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Z:\002 - 운용\★41호 2020-10-13 - ★싱가포르 JV 터미널, HMM-PSA\01. 펀드 설정\03. Model\"/>
    </mc:Choice>
  </mc:AlternateContent>
  <bookViews>
    <workbookView xWindow="-105" yWindow="-105" windowWidth="23250" windowHeight="12570" tabRatio="818" activeTab="1"/>
  </bookViews>
  <sheets>
    <sheet name="R_수정" sheetId="60" r:id="rId1"/>
    <sheet name="시나리오분석" sheetId="1" r:id="rId2"/>
    <sheet name="R(대출)" sheetId="46" state="hidden" r:id="rId3"/>
    <sheet name="Case" sheetId="2" state="hidden" r:id="rId4"/>
    <sheet name="Bridge" sheetId="55" state="hidden" r:id="rId5"/>
    <sheet name="Tax Summary" sheetId="52" state="hidden" r:id="rId6"/>
    <sheet name="변경 및 pending" sheetId="50" state="hidden" r:id="rId7"/>
    <sheet name="WP&gt;&gt;" sheetId="45" r:id="rId8"/>
    <sheet name="각사별 CF" sheetId="29" r:id="rId9"/>
    <sheet name="JV&gt;&gt;" sheetId="47" r:id="rId10"/>
    <sheet name="JV FCF" sheetId="23" r:id="rId11"/>
    <sheet name="JV NWC" sheetId="27" r:id="rId12"/>
    <sheet name="JV_Sales" sheetId="9" r:id="rId13"/>
    <sheet name="JV_Cog&amp;SGA&amp;Dep" sheetId="16" r:id="rId14"/>
    <sheet name="JV_PL&amp;배당가능이익검토" sheetId="19" r:id="rId15"/>
    <sheet name="JV_IBD" sheetId="30" r:id="rId16"/>
    <sheet name="JV_IBD (2)" sheetId="56" state="hidden" r:id="rId17"/>
    <sheet name="JV_ 19년 인센티브 소급액" sheetId="34" r:id="rId18"/>
    <sheet name="HMMSPC_추가 차입금 및 이자(만기)" sheetId="51" state="hidden" r:id="rId19"/>
    <sheet name="외부전망" sheetId="37" r:id="rId20"/>
    <sheet name="장기TSA&gt;&gt;" sheetId="49" r:id="rId21"/>
    <sheet name="장기TSA_차이" sheetId="31" r:id="rId22"/>
    <sheet name="장기TSA_인센티브 소급액" sheetId="35" r:id="rId23"/>
  </sheets>
  <definedNames>
    <definedName name="CIQWBGuid" localSheetId="4">"Request for Information_24Apr2013.xlsx"</definedName>
    <definedName name="IQ_NAMES_REVISION_DATE_" localSheetId="4">"08/09/2016 02:08:13"</definedName>
    <definedName name="jj" localSheetId="4">{"'표지'!$B$5"}</definedName>
    <definedName name="ㄴㄴ" localSheetId="4">{"'Sheet1'!$A$1:$D$15"}</definedName>
    <definedName name="ㄷㄷㄷ" localSheetId="4">{"'표지'!$B$5"}</definedName>
    <definedName name="ㅁㅁ" localSheetId="4">{"'표지'!$B$5"}</definedName>
    <definedName name="ㅅㅅㅅ" localSheetId="4">{"'손익현황'!$A$1:$J$29"}</definedName>
    <definedName name="사업" localSheetId="4">{"'경비내역'!$E$11"}</definedName>
  </definedNames>
  <calcPr calcId="162913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2" i="30" l="1"/>
  <c r="O2" i="30"/>
  <c r="I16" i="1" l="1"/>
  <c r="Q15" i="1"/>
  <c r="AV10" i="30" l="1"/>
  <c r="BH10" i="30"/>
  <c r="BG10" i="30"/>
  <c r="U291" i="60" l="1"/>
  <c r="T291" i="60"/>
  <c r="S291" i="60"/>
  <c r="R291" i="60"/>
  <c r="Q291" i="60"/>
  <c r="P291" i="60"/>
  <c r="O291" i="60"/>
  <c r="N291" i="60"/>
  <c r="M291" i="60"/>
  <c r="L291" i="60"/>
  <c r="K291" i="60"/>
  <c r="J291" i="60"/>
  <c r="I291" i="60"/>
  <c r="H291" i="60"/>
  <c r="G291" i="60"/>
  <c r="F291" i="60"/>
  <c r="R281" i="60"/>
  <c r="Q281" i="60"/>
  <c r="P281" i="60"/>
  <c r="O281" i="60"/>
  <c r="N281" i="60"/>
  <c r="M281" i="60"/>
  <c r="L281" i="60"/>
  <c r="K281" i="60"/>
  <c r="J281" i="60"/>
  <c r="I281" i="60"/>
  <c r="H281" i="60"/>
  <c r="G281" i="60"/>
  <c r="F281" i="60"/>
  <c r="O271" i="60"/>
  <c r="N271" i="60"/>
  <c r="M271" i="60"/>
  <c r="L271" i="60"/>
  <c r="K271" i="60"/>
  <c r="J271" i="60"/>
  <c r="I271" i="60"/>
  <c r="H271" i="60"/>
  <c r="G271" i="60"/>
  <c r="F271" i="60"/>
  <c r="L261" i="60"/>
  <c r="K261" i="60"/>
  <c r="J261" i="60"/>
  <c r="I261" i="60"/>
  <c r="H261" i="60"/>
  <c r="G261" i="60"/>
  <c r="F261" i="60"/>
  <c r="V251" i="60"/>
  <c r="U251" i="60"/>
  <c r="T251" i="60"/>
  <c r="S251" i="60"/>
  <c r="R251" i="60"/>
  <c r="Q251" i="60"/>
  <c r="P251" i="60"/>
  <c r="O251" i="60"/>
  <c r="N251" i="60"/>
  <c r="M251" i="60"/>
  <c r="L251" i="60"/>
  <c r="K251" i="60"/>
  <c r="J251" i="60"/>
  <c r="I251" i="60"/>
  <c r="H251" i="60"/>
  <c r="G251" i="60"/>
  <c r="F251" i="60"/>
  <c r="W242" i="60"/>
  <c r="V242" i="60"/>
  <c r="U242" i="60"/>
  <c r="T242" i="60"/>
  <c r="S242" i="60"/>
  <c r="R242" i="60"/>
  <c r="Q242" i="60"/>
  <c r="P242" i="60"/>
  <c r="O242" i="60"/>
  <c r="N242" i="60"/>
  <c r="M242" i="60"/>
  <c r="L242" i="60"/>
  <c r="K242" i="60"/>
  <c r="J242" i="60"/>
  <c r="I242" i="60"/>
  <c r="H242" i="60"/>
  <c r="G242" i="60"/>
  <c r="W113" i="29"/>
  <c r="V113" i="29"/>
  <c r="U113" i="29"/>
  <c r="T113" i="29"/>
  <c r="S113" i="29"/>
  <c r="R113" i="29"/>
  <c r="Q113" i="29"/>
  <c r="P113" i="29"/>
  <c r="O113" i="29"/>
  <c r="N113" i="29"/>
  <c r="M113" i="29"/>
  <c r="L113" i="29"/>
  <c r="K113" i="29"/>
  <c r="J113" i="29"/>
  <c r="I113" i="29"/>
  <c r="H113" i="29"/>
  <c r="H116" i="29" s="1"/>
  <c r="J116" i="29" s="1"/>
  <c r="L116" i="29" s="1"/>
  <c r="N116" i="29" s="1"/>
  <c r="P116" i="29" s="1"/>
  <c r="R116" i="29" s="1"/>
  <c r="T116" i="29" s="1"/>
  <c r="V116" i="29" s="1"/>
  <c r="G113" i="29"/>
  <c r="X108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X105" i="29"/>
  <c r="W105" i="29"/>
  <c r="V105" i="29"/>
  <c r="U105" i="29"/>
  <c r="T105" i="29"/>
  <c r="S105" i="29"/>
  <c r="R105" i="29"/>
  <c r="Q105" i="29"/>
  <c r="P105" i="29"/>
  <c r="O105" i="29"/>
  <c r="N105" i="29"/>
  <c r="M105" i="29"/>
  <c r="L105" i="29"/>
  <c r="K105" i="29"/>
  <c r="J105" i="29"/>
  <c r="I105" i="29"/>
  <c r="H105" i="29"/>
  <c r="G116" i="29"/>
  <c r="I116" i="29" s="1"/>
  <c r="K116" i="29" s="1"/>
  <c r="M116" i="29" s="1"/>
  <c r="O116" i="29" s="1"/>
  <c r="Q116" i="29" s="1"/>
  <c r="S116" i="29" s="1"/>
  <c r="U116" i="29" s="1"/>
  <c r="W116" i="29" s="1"/>
  <c r="F112" i="29"/>
  <c r="F111" i="29"/>
  <c r="D108" i="29"/>
  <c r="F105" i="29"/>
  <c r="F104" i="29"/>
  <c r="U370" i="60"/>
  <c r="T370" i="60"/>
  <c r="S370" i="60"/>
  <c r="R370" i="60"/>
  <c r="Q370" i="60"/>
  <c r="P370" i="60"/>
  <c r="O370" i="60"/>
  <c r="N370" i="60"/>
  <c r="M370" i="60"/>
  <c r="L370" i="60"/>
  <c r="K370" i="60"/>
  <c r="J370" i="60"/>
  <c r="I370" i="60"/>
  <c r="H370" i="60"/>
  <c r="G370" i="60"/>
  <c r="F370" i="60"/>
  <c r="R360" i="60"/>
  <c r="Q360" i="60"/>
  <c r="P360" i="60"/>
  <c r="O360" i="60"/>
  <c r="N360" i="60"/>
  <c r="M360" i="60"/>
  <c r="L360" i="60"/>
  <c r="K360" i="60"/>
  <c r="J360" i="60"/>
  <c r="I360" i="60"/>
  <c r="H360" i="60"/>
  <c r="G360" i="60"/>
  <c r="F360" i="60"/>
  <c r="N350" i="60"/>
  <c r="M350" i="60"/>
  <c r="L350" i="60"/>
  <c r="K350" i="60"/>
  <c r="J350" i="60"/>
  <c r="I350" i="60"/>
  <c r="H350" i="60"/>
  <c r="G350" i="60"/>
  <c r="F350" i="60"/>
  <c r="O350" i="60"/>
  <c r="W372" i="60"/>
  <c r="V372" i="60"/>
  <c r="W362" i="60"/>
  <c r="V362" i="60"/>
  <c r="U362" i="60"/>
  <c r="T362" i="60"/>
  <c r="S362" i="60"/>
  <c r="W352" i="60"/>
  <c r="V352" i="60"/>
  <c r="U352" i="60"/>
  <c r="T352" i="60"/>
  <c r="S352" i="60"/>
  <c r="R352" i="60"/>
  <c r="Q352" i="60"/>
  <c r="P352" i="60"/>
  <c r="E398" i="60"/>
  <c r="L340" i="60"/>
  <c r="K340" i="60"/>
  <c r="J340" i="60"/>
  <c r="I340" i="60"/>
  <c r="H340" i="60"/>
  <c r="G340" i="60"/>
  <c r="R386" i="60"/>
  <c r="Q386" i="60"/>
  <c r="P386" i="60"/>
  <c r="O386" i="60"/>
  <c r="N386" i="60"/>
  <c r="R385" i="60"/>
  <c r="Q385" i="60"/>
  <c r="P385" i="60"/>
  <c r="O385" i="60"/>
  <c r="N385" i="60"/>
  <c r="R384" i="60"/>
  <c r="Q384" i="60"/>
  <c r="P384" i="60"/>
  <c r="O384" i="60"/>
  <c r="N384" i="60"/>
  <c r="R383" i="60"/>
  <c r="Q383" i="60"/>
  <c r="P383" i="60"/>
  <c r="O383" i="60"/>
  <c r="N383" i="60"/>
  <c r="R382" i="60"/>
  <c r="Q382" i="60"/>
  <c r="P382" i="60"/>
  <c r="O382" i="60"/>
  <c r="N382" i="60"/>
  <c r="R381" i="60"/>
  <c r="Q381" i="60"/>
  <c r="P381" i="60"/>
  <c r="O381" i="60"/>
  <c r="N381" i="60"/>
  <c r="F340" i="60"/>
  <c r="W342" i="60"/>
  <c r="V342" i="60"/>
  <c r="U342" i="60"/>
  <c r="T342" i="60"/>
  <c r="S342" i="60"/>
  <c r="R342" i="60"/>
  <c r="Q342" i="60"/>
  <c r="P342" i="60"/>
  <c r="O342" i="60"/>
  <c r="N342" i="60"/>
  <c r="M342" i="60"/>
  <c r="L330" i="60"/>
  <c r="M330" i="60"/>
  <c r="N330" i="60"/>
  <c r="O330" i="60"/>
  <c r="P330" i="60"/>
  <c r="Q330" i="60"/>
  <c r="R330" i="60"/>
  <c r="S330" i="60"/>
  <c r="T330" i="60"/>
  <c r="U330" i="60"/>
  <c r="V330" i="60"/>
  <c r="G397" i="60"/>
  <c r="G383" i="60"/>
  <c r="H383" i="60"/>
  <c r="I383" i="60"/>
  <c r="J383" i="60"/>
  <c r="G384" i="60"/>
  <c r="H384" i="60"/>
  <c r="I384" i="60"/>
  <c r="J384" i="60"/>
  <c r="G385" i="60"/>
  <c r="H385" i="60"/>
  <c r="I385" i="60"/>
  <c r="J385" i="60"/>
  <c r="G386" i="60"/>
  <c r="H386" i="60"/>
  <c r="I386" i="60"/>
  <c r="J386" i="60"/>
  <c r="F386" i="60"/>
  <c r="F385" i="60"/>
  <c r="F384" i="60"/>
  <c r="F383" i="60"/>
  <c r="G381" i="60"/>
  <c r="H381" i="60"/>
  <c r="I381" i="60"/>
  <c r="J381" i="60"/>
  <c r="G382" i="60"/>
  <c r="H382" i="60"/>
  <c r="I382" i="60"/>
  <c r="J382" i="60"/>
  <c r="F382" i="60"/>
  <c r="F381" i="60"/>
  <c r="E100" i="29"/>
  <c r="E115" i="29" s="1"/>
  <c r="E93" i="29"/>
  <c r="E108" i="29" s="1"/>
  <c r="K330" i="60" l="1"/>
  <c r="J330" i="60"/>
  <c r="I330" i="60"/>
  <c r="H330" i="60"/>
  <c r="G330" i="60"/>
  <c r="F330" i="60"/>
  <c r="W321" i="60"/>
  <c r="V321" i="60"/>
  <c r="U321" i="60"/>
  <c r="T321" i="60"/>
  <c r="S321" i="60"/>
  <c r="R321" i="60"/>
  <c r="Q321" i="60"/>
  <c r="P321" i="60"/>
  <c r="O321" i="60"/>
  <c r="N321" i="60"/>
  <c r="M321" i="60"/>
  <c r="L321" i="60"/>
  <c r="K321" i="60"/>
  <c r="J321" i="60"/>
  <c r="I321" i="60"/>
  <c r="H321" i="60"/>
  <c r="G321" i="60"/>
  <c r="D93" i="29"/>
  <c r="F97" i="29"/>
  <c r="F96" i="29" s="1"/>
  <c r="F90" i="29"/>
  <c r="G101" i="29"/>
  <c r="H101" i="29"/>
  <c r="I101" i="29"/>
  <c r="K101" i="29" s="1"/>
  <c r="M101" i="29" s="1"/>
  <c r="O101" i="29" s="1"/>
  <c r="Q101" i="29" s="1"/>
  <c r="S101" i="29" s="1"/>
  <c r="U101" i="29" s="1"/>
  <c r="W101" i="29" s="1"/>
  <c r="J101" i="29"/>
  <c r="L101" i="29" s="1"/>
  <c r="N101" i="29" s="1"/>
  <c r="P101" i="29" s="1"/>
  <c r="R101" i="29" s="1"/>
  <c r="T101" i="29" s="1"/>
  <c r="V101" i="29" s="1"/>
  <c r="F89" i="29" l="1"/>
  <c r="Z18" i="60"/>
  <c r="Y12" i="60"/>
  <c r="Z23" i="60"/>
  <c r="Y23" i="60"/>
  <c r="X23" i="60"/>
  <c r="Z22" i="60"/>
  <c r="Y22" i="60"/>
  <c r="X22" i="60"/>
  <c r="Z21" i="60"/>
  <c r="Y21" i="60"/>
  <c r="X21" i="60"/>
  <c r="Z20" i="60"/>
  <c r="Y20" i="60"/>
  <c r="X20" i="60"/>
  <c r="Z19" i="60"/>
  <c r="Y19" i="60"/>
  <c r="Y18" i="60" s="1"/>
  <c r="X19" i="60"/>
  <c r="X18" i="60" s="1"/>
  <c r="Z17" i="60"/>
  <c r="Z16" i="60"/>
  <c r="Z15" i="60"/>
  <c r="Z14" i="60"/>
  <c r="Z13" i="60"/>
  <c r="Z12" i="60" s="1"/>
  <c r="Y17" i="60"/>
  <c r="X17" i="60"/>
  <c r="Y16" i="60"/>
  <c r="X16" i="60"/>
  <c r="Y15" i="60"/>
  <c r="X15" i="60"/>
  <c r="Y14" i="60"/>
  <c r="X14" i="60"/>
  <c r="Y13" i="60"/>
  <c r="X13" i="60"/>
  <c r="X12" i="60" s="1"/>
  <c r="O28" i="60"/>
  <c r="B30" i="23" l="1"/>
  <c r="C23" i="23"/>
  <c r="G17" i="23"/>
  <c r="F17" i="23"/>
  <c r="E17" i="23"/>
  <c r="E298" i="60" l="1"/>
  <c r="E138" i="60" l="1"/>
  <c r="V237" i="60" l="1"/>
  <c r="U237" i="60"/>
  <c r="T237" i="60"/>
  <c r="S237" i="60"/>
  <c r="R237" i="60"/>
  <c r="Q237" i="60"/>
  <c r="P237" i="60"/>
  <c r="O237" i="60"/>
  <c r="N237" i="60"/>
  <c r="M237" i="60"/>
  <c r="L237" i="60"/>
  <c r="K237" i="60"/>
  <c r="J237" i="60"/>
  <c r="I237" i="60"/>
  <c r="H237" i="60"/>
  <c r="G237" i="60"/>
  <c r="F237" i="60"/>
  <c r="E237" i="60"/>
  <c r="K59" i="29"/>
  <c r="Z148" i="60" l="1"/>
  <c r="Y148" i="60"/>
  <c r="X148" i="60"/>
  <c r="V148" i="60"/>
  <c r="U148" i="60"/>
  <c r="T148" i="60"/>
  <c r="S148" i="60"/>
  <c r="R148" i="60"/>
  <c r="Q148" i="60"/>
  <c r="Z147" i="60"/>
  <c r="Y147" i="60"/>
  <c r="X147" i="60"/>
  <c r="V147" i="60"/>
  <c r="U147" i="60"/>
  <c r="T147" i="60"/>
  <c r="S147" i="60"/>
  <c r="R147" i="60"/>
  <c r="Q147" i="60"/>
  <c r="Z146" i="60"/>
  <c r="Y146" i="60"/>
  <c r="X146" i="60"/>
  <c r="V146" i="60"/>
  <c r="U146" i="60"/>
  <c r="T146" i="60"/>
  <c r="S146" i="60"/>
  <c r="R146" i="60"/>
  <c r="Q146" i="60"/>
  <c r="V293" i="60"/>
  <c r="U283" i="60"/>
  <c r="T283" i="60"/>
  <c r="W283" i="60"/>
  <c r="V283" i="60"/>
  <c r="Q263" i="60"/>
  <c r="M263" i="60"/>
  <c r="W293" i="60" l="1"/>
  <c r="S283" i="60"/>
  <c r="R273" i="60"/>
  <c r="V273" i="60"/>
  <c r="S263" i="60"/>
  <c r="P263" i="60"/>
  <c r="Q273" i="60"/>
  <c r="U273" i="60"/>
  <c r="S273" i="60"/>
  <c r="W273" i="60"/>
  <c r="P273" i="60"/>
  <c r="T273" i="60"/>
  <c r="N263" i="60"/>
  <c r="O263" i="60"/>
  <c r="W263" i="60"/>
  <c r="U263" i="60"/>
  <c r="T263" i="60"/>
  <c r="R263" i="60"/>
  <c r="V263" i="60"/>
  <c r="AG153" i="27"/>
  <c r="IB150" i="27" l="1"/>
  <c r="AG34" i="16"/>
  <c r="AG31" i="16"/>
  <c r="AG28" i="16"/>
  <c r="IA64" i="27" l="1"/>
  <c r="IB132" i="27" l="1"/>
  <c r="E315" i="60" l="1"/>
  <c r="F305" i="60"/>
  <c r="I21" i="60" l="1"/>
  <c r="H21" i="60"/>
  <c r="G21" i="60"/>
  <c r="F21" i="60"/>
  <c r="E21" i="60"/>
  <c r="J20" i="60"/>
  <c r="J19" i="60"/>
  <c r="J18" i="60"/>
  <c r="J21" i="60" l="1"/>
  <c r="H183" i="60"/>
  <c r="G183" i="60"/>
  <c r="F183" i="60"/>
  <c r="E183" i="60"/>
  <c r="H182" i="60"/>
  <c r="G182" i="60"/>
  <c r="F182" i="60"/>
  <c r="E182" i="60"/>
  <c r="I181" i="60"/>
  <c r="H181" i="60"/>
  <c r="G181" i="60"/>
  <c r="F181" i="60"/>
  <c r="E181" i="60"/>
  <c r="I180" i="60"/>
  <c r="H180" i="60"/>
  <c r="G180" i="60"/>
  <c r="F180" i="60"/>
  <c r="E180" i="60"/>
  <c r="I179" i="60"/>
  <c r="H179" i="60"/>
  <c r="G179" i="60"/>
  <c r="F179" i="60"/>
  <c r="E179" i="60"/>
  <c r="I178" i="60"/>
  <c r="H178" i="60"/>
  <c r="G178" i="60"/>
  <c r="F178" i="60"/>
  <c r="J17" i="60" l="1"/>
  <c r="J16" i="60"/>
  <c r="J179" i="60" s="1"/>
  <c r="J15" i="60"/>
  <c r="J178" i="60" s="1"/>
  <c r="E178" i="60"/>
  <c r="I182" i="60"/>
  <c r="H22" i="60"/>
  <c r="G22" i="60"/>
  <c r="F184" i="60" l="1"/>
  <c r="F23" i="60"/>
  <c r="G23" i="60"/>
  <c r="G184" i="60"/>
  <c r="H184" i="60"/>
  <c r="H23" i="60"/>
  <c r="J181" i="60"/>
  <c r="E23" i="60"/>
  <c r="E184" i="60"/>
  <c r="J180" i="60"/>
  <c r="F22" i="60"/>
  <c r="E22" i="60"/>
  <c r="E185" i="60" l="1"/>
  <c r="E186" i="60"/>
  <c r="G185" i="60"/>
  <c r="G186" i="60"/>
  <c r="H185" i="60"/>
  <c r="H186" i="60"/>
  <c r="J182" i="60"/>
  <c r="F186" i="60"/>
  <c r="F185" i="60"/>
  <c r="W221" i="60" l="1"/>
  <c r="W235" i="60" s="1"/>
  <c r="V221" i="60"/>
  <c r="V235" i="60" s="1"/>
  <c r="U221" i="60"/>
  <c r="U235" i="60" s="1"/>
  <c r="T221" i="60"/>
  <c r="T235" i="60" s="1"/>
  <c r="S221" i="60"/>
  <c r="S235" i="60" s="1"/>
  <c r="R221" i="60"/>
  <c r="R235" i="60" s="1"/>
  <c r="Q221" i="60"/>
  <c r="Q235" i="60" s="1"/>
  <c r="P221" i="60"/>
  <c r="P235" i="60" s="1"/>
  <c r="O221" i="60"/>
  <c r="O235" i="60" s="1"/>
  <c r="N221" i="60"/>
  <c r="N235" i="60" s="1"/>
  <c r="M221" i="60"/>
  <c r="M235" i="60" s="1"/>
  <c r="L221" i="60"/>
  <c r="L235" i="60" s="1"/>
  <c r="K221" i="60"/>
  <c r="K235" i="60" s="1"/>
  <c r="J221" i="60"/>
  <c r="J235" i="60" s="1"/>
  <c r="I221" i="60"/>
  <c r="I235" i="60" s="1"/>
  <c r="H221" i="60"/>
  <c r="H235" i="60" s="1"/>
  <c r="G221" i="60"/>
  <c r="G235" i="60" s="1"/>
  <c r="E221" i="60"/>
  <c r="E235" i="60" s="1"/>
  <c r="W220" i="60"/>
  <c r="W234" i="60" s="1"/>
  <c r="V220" i="60"/>
  <c r="V234" i="60" s="1"/>
  <c r="U220" i="60"/>
  <c r="U234" i="60" s="1"/>
  <c r="T220" i="60"/>
  <c r="T234" i="60" s="1"/>
  <c r="S220" i="60"/>
  <c r="S234" i="60" s="1"/>
  <c r="R220" i="60"/>
  <c r="R234" i="60" s="1"/>
  <c r="Q220" i="60"/>
  <c r="Q234" i="60" s="1"/>
  <c r="P220" i="60"/>
  <c r="P234" i="60" s="1"/>
  <c r="O220" i="60"/>
  <c r="O234" i="60" s="1"/>
  <c r="N220" i="60"/>
  <c r="N234" i="60" s="1"/>
  <c r="M220" i="60"/>
  <c r="M234" i="60" s="1"/>
  <c r="L220" i="60"/>
  <c r="L234" i="60" s="1"/>
  <c r="K220" i="60"/>
  <c r="K234" i="60" s="1"/>
  <c r="J220" i="60"/>
  <c r="J234" i="60" s="1"/>
  <c r="I220" i="60"/>
  <c r="I234" i="60" s="1"/>
  <c r="H220" i="60"/>
  <c r="H234" i="60" s="1"/>
  <c r="G220" i="60"/>
  <c r="G234" i="60" s="1"/>
  <c r="E220" i="60"/>
  <c r="E234" i="60" s="1"/>
  <c r="W219" i="60"/>
  <c r="W233" i="60" s="1"/>
  <c r="V219" i="60"/>
  <c r="V233" i="60" s="1"/>
  <c r="U219" i="60"/>
  <c r="U233" i="60" s="1"/>
  <c r="T219" i="60"/>
  <c r="T233" i="60" s="1"/>
  <c r="S219" i="60"/>
  <c r="S233" i="60" s="1"/>
  <c r="R219" i="60"/>
  <c r="R233" i="60" s="1"/>
  <c r="Q219" i="60"/>
  <c r="Q233" i="60" s="1"/>
  <c r="P219" i="60"/>
  <c r="P233" i="60" s="1"/>
  <c r="O219" i="60"/>
  <c r="O233" i="60" s="1"/>
  <c r="N219" i="60"/>
  <c r="N233" i="60" s="1"/>
  <c r="M219" i="60"/>
  <c r="M233" i="60" s="1"/>
  <c r="L219" i="60"/>
  <c r="L233" i="60" s="1"/>
  <c r="K219" i="60"/>
  <c r="K233" i="60" s="1"/>
  <c r="J219" i="60"/>
  <c r="J233" i="60" s="1"/>
  <c r="I219" i="60"/>
  <c r="I233" i="60" s="1"/>
  <c r="H219" i="60"/>
  <c r="H233" i="60" s="1"/>
  <c r="G219" i="60"/>
  <c r="G233" i="60" s="1"/>
  <c r="E219" i="60"/>
  <c r="E233" i="60" s="1"/>
  <c r="W218" i="60"/>
  <c r="W232" i="60" s="1"/>
  <c r="V218" i="60"/>
  <c r="V232" i="60" s="1"/>
  <c r="U218" i="60"/>
  <c r="U232" i="60" s="1"/>
  <c r="T218" i="60"/>
  <c r="T232" i="60" s="1"/>
  <c r="S218" i="60"/>
  <c r="S232" i="60" s="1"/>
  <c r="R218" i="60"/>
  <c r="R232" i="60" s="1"/>
  <c r="Q218" i="60"/>
  <c r="Q232" i="60" s="1"/>
  <c r="P218" i="60"/>
  <c r="P232" i="60" s="1"/>
  <c r="O218" i="60"/>
  <c r="O232" i="60" s="1"/>
  <c r="N218" i="60"/>
  <c r="N232" i="60" s="1"/>
  <c r="M218" i="60"/>
  <c r="M232" i="60" s="1"/>
  <c r="L218" i="60"/>
  <c r="L232" i="60" s="1"/>
  <c r="K218" i="60"/>
  <c r="K232" i="60" s="1"/>
  <c r="J218" i="60"/>
  <c r="J232" i="60" s="1"/>
  <c r="I218" i="60"/>
  <c r="I232" i="60" s="1"/>
  <c r="H218" i="60"/>
  <c r="H232" i="60" s="1"/>
  <c r="G218" i="60"/>
  <c r="G232" i="60" s="1"/>
  <c r="E204" i="60"/>
  <c r="E192" i="60"/>
  <c r="N148" i="60"/>
  <c r="M148" i="60"/>
  <c r="L148" i="60"/>
  <c r="J148" i="60"/>
  <c r="I148" i="60"/>
  <c r="H148" i="60"/>
  <c r="G148" i="60"/>
  <c r="F148" i="60"/>
  <c r="E148" i="60"/>
  <c r="N147" i="60"/>
  <c r="M147" i="60"/>
  <c r="L147" i="60"/>
  <c r="J147" i="60"/>
  <c r="I147" i="60"/>
  <c r="H147" i="60"/>
  <c r="G147" i="60"/>
  <c r="F147" i="60"/>
  <c r="E147" i="60"/>
  <c r="N146" i="60"/>
  <c r="M146" i="60"/>
  <c r="L146" i="60"/>
  <c r="J146" i="60"/>
  <c r="I146" i="60"/>
  <c r="H146" i="60"/>
  <c r="G146" i="60"/>
  <c r="F146" i="60"/>
  <c r="E146" i="60"/>
  <c r="E136" i="60"/>
  <c r="E139" i="60"/>
  <c r="W135" i="60"/>
  <c r="V135" i="60"/>
  <c r="U135" i="60"/>
  <c r="T135" i="60"/>
  <c r="S135" i="60"/>
  <c r="R135" i="60"/>
  <c r="Q135" i="60"/>
  <c r="P135" i="60"/>
  <c r="O135" i="60"/>
  <c r="N135" i="60"/>
  <c r="M135" i="60"/>
  <c r="L135" i="60"/>
  <c r="K135" i="60"/>
  <c r="J135" i="60"/>
  <c r="I135" i="60"/>
  <c r="H135" i="60"/>
  <c r="G135" i="60"/>
  <c r="E135" i="60"/>
  <c r="W134" i="60"/>
  <c r="V134" i="60"/>
  <c r="U134" i="60"/>
  <c r="T134" i="60"/>
  <c r="S134" i="60"/>
  <c r="R134" i="60"/>
  <c r="Q134" i="60"/>
  <c r="P134" i="60"/>
  <c r="O134" i="60"/>
  <c r="N134" i="60"/>
  <c r="M134" i="60"/>
  <c r="L134" i="60"/>
  <c r="K134" i="60"/>
  <c r="J134" i="60"/>
  <c r="I134" i="60"/>
  <c r="H134" i="60"/>
  <c r="G134" i="60"/>
  <c r="E134" i="60"/>
  <c r="E121" i="60"/>
  <c r="E119" i="60"/>
  <c r="E117" i="60"/>
  <c r="E110" i="60"/>
  <c r="E106" i="60"/>
  <c r="E105" i="60"/>
  <c r="F103" i="60"/>
  <c r="E101" i="60"/>
  <c r="E100" i="60"/>
  <c r="D92" i="60"/>
  <c r="D91" i="60"/>
  <c r="D90" i="60"/>
  <c r="D89" i="60"/>
  <c r="D88" i="60"/>
  <c r="F76" i="60"/>
  <c r="G76" i="60" s="1"/>
  <c r="E54" i="60"/>
  <c r="I10" i="60"/>
  <c r="H10" i="60"/>
  <c r="G10" i="60"/>
  <c r="F10" i="60"/>
  <c r="I9" i="60"/>
  <c r="H9" i="60"/>
  <c r="G9" i="60"/>
  <c r="F9" i="60"/>
  <c r="E9" i="60"/>
  <c r="I8" i="60"/>
  <c r="H8" i="60"/>
  <c r="G8" i="60"/>
  <c r="F8" i="60"/>
  <c r="E8" i="60"/>
  <c r="D8" i="60"/>
  <c r="J7" i="60"/>
  <c r="I7" i="60"/>
  <c r="H7" i="60"/>
  <c r="G7" i="60"/>
  <c r="E7" i="60"/>
  <c r="G315" i="31"/>
  <c r="H76" i="60" l="1"/>
  <c r="I76" i="60" l="1"/>
  <c r="J76" i="60" l="1"/>
  <c r="W97" i="46"/>
  <c r="W96" i="46"/>
  <c r="K76" i="60" l="1"/>
  <c r="W204" i="46"/>
  <c r="W220" i="46" s="1"/>
  <c r="V204" i="46"/>
  <c r="V220" i="46" s="1"/>
  <c r="U204" i="46"/>
  <c r="U220" i="46" s="1"/>
  <c r="T204" i="46"/>
  <c r="T220" i="46" s="1"/>
  <c r="S204" i="46"/>
  <c r="S220" i="46" s="1"/>
  <c r="R204" i="46"/>
  <c r="R220" i="46" s="1"/>
  <c r="Q204" i="46"/>
  <c r="Q220" i="46" s="1"/>
  <c r="P204" i="46"/>
  <c r="P220" i="46" s="1"/>
  <c r="O204" i="46"/>
  <c r="O220" i="46" s="1"/>
  <c r="N204" i="46"/>
  <c r="N220" i="46" s="1"/>
  <c r="M204" i="46"/>
  <c r="M220" i="46" s="1"/>
  <c r="L204" i="46"/>
  <c r="L220" i="46" s="1"/>
  <c r="K204" i="46"/>
  <c r="K220" i="46" s="1"/>
  <c r="J204" i="46"/>
  <c r="J220" i="46" s="1"/>
  <c r="I204" i="46"/>
  <c r="I220" i="46" s="1"/>
  <c r="H204" i="46"/>
  <c r="H220" i="46" s="1"/>
  <c r="G204" i="46"/>
  <c r="G220" i="46" s="1"/>
  <c r="W203" i="46"/>
  <c r="W219" i="46" s="1"/>
  <c r="V203" i="46"/>
  <c r="V219" i="46" s="1"/>
  <c r="U203" i="46"/>
  <c r="U219" i="46" s="1"/>
  <c r="T203" i="46"/>
  <c r="T219" i="46" s="1"/>
  <c r="S203" i="46"/>
  <c r="S219" i="46" s="1"/>
  <c r="R203" i="46"/>
  <c r="R219" i="46" s="1"/>
  <c r="Q203" i="46"/>
  <c r="Q219" i="46" s="1"/>
  <c r="P203" i="46"/>
  <c r="P219" i="46" s="1"/>
  <c r="O203" i="46"/>
  <c r="O219" i="46" s="1"/>
  <c r="N203" i="46"/>
  <c r="N219" i="46" s="1"/>
  <c r="M203" i="46"/>
  <c r="M219" i="46" s="1"/>
  <c r="L203" i="46"/>
  <c r="L219" i="46" s="1"/>
  <c r="K203" i="46"/>
  <c r="K219" i="46" s="1"/>
  <c r="J203" i="46"/>
  <c r="J219" i="46" s="1"/>
  <c r="I203" i="46"/>
  <c r="I219" i="46" s="1"/>
  <c r="H203" i="46"/>
  <c r="H219" i="46" s="1"/>
  <c r="G203" i="46"/>
  <c r="G219" i="46" s="1"/>
  <c r="L76" i="60" l="1"/>
  <c r="F40" i="16"/>
  <c r="F39" i="16"/>
  <c r="F38" i="16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3" i="2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F103" i="2"/>
  <c r="E103" i="2"/>
  <c r="D103" i="2"/>
  <c r="C103" i="2"/>
  <c r="G101" i="2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F101" i="2"/>
  <c r="E101" i="2"/>
  <c r="D101" i="2"/>
  <c r="G40" i="16" s="1"/>
  <c r="C101" i="2"/>
  <c r="G100" i="2"/>
  <c r="F100" i="2"/>
  <c r="E100" i="2"/>
  <c r="D100" i="2"/>
  <c r="C100" i="2"/>
  <c r="D102" i="2"/>
  <c r="E102" i="2"/>
  <c r="F102" i="2"/>
  <c r="G102" i="2"/>
  <c r="C102" i="2"/>
  <c r="BW5" i="37"/>
  <c r="BV5" i="37"/>
  <c r="BU5" i="37"/>
  <c r="BT5" i="37"/>
  <c r="BS5" i="37"/>
  <c r="BR5" i="37"/>
  <c r="BQ5" i="37"/>
  <c r="BP5" i="37"/>
  <c r="BO5" i="37"/>
  <c r="BN5" i="37"/>
  <c r="BM5" i="37"/>
  <c r="BL5" i="37"/>
  <c r="BK5" i="37"/>
  <c r="BJ5" i="37"/>
  <c r="BI5" i="37"/>
  <c r="BH5" i="37"/>
  <c r="BG5" i="37"/>
  <c r="BF5" i="37"/>
  <c r="BE5" i="37"/>
  <c r="BD5" i="37"/>
  <c r="BC5" i="37"/>
  <c r="BB5" i="37"/>
  <c r="BA5" i="37"/>
  <c r="AZ5" i="37"/>
  <c r="AY5" i="37"/>
  <c r="AX5" i="37"/>
  <c r="AW5" i="37"/>
  <c r="AV5" i="37"/>
  <c r="AU5" i="37"/>
  <c r="AT5" i="37"/>
  <c r="AS5" i="37"/>
  <c r="AR5" i="37"/>
  <c r="BW3" i="37"/>
  <c r="BV3" i="37"/>
  <c r="BU3" i="37"/>
  <c r="BT3" i="37"/>
  <c r="BS3" i="37"/>
  <c r="BR3" i="37"/>
  <c r="BQ3" i="37"/>
  <c r="BP3" i="37"/>
  <c r="BO3" i="37"/>
  <c r="BN3" i="37"/>
  <c r="BM3" i="37"/>
  <c r="BL3" i="37"/>
  <c r="BK3" i="37"/>
  <c r="BJ3" i="37"/>
  <c r="BI3" i="37"/>
  <c r="BH3" i="37"/>
  <c r="BG3" i="37"/>
  <c r="BF3" i="37"/>
  <c r="BE3" i="37"/>
  <c r="BD3" i="37"/>
  <c r="BC3" i="37"/>
  <c r="BB3" i="37"/>
  <c r="BA3" i="37"/>
  <c r="AZ3" i="37"/>
  <c r="AY3" i="37"/>
  <c r="AX3" i="37"/>
  <c r="AW3" i="37"/>
  <c r="AV3" i="37"/>
  <c r="AU3" i="37"/>
  <c r="AT3" i="37"/>
  <c r="AS3" i="37"/>
  <c r="AR3" i="37"/>
  <c r="AQ5" i="37"/>
  <c r="AQ3" i="37"/>
  <c r="M76" i="60" l="1"/>
  <c r="H40" i="16"/>
  <c r="G38" i="16"/>
  <c r="H38" i="16" s="1"/>
  <c r="I38" i="16" s="1"/>
  <c r="J38" i="16" s="1"/>
  <c r="G39" i="16"/>
  <c r="H39" i="16" s="1"/>
  <c r="I40" i="16"/>
  <c r="Q17" i="1"/>
  <c r="R17" i="1" s="1"/>
  <c r="M18" i="1"/>
  <c r="N76" i="60" l="1"/>
  <c r="BO50" i="16"/>
  <c r="L50" i="16"/>
  <c r="J40" i="16"/>
  <c r="I39" i="16"/>
  <c r="K38" i="16"/>
  <c r="CY50" i="16"/>
  <c r="F23" i="29"/>
  <c r="X265" i="46"/>
  <c r="W150" i="46"/>
  <c r="W127" i="60" s="1"/>
  <c r="V150" i="46"/>
  <c r="V127" i="60" s="1"/>
  <c r="U150" i="46"/>
  <c r="U127" i="60" s="1"/>
  <c r="T150" i="46"/>
  <c r="T127" i="60" s="1"/>
  <c r="S150" i="46"/>
  <c r="S127" i="60" s="1"/>
  <c r="R150" i="46"/>
  <c r="R127" i="60" s="1"/>
  <c r="Q150" i="46"/>
  <c r="Q127" i="60" s="1"/>
  <c r="P150" i="46"/>
  <c r="P127" i="60" s="1"/>
  <c r="O150" i="46"/>
  <c r="O127" i="60" s="1"/>
  <c r="N150" i="46"/>
  <c r="N127" i="60" s="1"/>
  <c r="M150" i="46"/>
  <c r="M127" i="60" s="1"/>
  <c r="L150" i="46"/>
  <c r="L127" i="60" s="1"/>
  <c r="K150" i="46"/>
  <c r="K127" i="60" s="1"/>
  <c r="J150" i="46"/>
  <c r="J127" i="60" s="1"/>
  <c r="I150" i="46"/>
  <c r="I127" i="60" s="1"/>
  <c r="H150" i="46"/>
  <c r="H127" i="60" s="1"/>
  <c r="G150" i="46"/>
  <c r="G127" i="60" s="1"/>
  <c r="W149" i="46"/>
  <c r="W126" i="60" s="1"/>
  <c r="V149" i="46"/>
  <c r="V126" i="60" s="1"/>
  <c r="U149" i="46"/>
  <c r="U126" i="60" s="1"/>
  <c r="T149" i="46"/>
  <c r="T126" i="60" s="1"/>
  <c r="S149" i="46"/>
  <c r="S126" i="60" s="1"/>
  <c r="R149" i="46"/>
  <c r="R126" i="60" s="1"/>
  <c r="Q149" i="46"/>
  <c r="Q126" i="60" s="1"/>
  <c r="P149" i="46"/>
  <c r="P126" i="60" s="1"/>
  <c r="O149" i="46"/>
  <c r="O126" i="60" s="1"/>
  <c r="N149" i="46"/>
  <c r="N126" i="60" s="1"/>
  <c r="M149" i="46"/>
  <c r="M126" i="60" s="1"/>
  <c r="L149" i="46"/>
  <c r="L126" i="60" s="1"/>
  <c r="K149" i="46"/>
  <c r="K126" i="60" s="1"/>
  <c r="J149" i="46"/>
  <c r="J126" i="60" s="1"/>
  <c r="I149" i="46"/>
  <c r="I126" i="60" s="1"/>
  <c r="H149" i="46"/>
  <c r="H126" i="60" s="1"/>
  <c r="G149" i="46"/>
  <c r="G126" i="60" s="1"/>
  <c r="E150" i="46"/>
  <c r="E127" i="60" s="1"/>
  <c r="E149" i="46"/>
  <c r="E126" i="60" s="1"/>
  <c r="P200" i="29"/>
  <c r="O200" i="29"/>
  <c r="N200" i="29"/>
  <c r="M200" i="29"/>
  <c r="L200" i="29"/>
  <c r="K200" i="29"/>
  <c r="J200" i="29"/>
  <c r="I200" i="29"/>
  <c r="H200" i="29"/>
  <c r="G200" i="29"/>
  <c r="F199" i="29"/>
  <c r="E222" i="60" s="1"/>
  <c r="E236" i="60" s="1"/>
  <c r="H85" i="29"/>
  <c r="J85" i="29" s="1"/>
  <c r="L85" i="29" s="1"/>
  <c r="N85" i="29" s="1"/>
  <c r="P85" i="29" s="1"/>
  <c r="R85" i="29" s="1"/>
  <c r="T85" i="29" s="1"/>
  <c r="V85" i="29" s="1"/>
  <c r="G85" i="29"/>
  <c r="I85" i="29" s="1"/>
  <c r="K85" i="29" s="1"/>
  <c r="M85" i="29" s="1"/>
  <c r="O85" i="29" s="1"/>
  <c r="O76" i="60" l="1"/>
  <c r="Q85" i="29"/>
  <c r="S85" i="29" s="1"/>
  <c r="U85" i="29" s="1"/>
  <c r="W85" i="29" s="1"/>
  <c r="J39" i="16"/>
  <c r="K40" i="16"/>
  <c r="L38" i="16"/>
  <c r="F69" i="29"/>
  <c r="F10" i="31"/>
  <c r="E10" i="31"/>
  <c r="C120" i="29"/>
  <c r="P76" i="60" l="1"/>
  <c r="L40" i="16"/>
  <c r="K39" i="16"/>
  <c r="M38" i="16"/>
  <c r="F18" i="52"/>
  <c r="X142" i="19"/>
  <c r="Q76" i="60" l="1"/>
  <c r="L39" i="16"/>
  <c r="M40" i="16"/>
  <c r="N38" i="16"/>
  <c r="G53" i="29"/>
  <c r="H52" i="1"/>
  <c r="J10" i="60" s="1"/>
  <c r="H50" i="1"/>
  <c r="J9" i="60" s="1"/>
  <c r="Q37" i="1"/>
  <c r="Q35" i="1"/>
  <c r="R76" i="60" l="1"/>
  <c r="Q130" i="19"/>
  <c r="N40" i="16"/>
  <c r="M39" i="16"/>
  <c r="O38" i="16"/>
  <c r="I66" i="29"/>
  <c r="I91" i="29" s="1"/>
  <c r="W66" i="29"/>
  <c r="W91" i="29" s="1"/>
  <c r="S66" i="29"/>
  <c r="S91" i="29" s="1"/>
  <c r="N66" i="29"/>
  <c r="O66" i="29"/>
  <c r="H66" i="29"/>
  <c r="H91" i="29" s="1"/>
  <c r="H106" i="29" s="1"/>
  <c r="G243" i="60" s="1"/>
  <c r="V66" i="29"/>
  <c r="V91" i="29" s="1"/>
  <c r="R66" i="29"/>
  <c r="R91" i="29" s="1"/>
  <c r="M66" i="29"/>
  <c r="T66" i="29"/>
  <c r="T91" i="29" s="1"/>
  <c r="G66" i="29"/>
  <c r="U66" i="29"/>
  <c r="U91" i="29" s="1"/>
  <c r="Q66" i="29"/>
  <c r="Q91" i="29" s="1"/>
  <c r="L66" i="29"/>
  <c r="K66" i="29"/>
  <c r="L130" i="19"/>
  <c r="G23" i="29"/>
  <c r="F81" i="29"/>
  <c r="F74" i="29"/>
  <c r="U130" i="19"/>
  <c r="V130" i="19"/>
  <c r="W130" i="19"/>
  <c r="U322" i="60" l="1"/>
  <c r="V106" i="29"/>
  <c r="U243" i="60" s="1"/>
  <c r="P322" i="60"/>
  <c r="Q106" i="29"/>
  <c r="P243" i="60" s="1"/>
  <c r="H322" i="60"/>
  <c r="I106" i="29"/>
  <c r="H243" i="60" s="1"/>
  <c r="R322" i="60"/>
  <c r="S106" i="29"/>
  <c r="R243" i="60" s="1"/>
  <c r="S322" i="60"/>
  <c r="T106" i="29"/>
  <c r="S243" i="60" s="1"/>
  <c r="V322" i="60"/>
  <c r="W106" i="29"/>
  <c r="V243" i="60" s="1"/>
  <c r="T322" i="60"/>
  <c r="U106" i="29"/>
  <c r="T243" i="60" s="1"/>
  <c r="Q322" i="60"/>
  <c r="R106" i="29"/>
  <c r="Q243" i="60" s="1"/>
  <c r="H94" i="29"/>
  <c r="H109" i="29" s="1"/>
  <c r="G322" i="60"/>
  <c r="G199" i="29"/>
  <c r="G91" i="29"/>
  <c r="G106" i="29" s="1"/>
  <c r="F243" i="60" s="1"/>
  <c r="K64" i="29"/>
  <c r="K97" i="29" s="1"/>
  <c r="K91" i="29"/>
  <c r="M64" i="29"/>
  <c r="M97" i="29" s="1"/>
  <c r="M91" i="29"/>
  <c r="O64" i="29"/>
  <c r="O97" i="29" s="1"/>
  <c r="O91" i="29"/>
  <c r="L64" i="29"/>
  <c r="L97" i="29" s="1"/>
  <c r="L91" i="29"/>
  <c r="N64" i="29"/>
  <c r="N97" i="29" s="1"/>
  <c r="N91" i="29"/>
  <c r="F222" i="60"/>
  <c r="F236" i="60" s="1"/>
  <c r="F80" i="29"/>
  <c r="F73" i="29"/>
  <c r="S76" i="60"/>
  <c r="V199" i="29"/>
  <c r="V64" i="29"/>
  <c r="V97" i="29" s="1"/>
  <c r="V112" i="29" s="1"/>
  <c r="T199" i="29"/>
  <c r="T64" i="29"/>
  <c r="T97" i="29" s="1"/>
  <c r="T112" i="29" s="1"/>
  <c r="H199" i="29"/>
  <c r="H64" i="29"/>
  <c r="H97" i="29" s="1"/>
  <c r="Q199" i="29"/>
  <c r="Q64" i="29"/>
  <c r="Q97" i="29" s="1"/>
  <c r="U199" i="29"/>
  <c r="U64" i="29"/>
  <c r="U97" i="29" s="1"/>
  <c r="U112" i="29" s="1"/>
  <c r="R199" i="29"/>
  <c r="R64" i="29"/>
  <c r="R97" i="29" s="1"/>
  <c r="S199" i="29"/>
  <c r="S64" i="29"/>
  <c r="S97" i="29" s="1"/>
  <c r="W199" i="29"/>
  <c r="W64" i="29"/>
  <c r="W97" i="29" s="1"/>
  <c r="I199" i="29"/>
  <c r="I64" i="29"/>
  <c r="I97" i="29" s="1"/>
  <c r="G130" i="19"/>
  <c r="S130" i="19"/>
  <c r="T130" i="19"/>
  <c r="R130" i="19"/>
  <c r="O130" i="19"/>
  <c r="H130" i="19"/>
  <c r="K130" i="19"/>
  <c r="I130" i="19"/>
  <c r="N39" i="16"/>
  <c r="O40" i="16"/>
  <c r="P38" i="16"/>
  <c r="M130" i="19"/>
  <c r="H23" i="29"/>
  <c r="K75" i="29"/>
  <c r="K199" i="29"/>
  <c r="N75" i="29"/>
  <c r="N199" i="29"/>
  <c r="N130" i="19"/>
  <c r="L75" i="29"/>
  <c r="L199" i="29"/>
  <c r="I23" i="29"/>
  <c r="M75" i="29"/>
  <c r="M199" i="29"/>
  <c r="O75" i="29"/>
  <c r="O199" i="29"/>
  <c r="H369" i="60" l="1"/>
  <c r="I112" i="29"/>
  <c r="T290" i="60"/>
  <c r="T250" i="60"/>
  <c r="G369" i="60"/>
  <c r="H112" i="29"/>
  <c r="K322" i="60"/>
  <c r="L106" i="29"/>
  <c r="K243" i="60" s="1"/>
  <c r="K369" i="60"/>
  <c r="L112" i="29"/>
  <c r="V329" i="60"/>
  <c r="W112" i="29"/>
  <c r="V250" i="60" s="1"/>
  <c r="P369" i="60"/>
  <c r="Q112" i="29"/>
  <c r="S250" i="60"/>
  <c r="S290" i="60"/>
  <c r="M322" i="60"/>
  <c r="N106" i="29"/>
  <c r="M243" i="60" s="1"/>
  <c r="N322" i="60"/>
  <c r="O106" i="29"/>
  <c r="N243" i="60" s="1"/>
  <c r="J322" i="60"/>
  <c r="K106" i="29"/>
  <c r="J243" i="60" s="1"/>
  <c r="R369" i="60"/>
  <c r="S112" i="29"/>
  <c r="U250" i="60"/>
  <c r="L322" i="60"/>
  <c r="M106" i="29"/>
  <c r="L243" i="60" s="1"/>
  <c r="L369" i="60"/>
  <c r="M112" i="29"/>
  <c r="Q369" i="60"/>
  <c r="R112" i="29"/>
  <c r="M369" i="60"/>
  <c r="N112" i="29"/>
  <c r="N369" i="60"/>
  <c r="O112" i="29"/>
  <c r="J369" i="60"/>
  <c r="K112" i="29"/>
  <c r="T329" i="60"/>
  <c r="T369" i="60"/>
  <c r="U329" i="60"/>
  <c r="S329" i="60"/>
  <c r="S369" i="60"/>
  <c r="G359" i="60"/>
  <c r="K359" i="60"/>
  <c r="H359" i="60"/>
  <c r="M359" i="60"/>
  <c r="N359" i="60"/>
  <c r="J359" i="60"/>
  <c r="R329" i="60"/>
  <c r="Q329" i="60"/>
  <c r="Q359" i="60"/>
  <c r="L349" i="60"/>
  <c r="L359" i="60"/>
  <c r="P329" i="60"/>
  <c r="P359" i="60"/>
  <c r="H339" i="60"/>
  <c r="H349" i="60"/>
  <c r="G339" i="60"/>
  <c r="G349" i="60"/>
  <c r="K339" i="60"/>
  <c r="K349" i="60"/>
  <c r="M329" i="60"/>
  <c r="M349" i="60"/>
  <c r="N329" i="60"/>
  <c r="N349" i="60"/>
  <c r="J339" i="60"/>
  <c r="J349" i="60"/>
  <c r="G329" i="60"/>
  <c r="H329" i="60"/>
  <c r="K329" i="60"/>
  <c r="L329" i="60"/>
  <c r="J329" i="60"/>
  <c r="F322" i="60"/>
  <c r="G94" i="29"/>
  <c r="M222" i="60"/>
  <c r="M236" i="60" s="1"/>
  <c r="K222" i="60"/>
  <c r="K236" i="60" s="1"/>
  <c r="N222" i="60"/>
  <c r="N236" i="60" s="1"/>
  <c r="J222" i="60"/>
  <c r="J236" i="60" s="1"/>
  <c r="H222" i="60"/>
  <c r="H236" i="60" s="1"/>
  <c r="G222" i="60"/>
  <c r="G236" i="60" s="1"/>
  <c r="L222" i="60"/>
  <c r="L236" i="60" s="1"/>
  <c r="L156" i="29"/>
  <c r="K140" i="60" s="1"/>
  <c r="K313" i="60" s="1"/>
  <c r="M156" i="29"/>
  <c r="L140" i="60" s="1"/>
  <c r="L313" i="60" s="1"/>
  <c r="K156" i="29"/>
  <c r="J140" i="60" s="1"/>
  <c r="J313" i="60" s="1"/>
  <c r="O156" i="29"/>
  <c r="N140" i="60" s="1"/>
  <c r="N313" i="60" s="1"/>
  <c r="N156" i="29"/>
  <c r="M140" i="60" s="1"/>
  <c r="M313" i="60" s="1"/>
  <c r="T76" i="60"/>
  <c r="P40" i="16"/>
  <c r="O39" i="16"/>
  <c r="Q38" i="16"/>
  <c r="O81" i="29"/>
  <c r="O162" i="29"/>
  <c r="N139" i="60" s="1"/>
  <c r="N312" i="60" s="1"/>
  <c r="M81" i="29"/>
  <c r="M162" i="29"/>
  <c r="L139" i="60" s="1"/>
  <c r="L312" i="60" s="1"/>
  <c r="L81" i="29"/>
  <c r="L162" i="29"/>
  <c r="K139" i="60" s="1"/>
  <c r="K312" i="60" s="1"/>
  <c r="N81" i="29"/>
  <c r="N162" i="29"/>
  <c r="M139" i="60" s="1"/>
  <c r="M312" i="60" s="1"/>
  <c r="K81" i="29"/>
  <c r="K162" i="29"/>
  <c r="J139" i="60" s="1"/>
  <c r="J312" i="60" s="1"/>
  <c r="G94" i="19"/>
  <c r="G119" i="19" s="1"/>
  <c r="IE180" i="27"/>
  <c r="ID180" i="27"/>
  <c r="IE174" i="27"/>
  <c r="ID174" i="27"/>
  <c r="IE168" i="27"/>
  <c r="ID168" i="27"/>
  <c r="ID162" i="27"/>
  <c r="ID156" i="27"/>
  <c r="ID125" i="27"/>
  <c r="ID119" i="27"/>
  <c r="ID113" i="27"/>
  <c r="ID81" i="27"/>
  <c r="ID75" i="27"/>
  <c r="IX65" i="27"/>
  <c r="IW65" i="27"/>
  <c r="IV65" i="27"/>
  <c r="IU65" i="27"/>
  <c r="IT65" i="27"/>
  <c r="IS65" i="27"/>
  <c r="IR65" i="27"/>
  <c r="IQ65" i="27"/>
  <c r="IP65" i="27"/>
  <c r="IO65" i="27"/>
  <c r="IN65" i="27"/>
  <c r="IM65" i="27"/>
  <c r="IL65" i="27"/>
  <c r="IK65" i="27"/>
  <c r="IJ65" i="27"/>
  <c r="II65" i="27"/>
  <c r="IH65" i="27"/>
  <c r="IG65" i="27"/>
  <c r="IF65" i="27"/>
  <c r="ID65" i="27"/>
  <c r="IX59" i="27"/>
  <c r="IW59" i="27"/>
  <c r="IV59" i="27"/>
  <c r="IU59" i="27"/>
  <c r="IT59" i="27"/>
  <c r="IS59" i="27"/>
  <c r="IR59" i="27"/>
  <c r="IQ59" i="27"/>
  <c r="IP59" i="27"/>
  <c r="IO59" i="27"/>
  <c r="IN59" i="27"/>
  <c r="IM59" i="27"/>
  <c r="IL59" i="27"/>
  <c r="IK59" i="27"/>
  <c r="IJ59" i="27"/>
  <c r="II59" i="27"/>
  <c r="IH59" i="27"/>
  <c r="IG59" i="27"/>
  <c r="IF59" i="27"/>
  <c r="ID59" i="27"/>
  <c r="IB89" i="19"/>
  <c r="IA89" i="19"/>
  <c r="HZ89" i="19"/>
  <c r="HY89" i="19"/>
  <c r="HX89" i="19"/>
  <c r="HW89" i="19"/>
  <c r="HV89" i="19"/>
  <c r="HU89" i="19"/>
  <c r="HT89" i="19"/>
  <c r="HS89" i="19"/>
  <c r="HR89" i="19"/>
  <c r="HQ89" i="19"/>
  <c r="HP89" i="19"/>
  <c r="HO89" i="19"/>
  <c r="HN89" i="19"/>
  <c r="HM89" i="19"/>
  <c r="HL89" i="19"/>
  <c r="HK89" i="19"/>
  <c r="HJ89" i="19"/>
  <c r="HI89" i="19"/>
  <c r="HH89" i="19"/>
  <c r="HG89" i="19"/>
  <c r="HF89" i="19"/>
  <c r="HE89" i="19"/>
  <c r="HD89" i="19"/>
  <c r="HC89" i="19"/>
  <c r="HB89" i="19"/>
  <c r="HA89" i="19"/>
  <c r="GZ89" i="19"/>
  <c r="GY89" i="19"/>
  <c r="GX89" i="19"/>
  <c r="GW89" i="19"/>
  <c r="GV89" i="19"/>
  <c r="GU89" i="19"/>
  <c r="GT89" i="19"/>
  <c r="GS89" i="19"/>
  <c r="GR89" i="19"/>
  <c r="GQ89" i="19"/>
  <c r="GP89" i="19"/>
  <c r="GO89" i="19"/>
  <c r="GN89" i="19"/>
  <c r="GM89" i="19"/>
  <c r="GL89" i="19"/>
  <c r="GK89" i="19"/>
  <c r="GJ89" i="19"/>
  <c r="GI89" i="19"/>
  <c r="GH89" i="19"/>
  <c r="GG89" i="19"/>
  <c r="GF89" i="19"/>
  <c r="GE89" i="19"/>
  <c r="GD89" i="19"/>
  <c r="GC89" i="19"/>
  <c r="GB89" i="19"/>
  <c r="GA89" i="19"/>
  <c r="FZ89" i="19"/>
  <c r="FY89" i="19"/>
  <c r="FX89" i="19"/>
  <c r="FW89" i="19"/>
  <c r="FV89" i="19"/>
  <c r="FU89" i="19"/>
  <c r="FT89" i="19"/>
  <c r="FS89" i="19"/>
  <c r="FR89" i="19"/>
  <c r="FQ89" i="19"/>
  <c r="FP89" i="19"/>
  <c r="FO89" i="19"/>
  <c r="FN89" i="19"/>
  <c r="FM89" i="19"/>
  <c r="FL89" i="19"/>
  <c r="FK89" i="19"/>
  <c r="FJ89" i="19"/>
  <c r="FI89" i="19"/>
  <c r="FH89" i="19"/>
  <c r="FG89" i="19"/>
  <c r="FF89" i="19"/>
  <c r="FE89" i="19"/>
  <c r="FD89" i="19"/>
  <c r="FC89" i="19"/>
  <c r="FB89" i="19"/>
  <c r="FA89" i="19"/>
  <c r="EZ89" i="19"/>
  <c r="EY89" i="19"/>
  <c r="EX89" i="19"/>
  <c r="EW89" i="19"/>
  <c r="EU89" i="19"/>
  <c r="ET89" i="19"/>
  <c r="ES89" i="19"/>
  <c r="ER89" i="19"/>
  <c r="EQ89" i="19"/>
  <c r="EP89" i="19"/>
  <c r="EO89" i="19"/>
  <c r="EN89" i="19"/>
  <c r="EM89" i="19"/>
  <c r="EL89" i="19"/>
  <c r="EK89" i="19"/>
  <c r="EJ89" i="19"/>
  <c r="EI89" i="19"/>
  <c r="EH89" i="19"/>
  <c r="EG89" i="19"/>
  <c r="EF89" i="19"/>
  <c r="EE89" i="19"/>
  <c r="ED89" i="19"/>
  <c r="EC89" i="19"/>
  <c r="EB89" i="19"/>
  <c r="EA89" i="19"/>
  <c r="DZ89" i="19"/>
  <c r="DY89" i="19"/>
  <c r="DX89" i="19"/>
  <c r="DW89" i="19"/>
  <c r="DV89" i="19"/>
  <c r="DU89" i="19"/>
  <c r="DT89" i="19"/>
  <c r="DS89" i="19"/>
  <c r="DR89" i="19"/>
  <c r="DQ89" i="19"/>
  <c r="DP89" i="19"/>
  <c r="DO89" i="19"/>
  <c r="DN89" i="19"/>
  <c r="DM89" i="19"/>
  <c r="DL89" i="19"/>
  <c r="DK89" i="19"/>
  <c r="DJ89" i="19"/>
  <c r="DI89" i="19"/>
  <c r="DH89" i="19"/>
  <c r="DG89" i="19"/>
  <c r="DF89" i="19"/>
  <c r="DE89" i="19"/>
  <c r="DD89" i="19"/>
  <c r="DC89" i="19"/>
  <c r="DB89" i="19"/>
  <c r="DA89" i="19"/>
  <c r="CZ89" i="19"/>
  <c r="CY89" i="19"/>
  <c r="CX89" i="19"/>
  <c r="CW89" i="19"/>
  <c r="CV89" i="19"/>
  <c r="CU89" i="19"/>
  <c r="CT89" i="19"/>
  <c r="CS89" i="19"/>
  <c r="CR89" i="19"/>
  <c r="CQ89" i="19"/>
  <c r="CP89" i="19"/>
  <c r="CO89" i="19"/>
  <c r="CN89" i="19"/>
  <c r="CM89" i="19"/>
  <c r="CL89" i="19"/>
  <c r="CK89" i="19"/>
  <c r="CJ89" i="19"/>
  <c r="CI89" i="19"/>
  <c r="CH89" i="19"/>
  <c r="CG89" i="19"/>
  <c r="CF89" i="19"/>
  <c r="CE89" i="19"/>
  <c r="CD89" i="19"/>
  <c r="CC89" i="19"/>
  <c r="CA89" i="19"/>
  <c r="BZ89" i="19"/>
  <c r="BY89" i="19"/>
  <c r="BX89" i="19"/>
  <c r="BW89" i="19"/>
  <c r="BV89" i="19"/>
  <c r="BU89" i="19"/>
  <c r="BT89" i="19"/>
  <c r="BS89" i="19"/>
  <c r="BR89" i="19"/>
  <c r="BQ89" i="19"/>
  <c r="BP89" i="19"/>
  <c r="BO89" i="19"/>
  <c r="BN89" i="19"/>
  <c r="BM89" i="19"/>
  <c r="BL89" i="19"/>
  <c r="BK89" i="19"/>
  <c r="BJ89" i="19"/>
  <c r="BI89" i="19"/>
  <c r="BH89" i="19"/>
  <c r="BG89" i="19"/>
  <c r="BF89" i="19"/>
  <c r="BE89" i="19"/>
  <c r="BD89" i="19"/>
  <c r="BC89" i="19"/>
  <c r="BB89" i="19"/>
  <c r="BA89" i="19"/>
  <c r="AZ89" i="19"/>
  <c r="AY89" i="19"/>
  <c r="AX89" i="19"/>
  <c r="AW89" i="19"/>
  <c r="AV89" i="19"/>
  <c r="AU89" i="19"/>
  <c r="AT89" i="19"/>
  <c r="AS89" i="19"/>
  <c r="AR89" i="19"/>
  <c r="AQ89" i="19"/>
  <c r="AP89" i="19"/>
  <c r="AO89" i="19"/>
  <c r="AN89" i="19"/>
  <c r="AM89" i="19"/>
  <c r="AL89" i="19"/>
  <c r="AK89" i="19"/>
  <c r="AJ89" i="19"/>
  <c r="AI89" i="19"/>
  <c r="J44" i="35"/>
  <c r="AC72" i="27"/>
  <c r="AE59" i="27"/>
  <c r="N270" i="60" l="1"/>
  <c r="N280" i="60"/>
  <c r="N250" i="60"/>
  <c r="N290" i="60"/>
  <c r="R250" i="60"/>
  <c r="R290" i="60"/>
  <c r="J270" i="60"/>
  <c r="J260" i="60"/>
  <c r="J250" i="60"/>
  <c r="J280" i="60"/>
  <c r="J290" i="60"/>
  <c r="M290" i="60"/>
  <c r="M270" i="60"/>
  <c r="M250" i="60"/>
  <c r="M280" i="60"/>
  <c r="L280" i="60"/>
  <c r="L290" i="60"/>
  <c r="L270" i="60"/>
  <c r="L250" i="60"/>
  <c r="P280" i="60"/>
  <c r="P290" i="60"/>
  <c r="P250" i="60"/>
  <c r="K260" i="60"/>
  <c r="K250" i="60"/>
  <c r="K290" i="60"/>
  <c r="K280" i="60"/>
  <c r="K270" i="60"/>
  <c r="G260" i="60"/>
  <c r="G250" i="60"/>
  <c r="G280" i="60"/>
  <c r="G290" i="60"/>
  <c r="G270" i="60"/>
  <c r="H280" i="60"/>
  <c r="H270" i="60"/>
  <c r="H290" i="60"/>
  <c r="H250" i="60"/>
  <c r="H260" i="60"/>
  <c r="Q290" i="60"/>
  <c r="Q250" i="60"/>
  <c r="Q280" i="60"/>
  <c r="I94" i="29"/>
  <c r="G109" i="29"/>
  <c r="J314" i="60"/>
  <c r="K314" i="60"/>
  <c r="N314" i="60"/>
  <c r="M314" i="60"/>
  <c r="L314" i="60"/>
  <c r="K225" i="31"/>
  <c r="L225" i="31"/>
  <c r="O225" i="31"/>
  <c r="U76" i="60"/>
  <c r="N225" i="31"/>
  <c r="M225" i="31"/>
  <c r="P39" i="16"/>
  <c r="Q40" i="16"/>
  <c r="R38" i="16"/>
  <c r="AF100" i="9"/>
  <c r="AH94" i="19"/>
  <c r="AG94" i="19"/>
  <c r="AH90" i="19"/>
  <c r="AG90" i="19"/>
  <c r="IC89" i="19"/>
  <c r="IC87" i="19"/>
  <c r="IC86" i="19"/>
  <c r="AF91" i="19"/>
  <c r="AE91" i="19"/>
  <c r="AD91" i="19"/>
  <c r="AC91" i="19"/>
  <c r="AC93" i="19" s="1"/>
  <c r="AD92" i="19" s="1"/>
  <c r="AH89" i="19"/>
  <c r="AI81" i="19"/>
  <c r="AI94" i="19" s="1"/>
  <c r="AH80" i="19"/>
  <c r="AG80" i="19"/>
  <c r="AF80" i="19"/>
  <c r="AE80" i="19"/>
  <c r="AD80" i="19"/>
  <c r="AC80" i="19"/>
  <c r="AB80" i="19"/>
  <c r="AI79" i="19"/>
  <c r="AH79" i="19"/>
  <c r="AG79" i="19"/>
  <c r="AF79" i="19"/>
  <c r="AE79" i="19"/>
  <c r="AD79" i="19"/>
  <c r="AC79" i="19"/>
  <c r="AB79" i="19"/>
  <c r="AH78" i="19"/>
  <c r="AI78" i="19" s="1"/>
  <c r="AJ78" i="19" s="1"/>
  <c r="AK78" i="19" s="1"/>
  <c r="AL78" i="19" s="1"/>
  <c r="AM78" i="19" s="1"/>
  <c r="AN78" i="19" s="1"/>
  <c r="AO78" i="19" s="1"/>
  <c r="AP78" i="19" s="1"/>
  <c r="AQ78" i="19" s="1"/>
  <c r="AR78" i="19" s="1"/>
  <c r="AS78" i="19" s="1"/>
  <c r="AT78" i="19" s="1"/>
  <c r="AU78" i="19" s="1"/>
  <c r="AV78" i="19" s="1"/>
  <c r="AW78" i="19" s="1"/>
  <c r="AX78" i="19" s="1"/>
  <c r="AY78" i="19" s="1"/>
  <c r="AZ78" i="19" s="1"/>
  <c r="BA78" i="19" s="1"/>
  <c r="BB78" i="19" s="1"/>
  <c r="BC78" i="19" s="1"/>
  <c r="BD78" i="19" s="1"/>
  <c r="BE78" i="19" s="1"/>
  <c r="BF78" i="19" s="1"/>
  <c r="BG78" i="19" s="1"/>
  <c r="BH78" i="19" s="1"/>
  <c r="BI78" i="19" s="1"/>
  <c r="BJ78" i="19" s="1"/>
  <c r="BK78" i="19" s="1"/>
  <c r="BL78" i="19" s="1"/>
  <c r="BM78" i="19" s="1"/>
  <c r="BN78" i="19" s="1"/>
  <c r="BO78" i="19" s="1"/>
  <c r="BP78" i="19" s="1"/>
  <c r="BQ78" i="19" s="1"/>
  <c r="BR78" i="19" s="1"/>
  <c r="BS78" i="19" s="1"/>
  <c r="BT78" i="19" s="1"/>
  <c r="BU78" i="19" s="1"/>
  <c r="BV78" i="19" s="1"/>
  <c r="BW78" i="19" s="1"/>
  <c r="BX78" i="19" s="1"/>
  <c r="BY78" i="19" s="1"/>
  <c r="BZ78" i="19" s="1"/>
  <c r="CA78" i="19" s="1"/>
  <c r="CB78" i="19" s="1"/>
  <c r="CC78" i="19" s="1"/>
  <c r="CD78" i="19" s="1"/>
  <c r="CE78" i="19" s="1"/>
  <c r="CF78" i="19" s="1"/>
  <c r="CG78" i="19" s="1"/>
  <c r="CH78" i="19" s="1"/>
  <c r="CI78" i="19" s="1"/>
  <c r="CJ78" i="19" s="1"/>
  <c r="CK78" i="19" s="1"/>
  <c r="CL78" i="19" s="1"/>
  <c r="CM78" i="19" s="1"/>
  <c r="CN78" i="19" s="1"/>
  <c r="CO78" i="19" s="1"/>
  <c r="CP78" i="19" s="1"/>
  <c r="CQ78" i="19" s="1"/>
  <c r="CR78" i="19" s="1"/>
  <c r="CS78" i="19" s="1"/>
  <c r="CT78" i="19" s="1"/>
  <c r="CU78" i="19" s="1"/>
  <c r="CV78" i="19" s="1"/>
  <c r="CW78" i="19" s="1"/>
  <c r="CX78" i="19" s="1"/>
  <c r="CY78" i="19" s="1"/>
  <c r="CZ78" i="19" s="1"/>
  <c r="DA78" i="19" s="1"/>
  <c r="DB78" i="19" s="1"/>
  <c r="DC78" i="19" s="1"/>
  <c r="DD78" i="19" s="1"/>
  <c r="DE78" i="19" s="1"/>
  <c r="DF78" i="19" s="1"/>
  <c r="DG78" i="19" s="1"/>
  <c r="DH78" i="19" s="1"/>
  <c r="DI78" i="19" s="1"/>
  <c r="DJ78" i="19" s="1"/>
  <c r="DK78" i="19" s="1"/>
  <c r="DL78" i="19" s="1"/>
  <c r="DM78" i="19" s="1"/>
  <c r="DN78" i="19" s="1"/>
  <c r="DO78" i="19" s="1"/>
  <c r="DP78" i="19" s="1"/>
  <c r="DQ78" i="19" s="1"/>
  <c r="DR78" i="19" s="1"/>
  <c r="DS78" i="19" s="1"/>
  <c r="DT78" i="19" s="1"/>
  <c r="DU78" i="19" s="1"/>
  <c r="DV78" i="19" s="1"/>
  <c r="DW78" i="19" s="1"/>
  <c r="DX78" i="19" s="1"/>
  <c r="DY78" i="19" s="1"/>
  <c r="DZ78" i="19" s="1"/>
  <c r="EA78" i="19" s="1"/>
  <c r="EB78" i="19" s="1"/>
  <c r="EC78" i="19" s="1"/>
  <c r="ED78" i="19" s="1"/>
  <c r="EE78" i="19" s="1"/>
  <c r="EF78" i="19" s="1"/>
  <c r="EG78" i="19" s="1"/>
  <c r="EH78" i="19" s="1"/>
  <c r="EI78" i="19" s="1"/>
  <c r="EJ78" i="19" s="1"/>
  <c r="EK78" i="19" s="1"/>
  <c r="EL78" i="19" s="1"/>
  <c r="EM78" i="19" s="1"/>
  <c r="EN78" i="19" s="1"/>
  <c r="EO78" i="19" s="1"/>
  <c r="EP78" i="19" s="1"/>
  <c r="EQ78" i="19" s="1"/>
  <c r="ER78" i="19" s="1"/>
  <c r="ES78" i="19" s="1"/>
  <c r="ET78" i="19" s="1"/>
  <c r="EU78" i="19" s="1"/>
  <c r="EV78" i="19" s="1"/>
  <c r="EW78" i="19" s="1"/>
  <c r="EX78" i="19" s="1"/>
  <c r="EY78" i="19" s="1"/>
  <c r="EZ78" i="19" s="1"/>
  <c r="FA78" i="19" s="1"/>
  <c r="FB78" i="19" s="1"/>
  <c r="FC78" i="19" s="1"/>
  <c r="FD78" i="19" s="1"/>
  <c r="FE78" i="19" s="1"/>
  <c r="FF78" i="19" s="1"/>
  <c r="FG78" i="19" s="1"/>
  <c r="FH78" i="19" s="1"/>
  <c r="FI78" i="19" s="1"/>
  <c r="FJ78" i="19" s="1"/>
  <c r="FK78" i="19" s="1"/>
  <c r="FL78" i="19" s="1"/>
  <c r="FM78" i="19" s="1"/>
  <c r="FN78" i="19" s="1"/>
  <c r="FO78" i="19" s="1"/>
  <c r="FP78" i="19" s="1"/>
  <c r="FQ78" i="19" s="1"/>
  <c r="FR78" i="19" s="1"/>
  <c r="FS78" i="19" s="1"/>
  <c r="FT78" i="19" s="1"/>
  <c r="FU78" i="19" s="1"/>
  <c r="FV78" i="19" s="1"/>
  <c r="FW78" i="19" s="1"/>
  <c r="FX78" i="19" s="1"/>
  <c r="FY78" i="19" s="1"/>
  <c r="FZ78" i="19" s="1"/>
  <c r="GA78" i="19" s="1"/>
  <c r="GB78" i="19" s="1"/>
  <c r="GC78" i="19" s="1"/>
  <c r="GD78" i="19" s="1"/>
  <c r="GE78" i="19" s="1"/>
  <c r="GF78" i="19" s="1"/>
  <c r="GG78" i="19" s="1"/>
  <c r="GH78" i="19" s="1"/>
  <c r="GI78" i="19" s="1"/>
  <c r="GJ78" i="19" s="1"/>
  <c r="GK78" i="19" s="1"/>
  <c r="GL78" i="19" s="1"/>
  <c r="GM78" i="19" s="1"/>
  <c r="GN78" i="19" s="1"/>
  <c r="GO78" i="19" s="1"/>
  <c r="GP78" i="19" s="1"/>
  <c r="GQ78" i="19" s="1"/>
  <c r="GR78" i="19" s="1"/>
  <c r="GS78" i="19" s="1"/>
  <c r="GT78" i="19" s="1"/>
  <c r="GU78" i="19" s="1"/>
  <c r="GV78" i="19" s="1"/>
  <c r="GW78" i="19" s="1"/>
  <c r="GX78" i="19" s="1"/>
  <c r="GY78" i="19" s="1"/>
  <c r="GZ78" i="19" s="1"/>
  <c r="HA78" i="19" s="1"/>
  <c r="HB78" i="19" s="1"/>
  <c r="HC78" i="19" s="1"/>
  <c r="HD78" i="19" s="1"/>
  <c r="HE78" i="19" s="1"/>
  <c r="HF78" i="19" s="1"/>
  <c r="HG78" i="19" s="1"/>
  <c r="HH78" i="19" s="1"/>
  <c r="HI78" i="19" s="1"/>
  <c r="HJ78" i="19" s="1"/>
  <c r="HK78" i="19" s="1"/>
  <c r="HL78" i="19" s="1"/>
  <c r="HM78" i="19" s="1"/>
  <c r="HN78" i="19" s="1"/>
  <c r="HO78" i="19" s="1"/>
  <c r="HP78" i="19" s="1"/>
  <c r="HQ78" i="19" s="1"/>
  <c r="HR78" i="19" s="1"/>
  <c r="HS78" i="19" s="1"/>
  <c r="HT78" i="19" s="1"/>
  <c r="HU78" i="19" s="1"/>
  <c r="HV78" i="19" s="1"/>
  <c r="HW78" i="19" s="1"/>
  <c r="HX78" i="19" s="1"/>
  <c r="HY78" i="19" s="1"/>
  <c r="HZ78" i="19" s="1"/>
  <c r="IA78" i="19" s="1"/>
  <c r="IB78" i="19" s="1"/>
  <c r="IC78" i="19" s="1"/>
  <c r="F58" i="27"/>
  <c r="AG183" i="27"/>
  <c r="AE182" i="27"/>
  <c r="AD182" i="27"/>
  <c r="AE177" i="27"/>
  <c r="AD177" i="27"/>
  <c r="AC177" i="27"/>
  <c r="AB177" i="27"/>
  <c r="AG177" i="27"/>
  <c r="AH83" i="19" s="1"/>
  <c r="AF177" i="27"/>
  <c r="AG83" i="19" s="1"/>
  <c r="AE176" i="27"/>
  <c r="AD176" i="27"/>
  <c r="IB145" i="27"/>
  <c r="K94" i="29" l="1"/>
  <c r="I109" i="29"/>
  <c r="V76" i="60"/>
  <c r="AI80" i="19"/>
  <c r="AD93" i="19"/>
  <c r="AE92" i="19" s="1"/>
  <c r="AE93" i="19" s="1"/>
  <c r="R40" i="16"/>
  <c r="Q39" i="16"/>
  <c r="S38" i="16"/>
  <c r="AJ81" i="19"/>
  <c r="AI90" i="19"/>
  <c r="IB176" i="27"/>
  <c r="M94" i="29" l="1"/>
  <c r="K109" i="29"/>
  <c r="W76" i="60"/>
  <c r="R39" i="16"/>
  <c r="S40" i="16"/>
  <c r="T38" i="16"/>
  <c r="AK81" i="19"/>
  <c r="AJ90" i="19"/>
  <c r="AJ79" i="19"/>
  <c r="AJ94" i="19"/>
  <c r="AJ80" i="19"/>
  <c r="AF92" i="19"/>
  <c r="AF93" i="19" s="1"/>
  <c r="O94" i="29" l="1"/>
  <c r="M109" i="29"/>
  <c r="T40" i="16"/>
  <c r="S39" i="16"/>
  <c r="U38" i="16"/>
  <c r="AL81" i="19"/>
  <c r="AK90" i="19"/>
  <c r="AK94" i="19"/>
  <c r="AK79" i="19"/>
  <c r="AK80" i="19"/>
  <c r="AG92" i="19"/>
  <c r="Q94" i="29" l="1"/>
  <c r="O109" i="29"/>
  <c r="T39" i="16"/>
  <c r="U40" i="16"/>
  <c r="V38" i="16"/>
  <c r="AM81" i="19"/>
  <c r="AL90" i="19"/>
  <c r="AL94" i="19"/>
  <c r="AL79" i="19"/>
  <c r="AL80" i="19"/>
  <c r="S94" i="29" l="1"/>
  <c r="Q109" i="29"/>
  <c r="V40" i="16"/>
  <c r="U39" i="16"/>
  <c r="W38" i="16"/>
  <c r="AN81" i="19"/>
  <c r="AM80" i="19"/>
  <c r="AM79" i="19"/>
  <c r="U94" i="29" l="1"/>
  <c r="S109" i="29"/>
  <c r="V39" i="16"/>
  <c r="W40" i="16"/>
  <c r="AO81" i="19"/>
  <c r="AN90" i="19"/>
  <c r="AN79" i="19"/>
  <c r="AN94" i="19"/>
  <c r="AN80" i="19"/>
  <c r="W94" i="29" l="1"/>
  <c r="W109" i="29" s="1"/>
  <c r="U109" i="29"/>
  <c r="W39" i="16"/>
  <c r="AP81" i="19"/>
  <c r="AO90" i="19"/>
  <c r="AO94" i="19"/>
  <c r="AO79" i="19"/>
  <c r="AO80" i="19"/>
  <c r="AQ81" i="19" l="1"/>
  <c r="AP90" i="19"/>
  <c r="AP94" i="19"/>
  <c r="AP79" i="19"/>
  <c r="AP80" i="19"/>
  <c r="AR81" i="19" l="1"/>
  <c r="AQ90" i="19"/>
  <c r="AQ94" i="19"/>
  <c r="AQ79" i="19"/>
  <c r="AQ80" i="19"/>
  <c r="IB158" i="27"/>
  <c r="IB142" i="27"/>
  <c r="IB146" i="27" s="1"/>
  <c r="IB182" i="27" s="1"/>
  <c r="AE142" i="27"/>
  <c r="AD142" i="27"/>
  <c r="IB141" i="27"/>
  <c r="IB164" i="27" s="1"/>
  <c r="AE141" i="27"/>
  <c r="AD141" i="27"/>
  <c r="AD164" i="27" s="1"/>
  <c r="IB140" i="27"/>
  <c r="IB159" i="27" s="1"/>
  <c r="AE140" i="27"/>
  <c r="AE158" i="27" s="1"/>
  <c r="AD140" i="27"/>
  <c r="AD159" i="27" s="1"/>
  <c r="IB138" i="27"/>
  <c r="IB137" i="27"/>
  <c r="IB136" i="27"/>
  <c r="AH135" i="27"/>
  <c r="AH153" i="27" s="1"/>
  <c r="AG134" i="27"/>
  <c r="AF134" i="27"/>
  <c r="AE134" i="27"/>
  <c r="AD134" i="27"/>
  <c r="AC134" i="27"/>
  <c r="AB134" i="27"/>
  <c r="AA134" i="27"/>
  <c r="AH133" i="27"/>
  <c r="AG133" i="27"/>
  <c r="AF133" i="27"/>
  <c r="AE133" i="27"/>
  <c r="AD133" i="27"/>
  <c r="AC133" i="27"/>
  <c r="AB133" i="27"/>
  <c r="AA133" i="27"/>
  <c r="AG131" i="27"/>
  <c r="AH131" i="27" s="1"/>
  <c r="Z180" i="27"/>
  <c r="Z174" i="27"/>
  <c r="Z168" i="27"/>
  <c r="AC176" i="27"/>
  <c r="AB176" i="27"/>
  <c r="AB178" i="27" s="1"/>
  <c r="AC142" i="27"/>
  <c r="AC182" i="27" s="1"/>
  <c r="AB142" i="27"/>
  <c r="AB182" i="27" s="1"/>
  <c r="AA142" i="27"/>
  <c r="AC141" i="27"/>
  <c r="AB141" i="27"/>
  <c r="AB165" i="27" s="1"/>
  <c r="AA141" i="27"/>
  <c r="AC140" i="27"/>
  <c r="AC159" i="27" s="1"/>
  <c r="AB140" i="27"/>
  <c r="AB159" i="27" s="1"/>
  <c r="AA140" i="27"/>
  <c r="AC127" i="27"/>
  <c r="AD127" i="27"/>
  <c r="AE127" i="27"/>
  <c r="AF128" i="27" s="1"/>
  <c r="AC128" i="27"/>
  <c r="AD128" i="27"/>
  <c r="AE128" i="27"/>
  <c r="AB127" i="27"/>
  <c r="AB128" i="27"/>
  <c r="AE121" i="27"/>
  <c r="AF122" i="27" s="1"/>
  <c r="AD121" i="27"/>
  <c r="AE122" i="27" s="1"/>
  <c r="AB121" i="27"/>
  <c r="AB123" i="27" s="1"/>
  <c r="AC120" i="27" s="1"/>
  <c r="AG121" i="27"/>
  <c r="AH122" i="27" s="1"/>
  <c r="AG115" i="27"/>
  <c r="AH116" i="27" s="1"/>
  <c r="AF115" i="27"/>
  <c r="AG116" i="27" s="1"/>
  <c r="AE115" i="27"/>
  <c r="AF116" i="27" s="1"/>
  <c r="AD115" i="27"/>
  <c r="AE116" i="27" s="1"/>
  <c r="AC115" i="27"/>
  <c r="AD116" i="27" s="1"/>
  <c r="AB115" i="27"/>
  <c r="AC116" i="27" s="1"/>
  <c r="IB106" i="27"/>
  <c r="IB107" i="27"/>
  <c r="IB108" i="27"/>
  <c r="IB109" i="27"/>
  <c r="IB127" i="27" s="1"/>
  <c r="IB57" i="27"/>
  <c r="IB58" i="27"/>
  <c r="IB59" i="27"/>
  <c r="IB61" i="27"/>
  <c r="AA110" i="27"/>
  <c r="AE110" i="27"/>
  <c r="AC110" i="27"/>
  <c r="AD110" i="27"/>
  <c r="AB39" i="27"/>
  <c r="AC39" i="27" s="1"/>
  <c r="AH134" i="27" l="1"/>
  <c r="AB129" i="27"/>
  <c r="AC165" i="27"/>
  <c r="IB139" i="27"/>
  <c r="IA150" i="27" s="1"/>
  <c r="AE165" i="27"/>
  <c r="AG84" i="19"/>
  <c r="AS81" i="19"/>
  <c r="AR90" i="19"/>
  <c r="AR79" i="19"/>
  <c r="AR94" i="19"/>
  <c r="AR80" i="19"/>
  <c r="IB110" i="27"/>
  <c r="AD165" i="27"/>
  <c r="IB62" i="27"/>
  <c r="IB67" i="27" s="1"/>
  <c r="IB83" i="27" s="1"/>
  <c r="AI131" i="27"/>
  <c r="AD39" i="27"/>
  <c r="AC129" i="27"/>
  <c r="AE159" i="27"/>
  <c r="AD158" i="27"/>
  <c r="AE164" i="27"/>
  <c r="AF165" i="27" s="1"/>
  <c r="AI135" i="27"/>
  <c r="AI153" i="27" s="1"/>
  <c r="AH183" i="27"/>
  <c r="AH177" i="27"/>
  <c r="AI83" i="19" s="1"/>
  <c r="IA158" i="27"/>
  <c r="AD129" i="27"/>
  <c r="AE126" i="27" s="1"/>
  <c r="AE129" i="27" s="1"/>
  <c r="AF126" i="27" s="1"/>
  <c r="IG126" i="27" s="1"/>
  <c r="IC84" i="19"/>
  <c r="AB183" i="27"/>
  <c r="AB184" i="27" s="1"/>
  <c r="AC175" i="27"/>
  <c r="AB172" i="27"/>
  <c r="AC169" i="27" s="1"/>
  <c r="AB158" i="27"/>
  <c r="AB160" i="27" s="1"/>
  <c r="AC157" i="27" s="1"/>
  <c r="AB164" i="27"/>
  <c r="AB166" i="27" s="1"/>
  <c r="AC163" i="27" s="1"/>
  <c r="AC158" i="27"/>
  <c r="AC164" i="27"/>
  <c r="AC122" i="27"/>
  <c r="AH105" i="27"/>
  <c r="AG104" i="27"/>
  <c r="AF104" i="27"/>
  <c r="AE104" i="27"/>
  <c r="AD104" i="27"/>
  <c r="AC104" i="27"/>
  <c r="AB104" i="27"/>
  <c r="AA104" i="27"/>
  <c r="AH103" i="27"/>
  <c r="AG103" i="27"/>
  <c r="AF103" i="27"/>
  <c r="AE103" i="27"/>
  <c r="AD103" i="27"/>
  <c r="AC103" i="27"/>
  <c r="AB103" i="27"/>
  <c r="AA103" i="27"/>
  <c r="AG102" i="27"/>
  <c r="AH102" i="27" s="1"/>
  <c r="AI102" i="27" s="1"/>
  <c r="AJ102" i="27" s="1"/>
  <c r="AK102" i="27" s="1"/>
  <c r="AL102" i="27" s="1"/>
  <c r="AM102" i="27" s="1"/>
  <c r="AN102" i="27" s="1"/>
  <c r="AO102" i="27" s="1"/>
  <c r="AP102" i="27" s="1"/>
  <c r="AQ102" i="27" s="1"/>
  <c r="AR102" i="27" s="1"/>
  <c r="AS102" i="27" s="1"/>
  <c r="AT102" i="27" s="1"/>
  <c r="AU102" i="27" s="1"/>
  <c r="AV102" i="27" s="1"/>
  <c r="AW102" i="27" s="1"/>
  <c r="AX102" i="27" s="1"/>
  <c r="AY102" i="27" s="1"/>
  <c r="AZ102" i="27" s="1"/>
  <c r="BA102" i="27" s="1"/>
  <c r="BB102" i="27" s="1"/>
  <c r="BC102" i="27" s="1"/>
  <c r="BD102" i="27" s="1"/>
  <c r="BE102" i="27" s="1"/>
  <c r="BF102" i="27" s="1"/>
  <c r="BG102" i="27" s="1"/>
  <c r="BH102" i="27" s="1"/>
  <c r="BI102" i="27" s="1"/>
  <c r="BJ102" i="27" s="1"/>
  <c r="BK102" i="27" s="1"/>
  <c r="BL102" i="27" s="1"/>
  <c r="BM102" i="27" s="1"/>
  <c r="BN102" i="27" s="1"/>
  <c r="BO102" i="27" s="1"/>
  <c r="BP102" i="27" s="1"/>
  <c r="BQ102" i="27" s="1"/>
  <c r="BR102" i="27" s="1"/>
  <c r="BS102" i="27" s="1"/>
  <c r="BT102" i="27" s="1"/>
  <c r="BU102" i="27" s="1"/>
  <c r="BV102" i="27" s="1"/>
  <c r="BW102" i="27" s="1"/>
  <c r="BX102" i="27" s="1"/>
  <c r="BY102" i="27" s="1"/>
  <c r="BZ102" i="27" s="1"/>
  <c r="CA102" i="27" s="1"/>
  <c r="CB102" i="27" s="1"/>
  <c r="CC102" i="27" s="1"/>
  <c r="CD102" i="27" s="1"/>
  <c r="CE102" i="27" s="1"/>
  <c r="CF102" i="27" s="1"/>
  <c r="CG102" i="27" s="1"/>
  <c r="CH102" i="27" s="1"/>
  <c r="CI102" i="27" s="1"/>
  <c r="CJ102" i="27" s="1"/>
  <c r="CK102" i="27" s="1"/>
  <c r="CL102" i="27" s="1"/>
  <c r="CM102" i="27" s="1"/>
  <c r="CN102" i="27" s="1"/>
  <c r="CO102" i="27" s="1"/>
  <c r="CP102" i="27" s="1"/>
  <c r="CQ102" i="27" s="1"/>
  <c r="CR102" i="27" s="1"/>
  <c r="CS102" i="27" s="1"/>
  <c r="CT102" i="27" s="1"/>
  <c r="CU102" i="27" s="1"/>
  <c r="CV102" i="27" s="1"/>
  <c r="CW102" i="27" s="1"/>
  <c r="CX102" i="27" s="1"/>
  <c r="CY102" i="27" s="1"/>
  <c r="CZ102" i="27" s="1"/>
  <c r="DA102" i="27" s="1"/>
  <c r="DB102" i="27" s="1"/>
  <c r="DC102" i="27" s="1"/>
  <c r="DD102" i="27" s="1"/>
  <c r="DE102" i="27" s="1"/>
  <c r="DF102" i="27" s="1"/>
  <c r="DG102" i="27" s="1"/>
  <c r="DH102" i="27" s="1"/>
  <c r="DI102" i="27" s="1"/>
  <c r="DJ102" i="27" s="1"/>
  <c r="DK102" i="27" s="1"/>
  <c r="DL102" i="27" s="1"/>
  <c r="DM102" i="27" s="1"/>
  <c r="DN102" i="27" s="1"/>
  <c r="DO102" i="27" s="1"/>
  <c r="DP102" i="27" s="1"/>
  <c r="DQ102" i="27" s="1"/>
  <c r="DR102" i="27" s="1"/>
  <c r="DS102" i="27" s="1"/>
  <c r="DT102" i="27" s="1"/>
  <c r="DU102" i="27" s="1"/>
  <c r="DV102" i="27" s="1"/>
  <c r="DW102" i="27" s="1"/>
  <c r="DX102" i="27" s="1"/>
  <c r="DY102" i="27" s="1"/>
  <c r="DZ102" i="27" s="1"/>
  <c r="EA102" i="27" s="1"/>
  <c r="EB102" i="27" s="1"/>
  <c r="EC102" i="27" s="1"/>
  <c r="ED102" i="27" s="1"/>
  <c r="EE102" i="27" s="1"/>
  <c r="EF102" i="27" s="1"/>
  <c r="EG102" i="27" s="1"/>
  <c r="EH102" i="27" s="1"/>
  <c r="EI102" i="27" s="1"/>
  <c r="EJ102" i="27" s="1"/>
  <c r="EK102" i="27" s="1"/>
  <c r="EL102" i="27" s="1"/>
  <c r="EM102" i="27" s="1"/>
  <c r="EN102" i="27" s="1"/>
  <c r="EO102" i="27" s="1"/>
  <c r="EP102" i="27" s="1"/>
  <c r="EQ102" i="27" s="1"/>
  <c r="ER102" i="27" s="1"/>
  <c r="ES102" i="27" s="1"/>
  <c r="ET102" i="27" s="1"/>
  <c r="EU102" i="27" s="1"/>
  <c r="EV102" i="27" s="1"/>
  <c r="EW102" i="27" s="1"/>
  <c r="EX102" i="27" s="1"/>
  <c r="EY102" i="27" s="1"/>
  <c r="EZ102" i="27" s="1"/>
  <c r="FA102" i="27" s="1"/>
  <c r="FB102" i="27" s="1"/>
  <c r="FC102" i="27" s="1"/>
  <c r="FD102" i="27" s="1"/>
  <c r="FE102" i="27" s="1"/>
  <c r="FF102" i="27" s="1"/>
  <c r="FG102" i="27" s="1"/>
  <c r="FH102" i="27" s="1"/>
  <c r="FI102" i="27" s="1"/>
  <c r="FJ102" i="27" s="1"/>
  <c r="FK102" i="27" s="1"/>
  <c r="FL102" i="27" s="1"/>
  <c r="FM102" i="27" s="1"/>
  <c r="FN102" i="27" s="1"/>
  <c r="FO102" i="27" s="1"/>
  <c r="FP102" i="27" s="1"/>
  <c r="FQ102" i="27" s="1"/>
  <c r="FR102" i="27" s="1"/>
  <c r="FS102" i="27" s="1"/>
  <c r="FT102" i="27" s="1"/>
  <c r="FU102" i="27" s="1"/>
  <c r="FV102" i="27" s="1"/>
  <c r="FW102" i="27" s="1"/>
  <c r="FX102" i="27" s="1"/>
  <c r="FY102" i="27" s="1"/>
  <c r="FZ102" i="27" s="1"/>
  <c r="GA102" i="27" s="1"/>
  <c r="GB102" i="27" s="1"/>
  <c r="GC102" i="27" s="1"/>
  <c r="GD102" i="27" s="1"/>
  <c r="GE102" i="27" s="1"/>
  <c r="GF102" i="27" s="1"/>
  <c r="GG102" i="27" s="1"/>
  <c r="GH102" i="27" s="1"/>
  <c r="GI102" i="27" s="1"/>
  <c r="GJ102" i="27" s="1"/>
  <c r="GK102" i="27" s="1"/>
  <c r="GL102" i="27" s="1"/>
  <c r="GM102" i="27" s="1"/>
  <c r="GN102" i="27" s="1"/>
  <c r="GO102" i="27" s="1"/>
  <c r="GP102" i="27" s="1"/>
  <c r="GQ102" i="27" s="1"/>
  <c r="GR102" i="27" s="1"/>
  <c r="GS102" i="27" s="1"/>
  <c r="GT102" i="27" s="1"/>
  <c r="GU102" i="27" s="1"/>
  <c r="GV102" i="27" s="1"/>
  <c r="GW102" i="27" s="1"/>
  <c r="GX102" i="27" s="1"/>
  <c r="GY102" i="27" s="1"/>
  <c r="GZ102" i="27" s="1"/>
  <c r="HA102" i="27" s="1"/>
  <c r="HB102" i="27" s="1"/>
  <c r="HC102" i="27" s="1"/>
  <c r="HD102" i="27" s="1"/>
  <c r="HE102" i="27" s="1"/>
  <c r="HF102" i="27" s="1"/>
  <c r="HG102" i="27" s="1"/>
  <c r="HH102" i="27" s="1"/>
  <c r="HI102" i="27" s="1"/>
  <c r="HJ102" i="27" s="1"/>
  <c r="HK102" i="27" s="1"/>
  <c r="HL102" i="27" s="1"/>
  <c r="HM102" i="27" s="1"/>
  <c r="HN102" i="27" s="1"/>
  <c r="HO102" i="27" s="1"/>
  <c r="HP102" i="27" s="1"/>
  <c r="HQ102" i="27" s="1"/>
  <c r="HR102" i="27" s="1"/>
  <c r="HS102" i="27" s="1"/>
  <c r="HT102" i="27" s="1"/>
  <c r="HU102" i="27" s="1"/>
  <c r="HV102" i="27" s="1"/>
  <c r="HW102" i="27" s="1"/>
  <c r="HX102" i="27" s="1"/>
  <c r="HY102" i="27" s="1"/>
  <c r="HZ102" i="27" s="1"/>
  <c r="IA102" i="27" s="1"/>
  <c r="IB102" i="27" s="1"/>
  <c r="Y125" i="27"/>
  <c r="Y119" i="27"/>
  <c r="AB117" i="27"/>
  <c r="AC114" i="27" s="1"/>
  <c r="AC117" i="27" s="1"/>
  <c r="AD114" i="27" s="1"/>
  <c r="AD117" i="27" s="1"/>
  <c r="AE114" i="27" s="1"/>
  <c r="AE117" i="27" s="1"/>
  <c r="Y113" i="27"/>
  <c r="AB110" i="27"/>
  <c r="AF84" i="27"/>
  <c r="AF82" i="27"/>
  <c r="IG82" i="27" s="1"/>
  <c r="AF78" i="27"/>
  <c r="AF76" i="27"/>
  <c r="IG76" i="27" s="1"/>
  <c r="IA59" i="27"/>
  <c r="HZ59" i="27"/>
  <c r="HY59" i="27"/>
  <c r="HX59" i="27"/>
  <c r="HW59" i="27"/>
  <c r="HV59" i="27"/>
  <c r="HU59" i="27"/>
  <c r="HT59" i="27"/>
  <c r="HS59" i="27"/>
  <c r="HR59" i="27"/>
  <c r="HQ59" i="27"/>
  <c r="HP59" i="27"/>
  <c r="HO59" i="27"/>
  <c r="HN59" i="27"/>
  <c r="HM59" i="27"/>
  <c r="HL59" i="27"/>
  <c r="HK59" i="27"/>
  <c r="HJ59" i="27"/>
  <c r="HI59" i="27"/>
  <c r="HH59" i="27"/>
  <c r="HG59" i="27"/>
  <c r="HF59" i="27"/>
  <c r="HE59" i="27"/>
  <c r="HD59" i="27"/>
  <c r="HC59" i="27"/>
  <c r="HB59" i="27"/>
  <c r="HA59" i="27"/>
  <c r="GZ59" i="27"/>
  <c r="GY59" i="27"/>
  <c r="GX59" i="27"/>
  <c r="GW59" i="27"/>
  <c r="GV59" i="27"/>
  <c r="GU59" i="27"/>
  <c r="GT59" i="27"/>
  <c r="GS59" i="27"/>
  <c r="GR59" i="27"/>
  <c r="GQ59" i="27"/>
  <c r="GP59" i="27"/>
  <c r="GO59" i="27"/>
  <c r="GN59" i="27"/>
  <c r="GM59" i="27"/>
  <c r="GL59" i="27"/>
  <c r="GK59" i="27"/>
  <c r="GJ59" i="27"/>
  <c r="GI59" i="27"/>
  <c r="GH59" i="27"/>
  <c r="GG59" i="27"/>
  <c r="GF59" i="27"/>
  <c r="GE59" i="27"/>
  <c r="GD59" i="27"/>
  <c r="GC59" i="27"/>
  <c r="GB59" i="27"/>
  <c r="GA59" i="27"/>
  <c r="FZ59" i="27"/>
  <c r="FY59" i="27"/>
  <c r="FX59" i="27"/>
  <c r="FW59" i="27"/>
  <c r="FV59" i="27"/>
  <c r="FU59" i="27"/>
  <c r="FT59" i="27"/>
  <c r="FS59" i="27"/>
  <c r="FR59" i="27"/>
  <c r="FQ59" i="27"/>
  <c r="FP59" i="27"/>
  <c r="FO59" i="27"/>
  <c r="FN59" i="27"/>
  <c r="FM59" i="27"/>
  <c r="FL59" i="27"/>
  <c r="FK59" i="27"/>
  <c r="FJ59" i="27"/>
  <c r="FI59" i="27"/>
  <c r="FH59" i="27"/>
  <c r="FG59" i="27"/>
  <c r="FF59" i="27"/>
  <c r="FE59" i="27"/>
  <c r="FD59" i="27"/>
  <c r="FC59" i="27"/>
  <c r="FB59" i="27"/>
  <c r="FA59" i="27"/>
  <c r="EZ59" i="27"/>
  <c r="EY59" i="27"/>
  <c r="EX59" i="27"/>
  <c r="EW59" i="27"/>
  <c r="EV59" i="27"/>
  <c r="EU59" i="27"/>
  <c r="ET59" i="27"/>
  <c r="ES59" i="27"/>
  <c r="ER59" i="27"/>
  <c r="EQ59" i="27"/>
  <c r="EP59" i="27"/>
  <c r="EO59" i="27"/>
  <c r="EN59" i="27"/>
  <c r="EM59" i="27"/>
  <c r="EL59" i="27"/>
  <c r="EK59" i="27"/>
  <c r="EJ59" i="27"/>
  <c r="EI59" i="27"/>
  <c r="EH59" i="27"/>
  <c r="EG59" i="27"/>
  <c r="EF59" i="27"/>
  <c r="EE59" i="27"/>
  <c r="ED59" i="27"/>
  <c r="EC59" i="27"/>
  <c r="EB59" i="27"/>
  <c r="EA59" i="27"/>
  <c r="DZ59" i="27"/>
  <c r="DY59" i="27"/>
  <c r="DX59" i="27"/>
  <c r="DW59" i="27"/>
  <c r="DV59" i="27"/>
  <c r="DU59" i="27"/>
  <c r="DT59" i="27"/>
  <c r="DS59" i="27"/>
  <c r="DR59" i="27"/>
  <c r="DQ59" i="27"/>
  <c r="DP59" i="27"/>
  <c r="DO59" i="27"/>
  <c r="DN59" i="27"/>
  <c r="DM59" i="27"/>
  <c r="DL59" i="27"/>
  <c r="DK59" i="27"/>
  <c r="DJ59" i="27"/>
  <c r="DI59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7" i="27"/>
  <c r="AI134" i="27" l="1"/>
  <c r="AT81" i="19"/>
  <c r="AS90" i="19"/>
  <c r="AS94" i="19"/>
  <c r="AS79" i="19"/>
  <c r="AS80" i="19"/>
  <c r="AE39" i="27"/>
  <c r="AJ131" i="27"/>
  <c r="AI105" i="27"/>
  <c r="AH115" i="27"/>
  <c r="AI116" i="27" s="1"/>
  <c r="AH121" i="27"/>
  <c r="AI122" i="27" s="1"/>
  <c r="AJ135" i="27"/>
  <c r="AJ153" i="27" s="1"/>
  <c r="AI177" i="27"/>
  <c r="AJ83" i="19" s="1"/>
  <c r="AI133" i="27"/>
  <c r="AH104" i="27"/>
  <c r="AC181" i="27"/>
  <c r="AC183" i="27"/>
  <c r="AC166" i="27"/>
  <c r="AD163" i="27" s="1"/>
  <c r="AD166" i="27" s="1"/>
  <c r="AE163" i="27" s="1"/>
  <c r="AE166" i="27" s="1"/>
  <c r="AF163" i="27" s="1"/>
  <c r="AC160" i="27"/>
  <c r="AD157" i="27" s="1"/>
  <c r="AD160" i="27" s="1"/>
  <c r="AE157" i="27" s="1"/>
  <c r="AE160" i="27" s="1"/>
  <c r="AC172" i="27"/>
  <c r="AD169" i="27" s="1"/>
  <c r="AD172" i="27" s="1"/>
  <c r="AE169" i="27" s="1"/>
  <c r="AE172" i="27" s="1"/>
  <c r="AF169" i="27" s="1"/>
  <c r="AF172" i="27" s="1"/>
  <c r="AG169" i="27" s="1"/>
  <c r="AG172" i="27" s="1"/>
  <c r="AH169" i="27" s="1"/>
  <c r="AH172" i="27" s="1"/>
  <c r="AI169" i="27" s="1"/>
  <c r="AI172" i="27" s="1"/>
  <c r="AJ169" i="27" s="1"/>
  <c r="AJ172" i="27" s="1"/>
  <c r="AK169" i="27" s="1"/>
  <c r="AK172" i="27" s="1"/>
  <c r="AL169" i="27" s="1"/>
  <c r="AL172" i="27" s="1"/>
  <c r="AM169" i="27" s="1"/>
  <c r="AM172" i="27" s="1"/>
  <c r="AN169" i="27" s="1"/>
  <c r="AN172" i="27" s="1"/>
  <c r="AO169" i="27" s="1"/>
  <c r="AO172" i="27" s="1"/>
  <c r="AP169" i="27" s="1"/>
  <c r="AP172" i="27" s="1"/>
  <c r="AQ169" i="27" s="1"/>
  <c r="AQ172" i="27" s="1"/>
  <c r="AR169" i="27" s="1"/>
  <c r="AR172" i="27" s="1"/>
  <c r="AS169" i="27" s="1"/>
  <c r="AS172" i="27" s="1"/>
  <c r="AT169" i="27" s="1"/>
  <c r="AT172" i="27" s="1"/>
  <c r="AU169" i="27" s="1"/>
  <c r="AU172" i="27" s="1"/>
  <c r="AV169" i="27" s="1"/>
  <c r="AV172" i="27" s="1"/>
  <c r="AW169" i="27" s="1"/>
  <c r="AW172" i="27" s="1"/>
  <c r="AX169" i="27" s="1"/>
  <c r="AX172" i="27" s="1"/>
  <c r="AY169" i="27" s="1"/>
  <c r="AY172" i="27" s="1"/>
  <c r="AZ169" i="27" s="1"/>
  <c r="AZ172" i="27" s="1"/>
  <c r="BA169" i="27" s="1"/>
  <c r="BA172" i="27" s="1"/>
  <c r="BB169" i="27" s="1"/>
  <c r="BB172" i="27" s="1"/>
  <c r="BC169" i="27" s="1"/>
  <c r="BC172" i="27" s="1"/>
  <c r="BD169" i="27" s="1"/>
  <c r="BD172" i="27" s="1"/>
  <c r="BE169" i="27" s="1"/>
  <c r="BE172" i="27" s="1"/>
  <c r="BF169" i="27" s="1"/>
  <c r="BF172" i="27" s="1"/>
  <c r="BG169" i="27" s="1"/>
  <c r="BG172" i="27" s="1"/>
  <c r="BH169" i="27" s="1"/>
  <c r="BH172" i="27" s="1"/>
  <c r="BI169" i="27" s="1"/>
  <c r="BI172" i="27" s="1"/>
  <c r="BJ169" i="27" s="1"/>
  <c r="BJ172" i="27" s="1"/>
  <c r="BK169" i="27" s="1"/>
  <c r="BK172" i="27" s="1"/>
  <c r="BL169" i="27" s="1"/>
  <c r="BL172" i="27" s="1"/>
  <c r="BM169" i="27" s="1"/>
  <c r="BM172" i="27" s="1"/>
  <c r="BN169" i="27" s="1"/>
  <c r="BN172" i="27" s="1"/>
  <c r="BO169" i="27" s="1"/>
  <c r="BO172" i="27" s="1"/>
  <c r="BP169" i="27" s="1"/>
  <c r="BP172" i="27" s="1"/>
  <c r="BQ169" i="27" s="1"/>
  <c r="BQ172" i="27" s="1"/>
  <c r="BR169" i="27" s="1"/>
  <c r="BR172" i="27" s="1"/>
  <c r="BS169" i="27" s="1"/>
  <c r="BS172" i="27" s="1"/>
  <c r="BT169" i="27" s="1"/>
  <c r="BT172" i="27" s="1"/>
  <c r="BU169" i="27" s="1"/>
  <c r="BU172" i="27" s="1"/>
  <c r="BV169" i="27" s="1"/>
  <c r="BV172" i="27" s="1"/>
  <c r="BW169" i="27" s="1"/>
  <c r="BW172" i="27" s="1"/>
  <c r="BX169" i="27" s="1"/>
  <c r="BX172" i="27" s="1"/>
  <c r="BY169" i="27" s="1"/>
  <c r="BY172" i="27" s="1"/>
  <c r="BZ169" i="27" s="1"/>
  <c r="BZ172" i="27" s="1"/>
  <c r="CA169" i="27" s="1"/>
  <c r="CA172" i="27" s="1"/>
  <c r="CB169" i="27" s="1"/>
  <c r="CB172" i="27" s="1"/>
  <c r="CC169" i="27" s="1"/>
  <c r="CC172" i="27" s="1"/>
  <c r="CD169" i="27" s="1"/>
  <c r="CD172" i="27" s="1"/>
  <c r="CE169" i="27" s="1"/>
  <c r="CE172" i="27" s="1"/>
  <c r="CF169" i="27" s="1"/>
  <c r="CF172" i="27" s="1"/>
  <c r="CG169" i="27" s="1"/>
  <c r="CG172" i="27" s="1"/>
  <c r="CH169" i="27" s="1"/>
  <c r="CH172" i="27" s="1"/>
  <c r="CI169" i="27" s="1"/>
  <c r="CI172" i="27" s="1"/>
  <c r="CJ169" i="27" s="1"/>
  <c r="CJ172" i="27" s="1"/>
  <c r="CK169" i="27" s="1"/>
  <c r="CK172" i="27" s="1"/>
  <c r="CL169" i="27" s="1"/>
  <c r="CL172" i="27" s="1"/>
  <c r="CM169" i="27" s="1"/>
  <c r="CM172" i="27" s="1"/>
  <c r="CN169" i="27" s="1"/>
  <c r="CN172" i="27" s="1"/>
  <c r="CO169" i="27" s="1"/>
  <c r="CO172" i="27" s="1"/>
  <c r="CP169" i="27" s="1"/>
  <c r="CP172" i="27" s="1"/>
  <c r="CQ169" i="27" s="1"/>
  <c r="CQ172" i="27" s="1"/>
  <c r="CR169" i="27" s="1"/>
  <c r="CR172" i="27" s="1"/>
  <c r="CS169" i="27" s="1"/>
  <c r="CS172" i="27" s="1"/>
  <c r="CT169" i="27" s="1"/>
  <c r="CT172" i="27" s="1"/>
  <c r="CU169" i="27" s="1"/>
  <c r="CU172" i="27" s="1"/>
  <c r="CV169" i="27" s="1"/>
  <c r="CV172" i="27" s="1"/>
  <c r="CW169" i="27" s="1"/>
  <c r="CW172" i="27" s="1"/>
  <c r="CX169" i="27" s="1"/>
  <c r="CX172" i="27" s="1"/>
  <c r="CY169" i="27" s="1"/>
  <c r="CY172" i="27" s="1"/>
  <c r="CZ169" i="27" s="1"/>
  <c r="CZ172" i="27" s="1"/>
  <c r="DA169" i="27" s="1"/>
  <c r="DA172" i="27" s="1"/>
  <c r="DB169" i="27" s="1"/>
  <c r="DB172" i="27" s="1"/>
  <c r="DC169" i="27" s="1"/>
  <c r="DC172" i="27" s="1"/>
  <c r="DD169" i="27" s="1"/>
  <c r="DD172" i="27" s="1"/>
  <c r="DE169" i="27" s="1"/>
  <c r="DE172" i="27" s="1"/>
  <c r="DF169" i="27" s="1"/>
  <c r="DF172" i="27" s="1"/>
  <c r="DG169" i="27" s="1"/>
  <c r="DG172" i="27" s="1"/>
  <c r="DH169" i="27" s="1"/>
  <c r="DH172" i="27" s="1"/>
  <c r="DI169" i="27" s="1"/>
  <c r="DI172" i="27" s="1"/>
  <c r="DJ169" i="27" s="1"/>
  <c r="DJ172" i="27" s="1"/>
  <c r="DK169" i="27" s="1"/>
  <c r="DK172" i="27" s="1"/>
  <c r="DL169" i="27" s="1"/>
  <c r="DL172" i="27" s="1"/>
  <c r="DM169" i="27" s="1"/>
  <c r="DM172" i="27" s="1"/>
  <c r="DN169" i="27" s="1"/>
  <c r="DN172" i="27" s="1"/>
  <c r="DO169" i="27" s="1"/>
  <c r="DO172" i="27" s="1"/>
  <c r="DP169" i="27" s="1"/>
  <c r="DP172" i="27" s="1"/>
  <c r="DQ169" i="27" s="1"/>
  <c r="DQ172" i="27" s="1"/>
  <c r="DR169" i="27" s="1"/>
  <c r="DR172" i="27" s="1"/>
  <c r="DS169" i="27" s="1"/>
  <c r="DS172" i="27" s="1"/>
  <c r="DT169" i="27" s="1"/>
  <c r="DT172" i="27" s="1"/>
  <c r="DU169" i="27" s="1"/>
  <c r="DU172" i="27" s="1"/>
  <c r="DV169" i="27" s="1"/>
  <c r="DV172" i="27" s="1"/>
  <c r="DW169" i="27" s="1"/>
  <c r="DW172" i="27" s="1"/>
  <c r="DX169" i="27" s="1"/>
  <c r="DX172" i="27" s="1"/>
  <c r="DY169" i="27" s="1"/>
  <c r="DY172" i="27" s="1"/>
  <c r="DZ169" i="27" s="1"/>
  <c r="DZ172" i="27" s="1"/>
  <c r="EA169" i="27" s="1"/>
  <c r="EA172" i="27" s="1"/>
  <c r="EB169" i="27" s="1"/>
  <c r="EB172" i="27" s="1"/>
  <c r="EC169" i="27" s="1"/>
  <c r="EC172" i="27" s="1"/>
  <c r="ED169" i="27" s="1"/>
  <c r="ED172" i="27" s="1"/>
  <c r="EE169" i="27" s="1"/>
  <c r="EE172" i="27" s="1"/>
  <c r="EF169" i="27" s="1"/>
  <c r="EF172" i="27" s="1"/>
  <c r="EG169" i="27" s="1"/>
  <c r="EG172" i="27" s="1"/>
  <c r="EH169" i="27" s="1"/>
  <c r="EH172" i="27" s="1"/>
  <c r="EI169" i="27" s="1"/>
  <c r="EI172" i="27" s="1"/>
  <c r="EJ169" i="27" s="1"/>
  <c r="EJ172" i="27" s="1"/>
  <c r="EK169" i="27" s="1"/>
  <c r="EK172" i="27" s="1"/>
  <c r="EL169" i="27" s="1"/>
  <c r="EL172" i="27" s="1"/>
  <c r="EM169" i="27" s="1"/>
  <c r="EM172" i="27" s="1"/>
  <c r="EN169" i="27" s="1"/>
  <c r="EN172" i="27" s="1"/>
  <c r="EO169" i="27" s="1"/>
  <c r="EO172" i="27" s="1"/>
  <c r="EP169" i="27" s="1"/>
  <c r="EP172" i="27" s="1"/>
  <c r="EQ169" i="27" s="1"/>
  <c r="EQ172" i="27" s="1"/>
  <c r="ER169" i="27" s="1"/>
  <c r="ER172" i="27" s="1"/>
  <c r="ES169" i="27" s="1"/>
  <c r="ES172" i="27" s="1"/>
  <c r="ET169" i="27" s="1"/>
  <c r="ET172" i="27" s="1"/>
  <c r="EU169" i="27" s="1"/>
  <c r="EU172" i="27" s="1"/>
  <c r="EV169" i="27" s="1"/>
  <c r="EV172" i="27" s="1"/>
  <c r="EW169" i="27" s="1"/>
  <c r="EW172" i="27" s="1"/>
  <c r="EX169" i="27" s="1"/>
  <c r="EX172" i="27" s="1"/>
  <c r="EY169" i="27" s="1"/>
  <c r="EY172" i="27" s="1"/>
  <c r="EZ169" i="27" s="1"/>
  <c r="EZ172" i="27" s="1"/>
  <c r="FA169" i="27" s="1"/>
  <c r="FA172" i="27" s="1"/>
  <c r="FB169" i="27" s="1"/>
  <c r="FB172" i="27" s="1"/>
  <c r="FC169" i="27" s="1"/>
  <c r="FC172" i="27" s="1"/>
  <c r="FD169" i="27" s="1"/>
  <c r="FD172" i="27" s="1"/>
  <c r="FE169" i="27" s="1"/>
  <c r="FE172" i="27" s="1"/>
  <c r="FF169" i="27" s="1"/>
  <c r="FF172" i="27" s="1"/>
  <c r="FG169" i="27" s="1"/>
  <c r="FG172" i="27" s="1"/>
  <c r="FH169" i="27" s="1"/>
  <c r="FH172" i="27" s="1"/>
  <c r="FI169" i="27" s="1"/>
  <c r="FI172" i="27" s="1"/>
  <c r="FJ169" i="27" s="1"/>
  <c r="FJ172" i="27" s="1"/>
  <c r="FK169" i="27" s="1"/>
  <c r="FK172" i="27" s="1"/>
  <c r="FL169" i="27" s="1"/>
  <c r="FL172" i="27" s="1"/>
  <c r="FM169" i="27" s="1"/>
  <c r="FM172" i="27" s="1"/>
  <c r="FN169" i="27" s="1"/>
  <c r="FN172" i="27" s="1"/>
  <c r="FO169" i="27" s="1"/>
  <c r="FO172" i="27" s="1"/>
  <c r="FP169" i="27" s="1"/>
  <c r="FP172" i="27" s="1"/>
  <c r="FQ169" i="27" s="1"/>
  <c r="FQ172" i="27" s="1"/>
  <c r="FR169" i="27" s="1"/>
  <c r="FR172" i="27" s="1"/>
  <c r="FS169" i="27" s="1"/>
  <c r="FS172" i="27" s="1"/>
  <c r="FT169" i="27" s="1"/>
  <c r="FT172" i="27" s="1"/>
  <c r="FU169" i="27" s="1"/>
  <c r="FU172" i="27" s="1"/>
  <c r="FV169" i="27" s="1"/>
  <c r="FV172" i="27" s="1"/>
  <c r="FW169" i="27" s="1"/>
  <c r="FW172" i="27" s="1"/>
  <c r="FX169" i="27" s="1"/>
  <c r="FX172" i="27" s="1"/>
  <c r="FY169" i="27" s="1"/>
  <c r="FY172" i="27" s="1"/>
  <c r="FZ169" i="27" s="1"/>
  <c r="FZ172" i="27" s="1"/>
  <c r="GA169" i="27" s="1"/>
  <c r="GA172" i="27" s="1"/>
  <c r="GB169" i="27" s="1"/>
  <c r="GB172" i="27" s="1"/>
  <c r="GC169" i="27" s="1"/>
  <c r="GC172" i="27" s="1"/>
  <c r="GD169" i="27" s="1"/>
  <c r="GD172" i="27" s="1"/>
  <c r="GE169" i="27" s="1"/>
  <c r="GE172" i="27" s="1"/>
  <c r="GF169" i="27" s="1"/>
  <c r="GF172" i="27" s="1"/>
  <c r="GG169" i="27" s="1"/>
  <c r="GG172" i="27" s="1"/>
  <c r="GH169" i="27" s="1"/>
  <c r="GH172" i="27" s="1"/>
  <c r="GI169" i="27" s="1"/>
  <c r="GI172" i="27" s="1"/>
  <c r="GJ169" i="27" s="1"/>
  <c r="GJ172" i="27" s="1"/>
  <c r="GK169" i="27" s="1"/>
  <c r="GK172" i="27" s="1"/>
  <c r="GL169" i="27" s="1"/>
  <c r="GL172" i="27" s="1"/>
  <c r="GM169" i="27" s="1"/>
  <c r="GM172" i="27" s="1"/>
  <c r="GN169" i="27" s="1"/>
  <c r="GN172" i="27" s="1"/>
  <c r="GO169" i="27" s="1"/>
  <c r="GO172" i="27" s="1"/>
  <c r="GP169" i="27" s="1"/>
  <c r="GP172" i="27" s="1"/>
  <c r="GQ169" i="27" s="1"/>
  <c r="GQ172" i="27" s="1"/>
  <c r="GR169" i="27" s="1"/>
  <c r="GR172" i="27" s="1"/>
  <c r="GS169" i="27" s="1"/>
  <c r="GS172" i="27" s="1"/>
  <c r="GT169" i="27" s="1"/>
  <c r="GT172" i="27" s="1"/>
  <c r="GU169" i="27" s="1"/>
  <c r="GU172" i="27" s="1"/>
  <c r="GV169" i="27" s="1"/>
  <c r="GV172" i="27" s="1"/>
  <c r="GW169" i="27" s="1"/>
  <c r="GW172" i="27" s="1"/>
  <c r="GX169" i="27" s="1"/>
  <c r="GX172" i="27" s="1"/>
  <c r="GY169" i="27" s="1"/>
  <c r="GY172" i="27" s="1"/>
  <c r="GZ169" i="27" s="1"/>
  <c r="GZ172" i="27" s="1"/>
  <c r="HA169" i="27" s="1"/>
  <c r="HA172" i="27" s="1"/>
  <c r="HB169" i="27" s="1"/>
  <c r="HB172" i="27" s="1"/>
  <c r="HC169" i="27" s="1"/>
  <c r="HC172" i="27" s="1"/>
  <c r="HD169" i="27" s="1"/>
  <c r="HD172" i="27" s="1"/>
  <c r="HE169" i="27" s="1"/>
  <c r="HE172" i="27" s="1"/>
  <c r="HF169" i="27" s="1"/>
  <c r="HF172" i="27" s="1"/>
  <c r="HG169" i="27" s="1"/>
  <c r="HG172" i="27" s="1"/>
  <c r="HH169" i="27" s="1"/>
  <c r="HH172" i="27" s="1"/>
  <c r="HI169" i="27" s="1"/>
  <c r="HI172" i="27" s="1"/>
  <c r="HJ169" i="27" s="1"/>
  <c r="HJ172" i="27" s="1"/>
  <c r="HK169" i="27" s="1"/>
  <c r="HK172" i="27" s="1"/>
  <c r="HL169" i="27" s="1"/>
  <c r="HL172" i="27" s="1"/>
  <c r="HM169" i="27" s="1"/>
  <c r="HM172" i="27" s="1"/>
  <c r="HN169" i="27" s="1"/>
  <c r="HN172" i="27" s="1"/>
  <c r="HO169" i="27" s="1"/>
  <c r="HO172" i="27" s="1"/>
  <c r="HP169" i="27" s="1"/>
  <c r="HP172" i="27" s="1"/>
  <c r="HQ169" i="27" s="1"/>
  <c r="HQ172" i="27" s="1"/>
  <c r="HR169" i="27" s="1"/>
  <c r="HR172" i="27" s="1"/>
  <c r="HS169" i="27" s="1"/>
  <c r="HS172" i="27" s="1"/>
  <c r="HT169" i="27" s="1"/>
  <c r="HT172" i="27" s="1"/>
  <c r="HU169" i="27" s="1"/>
  <c r="HU172" i="27" s="1"/>
  <c r="HV169" i="27" s="1"/>
  <c r="HV172" i="27" s="1"/>
  <c r="HW169" i="27" s="1"/>
  <c r="HW172" i="27" s="1"/>
  <c r="HX169" i="27" s="1"/>
  <c r="HX172" i="27" s="1"/>
  <c r="HY169" i="27" s="1"/>
  <c r="HY172" i="27" s="1"/>
  <c r="HZ169" i="27" s="1"/>
  <c r="HZ172" i="27" s="1"/>
  <c r="IA169" i="27" s="1"/>
  <c r="IA172" i="27" s="1"/>
  <c r="IB169" i="27" s="1"/>
  <c r="IB172" i="27" s="1"/>
  <c r="AC178" i="27"/>
  <c r="AF114" i="27"/>
  <c r="AU81" i="19" l="1"/>
  <c r="AT90" i="19"/>
  <c r="AT94" i="19"/>
  <c r="AT79" i="19"/>
  <c r="AT80" i="19"/>
  <c r="IG163" i="27"/>
  <c r="AJ177" i="27"/>
  <c r="AK83" i="19" s="1"/>
  <c r="AJ183" i="27"/>
  <c r="AK135" i="27"/>
  <c r="AK153" i="27" s="1"/>
  <c r="AJ134" i="27"/>
  <c r="AJ133" i="27"/>
  <c r="AF117" i="27"/>
  <c r="AG114" i="27" s="1"/>
  <c r="AG117" i="27" s="1"/>
  <c r="IG114" i="27"/>
  <c r="AI115" i="27"/>
  <c r="AJ116" i="27" s="1"/>
  <c r="AJ105" i="27"/>
  <c r="AI103" i="27"/>
  <c r="AI104" i="27"/>
  <c r="AK131" i="27"/>
  <c r="AF39" i="27"/>
  <c r="AD175" i="27"/>
  <c r="AD178" i="27" s="1"/>
  <c r="AC184" i="27"/>
  <c r="AV81" i="19" l="1"/>
  <c r="AU90" i="19"/>
  <c r="AU94" i="19"/>
  <c r="AU80" i="19"/>
  <c r="AU79" i="19"/>
  <c r="AG39" i="27"/>
  <c r="AK105" i="27"/>
  <c r="AJ121" i="27"/>
  <c r="AK122" i="27" s="1"/>
  <c r="AJ115" i="27"/>
  <c r="AK116" i="27" s="1"/>
  <c r="AJ103" i="27"/>
  <c r="AJ104" i="27"/>
  <c r="AL131" i="27"/>
  <c r="AK133" i="27"/>
  <c r="AK177" i="27"/>
  <c r="AL83" i="19" s="1"/>
  <c r="AK183" i="27"/>
  <c r="AL135" i="27"/>
  <c r="AL153" i="27" s="1"/>
  <c r="AK134" i="27"/>
  <c r="AD181" i="27"/>
  <c r="AD183" i="27"/>
  <c r="AE175" i="27"/>
  <c r="AE178" i="27" s="1"/>
  <c r="AH114" i="27"/>
  <c r="AH117" i="27" s="1"/>
  <c r="AW81" i="19" l="1"/>
  <c r="AV90" i="19"/>
  <c r="AV79" i="19"/>
  <c r="AV94" i="19"/>
  <c r="AV80" i="19"/>
  <c r="AM135" i="27"/>
  <c r="AL133" i="27"/>
  <c r="AL134" i="27"/>
  <c r="AH39" i="27"/>
  <c r="AM131" i="27"/>
  <c r="AK115" i="27"/>
  <c r="AL116" i="27" s="1"/>
  <c r="AK121" i="27"/>
  <c r="AL122" i="27" s="1"/>
  <c r="AK103" i="27"/>
  <c r="AK104" i="27"/>
  <c r="AL105" i="27"/>
  <c r="AD184" i="27"/>
  <c r="AF175" i="27"/>
  <c r="AI114" i="27"/>
  <c r="AI117" i="27" s="1"/>
  <c r="AX81" i="19" l="1"/>
  <c r="AW90" i="19"/>
  <c r="AW94" i="19"/>
  <c r="AW79" i="19"/>
  <c r="AW80" i="19"/>
  <c r="AN131" i="27"/>
  <c r="AI39" i="27"/>
  <c r="IG175" i="27"/>
  <c r="AL103" i="27"/>
  <c r="AM105" i="27"/>
  <c r="AL104" i="27"/>
  <c r="AM183" i="27"/>
  <c r="AM177" i="27"/>
  <c r="AN83" i="19" s="1"/>
  <c r="AN135" i="27"/>
  <c r="AM134" i="27"/>
  <c r="AM133" i="27"/>
  <c r="AE181" i="27"/>
  <c r="AE183" i="27"/>
  <c r="AJ114" i="27"/>
  <c r="AJ117" i="27" s="1"/>
  <c r="AY81" i="19" l="1"/>
  <c r="AX90" i="19"/>
  <c r="AX94" i="19"/>
  <c r="AX79" i="19"/>
  <c r="AX80" i="19"/>
  <c r="AN183" i="27"/>
  <c r="AN177" i="27"/>
  <c r="AO83" i="19" s="1"/>
  <c r="AN134" i="27"/>
  <c r="AO135" i="27"/>
  <c r="AN133" i="27"/>
  <c r="AJ39" i="27"/>
  <c r="AO131" i="27"/>
  <c r="AM121" i="27"/>
  <c r="AN122" i="27" s="1"/>
  <c r="AM115" i="27"/>
  <c r="AN116" i="27" s="1"/>
  <c r="AM103" i="27"/>
  <c r="AN105" i="27"/>
  <c r="AM104" i="27"/>
  <c r="AE184" i="27"/>
  <c r="AK114" i="27"/>
  <c r="AK117" i="27" s="1"/>
  <c r="AZ81" i="19" l="1"/>
  <c r="AY79" i="19"/>
  <c r="AY80" i="19"/>
  <c r="AN121" i="27"/>
  <c r="AO122" i="27" s="1"/>
  <c r="AN115" i="27"/>
  <c r="AO116" i="27" s="1"/>
  <c r="AO105" i="27"/>
  <c r="AN103" i="27"/>
  <c r="AN104" i="27"/>
  <c r="AO177" i="27"/>
  <c r="AP83" i="19" s="1"/>
  <c r="AP135" i="27"/>
  <c r="AO133" i="27"/>
  <c r="AO134" i="27"/>
  <c r="AP131" i="27"/>
  <c r="AK39" i="27"/>
  <c r="AF181" i="27"/>
  <c r="AL114" i="27"/>
  <c r="BA81" i="19" l="1"/>
  <c r="AZ90" i="19"/>
  <c r="AZ94" i="19"/>
  <c r="AZ79" i="19"/>
  <c r="AZ80" i="19"/>
  <c r="AO115" i="27"/>
  <c r="AP116" i="27" s="1"/>
  <c r="AP105" i="27"/>
  <c r="AO104" i="27"/>
  <c r="AO103" i="27"/>
  <c r="AQ131" i="27"/>
  <c r="IG181" i="27"/>
  <c r="AL39" i="27"/>
  <c r="AP183" i="27"/>
  <c r="AP177" i="27"/>
  <c r="AQ83" i="19" s="1"/>
  <c r="AQ135" i="27"/>
  <c r="AP134" i="27"/>
  <c r="AP133" i="27"/>
  <c r="BB81" i="19" l="1"/>
  <c r="BA90" i="19"/>
  <c r="BA94" i="19"/>
  <c r="BA79" i="19"/>
  <c r="BA80" i="19"/>
  <c r="AR131" i="27"/>
  <c r="AP115" i="27"/>
  <c r="AQ116" i="27" s="1"/>
  <c r="AP121" i="27"/>
  <c r="AQ122" i="27" s="1"/>
  <c r="AQ105" i="27"/>
  <c r="AP104" i="27"/>
  <c r="AP103" i="27"/>
  <c r="AM39" i="27"/>
  <c r="AQ183" i="27"/>
  <c r="AQ177" i="27"/>
  <c r="AR83" i="19" s="1"/>
  <c r="AR135" i="27"/>
  <c r="AQ134" i="27"/>
  <c r="AQ133" i="27"/>
  <c r="BC81" i="19" l="1"/>
  <c r="BB90" i="19"/>
  <c r="BB94" i="19"/>
  <c r="BB79" i="19"/>
  <c r="BB80" i="19"/>
  <c r="AQ115" i="27"/>
  <c r="AR116" i="27" s="1"/>
  <c r="AQ121" i="27"/>
  <c r="AR122" i="27" s="1"/>
  <c r="AR105" i="27"/>
  <c r="AQ103" i="27"/>
  <c r="AQ104" i="27"/>
  <c r="AS131" i="27"/>
  <c r="AR177" i="27"/>
  <c r="AS83" i="19" s="1"/>
  <c r="AR133" i="27"/>
  <c r="AS135" i="27"/>
  <c r="AR134" i="27"/>
  <c r="AN39" i="27"/>
  <c r="BD81" i="19" l="1"/>
  <c r="BC90" i="19"/>
  <c r="BC94" i="19"/>
  <c r="BC80" i="19"/>
  <c r="BC79" i="19"/>
  <c r="AS183" i="27"/>
  <c r="AS177" i="27"/>
  <c r="AT83" i="19" s="1"/>
  <c r="AS134" i="27"/>
  <c r="AT135" i="27"/>
  <c r="AS133" i="27"/>
  <c r="AR115" i="27"/>
  <c r="AS116" i="27" s="1"/>
  <c r="AR104" i="27"/>
  <c r="AS105" i="27"/>
  <c r="AR103" i="27"/>
  <c r="AO39" i="27"/>
  <c r="AT131" i="27"/>
  <c r="BE81" i="19" l="1"/>
  <c r="BD90" i="19"/>
  <c r="BD94" i="19"/>
  <c r="BD79" i="19"/>
  <c r="BD80" i="19"/>
  <c r="AU131" i="27"/>
  <c r="AP39" i="27"/>
  <c r="AS115" i="27"/>
  <c r="AT116" i="27" s="1"/>
  <c r="AS121" i="27"/>
  <c r="AT122" i="27" s="1"/>
  <c r="AS104" i="27"/>
  <c r="AS103" i="27"/>
  <c r="AT105" i="27"/>
  <c r="AT177" i="27"/>
  <c r="AU83" i="19" s="1"/>
  <c r="AT183" i="27"/>
  <c r="AU135" i="27"/>
  <c r="AT134" i="27"/>
  <c r="AT133" i="27"/>
  <c r="BF81" i="19" l="1"/>
  <c r="BE90" i="19"/>
  <c r="BE94" i="19"/>
  <c r="BE79" i="19"/>
  <c r="BE80" i="19"/>
  <c r="AT115" i="27"/>
  <c r="AU116" i="27" s="1"/>
  <c r="AT121" i="27"/>
  <c r="AU122" i="27" s="1"/>
  <c r="AT104" i="27"/>
  <c r="AT103" i="27"/>
  <c r="AU105" i="27"/>
  <c r="AQ39" i="27"/>
  <c r="AV131" i="27"/>
  <c r="AU177" i="27"/>
  <c r="AV83" i="19" s="1"/>
  <c r="AU134" i="27"/>
  <c r="AU133" i="27"/>
  <c r="AV135" i="27"/>
  <c r="BG81" i="19" l="1"/>
  <c r="BF90" i="19"/>
  <c r="BF94" i="19"/>
  <c r="BF79" i="19"/>
  <c r="BF80" i="19"/>
  <c r="AR39" i="27"/>
  <c r="AW131" i="27"/>
  <c r="AU115" i="27"/>
  <c r="AV116" i="27" s="1"/>
  <c r="AU103" i="27"/>
  <c r="AV105" i="27"/>
  <c r="AU104" i="27"/>
  <c r="AV183" i="27"/>
  <c r="AV177" i="27"/>
  <c r="AW83" i="19" s="1"/>
  <c r="AV134" i="27"/>
  <c r="AW135" i="27"/>
  <c r="AV133" i="27"/>
  <c r="BH81" i="19" l="1"/>
  <c r="BG90" i="19"/>
  <c r="BG79" i="19"/>
  <c r="BG94" i="19"/>
  <c r="BG80" i="19"/>
  <c r="AW183" i="27"/>
  <c r="AW177" i="27"/>
  <c r="AX83" i="19" s="1"/>
  <c r="AX135" i="27"/>
  <c r="AW133" i="27"/>
  <c r="AW134" i="27"/>
  <c r="AX131" i="27"/>
  <c r="AS39" i="27"/>
  <c r="AV121" i="27"/>
  <c r="AW122" i="27" s="1"/>
  <c r="AV115" i="27"/>
  <c r="AW116" i="27" s="1"/>
  <c r="AW105" i="27"/>
  <c r="AV104" i="27"/>
  <c r="AV103" i="27"/>
  <c r="BI81" i="19" l="1"/>
  <c r="BH90" i="19"/>
  <c r="BH94" i="19"/>
  <c r="BH79" i="19"/>
  <c r="BH80" i="19"/>
  <c r="AW121" i="27"/>
  <c r="AX122" i="27" s="1"/>
  <c r="AW115" i="27"/>
  <c r="AX116" i="27" s="1"/>
  <c r="AW104" i="27"/>
  <c r="AW103" i="27"/>
  <c r="AX105" i="27"/>
  <c r="AY131" i="27"/>
  <c r="AX133" i="27"/>
  <c r="AX134" i="27"/>
  <c r="AY135" i="27"/>
  <c r="BJ81" i="19" l="1"/>
  <c r="BI90" i="19"/>
  <c r="BI94" i="19"/>
  <c r="BI79" i="19"/>
  <c r="BI80" i="19"/>
  <c r="AY177" i="27"/>
  <c r="AZ83" i="19" s="1"/>
  <c r="AY183" i="27"/>
  <c r="AY134" i="27"/>
  <c r="AZ135" i="27"/>
  <c r="AY133" i="27"/>
  <c r="AX104" i="27"/>
  <c r="AY105" i="27"/>
  <c r="AX103" i="27"/>
  <c r="AZ131" i="27"/>
  <c r="BK81" i="19" l="1"/>
  <c r="BJ90" i="19"/>
  <c r="BJ94" i="19"/>
  <c r="BJ79" i="19"/>
  <c r="BJ80" i="19"/>
  <c r="BA131" i="27"/>
  <c r="AY115" i="27"/>
  <c r="AZ116" i="27" s="1"/>
  <c r="AY121" i="27"/>
  <c r="AZ122" i="27" s="1"/>
  <c r="AY103" i="27"/>
  <c r="AY104" i="27"/>
  <c r="AZ105" i="27"/>
  <c r="AZ183" i="27"/>
  <c r="AZ177" i="27"/>
  <c r="BA83" i="19" s="1"/>
  <c r="BA135" i="27"/>
  <c r="AZ134" i="27"/>
  <c r="AZ133" i="27"/>
  <c r="BL81" i="19" l="1"/>
  <c r="BK80" i="19"/>
  <c r="BK79" i="19"/>
  <c r="BB131" i="27"/>
  <c r="BA177" i="27"/>
  <c r="BB83" i="19" s="1"/>
  <c r="BA134" i="27"/>
  <c r="BA133" i="27"/>
  <c r="BB135" i="27"/>
  <c r="AZ121" i="27"/>
  <c r="BA122" i="27" s="1"/>
  <c r="AZ115" i="27"/>
  <c r="BA116" i="27" s="1"/>
  <c r="BA105" i="27"/>
  <c r="AZ104" i="27"/>
  <c r="AZ103" i="27"/>
  <c r="BM81" i="19" l="1"/>
  <c r="BL90" i="19"/>
  <c r="BL79" i="19"/>
  <c r="BL94" i="19"/>
  <c r="BL80" i="19"/>
  <c r="BB177" i="27"/>
  <c r="BC83" i="19" s="1"/>
  <c r="BB183" i="27"/>
  <c r="BC135" i="27"/>
  <c r="BB133" i="27"/>
  <c r="BB134" i="27"/>
  <c r="BA115" i="27"/>
  <c r="BB116" i="27" s="1"/>
  <c r="BB105" i="27"/>
  <c r="BA104" i="27"/>
  <c r="BA103" i="27"/>
  <c r="BC131" i="27"/>
  <c r="BN81" i="19" l="1"/>
  <c r="BM90" i="19"/>
  <c r="BM94" i="19"/>
  <c r="BM79" i="19"/>
  <c r="BM80" i="19"/>
  <c r="BD131" i="27"/>
  <c r="BC177" i="27"/>
  <c r="BD83" i="19" s="1"/>
  <c r="BC183" i="27"/>
  <c r="BC134" i="27"/>
  <c r="BD135" i="27"/>
  <c r="BC133" i="27"/>
  <c r="BB115" i="27"/>
  <c r="BC116" i="27" s="1"/>
  <c r="BB121" i="27"/>
  <c r="BC122" i="27" s="1"/>
  <c r="BB103" i="27"/>
  <c r="BC105" i="27"/>
  <c r="BB104" i="27"/>
  <c r="BO81" i="19" l="1"/>
  <c r="BN90" i="19"/>
  <c r="BN79" i="19"/>
  <c r="BN94" i="19"/>
  <c r="BN80" i="19"/>
  <c r="BE131" i="27"/>
  <c r="BC121" i="27"/>
  <c r="BD122" i="27" s="1"/>
  <c r="BC115" i="27"/>
  <c r="BD116" i="27" s="1"/>
  <c r="BC103" i="27"/>
  <c r="BD105" i="27"/>
  <c r="BC104" i="27"/>
  <c r="BD177" i="27"/>
  <c r="BE83" i="19" s="1"/>
  <c r="BD133" i="27"/>
  <c r="BD134" i="27"/>
  <c r="BE135" i="27"/>
  <c r="BP81" i="19" l="1"/>
  <c r="BO90" i="19"/>
  <c r="BO79" i="19"/>
  <c r="BO94" i="19"/>
  <c r="BO80" i="19"/>
  <c r="BD115" i="27"/>
  <c r="BE116" i="27" s="1"/>
  <c r="BD103" i="27"/>
  <c r="BD104" i="27"/>
  <c r="BE105" i="27"/>
  <c r="BE183" i="27"/>
  <c r="BE177" i="27"/>
  <c r="BF83" i="19" s="1"/>
  <c r="BF135" i="27"/>
  <c r="BE133" i="27"/>
  <c r="BE134" i="27"/>
  <c r="BF131" i="27"/>
  <c r="BQ81" i="19" l="1"/>
  <c r="BP90" i="19"/>
  <c r="BP79" i="19"/>
  <c r="BP94" i="19"/>
  <c r="BP80" i="19"/>
  <c r="BF177" i="27"/>
  <c r="BG83" i="19" s="1"/>
  <c r="BF183" i="27"/>
  <c r="BF133" i="27"/>
  <c r="BF134" i="27"/>
  <c r="BG135" i="27"/>
  <c r="BG131" i="27"/>
  <c r="BE121" i="27"/>
  <c r="BF122" i="27" s="1"/>
  <c r="BE115" i="27"/>
  <c r="BF116" i="27" s="1"/>
  <c r="BE103" i="27"/>
  <c r="BF105" i="27"/>
  <c r="BE104" i="27"/>
  <c r="BR81" i="19" l="1"/>
  <c r="BQ90" i="19"/>
  <c r="BQ94" i="19"/>
  <c r="BQ79" i="19"/>
  <c r="BQ80" i="19"/>
  <c r="BG177" i="27"/>
  <c r="BH83" i="19" s="1"/>
  <c r="BH135" i="27"/>
  <c r="BG133" i="27"/>
  <c r="BG134" i="27"/>
  <c r="BF115" i="27"/>
  <c r="BG116" i="27" s="1"/>
  <c r="BF121" i="27"/>
  <c r="BG122" i="27" s="1"/>
  <c r="BF104" i="27"/>
  <c r="BG105" i="27"/>
  <c r="BF103" i="27"/>
  <c r="BH131" i="27"/>
  <c r="BS81" i="19" l="1"/>
  <c r="BR90" i="19"/>
  <c r="BR79" i="19"/>
  <c r="BR94" i="19"/>
  <c r="BR80" i="19"/>
  <c r="BH183" i="27"/>
  <c r="BH177" i="27"/>
  <c r="BI83" i="19" s="1"/>
  <c r="BH133" i="27"/>
  <c r="BH134" i="27"/>
  <c r="BI135" i="27"/>
  <c r="BG115" i="27"/>
  <c r="BH116" i="27" s="1"/>
  <c r="BG104" i="27"/>
  <c r="BH105" i="27"/>
  <c r="BG103" i="27"/>
  <c r="BI131" i="27"/>
  <c r="BT81" i="19" l="1"/>
  <c r="BS90" i="19"/>
  <c r="BS94" i="19"/>
  <c r="BS80" i="19"/>
  <c r="BS79" i="19"/>
  <c r="BJ131" i="27"/>
  <c r="BH121" i="27"/>
  <c r="BI122" i="27" s="1"/>
  <c r="BH115" i="27"/>
  <c r="BI116" i="27" s="1"/>
  <c r="BH103" i="27"/>
  <c r="BH104" i="27"/>
  <c r="BI105" i="27"/>
  <c r="BI183" i="27"/>
  <c r="BI177" i="27"/>
  <c r="BJ83" i="19" s="1"/>
  <c r="BI133" i="27"/>
  <c r="BI134" i="27"/>
  <c r="BJ135" i="27"/>
  <c r="BU81" i="19" l="1"/>
  <c r="BT90" i="19"/>
  <c r="BT79" i="19"/>
  <c r="BT94" i="19"/>
  <c r="BT80" i="19"/>
  <c r="BJ133" i="27"/>
  <c r="BK135" i="27"/>
  <c r="BJ134" i="27"/>
  <c r="BI115" i="27"/>
  <c r="BJ116" i="27" s="1"/>
  <c r="BI121" i="27"/>
  <c r="BJ122" i="27" s="1"/>
  <c r="BJ105" i="27"/>
  <c r="BI104" i="27"/>
  <c r="BI103" i="27"/>
  <c r="BK131" i="27"/>
  <c r="BV81" i="19" l="1"/>
  <c r="BU90" i="19"/>
  <c r="BU94" i="19"/>
  <c r="BU79" i="19"/>
  <c r="BU80" i="19"/>
  <c r="BJ104" i="27"/>
  <c r="BK105" i="27"/>
  <c r="BJ103" i="27"/>
  <c r="BL131" i="27"/>
  <c r="BK177" i="27"/>
  <c r="BL83" i="19" s="1"/>
  <c r="BK183" i="27"/>
  <c r="BL135" i="27"/>
  <c r="BK134" i="27"/>
  <c r="BK133" i="27"/>
  <c r="BW81" i="19" l="1"/>
  <c r="BV90" i="19"/>
  <c r="BV79" i="19"/>
  <c r="BV94" i="19"/>
  <c r="BV80" i="19"/>
  <c r="BL183" i="27"/>
  <c r="BL177" i="27"/>
  <c r="BM83" i="19" s="1"/>
  <c r="BL133" i="27"/>
  <c r="BL134" i="27"/>
  <c r="BM135" i="27"/>
  <c r="BM131" i="27"/>
  <c r="BK115" i="27"/>
  <c r="BL116" i="27" s="1"/>
  <c r="BK121" i="27"/>
  <c r="BL122" i="27" s="1"/>
  <c r="BK103" i="27"/>
  <c r="BL105" i="27"/>
  <c r="BK104" i="27"/>
  <c r="BX81" i="19" l="1"/>
  <c r="BW79" i="19"/>
  <c r="BW80" i="19"/>
  <c r="BN131" i="27"/>
  <c r="BL121" i="27"/>
  <c r="BM122" i="27" s="1"/>
  <c r="BL115" i="27"/>
  <c r="BM116" i="27" s="1"/>
  <c r="BM105" i="27"/>
  <c r="BL103" i="27"/>
  <c r="BL104" i="27"/>
  <c r="BM177" i="27"/>
  <c r="BN83" i="19" s="1"/>
  <c r="BM133" i="27"/>
  <c r="BM134" i="27"/>
  <c r="BN135" i="27"/>
  <c r="BY81" i="19" l="1"/>
  <c r="BX90" i="19"/>
  <c r="BX79" i="19"/>
  <c r="BX94" i="19"/>
  <c r="BX80" i="19"/>
  <c r="BM115" i="27"/>
  <c r="BN116" i="27" s="1"/>
  <c r="BM103" i="27"/>
  <c r="BN105" i="27"/>
  <c r="BM104" i="27"/>
  <c r="BO131" i="27"/>
  <c r="BN177" i="27"/>
  <c r="BO83" i="19" s="1"/>
  <c r="BN183" i="27"/>
  <c r="BN133" i="27"/>
  <c r="BO135" i="27"/>
  <c r="BN134" i="27"/>
  <c r="BZ81" i="19" l="1"/>
  <c r="BY90" i="19"/>
  <c r="BY94" i="19"/>
  <c r="BY79" i="19"/>
  <c r="BY80" i="19"/>
  <c r="BN121" i="27"/>
  <c r="BO122" i="27" s="1"/>
  <c r="BN115" i="27"/>
  <c r="BO116" i="27" s="1"/>
  <c r="BN104" i="27"/>
  <c r="BN103" i="27"/>
  <c r="BO105" i="27"/>
  <c r="BP131" i="27"/>
  <c r="BO177" i="27"/>
  <c r="BP83" i="19" s="1"/>
  <c r="BO183" i="27"/>
  <c r="BP135" i="27"/>
  <c r="BO134" i="27"/>
  <c r="BO133" i="27"/>
  <c r="CA81" i="19" l="1"/>
  <c r="BZ90" i="19"/>
  <c r="BZ94" i="19"/>
  <c r="BZ79" i="19"/>
  <c r="BZ80" i="19"/>
  <c r="BO121" i="27"/>
  <c r="BP122" i="27" s="1"/>
  <c r="BO115" i="27"/>
  <c r="BP116" i="27" s="1"/>
  <c r="BO103" i="27"/>
  <c r="BP105" i="27"/>
  <c r="BO104" i="27"/>
  <c r="BP177" i="27"/>
  <c r="BQ83" i="19" s="1"/>
  <c r="BP133" i="27"/>
  <c r="BP134" i="27"/>
  <c r="BQ135" i="27"/>
  <c r="BQ131" i="27"/>
  <c r="CB81" i="19" l="1"/>
  <c r="CA90" i="19"/>
  <c r="CA80" i="19"/>
  <c r="CA94" i="19"/>
  <c r="CA79" i="19"/>
  <c r="BP115" i="27"/>
  <c r="BQ116" i="27" s="1"/>
  <c r="BQ105" i="27"/>
  <c r="BP104" i="27"/>
  <c r="BP103" i="27"/>
  <c r="BR131" i="27"/>
  <c r="BQ183" i="27"/>
  <c r="BQ177" i="27"/>
  <c r="BR83" i="19" s="1"/>
  <c r="BQ134" i="27"/>
  <c r="BQ133" i="27"/>
  <c r="BR135" i="27"/>
  <c r="CC81" i="19" l="1"/>
  <c r="CB90" i="19"/>
  <c r="CB79" i="19"/>
  <c r="CB94" i="19"/>
  <c r="CB80" i="19"/>
  <c r="BS131" i="27"/>
  <c r="BQ115" i="27"/>
  <c r="BR116" i="27" s="1"/>
  <c r="BQ121" i="27"/>
  <c r="BR122" i="27" s="1"/>
  <c r="BQ103" i="27"/>
  <c r="BQ104" i="27"/>
  <c r="BR105" i="27"/>
  <c r="BR177" i="27"/>
  <c r="BS83" i="19" s="1"/>
  <c r="BR183" i="27"/>
  <c r="BR133" i="27"/>
  <c r="BR134" i="27"/>
  <c r="BS135" i="27"/>
  <c r="CD81" i="19" l="1"/>
  <c r="CC90" i="19"/>
  <c r="CC94" i="19"/>
  <c r="CC79" i="19"/>
  <c r="CC80" i="19"/>
  <c r="BS177" i="27"/>
  <c r="BT83" i="19" s="1"/>
  <c r="BT135" i="27"/>
  <c r="BS134" i="27"/>
  <c r="BS133" i="27"/>
  <c r="BT131" i="27"/>
  <c r="BR121" i="27"/>
  <c r="BS122" i="27" s="1"/>
  <c r="BR115" i="27"/>
  <c r="BS116" i="27" s="1"/>
  <c r="BR104" i="27"/>
  <c r="BR103" i="27"/>
  <c r="BS105" i="27"/>
  <c r="CE81" i="19" l="1"/>
  <c r="CD90" i="19"/>
  <c r="CD94" i="19"/>
  <c r="CD79" i="19"/>
  <c r="CD80" i="19"/>
  <c r="BU131" i="27"/>
  <c r="BT183" i="27"/>
  <c r="BT177" i="27"/>
  <c r="BU83" i="19" s="1"/>
  <c r="BT134" i="27"/>
  <c r="BU135" i="27"/>
  <c r="BT133" i="27"/>
  <c r="BS115" i="27"/>
  <c r="BT116" i="27" s="1"/>
  <c r="BT105" i="27"/>
  <c r="BS104" i="27"/>
  <c r="BS103" i="27"/>
  <c r="CF81" i="19" l="1"/>
  <c r="CE90" i="19"/>
  <c r="CE79" i="19"/>
  <c r="CE94" i="19"/>
  <c r="CE80" i="19"/>
  <c r="BT121" i="27"/>
  <c r="BU122" i="27" s="1"/>
  <c r="BT115" i="27"/>
  <c r="BU116" i="27" s="1"/>
  <c r="BU105" i="27"/>
  <c r="BT104" i="27"/>
  <c r="BT103" i="27"/>
  <c r="BU183" i="27"/>
  <c r="BU177" i="27"/>
  <c r="BV83" i="19" s="1"/>
  <c r="BU134" i="27"/>
  <c r="BV135" i="27"/>
  <c r="BU133" i="27"/>
  <c r="BV131" i="27"/>
  <c r="CG81" i="19" l="1"/>
  <c r="CF90" i="19"/>
  <c r="CF79" i="19"/>
  <c r="CF94" i="19"/>
  <c r="CF80" i="19"/>
  <c r="BW135" i="27"/>
  <c r="BV134" i="27"/>
  <c r="BV133" i="27"/>
  <c r="BW131" i="27"/>
  <c r="BU121" i="27"/>
  <c r="BV122" i="27" s="1"/>
  <c r="BU115" i="27"/>
  <c r="BV116" i="27" s="1"/>
  <c r="BU104" i="27"/>
  <c r="BU103" i="27"/>
  <c r="BV105" i="27"/>
  <c r="CH81" i="19" l="1"/>
  <c r="CG90" i="19"/>
  <c r="CG94" i="19"/>
  <c r="CG79" i="19"/>
  <c r="CG80" i="19"/>
  <c r="BV104" i="27"/>
  <c r="BV103" i="27"/>
  <c r="BW105" i="27"/>
  <c r="BW177" i="27"/>
  <c r="BX83" i="19" s="1"/>
  <c r="BW183" i="27"/>
  <c r="BX135" i="27"/>
  <c r="BW134" i="27"/>
  <c r="BW133" i="27"/>
  <c r="BX131" i="27"/>
  <c r="CI81" i="19" l="1"/>
  <c r="CH90" i="19"/>
  <c r="CH94" i="19"/>
  <c r="CH79" i="19"/>
  <c r="CH80" i="19"/>
  <c r="BW121" i="27"/>
  <c r="BX122" i="27" s="1"/>
  <c r="BW115" i="27"/>
  <c r="BX116" i="27" s="1"/>
  <c r="BW103" i="27"/>
  <c r="BW104" i="27"/>
  <c r="BX105" i="27"/>
  <c r="BX183" i="27"/>
  <c r="BX177" i="27"/>
  <c r="BY83" i="19" s="1"/>
  <c r="BY135" i="27"/>
  <c r="BX134" i="27"/>
  <c r="BX133" i="27"/>
  <c r="BY131" i="27"/>
  <c r="CJ81" i="19" l="1"/>
  <c r="CI80" i="19"/>
  <c r="CI79" i="19"/>
  <c r="BZ131" i="27"/>
  <c r="BY177" i="27"/>
  <c r="BZ83" i="19" s="1"/>
  <c r="BY133" i="27"/>
  <c r="BY134" i="27"/>
  <c r="BZ135" i="27"/>
  <c r="BX121" i="27"/>
  <c r="BY122" i="27" s="1"/>
  <c r="BX115" i="27"/>
  <c r="BY116" i="27" s="1"/>
  <c r="BY105" i="27"/>
  <c r="BX103" i="27"/>
  <c r="BX104" i="27"/>
  <c r="CK81" i="19" l="1"/>
  <c r="CJ90" i="19"/>
  <c r="CJ79" i="19"/>
  <c r="CJ94" i="19"/>
  <c r="CJ80" i="19"/>
  <c r="CA131" i="27"/>
  <c r="BY115" i="27"/>
  <c r="BZ116" i="27" s="1"/>
  <c r="BY103" i="27"/>
  <c r="BZ105" i="27"/>
  <c r="BY104" i="27"/>
  <c r="BZ177" i="27"/>
  <c r="CA83" i="19" s="1"/>
  <c r="BZ183" i="27"/>
  <c r="BZ134" i="27"/>
  <c r="BZ133" i="27"/>
  <c r="CA135" i="27"/>
  <c r="CL81" i="19" l="1"/>
  <c r="CK90" i="19"/>
  <c r="CK94" i="19"/>
  <c r="CK79" i="19"/>
  <c r="CK80" i="19"/>
  <c r="BZ121" i="27"/>
  <c r="CA122" i="27" s="1"/>
  <c r="BZ115" i="27"/>
  <c r="CA116" i="27" s="1"/>
  <c r="BZ103" i="27"/>
  <c r="CA105" i="27"/>
  <c r="BZ104" i="27"/>
  <c r="CB131" i="27"/>
  <c r="CA177" i="27"/>
  <c r="CB83" i="19" s="1"/>
  <c r="CA183" i="27"/>
  <c r="CA134" i="27"/>
  <c r="CA133" i="27"/>
  <c r="CB135" i="27"/>
  <c r="CM81" i="19" l="1"/>
  <c r="CL90" i="19"/>
  <c r="CL94" i="19"/>
  <c r="CL79" i="19"/>
  <c r="CL80" i="19"/>
  <c r="CB177" i="27"/>
  <c r="CC83" i="19" s="1"/>
  <c r="CB134" i="27"/>
  <c r="CB133" i="27"/>
  <c r="CC135" i="27"/>
  <c r="CA121" i="27"/>
  <c r="CB122" i="27" s="1"/>
  <c r="CA115" i="27"/>
  <c r="CB116" i="27" s="1"/>
  <c r="CA103" i="27"/>
  <c r="CB105" i="27"/>
  <c r="CA104" i="27"/>
  <c r="CC131" i="27"/>
  <c r="CN81" i="19" l="1"/>
  <c r="CM90" i="19"/>
  <c r="CM94" i="19"/>
  <c r="CM79" i="19"/>
  <c r="CM80" i="19"/>
  <c r="CB115" i="27"/>
  <c r="CC116" i="27" s="1"/>
  <c r="CC105" i="27"/>
  <c r="CB104" i="27"/>
  <c r="CB103" i="27"/>
  <c r="CC183" i="27"/>
  <c r="CC177" i="27"/>
  <c r="CD83" i="19" s="1"/>
  <c r="CC134" i="27"/>
  <c r="CD135" i="27"/>
  <c r="CC133" i="27"/>
  <c r="CD131" i="27"/>
  <c r="CO81" i="19" l="1"/>
  <c r="CN90" i="19"/>
  <c r="CN79" i="19"/>
  <c r="CN94" i="19"/>
  <c r="CN80" i="19"/>
  <c r="CE131" i="27"/>
  <c r="CC121" i="27"/>
  <c r="CD122" i="27" s="1"/>
  <c r="CC115" i="27"/>
  <c r="CD116" i="27" s="1"/>
  <c r="CD105" i="27"/>
  <c r="CC104" i="27"/>
  <c r="CC103" i="27"/>
  <c r="CD177" i="27"/>
  <c r="CE83" i="19" s="1"/>
  <c r="CD183" i="27"/>
  <c r="CD134" i="27"/>
  <c r="CE135" i="27"/>
  <c r="CD133" i="27"/>
  <c r="CP81" i="19" l="1"/>
  <c r="CO90" i="19"/>
  <c r="CO94" i="19"/>
  <c r="CO79" i="19"/>
  <c r="CO80" i="19"/>
  <c r="CD121" i="27"/>
  <c r="CE122" i="27" s="1"/>
  <c r="CD115" i="27"/>
  <c r="CE116" i="27" s="1"/>
  <c r="CD104" i="27"/>
  <c r="CE105" i="27"/>
  <c r="CD103" i="27"/>
  <c r="CF131" i="27"/>
  <c r="CE177" i="27"/>
  <c r="CF83" i="19" s="1"/>
  <c r="CF135" i="27"/>
  <c r="CE134" i="27"/>
  <c r="CE133" i="27"/>
  <c r="CQ81" i="19" l="1"/>
  <c r="CP90" i="19"/>
  <c r="CP94" i="19"/>
  <c r="CP79" i="19"/>
  <c r="CP80" i="19"/>
  <c r="CG131" i="27"/>
  <c r="CE115" i="27"/>
  <c r="CF116" i="27" s="1"/>
  <c r="CF105" i="27"/>
  <c r="CE104" i="27"/>
  <c r="CE103" i="27"/>
  <c r="CF183" i="27"/>
  <c r="CF177" i="27"/>
  <c r="CG83" i="19" s="1"/>
  <c r="CF134" i="27"/>
  <c r="CG135" i="27"/>
  <c r="CF133" i="27"/>
  <c r="CR81" i="19" l="1"/>
  <c r="CQ90" i="19"/>
  <c r="CQ94" i="19"/>
  <c r="CQ80" i="19"/>
  <c r="CQ79" i="19"/>
  <c r="CF121" i="27"/>
  <c r="CG122" i="27" s="1"/>
  <c r="CF115" i="27"/>
  <c r="CG116" i="27" s="1"/>
  <c r="CG105" i="27"/>
  <c r="CF104" i="27"/>
  <c r="CF103" i="27"/>
  <c r="CH131" i="27"/>
  <c r="CG183" i="27"/>
  <c r="CG177" i="27"/>
  <c r="CH83" i="19" s="1"/>
  <c r="CG134" i="27"/>
  <c r="CG133" i="27"/>
  <c r="CH135" i="27"/>
  <c r="CS81" i="19" l="1"/>
  <c r="CR90" i="19"/>
  <c r="CR79" i="19"/>
  <c r="CR94" i="19"/>
  <c r="CR80" i="19"/>
  <c r="CI135" i="27"/>
  <c r="CH134" i="27"/>
  <c r="CH133" i="27"/>
  <c r="CI131" i="27"/>
  <c r="CG121" i="27"/>
  <c r="CH122" i="27" s="1"/>
  <c r="CG115" i="27"/>
  <c r="CH116" i="27" s="1"/>
  <c r="CH105" i="27"/>
  <c r="CG104" i="27"/>
  <c r="CG103" i="27"/>
  <c r="CT81" i="19" l="1"/>
  <c r="CS90" i="19"/>
  <c r="CS94" i="19"/>
  <c r="CS79" i="19"/>
  <c r="CS80" i="19"/>
  <c r="CI177" i="27"/>
  <c r="CJ83" i="19" s="1"/>
  <c r="CI183" i="27"/>
  <c r="CJ135" i="27"/>
  <c r="CI134" i="27"/>
  <c r="CI133" i="27"/>
  <c r="CJ131" i="27"/>
  <c r="CH104" i="27"/>
  <c r="CH103" i="27"/>
  <c r="CI105" i="27"/>
  <c r="CU81" i="19" l="1"/>
  <c r="CT90" i="19"/>
  <c r="CT94" i="19"/>
  <c r="CT79" i="19"/>
  <c r="CT80" i="19"/>
  <c r="CK131" i="27"/>
  <c r="CI121" i="27"/>
  <c r="CJ122" i="27" s="1"/>
  <c r="CI115" i="27"/>
  <c r="CJ116" i="27" s="1"/>
  <c r="CJ105" i="27"/>
  <c r="CI104" i="27"/>
  <c r="CI103" i="27"/>
  <c r="CJ183" i="27"/>
  <c r="CJ177" i="27"/>
  <c r="CK83" i="19" s="1"/>
  <c r="CJ134" i="27"/>
  <c r="CK135" i="27"/>
  <c r="CJ133" i="27"/>
  <c r="CV81" i="19" l="1"/>
  <c r="CU80" i="19"/>
  <c r="CU79" i="19"/>
  <c r="CJ121" i="27"/>
  <c r="CK122" i="27" s="1"/>
  <c r="CJ115" i="27"/>
  <c r="CK116" i="27" s="1"/>
  <c r="CJ104" i="27"/>
  <c r="CJ103" i="27"/>
  <c r="CK105" i="27"/>
  <c r="CK177" i="27"/>
  <c r="CL83" i="19" s="1"/>
  <c r="CL135" i="27"/>
  <c r="CK133" i="27"/>
  <c r="CK134" i="27"/>
  <c r="CL131" i="27"/>
  <c r="CW81" i="19" l="1"/>
  <c r="CV90" i="19"/>
  <c r="CV94" i="19"/>
  <c r="CV79" i="19"/>
  <c r="CV80" i="19"/>
  <c r="CM131" i="27"/>
  <c r="CL177" i="27"/>
  <c r="CM83" i="19" s="1"/>
  <c r="CL183" i="27"/>
  <c r="CM135" i="27"/>
  <c r="CL133" i="27"/>
  <c r="CL134" i="27"/>
  <c r="CK115" i="27"/>
  <c r="CL116" i="27" s="1"/>
  <c r="CK104" i="27"/>
  <c r="CL105" i="27"/>
  <c r="CK103" i="27"/>
  <c r="CW90" i="19" l="1"/>
  <c r="CW94" i="19"/>
  <c r="CW79" i="19"/>
  <c r="CX81" i="19"/>
  <c r="CW80" i="19"/>
  <c r="CM177" i="27"/>
  <c r="CN83" i="19" s="1"/>
  <c r="CM183" i="27"/>
  <c r="CN135" i="27"/>
  <c r="CM134" i="27"/>
  <c r="CM133" i="27"/>
  <c r="CN131" i="27"/>
  <c r="CL121" i="27"/>
  <c r="CM122" i="27" s="1"/>
  <c r="CL115" i="27"/>
  <c r="CM116" i="27" s="1"/>
  <c r="CM105" i="27"/>
  <c r="CL104" i="27"/>
  <c r="CL103" i="27"/>
  <c r="CX90" i="19" l="1"/>
  <c r="CX94" i="19"/>
  <c r="CY81" i="19"/>
  <c r="CX80" i="19"/>
  <c r="CX79" i="19"/>
  <c r="CN177" i="27"/>
  <c r="CO83" i="19" s="1"/>
  <c r="CN133" i="27"/>
  <c r="CO135" i="27"/>
  <c r="CN134" i="27"/>
  <c r="CM121" i="27"/>
  <c r="CN122" i="27" s="1"/>
  <c r="CM115" i="27"/>
  <c r="CN116" i="27" s="1"/>
  <c r="CM104" i="27"/>
  <c r="CN105" i="27"/>
  <c r="CM103" i="27"/>
  <c r="CO131" i="27"/>
  <c r="CY90" i="19" l="1"/>
  <c r="CY94" i="19"/>
  <c r="CZ81" i="19"/>
  <c r="CY80" i="19"/>
  <c r="CY79" i="19"/>
  <c r="CO183" i="27"/>
  <c r="CO177" i="27"/>
  <c r="CP83" i="19" s="1"/>
  <c r="CP135" i="27"/>
  <c r="CO133" i="27"/>
  <c r="CO134" i="27"/>
  <c r="CP131" i="27"/>
  <c r="CN115" i="27"/>
  <c r="CO116" i="27" s="1"/>
  <c r="CN104" i="27"/>
  <c r="CO105" i="27"/>
  <c r="CN103" i="27"/>
  <c r="CZ90" i="19" l="1"/>
  <c r="CZ94" i="19"/>
  <c r="DA81" i="19"/>
  <c r="CZ80" i="19"/>
  <c r="CZ79" i="19"/>
  <c r="CQ131" i="27"/>
  <c r="CO121" i="27"/>
  <c r="CP122" i="27" s="1"/>
  <c r="CO115" i="27"/>
  <c r="CP116" i="27" s="1"/>
  <c r="CP105" i="27"/>
  <c r="CO103" i="27"/>
  <c r="CO104" i="27"/>
  <c r="CP177" i="27"/>
  <c r="CQ83" i="19" s="1"/>
  <c r="CP183" i="27"/>
  <c r="CP133" i="27"/>
  <c r="CQ135" i="27"/>
  <c r="CP134" i="27"/>
  <c r="DA90" i="19" l="1"/>
  <c r="DA94" i="19"/>
  <c r="DB81" i="19"/>
  <c r="DA80" i="19"/>
  <c r="DA79" i="19"/>
  <c r="CQ177" i="27"/>
  <c r="CR83" i="19" s="1"/>
  <c r="CR135" i="27"/>
  <c r="CQ134" i="27"/>
  <c r="CQ133" i="27"/>
  <c r="CP121" i="27"/>
  <c r="CQ122" i="27" s="1"/>
  <c r="CP115" i="27"/>
  <c r="CQ116" i="27" s="1"/>
  <c r="CP104" i="27"/>
  <c r="CP103" i="27"/>
  <c r="CQ105" i="27"/>
  <c r="CR131" i="27"/>
  <c r="DB90" i="19" l="1"/>
  <c r="DB94" i="19"/>
  <c r="DB80" i="19"/>
  <c r="DB79" i="19"/>
  <c r="DC81" i="19"/>
  <c r="CS131" i="27"/>
  <c r="CR183" i="27"/>
  <c r="CR177" i="27"/>
  <c r="CS83" i="19" s="1"/>
  <c r="CS135" i="27"/>
  <c r="CR134" i="27"/>
  <c r="CR133" i="27"/>
  <c r="CQ115" i="27"/>
  <c r="CR116" i="27" s="1"/>
  <c r="CQ104" i="27"/>
  <c r="CQ103" i="27"/>
  <c r="CR105" i="27"/>
  <c r="DC90" i="19" l="1"/>
  <c r="DC94" i="19"/>
  <c r="DD81" i="19"/>
  <c r="DC80" i="19"/>
  <c r="DC79" i="19"/>
  <c r="CS183" i="27"/>
  <c r="CS177" i="27"/>
  <c r="CT83" i="19" s="1"/>
  <c r="CT135" i="27"/>
  <c r="CS133" i="27"/>
  <c r="CS134" i="27"/>
  <c r="CT131" i="27"/>
  <c r="CR121" i="27"/>
  <c r="CS122" i="27" s="1"/>
  <c r="CR115" i="27"/>
  <c r="CS116" i="27" s="1"/>
  <c r="CR104" i="27"/>
  <c r="CR103" i="27"/>
  <c r="CS105" i="27"/>
  <c r="DD90" i="19" l="1"/>
  <c r="DD94" i="19"/>
  <c r="DD79" i="19"/>
  <c r="DE81" i="19"/>
  <c r="DD80" i="19"/>
  <c r="CS121" i="27"/>
  <c r="CT122" i="27" s="1"/>
  <c r="CS115" i="27"/>
  <c r="CT116" i="27" s="1"/>
  <c r="CS104" i="27"/>
  <c r="CS103" i="27"/>
  <c r="CT105" i="27"/>
  <c r="CT133" i="27"/>
  <c r="CT134" i="27"/>
  <c r="CU135" i="27"/>
  <c r="CU131" i="27"/>
  <c r="DE90" i="19" l="1"/>
  <c r="DE94" i="19"/>
  <c r="DF81" i="19"/>
  <c r="DE80" i="19"/>
  <c r="DE79" i="19"/>
  <c r="CV131" i="27"/>
  <c r="CU177" i="27"/>
  <c r="CV83" i="19" s="1"/>
  <c r="CU183" i="27"/>
  <c r="CV135" i="27"/>
  <c r="CU134" i="27"/>
  <c r="CU133" i="27"/>
  <c r="CU105" i="27"/>
  <c r="CT104" i="27"/>
  <c r="CT103" i="27"/>
  <c r="DF90" i="19" l="1"/>
  <c r="DF94" i="19"/>
  <c r="DG81" i="19"/>
  <c r="DF79" i="19"/>
  <c r="DF80" i="19"/>
  <c r="CV183" i="27"/>
  <c r="CV177" i="27"/>
  <c r="CW83" i="19" s="1"/>
  <c r="CV134" i="27"/>
  <c r="CW135" i="27"/>
  <c r="CV133" i="27"/>
  <c r="CW131" i="27"/>
  <c r="CU121" i="27"/>
  <c r="CV122" i="27" s="1"/>
  <c r="CU115" i="27"/>
  <c r="CV116" i="27" s="1"/>
  <c r="CV105" i="27"/>
  <c r="CU104" i="27"/>
  <c r="CU103" i="27"/>
  <c r="DH81" i="19" l="1"/>
  <c r="DG80" i="19"/>
  <c r="DG79" i="19"/>
  <c r="CW177" i="27"/>
  <c r="CX83" i="19" s="1"/>
  <c r="CW133" i="27"/>
  <c r="CX135" i="27"/>
  <c r="CW134" i="27"/>
  <c r="CV121" i="27"/>
  <c r="CW122" i="27" s="1"/>
  <c r="CV115" i="27"/>
  <c r="CW116" i="27" s="1"/>
  <c r="CV104" i="27"/>
  <c r="CW105" i="27"/>
  <c r="CV103" i="27"/>
  <c r="CX131" i="27"/>
  <c r="DH90" i="19" l="1"/>
  <c r="DH94" i="19"/>
  <c r="DH79" i="19"/>
  <c r="DI81" i="19"/>
  <c r="DH80" i="19"/>
  <c r="CW115" i="27"/>
  <c r="CX116" i="27" s="1"/>
  <c r="CW104" i="27"/>
  <c r="CW103" i="27"/>
  <c r="CX105" i="27"/>
  <c r="CX177" i="27"/>
  <c r="CY83" i="19" s="1"/>
  <c r="CX183" i="27"/>
  <c r="CX133" i="27"/>
  <c r="CX134" i="27"/>
  <c r="CY135" i="27"/>
  <c r="CY131" i="27"/>
  <c r="DI90" i="19" l="1"/>
  <c r="DI94" i="19"/>
  <c r="DJ81" i="19"/>
  <c r="DI80" i="19"/>
  <c r="DI79" i="19"/>
  <c r="CX121" i="27"/>
  <c r="CY122" i="27" s="1"/>
  <c r="CX115" i="27"/>
  <c r="CY116" i="27" s="1"/>
  <c r="CX103" i="27"/>
  <c r="CY105" i="27"/>
  <c r="CX104" i="27"/>
  <c r="CZ131" i="27"/>
  <c r="CY177" i="27"/>
  <c r="CZ83" i="19" s="1"/>
  <c r="CY183" i="27"/>
  <c r="CY133" i="27"/>
  <c r="CY134" i="27"/>
  <c r="CZ135" i="27"/>
  <c r="DJ90" i="19" l="1"/>
  <c r="DJ94" i="19"/>
  <c r="DJ79" i="19"/>
  <c r="DK81" i="19"/>
  <c r="DJ80" i="19"/>
  <c r="CZ177" i="27"/>
  <c r="DA83" i="19" s="1"/>
  <c r="DA135" i="27"/>
  <c r="CZ133" i="27"/>
  <c r="CZ134" i="27"/>
  <c r="CY121" i="27"/>
  <c r="CZ122" i="27" s="1"/>
  <c r="CY115" i="27"/>
  <c r="CZ116" i="27" s="1"/>
  <c r="CY104" i="27"/>
  <c r="CY103" i="27"/>
  <c r="CZ105" i="27"/>
  <c r="DA131" i="27"/>
  <c r="DK90" i="19" l="1"/>
  <c r="DK94" i="19"/>
  <c r="DK79" i="19"/>
  <c r="DK80" i="19"/>
  <c r="DL81" i="19"/>
  <c r="DB131" i="27"/>
  <c r="DA183" i="27"/>
  <c r="DA177" i="27"/>
  <c r="DB83" i="19" s="1"/>
  <c r="DA133" i="27"/>
  <c r="DB135" i="27"/>
  <c r="DA134" i="27"/>
  <c r="CZ115" i="27"/>
  <c r="DA116" i="27" s="1"/>
  <c r="CZ104" i="27"/>
  <c r="CZ103" i="27"/>
  <c r="DA105" i="27"/>
  <c r="DL90" i="19" l="1"/>
  <c r="DL94" i="19"/>
  <c r="DM81" i="19"/>
  <c r="DL80" i="19"/>
  <c r="DL79" i="19"/>
  <c r="DB177" i="27"/>
  <c r="DC83" i="19" s="1"/>
  <c r="DB183" i="27"/>
  <c r="DB134" i="27"/>
  <c r="DB133" i="27"/>
  <c r="DC135" i="27"/>
  <c r="DC131" i="27"/>
  <c r="DA121" i="27"/>
  <c r="DB122" i="27" s="1"/>
  <c r="DA115" i="27"/>
  <c r="DB116" i="27" s="1"/>
  <c r="DA103" i="27"/>
  <c r="DA104" i="27"/>
  <c r="DB105" i="27"/>
  <c r="DM90" i="19" l="1"/>
  <c r="DM94" i="19"/>
  <c r="DM79" i="19"/>
  <c r="DN81" i="19"/>
  <c r="DM80" i="19"/>
  <c r="DD131" i="27"/>
  <c r="DB121" i="27"/>
  <c r="DC122" i="27" s="1"/>
  <c r="DB115" i="27"/>
  <c r="DC116" i="27" s="1"/>
  <c r="DB104" i="27"/>
  <c r="DB103" i="27"/>
  <c r="DC105" i="27"/>
  <c r="DC177" i="27"/>
  <c r="DD83" i="19" s="1"/>
  <c r="DC133" i="27"/>
  <c r="DD135" i="27"/>
  <c r="DC134" i="27"/>
  <c r="DN90" i="19" l="1"/>
  <c r="DN94" i="19"/>
  <c r="DO81" i="19"/>
  <c r="DN80" i="19"/>
  <c r="DN79" i="19"/>
  <c r="DD183" i="27"/>
  <c r="DD177" i="27"/>
  <c r="DE83" i="19" s="1"/>
  <c r="DD133" i="27"/>
  <c r="DD134" i="27"/>
  <c r="DE135" i="27"/>
  <c r="DC115" i="27"/>
  <c r="DD116" i="27" s="1"/>
  <c r="DC104" i="27"/>
  <c r="DD105" i="27"/>
  <c r="DC103" i="27"/>
  <c r="DE131" i="27"/>
  <c r="DO90" i="19" l="1"/>
  <c r="DO94" i="19"/>
  <c r="DP81" i="19"/>
  <c r="DO79" i="19"/>
  <c r="DO80" i="19"/>
  <c r="DF131" i="27"/>
  <c r="DD121" i="27"/>
  <c r="DE122" i="27" s="1"/>
  <c r="DD115" i="27"/>
  <c r="DE116" i="27" s="1"/>
  <c r="DD103" i="27"/>
  <c r="DE105" i="27"/>
  <c r="DD104" i="27"/>
  <c r="DE183" i="27"/>
  <c r="DE177" i="27"/>
  <c r="DF83" i="19" s="1"/>
  <c r="DE134" i="27"/>
  <c r="DF135" i="27"/>
  <c r="DE133" i="27"/>
  <c r="DP90" i="19" l="1"/>
  <c r="DP94" i="19"/>
  <c r="DP80" i="19"/>
  <c r="DP79" i="19"/>
  <c r="DQ81" i="19"/>
  <c r="DF134" i="27"/>
  <c r="DF133" i="27"/>
  <c r="DG135" i="27"/>
  <c r="DG131" i="27"/>
  <c r="DE115" i="27"/>
  <c r="DF116" i="27" s="1"/>
  <c r="DE121" i="27"/>
  <c r="DF122" i="27" s="1"/>
  <c r="DE103" i="27"/>
  <c r="DE104" i="27"/>
  <c r="DF105" i="27"/>
  <c r="DQ90" i="19" l="1"/>
  <c r="DQ94" i="19"/>
  <c r="DR81" i="19"/>
  <c r="DQ80" i="19"/>
  <c r="DQ79" i="19"/>
  <c r="DH131" i="27"/>
  <c r="DF103" i="27"/>
  <c r="DF104" i="27"/>
  <c r="DG105" i="27"/>
  <c r="DG177" i="27"/>
  <c r="DH83" i="19" s="1"/>
  <c r="DG183" i="27"/>
  <c r="DG134" i="27"/>
  <c r="DG133" i="27"/>
  <c r="DH135" i="27"/>
  <c r="DR90" i="19" l="1"/>
  <c r="DR94" i="19"/>
  <c r="DS81" i="19"/>
  <c r="DR80" i="19"/>
  <c r="DR79" i="19"/>
  <c r="DI131" i="27"/>
  <c r="DH183" i="27"/>
  <c r="DH177" i="27"/>
  <c r="DI83" i="19" s="1"/>
  <c r="DI135" i="27"/>
  <c r="DH134" i="27"/>
  <c r="DH133" i="27"/>
  <c r="DG121" i="27"/>
  <c r="DH122" i="27" s="1"/>
  <c r="DG115" i="27"/>
  <c r="DH116" i="27" s="1"/>
  <c r="DG103" i="27"/>
  <c r="DH105" i="27"/>
  <c r="DG104" i="27"/>
  <c r="DS79" i="19" l="1"/>
  <c r="DS80" i="19"/>
  <c r="DT81" i="19"/>
  <c r="DI177" i="27"/>
  <c r="DJ83" i="19" s="1"/>
  <c r="DI133" i="27"/>
  <c r="DI134" i="27"/>
  <c r="DJ135" i="27"/>
  <c r="DJ131" i="27"/>
  <c r="DH121" i="27"/>
  <c r="DI122" i="27" s="1"/>
  <c r="DH115" i="27"/>
  <c r="DI116" i="27" s="1"/>
  <c r="DH103" i="27"/>
  <c r="DI105" i="27"/>
  <c r="DH104" i="27"/>
  <c r="DT90" i="19" l="1"/>
  <c r="DT94" i="19"/>
  <c r="DT80" i="19"/>
  <c r="DT79" i="19"/>
  <c r="DU81" i="19"/>
  <c r="DI115" i="27"/>
  <c r="DJ116" i="27" s="1"/>
  <c r="DI104" i="27"/>
  <c r="DJ105" i="27"/>
  <c r="DI103" i="27"/>
  <c r="DK131" i="27"/>
  <c r="DJ177" i="27"/>
  <c r="DK83" i="19" s="1"/>
  <c r="DJ183" i="27"/>
  <c r="DK135" i="27"/>
  <c r="DJ134" i="27"/>
  <c r="DJ133" i="27"/>
  <c r="DU90" i="19" l="1"/>
  <c r="DU94" i="19"/>
  <c r="DV81" i="19"/>
  <c r="DU80" i="19"/>
  <c r="DU79" i="19"/>
  <c r="DK177" i="27"/>
  <c r="DL83" i="19" s="1"/>
  <c r="DK183" i="27"/>
  <c r="DL135" i="27"/>
  <c r="DK134" i="27"/>
  <c r="DK133" i="27"/>
  <c r="DL131" i="27"/>
  <c r="DJ121" i="27"/>
  <c r="DK122" i="27" s="1"/>
  <c r="DJ115" i="27"/>
  <c r="DK116" i="27" s="1"/>
  <c r="DK105" i="27"/>
  <c r="DJ104" i="27"/>
  <c r="DJ103" i="27"/>
  <c r="DV90" i="19" l="1"/>
  <c r="DV94" i="19"/>
  <c r="DW81" i="19"/>
  <c r="DV79" i="19"/>
  <c r="DV80" i="19"/>
  <c r="DK121" i="27"/>
  <c r="DL122" i="27" s="1"/>
  <c r="DK115" i="27"/>
  <c r="DL116" i="27" s="1"/>
  <c r="DL105" i="27"/>
  <c r="DK104" i="27"/>
  <c r="DK103" i="27"/>
  <c r="DL177" i="27"/>
  <c r="DM83" i="19" s="1"/>
  <c r="DM135" i="27"/>
  <c r="DL134" i="27"/>
  <c r="DL133" i="27"/>
  <c r="DM131" i="27"/>
  <c r="DW90" i="19" l="1"/>
  <c r="DW94" i="19"/>
  <c r="DX81" i="19"/>
  <c r="DW80" i="19"/>
  <c r="DW79" i="19"/>
  <c r="DN131" i="27"/>
  <c r="DL115" i="27"/>
  <c r="DM116" i="27" s="1"/>
  <c r="DM105" i="27"/>
  <c r="DL104" i="27"/>
  <c r="DL103" i="27"/>
  <c r="DM183" i="27"/>
  <c r="DM177" i="27"/>
  <c r="DN83" i="19" s="1"/>
  <c r="DM133" i="27"/>
  <c r="DN135" i="27"/>
  <c r="DM134" i="27"/>
  <c r="DX90" i="19" l="1"/>
  <c r="DX94" i="19"/>
  <c r="DX80" i="19"/>
  <c r="DX79" i="19"/>
  <c r="DY81" i="19"/>
  <c r="DN177" i="27"/>
  <c r="DO83" i="19" s="1"/>
  <c r="DN183" i="27"/>
  <c r="DO135" i="27"/>
  <c r="DN134" i="27"/>
  <c r="DN133" i="27"/>
  <c r="DM115" i="27"/>
  <c r="DN116" i="27" s="1"/>
  <c r="DM121" i="27"/>
  <c r="DN122" i="27" s="1"/>
  <c r="DM104" i="27"/>
  <c r="DN105" i="27"/>
  <c r="DM103" i="27"/>
  <c r="DO131" i="27"/>
  <c r="DY90" i="19" l="1"/>
  <c r="DY94" i="19"/>
  <c r="DZ81" i="19"/>
  <c r="DY80" i="19"/>
  <c r="DY79" i="19"/>
  <c r="DN121" i="27"/>
  <c r="DO122" i="27" s="1"/>
  <c r="DN115" i="27"/>
  <c r="DO116" i="27" s="1"/>
  <c r="DN104" i="27"/>
  <c r="DN103" i="27"/>
  <c r="DO105" i="27"/>
  <c r="DP131" i="27"/>
  <c r="DO177" i="27"/>
  <c r="DP83" i="19" s="1"/>
  <c r="DP135" i="27"/>
  <c r="DO133" i="27"/>
  <c r="DO134" i="27"/>
  <c r="DZ90" i="19" l="1"/>
  <c r="DZ94" i="19"/>
  <c r="DZ79" i="19"/>
  <c r="EA81" i="19"/>
  <c r="DZ80" i="19"/>
  <c r="DP183" i="27"/>
  <c r="DP177" i="27"/>
  <c r="DQ83" i="19" s="1"/>
  <c r="DP134" i="27"/>
  <c r="DQ135" i="27"/>
  <c r="DP133" i="27"/>
  <c r="DQ131" i="27"/>
  <c r="DO115" i="27"/>
  <c r="DP116" i="27" s="1"/>
  <c r="DP105" i="27"/>
  <c r="DO103" i="27"/>
  <c r="DO104" i="27"/>
  <c r="EA90" i="19" l="1"/>
  <c r="EA94" i="19"/>
  <c r="EA79" i="19"/>
  <c r="EA80" i="19"/>
  <c r="EB81" i="19"/>
  <c r="DQ183" i="27"/>
  <c r="DQ177" i="27"/>
  <c r="DR83" i="19" s="1"/>
  <c r="DQ133" i="27"/>
  <c r="DQ134" i="27"/>
  <c r="DR135" i="27"/>
  <c r="DP121" i="27"/>
  <c r="DQ122" i="27" s="1"/>
  <c r="DP115" i="27"/>
  <c r="DQ116" i="27" s="1"/>
  <c r="DP103" i="27"/>
  <c r="DQ105" i="27"/>
  <c r="DP104" i="27"/>
  <c r="DR131" i="27"/>
  <c r="EB90" i="19" l="1"/>
  <c r="EB94" i="19"/>
  <c r="EB79" i="19"/>
  <c r="EC81" i="19"/>
  <c r="EB80" i="19"/>
  <c r="DS131" i="27"/>
  <c r="DQ121" i="27"/>
  <c r="DR122" i="27" s="1"/>
  <c r="DQ115" i="27"/>
  <c r="DR116" i="27" s="1"/>
  <c r="DQ103" i="27"/>
  <c r="DQ104" i="27"/>
  <c r="DR105" i="27"/>
  <c r="DR134" i="27"/>
  <c r="DR133" i="27"/>
  <c r="DS135" i="27"/>
  <c r="EC90" i="19" l="1"/>
  <c r="EC94" i="19"/>
  <c r="EC79" i="19"/>
  <c r="EC80" i="19"/>
  <c r="ED81" i="19"/>
  <c r="DR103" i="27"/>
  <c r="DR104" i="27"/>
  <c r="DS105" i="27"/>
  <c r="DT131" i="27"/>
  <c r="DS177" i="27"/>
  <c r="DT83" i="19" s="1"/>
  <c r="DS183" i="27"/>
  <c r="DS134" i="27"/>
  <c r="DT135" i="27"/>
  <c r="DS133" i="27"/>
  <c r="ED90" i="19" l="1"/>
  <c r="ED94" i="19"/>
  <c r="EE81" i="19"/>
  <c r="ED80" i="19"/>
  <c r="ED79" i="19"/>
  <c r="DS121" i="27"/>
  <c r="DT122" i="27" s="1"/>
  <c r="DS115" i="27"/>
  <c r="DT116" i="27" s="1"/>
  <c r="DS103" i="27"/>
  <c r="DS104" i="27"/>
  <c r="DT105" i="27"/>
  <c r="DT183" i="27"/>
  <c r="DT177" i="27"/>
  <c r="DU83" i="19" s="1"/>
  <c r="DT133" i="27"/>
  <c r="DT134" i="27"/>
  <c r="DU135" i="27"/>
  <c r="DU131" i="27"/>
  <c r="EE79" i="19" l="1"/>
  <c r="EF81" i="19"/>
  <c r="EE80" i="19"/>
  <c r="DV131" i="27"/>
  <c r="DU177" i="27"/>
  <c r="DV83" i="19" s="1"/>
  <c r="DU133" i="27"/>
  <c r="DV135" i="27"/>
  <c r="DU134" i="27"/>
  <c r="DT121" i="27"/>
  <c r="DU122" i="27" s="1"/>
  <c r="DT115" i="27"/>
  <c r="DU116" i="27" s="1"/>
  <c r="DU105" i="27"/>
  <c r="DT104" i="27"/>
  <c r="DT103" i="27"/>
  <c r="EF90" i="19" l="1"/>
  <c r="EF94" i="19"/>
  <c r="EF79" i="19"/>
  <c r="EG81" i="19"/>
  <c r="EF80" i="19"/>
  <c r="DU115" i="27"/>
  <c r="DV116" i="27" s="1"/>
  <c r="DU104" i="27"/>
  <c r="DU103" i="27"/>
  <c r="DV105" i="27"/>
  <c r="DV177" i="27"/>
  <c r="DW83" i="19" s="1"/>
  <c r="DV183" i="27"/>
  <c r="DV134" i="27"/>
  <c r="DV133" i="27"/>
  <c r="DW135" i="27"/>
  <c r="DW131" i="27"/>
  <c r="EG90" i="19" l="1"/>
  <c r="EG94" i="19"/>
  <c r="EG80" i="19"/>
  <c r="EH81" i="19"/>
  <c r="EG79" i="19"/>
  <c r="DX131" i="27"/>
  <c r="DW177" i="27"/>
  <c r="DX83" i="19" s="1"/>
  <c r="DW183" i="27"/>
  <c r="DX135" i="27"/>
  <c r="DW134" i="27"/>
  <c r="DW133" i="27"/>
  <c r="DV121" i="27"/>
  <c r="DW122" i="27" s="1"/>
  <c r="DV115" i="27"/>
  <c r="DW116" i="27" s="1"/>
  <c r="DV104" i="27"/>
  <c r="DV103" i="27"/>
  <c r="DW105" i="27"/>
  <c r="EH90" i="19" l="1"/>
  <c r="EH94" i="19"/>
  <c r="EH80" i="19"/>
  <c r="EH79" i="19"/>
  <c r="EI81" i="19"/>
  <c r="DX177" i="27"/>
  <c r="DY83" i="19" s="1"/>
  <c r="DY135" i="27"/>
  <c r="DX133" i="27"/>
  <c r="DX134" i="27"/>
  <c r="DY131" i="27"/>
  <c r="DW121" i="27"/>
  <c r="DX122" i="27" s="1"/>
  <c r="DW115" i="27"/>
  <c r="DX116" i="27" s="1"/>
  <c r="DW103" i="27"/>
  <c r="DX105" i="27"/>
  <c r="DW104" i="27"/>
  <c r="EI90" i="19" l="1"/>
  <c r="EI94" i="19"/>
  <c r="EJ81" i="19"/>
  <c r="EI80" i="19"/>
  <c r="EI79" i="19"/>
  <c r="DX115" i="27"/>
  <c r="DY116" i="27" s="1"/>
  <c r="DX103" i="27"/>
  <c r="DY105" i="27"/>
  <c r="DX104" i="27"/>
  <c r="DY183" i="27"/>
  <c r="DY177" i="27"/>
  <c r="DZ83" i="19" s="1"/>
  <c r="DY133" i="27"/>
  <c r="DY134" i="27"/>
  <c r="DZ135" i="27"/>
  <c r="DZ131" i="27"/>
  <c r="EJ90" i="19" l="1"/>
  <c r="EJ94" i="19"/>
  <c r="EJ80" i="19"/>
  <c r="EJ79" i="19"/>
  <c r="EK81" i="19"/>
  <c r="DY121" i="27"/>
  <c r="DZ122" i="27" s="1"/>
  <c r="DY115" i="27"/>
  <c r="DZ116" i="27" s="1"/>
  <c r="DY103" i="27"/>
  <c r="DY104" i="27"/>
  <c r="DZ105" i="27"/>
  <c r="EA131" i="27"/>
  <c r="DZ177" i="27"/>
  <c r="EA83" i="19" s="1"/>
  <c r="DZ183" i="27"/>
  <c r="DZ133" i="27"/>
  <c r="DZ134" i="27"/>
  <c r="EA135" i="27"/>
  <c r="EK90" i="19" l="1"/>
  <c r="EK94" i="19"/>
  <c r="EL81" i="19"/>
  <c r="EK79" i="19"/>
  <c r="EK80" i="19"/>
  <c r="EB131" i="27"/>
  <c r="DZ121" i="27"/>
  <c r="EA122" i="27" s="1"/>
  <c r="DZ115" i="27"/>
  <c r="EA116" i="27" s="1"/>
  <c r="DZ103" i="27"/>
  <c r="DZ104" i="27"/>
  <c r="EA105" i="27"/>
  <c r="EA177" i="27"/>
  <c r="EB83" i="19" s="1"/>
  <c r="EA134" i="27"/>
  <c r="EB135" i="27"/>
  <c r="EA133" i="27"/>
  <c r="EL90" i="19" l="1"/>
  <c r="EL94" i="19"/>
  <c r="EL79" i="19"/>
  <c r="EM81" i="19"/>
  <c r="EL80" i="19"/>
  <c r="EB183" i="27"/>
  <c r="EB177" i="27"/>
  <c r="EC83" i="19" s="1"/>
  <c r="EB133" i="27"/>
  <c r="EB134" i="27"/>
  <c r="EC135" i="27"/>
  <c r="EA115" i="27"/>
  <c r="EB116" i="27" s="1"/>
  <c r="EA103" i="27"/>
  <c r="EB105" i="27"/>
  <c r="EA104" i="27"/>
  <c r="EC131" i="27"/>
  <c r="EM90" i="19" l="1"/>
  <c r="EM94" i="19"/>
  <c r="EM80" i="19"/>
  <c r="EM79" i="19"/>
  <c r="EN81" i="19"/>
  <c r="ED131" i="27"/>
  <c r="EB121" i="27"/>
  <c r="EC122" i="27" s="1"/>
  <c r="EB115" i="27"/>
  <c r="EC116" i="27" s="1"/>
  <c r="EC105" i="27"/>
  <c r="EB104" i="27"/>
  <c r="EB103" i="27"/>
  <c r="EC183" i="27"/>
  <c r="EC177" i="27"/>
  <c r="ED83" i="19" s="1"/>
  <c r="ED135" i="27"/>
  <c r="EC134" i="27"/>
  <c r="EC133" i="27"/>
  <c r="EN90" i="19" l="1"/>
  <c r="EN94" i="19"/>
  <c r="EN79" i="19"/>
  <c r="EN80" i="19"/>
  <c r="EO81" i="19"/>
  <c r="ED134" i="27"/>
  <c r="ED133" i="27"/>
  <c r="EE135" i="27"/>
  <c r="EC121" i="27"/>
  <c r="ED122" i="27" s="1"/>
  <c r="EC115" i="27"/>
  <c r="ED116" i="27" s="1"/>
  <c r="EC103" i="27"/>
  <c r="EC104" i="27"/>
  <c r="ED105" i="27"/>
  <c r="EE131" i="27"/>
  <c r="EO90" i="19" l="1"/>
  <c r="EO94" i="19"/>
  <c r="EO80" i="19"/>
  <c r="EP81" i="19"/>
  <c r="EO79" i="19"/>
  <c r="EF131" i="27"/>
  <c r="ED103" i="27"/>
  <c r="EE105" i="27"/>
  <c r="ED104" i="27"/>
  <c r="EE177" i="27"/>
  <c r="EF83" i="19" s="1"/>
  <c r="EE183" i="27"/>
  <c r="EE134" i="27"/>
  <c r="EE133" i="27"/>
  <c r="EF135" i="27"/>
  <c r="EP90" i="19" l="1"/>
  <c r="EP94" i="19"/>
  <c r="EP80" i="19"/>
  <c r="EP79" i="19"/>
  <c r="EQ81" i="19"/>
  <c r="EE121" i="27"/>
  <c r="EF122" i="27" s="1"/>
  <c r="EE115" i="27"/>
  <c r="EF116" i="27" s="1"/>
  <c r="EE103" i="27"/>
  <c r="EF105" i="27"/>
  <c r="EE104" i="27"/>
  <c r="EF183" i="27"/>
  <c r="EF177" i="27"/>
  <c r="EG83" i="19" s="1"/>
  <c r="EG135" i="27"/>
  <c r="EF134" i="27"/>
  <c r="EF133" i="27"/>
  <c r="EG131" i="27"/>
  <c r="EQ79" i="19" l="1"/>
  <c r="ER81" i="19"/>
  <c r="EQ80" i="19"/>
  <c r="EG177" i="27"/>
  <c r="EH83" i="19" s="1"/>
  <c r="EH135" i="27"/>
  <c r="EG133" i="27"/>
  <c r="EG134" i="27"/>
  <c r="EF121" i="27"/>
  <c r="EG122" i="27" s="1"/>
  <c r="EF115" i="27"/>
  <c r="EG116" i="27" s="1"/>
  <c r="EF104" i="27"/>
  <c r="EF103" i="27"/>
  <c r="EG105" i="27"/>
  <c r="EH131" i="27"/>
  <c r="ER90" i="19" l="1"/>
  <c r="ER94" i="19"/>
  <c r="ER79" i="19"/>
  <c r="ES81" i="19"/>
  <c r="ER80" i="19"/>
  <c r="EI131" i="27"/>
  <c r="EH177" i="27"/>
  <c r="EI83" i="19" s="1"/>
  <c r="EH183" i="27"/>
  <c r="EI135" i="27"/>
  <c r="EH134" i="27"/>
  <c r="EH133" i="27"/>
  <c r="EG115" i="27"/>
  <c r="EH116" i="27" s="1"/>
  <c r="EH105" i="27"/>
  <c r="EG103" i="27"/>
  <c r="EG104" i="27"/>
  <c r="ES90" i="19" l="1"/>
  <c r="ES94" i="19"/>
  <c r="ES80" i="19"/>
  <c r="ES79" i="19"/>
  <c r="ET81" i="19"/>
  <c r="EH121" i="27"/>
  <c r="EI122" i="27" s="1"/>
  <c r="EH115" i="27"/>
  <c r="EI116" i="27" s="1"/>
  <c r="EH104" i="27"/>
  <c r="EH103" i="27"/>
  <c r="EI105" i="27"/>
  <c r="EI177" i="27"/>
  <c r="EJ83" i="19" s="1"/>
  <c r="EI183" i="27"/>
  <c r="EI134" i="27"/>
  <c r="EJ135" i="27"/>
  <c r="EI133" i="27"/>
  <c r="EJ131" i="27"/>
  <c r="ET90" i="19" l="1"/>
  <c r="ET94" i="19"/>
  <c r="EU81" i="19"/>
  <c r="ET80" i="19"/>
  <c r="ET79" i="19"/>
  <c r="EI121" i="27"/>
  <c r="EJ122" i="27" s="1"/>
  <c r="EI115" i="27"/>
  <c r="EJ116" i="27" s="1"/>
  <c r="EI103" i="27"/>
  <c r="EI104" i="27"/>
  <c r="EJ105" i="27"/>
  <c r="EK131" i="27"/>
  <c r="EJ177" i="27"/>
  <c r="EK83" i="19" s="1"/>
  <c r="EK135" i="27"/>
  <c r="EJ134" i="27"/>
  <c r="EJ133" i="27"/>
  <c r="EU90" i="19" l="1"/>
  <c r="EU94" i="19"/>
  <c r="EV81" i="19"/>
  <c r="EU79" i="19"/>
  <c r="EU80" i="19"/>
  <c r="EK183" i="27"/>
  <c r="EK177" i="27"/>
  <c r="EL83" i="19" s="1"/>
  <c r="EK134" i="27"/>
  <c r="EK133" i="27"/>
  <c r="EL135" i="27"/>
  <c r="EL131" i="27"/>
  <c r="EJ115" i="27"/>
  <c r="EK116" i="27" s="1"/>
  <c r="EJ104" i="27"/>
  <c r="EJ103" i="27"/>
  <c r="EK105" i="27"/>
  <c r="EV90" i="19" l="1"/>
  <c r="EV94" i="19"/>
  <c r="EV80" i="19"/>
  <c r="EV79" i="19"/>
  <c r="EW81" i="19"/>
  <c r="EM131" i="27"/>
  <c r="EL177" i="27"/>
  <c r="EM83" i="19" s="1"/>
  <c r="EL183" i="27"/>
  <c r="EL134" i="27"/>
  <c r="EL133" i="27"/>
  <c r="EM135" i="27"/>
  <c r="EK115" i="27"/>
  <c r="EL116" i="27" s="1"/>
  <c r="EK121" i="27"/>
  <c r="EL122" i="27" s="1"/>
  <c r="EK103" i="27"/>
  <c r="EL105" i="27"/>
  <c r="EK104" i="27"/>
  <c r="EW90" i="19" l="1"/>
  <c r="EW94" i="19"/>
  <c r="EX81" i="19"/>
  <c r="EW80" i="19"/>
  <c r="EW79" i="19"/>
  <c r="EL121" i="27"/>
  <c r="EM122" i="27" s="1"/>
  <c r="EL115" i="27"/>
  <c r="EM116" i="27" s="1"/>
  <c r="EM105" i="27"/>
  <c r="EL103" i="27"/>
  <c r="EL104" i="27"/>
  <c r="EM177" i="27"/>
  <c r="EN83" i="19" s="1"/>
  <c r="EM133" i="27"/>
  <c r="EN135" i="27"/>
  <c r="EM134" i="27"/>
  <c r="EN131" i="27"/>
  <c r="EX90" i="19" l="1"/>
  <c r="EX94" i="19"/>
  <c r="EX79" i="19"/>
  <c r="EY81" i="19"/>
  <c r="EX80" i="19"/>
  <c r="EM115" i="27"/>
  <c r="EN116" i="27" s="1"/>
  <c r="EM104" i="27"/>
  <c r="EM103" i="27"/>
  <c r="EN105" i="27"/>
  <c r="EO131" i="27"/>
  <c r="EN183" i="27"/>
  <c r="EN177" i="27"/>
  <c r="EO83" i="19" s="1"/>
  <c r="EN133" i="27"/>
  <c r="EN134" i="27"/>
  <c r="EO135" i="27"/>
  <c r="EY90" i="19" l="1"/>
  <c r="EY94" i="19"/>
  <c r="EY80" i="19"/>
  <c r="EY79" i="19"/>
  <c r="EZ81" i="19"/>
  <c r="EP131" i="27"/>
  <c r="EO183" i="27"/>
  <c r="EO177" i="27"/>
  <c r="EP83" i="19" s="1"/>
  <c r="EO134" i="27"/>
  <c r="EP135" i="27"/>
  <c r="EO133" i="27"/>
  <c r="EN121" i="27"/>
  <c r="EO122" i="27" s="1"/>
  <c r="EN115" i="27"/>
  <c r="EO116" i="27" s="1"/>
  <c r="EO105" i="27"/>
  <c r="EN104" i="27"/>
  <c r="EN103" i="27"/>
  <c r="EZ90" i="19" l="1"/>
  <c r="EZ94" i="19"/>
  <c r="FA81" i="19"/>
  <c r="EZ80" i="19"/>
  <c r="EZ79" i="19"/>
  <c r="EQ131" i="27"/>
  <c r="EO121" i="27"/>
  <c r="EP122" i="27" s="1"/>
  <c r="EO115" i="27"/>
  <c r="EP116" i="27" s="1"/>
  <c r="EP105" i="27"/>
  <c r="EO104" i="27"/>
  <c r="EO103" i="27"/>
  <c r="EP133" i="27"/>
  <c r="EQ135" i="27"/>
  <c r="EP134" i="27"/>
  <c r="FA90" i="19" l="1"/>
  <c r="FA94" i="19"/>
  <c r="FA79" i="19"/>
  <c r="FB81" i="19"/>
  <c r="FA80" i="19"/>
  <c r="EQ177" i="27"/>
  <c r="ER83" i="19" s="1"/>
  <c r="EQ183" i="27"/>
  <c r="EQ133" i="27"/>
  <c r="ER135" i="27"/>
  <c r="EQ134" i="27"/>
  <c r="EQ105" i="27"/>
  <c r="EP104" i="27"/>
  <c r="EP103" i="27"/>
  <c r="ER131" i="27"/>
  <c r="FB90" i="19" l="1"/>
  <c r="FB94" i="19"/>
  <c r="FC81" i="19"/>
  <c r="FB80" i="19"/>
  <c r="FB79" i="19"/>
  <c r="EQ121" i="27"/>
  <c r="ER122" i="27" s="1"/>
  <c r="EQ115" i="27"/>
  <c r="ER116" i="27" s="1"/>
  <c r="ER105" i="27"/>
  <c r="EQ104" i="27"/>
  <c r="EQ103" i="27"/>
  <c r="ES131" i="27"/>
  <c r="ER183" i="27"/>
  <c r="ER177" i="27"/>
  <c r="ES83" i="19" s="1"/>
  <c r="ES135" i="27"/>
  <c r="ER133" i="27"/>
  <c r="ER134" i="27"/>
  <c r="FC79" i="19" l="1"/>
  <c r="FC80" i="19"/>
  <c r="FD81" i="19"/>
  <c r="ES177" i="27"/>
  <c r="ET83" i="19" s="1"/>
  <c r="ES133" i="27"/>
  <c r="ET135" i="27"/>
  <c r="ES134" i="27"/>
  <c r="ET131" i="27"/>
  <c r="ER121" i="27"/>
  <c r="ES122" i="27" s="1"/>
  <c r="ER115" i="27"/>
  <c r="ES116" i="27" s="1"/>
  <c r="ER104" i="27"/>
  <c r="ES105" i="27"/>
  <c r="ER103" i="27"/>
  <c r="FD90" i="19" l="1"/>
  <c r="FD94" i="19"/>
  <c r="FD79" i="19"/>
  <c r="FE81" i="19"/>
  <c r="FD80" i="19"/>
  <c r="ET177" i="27"/>
  <c r="EU83" i="19" s="1"/>
  <c r="ET183" i="27"/>
  <c r="EU135" i="27"/>
  <c r="ET134" i="27"/>
  <c r="ET133" i="27"/>
  <c r="ES115" i="27"/>
  <c r="ET116" i="27" s="1"/>
  <c r="ES104" i="27"/>
  <c r="ES103" i="27"/>
  <c r="ET105" i="27"/>
  <c r="EU131" i="27"/>
  <c r="FE90" i="19" l="1"/>
  <c r="FE94" i="19"/>
  <c r="FF81" i="19"/>
  <c r="FE80" i="19"/>
  <c r="FE79" i="19"/>
  <c r="EV131" i="27"/>
  <c r="EU177" i="27"/>
  <c r="EV83" i="19" s="1"/>
  <c r="EU183" i="27"/>
  <c r="EU134" i="27"/>
  <c r="EU133" i="27"/>
  <c r="EV135" i="27"/>
  <c r="ET121" i="27"/>
  <c r="EU122" i="27" s="1"/>
  <c r="ET115" i="27"/>
  <c r="EU116" i="27" s="1"/>
  <c r="ET103" i="27"/>
  <c r="EU105" i="27"/>
  <c r="ET104" i="27"/>
  <c r="FF90" i="19" l="1"/>
  <c r="FF94" i="19"/>
  <c r="FG81" i="19"/>
  <c r="FF80" i="19"/>
  <c r="FF79" i="19"/>
  <c r="EV177" i="27"/>
  <c r="EW83" i="19" s="1"/>
  <c r="EV134" i="27"/>
  <c r="EV133" i="27"/>
  <c r="EW135" i="27"/>
  <c r="EW131" i="27"/>
  <c r="EU121" i="27"/>
  <c r="EV122" i="27" s="1"/>
  <c r="EU115" i="27"/>
  <c r="EV116" i="27" s="1"/>
  <c r="EV105" i="27"/>
  <c r="EU104" i="27"/>
  <c r="EU103" i="27"/>
  <c r="FG90" i="19" l="1"/>
  <c r="FG94" i="19"/>
  <c r="FH81" i="19"/>
  <c r="FG80" i="19"/>
  <c r="FG79" i="19"/>
  <c r="EV115" i="27"/>
  <c r="EW116" i="27" s="1"/>
  <c r="EV104" i="27"/>
  <c r="EV103" i="27"/>
  <c r="EW105" i="27"/>
  <c r="EX131" i="27"/>
  <c r="EW183" i="27"/>
  <c r="EW177" i="27"/>
  <c r="EX83" i="19" s="1"/>
  <c r="EX135" i="27"/>
  <c r="EW133" i="27"/>
  <c r="EW134" i="27"/>
  <c r="FH90" i="19" l="1"/>
  <c r="FH94" i="19"/>
  <c r="FH80" i="19"/>
  <c r="FH79" i="19"/>
  <c r="FI81" i="19"/>
  <c r="EY131" i="27"/>
  <c r="EW121" i="27"/>
  <c r="EX122" i="27" s="1"/>
  <c r="EW115" i="27"/>
  <c r="EX116" i="27" s="1"/>
  <c r="EX105" i="27"/>
  <c r="EW103" i="27"/>
  <c r="EW104" i="27"/>
  <c r="EX177" i="27"/>
  <c r="EY83" i="19" s="1"/>
  <c r="EX183" i="27"/>
  <c r="EY135" i="27"/>
  <c r="EX134" i="27"/>
  <c r="EX133" i="27"/>
  <c r="FI90" i="19" l="1"/>
  <c r="FI94" i="19"/>
  <c r="FI80" i="19"/>
  <c r="FI79" i="19"/>
  <c r="FJ81" i="19"/>
  <c r="EY177" i="27"/>
  <c r="EZ83" i="19" s="1"/>
  <c r="EY134" i="27"/>
  <c r="EY133" i="27"/>
  <c r="EZ135" i="27"/>
  <c r="EX121" i="27"/>
  <c r="EY122" i="27" s="1"/>
  <c r="EX115" i="27"/>
  <c r="EY116" i="27" s="1"/>
  <c r="EX103" i="27"/>
  <c r="EY105" i="27"/>
  <c r="EX104" i="27"/>
  <c r="EZ131" i="27"/>
  <c r="FJ90" i="19" l="1"/>
  <c r="FJ94" i="19"/>
  <c r="FJ79" i="19"/>
  <c r="FK81" i="19"/>
  <c r="FJ80" i="19"/>
  <c r="EY115" i="27"/>
  <c r="EZ116" i="27" s="1"/>
  <c r="EY103" i="27"/>
  <c r="EY104" i="27"/>
  <c r="EZ105" i="27"/>
  <c r="FA131" i="27"/>
  <c r="EZ183" i="27"/>
  <c r="EZ177" i="27"/>
  <c r="FA83" i="19" s="1"/>
  <c r="FA135" i="27"/>
  <c r="EZ134" i="27"/>
  <c r="EZ133" i="27"/>
  <c r="FK90" i="19" l="1"/>
  <c r="FK94" i="19"/>
  <c r="FK80" i="19"/>
  <c r="FK79" i="19"/>
  <c r="FL81" i="19"/>
  <c r="FA183" i="27"/>
  <c r="FA177" i="27"/>
  <c r="FB83" i="19" s="1"/>
  <c r="FA134" i="27"/>
  <c r="FB135" i="27"/>
  <c r="FA133" i="27"/>
  <c r="FB131" i="27"/>
  <c r="EZ121" i="27"/>
  <c r="FA122" i="27" s="1"/>
  <c r="EZ115" i="27"/>
  <c r="FA116" i="27" s="1"/>
  <c r="EZ103" i="27"/>
  <c r="FA105" i="27"/>
  <c r="EZ104" i="27"/>
  <c r="FL90" i="19" l="1"/>
  <c r="FL94" i="19"/>
  <c r="FL80" i="19"/>
  <c r="FL79" i="19"/>
  <c r="FM81" i="19"/>
  <c r="FC131" i="27"/>
  <c r="FA115" i="27"/>
  <c r="FB116" i="27" s="1"/>
  <c r="FA121" i="27"/>
  <c r="FB122" i="27" s="1"/>
  <c r="FA104" i="27"/>
  <c r="FB105" i="27"/>
  <c r="FA103" i="27"/>
  <c r="FC135" i="27"/>
  <c r="FB134" i="27"/>
  <c r="FB133" i="27"/>
  <c r="FM90" i="19" l="1"/>
  <c r="FM94" i="19"/>
  <c r="FM80" i="19"/>
  <c r="FM79" i="19"/>
  <c r="FN81" i="19"/>
  <c r="FC177" i="27"/>
  <c r="FD83" i="19" s="1"/>
  <c r="FC183" i="27"/>
  <c r="FD135" i="27"/>
  <c r="FC134" i="27"/>
  <c r="FC133" i="27"/>
  <c r="FC105" i="27"/>
  <c r="FB103" i="27"/>
  <c r="FB104" i="27"/>
  <c r="FD131" i="27"/>
  <c r="FN90" i="19" l="1"/>
  <c r="FN94" i="19"/>
  <c r="FO81" i="19"/>
  <c r="FN80" i="19"/>
  <c r="FN79" i="19"/>
  <c r="FE131" i="27"/>
  <c r="FC121" i="27"/>
  <c r="FD122" i="27" s="1"/>
  <c r="FC115" i="27"/>
  <c r="FD116" i="27" s="1"/>
  <c r="FD105" i="27"/>
  <c r="FC104" i="27"/>
  <c r="FC103" i="27"/>
  <c r="FD183" i="27"/>
  <c r="FD177" i="27"/>
  <c r="FE83" i="19" s="1"/>
  <c r="FD134" i="27"/>
  <c r="FE135" i="27"/>
  <c r="FD133" i="27"/>
  <c r="FO80" i="19" l="1"/>
  <c r="FO79" i="19"/>
  <c r="FP81" i="19"/>
  <c r="FE177" i="27"/>
  <c r="FF83" i="19" s="1"/>
  <c r="FE134" i="27"/>
  <c r="FF135" i="27"/>
  <c r="FE133" i="27"/>
  <c r="FD121" i="27"/>
  <c r="FE122" i="27" s="1"/>
  <c r="FD115" i="27"/>
  <c r="FE116" i="27" s="1"/>
  <c r="FE105" i="27"/>
  <c r="FD104" i="27"/>
  <c r="FD103" i="27"/>
  <c r="FF131" i="27"/>
  <c r="FP90" i="19" l="1"/>
  <c r="FP94" i="19"/>
  <c r="FP79" i="19"/>
  <c r="FQ81" i="19"/>
  <c r="FP80" i="19"/>
  <c r="FE115" i="27"/>
  <c r="FF116" i="27" s="1"/>
  <c r="FE104" i="27"/>
  <c r="FF105" i="27"/>
  <c r="FE103" i="27"/>
  <c r="FF177" i="27"/>
  <c r="FG83" i="19" s="1"/>
  <c r="FF183" i="27"/>
  <c r="FG135" i="27"/>
  <c r="FF134" i="27"/>
  <c r="FF133" i="27"/>
  <c r="FG131" i="27"/>
  <c r="FQ90" i="19" l="1"/>
  <c r="FQ94" i="19"/>
  <c r="FQ80" i="19"/>
  <c r="FQ79" i="19"/>
  <c r="FR81" i="19"/>
  <c r="FG177" i="27"/>
  <c r="FH83" i="19" s="1"/>
  <c r="FG183" i="27"/>
  <c r="FG134" i="27"/>
  <c r="FG133" i="27"/>
  <c r="FH135" i="27"/>
  <c r="FF121" i="27"/>
  <c r="FG122" i="27" s="1"/>
  <c r="FF115" i="27"/>
  <c r="FG116" i="27" s="1"/>
  <c r="FF103" i="27"/>
  <c r="FG105" i="27"/>
  <c r="FF104" i="27"/>
  <c r="FH131" i="27"/>
  <c r="FR90" i="19" l="1"/>
  <c r="FR94" i="19"/>
  <c r="FS81" i="19"/>
  <c r="FR80" i="19"/>
  <c r="FR79" i="19"/>
  <c r="FG121" i="27"/>
  <c r="FH122" i="27" s="1"/>
  <c r="FG115" i="27"/>
  <c r="FH116" i="27" s="1"/>
  <c r="FH105" i="27"/>
  <c r="FG103" i="27"/>
  <c r="FG104" i="27"/>
  <c r="FH177" i="27"/>
  <c r="FI83" i="19" s="1"/>
  <c r="FH134" i="27"/>
  <c r="FI135" i="27"/>
  <c r="FH133" i="27"/>
  <c r="FI131" i="27"/>
  <c r="FS90" i="19" l="1"/>
  <c r="FS94" i="19"/>
  <c r="FS79" i="19"/>
  <c r="FT81" i="19"/>
  <c r="FS80" i="19"/>
  <c r="FJ131" i="27"/>
  <c r="FH115" i="27"/>
  <c r="FI116" i="27" s="1"/>
  <c r="FH104" i="27"/>
  <c r="FH103" i="27"/>
  <c r="FI105" i="27"/>
  <c r="FI183" i="27"/>
  <c r="FI177" i="27"/>
  <c r="FJ83" i="19" s="1"/>
  <c r="FI134" i="27"/>
  <c r="FI133" i="27"/>
  <c r="FJ135" i="27"/>
  <c r="FT90" i="19" l="1"/>
  <c r="FT94" i="19"/>
  <c r="FT80" i="19"/>
  <c r="FT79" i="19"/>
  <c r="FU81" i="19"/>
  <c r="FI115" i="27"/>
  <c r="FJ116" i="27" s="1"/>
  <c r="FI121" i="27"/>
  <c r="FJ122" i="27" s="1"/>
  <c r="FJ105" i="27"/>
  <c r="FI103" i="27"/>
  <c r="FI104" i="27"/>
  <c r="FK131" i="27"/>
  <c r="FJ177" i="27"/>
  <c r="FK83" i="19" s="1"/>
  <c r="FJ183" i="27"/>
  <c r="FK135" i="27"/>
  <c r="FJ134" i="27"/>
  <c r="FJ133" i="27"/>
  <c r="FU90" i="19" l="1"/>
  <c r="FU94" i="19"/>
  <c r="FV81" i="19"/>
  <c r="FU80" i="19"/>
  <c r="FU79" i="19"/>
  <c r="FJ121" i="27"/>
  <c r="FK122" i="27" s="1"/>
  <c r="FJ115" i="27"/>
  <c r="FK116" i="27" s="1"/>
  <c r="FJ104" i="27"/>
  <c r="FJ103" i="27"/>
  <c r="FK105" i="27"/>
  <c r="FK177" i="27"/>
  <c r="FL83" i="19" s="1"/>
  <c r="FL135" i="27"/>
  <c r="FK134" i="27"/>
  <c r="FK133" i="27"/>
  <c r="FL131" i="27"/>
  <c r="FV90" i="19" l="1"/>
  <c r="FV94" i="19"/>
  <c r="FV79" i="19"/>
  <c r="FW81" i="19"/>
  <c r="FV80" i="19"/>
  <c r="FL183" i="27"/>
  <c r="FL177" i="27"/>
  <c r="FM83" i="19" s="1"/>
  <c r="FM135" i="27"/>
  <c r="FL134" i="27"/>
  <c r="FL133" i="27"/>
  <c r="FM131" i="27"/>
  <c r="FK115" i="27"/>
  <c r="FL116" i="27" s="1"/>
  <c r="FK103" i="27"/>
  <c r="FL105" i="27"/>
  <c r="FK104" i="27"/>
  <c r="FW90" i="19" l="1"/>
  <c r="FW94" i="19"/>
  <c r="FX81" i="19"/>
  <c r="FW80" i="19"/>
  <c r="FW79" i="19"/>
  <c r="FM183" i="27"/>
  <c r="FM177" i="27"/>
  <c r="FN83" i="19" s="1"/>
  <c r="FN135" i="27"/>
  <c r="FM133" i="27"/>
  <c r="FM134" i="27"/>
  <c r="FN131" i="27"/>
  <c r="FL121" i="27"/>
  <c r="FM122" i="27" s="1"/>
  <c r="FL115" i="27"/>
  <c r="FM116" i="27" s="1"/>
  <c r="FM105" i="27"/>
  <c r="FL104" i="27"/>
  <c r="FL103" i="27"/>
  <c r="FX90" i="19" l="1"/>
  <c r="FX94" i="19"/>
  <c r="FX79" i="19"/>
  <c r="FY81" i="19"/>
  <c r="FX80" i="19"/>
  <c r="FO131" i="27"/>
  <c r="FN133" i="27"/>
  <c r="FO135" i="27"/>
  <c r="FN134" i="27"/>
  <c r="FM121" i="27"/>
  <c r="FN122" i="27" s="1"/>
  <c r="FM115" i="27"/>
  <c r="FN116" i="27" s="1"/>
  <c r="FM104" i="27"/>
  <c r="FN105" i="27"/>
  <c r="FM103" i="27"/>
  <c r="FY90" i="19" l="1"/>
  <c r="FY94" i="19"/>
  <c r="FY80" i="19"/>
  <c r="FY79" i="19"/>
  <c r="FZ81" i="19"/>
  <c r="FN103" i="27"/>
  <c r="FN104" i="27"/>
  <c r="FO105" i="27"/>
  <c r="FO177" i="27"/>
  <c r="FP83" i="19" s="1"/>
  <c r="FO183" i="27"/>
  <c r="FP135" i="27"/>
  <c r="FO134" i="27"/>
  <c r="FO133" i="27"/>
  <c r="FP131" i="27"/>
  <c r="FZ90" i="19" l="1"/>
  <c r="FZ94" i="19"/>
  <c r="GA81" i="19"/>
  <c r="FZ80" i="19"/>
  <c r="FZ79" i="19"/>
  <c r="FQ131" i="27"/>
  <c r="FP183" i="27"/>
  <c r="FP177" i="27"/>
  <c r="FQ83" i="19" s="1"/>
  <c r="FP134" i="27"/>
  <c r="FP133" i="27"/>
  <c r="FQ135" i="27"/>
  <c r="FO121" i="27"/>
  <c r="FP122" i="27" s="1"/>
  <c r="FO115" i="27"/>
  <c r="FP116" i="27" s="1"/>
  <c r="FO104" i="27"/>
  <c r="FP105" i="27"/>
  <c r="FO103" i="27"/>
  <c r="GA79" i="19" l="1"/>
  <c r="GA80" i="19"/>
  <c r="GB81" i="19"/>
  <c r="FP121" i="27"/>
  <c r="FQ122" i="27" s="1"/>
  <c r="FP115" i="27"/>
  <c r="FQ116" i="27" s="1"/>
  <c r="FP104" i="27"/>
  <c r="FP103" i="27"/>
  <c r="FQ105" i="27"/>
  <c r="FQ177" i="27"/>
  <c r="FR83" i="19" s="1"/>
  <c r="FQ134" i="27"/>
  <c r="FQ133" i="27"/>
  <c r="FR135" i="27"/>
  <c r="FR131" i="27"/>
  <c r="GB90" i="19" l="1"/>
  <c r="GB94" i="19"/>
  <c r="GB80" i="19"/>
  <c r="GC81" i="19"/>
  <c r="GB79" i="19"/>
  <c r="FQ115" i="27"/>
  <c r="FR116" i="27" s="1"/>
  <c r="FQ104" i="27"/>
  <c r="FR105" i="27"/>
  <c r="FQ103" i="27"/>
  <c r="FS131" i="27"/>
  <c r="FR177" i="27"/>
  <c r="FS83" i="19" s="1"/>
  <c r="FR183" i="27"/>
  <c r="FR133" i="27"/>
  <c r="FS135" i="27"/>
  <c r="FR134" i="27"/>
  <c r="GC90" i="19" l="1"/>
  <c r="GC94" i="19"/>
  <c r="GC80" i="19"/>
  <c r="GC79" i="19"/>
  <c r="GD81" i="19"/>
  <c r="FS177" i="27"/>
  <c r="FT83" i="19" s="1"/>
  <c r="FS183" i="27"/>
  <c r="FT135" i="27"/>
  <c r="FS134" i="27"/>
  <c r="FS133" i="27"/>
  <c r="FT131" i="27"/>
  <c r="FR121" i="27"/>
  <c r="FS122" i="27" s="1"/>
  <c r="FR115" i="27"/>
  <c r="FS116" i="27" s="1"/>
  <c r="FR103" i="27"/>
  <c r="FS105" i="27"/>
  <c r="FR104" i="27"/>
  <c r="GD90" i="19" l="1"/>
  <c r="GD94" i="19"/>
  <c r="GE81" i="19"/>
  <c r="GD80" i="19"/>
  <c r="GD79" i="19"/>
  <c r="FT177" i="27"/>
  <c r="FU83" i="19" s="1"/>
  <c r="FU135" i="27"/>
  <c r="FT134" i="27"/>
  <c r="FT133" i="27"/>
  <c r="FU131" i="27"/>
  <c r="FS121" i="27"/>
  <c r="FT122" i="27" s="1"/>
  <c r="FS115" i="27"/>
  <c r="FT116" i="27" s="1"/>
  <c r="FT105" i="27"/>
  <c r="FS103" i="27"/>
  <c r="FS104" i="27"/>
  <c r="GE90" i="19" l="1"/>
  <c r="GE94" i="19"/>
  <c r="GE79" i="19"/>
  <c r="GF81" i="19"/>
  <c r="GE80" i="19"/>
  <c r="FT115" i="27"/>
  <c r="FU116" i="27" s="1"/>
  <c r="FT103" i="27"/>
  <c r="FU105" i="27"/>
  <c r="FT104" i="27"/>
  <c r="FU183" i="27"/>
  <c r="FU177" i="27"/>
  <c r="FV83" i="19" s="1"/>
  <c r="FU133" i="27"/>
  <c r="FU134" i="27"/>
  <c r="FV135" i="27"/>
  <c r="FV131" i="27"/>
  <c r="GF90" i="19" l="1"/>
  <c r="GF94" i="19"/>
  <c r="GF80" i="19"/>
  <c r="GF79" i="19"/>
  <c r="GG81" i="19"/>
  <c r="FU121" i="27"/>
  <c r="FV122" i="27" s="1"/>
  <c r="FU115" i="27"/>
  <c r="FV116" i="27" s="1"/>
  <c r="FU104" i="27"/>
  <c r="FV105" i="27"/>
  <c r="FU103" i="27"/>
  <c r="FW131" i="27"/>
  <c r="FV177" i="27"/>
  <c r="FW83" i="19" s="1"/>
  <c r="FV183" i="27"/>
  <c r="FV133" i="27"/>
  <c r="FW135" i="27"/>
  <c r="FV134" i="27"/>
  <c r="GG90" i="19" l="1"/>
  <c r="GG94" i="19"/>
  <c r="GH81" i="19"/>
  <c r="GG80" i="19"/>
  <c r="GG79" i="19"/>
  <c r="FV121" i="27"/>
  <c r="FW122" i="27" s="1"/>
  <c r="FV115" i="27"/>
  <c r="FW116" i="27" s="1"/>
  <c r="FW105" i="27"/>
  <c r="FV104" i="27"/>
  <c r="FV103" i="27"/>
  <c r="FW177" i="27"/>
  <c r="FX83" i="19" s="1"/>
  <c r="FW133" i="27"/>
  <c r="FX135" i="27"/>
  <c r="FW134" i="27"/>
  <c r="FX131" i="27"/>
  <c r="GH90" i="19" l="1"/>
  <c r="GH94" i="19"/>
  <c r="GH80" i="19"/>
  <c r="GH79" i="19"/>
  <c r="GI81" i="19"/>
  <c r="FY131" i="27"/>
  <c r="FW115" i="27"/>
  <c r="FX116" i="27" s="1"/>
  <c r="FW103" i="27"/>
  <c r="FW104" i="27"/>
  <c r="FX105" i="27"/>
  <c r="FX183" i="27"/>
  <c r="FX177" i="27"/>
  <c r="FY83" i="19" s="1"/>
  <c r="FX134" i="27"/>
  <c r="FY135" i="27"/>
  <c r="FX133" i="27"/>
  <c r="GI90" i="19" l="1"/>
  <c r="GI94" i="19"/>
  <c r="GI80" i="19"/>
  <c r="GJ81" i="19"/>
  <c r="GI79" i="19"/>
  <c r="FZ131" i="27"/>
  <c r="FY183" i="27"/>
  <c r="FY177" i="27"/>
  <c r="FZ83" i="19" s="1"/>
  <c r="FY134" i="27"/>
  <c r="FZ135" i="27"/>
  <c r="FY133" i="27"/>
  <c r="FX121" i="27"/>
  <c r="FY122" i="27" s="1"/>
  <c r="FX115" i="27"/>
  <c r="FY116" i="27" s="1"/>
  <c r="FY105" i="27"/>
  <c r="FX104" i="27"/>
  <c r="FX103" i="27"/>
  <c r="GJ90" i="19" l="1"/>
  <c r="GJ94" i="19"/>
  <c r="GJ79" i="19"/>
  <c r="GJ80" i="19"/>
  <c r="GK81" i="19"/>
  <c r="FY115" i="27"/>
  <c r="FZ116" i="27" s="1"/>
  <c r="FY121" i="27"/>
  <c r="FZ122" i="27" s="1"/>
  <c r="FZ105" i="27"/>
  <c r="FY104" i="27"/>
  <c r="FY103" i="27"/>
  <c r="GA135" i="27"/>
  <c r="FZ134" i="27"/>
  <c r="FZ133" i="27"/>
  <c r="GA131" i="27"/>
  <c r="GK90" i="19" l="1"/>
  <c r="GK94" i="19"/>
  <c r="GK80" i="19"/>
  <c r="GK79" i="19"/>
  <c r="GL81" i="19"/>
  <c r="GB131" i="27"/>
  <c r="GA105" i="27"/>
  <c r="FZ103" i="27"/>
  <c r="FZ104" i="27"/>
  <c r="GA177" i="27"/>
  <c r="GB83" i="19" s="1"/>
  <c r="GA183" i="27"/>
  <c r="GA134" i="27"/>
  <c r="GB135" i="27"/>
  <c r="GA133" i="27"/>
  <c r="GL90" i="19" l="1"/>
  <c r="GL94" i="19"/>
  <c r="GL80" i="19"/>
  <c r="GL79" i="19"/>
  <c r="GM81" i="19"/>
  <c r="GB183" i="27"/>
  <c r="GB177" i="27"/>
  <c r="GC83" i="19" s="1"/>
  <c r="GB134" i="27"/>
  <c r="GB133" i="27"/>
  <c r="GC135" i="27"/>
  <c r="GA121" i="27"/>
  <c r="GB122" i="27" s="1"/>
  <c r="GA115" i="27"/>
  <c r="GB116" i="27" s="1"/>
  <c r="GA104" i="27"/>
  <c r="GB105" i="27"/>
  <c r="GA103" i="27"/>
  <c r="GC131" i="27"/>
  <c r="GM80" i="19" l="1"/>
  <c r="GN81" i="19"/>
  <c r="GM79" i="19"/>
  <c r="GB121" i="27"/>
  <c r="GC122" i="27" s="1"/>
  <c r="GB115" i="27"/>
  <c r="GC116" i="27" s="1"/>
  <c r="GC105" i="27"/>
  <c r="GB103" i="27"/>
  <c r="GB104" i="27"/>
  <c r="GC177" i="27"/>
  <c r="GD83" i="19" s="1"/>
  <c r="GD135" i="27"/>
  <c r="GC133" i="27"/>
  <c r="GC134" i="27"/>
  <c r="GD131" i="27"/>
  <c r="GN90" i="19" l="1"/>
  <c r="GN94" i="19"/>
  <c r="GN79" i="19"/>
  <c r="GO81" i="19"/>
  <c r="GN80" i="19"/>
  <c r="GE131" i="27"/>
  <c r="GD177" i="27"/>
  <c r="GE83" i="19" s="1"/>
  <c r="GD183" i="27"/>
  <c r="GE135" i="27"/>
  <c r="GD134" i="27"/>
  <c r="GD133" i="27"/>
  <c r="GC115" i="27"/>
  <c r="GD116" i="27" s="1"/>
  <c r="GC104" i="27"/>
  <c r="GD105" i="27"/>
  <c r="GC103" i="27"/>
  <c r="GO90" i="19" l="1"/>
  <c r="GO94" i="19"/>
  <c r="GO80" i="19"/>
  <c r="GP81" i="19"/>
  <c r="GO79" i="19"/>
  <c r="GE177" i="27"/>
  <c r="GF83" i="19" s="1"/>
  <c r="GE183" i="27"/>
  <c r="GF135" i="27"/>
  <c r="GE134" i="27"/>
  <c r="GE133" i="27"/>
  <c r="GF131" i="27"/>
  <c r="GD121" i="27"/>
  <c r="GE122" i="27" s="1"/>
  <c r="GD115" i="27"/>
  <c r="GE116" i="27" s="1"/>
  <c r="GD103" i="27"/>
  <c r="GD104" i="27"/>
  <c r="GE105" i="27"/>
  <c r="GP90" i="19" l="1"/>
  <c r="GP94" i="19"/>
  <c r="GQ81" i="19"/>
  <c r="GP80" i="19"/>
  <c r="GP79" i="19"/>
  <c r="GE121" i="27"/>
  <c r="GF122" i="27" s="1"/>
  <c r="GE115" i="27"/>
  <c r="GF116" i="27" s="1"/>
  <c r="GE103" i="27"/>
  <c r="GE104" i="27"/>
  <c r="GF105" i="27"/>
  <c r="GF177" i="27"/>
  <c r="GG83" i="19" s="1"/>
  <c r="GF134" i="27"/>
  <c r="GF133" i="27"/>
  <c r="GG135" i="27"/>
  <c r="GG131" i="27"/>
  <c r="GQ90" i="19" l="1"/>
  <c r="GQ94" i="19"/>
  <c r="GQ79" i="19"/>
  <c r="GR81" i="19"/>
  <c r="GQ80" i="19"/>
  <c r="GH131" i="27"/>
  <c r="GG183" i="27"/>
  <c r="GG177" i="27"/>
  <c r="GH83" i="19" s="1"/>
  <c r="GG134" i="27"/>
  <c r="GG133" i="27"/>
  <c r="GH135" i="27"/>
  <c r="GF115" i="27"/>
  <c r="GG116" i="27" s="1"/>
  <c r="GG105" i="27"/>
  <c r="GF103" i="27"/>
  <c r="GF104" i="27"/>
  <c r="GR90" i="19" l="1"/>
  <c r="GR94" i="19"/>
  <c r="GS81" i="19"/>
  <c r="GR80" i="19"/>
  <c r="GR79" i="19"/>
  <c r="GH177" i="27"/>
  <c r="GI83" i="19" s="1"/>
  <c r="GH183" i="27"/>
  <c r="GI135" i="27"/>
  <c r="GH134" i="27"/>
  <c r="GH133" i="27"/>
  <c r="GG121" i="27"/>
  <c r="GH122" i="27" s="1"/>
  <c r="GG115" i="27"/>
  <c r="GH116" i="27" s="1"/>
  <c r="GH105" i="27"/>
  <c r="GG103" i="27"/>
  <c r="GG104" i="27"/>
  <c r="GI131" i="27"/>
  <c r="GS90" i="19" l="1"/>
  <c r="GS94" i="19"/>
  <c r="GT81" i="19"/>
  <c r="GS79" i="19"/>
  <c r="GS80" i="19"/>
  <c r="GI177" i="27"/>
  <c r="GJ83" i="19" s="1"/>
  <c r="GJ135" i="27"/>
  <c r="GI134" i="27"/>
  <c r="GI133" i="27"/>
  <c r="GJ131" i="27"/>
  <c r="GH121" i="27"/>
  <c r="GI122" i="27" s="1"/>
  <c r="GH115" i="27"/>
  <c r="GI116" i="27" s="1"/>
  <c r="GH103" i="27"/>
  <c r="GH104" i="27"/>
  <c r="GI105" i="27"/>
  <c r="GT90" i="19" l="1"/>
  <c r="GT94" i="19"/>
  <c r="GT79" i="19"/>
  <c r="GU81" i="19"/>
  <c r="GT80" i="19"/>
  <c r="GJ183" i="27"/>
  <c r="GJ177" i="27"/>
  <c r="GK83" i="19" s="1"/>
  <c r="GK135" i="27"/>
  <c r="GJ133" i="27"/>
  <c r="GJ134" i="27"/>
  <c r="GK131" i="27"/>
  <c r="GI115" i="27"/>
  <c r="GJ116" i="27" s="1"/>
  <c r="GJ105" i="27"/>
  <c r="GI103" i="27"/>
  <c r="GI104" i="27"/>
  <c r="GU90" i="19" l="1"/>
  <c r="GU94" i="19"/>
  <c r="GV81" i="19"/>
  <c r="GU80" i="19"/>
  <c r="GU79" i="19"/>
  <c r="GJ121" i="27"/>
  <c r="GK122" i="27" s="1"/>
  <c r="GJ115" i="27"/>
  <c r="GK116" i="27" s="1"/>
  <c r="GK105" i="27"/>
  <c r="GJ104" i="27"/>
  <c r="GJ103" i="27"/>
  <c r="GK183" i="27"/>
  <c r="GK177" i="27"/>
  <c r="GL83" i="19" s="1"/>
  <c r="GK134" i="27"/>
  <c r="GL135" i="27"/>
  <c r="GK133" i="27"/>
  <c r="GL131" i="27"/>
  <c r="GV90" i="19" l="1"/>
  <c r="GV94" i="19"/>
  <c r="GV80" i="19"/>
  <c r="GV79" i="19"/>
  <c r="GW81" i="19"/>
  <c r="GM131" i="27"/>
  <c r="GK121" i="27"/>
  <c r="GL122" i="27" s="1"/>
  <c r="GK115" i="27"/>
  <c r="GL116" i="27" s="1"/>
  <c r="GL105" i="27"/>
  <c r="GK103" i="27"/>
  <c r="GK104" i="27"/>
  <c r="GL133" i="27"/>
  <c r="GM135" i="27"/>
  <c r="GL134" i="27"/>
  <c r="GW90" i="19" l="1"/>
  <c r="GW94" i="19"/>
  <c r="GW80" i="19"/>
  <c r="GW79" i="19"/>
  <c r="GX81" i="19"/>
  <c r="GM177" i="27"/>
  <c r="GN83" i="19" s="1"/>
  <c r="GM183" i="27"/>
  <c r="GN135" i="27"/>
  <c r="GM134" i="27"/>
  <c r="GM133" i="27"/>
  <c r="GL104" i="27"/>
  <c r="GL103" i="27"/>
  <c r="GM105" i="27"/>
  <c r="GN131" i="27"/>
  <c r="GX90" i="19" l="1"/>
  <c r="GX94" i="19"/>
  <c r="GY81" i="19"/>
  <c r="GX80" i="19"/>
  <c r="GX79" i="19"/>
  <c r="GO131" i="27"/>
  <c r="GN183" i="27"/>
  <c r="GN177" i="27"/>
  <c r="GO83" i="19" s="1"/>
  <c r="GN134" i="27"/>
  <c r="GO135" i="27"/>
  <c r="GN133" i="27"/>
  <c r="GM121" i="27"/>
  <c r="GN122" i="27" s="1"/>
  <c r="GM115" i="27"/>
  <c r="GN116" i="27" s="1"/>
  <c r="GM103" i="27"/>
  <c r="GN105" i="27"/>
  <c r="GM104" i="27"/>
  <c r="GY79" i="19" l="1"/>
  <c r="GY80" i="19"/>
  <c r="GZ81" i="19"/>
  <c r="GN121" i="27"/>
  <c r="GO122" i="27" s="1"/>
  <c r="GN115" i="27"/>
  <c r="GO116" i="27" s="1"/>
  <c r="GO105" i="27"/>
  <c r="GN104" i="27"/>
  <c r="GN103" i="27"/>
  <c r="GO177" i="27"/>
  <c r="GP83" i="19" s="1"/>
  <c r="GP135" i="27"/>
  <c r="GO134" i="27"/>
  <c r="GO133" i="27"/>
  <c r="GP131" i="27"/>
  <c r="GZ90" i="19" l="1"/>
  <c r="GZ94" i="19"/>
  <c r="GZ79" i="19"/>
  <c r="HA81" i="19"/>
  <c r="GZ80" i="19"/>
  <c r="GQ131" i="27"/>
  <c r="GP177" i="27"/>
  <c r="GQ83" i="19" s="1"/>
  <c r="GP183" i="27"/>
  <c r="GP134" i="27"/>
  <c r="GP133" i="27"/>
  <c r="GQ135" i="27"/>
  <c r="GO115" i="27"/>
  <c r="GP116" i="27" s="1"/>
  <c r="GO103" i="27"/>
  <c r="GP105" i="27"/>
  <c r="GO104" i="27"/>
  <c r="HA90" i="19" l="1"/>
  <c r="HA94" i="19"/>
  <c r="HB81" i="19"/>
  <c r="HA80" i="19"/>
  <c r="HA79" i="19"/>
  <c r="GP121" i="27"/>
  <c r="GQ122" i="27" s="1"/>
  <c r="GP115" i="27"/>
  <c r="GQ116" i="27" s="1"/>
  <c r="GP103" i="27"/>
  <c r="GQ105" i="27"/>
  <c r="GP104" i="27"/>
  <c r="GR131" i="27"/>
  <c r="GQ177" i="27"/>
  <c r="GR83" i="19" s="1"/>
  <c r="GQ183" i="27"/>
  <c r="GQ134" i="27"/>
  <c r="GR135" i="27"/>
  <c r="GQ133" i="27"/>
  <c r="HB90" i="19" l="1"/>
  <c r="HB94" i="19"/>
  <c r="HB80" i="19"/>
  <c r="HB79" i="19"/>
  <c r="HC81" i="19"/>
  <c r="GS131" i="27"/>
  <c r="GR177" i="27"/>
  <c r="GS83" i="19" s="1"/>
  <c r="GS135" i="27"/>
  <c r="GR134" i="27"/>
  <c r="GR133" i="27"/>
  <c r="GQ121" i="27"/>
  <c r="GR122" i="27" s="1"/>
  <c r="GQ115" i="27"/>
  <c r="GR116" i="27" s="1"/>
  <c r="GQ103" i="27"/>
  <c r="GR105" i="27"/>
  <c r="GQ104" i="27"/>
  <c r="HC90" i="19" l="1"/>
  <c r="HC94" i="19"/>
  <c r="HD81" i="19"/>
  <c r="HC79" i="19"/>
  <c r="HC80" i="19"/>
  <c r="GS183" i="27"/>
  <c r="GS177" i="27"/>
  <c r="GT83" i="19" s="1"/>
  <c r="GS134" i="27"/>
  <c r="GS133" i="27"/>
  <c r="GT135" i="27"/>
  <c r="GT131" i="27"/>
  <c r="GR115" i="27"/>
  <c r="GS116" i="27" s="1"/>
  <c r="GS105" i="27"/>
  <c r="GR103" i="27"/>
  <c r="GR104" i="27"/>
  <c r="HD90" i="19" l="1"/>
  <c r="HD94" i="19"/>
  <c r="HE81" i="19"/>
  <c r="HD80" i="19"/>
  <c r="HD79" i="19"/>
  <c r="GS121" i="27"/>
  <c r="GT122" i="27" s="1"/>
  <c r="GS115" i="27"/>
  <c r="GT116" i="27" s="1"/>
  <c r="GT105" i="27"/>
  <c r="GS103" i="27"/>
  <c r="GS104" i="27"/>
  <c r="GU131" i="27"/>
  <c r="GT177" i="27"/>
  <c r="GU83" i="19" s="1"/>
  <c r="GT183" i="27"/>
  <c r="GT133" i="27"/>
  <c r="GT134" i="27"/>
  <c r="GU135" i="27"/>
  <c r="HE90" i="19" l="1"/>
  <c r="HE94" i="19"/>
  <c r="HE80" i="19"/>
  <c r="HF81" i="19"/>
  <c r="HE79" i="19"/>
  <c r="GT121" i="27"/>
  <c r="GU122" i="27" s="1"/>
  <c r="GT115" i="27"/>
  <c r="GU116" i="27" s="1"/>
  <c r="GU105" i="27"/>
  <c r="GT103" i="27"/>
  <c r="GT104" i="27"/>
  <c r="GV131" i="27"/>
  <c r="GU177" i="27"/>
  <c r="GV83" i="19" s="1"/>
  <c r="GU133" i="27"/>
  <c r="GV135" i="27"/>
  <c r="GU134" i="27"/>
  <c r="HF90" i="19" l="1"/>
  <c r="HF94" i="19"/>
  <c r="HF79" i="19"/>
  <c r="HG81" i="19"/>
  <c r="HF80" i="19"/>
  <c r="GV183" i="27"/>
  <c r="GV177" i="27"/>
  <c r="GW83" i="19" s="1"/>
  <c r="GW135" i="27"/>
  <c r="GV134" i="27"/>
  <c r="GV133" i="27"/>
  <c r="GU115" i="27"/>
  <c r="GV116" i="27" s="1"/>
  <c r="GU103" i="27"/>
  <c r="GU104" i="27"/>
  <c r="GV105" i="27"/>
  <c r="GW131" i="27"/>
  <c r="HG90" i="19" l="1"/>
  <c r="HG94" i="19"/>
  <c r="HG79" i="19"/>
  <c r="HG80" i="19"/>
  <c r="HH81" i="19"/>
  <c r="GX131" i="27"/>
  <c r="GW183" i="27"/>
  <c r="GW177" i="27"/>
  <c r="GX83" i="19" s="1"/>
  <c r="GX135" i="27"/>
  <c r="GW134" i="27"/>
  <c r="GW133" i="27"/>
  <c r="GV121" i="27"/>
  <c r="GW122" i="27" s="1"/>
  <c r="GV115" i="27"/>
  <c r="GW116" i="27" s="1"/>
  <c r="GW105" i="27"/>
  <c r="GV104" i="27"/>
  <c r="GV103" i="27"/>
  <c r="HH90" i="19" l="1"/>
  <c r="HH94" i="19"/>
  <c r="HH79" i="19"/>
  <c r="HI81" i="19"/>
  <c r="HH80" i="19"/>
  <c r="GW121" i="27"/>
  <c r="GX122" i="27" s="1"/>
  <c r="GW115" i="27"/>
  <c r="GX116" i="27" s="1"/>
  <c r="GX105" i="27"/>
  <c r="GW103" i="27"/>
  <c r="GW104" i="27"/>
  <c r="GY135" i="27"/>
  <c r="GX134" i="27"/>
  <c r="GX133" i="27"/>
  <c r="GY131" i="27"/>
  <c r="HI90" i="19" l="1"/>
  <c r="HI94" i="19"/>
  <c r="HI79" i="19"/>
  <c r="HI80" i="19"/>
  <c r="HJ81" i="19"/>
  <c r="GZ131" i="27"/>
  <c r="GX103" i="27"/>
  <c r="GY105" i="27"/>
  <c r="GX104" i="27"/>
  <c r="GY177" i="27"/>
  <c r="GZ83" i="19" s="1"/>
  <c r="GY183" i="27"/>
  <c r="GZ135" i="27"/>
  <c r="GY133" i="27"/>
  <c r="GY134" i="27"/>
  <c r="HJ90" i="19" l="1"/>
  <c r="HJ94" i="19"/>
  <c r="HJ79" i="19"/>
  <c r="HJ80" i="19"/>
  <c r="HK81" i="19"/>
  <c r="GZ183" i="27"/>
  <c r="GZ177" i="27"/>
  <c r="HA83" i="19" s="1"/>
  <c r="GZ134" i="27"/>
  <c r="HA135" i="27"/>
  <c r="GZ133" i="27"/>
  <c r="GY121" i="27"/>
  <c r="GZ122" i="27" s="1"/>
  <c r="GY115" i="27"/>
  <c r="GZ116" i="27" s="1"/>
  <c r="GY103" i="27"/>
  <c r="GZ105" i="27"/>
  <c r="GY104" i="27"/>
  <c r="HA131" i="27"/>
  <c r="HK80" i="19" l="1"/>
  <c r="HK79" i="19"/>
  <c r="HL81" i="19"/>
  <c r="HB131" i="27"/>
  <c r="GZ121" i="27"/>
  <c r="HA122" i="27" s="1"/>
  <c r="GZ115" i="27"/>
  <c r="HA116" i="27" s="1"/>
  <c r="HA105" i="27"/>
  <c r="GZ104" i="27"/>
  <c r="GZ103" i="27"/>
  <c r="HA177" i="27"/>
  <c r="HB83" i="19" s="1"/>
  <c r="HB135" i="27"/>
  <c r="HA133" i="27"/>
  <c r="HA134" i="27"/>
  <c r="HL90" i="19" l="1"/>
  <c r="HL94" i="19"/>
  <c r="HL79" i="19"/>
  <c r="HM81" i="19"/>
  <c r="HL80" i="19"/>
  <c r="HA115" i="27"/>
  <c r="HB116" i="27" s="1"/>
  <c r="HA104" i="27"/>
  <c r="HB105" i="27"/>
  <c r="HA103" i="27"/>
  <c r="HC131" i="27"/>
  <c r="HB177" i="27"/>
  <c r="HC83" i="19" s="1"/>
  <c r="HB183" i="27"/>
  <c r="HB133" i="27"/>
  <c r="HC135" i="27"/>
  <c r="HB134" i="27"/>
  <c r="HM90" i="19" l="1"/>
  <c r="HM94" i="19"/>
  <c r="HN81" i="19"/>
  <c r="HM80" i="19"/>
  <c r="HM79" i="19"/>
  <c r="HC177" i="27"/>
  <c r="HD83" i="19" s="1"/>
  <c r="HC183" i="27"/>
  <c r="HD135" i="27"/>
  <c r="HC133" i="27"/>
  <c r="HC134" i="27"/>
  <c r="HB121" i="27"/>
  <c r="HC122" i="27" s="1"/>
  <c r="HB115" i="27"/>
  <c r="HC116" i="27" s="1"/>
  <c r="HB104" i="27"/>
  <c r="HB103" i="27"/>
  <c r="HC105" i="27"/>
  <c r="HD131" i="27"/>
  <c r="HN90" i="19" l="1"/>
  <c r="HN94" i="19"/>
  <c r="HN79" i="19"/>
  <c r="HO81" i="19"/>
  <c r="HN80" i="19"/>
  <c r="HE131" i="27"/>
  <c r="HD177" i="27"/>
  <c r="HE83" i="19" s="1"/>
  <c r="HD134" i="27"/>
  <c r="HE135" i="27"/>
  <c r="HD133" i="27"/>
  <c r="HC115" i="27"/>
  <c r="HD116" i="27" s="1"/>
  <c r="HC121" i="27"/>
  <c r="HD122" i="27" s="1"/>
  <c r="HC104" i="27"/>
  <c r="HC103" i="27"/>
  <c r="HD105" i="27"/>
  <c r="HO90" i="19" l="1"/>
  <c r="HO94" i="19"/>
  <c r="HO79" i="19"/>
  <c r="HP81" i="19"/>
  <c r="HO80" i="19"/>
  <c r="HD115" i="27"/>
  <c r="HE116" i="27" s="1"/>
  <c r="HE105" i="27"/>
  <c r="HD103" i="27"/>
  <c r="HD104" i="27"/>
  <c r="HE183" i="27"/>
  <c r="HE177" i="27"/>
  <c r="HF83" i="19" s="1"/>
  <c r="HE133" i="27"/>
  <c r="HE134" i="27"/>
  <c r="HF135" i="27"/>
  <c r="HF131" i="27"/>
  <c r="HP90" i="19" l="1"/>
  <c r="HP94" i="19"/>
  <c r="HQ81" i="19"/>
  <c r="HP80" i="19"/>
  <c r="HP79" i="19"/>
  <c r="HE121" i="27"/>
  <c r="HF122" i="27" s="1"/>
  <c r="HE115" i="27"/>
  <c r="HF116" i="27" s="1"/>
  <c r="HF105" i="27"/>
  <c r="HE103" i="27"/>
  <c r="HE104" i="27"/>
  <c r="HG131" i="27"/>
  <c r="HF177" i="27"/>
  <c r="HG83" i="19" s="1"/>
  <c r="HF183" i="27"/>
  <c r="HG135" i="27"/>
  <c r="HF134" i="27"/>
  <c r="HF133" i="27"/>
  <c r="HQ90" i="19" l="1"/>
  <c r="HQ94" i="19"/>
  <c r="HR81" i="19"/>
  <c r="HQ80" i="19"/>
  <c r="HQ79" i="19"/>
  <c r="HF121" i="27"/>
  <c r="HG122" i="27" s="1"/>
  <c r="HF115" i="27"/>
  <c r="HG116" i="27" s="1"/>
  <c r="HG105" i="27"/>
  <c r="HF104" i="27"/>
  <c r="HF103" i="27"/>
  <c r="HG177" i="27"/>
  <c r="HH83" i="19" s="1"/>
  <c r="HH135" i="27"/>
  <c r="HG134" i="27"/>
  <c r="HG133" i="27"/>
  <c r="HH131" i="27"/>
  <c r="HR90" i="19" l="1"/>
  <c r="HR94" i="19"/>
  <c r="HR79" i="19"/>
  <c r="HS81" i="19"/>
  <c r="HR80" i="19"/>
  <c r="HG115" i="27"/>
  <c r="HH116" i="27" s="1"/>
  <c r="HH105" i="27"/>
  <c r="HG103" i="27"/>
  <c r="HG104" i="27"/>
  <c r="HI131" i="27"/>
  <c r="HH183" i="27"/>
  <c r="HH177" i="27"/>
  <c r="HI83" i="19" s="1"/>
  <c r="HH134" i="27"/>
  <c r="HI135" i="27"/>
  <c r="HH133" i="27"/>
  <c r="HS90" i="19" l="1"/>
  <c r="HS94" i="19"/>
  <c r="HT81" i="19"/>
  <c r="HS80" i="19"/>
  <c r="HS79" i="19"/>
  <c r="HI183" i="27"/>
  <c r="HI177" i="27"/>
  <c r="HJ83" i="19" s="1"/>
  <c r="HI133" i="27"/>
  <c r="HI134" i="27"/>
  <c r="HJ135" i="27"/>
  <c r="HJ131" i="27"/>
  <c r="HH121" i="27"/>
  <c r="HI122" i="27" s="1"/>
  <c r="HH115" i="27"/>
  <c r="HI116" i="27" s="1"/>
  <c r="HH104" i="27"/>
  <c r="HH103" i="27"/>
  <c r="HI105" i="27"/>
  <c r="HT90" i="19" l="1"/>
  <c r="HT94" i="19"/>
  <c r="HT80" i="19"/>
  <c r="HT79" i="19"/>
  <c r="HU81" i="19"/>
  <c r="HK131" i="27"/>
  <c r="HI115" i="27"/>
  <c r="HJ116" i="27" s="1"/>
  <c r="HI121" i="27"/>
  <c r="HJ122" i="27" s="1"/>
  <c r="HI104" i="27"/>
  <c r="HJ105" i="27"/>
  <c r="HI103" i="27"/>
  <c r="HK135" i="27"/>
  <c r="HJ133" i="27"/>
  <c r="HJ134" i="27"/>
  <c r="HU90" i="19" l="1"/>
  <c r="HU94" i="19"/>
  <c r="HU80" i="19"/>
  <c r="HU79" i="19"/>
  <c r="HV81" i="19"/>
  <c r="HK105" i="27"/>
  <c r="HJ103" i="27"/>
  <c r="HJ104" i="27"/>
  <c r="HK177" i="27"/>
  <c r="HL83" i="19" s="1"/>
  <c r="HK183" i="27"/>
  <c r="HL135" i="27"/>
  <c r="HK134" i="27"/>
  <c r="HK133" i="27"/>
  <c r="HL131" i="27"/>
  <c r="HV90" i="19" l="1"/>
  <c r="HV94" i="19"/>
  <c r="HW81" i="19"/>
  <c r="HV80" i="19"/>
  <c r="HV79" i="19"/>
  <c r="HM131" i="27"/>
  <c r="HK121" i="27"/>
  <c r="HL122" i="27" s="1"/>
  <c r="HK115" i="27"/>
  <c r="HL116" i="27" s="1"/>
  <c r="HL105" i="27"/>
  <c r="HK103" i="27"/>
  <c r="HK104" i="27"/>
  <c r="HL183" i="27"/>
  <c r="HL177" i="27"/>
  <c r="HM83" i="19" s="1"/>
  <c r="HL133" i="27"/>
  <c r="HM135" i="27"/>
  <c r="HL134" i="27"/>
  <c r="HW79" i="19" l="1"/>
  <c r="HW80" i="19"/>
  <c r="HX81" i="19"/>
  <c r="HL121" i="27"/>
  <c r="HM122" i="27" s="1"/>
  <c r="HL115" i="27"/>
  <c r="HM116" i="27" s="1"/>
  <c r="HL104" i="27"/>
  <c r="HL103" i="27"/>
  <c r="HM105" i="27"/>
  <c r="HN131" i="27"/>
  <c r="HM177" i="27"/>
  <c r="HN83" i="19" s="1"/>
  <c r="HN135" i="27"/>
  <c r="HM133" i="27"/>
  <c r="HM134" i="27"/>
  <c r="HX90" i="19" l="1"/>
  <c r="HX94" i="19"/>
  <c r="HX79" i="19"/>
  <c r="HY81" i="19"/>
  <c r="HX80" i="19"/>
  <c r="HM115" i="27"/>
  <c r="HN116" i="27" s="1"/>
  <c r="HN105" i="27"/>
  <c r="HM103" i="27"/>
  <c r="HM104" i="27"/>
  <c r="HN177" i="27"/>
  <c r="HO83" i="19" s="1"/>
  <c r="HN183" i="27"/>
  <c r="HO135" i="27"/>
  <c r="HN134" i="27"/>
  <c r="HN133" i="27"/>
  <c r="HO131" i="27"/>
  <c r="HY90" i="19" l="1"/>
  <c r="HY94" i="19"/>
  <c r="HZ81" i="19"/>
  <c r="HY79" i="19"/>
  <c r="HY80" i="19"/>
  <c r="HO177" i="27"/>
  <c r="HP83" i="19" s="1"/>
  <c r="HO183" i="27"/>
  <c r="HP135" i="27"/>
  <c r="HO133" i="27"/>
  <c r="HO134" i="27"/>
  <c r="HP131" i="27"/>
  <c r="HN121" i="27"/>
  <c r="HO122" i="27" s="1"/>
  <c r="HN115" i="27"/>
  <c r="HO116" i="27" s="1"/>
  <c r="HO105" i="27"/>
  <c r="HN103" i="27"/>
  <c r="HN104" i="27"/>
  <c r="HZ90" i="19" l="1"/>
  <c r="HZ94" i="19"/>
  <c r="IA81" i="19"/>
  <c r="HZ79" i="19"/>
  <c r="HZ80" i="19"/>
  <c r="HO115" i="27"/>
  <c r="HP116" i="27" s="1"/>
  <c r="HO121" i="27"/>
  <c r="HP122" i="27" s="1"/>
  <c r="HP105" i="27"/>
  <c r="HO104" i="27"/>
  <c r="HO103" i="27"/>
  <c r="HQ131" i="27"/>
  <c r="HP177" i="27"/>
  <c r="HQ83" i="19" s="1"/>
  <c r="HQ135" i="27"/>
  <c r="HP133" i="27"/>
  <c r="HP134" i="27"/>
  <c r="IA90" i="19" l="1"/>
  <c r="IA94" i="19"/>
  <c r="IA79" i="19"/>
  <c r="IB81" i="19"/>
  <c r="IA80" i="19"/>
  <c r="HQ183" i="27"/>
  <c r="HQ177" i="27"/>
  <c r="HR83" i="19" s="1"/>
  <c r="HR135" i="27"/>
  <c r="HQ133" i="27"/>
  <c r="HQ134" i="27"/>
  <c r="HR131" i="27"/>
  <c r="HP115" i="27"/>
  <c r="HQ116" i="27" s="1"/>
  <c r="HP104" i="27"/>
  <c r="HP103" i="27"/>
  <c r="HQ105" i="27"/>
  <c r="IB80" i="19" l="1"/>
  <c r="IB79" i="19"/>
  <c r="IC81" i="19"/>
  <c r="HR177" i="27"/>
  <c r="HS83" i="19" s="1"/>
  <c r="HR183" i="27"/>
  <c r="HR133" i="27"/>
  <c r="HS135" i="27"/>
  <c r="HR134" i="27"/>
  <c r="HS131" i="27"/>
  <c r="HQ115" i="27"/>
  <c r="HR116" i="27" s="1"/>
  <c r="HQ121" i="27"/>
  <c r="HR122" i="27" s="1"/>
  <c r="HQ104" i="27"/>
  <c r="HR105" i="27"/>
  <c r="HQ103" i="27"/>
  <c r="IC94" i="19" l="1"/>
  <c r="IC90" i="19"/>
  <c r="IC80" i="19"/>
  <c r="IC79" i="19"/>
  <c r="X88" i="19" s="1"/>
  <c r="HT131" i="27"/>
  <c r="HR121" i="27"/>
  <c r="HS122" i="27" s="1"/>
  <c r="HR115" i="27"/>
  <c r="HS116" i="27" s="1"/>
  <c r="HS105" i="27"/>
  <c r="HR104" i="27"/>
  <c r="HR103" i="27"/>
  <c r="HS177" i="27"/>
  <c r="HT83" i="19" s="1"/>
  <c r="HS133" i="27"/>
  <c r="HT135" i="27"/>
  <c r="HS134" i="27"/>
  <c r="T88" i="19" l="1"/>
  <c r="S88" i="19"/>
  <c r="R88" i="19"/>
  <c r="N88" i="19"/>
  <c r="X89" i="19"/>
  <c r="W52" i="60" s="1"/>
  <c r="J89" i="19"/>
  <c r="I52" i="60" s="1"/>
  <c r="W89" i="19"/>
  <c r="V52" i="60" s="1"/>
  <c r="V89" i="19"/>
  <c r="U52" i="60" s="1"/>
  <c r="L89" i="19"/>
  <c r="K52" i="60" s="1"/>
  <c r="W88" i="19"/>
  <c r="S89" i="19"/>
  <c r="R52" i="60" s="1"/>
  <c r="I89" i="19"/>
  <c r="H52" i="60" s="1"/>
  <c r="H89" i="19"/>
  <c r="G52" i="60" s="1"/>
  <c r="O88" i="19"/>
  <c r="M88" i="19"/>
  <c r="Q88" i="19"/>
  <c r="U89" i="19"/>
  <c r="T52" i="60" s="1"/>
  <c r="H88" i="19"/>
  <c r="P88" i="19"/>
  <c r="L88" i="19"/>
  <c r="P89" i="19"/>
  <c r="O52" i="60" s="1"/>
  <c r="V88" i="19"/>
  <c r="O89" i="19"/>
  <c r="N52" i="60" s="1"/>
  <c r="N89" i="19"/>
  <c r="M52" i="60" s="1"/>
  <c r="R89" i="19"/>
  <c r="Q52" i="60" s="1"/>
  <c r="I88" i="19"/>
  <c r="J88" i="19"/>
  <c r="T89" i="19"/>
  <c r="S52" i="60" s="1"/>
  <c r="U88" i="19"/>
  <c r="M89" i="19"/>
  <c r="L52" i="60" s="1"/>
  <c r="K88" i="19"/>
  <c r="HS115" i="27"/>
  <c r="HT116" i="27" s="1"/>
  <c r="HS103" i="27"/>
  <c r="HT105" i="27"/>
  <c r="HS104" i="27"/>
  <c r="HT183" i="27"/>
  <c r="HT177" i="27"/>
  <c r="HU83" i="19" s="1"/>
  <c r="HT134" i="27"/>
  <c r="HU135" i="27"/>
  <c r="HT133" i="27"/>
  <c r="HU131" i="27"/>
  <c r="HT121" i="27" l="1"/>
  <c r="HU122" i="27" s="1"/>
  <c r="HT115" i="27"/>
  <c r="HU116" i="27" s="1"/>
  <c r="HU105" i="27"/>
  <c r="HT104" i="27"/>
  <c r="HT103" i="27"/>
  <c r="HV131" i="27"/>
  <c r="HU183" i="27"/>
  <c r="HU177" i="27"/>
  <c r="HV83" i="19" s="1"/>
  <c r="HV135" i="27"/>
  <c r="HU134" i="27"/>
  <c r="HU133" i="27"/>
  <c r="HW131" i="27" l="1"/>
  <c r="HV133" i="27"/>
  <c r="HW135" i="27"/>
  <c r="HV134" i="27"/>
  <c r="HU121" i="27"/>
  <c r="HV122" i="27" s="1"/>
  <c r="HU115" i="27"/>
  <c r="HV116" i="27" s="1"/>
  <c r="HU104" i="27"/>
  <c r="HV105" i="27"/>
  <c r="HU103" i="27"/>
  <c r="HW177" i="27" l="1"/>
  <c r="HX83" i="19" s="1"/>
  <c r="HW183" i="27"/>
  <c r="HX135" i="27"/>
  <c r="HW134" i="27"/>
  <c r="HW133" i="27"/>
  <c r="HX131" i="27"/>
  <c r="HV104" i="27"/>
  <c r="HW105" i="27"/>
  <c r="HV103" i="27"/>
  <c r="HW115" i="27" l="1"/>
  <c r="HX116" i="27" s="1"/>
  <c r="HW121" i="27"/>
  <c r="HX122" i="27" s="1"/>
  <c r="HX105" i="27"/>
  <c r="HW104" i="27"/>
  <c r="HW103" i="27"/>
  <c r="HY131" i="27"/>
  <c r="HX183" i="27"/>
  <c r="HX177" i="27"/>
  <c r="HY83" i="19" s="1"/>
  <c r="HX134" i="27"/>
  <c r="HX133" i="27"/>
  <c r="HY135" i="27"/>
  <c r="HY177" i="27" l="1"/>
  <c r="HZ83" i="19" s="1"/>
  <c r="HY134" i="27"/>
  <c r="HZ135" i="27"/>
  <c r="HY133" i="27"/>
  <c r="HX121" i="27"/>
  <c r="HY122" i="27" s="1"/>
  <c r="HX115" i="27"/>
  <c r="HY116" i="27" s="1"/>
  <c r="HY105" i="27"/>
  <c r="HX104" i="27"/>
  <c r="HX103" i="27"/>
  <c r="HZ131" i="27"/>
  <c r="HZ177" i="27" l="1"/>
  <c r="IA83" i="19" s="1"/>
  <c r="HZ183" i="27"/>
  <c r="HZ133" i="27"/>
  <c r="IA135" i="27"/>
  <c r="HZ134" i="27"/>
  <c r="IA131" i="27"/>
  <c r="HY115" i="27"/>
  <c r="HZ116" i="27" s="1"/>
  <c r="HY104" i="27"/>
  <c r="HZ105" i="27"/>
  <c r="HY103" i="27"/>
  <c r="AG53" i="27"/>
  <c r="AH53" i="27" s="1"/>
  <c r="AI53" i="27" s="1"/>
  <c r="AJ53" i="27" s="1"/>
  <c r="AK53" i="27" s="1"/>
  <c r="AL53" i="27" s="1"/>
  <c r="AM53" i="27" s="1"/>
  <c r="AN53" i="27" s="1"/>
  <c r="AO53" i="27" s="1"/>
  <c r="AP53" i="27" s="1"/>
  <c r="AQ53" i="27" s="1"/>
  <c r="AR53" i="27" s="1"/>
  <c r="AS53" i="27" s="1"/>
  <c r="AT53" i="27" s="1"/>
  <c r="AU53" i="27" s="1"/>
  <c r="AV53" i="27" s="1"/>
  <c r="AW53" i="27" s="1"/>
  <c r="AX53" i="27" s="1"/>
  <c r="AY53" i="27" s="1"/>
  <c r="AZ53" i="27" s="1"/>
  <c r="BA53" i="27" s="1"/>
  <c r="BB53" i="27" s="1"/>
  <c r="BC53" i="27" s="1"/>
  <c r="BD53" i="27" s="1"/>
  <c r="BE53" i="27" s="1"/>
  <c r="BF53" i="27" s="1"/>
  <c r="BG53" i="27" s="1"/>
  <c r="BH53" i="27" s="1"/>
  <c r="BI53" i="27" s="1"/>
  <c r="BJ53" i="27" s="1"/>
  <c r="BK53" i="27" s="1"/>
  <c r="BL53" i="27" s="1"/>
  <c r="BM53" i="27" s="1"/>
  <c r="BN53" i="27" s="1"/>
  <c r="BO53" i="27" s="1"/>
  <c r="BP53" i="27" s="1"/>
  <c r="BQ53" i="27" s="1"/>
  <c r="BR53" i="27" s="1"/>
  <c r="BS53" i="27" s="1"/>
  <c r="BT53" i="27" s="1"/>
  <c r="BU53" i="27" s="1"/>
  <c r="BV53" i="27" s="1"/>
  <c r="BW53" i="27" s="1"/>
  <c r="BX53" i="27" s="1"/>
  <c r="BY53" i="27" s="1"/>
  <c r="BZ53" i="27" s="1"/>
  <c r="CA53" i="27" s="1"/>
  <c r="CB53" i="27" s="1"/>
  <c r="CC53" i="27" s="1"/>
  <c r="CD53" i="27" s="1"/>
  <c r="CE53" i="27" s="1"/>
  <c r="CF53" i="27" s="1"/>
  <c r="CG53" i="27" s="1"/>
  <c r="CH53" i="27" s="1"/>
  <c r="CI53" i="27" s="1"/>
  <c r="CJ53" i="27" s="1"/>
  <c r="CK53" i="27" s="1"/>
  <c r="CL53" i="27" s="1"/>
  <c r="CM53" i="27" s="1"/>
  <c r="CN53" i="27" s="1"/>
  <c r="CO53" i="27" s="1"/>
  <c r="CP53" i="27" s="1"/>
  <c r="CQ53" i="27" s="1"/>
  <c r="CR53" i="27" s="1"/>
  <c r="CS53" i="27" s="1"/>
  <c r="CT53" i="27" s="1"/>
  <c r="CU53" i="27" s="1"/>
  <c r="CV53" i="27" s="1"/>
  <c r="CW53" i="27" s="1"/>
  <c r="CX53" i="27" s="1"/>
  <c r="CY53" i="27" s="1"/>
  <c r="CZ53" i="27" s="1"/>
  <c r="DA53" i="27" s="1"/>
  <c r="DB53" i="27" s="1"/>
  <c r="DC53" i="27" s="1"/>
  <c r="DD53" i="27" s="1"/>
  <c r="DE53" i="27" s="1"/>
  <c r="DF53" i="27" s="1"/>
  <c r="DG53" i="27" s="1"/>
  <c r="DH53" i="27" s="1"/>
  <c r="DI53" i="27" s="1"/>
  <c r="DJ53" i="27" s="1"/>
  <c r="DK53" i="27" s="1"/>
  <c r="DL53" i="27" s="1"/>
  <c r="DM53" i="27" s="1"/>
  <c r="DN53" i="27" s="1"/>
  <c r="DO53" i="27" s="1"/>
  <c r="DP53" i="27" s="1"/>
  <c r="DQ53" i="27" s="1"/>
  <c r="DR53" i="27" s="1"/>
  <c r="DS53" i="27" s="1"/>
  <c r="DT53" i="27" s="1"/>
  <c r="DU53" i="27" s="1"/>
  <c r="DV53" i="27" s="1"/>
  <c r="DW53" i="27" s="1"/>
  <c r="DX53" i="27" s="1"/>
  <c r="DY53" i="27" s="1"/>
  <c r="DZ53" i="27" s="1"/>
  <c r="EA53" i="27" s="1"/>
  <c r="EB53" i="27" s="1"/>
  <c r="EC53" i="27" s="1"/>
  <c r="ED53" i="27" s="1"/>
  <c r="EE53" i="27" s="1"/>
  <c r="EF53" i="27" s="1"/>
  <c r="EG53" i="27" s="1"/>
  <c r="EH53" i="27" s="1"/>
  <c r="EI53" i="27" s="1"/>
  <c r="EJ53" i="27" s="1"/>
  <c r="EK53" i="27" s="1"/>
  <c r="EL53" i="27" s="1"/>
  <c r="EM53" i="27" s="1"/>
  <c r="EN53" i="27" s="1"/>
  <c r="EO53" i="27" s="1"/>
  <c r="EP53" i="27" s="1"/>
  <c r="EQ53" i="27" s="1"/>
  <c r="ER53" i="27" s="1"/>
  <c r="ES53" i="27" s="1"/>
  <c r="ET53" i="27" s="1"/>
  <c r="EU53" i="27" s="1"/>
  <c r="EV53" i="27" s="1"/>
  <c r="EW53" i="27" s="1"/>
  <c r="EX53" i="27" s="1"/>
  <c r="EY53" i="27" s="1"/>
  <c r="EZ53" i="27" s="1"/>
  <c r="FA53" i="27" s="1"/>
  <c r="FB53" i="27" s="1"/>
  <c r="FC53" i="27" s="1"/>
  <c r="FD53" i="27" s="1"/>
  <c r="FE53" i="27" s="1"/>
  <c r="FF53" i="27" s="1"/>
  <c r="FG53" i="27" s="1"/>
  <c r="FH53" i="27" s="1"/>
  <c r="FI53" i="27" s="1"/>
  <c r="FJ53" i="27" s="1"/>
  <c r="FK53" i="27" s="1"/>
  <c r="FL53" i="27" s="1"/>
  <c r="FM53" i="27" s="1"/>
  <c r="FN53" i="27" s="1"/>
  <c r="FO53" i="27" s="1"/>
  <c r="FP53" i="27" s="1"/>
  <c r="FQ53" i="27" s="1"/>
  <c r="FR53" i="27" s="1"/>
  <c r="FS53" i="27" s="1"/>
  <c r="FT53" i="27" s="1"/>
  <c r="FU53" i="27" s="1"/>
  <c r="FV53" i="27" s="1"/>
  <c r="FW53" i="27" s="1"/>
  <c r="FX53" i="27" s="1"/>
  <c r="FY53" i="27" s="1"/>
  <c r="FZ53" i="27" s="1"/>
  <c r="GA53" i="27" s="1"/>
  <c r="GB53" i="27" s="1"/>
  <c r="GC53" i="27" s="1"/>
  <c r="GD53" i="27" s="1"/>
  <c r="GE53" i="27" s="1"/>
  <c r="GF53" i="27" s="1"/>
  <c r="GG53" i="27" s="1"/>
  <c r="GH53" i="27" s="1"/>
  <c r="GI53" i="27" s="1"/>
  <c r="GJ53" i="27" s="1"/>
  <c r="GK53" i="27" s="1"/>
  <c r="GL53" i="27" s="1"/>
  <c r="GM53" i="27" s="1"/>
  <c r="GN53" i="27" s="1"/>
  <c r="GO53" i="27" s="1"/>
  <c r="GP53" i="27" s="1"/>
  <c r="GQ53" i="27" s="1"/>
  <c r="GR53" i="27" s="1"/>
  <c r="GS53" i="27" s="1"/>
  <c r="GT53" i="27" s="1"/>
  <c r="GU53" i="27" s="1"/>
  <c r="GV53" i="27" s="1"/>
  <c r="GW53" i="27" s="1"/>
  <c r="GX53" i="27" s="1"/>
  <c r="GY53" i="27" s="1"/>
  <c r="GZ53" i="27" s="1"/>
  <c r="HA53" i="27" s="1"/>
  <c r="HB53" i="27" s="1"/>
  <c r="HC53" i="27" s="1"/>
  <c r="HD53" i="27" s="1"/>
  <c r="HE53" i="27" s="1"/>
  <c r="HF53" i="27" s="1"/>
  <c r="HG53" i="27" s="1"/>
  <c r="HH53" i="27" s="1"/>
  <c r="HI53" i="27" s="1"/>
  <c r="HJ53" i="27" s="1"/>
  <c r="HK53" i="27" s="1"/>
  <c r="HL53" i="27" s="1"/>
  <c r="HM53" i="27" s="1"/>
  <c r="HN53" i="27" s="1"/>
  <c r="HO53" i="27" s="1"/>
  <c r="HP53" i="27" s="1"/>
  <c r="HQ53" i="27" s="1"/>
  <c r="HR53" i="27" s="1"/>
  <c r="HS53" i="27" s="1"/>
  <c r="HT53" i="27" s="1"/>
  <c r="HU53" i="27" s="1"/>
  <c r="HV53" i="27" s="1"/>
  <c r="HW53" i="27" s="1"/>
  <c r="HX53" i="27" s="1"/>
  <c r="HY53" i="27" s="1"/>
  <c r="HZ53" i="27" s="1"/>
  <c r="IA53" i="27" s="1"/>
  <c r="IB53" i="27" s="1"/>
  <c r="Y65" i="27"/>
  <c r="Y59" i="27"/>
  <c r="AH56" i="27"/>
  <c r="AG55" i="27"/>
  <c r="AF55" i="27"/>
  <c r="AE55" i="27"/>
  <c r="AD55" i="27"/>
  <c r="AC55" i="27"/>
  <c r="AB55" i="27"/>
  <c r="AA55" i="27"/>
  <c r="AH54" i="27"/>
  <c r="AG54" i="27"/>
  <c r="AF54" i="27"/>
  <c r="AE54" i="27"/>
  <c r="AD54" i="27"/>
  <c r="AC54" i="27"/>
  <c r="AB54" i="27"/>
  <c r="AA54" i="27"/>
  <c r="AI39" i="30"/>
  <c r="AI28" i="30"/>
  <c r="W65" i="27"/>
  <c r="HZ121" i="27" l="1"/>
  <c r="HZ115" i="27"/>
  <c r="HZ103" i="27"/>
  <c r="IA105" i="27"/>
  <c r="HZ104" i="27"/>
  <c r="IB131" i="27"/>
  <c r="IB135" i="27"/>
  <c r="IB153" i="27" s="1"/>
  <c r="IA134" i="27"/>
  <c r="IA133" i="27"/>
  <c r="AH55" i="27"/>
  <c r="AI56" i="27"/>
  <c r="IB105" i="27" l="1"/>
  <c r="IA104" i="27"/>
  <c r="IA103" i="27"/>
  <c r="IB134" i="27"/>
  <c r="IB133" i="27"/>
  <c r="AI54" i="27"/>
  <c r="AI55" i="27"/>
  <c r="AJ56" i="27"/>
  <c r="IB104" i="27" l="1"/>
  <c r="IB103" i="27"/>
  <c r="IB115" i="27"/>
  <c r="AJ54" i="27"/>
  <c r="AJ55" i="27"/>
  <c r="AK56" i="27"/>
  <c r="AL56" i="27" s="1"/>
  <c r="AK55" i="27" l="1"/>
  <c r="AK54" i="27"/>
  <c r="AC121" i="27"/>
  <c r="AL55" i="27"/>
  <c r="AL54" i="27"/>
  <c r="AM56" i="27"/>
  <c r="AD122" i="27" l="1"/>
  <c r="AC123" i="27"/>
  <c r="AD120" i="27" s="1"/>
  <c r="AM77" i="27"/>
  <c r="AM55" i="27"/>
  <c r="AN56" i="27"/>
  <c r="AM54" i="27"/>
  <c r="AN78" i="27" l="1"/>
  <c r="AD123" i="27"/>
  <c r="AE120" i="27" s="1"/>
  <c r="AE123" i="27" s="1"/>
  <c r="AF120" i="27" s="1"/>
  <c r="IG120" i="27" s="1"/>
  <c r="AN55" i="27"/>
  <c r="AO56" i="27"/>
  <c r="AN54" i="27"/>
  <c r="AP56" i="27" l="1"/>
  <c r="AO55" i="27"/>
  <c r="AO54" i="27"/>
  <c r="AQ56" i="27" l="1"/>
  <c r="AP54" i="27"/>
  <c r="AP55" i="27"/>
  <c r="AQ55" i="27" l="1"/>
  <c r="AQ54" i="27"/>
  <c r="AR56" i="27"/>
  <c r="AR55" i="27" l="1"/>
  <c r="AR54" i="27"/>
  <c r="AS56" i="27"/>
  <c r="AT56" i="27" l="1"/>
  <c r="AS55" i="27"/>
  <c r="AS54" i="27"/>
  <c r="AU56" i="27" l="1"/>
  <c r="AT55" i="27"/>
  <c r="AT54" i="27"/>
  <c r="AV56" i="27" l="1"/>
  <c r="AU55" i="27"/>
  <c r="AU54" i="27"/>
  <c r="AV55" i="27" l="1"/>
  <c r="AV54" i="27"/>
  <c r="AW56" i="27"/>
  <c r="AX56" i="27" l="1"/>
  <c r="AW55" i="27"/>
  <c r="AW54" i="27"/>
  <c r="AY56" i="27" l="1"/>
  <c r="AX55" i="27"/>
  <c r="AX54" i="27"/>
  <c r="AY77" i="27" l="1"/>
  <c r="AZ56" i="27"/>
  <c r="AY55" i="27"/>
  <c r="AY54" i="27"/>
  <c r="AZ78" i="27" l="1"/>
  <c r="BA56" i="27"/>
  <c r="AZ55" i="27"/>
  <c r="AZ54" i="27"/>
  <c r="BB56" i="27" l="1"/>
  <c r="BA55" i="27"/>
  <c r="BA54" i="27"/>
  <c r="BB55" i="27" l="1"/>
  <c r="BB54" i="27"/>
  <c r="BC56" i="27"/>
  <c r="BC55" i="27" l="1"/>
  <c r="BD56" i="27"/>
  <c r="BC54" i="27"/>
  <c r="BD55" i="27" l="1"/>
  <c r="BE56" i="27"/>
  <c r="BD54" i="27"/>
  <c r="BF56" i="27" l="1"/>
  <c r="BE55" i="27"/>
  <c r="BE54" i="27"/>
  <c r="BG56" i="27" l="1"/>
  <c r="BF54" i="27"/>
  <c r="BF55" i="27"/>
  <c r="BG55" i="27" l="1"/>
  <c r="BH56" i="27"/>
  <c r="BG54" i="27"/>
  <c r="BH55" i="27" l="1"/>
  <c r="BI56" i="27"/>
  <c r="BH54" i="27"/>
  <c r="BJ56" i="27" l="1"/>
  <c r="BI55" i="27"/>
  <c r="BI54" i="27"/>
  <c r="BK56" i="27" l="1"/>
  <c r="BJ55" i="27"/>
  <c r="BJ54" i="27"/>
  <c r="BK77" i="27" l="1"/>
  <c r="BL56" i="27"/>
  <c r="BK55" i="27"/>
  <c r="BK54" i="27"/>
  <c r="BL78" i="27" l="1"/>
  <c r="BL55" i="27"/>
  <c r="BL54" i="27"/>
  <c r="BM56" i="27"/>
  <c r="BN56" i="27" l="1"/>
  <c r="BM55" i="27"/>
  <c r="BM54" i="27"/>
  <c r="BN54" i="27" l="1"/>
  <c r="BO56" i="27"/>
  <c r="BN55" i="27"/>
  <c r="BP56" i="27" l="1"/>
  <c r="BO55" i="27"/>
  <c r="BO54" i="27"/>
  <c r="BQ56" i="27" l="1"/>
  <c r="BP55" i="27"/>
  <c r="BP54" i="27"/>
  <c r="BR56" i="27" l="1"/>
  <c r="BQ55" i="27"/>
  <c r="BQ54" i="27"/>
  <c r="BR55" i="27" l="1"/>
  <c r="BR54" i="27"/>
  <c r="BS56" i="27"/>
  <c r="BS55" i="27" l="1"/>
  <c r="BT56" i="27"/>
  <c r="BS54" i="27"/>
  <c r="BT55" i="27" l="1"/>
  <c r="BU56" i="27"/>
  <c r="BT54" i="27"/>
  <c r="BV56" i="27" l="1"/>
  <c r="BU55" i="27"/>
  <c r="BU54" i="27"/>
  <c r="BW56" i="27" l="1"/>
  <c r="BV55" i="27"/>
  <c r="BV54" i="27"/>
  <c r="BW77" i="27" l="1"/>
  <c r="BX78" i="27" s="1"/>
  <c r="BW55" i="27"/>
  <c r="BW54" i="27"/>
  <c r="BX56" i="27"/>
  <c r="BX55" i="27" l="1"/>
  <c r="BX54" i="27"/>
  <c r="BY56" i="27"/>
  <c r="BZ56" i="27" l="1"/>
  <c r="BY55" i="27"/>
  <c r="BY54" i="27"/>
  <c r="CA56" i="27" l="1"/>
  <c r="BZ55" i="27"/>
  <c r="BZ54" i="27"/>
  <c r="CB56" i="27" l="1"/>
  <c r="CA55" i="27"/>
  <c r="CA54" i="27"/>
  <c r="CB55" i="27" l="1"/>
  <c r="CB54" i="27"/>
  <c r="CC56" i="27"/>
  <c r="CD56" i="27" l="1"/>
  <c r="CC55" i="27"/>
  <c r="CC54" i="27"/>
  <c r="CE56" i="27" l="1"/>
  <c r="CD54" i="27"/>
  <c r="CD55" i="27"/>
  <c r="CF56" i="27" l="1"/>
  <c r="CE55" i="27"/>
  <c r="CE54" i="27"/>
  <c r="CG56" i="27" l="1"/>
  <c r="CF55" i="27"/>
  <c r="CF54" i="27"/>
  <c r="CH56" i="27" l="1"/>
  <c r="CG55" i="27"/>
  <c r="CG54" i="27"/>
  <c r="CH55" i="27" l="1"/>
  <c r="CH54" i="27"/>
  <c r="CI56" i="27"/>
  <c r="CI77" i="27" l="1"/>
  <c r="CJ78" i="27" s="1"/>
  <c r="CI55" i="27"/>
  <c r="CJ56" i="27"/>
  <c r="CI54" i="27"/>
  <c r="CJ55" i="27" l="1"/>
  <c r="CK56" i="27"/>
  <c r="CJ54" i="27"/>
  <c r="CL56" i="27" l="1"/>
  <c r="CK55" i="27"/>
  <c r="CK54" i="27"/>
  <c r="CM56" i="27" l="1"/>
  <c r="CL55" i="27"/>
  <c r="CL54" i="27"/>
  <c r="CM55" i="27" l="1"/>
  <c r="CN56" i="27"/>
  <c r="CM54" i="27"/>
  <c r="CN55" i="27" l="1"/>
  <c r="CO56" i="27"/>
  <c r="CN54" i="27"/>
  <c r="CP56" i="27" l="1"/>
  <c r="CO55" i="27"/>
  <c r="CO54" i="27"/>
  <c r="CQ56" i="27" l="1"/>
  <c r="CP55" i="27"/>
  <c r="CP54" i="27"/>
  <c r="CR56" i="27" l="1"/>
  <c r="CQ55" i="27"/>
  <c r="CQ54" i="27"/>
  <c r="CR55" i="27" l="1"/>
  <c r="CR54" i="27"/>
  <c r="CS56" i="27"/>
  <c r="CT56" i="27" l="1"/>
  <c r="CS55" i="27"/>
  <c r="CS54" i="27"/>
  <c r="CU56" i="27" l="1"/>
  <c r="CT54" i="27"/>
  <c r="CT55" i="27"/>
  <c r="CU77" i="27" l="1"/>
  <c r="CV78" i="27" s="1"/>
  <c r="CV56" i="27"/>
  <c r="CU54" i="27"/>
  <c r="CU55" i="27"/>
  <c r="CV55" i="27" l="1"/>
  <c r="CW56" i="27"/>
  <c r="CV54" i="27"/>
  <c r="CX56" i="27" l="1"/>
  <c r="CW55" i="27"/>
  <c r="CW54" i="27"/>
  <c r="CX55" i="27" l="1"/>
  <c r="CY56" i="27"/>
  <c r="CX54" i="27"/>
  <c r="CZ56" i="27" l="1"/>
  <c r="CY55" i="27"/>
  <c r="CY54" i="27"/>
  <c r="CZ55" i="27" l="1"/>
  <c r="DA56" i="27"/>
  <c r="CZ54" i="27"/>
  <c r="DB56" i="27" l="1"/>
  <c r="DA55" i="27"/>
  <c r="DA54" i="27"/>
  <c r="DC56" i="27" l="1"/>
  <c r="DB55" i="27"/>
  <c r="DB54" i="27"/>
  <c r="DC55" i="27" l="1"/>
  <c r="DD56" i="27"/>
  <c r="DC54" i="27"/>
  <c r="DD55" i="27" l="1"/>
  <c r="DD54" i="27"/>
  <c r="DE56" i="27"/>
  <c r="DF56" i="27" l="1"/>
  <c r="DE55" i="27"/>
  <c r="DE54" i="27"/>
  <c r="DG56" i="27" l="1"/>
  <c r="DF55" i="27"/>
  <c r="DF54" i="27"/>
  <c r="DG77" i="27" l="1"/>
  <c r="DH78" i="27" s="1"/>
  <c r="DH56" i="27"/>
  <c r="DG55" i="27"/>
  <c r="DG54" i="27"/>
  <c r="DH55" i="27" l="1"/>
  <c r="DH54" i="27"/>
  <c r="DI56" i="27"/>
  <c r="DJ56" i="27" l="1"/>
  <c r="DI55" i="27"/>
  <c r="DI54" i="27"/>
  <c r="DK56" i="27" l="1"/>
  <c r="DJ54" i="27"/>
  <c r="DJ55" i="27"/>
  <c r="DL56" i="27" l="1"/>
  <c r="DK55" i="27"/>
  <c r="DK54" i="27"/>
  <c r="DL55" i="27" l="1"/>
  <c r="DM56" i="27"/>
  <c r="DL54" i="27"/>
  <c r="DN56" i="27" l="1"/>
  <c r="DM55" i="27"/>
  <c r="DM54" i="27"/>
  <c r="DN55" i="27" l="1"/>
  <c r="DO56" i="27"/>
  <c r="DN54" i="27"/>
  <c r="DO54" i="27" l="1"/>
  <c r="DP56" i="27"/>
  <c r="DO55" i="27"/>
  <c r="DP55" i="27" l="1"/>
  <c r="DQ56" i="27"/>
  <c r="DP54" i="27"/>
  <c r="DR56" i="27" l="1"/>
  <c r="DQ55" i="27"/>
  <c r="DQ54" i="27"/>
  <c r="DS56" i="27" l="1"/>
  <c r="DR55" i="27"/>
  <c r="DR54" i="27"/>
  <c r="DS77" i="27" l="1"/>
  <c r="DT78" i="27" s="1"/>
  <c r="DS55" i="27"/>
  <c r="DT56" i="27"/>
  <c r="DS54" i="27"/>
  <c r="DT55" i="27" l="1"/>
  <c r="DU56" i="27"/>
  <c r="DT54" i="27"/>
  <c r="DV56" i="27" l="1"/>
  <c r="DU55" i="27"/>
  <c r="DU54" i="27"/>
  <c r="DW56" i="27" l="1"/>
  <c r="DV55" i="27"/>
  <c r="DV54" i="27"/>
  <c r="DX56" i="27" l="1"/>
  <c r="DW55" i="27"/>
  <c r="DW54" i="27"/>
  <c r="DX55" i="27" l="1"/>
  <c r="DX54" i="27"/>
  <c r="DY56" i="27"/>
  <c r="DZ56" i="27" l="1"/>
  <c r="DY55" i="27"/>
  <c r="DY54" i="27"/>
  <c r="EA56" i="27" l="1"/>
  <c r="DZ54" i="27"/>
  <c r="DZ55" i="27"/>
  <c r="EB56" i="27" l="1"/>
  <c r="EA54" i="27"/>
  <c r="EA55" i="27"/>
  <c r="EB55" i="27" l="1"/>
  <c r="EC56" i="27"/>
  <c r="EB54" i="27"/>
  <c r="ED56" i="27" l="1"/>
  <c r="EC55" i="27"/>
  <c r="EC54" i="27"/>
  <c r="ED55" i="27" l="1"/>
  <c r="EE56" i="27"/>
  <c r="ED54" i="27"/>
  <c r="EE77" i="27" l="1"/>
  <c r="EF78" i="27" s="1"/>
  <c r="EF56" i="27"/>
  <c r="EE55" i="27"/>
  <c r="EE54" i="27"/>
  <c r="EF55" i="27" l="1"/>
  <c r="EG56" i="27"/>
  <c r="EF54" i="27"/>
  <c r="EH56" i="27" l="1"/>
  <c r="EG55" i="27"/>
  <c r="EG54" i="27"/>
  <c r="EI56" i="27" l="1"/>
  <c r="EH55" i="27"/>
  <c r="EH54" i="27"/>
  <c r="EI55" i="27" l="1"/>
  <c r="EI54" i="27"/>
  <c r="EJ56" i="27"/>
  <c r="EJ55" i="27" l="1"/>
  <c r="EJ54" i="27"/>
  <c r="EK56" i="27"/>
  <c r="EL56" i="27" l="1"/>
  <c r="EK55" i="27"/>
  <c r="EK54" i="27"/>
  <c r="EM56" i="27" l="1"/>
  <c r="EL54" i="27"/>
  <c r="EL55" i="27"/>
  <c r="EN56" i="27" l="1"/>
  <c r="EM55" i="27"/>
  <c r="EM54" i="27"/>
  <c r="EN55" i="27" l="1"/>
  <c r="EN54" i="27"/>
  <c r="EO56" i="27"/>
  <c r="EP56" i="27" l="1"/>
  <c r="EO55" i="27"/>
  <c r="EO54" i="27"/>
  <c r="EQ56" i="27" l="1"/>
  <c r="EP54" i="27"/>
  <c r="EP55" i="27"/>
  <c r="EQ77" i="27" l="1"/>
  <c r="ER78" i="27" s="1"/>
  <c r="ER56" i="27"/>
  <c r="EQ55" i="27"/>
  <c r="EQ54" i="27"/>
  <c r="ER55" i="27" l="1"/>
  <c r="ES56" i="27"/>
  <c r="ER54" i="27"/>
  <c r="ET56" i="27" l="1"/>
  <c r="ES55" i="27"/>
  <c r="ES54" i="27"/>
  <c r="ET55" i="27" l="1"/>
  <c r="ET54" i="27"/>
  <c r="EU56" i="27"/>
  <c r="EV56" i="27" l="1"/>
  <c r="EU54" i="27"/>
  <c r="EU55" i="27"/>
  <c r="EV55" i="27" l="1"/>
  <c r="EW56" i="27"/>
  <c r="EV54" i="27"/>
  <c r="EX56" i="27" l="1"/>
  <c r="EW55" i="27"/>
  <c r="EW54" i="27"/>
  <c r="EY56" i="27" l="1"/>
  <c r="EX55" i="27"/>
  <c r="EX54" i="27"/>
  <c r="EY55" i="27" l="1"/>
  <c r="EZ56" i="27"/>
  <c r="EY54" i="27"/>
  <c r="EZ55" i="27" l="1"/>
  <c r="FA56" i="27"/>
  <c r="EZ54" i="27"/>
  <c r="FB56" i="27" l="1"/>
  <c r="FA55" i="27"/>
  <c r="FA54" i="27"/>
  <c r="FC56" i="27" l="1"/>
  <c r="FB55" i="27"/>
  <c r="FB54" i="27"/>
  <c r="FC77" i="27" l="1"/>
  <c r="FD78" i="27" s="1"/>
  <c r="FD56" i="27"/>
  <c r="FC55" i="27"/>
  <c r="FC54" i="27"/>
  <c r="FD55" i="27" l="1"/>
  <c r="FD54" i="27"/>
  <c r="FE56" i="27"/>
  <c r="FF56" i="27" l="1"/>
  <c r="FE55" i="27"/>
  <c r="FE54" i="27"/>
  <c r="FF54" i="27" l="1"/>
  <c r="FG56" i="27"/>
  <c r="FF55" i="27"/>
  <c r="FH56" i="27" l="1"/>
  <c r="FG54" i="27"/>
  <c r="FG55" i="27"/>
  <c r="FH55" i="27" l="1"/>
  <c r="FI56" i="27"/>
  <c r="FH54" i="27"/>
  <c r="FJ56" i="27" l="1"/>
  <c r="FI55" i="27"/>
  <c r="FI54" i="27"/>
  <c r="FJ55" i="27" l="1"/>
  <c r="FJ54" i="27"/>
  <c r="FK56" i="27"/>
  <c r="FL56" i="27" l="1"/>
  <c r="FK55" i="27"/>
  <c r="FK54" i="27"/>
  <c r="FL55" i="27" l="1"/>
  <c r="FM56" i="27"/>
  <c r="FL54" i="27"/>
  <c r="FN56" i="27" l="1"/>
  <c r="FM55" i="27"/>
  <c r="FM54" i="27"/>
  <c r="FO56" i="27" l="1"/>
  <c r="FN55" i="27"/>
  <c r="FN54" i="27"/>
  <c r="FO77" i="27" l="1"/>
  <c r="FP78" i="27" s="1"/>
  <c r="FO55" i="27"/>
  <c r="FO54" i="27"/>
  <c r="FP56" i="27"/>
  <c r="FP55" i="27" l="1"/>
  <c r="FP54" i="27"/>
  <c r="FQ56" i="27"/>
  <c r="FR56" i="27" l="1"/>
  <c r="FQ55" i="27"/>
  <c r="FQ54" i="27"/>
  <c r="FS56" i="27" l="1"/>
  <c r="FR54" i="27"/>
  <c r="FR55" i="27"/>
  <c r="FT56" i="27" l="1"/>
  <c r="FS55" i="27"/>
  <c r="FS54" i="27"/>
  <c r="FT55" i="27" l="1"/>
  <c r="FT54" i="27"/>
  <c r="FU56" i="27"/>
  <c r="FV56" i="27" l="1"/>
  <c r="FU55" i="27"/>
  <c r="FU54" i="27"/>
  <c r="FW56" i="27" l="1"/>
  <c r="FV55" i="27"/>
  <c r="FV54" i="27"/>
  <c r="FX56" i="27" l="1"/>
  <c r="FW55" i="27"/>
  <c r="FW54" i="27"/>
  <c r="FX55" i="27" l="1"/>
  <c r="FY56" i="27"/>
  <c r="FX54" i="27"/>
  <c r="FZ56" i="27" l="1"/>
  <c r="FY55" i="27"/>
  <c r="FY54" i="27"/>
  <c r="FZ55" i="27" l="1"/>
  <c r="FZ54" i="27"/>
  <c r="GA56" i="27"/>
  <c r="GA77" i="27" l="1"/>
  <c r="GB78" i="27" s="1"/>
  <c r="GB56" i="27"/>
  <c r="GA55" i="27"/>
  <c r="GA54" i="27"/>
  <c r="GB55" i="27" l="1"/>
  <c r="GC56" i="27"/>
  <c r="GB54" i="27"/>
  <c r="GD56" i="27" l="1"/>
  <c r="GC55" i="27"/>
  <c r="GC54" i="27"/>
  <c r="GE56" i="27" l="1"/>
  <c r="GD55" i="27"/>
  <c r="GD54" i="27"/>
  <c r="GE55" i="27" l="1"/>
  <c r="GF56" i="27"/>
  <c r="GE54" i="27"/>
  <c r="GF55" i="27" l="1"/>
  <c r="GG56" i="27"/>
  <c r="GF54" i="27"/>
  <c r="GH56" i="27" l="1"/>
  <c r="GG55" i="27"/>
  <c r="GG54" i="27"/>
  <c r="GI56" i="27" l="1"/>
  <c r="GH55" i="27"/>
  <c r="GH54" i="27"/>
  <c r="GJ56" i="27" l="1"/>
  <c r="GI55" i="27"/>
  <c r="GI54" i="27"/>
  <c r="GJ55" i="27" l="1"/>
  <c r="GJ54" i="27"/>
  <c r="GK56" i="27"/>
  <c r="GL56" i="27" l="1"/>
  <c r="GK55" i="27"/>
  <c r="GK54" i="27"/>
  <c r="GM56" i="27" l="1"/>
  <c r="GL54" i="27"/>
  <c r="GL55" i="27"/>
  <c r="GM77" i="27" l="1"/>
  <c r="GN78" i="27" s="1"/>
  <c r="GN56" i="27"/>
  <c r="GM54" i="27"/>
  <c r="GM55" i="27"/>
  <c r="GN55" i="27" l="1"/>
  <c r="GO56" i="27"/>
  <c r="GN54" i="27"/>
  <c r="GP56" i="27" l="1"/>
  <c r="GO55" i="27"/>
  <c r="GO54" i="27"/>
  <c r="GP55" i="27" l="1"/>
  <c r="GP54" i="27"/>
  <c r="GQ56" i="27"/>
  <c r="GR56" i="27" l="1"/>
  <c r="GQ55" i="27"/>
  <c r="GQ54" i="27"/>
  <c r="GR55" i="27" l="1"/>
  <c r="GS56" i="27"/>
  <c r="GR54" i="27"/>
  <c r="GT56" i="27" l="1"/>
  <c r="GS55" i="27"/>
  <c r="GS54" i="27"/>
  <c r="GU56" i="27" l="1"/>
  <c r="GT55" i="27"/>
  <c r="GT54" i="27"/>
  <c r="GU55" i="27" l="1"/>
  <c r="GU54" i="27"/>
  <c r="GV56" i="27"/>
  <c r="GV55" i="27" l="1"/>
  <c r="GV54" i="27"/>
  <c r="GW56" i="27"/>
  <c r="GX56" i="27" l="1"/>
  <c r="GW55" i="27"/>
  <c r="GW54" i="27"/>
  <c r="GY56" i="27" l="1"/>
  <c r="GX55" i="27"/>
  <c r="GX54" i="27"/>
  <c r="GY77" i="27" l="1"/>
  <c r="GZ78" i="27" s="1"/>
  <c r="GZ56" i="27"/>
  <c r="GY55" i="27"/>
  <c r="GY54" i="27"/>
  <c r="GZ55" i="27" l="1"/>
  <c r="GZ54" i="27"/>
  <c r="HA56" i="27"/>
  <c r="HB56" i="27" l="1"/>
  <c r="HA55" i="27"/>
  <c r="HA54" i="27"/>
  <c r="HC56" i="27" l="1"/>
  <c r="HB55" i="27"/>
  <c r="HB54" i="27"/>
  <c r="HD56" i="27" l="1"/>
  <c r="HC55" i="27"/>
  <c r="HC54" i="27"/>
  <c r="HD55" i="27" l="1"/>
  <c r="HE56" i="27"/>
  <c r="HD54" i="27"/>
  <c r="HF56" i="27" l="1"/>
  <c r="HE55" i="27"/>
  <c r="HE54" i="27"/>
  <c r="HF55" i="27" l="1"/>
  <c r="HF54" i="27"/>
  <c r="HG56" i="27"/>
  <c r="HH56" i="27" l="1"/>
  <c r="HG54" i="27"/>
  <c r="HG55" i="27"/>
  <c r="HH55" i="27" l="1"/>
  <c r="HI56" i="27"/>
  <c r="HH54" i="27"/>
  <c r="HJ56" i="27" l="1"/>
  <c r="HI54" i="27"/>
  <c r="HI55" i="27"/>
  <c r="HK56" i="27" l="1"/>
  <c r="HJ55" i="27"/>
  <c r="HJ54" i="27"/>
  <c r="HK77" i="27" l="1"/>
  <c r="HL78" i="27" s="1"/>
  <c r="HK55" i="27"/>
  <c r="HL56" i="27"/>
  <c r="HK54" i="27"/>
  <c r="HL55" i="27" l="1"/>
  <c r="HM56" i="27"/>
  <c r="HL54" i="27"/>
  <c r="HN56" i="27" l="1"/>
  <c r="HM54" i="27"/>
  <c r="HM55" i="27"/>
  <c r="HO56" i="27" l="1"/>
  <c r="HN55" i="27"/>
  <c r="HN54" i="27"/>
  <c r="HP56" i="27" l="1"/>
  <c r="HO55" i="27"/>
  <c r="HO54" i="27"/>
  <c r="HP55" i="27" l="1"/>
  <c r="HP54" i="27"/>
  <c r="HQ56" i="27"/>
  <c r="HR56" i="27" l="1"/>
  <c r="HQ55" i="27"/>
  <c r="HQ54" i="27"/>
  <c r="HR54" i="27" l="1"/>
  <c r="HS56" i="27"/>
  <c r="HR55" i="27"/>
  <c r="HT56" i="27" l="1"/>
  <c r="HS54" i="27"/>
  <c r="HS55" i="27"/>
  <c r="HT55" i="27" l="1"/>
  <c r="HU56" i="27"/>
  <c r="HT54" i="27"/>
  <c r="HV56" i="27" l="1"/>
  <c r="HU54" i="27"/>
  <c r="HU55" i="27"/>
  <c r="HV55" i="27" l="1"/>
  <c r="HV54" i="27"/>
  <c r="HW56" i="27"/>
  <c r="HW77" i="27" l="1"/>
  <c r="HX78" i="27" s="1"/>
  <c r="HX56" i="27"/>
  <c r="HW55" i="27"/>
  <c r="HW54" i="27"/>
  <c r="HX55" i="27" l="1"/>
  <c r="HY56" i="27"/>
  <c r="HX54" i="27"/>
  <c r="HZ56" i="27" l="1"/>
  <c r="HY54" i="27"/>
  <c r="HY55" i="27"/>
  <c r="IA56" i="27" l="1"/>
  <c r="HZ55" i="27"/>
  <c r="HZ54" i="27"/>
  <c r="IB56" i="27" l="1"/>
  <c r="IA55" i="27"/>
  <c r="IA54" i="27"/>
  <c r="IB54" i="27" l="1"/>
  <c r="IB64" i="27"/>
  <c r="IB77" i="27" s="1"/>
  <c r="IB55" i="27"/>
  <c r="AI92" i="56"/>
  <c r="M92" i="56"/>
  <c r="K91" i="56"/>
  <c r="I91" i="56"/>
  <c r="E91" i="56"/>
  <c r="D91" i="56"/>
  <c r="I90" i="56"/>
  <c r="E90" i="56"/>
  <c r="D90" i="56"/>
  <c r="I89" i="56"/>
  <c r="E89" i="56"/>
  <c r="D89" i="56"/>
  <c r="I88" i="56"/>
  <c r="E88" i="56"/>
  <c r="D88" i="56"/>
  <c r="DB86" i="56"/>
  <c r="DA86" i="56"/>
  <c r="CZ86" i="56"/>
  <c r="CY86" i="56"/>
  <c r="CX86" i="56"/>
  <c r="CW86" i="56"/>
  <c r="CV86" i="56"/>
  <c r="CU86" i="56"/>
  <c r="CT86" i="56"/>
  <c r="CS86" i="56"/>
  <c r="CR86" i="56"/>
  <c r="CQ86" i="56"/>
  <c r="CP86" i="56"/>
  <c r="CO86" i="56"/>
  <c r="CN86" i="56"/>
  <c r="CM86" i="56"/>
  <c r="CL86" i="56"/>
  <c r="CK86" i="56"/>
  <c r="CJ86" i="56"/>
  <c r="CI86" i="56"/>
  <c r="CH86" i="56"/>
  <c r="CG86" i="56"/>
  <c r="CF86" i="56"/>
  <c r="CE86" i="56"/>
  <c r="CD86" i="56"/>
  <c r="CC86" i="56"/>
  <c r="CB86" i="56"/>
  <c r="CA86" i="56"/>
  <c r="BZ86" i="56"/>
  <c r="BY86" i="56"/>
  <c r="BX86" i="56"/>
  <c r="BW86" i="56"/>
  <c r="BV86" i="56"/>
  <c r="BU86" i="56"/>
  <c r="BT86" i="56"/>
  <c r="BS86" i="56"/>
  <c r="BR86" i="56"/>
  <c r="BQ86" i="56"/>
  <c r="BP86" i="56"/>
  <c r="BO86" i="56"/>
  <c r="BN86" i="56"/>
  <c r="BM86" i="56"/>
  <c r="BL86" i="56"/>
  <c r="BK86" i="56"/>
  <c r="BJ86" i="56"/>
  <c r="BI86" i="56"/>
  <c r="BH86" i="56"/>
  <c r="BG86" i="56"/>
  <c r="BF86" i="56"/>
  <c r="BE86" i="56"/>
  <c r="BD86" i="56"/>
  <c r="BC86" i="56"/>
  <c r="BB86" i="56"/>
  <c r="BA86" i="56"/>
  <c r="AZ86" i="56"/>
  <c r="AY86" i="56"/>
  <c r="AX86" i="56"/>
  <c r="AW86" i="56"/>
  <c r="AV86" i="56"/>
  <c r="AU86" i="56"/>
  <c r="AT86" i="56"/>
  <c r="AS86" i="56"/>
  <c r="AR86" i="56"/>
  <c r="AQ86" i="56"/>
  <c r="AP86" i="56"/>
  <c r="AO86" i="56"/>
  <c r="AN86" i="56"/>
  <c r="AM86" i="56"/>
  <c r="AL86" i="56"/>
  <c r="AK86" i="56"/>
  <c r="AJ86" i="56"/>
  <c r="AI86" i="56"/>
  <c r="M81" i="56"/>
  <c r="K80" i="56"/>
  <c r="DB70" i="56"/>
  <c r="DA70" i="56"/>
  <c r="CZ70" i="56"/>
  <c r="CX70" i="56"/>
  <c r="CW70" i="56"/>
  <c r="CV70" i="56"/>
  <c r="CT70" i="56"/>
  <c r="CS70" i="56"/>
  <c r="CR70" i="56"/>
  <c r="CP70" i="56"/>
  <c r="CO70" i="56"/>
  <c r="CN70" i="56"/>
  <c r="CL70" i="56"/>
  <c r="CK70" i="56"/>
  <c r="CJ70" i="56"/>
  <c r="CH70" i="56"/>
  <c r="CG70" i="56"/>
  <c r="CF70" i="56"/>
  <c r="CD70" i="56"/>
  <c r="CC70" i="56"/>
  <c r="CB70" i="56"/>
  <c r="BZ70" i="56"/>
  <c r="BY70" i="56"/>
  <c r="BX70" i="56"/>
  <c r="BV70" i="56"/>
  <c r="BU70" i="56"/>
  <c r="BT70" i="56"/>
  <c r="BR70" i="56"/>
  <c r="BQ70" i="56"/>
  <c r="BP70" i="56"/>
  <c r="BN70" i="56"/>
  <c r="BM70" i="56"/>
  <c r="BL70" i="56"/>
  <c r="BJ70" i="56"/>
  <c r="BI70" i="56"/>
  <c r="BH70" i="56"/>
  <c r="BF70" i="56"/>
  <c r="BE70" i="56"/>
  <c r="BD70" i="56"/>
  <c r="BB70" i="56"/>
  <c r="BA70" i="56"/>
  <c r="AZ70" i="56"/>
  <c r="AX70" i="56"/>
  <c r="AW70" i="56"/>
  <c r="AV70" i="56"/>
  <c r="AT70" i="56"/>
  <c r="AS70" i="56"/>
  <c r="AR70" i="56"/>
  <c r="AP70" i="56"/>
  <c r="AO70" i="56"/>
  <c r="AN70" i="56"/>
  <c r="AL70" i="56"/>
  <c r="AK70" i="56"/>
  <c r="AJ70" i="56"/>
  <c r="AI70" i="56"/>
  <c r="M70" i="56"/>
  <c r="N69" i="56"/>
  <c r="N68" i="56"/>
  <c r="N67" i="56"/>
  <c r="N66" i="56"/>
  <c r="M59" i="56"/>
  <c r="M45" i="56"/>
  <c r="M44" i="56"/>
  <c r="M43" i="56"/>
  <c r="M42" i="56"/>
  <c r="AR41" i="56"/>
  <c r="AS41" i="56" s="1"/>
  <c r="AQ40" i="56"/>
  <c r="AP40" i="56"/>
  <c r="AO40" i="56"/>
  <c r="AN40" i="56"/>
  <c r="AM40" i="56"/>
  <c r="AL40" i="56"/>
  <c r="AK40" i="56"/>
  <c r="AR39" i="56"/>
  <c r="AQ39" i="56"/>
  <c r="AP39" i="56"/>
  <c r="AO39" i="56"/>
  <c r="AN39" i="56"/>
  <c r="AM39" i="56"/>
  <c r="AL39" i="56"/>
  <c r="AK39" i="56"/>
  <c r="M35" i="56"/>
  <c r="AI31" i="56"/>
  <c r="AR30" i="56"/>
  <c r="AQ29" i="56"/>
  <c r="AP29" i="56"/>
  <c r="AO29" i="56"/>
  <c r="AN29" i="56"/>
  <c r="AM29" i="56"/>
  <c r="AL29" i="56"/>
  <c r="AK29" i="56"/>
  <c r="AR28" i="56"/>
  <c r="AQ28" i="56"/>
  <c r="AP28" i="56"/>
  <c r="AO28" i="56"/>
  <c r="AN28" i="56"/>
  <c r="AM28" i="56"/>
  <c r="AL28" i="56"/>
  <c r="AK28" i="56"/>
  <c r="AJ25" i="56"/>
  <c r="AK24" i="56"/>
  <c r="AI24" i="56"/>
  <c r="I24" i="56"/>
  <c r="E24" i="56"/>
  <c r="E34" i="56" s="1"/>
  <c r="D24" i="56"/>
  <c r="AK23" i="56"/>
  <c r="AI23" i="56"/>
  <c r="AI34" i="56" s="1"/>
  <c r="I23" i="56"/>
  <c r="E23" i="56"/>
  <c r="D23" i="56"/>
  <c r="AK22" i="56"/>
  <c r="AL22" i="56" s="1"/>
  <c r="AI22" i="56"/>
  <c r="AI33" i="56" s="1"/>
  <c r="I22" i="56"/>
  <c r="E22" i="56"/>
  <c r="D22" i="56"/>
  <c r="AK21" i="56"/>
  <c r="AI21" i="56"/>
  <c r="AI32" i="56" s="1"/>
  <c r="I21" i="56"/>
  <c r="E21" i="56"/>
  <c r="D21" i="56"/>
  <c r="AR20" i="56"/>
  <c r="AQ19" i="56"/>
  <c r="AP19" i="56"/>
  <c r="AO19" i="56"/>
  <c r="AN19" i="56"/>
  <c r="AM19" i="56"/>
  <c r="AL19" i="56"/>
  <c r="AK19" i="56"/>
  <c r="AQ18" i="56"/>
  <c r="AP18" i="56"/>
  <c r="AO18" i="56"/>
  <c r="AN18" i="56"/>
  <c r="AM18" i="56"/>
  <c r="AL18" i="56"/>
  <c r="AK18" i="56"/>
  <c r="AO14" i="56"/>
  <c r="AN14" i="56"/>
  <c r="AM14" i="56"/>
  <c r="AL14" i="56"/>
  <c r="AK14" i="56"/>
  <c r="AJ14" i="56"/>
  <c r="AI14" i="56"/>
  <c r="AE14" i="56"/>
  <c r="AQ13" i="56"/>
  <c r="AP13" i="56"/>
  <c r="K13" i="56"/>
  <c r="K24" i="56" s="1"/>
  <c r="H13" i="56"/>
  <c r="AQ12" i="56"/>
  <c r="AP12" i="56"/>
  <c r="K12" i="56"/>
  <c r="K23" i="56" s="1"/>
  <c r="H12" i="56"/>
  <c r="AQ11" i="56"/>
  <c r="AP11" i="56"/>
  <c r="K11" i="56"/>
  <c r="K22" i="56" s="1"/>
  <c r="H11" i="56"/>
  <c r="H89" i="56" s="1"/>
  <c r="AQ10" i="56"/>
  <c r="K10" i="56"/>
  <c r="K21" i="56" s="1"/>
  <c r="H10" i="56"/>
  <c r="C10" i="56"/>
  <c r="AR9" i="56"/>
  <c r="AR8" i="56" s="1"/>
  <c r="AQ8" i="56"/>
  <c r="AP8" i="56"/>
  <c r="AO8" i="56"/>
  <c r="AN8" i="56"/>
  <c r="AM8" i="56"/>
  <c r="AL8" i="56"/>
  <c r="AK8" i="56"/>
  <c r="AR7" i="56"/>
  <c r="AQ7" i="56"/>
  <c r="AP7" i="56"/>
  <c r="AO7" i="56"/>
  <c r="AN7" i="56"/>
  <c r="AM7" i="56"/>
  <c r="AL7" i="56"/>
  <c r="AK7" i="56"/>
  <c r="H7" i="56"/>
  <c r="AQ13" i="30"/>
  <c r="AP13" i="30"/>
  <c r="AQ12" i="30"/>
  <c r="AP12" i="30"/>
  <c r="AQ10" i="30"/>
  <c r="AR40" i="56" l="1"/>
  <c r="N70" i="56"/>
  <c r="AK25" i="56"/>
  <c r="H22" i="56"/>
  <c r="H32" i="56" s="1"/>
  <c r="AL21" i="56"/>
  <c r="AM21" i="56" s="1"/>
  <c r="IM169" i="27"/>
  <c r="IF145" i="27"/>
  <c r="IH169" i="27"/>
  <c r="IR171" i="27"/>
  <c r="IT170" i="27"/>
  <c r="IH171" i="27"/>
  <c r="IM60" i="27"/>
  <c r="IF123" i="27"/>
  <c r="IF73" i="27"/>
  <c r="IF128" i="27"/>
  <c r="IF172" i="27"/>
  <c r="IQ171" i="27"/>
  <c r="IJ171" i="27"/>
  <c r="IF141" i="27"/>
  <c r="IF136" i="27"/>
  <c r="IN170" i="27"/>
  <c r="IN60" i="27"/>
  <c r="IU170" i="27"/>
  <c r="II169" i="27"/>
  <c r="IW169" i="27"/>
  <c r="IQ170" i="27"/>
  <c r="IF159" i="27"/>
  <c r="IU169" i="27"/>
  <c r="IF126" i="27"/>
  <c r="II60" i="27"/>
  <c r="IF158" i="27"/>
  <c r="IV144" i="27"/>
  <c r="IP173" i="27"/>
  <c r="II144" i="27"/>
  <c r="IG60" i="27"/>
  <c r="IT169" i="27"/>
  <c r="IF61" i="27"/>
  <c r="IF58" i="27"/>
  <c r="IV170" i="27"/>
  <c r="IS173" i="27"/>
  <c r="IF84" i="27"/>
  <c r="IF109" i="27"/>
  <c r="IF115" i="27"/>
  <c r="IF106" i="27"/>
  <c r="IR169" i="27"/>
  <c r="IF129" i="27"/>
  <c r="IM171" i="27"/>
  <c r="IX171" i="27"/>
  <c r="IV171" i="27"/>
  <c r="IO171" i="27"/>
  <c r="IF71" i="27"/>
  <c r="IP171" i="27"/>
  <c r="IF137" i="27"/>
  <c r="IF164" i="27"/>
  <c r="IW173" i="27"/>
  <c r="IS169" i="27"/>
  <c r="IQ60" i="27"/>
  <c r="IF150" i="27"/>
  <c r="IU60" i="27"/>
  <c r="IQ173" i="27"/>
  <c r="IU173" i="27"/>
  <c r="IP60" i="27"/>
  <c r="IF85" i="27"/>
  <c r="IF82" i="27"/>
  <c r="IR170" i="27"/>
  <c r="IH144" i="27"/>
  <c r="IN173" i="27"/>
  <c r="IR173" i="27"/>
  <c r="IF154" i="27"/>
  <c r="IU144" i="27"/>
  <c r="IP144" i="27"/>
  <c r="IJ169" i="27"/>
  <c r="IF107" i="27"/>
  <c r="IF178" i="27"/>
  <c r="IF114" i="27"/>
  <c r="IL144" i="27"/>
  <c r="IO173" i="27"/>
  <c r="IJ60" i="27"/>
  <c r="IG170" i="27"/>
  <c r="IF182" i="27"/>
  <c r="IR144" i="27"/>
  <c r="IM144" i="27"/>
  <c r="IO170" i="27"/>
  <c r="IN144" i="27"/>
  <c r="IK173" i="27"/>
  <c r="IF117" i="27"/>
  <c r="IK170" i="27"/>
  <c r="IF77" i="27"/>
  <c r="IM173" i="27"/>
  <c r="IF108" i="27"/>
  <c r="IG169" i="27"/>
  <c r="IF170" i="27"/>
  <c r="IF83" i="27"/>
  <c r="IH173" i="27"/>
  <c r="IQ169" i="27"/>
  <c r="IQ172" i="27" s="1"/>
  <c r="IK171" i="27"/>
  <c r="IF171" i="27"/>
  <c r="IN169" i="27"/>
  <c r="IP170" i="27"/>
  <c r="IJ170" i="27"/>
  <c r="IO60" i="27"/>
  <c r="IF184" i="27"/>
  <c r="IT144" i="27"/>
  <c r="IH60" i="27"/>
  <c r="IK144" i="27"/>
  <c r="IX169" i="27"/>
  <c r="IL173" i="27"/>
  <c r="IX60" i="27"/>
  <c r="IF72" i="27"/>
  <c r="IF57" i="27"/>
  <c r="IV169" i="27"/>
  <c r="IV172" i="27" s="1"/>
  <c r="IW171" i="27"/>
  <c r="IF163" i="27"/>
  <c r="IO144" i="27"/>
  <c r="IF149" i="27"/>
  <c r="IF142" i="27"/>
  <c r="IX170" i="27"/>
  <c r="IU171" i="27"/>
  <c r="IO169" i="27"/>
  <c r="IO172" i="27" s="1"/>
  <c r="IF157" i="27"/>
  <c r="IF138" i="27"/>
  <c r="IX173" i="27"/>
  <c r="IW144" i="27"/>
  <c r="IV173" i="27"/>
  <c r="IF70" i="27"/>
  <c r="IF79" i="27"/>
  <c r="IF151" i="27"/>
  <c r="IQ144" i="27"/>
  <c r="IL169" i="27"/>
  <c r="IW170" i="27"/>
  <c r="II173" i="27"/>
  <c r="IF165" i="27"/>
  <c r="IJ144" i="27"/>
  <c r="IG173" i="27"/>
  <c r="IG116" i="27"/>
  <c r="G170" i="31" s="1"/>
  <c r="IF60" i="27"/>
  <c r="IP169" i="27"/>
  <c r="IG144" i="27"/>
  <c r="IK60" i="27"/>
  <c r="IH170" i="27"/>
  <c r="IL60" i="27"/>
  <c r="IF140" i="27"/>
  <c r="IF175" i="27"/>
  <c r="IF121" i="27"/>
  <c r="IT60" i="27"/>
  <c r="IL170" i="27"/>
  <c r="IF127" i="27"/>
  <c r="IX144" i="27"/>
  <c r="IJ173" i="27"/>
  <c r="IF183" i="27"/>
  <c r="IR60" i="27"/>
  <c r="IV60" i="27"/>
  <c r="IK169" i="27"/>
  <c r="IF160" i="27"/>
  <c r="IF176" i="27"/>
  <c r="IT171" i="27"/>
  <c r="IS170" i="27"/>
  <c r="IT173" i="27"/>
  <c r="IF181" i="27"/>
  <c r="IF177" i="27"/>
  <c r="IM170" i="27"/>
  <c r="IS144" i="27"/>
  <c r="IF120" i="27"/>
  <c r="IN171" i="27"/>
  <c r="II171" i="27"/>
  <c r="II170" i="27"/>
  <c r="IS60" i="27"/>
  <c r="IS171" i="27"/>
  <c r="IF169" i="27"/>
  <c r="IF166" i="27"/>
  <c r="IG171" i="27"/>
  <c r="IL171" i="27"/>
  <c r="IF78" i="27"/>
  <c r="IF122" i="27"/>
  <c r="IF173" i="27"/>
  <c r="IF76" i="27"/>
  <c r="IW60" i="27"/>
  <c r="IF144" i="27"/>
  <c r="IF116" i="27"/>
  <c r="IF146" i="27"/>
  <c r="AQ14" i="56"/>
  <c r="K69" i="56"/>
  <c r="K58" i="56"/>
  <c r="K45" i="56" s="1"/>
  <c r="K90" i="56" s="1"/>
  <c r="K34" i="56"/>
  <c r="K79" i="56" s="1"/>
  <c r="C88" i="56"/>
  <c r="C21" i="56"/>
  <c r="B10" i="56"/>
  <c r="C12" i="56"/>
  <c r="K66" i="56"/>
  <c r="K55" i="56"/>
  <c r="K42" i="56" s="1"/>
  <c r="K31" i="56"/>
  <c r="K68" i="56"/>
  <c r="K57" i="56"/>
  <c r="K44" i="56" s="1"/>
  <c r="K89" i="56" s="1"/>
  <c r="K33" i="56"/>
  <c r="K78" i="56" s="1"/>
  <c r="AR19" i="56"/>
  <c r="AS20" i="56"/>
  <c r="AR18" i="56"/>
  <c r="AR10" i="56"/>
  <c r="AR11" i="56"/>
  <c r="AR12" i="56"/>
  <c r="H91" i="56"/>
  <c r="H24" i="56"/>
  <c r="I66" i="56"/>
  <c r="I55" i="56"/>
  <c r="I31" i="56"/>
  <c r="AM22" i="56"/>
  <c r="K56" i="56"/>
  <c r="K43" i="56" s="1"/>
  <c r="K88" i="56" s="1"/>
  <c r="K67" i="56"/>
  <c r="K32" i="56"/>
  <c r="K77" i="56" s="1"/>
  <c r="E55" i="56"/>
  <c r="E66" i="56"/>
  <c r="E31" i="56"/>
  <c r="AS9" i="56"/>
  <c r="AR13" i="56"/>
  <c r="AN21" i="56"/>
  <c r="D67" i="56"/>
  <c r="D56" i="56"/>
  <c r="D32" i="56"/>
  <c r="AL23" i="56"/>
  <c r="H88" i="56"/>
  <c r="H21" i="56"/>
  <c r="H90" i="56"/>
  <c r="H23" i="56"/>
  <c r="E56" i="56"/>
  <c r="E67" i="56"/>
  <c r="E32" i="56"/>
  <c r="I56" i="56"/>
  <c r="I32" i="56"/>
  <c r="I67" i="56"/>
  <c r="D57" i="56"/>
  <c r="D68" i="56"/>
  <c r="D33" i="56"/>
  <c r="E68" i="56"/>
  <c r="E57" i="56"/>
  <c r="E33" i="56"/>
  <c r="I68" i="56"/>
  <c r="I57" i="56"/>
  <c r="I33" i="56"/>
  <c r="D69" i="56"/>
  <c r="D58" i="56"/>
  <c r="D34" i="56"/>
  <c r="AL24" i="56"/>
  <c r="D66" i="56"/>
  <c r="D55" i="56"/>
  <c r="D31" i="56"/>
  <c r="E69" i="56"/>
  <c r="E58" i="56"/>
  <c r="I69" i="56"/>
  <c r="I58" i="56"/>
  <c r="I34" i="56"/>
  <c r="AI25" i="56"/>
  <c r="AR29" i="56"/>
  <c r="AS30" i="56"/>
  <c r="AT41" i="56"/>
  <c r="AS40" i="56"/>
  <c r="AS39" i="56"/>
  <c r="M46" i="56"/>
  <c r="AQ11" i="30"/>
  <c r="AP11" i="30"/>
  <c r="AR41" i="30"/>
  <c r="AS41" i="30" s="1"/>
  <c r="AS39" i="30" s="1"/>
  <c r="AQ40" i="30"/>
  <c r="AP40" i="30"/>
  <c r="AO40" i="30"/>
  <c r="AN40" i="30"/>
  <c r="AM40" i="30"/>
  <c r="AL40" i="30"/>
  <c r="AK40" i="30"/>
  <c r="AQ39" i="30"/>
  <c r="AP39" i="30"/>
  <c r="AO39" i="30"/>
  <c r="AN39" i="30"/>
  <c r="AM39" i="30"/>
  <c r="AL39" i="30"/>
  <c r="AK39" i="30"/>
  <c r="AR30" i="30"/>
  <c r="AS30" i="30" s="1"/>
  <c r="AR29" i="30"/>
  <c r="AQ29" i="30"/>
  <c r="AP29" i="30"/>
  <c r="AO29" i="30"/>
  <c r="AN29" i="30"/>
  <c r="AM29" i="30"/>
  <c r="AL29" i="30"/>
  <c r="AK29" i="30"/>
  <c r="AR28" i="30"/>
  <c r="AQ28" i="30"/>
  <c r="AP28" i="30"/>
  <c r="AO28" i="30"/>
  <c r="AN28" i="30"/>
  <c r="AM28" i="30"/>
  <c r="AL28" i="30"/>
  <c r="AK28" i="30"/>
  <c r="AR20" i="30"/>
  <c r="AS20" i="30" s="1"/>
  <c r="AQ19" i="30"/>
  <c r="AP19" i="30"/>
  <c r="AO19" i="30"/>
  <c r="AN19" i="30"/>
  <c r="AM19" i="30"/>
  <c r="AL19" i="30"/>
  <c r="AK19" i="30"/>
  <c r="AQ18" i="30"/>
  <c r="AP18" i="30"/>
  <c r="AO18" i="30"/>
  <c r="AN18" i="30"/>
  <c r="AM18" i="30"/>
  <c r="AL18" i="30"/>
  <c r="AK18" i="30"/>
  <c r="AR18" i="30" l="1"/>
  <c r="AR19" i="30"/>
  <c r="IK172" i="27"/>
  <c r="IP172" i="27"/>
  <c r="AT20" i="30"/>
  <c r="AS19" i="30"/>
  <c r="AS18" i="30"/>
  <c r="AT30" i="30"/>
  <c r="AU30" i="30" s="1"/>
  <c r="AS29" i="30"/>
  <c r="AS28" i="30"/>
  <c r="AR40" i="30"/>
  <c r="AR39" i="30"/>
  <c r="H56" i="56"/>
  <c r="H43" i="56" s="1"/>
  <c r="H67" i="56"/>
  <c r="IL172" i="27"/>
  <c r="IN172" i="27"/>
  <c r="IG172" i="27"/>
  <c r="IF110" i="27"/>
  <c r="IJ172" i="27"/>
  <c r="IF63" i="27"/>
  <c r="IF64" i="27" s="1"/>
  <c r="IF54" i="27" s="1"/>
  <c r="IF62" i="27"/>
  <c r="IF66" i="27" s="1"/>
  <c r="IF67" i="27" s="1"/>
  <c r="II172" i="27"/>
  <c r="IF139" i="27"/>
  <c r="IU172" i="27"/>
  <c r="IS172" i="27"/>
  <c r="IR172" i="27"/>
  <c r="IT172" i="27"/>
  <c r="IW172" i="27"/>
  <c r="IH172" i="27"/>
  <c r="IM172" i="27"/>
  <c r="IX172" i="27"/>
  <c r="E80" i="56"/>
  <c r="E45" i="56"/>
  <c r="I79" i="56"/>
  <c r="I44" i="56"/>
  <c r="E78" i="56"/>
  <c r="E43" i="56"/>
  <c r="AM23" i="56"/>
  <c r="AO21" i="56"/>
  <c r="AS13" i="56"/>
  <c r="AT9" i="56"/>
  <c r="AS7" i="56"/>
  <c r="AS12" i="56"/>
  <c r="AS11" i="56"/>
  <c r="AS10" i="56"/>
  <c r="AS8" i="56"/>
  <c r="I77" i="56"/>
  <c r="I42" i="56"/>
  <c r="C66" i="56"/>
  <c r="C55" i="56"/>
  <c r="C31" i="56"/>
  <c r="AT39" i="56"/>
  <c r="AU41" i="56"/>
  <c r="AT40" i="56"/>
  <c r="D77" i="56"/>
  <c r="D42" i="56"/>
  <c r="D80" i="56"/>
  <c r="D45" i="56"/>
  <c r="I78" i="56"/>
  <c r="I43" i="56"/>
  <c r="H78" i="56"/>
  <c r="E77" i="56"/>
  <c r="E42" i="56"/>
  <c r="AN22" i="56"/>
  <c r="Z13" i="56"/>
  <c r="V13" i="56"/>
  <c r="R13" i="56"/>
  <c r="N13" i="56"/>
  <c r="AC13" i="56"/>
  <c r="X13" i="56"/>
  <c r="S13" i="56"/>
  <c r="M13" i="56"/>
  <c r="Y13" i="56"/>
  <c r="AB13" i="56"/>
  <c r="W13" i="56"/>
  <c r="Q13" i="56"/>
  <c r="T13" i="56"/>
  <c r="AA13" i="56"/>
  <c r="U13" i="56"/>
  <c r="P13" i="56"/>
  <c r="O13" i="56"/>
  <c r="AS29" i="56"/>
  <c r="AT30" i="56"/>
  <c r="AS28" i="56"/>
  <c r="I80" i="56"/>
  <c r="I45" i="56"/>
  <c r="AL25" i="56"/>
  <c r="D79" i="56"/>
  <c r="D44" i="56"/>
  <c r="H57" i="56"/>
  <c r="H68" i="56"/>
  <c r="H33" i="56"/>
  <c r="H55" i="56"/>
  <c r="H66" i="56"/>
  <c r="H31" i="56"/>
  <c r="D78" i="56"/>
  <c r="D43" i="56"/>
  <c r="AR14" i="56"/>
  <c r="AS19" i="56"/>
  <c r="AT20" i="56"/>
  <c r="AS18" i="56"/>
  <c r="C90" i="56"/>
  <c r="B12" i="56"/>
  <c r="C23" i="56"/>
  <c r="AM24" i="56"/>
  <c r="E79" i="56"/>
  <c r="E44" i="56"/>
  <c r="H69" i="56"/>
  <c r="H58" i="56"/>
  <c r="H34" i="56"/>
  <c r="AA10" i="56"/>
  <c r="W10" i="56"/>
  <c r="S10" i="56"/>
  <c r="AD10" i="56"/>
  <c r="Z10" i="56"/>
  <c r="V10" i="56"/>
  <c r="AC10" i="56"/>
  <c r="Y10" i="56"/>
  <c r="U10" i="56"/>
  <c r="AB10" i="56"/>
  <c r="X10" i="56"/>
  <c r="T10" i="56"/>
  <c r="AQ14" i="30"/>
  <c r="AH87" i="19" s="1"/>
  <c r="AS40" i="30"/>
  <c r="AT41" i="30"/>
  <c r="AK7" i="30"/>
  <c r="AL7" i="30"/>
  <c r="AM7" i="30"/>
  <c r="AN7" i="30"/>
  <c r="AO7" i="30"/>
  <c r="AP7" i="30"/>
  <c r="AQ7" i="30"/>
  <c r="AK8" i="30"/>
  <c r="AL8" i="30"/>
  <c r="AM8" i="30"/>
  <c r="AN8" i="30"/>
  <c r="AO8" i="30"/>
  <c r="AP8" i="30"/>
  <c r="AQ8" i="30"/>
  <c r="AR9" i="30"/>
  <c r="AS9" i="30" s="1"/>
  <c r="AT9" i="30" s="1"/>
  <c r="AT28" i="30" l="1"/>
  <c r="AT29" i="30"/>
  <c r="AU20" i="30"/>
  <c r="AT18" i="30"/>
  <c r="AT19" i="30"/>
  <c r="AT13" i="30"/>
  <c r="AT12" i="30"/>
  <c r="AT10" i="30"/>
  <c r="AT11" i="30"/>
  <c r="AS7" i="30"/>
  <c r="AS13" i="30"/>
  <c r="AS12" i="30"/>
  <c r="AS10" i="30"/>
  <c r="AS11" i="30"/>
  <c r="AR13" i="30"/>
  <c r="AR10" i="30"/>
  <c r="AR12" i="30"/>
  <c r="AR11" i="30"/>
  <c r="AV30" i="30"/>
  <c r="AU29" i="30"/>
  <c r="AU28" i="30"/>
  <c r="H80" i="56"/>
  <c r="H45" i="56"/>
  <c r="AA12" i="56"/>
  <c r="O12" i="56"/>
  <c r="AB12" i="56"/>
  <c r="AD12" i="56"/>
  <c r="Z12" i="56"/>
  <c r="N12" i="56"/>
  <c r="AC12" i="56"/>
  <c r="Y12" i="56"/>
  <c r="M12" i="56"/>
  <c r="M23" i="56" s="1"/>
  <c r="X12" i="56"/>
  <c r="AU30" i="56"/>
  <c r="AT28" i="56"/>
  <c r="AT29" i="56"/>
  <c r="C57" i="56"/>
  <c r="C68" i="56"/>
  <c r="C33" i="56"/>
  <c r="C77" i="56"/>
  <c r="C42" i="56"/>
  <c r="AU20" i="56"/>
  <c r="AT18" i="56"/>
  <c r="AT19" i="56"/>
  <c r="AD13" i="56"/>
  <c r="M24" i="56"/>
  <c r="AO22" i="56"/>
  <c r="H79" i="56"/>
  <c r="H44" i="56"/>
  <c r="AN24" i="56"/>
  <c r="H42" i="56"/>
  <c r="H77" i="56"/>
  <c r="AV41" i="56"/>
  <c r="AU40" i="56"/>
  <c r="AU39" i="56"/>
  <c r="AS14" i="56"/>
  <c r="AT13" i="56"/>
  <c r="AT12" i="56"/>
  <c r="AT11" i="56"/>
  <c r="AT10" i="56"/>
  <c r="AT8" i="56"/>
  <c r="AT7" i="56"/>
  <c r="AU9" i="56"/>
  <c r="AN23" i="56"/>
  <c r="AM25" i="56"/>
  <c r="AU41" i="30"/>
  <c r="AT40" i="30"/>
  <c r="AT39" i="30"/>
  <c r="AT7" i="30"/>
  <c r="AU9" i="30"/>
  <c r="AT8" i="30"/>
  <c r="AR7" i="30"/>
  <c r="AR8" i="30"/>
  <c r="AS8" i="30"/>
  <c r="AV20" i="30" l="1"/>
  <c r="AU18" i="30"/>
  <c r="AU19" i="30"/>
  <c r="AR14" i="30"/>
  <c r="AI87" i="19" s="1"/>
  <c r="AT14" i="30"/>
  <c r="AK87" i="19" s="1"/>
  <c r="AV29" i="30"/>
  <c r="AW30" i="30"/>
  <c r="AV28" i="30"/>
  <c r="AS14" i="30"/>
  <c r="AJ87" i="19" s="1"/>
  <c r="AU12" i="30"/>
  <c r="AU10" i="30"/>
  <c r="AU13" i="30"/>
  <c r="AU11" i="30"/>
  <c r="AN25" i="56"/>
  <c r="AT14" i="56"/>
  <c r="AW41" i="56"/>
  <c r="AV40" i="56"/>
  <c r="AV39" i="56"/>
  <c r="AU19" i="56"/>
  <c r="AV20" i="56"/>
  <c r="AU18" i="56"/>
  <c r="C79" i="56"/>
  <c r="C44" i="56"/>
  <c r="AP22" i="56"/>
  <c r="AU11" i="56"/>
  <c r="AU8" i="56"/>
  <c r="AV9" i="56"/>
  <c r="AU7" i="56"/>
  <c r="AU13" i="56"/>
  <c r="AU12" i="56"/>
  <c r="AU10" i="56"/>
  <c r="N24" i="56"/>
  <c r="AU29" i="56"/>
  <c r="AU28" i="56"/>
  <c r="AV30" i="56"/>
  <c r="N23" i="56"/>
  <c r="AO23" i="56"/>
  <c r="AO24" i="56"/>
  <c r="AV41" i="30"/>
  <c r="AU40" i="30"/>
  <c r="AU39" i="30"/>
  <c r="AU7" i="30"/>
  <c r="AV9" i="30"/>
  <c r="AU8" i="30"/>
  <c r="AV18" i="30" l="1"/>
  <c r="AW20" i="30"/>
  <c r="AV19" i="30"/>
  <c r="AV13" i="30"/>
  <c r="AV12" i="30"/>
  <c r="AV11" i="30"/>
  <c r="AX30" i="30"/>
  <c r="AW28" i="30"/>
  <c r="AW29" i="30"/>
  <c r="AU14" i="30"/>
  <c r="AL87" i="19" s="1"/>
  <c r="AO25" i="56"/>
  <c r="AU14" i="56"/>
  <c r="O24" i="56"/>
  <c r="AV8" i="56"/>
  <c r="AW9" i="56"/>
  <c r="AV7" i="56"/>
  <c r="AV13" i="56"/>
  <c r="AV12" i="56"/>
  <c r="AV11" i="56"/>
  <c r="AV10" i="56"/>
  <c r="AP23" i="56"/>
  <c r="AV29" i="56"/>
  <c r="AW30" i="56"/>
  <c r="AV28" i="56"/>
  <c r="AQ22" i="56"/>
  <c r="AX41" i="56"/>
  <c r="AW40" i="56"/>
  <c r="AW39" i="56"/>
  <c r="AP24" i="56"/>
  <c r="O23" i="56"/>
  <c r="AV19" i="56"/>
  <c r="AW20" i="56"/>
  <c r="AV18" i="56"/>
  <c r="AW41" i="30"/>
  <c r="AV40" i="30"/>
  <c r="AV39" i="30"/>
  <c r="AV7" i="30"/>
  <c r="AV8" i="30"/>
  <c r="AW9" i="30"/>
  <c r="AX20" i="30" l="1"/>
  <c r="AW19" i="30"/>
  <c r="AW18" i="30"/>
  <c r="AW13" i="30"/>
  <c r="AW12" i="30"/>
  <c r="AW11" i="30"/>
  <c r="AY30" i="30"/>
  <c r="AX29" i="30"/>
  <c r="AX28" i="30"/>
  <c r="AY41" i="56"/>
  <c r="AX39" i="56"/>
  <c r="AX40" i="56"/>
  <c r="AW29" i="56"/>
  <c r="AX30" i="56"/>
  <c r="AW28" i="56"/>
  <c r="AV14" i="56"/>
  <c r="AR22" i="56"/>
  <c r="AW13" i="56"/>
  <c r="AW12" i="56"/>
  <c r="AX9" i="56"/>
  <c r="AW7" i="56"/>
  <c r="AW11" i="56"/>
  <c r="AW10" i="56"/>
  <c r="AW8" i="56"/>
  <c r="P24" i="56"/>
  <c r="AW19" i="56"/>
  <c r="AX20" i="56"/>
  <c r="AW18" i="56"/>
  <c r="AQ24" i="56"/>
  <c r="AQ23" i="56"/>
  <c r="AX41" i="30"/>
  <c r="AW40" i="30"/>
  <c r="AW39" i="30"/>
  <c r="AW7" i="30"/>
  <c r="AW8" i="30"/>
  <c r="AX9" i="30"/>
  <c r="AX18" i="30" l="1"/>
  <c r="AY20" i="30"/>
  <c r="AX19" i="30"/>
  <c r="AZ30" i="30"/>
  <c r="AY29" i="30"/>
  <c r="AY28" i="30"/>
  <c r="AX13" i="30"/>
  <c r="AX12" i="30"/>
  <c r="AX10" i="30"/>
  <c r="AX11" i="30"/>
  <c r="AS22" i="56"/>
  <c r="AX11" i="56"/>
  <c r="AX10" i="56"/>
  <c r="AX13" i="56"/>
  <c r="AX12" i="56"/>
  <c r="AX8" i="56"/>
  <c r="AY9" i="56"/>
  <c r="AX7" i="56"/>
  <c r="AY30" i="56"/>
  <c r="AX28" i="56"/>
  <c r="AX29" i="56"/>
  <c r="AY40" i="56"/>
  <c r="AY39" i="56"/>
  <c r="AZ41" i="56"/>
  <c r="AR23" i="56"/>
  <c r="AR24" i="56"/>
  <c r="AY20" i="56"/>
  <c r="AX19" i="56"/>
  <c r="AX18" i="56"/>
  <c r="Q24" i="56"/>
  <c r="AW14" i="56"/>
  <c r="AY41" i="30"/>
  <c r="AX40" i="30"/>
  <c r="AX39" i="30"/>
  <c r="AX7" i="30"/>
  <c r="AY9" i="30"/>
  <c r="AX8" i="30"/>
  <c r="AZ20" i="30" l="1"/>
  <c r="AY19" i="30"/>
  <c r="AY18" i="30"/>
  <c r="AX14" i="30"/>
  <c r="AO87" i="19" s="1"/>
  <c r="AY12" i="30"/>
  <c r="AY10" i="30"/>
  <c r="AY13" i="30"/>
  <c r="AY11" i="30"/>
  <c r="AZ29" i="30"/>
  <c r="BA30" i="30"/>
  <c r="AZ28" i="30"/>
  <c r="AS24" i="56"/>
  <c r="AS23" i="56"/>
  <c r="AT22" i="56"/>
  <c r="AY29" i="56"/>
  <c r="AY28" i="56"/>
  <c r="AZ30" i="56"/>
  <c r="R24" i="56"/>
  <c r="AY19" i="56"/>
  <c r="AZ20" i="56"/>
  <c r="AY18" i="56"/>
  <c r="AZ40" i="56"/>
  <c r="BA41" i="56"/>
  <c r="AZ39" i="56"/>
  <c r="AY13" i="56"/>
  <c r="AY12" i="56"/>
  <c r="AY8" i="56"/>
  <c r="AZ9" i="56"/>
  <c r="AY7" i="56"/>
  <c r="AY11" i="56"/>
  <c r="AY10" i="56"/>
  <c r="AX14" i="56"/>
  <c r="AZ41" i="30"/>
  <c r="AY40" i="30"/>
  <c r="AY39" i="30"/>
  <c r="AY7" i="30"/>
  <c r="AZ9" i="30"/>
  <c r="AY8" i="30"/>
  <c r="BA20" i="30" l="1"/>
  <c r="AZ19" i="30"/>
  <c r="AZ18" i="30"/>
  <c r="AZ13" i="30"/>
  <c r="AZ12" i="30"/>
  <c r="AZ10" i="30"/>
  <c r="AZ11" i="30"/>
  <c r="BA28" i="30"/>
  <c r="BB30" i="30"/>
  <c r="BA29" i="30"/>
  <c r="AY14" i="30"/>
  <c r="AP87" i="19" s="1"/>
  <c r="AY14" i="56"/>
  <c r="AZ29" i="56"/>
  <c r="BA30" i="56"/>
  <c r="AZ28" i="56"/>
  <c r="AU22" i="56"/>
  <c r="AT24" i="56"/>
  <c r="AZ8" i="56"/>
  <c r="AZ12" i="56"/>
  <c r="BA9" i="56"/>
  <c r="AZ7" i="56"/>
  <c r="AZ11" i="56"/>
  <c r="AZ10" i="56"/>
  <c r="AZ13" i="56"/>
  <c r="AZ19" i="56"/>
  <c r="BA20" i="56"/>
  <c r="AZ18" i="56"/>
  <c r="S24" i="56"/>
  <c r="AT23" i="56"/>
  <c r="BB41" i="56"/>
  <c r="BA40" i="56"/>
  <c r="BA39" i="56"/>
  <c r="BA41" i="30"/>
  <c r="AZ40" i="30"/>
  <c r="AZ39" i="30"/>
  <c r="AZ7" i="30"/>
  <c r="AZ8" i="30"/>
  <c r="BA9" i="30"/>
  <c r="BA13" i="30" s="1"/>
  <c r="BB20" i="30" l="1"/>
  <c r="BA19" i="30"/>
  <c r="BA18" i="30"/>
  <c r="AZ14" i="30"/>
  <c r="AQ87" i="19" s="1"/>
  <c r="BC30" i="30"/>
  <c r="BB28" i="30"/>
  <c r="BB29" i="30"/>
  <c r="T24" i="56"/>
  <c r="BB39" i="56"/>
  <c r="BC41" i="56"/>
  <c r="BB40" i="56"/>
  <c r="BA13" i="56"/>
  <c r="BA12" i="56"/>
  <c r="BB9" i="56"/>
  <c r="BA7" i="56"/>
  <c r="BA8" i="56"/>
  <c r="AU23" i="56"/>
  <c r="AZ14" i="56"/>
  <c r="AV22" i="56"/>
  <c r="BA19" i="56"/>
  <c r="BB20" i="56"/>
  <c r="BA18" i="56"/>
  <c r="AU24" i="56"/>
  <c r="BA29" i="56"/>
  <c r="BB30" i="56"/>
  <c r="BA28" i="56"/>
  <c r="BA40" i="30"/>
  <c r="BA39" i="30"/>
  <c r="BB41" i="30"/>
  <c r="BA7" i="30"/>
  <c r="BA8" i="30"/>
  <c r="BB9" i="30"/>
  <c r="BC20" i="30" l="1"/>
  <c r="BB18" i="30"/>
  <c r="BB19" i="30"/>
  <c r="BB13" i="30"/>
  <c r="BB10" i="30"/>
  <c r="BB12" i="30"/>
  <c r="BB11" i="30"/>
  <c r="BD30" i="30"/>
  <c r="BC29" i="30"/>
  <c r="BC28" i="30"/>
  <c r="U24" i="56"/>
  <c r="AV23" i="56"/>
  <c r="BB11" i="56"/>
  <c r="BB10" i="56"/>
  <c r="BB13" i="56"/>
  <c r="BB12" i="56"/>
  <c r="BB8" i="56"/>
  <c r="BC9" i="56"/>
  <c r="BB7" i="56"/>
  <c r="BD41" i="56"/>
  <c r="BC40" i="56"/>
  <c r="BC39" i="56"/>
  <c r="BC30" i="56"/>
  <c r="BB28" i="56"/>
  <c r="BB29" i="56"/>
  <c r="BC20" i="56"/>
  <c r="BB18" i="56"/>
  <c r="BB19" i="56"/>
  <c r="AV24" i="56"/>
  <c r="AW22" i="56"/>
  <c r="BC41" i="30"/>
  <c r="BB40" i="30"/>
  <c r="BB39" i="30"/>
  <c r="BB7" i="30"/>
  <c r="BB8" i="30"/>
  <c r="BC9" i="30"/>
  <c r="BC19" i="30" l="1"/>
  <c r="BC18" i="30"/>
  <c r="BD20" i="30"/>
  <c r="BC10" i="30"/>
  <c r="BC13" i="30"/>
  <c r="BC12" i="30"/>
  <c r="BC11" i="30"/>
  <c r="BB14" i="30"/>
  <c r="AS87" i="19" s="1"/>
  <c r="BE30" i="30"/>
  <c r="BD29" i="30"/>
  <c r="BD28" i="30"/>
  <c r="AW24" i="56"/>
  <c r="BC13" i="56"/>
  <c r="BC12" i="56"/>
  <c r="BC8" i="56"/>
  <c r="BC11" i="56"/>
  <c r="BD9" i="56"/>
  <c r="BC7" i="56"/>
  <c r="BC10" i="56"/>
  <c r="BB14" i="56"/>
  <c r="BC29" i="56"/>
  <c r="BD30" i="56"/>
  <c r="BC28" i="56"/>
  <c r="V24" i="56"/>
  <c r="AW23" i="56"/>
  <c r="AX22" i="56"/>
  <c r="BC19" i="56"/>
  <c r="BD20" i="56"/>
  <c r="BC18" i="56"/>
  <c r="BD40" i="56"/>
  <c r="BE41" i="56"/>
  <c r="BD39" i="56"/>
  <c r="BD41" i="30"/>
  <c r="BC40" i="30"/>
  <c r="BC39" i="30"/>
  <c r="BC8" i="30"/>
  <c r="BD9" i="30"/>
  <c r="BC7" i="30"/>
  <c r="BE20" i="30" l="1"/>
  <c r="BD19" i="30"/>
  <c r="BD18" i="30"/>
  <c r="BC14" i="30"/>
  <c r="AT87" i="19" s="1"/>
  <c r="BF30" i="30"/>
  <c r="BE29" i="30"/>
  <c r="BE28" i="30"/>
  <c r="BD13" i="30"/>
  <c r="BD12" i="30"/>
  <c r="BD10" i="30"/>
  <c r="BD11" i="30"/>
  <c r="BF41" i="56"/>
  <c r="BE40" i="56"/>
  <c r="BE39" i="56"/>
  <c r="AY22" i="56"/>
  <c r="AX23" i="56"/>
  <c r="BD13" i="56"/>
  <c r="BD12" i="56"/>
  <c r="BD8" i="56"/>
  <c r="BE9" i="56"/>
  <c r="BD7" i="56"/>
  <c r="BD11" i="56"/>
  <c r="BD10" i="56"/>
  <c r="W24" i="56"/>
  <c r="BD29" i="56"/>
  <c r="BE30" i="56"/>
  <c r="BD28" i="56"/>
  <c r="BC14" i="56"/>
  <c r="BD19" i="56"/>
  <c r="BE20" i="56"/>
  <c r="BD18" i="56"/>
  <c r="AX24" i="56"/>
  <c r="BE41" i="30"/>
  <c r="BD40" i="30"/>
  <c r="BD39" i="30"/>
  <c r="BD7" i="30"/>
  <c r="BD8" i="30"/>
  <c r="BE9" i="30"/>
  <c r="BF20" i="30" l="1"/>
  <c r="BE18" i="30"/>
  <c r="BE19" i="30"/>
  <c r="BD14" i="30"/>
  <c r="AU87" i="19" s="1"/>
  <c r="BE13" i="30"/>
  <c r="BE12" i="30"/>
  <c r="BE10" i="30"/>
  <c r="BE11" i="30"/>
  <c r="BF28" i="30"/>
  <c r="BG30" i="30"/>
  <c r="BF29" i="30"/>
  <c r="BD14" i="56"/>
  <c r="BE19" i="56"/>
  <c r="BF20" i="56"/>
  <c r="BE18" i="56"/>
  <c r="AY24" i="56"/>
  <c r="BE29" i="56"/>
  <c r="BF30" i="56"/>
  <c r="BE28" i="56"/>
  <c r="AY23" i="56"/>
  <c r="BF39" i="56"/>
  <c r="BG41" i="56"/>
  <c r="BF40" i="56"/>
  <c r="BE13" i="56"/>
  <c r="BE12" i="56"/>
  <c r="BF9" i="56"/>
  <c r="BE7" i="56"/>
  <c r="BE11" i="56"/>
  <c r="BE10" i="56"/>
  <c r="BE8" i="56"/>
  <c r="X24" i="56"/>
  <c r="AZ22" i="56"/>
  <c r="BE40" i="30"/>
  <c r="BE39" i="30"/>
  <c r="BF41" i="30"/>
  <c r="BE7" i="30"/>
  <c r="BE8" i="30"/>
  <c r="BF9" i="30"/>
  <c r="BF18" i="30" l="1"/>
  <c r="BG20" i="30"/>
  <c r="BF19" i="30"/>
  <c r="BE14" i="30"/>
  <c r="AV87" i="19" s="1"/>
  <c r="BF12" i="30"/>
  <c r="BF10" i="30"/>
  <c r="BF13" i="30"/>
  <c r="BF11" i="30"/>
  <c r="BH30" i="30"/>
  <c r="BG28" i="30"/>
  <c r="BG29" i="30"/>
  <c r="BE14" i="56"/>
  <c r="BF11" i="56"/>
  <c r="BF10" i="56"/>
  <c r="BF12" i="56"/>
  <c r="BF8" i="56"/>
  <c r="BF13" i="56"/>
  <c r="BF7" i="56"/>
  <c r="BG9" i="56"/>
  <c r="BG30" i="56"/>
  <c r="BF28" i="56"/>
  <c r="BF29" i="56"/>
  <c r="BG20" i="56"/>
  <c r="BF19" i="56"/>
  <c r="BF18" i="56"/>
  <c r="BH41" i="56"/>
  <c r="BG40" i="56"/>
  <c r="BG39" i="56"/>
  <c r="AZ23" i="56"/>
  <c r="AZ24" i="56"/>
  <c r="Y24" i="56"/>
  <c r="BG41" i="30"/>
  <c r="BF39" i="30"/>
  <c r="BF40" i="30"/>
  <c r="BF7" i="30"/>
  <c r="BG9" i="30"/>
  <c r="BF8" i="30"/>
  <c r="BG19" i="30" l="1"/>
  <c r="BG18" i="30"/>
  <c r="BH20" i="30"/>
  <c r="BG13" i="30"/>
  <c r="BG12" i="30"/>
  <c r="BG11" i="30"/>
  <c r="BF14" i="30"/>
  <c r="AW87" i="19" s="1"/>
  <c r="BH29" i="30"/>
  <c r="BH28" i="30"/>
  <c r="BI30" i="30"/>
  <c r="BF14" i="56"/>
  <c r="BA23" i="56"/>
  <c r="BG11" i="56"/>
  <c r="BG8" i="56"/>
  <c r="BG13" i="56"/>
  <c r="BG12" i="56"/>
  <c r="BH9" i="56"/>
  <c r="BG7" i="56"/>
  <c r="BG10" i="56"/>
  <c r="Z24" i="56"/>
  <c r="BG29" i="56"/>
  <c r="BH30" i="56"/>
  <c r="BG28" i="56"/>
  <c r="BI41" i="56"/>
  <c r="BH40" i="56"/>
  <c r="BH39" i="56"/>
  <c r="BG19" i="56"/>
  <c r="BH20" i="56"/>
  <c r="BG18" i="56"/>
  <c r="BA24" i="56"/>
  <c r="BH41" i="30"/>
  <c r="BG40" i="30"/>
  <c r="BG39" i="30"/>
  <c r="BG8" i="30"/>
  <c r="BH9" i="30"/>
  <c r="BG7" i="30"/>
  <c r="BH19" i="30" l="1"/>
  <c r="BI20" i="30"/>
  <c r="BH18" i="30"/>
  <c r="BI28" i="30"/>
  <c r="BJ30" i="30"/>
  <c r="BI29" i="30"/>
  <c r="BH13" i="30"/>
  <c r="BH12" i="30"/>
  <c r="BH11" i="30"/>
  <c r="BG14" i="56"/>
  <c r="AA24" i="56"/>
  <c r="BH29" i="56"/>
  <c r="BI30" i="56"/>
  <c r="BH28" i="56"/>
  <c r="BB23" i="56"/>
  <c r="BB24" i="56"/>
  <c r="BH19" i="56"/>
  <c r="BI20" i="56"/>
  <c r="BH18" i="56"/>
  <c r="BH8" i="56"/>
  <c r="BH13" i="56"/>
  <c r="BH12" i="56"/>
  <c r="BI9" i="56"/>
  <c r="BH7" i="56"/>
  <c r="BH11" i="56"/>
  <c r="BH10" i="56"/>
  <c r="BJ41" i="56"/>
  <c r="BI40" i="56"/>
  <c r="BI39" i="56"/>
  <c r="BI41" i="30"/>
  <c r="BH40" i="30"/>
  <c r="BH39" i="30"/>
  <c r="BH7" i="30"/>
  <c r="BH8" i="30"/>
  <c r="BI9" i="30"/>
  <c r="BI18" i="30" l="1"/>
  <c r="BJ20" i="30"/>
  <c r="BI19" i="30"/>
  <c r="BI13" i="30"/>
  <c r="BI12" i="30"/>
  <c r="BI11" i="30"/>
  <c r="BK30" i="30"/>
  <c r="BJ29" i="30"/>
  <c r="BJ28" i="30"/>
  <c r="BC23" i="56"/>
  <c r="BI13" i="56"/>
  <c r="BI12" i="56"/>
  <c r="BJ9" i="56"/>
  <c r="BI7" i="56"/>
  <c r="BI11" i="56"/>
  <c r="BI10" i="56"/>
  <c r="BI8" i="56"/>
  <c r="BI19" i="56"/>
  <c r="BJ20" i="56"/>
  <c r="BI18" i="56"/>
  <c r="BJ39" i="56"/>
  <c r="BK41" i="56"/>
  <c r="BJ40" i="56"/>
  <c r="BH14" i="56"/>
  <c r="BC24" i="56"/>
  <c r="BI29" i="56"/>
  <c r="BJ30" i="56"/>
  <c r="BI28" i="56"/>
  <c r="AB24" i="56"/>
  <c r="BI40" i="30"/>
  <c r="BJ41" i="30"/>
  <c r="BI39" i="30"/>
  <c r="BI7" i="30"/>
  <c r="BI8" i="30"/>
  <c r="BJ9" i="30"/>
  <c r="BJ18" i="30" l="1"/>
  <c r="BJ19" i="30"/>
  <c r="BK20" i="30"/>
  <c r="BJ13" i="30"/>
  <c r="BJ12" i="30"/>
  <c r="BJ10" i="30"/>
  <c r="BJ11" i="30"/>
  <c r="BK29" i="30"/>
  <c r="BK28" i="30"/>
  <c r="BL30" i="30"/>
  <c r="BI14" i="56"/>
  <c r="AC24" i="56"/>
  <c r="BD24" i="56"/>
  <c r="BK20" i="56"/>
  <c r="BJ18" i="56"/>
  <c r="BJ19" i="56"/>
  <c r="BJ13" i="56"/>
  <c r="BJ12" i="56"/>
  <c r="BJ11" i="56"/>
  <c r="BJ10" i="56"/>
  <c r="BJ8" i="56"/>
  <c r="BJ7" i="56"/>
  <c r="BK9" i="56"/>
  <c r="BL41" i="56"/>
  <c r="BK40" i="56"/>
  <c r="BK39" i="56"/>
  <c r="BK30" i="56"/>
  <c r="BJ28" i="56"/>
  <c r="BJ29" i="56"/>
  <c r="BD23" i="56"/>
  <c r="BK41" i="30"/>
  <c r="BJ40" i="30"/>
  <c r="BJ39" i="30"/>
  <c r="BJ7" i="30"/>
  <c r="BK9" i="30"/>
  <c r="BJ8" i="30"/>
  <c r="BK18" i="30" l="1"/>
  <c r="BL20" i="30"/>
  <c r="BK19" i="30"/>
  <c r="BL29" i="30"/>
  <c r="BL28" i="30"/>
  <c r="BM30" i="30"/>
  <c r="BJ14" i="30"/>
  <c r="BA87" i="19" s="1"/>
  <c r="BK12" i="30"/>
  <c r="BK10" i="30"/>
  <c r="BK13" i="30"/>
  <c r="BK11" i="30"/>
  <c r="BJ14" i="56"/>
  <c r="BM41" i="56"/>
  <c r="BL40" i="56"/>
  <c r="BL39" i="56"/>
  <c r="BK8" i="56"/>
  <c r="BL9" i="56"/>
  <c r="BK7" i="56"/>
  <c r="BK13" i="56"/>
  <c r="BK12" i="56"/>
  <c r="BK11" i="56"/>
  <c r="BK10" i="56"/>
  <c r="BE24" i="56"/>
  <c r="BE23" i="56"/>
  <c r="BK29" i="56"/>
  <c r="BK28" i="56"/>
  <c r="BL30" i="56"/>
  <c r="BK19" i="56"/>
  <c r="BL20" i="56"/>
  <c r="BK18" i="56"/>
  <c r="AD24" i="56"/>
  <c r="BL41" i="30"/>
  <c r="BK40" i="30"/>
  <c r="BK39" i="30"/>
  <c r="BK7" i="30"/>
  <c r="BL9" i="30"/>
  <c r="BK8" i="30"/>
  <c r="BL18" i="30" l="1"/>
  <c r="BM20" i="30"/>
  <c r="BL19" i="30"/>
  <c r="BN30" i="30"/>
  <c r="BM28" i="30"/>
  <c r="BM29" i="30"/>
  <c r="BL13" i="30"/>
  <c r="BL12" i="30"/>
  <c r="BL10" i="30"/>
  <c r="BL11" i="30"/>
  <c r="BK14" i="30"/>
  <c r="BB87" i="19" s="1"/>
  <c r="BK14" i="56"/>
  <c r="BN41" i="56"/>
  <c r="BM40" i="56"/>
  <c r="BM39" i="56"/>
  <c r="AE24" i="56"/>
  <c r="BL19" i="56"/>
  <c r="BM20" i="56"/>
  <c r="BL18" i="56"/>
  <c r="BL29" i="56"/>
  <c r="BM30" i="56"/>
  <c r="BL28" i="56"/>
  <c r="BF23" i="56"/>
  <c r="BL8" i="56"/>
  <c r="BM9" i="56"/>
  <c r="BL7" i="56"/>
  <c r="BL13" i="56"/>
  <c r="BL12" i="56"/>
  <c r="BL11" i="56"/>
  <c r="BL10" i="56"/>
  <c r="BF24" i="56"/>
  <c r="BM41" i="30"/>
  <c r="BL40" i="30"/>
  <c r="BL39" i="30"/>
  <c r="BL7" i="30"/>
  <c r="BL8" i="30"/>
  <c r="BM9" i="30"/>
  <c r="BM13" i="30" s="1"/>
  <c r="BN20" i="30" l="1"/>
  <c r="BM19" i="30"/>
  <c r="BM18" i="30"/>
  <c r="BL14" i="30"/>
  <c r="BC87" i="19" s="1"/>
  <c r="BO30" i="30"/>
  <c r="BN29" i="30"/>
  <c r="BN28" i="30"/>
  <c r="BL14" i="56"/>
  <c r="BG23" i="56"/>
  <c r="BM19" i="56"/>
  <c r="BN20" i="56"/>
  <c r="BM18" i="56"/>
  <c r="BG24" i="56"/>
  <c r="BM13" i="56"/>
  <c r="BM12" i="56"/>
  <c r="BN9" i="56"/>
  <c r="BM7" i="56"/>
  <c r="BM8" i="56"/>
  <c r="BO41" i="56"/>
  <c r="BN39" i="56"/>
  <c r="BN40" i="56"/>
  <c r="BM29" i="56"/>
  <c r="BN30" i="56"/>
  <c r="BM28" i="56"/>
  <c r="BN41" i="30"/>
  <c r="BM40" i="30"/>
  <c r="BM39" i="30"/>
  <c r="BM7" i="30"/>
  <c r="BM8" i="30"/>
  <c r="BN9" i="30"/>
  <c r="BO20" i="30" l="1"/>
  <c r="BN19" i="30"/>
  <c r="BN18" i="30"/>
  <c r="BO28" i="30"/>
  <c r="BO29" i="30"/>
  <c r="BP30" i="30"/>
  <c r="BN13" i="30"/>
  <c r="BN10" i="30"/>
  <c r="BN12" i="30"/>
  <c r="BN11" i="30"/>
  <c r="BO40" i="56"/>
  <c r="BO39" i="56"/>
  <c r="BP41" i="56"/>
  <c r="BH24" i="56"/>
  <c r="BO20" i="56"/>
  <c r="BN19" i="56"/>
  <c r="BN18" i="56"/>
  <c r="BN11" i="56"/>
  <c r="BN10" i="56"/>
  <c r="BN13" i="56"/>
  <c r="BN12" i="56"/>
  <c r="BN8" i="56"/>
  <c r="BO9" i="56"/>
  <c r="BN7" i="56"/>
  <c r="BH23" i="56"/>
  <c r="BO30" i="56"/>
  <c r="BN28" i="56"/>
  <c r="BN29" i="56"/>
  <c r="BO41" i="30"/>
  <c r="BN39" i="30"/>
  <c r="BN40" i="30"/>
  <c r="BN7" i="30"/>
  <c r="BO9" i="30"/>
  <c r="BN8" i="30"/>
  <c r="BO18" i="30" l="1"/>
  <c r="BP20" i="30"/>
  <c r="BO19" i="30"/>
  <c r="BQ30" i="30"/>
  <c r="BP29" i="30"/>
  <c r="BP28" i="30"/>
  <c r="BO13" i="30"/>
  <c r="BO10" i="30"/>
  <c r="BO12" i="30"/>
  <c r="BO11" i="30"/>
  <c r="BN14" i="30"/>
  <c r="BE87" i="19" s="1"/>
  <c r="BI24" i="56"/>
  <c r="BI23" i="56"/>
  <c r="BO13" i="56"/>
  <c r="BO12" i="56"/>
  <c r="BO8" i="56"/>
  <c r="BO11" i="56"/>
  <c r="BP9" i="56"/>
  <c r="BO7" i="56"/>
  <c r="BO10" i="56"/>
  <c r="BN14" i="56"/>
  <c r="BP40" i="56"/>
  <c r="BQ41" i="56"/>
  <c r="BP39" i="56"/>
  <c r="BO29" i="56"/>
  <c r="BO28" i="56"/>
  <c r="BP30" i="56"/>
  <c r="BO19" i="56"/>
  <c r="BP20" i="56"/>
  <c r="BO18" i="56"/>
  <c r="BP41" i="30"/>
  <c r="BO40" i="30"/>
  <c r="BO39" i="30"/>
  <c r="BO7" i="30"/>
  <c r="BP9" i="30"/>
  <c r="BO8" i="30"/>
  <c r="BP19" i="30" l="1"/>
  <c r="BQ20" i="30"/>
  <c r="BP18" i="30"/>
  <c r="BP13" i="30"/>
  <c r="BP12" i="30"/>
  <c r="BP10" i="30"/>
  <c r="BP11" i="30"/>
  <c r="BO14" i="30"/>
  <c r="BF87" i="19" s="1"/>
  <c r="BQ29" i="30"/>
  <c r="BQ28" i="30"/>
  <c r="BR30" i="30"/>
  <c r="BP29" i="56"/>
  <c r="BQ30" i="56"/>
  <c r="BP28" i="56"/>
  <c r="BP8" i="56"/>
  <c r="BQ9" i="56"/>
  <c r="BP7" i="56"/>
  <c r="BP11" i="56"/>
  <c r="BP10" i="56"/>
  <c r="BP13" i="56"/>
  <c r="BP12" i="56"/>
  <c r="BO14" i="56"/>
  <c r="BP19" i="56"/>
  <c r="BQ20" i="56"/>
  <c r="BP18" i="56"/>
  <c r="BR41" i="56"/>
  <c r="BQ40" i="56"/>
  <c r="BQ39" i="56"/>
  <c r="BJ23" i="56"/>
  <c r="BJ24" i="56"/>
  <c r="BQ41" i="30"/>
  <c r="BP40" i="30"/>
  <c r="BP39" i="30"/>
  <c r="BP7" i="30"/>
  <c r="BP8" i="30"/>
  <c r="BQ9" i="30"/>
  <c r="BQ19" i="30" l="1"/>
  <c r="BQ18" i="30"/>
  <c r="BR20" i="30"/>
  <c r="BR28" i="30"/>
  <c r="BS30" i="30"/>
  <c r="BR29" i="30"/>
  <c r="BQ12" i="30"/>
  <c r="BQ10" i="30"/>
  <c r="BQ13" i="30"/>
  <c r="BQ11" i="30"/>
  <c r="BP14" i="30"/>
  <c r="BG87" i="19" s="1"/>
  <c r="BP14" i="56"/>
  <c r="BK23" i="56"/>
  <c r="BR39" i="56"/>
  <c r="BS41" i="56"/>
  <c r="BR40" i="56"/>
  <c r="BQ19" i="56"/>
  <c r="BR20" i="56"/>
  <c r="BQ18" i="56"/>
  <c r="BK24" i="56"/>
  <c r="BQ29" i="56"/>
  <c r="BR30" i="56"/>
  <c r="BQ28" i="56"/>
  <c r="BQ13" i="56"/>
  <c r="BQ12" i="56"/>
  <c r="BR9" i="56"/>
  <c r="BQ7" i="56"/>
  <c r="BQ11" i="56"/>
  <c r="BQ10" i="56"/>
  <c r="BQ8" i="56"/>
  <c r="BQ40" i="30"/>
  <c r="BR41" i="30"/>
  <c r="BQ39" i="30"/>
  <c r="BQ7" i="30"/>
  <c r="BQ8" i="30"/>
  <c r="BR9" i="30"/>
  <c r="BR19" i="30" l="1"/>
  <c r="BS20" i="30"/>
  <c r="BR18" i="30"/>
  <c r="BR12" i="30"/>
  <c r="BR13" i="30"/>
  <c r="BR10" i="30"/>
  <c r="BR11" i="30"/>
  <c r="BQ14" i="30"/>
  <c r="BH87" i="19" s="1"/>
  <c r="BS28" i="30"/>
  <c r="BS29" i="30"/>
  <c r="BT30" i="30"/>
  <c r="BQ14" i="56"/>
  <c r="BR11" i="56"/>
  <c r="BR10" i="56"/>
  <c r="BR13" i="56"/>
  <c r="BR12" i="56"/>
  <c r="BR8" i="56"/>
  <c r="BS9" i="56"/>
  <c r="BR7" i="56"/>
  <c r="BS20" i="56"/>
  <c r="BR18" i="56"/>
  <c r="BR19" i="56"/>
  <c r="BL24" i="56"/>
  <c r="BT41" i="56"/>
  <c r="BS40" i="56"/>
  <c r="BS39" i="56"/>
  <c r="BS30" i="56"/>
  <c r="BR28" i="56"/>
  <c r="BR29" i="56"/>
  <c r="BL23" i="56"/>
  <c r="BS41" i="30"/>
  <c r="BR40" i="30"/>
  <c r="BR39" i="30"/>
  <c r="BR7" i="30"/>
  <c r="BR8" i="30"/>
  <c r="BS9" i="30"/>
  <c r="BS19" i="30" l="1"/>
  <c r="BT20" i="30"/>
  <c r="BS18" i="30"/>
  <c r="BR14" i="30"/>
  <c r="BI87" i="19" s="1"/>
  <c r="BT28" i="30"/>
  <c r="BU30" i="30"/>
  <c r="BT29" i="30"/>
  <c r="BS13" i="30"/>
  <c r="BS12" i="30"/>
  <c r="BS10" i="30"/>
  <c r="BS11" i="30"/>
  <c r="BT40" i="56"/>
  <c r="BU41" i="56"/>
  <c r="BT39" i="56"/>
  <c r="BS19" i="56"/>
  <c r="BT20" i="56"/>
  <c r="BS18" i="56"/>
  <c r="BM23" i="56"/>
  <c r="BS29" i="56"/>
  <c r="BT30" i="56"/>
  <c r="BS28" i="56"/>
  <c r="BM24" i="56"/>
  <c r="BS11" i="56"/>
  <c r="BS13" i="56"/>
  <c r="BS12" i="56"/>
  <c r="BS8" i="56"/>
  <c r="BT9" i="56"/>
  <c r="BS7" i="56"/>
  <c r="BS10" i="56"/>
  <c r="BR14" i="56"/>
  <c r="BT41" i="30"/>
  <c r="BS40" i="30"/>
  <c r="BS39" i="30"/>
  <c r="BS8" i="30"/>
  <c r="BT9" i="30"/>
  <c r="BS7" i="30"/>
  <c r="BU20" i="30" l="1"/>
  <c r="BT19" i="30"/>
  <c r="BT18" i="30"/>
  <c r="BS14" i="30"/>
  <c r="BJ87" i="19" s="1"/>
  <c r="BU28" i="30"/>
  <c r="BU29" i="30"/>
  <c r="BV30" i="30"/>
  <c r="BT13" i="30"/>
  <c r="BT10" i="30"/>
  <c r="BT12" i="30"/>
  <c r="BT11" i="30"/>
  <c r="BT29" i="56"/>
  <c r="BU30" i="56"/>
  <c r="BT28" i="56"/>
  <c r="BV41" i="56"/>
  <c r="BU40" i="56"/>
  <c r="BU39" i="56"/>
  <c r="BT19" i="56"/>
  <c r="BU20" i="56"/>
  <c r="BT18" i="56"/>
  <c r="BT13" i="56"/>
  <c r="BT12" i="56"/>
  <c r="BT8" i="56"/>
  <c r="BU9" i="56"/>
  <c r="BT7" i="56"/>
  <c r="BT11" i="56"/>
  <c r="BT10" i="56"/>
  <c r="BS14" i="56"/>
  <c r="BN24" i="56"/>
  <c r="BN23" i="56"/>
  <c r="BU41" i="30"/>
  <c r="BT40" i="30"/>
  <c r="BT39" i="30"/>
  <c r="BT7" i="30"/>
  <c r="BT8" i="30"/>
  <c r="BU9" i="30"/>
  <c r="BV20" i="30" l="1"/>
  <c r="BU19" i="30"/>
  <c r="BU18" i="30"/>
  <c r="BV29" i="30"/>
  <c r="BV28" i="30"/>
  <c r="BW30" i="30"/>
  <c r="BU12" i="30"/>
  <c r="BU10" i="30"/>
  <c r="BU13" i="30"/>
  <c r="BU11" i="30"/>
  <c r="BT14" i="30"/>
  <c r="BK87" i="19" s="1"/>
  <c r="BO23" i="56"/>
  <c r="BT14" i="56"/>
  <c r="BU19" i="56"/>
  <c r="BV20" i="56"/>
  <c r="BU18" i="56"/>
  <c r="BV39" i="56"/>
  <c r="BW41" i="56"/>
  <c r="BV40" i="56"/>
  <c r="BO24" i="56"/>
  <c r="BU29" i="56"/>
  <c r="BV30" i="56"/>
  <c r="BU28" i="56"/>
  <c r="BU13" i="56"/>
  <c r="BU12" i="56"/>
  <c r="BV9" i="56"/>
  <c r="BU7" i="56"/>
  <c r="BU11" i="56"/>
  <c r="BU10" i="56"/>
  <c r="BU8" i="56"/>
  <c r="BU40" i="30"/>
  <c r="BV41" i="30"/>
  <c r="BU39" i="30"/>
  <c r="BU7" i="30"/>
  <c r="BU8" i="30"/>
  <c r="BV9" i="30"/>
  <c r="BV19" i="30" l="1"/>
  <c r="BW20" i="30"/>
  <c r="BV18" i="30"/>
  <c r="BV12" i="30"/>
  <c r="BV10" i="30"/>
  <c r="BV13" i="30"/>
  <c r="BV11" i="30"/>
  <c r="BU14" i="30"/>
  <c r="BL87" i="19" s="1"/>
  <c r="BX30" i="30"/>
  <c r="BW28" i="30"/>
  <c r="BW29" i="30"/>
  <c r="BU14" i="56"/>
  <c r="BX41" i="56"/>
  <c r="BW40" i="56"/>
  <c r="BW39" i="56"/>
  <c r="BP24" i="56"/>
  <c r="BP23" i="56"/>
  <c r="BV11" i="56"/>
  <c r="BV10" i="56"/>
  <c r="BV12" i="56"/>
  <c r="BV8" i="56"/>
  <c r="BV13" i="56"/>
  <c r="BV7" i="56"/>
  <c r="BW9" i="56"/>
  <c r="BW20" i="56"/>
  <c r="BV19" i="56"/>
  <c r="BV18" i="56"/>
  <c r="BW30" i="56"/>
  <c r="BV28" i="56"/>
  <c r="BV29" i="56"/>
  <c r="BW41" i="30"/>
  <c r="BV39" i="30"/>
  <c r="BV40" i="30"/>
  <c r="BV7" i="30"/>
  <c r="BW9" i="30"/>
  <c r="BV8" i="30"/>
  <c r="BX20" i="30" l="1"/>
  <c r="BW18" i="30"/>
  <c r="BW19" i="30"/>
  <c r="BW12" i="30"/>
  <c r="BW13" i="30"/>
  <c r="BW10" i="30"/>
  <c r="BW11" i="30"/>
  <c r="BY30" i="30"/>
  <c r="BX29" i="30"/>
  <c r="BX28" i="30"/>
  <c r="BV14" i="30"/>
  <c r="BM87" i="19" s="1"/>
  <c r="BV14" i="56"/>
  <c r="BQ24" i="56"/>
  <c r="BY41" i="56"/>
  <c r="BX40" i="56"/>
  <c r="BX39" i="56"/>
  <c r="BW19" i="56"/>
  <c r="BW18" i="56"/>
  <c r="BX20" i="56"/>
  <c r="BW29" i="56"/>
  <c r="BX30" i="56"/>
  <c r="BW28" i="56"/>
  <c r="BW8" i="56"/>
  <c r="BW13" i="56"/>
  <c r="BW12" i="56"/>
  <c r="BX9" i="56"/>
  <c r="BW7" i="56"/>
  <c r="BW11" i="56"/>
  <c r="BW10" i="56"/>
  <c r="BQ23" i="56"/>
  <c r="BX41" i="30"/>
  <c r="BW40" i="30"/>
  <c r="BW39" i="30"/>
  <c r="BW8" i="30"/>
  <c r="BX9" i="30"/>
  <c r="BW7" i="30"/>
  <c r="BX19" i="30" l="1"/>
  <c r="BY20" i="30"/>
  <c r="BX18" i="30"/>
  <c r="BW14" i="30"/>
  <c r="BN87" i="19" s="1"/>
  <c r="BX13" i="30"/>
  <c r="BX12" i="30"/>
  <c r="BX10" i="30"/>
  <c r="BX11" i="30"/>
  <c r="BZ30" i="30"/>
  <c r="BY29" i="30"/>
  <c r="BY28" i="30"/>
  <c r="BW14" i="56"/>
  <c r="BX19" i="56"/>
  <c r="BY20" i="56"/>
  <c r="BX18" i="56"/>
  <c r="BZ41" i="56"/>
  <c r="BY40" i="56"/>
  <c r="BY39" i="56"/>
  <c r="BX29" i="56"/>
  <c r="BY30" i="56"/>
  <c r="BX28" i="56"/>
  <c r="BR23" i="56"/>
  <c r="BX8" i="56"/>
  <c r="BX13" i="56"/>
  <c r="BX12" i="56"/>
  <c r="BY9" i="56"/>
  <c r="BX7" i="56"/>
  <c r="BX11" i="56"/>
  <c r="BX10" i="56"/>
  <c r="BR24" i="56"/>
  <c r="BY41" i="30"/>
  <c r="BX40" i="30"/>
  <c r="BX39" i="30"/>
  <c r="BX7" i="30"/>
  <c r="BX8" i="30"/>
  <c r="BY9" i="30"/>
  <c r="BY13" i="30" s="1"/>
  <c r="BY19" i="30" l="1"/>
  <c r="BY18" i="30"/>
  <c r="BZ20" i="30"/>
  <c r="BX14" i="30"/>
  <c r="BO87" i="19" s="1"/>
  <c r="CA30" i="30"/>
  <c r="BZ29" i="30"/>
  <c r="BZ28" i="30"/>
  <c r="BS24" i="56"/>
  <c r="BY13" i="56"/>
  <c r="BZ9" i="56"/>
  <c r="BY7" i="56"/>
  <c r="BY8" i="56"/>
  <c r="BS23" i="56"/>
  <c r="BY29" i="56"/>
  <c r="BZ30" i="56"/>
  <c r="BY28" i="56"/>
  <c r="BX14" i="56"/>
  <c r="BZ39" i="56"/>
  <c r="CA41" i="56"/>
  <c r="BZ40" i="56"/>
  <c r="BY19" i="56"/>
  <c r="BZ20" i="56"/>
  <c r="BY18" i="56"/>
  <c r="BY40" i="30"/>
  <c r="BZ41" i="30"/>
  <c r="BY39" i="30"/>
  <c r="BY7" i="30"/>
  <c r="BY8" i="30"/>
  <c r="BZ9" i="30"/>
  <c r="BZ19" i="30" l="1"/>
  <c r="CA20" i="30"/>
  <c r="BZ18" i="30"/>
  <c r="BZ12" i="30"/>
  <c r="BZ10" i="30"/>
  <c r="BZ13" i="30"/>
  <c r="BZ11" i="30"/>
  <c r="CB30" i="30"/>
  <c r="CA29" i="30"/>
  <c r="CA28" i="30"/>
  <c r="CA20" i="56"/>
  <c r="BZ18" i="56"/>
  <c r="BZ19" i="56"/>
  <c r="BT23" i="56"/>
  <c r="CB41" i="56"/>
  <c r="CA40" i="56"/>
  <c r="CA39" i="56"/>
  <c r="BT24" i="56"/>
  <c r="CA30" i="56"/>
  <c r="BZ28" i="56"/>
  <c r="BZ29" i="56"/>
  <c r="BZ13" i="56"/>
  <c r="BZ12" i="56"/>
  <c r="BZ11" i="56"/>
  <c r="BZ10" i="56"/>
  <c r="BZ8" i="56"/>
  <c r="BZ7" i="56"/>
  <c r="CA9" i="56"/>
  <c r="CA41" i="30"/>
  <c r="BZ39" i="30"/>
  <c r="BZ40" i="30"/>
  <c r="BZ7" i="30"/>
  <c r="CA9" i="30"/>
  <c r="BZ8" i="30"/>
  <c r="CB20" i="30" l="1"/>
  <c r="CA18" i="30"/>
  <c r="CA19" i="30"/>
  <c r="CA10" i="30"/>
  <c r="CA12" i="30"/>
  <c r="CA13" i="30"/>
  <c r="CA11" i="30"/>
  <c r="BZ14" i="30"/>
  <c r="BQ87" i="19" s="1"/>
  <c r="CB29" i="30"/>
  <c r="CC30" i="30"/>
  <c r="CB28" i="30"/>
  <c r="BZ14" i="56"/>
  <c r="CA12" i="56"/>
  <c r="CA8" i="56"/>
  <c r="CA11" i="56"/>
  <c r="CB9" i="56"/>
  <c r="CA7" i="56"/>
  <c r="CA13" i="56"/>
  <c r="CA10" i="56"/>
  <c r="CA29" i="56"/>
  <c r="CA28" i="56"/>
  <c r="CB30" i="56"/>
  <c r="CC41" i="56"/>
  <c r="CB40" i="56"/>
  <c r="CB39" i="56"/>
  <c r="BU23" i="56"/>
  <c r="CA19" i="56"/>
  <c r="CB20" i="56"/>
  <c r="CA18" i="56"/>
  <c r="BU24" i="56"/>
  <c r="CB41" i="30"/>
  <c r="CA40" i="30"/>
  <c r="CA39" i="30"/>
  <c r="CA7" i="30"/>
  <c r="CB9" i="30"/>
  <c r="CA8" i="30"/>
  <c r="CB18" i="30" l="1"/>
  <c r="CC20" i="30"/>
  <c r="CB19" i="30"/>
  <c r="CD30" i="30"/>
  <c r="CC28" i="30"/>
  <c r="CC29" i="30"/>
  <c r="CB13" i="30"/>
  <c r="CB12" i="30"/>
  <c r="CB10" i="30"/>
  <c r="CB11" i="30"/>
  <c r="CA14" i="30"/>
  <c r="BR87" i="19" s="1"/>
  <c r="BV23" i="56"/>
  <c r="CD41" i="56"/>
  <c r="CC40" i="56"/>
  <c r="CC39" i="56"/>
  <c r="CB8" i="56"/>
  <c r="CC9" i="56"/>
  <c r="CB7" i="56"/>
  <c r="CB13" i="56"/>
  <c r="CB12" i="56"/>
  <c r="CB11" i="56"/>
  <c r="CB10" i="56"/>
  <c r="BV24" i="56"/>
  <c r="CB29" i="56"/>
  <c r="CC30" i="56"/>
  <c r="CB28" i="56"/>
  <c r="CB19" i="56"/>
  <c r="CC20" i="56"/>
  <c r="CB18" i="56"/>
  <c r="CA14" i="56"/>
  <c r="CC41" i="30"/>
  <c r="CB40" i="30"/>
  <c r="CB39" i="30"/>
  <c r="CB7" i="30"/>
  <c r="CB8" i="30"/>
  <c r="CC9" i="30"/>
  <c r="CC18" i="30" l="1"/>
  <c r="CD20" i="30"/>
  <c r="CC19" i="30"/>
  <c r="CC12" i="30"/>
  <c r="CC13" i="30"/>
  <c r="CC10" i="30"/>
  <c r="CC11" i="30"/>
  <c r="CB14" i="30"/>
  <c r="BS87" i="19" s="1"/>
  <c r="CE30" i="30"/>
  <c r="CD28" i="30"/>
  <c r="CD29" i="30"/>
  <c r="CB14" i="56"/>
  <c r="CC13" i="56"/>
  <c r="CC12" i="56"/>
  <c r="CD9" i="56"/>
  <c r="CC7" i="56"/>
  <c r="CC11" i="56"/>
  <c r="CC10" i="56"/>
  <c r="CC8" i="56"/>
  <c r="CE41" i="56"/>
  <c r="CD39" i="56"/>
  <c r="CD40" i="56"/>
  <c r="CC19" i="56"/>
  <c r="CD20" i="56"/>
  <c r="CC18" i="56"/>
  <c r="BW23" i="56"/>
  <c r="CC29" i="56"/>
  <c r="CD30" i="56"/>
  <c r="CC28" i="56"/>
  <c r="BW24" i="56"/>
  <c r="CD41" i="30"/>
  <c r="CC40" i="30"/>
  <c r="CC39" i="30"/>
  <c r="CC7" i="30"/>
  <c r="CC8" i="30"/>
  <c r="CD9" i="30"/>
  <c r="CD19" i="30" l="1"/>
  <c r="CD18" i="30"/>
  <c r="CE20" i="30"/>
  <c r="CC14" i="30"/>
  <c r="BT87" i="19" s="1"/>
  <c r="CD12" i="30"/>
  <c r="CD10" i="30"/>
  <c r="CD13" i="30"/>
  <c r="CD11" i="30"/>
  <c r="CE29" i="30"/>
  <c r="CF30" i="30"/>
  <c r="CE28" i="30"/>
  <c r="CC14" i="56"/>
  <c r="BX24" i="56"/>
  <c r="CE30" i="56"/>
  <c r="CD28" i="56"/>
  <c r="CD29" i="56"/>
  <c r="CF41" i="56"/>
  <c r="CE40" i="56"/>
  <c r="CE39" i="56"/>
  <c r="BX23" i="56"/>
  <c r="CE20" i="56"/>
  <c r="CD19" i="56"/>
  <c r="CD18" i="56"/>
  <c r="CD11" i="56"/>
  <c r="CD10" i="56"/>
  <c r="CD13" i="56"/>
  <c r="CD12" i="56"/>
  <c r="CD8" i="56"/>
  <c r="CE9" i="56"/>
  <c r="CD7" i="56"/>
  <c r="CE41" i="30"/>
  <c r="CD39" i="30"/>
  <c r="CD40" i="30"/>
  <c r="CD7" i="30"/>
  <c r="CE9" i="30"/>
  <c r="CD8" i="30"/>
  <c r="CE19" i="30" l="1"/>
  <c r="CE18" i="30"/>
  <c r="CF20" i="30"/>
  <c r="CG30" i="30"/>
  <c r="CF29" i="30"/>
  <c r="CF28" i="30"/>
  <c r="CD14" i="30"/>
  <c r="BU87" i="19" s="1"/>
  <c r="CE13" i="30"/>
  <c r="CE10" i="30"/>
  <c r="CE12" i="30"/>
  <c r="CE11" i="30"/>
  <c r="CE13" i="56"/>
  <c r="CE12" i="56"/>
  <c r="CE11" i="56"/>
  <c r="CE8" i="56"/>
  <c r="CF9" i="56"/>
  <c r="CE7" i="56"/>
  <c r="CE10" i="56"/>
  <c r="CD14" i="56"/>
  <c r="BY24" i="56"/>
  <c r="CE19" i="56"/>
  <c r="CF20" i="56"/>
  <c r="CE18" i="56"/>
  <c r="CF40" i="56"/>
  <c r="CG41" i="56"/>
  <c r="CF39" i="56"/>
  <c r="CE29" i="56"/>
  <c r="CE28" i="56"/>
  <c r="CF30" i="56"/>
  <c r="CF41" i="30"/>
  <c r="CE40" i="30"/>
  <c r="CE39" i="30"/>
  <c r="CE7" i="30"/>
  <c r="CF9" i="30"/>
  <c r="CE8" i="30"/>
  <c r="CG20" i="30" l="1"/>
  <c r="CF18" i="30"/>
  <c r="CF19" i="30"/>
  <c r="CF13" i="30"/>
  <c r="CF10" i="30"/>
  <c r="CF12" i="30"/>
  <c r="CF11" i="30"/>
  <c r="CE14" i="30"/>
  <c r="BV87" i="19" s="1"/>
  <c r="CH30" i="30"/>
  <c r="CG28" i="30"/>
  <c r="CG29" i="30"/>
  <c r="CE14" i="56"/>
  <c r="CF29" i="56"/>
  <c r="CG30" i="56"/>
  <c r="CF28" i="56"/>
  <c r="CH41" i="56"/>
  <c r="CG40" i="56"/>
  <c r="CG39" i="56"/>
  <c r="CF19" i="56"/>
  <c r="CG20" i="56"/>
  <c r="CF18" i="56"/>
  <c r="BZ24" i="56"/>
  <c r="CF8" i="56"/>
  <c r="CG9" i="56"/>
  <c r="CF7" i="56"/>
  <c r="CF11" i="56"/>
  <c r="CF10" i="56"/>
  <c r="CF13" i="56"/>
  <c r="CF12" i="56"/>
  <c r="CG41" i="30"/>
  <c r="CF40" i="30"/>
  <c r="CF39" i="30"/>
  <c r="CF7" i="30"/>
  <c r="CF8" i="30"/>
  <c r="CG9" i="30"/>
  <c r="CG19" i="30" l="1"/>
  <c r="CG18" i="30"/>
  <c r="CH20" i="30"/>
  <c r="CG12" i="30"/>
  <c r="CG10" i="30"/>
  <c r="CG13" i="30"/>
  <c r="CG11" i="30"/>
  <c r="CH28" i="30"/>
  <c r="CI30" i="30"/>
  <c r="CH29" i="30"/>
  <c r="CF14" i="30"/>
  <c r="BW87" i="19" s="1"/>
  <c r="CG29" i="56"/>
  <c r="CH30" i="56"/>
  <c r="CG28" i="56"/>
  <c r="CG13" i="56"/>
  <c r="CG12" i="56"/>
  <c r="CH9" i="56"/>
  <c r="CG7" i="56"/>
  <c r="CG11" i="56"/>
  <c r="CG10" i="56"/>
  <c r="CG8" i="56"/>
  <c r="CF14" i="56"/>
  <c r="CG19" i="56"/>
  <c r="CH20" i="56"/>
  <c r="CG18" i="56"/>
  <c r="CH39" i="56"/>
  <c r="CI41" i="56"/>
  <c r="CH40" i="56"/>
  <c r="CA24" i="56"/>
  <c r="CG40" i="30"/>
  <c r="CH41" i="30"/>
  <c r="CG39" i="30"/>
  <c r="CG7" i="30"/>
  <c r="CH9" i="30"/>
  <c r="CG8" i="30"/>
  <c r="CH19" i="30" l="1"/>
  <c r="CI20" i="30"/>
  <c r="CH18" i="30"/>
  <c r="CG14" i="30"/>
  <c r="BX87" i="19" s="1"/>
  <c r="CH12" i="30"/>
  <c r="CH10" i="30"/>
  <c r="CH13" i="30"/>
  <c r="CH11" i="30"/>
  <c r="CI28" i="30"/>
  <c r="CJ30" i="30"/>
  <c r="CI29" i="30"/>
  <c r="CG14" i="56"/>
  <c r="CB24" i="56"/>
  <c r="CI20" i="56"/>
  <c r="CH18" i="56"/>
  <c r="CH19" i="56"/>
  <c r="CJ41" i="56"/>
  <c r="CI40" i="56"/>
  <c r="CI39" i="56"/>
  <c r="CI30" i="56"/>
  <c r="CH28" i="56"/>
  <c r="CH29" i="56"/>
  <c r="CH11" i="56"/>
  <c r="CH10" i="56"/>
  <c r="CH13" i="56"/>
  <c r="CH12" i="56"/>
  <c r="CH8" i="56"/>
  <c r="CI9" i="56"/>
  <c r="CH7" i="56"/>
  <c r="CI41" i="30"/>
  <c r="CH39" i="30"/>
  <c r="CH40" i="30"/>
  <c r="CH7" i="30"/>
  <c r="CH8" i="30"/>
  <c r="CI9" i="30"/>
  <c r="CJ20" i="30" l="1"/>
  <c r="CI19" i="30"/>
  <c r="CI18" i="30"/>
  <c r="CI12" i="30"/>
  <c r="CI13" i="30"/>
  <c r="CI10" i="30"/>
  <c r="CI11" i="30"/>
  <c r="CJ28" i="30"/>
  <c r="CK30" i="30"/>
  <c r="CJ29" i="30"/>
  <c r="CH14" i="30"/>
  <c r="BY87" i="19" s="1"/>
  <c r="CC24" i="56"/>
  <c r="CI13" i="56"/>
  <c r="CI12" i="56"/>
  <c r="CI8" i="56"/>
  <c r="CI11" i="56"/>
  <c r="CJ9" i="56"/>
  <c r="CI7" i="56"/>
  <c r="CI10" i="56"/>
  <c r="CH14" i="56"/>
  <c r="CI29" i="56"/>
  <c r="CJ30" i="56"/>
  <c r="CI28" i="56"/>
  <c r="CJ40" i="56"/>
  <c r="CK41" i="56"/>
  <c r="CJ39" i="56"/>
  <c r="CI19" i="56"/>
  <c r="CJ20" i="56"/>
  <c r="CI18" i="56"/>
  <c r="CJ41" i="30"/>
  <c r="CI40" i="30"/>
  <c r="CI39" i="30"/>
  <c r="CI8" i="30"/>
  <c r="CJ9" i="30"/>
  <c r="CI7" i="30"/>
  <c r="CK20" i="30" l="1"/>
  <c r="CJ19" i="30"/>
  <c r="CJ18" i="30"/>
  <c r="CI14" i="30"/>
  <c r="BZ87" i="19" s="1"/>
  <c r="CJ13" i="30"/>
  <c r="CJ10" i="30"/>
  <c r="CJ12" i="30"/>
  <c r="CJ11" i="30"/>
  <c r="CK28" i="30"/>
  <c r="CK29" i="30"/>
  <c r="CL30" i="30"/>
  <c r="CJ13" i="56"/>
  <c r="CJ12" i="56"/>
  <c r="CJ8" i="56"/>
  <c r="CK9" i="56"/>
  <c r="CJ7" i="56"/>
  <c r="CJ11" i="56"/>
  <c r="CJ10" i="56"/>
  <c r="CD24" i="56"/>
  <c r="CJ19" i="56"/>
  <c r="CK20" i="56"/>
  <c r="CJ18" i="56"/>
  <c r="CI14" i="56"/>
  <c r="CL41" i="56"/>
  <c r="CK40" i="56"/>
  <c r="CK39" i="56"/>
  <c r="CJ29" i="56"/>
  <c r="CK30" i="56"/>
  <c r="CJ28" i="56"/>
  <c r="CK41" i="30"/>
  <c r="CJ40" i="30"/>
  <c r="CJ39" i="30"/>
  <c r="CJ7" i="30"/>
  <c r="CJ8" i="30"/>
  <c r="CK9" i="30"/>
  <c r="CK13" i="30" s="1"/>
  <c r="CK19" i="30" l="1"/>
  <c r="CL20" i="30"/>
  <c r="CK18" i="30"/>
  <c r="CJ14" i="30"/>
  <c r="CA87" i="19" s="1"/>
  <c r="CM30" i="30"/>
  <c r="CL29" i="30"/>
  <c r="CL28" i="30"/>
  <c r="CE24" i="56"/>
  <c r="CL39" i="56"/>
  <c r="CM41" i="56"/>
  <c r="CL40" i="56"/>
  <c r="CK13" i="56"/>
  <c r="CL9" i="56"/>
  <c r="CK7" i="56"/>
  <c r="CK8" i="56"/>
  <c r="CK29" i="56"/>
  <c r="CL30" i="56"/>
  <c r="CK28" i="56"/>
  <c r="CK19" i="56"/>
  <c r="CL20" i="56"/>
  <c r="CK18" i="56"/>
  <c r="CJ14" i="56"/>
  <c r="CK40" i="30"/>
  <c r="CK39" i="30"/>
  <c r="CL41" i="30"/>
  <c r="CK7" i="30"/>
  <c r="CK8" i="30"/>
  <c r="CL9" i="30"/>
  <c r="CM20" i="30" l="1"/>
  <c r="CL19" i="30"/>
  <c r="CL18" i="30"/>
  <c r="CM29" i="30"/>
  <c r="CN30" i="30"/>
  <c r="CM28" i="30"/>
  <c r="CL10" i="30"/>
  <c r="CL12" i="30"/>
  <c r="CL13" i="30"/>
  <c r="CL11" i="30"/>
  <c r="CF24" i="56"/>
  <c r="CM30" i="56"/>
  <c r="CL28" i="56"/>
  <c r="CL29" i="56"/>
  <c r="CN41" i="56"/>
  <c r="CM40" i="56"/>
  <c r="CM39" i="56"/>
  <c r="CM20" i="56"/>
  <c r="CL19" i="56"/>
  <c r="CL18" i="56"/>
  <c r="CL11" i="56"/>
  <c r="CL10" i="56"/>
  <c r="CL12" i="56"/>
  <c r="CL8" i="56"/>
  <c r="CL13" i="56"/>
  <c r="CL7" i="56"/>
  <c r="CM9" i="56"/>
  <c r="CM41" i="30"/>
  <c r="CL39" i="30"/>
  <c r="CL40" i="30"/>
  <c r="CL7" i="30"/>
  <c r="CM9" i="30"/>
  <c r="CL8" i="30"/>
  <c r="CN20" i="30" l="1"/>
  <c r="CM19" i="30"/>
  <c r="CM18" i="30"/>
  <c r="CL14" i="30"/>
  <c r="CC87" i="19" s="1"/>
  <c r="CM12" i="30"/>
  <c r="CM10" i="30"/>
  <c r="CM13" i="30"/>
  <c r="CM11" i="30"/>
  <c r="CN28" i="30"/>
  <c r="CO30" i="30"/>
  <c r="CN29" i="30"/>
  <c r="CL14" i="56"/>
  <c r="CM29" i="56"/>
  <c r="CN30" i="56"/>
  <c r="CM28" i="56"/>
  <c r="CM11" i="56"/>
  <c r="CM8" i="56"/>
  <c r="CM10" i="56"/>
  <c r="CM13" i="56"/>
  <c r="CM12" i="56"/>
  <c r="CN9" i="56"/>
  <c r="CM7" i="56"/>
  <c r="CM19" i="56"/>
  <c r="CM18" i="56"/>
  <c r="CN20" i="56"/>
  <c r="CO41" i="56"/>
  <c r="CN40" i="56"/>
  <c r="CN39" i="56"/>
  <c r="CG24" i="56"/>
  <c r="CN41" i="30"/>
  <c r="CM40" i="30"/>
  <c r="CM39" i="30"/>
  <c r="CM8" i="30"/>
  <c r="CN9" i="30"/>
  <c r="CM7" i="30"/>
  <c r="CN18" i="30" l="1"/>
  <c r="CO20" i="30"/>
  <c r="CN19" i="30"/>
  <c r="CO29" i="30"/>
  <c r="CO28" i="30"/>
  <c r="CP30" i="30"/>
  <c r="CM14" i="30"/>
  <c r="CD87" i="19" s="1"/>
  <c r="CN13" i="30"/>
  <c r="CN12" i="30"/>
  <c r="CN10" i="30"/>
  <c r="CN11" i="30"/>
  <c r="CM14" i="56"/>
  <c r="CP41" i="56"/>
  <c r="CO40" i="56"/>
  <c r="CO39" i="56"/>
  <c r="CN19" i="56"/>
  <c r="CO20" i="56"/>
  <c r="CN18" i="56"/>
  <c r="CH24" i="56"/>
  <c r="CN8" i="56"/>
  <c r="CN13" i="56"/>
  <c r="CN12" i="56"/>
  <c r="CO9" i="56"/>
  <c r="CN7" i="56"/>
  <c r="CN11" i="56"/>
  <c r="CN10" i="56"/>
  <c r="CN29" i="56"/>
  <c r="CO30" i="56"/>
  <c r="CN28" i="56"/>
  <c r="CO41" i="30"/>
  <c r="CN40" i="30"/>
  <c r="CN39" i="30"/>
  <c r="CN7" i="30"/>
  <c r="CN8" i="30"/>
  <c r="CO9" i="30"/>
  <c r="CO19" i="30" l="1"/>
  <c r="CO18" i="30"/>
  <c r="CP20" i="30"/>
  <c r="CO12" i="30"/>
  <c r="CO13" i="30"/>
  <c r="CO10" i="30"/>
  <c r="CO11" i="30"/>
  <c r="CN14" i="30"/>
  <c r="CE87" i="19" s="1"/>
  <c r="CP29" i="30"/>
  <c r="CP28" i="30"/>
  <c r="CQ30" i="30"/>
  <c r="CP39" i="56"/>
  <c r="CQ41" i="56"/>
  <c r="CP40" i="56"/>
  <c r="CO29" i="56"/>
  <c r="CP30" i="56"/>
  <c r="CO28" i="56"/>
  <c r="CO19" i="56"/>
  <c r="CP20" i="56"/>
  <c r="CO18" i="56"/>
  <c r="CI24" i="56"/>
  <c r="CO13" i="56"/>
  <c r="CO12" i="56"/>
  <c r="CP9" i="56"/>
  <c r="CO7" i="56"/>
  <c r="CO11" i="56"/>
  <c r="CO10" i="56"/>
  <c r="CO8" i="56"/>
  <c r="CN14" i="56"/>
  <c r="CO40" i="30"/>
  <c r="CP41" i="30"/>
  <c r="CO39" i="30"/>
  <c r="CO7" i="30"/>
  <c r="CO8" i="30"/>
  <c r="CP9" i="30"/>
  <c r="CO14" i="30" l="1"/>
  <c r="CF87" i="19" s="1"/>
  <c r="CP19" i="30"/>
  <c r="CQ20" i="30"/>
  <c r="CP18" i="30"/>
  <c r="CQ29" i="30"/>
  <c r="CQ28" i="30"/>
  <c r="CR30" i="30"/>
  <c r="CP13" i="30"/>
  <c r="CP12" i="30"/>
  <c r="CP10" i="30"/>
  <c r="CP11" i="30"/>
  <c r="CO14" i="56"/>
  <c r="CJ24" i="56"/>
  <c r="CR41" i="56"/>
  <c r="CQ40" i="56"/>
  <c r="CQ39" i="56"/>
  <c r="CP13" i="56"/>
  <c r="CP12" i="56"/>
  <c r="CP11" i="56"/>
  <c r="CP10" i="56"/>
  <c r="CP8" i="56"/>
  <c r="CP7" i="56"/>
  <c r="CQ9" i="56"/>
  <c r="CQ20" i="56"/>
  <c r="CP18" i="56"/>
  <c r="CP19" i="56"/>
  <c r="CQ30" i="56"/>
  <c r="CP28" i="56"/>
  <c r="CP29" i="56"/>
  <c r="CQ41" i="30"/>
  <c r="CP39" i="30"/>
  <c r="CP40" i="30"/>
  <c r="CP7" i="30"/>
  <c r="CQ9" i="30"/>
  <c r="CP8" i="30"/>
  <c r="CR20" i="30" l="1"/>
  <c r="CQ19" i="30"/>
  <c r="CQ18" i="30"/>
  <c r="CR28" i="30"/>
  <c r="CS30" i="30"/>
  <c r="CR29" i="30"/>
  <c r="CP14" i="30"/>
  <c r="CG87" i="19" s="1"/>
  <c r="CQ12" i="30"/>
  <c r="CQ10" i="30"/>
  <c r="CQ13" i="30"/>
  <c r="CQ11" i="30"/>
  <c r="CP14" i="56"/>
  <c r="CS41" i="56"/>
  <c r="CR40" i="56"/>
  <c r="CR39" i="56"/>
  <c r="CQ19" i="56"/>
  <c r="CR20" i="56"/>
  <c r="CQ18" i="56"/>
  <c r="CQ29" i="56"/>
  <c r="CQ28" i="56"/>
  <c r="CR30" i="56"/>
  <c r="CQ12" i="56"/>
  <c r="CQ10" i="56"/>
  <c r="CQ8" i="56"/>
  <c r="CR9" i="56"/>
  <c r="CQ7" i="56"/>
  <c r="CQ13" i="56"/>
  <c r="CQ11" i="56"/>
  <c r="CK24" i="56"/>
  <c r="CR41" i="30"/>
  <c r="CQ40" i="30"/>
  <c r="CQ39" i="30"/>
  <c r="CQ7" i="30"/>
  <c r="CR9" i="30"/>
  <c r="CQ8" i="30"/>
  <c r="CS20" i="30" l="1"/>
  <c r="CR18" i="30"/>
  <c r="CR19" i="30"/>
  <c r="CR13" i="30"/>
  <c r="CR10" i="30"/>
  <c r="CR12" i="30"/>
  <c r="CR11" i="30"/>
  <c r="CQ14" i="30"/>
  <c r="CH87" i="19" s="1"/>
  <c r="CT30" i="30"/>
  <c r="CS29" i="30"/>
  <c r="CS28" i="30"/>
  <c r="CL24" i="56"/>
  <c r="CT41" i="56"/>
  <c r="CS40" i="56"/>
  <c r="CS39" i="56"/>
  <c r="CR8" i="56"/>
  <c r="CS9" i="56"/>
  <c r="CR7" i="56"/>
  <c r="CR13" i="56"/>
  <c r="CR12" i="56"/>
  <c r="CR11" i="56"/>
  <c r="CR10" i="56"/>
  <c r="CR29" i="56"/>
  <c r="CS30" i="56"/>
  <c r="CR28" i="56"/>
  <c r="CR19" i="56"/>
  <c r="CS20" i="56"/>
  <c r="CR18" i="56"/>
  <c r="CQ14" i="56"/>
  <c r="CS41" i="30"/>
  <c r="CR40" i="30"/>
  <c r="CR39" i="30"/>
  <c r="CR7" i="30"/>
  <c r="CR8" i="30"/>
  <c r="CS9" i="30"/>
  <c r="CT20" i="30" l="1"/>
  <c r="CS19" i="30"/>
  <c r="CS18" i="30"/>
  <c r="CT29" i="30"/>
  <c r="CU30" i="30"/>
  <c r="CT28" i="30"/>
  <c r="CR14" i="30"/>
  <c r="CI87" i="19" s="1"/>
  <c r="CS12" i="30"/>
  <c r="CS10" i="30"/>
  <c r="CS13" i="30"/>
  <c r="CS11" i="30"/>
  <c r="CR14" i="56"/>
  <c r="CM24" i="56"/>
  <c r="CS19" i="56"/>
  <c r="CT20" i="56"/>
  <c r="CS18" i="56"/>
  <c r="CS13" i="56"/>
  <c r="CS12" i="56"/>
  <c r="CT9" i="56"/>
  <c r="CS7" i="56"/>
  <c r="CS11" i="56"/>
  <c r="CS10" i="56"/>
  <c r="CS8" i="56"/>
  <c r="CS29" i="56"/>
  <c r="CT30" i="56"/>
  <c r="CS28" i="56"/>
  <c r="CU41" i="56"/>
  <c r="CT39" i="56"/>
  <c r="CT40" i="56"/>
  <c r="CT41" i="30"/>
  <c r="CS40" i="30"/>
  <c r="CS39" i="30"/>
  <c r="CS7" i="30"/>
  <c r="CS8" i="30"/>
  <c r="CT9" i="30"/>
  <c r="CS14" i="30" l="1"/>
  <c r="CJ87" i="19" s="1"/>
  <c r="CU20" i="30"/>
  <c r="CT19" i="30"/>
  <c r="CT18" i="30"/>
  <c r="CT12" i="30"/>
  <c r="CT13" i="30"/>
  <c r="CT10" i="30"/>
  <c r="CT11" i="30"/>
  <c r="CU29" i="30"/>
  <c r="CV30" i="30"/>
  <c r="CU28" i="30"/>
  <c r="CS14" i="56"/>
  <c r="CU40" i="56"/>
  <c r="CV41" i="56"/>
  <c r="CU39" i="56"/>
  <c r="CU20" i="56"/>
  <c r="CT19" i="56"/>
  <c r="CT18" i="56"/>
  <c r="CT11" i="56"/>
  <c r="CT10" i="56"/>
  <c r="CT13" i="56"/>
  <c r="CT12" i="56"/>
  <c r="CT8" i="56"/>
  <c r="CU9" i="56"/>
  <c r="CT7" i="56"/>
  <c r="CU30" i="56"/>
  <c r="CT28" i="56"/>
  <c r="CT29" i="56"/>
  <c r="CN24" i="56"/>
  <c r="CU41" i="30"/>
  <c r="CT39" i="30"/>
  <c r="CT40" i="30"/>
  <c r="CT7" i="30"/>
  <c r="CU9" i="30"/>
  <c r="CT8" i="30"/>
  <c r="CV20" i="30" l="1"/>
  <c r="CU19" i="30"/>
  <c r="CU18" i="30"/>
  <c r="CT14" i="30"/>
  <c r="CK87" i="19" s="1"/>
  <c r="CV28" i="30"/>
  <c r="CV29" i="30"/>
  <c r="CW30" i="30"/>
  <c r="CU12" i="30"/>
  <c r="CU10" i="30"/>
  <c r="CU13" i="30"/>
  <c r="CU11" i="30"/>
  <c r="CU29" i="56"/>
  <c r="CU28" i="56"/>
  <c r="CV30" i="56"/>
  <c r="CV40" i="56"/>
  <c r="CW41" i="56"/>
  <c r="CV39" i="56"/>
  <c r="CU13" i="56"/>
  <c r="CU12" i="56"/>
  <c r="CU11" i="56"/>
  <c r="CU8" i="56"/>
  <c r="CU10" i="56"/>
  <c r="CV9" i="56"/>
  <c r="CU7" i="56"/>
  <c r="CT14" i="56"/>
  <c r="CU19" i="56"/>
  <c r="CV20" i="56"/>
  <c r="CU18" i="56"/>
  <c r="CO24" i="56"/>
  <c r="CV41" i="30"/>
  <c r="CU40" i="30"/>
  <c r="CU39" i="30"/>
  <c r="CU7" i="30"/>
  <c r="CV9" i="30"/>
  <c r="CU8" i="30"/>
  <c r="CW20" i="30" l="1"/>
  <c r="CV18" i="30"/>
  <c r="CV19" i="30"/>
  <c r="CX30" i="30"/>
  <c r="CW28" i="30"/>
  <c r="CW29" i="30"/>
  <c r="CV13" i="30"/>
  <c r="CV10" i="30"/>
  <c r="CV12" i="30"/>
  <c r="CV11" i="30"/>
  <c r="CU14" i="30"/>
  <c r="CL87" i="19" s="1"/>
  <c r="CU14" i="56"/>
  <c r="CV29" i="56"/>
  <c r="CW30" i="56"/>
  <c r="CV28" i="56"/>
  <c r="CV19" i="56"/>
  <c r="CW20" i="56"/>
  <c r="CV18" i="56"/>
  <c r="CV8" i="56"/>
  <c r="CW9" i="56"/>
  <c r="CV7" i="56"/>
  <c r="CV11" i="56"/>
  <c r="CV10" i="56"/>
  <c r="CV13" i="56"/>
  <c r="CV12" i="56"/>
  <c r="CX41" i="56"/>
  <c r="CW40" i="56"/>
  <c r="CW39" i="56"/>
  <c r="CP24" i="56"/>
  <c r="CW41" i="30"/>
  <c r="CV40" i="30"/>
  <c r="CV39" i="30"/>
  <c r="CV7" i="30"/>
  <c r="CV8" i="30"/>
  <c r="CW9" i="30"/>
  <c r="CW13" i="30" s="1"/>
  <c r="CX20" i="30" l="1"/>
  <c r="CW19" i="30"/>
  <c r="CW18" i="30"/>
  <c r="CV14" i="30"/>
  <c r="CM87" i="19" s="1"/>
  <c r="CX28" i="30"/>
  <c r="CY30" i="30"/>
  <c r="CX29" i="30"/>
  <c r="CW19" i="56"/>
  <c r="CX20" i="56"/>
  <c r="CW18" i="56"/>
  <c r="CW13" i="56"/>
  <c r="CX9" i="56"/>
  <c r="CW7" i="56"/>
  <c r="CW8" i="56"/>
  <c r="CW29" i="56"/>
  <c r="CX30" i="56"/>
  <c r="CW28" i="56"/>
  <c r="CV14" i="56"/>
  <c r="CQ24" i="56"/>
  <c r="CX39" i="56"/>
  <c r="CY41" i="56"/>
  <c r="CX40" i="56"/>
  <c r="CW40" i="30"/>
  <c r="CX41" i="30"/>
  <c r="CW39" i="30"/>
  <c r="CW7" i="30"/>
  <c r="CW8" i="30"/>
  <c r="CX9" i="30"/>
  <c r="CX19" i="30" l="1"/>
  <c r="CX18" i="30"/>
  <c r="CY20" i="30"/>
  <c r="CY28" i="30"/>
  <c r="CZ30" i="30"/>
  <c r="CY29" i="30"/>
  <c r="CX10" i="30"/>
  <c r="CX13" i="30"/>
  <c r="CX12" i="30"/>
  <c r="CX11" i="30"/>
  <c r="CZ41" i="56"/>
  <c r="CY40" i="56"/>
  <c r="CY39" i="56"/>
  <c r="CR24" i="56"/>
  <c r="CY30" i="56"/>
  <c r="CX28" i="56"/>
  <c r="CX29" i="56"/>
  <c r="CY20" i="56"/>
  <c r="CX18" i="56"/>
  <c r="CX19" i="56"/>
  <c r="CX11" i="56"/>
  <c r="CX10" i="56"/>
  <c r="CX13" i="56"/>
  <c r="CX12" i="56"/>
  <c r="CX8" i="56"/>
  <c r="CY9" i="56"/>
  <c r="CX7" i="56"/>
  <c r="CY41" i="30"/>
  <c r="CX39" i="30"/>
  <c r="CX40" i="30"/>
  <c r="CX7" i="30"/>
  <c r="CX8" i="30"/>
  <c r="CY9" i="30"/>
  <c r="CY19" i="30" l="1"/>
  <c r="CY18" i="30"/>
  <c r="CZ20" i="30"/>
  <c r="CX14" i="30"/>
  <c r="CO87" i="19" s="1"/>
  <c r="CZ28" i="30"/>
  <c r="DA30" i="30"/>
  <c r="CZ29" i="30"/>
  <c r="CY13" i="30"/>
  <c r="CY12" i="30"/>
  <c r="CY10" i="30"/>
  <c r="CY11" i="30"/>
  <c r="CY29" i="56"/>
  <c r="CZ30" i="56"/>
  <c r="CY28" i="56"/>
  <c r="CY13" i="56"/>
  <c r="CY12" i="56"/>
  <c r="CY8" i="56"/>
  <c r="CY11" i="56"/>
  <c r="CZ9" i="56"/>
  <c r="CY7" i="56"/>
  <c r="CY10" i="56"/>
  <c r="CX14" i="56"/>
  <c r="CY19" i="56"/>
  <c r="CZ20" i="56"/>
  <c r="CY18" i="56"/>
  <c r="CS24" i="56"/>
  <c r="CZ40" i="56"/>
  <c r="DA41" i="56"/>
  <c r="CZ39" i="56"/>
  <c r="CZ41" i="30"/>
  <c r="CY40" i="30"/>
  <c r="CY39" i="30"/>
  <c r="CY8" i="30"/>
  <c r="CZ9" i="30"/>
  <c r="CY7" i="30"/>
  <c r="CZ18" i="30" l="1"/>
  <c r="CZ19" i="30"/>
  <c r="DA20" i="30"/>
  <c r="CY14" i="30"/>
  <c r="CP87" i="19" s="1"/>
  <c r="DB30" i="30"/>
  <c r="DA28" i="30"/>
  <c r="DA29" i="30"/>
  <c r="CZ13" i="30"/>
  <c r="CZ12" i="30"/>
  <c r="CZ10" i="30"/>
  <c r="CZ11" i="30"/>
  <c r="CZ13" i="56"/>
  <c r="CZ12" i="56"/>
  <c r="CZ8" i="56"/>
  <c r="DA9" i="56"/>
  <c r="CZ7" i="56"/>
  <c r="CZ11" i="56"/>
  <c r="CZ10" i="56"/>
  <c r="CT24" i="56"/>
  <c r="DB41" i="56"/>
  <c r="DA40" i="56"/>
  <c r="DA39" i="56"/>
  <c r="CZ19" i="56"/>
  <c r="DA20" i="56"/>
  <c r="CZ18" i="56"/>
  <c r="CZ29" i="56"/>
  <c r="DA30" i="56"/>
  <c r="CZ28" i="56"/>
  <c r="CY14" i="56"/>
  <c r="DA41" i="30"/>
  <c r="CZ40" i="30"/>
  <c r="CZ39" i="30"/>
  <c r="CZ7" i="30"/>
  <c r="CZ8" i="30"/>
  <c r="DA9" i="30"/>
  <c r="DA18" i="30" l="1"/>
  <c r="DB20" i="30"/>
  <c r="DA19" i="30"/>
  <c r="CZ14" i="30"/>
  <c r="CQ87" i="19" s="1"/>
  <c r="DA13" i="30"/>
  <c r="DA12" i="30"/>
  <c r="DA10" i="30"/>
  <c r="DA11" i="30"/>
  <c r="DB29" i="30"/>
  <c r="DC30" i="30"/>
  <c r="DB28" i="30"/>
  <c r="CZ14" i="56"/>
  <c r="DB39" i="56"/>
  <c r="DC41" i="56"/>
  <c r="DB40" i="56"/>
  <c r="CU24" i="56"/>
  <c r="DA29" i="56"/>
  <c r="DB30" i="56"/>
  <c r="DA28" i="56"/>
  <c r="DA19" i="56"/>
  <c r="DB20" i="56"/>
  <c r="DA18" i="56"/>
  <c r="DA13" i="56"/>
  <c r="DA12" i="56"/>
  <c r="DB9" i="56"/>
  <c r="DA7" i="56"/>
  <c r="DA11" i="56"/>
  <c r="DA10" i="56"/>
  <c r="DA8" i="56"/>
  <c r="DA40" i="30"/>
  <c r="DB41" i="30"/>
  <c r="DA39" i="30"/>
  <c r="DA7" i="30"/>
  <c r="DA8" i="30"/>
  <c r="DB9" i="30"/>
  <c r="DB19" i="30" l="1"/>
  <c r="DB18" i="30"/>
  <c r="DC20" i="30"/>
  <c r="DD30" i="30"/>
  <c r="DC29" i="30"/>
  <c r="DC28" i="30"/>
  <c r="DB12" i="30"/>
  <c r="DB10" i="30"/>
  <c r="DB13" i="30"/>
  <c r="DB11" i="30"/>
  <c r="DA14" i="30"/>
  <c r="CR87" i="19" s="1"/>
  <c r="DB11" i="56"/>
  <c r="DB10" i="56"/>
  <c r="DB12" i="56"/>
  <c r="DB8" i="56"/>
  <c r="DB13" i="56"/>
  <c r="DB7" i="56"/>
  <c r="DC9" i="56"/>
  <c r="DA14" i="56"/>
  <c r="DC20" i="56"/>
  <c r="DB19" i="56"/>
  <c r="DB18" i="56"/>
  <c r="CV24" i="56"/>
  <c r="DD41" i="56"/>
  <c r="DC40" i="56"/>
  <c r="DC39" i="56"/>
  <c r="DC30" i="56"/>
  <c r="DB28" i="56"/>
  <c r="DB29" i="56"/>
  <c r="DC41" i="30"/>
  <c r="DB39" i="30"/>
  <c r="DB40" i="30"/>
  <c r="DB7" i="30"/>
  <c r="DC9" i="30"/>
  <c r="DB8" i="30"/>
  <c r="DD20" i="30" l="1"/>
  <c r="DC18" i="30"/>
  <c r="DC19" i="30"/>
  <c r="DC10" i="30"/>
  <c r="DC13" i="30"/>
  <c r="DC12" i="30"/>
  <c r="DC11" i="30"/>
  <c r="DB14" i="30"/>
  <c r="CS87" i="19" s="1"/>
  <c r="DD28" i="30"/>
  <c r="DD29" i="30"/>
  <c r="DE30" i="30"/>
  <c r="DC11" i="56"/>
  <c r="DC10" i="56"/>
  <c r="DC8" i="56"/>
  <c r="DC13" i="56"/>
  <c r="DC12" i="56"/>
  <c r="DD9" i="56"/>
  <c r="DC7" i="56"/>
  <c r="DB14" i="56"/>
  <c r="DE41" i="56"/>
  <c r="DD40" i="56"/>
  <c r="DD39" i="56"/>
  <c r="DC29" i="56"/>
  <c r="DD30" i="56"/>
  <c r="DC28" i="56"/>
  <c r="CW24" i="56"/>
  <c r="DC19" i="56"/>
  <c r="DD20" i="56"/>
  <c r="DC18" i="56"/>
  <c r="DD41" i="30"/>
  <c r="DC40" i="30"/>
  <c r="DC39" i="30"/>
  <c r="DC8" i="30"/>
  <c r="DD9" i="30"/>
  <c r="DC7" i="30"/>
  <c r="DE20" i="30" l="1"/>
  <c r="DD18" i="30"/>
  <c r="DD19" i="30"/>
  <c r="DF30" i="30"/>
  <c r="DE29" i="30"/>
  <c r="DE28" i="30"/>
  <c r="DD13" i="30"/>
  <c r="DD12" i="30"/>
  <c r="DD10" i="30"/>
  <c r="DD11" i="30"/>
  <c r="DC14" i="30"/>
  <c r="CT87" i="19" s="1"/>
  <c r="DD29" i="56"/>
  <c r="DE30" i="56"/>
  <c r="DD28" i="56"/>
  <c r="DD8" i="56"/>
  <c r="DD13" i="56"/>
  <c r="DD12" i="56"/>
  <c r="DE9" i="56"/>
  <c r="DD7" i="56"/>
  <c r="DD11" i="56"/>
  <c r="DD10" i="56"/>
  <c r="DC14" i="56"/>
  <c r="CX24" i="56"/>
  <c r="DF41" i="56"/>
  <c r="DE40" i="56"/>
  <c r="DE39" i="56"/>
  <c r="DD19" i="56"/>
  <c r="DE20" i="56"/>
  <c r="DD18" i="56"/>
  <c r="DE41" i="30"/>
  <c r="DD40" i="30"/>
  <c r="DD39" i="30"/>
  <c r="DD7" i="30"/>
  <c r="DD8" i="30"/>
  <c r="DE9" i="30"/>
  <c r="DF20" i="30" l="1"/>
  <c r="DE19" i="30"/>
  <c r="DE18" i="30"/>
  <c r="DD14" i="30"/>
  <c r="CU87" i="19" s="1"/>
  <c r="DE13" i="30"/>
  <c r="DE12" i="30"/>
  <c r="DE10" i="30"/>
  <c r="DE11" i="30"/>
  <c r="DG30" i="30"/>
  <c r="DF28" i="30"/>
  <c r="DF29" i="30"/>
  <c r="DE19" i="56"/>
  <c r="DF20" i="56"/>
  <c r="DE18" i="56"/>
  <c r="DF39" i="56"/>
  <c r="DG41" i="56"/>
  <c r="DF40" i="56"/>
  <c r="CY24" i="56"/>
  <c r="DE13" i="56"/>
  <c r="DE12" i="56"/>
  <c r="DF9" i="56"/>
  <c r="DE7" i="56"/>
  <c r="DE11" i="56"/>
  <c r="DE10" i="56"/>
  <c r="DE8" i="56"/>
  <c r="DE29" i="56"/>
  <c r="DF30" i="56"/>
  <c r="DE28" i="56"/>
  <c r="DD14" i="56"/>
  <c r="DE40" i="30"/>
  <c r="DF41" i="30"/>
  <c r="DE39" i="30"/>
  <c r="DE7" i="30"/>
  <c r="DE8" i="30"/>
  <c r="DF9" i="30"/>
  <c r="DG20" i="30" l="1"/>
  <c r="DF19" i="30"/>
  <c r="DF18" i="30"/>
  <c r="DE14" i="30"/>
  <c r="CV87" i="19" s="1"/>
  <c r="DF13" i="30"/>
  <c r="DF12" i="30"/>
  <c r="DF10" i="30"/>
  <c r="DF11" i="30"/>
  <c r="DH30" i="30"/>
  <c r="DG29" i="30"/>
  <c r="DG28" i="30"/>
  <c r="DE14" i="56"/>
  <c r="DF13" i="56"/>
  <c r="DF12" i="56"/>
  <c r="DF11" i="56"/>
  <c r="DF10" i="56"/>
  <c r="DF8" i="56"/>
  <c r="DF7" i="56"/>
  <c r="DG9" i="56"/>
  <c r="CZ24" i="56"/>
  <c r="DG20" i="56"/>
  <c r="DF18" i="56"/>
  <c r="DF19" i="56"/>
  <c r="DG30" i="56"/>
  <c r="DF28" i="56"/>
  <c r="DF29" i="56"/>
  <c r="DH41" i="56"/>
  <c r="DG40" i="56"/>
  <c r="DG39" i="56"/>
  <c r="DG41" i="30"/>
  <c r="DF40" i="30"/>
  <c r="DF39" i="30"/>
  <c r="DF7" i="30"/>
  <c r="DG9" i="30"/>
  <c r="DF8" i="30"/>
  <c r="DH20" i="30" l="1"/>
  <c r="DG19" i="30"/>
  <c r="DG18" i="30"/>
  <c r="DF14" i="30"/>
  <c r="CW87" i="19" s="1"/>
  <c r="DG10" i="30"/>
  <c r="DG13" i="30"/>
  <c r="DG12" i="30"/>
  <c r="DG11" i="30"/>
  <c r="DI30" i="30"/>
  <c r="DH28" i="30"/>
  <c r="DH29" i="30"/>
  <c r="DG29" i="56"/>
  <c r="DG28" i="56"/>
  <c r="DH30" i="56"/>
  <c r="DG19" i="56"/>
  <c r="DH20" i="56"/>
  <c r="DG18" i="56"/>
  <c r="DG12" i="56"/>
  <c r="DG8" i="56"/>
  <c r="DG10" i="56"/>
  <c r="DH9" i="56"/>
  <c r="DG7" i="56"/>
  <c r="DG13" i="56"/>
  <c r="DG11" i="56"/>
  <c r="DI41" i="56"/>
  <c r="DH40" i="56"/>
  <c r="DH39" i="56"/>
  <c r="DA24" i="56"/>
  <c r="DF14" i="56"/>
  <c r="DG40" i="30"/>
  <c r="DH41" i="30"/>
  <c r="DG39" i="30"/>
  <c r="DG7" i="30"/>
  <c r="DH9" i="30"/>
  <c r="DG8" i="30"/>
  <c r="DH19" i="30" l="1"/>
  <c r="DH18" i="30"/>
  <c r="DI20" i="30"/>
  <c r="DJ30" i="30"/>
  <c r="DI28" i="30"/>
  <c r="DI29" i="30"/>
  <c r="DG14" i="30"/>
  <c r="CX87" i="19" s="1"/>
  <c r="DH13" i="30"/>
  <c r="DH12" i="30"/>
  <c r="DH10" i="30"/>
  <c r="DH11" i="30"/>
  <c r="DB24" i="56"/>
  <c r="DJ41" i="56"/>
  <c r="DI40" i="56"/>
  <c r="DI39" i="56"/>
  <c r="DH29" i="56"/>
  <c r="DI30" i="56"/>
  <c r="DH28" i="56"/>
  <c r="DH8" i="56"/>
  <c r="DI9" i="56"/>
  <c r="DH7" i="56"/>
  <c r="DH13" i="56"/>
  <c r="DH12" i="56"/>
  <c r="DH11" i="56"/>
  <c r="DH10" i="56"/>
  <c r="DG14" i="56"/>
  <c r="DH19" i="56"/>
  <c r="DI20" i="56"/>
  <c r="DH18" i="56"/>
  <c r="DI41" i="30"/>
  <c r="DH40" i="30"/>
  <c r="DH39" i="30"/>
  <c r="DH7" i="30"/>
  <c r="DH8" i="30"/>
  <c r="DI9" i="30"/>
  <c r="DI13" i="30" s="1"/>
  <c r="DJ20" i="30" l="1"/>
  <c r="DI18" i="30"/>
  <c r="DI19" i="30"/>
  <c r="DH14" i="30"/>
  <c r="CY87" i="19" s="1"/>
  <c r="DJ29" i="30"/>
  <c r="DK30" i="30"/>
  <c r="DJ28" i="30"/>
  <c r="DC24" i="56"/>
  <c r="DI13" i="56"/>
  <c r="DJ9" i="56"/>
  <c r="DI7" i="56"/>
  <c r="DI10" i="56"/>
  <c r="DI8" i="56"/>
  <c r="DK41" i="56"/>
  <c r="DJ39" i="56"/>
  <c r="DJ40" i="56"/>
  <c r="DI29" i="56"/>
  <c r="DJ30" i="56"/>
  <c r="DI28" i="56"/>
  <c r="DI19" i="56"/>
  <c r="DJ20" i="56"/>
  <c r="DI18" i="56"/>
  <c r="DH14" i="56"/>
  <c r="DI40" i="30"/>
  <c r="DJ41" i="30"/>
  <c r="DI39" i="30"/>
  <c r="DI7" i="30"/>
  <c r="DI8" i="30"/>
  <c r="DJ9" i="30"/>
  <c r="DJ19" i="30" l="1"/>
  <c r="DJ18" i="30"/>
  <c r="DK20" i="30"/>
  <c r="DJ10" i="30"/>
  <c r="DJ13" i="30"/>
  <c r="DJ12" i="30"/>
  <c r="DJ11" i="30"/>
  <c r="DK29" i="30"/>
  <c r="DL30" i="30"/>
  <c r="DK28" i="30"/>
  <c r="DK40" i="56"/>
  <c r="DK39" i="56"/>
  <c r="DL41" i="56"/>
  <c r="DD24" i="56"/>
  <c r="DK20" i="56"/>
  <c r="DJ19" i="56"/>
  <c r="DJ18" i="56"/>
  <c r="DK30" i="56"/>
  <c r="DJ28" i="56"/>
  <c r="DJ29" i="56"/>
  <c r="DJ11" i="56"/>
  <c r="DJ10" i="56"/>
  <c r="DJ13" i="56"/>
  <c r="DJ12" i="56"/>
  <c r="DJ8" i="56"/>
  <c r="DK9" i="56"/>
  <c r="DJ7" i="56"/>
  <c r="DK41" i="30"/>
  <c r="DJ39" i="30"/>
  <c r="DJ40" i="30"/>
  <c r="DJ7" i="30"/>
  <c r="DK9" i="30"/>
  <c r="DJ8" i="30"/>
  <c r="DL20" i="30" l="1"/>
  <c r="DK19" i="30"/>
  <c r="DK18" i="30"/>
  <c r="DK13" i="30"/>
  <c r="DK12" i="30"/>
  <c r="DK10" i="30"/>
  <c r="DK11" i="30"/>
  <c r="DM30" i="30"/>
  <c r="DL29" i="30"/>
  <c r="DL28" i="30"/>
  <c r="DJ14" i="30"/>
  <c r="DA87" i="19" s="1"/>
  <c r="DK13" i="56"/>
  <c r="DK12" i="56"/>
  <c r="DK10" i="56"/>
  <c r="DK8" i="56"/>
  <c r="DK11" i="56"/>
  <c r="DL9" i="56"/>
  <c r="DK7" i="56"/>
  <c r="DJ14" i="56"/>
  <c r="DK29" i="56"/>
  <c r="DK28" i="56"/>
  <c r="DL30" i="56"/>
  <c r="DL40" i="56"/>
  <c r="DM41" i="56"/>
  <c r="DL39" i="56"/>
  <c r="DE24" i="56"/>
  <c r="DK19" i="56"/>
  <c r="DL20" i="56"/>
  <c r="DK18" i="56"/>
  <c r="DK40" i="30"/>
  <c r="DL41" i="30"/>
  <c r="DK39" i="30"/>
  <c r="DK7" i="30"/>
  <c r="DK8" i="30"/>
  <c r="DL9" i="30"/>
  <c r="DL19" i="30" l="1"/>
  <c r="DM20" i="30"/>
  <c r="DL18" i="30"/>
  <c r="DK14" i="30"/>
  <c r="DB87" i="19" s="1"/>
  <c r="DL13" i="30"/>
  <c r="DL12" i="30"/>
  <c r="DL10" i="30"/>
  <c r="DL11" i="30"/>
  <c r="DM29" i="30"/>
  <c r="DM28" i="30"/>
  <c r="DN30" i="30"/>
  <c r="DK14" i="56"/>
  <c r="DL29" i="56"/>
  <c r="DM30" i="56"/>
  <c r="DL28" i="56"/>
  <c r="DL8" i="56"/>
  <c r="DM9" i="56"/>
  <c r="DL7" i="56"/>
  <c r="DL11" i="56"/>
  <c r="DL10" i="56"/>
  <c r="DL13" i="56"/>
  <c r="DL12" i="56"/>
  <c r="DL19" i="56"/>
  <c r="DM20" i="56"/>
  <c r="DL18" i="56"/>
  <c r="DF24" i="56"/>
  <c r="DN41" i="56"/>
  <c r="DM40" i="56"/>
  <c r="DM39" i="56"/>
  <c r="DM41" i="30"/>
  <c r="DL40" i="30"/>
  <c r="DL39" i="30"/>
  <c r="DL7" i="30"/>
  <c r="DL8" i="30"/>
  <c r="DM9" i="30"/>
  <c r="DM18" i="30" l="1"/>
  <c r="DM19" i="30"/>
  <c r="DN20" i="30"/>
  <c r="DL14" i="30"/>
  <c r="DC87" i="19" s="1"/>
  <c r="DM12" i="30"/>
  <c r="DM10" i="30"/>
  <c r="DM13" i="30"/>
  <c r="DM11" i="30"/>
  <c r="DN28" i="30"/>
  <c r="DO30" i="30"/>
  <c r="DN29" i="30"/>
  <c r="DL14" i="56"/>
  <c r="DM19" i="56"/>
  <c r="DN20" i="56"/>
  <c r="DM18" i="56"/>
  <c r="DN39" i="56"/>
  <c r="DO41" i="56"/>
  <c r="DN40" i="56"/>
  <c r="DG24" i="56"/>
  <c r="DM13" i="56"/>
  <c r="DM12" i="56"/>
  <c r="DN9" i="56"/>
  <c r="DM7" i="56"/>
  <c r="DM11" i="56"/>
  <c r="DM10" i="56"/>
  <c r="DM8" i="56"/>
  <c r="DM29" i="56"/>
  <c r="DN30" i="56"/>
  <c r="DM28" i="56"/>
  <c r="DM40" i="30"/>
  <c r="DM39" i="30"/>
  <c r="DN41" i="30"/>
  <c r="DM7" i="30"/>
  <c r="DM8" i="30"/>
  <c r="DN9" i="30"/>
  <c r="DO20" i="30" l="1"/>
  <c r="DN19" i="30"/>
  <c r="DN18" i="30"/>
  <c r="DM14" i="30"/>
  <c r="DD87" i="19" s="1"/>
  <c r="DP30" i="30"/>
  <c r="DO28" i="30"/>
  <c r="DO29" i="30"/>
  <c r="DN13" i="30"/>
  <c r="DN12" i="30"/>
  <c r="DN10" i="30"/>
  <c r="DN11" i="30"/>
  <c r="DM14" i="56"/>
  <c r="DO30" i="56"/>
  <c r="DN28" i="56"/>
  <c r="DN29" i="56"/>
  <c r="DH24" i="56"/>
  <c r="DO20" i="56"/>
  <c r="DN18" i="56"/>
  <c r="DN19" i="56"/>
  <c r="DN11" i="56"/>
  <c r="DN10" i="56"/>
  <c r="DN13" i="56"/>
  <c r="DN12" i="56"/>
  <c r="DN8" i="56"/>
  <c r="DO9" i="56"/>
  <c r="DN7" i="56"/>
  <c r="DP41" i="56"/>
  <c r="DO40" i="56"/>
  <c r="DO39" i="56"/>
  <c r="DO41" i="30"/>
  <c r="DN40" i="30"/>
  <c r="DN39" i="30"/>
  <c r="DN7" i="30"/>
  <c r="DN8" i="30"/>
  <c r="DO9" i="30"/>
  <c r="DO19" i="30" l="1"/>
  <c r="DO18" i="30"/>
  <c r="DP20" i="30"/>
  <c r="DN14" i="30"/>
  <c r="DE87" i="19" s="1"/>
  <c r="DO10" i="30"/>
  <c r="DO13" i="30"/>
  <c r="DO12" i="30"/>
  <c r="DO11" i="30"/>
  <c r="DQ30" i="30"/>
  <c r="DP29" i="30"/>
  <c r="DP28" i="30"/>
  <c r="DI24" i="56"/>
  <c r="DO29" i="56"/>
  <c r="DP30" i="56"/>
  <c r="DO28" i="56"/>
  <c r="DP40" i="56"/>
  <c r="DQ41" i="56"/>
  <c r="DP39" i="56"/>
  <c r="DO11" i="56"/>
  <c r="DO13" i="56"/>
  <c r="DO12" i="56"/>
  <c r="DO8" i="56"/>
  <c r="DO10" i="56"/>
  <c r="DP9" i="56"/>
  <c r="DO7" i="56"/>
  <c r="DN14" i="56"/>
  <c r="DO19" i="56"/>
  <c r="DP20" i="56"/>
  <c r="DO18" i="56"/>
  <c r="DO40" i="30"/>
  <c r="DP41" i="30"/>
  <c r="DO39" i="30"/>
  <c r="DO8" i="30"/>
  <c r="DO7" i="30"/>
  <c r="DP9" i="30"/>
  <c r="DP19" i="30" l="1"/>
  <c r="DQ20" i="30"/>
  <c r="DP18" i="30"/>
  <c r="DP13" i="30"/>
  <c r="DP12" i="30"/>
  <c r="DP10" i="30"/>
  <c r="DP11" i="30"/>
  <c r="DQ29" i="30"/>
  <c r="DR30" i="30"/>
  <c r="DQ28" i="30"/>
  <c r="DO14" i="30"/>
  <c r="DF87" i="19" s="1"/>
  <c r="DO14" i="56"/>
  <c r="DJ24" i="56"/>
  <c r="DP19" i="56"/>
  <c r="DQ20" i="56"/>
  <c r="DP18" i="56"/>
  <c r="DP13" i="56"/>
  <c r="DP12" i="56"/>
  <c r="DP8" i="56"/>
  <c r="DQ9" i="56"/>
  <c r="DP7" i="56"/>
  <c r="DP11" i="56"/>
  <c r="DP10" i="56"/>
  <c r="DP29" i="56"/>
  <c r="DQ30" i="56"/>
  <c r="DP28" i="56"/>
  <c r="DR41" i="56"/>
  <c r="DQ40" i="56"/>
  <c r="DQ39" i="56"/>
  <c r="DQ41" i="30"/>
  <c r="DP40" i="30"/>
  <c r="DP39" i="30"/>
  <c r="DP7" i="30"/>
  <c r="DP8" i="30"/>
  <c r="DQ9" i="30"/>
  <c r="DR20" i="30" l="1"/>
  <c r="DQ19" i="30"/>
  <c r="DQ18" i="30"/>
  <c r="DP14" i="30"/>
  <c r="DG87" i="19" s="1"/>
  <c r="DQ12" i="30"/>
  <c r="DQ10" i="30"/>
  <c r="DQ13" i="30"/>
  <c r="DQ11" i="30"/>
  <c r="DR29" i="30"/>
  <c r="DS30" i="30"/>
  <c r="DR28" i="30"/>
  <c r="DP14" i="56"/>
  <c r="DR39" i="56"/>
  <c r="DS41" i="56"/>
  <c r="DR40" i="56"/>
  <c r="DK24" i="56"/>
  <c r="DQ19" i="56"/>
  <c r="DR20" i="56"/>
  <c r="DQ18" i="56"/>
  <c r="DQ29" i="56"/>
  <c r="DR30" i="56"/>
  <c r="DQ28" i="56"/>
  <c r="DQ13" i="56"/>
  <c r="DQ12" i="56"/>
  <c r="DR9" i="56"/>
  <c r="DQ7" i="56"/>
  <c r="DQ11" i="56"/>
  <c r="DQ10" i="56"/>
  <c r="DQ8" i="56"/>
  <c r="DQ40" i="30"/>
  <c r="DQ39" i="30"/>
  <c r="DR41" i="30"/>
  <c r="DQ7" i="30"/>
  <c r="DQ8" i="30"/>
  <c r="DR9" i="30"/>
  <c r="DR19" i="30" l="1"/>
  <c r="DR18" i="30"/>
  <c r="DS20" i="30"/>
  <c r="DR12" i="30"/>
  <c r="DR10" i="30"/>
  <c r="DR13" i="30"/>
  <c r="DR11" i="30"/>
  <c r="DT30" i="30"/>
  <c r="DS29" i="30"/>
  <c r="DS28" i="30"/>
  <c r="DQ14" i="30"/>
  <c r="DH87" i="19" s="1"/>
  <c r="DQ14" i="56"/>
  <c r="DS30" i="56"/>
  <c r="DR28" i="56"/>
  <c r="DR29" i="56"/>
  <c r="DR11" i="56"/>
  <c r="DR10" i="56"/>
  <c r="DR12" i="56"/>
  <c r="DR8" i="56"/>
  <c r="DR13" i="56"/>
  <c r="DR7" i="56"/>
  <c r="DS9" i="56"/>
  <c r="DT41" i="56"/>
  <c r="DS40" i="56"/>
  <c r="DS39" i="56"/>
  <c r="DS20" i="56"/>
  <c r="DR19" i="56"/>
  <c r="DR18" i="56"/>
  <c r="DL24" i="56"/>
  <c r="DS41" i="30"/>
  <c r="DR39" i="30"/>
  <c r="DR40" i="30"/>
  <c r="DR7" i="30"/>
  <c r="DS9" i="30"/>
  <c r="DR8" i="30"/>
  <c r="DT20" i="30" l="1"/>
  <c r="DS19" i="30"/>
  <c r="DS18" i="30"/>
  <c r="DR14" i="30"/>
  <c r="DI87" i="19" s="1"/>
  <c r="DS13" i="30"/>
  <c r="DS10" i="30"/>
  <c r="DS12" i="30"/>
  <c r="DS11" i="30"/>
  <c r="DU30" i="30"/>
  <c r="DT29" i="30"/>
  <c r="DT28" i="30"/>
  <c r="DS8" i="56"/>
  <c r="DS11" i="56"/>
  <c r="DS13" i="56"/>
  <c r="DS12" i="56"/>
  <c r="DT9" i="56"/>
  <c r="DS7" i="56"/>
  <c r="DS10" i="56"/>
  <c r="DR14" i="56"/>
  <c r="DS29" i="56"/>
  <c r="DT30" i="56"/>
  <c r="DS28" i="56"/>
  <c r="DS19" i="56"/>
  <c r="DS18" i="56"/>
  <c r="DT20" i="56"/>
  <c r="DM24" i="56"/>
  <c r="DU41" i="56"/>
  <c r="DT40" i="56"/>
  <c r="DT39" i="56"/>
  <c r="DS40" i="30"/>
  <c r="DT41" i="30"/>
  <c r="DS39" i="30"/>
  <c r="DS8" i="30"/>
  <c r="DS7" i="30"/>
  <c r="DT9" i="30"/>
  <c r="DU20" i="30" l="1"/>
  <c r="DT19" i="30"/>
  <c r="DT18" i="30"/>
  <c r="DS14" i="30"/>
  <c r="DJ87" i="19" s="1"/>
  <c r="DT13" i="30"/>
  <c r="DT10" i="30"/>
  <c r="DT12" i="30"/>
  <c r="DT11" i="30"/>
  <c r="DU28" i="30"/>
  <c r="DV30" i="30"/>
  <c r="DU29" i="30"/>
  <c r="DS14" i="56"/>
  <c r="DT19" i="56"/>
  <c r="DU20" i="56"/>
  <c r="DT18" i="56"/>
  <c r="DV41" i="56"/>
  <c r="DU40" i="56"/>
  <c r="DU39" i="56"/>
  <c r="DT29" i="56"/>
  <c r="DU30" i="56"/>
  <c r="DT28" i="56"/>
  <c r="DN24" i="56"/>
  <c r="DT8" i="56"/>
  <c r="DT13" i="56"/>
  <c r="DT12" i="56"/>
  <c r="DU9" i="56"/>
  <c r="DT7" i="56"/>
  <c r="DT11" i="56"/>
  <c r="DT10" i="56"/>
  <c r="DU41" i="30"/>
  <c r="DT40" i="30"/>
  <c r="DT39" i="30"/>
  <c r="DT7" i="30"/>
  <c r="DT8" i="30"/>
  <c r="DU9" i="30"/>
  <c r="DU13" i="30" s="1"/>
  <c r="DV20" i="30" l="1"/>
  <c r="DU19" i="30"/>
  <c r="DU18" i="30"/>
  <c r="DV29" i="30"/>
  <c r="DW30" i="30"/>
  <c r="DV28" i="30"/>
  <c r="DT14" i="30"/>
  <c r="DK87" i="19" s="1"/>
  <c r="DT14" i="56"/>
  <c r="DU13" i="56"/>
  <c r="DV9" i="56"/>
  <c r="DU7" i="56"/>
  <c r="DU10" i="56"/>
  <c r="DU8" i="56"/>
  <c r="DO24" i="56"/>
  <c r="DU19" i="56"/>
  <c r="DV20" i="56"/>
  <c r="DU18" i="56"/>
  <c r="DU29" i="56"/>
  <c r="DV30" i="56"/>
  <c r="DU28" i="56"/>
  <c r="DV39" i="56"/>
  <c r="DW41" i="56"/>
  <c r="DV40" i="56"/>
  <c r="DU40" i="30"/>
  <c r="DV41" i="30"/>
  <c r="DU39" i="30"/>
  <c r="DU7" i="30"/>
  <c r="DU8" i="30"/>
  <c r="DV9" i="30"/>
  <c r="DW20" i="30" l="1"/>
  <c r="DV19" i="30"/>
  <c r="DV18" i="30"/>
  <c r="DV12" i="30"/>
  <c r="DV10" i="30"/>
  <c r="DV13" i="30"/>
  <c r="DV11" i="30"/>
  <c r="DX30" i="30"/>
  <c r="DW29" i="30"/>
  <c r="DW28" i="30"/>
  <c r="DP24" i="56"/>
  <c r="DX41" i="56"/>
  <c r="DW40" i="56"/>
  <c r="DW39" i="56"/>
  <c r="DW20" i="56"/>
  <c r="DV18" i="56"/>
  <c r="DV19" i="56"/>
  <c r="DV13" i="56"/>
  <c r="DV12" i="56"/>
  <c r="DV11" i="56"/>
  <c r="DV10" i="56"/>
  <c r="DV8" i="56"/>
  <c r="DV7" i="56"/>
  <c r="DW9" i="56"/>
  <c r="DW30" i="56"/>
  <c r="DV28" i="56"/>
  <c r="DV29" i="56"/>
  <c r="DW41" i="30"/>
  <c r="DV40" i="30"/>
  <c r="DV39" i="30"/>
  <c r="DV7" i="30"/>
  <c r="DW9" i="30"/>
  <c r="DV8" i="30"/>
  <c r="DX20" i="30" l="1"/>
  <c r="DW19" i="30"/>
  <c r="DW18" i="30"/>
  <c r="DW12" i="30"/>
  <c r="DW13" i="30"/>
  <c r="DW10" i="30"/>
  <c r="DW11" i="30"/>
  <c r="DV14" i="30"/>
  <c r="DM87" i="19" s="1"/>
  <c r="DY30" i="30"/>
  <c r="DX29" i="30"/>
  <c r="DX28" i="30"/>
  <c r="DV14" i="56"/>
  <c r="DW29" i="56"/>
  <c r="DW28" i="56"/>
  <c r="DX30" i="56"/>
  <c r="DW19" i="56"/>
  <c r="DX20" i="56"/>
  <c r="DW18" i="56"/>
  <c r="DQ24" i="56"/>
  <c r="DW11" i="56"/>
  <c r="DW10" i="56"/>
  <c r="DW8" i="56"/>
  <c r="DW12" i="56"/>
  <c r="DX9" i="56"/>
  <c r="DW7" i="56"/>
  <c r="DW13" i="56"/>
  <c r="DY41" i="56"/>
  <c r="DX40" i="56"/>
  <c r="DX39" i="56"/>
  <c r="DW40" i="30"/>
  <c r="DX41" i="30"/>
  <c r="DW39" i="30"/>
  <c r="DW7" i="30"/>
  <c r="DW8" i="30"/>
  <c r="DX9" i="30"/>
  <c r="DX18" i="30" l="1"/>
  <c r="DX19" i="30"/>
  <c r="DY20" i="30"/>
  <c r="DW14" i="30"/>
  <c r="DN87" i="19" s="1"/>
  <c r="DX13" i="30"/>
  <c r="DX12" i="30"/>
  <c r="DX10" i="30"/>
  <c r="DX11" i="30"/>
  <c r="DY28" i="30"/>
  <c r="DY29" i="30"/>
  <c r="DZ30" i="30"/>
  <c r="DX8" i="56"/>
  <c r="DY9" i="56"/>
  <c r="DX7" i="56"/>
  <c r="DX13" i="56"/>
  <c r="DX12" i="56"/>
  <c r="DX11" i="56"/>
  <c r="DX10" i="56"/>
  <c r="DX19" i="56"/>
  <c r="DY20" i="56"/>
  <c r="DX18" i="56"/>
  <c r="DX29" i="56"/>
  <c r="DY30" i="56"/>
  <c r="DX28" i="56"/>
  <c r="DZ41" i="56"/>
  <c r="DY40" i="56"/>
  <c r="DY39" i="56"/>
  <c r="DW14" i="56"/>
  <c r="DR24" i="56"/>
  <c r="DY41" i="30"/>
  <c r="DX40" i="30"/>
  <c r="DX39" i="30"/>
  <c r="DX7" i="30"/>
  <c r="DX8" i="30"/>
  <c r="DY9" i="30"/>
  <c r="DY19" i="30" l="1"/>
  <c r="DZ20" i="30"/>
  <c r="DY18" i="30"/>
  <c r="DX14" i="30"/>
  <c r="DO87" i="19" s="1"/>
  <c r="EA30" i="30"/>
  <c r="DZ28" i="30"/>
  <c r="DZ29" i="30"/>
  <c r="DY13" i="30"/>
  <c r="DY12" i="30"/>
  <c r="DY10" i="30"/>
  <c r="DY11" i="30"/>
  <c r="EA41" i="56"/>
  <c r="DZ39" i="56"/>
  <c r="DZ40" i="56"/>
  <c r="DY19" i="56"/>
  <c r="DZ20" i="56"/>
  <c r="DY18" i="56"/>
  <c r="DS24" i="56"/>
  <c r="DY13" i="56"/>
  <c r="DY12" i="56"/>
  <c r="DZ9" i="56"/>
  <c r="DY7" i="56"/>
  <c r="DY11" i="56"/>
  <c r="DY10" i="56"/>
  <c r="DY8" i="56"/>
  <c r="DY29" i="56"/>
  <c r="DZ30" i="56"/>
  <c r="DY28" i="56"/>
  <c r="DX14" i="56"/>
  <c r="DY40" i="30"/>
  <c r="DZ41" i="30"/>
  <c r="DY39" i="30"/>
  <c r="DY7" i="30"/>
  <c r="DY8" i="30"/>
  <c r="DZ9" i="30"/>
  <c r="DZ19" i="30" l="1"/>
  <c r="EA20" i="30"/>
  <c r="DZ18" i="30"/>
  <c r="DY14" i="30"/>
  <c r="DP87" i="19" s="1"/>
  <c r="DZ12" i="30"/>
  <c r="DZ10" i="30"/>
  <c r="DZ13" i="30"/>
  <c r="DZ11" i="30"/>
  <c r="EB30" i="30"/>
  <c r="EA28" i="30"/>
  <c r="EA29" i="30"/>
  <c r="DY14" i="56"/>
  <c r="EA40" i="56"/>
  <c r="EA39" i="56"/>
  <c r="EB41" i="56"/>
  <c r="DZ11" i="56"/>
  <c r="DZ10" i="56"/>
  <c r="DZ13" i="56"/>
  <c r="DZ12" i="56"/>
  <c r="DZ8" i="56"/>
  <c r="EA9" i="56"/>
  <c r="DZ7" i="56"/>
  <c r="EA20" i="56"/>
  <c r="DZ19" i="56"/>
  <c r="DZ18" i="56"/>
  <c r="EA30" i="56"/>
  <c r="DZ28" i="56"/>
  <c r="DZ29" i="56"/>
  <c r="DT24" i="56"/>
  <c r="EA41" i="30"/>
  <c r="DZ39" i="30"/>
  <c r="DZ40" i="30"/>
  <c r="DZ7" i="30"/>
  <c r="EA9" i="30"/>
  <c r="DZ8" i="30"/>
  <c r="EB20" i="30" l="1"/>
  <c r="EA19" i="30"/>
  <c r="EA18" i="30"/>
  <c r="DZ14" i="30"/>
  <c r="DQ87" i="19" s="1"/>
  <c r="EC30" i="30"/>
  <c r="EB28" i="30"/>
  <c r="EB29" i="30"/>
  <c r="EA13" i="30"/>
  <c r="EA10" i="30"/>
  <c r="EA12" i="30"/>
  <c r="EA11" i="30"/>
  <c r="DU24" i="56"/>
  <c r="EA29" i="56"/>
  <c r="EA28" i="56"/>
  <c r="EB30" i="56"/>
  <c r="EA19" i="56"/>
  <c r="EB20" i="56"/>
  <c r="EA18" i="56"/>
  <c r="EA13" i="56"/>
  <c r="EA12" i="56"/>
  <c r="EA8" i="56"/>
  <c r="EA10" i="56"/>
  <c r="EB9" i="56"/>
  <c r="EA7" i="56"/>
  <c r="EA11" i="56"/>
  <c r="DZ14" i="56"/>
  <c r="EB40" i="56"/>
  <c r="EC41" i="56"/>
  <c r="EB39" i="56"/>
  <c r="EA40" i="30"/>
  <c r="EB41" i="30"/>
  <c r="EA39" i="30"/>
  <c r="EA7" i="30"/>
  <c r="EA8" i="30"/>
  <c r="EB9" i="30"/>
  <c r="EB19" i="30" l="1"/>
  <c r="EB18" i="30"/>
  <c r="EC20" i="30"/>
  <c r="EB13" i="30"/>
  <c r="EB12" i="30"/>
  <c r="EB10" i="30"/>
  <c r="EB11" i="30"/>
  <c r="EA14" i="30"/>
  <c r="DR87" i="19" s="1"/>
  <c r="EC28" i="30"/>
  <c r="ED30" i="30"/>
  <c r="EC29" i="30"/>
  <c r="ED41" i="56"/>
  <c r="EC40" i="56"/>
  <c r="EC39" i="56"/>
  <c r="DV24" i="56"/>
  <c r="EB19" i="56"/>
  <c r="EC20" i="56"/>
  <c r="EB18" i="56"/>
  <c r="EB8" i="56"/>
  <c r="EC9" i="56"/>
  <c r="EB7" i="56"/>
  <c r="EB11" i="56"/>
  <c r="EB10" i="56"/>
  <c r="EB13" i="56"/>
  <c r="EB12" i="56"/>
  <c r="EA14" i="56"/>
  <c r="EB29" i="56"/>
  <c r="EC30" i="56"/>
  <c r="EB28" i="56"/>
  <c r="EC41" i="30"/>
  <c r="EB40" i="30"/>
  <c r="EB39" i="30"/>
  <c r="EB7" i="30"/>
  <c r="EB8" i="30"/>
  <c r="EC9" i="30"/>
  <c r="ED20" i="30" l="1"/>
  <c r="EC19" i="30"/>
  <c r="EC18" i="30"/>
  <c r="ED29" i="30"/>
  <c r="ED28" i="30"/>
  <c r="EE30" i="30"/>
  <c r="EB14" i="30"/>
  <c r="DS87" i="19" s="1"/>
  <c r="EC12" i="30"/>
  <c r="EC13" i="30"/>
  <c r="EC10" i="30"/>
  <c r="EC11" i="30"/>
  <c r="EC19" i="56"/>
  <c r="ED20" i="56"/>
  <c r="EC18" i="56"/>
  <c r="EC29" i="56"/>
  <c r="ED30" i="56"/>
  <c r="EC28" i="56"/>
  <c r="EC13" i="56"/>
  <c r="EC12" i="56"/>
  <c r="ED9" i="56"/>
  <c r="EC7" i="56"/>
  <c r="EC11" i="56"/>
  <c r="EC10" i="56"/>
  <c r="EC8" i="56"/>
  <c r="DW24" i="56"/>
  <c r="ED39" i="56"/>
  <c r="EE41" i="56"/>
  <c r="ED40" i="56"/>
  <c r="EB14" i="56"/>
  <c r="EC40" i="30"/>
  <c r="ED41" i="30"/>
  <c r="EC39" i="30"/>
  <c r="EC7" i="30"/>
  <c r="ED9" i="30"/>
  <c r="EC8" i="30"/>
  <c r="EE20" i="30" l="1"/>
  <c r="ED18" i="30"/>
  <c r="ED19" i="30"/>
  <c r="EC14" i="30"/>
  <c r="DT87" i="19" s="1"/>
  <c r="EF30" i="30"/>
  <c r="EE29" i="30"/>
  <c r="EE28" i="30"/>
  <c r="ED12" i="30"/>
  <c r="ED10" i="30"/>
  <c r="ED13" i="30"/>
  <c r="ED11" i="30"/>
  <c r="EC14" i="56"/>
  <c r="EF41" i="56"/>
  <c r="EE40" i="56"/>
  <c r="EE39" i="56"/>
  <c r="ED11" i="56"/>
  <c r="ED10" i="56"/>
  <c r="ED13" i="56"/>
  <c r="ED12" i="56"/>
  <c r="ED8" i="56"/>
  <c r="EE9" i="56"/>
  <c r="ED7" i="56"/>
  <c r="DX24" i="56"/>
  <c r="EE30" i="56"/>
  <c r="ED28" i="56"/>
  <c r="ED29" i="56"/>
  <c r="EE20" i="56"/>
  <c r="ED18" i="56"/>
  <c r="ED19" i="56"/>
  <c r="EE41" i="30"/>
  <c r="ED40" i="30"/>
  <c r="ED39" i="30"/>
  <c r="ED7" i="30"/>
  <c r="ED8" i="30"/>
  <c r="EE9" i="30"/>
  <c r="EF20" i="30" l="1"/>
  <c r="EE19" i="30"/>
  <c r="EE18" i="30"/>
  <c r="EE13" i="30"/>
  <c r="EE10" i="30"/>
  <c r="EE12" i="30"/>
  <c r="EE11" i="30"/>
  <c r="ED14" i="30"/>
  <c r="DU87" i="19" s="1"/>
  <c r="EG30" i="30"/>
  <c r="EF28" i="30"/>
  <c r="EF29" i="30"/>
  <c r="EE29" i="56"/>
  <c r="EF30" i="56"/>
  <c r="EE28" i="56"/>
  <c r="DY24" i="56"/>
  <c r="EE13" i="56"/>
  <c r="EE12" i="56"/>
  <c r="EE8" i="56"/>
  <c r="EE11" i="56"/>
  <c r="EF9" i="56"/>
  <c r="EE7" i="56"/>
  <c r="EE10" i="56"/>
  <c r="ED14" i="56"/>
  <c r="EF40" i="56"/>
  <c r="EG41" i="56"/>
  <c r="EF39" i="56"/>
  <c r="EE19" i="56"/>
  <c r="EF20" i="56"/>
  <c r="EE18" i="56"/>
  <c r="EE40" i="30"/>
  <c r="EF41" i="30"/>
  <c r="EE39" i="30"/>
  <c r="EE8" i="30"/>
  <c r="EE7" i="30"/>
  <c r="EF9" i="30"/>
  <c r="EF19" i="30" l="1"/>
  <c r="EG20" i="30"/>
  <c r="EF18" i="30"/>
  <c r="EF13" i="30"/>
  <c r="EF10" i="30"/>
  <c r="EF12" i="30"/>
  <c r="EF11" i="30"/>
  <c r="EG29" i="30"/>
  <c r="EH30" i="30"/>
  <c r="EG28" i="30"/>
  <c r="EE14" i="30"/>
  <c r="DV87" i="19" s="1"/>
  <c r="EF13" i="56"/>
  <c r="EF12" i="56"/>
  <c r="EF8" i="56"/>
  <c r="EG9" i="56"/>
  <c r="EF7" i="56"/>
  <c r="EF11" i="56"/>
  <c r="EF10" i="56"/>
  <c r="EF29" i="56"/>
  <c r="EG30" i="56"/>
  <c r="EF28" i="56"/>
  <c r="DZ24" i="56"/>
  <c r="EH41" i="56"/>
  <c r="EG40" i="56"/>
  <c r="EG39" i="56"/>
  <c r="EF19" i="56"/>
  <c r="EG20" i="56"/>
  <c r="EF18" i="56"/>
  <c r="EE14" i="56"/>
  <c r="EG41" i="30"/>
  <c r="EF39" i="30"/>
  <c r="EF40" i="30"/>
  <c r="EF7" i="30"/>
  <c r="EF8" i="30"/>
  <c r="EG9" i="30"/>
  <c r="EG13" i="30" s="1"/>
  <c r="EH20" i="30" l="1"/>
  <c r="EG19" i="30"/>
  <c r="EG18" i="30"/>
  <c r="EH29" i="30"/>
  <c r="EI30" i="30"/>
  <c r="EH28" i="30"/>
  <c r="EF14" i="30"/>
  <c r="DW87" i="19" s="1"/>
  <c r="EF14" i="56"/>
  <c r="EH39" i="56"/>
  <c r="EI41" i="56"/>
  <c r="EH40" i="56"/>
  <c r="EG19" i="56"/>
  <c r="EH20" i="56"/>
  <c r="EG18" i="56"/>
  <c r="EA24" i="56"/>
  <c r="EG29" i="56"/>
  <c r="EH30" i="56"/>
  <c r="EG28" i="56"/>
  <c r="EG13" i="56"/>
  <c r="EH9" i="56"/>
  <c r="EG7" i="56"/>
  <c r="EG10" i="56"/>
  <c r="EG8" i="56"/>
  <c r="EG40" i="30"/>
  <c r="EH41" i="30"/>
  <c r="EG39" i="30"/>
  <c r="EG7" i="30"/>
  <c r="EG8" i="30"/>
  <c r="EH9" i="30"/>
  <c r="EH19" i="30" l="1"/>
  <c r="EI20" i="30"/>
  <c r="EH18" i="30"/>
  <c r="EH12" i="30"/>
  <c r="EH10" i="30"/>
  <c r="EH13" i="30"/>
  <c r="EH11" i="30"/>
  <c r="EJ30" i="30"/>
  <c r="EI29" i="30"/>
  <c r="EI28" i="30"/>
  <c r="EJ41" i="56"/>
  <c r="EI40" i="56"/>
  <c r="EI39" i="56"/>
  <c r="EH11" i="56"/>
  <c r="EH10" i="56"/>
  <c r="EH12" i="56"/>
  <c r="EH8" i="56"/>
  <c r="EH13" i="56"/>
  <c r="EH7" i="56"/>
  <c r="EI9" i="56"/>
  <c r="EI20" i="56"/>
  <c r="EH19" i="56"/>
  <c r="EH18" i="56"/>
  <c r="EI30" i="56"/>
  <c r="EH28" i="56"/>
  <c r="EH29" i="56"/>
  <c r="EB24" i="56"/>
  <c r="EI41" i="30"/>
  <c r="EH39" i="30"/>
  <c r="EH40" i="30"/>
  <c r="EH7" i="30"/>
  <c r="EI9" i="30"/>
  <c r="EH8" i="30"/>
  <c r="EJ20" i="30" l="1"/>
  <c r="EI19" i="30"/>
  <c r="EI18" i="30"/>
  <c r="EI12" i="30"/>
  <c r="EI10" i="30"/>
  <c r="EI13" i="30"/>
  <c r="EI11" i="30"/>
  <c r="EH14" i="30"/>
  <c r="DY87" i="19" s="1"/>
  <c r="EK30" i="30"/>
  <c r="EJ28" i="30"/>
  <c r="EJ29" i="30"/>
  <c r="EI19" i="56"/>
  <c r="EI18" i="56"/>
  <c r="EJ20" i="56"/>
  <c r="EI29" i="56"/>
  <c r="EJ30" i="56"/>
  <c r="EI28" i="56"/>
  <c r="EI11" i="56"/>
  <c r="EI10" i="56"/>
  <c r="EI8" i="56"/>
  <c r="EI13" i="56"/>
  <c r="EI12" i="56"/>
  <c r="EJ9" i="56"/>
  <c r="EI7" i="56"/>
  <c r="EC24" i="56"/>
  <c r="EH14" i="56"/>
  <c r="EK41" i="56"/>
  <c r="EJ40" i="56"/>
  <c r="EJ39" i="56"/>
  <c r="EI40" i="30"/>
  <c r="EJ41" i="30"/>
  <c r="EI39" i="30"/>
  <c r="EI8" i="30"/>
  <c r="EJ9" i="30"/>
  <c r="EI7" i="30"/>
  <c r="EJ18" i="30" l="1"/>
  <c r="EJ19" i="30"/>
  <c r="EK20" i="30"/>
  <c r="EK28" i="30"/>
  <c r="EL30" i="30"/>
  <c r="EK29" i="30"/>
  <c r="EI14" i="30"/>
  <c r="DZ87" i="19" s="1"/>
  <c r="EJ13" i="30"/>
  <c r="EJ12" i="30"/>
  <c r="EJ10" i="30"/>
  <c r="EJ11" i="30"/>
  <c r="EJ19" i="56"/>
  <c r="EK20" i="56"/>
  <c r="EJ18" i="56"/>
  <c r="ED24" i="56"/>
  <c r="EL41" i="56"/>
  <c r="EK40" i="56"/>
  <c r="EK39" i="56"/>
  <c r="EJ8" i="56"/>
  <c r="EJ13" i="56"/>
  <c r="EJ12" i="56"/>
  <c r="EK9" i="56"/>
  <c r="EJ7" i="56"/>
  <c r="EJ11" i="56"/>
  <c r="EJ10" i="56"/>
  <c r="EI14" i="56"/>
  <c r="EJ29" i="56"/>
  <c r="EK30" i="56"/>
  <c r="EJ28" i="56"/>
  <c r="EK41" i="30"/>
  <c r="EJ40" i="30"/>
  <c r="EJ39" i="30"/>
  <c r="EJ7" i="30"/>
  <c r="EJ8" i="30"/>
  <c r="EK9" i="30"/>
  <c r="EL20" i="30" l="1"/>
  <c r="EK19" i="30"/>
  <c r="EK18" i="30"/>
  <c r="EJ14" i="30"/>
  <c r="EA87" i="19" s="1"/>
  <c r="EM30" i="30"/>
  <c r="EL28" i="30"/>
  <c r="EL29" i="30"/>
  <c r="EK13" i="30"/>
  <c r="EK12" i="30"/>
  <c r="EK10" i="30"/>
  <c r="EK11" i="30"/>
  <c r="EL39" i="56"/>
  <c r="EM41" i="56"/>
  <c r="EL40" i="56"/>
  <c r="EK13" i="56"/>
  <c r="EK12" i="56"/>
  <c r="EL9" i="56"/>
  <c r="EK7" i="56"/>
  <c r="EK11" i="56"/>
  <c r="EK10" i="56"/>
  <c r="EK8" i="56"/>
  <c r="EJ14" i="56"/>
  <c r="EK29" i="56"/>
  <c r="EL30" i="56"/>
  <c r="EK28" i="56"/>
  <c r="EE24" i="56"/>
  <c r="EK19" i="56"/>
  <c r="EL20" i="56"/>
  <c r="EK18" i="56"/>
  <c r="EK40" i="30"/>
  <c r="EL41" i="30"/>
  <c r="EK39" i="30"/>
  <c r="EK7" i="30"/>
  <c r="EK8" i="30"/>
  <c r="EL9" i="30"/>
  <c r="EM20" i="30" l="1"/>
  <c r="EL19" i="30"/>
  <c r="EL18" i="30"/>
  <c r="EK14" i="30"/>
  <c r="EB87" i="19" s="1"/>
  <c r="EL13" i="30"/>
  <c r="EL10" i="30"/>
  <c r="EL12" i="30"/>
  <c r="EL11" i="30"/>
  <c r="EN30" i="30"/>
  <c r="EM29" i="30"/>
  <c r="EM28" i="30"/>
  <c r="EL13" i="56"/>
  <c r="EL12" i="56"/>
  <c r="EL11" i="56"/>
  <c r="EL10" i="56"/>
  <c r="EL8" i="56"/>
  <c r="EL7" i="56"/>
  <c r="EM9" i="56"/>
  <c r="EN41" i="56"/>
  <c r="EM40" i="56"/>
  <c r="EM39" i="56"/>
  <c r="EF24" i="56"/>
  <c r="EM20" i="56"/>
  <c r="EL18" i="56"/>
  <c r="EL19" i="56"/>
  <c r="EM30" i="56"/>
  <c r="EL28" i="56"/>
  <c r="EL29" i="56"/>
  <c r="EK14" i="56"/>
  <c r="EM41" i="30"/>
  <c r="EL40" i="30"/>
  <c r="EL39" i="30"/>
  <c r="EL7" i="30"/>
  <c r="EM9" i="30"/>
  <c r="EL8" i="30"/>
  <c r="EN20" i="30" l="1"/>
  <c r="EM19" i="30"/>
  <c r="EM18" i="30"/>
  <c r="EL14" i="30"/>
  <c r="EC87" i="19" s="1"/>
  <c r="EM12" i="30"/>
  <c r="EM10" i="30"/>
  <c r="EM13" i="30"/>
  <c r="EM11" i="30"/>
  <c r="EO30" i="30"/>
  <c r="EN29" i="30"/>
  <c r="EN28" i="30"/>
  <c r="EL14" i="56"/>
  <c r="EG24" i="56"/>
  <c r="EM8" i="56"/>
  <c r="EM12" i="56"/>
  <c r="EM11" i="56"/>
  <c r="EM10" i="56"/>
  <c r="EN9" i="56"/>
  <c r="EM7" i="56"/>
  <c r="EM13" i="56"/>
  <c r="EO41" i="56"/>
  <c r="EN40" i="56"/>
  <c r="EN39" i="56"/>
  <c r="EM19" i="56"/>
  <c r="EN20" i="56"/>
  <c r="EM18" i="56"/>
  <c r="EM29" i="56"/>
  <c r="EM28" i="56"/>
  <c r="EN30" i="56"/>
  <c r="EM40" i="30"/>
  <c r="EN41" i="30"/>
  <c r="EM39" i="30"/>
  <c r="EM7" i="30"/>
  <c r="EN9" i="30"/>
  <c r="EM8" i="30"/>
  <c r="EN19" i="30" l="1"/>
  <c r="EO20" i="30"/>
  <c r="EN18" i="30"/>
  <c r="EM14" i="30"/>
  <c r="ED87" i="19" s="1"/>
  <c r="EP30" i="30"/>
  <c r="EO28" i="30"/>
  <c r="EO29" i="30"/>
  <c r="EN13" i="30"/>
  <c r="EN12" i="30"/>
  <c r="EN10" i="30"/>
  <c r="EN11" i="30"/>
  <c r="EM14" i="56"/>
  <c r="EN8" i="56"/>
  <c r="EO9" i="56"/>
  <c r="EN7" i="56"/>
  <c r="EN13" i="56"/>
  <c r="EN12" i="56"/>
  <c r="EN11" i="56"/>
  <c r="EN10" i="56"/>
  <c r="EH24" i="56"/>
  <c r="EN19" i="56"/>
  <c r="EO20" i="56"/>
  <c r="EN18" i="56"/>
  <c r="EP41" i="56"/>
  <c r="EO40" i="56"/>
  <c r="EO39" i="56"/>
  <c r="EN29" i="56"/>
  <c r="EO30" i="56"/>
  <c r="EN28" i="56"/>
  <c r="EO41" i="30"/>
  <c r="EN40" i="30"/>
  <c r="EN39" i="30"/>
  <c r="EN7" i="30"/>
  <c r="EN8" i="30"/>
  <c r="EO9" i="30"/>
  <c r="EP20" i="30" l="1"/>
  <c r="EO19" i="30"/>
  <c r="EO18" i="30"/>
  <c r="EN14" i="30"/>
  <c r="EE87" i="19" s="1"/>
  <c r="EP29" i="30"/>
  <c r="EQ30" i="30"/>
  <c r="EP28" i="30"/>
  <c r="EO12" i="30"/>
  <c r="EO13" i="30"/>
  <c r="EO10" i="30"/>
  <c r="EO11" i="30"/>
  <c r="EN14" i="56"/>
  <c r="EO29" i="56"/>
  <c r="EP30" i="56"/>
  <c r="EO28" i="56"/>
  <c r="EO13" i="56"/>
  <c r="EO12" i="56"/>
  <c r="EP9" i="56"/>
  <c r="EO7" i="56"/>
  <c r="EO11" i="56"/>
  <c r="EO10" i="56"/>
  <c r="EO8" i="56"/>
  <c r="EQ41" i="56"/>
  <c r="EP39" i="56"/>
  <c r="EP40" i="56"/>
  <c r="EI24" i="56"/>
  <c r="EO19" i="56"/>
  <c r="EP20" i="56"/>
  <c r="EO18" i="56"/>
  <c r="EO40" i="30"/>
  <c r="EP41" i="30"/>
  <c r="EO39" i="30"/>
  <c r="EO7" i="30"/>
  <c r="EO8" i="30"/>
  <c r="EP9" i="30"/>
  <c r="EP19" i="30" l="1"/>
  <c r="EP18" i="30"/>
  <c r="EQ20" i="30"/>
  <c r="EO14" i="30"/>
  <c r="EF87" i="19" s="1"/>
  <c r="ER30" i="30"/>
  <c r="EQ29" i="30"/>
  <c r="EQ28" i="30"/>
  <c r="EP13" i="30"/>
  <c r="EP12" i="30"/>
  <c r="EP10" i="30"/>
  <c r="EP11" i="30"/>
  <c r="EP11" i="56"/>
  <c r="EP10" i="56"/>
  <c r="EP13" i="56"/>
  <c r="EP12" i="56"/>
  <c r="EP8" i="56"/>
  <c r="EQ9" i="56"/>
  <c r="EP7" i="56"/>
  <c r="EO14" i="56"/>
  <c r="EQ30" i="56"/>
  <c r="EP28" i="56"/>
  <c r="EP29" i="56"/>
  <c r="EJ24" i="56"/>
  <c r="ER41" i="56"/>
  <c r="EQ40" i="56"/>
  <c r="EQ39" i="56"/>
  <c r="EQ20" i="56"/>
  <c r="EP19" i="56"/>
  <c r="EP18" i="56"/>
  <c r="EQ41" i="30"/>
  <c r="EP39" i="30"/>
  <c r="EP40" i="30"/>
  <c r="EP7" i="30"/>
  <c r="EQ9" i="30"/>
  <c r="EP8" i="30"/>
  <c r="EQ19" i="30" l="1"/>
  <c r="EQ18" i="30"/>
  <c r="ER20" i="30"/>
  <c r="EP14" i="30"/>
  <c r="EG87" i="19" s="1"/>
  <c r="EQ12" i="30"/>
  <c r="EQ10" i="30"/>
  <c r="EQ13" i="30"/>
  <c r="EQ11" i="30"/>
  <c r="ES30" i="30"/>
  <c r="ER28" i="30"/>
  <c r="ER29" i="30"/>
  <c r="EQ13" i="56"/>
  <c r="EQ12" i="56"/>
  <c r="EQ11" i="56"/>
  <c r="EQ10" i="56"/>
  <c r="EQ8" i="56"/>
  <c r="ER9" i="56"/>
  <c r="EQ7" i="56"/>
  <c r="EP14" i="56"/>
  <c r="EQ19" i="56"/>
  <c r="ER20" i="56"/>
  <c r="EQ18" i="56"/>
  <c r="ER40" i="56"/>
  <c r="ES41" i="56"/>
  <c r="ER39" i="56"/>
  <c r="EK24" i="56"/>
  <c r="EQ29" i="56"/>
  <c r="ER30" i="56"/>
  <c r="EQ28" i="56"/>
  <c r="EQ40" i="30"/>
  <c r="ER41" i="30"/>
  <c r="EQ39" i="30"/>
  <c r="EQ7" i="30"/>
  <c r="EQ8" i="30"/>
  <c r="ER9" i="30"/>
  <c r="ER19" i="30" l="1"/>
  <c r="ER18" i="30"/>
  <c r="ES20" i="30"/>
  <c r="EQ14" i="30"/>
  <c r="EH87" i="19" s="1"/>
  <c r="ER13" i="30"/>
  <c r="ER10" i="30"/>
  <c r="ER12" i="30"/>
  <c r="ER11" i="30"/>
  <c r="ES28" i="30"/>
  <c r="ES29" i="30"/>
  <c r="ET30" i="30"/>
  <c r="EQ14" i="56"/>
  <c r="EL24" i="56"/>
  <c r="ET41" i="56"/>
  <c r="ES40" i="56"/>
  <c r="ES39" i="56"/>
  <c r="ER29" i="56"/>
  <c r="ES30" i="56"/>
  <c r="ER28" i="56"/>
  <c r="ER19" i="56"/>
  <c r="ES20" i="56"/>
  <c r="ER18" i="56"/>
  <c r="ER8" i="56"/>
  <c r="ES9" i="56"/>
  <c r="ER7" i="56"/>
  <c r="ER11" i="56"/>
  <c r="ER10" i="56"/>
  <c r="ER13" i="56"/>
  <c r="ER12" i="56"/>
  <c r="ES41" i="30"/>
  <c r="ER40" i="30"/>
  <c r="ER39" i="30"/>
  <c r="ER7" i="30"/>
  <c r="ER8" i="30"/>
  <c r="ES9" i="30"/>
  <c r="ES13" i="30" s="1"/>
  <c r="ET20" i="30" l="1"/>
  <c r="ES19" i="30"/>
  <c r="ES18" i="30"/>
  <c r="ET29" i="30"/>
  <c r="EU30" i="30"/>
  <c r="ET28" i="30"/>
  <c r="ER14" i="30"/>
  <c r="EI87" i="19" s="1"/>
  <c r="ER14" i="56"/>
  <c r="ES19" i="56"/>
  <c r="ET20" i="56"/>
  <c r="ES18" i="56"/>
  <c r="ET39" i="56"/>
  <c r="EU41" i="56"/>
  <c r="ET40" i="56"/>
  <c r="EM24" i="56"/>
  <c r="ES13" i="56"/>
  <c r="ET9" i="56"/>
  <c r="ES7" i="56"/>
  <c r="ES10" i="56"/>
  <c r="ES8" i="56"/>
  <c r="ES29" i="56"/>
  <c r="ET30" i="56"/>
  <c r="ES28" i="56"/>
  <c r="ES40" i="30"/>
  <c r="ES39" i="30"/>
  <c r="ET41" i="30"/>
  <c r="ES7" i="30"/>
  <c r="ET9" i="30"/>
  <c r="ES8" i="30"/>
  <c r="EU20" i="30" l="1"/>
  <c r="ET18" i="30"/>
  <c r="ET19" i="30"/>
  <c r="ET12" i="30"/>
  <c r="ET13" i="30"/>
  <c r="ET10" i="30"/>
  <c r="ET11" i="30"/>
  <c r="EV30" i="30"/>
  <c r="EU29" i="30"/>
  <c r="EU28" i="30"/>
  <c r="EN24" i="56"/>
  <c r="EU30" i="56"/>
  <c r="ET28" i="56"/>
  <c r="ET29" i="56"/>
  <c r="EV41" i="56"/>
  <c r="EU40" i="56"/>
  <c r="EU39" i="56"/>
  <c r="ET11" i="56"/>
  <c r="ET10" i="56"/>
  <c r="ET13" i="56"/>
  <c r="ET12" i="56"/>
  <c r="ET8" i="56"/>
  <c r="EU9" i="56"/>
  <c r="ET7" i="56"/>
  <c r="EU20" i="56"/>
  <c r="ET18" i="56"/>
  <c r="ET19" i="56"/>
  <c r="EU41" i="30"/>
  <c r="ET40" i="30"/>
  <c r="ET39" i="30"/>
  <c r="ET7" i="30"/>
  <c r="ET8" i="30"/>
  <c r="EU9" i="30"/>
  <c r="EV20" i="30" l="1"/>
  <c r="EU19" i="30"/>
  <c r="EU18" i="30"/>
  <c r="ET14" i="30"/>
  <c r="EK87" i="19" s="1"/>
  <c r="EU13" i="30"/>
  <c r="EU12" i="30"/>
  <c r="EU10" i="30"/>
  <c r="EU11" i="30"/>
  <c r="EV28" i="30"/>
  <c r="EW30" i="30"/>
  <c r="EV29" i="30"/>
  <c r="EU19" i="56"/>
  <c r="EV20" i="56"/>
  <c r="EU18" i="56"/>
  <c r="EU29" i="56"/>
  <c r="EV30" i="56"/>
  <c r="EU28" i="56"/>
  <c r="EU13" i="56"/>
  <c r="EU12" i="56"/>
  <c r="EU8" i="56"/>
  <c r="EU11" i="56"/>
  <c r="EV9" i="56"/>
  <c r="EU7" i="56"/>
  <c r="EU10" i="56"/>
  <c r="ET14" i="56"/>
  <c r="EV40" i="56"/>
  <c r="EW41" i="56"/>
  <c r="EV39" i="56"/>
  <c r="EO24" i="56"/>
  <c r="EU40" i="30"/>
  <c r="EV41" i="30"/>
  <c r="EU39" i="30"/>
  <c r="EU8" i="30"/>
  <c r="EU7" i="30"/>
  <c r="EV9" i="30"/>
  <c r="EW20" i="30" l="1"/>
  <c r="EV19" i="30"/>
  <c r="EV18" i="30"/>
  <c r="EU14" i="30"/>
  <c r="EL87" i="19" s="1"/>
  <c r="EX30" i="30"/>
  <c r="EW28" i="30"/>
  <c r="EW29" i="30"/>
  <c r="EV13" i="30"/>
  <c r="EV12" i="30"/>
  <c r="EV10" i="30"/>
  <c r="EV11" i="30"/>
  <c r="EP24" i="56"/>
  <c r="EV13" i="56"/>
  <c r="EV12" i="56"/>
  <c r="EV8" i="56"/>
  <c r="EW9" i="56"/>
  <c r="EV7" i="56"/>
  <c r="EV11" i="56"/>
  <c r="EV10" i="56"/>
  <c r="EX41" i="56"/>
  <c r="EW40" i="56"/>
  <c r="EW39" i="56"/>
  <c r="EU14" i="56"/>
  <c r="EV29" i="56"/>
  <c r="EW30" i="56"/>
  <c r="EV28" i="56"/>
  <c r="EV19" i="56"/>
  <c r="EW20" i="56"/>
  <c r="EV18" i="56"/>
  <c r="EW41" i="30"/>
  <c r="EV40" i="30"/>
  <c r="EV39" i="30"/>
  <c r="EV7" i="30"/>
  <c r="EV8" i="30"/>
  <c r="EW9" i="30"/>
  <c r="EW18" i="30" l="1"/>
  <c r="EX20" i="30"/>
  <c r="EW19" i="30"/>
  <c r="EV14" i="30"/>
  <c r="EM87" i="19" s="1"/>
  <c r="EW13" i="30"/>
  <c r="EW12" i="30"/>
  <c r="EW10" i="30"/>
  <c r="EW11" i="30"/>
  <c r="EY30" i="30"/>
  <c r="EX28" i="30"/>
  <c r="EX29" i="30"/>
  <c r="EW13" i="56"/>
  <c r="EW12" i="56"/>
  <c r="EX9" i="56"/>
  <c r="EW7" i="56"/>
  <c r="EW11" i="56"/>
  <c r="EW10" i="56"/>
  <c r="EW8" i="56"/>
  <c r="EQ24" i="56"/>
  <c r="EX39" i="56"/>
  <c r="EY41" i="56"/>
  <c r="EX40" i="56"/>
  <c r="EV14" i="56"/>
  <c r="EW29" i="56"/>
  <c r="EX30" i="56"/>
  <c r="EW28" i="56"/>
  <c r="EW19" i="56"/>
  <c r="EX20" i="56"/>
  <c r="EW18" i="56"/>
  <c r="EW40" i="30"/>
  <c r="EW39" i="30"/>
  <c r="EX41" i="30"/>
  <c r="EW7" i="30"/>
  <c r="EW8" i="30"/>
  <c r="EX9" i="30"/>
  <c r="EX19" i="30" l="1"/>
  <c r="EX18" i="30"/>
  <c r="EY20" i="30"/>
  <c r="EX13" i="30"/>
  <c r="EX10" i="30"/>
  <c r="EX12" i="30"/>
  <c r="EX11" i="30"/>
  <c r="EZ30" i="30"/>
  <c r="EY28" i="30"/>
  <c r="EY29" i="30"/>
  <c r="EW14" i="30"/>
  <c r="EN87" i="19" s="1"/>
  <c r="EX11" i="56"/>
  <c r="EX10" i="56"/>
  <c r="EX12" i="56"/>
  <c r="EX8" i="56"/>
  <c r="EX13" i="56"/>
  <c r="EX7" i="56"/>
  <c r="EY9" i="56"/>
  <c r="EY20" i="56"/>
  <c r="EX19" i="56"/>
  <c r="EX18" i="56"/>
  <c r="ER24" i="56"/>
  <c r="EY30" i="56"/>
  <c r="EX28" i="56"/>
  <c r="EX29" i="56"/>
  <c r="EZ41" i="56"/>
  <c r="EY40" i="56"/>
  <c r="EY39" i="56"/>
  <c r="EW14" i="56"/>
  <c r="EY41" i="30"/>
  <c r="EX39" i="30"/>
  <c r="EX40" i="30"/>
  <c r="EX7" i="30"/>
  <c r="EY9" i="30"/>
  <c r="EX8" i="30"/>
  <c r="EZ20" i="30" l="1"/>
  <c r="EY19" i="30"/>
  <c r="EY18" i="30"/>
  <c r="EX14" i="30"/>
  <c r="EO87" i="19" s="1"/>
  <c r="EY13" i="30"/>
  <c r="EY12" i="30"/>
  <c r="EY10" i="30"/>
  <c r="EY11" i="30"/>
  <c r="FA30" i="30"/>
  <c r="EZ29" i="30"/>
  <c r="EZ28" i="30"/>
  <c r="EY29" i="56"/>
  <c r="EZ30" i="56"/>
  <c r="EY28" i="56"/>
  <c r="FA41" i="56"/>
  <c r="EZ40" i="56"/>
  <c r="EZ39" i="56"/>
  <c r="ES24" i="56"/>
  <c r="EY19" i="56"/>
  <c r="EZ20" i="56"/>
  <c r="EY18" i="56"/>
  <c r="EY8" i="56"/>
  <c r="EY10" i="56"/>
  <c r="EY13" i="56"/>
  <c r="EY12" i="56"/>
  <c r="EZ9" i="56"/>
  <c r="EY7" i="56"/>
  <c r="EY11" i="56"/>
  <c r="EX14" i="56"/>
  <c r="EY40" i="30"/>
  <c r="EZ41" i="30"/>
  <c r="EY39" i="30"/>
  <c r="EY8" i="30"/>
  <c r="EZ9" i="30"/>
  <c r="EY7" i="30"/>
  <c r="EZ19" i="30" l="1"/>
  <c r="EZ18" i="30"/>
  <c r="FA20" i="30"/>
  <c r="EY14" i="30"/>
  <c r="EP87" i="19" s="1"/>
  <c r="FB30" i="30"/>
  <c r="FA29" i="30"/>
  <c r="FA28" i="30"/>
  <c r="EZ13" i="30"/>
  <c r="EZ12" i="30"/>
  <c r="EZ10" i="30"/>
  <c r="EZ11" i="30"/>
  <c r="EZ19" i="56"/>
  <c r="FA20" i="56"/>
  <c r="EZ18" i="56"/>
  <c r="EZ8" i="56"/>
  <c r="EZ13" i="56"/>
  <c r="EZ12" i="56"/>
  <c r="FA9" i="56"/>
  <c r="EZ7" i="56"/>
  <c r="EZ11" i="56"/>
  <c r="EZ10" i="56"/>
  <c r="ET24" i="56"/>
  <c r="FB41" i="56"/>
  <c r="FA40" i="56"/>
  <c r="FA39" i="56"/>
  <c r="EZ29" i="56"/>
  <c r="FA30" i="56"/>
  <c r="EZ28" i="56"/>
  <c r="EY14" i="56"/>
  <c r="FA41" i="30"/>
  <c r="EZ40" i="30"/>
  <c r="EZ39" i="30"/>
  <c r="EZ7" i="30"/>
  <c r="EZ8" i="30"/>
  <c r="FA9" i="30"/>
  <c r="FB20" i="30" l="1"/>
  <c r="FA18" i="30"/>
  <c r="FA19" i="30"/>
  <c r="EZ14" i="30"/>
  <c r="EQ87" i="19" s="1"/>
  <c r="FA12" i="30"/>
  <c r="FA13" i="30"/>
  <c r="FA10" i="30"/>
  <c r="FA11" i="30"/>
  <c r="FB29" i="30"/>
  <c r="FB28" i="30"/>
  <c r="FC30" i="30"/>
  <c r="EZ14" i="56"/>
  <c r="FA19" i="56"/>
  <c r="FB20" i="56"/>
  <c r="FA18" i="56"/>
  <c r="FA13" i="56"/>
  <c r="FA12" i="56"/>
  <c r="FB9" i="56"/>
  <c r="FA7" i="56"/>
  <c r="FA11" i="56"/>
  <c r="FA10" i="56"/>
  <c r="FA8" i="56"/>
  <c r="FA29" i="56"/>
  <c r="FB30" i="56"/>
  <c r="FA28" i="56"/>
  <c r="FB39" i="56"/>
  <c r="FC41" i="56"/>
  <c r="FB40" i="56"/>
  <c r="EU24" i="56"/>
  <c r="FA40" i="30"/>
  <c r="FB41" i="30"/>
  <c r="FA39" i="30"/>
  <c r="FA7" i="30"/>
  <c r="FA8" i="30"/>
  <c r="FB9" i="30"/>
  <c r="FC20" i="30" l="1"/>
  <c r="FB19" i="30"/>
  <c r="FB18" i="30"/>
  <c r="FD30" i="30"/>
  <c r="FC29" i="30"/>
  <c r="FC28" i="30"/>
  <c r="FB13" i="30"/>
  <c r="FB10" i="30"/>
  <c r="FB12" i="30"/>
  <c r="FB11" i="30"/>
  <c r="FA14" i="30"/>
  <c r="ER87" i="19" s="1"/>
  <c r="FC30" i="56"/>
  <c r="FB28" i="56"/>
  <c r="FB29" i="56"/>
  <c r="FD41" i="56"/>
  <c r="FC40" i="56"/>
  <c r="FC39" i="56"/>
  <c r="FB13" i="56"/>
  <c r="FB12" i="56"/>
  <c r="FB11" i="56"/>
  <c r="FB10" i="56"/>
  <c r="FB8" i="56"/>
  <c r="FB7" i="56"/>
  <c r="FC9" i="56"/>
  <c r="EV24" i="56"/>
  <c r="FA14" i="56"/>
  <c r="FC20" i="56"/>
  <c r="FB18" i="56"/>
  <c r="FB19" i="56"/>
  <c r="FC41" i="30"/>
  <c r="FB40" i="30"/>
  <c r="FB39" i="30"/>
  <c r="FB7" i="30"/>
  <c r="FC9" i="30"/>
  <c r="FB8" i="30"/>
  <c r="FD20" i="30" l="1"/>
  <c r="FC19" i="30"/>
  <c r="FC18" i="30"/>
  <c r="FC13" i="30"/>
  <c r="FC10" i="30"/>
  <c r="FC12" i="30"/>
  <c r="FC11" i="30"/>
  <c r="FB14" i="30"/>
  <c r="ES87" i="19" s="1"/>
  <c r="FE30" i="30"/>
  <c r="FD29" i="30"/>
  <c r="FD28" i="30"/>
  <c r="FE41" i="56"/>
  <c r="FD40" i="56"/>
  <c r="FD39" i="56"/>
  <c r="FC19" i="56"/>
  <c r="FD20" i="56"/>
  <c r="FC18" i="56"/>
  <c r="FB14" i="56"/>
  <c r="EW24" i="56"/>
  <c r="FC11" i="56"/>
  <c r="FC10" i="56"/>
  <c r="FC8" i="56"/>
  <c r="FC12" i="56"/>
  <c r="FD9" i="56"/>
  <c r="FC7" i="56"/>
  <c r="FC13" i="56"/>
  <c r="FC29" i="56"/>
  <c r="FC28" i="56"/>
  <c r="FD30" i="56"/>
  <c r="FC40" i="30"/>
  <c r="FD41" i="30"/>
  <c r="FC39" i="30"/>
  <c r="FC7" i="30"/>
  <c r="FC8" i="30"/>
  <c r="FD9" i="30"/>
  <c r="FE20" i="30" l="1"/>
  <c r="FD18" i="30"/>
  <c r="FD19" i="30"/>
  <c r="FD13" i="30"/>
  <c r="FD12" i="30"/>
  <c r="FD10" i="30"/>
  <c r="FD11" i="30"/>
  <c r="FF30" i="30"/>
  <c r="FE28" i="30"/>
  <c r="FE29" i="30"/>
  <c r="FC14" i="30"/>
  <c r="ET87" i="19" s="1"/>
  <c r="EX24" i="56"/>
  <c r="FC14" i="56"/>
  <c r="FD19" i="56"/>
  <c r="FE20" i="56"/>
  <c r="FD18" i="56"/>
  <c r="FD29" i="56"/>
  <c r="FE30" i="56"/>
  <c r="FD28" i="56"/>
  <c r="FD8" i="56"/>
  <c r="FE9" i="56"/>
  <c r="FD7" i="56"/>
  <c r="FD13" i="56"/>
  <c r="FD12" i="56"/>
  <c r="FD11" i="56"/>
  <c r="FD10" i="56"/>
  <c r="FF41" i="56"/>
  <c r="FE40" i="56"/>
  <c r="FE39" i="56"/>
  <c r="FE41" i="30"/>
  <c r="FD40" i="30"/>
  <c r="FD39" i="30"/>
  <c r="FD7" i="30"/>
  <c r="FD8" i="30"/>
  <c r="FE9" i="30"/>
  <c r="FE13" i="30" s="1"/>
  <c r="FF20" i="30" l="1"/>
  <c r="FE19" i="30"/>
  <c r="FE18" i="30"/>
  <c r="FD14" i="30"/>
  <c r="EU87" i="19" s="1"/>
  <c r="FF29" i="30"/>
  <c r="FG30" i="30"/>
  <c r="FF28" i="30"/>
  <c r="FD14" i="56"/>
  <c r="EY24" i="56"/>
  <c r="FE13" i="56"/>
  <c r="FF9" i="56"/>
  <c r="FE7" i="56"/>
  <c r="FE10" i="56"/>
  <c r="FE8" i="56"/>
  <c r="FG41" i="56"/>
  <c r="FF39" i="56"/>
  <c r="FF40" i="56"/>
  <c r="FE29" i="56"/>
  <c r="FF30" i="56"/>
  <c r="FE28" i="56"/>
  <c r="FE19" i="56"/>
  <c r="FF20" i="56"/>
  <c r="FE18" i="56"/>
  <c r="FE40" i="30"/>
  <c r="FF41" i="30"/>
  <c r="FE39" i="30"/>
  <c r="FE7" i="30"/>
  <c r="FE8" i="30"/>
  <c r="FF9" i="30"/>
  <c r="FG20" i="30" l="1"/>
  <c r="FF18" i="30"/>
  <c r="FF19" i="30"/>
  <c r="FF13" i="30"/>
  <c r="FF12" i="30"/>
  <c r="FF10" i="30"/>
  <c r="FF11" i="30"/>
  <c r="FG29" i="30"/>
  <c r="FG28" i="30"/>
  <c r="FH30" i="30"/>
  <c r="FG40" i="56"/>
  <c r="FH41" i="56"/>
  <c r="FG39" i="56"/>
  <c r="EZ24" i="56"/>
  <c r="FF11" i="56"/>
  <c r="FF10" i="56"/>
  <c r="FF13" i="56"/>
  <c r="FF12" i="56"/>
  <c r="FF8" i="56"/>
  <c r="FG9" i="56"/>
  <c r="FF7" i="56"/>
  <c r="FG30" i="56"/>
  <c r="FF28" i="56"/>
  <c r="FF29" i="56"/>
  <c r="FG20" i="56"/>
  <c r="FF19" i="56"/>
  <c r="FF18" i="56"/>
  <c r="FG41" i="30"/>
  <c r="FF39" i="30"/>
  <c r="FF40" i="30"/>
  <c r="FF7" i="30"/>
  <c r="FG9" i="30"/>
  <c r="FF8" i="30"/>
  <c r="FH20" i="30" l="1"/>
  <c r="FG19" i="30"/>
  <c r="FG18" i="30"/>
  <c r="FF14" i="30"/>
  <c r="EW87" i="19" s="1"/>
  <c r="FG13" i="30"/>
  <c r="FG12" i="30"/>
  <c r="FG10" i="30"/>
  <c r="FG11" i="30"/>
  <c r="FI30" i="30"/>
  <c r="FH28" i="30"/>
  <c r="FH29" i="30"/>
  <c r="FG29" i="56"/>
  <c r="FH30" i="56"/>
  <c r="FG28" i="56"/>
  <c r="FG19" i="56"/>
  <c r="FH20" i="56"/>
  <c r="FG18" i="56"/>
  <c r="FG13" i="56"/>
  <c r="FG12" i="56"/>
  <c r="FG8" i="56"/>
  <c r="FG11" i="56"/>
  <c r="FH9" i="56"/>
  <c r="FG7" i="56"/>
  <c r="FG10" i="56"/>
  <c r="FF14" i="56"/>
  <c r="FH40" i="56"/>
  <c r="FI41" i="56"/>
  <c r="FH39" i="56"/>
  <c r="FA24" i="56"/>
  <c r="FG40" i="30"/>
  <c r="FH41" i="30"/>
  <c r="FG39" i="30"/>
  <c r="FG7" i="30"/>
  <c r="FG8" i="30"/>
  <c r="FH9" i="30"/>
  <c r="FH19" i="30" l="1"/>
  <c r="FH18" i="30"/>
  <c r="FI20" i="30"/>
  <c r="FG14" i="30"/>
  <c r="EX87" i="19" s="1"/>
  <c r="FH13" i="30"/>
  <c r="FH12" i="30"/>
  <c r="FH10" i="30"/>
  <c r="FH11" i="30"/>
  <c r="FI28" i="30"/>
  <c r="FJ30" i="30"/>
  <c r="FI29" i="30"/>
  <c r="FG14" i="56"/>
  <c r="FJ41" i="56"/>
  <c r="FI40" i="56"/>
  <c r="FI39" i="56"/>
  <c r="FH29" i="56"/>
  <c r="FI30" i="56"/>
  <c r="FH28" i="56"/>
  <c r="FB24" i="56"/>
  <c r="FH8" i="56"/>
  <c r="FH12" i="56"/>
  <c r="FI9" i="56"/>
  <c r="FH7" i="56"/>
  <c r="FH11" i="56"/>
  <c r="FH10" i="56"/>
  <c r="FH13" i="56"/>
  <c r="FH19" i="56"/>
  <c r="FI20" i="56"/>
  <c r="FH18" i="56"/>
  <c r="FI41" i="30"/>
  <c r="FH40" i="30"/>
  <c r="FH39" i="30"/>
  <c r="FH7" i="30"/>
  <c r="FH8" i="30"/>
  <c r="FI9" i="30"/>
  <c r="FI18" i="30" l="1"/>
  <c r="FJ20" i="30"/>
  <c r="FI19" i="30"/>
  <c r="FH14" i="30"/>
  <c r="EY87" i="19" s="1"/>
  <c r="FK30" i="30"/>
  <c r="FJ28" i="30"/>
  <c r="FJ29" i="30"/>
  <c r="FI12" i="30"/>
  <c r="FI10" i="30"/>
  <c r="FI13" i="30"/>
  <c r="FI11" i="30"/>
  <c r="FJ39" i="56"/>
  <c r="FK41" i="56"/>
  <c r="FJ40" i="56"/>
  <c r="FI13" i="56"/>
  <c r="FI12" i="56"/>
  <c r="FJ9" i="56"/>
  <c r="FI7" i="56"/>
  <c r="FI11" i="56"/>
  <c r="FI10" i="56"/>
  <c r="FI8" i="56"/>
  <c r="FI29" i="56"/>
  <c r="FJ30" i="56"/>
  <c r="FI28" i="56"/>
  <c r="FI19" i="56"/>
  <c r="FJ20" i="56"/>
  <c r="FI18" i="56"/>
  <c r="FH14" i="56"/>
  <c r="FC24" i="56"/>
  <c r="FI40" i="30"/>
  <c r="FJ41" i="30"/>
  <c r="FI39" i="30"/>
  <c r="FI7" i="30"/>
  <c r="FJ9" i="30"/>
  <c r="FI8" i="30"/>
  <c r="FK20" i="30" l="1"/>
  <c r="FJ19" i="30"/>
  <c r="FJ18" i="30"/>
  <c r="FI14" i="30"/>
  <c r="EZ87" i="19" s="1"/>
  <c r="FL30" i="30"/>
  <c r="FK29" i="30"/>
  <c r="FK28" i="30"/>
  <c r="FJ10" i="30"/>
  <c r="FJ13" i="30"/>
  <c r="FJ12" i="30"/>
  <c r="FJ11" i="30"/>
  <c r="FI14" i="56"/>
  <c r="FJ11" i="56"/>
  <c r="FJ10" i="56"/>
  <c r="FJ13" i="56"/>
  <c r="FJ12" i="56"/>
  <c r="FJ8" i="56"/>
  <c r="FK9" i="56"/>
  <c r="FJ7" i="56"/>
  <c r="FL41" i="56"/>
  <c r="FK40" i="56"/>
  <c r="FK39" i="56"/>
  <c r="FK30" i="56"/>
  <c r="FJ28" i="56"/>
  <c r="FJ29" i="56"/>
  <c r="FD24" i="56"/>
  <c r="FK20" i="56"/>
  <c r="FJ18" i="56"/>
  <c r="FJ19" i="56"/>
  <c r="FK41" i="30"/>
  <c r="FJ40" i="30"/>
  <c r="FJ39" i="30"/>
  <c r="FJ7" i="30"/>
  <c r="FJ8" i="30"/>
  <c r="FK9" i="30"/>
  <c r="FL20" i="30" l="1"/>
  <c r="FK19" i="30"/>
  <c r="FK18" i="30"/>
  <c r="FJ14" i="30"/>
  <c r="FA87" i="19" s="1"/>
  <c r="FK13" i="30"/>
  <c r="FK12" i="30"/>
  <c r="FK10" i="30"/>
  <c r="FK11" i="30"/>
  <c r="FM30" i="30"/>
  <c r="FL28" i="30"/>
  <c r="FL29" i="30"/>
  <c r="FK19" i="56"/>
  <c r="FL20" i="56"/>
  <c r="FK18" i="56"/>
  <c r="FK11" i="56"/>
  <c r="FK10" i="56"/>
  <c r="FK13" i="56"/>
  <c r="FK12" i="56"/>
  <c r="FK8" i="56"/>
  <c r="FL9" i="56"/>
  <c r="FK7" i="56"/>
  <c r="FJ14" i="56"/>
  <c r="FE24" i="56"/>
  <c r="FK29" i="56"/>
  <c r="FL30" i="56"/>
  <c r="FK28" i="56"/>
  <c r="FL40" i="56"/>
  <c r="FM41" i="56"/>
  <c r="FL39" i="56"/>
  <c r="FK40" i="30"/>
  <c r="FL41" i="30"/>
  <c r="FK39" i="30"/>
  <c r="FK8" i="30"/>
  <c r="FK7" i="30"/>
  <c r="FL9" i="30"/>
  <c r="FL19" i="30" l="1"/>
  <c r="FM20" i="30"/>
  <c r="FL18" i="30"/>
  <c r="FK14" i="30"/>
  <c r="FB87" i="19" s="1"/>
  <c r="FL13" i="30"/>
  <c r="FL12" i="30"/>
  <c r="FL10" i="30"/>
  <c r="FL11" i="30"/>
  <c r="FN30" i="30"/>
  <c r="FM29" i="30"/>
  <c r="FM28" i="30"/>
  <c r="FL19" i="56"/>
  <c r="FM20" i="56"/>
  <c r="FL18" i="56"/>
  <c r="FF24" i="56"/>
  <c r="FL13" i="56"/>
  <c r="FL12" i="56"/>
  <c r="FL8" i="56"/>
  <c r="FM9" i="56"/>
  <c r="FL7" i="56"/>
  <c r="FL11" i="56"/>
  <c r="FL10" i="56"/>
  <c r="FK14" i="56"/>
  <c r="FN41" i="56"/>
  <c r="FM40" i="56"/>
  <c r="FM39" i="56"/>
  <c r="FL29" i="56"/>
  <c r="FM30" i="56"/>
  <c r="FL28" i="56"/>
  <c r="FM41" i="30"/>
  <c r="FL40" i="30"/>
  <c r="FL39" i="30"/>
  <c r="FL7" i="30"/>
  <c r="FL8" i="30"/>
  <c r="FM9" i="30"/>
  <c r="FM19" i="30" l="1"/>
  <c r="FM18" i="30"/>
  <c r="FN20" i="30"/>
  <c r="FL14" i="30"/>
  <c r="FC87" i="19" s="1"/>
  <c r="FM12" i="30"/>
  <c r="FM10" i="30"/>
  <c r="FM13" i="30"/>
  <c r="FM11" i="30"/>
  <c r="FO30" i="30"/>
  <c r="FN28" i="30"/>
  <c r="FN29" i="30"/>
  <c r="FL14" i="56"/>
  <c r="FM13" i="56"/>
  <c r="FM12" i="56"/>
  <c r="FN9" i="56"/>
  <c r="FM7" i="56"/>
  <c r="FM11" i="56"/>
  <c r="FM10" i="56"/>
  <c r="FM8" i="56"/>
  <c r="FG24" i="56"/>
  <c r="FM29" i="56"/>
  <c r="FN30" i="56"/>
  <c r="FM28" i="56"/>
  <c r="FN39" i="56"/>
  <c r="FO41" i="56"/>
  <c r="FN40" i="56"/>
  <c r="FM19" i="56"/>
  <c r="FN20" i="56"/>
  <c r="FM18" i="56"/>
  <c r="FM40" i="30"/>
  <c r="FN41" i="30"/>
  <c r="FM39" i="30"/>
  <c r="FM7" i="30"/>
  <c r="FM8" i="30"/>
  <c r="FN9" i="30"/>
  <c r="FN19" i="30" l="1"/>
  <c r="FN18" i="30"/>
  <c r="FO20" i="30"/>
  <c r="FN13" i="30"/>
  <c r="FN12" i="30"/>
  <c r="FN10" i="30"/>
  <c r="FN11" i="30"/>
  <c r="FP30" i="30"/>
  <c r="FO29" i="30"/>
  <c r="FO28" i="30"/>
  <c r="FM14" i="30"/>
  <c r="FD87" i="19" s="1"/>
  <c r="FO20" i="56"/>
  <c r="FN19" i="56"/>
  <c r="FN18" i="56"/>
  <c r="FO30" i="56"/>
  <c r="FN28" i="56"/>
  <c r="FN29" i="56"/>
  <c r="FM14" i="56"/>
  <c r="FN11" i="56"/>
  <c r="FN10" i="56"/>
  <c r="FN8" i="56"/>
  <c r="FN13" i="56"/>
  <c r="FN12" i="56"/>
  <c r="FN7" i="56"/>
  <c r="FO9" i="56"/>
  <c r="FP41" i="56"/>
  <c r="FO40" i="56"/>
  <c r="FO39" i="56"/>
  <c r="FH24" i="56"/>
  <c r="FO41" i="30"/>
  <c r="FN39" i="30"/>
  <c r="FN40" i="30"/>
  <c r="FN7" i="30"/>
  <c r="FO9" i="30"/>
  <c r="FN8" i="30"/>
  <c r="FO18" i="30" l="1"/>
  <c r="FO19" i="30"/>
  <c r="FP20" i="30"/>
  <c r="FN14" i="30"/>
  <c r="FE87" i="19" s="1"/>
  <c r="FO13" i="30"/>
  <c r="FO10" i="30"/>
  <c r="FO12" i="30"/>
  <c r="FO11" i="30"/>
  <c r="FQ30" i="30"/>
  <c r="FP28" i="30"/>
  <c r="FP29" i="30"/>
  <c r="FN14" i="56"/>
  <c r="FO8" i="56"/>
  <c r="FO11" i="56"/>
  <c r="FO10" i="56"/>
  <c r="FO13" i="56"/>
  <c r="FO12" i="56"/>
  <c r="FP9" i="56"/>
  <c r="FO7" i="56"/>
  <c r="FQ41" i="56"/>
  <c r="FP40" i="56"/>
  <c r="FP39" i="56"/>
  <c r="FI24" i="56"/>
  <c r="FO29" i="56"/>
  <c r="FP30" i="56"/>
  <c r="FO28" i="56"/>
  <c r="FO19" i="56"/>
  <c r="FO18" i="56"/>
  <c r="FP20" i="56"/>
  <c r="FO40" i="30"/>
  <c r="FP41" i="30"/>
  <c r="FO39" i="30"/>
  <c r="FO8" i="30"/>
  <c r="FO7" i="30"/>
  <c r="FP9" i="30"/>
  <c r="FP19" i="30" l="1"/>
  <c r="FP18" i="30"/>
  <c r="FQ20" i="30"/>
  <c r="FO14" i="30"/>
  <c r="FF87" i="19" s="1"/>
  <c r="FP13" i="30"/>
  <c r="FP12" i="30"/>
  <c r="FP10" i="30"/>
  <c r="FP11" i="30"/>
  <c r="FQ29" i="30"/>
  <c r="FQ28" i="30"/>
  <c r="FR30" i="30"/>
  <c r="FO14" i="56"/>
  <c r="FP8" i="56"/>
  <c r="FP13" i="56"/>
  <c r="FP12" i="56"/>
  <c r="FQ9" i="56"/>
  <c r="FP7" i="56"/>
  <c r="FP11" i="56"/>
  <c r="FP10" i="56"/>
  <c r="FP19" i="56"/>
  <c r="FQ20" i="56"/>
  <c r="FP18" i="56"/>
  <c r="FJ24" i="56"/>
  <c r="FR41" i="56"/>
  <c r="FQ40" i="56"/>
  <c r="FQ39" i="56"/>
  <c r="FP29" i="56"/>
  <c r="FQ30" i="56"/>
  <c r="FP28" i="56"/>
  <c r="FQ41" i="30"/>
  <c r="FP40" i="30"/>
  <c r="FP39" i="30"/>
  <c r="FP7" i="30"/>
  <c r="FP8" i="30"/>
  <c r="FQ9" i="30"/>
  <c r="FQ13" i="30" s="1"/>
  <c r="FR20" i="30" l="1"/>
  <c r="FQ19" i="30"/>
  <c r="FQ18" i="30"/>
  <c r="FP14" i="30"/>
  <c r="FG87" i="19" s="1"/>
  <c r="FR28" i="30"/>
  <c r="FS30" i="30"/>
  <c r="FR29" i="30"/>
  <c r="FK24" i="56"/>
  <c r="FQ13" i="56"/>
  <c r="FQ12" i="56"/>
  <c r="FR9" i="56"/>
  <c r="FQ7" i="56"/>
  <c r="FQ10" i="56"/>
  <c r="FQ8" i="56"/>
  <c r="FQ29" i="56"/>
  <c r="FR30" i="56"/>
  <c r="FQ28" i="56"/>
  <c r="FR39" i="56"/>
  <c r="FR40" i="56"/>
  <c r="FS41" i="56"/>
  <c r="FQ19" i="56"/>
  <c r="FR20" i="56"/>
  <c r="FQ18" i="56"/>
  <c r="FP14" i="56"/>
  <c r="FQ40" i="30"/>
  <c r="FR41" i="30"/>
  <c r="FQ39" i="30"/>
  <c r="FQ7" i="30"/>
  <c r="FQ8" i="30"/>
  <c r="FR9" i="30"/>
  <c r="FS20" i="30" l="1"/>
  <c r="FR19" i="30"/>
  <c r="FR18" i="30"/>
  <c r="FR12" i="30"/>
  <c r="FR10" i="30"/>
  <c r="FR13" i="30"/>
  <c r="FR11" i="30"/>
  <c r="FT30" i="30"/>
  <c r="FS28" i="30"/>
  <c r="FS29" i="30"/>
  <c r="FL24" i="56"/>
  <c r="FT41" i="56"/>
  <c r="FS40" i="56"/>
  <c r="FS39" i="56"/>
  <c r="FS30" i="56"/>
  <c r="FR28" i="56"/>
  <c r="FR29" i="56"/>
  <c r="FS20" i="56"/>
  <c r="FR18" i="56"/>
  <c r="FR19" i="56"/>
  <c r="FR13" i="56"/>
  <c r="FR12" i="56"/>
  <c r="FR11" i="56"/>
  <c r="FR10" i="56"/>
  <c r="FR8" i="56"/>
  <c r="FR7" i="56"/>
  <c r="FS9" i="56"/>
  <c r="FR40" i="30"/>
  <c r="FS41" i="30"/>
  <c r="FR39" i="30"/>
  <c r="FR7" i="30"/>
  <c r="FR8" i="30"/>
  <c r="FS9" i="30"/>
  <c r="FS19" i="30" l="1"/>
  <c r="FT20" i="30"/>
  <c r="FS18" i="30"/>
  <c r="FS13" i="30"/>
  <c r="FS12" i="30"/>
  <c r="FS10" i="30"/>
  <c r="FS11" i="30"/>
  <c r="FR14" i="30"/>
  <c r="FI87" i="19" s="1"/>
  <c r="FU30" i="30"/>
  <c r="FT28" i="30"/>
  <c r="FT29" i="30"/>
  <c r="FU41" i="56"/>
  <c r="FT40" i="56"/>
  <c r="FT39" i="56"/>
  <c r="FS29" i="56"/>
  <c r="FT30" i="56"/>
  <c r="FS28" i="56"/>
  <c r="FM24" i="56"/>
  <c r="FS11" i="56"/>
  <c r="FS8" i="56"/>
  <c r="FS12" i="56"/>
  <c r="FT9" i="56"/>
  <c r="FS7" i="56"/>
  <c r="FS13" i="56"/>
  <c r="FS10" i="56"/>
  <c r="FR14" i="56"/>
  <c r="FS19" i="56"/>
  <c r="FT20" i="56"/>
  <c r="FS18" i="56"/>
  <c r="FS40" i="30"/>
  <c r="FT41" i="30"/>
  <c r="FS39" i="30"/>
  <c r="FS7" i="30"/>
  <c r="FT9" i="30"/>
  <c r="FS8" i="30"/>
  <c r="FT19" i="30" l="1"/>
  <c r="FU20" i="30"/>
  <c r="FT18" i="30"/>
  <c r="FT13" i="30"/>
  <c r="FT12" i="30"/>
  <c r="FT10" i="30"/>
  <c r="FT11" i="30"/>
  <c r="FS14" i="30"/>
  <c r="FJ87" i="19" s="1"/>
  <c r="FU28" i="30"/>
  <c r="FU29" i="30"/>
  <c r="FV30" i="30"/>
  <c r="FT8" i="56"/>
  <c r="FU9" i="56"/>
  <c r="FT7" i="56"/>
  <c r="FT13" i="56"/>
  <c r="FT12" i="56"/>
  <c r="FT11" i="56"/>
  <c r="FT10" i="56"/>
  <c r="FN24" i="56"/>
  <c r="FS14" i="56"/>
  <c r="FV41" i="56"/>
  <c r="FU40" i="56"/>
  <c r="FU39" i="56"/>
  <c r="FT19" i="56"/>
  <c r="FU20" i="56"/>
  <c r="FT18" i="56"/>
  <c r="FT29" i="56"/>
  <c r="FU30" i="56"/>
  <c r="FT28" i="56"/>
  <c r="FU41" i="30"/>
  <c r="FT40" i="30"/>
  <c r="FT39" i="30"/>
  <c r="FT7" i="30"/>
  <c r="FT8" i="30"/>
  <c r="FU9" i="30"/>
  <c r="FU19" i="30" l="1"/>
  <c r="FV20" i="30"/>
  <c r="FU18" i="30"/>
  <c r="FT14" i="30"/>
  <c r="FK87" i="19" s="1"/>
  <c r="FW30" i="30"/>
  <c r="FV29" i="30"/>
  <c r="FV28" i="30"/>
  <c r="FU10" i="30"/>
  <c r="FU13" i="30"/>
  <c r="FU12" i="30"/>
  <c r="FU11" i="30"/>
  <c r="FU19" i="56"/>
  <c r="FV20" i="56"/>
  <c r="FU18" i="56"/>
  <c r="FW41" i="56"/>
  <c r="FV39" i="56"/>
  <c r="FV40" i="56"/>
  <c r="FO24" i="56"/>
  <c r="FU13" i="56"/>
  <c r="FU12" i="56"/>
  <c r="FV9" i="56"/>
  <c r="FU7" i="56"/>
  <c r="FU11" i="56"/>
  <c r="FU10" i="56"/>
  <c r="FU8" i="56"/>
  <c r="FU29" i="56"/>
  <c r="FV30" i="56"/>
  <c r="FU28" i="56"/>
  <c r="FT14" i="56"/>
  <c r="FU40" i="30"/>
  <c r="FV41" i="30"/>
  <c r="FU39" i="30"/>
  <c r="FU7" i="30"/>
  <c r="FU8" i="30"/>
  <c r="FV9" i="30"/>
  <c r="FV18" i="30" l="1"/>
  <c r="FW20" i="30"/>
  <c r="FV19" i="30"/>
  <c r="FU14" i="30"/>
  <c r="FL87" i="19" s="1"/>
  <c r="FV12" i="30"/>
  <c r="FV10" i="30"/>
  <c r="FV13" i="30"/>
  <c r="FV11" i="30"/>
  <c r="FX30" i="30"/>
  <c r="FW29" i="30"/>
  <c r="FW28" i="30"/>
  <c r="FV11" i="56"/>
  <c r="FV10" i="56"/>
  <c r="FV13" i="56"/>
  <c r="FV12" i="56"/>
  <c r="FV8" i="56"/>
  <c r="FW9" i="56"/>
  <c r="FV7" i="56"/>
  <c r="FW40" i="56"/>
  <c r="FW39" i="56"/>
  <c r="FX41" i="56"/>
  <c r="FU14" i="56"/>
  <c r="FW30" i="56"/>
  <c r="FV28" i="56"/>
  <c r="FV29" i="56"/>
  <c r="FP24" i="56"/>
  <c r="FW20" i="56"/>
  <c r="FV19" i="56"/>
  <c r="FV18" i="56"/>
  <c r="FV40" i="30"/>
  <c r="FW41" i="30"/>
  <c r="FV39" i="30"/>
  <c r="FV7" i="30"/>
  <c r="FV8" i="30"/>
  <c r="FW9" i="30"/>
  <c r="FX20" i="30" l="1"/>
  <c r="FW18" i="30"/>
  <c r="FW19" i="30"/>
  <c r="FV14" i="30"/>
  <c r="FM87" i="19" s="1"/>
  <c r="FY30" i="30"/>
  <c r="FX28" i="30"/>
  <c r="FX29" i="30"/>
  <c r="FW13" i="30"/>
  <c r="FW12" i="30"/>
  <c r="FW10" i="30"/>
  <c r="FW11" i="30"/>
  <c r="FW19" i="56"/>
  <c r="FX20" i="56"/>
  <c r="FW18" i="56"/>
  <c r="FQ24" i="56"/>
  <c r="FW29" i="56"/>
  <c r="FX30" i="56"/>
  <c r="FW28" i="56"/>
  <c r="FX40" i="56"/>
  <c r="FY41" i="56"/>
  <c r="FX39" i="56"/>
  <c r="FW13" i="56"/>
  <c r="FW12" i="56"/>
  <c r="FW10" i="56"/>
  <c r="FW8" i="56"/>
  <c r="FW11" i="56"/>
  <c r="FX9" i="56"/>
  <c r="FW7" i="56"/>
  <c r="FV14" i="56"/>
  <c r="FW40" i="30"/>
  <c r="FX41" i="30"/>
  <c r="FW39" i="30"/>
  <c r="FW7" i="30"/>
  <c r="FW8" i="30"/>
  <c r="FX9" i="30"/>
  <c r="FX18" i="30" l="1"/>
  <c r="FY20" i="30"/>
  <c r="FX19" i="30"/>
  <c r="FW14" i="30"/>
  <c r="FN87" i="19" s="1"/>
  <c r="FX13" i="30"/>
  <c r="FX12" i="30"/>
  <c r="FX10" i="30"/>
  <c r="FX11" i="30"/>
  <c r="FZ30" i="30"/>
  <c r="FY28" i="30"/>
  <c r="FY29" i="30"/>
  <c r="FW14" i="56"/>
  <c r="FZ41" i="56"/>
  <c r="FY40" i="56"/>
  <c r="FY39" i="56"/>
  <c r="FX8" i="56"/>
  <c r="FY9" i="56"/>
  <c r="FX7" i="56"/>
  <c r="FX11" i="56"/>
  <c r="FX10" i="56"/>
  <c r="FX13" i="56"/>
  <c r="FX12" i="56"/>
  <c r="FX29" i="56"/>
  <c r="FY30" i="56"/>
  <c r="FX28" i="56"/>
  <c r="FX19" i="56"/>
  <c r="FY20" i="56"/>
  <c r="FX18" i="56"/>
  <c r="FR24" i="56"/>
  <c r="FY41" i="30"/>
  <c r="FX40" i="30"/>
  <c r="FX39" i="30"/>
  <c r="FX7" i="30"/>
  <c r="FX8" i="30"/>
  <c r="FY9" i="30"/>
  <c r="FZ20" i="30" l="1"/>
  <c r="FY19" i="30"/>
  <c r="FY18" i="30"/>
  <c r="FX14" i="30"/>
  <c r="FO87" i="19" s="1"/>
  <c r="FY10" i="30"/>
  <c r="FY12" i="30"/>
  <c r="FY13" i="30"/>
  <c r="FY11" i="30"/>
  <c r="FZ28" i="30"/>
  <c r="FZ29" i="30"/>
  <c r="GA30" i="30"/>
  <c r="FY13" i="56"/>
  <c r="FY12" i="56"/>
  <c r="FZ9" i="56"/>
  <c r="FY7" i="56"/>
  <c r="FY11" i="56"/>
  <c r="FY10" i="56"/>
  <c r="FY8" i="56"/>
  <c r="FY19" i="56"/>
  <c r="FZ20" i="56"/>
  <c r="FY18" i="56"/>
  <c r="FZ39" i="56"/>
  <c r="GA41" i="56"/>
  <c r="FZ40" i="56"/>
  <c r="FX14" i="56"/>
  <c r="FS24" i="56"/>
  <c r="FY29" i="56"/>
  <c r="FZ30" i="56"/>
  <c r="FY28" i="56"/>
  <c r="FY40" i="30"/>
  <c r="FZ41" i="30"/>
  <c r="FY39" i="30"/>
  <c r="FY7" i="30"/>
  <c r="FY8" i="30"/>
  <c r="FZ9" i="30"/>
  <c r="GA20" i="30" l="1"/>
  <c r="FZ18" i="30"/>
  <c r="FZ19" i="30"/>
  <c r="GB30" i="30"/>
  <c r="GA29" i="30"/>
  <c r="GA28" i="30"/>
  <c r="FZ12" i="30"/>
  <c r="FZ10" i="30"/>
  <c r="FZ13" i="30"/>
  <c r="FZ11" i="30"/>
  <c r="FY14" i="30"/>
  <c r="FP87" i="19" s="1"/>
  <c r="FY14" i="56"/>
  <c r="FT24" i="56"/>
  <c r="GB41" i="56"/>
  <c r="GA40" i="56"/>
  <c r="GA39" i="56"/>
  <c r="GA20" i="56"/>
  <c r="FZ18" i="56"/>
  <c r="FZ19" i="56"/>
  <c r="GA30" i="56"/>
  <c r="FZ28" i="56"/>
  <c r="FZ29" i="56"/>
  <c r="FZ11" i="56"/>
  <c r="FZ10" i="56"/>
  <c r="FZ13" i="56"/>
  <c r="FZ12" i="56"/>
  <c r="FZ8" i="56"/>
  <c r="GA9" i="56"/>
  <c r="FZ7" i="56"/>
  <c r="FZ40" i="30"/>
  <c r="GA41" i="30"/>
  <c r="FZ39" i="30"/>
  <c r="FZ7" i="30"/>
  <c r="FZ8" i="30"/>
  <c r="GA9" i="30"/>
  <c r="GB20" i="30" l="1"/>
  <c r="GA19" i="30"/>
  <c r="GA18" i="30"/>
  <c r="GA13" i="30"/>
  <c r="GA10" i="30"/>
  <c r="GA12" i="30"/>
  <c r="GA11" i="30"/>
  <c r="FZ14" i="30"/>
  <c r="FQ87" i="19" s="1"/>
  <c r="GC30" i="30"/>
  <c r="GB29" i="30"/>
  <c r="GB28" i="30"/>
  <c r="FZ14" i="56"/>
  <c r="GA11" i="56"/>
  <c r="GA13" i="56"/>
  <c r="GA12" i="56"/>
  <c r="GA8" i="56"/>
  <c r="GA10" i="56"/>
  <c r="GB9" i="56"/>
  <c r="GA7" i="56"/>
  <c r="GA29" i="56"/>
  <c r="GB30" i="56"/>
  <c r="GA28" i="56"/>
  <c r="GB40" i="56"/>
  <c r="GC41" i="56"/>
  <c r="GB39" i="56"/>
  <c r="GA19" i="56"/>
  <c r="GB20" i="56"/>
  <c r="GA18" i="56"/>
  <c r="FU24" i="56"/>
  <c r="GA40" i="30"/>
  <c r="GB41" i="30"/>
  <c r="GA39" i="30"/>
  <c r="GA7" i="30"/>
  <c r="GA8" i="30"/>
  <c r="GB9" i="30"/>
  <c r="GB19" i="30" l="1"/>
  <c r="GC20" i="30"/>
  <c r="GB18" i="30"/>
  <c r="GB13" i="30"/>
  <c r="GB12" i="30"/>
  <c r="GB10" i="30"/>
  <c r="GB11" i="30"/>
  <c r="GC29" i="30"/>
  <c r="GD30" i="30"/>
  <c r="GC28" i="30"/>
  <c r="GA14" i="30"/>
  <c r="FR87" i="19" s="1"/>
  <c r="GB13" i="56"/>
  <c r="GB12" i="56"/>
  <c r="GB8" i="56"/>
  <c r="GC9" i="56"/>
  <c r="GB7" i="56"/>
  <c r="GB11" i="56"/>
  <c r="GB10" i="56"/>
  <c r="GB19" i="56"/>
  <c r="GC20" i="56"/>
  <c r="GB18" i="56"/>
  <c r="GD41" i="56"/>
  <c r="GC40" i="56"/>
  <c r="GC39" i="56"/>
  <c r="FV24" i="56"/>
  <c r="GB29" i="56"/>
  <c r="GC30" i="56"/>
  <c r="GB28" i="56"/>
  <c r="GA14" i="56"/>
  <c r="GC41" i="30"/>
  <c r="GB40" i="30"/>
  <c r="GB39" i="30"/>
  <c r="GB7" i="30"/>
  <c r="GB8" i="30"/>
  <c r="GC9" i="30"/>
  <c r="GC13" i="30" s="1"/>
  <c r="GD20" i="30" l="1"/>
  <c r="GC18" i="30"/>
  <c r="GC19" i="30"/>
  <c r="GB14" i="30"/>
  <c r="FS87" i="19" s="1"/>
  <c r="GD29" i="30"/>
  <c r="GE30" i="30"/>
  <c r="GD28" i="30"/>
  <c r="GB14" i="56"/>
  <c r="GC29" i="56"/>
  <c r="GD30" i="56"/>
  <c r="GC28" i="56"/>
  <c r="GC13" i="56"/>
  <c r="GC12" i="56"/>
  <c r="GD9" i="56"/>
  <c r="GC7" i="56"/>
  <c r="GC10" i="56"/>
  <c r="GC8" i="56"/>
  <c r="FW24" i="56"/>
  <c r="GD39" i="56"/>
  <c r="GE41" i="56"/>
  <c r="GD40" i="56"/>
  <c r="GC19" i="56"/>
  <c r="GD20" i="56"/>
  <c r="GC18" i="56"/>
  <c r="GC40" i="30"/>
  <c r="GC39" i="30"/>
  <c r="GD41" i="30"/>
  <c r="GC7" i="30"/>
  <c r="GC8" i="30"/>
  <c r="GD9" i="30"/>
  <c r="GD19" i="30" l="1"/>
  <c r="GE20" i="30"/>
  <c r="GD18" i="30"/>
  <c r="GE29" i="30"/>
  <c r="GF30" i="30"/>
  <c r="GE28" i="30"/>
  <c r="GD13" i="30"/>
  <c r="GD12" i="30"/>
  <c r="GD10" i="30"/>
  <c r="GD11" i="30"/>
  <c r="FX24" i="56"/>
  <c r="GE20" i="56"/>
  <c r="GD19" i="56"/>
  <c r="GD18" i="56"/>
  <c r="GD11" i="56"/>
  <c r="GD10" i="56"/>
  <c r="GD12" i="56"/>
  <c r="GD8" i="56"/>
  <c r="GD13" i="56"/>
  <c r="GD7" i="56"/>
  <c r="GE9" i="56"/>
  <c r="GE30" i="56"/>
  <c r="GD28" i="56"/>
  <c r="GD29" i="56"/>
  <c r="GF41" i="56"/>
  <c r="GE40" i="56"/>
  <c r="GE39" i="56"/>
  <c r="GD40" i="30"/>
  <c r="GE41" i="30"/>
  <c r="GD39" i="30"/>
  <c r="GD7" i="30"/>
  <c r="GD8" i="30"/>
  <c r="GE9" i="30"/>
  <c r="GF20" i="30" l="1"/>
  <c r="GE19" i="30"/>
  <c r="GE18" i="30"/>
  <c r="GD14" i="30"/>
  <c r="FU87" i="19" s="1"/>
  <c r="GG30" i="30"/>
  <c r="GF28" i="30"/>
  <c r="GF29" i="30"/>
  <c r="GE12" i="30"/>
  <c r="GE10" i="30"/>
  <c r="GE13" i="30"/>
  <c r="GE11" i="30"/>
  <c r="GD14" i="56"/>
  <c r="GE29" i="56"/>
  <c r="GF30" i="56"/>
  <c r="GE28" i="56"/>
  <c r="GE19" i="56"/>
  <c r="GF20" i="56"/>
  <c r="GE18" i="56"/>
  <c r="FY24" i="56"/>
  <c r="GG41" i="56"/>
  <c r="GF40" i="56"/>
  <c r="GF39" i="56"/>
  <c r="GE8" i="56"/>
  <c r="GE13" i="56"/>
  <c r="GE12" i="56"/>
  <c r="GF9" i="56"/>
  <c r="GE7" i="56"/>
  <c r="GE11" i="56"/>
  <c r="GE10" i="56"/>
  <c r="GE40" i="30"/>
  <c r="GF41" i="30"/>
  <c r="GE39" i="30"/>
  <c r="GE8" i="30"/>
  <c r="GE7" i="30"/>
  <c r="GF9" i="30"/>
  <c r="GF18" i="30" l="1"/>
  <c r="GF19" i="30"/>
  <c r="GG20" i="30"/>
  <c r="GF13" i="30"/>
  <c r="GF12" i="30"/>
  <c r="GF10" i="30"/>
  <c r="GF11" i="30"/>
  <c r="GE14" i="30"/>
  <c r="FV87" i="19" s="1"/>
  <c r="GG29" i="30"/>
  <c r="GG28" i="30"/>
  <c r="GH30" i="30"/>
  <c r="GE14" i="56"/>
  <c r="GF29" i="56"/>
  <c r="GG30" i="56"/>
  <c r="GF28" i="56"/>
  <c r="GF8" i="56"/>
  <c r="GF13" i="56"/>
  <c r="GF12" i="56"/>
  <c r="GG9" i="56"/>
  <c r="GF7" i="56"/>
  <c r="GF11" i="56"/>
  <c r="GF10" i="56"/>
  <c r="FZ24" i="56"/>
  <c r="GF19" i="56"/>
  <c r="GG20" i="56"/>
  <c r="GF18" i="56"/>
  <c r="GH41" i="56"/>
  <c r="GG40" i="56"/>
  <c r="GG39" i="56"/>
  <c r="GG41" i="30"/>
  <c r="GF40" i="30"/>
  <c r="GF39" i="30"/>
  <c r="GF7" i="30"/>
  <c r="GF8" i="30"/>
  <c r="GG9" i="30"/>
  <c r="GG18" i="30" l="1"/>
  <c r="GG19" i="30"/>
  <c r="GH20" i="30"/>
  <c r="GF14" i="30"/>
  <c r="FW87" i="19" s="1"/>
  <c r="GH28" i="30"/>
  <c r="GI30" i="30"/>
  <c r="GH29" i="30"/>
  <c r="GG10" i="30"/>
  <c r="GG12" i="30"/>
  <c r="GG13" i="30"/>
  <c r="GG11" i="30"/>
  <c r="GA24" i="56"/>
  <c r="GH39" i="56"/>
  <c r="GI41" i="56"/>
  <c r="GH40" i="56"/>
  <c r="GG13" i="56"/>
  <c r="GG12" i="56"/>
  <c r="GH9" i="56"/>
  <c r="GG7" i="56"/>
  <c r="GG11" i="56"/>
  <c r="GG10" i="56"/>
  <c r="GG8" i="56"/>
  <c r="GG19" i="56"/>
  <c r="GH20" i="56"/>
  <c r="GG18" i="56"/>
  <c r="GF14" i="56"/>
  <c r="GG29" i="56"/>
  <c r="GH30" i="56"/>
  <c r="GG28" i="56"/>
  <c r="GG40" i="30"/>
  <c r="GH41" i="30"/>
  <c r="GG39" i="30"/>
  <c r="GG7" i="30"/>
  <c r="GG8" i="30"/>
  <c r="GH9" i="30"/>
  <c r="GI20" i="30" l="1"/>
  <c r="GH19" i="30"/>
  <c r="GH18" i="30"/>
  <c r="GG14" i="30"/>
  <c r="FX87" i="19" s="1"/>
  <c r="GJ30" i="30"/>
  <c r="GI29" i="30"/>
  <c r="GI28" i="30"/>
  <c r="GH12" i="30"/>
  <c r="GH13" i="30"/>
  <c r="GH10" i="30"/>
  <c r="GH11" i="30"/>
  <c r="GG14" i="56"/>
  <c r="GI30" i="56"/>
  <c r="GH28" i="56"/>
  <c r="GH29" i="56"/>
  <c r="GB24" i="56"/>
  <c r="GI20" i="56"/>
  <c r="GH18" i="56"/>
  <c r="GH19" i="56"/>
  <c r="GH13" i="56"/>
  <c r="GH12" i="56"/>
  <c r="GH11" i="56"/>
  <c r="GH10" i="56"/>
  <c r="GH8" i="56"/>
  <c r="GH7" i="56"/>
  <c r="GI9" i="56"/>
  <c r="GJ41" i="56"/>
  <c r="GI40" i="56"/>
  <c r="GI39" i="56"/>
  <c r="GH40" i="30"/>
  <c r="GI41" i="30"/>
  <c r="GH39" i="30"/>
  <c r="GH7" i="30"/>
  <c r="GH8" i="30"/>
  <c r="GI9" i="30"/>
  <c r="GJ20" i="30" l="1"/>
  <c r="GI19" i="30"/>
  <c r="GI18" i="30"/>
  <c r="GH14" i="30"/>
  <c r="FY87" i="19" s="1"/>
  <c r="GI12" i="30"/>
  <c r="GI10" i="30"/>
  <c r="GI13" i="30"/>
  <c r="GI11" i="30"/>
  <c r="GK30" i="30"/>
  <c r="GJ29" i="30"/>
  <c r="GJ28" i="30"/>
  <c r="GI19" i="56"/>
  <c r="GJ20" i="56"/>
  <c r="GI18" i="56"/>
  <c r="GC24" i="56"/>
  <c r="GI29" i="56"/>
  <c r="GJ30" i="56"/>
  <c r="GI28" i="56"/>
  <c r="GK41" i="56"/>
  <c r="GJ40" i="56"/>
  <c r="GJ39" i="56"/>
  <c r="GH14" i="56"/>
  <c r="GI10" i="56"/>
  <c r="GI8" i="56"/>
  <c r="GI11" i="56"/>
  <c r="GJ9" i="56"/>
  <c r="GI7" i="56"/>
  <c r="GI13" i="56"/>
  <c r="GI12" i="56"/>
  <c r="GI40" i="30"/>
  <c r="GJ41" i="30"/>
  <c r="GI39" i="30"/>
  <c r="GI7" i="30"/>
  <c r="GI8" i="30"/>
  <c r="GJ9" i="30"/>
  <c r="GJ19" i="30" l="1"/>
  <c r="GJ18" i="30"/>
  <c r="GK20" i="30"/>
  <c r="GI14" i="30"/>
  <c r="FZ87" i="19" s="1"/>
  <c r="GJ13" i="30"/>
  <c r="GJ12" i="30"/>
  <c r="GJ10" i="30"/>
  <c r="GJ11" i="30"/>
  <c r="GL30" i="30"/>
  <c r="GK28" i="30"/>
  <c r="GK29" i="30"/>
  <c r="GJ29" i="56"/>
  <c r="GK30" i="56"/>
  <c r="GJ28" i="56"/>
  <c r="GJ19" i="56"/>
  <c r="GK20" i="56"/>
  <c r="GJ18" i="56"/>
  <c r="GJ8" i="56"/>
  <c r="GK9" i="56"/>
  <c r="GJ7" i="56"/>
  <c r="GJ13" i="56"/>
  <c r="GJ12" i="56"/>
  <c r="GJ11" i="56"/>
  <c r="GJ10" i="56"/>
  <c r="GL41" i="56"/>
  <c r="GK40" i="56"/>
  <c r="GK39" i="56"/>
  <c r="GD24" i="56"/>
  <c r="GI14" i="56"/>
  <c r="GK41" i="30"/>
  <c r="GJ40" i="30"/>
  <c r="GJ39" i="30"/>
  <c r="GJ7" i="30"/>
  <c r="GK9" i="30"/>
  <c r="GJ8" i="30"/>
  <c r="GL20" i="30" l="1"/>
  <c r="GK18" i="30"/>
  <c r="GK19" i="30"/>
  <c r="GJ14" i="30"/>
  <c r="GA87" i="19" s="1"/>
  <c r="GL29" i="30"/>
  <c r="GL28" i="30"/>
  <c r="GM30" i="30"/>
  <c r="GK13" i="30"/>
  <c r="GK12" i="30"/>
  <c r="GK10" i="30"/>
  <c r="GK11" i="30"/>
  <c r="GE24" i="56"/>
  <c r="GJ14" i="56"/>
  <c r="GK13" i="56"/>
  <c r="GK12" i="56"/>
  <c r="GL9" i="56"/>
  <c r="GK7" i="56"/>
  <c r="GK11" i="56"/>
  <c r="GK10" i="56"/>
  <c r="GK8" i="56"/>
  <c r="GK19" i="56"/>
  <c r="GL20" i="56"/>
  <c r="GK18" i="56"/>
  <c r="GK29" i="56"/>
  <c r="GL30" i="56"/>
  <c r="GK28" i="56"/>
  <c r="GM41" i="56"/>
  <c r="GL39" i="56"/>
  <c r="GL40" i="56"/>
  <c r="GK40" i="30"/>
  <c r="GL41" i="30"/>
  <c r="GK39" i="30"/>
  <c r="GK7" i="30"/>
  <c r="GK8" i="30"/>
  <c r="GL9" i="30"/>
  <c r="GL19" i="30" l="1"/>
  <c r="GM20" i="30"/>
  <c r="GL18" i="30"/>
  <c r="GK14" i="30"/>
  <c r="GB87" i="19" s="1"/>
  <c r="GN30" i="30"/>
  <c r="GM29" i="30"/>
  <c r="GM28" i="30"/>
  <c r="GL13" i="30"/>
  <c r="GL10" i="30"/>
  <c r="GL12" i="30"/>
  <c r="GL11" i="30"/>
  <c r="GK14" i="56"/>
  <c r="GM40" i="56"/>
  <c r="GM39" i="56"/>
  <c r="GN41" i="56"/>
  <c r="GM20" i="56"/>
  <c r="GL19" i="56"/>
  <c r="GL18" i="56"/>
  <c r="GM30" i="56"/>
  <c r="GL28" i="56"/>
  <c r="GL29" i="56"/>
  <c r="GF24" i="56"/>
  <c r="GL11" i="56"/>
  <c r="GL10" i="56"/>
  <c r="GL13" i="56"/>
  <c r="GL12" i="56"/>
  <c r="GL8" i="56"/>
  <c r="GM9" i="56"/>
  <c r="GL7" i="56"/>
  <c r="GL40" i="30"/>
  <c r="GM41" i="30"/>
  <c r="GL39" i="30"/>
  <c r="GL7" i="30"/>
  <c r="GL8" i="30"/>
  <c r="GM9" i="30"/>
  <c r="GN20" i="30" l="1"/>
  <c r="GM19" i="30"/>
  <c r="GM18" i="30"/>
  <c r="GM12" i="30"/>
  <c r="GM10" i="30"/>
  <c r="GM13" i="30"/>
  <c r="GM11" i="30"/>
  <c r="GL14" i="30"/>
  <c r="GC87" i="19" s="1"/>
  <c r="GN29" i="30"/>
  <c r="GO30" i="30"/>
  <c r="GN28" i="30"/>
  <c r="GM19" i="56"/>
  <c r="GN20" i="56"/>
  <c r="GM18" i="56"/>
  <c r="GM13" i="56"/>
  <c r="GM12" i="56"/>
  <c r="GM11" i="56"/>
  <c r="GM8" i="56"/>
  <c r="GM10" i="56"/>
  <c r="GN9" i="56"/>
  <c r="GM7" i="56"/>
  <c r="GL14" i="56"/>
  <c r="GN40" i="56"/>
  <c r="GO41" i="56"/>
  <c r="GN39" i="56"/>
  <c r="GG24" i="56"/>
  <c r="GM29" i="56"/>
  <c r="GN30" i="56"/>
  <c r="GM28" i="56"/>
  <c r="GM40" i="30"/>
  <c r="GN41" i="30"/>
  <c r="GM39" i="30"/>
  <c r="GM7" i="30"/>
  <c r="GM8" i="30"/>
  <c r="GN9" i="30"/>
  <c r="GO20" i="30" l="1"/>
  <c r="GN18" i="30"/>
  <c r="GN19" i="30"/>
  <c r="GM14" i="30"/>
  <c r="GD87" i="19" s="1"/>
  <c r="GO28" i="30"/>
  <c r="GP30" i="30"/>
  <c r="GO29" i="30"/>
  <c r="GN13" i="30"/>
  <c r="GN12" i="30"/>
  <c r="GN10" i="30"/>
  <c r="GN11" i="30"/>
  <c r="GP41" i="56"/>
  <c r="GO40" i="56"/>
  <c r="GO39" i="56"/>
  <c r="GN8" i="56"/>
  <c r="GO9" i="56"/>
  <c r="GN7" i="56"/>
  <c r="GN11" i="56"/>
  <c r="GN10" i="56"/>
  <c r="GN13" i="56"/>
  <c r="GN12" i="56"/>
  <c r="GM14" i="56"/>
  <c r="GN29" i="56"/>
  <c r="GO30" i="56"/>
  <c r="GN28" i="56"/>
  <c r="GH24" i="56"/>
  <c r="GN19" i="56"/>
  <c r="GO20" i="56"/>
  <c r="GN18" i="56"/>
  <c r="GO41" i="30"/>
  <c r="GN39" i="30"/>
  <c r="GN40" i="30"/>
  <c r="GN7" i="30"/>
  <c r="GN8" i="30"/>
  <c r="GO9" i="30"/>
  <c r="GO13" i="30" s="1"/>
  <c r="GO19" i="30" l="1"/>
  <c r="GP20" i="30"/>
  <c r="GO18" i="30"/>
  <c r="GN14" i="30"/>
  <c r="GE87" i="19" s="1"/>
  <c r="GP28" i="30"/>
  <c r="GQ30" i="30"/>
  <c r="GP29" i="30"/>
  <c r="GN14" i="56"/>
  <c r="GO19" i="56"/>
  <c r="GP20" i="56"/>
  <c r="GO18" i="56"/>
  <c r="GI24" i="56"/>
  <c r="GO29" i="56"/>
  <c r="GP30" i="56"/>
  <c r="GO28" i="56"/>
  <c r="GO13" i="56"/>
  <c r="GO12" i="56"/>
  <c r="GP9" i="56"/>
  <c r="GO7" i="56"/>
  <c r="GO10" i="56"/>
  <c r="GO8" i="56"/>
  <c r="GP39" i="56"/>
  <c r="GQ41" i="56"/>
  <c r="GP40" i="56"/>
  <c r="GO40" i="30"/>
  <c r="GP41" i="30"/>
  <c r="GO39" i="30"/>
  <c r="GO7" i="30"/>
  <c r="GO8" i="30"/>
  <c r="GP9" i="30"/>
  <c r="GQ20" i="30" l="1"/>
  <c r="GP18" i="30"/>
  <c r="GP19" i="30"/>
  <c r="GR30" i="30"/>
  <c r="GQ29" i="30"/>
  <c r="GQ28" i="30"/>
  <c r="GP12" i="30"/>
  <c r="GP10" i="30"/>
  <c r="GP13" i="30"/>
  <c r="GP11" i="30"/>
  <c r="GP11" i="56"/>
  <c r="GP10" i="56"/>
  <c r="GP13" i="56"/>
  <c r="GP12" i="56"/>
  <c r="GP8" i="56"/>
  <c r="GQ9" i="56"/>
  <c r="GP7" i="56"/>
  <c r="GQ30" i="56"/>
  <c r="GP28" i="56"/>
  <c r="GP29" i="56"/>
  <c r="GJ24" i="56"/>
  <c r="GQ20" i="56"/>
  <c r="GP18" i="56"/>
  <c r="GP19" i="56"/>
  <c r="GR41" i="56"/>
  <c r="GQ40" i="56"/>
  <c r="GQ39" i="56"/>
  <c r="GP40" i="30"/>
  <c r="GQ41" i="30"/>
  <c r="GP39" i="30"/>
  <c r="GP7" i="30"/>
  <c r="GP8" i="30"/>
  <c r="GQ9" i="30"/>
  <c r="GR20" i="30" l="1"/>
  <c r="GQ19" i="30"/>
  <c r="GQ18" i="30"/>
  <c r="GQ13" i="30"/>
  <c r="GQ12" i="30"/>
  <c r="GQ10" i="30"/>
  <c r="GQ11" i="30"/>
  <c r="GP14" i="30"/>
  <c r="GG87" i="19" s="1"/>
  <c r="GS30" i="30"/>
  <c r="GR29" i="30"/>
  <c r="GR28" i="30"/>
  <c r="GQ19" i="56"/>
  <c r="GR20" i="56"/>
  <c r="GQ18" i="56"/>
  <c r="GR40" i="56"/>
  <c r="GS41" i="56"/>
  <c r="GR39" i="56"/>
  <c r="GK24" i="56"/>
  <c r="GQ29" i="56"/>
  <c r="GR30" i="56"/>
  <c r="GQ28" i="56"/>
  <c r="GQ10" i="56"/>
  <c r="GQ13" i="56"/>
  <c r="GQ12" i="56"/>
  <c r="GQ8" i="56"/>
  <c r="GQ11" i="56"/>
  <c r="GR9" i="56"/>
  <c r="GQ7" i="56"/>
  <c r="GP14" i="56"/>
  <c r="GQ40" i="30"/>
  <c r="GR41" i="30"/>
  <c r="GQ39" i="30"/>
  <c r="GQ7" i="30"/>
  <c r="GQ8" i="30"/>
  <c r="GR9" i="30"/>
  <c r="GS20" i="30" l="1"/>
  <c r="GR18" i="30"/>
  <c r="GR19" i="30"/>
  <c r="GQ14" i="30"/>
  <c r="GH87" i="19" s="1"/>
  <c r="GR13" i="30"/>
  <c r="GR12" i="30"/>
  <c r="GR10" i="30"/>
  <c r="GR11" i="30"/>
  <c r="GS29" i="30"/>
  <c r="GS28" i="30"/>
  <c r="GT30" i="30"/>
  <c r="GQ14" i="56"/>
  <c r="GL24" i="56"/>
  <c r="GR19" i="56"/>
  <c r="GS20" i="56"/>
  <c r="GR18" i="56"/>
  <c r="GR13" i="56"/>
  <c r="GR12" i="56"/>
  <c r="GR8" i="56"/>
  <c r="GS9" i="56"/>
  <c r="GR7" i="56"/>
  <c r="GR11" i="56"/>
  <c r="GR10" i="56"/>
  <c r="GT41" i="56"/>
  <c r="GS40" i="56"/>
  <c r="GS39" i="56"/>
  <c r="GR29" i="56"/>
  <c r="GS30" i="56"/>
  <c r="GR28" i="56"/>
  <c r="GS41" i="30"/>
  <c r="GR40" i="30"/>
  <c r="GR39" i="30"/>
  <c r="GR7" i="30"/>
  <c r="GR8" i="30"/>
  <c r="GS9" i="30"/>
  <c r="GS18" i="30" l="1"/>
  <c r="GT20" i="30"/>
  <c r="GS19" i="30"/>
  <c r="GR14" i="30"/>
  <c r="GI87" i="19" s="1"/>
  <c r="GT28" i="30"/>
  <c r="GU30" i="30"/>
  <c r="GT29" i="30"/>
  <c r="GS10" i="30"/>
  <c r="GS13" i="30"/>
  <c r="GS12" i="30"/>
  <c r="GS11" i="30"/>
  <c r="GS29" i="56"/>
  <c r="GT30" i="56"/>
  <c r="GS28" i="56"/>
  <c r="GS19" i="56"/>
  <c r="GT20" i="56"/>
  <c r="GS18" i="56"/>
  <c r="GT39" i="56"/>
  <c r="GU41" i="56"/>
  <c r="GT40" i="56"/>
  <c r="GS13" i="56"/>
  <c r="GS12" i="56"/>
  <c r="GT9" i="56"/>
  <c r="GS7" i="56"/>
  <c r="GS11" i="56"/>
  <c r="GS10" i="56"/>
  <c r="GS8" i="56"/>
  <c r="GR14" i="56"/>
  <c r="GM24" i="56"/>
  <c r="GS40" i="30"/>
  <c r="GT41" i="30"/>
  <c r="GS39" i="30"/>
  <c r="GS7" i="30"/>
  <c r="GS8" i="30"/>
  <c r="GT9" i="30"/>
  <c r="GT19" i="30" l="1"/>
  <c r="GU20" i="30"/>
  <c r="GT18" i="30"/>
  <c r="GS14" i="30"/>
  <c r="GJ87" i="19" s="1"/>
  <c r="GV30" i="30"/>
  <c r="GU29" i="30"/>
  <c r="GU28" i="30"/>
  <c r="GT13" i="30"/>
  <c r="GT12" i="30"/>
  <c r="GT10" i="30"/>
  <c r="GT11" i="30"/>
  <c r="GU30" i="56"/>
  <c r="GT28" i="56"/>
  <c r="GT29" i="56"/>
  <c r="GT11" i="56"/>
  <c r="GT10" i="56"/>
  <c r="GT12" i="56"/>
  <c r="GT8" i="56"/>
  <c r="GT13" i="56"/>
  <c r="GT7" i="56"/>
  <c r="GU9" i="56"/>
  <c r="GV41" i="56"/>
  <c r="GU40" i="56"/>
  <c r="GU39" i="56"/>
  <c r="GU20" i="56"/>
  <c r="GT19" i="56"/>
  <c r="GT18" i="56"/>
  <c r="GN24" i="56"/>
  <c r="GS14" i="56"/>
  <c r="GT40" i="30"/>
  <c r="GU41" i="30"/>
  <c r="GT39" i="30"/>
  <c r="GT7" i="30"/>
  <c r="GT8" i="30"/>
  <c r="GU9" i="30"/>
  <c r="GV20" i="30" l="1"/>
  <c r="GU18" i="30"/>
  <c r="GU19" i="30"/>
  <c r="GT14" i="30"/>
  <c r="GK87" i="19" s="1"/>
  <c r="GU13" i="30"/>
  <c r="GU12" i="30"/>
  <c r="GU10" i="30"/>
  <c r="GU11" i="30"/>
  <c r="GW30" i="30"/>
  <c r="GV29" i="30"/>
  <c r="GV28" i="30"/>
  <c r="GO24" i="56"/>
  <c r="GW41" i="56"/>
  <c r="GV40" i="56"/>
  <c r="GV39" i="56"/>
  <c r="GU19" i="56"/>
  <c r="GU18" i="56"/>
  <c r="GV20" i="56"/>
  <c r="GU11" i="56"/>
  <c r="GU8" i="56"/>
  <c r="GU10" i="56"/>
  <c r="GU13" i="56"/>
  <c r="GU12" i="56"/>
  <c r="GV9" i="56"/>
  <c r="GU7" i="56"/>
  <c r="GT14" i="56"/>
  <c r="GU29" i="56"/>
  <c r="GV30" i="56"/>
  <c r="GU28" i="56"/>
  <c r="GU40" i="30"/>
  <c r="GV41" i="30"/>
  <c r="GU39" i="30"/>
  <c r="GU8" i="30"/>
  <c r="GU7" i="30"/>
  <c r="GV9" i="30"/>
  <c r="GV19" i="30" l="1"/>
  <c r="GW20" i="30"/>
  <c r="GV18" i="30"/>
  <c r="GU14" i="30"/>
  <c r="GL87" i="19" s="1"/>
  <c r="GV13" i="30"/>
  <c r="GV12" i="30"/>
  <c r="GV10" i="30"/>
  <c r="GV11" i="30"/>
  <c r="GW29" i="30"/>
  <c r="GW28" i="30"/>
  <c r="GX30" i="30"/>
  <c r="GP24" i="56"/>
  <c r="GV29" i="56"/>
  <c r="GW30" i="56"/>
  <c r="GV28" i="56"/>
  <c r="GV8" i="56"/>
  <c r="GV13" i="56"/>
  <c r="GV12" i="56"/>
  <c r="GW9" i="56"/>
  <c r="GV7" i="56"/>
  <c r="GV11" i="56"/>
  <c r="GV10" i="56"/>
  <c r="GV19" i="56"/>
  <c r="GW20" i="56"/>
  <c r="GV18" i="56"/>
  <c r="GU14" i="56"/>
  <c r="GX41" i="56"/>
  <c r="GW40" i="56"/>
  <c r="GW39" i="56"/>
  <c r="GW41" i="30"/>
  <c r="GV40" i="30"/>
  <c r="GV39" i="30"/>
  <c r="GV7" i="30"/>
  <c r="GW9" i="30"/>
  <c r="GV8" i="30"/>
  <c r="GX20" i="30" l="1"/>
  <c r="GW18" i="30"/>
  <c r="GW19" i="30"/>
  <c r="GV14" i="30"/>
  <c r="GM87" i="19" s="1"/>
  <c r="GW10" i="30"/>
  <c r="GW13" i="30"/>
  <c r="GW12" i="30"/>
  <c r="GW11" i="30"/>
  <c r="GX29" i="30"/>
  <c r="GX28" i="30"/>
  <c r="GY30" i="30"/>
  <c r="GQ24" i="56"/>
  <c r="GX39" i="56"/>
  <c r="GY41" i="56"/>
  <c r="GX40" i="56"/>
  <c r="GW13" i="56"/>
  <c r="GW12" i="56"/>
  <c r="GX9" i="56"/>
  <c r="GW7" i="56"/>
  <c r="GW11" i="56"/>
  <c r="GW10" i="56"/>
  <c r="GW8" i="56"/>
  <c r="GW19" i="56"/>
  <c r="GX20" i="56"/>
  <c r="GW18" i="56"/>
  <c r="GV14" i="56"/>
  <c r="GW29" i="56"/>
  <c r="GX30" i="56"/>
  <c r="GW28" i="56"/>
  <c r="GW40" i="30"/>
  <c r="GX41" i="30"/>
  <c r="GW39" i="30"/>
  <c r="GW7" i="30"/>
  <c r="GW8" i="30"/>
  <c r="GX9" i="30"/>
  <c r="GY20" i="30" l="1"/>
  <c r="GX19" i="30"/>
  <c r="GX18" i="30"/>
  <c r="GW14" i="30"/>
  <c r="GN87" i="19" s="1"/>
  <c r="GZ30" i="30"/>
  <c r="GY29" i="30"/>
  <c r="GY28" i="30"/>
  <c r="GX10" i="30"/>
  <c r="GX13" i="30"/>
  <c r="GX12" i="30"/>
  <c r="GX11" i="30"/>
  <c r="GX13" i="56"/>
  <c r="GX12" i="56"/>
  <c r="GX11" i="56"/>
  <c r="GX10" i="56"/>
  <c r="GX8" i="56"/>
  <c r="GX7" i="56"/>
  <c r="GY9" i="56"/>
  <c r="GY30" i="56"/>
  <c r="GX28" i="56"/>
  <c r="GX29" i="56"/>
  <c r="GY20" i="56"/>
  <c r="GX18" i="56"/>
  <c r="GX19" i="56"/>
  <c r="GW14" i="56"/>
  <c r="GR24" i="56"/>
  <c r="GZ41" i="56"/>
  <c r="GY40" i="56"/>
  <c r="GY39" i="56"/>
  <c r="GX40" i="30"/>
  <c r="GY41" i="30"/>
  <c r="GX39" i="30"/>
  <c r="GX7" i="30"/>
  <c r="GX8" i="30"/>
  <c r="GY9" i="30"/>
  <c r="GZ20" i="30" l="1"/>
  <c r="GY19" i="30"/>
  <c r="GY18" i="30"/>
  <c r="GY13" i="30"/>
  <c r="GY12" i="30"/>
  <c r="GY10" i="30"/>
  <c r="GY11" i="30"/>
  <c r="GZ29" i="30"/>
  <c r="HA30" i="30"/>
  <c r="GZ28" i="30"/>
  <c r="GX14" i="30"/>
  <c r="GO87" i="19" s="1"/>
  <c r="GS24" i="56"/>
  <c r="GY19" i="56"/>
  <c r="GZ20" i="56"/>
  <c r="GY18" i="56"/>
  <c r="GY12" i="56"/>
  <c r="GY8" i="56"/>
  <c r="GY11" i="56"/>
  <c r="GZ9" i="56"/>
  <c r="GY7" i="56"/>
  <c r="GY13" i="56"/>
  <c r="GY10" i="56"/>
  <c r="HA41" i="56"/>
  <c r="GZ40" i="56"/>
  <c r="GZ39" i="56"/>
  <c r="GY29" i="56"/>
  <c r="GY28" i="56"/>
  <c r="GZ30" i="56"/>
  <c r="GX14" i="56"/>
  <c r="GY40" i="30"/>
  <c r="GZ41" i="30"/>
  <c r="GY39" i="30"/>
  <c r="GY7" i="30"/>
  <c r="GY8" i="30"/>
  <c r="GZ9" i="30"/>
  <c r="GZ19" i="30" l="1"/>
  <c r="GZ18" i="30"/>
  <c r="HA20" i="30"/>
  <c r="GY14" i="30"/>
  <c r="GP87" i="19" s="1"/>
  <c r="GZ13" i="30"/>
  <c r="GZ12" i="30"/>
  <c r="GZ10" i="30"/>
  <c r="GZ11" i="30"/>
  <c r="HB30" i="30"/>
  <c r="HA28" i="30"/>
  <c r="HA29" i="30"/>
  <c r="GT24" i="56"/>
  <c r="GZ29" i="56"/>
  <c r="HA30" i="56"/>
  <c r="GZ28" i="56"/>
  <c r="HB41" i="56"/>
  <c r="HA40" i="56"/>
  <c r="HA39" i="56"/>
  <c r="GZ8" i="56"/>
  <c r="HA9" i="56"/>
  <c r="GZ7" i="56"/>
  <c r="GZ13" i="56"/>
  <c r="GZ12" i="56"/>
  <c r="GZ11" i="56"/>
  <c r="GZ10" i="56"/>
  <c r="GY14" i="56"/>
  <c r="GZ19" i="56"/>
  <c r="HA20" i="56"/>
  <c r="GZ18" i="56"/>
  <c r="HA41" i="30"/>
  <c r="GZ40" i="30"/>
  <c r="GZ39" i="30"/>
  <c r="GZ7" i="30"/>
  <c r="GZ8" i="30"/>
  <c r="HA9" i="30"/>
  <c r="HA13" i="30" s="1"/>
  <c r="HB20" i="30" l="1"/>
  <c r="HA18" i="30"/>
  <c r="HA19" i="30"/>
  <c r="GZ14" i="30"/>
  <c r="GQ87" i="19" s="1"/>
  <c r="HB29" i="30"/>
  <c r="HC30" i="30"/>
  <c r="HB28" i="30"/>
  <c r="GZ14" i="56"/>
  <c r="HA29" i="56"/>
  <c r="HB30" i="56"/>
  <c r="HA28" i="56"/>
  <c r="HA19" i="56"/>
  <c r="HB20" i="56"/>
  <c r="HA18" i="56"/>
  <c r="HA13" i="56"/>
  <c r="HA12" i="56"/>
  <c r="HB9" i="56"/>
  <c r="HA7" i="56"/>
  <c r="HA10" i="56"/>
  <c r="HA8" i="56"/>
  <c r="HC41" i="56"/>
  <c r="HB39" i="56"/>
  <c r="HB40" i="56"/>
  <c r="GU24" i="56"/>
  <c r="HA40" i="30"/>
  <c r="HB41" i="30"/>
  <c r="HA39" i="30"/>
  <c r="HA7" i="30"/>
  <c r="HA8" i="30"/>
  <c r="HB9" i="30"/>
  <c r="HB19" i="30" l="1"/>
  <c r="HB18" i="30"/>
  <c r="HC20" i="30"/>
  <c r="HB13" i="30"/>
  <c r="HB12" i="30"/>
  <c r="HB10" i="30"/>
  <c r="HB11" i="30"/>
  <c r="HD30" i="30"/>
  <c r="HC29" i="30"/>
  <c r="HC28" i="30"/>
  <c r="GV24" i="56"/>
  <c r="HC40" i="56"/>
  <c r="HD41" i="56"/>
  <c r="HC39" i="56"/>
  <c r="HC30" i="56"/>
  <c r="HB28" i="56"/>
  <c r="HB29" i="56"/>
  <c r="HB11" i="56"/>
  <c r="HB10" i="56"/>
  <c r="HB13" i="56"/>
  <c r="HB12" i="56"/>
  <c r="HB8" i="56"/>
  <c r="HC9" i="56"/>
  <c r="HB7" i="56"/>
  <c r="HC20" i="56"/>
  <c r="HB19" i="56"/>
  <c r="HB18" i="56"/>
  <c r="HB40" i="30"/>
  <c r="HC41" i="30"/>
  <c r="HB39" i="30"/>
  <c r="HB7" i="30"/>
  <c r="HB8" i="30"/>
  <c r="HC9" i="30"/>
  <c r="HC19" i="30" l="1"/>
  <c r="HD20" i="30"/>
  <c r="HC18" i="30"/>
  <c r="HC13" i="30"/>
  <c r="HC12" i="30"/>
  <c r="HC10" i="30"/>
  <c r="HC11" i="30"/>
  <c r="HB14" i="30"/>
  <c r="GS87" i="19" s="1"/>
  <c r="HD28" i="30"/>
  <c r="HD29" i="30"/>
  <c r="HE30" i="30"/>
  <c r="HC13" i="56"/>
  <c r="HC12" i="56"/>
  <c r="HC11" i="56"/>
  <c r="HC10" i="56"/>
  <c r="HC8" i="56"/>
  <c r="HD9" i="56"/>
  <c r="HC7" i="56"/>
  <c r="HC29" i="56"/>
  <c r="HD30" i="56"/>
  <c r="HC28" i="56"/>
  <c r="GW24" i="56"/>
  <c r="HD40" i="56"/>
  <c r="HE41" i="56"/>
  <c r="HD39" i="56"/>
  <c r="HB14" i="56"/>
  <c r="HC19" i="56"/>
  <c r="HD20" i="56"/>
  <c r="HC18" i="56"/>
  <c r="HC40" i="30"/>
  <c r="HD41" i="30"/>
  <c r="HC39" i="30"/>
  <c r="HC7" i="30"/>
  <c r="HC8" i="30"/>
  <c r="HD9" i="30"/>
  <c r="HD18" i="30" l="1"/>
  <c r="HE20" i="30"/>
  <c r="HD19" i="30"/>
  <c r="HC14" i="30"/>
  <c r="GT87" i="19" s="1"/>
  <c r="HF30" i="30"/>
  <c r="HE29" i="30"/>
  <c r="HE28" i="30"/>
  <c r="HD13" i="30"/>
  <c r="HD10" i="30"/>
  <c r="HD12" i="30"/>
  <c r="HD11" i="30"/>
  <c r="HD29" i="56"/>
  <c r="HE30" i="56"/>
  <c r="HD28" i="56"/>
  <c r="GX24" i="56"/>
  <c r="HD19" i="56"/>
  <c r="HE20" i="56"/>
  <c r="HD18" i="56"/>
  <c r="HF41" i="56"/>
  <c r="HE40" i="56"/>
  <c r="HE39" i="56"/>
  <c r="HD8" i="56"/>
  <c r="HE9" i="56"/>
  <c r="HD7" i="56"/>
  <c r="HD11" i="56"/>
  <c r="HD10" i="56"/>
  <c r="HD13" i="56"/>
  <c r="HD12" i="56"/>
  <c r="HC14" i="56"/>
  <c r="HE41" i="30"/>
  <c r="HD40" i="30"/>
  <c r="HD39" i="30"/>
  <c r="HD7" i="30"/>
  <c r="HD8" i="30"/>
  <c r="HE9" i="30"/>
  <c r="HE18" i="30" l="1"/>
  <c r="HF20" i="30"/>
  <c r="HE19" i="30"/>
  <c r="HE12" i="30"/>
  <c r="HE10" i="30"/>
  <c r="HE13" i="30"/>
  <c r="HE11" i="30"/>
  <c r="HD14" i="30"/>
  <c r="GU87" i="19" s="1"/>
  <c r="HF29" i="30"/>
  <c r="HF28" i="30"/>
  <c r="HG30" i="30"/>
  <c r="HD14" i="56"/>
  <c r="HE19" i="56"/>
  <c r="HF20" i="56"/>
  <c r="HE18" i="56"/>
  <c r="HE29" i="56"/>
  <c r="HF30" i="56"/>
  <c r="HE28" i="56"/>
  <c r="HE13" i="56"/>
  <c r="HE12" i="56"/>
  <c r="HF9" i="56"/>
  <c r="HE7" i="56"/>
  <c r="HE11" i="56"/>
  <c r="HE10" i="56"/>
  <c r="HE8" i="56"/>
  <c r="HF39" i="56"/>
  <c r="HG41" i="56"/>
  <c r="HF40" i="56"/>
  <c r="GY24" i="56"/>
  <c r="HE40" i="30"/>
  <c r="HE39" i="30"/>
  <c r="HF41" i="30"/>
  <c r="HE7" i="30"/>
  <c r="HE8" i="30"/>
  <c r="HF9" i="30"/>
  <c r="HG20" i="30" l="1"/>
  <c r="HF18" i="30"/>
  <c r="HF19" i="30"/>
  <c r="HE14" i="30"/>
  <c r="GV87" i="19" s="1"/>
  <c r="HH30" i="30"/>
  <c r="HG29" i="30"/>
  <c r="HG28" i="30"/>
  <c r="HF12" i="30"/>
  <c r="HF10" i="30"/>
  <c r="HF13" i="30"/>
  <c r="HF11" i="30"/>
  <c r="HE14" i="56"/>
  <c r="HG20" i="56"/>
  <c r="HF18" i="56"/>
  <c r="HF19" i="56"/>
  <c r="HH41" i="56"/>
  <c r="HG40" i="56"/>
  <c r="HG39" i="56"/>
  <c r="GZ24" i="56"/>
  <c r="HF11" i="56"/>
  <c r="HF10" i="56"/>
  <c r="HF13" i="56"/>
  <c r="HF12" i="56"/>
  <c r="HF8" i="56"/>
  <c r="HG9" i="56"/>
  <c r="HF7" i="56"/>
  <c r="HG30" i="56"/>
  <c r="HF28" i="56"/>
  <c r="HF29" i="56"/>
  <c r="HF40" i="30"/>
  <c r="HG41" i="30"/>
  <c r="HF39" i="30"/>
  <c r="HF7" i="30"/>
  <c r="HF8" i="30"/>
  <c r="HG9" i="30"/>
  <c r="HH20" i="30" l="1"/>
  <c r="HG19" i="30"/>
  <c r="HG18" i="30"/>
  <c r="HG13" i="30"/>
  <c r="HG12" i="30"/>
  <c r="HG10" i="30"/>
  <c r="HG11" i="30"/>
  <c r="HF14" i="30"/>
  <c r="GW87" i="19" s="1"/>
  <c r="HI30" i="30"/>
  <c r="HH29" i="30"/>
  <c r="HH28" i="30"/>
  <c r="HF14" i="56"/>
  <c r="HG11" i="56"/>
  <c r="HG13" i="56"/>
  <c r="HG12" i="56"/>
  <c r="HG8" i="56"/>
  <c r="HH9" i="56"/>
  <c r="HG7" i="56"/>
  <c r="HG10" i="56"/>
  <c r="HG19" i="56"/>
  <c r="HH20" i="56"/>
  <c r="HG18" i="56"/>
  <c r="HG29" i="56"/>
  <c r="HH30" i="56"/>
  <c r="HG28" i="56"/>
  <c r="HA24" i="56"/>
  <c r="HH40" i="56"/>
  <c r="HI41" i="56"/>
  <c r="HH39" i="56"/>
  <c r="HG40" i="30"/>
  <c r="HH41" i="30"/>
  <c r="HG39" i="30"/>
  <c r="HG7" i="30"/>
  <c r="HG8" i="30"/>
  <c r="HH9" i="30"/>
  <c r="HH19" i="30" l="1"/>
  <c r="HI20" i="30"/>
  <c r="HH18" i="30"/>
  <c r="HG14" i="30"/>
  <c r="GX87" i="19" s="1"/>
  <c r="HH13" i="30"/>
  <c r="HH12" i="30"/>
  <c r="HH10" i="30"/>
  <c r="HH11" i="30"/>
  <c r="HI29" i="30"/>
  <c r="HJ30" i="30"/>
  <c r="HI28" i="30"/>
  <c r="HG14" i="56"/>
  <c r="HJ41" i="56"/>
  <c r="HI40" i="56"/>
  <c r="HI39" i="56"/>
  <c r="HH19" i="56"/>
  <c r="HI20" i="56"/>
  <c r="HH18" i="56"/>
  <c r="HH29" i="56"/>
  <c r="HI30" i="56"/>
  <c r="HH28" i="56"/>
  <c r="HB24" i="56"/>
  <c r="HH13" i="56"/>
  <c r="HH12" i="56"/>
  <c r="HH8" i="56"/>
  <c r="HI9" i="56"/>
  <c r="HH7" i="56"/>
  <c r="HH11" i="56"/>
  <c r="HH10" i="56"/>
  <c r="HI41" i="30"/>
  <c r="HH40" i="30"/>
  <c r="HH39" i="30"/>
  <c r="HH7" i="30"/>
  <c r="HI9" i="30"/>
  <c r="HH8" i="30"/>
  <c r="HJ20" i="30" l="1"/>
  <c r="HI19" i="30"/>
  <c r="HI18" i="30"/>
  <c r="HH14" i="30"/>
  <c r="GY87" i="19" s="1"/>
  <c r="HJ28" i="30"/>
  <c r="HJ29" i="30"/>
  <c r="HK30" i="30"/>
  <c r="HI12" i="30"/>
  <c r="HI10" i="30"/>
  <c r="HI13" i="30"/>
  <c r="HI11" i="30"/>
  <c r="HH14" i="56"/>
  <c r="HI13" i="56"/>
  <c r="HI12" i="56"/>
  <c r="HJ9" i="56"/>
  <c r="HI7" i="56"/>
  <c r="HI11" i="56"/>
  <c r="HI10" i="56"/>
  <c r="HI8" i="56"/>
  <c r="HC24" i="56"/>
  <c r="HI29" i="56"/>
  <c r="HJ30" i="56"/>
  <c r="HI28" i="56"/>
  <c r="HI19" i="56"/>
  <c r="HJ20" i="56"/>
  <c r="HI18" i="56"/>
  <c r="HJ39" i="56"/>
  <c r="HK41" i="56"/>
  <c r="HJ40" i="56"/>
  <c r="HI40" i="30"/>
  <c r="HI39" i="30"/>
  <c r="HJ41" i="30"/>
  <c r="HI7" i="30"/>
  <c r="HI8" i="30"/>
  <c r="HJ9" i="30"/>
  <c r="HJ19" i="30" l="1"/>
  <c r="HJ18" i="30"/>
  <c r="HK20" i="30"/>
  <c r="HI14" i="30"/>
  <c r="GZ87" i="19" s="1"/>
  <c r="HL30" i="30"/>
  <c r="HK28" i="30"/>
  <c r="HK29" i="30"/>
  <c r="HJ13" i="30"/>
  <c r="HJ10" i="30"/>
  <c r="HJ12" i="30"/>
  <c r="HJ11" i="30"/>
  <c r="HI14" i="56"/>
  <c r="HD24" i="56"/>
  <c r="HJ11" i="56"/>
  <c r="HJ10" i="56"/>
  <c r="HJ8" i="56"/>
  <c r="HJ13" i="56"/>
  <c r="HJ12" i="56"/>
  <c r="HJ7" i="56"/>
  <c r="HK9" i="56"/>
  <c r="HL41" i="56"/>
  <c r="HK40" i="56"/>
  <c r="HK39" i="56"/>
  <c r="HK30" i="56"/>
  <c r="HJ28" i="56"/>
  <c r="HJ29" i="56"/>
  <c r="HK20" i="56"/>
  <c r="HJ19" i="56"/>
  <c r="HJ18" i="56"/>
  <c r="HJ40" i="30"/>
  <c r="HK41" i="30"/>
  <c r="HJ39" i="30"/>
  <c r="HJ7" i="30"/>
  <c r="HJ8" i="30"/>
  <c r="HK9" i="30"/>
  <c r="HK18" i="30" l="1"/>
  <c r="HL20" i="30"/>
  <c r="HK19" i="30"/>
  <c r="HK13" i="30"/>
  <c r="HK12" i="30"/>
  <c r="HK10" i="30"/>
  <c r="HK11" i="30"/>
  <c r="HJ14" i="30"/>
  <c r="HA87" i="19" s="1"/>
  <c r="HM30" i="30"/>
  <c r="HL28" i="30"/>
  <c r="HL29" i="30"/>
  <c r="HJ14" i="56"/>
  <c r="HK19" i="56"/>
  <c r="HK18" i="56"/>
  <c r="HL20" i="56"/>
  <c r="HK29" i="56"/>
  <c r="HL30" i="56"/>
  <c r="HK28" i="56"/>
  <c r="HM41" i="56"/>
  <c r="HL40" i="56"/>
  <c r="HL39" i="56"/>
  <c r="HE24" i="56"/>
  <c r="HK8" i="56"/>
  <c r="HK11" i="56"/>
  <c r="HK10" i="56"/>
  <c r="HK13" i="56"/>
  <c r="HK12" i="56"/>
  <c r="HL9" i="56"/>
  <c r="HK7" i="56"/>
  <c r="HK40" i="30"/>
  <c r="HL41" i="30"/>
  <c r="HK39" i="30"/>
  <c r="HK8" i="30"/>
  <c r="HK7" i="30"/>
  <c r="HL9" i="30"/>
  <c r="HL19" i="30" l="1"/>
  <c r="HL18" i="30"/>
  <c r="HM20" i="30"/>
  <c r="HK14" i="30"/>
  <c r="HB87" i="19" s="1"/>
  <c r="HM29" i="30"/>
  <c r="HN30" i="30"/>
  <c r="HM28" i="30"/>
  <c r="HL13" i="30"/>
  <c r="HL12" i="30"/>
  <c r="HL10" i="30"/>
  <c r="HL11" i="30"/>
  <c r="HK14" i="56"/>
  <c r="HF24" i="56"/>
  <c r="HL8" i="56"/>
  <c r="HL13" i="56"/>
  <c r="HL12" i="56"/>
  <c r="HM9" i="56"/>
  <c r="HL7" i="56"/>
  <c r="HL11" i="56"/>
  <c r="HL10" i="56"/>
  <c r="HL19" i="56"/>
  <c r="HM20" i="56"/>
  <c r="HL18" i="56"/>
  <c r="HL29" i="56"/>
  <c r="HM30" i="56"/>
  <c r="HL28" i="56"/>
  <c r="HN41" i="56"/>
  <c r="HM40" i="56"/>
  <c r="HM39" i="56"/>
  <c r="HM41" i="30"/>
  <c r="HL40" i="30"/>
  <c r="HL39" i="30"/>
  <c r="HL7" i="30"/>
  <c r="HM9" i="30"/>
  <c r="HM13" i="30" s="1"/>
  <c r="HL8" i="30"/>
  <c r="HM18" i="30" l="1"/>
  <c r="HN20" i="30"/>
  <c r="HM19" i="30"/>
  <c r="HL14" i="30"/>
  <c r="HC87" i="19" s="1"/>
  <c r="HN29" i="30"/>
  <c r="HN28" i="30"/>
  <c r="HO30" i="30"/>
  <c r="HN39" i="56"/>
  <c r="HN40" i="56"/>
  <c r="HO41" i="56"/>
  <c r="HM19" i="56"/>
  <c r="HN20" i="56"/>
  <c r="HM18" i="56"/>
  <c r="HM13" i="56"/>
  <c r="HM12" i="56"/>
  <c r="HN9" i="56"/>
  <c r="HM7" i="56"/>
  <c r="HM10" i="56"/>
  <c r="HM8" i="56"/>
  <c r="HG24" i="56"/>
  <c r="HM29" i="56"/>
  <c r="HN30" i="56"/>
  <c r="HM28" i="56"/>
  <c r="HL14" i="56"/>
  <c r="HM40" i="30"/>
  <c r="HN41" i="30"/>
  <c r="HM39" i="30"/>
  <c r="HM7" i="30"/>
  <c r="HM8" i="30"/>
  <c r="HN9" i="30"/>
  <c r="HO20" i="30" l="1"/>
  <c r="HN18" i="30"/>
  <c r="HN19" i="30"/>
  <c r="HP30" i="30"/>
  <c r="HO29" i="30"/>
  <c r="HO28" i="30"/>
  <c r="HN12" i="30"/>
  <c r="HN10" i="30"/>
  <c r="HN13" i="30"/>
  <c r="HN11" i="30"/>
  <c r="HH24" i="56"/>
  <c r="HO30" i="56"/>
  <c r="HN28" i="56"/>
  <c r="HN29" i="56"/>
  <c r="HN13" i="56"/>
  <c r="HN12" i="56"/>
  <c r="HN11" i="56"/>
  <c r="HN10" i="56"/>
  <c r="HN8" i="56"/>
  <c r="HN7" i="56"/>
  <c r="HO9" i="56"/>
  <c r="HO20" i="56"/>
  <c r="HN18" i="56"/>
  <c r="HN19" i="56"/>
  <c r="HP41" i="56"/>
  <c r="HO40" i="56"/>
  <c r="HO39" i="56"/>
  <c r="HN40" i="30"/>
  <c r="HO41" i="30"/>
  <c r="HN39" i="30"/>
  <c r="HN7" i="30"/>
  <c r="HN8" i="30"/>
  <c r="HO9" i="30"/>
  <c r="HP20" i="30" l="1"/>
  <c r="HO19" i="30"/>
  <c r="HO18" i="30"/>
  <c r="HO13" i="30"/>
  <c r="HO12" i="30"/>
  <c r="HO10" i="30"/>
  <c r="HO11" i="30"/>
  <c r="HN14" i="30"/>
  <c r="HE87" i="19" s="1"/>
  <c r="HP29" i="30"/>
  <c r="HQ30" i="30"/>
  <c r="HP28" i="30"/>
  <c r="HO29" i="56"/>
  <c r="HP30" i="56"/>
  <c r="HO28" i="56"/>
  <c r="HO19" i="56"/>
  <c r="HP20" i="56"/>
  <c r="HO18" i="56"/>
  <c r="HN14" i="56"/>
  <c r="HI24" i="56"/>
  <c r="HO11" i="56"/>
  <c r="HO10" i="56"/>
  <c r="HO8" i="56"/>
  <c r="HP9" i="56"/>
  <c r="HO7" i="56"/>
  <c r="HO13" i="56"/>
  <c r="HO12" i="56"/>
  <c r="HP40" i="56"/>
  <c r="HQ41" i="56"/>
  <c r="HP39" i="56"/>
  <c r="HO40" i="30"/>
  <c r="HP41" i="30"/>
  <c r="HO39" i="30"/>
  <c r="HO7" i="30"/>
  <c r="HO8" i="30"/>
  <c r="HP9" i="30"/>
  <c r="HQ20" i="30" l="1"/>
  <c r="HP18" i="30"/>
  <c r="HP19" i="30"/>
  <c r="HO14" i="30"/>
  <c r="HF87" i="19" s="1"/>
  <c r="HR30" i="30"/>
  <c r="HQ28" i="30"/>
  <c r="HQ29" i="30"/>
  <c r="HP13" i="30"/>
  <c r="HP10" i="30"/>
  <c r="HP12" i="30"/>
  <c r="HP11" i="30"/>
  <c r="HR41" i="56"/>
  <c r="HQ40" i="56"/>
  <c r="HQ39" i="56"/>
  <c r="HO14" i="56"/>
  <c r="HP29" i="56"/>
  <c r="HQ30" i="56"/>
  <c r="HP28" i="56"/>
  <c r="HP19" i="56"/>
  <c r="HQ20" i="56"/>
  <c r="HP18" i="56"/>
  <c r="HP8" i="56"/>
  <c r="HQ9" i="56"/>
  <c r="HP7" i="56"/>
  <c r="HP13" i="56"/>
  <c r="HP12" i="56"/>
  <c r="HP11" i="56"/>
  <c r="HP10" i="56"/>
  <c r="HJ24" i="56"/>
  <c r="HQ41" i="30"/>
  <c r="HP40" i="30"/>
  <c r="HP39" i="30"/>
  <c r="HP7" i="30"/>
  <c r="HP8" i="30"/>
  <c r="HQ9" i="30"/>
  <c r="HQ19" i="30" l="1"/>
  <c r="HR20" i="30"/>
  <c r="HQ18" i="30"/>
  <c r="HQ13" i="30"/>
  <c r="HQ12" i="30"/>
  <c r="HQ10" i="30"/>
  <c r="HQ11" i="30"/>
  <c r="HP14" i="30"/>
  <c r="HG87" i="19" s="1"/>
  <c r="HS30" i="30"/>
  <c r="HR28" i="30"/>
  <c r="HR29" i="30"/>
  <c r="HQ29" i="56"/>
  <c r="HR30" i="56"/>
  <c r="HQ28" i="56"/>
  <c r="HP14" i="56"/>
  <c r="HK24" i="56"/>
  <c r="HQ13" i="56"/>
  <c r="HQ12" i="56"/>
  <c r="HR9" i="56"/>
  <c r="HQ7" i="56"/>
  <c r="HQ11" i="56"/>
  <c r="HQ10" i="56"/>
  <c r="HQ8" i="56"/>
  <c r="HQ19" i="56"/>
  <c r="HR20" i="56"/>
  <c r="HQ18" i="56"/>
  <c r="HS41" i="56"/>
  <c r="HR40" i="56"/>
  <c r="HR39" i="56"/>
  <c r="HQ40" i="30"/>
  <c r="HR41" i="30"/>
  <c r="HQ39" i="30"/>
  <c r="HQ7" i="30"/>
  <c r="HQ8" i="30"/>
  <c r="HR9" i="30"/>
  <c r="HR19" i="30" l="1"/>
  <c r="HS20" i="30"/>
  <c r="HR18" i="30"/>
  <c r="HQ14" i="30"/>
  <c r="HH87" i="19" s="1"/>
  <c r="HR12" i="30"/>
  <c r="HR10" i="30"/>
  <c r="HR13" i="30"/>
  <c r="HR11" i="30"/>
  <c r="HT30" i="30"/>
  <c r="HS29" i="30"/>
  <c r="HS28" i="30"/>
  <c r="HR11" i="56"/>
  <c r="HR10" i="56"/>
  <c r="HR13" i="56"/>
  <c r="HR12" i="56"/>
  <c r="HR8" i="56"/>
  <c r="HS9" i="56"/>
  <c r="HR7" i="56"/>
  <c r="HQ14" i="56"/>
  <c r="HS30" i="56"/>
  <c r="HR28" i="56"/>
  <c r="HR29" i="56"/>
  <c r="HS20" i="56"/>
  <c r="HR19" i="56"/>
  <c r="HR18" i="56"/>
  <c r="HL24" i="56"/>
  <c r="HS40" i="56"/>
  <c r="HT41" i="56"/>
  <c r="HS39" i="56"/>
  <c r="HR40" i="30"/>
  <c r="HS41" i="30"/>
  <c r="HR39" i="30"/>
  <c r="HR7" i="30"/>
  <c r="HR8" i="30"/>
  <c r="HS9" i="30"/>
  <c r="HT20" i="30" l="1"/>
  <c r="HS18" i="30"/>
  <c r="HS19" i="30"/>
  <c r="HR14" i="30"/>
  <c r="HI87" i="19" s="1"/>
  <c r="HS13" i="30"/>
  <c r="HS12" i="30"/>
  <c r="HS10" i="30"/>
  <c r="HS11" i="30"/>
  <c r="HU30" i="30"/>
  <c r="HT29" i="30"/>
  <c r="HT28" i="30"/>
  <c r="HS29" i="56"/>
  <c r="HT30" i="56"/>
  <c r="HS28" i="56"/>
  <c r="HT40" i="56"/>
  <c r="HU41" i="56"/>
  <c r="HT39" i="56"/>
  <c r="HM24" i="56"/>
  <c r="HS19" i="56"/>
  <c r="HT20" i="56"/>
  <c r="HS18" i="56"/>
  <c r="HS13" i="56"/>
  <c r="HS12" i="56"/>
  <c r="HS8" i="56"/>
  <c r="HS11" i="56"/>
  <c r="HT9" i="56"/>
  <c r="HS7" i="56"/>
  <c r="HS10" i="56"/>
  <c r="HR14" i="56"/>
  <c r="HS40" i="30"/>
  <c r="HT41" i="30"/>
  <c r="HS39" i="30"/>
  <c r="HS7" i="30"/>
  <c r="HS8" i="30"/>
  <c r="HT9" i="30"/>
  <c r="HT19" i="30" l="1"/>
  <c r="HU20" i="30"/>
  <c r="HT18" i="30"/>
  <c r="HS14" i="30"/>
  <c r="HJ87" i="19" s="1"/>
  <c r="HT13" i="30"/>
  <c r="HT10" i="30"/>
  <c r="HT12" i="30"/>
  <c r="HT11" i="30"/>
  <c r="HU28" i="30"/>
  <c r="HV30" i="30"/>
  <c r="HU29" i="30"/>
  <c r="HS14" i="56"/>
  <c r="HN24" i="56"/>
  <c r="HT29" i="56"/>
  <c r="HU30" i="56"/>
  <c r="HT28" i="56"/>
  <c r="HV41" i="56"/>
  <c r="HU39" i="56"/>
  <c r="HU40" i="56"/>
  <c r="HT8" i="56"/>
  <c r="HU9" i="56"/>
  <c r="HT7" i="56"/>
  <c r="HT11" i="56"/>
  <c r="HT10" i="56"/>
  <c r="HT13" i="56"/>
  <c r="HT12" i="56"/>
  <c r="HT19" i="56"/>
  <c r="HU20" i="56"/>
  <c r="HT18" i="56"/>
  <c r="HU41" i="30"/>
  <c r="HT39" i="30"/>
  <c r="HT40" i="30"/>
  <c r="HT7" i="30"/>
  <c r="HT8" i="30"/>
  <c r="HU9" i="30"/>
  <c r="HV20" i="30" l="1"/>
  <c r="HU19" i="30"/>
  <c r="HU18" i="30"/>
  <c r="HV28" i="30"/>
  <c r="HV29" i="30"/>
  <c r="HW30" i="30"/>
  <c r="HT14" i="30"/>
  <c r="HK87" i="19" s="1"/>
  <c r="HU10" i="30"/>
  <c r="HU12" i="30"/>
  <c r="HU13" i="30"/>
  <c r="HU11" i="30"/>
  <c r="HT14" i="56"/>
  <c r="HU19" i="56"/>
  <c r="HV20" i="56"/>
  <c r="HU18" i="56"/>
  <c r="HU29" i="56"/>
  <c r="HV30" i="56"/>
  <c r="HU28" i="56"/>
  <c r="HO24" i="56"/>
  <c r="HU13" i="56"/>
  <c r="HU12" i="56"/>
  <c r="HV9" i="56"/>
  <c r="HU7" i="56"/>
  <c r="HU11" i="56"/>
  <c r="HU10" i="56"/>
  <c r="HU8" i="56"/>
  <c r="HV39" i="56"/>
  <c r="HW41" i="56"/>
  <c r="HV40" i="56"/>
  <c r="HU40" i="30"/>
  <c r="HU39" i="30"/>
  <c r="HV41" i="30"/>
  <c r="HU7" i="30"/>
  <c r="HU8" i="30"/>
  <c r="HV9" i="30"/>
  <c r="HW20" i="30" l="1"/>
  <c r="HV19" i="30"/>
  <c r="HV18" i="30"/>
  <c r="HU14" i="30"/>
  <c r="HL87" i="19" s="1"/>
  <c r="HX30" i="30"/>
  <c r="HW29" i="30"/>
  <c r="HW28" i="30"/>
  <c r="HV12" i="30"/>
  <c r="HV10" i="30"/>
  <c r="HV13" i="30"/>
  <c r="HV11" i="30"/>
  <c r="HV11" i="56"/>
  <c r="HV10" i="56"/>
  <c r="HV13" i="56"/>
  <c r="HV12" i="56"/>
  <c r="HV8" i="56"/>
  <c r="HW9" i="56"/>
  <c r="HV7" i="56"/>
  <c r="HU14" i="56"/>
  <c r="HP24" i="56"/>
  <c r="HW20" i="56"/>
  <c r="HV18" i="56"/>
  <c r="HV19" i="56"/>
  <c r="HX41" i="56"/>
  <c r="HW40" i="56"/>
  <c r="HW39" i="56"/>
  <c r="HW30" i="56"/>
  <c r="HV28" i="56"/>
  <c r="HV29" i="56"/>
  <c r="HV40" i="30"/>
  <c r="HW41" i="30"/>
  <c r="HV39" i="30"/>
  <c r="HV7" i="30"/>
  <c r="HV8" i="30"/>
  <c r="HW9" i="30"/>
  <c r="HX20" i="30" l="1"/>
  <c r="HW18" i="30"/>
  <c r="HW19" i="30"/>
  <c r="HV14" i="30"/>
  <c r="HM87" i="19" s="1"/>
  <c r="HY30" i="30"/>
  <c r="HX28" i="30"/>
  <c r="HX29" i="30"/>
  <c r="HW13" i="30"/>
  <c r="HW12" i="30"/>
  <c r="HW10" i="30"/>
  <c r="HW11" i="30"/>
  <c r="HW11" i="56"/>
  <c r="HW10" i="56"/>
  <c r="HW13" i="56"/>
  <c r="HW12" i="56"/>
  <c r="HW8" i="56"/>
  <c r="HX9" i="56"/>
  <c r="HW7" i="56"/>
  <c r="HV14" i="56"/>
  <c r="HX40" i="56"/>
  <c r="HY41" i="56"/>
  <c r="HX39" i="56"/>
  <c r="HW29" i="56"/>
  <c r="HX30" i="56"/>
  <c r="HW28" i="56"/>
  <c r="HW19" i="56"/>
  <c r="HX20" i="56"/>
  <c r="HW18" i="56"/>
  <c r="HQ24" i="56"/>
  <c r="HW40" i="30"/>
  <c r="HX41" i="30"/>
  <c r="HW39" i="30"/>
  <c r="HW7" i="30"/>
  <c r="HW8" i="30"/>
  <c r="HX9" i="30"/>
  <c r="HX19" i="30" l="1"/>
  <c r="HX18" i="30"/>
  <c r="HY20" i="30"/>
  <c r="HW14" i="30"/>
  <c r="HN87" i="19" s="1"/>
  <c r="HX13" i="30"/>
  <c r="HX12" i="30"/>
  <c r="HX10" i="30"/>
  <c r="HX11" i="30"/>
  <c r="HY29" i="30"/>
  <c r="HZ30" i="30"/>
  <c r="HY28" i="30"/>
  <c r="HR24" i="56"/>
  <c r="HX19" i="56"/>
  <c r="HY20" i="56"/>
  <c r="HX18" i="56"/>
  <c r="HX13" i="56"/>
  <c r="HX12" i="56"/>
  <c r="HX8" i="56"/>
  <c r="HY9" i="56"/>
  <c r="HX7" i="56"/>
  <c r="HX11" i="56"/>
  <c r="HX10" i="56"/>
  <c r="HW14" i="56"/>
  <c r="HX29" i="56"/>
  <c r="HY30" i="56"/>
  <c r="HX28" i="56"/>
  <c r="HZ41" i="56"/>
  <c r="HY39" i="56"/>
  <c r="HY40" i="56"/>
  <c r="HY41" i="30"/>
  <c r="HX40" i="30"/>
  <c r="HX39" i="30"/>
  <c r="HX7" i="30"/>
  <c r="HY9" i="30"/>
  <c r="HY13" i="30" s="1"/>
  <c r="HX8" i="30"/>
  <c r="HY19" i="30" l="1"/>
  <c r="HY18" i="30"/>
  <c r="HZ20" i="30"/>
  <c r="HX14" i="30"/>
  <c r="HO87" i="19" s="1"/>
  <c r="HZ29" i="30"/>
  <c r="HZ28" i="30"/>
  <c r="IA30" i="30"/>
  <c r="HX14" i="56"/>
  <c r="HZ39" i="56"/>
  <c r="IA41" i="56"/>
  <c r="HZ40" i="56"/>
  <c r="HS24" i="56"/>
  <c r="HY13" i="56"/>
  <c r="HY12" i="56"/>
  <c r="HZ9" i="56"/>
  <c r="HY7" i="56"/>
  <c r="HY10" i="56"/>
  <c r="HY8" i="56"/>
  <c r="HY19" i="56"/>
  <c r="HZ20" i="56"/>
  <c r="HY18" i="56"/>
  <c r="HY29" i="56"/>
  <c r="HZ30" i="56"/>
  <c r="HY28" i="56"/>
  <c r="HY40" i="30"/>
  <c r="HY39" i="30"/>
  <c r="HZ41" i="30"/>
  <c r="HY7" i="30"/>
  <c r="HY8" i="30"/>
  <c r="HZ9" i="30"/>
  <c r="HZ19" i="30" l="1"/>
  <c r="IA20" i="30"/>
  <c r="HZ18" i="30"/>
  <c r="IB30" i="30"/>
  <c r="IA29" i="30"/>
  <c r="IA28" i="30"/>
  <c r="HZ13" i="30"/>
  <c r="HZ12" i="30"/>
  <c r="HZ10" i="30"/>
  <c r="HZ11" i="30"/>
  <c r="HT24" i="56"/>
  <c r="IA30" i="56"/>
  <c r="HZ28" i="56"/>
  <c r="HZ29" i="56"/>
  <c r="HZ11" i="56"/>
  <c r="HZ10" i="56"/>
  <c r="HZ8" i="56"/>
  <c r="HZ13" i="56"/>
  <c r="HZ12" i="56"/>
  <c r="HZ7" i="56"/>
  <c r="IA9" i="56"/>
  <c r="IA20" i="56"/>
  <c r="HZ19" i="56"/>
  <c r="HZ18" i="56"/>
  <c r="IB41" i="56"/>
  <c r="IA40" i="56"/>
  <c r="IA39" i="56"/>
  <c r="HZ40" i="30"/>
  <c r="IA41" i="30"/>
  <c r="HZ39" i="30"/>
  <c r="HZ7" i="30"/>
  <c r="HZ8" i="30"/>
  <c r="IA9" i="30"/>
  <c r="IA18" i="30" l="1"/>
  <c r="IA19" i="30"/>
  <c r="IB20" i="30"/>
  <c r="HZ14" i="30"/>
  <c r="HQ87" i="19" s="1"/>
  <c r="IA12" i="30"/>
  <c r="IA10" i="30"/>
  <c r="IA13" i="30"/>
  <c r="IA11" i="30"/>
  <c r="IB28" i="30"/>
  <c r="IB29" i="30"/>
  <c r="IC30" i="30"/>
  <c r="HZ14" i="56"/>
  <c r="IB40" i="56"/>
  <c r="IC41" i="56"/>
  <c r="IB39" i="56"/>
  <c r="IA29" i="56"/>
  <c r="IB30" i="56"/>
  <c r="IA28" i="56"/>
  <c r="IA11" i="56"/>
  <c r="IA10" i="56"/>
  <c r="IA8" i="56"/>
  <c r="IA13" i="56"/>
  <c r="IA12" i="56"/>
  <c r="IB9" i="56"/>
  <c r="IA7" i="56"/>
  <c r="IA19" i="56"/>
  <c r="IB20" i="56"/>
  <c r="IA18" i="56"/>
  <c r="HU24" i="56"/>
  <c r="IA40" i="30"/>
  <c r="IB41" i="30"/>
  <c r="IA39" i="30"/>
  <c r="IA8" i="30"/>
  <c r="IA7" i="30"/>
  <c r="IB9" i="30"/>
  <c r="IB18" i="30" l="1"/>
  <c r="IC20" i="30"/>
  <c r="IB19" i="30"/>
  <c r="IC29" i="30"/>
  <c r="IC28" i="30"/>
  <c r="ID30" i="30"/>
  <c r="IA14" i="30"/>
  <c r="HR87" i="19" s="1"/>
  <c r="IB13" i="30"/>
  <c r="IB10" i="30"/>
  <c r="IB12" i="30"/>
  <c r="IB11" i="30"/>
  <c r="HV24" i="56"/>
  <c r="IB29" i="56"/>
  <c r="IC30" i="56"/>
  <c r="IB28" i="56"/>
  <c r="ID41" i="56"/>
  <c r="IC40" i="56"/>
  <c r="IC39" i="56"/>
  <c r="IB8" i="56"/>
  <c r="IB13" i="56"/>
  <c r="IB12" i="56"/>
  <c r="IC9" i="56"/>
  <c r="IB7" i="56"/>
  <c r="IB11" i="56"/>
  <c r="IB10" i="56"/>
  <c r="IA14" i="56"/>
  <c r="IB19" i="56"/>
  <c r="IC20" i="56"/>
  <c r="IB18" i="56"/>
  <c r="IC41" i="30"/>
  <c r="IB40" i="30"/>
  <c r="IB39" i="30"/>
  <c r="IB7" i="30"/>
  <c r="IB8" i="30"/>
  <c r="IC9" i="30"/>
  <c r="ID20" i="30" l="1"/>
  <c r="IC19" i="30"/>
  <c r="IC18" i="30"/>
  <c r="ID28" i="30"/>
  <c r="IE30" i="30"/>
  <c r="ID29" i="30"/>
  <c r="IC12" i="30"/>
  <c r="IC10" i="30"/>
  <c r="IC13" i="30"/>
  <c r="IC11" i="30"/>
  <c r="IB14" i="30"/>
  <c r="HS87" i="19" s="1"/>
  <c r="IB14" i="56"/>
  <c r="IC19" i="56"/>
  <c r="ID20" i="56"/>
  <c r="IC18" i="56"/>
  <c r="IC13" i="56"/>
  <c r="IC12" i="56"/>
  <c r="ID9" i="56"/>
  <c r="IC7" i="56"/>
  <c r="IC11" i="56"/>
  <c r="IC10" i="56"/>
  <c r="IC8" i="56"/>
  <c r="IC29" i="56"/>
  <c r="ID30" i="56"/>
  <c r="IC28" i="56"/>
  <c r="ID39" i="56"/>
  <c r="ID40" i="56"/>
  <c r="IE41" i="56"/>
  <c r="HW24" i="56"/>
  <c r="IC40" i="30"/>
  <c r="ID41" i="30"/>
  <c r="IC39" i="30"/>
  <c r="IC7" i="30"/>
  <c r="IC8" i="30"/>
  <c r="ID9" i="30"/>
  <c r="ID19" i="30" l="1"/>
  <c r="ID18" i="30"/>
  <c r="IE20" i="30"/>
  <c r="IC14" i="30"/>
  <c r="HT87" i="19" s="1"/>
  <c r="ID12" i="30"/>
  <c r="ID13" i="30"/>
  <c r="ID10" i="30"/>
  <c r="ID11" i="30"/>
  <c r="IF30" i="30"/>
  <c r="IE29" i="30"/>
  <c r="IE28" i="30"/>
  <c r="IC14" i="56"/>
  <c r="HX24" i="56"/>
  <c r="ID13" i="56"/>
  <c r="ID12" i="56"/>
  <c r="ID11" i="56"/>
  <c r="ID10" i="56"/>
  <c r="ID8" i="56"/>
  <c r="ID7" i="56"/>
  <c r="IE9" i="56"/>
  <c r="IF41" i="56"/>
  <c r="IE40" i="56"/>
  <c r="IE39" i="56"/>
  <c r="IE30" i="56"/>
  <c r="ID28" i="56"/>
  <c r="ID29" i="56"/>
  <c r="IE20" i="56"/>
  <c r="ID18" i="56"/>
  <c r="ID19" i="56"/>
  <c r="ID40" i="30"/>
  <c r="IE41" i="30"/>
  <c r="ID39" i="30"/>
  <c r="ID7" i="30"/>
  <c r="ID8" i="30"/>
  <c r="IE9" i="30"/>
  <c r="IE19" i="30" l="1"/>
  <c r="IE18" i="30"/>
  <c r="IF20" i="30"/>
  <c r="ID14" i="30"/>
  <c r="HU87" i="19" s="1"/>
  <c r="IE12" i="30"/>
  <c r="IE10" i="30"/>
  <c r="IE13" i="30"/>
  <c r="IE11" i="30"/>
  <c r="IF28" i="30"/>
  <c r="IF29" i="30"/>
  <c r="IG30" i="30"/>
  <c r="IF40" i="56"/>
  <c r="IG41" i="56"/>
  <c r="IF39" i="56"/>
  <c r="IE8" i="56"/>
  <c r="IE11" i="56"/>
  <c r="IF9" i="56"/>
  <c r="IE7" i="56"/>
  <c r="IE13" i="56"/>
  <c r="IE12" i="56"/>
  <c r="IE10" i="56"/>
  <c r="IE19" i="56"/>
  <c r="IF20" i="56"/>
  <c r="IE18" i="56"/>
  <c r="IE29" i="56"/>
  <c r="IF30" i="56"/>
  <c r="IE28" i="56"/>
  <c r="ID14" i="56"/>
  <c r="HY24" i="56"/>
  <c r="IE40" i="30"/>
  <c r="IF41" i="30"/>
  <c r="IE39" i="30"/>
  <c r="IE7" i="30"/>
  <c r="IE8" i="30"/>
  <c r="IF9" i="30"/>
  <c r="IF19" i="30" l="1"/>
  <c r="IG20" i="30"/>
  <c r="IF18" i="30"/>
  <c r="IE14" i="30"/>
  <c r="HV87" i="19" s="1"/>
  <c r="IF13" i="30"/>
  <c r="IF10" i="30"/>
  <c r="IF12" i="30"/>
  <c r="IF11" i="30"/>
  <c r="IG28" i="30"/>
  <c r="IG29" i="30"/>
  <c r="IH30" i="30"/>
  <c r="IE14" i="56"/>
  <c r="IF8" i="56"/>
  <c r="IG9" i="56"/>
  <c r="IF7" i="56"/>
  <c r="IF13" i="56"/>
  <c r="IF12" i="56"/>
  <c r="IF11" i="56"/>
  <c r="IF10" i="56"/>
  <c r="IH41" i="56"/>
  <c r="IG40" i="56"/>
  <c r="IG39" i="56"/>
  <c r="IF29" i="56"/>
  <c r="IG30" i="56"/>
  <c r="IF28" i="56"/>
  <c r="HZ24" i="56"/>
  <c r="IF19" i="56"/>
  <c r="IG20" i="56"/>
  <c r="IF18" i="56"/>
  <c r="IG41" i="30"/>
  <c r="IF40" i="30"/>
  <c r="IF39" i="30"/>
  <c r="IF7" i="30"/>
  <c r="IF8" i="30"/>
  <c r="IG9" i="30"/>
  <c r="IH20" i="30" l="1"/>
  <c r="IG19" i="30"/>
  <c r="IG18" i="30"/>
  <c r="IF14" i="30"/>
  <c r="HW87" i="19" s="1"/>
  <c r="IH28" i="30"/>
  <c r="IH29" i="30"/>
  <c r="II30" i="30"/>
  <c r="IG10" i="30"/>
  <c r="IG13" i="30"/>
  <c r="IG12" i="30"/>
  <c r="IG11" i="30"/>
  <c r="IG13" i="56"/>
  <c r="IG12" i="56"/>
  <c r="IH9" i="56"/>
  <c r="IG7" i="56"/>
  <c r="IG11" i="56"/>
  <c r="IG10" i="56"/>
  <c r="IG8" i="56"/>
  <c r="IA24" i="56"/>
  <c r="IG19" i="56"/>
  <c r="IH20" i="56"/>
  <c r="IG18" i="56"/>
  <c r="IG29" i="56"/>
  <c r="IH30" i="56"/>
  <c r="IG28" i="56"/>
  <c r="II41" i="56"/>
  <c r="IH40" i="56"/>
  <c r="IH39" i="56"/>
  <c r="IF14" i="56"/>
  <c r="IG40" i="30"/>
  <c r="IH41" i="30"/>
  <c r="IG39" i="30"/>
  <c r="IG7" i="30"/>
  <c r="IG8" i="30"/>
  <c r="IH9" i="30"/>
  <c r="II20" i="30" l="1"/>
  <c r="IH19" i="30"/>
  <c r="IH18" i="30"/>
  <c r="IG14" i="30"/>
  <c r="HX87" i="19" s="1"/>
  <c r="IH13" i="30"/>
  <c r="IH12" i="30"/>
  <c r="IH10" i="30"/>
  <c r="IH11" i="30"/>
  <c r="IJ30" i="30"/>
  <c r="II29" i="30"/>
  <c r="II28" i="30"/>
  <c r="IG14" i="56"/>
  <c r="II30" i="56"/>
  <c r="IH28" i="56"/>
  <c r="IH29" i="56"/>
  <c r="IB24" i="56"/>
  <c r="II20" i="56"/>
  <c r="IH19" i="56"/>
  <c r="IH18" i="56"/>
  <c r="IJ41" i="56"/>
  <c r="II40" i="56"/>
  <c r="II39" i="56"/>
  <c r="IH11" i="56"/>
  <c r="IH10" i="56"/>
  <c r="IH13" i="56"/>
  <c r="IH12" i="56"/>
  <c r="IH8" i="56"/>
  <c r="II9" i="56"/>
  <c r="IH7" i="56"/>
  <c r="IH40" i="30"/>
  <c r="II41" i="30"/>
  <c r="IH39" i="30"/>
  <c r="IH7" i="30"/>
  <c r="IH8" i="30"/>
  <c r="II9" i="30"/>
  <c r="IJ20" i="30" l="1"/>
  <c r="II19" i="30"/>
  <c r="II18" i="30"/>
  <c r="IH14" i="30"/>
  <c r="HY87" i="19" s="1"/>
  <c r="IJ28" i="30"/>
  <c r="IJ29" i="30"/>
  <c r="IK30" i="30"/>
  <c r="II12" i="30"/>
  <c r="II10" i="30"/>
  <c r="II13" i="30"/>
  <c r="II11" i="30"/>
  <c r="II19" i="56"/>
  <c r="IJ20" i="56"/>
  <c r="II18" i="56"/>
  <c r="IJ40" i="56"/>
  <c r="IJ39" i="56"/>
  <c r="IK41" i="56"/>
  <c r="IC24" i="56"/>
  <c r="II29" i="56"/>
  <c r="IJ30" i="56"/>
  <c r="II28" i="56"/>
  <c r="II13" i="56"/>
  <c r="II12" i="56"/>
  <c r="II11" i="56"/>
  <c r="II10" i="56"/>
  <c r="II8" i="56"/>
  <c r="IJ9" i="56"/>
  <c r="II7" i="56"/>
  <c r="IH14" i="56"/>
  <c r="II40" i="30"/>
  <c r="IJ41" i="30"/>
  <c r="II39" i="30"/>
  <c r="II7" i="30"/>
  <c r="II8" i="30"/>
  <c r="IJ9" i="30"/>
  <c r="IK20" i="30" l="1"/>
  <c r="IJ19" i="30"/>
  <c r="IJ18" i="30"/>
  <c r="IK28" i="30"/>
  <c r="IK29" i="30"/>
  <c r="IJ13" i="30"/>
  <c r="IJ12" i="30"/>
  <c r="IJ10" i="30"/>
  <c r="IJ11" i="30"/>
  <c r="II14" i="30"/>
  <c r="HZ87" i="19" s="1"/>
  <c r="IJ19" i="56"/>
  <c r="IK20" i="56"/>
  <c r="IJ18" i="56"/>
  <c r="IJ8" i="56"/>
  <c r="IK9" i="56"/>
  <c r="IJ7" i="56"/>
  <c r="IJ11" i="56"/>
  <c r="IJ10" i="56"/>
  <c r="IJ13" i="56"/>
  <c r="IJ12" i="56"/>
  <c r="II14" i="56"/>
  <c r="ID24" i="56"/>
  <c r="IJ29" i="56"/>
  <c r="IK30" i="56"/>
  <c r="IJ28" i="56"/>
  <c r="IK39" i="56"/>
  <c r="IK40" i="56"/>
  <c r="IK41" i="30"/>
  <c r="IJ40" i="30"/>
  <c r="IJ39" i="30"/>
  <c r="IJ7" i="30"/>
  <c r="IJ8" i="30"/>
  <c r="IK9" i="30"/>
  <c r="IK13" i="30" s="1"/>
  <c r="IK19" i="30" l="1"/>
  <c r="IK18" i="30"/>
  <c r="IJ14" i="30"/>
  <c r="IA87" i="19" s="1"/>
  <c r="IJ14" i="56"/>
  <c r="IK29" i="56"/>
  <c r="IK28" i="56"/>
  <c r="IE24" i="56"/>
  <c r="IK13" i="56"/>
  <c r="IK12" i="56"/>
  <c r="IK7" i="56"/>
  <c r="IK10" i="56"/>
  <c r="IK8" i="56"/>
  <c r="IK19" i="56"/>
  <c r="IK18" i="56"/>
  <c r="IK40" i="30"/>
  <c r="IK39" i="30"/>
  <c r="IK7" i="30"/>
  <c r="IK8" i="30"/>
  <c r="N11" i="30" l="1"/>
  <c r="Y13" i="30"/>
  <c r="AD13" i="30"/>
  <c r="AC13" i="30"/>
  <c r="P13" i="30"/>
  <c r="M11" i="30"/>
  <c r="M13" i="30"/>
  <c r="M10" i="30"/>
  <c r="T13" i="30"/>
  <c r="V13" i="30"/>
  <c r="R13" i="30"/>
  <c r="N13" i="30"/>
  <c r="N12" i="30"/>
  <c r="O13" i="30"/>
  <c r="AE13" i="30"/>
  <c r="AB13" i="30"/>
  <c r="S13" i="30"/>
  <c r="Q13" i="30"/>
  <c r="M12" i="30"/>
  <c r="W13" i="30"/>
  <c r="AA13" i="30"/>
  <c r="U13" i="30"/>
  <c r="Z13" i="30"/>
  <c r="X13" i="30"/>
  <c r="IF24" i="56"/>
  <c r="IG24" i="56" l="1"/>
  <c r="IH24" i="56" l="1"/>
  <c r="AF49" i="16"/>
  <c r="HU51" i="16" s="1"/>
  <c r="AE53" i="16"/>
  <c r="AD53" i="16"/>
  <c r="AC53" i="16"/>
  <c r="AB53" i="16"/>
  <c r="AA53" i="16"/>
  <c r="AH48" i="16"/>
  <c r="AI48" i="16" s="1"/>
  <c r="AI47" i="16" s="1"/>
  <c r="AG47" i="16"/>
  <c r="AF47" i="16"/>
  <c r="AE47" i="16"/>
  <c r="AD47" i="16"/>
  <c r="AC47" i="16"/>
  <c r="AB47" i="16"/>
  <c r="AA47" i="16"/>
  <c r="AG46" i="16"/>
  <c r="AF46" i="16"/>
  <c r="AE46" i="16"/>
  <c r="AD46" i="16"/>
  <c r="AC46" i="16"/>
  <c r="AB46" i="16"/>
  <c r="AA46" i="16"/>
  <c r="AI46" i="16" l="1"/>
  <c r="AH46" i="16"/>
  <c r="AJ48" i="16"/>
  <c r="AH47" i="16"/>
  <c r="CS51" i="16"/>
  <c r="GK51" i="16"/>
  <c r="AG51" i="16"/>
  <c r="AG53" i="16" s="1"/>
  <c r="AW51" i="16"/>
  <c r="AW53" i="16" s="1"/>
  <c r="DI51" i="16"/>
  <c r="HQ51" i="16"/>
  <c r="BM51" i="16"/>
  <c r="BM53" i="16" s="1"/>
  <c r="DY51" i="16"/>
  <c r="CC51" i="16"/>
  <c r="FE51" i="16"/>
  <c r="AH51" i="16"/>
  <c r="AH53" i="16" s="1"/>
  <c r="AX51" i="16"/>
  <c r="AX53" i="16" s="1"/>
  <c r="BN51" i="16"/>
  <c r="BN53" i="16" s="1"/>
  <c r="CD51" i="16"/>
  <c r="CT51" i="16"/>
  <c r="DJ51" i="16"/>
  <c r="EG51" i="16"/>
  <c r="FM51" i="16"/>
  <c r="GS51" i="16"/>
  <c r="HY51" i="16"/>
  <c r="AO51" i="16"/>
  <c r="AO53" i="16" s="1"/>
  <c r="BE51" i="16"/>
  <c r="BE53" i="16" s="1"/>
  <c r="BU51" i="16"/>
  <c r="CK51" i="16"/>
  <c r="DA51" i="16"/>
  <c r="DQ51" i="16"/>
  <c r="EO51" i="16"/>
  <c r="FU51" i="16"/>
  <c r="HA51" i="16"/>
  <c r="AP51" i="16"/>
  <c r="AP53" i="16" s="1"/>
  <c r="BF51" i="16"/>
  <c r="BF53" i="16" s="1"/>
  <c r="BV51" i="16"/>
  <c r="CL51" i="16"/>
  <c r="DB51" i="16"/>
  <c r="DR51" i="16"/>
  <c r="EW51" i="16"/>
  <c r="GC51" i="16"/>
  <c r="HI51" i="16"/>
  <c r="DZ51" i="16"/>
  <c r="EH51" i="16"/>
  <c r="EP51" i="16"/>
  <c r="EX51" i="16"/>
  <c r="FF51" i="16"/>
  <c r="FN51" i="16"/>
  <c r="FV51" i="16"/>
  <c r="GD51" i="16"/>
  <c r="GL51" i="16"/>
  <c r="GT51" i="16"/>
  <c r="HB51" i="16"/>
  <c r="HJ51" i="16"/>
  <c r="HR51" i="16"/>
  <c r="HZ51" i="16"/>
  <c r="AK51" i="16"/>
  <c r="AK53" i="16" s="1"/>
  <c r="AS51" i="16"/>
  <c r="AS53" i="16" s="1"/>
  <c r="BA51" i="16"/>
  <c r="BA53" i="16" s="1"/>
  <c r="BI51" i="16"/>
  <c r="BI53" i="16" s="1"/>
  <c r="BQ51" i="16"/>
  <c r="BY51" i="16"/>
  <c r="CG51" i="16"/>
  <c r="CO51" i="16"/>
  <c r="CW51" i="16"/>
  <c r="DE51" i="16"/>
  <c r="DM51" i="16"/>
  <c r="DU51" i="16"/>
  <c r="EC51" i="16"/>
  <c r="EK51" i="16"/>
  <c r="ES51" i="16"/>
  <c r="FA51" i="16"/>
  <c r="FI51" i="16"/>
  <c r="FQ51" i="16"/>
  <c r="FY51" i="16"/>
  <c r="GG51" i="16"/>
  <c r="GO51" i="16"/>
  <c r="GW51" i="16"/>
  <c r="HE51" i="16"/>
  <c r="HM51" i="16"/>
  <c r="AE55" i="16"/>
  <c r="AG89" i="19"/>
  <c r="AL51" i="16"/>
  <c r="AL53" i="16" s="1"/>
  <c r="AT51" i="16"/>
  <c r="AT53" i="16" s="1"/>
  <c r="BB51" i="16"/>
  <c r="BB53" i="16" s="1"/>
  <c r="BJ51" i="16"/>
  <c r="BJ53" i="16" s="1"/>
  <c r="BR51" i="16"/>
  <c r="BZ51" i="16"/>
  <c r="CH51" i="16"/>
  <c r="CP51" i="16"/>
  <c r="CX51" i="16"/>
  <c r="DF51" i="16"/>
  <c r="DN51" i="16"/>
  <c r="DV51" i="16"/>
  <c r="ED51" i="16"/>
  <c r="EL51" i="16"/>
  <c r="ET51" i="16"/>
  <c r="FB51" i="16"/>
  <c r="FJ51" i="16"/>
  <c r="FR51" i="16"/>
  <c r="FZ51" i="16"/>
  <c r="GH51" i="16"/>
  <c r="GP51" i="16"/>
  <c r="GX51" i="16"/>
  <c r="HF51" i="16"/>
  <c r="HN51" i="16"/>
  <c r="HV51" i="16"/>
  <c r="II24" i="56"/>
  <c r="AI51" i="16"/>
  <c r="AI53" i="16" s="1"/>
  <c r="AM51" i="16"/>
  <c r="AQ51" i="16"/>
  <c r="AQ53" i="16" s="1"/>
  <c r="AU51" i="16"/>
  <c r="AU53" i="16" s="1"/>
  <c r="AY51" i="16"/>
  <c r="BC51" i="16"/>
  <c r="BC53" i="16" s="1"/>
  <c r="BG51" i="16"/>
  <c r="BG53" i="16" s="1"/>
  <c r="BK51" i="16"/>
  <c r="BO51" i="16"/>
  <c r="BO53" i="16" s="1"/>
  <c r="BS51" i="16"/>
  <c r="BW51" i="16"/>
  <c r="CA51" i="16"/>
  <c r="CE51" i="16"/>
  <c r="CI51" i="16"/>
  <c r="CM51" i="16"/>
  <c r="CQ51" i="16"/>
  <c r="CU51" i="16"/>
  <c r="CY51" i="16"/>
  <c r="DC51" i="16"/>
  <c r="DG51" i="16"/>
  <c r="DK51" i="16"/>
  <c r="DO51" i="16"/>
  <c r="DS51" i="16"/>
  <c r="DW51" i="16"/>
  <c r="EA51" i="16"/>
  <c r="EE51" i="16"/>
  <c r="EI51" i="16"/>
  <c r="EM51" i="16"/>
  <c r="EQ51" i="16"/>
  <c r="EU51" i="16"/>
  <c r="EY51" i="16"/>
  <c r="FC51" i="16"/>
  <c r="FG51" i="16"/>
  <c r="FK51" i="16"/>
  <c r="FO51" i="16"/>
  <c r="FS51" i="16"/>
  <c r="FW51" i="16"/>
  <c r="GA51" i="16"/>
  <c r="GE51" i="16"/>
  <c r="GI51" i="16"/>
  <c r="GM51" i="16"/>
  <c r="GQ51" i="16"/>
  <c r="GU51" i="16"/>
  <c r="GY51" i="16"/>
  <c r="HC51" i="16"/>
  <c r="HG51" i="16"/>
  <c r="HK51" i="16"/>
  <c r="HO51" i="16"/>
  <c r="HS51" i="16"/>
  <c r="HW51" i="16"/>
  <c r="IA51" i="16"/>
  <c r="AJ51" i="16"/>
  <c r="AJ53" i="16" s="1"/>
  <c r="AN51" i="16"/>
  <c r="AN53" i="16" s="1"/>
  <c r="AR51" i="16"/>
  <c r="AR53" i="16" s="1"/>
  <c r="AV51" i="16"/>
  <c r="AV53" i="16" s="1"/>
  <c r="AZ51" i="16"/>
  <c r="AZ53" i="16" s="1"/>
  <c r="BD51" i="16"/>
  <c r="BD53" i="16" s="1"/>
  <c r="BH51" i="16"/>
  <c r="BH53" i="16" s="1"/>
  <c r="BL51" i="16"/>
  <c r="BL53" i="16" s="1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EJ51" i="16"/>
  <c r="EN51" i="16"/>
  <c r="ER51" i="16"/>
  <c r="EV51" i="16"/>
  <c r="EZ51" i="16"/>
  <c r="FD51" i="16"/>
  <c r="FH51" i="16"/>
  <c r="FL51" i="16"/>
  <c r="FP51" i="16"/>
  <c r="FT51" i="16"/>
  <c r="FX51" i="16"/>
  <c r="GB51" i="16"/>
  <c r="GF51" i="16"/>
  <c r="GJ51" i="16"/>
  <c r="GN51" i="16"/>
  <c r="GR51" i="16"/>
  <c r="GV51" i="16"/>
  <c r="GZ51" i="16"/>
  <c r="HD51" i="16"/>
  <c r="HH51" i="16"/>
  <c r="HL51" i="16"/>
  <c r="HP51" i="16"/>
  <c r="HT51" i="16"/>
  <c r="HX51" i="16"/>
  <c r="AF51" i="16"/>
  <c r="AJ47" i="16"/>
  <c r="AG138" i="27"/>
  <c r="AE34" i="16"/>
  <c r="AD34" i="16"/>
  <c r="AC34" i="16"/>
  <c r="AB34" i="16"/>
  <c r="AA34" i="16"/>
  <c r="G89" i="19" l="1"/>
  <c r="F52" i="60" s="1"/>
  <c r="AB138" i="27"/>
  <c r="AC138" i="27"/>
  <c r="AE138" i="27"/>
  <c r="AD138" i="27"/>
  <c r="AK48" i="16"/>
  <c r="AJ46" i="16"/>
  <c r="AM53" i="16"/>
  <c r="AY53" i="16"/>
  <c r="BK53" i="16"/>
  <c r="AA138" i="27"/>
  <c r="IJ24" i="56"/>
  <c r="AF53" i="16"/>
  <c r="AF55" i="16"/>
  <c r="AG55" i="16" s="1"/>
  <c r="AG137" i="27"/>
  <c r="AE31" i="16"/>
  <c r="AE137" i="27" s="1"/>
  <c r="AD31" i="16"/>
  <c r="AD137" i="27" s="1"/>
  <c r="AC31" i="16"/>
  <c r="AC137" i="27" s="1"/>
  <c r="AB31" i="16"/>
  <c r="AB137" i="27" s="1"/>
  <c r="AA31" i="16"/>
  <c r="AG29" i="16"/>
  <c r="AE29" i="16"/>
  <c r="AD29" i="16"/>
  <c r="AC29" i="16"/>
  <c r="AB29" i="16"/>
  <c r="AA29" i="16"/>
  <c r="AK46" i="16" l="1"/>
  <c r="AL48" i="16"/>
  <c r="AK47" i="16"/>
  <c r="AA137" i="27"/>
  <c r="AG30" i="16"/>
  <c r="AG136" i="27" s="1"/>
  <c r="AG139" i="27" s="1"/>
  <c r="IK24" i="56"/>
  <c r="AE28" i="16"/>
  <c r="AD28" i="16"/>
  <c r="AC28" i="16"/>
  <c r="AC30" i="16" s="1"/>
  <c r="AB28" i="16"/>
  <c r="AA28" i="16"/>
  <c r="AH25" i="16"/>
  <c r="AG24" i="16"/>
  <c r="AF24" i="16"/>
  <c r="AE24" i="16"/>
  <c r="AD24" i="16"/>
  <c r="AC24" i="16"/>
  <c r="AB24" i="16"/>
  <c r="AA24" i="16"/>
  <c r="AG23" i="16"/>
  <c r="AF23" i="16"/>
  <c r="AE23" i="16"/>
  <c r="AE22" i="16" s="1"/>
  <c r="AD23" i="16"/>
  <c r="AD22" i="16" s="1"/>
  <c r="AC23" i="16"/>
  <c r="AC22" i="16" s="1"/>
  <c r="AB23" i="16"/>
  <c r="AB22" i="16" s="1"/>
  <c r="AA23" i="16"/>
  <c r="IA100" i="9"/>
  <c r="HZ100" i="9"/>
  <c r="HY100" i="9"/>
  <c r="HX100" i="9"/>
  <c r="HW100" i="9"/>
  <c r="HV100" i="9"/>
  <c r="HU100" i="9"/>
  <c r="HT100" i="9"/>
  <c r="HS100" i="9"/>
  <c r="HR100" i="9"/>
  <c r="HQ100" i="9"/>
  <c r="HP100" i="9"/>
  <c r="HO100" i="9"/>
  <c r="HN100" i="9"/>
  <c r="HM100" i="9"/>
  <c r="HL100" i="9"/>
  <c r="HK100" i="9"/>
  <c r="HJ100" i="9"/>
  <c r="HI100" i="9"/>
  <c r="HH100" i="9"/>
  <c r="HG100" i="9"/>
  <c r="HF100" i="9"/>
  <c r="HE100" i="9"/>
  <c r="HD100" i="9"/>
  <c r="HC100" i="9"/>
  <c r="HB100" i="9"/>
  <c r="HA100" i="9"/>
  <c r="GZ100" i="9"/>
  <c r="GY100" i="9"/>
  <c r="GX100" i="9"/>
  <c r="GW100" i="9"/>
  <c r="GV100" i="9"/>
  <c r="GU100" i="9"/>
  <c r="GT100" i="9"/>
  <c r="GS100" i="9"/>
  <c r="GR100" i="9"/>
  <c r="GQ100" i="9"/>
  <c r="GP100" i="9"/>
  <c r="GO100" i="9"/>
  <c r="GN100" i="9"/>
  <c r="GM100" i="9"/>
  <c r="GL100" i="9"/>
  <c r="GK100" i="9"/>
  <c r="GJ100" i="9"/>
  <c r="GI100" i="9"/>
  <c r="GH100" i="9"/>
  <c r="GG100" i="9"/>
  <c r="GF100" i="9"/>
  <c r="GE100" i="9"/>
  <c r="GD100" i="9"/>
  <c r="GC100" i="9"/>
  <c r="GB100" i="9"/>
  <c r="GA100" i="9"/>
  <c r="FZ100" i="9"/>
  <c r="FY100" i="9"/>
  <c r="FX100" i="9"/>
  <c r="FW100" i="9"/>
  <c r="FV100" i="9"/>
  <c r="FU100" i="9"/>
  <c r="FT100" i="9"/>
  <c r="FS100" i="9"/>
  <c r="FR100" i="9"/>
  <c r="FQ100" i="9"/>
  <c r="FP100" i="9"/>
  <c r="FO100" i="9"/>
  <c r="FN100" i="9"/>
  <c r="FM100" i="9"/>
  <c r="FL100" i="9"/>
  <c r="FK100" i="9"/>
  <c r="FJ100" i="9"/>
  <c r="FI100" i="9"/>
  <c r="FH100" i="9"/>
  <c r="FG100" i="9"/>
  <c r="FF100" i="9"/>
  <c r="FE100" i="9"/>
  <c r="FD100" i="9"/>
  <c r="FC100" i="9"/>
  <c r="FB100" i="9"/>
  <c r="FA100" i="9"/>
  <c r="EZ100" i="9"/>
  <c r="EY100" i="9"/>
  <c r="EX100" i="9"/>
  <c r="EW100" i="9"/>
  <c r="EV100" i="9"/>
  <c r="EU100" i="9"/>
  <c r="ET100" i="9"/>
  <c r="ES100" i="9"/>
  <c r="ER100" i="9"/>
  <c r="EQ100" i="9"/>
  <c r="EP100" i="9"/>
  <c r="EO100" i="9"/>
  <c r="EN100" i="9"/>
  <c r="EM100" i="9"/>
  <c r="EL100" i="9"/>
  <c r="EK100" i="9"/>
  <c r="EJ100" i="9"/>
  <c r="EI100" i="9"/>
  <c r="EH100" i="9"/>
  <c r="EG100" i="9"/>
  <c r="EF100" i="9"/>
  <c r="EE100" i="9"/>
  <c r="ED100" i="9"/>
  <c r="EC100" i="9"/>
  <c r="EB100" i="9"/>
  <c r="EA100" i="9"/>
  <c r="DZ100" i="9"/>
  <c r="DY100" i="9"/>
  <c r="DX100" i="9"/>
  <c r="DW100" i="9"/>
  <c r="DV100" i="9"/>
  <c r="DU100" i="9"/>
  <c r="DT100" i="9"/>
  <c r="DS100" i="9"/>
  <c r="DR100" i="9"/>
  <c r="DQ100" i="9"/>
  <c r="DP100" i="9"/>
  <c r="DO100" i="9"/>
  <c r="DN100" i="9"/>
  <c r="DM100" i="9"/>
  <c r="DL100" i="9"/>
  <c r="DK100" i="9"/>
  <c r="DJ100" i="9"/>
  <c r="DI100" i="9"/>
  <c r="DH100" i="9"/>
  <c r="DG100" i="9"/>
  <c r="DF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E100" i="9"/>
  <c r="AD100" i="9"/>
  <c r="AC100" i="9"/>
  <c r="AB100" i="9"/>
  <c r="AC98" i="9"/>
  <c r="AE98" i="9"/>
  <c r="AD98" i="9"/>
  <c r="AB98" i="9"/>
  <c r="Y108" i="9"/>
  <c r="AA100" i="9"/>
  <c r="AA98" i="9"/>
  <c r="AH95" i="9"/>
  <c r="AH93" i="9" s="1"/>
  <c r="AG94" i="9"/>
  <c r="AF94" i="9"/>
  <c r="AE94" i="9"/>
  <c r="AD94" i="9"/>
  <c r="AC94" i="9"/>
  <c r="AB94" i="9"/>
  <c r="AA94" i="9"/>
  <c r="AG93" i="9"/>
  <c r="AF93" i="9"/>
  <c r="AE93" i="9"/>
  <c r="AD93" i="9"/>
  <c r="AC93" i="9"/>
  <c r="AB93" i="9"/>
  <c r="AA93" i="9"/>
  <c r="IA75" i="9"/>
  <c r="AH34" i="16" l="1"/>
  <c r="AH31" i="16"/>
  <c r="AH28" i="16"/>
  <c r="AH24" i="16"/>
  <c r="AG22" i="16"/>
  <c r="AG39" i="16"/>
  <c r="AG38" i="16"/>
  <c r="AG40" i="16"/>
  <c r="AA22" i="16"/>
  <c r="AF22" i="16"/>
  <c r="AF40" i="16"/>
  <c r="AF39" i="16"/>
  <c r="AF38" i="16"/>
  <c r="AC136" i="27"/>
  <c r="AC139" i="27" s="1"/>
  <c r="AC150" i="27" s="1"/>
  <c r="AC41" i="16"/>
  <c r="AH23" i="16"/>
  <c r="AL46" i="16"/>
  <c r="AM48" i="16"/>
  <c r="AL47" i="16"/>
  <c r="AI25" i="16"/>
  <c r="AH138" i="27"/>
  <c r="AH137" i="27"/>
  <c r="AH29" i="16"/>
  <c r="AA30" i="16"/>
  <c r="AD30" i="16"/>
  <c r="AB30" i="16"/>
  <c r="AI95" i="9"/>
  <c r="AH94" i="9"/>
  <c r="AI34" i="16" l="1"/>
  <c r="AI31" i="16"/>
  <c r="AI137" i="27" s="1"/>
  <c r="AI28" i="16"/>
  <c r="AF132" i="27"/>
  <c r="AG132" i="27"/>
  <c r="AC151" i="27"/>
  <c r="AH22" i="16"/>
  <c r="AH39" i="16"/>
  <c r="AH40" i="16"/>
  <c r="AH38" i="16"/>
  <c r="AB136" i="27"/>
  <c r="AB139" i="27" s="1"/>
  <c r="AB150" i="27" s="1"/>
  <c r="AB41" i="16"/>
  <c r="AD136" i="27"/>
  <c r="AD139" i="27" s="1"/>
  <c r="AD150" i="27" s="1"/>
  <c r="AD41" i="16"/>
  <c r="AH30" i="16"/>
  <c r="AH136" i="27" s="1"/>
  <c r="AH139" i="27" s="1"/>
  <c r="AG150" i="27" s="1"/>
  <c r="AJ25" i="16"/>
  <c r="AI138" i="27"/>
  <c r="AI29" i="16"/>
  <c r="AI23" i="16"/>
  <c r="AI24" i="16"/>
  <c r="AM46" i="16"/>
  <c r="AN48" i="16"/>
  <c r="AM47" i="16"/>
  <c r="AA136" i="27"/>
  <c r="AA139" i="27" s="1"/>
  <c r="AI94" i="9"/>
  <c r="AJ95" i="9"/>
  <c r="AI93" i="9"/>
  <c r="AJ34" i="16" l="1"/>
  <c r="AJ138" i="27" s="1"/>
  <c r="AJ28" i="16"/>
  <c r="AJ31" i="16"/>
  <c r="AH132" i="27"/>
  <c r="AB151" i="27"/>
  <c r="AB154" i="27" s="1"/>
  <c r="AC149" i="27" s="1"/>
  <c r="AC154" i="27" s="1"/>
  <c r="AD149" i="27" s="1"/>
  <c r="AI22" i="16"/>
  <c r="AI40" i="16"/>
  <c r="AI38" i="16"/>
  <c r="AI39" i="16"/>
  <c r="AD151" i="27"/>
  <c r="AO48" i="16"/>
  <c r="AN47" i="16"/>
  <c r="AN46" i="16"/>
  <c r="AJ29" i="16"/>
  <c r="AJ137" i="27"/>
  <c r="AJ23" i="16"/>
  <c r="AJ24" i="16"/>
  <c r="AK25" i="16"/>
  <c r="AI30" i="16"/>
  <c r="AI136" i="27" s="1"/>
  <c r="AI139" i="27" s="1"/>
  <c r="AH150" i="27" s="1"/>
  <c r="AK95" i="9"/>
  <c r="AJ93" i="9"/>
  <c r="AJ94" i="9"/>
  <c r="AK31" i="16" l="1"/>
  <c r="AK34" i="16"/>
  <c r="AK138" i="27" s="1"/>
  <c r="AK28" i="16"/>
  <c r="AI132" i="27"/>
  <c r="AD154" i="27"/>
  <c r="AE149" i="27" s="1"/>
  <c r="AJ22" i="16"/>
  <c r="AJ40" i="16"/>
  <c r="AJ38" i="16"/>
  <c r="AJ39" i="16"/>
  <c r="AJ30" i="16"/>
  <c r="AJ136" i="27" s="1"/>
  <c r="AJ139" i="27" s="1"/>
  <c r="AI150" i="27" s="1"/>
  <c r="AO46" i="16"/>
  <c r="AP48" i="16"/>
  <c r="AO47" i="16"/>
  <c r="AK137" i="27"/>
  <c r="AK29" i="16"/>
  <c r="AL25" i="16"/>
  <c r="AK24" i="16"/>
  <c r="AK23" i="16"/>
  <c r="AL95" i="9"/>
  <c r="AK94" i="9"/>
  <c r="AK93" i="9"/>
  <c r="AL34" i="16" l="1"/>
  <c r="AL28" i="16"/>
  <c r="AL31" i="16"/>
  <c r="AJ132" i="27"/>
  <c r="AK22" i="16"/>
  <c r="AK39" i="16"/>
  <c r="AK40" i="16"/>
  <c r="AK38" i="16"/>
  <c r="AK30" i="16"/>
  <c r="AK136" i="27" s="1"/>
  <c r="AK139" i="27" s="1"/>
  <c r="AJ150" i="27" s="1"/>
  <c r="AQ48" i="16"/>
  <c r="AP47" i="16"/>
  <c r="AP46" i="16"/>
  <c r="AL137" i="27"/>
  <c r="AL29" i="16"/>
  <c r="AM25" i="16"/>
  <c r="AL23" i="16"/>
  <c r="AL24" i="16"/>
  <c r="AM95" i="9"/>
  <c r="AL94" i="9"/>
  <c r="AL93" i="9"/>
  <c r="AK132" i="27" l="1"/>
  <c r="AL22" i="16"/>
  <c r="AL39" i="16"/>
  <c r="AL40" i="16"/>
  <c r="AL38" i="16"/>
  <c r="AM29" i="16"/>
  <c r="AM24" i="16"/>
  <c r="AM23" i="16"/>
  <c r="AN25" i="16"/>
  <c r="AQ47" i="16"/>
  <c r="AQ46" i="16"/>
  <c r="AR48" i="16"/>
  <c r="AN95" i="9"/>
  <c r="AM94" i="9"/>
  <c r="AM93" i="9"/>
  <c r="AN34" i="16" l="1"/>
  <c r="AN138" i="27" s="1"/>
  <c r="AN28" i="16"/>
  <c r="AN31" i="16"/>
  <c r="AL132" i="27"/>
  <c r="AM22" i="16"/>
  <c r="AM39" i="16"/>
  <c r="AM40" i="16"/>
  <c r="AM38" i="16"/>
  <c r="AS48" i="16"/>
  <c r="AR46" i="16"/>
  <c r="AR47" i="16"/>
  <c r="AN29" i="16"/>
  <c r="AN137" i="27"/>
  <c r="AN24" i="16"/>
  <c r="AN23" i="16"/>
  <c r="AO25" i="16"/>
  <c r="AN94" i="9"/>
  <c r="AN93" i="9"/>
  <c r="AO95" i="9"/>
  <c r="AO34" i="16" l="1"/>
  <c r="AO138" i="27" s="1"/>
  <c r="AO31" i="16"/>
  <c r="AO28" i="16"/>
  <c r="AM132" i="27"/>
  <c r="AN22" i="16"/>
  <c r="AN40" i="16"/>
  <c r="AN39" i="16"/>
  <c r="AN38" i="16"/>
  <c r="AN30" i="16"/>
  <c r="AN136" i="27" s="1"/>
  <c r="AN139" i="27" s="1"/>
  <c r="AM150" i="27" s="1"/>
  <c r="AM153" i="27" s="1"/>
  <c r="AN153" i="27" s="1"/>
  <c r="AO153" i="27" s="1"/>
  <c r="AP153" i="27" s="1"/>
  <c r="AQ153" i="27" s="1"/>
  <c r="AT48" i="16"/>
  <c r="AS46" i="16"/>
  <c r="AS47" i="16"/>
  <c r="AO137" i="27"/>
  <c r="AO29" i="16"/>
  <c r="AP25" i="16"/>
  <c r="AO24" i="16"/>
  <c r="AO23" i="16"/>
  <c r="AO94" i="9"/>
  <c r="AP95" i="9"/>
  <c r="AO93" i="9"/>
  <c r="AP34" i="16" l="1"/>
  <c r="AP138" i="27" s="1"/>
  <c r="AP28" i="16"/>
  <c r="AP31" i="16"/>
  <c r="AN132" i="27"/>
  <c r="AO22" i="16"/>
  <c r="AO38" i="16"/>
  <c r="AO39" i="16"/>
  <c r="AO40" i="16"/>
  <c r="AO30" i="16"/>
  <c r="AO136" i="27" s="1"/>
  <c r="AO139" i="27" s="1"/>
  <c r="AN150" i="27" s="1"/>
  <c r="AT46" i="16"/>
  <c r="AU48" i="16"/>
  <c r="AT47" i="16"/>
  <c r="AP137" i="27"/>
  <c r="AP29" i="16"/>
  <c r="AQ25" i="16"/>
  <c r="AP23" i="16"/>
  <c r="AP24" i="16"/>
  <c r="AQ95" i="9"/>
  <c r="AP94" i="9"/>
  <c r="AP93" i="9"/>
  <c r="AQ31" i="16" l="1"/>
  <c r="AQ34" i="16"/>
  <c r="AQ138" i="27" s="1"/>
  <c r="AQ28" i="16"/>
  <c r="AO132" i="27"/>
  <c r="AP22" i="16"/>
  <c r="AP40" i="16"/>
  <c r="AP38" i="16"/>
  <c r="AP39" i="16"/>
  <c r="AP30" i="16"/>
  <c r="AP136" i="27" s="1"/>
  <c r="AP139" i="27" s="1"/>
  <c r="AO150" i="27" s="1"/>
  <c r="AU47" i="16"/>
  <c r="AU46" i="16"/>
  <c r="AV48" i="16"/>
  <c r="AQ29" i="16"/>
  <c r="AQ137" i="27"/>
  <c r="AQ24" i="16"/>
  <c r="AQ23" i="16"/>
  <c r="AR25" i="16"/>
  <c r="AR95" i="9"/>
  <c r="AQ93" i="9"/>
  <c r="AQ94" i="9"/>
  <c r="AR34" i="16" l="1"/>
  <c r="AR31" i="16"/>
  <c r="AR28" i="16"/>
  <c r="AP132" i="27"/>
  <c r="AQ22" i="16"/>
  <c r="AQ39" i="16"/>
  <c r="AQ40" i="16"/>
  <c r="AQ38" i="16"/>
  <c r="AV47" i="16"/>
  <c r="AW48" i="16"/>
  <c r="AV46" i="16"/>
  <c r="AR23" i="16"/>
  <c r="AS25" i="16"/>
  <c r="AR24" i="16"/>
  <c r="AQ30" i="16"/>
  <c r="AQ136" i="27" s="1"/>
  <c r="AQ139" i="27" s="1"/>
  <c r="AP150" i="27" s="1"/>
  <c r="AR93" i="9"/>
  <c r="AS95" i="9"/>
  <c r="AR94" i="9"/>
  <c r="AS34" i="16" l="1"/>
  <c r="AS138" i="27" s="1"/>
  <c r="AS31" i="16"/>
  <c r="AS137" i="27" s="1"/>
  <c r="AS28" i="16"/>
  <c r="AQ132" i="27"/>
  <c r="AR22" i="16"/>
  <c r="AR40" i="16"/>
  <c r="AR39" i="16"/>
  <c r="AR38" i="16"/>
  <c r="AS29" i="16"/>
  <c r="AT25" i="16"/>
  <c r="AS24" i="16"/>
  <c r="AS23" i="16"/>
  <c r="AW47" i="16"/>
  <c r="AW46" i="16"/>
  <c r="AX48" i="16"/>
  <c r="AS94" i="9"/>
  <c r="AT95" i="9"/>
  <c r="AS93" i="9"/>
  <c r="AT34" i="16" l="1"/>
  <c r="AT138" i="27" s="1"/>
  <c r="AT28" i="16"/>
  <c r="AT31" i="16"/>
  <c r="AR132" i="27"/>
  <c r="AS22" i="16"/>
  <c r="AS38" i="16"/>
  <c r="AS39" i="16"/>
  <c r="AS40" i="16"/>
  <c r="AS30" i="16"/>
  <c r="AS136" i="27" s="1"/>
  <c r="AS139" i="27" s="1"/>
  <c r="AR150" i="27" s="1"/>
  <c r="AY48" i="16"/>
  <c r="AX47" i="16"/>
  <c r="AX46" i="16"/>
  <c r="AT137" i="27"/>
  <c r="AT29" i="16"/>
  <c r="AU25" i="16"/>
  <c r="AT23" i="16"/>
  <c r="AT24" i="16"/>
  <c r="AU95" i="9"/>
  <c r="AT94" i="9"/>
  <c r="AT93" i="9"/>
  <c r="AU34" i="16" l="1"/>
  <c r="AU138" i="27" s="1"/>
  <c r="AU31" i="16"/>
  <c r="AU137" i="27" s="1"/>
  <c r="AU28" i="16"/>
  <c r="AS132" i="27"/>
  <c r="AT22" i="16"/>
  <c r="AT38" i="16"/>
  <c r="AT39" i="16"/>
  <c r="AT40" i="16"/>
  <c r="AT30" i="16"/>
  <c r="AT136" i="27" s="1"/>
  <c r="AT139" i="27" s="1"/>
  <c r="AS150" i="27" s="1"/>
  <c r="AU29" i="16"/>
  <c r="AU24" i="16"/>
  <c r="AU23" i="16"/>
  <c r="AV25" i="16"/>
  <c r="AY47" i="16"/>
  <c r="AY46" i="16"/>
  <c r="AZ48" i="16"/>
  <c r="AV95" i="9"/>
  <c r="AU94" i="9"/>
  <c r="AU93" i="9"/>
  <c r="AV34" i="16" l="1"/>
  <c r="AV138" i="27" s="1"/>
  <c r="AV31" i="16"/>
  <c r="AV137" i="27" s="1"/>
  <c r="AV28" i="16"/>
  <c r="AT132" i="27"/>
  <c r="AU22" i="16"/>
  <c r="AU38" i="16"/>
  <c r="AU39" i="16"/>
  <c r="AU40" i="16"/>
  <c r="AU30" i="16"/>
  <c r="AU136" i="27" s="1"/>
  <c r="AU139" i="27" s="1"/>
  <c r="AT150" i="27" s="1"/>
  <c r="AV29" i="16"/>
  <c r="AV24" i="16"/>
  <c r="AV23" i="16"/>
  <c r="AW25" i="16"/>
  <c r="AZ46" i="16"/>
  <c r="BA48" i="16"/>
  <c r="AZ47" i="16"/>
  <c r="AW95" i="9"/>
  <c r="AV94" i="9"/>
  <c r="AV93" i="9"/>
  <c r="AW34" i="16" l="1"/>
  <c r="AW138" i="27" s="1"/>
  <c r="AW31" i="16"/>
  <c r="AW137" i="27" s="1"/>
  <c r="AW28" i="16"/>
  <c r="AU132" i="27"/>
  <c r="AV22" i="16"/>
  <c r="AV39" i="16"/>
  <c r="AV38" i="16"/>
  <c r="AV40" i="16"/>
  <c r="AV30" i="16"/>
  <c r="AV136" i="27" s="1"/>
  <c r="AV139" i="27" s="1"/>
  <c r="AU150" i="27" s="1"/>
  <c r="BA47" i="16"/>
  <c r="BA46" i="16"/>
  <c r="BB48" i="16"/>
  <c r="AW29" i="16"/>
  <c r="AX25" i="16"/>
  <c r="AW24" i="16"/>
  <c r="AW23" i="16"/>
  <c r="AW94" i="9"/>
  <c r="AW93" i="9"/>
  <c r="AX95" i="9"/>
  <c r="AX34" i="16" l="1"/>
  <c r="AX28" i="16"/>
  <c r="AX31" i="16"/>
  <c r="AX137" i="27" s="1"/>
  <c r="AV132" i="27"/>
  <c r="AW22" i="16"/>
  <c r="AW38" i="16"/>
  <c r="AW39" i="16"/>
  <c r="AW40" i="16"/>
  <c r="AX29" i="16"/>
  <c r="AX23" i="16"/>
  <c r="AX24" i="16"/>
  <c r="AY25" i="16"/>
  <c r="AW30" i="16"/>
  <c r="AW136" i="27" s="1"/>
  <c r="AW139" i="27" s="1"/>
  <c r="AV150" i="27" s="1"/>
  <c r="BC48" i="16"/>
  <c r="BB47" i="16"/>
  <c r="BB46" i="16"/>
  <c r="AY95" i="9"/>
  <c r="AX94" i="9"/>
  <c r="AX93" i="9"/>
  <c r="AW132" i="27" l="1"/>
  <c r="AX22" i="16"/>
  <c r="AX39" i="16"/>
  <c r="AX40" i="16"/>
  <c r="AX38" i="16"/>
  <c r="AY29" i="16"/>
  <c r="AY24" i="16"/>
  <c r="AY23" i="16"/>
  <c r="AZ25" i="16"/>
  <c r="BC46" i="16"/>
  <c r="BD48" i="16"/>
  <c r="BC47" i="16"/>
  <c r="AY94" i="9"/>
  <c r="AZ95" i="9"/>
  <c r="AY93" i="9"/>
  <c r="AZ28" i="16" l="1"/>
  <c r="AZ34" i="16"/>
  <c r="AZ138" i="27" s="1"/>
  <c r="AZ31" i="16"/>
  <c r="AX132" i="27"/>
  <c r="AY22" i="16"/>
  <c r="AY38" i="16"/>
  <c r="AY40" i="16"/>
  <c r="AY39" i="16"/>
  <c r="BD47" i="16"/>
  <c r="BD46" i="16"/>
  <c r="BE48" i="16"/>
  <c r="AZ29" i="16"/>
  <c r="AZ137" i="27"/>
  <c r="BA25" i="16"/>
  <c r="AZ24" i="16"/>
  <c r="AZ23" i="16"/>
  <c r="BA95" i="9"/>
  <c r="AZ93" i="9"/>
  <c r="AZ94" i="9"/>
  <c r="BA34" i="16" l="1"/>
  <c r="BA31" i="16"/>
  <c r="BA28" i="16"/>
  <c r="AY132" i="27"/>
  <c r="AZ22" i="16"/>
  <c r="AZ38" i="16"/>
  <c r="AZ40" i="16"/>
  <c r="AZ39" i="16"/>
  <c r="BA29" i="16"/>
  <c r="BA137" i="27"/>
  <c r="BA24" i="16"/>
  <c r="BA23" i="16"/>
  <c r="BB25" i="16"/>
  <c r="BF48" i="16"/>
  <c r="BE46" i="16"/>
  <c r="BE47" i="16"/>
  <c r="AZ30" i="16"/>
  <c r="AZ136" i="27" s="1"/>
  <c r="AZ139" i="27" s="1"/>
  <c r="AY150" i="27" s="1"/>
  <c r="AY153" i="27" s="1"/>
  <c r="AZ153" i="27" s="1"/>
  <c r="BA153" i="27" s="1"/>
  <c r="BB153" i="27" s="1"/>
  <c r="BC153" i="27" s="1"/>
  <c r="BB95" i="9"/>
  <c r="BA94" i="9"/>
  <c r="BA93" i="9"/>
  <c r="BB34" i="16" l="1"/>
  <c r="BB138" i="27" s="1"/>
  <c r="BB31" i="16"/>
  <c r="BB137" i="27" s="1"/>
  <c r="BB28" i="16"/>
  <c r="AZ132" i="27"/>
  <c r="BA138" i="27"/>
  <c r="BA22" i="16"/>
  <c r="BA40" i="16"/>
  <c r="BA38" i="16"/>
  <c r="BA39" i="16"/>
  <c r="BA30" i="16"/>
  <c r="BA136" i="27" s="1"/>
  <c r="BG48" i="16"/>
  <c r="BF46" i="16"/>
  <c r="BF47" i="16"/>
  <c r="BB29" i="16"/>
  <c r="BC25" i="16"/>
  <c r="BB23" i="16"/>
  <c r="BB24" i="16"/>
  <c r="BC95" i="9"/>
  <c r="BB94" i="9"/>
  <c r="BB93" i="9"/>
  <c r="BC34" i="16" l="1"/>
  <c r="BC138" i="27" s="1"/>
  <c r="BC31" i="16"/>
  <c r="BC137" i="27" s="1"/>
  <c r="BC28" i="16"/>
  <c r="BA132" i="27"/>
  <c r="BA139" i="27"/>
  <c r="AZ150" i="27" s="1"/>
  <c r="BB22" i="16"/>
  <c r="BB38" i="16"/>
  <c r="BB40" i="16"/>
  <c r="BB39" i="16"/>
  <c r="BC29" i="16"/>
  <c r="BD25" i="16"/>
  <c r="BC24" i="16"/>
  <c r="BC23" i="16"/>
  <c r="BB30" i="16"/>
  <c r="BB136" i="27" s="1"/>
  <c r="BB139" i="27" s="1"/>
  <c r="BA150" i="27" s="1"/>
  <c r="BH48" i="16"/>
  <c r="BG46" i="16"/>
  <c r="BG47" i="16"/>
  <c r="BC94" i="9"/>
  <c r="BD95" i="9"/>
  <c r="BC93" i="9"/>
  <c r="BD34" i="16" l="1"/>
  <c r="BD31" i="16"/>
  <c r="BD28" i="16"/>
  <c r="BB132" i="27"/>
  <c r="BC22" i="16"/>
  <c r="BC38" i="16"/>
  <c r="BC40" i="16"/>
  <c r="BC39" i="16"/>
  <c r="BC30" i="16"/>
  <c r="BC136" i="27" s="1"/>
  <c r="BC139" i="27" s="1"/>
  <c r="BB150" i="27" s="1"/>
  <c r="BH46" i="16"/>
  <c r="BI48" i="16"/>
  <c r="BH47" i="16"/>
  <c r="BE25" i="16"/>
  <c r="BD24" i="16"/>
  <c r="BD23" i="16"/>
  <c r="BD94" i="9"/>
  <c r="BE95" i="9"/>
  <c r="BD93" i="9"/>
  <c r="BE34" i="16" l="1"/>
  <c r="BE138" i="27" s="1"/>
  <c r="BE31" i="16"/>
  <c r="BE137" i="27" s="1"/>
  <c r="BE28" i="16"/>
  <c r="BC132" i="27"/>
  <c r="BD22" i="16"/>
  <c r="BD38" i="16"/>
  <c r="BD40" i="16"/>
  <c r="BD39" i="16"/>
  <c r="BI47" i="16"/>
  <c r="BI46" i="16"/>
  <c r="BJ48" i="16"/>
  <c r="BE29" i="16"/>
  <c r="BE23" i="16"/>
  <c r="BF25" i="16"/>
  <c r="BE24" i="16"/>
  <c r="BE94" i="9"/>
  <c r="BF95" i="9"/>
  <c r="BE93" i="9"/>
  <c r="BF34" i="16" l="1"/>
  <c r="BF138" i="27" s="1"/>
  <c r="BF31" i="16"/>
  <c r="BF137" i="27" s="1"/>
  <c r="BF28" i="16"/>
  <c r="BD132" i="27"/>
  <c r="BE22" i="16"/>
  <c r="BE38" i="16"/>
  <c r="BE40" i="16"/>
  <c r="BE39" i="16"/>
  <c r="BF29" i="16"/>
  <c r="BF24" i="16"/>
  <c r="BG25" i="16"/>
  <c r="BF23" i="16"/>
  <c r="BE30" i="16"/>
  <c r="BE136" i="27" s="1"/>
  <c r="BE139" i="27" s="1"/>
  <c r="BD150" i="27" s="1"/>
  <c r="BJ47" i="16"/>
  <c r="BJ46" i="16"/>
  <c r="BK48" i="16"/>
  <c r="BG95" i="9"/>
  <c r="BF94" i="9"/>
  <c r="BF93" i="9"/>
  <c r="BG34" i="16" l="1"/>
  <c r="BG138" i="27" s="1"/>
  <c r="BG31" i="16"/>
  <c r="BG28" i="16"/>
  <c r="BE132" i="27"/>
  <c r="BF22" i="16"/>
  <c r="BF40" i="16"/>
  <c r="BF38" i="16"/>
  <c r="BF39" i="16"/>
  <c r="BF30" i="16"/>
  <c r="BF136" i="27" s="1"/>
  <c r="BF139" i="27" s="1"/>
  <c r="BE150" i="27" s="1"/>
  <c r="BK46" i="16"/>
  <c r="BK47" i="16"/>
  <c r="BL48" i="16"/>
  <c r="BG137" i="27"/>
  <c r="BG29" i="16"/>
  <c r="BH25" i="16"/>
  <c r="BG23" i="16"/>
  <c r="BG24" i="16"/>
  <c r="BH95" i="9"/>
  <c r="BG93" i="9"/>
  <c r="BG94" i="9"/>
  <c r="BH34" i="16" l="1"/>
  <c r="BH138" i="27" s="1"/>
  <c r="BH31" i="16"/>
  <c r="BH28" i="16"/>
  <c r="BF132" i="27"/>
  <c r="BG22" i="16"/>
  <c r="BG40" i="16"/>
  <c r="BG38" i="16"/>
  <c r="BG39" i="16"/>
  <c r="BG30" i="16"/>
  <c r="BG136" i="27" s="1"/>
  <c r="BG139" i="27" s="1"/>
  <c r="BF150" i="27" s="1"/>
  <c r="BL47" i="16"/>
  <c r="BL46" i="16"/>
  <c r="BM48" i="16"/>
  <c r="BH137" i="27"/>
  <c r="BH29" i="16"/>
  <c r="BH23" i="16"/>
  <c r="BI25" i="16"/>
  <c r="BH24" i="16"/>
  <c r="BI95" i="9"/>
  <c r="BH93" i="9"/>
  <c r="BH94" i="9"/>
  <c r="BI34" i="16" l="1"/>
  <c r="BI138" i="27" s="1"/>
  <c r="BI31" i="16"/>
  <c r="BI137" i="27" s="1"/>
  <c r="BI28" i="16"/>
  <c r="BG132" i="27"/>
  <c r="BH22" i="16"/>
  <c r="BH40" i="16"/>
  <c r="BH38" i="16"/>
  <c r="BH39" i="16"/>
  <c r="BH30" i="16"/>
  <c r="BH136" i="27" s="1"/>
  <c r="BH139" i="27" s="1"/>
  <c r="BG150" i="27" s="1"/>
  <c r="BM46" i="16"/>
  <c r="BN48" i="16"/>
  <c r="BM47" i="16"/>
  <c r="BI29" i="16"/>
  <c r="BI24" i="16"/>
  <c r="BI23" i="16"/>
  <c r="BJ25" i="16"/>
  <c r="BI94" i="9"/>
  <c r="BJ95" i="9"/>
  <c r="BI93" i="9"/>
  <c r="BJ34" i="16" l="1"/>
  <c r="BJ31" i="16"/>
  <c r="BJ28" i="16"/>
  <c r="BH132" i="27"/>
  <c r="BI22" i="16"/>
  <c r="BI38" i="16"/>
  <c r="BI40" i="16"/>
  <c r="BI39" i="16"/>
  <c r="BI30" i="16"/>
  <c r="BI136" i="27" s="1"/>
  <c r="BI139" i="27" s="1"/>
  <c r="BH150" i="27" s="1"/>
  <c r="BJ29" i="16"/>
  <c r="BJ137" i="27"/>
  <c r="BK25" i="16"/>
  <c r="BJ23" i="16"/>
  <c r="BJ24" i="16"/>
  <c r="BN46" i="16"/>
  <c r="BO48" i="16"/>
  <c r="BN47" i="16"/>
  <c r="BK95" i="9"/>
  <c r="BJ94" i="9"/>
  <c r="BJ93" i="9"/>
  <c r="BI132" i="27" l="1"/>
  <c r="BJ22" i="16"/>
  <c r="BJ38" i="16"/>
  <c r="BJ40" i="16"/>
  <c r="BJ39" i="16"/>
  <c r="BO47" i="16"/>
  <c r="BO46" i="16"/>
  <c r="BP48" i="16"/>
  <c r="BK29" i="16"/>
  <c r="BL25" i="16"/>
  <c r="BK24" i="16"/>
  <c r="BK23" i="16"/>
  <c r="BK94" i="9"/>
  <c r="BL95" i="9"/>
  <c r="BK93" i="9"/>
  <c r="BL34" i="16" l="1"/>
  <c r="BL138" i="27" s="1"/>
  <c r="BL28" i="16"/>
  <c r="BL31" i="16"/>
  <c r="BJ132" i="27"/>
  <c r="BK22" i="16"/>
  <c r="BK40" i="16"/>
  <c r="BK38" i="16"/>
  <c r="BK39" i="16"/>
  <c r="BL137" i="27"/>
  <c r="BL29" i="16"/>
  <c r="BL23" i="16"/>
  <c r="BM25" i="16"/>
  <c r="BL24" i="16"/>
  <c r="BP47" i="16"/>
  <c r="BP46" i="16"/>
  <c r="BQ48" i="16"/>
  <c r="BM95" i="9"/>
  <c r="BL93" i="9"/>
  <c r="BL94" i="9"/>
  <c r="BM34" i="16" l="1"/>
  <c r="BM138" i="27" s="1"/>
  <c r="BM31" i="16"/>
  <c r="BM28" i="16"/>
  <c r="BK132" i="27"/>
  <c r="BL22" i="16"/>
  <c r="BL40" i="16"/>
  <c r="BL38" i="16"/>
  <c r="BL39" i="16"/>
  <c r="BL30" i="16"/>
  <c r="BL136" i="27" s="1"/>
  <c r="BL139" i="27" s="1"/>
  <c r="BK150" i="27" s="1"/>
  <c r="BK153" i="27" s="1"/>
  <c r="BL153" i="27" s="1"/>
  <c r="BM153" i="27" s="1"/>
  <c r="BN153" i="27" s="1"/>
  <c r="BO153" i="27" s="1"/>
  <c r="BR48" i="16"/>
  <c r="BQ47" i="16"/>
  <c r="BQ46" i="16"/>
  <c r="BM137" i="27"/>
  <c r="BM29" i="16"/>
  <c r="BN25" i="16"/>
  <c r="BM24" i="16"/>
  <c r="BM23" i="16"/>
  <c r="BM94" i="9"/>
  <c r="BN95" i="9"/>
  <c r="BM93" i="9"/>
  <c r="BN34" i="16" l="1"/>
  <c r="BN138" i="27" s="1"/>
  <c r="BN31" i="16"/>
  <c r="BN28" i="16"/>
  <c r="BL132" i="27"/>
  <c r="BM22" i="16"/>
  <c r="BM38" i="16"/>
  <c r="BM40" i="16"/>
  <c r="BM39" i="16"/>
  <c r="BN29" i="16"/>
  <c r="BN137" i="27"/>
  <c r="BO25" i="16"/>
  <c r="BN23" i="16"/>
  <c r="BN24" i="16"/>
  <c r="BS48" i="16"/>
  <c r="BR47" i="16"/>
  <c r="BR46" i="16"/>
  <c r="BM30" i="16"/>
  <c r="BM136" i="27" s="1"/>
  <c r="BM139" i="27" s="1"/>
  <c r="BL150" i="27" s="1"/>
  <c r="BO95" i="9"/>
  <c r="BN94" i="9"/>
  <c r="BN93" i="9"/>
  <c r="BO34" i="16" l="1"/>
  <c r="BO138" i="27" s="1"/>
  <c r="BO31" i="16"/>
  <c r="BO28" i="16"/>
  <c r="BM132" i="27"/>
  <c r="BN22" i="16"/>
  <c r="BN38" i="16"/>
  <c r="BN40" i="16"/>
  <c r="BN39" i="16"/>
  <c r="BN30" i="16"/>
  <c r="BN136" i="27" s="1"/>
  <c r="BN139" i="27" s="1"/>
  <c r="BM150" i="27" s="1"/>
  <c r="BS47" i="16"/>
  <c r="BS46" i="16"/>
  <c r="BT48" i="16"/>
  <c r="BO137" i="27"/>
  <c r="BO29" i="16"/>
  <c r="BP25" i="16"/>
  <c r="BO24" i="16"/>
  <c r="BO23" i="16"/>
  <c r="BP95" i="9"/>
  <c r="BO94" i="9"/>
  <c r="BO93" i="9"/>
  <c r="BP34" i="16" l="1"/>
  <c r="BP28" i="16"/>
  <c r="BP31" i="16"/>
  <c r="BN132" i="27"/>
  <c r="BO22" i="16"/>
  <c r="BO38" i="16"/>
  <c r="BO40" i="16"/>
  <c r="BO39" i="16"/>
  <c r="BQ25" i="16"/>
  <c r="BP24" i="16"/>
  <c r="BP23" i="16"/>
  <c r="BO30" i="16"/>
  <c r="BO136" i="27" s="1"/>
  <c r="BO139" i="27" s="1"/>
  <c r="BN150" i="27" s="1"/>
  <c r="BT46" i="16"/>
  <c r="BT47" i="16"/>
  <c r="BU48" i="16"/>
  <c r="BP93" i="9"/>
  <c r="BP94" i="9"/>
  <c r="BQ95" i="9"/>
  <c r="BQ31" i="16" l="1"/>
  <c r="BQ28" i="16"/>
  <c r="BQ34" i="16"/>
  <c r="BQ138" i="27" s="1"/>
  <c r="BO132" i="27"/>
  <c r="BP22" i="16"/>
  <c r="BP40" i="16"/>
  <c r="BP38" i="16"/>
  <c r="BP39" i="16"/>
  <c r="BV48" i="16"/>
  <c r="BU47" i="16"/>
  <c r="BU46" i="16"/>
  <c r="BQ137" i="27"/>
  <c r="BR25" i="16"/>
  <c r="BQ24" i="16"/>
  <c r="BQ23" i="16"/>
  <c r="BQ29" i="16" s="1"/>
  <c r="BR95" i="9"/>
  <c r="BQ94" i="9"/>
  <c r="BQ93" i="9"/>
  <c r="BR34" i="16" l="1"/>
  <c r="BR31" i="16"/>
  <c r="BR28" i="16"/>
  <c r="BP132" i="27"/>
  <c r="BQ22" i="16"/>
  <c r="BQ40" i="16"/>
  <c r="BQ38" i="16"/>
  <c r="BQ39" i="16"/>
  <c r="BR138" i="27"/>
  <c r="BR137" i="27"/>
  <c r="BR24" i="16"/>
  <c r="BR23" i="16"/>
  <c r="BR29" i="16" s="1"/>
  <c r="BS25" i="16"/>
  <c r="BQ30" i="16"/>
  <c r="BQ136" i="27" s="1"/>
  <c r="BQ139" i="27" s="1"/>
  <c r="BP150" i="27" s="1"/>
  <c r="BV47" i="16"/>
  <c r="BW48" i="16"/>
  <c r="BV46" i="16"/>
  <c r="BS95" i="9"/>
  <c r="BR94" i="9"/>
  <c r="BR93" i="9"/>
  <c r="BS34" i="16" l="1"/>
  <c r="BS138" i="27" s="1"/>
  <c r="BS31" i="16"/>
  <c r="BS28" i="16"/>
  <c r="BQ132" i="27"/>
  <c r="BR22" i="16"/>
  <c r="BR38" i="16"/>
  <c r="BR40" i="16"/>
  <c r="BR39" i="16"/>
  <c r="BR30" i="16"/>
  <c r="BR136" i="27" s="1"/>
  <c r="BR139" i="27" s="1"/>
  <c r="BQ150" i="27" s="1"/>
  <c r="BS137" i="27"/>
  <c r="BS24" i="16"/>
  <c r="BT25" i="16"/>
  <c r="BS23" i="16"/>
  <c r="BS29" i="16" s="1"/>
  <c r="BW46" i="16"/>
  <c r="BX48" i="16"/>
  <c r="BW47" i="16"/>
  <c r="BS93" i="9"/>
  <c r="BT95" i="9"/>
  <c r="BS94" i="9"/>
  <c r="BT34" i="16" l="1"/>
  <c r="BT138" i="27" s="1"/>
  <c r="BT28" i="16"/>
  <c r="BT31" i="16"/>
  <c r="BT137" i="27" s="1"/>
  <c r="BR132" i="27"/>
  <c r="BS22" i="16"/>
  <c r="BS38" i="16"/>
  <c r="BS40" i="16"/>
  <c r="BS39" i="16"/>
  <c r="BU25" i="16"/>
  <c r="BT23" i="16"/>
  <c r="BT29" i="16" s="1"/>
  <c r="BT24" i="16"/>
  <c r="BX46" i="16"/>
  <c r="BX47" i="16"/>
  <c r="BY48" i="16"/>
  <c r="BS30" i="16"/>
  <c r="BS136" i="27" s="1"/>
  <c r="BS139" i="27" s="1"/>
  <c r="BR150" i="27" s="1"/>
  <c r="BT94" i="9"/>
  <c r="BT93" i="9"/>
  <c r="BU95" i="9"/>
  <c r="BU34" i="16" l="1"/>
  <c r="BU138" i="27" s="1"/>
  <c r="BU31" i="16"/>
  <c r="BU28" i="16"/>
  <c r="BS132" i="27"/>
  <c r="BT22" i="16"/>
  <c r="BT38" i="16"/>
  <c r="BT40" i="16"/>
  <c r="BT39" i="16"/>
  <c r="BY47" i="16"/>
  <c r="BY46" i="16"/>
  <c r="BZ48" i="16"/>
  <c r="BU137" i="27"/>
  <c r="BU23" i="16"/>
  <c r="BU29" i="16" s="1"/>
  <c r="BV25" i="16"/>
  <c r="BU24" i="16"/>
  <c r="BU94" i="9"/>
  <c r="BV95" i="9"/>
  <c r="BU93" i="9"/>
  <c r="BV34" i="16" l="1"/>
  <c r="BV31" i="16"/>
  <c r="BV28" i="16"/>
  <c r="BT132" i="27"/>
  <c r="BU22" i="16"/>
  <c r="BU38" i="16"/>
  <c r="BU40" i="16"/>
  <c r="BU39" i="16"/>
  <c r="BV137" i="27"/>
  <c r="BV24" i="16"/>
  <c r="BW25" i="16"/>
  <c r="BV23" i="16"/>
  <c r="BV29" i="16" s="1"/>
  <c r="BZ47" i="16"/>
  <c r="BZ46" i="16"/>
  <c r="CA48" i="16"/>
  <c r="BU30" i="16"/>
  <c r="BU136" i="27" s="1"/>
  <c r="BU139" i="27" s="1"/>
  <c r="BT150" i="27" s="1"/>
  <c r="BW95" i="9"/>
  <c r="BV93" i="9"/>
  <c r="BV94" i="9"/>
  <c r="BU132" i="27" l="1"/>
  <c r="BV22" i="16"/>
  <c r="BV40" i="16"/>
  <c r="BV38" i="16"/>
  <c r="BV39" i="16"/>
  <c r="CA46" i="16"/>
  <c r="CB48" i="16"/>
  <c r="CA47" i="16"/>
  <c r="BX25" i="16"/>
  <c r="BW23" i="16"/>
  <c r="BW24" i="16"/>
  <c r="BX95" i="9"/>
  <c r="BW94" i="9"/>
  <c r="BW93" i="9"/>
  <c r="BX34" i="16" l="1"/>
  <c r="BX138" i="27" s="1"/>
  <c r="BX31" i="16"/>
  <c r="BX28" i="16"/>
  <c r="BV132" i="27"/>
  <c r="BW22" i="16"/>
  <c r="BW38" i="16"/>
  <c r="BW40" i="16"/>
  <c r="BW39" i="16"/>
  <c r="BX137" i="27"/>
  <c r="BX24" i="16"/>
  <c r="BY25" i="16"/>
  <c r="BX23" i="16"/>
  <c r="BX29" i="16" s="1"/>
  <c r="CB46" i="16"/>
  <c r="CC48" i="16"/>
  <c r="CB47" i="16"/>
  <c r="BY95" i="9"/>
  <c r="BX94" i="9"/>
  <c r="BX93" i="9"/>
  <c r="BY34" i="16" l="1"/>
  <c r="BY138" i="27" s="1"/>
  <c r="BY28" i="16"/>
  <c r="BY31" i="16"/>
  <c r="BW132" i="27"/>
  <c r="BX22" i="16"/>
  <c r="BX38" i="16"/>
  <c r="BX40" i="16"/>
  <c r="BX39" i="16"/>
  <c r="BX30" i="16"/>
  <c r="BX136" i="27" s="1"/>
  <c r="BX139" i="27" s="1"/>
  <c r="BW150" i="27" s="1"/>
  <c r="BW153" i="27" s="1"/>
  <c r="BX153" i="27" s="1"/>
  <c r="BY153" i="27" s="1"/>
  <c r="BZ153" i="27" s="1"/>
  <c r="CA153" i="27" s="1"/>
  <c r="CC46" i="16"/>
  <c r="CC47" i="16"/>
  <c r="CD48" i="16"/>
  <c r="BY137" i="27"/>
  <c r="BZ25" i="16"/>
  <c r="BY24" i="16"/>
  <c r="BY23" i="16"/>
  <c r="BY29" i="16" s="1"/>
  <c r="BY94" i="9"/>
  <c r="BY93" i="9"/>
  <c r="BZ95" i="9"/>
  <c r="BZ34" i="16" l="1"/>
  <c r="BZ138" i="27" s="1"/>
  <c r="BZ31" i="16"/>
  <c r="BZ28" i="16"/>
  <c r="BX132" i="27"/>
  <c r="BY22" i="16"/>
  <c r="BY38" i="16"/>
  <c r="BY40" i="16"/>
  <c r="BY39" i="16"/>
  <c r="BZ137" i="27"/>
  <c r="BZ23" i="16"/>
  <c r="BZ29" i="16" s="1"/>
  <c r="BZ24" i="16"/>
  <c r="CA25" i="16"/>
  <c r="BY30" i="16"/>
  <c r="BY136" i="27" s="1"/>
  <c r="BY139" i="27" s="1"/>
  <c r="BX150" i="27" s="1"/>
  <c r="CE48" i="16"/>
  <c r="CD47" i="16"/>
  <c r="CD46" i="16"/>
  <c r="CA95" i="9"/>
  <c r="BZ94" i="9"/>
  <c r="BZ93" i="9"/>
  <c r="CA34" i="16" l="1"/>
  <c r="CA138" i="27" s="1"/>
  <c r="CA31" i="16"/>
  <c r="CA28" i="16"/>
  <c r="BY132" i="27"/>
  <c r="BZ22" i="16"/>
  <c r="BZ38" i="16"/>
  <c r="BZ40" i="16"/>
  <c r="BZ39" i="16"/>
  <c r="BZ30" i="16"/>
  <c r="BZ136" i="27" s="1"/>
  <c r="BZ139" i="27" s="1"/>
  <c r="BY150" i="27" s="1"/>
  <c r="CE46" i="16"/>
  <c r="CF48" i="16"/>
  <c r="CE47" i="16"/>
  <c r="CA137" i="27"/>
  <c r="CB25" i="16"/>
  <c r="CA24" i="16"/>
  <c r="CA23" i="16"/>
  <c r="CA29" i="16" s="1"/>
  <c r="CA93" i="9"/>
  <c r="CB95" i="9"/>
  <c r="CA94" i="9"/>
  <c r="CB34" i="16" l="1"/>
  <c r="CB31" i="16"/>
  <c r="CB28" i="16"/>
  <c r="BZ132" i="27"/>
  <c r="CA22" i="16"/>
  <c r="CA38" i="16"/>
  <c r="CA40" i="16"/>
  <c r="CA39" i="16"/>
  <c r="CA30" i="16"/>
  <c r="CA136" i="27" s="1"/>
  <c r="CA139" i="27" s="1"/>
  <c r="BZ150" i="27" s="1"/>
  <c r="CC25" i="16"/>
  <c r="CB24" i="16"/>
  <c r="CB23" i="16"/>
  <c r="CB29" i="16" s="1"/>
  <c r="CF46" i="16"/>
  <c r="CG48" i="16"/>
  <c r="CF47" i="16"/>
  <c r="CC95" i="9"/>
  <c r="CB93" i="9"/>
  <c r="CB94" i="9"/>
  <c r="CC34" i="16" l="1"/>
  <c r="CC138" i="27" s="1"/>
  <c r="CC28" i="16"/>
  <c r="CC31" i="16"/>
  <c r="CA132" i="27"/>
  <c r="CB22" i="16"/>
  <c r="CB38" i="16"/>
  <c r="CB40" i="16"/>
  <c r="CB39" i="16"/>
  <c r="CC137" i="27"/>
  <c r="CD25" i="16"/>
  <c r="CC24" i="16"/>
  <c r="CC23" i="16"/>
  <c r="CC29" i="16" s="1"/>
  <c r="CG47" i="16"/>
  <c r="CG46" i="16"/>
  <c r="CH48" i="16"/>
  <c r="CC94" i="9"/>
  <c r="CD95" i="9"/>
  <c r="CC93" i="9"/>
  <c r="CD34" i="16" l="1"/>
  <c r="CD138" i="27" s="1"/>
  <c r="CD31" i="16"/>
  <c r="CD28" i="16"/>
  <c r="CB132" i="27"/>
  <c r="CC22" i="16"/>
  <c r="CC38" i="16"/>
  <c r="CC40" i="16"/>
  <c r="CC39" i="16"/>
  <c r="CC30" i="16"/>
  <c r="CC136" i="27" s="1"/>
  <c r="CC139" i="27" s="1"/>
  <c r="CB150" i="27" s="1"/>
  <c r="CI48" i="16"/>
  <c r="CH47" i="16"/>
  <c r="CH46" i="16"/>
  <c r="CD137" i="27"/>
  <c r="CD23" i="16"/>
  <c r="CD29" i="16" s="1"/>
  <c r="CE25" i="16"/>
  <c r="CD24" i="16"/>
  <c r="CE95" i="9"/>
  <c r="CD94" i="9"/>
  <c r="CD93" i="9"/>
  <c r="CE31" i="16" l="1"/>
  <c r="CE34" i="16"/>
  <c r="CE138" i="27" s="1"/>
  <c r="CE28" i="16"/>
  <c r="CC132" i="27"/>
  <c r="CD22" i="16"/>
  <c r="CD38" i="16"/>
  <c r="CD40" i="16"/>
  <c r="CD39" i="16"/>
  <c r="CD30" i="16"/>
  <c r="CD136" i="27" s="1"/>
  <c r="CD139" i="27" s="1"/>
  <c r="CC150" i="27" s="1"/>
  <c r="CE137" i="27"/>
  <c r="CF25" i="16"/>
  <c r="CE24" i="16"/>
  <c r="CE23" i="16"/>
  <c r="CE29" i="16" s="1"/>
  <c r="CI47" i="16"/>
  <c r="CI46" i="16"/>
  <c r="CJ48" i="16"/>
  <c r="CE94" i="9"/>
  <c r="CF95" i="9"/>
  <c r="CE93" i="9"/>
  <c r="CF34" i="16" l="1"/>
  <c r="CF138" i="27" s="1"/>
  <c r="CF31" i="16"/>
  <c r="CF28" i="16"/>
  <c r="CD132" i="27"/>
  <c r="CE22" i="16"/>
  <c r="CE38" i="16"/>
  <c r="CE40" i="16"/>
  <c r="CE39" i="16"/>
  <c r="CE30" i="16"/>
  <c r="CE136" i="27" s="1"/>
  <c r="CE139" i="27" s="1"/>
  <c r="CD150" i="27" s="1"/>
  <c r="CJ46" i="16"/>
  <c r="CK48" i="16"/>
  <c r="CJ47" i="16"/>
  <c r="CF137" i="27"/>
  <c r="CG25" i="16"/>
  <c r="CF24" i="16"/>
  <c r="CF23" i="16"/>
  <c r="CF29" i="16" s="1"/>
  <c r="CG95" i="9"/>
  <c r="CF94" i="9"/>
  <c r="CF93" i="9"/>
  <c r="CG34" i="16" l="1"/>
  <c r="CG138" i="27" s="1"/>
  <c r="CG28" i="16"/>
  <c r="CG31" i="16"/>
  <c r="CE132" i="27"/>
  <c r="CF22" i="16"/>
  <c r="CF38" i="16"/>
  <c r="CF40" i="16"/>
  <c r="CF39" i="16"/>
  <c r="CF30" i="16"/>
  <c r="CF136" i="27" s="1"/>
  <c r="CF139" i="27" s="1"/>
  <c r="CE150" i="27" s="1"/>
  <c r="CG137" i="27"/>
  <c r="CH25" i="16"/>
  <c r="CG24" i="16"/>
  <c r="CG23" i="16"/>
  <c r="CG29" i="16" s="1"/>
  <c r="CK46" i="16"/>
  <c r="CK47" i="16"/>
  <c r="CL48" i="16"/>
  <c r="CH95" i="9"/>
  <c r="CG94" i="9"/>
  <c r="CG93" i="9"/>
  <c r="CH31" i="16" l="1"/>
  <c r="CH34" i="16"/>
  <c r="CH28" i="16"/>
  <c r="CF132" i="27"/>
  <c r="CG22" i="16"/>
  <c r="CG38" i="16"/>
  <c r="CG40" i="16"/>
  <c r="CG39" i="16"/>
  <c r="CG30" i="16"/>
  <c r="CG136" i="27" s="1"/>
  <c r="CG139" i="27" s="1"/>
  <c r="CF150" i="27" s="1"/>
  <c r="CM48" i="16"/>
  <c r="CL47" i="16"/>
  <c r="CL46" i="16"/>
  <c r="CH137" i="27"/>
  <c r="CI25" i="16"/>
  <c r="CH23" i="16"/>
  <c r="CH29" i="16" s="1"/>
  <c r="CH24" i="16"/>
  <c r="CI95" i="9"/>
  <c r="CH94" i="9"/>
  <c r="CH93" i="9"/>
  <c r="CG132" i="27" l="1"/>
  <c r="CH22" i="16"/>
  <c r="CH38" i="16"/>
  <c r="CH40" i="16"/>
  <c r="CH39" i="16"/>
  <c r="CI24" i="16"/>
  <c r="CI23" i="16"/>
  <c r="CJ25" i="16"/>
  <c r="CM46" i="16"/>
  <c r="CN48" i="16"/>
  <c r="CM47" i="16"/>
  <c r="CI93" i="9"/>
  <c r="CI94" i="9"/>
  <c r="CJ95" i="9"/>
  <c r="CJ31" i="16" l="1"/>
  <c r="CJ34" i="16"/>
  <c r="CJ138" i="27" s="1"/>
  <c r="CJ28" i="16"/>
  <c r="CH132" i="27"/>
  <c r="CI22" i="16"/>
  <c r="CI38" i="16"/>
  <c r="CI40" i="16"/>
  <c r="CI39" i="16"/>
  <c r="CN46" i="16"/>
  <c r="CO48" i="16"/>
  <c r="CN47" i="16"/>
  <c r="CJ137" i="27"/>
  <c r="CJ24" i="16"/>
  <c r="CJ23" i="16"/>
  <c r="CJ29" i="16" s="1"/>
  <c r="CK25" i="16"/>
  <c r="CK95" i="9"/>
  <c r="CJ94" i="9"/>
  <c r="CJ93" i="9"/>
  <c r="CK34" i="16" l="1"/>
  <c r="CK31" i="16"/>
  <c r="CK28" i="16"/>
  <c r="CI132" i="27"/>
  <c r="CJ22" i="16"/>
  <c r="CJ38" i="16"/>
  <c r="CJ40" i="16"/>
  <c r="CJ39" i="16"/>
  <c r="CJ30" i="16"/>
  <c r="CJ136" i="27" s="1"/>
  <c r="CJ139" i="27" s="1"/>
  <c r="CI150" i="27" s="1"/>
  <c r="CI153" i="27" s="1"/>
  <c r="CJ153" i="27" s="1"/>
  <c r="CK153" i="27" s="1"/>
  <c r="CL153" i="27" s="1"/>
  <c r="CM153" i="27" s="1"/>
  <c r="CP48" i="16"/>
  <c r="CO46" i="16"/>
  <c r="CO47" i="16"/>
  <c r="CK137" i="27"/>
  <c r="CK24" i="16"/>
  <c r="CL25" i="16"/>
  <c r="CK23" i="16"/>
  <c r="CK29" i="16" s="1"/>
  <c r="CK94" i="9"/>
  <c r="CL95" i="9"/>
  <c r="CK93" i="9"/>
  <c r="CL34" i="16" l="1"/>
  <c r="CL138" i="27" s="1"/>
  <c r="CL31" i="16"/>
  <c r="CL28" i="16"/>
  <c r="CJ132" i="27"/>
  <c r="CK138" i="27"/>
  <c r="CK22" i="16"/>
  <c r="CK38" i="16"/>
  <c r="CK40" i="16"/>
  <c r="CK39" i="16"/>
  <c r="CK30" i="16"/>
  <c r="CK136" i="27" s="1"/>
  <c r="CL137" i="27"/>
  <c r="CL24" i="16"/>
  <c r="CM25" i="16"/>
  <c r="CL23" i="16"/>
  <c r="CL29" i="16" s="1"/>
  <c r="CP46" i="16"/>
  <c r="CQ48" i="16"/>
  <c r="CP47" i="16"/>
  <c r="CM95" i="9"/>
  <c r="CL94" i="9"/>
  <c r="CL93" i="9"/>
  <c r="CM31" i="16" l="1"/>
  <c r="CM34" i="16"/>
  <c r="CM138" i="27" s="1"/>
  <c r="CM28" i="16"/>
  <c r="CK132" i="27"/>
  <c r="CK139" i="27"/>
  <c r="CJ150" i="27" s="1"/>
  <c r="CL22" i="16"/>
  <c r="CL38" i="16"/>
  <c r="CL40" i="16"/>
  <c r="CL39" i="16"/>
  <c r="CQ47" i="16"/>
  <c r="CQ46" i="16"/>
  <c r="CR48" i="16"/>
  <c r="CL30" i="16"/>
  <c r="CL136" i="27" s="1"/>
  <c r="CL139" i="27" s="1"/>
  <c r="CK150" i="27" s="1"/>
  <c r="CM137" i="27"/>
  <c r="CM24" i="16"/>
  <c r="CN25" i="16"/>
  <c r="CM23" i="16"/>
  <c r="CM29" i="16" s="1"/>
  <c r="CN95" i="9"/>
  <c r="CM94" i="9"/>
  <c r="CM93" i="9"/>
  <c r="CN31" i="16" l="1"/>
  <c r="CN34" i="16"/>
  <c r="CN28" i="16"/>
  <c r="CL132" i="27"/>
  <c r="CM22" i="16"/>
  <c r="CM38" i="16"/>
  <c r="CM40" i="16"/>
  <c r="CM39" i="16"/>
  <c r="CM30" i="16"/>
  <c r="CM136" i="27" s="1"/>
  <c r="CM139" i="27" s="1"/>
  <c r="CL150" i="27" s="1"/>
  <c r="CR47" i="16"/>
  <c r="CR46" i="16"/>
  <c r="CS48" i="16"/>
  <c r="CO25" i="16"/>
  <c r="CN24" i="16"/>
  <c r="CN23" i="16"/>
  <c r="CN29" i="16" s="1"/>
  <c r="CN93" i="9"/>
  <c r="CO95" i="9"/>
  <c r="CN94" i="9"/>
  <c r="CO34" i="16" l="1"/>
  <c r="CO138" i="27" s="1"/>
  <c r="CO28" i="16"/>
  <c r="CO31" i="16"/>
  <c r="CO137" i="27" s="1"/>
  <c r="CM132" i="27"/>
  <c r="CN22" i="16"/>
  <c r="CN38" i="16"/>
  <c r="CN40" i="16"/>
  <c r="CN39" i="16"/>
  <c r="CS46" i="16"/>
  <c r="CS47" i="16"/>
  <c r="CT48" i="16"/>
  <c r="CP25" i="16"/>
  <c r="CO24" i="16"/>
  <c r="CO23" i="16"/>
  <c r="CO29" i="16" s="1"/>
  <c r="CO94" i="9"/>
  <c r="CP95" i="9"/>
  <c r="CO93" i="9"/>
  <c r="CP34" i="16" l="1"/>
  <c r="CP138" i="27" s="1"/>
  <c r="CP31" i="16"/>
  <c r="CP28" i="16"/>
  <c r="CN132" i="27"/>
  <c r="CO22" i="16"/>
  <c r="CO38" i="16"/>
  <c r="CO40" i="16"/>
  <c r="CO39" i="16"/>
  <c r="CO30" i="16"/>
  <c r="CO136" i="27" s="1"/>
  <c r="CO139" i="27" s="1"/>
  <c r="CN150" i="27" s="1"/>
  <c r="CP137" i="27"/>
  <c r="CP24" i="16"/>
  <c r="CQ25" i="16"/>
  <c r="CP23" i="16"/>
  <c r="CP29" i="16" s="1"/>
  <c r="CT47" i="16"/>
  <c r="CT46" i="16"/>
  <c r="CU48" i="16"/>
  <c r="CQ95" i="9"/>
  <c r="CP94" i="9"/>
  <c r="CP93" i="9"/>
  <c r="CQ31" i="16" l="1"/>
  <c r="CQ34" i="16"/>
  <c r="CQ138" i="27" s="1"/>
  <c r="CQ28" i="16"/>
  <c r="CO132" i="27"/>
  <c r="CP22" i="16"/>
  <c r="CP38" i="16"/>
  <c r="CP40" i="16"/>
  <c r="CP39" i="16"/>
  <c r="CP30" i="16"/>
  <c r="CP136" i="27" s="1"/>
  <c r="CP139" i="27" s="1"/>
  <c r="CO150" i="27" s="1"/>
  <c r="CU46" i="16"/>
  <c r="CV48" i="16"/>
  <c r="CU47" i="16"/>
  <c r="CQ137" i="27"/>
  <c r="CQ24" i="16"/>
  <c r="CR25" i="16"/>
  <c r="CQ23" i="16"/>
  <c r="CQ29" i="16" s="1"/>
  <c r="CR95" i="9"/>
  <c r="CQ93" i="9"/>
  <c r="CQ94" i="9"/>
  <c r="CR31" i="16" l="1"/>
  <c r="CR34" i="16"/>
  <c r="CR138" i="27" s="1"/>
  <c r="CR28" i="16"/>
  <c r="CP132" i="27"/>
  <c r="CQ22" i="16"/>
  <c r="CQ38" i="16"/>
  <c r="CQ40" i="16"/>
  <c r="CQ39" i="16"/>
  <c r="CQ30" i="16"/>
  <c r="CQ136" i="27" s="1"/>
  <c r="CQ139" i="27" s="1"/>
  <c r="CP150" i="27" s="1"/>
  <c r="CV47" i="16"/>
  <c r="CW48" i="16"/>
  <c r="CV46" i="16"/>
  <c r="CR137" i="27"/>
  <c r="CS25" i="16"/>
  <c r="CR24" i="16"/>
  <c r="CR23" i="16"/>
  <c r="CR29" i="16" s="1"/>
  <c r="CS95" i="9"/>
  <c r="CR93" i="9"/>
  <c r="CR94" i="9"/>
  <c r="CS34" i="16" l="1"/>
  <c r="CS31" i="16"/>
  <c r="CS28" i="16"/>
  <c r="CQ132" i="27"/>
  <c r="CR22" i="16"/>
  <c r="CR38" i="16"/>
  <c r="CR40" i="16"/>
  <c r="CR39" i="16"/>
  <c r="CR30" i="16"/>
  <c r="CR136" i="27" s="1"/>
  <c r="CR139" i="27" s="1"/>
  <c r="CQ150" i="27" s="1"/>
  <c r="CW46" i="16"/>
  <c r="CW47" i="16"/>
  <c r="CX48" i="16"/>
  <c r="CS138" i="27"/>
  <c r="CS137" i="27"/>
  <c r="CS23" i="16"/>
  <c r="CS29" i="16" s="1"/>
  <c r="CT25" i="16"/>
  <c r="CS24" i="16"/>
  <c r="CS94" i="9"/>
  <c r="CT95" i="9"/>
  <c r="CS93" i="9"/>
  <c r="CT34" i="16" l="1"/>
  <c r="CT31" i="16"/>
  <c r="CT28" i="16"/>
  <c r="CR132" i="27"/>
  <c r="CS22" i="16"/>
  <c r="CS38" i="16"/>
  <c r="CS40" i="16"/>
  <c r="CS39" i="16"/>
  <c r="CS30" i="16"/>
  <c r="CS136" i="27" s="1"/>
  <c r="CS139" i="27" s="1"/>
  <c r="CR150" i="27" s="1"/>
  <c r="CX47" i="16"/>
  <c r="CX46" i="16"/>
  <c r="CY48" i="16"/>
  <c r="CT137" i="27"/>
  <c r="CT24" i="16"/>
  <c r="CU25" i="16"/>
  <c r="CT23" i="16"/>
  <c r="CT29" i="16" s="1"/>
  <c r="CU95" i="9"/>
  <c r="CT94" i="9"/>
  <c r="CT93" i="9"/>
  <c r="CS132" i="27" l="1"/>
  <c r="CT22" i="16"/>
  <c r="CT38" i="16"/>
  <c r="CT40" i="16"/>
  <c r="CT39" i="16"/>
  <c r="CV25" i="16"/>
  <c r="CU24" i="16"/>
  <c r="CU23" i="16"/>
  <c r="CY47" i="16"/>
  <c r="CY46" i="16"/>
  <c r="CZ48" i="16"/>
  <c r="CU94" i="9"/>
  <c r="CU93" i="9"/>
  <c r="CV95" i="9"/>
  <c r="CV31" i="16" l="1"/>
  <c r="CV34" i="16"/>
  <c r="CV138" i="27" s="1"/>
  <c r="CV28" i="16"/>
  <c r="CT132" i="27"/>
  <c r="CU22" i="16"/>
  <c r="CU38" i="16"/>
  <c r="CU40" i="16"/>
  <c r="CU39" i="16"/>
  <c r="DA48" i="16"/>
  <c r="CZ47" i="16"/>
  <c r="CZ46" i="16"/>
  <c r="CV137" i="27"/>
  <c r="CV24" i="16"/>
  <c r="CV23" i="16"/>
  <c r="CV29" i="16" s="1"/>
  <c r="CW25" i="16"/>
  <c r="CV93" i="9"/>
  <c r="CW95" i="9"/>
  <c r="CV94" i="9"/>
  <c r="CW34" i="16" l="1"/>
  <c r="CW31" i="16"/>
  <c r="CW28" i="16"/>
  <c r="CU132" i="27"/>
  <c r="CV22" i="16"/>
  <c r="CV38" i="16"/>
  <c r="CV40" i="16"/>
  <c r="CV39" i="16"/>
  <c r="CV30" i="16"/>
  <c r="CV136" i="27" s="1"/>
  <c r="CV139" i="27" s="1"/>
  <c r="CU150" i="27" s="1"/>
  <c r="CU153" i="27" s="1"/>
  <c r="CV153" i="27" s="1"/>
  <c r="CW153" i="27" s="1"/>
  <c r="CX153" i="27" s="1"/>
  <c r="CY153" i="27" s="1"/>
  <c r="CW137" i="27"/>
  <c r="CX25" i="16"/>
  <c r="CW23" i="16"/>
  <c r="CW29" i="16" s="1"/>
  <c r="CW24" i="16"/>
  <c r="DA46" i="16"/>
  <c r="DA47" i="16"/>
  <c r="DB48" i="16"/>
  <c r="CW94" i="9"/>
  <c r="CX95" i="9"/>
  <c r="CW93" i="9"/>
  <c r="CX34" i="16" l="1"/>
  <c r="CX138" i="27" s="1"/>
  <c r="CX31" i="16"/>
  <c r="CX28" i="16"/>
  <c r="CV132" i="27"/>
  <c r="CW138" i="27"/>
  <c r="CW22" i="16"/>
  <c r="CW38" i="16"/>
  <c r="CW40" i="16"/>
  <c r="CW39" i="16"/>
  <c r="CW30" i="16"/>
  <c r="CW136" i="27" s="1"/>
  <c r="DC48" i="16"/>
  <c r="DB47" i="16"/>
  <c r="DB46" i="16"/>
  <c r="CX137" i="27"/>
  <c r="CY25" i="16"/>
  <c r="CX24" i="16"/>
  <c r="CX23" i="16"/>
  <c r="CX29" i="16" s="1"/>
  <c r="CY95" i="9"/>
  <c r="CX94" i="9"/>
  <c r="CX93" i="9"/>
  <c r="CY34" i="16" l="1"/>
  <c r="CY31" i="16"/>
  <c r="CY28" i="16"/>
  <c r="CW132" i="27"/>
  <c r="CW139" i="27"/>
  <c r="CV150" i="27" s="1"/>
  <c r="CX22" i="16"/>
  <c r="CX38" i="16"/>
  <c r="CX40" i="16"/>
  <c r="CX39" i="16"/>
  <c r="CX30" i="16"/>
  <c r="CX136" i="27" s="1"/>
  <c r="CX139" i="27" s="1"/>
  <c r="CW150" i="27" s="1"/>
  <c r="CY137" i="27"/>
  <c r="CZ25" i="16"/>
  <c r="CY24" i="16"/>
  <c r="CY23" i="16"/>
  <c r="CY29" i="16" s="1"/>
  <c r="DC46" i="16"/>
  <c r="DC47" i="16"/>
  <c r="DD48" i="16"/>
  <c r="CZ95" i="9"/>
  <c r="CY93" i="9"/>
  <c r="CY94" i="9"/>
  <c r="CZ31" i="16" l="1"/>
  <c r="CZ34" i="16"/>
  <c r="CZ28" i="16"/>
  <c r="CX132" i="27"/>
  <c r="CY138" i="27"/>
  <c r="CY22" i="16"/>
  <c r="CY38" i="16"/>
  <c r="CY40" i="16"/>
  <c r="CY39" i="16"/>
  <c r="DE48" i="16"/>
  <c r="DD47" i="16"/>
  <c r="DD46" i="16"/>
  <c r="CY30" i="16"/>
  <c r="CY136" i="27" s="1"/>
  <c r="DA25" i="16"/>
  <c r="CZ24" i="16"/>
  <c r="CZ23" i="16"/>
  <c r="DA95" i="9"/>
  <c r="CZ93" i="9"/>
  <c r="CZ94" i="9"/>
  <c r="DA34" i="16" l="1"/>
  <c r="DA138" i="27" s="1"/>
  <c r="DA31" i="16"/>
  <c r="DA28" i="16"/>
  <c r="CY139" i="27"/>
  <c r="CX150" i="27" s="1"/>
  <c r="CY132" i="27"/>
  <c r="CZ22" i="16"/>
  <c r="CZ38" i="16"/>
  <c r="CZ40" i="16"/>
  <c r="CZ39" i="16"/>
  <c r="DA137" i="27"/>
  <c r="DB25" i="16"/>
  <c r="DA23" i="16"/>
  <c r="DA29" i="16" s="1"/>
  <c r="DA24" i="16"/>
  <c r="DE47" i="16"/>
  <c r="DE46" i="16"/>
  <c r="DF48" i="16"/>
  <c r="DA94" i="9"/>
  <c r="DA93" i="9"/>
  <c r="DB95" i="9"/>
  <c r="DB34" i="16" l="1"/>
  <c r="DB31" i="16"/>
  <c r="DB28" i="16"/>
  <c r="CZ132" i="27"/>
  <c r="DA22" i="16"/>
  <c r="DA38" i="16"/>
  <c r="DA40" i="16"/>
  <c r="DA39" i="16"/>
  <c r="DF47" i="16"/>
  <c r="DF46" i="16"/>
  <c r="DG48" i="16"/>
  <c r="DA30" i="16"/>
  <c r="DA136" i="27" s="1"/>
  <c r="DA139" i="27" s="1"/>
  <c r="CZ150" i="27" s="1"/>
  <c r="DB138" i="27"/>
  <c r="DB137" i="27"/>
  <c r="DB24" i="16"/>
  <c r="DC25" i="16"/>
  <c r="DB23" i="16"/>
  <c r="DB29" i="16" s="1"/>
  <c r="DC95" i="9"/>
  <c r="DB94" i="9"/>
  <c r="DB93" i="9"/>
  <c r="DC34" i="16" l="1"/>
  <c r="DC31" i="16"/>
  <c r="DC28" i="16"/>
  <c r="DA132" i="27"/>
  <c r="DB22" i="16"/>
  <c r="DB38" i="16"/>
  <c r="DB40" i="16"/>
  <c r="DB39" i="16"/>
  <c r="DB30" i="16"/>
  <c r="DB136" i="27" s="1"/>
  <c r="DB139" i="27" s="1"/>
  <c r="DA150" i="27" s="1"/>
  <c r="DG47" i="16"/>
  <c r="DG46" i="16"/>
  <c r="DH48" i="16"/>
  <c r="DC138" i="27"/>
  <c r="DC137" i="27"/>
  <c r="DC24" i="16"/>
  <c r="DC23" i="16"/>
  <c r="DC29" i="16" s="1"/>
  <c r="DD25" i="16"/>
  <c r="DD95" i="9"/>
  <c r="DC94" i="9"/>
  <c r="DC93" i="9"/>
  <c r="DD31" i="16" l="1"/>
  <c r="DD34" i="16"/>
  <c r="DD138" i="27" s="1"/>
  <c r="DD28" i="16"/>
  <c r="DB132" i="27"/>
  <c r="DC22" i="16"/>
  <c r="DC38" i="16"/>
  <c r="DC40" i="16"/>
  <c r="DC39" i="16"/>
  <c r="DH46" i="16"/>
  <c r="DH47" i="16"/>
  <c r="DI48" i="16"/>
  <c r="DD137" i="27"/>
  <c r="DE25" i="16"/>
  <c r="DD23" i="16"/>
  <c r="DD29" i="16" s="1"/>
  <c r="DD24" i="16"/>
  <c r="DC30" i="16"/>
  <c r="DC136" i="27" s="1"/>
  <c r="DC139" i="27" s="1"/>
  <c r="DB150" i="27" s="1"/>
  <c r="DD94" i="9"/>
  <c r="DD93" i="9"/>
  <c r="DE95" i="9"/>
  <c r="DE34" i="16" l="1"/>
  <c r="DE138" i="27" s="1"/>
  <c r="DE28" i="16"/>
  <c r="DE31" i="16"/>
  <c r="DE137" i="27" s="1"/>
  <c r="DC132" i="27"/>
  <c r="DD22" i="16"/>
  <c r="DD38" i="16"/>
  <c r="DD40" i="16"/>
  <c r="DD39" i="16"/>
  <c r="DE24" i="16"/>
  <c r="DF25" i="16"/>
  <c r="DE23" i="16"/>
  <c r="DE29" i="16" s="1"/>
  <c r="DJ48" i="16"/>
  <c r="DI46" i="16"/>
  <c r="DI47" i="16"/>
  <c r="DD30" i="16"/>
  <c r="DD136" i="27" s="1"/>
  <c r="DD139" i="27" s="1"/>
  <c r="DC150" i="27" s="1"/>
  <c r="DE94" i="9"/>
  <c r="DF95" i="9"/>
  <c r="DE93" i="9"/>
  <c r="DF34" i="16" l="1"/>
  <c r="DF31" i="16"/>
  <c r="DF28" i="16"/>
  <c r="DD132" i="27"/>
  <c r="DE22" i="16"/>
  <c r="DE38" i="16"/>
  <c r="DE40" i="16"/>
  <c r="DE39" i="16"/>
  <c r="DJ47" i="16"/>
  <c r="DJ46" i="16"/>
  <c r="DK48" i="16"/>
  <c r="DE30" i="16"/>
  <c r="DE136" i="27" s="1"/>
  <c r="DE139" i="27" s="1"/>
  <c r="DD150" i="27" s="1"/>
  <c r="DF137" i="27"/>
  <c r="DF24" i="16"/>
  <c r="DG25" i="16"/>
  <c r="DF23" i="16"/>
  <c r="DF29" i="16" s="1"/>
  <c r="DG95" i="9"/>
  <c r="DF94" i="9"/>
  <c r="DF93" i="9"/>
  <c r="DE132" i="27" l="1"/>
  <c r="DF22" i="16"/>
  <c r="DF38" i="16"/>
  <c r="DF40" i="16"/>
  <c r="DF39" i="16"/>
  <c r="DL48" i="16"/>
  <c r="DK47" i="16"/>
  <c r="DK46" i="16"/>
  <c r="DG24" i="16"/>
  <c r="DH25" i="16"/>
  <c r="DG23" i="16"/>
  <c r="DH95" i="9"/>
  <c r="DG93" i="9"/>
  <c r="DG94" i="9"/>
  <c r="DH34" i="16" l="1"/>
  <c r="DH138" i="27" s="1"/>
  <c r="DH31" i="16"/>
  <c r="DH137" i="27" s="1"/>
  <c r="DH28" i="16"/>
  <c r="DF132" i="27"/>
  <c r="DG22" i="16"/>
  <c r="DG38" i="16"/>
  <c r="DG40" i="16"/>
  <c r="DG39" i="16"/>
  <c r="DI25" i="16"/>
  <c r="DH23" i="16"/>
  <c r="DH29" i="16" s="1"/>
  <c r="DH24" i="16"/>
  <c r="DL46" i="16"/>
  <c r="DM48" i="16"/>
  <c r="DL47" i="16"/>
  <c r="DI95" i="9"/>
  <c r="DH94" i="9"/>
  <c r="DH93" i="9"/>
  <c r="DI34" i="16" l="1"/>
  <c r="DI31" i="16"/>
  <c r="DI28" i="16"/>
  <c r="DG132" i="27"/>
  <c r="DH22" i="16"/>
  <c r="DH38" i="16"/>
  <c r="DH40" i="16"/>
  <c r="DH39" i="16"/>
  <c r="DH30" i="16"/>
  <c r="DH136" i="27" s="1"/>
  <c r="DH139" i="27" s="1"/>
  <c r="DG150" i="27" s="1"/>
  <c r="DG153" i="27" s="1"/>
  <c r="DH153" i="27" s="1"/>
  <c r="DI153" i="27" s="1"/>
  <c r="DJ153" i="27" s="1"/>
  <c r="DK153" i="27" s="1"/>
  <c r="DM46" i="16"/>
  <c r="DM47" i="16"/>
  <c r="DN48" i="16"/>
  <c r="DI137" i="27"/>
  <c r="DI24" i="16"/>
  <c r="DJ25" i="16"/>
  <c r="DI23" i="16"/>
  <c r="DI29" i="16" s="1"/>
  <c r="DI94" i="9"/>
  <c r="DJ95" i="9"/>
  <c r="DI93" i="9"/>
  <c r="DJ34" i="16" l="1"/>
  <c r="DJ31" i="16"/>
  <c r="DJ28" i="16"/>
  <c r="DH132" i="27"/>
  <c r="DI138" i="27"/>
  <c r="DI22" i="16"/>
  <c r="DI38" i="16"/>
  <c r="DI40" i="16"/>
  <c r="DI39" i="16"/>
  <c r="DN47" i="16"/>
  <c r="DN46" i="16"/>
  <c r="DO48" i="16"/>
  <c r="DJ138" i="27"/>
  <c r="DJ137" i="27"/>
  <c r="DJ24" i="16"/>
  <c r="DK25" i="16"/>
  <c r="DJ23" i="16"/>
  <c r="DJ29" i="16" s="1"/>
  <c r="DI30" i="16"/>
  <c r="DI136" i="27" s="1"/>
  <c r="DK95" i="9"/>
  <c r="DJ94" i="9"/>
  <c r="DJ93" i="9"/>
  <c r="DK34" i="16" l="1"/>
  <c r="DK138" i="27" s="1"/>
  <c r="DK31" i="16"/>
  <c r="DK28" i="16"/>
  <c r="DI132" i="27"/>
  <c r="DI139" i="27"/>
  <c r="DH150" i="27" s="1"/>
  <c r="DJ22" i="16"/>
  <c r="DJ38" i="16"/>
  <c r="DJ40" i="16"/>
  <c r="DJ39" i="16"/>
  <c r="DK137" i="27"/>
  <c r="DL25" i="16"/>
  <c r="DK24" i="16"/>
  <c r="DK23" i="16"/>
  <c r="DK29" i="16" s="1"/>
  <c r="DP48" i="16"/>
  <c r="DO47" i="16"/>
  <c r="DO46" i="16"/>
  <c r="DJ30" i="16"/>
  <c r="DJ136" i="27" s="1"/>
  <c r="DJ139" i="27" s="1"/>
  <c r="DI150" i="27" s="1"/>
  <c r="DK94" i="9"/>
  <c r="DK93" i="9"/>
  <c r="DL95" i="9"/>
  <c r="DL34" i="16" l="1"/>
  <c r="DL31" i="16"/>
  <c r="DL28" i="16"/>
  <c r="DJ132" i="27"/>
  <c r="DK22" i="16"/>
  <c r="DK38" i="16"/>
  <c r="DK40" i="16"/>
  <c r="DK39" i="16"/>
  <c r="DK30" i="16"/>
  <c r="DK136" i="27" s="1"/>
  <c r="DK139" i="27" s="1"/>
  <c r="DJ150" i="27" s="1"/>
  <c r="DP46" i="16"/>
  <c r="DQ48" i="16"/>
  <c r="DP47" i="16"/>
  <c r="DM25" i="16"/>
  <c r="DL24" i="16"/>
  <c r="DL23" i="16"/>
  <c r="DL29" i="16" s="1"/>
  <c r="DM95" i="9"/>
  <c r="DL94" i="9"/>
  <c r="DL93" i="9"/>
  <c r="DM34" i="16" l="1"/>
  <c r="DM138" i="27" s="1"/>
  <c r="DM31" i="16"/>
  <c r="DM28" i="16"/>
  <c r="DK132" i="27"/>
  <c r="DL22" i="16"/>
  <c r="DL38" i="16"/>
  <c r="DL40" i="16"/>
  <c r="DL39" i="16"/>
  <c r="DM137" i="27"/>
  <c r="DM24" i="16"/>
  <c r="DN25" i="16"/>
  <c r="DM23" i="16"/>
  <c r="DM29" i="16" s="1"/>
  <c r="DQ47" i="16"/>
  <c r="DR48" i="16"/>
  <c r="DQ46" i="16"/>
  <c r="DM94" i="9"/>
  <c r="DN95" i="9"/>
  <c r="DM93" i="9"/>
  <c r="DN34" i="16" l="1"/>
  <c r="DN138" i="27" s="1"/>
  <c r="DN31" i="16"/>
  <c r="DN28" i="16"/>
  <c r="DL132" i="27"/>
  <c r="DM22" i="16"/>
  <c r="DM38" i="16"/>
  <c r="DM40" i="16"/>
  <c r="DM39" i="16"/>
  <c r="DM30" i="16"/>
  <c r="DM136" i="27" s="1"/>
  <c r="DM139" i="27" s="1"/>
  <c r="DL150" i="27" s="1"/>
  <c r="DS48" i="16"/>
  <c r="DR47" i="16"/>
  <c r="DR46" i="16"/>
  <c r="DN137" i="27"/>
  <c r="DO25" i="16"/>
  <c r="DN23" i="16"/>
  <c r="DN29" i="16" s="1"/>
  <c r="DN24" i="16"/>
  <c r="DO95" i="9"/>
  <c r="DN94" i="9"/>
  <c r="DN93" i="9"/>
  <c r="DO34" i="16" l="1"/>
  <c r="DO138" i="27" s="1"/>
  <c r="DO31" i="16"/>
  <c r="DO28" i="16"/>
  <c r="DM132" i="27"/>
  <c r="DN22" i="16"/>
  <c r="DN38" i="16"/>
  <c r="DN40" i="16"/>
  <c r="DN39" i="16"/>
  <c r="DN30" i="16"/>
  <c r="DN136" i="27" s="1"/>
  <c r="DN139" i="27" s="1"/>
  <c r="DM150" i="27" s="1"/>
  <c r="DO137" i="27"/>
  <c r="DO24" i="16"/>
  <c r="DP25" i="16"/>
  <c r="DO23" i="16"/>
  <c r="DO29" i="16" s="1"/>
  <c r="DS46" i="16"/>
  <c r="DS47" i="16"/>
  <c r="DT48" i="16"/>
  <c r="DO93" i="9"/>
  <c r="DP95" i="9"/>
  <c r="DO94" i="9"/>
  <c r="DP34" i="16" l="1"/>
  <c r="DP31" i="16"/>
  <c r="DP28" i="16"/>
  <c r="DN132" i="27"/>
  <c r="DO22" i="16"/>
  <c r="DO38" i="16"/>
  <c r="DO40" i="16"/>
  <c r="DO39" i="16"/>
  <c r="DO30" i="16"/>
  <c r="DO136" i="27" s="1"/>
  <c r="DO139" i="27" s="1"/>
  <c r="DN150" i="27" s="1"/>
  <c r="DT46" i="16"/>
  <c r="DT47" i="16"/>
  <c r="DU48" i="16"/>
  <c r="DP138" i="27"/>
  <c r="DP137" i="27"/>
  <c r="DP23" i="16"/>
  <c r="DP29" i="16" s="1"/>
  <c r="DP24" i="16"/>
  <c r="DQ25" i="16"/>
  <c r="DP94" i="9"/>
  <c r="DP93" i="9"/>
  <c r="DQ95" i="9"/>
  <c r="DQ31" i="16" l="1"/>
  <c r="DQ34" i="16"/>
  <c r="DQ138" i="27" s="1"/>
  <c r="DQ28" i="16"/>
  <c r="DO132" i="27"/>
  <c r="DP22" i="16"/>
  <c r="DP38" i="16"/>
  <c r="DP40" i="16"/>
  <c r="DP39" i="16"/>
  <c r="DQ137" i="27"/>
  <c r="DQ24" i="16"/>
  <c r="DR25" i="16"/>
  <c r="DQ23" i="16"/>
  <c r="DQ29" i="16" s="1"/>
  <c r="DP30" i="16"/>
  <c r="DP136" i="27" s="1"/>
  <c r="DP139" i="27" s="1"/>
  <c r="DO150" i="27" s="1"/>
  <c r="DU47" i="16"/>
  <c r="DV48" i="16"/>
  <c r="DU46" i="16"/>
  <c r="DQ94" i="9"/>
  <c r="DR95" i="9"/>
  <c r="DQ93" i="9"/>
  <c r="DR34" i="16" l="1"/>
  <c r="DR31" i="16"/>
  <c r="DR28" i="16"/>
  <c r="DP132" i="27"/>
  <c r="DQ22" i="16"/>
  <c r="DQ38" i="16"/>
  <c r="DQ40" i="16"/>
  <c r="DQ39" i="16"/>
  <c r="DQ30" i="16"/>
  <c r="DQ136" i="27" s="1"/>
  <c r="DQ139" i="27" s="1"/>
  <c r="DP150" i="27" s="1"/>
  <c r="DW48" i="16"/>
  <c r="DV47" i="16"/>
  <c r="DV46" i="16"/>
  <c r="DR137" i="27"/>
  <c r="DR23" i="16"/>
  <c r="DR29" i="16" s="1"/>
  <c r="DS25" i="16"/>
  <c r="DR24" i="16"/>
  <c r="DS95" i="9"/>
  <c r="DR93" i="9"/>
  <c r="DR94" i="9"/>
  <c r="DQ132" i="27" l="1"/>
  <c r="DR22" i="16"/>
  <c r="DR38" i="16"/>
  <c r="DR40" i="16"/>
  <c r="DR39" i="16"/>
  <c r="DS24" i="16"/>
  <c r="DT25" i="16"/>
  <c r="DS23" i="16"/>
  <c r="DW47" i="16"/>
  <c r="DX48" i="16"/>
  <c r="DW46" i="16"/>
  <c r="DT95" i="9"/>
  <c r="DS94" i="9"/>
  <c r="DS93" i="9"/>
  <c r="DT31" i="16" l="1"/>
  <c r="DT34" i="16"/>
  <c r="DT138" i="27" s="1"/>
  <c r="DT28" i="16"/>
  <c r="DR132" i="27"/>
  <c r="DS22" i="16"/>
  <c r="DS38" i="16"/>
  <c r="DS40" i="16"/>
  <c r="DS39" i="16"/>
  <c r="DX47" i="16"/>
  <c r="DX46" i="16"/>
  <c r="DY48" i="16"/>
  <c r="DT137" i="27"/>
  <c r="DT23" i="16"/>
  <c r="DT29" i="16" s="1"/>
  <c r="DU25" i="16"/>
  <c r="DT24" i="16"/>
  <c r="DU95" i="9"/>
  <c r="DT93" i="9"/>
  <c r="DT94" i="9"/>
  <c r="DU34" i="16" l="1"/>
  <c r="DU28" i="16"/>
  <c r="DU31" i="16"/>
  <c r="DU137" i="27" s="1"/>
  <c r="DS132" i="27"/>
  <c r="DT22" i="16"/>
  <c r="DT38" i="16"/>
  <c r="DT40" i="16"/>
  <c r="DT39" i="16"/>
  <c r="DT30" i="16"/>
  <c r="DT136" i="27" s="1"/>
  <c r="DT139" i="27" s="1"/>
  <c r="DS150" i="27" s="1"/>
  <c r="DS153" i="27" s="1"/>
  <c r="DT153" i="27" s="1"/>
  <c r="DU153" i="27" s="1"/>
  <c r="DV153" i="27" s="1"/>
  <c r="DW153" i="27" s="1"/>
  <c r="DU24" i="16"/>
  <c r="DU23" i="16"/>
  <c r="DU29" i="16" s="1"/>
  <c r="DV25" i="16"/>
  <c r="DY46" i="16"/>
  <c r="DY47" i="16"/>
  <c r="DZ48" i="16"/>
  <c r="DU94" i="9"/>
  <c r="DU93" i="9"/>
  <c r="DV95" i="9"/>
  <c r="DV31" i="16" l="1"/>
  <c r="DV34" i="16"/>
  <c r="DV138" i="27" s="1"/>
  <c r="DV28" i="16"/>
  <c r="DT132" i="27"/>
  <c r="DU138" i="27"/>
  <c r="DU22" i="16"/>
  <c r="DU38" i="16"/>
  <c r="DU40" i="16"/>
  <c r="DU39" i="16"/>
  <c r="DU30" i="16"/>
  <c r="DU136" i="27" s="1"/>
  <c r="EA48" i="16"/>
  <c r="DZ46" i="16"/>
  <c r="DZ47" i="16"/>
  <c r="DV137" i="27"/>
  <c r="DV24" i="16"/>
  <c r="DW25" i="16"/>
  <c r="DV23" i="16"/>
  <c r="DV29" i="16" s="1"/>
  <c r="DW95" i="9"/>
  <c r="DV94" i="9"/>
  <c r="DV93" i="9"/>
  <c r="DW31" i="16" l="1"/>
  <c r="DW137" i="27" s="1"/>
  <c r="DW34" i="16"/>
  <c r="DW28" i="16"/>
  <c r="DU132" i="27"/>
  <c r="DU139" i="27"/>
  <c r="DT150" i="27" s="1"/>
  <c r="DV22" i="16"/>
  <c r="DV38" i="16"/>
  <c r="DV40" i="16"/>
  <c r="DV39" i="16"/>
  <c r="DV30" i="16"/>
  <c r="DV136" i="27" s="1"/>
  <c r="DV139" i="27" s="1"/>
  <c r="DU150" i="27" s="1"/>
  <c r="DW24" i="16"/>
  <c r="DX25" i="16"/>
  <c r="DW23" i="16"/>
  <c r="DW29" i="16" s="1"/>
  <c r="EA46" i="16"/>
  <c r="EB48" i="16"/>
  <c r="EA47" i="16"/>
  <c r="DW94" i="9"/>
  <c r="DW93" i="9"/>
  <c r="DX95" i="9"/>
  <c r="DX31" i="16" l="1"/>
  <c r="DX34" i="16"/>
  <c r="DX28" i="16"/>
  <c r="DV132" i="27"/>
  <c r="DW138" i="27"/>
  <c r="DW22" i="16"/>
  <c r="DW38" i="16"/>
  <c r="DW40" i="16"/>
  <c r="DW39" i="16"/>
  <c r="DY25" i="16"/>
  <c r="DX23" i="16"/>
  <c r="DX29" i="16" s="1"/>
  <c r="DX24" i="16"/>
  <c r="DW30" i="16"/>
  <c r="DW136" i="27" s="1"/>
  <c r="DW139" i="27" s="1"/>
  <c r="DV150" i="27" s="1"/>
  <c r="EB46" i="16"/>
  <c r="EC48" i="16"/>
  <c r="EB47" i="16"/>
  <c r="DY95" i="9"/>
  <c r="DX94" i="9"/>
  <c r="DX93" i="9"/>
  <c r="DY34" i="16" l="1"/>
  <c r="DY138" i="27" s="1"/>
  <c r="DY28" i="16"/>
  <c r="DY31" i="16"/>
  <c r="DW132" i="27"/>
  <c r="DX22" i="16"/>
  <c r="DX38" i="16"/>
  <c r="DX40" i="16"/>
  <c r="DX39" i="16"/>
  <c r="ED48" i="16"/>
  <c r="EC47" i="16"/>
  <c r="EC46" i="16"/>
  <c r="DY137" i="27"/>
  <c r="DY23" i="16"/>
  <c r="DY29" i="16" s="1"/>
  <c r="DZ25" i="16"/>
  <c r="DY24" i="16"/>
  <c r="DY94" i="9"/>
  <c r="DZ95" i="9"/>
  <c r="DY93" i="9"/>
  <c r="DZ31" i="16" l="1"/>
  <c r="DZ34" i="16"/>
  <c r="DZ138" i="27" s="1"/>
  <c r="DZ28" i="16"/>
  <c r="DX132" i="27"/>
  <c r="DY22" i="16"/>
  <c r="DY38" i="16"/>
  <c r="DY40" i="16"/>
  <c r="DY39" i="16"/>
  <c r="DZ137" i="27"/>
  <c r="DZ24" i="16"/>
  <c r="EA25" i="16"/>
  <c r="DZ23" i="16"/>
  <c r="DZ29" i="16" s="1"/>
  <c r="DY30" i="16"/>
  <c r="DY136" i="27" s="1"/>
  <c r="DY139" i="27" s="1"/>
  <c r="DX150" i="27" s="1"/>
  <c r="ED47" i="16"/>
  <c r="ED46" i="16"/>
  <c r="EE48" i="16"/>
  <c r="EA95" i="9"/>
  <c r="DZ93" i="9"/>
  <c r="DZ94" i="9"/>
  <c r="EA31" i="16" l="1"/>
  <c r="EA34" i="16"/>
  <c r="EA138" i="27" s="1"/>
  <c r="EA28" i="16"/>
  <c r="DY132" i="27"/>
  <c r="DZ22" i="16"/>
  <c r="DZ38" i="16"/>
  <c r="DZ40" i="16"/>
  <c r="DZ39" i="16"/>
  <c r="DZ30" i="16"/>
  <c r="DZ136" i="27" s="1"/>
  <c r="DZ139" i="27" s="1"/>
  <c r="DY150" i="27" s="1"/>
  <c r="EF48" i="16"/>
  <c r="EE47" i="16"/>
  <c r="EE46" i="16"/>
  <c r="EA137" i="27"/>
  <c r="EA24" i="16"/>
  <c r="EB25" i="16"/>
  <c r="EA23" i="16"/>
  <c r="EA29" i="16" s="1"/>
  <c r="EB95" i="9"/>
  <c r="EA94" i="9"/>
  <c r="EA93" i="9"/>
  <c r="EB31" i="16" l="1"/>
  <c r="EB34" i="16"/>
  <c r="EB138" i="27" s="1"/>
  <c r="EB28" i="16"/>
  <c r="DZ132" i="27"/>
  <c r="EA22" i="16"/>
  <c r="EA38" i="16"/>
  <c r="EA40" i="16"/>
  <c r="EA39" i="16"/>
  <c r="EA30" i="16"/>
  <c r="EA136" i="27" s="1"/>
  <c r="EA139" i="27" s="1"/>
  <c r="DZ150" i="27" s="1"/>
  <c r="EB137" i="27"/>
  <c r="EB24" i="16"/>
  <c r="EB23" i="16"/>
  <c r="EB29" i="16" s="1"/>
  <c r="EC25" i="16"/>
  <c r="EF46" i="16"/>
  <c r="EG48" i="16"/>
  <c r="EF47" i="16"/>
  <c r="EC95" i="9"/>
  <c r="EB94" i="9"/>
  <c r="EB93" i="9"/>
  <c r="EC34" i="16" l="1"/>
  <c r="EC28" i="16"/>
  <c r="EC31" i="16"/>
  <c r="EA132" i="27"/>
  <c r="EB22" i="16"/>
  <c r="EB38" i="16"/>
  <c r="EB40" i="16"/>
  <c r="EB39" i="16"/>
  <c r="EB30" i="16"/>
  <c r="EB136" i="27" s="1"/>
  <c r="EB139" i="27" s="1"/>
  <c r="EA150" i="27" s="1"/>
  <c r="EG46" i="16"/>
  <c r="EG47" i="16"/>
  <c r="EH48" i="16"/>
  <c r="EC138" i="27"/>
  <c r="EC137" i="27"/>
  <c r="EC24" i="16"/>
  <c r="ED25" i="16"/>
  <c r="EC23" i="16"/>
  <c r="EC29" i="16" s="1"/>
  <c r="EC94" i="9"/>
  <c r="ED95" i="9"/>
  <c r="EC93" i="9"/>
  <c r="ED31" i="16" l="1"/>
  <c r="ED34" i="16"/>
  <c r="ED28" i="16"/>
  <c r="EB132" i="27"/>
  <c r="EC22" i="16"/>
  <c r="EC38" i="16"/>
  <c r="EC40" i="16"/>
  <c r="EC39" i="16"/>
  <c r="ED137" i="27"/>
  <c r="ED24" i="16"/>
  <c r="EE25" i="16"/>
  <c r="ED23" i="16"/>
  <c r="ED29" i="16" s="1"/>
  <c r="EC30" i="16"/>
  <c r="EC136" i="27" s="1"/>
  <c r="EC139" i="27" s="1"/>
  <c r="EB150" i="27" s="1"/>
  <c r="EI48" i="16"/>
  <c r="EH46" i="16"/>
  <c r="EH47" i="16"/>
  <c r="EE95" i="9"/>
  <c r="ED94" i="9"/>
  <c r="ED93" i="9"/>
  <c r="EC132" i="27" l="1"/>
  <c r="ED22" i="16"/>
  <c r="ED38" i="16"/>
  <c r="ED40" i="16"/>
  <c r="ED39" i="16"/>
  <c r="EJ48" i="16"/>
  <c r="EI46" i="16"/>
  <c r="EI47" i="16"/>
  <c r="EE24" i="16"/>
  <c r="EF25" i="16"/>
  <c r="EE23" i="16"/>
  <c r="EE94" i="9"/>
  <c r="EE93" i="9"/>
  <c r="EF95" i="9"/>
  <c r="EF31" i="16" l="1"/>
  <c r="EF34" i="16"/>
  <c r="EF138" i="27" s="1"/>
  <c r="EF28" i="16"/>
  <c r="ED132" i="27"/>
  <c r="EE22" i="16"/>
  <c r="EE38" i="16"/>
  <c r="EE40" i="16"/>
  <c r="EE39" i="16"/>
  <c r="EF137" i="27"/>
  <c r="EG25" i="16"/>
  <c r="EF24" i="16"/>
  <c r="EF23" i="16"/>
  <c r="EF29" i="16" s="1"/>
  <c r="EJ46" i="16"/>
  <c r="EJ47" i="16"/>
  <c r="EK48" i="16"/>
  <c r="EF94" i="9"/>
  <c r="EG95" i="9"/>
  <c r="EF93" i="9"/>
  <c r="EG34" i="16" l="1"/>
  <c r="EG138" i="27" s="1"/>
  <c r="EG31" i="16"/>
  <c r="EG28" i="16"/>
  <c r="EE132" i="27"/>
  <c r="EF22" i="16"/>
  <c r="EF38" i="16"/>
  <c r="EF40" i="16"/>
  <c r="EF39" i="16"/>
  <c r="EF30" i="16"/>
  <c r="EF136" i="27" s="1"/>
  <c r="EF139" i="27" s="1"/>
  <c r="EE150" i="27" s="1"/>
  <c r="EE153" i="27" s="1"/>
  <c r="EF153" i="27" s="1"/>
  <c r="EG153" i="27" s="1"/>
  <c r="EH153" i="27" s="1"/>
  <c r="EI153" i="27" s="1"/>
  <c r="EK46" i="16"/>
  <c r="EK47" i="16"/>
  <c r="EL48" i="16"/>
  <c r="EG137" i="27"/>
  <c r="EH25" i="16"/>
  <c r="EG24" i="16"/>
  <c r="EG23" i="16"/>
  <c r="EG29" i="16" s="1"/>
  <c r="EG94" i="9"/>
  <c r="EH95" i="9"/>
  <c r="EG93" i="9"/>
  <c r="EH34" i="16" l="1"/>
  <c r="EH31" i="16"/>
  <c r="EH137" i="27" s="1"/>
  <c r="EH28" i="16"/>
  <c r="EF132" i="27"/>
  <c r="EG22" i="16"/>
  <c r="EG38" i="16"/>
  <c r="EG40" i="16"/>
  <c r="EG39" i="16"/>
  <c r="EH24" i="16"/>
  <c r="EI25" i="16"/>
  <c r="EH23" i="16"/>
  <c r="EH29" i="16" s="1"/>
  <c r="EG30" i="16"/>
  <c r="EG136" i="27" s="1"/>
  <c r="EG139" i="27" s="1"/>
  <c r="EF150" i="27" s="1"/>
  <c r="EL47" i="16"/>
  <c r="EL46" i="16"/>
  <c r="EM48" i="16"/>
  <c r="EI95" i="9"/>
  <c r="EH93" i="9"/>
  <c r="EH94" i="9"/>
  <c r="EI31" i="16" l="1"/>
  <c r="EI28" i="16"/>
  <c r="EI34" i="16"/>
  <c r="EI138" i="27" s="1"/>
  <c r="EG132" i="27"/>
  <c r="EH138" i="27"/>
  <c r="EH22" i="16"/>
  <c r="EH38" i="16"/>
  <c r="EH40" i="16"/>
  <c r="EH39" i="16"/>
  <c r="EH30" i="16"/>
  <c r="EH136" i="27" s="1"/>
  <c r="EM46" i="16"/>
  <c r="EN48" i="16"/>
  <c r="EM47" i="16"/>
  <c r="EI137" i="27"/>
  <c r="EI23" i="16"/>
  <c r="EI29" i="16" s="1"/>
  <c r="EJ25" i="16"/>
  <c r="EI24" i="16"/>
  <c r="EJ95" i="9"/>
  <c r="EI94" i="9"/>
  <c r="EI93" i="9"/>
  <c r="EJ31" i="16" l="1"/>
  <c r="EJ34" i="16"/>
  <c r="EJ28" i="16"/>
  <c r="EH132" i="27"/>
  <c r="EH139" i="27"/>
  <c r="EG150" i="27" s="1"/>
  <c r="EI22" i="16"/>
  <c r="EI38" i="16"/>
  <c r="EI40" i="16"/>
  <c r="EI39" i="16"/>
  <c r="EI30" i="16"/>
  <c r="EI136" i="27" s="1"/>
  <c r="EI139" i="27" s="1"/>
  <c r="EH150" i="27" s="1"/>
  <c r="EN46" i="16"/>
  <c r="EO48" i="16"/>
  <c r="EN47" i="16"/>
  <c r="EK25" i="16"/>
  <c r="EJ23" i="16"/>
  <c r="EJ29" i="16" s="1"/>
  <c r="EJ24" i="16"/>
  <c r="EK95" i="9"/>
  <c r="EJ94" i="9"/>
  <c r="EJ93" i="9"/>
  <c r="EK34" i="16" l="1"/>
  <c r="EK138" i="27" s="1"/>
  <c r="EK31" i="16"/>
  <c r="EK28" i="16"/>
  <c r="EI132" i="27"/>
  <c r="EJ22" i="16"/>
  <c r="EJ38" i="16"/>
  <c r="EJ40" i="16"/>
  <c r="EJ39" i="16"/>
  <c r="EO46" i="16"/>
  <c r="EO47" i="16"/>
  <c r="EP48" i="16"/>
  <c r="EK137" i="27"/>
  <c r="EK24" i="16"/>
  <c r="EK23" i="16"/>
  <c r="EK29" i="16" s="1"/>
  <c r="EL25" i="16"/>
  <c r="EK94" i="9"/>
  <c r="EL95" i="9"/>
  <c r="EK93" i="9"/>
  <c r="EL34" i="16" l="1"/>
  <c r="EL138" i="27" s="1"/>
  <c r="EL31" i="16"/>
  <c r="EL28" i="16"/>
  <c r="EJ132" i="27"/>
  <c r="EK22" i="16"/>
  <c r="EK38" i="16"/>
  <c r="EK40" i="16"/>
  <c r="EK39" i="16"/>
  <c r="EK30" i="16"/>
  <c r="EK136" i="27" s="1"/>
  <c r="EK139" i="27" s="1"/>
  <c r="EJ150" i="27" s="1"/>
  <c r="EP47" i="16"/>
  <c r="EQ48" i="16"/>
  <c r="EP46" i="16"/>
  <c r="EL137" i="27"/>
  <c r="EL23" i="16"/>
  <c r="EL29" i="16" s="1"/>
  <c r="EM25" i="16"/>
  <c r="EL24" i="16"/>
  <c r="EM95" i="9"/>
  <c r="EL94" i="9"/>
  <c r="EL93" i="9"/>
  <c r="EM31" i="16" l="1"/>
  <c r="EM34" i="16"/>
  <c r="EM138" i="27" s="1"/>
  <c r="EM28" i="16"/>
  <c r="EK132" i="27"/>
  <c r="EL22" i="16"/>
  <c r="EL38" i="16"/>
  <c r="EL40" i="16"/>
  <c r="EL39" i="16"/>
  <c r="EL30" i="16"/>
  <c r="EL136" i="27" s="1"/>
  <c r="EL139" i="27" s="1"/>
  <c r="EK150" i="27" s="1"/>
  <c r="EM137" i="27"/>
  <c r="EM24" i="16"/>
  <c r="EN25" i="16"/>
  <c r="EM23" i="16"/>
  <c r="EM29" i="16" s="1"/>
  <c r="EQ47" i="16"/>
  <c r="EQ46" i="16"/>
  <c r="ER48" i="16"/>
  <c r="EM94" i="9"/>
  <c r="EM93" i="9"/>
  <c r="EN95" i="9"/>
  <c r="EN31" i="16" l="1"/>
  <c r="EN34" i="16"/>
  <c r="EN138" i="27" s="1"/>
  <c r="EN28" i="16"/>
  <c r="EL132" i="27"/>
  <c r="EM22" i="16"/>
  <c r="EM38" i="16"/>
  <c r="EM40" i="16"/>
  <c r="EM39" i="16"/>
  <c r="EM30" i="16"/>
  <c r="EM136" i="27" s="1"/>
  <c r="EM139" i="27" s="1"/>
  <c r="EL150" i="27" s="1"/>
  <c r="ES48" i="16"/>
  <c r="ER47" i="16"/>
  <c r="ER46" i="16"/>
  <c r="EN137" i="27"/>
  <c r="EN23" i="16"/>
  <c r="EN29" i="16" s="1"/>
  <c r="EO25" i="16"/>
  <c r="EN24" i="16"/>
  <c r="EO95" i="9"/>
  <c r="EN94" i="9"/>
  <c r="EN93" i="9"/>
  <c r="EO34" i="16" l="1"/>
  <c r="EO138" i="27" s="1"/>
  <c r="EO31" i="16"/>
  <c r="EO28" i="16"/>
  <c r="EM132" i="27"/>
  <c r="EN22" i="16"/>
  <c r="EN38" i="16"/>
  <c r="EN40" i="16"/>
  <c r="EN39" i="16"/>
  <c r="EN30" i="16"/>
  <c r="EN136" i="27" s="1"/>
  <c r="EN139" i="27" s="1"/>
  <c r="EM150" i="27" s="1"/>
  <c r="EO137" i="27"/>
  <c r="EO24" i="16"/>
  <c r="EP25" i="16"/>
  <c r="EO23" i="16"/>
  <c r="EO29" i="16" s="1"/>
  <c r="ES47" i="16"/>
  <c r="ET48" i="16"/>
  <c r="ES46" i="16"/>
  <c r="EO94" i="9"/>
  <c r="EP95" i="9"/>
  <c r="EO93" i="9"/>
  <c r="EP34" i="16" l="1"/>
  <c r="EP31" i="16"/>
  <c r="EP137" i="27" s="1"/>
  <c r="EP28" i="16"/>
  <c r="EN132" i="27"/>
  <c r="EO22" i="16"/>
  <c r="EO38" i="16"/>
  <c r="EO40" i="16"/>
  <c r="EO39" i="16"/>
  <c r="EO30" i="16"/>
  <c r="EO136" i="27" s="1"/>
  <c r="EO139" i="27" s="1"/>
  <c r="EN150" i="27" s="1"/>
  <c r="ET47" i="16"/>
  <c r="EU48" i="16"/>
  <c r="ET46" i="16"/>
  <c r="EP24" i="16"/>
  <c r="EQ25" i="16"/>
  <c r="EP23" i="16"/>
  <c r="EP29" i="16" s="1"/>
  <c r="EQ95" i="9"/>
  <c r="EP93" i="9"/>
  <c r="EP94" i="9"/>
  <c r="EO132" i="27" l="1"/>
  <c r="EP22" i="16"/>
  <c r="EP38" i="16"/>
  <c r="EP40" i="16"/>
  <c r="EP39" i="16"/>
  <c r="EQ24" i="16"/>
  <c r="ER25" i="16"/>
  <c r="EQ23" i="16"/>
  <c r="EU47" i="16"/>
  <c r="EU46" i="16"/>
  <c r="EV48" i="16"/>
  <c r="EQ94" i="9"/>
  <c r="ER95" i="9"/>
  <c r="EQ93" i="9"/>
  <c r="ER31" i="16" l="1"/>
  <c r="ER34" i="16"/>
  <c r="ER138" i="27" s="1"/>
  <c r="ER28" i="16"/>
  <c r="EP132" i="27"/>
  <c r="EQ22" i="16"/>
  <c r="EQ38" i="16"/>
  <c r="EQ40" i="16"/>
  <c r="EQ39" i="16"/>
  <c r="EW48" i="16"/>
  <c r="EV47" i="16"/>
  <c r="EV46" i="16"/>
  <c r="ER137" i="27"/>
  <c r="ES25" i="16"/>
  <c r="ER24" i="16"/>
  <c r="ER23" i="16"/>
  <c r="ER29" i="16" s="1"/>
  <c r="ER94" i="9"/>
  <c r="ES95" i="9"/>
  <c r="ER93" i="9"/>
  <c r="ES34" i="16" l="1"/>
  <c r="ES31" i="16"/>
  <c r="ES28" i="16"/>
  <c r="EQ132" i="27"/>
  <c r="ER22" i="16"/>
  <c r="ER38" i="16"/>
  <c r="ER40" i="16"/>
  <c r="ER39" i="16"/>
  <c r="ER30" i="16"/>
  <c r="ER136" i="27" s="1"/>
  <c r="ER139" i="27" s="1"/>
  <c r="EQ150" i="27" s="1"/>
  <c r="EQ153" i="27" s="1"/>
  <c r="ER153" i="27" s="1"/>
  <c r="ES153" i="27" s="1"/>
  <c r="ET153" i="27" s="1"/>
  <c r="EU153" i="27" s="1"/>
  <c r="ES137" i="27"/>
  <c r="ES24" i="16"/>
  <c r="ET25" i="16"/>
  <c r="ES23" i="16"/>
  <c r="ES29" i="16" s="1"/>
  <c r="EW46" i="16"/>
  <c r="EW47" i="16"/>
  <c r="EX48" i="16"/>
  <c r="ES94" i="9"/>
  <c r="ET95" i="9"/>
  <c r="ES93" i="9"/>
  <c r="ET34" i="16" l="1"/>
  <c r="ET138" i="27" s="1"/>
  <c r="ET31" i="16"/>
  <c r="ET28" i="16"/>
  <c r="ER132" i="27"/>
  <c r="ES138" i="27"/>
  <c r="ES22" i="16"/>
  <c r="ES38" i="16"/>
  <c r="ES40" i="16"/>
  <c r="ES39" i="16"/>
  <c r="ES30" i="16"/>
  <c r="ES136" i="27" s="1"/>
  <c r="EY48" i="16"/>
  <c r="EX47" i="16"/>
  <c r="EX46" i="16"/>
  <c r="ET137" i="27"/>
  <c r="ET24" i="16"/>
  <c r="ET23" i="16"/>
  <c r="ET29" i="16" s="1"/>
  <c r="EU25" i="16"/>
  <c r="EU95" i="9"/>
  <c r="ET94" i="9"/>
  <c r="ET93" i="9"/>
  <c r="EU34" i="16" l="1"/>
  <c r="EU138" i="27" s="1"/>
  <c r="EU31" i="16"/>
  <c r="EU28" i="16"/>
  <c r="ES132" i="27"/>
  <c r="ES139" i="27"/>
  <c r="ER150" i="27" s="1"/>
  <c r="ET22" i="16"/>
  <c r="ET38" i="16"/>
  <c r="ET40" i="16"/>
  <c r="ET39" i="16"/>
  <c r="ET30" i="16"/>
  <c r="ET136" i="27" s="1"/>
  <c r="ET139" i="27" s="1"/>
  <c r="ES150" i="27" s="1"/>
  <c r="EU137" i="27"/>
  <c r="EU24" i="16"/>
  <c r="EU23" i="16"/>
  <c r="EU29" i="16" s="1"/>
  <c r="EV25" i="16"/>
  <c r="EY47" i="16"/>
  <c r="EY46" i="16"/>
  <c r="EZ48" i="16"/>
  <c r="EV95" i="9"/>
  <c r="EU94" i="9"/>
  <c r="EU93" i="9"/>
  <c r="EV31" i="16" l="1"/>
  <c r="EV34" i="16"/>
  <c r="EV28" i="16"/>
  <c r="ET132" i="27"/>
  <c r="EU22" i="16"/>
  <c r="EU38" i="16"/>
  <c r="EU40" i="16"/>
  <c r="EU39" i="16"/>
  <c r="EU30" i="16"/>
  <c r="EU136" i="27" s="1"/>
  <c r="EU139" i="27" s="1"/>
  <c r="ET150" i="27" s="1"/>
  <c r="EW25" i="16"/>
  <c r="EV23" i="16"/>
  <c r="EV29" i="16" s="1"/>
  <c r="EV24" i="16"/>
  <c r="EZ46" i="16"/>
  <c r="EZ47" i="16"/>
  <c r="FA48" i="16"/>
  <c r="EW95" i="9"/>
  <c r="EV94" i="9"/>
  <c r="EV93" i="9"/>
  <c r="EW34" i="16" l="1"/>
  <c r="EW138" i="27" s="1"/>
  <c r="EW31" i="16"/>
  <c r="EW28" i="16"/>
  <c r="EU132" i="27"/>
  <c r="EV22" i="16"/>
  <c r="EV38" i="16"/>
  <c r="EV40" i="16"/>
  <c r="EV39" i="16"/>
  <c r="FA47" i="16"/>
  <c r="FB48" i="16"/>
  <c r="FA46" i="16"/>
  <c r="EW137" i="27"/>
  <c r="EX25" i="16"/>
  <c r="EW23" i="16"/>
  <c r="EW29" i="16" s="1"/>
  <c r="EW24" i="16"/>
  <c r="EW94" i="9"/>
  <c r="EW93" i="9"/>
  <c r="EX95" i="9"/>
  <c r="EX34" i="16" l="1"/>
  <c r="EX138" i="27" s="1"/>
  <c r="EX31" i="16"/>
  <c r="EX28" i="16"/>
  <c r="EV132" i="27"/>
  <c r="EW22" i="16"/>
  <c r="EW38" i="16"/>
  <c r="EW40" i="16"/>
  <c r="EW39" i="16"/>
  <c r="EX137" i="27"/>
  <c r="EY25" i="16"/>
  <c r="EX23" i="16"/>
  <c r="EX29" i="16" s="1"/>
  <c r="EX24" i="16"/>
  <c r="EW30" i="16"/>
  <c r="EW136" i="27" s="1"/>
  <c r="EW139" i="27" s="1"/>
  <c r="EV150" i="27" s="1"/>
  <c r="FB47" i="16"/>
  <c r="FB46" i="16"/>
  <c r="FC48" i="16"/>
  <c r="EY95" i="9"/>
  <c r="EX93" i="9"/>
  <c r="EX94" i="9"/>
  <c r="EY34" i="16" l="1"/>
  <c r="EY31" i="16"/>
  <c r="EY28" i="16"/>
  <c r="EW132" i="27"/>
  <c r="EX22" i="16"/>
  <c r="EX38" i="16"/>
  <c r="EX40" i="16"/>
  <c r="EX39" i="16"/>
  <c r="FC46" i="16"/>
  <c r="FC47" i="16"/>
  <c r="FD48" i="16"/>
  <c r="EX30" i="16"/>
  <c r="EX136" i="27" s="1"/>
  <c r="EX139" i="27" s="1"/>
  <c r="EW150" i="27" s="1"/>
  <c r="EY138" i="27"/>
  <c r="EY137" i="27"/>
  <c r="EZ25" i="16"/>
  <c r="EY23" i="16"/>
  <c r="EY29" i="16" s="1"/>
  <c r="EY24" i="16"/>
  <c r="EZ95" i="9"/>
  <c r="EY94" i="9"/>
  <c r="EY93" i="9"/>
  <c r="EZ31" i="16" l="1"/>
  <c r="EZ28" i="16"/>
  <c r="EZ34" i="16"/>
  <c r="EZ138" i="27" s="1"/>
  <c r="EX132" i="27"/>
  <c r="EY22" i="16"/>
  <c r="EY38" i="16"/>
  <c r="EY40" i="16"/>
  <c r="EY39" i="16"/>
  <c r="EY30" i="16"/>
  <c r="EY136" i="27" s="1"/>
  <c r="EY139" i="27" s="1"/>
  <c r="EX150" i="27" s="1"/>
  <c r="FD46" i="16"/>
  <c r="FE48" i="16"/>
  <c r="FD47" i="16"/>
  <c r="EZ137" i="27"/>
  <c r="EZ24" i="16"/>
  <c r="EZ23" i="16"/>
  <c r="EZ29" i="16" s="1"/>
  <c r="FA25" i="16"/>
  <c r="EZ94" i="9"/>
  <c r="FA95" i="9"/>
  <c r="EZ93" i="9"/>
  <c r="FA34" i="16" l="1"/>
  <c r="FA138" i="27" s="1"/>
  <c r="FA28" i="16"/>
  <c r="FA31" i="16"/>
  <c r="FA137" i="27" s="1"/>
  <c r="EY132" i="27"/>
  <c r="EZ22" i="16"/>
  <c r="EZ38" i="16"/>
  <c r="EZ40" i="16"/>
  <c r="EZ39" i="16"/>
  <c r="EZ30" i="16"/>
  <c r="EZ136" i="27" s="1"/>
  <c r="EZ139" i="27" s="1"/>
  <c r="EY150" i="27" s="1"/>
  <c r="FE47" i="16"/>
  <c r="FF48" i="16"/>
  <c r="FE46" i="16"/>
  <c r="FA24" i="16"/>
  <c r="FB25" i="16"/>
  <c r="FA23" i="16"/>
  <c r="FA29" i="16" s="1"/>
  <c r="FA94" i="9"/>
  <c r="FB95" i="9"/>
  <c r="FA93" i="9"/>
  <c r="FB34" i="16" l="1"/>
  <c r="FB31" i="16"/>
  <c r="FB28" i="16"/>
  <c r="EZ132" i="27"/>
  <c r="FA22" i="16"/>
  <c r="FA38" i="16"/>
  <c r="FA40" i="16"/>
  <c r="FA39" i="16"/>
  <c r="FB137" i="27"/>
  <c r="FB24" i="16"/>
  <c r="FB23" i="16"/>
  <c r="FB29" i="16" s="1"/>
  <c r="FC25" i="16"/>
  <c r="FA30" i="16"/>
  <c r="FA136" i="27" s="1"/>
  <c r="FA139" i="27" s="1"/>
  <c r="EZ150" i="27" s="1"/>
  <c r="FF46" i="16"/>
  <c r="FG48" i="16"/>
  <c r="FF47" i="16"/>
  <c r="FC95" i="9"/>
  <c r="FB93" i="9"/>
  <c r="FB94" i="9"/>
  <c r="FA132" i="27" l="1"/>
  <c r="FB22" i="16"/>
  <c r="FB38" i="16"/>
  <c r="FB40" i="16"/>
  <c r="FB39" i="16"/>
  <c r="FC24" i="16"/>
  <c r="FD25" i="16"/>
  <c r="FC23" i="16"/>
  <c r="FH48" i="16"/>
  <c r="FG47" i="16"/>
  <c r="FG46" i="16"/>
  <c r="FD95" i="9"/>
  <c r="FC93" i="9"/>
  <c r="FC94" i="9"/>
  <c r="FD34" i="16" l="1"/>
  <c r="FD138" i="27" s="1"/>
  <c r="FD31" i="16"/>
  <c r="FD28" i="16"/>
  <c r="FB132" i="27"/>
  <c r="FC22" i="16"/>
  <c r="FC38" i="16"/>
  <c r="FC40" i="16"/>
  <c r="FC39" i="16"/>
  <c r="FH46" i="16"/>
  <c r="FI48" i="16"/>
  <c r="FH47" i="16"/>
  <c r="FD137" i="27"/>
  <c r="FE25" i="16"/>
  <c r="FD23" i="16"/>
  <c r="FD29" i="16" s="1"/>
  <c r="FD24" i="16"/>
  <c r="FE95" i="9"/>
  <c r="FD94" i="9"/>
  <c r="FD93" i="9"/>
  <c r="FE34" i="16" l="1"/>
  <c r="FE31" i="16"/>
  <c r="FE137" i="27" s="1"/>
  <c r="FE28" i="16"/>
  <c r="FC132" i="27"/>
  <c r="FD22" i="16"/>
  <c r="FD38" i="16"/>
  <c r="FD40" i="16"/>
  <c r="FD39" i="16"/>
  <c r="FD30" i="16"/>
  <c r="FD136" i="27" s="1"/>
  <c r="FD139" i="27" s="1"/>
  <c r="FC150" i="27" s="1"/>
  <c r="FC153" i="27" s="1"/>
  <c r="FD153" i="27" s="1"/>
  <c r="FE153" i="27" s="1"/>
  <c r="FF153" i="27" s="1"/>
  <c r="FG153" i="27" s="1"/>
  <c r="FI47" i="16"/>
  <c r="FJ48" i="16"/>
  <c r="FI46" i="16"/>
  <c r="FE24" i="16"/>
  <c r="FF25" i="16"/>
  <c r="FE23" i="16"/>
  <c r="FE29" i="16" s="1"/>
  <c r="FE94" i="9"/>
  <c r="FF95" i="9"/>
  <c r="FE93" i="9"/>
  <c r="FF34" i="16" l="1"/>
  <c r="FF138" i="27" s="1"/>
  <c r="FF31" i="16"/>
  <c r="FF28" i="16"/>
  <c r="FD132" i="27"/>
  <c r="FE138" i="27"/>
  <c r="FE22" i="16"/>
  <c r="FE38" i="16"/>
  <c r="FE40" i="16"/>
  <c r="FE39" i="16"/>
  <c r="FF137" i="27"/>
  <c r="FF24" i="16"/>
  <c r="FG25" i="16"/>
  <c r="FF23" i="16"/>
  <c r="FF29" i="16" s="1"/>
  <c r="FE30" i="16"/>
  <c r="FE136" i="27" s="1"/>
  <c r="FJ47" i="16"/>
  <c r="FJ46" i="16"/>
  <c r="FK48" i="16"/>
  <c r="FG95" i="9"/>
  <c r="FF93" i="9"/>
  <c r="FF94" i="9"/>
  <c r="FG34" i="16" l="1"/>
  <c r="FG31" i="16"/>
  <c r="FG28" i="16"/>
  <c r="FE132" i="27"/>
  <c r="FE139" i="27"/>
  <c r="FD150" i="27" s="1"/>
  <c r="FF22" i="16"/>
  <c r="FF38" i="16"/>
  <c r="FF40" i="16"/>
  <c r="FF39" i="16"/>
  <c r="FF30" i="16"/>
  <c r="FF136" i="27" s="1"/>
  <c r="FF139" i="27" s="1"/>
  <c r="FE150" i="27" s="1"/>
  <c r="FL48" i="16"/>
  <c r="FK47" i="16"/>
  <c r="FK46" i="16"/>
  <c r="FG137" i="27"/>
  <c r="FG24" i="16"/>
  <c r="FH25" i="16"/>
  <c r="FG23" i="16"/>
  <c r="FG29" i="16" s="1"/>
  <c r="FG94" i="9"/>
  <c r="FG93" i="9"/>
  <c r="FH95" i="9"/>
  <c r="FH34" i="16" l="1"/>
  <c r="FH31" i="16"/>
  <c r="FH28" i="16"/>
  <c r="FF132" i="27"/>
  <c r="FG138" i="27"/>
  <c r="FG22" i="16"/>
  <c r="FG38" i="16"/>
  <c r="FG40" i="16"/>
  <c r="FG39" i="16"/>
  <c r="FG30" i="16"/>
  <c r="FG136" i="27" s="1"/>
  <c r="FI25" i="16"/>
  <c r="FH24" i="16"/>
  <c r="FH23" i="16"/>
  <c r="FH29" i="16" s="1"/>
  <c r="FL46" i="16"/>
  <c r="FL47" i="16"/>
  <c r="FM48" i="16"/>
  <c r="FH94" i="9"/>
  <c r="FH93" i="9"/>
  <c r="FI95" i="9"/>
  <c r="FI34" i="16" l="1"/>
  <c r="FI138" i="27" s="1"/>
  <c r="FI31" i="16"/>
  <c r="FI28" i="16"/>
  <c r="FG132" i="27"/>
  <c r="FG139" i="27"/>
  <c r="FF150" i="27" s="1"/>
  <c r="FH22" i="16"/>
  <c r="FH38" i="16"/>
  <c r="FH40" i="16"/>
  <c r="FH39" i="16"/>
  <c r="FI137" i="27"/>
  <c r="FI24" i="16"/>
  <c r="FI23" i="16"/>
  <c r="FI29" i="16" s="1"/>
  <c r="FJ25" i="16"/>
  <c r="FM46" i="16"/>
  <c r="FN48" i="16"/>
  <c r="FM47" i="16"/>
  <c r="FI94" i="9"/>
  <c r="FJ95" i="9"/>
  <c r="FI93" i="9"/>
  <c r="FJ34" i="16" l="1"/>
  <c r="FJ31" i="16"/>
  <c r="FJ28" i="16"/>
  <c r="FH132" i="27"/>
  <c r="FI22" i="16"/>
  <c r="FI38" i="16"/>
  <c r="FI40" i="16"/>
  <c r="FI39" i="16"/>
  <c r="FI30" i="16"/>
  <c r="FI136" i="27" s="1"/>
  <c r="FI139" i="27" s="1"/>
  <c r="FH150" i="27" s="1"/>
  <c r="FN47" i="16"/>
  <c r="FN46" i="16"/>
  <c r="FO48" i="16"/>
  <c r="FJ138" i="27"/>
  <c r="FJ137" i="27"/>
  <c r="FJ23" i="16"/>
  <c r="FJ29" i="16" s="1"/>
  <c r="FJ24" i="16"/>
  <c r="FK25" i="16"/>
  <c r="FK95" i="9"/>
  <c r="FJ94" i="9"/>
  <c r="FJ93" i="9"/>
  <c r="FK34" i="16" l="1"/>
  <c r="FK138" i="27" s="1"/>
  <c r="FK31" i="16"/>
  <c r="FK28" i="16"/>
  <c r="FI132" i="27"/>
  <c r="FJ22" i="16"/>
  <c r="FJ38" i="16"/>
  <c r="FJ40" i="16"/>
  <c r="FJ39" i="16"/>
  <c r="FJ30" i="16"/>
  <c r="FJ136" i="27" s="1"/>
  <c r="FJ139" i="27" s="1"/>
  <c r="FI150" i="27" s="1"/>
  <c r="FO46" i="16"/>
  <c r="FP48" i="16"/>
  <c r="FO47" i="16"/>
  <c r="FK137" i="27"/>
  <c r="FL25" i="16"/>
  <c r="FK24" i="16"/>
  <c r="FK23" i="16"/>
  <c r="FK29" i="16" s="1"/>
  <c r="FL95" i="9"/>
  <c r="FK93" i="9"/>
  <c r="FK94" i="9"/>
  <c r="FL34" i="16" l="1"/>
  <c r="FL138" i="27" s="1"/>
  <c r="FL31" i="16"/>
  <c r="FL28" i="16"/>
  <c r="FJ132" i="27"/>
  <c r="FK22" i="16"/>
  <c r="FK38" i="16"/>
  <c r="FK40" i="16"/>
  <c r="FK39" i="16"/>
  <c r="FK30" i="16"/>
  <c r="FK136" i="27" s="1"/>
  <c r="FK139" i="27" s="1"/>
  <c r="FJ150" i="27" s="1"/>
  <c r="FL137" i="27"/>
  <c r="FL24" i="16"/>
  <c r="FL23" i="16"/>
  <c r="FL29" i="16" s="1"/>
  <c r="FM25" i="16"/>
  <c r="FP47" i="16"/>
  <c r="FP46" i="16"/>
  <c r="FQ48" i="16"/>
  <c r="FM95" i="9"/>
  <c r="FL94" i="9"/>
  <c r="FL93" i="9"/>
  <c r="FM34" i="16" l="1"/>
  <c r="FM138" i="27" s="1"/>
  <c r="FM31" i="16"/>
  <c r="FM28" i="16"/>
  <c r="FK132" i="27"/>
  <c r="FL22" i="16"/>
  <c r="FL38" i="16"/>
  <c r="FL40" i="16"/>
  <c r="FL39" i="16"/>
  <c r="FL30" i="16"/>
  <c r="FL136" i="27" s="1"/>
  <c r="FL139" i="27" s="1"/>
  <c r="FK150" i="27" s="1"/>
  <c r="FM137" i="27"/>
  <c r="FM24" i="16"/>
  <c r="FN25" i="16"/>
  <c r="FM23" i="16"/>
  <c r="FM29" i="16" s="1"/>
  <c r="FQ46" i="16"/>
  <c r="FQ47" i="16"/>
  <c r="FR48" i="16"/>
  <c r="FM94" i="9"/>
  <c r="FN95" i="9"/>
  <c r="FM93" i="9"/>
  <c r="FN34" i="16" l="1"/>
  <c r="FN31" i="16"/>
  <c r="FN28" i="16"/>
  <c r="FL132" i="27"/>
  <c r="FM22" i="16"/>
  <c r="FM38" i="16"/>
  <c r="FM40" i="16"/>
  <c r="FM39" i="16"/>
  <c r="FM30" i="16"/>
  <c r="FM136" i="27" s="1"/>
  <c r="FM139" i="27" s="1"/>
  <c r="FL150" i="27" s="1"/>
  <c r="FR46" i="16"/>
  <c r="FS48" i="16"/>
  <c r="FR47" i="16"/>
  <c r="FN137" i="27"/>
  <c r="FO25" i="16"/>
  <c r="FN23" i="16"/>
  <c r="FN29" i="16" s="1"/>
  <c r="FN24" i="16"/>
  <c r="FO95" i="9"/>
  <c r="FN94" i="9"/>
  <c r="FN93" i="9"/>
  <c r="FM132" i="27" l="1"/>
  <c r="FN22" i="16"/>
  <c r="FN38" i="16"/>
  <c r="FN40" i="16"/>
  <c r="FN39" i="16"/>
  <c r="FO23" i="16"/>
  <c r="FP25" i="16"/>
  <c r="FO24" i="16"/>
  <c r="FS46" i="16"/>
  <c r="FT48" i="16"/>
  <c r="FS47" i="16"/>
  <c r="FP95" i="9"/>
  <c r="FO94" i="9"/>
  <c r="FO93" i="9"/>
  <c r="FP31" i="16" l="1"/>
  <c r="FP34" i="16"/>
  <c r="FP138" i="27" s="1"/>
  <c r="FP28" i="16"/>
  <c r="FN132" i="27"/>
  <c r="FO22" i="16"/>
  <c r="FO38" i="16"/>
  <c r="FO40" i="16"/>
  <c r="FO39" i="16"/>
  <c r="FP137" i="27"/>
  <c r="FQ25" i="16"/>
  <c r="FP24" i="16"/>
  <c r="FP23" i="16"/>
  <c r="FP29" i="16" s="1"/>
  <c r="FT46" i="16"/>
  <c r="FU48" i="16"/>
  <c r="FT47" i="16"/>
  <c r="FP94" i="9"/>
  <c r="FQ95" i="9"/>
  <c r="FP93" i="9"/>
  <c r="FQ34" i="16" l="1"/>
  <c r="FQ28" i="16"/>
  <c r="FQ31" i="16"/>
  <c r="FO132" i="27"/>
  <c r="FP22" i="16"/>
  <c r="FP38" i="16"/>
  <c r="FP40" i="16"/>
  <c r="FP39" i="16"/>
  <c r="FP30" i="16"/>
  <c r="FP136" i="27" s="1"/>
  <c r="FP139" i="27" s="1"/>
  <c r="FO150" i="27" s="1"/>
  <c r="FO153" i="27" s="1"/>
  <c r="FP153" i="27" s="1"/>
  <c r="FQ153" i="27" s="1"/>
  <c r="FR153" i="27" s="1"/>
  <c r="FS153" i="27" s="1"/>
  <c r="FV48" i="16"/>
  <c r="FU46" i="16"/>
  <c r="FU47" i="16"/>
  <c r="FQ137" i="27"/>
  <c r="FQ23" i="16"/>
  <c r="FQ29" i="16" s="1"/>
  <c r="FR25" i="16"/>
  <c r="FQ24" i="16"/>
  <c r="FQ94" i="9"/>
  <c r="FR95" i="9"/>
  <c r="FQ93" i="9"/>
  <c r="FR31" i="16" l="1"/>
  <c r="FR34" i="16"/>
  <c r="FR138" i="27" s="1"/>
  <c r="FR28" i="16"/>
  <c r="FP132" i="27"/>
  <c r="FQ138" i="27"/>
  <c r="FQ22" i="16"/>
  <c r="FQ38" i="16"/>
  <c r="FQ40" i="16"/>
  <c r="FQ39" i="16"/>
  <c r="FQ30" i="16"/>
  <c r="FQ136" i="27" s="1"/>
  <c r="FR137" i="27"/>
  <c r="FR23" i="16"/>
  <c r="FR29" i="16" s="1"/>
  <c r="FR24" i="16"/>
  <c r="FS25" i="16"/>
  <c r="FV47" i="16"/>
  <c r="FV46" i="16"/>
  <c r="FW48" i="16"/>
  <c r="FS95" i="9"/>
  <c r="FR93" i="9"/>
  <c r="FR94" i="9"/>
  <c r="FS31" i="16" l="1"/>
  <c r="FS34" i="16"/>
  <c r="FS28" i="16"/>
  <c r="FQ132" i="27"/>
  <c r="FQ139" i="27"/>
  <c r="FP150" i="27" s="1"/>
  <c r="FR22" i="16"/>
  <c r="FR38" i="16"/>
  <c r="FR40" i="16"/>
  <c r="FR39" i="16"/>
  <c r="FS137" i="27"/>
  <c r="FS24" i="16"/>
  <c r="FT25" i="16"/>
  <c r="FS23" i="16"/>
  <c r="FS29" i="16" s="1"/>
  <c r="FR30" i="16"/>
  <c r="FR136" i="27" s="1"/>
  <c r="FR139" i="27" s="1"/>
  <c r="FQ150" i="27" s="1"/>
  <c r="FW47" i="16"/>
  <c r="FW46" i="16"/>
  <c r="FX48" i="16"/>
  <c r="FS93" i="9"/>
  <c r="FT95" i="9"/>
  <c r="FS94" i="9"/>
  <c r="FT31" i="16" l="1"/>
  <c r="FT34" i="16"/>
  <c r="FT28" i="16"/>
  <c r="FR132" i="27"/>
  <c r="FS138" i="27"/>
  <c r="FS22" i="16"/>
  <c r="FS38" i="16"/>
  <c r="FS40" i="16"/>
  <c r="FS39" i="16"/>
  <c r="FS30" i="16"/>
  <c r="FS136" i="27" s="1"/>
  <c r="FX46" i="16"/>
  <c r="FY48" i="16"/>
  <c r="FX47" i="16"/>
  <c r="FU25" i="16"/>
  <c r="FT24" i="16"/>
  <c r="FT23" i="16"/>
  <c r="FT29" i="16" s="1"/>
  <c r="FU95" i="9"/>
  <c r="FT94" i="9"/>
  <c r="FT93" i="9"/>
  <c r="FU34" i="16" l="1"/>
  <c r="FU138" i="27" s="1"/>
  <c r="FU28" i="16"/>
  <c r="FU31" i="16"/>
  <c r="FS139" i="27"/>
  <c r="FR150" i="27" s="1"/>
  <c r="FS132" i="27"/>
  <c r="FT22" i="16"/>
  <c r="FT38" i="16"/>
  <c r="FT40" i="16"/>
  <c r="FT39" i="16"/>
  <c r="FU137" i="27"/>
  <c r="FU23" i="16"/>
  <c r="FU29" i="16" s="1"/>
  <c r="FU24" i="16"/>
  <c r="FV25" i="16"/>
  <c r="FY46" i="16"/>
  <c r="FZ48" i="16"/>
  <c r="FY47" i="16"/>
  <c r="FU94" i="9"/>
  <c r="FV95" i="9"/>
  <c r="FU93" i="9"/>
  <c r="FV31" i="16" l="1"/>
  <c r="FV34" i="16"/>
  <c r="FV138" i="27" s="1"/>
  <c r="FV28" i="16"/>
  <c r="FT132" i="27"/>
  <c r="FU22" i="16"/>
  <c r="FU38" i="16"/>
  <c r="FU40" i="16"/>
  <c r="FU39" i="16"/>
  <c r="FU30" i="16"/>
  <c r="FU136" i="27" s="1"/>
  <c r="FU139" i="27" s="1"/>
  <c r="FT150" i="27" s="1"/>
  <c r="FV137" i="27"/>
  <c r="FW25" i="16"/>
  <c r="FV23" i="16"/>
  <c r="FV29" i="16" s="1"/>
  <c r="FV24" i="16"/>
  <c r="GA48" i="16"/>
  <c r="FZ47" i="16"/>
  <c r="FZ46" i="16"/>
  <c r="FW95" i="9"/>
  <c r="FV94" i="9"/>
  <c r="FV93" i="9"/>
  <c r="FW31" i="16" l="1"/>
  <c r="FW34" i="16"/>
  <c r="FW138" i="27" s="1"/>
  <c r="FW28" i="16"/>
  <c r="FU132" i="27"/>
  <c r="FV22" i="16"/>
  <c r="FV38" i="16"/>
  <c r="FV40" i="16"/>
  <c r="FV39" i="16"/>
  <c r="FV30" i="16"/>
  <c r="FV136" i="27" s="1"/>
  <c r="FV139" i="27" s="1"/>
  <c r="FU150" i="27" s="1"/>
  <c r="GA47" i="16"/>
  <c r="GA46" i="16"/>
  <c r="GB48" i="16"/>
  <c r="FW137" i="27"/>
  <c r="FX25" i="16"/>
  <c r="FW23" i="16"/>
  <c r="FW29" i="16" s="1"/>
  <c r="FW24" i="16"/>
  <c r="FX95" i="9"/>
  <c r="FW94" i="9"/>
  <c r="FW93" i="9"/>
  <c r="FX31" i="16" l="1"/>
  <c r="FX34" i="16"/>
  <c r="FX138" i="27" s="1"/>
  <c r="FX28" i="16"/>
  <c r="FV132" i="27"/>
  <c r="FW22" i="16"/>
  <c r="FW38" i="16"/>
  <c r="FW40" i="16"/>
  <c r="FW39" i="16"/>
  <c r="FW30" i="16"/>
  <c r="FW136" i="27" s="1"/>
  <c r="FW139" i="27" s="1"/>
  <c r="FV150" i="27" s="1"/>
  <c r="FX137" i="27"/>
  <c r="FY25" i="16"/>
  <c r="FX24" i="16"/>
  <c r="FX23" i="16"/>
  <c r="FX29" i="16" s="1"/>
  <c r="GC48" i="16"/>
  <c r="GB47" i="16"/>
  <c r="GB46" i="16"/>
  <c r="FY95" i="9"/>
  <c r="FX94" i="9"/>
  <c r="FX93" i="9"/>
  <c r="FY34" i="16" l="1"/>
  <c r="FY138" i="27" s="1"/>
  <c r="FY28" i="16"/>
  <c r="FY31" i="16"/>
  <c r="FW132" i="27"/>
  <c r="FX22" i="16"/>
  <c r="FX38" i="16"/>
  <c r="FX40" i="16"/>
  <c r="FX39" i="16"/>
  <c r="FX30" i="16"/>
  <c r="FX136" i="27" s="1"/>
  <c r="FX139" i="27" s="1"/>
  <c r="FW150" i="27" s="1"/>
  <c r="GC47" i="16"/>
  <c r="GC46" i="16"/>
  <c r="GD48" i="16"/>
  <c r="FY137" i="27"/>
  <c r="FZ25" i="16"/>
  <c r="FY24" i="16"/>
  <c r="FY23" i="16"/>
  <c r="FY29" i="16" s="1"/>
  <c r="FY94" i="9"/>
  <c r="FZ95" i="9"/>
  <c r="FY93" i="9"/>
  <c r="FZ31" i="16" l="1"/>
  <c r="FZ34" i="16"/>
  <c r="FZ28" i="16"/>
  <c r="FX132" i="27"/>
  <c r="FY22" i="16"/>
  <c r="FY38" i="16"/>
  <c r="FY40" i="16"/>
  <c r="FY39" i="16"/>
  <c r="FY30" i="16"/>
  <c r="FY136" i="27" s="1"/>
  <c r="FY139" i="27" s="1"/>
  <c r="FX150" i="27" s="1"/>
  <c r="FZ137" i="27"/>
  <c r="FZ24" i="16"/>
  <c r="FZ23" i="16"/>
  <c r="FZ29" i="16" s="1"/>
  <c r="GA25" i="16"/>
  <c r="GE48" i="16"/>
  <c r="GD47" i="16"/>
  <c r="GD46" i="16"/>
  <c r="GA95" i="9"/>
  <c r="FZ94" i="9"/>
  <c r="FZ93" i="9"/>
  <c r="FY132" i="27" l="1"/>
  <c r="FZ22" i="16"/>
  <c r="FZ38" i="16"/>
  <c r="FZ40" i="16"/>
  <c r="FZ39" i="16"/>
  <c r="GE47" i="16"/>
  <c r="GE46" i="16"/>
  <c r="GF48" i="16"/>
  <c r="GA24" i="16"/>
  <c r="GB25" i="16"/>
  <c r="GA23" i="16"/>
  <c r="GA94" i="9"/>
  <c r="GA93" i="9"/>
  <c r="GB95" i="9"/>
  <c r="GB31" i="16" l="1"/>
  <c r="GB34" i="16"/>
  <c r="GB138" i="27" s="1"/>
  <c r="GB28" i="16"/>
  <c r="FZ132" i="27"/>
  <c r="GA22" i="16"/>
  <c r="GA38" i="16"/>
  <c r="GA40" i="16"/>
  <c r="GA39" i="16"/>
  <c r="GB137" i="27"/>
  <c r="GC25" i="16"/>
  <c r="GB23" i="16"/>
  <c r="GB29" i="16" s="1"/>
  <c r="GB24" i="16"/>
  <c r="GF46" i="16"/>
  <c r="GF47" i="16"/>
  <c r="GG48" i="16"/>
  <c r="GB94" i="9"/>
  <c r="GB93" i="9"/>
  <c r="GC95" i="9"/>
  <c r="GC34" i="16" l="1"/>
  <c r="GC31" i="16"/>
  <c r="GC28" i="16"/>
  <c r="GA132" i="27"/>
  <c r="GB22" i="16"/>
  <c r="GB38" i="16"/>
  <c r="GB40" i="16"/>
  <c r="GB39" i="16"/>
  <c r="GB30" i="16"/>
  <c r="GB136" i="27" s="1"/>
  <c r="GB139" i="27" s="1"/>
  <c r="GA150" i="27" s="1"/>
  <c r="GA153" i="27" s="1"/>
  <c r="GB153" i="27" s="1"/>
  <c r="GC153" i="27" s="1"/>
  <c r="GD153" i="27" s="1"/>
  <c r="GE153" i="27" s="1"/>
  <c r="GG47" i="16"/>
  <c r="GH48" i="16"/>
  <c r="GG46" i="16"/>
  <c r="GC137" i="27"/>
  <c r="GC24" i="16"/>
  <c r="GD25" i="16"/>
  <c r="GC23" i="16"/>
  <c r="GC29" i="16" s="1"/>
  <c r="GC94" i="9"/>
  <c r="GD95" i="9"/>
  <c r="GC93" i="9"/>
  <c r="GD34" i="16" l="1"/>
  <c r="GD138" i="27" s="1"/>
  <c r="GD31" i="16"/>
  <c r="GD28" i="16"/>
  <c r="GB132" i="27"/>
  <c r="GC138" i="27"/>
  <c r="GC22" i="16"/>
  <c r="GC38" i="16"/>
  <c r="GC40" i="16"/>
  <c r="GC39" i="16"/>
  <c r="GC30" i="16"/>
  <c r="GC136" i="27" s="1"/>
  <c r="GD137" i="27"/>
  <c r="GD23" i="16"/>
  <c r="GD29" i="16" s="1"/>
  <c r="GD24" i="16"/>
  <c r="GE25" i="16"/>
  <c r="GH46" i="16"/>
  <c r="GI48" i="16"/>
  <c r="GH47" i="16"/>
  <c r="GE95" i="9"/>
  <c r="GD93" i="9"/>
  <c r="GD94" i="9"/>
  <c r="GE31" i="16" l="1"/>
  <c r="GE34" i="16"/>
  <c r="GE28" i="16"/>
  <c r="GC132" i="27"/>
  <c r="GC139" i="27"/>
  <c r="GB150" i="27" s="1"/>
  <c r="GD22" i="16"/>
  <c r="GD38" i="16"/>
  <c r="GD40" i="16"/>
  <c r="GD39" i="16"/>
  <c r="GD30" i="16"/>
  <c r="GD136" i="27" s="1"/>
  <c r="GD139" i="27" s="1"/>
  <c r="GC150" i="27" s="1"/>
  <c r="GE137" i="27"/>
  <c r="GE24" i="16"/>
  <c r="GF25" i="16"/>
  <c r="GE23" i="16"/>
  <c r="GE29" i="16" s="1"/>
  <c r="GI46" i="16"/>
  <c r="GJ48" i="16"/>
  <c r="GI47" i="16"/>
  <c r="GF95" i="9"/>
  <c r="GE94" i="9"/>
  <c r="GE93" i="9"/>
  <c r="GF31" i="16" l="1"/>
  <c r="GF34" i="16"/>
  <c r="GF28" i="16"/>
  <c r="GD132" i="27"/>
  <c r="GE138" i="27"/>
  <c r="GE22" i="16"/>
  <c r="GE38" i="16"/>
  <c r="GE40" i="16"/>
  <c r="GE39" i="16"/>
  <c r="GJ46" i="16"/>
  <c r="GK48" i="16"/>
  <c r="GJ47" i="16"/>
  <c r="GF24" i="16"/>
  <c r="GF23" i="16"/>
  <c r="GF29" i="16" s="1"/>
  <c r="GG25" i="16"/>
  <c r="GE30" i="16"/>
  <c r="GE136" i="27" s="1"/>
  <c r="GG95" i="9"/>
  <c r="GF94" i="9"/>
  <c r="GF93" i="9"/>
  <c r="GG34" i="16" l="1"/>
  <c r="GG138" i="27" s="1"/>
  <c r="GG28" i="16"/>
  <c r="GG31" i="16"/>
  <c r="GE132" i="27"/>
  <c r="GE139" i="27"/>
  <c r="GD150" i="27" s="1"/>
  <c r="GF22" i="16"/>
  <c r="GF38" i="16"/>
  <c r="GF40" i="16"/>
  <c r="GF39" i="16"/>
  <c r="GK47" i="16"/>
  <c r="GK46" i="16"/>
  <c r="GL48" i="16"/>
  <c r="GG137" i="27"/>
  <c r="GH25" i="16"/>
  <c r="GG24" i="16"/>
  <c r="GG23" i="16"/>
  <c r="GG29" i="16" s="1"/>
  <c r="GG94" i="9"/>
  <c r="GH95" i="9"/>
  <c r="GG93" i="9"/>
  <c r="GH34" i="16" l="1"/>
  <c r="GH31" i="16"/>
  <c r="GH28" i="16"/>
  <c r="GF132" i="27"/>
  <c r="GG22" i="16"/>
  <c r="GG38" i="16"/>
  <c r="GG40" i="16"/>
  <c r="GG39" i="16"/>
  <c r="GH138" i="27"/>
  <c r="GH137" i="27"/>
  <c r="GH23" i="16"/>
  <c r="GH29" i="16" s="1"/>
  <c r="GI25" i="16"/>
  <c r="GH24" i="16"/>
  <c r="GL47" i="16"/>
  <c r="GM48" i="16"/>
  <c r="GL46" i="16"/>
  <c r="GG30" i="16"/>
  <c r="GG136" i="27" s="1"/>
  <c r="GG139" i="27" s="1"/>
  <c r="GF150" i="27" s="1"/>
  <c r="GI95" i="9"/>
  <c r="GH93" i="9"/>
  <c r="GH94" i="9"/>
  <c r="GI31" i="16" l="1"/>
  <c r="GI28" i="16"/>
  <c r="GI34" i="16"/>
  <c r="GI138" i="27" s="1"/>
  <c r="GG132" i="27"/>
  <c r="GH22" i="16"/>
  <c r="GH38" i="16"/>
  <c r="GH40" i="16"/>
  <c r="GH39" i="16"/>
  <c r="GH30" i="16"/>
  <c r="GH136" i="27" s="1"/>
  <c r="GH139" i="27" s="1"/>
  <c r="GG150" i="27" s="1"/>
  <c r="GI137" i="27"/>
  <c r="GI24" i="16"/>
  <c r="GJ25" i="16"/>
  <c r="GI23" i="16"/>
  <c r="GI29" i="16" s="1"/>
  <c r="GM46" i="16"/>
  <c r="GN48" i="16"/>
  <c r="GM47" i="16"/>
  <c r="GI94" i="9"/>
  <c r="GI93" i="9"/>
  <c r="GJ95" i="9"/>
  <c r="GJ31" i="16" l="1"/>
  <c r="GJ34" i="16"/>
  <c r="GJ138" i="27" s="1"/>
  <c r="GJ28" i="16"/>
  <c r="GH132" i="27"/>
  <c r="GI22" i="16"/>
  <c r="GI38" i="16"/>
  <c r="GI40" i="16"/>
  <c r="GI39" i="16"/>
  <c r="GI30" i="16"/>
  <c r="GI136" i="27" s="1"/>
  <c r="GI139" i="27" s="1"/>
  <c r="GH150" i="27" s="1"/>
  <c r="GN47" i="16"/>
  <c r="GN46" i="16"/>
  <c r="GO48" i="16"/>
  <c r="GJ137" i="27"/>
  <c r="GJ24" i="16"/>
  <c r="GK25" i="16"/>
  <c r="GJ23" i="16"/>
  <c r="GJ29" i="16" s="1"/>
  <c r="GK95" i="9"/>
  <c r="GJ94" i="9"/>
  <c r="GJ93" i="9"/>
  <c r="GK34" i="16" l="1"/>
  <c r="GK138" i="27" s="1"/>
  <c r="GK31" i="16"/>
  <c r="GK28" i="16"/>
  <c r="GI132" i="27"/>
  <c r="GJ22" i="16"/>
  <c r="GJ38" i="16"/>
  <c r="GJ40" i="16"/>
  <c r="GJ39" i="16"/>
  <c r="GK137" i="27"/>
  <c r="GL25" i="16"/>
  <c r="GK23" i="16"/>
  <c r="GK29" i="16" s="1"/>
  <c r="GK24" i="16"/>
  <c r="GO47" i="16"/>
  <c r="GP48" i="16"/>
  <c r="GO46" i="16"/>
  <c r="GJ30" i="16"/>
  <c r="GJ136" i="27" s="1"/>
  <c r="GJ139" i="27" s="1"/>
  <c r="GI150" i="27" s="1"/>
  <c r="GK94" i="9"/>
  <c r="GL95" i="9"/>
  <c r="GK93" i="9"/>
  <c r="GL34" i="16" l="1"/>
  <c r="GL31" i="16"/>
  <c r="GL28" i="16"/>
  <c r="GJ132" i="27"/>
  <c r="GK22" i="16"/>
  <c r="GK38" i="16"/>
  <c r="GK40" i="16"/>
  <c r="GK39" i="16"/>
  <c r="GK30" i="16"/>
  <c r="GK136" i="27" s="1"/>
  <c r="GK139" i="27" s="1"/>
  <c r="GJ150" i="27" s="1"/>
  <c r="GQ48" i="16"/>
  <c r="GP47" i="16"/>
  <c r="GP46" i="16"/>
  <c r="GL137" i="27"/>
  <c r="GM25" i="16"/>
  <c r="GL24" i="16"/>
  <c r="GL23" i="16"/>
  <c r="GL29" i="16" s="1"/>
  <c r="GM95" i="9"/>
  <c r="GL93" i="9"/>
  <c r="GL94" i="9"/>
  <c r="GK132" i="27" l="1"/>
  <c r="GL22" i="16"/>
  <c r="GL38" i="16"/>
  <c r="GL40" i="16"/>
  <c r="GL39" i="16"/>
  <c r="GM23" i="16"/>
  <c r="GM24" i="16"/>
  <c r="GN25" i="16"/>
  <c r="GQ46" i="16"/>
  <c r="GR48" i="16"/>
  <c r="GQ47" i="16"/>
  <c r="GN95" i="9"/>
  <c r="GM93" i="9"/>
  <c r="GM94" i="9"/>
  <c r="GN31" i="16" l="1"/>
  <c r="GN34" i="16"/>
  <c r="GN138" i="27" s="1"/>
  <c r="GN28" i="16"/>
  <c r="GL132" i="27"/>
  <c r="GM22" i="16"/>
  <c r="GM38" i="16"/>
  <c r="GM40" i="16"/>
  <c r="GM39" i="16"/>
  <c r="GS48" i="16"/>
  <c r="GR46" i="16"/>
  <c r="GR47" i="16"/>
  <c r="GN137" i="27"/>
  <c r="GN24" i="16"/>
  <c r="GN23" i="16"/>
  <c r="GN29" i="16" s="1"/>
  <c r="GO25" i="16"/>
  <c r="GO95" i="9"/>
  <c r="GN93" i="9"/>
  <c r="GN94" i="9"/>
  <c r="GO34" i="16" l="1"/>
  <c r="GO31" i="16"/>
  <c r="GO28" i="16"/>
  <c r="GM132" i="27"/>
  <c r="GN22" i="16"/>
  <c r="GN38" i="16"/>
  <c r="GN40" i="16"/>
  <c r="GN39" i="16"/>
  <c r="GO137" i="27"/>
  <c r="GO24" i="16"/>
  <c r="GP25" i="16"/>
  <c r="GO23" i="16"/>
  <c r="GO29" i="16" s="1"/>
  <c r="GN30" i="16"/>
  <c r="GN136" i="27" s="1"/>
  <c r="GN139" i="27" s="1"/>
  <c r="GM150" i="27" s="1"/>
  <c r="GM153" i="27" s="1"/>
  <c r="GN153" i="27" s="1"/>
  <c r="GO153" i="27" s="1"/>
  <c r="GP153" i="27" s="1"/>
  <c r="GQ153" i="27" s="1"/>
  <c r="GT48" i="16"/>
  <c r="GS46" i="16"/>
  <c r="GS47" i="16"/>
  <c r="GO94" i="9"/>
  <c r="GP95" i="9"/>
  <c r="GO93" i="9"/>
  <c r="GP34" i="16" l="1"/>
  <c r="GP138" i="27" s="1"/>
  <c r="GP31" i="16"/>
  <c r="GP28" i="16"/>
  <c r="GN132" i="27"/>
  <c r="GO138" i="27"/>
  <c r="GO22" i="16"/>
  <c r="GO38" i="16"/>
  <c r="GO40" i="16"/>
  <c r="GO39" i="16"/>
  <c r="GO30" i="16"/>
  <c r="GO136" i="27" s="1"/>
  <c r="GT46" i="16"/>
  <c r="GU48" i="16"/>
  <c r="GT47" i="16"/>
  <c r="GP137" i="27"/>
  <c r="GP24" i="16"/>
  <c r="GP23" i="16"/>
  <c r="GP29" i="16" s="1"/>
  <c r="GQ25" i="16"/>
  <c r="GQ95" i="9"/>
  <c r="GP94" i="9"/>
  <c r="GP93" i="9"/>
  <c r="GQ34" i="16" l="1"/>
  <c r="GQ31" i="16"/>
  <c r="GQ28" i="16"/>
  <c r="GO132" i="27"/>
  <c r="GO139" i="27"/>
  <c r="GN150" i="27" s="1"/>
  <c r="GP22" i="16"/>
  <c r="GP38" i="16"/>
  <c r="GP40" i="16"/>
  <c r="GP39" i="16"/>
  <c r="GP30" i="16"/>
  <c r="GP136" i="27" s="1"/>
  <c r="GP139" i="27" s="1"/>
  <c r="GO150" i="27" s="1"/>
  <c r="GQ137" i="27"/>
  <c r="GQ24" i="16"/>
  <c r="GQ23" i="16"/>
  <c r="GQ29" i="16" s="1"/>
  <c r="GR25" i="16"/>
  <c r="GV48" i="16"/>
  <c r="GU47" i="16"/>
  <c r="GU46" i="16"/>
  <c r="GQ94" i="9"/>
  <c r="GR95" i="9"/>
  <c r="GQ93" i="9"/>
  <c r="GR31" i="16" l="1"/>
  <c r="GR34" i="16"/>
  <c r="GR28" i="16"/>
  <c r="GP132" i="27"/>
  <c r="GQ138" i="27"/>
  <c r="GQ22" i="16"/>
  <c r="GQ38" i="16"/>
  <c r="GQ40" i="16"/>
  <c r="GQ39" i="16"/>
  <c r="GQ30" i="16"/>
  <c r="GQ136" i="27" s="1"/>
  <c r="GV46" i="16"/>
  <c r="GV47" i="16"/>
  <c r="GW48" i="16"/>
  <c r="GS25" i="16"/>
  <c r="GR24" i="16"/>
  <c r="GR23" i="16"/>
  <c r="GR29" i="16" s="1"/>
  <c r="GR94" i="9"/>
  <c r="GS95" i="9"/>
  <c r="GR93" i="9"/>
  <c r="GS34" i="16" l="1"/>
  <c r="GS138" i="27" s="1"/>
  <c r="GS31" i="16"/>
  <c r="GS28" i="16"/>
  <c r="GQ132" i="27"/>
  <c r="GQ139" i="27"/>
  <c r="GP150" i="27" s="1"/>
  <c r="GR22" i="16"/>
  <c r="GR38" i="16"/>
  <c r="GR40" i="16"/>
  <c r="GR39" i="16"/>
  <c r="GS137" i="27"/>
  <c r="GS24" i="16"/>
  <c r="GT25" i="16"/>
  <c r="GS23" i="16"/>
  <c r="GS29" i="16" s="1"/>
  <c r="GX48" i="16"/>
  <c r="GW46" i="16"/>
  <c r="GW47" i="16"/>
  <c r="GS94" i="9"/>
  <c r="GT95" i="9"/>
  <c r="GS93" i="9"/>
  <c r="GT34" i="16" l="1"/>
  <c r="GT138" i="27" s="1"/>
  <c r="GT31" i="16"/>
  <c r="GT28" i="16"/>
  <c r="GR132" i="27"/>
  <c r="GS22" i="16"/>
  <c r="GS38" i="16"/>
  <c r="GS40" i="16"/>
  <c r="GS39" i="16"/>
  <c r="GS30" i="16"/>
  <c r="GS136" i="27" s="1"/>
  <c r="GS139" i="27" s="1"/>
  <c r="GR150" i="27" s="1"/>
  <c r="GY48" i="16"/>
  <c r="GX47" i="16"/>
  <c r="GX46" i="16"/>
  <c r="GT137" i="27"/>
  <c r="GT23" i="16"/>
  <c r="GT29" i="16" s="1"/>
  <c r="GT24" i="16"/>
  <c r="GU25" i="16"/>
  <c r="GU95" i="9"/>
  <c r="GT93" i="9"/>
  <c r="GT94" i="9"/>
  <c r="GU34" i="16" l="1"/>
  <c r="GU138" i="27" s="1"/>
  <c r="GU31" i="16"/>
  <c r="GU137" i="27" s="1"/>
  <c r="GU28" i="16"/>
  <c r="GS132" i="27"/>
  <c r="GT22" i="16"/>
  <c r="GT38" i="16"/>
  <c r="GT40" i="16"/>
  <c r="GT39" i="16"/>
  <c r="GU23" i="16"/>
  <c r="GU29" i="16" s="1"/>
  <c r="GU24" i="16"/>
  <c r="GV25" i="16"/>
  <c r="GT30" i="16"/>
  <c r="GT136" i="27" s="1"/>
  <c r="GT139" i="27" s="1"/>
  <c r="GS150" i="27" s="1"/>
  <c r="GY46" i="16"/>
  <c r="GZ48" i="16"/>
  <c r="GY47" i="16"/>
  <c r="GV95" i="9"/>
  <c r="GU94" i="9"/>
  <c r="GU93" i="9"/>
  <c r="GV31" i="16" l="1"/>
  <c r="GV34" i="16"/>
  <c r="GV138" i="27" s="1"/>
  <c r="GV28" i="16"/>
  <c r="GT132" i="27"/>
  <c r="GU22" i="16"/>
  <c r="GU38" i="16"/>
  <c r="GU40" i="16"/>
  <c r="GU39" i="16"/>
  <c r="GU30" i="16"/>
  <c r="GU136" i="27" s="1"/>
  <c r="GU139" i="27" s="1"/>
  <c r="GT150" i="27" s="1"/>
  <c r="GV137" i="27"/>
  <c r="GV24" i="16"/>
  <c r="GV23" i="16"/>
  <c r="GV29" i="16" s="1"/>
  <c r="GW25" i="16"/>
  <c r="HA48" i="16"/>
  <c r="GZ46" i="16"/>
  <c r="GZ47" i="16"/>
  <c r="GV94" i="9"/>
  <c r="GW95" i="9"/>
  <c r="GV93" i="9"/>
  <c r="GW34" i="16" l="1"/>
  <c r="GW138" i="27" s="1"/>
  <c r="GW28" i="16"/>
  <c r="GW31" i="16"/>
  <c r="GU132" i="27"/>
  <c r="GV22" i="16"/>
  <c r="GV38" i="16"/>
  <c r="GV40" i="16"/>
  <c r="GV39" i="16"/>
  <c r="HB48" i="16"/>
  <c r="HA46" i="16"/>
  <c r="HA47" i="16"/>
  <c r="GV30" i="16"/>
  <c r="GV136" i="27" s="1"/>
  <c r="GV139" i="27" s="1"/>
  <c r="GU150" i="27" s="1"/>
  <c r="GW137" i="27"/>
  <c r="GW23" i="16"/>
  <c r="GW29" i="16" s="1"/>
  <c r="GW24" i="16"/>
  <c r="GX25" i="16"/>
  <c r="GW94" i="9"/>
  <c r="GX95" i="9"/>
  <c r="GW93" i="9"/>
  <c r="GX34" i="16" l="1"/>
  <c r="GX31" i="16"/>
  <c r="GX28" i="16"/>
  <c r="GV132" i="27"/>
  <c r="GW22" i="16"/>
  <c r="GW38" i="16"/>
  <c r="GW40" i="16"/>
  <c r="GW39" i="16"/>
  <c r="GW30" i="16"/>
  <c r="GW136" i="27" s="1"/>
  <c r="GW139" i="27" s="1"/>
  <c r="GV150" i="27" s="1"/>
  <c r="GX137" i="27"/>
  <c r="GX24" i="16"/>
  <c r="GY25" i="16"/>
  <c r="GX23" i="16"/>
  <c r="GX29" i="16" s="1"/>
  <c r="HC48" i="16"/>
  <c r="HB46" i="16"/>
  <c r="HB47" i="16"/>
  <c r="GY95" i="9"/>
  <c r="GX94" i="9"/>
  <c r="GX93" i="9"/>
  <c r="GW132" i="27" l="1"/>
  <c r="GX22" i="16"/>
  <c r="GX38" i="16"/>
  <c r="GX40" i="16"/>
  <c r="GX39" i="16"/>
  <c r="GY23" i="16"/>
  <c r="GZ25" i="16"/>
  <c r="GY24" i="16"/>
  <c r="HC46" i="16"/>
  <c r="HD48" i="16"/>
  <c r="HC47" i="16"/>
  <c r="GZ95" i="9"/>
  <c r="GY93" i="9"/>
  <c r="GY94" i="9"/>
  <c r="GZ34" i="16" l="1"/>
  <c r="GZ138" i="27" s="1"/>
  <c r="GZ31" i="16"/>
  <c r="GZ28" i="16"/>
  <c r="GX132" i="27"/>
  <c r="GY22" i="16"/>
  <c r="GY38" i="16"/>
  <c r="GY40" i="16"/>
  <c r="GY39" i="16"/>
  <c r="GZ137" i="27"/>
  <c r="GZ23" i="16"/>
  <c r="GZ29" i="16" s="1"/>
  <c r="GZ24" i="16"/>
  <c r="HA25" i="16"/>
  <c r="HD47" i="16"/>
  <c r="HD46" i="16"/>
  <c r="HE48" i="16"/>
  <c r="HA95" i="9"/>
  <c r="GZ94" i="9"/>
  <c r="GZ93" i="9"/>
  <c r="HA31" i="16" l="1"/>
  <c r="HA34" i="16"/>
  <c r="HA28" i="16"/>
  <c r="GY132" i="27"/>
  <c r="GZ22" i="16"/>
  <c r="GZ38" i="16"/>
  <c r="GZ40" i="16"/>
  <c r="GZ39" i="16"/>
  <c r="GZ30" i="16"/>
  <c r="GZ136" i="27" s="1"/>
  <c r="GZ139" i="27" s="1"/>
  <c r="GY150" i="27" s="1"/>
  <c r="GY153" i="27" s="1"/>
  <c r="GZ153" i="27" s="1"/>
  <c r="HA153" i="27" s="1"/>
  <c r="HB153" i="27" s="1"/>
  <c r="HC153" i="27" s="1"/>
  <c r="HA137" i="27"/>
  <c r="HA23" i="16"/>
  <c r="HA29" i="16" s="1"/>
  <c r="HA24" i="16"/>
  <c r="HB25" i="16"/>
  <c r="HF48" i="16"/>
  <c r="HE46" i="16"/>
  <c r="HE47" i="16"/>
  <c r="HA94" i="9"/>
  <c r="HB95" i="9"/>
  <c r="HA93" i="9"/>
  <c r="HB34" i="16" l="1"/>
  <c r="HB138" i="27" s="1"/>
  <c r="HB31" i="16"/>
  <c r="HB28" i="16"/>
  <c r="GZ132" i="27"/>
  <c r="HA138" i="27"/>
  <c r="HA22" i="16"/>
  <c r="HA38" i="16"/>
  <c r="HA40" i="16"/>
  <c r="HA39" i="16"/>
  <c r="HA30" i="16"/>
  <c r="HA136" i="27" s="1"/>
  <c r="HF46" i="16"/>
  <c r="HG48" i="16"/>
  <c r="HF47" i="16"/>
  <c r="HB137" i="27"/>
  <c r="HC25" i="16"/>
  <c r="HB23" i="16"/>
  <c r="HB29" i="16" s="1"/>
  <c r="HB24" i="16"/>
  <c r="HC95" i="9"/>
  <c r="HB93" i="9"/>
  <c r="HB94" i="9"/>
  <c r="HC34" i="16" l="1"/>
  <c r="HC31" i="16"/>
  <c r="HC28" i="16"/>
  <c r="HA132" i="27"/>
  <c r="HA139" i="27"/>
  <c r="GZ150" i="27" s="1"/>
  <c r="HB22" i="16"/>
  <c r="HB38" i="16"/>
  <c r="HB40" i="16"/>
  <c r="HB39" i="16"/>
  <c r="HB30" i="16"/>
  <c r="HB136" i="27" s="1"/>
  <c r="HB139" i="27" s="1"/>
  <c r="HA150" i="27" s="1"/>
  <c r="HC137" i="27"/>
  <c r="HC24" i="16"/>
  <c r="HD25" i="16"/>
  <c r="HC23" i="16"/>
  <c r="HC29" i="16" s="1"/>
  <c r="HH48" i="16"/>
  <c r="HG47" i="16"/>
  <c r="HG46" i="16"/>
  <c r="HC94" i="9"/>
  <c r="HD95" i="9"/>
  <c r="HC93" i="9"/>
  <c r="HD34" i="16" l="1"/>
  <c r="HD31" i="16"/>
  <c r="HD28" i="16"/>
  <c r="HB132" i="27"/>
  <c r="HC138" i="27"/>
  <c r="HC22" i="16"/>
  <c r="HC38" i="16"/>
  <c r="HC40" i="16"/>
  <c r="HC39" i="16"/>
  <c r="HC30" i="16"/>
  <c r="HC136" i="27" s="1"/>
  <c r="HH46" i="16"/>
  <c r="HI48" i="16"/>
  <c r="HH47" i="16"/>
  <c r="HE25" i="16"/>
  <c r="HD24" i="16"/>
  <c r="HD23" i="16"/>
  <c r="HD29" i="16" s="1"/>
  <c r="HD94" i="9"/>
  <c r="HD93" i="9"/>
  <c r="HE95" i="9"/>
  <c r="HE31" i="16" l="1"/>
  <c r="HE137" i="27" s="1"/>
  <c r="HE34" i="16"/>
  <c r="HE138" i="27" s="1"/>
  <c r="HE28" i="16"/>
  <c r="HC139" i="27"/>
  <c r="HB150" i="27" s="1"/>
  <c r="HC132" i="27"/>
  <c r="HD22" i="16"/>
  <c r="HD38" i="16"/>
  <c r="HD40" i="16"/>
  <c r="HD39" i="16"/>
  <c r="HE24" i="16"/>
  <c r="HF25" i="16"/>
  <c r="HE23" i="16"/>
  <c r="HE29" i="16" s="1"/>
  <c r="HI46" i="16"/>
  <c r="HI47" i="16"/>
  <c r="HJ48" i="16"/>
  <c r="HE94" i="9"/>
  <c r="HF95" i="9"/>
  <c r="HE93" i="9"/>
  <c r="HF34" i="16" l="1"/>
  <c r="HF138" i="27" s="1"/>
  <c r="HF31" i="16"/>
  <c r="HF28" i="16"/>
  <c r="HD132" i="27"/>
  <c r="HE22" i="16"/>
  <c r="HE38" i="16"/>
  <c r="HE40" i="16"/>
  <c r="HE39" i="16"/>
  <c r="HE30" i="16"/>
  <c r="HE136" i="27" s="1"/>
  <c r="HE139" i="27" s="1"/>
  <c r="HD150" i="27" s="1"/>
  <c r="HK48" i="16"/>
  <c r="HJ47" i="16"/>
  <c r="HJ46" i="16"/>
  <c r="HF137" i="27"/>
  <c r="HG25" i="16"/>
  <c r="HF24" i="16"/>
  <c r="HF23" i="16"/>
  <c r="HF29" i="16" s="1"/>
  <c r="HG95" i="9"/>
  <c r="HF94" i="9"/>
  <c r="HF93" i="9"/>
  <c r="HG34" i="16" l="1"/>
  <c r="HG138" i="27" s="1"/>
  <c r="HG31" i="16"/>
  <c r="HG28" i="16"/>
  <c r="HE132" i="27"/>
  <c r="HF22" i="16"/>
  <c r="HF38" i="16"/>
  <c r="HF40" i="16"/>
  <c r="HF39" i="16"/>
  <c r="HF30" i="16"/>
  <c r="HF136" i="27" s="1"/>
  <c r="HF139" i="27" s="1"/>
  <c r="HE150" i="27" s="1"/>
  <c r="HL48" i="16"/>
  <c r="HK46" i="16"/>
  <c r="HK47" i="16"/>
  <c r="HG137" i="27"/>
  <c r="HG24" i="16"/>
  <c r="HH25" i="16"/>
  <c r="HG23" i="16"/>
  <c r="HG29" i="16" s="1"/>
  <c r="HG93" i="9"/>
  <c r="HH95" i="9"/>
  <c r="HG94" i="9"/>
  <c r="HH34" i="16" l="1"/>
  <c r="HH138" i="27" s="1"/>
  <c r="HH31" i="16"/>
  <c r="HH28" i="16"/>
  <c r="HF132" i="27"/>
  <c r="HG30" i="16"/>
  <c r="HG136" i="27" s="1"/>
  <c r="HG139" i="27" s="1"/>
  <c r="HF150" i="27" s="1"/>
  <c r="HG22" i="16"/>
  <c r="HG38" i="16"/>
  <c r="HG40" i="16"/>
  <c r="HG39" i="16"/>
  <c r="HH137" i="27"/>
  <c r="HI25" i="16"/>
  <c r="HH23" i="16"/>
  <c r="HH29" i="16" s="1"/>
  <c r="HH24" i="16"/>
  <c r="HM48" i="16"/>
  <c r="HL47" i="16"/>
  <c r="HL46" i="16"/>
  <c r="HI95" i="9"/>
  <c r="HH94" i="9"/>
  <c r="HH93" i="9"/>
  <c r="HI31" i="16" l="1"/>
  <c r="HI34" i="16"/>
  <c r="HI138" i="27" s="1"/>
  <c r="HI28" i="16"/>
  <c r="HG132" i="27"/>
  <c r="HH22" i="16"/>
  <c r="HH38" i="16"/>
  <c r="HH40" i="16"/>
  <c r="HH39" i="16"/>
  <c r="HH30" i="16"/>
  <c r="HH136" i="27" s="1"/>
  <c r="HH139" i="27" s="1"/>
  <c r="HG150" i="27" s="1"/>
  <c r="HM46" i="16"/>
  <c r="HM47" i="16"/>
  <c r="HN48" i="16"/>
  <c r="HI137" i="27"/>
  <c r="HJ25" i="16"/>
  <c r="HI23" i="16"/>
  <c r="HI29" i="16" s="1"/>
  <c r="HI24" i="16"/>
  <c r="HI94" i="9"/>
  <c r="HJ95" i="9"/>
  <c r="HI93" i="9"/>
  <c r="HJ34" i="16" l="1"/>
  <c r="HJ31" i="16"/>
  <c r="HJ28" i="16"/>
  <c r="HH132" i="27"/>
  <c r="HI22" i="16"/>
  <c r="HI38" i="16"/>
  <c r="HI40" i="16"/>
  <c r="HI39" i="16"/>
  <c r="HI30" i="16"/>
  <c r="HI136" i="27" s="1"/>
  <c r="HI139" i="27" s="1"/>
  <c r="HH150" i="27" s="1"/>
  <c r="HJ137" i="27"/>
  <c r="HK25" i="16"/>
  <c r="HJ23" i="16"/>
  <c r="HJ29" i="16" s="1"/>
  <c r="HJ24" i="16"/>
  <c r="HO48" i="16"/>
  <c r="HN47" i="16"/>
  <c r="HN46" i="16"/>
  <c r="HK95" i="9"/>
  <c r="HJ93" i="9"/>
  <c r="HJ94" i="9"/>
  <c r="HI132" i="27" l="1"/>
  <c r="HJ22" i="16"/>
  <c r="HJ38" i="16"/>
  <c r="HJ40" i="16"/>
  <c r="HJ39" i="16"/>
  <c r="HO47" i="16"/>
  <c r="HO46" i="16"/>
  <c r="HP48" i="16"/>
  <c r="HL25" i="16"/>
  <c r="HK24" i="16"/>
  <c r="HK23" i="16"/>
  <c r="HL95" i="9"/>
  <c r="HK94" i="9"/>
  <c r="HK93" i="9"/>
  <c r="HL31" i="16" l="1"/>
  <c r="HL34" i="16"/>
  <c r="HL138" i="27" s="1"/>
  <c r="HL28" i="16"/>
  <c r="HJ132" i="27"/>
  <c r="HK22" i="16"/>
  <c r="HK38" i="16"/>
  <c r="HK40" i="16"/>
  <c r="HK39" i="16"/>
  <c r="HL137" i="27"/>
  <c r="HM25" i="16"/>
  <c r="HL24" i="16"/>
  <c r="HL23" i="16"/>
  <c r="HL29" i="16" s="1"/>
  <c r="HQ48" i="16"/>
  <c r="HP47" i="16"/>
  <c r="HP46" i="16"/>
  <c r="HL94" i="9"/>
  <c r="HL93" i="9"/>
  <c r="HM95" i="9"/>
  <c r="HM34" i="16" l="1"/>
  <c r="HM28" i="16"/>
  <c r="HM31" i="16"/>
  <c r="HK132" i="27"/>
  <c r="HL22" i="16"/>
  <c r="HL38" i="16"/>
  <c r="HL40" i="16"/>
  <c r="HL39" i="16"/>
  <c r="HL30" i="16"/>
  <c r="HL136" i="27" s="1"/>
  <c r="HL139" i="27" s="1"/>
  <c r="HK150" i="27" s="1"/>
  <c r="HK153" i="27" s="1"/>
  <c r="HL153" i="27" s="1"/>
  <c r="HM153" i="27" s="1"/>
  <c r="HN153" i="27" s="1"/>
  <c r="HO153" i="27" s="1"/>
  <c r="HQ47" i="16"/>
  <c r="HR48" i="16"/>
  <c r="HQ46" i="16"/>
  <c r="HM137" i="27"/>
  <c r="HM24" i="16"/>
  <c r="HN25" i="16"/>
  <c r="HM23" i="16"/>
  <c r="HM29" i="16" s="1"/>
  <c r="HM94" i="9"/>
  <c r="HM93" i="9"/>
  <c r="HN95" i="9"/>
  <c r="HN31" i="16" l="1"/>
  <c r="HN34" i="16"/>
  <c r="HN138" i="27" s="1"/>
  <c r="HN28" i="16"/>
  <c r="HL132" i="27"/>
  <c r="HM138" i="27"/>
  <c r="HM22" i="16"/>
  <c r="HM38" i="16"/>
  <c r="HM40" i="16"/>
  <c r="HM39" i="16"/>
  <c r="HM30" i="16"/>
  <c r="HM136" i="27" s="1"/>
  <c r="HN137" i="27"/>
  <c r="HO25" i="16"/>
  <c r="HN24" i="16"/>
  <c r="HN23" i="16"/>
  <c r="HN29" i="16" s="1"/>
  <c r="HS48" i="16"/>
  <c r="HR47" i="16"/>
  <c r="HR46" i="16"/>
  <c r="HO95" i="9"/>
  <c r="HN93" i="9"/>
  <c r="HN94" i="9"/>
  <c r="HO31" i="16" l="1"/>
  <c r="HO34" i="16"/>
  <c r="HO28" i="16"/>
  <c r="HM132" i="27"/>
  <c r="HM139" i="27"/>
  <c r="HL150" i="27" s="1"/>
  <c r="HN22" i="16"/>
  <c r="HN38" i="16"/>
  <c r="HN40" i="16"/>
  <c r="HN39" i="16"/>
  <c r="HS46" i="16"/>
  <c r="HT48" i="16"/>
  <c r="HS47" i="16"/>
  <c r="HN30" i="16"/>
  <c r="HN136" i="27" s="1"/>
  <c r="HN139" i="27" s="1"/>
  <c r="HM150" i="27" s="1"/>
  <c r="HO137" i="27"/>
  <c r="HO24" i="16"/>
  <c r="HP25" i="16"/>
  <c r="HO23" i="16"/>
  <c r="HO29" i="16" s="1"/>
  <c r="HP95" i="9"/>
  <c r="HO93" i="9"/>
  <c r="HO94" i="9"/>
  <c r="HP31" i="16" l="1"/>
  <c r="HP34" i="16"/>
  <c r="HP28" i="16"/>
  <c r="HN132" i="27"/>
  <c r="HO138" i="27"/>
  <c r="HO22" i="16"/>
  <c r="HO38" i="16"/>
  <c r="HO40" i="16"/>
  <c r="HO39" i="16"/>
  <c r="HO30" i="16"/>
  <c r="HO136" i="27" s="1"/>
  <c r="HP23" i="16"/>
  <c r="HP29" i="16" s="1"/>
  <c r="HP24" i="16"/>
  <c r="HQ25" i="16"/>
  <c r="HU48" i="16"/>
  <c r="HT47" i="16"/>
  <c r="HT46" i="16"/>
  <c r="HQ95" i="9"/>
  <c r="HP94" i="9"/>
  <c r="HP93" i="9"/>
  <c r="HQ34" i="16" l="1"/>
  <c r="HQ138" i="27" s="1"/>
  <c r="HQ28" i="16"/>
  <c r="HQ31" i="16"/>
  <c r="HO132" i="27"/>
  <c r="HO139" i="27"/>
  <c r="HN150" i="27" s="1"/>
  <c r="HP22" i="16"/>
  <c r="HP38" i="16"/>
  <c r="HP40" i="16"/>
  <c r="HP39" i="16"/>
  <c r="HQ137" i="27"/>
  <c r="HR25" i="16"/>
  <c r="HQ23" i="16"/>
  <c r="HQ29" i="16" s="1"/>
  <c r="HQ24" i="16"/>
  <c r="HU46" i="16"/>
  <c r="HU47" i="16"/>
  <c r="HV48" i="16"/>
  <c r="HQ94" i="9"/>
  <c r="HQ93" i="9"/>
  <c r="HR95" i="9"/>
  <c r="HR31" i="16" l="1"/>
  <c r="HR34" i="16"/>
  <c r="HR138" i="27" s="1"/>
  <c r="HR28" i="16"/>
  <c r="HP132" i="27"/>
  <c r="HQ22" i="16"/>
  <c r="HQ38" i="16"/>
  <c r="HQ40" i="16"/>
  <c r="HQ39" i="16"/>
  <c r="HQ30" i="16"/>
  <c r="HQ136" i="27" s="1"/>
  <c r="HQ139" i="27" s="1"/>
  <c r="HP150" i="27" s="1"/>
  <c r="HV47" i="16"/>
  <c r="HV46" i="16"/>
  <c r="HW48" i="16"/>
  <c r="HR137" i="27"/>
  <c r="HR24" i="16"/>
  <c r="HS25" i="16"/>
  <c r="HR23" i="16"/>
  <c r="HR29" i="16" s="1"/>
  <c r="HS95" i="9"/>
  <c r="HR93" i="9"/>
  <c r="HR94" i="9"/>
  <c r="HS31" i="16" l="1"/>
  <c r="HS34" i="16"/>
  <c r="HS138" i="27" s="1"/>
  <c r="HS28" i="16"/>
  <c r="HQ132" i="27"/>
  <c r="HR22" i="16"/>
  <c r="HR38" i="16"/>
  <c r="HR40" i="16"/>
  <c r="HR39" i="16"/>
  <c r="HR30" i="16"/>
  <c r="HR136" i="27" s="1"/>
  <c r="HR139" i="27" s="1"/>
  <c r="HQ150" i="27" s="1"/>
  <c r="HS137" i="27"/>
  <c r="HS23" i="16"/>
  <c r="HS29" i="16" s="1"/>
  <c r="HS24" i="16"/>
  <c r="HT25" i="16"/>
  <c r="HW47" i="16"/>
  <c r="HW46" i="16"/>
  <c r="HX48" i="16"/>
  <c r="HS94" i="9"/>
  <c r="HT95" i="9"/>
  <c r="HS93" i="9"/>
  <c r="HT31" i="16" l="1"/>
  <c r="HT34" i="16"/>
  <c r="HT138" i="27" s="1"/>
  <c r="HT28" i="16"/>
  <c r="HR132" i="27"/>
  <c r="HS22" i="16"/>
  <c r="HS38" i="16"/>
  <c r="HS40" i="16"/>
  <c r="HS39" i="16"/>
  <c r="HS30" i="16"/>
  <c r="HS136" i="27" s="1"/>
  <c r="HS139" i="27" s="1"/>
  <c r="HR150" i="27" s="1"/>
  <c r="HY48" i="16"/>
  <c r="HX47" i="16"/>
  <c r="HX46" i="16"/>
  <c r="HT137" i="27"/>
  <c r="HU25" i="16"/>
  <c r="HT24" i="16"/>
  <c r="HT23" i="16"/>
  <c r="HT29" i="16" s="1"/>
  <c r="HT93" i="9"/>
  <c r="HT94" i="9"/>
  <c r="HU95" i="9"/>
  <c r="HU34" i="16" l="1"/>
  <c r="HU28" i="16"/>
  <c r="HU31" i="16"/>
  <c r="HS132" i="27"/>
  <c r="HT22" i="16"/>
  <c r="HT38" i="16"/>
  <c r="HT40" i="16"/>
  <c r="HT39" i="16"/>
  <c r="HU138" i="27"/>
  <c r="HU137" i="27"/>
  <c r="HU24" i="16"/>
  <c r="HV25" i="16"/>
  <c r="HU23" i="16"/>
  <c r="HU29" i="16" s="1"/>
  <c r="HT30" i="16"/>
  <c r="HT136" i="27" s="1"/>
  <c r="HT139" i="27" s="1"/>
  <c r="HS150" i="27" s="1"/>
  <c r="HY47" i="16"/>
  <c r="HZ48" i="16"/>
  <c r="HY46" i="16"/>
  <c r="HU94" i="9"/>
  <c r="HV95" i="9"/>
  <c r="HU93" i="9"/>
  <c r="HV31" i="16" l="1"/>
  <c r="HV34" i="16"/>
  <c r="HV28" i="16"/>
  <c r="HT132" i="27"/>
  <c r="HU22" i="16"/>
  <c r="HU38" i="16"/>
  <c r="HU40" i="16"/>
  <c r="HU39" i="16"/>
  <c r="HU30" i="16"/>
  <c r="HU136" i="27" s="1"/>
  <c r="HU139" i="27" s="1"/>
  <c r="HT150" i="27" s="1"/>
  <c r="IA48" i="16"/>
  <c r="HZ47" i="16"/>
  <c r="HZ46" i="16"/>
  <c r="HV137" i="27"/>
  <c r="HV24" i="16"/>
  <c r="HV23" i="16"/>
  <c r="HV29" i="16" s="1"/>
  <c r="HW25" i="16"/>
  <c r="HW95" i="9"/>
  <c r="HV94" i="9"/>
  <c r="HV93" i="9"/>
  <c r="HU132" i="27" l="1"/>
  <c r="HV22" i="16"/>
  <c r="HV38" i="16"/>
  <c r="HV40" i="16"/>
  <c r="HV39" i="16"/>
  <c r="HW24" i="16"/>
  <c r="HX25" i="16"/>
  <c r="HW23" i="16"/>
  <c r="IA47" i="16"/>
  <c r="IA46" i="16"/>
  <c r="HX95" i="9"/>
  <c r="HW93" i="9"/>
  <c r="HW94" i="9"/>
  <c r="HX31" i="16" l="1"/>
  <c r="HX34" i="16"/>
  <c r="HX28" i="16"/>
  <c r="HV132" i="27"/>
  <c r="HW22" i="16"/>
  <c r="HW38" i="16"/>
  <c r="HW40" i="16"/>
  <c r="HW39" i="16"/>
  <c r="I27" i="19"/>
  <c r="I28" i="19"/>
  <c r="G28" i="19"/>
  <c r="O27" i="19"/>
  <c r="H28" i="19"/>
  <c r="P27" i="19"/>
  <c r="K27" i="19"/>
  <c r="N27" i="19"/>
  <c r="L27" i="19"/>
  <c r="W27" i="19"/>
  <c r="U27" i="19"/>
  <c r="R27" i="19"/>
  <c r="G27" i="19"/>
  <c r="G102" i="19" s="1"/>
  <c r="F102" i="60" s="1"/>
  <c r="S27" i="19"/>
  <c r="M27" i="19"/>
  <c r="V27" i="19"/>
  <c r="H27" i="19"/>
  <c r="J27" i="19"/>
  <c r="T27" i="19"/>
  <c r="Q27" i="19"/>
  <c r="X27" i="19"/>
  <c r="HX138" i="27"/>
  <c r="HX137" i="27"/>
  <c r="HX23" i="16"/>
  <c r="HX29" i="16" s="1"/>
  <c r="HX24" i="16"/>
  <c r="HY25" i="16"/>
  <c r="HY95" i="9"/>
  <c r="HX93" i="9"/>
  <c r="HX94" i="9"/>
  <c r="HY31" i="16" l="1"/>
  <c r="HY34" i="16"/>
  <c r="HY28" i="16"/>
  <c r="HW132" i="27"/>
  <c r="HX22" i="16"/>
  <c r="HX38" i="16"/>
  <c r="HX40" i="16"/>
  <c r="HX39" i="16"/>
  <c r="HX30" i="16"/>
  <c r="HX136" i="27" s="1"/>
  <c r="HX139" i="27" s="1"/>
  <c r="HW150" i="27" s="1"/>
  <c r="HW153" i="27" s="1"/>
  <c r="HX153" i="27" s="1"/>
  <c r="HY153" i="27" s="1"/>
  <c r="HZ153" i="27" s="1"/>
  <c r="IA153" i="27" s="1"/>
  <c r="H102" i="19"/>
  <c r="H103" i="19"/>
  <c r="G103" i="60" s="1"/>
  <c r="I103" i="19"/>
  <c r="H103" i="60" s="1"/>
  <c r="HY137" i="27"/>
  <c r="HY24" i="16"/>
  <c r="HZ25" i="16"/>
  <c r="HY23" i="16"/>
  <c r="HY29" i="16" s="1"/>
  <c r="HY94" i="9"/>
  <c r="HZ95" i="9"/>
  <c r="HY93" i="9"/>
  <c r="HZ34" i="16" l="1"/>
  <c r="HZ31" i="16"/>
  <c r="HZ28" i="16"/>
  <c r="HX132" i="27"/>
  <c r="I102" i="19"/>
  <c r="G102" i="60"/>
  <c r="HY138" i="27"/>
  <c r="HY22" i="16"/>
  <c r="HY38" i="16"/>
  <c r="HY40" i="16"/>
  <c r="HY39" i="16"/>
  <c r="HY30" i="16"/>
  <c r="HY136" i="27" s="1"/>
  <c r="HZ138" i="27"/>
  <c r="HZ137" i="27"/>
  <c r="IA25" i="16"/>
  <c r="HZ23" i="16"/>
  <c r="HZ29" i="16" s="1"/>
  <c r="HZ24" i="16"/>
  <c r="IA95" i="9"/>
  <c r="HZ93" i="9"/>
  <c r="HZ94" i="9"/>
  <c r="IA31" i="16" l="1"/>
  <c r="IA34" i="16"/>
  <c r="IA28" i="16"/>
  <c r="HY132" i="27"/>
  <c r="J102" i="19"/>
  <c r="H102" i="60"/>
  <c r="HY139" i="27"/>
  <c r="HX150" i="27" s="1"/>
  <c r="HZ22" i="16"/>
  <c r="HZ38" i="16"/>
  <c r="HZ40" i="16"/>
  <c r="HZ39" i="16"/>
  <c r="HZ30" i="16"/>
  <c r="HZ136" i="27" s="1"/>
  <c r="HZ139" i="27" s="1"/>
  <c r="HY150" i="27" s="1"/>
  <c r="IA137" i="27"/>
  <c r="IA24" i="16"/>
  <c r="IA23" i="16"/>
  <c r="IA29" i="16" s="1"/>
  <c r="IA94" i="9"/>
  <c r="IA93" i="9"/>
  <c r="HZ132" i="27" l="1"/>
  <c r="T90" i="60"/>
  <c r="V91" i="60"/>
  <c r="K91" i="60"/>
  <c r="L92" i="60"/>
  <c r="P91" i="60"/>
  <c r="W93" i="60"/>
  <c r="Q93" i="60"/>
  <c r="O93" i="60"/>
  <c r="N92" i="60"/>
  <c r="P93" i="60"/>
  <c r="S92" i="60"/>
  <c r="I90" i="60"/>
  <c r="Q92" i="60"/>
  <c r="M91" i="60"/>
  <c r="H90" i="60"/>
  <c r="R91" i="60"/>
  <c r="G91" i="60"/>
  <c r="K93" i="60"/>
  <c r="L91" i="60"/>
  <c r="G90" i="60"/>
  <c r="F94" i="60"/>
  <c r="G94" i="60"/>
  <c r="R93" i="60"/>
  <c r="Q90" i="60"/>
  <c r="L90" i="60"/>
  <c r="U90" i="60"/>
  <c r="J90" i="60"/>
  <c r="Q91" i="60"/>
  <c r="L93" i="60"/>
  <c r="M93" i="60"/>
  <c r="O90" i="60"/>
  <c r="U92" i="60"/>
  <c r="I91" i="60"/>
  <c r="T93" i="60"/>
  <c r="I92" i="60"/>
  <c r="I93" i="60"/>
  <c r="M90" i="60"/>
  <c r="K92" i="60"/>
  <c r="P92" i="60"/>
  <c r="N90" i="60"/>
  <c r="V92" i="60"/>
  <c r="H91" i="60"/>
  <c r="N93" i="60"/>
  <c r="N91" i="60"/>
  <c r="S91" i="60"/>
  <c r="O92" i="60"/>
  <c r="P90" i="60"/>
  <c r="V93" i="60"/>
  <c r="K90" i="60"/>
  <c r="G92" i="60"/>
  <c r="O91" i="60"/>
  <c r="S93" i="60"/>
  <c r="T91" i="60"/>
  <c r="R92" i="60"/>
  <c r="H94" i="60"/>
  <c r="G93" i="60"/>
  <c r="T92" i="60"/>
  <c r="H92" i="60"/>
  <c r="S90" i="60"/>
  <c r="J91" i="60"/>
  <c r="R90" i="60"/>
  <c r="J93" i="60"/>
  <c r="U93" i="60"/>
  <c r="J92" i="60"/>
  <c r="V90" i="60"/>
  <c r="M92" i="60"/>
  <c r="H93" i="60"/>
  <c r="F93" i="60"/>
  <c r="U91" i="60"/>
  <c r="K102" i="19"/>
  <c r="I102" i="60"/>
  <c r="IA138" i="27"/>
  <c r="F11" i="19"/>
  <c r="F10" i="19"/>
  <c r="IA22" i="16"/>
  <c r="IA38" i="16"/>
  <c r="F90" i="60" s="1"/>
  <c r="IA40" i="16"/>
  <c r="F92" i="60" s="1"/>
  <c r="IA39" i="16"/>
  <c r="F91" i="60" s="1"/>
  <c r="N24" i="19"/>
  <c r="T24" i="19"/>
  <c r="O23" i="19"/>
  <c r="H23" i="19"/>
  <c r="K25" i="19"/>
  <c r="L25" i="19"/>
  <c r="N23" i="19"/>
  <c r="M23" i="19"/>
  <c r="J23" i="19"/>
  <c r="U25" i="19"/>
  <c r="S23" i="19"/>
  <c r="W23" i="19"/>
  <c r="S25" i="19"/>
  <c r="R24" i="19"/>
  <c r="V25" i="19"/>
  <c r="V24" i="19"/>
  <c r="J25" i="19"/>
  <c r="Q25" i="19"/>
  <c r="H24" i="19"/>
  <c r="L24" i="19"/>
  <c r="P25" i="19"/>
  <c r="P23" i="19"/>
  <c r="X25" i="19"/>
  <c r="N25" i="19"/>
  <c r="R25" i="19"/>
  <c r="Q23" i="19"/>
  <c r="W24" i="19"/>
  <c r="O24" i="19"/>
  <c r="H25" i="19"/>
  <c r="I24" i="19"/>
  <c r="S24" i="19"/>
  <c r="W25" i="19"/>
  <c r="O25" i="19"/>
  <c r="Q24" i="19"/>
  <c r="R23" i="19"/>
  <c r="U24" i="19"/>
  <c r="L23" i="19"/>
  <c r="I25" i="19"/>
  <c r="T23" i="19"/>
  <c r="M24" i="19"/>
  <c r="P24" i="19"/>
  <c r="T25" i="19"/>
  <c r="V23" i="19"/>
  <c r="J24" i="19"/>
  <c r="U23" i="19"/>
  <c r="X23" i="19"/>
  <c r="I23" i="19"/>
  <c r="M25" i="19"/>
  <c r="K23" i="19"/>
  <c r="K24" i="19"/>
  <c r="IA30" i="16"/>
  <c r="IA136" i="27" s="1"/>
  <c r="HY75" i="9"/>
  <c r="HX75" i="9"/>
  <c r="HW75" i="9"/>
  <c r="HV75" i="9"/>
  <c r="HU75" i="9"/>
  <c r="HT75" i="9"/>
  <c r="HS75" i="9"/>
  <c r="HR75" i="9"/>
  <c r="HQ75" i="9"/>
  <c r="HP75" i="9"/>
  <c r="HO75" i="9"/>
  <c r="HN75" i="9"/>
  <c r="HM75" i="9"/>
  <c r="HL75" i="9"/>
  <c r="HK75" i="9"/>
  <c r="HJ75" i="9"/>
  <c r="HI75" i="9"/>
  <c r="HH75" i="9"/>
  <c r="HG75" i="9"/>
  <c r="HF75" i="9"/>
  <c r="HE75" i="9"/>
  <c r="HD75" i="9"/>
  <c r="HC75" i="9"/>
  <c r="HB75" i="9"/>
  <c r="HA75" i="9"/>
  <c r="GZ75" i="9"/>
  <c r="GY75" i="9"/>
  <c r="GX75" i="9"/>
  <c r="GW75" i="9"/>
  <c r="GV75" i="9"/>
  <c r="GU75" i="9"/>
  <c r="GT75" i="9"/>
  <c r="GS75" i="9"/>
  <c r="GR75" i="9"/>
  <c r="GQ75" i="9"/>
  <c r="GP75" i="9"/>
  <c r="GO75" i="9"/>
  <c r="GN75" i="9"/>
  <c r="GM75" i="9"/>
  <c r="GL75" i="9"/>
  <c r="GK75" i="9"/>
  <c r="GJ75" i="9"/>
  <c r="GI75" i="9"/>
  <c r="GH75" i="9"/>
  <c r="GG75" i="9"/>
  <c r="GF75" i="9"/>
  <c r="GE75" i="9"/>
  <c r="GD75" i="9"/>
  <c r="GC75" i="9"/>
  <c r="GB75" i="9"/>
  <c r="GA75" i="9"/>
  <c r="FZ75" i="9"/>
  <c r="FY75" i="9"/>
  <c r="FX75" i="9"/>
  <c r="FW75" i="9"/>
  <c r="FV75" i="9"/>
  <c r="FU75" i="9"/>
  <c r="FT75" i="9"/>
  <c r="FS75" i="9"/>
  <c r="FR75" i="9"/>
  <c r="FQ75" i="9"/>
  <c r="FP75" i="9"/>
  <c r="FO75" i="9"/>
  <c r="FN75" i="9"/>
  <c r="FM75" i="9"/>
  <c r="FL75" i="9"/>
  <c r="FK75" i="9"/>
  <c r="FJ75" i="9"/>
  <c r="FI75" i="9"/>
  <c r="FH75" i="9"/>
  <c r="FG75" i="9"/>
  <c r="FF75" i="9"/>
  <c r="FE75" i="9"/>
  <c r="FD75" i="9"/>
  <c r="FC75" i="9"/>
  <c r="FB75" i="9"/>
  <c r="FA75" i="9"/>
  <c r="EZ75" i="9"/>
  <c r="EY75" i="9"/>
  <c r="EX75" i="9"/>
  <c r="EW75" i="9"/>
  <c r="EV75" i="9"/>
  <c r="EU75" i="9"/>
  <c r="ET75" i="9"/>
  <c r="ES75" i="9"/>
  <c r="ER75" i="9"/>
  <c r="EQ75" i="9"/>
  <c r="EP75" i="9"/>
  <c r="EO75" i="9"/>
  <c r="EN75" i="9"/>
  <c r="EM75" i="9"/>
  <c r="EL75" i="9"/>
  <c r="EK75" i="9"/>
  <c r="EJ75" i="9"/>
  <c r="EI75" i="9"/>
  <c r="EH75" i="9"/>
  <c r="EG75" i="9"/>
  <c r="EF75" i="9"/>
  <c r="EE75" i="9"/>
  <c r="ED75" i="9"/>
  <c r="EC75" i="9"/>
  <c r="EB75" i="9"/>
  <c r="EA75" i="9"/>
  <c r="DZ75" i="9"/>
  <c r="DY75" i="9"/>
  <c r="DX75" i="9"/>
  <c r="DW75" i="9"/>
  <c r="DV75" i="9"/>
  <c r="DU75" i="9"/>
  <c r="DT75" i="9"/>
  <c r="DS75" i="9"/>
  <c r="DR75" i="9"/>
  <c r="DQ75" i="9"/>
  <c r="DP75" i="9"/>
  <c r="DO75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HZ75" i="9"/>
  <c r="Z70" i="9"/>
  <c r="IA132" i="27" l="1"/>
  <c r="W92" i="60"/>
  <c r="W91" i="60"/>
  <c r="W90" i="60"/>
  <c r="L102" i="19"/>
  <c r="J102" i="60"/>
  <c r="G24" i="19"/>
  <c r="G25" i="19"/>
  <c r="G23" i="19"/>
  <c r="X24" i="19"/>
  <c r="E57" i="27"/>
  <c r="F12" i="19"/>
  <c r="E116" i="60" s="1"/>
  <c r="E118" i="60" s="1"/>
  <c r="E120" i="60" s="1"/>
  <c r="E122" i="60" s="1"/>
  <c r="IA139" i="27"/>
  <c r="HZ150" i="27" s="1"/>
  <c r="AH64" i="9"/>
  <c r="AI64" i="9" s="1"/>
  <c r="AI62" i="9" s="1"/>
  <c r="AG63" i="9"/>
  <c r="AF63" i="9"/>
  <c r="AE63" i="9"/>
  <c r="AD63" i="9"/>
  <c r="AC63" i="9"/>
  <c r="AB63" i="9"/>
  <c r="AA63" i="9"/>
  <c r="AH62" i="9"/>
  <c r="AG62" i="9"/>
  <c r="AF62" i="9"/>
  <c r="AE62" i="9"/>
  <c r="AD62" i="9"/>
  <c r="AC62" i="9"/>
  <c r="AB62" i="9"/>
  <c r="AA62" i="9"/>
  <c r="Z57" i="9"/>
  <c r="AH52" i="9"/>
  <c r="AI52" i="9" s="1"/>
  <c r="AG51" i="9"/>
  <c r="AF51" i="9"/>
  <c r="AE51" i="9"/>
  <c r="AD51" i="9"/>
  <c r="AC51" i="9"/>
  <c r="AB51" i="9"/>
  <c r="AA51" i="9"/>
  <c r="AH50" i="9"/>
  <c r="AG50" i="9"/>
  <c r="AF50" i="9"/>
  <c r="AE50" i="9"/>
  <c r="AD50" i="9"/>
  <c r="AC50" i="9"/>
  <c r="AB50" i="9"/>
  <c r="AA50" i="9"/>
  <c r="M9" i="1"/>
  <c r="AE38" i="9"/>
  <c r="AD38" i="9"/>
  <c r="AC38" i="9"/>
  <c r="AB38" i="9"/>
  <c r="AA38" i="9"/>
  <c r="AE37" i="9"/>
  <c r="AE43" i="9" s="1"/>
  <c r="AE58" i="27" s="1"/>
  <c r="AD37" i="9"/>
  <c r="AD43" i="9" s="1"/>
  <c r="AD58" i="27" s="1"/>
  <c r="AC37" i="9"/>
  <c r="AC43" i="9" s="1"/>
  <c r="AC58" i="27" s="1"/>
  <c r="AB37" i="9"/>
  <c r="AB43" i="9" s="1"/>
  <c r="AB58" i="27" s="1"/>
  <c r="AA37" i="9"/>
  <c r="AA43" i="9" s="1"/>
  <c r="AA58" i="27" s="1"/>
  <c r="AG38" i="9"/>
  <c r="AF38" i="9"/>
  <c r="AF37" i="9"/>
  <c r="AF43" i="9" s="1"/>
  <c r="AF118" i="9" s="1"/>
  <c r="AH39" i="9"/>
  <c r="AH38" i="9" s="1"/>
  <c r="AG37" i="9"/>
  <c r="AG43" i="9" s="1"/>
  <c r="AF58" i="27" l="1"/>
  <c r="AG58" i="27"/>
  <c r="AG118" i="9"/>
  <c r="M102" i="19"/>
  <c r="K102" i="60"/>
  <c r="AH51" i="9"/>
  <c r="IX150" i="27"/>
  <c r="AJ52" i="9"/>
  <c r="AI51" i="9"/>
  <c r="AI50" i="9"/>
  <c r="AH63" i="9"/>
  <c r="AJ64" i="9"/>
  <c r="AI63" i="9"/>
  <c r="AH37" i="9"/>
  <c r="AH43" i="9" s="1"/>
  <c r="AI39" i="9"/>
  <c r="AI38" i="9" s="1"/>
  <c r="AH58" i="27" l="1"/>
  <c r="AH118" i="9"/>
  <c r="N102" i="19"/>
  <c r="L102" i="60"/>
  <c r="AK52" i="9"/>
  <c r="AJ51" i="9"/>
  <c r="AJ50" i="9"/>
  <c r="AK64" i="9"/>
  <c r="AJ63" i="9"/>
  <c r="AJ62" i="9"/>
  <c r="AJ39" i="9"/>
  <c r="AJ38" i="9" s="1"/>
  <c r="AI37" i="9"/>
  <c r="AI43" i="9" s="1"/>
  <c r="AI58" i="27" l="1"/>
  <c r="AI118" i="9"/>
  <c r="O102" i="19"/>
  <c r="M102" i="60"/>
  <c r="AL52" i="9"/>
  <c r="AK51" i="9"/>
  <c r="AK50" i="9"/>
  <c r="AL64" i="9"/>
  <c r="AK63" i="9"/>
  <c r="AK62" i="9"/>
  <c r="AK39" i="9"/>
  <c r="AK38" i="9" s="1"/>
  <c r="AJ37" i="9"/>
  <c r="AJ43" i="9" s="1"/>
  <c r="AJ58" i="27" l="1"/>
  <c r="AJ118" i="9"/>
  <c r="P102" i="19"/>
  <c r="N102" i="60"/>
  <c r="AM52" i="9"/>
  <c r="AL50" i="9"/>
  <c r="AL51" i="9"/>
  <c r="AM64" i="9"/>
  <c r="AL63" i="9"/>
  <c r="AL62" i="9"/>
  <c r="AK37" i="9"/>
  <c r="AK43" i="9" s="1"/>
  <c r="AL39" i="9"/>
  <c r="AL38" i="9" s="1"/>
  <c r="AK58" i="27" l="1"/>
  <c r="AK118" i="9"/>
  <c r="Q102" i="19"/>
  <c r="O102" i="60"/>
  <c r="AM50" i="9"/>
  <c r="AN52" i="9"/>
  <c r="AM51" i="9"/>
  <c r="AN64" i="9"/>
  <c r="AM63" i="9"/>
  <c r="AM62" i="9"/>
  <c r="AM39" i="9"/>
  <c r="AM38" i="9" s="1"/>
  <c r="AL37" i="9"/>
  <c r="AL43" i="9" s="1"/>
  <c r="AL58" i="27" l="1"/>
  <c r="AL118" i="9"/>
  <c r="R102" i="19"/>
  <c r="P102" i="60"/>
  <c r="AO52" i="9"/>
  <c r="AN50" i="9"/>
  <c r="AN51" i="9"/>
  <c r="AO64" i="9"/>
  <c r="AN63" i="9"/>
  <c r="AN62" i="9"/>
  <c r="AN39" i="9"/>
  <c r="AN38" i="9" s="1"/>
  <c r="AM37" i="9"/>
  <c r="AM43" i="9" s="1"/>
  <c r="AM58" i="27" l="1"/>
  <c r="AM118" i="9"/>
  <c r="S102" i="19"/>
  <c r="Q102" i="60"/>
  <c r="AP52" i="9"/>
  <c r="AO51" i="9"/>
  <c r="AO50" i="9"/>
  <c r="AP64" i="9"/>
  <c r="AO63" i="9"/>
  <c r="AO62" i="9"/>
  <c r="AN37" i="9"/>
  <c r="AN43" i="9" s="1"/>
  <c r="AO39" i="9"/>
  <c r="AO38" i="9" s="1"/>
  <c r="AN58" i="27" l="1"/>
  <c r="AN118" i="9"/>
  <c r="T102" i="19"/>
  <c r="R102" i="60"/>
  <c r="AP51" i="9"/>
  <c r="AP50" i="9"/>
  <c r="AQ52" i="9"/>
  <c r="AP63" i="9"/>
  <c r="AQ64" i="9"/>
  <c r="AP62" i="9"/>
  <c r="AO37" i="9"/>
  <c r="AO43" i="9" s="1"/>
  <c r="AP39" i="9"/>
  <c r="AP38" i="9" s="1"/>
  <c r="AO58" i="27" l="1"/>
  <c r="AO118" i="9"/>
  <c r="U102" i="19"/>
  <c r="S102" i="60"/>
  <c r="AR52" i="9"/>
  <c r="AQ50" i="9"/>
  <c r="AQ51" i="9"/>
  <c r="AR64" i="9"/>
  <c r="AQ63" i="9"/>
  <c r="AQ62" i="9"/>
  <c r="AQ39" i="9"/>
  <c r="AQ38" i="9" s="1"/>
  <c r="AP37" i="9"/>
  <c r="AP43" i="9" s="1"/>
  <c r="AP58" i="27" l="1"/>
  <c r="AP118" i="9"/>
  <c r="V102" i="19"/>
  <c r="T102" i="60"/>
  <c r="AS52" i="9"/>
  <c r="AR51" i="9"/>
  <c r="AR50" i="9"/>
  <c r="AS64" i="9"/>
  <c r="AR63" i="9"/>
  <c r="AR62" i="9"/>
  <c r="AR39" i="9"/>
  <c r="AR38" i="9" s="1"/>
  <c r="AQ37" i="9"/>
  <c r="AQ43" i="9" s="1"/>
  <c r="AQ58" i="27" l="1"/>
  <c r="AQ118" i="9"/>
  <c r="W102" i="19"/>
  <c r="U102" i="60"/>
  <c r="AT52" i="9"/>
  <c r="AS50" i="9"/>
  <c r="AS51" i="9"/>
  <c r="AT64" i="9"/>
  <c r="AS63" i="9"/>
  <c r="AS62" i="9"/>
  <c r="AS39" i="9"/>
  <c r="AS38" i="9" s="1"/>
  <c r="AR37" i="9"/>
  <c r="AR43" i="9" s="1"/>
  <c r="AR58" i="27" l="1"/>
  <c r="AR118" i="9"/>
  <c r="X102" i="19"/>
  <c r="W102" i="60" s="1"/>
  <c r="V102" i="60"/>
  <c r="AT51" i="9"/>
  <c r="AU52" i="9"/>
  <c r="AT50" i="9"/>
  <c r="AU64" i="9"/>
  <c r="AT63" i="9"/>
  <c r="AT62" i="9"/>
  <c r="AS37" i="9"/>
  <c r="AS43" i="9" s="1"/>
  <c r="AT39" i="9"/>
  <c r="AT38" i="9" s="1"/>
  <c r="AS58" i="27" l="1"/>
  <c r="AS118" i="9"/>
  <c r="AU50" i="9"/>
  <c r="AU51" i="9"/>
  <c r="AV52" i="9"/>
  <c r="AV64" i="9"/>
  <c r="AU63" i="9"/>
  <c r="AU62" i="9"/>
  <c r="AU39" i="9"/>
  <c r="AU38" i="9" s="1"/>
  <c r="AT37" i="9"/>
  <c r="AT43" i="9" s="1"/>
  <c r="AT58" i="27" l="1"/>
  <c r="AT118" i="9"/>
  <c r="AW52" i="9"/>
  <c r="AV51" i="9"/>
  <c r="AV50" i="9"/>
  <c r="AW64" i="9"/>
  <c r="AV63" i="9"/>
  <c r="AV62" i="9"/>
  <c r="AV39" i="9"/>
  <c r="AV38" i="9" s="1"/>
  <c r="AU37" i="9"/>
  <c r="AU43" i="9" s="1"/>
  <c r="AU58" i="27" l="1"/>
  <c r="AU118" i="9"/>
  <c r="AX52" i="9"/>
  <c r="AW51" i="9"/>
  <c r="AW50" i="9"/>
  <c r="AX64" i="9"/>
  <c r="AW63" i="9"/>
  <c r="AW62" i="9"/>
  <c r="AV37" i="9"/>
  <c r="AV43" i="9" s="1"/>
  <c r="AW39" i="9"/>
  <c r="AW38" i="9" s="1"/>
  <c r="AV58" i="27" l="1"/>
  <c r="AV118" i="9"/>
  <c r="AX50" i="9"/>
  <c r="AX51" i="9"/>
  <c r="AY52" i="9"/>
  <c r="AX62" i="9"/>
  <c r="AY64" i="9"/>
  <c r="AX63" i="9"/>
  <c r="AW37" i="9"/>
  <c r="AW43" i="9" s="1"/>
  <c r="AX39" i="9"/>
  <c r="AX38" i="9" s="1"/>
  <c r="AW58" i="27" l="1"/>
  <c r="AW118" i="9"/>
  <c r="AZ52" i="9"/>
  <c r="AY50" i="9"/>
  <c r="AY51" i="9"/>
  <c r="AZ64" i="9"/>
  <c r="AY63" i="9"/>
  <c r="AY62" i="9"/>
  <c r="AY39" i="9"/>
  <c r="AY38" i="9" s="1"/>
  <c r="AX37" i="9"/>
  <c r="AX43" i="9" s="1"/>
  <c r="AX58" i="27" l="1"/>
  <c r="AX118" i="9"/>
  <c r="BA52" i="9"/>
  <c r="AZ51" i="9"/>
  <c r="AZ50" i="9"/>
  <c r="BA64" i="9"/>
  <c r="AZ63" i="9"/>
  <c r="AZ62" i="9"/>
  <c r="AZ39" i="9"/>
  <c r="AZ38" i="9" s="1"/>
  <c r="AY37" i="9"/>
  <c r="AY43" i="9" s="1"/>
  <c r="AY58" i="27" l="1"/>
  <c r="AY118" i="9"/>
  <c r="BB52" i="9"/>
  <c r="BA51" i="9"/>
  <c r="BA50" i="9"/>
  <c r="BB64" i="9"/>
  <c r="BA63" i="9"/>
  <c r="BA62" i="9"/>
  <c r="BA39" i="9"/>
  <c r="BA38" i="9" s="1"/>
  <c r="AZ37" i="9"/>
  <c r="AZ43" i="9" s="1"/>
  <c r="AZ58" i="27" l="1"/>
  <c r="AZ118" i="9"/>
  <c r="BB50" i="9"/>
  <c r="BC52" i="9"/>
  <c r="BB51" i="9"/>
  <c r="BC64" i="9"/>
  <c r="BB63" i="9"/>
  <c r="BB62" i="9"/>
  <c r="BA37" i="9"/>
  <c r="BA43" i="9" s="1"/>
  <c r="BB39" i="9"/>
  <c r="BB38" i="9" s="1"/>
  <c r="BA58" i="27" l="1"/>
  <c r="BA118" i="9"/>
  <c r="BC51" i="9"/>
  <c r="BC50" i="9"/>
  <c r="BD52" i="9"/>
  <c r="BD64" i="9"/>
  <c r="BC63" i="9"/>
  <c r="BC62" i="9"/>
  <c r="BC39" i="9"/>
  <c r="BC38" i="9" s="1"/>
  <c r="BB37" i="9"/>
  <c r="BB43" i="9" s="1"/>
  <c r="BB58" i="27" l="1"/>
  <c r="BB118" i="9"/>
  <c r="BE52" i="9"/>
  <c r="BD51" i="9"/>
  <c r="BD50" i="9"/>
  <c r="BE64" i="9"/>
  <c r="BD63" i="9"/>
  <c r="BD62" i="9"/>
  <c r="BD39" i="9"/>
  <c r="BD38" i="9" s="1"/>
  <c r="BC37" i="9"/>
  <c r="BC43" i="9" s="1"/>
  <c r="BC58" i="27" l="1"/>
  <c r="BC118" i="9"/>
  <c r="BF52" i="9"/>
  <c r="BE51" i="9"/>
  <c r="BE50" i="9"/>
  <c r="BF64" i="9"/>
  <c r="BE63" i="9"/>
  <c r="BE62" i="9"/>
  <c r="BD37" i="9"/>
  <c r="BD43" i="9" s="1"/>
  <c r="BE39" i="9"/>
  <c r="BE38" i="9" s="1"/>
  <c r="BD58" i="27" l="1"/>
  <c r="BD118" i="9"/>
  <c r="BF51" i="9"/>
  <c r="BG52" i="9"/>
  <c r="BF50" i="9"/>
  <c r="BF63" i="9"/>
  <c r="BF62" i="9"/>
  <c r="BG64" i="9"/>
  <c r="BE37" i="9"/>
  <c r="BE43" i="9" s="1"/>
  <c r="BF39" i="9"/>
  <c r="BF38" i="9" s="1"/>
  <c r="BE58" i="27" l="1"/>
  <c r="BE118" i="9"/>
  <c r="BH52" i="9"/>
  <c r="BG51" i="9"/>
  <c r="BG50" i="9"/>
  <c r="BH64" i="9"/>
  <c r="BG63" i="9"/>
  <c r="BG62" i="9"/>
  <c r="BG39" i="9"/>
  <c r="BG38" i="9" s="1"/>
  <c r="BF37" i="9"/>
  <c r="BF43" i="9" s="1"/>
  <c r="BF58" i="27" l="1"/>
  <c r="BF118" i="9"/>
  <c r="BI52" i="9"/>
  <c r="BH50" i="9"/>
  <c r="BH51" i="9"/>
  <c r="BI64" i="9"/>
  <c r="BH63" i="9"/>
  <c r="BH62" i="9"/>
  <c r="BH39" i="9"/>
  <c r="BH38" i="9" s="1"/>
  <c r="BG37" i="9"/>
  <c r="BG43" i="9" s="1"/>
  <c r="BG58" i="27" l="1"/>
  <c r="BG118" i="9"/>
  <c r="BJ52" i="9"/>
  <c r="BI51" i="9"/>
  <c r="BI50" i="9"/>
  <c r="BJ64" i="9"/>
  <c r="BI63" i="9"/>
  <c r="BI62" i="9"/>
  <c r="BI39" i="9"/>
  <c r="BI38" i="9" s="1"/>
  <c r="BH37" i="9"/>
  <c r="BH43" i="9" s="1"/>
  <c r="BH58" i="27" l="1"/>
  <c r="BH118" i="9"/>
  <c r="BK52" i="9"/>
  <c r="BJ50" i="9"/>
  <c r="BJ51" i="9"/>
  <c r="BK64" i="9"/>
  <c r="BJ63" i="9"/>
  <c r="BJ62" i="9"/>
  <c r="BI37" i="9"/>
  <c r="BI43" i="9" s="1"/>
  <c r="BJ39" i="9"/>
  <c r="BI58" i="27" l="1"/>
  <c r="BI118" i="9"/>
  <c r="BL52" i="9"/>
  <c r="BK50" i="9"/>
  <c r="BK51" i="9"/>
  <c r="BL64" i="9"/>
  <c r="BK63" i="9"/>
  <c r="BK62" i="9"/>
  <c r="BJ38" i="9"/>
  <c r="BK39" i="9"/>
  <c r="BJ37" i="9"/>
  <c r="BJ43" i="9" s="1"/>
  <c r="BJ58" i="27" l="1"/>
  <c r="BJ118" i="9"/>
  <c r="BL51" i="9"/>
  <c r="BL50" i="9"/>
  <c r="BM52" i="9"/>
  <c r="BM64" i="9"/>
  <c r="BL63" i="9"/>
  <c r="BL62" i="9"/>
  <c r="BL39" i="9"/>
  <c r="BK38" i="9"/>
  <c r="BK37" i="9"/>
  <c r="BN52" i="9" l="1"/>
  <c r="BM51" i="9"/>
  <c r="BM50" i="9"/>
  <c r="BN64" i="9"/>
  <c r="BM63" i="9"/>
  <c r="BM62" i="9"/>
  <c r="BK43" i="9"/>
  <c r="BM39" i="9"/>
  <c r="BL38" i="9"/>
  <c r="BL37" i="9"/>
  <c r="BK58" i="27" l="1"/>
  <c r="BK118" i="9"/>
  <c r="BN51" i="9"/>
  <c r="BN50" i="9"/>
  <c r="BO52" i="9"/>
  <c r="BO64" i="9"/>
  <c r="BN62" i="9"/>
  <c r="BN63" i="9"/>
  <c r="BL43" i="9"/>
  <c r="BM37" i="9"/>
  <c r="BN39" i="9"/>
  <c r="BM38" i="9"/>
  <c r="BL58" i="27" l="1"/>
  <c r="BL118" i="9"/>
  <c r="BO51" i="9"/>
  <c r="BO50" i="9"/>
  <c r="BP52" i="9"/>
  <c r="BP64" i="9"/>
  <c r="BO63" i="9"/>
  <c r="BO62" i="9"/>
  <c r="BM43" i="9"/>
  <c r="BN38" i="9"/>
  <c r="BN37" i="9"/>
  <c r="BO39" i="9"/>
  <c r="BM58" i="27" l="1"/>
  <c r="BM118" i="9"/>
  <c r="BQ52" i="9"/>
  <c r="BP51" i="9"/>
  <c r="BP50" i="9"/>
  <c r="BQ64" i="9"/>
  <c r="BP63" i="9"/>
  <c r="BP62" i="9"/>
  <c r="BN43" i="9"/>
  <c r="BO38" i="9"/>
  <c r="BO37" i="9"/>
  <c r="BP39" i="9"/>
  <c r="BN58" i="27" l="1"/>
  <c r="BN118" i="9"/>
  <c r="BR52" i="9"/>
  <c r="BQ51" i="9"/>
  <c r="BQ50" i="9"/>
  <c r="BR64" i="9"/>
  <c r="BQ63" i="9"/>
  <c r="BQ62" i="9"/>
  <c r="BO43" i="9"/>
  <c r="BP38" i="9"/>
  <c r="BQ39" i="9"/>
  <c r="BP37" i="9"/>
  <c r="BO58" i="27" l="1"/>
  <c r="BO118" i="9"/>
  <c r="BS52" i="9"/>
  <c r="BR50" i="9"/>
  <c r="BR51" i="9"/>
  <c r="BS64" i="9"/>
  <c r="BR63" i="9"/>
  <c r="BR62" i="9"/>
  <c r="BP43" i="9"/>
  <c r="BQ38" i="9"/>
  <c r="BQ37" i="9"/>
  <c r="BR39" i="9"/>
  <c r="BP58" i="27" l="1"/>
  <c r="BP118" i="9"/>
  <c r="BT52" i="9"/>
  <c r="BS51" i="9"/>
  <c r="BS50" i="9"/>
  <c r="BT64" i="9"/>
  <c r="BS63" i="9"/>
  <c r="BS62" i="9"/>
  <c r="BQ43" i="9"/>
  <c r="BR37" i="9"/>
  <c r="BS39" i="9"/>
  <c r="BR38" i="9"/>
  <c r="BQ58" i="27" l="1"/>
  <c r="BQ118" i="9"/>
  <c r="BU52" i="9"/>
  <c r="BT51" i="9"/>
  <c r="BT50" i="9"/>
  <c r="BU64" i="9"/>
  <c r="BT63" i="9"/>
  <c r="BT62" i="9"/>
  <c r="BR43" i="9"/>
  <c r="BS38" i="9"/>
  <c r="BT39" i="9"/>
  <c r="BS37" i="9"/>
  <c r="BR58" i="27" l="1"/>
  <c r="BR118" i="9"/>
  <c r="BV52" i="9"/>
  <c r="BU51" i="9"/>
  <c r="BU50" i="9"/>
  <c r="BV64" i="9"/>
  <c r="BU63" i="9"/>
  <c r="BU62" i="9"/>
  <c r="BS43" i="9"/>
  <c r="BT38" i="9"/>
  <c r="BT37" i="9"/>
  <c r="BU39" i="9"/>
  <c r="BS58" i="27" l="1"/>
  <c r="BS118" i="9"/>
  <c r="BV51" i="9"/>
  <c r="BV50" i="9"/>
  <c r="BW52" i="9"/>
  <c r="BV63" i="9"/>
  <c r="BW64" i="9"/>
  <c r="BV62" i="9"/>
  <c r="BT43" i="9"/>
  <c r="BU38" i="9"/>
  <c r="BU37" i="9"/>
  <c r="BV39" i="9"/>
  <c r="BT58" i="27" l="1"/>
  <c r="BT118" i="9"/>
  <c r="BX52" i="9"/>
  <c r="BW51" i="9"/>
  <c r="BW50" i="9"/>
  <c r="BX64" i="9"/>
  <c r="BW63" i="9"/>
  <c r="BW62" i="9"/>
  <c r="BU43" i="9"/>
  <c r="BW39" i="9"/>
  <c r="BV37" i="9"/>
  <c r="BV38" i="9"/>
  <c r="BU58" i="27" l="1"/>
  <c r="BU118" i="9"/>
  <c r="BY52" i="9"/>
  <c r="BX51" i="9"/>
  <c r="BX50" i="9"/>
  <c r="BY64" i="9"/>
  <c r="BX63" i="9"/>
  <c r="BX62" i="9"/>
  <c r="BV43" i="9"/>
  <c r="BW38" i="9"/>
  <c r="BW37" i="9"/>
  <c r="BX39" i="9"/>
  <c r="BV58" i="27" l="1"/>
  <c r="BV118" i="9"/>
  <c r="BZ52" i="9"/>
  <c r="BY51" i="9"/>
  <c r="BY50" i="9"/>
  <c r="BZ64" i="9"/>
  <c r="BY63" i="9"/>
  <c r="BY62" i="9"/>
  <c r="BW43" i="9"/>
  <c r="BX38" i="9"/>
  <c r="BY39" i="9"/>
  <c r="BX37" i="9"/>
  <c r="BW58" i="27" l="1"/>
  <c r="BW118" i="9"/>
  <c r="BZ51" i="9"/>
  <c r="BZ50" i="9"/>
  <c r="CA52" i="9"/>
  <c r="CA64" i="9"/>
  <c r="BZ63" i="9"/>
  <c r="BZ62" i="9"/>
  <c r="BX43" i="9"/>
  <c r="BY37" i="9"/>
  <c r="BZ39" i="9"/>
  <c r="BY38" i="9"/>
  <c r="BX58" i="27" l="1"/>
  <c r="BX118" i="9"/>
  <c r="CB52" i="9"/>
  <c r="CA51" i="9"/>
  <c r="CA50" i="9"/>
  <c r="CB64" i="9"/>
  <c r="CA63" i="9"/>
  <c r="CA62" i="9"/>
  <c r="BY43" i="9"/>
  <c r="BZ38" i="9"/>
  <c r="BZ37" i="9"/>
  <c r="CA39" i="9"/>
  <c r="BY58" i="27" l="1"/>
  <c r="BY118" i="9"/>
  <c r="CC52" i="9"/>
  <c r="CB51" i="9"/>
  <c r="CB50" i="9"/>
  <c r="CC64" i="9"/>
  <c r="CB63" i="9"/>
  <c r="CB62" i="9"/>
  <c r="BZ43" i="9"/>
  <c r="CA38" i="9"/>
  <c r="CB39" i="9"/>
  <c r="CA37" i="9"/>
  <c r="BZ58" i="27" l="1"/>
  <c r="BZ118" i="9"/>
  <c r="CD52" i="9"/>
  <c r="CC51" i="9"/>
  <c r="CC50" i="9"/>
  <c r="CD64" i="9"/>
  <c r="CC63" i="9"/>
  <c r="CC62" i="9"/>
  <c r="CA43" i="9"/>
  <c r="CC39" i="9"/>
  <c r="CB38" i="9"/>
  <c r="CB37" i="9"/>
  <c r="CA58" i="27" l="1"/>
  <c r="CA118" i="9"/>
  <c r="CD51" i="9"/>
  <c r="CD50" i="9"/>
  <c r="CE52" i="9"/>
  <c r="CD62" i="9"/>
  <c r="CE64" i="9"/>
  <c r="CD63" i="9"/>
  <c r="CB43" i="9"/>
  <c r="CD39" i="9"/>
  <c r="CC38" i="9"/>
  <c r="CC37" i="9"/>
  <c r="CB58" i="27" l="1"/>
  <c r="CB118" i="9"/>
  <c r="CF52" i="9"/>
  <c r="CE51" i="9"/>
  <c r="CE50" i="9"/>
  <c r="CF64" i="9"/>
  <c r="CE63" i="9"/>
  <c r="CE62" i="9"/>
  <c r="CC43" i="9"/>
  <c r="CD38" i="9"/>
  <c r="CD37" i="9"/>
  <c r="CE39" i="9"/>
  <c r="CC58" i="27" l="1"/>
  <c r="CC118" i="9"/>
  <c r="CG52" i="9"/>
  <c r="CF51" i="9"/>
  <c r="CF50" i="9"/>
  <c r="CG64" i="9"/>
  <c r="CF63" i="9"/>
  <c r="CF62" i="9"/>
  <c r="CD43" i="9"/>
  <c r="CE37" i="9"/>
  <c r="CF39" i="9"/>
  <c r="CE38" i="9"/>
  <c r="CD58" i="27" l="1"/>
  <c r="CD118" i="9"/>
  <c r="CH52" i="9"/>
  <c r="CG51" i="9"/>
  <c r="CG50" i="9"/>
  <c r="CH64" i="9"/>
  <c r="CG63" i="9"/>
  <c r="CG62" i="9"/>
  <c r="CE43" i="9"/>
  <c r="CG39" i="9"/>
  <c r="CF38" i="9"/>
  <c r="CF37" i="9"/>
  <c r="CE58" i="27" l="1"/>
  <c r="CE118" i="9"/>
  <c r="CI52" i="9"/>
  <c r="CH50" i="9"/>
  <c r="CH51" i="9"/>
  <c r="CI64" i="9"/>
  <c r="CH63" i="9"/>
  <c r="CH62" i="9"/>
  <c r="CF43" i="9"/>
  <c r="CG38" i="9"/>
  <c r="CG37" i="9"/>
  <c r="CH39" i="9"/>
  <c r="CI39" i="9" s="1"/>
  <c r="CF58" i="27" l="1"/>
  <c r="CF118" i="9"/>
  <c r="CJ39" i="9"/>
  <c r="CI37" i="9"/>
  <c r="CI43" i="9" s="1"/>
  <c r="CI38" i="9"/>
  <c r="CJ52" i="9"/>
  <c r="CI51" i="9"/>
  <c r="CI50" i="9"/>
  <c r="CJ64" i="9"/>
  <c r="CI63" i="9"/>
  <c r="CI62" i="9"/>
  <c r="CG43" i="9"/>
  <c r="CH38" i="9"/>
  <c r="CH37" i="9"/>
  <c r="CI58" i="27" l="1"/>
  <c r="CI118" i="9"/>
  <c r="CG58" i="27"/>
  <c r="CG118" i="9"/>
  <c r="CK52" i="9"/>
  <c r="CJ50" i="9"/>
  <c r="CJ51" i="9"/>
  <c r="CJ37" i="9"/>
  <c r="CJ43" i="9" s="1"/>
  <c r="CK39" i="9"/>
  <c r="CJ38" i="9"/>
  <c r="CK64" i="9"/>
  <c r="CJ63" i="9"/>
  <c r="CJ62" i="9"/>
  <c r="CH43" i="9"/>
  <c r="CJ58" i="27" l="1"/>
  <c r="CJ118" i="9"/>
  <c r="CH58" i="27"/>
  <c r="CH118" i="9"/>
  <c r="CK37" i="9"/>
  <c r="CK43" i="9" s="1"/>
  <c r="CL39" i="9"/>
  <c r="CK38" i="9"/>
  <c r="CL52" i="9"/>
  <c r="CK51" i="9"/>
  <c r="CK50" i="9"/>
  <c r="CL64" i="9"/>
  <c r="CK63" i="9"/>
  <c r="CK62" i="9"/>
  <c r="CK58" i="27" l="1"/>
  <c r="CK118" i="9"/>
  <c r="CL51" i="9"/>
  <c r="CL50" i="9"/>
  <c r="CM52" i="9"/>
  <c r="CL38" i="9"/>
  <c r="CL37" i="9"/>
  <c r="CL43" i="9" s="1"/>
  <c r="CM39" i="9"/>
  <c r="CL63" i="9"/>
  <c r="CL62" i="9"/>
  <c r="CM64" i="9"/>
  <c r="CL58" i="27" l="1"/>
  <c r="CL118" i="9"/>
  <c r="CN52" i="9"/>
  <c r="CM50" i="9"/>
  <c r="CM51" i="9"/>
  <c r="CM37" i="9"/>
  <c r="CM43" i="9" s="1"/>
  <c r="CN39" i="9"/>
  <c r="CM38" i="9"/>
  <c r="CN64" i="9"/>
  <c r="CM63" i="9"/>
  <c r="CM62" i="9"/>
  <c r="CM58" i="27" l="1"/>
  <c r="CM118" i="9"/>
  <c r="CN38" i="9"/>
  <c r="CN37" i="9"/>
  <c r="CN43" i="9" s="1"/>
  <c r="CO39" i="9"/>
  <c r="CO52" i="9"/>
  <c r="CN51" i="9"/>
  <c r="CN50" i="9"/>
  <c r="CO64" i="9"/>
  <c r="CN63" i="9"/>
  <c r="CN62" i="9"/>
  <c r="CN58" i="27" l="1"/>
  <c r="CN118" i="9"/>
  <c r="CP52" i="9"/>
  <c r="CO51" i="9"/>
  <c r="CO50" i="9"/>
  <c r="CO37" i="9"/>
  <c r="CO43" i="9" s="1"/>
  <c r="CP39" i="9"/>
  <c r="CO38" i="9"/>
  <c r="CP64" i="9"/>
  <c r="CO63" i="9"/>
  <c r="CO62" i="9"/>
  <c r="CO58" i="27" l="1"/>
  <c r="CO118" i="9"/>
  <c r="CP37" i="9"/>
  <c r="CP43" i="9" s="1"/>
  <c r="CQ39" i="9"/>
  <c r="CP38" i="9"/>
  <c r="CQ52" i="9"/>
  <c r="CP51" i="9"/>
  <c r="CP50" i="9"/>
  <c r="CQ64" i="9"/>
  <c r="CP63" i="9"/>
  <c r="CP62" i="9"/>
  <c r="CP58" i="27" l="1"/>
  <c r="CP118" i="9"/>
  <c r="CR52" i="9"/>
  <c r="CQ50" i="9"/>
  <c r="CQ51" i="9"/>
  <c r="CR39" i="9"/>
  <c r="CQ38" i="9"/>
  <c r="CQ37" i="9"/>
  <c r="CQ43" i="9" s="1"/>
  <c r="CQ63" i="9"/>
  <c r="CR64" i="9"/>
  <c r="CQ62" i="9"/>
  <c r="CQ58" i="27" l="1"/>
  <c r="CQ118" i="9"/>
  <c r="CR37" i="9"/>
  <c r="CR43" i="9" s="1"/>
  <c r="CS39" i="9"/>
  <c r="CR38" i="9"/>
  <c r="CS52" i="9"/>
  <c r="CR50" i="9"/>
  <c r="CR51" i="9"/>
  <c r="CS64" i="9"/>
  <c r="CR63" i="9"/>
  <c r="CR62" i="9"/>
  <c r="CR58" i="27" l="1"/>
  <c r="CR118" i="9"/>
  <c r="CS51" i="9"/>
  <c r="CS50" i="9"/>
  <c r="CT52" i="9"/>
  <c r="CT39" i="9"/>
  <c r="CS37" i="9"/>
  <c r="CS43" i="9" s="1"/>
  <c r="CS38" i="9"/>
  <c r="CT64" i="9"/>
  <c r="CS63" i="9"/>
  <c r="CS62" i="9"/>
  <c r="CS58" i="27" l="1"/>
  <c r="CS118" i="9"/>
  <c r="CT37" i="9"/>
  <c r="CT43" i="9" s="1"/>
  <c r="CT38" i="9"/>
  <c r="CT51" i="9"/>
  <c r="CT50" i="9"/>
  <c r="CU52" i="9"/>
  <c r="CT63" i="9"/>
  <c r="CU64" i="9"/>
  <c r="CT62" i="9"/>
  <c r="CT58" i="27" l="1"/>
  <c r="CT118" i="9"/>
  <c r="CV52" i="9"/>
  <c r="CU50" i="9"/>
  <c r="CU51" i="9"/>
  <c r="CU63" i="9"/>
  <c r="CV64" i="9"/>
  <c r="CU62" i="9"/>
  <c r="CU39" i="9"/>
  <c r="CW52" i="9" l="1"/>
  <c r="CV51" i="9"/>
  <c r="CV50" i="9"/>
  <c r="CW64" i="9"/>
  <c r="CV63" i="9"/>
  <c r="CV62" i="9"/>
  <c r="CV39" i="9"/>
  <c r="CU38" i="9"/>
  <c r="CU37" i="9"/>
  <c r="CW51" i="9" l="1"/>
  <c r="CW50" i="9"/>
  <c r="CX52" i="9"/>
  <c r="CX64" i="9"/>
  <c r="CW62" i="9"/>
  <c r="CW63" i="9"/>
  <c r="CU43" i="9"/>
  <c r="CW39" i="9"/>
  <c r="CV38" i="9"/>
  <c r="CV37" i="9"/>
  <c r="CU58" i="27" l="1"/>
  <c r="CU118" i="9"/>
  <c r="CX51" i="9"/>
  <c r="CY52" i="9"/>
  <c r="CX50" i="9"/>
  <c r="CX63" i="9"/>
  <c r="CY64" i="9"/>
  <c r="CX62" i="9"/>
  <c r="CV43" i="9"/>
  <c r="CX39" i="9"/>
  <c r="CW38" i="9"/>
  <c r="CW37" i="9"/>
  <c r="CV58" i="27" l="1"/>
  <c r="CV118" i="9"/>
  <c r="CY50" i="9"/>
  <c r="CZ52" i="9"/>
  <c r="CY51" i="9"/>
  <c r="CY63" i="9"/>
  <c r="CZ64" i="9"/>
  <c r="CY62" i="9"/>
  <c r="CW43" i="9"/>
  <c r="CX38" i="9"/>
  <c r="CX37" i="9"/>
  <c r="CY39" i="9"/>
  <c r="CW58" i="27" l="1"/>
  <c r="CW118" i="9"/>
  <c r="DA52" i="9"/>
  <c r="CZ51" i="9"/>
  <c r="CZ50" i="9"/>
  <c r="DA64" i="9"/>
  <c r="CZ63" i="9"/>
  <c r="CZ62" i="9"/>
  <c r="CX43" i="9"/>
  <c r="CY37" i="9"/>
  <c r="CZ39" i="9"/>
  <c r="CY38" i="9"/>
  <c r="CX58" i="27" l="1"/>
  <c r="CX118" i="9"/>
  <c r="DB52" i="9"/>
  <c r="DA51" i="9"/>
  <c r="DA50" i="9"/>
  <c r="DB64" i="9"/>
  <c r="DA63" i="9"/>
  <c r="DA62" i="9"/>
  <c r="CY43" i="9"/>
  <c r="CZ37" i="9"/>
  <c r="CZ38" i="9"/>
  <c r="DA39" i="9"/>
  <c r="CY58" i="27" l="1"/>
  <c r="CY118" i="9"/>
  <c r="DB50" i="9"/>
  <c r="DB51" i="9"/>
  <c r="DC52" i="9"/>
  <c r="DB63" i="9"/>
  <c r="DB62" i="9"/>
  <c r="DC64" i="9"/>
  <c r="CZ43" i="9"/>
  <c r="DA37" i="9"/>
  <c r="DB39" i="9"/>
  <c r="DA38" i="9"/>
  <c r="CZ58" i="27" l="1"/>
  <c r="CZ118" i="9"/>
  <c r="DC50" i="9"/>
  <c r="DC51" i="9"/>
  <c r="DD52" i="9"/>
  <c r="DC63" i="9"/>
  <c r="DD64" i="9"/>
  <c r="DC62" i="9"/>
  <c r="DA43" i="9"/>
  <c r="DC39" i="9"/>
  <c r="DB38" i="9"/>
  <c r="DB37" i="9"/>
  <c r="DA58" i="27" l="1"/>
  <c r="DA118" i="9"/>
  <c r="DE52" i="9"/>
  <c r="DD51" i="9"/>
  <c r="DD50" i="9"/>
  <c r="DE64" i="9"/>
  <c r="DD63" i="9"/>
  <c r="DD62" i="9"/>
  <c r="DB43" i="9"/>
  <c r="DC37" i="9"/>
  <c r="DC38" i="9"/>
  <c r="DD39" i="9"/>
  <c r="DB58" i="27" l="1"/>
  <c r="DB118" i="9"/>
  <c r="DF52" i="9"/>
  <c r="DE51" i="9"/>
  <c r="DE50" i="9"/>
  <c r="DF64" i="9"/>
  <c r="DE62" i="9"/>
  <c r="DE63" i="9"/>
  <c r="DC43" i="9"/>
  <c r="DD37" i="9"/>
  <c r="DE39" i="9"/>
  <c r="DD38" i="9"/>
  <c r="DC58" i="27" l="1"/>
  <c r="DC118" i="9"/>
  <c r="DG52" i="9"/>
  <c r="DF51" i="9"/>
  <c r="DF50" i="9"/>
  <c r="DF63" i="9"/>
  <c r="DG64" i="9"/>
  <c r="DF62" i="9"/>
  <c r="DD43" i="9"/>
  <c r="DE37" i="9"/>
  <c r="DF39" i="9"/>
  <c r="DG39" i="9" s="1"/>
  <c r="DE38" i="9"/>
  <c r="DD58" i="27" l="1"/>
  <c r="DD118" i="9"/>
  <c r="DG38" i="9"/>
  <c r="DH39" i="9"/>
  <c r="DG37" i="9"/>
  <c r="DG43" i="9" s="1"/>
  <c r="DG50" i="9"/>
  <c r="DH52" i="9"/>
  <c r="DG51" i="9"/>
  <c r="DG63" i="9"/>
  <c r="DH64" i="9"/>
  <c r="DG62" i="9"/>
  <c r="DE43" i="9"/>
  <c r="DF38" i="9"/>
  <c r="DF37" i="9"/>
  <c r="DE58" i="27" l="1"/>
  <c r="DE118" i="9"/>
  <c r="DG58" i="27"/>
  <c r="DG118" i="9"/>
  <c r="DI52" i="9"/>
  <c r="DH51" i="9"/>
  <c r="DH50" i="9"/>
  <c r="DH38" i="9"/>
  <c r="DH37" i="9"/>
  <c r="DH43" i="9" s="1"/>
  <c r="DI39" i="9"/>
  <c r="DI64" i="9"/>
  <c r="DH63" i="9"/>
  <c r="DH62" i="9"/>
  <c r="DF43" i="9"/>
  <c r="DF58" i="27" l="1"/>
  <c r="DF118" i="9"/>
  <c r="DH58" i="27"/>
  <c r="DH118" i="9"/>
  <c r="DJ39" i="9"/>
  <c r="DI38" i="9"/>
  <c r="DI37" i="9"/>
  <c r="DI43" i="9" s="1"/>
  <c r="DI50" i="9"/>
  <c r="DJ52" i="9"/>
  <c r="DI51" i="9"/>
  <c r="DJ64" i="9"/>
  <c r="DI63" i="9"/>
  <c r="DI62" i="9"/>
  <c r="DI58" i="27" l="1"/>
  <c r="DI118" i="9"/>
  <c r="DK52" i="9"/>
  <c r="DJ51" i="9"/>
  <c r="DJ50" i="9"/>
  <c r="DJ38" i="9"/>
  <c r="DJ37" i="9"/>
  <c r="DJ43" i="9" s="1"/>
  <c r="DK39" i="9"/>
  <c r="DJ63" i="9"/>
  <c r="DK64" i="9"/>
  <c r="DJ62" i="9"/>
  <c r="DJ58" i="27" l="1"/>
  <c r="DJ118" i="9"/>
  <c r="DK37" i="9"/>
  <c r="DK43" i="9" s="1"/>
  <c r="DL39" i="9"/>
  <c r="DK38" i="9"/>
  <c r="DK51" i="9"/>
  <c r="DK50" i="9"/>
  <c r="DL52" i="9"/>
  <c r="DK63" i="9"/>
  <c r="DL64" i="9"/>
  <c r="DK62" i="9"/>
  <c r="DK58" i="27" l="1"/>
  <c r="DK118" i="9"/>
  <c r="DM52" i="9"/>
  <c r="DL50" i="9"/>
  <c r="DL51" i="9"/>
  <c r="DL38" i="9"/>
  <c r="DL37" i="9"/>
  <c r="DL43" i="9" s="1"/>
  <c r="DM39" i="9"/>
  <c r="DM64" i="9"/>
  <c r="DL63" i="9"/>
  <c r="DL62" i="9"/>
  <c r="DL58" i="27" l="1"/>
  <c r="DL118" i="9"/>
  <c r="DN39" i="9"/>
  <c r="DM38" i="9"/>
  <c r="DM37" i="9"/>
  <c r="DM43" i="9" s="1"/>
  <c r="DM51" i="9"/>
  <c r="DM50" i="9"/>
  <c r="DN52" i="9"/>
  <c r="DN64" i="9"/>
  <c r="DM63" i="9"/>
  <c r="DM62" i="9"/>
  <c r="DM58" i="27" l="1"/>
  <c r="DM118" i="9"/>
  <c r="DN51" i="9"/>
  <c r="DO52" i="9"/>
  <c r="DN50" i="9"/>
  <c r="DN37" i="9"/>
  <c r="DN43" i="9" s="1"/>
  <c r="DO39" i="9"/>
  <c r="DN38" i="9"/>
  <c r="DN63" i="9"/>
  <c r="DO64" i="9"/>
  <c r="DN62" i="9"/>
  <c r="DN58" i="27" l="1"/>
  <c r="DN118" i="9"/>
  <c r="DP39" i="9"/>
  <c r="DO38" i="9"/>
  <c r="DO37" i="9"/>
  <c r="DO43" i="9" s="1"/>
  <c r="DO51" i="9"/>
  <c r="DO50" i="9"/>
  <c r="DP52" i="9"/>
  <c r="DO63" i="9"/>
  <c r="DP64" i="9"/>
  <c r="DO62" i="9"/>
  <c r="DO58" i="27" l="1"/>
  <c r="DO118" i="9"/>
  <c r="DP51" i="9"/>
  <c r="DP50" i="9"/>
  <c r="DQ52" i="9"/>
  <c r="DP38" i="9"/>
  <c r="DQ39" i="9"/>
  <c r="DP37" i="9"/>
  <c r="DP43" i="9" s="1"/>
  <c r="DQ64" i="9"/>
  <c r="DP62" i="9"/>
  <c r="DP63" i="9"/>
  <c r="DP58" i="27" l="1"/>
  <c r="DP118" i="9"/>
  <c r="DR52" i="9"/>
  <c r="DQ50" i="9"/>
  <c r="DQ51" i="9"/>
  <c r="DQ38" i="9"/>
  <c r="DQ37" i="9"/>
  <c r="DQ43" i="9" s="1"/>
  <c r="DR39" i="9"/>
  <c r="DR64" i="9"/>
  <c r="DQ63" i="9"/>
  <c r="DQ62" i="9"/>
  <c r="DQ58" i="27" l="1"/>
  <c r="DQ118" i="9"/>
  <c r="DR37" i="9"/>
  <c r="DR43" i="9" s="1"/>
  <c r="DR38" i="9"/>
  <c r="DS52" i="9"/>
  <c r="DR51" i="9"/>
  <c r="DR50" i="9"/>
  <c r="DR63" i="9"/>
  <c r="DR62" i="9"/>
  <c r="DS64" i="9"/>
  <c r="DR58" i="27" l="1"/>
  <c r="DR118" i="9"/>
  <c r="DT52" i="9"/>
  <c r="DS51" i="9"/>
  <c r="DS50" i="9"/>
  <c r="DS63" i="9"/>
  <c r="DT64" i="9"/>
  <c r="DS62" i="9"/>
  <c r="DS39" i="9"/>
  <c r="DU52" i="9" l="1"/>
  <c r="DT50" i="9"/>
  <c r="DT51" i="9"/>
  <c r="DU64" i="9"/>
  <c r="DT63" i="9"/>
  <c r="DT62" i="9"/>
  <c r="DT39" i="9"/>
  <c r="DS37" i="9"/>
  <c r="DS38" i="9"/>
  <c r="DU50" i="9" l="1"/>
  <c r="DV52" i="9"/>
  <c r="DU51" i="9"/>
  <c r="DV64" i="9"/>
  <c r="DU62" i="9"/>
  <c r="DU63" i="9"/>
  <c r="DS43" i="9"/>
  <c r="DT37" i="9"/>
  <c r="DU39" i="9"/>
  <c r="DT38" i="9"/>
  <c r="DS58" i="27" l="1"/>
  <c r="DS118" i="9"/>
  <c r="DV51" i="9"/>
  <c r="DW52" i="9"/>
  <c r="DV50" i="9"/>
  <c r="DV63" i="9"/>
  <c r="DW64" i="9"/>
  <c r="DV62" i="9"/>
  <c r="DT43" i="9"/>
  <c r="DU38" i="9"/>
  <c r="DV39" i="9"/>
  <c r="DU37" i="9"/>
  <c r="DT58" i="27" l="1"/>
  <c r="DT118" i="9"/>
  <c r="DX52" i="9"/>
  <c r="DW50" i="9"/>
  <c r="DW51" i="9"/>
  <c r="DW63" i="9"/>
  <c r="DX64" i="9"/>
  <c r="DW62" i="9"/>
  <c r="DU43" i="9"/>
  <c r="DW39" i="9"/>
  <c r="DV38" i="9"/>
  <c r="DV37" i="9"/>
  <c r="DU58" i="27" l="1"/>
  <c r="DU118" i="9"/>
  <c r="DY52" i="9"/>
  <c r="DX51" i="9"/>
  <c r="DX50" i="9"/>
  <c r="DY64" i="9"/>
  <c r="DX62" i="9"/>
  <c r="DX63" i="9"/>
  <c r="DV43" i="9"/>
  <c r="DX39" i="9"/>
  <c r="DW38" i="9"/>
  <c r="DW37" i="9"/>
  <c r="DV58" i="27" l="1"/>
  <c r="DV118" i="9"/>
  <c r="DY50" i="9"/>
  <c r="DY51" i="9"/>
  <c r="DZ52" i="9"/>
  <c r="DZ64" i="9"/>
  <c r="DY62" i="9"/>
  <c r="DY63" i="9"/>
  <c r="DW43" i="9"/>
  <c r="DX37" i="9"/>
  <c r="DX38" i="9"/>
  <c r="DY39" i="9"/>
  <c r="DW58" i="27" l="1"/>
  <c r="DW118" i="9"/>
  <c r="DZ50" i="9"/>
  <c r="EA52" i="9"/>
  <c r="DZ51" i="9"/>
  <c r="DZ63" i="9"/>
  <c r="EA64" i="9"/>
  <c r="DZ62" i="9"/>
  <c r="DX43" i="9"/>
  <c r="DZ39" i="9"/>
  <c r="DY38" i="9"/>
  <c r="DY37" i="9"/>
  <c r="DX58" i="27" l="1"/>
  <c r="DX118" i="9"/>
  <c r="EA50" i="9"/>
  <c r="EB52" i="9"/>
  <c r="EA51" i="9"/>
  <c r="EA63" i="9"/>
  <c r="EB64" i="9"/>
  <c r="EA62" i="9"/>
  <c r="DY43" i="9"/>
  <c r="DZ38" i="9"/>
  <c r="DZ37" i="9"/>
  <c r="EA39" i="9"/>
  <c r="DY58" i="27" l="1"/>
  <c r="DY118" i="9"/>
  <c r="EB50" i="9"/>
  <c r="EC52" i="9"/>
  <c r="EB51" i="9"/>
  <c r="EC64" i="9"/>
  <c r="EB63" i="9"/>
  <c r="EB62" i="9"/>
  <c r="DZ43" i="9"/>
  <c r="EB39" i="9"/>
  <c r="EA37" i="9"/>
  <c r="EA38" i="9"/>
  <c r="DZ58" i="27" l="1"/>
  <c r="DZ118" i="9"/>
  <c r="EC50" i="9"/>
  <c r="ED52" i="9"/>
  <c r="EC51" i="9"/>
  <c r="ED64" i="9"/>
  <c r="EC62" i="9"/>
  <c r="EC63" i="9"/>
  <c r="EA43" i="9"/>
  <c r="EB38" i="9"/>
  <c r="EC39" i="9"/>
  <c r="EB37" i="9"/>
  <c r="EA58" i="27" l="1"/>
  <c r="EA118" i="9"/>
  <c r="ED50" i="9"/>
  <c r="ED51" i="9"/>
  <c r="EE52" i="9"/>
  <c r="ED63" i="9"/>
  <c r="EE64" i="9"/>
  <c r="ED62" i="9"/>
  <c r="EB43" i="9"/>
  <c r="ED39" i="9"/>
  <c r="EE39" i="9" s="1"/>
  <c r="EC38" i="9"/>
  <c r="EC37" i="9"/>
  <c r="EB58" i="27" l="1"/>
  <c r="EB118" i="9"/>
  <c r="EE37" i="9"/>
  <c r="EE43" i="9" s="1"/>
  <c r="EF39" i="9"/>
  <c r="EE38" i="9"/>
  <c r="EE50" i="9"/>
  <c r="EF52" i="9"/>
  <c r="EE51" i="9"/>
  <c r="EE63" i="9"/>
  <c r="EF64" i="9"/>
  <c r="EE62" i="9"/>
  <c r="EC43" i="9"/>
  <c r="ED38" i="9"/>
  <c r="ED37" i="9"/>
  <c r="EE58" i="27" l="1"/>
  <c r="EE118" i="9"/>
  <c r="EC58" i="27"/>
  <c r="EC118" i="9"/>
  <c r="EG39" i="9"/>
  <c r="EF37" i="9"/>
  <c r="EF43" i="9" s="1"/>
  <c r="EF38" i="9"/>
  <c r="EG52" i="9"/>
  <c r="EF51" i="9"/>
  <c r="EF50" i="9"/>
  <c r="EG64" i="9"/>
  <c r="EF62" i="9"/>
  <c r="EF63" i="9"/>
  <c r="ED43" i="9"/>
  <c r="ED58" i="27" l="1"/>
  <c r="ED118" i="9"/>
  <c r="EF58" i="27"/>
  <c r="EF118" i="9"/>
  <c r="EG50" i="9"/>
  <c r="EH52" i="9"/>
  <c r="EG51" i="9"/>
  <c r="EG38" i="9"/>
  <c r="EG37" i="9"/>
  <c r="EG43" i="9" s="1"/>
  <c r="EH39" i="9"/>
  <c r="EH64" i="9"/>
  <c r="EG62" i="9"/>
  <c r="EG63" i="9"/>
  <c r="EG58" i="27" l="1"/>
  <c r="EG118" i="9"/>
  <c r="EH38" i="9"/>
  <c r="EH37" i="9"/>
  <c r="EH43" i="9" s="1"/>
  <c r="EI39" i="9"/>
  <c r="EI52" i="9"/>
  <c r="EH51" i="9"/>
  <c r="EH50" i="9"/>
  <c r="EH63" i="9"/>
  <c r="EH62" i="9"/>
  <c r="EI64" i="9"/>
  <c r="EH58" i="27" l="1"/>
  <c r="EH118" i="9"/>
  <c r="EJ52" i="9"/>
  <c r="EI51" i="9"/>
  <c r="EI50" i="9"/>
  <c r="EI38" i="9"/>
  <c r="EI37" i="9"/>
  <c r="EI43" i="9" s="1"/>
  <c r="EJ39" i="9"/>
  <c r="EI63" i="9"/>
  <c r="EJ64" i="9"/>
  <c r="EI62" i="9"/>
  <c r="EI58" i="27" l="1"/>
  <c r="EI118" i="9"/>
  <c r="EK39" i="9"/>
  <c r="EJ38" i="9"/>
  <c r="EJ37" i="9"/>
  <c r="EJ43" i="9" s="1"/>
  <c r="EK52" i="9"/>
  <c r="EJ51" i="9"/>
  <c r="EJ50" i="9"/>
  <c r="EK64" i="9"/>
  <c r="EJ63" i="9"/>
  <c r="EJ62" i="9"/>
  <c r="EJ58" i="27" l="1"/>
  <c r="EJ118" i="9"/>
  <c r="EL52" i="9"/>
  <c r="EK51" i="9"/>
  <c r="EK50" i="9"/>
  <c r="EK38" i="9"/>
  <c r="EL39" i="9"/>
  <c r="EK37" i="9"/>
  <c r="EK43" i="9" s="1"/>
  <c r="EL64" i="9"/>
  <c r="EK62" i="9"/>
  <c r="EK63" i="9"/>
  <c r="EK58" i="27" l="1"/>
  <c r="EK118" i="9"/>
  <c r="EL38" i="9"/>
  <c r="EL37" i="9"/>
  <c r="EL43" i="9" s="1"/>
  <c r="EM39" i="9"/>
  <c r="EL51" i="9"/>
  <c r="EL50" i="9"/>
  <c r="EM52" i="9"/>
  <c r="EL63" i="9"/>
  <c r="EM64" i="9"/>
  <c r="EL62" i="9"/>
  <c r="EL58" i="27" l="1"/>
  <c r="EL118" i="9"/>
  <c r="EN39" i="9"/>
  <c r="EM37" i="9"/>
  <c r="EM43" i="9" s="1"/>
  <c r="EM38" i="9"/>
  <c r="EN52" i="9"/>
  <c r="EM51" i="9"/>
  <c r="EM50" i="9"/>
  <c r="EM63" i="9"/>
  <c r="EN64" i="9"/>
  <c r="EM62" i="9"/>
  <c r="EM58" i="27" l="1"/>
  <c r="EM118" i="9"/>
  <c r="EN51" i="9"/>
  <c r="EN50" i="9"/>
  <c r="EO52" i="9"/>
  <c r="EN37" i="9"/>
  <c r="EN43" i="9" s="1"/>
  <c r="EN38" i="9"/>
  <c r="EO39" i="9"/>
  <c r="EO64" i="9"/>
  <c r="EN62" i="9"/>
  <c r="EN63" i="9"/>
  <c r="EN58" i="27" l="1"/>
  <c r="EN118" i="9"/>
  <c r="EO51" i="9"/>
  <c r="EO50" i="9"/>
  <c r="EP52" i="9"/>
  <c r="EP39" i="9"/>
  <c r="EO38" i="9"/>
  <c r="EO37" i="9"/>
  <c r="EO43" i="9" s="1"/>
  <c r="EP64" i="9"/>
  <c r="EO62" i="9"/>
  <c r="EO63" i="9"/>
  <c r="EO58" i="27" l="1"/>
  <c r="EO118" i="9"/>
  <c r="EP38" i="9"/>
  <c r="EP37" i="9"/>
  <c r="EP43" i="9" s="1"/>
  <c r="EP51" i="9"/>
  <c r="EP50" i="9"/>
  <c r="EQ52" i="9"/>
  <c r="EP63" i="9"/>
  <c r="EP62" i="9"/>
  <c r="EQ64" i="9"/>
  <c r="EP58" i="27" l="1"/>
  <c r="EP118" i="9"/>
  <c r="ER52" i="9"/>
  <c r="EQ50" i="9"/>
  <c r="EQ51" i="9"/>
  <c r="EQ63" i="9"/>
  <c r="ER64" i="9"/>
  <c r="EQ62" i="9"/>
  <c r="EQ39" i="9"/>
  <c r="ES52" i="9" l="1"/>
  <c r="ER51" i="9"/>
  <c r="ER50" i="9"/>
  <c r="ES64" i="9"/>
  <c r="ER63" i="9"/>
  <c r="ER62" i="9"/>
  <c r="EQ38" i="9"/>
  <c r="ER39" i="9"/>
  <c r="EQ37" i="9"/>
  <c r="ET52" i="9" l="1"/>
  <c r="ES50" i="9"/>
  <c r="ES51" i="9"/>
  <c r="ET64" i="9"/>
  <c r="ES62" i="9"/>
  <c r="ES63" i="9"/>
  <c r="EQ43" i="9"/>
  <c r="ES39" i="9"/>
  <c r="ER38" i="9"/>
  <c r="ER37" i="9"/>
  <c r="EQ58" i="27" l="1"/>
  <c r="EQ118" i="9"/>
  <c r="ET51" i="9"/>
  <c r="EU52" i="9"/>
  <c r="ET50" i="9"/>
  <c r="ET63" i="9"/>
  <c r="EU64" i="9"/>
  <c r="ET62" i="9"/>
  <c r="ER43" i="9"/>
  <c r="ET39" i="9"/>
  <c r="ES38" i="9"/>
  <c r="ES37" i="9"/>
  <c r="ER58" i="27" l="1"/>
  <c r="ER118" i="9"/>
  <c r="EV52" i="9"/>
  <c r="EU51" i="9"/>
  <c r="EU50" i="9"/>
  <c r="EU63" i="9"/>
  <c r="EV64" i="9"/>
  <c r="EU62" i="9"/>
  <c r="ES43" i="9"/>
  <c r="EU39" i="9"/>
  <c r="ET37" i="9"/>
  <c r="ET38" i="9"/>
  <c r="ES58" i="27" l="1"/>
  <c r="ES118" i="9"/>
  <c r="EW52" i="9"/>
  <c r="EV50" i="9"/>
  <c r="EV51" i="9"/>
  <c r="EW64" i="9"/>
  <c r="EV62" i="9"/>
  <c r="EV63" i="9"/>
  <c r="ET43" i="9"/>
  <c r="EU37" i="9"/>
  <c r="EU38" i="9"/>
  <c r="EV39" i="9"/>
  <c r="ET58" i="27" l="1"/>
  <c r="ET118" i="9"/>
  <c r="EW50" i="9"/>
  <c r="EX52" i="9"/>
  <c r="EW51" i="9"/>
  <c r="EX64" i="9"/>
  <c r="EW62" i="9"/>
  <c r="EW63" i="9"/>
  <c r="EU43" i="9"/>
  <c r="EV37" i="9"/>
  <c r="EV38" i="9"/>
  <c r="EW39" i="9"/>
  <c r="EU58" i="27" l="1"/>
  <c r="EU118" i="9"/>
  <c r="EY52" i="9"/>
  <c r="EX51" i="9"/>
  <c r="EX50" i="9"/>
  <c r="EX63" i="9"/>
  <c r="EX62" i="9"/>
  <c r="EY64" i="9"/>
  <c r="EV43" i="9"/>
  <c r="EW37" i="9"/>
  <c r="EW38" i="9"/>
  <c r="EX39" i="9"/>
  <c r="EV58" i="27" l="1"/>
  <c r="EV118" i="9"/>
  <c r="EY50" i="9"/>
  <c r="EZ52" i="9"/>
  <c r="EY51" i="9"/>
  <c r="EY63" i="9"/>
  <c r="EZ64" i="9"/>
  <c r="EY62" i="9"/>
  <c r="EW43" i="9"/>
  <c r="EY39" i="9"/>
  <c r="EX38" i="9"/>
  <c r="EX37" i="9"/>
  <c r="EW58" i="27" l="1"/>
  <c r="EW118" i="9"/>
  <c r="EZ50" i="9"/>
  <c r="FA52" i="9"/>
  <c r="EZ51" i="9"/>
  <c r="FA64" i="9"/>
  <c r="EZ63" i="9"/>
  <c r="EZ62" i="9"/>
  <c r="EX43" i="9"/>
  <c r="EY37" i="9"/>
  <c r="EZ39" i="9"/>
  <c r="EY38" i="9"/>
  <c r="EX58" i="27" l="1"/>
  <c r="EX118" i="9"/>
  <c r="FA50" i="9"/>
  <c r="FB52" i="9"/>
  <c r="FA51" i="9"/>
  <c r="FB64" i="9"/>
  <c r="FA62" i="9"/>
  <c r="FA63" i="9"/>
  <c r="EY43" i="9"/>
  <c r="EZ37" i="9"/>
  <c r="FA39" i="9"/>
  <c r="EZ38" i="9"/>
  <c r="EY58" i="27" l="1"/>
  <c r="EY118" i="9"/>
  <c r="FC52" i="9"/>
  <c r="FB51" i="9"/>
  <c r="FB50" i="9"/>
  <c r="FB63" i="9"/>
  <c r="FC64" i="9"/>
  <c r="FB62" i="9"/>
  <c r="EZ43" i="9"/>
  <c r="FA38" i="9"/>
  <c r="FA37" i="9"/>
  <c r="FB39" i="9"/>
  <c r="FC39" i="9" s="1"/>
  <c r="EZ58" i="27" l="1"/>
  <c r="EZ118" i="9"/>
  <c r="FD39" i="9"/>
  <c r="FC37" i="9"/>
  <c r="FC43" i="9" s="1"/>
  <c r="FC38" i="9"/>
  <c r="FC51" i="9"/>
  <c r="FD52" i="9"/>
  <c r="FC50" i="9"/>
  <c r="FC63" i="9"/>
  <c r="FD64" i="9"/>
  <c r="FC62" i="9"/>
  <c r="FA43" i="9"/>
  <c r="FB38" i="9"/>
  <c r="FB37" i="9"/>
  <c r="FC58" i="27" l="1"/>
  <c r="FC118" i="9"/>
  <c r="FA58" i="27"/>
  <c r="FA118" i="9"/>
  <c r="FE52" i="9"/>
  <c r="FD51" i="9"/>
  <c r="FD50" i="9"/>
  <c r="FD38" i="9"/>
  <c r="FD37" i="9"/>
  <c r="FD43" i="9" s="1"/>
  <c r="FE39" i="9"/>
  <c r="FE64" i="9"/>
  <c r="FD62" i="9"/>
  <c r="FD63" i="9"/>
  <c r="FB43" i="9"/>
  <c r="FB58" i="27" l="1"/>
  <c r="FB118" i="9"/>
  <c r="FD58" i="27"/>
  <c r="FD118" i="9"/>
  <c r="FF39" i="9"/>
  <c r="FE38" i="9"/>
  <c r="FE37" i="9"/>
  <c r="FE43" i="9" s="1"/>
  <c r="FE50" i="9"/>
  <c r="FE51" i="9"/>
  <c r="FF52" i="9"/>
  <c r="FF64" i="9"/>
  <c r="FE62" i="9"/>
  <c r="FE63" i="9"/>
  <c r="FE58" i="27" l="1"/>
  <c r="FE118" i="9"/>
  <c r="FG52" i="9"/>
  <c r="FF50" i="9"/>
  <c r="FF51" i="9"/>
  <c r="FF38" i="9"/>
  <c r="FF37" i="9"/>
  <c r="FF43" i="9" s="1"/>
  <c r="FG39" i="9"/>
  <c r="FF63" i="9"/>
  <c r="FG64" i="9"/>
  <c r="FF62" i="9"/>
  <c r="FF58" i="27" l="1"/>
  <c r="FF118" i="9"/>
  <c r="FH39" i="9"/>
  <c r="FG37" i="9"/>
  <c r="FG43" i="9" s="1"/>
  <c r="FG38" i="9"/>
  <c r="FH52" i="9"/>
  <c r="FG51" i="9"/>
  <c r="FG50" i="9"/>
  <c r="FG63" i="9"/>
  <c r="FH64" i="9"/>
  <c r="FG62" i="9"/>
  <c r="FG58" i="27" l="1"/>
  <c r="FG118" i="9"/>
  <c r="FH51" i="9"/>
  <c r="FH50" i="9"/>
  <c r="FI52" i="9"/>
  <c r="FH38" i="9"/>
  <c r="FI39" i="9"/>
  <c r="FH37" i="9"/>
  <c r="FH43" i="9" s="1"/>
  <c r="FI64" i="9"/>
  <c r="FH63" i="9"/>
  <c r="FH62" i="9"/>
  <c r="FH58" i="27" l="1"/>
  <c r="FH118" i="9"/>
  <c r="FJ39" i="9"/>
  <c r="FI38" i="9"/>
  <c r="FI37" i="9"/>
  <c r="FI43" i="9" s="1"/>
  <c r="FI51" i="9"/>
  <c r="FJ52" i="9"/>
  <c r="FI50" i="9"/>
  <c r="FJ64" i="9"/>
  <c r="FI62" i="9"/>
  <c r="FI63" i="9"/>
  <c r="FI58" i="27" l="1"/>
  <c r="FI118" i="9"/>
  <c r="FK52" i="9"/>
  <c r="FJ50" i="9"/>
  <c r="FJ51" i="9"/>
  <c r="FJ38" i="9"/>
  <c r="FK39" i="9"/>
  <c r="FJ37" i="9"/>
  <c r="FJ43" i="9" s="1"/>
  <c r="FJ63" i="9"/>
  <c r="FK64" i="9"/>
  <c r="FJ62" i="9"/>
  <c r="FJ58" i="27" l="1"/>
  <c r="FJ118" i="9"/>
  <c r="FK38" i="9"/>
  <c r="FK37" i="9"/>
  <c r="FK43" i="9" s="1"/>
  <c r="FL39" i="9"/>
  <c r="FL52" i="9"/>
  <c r="FK50" i="9"/>
  <c r="FK51" i="9"/>
  <c r="FK63" i="9"/>
  <c r="FL64" i="9"/>
  <c r="FK62" i="9"/>
  <c r="FK58" i="27" l="1"/>
  <c r="FK118" i="9"/>
  <c r="FM52" i="9"/>
  <c r="FL51" i="9"/>
  <c r="FL50" i="9"/>
  <c r="FL37" i="9"/>
  <c r="FL43" i="9" s="1"/>
  <c r="FL38" i="9"/>
  <c r="FM39" i="9"/>
  <c r="FM64" i="9"/>
  <c r="FL62" i="9"/>
  <c r="FL63" i="9"/>
  <c r="FL58" i="27" l="1"/>
  <c r="FL118" i="9"/>
  <c r="FM38" i="9"/>
  <c r="FN39" i="9"/>
  <c r="FM37" i="9"/>
  <c r="FM43" i="9" s="1"/>
  <c r="FM51" i="9"/>
  <c r="FM50" i="9"/>
  <c r="FN52" i="9"/>
  <c r="FN64" i="9"/>
  <c r="FM62" i="9"/>
  <c r="FM63" i="9"/>
  <c r="FM58" i="27" l="1"/>
  <c r="FM118" i="9"/>
  <c r="FN50" i="9"/>
  <c r="FO52" i="9"/>
  <c r="FN51" i="9"/>
  <c r="FN37" i="9"/>
  <c r="FN43" i="9" s="1"/>
  <c r="FN38" i="9"/>
  <c r="FN63" i="9"/>
  <c r="FN62" i="9"/>
  <c r="FO64" i="9"/>
  <c r="FN58" i="27" l="1"/>
  <c r="FN118" i="9"/>
  <c r="FO50" i="9"/>
  <c r="FP52" i="9"/>
  <c r="FO51" i="9"/>
  <c r="FO63" i="9"/>
  <c r="FP64" i="9"/>
  <c r="FO62" i="9"/>
  <c r="FO39" i="9"/>
  <c r="FP51" i="9" l="1"/>
  <c r="FP50" i="9"/>
  <c r="FQ52" i="9"/>
  <c r="FQ64" i="9"/>
  <c r="FP63" i="9"/>
  <c r="FP62" i="9"/>
  <c r="FP39" i="9"/>
  <c r="FO38" i="9"/>
  <c r="FO37" i="9"/>
  <c r="FR52" i="9" l="1"/>
  <c r="FQ51" i="9"/>
  <c r="FQ50" i="9"/>
  <c r="FR64" i="9"/>
  <c r="FQ62" i="9"/>
  <c r="FQ63" i="9"/>
  <c r="FO43" i="9"/>
  <c r="FQ39" i="9"/>
  <c r="FP37" i="9"/>
  <c r="FP38" i="9"/>
  <c r="FO58" i="27" l="1"/>
  <c r="FO118" i="9"/>
  <c r="FR51" i="9"/>
  <c r="FR50" i="9"/>
  <c r="FS52" i="9"/>
  <c r="FR63" i="9"/>
  <c r="FS64" i="9"/>
  <c r="FR62" i="9"/>
  <c r="FP43" i="9"/>
  <c r="FQ38" i="9"/>
  <c r="FQ37" i="9"/>
  <c r="FR39" i="9"/>
  <c r="FP58" i="27" l="1"/>
  <c r="FP118" i="9"/>
  <c r="FS50" i="9"/>
  <c r="FT52" i="9"/>
  <c r="FS51" i="9"/>
  <c r="FS63" i="9"/>
  <c r="FT64" i="9"/>
  <c r="FS62" i="9"/>
  <c r="FQ43" i="9"/>
  <c r="FS39" i="9"/>
  <c r="FR37" i="9"/>
  <c r="FR38" i="9"/>
  <c r="FQ58" i="27" l="1"/>
  <c r="FQ118" i="9"/>
  <c r="FU52" i="9"/>
  <c r="FT51" i="9"/>
  <c r="FT50" i="9"/>
  <c r="FU64" i="9"/>
  <c r="FT62" i="9"/>
  <c r="FT63" i="9"/>
  <c r="FR43" i="9"/>
  <c r="FT39" i="9"/>
  <c r="FS38" i="9"/>
  <c r="FS37" i="9"/>
  <c r="FR58" i="27" l="1"/>
  <c r="FR118" i="9"/>
  <c r="FU50" i="9"/>
  <c r="FV52" i="9"/>
  <c r="FU51" i="9"/>
  <c r="FV64" i="9"/>
  <c r="FU62" i="9"/>
  <c r="FU63" i="9"/>
  <c r="FS43" i="9"/>
  <c r="FT37" i="9"/>
  <c r="FU39" i="9"/>
  <c r="FT38" i="9"/>
  <c r="FS58" i="27" l="1"/>
  <c r="FS118" i="9"/>
  <c r="FV50" i="9"/>
  <c r="FW52" i="9"/>
  <c r="FV51" i="9"/>
  <c r="FV63" i="9"/>
  <c r="FV62" i="9"/>
  <c r="FW64" i="9"/>
  <c r="FT43" i="9"/>
  <c r="FV39" i="9"/>
  <c r="FU38" i="9"/>
  <c r="FU37" i="9"/>
  <c r="FT58" i="27" l="1"/>
  <c r="FT118" i="9"/>
  <c r="FW50" i="9"/>
  <c r="FX52" i="9"/>
  <c r="FW51" i="9"/>
  <c r="FW63" i="9"/>
  <c r="FX64" i="9"/>
  <c r="FW62" i="9"/>
  <c r="FU43" i="9"/>
  <c r="FV38" i="9"/>
  <c r="FV37" i="9"/>
  <c r="FW39" i="9"/>
  <c r="FU58" i="27" l="1"/>
  <c r="FU118" i="9"/>
  <c r="FX50" i="9"/>
  <c r="FY52" i="9"/>
  <c r="FX51" i="9"/>
  <c r="FY64" i="9"/>
  <c r="FX63" i="9"/>
  <c r="FX62" i="9"/>
  <c r="FV43" i="9"/>
  <c r="FX39" i="9"/>
  <c r="FW37" i="9"/>
  <c r="FW38" i="9"/>
  <c r="FV58" i="27" l="1"/>
  <c r="FV118" i="9"/>
  <c r="FY50" i="9"/>
  <c r="FY51" i="9"/>
  <c r="FZ52" i="9"/>
  <c r="FZ64" i="9"/>
  <c r="FY62" i="9"/>
  <c r="FY63" i="9"/>
  <c r="FW43" i="9"/>
  <c r="FY39" i="9"/>
  <c r="FX38" i="9"/>
  <c r="FX37" i="9"/>
  <c r="FW58" i="27" l="1"/>
  <c r="FW118" i="9"/>
  <c r="FZ50" i="9"/>
  <c r="GA52" i="9"/>
  <c r="FZ51" i="9"/>
  <c r="FZ63" i="9"/>
  <c r="GA64" i="9"/>
  <c r="FZ62" i="9"/>
  <c r="FX43" i="9"/>
  <c r="FZ39" i="9"/>
  <c r="GA39" i="9" s="1"/>
  <c r="FY38" i="9"/>
  <c r="FY37" i="9"/>
  <c r="FX58" i="27" l="1"/>
  <c r="FX118" i="9"/>
  <c r="GA50" i="9"/>
  <c r="GB52" i="9"/>
  <c r="GA51" i="9"/>
  <c r="GB39" i="9"/>
  <c r="GA37" i="9"/>
  <c r="GA43" i="9" s="1"/>
  <c r="GA38" i="9"/>
  <c r="GA63" i="9"/>
  <c r="GB64" i="9"/>
  <c r="GA62" i="9"/>
  <c r="FY43" i="9"/>
  <c r="FZ38" i="9"/>
  <c r="FZ37" i="9"/>
  <c r="FY58" i="27" l="1"/>
  <c r="FY118" i="9"/>
  <c r="GA58" i="27"/>
  <c r="GA118" i="9"/>
  <c r="GC39" i="9"/>
  <c r="GB38" i="9"/>
  <c r="GB37" i="9"/>
  <c r="GB43" i="9" s="1"/>
  <c r="GC52" i="9"/>
  <c r="GB50" i="9"/>
  <c r="GB51" i="9"/>
  <c r="GC64" i="9"/>
  <c r="GB62" i="9"/>
  <c r="GB63" i="9"/>
  <c r="FZ43" i="9"/>
  <c r="GB58" i="27" l="1"/>
  <c r="GB118" i="9"/>
  <c r="FZ58" i="27"/>
  <c r="FZ118" i="9"/>
  <c r="GC50" i="9"/>
  <c r="GD52" i="9"/>
  <c r="GC51" i="9"/>
  <c r="GC37" i="9"/>
  <c r="GC43" i="9" s="1"/>
  <c r="GD39" i="9"/>
  <c r="GC38" i="9"/>
  <c r="GD64" i="9"/>
  <c r="GC62" i="9"/>
  <c r="GC63" i="9"/>
  <c r="GC58" i="27" l="1"/>
  <c r="GC118" i="9"/>
  <c r="GE52" i="9"/>
  <c r="GD51" i="9"/>
  <c r="GD50" i="9"/>
  <c r="GD38" i="9"/>
  <c r="GD37" i="9"/>
  <c r="GD43" i="9" s="1"/>
  <c r="GE39" i="9"/>
  <c r="GD63" i="9"/>
  <c r="GD62" i="9"/>
  <c r="GE64" i="9"/>
  <c r="GD58" i="27" l="1"/>
  <c r="GD118" i="9"/>
  <c r="GE37" i="9"/>
  <c r="GE43" i="9" s="1"/>
  <c r="GE38" i="9"/>
  <c r="GF39" i="9"/>
  <c r="GE51" i="9"/>
  <c r="GF52" i="9"/>
  <c r="GE50" i="9"/>
  <c r="GE63" i="9"/>
  <c r="GF64" i="9"/>
  <c r="GE62" i="9"/>
  <c r="GE58" i="27" l="1"/>
  <c r="GE118" i="9"/>
  <c r="GF37" i="9"/>
  <c r="GF43" i="9" s="1"/>
  <c r="GG39" i="9"/>
  <c r="GF38" i="9"/>
  <c r="GF51" i="9"/>
  <c r="GG52" i="9"/>
  <c r="GF50" i="9"/>
  <c r="GG64" i="9"/>
  <c r="GF63" i="9"/>
  <c r="GF62" i="9"/>
  <c r="GF58" i="27" l="1"/>
  <c r="GF118" i="9"/>
  <c r="GG37" i="9"/>
  <c r="GG43" i="9" s="1"/>
  <c r="GH39" i="9"/>
  <c r="GG38" i="9"/>
  <c r="GG50" i="9"/>
  <c r="GH52" i="9"/>
  <c r="GG51" i="9"/>
  <c r="GH64" i="9"/>
  <c r="GG62" i="9"/>
  <c r="GG63" i="9"/>
  <c r="GG58" i="27" l="1"/>
  <c r="GG118" i="9"/>
  <c r="GH37" i="9"/>
  <c r="GH43" i="9" s="1"/>
  <c r="GI39" i="9"/>
  <c r="GH38" i="9"/>
  <c r="GH51" i="9"/>
  <c r="GH50" i="9"/>
  <c r="GI52" i="9"/>
  <c r="GH63" i="9"/>
  <c r="GI64" i="9"/>
  <c r="GH62" i="9"/>
  <c r="GH58" i="27" l="1"/>
  <c r="GH118" i="9"/>
  <c r="GI51" i="9"/>
  <c r="GJ52" i="9"/>
  <c r="GI50" i="9"/>
  <c r="GI37" i="9"/>
  <c r="GI43" i="9" s="1"/>
  <c r="GJ39" i="9"/>
  <c r="GI38" i="9"/>
  <c r="GI63" i="9"/>
  <c r="GJ64" i="9"/>
  <c r="GI62" i="9"/>
  <c r="GI58" i="27" l="1"/>
  <c r="GI118" i="9"/>
  <c r="GK39" i="9"/>
  <c r="GJ37" i="9"/>
  <c r="GJ43" i="9" s="1"/>
  <c r="GJ38" i="9"/>
  <c r="GJ50" i="9"/>
  <c r="GK52" i="9"/>
  <c r="GJ51" i="9"/>
  <c r="GK64" i="9"/>
  <c r="GJ62" i="9"/>
  <c r="GJ63" i="9"/>
  <c r="GJ58" i="27" l="1"/>
  <c r="GJ118" i="9"/>
  <c r="GK50" i="9"/>
  <c r="GL52" i="9"/>
  <c r="GK51" i="9"/>
  <c r="GL39" i="9"/>
  <c r="GK38" i="9"/>
  <c r="GK37" i="9"/>
  <c r="GK43" i="9" s="1"/>
  <c r="GL64" i="9"/>
  <c r="GK62" i="9"/>
  <c r="GK63" i="9"/>
  <c r="GK58" i="27" l="1"/>
  <c r="GK118" i="9"/>
  <c r="GL38" i="9"/>
  <c r="GL37" i="9"/>
  <c r="GL43" i="9" s="1"/>
  <c r="GL50" i="9"/>
  <c r="GM52" i="9"/>
  <c r="GL51" i="9"/>
  <c r="GL63" i="9"/>
  <c r="GM64" i="9"/>
  <c r="GL62" i="9"/>
  <c r="GL58" i="27" l="1"/>
  <c r="GL118" i="9"/>
  <c r="GM50" i="9"/>
  <c r="GM51" i="9"/>
  <c r="GN52" i="9"/>
  <c r="GM63" i="9"/>
  <c r="GN64" i="9"/>
  <c r="GM62" i="9"/>
  <c r="GM39" i="9"/>
  <c r="GN50" i="9" l="1"/>
  <c r="GO52" i="9"/>
  <c r="GN51" i="9"/>
  <c r="GO64" i="9"/>
  <c r="GN63" i="9"/>
  <c r="GN62" i="9"/>
  <c r="GN39" i="9"/>
  <c r="GM38" i="9"/>
  <c r="GM37" i="9"/>
  <c r="GM43" i="9" s="1"/>
  <c r="GM58" i="27" l="1"/>
  <c r="GM118" i="9"/>
  <c r="GP52" i="9"/>
  <c r="GO51" i="9"/>
  <c r="GO50" i="9"/>
  <c r="GP64" i="9"/>
  <c r="GO62" i="9"/>
  <c r="GO63" i="9"/>
  <c r="GO39" i="9"/>
  <c r="GN38" i="9"/>
  <c r="GN37" i="9"/>
  <c r="GN43" i="9" s="1"/>
  <c r="GN58" i="27" l="1"/>
  <c r="GN118" i="9"/>
  <c r="GP50" i="9"/>
  <c r="GP51" i="9"/>
  <c r="GQ52" i="9"/>
  <c r="GP63" i="9"/>
  <c r="GQ64" i="9"/>
  <c r="GP62" i="9"/>
  <c r="GP39" i="9"/>
  <c r="GO38" i="9"/>
  <c r="GO37" i="9"/>
  <c r="GO43" i="9" s="1"/>
  <c r="GO58" i="27" l="1"/>
  <c r="GO118" i="9"/>
  <c r="GQ50" i="9"/>
  <c r="GQ51" i="9"/>
  <c r="GR52" i="9"/>
  <c r="GQ63" i="9"/>
  <c r="GR64" i="9"/>
  <c r="GQ62" i="9"/>
  <c r="GP38" i="9"/>
  <c r="GP37" i="9"/>
  <c r="GP43" i="9" s="1"/>
  <c r="GQ39" i="9"/>
  <c r="GP58" i="27" l="1"/>
  <c r="GP118" i="9"/>
  <c r="GR51" i="9"/>
  <c r="GS52" i="9"/>
  <c r="GR50" i="9"/>
  <c r="GS64" i="9"/>
  <c r="GR62" i="9"/>
  <c r="GR63" i="9"/>
  <c r="GR39" i="9"/>
  <c r="GQ37" i="9"/>
  <c r="GQ43" i="9" s="1"/>
  <c r="GQ38" i="9"/>
  <c r="GQ58" i="27" l="1"/>
  <c r="GQ118" i="9"/>
  <c r="GS50" i="9"/>
  <c r="GT52" i="9"/>
  <c r="GS51" i="9"/>
  <c r="GT64" i="9"/>
  <c r="GS62" i="9"/>
  <c r="GS63" i="9"/>
  <c r="GR37" i="9"/>
  <c r="GR43" i="9" s="1"/>
  <c r="GR38" i="9"/>
  <c r="GS39" i="9"/>
  <c r="GR58" i="27" l="1"/>
  <c r="GR118" i="9"/>
  <c r="GU52" i="9"/>
  <c r="GT51" i="9"/>
  <c r="GT50" i="9"/>
  <c r="GT63" i="9"/>
  <c r="GT62" i="9"/>
  <c r="GU64" i="9"/>
  <c r="GS37" i="9"/>
  <c r="GS43" i="9" s="1"/>
  <c r="GT39" i="9"/>
  <c r="GS38" i="9"/>
  <c r="GS58" i="27" l="1"/>
  <c r="GS118" i="9"/>
  <c r="GU50" i="9"/>
  <c r="GV52" i="9"/>
  <c r="GU51" i="9"/>
  <c r="GU63" i="9"/>
  <c r="GV64" i="9"/>
  <c r="GU62" i="9"/>
  <c r="GU39" i="9"/>
  <c r="GT37" i="9"/>
  <c r="GT43" i="9" s="1"/>
  <c r="GT38" i="9"/>
  <c r="GT58" i="27" l="1"/>
  <c r="GT118" i="9"/>
  <c r="GV50" i="9"/>
  <c r="GW52" i="9"/>
  <c r="GV51" i="9"/>
  <c r="GW64" i="9"/>
  <c r="GV63" i="9"/>
  <c r="GV62" i="9"/>
  <c r="GU37" i="9"/>
  <c r="GU43" i="9" s="1"/>
  <c r="GU38" i="9"/>
  <c r="GV39" i="9"/>
  <c r="GU58" i="27" l="1"/>
  <c r="GU118" i="9"/>
  <c r="GW50" i="9"/>
  <c r="GX52" i="9"/>
  <c r="GW51" i="9"/>
  <c r="GX64" i="9"/>
  <c r="GW62" i="9"/>
  <c r="GW63" i="9"/>
  <c r="GV38" i="9"/>
  <c r="GV37" i="9"/>
  <c r="GV43" i="9" s="1"/>
  <c r="GW39" i="9"/>
  <c r="GV58" i="27" l="1"/>
  <c r="GV118" i="9"/>
  <c r="GY52" i="9"/>
  <c r="GX50" i="9"/>
  <c r="GX51" i="9"/>
  <c r="GX63" i="9"/>
  <c r="GY64" i="9"/>
  <c r="GX62" i="9"/>
  <c r="GW37" i="9"/>
  <c r="GW43" i="9" s="1"/>
  <c r="GW38" i="9"/>
  <c r="GX39" i="9"/>
  <c r="GY39" i="9" s="1"/>
  <c r="GW58" i="27" l="1"/>
  <c r="GW118" i="9"/>
  <c r="GY38" i="9"/>
  <c r="GY37" i="9"/>
  <c r="GY43" i="9" s="1"/>
  <c r="GZ39" i="9"/>
  <c r="GY50" i="9"/>
  <c r="GY51" i="9"/>
  <c r="GZ52" i="9"/>
  <c r="GY63" i="9"/>
  <c r="GZ64" i="9"/>
  <c r="GY62" i="9"/>
  <c r="GX38" i="9"/>
  <c r="GX37" i="9"/>
  <c r="GX43" i="9" s="1"/>
  <c r="GY58" i="27" l="1"/>
  <c r="GY118" i="9"/>
  <c r="GX58" i="27"/>
  <c r="GX118" i="9"/>
  <c r="GZ38" i="9"/>
  <c r="HA39" i="9"/>
  <c r="GZ37" i="9"/>
  <c r="GZ43" i="9" s="1"/>
  <c r="GZ50" i="9"/>
  <c r="HA52" i="9"/>
  <c r="GZ51" i="9"/>
  <c r="HA64" i="9"/>
  <c r="GZ62" i="9"/>
  <c r="GZ63" i="9"/>
  <c r="GZ58" i="27" l="1"/>
  <c r="GZ118" i="9"/>
  <c r="HA50" i="9"/>
  <c r="HB52" i="9"/>
  <c r="HA51" i="9"/>
  <c r="HA37" i="9"/>
  <c r="HA43" i="9" s="1"/>
  <c r="HB39" i="9"/>
  <c r="HA38" i="9"/>
  <c r="HB64" i="9"/>
  <c r="HA62" i="9"/>
  <c r="HA63" i="9"/>
  <c r="HA58" i="27" l="1"/>
  <c r="HA118" i="9"/>
  <c r="HC52" i="9"/>
  <c r="HB50" i="9"/>
  <c r="HB51" i="9"/>
  <c r="HB37" i="9"/>
  <c r="HB43" i="9" s="1"/>
  <c r="HC39" i="9"/>
  <c r="HB38" i="9"/>
  <c r="HB63" i="9"/>
  <c r="HB62" i="9"/>
  <c r="HC64" i="9"/>
  <c r="HB58" i="27" l="1"/>
  <c r="HB118" i="9"/>
  <c r="HD39" i="9"/>
  <c r="HC37" i="9"/>
  <c r="HC43" i="9" s="1"/>
  <c r="HC38" i="9"/>
  <c r="HC51" i="9"/>
  <c r="HD52" i="9"/>
  <c r="HC50" i="9"/>
  <c r="HC63" i="9"/>
  <c r="HD64" i="9"/>
  <c r="HC62" i="9"/>
  <c r="HC58" i="27" l="1"/>
  <c r="HC118" i="9"/>
  <c r="HE52" i="9"/>
  <c r="HD51" i="9"/>
  <c r="HD50" i="9"/>
  <c r="HD38" i="9"/>
  <c r="HD37" i="9"/>
  <c r="HD43" i="9" s="1"/>
  <c r="HE39" i="9"/>
  <c r="HE64" i="9"/>
  <c r="HD63" i="9"/>
  <c r="HD62" i="9"/>
  <c r="HD58" i="27" l="1"/>
  <c r="HD118" i="9"/>
  <c r="HE37" i="9"/>
  <c r="HE43" i="9" s="1"/>
  <c r="HF39" i="9"/>
  <c r="HE38" i="9"/>
  <c r="HF52" i="9"/>
  <c r="HE50" i="9"/>
  <c r="HE51" i="9"/>
  <c r="HF64" i="9"/>
  <c r="HE62" i="9"/>
  <c r="HE63" i="9"/>
  <c r="HE58" i="27" l="1"/>
  <c r="HE118" i="9"/>
  <c r="HF37" i="9"/>
  <c r="HF43" i="9" s="1"/>
  <c r="HG39" i="9"/>
  <c r="HF38" i="9"/>
  <c r="HF51" i="9"/>
  <c r="HG52" i="9"/>
  <c r="HF50" i="9"/>
  <c r="HF63" i="9"/>
  <c r="HG64" i="9"/>
  <c r="HF62" i="9"/>
  <c r="HF58" i="27" l="1"/>
  <c r="HF118" i="9"/>
  <c r="HG37" i="9"/>
  <c r="HG43" i="9" s="1"/>
  <c r="HH39" i="9"/>
  <c r="HG38" i="9"/>
  <c r="HG51" i="9"/>
  <c r="HH52" i="9"/>
  <c r="HG50" i="9"/>
  <c r="HG63" i="9"/>
  <c r="HH64" i="9"/>
  <c r="HG62" i="9"/>
  <c r="HG58" i="27" l="1"/>
  <c r="HG118" i="9"/>
  <c r="HH37" i="9"/>
  <c r="HH43" i="9" s="1"/>
  <c r="HI39" i="9"/>
  <c r="HH38" i="9"/>
  <c r="HI52" i="9"/>
  <c r="HH50" i="9"/>
  <c r="HH51" i="9"/>
  <c r="HI64" i="9"/>
  <c r="HH62" i="9"/>
  <c r="HH63" i="9"/>
  <c r="HH58" i="27" l="1"/>
  <c r="HH118" i="9"/>
  <c r="HI51" i="9"/>
  <c r="HJ52" i="9"/>
  <c r="HI50" i="9"/>
  <c r="HI37" i="9"/>
  <c r="HI43" i="9" s="1"/>
  <c r="HJ39" i="9"/>
  <c r="HI38" i="9"/>
  <c r="HJ64" i="9"/>
  <c r="HI62" i="9"/>
  <c r="HI63" i="9"/>
  <c r="HI58" i="27" l="1"/>
  <c r="HI118" i="9"/>
  <c r="HJ37" i="9"/>
  <c r="HJ43" i="9" s="1"/>
  <c r="HJ38" i="9"/>
  <c r="HJ51" i="9"/>
  <c r="HJ50" i="9"/>
  <c r="HK52" i="9"/>
  <c r="HJ63" i="9"/>
  <c r="HK64" i="9"/>
  <c r="HJ62" i="9"/>
  <c r="HJ58" i="27" l="1"/>
  <c r="HJ118" i="9"/>
  <c r="HK51" i="9"/>
  <c r="HL52" i="9"/>
  <c r="HK50" i="9"/>
  <c r="HK63" i="9"/>
  <c r="HL64" i="9"/>
  <c r="HK62" i="9"/>
  <c r="HK39" i="9"/>
  <c r="HM52" i="9" l="1"/>
  <c r="HL51" i="9"/>
  <c r="HL50" i="9"/>
  <c r="HM64" i="9"/>
  <c r="HL63" i="9"/>
  <c r="HL62" i="9"/>
  <c r="HK37" i="9"/>
  <c r="HK43" i="9" s="1"/>
  <c r="HK38" i="9"/>
  <c r="HL39" i="9"/>
  <c r="HK58" i="27" l="1"/>
  <c r="HK118" i="9"/>
  <c r="HN52" i="9"/>
  <c r="HM51" i="9"/>
  <c r="HM50" i="9"/>
  <c r="HN64" i="9"/>
  <c r="HM62" i="9"/>
  <c r="HM63" i="9"/>
  <c r="HL38" i="9"/>
  <c r="HL37" i="9"/>
  <c r="HL43" i="9" s="1"/>
  <c r="HM39" i="9"/>
  <c r="HL58" i="27" l="1"/>
  <c r="HL118" i="9"/>
  <c r="HN51" i="9"/>
  <c r="HN50" i="9"/>
  <c r="HO52" i="9"/>
  <c r="HN63" i="9"/>
  <c r="HO64" i="9"/>
  <c r="HN62" i="9"/>
  <c r="HM37" i="9"/>
  <c r="HM43" i="9" s="1"/>
  <c r="HM38" i="9"/>
  <c r="HN39" i="9"/>
  <c r="HM58" i="27" l="1"/>
  <c r="HM118" i="9"/>
  <c r="HP52" i="9"/>
  <c r="HO50" i="9"/>
  <c r="HO51" i="9"/>
  <c r="HO63" i="9"/>
  <c r="HP64" i="9"/>
  <c r="HO62" i="9"/>
  <c r="HN38" i="9"/>
  <c r="HN37" i="9"/>
  <c r="HN43" i="9" s="1"/>
  <c r="HO39" i="9"/>
  <c r="HN58" i="27" l="1"/>
  <c r="HN118" i="9"/>
  <c r="HP50" i="9"/>
  <c r="HQ52" i="9"/>
  <c r="HP51" i="9"/>
  <c r="HQ64" i="9"/>
  <c r="HP62" i="9"/>
  <c r="HP63" i="9"/>
  <c r="HO38" i="9"/>
  <c r="HP39" i="9"/>
  <c r="HO37" i="9"/>
  <c r="HO43" i="9" s="1"/>
  <c r="HO58" i="27" l="1"/>
  <c r="HO118" i="9"/>
  <c r="HQ50" i="9"/>
  <c r="HR52" i="9"/>
  <c r="HQ51" i="9"/>
  <c r="HR64" i="9"/>
  <c r="HQ62" i="9"/>
  <c r="HQ63" i="9"/>
  <c r="HQ39" i="9"/>
  <c r="HP38" i="9"/>
  <c r="HP37" i="9"/>
  <c r="HP43" i="9" s="1"/>
  <c r="HP58" i="27" l="1"/>
  <c r="HP118" i="9"/>
  <c r="HS52" i="9"/>
  <c r="HR51" i="9"/>
  <c r="HR50" i="9"/>
  <c r="HR63" i="9"/>
  <c r="HS64" i="9"/>
  <c r="HR62" i="9"/>
  <c r="HR39" i="9"/>
  <c r="HQ38" i="9"/>
  <c r="HQ37" i="9"/>
  <c r="HQ43" i="9" s="1"/>
  <c r="HQ58" i="27" l="1"/>
  <c r="HQ118" i="9"/>
  <c r="HS50" i="9"/>
  <c r="HS51" i="9"/>
  <c r="HT52" i="9"/>
  <c r="HS63" i="9"/>
  <c r="HT64" i="9"/>
  <c r="HS62" i="9"/>
  <c r="HR38" i="9"/>
  <c r="HR37" i="9"/>
  <c r="HR43" i="9" s="1"/>
  <c r="HS39" i="9"/>
  <c r="HR58" i="27" l="1"/>
  <c r="HR118" i="9"/>
  <c r="HT50" i="9"/>
  <c r="HU52" i="9"/>
  <c r="HT51" i="9"/>
  <c r="HU64" i="9"/>
  <c r="HT63" i="9"/>
  <c r="HT62" i="9"/>
  <c r="HS37" i="9"/>
  <c r="HS43" i="9" s="1"/>
  <c r="HT39" i="9"/>
  <c r="HS38" i="9"/>
  <c r="HS58" i="27" l="1"/>
  <c r="HS118" i="9"/>
  <c r="HU50" i="9"/>
  <c r="HV52" i="9"/>
  <c r="HU51" i="9"/>
  <c r="HV64" i="9"/>
  <c r="HU62" i="9"/>
  <c r="HU63" i="9"/>
  <c r="HU39" i="9"/>
  <c r="HT38" i="9"/>
  <c r="HT37" i="9"/>
  <c r="HT43" i="9" s="1"/>
  <c r="HT58" i="27" l="1"/>
  <c r="HT118" i="9"/>
  <c r="HV50" i="9"/>
  <c r="HW52" i="9"/>
  <c r="HV51" i="9"/>
  <c r="HV63" i="9"/>
  <c r="HW64" i="9"/>
  <c r="HV62" i="9"/>
  <c r="HV39" i="9"/>
  <c r="HU38" i="9"/>
  <c r="HU37" i="9"/>
  <c r="HU43" i="9" s="1"/>
  <c r="HU58" i="27" l="1"/>
  <c r="HU118" i="9"/>
  <c r="HW50" i="9"/>
  <c r="HX52" i="9"/>
  <c r="HW51" i="9"/>
  <c r="HW63" i="9"/>
  <c r="HX64" i="9"/>
  <c r="HW62" i="9"/>
  <c r="HW39" i="9"/>
  <c r="HV38" i="9"/>
  <c r="HV37" i="9"/>
  <c r="HV43" i="9" s="1"/>
  <c r="HV58" i="27" l="1"/>
  <c r="HV118" i="9"/>
  <c r="HX50" i="9"/>
  <c r="HY52" i="9"/>
  <c r="HX51" i="9"/>
  <c r="HY64" i="9"/>
  <c r="HX62" i="9"/>
  <c r="HX63" i="9"/>
  <c r="HX39" i="9"/>
  <c r="HW38" i="9"/>
  <c r="HW37" i="9"/>
  <c r="HY50" i="9" l="1"/>
  <c r="HZ52" i="9"/>
  <c r="HY51" i="9"/>
  <c r="HZ64" i="9"/>
  <c r="IA64" i="9" s="1"/>
  <c r="HY62" i="9"/>
  <c r="HY63" i="9"/>
  <c r="HY39" i="9"/>
  <c r="HX38" i="9"/>
  <c r="HX37" i="9"/>
  <c r="IA62" i="9" l="1"/>
  <c r="IA63" i="9"/>
  <c r="IA52" i="9"/>
  <c r="HZ50" i="9"/>
  <c r="HZ51" i="9"/>
  <c r="HZ63" i="9"/>
  <c r="HZ62" i="9"/>
  <c r="HZ39" i="9"/>
  <c r="IA39" i="9" s="1"/>
  <c r="HY38" i="9"/>
  <c r="HY37" i="9"/>
  <c r="IA37" i="9" l="1"/>
  <c r="IA38" i="9"/>
  <c r="IA51" i="9"/>
  <c r="IA50" i="9"/>
  <c r="HZ38" i="9"/>
  <c r="HZ37" i="9"/>
  <c r="C11" i="56" l="1"/>
  <c r="I31" i="1"/>
  <c r="N9" i="1"/>
  <c r="O9" i="1" s="1"/>
  <c r="P9" i="1" s="1"/>
  <c r="I8" i="1"/>
  <c r="H8" i="1"/>
  <c r="G8" i="1"/>
  <c r="F8" i="1"/>
  <c r="E8" i="1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C95" i="2"/>
  <c r="D96" i="2"/>
  <c r="C96" i="2"/>
  <c r="C89" i="56" l="1"/>
  <c r="C22" i="56"/>
  <c r="C13" i="56"/>
  <c r="B11" i="56"/>
  <c r="G64" i="34"/>
  <c r="F64" i="34"/>
  <c r="F65" i="34" s="1"/>
  <c r="O11" i="56" l="1"/>
  <c r="AC11" i="56"/>
  <c r="AC14" i="56" s="1"/>
  <c r="M11" i="56"/>
  <c r="N11" i="56"/>
  <c r="BA11" i="56"/>
  <c r="BA22" i="56" s="1"/>
  <c r="BM11" i="56"/>
  <c r="HY11" i="56"/>
  <c r="HY14" i="56" s="1"/>
  <c r="IK11" i="56"/>
  <c r="IK14" i="56" s="1"/>
  <c r="C91" i="56"/>
  <c r="C24" i="56"/>
  <c r="B13" i="56"/>
  <c r="C67" i="56"/>
  <c r="C56" i="56"/>
  <c r="C32" i="56"/>
  <c r="H64" i="34"/>
  <c r="G65" i="34"/>
  <c r="H65" i="34" s="1"/>
  <c r="C69" i="56" l="1"/>
  <c r="C58" i="56"/>
  <c r="C34" i="56"/>
  <c r="C78" i="56"/>
  <c r="C43" i="56"/>
  <c r="BB22" i="56"/>
  <c r="M22" i="56"/>
  <c r="L50" i="46"/>
  <c r="BC22" i="56" l="1"/>
  <c r="N22" i="56"/>
  <c r="C80" i="56"/>
  <c r="C45" i="56"/>
  <c r="E90" i="2"/>
  <c r="F90" i="2" l="1"/>
  <c r="E96" i="2"/>
  <c r="O22" i="56"/>
  <c r="BD22" i="56"/>
  <c r="O329" i="46"/>
  <c r="P329" i="46"/>
  <c r="Q329" i="46"/>
  <c r="Q331" i="46" s="1"/>
  <c r="R329" i="46"/>
  <c r="R331" i="46" s="1"/>
  <c r="S329" i="46"/>
  <c r="T329" i="46"/>
  <c r="U329" i="46"/>
  <c r="U331" i="46" s="1"/>
  <c r="V329" i="46"/>
  <c r="V331" i="46" s="1"/>
  <c r="O331" i="46"/>
  <c r="P331" i="46"/>
  <c r="S331" i="46"/>
  <c r="T331" i="46"/>
  <c r="G329" i="46"/>
  <c r="H329" i="46"/>
  <c r="I329" i="46"/>
  <c r="J329" i="46"/>
  <c r="J331" i="46" s="1"/>
  <c r="K329" i="46"/>
  <c r="L329" i="46"/>
  <c r="M329" i="46"/>
  <c r="N329" i="46"/>
  <c r="N331" i="46" s="1"/>
  <c r="F329" i="46"/>
  <c r="F331" i="46" s="1"/>
  <c r="G331" i="46"/>
  <c r="H331" i="46"/>
  <c r="I331" i="46"/>
  <c r="K331" i="46"/>
  <c r="L331" i="46"/>
  <c r="M331" i="46"/>
  <c r="G90" i="2" l="1"/>
  <c r="F96" i="2"/>
  <c r="BE22" i="56"/>
  <c r="AJ74" i="55"/>
  <c r="AJ67" i="55"/>
  <c r="H90" i="2" l="1"/>
  <c r="G96" i="2"/>
  <c r="BF22" i="56"/>
  <c r="F89" i="55"/>
  <c r="F87" i="55"/>
  <c r="F86" i="55"/>
  <c r="F85" i="55"/>
  <c r="F84" i="55"/>
  <c r="F82" i="55"/>
  <c r="F80" i="55"/>
  <c r="F79" i="55"/>
  <c r="F78" i="55"/>
  <c r="F77" i="55"/>
  <c r="F75" i="55"/>
  <c r="F73" i="55"/>
  <c r="F72" i="55"/>
  <c r="F71" i="55"/>
  <c r="F70" i="55"/>
  <c r="F68" i="55"/>
  <c r="F66" i="55"/>
  <c r="F65" i="55"/>
  <c r="F64" i="55"/>
  <c r="AI72" i="55"/>
  <c r="AH72" i="55"/>
  <c r="AG72" i="55"/>
  <c r="AF72" i="55"/>
  <c r="AI71" i="55"/>
  <c r="AH71" i="55"/>
  <c r="AG71" i="55"/>
  <c r="AF71" i="55"/>
  <c r="I62" i="55"/>
  <c r="F63" i="55"/>
  <c r="AJ71" i="55" l="1"/>
  <c r="AJ72" i="55"/>
  <c r="I90" i="2"/>
  <c r="H96" i="2"/>
  <c r="BG22" i="56"/>
  <c r="X7" i="55"/>
  <c r="AE68" i="55" s="1"/>
  <c r="X6" i="55"/>
  <c r="AE66" i="55" s="1"/>
  <c r="X5" i="55"/>
  <c r="AE65" i="55" s="1"/>
  <c r="F46" i="55"/>
  <c r="F47" i="55"/>
  <c r="C5" i="55"/>
  <c r="C6" i="55"/>
  <c r="C7" i="55"/>
  <c r="B12" i="55"/>
  <c r="B13" i="55"/>
  <c r="F50" i="55"/>
  <c r="F49" i="55"/>
  <c r="F53" i="55"/>
  <c r="F52" i="55"/>
  <c r="F44" i="55"/>
  <c r="F43" i="55"/>
  <c r="I42" i="55"/>
  <c r="J90" i="2" l="1"/>
  <c r="I96" i="2"/>
  <c r="BH22" i="56"/>
  <c r="K62" i="55"/>
  <c r="F62" i="55"/>
  <c r="K90" i="2" l="1"/>
  <c r="J96" i="2"/>
  <c r="BI22" i="56"/>
  <c r="J62" i="55"/>
  <c r="L62" i="55" s="1"/>
  <c r="I63" i="55"/>
  <c r="L90" i="2" l="1"/>
  <c r="K96" i="2"/>
  <c r="BJ22" i="56"/>
  <c r="G62" i="55"/>
  <c r="H62" i="55"/>
  <c r="M90" i="2" l="1"/>
  <c r="L96" i="2"/>
  <c r="BK22" i="56"/>
  <c r="E62" i="55"/>
  <c r="N90" i="2" l="1"/>
  <c r="M96" i="2"/>
  <c r="BL22" i="56"/>
  <c r="L62" i="52"/>
  <c r="K62" i="52"/>
  <c r="J62" i="52"/>
  <c r="I62" i="52"/>
  <c r="O90" i="2" l="1"/>
  <c r="N96" i="2"/>
  <c r="BM22" i="56"/>
  <c r="G142" i="19"/>
  <c r="P90" i="2" l="1"/>
  <c r="O96" i="2"/>
  <c r="BN22" i="56"/>
  <c r="Q90" i="2" l="1"/>
  <c r="P96" i="2"/>
  <c r="BO22" i="56"/>
  <c r="R90" i="2" l="1"/>
  <c r="Q96" i="2"/>
  <c r="BP22" i="56"/>
  <c r="S90" i="2" l="1"/>
  <c r="R96" i="2"/>
  <c r="BQ22" i="56"/>
  <c r="T90" i="2" l="1"/>
  <c r="T96" i="2" s="1"/>
  <c r="S96" i="2"/>
  <c r="BR22" i="56"/>
  <c r="BS22" i="56" l="1"/>
  <c r="BT22" i="56" l="1"/>
  <c r="BU22" i="56" l="1"/>
  <c r="BV22" i="56" l="1"/>
  <c r="BW22" i="56" l="1"/>
  <c r="BX22" i="56" l="1"/>
  <c r="EV89" i="19" l="1"/>
  <c r="Q89" i="19" s="1"/>
  <c r="P52" i="60" s="1"/>
  <c r="CB89" i="19"/>
  <c r="K89" i="19" s="1"/>
  <c r="J52" i="60" s="1"/>
  <c r="AE56" i="16"/>
  <c r="I50" i="16"/>
  <c r="D84" i="2" l="1"/>
  <c r="E84" i="2" s="1"/>
  <c r="F84" i="2" s="1"/>
  <c r="G84" i="2" l="1"/>
  <c r="H84" i="2" s="1"/>
  <c r="I84" i="2" s="1"/>
  <c r="J84" i="2" s="1"/>
  <c r="K84" i="2" s="1"/>
  <c r="L84" i="2" s="1"/>
  <c r="M84" i="2" s="1"/>
  <c r="N84" i="2" s="1"/>
  <c r="O84" i="2" s="1"/>
  <c r="P84" i="2" s="1"/>
  <c r="Q84" i="2" s="1"/>
  <c r="R84" i="2" s="1"/>
  <c r="S84" i="2" s="1"/>
  <c r="M21" i="1"/>
  <c r="HS52" i="16" l="1"/>
  <c r="HS53" i="16" s="1"/>
  <c r="HC52" i="16"/>
  <c r="HC53" i="16" s="1"/>
  <c r="GM52" i="16"/>
  <c r="FW52" i="16"/>
  <c r="FW53" i="16" s="1"/>
  <c r="EM52" i="16"/>
  <c r="EM53" i="16" s="1"/>
  <c r="HZ52" i="16"/>
  <c r="HZ53" i="16" s="1"/>
  <c r="HJ52" i="16"/>
  <c r="HJ53" i="16" s="1"/>
  <c r="GT52" i="16"/>
  <c r="GT53" i="16" s="1"/>
  <c r="GD52" i="16"/>
  <c r="GD53" i="16" s="1"/>
  <c r="FN52" i="16"/>
  <c r="FN53" i="16" s="1"/>
  <c r="EX52" i="16"/>
  <c r="EX53" i="16" s="1"/>
  <c r="EH52" i="16"/>
  <c r="EH53" i="16" s="1"/>
  <c r="DR52" i="16"/>
  <c r="DR53" i="16" s="1"/>
  <c r="DB52" i="16"/>
  <c r="DB53" i="16" s="1"/>
  <c r="CM52" i="16"/>
  <c r="CM53" i="16" s="1"/>
  <c r="BV52" i="16"/>
  <c r="BV53" i="16" s="1"/>
  <c r="HP52" i="16"/>
  <c r="HP53" i="16" s="1"/>
  <c r="GZ52" i="16"/>
  <c r="GZ53" i="16" s="1"/>
  <c r="GJ52" i="16"/>
  <c r="GJ53" i="16" s="1"/>
  <c r="FT52" i="16"/>
  <c r="FT53" i="16" s="1"/>
  <c r="EZ52" i="16"/>
  <c r="EZ53" i="16" s="1"/>
  <c r="DX52" i="16"/>
  <c r="DX53" i="16" s="1"/>
  <c r="CW52" i="16"/>
  <c r="CW53" i="16" s="1"/>
  <c r="BT52" i="16"/>
  <c r="BT53" i="16" s="1"/>
  <c r="CA52" i="16"/>
  <c r="CA53" i="16" s="1"/>
  <c r="HQ52" i="16"/>
  <c r="HQ53" i="16" s="1"/>
  <c r="HA52" i="16"/>
  <c r="HA53" i="16" s="1"/>
  <c r="GK52" i="16"/>
  <c r="GK53" i="16" s="1"/>
  <c r="FU52" i="16"/>
  <c r="FU53" i="16" s="1"/>
  <c r="FE52" i="16"/>
  <c r="FE53" i="16" s="1"/>
  <c r="EO52" i="16"/>
  <c r="EO53" i="16" s="1"/>
  <c r="DY52" i="16"/>
  <c r="DY53" i="16" s="1"/>
  <c r="DI52" i="16"/>
  <c r="DI53" i="16" s="1"/>
  <c r="CT52" i="16"/>
  <c r="CT53" i="16" s="1"/>
  <c r="CD52" i="16"/>
  <c r="CD53" i="16" s="1"/>
  <c r="FH52" i="16"/>
  <c r="FH53" i="16" s="1"/>
  <c r="DT52" i="16"/>
  <c r="DT53" i="16" s="1"/>
  <c r="CG52" i="16"/>
  <c r="CG53" i="16" s="1"/>
  <c r="FG52" i="16"/>
  <c r="FG53" i="16" s="1"/>
  <c r="EI52" i="16"/>
  <c r="EI53" i="16" s="1"/>
  <c r="DC52" i="16"/>
  <c r="DC53" i="16" s="1"/>
  <c r="BW52" i="16"/>
  <c r="HG52" i="16"/>
  <c r="HG53" i="16" s="1"/>
  <c r="GQ52" i="16"/>
  <c r="GQ53" i="16" s="1"/>
  <c r="GA52" i="16"/>
  <c r="EY52" i="16"/>
  <c r="EY53" i="16" s="1"/>
  <c r="DG52" i="16"/>
  <c r="HN52" i="16"/>
  <c r="HN53" i="16" s="1"/>
  <c r="GX52" i="16"/>
  <c r="GX53" i="16" s="1"/>
  <c r="FR52" i="16"/>
  <c r="FR53" i="16" s="1"/>
  <c r="FB52" i="16"/>
  <c r="FB53" i="16" s="1"/>
  <c r="DV52" i="16"/>
  <c r="DV53" i="16" s="1"/>
  <c r="CQ52" i="16"/>
  <c r="CQ53" i="16" s="1"/>
  <c r="BZ52" i="16"/>
  <c r="BZ53" i="16" s="1"/>
  <c r="HD52" i="16"/>
  <c r="HD53" i="16" s="1"/>
  <c r="GN52" i="16"/>
  <c r="GN53" i="16" s="1"/>
  <c r="FD52" i="16"/>
  <c r="FD53" i="16" s="1"/>
  <c r="EF52" i="16"/>
  <c r="EF53" i="16" s="1"/>
  <c r="CC52" i="16"/>
  <c r="CC53" i="16" s="1"/>
  <c r="HU52" i="16"/>
  <c r="HU53" i="16" s="1"/>
  <c r="GO52" i="16"/>
  <c r="GO53" i="16" s="1"/>
  <c r="FY52" i="16"/>
  <c r="FY53" i="16" s="1"/>
  <c r="ES52" i="16"/>
  <c r="ES53" i="16" s="1"/>
  <c r="DM52" i="16"/>
  <c r="DM53" i="16" s="1"/>
  <c r="CX52" i="16"/>
  <c r="CX53" i="16" s="1"/>
  <c r="BQ52" i="16"/>
  <c r="BQ53" i="16" s="1"/>
  <c r="CS52" i="16"/>
  <c r="CS53" i="16" s="1"/>
  <c r="FO52" i="16"/>
  <c r="DO52" i="16"/>
  <c r="DO53" i="16" s="1"/>
  <c r="CF52" i="16"/>
  <c r="CF53" i="16" s="1"/>
  <c r="HO52" i="16"/>
  <c r="HO53" i="16" s="1"/>
  <c r="GY52" i="16"/>
  <c r="GI52" i="16"/>
  <c r="GI53" i="16" s="1"/>
  <c r="FS52" i="16"/>
  <c r="FS53" i="16" s="1"/>
  <c r="EA52" i="16"/>
  <c r="EA53" i="16" s="1"/>
  <c r="HV52" i="16"/>
  <c r="HV53" i="16" s="1"/>
  <c r="HF52" i="16"/>
  <c r="HF53" i="16" s="1"/>
  <c r="GP52" i="16"/>
  <c r="GP53" i="16" s="1"/>
  <c r="FZ52" i="16"/>
  <c r="FZ53" i="16" s="1"/>
  <c r="FJ52" i="16"/>
  <c r="FJ53" i="16" s="1"/>
  <c r="ET52" i="16"/>
  <c r="ET53" i="16" s="1"/>
  <c r="ED52" i="16"/>
  <c r="ED53" i="16" s="1"/>
  <c r="DN52" i="16"/>
  <c r="DN53" i="16" s="1"/>
  <c r="CY52" i="16"/>
  <c r="CY53" i="16" s="1"/>
  <c r="CI52" i="16"/>
  <c r="BR52" i="16"/>
  <c r="BR53" i="16" s="1"/>
  <c r="HL52" i="16"/>
  <c r="HL53" i="16" s="1"/>
  <c r="GV52" i="16"/>
  <c r="GV53" i="16" s="1"/>
  <c r="GF52" i="16"/>
  <c r="GF53" i="16" s="1"/>
  <c r="FP52" i="16"/>
  <c r="FP53" i="16" s="1"/>
  <c r="EV52" i="16"/>
  <c r="EV53" i="16" s="1"/>
  <c r="DP52" i="16"/>
  <c r="DP53" i="16" s="1"/>
  <c r="CO52" i="16"/>
  <c r="CO53" i="16" s="1"/>
  <c r="DK52" i="16"/>
  <c r="DK53" i="16" s="1"/>
  <c r="BS52" i="16"/>
  <c r="BS53" i="16" s="1"/>
  <c r="HM52" i="16"/>
  <c r="HM53" i="16" s="1"/>
  <c r="GW52" i="16"/>
  <c r="GW53" i="16" s="1"/>
  <c r="GG52" i="16"/>
  <c r="GG53" i="16" s="1"/>
  <c r="FQ52" i="16"/>
  <c r="FQ53" i="16" s="1"/>
  <c r="FA52" i="16"/>
  <c r="FA53" i="16" s="1"/>
  <c r="EK52" i="16"/>
  <c r="EK53" i="16" s="1"/>
  <c r="DU52" i="16"/>
  <c r="DU53" i="16" s="1"/>
  <c r="DE52" i="16"/>
  <c r="DE53" i="16" s="1"/>
  <c r="CP52" i="16"/>
  <c r="CP53" i="16" s="1"/>
  <c r="BY52" i="16"/>
  <c r="BY53" i="16" s="1"/>
  <c r="ER52" i="16"/>
  <c r="ER53" i="16" s="1"/>
  <c r="DL52" i="16"/>
  <c r="DL53" i="16" s="1"/>
  <c r="BX52" i="16"/>
  <c r="BX53" i="16" s="1"/>
  <c r="FC52" i="16"/>
  <c r="EE52" i="16"/>
  <c r="CR52" i="16"/>
  <c r="CR53" i="16" s="1"/>
  <c r="CB52" i="16"/>
  <c r="CB53" i="16" s="1"/>
  <c r="HK52" i="16"/>
  <c r="GU52" i="16"/>
  <c r="GU53" i="16" s="1"/>
  <c r="GE52" i="16"/>
  <c r="GE53" i="16" s="1"/>
  <c r="FK52" i="16"/>
  <c r="FK53" i="16" s="1"/>
  <c r="DS52" i="16"/>
  <c r="HR52" i="16"/>
  <c r="HR53" i="16" s="1"/>
  <c r="HB52" i="16"/>
  <c r="HB53" i="16" s="1"/>
  <c r="GL52" i="16"/>
  <c r="GL53" i="16" s="1"/>
  <c r="FV52" i="16"/>
  <c r="FV53" i="16" s="1"/>
  <c r="FF52" i="16"/>
  <c r="FF53" i="16" s="1"/>
  <c r="EP52" i="16"/>
  <c r="EP53" i="16" s="1"/>
  <c r="DZ52" i="16"/>
  <c r="DZ53" i="16" s="1"/>
  <c r="DJ52" i="16"/>
  <c r="DJ53" i="16" s="1"/>
  <c r="CU52" i="16"/>
  <c r="CE52" i="16"/>
  <c r="CE53" i="16" s="1"/>
  <c r="HX52" i="16"/>
  <c r="HX53" i="16" s="1"/>
  <c r="HH52" i="16"/>
  <c r="HH53" i="16" s="1"/>
  <c r="GR52" i="16"/>
  <c r="GR53" i="16" s="1"/>
  <c r="GB52" i="16"/>
  <c r="GB53" i="16" s="1"/>
  <c r="FL52" i="16"/>
  <c r="FL53" i="16" s="1"/>
  <c r="EN52" i="16"/>
  <c r="EN53" i="16" s="1"/>
  <c r="DH52" i="16"/>
  <c r="DH53" i="16" s="1"/>
  <c r="CK52" i="16"/>
  <c r="CK53" i="16" s="1"/>
  <c r="CV52" i="16"/>
  <c r="CV53" i="16" s="1"/>
  <c r="HY52" i="16"/>
  <c r="HY53" i="16" s="1"/>
  <c r="HI52" i="16"/>
  <c r="HI53" i="16" s="1"/>
  <c r="GS52" i="16"/>
  <c r="GS53" i="16" s="1"/>
  <c r="GC52" i="16"/>
  <c r="GC53" i="16" s="1"/>
  <c r="FM52" i="16"/>
  <c r="FM53" i="16" s="1"/>
  <c r="EW52" i="16"/>
  <c r="EW53" i="16" s="1"/>
  <c r="EG52" i="16"/>
  <c r="EG53" i="16" s="1"/>
  <c r="DQ52" i="16"/>
  <c r="DQ53" i="16" s="1"/>
  <c r="DA52" i="16"/>
  <c r="DA53" i="16" s="1"/>
  <c r="CL52" i="16"/>
  <c r="CL53" i="16" s="1"/>
  <c r="BU52" i="16"/>
  <c r="BU53" i="16" s="1"/>
  <c r="EJ52" i="16"/>
  <c r="EJ53" i="16" s="1"/>
  <c r="CZ52" i="16"/>
  <c r="CZ53" i="16" s="1"/>
  <c r="BP52" i="16"/>
  <c r="EU52" i="16"/>
  <c r="EU53" i="16" s="1"/>
  <c r="DW52" i="16"/>
  <c r="DW53" i="16" s="1"/>
  <c r="CN52" i="16"/>
  <c r="CN53" i="16" s="1"/>
  <c r="GH52" i="16"/>
  <c r="GH53" i="16" s="1"/>
  <c r="EL52" i="16"/>
  <c r="EL53" i="16" s="1"/>
  <c r="DF52" i="16"/>
  <c r="DF53" i="16" s="1"/>
  <c r="HT52" i="16"/>
  <c r="HT53" i="16" s="1"/>
  <c r="FX52" i="16"/>
  <c r="FX53" i="16" s="1"/>
  <c r="DD52" i="16"/>
  <c r="DD53" i="16" s="1"/>
  <c r="CJ52" i="16"/>
  <c r="CJ53" i="16" s="1"/>
  <c r="HE52" i="16"/>
  <c r="HE53" i="16" s="1"/>
  <c r="FI52" i="16"/>
  <c r="FI53" i="16" s="1"/>
  <c r="EC52" i="16"/>
  <c r="EC53" i="16" s="1"/>
  <c r="CH52" i="16"/>
  <c r="CH53" i="16" s="1"/>
  <c r="EB52" i="16"/>
  <c r="EB53" i="16" s="1"/>
  <c r="EQ52" i="16"/>
  <c r="IA52" i="16"/>
  <c r="IA53" i="16" s="1"/>
  <c r="HW52" i="16"/>
  <c r="I52" i="16"/>
  <c r="M52" i="16"/>
  <c r="T52" i="16"/>
  <c r="L52" i="16"/>
  <c r="V52" i="16"/>
  <c r="U52" i="16"/>
  <c r="K52" i="16"/>
  <c r="J52" i="16"/>
  <c r="S52" i="16"/>
  <c r="R52" i="16"/>
  <c r="Q52" i="16"/>
  <c r="N52" i="16"/>
  <c r="O52" i="16"/>
  <c r="P52" i="16"/>
  <c r="I94" i="60" l="1"/>
  <c r="P94" i="60"/>
  <c r="W94" i="60"/>
  <c r="U94" i="60"/>
  <c r="R94" i="60"/>
  <c r="V94" i="60"/>
  <c r="M94" i="60"/>
  <c r="T94" i="60"/>
  <c r="L94" i="60"/>
  <c r="O94" i="60"/>
  <c r="J94" i="60"/>
  <c r="N94" i="60"/>
  <c r="Q94" i="60"/>
  <c r="K94" i="60"/>
  <c r="S94" i="60"/>
  <c r="CU53" i="16"/>
  <c r="M28" i="19"/>
  <c r="HW53" i="16"/>
  <c r="X28" i="19"/>
  <c r="X29" i="19" s="1"/>
  <c r="W51" i="60" s="1"/>
  <c r="GY53" i="16"/>
  <c r="V28" i="19"/>
  <c r="FO53" i="16"/>
  <c r="S28" i="19"/>
  <c r="DG53" i="16"/>
  <c r="N28" i="19"/>
  <c r="GM53" i="16"/>
  <c r="U28" i="19"/>
  <c r="EQ53" i="16"/>
  <c r="Q28" i="19"/>
  <c r="EE53" i="16"/>
  <c r="P28" i="19"/>
  <c r="BW53" i="16"/>
  <c r="K28" i="19"/>
  <c r="BP53" i="16"/>
  <c r="J28" i="19"/>
  <c r="AF56" i="16"/>
  <c r="AG56" i="16" s="1"/>
  <c r="DS53" i="16"/>
  <c r="O28" i="19"/>
  <c r="HK53" i="16"/>
  <c r="W28" i="19"/>
  <c r="R28" i="19"/>
  <c r="FC53" i="16"/>
  <c r="CI53" i="16"/>
  <c r="L28" i="19"/>
  <c r="T28" i="19"/>
  <c r="GA53" i="16"/>
  <c r="E201" i="29"/>
  <c r="BZ5" i="37"/>
  <c r="BY5" i="37"/>
  <c r="BX5" i="37"/>
  <c r="BZ3" i="37"/>
  <c r="BY3" i="37"/>
  <c r="BX3" i="37"/>
  <c r="J103" i="19" l="1"/>
  <c r="I103" i="60" s="1"/>
  <c r="K103" i="19"/>
  <c r="J103" i="60" s="1"/>
  <c r="N103" i="19"/>
  <c r="M103" i="60" s="1"/>
  <c r="O103" i="19"/>
  <c r="N103" i="60" s="1"/>
  <c r="M103" i="19"/>
  <c r="L103" i="60" s="1"/>
  <c r="R103" i="19"/>
  <c r="Q103" i="60" s="1"/>
  <c r="W103" i="19"/>
  <c r="V103" i="60" s="1"/>
  <c r="Q103" i="19"/>
  <c r="P103" i="60" s="1"/>
  <c r="L103" i="19"/>
  <c r="K103" i="60" s="1"/>
  <c r="S103" i="19"/>
  <c r="R103" i="60" s="1"/>
  <c r="X103" i="19"/>
  <c r="W103" i="60" s="1"/>
  <c r="T103" i="19"/>
  <c r="S103" i="60" s="1"/>
  <c r="P103" i="19"/>
  <c r="O103" i="60" s="1"/>
  <c r="U103" i="19"/>
  <c r="T103" i="60" s="1"/>
  <c r="V103" i="19"/>
  <c r="U103" i="60" s="1"/>
  <c r="D39" i="52"/>
  <c r="F201" i="29"/>
  <c r="G201" i="29"/>
  <c r="H201" i="29"/>
  <c r="I201" i="29"/>
  <c r="C25" i="52"/>
  <c r="C38" i="52"/>
  <c r="C44" i="52" s="1"/>
  <c r="F38" i="52"/>
  <c r="D19" i="52"/>
  <c r="F39" i="52" l="1"/>
  <c r="F40" i="52" s="1"/>
  <c r="F19" i="52"/>
  <c r="F21" i="52" l="1"/>
  <c r="F15" i="2" l="1"/>
  <c r="F103" i="19" l="1"/>
  <c r="E103" i="60" s="1"/>
  <c r="P56" i="16"/>
  <c r="E15" i="51" l="1"/>
  <c r="E13" i="51"/>
  <c r="E6" i="51"/>
  <c r="X12" i="51"/>
  <c r="X13" i="51" l="1"/>
  <c r="AS77" i="50"/>
  <c r="AR77" i="50"/>
  <c r="AQ77" i="50"/>
  <c r="AP77" i="50"/>
  <c r="AO77" i="50"/>
  <c r="AN77" i="50"/>
  <c r="AM77" i="50"/>
  <c r="AL77" i="50"/>
  <c r="AK77" i="50"/>
  <c r="AJ77" i="50"/>
  <c r="AI77" i="50"/>
  <c r="AH77" i="50"/>
  <c r="AG77" i="50"/>
  <c r="AF77" i="50"/>
  <c r="AE77" i="50"/>
  <c r="AD77" i="50"/>
  <c r="AC77" i="50"/>
  <c r="AB77" i="50"/>
  <c r="AA77" i="50"/>
  <c r="Z77" i="50"/>
  <c r="Y77" i="50"/>
  <c r="X77" i="50"/>
  <c r="W77" i="50"/>
  <c r="V77" i="50"/>
  <c r="U77" i="50"/>
  <c r="T77" i="50"/>
  <c r="S77" i="50"/>
  <c r="R77" i="50"/>
  <c r="Q77" i="50"/>
  <c r="P77" i="50"/>
  <c r="O77" i="50"/>
  <c r="N77" i="50"/>
  <c r="M77" i="50"/>
  <c r="AS64" i="50"/>
  <c r="AR64" i="50"/>
  <c r="AQ64" i="50"/>
  <c r="AP64" i="50"/>
  <c r="AO64" i="50"/>
  <c r="AN64" i="50"/>
  <c r="AM64" i="50"/>
  <c r="AL64" i="50"/>
  <c r="AK64" i="50"/>
  <c r="AJ64" i="50"/>
  <c r="AI64" i="50"/>
  <c r="AH64" i="50"/>
  <c r="AG64" i="50"/>
  <c r="AF64" i="50"/>
  <c r="AE64" i="50"/>
  <c r="AD64" i="50"/>
  <c r="AC64" i="50"/>
  <c r="AB64" i="50"/>
  <c r="AA64" i="50"/>
  <c r="Z64" i="50"/>
  <c r="Y64" i="50"/>
  <c r="X64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AS51" i="50"/>
  <c r="AR51" i="50"/>
  <c r="AQ51" i="50"/>
  <c r="AP51" i="50"/>
  <c r="AO51" i="50"/>
  <c r="AN51" i="50"/>
  <c r="AM51" i="50"/>
  <c r="AL51" i="50"/>
  <c r="AK51" i="50"/>
  <c r="AJ51" i="50"/>
  <c r="AI51" i="50"/>
  <c r="AH51" i="50"/>
  <c r="AG51" i="50"/>
  <c r="AF51" i="50"/>
  <c r="AE51" i="50"/>
  <c r="AD51" i="50"/>
  <c r="AC51" i="50"/>
  <c r="AB51" i="50"/>
  <c r="AA51" i="50"/>
  <c r="Z51" i="50"/>
  <c r="Y51" i="50"/>
  <c r="X51" i="50"/>
  <c r="W51" i="50"/>
  <c r="V51" i="50"/>
  <c r="U51" i="50"/>
  <c r="T51" i="50"/>
  <c r="S51" i="50"/>
  <c r="R51" i="50"/>
  <c r="Q51" i="50"/>
  <c r="P51" i="50"/>
  <c r="O51" i="50"/>
  <c r="N51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X15" i="51" l="1"/>
  <c r="X19" i="51" s="1"/>
  <c r="E157" i="46" l="1"/>
  <c r="M45" i="30" l="1"/>
  <c r="M44" i="30"/>
  <c r="M43" i="30"/>
  <c r="M42" i="30"/>
  <c r="DB86" i="30"/>
  <c r="DA86" i="30"/>
  <c r="CZ86" i="30"/>
  <c r="CY86" i="30"/>
  <c r="CX86" i="30"/>
  <c r="CW86" i="30"/>
  <c r="CV86" i="30"/>
  <c r="CU86" i="30"/>
  <c r="CT86" i="30"/>
  <c r="CS86" i="30"/>
  <c r="CR86" i="30"/>
  <c r="CQ86" i="30"/>
  <c r="CP86" i="30"/>
  <c r="CO86" i="30"/>
  <c r="CN86" i="30"/>
  <c r="CM86" i="30"/>
  <c r="CL86" i="30"/>
  <c r="CK86" i="30"/>
  <c r="CJ86" i="30"/>
  <c r="CI86" i="30"/>
  <c r="CH86" i="30"/>
  <c r="CG86" i="30"/>
  <c r="CF86" i="30"/>
  <c r="CE86" i="30"/>
  <c r="CD86" i="30"/>
  <c r="CC86" i="30"/>
  <c r="CB86" i="30"/>
  <c r="CA86" i="30"/>
  <c r="BZ86" i="30"/>
  <c r="BY86" i="30"/>
  <c r="BX86" i="30"/>
  <c r="BW86" i="30"/>
  <c r="BV86" i="30"/>
  <c r="BU86" i="30"/>
  <c r="BT86" i="30"/>
  <c r="BS86" i="30"/>
  <c r="BR86" i="30"/>
  <c r="BQ86" i="30"/>
  <c r="BP86" i="30"/>
  <c r="BO86" i="30"/>
  <c r="BN86" i="30"/>
  <c r="BM86" i="30"/>
  <c r="BL86" i="30"/>
  <c r="BK86" i="30"/>
  <c r="BJ86" i="30"/>
  <c r="BI86" i="30"/>
  <c r="BH86" i="30"/>
  <c r="BG86" i="30"/>
  <c r="BF86" i="30"/>
  <c r="BE86" i="30"/>
  <c r="BD86" i="30"/>
  <c r="BC86" i="30"/>
  <c r="BB86" i="30"/>
  <c r="BA86" i="30"/>
  <c r="AZ86" i="30"/>
  <c r="AY86" i="30"/>
  <c r="AX86" i="30"/>
  <c r="AW86" i="30"/>
  <c r="AV86" i="30"/>
  <c r="AU86" i="30"/>
  <c r="AT86" i="30"/>
  <c r="AS86" i="30"/>
  <c r="AR86" i="30"/>
  <c r="AQ86" i="30"/>
  <c r="AP86" i="30"/>
  <c r="AO86" i="30"/>
  <c r="AN86" i="30"/>
  <c r="AM86" i="30"/>
  <c r="AL86" i="30"/>
  <c r="AK86" i="30"/>
  <c r="AJ86" i="30"/>
  <c r="AI86" i="30"/>
  <c r="I91" i="30"/>
  <c r="E91" i="30"/>
  <c r="D91" i="30"/>
  <c r="I90" i="30"/>
  <c r="E90" i="30"/>
  <c r="D90" i="30"/>
  <c r="I89" i="30"/>
  <c r="E89" i="30"/>
  <c r="D89" i="30"/>
  <c r="I88" i="30"/>
  <c r="E88" i="30"/>
  <c r="D88" i="30"/>
  <c r="AI92" i="30"/>
  <c r="M92" i="30"/>
  <c r="K91" i="30"/>
  <c r="M81" i="30"/>
  <c r="K80" i="30"/>
  <c r="G183" i="31" l="1"/>
  <c r="D154" i="46"/>
  <c r="E106" i="46" l="1"/>
  <c r="E41" i="27" l="1"/>
  <c r="C180" i="27"/>
  <c r="C174" i="27"/>
  <c r="C168" i="27"/>
  <c r="D180" i="27"/>
  <c r="D174" i="27"/>
  <c r="D168" i="27"/>
  <c r="F76" i="27"/>
  <c r="F105" i="31"/>
  <c r="DB70" i="30" l="1"/>
  <c r="DA70" i="30"/>
  <c r="CZ70" i="30"/>
  <c r="CX70" i="30"/>
  <c r="CW70" i="30"/>
  <c r="CV70" i="30"/>
  <c r="CT70" i="30"/>
  <c r="CS70" i="30"/>
  <c r="CR70" i="30"/>
  <c r="CP70" i="30"/>
  <c r="CO70" i="30"/>
  <c r="CN70" i="30"/>
  <c r="CL70" i="30"/>
  <c r="CK70" i="30"/>
  <c r="CJ70" i="30"/>
  <c r="CH70" i="30"/>
  <c r="CG70" i="30"/>
  <c r="CF70" i="30"/>
  <c r="CD70" i="30"/>
  <c r="CC70" i="30"/>
  <c r="CB70" i="30"/>
  <c r="BZ70" i="30"/>
  <c r="BY70" i="30"/>
  <c r="BX70" i="30"/>
  <c r="BV70" i="30"/>
  <c r="BU70" i="30"/>
  <c r="BT70" i="30"/>
  <c r="BR70" i="30"/>
  <c r="BQ70" i="30"/>
  <c r="BP70" i="30"/>
  <c r="BN70" i="30"/>
  <c r="BM70" i="30"/>
  <c r="BL70" i="30"/>
  <c r="BJ70" i="30"/>
  <c r="BI70" i="30"/>
  <c r="BH70" i="30"/>
  <c r="BF70" i="30"/>
  <c r="BE70" i="30"/>
  <c r="BD70" i="30"/>
  <c r="BB70" i="30"/>
  <c r="BA70" i="30"/>
  <c r="AZ70" i="30"/>
  <c r="AX70" i="30"/>
  <c r="AW70" i="30"/>
  <c r="AV70" i="30"/>
  <c r="AT70" i="30"/>
  <c r="AS70" i="30"/>
  <c r="AR70" i="30"/>
  <c r="AP70" i="30"/>
  <c r="AO70" i="30"/>
  <c r="AN70" i="30"/>
  <c r="AL70" i="30"/>
  <c r="AK70" i="30"/>
  <c r="AJ70" i="30"/>
  <c r="AI70" i="30"/>
  <c r="M70" i="30"/>
  <c r="M59" i="30"/>
  <c r="M35" i="30"/>
  <c r="AO14" i="30"/>
  <c r="AN14" i="30"/>
  <c r="AL14" i="30"/>
  <c r="AK14" i="30"/>
  <c r="AJ14" i="30"/>
  <c r="N69" i="30"/>
  <c r="N68" i="30"/>
  <c r="D24" i="30"/>
  <c r="D58" i="30" s="1"/>
  <c r="D80" i="30" s="1"/>
  <c r="D23" i="30"/>
  <c r="D33" i="30" s="1"/>
  <c r="I24" i="30"/>
  <c r="I34" i="30" s="1"/>
  <c r="I23" i="30"/>
  <c r="I68" i="30" s="1"/>
  <c r="H13" i="30"/>
  <c r="H12" i="30"/>
  <c r="E24" i="30"/>
  <c r="E69" i="30" s="1"/>
  <c r="E23" i="30"/>
  <c r="E57" i="30" s="1"/>
  <c r="K13" i="30"/>
  <c r="K24" i="30" s="1"/>
  <c r="K58" i="30" s="1"/>
  <c r="K45" i="30" s="1"/>
  <c r="K90" i="30" s="1"/>
  <c r="K12" i="30"/>
  <c r="K23" i="30" s="1"/>
  <c r="H7" i="30"/>
  <c r="E33" i="30" l="1"/>
  <c r="I57" i="30"/>
  <c r="I79" i="30" s="1"/>
  <c r="I33" i="30"/>
  <c r="E68" i="30"/>
  <c r="D34" i="30"/>
  <c r="I58" i="30"/>
  <c r="I80" i="30" s="1"/>
  <c r="D69" i="30"/>
  <c r="D57" i="30"/>
  <c r="D79" i="30" s="1"/>
  <c r="D68" i="30"/>
  <c r="I69" i="30"/>
  <c r="H23" i="30"/>
  <c r="H57" i="30" s="1"/>
  <c r="H90" i="30"/>
  <c r="H24" i="30"/>
  <c r="H69" i="30" s="1"/>
  <c r="H91" i="30"/>
  <c r="E44" i="30"/>
  <c r="E79" i="30"/>
  <c r="D45" i="30"/>
  <c r="K69" i="30"/>
  <c r="E34" i="30"/>
  <c r="K34" i="30"/>
  <c r="K79" i="30" s="1"/>
  <c r="E58" i="30"/>
  <c r="K57" i="30"/>
  <c r="K44" i="30" s="1"/>
  <c r="K89" i="30" s="1"/>
  <c r="K68" i="30"/>
  <c r="K33" i="30"/>
  <c r="K78" i="30" s="1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G46" i="9"/>
  <c r="F46" i="9"/>
  <c r="H68" i="30" l="1"/>
  <c r="H33" i="30"/>
  <c r="I44" i="30"/>
  <c r="I45" i="30"/>
  <c r="D44" i="30"/>
  <c r="AA46" i="9"/>
  <c r="H34" i="30"/>
  <c r="H58" i="30"/>
  <c r="H45" i="30" s="1"/>
  <c r="H44" i="30"/>
  <c r="H79" i="30"/>
  <c r="E45" i="30"/>
  <c r="E80" i="30"/>
  <c r="AB46" i="9" l="1"/>
  <c r="H80" i="30"/>
  <c r="B6" i="29"/>
  <c r="B5" i="29"/>
  <c r="AC46" i="9" l="1"/>
  <c r="AD46" i="9" s="1"/>
  <c r="AR8" i="37"/>
  <c r="E10" i="1"/>
  <c r="E246" i="46"/>
  <c r="E233" i="46"/>
  <c r="AE46" i="9" l="1"/>
  <c r="W62" i="46"/>
  <c r="C58" i="31"/>
  <c r="V52" i="31"/>
  <c r="U52" i="31"/>
  <c r="T52" i="31"/>
  <c r="S52" i="31"/>
  <c r="R52" i="31"/>
  <c r="Q52" i="31"/>
  <c r="P52" i="31"/>
  <c r="O52" i="31"/>
  <c r="N52" i="31"/>
  <c r="M52" i="31"/>
  <c r="L52" i="31"/>
  <c r="K52" i="31"/>
  <c r="J52" i="31"/>
  <c r="I52" i="31"/>
  <c r="H52" i="31"/>
  <c r="G52" i="31"/>
  <c r="F52" i="31"/>
  <c r="E52" i="31"/>
  <c r="C108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W264" i="46"/>
  <c r="AF46" i="9" l="1"/>
  <c r="W249" i="46"/>
  <c r="W248" i="46"/>
  <c r="W247" i="46"/>
  <c r="W246" i="46"/>
  <c r="W245" i="46"/>
  <c r="W244" i="46"/>
  <c r="AG46" i="9" l="1"/>
  <c r="AH46" i="9" s="1"/>
  <c r="AI46" i="9" s="1"/>
  <c r="AJ46" i="9" s="1"/>
  <c r="AK46" i="9" l="1"/>
  <c r="AL46" i="9" s="1"/>
  <c r="AM46" i="9" s="1"/>
  <c r="AN46" i="9" s="1"/>
  <c r="AO46" i="9" s="1"/>
  <c r="AP46" i="9" s="1"/>
  <c r="AQ46" i="9" s="1"/>
  <c r="AR46" i="9" s="1"/>
  <c r="AS46" i="9" s="1"/>
  <c r="AT46" i="9" s="1"/>
  <c r="AU46" i="9" s="1"/>
  <c r="AV46" i="9" s="1"/>
  <c r="AW46" i="9" s="1"/>
  <c r="AX46" i="9" s="1"/>
  <c r="G97" i="46"/>
  <c r="F97" i="46"/>
  <c r="D88" i="46"/>
  <c r="E75" i="46" l="1"/>
  <c r="D76" i="46"/>
  <c r="D75" i="46"/>
  <c r="D70" i="46"/>
  <c r="W66" i="46" l="1"/>
  <c r="E142" i="27"/>
  <c r="E141" i="27"/>
  <c r="E138" i="27"/>
  <c r="W106" i="27"/>
  <c r="V65" i="27"/>
  <c r="U65" i="27"/>
  <c r="T65" i="27"/>
  <c r="S65" i="27"/>
  <c r="R65" i="27"/>
  <c r="Q65" i="27"/>
  <c r="P65" i="27"/>
  <c r="O65" i="27"/>
  <c r="N65" i="27"/>
  <c r="M65" i="27"/>
  <c r="L65" i="27"/>
  <c r="K65" i="27"/>
  <c r="J65" i="27"/>
  <c r="I65" i="27"/>
  <c r="H65" i="27"/>
  <c r="G65" i="27"/>
  <c r="F65" i="27"/>
  <c r="E65" i="27"/>
  <c r="C65" i="27"/>
  <c r="W59" i="27"/>
  <c r="V59" i="27"/>
  <c r="U59" i="27"/>
  <c r="T59" i="27"/>
  <c r="S59" i="27"/>
  <c r="R59" i="27"/>
  <c r="Q59" i="27"/>
  <c r="P59" i="27"/>
  <c r="O59" i="27"/>
  <c r="N59" i="27"/>
  <c r="M59" i="27"/>
  <c r="L59" i="27"/>
  <c r="K59" i="27"/>
  <c r="J59" i="27"/>
  <c r="I59" i="27"/>
  <c r="H59" i="27"/>
  <c r="G59" i="27"/>
  <c r="F59" i="27"/>
  <c r="E59" i="27"/>
  <c r="C59" i="27"/>
  <c r="V58" i="27"/>
  <c r="U58" i="27"/>
  <c r="T58" i="27"/>
  <c r="S58" i="27"/>
  <c r="R58" i="27"/>
  <c r="Q58" i="27"/>
  <c r="P58" i="27"/>
  <c r="O58" i="27"/>
  <c r="N58" i="27"/>
  <c r="M58" i="27"/>
  <c r="L58" i="27"/>
  <c r="K58" i="27"/>
  <c r="J58" i="27"/>
  <c r="I58" i="27"/>
  <c r="H58" i="27"/>
  <c r="G58" i="27"/>
  <c r="E58" i="27"/>
  <c r="C162" i="27"/>
  <c r="C156" i="27"/>
  <c r="W127" i="27"/>
  <c r="C125" i="27"/>
  <c r="W121" i="27"/>
  <c r="C119" i="27"/>
  <c r="W115" i="27"/>
  <c r="C113" i="27"/>
  <c r="F96" i="27"/>
  <c r="F82" i="27"/>
  <c r="C81" i="27"/>
  <c r="C95" i="27" s="1"/>
  <c r="C75" i="27"/>
  <c r="F70" i="27"/>
  <c r="E44" i="27"/>
  <c r="C44" i="27"/>
  <c r="E43" i="27"/>
  <c r="C43" i="27"/>
  <c r="E42" i="27"/>
  <c r="C42" i="27"/>
  <c r="E40" i="27"/>
  <c r="C40" i="27"/>
  <c r="E45" i="27" l="1"/>
  <c r="N60" i="27"/>
  <c r="N72" i="27" s="1"/>
  <c r="V60" i="27"/>
  <c r="V72" i="27" s="1"/>
  <c r="F60" i="27"/>
  <c r="F72" i="27" s="1"/>
  <c r="J60" i="27"/>
  <c r="J72" i="27" s="1"/>
  <c r="R60" i="27"/>
  <c r="G60" i="27"/>
  <c r="G72" i="27" s="1"/>
  <c r="O60" i="27"/>
  <c r="O72" i="27" s="1"/>
  <c r="K60" i="27"/>
  <c r="J71" i="27" s="1"/>
  <c r="S60" i="27"/>
  <c r="S72" i="27" s="1"/>
  <c r="E60" i="27"/>
  <c r="I60" i="27"/>
  <c r="I72" i="27" s="1"/>
  <c r="M60" i="27"/>
  <c r="M72" i="27" s="1"/>
  <c r="Q60" i="27"/>
  <c r="Q72" i="27" s="1"/>
  <c r="U60" i="27"/>
  <c r="U72" i="27" s="1"/>
  <c r="W67" i="46"/>
  <c r="W252" i="46" s="1"/>
  <c r="W250" i="46"/>
  <c r="H60" i="27"/>
  <c r="L60" i="27"/>
  <c r="P60" i="27"/>
  <c r="T60" i="27"/>
  <c r="F71" i="27" l="1"/>
  <c r="G71" i="27"/>
  <c r="R72" i="27"/>
  <c r="I71" i="27"/>
  <c r="U71" i="27"/>
  <c r="N71" i="27"/>
  <c r="R71" i="27"/>
  <c r="M71" i="27"/>
  <c r="K72" i="27"/>
  <c r="Q71" i="27"/>
  <c r="T72" i="27"/>
  <c r="T71" i="27"/>
  <c r="S71" i="27"/>
  <c r="P72" i="27"/>
  <c r="P71" i="27"/>
  <c r="L72" i="27"/>
  <c r="L71" i="27"/>
  <c r="K71" i="27"/>
  <c r="H72" i="27"/>
  <c r="H71" i="27"/>
  <c r="O71" i="27"/>
  <c r="F73" i="27" l="1"/>
  <c r="F43" i="27" s="1"/>
  <c r="G70" i="27" l="1"/>
  <c r="G73" i="27" s="1"/>
  <c r="G43" i="27" s="1"/>
  <c r="G74" i="27"/>
  <c r="H70" i="27" l="1"/>
  <c r="H73" i="27" s="1"/>
  <c r="H43" i="27" s="1"/>
  <c r="I70" i="27"/>
  <c r="I73" i="27" s="1"/>
  <c r="J70" i="27" s="1"/>
  <c r="J73" i="27" s="1"/>
  <c r="I43" i="27" l="1"/>
  <c r="J43" i="27"/>
  <c r="K70" i="27"/>
  <c r="K73" i="27" s="1"/>
  <c r="K43" i="27" l="1"/>
  <c r="L70" i="27"/>
  <c r="L73" i="27" s="1"/>
  <c r="L43" i="27" l="1"/>
  <c r="M70" i="27"/>
  <c r="M73" i="27" s="1"/>
  <c r="N70" i="27" l="1"/>
  <c r="N73" i="27" s="1"/>
  <c r="M43" i="27"/>
  <c r="N43" i="27" l="1"/>
  <c r="O70" i="27"/>
  <c r="O73" i="27" s="1"/>
  <c r="O43" i="27" l="1"/>
  <c r="P70" i="27"/>
  <c r="P73" i="27" s="1"/>
  <c r="P43" i="27" l="1"/>
  <c r="Q70" i="27"/>
  <c r="Q73" i="27" s="1"/>
  <c r="R70" i="27" l="1"/>
  <c r="R73" i="27" s="1"/>
  <c r="Q43" i="27"/>
  <c r="R43" i="27" l="1"/>
  <c r="S70" i="27"/>
  <c r="S73" i="27" s="1"/>
  <c r="S43" i="27" l="1"/>
  <c r="T70" i="27"/>
  <c r="T73" i="27" s="1"/>
  <c r="T43" i="27" l="1"/>
  <c r="U70" i="27"/>
  <c r="U73" i="27" s="1"/>
  <c r="V70" i="27" s="1"/>
  <c r="U43" i="27" l="1"/>
  <c r="I10" i="1" l="1"/>
  <c r="H10" i="1"/>
  <c r="G10" i="1"/>
  <c r="F10" i="1"/>
  <c r="X317" i="31"/>
  <c r="W317" i="31"/>
  <c r="V317" i="31"/>
  <c r="U317" i="31"/>
  <c r="T317" i="31"/>
  <c r="S317" i="31"/>
  <c r="R317" i="31"/>
  <c r="Q317" i="31"/>
  <c r="P317" i="31"/>
  <c r="O317" i="31"/>
  <c r="N317" i="31"/>
  <c r="M317" i="31"/>
  <c r="L317" i="31"/>
  <c r="K317" i="31"/>
  <c r="J317" i="31"/>
  <c r="I317" i="31"/>
  <c r="H317" i="31"/>
  <c r="X316" i="31"/>
  <c r="W316" i="31"/>
  <c r="V316" i="31"/>
  <c r="U316" i="31"/>
  <c r="T316" i="31"/>
  <c r="S316" i="31"/>
  <c r="R316" i="31"/>
  <c r="Q316" i="31"/>
  <c r="P316" i="31"/>
  <c r="O316" i="31"/>
  <c r="N316" i="31"/>
  <c r="M316" i="31"/>
  <c r="L316" i="31"/>
  <c r="K316" i="31"/>
  <c r="J316" i="31"/>
  <c r="I316" i="31"/>
  <c r="H316" i="31"/>
  <c r="E174" i="46" l="1"/>
  <c r="F157" i="29"/>
  <c r="E137" i="60" s="1"/>
  <c r="F156" i="29"/>
  <c r="E140" i="60" s="1"/>
  <c r="F253" i="31"/>
  <c r="F239" i="31"/>
  <c r="E202" i="46"/>
  <c r="E218" i="46" s="1"/>
  <c r="E201" i="46"/>
  <c r="E217" i="46" s="1"/>
  <c r="E143" i="29"/>
  <c r="E136" i="29"/>
  <c r="E173" i="46"/>
  <c r="E172" i="46"/>
  <c r="W171" i="46"/>
  <c r="V171" i="46"/>
  <c r="U171" i="46"/>
  <c r="T171" i="46"/>
  <c r="S171" i="46"/>
  <c r="R171" i="46"/>
  <c r="Q171" i="46"/>
  <c r="P171" i="46"/>
  <c r="O171" i="46"/>
  <c r="N171" i="46"/>
  <c r="M171" i="46"/>
  <c r="L171" i="46"/>
  <c r="K171" i="46"/>
  <c r="J171" i="46"/>
  <c r="I171" i="46"/>
  <c r="H171" i="46"/>
  <c r="G171" i="46"/>
  <c r="W170" i="46"/>
  <c r="V170" i="46"/>
  <c r="U170" i="46"/>
  <c r="T170" i="46"/>
  <c r="S170" i="46"/>
  <c r="R170" i="46"/>
  <c r="Q170" i="46"/>
  <c r="P170" i="46"/>
  <c r="O170" i="46"/>
  <c r="N170" i="46"/>
  <c r="M170" i="46"/>
  <c r="L170" i="46"/>
  <c r="K170" i="46"/>
  <c r="J170" i="46"/>
  <c r="I170" i="46"/>
  <c r="H170" i="46"/>
  <c r="G170" i="46"/>
  <c r="W169" i="46"/>
  <c r="E169" i="46"/>
  <c r="W168" i="46"/>
  <c r="V168" i="46"/>
  <c r="U168" i="46"/>
  <c r="T168" i="46"/>
  <c r="S168" i="46"/>
  <c r="R168" i="46"/>
  <c r="Q168" i="46"/>
  <c r="P168" i="46"/>
  <c r="O168" i="46"/>
  <c r="N168" i="46"/>
  <c r="M168" i="46"/>
  <c r="L168" i="46"/>
  <c r="K168" i="46"/>
  <c r="J168" i="46"/>
  <c r="I168" i="46"/>
  <c r="H168" i="46"/>
  <c r="G168" i="46"/>
  <c r="W165" i="46"/>
  <c r="V165" i="46"/>
  <c r="U165" i="46"/>
  <c r="T165" i="46"/>
  <c r="S165" i="46"/>
  <c r="R165" i="46"/>
  <c r="Q165" i="46"/>
  <c r="P165" i="46"/>
  <c r="O165" i="46"/>
  <c r="N165" i="46"/>
  <c r="M165" i="46"/>
  <c r="L165" i="46"/>
  <c r="K165" i="46"/>
  <c r="J165" i="46"/>
  <c r="I165" i="46"/>
  <c r="H165" i="46"/>
  <c r="G165" i="46"/>
  <c r="E151" i="46"/>
  <c r="E128" i="60" s="1"/>
  <c r="E139" i="46"/>
  <c r="D137" i="46"/>
  <c r="D136" i="46"/>
  <c r="E135" i="46"/>
  <c r="D135" i="46"/>
  <c r="W133" i="46"/>
  <c r="W132" i="46"/>
  <c r="E131" i="46"/>
  <c r="E130" i="46"/>
  <c r="E129" i="46"/>
  <c r="E128" i="46"/>
  <c r="E127" i="46"/>
  <c r="E126" i="46"/>
  <c r="E122" i="46"/>
  <c r="E115" i="46"/>
  <c r="E111" i="46"/>
  <c r="E110" i="46"/>
  <c r="W108" i="46"/>
  <c r="F108" i="46"/>
  <c r="E108" i="46"/>
  <c r="W107" i="46"/>
  <c r="E105" i="46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F135" i="19"/>
  <c r="E141" i="60" l="1"/>
  <c r="E153" i="46"/>
  <c r="E129" i="60" s="1"/>
  <c r="E130" i="60" s="1"/>
  <c r="C16" i="55"/>
  <c r="H186" i="46"/>
  <c r="L186" i="46"/>
  <c r="P186" i="46"/>
  <c r="T186" i="46"/>
  <c r="I186" i="46"/>
  <c r="M186" i="46"/>
  <c r="Q186" i="46"/>
  <c r="U186" i="46"/>
  <c r="F186" i="46"/>
  <c r="J186" i="46"/>
  <c r="N186" i="46"/>
  <c r="R186" i="46"/>
  <c r="V186" i="46"/>
  <c r="G186" i="46"/>
  <c r="K186" i="46"/>
  <c r="O186" i="46"/>
  <c r="S186" i="46"/>
  <c r="W186" i="46"/>
  <c r="E186" i="46"/>
  <c r="E125" i="46"/>
  <c r="E134" i="46" s="1"/>
  <c r="E138" i="46" s="1"/>
  <c r="E140" i="46" s="1"/>
  <c r="E141" i="46" s="1"/>
  <c r="E41" i="46" l="1"/>
  <c r="E39" i="46"/>
  <c r="E37" i="46"/>
  <c r="E33" i="46"/>
  <c r="E34" i="46" s="1"/>
  <c r="E35" i="46" l="1"/>
  <c r="E36" i="46" s="1"/>
  <c r="E38" i="46"/>
  <c r="E168" i="29" l="1"/>
  <c r="E121" i="29"/>
  <c r="BV8" i="37" l="1"/>
  <c r="BU8" i="37"/>
  <c r="BT8" i="37"/>
  <c r="BS8" i="37"/>
  <c r="BR8" i="37"/>
  <c r="BQ8" i="37"/>
  <c r="BP8" i="37"/>
  <c r="BO8" i="37"/>
  <c r="BN8" i="37"/>
  <c r="BM8" i="37"/>
  <c r="BL8" i="37"/>
  <c r="BK8" i="37"/>
  <c r="BJ8" i="37"/>
  <c r="X5" i="29" s="1"/>
  <c r="W300" i="60" s="1"/>
  <c r="BI8" i="37"/>
  <c r="W5" i="29" s="1"/>
  <c r="V300" i="60" s="1"/>
  <c r="BH8" i="37"/>
  <c r="V5" i="29" s="1"/>
  <c r="U300" i="60" s="1"/>
  <c r="BG8" i="37"/>
  <c r="U5" i="29" s="1"/>
  <c r="T300" i="60" s="1"/>
  <c r="BF8" i="37"/>
  <c r="T5" i="29" s="1"/>
  <c r="S300" i="60" s="1"/>
  <c r="BE8" i="37"/>
  <c r="S5" i="29" s="1"/>
  <c r="R300" i="60" s="1"/>
  <c r="BD8" i="37"/>
  <c r="R5" i="29" s="1"/>
  <c r="Q300" i="60" s="1"/>
  <c r="BC8" i="37"/>
  <c r="Q5" i="29" s="1"/>
  <c r="P300" i="60" s="1"/>
  <c r="BB8" i="37"/>
  <c r="P5" i="29" s="1"/>
  <c r="O300" i="60" s="1"/>
  <c r="BA8" i="37"/>
  <c r="O5" i="29" s="1"/>
  <c r="N300" i="60" s="1"/>
  <c r="AZ8" i="37"/>
  <c r="N5" i="29" s="1"/>
  <c r="M300" i="60" s="1"/>
  <c r="AY8" i="37"/>
  <c r="M5" i="29" s="1"/>
  <c r="L300" i="60" s="1"/>
  <c r="AX8" i="37"/>
  <c r="L5" i="29" s="1"/>
  <c r="K300" i="60" s="1"/>
  <c r="AW8" i="37"/>
  <c r="K5" i="29" s="1"/>
  <c r="J300" i="60" s="1"/>
  <c r="AV8" i="37"/>
  <c r="J5" i="29" s="1"/>
  <c r="I300" i="60" s="1"/>
  <c r="AU8" i="37"/>
  <c r="I5" i="29" s="1"/>
  <c r="H300" i="60" s="1"/>
  <c r="AT8" i="37"/>
  <c r="H5" i="29" s="1"/>
  <c r="G300" i="60" s="1"/>
  <c r="AS8" i="37"/>
  <c r="G5" i="29" s="1"/>
  <c r="F300" i="60" s="1"/>
  <c r="F5" i="29"/>
  <c r="G301" i="60" l="1"/>
  <c r="G302" i="60" s="1"/>
  <c r="K301" i="60"/>
  <c r="O301" i="60"/>
  <c r="S301" i="60"/>
  <c r="J301" i="60"/>
  <c r="W301" i="60"/>
  <c r="L301" i="60"/>
  <c r="P301" i="60"/>
  <c r="T301" i="60"/>
  <c r="F6" i="29"/>
  <c r="E300" i="60"/>
  <c r="I301" i="60"/>
  <c r="M301" i="60"/>
  <c r="Q301" i="60"/>
  <c r="U301" i="60"/>
  <c r="G305" i="60"/>
  <c r="H301" i="60"/>
  <c r="H302" i="60" s="1"/>
  <c r="N301" i="60"/>
  <c r="R301" i="60"/>
  <c r="V301" i="60"/>
  <c r="J6" i="29"/>
  <c r="I145" i="46"/>
  <c r="U145" i="46"/>
  <c r="V6" i="29"/>
  <c r="J145" i="46"/>
  <c r="K6" i="29"/>
  <c r="O6" i="29"/>
  <c r="N145" i="46"/>
  <c r="R145" i="46"/>
  <c r="S6" i="29"/>
  <c r="V145" i="46"/>
  <c r="W6" i="29"/>
  <c r="M145" i="46"/>
  <c r="N6" i="29"/>
  <c r="G6" i="29"/>
  <c r="F145" i="46"/>
  <c r="K145" i="46"/>
  <c r="L6" i="29"/>
  <c r="P6" i="29"/>
  <c r="O145" i="46"/>
  <c r="S145" i="46"/>
  <c r="T6" i="29"/>
  <c r="X6" i="29"/>
  <c r="W145" i="46"/>
  <c r="R6" i="29"/>
  <c r="Q145" i="46"/>
  <c r="H6" i="29"/>
  <c r="G145" i="46"/>
  <c r="I6" i="29"/>
  <c r="H145" i="46"/>
  <c r="L145" i="46"/>
  <c r="M6" i="29"/>
  <c r="Q6" i="29"/>
  <c r="P145" i="46"/>
  <c r="T145" i="46"/>
  <c r="U6" i="29"/>
  <c r="I302" i="60" l="1"/>
  <c r="H305" i="60"/>
  <c r="G308" i="60"/>
  <c r="G307" i="60"/>
  <c r="E76" i="29"/>
  <c r="E152" i="29"/>
  <c r="E60" i="29"/>
  <c r="Q42" i="1"/>
  <c r="Q43" i="1"/>
  <c r="E16" i="1"/>
  <c r="G196" i="29" s="1"/>
  <c r="F219" i="60" s="1"/>
  <c r="F233" i="60" s="1"/>
  <c r="F118" i="19"/>
  <c r="F116" i="19"/>
  <c r="F115" i="19"/>
  <c r="F119" i="19"/>
  <c r="E107" i="29" l="1"/>
  <c r="E114" i="29"/>
  <c r="H307" i="60"/>
  <c r="H308" i="60"/>
  <c r="I305" i="60"/>
  <c r="J302" i="60"/>
  <c r="F142" i="29"/>
  <c r="M141" i="29"/>
  <c r="F135" i="29"/>
  <c r="U134" i="29"/>
  <c r="Q134" i="29"/>
  <c r="M134" i="29"/>
  <c r="I134" i="29"/>
  <c r="E180" i="46"/>
  <c r="L141" i="29"/>
  <c r="X134" i="29"/>
  <c r="T134" i="29"/>
  <c r="P134" i="29"/>
  <c r="L134" i="29"/>
  <c r="H134" i="29"/>
  <c r="E189" i="46"/>
  <c r="E145" i="46"/>
  <c r="O141" i="29"/>
  <c r="K141" i="29"/>
  <c r="W134" i="29"/>
  <c r="S134" i="29"/>
  <c r="O134" i="29"/>
  <c r="K134" i="29"/>
  <c r="E188" i="46"/>
  <c r="F143" i="29"/>
  <c r="N141" i="29"/>
  <c r="F136" i="29"/>
  <c r="V134" i="29"/>
  <c r="R134" i="29"/>
  <c r="N134" i="29"/>
  <c r="J134" i="29"/>
  <c r="E181" i="46"/>
  <c r="F168" i="29"/>
  <c r="F121" i="29"/>
  <c r="E17" i="1"/>
  <c r="F117" i="19"/>
  <c r="F121" i="19" s="1"/>
  <c r="I307" i="60" l="1"/>
  <c r="I308" i="60"/>
  <c r="J305" i="60"/>
  <c r="K302" i="60"/>
  <c r="G158" i="29"/>
  <c r="G174" i="29" s="1"/>
  <c r="F168" i="46" s="1"/>
  <c r="G198" i="29"/>
  <c r="F221" i="60" s="1"/>
  <c r="F235" i="60" s="1"/>
  <c r="G197" i="29"/>
  <c r="F220" i="60" s="1"/>
  <c r="F234" i="60" s="1"/>
  <c r="F160" i="29"/>
  <c r="F176" i="29" s="1"/>
  <c r="G176" i="29"/>
  <c r="F170" i="46" s="1"/>
  <c r="F24" i="52"/>
  <c r="F43" i="52" s="1"/>
  <c r="F128" i="29"/>
  <c r="X126" i="29"/>
  <c r="T126" i="29"/>
  <c r="P126" i="29"/>
  <c r="L126" i="29"/>
  <c r="H126" i="29"/>
  <c r="V124" i="29"/>
  <c r="R124" i="29"/>
  <c r="N124" i="29"/>
  <c r="J124" i="29"/>
  <c r="F129" i="29"/>
  <c r="W126" i="29"/>
  <c r="S126" i="29"/>
  <c r="O126" i="29"/>
  <c r="K126" i="29"/>
  <c r="F125" i="29"/>
  <c r="U124" i="29"/>
  <c r="Q124" i="29"/>
  <c r="M124" i="29"/>
  <c r="I124" i="29"/>
  <c r="V126" i="29"/>
  <c r="R126" i="29"/>
  <c r="N126" i="29"/>
  <c r="J126" i="29"/>
  <c r="X124" i="29"/>
  <c r="T124" i="29"/>
  <c r="P124" i="29"/>
  <c r="L124" i="29"/>
  <c r="H124" i="29"/>
  <c r="F127" i="29"/>
  <c r="U126" i="29"/>
  <c r="Q126" i="29"/>
  <c r="M126" i="29"/>
  <c r="I126" i="29"/>
  <c r="W124" i="29"/>
  <c r="S124" i="29"/>
  <c r="O124" i="29"/>
  <c r="K124" i="29"/>
  <c r="F126" i="29"/>
  <c r="K125" i="29"/>
  <c r="N127" i="29"/>
  <c r="K127" i="29"/>
  <c r="L127" i="29"/>
  <c r="N125" i="29"/>
  <c r="M125" i="29"/>
  <c r="M127" i="29"/>
  <c r="O127" i="29"/>
  <c r="L125" i="29"/>
  <c r="O125" i="29"/>
  <c r="F173" i="29"/>
  <c r="E167" i="46" s="1"/>
  <c r="F172" i="29"/>
  <c r="E166" i="46" s="1"/>
  <c r="E14" i="2"/>
  <c r="F174" i="29"/>
  <c r="E168" i="46" s="1"/>
  <c r="J307" i="60" l="1"/>
  <c r="J308" i="60"/>
  <c r="L302" i="60"/>
  <c r="K305" i="60"/>
  <c r="F203" i="46"/>
  <c r="F219" i="46" s="1"/>
  <c r="G316" i="31"/>
  <c r="F204" i="46"/>
  <c r="F220" i="46" s="1"/>
  <c r="G317" i="31"/>
  <c r="F26" i="52"/>
  <c r="F45" i="52"/>
  <c r="F316" i="31"/>
  <c r="E203" i="46"/>
  <c r="E219" i="46" s="1"/>
  <c r="F14" i="2"/>
  <c r="F317" i="31"/>
  <c r="E204" i="46"/>
  <c r="E220" i="46" s="1"/>
  <c r="E170" i="46"/>
  <c r="L305" i="60" l="1"/>
  <c r="M302" i="60"/>
  <c r="K308" i="60"/>
  <c r="K307" i="60"/>
  <c r="Q40" i="1"/>
  <c r="M305" i="60" l="1"/>
  <c r="N302" i="60"/>
  <c r="L307" i="60"/>
  <c r="L308" i="60"/>
  <c r="E83" i="29"/>
  <c r="N305" i="60" l="1"/>
  <c r="O302" i="60"/>
  <c r="M307" i="60"/>
  <c r="M308" i="60"/>
  <c r="F247" i="31"/>
  <c r="P302" i="60" l="1"/>
  <c r="O305" i="60"/>
  <c r="N308" i="60"/>
  <c r="N307" i="60"/>
  <c r="F261" i="31"/>
  <c r="O233" i="31"/>
  <c r="N200" i="46" s="1"/>
  <c r="N216" i="46" s="1"/>
  <c r="N233" i="31"/>
  <c r="M200" i="46" s="1"/>
  <c r="M216" i="46" s="1"/>
  <c r="M233" i="31"/>
  <c r="L200" i="46" s="1"/>
  <c r="L216" i="46" s="1"/>
  <c r="L233" i="31"/>
  <c r="K200" i="46" s="1"/>
  <c r="K216" i="46" s="1"/>
  <c r="K233" i="31"/>
  <c r="J200" i="46" s="1"/>
  <c r="J216" i="46" s="1"/>
  <c r="E25" i="29"/>
  <c r="F25" i="29" s="1"/>
  <c r="F26" i="29" s="1"/>
  <c r="G33" i="29"/>
  <c r="F203" i="31"/>
  <c r="F196" i="31"/>
  <c r="F125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I33" i="35"/>
  <c r="F44" i="35"/>
  <c r="J17" i="35"/>
  <c r="Q23" i="1"/>
  <c r="F38" i="35"/>
  <c r="F33" i="35"/>
  <c r="E33" i="35"/>
  <c r="F21" i="35"/>
  <c r="I20" i="35"/>
  <c r="E20" i="35"/>
  <c r="F18" i="35"/>
  <c r="F19" i="35" s="1"/>
  <c r="O307" i="60" l="1"/>
  <c r="O308" i="60"/>
  <c r="P305" i="60"/>
  <c r="Q302" i="60"/>
  <c r="F205" i="31"/>
  <c r="F311" i="31" s="1"/>
  <c r="F60" i="29"/>
  <c r="F152" i="29"/>
  <c r="Q305" i="60" l="1"/>
  <c r="R302" i="60"/>
  <c r="P307" i="60"/>
  <c r="P308" i="60"/>
  <c r="G68" i="29"/>
  <c r="G129" i="29" s="1"/>
  <c r="G67" i="29"/>
  <c r="F191" i="29"/>
  <c r="F38" i="34"/>
  <c r="E33" i="34"/>
  <c r="I33" i="34"/>
  <c r="I20" i="34"/>
  <c r="F21" i="34"/>
  <c r="E20" i="34"/>
  <c r="F18" i="34"/>
  <c r="F19" i="34" s="1"/>
  <c r="G92" i="29" l="1"/>
  <c r="G99" i="29"/>
  <c r="G114" i="29" s="1"/>
  <c r="R305" i="60"/>
  <c r="S302" i="60"/>
  <c r="Q308" i="60"/>
  <c r="Q307" i="60"/>
  <c r="E198" i="46"/>
  <c r="E216" i="60"/>
  <c r="G83" i="29"/>
  <c r="G128" i="29"/>
  <c r="G76" i="29"/>
  <c r="C154" i="31"/>
  <c r="C148" i="31"/>
  <c r="C142" i="31"/>
  <c r="F111" i="31"/>
  <c r="C110" i="31"/>
  <c r="C104" i="31"/>
  <c r="F99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W94" i="31"/>
  <c r="V94" i="31"/>
  <c r="U94" i="31"/>
  <c r="T94" i="31"/>
  <c r="S94" i="31"/>
  <c r="R94" i="31"/>
  <c r="Q94" i="31"/>
  <c r="P94" i="31"/>
  <c r="O94" i="31"/>
  <c r="N94" i="31"/>
  <c r="M94" i="31"/>
  <c r="L94" i="31"/>
  <c r="K94" i="31"/>
  <c r="J94" i="31"/>
  <c r="I94" i="31"/>
  <c r="H94" i="31"/>
  <c r="G94" i="31"/>
  <c r="F94" i="31"/>
  <c r="E94" i="31"/>
  <c r="C94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C88" i="31"/>
  <c r="G211" i="31" l="1"/>
  <c r="F262" i="60"/>
  <c r="F252" i="60"/>
  <c r="F292" i="60"/>
  <c r="F171" i="60"/>
  <c r="F282" i="60"/>
  <c r="F272" i="60"/>
  <c r="F323" i="60"/>
  <c r="G107" i="29"/>
  <c r="F244" i="60" s="1"/>
  <c r="F371" i="60"/>
  <c r="F351" i="60"/>
  <c r="F341" i="60"/>
  <c r="F361" i="60"/>
  <c r="F331" i="60"/>
  <c r="T302" i="60"/>
  <c r="S305" i="60"/>
  <c r="R308" i="60"/>
  <c r="R307" i="60"/>
  <c r="K89" i="31"/>
  <c r="G89" i="31"/>
  <c r="S89" i="31"/>
  <c r="O89" i="31"/>
  <c r="O101" i="31" s="1"/>
  <c r="F37" i="60"/>
  <c r="G157" i="29"/>
  <c r="F137" i="60" s="1"/>
  <c r="F310" i="60" s="1"/>
  <c r="J89" i="31"/>
  <c r="J101" i="31" s="1"/>
  <c r="N89" i="31"/>
  <c r="R89" i="31"/>
  <c r="V89" i="31"/>
  <c r="V100" i="31" s="1"/>
  <c r="F265" i="46"/>
  <c r="G159" i="29"/>
  <c r="F138" i="60" s="1"/>
  <c r="F311" i="60" s="1"/>
  <c r="F89" i="31"/>
  <c r="F101" i="31" s="1"/>
  <c r="E89" i="31"/>
  <c r="N101" i="31"/>
  <c r="C124" i="31"/>
  <c r="H89" i="31"/>
  <c r="P89" i="31"/>
  <c r="L89" i="31"/>
  <c r="T89" i="31"/>
  <c r="I89" i="31"/>
  <c r="M89" i="31"/>
  <c r="Q89" i="31"/>
  <c r="U89" i="31"/>
  <c r="G101" i="31"/>
  <c r="K101" i="31"/>
  <c r="S101" i="31"/>
  <c r="S308" i="60" l="1"/>
  <c r="S307" i="60"/>
  <c r="U302" i="60"/>
  <c r="T305" i="60"/>
  <c r="N100" i="31"/>
  <c r="R100" i="31"/>
  <c r="J100" i="31"/>
  <c r="G173" i="29"/>
  <c r="G175" i="29"/>
  <c r="V101" i="31"/>
  <c r="R101" i="31"/>
  <c r="F100" i="31"/>
  <c r="M101" i="31"/>
  <c r="P101" i="31"/>
  <c r="H101" i="31"/>
  <c r="F102" i="31"/>
  <c r="G99" i="31" s="1"/>
  <c r="I100" i="31"/>
  <c r="O100" i="31"/>
  <c r="I101" i="31"/>
  <c r="K100" i="31"/>
  <c r="H100" i="31"/>
  <c r="Q101" i="31"/>
  <c r="G100" i="31"/>
  <c r="M100" i="31"/>
  <c r="L100" i="31"/>
  <c r="T100" i="31"/>
  <c r="U101" i="31"/>
  <c r="U100" i="31"/>
  <c r="S100" i="31"/>
  <c r="T101" i="31"/>
  <c r="L101" i="31"/>
  <c r="P100" i="31"/>
  <c r="Q100" i="31"/>
  <c r="T307" i="60" l="1"/>
  <c r="T308" i="60"/>
  <c r="V302" i="60"/>
  <c r="U305" i="60"/>
  <c r="G102" i="31"/>
  <c r="H99" i="31" s="1"/>
  <c r="H102" i="31" s="1"/>
  <c r="I99" i="31" s="1"/>
  <c r="I102" i="31" s="1"/>
  <c r="J99" i="31" s="1"/>
  <c r="J102" i="31" s="1"/>
  <c r="K99" i="31" s="1"/>
  <c r="K102" i="31" s="1"/>
  <c r="L99" i="31" s="1"/>
  <c r="L102" i="31" s="1"/>
  <c r="M99" i="31" s="1"/>
  <c r="M102" i="31" s="1"/>
  <c r="N99" i="31" s="1"/>
  <c r="N102" i="31" s="1"/>
  <c r="O99" i="31" s="1"/>
  <c r="O102" i="31" s="1"/>
  <c r="P99" i="31" s="1"/>
  <c r="P102" i="31" s="1"/>
  <c r="Q99" i="31" s="1"/>
  <c r="Q102" i="31" s="1"/>
  <c r="R99" i="31" s="1"/>
  <c r="R102" i="31" s="1"/>
  <c r="S99" i="31" s="1"/>
  <c r="S102" i="31" s="1"/>
  <c r="T99" i="31" s="1"/>
  <c r="T102" i="31" s="1"/>
  <c r="U99" i="31" s="1"/>
  <c r="U102" i="31" s="1"/>
  <c r="V99" i="31" s="1"/>
  <c r="V102" i="31" s="1"/>
  <c r="W302" i="60" l="1"/>
  <c r="W305" i="60" s="1"/>
  <c r="V305" i="60"/>
  <c r="U307" i="60"/>
  <c r="U308" i="60"/>
  <c r="W38" i="31"/>
  <c r="V38" i="31"/>
  <c r="U38" i="31"/>
  <c r="T38" i="31"/>
  <c r="S38" i="31"/>
  <c r="R38" i="31"/>
  <c r="Q38" i="31"/>
  <c r="P38" i="31"/>
  <c r="O38" i="31"/>
  <c r="N38" i="31"/>
  <c r="M38" i="31"/>
  <c r="L38" i="31"/>
  <c r="K38" i="31"/>
  <c r="J38" i="31"/>
  <c r="I38" i="31"/>
  <c r="H38" i="31"/>
  <c r="V37" i="31"/>
  <c r="U37" i="31"/>
  <c r="T37" i="31"/>
  <c r="S37" i="31"/>
  <c r="R37" i="31"/>
  <c r="Q37" i="31"/>
  <c r="P37" i="31"/>
  <c r="O37" i="31"/>
  <c r="N37" i="31"/>
  <c r="M37" i="31"/>
  <c r="L37" i="31"/>
  <c r="K37" i="31"/>
  <c r="J37" i="31"/>
  <c r="I37" i="31"/>
  <c r="H37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I36" i="31"/>
  <c r="H36" i="31"/>
  <c r="V35" i="31"/>
  <c r="U35" i="31"/>
  <c r="T35" i="31"/>
  <c r="S35" i="31"/>
  <c r="R35" i="31"/>
  <c r="Q35" i="31"/>
  <c r="P35" i="31"/>
  <c r="O35" i="31"/>
  <c r="N35" i="31"/>
  <c r="M35" i="31"/>
  <c r="L35" i="31"/>
  <c r="K35" i="31"/>
  <c r="J35" i="31"/>
  <c r="I35" i="31"/>
  <c r="H35" i="31"/>
  <c r="G38" i="31"/>
  <c r="G37" i="31"/>
  <c r="G36" i="31"/>
  <c r="G35" i="31"/>
  <c r="F38" i="31"/>
  <c r="E38" i="31"/>
  <c r="J38" i="35" s="1"/>
  <c r="F37" i="31"/>
  <c r="F36" i="31"/>
  <c r="F35" i="31"/>
  <c r="E37" i="31"/>
  <c r="J37" i="35" s="1"/>
  <c r="E36" i="31"/>
  <c r="J36" i="35" s="1"/>
  <c r="E35" i="31"/>
  <c r="J35" i="35" s="1"/>
  <c r="D29" i="31"/>
  <c r="E29" i="31"/>
  <c r="D33" i="31"/>
  <c r="D21" i="31"/>
  <c r="W22" i="31"/>
  <c r="W65" i="31" s="1"/>
  <c r="V22" i="31"/>
  <c r="U22" i="31"/>
  <c r="T22" i="31"/>
  <c r="S22" i="31"/>
  <c r="R22" i="31"/>
  <c r="Q22" i="31"/>
  <c r="P22" i="31"/>
  <c r="O22" i="31"/>
  <c r="N22" i="31"/>
  <c r="M22" i="31"/>
  <c r="L22" i="31"/>
  <c r="K22" i="31"/>
  <c r="J22" i="31"/>
  <c r="I22" i="31"/>
  <c r="H22" i="31"/>
  <c r="G22" i="31"/>
  <c r="F22" i="31"/>
  <c r="E22" i="31"/>
  <c r="W19" i="31"/>
  <c r="W53" i="31" s="1"/>
  <c r="V19" i="31"/>
  <c r="U19" i="31"/>
  <c r="T19" i="31"/>
  <c r="S19" i="31"/>
  <c r="R19" i="31"/>
  <c r="Q19" i="31"/>
  <c r="P19" i="31"/>
  <c r="O19" i="31"/>
  <c r="N19" i="31"/>
  <c r="M19" i="31"/>
  <c r="L19" i="31"/>
  <c r="K19" i="31"/>
  <c r="J19" i="31"/>
  <c r="I19" i="31"/>
  <c r="H19" i="31"/>
  <c r="G19" i="31"/>
  <c r="F19" i="31"/>
  <c r="E19" i="31"/>
  <c r="E53" i="31" s="1"/>
  <c r="C9" i="31"/>
  <c r="D8" i="31"/>
  <c r="C8" i="31"/>
  <c r="F11" i="31"/>
  <c r="T11" i="31"/>
  <c r="P11" i="31"/>
  <c r="L11" i="31"/>
  <c r="V308" i="60" l="1"/>
  <c r="V307" i="60"/>
  <c r="W307" i="60"/>
  <c r="W308" i="60"/>
  <c r="J29" i="35"/>
  <c r="G29" i="31"/>
  <c r="F29" i="31"/>
  <c r="H65" i="31"/>
  <c r="P53" i="31"/>
  <c r="M65" i="31"/>
  <c r="L65" i="31"/>
  <c r="P65" i="31"/>
  <c r="T65" i="31"/>
  <c r="H53" i="31"/>
  <c r="T53" i="31"/>
  <c r="I65" i="31"/>
  <c r="Q65" i="31"/>
  <c r="U65" i="31"/>
  <c r="I53" i="31"/>
  <c r="M53" i="31"/>
  <c r="Q53" i="31"/>
  <c r="U53" i="31"/>
  <c r="F65" i="31"/>
  <c r="J65" i="31"/>
  <c r="N65" i="31"/>
  <c r="R65" i="31"/>
  <c r="V65" i="31"/>
  <c r="L53" i="31"/>
  <c r="F53" i="31"/>
  <c r="J53" i="31"/>
  <c r="N53" i="31"/>
  <c r="R53" i="31"/>
  <c r="V53" i="31"/>
  <c r="G65" i="31"/>
  <c r="K65" i="31"/>
  <c r="O65" i="31"/>
  <c r="S65" i="31"/>
  <c r="J21" i="35"/>
  <c r="G53" i="31"/>
  <c r="K53" i="31"/>
  <c r="O53" i="31"/>
  <c r="S53" i="31"/>
  <c r="E20" i="31"/>
  <c r="J18" i="35"/>
  <c r="J19" i="35" s="1"/>
  <c r="G11" i="31"/>
  <c r="K11" i="31"/>
  <c r="O11" i="31"/>
  <c r="S11" i="31"/>
  <c r="J11" i="31"/>
  <c r="R11" i="31"/>
  <c r="M11" i="31"/>
  <c r="U11" i="31"/>
  <c r="H11" i="31"/>
  <c r="N11" i="31"/>
  <c r="V11" i="31"/>
  <c r="W10" i="31" s="1"/>
  <c r="W87" i="31" s="1"/>
  <c r="W89" i="31" s="1"/>
  <c r="I11" i="31"/>
  <c r="Q11" i="31"/>
  <c r="F12" i="29"/>
  <c r="F20" i="31" l="1"/>
  <c r="E21" i="29"/>
  <c r="H29" i="31" l="1"/>
  <c r="G20" i="31"/>
  <c r="F21" i="29"/>
  <c r="P28" i="1"/>
  <c r="F22" i="29" l="1"/>
  <c r="F138" i="19"/>
  <c r="U5" i="55"/>
  <c r="I29" i="31"/>
  <c r="H20" i="31"/>
  <c r="U6" i="55" l="1"/>
  <c r="J29" i="31"/>
  <c r="I20" i="31"/>
  <c r="K29" i="31" l="1"/>
  <c r="J20" i="31"/>
  <c r="E42" i="29"/>
  <c r="F13" i="29"/>
  <c r="L29" i="31" l="1"/>
  <c r="K20" i="31"/>
  <c r="G42" i="29"/>
  <c r="F169" i="60" s="1"/>
  <c r="F35" i="60" s="1"/>
  <c r="F31" i="29"/>
  <c r="G18" i="52" l="1"/>
  <c r="D4" i="55"/>
  <c r="F151" i="46"/>
  <c r="F128" i="60" s="1"/>
  <c r="M29" i="31"/>
  <c r="L20" i="31"/>
  <c r="F49" i="16"/>
  <c r="F51" i="16" s="1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N67" i="30"/>
  <c r="N66" i="30"/>
  <c r="H11" i="30"/>
  <c r="H89" i="30" s="1"/>
  <c r="H10" i="30"/>
  <c r="I22" i="30"/>
  <c r="I32" i="30" s="1"/>
  <c r="E22" i="30"/>
  <c r="E32" i="30" s="1"/>
  <c r="D22" i="30"/>
  <c r="D32" i="30" s="1"/>
  <c r="I21" i="30"/>
  <c r="I66" i="30" s="1"/>
  <c r="E21" i="30"/>
  <c r="E31" i="30" s="1"/>
  <c r="D21" i="30"/>
  <c r="D31" i="30" s="1"/>
  <c r="K11" i="30"/>
  <c r="K22" i="30" s="1"/>
  <c r="K32" i="30" s="1"/>
  <c r="K77" i="30" s="1"/>
  <c r="C11" i="30"/>
  <c r="K10" i="30"/>
  <c r="K21" i="30" s="1"/>
  <c r="K31" i="30" s="1"/>
  <c r="C10" i="30"/>
  <c r="C88" i="30" s="1"/>
  <c r="F70" i="19"/>
  <c r="I30" i="1"/>
  <c r="I29" i="1"/>
  <c r="I28" i="1"/>
  <c r="I27" i="1"/>
  <c r="E40" i="9"/>
  <c r="N70" i="30" l="1"/>
  <c r="F153" i="46"/>
  <c r="F129" i="60" s="1"/>
  <c r="E297" i="46"/>
  <c r="E298" i="46" s="1"/>
  <c r="E299" i="46" s="1"/>
  <c r="E300" i="46" s="1"/>
  <c r="H21" i="30"/>
  <c r="H31" i="30" s="1"/>
  <c r="H88" i="30"/>
  <c r="C89" i="30"/>
  <c r="B11" i="30"/>
  <c r="F259" i="46"/>
  <c r="M46" i="30"/>
  <c r="C22" i="30"/>
  <c r="C32" i="30" s="1"/>
  <c r="C13" i="30"/>
  <c r="C21" i="30"/>
  <c r="C66" i="30" s="1"/>
  <c r="C12" i="30"/>
  <c r="C90" i="30" s="1"/>
  <c r="E106" i="9"/>
  <c r="E90" i="27"/>
  <c r="E61" i="27"/>
  <c r="E63" i="27" s="1"/>
  <c r="E47" i="46"/>
  <c r="F102" i="19"/>
  <c r="E102" i="60" s="1"/>
  <c r="S97" i="46"/>
  <c r="E8" i="31"/>
  <c r="J9" i="35"/>
  <c r="F9" i="35" s="1"/>
  <c r="J9" i="34"/>
  <c r="F9" i="34" s="1"/>
  <c r="F33" i="34" s="1"/>
  <c r="N29" i="31"/>
  <c r="M20" i="31"/>
  <c r="G51" i="16"/>
  <c r="G96" i="46" s="1"/>
  <c r="K51" i="16"/>
  <c r="K96" i="46" s="1"/>
  <c r="O51" i="16"/>
  <c r="O96" i="46" s="1"/>
  <c r="H51" i="16"/>
  <c r="H96" i="46" s="1"/>
  <c r="L51" i="16"/>
  <c r="L96" i="46" s="1"/>
  <c r="P51" i="16"/>
  <c r="P96" i="46" s="1"/>
  <c r="T51" i="16"/>
  <c r="T96" i="46" s="1"/>
  <c r="L97" i="46"/>
  <c r="P97" i="46"/>
  <c r="T97" i="46"/>
  <c r="I51" i="16"/>
  <c r="I96" i="46" s="1"/>
  <c r="M51" i="16"/>
  <c r="M96" i="46" s="1"/>
  <c r="Q51" i="16"/>
  <c r="Q96" i="46" s="1"/>
  <c r="U51" i="16"/>
  <c r="U96" i="46" s="1"/>
  <c r="I97" i="46"/>
  <c r="M97" i="46"/>
  <c r="Q97" i="46"/>
  <c r="U97" i="46"/>
  <c r="F96" i="46"/>
  <c r="J51" i="16"/>
  <c r="J96" i="46" s="1"/>
  <c r="N51" i="16"/>
  <c r="N96" i="46" s="1"/>
  <c r="R51" i="16"/>
  <c r="R96" i="46" s="1"/>
  <c r="V51" i="16"/>
  <c r="V96" i="46" s="1"/>
  <c r="J97" i="46"/>
  <c r="N97" i="46"/>
  <c r="R97" i="46"/>
  <c r="V97" i="46"/>
  <c r="S51" i="16"/>
  <c r="S96" i="46" s="1"/>
  <c r="K97" i="46"/>
  <c r="O97" i="46"/>
  <c r="D67" i="30"/>
  <c r="E67" i="30"/>
  <c r="K56" i="30"/>
  <c r="K43" i="30" s="1"/>
  <c r="K88" i="30" s="1"/>
  <c r="D66" i="30"/>
  <c r="K66" i="30"/>
  <c r="I67" i="30"/>
  <c r="E66" i="30"/>
  <c r="K67" i="30"/>
  <c r="C55" i="30"/>
  <c r="K55" i="30"/>
  <c r="K42" i="30" s="1"/>
  <c r="I31" i="30"/>
  <c r="I55" i="30"/>
  <c r="D55" i="30"/>
  <c r="D56" i="30"/>
  <c r="E55" i="30"/>
  <c r="E56" i="30"/>
  <c r="I56" i="30"/>
  <c r="H22" i="30"/>
  <c r="H67" i="30" s="1"/>
  <c r="B10" i="30"/>
  <c r="E42" i="30" l="1"/>
  <c r="E77" i="30"/>
  <c r="D42" i="30"/>
  <c r="D77" i="30"/>
  <c r="I42" i="30"/>
  <c r="I77" i="30"/>
  <c r="H66" i="30"/>
  <c r="IK11" i="30"/>
  <c r="AE11" i="30" s="1"/>
  <c r="HY11" i="30"/>
  <c r="AD11" i="30" s="1"/>
  <c r="BM11" i="30"/>
  <c r="P11" i="30" s="1"/>
  <c r="BA11" i="30"/>
  <c r="O11" i="30" s="1"/>
  <c r="IK10" i="30"/>
  <c r="HY10" i="30"/>
  <c r="HM10" i="30"/>
  <c r="HA10" i="30"/>
  <c r="GO10" i="30"/>
  <c r="GC10" i="30"/>
  <c r="FQ10" i="30"/>
  <c r="FE10" i="30"/>
  <c r="ES10" i="30"/>
  <c r="EG10" i="30"/>
  <c r="DU10" i="30"/>
  <c r="DI10" i="30"/>
  <c r="E64" i="27"/>
  <c r="E54" i="27" s="1"/>
  <c r="C31" i="30"/>
  <c r="H55" i="30"/>
  <c r="H42" i="30" s="1"/>
  <c r="I43" i="30"/>
  <c r="I78" i="30"/>
  <c r="D43" i="30"/>
  <c r="D78" i="30"/>
  <c r="E43" i="30"/>
  <c r="E78" i="30"/>
  <c r="C42" i="30"/>
  <c r="C77" i="30"/>
  <c r="C91" i="30"/>
  <c r="B13" i="30"/>
  <c r="C67" i="30"/>
  <c r="C56" i="30"/>
  <c r="C78" i="30" s="1"/>
  <c r="E107" i="46"/>
  <c r="B12" i="30"/>
  <c r="C23" i="30"/>
  <c r="C24" i="30"/>
  <c r="E62" i="27"/>
  <c r="E66" i="27" s="1"/>
  <c r="H97" i="46"/>
  <c r="E90" i="31"/>
  <c r="E92" i="31" s="1"/>
  <c r="E93" i="31" s="1"/>
  <c r="E30" i="31"/>
  <c r="E31" i="31" s="1"/>
  <c r="E55" i="31"/>
  <c r="E56" i="31"/>
  <c r="E58" i="31"/>
  <c r="D18" i="23"/>
  <c r="E42" i="46" s="1"/>
  <c r="E40" i="46"/>
  <c r="E119" i="31"/>
  <c r="F30" i="34"/>
  <c r="F30" i="35"/>
  <c r="O29" i="31"/>
  <c r="N20" i="31"/>
  <c r="H32" i="30"/>
  <c r="H56" i="30"/>
  <c r="H77" i="30" l="1"/>
  <c r="GO12" i="30"/>
  <c r="AA12" i="30" s="1"/>
  <c r="FQ12" i="30"/>
  <c r="Y12" i="30" s="1"/>
  <c r="BA12" i="30"/>
  <c r="O12" i="30" s="1"/>
  <c r="IK12" i="30"/>
  <c r="AE12" i="30" s="1"/>
  <c r="HY12" i="30"/>
  <c r="AD12" i="30" s="1"/>
  <c r="HM12" i="30"/>
  <c r="AC12" i="30" s="1"/>
  <c r="HA12" i="30"/>
  <c r="AB12" i="30" s="1"/>
  <c r="GC12" i="30"/>
  <c r="Z12" i="30" s="1"/>
  <c r="BM12" i="30"/>
  <c r="P12" i="30" s="1"/>
  <c r="U10" i="30"/>
  <c r="Y10" i="30"/>
  <c r="AC10" i="30"/>
  <c r="V10" i="30"/>
  <c r="Z10" i="30"/>
  <c r="AD10" i="30"/>
  <c r="W10" i="30"/>
  <c r="AA10" i="30"/>
  <c r="AE10" i="30"/>
  <c r="T10" i="30"/>
  <c r="X10" i="30"/>
  <c r="AB10" i="30"/>
  <c r="H43" i="30"/>
  <c r="H78" i="30"/>
  <c r="AI22" i="30"/>
  <c r="AK22" i="30" s="1"/>
  <c r="AL22" i="30" s="1"/>
  <c r="AM22" i="30" s="1"/>
  <c r="AN22" i="30" s="1"/>
  <c r="AO22" i="30" s="1"/>
  <c r="AP22" i="30" s="1"/>
  <c r="C43" i="30"/>
  <c r="C69" i="30"/>
  <c r="C58" i="30"/>
  <c r="C34" i="30"/>
  <c r="C33" i="30"/>
  <c r="C68" i="30"/>
  <c r="C57" i="30"/>
  <c r="E91" i="31"/>
  <c r="E95" i="31" s="1"/>
  <c r="E44" i="46"/>
  <c r="J30" i="35"/>
  <c r="M22" i="30"/>
  <c r="F31" i="35"/>
  <c r="F32" i="35" s="1"/>
  <c r="F31" i="34"/>
  <c r="F32" i="34" s="1"/>
  <c r="J31" i="35"/>
  <c r="P29" i="31"/>
  <c r="E32" i="31"/>
  <c r="J32" i="35" s="1"/>
  <c r="O20" i="31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J38" i="34" s="1"/>
  <c r="E32" i="1"/>
  <c r="E29" i="1"/>
  <c r="V17" i="23"/>
  <c r="W40" i="46" s="1"/>
  <c r="U17" i="23"/>
  <c r="V40" i="46" s="1"/>
  <c r="T17" i="23"/>
  <c r="U40" i="46" s="1"/>
  <c r="S17" i="23"/>
  <c r="T40" i="46" s="1"/>
  <c r="R17" i="23"/>
  <c r="S40" i="46" s="1"/>
  <c r="Q17" i="23"/>
  <c r="R40" i="46" s="1"/>
  <c r="P17" i="23"/>
  <c r="Q40" i="46" s="1"/>
  <c r="O17" i="23"/>
  <c r="P40" i="46" s="1"/>
  <c r="N17" i="23"/>
  <c r="O40" i="46" s="1"/>
  <c r="M17" i="23"/>
  <c r="N40" i="46" s="1"/>
  <c r="L17" i="23"/>
  <c r="M40" i="46" s="1"/>
  <c r="K17" i="23"/>
  <c r="L40" i="46" s="1"/>
  <c r="J17" i="23"/>
  <c r="K40" i="46" s="1"/>
  <c r="I17" i="23"/>
  <c r="J40" i="46" s="1"/>
  <c r="H17" i="23"/>
  <c r="I40" i="46" s="1"/>
  <c r="G40" i="46"/>
  <c r="V10" i="23"/>
  <c r="V15" i="23" s="1"/>
  <c r="W39" i="46" s="1"/>
  <c r="IK14" i="30" l="1"/>
  <c r="IB87" i="19" s="1"/>
  <c r="X87" i="19" s="1"/>
  <c r="HY14" i="30"/>
  <c r="HP87" i="19" s="1"/>
  <c r="W87" i="19" s="1"/>
  <c r="AE14" i="30"/>
  <c r="C44" i="30"/>
  <c r="C79" i="30"/>
  <c r="C45" i="30"/>
  <c r="C80" i="30"/>
  <c r="AI23" i="30"/>
  <c r="AK23" i="30" s="1"/>
  <c r="M23" i="30"/>
  <c r="M24" i="30"/>
  <c r="AI24" i="30"/>
  <c r="AK24" i="30" s="1"/>
  <c r="L48" i="35"/>
  <c r="G82" i="46"/>
  <c r="O82" i="46"/>
  <c r="W82" i="46"/>
  <c r="L82" i="46"/>
  <c r="T82" i="46"/>
  <c r="K82" i="46"/>
  <c r="S82" i="46"/>
  <c r="I82" i="46"/>
  <c r="M82" i="46"/>
  <c r="Q82" i="46"/>
  <c r="U82" i="46"/>
  <c r="H82" i="46"/>
  <c r="P82" i="46"/>
  <c r="F82" i="46"/>
  <c r="J82" i="46"/>
  <c r="N82" i="46"/>
  <c r="R82" i="46"/>
  <c r="V82" i="46"/>
  <c r="F16" i="35"/>
  <c r="F16" i="34"/>
  <c r="V17" i="31"/>
  <c r="R17" i="31"/>
  <c r="N17" i="31"/>
  <c r="J17" i="31"/>
  <c r="F17" i="31"/>
  <c r="L17" i="31"/>
  <c r="O17" i="31"/>
  <c r="U17" i="31"/>
  <c r="Q17" i="31"/>
  <c r="M17" i="31"/>
  <c r="I17" i="31"/>
  <c r="E17" i="31"/>
  <c r="P17" i="31"/>
  <c r="S17" i="31"/>
  <c r="K17" i="31"/>
  <c r="T17" i="31"/>
  <c r="H17" i="31"/>
  <c r="W17" i="31"/>
  <c r="G17" i="31"/>
  <c r="N22" i="30"/>
  <c r="Q29" i="31"/>
  <c r="E136" i="31"/>
  <c r="F180" i="31" s="1"/>
  <c r="P20" i="31"/>
  <c r="E234" i="46" l="1"/>
  <c r="E193" i="60"/>
  <c r="AL23" i="30"/>
  <c r="AL24" i="30"/>
  <c r="N24" i="30"/>
  <c r="N23" i="30"/>
  <c r="J16" i="35"/>
  <c r="R29" i="31"/>
  <c r="Q20" i="31"/>
  <c r="AM24" i="30" l="1"/>
  <c r="AM23" i="30"/>
  <c r="O24" i="30"/>
  <c r="O23" i="30"/>
  <c r="S29" i="31"/>
  <c r="R20" i="31"/>
  <c r="AN23" i="30" l="1"/>
  <c r="AN24" i="30"/>
  <c r="P23" i="30"/>
  <c r="P24" i="30"/>
  <c r="T29" i="31"/>
  <c r="S20" i="31"/>
  <c r="AO24" i="30" l="1"/>
  <c r="AO23" i="30"/>
  <c r="Q24" i="30"/>
  <c r="U29" i="31"/>
  <c r="T20" i="31"/>
  <c r="AP24" i="30" l="1"/>
  <c r="AP23" i="30"/>
  <c r="R24" i="30"/>
  <c r="V29" i="31"/>
  <c r="W29" i="31" s="1"/>
  <c r="U20" i="31"/>
  <c r="AQ23" i="30" l="1"/>
  <c r="AQ24" i="30"/>
  <c r="S24" i="30"/>
  <c r="V20" i="31"/>
  <c r="W18" i="31"/>
  <c r="W52" i="31" s="1"/>
  <c r="AR24" i="30" l="1"/>
  <c r="AR23" i="30"/>
  <c r="W121" i="31"/>
  <c r="T24" i="30"/>
  <c r="W37" i="31"/>
  <c r="W36" i="31"/>
  <c r="W35" i="31"/>
  <c r="W20" i="31"/>
  <c r="AS23" i="30" l="1"/>
  <c r="AS24" i="30"/>
  <c r="U24" i="30"/>
  <c r="AT24" i="30" l="1"/>
  <c r="AT23" i="30"/>
  <c r="AU23" i="30" l="1"/>
  <c r="AU24" i="30"/>
  <c r="AV24" i="30" l="1"/>
  <c r="AV23" i="30"/>
  <c r="AW23" i="30" l="1"/>
  <c r="AW24" i="30"/>
  <c r="AX24" i="30" l="1"/>
  <c r="AX23" i="30"/>
  <c r="AY23" i="30" l="1"/>
  <c r="AY24" i="30"/>
  <c r="AZ24" i="30" l="1"/>
  <c r="AZ23" i="30"/>
  <c r="BA23" i="30" l="1"/>
  <c r="BA24" i="30"/>
  <c r="BB23" i="30" l="1"/>
  <c r="BB24" i="30"/>
  <c r="BC24" i="30" l="1"/>
  <c r="D35" i="19"/>
  <c r="F133" i="46"/>
  <c r="BD24" i="30" l="1"/>
  <c r="G108" i="46"/>
  <c r="G133" i="46"/>
  <c r="BE24" i="30" l="1"/>
  <c r="E26" i="16"/>
  <c r="E29" i="16" s="1"/>
  <c r="E44" i="9"/>
  <c r="E27" i="16" s="1"/>
  <c r="BF24" i="30" l="1"/>
  <c r="F40" i="46"/>
  <c r="P133" i="46"/>
  <c r="H40" i="46"/>
  <c r="BG24" i="30" l="1"/>
  <c r="O132" i="46"/>
  <c r="P53" i="16"/>
  <c r="Q132" i="46"/>
  <c r="F53" i="16"/>
  <c r="S53" i="16"/>
  <c r="S132" i="46"/>
  <c r="M132" i="46"/>
  <c r="T53" i="16"/>
  <c r="T132" i="46"/>
  <c r="K132" i="46"/>
  <c r="R132" i="46"/>
  <c r="G53" i="16"/>
  <c r="I132" i="46"/>
  <c r="L53" i="16"/>
  <c r="L132" i="46"/>
  <c r="J132" i="46"/>
  <c r="N132" i="46"/>
  <c r="U53" i="16"/>
  <c r="U132" i="46"/>
  <c r="H53" i="16"/>
  <c r="H132" i="46"/>
  <c r="V132" i="46"/>
  <c r="N53" i="16"/>
  <c r="I133" i="46"/>
  <c r="V53" i="16"/>
  <c r="V133" i="46"/>
  <c r="U133" i="46"/>
  <c r="S133" i="46"/>
  <c r="O133" i="46"/>
  <c r="J53" i="16"/>
  <c r="R133" i="46"/>
  <c r="Q53" i="16"/>
  <c r="M133" i="46"/>
  <c r="T133" i="46"/>
  <c r="L133" i="46"/>
  <c r="Q133" i="46"/>
  <c r="K133" i="46"/>
  <c r="N133" i="46"/>
  <c r="M53" i="16"/>
  <c r="K53" i="16"/>
  <c r="O53" i="16"/>
  <c r="R53" i="16"/>
  <c r="I53" i="16"/>
  <c r="F15" i="16"/>
  <c r="AB15" i="16" s="1"/>
  <c r="F14" i="16"/>
  <c r="AB14" i="16" s="1"/>
  <c r="F13" i="16"/>
  <c r="F12" i="16"/>
  <c r="F11" i="16"/>
  <c r="AB11" i="16" s="1"/>
  <c r="F9" i="16"/>
  <c r="AB9" i="16" s="1"/>
  <c r="D70" i="9"/>
  <c r="AB12" i="16" l="1"/>
  <c r="AF31" i="16"/>
  <c r="W31" i="16"/>
  <c r="W137" i="27" s="1"/>
  <c r="F31" i="16"/>
  <c r="AM31" i="16"/>
  <c r="AM137" i="27" s="1"/>
  <c r="AY31" i="16"/>
  <c r="AY137" i="27" s="1"/>
  <c r="BK31" i="16"/>
  <c r="BK137" i="27" s="1"/>
  <c r="BW31" i="16"/>
  <c r="BW137" i="27" s="1"/>
  <c r="CI31" i="16"/>
  <c r="CI137" i="27" s="1"/>
  <c r="CU31" i="16"/>
  <c r="CU137" i="27" s="1"/>
  <c r="DG31" i="16"/>
  <c r="DG137" i="27" s="1"/>
  <c r="DS31" i="16"/>
  <c r="DS137" i="27" s="1"/>
  <c r="EE31" i="16"/>
  <c r="EE137" i="27" s="1"/>
  <c r="EQ31" i="16"/>
  <c r="EQ137" i="27" s="1"/>
  <c r="FC31" i="16"/>
  <c r="FC137" i="27" s="1"/>
  <c r="FO31" i="16"/>
  <c r="FO137" i="27" s="1"/>
  <c r="GA31" i="16"/>
  <c r="GA137" i="27" s="1"/>
  <c r="GM31" i="16"/>
  <c r="GM137" i="27" s="1"/>
  <c r="GY31" i="16"/>
  <c r="GY137" i="27" s="1"/>
  <c r="HK31" i="16"/>
  <c r="HK137" i="27" s="1"/>
  <c r="HW31" i="16"/>
  <c r="E32" i="16"/>
  <c r="E140" i="27" s="1"/>
  <c r="AB13" i="16"/>
  <c r="BH24" i="30"/>
  <c r="T83" i="60"/>
  <c r="S83" i="60"/>
  <c r="P83" i="60"/>
  <c r="O83" i="60"/>
  <c r="L83" i="60"/>
  <c r="K83" i="60"/>
  <c r="H83" i="60"/>
  <c r="G83" i="60"/>
  <c r="F83" i="60"/>
  <c r="J133" i="46"/>
  <c r="Q29" i="19"/>
  <c r="P132" i="46"/>
  <c r="H108" i="46"/>
  <c r="H133" i="46"/>
  <c r="H29" i="19"/>
  <c r="G132" i="46"/>
  <c r="F107" i="46"/>
  <c r="F132" i="46"/>
  <c r="G29" i="19"/>
  <c r="N29" i="19"/>
  <c r="T29" i="19"/>
  <c r="L29" i="19"/>
  <c r="I29" i="19"/>
  <c r="P29" i="19"/>
  <c r="O29" i="19"/>
  <c r="W29" i="19"/>
  <c r="J29" i="19"/>
  <c r="M29" i="19"/>
  <c r="U29" i="19"/>
  <c r="K29" i="19"/>
  <c r="V29" i="19"/>
  <c r="R29" i="19"/>
  <c r="S29" i="19"/>
  <c r="V31" i="16"/>
  <c r="R31" i="16"/>
  <c r="N31" i="16"/>
  <c r="J31" i="16"/>
  <c r="T31" i="16"/>
  <c r="L31" i="16"/>
  <c r="K31" i="16"/>
  <c r="U31" i="16"/>
  <c r="Q31" i="16"/>
  <c r="M31" i="16"/>
  <c r="I31" i="16"/>
  <c r="E31" i="16"/>
  <c r="E137" i="27" s="1"/>
  <c r="P31" i="16"/>
  <c r="H31" i="16"/>
  <c r="W91" i="46"/>
  <c r="S31" i="16"/>
  <c r="O31" i="16"/>
  <c r="G31" i="16"/>
  <c r="F10" i="16"/>
  <c r="AB10" i="16" s="1"/>
  <c r="I83" i="60" l="1"/>
  <c r="M83" i="60"/>
  <c r="Q83" i="60"/>
  <c r="U83" i="60"/>
  <c r="J83" i="60"/>
  <c r="N83" i="60"/>
  <c r="R83" i="60"/>
  <c r="V83" i="60"/>
  <c r="HW137" i="27"/>
  <c r="IX137" i="27" s="1"/>
  <c r="W83" i="60"/>
  <c r="X16" i="19"/>
  <c r="W127" i="46" s="1"/>
  <c r="R10" i="23"/>
  <c r="R15" i="23" s="1"/>
  <c r="S39" i="46" s="1"/>
  <c r="S51" i="60"/>
  <c r="S10" i="23"/>
  <c r="S15" i="23" s="1"/>
  <c r="T39" i="46" s="1"/>
  <c r="T51" i="60"/>
  <c r="P10" i="23"/>
  <c r="P15" i="23" s="1"/>
  <c r="Q39" i="46" s="1"/>
  <c r="Q51" i="60"/>
  <c r="K10" i="23"/>
  <c r="K15" i="23" s="1"/>
  <c r="L39" i="46" s="1"/>
  <c r="L51" i="60"/>
  <c r="N10" i="23"/>
  <c r="N15" i="23" s="1"/>
  <c r="O39" i="46" s="1"/>
  <c r="O51" i="60"/>
  <c r="L10" i="23"/>
  <c r="L15" i="23" s="1"/>
  <c r="M39" i="46" s="1"/>
  <c r="M51" i="60"/>
  <c r="Q10" i="23"/>
  <c r="Q15" i="23" s="1"/>
  <c r="R39" i="46" s="1"/>
  <c r="R51" i="60"/>
  <c r="T10" i="23"/>
  <c r="T15" i="23" s="1"/>
  <c r="U39" i="46" s="1"/>
  <c r="U51" i="60"/>
  <c r="H10" i="23"/>
  <c r="H15" i="23" s="1"/>
  <c r="I39" i="46" s="1"/>
  <c r="I51" i="60"/>
  <c r="G10" i="23"/>
  <c r="G15" i="23" s="1"/>
  <c r="H39" i="46" s="1"/>
  <c r="H51" i="60"/>
  <c r="E10" i="23"/>
  <c r="E15" i="23" s="1"/>
  <c r="F39" i="46" s="1"/>
  <c r="F51" i="60"/>
  <c r="F10" i="23"/>
  <c r="F15" i="23" s="1"/>
  <c r="G39" i="46" s="1"/>
  <c r="G51" i="60"/>
  <c r="O10" i="23"/>
  <c r="O15" i="23" s="1"/>
  <c r="P39" i="46" s="1"/>
  <c r="P51" i="60"/>
  <c r="M10" i="23"/>
  <c r="M15" i="23" s="1"/>
  <c r="N39" i="46" s="1"/>
  <c r="N51" i="60"/>
  <c r="I10" i="23"/>
  <c r="I15" i="23" s="1"/>
  <c r="J39" i="46" s="1"/>
  <c r="J51" i="60"/>
  <c r="U10" i="23"/>
  <c r="U15" i="23" s="1"/>
  <c r="V39" i="46" s="1"/>
  <c r="V51" i="60"/>
  <c r="J10" i="23"/>
  <c r="J15" i="23" s="1"/>
  <c r="K39" i="46" s="1"/>
  <c r="K51" i="60"/>
  <c r="BP137" i="27"/>
  <c r="IJ137" i="27" s="1"/>
  <c r="J16" i="19"/>
  <c r="I127" i="46" s="1"/>
  <c r="DL137" i="27"/>
  <c r="IN137" i="27" s="1"/>
  <c r="N16" i="19"/>
  <c r="M127" i="46" s="1"/>
  <c r="FH137" i="27"/>
  <c r="IR137" i="27" s="1"/>
  <c r="R16" i="19"/>
  <c r="Q127" i="46" s="1"/>
  <c r="HD137" i="27"/>
  <c r="IV137" i="27" s="1"/>
  <c r="V16" i="19"/>
  <c r="U127" i="46" s="1"/>
  <c r="BI24" i="30"/>
  <c r="AF137" i="27"/>
  <c r="IG137" i="27" s="1"/>
  <c r="G16" i="19"/>
  <c r="F127" i="46" s="1"/>
  <c r="CB137" i="27"/>
  <c r="IK137" i="27" s="1"/>
  <c r="K16" i="19"/>
  <c r="DX137" i="27"/>
  <c r="IO137" i="27" s="1"/>
  <c r="O16" i="19"/>
  <c r="FT137" i="27"/>
  <c r="IS137" i="27" s="1"/>
  <c r="S16" i="19"/>
  <c r="R127" i="46" s="1"/>
  <c r="HP137" i="27"/>
  <c r="IW137" i="27" s="1"/>
  <c r="W16" i="19"/>
  <c r="V127" i="46" s="1"/>
  <c r="AR137" i="27"/>
  <c r="IH137" i="27" s="1"/>
  <c r="H16" i="19"/>
  <c r="G127" i="46" s="1"/>
  <c r="CN137" i="27"/>
  <c r="IL137" i="27" s="1"/>
  <c r="L16" i="19"/>
  <c r="K127" i="46" s="1"/>
  <c r="EJ137" i="27"/>
  <c r="IP137" i="27" s="1"/>
  <c r="P16" i="19"/>
  <c r="O127" i="46" s="1"/>
  <c r="GF137" i="27"/>
  <c r="IT137" i="27" s="1"/>
  <c r="T16" i="19"/>
  <c r="S127" i="46" s="1"/>
  <c r="BD137" i="27"/>
  <c r="II137" i="27" s="1"/>
  <c r="I16" i="19"/>
  <c r="H127" i="46" s="1"/>
  <c r="CZ137" i="27"/>
  <c r="IM137" i="27" s="1"/>
  <c r="M16" i="19"/>
  <c r="L127" i="46" s="1"/>
  <c r="EV137" i="27"/>
  <c r="IQ137" i="27" s="1"/>
  <c r="Q16" i="19"/>
  <c r="P127" i="46" s="1"/>
  <c r="GR137" i="27"/>
  <c r="IU137" i="27" s="1"/>
  <c r="U16" i="19"/>
  <c r="T127" i="46" s="1"/>
  <c r="O91" i="46"/>
  <c r="O137" i="27"/>
  <c r="Q91" i="46"/>
  <c r="Q137" i="27"/>
  <c r="R91" i="46"/>
  <c r="R137" i="27"/>
  <c r="S91" i="46"/>
  <c r="S137" i="27"/>
  <c r="F91" i="46"/>
  <c r="F137" i="27"/>
  <c r="I91" i="46"/>
  <c r="I137" i="27"/>
  <c r="J91" i="46"/>
  <c r="J137" i="27"/>
  <c r="P91" i="46"/>
  <c r="P137" i="27"/>
  <c r="T91" i="46"/>
  <c r="T137" i="27"/>
  <c r="U91" i="46"/>
  <c r="U137" i="27"/>
  <c r="V91" i="46"/>
  <c r="V137" i="27"/>
  <c r="K91" i="46"/>
  <c r="K137" i="27"/>
  <c r="G91" i="46"/>
  <c r="G137" i="27"/>
  <c r="H91" i="46"/>
  <c r="H137" i="27"/>
  <c r="M91" i="46"/>
  <c r="M137" i="27"/>
  <c r="L91" i="46"/>
  <c r="L137" i="27"/>
  <c r="N91" i="46"/>
  <c r="N137" i="27"/>
  <c r="G107" i="46"/>
  <c r="J127" i="46"/>
  <c r="N127" i="46" l="1"/>
  <c r="BJ24" i="30"/>
  <c r="I108" i="46"/>
  <c r="J108" i="46"/>
  <c r="BK24" i="30" l="1"/>
  <c r="H107" i="46"/>
  <c r="I107" i="46"/>
  <c r="K108" i="46"/>
  <c r="J33" i="34"/>
  <c r="J33" i="35" s="1"/>
  <c r="L49" i="35" l="1"/>
  <c r="E33" i="31"/>
  <c r="E137" i="31" s="1"/>
  <c r="F181" i="31" s="1"/>
  <c r="E235" i="46"/>
  <c r="E194" i="60"/>
  <c r="BL24" i="30"/>
  <c r="L108" i="46"/>
  <c r="J107" i="46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E65" i="9"/>
  <c r="BM24" i="30" l="1"/>
  <c r="CQ66" i="9"/>
  <c r="CM66" i="9"/>
  <c r="CI66" i="9"/>
  <c r="CT66" i="9"/>
  <c r="CP66" i="9"/>
  <c r="CL66" i="9"/>
  <c r="CS66" i="9"/>
  <c r="CO66" i="9"/>
  <c r="CK66" i="9"/>
  <c r="CR66" i="9"/>
  <c r="CN66" i="9"/>
  <c r="CJ66" i="9"/>
  <c r="GI66" i="9"/>
  <c r="GE66" i="9"/>
  <c r="GA66" i="9"/>
  <c r="GL66" i="9"/>
  <c r="GH66" i="9"/>
  <c r="GD66" i="9"/>
  <c r="GK66" i="9"/>
  <c r="GG66" i="9"/>
  <c r="GC66" i="9"/>
  <c r="GJ66" i="9"/>
  <c r="GF66" i="9"/>
  <c r="GB66" i="9"/>
  <c r="IA66" i="9"/>
  <c r="HW66" i="9"/>
  <c r="HY66" i="9"/>
  <c r="HX66" i="9"/>
  <c r="HZ66" i="9"/>
  <c r="BG66" i="9"/>
  <c r="BC66" i="9"/>
  <c r="AY66" i="9"/>
  <c r="BJ66" i="9"/>
  <c r="BF66" i="9"/>
  <c r="BB66" i="9"/>
  <c r="BI66" i="9"/>
  <c r="BE66" i="9"/>
  <c r="BA66" i="9"/>
  <c r="BH66" i="9"/>
  <c r="BD66" i="9"/>
  <c r="AZ66" i="9"/>
  <c r="GU66" i="9"/>
  <c r="GQ66" i="9"/>
  <c r="GM66" i="9"/>
  <c r="GX66" i="9"/>
  <c r="GT66" i="9"/>
  <c r="GP66" i="9"/>
  <c r="GW66" i="9"/>
  <c r="GS66" i="9"/>
  <c r="GO66" i="9"/>
  <c r="GV66" i="9"/>
  <c r="GR66" i="9"/>
  <c r="GN66" i="9"/>
  <c r="AU66" i="9"/>
  <c r="AQ66" i="9"/>
  <c r="AM66" i="9"/>
  <c r="AX66" i="9"/>
  <c r="AT66" i="9"/>
  <c r="AP66" i="9"/>
  <c r="AW66" i="9"/>
  <c r="AS66" i="9"/>
  <c r="AO66" i="9"/>
  <c r="AV66" i="9"/>
  <c r="AR66" i="9"/>
  <c r="AN66" i="9"/>
  <c r="EY66" i="9"/>
  <c r="EU66" i="9"/>
  <c r="EQ66" i="9"/>
  <c r="FB66" i="9"/>
  <c r="EX66" i="9"/>
  <c r="ET66" i="9"/>
  <c r="FA66" i="9"/>
  <c r="EW66" i="9"/>
  <c r="ES66" i="9"/>
  <c r="EZ66" i="9"/>
  <c r="EV66" i="9"/>
  <c r="ER66" i="9"/>
  <c r="BS66" i="9"/>
  <c r="BO66" i="9"/>
  <c r="BK66" i="9"/>
  <c r="BV66" i="9"/>
  <c r="BR66" i="9"/>
  <c r="BN66" i="9"/>
  <c r="BU66" i="9"/>
  <c r="BQ66" i="9"/>
  <c r="BM66" i="9"/>
  <c r="BT66" i="9"/>
  <c r="BP66" i="9"/>
  <c r="BL66" i="9"/>
  <c r="DO66" i="9"/>
  <c r="DK66" i="9"/>
  <c r="DG66" i="9"/>
  <c r="DR66" i="9"/>
  <c r="DN66" i="9"/>
  <c r="DJ66" i="9"/>
  <c r="DQ66" i="9"/>
  <c r="DM66" i="9"/>
  <c r="DI66" i="9"/>
  <c r="DP66" i="9"/>
  <c r="DL66" i="9"/>
  <c r="DH66" i="9"/>
  <c r="FK66" i="9"/>
  <c r="FG66" i="9"/>
  <c r="FC66" i="9"/>
  <c r="FN66" i="9"/>
  <c r="FJ66" i="9"/>
  <c r="FF66" i="9"/>
  <c r="FM66" i="9"/>
  <c r="FI66" i="9"/>
  <c r="FE66" i="9"/>
  <c r="FL66" i="9"/>
  <c r="FH66" i="9"/>
  <c r="FD66" i="9"/>
  <c r="HG66" i="9"/>
  <c r="HC66" i="9"/>
  <c r="GY66" i="9"/>
  <c r="HJ66" i="9"/>
  <c r="HF66" i="9"/>
  <c r="HB66" i="9"/>
  <c r="HI66" i="9"/>
  <c r="HE66" i="9"/>
  <c r="HA66" i="9"/>
  <c r="HH66" i="9"/>
  <c r="HD66" i="9"/>
  <c r="GZ66" i="9"/>
  <c r="EM66" i="9"/>
  <c r="EI66" i="9"/>
  <c r="EE66" i="9"/>
  <c r="EP66" i="9"/>
  <c r="EL66" i="9"/>
  <c r="EH66" i="9"/>
  <c r="EO66" i="9"/>
  <c r="EK66" i="9"/>
  <c r="EG66" i="9"/>
  <c r="EN66" i="9"/>
  <c r="EJ66" i="9"/>
  <c r="EF66" i="9"/>
  <c r="DC66" i="9"/>
  <c r="CY66" i="9"/>
  <c r="CU66" i="9"/>
  <c r="DF66" i="9"/>
  <c r="DB66" i="9"/>
  <c r="CX66" i="9"/>
  <c r="DE66" i="9"/>
  <c r="DA66" i="9"/>
  <c r="CW66" i="9"/>
  <c r="DD66" i="9"/>
  <c r="CZ66" i="9"/>
  <c r="CV66" i="9"/>
  <c r="AI66" i="9"/>
  <c r="AE66" i="9"/>
  <c r="AA66" i="9"/>
  <c r="AL66" i="9"/>
  <c r="AH66" i="9"/>
  <c r="AD66" i="9"/>
  <c r="AK66" i="9"/>
  <c r="AG66" i="9"/>
  <c r="AC66" i="9"/>
  <c r="AJ66" i="9"/>
  <c r="AF66" i="9"/>
  <c r="AB66" i="9"/>
  <c r="CE66" i="9"/>
  <c r="CA66" i="9"/>
  <c r="BW66" i="9"/>
  <c r="CH66" i="9"/>
  <c r="CD66" i="9"/>
  <c r="BZ66" i="9"/>
  <c r="CG66" i="9"/>
  <c r="CC66" i="9"/>
  <c r="BY66" i="9"/>
  <c r="CF66" i="9"/>
  <c r="CB66" i="9"/>
  <c r="BX66" i="9"/>
  <c r="EA66" i="9"/>
  <c r="DW66" i="9"/>
  <c r="DS66" i="9"/>
  <c r="ED66" i="9"/>
  <c r="DZ66" i="9"/>
  <c r="DV66" i="9"/>
  <c r="EC66" i="9"/>
  <c r="DY66" i="9"/>
  <c r="DU66" i="9"/>
  <c r="EB66" i="9"/>
  <c r="DX66" i="9"/>
  <c r="DT66" i="9"/>
  <c r="FW66" i="9"/>
  <c r="FS66" i="9"/>
  <c r="FO66" i="9"/>
  <c r="FZ66" i="9"/>
  <c r="FV66" i="9"/>
  <c r="FR66" i="9"/>
  <c r="FY66" i="9"/>
  <c r="FU66" i="9"/>
  <c r="FQ66" i="9"/>
  <c r="FX66" i="9"/>
  <c r="FT66" i="9"/>
  <c r="FP66" i="9"/>
  <c r="HS66" i="9"/>
  <c r="HO66" i="9"/>
  <c r="HK66" i="9"/>
  <c r="HV66" i="9"/>
  <c r="HR66" i="9"/>
  <c r="HN66" i="9"/>
  <c r="HU66" i="9"/>
  <c r="HQ66" i="9"/>
  <c r="HM66" i="9"/>
  <c r="HT66" i="9"/>
  <c r="HP66" i="9"/>
  <c r="HL66" i="9"/>
  <c r="J29" i="34"/>
  <c r="E67" i="9"/>
  <c r="J30" i="34" s="1"/>
  <c r="K107" i="46"/>
  <c r="M108" i="46"/>
  <c r="F65" i="9"/>
  <c r="W58" i="9"/>
  <c r="IA58" i="9" s="1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W55" i="9"/>
  <c r="IA55" i="9" s="1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8" i="9"/>
  <c r="E108" i="9" s="1"/>
  <c r="E55" i="9"/>
  <c r="W53" i="9"/>
  <c r="IA53" i="9" s="1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4" i="9"/>
  <c r="E53" i="9"/>
  <c r="J16" i="34" s="1"/>
  <c r="D57" i="9"/>
  <c r="W43" i="9"/>
  <c r="H46" i="9"/>
  <c r="AY46" i="9" s="1"/>
  <c r="AZ46" i="9" s="1"/>
  <c r="BA46" i="9" s="1"/>
  <c r="BB46" i="9" s="1"/>
  <c r="BC46" i="9" s="1"/>
  <c r="BD46" i="9" s="1"/>
  <c r="BE46" i="9" s="1"/>
  <c r="BF46" i="9" s="1"/>
  <c r="BG46" i="9" s="1"/>
  <c r="BH46" i="9" s="1"/>
  <c r="BI46" i="9" s="1"/>
  <c r="BJ46" i="9" s="1"/>
  <c r="BK46" i="9" s="1"/>
  <c r="BL46" i="9" s="1"/>
  <c r="BM46" i="9" s="1"/>
  <c r="BN46" i="9" s="1"/>
  <c r="BO46" i="9" s="1"/>
  <c r="BP46" i="9" s="1"/>
  <c r="BQ46" i="9" s="1"/>
  <c r="BR46" i="9" s="1"/>
  <c r="BS46" i="9" s="1"/>
  <c r="BT46" i="9" s="1"/>
  <c r="BU46" i="9" s="1"/>
  <c r="BV46" i="9" s="1"/>
  <c r="BW46" i="9" s="1"/>
  <c r="BX46" i="9" s="1"/>
  <c r="BY46" i="9" s="1"/>
  <c r="BZ46" i="9" s="1"/>
  <c r="CA46" i="9" s="1"/>
  <c r="CB46" i="9" s="1"/>
  <c r="CC46" i="9" s="1"/>
  <c r="CD46" i="9" s="1"/>
  <c r="CE46" i="9" s="1"/>
  <c r="CF46" i="9" s="1"/>
  <c r="CG46" i="9" s="1"/>
  <c r="CH46" i="9" s="1"/>
  <c r="CI46" i="9" s="1"/>
  <c r="CJ46" i="9" s="1"/>
  <c r="CK46" i="9" s="1"/>
  <c r="CL46" i="9" s="1"/>
  <c r="CM46" i="9" s="1"/>
  <c r="CN46" i="9" s="1"/>
  <c r="CO46" i="9" s="1"/>
  <c r="CP46" i="9" s="1"/>
  <c r="CQ46" i="9" s="1"/>
  <c r="CR46" i="9" s="1"/>
  <c r="CS46" i="9" s="1"/>
  <c r="CT46" i="9" s="1"/>
  <c r="CU46" i="9" s="1"/>
  <c r="CV46" i="9" s="1"/>
  <c r="CW46" i="9" s="1"/>
  <c r="CX46" i="9" s="1"/>
  <c r="CY46" i="9" s="1"/>
  <c r="CZ46" i="9" s="1"/>
  <c r="DA46" i="9" s="1"/>
  <c r="DB46" i="9" s="1"/>
  <c r="DC46" i="9" s="1"/>
  <c r="DD46" i="9" s="1"/>
  <c r="DE46" i="9" s="1"/>
  <c r="DF46" i="9" s="1"/>
  <c r="DG46" i="9" s="1"/>
  <c r="DH46" i="9" s="1"/>
  <c r="DI46" i="9" s="1"/>
  <c r="DJ46" i="9" s="1"/>
  <c r="DK46" i="9" s="1"/>
  <c r="DL46" i="9" s="1"/>
  <c r="DM46" i="9" s="1"/>
  <c r="DN46" i="9" s="1"/>
  <c r="DO46" i="9" s="1"/>
  <c r="DP46" i="9" s="1"/>
  <c r="DQ46" i="9" s="1"/>
  <c r="DR46" i="9" s="1"/>
  <c r="DS46" i="9" s="1"/>
  <c r="DT46" i="9" s="1"/>
  <c r="DU46" i="9" s="1"/>
  <c r="DV46" i="9" s="1"/>
  <c r="DW46" i="9" s="1"/>
  <c r="DX46" i="9" s="1"/>
  <c r="DY46" i="9" s="1"/>
  <c r="DZ46" i="9" s="1"/>
  <c r="EA46" i="9" s="1"/>
  <c r="EB46" i="9" s="1"/>
  <c r="EC46" i="9" s="1"/>
  <c r="ED46" i="9" s="1"/>
  <c r="EE46" i="9" s="1"/>
  <c r="EF46" i="9" s="1"/>
  <c r="EG46" i="9" s="1"/>
  <c r="EH46" i="9" s="1"/>
  <c r="EI46" i="9" s="1"/>
  <c r="EJ46" i="9" s="1"/>
  <c r="EK46" i="9" s="1"/>
  <c r="EL46" i="9" s="1"/>
  <c r="EM46" i="9" s="1"/>
  <c r="EN46" i="9" s="1"/>
  <c r="EO46" i="9" s="1"/>
  <c r="EP46" i="9" s="1"/>
  <c r="EQ46" i="9" s="1"/>
  <c r="ER46" i="9" s="1"/>
  <c r="ES46" i="9" s="1"/>
  <c r="ET46" i="9" s="1"/>
  <c r="EU46" i="9" s="1"/>
  <c r="EV46" i="9" s="1"/>
  <c r="EW46" i="9" s="1"/>
  <c r="EX46" i="9" s="1"/>
  <c r="EY46" i="9" s="1"/>
  <c r="EZ46" i="9" s="1"/>
  <c r="FA46" i="9" s="1"/>
  <c r="FB46" i="9" s="1"/>
  <c r="FC46" i="9" s="1"/>
  <c r="FD46" i="9" s="1"/>
  <c r="FE46" i="9" s="1"/>
  <c r="FF46" i="9" s="1"/>
  <c r="FG46" i="9" s="1"/>
  <c r="FH46" i="9" s="1"/>
  <c r="FI46" i="9" s="1"/>
  <c r="FJ46" i="9" s="1"/>
  <c r="FK46" i="9" s="1"/>
  <c r="FL46" i="9" s="1"/>
  <c r="FM46" i="9" s="1"/>
  <c r="FN46" i="9" s="1"/>
  <c r="FO46" i="9" s="1"/>
  <c r="FP46" i="9" s="1"/>
  <c r="FQ46" i="9" s="1"/>
  <c r="FR46" i="9" s="1"/>
  <c r="FS46" i="9" s="1"/>
  <c r="FT46" i="9" s="1"/>
  <c r="FU46" i="9" s="1"/>
  <c r="FV46" i="9" s="1"/>
  <c r="FW46" i="9" s="1"/>
  <c r="FX46" i="9" s="1"/>
  <c r="FY46" i="9" s="1"/>
  <c r="FZ46" i="9" s="1"/>
  <c r="GA46" i="9" s="1"/>
  <c r="GB46" i="9" s="1"/>
  <c r="GC46" i="9" s="1"/>
  <c r="GD46" i="9" s="1"/>
  <c r="GE46" i="9" s="1"/>
  <c r="GF46" i="9" s="1"/>
  <c r="GG46" i="9" s="1"/>
  <c r="GH46" i="9" s="1"/>
  <c r="GI46" i="9" s="1"/>
  <c r="GJ46" i="9" s="1"/>
  <c r="GK46" i="9" s="1"/>
  <c r="GL46" i="9" s="1"/>
  <c r="GM46" i="9" s="1"/>
  <c r="GN46" i="9" s="1"/>
  <c r="GO46" i="9" s="1"/>
  <c r="GP46" i="9" s="1"/>
  <c r="GQ46" i="9" s="1"/>
  <c r="GR46" i="9" s="1"/>
  <c r="GS46" i="9" s="1"/>
  <c r="GT46" i="9" s="1"/>
  <c r="GU46" i="9" s="1"/>
  <c r="GV46" i="9" s="1"/>
  <c r="GW46" i="9" s="1"/>
  <c r="GX46" i="9" s="1"/>
  <c r="GY46" i="9" s="1"/>
  <c r="GZ46" i="9" s="1"/>
  <c r="HA46" i="9" s="1"/>
  <c r="HB46" i="9" s="1"/>
  <c r="HC46" i="9" s="1"/>
  <c r="HD46" i="9" s="1"/>
  <c r="HE46" i="9" s="1"/>
  <c r="HF46" i="9" s="1"/>
  <c r="HG46" i="9" s="1"/>
  <c r="HH46" i="9" s="1"/>
  <c r="HI46" i="9" s="1"/>
  <c r="HJ46" i="9" s="1"/>
  <c r="HK46" i="9" s="1"/>
  <c r="HL46" i="9" s="1"/>
  <c r="HM46" i="9" s="1"/>
  <c r="HN46" i="9" s="1"/>
  <c r="HO46" i="9" s="1"/>
  <c r="HP46" i="9" s="1"/>
  <c r="HQ46" i="9" s="1"/>
  <c r="HR46" i="9" s="1"/>
  <c r="HS46" i="9" s="1"/>
  <c r="HT46" i="9" s="1"/>
  <c r="HU46" i="9" s="1"/>
  <c r="HV46" i="9" s="1"/>
  <c r="HW46" i="9" s="1"/>
  <c r="HX46" i="9" s="1"/>
  <c r="HY46" i="9" s="1"/>
  <c r="HZ46" i="9" s="1"/>
  <c r="IA46" i="9" s="1"/>
  <c r="F47" i="9"/>
  <c r="F34" i="16" l="1"/>
  <c r="F32" i="16"/>
  <c r="IA43" i="9"/>
  <c r="W58" i="27"/>
  <c r="BN24" i="30"/>
  <c r="F71" i="46"/>
  <c r="AI65" i="9"/>
  <c r="AA65" i="9"/>
  <c r="AL65" i="9"/>
  <c r="AH65" i="9"/>
  <c r="AD65" i="9"/>
  <c r="AK65" i="9"/>
  <c r="AG65" i="9"/>
  <c r="AC65" i="9"/>
  <c r="AJ65" i="9"/>
  <c r="AF65" i="9"/>
  <c r="AB65" i="9"/>
  <c r="AE65" i="9"/>
  <c r="IA103" i="9"/>
  <c r="IA101" i="9"/>
  <c r="BH53" i="9"/>
  <c r="BD53" i="9"/>
  <c r="AZ53" i="9"/>
  <c r="BC53" i="9"/>
  <c r="BG53" i="9"/>
  <c r="AY53" i="9"/>
  <c r="BF53" i="9"/>
  <c r="BB53" i="9"/>
  <c r="BE53" i="9"/>
  <c r="BJ53" i="9"/>
  <c r="BI53" i="9"/>
  <c r="BA53" i="9"/>
  <c r="DF53" i="9"/>
  <c r="DD53" i="9"/>
  <c r="CZ53" i="9"/>
  <c r="CV53" i="9"/>
  <c r="DC53" i="9"/>
  <c r="CU53" i="9"/>
  <c r="CY53" i="9"/>
  <c r="DB53" i="9"/>
  <c r="CX53" i="9"/>
  <c r="CW53" i="9"/>
  <c r="DA53" i="9"/>
  <c r="DE53" i="9"/>
  <c r="FB53" i="9"/>
  <c r="EX53" i="9"/>
  <c r="ET53" i="9"/>
  <c r="EZ53" i="9"/>
  <c r="EU53" i="9"/>
  <c r="EY53" i="9"/>
  <c r="ES53" i="9"/>
  <c r="ER53" i="9"/>
  <c r="EW53" i="9"/>
  <c r="FA53" i="9"/>
  <c r="EQ53" i="9"/>
  <c r="EV53" i="9"/>
  <c r="GX53" i="9"/>
  <c r="GT53" i="9"/>
  <c r="GP53" i="9"/>
  <c r="GV53" i="9"/>
  <c r="GQ53" i="9"/>
  <c r="GU53" i="9"/>
  <c r="GO53" i="9"/>
  <c r="GS53" i="9"/>
  <c r="GN53" i="9"/>
  <c r="GM53" i="9"/>
  <c r="GR53" i="9"/>
  <c r="GW53" i="9"/>
  <c r="BJ55" i="9"/>
  <c r="BF55" i="9"/>
  <c r="BB55" i="9"/>
  <c r="BG55" i="9"/>
  <c r="BA55" i="9"/>
  <c r="BD55" i="9"/>
  <c r="BE55" i="9"/>
  <c r="AZ55" i="9"/>
  <c r="BI55" i="9"/>
  <c r="AY55" i="9"/>
  <c r="BC55" i="9"/>
  <c r="BH55" i="9"/>
  <c r="DF55" i="9"/>
  <c r="DB55" i="9"/>
  <c r="CX55" i="9"/>
  <c r="DC55" i="9"/>
  <c r="CW55" i="9"/>
  <c r="DE55" i="9"/>
  <c r="CU55" i="9"/>
  <c r="DA55" i="9"/>
  <c r="CV55" i="9"/>
  <c r="CZ55" i="9"/>
  <c r="DD55" i="9"/>
  <c r="CY55" i="9"/>
  <c r="EY55" i="9"/>
  <c r="EU55" i="9"/>
  <c r="EQ55" i="9"/>
  <c r="EX55" i="9"/>
  <c r="ES55" i="9"/>
  <c r="FB55" i="9"/>
  <c r="EV55" i="9"/>
  <c r="EZ55" i="9"/>
  <c r="FA55" i="9"/>
  <c r="ET55" i="9"/>
  <c r="ER55" i="9"/>
  <c r="EW55" i="9"/>
  <c r="GU55" i="9"/>
  <c r="GQ55" i="9"/>
  <c r="GM55" i="9"/>
  <c r="GT55" i="9"/>
  <c r="GO55" i="9"/>
  <c r="GS55" i="9"/>
  <c r="GP55" i="9"/>
  <c r="GX55" i="9"/>
  <c r="GR55" i="9"/>
  <c r="GW55" i="9"/>
  <c r="GN55" i="9"/>
  <c r="GV55" i="9"/>
  <c r="F59" i="46"/>
  <c r="AI58" i="9"/>
  <c r="AE58" i="9"/>
  <c r="AL58" i="9"/>
  <c r="AH58" i="9"/>
  <c r="AD58" i="9"/>
  <c r="AK58" i="9"/>
  <c r="AG58" i="9"/>
  <c r="AC58" i="9"/>
  <c r="AJ58" i="9"/>
  <c r="AF58" i="9"/>
  <c r="AA58" i="9"/>
  <c r="AB58" i="9"/>
  <c r="J59" i="46"/>
  <c r="CE58" i="9"/>
  <c r="CA58" i="9"/>
  <c r="BW58" i="9"/>
  <c r="CH58" i="9"/>
  <c r="CD58" i="9"/>
  <c r="BZ58" i="9"/>
  <c r="CG58" i="9"/>
  <c r="CC58" i="9"/>
  <c r="BY58" i="9"/>
  <c r="CF58" i="9"/>
  <c r="BX58" i="9"/>
  <c r="CB58" i="9"/>
  <c r="N59" i="46"/>
  <c r="EA58" i="9"/>
  <c r="DW58" i="9"/>
  <c r="DS58" i="9"/>
  <c r="ED58" i="9"/>
  <c r="DZ58" i="9"/>
  <c r="DV58" i="9"/>
  <c r="EC58" i="9"/>
  <c r="DY58" i="9"/>
  <c r="DU58" i="9"/>
  <c r="EB58" i="9"/>
  <c r="DX58" i="9"/>
  <c r="DT58" i="9"/>
  <c r="R59" i="46"/>
  <c r="FW58" i="9"/>
  <c r="FS58" i="9"/>
  <c r="FO58" i="9"/>
  <c r="FZ58" i="9"/>
  <c r="FV58" i="9"/>
  <c r="FR58" i="9"/>
  <c r="FY58" i="9"/>
  <c r="FU58" i="9"/>
  <c r="FQ58" i="9"/>
  <c r="FX58" i="9"/>
  <c r="FT58" i="9"/>
  <c r="FP58" i="9"/>
  <c r="V59" i="46"/>
  <c r="HS58" i="9"/>
  <c r="HO58" i="9"/>
  <c r="HK58" i="9"/>
  <c r="HV58" i="9"/>
  <c r="HR58" i="9"/>
  <c r="HN58" i="9"/>
  <c r="HU58" i="9"/>
  <c r="HQ58" i="9"/>
  <c r="HM58" i="9"/>
  <c r="HT58" i="9"/>
  <c r="HP58" i="9"/>
  <c r="HL58" i="9"/>
  <c r="BT53" i="9"/>
  <c r="BP53" i="9"/>
  <c r="BL53" i="9"/>
  <c r="BS53" i="9"/>
  <c r="BK53" i="9"/>
  <c r="BO53" i="9"/>
  <c r="BV53" i="9"/>
  <c r="BN53" i="9"/>
  <c r="BR53" i="9"/>
  <c r="BQ53" i="9"/>
  <c r="BU53" i="9"/>
  <c r="BM53" i="9"/>
  <c r="FN53" i="9"/>
  <c r="FJ53" i="9"/>
  <c r="FF53" i="9"/>
  <c r="FK53" i="9"/>
  <c r="FE53" i="9"/>
  <c r="FI53" i="9"/>
  <c r="FD53" i="9"/>
  <c r="FM53" i="9"/>
  <c r="FC53" i="9"/>
  <c r="FL53" i="9"/>
  <c r="FH53" i="9"/>
  <c r="FG53" i="9"/>
  <c r="HJ53" i="9"/>
  <c r="HF53" i="9"/>
  <c r="HB53" i="9"/>
  <c r="HG53" i="9"/>
  <c r="HA53" i="9"/>
  <c r="HE53" i="9"/>
  <c r="GZ53" i="9"/>
  <c r="HD53" i="9"/>
  <c r="HI53" i="9"/>
  <c r="HH53" i="9"/>
  <c r="HC53" i="9"/>
  <c r="GY53" i="9"/>
  <c r="BV55" i="9"/>
  <c r="BR55" i="9"/>
  <c r="BN55" i="9"/>
  <c r="BQ55" i="9"/>
  <c r="BL55" i="9"/>
  <c r="BO55" i="9"/>
  <c r="BU55" i="9"/>
  <c r="BP55" i="9"/>
  <c r="BK55" i="9"/>
  <c r="BT55" i="9"/>
  <c r="BS55" i="9"/>
  <c r="BM55" i="9"/>
  <c r="DR55" i="9"/>
  <c r="DN55" i="9"/>
  <c r="DJ55" i="9"/>
  <c r="DM55" i="9"/>
  <c r="DH55" i="9"/>
  <c r="DP55" i="9"/>
  <c r="DQ55" i="9"/>
  <c r="DL55" i="9"/>
  <c r="DG55" i="9"/>
  <c r="DK55" i="9"/>
  <c r="DI55" i="9"/>
  <c r="DO55" i="9"/>
  <c r="HG55" i="9"/>
  <c r="HC55" i="9"/>
  <c r="GY55" i="9"/>
  <c r="HJ55" i="9"/>
  <c r="HE55" i="9"/>
  <c r="GZ55" i="9"/>
  <c r="HH55" i="9"/>
  <c r="HA55" i="9"/>
  <c r="HD55" i="9"/>
  <c r="HF55" i="9"/>
  <c r="HI55" i="9"/>
  <c r="HB55" i="9"/>
  <c r="G59" i="46"/>
  <c r="AU58" i="9"/>
  <c r="AQ58" i="9"/>
  <c r="AM58" i="9"/>
  <c r="AX58" i="9"/>
  <c r="AT58" i="9"/>
  <c r="AP58" i="9"/>
  <c r="AW58" i="9"/>
  <c r="AS58" i="9"/>
  <c r="AO58" i="9"/>
  <c r="AN58" i="9"/>
  <c r="AV58" i="9"/>
  <c r="AR58" i="9"/>
  <c r="O59" i="46"/>
  <c r="EM58" i="9"/>
  <c r="EI58" i="9"/>
  <c r="EE58" i="9"/>
  <c r="EP58" i="9"/>
  <c r="EL58" i="9"/>
  <c r="EH58" i="9"/>
  <c r="EO58" i="9"/>
  <c r="EK58" i="9"/>
  <c r="EG58" i="9"/>
  <c r="EF58" i="9"/>
  <c r="EJ58" i="9"/>
  <c r="EN58" i="9"/>
  <c r="S59" i="46"/>
  <c r="GI58" i="9"/>
  <c r="GE58" i="9"/>
  <c r="GA58" i="9"/>
  <c r="GL58" i="9"/>
  <c r="GH58" i="9"/>
  <c r="GD58" i="9"/>
  <c r="GK58" i="9"/>
  <c r="GG58" i="9"/>
  <c r="GC58" i="9"/>
  <c r="GB58" i="9"/>
  <c r="GJ58" i="9"/>
  <c r="GF58" i="9"/>
  <c r="W59" i="46"/>
  <c r="HW58" i="9"/>
  <c r="HY58" i="9"/>
  <c r="HX58" i="9"/>
  <c r="HZ58" i="9"/>
  <c r="HZ43" i="9"/>
  <c r="HY43" i="9"/>
  <c r="HX43" i="9"/>
  <c r="HW43" i="9"/>
  <c r="AJ53" i="9"/>
  <c r="AF53" i="9"/>
  <c r="AB53" i="9"/>
  <c r="AI53" i="9"/>
  <c r="AE53" i="9"/>
  <c r="AA53" i="9"/>
  <c r="AH53" i="9"/>
  <c r="AD53" i="9"/>
  <c r="AC53" i="9"/>
  <c r="AG53" i="9"/>
  <c r="AL53" i="9"/>
  <c r="AK53" i="9"/>
  <c r="CF53" i="9"/>
  <c r="CB53" i="9"/>
  <c r="BX53" i="9"/>
  <c r="CE53" i="9"/>
  <c r="CA53" i="9"/>
  <c r="BW53" i="9"/>
  <c r="CD53" i="9"/>
  <c r="CH53" i="9"/>
  <c r="CG53" i="9"/>
  <c r="CC53" i="9"/>
  <c r="BZ53" i="9"/>
  <c r="BY53" i="9"/>
  <c r="ED53" i="9"/>
  <c r="DZ53" i="9"/>
  <c r="DV53" i="9"/>
  <c r="DY53" i="9"/>
  <c r="DT53" i="9"/>
  <c r="DX53" i="9"/>
  <c r="EC53" i="9"/>
  <c r="DS53" i="9"/>
  <c r="DW53" i="9"/>
  <c r="EB53" i="9"/>
  <c r="DU53" i="9"/>
  <c r="EA53" i="9"/>
  <c r="FZ53" i="9"/>
  <c r="FV53" i="9"/>
  <c r="FR53" i="9"/>
  <c r="FU53" i="9"/>
  <c r="FP53" i="9"/>
  <c r="FY53" i="9"/>
  <c r="FT53" i="9"/>
  <c r="FO53" i="9"/>
  <c r="FX53" i="9"/>
  <c r="FS53" i="9"/>
  <c r="FQ53" i="9"/>
  <c r="FW53" i="9"/>
  <c r="HV53" i="9"/>
  <c r="HR53" i="9"/>
  <c r="HN53" i="9"/>
  <c r="HQ53" i="9"/>
  <c r="HL53" i="9"/>
  <c r="HU53" i="9"/>
  <c r="HP53" i="9"/>
  <c r="HK53" i="9"/>
  <c r="HO53" i="9"/>
  <c r="HM53" i="9"/>
  <c r="HT53" i="9"/>
  <c r="HS53" i="9"/>
  <c r="AL55" i="9"/>
  <c r="AH55" i="9"/>
  <c r="AD55" i="9"/>
  <c r="AK55" i="9"/>
  <c r="AF55" i="9"/>
  <c r="AI55" i="9"/>
  <c r="AJ55" i="9"/>
  <c r="AE55" i="9"/>
  <c r="AC55" i="9"/>
  <c r="AB55" i="9"/>
  <c r="AA55" i="9"/>
  <c r="AG55" i="9"/>
  <c r="CH55" i="9"/>
  <c r="CD55" i="9"/>
  <c r="BZ55" i="9"/>
  <c r="CG55" i="9"/>
  <c r="CB55" i="9"/>
  <c r="BW55" i="9"/>
  <c r="BY55" i="9"/>
  <c r="CF55" i="9"/>
  <c r="CA55" i="9"/>
  <c r="CE55" i="9"/>
  <c r="CC55" i="9"/>
  <c r="BX55" i="9"/>
  <c r="EA55" i="9"/>
  <c r="DW55" i="9"/>
  <c r="DS55" i="9"/>
  <c r="EC55" i="9"/>
  <c r="DX55" i="9"/>
  <c r="DZ55" i="9"/>
  <c r="DT55" i="9"/>
  <c r="ED55" i="9"/>
  <c r="DY55" i="9"/>
  <c r="DV55" i="9"/>
  <c r="DU55" i="9"/>
  <c r="EB55" i="9"/>
  <c r="FW55" i="9"/>
  <c r="FS55" i="9"/>
  <c r="FO55" i="9"/>
  <c r="FY55" i="9"/>
  <c r="FT55" i="9"/>
  <c r="FX55" i="9"/>
  <c r="FQ55" i="9"/>
  <c r="FV55" i="9"/>
  <c r="FP55" i="9"/>
  <c r="FU55" i="9"/>
  <c r="FZ55" i="9"/>
  <c r="FR55" i="9"/>
  <c r="HS55" i="9"/>
  <c r="HO55" i="9"/>
  <c r="HK55" i="9"/>
  <c r="HU55" i="9"/>
  <c r="HP55" i="9"/>
  <c r="HV55" i="9"/>
  <c r="HN55" i="9"/>
  <c r="HR55" i="9"/>
  <c r="HT55" i="9"/>
  <c r="HM55" i="9"/>
  <c r="HL55" i="9"/>
  <c r="HQ55" i="9"/>
  <c r="H59" i="46"/>
  <c r="BG58" i="9"/>
  <c r="BC58" i="9"/>
  <c r="AY58" i="9"/>
  <c r="BJ58" i="9"/>
  <c r="BF58" i="9"/>
  <c r="BB58" i="9"/>
  <c r="BI58" i="9"/>
  <c r="BE58" i="9"/>
  <c r="BA58" i="9"/>
  <c r="BD58" i="9"/>
  <c r="AZ58" i="9"/>
  <c r="BH58" i="9"/>
  <c r="L59" i="46"/>
  <c r="DC58" i="9"/>
  <c r="CY58" i="9"/>
  <c r="CU58" i="9"/>
  <c r="DF58" i="9"/>
  <c r="DB58" i="9"/>
  <c r="CX58" i="9"/>
  <c r="DE58" i="9"/>
  <c r="DA58" i="9"/>
  <c r="CW58" i="9"/>
  <c r="CZ58" i="9"/>
  <c r="CV58" i="9"/>
  <c r="DD58" i="9"/>
  <c r="P59" i="46"/>
  <c r="EY58" i="9"/>
  <c r="EU58" i="9"/>
  <c r="EQ58" i="9"/>
  <c r="FB58" i="9"/>
  <c r="EX58" i="9"/>
  <c r="ET58" i="9"/>
  <c r="FA58" i="9"/>
  <c r="EW58" i="9"/>
  <c r="ES58" i="9"/>
  <c r="EV58" i="9"/>
  <c r="ER58" i="9"/>
  <c r="EZ58" i="9"/>
  <c r="T59" i="46"/>
  <c r="GU58" i="9"/>
  <c r="GQ58" i="9"/>
  <c r="GM58" i="9"/>
  <c r="GX58" i="9"/>
  <c r="GT58" i="9"/>
  <c r="GP58" i="9"/>
  <c r="GW58" i="9"/>
  <c r="GS58" i="9"/>
  <c r="GO58" i="9"/>
  <c r="GR58" i="9"/>
  <c r="GN58" i="9"/>
  <c r="GV58" i="9"/>
  <c r="DR53" i="9"/>
  <c r="DN53" i="9"/>
  <c r="DJ53" i="9"/>
  <c r="DO53" i="9"/>
  <c r="DI53" i="9"/>
  <c r="DM53" i="9"/>
  <c r="DH53" i="9"/>
  <c r="DL53" i="9"/>
  <c r="DP53" i="9"/>
  <c r="DK53" i="9"/>
  <c r="DQ53" i="9"/>
  <c r="DG53" i="9"/>
  <c r="FK55" i="9"/>
  <c r="FG55" i="9"/>
  <c r="FC55" i="9"/>
  <c r="FN55" i="9"/>
  <c r="FI55" i="9"/>
  <c r="FD55" i="9"/>
  <c r="FJ55" i="9"/>
  <c r="FM55" i="9"/>
  <c r="FH55" i="9"/>
  <c r="FF55" i="9"/>
  <c r="FL55" i="9"/>
  <c r="FE55" i="9"/>
  <c r="K59" i="46"/>
  <c r="CQ58" i="9"/>
  <c r="CM58" i="9"/>
  <c r="CI58" i="9"/>
  <c r="CT58" i="9"/>
  <c r="CP58" i="9"/>
  <c r="CL58" i="9"/>
  <c r="CS58" i="9"/>
  <c r="CO58" i="9"/>
  <c r="CK58" i="9"/>
  <c r="CJ58" i="9"/>
  <c r="CR58" i="9"/>
  <c r="CN58" i="9"/>
  <c r="AV53" i="9"/>
  <c r="AR53" i="9"/>
  <c r="AN53" i="9"/>
  <c r="AU53" i="9"/>
  <c r="AM53" i="9"/>
  <c r="AQ53" i="9"/>
  <c r="AX53" i="9"/>
  <c r="AP53" i="9"/>
  <c r="AS53" i="9"/>
  <c r="AW53" i="9"/>
  <c r="AO53" i="9"/>
  <c r="AT53" i="9"/>
  <c r="CR53" i="9"/>
  <c r="CN53" i="9"/>
  <c r="CJ53" i="9"/>
  <c r="CM53" i="9"/>
  <c r="CQ53" i="9"/>
  <c r="CI53" i="9"/>
  <c r="CT53" i="9"/>
  <c r="CL53" i="9"/>
  <c r="CS53" i="9"/>
  <c r="CK53" i="9"/>
  <c r="CP53" i="9"/>
  <c r="CO53" i="9"/>
  <c r="EP53" i="9"/>
  <c r="EL53" i="9"/>
  <c r="EH53" i="9"/>
  <c r="EO53" i="9"/>
  <c r="EJ53" i="9"/>
  <c r="EE53" i="9"/>
  <c r="EN53" i="9"/>
  <c r="EI53" i="9"/>
  <c r="EG53" i="9"/>
  <c r="EK53" i="9"/>
  <c r="EF53" i="9"/>
  <c r="EM53" i="9"/>
  <c r="GL53" i="9"/>
  <c r="GH53" i="9"/>
  <c r="GD53" i="9"/>
  <c r="GK53" i="9"/>
  <c r="GF53" i="9"/>
  <c r="GA53" i="9"/>
  <c r="GJ53" i="9"/>
  <c r="GE53" i="9"/>
  <c r="GI53" i="9"/>
  <c r="GG53" i="9"/>
  <c r="GC53" i="9"/>
  <c r="GB53" i="9"/>
  <c r="HW53" i="9"/>
  <c r="HY53" i="9"/>
  <c r="HX53" i="9"/>
  <c r="HZ53" i="9"/>
  <c r="AX55" i="9"/>
  <c r="AT55" i="9"/>
  <c r="AP55" i="9"/>
  <c r="AV55" i="9"/>
  <c r="AQ55" i="9"/>
  <c r="AS55" i="9"/>
  <c r="AU55" i="9"/>
  <c r="AO55" i="9"/>
  <c r="AN55" i="9"/>
  <c r="AW55" i="9"/>
  <c r="AR55" i="9"/>
  <c r="AM55" i="9"/>
  <c r="CT55" i="9"/>
  <c r="CP55" i="9"/>
  <c r="CL55" i="9"/>
  <c r="CR55" i="9"/>
  <c r="CM55" i="9"/>
  <c r="CJ55" i="9"/>
  <c r="CQ55" i="9"/>
  <c r="CK55" i="9"/>
  <c r="CO55" i="9"/>
  <c r="CN55" i="9"/>
  <c r="CS55" i="9"/>
  <c r="CI55" i="9"/>
  <c r="EM55" i="9"/>
  <c r="EI55" i="9"/>
  <c r="EE55" i="9"/>
  <c r="EN55" i="9"/>
  <c r="EH55" i="9"/>
  <c r="EO55" i="9"/>
  <c r="EG55" i="9"/>
  <c r="EK55" i="9"/>
  <c r="EL55" i="9"/>
  <c r="EF55" i="9"/>
  <c r="EJ55" i="9"/>
  <c r="EP55" i="9"/>
  <c r="GI55" i="9"/>
  <c r="GE55" i="9"/>
  <c r="GA55" i="9"/>
  <c r="GJ55" i="9"/>
  <c r="GD55" i="9"/>
  <c r="GL55" i="9"/>
  <c r="GF55" i="9"/>
  <c r="GH55" i="9"/>
  <c r="GK55" i="9"/>
  <c r="GC55" i="9"/>
  <c r="GB55" i="9"/>
  <c r="GG55" i="9"/>
  <c r="HW55" i="9"/>
  <c r="HZ55" i="9"/>
  <c r="HY55" i="9"/>
  <c r="HX55" i="9"/>
  <c r="I59" i="46"/>
  <c r="BS58" i="9"/>
  <c r="BO58" i="9"/>
  <c r="BK58" i="9"/>
  <c r="BV58" i="9"/>
  <c r="BR58" i="9"/>
  <c r="BN58" i="9"/>
  <c r="BU58" i="9"/>
  <c r="BQ58" i="9"/>
  <c r="BM58" i="9"/>
  <c r="BT58" i="9"/>
  <c r="BP58" i="9"/>
  <c r="BL58" i="9"/>
  <c r="M59" i="46"/>
  <c r="DO58" i="9"/>
  <c r="DK58" i="9"/>
  <c r="DG58" i="9"/>
  <c r="DR58" i="9"/>
  <c r="DN58" i="9"/>
  <c r="DJ58" i="9"/>
  <c r="DQ58" i="9"/>
  <c r="DM58" i="9"/>
  <c r="DI58" i="9"/>
  <c r="DP58" i="9"/>
  <c r="DL58" i="9"/>
  <c r="DH58" i="9"/>
  <c r="Q59" i="46"/>
  <c r="FK58" i="9"/>
  <c r="FG58" i="9"/>
  <c r="FC58" i="9"/>
  <c r="FN58" i="9"/>
  <c r="FJ58" i="9"/>
  <c r="FF58" i="9"/>
  <c r="FM58" i="9"/>
  <c r="FI58" i="9"/>
  <c r="FE58" i="9"/>
  <c r="FL58" i="9"/>
  <c r="FH58" i="9"/>
  <c r="FD58" i="9"/>
  <c r="U59" i="46"/>
  <c r="HG58" i="9"/>
  <c r="HC58" i="9"/>
  <c r="GY58" i="9"/>
  <c r="HJ58" i="9"/>
  <c r="HF58" i="9"/>
  <c r="HB58" i="9"/>
  <c r="HI58" i="9"/>
  <c r="HE58" i="9"/>
  <c r="HA58" i="9"/>
  <c r="HH58" i="9"/>
  <c r="HD58" i="9"/>
  <c r="GZ58" i="9"/>
  <c r="AK47" i="9"/>
  <c r="AK26" i="16" s="1"/>
  <c r="AG47" i="9"/>
  <c r="AG26" i="16" s="1"/>
  <c r="AC47" i="9"/>
  <c r="AJ47" i="9"/>
  <c r="AJ26" i="16" s="1"/>
  <c r="AF47" i="9"/>
  <c r="AF34" i="16" s="1"/>
  <c r="F43" i="16" s="1"/>
  <c r="AI47" i="9"/>
  <c r="AI26" i="16" s="1"/>
  <c r="AE47" i="9"/>
  <c r="AB47" i="9"/>
  <c r="AL47" i="9"/>
  <c r="AL26" i="16" s="1"/>
  <c r="AH47" i="9"/>
  <c r="AH26" i="16" s="1"/>
  <c r="AD47" i="9"/>
  <c r="AA47" i="9"/>
  <c r="AA26" i="16" s="1"/>
  <c r="J101" i="9"/>
  <c r="J103" i="9"/>
  <c r="G101" i="9"/>
  <c r="G103" i="9"/>
  <c r="K101" i="9"/>
  <c r="K103" i="9"/>
  <c r="O101" i="9"/>
  <c r="O103" i="9"/>
  <c r="S101" i="9"/>
  <c r="S103" i="9"/>
  <c r="N101" i="9"/>
  <c r="N103" i="9"/>
  <c r="V101" i="9"/>
  <c r="V103" i="9"/>
  <c r="E101" i="9"/>
  <c r="E105" i="9" s="1"/>
  <c r="E103" i="9"/>
  <c r="H103" i="9"/>
  <c r="H101" i="9"/>
  <c r="L103" i="9"/>
  <c r="L101" i="9"/>
  <c r="P103" i="9"/>
  <c r="P101" i="9"/>
  <c r="T103" i="9"/>
  <c r="T101" i="9"/>
  <c r="F101" i="9"/>
  <c r="F103" i="9"/>
  <c r="R101" i="9"/>
  <c r="R103" i="9"/>
  <c r="E92" i="27"/>
  <c r="E102" i="9"/>
  <c r="I103" i="9"/>
  <c r="I101" i="9"/>
  <c r="M103" i="9"/>
  <c r="M101" i="9"/>
  <c r="Q103" i="9"/>
  <c r="Q101" i="9"/>
  <c r="U103" i="9"/>
  <c r="U101" i="9"/>
  <c r="J18" i="34"/>
  <c r="J21" i="34"/>
  <c r="N108" i="46"/>
  <c r="L107" i="46"/>
  <c r="J17" i="34"/>
  <c r="F26" i="16"/>
  <c r="G65" i="9"/>
  <c r="F54" i="9"/>
  <c r="E72" i="9"/>
  <c r="J35" i="34" s="1"/>
  <c r="E73" i="9"/>
  <c r="J36" i="34" s="1"/>
  <c r="E68" i="9"/>
  <c r="E56" i="9"/>
  <c r="J19" i="34" s="1"/>
  <c r="G47" i="9"/>
  <c r="HX58" i="27" l="1"/>
  <c r="HX118" i="9"/>
  <c r="HY58" i="27"/>
  <c r="HY118" i="9"/>
  <c r="IA58" i="27"/>
  <c r="IA118" i="9"/>
  <c r="HZ58" i="27"/>
  <c r="HZ118" i="9"/>
  <c r="HW58" i="27"/>
  <c r="HW118" i="9"/>
  <c r="AG32" i="16"/>
  <c r="AG140" i="27" s="1"/>
  <c r="AG159" i="27" s="1"/>
  <c r="AF32" i="16"/>
  <c r="AF140" i="27" s="1"/>
  <c r="AH32" i="16"/>
  <c r="AH140" i="27" s="1"/>
  <c r="AH159" i="27" s="1"/>
  <c r="AI32" i="16"/>
  <c r="AI140" i="27" s="1"/>
  <c r="AH158" i="27" s="1"/>
  <c r="AJ32" i="16"/>
  <c r="AJ140" i="27" s="1"/>
  <c r="AI158" i="27" s="1"/>
  <c r="AK32" i="16"/>
  <c r="AK140" i="27" s="1"/>
  <c r="AJ158" i="27" s="1"/>
  <c r="AL32" i="16"/>
  <c r="AL140" i="27" s="1"/>
  <c r="AK158" i="27" s="1"/>
  <c r="G34" i="16"/>
  <c r="G32" i="16"/>
  <c r="AF26" i="16"/>
  <c r="AF29" i="16" s="1"/>
  <c r="G15" i="19" s="1"/>
  <c r="BO24" i="30"/>
  <c r="IG58" i="27"/>
  <c r="AA71" i="27"/>
  <c r="IH58" i="27"/>
  <c r="II58" i="27"/>
  <c r="IJ58" i="27"/>
  <c r="IK58" i="27"/>
  <c r="IL58" i="27"/>
  <c r="IM58" i="27"/>
  <c r="IN58" i="27"/>
  <c r="IO58" i="27"/>
  <c r="IP58" i="27"/>
  <c r="IQ58" i="27"/>
  <c r="IR58" i="27"/>
  <c r="IS58" i="27"/>
  <c r="IT58" i="27"/>
  <c r="IU58" i="27"/>
  <c r="IV58" i="27"/>
  <c r="IW58" i="27"/>
  <c r="W60" i="27"/>
  <c r="G71" i="46"/>
  <c r="AW65" i="9"/>
  <c r="AS65" i="9"/>
  <c r="AU65" i="9"/>
  <c r="AQ65" i="9"/>
  <c r="AV65" i="9"/>
  <c r="AP65" i="9"/>
  <c r="AT65" i="9"/>
  <c r="AO65" i="9"/>
  <c r="AR65" i="9"/>
  <c r="AN65" i="9"/>
  <c r="AX65" i="9"/>
  <c r="AM65" i="9"/>
  <c r="HY103" i="9"/>
  <c r="HY101" i="9"/>
  <c r="GB101" i="9"/>
  <c r="GB103" i="9"/>
  <c r="GF103" i="9"/>
  <c r="GF101" i="9"/>
  <c r="GA103" i="9"/>
  <c r="GA101" i="9"/>
  <c r="EJ101" i="9"/>
  <c r="EJ103" i="9"/>
  <c r="EG103" i="9"/>
  <c r="EG101" i="9"/>
  <c r="EE103" i="9"/>
  <c r="EE101" i="9"/>
  <c r="CS103" i="9"/>
  <c r="CS101" i="9"/>
  <c r="CQ103" i="9"/>
  <c r="CQ101" i="9"/>
  <c r="CL103" i="9"/>
  <c r="CL101" i="9"/>
  <c r="AR101" i="9"/>
  <c r="AR103" i="9"/>
  <c r="AU103" i="9"/>
  <c r="AU101" i="9"/>
  <c r="AP103" i="9"/>
  <c r="AP101" i="9"/>
  <c r="FE103" i="9"/>
  <c r="FE101" i="9"/>
  <c r="FM103" i="9"/>
  <c r="FM101" i="9"/>
  <c r="FN103" i="9"/>
  <c r="FN101" i="9"/>
  <c r="HQ103" i="9"/>
  <c r="HQ101" i="9"/>
  <c r="HR103" i="9"/>
  <c r="HR101" i="9"/>
  <c r="HU103" i="9"/>
  <c r="HU101" i="9"/>
  <c r="FR103" i="9"/>
  <c r="FR101" i="9"/>
  <c r="FV103" i="9"/>
  <c r="FV101" i="9"/>
  <c r="FY103" i="9"/>
  <c r="FY101" i="9"/>
  <c r="EB103" i="9"/>
  <c r="EB101" i="9"/>
  <c r="ED103" i="9"/>
  <c r="ED101" i="9"/>
  <c r="EC103" i="9"/>
  <c r="EC101" i="9"/>
  <c r="BX101" i="9"/>
  <c r="BX103" i="9"/>
  <c r="CF103" i="9"/>
  <c r="CF101" i="9"/>
  <c r="CG103" i="9"/>
  <c r="CG101" i="9"/>
  <c r="AG103" i="9"/>
  <c r="AG101" i="9"/>
  <c r="AE103" i="9"/>
  <c r="AE101" i="9"/>
  <c r="AK103" i="9"/>
  <c r="AK101" i="9"/>
  <c r="HD103" i="9"/>
  <c r="HD101" i="9"/>
  <c r="HE103" i="9"/>
  <c r="HE101" i="9"/>
  <c r="HG103" i="9"/>
  <c r="HG101" i="9"/>
  <c r="DG103" i="9"/>
  <c r="DG101" i="9"/>
  <c r="DH103" i="9"/>
  <c r="DH101" i="9"/>
  <c r="DR103" i="9"/>
  <c r="DR101" i="9"/>
  <c r="BK103" i="9"/>
  <c r="BK101" i="9"/>
  <c r="BL103" i="9"/>
  <c r="BL101" i="9"/>
  <c r="BV103" i="9"/>
  <c r="BV101" i="9"/>
  <c r="GW103" i="9"/>
  <c r="GW101" i="9"/>
  <c r="GS103" i="9"/>
  <c r="GS101" i="9"/>
  <c r="GQ103" i="9"/>
  <c r="GQ101" i="9"/>
  <c r="ET103" i="9"/>
  <c r="ET101" i="9"/>
  <c r="FB103" i="9"/>
  <c r="FB101" i="9"/>
  <c r="EU103" i="9"/>
  <c r="EU101" i="9"/>
  <c r="CZ103" i="9"/>
  <c r="CZ101" i="9"/>
  <c r="DE103" i="9"/>
  <c r="DE101" i="9"/>
  <c r="DB103" i="9"/>
  <c r="DB101" i="9"/>
  <c r="AY103" i="9"/>
  <c r="AY101" i="9"/>
  <c r="BD103" i="9"/>
  <c r="BD101" i="9"/>
  <c r="BF103" i="9"/>
  <c r="BF101" i="9"/>
  <c r="HZ103" i="9"/>
  <c r="HZ101" i="9"/>
  <c r="GC103" i="9"/>
  <c r="GC101" i="9"/>
  <c r="GL103" i="9"/>
  <c r="GL101" i="9"/>
  <c r="GE103" i="9"/>
  <c r="GE101" i="9"/>
  <c r="EF103" i="9"/>
  <c r="EF101" i="9"/>
  <c r="EO103" i="9"/>
  <c r="EO101" i="9"/>
  <c r="EI103" i="9"/>
  <c r="EI101" i="9"/>
  <c r="CN103" i="9"/>
  <c r="CN101" i="9"/>
  <c r="CJ101" i="9"/>
  <c r="CJ103" i="9"/>
  <c r="CP103" i="9"/>
  <c r="CP101" i="9"/>
  <c r="AW103" i="9"/>
  <c r="AW101" i="9"/>
  <c r="AS103" i="9"/>
  <c r="AS101" i="9"/>
  <c r="AT103" i="9"/>
  <c r="AT101" i="9"/>
  <c r="FL103" i="9"/>
  <c r="FL101" i="9"/>
  <c r="FJ103" i="9"/>
  <c r="FJ101" i="9"/>
  <c r="FC103" i="9"/>
  <c r="FC101" i="9"/>
  <c r="HL103" i="9"/>
  <c r="HL101" i="9"/>
  <c r="HN103" i="9"/>
  <c r="HN101" i="9"/>
  <c r="HK103" i="9"/>
  <c r="HK101" i="9"/>
  <c r="FZ103" i="9"/>
  <c r="FZ101" i="9"/>
  <c r="FQ103" i="9"/>
  <c r="FQ101" i="9"/>
  <c r="FO103" i="9"/>
  <c r="FO101" i="9"/>
  <c r="DU103" i="9"/>
  <c r="DU101" i="9"/>
  <c r="DT103" i="9"/>
  <c r="DT101" i="9"/>
  <c r="DS103" i="9"/>
  <c r="DS101" i="9"/>
  <c r="CC103" i="9"/>
  <c r="CC101" i="9"/>
  <c r="BY103" i="9"/>
  <c r="BY101" i="9"/>
  <c r="BZ103" i="9"/>
  <c r="BZ101" i="9"/>
  <c r="AA101" i="9"/>
  <c r="AA103" i="9"/>
  <c r="AJ103" i="9"/>
  <c r="AJ101" i="9"/>
  <c r="AD103" i="9"/>
  <c r="AD101" i="9"/>
  <c r="HB103" i="9"/>
  <c r="HB101" i="9"/>
  <c r="HA103" i="9"/>
  <c r="HA101" i="9"/>
  <c r="HJ103" i="9"/>
  <c r="HJ101" i="9"/>
  <c r="DO103" i="9"/>
  <c r="DO101" i="9"/>
  <c r="DL103" i="9"/>
  <c r="DL101" i="9"/>
  <c r="DM103" i="9"/>
  <c r="DM101" i="9"/>
  <c r="BM103" i="9"/>
  <c r="BM101" i="9"/>
  <c r="BP103" i="9"/>
  <c r="BP101" i="9"/>
  <c r="BQ103" i="9"/>
  <c r="BQ101" i="9"/>
  <c r="GR103" i="9"/>
  <c r="GR101" i="9"/>
  <c r="GO103" i="9"/>
  <c r="GO101" i="9"/>
  <c r="GU103" i="9"/>
  <c r="GU101" i="9"/>
  <c r="FA103" i="9"/>
  <c r="FA101" i="9"/>
  <c r="ES103" i="9"/>
  <c r="ES101" i="9"/>
  <c r="EY103" i="9"/>
  <c r="EY101" i="9"/>
  <c r="CV103" i="9"/>
  <c r="CV101" i="9"/>
  <c r="CW103" i="9"/>
  <c r="CW101" i="9"/>
  <c r="DF103" i="9"/>
  <c r="DF101" i="9"/>
  <c r="BI103" i="9"/>
  <c r="BI101" i="9"/>
  <c r="BA103" i="9"/>
  <c r="BA101" i="9"/>
  <c r="BJ103" i="9"/>
  <c r="BJ101" i="9"/>
  <c r="HW103" i="9"/>
  <c r="HW101" i="9"/>
  <c r="GK103" i="9"/>
  <c r="GK101" i="9"/>
  <c r="GD103" i="9"/>
  <c r="GD101" i="9"/>
  <c r="GI103" i="9"/>
  <c r="GI101" i="9"/>
  <c r="EL103" i="9"/>
  <c r="EL101" i="9"/>
  <c r="EH103" i="9"/>
  <c r="EH101" i="9"/>
  <c r="EM103" i="9"/>
  <c r="EM101" i="9"/>
  <c r="CO103" i="9"/>
  <c r="CO101" i="9"/>
  <c r="CM103" i="9"/>
  <c r="CM101" i="9"/>
  <c r="CT103" i="9"/>
  <c r="CT101" i="9"/>
  <c r="AN103" i="9"/>
  <c r="AN101" i="9"/>
  <c r="AQ103" i="9"/>
  <c r="AQ101" i="9"/>
  <c r="AX103" i="9"/>
  <c r="AX101" i="9"/>
  <c r="FF103" i="9"/>
  <c r="FF101" i="9"/>
  <c r="FD103" i="9"/>
  <c r="FD101" i="9"/>
  <c r="FG103" i="9"/>
  <c r="FG101" i="9"/>
  <c r="HM103" i="9"/>
  <c r="HM101" i="9"/>
  <c r="HV103" i="9"/>
  <c r="HV101" i="9"/>
  <c r="HO103" i="9"/>
  <c r="HO101" i="9"/>
  <c r="FU103" i="9"/>
  <c r="FU101" i="9"/>
  <c r="FX103" i="9"/>
  <c r="FX101" i="9"/>
  <c r="FS103" i="9"/>
  <c r="FS101" i="9"/>
  <c r="DV103" i="9"/>
  <c r="DV101" i="9"/>
  <c r="DZ103" i="9"/>
  <c r="DZ101" i="9"/>
  <c r="DW103" i="9"/>
  <c r="DW101" i="9"/>
  <c r="CE103" i="9"/>
  <c r="CE101" i="9"/>
  <c r="BW103" i="9"/>
  <c r="BW101" i="9"/>
  <c r="CD103" i="9"/>
  <c r="CD101" i="9"/>
  <c r="AB103" i="9"/>
  <c r="AB101" i="9"/>
  <c r="AI103" i="9"/>
  <c r="AI101" i="9"/>
  <c r="AH103" i="9"/>
  <c r="AH101" i="9"/>
  <c r="HI103" i="9"/>
  <c r="HI101" i="9"/>
  <c r="HH101" i="9"/>
  <c r="HH103" i="9"/>
  <c r="GY103" i="9"/>
  <c r="GY101" i="9"/>
  <c r="DI103" i="9"/>
  <c r="DI101" i="9"/>
  <c r="DQ103" i="9"/>
  <c r="DQ101" i="9"/>
  <c r="DJ103" i="9"/>
  <c r="DJ101" i="9"/>
  <c r="BS103" i="9"/>
  <c r="BS101" i="9"/>
  <c r="BU103" i="9"/>
  <c r="BU101" i="9"/>
  <c r="BN103" i="9"/>
  <c r="BN101" i="9"/>
  <c r="GV101" i="9"/>
  <c r="GV103" i="9"/>
  <c r="GX103" i="9"/>
  <c r="GX101" i="9"/>
  <c r="GT103" i="9"/>
  <c r="GT101" i="9"/>
  <c r="EW103" i="9"/>
  <c r="EW101" i="9"/>
  <c r="EZ103" i="9"/>
  <c r="EZ101" i="9"/>
  <c r="EX103" i="9"/>
  <c r="EX101" i="9"/>
  <c r="CY103" i="9"/>
  <c r="CY101" i="9"/>
  <c r="DA103" i="9"/>
  <c r="DA101" i="9"/>
  <c r="DC103" i="9"/>
  <c r="DC101" i="9"/>
  <c r="BH103" i="9"/>
  <c r="BH101" i="9"/>
  <c r="AZ103" i="9"/>
  <c r="AZ101" i="9"/>
  <c r="BG103" i="9"/>
  <c r="BG101" i="9"/>
  <c r="HX103" i="9"/>
  <c r="HX101" i="9"/>
  <c r="GG103" i="9"/>
  <c r="GG101" i="9"/>
  <c r="GH103" i="9"/>
  <c r="GH101" i="9"/>
  <c r="GJ103" i="9"/>
  <c r="GJ101" i="9"/>
  <c r="EP103" i="9"/>
  <c r="EP101" i="9"/>
  <c r="EK103" i="9"/>
  <c r="EK101" i="9"/>
  <c r="EN103" i="9"/>
  <c r="EN101" i="9"/>
  <c r="CI103" i="9"/>
  <c r="CI101" i="9"/>
  <c r="CK103" i="9"/>
  <c r="CK101" i="9"/>
  <c r="CR103" i="9"/>
  <c r="CR101" i="9"/>
  <c r="AM103" i="9"/>
  <c r="AM101" i="9"/>
  <c r="AO103" i="9"/>
  <c r="AO101" i="9"/>
  <c r="AV103" i="9"/>
  <c r="AV101" i="9"/>
  <c r="FH103" i="9"/>
  <c r="FH101" i="9"/>
  <c r="FI103" i="9"/>
  <c r="FI101" i="9"/>
  <c r="FK103" i="9"/>
  <c r="FK101" i="9"/>
  <c r="HT103" i="9"/>
  <c r="HT101" i="9"/>
  <c r="HP103" i="9"/>
  <c r="HP101" i="9"/>
  <c r="HS103" i="9"/>
  <c r="HS101" i="9"/>
  <c r="FP101" i="9"/>
  <c r="FP103" i="9"/>
  <c r="FT103" i="9"/>
  <c r="FT101" i="9"/>
  <c r="FW103" i="9"/>
  <c r="FW101" i="9"/>
  <c r="DY103" i="9"/>
  <c r="DY101" i="9"/>
  <c r="DX103" i="9"/>
  <c r="DX101" i="9"/>
  <c r="EA103" i="9"/>
  <c r="EA101" i="9"/>
  <c r="CA103" i="9"/>
  <c r="CA101" i="9"/>
  <c r="CB103" i="9"/>
  <c r="CB101" i="9"/>
  <c r="CH103" i="9"/>
  <c r="CH101" i="9"/>
  <c r="AC103" i="9"/>
  <c r="AC101" i="9"/>
  <c r="AF103" i="9"/>
  <c r="AF101" i="9"/>
  <c r="AL103" i="9"/>
  <c r="AL101" i="9"/>
  <c r="HF103" i="9"/>
  <c r="HF101" i="9"/>
  <c r="GZ103" i="9"/>
  <c r="GZ101" i="9"/>
  <c r="HC103" i="9"/>
  <c r="HC101" i="9"/>
  <c r="DK103" i="9"/>
  <c r="DK101" i="9"/>
  <c r="DP101" i="9"/>
  <c r="DP103" i="9"/>
  <c r="DN103" i="9"/>
  <c r="DN101" i="9"/>
  <c r="BT103" i="9"/>
  <c r="BT101" i="9"/>
  <c r="BO103" i="9"/>
  <c r="BO101" i="9"/>
  <c r="BR103" i="9"/>
  <c r="BR101" i="9"/>
  <c r="GN103" i="9"/>
  <c r="GN101" i="9"/>
  <c r="GP103" i="9"/>
  <c r="GP101" i="9"/>
  <c r="GM103" i="9"/>
  <c r="GM101" i="9"/>
  <c r="ER103" i="9"/>
  <c r="ER101" i="9"/>
  <c r="EV101" i="9"/>
  <c r="EV103" i="9"/>
  <c r="EQ103" i="9"/>
  <c r="EQ101" i="9"/>
  <c r="DD101" i="9"/>
  <c r="DD103" i="9"/>
  <c r="CU103" i="9"/>
  <c r="CU101" i="9"/>
  <c r="CX103" i="9"/>
  <c r="CX101" i="9"/>
  <c r="BC103" i="9"/>
  <c r="BC101" i="9"/>
  <c r="BE103" i="9"/>
  <c r="BE101" i="9"/>
  <c r="BB103" i="9"/>
  <c r="BB101" i="9"/>
  <c r="AB26" i="16"/>
  <c r="AD26" i="16"/>
  <c r="AE26" i="16"/>
  <c r="AC26" i="16"/>
  <c r="F73" i="9"/>
  <c r="F72" i="9"/>
  <c r="F79" i="46" s="1"/>
  <c r="AJ54" i="9"/>
  <c r="AF54" i="9"/>
  <c r="AB54" i="9"/>
  <c r="AI54" i="9"/>
  <c r="AD54" i="9"/>
  <c r="AA54" i="9"/>
  <c r="AH54" i="9"/>
  <c r="AC54" i="9"/>
  <c r="AL54" i="9"/>
  <c r="AG54" i="9"/>
  <c r="AE54" i="9"/>
  <c r="AK54" i="9"/>
  <c r="AW47" i="9"/>
  <c r="AW26" i="16" s="1"/>
  <c r="AS47" i="9"/>
  <c r="AS26" i="16" s="1"/>
  <c r="AO47" i="9"/>
  <c r="AO26" i="16" s="1"/>
  <c r="AV47" i="9"/>
  <c r="AV26" i="16" s="1"/>
  <c r="AR47" i="9"/>
  <c r="AN47" i="9"/>
  <c r="AU47" i="9"/>
  <c r="AU26" i="16" s="1"/>
  <c r="AQ47" i="9"/>
  <c r="AQ26" i="16" s="1"/>
  <c r="AM47" i="9"/>
  <c r="AP47" i="9"/>
  <c r="AP26" i="16" s="1"/>
  <c r="AX47" i="9"/>
  <c r="AX26" i="16" s="1"/>
  <c r="AT47" i="9"/>
  <c r="AT26" i="16" s="1"/>
  <c r="F92" i="27"/>
  <c r="F102" i="9"/>
  <c r="F92" i="46"/>
  <c r="F140" i="27"/>
  <c r="F29" i="16"/>
  <c r="F90" i="46" s="1"/>
  <c r="F87" i="46"/>
  <c r="F94" i="46"/>
  <c r="F138" i="27"/>
  <c r="J31" i="34"/>
  <c r="K35" i="34" s="1"/>
  <c r="M107" i="46"/>
  <c r="O108" i="46"/>
  <c r="G54" i="9"/>
  <c r="F56" i="9"/>
  <c r="G26" i="16"/>
  <c r="H65" i="9"/>
  <c r="E69" i="9"/>
  <c r="E107" i="27" s="1"/>
  <c r="H47" i="9"/>
  <c r="IX58" i="27" l="1"/>
  <c r="F82" i="60"/>
  <c r="G17" i="19"/>
  <c r="F128" i="46" s="1"/>
  <c r="AN26" i="16"/>
  <c r="AM34" i="16"/>
  <c r="H34" i="16"/>
  <c r="H32" i="16"/>
  <c r="AM26" i="16"/>
  <c r="AM32" i="16"/>
  <c r="AN32" i="16"/>
  <c r="AN140" i="27" s="1"/>
  <c r="AO32" i="16"/>
  <c r="AO140" i="27" s="1"/>
  <c r="AP32" i="16"/>
  <c r="AP140" i="27" s="1"/>
  <c r="AQ32" i="16"/>
  <c r="AQ140" i="27" s="1"/>
  <c r="AR32" i="16"/>
  <c r="AR140" i="27" s="1"/>
  <c r="AS32" i="16"/>
  <c r="AS140" i="27" s="1"/>
  <c r="AT32" i="16"/>
  <c r="AT140" i="27" s="1"/>
  <c r="AU32" i="16"/>
  <c r="AU140" i="27" s="1"/>
  <c r="AV32" i="16"/>
  <c r="AV140" i="27" s="1"/>
  <c r="AW32" i="16"/>
  <c r="AW140" i="27" s="1"/>
  <c r="AX32" i="16"/>
  <c r="AX140" i="27" s="1"/>
  <c r="AK159" i="27"/>
  <c r="AL159" i="27"/>
  <c r="AF158" i="27"/>
  <c r="F84" i="60"/>
  <c r="AI159" i="27"/>
  <c r="AG158" i="27"/>
  <c r="AJ159" i="27"/>
  <c r="BP24" i="30"/>
  <c r="AF157" i="27"/>
  <c r="AF159" i="27"/>
  <c r="IG140" i="27"/>
  <c r="W71" i="27"/>
  <c r="V71" i="27"/>
  <c r="W72" i="27"/>
  <c r="AE102" i="9"/>
  <c r="AE72" i="9"/>
  <c r="AE73" i="9"/>
  <c r="AH102" i="9"/>
  <c r="AH72" i="9"/>
  <c r="AH73" i="9"/>
  <c r="AB102" i="9"/>
  <c r="AB72" i="9"/>
  <c r="AB73" i="9"/>
  <c r="AL102" i="9"/>
  <c r="AL72" i="9"/>
  <c r="AL73" i="9"/>
  <c r="AG102" i="9"/>
  <c r="AG73" i="9"/>
  <c r="AG72" i="9"/>
  <c r="AA102" i="9"/>
  <c r="AA72" i="9"/>
  <c r="AA73" i="9"/>
  <c r="AF102" i="9"/>
  <c r="AF72" i="9"/>
  <c r="AF73" i="9"/>
  <c r="AD102" i="9"/>
  <c r="AD72" i="9"/>
  <c r="AD73" i="9"/>
  <c r="AJ102" i="9"/>
  <c r="AJ72" i="9"/>
  <c r="AJ73" i="9"/>
  <c r="H71" i="46"/>
  <c r="BI65" i="9"/>
  <c r="BE65" i="9"/>
  <c r="BA65" i="9"/>
  <c r="BG65" i="9"/>
  <c r="BC65" i="9"/>
  <c r="AY65" i="9"/>
  <c r="BD65" i="9"/>
  <c r="BB65" i="9"/>
  <c r="BJ65" i="9"/>
  <c r="BH65" i="9"/>
  <c r="AZ65" i="9"/>
  <c r="BF65" i="9"/>
  <c r="AK102" i="9"/>
  <c r="AK73" i="9"/>
  <c r="AK72" i="9"/>
  <c r="AC102" i="9"/>
  <c r="AC73" i="9"/>
  <c r="AC72" i="9"/>
  <c r="AI102" i="9"/>
  <c r="AI72" i="9"/>
  <c r="AI73" i="9"/>
  <c r="AR26" i="16"/>
  <c r="AR29" i="16" s="1"/>
  <c r="AK56" i="9"/>
  <c r="AG56" i="9"/>
  <c r="AC56" i="9"/>
  <c r="AH56" i="9"/>
  <c r="AB56" i="9"/>
  <c r="AL56" i="9"/>
  <c r="AE56" i="9"/>
  <c r="AI56" i="9"/>
  <c r="AJ56" i="9"/>
  <c r="AD56" i="9"/>
  <c r="AA56" i="9"/>
  <c r="AF56" i="9"/>
  <c r="AV54" i="9"/>
  <c r="AR54" i="9"/>
  <c r="AN54" i="9"/>
  <c r="AT54" i="9"/>
  <c r="AO54" i="9"/>
  <c r="AX54" i="9"/>
  <c r="AS54" i="9"/>
  <c r="AM54" i="9"/>
  <c r="AW54" i="9"/>
  <c r="AU54" i="9"/>
  <c r="AQ54" i="9"/>
  <c r="AP54" i="9"/>
  <c r="BI47" i="9"/>
  <c r="BI26" i="16" s="1"/>
  <c r="BE47" i="9"/>
  <c r="BE26" i="16" s="1"/>
  <c r="BA47" i="9"/>
  <c r="BA26" i="16" s="1"/>
  <c r="BH47" i="9"/>
  <c r="BH26" i="16" s="1"/>
  <c r="BD47" i="9"/>
  <c r="AZ47" i="9"/>
  <c r="BG47" i="9"/>
  <c r="BG26" i="16" s="1"/>
  <c r="BC47" i="9"/>
  <c r="BC26" i="16" s="1"/>
  <c r="AY47" i="9"/>
  <c r="BF47" i="9"/>
  <c r="BF26" i="16" s="1"/>
  <c r="BB47" i="9"/>
  <c r="BB26" i="16" s="1"/>
  <c r="BJ47" i="9"/>
  <c r="BJ26" i="16" s="1"/>
  <c r="F80" i="46"/>
  <c r="G92" i="27"/>
  <c r="G102" i="9"/>
  <c r="G56" i="9"/>
  <c r="G72" i="9"/>
  <c r="G79" i="46" s="1"/>
  <c r="G73" i="9"/>
  <c r="H54" i="9"/>
  <c r="I54" i="9" s="1"/>
  <c r="F159" i="27"/>
  <c r="G94" i="46"/>
  <c r="G138" i="27"/>
  <c r="G29" i="16"/>
  <c r="G90" i="46" s="1"/>
  <c r="G87" i="46"/>
  <c r="G92" i="46"/>
  <c r="G140" i="27"/>
  <c r="P108" i="46"/>
  <c r="N107" i="46"/>
  <c r="F167" i="31"/>
  <c r="J32" i="34"/>
  <c r="I65" i="9"/>
  <c r="H26" i="16"/>
  <c r="H87" i="46" s="1"/>
  <c r="I47" i="9"/>
  <c r="I32" i="16" s="1"/>
  <c r="G82" i="60" l="1"/>
  <c r="AM138" i="27"/>
  <c r="G43" i="16"/>
  <c r="AZ26" i="16"/>
  <c r="AY34" i="16"/>
  <c r="V73" i="27"/>
  <c r="F158" i="27"/>
  <c r="F160" i="27" s="1"/>
  <c r="G157" i="27" s="1"/>
  <c r="AY32" i="16"/>
  <c r="AZ32" i="16"/>
  <c r="AZ140" i="27" s="1"/>
  <c r="BA32" i="16"/>
  <c r="BB32" i="16"/>
  <c r="BB140" i="27" s="1"/>
  <c r="BC32" i="16"/>
  <c r="BC140" i="27" s="1"/>
  <c r="BD32" i="16"/>
  <c r="BD140" i="27" s="1"/>
  <c r="BE32" i="16"/>
  <c r="BE140" i="27" s="1"/>
  <c r="BF32" i="16"/>
  <c r="BF140" i="27" s="1"/>
  <c r="BG32" i="16"/>
  <c r="BG140" i="27" s="1"/>
  <c r="BH32" i="16"/>
  <c r="BH140" i="27" s="1"/>
  <c r="BI32" i="16"/>
  <c r="BI140" i="27" s="1"/>
  <c r="BJ32" i="16"/>
  <c r="BJ140" i="27" s="1"/>
  <c r="AY26" i="16"/>
  <c r="AL138" i="27"/>
  <c r="IG159" i="27"/>
  <c r="I34" i="16"/>
  <c r="L48" i="34"/>
  <c r="K36" i="34"/>
  <c r="G84" i="60"/>
  <c r="H73" i="9"/>
  <c r="AR159" i="27"/>
  <c r="AQ158" i="27"/>
  <c r="AV159" i="27"/>
  <c r="AU158" i="27"/>
  <c r="IG157" i="27"/>
  <c r="AF160" i="27"/>
  <c r="AG157" i="27" s="1"/>
  <c r="AG160" i="27" s="1"/>
  <c r="AH157" i="27" s="1"/>
  <c r="AH160" i="27" s="1"/>
  <c r="AI157" i="27" s="1"/>
  <c r="AI160" i="27" s="1"/>
  <c r="AJ157" i="27" s="1"/>
  <c r="AJ160" i="27" s="1"/>
  <c r="AK157" i="27" s="1"/>
  <c r="AK160" i="27" s="1"/>
  <c r="AL157" i="27" s="1"/>
  <c r="AM140" i="27"/>
  <c r="H17" i="19"/>
  <c r="G128" i="46" s="1"/>
  <c r="AT159" i="27"/>
  <c r="AS158" i="27"/>
  <c r="AX159" i="27"/>
  <c r="AW158" i="27"/>
  <c r="AU159" i="27"/>
  <c r="AT158" i="27"/>
  <c r="AV158" i="27"/>
  <c r="AW159" i="27"/>
  <c r="AN158" i="27"/>
  <c r="AO159" i="27"/>
  <c r="AR158" i="27"/>
  <c r="AS159" i="27"/>
  <c r="AN159" i="27"/>
  <c r="AM158" i="27"/>
  <c r="BQ24" i="30"/>
  <c r="AP159" i="27"/>
  <c r="AO158" i="27"/>
  <c r="AP158" i="27"/>
  <c r="AQ159" i="27"/>
  <c r="W70" i="27"/>
  <c r="W73" i="27" s="1"/>
  <c r="W43" i="27" s="1"/>
  <c r="V43" i="27"/>
  <c r="I71" i="46"/>
  <c r="BU65" i="9"/>
  <c r="BQ65" i="9"/>
  <c r="BM65" i="9"/>
  <c r="BS65" i="9"/>
  <c r="BO65" i="9"/>
  <c r="BK65" i="9"/>
  <c r="BN65" i="9"/>
  <c r="BT65" i="9"/>
  <c r="BL65" i="9"/>
  <c r="BR65" i="9"/>
  <c r="BP65" i="9"/>
  <c r="BV65" i="9"/>
  <c r="AU102" i="9"/>
  <c r="AU72" i="9"/>
  <c r="AU73" i="9"/>
  <c r="AX102" i="9"/>
  <c r="AX72" i="9"/>
  <c r="AX73" i="9"/>
  <c r="AR102" i="9"/>
  <c r="AR72" i="9"/>
  <c r="AR73" i="9"/>
  <c r="AW102" i="9"/>
  <c r="AW73" i="9"/>
  <c r="AW72" i="9"/>
  <c r="AO102" i="9"/>
  <c r="AO73" i="9"/>
  <c r="AO72" i="9"/>
  <c r="AV102" i="9"/>
  <c r="AV72" i="9"/>
  <c r="AV73" i="9"/>
  <c r="AP102" i="9"/>
  <c r="AP72" i="9"/>
  <c r="AP73" i="9"/>
  <c r="AM102" i="9"/>
  <c r="AM72" i="9"/>
  <c r="AM73" i="9"/>
  <c r="AT102" i="9"/>
  <c r="AT72" i="9"/>
  <c r="AT73" i="9"/>
  <c r="AQ102" i="9"/>
  <c r="AQ72" i="9"/>
  <c r="AQ73" i="9"/>
  <c r="AS102" i="9"/>
  <c r="AS73" i="9"/>
  <c r="AS72" i="9"/>
  <c r="AN102" i="9"/>
  <c r="AN72" i="9"/>
  <c r="AN73" i="9"/>
  <c r="BA140" i="27"/>
  <c r="BD26" i="16"/>
  <c r="BD29" i="16" s="1"/>
  <c r="H72" i="9"/>
  <c r="H79" i="46" s="1"/>
  <c r="H102" i="9"/>
  <c r="BH54" i="9"/>
  <c r="BD54" i="9"/>
  <c r="AZ54" i="9"/>
  <c r="BJ54" i="9"/>
  <c r="BE54" i="9"/>
  <c r="AY54" i="9"/>
  <c r="BI54" i="9"/>
  <c r="BC54" i="9"/>
  <c r="BG54" i="9"/>
  <c r="BB54" i="9"/>
  <c r="BA54" i="9"/>
  <c r="BF54" i="9"/>
  <c r="BT54" i="9"/>
  <c r="BP54" i="9"/>
  <c r="BL54" i="9"/>
  <c r="BU54" i="9"/>
  <c r="BO54" i="9"/>
  <c r="BS54" i="9"/>
  <c r="BN54" i="9"/>
  <c r="BR54" i="9"/>
  <c r="BV54" i="9"/>
  <c r="BQ54" i="9"/>
  <c r="BM54" i="9"/>
  <c r="BK54" i="9"/>
  <c r="AW56" i="9"/>
  <c r="AS56" i="9"/>
  <c r="AO56" i="9"/>
  <c r="AX56" i="9"/>
  <c r="AR56" i="9"/>
  <c r="AM56" i="9"/>
  <c r="AT56" i="9"/>
  <c r="AP56" i="9"/>
  <c r="AQ56" i="9"/>
  <c r="AV56" i="9"/>
  <c r="AU56" i="9"/>
  <c r="AN56" i="9"/>
  <c r="H56" i="9"/>
  <c r="BK47" i="9"/>
  <c r="BL47" i="9"/>
  <c r="BM47" i="9"/>
  <c r="BM26" i="16" s="1"/>
  <c r="BN47" i="9"/>
  <c r="BN26" i="16" s="1"/>
  <c r="BO47" i="9"/>
  <c r="BO26" i="16" s="1"/>
  <c r="BP47" i="9"/>
  <c r="BQ47" i="9"/>
  <c r="BQ26" i="16" s="1"/>
  <c r="BR47" i="9"/>
  <c r="BR26" i="16" s="1"/>
  <c r="BS47" i="9"/>
  <c r="BS26" i="16" s="1"/>
  <c r="BT47" i="9"/>
  <c r="BT26" i="16" s="1"/>
  <c r="BU47" i="9"/>
  <c r="BU26" i="16" s="1"/>
  <c r="BV47" i="9"/>
  <c r="BV26" i="16" s="1"/>
  <c r="H80" i="46"/>
  <c r="G80" i="46"/>
  <c r="I92" i="27"/>
  <c r="I102" i="9"/>
  <c r="H92" i="27"/>
  <c r="H92" i="46"/>
  <c r="H140" i="27"/>
  <c r="H94" i="46"/>
  <c r="H138" i="27"/>
  <c r="G159" i="27"/>
  <c r="O107" i="46"/>
  <c r="Q108" i="46"/>
  <c r="J65" i="9"/>
  <c r="I26" i="16"/>
  <c r="I87" i="46" s="1"/>
  <c r="I73" i="9"/>
  <c r="I72" i="9"/>
  <c r="I79" i="46" s="1"/>
  <c r="J54" i="9"/>
  <c r="I56" i="9"/>
  <c r="J47" i="9"/>
  <c r="J32" i="16" s="1"/>
  <c r="H82" i="60" l="1"/>
  <c r="AY138" i="27"/>
  <c r="H43" i="16"/>
  <c r="BL26" i="16"/>
  <c r="BK34" i="16"/>
  <c r="G158" i="27"/>
  <c r="G160" i="27" s="1"/>
  <c r="H157" i="27" s="1"/>
  <c r="BK26" i="16"/>
  <c r="BK32" i="16"/>
  <c r="BL32" i="16"/>
  <c r="BL140" i="27" s="1"/>
  <c r="BM32" i="16"/>
  <c r="BM140" i="27" s="1"/>
  <c r="BN32" i="16"/>
  <c r="BN140" i="27" s="1"/>
  <c r="BO32" i="16"/>
  <c r="BO140" i="27" s="1"/>
  <c r="BP32" i="16"/>
  <c r="BP140" i="27" s="1"/>
  <c r="BQ32" i="16"/>
  <c r="BQ140" i="27" s="1"/>
  <c r="BR32" i="16"/>
  <c r="BR140" i="27" s="1"/>
  <c r="BS32" i="16"/>
  <c r="BS140" i="27" s="1"/>
  <c r="BT32" i="16"/>
  <c r="BT140" i="27" s="1"/>
  <c r="BU32" i="16"/>
  <c r="BV32" i="16"/>
  <c r="BV140" i="27" s="1"/>
  <c r="AX138" i="27"/>
  <c r="J34" i="16"/>
  <c r="H84" i="60"/>
  <c r="E247" i="46"/>
  <c r="E205" i="60"/>
  <c r="BF158" i="27"/>
  <c r="BG159" i="27"/>
  <c r="AZ159" i="27"/>
  <c r="AY158" i="27"/>
  <c r="BH158" i="27"/>
  <c r="BI159" i="27"/>
  <c r="BD159" i="27"/>
  <c r="BC158" i="27"/>
  <c r="BR24" i="30"/>
  <c r="AM159" i="27"/>
  <c r="IH159" i="27" s="1"/>
  <c r="AL158" i="27"/>
  <c r="IH140" i="27"/>
  <c r="AZ158" i="27"/>
  <c r="BA159" i="27"/>
  <c r="BF159" i="27"/>
  <c r="BE158" i="27"/>
  <c r="BC159" i="27"/>
  <c r="BB158" i="27"/>
  <c r="BJ159" i="27"/>
  <c r="BI158" i="27"/>
  <c r="AY140" i="27"/>
  <c r="I17" i="19"/>
  <c r="H128" i="46" s="1"/>
  <c r="BB159" i="27"/>
  <c r="BA158" i="27"/>
  <c r="BH159" i="27"/>
  <c r="BG158" i="27"/>
  <c r="BD158" i="27"/>
  <c r="BE159" i="27"/>
  <c r="BB102" i="9"/>
  <c r="BB72" i="9"/>
  <c r="BB73" i="9"/>
  <c r="BM102" i="9"/>
  <c r="BM73" i="9"/>
  <c r="BM72" i="9"/>
  <c r="BN102" i="9"/>
  <c r="BN73" i="9"/>
  <c r="BN72" i="9"/>
  <c r="BL102" i="9"/>
  <c r="BL73" i="9"/>
  <c r="BL72" i="9"/>
  <c r="BA102" i="9"/>
  <c r="BA73" i="9"/>
  <c r="BA72" i="9"/>
  <c r="BI102" i="9"/>
  <c r="BI73" i="9"/>
  <c r="BI72" i="9"/>
  <c r="AZ102" i="9"/>
  <c r="AZ72" i="9"/>
  <c r="AZ73" i="9"/>
  <c r="BQ102" i="9"/>
  <c r="BQ73" i="9"/>
  <c r="BQ72" i="9"/>
  <c r="BP102" i="9"/>
  <c r="BP72" i="9"/>
  <c r="BP73" i="9"/>
  <c r="AY102" i="9"/>
  <c r="AY72" i="9"/>
  <c r="AY73" i="9"/>
  <c r="BV102" i="9"/>
  <c r="BV73" i="9"/>
  <c r="BV72" i="9"/>
  <c r="BO102" i="9"/>
  <c r="BO73" i="9"/>
  <c r="BO72" i="9"/>
  <c r="BT102" i="9"/>
  <c r="BT72" i="9"/>
  <c r="BT73" i="9"/>
  <c r="BG102" i="9"/>
  <c r="BG73" i="9"/>
  <c r="BG72" i="9"/>
  <c r="BE102" i="9"/>
  <c r="BE73" i="9"/>
  <c r="BE72" i="9"/>
  <c r="BH102" i="9"/>
  <c r="BH72" i="9"/>
  <c r="BH73" i="9"/>
  <c r="J71" i="46"/>
  <c r="CG65" i="9"/>
  <c r="CC65" i="9"/>
  <c r="BY65" i="9"/>
  <c r="CE65" i="9"/>
  <c r="CA65" i="9"/>
  <c r="BW65" i="9"/>
  <c r="CB65" i="9"/>
  <c r="CH65" i="9"/>
  <c r="BZ65" i="9"/>
  <c r="CF65" i="9"/>
  <c r="BX65" i="9"/>
  <c r="CD65" i="9"/>
  <c r="BS102" i="9"/>
  <c r="BS73" i="9"/>
  <c r="BS72" i="9"/>
  <c r="BD102" i="9"/>
  <c r="BD72" i="9"/>
  <c r="BD73" i="9"/>
  <c r="BK102" i="9"/>
  <c r="BK73" i="9"/>
  <c r="BK72" i="9"/>
  <c r="BR102" i="9"/>
  <c r="BR72" i="9"/>
  <c r="BR73" i="9"/>
  <c r="BU102" i="9"/>
  <c r="BU73" i="9"/>
  <c r="BU72" i="9"/>
  <c r="BF102" i="9"/>
  <c r="BF73" i="9"/>
  <c r="BF72" i="9"/>
  <c r="BC102" i="9"/>
  <c r="BC73" i="9"/>
  <c r="BC72" i="9"/>
  <c r="BJ102" i="9"/>
  <c r="BJ73" i="9"/>
  <c r="BJ72" i="9"/>
  <c r="BU140" i="27"/>
  <c r="BP26" i="16"/>
  <c r="BI56" i="9"/>
  <c r="BE56" i="9"/>
  <c r="BA56" i="9"/>
  <c r="BH56" i="9"/>
  <c r="BC56" i="9"/>
  <c r="BG56" i="9"/>
  <c r="AZ56" i="9"/>
  <c r="BD56" i="9"/>
  <c r="BF56" i="9"/>
  <c r="AY56" i="9"/>
  <c r="BJ56" i="9"/>
  <c r="BB56" i="9"/>
  <c r="BU56" i="9"/>
  <c r="BV56" i="9"/>
  <c r="BQ56" i="9"/>
  <c r="BM56" i="9"/>
  <c r="BS56" i="9"/>
  <c r="BN56" i="9"/>
  <c r="BO56" i="9"/>
  <c r="BR56" i="9"/>
  <c r="BT56" i="9"/>
  <c r="BL56" i="9"/>
  <c r="BK56" i="9"/>
  <c r="BP56" i="9"/>
  <c r="CF54" i="9"/>
  <c r="CB54" i="9"/>
  <c r="BX54" i="9"/>
  <c r="CE54" i="9"/>
  <c r="BZ54" i="9"/>
  <c r="CD54" i="9"/>
  <c r="BY54" i="9"/>
  <c r="CC54" i="9"/>
  <c r="BW54" i="9"/>
  <c r="CA54" i="9"/>
  <c r="CH54" i="9"/>
  <c r="CG54" i="9"/>
  <c r="BW47" i="9"/>
  <c r="BX47" i="9"/>
  <c r="BY47" i="9"/>
  <c r="BY26" i="16" s="1"/>
  <c r="BZ47" i="9"/>
  <c r="BZ26" i="16" s="1"/>
  <c r="CA47" i="9"/>
  <c r="CA26" i="16" s="1"/>
  <c r="CB47" i="9"/>
  <c r="CC47" i="9"/>
  <c r="CC26" i="16" s="1"/>
  <c r="CD47" i="9"/>
  <c r="CD26" i="16" s="1"/>
  <c r="CE47" i="9"/>
  <c r="CE26" i="16" s="1"/>
  <c r="CF47" i="9"/>
  <c r="CF26" i="16" s="1"/>
  <c r="CG47" i="9"/>
  <c r="CG26" i="16" s="1"/>
  <c r="CH47" i="9"/>
  <c r="CH26" i="16" s="1"/>
  <c r="I80" i="46"/>
  <c r="J92" i="27"/>
  <c r="J102" i="9"/>
  <c r="I94" i="46"/>
  <c r="I138" i="27"/>
  <c r="H159" i="27"/>
  <c r="I92" i="46"/>
  <c r="I140" i="27"/>
  <c r="R108" i="46"/>
  <c r="P107" i="46"/>
  <c r="J26" i="16"/>
  <c r="J87" i="46" s="1"/>
  <c r="K65" i="9"/>
  <c r="J72" i="9"/>
  <c r="J79" i="46" s="1"/>
  <c r="J73" i="9"/>
  <c r="K54" i="9"/>
  <c r="J56" i="9"/>
  <c r="K47" i="9"/>
  <c r="K32" i="16" s="1"/>
  <c r="BK138" i="27" l="1"/>
  <c r="I43" i="16"/>
  <c r="BX26" i="16"/>
  <c r="BW34" i="16"/>
  <c r="H158" i="27"/>
  <c r="H160" i="27" s="1"/>
  <c r="I157" i="27" s="1"/>
  <c r="BW26" i="16"/>
  <c r="BW32" i="16"/>
  <c r="BX32" i="16"/>
  <c r="BX140" i="27" s="1"/>
  <c r="BY32" i="16"/>
  <c r="BZ32" i="16"/>
  <c r="BZ140" i="27" s="1"/>
  <c r="CA32" i="16"/>
  <c r="CA140" i="27" s="1"/>
  <c r="CB32" i="16"/>
  <c r="CB140" i="27" s="1"/>
  <c r="CC32" i="16"/>
  <c r="CC140" i="27" s="1"/>
  <c r="CD32" i="16"/>
  <c r="CD140" i="27" s="1"/>
  <c r="CE32" i="16"/>
  <c r="CE140" i="27" s="1"/>
  <c r="CF32" i="16"/>
  <c r="CF140" i="27" s="1"/>
  <c r="CG32" i="16"/>
  <c r="CH32" i="16"/>
  <c r="CH140" i="27" s="1"/>
  <c r="BJ138" i="27"/>
  <c r="K34" i="16"/>
  <c r="I84" i="60"/>
  <c r="AL160" i="27"/>
  <c r="AM157" i="27" s="1"/>
  <c r="AM160" i="27" s="1"/>
  <c r="AN157" i="27" s="1"/>
  <c r="AN160" i="27" s="1"/>
  <c r="AO157" i="27" s="1"/>
  <c r="AO160" i="27" s="1"/>
  <c r="AP157" i="27" s="1"/>
  <c r="AP160" i="27" s="1"/>
  <c r="AQ157" i="27" s="1"/>
  <c r="AQ160" i="27" s="1"/>
  <c r="AR157" i="27" s="1"/>
  <c r="AR160" i="27" s="1"/>
  <c r="AS157" i="27" s="1"/>
  <c r="AS160" i="27" s="1"/>
  <c r="AT157" i="27" s="1"/>
  <c r="AT160" i="27" s="1"/>
  <c r="AU157" i="27" s="1"/>
  <c r="AU160" i="27" s="1"/>
  <c r="AV157" i="27" s="1"/>
  <c r="AV160" i="27" s="1"/>
  <c r="AW157" i="27" s="1"/>
  <c r="AW160" i="27" s="1"/>
  <c r="AX157" i="27" s="1"/>
  <c r="BL159" i="27"/>
  <c r="BK158" i="27"/>
  <c r="BL158" i="27"/>
  <c r="BM159" i="27"/>
  <c r="BR159" i="27"/>
  <c r="BQ158" i="27"/>
  <c r="BV159" i="27"/>
  <c r="BU158" i="27"/>
  <c r="BP158" i="27"/>
  <c r="BQ159" i="27"/>
  <c r="BP159" i="27"/>
  <c r="BO158" i="27"/>
  <c r="AX158" i="27"/>
  <c r="AY159" i="27"/>
  <c r="II159" i="27" s="1"/>
  <c r="II140" i="27"/>
  <c r="BS159" i="27"/>
  <c r="BR158" i="27"/>
  <c r="BN158" i="27"/>
  <c r="BO159" i="27"/>
  <c r="BT158" i="27"/>
  <c r="BU159" i="27"/>
  <c r="BK140" i="27"/>
  <c r="J17" i="19"/>
  <c r="I128" i="46" s="1"/>
  <c r="BN159" i="27"/>
  <c r="BM158" i="27"/>
  <c r="BT159" i="27"/>
  <c r="BS158" i="27"/>
  <c r="IG158" i="27"/>
  <c r="CC102" i="9"/>
  <c r="CC73" i="9"/>
  <c r="CC72" i="9"/>
  <c r="BW102" i="9"/>
  <c r="BW73" i="9"/>
  <c r="BW72" i="9"/>
  <c r="BZ102" i="9"/>
  <c r="BZ73" i="9"/>
  <c r="BZ72" i="9"/>
  <c r="CF102" i="9"/>
  <c r="CF72" i="9"/>
  <c r="CF73" i="9"/>
  <c r="CE102" i="9"/>
  <c r="CE73" i="9"/>
  <c r="CE72" i="9"/>
  <c r="CH102" i="9"/>
  <c r="CH72" i="9"/>
  <c r="CH73" i="9"/>
  <c r="BY102" i="9"/>
  <c r="BY73" i="9"/>
  <c r="BY72" i="9"/>
  <c r="BX102" i="9"/>
  <c r="BX72" i="9"/>
  <c r="BX73" i="9"/>
  <c r="CG102" i="9"/>
  <c r="CG73" i="9"/>
  <c r="CG72" i="9"/>
  <c r="K71" i="46"/>
  <c r="CS65" i="9"/>
  <c r="CO65" i="9"/>
  <c r="CK65" i="9"/>
  <c r="CQ65" i="9"/>
  <c r="CM65" i="9"/>
  <c r="CI65" i="9"/>
  <c r="CR65" i="9"/>
  <c r="CJ65" i="9"/>
  <c r="CP65" i="9"/>
  <c r="CN65" i="9"/>
  <c r="CT65" i="9"/>
  <c r="CL65" i="9"/>
  <c r="CA102" i="9"/>
  <c r="CA73" i="9"/>
  <c r="CA72" i="9"/>
  <c r="CD102" i="9"/>
  <c r="CD73" i="9"/>
  <c r="CD72" i="9"/>
  <c r="CB102" i="9"/>
  <c r="CB73" i="9"/>
  <c r="CB72" i="9"/>
  <c r="CB26" i="16"/>
  <c r="CG140" i="27"/>
  <c r="BY140" i="27"/>
  <c r="CG56" i="9"/>
  <c r="CC56" i="9"/>
  <c r="BY56" i="9"/>
  <c r="CF56" i="9"/>
  <c r="CA56" i="9"/>
  <c r="CH56" i="9"/>
  <c r="BZ56" i="9"/>
  <c r="CE56" i="9"/>
  <c r="BW56" i="9"/>
  <c r="CD56" i="9"/>
  <c r="CB56" i="9"/>
  <c r="BX56" i="9"/>
  <c r="CR54" i="9"/>
  <c r="CN54" i="9"/>
  <c r="CJ54" i="9"/>
  <c r="CP54" i="9"/>
  <c r="CK54" i="9"/>
  <c r="CT54" i="9"/>
  <c r="CO54" i="9"/>
  <c r="CI54" i="9"/>
  <c r="CM54" i="9"/>
  <c r="CS54" i="9"/>
  <c r="CQ54" i="9"/>
  <c r="CL54" i="9"/>
  <c r="CS47" i="9"/>
  <c r="CS26" i="16" s="1"/>
  <c r="CO47" i="9"/>
  <c r="CO26" i="16" s="1"/>
  <c r="CK47" i="9"/>
  <c r="CK26" i="16" s="1"/>
  <c r="CR47" i="9"/>
  <c r="CR26" i="16" s="1"/>
  <c r="CN47" i="9"/>
  <c r="CJ47" i="9"/>
  <c r="CQ47" i="9"/>
  <c r="CQ26" i="16" s="1"/>
  <c r="CM47" i="9"/>
  <c r="CM26" i="16" s="1"/>
  <c r="CI47" i="9"/>
  <c r="CL47" i="9"/>
  <c r="CL26" i="16" s="1"/>
  <c r="CT47" i="9"/>
  <c r="CT26" i="16" s="1"/>
  <c r="CP47" i="9"/>
  <c r="CP26" i="16" s="1"/>
  <c r="J80" i="46"/>
  <c r="K92" i="27"/>
  <c r="K102" i="9"/>
  <c r="I159" i="27"/>
  <c r="J92" i="46"/>
  <c r="J140" i="27"/>
  <c r="J94" i="46"/>
  <c r="J138" i="27"/>
  <c r="Q107" i="46"/>
  <c r="S108" i="46"/>
  <c r="K26" i="16"/>
  <c r="K87" i="46" s="1"/>
  <c r="L65" i="9"/>
  <c r="K72" i="9"/>
  <c r="K79" i="46" s="1"/>
  <c r="K73" i="9"/>
  <c r="L54" i="9"/>
  <c r="K56" i="9"/>
  <c r="L47" i="9"/>
  <c r="L32" i="16" s="1"/>
  <c r="BW138" i="27" l="1"/>
  <c r="J43" i="16"/>
  <c r="CJ26" i="16"/>
  <c r="CI34" i="16"/>
  <c r="I158" i="27"/>
  <c r="I160" i="27" s="1"/>
  <c r="J157" i="27" s="1"/>
  <c r="CI26" i="16"/>
  <c r="CI32" i="16"/>
  <c r="CJ32" i="16"/>
  <c r="CJ140" i="27" s="1"/>
  <c r="CK32" i="16"/>
  <c r="CK140" i="27" s="1"/>
  <c r="CL32" i="16"/>
  <c r="CL140" i="27" s="1"/>
  <c r="CM32" i="16"/>
  <c r="CM140" i="27" s="1"/>
  <c r="CN32" i="16"/>
  <c r="CN140" i="27" s="1"/>
  <c r="CO32" i="16"/>
  <c r="CO140" i="27" s="1"/>
  <c r="CP32" i="16"/>
  <c r="CP140" i="27" s="1"/>
  <c r="CQ32" i="16"/>
  <c r="CR32" i="16"/>
  <c r="CR140" i="27" s="1"/>
  <c r="CS32" i="16"/>
  <c r="CT32" i="16"/>
  <c r="CT140" i="27" s="1"/>
  <c r="BV138" i="27"/>
  <c r="L34" i="16"/>
  <c r="J84" i="60"/>
  <c r="IH158" i="27"/>
  <c r="AX160" i="27"/>
  <c r="AY157" i="27" s="1"/>
  <c r="AY160" i="27" s="1"/>
  <c r="AZ157" i="27" s="1"/>
  <c r="AZ160" i="27" s="1"/>
  <c r="BA157" i="27" s="1"/>
  <c r="BA160" i="27" s="1"/>
  <c r="BB157" i="27" s="1"/>
  <c r="BB160" i="27" s="1"/>
  <c r="BC157" i="27" s="1"/>
  <c r="BC160" i="27" s="1"/>
  <c r="BD157" i="27" s="1"/>
  <c r="BD160" i="27" s="1"/>
  <c r="BE157" i="27" s="1"/>
  <c r="BE160" i="27" s="1"/>
  <c r="BF157" i="27" s="1"/>
  <c r="BF160" i="27" s="1"/>
  <c r="BG157" i="27" s="1"/>
  <c r="BG160" i="27" s="1"/>
  <c r="BH157" i="27" s="1"/>
  <c r="BH160" i="27" s="1"/>
  <c r="BI157" i="27" s="1"/>
  <c r="BI160" i="27" s="1"/>
  <c r="BJ157" i="27" s="1"/>
  <c r="IE158" i="27"/>
  <c r="IG160" i="27"/>
  <c r="IH157" i="27" s="1"/>
  <c r="BK159" i="27"/>
  <c r="IJ159" i="27" s="1"/>
  <c r="BJ158" i="27"/>
  <c r="IJ140" i="27"/>
  <c r="CB159" i="27"/>
  <c r="CA158" i="27"/>
  <c r="BZ159" i="27"/>
  <c r="BY158" i="27"/>
  <c r="CF158" i="27"/>
  <c r="CG159" i="27"/>
  <c r="CA159" i="27"/>
  <c r="BZ158" i="27"/>
  <c r="CH159" i="27"/>
  <c r="CG158" i="27"/>
  <c r="CD158" i="27"/>
  <c r="CE159" i="27"/>
  <c r="CF159" i="27"/>
  <c r="CE158" i="27"/>
  <c r="BX159" i="27"/>
  <c r="BW158" i="27"/>
  <c r="BX158" i="27"/>
  <c r="BY159" i="27"/>
  <c r="BW140" i="27"/>
  <c r="K17" i="19"/>
  <c r="J128" i="46" s="1"/>
  <c r="CD159" i="27"/>
  <c r="CC158" i="27"/>
  <c r="CB158" i="27"/>
  <c r="CC159" i="27"/>
  <c r="CL102" i="9"/>
  <c r="CL73" i="9"/>
  <c r="CL72" i="9"/>
  <c r="CM102" i="9"/>
  <c r="CM73" i="9"/>
  <c r="CM72" i="9"/>
  <c r="CK102" i="9"/>
  <c r="CK73" i="9"/>
  <c r="CK72" i="9"/>
  <c r="CR102" i="9"/>
  <c r="CR72" i="9"/>
  <c r="CR73" i="9"/>
  <c r="CI102" i="9"/>
  <c r="CI73" i="9"/>
  <c r="CI72" i="9"/>
  <c r="CQ102" i="9"/>
  <c r="CQ73" i="9"/>
  <c r="CQ72" i="9"/>
  <c r="CO102" i="9"/>
  <c r="CO73" i="9"/>
  <c r="CO72" i="9"/>
  <c r="CJ102" i="9"/>
  <c r="CJ72" i="9"/>
  <c r="CJ73" i="9"/>
  <c r="CP102" i="9"/>
  <c r="CP73" i="9"/>
  <c r="CP72" i="9"/>
  <c r="L71" i="46"/>
  <c r="DE65" i="9"/>
  <c r="DA65" i="9"/>
  <c r="CW65" i="9"/>
  <c r="DC65" i="9"/>
  <c r="CY65" i="9"/>
  <c r="CU65" i="9"/>
  <c r="CZ65" i="9"/>
  <c r="DF65" i="9"/>
  <c r="CX65" i="9"/>
  <c r="DD65" i="9"/>
  <c r="CV65" i="9"/>
  <c r="DB65" i="9"/>
  <c r="CS102" i="9"/>
  <c r="CS73" i="9"/>
  <c r="CS72" i="9"/>
  <c r="CT102" i="9"/>
  <c r="CT73" i="9"/>
  <c r="CT72" i="9"/>
  <c r="CN102" i="9"/>
  <c r="CN73" i="9"/>
  <c r="CN72" i="9"/>
  <c r="CS140" i="27"/>
  <c r="CQ140" i="27"/>
  <c r="CN26" i="16"/>
  <c r="CS56" i="9"/>
  <c r="CO56" i="9"/>
  <c r="CK56" i="9"/>
  <c r="CQ56" i="9"/>
  <c r="CL56" i="9"/>
  <c r="CN56" i="9"/>
  <c r="CP56" i="9"/>
  <c r="CT56" i="9"/>
  <c r="CJ56" i="9"/>
  <c r="CM56" i="9"/>
  <c r="CR56" i="9"/>
  <c r="CI56" i="9"/>
  <c r="DD54" i="9"/>
  <c r="CZ54" i="9"/>
  <c r="CV54" i="9"/>
  <c r="DF54" i="9"/>
  <c r="DA54" i="9"/>
  <c r="CU54" i="9"/>
  <c r="DE54" i="9"/>
  <c r="CY54" i="9"/>
  <c r="CX54" i="9"/>
  <c r="CW54" i="9"/>
  <c r="DC54" i="9"/>
  <c r="DB54" i="9"/>
  <c r="CU47" i="9"/>
  <c r="CV47" i="9"/>
  <c r="CW47" i="9"/>
  <c r="CW26" i="16" s="1"/>
  <c r="CX47" i="9"/>
  <c r="CX26" i="16" s="1"/>
  <c r="CY47" i="9"/>
  <c r="CY26" i="16" s="1"/>
  <c r="CZ47" i="9"/>
  <c r="DA47" i="9"/>
  <c r="DA26" i="16" s="1"/>
  <c r="DB47" i="9"/>
  <c r="DB26" i="16" s="1"/>
  <c r="DC47" i="9"/>
  <c r="DC26" i="16" s="1"/>
  <c r="DD47" i="9"/>
  <c r="DD26" i="16" s="1"/>
  <c r="DE47" i="9"/>
  <c r="DE26" i="16" s="1"/>
  <c r="DF47" i="9"/>
  <c r="DF26" i="16" s="1"/>
  <c r="K80" i="46"/>
  <c r="L92" i="27"/>
  <c r="L102" i="9"/>
  <c r="K94" i="46"/>
  <c r="K138" i="27"/>
  <c r="K92" i="46"/>
  <c r="K140" i="27"/>
  <c r="J159" i="27"/>
  <c r="T108" i="46"/>
  <c r="R107" i="46"/>
  <c r="M65" i="9"/>
  <c r="L26" i="16"/>
  <c r="L87" i="46" s="1"/>
  <c r="L73" i="9"/>
  <c r="L72" i="9"/>
  <c r="L79" i="46" s="1"/>
  <c r="M54" i="9"/>
  <c r="L56" i="9"/>
  <c r="M47" i="9"/>
  <c r="M32" i="16" s="1"/>
  <c r="CI138" i="27" l="1"/>
  <c r="K43" i="16"/>
  <c r="CV26" i="16"/>
  <c r="CU34" i="16"/>
  <c r="J158" i="27"/>
  <c r="CU26" i="16"/>
  <c r="CU32" i="16"/>
  <c r="CV32" i="16"/>
  <c r="CV140" i="27" s="1"/>
  <c r="CW32" i="16"/>
  <c r="CW140" i="27" s="1"/>
  <c r="CX32" i="16"/>
  <c r="CX140" i="27" s="1"/>
  <c r="CY32" i="16"/>
  <c r="CY140" i="27" s="1"/>
  <c r="CZ32" i="16"/>
  <c r="CZ140" i="27" s="1"/>
  <c r="DA32" i="16"/>
  <c r="DA140" i="27" s="1"/>
  <c r="DB32" i="16"/>
  <c r="DB140" i="27" s="1"/>
  <c r="DC32" i="16"/>
  <c r="DC140" i="27" s="1"/>
  <c r="DD32" i="16"/>
  <c r="DD140" i="27" s="1"/>
  <c r="DE32" i="16"/>
  <c r="DE140" i="27" s="1"/>
  <c r="DF32" i="16"/>
  <c r="DF140" i="27" s="1"/>
  <c r="CH138" i="27"/>
  <c r="BJ160" i="27"/>
  <c r="BK157" i="27" s="1"/>
  <c r="BK160" i="27" s="1"/>
  <c r="BL157" i="27" s="1"/>
  <c r="BL160" i="27" s="1"/>
  <c r="BM157" i="27" s="1"/>
  <c r="BM160" i="27" s="1"/>
  <c r="BN157" i="27" s="1"/>
  <c r="BN160" i="27" s="1"/>
  <c r="BO157" i="27" s="1"/>
  <c r="BO160" i="27" s="1"/>
  <c r="BP157" i="27" s="1"/>
  <c r="BP160" i="27" s="1"/>
  <c r="BQ157" i="27" s="1"/>
  <c r="BQ160" i="27" s="1"/>
  <c r="BR157" i="27" s="1"/>
  <c r="BR160" i="27" s="1"/>
  <c r="BS157" i="27" s="1"/>
  <c r="BS160" i="27" s="1"/>
  <c r="BT157" i="27" s="1"/>
  <c r="BT160" i="27" s="1"/>
  <c r="BU157" i="27" s="1"/>
  <c r="BU160" i="27" s="1"/>
  <c r="BV157" i="27" s="1"/>
  <c r="M34" i="16"/>
  <c r="K84" i="60"/>
  <c r="IH160" i="27"/>
  <c r="II157" i="27" s="1"/>
  <c r="II158" i="27"/>
  <c r="CR159" i="27"/>
  <c r="CQ158" i="27"/>
  <c r="CI140" i="27"/>
  <c r="L17" i="19"/>
  <c r="K128" i="46" s="1"/>
  <c r="CJ159" i="27"/>
  <c r="CI158" i="27"/>
  <c r="CL159" i="27"/>
  <c r="CK158" i="27"/>
  <c r="CP159" i="27"/>
  <c r="CO158" i="27"/>
  <c r="CQ159" i="27"/>
  <c r="CP158" i="27"/>
  <c r="CN159" i="27"/>
  <c r="CM158" i="27"/>
  <c r="CJ158" i="27"/>
  <c r="CK159" i="27"/>
  <c r="BV158" i="27"/>
  <c r="BW159" i="27"/>
  <c r="IK159" i="27" s="1"/>
  <c r="IK140" i="27"/>
  <c r="CR158" i="27"/>
  <c r="CS159" i="27"/>
  <c r="CL158" i="27"/>
  <c r="CM159" i="27"/>
  <c r="CT159" i="27"/>
  <c r="CS158" i="27"/>
  <c r="CN158" i="27"/>
  <c r="CO159" i="27"/>
  <c r="CX102" i="9"/>
  <c r="CX73" i="9"/>
  <c r="CX72" i="9"/>
  <c r="DA102" i="9"/>
  <c r="DA73" i="9"/>
  <c r="DA72" i="9"/>
  <c r="DD102" i="9"/>
  <c r="DD73" i="9"/>
  <c r="DD72" i="9"/>
  <c r="CY102" i="9"/>
  <c r="CY73" i="9"/>
  <c r="CY72" i="9"/>
  <c r="M71" i="46"/>
  <c r="DQ65" i="9"/>
  <c r="DM65" i="9"/>
  <c r="DI65" i="9"/>
  <c r="DO65" i="9"/>
  <c r="DK65" i="9"/>
  <c r="DG65" i="9"/>
  <c r="DP65" i="9"/>
  <c r="DH65" i="9"/>
  <c r="DN65" i="9"/>
  <c r="DL65" i="9"/>
  <c r="DR65" i="9"/>
  <c r="DJ65" i="9"/>
  <c r="DC102" i="9"/>
  <c r="DC73" i="9"/>
  <c r="DC72" i="9"/>
  <c r="DE102" i="9"/>
  <c r="DE73" i="9"/>
  <c r="DE72" i="9"/>
  <c r="CV102" i="9"/>
  <c r="CV73" i="9"/>
  <c r="CV72" i="9"/>
  <c r="DB102" i="9"/>
  <c r="DB73" i="9"/>
  <c r="DB72" i="9"/>
  <c r="DF102" i="9"/>
  <c r="DF73" i="9"/>
  <c r="DF72" i="9"/>
  <c r="CW102" i="9"/>
  <c r="CW73" i="9"/>
  <c r="CW72" i="9"/>
  <c r="CU102" i="9"/>
  <c r="CU73" i="9"/>
  <c r="CU72" i="9"/>
  <c r="CZ102" i="9"/>
  <c r="CZ73" i="9"/>
  <c r="CZ72" i="9"/>
  <c r="CZ26" i="16"/>
  <c r="DE56" i="9"/>
  <c r="DA56" i="9"/>
  <c r="CW56" i="9"/>
  <c r="DB56" i="9"/>
  <c r="CV56" i="9"/>
  <c r="DC56" i="9"/>
  <c r="CU56" i="9"/>
  <c r="CY56" i="9"/>
  <c r="DF56" i="9"/>
  <c r="CX56" i="9"/>
  <c r="DD56" i="9"/>
  <c r="CZ56" i="9"/>
  <c r="DP54" i="9"/>
  <c r="DL54" i="9"/>
  <c r="DH54" i="9"/>
  <c r="DQ54" i="9"/>
  <c r="DK54" i="9"/>
  <c r="DO54" i="9"/>
  <c r="DJ54" i="9"/>
  <c r="DI54" i="9"/>
  <c r="DR54" i="9"/>
  <c r="DG54" i="9"/>
  <c r="DN54" i="9"/>
  <c r="DM54" i="9"/>
  <c r="DQ47" i="9"/>
  <c r="DQ26" i="16" s="1"/>
  <c r="DM47" i="9"/>
  <c r="DM26" i="16" s="1"/>
  <c r="DI47" i="9"/>
  <c r="DI26" i="16" s="1"/>
  <c r="DP47" i="9"/>
  <c r="DP26" i="16" s="1"/>
  <c r="DL47" i="9"/>
  <c r="DH47" i="9"/>
  <c r="DO47" i="9"/>
  <c r="DO26" i="16" s="1"/>
  <c r="DK47" i="9"/>
  <c r="DK26" i="16" s="1"/>
  <c r="DG47" i="9"/>
  <c r="DR47" i="9"/>
  <c r="DR26" i="16" s="1"/>
  <c r="DN47" i="9"/>
  <c r="DN26" i="16" s="1"/>
  <c r="DJ47" i="9"/>
  <c r="DJ26" i="16" s="1"/>
  <c r="L80" i="46"/>
  <c r="M92" i="27"/>
  <c r="M102" i="9"/>
  <c r="J160" i="27"/>
  <c r="K157" i="27" s="1"/>
  <c r="L94" i="46"/>
  <c r="L138" i="27"/>
  <c r="L92" i="46"/>
  <c r="L140" i="27"/>
  <c r="K159" i="27"/>
  <c r="S107" i="46"/>
  <c r="V108" i="46"/>
  <c r="U108" i="46"/>
  <c r="M26" i="16"/>
  <c r="M87" i="46" s="1"/>
  <c r="N65" i="9"/>
  <c r="M73" i="9"/>
  <c r="M72" i="9"/>
  <c r="M79" i="46" s="1"/>
  <c r="N54" i="9"/>
  <c r="M56" i="9"/>
  <c r="N47" i="9"/>
  <c r="N32" i="16" s="1"/>
  <c r="CU138" i="27" l="1"/>
  <c r="L43" i="16"/>
  <c r="DH26" i="16"/>
  <c r="DG34" i="16"/>
  <c r="K158" i="27"/>
  <c r="K160" i="27" s="1"/>
  <c r="L157" i="27" s="1"/>
  <c r="DG32" i="16"/>
  <c r="DH32" i="16"/>
  <c r="DH140" i="27" s="1"/>
  <c r="DI32" i="16"/>
  <c r="DI140" i="27" s="1"/>
  <c r="DJ32" i="16"/>
  <c r="DJ140" i="27" s="1"/>
  <c r="DK32" i="16"/>
  <c r="DK140" i="27" s="1"/>
  <c r="DL32" i="16"/>
  <c r="DL140" i="27" s="1"/>
  <c r="DM32" i="16"/>
  <c r="DM140" i="27" s="1"/>
  <c r="DN32" i="16"/>
  <c r="DN140" i="27" s="1"/>
  <c r="DO32" i="16"/>
  <c r="DO140" i="27" s="1"/>
  <c r="DP32" i="16"/>
  <c r="DP140" i="27" s="1"/>
  <c r="DQ32" i="16"/>
  <c r="DQ140" i="27" s="1"/>
  <c r="DR32" i="16"/>
  <c r="DR140" i="27" s="1"/>
  <c r="DG26" i="16"/>
  <c r="CT138" i="27"/>
  <c r="IH161" i="27"/>
  <c r="N34" i="16"/>
  <c r="L84" i="60"/>
  <c r="II160" i="27"/>
  <c r="IJ157" i="27" s="1"/>
  <c r="IJ158" i="27"/>
  <c r="CZ159" i="27"/>
  <c r="CY158" i="27"/>
  <c r="DF159" i="27"/>
  <c r="DE158" i="27"/>
  <c r="DD158" i="27"/>
  <c r="DE159" i="27"/>
  <c r="CV159" i="27"/>
  <c r="CU158" i="27"/>
  <c r="CY159" i="27"/>
  <c r="CX158" i="27"/>
  <c r="DD159" i="27"/>
  <c r="DC158" i="27"/>
  <c r="DB158" i="27"/>
  <c r="DC159" i="27"/>
  <c r="CU140" i="27"/>
  <c r="M17" i="19"/>
  <c r="L128" i="46" s="1"/>
  <c r="CV158" i="27"/>
  <c r="CW159" i="27"/>
  <c r="BV160" i="27"/>
  <c r="BW157" i="27" s="1"/>
  <c r="BW160" i="27" s="1"/>
  <c r="BX157" i="27" s="1"/>
  <c r="BX160" i="27" s="1"/>
  <c r="BY157" i="27" s="1"/>
  <c r="BY160" i="27" s="1"/>
  <c r="BZ157" i="27" s="1"/>
  <c r="BZ160" i="27" s="1"/>
  <c r="CA157" i="27" s="1"/>
  <c r="CA160" i="27" s="1"/>
  <c r="CB157" i="27" s="1"/>
  <c r="CB160" i="27" s="1"/>
  <c r="CC157" i="27" s="1"/>
  <c r="CC160" i="27" s="1"/>
  <c r="CD157" i="27" s="1"/>
  <c r="CD160" i="27" s="1"/>
  <c r="CE157" i="27" s="1"/>
  <c r="CE160" i="27" s="1"/>
  <c r="CF157" i="27" s="1"/>
  <c r="CF160" i="27" s="1"/>
  <c r="CG157" i="27" s="1"/>
  <c r="CG160" i="27" s="1"/>
  <c r="CH157" i="27" s="1"/>
  <c r="CX159" i="27"/>
  <c r="CW158" i="27"/>
  <c r="DB159" i="27"/>
  <c r="DA158" i="27"/>
  <c r="CZ158" i="27"/>
  <c r="DA159" i="27"/>
  <c r="CI159" i="27"/>
  <c r="IL159" i="27" s="1"/>
  <c r="CH158" i="27"/>
  <c r="IL140" i="27"/>
  <c r="DR102" i="9"/>
  <c r="DR73" i="9"/>
  <c r="DR72" i="9"/>
  <c r="DK102" i="9"/>
  <c r="DK73" i="9"/>
  <c r="DK72" i="9"/>
  <c r="DP102" i="9"/>
  <c r="DP73" i="9"/>
  <c r="DP72" i="9"/>
  <c r="DM102" i="9"/>
  <c r="DM73" i="9"/>
  <c r="DM72" i="9"/>
  <c r="N71" i="46"/>
  <c r="EC65" i="9"/>
  <c r="DY65" i="9"/>
  <c r="DU65" i="9"/>
  <c r="EA65" i="9"/>
  <c r="DW65" i="9"/>
  <c r="DS65" i="9"/>
  <c r="DZ65" i="9"/>
  <c r="DX65" i="9"/>
  <c r="ED65" i="9"/>
  <c r="DV65" i="9"/>
  <c r="EB65" i="9"/>
  <c r="DT65" i="9"/>
  <c r="DN102" i="9"/>
  <c r="DN73" i="9"/>
  <c r="DN72" i="9"/>
  <c r="DJ102" i="9"/>
  <c r="DJ73" i="9"/>
  <c r="DJ72" i="9"/>
  <c r="DH102" i="9"/>
  <c r="DH73" i="9"/>
  <c r="DH72" i="9"/>
  <c r="DI102" i="9"/>
  <c r="DI73" i="9"/>
  <c r="DI72" i="9"/>
  <c r="DQ102" i="9"/>
  <c r="DQ73" i="9"/>
  <c r="DQ72" i="9"/>
  <c r="DG102" i="9"/>
  <c r="DG73" i="9"/>
  <c r="DG72" i="9"/>
  <c r="DO102" i="9"/>
  <c r="DO73" i="9"/>
  <c r="DO72" i="9"/>
  <c r="DL102" i="9"/>
  <c r="DL73" i="9"/>
  <c r="DL72" i="9"/>
  <c r="DL26" i="16"/>
  <c r="DQ56" i="9"/>
  <c r="DM56" i="9"/>
  <c r="DI56" i="9"/>
  <c r="DR56" i="9"/>
  <c r="DL56" i="9"/>
  <c r="DG56" i="9"/>
  <c r="DP56" i="9"/>
  <c r="DJ56" i="9"/>
  <c r="DH56" i="9"/>
  <c r="DN56" i="9"/>
  <c r="DO56" i="9"/>
  <c r="DK56" i="9"/>
  <c r="EB54" i="9"/>
  <c r="DX54" i="9"/>
  <c r="DT54" i="9"/>
  <c r="EA54" i="9"/>
  <c r="DV54" i="9"/>
  <c r="DZ54" i="9"/>
  <c r="DU54" i="9"/>
  <c r="ED54" i="9"/>
  <c r="DS54" i="9"/>
  <c r="DY54" i="9"/>
  <c r="DW54" i="9"/>
  <c r="EC54" i="9"/>
  <c r="DS47" i="9"/>
  <c r="DT47" i="9"/>
  <c r="DU47" i="9"/>
  <c r="DU26" i="16" s="1"/>
  <c r="DV47" i="9"/>
  <c r="DV26" i="16" s="1"/>
  <c r="DW47" i="9"/>
  <c r="DW26" i="16" s="1"/>
  <c r="DX47" i="9"/>
  <c r="DY47" i="9"/>
  <c r="DY26" i="16" s="1"/>
  <c r="DZ47" i="9"/>
  <c r="DZ26" i="16" s="1"/>
  <c r="EA47" i="9"/>
  <c r="EA26" i="16" s="1"/>
  <c r="EB47" i="9"/>
  <c r="EB26" i="16" s="1"/>
  <c r="EC47" i="9"/>
  <c r="EC26" i="16" s="1"/>
  <c r="ED47" i="9"/>
  <c r="ED26" i="16" s="1"/>
  <c r="M80" i="46"/>
  <c r="N92" i="27"/>
  <c r="N102" i="9"/>
  <c r="M94" i="46"/>
  <c r="M138" i="27"/>
  <c r="M92" i="46"/>
  <c r="M140" i="27"/>
  <c r="L159" i="27"/>
  <c r="T107" i="46"/>
  <c r="N26" i="16"/>
  <c r="N87" i="46" s="1"/>
  <c r="O65" i="9"/>
  <c r="N73" i="9"/>
  <c r="N72" i="9"/>
  <c r="N79" i="46" s="1"/>
  <c r="O54" i="9"/>
  <c r="N56" i="9"/>
  <c r="O47" i="9"/>
  <c r="O32" i="16" s="1"/>
  <c r="DG138" i="27" l="1"/>
  <c r="M43" i="16"/>
  <c r="II161" i="27"/>
  <c r="DT26" i="16"/>
  <c r="DS34" i="16"/>
  <c r="L158" i="27"/>
  <c r="L160" i="27" s="1"/>
  <c r="M157" i="27" s="1"/>
  <c r="DS32" i="16"/>
  <c r="DT32" i="16"/>
  <c r="DT140" i="27" s="1"/>
  <c r="DU32" i="16"/>
  <c r="DU140" i="27" s="1"/>
  <c r="DV32" i="16"/>
  <c r="DV140" i="27" s="1"/>
  <c r="DW32" i="16"/>
  <c r="DW140" i="27" s="1"/>
  <c r="DX32" i="16"/>
  <c r="DX140" i="27" s="1"/>
  <c r="DY32" i="16"/>
  <c r="DY140" i="27" s="1"/>
  <c r="DZ32" i="16"/>
  <c r="DZ140" i="27" s="1"/>
  <c r="EA32" i="16"/>
  <c r="EA140" i="27" s="1"/>
  <c r="EB32" i="16"/>
  <c r="EB140" i="27" s="1"/>
  <c r="EC32" i="16"/>
  <c r="EC140" i="27" s="1"/>
  <c r="ED32" i="16"/>
  <c r="ED140" i="27" s="1"/>
  <c r="DS26" i="16"/>
  <c r="DF138" i="27"/>
  <c r="O34" i="16"/>
  <c r="M84" i="60"/>
  <c r="IJ160" i="27"/>
  <c r="IK157" i="27" s="1"/>
  <c r="IK158" i="27"/>
  <c r="DH158" i="27"/>
  <c r="DI159" i="27"/>
  <c r="DO159" i="27"/>
  <c r="DN158" i="27"/>
  <c r="DL159" i="27"/>
  <c r="DK158" i="27"/>
  <c r="DP158" i="27"/>
  <c r="DQ159" i="27"/>
  <c r="CT158" i="27"/>
  <c r="CU159" i="27"/>
  <c r="IM159" i="27" s="1"/>
  <c r="IM140" i="27"/>
  <c r="DR159" i="27"/>
  <c r="DQ158" i="27"/>
  <c r="DJ158" i="27"/>
  <c r="DK159" i="27"/>
  <c r="DJ159" i="27"/>
  <c r="DI158" i="27"/>
  <c r="DP159" i="27"/>
  <c r="DO158" i="27"/>
  <c r="CH160" i="27"/>
  <c r="CI157" i="27" s="1"/>
  <c r="CI160" i="27" s="1"/>
  <c r="CJ157" i="27" s="1"/>
  <c r="CJ160" i="27" s="1"/>
  <c r="CK157" i="27" s="1"/>
  <c r="CK160" i="27" s="1"/>
  <c r="CL157" i="27" s="1"/>
  <c r="CL160" i="27" s="1"/>
  <c r="CM157" i="27" s="1"/>
  <c r="CM160" i="27" s="1"/>
  <c r="CN157" i="27" s="1"/>
  <c r="CN160" i="27" s="1"/>
  <c r="CO157" i="27" s="1"/>
  <c r="CO160" i="27" s="1"/>
  <c r="CP157" i="27" s="1"/>
  <c r="CP160" i="27" s="1"/>
  <c r="CQ157" i="27" s="1"/>
  <c r="CQ160" i="27" s="1"/>
  <c r="CR157" i="27" s="1"/>
  <c r="CR160" i="27" s="1"/>
  <c r="CS157" i="27" s="1"/>
  <c r="CS160" i="27" s="1"/>
  <c r="CT157" i="27" s="1"/>
  <c r="DN159" i="27"/>
  <c r="DM158" i="27"/>
  <c r="DG140" i="27"/>
  <c r="N17" i="19"/>
  <c r="M128" i="46" s="1"/>
  <c r="DH159" i="27"/>
  <c r="DG158" i="27"/>
  <c r="DL158" i="27"/>
  <c r="DM159" i="27"/>
  <c r="EC102" i="9"/>
  <c r="EC73" i="9"/>
  <c r="EC72" i="9"/>
  <c r="DS102" i="9"/>
  <c r="DS73" i="9"/>
  <c r="DS72" i="9"/>
  <c r="DV102" i="9"/>
  <c r="DV73" i="9"/>
  <c r="DV72" i="9"/>
  <c r="EB102" i="9"/>
  <c r="EB73" i="9"/>
  <c r="EB72" i="9"/>
  <c r="ED102" i="9"/>
  <c r="ED73" i="9"/>
  <c r="ED72" i="9"/>
  <c r="DW102" i="9"/>
  <c r="DW73" i="9"/>
  <c r="DW72" i="9"/>
  <c r="DU102" i="9"/>
  <c r="DU73" i="9"/>
  <c r="DU72" i="9"/>
  <c r="DT102" i="9"/>
  <c r="DT73" i="9"/>
  <c r="DT72" i="9"/>
  <c r="EA102" i="9"/>
  <c r="EA73" i="9"/>
  <c r="EA72" i="9"/>
  <c r="O71" i="46"/>
  <c r="EO65" i="9"/>
  <c r="EK65" i="9"/>
  <c r="EG65" i="9"/>
  <c r="EM65" i="9"/>
  <c r="EI65" i="9"/>
  <c r="EE65" i="9"/>
  <c r="EN65" i="9"/>
  <c r="EF65" i="9"/>
  <c r="EL65" i="9"/>
  <c r="EJ65" i="9"/>
  <c r="EP65" i="9"/>
  <c r="EH65" i="9"/>
  <c r="DY102" i="9"/>
  <c r="DY73" i="9"/>
  <c r="DY72" i="9"/>
  <c r="DZ102" i="9"/>
  <c r="DZ73" i="9"/>
  <c r="DZ72" i="9"/>
  <c r="DX102" i="9"/>
  <c r="DX73" i="9"/>
  <c r="DX72" i="9"/>
  <c r="DX26" i="16"/>
  <c r="ED56" i="9"/>
  <c r="DZ56" i="9"/>
  <c r="DV56" i="9"/>
  <c r="EC56" i="9"/>
  <c r="DY56" i="9"/>
  <c r="DU56" i="9"/>
  <c r="DX56" i="9"/>
  <c r="EA56" i="9"/>
  <c r="DS56" i="9"/>
  <c r="EB56" i="9"/>
  <c r="DW56" i="9"/>
  <c r="DT56" i="9"/>
  <c r="EN54" i="9"/>
  <c r="EJ54" i="9"/>
  <c r="EF54" i="9"/>
  <c r="EL54" i="9"/>
  <c r="EG54" i="9"/>
  <c r="EP54" i="9"/>
  <c r="EK54" i="9"/>
  <c r="EE54" i="9"/>
  <c r="EO54" i="9"/>
  <c r="EM54" i="9"/>
  <c r="EI54" i="9"/>
  <c r="EH54" i="9"/>
  <c r="EE47" i="9"/>
  <c r="EF47" i="9"/>
  <c r="EG47" i="9"/>
  <c r="EG26" i="16" s="1"/>
  <c r="EH47" i="9"/>
  <c r="EH26" i="16" s="1"/>
  <c r="EI47" i="9"/>
  <c r="EI26" i="16" s="1"/>
  <c r="EJ47" i="9"/>
  <c r="EK47" i="9"/>
  <c r="EK26" i="16" s="1"/>
  <c r="EL47" i="9"/>
  <c r="EL26" i="16" s="1"/>
  <c r="EM47" i="9"/>
  <c r="EM26" i="16" s="1"/>
  <c r="EN47" i="9"/>
  <c r="EN26" i="16" s="1"/>
  <c r="EO47" i="9"/>
  <c r="EO26" i="16" s="1"/>
  <c r="EP47" i="9"/>
  <c r="EP26" i="16" s="1"/>
  <c r="N80" i="46"/>
  <c r="O92" i="27"/>
  <c r="O102" i="9"/>
  <c r="M159" i="27"/>
  <c r="N94" i="46"/>
  <c r="N138" i="27"/>
  <c r="N92" i="46"/>
  <c r="N140" i="27"/>
  <c r="V107" i="46"/>
  <c r="U107" i="46"/>
  <c r="P65" i="9"/>
  <c r="O26" i="16"/>
  <c r="O87" i="46" s="1"/>
  <c r="O72" i="9"/>
  <c r="O79" i="46" s="1"/>
  <c r="O73" i="9"/>
  <c r="P54" i="9"/>
  <c r="O56" i="9"/>
  <c r="P47" i="9"/>
  <c r="P32" i="16" s="1"/>
  <c r="DS138" i="27" l="1"/>
  <c r="N43" i="16"/>
  <c r="EF26" i="16"/>
  <c r="EE34" i="16"/>
  <c r="M158" i="27"/>
  <c r="M160" i="27" s="1"/>
  <c r="N157" i="27" s="1"/>
  <c r="EE26" i="16"/>
  <c r="EE32" i="16"/>
  <c r="EF32" i="16"/>
  <c r="EF140" i="27" s="1"/>
  <c r="EG32" i="16"/>
  <c r="EG140" i="27" s="1"/>
  <c r="EH32" i="16"/>
  <c r="EH140" i="27" s="1"/>
  <c r="EI32" i="16"/>
  <c r="EI140" i="27" s="1"/>
  <c r="EJ32" i="16"/>
  <c r="EJ140" i="27" s="1"/>
  <c r="EK32" i="16"/>
  <c r="EK140" i="27" s="1"/>
  <c r="EL32" i="16"/>
  <c r="EL140" i="27" s="1"/>
  <c r="EM32" i="16"/>
  <c r="EM140" i="27" s="1"/>
  <c r="EN32" i="16"/>
  <c r="EN140" i="27" s="1"/>
  <c r="EO32" i="16"/>
  <c r="EO140" i="27" s="1"/>
  <c r="EP32" i="16"/>
  <c r="EP140" i="27" s="1"/>
  <c r="DR138" i="27"/>
  <c r="IK160" i="27"/>
  <c r="IL157" i="27" s="1"/>
  <c r="P34" i="16"/>
  <c r="N84" i="60"/>
  <c r="IL158" i="27"/>
  <c r="CT160" i="27"/>
  <c r="CU157" i="27" s="1"/>
  <c r="CU160" i="27" s="1"/>
  <c r="CV157" i="27" s="1"/>
  <c r="CV160" i="27" s="1"/>
  <c r="CW157" i="27" s="1"/>
  <c r="CW160" i="27" s="1"/>
  <c r="CX157" i="27" s="1"/>
  <c r="CX160" i="27" s="1"/>
  <c r="CY157" i="27" s="1"/>
  <c r="CY160" i="27" s="1"/>
  <c r="CZ157" i="27" s="1"/>
  <c r="CZ160" i="27" s="1"/>
  <c r="DA157" i="27" s="1"/>
  <c r="DA160" i="27" s="1"/>
  <c r="DB157" i="27" s="1"/>
  <c r="DB160" i="27" s="1"/>
  <c r="DC157" i="27" s="1"/>
  <c r="DC160" i="27" s="1"/>
  <c r="DD157" i="27" s="1"/>
  <c r="DD160" i="27" s="1"/>
  <c r="DE157" i="27" s="1"/>
  <c r="DE160" i="27" s="1"/>
  <c r="DF157" i="27" s="1"/>
  <c r="EB159" i="27"/>
  <c r="EA158" i="27"/>
  <c r="DZ158" i="27"/>
  <c r="EA159" i="27"/>
  <c r="DZ159" i="27"/>
  <c r="DY158" i="27"/>
  <c r="DT158" i="27"/>
  <c r="DU159" i="27"/>
  <c r="DG159" i="27"/>
  <c r="IN159" i="27" s="1"/>
  <c r="DF158" i="27"/>
  <c r="IN140" i="27"/>
  <c r="DV159" i="27"/>
  <c r="DU158" i="27"/>
  <c r="DT159" i="27"/>
  <c r="DS158" i="27"/>
  <c r="DX158" i="27"/>
  <c r="DY159" i="27"/>
  <c r="ED159" i="27"/>
  <c r="EC158" i="27"/>
  <c r="DX159" i="27"/>
  <c r="DW158" i="27"/>
  <c r="EB158" i="27"/>
  <c r="EC159" i="27"/>
  <c r="DS140" i="27"/>
  <c r="O17" i="19"/>
  <c r="N128" i="46" s="1"/>
  <c r="DW159" i="27"/>
  <c r="DV158" i="27"/>
  <c r="EE102" i="9"/>
  <c r="EE73" i="9"/>
  <c r="EE72" i="9"/>
  <c r="P71" i="46"/>
  <c r="FA65" i="9"/>
  <c r="EW65" i="9"/>
  <c r="ES65" i="9"/>
  <c r="EY65" i="9"/>
  <c r="EU65" i="9"/>
  <c r="EQ65" i="9"/>
  <c r="EV65" i="9"/>
  <c r="FB65" i="9"/>
  <c r="ET65" i="9"/>
  <c r="EZ65" i="9"/>
  <c r="ER65" i="9"/>
  <c r="EX65" i="9"/>
  <c r="EO102" i="9"/>
  <c r="EO73" i="9"/>
  <c r="EO72" i="9"/>
  <c r="EG102" i="9"/>
  <c r="EG73" i="9"/>
  <c r="EG72" i="9"/>
  <c r="EN102" i="9"/>
  <c r="EN73" i="9"/>
  <c r="EN72" i="9"/>
  <c r="EH102" i="9"/>
  <c r="EH73" i="9"/>
  <c r="EH72" i="9"/>
  <c r="EI102" i="9"/>
  <c r="EI73" i="9"/>
  <c r="EI72" i="9"/>
  <c r="EK102" i="9"/>
  <c r="EK73" i="9"/>
  <c r="EK72" i="9"/>
  <c r="EF102" i="9"/>
  <c r="EF73" i="9"/>
  <c r="EF72" i="9"/>
  <c r="EL102" i="9"/>
  <c r="EL73" i="9"/>
  <c r="EL72" i="9"/>
  <c r="EM102" i="9"/>
  <c r="EM73" i="9"/>
  <c r="EM72" i="9"/>
  <c r="EP102" i="9"/>
  <c r="EP73" i="9"/>
  <c r="EP72" i="9"/>
  <c r="EJ102" i="9"/>
  <c r="EJ73" i="9"/>
  <c r="EJ72" i="9"/>
  <c r="EJ26" i="16"/>
  <c r="EP56" i="9"/>
  <c r="EL56" i="9"/>
  <c r="EH56" i="9"/>
  <c r="EO56" i="9"/>
  <c r="EK56" i="9"/>
  <c r="EG56" i="9"/>
  <c r="EN56" i="9"/>
  <c r="EF56" i="9"/>
  <c r="EJ56" i="9"/>
  <c r="EE56" i="9"/>
  <c r="EM56" i="9"/>
  <c r="EI56" i="9"/>
  <c r="EZ54" i="9"/>
  <c r="EV54" i="9"/>
  <c r="ER54" i="9"/>
  <c r="FB54" i="9"/>
  <c r="EW54" i="9"/>
  <c r="EQ54" i="9"/>
  <c r="FA54" i="9"/>
  <c r="EU54" i="9"/>
  <c r="EY54" i="9"/>
  <c r="ET54" i="9"/>
  <c r="ES54" i="9"/>
  <c r="EX54" i="9"/>
  <c r="EQ47" i="9"/>
  <c r="ER47" i="9"/>
  <c r="ES47" i="9"/>
  <c r="ES26" i="16" s="1"/>
  <c r="ET47" i="9"/>
  <c r="ET26" i="16" s="1"/>
  <c r="EU47" i="9"/>
  <c r="EU26" i="16" s="1"/>
  <c r="EV47" i="9"/>
  <c r="EW47" i="9"/>
  <c r="EW26" i="16" s="1"/>
  <c r="EX47" i="9"/>
  <c r="EX26" i="16" s="1"/>
  <c r="EY47" i="9"/>
  <c r="EY26" i="16" s="1"/>
  <c r="EZ47" i="9"/>
  <c r="EZ26" i="16" s="1"/>
  <c r="FA47" i="9"/>
  <c r="FA26" i="16" s="1"/>
  <c r="FB47" i="9"/>
  <c r="FB26" i="16" s="1"/>
  <c r="O80" i="46"/>
  <c r="P92" i="27"/>
  <c r="P102" i="9"/>
  <c r="O94" i="46"/>
  <c r="O138" i="27"/>
  <c r="N159" i="27"/>
  <c r="O92" i="46"/>
  <c r="O140" i="27"/>
  <c r="P26" i="16"/>
  <c r="P87" i="46" s="1"/>
  <c r="Q65" i="9"/>
  <c r="P72" i="9"/>
  <c r="P79" i="46" s="1"/>
  <c r="P73" i="9"/>
  <c r="Q54" i="9"/>
  <c r="P56" i="9"/>
  <c r="Q47" i="9"/>
  <c r="Q32" i="16" s="1"/>
  <c r="EE138" i="27" l="1"/>
  <c r="O43" i="16"/>
  <c r="ER26" i="16"/>
  <c r="EQ34" i="16"/>
  <c r="N158" i="27"/>
  <c r="EQ26" i="16"/>
  <c r="EQ32" i="16"/>
  <c r="ER32" i="16"/>
  <c r="ER140" i="27" s="1"/>
  <c r="ES32" i="16"/>
  <c r="ET32" i="16"/>
  <c r="ET140" i="27" s="1"/>
  <c r="EU32" i="16"/>
  <c r="EU140" i="27" s="1"/>
  <c r="EV32" i="16"/>
  <c r="EV140" i="27" s="1"/>
  <c r="EW32" i="16"/>
  <c r="EW140" i="27" s="1"/>
  <c r="EX32" i="16"/>
  <c r="EX140" i="27" s="1"/>
  <c r="EY32" i="16"/>
  <c r="EY140" i="27" s="1"/>
  <c r="EZ32" i="16"/>
  <c r="EZ140" i="27" s="1"/>
  <c r="FA32" i="16"/>
  <c r="FA140" i="27" s="1"/>
  <c r="FB32" i="16"/>
  <c r="FB140" i="27" s="1"/>
  <c r="ED138" i="27"/>
  <c r="IL160" i="27"/>
  <c r="IM157" i="27" s="1"/>
  <c r="Q34" i="16"/>
  <c r="O84" i="60"/>
  <c r="IM158" i="27"/>
  <c r="DF160" i="27"/>
  <c r="DG157" i="27" s="1"/>
  <c r="DG160" i="27" s="1"/>
  <c r="DH157" i="27" s="1"/>
  <c r="DH160" i="27" s="1"/>
  <c r="DI157" i="27" s="1"/>
  <c r="DI160" i="27" s="1"/>
  <c r="DJ157" i="27" s="1"/>
  <c r="DJ160" i="27" s="1"/>
  <c r="DK157" i="27" s="1"/>
  <c r="DK160" i="27" s="1"/>
  <c r="DL157" i="27" s="1"/>
  <c r="DL160" i="27" s="1"/>
  <c r="DM157" i="27" s="1"/>
  <c r="DM160" i="27" s="1"/>
  <c r="DN157" i="27" s="1"/>
  <c r="DN160" i="27" s="1"/>
  <c r="DO157" i="27" s="1"/>
  <c r="DO160" i="27" s="1"/>
  <c r="DP157" i="27" s="1"/>
  <c r="DP160" i="27" s="1"/>
  <c r="DQ157" i="27" s="1"/>
  <c r="DQ160" i="27" s="1"/>
  <c r="DR157" i="27" s="1"/>
  <c r="EH158" i="27"/>
  <c r="EI159" i="27"/>
  <c r="EH159" i="27"/>
  <c r="EG158" i="27"/>
  <c r="EN159" i="27"/>
  <c r="EM158" i="27"/>
  <c r="EF158" i="27"/>
  <c r="EG159" i="27"/>
  <c r="DR158" i="27"/>
  <c r="DS159" i="27"/>
  <c r="IO159" i="27" s="1"/>
  <c r="IO140" i="27"/>
  <c r="EL159" i="27"/>
  <c r="EK158" i="27"/>
  <c r="EP159" i="27"/>
  <c r="EO158" i="27"/>
  <c r="EE140" i="27"/>
  <c r="P17" i="19"/>
  <c r="O128" i="46" s="1"/>
  <c r="EF159" i="27"/>
  <c r="EE158" i="27"/>
  <c r="EJ158" i="27"/>
  <c r="EK159" i="27"/>
  <c r="EM159" i="27"/>
  <c r="EL158" i="27"/>
  <c r="EJ159" i="27"/>
  <c r="EI158" i="27"/>
  <c r="EN158" i="27"/>
  <c r="EO159" i="27"/>
  <c r="Q71" i="46"/>
  <c r="FM65" i="9"/>
  <c r="FI65" i="9"/>
  <c r="FE65" i="9"/>
  <c r="FK65" i="9"/>
  <c r="FG65" i="9"/>
  <c r="FC65" i="9"/>
  <c r="FL65" i="9"/>
  <c r="FD65" i="9"/>
  <c r="FJ65" i="9"/>
  <c r="FH65" i="9"/>
  <c r="FN65" i="9"/>
  <c r="FF65" i="9"/>
  <c r="EU102" i="9"/>
  <c r="EU73" i="9"/>
  <c r="EU72" i="9"/>
  <c r="EY102" i="9"/>
  <c r="EY73" i="9"/>
  <c r="EY72" i="9"/>
  <c r="EW102" i="9"/>
  <c r="EW73" i="9"/>
  <c r="EW72" i="9"/>
  <c r="EZ102" i="9"/>
  <c r="EZ73" i="9"/>
  <c r="EZ72" i="9"/>
  <c r="FB102" i="9"/>
  <c r="FB73" i="9"/>
  <c r="FB72" i="9"/>
  <c r="ES102" i="9"/>
  <c r="ES73" i="9"/>
  <c r="ES72" i="9"/>
  <c r="FA102" i="9"/>
  <c r="FA73" i="9"/>
  <c r="FA72" i="9"/>
  <c r="ER102" i="9"/>
  <c r="ER73" i="9"/>
  <c r="ER72" i="9"/>
  <c r="EX102" i="9"/>
  <c r="EX73" i="9"/>
  <c r="EX72" i="9"/>
  <c r="ET102" i="9"/>
  <c r="ET73" i="9"/>
  <c r="ET72" i="9"/>
  <c r="EQ102" i="9"/>
  <c r="EQ73" i="9"/>
  <c r="EQ72" i="9"/>
  <c r="EV102" i="9"/>
  <c r="EV73" i="9"/>
  <c r="EV72" i="9"/>
  <c r="ES140" i="27"/>
  <c r="EV26" i="16"/>
  <c r="FB56" i="9"/>
  <c r="EX56" i="9"/>
  <c r="ET56" i="9"/>
  <c r="FA56" i="9"/>
  <c r="EW56" i="9"/>
  <c r="ES56" i="9"/>
  <c r="EV56" i="9"/>
  <c r="EU56" i="9"/>
  <c r="ER56" i="9"/>
  <c r="EQ56" i="9"/>
  <c r="EZ56" i="9"/>
  <c r="EY56" i="9"/>
  <c r="FL54" i="9"/>
  <c r="FH54" i="9"/>
  <c r="FD54" i="9"/>
  <c r="FM54" i="9"/>
  <c r="FG54" i="9"/>
  <c r="FK54" i="9"/>
  <c r="FF54" i="9"/>
  <c r="FJ54" i="9"/>
  <c r="FN54" i="9"/>
  <c r="FI54" i="9"/>
  <c r="FE54" i="9"/>
  <c r="FC54" i="9"/>
  <c r="FC47" i="9"/>
  <c r="FD47" i="9"/>
  <c r="FE47" i="9"/>
  <c r="FE26" i="16" s="1"/>
  <c r="FF47" i="9"/>
  <c r="FF26" i="16" s="1"/>
  <c r="FG47" i="9"/>
  <c r="FG26" i="16" s="1"/>
  <c r="FH47" i="9"/>
  <c r="FI47" i="9"/>
  <c r="FI26" i="16" s="1"/>
  <c r="FJ47" i="9"/>
  <c r="FJ26" i="16" s="1"/>
  <c r="FK47" i="9"/>
  <c r="FK26" i="16" s="1"/>
  <c r="FL47" i="9"/>
  <c r="FL26" i="16" s="1"/>
  <c r="FM47" i="9"/>
  <c r="FM26" i="16" s="1"/>
  <c r="FN47" i="9"/>
  <c r="FN26" i="16" s="1"/>
  <c r="P80" i="46"/>
  <c r="Q92" i="27"/>
  <c r="Q102" i="9"/>
  <c r="N160" i="27"/>
  <c r="O157" i="27" s="1"/>
  <c r="O159" i="27"/>
  <c r="P92" i="46"/>
  <c r="P140" i="27"/>
  <c r="P94" i="46"/>
  <c r="P138" i="27"/>
  <c r="R65" i="9"/>
  <c r="Q26" i="16"/>
  <c r="Q87" i="46" s="1"/>
  <c r="Q73" i="9"/>
  <c r="Q72" i="9"/>
  <c r="Q79" i="46" s="1"/>
  <c r="R54" i="9"/>
  <c r="Q56" i="9"/>
  <c r="R47" i="9"/>
  <c r="R32" i="16" s="1"/>
  <c r="EQ138" i="27" l="1"/>
  <c r="P43" i="16"/>
  <c r="FD26" i="16"/>
  <c r="FC34" i="16"/>
  <c r="IM160" i="27"/>
  <c r="IN157" i="27" s="1"/>
  <c r="O158" i="27"/>
  <c r="O160" i="27" s="1"/>
  <c r="P157" i="27" s="1"/>
  <c r="FC26" i="16"/>
  <c r="FC32" i="16"/>
  <c r="FD32" i="16"/>
  <c r="FD140" i="27" s="1"/>
  <c r="FE32" i="16"/>
  <c r="FE140" i="27" s="1"/>
  <c r="FF32" i="16"/>
  <c r="FF140" i="27" s="1"/>
  <c r="FG32" i="16"/>
  <c r="FG140" i="27" s="1"/>
  <c r="FH32" i="16"/>
  <c r="FH140" i="27" s="1"/>
  <c r="FI32" i="16"/>
  <c r="FI140" i="27" s="1"/>
  <c r="FJ32" i="16"/>
  <c r="FJ140" i="27" s="1"/>
  <c r="FK32" i="16"/>
  <c r="FK140" i="27" s="1"/>
  <c r="FL32" i="16"/>
  <c r="FL140" i="27" s="1"/>
  <c r="FM32" i="16"/>
  <c r="FM140" i="27" s="1"/>
  <c r="FN32" i="16"/>
  <c r="FN140" i="27" s="1"/>
  <c r="EP138" i="27"/>
  <c r="R34" i="16"/>
  <c r="P84" i="60"/>
  <c r="IN158" i="27"/>
  <c r="EX158" i="27"/>
  <c r="EY159" i="27"/>
  <c r="ER158" i="27"/>
  <c r="ES159" i="27"/>
  <c r="EX159" i="27"/>
  <c r="EW158" i="27"/>
  <c r="EE159" i="27"/>
  <c r="IP159" i="27" s="1"/>
  <c r="ED158" i="27"/>
  <c r="IP140" i="27"/>
  <c r="ER159" i="27"/>
  <c r="EQ158" i="27"/>
  <c r="EV158" i="27"/>
  <c r="EW159" i="27"/>
  <c r="FB159" i="27"/>
  <c r="FA158" i="27"/>
  <c r="EQ140" i="27"/>
  <c r="Q17" i="19"/>
  <c r="P128" i="46" s="1"/>
  <c r="EV159" i="27"/>
  <c r="EU158" i="27"/>
  <c r="EZ158" i="27"/>
  <c r="FA159" i="27"/>
  <c r="DR160" i="27"/>
  <c r="DS157" i="27" s="1"/>
  <c r="DS160" i="27" s="1"/>
  <c r="DT157" i="27" s="1"/>
  <c r="DT160" i="27" s="1"/>
  <c r="DU157" i="27" s="1"/>
  <c r="DU160" i="27" s="1"/>
  <c r="DV157" i="27" s="1"/>
  <c r="DV160" i="27" s="1"/>
  <c r="DW157" i="27" s="1"/>
  <c r="DW160" i="27" s="1"/>
  <c r="DX157" i="27" s="1"/>
  <c r="DX160" i="27" s="1"/>
  <c r="DY157" i="27" s="1"/>
  <c r="DY160" i="27" s="1"/>
  <c r="DZ157" i="27" s="1"/>
  <c r="DZ160" i="27" s="1"/>
  <c r="EA157" i="27" s="1"/>
  <c r="EA160" i="27" s="1"/>
  <c r="EB157" i="27" s="1"/>
  <c r="EB160" i="27" s="1"/>
  <c r="EC157" i="27" s="1"/>
  <c r="EC160" i="27" s="1"/>
  <c r="ED157" i="27" s="1"/>
  <c r="EU159" i="27"/>
  <c r="ET158" i="27"/>
  <c r="EZ159" i="27"/>
  <c r="EY158" i="27"/>
  <c r="ET159" i="27"/>
  <c r="ES158" i="27"/>
  <c r="FC102" i="9"/>
  <c r="FC73" i="9"/>
  <c r="FC72" i="9"/>
  <c r="FN102" i="9"/>
  <c r="FN73" i="9"/>
  <c r="FN72" i="9"/>
  <c r="FG102" i="9"/>
  <c r="FG73" i="9"/>
  <c r="FG72" i="9"/>
  <c r="FL102" i="9"/>
  <c r="FL73" i="9"/>
  <c r="FL72" i="9"/>
  <c r="FJ102" i="9"/>
  <c r="FJ73" i="9"/>
  <c r="FJ72" i="9"/>
  <c r="R71" i="46"/>
  <c r="FY65" i="9"/>
  <c r="FU65" i="9"/>
  <c r="FQ65" i="9"/>
  <c r="FW65" i="9"/>
  <c r="FS65" i="9"/>
  <c r="FO65" i="9"/>
  <c r="FT65" i="9"/>
  <c r="FZ65" i="9"/>
  <c r="FR65" i="9"/>
  <c r="FX65" i="9"/>
  <c r="FP65" i="9"/>
  <c r="FV65" i="9"/>
  <c r="FE102" i="9"/>
  <c r="FE73" i="9"/>
  <c r="FE72" i="9"/>
  <c r="FF102" i="9"/>
  <c r="FF73" i="9"/>
  <c r="FF72" i="9"/>
  <c r="FD102" i="9"/>
  <c r="FD73" i="9"/>
  <c r="FD72" i="9"/>
  <c r="FM102" i="9"/>
  <c r="FM73" i="9"/>
  <c r="FM72" i="9"/>
  <c r="FI102" i="9"/>
  <c r="FI73" i="9"/>
  <c r="FI72" i="9"/>
  <c r="FK102" i="9"/>
  <c r="FK73" i="9"/>
  <c r="FK72" i="9"/>
  <c r="FH102" i="9"/>
  <c r="FH73" i="9"/>
  <c r="FH72" i="9"/>
  <c r="FH26" i="16"/>
  <c r="FN56" i="9"/>
  <c r="FJ56" i="9"/>
  <c r="FF56" i="9"/>
  <c r="FM56" i="9"/>
  <c r="FI56" i="9"/>
  <c r="FE56" i="9"/>
  <c r="FL56" i="9"/>
  <c r="FD56" i="9"/>
  <c r="FG56" i="9"/>
  <c r="FH56" i="9"/>
  <c r="FC56" i="9"/>
  <c r="FK56" i="9"/>
  <c r="FX54" i="9"/>
  <c r="FT54" i="9"/>
  <c r="FP54" i="9"/>
  <c r="FW54" i="9"/>
  <c r="FR54" i="9"/>
  <c r="FV54" i="9"/>
  <c r="FQ54" i="9"/>
  <c r="FU54" i="9"/>
  <c r="FO54" i="9"/>
  <c r="FS54" i="9"/>
  <c r="FZ54" i="9"/>
  <c r="FY54" i="9"/>
  <c r="FO47" i="9"/>
  <c r="FP47" i="9"/>
  <c r="FQ47" i="9"/>
  <c r="FQ26" i="16" s="1"/>
  <c r="FR47" i="9"/>
  <c r="FR26" i="16" s="1"/>
  <c r="FS47" i="9"/>
  <c r="FS26" i="16" s="1"/>
  <c r="FT47" i="9"/>
  <c r="FU47" i="9"/>
  <c r="FU26" i="16" s="1"/>
  <c r="FV47" i="9"/>
  <c r="FV26" i="16" s="1"/>
  <c r="FW47" i="9"/>
  <c r="FW26" i="16" s="1"/>
  <c r="FX47" i="9"/>
  <c r="FX26" i="16" s="1"/>
  <c r="FY47" i="9"/>
  <c r="FY26" i="16" s="1"/>
  <c r="FZ47" i="9"/>
  <c r="FZ26" i="16" s="1"/>
  <c r="Q80" i="46"/>
  <c r="R92" i="27"/>
  <c r="R102" i="9"/>
  <c r="Q94" i="46"/>
  <c r="Q138" i="27"/>
  <c r="P159" i="27"/>
  <c r="Q92" i="46"/>
  <c r="Q140" i="27"/>
  <c r="R26" i="16"/>
  <c r="R87" i="46" s="1"/>
  <c r="S65" i="9"/>
  <c r="R72" i="9"/>
  <c r="R79" i="46" s="1"/>
  <c r="R73" i="9"/>
  <c r="S54" i="9"/>
  <c r="R56" i="9"/>
  <c r="S47" i="9"/>
  <c r="S32" i="16" s="1"/>
  <c r="IN160" i="27" l="1"/>
  <c r="IO157" i="27" s="1"/>
  <c r="FC138" i="27"/>
  <c r="Q43" i="16"/>
  <c r="FP26" i="16"/>
  <c r="FO34" i="16"/>
  <c r="P158" i="27"/>
  <c r="P160" i="27" s="1"/>
  <c r="Q157" i="27" s="1"/>
  <c r="FO32" i="16"/>
  <c r="FP32" i="16"/>
  <c r="FP140" i="27" s="1"/>
  <c r="FQ32" i="16"/>
  <c r="FQ140" i="27" s="1"/>
  <c r="FR32" i="16"/>
  <c r="FR140" i="27" s="1"/>
  <c r="FS32" i="16"/>
  <c r="FS140" i="27" s="1"/>
  <c r="FT32" i="16"/>
  <c r="FT140" i="27" s="1"/>
  <c r="FU32" i="16"/>
  <c r="FU140" i="27" s="1"/>
  <c r="FV32" i="16"/>
  <c r="FV140" i="27" s="1"/>
  <c r="FW32" i="16"/>
  <c r="FW140" i="27" s="1"/>
  <c r="FX32" i="16"/>
  <c r="FX140" i="27" s="1"/>
  <c r="FY32" i="16"/>
  <c r="FY140" i="27" s="1"/>
  <c r="FZ32" i="16"/>
  <c r="FZ140" i="27" s="1"/>
  <c r="FO26" i="16"/>
  <c r="FB138" i="27"/>
  <c r="S34" i="16"/>
  <c r="Q84" i="60"/>
  <c r="IO158" i="27"/>
  <c r="IO160" i="27" s="1"/>
  <c r="IP157" i="27" s="1"/>
  <c r="ED160" i="27"/>
  <c r="EE157" i="27" s="1"/>
  <c r="EE160" i="27" s="1"/>
  <c r="EF157" i="27" s="1"/>
  <c r="EF160" i="27" s="1"/>
  <c r="EG157" i="27" s="1"/>
  <c r="EG160" i="27" s="1"/>
  <c r="EH157" i="27" s="1"/>
  <c r="EH160" i="27" s="1"/>
  <c r="EI157" i="27" s="1"/>
  <c r="EI160" i="27" s="1"/>
  <c r="EJ157" i="27" s="1"/>
  <c r="EJ160" i="27" s="1"/>
  <c r="EK157" i="27" s="1"/>
  <c r="EK160" i="27" s="1"/>
  <c r="EL157" i="27" s="1"/>
  <c r="EL160" i="27" s="1"/>
  <c r="EM157" i="27" s="1"/>
  <c r="EM160" i="27" s="1"/>
  <c r="EN157" i="27" s="1"/>
  <c r="EN160" i="27" s="1"/>
  <c r="EO157" i="27" s="1"/>
  <c r="EO160" i="27" s="1"/>
  <c r="EP157" i="27" s="1"/>
  <c r="FK159" i="27"/>
  <c r="FJ158" i="27"/>
  <c r="FD159" i="27"/>
  <c r="FC158" i="27"/>
  <c r="FH158" i="27"/>
  <c r="FI159" i="27"/>
  <c r="FN159" i="27"/>
  <c r="FM158" i="27"/>
  <c r="FF158" i="27"/>
  <c r="FG159" i="27"/>
  <c r="FH159" i="27"/>
  <c r="FG158" i="27"/>
  <c r="FL158" i="27"/>
  <c r="FM159" i="27"/>
  <c r="FL159" i="27"/>
  <c r="FK158" i="27"/>
  <c r="FC140" i="27"/>
  <c r="R17" i="19"/>
  <c r="Q128" i="46" s="1"/>
  <c r="FD158" i="27"/>
  <c r="FE159" i="27"/>
  <c r="FJ159" i="27"/>
  <c r="FI158" i="27"/>
  <c r="EP158" i="27"/>
  <c r="EQ159" i="27"/>
  <c r="IQ159" i="27" s="1"/>
  <c r="IQ140" i="27"/>
  <c r="FF159" i="27"/>
  <c r="FE158" i="27"/>
  <c r="FU102" i="9"/>
  <c r="FU73" i="9"/>
  <c r="FU72" i="9"/>
  <c r="FO102" i="9"/>
  <c r="FO73" i="9"/>
  <c r="FO72" i="9"/>
  <c r="FR102" i="9"/>
  <c r="FR73" i="9"/>
  <c r="FR72" i="9"/>
  <c r="FX102" i="9"/>
  <c r="FX73" i="9"/>
  <c r="FX72" i="9"/>
  <c r="FY102" i="9"/>
  <c r="FY73" i="9"/>
  <c r="FY72" i="9"/>
  <c r="FZ102" i="9"/>
  <c r="FZ73" i="9"/>
  <c r="FZ72" i="9"/>
  <c r="FQ102" i="9"/>
  <c r="FQ73" i="9"/>
  <c r="FQ72" i="9"/>
  <c r="FP102" i="9"/>
  <c r="FP73" i="9"/>
  <c r="FP72" i="9"/>
  <c r="S71" i="46"/>
  <c r="GK65" i="9"/>
  <c r="GG65" i="9"/>
  <c r="GC65" i="9"/>
  <c r="GI65" i="9"/>
  <c r="GE65" i="9"/>
  <c r="GA65" i="9"/>
  <c r="GJ65" i="9"/>
  <c r="GB65" i="9"/>
  <c r="GH65" i="9"/>
  <c r="GF65" i="9"/>
  <c r="GL65" i="9"/>
  <c r="GD65" i="9"/>
  <c r="FW102" i="9"/>
  <c r="FW73" i="9"/>
  <c r="FW72" i="9"/>
  <c r="FS102" i="9"/>
  <c r="FS73" i="9"/>
  <c r="FS72" i="9"/>
  <c r="FV102" i="9"/>
  <c r="FV73" i="9"/>
  <c r="FV72" i="9"/>
  <c r="FT102" i="9"/>
  <c r="FT73" i="9"/>
  <c r="FT72" i="9"/>
  <c r="FT26" i="16"/>
  <c r="FZ56" i="9"/>
  <c r="FV56" i="9"/>
  <c r="FR56" i="9"/>
  <c r="FY56" i="9"/>
  <c r="FU56" i="9"/>
  <c r="FQ56" i="9"/>
  <c r="FT56" i="9"/>
  <c r="FP56" i="9"/>
  <c r="FW56" i="9"/>
  <c r="FO56" i="9"/>
  <c r="FS56" i="9"/>
  <c r="FX56" i="9"/>
  <c r="GJ54" i="9"/>
  <c r="GF54" i="9"/>
  <c r="GB54" i="9"/>
  <c r="GH54" i="9"/>
  <c r="GC54" i="9"/>
  <c r="GE54" i="9"/>
  <c r="GL54" i="9"/>
  <c r="GG54" i="9"/>
  <c r="GA54" i="9"/>
  <c r="GK54" i="9"/>
  <c r="GI54" i="9"/>
  <c r="GD54" i="9"/>
  <c r="GK47" i="9"/>
  <c r="GK26" i="16" s="1"/>
  <c r="GJ47" i="9"/>
  <c r="GJ26" i="16" s="1"/>
  <c r="GI47" i="9"/>
  <c r="GI26" i="16" s="1"/>
  <c r="GL47" i="9"/>
  <c r="GL26" i="16" s="1"/>
  <c r="GB47" i="9"/>
  <c r="GA47" i="9"/>
  <c r="GC47" i="9"/>
  <c r="GC26" i="16" s="1"/>
  <c r="GD47" i="9"/>
  <c r="GD26" i="16" s="1"/>
  <c r="GE47" i="9"/>
  <c r="GE26" i="16" s="1"/>
  <c r="GF47" i="9"/>
  <c r="GG47" i="9"/>
  <c r="GG26" i="16" s="1"/>
  <c r="GH47" i="9"/>
  <c r="GH26" i="16" s="1"/>
  <c r="R80" i="46"/>
  <c r="S92" i="27"/>
  <c r="S102" i="9"/>
  <c r="R92" i="46"/>
  <c r="R140" i="27"/>
  <c r="R94" i="46"/>
  <c r="R138" i="27"/>
  <c r="Q159" i="27"/>
  <c r="S26" i="16"/>
  <c r="S87" i="46" s="1"/>
  <c r="T65" i="9"/>
  <c r="S72" i="9"/>
  <c r="S79" i="46" s="1"/>
  <c r="S73" i="9"/>
  <c r="T54" i="9"/>
  <c r="S56" i="9"/>
  <c r="T47" i="9"/>
  <c r="T32" i="16" s="1"/>
  <c r="FO138" i="27" l="1"/>
  <c r="R43" i="16"/>
  <c r="GB26" i="16"/>
  <c r="GA34" i="16"/>
  <c r="Q158" i="27"/>
  <c r="Q160" i="27" s="1"/>
  <c r="R157" i="27" s="1"/>
  <c r="GA32" i="16"/>
  <c r="GB32" i="16"/>
  <c r="GB140" i="27" s="1"/>
  <c r="GC32" i="16"/>
  <c r="GC140" i="27" s="1"/>
  <c r="GD32" i="16"/>
  <c r="GD140" i="27" s="1"/>
  <c r="GE32" i="16"/>
  <c r="GE140" i="27" s="1"/>
  <c r="GF32" i="16"/>
  <c r="GF140" i="27" s="1"/>
  <c r="GG32" i="16"/>
  <c r="GG140" i="27" s="1"/>
  <c r="GH32" i="16"/>
  <c r="GH140" i="27" s="1"/>
  <c r="GI32" i="16"/>
  <c r="GI140" i="27" s="1"/>
  <c r="GJ32" i="16"/>
  <c r="GJ140" i="27" s="1"/>
  <c r="GK32" i="16"/>
  <c r="GK140" i="27" s="1"/>
  <c r="GL32" i="16"/>
  <c r="GL140" i="27" s="1"/>
  <c r="FN138" i="27"/>
  <c r="GA26" i="16"/>
  <c r="T34" i="16"/>
  <c r="R84" i="60"/>
  <c r="IP158" i="27"/>
  <c r="IP160" i="27" s="1"/>
  <c r="IQ157" i="27" s="1"/>
  <c r="EP160" i="27"/>
  <c r="EQ157" i="27" s="1"/>
  <c r="EQ160" i="27" s="1"/>
  <c r="ER157" i="27" s="1"/>
  <c r="ER160" i="27" s="1"/>
  <c r="ES157" i="27" s="1"/>
  <c r="ES160" i="27" s="1"/>
  <c r="ET157" i="27" s="1"/>
  <c r="ET160" i="27" s="1"/>
  <c r="EU157" i="27" s="1"/>
  <c r="EU160" i="27" s="1"/>
  <c r="EV157" i="27" s="1"/>
  <c r="EV160" i="27" s="1"/>
  <c r="EW157" i="27" s="1"/>
  <c r="EW160" i="27" s="1"/>
  <c r="EX157" i="27" s="1"/>
  <c r="EX160" i="27" s="1"/>
  <c r="EY157" i="27" s="1"/>
  <c r="EY160" i="27" s="1"/>
  <c r="EZ157" i="27" s="1"/>
  <c r="EZ160" i="27" s="1"/>
  <c r="FA157" i="27" s="1"/>
  <c r="FA160" i="27" s="1"/>
  <c r="FB157" i="27" s="1"/>
  <c r="FX158" i="27"/>
  <c r="FY159" i="27"/>
  <c r="FS159" i="27"/>
  <c r="FR158" i="27"/>
  <c r="FV159" i="27"/>
  <c r="FU158" i="27"/>
  <c r="FP159" i="27"/>
  <c r="FO158" i="27"/>
  <c r="FT158" i="27"/>
  <c r="FU159" i="27"/>
  <c r="FZ159" i="27"/>
  <c r="FY158" i="27"/>
  <c r="FV158" i="27"/>
  <c r="FW159" i="27"/>
  <c r="FO140" i="27"/>
  <c r="S17" i="19"/>
  <c r="R128" i="46" s="1"/>
  <c r="FX159" i="27"/>
  <c r="FW158" i="27"/>
  <c r="FR159" i="27"/>
  <c r="FQ158" i="27"/>
  <c r="FC159" i="27"/>
  <c r="IR159" i="27" s="1"/>
  <c r="FB158" i="27"/>
  <c r="IR140" i="27"/>
  <c r="FT159" i="27"/>
  <c r="FS158" i="27"/>
  <c r="FP158" i="27"/>
  <c r="FQ159" i="27"/>
  <c r="GA102" i="9"/>
  <c r="GA73" i="9"/>
  <c r="GA72" i="9"/>
  <c r="GC102" i="9"/>
  <c r="GC73" i="9"/>
  <c r="GC72" i="9"/>
  <c r="GJ102" i="9"/>
  <c r="GJ73" i="9"/>
  <c r="GJ72" i="9"/>
  <c r="GG102" i="9"/>
  <c r="GG73" i="9"/>
  <c r="GG72" i="9"/>
  <c r="GI102" i="9"/>
  <c r="GI73" i="9"/>
  <c r="GI72" i="9"/>
  <c r="GL102" i="9"/>
  <c r="GL73" i="9"/>
  <c r="GL72" i="9"/>
  <c r="GB102" i="9"/>
  <c r="GB73" i="9"/>
  <c r="GB72" i="9"/>
  <c r="GD102" i="9"/>
  <c r="GD73" i="9"/>
  <c r="GD72" i="9"/>
  <c r="GH102" i="9"/>
  <c r="GH73" i="9"/>
  <c r="GH72" i="9"/>
  <c r="T71" i="46"/>
  <c r="GX65" i="9"/>
  <c r="GT65" i="9"/>
  <c r="GP65" i="9"/>
  <c r="GW65" i="9"/>
  <c r="GS65" i="9"/>
  <c r="GO65" i="9"/>
  <c r="GV65" i="9"/>
  <c r="GR65" i="9"/>
  <c r="GU65" i="9"/>
  <c r="GQ65" i="9"/>
  <c r="GM65" i="9"/>
  <c r="GN65" i="9"/>
  <c r="GK102" i="9"/>
  <c r="GK73" i="9"/>
  <c r="GK72" i="9"/>
  <c r="GE102" i="9"/>
  <c r="GE73" i="9"/>
  <c r="GE72" i="9"/>
  <c r="GF102" i="9"/>
  <c r="GF73" i="9"/>
  <c r="GF72" i="9"/>
  <c r="GF26" i="16"/>
  <c r="GL56" i="9"/>
  <c r="GH56" i="9"/>
  <c r="GD56" i="9"/>
  <c r="GK56" i="9"/>
  <c r="GG56" i="9"/>
  <c r="GC56" i="9"/>
  <c r="GJ56" i="9"/>
  <c r="GB56" i="9"/>
  <c r="GA56" i="9"/>
  <c r="GI56" i="9"/>
  <c r="GF56" i="9"/>
  <c r="GE56" i="9"/>
  <c r="GV54" i="9"/>
  <c r="GR54" i="9"/>
  <c r="GN54" i="9"/>
  <c r="GX54" i="9"/>
  <c r="GS54" i="9"/>
  <c r="GM54" i="9"/>
  <c r="GP54" i="9"/>
  <c r="GW54" i="9"/>
  <c r="GQ54" i="9"/>
  <c r="GU54" i="9"/>
  <c r="GT54" i="9"/>
  <c r="GO54" i="9"/>
  <c r="GW47" i="9"/>
  <c r="GW26" i="16" s="1"/>
  <c r="GS47" i="9"/>
  <c r="GS26" i="16" s="1"/>
  <c r="GO47" i="9"/>
  <c r="GO26" i="16" s="1"/>
  <c r="GV47" i="9"/>
  <c r="GV26" i="16" s="1"/>
  <c r="GR47" i="9"/>
  <c r="GN47" i="9"/>
  <c r="GU47" i="9"/>
  <c r="GU26" i="16" s="1"/>
  <c r="GQ47" i="9"/>
  <c r="GQ26" i="16" s="1"/>
  <c r="GM47" i="9"/>
  <c r="GT47" i="9"/>
  <c r="GT26" i="16" s="1"/>
  <c r="GP47" i="9"/>
  <c r="GP26" i="16" s="1"/>
  <c r="GX47" i="9"/>
  <c r="GX26" i="16" s="1"/>
  <c r="S80" i="46"/>
  <c r="T92" i="27"/>
  <c r="T102" i="9"/>
  <c r="S94" i="46"/>
  <c r="S138" i="27"/>
  <c r="S92" i="46"/>
  <c r="S140" i="27"/>
  <c r="R159" i="27"/>
  <c r="T26" i="16"/>
  <c r="T87" i="46" s="1"/>
  <c r="U65" i="9"/>
  <c r="T73" i="9"/>
  <c r="T72" i="9"/>
  <c r="T79" i="46" s="1"/>
  <c r="U54" i="9"/>
  <c r="T56" i="9"/>
  <c r="U47" i="9"/>
  <c r="U32" i="16" s="1"/>
  <c r="GA138" i="27" l="1"/>
  <c r="S43" i="16"/>
  <c r="GN26" i="16"/>
  <c r="GM34" i="16"/>
  <c r="R158" i="27"/>
  <c r="R160" i="27" s="1"/>
  <c r="S157" i="27" s="1"/>
  <c r="FZ138" i="27"/>
  <c r="GM26" i="16"/>
  <c r="GM32" i="16"/>
  <c r="GN32" i="16"/>
  <c r="GN140" i="27" s="1"/>
  <c r="GO32" i="16"/>
  <c r="GO140" i="27" s="1"/>
  <c r="GP32" i="16"/>
  <c r="GP140" i="27" s="1"/>
  <c r="GQ32" i="16"/>
  <c r="GQ140" i="27" s="1"/>
  <c r="GR32" i="16"/>
  <c r="GR140" i="27" s="1"/>
  <c r="GS32" i="16"/>
  <c r="GS140" i="27" s="1"/>
  <c r="GT32" i="16"/>
  <c r="GT140" i="27" s="1"/>
  <c r="GU32" i="16"/>
  <c r="GU140" i="27" s="1"/>
  <c r="GV32" i="16"/>
  <c r="GV140" i="27" s="1"/>
  <c r="GW32" i="16"/>
  <c r="GW140" i="27" s="1"/>
  <c r="GX32" i="16"/>
  <c r="GX140" i="27" s="1"/>
  <c r="U34" i="16"/>
  <c r="S84" i="60"/>
  <c r="IQ158" i="27"/>
  <c r="IQ160" i="27" s="1"/>
  <c r="IR157" i="27" s="1"/>
  <c r="GD158" i="27"/>
  <c r="GE159" i="27"/>
  <c r="GJ159" i="27"/>
  <c r="GI158" i="27"/>
  <c r="GD159" i="27"/>
  <c r="GC158" i="27"/>
  <c r="FN158" i="27"/>
  <c r="FO159" i="27"/>
  <c r="IS159" i="27" s="1"/>
  <c r="IS140" i="27"/>
  <c r="GA140" i="27"/>
  <c r="T17" i="19"/>
  <c r="S128" i="46" s="1"/>
  <c r="GF159" i="27"/>
  <c r="GE158" i="27"/>
  <c r="GB158" i="27"/>
  <c r="GC159" i="27"/>
  <c r="GI159" i="27"/>
  <c r="GH158" i="27"/>
  <c r="GH159" i="27"/>
  <c r="GG158" i="27"/>
  <c r="GB159" i="27"/>
  <c r="GA158" i="27"/>
  <c r="GF158" i="27"/>
  <c r="GG159" i="27"/>
  <c r="GL159" i="27"/>
  <c r="GK158" i="27"/>
  <c r="FB160" i="27"/>
  <c r="FC157" i="27" s="1"/>
  <c r="FC160" i="27" s="1"/>
  <c r="FD157" i="27" s="1"/>
  <c r="FD160" i="27" s="1"/>
  <c r="FE157" i="27" s="1"/>
  <c r="FE160" i="27" s="1"/>
  <c r="FF157" i="27" s="1"/>
  <c r="FF160" i="27" s="1"/>
  <c r="FG157" i="27" s="1"/>
  <c r="FG160" i="27" s="1"/>
  <c r="FH157" i="27" s="1"/>
  <c r="FH160" i="27" s="1"/>
  <c r="FI157" i="27" s="1"/>
  <c r="FI160" i="27" s="1"/>
  <c r="FJ157" i="27" s="1"/>
  <c r="FJ160" i="27" s="1"/>
  <c r="FK157" i="27" s="1"/>
  <c r="FK160" i="27" s="1"/>
  <c r="FL157" i="27" s="1"/>
  <c r="FL160" i="27" s="1"/>
  <c r="FM157" i="27" s="1"/>
  <c r="FM160" i="27" s="1"/>
  <c r="FN157" i="27" s="1"/>
  <c r="GJ158" i="27"/>
  <c r="GK159" i="27"/>
  <c r="GO102" i="9"/>
  <c r="GO73" i="9"/>
  <c r="GO72" i="9"/>
  <c r="GQ102" i="9"/>
  <c r="GQ73" i="9"/>
  <c r="GQ72" i="9"/>
  <c r="GS102" i="9"/>
  <c r="GS73" i="9"/>
  <c r="GS72" i="9"/>
  <c r="GV102" i="9"/>
  <c r="GV73" i="9"/>
  <c r="GV72" i="9"/>
  <c r="GX102" i="9"/>
  <c r="GX73" i="9"/>
  <c r="GX72" i="9"/>
  <c r="GT102" i="9"/>
  <c r="GT73" i="9"/>
  <c r="GT72" i="9"/>
  <c r="GP102" i="9"/>
  <c r="GP73" i="9"/>
  <c r="GP72" i="9"/>
  <c r="GN102" i="9"/>
  <c r="GN73" i="9"/>
  <c r="GN72" i="9"/>
  <c r="U71" i="46"/>
  <c r="HJ65" i="9"/>
  <c r="HF65" i="9"/>
  <c r="HB65" i="9"/>
  <c r="HI65" i="9"/>
  <c r="HE65" i="9"/>
  <c r="HA65" i="9"/>
  <c r="HH65" i="9"/>
  <c r="HD65" i="9"/>
  <c r="GZ65" i="9"/>
  <c r="HG65" i="9"/>
  <c r="HC65" i="9"/>
  <c r="GY65" i="9"/>
  <c r="GW102" i="9"/>
  <c r="GW73" i="9"/>
  <c r="GW72" i="9"/>
  <c r="GU102" i="9"/>
  <c r="GU73" i="9"/>
  <c r="GU72" i="9"/>
  <c r="GM102" i="9"/>
  <c r="GM73" i="9"/>
  <c r="GM72" i="9"/>
  <c r="GR102" i="9"/>
  <c r="GR73" i="9"/>
  <c r="GR72" i="9"/>
  <c r="GR26" i="16"/>
  <c r="GX56" i="9"/>
  <c r="GT56" i="9"/>
  <c r="GP56" i="9"/>
  <c r="GW56" i="9"/>
  <c r="GS56" i="9"/>
  <c r="GO56" i="9"/>
  <c r="GR56" i="9"/>
  <c r="GV56" i="9"/>
  <c r="GM56" i="9"/>
  <c r="GQ56" i="9"/>
  <c r="GU56" i="9"/>
  <c r="GN56" i="9"/>
  <c r="HH54" i="9"/>
  <c r="HD54" i="9"/>
  <c r="GZ54" i="9"/>
  <c r="HI54" i="9"/>
  <c r="HC54" i="9"/>
  <c r="HA54" i="9"/>
  <c r="HG54" i="9"/>
  <c r="HB54" i="9"/>
  <c r="HF54" i="9"/>
  <c r="HE54" i="9"/>
  <c r="HJ54" i="9"/>
  <c r="GY54" i="9"/>
  <c r="HI47" i="9"/>
  <c r="HI26" i="16" s="1"/>
  <c r="HE47" i="9"/>
  <c r="HE26" i="16" s="1"/>
  <c r="HA47" i="9"/>
  <c r="HA26" i="16" s="1"/>
  <c r="HH47" i="9"/>
  <c r="HH26" i="16" s="1"/>
  <c r="HD47" i="9"/>
  <c r="GZ47" i="9"/>
  <c r="HG47" i="9"/>
  <c r="HG26" i="16" s="1"/>
  <c r="HC47" i="9"/>
  <c r="HC26" i="16" s="1"/>
  <c r="GY47" i="9"/>
  <c r="HJ47" i="9"/>
  <c r="HJ26" i="16" s="1"/>
  <c r="HF47" i="9"/>
  <c r="HF26" i="16" s="1"/>
  <c r="HB47" i="9"/>
  <c r="HB26" i="16" s="1"/>
  <c r="T80" i="46"/>
  <c r="U92" i="27"/>
  <c r="U102" i="9"/>
  <c r="T94" i="46"/>
  <c r="T138" i="27"/>
  <c r="T92" i="46"/>
  <c r="T140" i="27"/>
  <c r="S159" i="27"/>
  <c r="V65" i="9"/>
  <c r="U26" i="16"/>
  <c r="U87" i="46" s="1"/>
  <c r="U73" i="9"/>
  <c r="U72" i="9"/>
  <c r="U79" i="46" s="1"/>
  <c r="V54" i="9"/>
  <c r="U56" i="9"/>
  <c r="V47" i="9"/>
  <c r="V32" i="16" s="1"/>
  <c r="GM138" i="27" l="1"/>
  <c r="T43" i="16"/>
  <c r="GZ26" i="16"/>
  <c r="GY34" i="16"/>
  <c r="S158" i="27"/>
  <c r="S160" i="27" s="1"/>
  <c r="T157" i="27" s="1"/>
  <c r="GY26" i="16"/>
  <c r="GL138" i="27"/>
  <c r="GY32" i="16"/>
  <c r="GZ32" i="16"/>
  <c r="GZ140" i="27" s="1"/>
  <c r="HA32" i="16"/>
  <c r="HA140" i="27" s="1"/>
  <c r="HB32" i="16"/>
  <c r="HB140" i="27" s="1"/>
  <c r="HC32" i="16"/>
  <c r="HC140" i="27" s="1"/>
  <c r="HD32" i="16"/>
  <c r="HE32" i="16"/>
  <c r="HE140" i="27" s="1"/>
  <c r="HF32" i="16"/>
  <c r="HF140" i="27" s="1"/>
  <c r="HG32" i="16"/>
  <c r="HG140" i="27" s="1"/>
  <c r="HH32" i="16"/>
  <c r="HI32" i="16"/>
  <c r="HI140" i="27" s="1"/>
  <c r="HJ32" i="16"/>
  <c r="HJ140" i="27" s="1"/>
  <c r="V34" i="16"/>
  <c r="T84" i="60"/>
  <c r="IR158" i="27"/>
  <c r="IR160" i="27" s="1"/>
  <c r="IS157" i="27" s="1"/>
  <c r="FN160" i="27"/>
  <c r="FO157" i="27" s="1"/>
  <c r="FO160" i="27" s="1"/>
  <c r="FP157" i="27" s="1"/>
  <c r="FP160" i="27" s="1"/>
  <c r="FQ157" i="27" s="1"/>
  <c r="FQ160" i="27" s="1"/>
  <c r="FR157" i="27" s="1"/>
  <c r="FR160" i="27" s="1"/>
  <c r="FS157" i="27" s="1"/>
  <c r="FS160" i="27" s="1"/>
  <c r="FT157" i="27" s="1"/>
  <c r="FT160" i="27" s="1"/>
  <c r="FU157" i="27" s="1"/>
  <c r="FU160" i="27" s="1"/>
  <c r="FV157" i="27" s="1"/>
  <c r="FV160" i="27" s="1"/>
  <c r="FW157" i="27" s="1"/>
  <c r="FW160" i="27" s="1"/>
  <c r="FX157" i="27" s="1"/>
  <c r="FX160" i="27" s="1"/>
  <c r="FY157" i="27" s="1"/>
  <c r="FY160" i="27" s="1"/>
  <c r="FZ157" i="27" s="1"/>
  <c r="GQ159" i="27"/>
  <c r="GP158" i="27"/>
  <c r="GP159" i="27"/>
  <c r="GO158" i="27"/>
  <c r="GT158" i="27"/>
  <c r="GU159" i="27"/>
  <c r="GN158" i="27"/>
  <c r="GO159" i="27"/>
  <c r="GT159" i="27"/>
  <c r="GS158" i="27"/>
  <c r="GA159" i="27"/>
  <c r="IT159" i="27" s="1"/>
  <c r="FZ158" i="27"/>
  <c r="IT140" i="27"/>
  <c r="GN159" i="27"/>
  <c r="GM158" i="27"/>
  <c r="GX159" i="27"/>
  <c r="GW158" i="27"/>
  <c r="GR158" i="27"/>
  <c r="GS159" i="27"/>
  <c r="GM140" i="27"/>
  <c r="U17" i="19"/>
  <c r="T128" i="46" s="1"/>
  <c r="GR159" i="27"/>
  <c r="GQ158" i="27"/>
  <c r="GV158" i="27"/>
  <c r="GW159" i="27"/>
  <c r="GV159" i="27"/>
  <c r="GU158" i="27"/>
  <c r="HB102" i="9"/>
  <c r="HB73" i="9"/>
  <c r="HB72" i="9"/>
  <c r="HF102" i="9"/>
  <c r="HF73" i="9"/>
  <c r="HF72" i="9"/>
  <c r="HC102" i="9"/>
  <c r="HC73" i="9"/>
  <c r="HC72" i="9"/>
  <c r="HH102" i="9"/>
  <c r="HH73" i="9"/>
  <c r="HH72" i="9"/>
  <c r="HI102" i="9"/>
  <c r="HI73" i="9"/>
  <c r="HI72" i="9"/>
  <c r="V71" i="46"/>
  <c r="HV65" i="9"/>
  <c r="HR65" i="9"/>
  <c r="HN65" i="9"/>
  <c r="HU65" i="9"/>
  <c r="HQ65" i="9"/>
  <c r="HM65" i="9"/>
  <c r="HT65" i="9"/>
  <c r="HP65" i="9"/>
  <c r="HL65" i="9"/>
  <c r="HS65" i="9"/>
  <c r="HO65" i="9"/>
  <c r="HK65" i="9"/>
  <c r="HJ102" i="9"/>
  <c r="HJ73" i="9"/>
  <c r="HJ72" i="9"/>
  <c r="HG102" i="9"/>
  <c r="HG73" i="9"/>
  <c r="HG72" i="9"/>
  <c r="GZ102" i="9"/>
  <c r="GZ73" i="9"/>
  <c r="GZ72" i="9"/>
  <c r="GY102" i="9"/>
  <c r="GY73" i="9"/>
  <c r="GY72" i="9"/>
  <c r="HE102" i="9"/>
  <c r="HE73" i="9"/>
  <c r="HE72" i="9"/>
  <c r="HA102" i="9"/>
  <c r="HA73" i="9"/>
  <c r="HA72" i="9"/>
  <c r="HD102" i="9"/>
  <c r="HD73" i="9"/>
  <c r="HD72" i="9"/>
  <c r="HD26" i="16"/>
  <c r="HH140" i="27"/>
  <c r="HD140" i="27"/>
  <c r="HJ56" i="9"/>
  <c r="HF56" i="9"/>
  <c r="HB56" i="9"/>
  <c r="HI56" i="9"/>
  <c r="HE56" i="9"/>
  <c r="HA56" i="9"/>
  <c r="HH56" i="9"/>
  <c r="GZ56" i="9"/>
  <c r="HG56" i="9"/>
  <c r="GY56" i="9"/>
  <c r="HD56" i="9"/>
  <c r="HC56" i="9"/>
  <c r="HT54" i="9"/>
  <c r="HP54" i="9"/>
  <c r="HL54" i="9"/>
  <c r="HS54" i="9"/>
  <c r="HN54" i="9"/>
  <c r="HV54" i="9"/>
  <c r="HK54" i="9"/>
  <c r="HR54" i="9"/>
  <c r="HM54" i="9"/>
  <c r="HQ54" i="9"/>
  <c r="HU54" i="9"/>
  <c r="HO54" i="9"/>
  <c r="HU47" i="9"/>
  <c r="HU26" i="16" s="1"/>
  <c r="HQ47" i="9"/>
  <c r="HQ26" i="16" s="1"/>
  <c r="HM47" i="9"/>
  <c r="HM26" i="16" s="1"/>
  <c r="HT47" i="9"/>
  <c r="HT26" i="16" s="1"/>
  <c r="HP47" i="9"/>
  <c r="HL47" i="9"/>
  <c r="HS47" i="9"/>
  <c r="HS26" i="16" s="1"/>
  <c r="HO47" i="9"/>
  <c r="HO26" i="16" s="1"/>
  <c r="HK47" i="9"/>
  <c r="HV47" i="9"/>
  <c r="HV26" i="16" s="1"/>
  <c r="HR47" i="9"/>
  <c r="HR26" i="16" s="1"/>
  <c r="HN47" i="9"/>
  <c r="HN26" i="16" s="1"/>
  <c r="U80" i="46"/>
  <c r="V92" i="27"/>
  <c r="V102" i="9"/>
  <c r="U94" i="46"/>
  <c r="U138" i="27"/>
  <c r="U92" i="46"/>
  <c r="U140" i="27"/>
  <c r="T159" i="27"/>
  <c r="W65" i="9"/>
  <c r="V26" i="16"/>
  <c r="V87" i="46" s="1"/>
  <c r="V73" i="9"/>
  <c r="V72" i="9"/>
  <c r="V79" i="46" s="1"/>
  <c r="W54" i="9"/>
  <c r="IA54" i="9" s="1"/>
  <c r="V56" i="9"/>
  <c r="W47" i="9"/>
  <c r="GY138" i="27" l="1"/>
  <c r="U43" i="16"/>
  <c r="HL26" i="16"/>
  <c r="HK34" i="16"/>
  <c r="W34" i="16"/>
  <c r="W138" i="27" s="1"/>
  <c r="W32" i="16"/>
  <c r="T158" i="27"/>
  <c r="T160" i="27" s="1"/>
  <c r="U157" i="27" s="1"/>
  <c r="HK32" i="16"/>
  <c r="HL32" i="16"/>
  <c r="HL140" i="27" s="1"/>
  <c r="HM32" i="16"/>
  <c r="HM140" i="27" s="1"/>
  <c r="HN32" i="16"/>
  <c r="HN140" i="27" s="1"/>
  <c r="HO32" i="16"/>
  <c r="HO140" i="27" s="1"/>
  <c r="HP32" i="16"/>
  <c r="HP140" i="27" s="1"/>
  <c r="HQ32" i="16"/>
  <c r="HQ140" i="27" s="1"/>
  <c r="HR32" i="16"/>
  <c r="HR140" i="27" s="1"/>
  <c r="HS32" i="16"/>
  <c r="HS140" i="27" s="1"/>
  <c r="HT32" i="16"/>
  <c r="HT140" i="27" s="1"/>
  <c r="HU32" i="16"/>
  <c r="HU140" i="27" s="1"/>
  <c r="HV32" i="16"/>
  <c r="HV140" i="27" s="1"/>
  <c r="GX138" i="27"/>
  <c r="HK26" i="16"/>
  <c r="IA47" i="9"/>
  <c r="IA26" i="16" s="1"/>
  <c r="U84" i="60"/>
  <c r="IS158" i="27"/>
  <c r="IS160" i="27" s="1"/>
  <c r="IT157" i="27" s="1"/>
  <c r="FZ160" i="27"/>
  <c r="GA157" i="27" s="1"/>
  <c r="GA160" i="27" s="1"/>
  <c r="GB157" i="27" s="1"/>
  <c r="GB160" i="27" s="1"/>
  <c r="GC157" i="27" s="1"/>
  <c r="GC160" i="27" s="1"/>
  <c r="GD157" i="27" s="1"/>
  <c r="GD160" i="27" s="1"/>
  <c r="GE157" i="27" s="1"/>
  <c r="GE160" i="27" s="1"/>
  <c r="GF157" i="27" s="1"/>
  <c r="GF160" i="27" s="1"/>
  <c r="GG157" i="27" s="1"/>
  <c r="GG160" i="27" s="1"/>
  <c r="GH157" i="27" s="1"/>
  <c r="GH160" i="27" s="1"/>
  <c r="GI157" i="27" s="1"/>
  <c r="GI160" i="27" s="1"/>
  <c r="GJ157" i="27" s="1"/>
  <c r="GJ160" i="27" s="1"/>
  <c r="GK157" i="27" s="1"/>
  <c r="GK160" i="27" s="1"/>
  <c r="GL157" i="27" s="1"/>
  <c r="HG159" i="27"/>
  <c r="HF158" i="27"/>
  <c r="GY140" i="27"/>
  <c r="V17" i="19"/>
  <c r="U128" i="46" s="1"/>
  <c r="GZ158" i="27"/>
  <c r="HA159" i="27"/>
  <c r="HF159" i="27"/>
  <c r="HE158" i="27"/>
  <c r="GZ159" i="27"/>
  <c r="GY158" i="27"/>
  <c r="HD158" i="27"/>
  <c r="HE159" i="27"/>
  <c r="HJ159" i="27"/>
  <c r="HI158" i="27"/>
  <c r="GL158" i="27"/>
  <c r="GM159" i="27"/>
  <c r="IU159" i="27" s="1"/>
  <c r="IU140" i="27"/>
  <c r="HB158" i="27"/>
  <c r="HC159" i="27"/>
  <c r="HD159" i="27"/>
  <c r="HC158" i="27"/>
  <c r="HH158" i="27"/>
  <c r="HI159" i="27"/>
  <c r="HH159" i="27"/>
  <c r="HG158" i="27"/>
  <c r="HB159" i="27"/>
  <c r="HA158" i="27"/>
  <c r="W71" i="46"/>
  <c r="IA65" i="9"/>
  <c r="HY65" i="9"/>
  <c r="HX65" i="9"/>
  <c r="HW65" i="9"/>
  <c r="HZ65" i="9"/>
  <c r="HO102" i="9"/>
  <c r="HO73" i="9"/>
  <c r="HO72" i="9"/>
  <c r="HM102" i="9"/>
  <c r="HM73" i="9"/>
  <c r="HM72" i="9"/>
  <c r="HN102" i="9"/>
  <c r="HN73" i="9"/>
  <c r="HN72" i="9"/>
  <c r="HT102" i="9"/>
  <c r="HT73" i="9"/>
  <c r="HT72" i="9"/>
  <c r="HR102" i="9"/>
  <c r="HR73" i="9"/>
  <c r="HR72" i="9"/>
  <c r="IA102" i="9"/>
  <c r="IA72" i="9"/>
  <c r="IA73" i="9"/>
  <c r="HU102" i="9"/>
  <c r="HU73" i="9"/>
  <c r="HU72" i="9"/>
  <c r="HK102" i="9"/>
  <c r="HK73" i="9"/>
  <c r="HK72" i="9"/>
  <c r="HL102" i="9"/>
  <c r="HL73" i="9"/>
  <c r="HL72" i="9"/>
  <c r="HS102" i="9"/>
  <c r="HS73" i="9"/>
  <c r="HS72" i="9"/>
  <c r="HQ102" i="9"/>
  <c r="HQ73" i="9"/>
  <c r="HQ72" i="9"/>
  <c r="HV102" i="9"/>
  <c r="HV73" i="9"/>
  <c r="HV72" i="9"/>
  <c r="HP102" i="9"/>
  <c r="HP73" i="9"/>
  <c r="HP72" i="9"/>
  <c r="HP26" i="16"/>
  <c r="HV56" i="9"/>
  <c r="HR56" i="9"/>
  <c r="HN56" i="9"/>
  <c r="HU56" i="9"/>
  <c r="HQ56" i="9"/>
  <c r="HM56" i="9"/>
  <c r="HP56" i="9"/>
  <c r="HS56" i="9"/>
  <c r="HL56" i="9"/>
  <c r="HT56" i="9"/>
  <c r="HK56" i="9"/>
  <c r="HO56" i="9"/>
  <c r="W92" i="27"/>
  <c r="HX54" i="9"/>
  <c r="HY54" i="9"/>
  <c r="HW54" i="9"/>
  <c r="HZ54" i="9"/>
  <c r="HY47" i="9"/>
  <c r="HY26" i="16" s="1"/>
  <c r="HX47" i="9"/>
  <c r="HW47" i="9"/>
  <c r="HZ47" i="9"/>
  <c r="HZ26" i="16" s="1"/>
  <c r="V80" i="46"/>
  <c r="V94" i="46"/>
  <c r="V138" i="27"/>
  <c r="V92" i="46"/>
  <c r="V140" i="27"/>
  <c r="U159" i="27"/>
  <c r="W26" i="16"/>
  <c r="W87" i="46" s="1"/>
  <c r="W94" i="46"/>
  <c r="W72" i="9"/>
  <c r="W79" i="46" s="1"/>
  <c r="W73" i="9"/>
  <c r="W56" i="9"/>
  <c r="IA56" i="9" s="1"/>
  <c r="W140" i="27" l="1"/>
  <c r="W158" i="27" s="1"/>
  <c r="HW32" i="16"/>
  <c r="HK138" i="27"/>
  <c r="V43" i="16"/>
  <c r="HX26" i="16"/>
  <c r="HW34" i="16"/>
  <c r="HX32" i="16"/>
  <c r="HX140" i="27" s="1"/>
  <c r="HY32" i="16"/>
  <c r="HY140" i="27" s="1"/>
  <c r="HZ32" i="16"/>
  <c r="HZ140" i="27" s="1"/>
  <c r="IA32" i="16"/>
  <c r="IA140" i="27" s="1"/>
  <c r="U158" i="27"/>
  <c r="W159" i="27"/>
  <c r="HJ138" i="27"/>
  <c r="W92" i="46"/>
  <c r="HW26" i="16"/>
  <c r="V84" i="60"/>
  <c r="IT158" i="27"/>
  <c r="IT160" i="27" s="1"/>
  <c r="IU157" i="27" s="1"/>
  <c r="GL160" i="27"/>
  <c r="GM157" i="27" s="1"/>
  <c r="GM160" i="27" s="1"/>
  <c r="GN157" i="27" s="1"/>
  <c r="GN160" i="27" s="1"/>
  <c r="GO157" i="27" s="1"/>
  <c r="GO160" i="27" s="1"/>
  <c r="GP157" i="27" s="1"/>
  <c r="GP160" i="27" s="1"/>
  <c r="GQ157" i="27" s="1"/>
  <c r="GQ160" i="27" s="1"/>
  <c r="GR157" i="27" s="1"/>
  <c r="GR160" i="27" s="1"/>
  <c r="GS157" i="27" s="1"/>
  <c r="GS160" i="27" s="1"/>
  <c r="GT157" i="27" s="1"/>
  <c r="GT160" i="27" s="1"/>
  <c r="GU157" i="27" s="1"/>
  <c r="GU160" i="27" s="1"/>
  <c r="GV157" i="27" s="1"/>
  <c r="GV160" i="27" s="1"/>
  <c r="GW157" i="27" s="1"/>
  <c r="GW160" i="27" s="1"/>
  <c r="GX157" i="27" s="1"/>
  <c r="HK140" i="27"/>
  <c r="W17" i="19"/>
  <c r="V128" i="46" s="1"/>
  <c r="HT159" i="27"/>
  <c r="HS158" i="27"/>
  <c r="HN159" i="27"/>
  <c r="HM158" i="27"/>
  <c r="GY159" i="27"/>
  <c r="IV159" i="27" s="1"/>
  <c r="GX158" i="27"/>
  <c r="IV140" i="27"/>
  <c r="HO159" i="27"/>
  <c r="HN158" i="27"/>
  <c r="HL158" i="27"/>
  <c r="HM159" i="27"/>
  <c r="HR159" i="27"/>
  <c r="HQ158" i="27"/>
  <c r="HL159" i="27"/>
  <c r="HK158" i="27"/>
  <c r="HP158" i="27"/>
  <c r="HQ159" i="27"/>
  <c r="HV159" i="27"/>
  <c r="HU158" i="27"/>
  <c r="HR158" i="27"/>
  <c r="HS159" i="27"/>
  <c r="HP159" i="27"/>
  <c r="HO158" i="27"/>
  <c r="HT158" i="27"/>
  <c r="HU159" i="27"/>
  <c r="HY102" i="9"/>
  <c r="HY73" i="9"/>
  <c r="HY72" i="9"/>
  <c r="HX102" i="9"/>
  <c r="HX73" i="9"/>
  <c r="HX72" i="9"/>
  <c r="HZ102" i="9"/>
  <c r="HZ72" i="9"/>
  <c r="HZ73" i="9"/>
  <c r="HW102" i="9"/>
  <c r="HW73" i="9"/>
  <c r="HW72" i="9"/>
  <c r="HY56" i="9"/>
  <c r="HX56" i="9"/>
  <c r="HW56" i="9"/>
  <c r="HZ56" i="9"/>
  <c r="W80" i="46"/>
  <c r="U160" i="27"/>
  <c r="V157" i="27" s="1"/>
  <c r="V159" i="27"/>
  <c r="E41" i="9"/>
  <c r="E49" i="46" s="1"/>
  <c r="V158" i="27" l="1"/>
  <c r="GX160" i="27"/>
  <c r="GY157" i="27" s="1"/>
  <c r="GY160" i="27" s="1"/>
  <c r="GZ157" i="27" s="1"/>
  <c r="GZ160" i="27" s="1"/>
  <c r="HA157" i="27" s="1"/>
  <c r="HA160" i="27" s="1"/>
  <c r="HB157" i="27" s="1"/>
  <c r="HB160" i="27" s="1"/>
  <c r="HC157" i="27" s="1"/>
  <c r="HC160" i="27" s="1"/>
  <c r="HD157" i="27" s="1"/>
  <c r="HD160" i="27" s="1"/>
  <c r="HE157" i="27" s="1"/>
  <c r="HE160" i="27" s="1"/>
  <c r="HF157" i="27" s="1"/>
  <c r="HF160" i="27" s="1"/>
  <c r="HG157" i="27" s="1"/>
  <c r="HG160" i="27" s="1"/>
  <c r="HH157" i="27" s="1"/>
  <c r="HH160" i="27" s="1"/>
  <c r="HI157" i="27" s="1"/>
  <c r="HI160" i="27" s="1"/>
  <c r="HJ157" i="27" s="1"/>
  <c r="HW138" i="27"/>
  <c r="W86" i="60"/>
  <c r="X19" i="19"/>
  <c r="W130" i="46" s="1"/>
  <c r="HV138" i="27"/>
  <c r="W84" i="60"/>
  <c r="IU158" i="27"/>
  <c r="IU160" i="27" s="1"/>
  <c r="IV157" i="27" s="1"/>
  <c r="HX159" i="27"/>
  <c r="HW158" i="27"/>
  <c r="HX158" i="27"/>
  <c r="HY159" i="27"/>
  <c r="HZ159" i="27"/>
  <c r="HY158" i="27"/>
  <c r="HZ158" i="27"/>
  <c r="IA159" i="27"/>
  <c r="HJ158" i="27"/>
  <c r="HK159" i="27"/>
  <c r="IW159" i="27" s="1"/>
  <c r="IW140" i="27"/>
  <c r="HW140" i="27"/>
  <c r="X17" i="19"/>
  <c r="W128" i="46" s="1"/>
  <c r="V160" i="27"/>
  <c r="W157" i="27" s="1"/>
  <c r="W160" i="27" s="1"/>
  <c r="J10" i="35"/>
  <c r="F10" i="35" s="1"/>
  <c r="J10" i="34"/>
  <c r="F10" i="34" s="1"/>
  <c r="F44" i="9"/>
  <c r="E9" i="31"/>
  <c r="IX138" i="27" l="1"/>
  <c r="IV158" i="27"/>
  <c r="IV160" i="27" s="1"/>
  <c r="IW157" i="27" s="1"/>
  <c r="IX158" i="27"/>
  <c r="HW159" i="27"/>
  <c r="IX159" i="27" s="1"/>
  <c r="HV158" i="27"/>
  <c r="IX140" i="27"/>
  <c r="HJ160" i="27"/>
  <c r="HK157" i="27" s="1"/>
  <c r="HK160" i="27" s="1"/>
  <c r="HL157" i="27" s="1"/>
  <c r="HL160" i="27" s="1"/>
  <c r="HM157" i="27" s="1"/>
  <c r="HM160" i="27" s="1"/>
  <c r="HN157" i="27" s="1"/>
  <c r="HN160" i="27" s="1"/>
  <c r="HO157" i="27" s="1"/>
  <c r="HO160" i="27" s="1"/>
  <c r="HP157" i="27" s="1"/>
  <c r="HP160" i="27" s="1"/>
  <c r="HQ157" i="27" s="1"/>
  <c r="HQ160" i="27" s="1"/>
  <c r="HR157" i="27" s="1"/>
  <c r="HR160" i="27" s="1"/>
  <c r="HS157" i="27" s="1"/>
  <c r="HS160" i="27" s="1"/>
  <c r="HT157" i="27" s="1"/>
  <c r="HT160" i="27" s="1"/>
  <c r="HU157" i="27" s="1"/>
  <c r="HU160" i="27" s="1"/>
  <c r="HV157" i="27" s="1"/>
  <c r="AJ44" i="9"/>
  <c r="AJ27" i="16" s="1"/>
  <c r="AF44" i="9"/>
  <c r="AF27" i="16" s="1"/>
  <c r="AL44" i="9"/>
  <c r="AL27" i="16" s="1"/>
  <c r="AL30" i="16" s="1"/>
  <c r="AL136" i="27" s="1"/>
  <c r="AL139" i="27" s="1"/>
  <c r="AK150" i="27" s="1"/>
  <c r="AG44" i="9"/>
  <c r="AG27" i="16" s="1"/>
  <c r="AA44" i="9"/>
  <c r="AA27" i="16" s="1"/>
  <c r="AK44" i="9"/>
  <c r="AK27" i="16" s="1"/>
  <c r="AE44" i="9"/>
  <c r="AE27" i="16" s="1"/>
  <c r="AE30" i="16" s="1"/>
  <c r="AE41" i="16" s="1"/>
  <c r="AB44" i="9"/>
  <c r="AB27" i="16" s="1"/>
  <c r="AI44" i="9"/>
  <c r="AI27" i="16" s="1"/>
  <c r="AD44" i="9"/>
  <c r="AD27" i="16" s="1"/>
  <c r="AH44" i="9"/>
  <c r="AH27" i="16" s="1"/>
  <c r="AC44" i="9"/>
  <c r="AC27" i="16" s="1"/>
  <c r="F27" i="16"/>
  <c r="F45" i="9"/>
  <c r="F88" i="46" l="1"/>
  <c r="IW158" i="27"/>
  <c r="IW160" i="27" s="1"/>
  <c r="IX157" i="27" s="1"/>
  <c r="IX160" i="27" s="1"/>
  <c r="HV160" i="27"/>
  <c r="HW157" i="27" s="1"/>
  <c r="HW160" i="27" s="1"/>
  <c r="HX157" i="27" s="1"/>
  <c r="HX160" i="27" s="1"/>
  <c r="HY157" i="27" s="1"/>
  <c r="HY160" i="27" s="1"/>
  <c r="HZ157" i="27" s="1"/>
  <c r="HZ160" i="27" s="1"/>
  <c r="IA157" i="27" s="1"/>
  <c r="IA160" i="27" s="1"/>
  <c r="IB157" i="27" s="1"/>
  <c r="IB160" i="27" s="1"/>
  <c r="AE136" i="27"/>
  <c r="AE139" i="27" s="1"/>
  <c r="AL45" i="9"/>
  <c r="AH45" i="9"/>
  <c r="AD45" i="9"/>
  <c r="AK45" i="9"/>
  <c r="AG45" i="9"/>
  <c r="AC45" i="9"/>
  <c r="AJ45" i="9"/>
  <c r="AF45" i="9"/>
  <c r="AE45" i="9"/>
  <c r="AB45" i="9"/>
  <c r="AA45" i="9"/>
  <c r="AI45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F40" i="9" s="1"/>
  <c r="F33" i="16" l="1"/>
  <c r="F8" i="31"/>
  <c r="E59" i="60"/>
  <c r="E60" i="60" s="1"/>
  <c r="F61" i="27"/>
  <c r="F63" i="27" s="1"/>
  <c r="AE150" i="27"/>
  <c r="AE151" i="27"/>
  <c r="G40" i="9"/>
  <c r="AK40" i="9"/>
  <c r="AK117" i="9" s="1"/>
  <c r="AG40" i="9"/>
  <c r="AG117" i="9" s="1"/>
  <c r="AC40" i="9"/>
  <c r="AC61" i="27" s="1"/>
  <c r="AJ40" i="9"/>
  <c r="AJ117" i="9" s="1"/>
  <c r="AF40" i="9"/>
  <c r="AB40" i="9"/>
  <c r="AB61" i="27" s="1"/>
  <c r="AI40" i="9"/>
  <c r="AI117" i="9" s="1"/>
  <c r="AE40" i="9"/>
  <c r="AE61" i="27" s="1"/>
  <c r="AE64" i="27" s="1"/>
  <c r="AA40" i="9"/>
  <c r="AA61" i="27" s="1"/>
  <c r="AL40" i="9"/>
  <c r="AL117" i="9" s="1"/>
  <c r="AH40" i="9"/>
  <c r="AH117" i="9" s="1"/>
  <c r="AD40" i="9"/>
  <c r="AD61" i="27" s="1"/>
  <c r="F83" i="9"/>
  <c r="AF117" i="9" l="1"/>
  <c r="AF119" i="9" s="1"/>
  <c r="AF121" i="9" s="1"/>
  <c r="AK33" i="16"/>
  <c r="AK119" i="9"/>
  <c r="AK121" i="9" s="1"/>
  <c r="AJ33" i="16"/>
  <c r="AJ119" i="9"/>
  <c r="AJ121" i="9" s="1"/>
  <c r="AH33" i="16"/>
  <c r="AH119" i="9"/>
  <c r="AH121" i="9" s="1"/>
  <c r="AI33" i="16"/>
  <c r="AI119" i="9"/>
  <c r="AI121" i="9" s="1"/>
  <c r="AL33" i="16"/>
  <c r="AL119" i="9"/>
  <c r="AL121" i="9" s="1"/>
  <c r="AG33" i="16"/>
  <c r="AG119" i="9"/>
  <c r="AG121" i="9" s="1"/>
  <c r="AD64" i="27"/>
  <c r="AC71" i="27" s="1"/>
  <c r="AF33" i="16"/>
  <c r="AF106" i="9"/>
  <c r="F59" i="60"/>
  <c r="F60" i="60" s="1"/>
  <c r="AE154" i="27"/>
  <c r="AF149" i="27" s="1"/>
  <c r="IG149" i="27" s="1"/>
  <c r="AH61" i="27"/>
  <c r="AH64" i="27" s="1"/>
  <c r="AI61" i="27"/>
  <c r="AI64" i="27" s="1"/>
  <c r="AL61" i="27"/>
  <c r="AL64" i="27" s="1"/>
  <c r="AG61" i="27"/>
  <c r="AG64" i="27" s="1"/>
  <c r="AF61" i="27"/>
  <c r="AF64" i="27" s="1"/>
  <c r="AK61" i="27"/>
  <c r="AK64" i="27" s="1"/>
  <c r="AJ61" i="27"/>
  <c r="AJ64" i="27" s="1"/>
  <c r="H40" i="9"/>
  <c r="BE40" i="9" s="1"/>
  <c r="AG108" i="9"/>
  <c r="AG83" i="9"/>
  <c r="AG84" i="9"/>
  <c r="AG106" i="9"/>
  <c r="AG105" i="9"/>
  <c r="AG70" i="9"/>
  <c r="AG67" i="9"/>
  <c r="AL108" i="9"/>
  <c r="AL83" i="9"/>
  <c r="AL84" i="9"/>
  <c r="AL105" i="9"/>
  <c r="AL106" i="9"/>
  <c r="AL70" i="9"/>
  <c r="AL67" i="9"/>
  <c r="AA108" i="9"/>
  <c r="AA106" i="9"/>
  <c r="AA105" i="9"/>
  <c r="AA83" i="9"/>
  <c r="AA70" i="9"/>
  <c r="AA67" i="9"/>
  <c r="AA84" i="9"/>
  <c r="AA85" i="9" s="1"/>
  <c r="AA86" i="9" s="1"/>
  <c r="AK108" i="9"/>
  <c r="AK83" i="9"/>
  <c r="AK84" i="9"/>
  <c r="AK105" i="9"/>
  <c r="AK106" i="9"/>
  <c r="AK70" i="9"/>
  <c r="AK67" i="9"/>
  <c r="AF84" i="9"/>
  <c r="AF108" i="9"/>
  <c r="AF83" i="9"/>
  <c r="AF105" i="9"/>
  <c r="AF70" i="9"/>
  <c r="AF67" i="9"/>
  <c r="AD108" i="9"/>
  <c r="AD106" i="9"/>
  <c r="AD105" i="9"/>
  <c r="AD83" i="9"/>
  <c r="AD84" i="9"/>
  <c r="AD70" i="9"/>
  <c r="AD67" i="9"/>
  <c r="AE108" i="9"/>
  <c r="AE83" i="9"/>
  <c r="AE84" i="9"/>
  <c r="AE106" i="9"/>
  <c r="AE105" i="9"/>
  <c r="AE70" i="9"/>
  <c r="AE67" i="9"/>
  <c r="AJ108" i="9"/>
  <c r="AJ84" i="9"/>
  <c r="AJ83" i="9"/>
  <c r="AJ106" i="9"/>
  <c r="AJ105" i="9"/>
  <c r="AJ70" i="9"/>
  <c r="AJ67" i="9"/>
  <c r="AB108" i="9"/>
  <c r="AB84" i="9"/>
  <c r="AB83" i="9"/>
  <c r="AB106" i="9"/>
  <c r="AB105" i="9"/>
  <c r="AB70" i="9"/>
  <c r="AB67" i="9"/>
  <c r="AH108" i="9"/>
  <c r="AH83" i="9"/>
  <c r="AH84" i="9"/>
  <c r="AH105" i="9"/>
  <c r="AH106" i="9"/>
  <c r="AH70" i="9"/>
  <c r="AH67" i="9"/>
  <c r="AI108" i="9"/>
  <c r="AI83" i="9"/>
  <c r="AI84" i="9"/>
  <c r="AI106" i="9"/>
  <c r="AI105" i="9"/>
  <c r="AI70" i="9"/>
  <c r="AI67" i="9"/>
  <c r="AC108" i="9"/>
  <c r="AC83" i="9"/>
  <c r="AC84" i="9"/>
  <c r="AC106" i="9"/>
  <c r="AC105" i="9"/>
  <c r="AC70" i="9"/>
  <c r="AC67" i="9"/>
  <c r="AW40" i="9"/>
  <c r="AS40" i="9"/>
  <c r="AO40" i="9"/>
  <c r="AV40" i="9"/>
  <c r="AR40" i="9"/>
  <c r="AN40" i="9"/>
  <c r="AU40" i="9"/>
  <c r="AQ40" i="9"/>
  <c r="AM40" i="9"/>
  <c r="AX40" i="9"/>
  <c r="AT40" i="9"/>
  <c r="AP40" i="9"/>
  <c r="F105" i="9"/>
  <c r="F90" i="27"/>
  <c r="F67" i="9"/>
  <c r="F84" i="9"/>
  <c r="F85" i="9" s="1"/>
  <c r="F64" i="27"/>
  <c r="F106" i="9"/>
  <c r="F55" i="46"/>
  <c r="F61" i="46" s="1"/>
  <c r="F245" i="46" s="1"/>
  <c r="F108" i="9"/>
  <c r="F297" i="46"/>
  <c r="I35" i="1"/>
  <c r="Z71" i="9" s="1"/>
  <c r="AX117" i="9" l="1"/>
  <c r="AX119" i="9" s="1"/>
  <c r="AX121" i="9" s="1"/>
  <c r="AN117" i="9"/>
  <c r="AN119" i="9" s="1"/>
  <c r="AN121" i="9" s="1"/>
  <c r="AS117" i="9"/>
  <c r="AS119" i="9" s="1"/>
  <c r="AS121" i="9" s="1"/>
  <c r="AM117" i="9"/>
  <c r="AM119" i="9" s="1"/>
  <c r="AM121" i="9" s="1"/>
  <c r="AR117" i="9"/>
  <c r="AR119" i="9" s="1"/>
  <c r="AR121" i="9" s="1"/>
  <c r="AW117" i="9"/>
  <c r="AW119" i="9" s="1"/>
  <c r="AW121" i="9" s="1"/>
  <c r="BE117" i="9"/>
  <c r="BE119" i="9" s="1"/>
  <c r="BE121" i="9" s="1"/>
  <c r="AP117" i="9"/>
  <c r="AP119" i="9" s="1"/>
  <c r="AP121" i="9" s="1"/>
  <c r="AQ117" i="9"/>
  <c r="AQ119" i="9" s="1"/>
  <c r="AQ121" i="9" s="1"/>
  <c r="AV117" i="9"/>
  <c r="AV119" i="9" s="1"/>
  <c r="AV121" i="9" s="1"/>
  <c r="AF125" i="9"/>
  <c r="AT117" i="9"/>
  <c r="AT119" i="9" s="1"/>
  <c r="AT121" i="9" s="1"/>
  <c r="AU117" i="9"/>
  <c r="AU119" i="9" s="1"/>
  <c r="AU121" i="9" s="1"/>
  <c r="AO117" i="9"/>
  <c r="AO119" i="9" s="1"/>
  <c r="AO121" i="9" s="1"/>
  <c r="AD71" i="27"/>
  <c r="AE71" i="27" s="1"/>
  <c r="AF71" i="27" s="1"/>
  <c r="AC73" i="27"/>
  <c r="AD70" i="27" s="1"/>
  <c r="AI77" i="27"/>
  <c r="AG77" i="27"/>
  <c r="BG40" i="9"/>
  <c r="BG117" i="9" s="1"/>
  <c r="AZ40" i="9"/>
  <c r="AZ117" i="9" s="1"/>
  <c r="BF40" i="9"/>
  <c r="BF117" i="9" s="1"/>
  <c r="BA40" i="9"/>
  <c r="BJ40" i="9"/>
  <c r="BJ117" i="9" s="1"/>
  <c r="G59" i="60"/>
  <c r="G60" i="60" s="1"/>
  <c r="E66" i="60"/>
  <c r="AY40" i="9"/>
  <c r="BD40" i="9"/>
  <c r="BD117" i="9" s="1"/>
  <c r="BI40" i="9"/>
  <c r="BB40" i="9"/>
  <c r="BC40" i="9"/>
  <c r="BH40" i="9"/>
  <c r="I40" i="9"/>
  <c r="AA107" i="9"/>
  <c r="AA109" i="9" s="1"/>
  <c r="AA110" i="9" s="1"/>
  <c r="G12" i="56"/>
  <c r="G13" i="56"/>
  <c r="G10" i="56"/>
  <c r="G11" i="56"/>
  <c r="AI107" i="9"/>
  <c r="AI109" i="9" s="1"/>
  <c r="AH107" i="9"/>
  <c r="AH109" i="9" s="1"/>
  <c r="AB107" i="9"/>
  <c r="AB109" i="9" s="1"/>
  <c r="AB110" i="9" s="1"/>
  <c r="AJ107" i="9"/>
  <c r="AJ109" i="9" s="1"/>
  <c r="AE107" i="9"/>
  <c r="AE109" i="9" s="1"/>
  <c r="AE110" i="9" s="1"/>
  <c r="AD107" i="9"/>
  <c r="AD109" i="9" s="1"/>
  <c r="AD110" i="9" s="1"/>
  <c r="AF107" i="9"/>
  <c r="AF109" i="9" s="1"/>
  <c r="AK107" i="9"/>
  <c r="AK109" i="9" s="1"/>
  <c r="AL107" i="9"/>
  <c r="AL109" i="9" s="1"/>
  <c r="AC107" i="9"/>
  <c r="AC109" i="9" s="1"/>
  <c r="AC110" i="9" s="1"/>
  <c r="AG107" i="9"/>
  <c r="AG109" i="9" s="1"/>
  <c r="AX61" i="27"/>
  <c r="AX64" i="27" s="1"/>
  <c r="AS61" i="27"/>
  <c r="AS64" i="27" s="1"/>
  <c r="BE61" i="27"/>
  <c r="BE64" i="27" s="1"/>
  <c r="AM61" i="27"/>
  <c r="AM64" i="27" s="1"/>
  <c r="AR61" i="27"/>
  <c r="AR64" i="27" s="1"/>
  <c r="AW61" i="27"/>
  <c r="AW64" i="27" s="1"/>
  <c r="AF62" i="27"/>
  <c r="IG61" i="27"/>
  <c r="AG62" i="27"/>
  <c r="AI62" i="27"/>
  <c r="AN61" i="27"/>
  <c r="AN64" i="27" s="1"/>
  <c r="AZ61" i="27"/>
  <c r="AZ64" i="27" s="1"/>
  <c r="AP61" i="27"/>
  <c r="AP64" i="27" s="1"/>
  <c r="AQ61" i="27"/>
  <c r="AQ64" i="27" s="1"/>
  <c r="AV61" i="27"/>
  <c r="AV64" i="27" s="1"/>
  <c r="AT61" i="27"/>
  <c r="AT64" i="27" s="1"/>
  <c r="AU61" i="27"/>
  <c r="AU64" i="27" s="1"/>
  <c r="AO61" i="27"/>
  <c r="AO64" i="27" s="1"/>
  <c r="AK62" i="27"/>
  <c r="AL62" i="27"/>
  <c r="AL66" i="27" s="1"/>
  <c r="AH62" i="27"/>
  <c r="AJ62" i="27"/>
  <c r="AM108" i="9"/>
  <c r="AM84" i="9"/>
  <c r="AM106" i="9"/>
  <c r="AM105" i="9"/>
  <c r="AM107" i="9"/>
  <c r="AM70" i="9"/>
  <c r="AM67" i="9"/>
  <c r="AW108" i="9"/>
  <c r="AW84" i="9"/>
  <c r="AW106" i="9"/>
  <c r="AW105" i="9"/>
  <c r="AW107" i="9"/>
  <c r="AW70" i="9"/>
  <c r="AW67" i="9"/>
  <c r="AC85" i="9"/>
  <c r="AC86" i="9" s="1"/>
  <c r="AC87" i="9" s="1"/>
  <c r="AB85" i="9"/>
  <c r="AB86" i="9" s="1"/>
  <c r="AJ68" i="9"/>
  <c r="AJ85" i="9"/>
  <c r="AJ86" i="9" s="1"/>
  <c r="AJ87" i="9" s="1"/>
  <c r="AE85" i="9"/>
  <c r="AE86" i="9" s="1"/>
  <c r="AF68" i="9"/>
  <c r="AA68" i="9"/>
  <c r="AA69" i="9" s="1"/>
  <c r="AL68" i="9"/>
  <c r="AG85" i="9"/>
  <c r="AG86" i="9" s="1"/>
  <c r="AN108" i="9"/>
  <c r="AN84" i="9"/>
  <c r="AN85" i="9" s="1"/>
  <c r="AN86" i="9" s="1"/>
  <c r="AN106" i="9"/>
  <c r="AN105" i="9"/>
  <c r="AN107" i="9"/>
  <c r="AN70" i="9"/>
  <c r="AN67" i="9"/>
  <c r="AN68" i="9" s="1"/>
  <c r="AR108" i="9"/>
  <c r="AR84" i="9"/>
  <c r="AR106" i="9"/>
  <c r="AR105" i="9"/>
  <c r="AR107" i="9"/>
  <c r="AR70" i="9"/>
  <c r="AR67" i="9"/>
  <c r="AP108" i="9"/>
  <c r="AP84" i="9"/>
  <c r="AP105" i="9"/>
  <c r="AP106" i="9"/>
  <c r="AP107" i="9"/>
  <c r="AP70" i="9"/>
  <c r="AP67" i="9"/>
  <c r="AQ108" i="9"/>
  <c r="AQ84" i="9"/>
  <c r="AQ106" i="9"/>
  <c r="AQ105" i="9"/>
  <c r="AQ107" i="9"/>
  <c r="AQ70" i="9"/>
  <c r="AQ67" i="9"/>
  <c r="AV84" i="9"/>
  <c r="AV85" i="9" s="1"/>
  <c r="AV86" i="9" s="1"/>
  <c r="AV108" i="9"/>
  <c r="AV106" i="9"/>
  <c r="AV105" i="9"/>
  <c r="AV107" i="9"/>
  <c r="AV70" i="9"/>
  <c r="AV67" i="9"/>
  <c r="AV68" i="9" s="1"/>
  <c r="AI68" i="9"/>
  <c r="AH85" i="9"/>
  <c r="AH86" i="9" s="1"/>
  <c r="AB68" i="9"/>
  <c r="AB69" i="9" s="1"/>
  <c r="AD68" i="9"/>
  <c r="AD69" i="9" s="1"/>
  <c r="AD85" i="9"/>
  <c r="AD86" i="9" s="1"/>
  <c r="AF85" i="9"/>
  <c r="AF86" i="9" s="1"/>
  <c r="AF87" i="9" s="1"/>
  <c r="AK68" i="9"/>
  <c r="AX108" i="9"/>
  <c r="AX84" i="9"/>
  <c r="AX106" i="9"/>
  <c r="AX105" i="9"/>
  <c r="AX107" i="9"/>
  <c r="AX70" i="9"/>
  <c r="AX67" i="9"/>
  <c r="AX68" i="9" s="1"/>
  <c r="AT108" i="9"/>
  <c r="AT106" i="9"/>
  <c r="AT105" i="9"/>
  <c r="AT84" i="9"/>
  <c r="AT107" i="9"/>
  <c r="AT70" i="9"/>
  <c r="AT67" i="9"/>
  <c r="AU108" i="9"/>
  <c r="AU84" i="9"/>
  <c r="AU106" i="9"/>
  <c r="AU105" i="9"/>
  <c r="AU107" i="9"/>
  <c r="AU70" i="9"/>
  <c r="AU67" i="9"/>
  <c r="AO108" i="9"/>
  <c r="AO84" i="9"/>
  <c r="AO106" i="9"/>
  <c r="AO105" i="9"/>
  <c r="AO107" i="9"/>
  <c r="AO70" i="9"/>
  <c r="AO67" i="9"/>
  <c r="AC68" i="9"/>
  <c r="AC69" i="9" s="1"/>
  <c r="AE68" i="9"/>
  <c r="AE69" i="9" s="1"/>
  <c r="AL85" i="9"/>
  <c r="AL86" i="9" s="1"/>
  <c r="AL87" i="9" s="1"/>
  <c r="AL88" i="9" s="1"/>
  <c r="AG68" i="9"/>
  <c r="AS108" i="9"/>
  <c r="AS84" i="9"/>
  <c r="AS106" i="9"/>
  <c r="AS105" i="9"/>
  <c r="AS107" i="9"/>
  <c r="AS70" i="9"/>
  <c r="AS67" i="9"/>
  <c r="BE108" i="9"/>
  <c r="BE106" i="9"/>
  <c r="BE84" i="9"/>
  <c r="BE105" i="9"/>
  <c r="BE107" i="9"/>
  <c r="BE70" i="9"/>
  <c r="BE67" i="9"/>
  <c r="AI85" i="9"/>
  <c r="AI86" i="9" s="1"/>
  <c r="AH68" i="9"/>
  <c r="AK85" i="9"/>
  <c r="AK86" i="9" s="1"/>
  <c r="AA87" i="9"/>
  <c r="AA88" i="9" s="1"/>
  <c r="F62" i="27"/>
  <c r="F79" i="27" s="1"/>
  <c r="F70" i="46"/>
  <c r="F76" i="46" s="1"/>
  <c r="F65" i="46" s="1"/>
  <c r="F249" i="46" s="1"/>
  <c r="F300" i="46"/>
  <c r="F299" i="46"/>
  <c r="F298" i="46"/>
  <c r="G13" i="30"/>
  <c r="G12" i="30"/>
  <c r="G10" i="30"/>
  <c r="G88" i="30" s="1"/>
  <c r="G11" i="30"/>
  <c r="G89" i="30" s="1"/>
  <c r="E76" i="46"/>
  <c r="D91" i="27"/>
  <c r="E57" i="31"/>
  <c r="E59" i="31" s="1"/>
  <c r="E107" i="9"/>
  <c r="E109" i="9" s="1"/>
  <c r="F107" i="9"/>
  <c r="F109" i="9" s="1"/>
  <c r="F86" i="9"/>
  <c r="F87" i="9" s="1"/>
  <c r="F47" i="46"/>
  <c r="I34" i="35"/>
  <c r="E34" i="35"/>
  <c r="D120" i="31"/>
  <c r="E120" i="31" s="1"/>
  <c r="E122" i="31" s="1"/>
  <c r="F202" i="31" s="1"/>
  <c r="E34" i="34"/>
  <c r="I34" i="34"/>
  <c r="D34" i="31"/>
  <c r="E34" i="31" s="1"/>
  <c r="F34" i="35"/>
  <c r="F34" i="34"/>
  <c r="H21" i="31"/>
  <c r="J21" i="31"/>
  <c r="K21" i="31"/>
  <c r="M21" i="31"/>
  <c r="E21" i="31"/>
  <c r="P21" i="31"/>
  <c r="F20" i="34"/>
  <c r="F22" i="34" s="1"/>
  <c r="I21" i="31"/>
  <c r="L21" i="31"/>
  <c r="G21" i="31"/>
  <c r="F21" i="31"/>
  <c r="N21" i="31"/>
  <c r="O21" i="31"/>
  <c r="F20" i="35"/>
  <c r="F22" i="35" s="1"/>
  <c r="Q21" i="31"/>
  <c r="R21" i="31"/>
  <c r="S21" i="31"/>
  <c r="T21" i="31"/>
  <c r="U21" i="31"/>
  <c r="V21" i="31"/>
  <c r="W21" i="31"/>
  <c r="D71" i="9"/>
  <c r="BE71" i="9" s="1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IA57" i="9" s="1"/>
  <c r="IA59" i="9" s="1"/>
  <c r="E33" i="1"/>
  <c r="E35" i="1" s="1"/>
  <c r="F70" i="9"/>
  <c r="F41" i="9"/>
  <c r="F9" i="31" s="1"/>
  <c r="H23" i="1"/>
  <c r="I24" i="1"/>
  <c r="M31" i="1" s="1"/>
  <c r="F7" i="16" s="1"/>
  <c r="I23" i="1"/>
  <c r="E38" i="1" s="1"/>
  <c r="AD72" i="27" l="1"/>
  <c r="AG125" i="9"/>
  <c r="BC117" i="9"/>
  <c r="BC119" i="9" s="1"/>
  <c r="BC121" i="9" s="1"/>
  <c r="AY117" i="9"/>
  <c r="AY119" i="9" s="1"/>
  <c r="AY121" i="9" s="1"/>
  <c r="BA117" i="9"/>
  <c r="BA119" i="9" s="1"/>
  <c r="BA121" i="9" s="1"/>
  <c r="BB117" i="9"/>
  <c r="BB119" i="9" s="1"/>
  <c r="BB121" i="9" s="1"/>
  <c r="BI117" i="9"/>
  <c r="BI119" i="9" s="1"/>
  <c r="BI121" i="9" s="1"/>
  <c r="BH117" i="9"/>
  <c r="BH119" i="9" s="1"/>
  <c r="BH121" i="9" s="1"/>
  <c r="BF84" i="9"/>
  <c r="BF85" i="9" s="1"/>
  <c r="BF86" i="9" s="1"/>
  <c r="BF119" i="9"/>
  <c r="BF121" i="9" s="1"/>
  <c r="AZ84" i="9"/>
  <c r="AZ85" i="9" s="1"/>
  <c r="AZ86" i="9" s="1"/>
  <c r="AZ119" i="9"/>
  <c r="AZ121" i="9" s="1"/>
  <c r="BD106" i="9"/>
  <c r="BD119" i="9"/>
  <c r="BD121" i="9" s="1"/>
  <c r="BJ61" i="27"/>
  <c r="BJ64" i="27" s="1"/>
  <c r="BJ119" i="9"/>
  <c r="BJ121" i="9" s="1"/>
  <c r="BG61" i="27"/>
  <c r="BG64" i="27" s="1"/>
  <c r="BG119" i="9"/>
  <c r="BG121" i="9" s="1"/>
  <c r="BF70" i="9"/>
  <c r="AF28" i="16"/>
  <c r="G14" i="19" s="1"/>
  <c r="F28" i="16"/>
  <c r="F89" i="46" s="1"/>
  <c r="BJ107" i="9"/>
  <c r="BG107" i="9"/>
  <c r="BG105" i="9"/>
  <c r="BG108" i="9"/>
  <c r="BJ84" i="9"/>
  <c r="BJ85" i="9" s="1"/>
  <c r="BJ86" i="9" s="1"/>
  <c r="BJ67" i="9"/>
  <c r="BJ68" i="9" s="1"/>
  <c r="BJ105" i="9"/>
  <c r="BG67" i="9"/>
  <c r="BG68" i="9" s="1"/>
  <c r="BG106" i="9"/>
  <c r="BJ70" i="9"/>
  <c r="BG70" i="9"/>
  <c r="BG84" i="9"/>
  <c r="BG85" i="9" s="1"/>
  <c r="BG86" i="9" s="1"/>
  <c r="AZ107" i="9"/>
  <c r="AZ105" i="9"/>
  <c r="AZ108" i="9"/>
  <c r="AZ67" i="9"/>
  <c r="AZ68" i="9" s="1"/>
  <c r="AZ106" i="9"/>
  <c r="AZ70" i="9"/>
  <c r="BF61" i="27"/>
  <c r="BF107" i="9"/>
  <c r="BF108" i="9"/>
  <c r="BF105" i="9"/>
  <c r="BD67" i="9"/>
  <c r="BD68" i="9" s="1"/>
  <c r="BJ108" i="9"/>
  <c r="BF67" i="9"/>
  <c r="BF68" i="9" s="1"/>
  <c r="BF106" i="9"/>
  <c r="BC84" i="9"/>
  <c r="BC85" i="9" s="1"/>
  <c r="BC86" i="9" s="1"/>
  <c r="AY67" i="9"/>
  <c r="AY68" i="9" s="1"/>
  <c r="BA108" i="9"/>
  <c r="BA105" i="9"/>
  <c r="BA67" i="9"/>
  <c r="BA68" i="9" s="1"/>
  <c r="BA106" i="9"/>
  <c r="BC70" i="9"/>
  <c r="BA61" i="27"/>
  <c r="BA70" i="9"/>
  <c r="BA84" i="9"/>
  <c r="BA85" i="9" s="1"/>
  <c r="BA86" i="9" s="1"/>
  <c r="BA107" i="9"/>
  <c r="BJ106" i="9"/>
  <c r="BB105" i="9"/>
  <c r="BI84" i="9"/>
  <c r="BI85" i="9" s="1"/>
  <c r="BI86" i="9" s="1"/>
  <c r="BH106" i="9"/>
  <c r="BD84" i="9"/>
  <c r="BD85" i="9" s="1"/>
  <c r="BD86" i="9" s="1"/>
  <c r="BC106" i="9"/>
  <c r="AY61" i="27"/>
  <c r="AY64" i="27" s="1"/>
  <c r="BC107" i="9"/>
  <c r="BC108" i="9"/>
  <c r="AY107" i="9"/>
  <c r="BC105" i="9"/>
  <c r="AY84" i="9"/>
  <c r="AY85" i="9" s="1"/>
  <c r="AY86" i="9" s="1"/>
  <c r="BC61" i="27"/>
  <c r="J40" i="9"/>
  <c r="CG40" i="9" s="1"/>
  <c r="BC67" i="9"/>
  <c r="BC68" i="9" s="1"/>
  <c r="AY108" i="9"/>
  <c r="BK40" i="9"/>
  <c r="BK117" i="9" s="1"/>
  <c r="BH105" i="9"/>
  <c r="BT40" i="9"/>
  <c r="BT117" i="9" s="1"/>
  <c r="BI106" i="9"/>
  <c r="BN40" i="9"/>
  <c r="BN117" i="9" s="1"/>
  <c r="BO40" i="9"/>
  <c r="BO117" i="9" s="1"/>
  <c r="BQ40" i="9"/>
  <c r="BQ108" i="9" s="1"/>
  <c r="BI107" i="9"/>
  <c r="BR40" i="9"/>
  <c r="BR117" i="9" s="1"/>
  <c r="BL40" i="9"/>
  <c r="BU40" i="9"/>
  <c r="BU117" i="9" s="1"/>
  <c r="BI108" i="9"/>
  <c r="BV40" i="9"/>
  <c r="BV117" i="9" s="1"/>
  <c r="BP40" i="9"/>
  <c r="BM40" i="9"/>
  <c r="BM117" i="9" s="1"/>
  <c r="H59" i="60"/>
  <c r="H60" i="60" s="1"/>
  <c r="AY105" i="9"/>
  <c r="BE109" i="27"/>
  <c r="BE127" i="27" s="1"/>
  <c r="BF128" i="27" s="1"/>
  <c r="BG84" i="19" s="1"/>
  <c r="BE114" i="9"/>
  <c r="F66" i="60"/>
  <c r="F203" i="60"/>
  <c r="E65" i="60"/>
  <c r="AY70" i="9"/>
  <c r="AY106" i="9"/>
  <c r="AB7" i="16"/>
  <c r="BS40" i="9"/>
  <c r="BS117" i="9" s="1"/>
  <c r="BI67" i="9"/>
  <c r="BI68" i="9" s="1"/>
  <c r="BI105" i="9"/>
  <c r="BI61" i="27"/>
  <c r="BI64" i="27" s="1"/>
  <c r="BI70" i="9"/>
  <c r="BB106" i="9"/>
  <c r="BH70" i="9"/>
  <c r="BH84" i="9"/>
  <c r="BH85" i="9" s="1"/>
  <c r="BH86" i="9" s="1"/>
  <c r="BD107" i="9"/>
  <c r="BD108" i="9"/>
  <c r="BH107" i="9"/>
  <c r="BH108" i="9"/>
  <c r="BD105" i="9"/>
  <c r="BH61" i="27"/>
  <c r="BD61" i="27"/>
  <c r="BH67" i="9"/>
  <c r="BH68" i="9" s="1"/>
  <c r="BD70" i="9"/>
  <c r="BB67" i="9"/>
  <c r="BB68" i="9" s="1"/>
  <c r="BB70" i="9"/>
  <c r="BB84" i="9"/>
  <c r="BB85" i="9" s="1"/>
  <c r="BB86" i="9" s="1"/>
  <c r="BB107" i="9"/>
  <c r="BB108" i="9"/>
  <c r="BB61" i="27"/>
  <c r="G89" i="56"/>
  <c r="G22" i="56"/>
  <c r="G21" i="56"/>
  <c r="G88" i="56"/>
  <c r="AE74" i="9"/>
  <c r="AH74" i="9"/>
  <c r="AB74" i="9"/>
  <c r="AL74" i="9"/>
  <c r="AG74" i="9"/>
  <c r="AA74" i="9"/>
  <c r="AA79" i="9" s="1"/>
  <c r="AF74" i="9"/>
  <c r="AD74" i="9"/>
  <c r="AJ74" i="9"/>
  <c r="AK74" i="9"/>
  <c r="AC74" i="9"/>
  <c r="AC79" i="9" s="1"/>
  <c r="AI74" i="9"/>
  <c r="AU74" i="9"/>
  <c r="AU108" i="27" s="1"/>
  <c r="AX74" i="9"/>
  <c r="AX108" i="27" s="1"/>
  <c r="AR74" i="9"/>
  <c r="AR108" i="27" s="1"/>
  <c r="AW74" i="9"/>
  <c r="AW108" i="27" s="1"/>
  <c r="AO74" i="9"/>
  <c r="AO108" i="27" s="1"/>
  <c r="AV74" i="9"/>
  <c r="AV108" i="27" s="1"/>
  <c r="AP74" i="9"/>
  <c r="AP108" i="27" s="1"/>
  <c r="AM74" i="9"/>
  <c r="AM108" i="27" s="1"/>
  <c r="AT74" i="9"/>
  <c r="AT108" i="27" s="1"/>
  <c r="AQ74" i="9"/>
  <c r="AQ108" i="27" s="1"/>
  <c r="AS74" i="9"/>
  <c r="AS108" i="27" s="1"/>
  <c r="AN74" i="9"/>
  <c r="AN108" i="27" s="1"/>
  <c r="BB74" i="9"/>
  <c r="BM74" i="9"/>
  <c r="BN74" i="9"/>
  <c r="BL74" i="9"/>
  <c r="BA74" i="9"/>
  <c r="BI74" i="9"/>
  <c r="AZ74" i="9"/>
  <c r="BQ74" i="9"/>
  <c r="BP74" i="9"/>
  <c r="AY74" i="9"/>
  <c r="BV74" i="9"/>
  <c r="BT74" i="9"/>
  <c r="BE74" i="9"/>
  <c r="BE108" i="27" s="1"/>
  <c r="BH74" i="9"/>
  <c r="BO74" i="9"/>
  <c r="BG74" i="9"/>
  <c r="BD74" i="9"/>
  <c r="BR74" i="9"/>
  <c r="BU74" i="9"/>
  <c r="BF74" i="9"/>
  <c r="BJ74" i="9"/>
  <c r="BS74" i="9"/>
  <c r="BK74" i="9"/>
  <c r="BC74" i="9"/>
  <c r="CA74" i="9"/>
  <c r="BZ74" i="9"/>
  <c r="BX74" i="9"/>
  <c r="CH74" i="9"/>
  <c r="BW74" i="9"/>
  <c r="CE74" i="9"/>
  <c r="CD74" i="9"/>
  <c r="CB74" i="9"/>
  <c r="CC74" i="9"/>
  <c r="CF74" i="9"/>
  <c r="BY74" i="9"/>
  <c r="CG74" i="9"/>
  <c r="CL74" i="9"/>
  <c r="CM74" i="9"/>
  <c r="CI74" i="9"/>
  <c r="CQ74" i="9"/>
  <c r="CP74" i="9"/>
  <c r="CS74" i="9"/>
  <c r="CN74" i="9"/>
  <c r="CT74" i="9"/>
  <c r="CK74" i="9"/>
  <c r="CR74" i="9"/>
  <c r="CO74" i="9"/>
  <c r="CJ74" i="9"/>
  <c r="DC74" i="9"/>
  <c r="DB74" i="9"/>
  <c r="DF74" i="9"/>
  <c r="CU74" i="9"/>
  <c r="DA74" i="9"/>
  <c r="DD74" i="9"/>
  <c r="CX74" i="9"/>
  <c r="CY74" i="9"/>
  <c r="DE74" i="9"/>
  <c r="CV74" i="9"/>
  <c r="CW74" i="9"/>
  <c r="CZ74" i="9"/>
  <c r="DR74" i="9"/>
  <c r="DK74" i="9"/>
  <c r="DH74" i="9"/>
  <c r="DI74" i="9"/>
  <c r="DQ74" i="9"/>
  <c r="DL74" i="9"/>
  <c r="DN74" i="9"/>
  <c r="DJ74" i="9"/>
  <c r="DG74" i="9"/>
  <c r="DO74" i="9"/>
  <c r="DP74" i="9"/>
  <c r="DM74" i="9"/>
  <c r="DS74" i="9"/>
  <c r="DV74" i="9"/>
  <c r="ED74" i="9"/>
  <c r="DW74" i="9"/>
  <c r="EA74" i="9"/>
  <c r="DY74" i="9"/>
  <c r="DX74" i="9"/>
  <c r="DZ74" i="9"/>
  <c r="EC74" i="9"/>
  <c r="EB74" i="9"/>
  <c r="DU74" i="9"/>
  <c r="DT74" i="9"/>
  <c r="EE74" i="9"/>
  <c r="EO74" i="9"/>
  <c r="EG74" i="9"/>
  <c r="EN74" i="9"/>
  <c r="EK74" i="9"/>
  <c r="EF74" i="9"/>
  <c r="EJ74" i="9"/>
  <c r="EH74" i="9"/>
  <c r="EI74" i="9"/>
  <c r="EL74" i="9"/>
  <c r="EM74" i="9"/>
  <c r="EP74" i="9"/>
  <c r="EW74" i="9"/>
  <c r="EZ74" i="9"/>
  <c r="ES74" i="9"/>
  <c r="FA74" i="9"/>
  <c r="ER74" i="9"/>
  <c r="EV74" i="9"/>
  <c r="EU74" i="9"/>
  <c r="EY74" i="9"/>
  <c r="FB74" i="9"/>
  <c r="EX74" i="9"/>
  <c r="ET74" i="9"/>
  <c r="EQ74" i="9"/>
  <c r="FL74" i="9"/>
  <c r="FC74" i="9"/>
  <c r="FN74" i="9"/>
  <c r="FG74" i="9"/>
  <c r="FJ74" i="9"/>
  <c r="FE74" i="9"/>
  <c r="FD74" i="9"/>
  <c r="FI74" i="9"/>
  <c r="FH74" i="9"/>
  <c r="FF74" i="9"/>
  <c r="FM74" i="9"/>
  <c r="FK74" i="9"/>
  <c r="FW74" i="9"/>
  <c r="FS74" i="9"/>
  <c r="FX74" i="9"/>
  <c r="FP74" i="9"/>
  <c r="FU74" i="9"/>
  <c r="FO74" i="9"/>
  <c r="FR74" i="9"/>
  <c r="FY74" i="9"/>
  <c r="FZ74" i="9"/>
  <c r="FQ74" i="9"/>
  <c r="FT74" i="9"/>
  <c r="FV74" i="9"/>
  <c r="GJ74" i="9"/>
  <c r="GB74" i="9"/>
  <c r="GA74" i="9"/>
  <c r="GC74" i="9"/>
  <c r="GG74" i="9"/>
  <c r="GI74" i="9"/>
  <c r="GL74" i="9"/>
  <c r="GD74" i="9"/>
  <c r="GH74" i="9"/>
  <c r="GF74" i="9"/>
  <c r="GE74" i="9"/>
  <c r="GK74" i="9"/>
  <c r="GV74" i="9"/>
  <c r="GN74" i="9"/>
  <c r="GO74" i="9"/>
  <c r="GQ74" i="9"/>
  <c r="GS74" i="9"/>
  <c r="GX74" i="9"/>
  <c r="GT74" i="9"/>
  <c r="GP74" i="9"/>
  <c r="GR74" i="9"/>
  <c r="GW74" i="9"/>
  <c r="GU74" i="9"/>
  <c r="GM74" i="9"/>
  <c r="HB74" i="9"/>
  <c r="HF74" i="9"/>
  <c r="HC74" i="9"/>
  <c r="HI74" i="9"/>
  <c r="GZ74" i="9"/>
  <c r="HD74" i="9"/>
  <c r="HJ74" i="9"/>
  <c r="HG74" i="9"/>
  <c r="GY74" i="9"/>
  <c r="HE74" i="9"/>
  <c r="HA74" i="9"/>
  <c r="HH74" i="9"/>
  <c r="HN74" i="9"/>
  <c r="HK74" i="9"/>
  <c r="HS74" i="9"/>
  <c r="HV74" i="9"/>
  <c r="HT74" i="9"/>
  <c r="IA74" i="9"/>
  <c r="HL74" i="9"/>
  <c r="HP74" i="9"/>
  <c r="HO74" i="9"/>
  <c r="HM74" i="9"/>
  <c r="HR74" i="9"/>
  <c r="HU74" i="9"/>
  <c r="HQ74" i="9"/>
  <c r="HY74" i="9"/>
  <c r="HW74" i="9"/>
  <c r="HX74" i="9"/>
  <c r="HZ74" i="9"/>
  <c r="G91" i="56"/>
  <c r="G24" i="56"/>
  <c r="G90" i="56"/>
  <c r="G23" i="56"/>
  <c r="AH69" i="9"/>
  <c r="AH107" i="27" s="1"/>
  <c r="AF69" i="9"/>
  <c r="AF107" i="27" s="1"/>
  <c r="AU62" i="27"/>
  <c r="AQ62" i="27"/>
  <c r="AW62" i="27"/>
  <c r="AM62" i="27"/>
  <c r="IH61" i="27"/>
  <c r="AS62" i="27"/>
  <c r="AH78" i="27"/>
  <c r="AF77" i="27"/>
  <c r="AL69" i="9"/>
  <c r="AL107" i="27" s="1"/>
  <c r="G21" i="30"/>
  <c r="G66" i="30" s="1"/>
  <c r="AG71" i="27"/>
  <c r="AO62" i="27"/>
  <c r="AT62" i="27"/>
  <c r="AV62" i="27"/>
  <c r="AP62" i="27"/>
  <c r="IG62" i="27"/>
  <c r="IG66" i="27" s="1"/>
  <c r="IG63" i="27"/>
  <c r="IG64" i="27" s="1"/>
  <c r="AR62" i="27"/>
  <c r="BE62" i="27"/>
  <c r="AX62" i="27"/>
  <c r="AD73" i="27"/>
  <c r="AZ62" i="27"/>
  <c r="AN62" i="27"/>
  <c r="AO71" i="9"/>
  <c r="BF71" i="9"/>
  <c r="AE71" i="9"/>
  <c r="AE76" i="9" s="1"/>
  <c r="AE77" i="9" s="1"/>
  <c r="AE81" i="9" s="1"/>
  <c r="AI71" i="9"/>
  <c r="AK71" i="9"/>
  <c r="AJ71" i="9"/>
  <c r="AC71" i="9"/>
  <c r="AG71" i="9"/>
  <c r="AL71" i="9"/>
  <c r="AF71" i="9"/>
  <c r="AF114" i="9" s="1"/>
  <c r="AD71" i="9"/>
  <c r="AB71" i="9"/>
  <c r="AH71" i="9"/>
  <c r="AA71" i="9"/>
  <c r="BG71" i="9"/>
  <c r="AY71" i="9"/>
  <c r="BJ71" i="9"/>
  <c r="AS71" i="9"/>
  <c r="BB71" i="9"/>
  <c r="AV71" i="9"/>
  <c r="AQ71" i="9"/>
  <c r="AR71" i="9"/>
  <c r="AN71" i="9"/>
  <c r="AW71" i="9"/>
  <c r="AM71" i="9"/>
  <c r="AU71" i="9"/>
  <c r="BH71" i="9"/>
  <c r="AP71" i="9"/>
  <c r="BI71" i="9"/>
  <c r="AZ71" i="9"/>
  <c r="BA71" i="9"/>
  <c r="AT71" i="9"/>
  <c r="AX71" i="9"/>
  <c r="BC71" i="9"/>
  <c r="BD71" i="9"/>
  <c r="AS109" i="9"/>
  <c r="AM109" i="9"/>
  <c r="AU109" i="9"/>
  <c r="AN109" i="9"/>
  <c r="BE109" i="9"/>
  <c r="AV109" i="9"/>
  <c r="AX109" i="9"/>
  <c r="AQ109" i="9"/>
  <c r="AW109" i="9"/>
  <c r="AO109" i="9"/>
  <c r="AR109" i="9"/>
  <c r="AI87" i="9"/>
  <c r="AI88" i="9" s="1"/>
  <c r="AK87" i="9"/>
  <c r="AK88" i="9" s="1"/>
  <c r="AG87" i="9"/>
  <c r="AG88" i="9" s="1"/>
  <c r="AD87" i="9"/>
  <c r="AD88" i="9" s="1"/>
  <c r="AB87" i="9"/>
  <c r="AB88" i="9" s="1"/>
  <c r="AS68" i="9"/>
  <c r="AO68" i="9"/>
  <c r="AT68" i="9"/>
  <c r="AT85" i="9"/>
  <c r="AT86" i="9" s="1"/>
  <c r="AX85" i="9"/>
  <c r="AX86" i="9" s="1"/>
  <c r="AV69" i="9"/>
  <c r="AV112" i="9" s="1"/>
  <c r="AQ85" i="9"/>
  <c r="AQ86" i="9" s="1"/>
  <c r="AP68" i="9"/>
  <c r="AJ88" i="9"/>
  <c r="AC88" i="9"/>
  <c r="AW68" i="9"/>
  <c r="AM85" i="9"/>
  <c r="AM86" i="9" s="1"/>
  <c r="AE89" i="9"/>
  <c r="AE90" i="9" s="1"/>
  <c r="AC89" i="9"/>
  <c r="AC90" i="9" s="1"/>
  <c r="AU85" i="9"/>
  <c r="AU86" i="9" s="1"/>
  <c r="AB89" i="9"/>
  <c r="AB90" i="9" s="1"/>
  <c r="AP109" i="9"/>
  <c r="AR85" i="9"/>
  <c r="AR86" i="9" s="1"/>
  <c r="BJ69" i="9"/>
  <c r="BJ89" i="9" s="1"/>
  <c r="BJ90" i="9" s="1"/>
  <c r="AS85" i="9"/>
  <c r="AS86" i="9" s="1"/>
  <c r="AO85" i="9"/>
  <c r="AO86" i="9" s="1"/>
  <c r="AU68" i="9"/>
  <c r="AX69" i="9"/>
  <c r="AX89" i="9" s="1"/>
  <c r="AX90" i="9" s="1"/>
  <c r="AF88" i="9"/>
  <c r="AD89" i="9"/>
  <c r="AD90" i="9" s="1"/>
  <c r="AQ68" i="9"/>
  <c r="AP85" i="9"/>
  <c r="AP86" i="9" s="1"/>
  <c r="AR68" i="9"/>
  <c r="AN69" i="9"/>
  <c r="AN89" i="9" s="1"/>
  <c r="AN90" i="9" s="1"/>
  <c r="AA89" i="9"/>
  <c r="AE87" i="9"/>
  <c r="AE79" i="9" s="1"/>
  <c r="AW85" i="9"/>
  <c r="AW86" i="9" s="1"/>
  <c r="AM68" i="9"/>
  <c r="BE68" i="9"/>
  <c r="BE85" i="9"/>
  <c r="BE86" i="9" s="1"/>
  <c r="AG69" i="9"/>
  <c r="AG89" i="9" s="1"/>
  <c r="AG90" i="9" s="1"/>
  <c r="AG145" i="27" s="1"/>
  <c r="AG176" i="27" s="1"/>
  <c r="AH87" i="9"/>
  <c r="AH88" i="9" s="1"/>
  <c r="AT109" i="9"/>
  <c r="AK69" i="9"/>
  <c r="AK112" i="9" s="1"/>
  <c r="AI69" i="9"/>
  <c r="AI89" i="9" s="1"/>
  <c r="AI90" i="9" s="1"/>
  <c r="AI145" i="27" s="1"/>
  <c r="AI176" i="27" s="1"/>
  <c r="AJ69" i="9"/>
  <c r="AJ89" i="9" s="1"/>
  <c r="AJ90" i="9" s="1"/>
  <c r="AJ145" i="27" s="1"/>
  <c r="AJ176" i="27" s="1"/>
  <c r="CR57" i="9"/>
  <c r="CR59" i="9" s="1"/>
  <c r="CN57" i="9"/>
  <c r="CN59" i="9" s="1"/>
  <c r="CJ57" i="9"/>
  <c r="CJ59" i="9" s="1"/>
  <c r="CQ57" i="9"/>
  <c r="CQ59" i="9" s="1"/>
  <c r="CM57" i="9"/>
  <c r="CM59" i="9" s="1"/>
  <c r="CI57" i="9"/>
  <c r="CI59" i="9" s="1"/>
  <c r="CT57" i="9"/>
  <c r="CT59" i="9" s="1"/>
  <c r="CL57" i="9"/>
  <c r="CL59" i="9" s="1"/>
  <c r="CP57" i="9"/>
  <c r="CP59" i="9" s="1"/>
  <c r="CS57" i="9"/>
  <c r="CS59" i="9" s="1"/>
  <c r="CO57" i="9"/>
  <c r="CO59" i="9" s="1"/>
  <c r="CK57" i="9"/>
  <c r="CK59" i="9" s="1"/>
  <c r="AJ57" i="9"/>
  <c r="AJ59" i="9" s="1"/>
  <c r="AJ96" i="9" s="1"/>
  <c r="AF57" i="9"/>
  <c r="AF59" i="9" s="1"/>
  <c r="AF96" i="9" s="1"/>
  <c r="AB57" i="9"/>
  <c r="AB59" i="9" s="1"/>
  <c r="AI57" i="9"/>
  <c r="AI59" i="9" s="1"/>
  <c r="AI96" i="9" s="1"/>
  <c r="AE57" i="9"/>
  <c r="AE59" i="9" s="1"/>
  <c r="AH57" i="9"/>
  <c r="AH59" i="9" s="1"/>
  <c r="AH96" i="9" s="1"/>
  <c r="AD57" i="9"/>
  <c r="AD59" i="9" s="1"/>
  <c r="AC57" i="9"/>
  <c r="AC59" i="9" s="1"/>
  <c r="AA57" i="9"/>
  <c r="AA59" i="9" s="1"/>
  <c r="AL57" i="9"/>
  <c r="AL59" i="9" s="1"/>
  <c r="AL96" i="9" s="1"/>
  <c r="AK57" i="9"/>
  <c r="AK59" i="9" s="1"/>
  <c r="AK96" i="9" s="1"/>
  <c r="AG57" i="9"/>
  <c r="AG59" i="9" s="1"/>
  <c r="AG96" i="9" s="1"/>
  <c r="GK57" i="9"/>
  <c r="GK59" i="9" s="1"/>
  <c r="GG57" i="9"/>
  <c r="GG59" i="9" s="1"/>
  <c r="GC57" i="9"/>
  <c r="GC59" i="9" s="1"/>
  <c r="GJ57" i="9"/>
  <c r="GJ59" i="9" s="1"/>
  <c r="GF57" i="9"/>
  <c r="GF59" i="9" s="1"/>
  <c r="GB57" i="9"/>
  <c r="GB59" i="9" s="1"/>
  <c r="GI57" i="9"/>
  <c r="GI59" i="9" s="1"/>
  <c r="GE57" i="9"/>
  <c r="GE59" i="9" s="1"/>
  <c r="GA57" i="9"/>
  <c r="GA59" i="9" s="1"/>
  <c r="GL57" i="9"/>
  <c r="GL59" i="9" s="1"/>
  <c r="GH57" i="9"/>
  <c r="GH59" i="9" s="1"/>
  <c r="GD57" i="9"/>
  <c r="GD59" i="9" s="1"/>
  <c r="HI57" i="9"/>
  <c r="HI59" i="9" s="1"/>
  <c r="HE57" i="9"/>
  <c r="HE59" i="9" s="1"/>
  <c r="HA57" i="9"/>
  <c r="HA59" i="9" s="1"/>
  <c r="HH57" i="9"/>
  <c r="HH59" i="9" s="1"/>
  <c r="HD57" i="9"/>
  <c r="HD59" i="9" s="1"/>
  <c r="GZ57" i="9"/>
  <c r="GZ59" i="9" s="1"/>
  <c r="HG57" i="9"/>
  <c r="HG59" i="9" s="1"/>
  <c r="HC57" i="9"/>
  <c r="HC59" i="9" s="1"/>
  <c r="GY57" i="9"/>
  <c r="GY59" i="9" s="1"/>
  <c r="HF57" i="9"/>
  <c r="HF59" i="9" s="1"/>
  <c r="HB57" i="9"/>
  <c r="HB59" i="9" s="1"/>
  <c r="HJ57" i="9"/>
  <c r="HJ59" i="9" s="1"/>
  <c r="FM57" i="9"/>
  <c r="FM59" i="9" s="1"/>
  <c r="FI57" i="9"/>
  <c r="FI59" i="9" s="1"/>
  <c r="FE57" i="9"/>
  <c r="FE59" i="9" s="1"/>
  <c r="FL57" i="9"/>
  <c r="FL59" i="9" s="1"/>
  <c r="FH57" i="9"/>
  <c r="FH59" i="9" s="1"/>
  <c r="FD57" i="9"/>
  <c r="FD59" i="9" s="1"/>
  <c r="FK57" i="9"/>
  <c r="FK59" i="9" s="1"/>
  <c r="FG57" i="9"/>
  <c r="FG59" i="9" s="1"/>
  <c r="FC57" i="9"/>
  <c r="FC59" i="9" s="1"/>
  <c r="FJ57" i="9"/>
  <c r="FJ59" i="9" s="1"/>
  <c r="FF57" i="9"/>
  <c r="FF59" i="9" s="1"/>
  <c r="FN57" i="9"/>
  <c r="FN59" i="9" s="1"/>
  <c r="DO57" i="9"/>
  <c r="DO59" i="9" s="1"/>
  <c r="DK57" i="9"/>
  <c r="DK59" i="9" s="1"/>
  <c r="DG57" i="9"/>
  <c r="DG59" i="9" s="1"/>
  <c r="DN57" i="9"/>
  <c r="DN59" i="9" s="1"/>
  <c r="DI57" i="9"/>
  <c r="DI59" i="9" s="1"/>
  <c r="DR57" i="9"/>
  <c r="DR59" i="9" s="1"/>
  <c r="DM57" i="9"/>
  <c r="DM59" i="9" s="1"/>
  <c r="DH57" i="9"/>
  <c r="DH59" i="9" s="1"/>
  <c r="DL57" i="9"/>
  <c r="DL59" i="9" s="1"/>
  <c r="DP57" i="9"/>
  <c r="DP59" i="9" s="1"/>
  <c r="DJ57" i="9"/>
  <c r="DJ59" i="9" s="1"/>
  <c r="DQ57" i="9"/>
  <c r="DQ59" i="9" s="1"/>
  <c r="BT57" i="9"/>
  <c r="BT59" i="9" s="1"/>
  <c r="BP57" i="9"/>
  <c r="BP59" i="9" s="1"/>
  <c r="BL57" i="9"/>
  <c r="BL59" i="9" s="1"/>
  <c r="BS57" i="9"/>
  <c r="BS59" i="9" s="1"/>
  <c r="BO57" i="9"/>
  <c r="BO59" i="9" s="1"/>
  <c r="BK57" i="9"/>
  <c r="BK59" i="9" s="1"/>
  <c r="BV57" i="9"/>
  <c r="BV59" i="9" s="1"/>
  <c r="BN57" i="9"/>
  <c r="BN59" i="9" s="1"/>
  <c r="BU57" i="9"/>
  <c r="BU59" i="9" s="1"/>
  <c r="BR57" i="9"/>
  <c r="BR59" i="9" s="1"/>
  <c r="BQ57" i="9"/>
  <c r="BQ59" i="9" s="1"/>
  <c r="BM57" i="9"/>
  <c r="BM59" i="9" s="1"/>
  <c r="HY57" i="9"/>
  <c r="HY59" i="9" s="1"/>
  <c r="HX57" i="9"/>
  <c r="HX59" i="9" s="1"/>
  <c r="HW57" i="9"/>
  <c r="HW59" i="9" s="1"/>
  <c r="HZ57" i="9"/>
  <c r="HZ59" i="9" s="1"/>
  <c r="EO57" i="9"/>
  <c r="EO59" i="9" s="1"/>
  <c r="EK57" i="9"/>
  <c r="EK59" i="9" s="1"/>
  <c r="EG57" i="9"/>
  <c r="EG59" i="9" s="1"/>
  <c r="EN57" i="9"/>
  <c r="EN59" i="9" s="1"/>
  <c r="EJ57" i="9"/>
  <c r="EJ59" i="9" s="1"/>
  <c r="EF57" i="9"/>
  <c r="EF59" i="9" s="1"/>
  <c r="EM57" i="9"/>
  <c r="EM59" i="9" s="1"/>
  <c r="EI57" i="9"/>
  <c r="EI59" i="9" s="1"/>
  <c r="EE57" i="9"/>
  <c r="EE59" i="9" s="1"/>
  <c r="EP57" i="9"/>
  <c r="EP59" i="9" s="1"/>
  <c r="EL57" i="9"/>
  <c r="EL59" i="9" s="1"/>
  <c r="EH57" i="9"/>
  <c r="EH59" i="9" s="1"/>
  <c r="AV57" i="9"/>
  <c r="AV59" i="9" s="1"/>
  <c r="AR57" i="9"/>
  <c r="AR59" i="9" s="1"/>
  <c r="AN57" i="9"/>
  <c r="AN59" i="9" s="1"/>
  <c r="AU57" i="9"/>
  <c r="AU59" i="9" s="1"/>
  <c r="AQ57" i="9"/>
  <c r="AQ59" i="9" s="1"/>
  <c r="AM57" i="9"/>
  <c r="AM59" i="9" s="1"/>
  <c r="AX57" i="9"/>
  <c r="AX59" i="9" s="1"/>
  <c r="AP57" i="9"/>
  <c r="AP59" i="9" s="1"/>
  <c r="AO57" i="9"/>
  <c r="AO59" i="9" s="1"/>
  <c r="AS57" i="9"/>
  <c r="AS59" i="9" s="1"/>
  <c r="AW57" i="9"/>
  <c r="AW59" i="9" s="1"/>
  <c r="AT57" i="9"/>
  <c r="AT59" i="9" s="1"/>
  <c r="HU57" i="9"/>
  <c r="HU59" i="9" s="1"/>
  <c r="HQ57" i="9"/>
  <c r="HQ59" i="9" s="1"/>
  <c r="HM57" i="9"/>
  <c r="HM59" i="9" s="1"/>
  <c r="HT57" i="9"/>
  <c r="HT59" i="9" s="1"/>
  <c r="HP57" i="9"/>
  <c r="HP59" i="9" s="1"/>
  <c r="HL57" i="9"/>
  <c r="HL59" i="9" s="1"/>
  <c r="HS57" i="9"/>
  <c r="HS59" i="9" s="1"/>
  <c r="HO57" i="9"/>
  <c r="HO59" i="9" s="1"/>
  <c r="HK57" i="9"/>
  <c r="HK59" i="9" s="1"/>
  <c r="HV57" i="9"/>
  <c r="HV59" i="9" s="1"/>
  <c r="HR57" i="9"/>
  <c r="HR59" i="9" s="1"/>
  <c r="HN57" i="9"/>
  <c r="HN59" i="9" s="1"/>
  <c r="FY57" i="9"/>
  <c r="FY59" i="9" s="1"/>
  <c r="FU57" i="9"/>
  <c r="FU59" i="9" s="1"/>
  <c r="FQ57" i="9"/>
  <c r="FQ59" i="9" s="1"/>
  <c r="FX57" i="9"/>
  <c r="FX59" i="9" s="1"/>
  <c r="FT57" i="9"/>
  <c r="FT59" i="9" s="1"/>
  <c r="FP57" i="9"/>
  <c r="FP59" i="9" s="1"/>
  <c r="FW57" i="9"/>
  <c r="FW59" i="9" s="1"/>
  <c r="FS57" i="9"/>
  <c r="FS59" i="9" s="1"/>
  <c r="FO57" i="9"/>
  <c r="FO59" i="9" s="1"/>
  <c r="FZ57" i="9"/>
  <c r="FZ59" i="9" s="1"/>
  <c r="FV57" i="9"/>
  <c r="FV59" i="9" s="1"/>
  <c r="FR57" i="9"/>
  <c r="FR59" i="9" s="1"/>
  <c r="EA57" i="9"/>
  <c r="EA59" i="9" s="1"/>
  <c r="DW57" i="9"/>
  <c r="DW59" i="9" s="1"/>
  <c r="DS57" i="9"/>
  <c r="DS59" i="9" s="1"/>
  <c r="ED57" i="9"/>
  <c r="ED59" i="9" s="1"/>
  <c r="DY57" i="9"/>
  <c r="DY59" i="9" s="1"/>
  <c r="DT57" i="9"/>
  <c r="DT59" i="9" s="1"/>
  <c r="EC57" i="9"/>
  <c r="EC59" i="9" s="1"/>
  <c r="DX57" i="9"/>
  <c r="DX59" i="9" s="1"/>
  <c r="DV57" i="9"/>
  <c r="DV59" i="9" s="1"/>
  <c r="EB57" i="9"/>
  <c r="EB59" i="9" s="1"/>
  <c r="DZ57" i="9"/>
  <c r="DZ59" i="9" s="1"/>
  <c r="DU57" i="9"/>
  <c r="DU59" i="9" s="1"/>
  <c r="CF57" i="9"/>
  <c r="CF59" i="9" s="1"/>
  <c r="CB57" i="9"/>
  <c r="CB59" i="9" s="1"/>
  <c r="BX57" i="9"/>
  <c r="BX59" i="9" s="1"/>
  <c r="CE57" i="9"/>
  <c r="CE59" i="9" s="1"/>
  <c r="CA57" i="9"/>
  <c r="CA59" i="9" s="1"/>
  <c r="BW57" i="9"/>
  <c r="BW59" i="9" s="1"/>
  <c r="CD57" i="9"/>
  <c r="CD59" i="9" s="1"/>
  <c r="CG57" i="9"/>
  <c r="CG59" i="9" s="1"/>
  <c r="CH57" i="9"/>
  <c r="CH59" i="9" s="1"/>
  <c r="BZ57" i="9"/>
  <c r="BZ59" i="9" s="1"/>
  <c r="CC57" i="9"/>
  <c r="CC59" i="9" s="1"/>
  <c r="BY57" i="9"/>
  <c r="BY59" i="9" s="1"/>
  <c r="GW57" i="9"/>
  <c r="GW59" i="9" s="1"/>
  <c r="GS57" i="9"/>
  <c r="GS59" i="9" s="1"/>
  <c r="GO57" i="9"/>
  <c r="GO59" i="9" s="1"/>
  <c r="GV57" i="9"/>
  <c r="GV59" i="9" s="1"/>
  <c r="GR57" i="9"/>
  <c r="GR59" i="9" s="1"/>
  <c r="GN57" i="9"/>
  <c r="GN59" i="9" s="1"/>
  <c r="GU57" i="9"/>
  <c r="GU59" i="9" s="1"/>
  <c r="GQ57" i="9"/>
  <c r="GQ59" i="9" s="1"/>
  <c r="GM57" i="9"/>
  <c r="GM59" i="9" s="1"/>
  <c r="GP57" i="9"/>
  <c r="GP59" i="9" s="1"/>
  <c r="GX57" i="9"/>
  <c r="GX59" i="9" s="1"/>
  <c r="GT57" i="9"/>
  <c r="GT59" i="9" s="1"/>
  <c r="FA57" i="9"/>
  <c r="FA59" i="9" s="1"/>
  <c r="EW57" i="9"/>
  <c r="EW59" i="9" s="1"/>
  <c r="ES57" i="9"/>
  <c r="ES59" i="9" s="1"/>
  <c r="EZ57" i="9"/>
  <c r="EZ59" i="9" s="1"/>
  <c r="EV57" i="9"/>
  <c r="EV59" i="9" s="1"/>
  <c r="ER57" i="9"/>
  <c r="ER59" i="9" s="1"/>
  <c r="EY57" i="9"/>
  <c r="EY59" i="9" s="1"/>
  <c r="EU57" i="9"/>
  <c r="EU59" i="9" s="1"/>
  <c r="EQ57" i="9"/>
  <c r="EQ59" i="9" s="1"/>
  <c r="ET57" i="9"/>
  <c r="ET59" i="9" s="1"/>
  <c r="FB57" i="9"/>
  <c r="FB59" i="9" s="1"/>
  <c r="EX57" i="9"/>
  <c r="EX59" i="9" s="1"/>
  <c r="DD57" i="9"/>
  <c r="DD59" i="9" s="1"/>
  <c r="CZ57" i="9"/>
  <c r="CZ59" i="9" s="1"/>
  <c r="CV57" i="9"/>
  <c r="CV59" i="9" s="1"/>
  <c r="DC57" i="9"/>
  <c r="DC59" i="9" s="1"/>
  <c r="CY57" i="9"/>
  <c r="CY59" i="9" s="1"/>
  <c r="CU57" i="9"/>
  <c r="CU59" i="9" s="1"/>
  <c r="DB57" i="9"/>
  <c r="DB59" i="9" s="1"/>
  <c r="DA57" i="9"/>
  <c r="DA59" i="9" s="1"/>
  <c r="CW57" i="9"/>
  <c r="CW59" i="9" s="1"/>
  <c r="DE57" i="9"/>
  <c r="DE59" i="9" s="1"/>
  <c r="DF57" i="9"/>
  <c r="DF59" i="9" s="1"/>
  <c r="CX57" i="9"/>
  <c r="CX59" i="9" s="1"/>
  <c r="BH57" i="9"/>
  <c r="BH59" i="9" s="1"/>
  <c r="BD57" i="9"/>
  <c r="BD59" i="9" s="1"/>
  <c r="AZ57" i="9"/>
  <c r="AZ59" i="9" s="1"/>
  <c r="BG57" i="9"/>
  <c r="BG59" i="9" s="1"/>
  <c r="BC57" i="9"/>
  <c r="BC59" i="9" s="1"/>
  <c r="AY57" i="9"/>
  <c r="AY59" i="9" s="1"/>
  <c r="BF57" i="9"/>
  <c r="BF59" i="9" s="1"/>
  <c r="BJ57" i="9"/>
  <c r="BJ59" i="9" s="1"/>
  <c r="BA57" i="9"/>
  <c r="BA59" i="9" s="1"/>
  <c r="BE57" i="9"/>
  <c r="BE59" i="9" s="1"/>
  <c r="BB57" i="9"/>
  <c r="BB59" i="9" s="1"/>
  <c r="BI57" i="9"/>
  <c r="BI59" i="9" s="1"/>
  <c r="AJ41" i="9"/>
  <c r="AF41" i="9"/>
  <c r="AB41" i="9"/>
  <c r="AK41" i="9"/>
  <c r="AI41" i="9"/>
  <c r="AE41" i="9"/>
  <c r="AC41" i="9"/>
  <c r="AL41" i="9"/>
  <c r="AH41" i="9"/>
  <c r="AD41" i="9"/>
  <c r="AA41" i="9"/>
  <c r="AG41" i="9"/>
  <c r="F66" i="27"/>
  <c r="F77" i="27" s="1"/>
  <c r="F78" i="27" s="1"/>
  <c r="F73" i="46"/>
  <c r="H108" i="9"/>
  <c r="H106" i="9"/>
  <c r="H105" i="9"/>
  <c r="F75" i="46"/>
  <c r="F72" i="46"/>
  <c r="G297" i="46"/>
  <c r="G298" i="46" s="1"/>
  <c r="G22" i="30"/>
  <c r="G67" i="30" s="1"/>
  <c r="E91" i="27"/>
  <c r="E93" i="27" s="1"/>
  <c r="F195" i="31" s="1"/>
  <c r="F91" i="27"/>
  <c r="F93" i="27" s="1"/>
  <c r="F97" i="27" s="1"/>
  <c r="G23" i="30"/>
  <c r="G90" i="30"/>
  <c r="G24" i="30"/>
  <c r="G91" i="30"/>
  <c r="G76" i="27"/>
  <c r="G84" i="9"/>
  <c r="F67" i="31"/>
  <c r="F57" i="31"/>
  <c r="F55" i="31"/>
  <c r="F30" i="31"/>
  <c r="F56" i="31"/>
  <c r="F58" i="31"/>
  <c r="G107" i="9"/>
  <c r="G106" i="9"/>
  <c r="G108" i="9"/>
  <c r="G67" i="9"/>
  <c r="G105" i="9"/>
  <c r="E71" i="9"/>
  <c r="F93" i="46"/>
  <c r="F141" i="27"/>
  <c r="G55" i="46"/>
  <c r="G90" i="27"/>
  <c r="G91" i="27" s="1"/>
  <c r="G93" i="27" s="1"/>
  <c r="G61" i="27"/>
  <c r="G63" i="27" s="1"/>
  <c r="F49" i="46"/>
  <c r="F50" i="46" s="1"/>
  <c r="F56" i="46" s="1"/>
  <c r="G47" i="46"/>
  <c r="H23" i="31"/>
  <c r="J34" i="35"/>
  <c r="E138" i="31"/>
  <c r="F182" i="31" s="1"/>
  <c r="E39" i="31"/>
  <c r="G23" i="31"/>
  <c r="P23" i="31"/>
  <c r="J23" i="31"/>
  <c r="S23" i="31"/>
  <c r="E23" i="31"/>
  <c r="E46" i="31" s="1"/>
  <c r="J20" i="35"/>
  <c r="V23" i="31"/>
  <c r="R23" i="31"/>
  <c r="N23" i="31"/>
  <c r="I23" i="31"/>
  <c r="M23" i="31"/>
  <c r="T23" i="31"/>
  <c r="W23" i="31"/>
  <c r="O23" i="31"/>
  <c r="L23" i="31"/>
  <c r="U23" i="31"/>
  <c r="Q23" i="31"/>
  <c r="F23" i="31"/>
  <c r="K23" i="31"/>
  <c r="F34" i="31"/>
  <c r="F119" i="31"/>
  <c r="F120" i="31" s="1"/>
  <c r="F122" i="31" s="1"/>
  <c r="F33" i="31"/>
  <c r="F90" i="31"/>
  <c r="F92" i="31" s="1"/>
  <c r="F93" i="31" s="1"/>
  <c r="E59" i="9"/>
  <c r="E96" i="9" s="1"/>
  <c r="E110" i="9" s="1"/>
  <c r="J20" i="34"/>
  <c r="G8" i="31"/>
  <c r="F39" i="35"/>
  <c r="F39" i="34"/>
  <c r="G71" i="9"/>
  <c r="F71" i="9"/>
  <c r="T59" i="9"/>
  <c r="P59" i="9"/>
  <c r="L59" i="9"/>
  <c r="H59" i="9"/>
  <c r="W59" i="9"/>
  <c r="S59" i="9"/>
  <c r="O59" i="9"/>
  <c r="K59" i="9"/>
  <c r="G59" i="9"/>
  <c r="V59" i="9"/>
  <c r="R59" i="9"/>
  <c r="N59" i="9"/>
  <c r="J59" i="9"/>
  <c r="F59" i="9"/>
  <c r="U59" i="9"/>
  <c r="Q59" i="9"/>
  <c r="M59" i="9"/>
  <c r="I59" i="9"/>
  <c r="E28" i="16"/>
  <c r="E30" i="16" s="1"/>
  <c r="E136" i="27" s="1"/>
  <c r="E139" i="27" s="1"/>
  <c r="F8" i="16"/>
  <c r="AB8" i="16" s="1"/>
  <c r="E74" i="9"/>
  <c r="E108" i="27" s="1"/>
  <c r="G74" i="9"/>
  <c r="G81" i="46" s="1"/>
  <c r="F74" i="9"/>
  <c r="F144" i="27" s="1"/>
  <c r="F170" i="27" s="1"/>
  <c r="H74" i="9"/>
  <c r="H81" i="46" s="1"/>
  <c r="I74" i="9"/>
  <c r="I81" i="46" s="1"/>
  <c r="J74" i="9"/>
  <c r="J81" i="46" s="1"/>
  <c r="K74" i="9"/>
  <c r="K81" i="46" s="1"/>
  <c r="L74" i="9"/>
  <c r="L81" i="46" s="1"/>
  <c r="M74" i="9"/>
  <c r="M81" i="46" s="1"/>
  <c r="N74" i="9"/>
  <c r="N81" i="46" s="1"/>
  <c r="O74" i="9"/>
  <c r="O81" i="46" s="1"/>
  <c r="P74" i="9"/>
  <c r="P81" i="46" s="1"/>
  <c r="Q74" i="9"/>
  <c r="Q81" i="46" s="1"/>
  <c r="R74" i="9"/>
  <c r="R81" i="46" s="1"/>
  <c r="S74" i="9"/>
  <c r="S81" i="46" s="1"/>
  <c r="T74" i="9"/>
  <c r="T81" i="46" s="1"/>
  <c r="U74" i="9"/>
  <c r="U81" i="46" s="1"/>
  <c r="V74" i="9"/>
  <c r="V81" i="46" s="1"/>
  <c r="W74" i="9"/>
  <c r="G70" i="9"/>
  <c r="F68" i="9"/>
  <c r="G44" i="9"/>
  <c r="G41" i="9"/>
  <c r="B15" i="2"/>
  <c r="B14" i="2"/>
  <c r="I14" i="1"/>
  <c r="P27" i="1" s="1"/>
  <c r="L15" i="1"/>
  <c r="Q18" i="1"/>
  <c r="BT30" i="16" s="1"/>
  <c r="BT136" i="27" s="1"/>
  <c r="BT139" i="27" s="1"/>
  <c r="BS150" i="27" s="1"/>
  <c r="Q16" i="1"/>
  <c r="G55" i="30" l="1"/>
  <c r="BJ108" i="27"/>
  <c r="BQ67" i="9"/>
  <c r="BQ61" i="27"/>
  <c r="BQ64" i="27" s="1"/>
  <c r="BQ105" i="9"/>
  <c r="BT107" i="9"/>
  <c r="BM106" i="9"/>
  <c r="BU107" i="9"/>
  <c r="BT61" i="27"/>
  <c r="BT64" i="27" s="1"/>
  <c r="AY108" i="27"/>
  <c r="BQ71" i="9"/>
  <c r="BQ109" i="27" s="1"/>
  <c r="BQ127" i="27" s="1"/>
  <c r="BR128" i="27" s="1"/>
  <c r="BS84" i="19" s="1"/>
  <c r="BQ106" i="9"/>
  <c r="BM71" i="9"/>
  <c r="BM109" i="27" s="1"/>
  <c r="BM127" i="27" s="1"/>
  <c r="BN128" i="27" s="1"/>
  <c r="BT105" i="9"/>
  <c r="BU84" i="9"/>
  <c r="BU85" i="9" s="1"/>
  <c r="BU86" i="9" s="1"/>
  <c r="BQ70" i="9"/>
  <c r="BQ113" i="9" s="1"/>
  <c r="BQ84" i="9"/>
  <c r="BQ85" i="9" s="1"/>
  <c r="BQ86" i="9" s="1"/>
  <c r="BM70" i="9"/>
  <c r="BM108" i="27" s="1"/>
  <c r="BT108" i="9"/>
  <c r="BU108" i="9"/>
  <c r="BG62" i="27"/>
  <c r="BQ107" i="9"/>
  <c r="AY69" i="9"/>
  <c r="AY89" i="9" s="1"/>
  <c r="AY90" i="9" s="1"/>
  <c r="BM84" i="9"/>
  <c r="BM85" i="9" s="1"/>
  <c r="BM86" i="9" s="1"/>
  <c r="BT67" i="9"/>
  <c r="BT68" i="9" s="1"/>
  <c r="BU70" i="9"/>
  <c r="BU113" i="9" s="1"/>
  <c r="AY62" i="27"/>
  <c r="BP117" i="9"/>
  <c r="BP119" i="9" s="1"/>
  <c r="BP121" i="9" s="1"/>
  <c r="BL117" i="9"/>
  <c r="BL119" i="9" s="1"/>
  <c r="BL121" i="9" s="1"/>
  <c r="CG117" i="9"/>
  <c r="CG119" i="9" s="1"/>
  <c r="CG121" i="9" s="1"/>
  <c r="BJ62" i="27"/>
  <c r="BF108" i="27"/>
  <c r="BQ117" i="9"/>
  <c r="BQ119" i="9" s="1"/>
  <c r="BQ121" i="9" s="1"/>
  <c r="BI108" i="27"/>
  <c r="CF40" i="9"/>
  <c r="CF106" i="9" s="1"/>
  <c r="CB40" i="9"/>
  <c r="CB61" i="27" s="1"/>
  <c r="CB64" i="27" s="1"/>
  <c r="BW40" i="9"/>
  <c r="BW108" i="9" s="1"/>
  <c r="K40" i="9"/>
  <c r="L40" i="9" s="1"/>
  <c r="AZ108" i="27"/>
  <c r="AH125" i="9"/>
  <c r="BS61" i="27"/>
  <c r="BS64" i="27" s="1"/>
  <c r="BS119" i="9"/>
  <c r="BS121" i="9" s="1"/>
  <c r="BO107" i="9"/>
  <c r="BO119" i="9"/>
  <c r="BO121" i="9" s="1"/>
  <c r="BV71" i="9"/>
  <c r="BV109" i="27" s="1"/>
  <c r="BV127" i="27" s="1"/>
  <c r="BW128" i="27" s="1"/>
  <c r="BV119" i="9"/>
  <c r="BV121" i="9" s="1"/>
  <c r="BR106" i="9"/>
  <c r="BR119" i="9"/>
  <c r="BR121" i="9" s="1"/>
  <c r="BN70" i="9"/>
  <c r="BN113" i="9" s="1"/>
  <c r="BN119" i="9"/>
  <c r="BN121" i="9" s="1"/>
  <c r="BK106" i="9"/>
  <c r="BK119" i="9"/>
  <c r="BK121" i="9" s="1"/>
  <c r="BM105" i="9"/>
  <c r="BM119" i="9"/>
  <c r="BM121" i="9" s="1"/>
  <c r="BU61" i="27"/>
  <c r="BU64" i="27" s="1"/>
  <c r="BU119" i="9"/>
  <c r="BU121" i="9" s="1"/>
  <c r="BT84" i="9"/>
  <c r="BT85" i="9" s="1"/>
  <c r="BT86" i="9" s="1"/>
  <c r="BT119" i="9"/>
  <c r="BT121" i="9" s="1"/>
  <c r="AA76" i="9"/>
  <c r="AA77" i="9" s="1"/>
  <c r="AA81" i="9" s="1"/>
  <c r="BD69" i="9"/>
  <c r="BD112" i="9" s="1"/>
  <c r="BG108" i="27"/>
  <c r="BM61" i="27"/>
  <c r="BM64" i="27" s="1"/>
  <c r="AZ109" i="9"/>
  <c r="AZ96" i="9" s="1"/>
  <c r="AZ57" i="27" s="1"/>
  <c r="AZ67" i="27" s="1"/>
  <c r="AZ83" i="27" s="1"/>
  <c r="BA84" i="27" s="1"/>
  <c r="BS107" i="9"/>
  <c r="BA108" i="27"/>
  <c r="BM113" i="9"/>
  <c r="BM107" i="9"/>
  <c r="BM108" i="9"/>
  <c r="BT71" i="9"/>
  <c r="BT114" i="9" s="1"/>
  <c r="BT106" i="9"/>
  <c r="BU67" i="9"/>
  <c r="BU68" i="9" s="1"/>
  <c r="BU105" i="9"/>
  <c r="BM67" i="9"/>
  <c r="BM68" i="9" s="1"/>
  <c r="BT70" i="9"/>
  <c r="BT113" i="9" s="1"/>
  <c r="BU71" i="9"/>
  <c r="BU109" i="27" s="1"/>
  <c r="BU127" i="27" s="1"/>
  <c r="BV128" i="27" s="1"/>
  <c r="BW84" i="19" s="1"/>
  <c r="BU106" i="9"/>
  <c r="BC69" i="9"/>
  <c r="BC89" i="9" s="1"/>
  <c r="BC90" i="9" s="1"/>
  <c r="BS67" i="9"/>
  <c r="BS68" i="9" s="1"/>
  <c r="BS105" i="9"/>
  <c r="BS108" i="9"/>
  <c r="BE96" i="9"/>
  <c r="BE57" i="27" s="1"/>
  <c r="BE67" i="27" s="1"/>
  <c r="BE83" i="27" s="1"/>
  <c r="BF84" i="27" s="1"/>
  <c r="BG109" i="9"/>
  <c r="BG96" i="9" s="1"/>
  <c r="BS71" i="9"/>
  <c r="BS114" i="9" s="1"/>
  <c r="BS106" i="9"/>
  <c r="BS70" i="9"/>
  <c r="BS113" i="9" s="1"/>
  <c r="BS84" i="9"/>
  <c r="BS85" i="9" s="1"/>
  <c r="BS86" i="9" s="1"/>
  <c r="BC62" i="27"/>
  <c r="BC64" i="27"/>
  <c r="BA62" i="27"/>
  <c r="BA64" i="27"/>
  <c r="BA77" i="27" s="1"/>
  <c r="BB78" i="27" s="1"/>
  <c r="BB62" i="27"/>
  <c r="BB64" i="27"/>
  <c r="BD62" i="27"/>
  <c r="BD64" i="27"/>
  <c r="BE77" i="27" s="1"/>
  <c r="BF78" i="27" s="1"/>
  <c r="BH62" i="27"/>
  <c r="BH64" i="27"/>
  <c r="BF62" i="27"/>
  <c r="BF64" i="27"/>
  <c r="BV84" i="9"/>
  <c r="BV85" i="9" s="1"/>
  <c r="BV86" i="9" s="1"/>
  <c r="BN106" i="9"/>
  <c r="BK71" i="9"/>
  <c r="BK114" i="9" s="1"/>
  <c r="BR67" i="9"/>
  <c r="BR68" i="9" s="1"/>
  <c r="BV61" i="27"/>
  <c r="BV64" i="27" s="1"/>
  <c r="BF109" i="9"/>
  <c r="BZ40" i="9"/>
  <c r="BZ117" i="9" s="1"/>
  <c r="CA40" i="9"/>
  <c r="CA117" i="9" s="1"/>
  <c r="BY40" i="9"/>
  <c r="BY117" i="9" s="1"/>
  <c r="BV105" i="9"/>
  <c r="BR108" i="9"/>
  <c r="BN107" i="9"/>
  <c r="BK105" i="9"/>
  <c r="BJ109" i="9"/>
  <c r="CD40" i="9"/>
  <c r="CE40" i="9"/>
  <c r="CE117" i="9" s="1"/>
  <c r="CC40" i="9"/>
  <c r="CC117" i="9" s="1"/>
  <c r="BA109" i="9"/>
  <c r="BA96" i="9" s="1"/>
  <c r="CH40" i="9"/>
  <c r="CH117" i="9" s="1"/>
  <c r="BX40" i="9"/>
  <c r="BX117" i="9" s="1"/>
  <c r="BC108" i="27"/>
  <c r="BV107" i="9"/>
  <c r="BV108" i="9"/>
  <c r="BR70" i="9"/>
  <c r="BR113" i="9" s="1"/>
  <c r="BR105" i="9"/>
  <c r="BN71" i="9"/>
  <c r="BN109" i="27" s="1"/>
  <c r="BN127" i="27" s="1"/>
  <c r="BO128" i="27" s="1"/>
  <c r="BP84" i="19" s="1"/>
  <c r="BN84" i="9"/>
  <c r="BN85" i="9" s="1"/>
  <c r="BN86" i="9" s="1"/>
  <c r="BK70" i="9"/>
  <c r="BK113" i="9" s="1"/>
  <c r="BK84" i="9"/>
  <c r="BK85" i="9" s="1"/>
  <c r="BK86" i="9" s="1"/>
  <c r="BR61" i="27"/>
  <c r="BR64" i="27" s="1"/>
  <c r="AY109" i="9"/>
  <c r="BV67" i="9"/>
  <c r="BV68" i="9" s="1"/>
  <c r="BV106" i="9"/>
  <c r="BR71" i="9"/>
  <c r="BR109" i="27" s="1"/>
  <c r="BR127" i="27" s="1"/>
  <c r="BS128" i="27" s="1"/>
  <c r="BT84" i="19" s="1"/>
  <c r="BR84" i="9"/>
  <c r="BR85" i="9" s="1"/>
  <c r="BR86" i="9" s="1"/>
  <c r="BN105" i="9"/>
  <c r="BN108" i="9"/>
  <c r="BK107" i="9"/>
  <c r="BK108" i="9"/>
  <c r="BK61" i="27"/>
  <c r="BN61" i="27"/>
  <c r="BV70" i="9"/>
  <c r="BV113" i="9" s="1"/>
  <c r="BR107" i="9"/>
  <c r="BN67" i="9"/>
  <c r="BN68" i="9" s="1"/>
  <c r="BK67" i="9"/>
  <c r="BK68" i="9" s="1"/>
  <c r="BC109" i="9"/>
  <c r="BB113" i="9"/>
  <c r="AS113" i="9"/>
  <c r="G113" i="9"/>
  <c r="BP61" i="27"/>
  <c r="BP64" i="27" s="1"/>
  <c r="BL108" i="9"/>
  <c r="BO108" i="9"/>
  <c r="BD113" i="9"/>
  <c r="AU113" i="9"/>
  <c r="BL67" i="9"/>
  <c r="BL68" i="9" s="1"/>
  <c r="I59" i="60"/>
  <c r="I60" i="60" s="1"/>
  <c r="BL105" i="9"/>
  <c r="BP107" i="9"/>
  <c r="BO61" i="27"/>
  <c r="BO67" i="9"/>
  <c r="BO68" i="9" s="1"/>
  <c r="BP108" i="9"/>
  <c r="BL71" i="9"/>
  <c r="BL109" i="27" s="1"/>
  <c r="BL127" i="27" s="1"/>
  <c r="BM128" i="27" s="1"/>
  <c r="BN84" i="19" s="1"/>
  <c r="BL106" i="9"/>
  <c r="BO71" i="9"/>
  <c r="BO109" i="27" s="1"/>
  <c r="BO127" i="27" s="1"/>
  <c r="BP128" i="27" s="1"/>
  <c r="BQ84" i="19" s="1"/>
  <c r="BO105" i="9"/>
  <c r="BP67" i="9"/>
  <c r="BP68" i="9" s="1"/>
  <c r="BP105" i="9"/>
  <c r="BL70" i="9"/>
  <c r="BL113" i="9" s="1"/>
  <c r="BL84" i="9"/>
  <c r="BL85" i="9" s="1"/>
  <c r="BL86" i="9" s="1"/>
  <c r="BO70" i="9"/>
  <c r="BO113" i="9" s="1"/>
  <c r="BO84" i="9"/>
  <c r="BO85" i="9" s="1"/>
  <c r="BO86" i="9" s="1"/>
  <c r="BP71" i="9"/>
  <c r="BP109" i="27" s="1"/>
  <c r="BP106" i="9"/>
  <c r="BL61" i="27"/>
  <c r="BL64" i="27" s="1"/>
  <c r="BL107" i="9"/>
  <c r="BO106" i="9"/>
  <c r="BP70" i="9"/>
  <c r="BP113" i="9" s="1"/>
  <c r="BP84" i="9"/>
  <c r="BP85" i="9" s="1"/>
  <c r="BP86" i="9" s="1"/>
  <c r="BI109" i="9"/>
  <c r="G66" i="60"/>
  <c r="H203" i="60" s="1"/>
  <c r="I183" i="60"/>
  <c r="BD109" i="27"/>
  <c r="BD127" i="27" s="1"/>
  <c r="BE128" i="27" s="1"/>
  <c r="BD114" i="9"/>
  <c r="BA109" i="27"/>
  <c r="BA127" i="27" s="1"/>
  <c r="BB128" i="27" s="1"/>
  <c r="BA114" i="9"/>
  <c r="AP109" i="27"/>
  <c r="AP127" i="27" s="1"/>
  <c r="AQ128" i="27" s="1"/>
  <c r="AR84" i="19" s="1"/>
  <c r="AP114" i="9"/>
  <c r="AW109" i="27"/>
  <c r="AW127" i="27" s="1"/>
  <c r="AX128" i="27" s="1"/>
  <c r="AY84" i="19" s="1"/>
  <c r="AW114" i="9"/>
  <c r="AV109" i="27"/>
  <c r="AV127" i="27" s="1"/>
  <c r="AW128" i="27" s="1"/>
  <c r="AX84" i="19" s="1"/>
  <c r="AV114" i="9"/>
  <c r="AY109" i="27"/>
  <c r="AY127" i="27" s="1"/>
  <c r="AY114" i="9"/>
  <c r="AH109" i="27"/>
  <c r="AH127" i="27" s="1"/>
  <c r="AI128" i="27" s="1"/>
  <c r="AJ84" i="19" s="1"/>
  <c r="AH114" i="9"/>
  <c r="AL109" i="27"/>
  <c r="AL127" i="27" s="1"/>
  <c r="AM128" i="27" s="1"/>
  <c r="AL114" i="9"/>
  <c r="AK109" i="27"/>
  <c r="AK127" i="27" s="1"/>
  <c r="AL128" i="27" s="1"/>
  <c r="AM84" i="19" s="1"/>
  <c r="AK114" i="9"/>
  <c r="AO109" i="27"/>
  <c r="AO127" i="27" s="1"/>
  <c r="AP128" i="27" s="1"/>
  <c r="AO114" i="9"/>
  <c r="AI108" i="27"/>
  <c r="AI113" i="9"/>
  <c r="AL108" i="27"/>
  <c r="AL113" i="9"/>
  <c r="BH113" i="9"/>
  <c r="AF30" i="16"/>
  <c r="F81" i="60"/>
  <c r="AF112" i="9"/>
  <c r="AH112" i="9"/>
  <c r="G203" i="60"/>
  <c r="F65" i="60"/>
  <c r="AN113" i="9"/>
  <c r="BG113" i="9"/>
  <c r="AM113" i="9"/>
  <c r="AQ113" i="9"/>
  <c r="AG112" i="9"/>
  <c r="AX112" i="9"/>
  <c r="F109" i="27"/>
  <c r="F128" i="27" s="1"/>
  <c r="F114" i="9"/>
  <c r="F98" i="27"/>
  <c r="G196" i="31" s="1"/>
  <c r="BQ114" i="9"/>
  <c r="BC109" i="27"/>
  <c r="BC127" i="27" s="1"/>
  <c r="BD128" i="27" s="1"/>
  <c r="BE84" i="19" s="1"/>
  <c r="BC114" i="9"/>
  <c r="AZ109" i="27"/>
  <c r="AZ127" i="27" s="1"/>
  <c r="BA128" i="27" s="1"/>
  <c r="BB84" i="19" s="1"/>
  <c r="AZ114" i="9"/>
  <c r="BH109" i="27"/>
  <c r="BH127" i="27" s="1"/>
  <c r="BI128" i="27" s="1"/>
  <c r="BJ84" i="19" s="1"/>
  <c r="BH114" i="9"/>
  <c r="AN109" i="27"/>
  <c r="AN127" i="27" s="1"/>
  <c r="AO128" i="27" s="1"/>
  <c r="AP84" i="19" s="1"/>
  <c r="AN114" i="9"/>
  <c r="BB109" i="27"/>
  <c r="BB127" i="27" s="1"/>
  <c r="BC128" i="27" s="1"/>
  <c r="BD84" i="19" s="1"/>
  <c r="BB114" i="9"/>
  <c r="BG109" i="27"/>
  <c r="BG127" i="27" s="1"/>
  <c r="BH128" i="27" s="1"/>
  <c r="BG114" i="9"/>
  <c r="AG109" i="27"/>
  <c r="AG127" i="27" s="1"/>
  <c r="AH128" i="27" s="1"/>
  <c r="AI84" i="19" s="1"/>
  <c r="AG114" i="9"/>
  <c r="AI109" i="27"/>
  <c r="AI127" i="27" s="1"/>
  <c r="AJ128" i="27" s="1"/>
  <c r="AI114" i="9"/>
  <c r="AF108" i="27"/>
  <c r="AF113" i="9"/>
  <c r="AR113" i="9"/>
  <c r="BA113" i="9"/>
  <c r="F113" i="9"/>
  <c r="AW113" i="9"/>
  <c r="AV113" i="9"/>
  <c r="BE113" i="9"/>
  <c r="AZ113" i="9"/>
  <c r="AO113" i="9"/>
  <c r="F232" i="46"/>
  <c r="F191" i="60"/>
  <c r="AX109" i="27"/>
  <c r="AX127" i="27" s="1"/>
  <c r="AY128" i="27" s="1"/>
  <c r="AX114" i="9"/>
  <c r="BI109" i="27"/>
  <c r="BI127" i="27" s="1"/>
  <c r="BJ128" i="27" s="1"/>
  <c r="BK84" i="19" s="1"/>
  <c r="BI114" i="9"/>
  <c r="AU109" i="27"/>
  <c r="AU127" i="27" s="1"/>
  <c r="AV128" i="27" s="1"/>
  <c r="AU114" i="9"/>
  <c r="AR109" i="27"/>
  <c r="AR127" i="27" s="1"/>
  <c r="AS128" i="27" s="1"/>
  <c r="AR114" i="9"/>
  <c r="AS109" i="27"/>
  <c r="AS127" i="27" s="1"/>
  <c r="AT128" i="27" s="1"/>
  <c r="AU84" i="19" s="1"/>
  <c r="AS114" i="9"/>
  <c r="AK108" i="27"/>
  <c r="AK113" i="9"/>
  <c r="AH108" i="27"/>
  <c r="AH113" i="9"/>
  <c r="BI113" i="9"/>
  <c r="BC113" i="9"/>
  <c r="F202" i="60"/>
  <c r="E67" i="60"/>
  <c r="AL112" i="9"/>
  <c r="AX113" i="9"/>
  <c r="AP113" i="9"/>
  <c r="BJ113" i="9"/>
  <c r="G109" i="27"/>
  <c r="G127" i="27" s="1"/>
  <c r="G114" i="9"/>
  <c r="I18" i="1"/>
  <c r="R16" i="1"/>
  <c r="AT109" i="27"/>
  <c r="AT127" i="27" s="1"/>
  <c r="AU128" i="27" s="1"/>
  <c r="AV84" i="19" s="1"/>
  <c r="AT114" i="9"/>
  <c r="AM109" i="27"/>
  <c r="AM127" i="27" s="1"/>
  <c r="AM114" i="9"/>
  <c r="AQ109" i="27"/>
  <c r="AQ127" i="27" s="1"/>
  <c r="AR128" i="27" s="1"/>
  <c r="AS84" i="19" s="1"/>
  <c r="AQ114" i="9"/>
  <c r="BJ109" i="27"/>
  <c r="BJ127" i="27" s="1"/>
  <c r="BK128" i="27" s="1"/>
  <c r="BJ114" i="9"/>
  <c r="AJ109" i="27"/>
  <c r="AJ127" i="27" s="1"/>
  <c r="AK128" i="27" s="1"/>
  <c r="AL84" i="19" s="1"/>
  <c r="AJ114" i="9"/>
  <c r="BF109" i="27"/>
  <c r="BF127" i="27" s="1"/>
  <c r="BG128" i="27" s="1"/>
  <c r="BH84" i="19" s="1"/>
  <c r="BF114" i="9"/>
  <c r="AJ108" i="27"/>
  <c r="AJ113" i="9"/>
  <c r="AG108" i="27"/>
  <c r="AG113" i="9"/>
  <c r="AY113" i="9"/>
  <c r="AI112" i="9"/>
  <c r="BJ112" i="9"/>
  <c r="AJ112" i="9"/>
  <c r="AT113" i="9"/>
  <c r="AN112" i="9"/>
  <c r="BF113" i="9"/>
  <c r="BH108" i="27"/>
  <c r="BI69" i="9"/>
  <c r="BI89" i="9" s="1"/>
  <c r="BI90" i="9" s="1"/>
  <c r="BI62" i="27"/>
  <c r="AC76" i="9"/>
  <c r="AC77" i="9" s="1"/>
  <c r="AC81" i="9" s="1"/>
  <c r="AC82" i="9" s="1"/>
  <c r="BB69" i="9"/>
  <c r="BB107" i="27" s="1"/>
  <c r="AF79" i="9"/>
  <c r="AF80" i="9" s="1"/>
  <c r="BB108" i="27"/>
  <c r="BH109" i="9"/>
  <c r="II61" i="27"/>
  <c r="II63" i="27" s="1"/>
  <c r="II64" i="27" s="1"/>
  <c r="AC42" i="9"/>
  <c r="BD109" i="9"/>
  <c r="AL42" i="9"/>
  <c r="BD108" i="27"/>
  <c r="AR77" i="27"/>
  <c r="AS78" i="27" s="1"/>
  <c r="AB76" i="9"/>
  <c r="AB77" i="9" s="1"/>
  <c r="AB81" i="9" s="1"/>
  <c r="AB82" i="9" s="1"/>
  <c r="BB109" i="9"/>
  <c r="AD76" i="9"/>
  <c r="AD77" i="9" s="1"/>
  <c r="AD81" i="9" s="1"/>
  <c r="AD82" i="9" s="1"/>
  <c r="AO121" i="27"/>
  <c r="AP122" i="27" s="1"/>
  <c r="G31" i="30"/>
  <c r="AL79" i="9"/>
  <c r="AL80" i="9" s="1"/>
  <c r="AJ79" i="9"/>
  <c r="AJ80" i="9" s="1"/>
  <c r="AF89" i="9"/>
  <c r="AF90" i="9" s="1"/>
  <c r="AF145" i="27" s="1"/>
  <c r="AF176" i="27" s="1"/>
  <c r="AU121" i="27"/>
  <c r="AV122" i="27" s="1"/>
  <c r="AL89" i="9"/>
  <c r="AL90" i="9" s="1"/>
  <c r="AL145" i="27" s="1"/>
  <c r="AL176" i="27" s="1"/>
  <c r="AX121" i="27"/>
  <c r="AY122" i="27" s="1"/>
  <c r="AR121" i="27"/>
  <c r="AS122" i="27" s="1"/>
  <c r="IH108" i="27"/>
  <c r="H168" i="31" s="1"/>
  <c r="AH89" i="9"/>
  <c r="AH90" i="9" s="1"/>
  <c r="AH145" i="27" s="1"/>
  <c r="AH176" i="27" s="1"/>
  <c r="AN77" i="27"/>
  <c r="G66" i="56"/>
  <c r="G55" i="56"/>
  <c r="G31" i="56"/>
  <c r="F11" i="30"/>
  <c r="BY11" i="30" s="1"/>
  <c r="Q11" i="30" s="1"/>
  <c r="F11" i="56"/>
  <c r="G57" i="56"/>
  <c r="G33" i="56"/>
  <c r="G68" i="56"/>
  <c r="G69" i="56"/>
  <c r="G58" i="56"/>
  <c r="G34" i="56"/>
  <c r="G67" i="56"/>
  <c r="G56" i="56"/>
  <c r="G32" i="56"/>
  <c r="AK76" i="9"/>
  <c r="AK97" i="9" s="1"/>
  <c r="AL76" i="9"/>
  <c r="AL97" i="9" s="1"/>
  <c r="AH76" i="9"/>
  <c r="AH97" i="9" s="1"/>
  <c r="AV76" i="9"/>
  <c r="AV77" i="9" s="1"/>
  <c r="AO77" i="27"/>
  <c r="AP78" i="27" s="1"/>
  <c r="AR69" i="9"/>
  <c r="AR107" i="27" s="1"/>
  <c r="AF76" i="9"/>
  <c r="AF77" i="9" s="1"/>
  <c r="AF109" i="27"/>
  <c r="AI107" i="27"/>
  <c r="AV107" i="27"/>
  <c r="AH71" i="27"/>
  <c r="BJ107" i="27"/>
  <c r="AG110" i="9"/>
  <c r="AG57" i="27"/>
  <c r="AI110" i="9"/>
  <c r="AI57" i="27"/>
  <c r="AK110" i="9"/>
  <c r="AK57" i="27"/>
  <c r="AM69" i="9"/>
  <c r="AM107" i="27" s="1"/>
  <c r="BH69" i="9"/>
  <c r="BH107" i="27" s="1"/>
  <c r="AW69" i="9"/>
  <c r="AW76" i="9" s="1"/>
  <c r="AW97" i="9" s="1"/>
  <c r="AW106" i="27" s="1"/>
  <c r="AX66" i="27"/>
  <c r="AK107" i="27"/>
  <c r="AL110" i="9"/>
  <c r="AL57" i="27"/>
  <c r="AH110" i="9"/>
  <c r="AH57" i="27"/>
  <c r="BE69" i="9"/>
  <c r="BE76" i="9" s="1"/>
  <c r="BE77" i="9" s="1"/>
  <c r="AQ69" i="9"/>
  <c r="AQ76" i="9" s="1"/>
  <c r="AQ97" i="9" s="1"/>
  <c r="AQ106" i="27" s="1"/>
  <c r="AE70" i="27"/>
  <c r="AE72" i="27"/>
  <c r="AX107" i="27"/>
  <c r="AF79" i="27"/>
  <c r="AG76" i="27" s="1"/>
  <c r="AG78" i="27"/>
  <c r="AS77" i="27"/>
  <c r="AT78" i="27" s="1"/>
  <c r="IH62" i="27"/>
  <c r="IH66" i="27" s="1"/>
  <c r="IH63" i="27"/>
  <c r="IH64" i="27" s="1"/>
  <c r="CG61" i="27"/>
  <c r="CG64" i="27" s="1"/>
  <c r="CF61" i="27"/>
  <c r="CF64" i="27" s="1"/>
  <c r="AJ110" i="9"/>
  <c r="AJ57" i="27"/>
  <c r="AU69" i="9"/>
  <c r="AU76" i="9" s="1"/>
  <c r="AU77" i="9" s="1"/>
  <c r="BA69" i="9"/>
  <c r="BA76" i="9" s="1"/>
  <c r="BA97" i="9" s="1"/>
  <c r="AZ69" i="9"/>
  <c r="AZ107" i="27" s="1"/>
  <c r="AZ77" i="27"/>
  <c r="AP77" i="27"/>
  <c r="AQ78" i="27" s="1"/>
  <c r="AQ77" i="27"/>
  <c r="AR78" i="27" s="1"/>
  <c r="AG107" i="27"/>
  <c r="AN107" i="27"/>
  <c r="AJ107" i="27"/>
  <c r="AF110" i="9"/>
  <c r="AF57" i="27"/>
  <c r="AF67" i="27" s="1"/>
  <c r="G10" i="19"/>
  <c r="AE80" i="9"/>
  <c r="AM96" i="9"/>
  <c r="AK42" i="9"/>
  <c r="AC80" i="9"/>
  <c r="AU96" i="9"/>
  <c r="AE82" i="9"/>
  <c r="AA82" i="9"/>
  <c r="AA80" i="9"/>
  <c r="AS96" i="9"/>
  <c r="AN76" i="9"/>
  <c r="AN77" i="9" s="1"/>
  <c r="AO96" i="9"/>
  <c r="AX96" i="9"/>
  <c r="AV96" i="9"/>
  <c r="AT96" i="9"/>
  <c r="AW96" i="9"/>
  <c r="AN96" i="9"/>
  <c r="AP96" i="9"/>
  <c r="AR96" i="9"/>
  <c r="AQ96" i="9"/>
  <c r="AI76" i="9"/>
  <c r="AI77" i="9" s="1"/>
  <c r="BJ76" i="9"/>
  <c r="BJ77" i="9" s="1"/>
  <c r="AV89" i="9"/>
  <c r="AV90" i="9" s="1"/>
  <c r="AK79" i="9"/>
  <c r="AK80" i="9" s="1"/>
  <c r="AI79" i="9"/>
  <c r="AI80" i="9" s="1"/>
  <c r="AX76" i="9"/>
  <c r="AX77" i="9" s="1"/>
  <c r="AD79" i="9"/>
  <c r="AD80" i="9" s="1"/>
  <c r="BQ68" i="9"/>
  <c r="AE88" i="9"/>
  <c r="CG108" i="9"/>
  <c r="CG84" i="9"/>
  <c r="CG106" i="9"/>
  <c r="CG105" i="9"/>
  <c r="CG107" i="9"/>
  <c r="CG70" i="9"/>
  <c r="CG71" i="9"/>
  <c r="CG67" i="9"/>
  <c r="AG76" i="9"/>
  <c r="AB79" i="9"/>
  <c r="AB80" i="9" s="1"/>
  <c r="CF108" i="9"/>
  <c r="CF84" i="9"/>
  <c r="CF107" i="9"/>
  <c r="CF70" i="9"/>
  <c r="CF71" i="9"/>
  <c r="BW84" i="9"/>
  <c r="BW70" i="9"/>
  <c r="BW67" i="9"/>
  <c r="AA90" i="9"/>
  <c r="AH79" i="9"/>
  <c r="AH80" i="9" s="1"/>
  <c r="AJ76" i="9"/>
  <c r="AK89" i="9"/>
  <c r="AK90" i="9" s="1"/>
  <c r="AK145" i="27" s="1"/>
  <c r="AK176" i="27" s="1"/>
  <c r="BF69" i="9"/>
  <c r="BF76" i="9" s="1"/>
  <c r="AP69" i="9"/>
  <c r="AP76" i="9" s="1"/>
  <c r="AT69" i="9"/>
  <c r="AT76" i="9" s="1"/>
  <c r="AO69" i="9"/>
  <c r="AO76" i="9" s="1"/>
  <c r="BG69" i="9"/>
  <c r="BG76" i="9" s="1"/>
  <c r="AS69" i="9"/>
  <c r="AS76" i="9" s="1"/>
  <c r="AG79" i="9"/>
  <c r="AG80" i="9" s="1"/>
  <c r="AG42" i="9"/>
  <c r="F79" i="9"/>
  <c r="F80" i="9" s="1"/>
  <c r="F88" i="9"/>
  <c r="AD42" i="9"/>
  <c r="G45" i="9"/>
  <c r="G33" i="16" s="1"/>
  <c r="AV44" i="9"/>
  <c r="AV27" i="16" s="1"/>
  <c r="AR44" i="9"/>
  <c r="AR27" i="16" s="1"/>
  <c r="AN44" i="9"/>
  <c r="AN27" i="16" s="1"/>
  <c r="AW44" i="9"/>
  <c r="AW27" i="16" s="1"/>
  <c r="AQ44" i="9"/>
  <c r="AQ27" i="16" s="1"/>
  <c r="AU44" i="9"/>
  <c r="AU27" i="16" s="1"/>
  <c r="AP44" i="9"/>
  <c r="AP27" i="16" s="1"/>
  <c r="AT44" i="9"/>
  <c r="AT27" i="16" s="1"/>
  <c r="AO44" i="9"/>
  <c r="AO27" i="16" s="1"/>
  <c r="AS44" i="9"/>
  <c r="AS27" i="16" s="1"/>
  <c r="AX44" i="9"/>
  <c r="AX27" i="16" s="1"/>
  <c r="AX30" i="16" s="1"/>
  <c r="AX136" i="27" s="1"/>
  <c r="AX139" i="27" s="1"/>
  <c r="AW150" i="27" s="1"/>
  <c r="AM44" i="9"/>
  <c r="AM27" i="16" s="1"/>
  <c r="AM28" i="16" s="1"/>
  <c r="AB42" i="9"/>
  <c r="AE42" i="9"/>
  <c r="AF42" i="9"/>
  <c r="AV41" i="9"/>
  <c r="AR41" i="9"/>
  <c r="AN41" i="9"/>
  <c r="AW41" i="9"/>
  <c r="AU41" i="9"/>
  <c r="AQ41" i="9"/>
  <c r="AM41" i="9"/>
  <c r="AM42" i="9" s="1"/>
  <c r="AO41" i="9"/>
  <c r="AX41" i="9"/>
  <c r="AT41" i="9"/>
  <c r="AP41" i="9"/>
  <c r="AS41" i="9"/>
  <c r="AH42" i="9"/>
  <c r="AI42" i="9"/>
  <c r="AJ42" i="9"/>
  <c r="E109" i="27"/>
  <c r="F169" i="31" s="1"/>
  <c r="E76" i="9"/>
  <c r="G32" i="30"/>
  <c r="F74" i="46"/>
  <c r="F63" i="46" s="1"/>
  <c r="F247" i="46" s="1"/>
  <c r="G300" i="46"/>
  <c r="G299" i="46"/>
  <c r="H297" i="46"/>
  <c r="H299" i="46" s="1"/>
  <c r="G56" i="30"/>
  <c r="G78" i="30" s="1"/>
  <c r="G42" i="30"/>
  <c r="G77" i="30"/>
  <c r="G57" i="30"/>
  <c r="G33" i="30"/>
  <c r="G68" i="30"/>
  <c r="G69" i="30"/>
  <c r="G34" i="30"/>
  <c r="G58" i="30"/>
  <c r="G27" i="16"/>
  <c r="G28" i="16" s="1"/>
  <c r="G64" i="27"/>
  <c r="W81" i="46"/>
  <c r="F171" i="27"/>
  <c r="G85" i="9"/>
  <c r="G86" i="9" s="1"/>
  <c r="H84" i="9"/>
  <c r="F96" i="9"/>
  <c r="F62" i="46" s="1"/>
  <c r="F91" i="31"/>
  <c r="G62" i="27"/>
  <c r="J39" i="35"/>
  <c r="J40" i="35" s="1"/>
  <c r="L50" i="35"/>
  <c r="F59" i="31"/>
  <c r="F46" i="31" s="1"/>
  <c r="G57" i="31"/>
  <c r="G56" i="31"/>
  <c r="G30" i="31"/>
  <c r="G55" i="31"/>
  <c r="G58" i="31"/>
  <c r="H107" i="9"/>
  <c r="G109" i="9"/>
  <c r="G96" i="9" s="1"/>
  <c r="H67" i="9"/>
  <c r="J34" i="34"/>
  <c r="K38" i="34" s="1"/>
  <c r="F138" i="31"/>
  <c r="F157" i="31" s="1"/>
  <c r="F71" i="31"/>
  <c r="G90" i="31"/>
  <c r="G92" i="31" s="1"/>
  <c r="G93" i="31" s="1"/>
  <c r="G67" i="31"/>
  <c r="F70" i="31"/>
  <c r="F108" i="27"/>
  <c r="F81" i="46"/>
  <c r="F64" i="46" s="1"/>
  <c r="G108" i="27"/>
  <c r="H55" i="46"/>
  <c r="H90" i="27"/>
  <c r="H91" i="27" s="1"/>
  <c r="H93" i="27" s="1"/>
  <c r="H61" i="27"/>
  <c r="H63" i="27" s="1"/>
  <c r="G97" i="27"/>
  <c r="G202" i="31"/>
  <c r="G61" i="46"/>
  <c r="G245" i="46" s="1"/>
  <c r="G70" i="46"/>
  <c r="G56" i="46"/>
  <c r="F165" i="27"/>
  <c r="F164" i="27"/>
  <c r="H195" i="31"/>
  <c r="H47" i="46"/>
  <c r="G9" i="31"/>
  <c r="G49" i="46"/>
  <c r="G50" i="46" s="1"/>
  <c r="G195" i="31"/>
  <c r="E47" i="31"/>
  <c r="E40" i="31"/>
  <c r="J22" i="35"/>
  <c r="F31" i="31"/>
  <c r="F126" i="31"/>
  <c r="F127" i="31" s="1"/>
  <c r="F137" i="31"/>
  <c r="G33" i="31"/>
  <c r="G34" i="31"/>
  <c r="G119" i="31"/>
  <c r="G120" i="31" s="1"/>
  <c r="G122" i="31" s="1"/>
  <c r="H8" i="31"/>
  <c r="E67" i="27"/>
  <c r="J22" i="34"/>
  <c r="F40" i="34"/>
  <c r="F47" i="34"/>
  <c r="J37" i="34"/>
  <c r="K37" i="34" s="1"/>
  <c r="F40" i="35"/>
  <c r="F47" i="35"/>
  <c r="H71" i="9"/>
  <c r="F168" i="31"/>
  <c r="Q19" i="1"/>
  <c r="F30" i="16"/>
  <c r="H70" i="9"/>
  <c r="H113" i="9" s="1"/>
  <c r="F69" i="9"/>
  <c r="F107" i="27" s="1"/>
  <c r="G68" i="9"/>
  <c r="H44" i="9"/>
  <c r="H41" i="9"/>
  <c r="M17" i="1"/>
  <c r="BM114" i="9" l="1"/>
  <c r="AY76" i="9"/>
  <c r="AY97" i="9" s="1"/>
  <c r="BW105" i="9"/>
  <c r="AY107" i="27"/>
  <c r="BV114" i="9"/>
  <c r="BE110" i="9"/>
  <c r="BT62" i="27"/>
  <c r="BN108" i="27"/>
  <c r="BT69" i="9"/>
  <c r="BT76" i="9" s="1"/>
  <c r="BT97" i="9" s="1"/>
  <c r="BU62" i="27"/>
  <c r="BQ109" i="9"/>
  <c r="CB108" i="9"/>
  <c r="BQ62" i="27"/>
  <c r="BG121" i="27"/>
  <c r="BH122" i="27" s="1"/>
  <c r="BI84" i="19" s="1"/>
  <c r="CB70" i="9"/>
  <c r="CB113" i="9" s="1"/>
  <c r="BD107" i="27"/>
  <c r="CS40" i="9"/>
  <c r="CS61" i="27" s="1"/>
  <c r="CS64" i="27" s="1"/>
  <c r="J59" i="60"/>
  <c r="J60" i="60" s="1"/>
  <c r="CK40" i="9"/>
  <c r="CK117" i="9" s="1"/>
  <c r="CK119" i="9" s="1"/>
  <c r="CK121" i="9" s="1"/>
  <c r="BP62" i="27"/>
  <c r="BC107" i="27"/>
  <c r="BW71" i="9"/>
  <c r="BW109" i="27" s="1"/>
  <c r="BW127" i="27" s="1"/>
  <c r="BW106" i="9"/>
  <c r="BW61" i="27"/>
  <c r="BW64" i="27" s="1"/>
  <c r="BS62" i="27"/>
  <c r="BM69" i="9"/>
  <c r="BM89" i="9" s="1"/>
  <c r="BM90" i="9" s="1"/>
  <c r="BW107" i="9"/>
  <c r="BC76" i="9"/>
  <c r="BC97" i="9" s="1"/>
  <c r="BC106" i="27" s="1"/>
  <c r="BT109" i="27"/>
  <c r="BT127" i="27" s="1"/>
  <c r="BU128" i="27" s="1"/>
  <c r="BV84" i="19" s="1"/>
  <c r="BJ121" i="27"/>
  <c r="BK122" i="27" s="1"/>
  <c r="BS108" i="27"/>
  <c r="BU108" i="27"/>
  <c r="BU109" i="9"/>
  <c r="CO40" i="9"/>
  <c r="CO117" i="9" s="1"/>
  <c r="CO119" i="9" s="1"/>
  <c r="CO121" i="9" s="1"/>
  <c r="CB107" i="9"/>
  <c r="CB84" i="9"/>
  <c r="CB85" i="9" s="1"/>
  <c r="CB86" i="9" s="1"/>
  <c r="BD89" i="9"/>
  <c r="BD90" i="9" s="1"/>
  <c r="BQ108" i="27"/>
  <c r="CB67" i="9"/>
  <c r="CB68" i="9" s="1"/>
  <c r="CB105" i="9"/>
  <c r="CF67" i="9"/>
  <c r="CF68" i="9" s="1"/>
  <c r="CF105" i="9"/>
  <c r="CF109" i="9" s="1"/>
  <c r="BD76" i="9"/>
  <c r="BD97" i="9" s="1"/>
  <c r="BT109" i="9"/>
  <c r="BT96" i="9" s="1"/>
  <c r="BT57" i="27" s="1"/>
  <c r="CB71" i="9"/>
  <c r="CB109" i="27" s="1"/>
  <c r="CB127" i="27" s="1"/>
  <c r="CC128" i="27" s="1"/>
  <c r="CB106" i="9"/>
  <c r="AY112" i="9"/>
  <c r="CF117" i="9"/>
  <c r="CF119" i="9" s="1"/>
  <c r="CF121" i="9" s="1"/>
  <c r="CD84" i="9"/>
  <c r="CD85" i="9" s="1"/>
  <c r="CD86" i="9" s="1"/>
  <c r="CD117" i="9"/>
  <c r="BW117" i="9"/>
  <c r="BW119" i="9" s="1"/>
  <c r="BW121" i="9" s="1"/>
  <c r="CB117" i="9"/>
  <c r="CB119" i="9" s="1"/>
  <c r="CB121" i="9" s="1"/>
  <c r="CR40" i="9"/>
  <c r="CR61" i="27" s="1"/>
  <c r="CR64" i="27" s="1"/>
  <c r="CN40" i="9"/>
  <c r="CN61" i="27" s="1"/>
  <c r="CN64" i="27" s="1"/>
  <c r="CJ40" i="9"/>
  <c r="CJ108" i="9" s="1"/>
  <c r="BM62" i="27"/>
  <c r="CQ40" i="9"/>
  <c r="CQ108" i="9" s="1"/>
  <c r="CM40" i="9"/>
  <c r="CM108" i="9" s="1"/>
  <c r="CI40" i="9"/>
  <c r="CI108" i="9" s="1"/>
  <c r="CT40" i="9"/>
  <c r="CT108" i="9" s="1"/>
  <c r="CP40" i="9"/>
  <c r="CP84" i="9" s="1"/>
  <c r="CL40" i="9"/>
  <c r="CL61" i="27" s="1"/>
  <c r="CL64" i="27" s="1"/>
  <c r="BA121" i="27"/>
  <c r="BB122" i="27" s="1"/>
  <c r="BC84" i="19" s="1"/>
  <c r="AI125" i="9"/>
  <c r="BX84" i="9"/>
  <c r="BX85" i="9" s="1"/>
  <c r="BX86" i="9" s="1"/>
  <c r="BX119" i="9"/>
  <c r="BX121" i="9" s="1"/>
  <c r="CE61" i="27"/>
  <c r="CE64" i="27" s="1"/>
  <c r="CE119" i="9"/>
  <c r="CE121" i="9" s="1"/>
  <c r="CA106" i="9"/>
  <c r="CA119" i="9"/>
  <c r="CA121" i="9" s="1"/>
  <c r="CH106" i="9"/>
  <c r="CH119" i="9"/>
  <c r="CH121" i="9" s="1"/>
  <c r="CD107" i="9"/>
  <c r="CD119" i="9"/>
  <c r="CD121" i="9" s="1"/>
  <c r="BZ106" i="9"/>
  <c r="BZ119" i="9"/>
  <c r="BZ121" i="9" s="1"/>
  <c r="CC84" i="9"/>
  <c r="CC85" i="9" s="1"/>
  <c r="CC86" i="9" s="1"/>
  <c r="CC119" i="9"/>
  <c r="CC121" i="9" s="1"/>
  <c r="BY105" i="9"/>
  <c r="BY119" i="9"/>
  <c r="BY121" i="9" s="1"/>
  <c r="CH67" i="9"/>
  <c r="CH68" i="9" s="1"/>
  <c r="CD61" i="27"/>
  <c r="CD64" i="27" s="1"/>
  <c r="BZ108" i="9"/>
  <c r="CH107" i="9"/>
  <c r="CH108" i="9"/>
  <c r="BV108" i="27"/>
  <c r="AZ110" i="9"/>
  <c r="CH70" i="9"/>
  <c r="CH113" i="9" s="1"/>
  <c r="CD71" i="9"/>
  <c r="CD114" i="9" s="1"/>
  <c r="BT108" i="27"/>
  <c r="BX67" i="9"/>
  <c r="BX68" i="9" s="1"/>
  <c r="BU114" i="9"/>
  <c r="CE70" i="9"/>
  <c r="CE113" i="9" s="1"/>
  <c r="BR69" i="9"/>
  <c r="BR112" i="9" s="1"/>
  <c r="BX61" i="27"/>
  <c r="BX64" i="27" s="1"/>
  <c r="BY108" i="9"/>
  <c r="BM109" i="9"/>
  <c r="BM96" i="9" s="1"/>
  <c r="BM57" i="27" s="1"/>
  <c r="BK109" i="27"/>
  <c r="BK127" i="27" s="1"/>
  <c r="BL128" i="27" s="1"/>
  <c r="BS109" i="9"/>
  <c r="BS96" i="9" s="1"/>
  <c r="BS57" i="27" s="1"/>
  <c r="BS109" i="27"/>
  <c r="BS127" i="27" s="1"/>
  <c r="BT128" i="27" s="1"/>
  <c r="BY67" i="9"/>
  <c r="BY68" i="9" s="1"/>
  <c r="BY71" i="9"/>
  <c r="BY109" i="27" s="1"/>
  <c r="BY127" i="27" s="1"/>
  <c r="BZ128" i="27" s="1"/>
  <c r="CC70" i="9"/>
  <c r="CC113" i="9" s="1"/>
  <c r="BC112" i="9"/>
  <c r="AM30" i="16"/>
  <c r="AM136" i="27" s="1"/>
  <c r="AM139" i="27" s="1"/>
  <c r="AL150" i="27" s="1"/>
  <c r="AM152" i="27" s="1"/>
  <c r="AM151" i="27" s="1"/>
  <c r="H14" i="19"/>
  <c r="G89" i="46"/>
  <c r="BG57" i="27"/>
  <c r="BG67" i="27" s="1"/>
  <c r="BG83" i="27" s="1"/>
  <c r="BH84" i="27" s="1"/>
  <c r="BG110" i="9"/>
  <c r="BY107" i="9"/>
  <c r="CC71" i="9"/>
  <c r="CC109" i="27" s="1"/>
  <c r="CC127" i="27" s="1"/>
  <c r="CD128" i="27" s="1"/>
  <c r="CE84" i="19" s="1"/>
  <c r="CA70" i="9"/>
  <c r="CA108" i="27" s="1"/>
  <c r="BX107" i="9"/>
  <c r="CE106" i="9"/>
  <c r="BV62" i="27"/>
  <c r="CA107" i="9"/>
  <c r="BX105" i="9"/>
  <c r="CE84" i="9"/>
  <c r="CE85" i="9" s="1"/>
  <c r="CE86" i="9" s="1"/>
  <c r="CA84" i="9"/>
  <c r="CA85" i="9" s="1"/>
  <c r="CA86" i="9" s="1"/>
  <c r="BX108" i="9"/>
  <c r="AK67" i="27"/>
  <c r="AK83" i="27" s="1"/>
  <c r="AL84" i="27" s="1"/>
  <c r="AJ67" i="27"/>
  <c r="AJ83" i="27" s="1"/>
  <c r="AK84" i="27" s="1"/>
  <c r="AL67" i="27"/>
  <c r="AL83" i="27" s="1"/>
  <c r="AM84" i="27" s="1"/>
  <c r="AI67" i="27"/>
  <c r="AI83" i="27" s="1"/>
  <c r="AJ84" i="27" s="1"/>
  <c r="AH67" i="27"/>
  <c r="AH83" i="27" s="1"/>
  <c r="AI84" i="27" s="1"/>
  <c r="AG67" i="27"/>
  <c r="AG83" i="27" s="1"/>
  <c r="AH84" i="27" s="1"/>
  <c r="AI82" i="19" s="1"/>
  <c r="BN62" i="27"/>
  <c r="BN64" i="27"/>
  <c r="BO62" i="27"/>
  <c r="BO64" i="27"/>
  <c r="BP77" i="27" s="1"/>
  <c r="BQ78" i="27" s="1"/>
  <c r="BK62" i="27"/>
  <c r="BK64" i="27"/>
  <c r="BA57" i="27"/>
  <c r="BA110" i="9"/>
  <c r="BH96" i="9"/>
  <c r="BH57" i="27" s="1"/>
  <c r="AY96" i="9"/>
  <c r="AY98" i="9" s="1"/>
  <c r="BC96" i="9"/>
  <c r="BC57" i="27" s="1"/>
  <c r="BQ96" i="9"/>
  <c r="BQ57" i="27" s="1"/>
  <c r="BF96" i="9"/>
  <c r="BF57" i="27" s="1"/>
  <c r="BJ96" i="9"/>
  <c r="BJ57" i="27" s="1"/>
  <c r="BU96" i="9"/>
  <c r="BU57" i="27" s="1"/>
  <c r="BD96" i="9"/>
  <c r="BD57" i="27" s="1"/>
  <c r="BB96" i="9"/>
  <c r="BB57" i="27" s="1"/>
  <c r="BI96" i="9"/>
  <c r="BI57" i="27" s="1"/>
  <c r="BA78" i="27"/>
  <c r="AO78" i="27"/>
  <c r="BY70" i="9"/>
  <c r="BY113" i="9" s="1"/>
  <c r="BY84" i="9"/>
  <c r="BY85" i="9" s="1"/>
  <c r="BY86" i="9" s="1"/>
  <c r="BX71" i="9"/>
  <c r="BX114" i="9" s="1"/>
  <c r="BX106" i="9"/>
  <c r="CC105" i="9"/>
  <c r="BY61" i="27"/>
  <c r="BY64" i="27" s="1"/>
  <c r="BY106" i="9"/>
  <c r="BX70" i="9"/>
  <c r="BX113" i="9" s="1"/>
  <c r="AT84" i="19"/>
  <c r="BP108" i="27"/>
  <c r="CA67" i="9"/>
  <c r="CA68" i="9" s="1"/>
  <c r="CA108" i="9"/>
  <c r="CH84" i="9"/>
  <c r="CH85" i="9" s="1"/>
  <c r="CH86" i="9" s="1"/>
  <c r="CE67" i="9"/>
  <c r="CE68" i="9" s="1"/>
  <c r="CA61" i="27"/>
  <c r="CA64" i="27" s="1"/>
  <c r="CH61" i="27"/>
  <c r="CH64" i="27" s="1"/>
  <c r="CA105" i="9"/>
  <c r="CH71" i="9"/>
  <c r="CH114" i="9" s="1"/>
  <c r="CE107" i="9"/>
  <c r="CE108" i="9"/>
  <c r="CA71" i="9"/>
  <c r="CA109" i="27" s="1"/>
  <c r="CA127" i="27" s="1"/>
  <c r="CB128" i="27" s="1"/>
  <c r="CC84" i="19" s="1"/>
  <c r="CH105" i="9"/>
  <c r="CE71" i="9"/>
  <c r="CE109" i="27" s="1"/>
  <c r="CE127" i="27" s="1"/>
  <c r="CF128" i="27" s="1"/>
  <c r="CE105" i="9"/>
  <c r="BK108" i="27"/>
  <c r="CD106" i="9"/>
  <c r="BB77" i="27"/>
  <c r="BC78" i="27" s="1"/>
  <c r="BZ71" i="9"/>
  <c r="BZ114" i="9" s="1"/>
  <c r="BO69" i="9"/>
  <c r="BO89" i="9" s="1"/>
  <c r="BO90" i="9" s="1"/>
  <c r="BZ107" i="9"/>
  <c r="CD67" i="9"/>
  <c r="CD68" i="9" s="1"/>
  <c r="CD105" i="9"/>
  <c r="CD108" i="9"/>
  <c r="CD70" i="9"/>
  <c r="CD113" i="9" s="1"/>
  <c r="BN109" i="9"/>
  <c r="BN96" i="9" s="1"/>
  <c r="BN57" i="27" s="1"/>
  <c r="BZ67" i="9"/>
  <c r="BZ68" i="9" s="1"/>
  <c r="BZ84" i="9"/>
  <c r="BZ85" i="9" s="1"/>
  <c r="BZ86" i="9" s="1"/>
  <c r="BZ105" i="9"/>
  <c r="CC106" i="9"/>
  <c r="BK109" i="9"/>
  <c r="BZ70" i="9"/>
  <c r="BZ108" i="27" s="1"/>
  <c r="CC67" i="9"/>
  <c r="CC68" i="9" s="1"/>
  <c r="CC107" i="9"/>
  <c r="CC108" i="9"/>
  <c r="CC61" i="27"/>
  <c r="CC64" i="27" s="1"/>
  <c r="BV109" i="9"/>
  <c r="BZ61" i="27"/>
  <c r="BR62" i="27"/>
  <c r="BN114" i="9"/>
  <c r="AW84" i="19"/>
  <c r="BR108" i="27"/>
  <c r="BR109" i="9"/>
  <c r="BN69" i="9"/>
  <c r="BN76" i="9" s="1"/>
  <c r="BR114" i="9"/>
  <c r="BB76" i="9"/>
  <c r="BB97" i="9" s="1"/>
  <c r="BB106" i="27" s="1"/>
  <c r="BB110" i="27" s="1"/>
  <c r="IJ61" i="27"/>
  <c r="IJ63" i="27" s="1"/>
  <c r="IJ64" i="27" s="1"/>
  <c r="H66" i="60"/>
  <c r="I203" i="60" s="1"/>
  <c r="BM77" i="27"/>
  <c r="BN78" i="27" s="1"/>
  <c r="F127" i="27"/>
  <c r="F129" i="27" s="1"/>
  <c r="G126" i="27" s="1"/>
  <c r="BP109" i="9"/>
  <c r="BP96" i="9" s="1"/>
  <c r="BP57" i="27" s="1"/>
  <c r="BL62" i="27"/>
  <c r="BO108" i="27"/>
  <c r="BO114" i="9"/>
  <c r="BL109" i="9"/>
  <c r="IG108" i="27"/>
  <c r="G168" i="31" s="1"/>
  <c r="BL114" i="9"/>
  <c r="BO109" i="9"/>
  <c r="K59" i="60"/>
  <c r="BL69" i="9"/>
  <c r="BL89" i="9" s="1"/>
  <c r="BL90" i="9" s="1"/>
  <c r="BC77" i="27"/>
  <c r="BD78" i="27" s="1"/>
  <c r="AF121" i="27"/>
  <c r="AG122" i="27" s="1"/>
  <c r="AI121" i="27"/>
  <c r="AJ122" i="27" s="1"/>
  <c r="AK84" i="19" s="1"/>
  <c r="BB89" i="9"/>
  <c r="BB90" i="9" s="1"/>
  <c r="BP127" i="27"/>
  <c r="BQ128" i="27" s="1"/>
  <c r="II62" i="27"/>
  <c r="II66" i="27" s="1"/>
  <c r="H69" i="60"/>
  <c r="I206" i="60" s="1"/>
  <c r="BL108" i="27"/>
  <c r="BP114" i="9"/>
  <c r="G128" i="27"/>
  <c r="AL121" i="27"/>
  <c r="AM122" i="27" s="1"/>
  <c r="IH122" i="27" s="1"/>
  <c r="H171" i="31" s="1"/>
  <c r="E70" i="60"/>
  <c r="F207" i="60" s="1"/>
  <c r="BI107" i="27"/>
  <c r="BI76" i="9"/>
  <c r="BI97" i="9" s="1"/>
  <c r="II109" i="27"/>
  <c r="I169" i="31" s="1"/>
  <c r="IH109" i="27"/>
  <c r="H169" i="31" s="1"/>
  <c r="F70" i="60"/>
  <c r="G207" i="60" s="1"/>
  <c r="E236" i="46"/>
  <c r="E237" i="46" s="1"/>
  <c r="E195" i="60"/>
  <c r="CF108" i="27"/>
  <c r="CF113" i="9"/>
  <c r="CG109" i="27"/>
  <c r="CG127" i="27" s="1"/>
  <c r="CH128" i="27" s="1"/>
  <c r="CI84" i="19" s="1"/>
  <c r="CG114" i="9"/>
  <c r="G232" i="46"/>
  <c r="G191" i="60"/>
  <c r="CG108" i="27"/>
  <c r="CG113" i="9"/>
  <c r="G69" i="60"/>
  <c r="H206" i="60" s="1"/>
  <c r="BA112" i="9"/>
  <c r="BI112" i="9"/>
  <c r="AT112" i="9"/>
  <c r="BF112" i="9"/>
  <c r="J183" i="60"/>
  <c r="BY108" i="27"/>
  <c r="BW108" i="27"/>
  <c r="BW113" i="9"/>
  <c r="CF109" i="27"/>
  <c r="CF127" i="27" s="1"/>
  <c r="CG128" i="27" s="1"/>
  <c r="CH84" i="19" s="1"/>
  <c r="CF114" i="9"/>
  <c r="BH112" i="9"/>
  <c r="AP112" i="9"/>
  <c r="AR112" i="9"/>
  <c r="AS112" i="9"/>
  <c r="AU112" i="9"/>
  <c r="BB112" i="9"/>
  <c r="AW112" i="9"/>
  <c r="F99" i="27"/>
  <c r="G96" i="27" s="1"/>
  <c r="E68" i="60"/>
  <c r="G70" i="60"/>
  <c r="H207" i="60" s="1"/>
  <c r="AZ112" i="9"/>
  <c r="BE112" i="9"/>
  <c r="F112" i="9"/>
  <c r="F204" i="60"/>
  <c r="AO112" i="9"/>
  <c r="E69" i="60"/>
  <c r="F206" i="60" s="1"/>
  <c r="AQ112" i="9"/>
  <c r="G202" i="60"/>
  <c r="G204" i="60" s="1"/>
  <c r="F67" i="60"/>
  <c r="BG112" i="9"/>
  <c r="G65" i="60"/>
  <c r="F236" i="46"/>
  <c r="F195" i="60"/>
  <c r="AR30" i="16"/>
  <c r="AR136" i="27" s="1"/>
  <c r="G81" i="60"/>
  <c r="H109" i="27"/>
  <c r="H128" i="27" s="1"/>
  <c r="H114" i="9"/>
  <c r="F235" i="46"/>
  <c r="F194" i="60"/>
  <c r="AM112" i="9"/>
  <c r="F69" i="60"/>
  <c r="G206" i="60" s="1"/>
  <c r="F126" i="46"/>
  <c r="AF136" i="27"/>
  <c r="IG136" i="27" s="1"/>
  <c r="I22" i="60"/>
  <c r="I23" i="60"/>
  <c r="I184" i="60"/>
  <c r="BD77" i="27"/>
  <c r="BE78" i="27" s="1"/>
  <c r="AK77" i="9"/>
  <c r="AK81" i="9" s="1"/>
  <c r="AK82" i="9" s="1"/>
  <c r="AK35" i="16" s="1"/>
  <c r="II108" i="27"/>
  <c r="I168" i="31" s="1"/>
  <c r="L49" i="34"/>
  <c r="AV97" i="9"/>
  <c r="AV98" i="9" s="1"/>
  <c r="BD121" i="27"/>
  <c r="BE122" i="27" s="1"/>
  <c r="BF84" i="19" s="1"/>
  <c r="F22" i="30"/>
  <c r="F32" i="30" s="1"/>
  <c r="F13" i="30"/>
  <c r="F24" i="30" s="1"/>
  <c r="P11" i="56"/>
  <c r="P22" i="56" s="1"/>
  <c r="Q32" i="56" s="1"/>
  <c r="BY11" i="56"/>
  <c r="BY22" i="56" s="1"/>
  <c r="BZ22" i="56" s="1"/>
  <c r="CA22" i="56" s="1"/>
  <c r="CB22" i="56" s="1"/>
  <c r="CC22" i="56" s="1"/>
  <c r="CD22" i="56" s="1"/>
  <c r="CE22" i="56" s="1"/>
  <c r="CF22" i="56" s="1"/>
  <c r="CG22" i="56" s="1"/>
  <c r="CH22" i="56" s="1"/>
  <c r="CI22" i="56" s="1"/>
  <c r="CJ22" i="56" s="1"/>
  <c r="CK32" i="56" s="1"/>
  <c r="Y11" i="56"/>
  <c r="Y14" i="56" s="1"/>
  <c r="GC11" i="56"/>
  <c r="GC14" i="56" s="1"/>
  <c r="AA11" i="56"/>
  <c r="AA14" i="56" s="1"/>
  <c r="W11" i="56"/>
  <c r="Z11" i="56"/>
  <c r="Z14" i="56" s="1"/>
  <c r="GO11" i="56"/>
  <c r="GO14" i="56" s="1"/>
  <c r="X11" i="56"/>
  <c r="X14" i="56" s="1"/>
  <c r="AB11" i="56"/>
  <c r="AB14" i="56" s="1"/>
  <c r="FE11" i="56"/>
  <c r="HA11" i="56"/>
  <c r="HA14" i="56" s="1"/>
  <c r="FQ11" i="56"/>
  <c r="FQ14" i="56" s="1"/>
  <c r="HM11" i="56"/>
  <c r="HM14" i="56" s="1"/>
  <c r="CW11" i="30"/>
  <c r="S11" i="30" s="1"/>
  <c r="HA11" i="30"/>
  <c r="FE11" i="30"/>
  <c r="X11" i="30" s="1"/>
  <c r="GO11" i="30"/>
  <c r="GC11" i="30"/>
  <c r="HM11" i="30"/>
  <c r="FQ11" i="30"/>
  <c r="F89" i="30"/>
  <c r="AW77" i="9"/>
  <c r="AW81" i="9" s="1"/>
  <c r="AW82" i="9" s="1"/>
  <c r="BH89" i="9"/>
  <c r="BH90" i="9" s="1"/>
  <c r="BE89" i="9"/>
  <c r="BE90" i="9" s="1"/>
  <c r="BE97" i="9"/>
  <c r="BE98" i="9" s="1"/>
  <c r="CK11" i="30"/>
  <c r="R11" i="30" s="1"/>
  <c r="AQ77" i="9"/>
  <c r="AQ81" i="9" s="1"/>
  <c r="AQ82" i="9" s="1"/>
  <c r="BH76" i="9"/>
  <c r="BH77" i="9" s="1"/>
  <c r="AH77" i="9"/>
  <c r="AH81" i="9" s="1"/>
  <c r="AH82" i="9" s="1"/>
  <c r="AH35" i="16" s="1"/>
  <c r="DU11" i="30"/>
  <c r="U11" i="30" s="1"/>
  <c r="ES11" i="30"/>
  <c r="W11" i="30" s="1"/>
  <c r="AL77" i="9"/>
  <c r="AL81" i="9" s="1"/>
  <c r="AL82" i="9" s="1"/>
  <c r="AL35" i="16" s="1"/>
  <c r="AF97" i="9"/>
  <c r="AF98" i="9" s="1"/>
  <c r="BA77" i="9"/>
  <c r="BA81" i="9" s="1"/>
  <c r="BA82" i="9" s="1"/>
  <c r="AR76" i="9"/>
  <c r="AR77" i="9" s="1"/>
  <c r="AR81" i="9" s="1"/>
  <c r="AR82" i="9" s="1"/>
  <c r="EG11" i="30"/>
  <c r="V11" i="30" s="1"/>
  <c r="DI11" i="30"/>
  <c r="T11" i="30" s="1"/>
  <c r="AQ89" i="9"/>
  <c r="AQ90" i="9" s="1"/>
  <c r="AM89" i="9"/>
  <c r="AM90" i="9" s="1"/>
  <c r="AM76" i="9"/>
  <c r="AM97" i="9" s="1"/>
  <c r="AR89" i="9"/>
  <c r="AR90" i="9" s="1"/>
  <c r="IH121" i="27"/>
  <c r="AW89" i="9"/>
  <c r="AW90" i="9" s="1"/>
  <c r="F109" i="19"/>
  <c r="E109" i="60" s="1"/>
  <c r="E111" i="60" s="1"/>
  <c r="AG88" i="19"/>
  <c r="G109" i="19"/>
  <c r="BQ77" i="27"/>
  <c r="BR78" i="27" s="1"/>
  <c r="AN32" i="56"/>
  <c r="AO32" i="56"/>
  <c r="AM32" i="56"/>
  <c r="AL32" i="56"/>
  <c r="AP32" i="56"/>
  <c r="AQ32" i="56"/>
  <c r="AR32" i="56"/>
  <c r="AS32" i="56"/>
  <c r="AT32" i="56"/>
  <c r="AU32" i="56"/>
  <c r="AV32" i="56"/>
  <c r="AW32" i="56"/>
  <c r="AX32" i="56"/>
  <c r="AY32" i="56"/>
  <c r="AZ32" i="56"/>
  <c r="BA32" i="56"/>
  <c r="BB32" i="56"/>
  <c r="N32" i="56"/>
  <c r="BC32" i="56"/>
  <c r="BD32" i="56"/>
  <c r="O32" i="56"/>
  <c r="P32" i="56"/>
  <c r="BE32" i="56"/>
  <c r="BF32" i="56"/>
  <c r="BG32" i="56"/>
  <c r="BH32" i="56"/>
  <c r="BI32" i="56"/>
  <c r="BJ32" i="56"/>
  <c r="BK32" i="56"/>
  <c r="BL32" i="56"/>
  <c r="BM32" i="56"/>
  <c r="BN32" i="56"/>
  <c r="BO32" i="56"/>
  <c r="BP32" i="56"/>
  <c r="BQ32" i="56"/>
  <c r="BR32" i="56"/>
  <c r="BS32" i="56"/>
  <c r="BT32" i="56"/>
  <c r="BU32" i="56"/>
  <c r="BV32" i="56"/>
  <c r="BW32" i="56"/>
  <c r="BX32" i="56"/>
  <c r="BY32" i="56"/>
  <c r="G45" i="56"/>
  <c r="G80" i="56"/>
  <c r="N58" i="56"/>
  <c r="O58" i="56"/>
  <c r="P58" i="56"/>
  <c r="Q58" i="56"/>
  <c r="R58" i="56"/>
  <c r="S58" i="56"/>
  <c r="T58" i="56"/>
  <c r="U58" i="56"/>
  <c r="V58" i="56"/>
  <c r="W58" i="56"/>
  <c r="X58" i="56"/>
  <c r="Y58" i="56"/>
  <c r="Z58" i="56"/>
  <c r="AA58" i="56"/>
  <c r="AB58" i="56"/>
  <c r="AC58" i="56"/>
  <c r="AD58" i="56"/>
  <c r="AE58" i="56"/>
  <c r="G79" i="56"/>
  <c r="G44" i="56"/>
  <c r="N57" i="56"/>
  <c r="O57" i="56"/>
  <c r="P57" i="56"/>
  <c r="G77" i="56"/>
  <c r="G42" i="56"/>
  <c r="G78" i="56"/>
  <c r="G43" i="56"/>
  <c r="N56" i="56"/>
  <c r="O56" i="56"/>
  <c r="P56" i="56"/>
  <c r="F22" i="56"/>
  <c r="F13" i="56"/>
  <c r="F89" i="56"/>
  <c r="U11" i="56"/>
  <c r="CK11" i="56"/>
  <c r="EG11" i="56"/>
  <c r="V11" i="56"/>
  <c r="S11" i="56"/>
  <c r="CW11" i="56"/>
  <c r="ES11" i="56"/>
  <c r="T11" i="56"/>
  <c r="R11" i="56"/>
  <c r="DI11" i="56"/>
  <c r="Q11" i="56"/>
  <c r="DU11" i="56"/>
  <c r="AL34" i="56"/>
  <c r="AM34" i="56"/>
  <c r="AN34" i="56"/>
  <c r="N34" i="56"/>
  <c r="AO34" i="56"/>
  <c r="AP34" i="56"/>
  <c r="O34" i="56"/>
  <c r="P34" i="56"/>
  <c r="AQ34" i="56"/>
  <c r="AR34" i="56"/>
  <c r="Q34" i="56"/>
  <c r="AS34" i="56"/>
  <c r="R34" i="56"/>
  <c r="S34" i="56"/>
  <c r="AT34" i="56"/>
  <c r="AU34" i="56"/>
  <c r="T34" i="56"/>
  <c r="U34" i="56"/>
  <c r="AV34" i="56"/>
  <c r="AW34" i="56"/>
  <c r="V34" i="56"/>
  <c r="W34" i="56"/>
  <c r="AX34" i="56"/>
  <c r="X34" i="56"/>
  <c r="AY34" i="56"/>
  <c r="Y34" i="56"/>
  <c r="AZ34" i="56"/>
  <c r="Z34" i="56"/>
  <c r="BA34" i="56"/>
  <c r="BB34" i="56"/>
  <c r="AA34" i="56"/>
  <c r="AB34" i="56"/>
  <c r="BC34" i="56"/>
  <c r="AC34" i="56"/>
  <c r="BD34" i="56"/>
  <c r="AD34" i="56"/>
  <c r="BE34" i="56"/>
  <c r="AE34" i="56"/>
  <c r="BF34" i="56"/>
  <c r="BG34" i="56"/>
  <c r="BH34" i="56"/>
  <c r="BI34" i="56"/>
  <c r="BJ34" i="56"/>
  <c r="BK34" i="56"/>
  <c r="BL34" i="56"/>
  <c r="BM34" i="56"/>
  <c r="BN34" i="56"/>
  <c r="BO34" i="56"/>
  <c r="BP34" i="56"/>
  <c r="BQ34" i="56"/>
  <c r="BR34" i="56"/>
  <c r="BS34" i="56"/>
  <c r="BT34" i="56"/>
  <c r="BU34" i="56"/>
  <c r="BV34" i="56"/>
  <c r="BW34" i="56"/>
  <c r="BX34" i="56"/>
  <c r="BY34" i="56"/>
  <c r="BZ34" i="56"/>
  <c r="CA34" i="56"/>
  <c r="CB34" i="56"/>
  <c r="CC34" i="56"/>
  <c r="CD34" i="56"/>
  <c r="CE34" i="56"/>
  <c r="CF34" i="56"/>
  <c r="CG34" i="56"/>
  <c r="CH34" i="56"/>
  <c r="CI34" i="56"/>
  <c r="CJ34" i="56"/>
  <c r="CK34" i="56"/>
  <c r="CL34" i="56"/>
  <c r="CM34" i="56"/>
  <c r="CN34" i="56"/>
  <c r="CO34" i="56"/>
  <c r="CP34" i="56"/>
  <c r="CQ34" i="56"/>
  <c r="CR34" i="56"/>
  <c r="CS34" i="56"/>
  <c r="CT34" i="56"/>
  <c r="CU34" i="56"/>
  <c r="CV34" i="56"/>
  <c r="CW34" i="56"/>
  <c r="CX34" i="56"/>
  <c r="CY34" i="56"/>
  <c r="CZ34" i="56"/>
  <c r="DA34" i="56"/>
  <c r="DB34" i="56"/>
  <c r="DC34" i="56"/>
  <c r="DD34" i="56"/>
  <c r="DE34" i="56"/>
  <c r="DF34" i="56"/>
  <c r="DG34" i="56"/>
  <c r="DH34" i="56"/>
  <c r="DI34" i="56"/>
  <c r="DJ34" i="56"/>
  <c r="DK34" i="56"/>
  <c r="DL34" i="56"/>
  <c r="DM34" i="56"/>
  <c r="DN34" i="56"/>
  <c r="DO34" i="56"/>
  <c r="DP34" i="56"/>
  <c r="DQ34" i="56"/>
  <c r="DR34" i="56"/>
  <c r="DS34" i="56"/>
  <c r="DT34" i="56"/>
  <c r="DU34" i="56"/>
  <c r="DV34" i="56"/>
  <c r="DW34" i="56"/>
  <c r="DX34" i="56"/>
  <c r="DY34" i="56"/>
  <c r="DZ34" i="56"/>
  <c r="EA34" i="56"/>
  <c r="EB34" i="56"/>
  <c r="EC34" i="56"/>
  <c r="ED34" i="56"/>
  <c r="EE34" i="56"/>
  <c r="EF34" i="56"/>
  <c r="EG34" i="56"/>
  <c r="EH34" i="56"/>
  <c r="EI34" i="56"/>
  <c r="EJ34" i="56"/>
  <c r="EK34" i="56"/>
  <c r="EL34" i="56"/>
  <c r="EM34" i="56"/>
  <c r="EN34" i="56"/>
  <c r="EO34" i="56"/>
  <c r="EP34" i="56"/>
  <c r="EQ34" i="56"/>
  <c r="ER34" i="56"/>
  <c r="ES34" i="56"/>
  <c r="ET34" i="56"/>
  <c r="EU34" i="56"/>
  <c r="EV34" i="56"/>
  <c r="EW34" i="56"/>
  <c r="EX34" i="56"/>
  <c r="EY34" i="56"/>
  <c r="EZ34" i="56"/>
  <c r="FA34" i="56"/>
  <c r="FB34" i="56"/>
  <c r="FC34" i="56"/>
  <c r="FD34" i="56"/>
  <c r="FE34" i="56"/>
  <c r="FF34" i="56"/>
  <c r="FG34" i="56"/>
  <c r="FH34" i="56"/>
  <c r="FI34" i="56"/>
  <c r="FJ34" i="56"/>
  <c r="FK34" i="56"/>
  <c r="FL34" i="56"/>
  <c r="FM34" i="56"/>
  <c r="FN34" i="56"/>
  <c r="FO34" i="56"/>
  <c r="FP34" i="56"/>
  <c r="FQ34" i="56"/>
  <c r="FR34" i="56"/>
  <c r="FS34" i="56"/>
  <c r="FT34" i="56"/>
  <c r="FU34" i="56"/>
  <c r="FV34" i="56"/>
  <c r="FW34" i="56"/>
  <c r="FX34" i="56"/>
  <c r="FY34" i="56"/>
  <c r="FZ34" i="56"/>
  <c r="GA34" i="56"/>
  <c r="GB34" i="56"/>
  <c r="GC34" i="56"/>
  <c r="GD34" i="56"/>
  <c r="GE34" i="56"/>
  <c r="GF34" i="56"/>
  <c r="GG34" i="56"/>
  <c r="GH34" i="56"/>
  <c r="GI34" i="56"/>
  <c r="GJ34" i="56"/>
  <c r="GK34" i="56"/>
  <c r="GL34" i="56"/>
  <c r="GM34" i="56"/>
  <c r="GN34" i="56"/>
  <c r="GO34" i="56"/>
  <c r="GP34" i="56"/>
  <c r="GQ34" i="56"/>
  <c r="GR34" i="56"/>
  <c r="GS34" i="56"/>
  <c r="GT34" i="56"/>
  <c r="GU34" i="56"/>
  <c r="GV34" i="56"/>
  <c r="GW34" i="56"/>
  <c r="GX34" i="56"/>
  <c r="GY34" i="56"/>
  <c r="GZ34" i="56"/>
  <c r="HA34" i="56"/>
  <c r="HB34" i="56"/>
  <c r="HC34" i="56"/>
  <c r="HD34" i="56"/>
  <c r="HE34" i="56"/>
  <c r="HF34" i="56"/>
  <c r="HG34" i="56"/>
  <c r="HH34" i="56"/>
  <c r="HI34" i="56"/>
  <c r="HJ34" i="56"/>
  <c r="HK34" i="56"/>
  <c r="HL34" i="56"/>
  <c r="HM34" i="56"/>
  <c r="HN34" i="56"/>
  <c r="HO34" i="56"/>
  <c r="HP34" i="56"/>
  <c r="HQ34" i="56"/>
  <c r="HR34" i="56"/>
  <c r="HS34" i="56"/>
  <c r="HT34" i="56"/>
  <c r="HU34" i="56"/>
  <c r="HV34" i="56"/>
  <c r="HW34" i="56"/>
  <c r="HX34" i="56"/>
  <c r="HY34" i="56"/>
  <c r="HZ34" i="56"/>
  <c r="IA34" i="56"/>
  <c r="IB34" i="56"/>
  <c r="IC34" i="56"/>
  <c r="ID34" i="56"/>
  <c r="IE34" i="56"/>
  <c r="IF34" i="56"/>
  <c r="IG34" i="56"/>
  <c r="IH34" i="56"/>
  <c r="II34" i="56"/>
  <c r="IJ34" i="56"/>
  <c r="IK34" i="56"/>
  <c r="AL33" i="56"/>
  <c r="AM33" i="56"/>
  <c r="AN33" i="56"/>
  <c r="AO33" i="56"/>
  <c r="N33" i="56"/>
  <c r="O33" i="56"/>
  <c r="AP33" i="56"/>
  <c r="P33" i="56"/>
  <c r="AQ33" i="56"/>
  <c r="AR33" i="56"/>
  <c r="AS33" i="56"/>
  <c r="AT33" i="56"/>
  <c r="AU33" i="56"/>
  <c r="AV33" i="56"/>
  <c r="AW33" i="56"/>
  <c r="AX33" i="56"/>
  <c r="AY33" i="56"/>
  <c r="AZ33" i="56"/>
  <c r="BA33" i="56"/>
  <c r="BB33" i="56"/>
  <c r="BC33" i="56"/>
  <c r="BD33" i="56"/>
  <c r="BE33" i="56"/>
  <c r="BF33" i="56"/>
  <c r="BG33" i="56"/>
  <c r="BH33" i="56"/>
  <c r="BI33" i="56"/>
  <c r="BJ33" i="56"/>
  <c r="BK33" i="56"/>
  <c r="BL33" i="56"/>
  <c r="BM33" i="56"/>
  <c r="BN33" i="56"/>
  <c r="BO33" i="56"/>
  <c r="BP33" i="56"/>
  <c r="BQ33" i="56"/>
  <c r="BR33" i="56"/>
  <c r="BS33" i="56"/>
  <c r="BT33" i="56"/>
  <c r="BU33" i="56"/>
  <c r="BV33" i="56"/>
  <c r="BW33" i="56"/>
  <c r="BX33" i="56"/>
  <c r="BY33" i="56"/>
  <c r="AO31" i="56"/>
  <c r="AN31" i="56"/>
  <c r="AP31" i="56"/>
  <c r="AM31" i="56"/>
  <c r="AL31" i="56"/>
  <c r="AZ89" i="9"/>
  <c r="AZ90" i="9" s="1"/>
  <c r="AZ76" i="9"/>
  <c r="AZ77" i="9" s="1"/>
  <c r="AZ81" i="9" s="1"/>
  <c r="AZ82" i="9" s="1"/>
  <c r="AQ107" i="27"/>
  <c r="AQ110" i="27" s="1"/>
  <c r="AW107" i="27"/>
  <c r="AW110" i="27" s="1"/>
  <c r="N56" i="30"/>
  <c r="N78" i="30" s="1"/>
  <c r="AE73" i="27"/>
  <c r="AF72" i="27" s="1"/>
  <c r="BE107" i="27"/>
  <c r="BA89" i="9"/>
  <c r="BA90" i="9" s="1"/>
  <c r="BJ97" i="9"/>
  <c r="AL115" i="27"/>
  <c r="AM116" i="27" s="1"/>
  <c r="BA107" i="27"/>
  <c r="BD106" i="27"/>
  <c r="AY106" i="27"/>
  <c r="AY110" i="27" s="1"/>
  <c r="BP69" i="9"/>
  <c r="BP76" i="9" s="1"/>
  <c r="BP97" i="9" s="1"/>
  <c r="AL34" i="30"/>
  <c r="AM34" i="30"/>
  <c r="AM45" i="30" s="1"/>
  <c r="AN34" i="30"/>
  <c r="AN45" i="30" s="1"/>
  <c r="AO34" i="30"/>
  <c r="AO45" i="30" s="1"/>
  <c r="AP34" i="30"/>
  <c r="AP45" i="30" s="1"/>
  <c r="AQ34" i="30"/>
  <c r="AQ45" i="30" s="1"/>
  <c r="AR34" i="30"/>
  <c r="AR45" i="30" s="1"/>
  <c r="AS34" i="30"/>
  <c r="AS45" i="30" s="1"/>
  <c r="AT34" i="30"/>
  <c r="AT45" i="30" s="1"/>
  <c r="AU34" i="30"/>
  <c r="AU45" i="30" s="1"/>
  <c r="AV34" i="30"/>
  <c r="AV45" i="30" s="1"/>
  <c r="AW34" i="30"/>
  <c r="AW45" i="30" s="1"/>
  <c r="AX34" i="30"/>
  <c r="AX45" i="30" s="1"/>
  <c r="AY34" i="30"/>
  <c r="AY45" i="30" s="1"/>
  <c r="AZ34" i="30"/>
  <c r="AZ45" i="30" s="1"/>
  <c r="BA34" i="30"/>
  <c r="BA45" i="30" s="1"/>
  <c r="BB34" i="30"/>
  <c r="BB45" i="30" s="1"/>
  <c r="BC34" i="30"/>
  <c r="BC45" i="30" s="1"/>
  <c r="BD34" i="30"/>
  <c r="BD45" i="30" s="1"/>
  <c r="BE34" i="30"/>
  <c r="BE45" i="30" s="1"/>
  <c r="BF34" i="30"/>
  <c r="BF45" i="30" s="1"/>
  <c r="BG34" i="30"/>
  <c r="BG45" i="30" s="1"/>
  <c r="BH34" i="30"/>
  <c r="BH45" i="30" s="1"/>
  <c r="BI34" i="30"/>
  <c r="BI45" i="30" s="1"/>
  <c r="BJ34" i="30"/>
  <c r="BJ45" i="30" s="1"/>
  <c r="BK34" i="30"/>
  <c r="BK45" i="30" s="1"/>
  <c r="BL34" i="30"/>
  <c r="BL45" i="30" s="1"/>
  <c r="BM34" i="30"/>
  <c r="BM45" i="30" s="1"/>
  <c r="BN34" i="30"/>
  <c r="BN45" i="30" s="1"/>
  <c r="BO34" i="30"/>
  <c r="BO45" i="30" s="1"/>
  <c r="BP34" i="30"/>
  <c r="BP45" i="30" s="1"/>
  <c r="BQ34" i="30"/>
  <c r="BQ45" i="30" s="1"/>
  <c r="BR34" i="30"/>
  <c r="BR45" i="30" s="1"/>
  <c r="BS34" i="30"/>
  <c r="BS45" i="30" s="1"/>
  <c r="AM32" i="30"/>
  <c r="AM43" i="30" s="1"/>
  <c r="AP32" i="30"/>
  <c r="AP43" i="30" s="1"/>
  <c r="AL32" i="30"/>
  <c r="AO32" i="30"/>
  <c r="AO43" i="30" s="1"/>
  <c r="AN32" i="30"/>
  <c r="AN43" i="30" s="1"/>
  <c r="AQ32" i="30"/>
  <c r="AQ43" i="30" s="1"/>
  <c r="AK98" i="9"/>
  <c r="AK106" i="27"/>
  <c r="AK110" i="27" s="1"/>
  <c r="AY77" i="9"/>
  <c r="AY81" i="9" s="1"/>
  <c r="AY82" i="9" s="1"/>
  <c r="BV69" i="9"/>
  <c r="BV76" i="9" s="1"/>
  <c r="BV77" i="9" s="1"/>
  <c r="BD77" i="9"/>
  <c r="BD81" i="9" s="1"/>
  <c r="BD82" i="9" s="1"/>
  <c r="AT110" i="9"/>
  <c r="AT57" i="27"/>
  <c r="BG107" i="27"/>
  <c r="AU107" i="27"/>
  <c r="CB62" i="27"/>
  <c r="CF62" i="27"/>
  <c r="AS107" i="27"/>
  <c r="BF107" i="27"/>
  <c r="AL177" i="27"/>
  <c r="IG107" i="27"/>
  <c r="G167" i="31" s="1"/>
  <c r="AO107" i="27"/>
  <c r="AQ84" i="19"/>
  <c r="AF178" i="27"/>
  <c r="AG175" i="27" s="1"/>
  <c r="AG178" i="27" s="1"/>
  <c r="AH175" i="27" s="1"/>
  <c r="AH178" i="27" s="1"/>
  <c r="AI175" i="27" s="1"/>
  <c r="AI178" i="27" s="1"/>
  <c r="AJ175" i="27" s="1"/>
  <c r="AJ178" i="27" s="1"/>
  <c r="AK175" i="27" s="1"/>
  <c r="AK178" i="27" s="1"/>
  <c r="AL175" i="27" s="1"/>
  <c r="IG176" i="27"/>
  <c r="AP110" i="9"/>
  <c r="AP57" i="27"/>
  <c r="CI61" i="27"/>
  <c r="CI64" i="27" s="1"/>
  <c r="AU89" i="9"/>
  <c r="AU90" i="9" s="1"/>
  <c r="AL98" i="9"/>
  <c r="AL106" i="27"/>
  <c r="AL110" i="27" s="1"/>
  <c r="BK69" i="9"/>
  <c r="BK76" i="9" s="1"/>
  <c r="BK97" i="9" s="1"/>
  <c r="AN97" i="9"/>
  <c r="AN106" i="27" s="1"/>
  <c r="AN110" i="27" s="1"/>
  <c r="AH98" i="9"/>
  <c r="AH106" i="27"/>
  <c r="AH110" i="27" s="1"/>
  <c r="BQ69" i="9"/>
  <c r="BQ107" i="27" s="1"/>
  <c r="BA98" i="9"/>
  <c r="BA106" i="27"/>
  <c r="AQ110" i="9"/>
  <c r="AQ57" i="27"/>
  <c r="AN110" i="9"/>
  <c r="AN57" i="27"/>
  <c r="AX110" i="9"/>
  <c r="AX57" i="27"/>
  <c r="AG79" i="27"/>
  <c r="AH76" i="27" s="1"/>
  <c r="AP107" i="27"/>
  <c r="AI71" i="27"/>
  <c r="AF127" i="27"/>
  <c r="IG109" i="27"/>
  <c r="G169" i="31" s="1"/>
  <c r="AN128" i="27"/>
  <c r="IH127" i="27"/>
  <c r="AV110" i="9"/>
  <c r="AV57" i="27"/>
  <c r="AL33" i="30"/>
  <c r="AM33" i="30"/>
  <c r="AM44" i="30" s="1"/>
  <c r="AN33" i="30"/>
  <c r="AN44" i="30" s="1"/>
  <c r="AO33" i="30"/>
  <c r="AO44" i="30" s="1"/>
  <c r="AP33" i="30"/>
  <c r="AP44" i="30" s="1"/>
  <c r="AQ33" i="30"/>
  <c r="AQ44" i="30" s="1"/>
  <c r="AR33" i="30"/>
  <c r="AR44" i="30" s="1"/>
  <c r="AS33" i="30"/>
  <c r="AS44" i="30" s="1"/>
  <c r="AT33" i="30"/>
  <c r="AT44" i="30" s="1"/>
  <c r="AU33" i="30"/>
  <c r="AU44" i="30" s="1"/>
  <c r="AV33" i="30"/>
  <c r="AV44" i="30" s="1"/>
  <c r="AW33" i="30"/>
  <c r="AX33" i="30"/>
  <c r="AX44" i="30" s="1"/>
  <c r="AY33" i="30"/>
  <c r="AY44" i="30" s="1"/>
  <c r="AZ33" i="30"/>
  <c r="AZ44" i="30" s="1"/>
  <c r="BA33" i="30"/>
  <c r="BA44" i="30" s="1"/>
  <c r="BB33" i="30"/>
  <c r="BB44" i="30" s="1"/>
  <c r="BC33" i="30"/>
  <c r="BC44" i="30" s="1"/>
  <c r="BU69" i="9"/>
  <c r="BU76" i="9" s="1"/>
  <c r="BU77" i="9" s="1"/>
  <c r="AR110" i="9"/>
  <c r="AR57" i="27"/>
  <c r="AW110" i="9"/>
  <c r="AW57" i="27"/>
  <c r="AO110" i="9"/>
  <c r="AO57" i="27"/>
  <c r="AS110" i="9"/>
  <c r="AS57" i="27"/>
  <c r="AU110" i="9"/>
  <c r="AU57" i="27"/>
  <c r="AM110" i="9"/>
  <c r="AM57" i="27"/>
  <c r="AM67" i="27" s="1"/>
  <c r="H10" i="19"/>
  <c r="CG62" i="27"/>
  <c r="AZ128" i="27"/>
  <c r="II127" i="27"/>
  <c r="AT107" i="27"/>
  <c r="IG145" i="27"/>
  <c r="AF83" i="27"/>
  <c r="IG57" i="27"/>
  <c r="F57" i="27"/>
  <c r="F68" i="27" s="1"/>
  <c r="AU97" i="9"/>
  <c r="AU106" i="27" s="1"/>
  <c r="AQ98" i="9"/>
  <c r="H108" i="27"/>
  <c r="H122" i="27" s="1"/>
  <c r="AI97" i="9"/>
  <c r="AX97" i="9"/>
  <c r="AW98" i="9"/>
  <c r="AT77" i="9"/>
  <c r="AT97" i="9"/>
  <c r="AS77" i="9"/>
  <c r="AS97" i="9"/>
  <c r="AO77" i="9"/>
  <c r="AO97" i="9"/>
  <c r="BW68" i="9"/>
  <c r="BW109" i="9"/>
  <c r="BT89" i="9"/>
  <c r="BT90" i="9" s="1"/>
  <c r="AS89" i="9"/>
  <c r="AS90" i="9" s="1"/>
  <c r="AT89" i="9"/>
  <c r="AT90" i="9" s="1"/>
  <c r="BF77" i="9"/>
  <c r="BF97" i="9"/>
  <c r="AX81" i="9"/>
  <c r="AX82" i="9" s="1"/>
  <c r="CG85" i="9"/>
  <c r="CG86" i="9" s="1"/>
  <c r="BG89" i="9"/>
  <c r="BG90" i="9" s="1"/>
  <c r="AP89" i="9"/>
  <c r="AP90" i="9" s="1"/>
  <c r="AF81" i="9"/>
  <c r="AF82" i="9" s="1"/>
  <c r="BJ81" i="9"/>
  <c r="BJ82" i="9" s="1"/>
  <c r="AV81" i="9"/>
  <c r="AV82" i="9" s="1"/>
  <c r="CS84" i="9"/>
  <c r="CO84" i="9"/>
  <c r="CK108" i="9"/>
  <c r="CK84" i="9"/>
  <c r="CK106" i="9"/>
  <c r="AJ77" i="9"/>
  <c r="AJ97" i="9"/>
  <c r="BW85" i="9"/>
  <c r="BW86" i="9" s="1"/>
  <c r="CF85" i="9"/>
  <c r="CF86" i="9" s="1"/>
  <c r="AO89" i="9"/>
  <c r="AO90" i="9" s="1"/>
  <c r="BF89" i="9"/>
  <c r="BF90" i="9" s="1"/>
  <c r="AI81" i="9"/>
  <c r="AI82" i="9" s="1"/>
  <c r="AI35" i="16" s="1"/>
  <c r="BG77" i="9"/>
  <c r="BG97" i="9"/>
  <c r="AP77" i="9"/>
  <c r="AP97" i="9"/>
  <c r="BS69" i="9"/>
  <c r="BS89" i="9" s="1"/>
  <c r="BS90" i="9" s="1"/>
  <c r="AG77" i="9"/>
  <c r="AG97" i="9"/>
  <c r="AN81" i="9"/>
  <c r="AN82" i="9" s="1"/>
  <c r="CG68" i="9"/>
  <c r="CG109" i="9"/>
  <c r="AU81" i="9"/>
  <c r="AU82" i="9" s="1"/>
  <c r="BE81" i="9"/>
  <c r="BE82" i="9" s="1"/>
  <c r="G43" i="30"/>
  <c r="O56" i="30"/>
  <c r="O43" i="30" s="1"/>
  <c r="AX42" i="9"/>
  <c r="AU42" i="9"/>
  <c r="AS42" i="9"/>
  <c r="AO42" i="9"/>
  <c r="AW42" i="9"/>
  <c r="BH41" i="9"/>
  <c r="BD41" i="9"/>
  <c r="AZ41" i="9"/>
  <c r="BI41" i="9"/>
  <c r="BG41" i="9"/>
  <c r="BC41" i="9"/>
  <c r="AY41" i="9"/>
  <c r="AY42" i="9" s="1"/>
  <c r="BA41" i="9"/>
  <c r="BJ41" i="9"/>
  <c r="BF41" i="9"/>
  <c r="BB41" i="9"/>
  <c r="BE41" i="9"/>
  <c r="H45" i="9"/>
  <c r="H33" i="16" s="1"/>
  <c r="BH44" i="9"/>
  <c r="BH27" i="16" s="1"/>
  <c r="BD44" i="9"/>
  <c r="BD27" i="16" s="1"/>
  <c r="AZ44" i="9"/>
  <c r="AZ27" i="16" s="1"/>
  <c r="BJ44" i="9"/>
  <c r="BJ27" i="16" s="1"/>
  <c r="BJ30" i="16" s="1"/>
  <c r="BJ136" i="27" s="1"/>
  <c r="BJ139" i="27" s="1"/>
  <c r="BI150" i="27" s="1"/>
  <c r="BG44" i="9"/>
  <c r="BG27" i="16" s="1"/>
  <c r="BB44" i="9"/>
  <c r="BB27" i="16" s="1"/>
  <c r="BF44" i="9"/>
  <c r="BF27" i="16" s="1"/>
  <c r="BA44" i="9"/>
  <c r="BA27" i="16" s="1"/>
  <c r="BE44" i="9"/>
  <c r="BE27" i="16" s="1"/>
  <c r="AY44" i="9"/>
  <c r="AY27" i="16" s="1"/>
  <c r="AY28" i="16" s="1"/>
  <c r="BI44" i="9"/>
  <c r="BI27" i="16" s="1"/>
  <c r="BC44" i="9"/>
  <c r="BC27" i="16" s="1"/>
  <c r="AP42" i="9"/>
  <c r="AN42" i="9"/>
  <c r="AT42" i="9"/>
  <c r="AQ42" i="9"/>
  <c r="AR42" i="9"/>
  <c r="AV42" i="9"/>
  <c r="AX45" i="9"/>
  <c r="AX33" i="16" s="1"/>
  <c r="AT45" i="9"/>
  <c r="AT33" i="16" s="1"/>
  <c r="AP45" i="9"/>
  <c r="AP33" i="16" s="1"/>
  <c r="AW45" i="9"/>
  <c r="AW33" i="16" s="1"/>
  <c r="AS45" i="9"/>
  <c r="AS33" i="16" s="1"/>
  <c r="AO45" i="9"/>
  <c r="AO33" i="16" s="1"/>
  <c r="AV45" i="9"/>
  <c r="AV33" i="16" s="1"/>
  <c r="AR45" i="9"/>
  <c r="AR33" i="16" s="1"/>
  <c r="AN45" i="9"/>
  <c r="AN33" i="16" s="1"/>
  <c r="AU45" i="9"/>
  <c r="AU33" i="16" s="1"/>
  <c r="AQ45" i="9"/>
  <c r="AQ33" i="16" s="1"/>
  <c r="AM45" i="9"/>
  <c r="AM33" i="16" s="1"/>
  <c r="M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L50" i="34"/>
  <c r="J39" i="34"/>
  <c r="J47" i="34" s="1"/>
  <c r="H298" i="46"/>
  <c r="H300" i="46"/>
  <c r="I297" i="46"/>
  <c r="I300" i="46" s="1"/>
  <c r="G45" i="30"/>
  <c r="G80" i="30"/>
  <c r="N58" i="30"/>
  <c r="O58" i="30"/>
  <c r="P58" i="30"/>
  <c r="Q58" i="30"/>
  <c r="R58" i="30"/>
  <c r="S58" i="30"/>
  <c r="T58" i="30"/>
  <c r="U58" i="30"/>
  <c r="V58" i="30"/>
  <c r="G79" i="30"/>
  <c r="G44" i="30"/>
  <c r="N57" i="30"/>
  <c r="O57" i="30"/>
  <c r="P57" i="30"/>
  <c r="Q57" i="30"/>
  <c r="G88" i="46"/>
  <c r="H27" i="16"/>
  <c r="H88" i="46" s="1"/>
  <c r="H202" i="31"/>
  <c r="F68" i="31"/>
  <c r="F233" i="46" s="1"/>
  <c r="F151" i="31"/>
  <c r="G184" i="31" s="1"/>
  <c r="G185" i="31"/>
  <c r="E114" i="46"/>
  <c r="E116" i="46" s="1"/>
  <c r="F95" i="31"/>
  <c r="F108" i="31"/>
  <c r="G105" i="31" s="1"/>
  <c r="G66" i="27"/>
  <c r="G77" i="27" s="1"/>
  <c r="G79" i="27"/>
  <c r="H64" i="27"/>
  <c r="G73" i="46"/>
  <c r="G72" i="46"/>
  <c r="F172" i="27"/>
  <c r="G83" i="9"/>
  <c r="H85" i="9"/>
  <c r="I84" i="9"/>
  <c r="G144" i="27"/>
  <c r="G170" i="27" s="1"/>
  <c r="F89" i="9"/>
  <c r="F90" i="9" s="1"/>
  <c r="F110" i="9"/>
  <c r="G122" i="27"/>
  <c r="F122" i="27"/>
  <c r="G91" i="31"/>
  <c r="H62" i="27"/>
  <c r="F246" i="46"/>
  <c r="F60" i="46"/>
  <c r="F244" i="46" s="1"/>
  <c r="G182" i="31"/>
  <c r="G110" i="9"/>
  <c r="G62" i="46"/>
  <c r="G246" i="46" s="1"/>
  <c r="H56" i="31"/>
  <c r="H30" i="31"/>
  <c r="H57" i="31"/>
  <c r="H55" i="31"/>
  <c r="H58" i="31"/>
  <c r="G59" i="31"/>
  <c r="G46" i="31" s="1"/>
  <c r="I108" i="9"/>
  <c r="I107" i="9"/>
  <c r="I106" i="9"/>
  <c r="H109" i="9"/>
  <c r="H96" i="9" s="1"/>
  <c r="I67" i="9"/>
  <c r="I105" i="9"/>
  <c r="F156" i="31"/>
  <c r="F66" i="46"/>
  <c r="F248" i="46"/>
  <c r="H67" i="31"/>
  <c r="G137" i="31"/>
  <c r="G70" i="31"/>
  <c r="F32" i="31"/>
  <c r="F136" i="31" s="1"/>
  <c r="F69" i="31"/>
  <c r="F193" i="60" s="1"/>
  <c r="G71" i="31"/>
  <c r="E135" i="31"/>
  <c r="E139" i="31" s="1"/>
  <c r="F121" i="27"/>
  <c r="G30" i="16"/>
  <c r="G121" i="27"/>
  <c r="F76" i="9"/>
  <c r="G98" i="27"/>
  <c r="H70" i="46"/>
  <c r="H61" i="46"/>
  <c r="H245" i="46" s="1"/>
  <c r="H56" i="46"/>
  <c r="H97" i="27"/>
  <c r="H98" i="27" s="1"/>
  <c r="I196" i="31" s="1"/>
  <c r="I55" i="46"/>
  <c r="I61" i="27"/>
  <c r="I63" i="27" s="1"/>
  <c r="I90" i="27"/>
  <c r="I91" i="27" s="1"/>
  <c r="I93" i="27" s="1"/>
  <c r="J195" i="31" s="1"/>
  <c r="I195" i="31"/>
  <c r="G116" i="27"/>
  <c r="F115" i="27"/>
  <c r="F117" i="27" s="1"/>
  <c r="G114" i="27" s="1"/>
  <c r="F166" i="27"/>
  <c r="G163" i="27" s="1"/>
  <c r="G76" i="46"/>
  <c r="G65" i="46" s="1"/>
  <c r="G249" i="46" s="1"/>
  <c r="G75" i="46"/>
  <c r="G64" i="46" s="1"/>
  <c r="G248" i="46" s="1"/>
  <c r="F136" i="27"/>
  <c r="I47" i="46"/>
  <c r="H9" i="31"/>
  <c r="H49" i="46"/>
  <c r="H50" i="46" s="1"/>
  <c r="F124" i="29"/>
  <c r="F171" i="29"/>
  <c r="F111" i="19"/>
  <c r="F86" i="31"/>
  <c r="E86" i="31"/>
  <c r="E48" i="31"/>
  <c r="AQ22" i="30"/>
  <c r="O22" i="30"/>
  <c r="P22" i="30" s="1"/>
  <c r="G181" i="31"/>
  <c r="F128" i="31"/>
  <c r="G125" i="31" s="1"/>
  <c r="G203" i="31"/>
  <c r="G126" i="31"/>
  <c r="G127" i="31" s="1"/>
  <c r="H33" i="31"/>
  <c r="H90" i="31"/>
  <c r="H92" i="31" s="1"/>
  <c r="H93" i="31" s="1"/>
  <c r="G138" i="31"/>
  <c r="F150" i="31"/>
  <c r="G31" i="31"/>
  <c r="H34" i="31"/>
  <c r="H119" i="31"/>
  <c r="H120" i="31" s="1"/>
  <c r="H122" i="31" s="1"/>
  <c r="I8" i="31"/>
  <c r="J47" i="35"/>
  <c r="L47" i="35" s="1"/>
  <c r="E77" i="9"/>
  <c r="Q29" i="1"/>
  <c r="E67" i="19" s="1"/>
  <c r="Y54" i="29" s="1"/>
  <c r="E97" i="9"/>
  <c r="E106" i="27" s="1"/>
  <c r="E110" i="27" s="1"/>
  <c r="I71" i="9"/>
  <c r="F123" i="46"/>
  <c r="H29" i="16"/>
  <c r="H90" i="46" s="1"/>
  <c r="I70" i="9"/>
  <c r="I113" i="9" s="1"/>
  <c r="G69" i="9"/>
  <c r="G76" i="9" s="1"/>
  <c r="H68" i="9"/>
  <c r="I44" i="9"/>
  <c r="I41" i="9"/>
  <c r="CB69" i="9" l="1"/>
  <c r="CP105" i="9"/>
  <c r="CS117" i="9"/>
  <c r="CS119" i="9" s="1"/>
  <c r="CS121" i="9" s="1"/>
  <c r="CS108" i="9"/>
  <c r="BT107" i="27"/>
  <c r="BT112" i="9"/>
  <c r="CA114" i="9"/>
  <c r="CR106" i="9"/>
  <c r="CR109" i="9" s="1"/>
  <c r="CS70" i="9"/>
  <c r="CS113" i="9" s="1"/>
  <c r="CL105" i="9"/>
  <c r="BS67" i="27"/>
  <c r="BS83" i="27" s="1"/>
  <c r="BT84" i="27" s="1"/>
  <c r="CB108" i="27"/>
  <c r="CS67" i="9"/>
  <c r="CS68" i="9" s="1"/>
  <c r="BD110" i="27"/>
  <c r="CN108" i="9"/>
  <c r="CS71" i="9"/>
  <c r="CS109" i="27" s="1"/>
  <c r="CS127" i="27" s="1"/>
  <c r="CT128" i="27" s="1"/>
  <c r="CU84" i="19" s="1"/>
  <c r="CS106" i="9"/>
  <c r="CS107" i="9"/>
  <c r="CS105" i="9"/>
  <c r="BB98" i="9"/>
  <c r="CK71" i="9"/>
  <c r="CK114" i="9" s="1"/>
  <c r="CT105" i="9"/>
  <c r="BX69" i="9"/>
  <c r="BX89" i="9" s="1"/>
  <c r="BX90" i="9" s="1"/>
  <c r="CT70" i="9"/>
  <c r="CT113" i="9" s="1"/>
  <c r="CK67" i="9"/>
  <c r="CK68" i="9" s="1"/>
  <c r="CK70" i="9"/>
  <c r="CK113" i="9" s="1"/>
  <c r="CT107" i="9"/>
  <c r="BM107" i="27"/>
  <c r="CE62" i="27"/>
  <c r="CT67" i="9"/>
  <c r="CT68" i="9" s="1"/>
  <c r="CT61" i="27"/>
  <c r="CT64" i="27" s="1"/>
  <c r="CK107" i="9"/>
  <c r="CT84" i="9"/>
  <c r="CT85" i="9" s="1"/>
  <c r="CT86" i="9" s="1"/>
  <c r="CQ67" i="9"/>
  <c r="CQ68" i="9" s="1"/>
  <c r="CK61" i="27"/>
  <c r="CK64" i="27" s="1"/>
  <c r="CT71" i="9"/>
  <c r="BT77" i="9"/>
  <c r="BT81" i="9" s="1"/>
  <c r="BT82" i="9" s="1"/>
  <c r="CB76" i="9"/>
  <c r="CB97" i="9" s="1"/>
  <c r="CK105" i="9"/>
  <c r="CP71" i="9"/>
  <c r="CP109" i="27" s="1"/>
  <c r="CP127" i="27" s="1"/>
  <c r="CQ128" i="27" s="1"/>
  <c r="CR84" i="19" s="1"/>
  <c r="CQ105" i="9"/>
  <c r="BM112" i="9"/>
  <c r="CO61" i="27"/>
  <c r="CO64" i="27" s="1"/>
  <c r="CR71" i="9"/>
  <c r="CR109" i="27" s="1"/>
  <c r="CR127" i="27" s="1"/>
  <c r="CS128" i="27" s="1"/>
  <c r="CT84" i="19" s="1"/>
  <c r="CO70" i="9"/>
  <c r="CO113" i="9" s="1"/>
  <c r="CD109" i="27"/>
  <c r="CD127" i="27" s="1"/>
  <c r="CE128" i="27" s="1"/>
  <c r="CF84" i="19" s="1"/>
  <c r="BC110" i="27"/>
  <c r="CR70" i="9"/>
  <c r="CR108" i="27" s="1"/>
  <c r="CR108" i="9"/>
  <c r="CO106" i="9"/>
  <c r="CO108" i="9"/>
  <c r="CP107" i="9"/>
  <c r="CP108" i="9"/>
  <c r="CQ71" i="9"/>
  <c r="CQ109" i="27" s="1"/>
  <c r="CQ127" i="27" s="1"/>
  <c r="CR128" i="27" s="1"/>
  <c r="CQ106" i="9"/>
  <c r="BM76" i="9"/>
  <c r="BM77" i="9" s="1"/>
  <c r="CP61" i="27"/>
  <c r="CP64" i="27" s="1"/>
  <c r="CQ61" i="27"/>
  <c r="CQ64" i="27" s="1"/>
  <c r="K60" i="60"/>
  <c r="CR84" i="9"/>
  <c r="CO67" i="9"/>
  <c r="CO68" i="9" s="1"/>
  <c r="CO107" i="9"/>
  <c r="CP67" i="9"/>
  <c r="CP68" i="9" s="1"/>
  <c r="CP106" i="9"/>
  <c r="CR107" i="9"/>
  <c r="CQ70" i="9"/>
  <c r="CQ113" i="9" s="1"/>
  <c r="CQ84" i="9"/>
  <c r="CR67" i="9"/>
  <c r="CR105" i="9"/>
  <c r="CO71" i="9"/>
  <c r="CO109" i="27" s="1"/>
  <c r="CO127" i="27" s="1"/>
  <c r="CP128" i="27" s="1"/>
  <c r="CQ84" i="19" s="1"/>
  <c r="CO105" i="9"/>
  <c r="CP70" i="9"/>
  <c r="CP108" i="27" s="1"/>
  <c r="CQ107" i="9"/>
  <c r="BW114" i="9"/>
  <c r="CJ67" i="9"/>
  <c r="CJ68" i="9" s="1"/>
  <c r="CI67" i="9"/>
  <c r="CI68" i="9" s="1"/>
  <c r="CJ105" i="9"/>
  <c r="CI105" i="9"/>
  <c r="BW62" i="27"/>
  <c r="BY109" i="9"/>
  <c r="BY96" i="9" s="1"/>
  <c r="BY57" i="27" s="1"/>
  <c r="CM67" i="9"/>
  <c r="CM68" i="9" s="1"/>
  <c r="CN71" i="9"/>
  <c r="CN114" i="9" s="1"/>
  <c r="CM106" i="9"/>
  <c r="CM61" i="27"/>
  <c r="CM64" i="27" s="1"/>
  <c r="CN107" i="9"/>
  <c r="CL106" i="9"/>
  <c r="BC77" i="9"/>
  <c r="BC81" i="9" s="1"/>
  <c r="BC82" i="9" s="1"/>
  <c r="CN105" i="9"/>
  <c r="CL70" i="9"/>
  <c r="CL108" i="27" s="1"/>
  <c r="CM71" i="9"/>
  <c r="CM109" i="27" s="1"/>
  <c r="CM127" i="27" s="1"/>
  <c r="CN128" i="27" s="1"/>
  <c r="CO84" i="19" s="1"/>
  <c r="CB109" i="9"/>
  <c r="CT106" i="9"/>
  <c r="CH108" i="27"/>
  <c r="CH121" i="27" s="1"/>
  <c r="CI122" i="27" s="1"/>
  <c r="BX109" i="9"/>
  <c r="BX96" i="9" s="1"/>
  <c r="BX57" i="27" s="1"/>
  <c r="CN67" i="9"/>
  <c r="CN68" i="9" s="1"/>
  <c r="CN106" i="9"/>
  <c r="CL67" i="9"/>
  <c r="CL68" i="9" s="1"/>
  <c r="CM105" i="9"/>
  <c r="CB114" i="9"/>
  <c r="CE108" i="27"/>
  <c r="BV121" i="27"/>
  <c r="BW122" i="27" s="1"/>
  <c r="CJ106" i="9"/>
  <c r="CI106" i="9"/>
  <c r="CJ70" i="9"/>
  <c r="CJ108" i="27" s="1"/>
  <c r="CJ84" i="9"/>
  <c r="CJ85" i="9" s="1"/>
  <c r="CJ86" i="9" s="1"/>
  <c r="CN70" i="9"/>
  <c r="CN108" i="27" s="1"/>
  <c r="CN84" i="9"/>
  <c r="CN85" i="9" s="1"/>
  <c r="CN86" i="9" s="1"/>
  <c r="CL71" i="9"/>
  <c r="CL109" i="27" s="1"/>
  <c r="CL127" i="27" s="1"/>
  <c r="CM128" i="27" s="1"/>
  <c r="CN84" i="19" s="1"/>
  <c r="CL84" i="9"/>
  <c r="CL85" i="9" s="1"/>
  <c r="CL86" i="9" s="1"/>
  <c r="CI70" i="9"/>
  <c r="CI108" i="27" s="1"/>
  <c r="CI84" i="9"/>
  <c r="CI85" i="9" s="1"/>
  <c r="CI86" i="9" s="1"/>
  <c r="CM70" i="9"/>
  <c r="CM108" i="27" s="1"/>
  <c r="CM84" i="9"/>
  <c r="CJ61" i="27"/>
  <c r="CJ64" i="27" s="1"/>
  <c r="CJ71" i="9"/>
  <c r="CJ109" i="27" s="1"/>
  <c r="CJ127" i="27" s="1"/>
  <c r="CK128" i="27" s="1"/>
  <c r="CL84" i="19" s="1"/>
  <c r="CI71" i="9"/>
  <c r="CI114" i="9" s="1"/>
  <c r="CJ107" i="9"/>
  <c r="CL107" i="9"/>
  <c r="CL108" i="9"/>
  <c r="CI107" i="9"/>
  <c r="CM107" i="9"/>
  <c r="CD62" i="27"/>
  <c r="BC98" i="9"/>
  <c r="BJ98" i="9"/>
  <c r="BS121" i="27"/>
  <c r="BT122" i="27" s="1"/>
  <c r="BU84" i="19" s="1"/>
  <c r="BM67" i="27"/>
  <c r="BM83" i="27" s="1"/>
  <c r="BN84" i="27" s="1"/>
  <c r="DE117" i="9"/>
  <c r="DE119" i="9" s="1"/>
  <c r="DE121" i="9" s="1"/>
  <c r="CL117" i="9"/>
  <c r="CL119" i="9" s="1"/>
  <c r="CL121" i="9" s="1"/>
  <c r="CM117" i="9"/>
  <c r="CM119" i="9" s="1"/>
  <c r="CM121" i="9" s="1"/>
  <c r="CN117" i="9"/>
  <c r="CN119" i="9" s="1"/>
  <c r="CN121" i="9" s="1"/>
  <c r="DA117" i="9"/>
  <c r="DA119" i="9" s="1"/>
  <c r="DA121" i="9" s="1"/>
  <c r="CW117" i="9"/>
  <c r="CW119" i="9" s="1"/>
  <c r="CW121" i="9" s="1"/>
  <c r="DD117" i="9"/>
  <c r="DD119" i="9" s="1"/>
  <c r="DD121" i="9" s="1"/>
  <c r="CZ117" i="9"/>
  <c r="CZ119" i="9" s="1"/>
  <c r="CZ121" i="9" s="1"/>
  <c r="CV117" i="9"/>
  <c r="CV119" i="9" s="1"/>
  <c r="CV121" i="9" s="1"/>
  <c r="CP117" i="9"/>
  <c r="CP119" i="9" s="1"/>
  <c r="CP121" i="9" s="1"/>
  <c r="CQ117" i="9"/>
  <c r="CQ119" i="9" s="1"/>
  <c r="CQ121" i="9" s="1"/>
  <c r="CR117" i="9"/>
  <c r="CR119" i="9" s="1"/>
  <c r="CR121" i="9" s="1"/>
  <c r="CY117" i="9"/>
  <c r="CY119" i="9" s="1"/>
  <c r="CY121" i="9" s="1"/>
  <c r="CU117" i="9"/>
  <c r="CU119" i="9" s="1"/>
  <c r="CU121" i="9" s="1"/>
  <c r="CT117" i="9"/>
  <c r="CT119" i="9" s="1"/>
  <c r="CT121" i="9" s="1"/>
  <c r="DC117" i="9"/>
  <c r="DC119" i="9" s="1"/>
  <c r="DC121" i="9" s="1"/>
  <c r="DF117" i="9"/>
  <c r="DF119" i="9" s="1"/>
  <c r="DF121" i="9" s="1"/>
  <c r="DB117" i="9"/>
  <c r="DB119" i="9" s="1"/>
  <c r="DB121" i="9" s="1"/>
  <c r="CX117" i="9"/>
  <c r="CX119" i="9" s="1"/>
  <c r="CX121" i="9" s="1"/>
  <c r="CI117" i="9"/>
  <c r="CI119" i="9" s="1"/>
  <c r="CI121" i="9" s="1"/>
  <c r="CJ117" i="9"/>
  <c r="CJ119" i="9" s="1"/>
  <c r="CJ121" i="9" s="1"/>
  <c r="AJ125" i="9"/>
  <c r="CH109" i="9"/>
  <c r="CH96" i="9" s="1"/>
  <c r="CH57" i="27" s="1"/>
  <c r="BX109" i="27"/>
  <c r="BX127" i="27" s="1"/>
  <c r="BY128" i="27" s="1"/>
  <c r="BZ84" i="19" s="1"/>
  <c r="BM110" i="9"/>
  <c r="BR107" i="27"/>
  <c r="BR76" i="9"/>
  <c r="BY114" i="9"/>
  <c r="BR89" i="9"/>
  <c r="BR90" i="9" s="1"/>
  <c r="BX62" i="27"/>
  <c r="CA113" i="9"/>
  <c r="CC114" i="9"/>
  <c r="CH109" i="27"/>
  <c r="CH127" i="27" s="1"/>
  <c r="CI128" i="27" s="1"/>
  <c r="CC108" i="27"/>
  <c r="BS110" i="9"/>
  <c r="BY62" i="27"/>
  <c r="IJ109" i="27"/>
  <c r="J169" i="31" s="1"/>
  <c r="BZ109" i="27"/>
  <c r="BZ127" i="27" s="1"/>
  <c r="CA128" i="27" s="1"/>
  <c r="CB84" i="19" s="1"/>
  <c r="BY69" i="9"/>
  <c r="BY89" i="9" s="1"/>
  <c r="BY90" i="9" s="1"/>
  <c r="BI98" i="9"/>
  <c r="CH62" i="27"/>
  <c r="BD98" i="9"/>
  <c r="BX108" i="27"/>
  <c r="BY121" i="27" s="1"/>
  <c r="BZ122" i="27" s="1"/>
  <c r="AY30" i="16"/>
  <c r="AY136" i="27" s="1"/>
  <c r="AY139" i="27" s="1"/>
  <c r="AX150" i="27" s="1"/>
  <c r="AY152" i="27" s="1"/>
  <c r="AZ152" i="27" s="1"/>
  <c r="BA152" i="27" s="1"/>
  <c r="I14" i="19"/>
  <c r="G88" i="19"/>
  <c r="AN152" i="27"/>
  <c r="AN151" i="27" s="1"/>
  <c r="AH37" i="16"/>
  <c r="AH36" i="16"/>
  <c r="AL37" i="16"/>
  <c r="AL36" i="16"/>
  <c r="AK37" i="16"/>
  <c r="AK36" i="16"/>
  <c r="BP110" i="9"/>
  <c r="AU67" i="27"/>
  <c r="AU83" i="27" s="1"/>
  <c r="AV84" i="27" s="1"/>
  <c r="AO67" i="27"/>
  <c r="AO83" i="27" s="1"/>
  <c r="AP84" i="27" s="1"/>
  <c r="AR67" i="27"/>
  <c r="AR83" i="27" s="1"/>
  <c r="AS84" i="27" s="1"/>
  <c r="AV67" i="27"/>
  <c r="AV83" i="27" s="1"/>
  <c r="AW84" i="27" s="1"/>
  <c r="BP67" i="27"/>
  <c r="BP83" i="27" s="1"/>
  <c r="BQ84" i="27" s="1"/>
  <c r="BN67" i="27"/>
  <c r="BN83" i="27" s="1"/>
  <c r="BO84" i="27" s="1"/>
  <c r="BD67" i="27"/>
  <c r="BD83" i="27" s="1"/>
  <c r="BE84" i="27" s="1"/>
  <c r="BF67" i="27"/>
  <c r="BF83" i="27" s="1"/>
  <c r="BG84" i="27" s="1"/>
  <c r="BA67" i="27"/>
  <c r="BA83" i="27" s="1"/>
  <c r="BB84" i="27" s="1"/>
  <c r="AN67" i="27"/>
  <c r="AN83" i="27" s="1"/>
  <c r="AO84" i="27" s="1"/>
  <c r="BU67" i="27"/>
  <c r="BU83" i="27" s="1"/>
  <c r="BV84" i="27" s="1"/>
  <c r="BT67" i="27"/>
  <c r="BT83" i="27" s="1"/>
  <c r="BU84" i="27" s="1"/>
  <c r="G80" i="27"/>
  <c r="AS67" i="27"/>
  <c r="AS83" i="27" s="1"/>
  <c r="AT84" i="27" s="1"/>
  <c r="AW67" i="27"/>
  <c r="AW83" i="27" s="1"/>
  <c r="AX84" i="27" s="1"/>
  <c r="AP67" i="27"/>
  <c r="AP83" i="27" s="1"/>
  <c r="AQ84" i="27" s="1"/>
  <c r="AT67" i="27"/>
  <c r="AT83" i="27" s="1"/>
  <c r="AU84" i="27" s="1"/>
  <c r="BI67" i="27"/>
  <c r="BI83" i="27" s="1"/>
  <c r="BJ84" i="27" s="1"/>
  <c r="BQ67" i="27"/>
  <c r="BQ83" i="27" s="1"/>
  <c r="BR84" i="27" s="1"/>
  <c r="BH67" i="27"/>
  <c r="BH83" i="27" s="1"/>
  <c r="BI84" i="27" s="1"/>
  <c r="AX67" i="27"/>
  <c r="AX83" i="27" s="1"/>
  <c r="AY84" i="27" s="1"/>
  <c r="AQ67" i="27"/>
  <c r="AQ83" i="27" s="1"/>
  <c r="AR84" i="27" s="1"/>
  <c r="BB67" i="27"/>
  <c r="BB83" i="27" s="1"/>
  <c r="BC84" i="27" s="1"/>
  <c r="BJ67" i="27"/>
  <c r="BJ83" i="27" s="1"/>
  <c r="BK84" i="27" s="1"/>
  <c r="BC67" i="27"/>
  <c r="BC83" i="27" s="1"/>
  <c r="BD84" i="27" s="1"/>
  <c r="BZ62" i="27"/>
  <c r="BZ64" i="27"/>
  <c r="BZ77" i="27" s="1"/>
  <c r="CA78" i="27" s="1"/>
  <c r="BP121" i="27"/>
  <c r="BQ122" i="27" s="1"/>
  <c r="BR84" i="19" s="1"/>
  <c r="BN110" i="9"/>
  <c r="BC110" i="9"/>
  <c r="BU110" i="9"/>
  <c r="BW96" i="9"/>
  <c r="BW57" i="27" s="1"/>
  <c r="CB96" i="9"/>
  <c r="CB57" i="27" s="1"/>
  <c r="BO96" i="9"/>
  <c r="BO57" i="27" s="1"/>
  <c r="BL96" i="9"/>
  <c r="BL57" i="27" s="1"/>
  <c r="BR96" i="9"/>
  <c r="BR57" i="27" s="1"/>
  <c r="BV96" i="9"/>
  <c r="BV57" i="27" s="1"/>
  <c r="I10" i="19"/>
  <c r="H57" i="27" s="1"/>
  <c r="H68" i="27" s="1"/>
  <c r="AY57" i="27"/>
  <c r="AY67" i="27" s="1"/>
  <c r="BI110" i="9"/>
  <c r="CG96" i="9"/>
  <c r="CG57" i="27" s="1"/>
  <c r="CF96" i="9"/>
  <c r="CF57" i="27" s="1"/>
  <c r="BB110" i="9"/>
  <c r="BH110" i="9"/>
  <c r="BT110" i="9"/>
  <c r="BF110" i="9"/>
  <c r="BD110" i="9"/>
  <c r="BK96" i="9"/>
  <c r="BK110" i="9" s="1"/>
  <c r="BJ110" i="9"/>
  <c r="AY110" i="9"/>
  <c r="BQ110" i="9"/>
  <c r="CE109" i="9"/>
  <c r="AF85" i="27"/>
  <c r="AG82" i="27" s="1"/>
  <c r="CA109" i="9"/>
  <c r="CD109" i="9"/>
  <c r="CA62" i="27"/>
  <c r="G99" i="27"/>
  <c r="H96" i="27" s="1"/>
  <c r="H99" i="27" s="1"/>
  <c r="I96" i="27" s="1"/>
  <c r="BO107" i="27"/>
  <c r="CE114" i="9"/>
  <c r="I66" i="60"/>
  <c r="J203" i="60" s="1"/>
  <c r="BO76" i="9"/>
  <c r="BO97" i="9" s="1"/>
  <c r="BO112" i="9"/>
  <c r="BL107" i="27"/>
  <c r="BL112" i="9"/>
  <c r="CC109" i="9"/>
  <c r="BZ113" i="9"/>
  <c r="IJ108" i="27"/>
  <c r="J168" i="31" s="1"/>
  <c r="IG122" i="27"/>
  <c r="G171" i="31" s="1"/>
  <c r="BL76" i="9"/>
  <c r="BL97" i="9" s="1"/>
  <c r="CD108" i="27"/>
  <c r="BO77" i="27"/>
  <c r="BP78" i="27" s="1"/>
  <c r="IJ62" i="27"/>
  <c r="IJ66" i="27" s="1"/>
  <c r="CC69" i="9"/>
  <c r="CC89" i="9" s="1"/>
  <c r="CC90" i="9" s="1"/>
  <c r="BN77" i="27"/>
  <c r="BO78" i="27" s="1"/>
  <c r="BZ109" i="9"/>
  <c r="CC77" i="27"/>
  <c r="CD78" i="27" s="1"/>
  <c r="IK61" i="27"/>
  <c r="IK63" i="27" s="1"/>
  <c r="IK64" i="27" s="1"/>
  <c r="CC62" i="27"/>
  <c r="BL77" i="27"/>
  <c r="BB77" i="9"/>
  <c r="BB81" i="9" s="1"/>
  <c r="BB82" i="9" s="1"/>
  <c r="BZ32" i="56"/>
  <c r="BN97" i="9"/>
  <c r="BN98" i="9" s="1"/>
  <c r="BN77" i="9"/>
  <c r="BN81" i="9" s="1"/>
  <c r="BN82" i="9" s="1"/>
  <c r="G126" i="46"/>
  <c r="AF123" i="27"/>
  <c r="AG120" i="27" s="1"/>
  <c r="AG123" i="27" s="1"/>
  <c r="AH120" i="27" s="1"/>
  <c r="AH123" i="27" s="1"/>
  <c r="AI120" i="27" s="1"/>
  <c r="AI123" i="27" s="1"/>
  <c r="AJ120" i="27" s="1"/>
  <c r="AJ123" i="27" s="1"/>
  <c r="AK120" i="27" s="1"/>
  <c r="AK123" i="27" s="1"/>
  <c r="AL120" i="27" s="1"/>
  <c r="AL123" i="27" s="1"/>
  <c r="AM120" i="27" s="1"/>
  <c r="AM123" i="27" s="1"/>
  <c r="AN120" i="27" s="1"/>
  <c r="AN123" i="27" s="1"/>
  <c r="AO120" i="27" s="1"/>
  <c r="AO123" i="27" s="1"/>
  <c r="AP120" i="27" s="1"/>
  <c r="AP123" i="27" s="1"/>
  <c r="AQ120" i="27" s="1"/>
  <c r="AQ123" i="27" s="1"/>
  <c r="AR120" i="27" s="1"/>
  <c r="AR123" i="27" s="1"/>
  <c r="AS120" i="27" s="1"/>
  <c r="AS123" i="27" s="1"/>
  <c r="AT120" i="27" s="1"/>
  <c r="AT123" i="27" s="1"/>
  <c r="AU120" i="27" s="1"/>
  <c r="AU123" i="27" s="1"/>
  <c r="AV120" i="27" s="1"/>
  <c r="AV123" i="27" s="1"/>
  <c r="AW120" i="27" s="1"/>
  <c r="AW123" i="27" s="1"/>
  <c r="AX120" i="27" s="1"/>
  <c r="AX123" i="27" s="1"/>
  <c r="AY120" i="27" s="1"/>
  <c r="AY123" i="27" s="1"/>
  <c r="AZ120" i="27" s="1"/>
  <c r="AZ123" i="27" s="1"/>
  <c r="BA120" i="27" s="1"/>
  <c r="BA123" i="27" s="1"/>
  <c r="BB120" i="27" s="1"/>
  <c r="BB123" i="27" s="1"/>
  <c r="BC120" i="27" s="1"/>
  <c r="BC123" i="27" s="1"/>
  <c r="BD120" i="27" s="1"/>
  <c r="BD123" i="27" s="1"/>
  <c r="BE120" i="27" s="1"/>
  <c r="BE123" i="27" s="1"/>
  <c r="BF120" i="27" s="1"/>
  <c r="BF123" i="27" s="1"/>
  <c r="BG120" i="27" s="1"/>
  <c r="BG123" i="27" s="1"/>
  <c r="BH120" i="27" s="1"/>
  <c r="BH123" i="27" s="1"/>
  <c r="BI120" i="27" s="1"/>
  <c r="BI123" i="27" s="1"/>
  <c r="BJ120" i="27" s="1"/>
  <c r="BJ123" i="27" s="1"/>
  <c r="BK120" i="27" s="1"/>
  <c r="BK123" i="27" s="1"/>
  <c r="BL120" i="27" s="1"/>
  <c r="BL123" i="27" s="1"/>
  <c r="BM120" i="27" s="1"/>
  <c r="BN107" i="27"/>
  <c r="H65" i="60"/>
  <c r="I202" i="60" s="1"/>
  <c r="I204" i="60" s="1"/>
  <c r="BN89" i="9"/>
  <c r="BN90" i="9" s="1"/>
  <c r="BN112" i="9"/>
  <c r="H70" i="60"/>
  <c r="I207" i="60" s="1"/>
  <c r="BI77" i="9"/>
  <c r="BI81" i="9" s="1"/>
  <c r="BI82" i="9" s="1"/>
  <c r="H127" i="27"/>
  <c r="BI106" i="27"/>
  <c r="BI110" i="27" s="1"/>
  <c r="IJ127" i="27"/>
  <c r="AV106" i="27"/>
  <c r="AV110" i="27" s="1"/>
  <c r="BM121" i="27"/>
  <c r="BN122" i="27" s="1"/>
  <c r="BO84" i="19" s="1"/>
  <c r="AX145" i="27"/>
  <c r="AX176" i="27" s="1"/>
  <c r="AN145" i="27"/>
  <c r="AN176" i="27" s="1"/>
  <c r="AV145" i="27"/>
  <c r="AV176" i="27" s="1"/>
  <c r="L59" i="60"/>
  <c r="L60" i="60" s="1"/>
  <c r="CH32" i="56"/>
  <c r="IG121" i="27"/>
  <c r="CD32" i="56"/>
  <c r="F67" i="30"/>
  <c r="BE106" i="27"/>
  <c r="BE110" i="27" s="1"/>
  <c r="CB121" i="27"/>
  <c r="CC122" i="27" s="1"/>
  <c r="CD84" i="19" s="1"/>
  <c r="CG32" i="56"/>
  <c r="CC32" i="56"/>
  <c r="G129" i="27"/>
  <c r="H126" i="27" s="1"/>
  <c r="CK22" i="56"/>
  <c r="CL32" i="56" s="1"/>
  <c r="CJ32" i="56"/>
  <c r="CF32" i="56"/>
  <c r="CB32" i="56"/>
  <c r="CI32" i="56"/>
  <c r="CE32" i="56"/>
  <c r="CA32" i="56"/>
  <c r="F68" i="60"/>
  <c r="G205" i="60" s="1"/>
  <c r="G208" i="60" s="1"/>
  <c r="G209" i="60" s="1"/>
  <c r="II121" i="27"/>
  <c r="G68" i="60"/>
  <c r="H205" i="60" s="1"/>
  <c r="H208" i="60" s="1"/>
  <c r="G123" i="46"/>
  <c r="H202" i="60"/>
  <c r="H204" i="60" s="1"/>
  <c r="G67" i="60"/>
  <c r="BP112" i="9"/>
  <c r="I109" i="27"/>
  <c r="I128" i="27" s="1"/>
  <c r="I114" i="9"/>
  <c r="G235" i="46"/>
  <c r="G194" i="60"/>
  <c r="BD30" i="16"/>
  <c r="BD136" i="27" s="1"/>
  <c r="H81" i="60"/>
  <c r="BQ112" i="9"/>
  <c r="CB112" i="9"/>
  <c r="G236" i="46"/>
  <c r="G195" i="60"/>
  <c r="CS108" i="27"/>
  <c r="CQ108" i="27"/>
  <c r="E248" i="46"/>
  <c r="E206" i="60"/>
  <c r="F205" i="60"/>
  <c r="E71" i="60"/>
  <c r="BK112" i="9"/>
  <c r="G112" i="9"/>
  <c r="E196" i="60"/>
  <c r="F196" i="60"/>
  <c r="H232" i="46"/>
  <c r="H191" i="60"/>
  <c r="E249" i="46"/>
  <c r="E207" i="60"/>
  <c r="CT109" i="27"/>
  <c r="CT127" i="27" s="1"/>
  <c r="CU128" i="27" s="1"/>
  <c r="CT114" i="9"/>
  <c r="H109" i="19"/>
  <c r="F109" i="60"/>
  <c r="I185" i="60"/>
  <c r="I186" i="60"/>
  <c r="BV112" i="9"/>
  <c r="J184" i="60"/>
  <c r="J23" i="60"/>
  <c r="J22" i="60"/>
  <c r="BS112" i="9"/>
  <c r="BU112" i="9"/>
  <c r="O78" i="30"/>
  <c r="AM77" i="9"/>
  <c r="AM81" i="9" s="1"/>
  <c r="AM82" i="9" s="1"/>
  <c r="AM35" i="16" s="1"/>
  <c r="F114" i="46"/>
  <c r="F91" i="30"/>
  <c r="F56" i="30"/>
  <c r="F43" i="30" s="1"/>
  <c r="BH97" i="9"/>
  <c r="BH98" i="9" s="1"/>
  <c r="AR145" i="27"/>
  <c r="AR176" i="27" s="1"/>
  <c r="G136" i="27"/>
  <c r="G139" i="27" s="1"/>
  <c r="BP77" i="9"/>
  <c r="BP81" i="9" s="1"/>
  <c r="BP82" i="9" s="1"/>
  <c r="Q56" i="56"/>
  <c r="Q43" i="56" s="1"/>
  <c r="II122" i="27"/>
  <c r="I171" i="31" s="1"/>
  <c r="BU97" i="9"/>
  <c r="BU106" i="27" s="1"/>
  <c r="BV97" i="9"/>
  <c r="AF70" i="27"/>
  <c r="AG82" i="19" s="1"/>
  <c r="AA11" i="30"/>
  <c r="AA14" i="30" s="1"/>
  <c r="GO14" i="30"/>
  <c r="GF87" i="19" s="1"/>
  <c r="T87" i="19" s="1"/>
  <c r="AI56" i="30"/>
  <c r="AJ89" i="30" s="1"/>
  <c r="BQ76" i="9"/>
  <c r="BQ97" i="9" s="1"/>
  <c r="Y11" i="30"/>
  <c r="Y14" i="30" s="1"/>
  <c r="FQ14" i="30"/>
  <c r="FH87" i="19" s="1"/>
  <c r="R87" i="19" s="1"/>
  <c r="AF106" i="27"/>
  <c r="AF110" i="27" s="1"/>
  <c r="AC11" i="30"/>
  <c r="AC14" i="30" s="1"/>
  <c r="HM14" i="30"/>
  <c r="HD87" i="19" s="1"/>
  <c r="V87" i="19" s="1"/>
  <c r="AB11" i="30"/>
  <c r="AB14" i="30" s="1"/>
  <c r="HA14" i="30"/>
  <c r="GR87" i="19" s="1"/>
  <c r="U87" i="19" s="1"/>
  <c r="N43" i="30"/>
  <c r="Z11" i="30"/>
  <c r="Z14" i="30" s="1"/>
  <c r="GC14" i="30"/>
  <c r="FT87" i="19" s="1"/>
  <c r="S87" i="19" s="1"/>
  <c r="BQ89" i="9"/>
  <c r="BQ90" i="9" s="1"/>
  <c r="BK77" i="9"/>
  <c r="BK81" i="9" s="1"/>
  <c r="BK82" i="9" s="1"/>
  <c r="BU89" i="9"/>
  <c r="BU90" i="9" s="1"/>
  <c r="BA110" i="27"/>
  <c r="BP89" i="9"/>
  <c r="BP90" i="9" s="1"/>
  <c r="AL117" i="27"/>
  <c r="AM114" i="27" s="1"/>
  <c r="AM117" i="27" s="1"/>
  <c r="AN114" i="27" s="1"/>
  <c r="AN117" i="27" s="1"/>
  <c r="AO114" i="27" s="1"/>
  <c r="AO117" i="27" s="1"/>
  <c r="AP114" i="27" s="1"/>
  <c r="AP117" i="27" s="1"/>
  <c r="AQ114" i="27" s="1"/>
  <c r="AQ117" i="27" s="1"/>
  <c r="AR114" i="27" s="1"/>
  <c r="AR117" i="27" s="1"/>
  <c r="AS114" i="27" s="1"/>
  <c r="AS117" i="27" s="1"/>
  <c r="AT114" i="27" s="1"/>
  <c r="AT117" i="27" s="1"/>
  <c r="AU114" i="27" s="1"/>
  <c r="AU117" i="27" s="1"/>
  <c r="AV114" i="27" s="1"/>
  <c r="AV117" i="27" s="1"/>
  <c r="AW114" i="27" s="1"/>
  <c r="AW117" i="27" s="1"/>
  <c r="AX114" i="27" s="1"/>
  <c r="AR97" i="9"/>
  <c r="AR106" i="27" s="1"/>
  <c r="AR110" i="27" s="1"/>
  <c r="AM35" i="56"/>
  <c r="AW145" i="27"/>
  <c r="AW176" i="27" s="1"/>
  <c r="AG84" i="27"/>
  <c r="AH82" i="19" s="1"/>
  <c r="AQ145" i="27"/>
  <c r="AQ176" i="27" s="1"/>
  <c r="AZ97" i="9"/>
  <c r="AZ98" i="9" s="1"/>
  <c r="AP35" i="56"/>
  <c r="AU98" i="9"/>
  <c r="P67" i="30"/>
  <c r="BK89" i="9"/>
  <c r="BK90" i="9" s="1"/>
  <c r="BJ115" i="27"/>
  <c r="BK116" i="27" s="1"/>
  <c r="BJ106" i="27"/>
  <c r="BJ110" i="27" s="1"/>
  <c r="BV89" i="9"/>
  <c r="BV90" i="9" s="1"/>
  <c r="O67" i="30"/>
  <c r="AU145" i="27"/>
  <c r="AU176" i="27" s="1"/>
  <c r="AO145" i="27"/>
  <c r="AO176" i="27" s="1"/>
  <c r="AT145" i="27"/>
  <c r="AT176" i="27" s="1"/>
  <c r="BV107" i="27"/>
  <c r="AL35" i="56"/>
  <c r="AP145" i="27"/>
  <c r="AP176" i="27" s="1"/>
  <c r="AO35" i="56"/>
  <c r="F56" i="56"/>
  <c r="F67" i="56"/>
  <c r="F32" i="56"/>
  <c r="AI56" i="56"/>
  <c r="N43" i="56"/>
  <c r="N78" i="56"/>
  <c r="O67" i="56"/>
  <c r="AM57" i="56"/>
  <c r="P68" i="56"/>
  <c r="O44" i="56"/>
  <c r="O79" i="56"/>
  <c r="AE45" i="56"/>
  <c r="AE80" i="56"/>
  <c r="CY58" i="56"/>
  <c r="AB69" i="56"/>
  <c r="AA80" i="56"/>
  <c r="CI58" i="56"/>
  <c r="AA45" i="56"/>
  <c r="BS58" i="56"/>
  <c r="W45" i="56"/>
  <c r="W80" i="56"/>
  <c r="X69" i="56"/>
  <c r="S80" i="56"/>
  <c r="BC58" i="56"/>
  <c r="T69" i="56"/>
  <c r="S45" i="56"/>
  <c r="O80" i="56"/>
  <c r="AM58" i="56"/>
  <c r="O45" i="56"/>
  <c r="P69" i="56"/>
  <c r="AN35" i="56"/>
  <c r="N79" i="56"/>
  <c r="O68" i="56"/>
  <c r="AI57" i="56"/>
  <c r="N44" i="56"/>
  <c r="AE69" i="56"/>
  <c r="AD45" i="56"/>
  <c r="CU58" i="56"/>
  <c r="AD80" i="56"/>
  <c r="Z45" i="56"/>
  <c r="Z80" i="56"/>
  <c r="CE58" i="56"/>
  <c r="AA69" i="56"/>
  <c r="BO58" i="56"/>
  <c r="V80" i="56"/>
  <c r="W69" i="56"/>
  <c r="V45" i="56"/>
  <c r="R45" i="56"/>
  <c r="R80" i="56"/>
  <c r="S69" i="56"/>
  <c r="AY58" i="56"/>
  <c r="O69" i="56"/>
  <c r="N45" i="56"/>
  <c r="N80" i="56"/>
  <c r="AI58" i="56"/>
  <c r="P43" i="56"/>
  <c r="P78" i="56"/>
  <c r="AQ56" i="56"/>
  <c r="Q67" i="56"/>
  <c r="AC80" i="56"/>
  <c r="AD69" i="56"/>
  <c r="CQ58" i="56"/>
  <c r="AC45" i="56"/>
  <c r="CA58" i="56"/>
  <c r="Z69" i="56"/>
  <c r="Y45" i="56"/>
  <c r="Y80" i="56"/>
  <c r="V69" i="56"/>
  <c r="BK58" i="56"/>
  <c r="U45" i="56"/>
  <c r="U80" i="56"/>
  <c r="Q80" i="56"/>
  <c r="AU58" i="56"/>
  <c r="R69" i="56"/>
  <c r="Q45" i="56"/>
  <c r="F10" i="30"/>
  <c r="BA10" i="30" s="1"/>
  <c r="F10" i="56"/>
  <c r="AD11" i="56"/>
  <c r="AD14" i="56" s="1"/>
  <c r="Q22" i="56"/>
  <c r="F91" i="56"/>
  <c r="F24" i="56"/>
  <c r="P67" i="56"/>
  <c r="O43" i="56"/>
  <c r="AM56" i="56"/>
  <c r="O78" i="56"/>
  <c r="P79" i="56"/>
  <c r="Q68" i="56"/>
  <c r="AQ57" i="56"/>
  <c r="P44" i="56"/>
  <c r="AB80" i="56"/>
  <c r="AC69" i="56"/>
  <c r="CM58" i="56"/>
  <c r="AB45" i="56"/>
  <c r="Y69" i="56"/>
  <c r="BW58" i="56"/>
  <c r="X80" i="56"/>
  <c r="X45" i="56"/>
  <c r="BG58" i="56"/>
  <c r="T45" i="56"/>
  <c r="T80" i="56"/>
  <c r="U69" i="56"/>
  <c r="AQ58" i="56"/>
  <c r="P45" i="56"/>
  <c r="P80" i="56"/>
  <c r="Q69" i="56"/>
  <c r="AM56" i="30"/>
  <c r="AN89" i="30" s="1"/>
  <c r="AS145" i="27"/>
  <c r="AS176" i="27" s="1"/>
  <c r="AN98" i="9"/>
  <c r="AL178" i="27"/>
  <c r="AA41" i="27" s="1"/>
  <c r="II107" i="27"/>
  <c r="I167" i="31" s="1"/>
  <c r="G11" i="19"/>
  <c r="F43" i="60" s="1"/>
  <c r="IG115" i="27"/>
  <c r="IG117" i="27" s="1"/>
  <c r="IH114" i="27" s="1"/>
  <c r="BU107" i="27"/>
  <c r="CE69" i="9"/>
  <c r="CE76" i="9" s="1"/>
  <c r="CE77" i="9" s="1"/>
  <c r="BZ69" i="9"/>
  <c r="BZ107" i="27" s="1"/>
  <c r="DE61" i="27"/>
  <c r="DE64" i="27" s="1"/>
  <c r="DA61" i="27"/>
  <c r="DA64" i="27" s="1"/>
  <c r="CW61" i="27"/>
  <c r="CW64" i="27" s="1"/>
  <c r="AM145" i="27"/>
  <c r="CG69" i="9"/>
  <c r="CG76" i="9" s="1"/>
  <c r="CG77" i="9" s="1"/>
  <c r="AJ98" i="9"/>
  <c r="AJ106" i="27"/>
  <c r="AJ110" i="27" s="1"/>
  <c r="AH142" i="27"/>
  <c r="AH146" i="27" s="1"/>
  <c r="AH182" i="27" s="1"/>
  <c r="BW69" i="9"/>
  <c r="BW76" i="9" s="1"/>
  <c r="BW97" i="9" s="1"/>
  <c r="AI98" i="9"/>
  <c r="AI106" i="27"/>
  <c r="AI110" i="27" s="1"/>
  <c r="BA84" i="19"/>
  <c r="II128" i="27"/>
  <c r="I172" i="31" s="1"/>
  <c r="BS107" i="27"/>
  <c r="CL62" i="27"/>
  <c r="AW44" i="30"/>
  <c r="BK107" i="27"/>
  <c r="BX77" i="27"/>
  <c r="BY78" i="27" s="1"/>
  <c r="BY77" i="27"/>
  <c r="BZ78" i="27" s="1"/>
  <c r="AL43" i="30"/>
  <c r="AL45" i="30"/>
  <c r="N34" i="30"/>
  <c r="BP107" i="27"/>
  <c r="CN62" i="27"/>
  <c r="IH107" i="27"/>
  <c r="H167" i="31" s="1"/>
  <c r="AN84" i="19"/>
  <c r="IH116" i="27"/>
  <c r="H170" i="31" s="1"/>
  <c r="DD61" i="27"/>
  <c r="DD64" i="27" s="1"/>
  <c r="CZ61" i="27"/>
  <c r="CZ64" i="27" s="1"/>
  <c r="CV61" i="27"/>
  <c r="CV64" i="27" s="1"/>
  <c r="CA69" i="9"/>
  <c r="CA107" i="27" s="1"/>
  <c r="AI142" i="27"/>
  <c r="AI146" i="27" s="1"/>
  <c r="AI182" i="27" s="1"/>
  <c r="AT98" i="9"/>
  <c r="AT106" i="27"/>
  <c r="AT110" i="27" s="1"/>
  <c r="AG128" i="27"/>
  <c r="AF129" i="27"/>
  <c r="AG126" i="27" s="1"/>
  <c r="IG127" i="27"/>
  <c r="AJ71" i="27"/>
  <c r="CI62" i="27"/>
  <c r="CB77" i="27"/>
  <c r="CC78" i="27" s="1"/>
  <c r="CO62" i="27"/>
  <c r="AX115" i="27"/>
  <c r="AR22" i="30"/>
  <c r="AR32" i="30"/>
  <c r="AR43" i="30" s="1"/>
  <c r="F145" i="27"/>
  <c r="F176" i="27" s="1"/>
  <c r="F178" i="27" s="1"/>
  <c r="F41" i="27" s="1"/>
  <c r="BG98" i="9"/>
  <c r="BG106" i="27"/>
  <c r="BG110" i="27" s="1"/>
  <c r="AK142" i="27"/>
  <c r="AK146" i="27" s="1"/>
  <c r="AK182" i="27" s="1"/>
  <c r="AO98" i="9"/>
  <c r="AO106" i="27"/>
  <c r="AO110" i="27" s="1"/>
  <c r="AS98" i="9"/>
  <c r="AS106" i="27"/>
  <c r="AS110" i="27" s="1"/>
  <c r="DC61" i="27"/>
  <c r="DC64" i="27" s="1"/>
  <c r="CY61" i="27"/>
  <c r="CY64" i="27" s="1"/>
  <c r="CU61" i="27"/>
  <c r="CU64" i="27" s="1"/>
  <c r="CH69" i="9"/>
  <c r="CH76" i="9" s="1"/>
  <c r="CH77" i="9" s="1"/>
  <c r="AM98" i="9"/>
  <c r="AM106" i="27"/>
  <c r="G57" i="27"/>
  <c r="BM84" i="19"/>
  <c r="IJ128" i="27"/>
  <c r="J172" i="31" s="1"/>
  <c r="AM83" i="19"/>
  <c r="IG177" i="27"/>
  <c r="IE176" i="27" s="1"/>
  <c r="IH136" i="27"/>
  <c r="CJ62" i="27"/>
  <c r="CR62" i="27"/>
  <c r="BP98" i="9"/>
  <c r="BP106" i="27"/>
  <c r="DF61" i="27"/>
  <c r="DF64" i="27" s="1"/>
  <c r="DB61" i="27"/>
  <c r="DB64" i="27" s="1"/>
  <c r="CX61" i="27"/>
  <c r="CX64" i="27" s="1"/>
  <c r="AG98" i="9"/>
  <c r="AG106" i="27"/>
  <c r="AG110" i="27" s="1"/>
  <c r="AP98" i="9"/>
  <c r="AP106" i="27"/>
  <c r="AP110" i="27" s="1"/>
  <c r="CF69" i="9"/>
  <c r="CF76" i="9" s="1"/>
  <c r="CF97" i="9" s="1"/>
  <c r="BF98" i="9"/>
  <c r="BF106" i="27"/>
  <c r="BF110" i="27" s="1"/>
  <c r="AL142" i="27"/>
  <c r="AL146" i="27" s="1"/>
  <c r="AL182" i="27" s="1"/>
  <c r="BK106" i="27"/>
  <c r="BT98" i="9"/>
  <c r="BT106" i="27"/>
  <c r="BT110" i="27" s="1"/>
  <c r="AX98" i="9"/>
  <c r="AX106" i="27"/>
  <c r="AX110" i="27" s="1"/>
  <c r="AM83" i="27"/>
  <c r="IH57" i="27"/>
  <c r="IH67" i="27" s="1"/>
  <c r="BX128" i="27"/>
  <c r="AL44" i="30"/>
  <c r="N33" i="30"/>
  <c r="AO84" i="19"/>
  <c r="IH128" i="27"/>
  <c r="H172" i="31" s="1"/>
  <c r="AU110" i="27"/>
  <c r="CK62" i="27"/>
  <c r="CS62" i="27"/>
  <c r="CB107" i="27"/>
  <c r="IG83" i="27"/>
  <c r="IG67" i="27"/>
  <c r="I108" i="27"/>
  <c r="I122" i="27" s="1"/>
  <c r="H121" i="27"/>
  <c r="BE42" i="9"/>
  <c r="L47" i="34"/>
  <c r="F173" i="31" s="1"/>
  <c r="J51" i="34"/>
  <c r="BA42" i="9"/>
  <c r="AF35" i="16"/>
  <c r="AF37" i="16" s="1"/>
  <c r="CB89" i="9"/>
  <c r="CB90" i="9" s="1"/>
  <c r="AN83" i="9"/>
  <c r="AN87" i="9" s="1"/>
  <c r="AN79" i="9" s="1"/>
  <c r="AN80" i="9" s="1"/>
  <c r="AN35" i="16"/>
  <c r="AN142" i="27" s="1"/>
  <c r="AS83" i="9"/>
  <c r="AS87" i="9" s="1"/>
  <c r="AS79" i="9" s="1"/>
  <c r="AS80" i="9" s="1"/>
  <c r="AX83" i="9"/>
  <c r="AX87" i="9" s="1"/>
  <c r="AX79" i="9" s="1"/>
  <c r="AX80" i="9" s="1"/>
  <c r="AX35" i="16"/>
  <c r="AX142" i="27" s="1"/>
  <c r="AM83" i="9"/>
  <c r="AM87" i="9" s="1"/>
  <c r="AM88" i="9" s="1"/>
  <c r="AR35" i="16"/>
  <c r="AR142" i="27" s="1"/>
  <c r="AW83" i="9"/>
  <c r="AW87" i="9" s="1"/>
  <c r="AW88" i="9" s="1"/>
  <c r="AW35" i="16"/>
  <c r="AW142" i="27" s="1"/>
  <c r="AQ83" i="9"/>
  <c r="AQ87" i="9" s="1"/>
  <c r="AQ88" i="9" s="1"/>
  <c r="AQ35" i="16"/>
  <c r="AQ142" i="27" s="1"/>
  <c r="AV83" i="9"/>
  <c r="AV87" i="9" s="1"/>
  <c r="AV79" i="9" s="1"/>
  <c r="AV80" i="9" s="1"/>
  <c r="AV35" i="16"/>
  <c r="AV142" i="27" s="1"/>
  <c r="AP83" i="9"/>
  <c r="AP87" i="9" s="1"/>
  <c r="AP88" i="9" s="1"/>
  <c r="AU83" i="9"/>
  <c r="AU87" i="9" s="1"/>
  <c r="AU88" i="9" s="1"/>
  <c r="AU35" i="16"/>
  <c r="AU142" i="27" s="1"/>
  <c r="AO83" i="9"/>
  <c r="AO87" i="9" s="1"/>
  <c r="AO88" i="9" s="1"/>
  <c r="AT83" i="9"/>
  <c r="AT87" i="9" s="1"/>
  <c r="AT79" i="9" s="1"/>
  <c r="AT80" i="9" s="1"/>
  <c r="BS76" i="9"/>
  <c r="BS97" i="9" s="1"/>
  <c r="DC108" i="9"/>
  <c r="DC84" i="9"/>
  <c r="DC106" i="9"/>
  <c r="DC105" i="9"/>
  <c r="DC107" i="9"/>
  <c r="DC70" i="9"/>
  <c r="DC71" i="9"/>
  <c r="DC67" i="9"/>
  <c r="DC68" i="9" s="1"/>
  <c r="CY108" i="9"/>
  <c r="CY84" i="9"/>
  <c r="CY106" i="9"/>
  <c r="CY105" i="9"/>
  <c r="CY107" i="9"/>
  <c r="CY70" i="9"/>
  <c r="CY71" i="9"/>
  <c r="CY67" i="9"/>
  <c r="CU108" i="9"/>
  <c r="CU84" i="9"/>
  <c r="CU105" i="9"/>
  <c r="CU107" i="9"/>
  <c r="CU106" i="9"/>
  <c r="CU70" i="9"/>
  <c r="CU71" i="9"/>
  <c r="CU67" i="9"/>
  <c r="AG81" i="9"/>
  <c r="AG82" i="9" s="1"/>
  <c r="AG35" i="16" s="1"/>
  <c r="BG81" i="9"/>
  <c r="BG82" i="9" s="1"/>
  <c r="F91" i="9"/>
  <c r="DF108" i="9"/>
  <c r="DF105" i="9"/>
  <c r="DF84" i="9"/>
  <c r="DF106" i="9"/>
  <c r="DF107" i="9"/>
  <c r="DF71" i="9"/>
  <c r="DF67" i="9"/>
  <c r="DF68" i="9" s="1"/>
  <c r="DF70" i="9"/>
  <c r="DB108" i="9"/>
  <c r="DB84" i="9"/>
  <c r="DB106" i="9"/>
  <c r="DB107" i="9"/>
  <c r="DB105" i="9"/>
  <c r="DB71" i="9"/>
  <c r="DB70" i="9"/>
  <c r="DB67" i="9"/>
  <c r="CX108" i="9"/>
  <c r="CX84" i="9"/>
  <c r="CX106" i="9"/>
  <c r="CX107" i="9"/>
  <c r="CX105" i="9"/>
  <c r="CX71" i="9"/>
  <c r="CX70" i="9"/>
  <c r="CX67" i="9"/>
  <c r="CX68" i="9" s="1"/>
  <c r="BI42" i="9"/>
  <c r="CR68" i="9"/>
  <c r="BV81" i="9"/>
  <c r="BV82" i="9" s="1"/>
  <c r="CB77" i="9"/>
  <c r="AJ81" i="9"/>
  <c r="AJ82" i="9" s="1"/>
  <c r="AJ35" i="16" s="1"/>
  <c r="BM81" i="9"/>
  <c r="BM82" i="9" s="1"/>
  <c r="CO85" i="9"/>
  <c r="CO86" i="9" s="1"/>
  <c r="CS69" i="9"/>
  <c r="BF81" i="9"/>
  <c r="BF82" i="9" s="1"/>
  <c r="AO81" i="9"/>
  <c r="AO82" i="9" s="1"/>
  <c r="AO35" i="16" s="1"/>
  <c r="AO142" i="27" s="1"/>
  <c r="CQ85" i="9"/>
  <c r="CQ86" i="9" s="1"/>
  <c r="AT81" i="9"/>
  <c r="AT82" i="9" s="1"/>
  <c r="AT35" i="16" s="1"/>
  <c r="AT142" i="27" s="1"/>
  <c r="DE108" i="9"/>
  <c r="DE84" i="9"/>
  <c r="DE105" i="9"/>
  <c r="DE107" i="9"/>
  <c r="DE106" i="9"/>
  <c r="DE70" i="9"/>
  <c r="DE71" i="9"/>
  <c r="DE67" i="9"/>
  <c r="DE68" i="9" s="1"/>
  <c r="DA108" i="9"/>
  <c r="DA84" i="9"/>
  <c r="DA106" i="9"/>
  <c r="DA105" i="9"/>
  <c r="DA107" i="9"/>
  <c r="DA70" i="9"/>
  <c r="DA71" i="9"/>
  <c r="DA67" i="9"/>
  <c r="CW108" i="9"/>
  <c r="CW84" i="9"/>
  <c r="CW106" i="9"/>
  <c r="CW105" i="9"/>
  <c r="CW107" i="9"/>
  <c r="CW70" i="9"/>
  <c r="CW71" i="9"/>
  <c r="CW67" i="9"/>
  <c r="AR83" i="9"/>
  <c r="AR87" i="9" s="1"/>
  <c r="AP81" i="9"/>
  <c r="AP82" i="9" s="1"/>
  <c r="AP35" i="16" s="1"/>
  <c r="AP142" i="27" s="1"/>
  <c r="CR85" i="9"/>
  <c r="CR86" i="9" s="1"/>
  <c r="CP85" i="9"/>
  <c r="CP86" i="9" s="1"/>
  <c r="BH81" i="9"/>
  <c r="BH82" i="9" s="1"/>
  <c r="CI69" i="9"/>
  <c r="CI89" i="9" s="1"/>
  <c r="CM85" i="9"/>
  <c r="CM86" i="9" s="1"/>
  <c r="AS81" i="9"/>
  <c r="AS82" i="9" s="1"/>
  <c r="AS35" i="16" s="1"/>
  <c r="AS142" i="27" s="1"/>
  <c r="DD108" i="9"/>
  <c r="DD84" i="9"/>
  <c r="DD106" i="9"/>
  <c r="DD105" i="9"/>
  <c r="DD107" i="9"/>
  <c r="DD70" i="9"/>
  <c r="DD71" i="9"/>
  <c r="DD67" i="9"/>
  <c r="CZ108" i="9"/>
  <c r="CZ84" i="9"/>
  <c r="CZ85" i="9" s="1"/>
  <c r="CZ86" i="9" s="1"/>
  <c r="CZ106" i="9"/>
  <c r="CZ105" i="9"/>
  <c r="CZ107" i="9"/>
  <c r="CZ70" i="9"/>
  <c r="CZ71" i="9"/>
  <c r="CZ67" i="9"/>
  <c r="CZ68" i="9" s="1"/>
  <c r="CV108" i="9"/>
  <c r="CV84" i="9"/>
  <c r="CV106" i="9"/>
  <c r="CV105" i="9"/>
  <c r="CV107" i="9"/>
  <c r="CV70" i="9"/>
  <c r="CV71" i="9"/>
  <c r="CV67" i="9"/>
  <c r="CV68" i="9" s="1"/>
  <c r="CK85" i="9"/>
  <c r="CK86" i="9" s="1"/>
  <c r="CS85" i="9"/>
  <c r="CS86" i="9" s="1"/>
  <c r="CD69" i="9"/>
  <c r="CD89" i="9" s="1"/>
  <c r="CD90" i="9" s="1"/>
  <c r="BU81" i="9"/>
  <c r="BU82" i="9" s="1"/>
  <c r="I45" i="9"/>
  <c r="I33" i="16" s="1"/>
  <c r="BK44" i="9"/>
  <c r="BK27" i="16" s="1"/>
  <c r="BK28" i="16" s="1"/>
  <c r="BL44" i="9"/>
  <c r="BL27" i="16" s="1"/>
  <c r="BM44" i="9"/>
  <c r="BM27" i="16" s="1"/>
  <c r="BN44" i="9"/>
  <c r="BN27" i="16" s="1"/>
  <c r="BO44" i="9"/>
  <c r="BO27" i="16" s="1"/>
  <c r="BP44" i="9"/>
  <c r="BP27" i="16" s="1"/>
  <c r="BP29" i="16" s="1"/>
  <c r="BQ44" i="9"/>
  <c r="BQ27" i="16" s="1"/>
  <c r="BR44" i="9"/>
  <c r="BR27" i="16" s="1"/>
  <c r="BS44" i="9"/>
  <c r="BS27" i="16" s="1"/>
  <c r="BT44" i="9"/>
  <c r="BT27" i="16" s="1"/>
  <c r="BU44" i="9"/>
  <c r="BU27" i="16" s="1"/>
  <c r="BV44" i="9"/>
  <c r="BV27" i="16" s="1"/>
  <c r="BV30" i="16" s="1"/>
  <c r="BV136" i="27" s="1"/>
  <c r="BV139" i="27" s="1"/>
  <c r="BU150" i="27" s="1"/>
  <c r="BB42" i="9"/>
  <c r="AZ42" i="9"/>
  <c r="BF42" i="9"/>
  <c r="BC42" i="9"/>
  <c r="BD42" i="9"/>
  <c r="BK41" i="9"/>
  <c r="BK42" i="9" s="1"/>
  <c r="BL41" i="9"/>
  <c r="BM41" i="9"/>
  <c r="BN41" i="9"/>
  <c r="BO41" i="9"/>
  <c r="BP41" i="9"/>
  <c r="BQ41" i="9"/>
  <c r="BR41" i="9"/>
  <c r="BS41" i="9"/>
  <c r="BT41" i="9"/>
  <c r="BU41" i="9"/>
  <c r="BV41" i="9"/>
  <c r="BJ45" i="9"/>
  <c r="BJ33" i="16" s="1"/>
  <c r="BF45" i="9"/>
  <c r="BF33" i="16" s="1"/>
  <c r="BB45" i="9"/>
  <c r="BB33" i="16" s="1"/>
  <c r="BI45" i="9"/>
  <c r="BI33" i="16" s="1"/>
  <c r="BE45" i="9"/>
  <c r="BE33" i="16" s="1"/>
  <c r="BA45" i="9"/>
  <c r="BA33" i="16" s="1"/>
  <c r="BH45" i="9"/>
  <c r="BH33" i="16" s="1"/>
  <c r="BD45" i="9"/>
  <c r="BD33" i="16" s="1"/>
  <c r="AZ45" i="9"/>
  <c r="AZ33" i="16" s="1"/>
  <c r="BG45" i="9"/>
  <c r="BG33" i="16" s="1"/>
  <c r="BC45" i="9"/>
  <c r="BC33" i="16" s="1"/>
  <c r="AY45" i="9"/>
  <c r="AY33" i="16" s="1"/>
  <c r="BJ42" i="9"/>
  <c r="BG42" i="9"/>
  <c r="BH42" i="9"/>
  <c r="N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I299" i="46"/>
  <c r="I298" i="46"/>
  <c r="J297" i="46"/>
  <c r="J298" i="46" s="1"/>
  <c r="H28" i="16"/>
  <c r="Q79" i="30"/>
  <c r="Q44" i="30"/>
  <c r="R68" i="30"/>
  <c r="AU57" i="30"/>
  <c r="S80" i="30"/>
  <c r="S45" i="30"/>
  <c r="T69" i="30"/>
  <c r="BC58" i="30"/>
  <c r="P69" i="30"/>
  <c r="O80" i="30"/>
  <c r="O45" i="30"/>
  <c r="AM58" i="30"/>
  <c r="P79" i="30"/>
  <c r="P44" i="30"/>
  <c r="Q68" i="30"/>
  <c r="AQ57" i="30"/>
  <c r="W69" i="30"/>
  <c r="V80" i="30"/>
  <c r="V45" i="30"/>
  <c r="BO58" i="30"/>
  <c r="R80" i="30"/>
  <c r="S69" i="30"/>
  <c r="R45" i="30"/>
  <c r="AY58" i="30"/>
  <c r="N80" i="30"/>
  <c r="O69" i="30"/>
  <c r="N45" i="30"/>
  <c r="AI58" i="30"/>
  <c r="O79" i="30"/>
  <c r="O44" i="30"/>
  <c r="P68" i="30"/>
  <c r="AM57" i="30"/>
  <c r="U80" i="30"/>
  <c r="V69" i="30"/>
  <c r="U45" i="30"/>
  <c r="BK58" i="30"/>
  <c r="R69" i="30"/>
  <c r="Q80" i="30"/>
  <c r="Q45" i="30"/>
  <c r="AU58" i="30"/>
  <c r="O68" i="30"/>
  <c r="N79" i="30"/>
  <c r="N44" i="30"/>
  <c r="AI57" i="30"/>
  <c r="T80" i="30"/>
  <c r="T45" i="30"/>
  <c r="U69" i="30"/>
  <c r="BG58" i="30"/>
  <c r="Q69" i="30"/>
  <c r="P80" i="30"/>
  <c r="P45" i="30"/>
  <c r="AQ58" i="30"/>
  <c r="BS24" i="30"/>
  <c r="V24" i="30"/>
  <c r="W24" i="30" s="1"/>
  <c r="I27" i="16"/>
  <c r="I88" i="46" s="1"/>
  <c r="F78" i="30"/>
  <c r="F74" i="31"/>
  <c r="G78" i="27"/>
  <c r="F158" i="31"/>
  <c r="G155" i="31" s="1"/>
  <c r="I202" i="31"/>
  <c r="F106" i="31"/>
  <c r="F107" i="31" s="1"/>
  <c r="G95" i="31"/>
  <c r="G108" i="31"/>
  <c r="H105" i="31" s="1"/>
  <c r="H66" i="27"/>
  <c r="H79" i="27"/>
  <c r="I64" i="27"/>
  <c r="G74" i="46"/>
  <c r="G63" i="46" s="1"/>
  <c r="G247" i="46" s="1"/>
  <c r="H72" i="46"/>
  <c r="H73" i="46"/>
  <c r="G169" i="27"/>
  <c r="G171" i="27"/>
  <c r="G87" i="9"/>
  <c r="H86" i="9"/>
  <c r="H83" i="9"/>
  <c r="I85" i="9"/>
  <c r="J84" i="9"/>
  <c r="H144" i="27"/>
  <c r="H170" i="27" s="1"/>
  <c r="G89" i="9"/>
  <c r="G150" i="31"/>
  <c r="G151" i="31"/>
  <c r="H184" i="31" s="1"/>
  <c r="F34" i="30"/>
  <c r="F69" i="30"/>
  <c r="F58" i="30"/>
  <c r="H91" i="31"/>
  <c r="I62" i="27"/>
  <c r="G60" i="46"/>
  <c r="G244" i="46" s="1"/>
  <c r="G86" i="31"/>
  <c r="G68" i="31"/>
  <c r="G233" i="46" s="1"/>
  <c r="F123" i="27"/>
  <c r="I30" i="31"/>
  <c r="I56" i="31"/>
  <c r="I57" i="31"/>
  <c r="I55" i="31"/>
  <c r="I58" i="31"/>
  <c r="H59" i="31"/>
  <c r="H46" i="31" s="1"/>
  <c r="I109" i="9"/>
  <c r="J108" i="9"/>
  <c r="J107" i="9"/>
  <c r="J106" i="9"/>
  <c r="H62" i="46"/>
  <c r="H246" i="46" s="1"/>
  <c r="J67" i="9"/>
  <c r="J105" i="9"/>
  <c r="H181" i="31"/>
  <c r="F39" i="31"/>
  <c r="F47" i="31" s="1"/>
  <c r="F72" i="31"/>
  <c r="F234" i="46"/>
  <c r="F67" i="46"/>
  <c r="F252" i="46" s="1"/>
  <c r="F250" i="46"/>
  <c r="H70" i="31"/>
  <c r="G32" i="31"/>
  <c r="G69" i="31"/>
  <c r="G193" i="60" s="1"/>
  <c r="H138" i="31"/>
  <c r="H71" i="31"/>
  <c r="I67" i="31"/>
  <c r="E96" i="31"/>
  <c r="F66" i="31"/>
  <c r="H196" i="31"/>
  <c r="H76" i="46"/>
  <c r="H65" i="46" s="1"/>
  <c r="H249" i="46" s="1"/>
  <c r="H75" i="46"/>
  <c r="H64" i="46" s="1"/>
  <c r="H248" i="46" s="1"/>
  <c r="I97" i="27"/>
  <c r="G107" i="27"/>
  <c r="J55" i="46"/>
  <c r="J61" i="27"/>
  <c r="J63" i="27" s="1"/>
  <c r="J90" i="27"/>
  <c r="J91" i="27" s="1"/>
  <c r="J93" i="27" s="1"/>
  <c r="G93" i="46"/>
  <c r="G141" i="27"/>
  <c r="H182" i="31"/>
  <c r="F152" i="31"/>
  <c r="G149" i="31" s="1"/>
  <c r="G205" i="31"/>
  <c r="F67" i="27"/>
  <c r="E68" i="27" s="1"/>
  <c r="D68" i="27" s="1"/>
  <c r="I70" i="46"/>
  <c r="I61" i="46"/>
  <c r="I245" i="46" s="1"/>
  <c r="I56" i="46"/>
  <c r="F186" i="31"/>
  <c r="F77" i="9"/>
  <c r="F139" i="27"/>
  <c r="I9" i="31"/>
  <c r="I49" i="46"/>
  <c r="I50" i="46" s="1"/>
  <c r="J47" i="46"/>
  <c r="E165" i="46"/>
  <c r="E187" i="46"/>
  <c r="E190" i="46" s="1"/>
  <c r="F141" i="29"/>
  <c r="F140" i="29" s="1"/>
  <c r="F134" i="29"/>
  <c r="E179" i="46"/>
  <c r="G114" i="46"/>
  <c r="F96" i="31"/>
  <c r="Q56" i="30"/>
  <c r="P56" i="30"/>
  <c r="G128" i="31"/>
  <c r="H125" i="31" s="1"/>
  <c r="H203" i="31"/>
  <c r="I33" i="31"/>
  <c r="H126" i="31"/>
  <c r="H127" i="31" s="1"/>
  <c r="H137" i="31"/>
  <c r="G157" i="31"/>
  <c r="H185" i="31" s="1"/>
  <c r="G156" i="31"/>
  <c r="I34" i="31"/>
  <c r="I90" i="31"/>
  <c r="I92" i="31" s="1"/>
  <c r="I93" i="31" s="1"/>
  <c r="H31" i="31"/>
  <c r="I119" i="31"/>
  <c r="I120" i="31" s="1"/>
  <c r="I122" i="31" s="1"/>
  <c r="J8" i="31"/>
  <c r="J55" i="31" s="1"/>
  <c r="J40" i="34"/>
  <c r="E98" i="9"/>
  <c r="Q28" i="1"/>
  <c r="Q27" i="1"/>
  <c r="Q22" i="30"/>
  <c r="J71" i="9"/>
  <c r="F97" i="9"/>
  <c r="F264" i="46" s="1"/>
  <c r="G77" i="9"/>
  <c r="AP78" i="9" s="1"/>
  <c r="G97" i="9"/>
  <c r="G264" i="46" s="1"/>
  <c r="J70" i="9"/>
  <c r="J113" i="9" s="1"/>
  <c r="H69" i="9"/>
  <c r="H76" i="9" s="1"/>
  <c r="I68" i="9"/>
  <c r="J44" i="9"/>
  <c r="J41" i="9"/>
  <c r="CP114" i="9" l="1"/>
  <c r="CT108" i="27"/>
  <c r="CS114" i="9"/>
  <c r="BX76" i="9"/>
  <c r="BX97" i="9" s="1"/>
  <c r="BX98" i="9" s="1"/>
  <c r="CS109" i="9"/>
  <c r="CQ62" i="27"/>
  <c r="CP113" i="9"/>
  <c r="CR113" i="9"/>
  <c r="CK109" i="9"/>
  <c r="CK108" i="27"/>
  <c r="CK121" i="27" s="1"/>
  <c r="CL122" i="27" s="1"/>
  <c r="BM97" i="9"/>
  <c r="BM106" i="27" s="1"/>
  <c r="BM110" i="27" s="1"/>
  <c r="CN109" i="27"/>
  <c r="CN127" i="27" s="1"/>
  <c r="CO128" i="27" s="1"/>
  <c r="CL113" i="9"/>
  <c r="CP109" i="9"/>
  <c r="CP96" i="9" s="1"/>
  <c r="CM114" i="9"/>
  <c r="CS76" i="9"/>
  <c r="CS77" i="9" s="1"/>
  <c r="CP62" i="27"/>
  <c r="CK69" i="9"/>
  <c r="CK89" i="9" s="1"/>
  <c r="CK90" i="9" s="1"/>
  <c r="CM109" i="9"/>
  <c r="CQ114" i="9"/>
  <c r="CK109" i="27"/>
  <c r="CK127" i="27" s="1"/>
  <c r="CL128" i="27" s="1"/>
  <c r="CT69" i="9"/>
  <c r="CT89" i="9" s="1"/>
  <c r="CT90" i="9" s="1"/>
  <c r="CT62" i="27"/>
  <c r="BX112" i="9"/>
  <c r="CR114" i="9"/>
  <c r="CO114" i="9"/>
  <c r="CO108" i="27"/>
  <c r="CQ121" i="27" s="1"/>
  <c r="CR122" i="27" s="1"/>
  <c r="CS84" i="19" s="1"/>
  <c r="BX107" i="27"/>
  <c r="CT109" i="9"/>
  <c r="BY110" i="9"/>
  <c r="BY67" i="27"/>
  <c r="BY83" i="27" s="1"/>
  <c r="BZ84" i="27" s="1"/>
  <c r="CI109" i="27"/>
  <c r="CI127" i="27" s="1"/>
  <c r="CJ128" i="27" s="1"/>
  <c r="CO109" i="9"/>
  <c r="CO96" i="9" s="1"/>
  <c r="CQ109" i="9"/>
  <c r="CJ69" i="9"/>
  <c r="CJ76" i="9" s="1"/>
  <c r="CJ77" i="9" s="1"/>
  <c r="CJ114" i="9"/>
  <c r="BW67" i="27"/>
  <c r="BW83" i="27" s="1"/>
  <c r="BX84" i="27" s="1"/>
  <c r="CL109" i="9"/>
  <c r="CL96" i="9" s="1"/>
  <c r="CI109" i="9"/>
  <c r="CI96" i="9" s="1"/>
  <c r="CN109" i="9"/>
  <c r="CN96" i="9" s="1"/>
  <c r="CL114" i="9"/>
  <c r="CM113" i="9"/>
  <c r="CJ113" i="9"/>
  <c r="CM62" i="27"/>
  <c r="IL61" i="27"/>
  <c r="IL62" i="27" s="1"/>
  <c r="IL66" i="27" s="1"/>
  <c r="BL77" i="9"/>
  <c r="BL81" i="9" s="1"/>
  <c r="BL82" i="9" s="1"/>
  <c r="J66" i="60"/>
  <c r="K203" i="60" s="1"/>
  <c r="CC76" i="9"/>
  <c r="CC77" i="9" s="1"/>
  <c r="I70" i="60"/>
  <c r="J207" i="60" s="1"/>
  <c r="BO77" i="9"/>
  <c r="BO81" i="9" s="1"/>
  <c r="BO82" i="9" s="1"/>
  <c r="CN69" i="9"/>
  <c r="CN89" i="9" s="1"/>
  <c r="CN90" i="9" s="1"/>
  <c r="I69" i="60"/>
  <c r="J206" i="60" s="1"/>
  <c r="CI113" i="9"/>
  <c r="CN113" i="9"/>
  <c r="CJ109" i="9"/>
  <c r="CE121" i="27"/>
  <c r="CF122" i="27" s="1"/>
  <c r="CG84" i="19" s="1"/>
  <c r="AK125" i="9"/>
  <c r="AL125" i="9"/>
  <c r="DL117" i="9"/>
  <c r="DL119" i="9" s="1"/>
  <c r="DL121" i="9" s="1"/>
  <c r="DO117" i="9"/>
  <c r="DO119" i="9" s="1"/>
  <c r="DO121" i="9" s="1"/>
  <c r="DK117" i="9"/>
  <c r="DK119" i="9" s="1"/>
  <c r="DK121" i="9" s="1"/>
  <c r="DM117" i="9"/>
  <c r="DM119" i="9" s="1"/>
  <c r="DM121" i="9" s="1"/>
  <c r="DI117" i="9"/>
  <c r="DI119" i="9" s="1"/>
  <c r="DI121" i="9" s="1"/>
  <c r="DP117" i="9"/>
  <c r="DP119" i="9" s="1"/>
  <c r="DP121" i="9" s="1"/>
  <c r="DH117" i="9"/>
  <c r="DH119" i="9" s="1"/>
  <c r="DH121" i="9" s="1"/>
  <c r="DG117" i="9"/>
  <c r="DG119" i="9" s="1"/>
  <c r="DG121" i="9" s="1"/>
  <c r="DR117" i="9"/>
  <c r="DR119" i="9" s="1"/>
  <c r="DR121" i="9" s="1"/>
  <c r="DN117" i="9"/>
  <c r="DN119" i="9" s="1"/>
  <c r="DN121" i="9" s="1"/>
  <c r="DJ117" i="9"/>
  <c r="DJ119" i="9" s="1"/>
  <c r="DJ121" i="9" s="1"/>
  <c r="DQ117" i="9"/>
  <c r="DQ119" i="9" s="1"/>
  <c r="DQ121" i="9" s="1"/>
  <c r="E250" i="46"/>
  <c r="BR77" i="9"/>
  <c r="BR81" i="9" s="1"/>
  <c r="BR82" i="9" s="1"/>
  <c r="BR97" i="9"/>
  <c r="BR106" i="27" s="1"/>
  <c r="BR110" i="27" s="1"/>
  <c r="IK127" i="27"/>
  <c r="BY76" i="9"/>
  <c r="BY77" i="9" s="1"/>
  <c r="BY81" i="9" s="1"/>
  <c r="BY82" i="9" s="1"/>
  <c r="BV98" i="9"/>
  <c r="BY107" i="27"/>
  <c r="BY112" i="9"/>
  <c r="IK108" i="27"/>
  <c r="K168" i="31" s="1"/>
  <c r="IK109" i="27"/>
  <c r="K169" i="31" s="1"/>
  <c r="BK98" i="9"/>
  <c r="AI78" i="30"/>
  <c r="AO152" i="27"/>
  <c r="AP152" i="27" s="1"/>
  <c r="BK30" i="16"/>
  <c r="BK136" i="27" s="1"/>
  <c r="BK139" i="27" s="1"/>
  <c r="BJ150" i="27" s="1"/>
  <c r="BK152" i="27" s="1"/>
  <c r="BL152" i="27" s="1"/>
  <c r="BM152" i="27" s="1"/>
  <c r="J14" i="19"/>
  <c r="IG70" i="27"/>
  <c r="H89" i="46"/>
  <c r="AQ36" i="16"/>
  <c r="AV36" i="16"/>
  <c r="AP37" i="16"/>
  <c r="AP36" i="16"/>
  <c r="AS37" i="16"/>
  <c r="AS36" i="16"/>
  <c r="AT37" i="16"/>
  <c r="AT36" i="16"/>
  <c r="AI37" i="16"/>
  <c r="AI36" i="16"/>
  <c r="AJ37" i="16"/>
  <c r="AJ36" i="16"/>
  <c r="AQ37" i="16"/>
  <c r="AV37" i="16"/>
  <c r="AX37" i="16"/>
  <c r="AX36" i="16"/>
  <c r="AN37" i="16"/>
  <c r="AN36" i="16"/>
  <c r="AW36" i="16"/>
  <c r="AG37" i="16"/>
  <c r="AG36" i="16"/>
  <c r="AM37" i="16"/>
  <c r="AM36" i="16"/>
  <c r="AO37" i="16"/>
  <c r="AO36" i="16"/>
  <c r="AU37" i="16"/>
  <c r="AU36" i="16"/>
  <c r="AF36" i="16"/>
  <c r="AW37" i="16"/>
  <c r="BL98" i="9"/>
  <c r="AG85" i="27"/>
  <c r="AH82" i="27" s="1"/>
  <c r="AH85" i="27" s="1"/>
  <c r="AI82" i="27" s="1"/>
  <c r="AI85" i="27" s="1"/>
  <c r="AJ82" i="27" s="1"/>
  <c r="AJ85" i="27" s="1"/>
  <c r="AK82" i="27" s="1"/>
  <c r="AK85" i="27" s="1"/>
  <c r="AL82" i="27" s="1"/>
  <c r="AL85" i="27" s="1"/>
  <c r="AM82" i="27" s="1"/>
  <c r="AM85" i="27" s="1"/>
  <c r="AN82" i="27" s="1"/>
  <c r="BL106" i="27"/>
  <c r="BL110" i="27" s="1"/>
  <c r="IG123" i="27"/>
  <c r="IH120" i="27" s="1"/>
  <c r="IH123" i="27" s="1"/>
  <c r="II120" i="27" s="1"/>
  <c r="II123" i="27" s="1"/>
  <c r="IJ120" i="27" s="1"/>
  <c r="BR67" i="27"/>
  <c r="BR83" i="27" s="1"/>
  <c r="BS84" i="27" s="1"/>
  <c r="CH67" i="27"/>
  <c r="CH83" i="27" s="1"/>
  <c r="CI84" i="27" s="1"/>
  <c r="BL67" i="27"/>
  <c r="BL83" i="27" s="1"/>
  <c r="BM84" i="27" s="1"/>
  <c r="CF67" i="27"/>
  <c r="CF83" i="27" s="1"/>
  <c r="CG84" i="27" s="1"/>
  <c r="BO67" i="27"/>
  <c r="BO83" i="27" s="1"/>
  <c r="BP84" i="27" s="1"/>
  <c r="G67" i="27"/>
  <c r="G83" i="27" s="1"/>
  <c r="G68" i="27"/>
  <c r="BX67" i="27"/>
  <c r="BX83" i="27" s="1"/>
  <c r="BY84" i="27" s="1"/>
  <c r="CG67" i="27"/>
  <c r="CG83" i="27" s="1"/>
  <c r="CH84" i="27" s="1"/>
  <c r="BV67" i="27"/>
  <c r="BV83" i="27" s="1"/>
  <c r="BW84" i="27" s="1"/>
  <c r="CB67" i="27"/>
  <c r="CB83" i="27" s="1"/>
  <c r="CC84" i="27" s="1"/>
  <c r="I127" i="27"/>
  <c r="CB110" i="9"/>
  <c r="BL110" i="9"/>
  <c r="BV110" i="9"/>
  <c r="CD96" i="9"/>
  <c r="CD57" i="27" s="1"/>
  <c r="BZ96" i="9"/>
  <c r="CC96" i="9"/>
  <c r="CC57" i="27" s="1"/>
  <c r="CA96" i="9"/>
  <c r="CA57" i="27" s="1"/>
  <c r="CE96" i="9"/>
  <c r="CE57" i="27" s="1"/>
  <c r="BK57" i="27"/>
  <c r="BK67" i="27" s="1"/>
  <c r="J10" i="19"/>
  <c r="I57" i="27" s="1"/>
  <c r="I68" i="27" s="1"/>
  <c r="BX110" i="9"/>
  <c r="CF110" i="9"/>
  <c r="AY83" i="27"/>
  <c r="II57" i="27"/>
  <c r="II67" i="27" s="1"/>
  <c r="BR110" i="9"/>
  <c r="BO110" i="9"/>
  <c r="BW110" i="9"/>
  <c r="CG110" i="9"/>
  <c r="CH110" i="9"/>
  <c r="BM78" i="27"/>
  <c r="G83" i="19"/>
  <c r="AV146" i="27"/>
  <c r="AV182" i="27" s="1"/>
  <c r="IK62" i="27"/>
  <c r="IK66" i="27" s="1"/>
  <c r="AN146" i="27"/>
  <c r="AN182" i="27" s="1"/>
  <c r="BN106" i="27"/>
  <c r="BN110" i="27" s="1"/>
  <c r="I65" i="60"/>
  <c r="I67" i="60" s="1"/>
  <c r="CC112" i="9"/>
  <c r="AT146" i="27"/>
  <c r="AT182" i="27" s="1"/>
  <c r="AX146" i="27"/>
  <c r="AX182" i="27" s="1"/>
  <c r="CC107" i="27"/>
  <c r="H11" i="19"/>
  <c r="G43" i="60" s="1"/>
  <c r="G44" i="60" s="1"/>
  <c r="BB152" i="27"/>
  <c r="H129" i="27"/>
  <c r="I126" i="27" s="1"/>
  <c r="BM123" i="27"/>
  <c r="BN120" i="27" s="1"/>
  <c r="BN123" i="27" s="1"/>
  <c r="BO120" i="27" s="1"/>
  <c r="BO123" i="27" s="1"/>
  <c r="BP120" i="27" s="1"/>
  <c r="BP123" i="27" s="1"/>
  <c r="BQ120" i="27" s="1"/>
  <c r="BQ123" i="27" s="1"/>
  <c r="BR120" i="27" s="1"/>
  <c r="BR123" i="27" s="1"/>
  <c r="BS120" i="27" s="1"/>
  <c r="BS123" i="27" s="1"/>
  <c r="BT120" i="27" s="1"/>
  <c r="BT123" i="27" s="1"/>
  <c r="BU120" i="27" s="1"/>
  <c r="BU123" i="27" s="1"/>
  <c r="BV120" i="27" s="1"/>
  <c r="BV123" i="27" s="1"/>
  <c r="BW120" i="27" s="1"/>
  <c r="BW123" i="27" s="1"/>
  <c r="BX120" i="27" s="1"/>
  <c r="BX123" i="27" s="1"/>
  <c r="BY120" i="27" s="1"/>
  <c r="BY123" i="27" s="1"/>
  <c r="BZ120" i="27" s="1"/>
  <c r="BZ123" i="27" s="1"/>
  <c r="CA120" i="27" s="1"/>
  <c r="CA123" i="27" s="1"/>
  <c r="CB120" i="27" s="1"/>
  <c r="CB123" i="27" s="1"/>
  <c r="CC120" i="27" s="1"/>
  <c r="CC123" i="27" s="1"/>
  <c r="CD120" i="27" s="1"/>
  <c r="CD123" i="27" s="1"/>
  <c r="CE120" i="27" s="1"/>
  <c r="IJ122" i="27"/>
  <c r="J171" i="31" s="1"/>
  <c r="IJ121" i="27"/>
  <c r="F150" i="27"/>
  <c r="CA77" i="27"/>
  <c r="CB78" i="27" s="1"/>
  <c r="CL77" i="27"/>
  <c r="CM78" i="27" s="1"/>
  <c r="H67" i="60"/>
  <c r="AQ146" i="27"/>
  <c r="AQ182" i="27" s="1"/>
  <c r="BZ76" i="9"/>
  <c r="BZ97" i="9" s="1"/>
  <c r="CN77" i="27"/>
  <c r="CO78" i="27" s="1"/>
  <c r="CL22" i="56"/>
  <c r="CM22" i="56" s="1"/>
  <c r="CT121" i="27"/>
  <c r="CU122" i="27" s="1"/>
  <c r="CN121" i="27"/>
  <c r="CO122" i="27" s="1"/>
  <c r="BD145" i="27"/>
  <c r="BD176" i="27" s="1"/>
  <c r="BC145" i="27"/>
  <c r="BC176" i="27" s="1"/>
  <c r="BB145" i="27"/>
  <c r="BB176" i="27" s="1"/>
  <c r="BA145" i="27"/>
  <c r="BA176" i="27" s="1"/>
  <c r="BI145" i="27"/>
  <c r="BI176" i="27" s="1"/>
  <c r="BH145" i="27"/>
  <c r="BH176" i="27" s="1"/>
  <c r="BG145" i="27"/>
  <c r="BG176" i="27" s="1"/>
  <c r="BF145" i="27"/>
  <c r="BF176" i="27" s="1"/>
  <c r="F21" i="30"/>
  <c r="F55" i="30" s="1"/>
  <c r="F77" i="30" s="1"/>
  <c r="AZ145" i="27"/>
  <c r="AZ176" i="27" s="1"/>
  <c r="BE145" i="27"/>
  <c r="BE176" i="27" s="1"/>
  <c r="BJ145" i="27"/>
  <c r="BJ176" i="27" s="1"/>
  <c r="AY145" i="27"/>
  <c r="AY176" i="27" s="1"/>
  <c r="M59" i="60"/>
  <c r="M60" i="60" s="1"/>
  <c r="F71" i="60"/>
  <c r="G170" i="60" s="1"/>
  <c r="G36" i="60" s="1"/>
  <c r="BH106" i="27"/>
  <c r="BH110" i="27" s="1"/>
  <c r="AO146" i="27"/>
  <c r="AO182" i="27" s="1"/>
  <c r="G196" i="60"/>
  <c r="CH97" i="9"/>
  <c r="CH98" i="9" s="1"/>
  <c r="BQ77" i="9"/>
  <c r="BQ81" i="9" s="1"/>
  <c r="BQ82" i="9" s="1"/>
  <c r="BW89" i="9"/>
  <c r="BW90" i="9" s="1"/>
  <c r="AU56" i="56"/>
  <c r="AV56" i="56" s="1"/>
  <c r="Q78" i="56"/>
  <c r="IL108" i="27"/>
  <c r="L168" i="31" s="1"/>
  <c r="AZ106" i="27"/>
  <c r="AZ110" i="27" s="1"/>
  <c r="R67" i="56"/>
  <c r="BW77" i="9"/>
  <c r="BW81" i="9" s="1"/>
  <c r="BW82" i="9" s="1"/>
  <c r="G87" i="60"/>
  <c r="H68" i="60"/>
  <c r="H71" i="60" s="1"/>
  <c r="I170" i="60" s="1"/>
  <c r="I36" i="60" s="1"/>
  <c r="G71" i="60"/>
  <c r="H170" i="60" s="1"/>
  <c r="H36" i="60" s="1"/>
  <c r="AR98" i="9"/>
  <c r="H210" i="60"/>
  <c r="H235" i="46"/>
  <c r="H194" i="60"/>
  <c r="CU109" i="27"/>
  <c r="CU127" i="27" s="1"/>
  <c r="CU114" i="9"/>
  <c r="I232" i="46"/>
  <c r="I191" i="60"/>
  <c r="CZ108" i="27"/>
  <c r="CZ113" i="9"/>
  <c r="DD109" i="27"/>
  <c r="DD127" i="27" s="1"/>
  <c r="DE128" i="27" s="1"/>
  <c r="DF84" i="19" s="1"/>
  <c r="DD114" i="9"/>
  <c r="CW108" i="27"/>
  <c r="CW113" i="9"/>
  <c r="DA109" i="27"/>
  <c r="DA127" i="27" s="1"/>
  <c r="DB128" i="27" s="1"/>
  <c r="DC84" i="19" s="1"/>
  <c r="DA114" i="9"/>
  <c r="DB109" i="27"/>
  <c r="DB127" i="27" s="1"/>
  <c r="DC128" i="27" s="1"/>
  <c r="DD84" i="19" s="1"/>
  <c r="DB114" i="9"/>
  <c r="CU108" i="27"/>
  <c r="CU113" i="9"/>
  <c r="CY109" i="27"/>
  <c r="CY127" i="27" s="1"/>
  <c r="CZ128" i="27" s="1"/>
  <c r="DA84" i="19" s="1"/>
  <c r="CY114" i="9"/>
  <c r="J185" i="60"/>
  <c r="J186" i="60"/>
  <c r="F170" i="60"/>
  <c r="E72" i="60"/>
  <c r="E73" i="60" s="1"/>
  <c r="E208" i="60"/>
  <c r="CE112" i="9"/>
  <c r="CH112" i="9"/>
  <c r="BZ112" i="9"/>
  <c r="BW112" i="9"/>
  <c r="CG112" i="9"/>
  <c r="CN112" i="9"/>
  <c r="DD108" i="27"/>
  <c r="DD113" i="9"/>
  <c r="DA108" i="27"/>
  <c r="DA113" i="9"/>
  <c r="DE109" i="27"/>
  <c r="DE127" i="27" s="1"/>
  <c r="DF128" i="27" s="1"/>
  <c r="DG84" i="19" s="1"/>
  <c r="DE114" i="9"/>
  <c r="DF109" i="27"/>
  <c r="DF127" i="27" s="1"/>
  <c r="DG128" i="27" s="1"/>
  <c r="DF114" i="9"/>
  <c r="CY108" i="27"/>
  <c r="CY113" i="9"/>
  <c r="DC109" i="27"/>
  <c r="DC127" i="27" s="1"/>
  <c r="DD128" i="27" s="1"/>
  <c r="DC114" i="9"/>
  <c r="F87" i="60"/>
  <c r="E198" i="60"/>
  <c r="E197" i="60"/>
  <c r="F208" i="60"/>
  <c r="CS112" i="9"/>
  <c r="J109" i="27"/>
  <c r="J127" i="27" s="1"/>
  <c r="J114" i="9"/>
  <c r="H236" i="46"/>
  <c r="H195" i="60"/>
  <c r="F231" i="46"/>
  <c r="F190" i="60"/>
  <c r="CV109" i="27"/>
  <c r="CV127" i="27" s="1"/>
  <c r="CW128" i="27" s="1"/>
  <c r="CX84" i="19" s="1"/>
  <c r="CV114" i="9"/>
  <c r="DE108" i="27"/>
  <c r="DE113" i="9"/>
  <c r="CX108" i="27"/>
  <c r="CX113" i="9"/>
  <c r="K66" i="60"/>
  <c r="DC108" i="27"/>
  <c r="DC113" i="9"/>
  <c r="I109" i="19"/>
  <c r="G109" i="60"/>
  <c r="CD112" i="9"/>
  <c r="H209" i="60"/>
  <c r="CV108" i="27"/>
  <c r="CV113" i="9"/>
  <c r="CZ109" i="27"/>
  <c r="CZ127" i="27" s="1"/>
  <c r="DA128" i="27" s="1"/>
  <c r="CZ114" i="9"/>
  <c r="CW109" i="27"/>
  <c r="CW127" i="27" s="1"/>
  <c r="CX128" i="27" s="1"/>
  <c r="CW114" i="9"/>
  <c r="CX109" i="27"/>
  <c r="CX127" i="27" s="1"/>
  <c r="CY128" i="27" s="1"/>
  <c r="CZ84" i="19" s="1"/>
  <c r="CX114" i="9"/>
  <c r="DB108" i="27"/>
  <c r="DB113" i="9"/>
  <c r="DF108" i="27"/>
  <c r="DF113" i="9"/>
  <c r="CA112" i="9"/>
  <c r="H112" i="9"/>
  <c r="G210" i="60"/>
  <c r="CF112" i="9"/>
  <c r="CI112" i="9"/>
  <c r="BZ89" i="9"/>
  <c r="BZ90" i="9" s="1"/>
  <c r="AR146" i="27"/>
  <c r="AR182" i="27" s="1"/>
  <c r="BU98" i="9"/>
  <c r="BV106" i="27"/>
  <c r="BV110" i="27" s="1"/>
  <c r="AJ56" i="30"/>
  <c r="AK89" i="30" s="1"/>
  <c r="IG84" i="27"/>
  <c r="IG85" i="27" s="1"/>
  <c r="IH82" i="27" s="1"/>
  <c r="BU110" i="27"/>
  <c r="G65" i="29"/>
  <c r="G161" i="29"/>
  <c r="F135" i="60" s="1"/>
  <c r="G133" i="19"/>
  <c r="H133" i="19" s="1"/>
  <c r="I133" i="19" s="1"/>
  <c r="I29" i="16"/>
  <c r="I90" i="46" s="1"/>
  <c r="CG89" i="9"/>
  <c r="CG90" i="9" s="1"/>
  <c r="CG97" i="9"/>
  <c r="CG106" i="27" s="1"/>
  <c r="CF77" i="9"/>
  <c r="CF81" i="9" s="1"/>
  <c r="CF82" i="9" s="1"/>
  <c r="AW146" i="27"/>
  <c r="AW182" i="27" s="1"/>
  <c r="CH89" i="9"/>
  <c r="CH90" i="9" s="1"/>
  <c r="CE97" i="9"/>
  <c r="I11" i="19"/>
  <c r="H43" i="60" s="1"/>
  <c r="AS146" i="27"/>
  <c r="AS182" i="27" s="1"/>
  <c r="BW107" i="27"/>
  <c r="CG107" i="27"/>
  <c r="I81" i="60"/>
  <c r="CE89" i="9"/>
  <c r="CE90" i="9" s="1"/>
  <c r="F88" i="30"/>
  <c r="AP10" i="30"/>
  <c r="AP14" i="30" s="1"/>
  <c r="AG87" i="19" s="1"/>
  <c r="CW10" i="30"/>
  <c r="S10" i="30" s="1"/>
  <c r="IG178" i="27"/>
  <c r="IH175" i="27" s="1"/>
  <c r="II115" i="27"/>
  <c r="AP146" i="27"/>
  <c r="AP182" i="27" s="1"/>
  <c r="CK10" i="30"/>
  <c r="CA76" i="9"/>
  <c r="CA77" i="9" s="1"/>
  <c r="I121" i="27"/>
  <c r="CA89" i="9"/>
  <c r="CA90" i="9" s="1"/>
  <c r="AX88" i="9"/>
  <c r="AU146" i="27"/>
  <c r="AU182" i="27" s="1"/>
  <c r="BM10" i="30"/>
  <c r="BM14" i="30" s="1"/>
  <c r="BD87" i="19" s="1"/>
  <c r="AM175" i="27"/>
  <c r="AM78" i="30"/>
  <c r="AN56" i="30"/>
  <c r="AO89" i="30" s="1"/>
  <c r="CF89" i="9"/>
  <c r="CF90" i="9" s="1"/>
  <c r="G12" i="19"/>
  <c r="BW45" i="56"/>
  <c r="BW80" i="56"/>
  <c r="BX91" i="56"/>
  <c r="BX58" i="56"/>
  <c r="CB58" i="56"/>
  <c r="CA45" i="56"/>
  <c r="CB91" i="56"/>
  <c r="CA80" i="56"/>
  <c r="BS80" i="56"/>
  <c r="BT58" i="56"/>
  <c r="BT91" i="56"/>
  <c r="BS45" i="56"/>
  <c r="I50" i="1"/>
  <c r="G44" i="29"/>
  <c r="G43" i="29"/>
  <c r="Q30" i="1"/>
  <c r="AQ80" i="56"/>
  <c r="AR58" i="56"/>
  <c r="AQ45" i="56"/>
  <c r="AR91" i="56"/>
  <c r="BH91" i="56"/>
  <c r="BG80" i="56"/>
  <c r="BH58" i="56"/>
  <c r="BG45" i="56"/>
  <c r="BO80" i="56"/>
  <c r="BO45" i="56"/>
  <c r="BP58" i="56"/>
  <c r="BP91" i="56"/>
  <c r="CZ58" i="56"/>
  <c r="CY45" i="56"/>
  <c r="CZ91" i="56"/>
  <c r="CY80" i="56"/>
  <c r="F58" i="56"/>
  <c r="F69" i="56"/>
  <c r="F34" i="56"/>
  <c r="R56" i="56"/>
  <c r="R32" i="56"/>
  <c r="R22" i="56"/>
  <c r="CQ45" i="56"/>
  <c r="CR58" i="56"/>
  <c r="CQ80" i="56"/>
  <c r="CR91" i="56"/>
  <c r="AQ78" i="56"/>
  <c r="AR56" i="56"/>
  <c r="AQ43" i="56"/>
  <c r="AR89" i="56"/>
  <c r="AJ91" i="56"/>
  <c r="AJ58" i="56"/>
  <c r="AI80" i="56"/>
  <c r="AI45" i="56"/>
  <c r="AZ58" i="56"/>
  <c r="AY80" i="56"/>
  <c r="AZ91" i="56"/>
  <c r="AY45" i="56"/>
  <c r="CJ58" i="56"/>
  <c r="CI45" i="56"/>
  <c r="CI80" i="56"/>
  <c r="CJ91" i="56"/>
  <c r="F43" i="56"/>
  <c r="F78" i="56"/>
  <c r="CM80" i="56"/>
  <c r="CM45" i="56"/>
  <c r="CN58" i="56"/>
  <c r="CN91" i="56"/>
  <c r="AQ44" i="56"/>
  <c r="AQ79" i="56"/>
  <c r="AR57" i="56"/>
  <c r="AR90" i="56"/>
  <c r="AN56" i="56"/>
  <c r="AM43" i="56"/>
  <c r="AN89" i="56"/>
  <c r="AM78" i="56"/>
  <c r="F88" i="56"/>
  <c r="F21" i="56"/>
  <c r="F12" i="56"/>
  <c r="AP10" i="56"/>
  <c r="O10" i="56"/>
  <c r="O14" i="56" s="1"/>
  <c r="R10" i="56"/>
  <c r="M10" i="56"/>
  <c r="N10" i="56"/>
  <c r="N14" i="56" s="1"/>
  <c r="Q10" i="56"/>
  <c r="P10" i="56"/>
  <c r="BA10" i="56"/>
  <c r="BA14" i="56" s="1"/>
  <c r="BM10" i="56"/>
  <c r="BM14" i="56" s="1"/>
  <c r="BY10" i="56"/>
  <c r="CK10" i="56"/>
  <c r="CW10" i="56"/>
  <c r="AU80" i="56"/>
  <c r="AU45" i="56"/>
  <c r="AV58" i="56"/>
  <c r="AV91" i="56"/>
  <c r="BK45" i="56"/>
  <c r="BL91" i="56"/>
  <c r="BK80" i="56"/>
  <c r="BL58" i="56"/>
  <c r="CF91" i="56"/>
  <c r="CE80" i="56"/>
  <c r="CF58" i="56"/>
  <c r="CE45" i="56"/>
  <c r="CV58" i="56"/>
  <c r="CV91" i="56"/>
  <c r="CU80" i="56"/>
  <c r="CU45" i="56"/>
  <c r="AJ57" i="56"/>
  <c r="AI79" i="56"/>
  <c r="AI44" i="56"/>
  <c r="AJ90" i="56"/>
  <c r="AN91" i="56"/>
  <c r="AM80" i="56"/>
  <c r="AN58" i="56"/>
  <c r="AM45" i="56"/>
  <c r="BD91" i="56"/>
  <c r="BC80" i="56"/>
  <c r="BD58" i="56"/>
  <c r="BC45" i="56"/>
  <c r="AN57" i="56"/>
  <c r="AN90" i="56"/>
  <c r="AM79" i="56"/>
  <c r="AM44" i="56"/>
  <c r="AJ89" i="56"/>
  <c r="AI78" i="56"/>
  <c r="AJ56" i="56"/>
  <c r="AI43" i="56"/>
  <c r="AT88" i="9"/>
  <c r="AM79" i="9"/>
  <c r="AM80" i="9" s="1"/>
  <c r="AN88" i="9"/>
  <c r="AW79" i="9"/>
  <c r="AW80" i="9" s="1"/>
  <c r="BX77" i="9"/>
  <c r="BX81" i="9" s="1"/>
  <c r="BX82" i="9" s="1"/>
  <c r="CE107" i="27"/>
  <c r="BS77" i="9"/>
  <c r="BS81" i="9" s="1"/>
  <c r="BS82" i="9" s="1"/>
  <c r="AO79" i="9"/>
  <c r="AO80" i="9" s="1"/>
  <c r="CF107" i="27"/>
  <c r="CH107" i="27"/>
  <c r="I12" i="19"/>
  <c r="AS88" i="9"/>
  <c r="AJ142" i="27"/>
  <c r="AJ146" i="27" s="1"/>
  <c r="AG142" i="27"/>
  <c r="AG146" i="27" s="1"/>
  <c r="R10" i="30"/>
  <c r="CS107" i="27"/>
  <c r="CX62" i="27"/>
  <c r="DF62" i="27"/>
  <c r="CD107" i="27"/>
  <c r="IG106" i="27"/>
  <c r="IG110" i="27" s="1"/>
  <c r="CJ77" i="27"/>
  <c r="CK78" i="27" s="1"/>
  <c r="AG129" i="27"/>
  <c r="AH126" i="27" s="1"/>
  <c r="AH129" i="27" s="1"/>
  <c r="AI126" i="27" s="1"/>
  <c r="AI129" i="27" s="1"/>
  <c r="AJ126" i="27" s="1"/>
  <c r="AJ129" i="27" s="1"/>
  <c r="AK126" i="27" s="1"/>
  <c r="AK129" i="27" s="1"/>
  <c r="AL126" i="27" s="1"/>
  <c r="AL129" i="27" s="1"/>
  <c r="CV62" i="27"/>
  <c r="DD62" i="27"/>
  <c r="H84" i="19"/>
  <c r="II136" i="27"/>
  <c r="DA62" i="27"/>
  <c r="DO61" i="27"/>
  <c r="DO64" i="27" s="1"/>
  <c r="DK61" i="27"/>
  <c r="DK64" i="27" s="1"/>
  <c r="DG61" i="27"/>
  <c r="DG64" i="27" s="1"/>
  <c r="DR61" i="27"/>
  <c r="DR64" i="27" s="1"/>
  <c r="DN61" i="27"/>
  <c r="DN64" i="27" s="1"/>
  <c r="DJ61" i="27"/>
  <c r="DJ64" i="27" s="1"/>
  <c r="CL69" i="9"/>
  <c r="CL107" i="27" s="1"/>
  <c r="BQ98" i="9"/>
  <c r="BQ106" i="27"/>
  <c r="BQ110" i="27" s="1"/>
  <c r="CQ69" i="9"/>
  <c r="CQ76" i="9" s="1"/>
  <c r="CQ77" i="9" s="1"/>
  <c r="BW98" i="9"/>
  <c r="BW106" i="27"/>
  <c r="CP69" i="9"/>
  <c r="CP107" i="27" s="1"/>
  <c r="CB98" i="9"/>
  <c r="CB106" i="27"/>
  <c r="CB110" i="27" s="1"/>
  <c r="BY84" i="19"/>
  <c r="IK128" i="27"/>
  <c r="K172" i="31" s="1"/>
  <c r="CI107" i="27"/>
  <c r="CK77" i="27"/>
  <c r="CL78" i="27" s="1"/>
  <c r="IH106" i="27"/>
  <c r="IH110" i="27" s="1"/>
  <c r="AM110" i="27"/>
  <c r="CU62" i="27"/>
  <c r="IM61" i="27"/>
  <c r="DC62" i="27"/>
  <c r="AY116" i="27"/>
  <c r="IH115" i="27"/>
  <c r="IH117" i="27" s="1"/>
  <c r="II114" i="27" s="1"/>
  <c r="AK71" i="27"/>
  <c r="IG128" i="27"/>
  <c r="AH84" i="19"/>
  <c r="BP110" i="27"/>
  <c r="CM77" i="27"/>
  <c r="CN78" i="27" s="1"/>
  <c r="AM176" i="27"/>
  <c r="IH176" i="27" s="1"/>
  <c r="AX177" i="27"/>
  <c r="IH145" i="27"/>
  <c r="DQ61" i="27"/>
  <c r="DQ64" i="27" s="1"/>
  <c r="DI61" i="27"/>
  <c r="DI64" i="27" s="1"/>
  <c r="AM142" i="27"/>
  <c r="H20" i="19"/>
  <c r="CM69" i="9"/>
  <c r="CM76" i="9" s="1"/>
  <c r="CM77" i="9" s="1"/>
  <c r="AF142" i="27"/>
  <c r="G20" i="19"/>
  <c r="BA14" i="30"/>
  <c r="AR87" i="19" s="1"/>
  <c r="DB62" i="27"/>
  <c r="AS22" i="30"/>
  <c r="AS32" i="30"/>
  <c r="AS43" i="30" s="1"/>
  <c r="CA84" i="19"/>
  <c r="CZ62" i="27"/>
  <c r="BK110" i="27"/>
  <c r="BV115" i="27"/>
  <c r="IJ107" i="27"/>
  <c r="J167" i="31" s="1"/>
  <c r="CW62" i="27"/>
  <c r="DE62" i="27"/>
  <c r="DM61" i="27"/>
  <c r="DM64" i="27" s="1"/>
  <c r="FE12" i="30"/>
  <c r="DP61" i="27"/>
  <c r="DP64" i="27" s="1"/>
  <c r="DL61" i="27"/>
  <c r="DL64" i="27" s="1"/>
  <c r="DH61" i="27"/>
  <c r="DH64" i="27" s="1"/>
  <c r="BO98" i="9"/>
  <c r="BO106" i="27"/>
  <c r="BO110" i="27" s="1"/>
  <c r="CO69" i="9"/>
  <c r="CO89" i="9" s="1"/>
  <c r="CO90" i="9" s="1"/>
  <c r="AP79" i="9"/>
  <c r="AP80" i="9" s="1"/>
  <c r="CR69" i="9"/>
  <c r="CR107" i="27" s="1"/>
  <c r="CF98" i="9"/>
  <c r="CF106" i="27"/>
  <c r="BS98" i="9"/>
  <c r="BS106" i="27"/>
  <c r="BS110" i="27" s="1"/>
  <c r="AN84" i="27"/>
  <c r="IH83" i="27"/>
  <c r="BL84" i="19"/>
  <c r="J84" i="19" s="1"/>
  <c r="IJ116" i="27"/>
  <c r="J170" i="31" s="1"/>
  <c r="CY62" i="27"/>
  <c r="AX117" i="27"/>
  <c r="AY114" i="27" s="1"/>
  <c r="CO77" i="27"/>
  <c r="CP78" i="27" s="1"/>
  <c r="BT24" i="30"/>
  <c r="BT34" i="30"/>
  <c r="BT45" i="30" s="1"/>
  <c r="AQ79" i="9"/>
  <c r="AQ80" i="9" s="1"/>
  <c r="AU79" i="9"/>
  <c r="AU80" i="9" s="1"/>
  <c r="AV88" i="9"/>
  <c r="J108" i="27"/>
  <c r="J122" i="27" s="1"/>
  <c r="DB109" i="9"/>
  <c r="BC83" i="9"/>
  <c r="BC87" i="9" s="1"/>
  <c r="BC88" i="9" s="1"/>
  <c r="BC35" i="16"/>
  <c r="BH83" i="9"/>
  <c r="BH87" i="9" s="1"/>
  <c r="BH79" i="9" s="1"/>
  <c r="BH80" i="9" s="1"/>
  <c r="BH35" i="16"/>
  <c r="BH142" i="27" s="1"/>
  <c r="BB83" i="9"/>
  <c r="BB87" i="9" s="1"/>
  <c r="BB88" i="9" s="1"/>
  <c r="BB35" i="16"/>
  <c r="CT96" i="9"/>
  <c r="CR96" i="9"/>
  <c r="CM96" i="9"/>
  <c r="BG83" i="9"/>
  <c r="BG87" i="9" s="1"/>
  <c r="BG88" i="9" s="1"/>
  <c r="BG35" i="16"/>
  <c r="BG142" i="27" s="1"/>
  <c r="BA83" i="9"/>
  <c r="BA87" i="9" s="1"/>
  <c r="BA79" i="9" s="1"/>
  <c r="BA80" i="9" s="1"/>
  <c r="BA35" i="16"/>
  <c r="BF83" i="9"/>
  <c r="BF87" i="9" s="1"/>
  <c r="BF79" i="9" s="1"/>
  <c r="BF80" i="9" s="1"/>
  <c r="BF35" i="16"/>
  <c r="BF142" i="27" s="1"/>
  <c r="AZ83" i="9"/>
  <c r="AZ87" i="9" s="1"/>
  <c r="AZ88" i="9" s="1"/>
  <c r="AZ35" i="16"/>
  <c r="AZ142" i="27" s="1"/>
  <c r="BE83" i="9"/>
  <c r="BE87" i="9" s="1"/>
  <c r="BE79" i="9" s="1"/>
  <c r="BE80" i="9" s="1"/>
  <c r="BE35" i="16"/>
  <c r="BJ83" i="9"/>
  <c r="BJ87" i="9" s="1"/>
  <c r="BJ79" i="9" s="1"/>
  <c r="BJ80" i="9" s="1"/>
  <c r="BJ35" i="16"/>
  <c r="CQ96" i="9"/>
  <c r="AY83" i="9"/>
  <c r="AY87" i="9" s="1"/>
  <c r="AY79" i="9" s="1"/>
  <c r="AY80" i="9" s="1"/>
  <c r="AY35" i="16"/>
  <c r="BD83" i="9"/>
  <c r="BD87" i="9" s="1"/>
  <c r="BD79" i="9" s="1"/>
  <c r="BD80" i="9" s="1"/>
  <c r="BD35" i="16"/>
  <c r="BI83" i="9"/>
  <c r="BI87" i="9" s="1"/>
  <c r="BI79" i="9" s="1"/>
  <c r="BI80" i="9" s="1"/>
  <c r="BI35" i="16"/>
  <c r="CS96" i="9"/>
  <c r="CS89" i="9"/>
  <c r="CS90" i="9" s="1"/>
  <c r="CK96" i="9"/>
  <c r="CI76" i="9"/>
  <c r="CI77" i="9" s="1"/>
  <c r="CY109" i="9"/>
  <c r="DR108" i="9"/>
  <c r="DR84" i="9"/>
  <c r="DR106" i="9"/>
  <c r="DR105" i="9"/>
  <c r="DR107" i="9"/>
  <c r="DR71" i="9"/>
  <c r="DR70" i="9"/>
  <c r="DR67" i="9"/>
  <c r="DN108" i="9"/>
  <c r="DN84" i="9"/>
  <c r="DN106" i="9"/>
  <c r="DN105" i="9"/>
  <c r="DN107" i="9"/>
  <c r="DN71" i="9"/>
  <c r="DN70" i="9"/>
  <c r="DN67" i="9"/>
  <c r="DJ108" i="9"/>
  <c r="DJ84" i="9"/>
  <c r="DJ105" i="9"/>
  <c r="DJ107" i="9"/>
  <c r="DJ106" i="9"/>
  <c r="DJ71" i="9"/>
  <c r="DJ70" i="9"/>
  <c r="DJ67" i="9"/>
  <c r="DJ68" i="9" s="1"/>
  <c r="CZ69" i="9"/>
  <c r="CZ89" i="9" s="1"/>
  <c r="CZ90" i="9" s="1"/>
  <c r="CZ109" i="9"/>
  <c r="CD76" i="9"/>
  <c r="CW68" i="9"/>
  <c r="CW109" i="9"/>
  <c r="DA85" i="9"/>
  <c r="DA86" i="9" s="1"/>
  <c r="DE69" i="9"/>
  <c r="DE89" i="9" s="1"/>
  <c r="DE90" i="9" s="1"/>
  <c r="CG81" i="9"/>
  <c r="CG82" i="9" s="1"/>
  <c r="CX85" i="9"/>
  <c r="CX86" i="9" s="1"/>
  <c r="DB68" i="9"/>
  <c r="CY68" i="9"/>
  <c r="DC85" i="9"/>
  <c r="DC86" i="9" s="1"/>
  <c r="AX78" i="9"/>
  <c r="AV78" i="9"/>
  <c r="AQ78" i="9"/>
  <c r="AR78" i="9"/>
  <c r="AU78" i="9"/>
  <c r="AW78" i="9"/>
  <c r="AN78" i="9"/>
  <c r="DQ108" i="9"/>
  <c r="DQ84" i="9"/>
  <c r="DQ106" i="9"/>
  <c r="DQ105" i="9"/>
  <c r="DQ107" i="9"/>
  <c r="DQ70" i="9"/>
  <c r="DQ71" i="9"/>
  <c r="DQ67" i="9"/>
  <c r="DM108" i="9"/>
  <c r="DM84" i="9"/>
  <c r="DM106" i="9"/>
  <c r="DM105" i="9"/>
  <c r="DM107" i="9"/>
  <c r="DM70" i="9"/>
  <c r="DM71" i="9"/>
  <c r="DM67" i="9"/>
  <c r="DI108" i="9"/>
  <c r="DI84" i="9"/>
  <c r="DI105" i="9"/>
  <c r="DI107" i="9"/>
  <c r="DI106" i="9"/>
  <c r="DI70" i="9"/>
  <c r="DI71" i="9"/>
  <c r="DI67" i="9"/>
  <c r="AS78" i="9"/>
  <c r="CI90" i="9"/>
  <c r="DE109" i="9"/>
  <c r="AO78" i="9"/>
  <c r="CK76" i="9"/>
  <c r="CB81" i="9"/>
  <c r="CB82" i="9" s="1"/>
  <c r="CX109" i="9"/>
  <c r="CU85" i="9"/>
  <c r="CU86" i="9" s="1"/>
  <c r="G90" i="9"/>
  <c r="G145" i="27" s="1"/>
  <c r="G176" i="27" s="1"/>
  <c r="G91" i="9"/>
  <c r="DP108" i="9"/>
  <c r="DP84" i="9"/>
  <c r="DP85" i="9" s="1"/>
  <c r="DP86" i="9" s="1"/>
  <c r="DP106" i="9"/>
  <c r="DP105" i="9"/>
  <c r="DP107" i="9"/>
  <c r="DP70" i="9"/>
  <c r="DP71" i="9"/>
  <c r="DP67" i="9"/>
  <c r="DP68" i="9" s="1"/>
  <c r="DL108" i="9"/>
  <c r="DL84" i="9"/>
  <c r="DL106" i="9"/>
  <c r="DL105" i="9"/>
  <c r="DL107" i="9"/>
  <c r="DL70" i="9"/>
  <c r="DL71" i="9"/>
  <c r="DL67" i="9"/>
  <c r="DH84" i="9"/>
  <c r="DH85" i="9" s="1"/>
  <c r="DH86" i="9" s="1"/>
  <c r="DH108" i="9"/>
  <c r="DH106" i="9"/>
  <c r="DH105" i="9"/>
  <c r="DH107" i="9"/>
  <c r="DH70" i="9"/>
  <c r="DH71" i="9"/>
  <c r="DH67" i="9"/>
  <c r="DH68" i="9" s="1"/>
  <c r="CV69" i="9"/>
  <c r="CV89" i="9" s="1"/>
  <c r="CV90" i="9" s="1"/>
  <c r="CV109" i="9"/>
  <c r="CV85" i="9"/>
  <c r="CV86" i="9" s="1"/>
  <c r="DD68" i="9"/>
  <c r="DD109" i="9"/>
  <c r="DD85" i="9"/>
  <c r="DD86" i="9" s="1"/>
  <c r="CW85" i="9"/>
  <c r="CW86" i="9" s="1"/>
  <c r="DA68" i="9"/>
  <c r="DA109" i="9"/>
  <c r="DE85" i="9"/>
  <c r="DE86" i="9" s="1"/>
  <c r="CH81" i="9"/>
  <c r="CH82" i="9" s="1"/>
  <c r="CX69" i="9"/>
  <c r="CX89" i="9" s="1"/>
  <c r="CX90" i="9" s="1"/>
  <c r="DB85" i="9"/>
  <c r="DB86" i="9" s="1"/>
  <c r="DF109" i="9"/>
  <c r="CE81" i="9"/>
  <c r="CE82" i="9" s="1"/>
  <c r="CU68" i="9"/>
  <c r="CY85" i="9"/>
  <c r="CY86" i="9" s="1"/>
  <c r="DC69" i="9"/>
  <c r="DC76" i="9" s="1"/>
  <c r="DC109" i="9"/>
  <c r="AB78" i="9"/>
  <c r="AA78" i="9"/>
  <c r="AE78" i="9"/>
  <c r="AC78" i="9"/>
  <c r="AD78" i="9"/>
  <c r="AK78" i="9"/>
  <c r="AH78" i="9"/>
  <c r="AL78" i="9"/>
  <c r="AF78" i="9"/>
  <c r="AI78" i="9"/>
  <c r="DO108" i="9"/>
  <c r="DO84" i="9"/>
  <c r="DO106" i="9"/>
  <c r="DO105" i="9"/>
  <c r="DO107" i="9"/>
  <c r="DO70" i="9"/>
  <c r="DO71" i="9"/>
  <c r="DO67" i="9"/>
  <c r="DO68" i="9" s="1"/>
  <c r="DK108" i="9"/>
  <c r="DK84" i="9"/>
  <c r="DK105" i="9"/>
  <c r="DK107" i="9"/>
  <c r="DK106" i="9"/>
  <c r="DK70" i="9"/>
  <c r="DK71" i="9"/>
  <c r="DK67" i="9"/>
  <c r="DK68" i="9" s="1"/>
  <c r="DG108" i="9"/>
  <c r="DG84" i="9"/>
  <c r="DG106" i="9"/>
  <c r="DG105" i="9"/>
  <c r="DG107" i="9"/>
  <c r="DG70" i="9"/>
  <c r="DG71" i="9"/>
  <c r="DG67" i="9"/>
  <c r="BS42" i="9"/>
  <c r="AM78" i="9"/>
  <c r="AR79" i="9"/>
  <c r="AR80" i="9" s="1"/>
  <c r="AR88" i="9"/>
  <c r="AT78" i="9"/>
  <c r="AJ78" i="9"/>
  <c r="DF69" i="9"/>
  <c r="DF76" i="9" s="1"/>
  <c r="DF85" i="9"/>
  <c r="DF86" i="9" s="1"/>
  <c r="AG78" i="9"/>
  <c r="CU109" i="9"/>
  <c r="BO42" i="9"/>
  <c r="BT42" i="9"/>
  <c r="BP42" i="9"/>
  <c r="BL42" i="9"/>
  <c r="J45" i="9"/>
  <c r="J33" i="16" s="1"/>
  <c r="BW44" i="9"/>
  <c r="BW27" i="16" s="1"/>
  <c r="BX44" i="9"/>
  <c r="BX27" i="16" s="1"/>
  <c r="BY44" i="9"/>
  <c r="BY27" i="16" s="1"/>
  <c r="BZ44" i="9"/>
  <c r="BZ27" i="16" s="1"/>
  <c r="CA44" i="9"/>
  <c r="CA27" i="16" s="1"/>
  <c r="CB44" i="9"/>
  <c r="CB27" i="16" s="1"/>
  <c r="CC44" i="9"/>
  <c r="CC27" i="16" s="1"/>
  <c r="CD44" i="9"/>
  <c r="CD27" i="16" s="1"/>
  <c r="CE44" i="9"/>
  <c r="CE27" i="16" s="1"/>
  <c r="CF44" i="9"/>
  <c r="CF27" i="16" s="1"/>
  <c r="CG44" i="9"/>
  <c r="CG27" i="16" s="1"/>
  <c r="CH44" i="9"/>
  <c r="CH27" i="16" s="1"/>
  <c r="CH30" i="16" s="1"/>
  <c r="CH136" i="27" s="1"/>
  <c r="CH139" i="27" s="1"/>
  <c r="CG150" i="27" s="1"/>
  <c r="BW41" i="9"/>
  <c r="BW42" i="9" s="1"/>
  <c r="BX41" i="9"/>
  <c r="BY41" i="9"/>
  <c r="BZ41" i="9"/>
  <c r="CA41" i="9"/>
  <c r="CB41" i="9"/>
  <c r="CC41" i="9"/>
  <c r="CD41" i="9"/>
  <c r="CE41" i="9"/>
  <c r="CF41" i="9"/>
  <c r="CG41" i="9"/>
  <c r="CH41" i="9"/>
  <c r="BV42" i="9"/>
  <c r="BR42" i="9"/>
  <c r="BN42" i="9"/>
  <c r="BU42" i="9"/>
  <c r="BQ42" i="9"/>
  <c r="BM42" i="9"/>
  <c r="BK45" i="9"/>
  <c r="BK33" i="16" s="1"/>
  <c r="BL45" i="9"/>
  <c r="BL33" i="16" s="1"/>
  <c r="BM45" i="9"/>
  <c r="BM33" i="16" s="1"/>
  <c r="BN45" i="9"/>
  <c r="BN33" i="16" s="1"/>
  <c r="BO45" i="9"/>
  <c r="BO33" i="16" s="1"/>
  <c r="BP45" i="9"/>
  <c r="BP33" i="16" s="1"/>
  <c r="BQ45" i="9"/>
  <c r="BQ33" i="16" s="1"/>
  <c r="BR45" i="9"/>
  <c r="BR33" i="16" s="1"/>
  <c r="BS45" i="9"/>
  <c r="BS33" i="16" s="1"/>
  <c r="BT45" i="9"/>
  <c r="BT33" i="16" s="1"/>
  <c r="BU45" i="9"/>
  <c r="BU33" i="16" s="1"/>
  <c r="BV45" i="9"/>
  <c r="BV33" i="16" s="1"/>
  <c r="O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J300" i="46"/>
  <c r="J299" i="46"/>
  <c r="G66" i="46"/>
  <c r="G67" i="46" s="1"/>
  <c r="G252" i="46" s="1"/>
  <c r="H30" i="16"/>
  <c r="I28" i="16"/>
  <c r="AM14" i="30"/>
  <c r="AQ80" i="30"/>
  <c r="AR58" i="30"/>
  <c r="AR91" i="30"/>
  <c r="BH91" i="30"/>
  <c r="BH58" i="30"/>
  <c r="BG80" i="30"/>
  <c r="AJ90" i="30"/>
  <c r="AI79" i="30"/>
  <c r="AJ57" i="30"/>
  <c r="AV91" i="30"/>
  <c r="AU80" i="30"/>
  <c r="AV58" i="30"/>
  <c r="BL58" i="30"/>
  <c r="BL91" i="30"/>
  <c r="BK80" i="30"/>
  <c r="AN57" i="30"/>
  <c r="AN90" i="30"/>
  <c r="AM79" i="30"/>
  <c r="M14" i="30"/>
  <c r="F107" i="19" s="1"/>
  <c r="E107" i="60" s="1"/>
  <c r="E108" i="60" s="1"/>
  <c r="E112" i="60" s="1"/>
  <c r="AJ58" i="30"/>
  <c r="AI80" i="30"/>
  <c r="AJ91" i="30"/>
  <c r="AY80" i="30"/>
  <c r="AZ91" i="30"/>
  <c r="AZ58" i="30"/>
  <c r="BO80" i="30"/>
  <c r="BP91" i="30"/>
  <c r="BP58" i="30"/>
  <c r="AR57" i="30"/>
  <c r="AR90" i="30"/>
  <c r="AQ79" i="30"/>
  <c r="AM80" i="30"/>
  <c r="AN91" i="30"/>
  <c r="AN58" i="30"/>
  <c r="BC80" i="30"/>
  <c r="BD91" i="30"/>
  <c r="BD58" i="30"/>
  <c r="AV90" i="30"/>
  <c r="AV57" i="30"/>
  <c r="AU79" i="30"/>
  <c r="W58" i="30"/>
  <c r="J27" i="16"/>
  <c r="J88" i="46" s="1"/>
  <c r="Q43" i="30"/>
  <c r="Q78" i="30"/>
  <c r="P78" i="30"/>
  <c r="P43" i="30"/>
  <c r="H68" i="31"/>
  <c r="H233" i="46" s="1"/>
  <c r="J202" i="31"/>
  <c r="H151" i="31"/>
  <c r="I184" i="31" s="1"/>
  <c r="I182" i="31"/>
  <c r="G145" i="31"/>
  <c r="H183" i="31" s="1"/>
  <c r="G106" i="31"/>
  <c r="G107" i="31" s="1"/>
  <c r="H77" i="27"/>
  <c r="H95" i="31"/>
  <c r="H108" i="31"/>
  <c r="I105" i="31" s="1"/>
  <c r="F45" i="30"/>
  <c r="F80" i="30"/>
  <c r="I66" i="27"/>
  <c r="I77" i="27" s="1"/>
  <c r="I79" i="27"/>
  <c r="J64" i="27"/>
  <c r="H74" i="46"/>
  <c r="H63" i="46" s="1"/>
  <c r="H247" i="46" s="1"/>
  <c r="I72" i="46"/>
  <c r="I73" i="46"/>
  <c r="G79" i="9"/>
  <c r="G80" i="9" s="1"/>
  <c r="G88" i="9"/>
  <c r="G120" i="27"/>
  <c r="G123" i="27" s="1"/>
  <c r="H120" i="27" s="1"/>
  <c r="H123" i="27" s="1"/>
  <c r="I120" i="27" s="1"/>
  <c r="G172" i="27"/>
  <c r="F133" i="29"/>
  <c r="G175" i="27"/>
  <c r="G177" i="27"/>
  <c r="H87" i="9"/>
  <c r="H79" i="9" s="1"/>
  <c r="H80" i="9" s="1"/>
  <c r="I86" i="9"/>
  <c r="I83" i="9"/>
  <c r="J85" i="9"/>
  <c r="K84" i="9"/>
  <c r="I144" i="27"/>
  <c r="I170" i="27" s="1"/>
  <c r="F144" i="31"/>
  <c r="F146" i="31" s="1"/>
  <c r="G143" i="31" s="1"/>
  <c r="H89" i="9"/>
  <c r="H76" i="27"/>
  <c r="G96" i="31"/>
  <c r="G81" i="9"/>
  <c r="G82" i="9" s="1"/>
  <c r="F81" i="9"/>
  <c r="F82" i="9" s="1"/>
  <c r="F35" i="16" s="1"/>
  <c r="F66" i="30"/>
  <c r="X24" i="30"/>
  <c r="X58" i="30"/>
  <c r="I91" i="31"/>
  <c r="J62" i="27"/>
  <c r="F251" i="46"/>
  <c r="G180" i="31"/>
  <c r="G74" i="31"/>
  <c r="H86" i="31"/>
  <c r="H60" i="46"/>
  <c r="H244" i="46" s="1"/>
  <c r="J57" i="31"/>
  <c r="J30" i="31"/>
  <c r="J56" i="31"/>
  <c r="J58" i="31"/>
  <c r="F40" i="31"/>
  <c r="H123" i="46"/>
  <c r="H110" i="9"/>
  <c r="K107" i="9"/>
  <c r="K106" i="9"/>
  <c r="K108" i="9"/>
  <c r="J109" i="9"/>
  <c r="I96" i="9"/>
  <c r="I62" i="46" s="1"/>
  <c r="I246" i="46" s="1"/>
  <c r="K67" i="9"/>
  <c r="K105" i="9"/>
  <c r="G152" i="31"/>
  <c r="H149" i="31" s="1"/>
  <c r="G136" i="31"/>
  <c r="G39" i="31"/>
  <c r="G40" i="31" s="1"/>
  <c r="H205" i="31"/>
  <c r="H311" i="31" s="1"/>
  <c r="H191" i="29" s="1"/>
  <c r="H156" i="31"/>
  <c r="H157" i="31"/>
  <c r="I185" i="31" s="1"/>
  <c r="G72" i="31"/>
  <c r="G234" i="46"/>
  <c r="F73" i="31"/>
  <c r="F239" i="46" s="1"/>
  <c r="F237" i="46"/>
  <c r="G151" i="27"/>
  <c r="H32" i="31"/>
  <c r="H69" i="31"/>
  <c r="H193" i="60" s="1"/>
  <c r="J90" i="31"/>
  <c r="J92" i="31" s="1"/>
  <c r="J93" i="31" s="1"/>
  <c r="J67" i="31"/>
  <c r="I71" i="31"/>
  <c r="I137" i="31"/>
  <c r="I70" i="31"/>
  <c r="E182" i="46"/>
  <c r="F174" i="31"/>
  <c r="E229" i="60" s="1"/>
  <c r="F48" i="31"/>
  <c r="F135" i="31"/>
  <c r="H107" i="27"/>
  <c r="H115" i="27" s="1"/>
  <c r="F187" i="31"/>
  <c r="K55" i="46"/>
  <c r="K90" i="27"/>
  <c r="K91" i="27" s="1"/>
  <c r="K93" i="27" s="1"/>
  <c r="L195" i="31" s="1"/>
  <c r="K61" i="27"/>
  <c r="K63" i="27" s="1"/>
  <c r="I98" i="27"/>
  <c r="J61" i="46"/>
  <c r="J245" i="46" s="1"/>
  <c r="J56" i="46"/>
  <c r="J70" i="46"/>
  <c r="H93" i="46"/>
  <c r="H141" i="27"/>
  <c r="G164" i="27"/>
  <c r="G165" i="27"/>
  <c r="F83" i="27"/>
  <c r="F84" i="27" s="1"/>
  <c r="G311" i="31"/>
  <c r="H116" i="27"/>
  <c r="G115" i="27"/>
  <c r="G117" i="27" s="1"/>
  <c r="H114" i="27" s="1"/>
  <c r="I76" i="46"/>
  <c r="I65" i="46" s="1"/>
  <c r="I249" i="46" s="1"/>
  <c r="I75" i="46"/>
  <c r="I64" i="46" s="1"/>
  <c r="I248" i="46" s="1"/>
  <c r="J97" i="27"/>
  <c r="J98" i="27" s="1"/>
  <c r="K196" i="31" s="1"/>
  <c r="G106" i="27"/>
  <c r="F151" i="27"/>
  <c r="F106" i="27"/>
  <c r="K195" i="31"/>
  <c r="J9" i="31"/>
  <c r="J49" i="46"/>
  <c r="J50" i="46" s="1"/>
  <c r="C8" i="55"/>
  <c r="X8" i="55" s="1"/>
  <c r="F124" i="46"/>
  <c r="F122" i="46" s="1"/>
  <c r="H114" i="46"/>
  <c r="F112" i="31"/>
  <c r="M21" i="30"/>
  <c r="AI14" i="30"/>
  <c r="R56" i="30"/>
  <c r="I181" i="31"/>
  <c r="H150" i="31"/>
  <c r="I138" i="31"/>
  <c r="I31" i="31"/>
  <c r="H128" i="31"/>
  <c r="I125" i="31" s="1"/>
  <c r="I203" i="31"/>
  <c r="I126" i="31"/>
  <c r="I127" i="31" s="1"/>
  <c r="J203" i="31" s="1"/>
  <c r="G158" i="31"/>
  <c r="H155" i="31" s="1"/>
  <c r="J33" i="31"/>
  <c r="J119" i="31"/>
  <c r="J120" i="31" s="1"/>
  <c r="J122" i="31" s="1"/>
  <c r="J34" i="31"/>
  <c r="F31" i="30"/>
  <c r="K8" i="31"/>
  <c r="F98" i="9"/>
  <c r="R22" i="30"/>
  <c r="AQ56" i="30"/>
  <c r="Q67" i="30"/>
  <c r="K71" i="9"/>
  <c r="H97" i="9"/>
  <c r="H264" i="46" s="1"/>
  <c r="G98" i="9"/>
  <c r="H77" i="9"/>
  <c r="K70" i="9"/>
  <c r="K113" i="9" s="1"/>
  <c r="I69" i="9"/>
  <c r="I107" i="27" s="1"/>
  <c r="J68" i="9"/>
  <c r="K44" i="9"/>
  <c r="K41" i="9"/>
  <c r="CT76" i="9" l="1"/>
  <c r="BX106" i="27"/>
  <c r="BX110" i="27" s="1"/>
  <c r="CS97" i="9"/>
  <c r="CS106" i="27" s="1"/>
  <c r="J69" i="60"/>
  <c r="K206" i="60" s="1"/>
  <c r="CP84" i="19"/>
  <c r="BM98" i="9"/>
  <c r="IL109" i="27"/>
  <c r="L169" i="31" s="1"/>
  <c r="IL127" i="27"/>
  <c r="CK112" i="9"/>
  <c r="CK107" i="27"/>
  <c r="F14" i="56"/>
  <c r="Q12" i="56"/>
  <c r="Q14" i="56" s="1"/>
  <c r="P12" i="56"/>
  <c r="P23" i="56" s="1"/>
  <c r="BY12" i="56"/>
  <c r="BY23" i="56" s="1"/>
  <c r="CK12" i="56"/>
  <c r="CK14" i="56" s="1"/>
  <c r="CJ89" i="9"/>
  <c r="CJ90" i="9" s="1"/>
  <c r="IL63" i="27"/>
  <c r="IL64" i="27" s="1"/>
  <c r="CT107" i="27"/>
  <c r="CJ112" i="9"/>
  <c r="CJ107" i="27"/>
  <c r="CT112" i="9"/>
  <c r="G90" i="29"/>
  <c r="G105" i="29" s="1"/>
  <c r="F242" i="60" s="1"/>
  <c r="G97" i="29"/>
  <c r="G112" i="29" s="1"/>
  <c r="F308" i="60"/>
  <c r="F132" i="60"/>
  <c r="J70" i="60"/>
  <c r="K207" i="60" s="1"/>
  <c r="BR98" i="9"/>
  <c r="CM32" i="56"/>
  <c r="J65" i="60"/>
  <c r="K202" i="60" s="1"/>
  <c r="K204" i="60" s="1"/>
  <c r="J11" i="19"/>
  <c r="I43" i="60" s="1"/>
  <c r="I44" i="60" s="1"/>
  <c r="CC97" i="9"/>
  <c r="CC98" i="9" s="1"/>
  <c r="CJ96" i="9"/>
  <c r="L10" i="19" s="1"/>
  <c r="CN107" i="27"/>
  <c r="CJ97" i="9"/>
  <c r="CJ106" i="27" s="1"/>
  <c r="CN76" i="9"/>
  <c r="CN77" i="9" s="1"/>
  <c r="IK122" i="27"/>
  <c r="K171" i="31" s="1"/>
  <c r="CE123" i="27"/>
  <c r="CF120" i="27" s="1"/>
  <c r="CF123" i="27" s="1"/>
  <c r="CG120" i="27" s="1"/>
  <c r="CG123" i="27" s="1"/>
  <c r="CH120" i="27" s="1"/>
  <c r="CH123" i="27" s="1"/>
  <c r="CI120" i="27" s="1"/>
  <c r="CI123" i="27" s="1"/>
  <c r="CJ120" i="27" s="1"/>
  <c r="CJ123" i="27" s="1"/>
  <c r="CK120" i="27" s="1"/>
  <c r="CK123" i="27" s="1"/>
  <c r="CL120" i="27" s="1"/>
  <c r="CL123" i="27" s="1"/>
  <c r="CM120" i="27" s="1"/>
  <c r="CM123" i="27" s="1"/>
  <c r="CN120" i="27" s="1"/>
  <c r="CN123" i="27" s="1"/>
  <c r="CO120" i="27" s="1"/>
  <c r="CO123" i="27" s="1"/>
  <c r="CP120" i="27" s="1"/>
  <c r="CP123" i="27" s="1"/>
  <c r="CQ120" i="27" s="1"/>
  <c r="CQ123" i="27" s="1"/>
  <c r="CR120" i="27" s="1"/>
  <c r="CR123" i="27" s="1"/>
  <c r="CS120" i="27" s="1"/>
  <c r="CS123" i="27" s="1"/>
  <c r="CT120" i="27" s="1"/>
  <c r="CT123" i="27" s="1"/>
  <c r="CU120" i="27" s="1"/>
  <c r="CU123" i="27" s="1"/>
  <c r="CV120" i="27" s="1"/>
  <c r="CV123" i="27" s="1"/>
  <c r="CW120" i="27" s="1"/>
  <c r="IK121" i="27"/>
  <c r="I123" i="27"/>
  <c r="J120" i="27" s="1"/>
  <c r="AM125" i="9"/>
  <c r="EB117" i="9"/>
  <c r="EB119" i="9" s="1"/>
  <c r="EB121" i="9" s="1"/>
  <c r="EA117" i="9"/>
  <c r="EA119" i="9" s="1"/>
  <c r="EA121" i="9" s="1"/>
  <c r="DW117" i="9"/>
  <c r="DW119" i="9" s="1"/>
  <c r="DW121" i="9" s="1"/>
  <c r="DS117" i="9"/>
  <c r="DS119" i="9" s="1"/>
  <c r="DS121" i="9" s="1"/>
  <c r="DY117" i="9"/>
  <c r="DY119" i="9" s="1"/>
  <c r="DY121" i="9" s="1"/>
  <c r="DU117" i="9"/>
  <c r="DU119" i="9" s="1"/>
  <c r="DU121" i="9" s="1"/>
  <c r="ED117" i="9"/>
  <c r="ED119" i="9" s="1"/>
  <c r="ED121" i="9" s="1"/>
  <c r="DZ117" i="9"/>
  <c r="DZ119" i="9" s="1"/>
  <c r="DZ121" i="9" s="1"/>
  <c r="DV117" i="9"/>
  <c r="DV119" i="9" s="1"/>
  <c r="DV121" i="9" s="1"/>
  <c r="EC117" i="9"/>
  <c r="EC119" i="9" s="1"/>
  <c r="EC121" i="9" s="1"/>
  <c r="DX117" i="9"/>
  <c r="DX119" i="9" s="1"/>
  <c r="DX121" i="9" s="1"/>
  <c r="DT117" i="9"/>
  <c r="DT119" i="9" s="1"/>
  <c r="DT121" i="9" s="1"/>
  <c r="BY97" i="9"/>
  <c r="BY106" i="27" s="1"/>
  <c r="BY110" i="27" s="1"/>
  <c r="J202" i="60"/>
  <c r="J204" i="60" s="1"/>
  <c r="BZ77" i="9"/>
  <c r="BZ81" i="9" s="1"/>
  <c r="BZ82" i="9" s="1"/>
  <c r="AO151" i="27"/>
  <c r="I129" i="27"/>
  <c r="J126" i="27" s="1"/>
  <c r="AK56" i="30"/>
  <c r="AK78" i="30" s="1"/>
  <c r="AJ78" i="30"/>
  <c r="CH106" i="27"/>
  <c r="CH110" i="27" s="1"/>
  <c r="BW28" i="16"/>
  <c r="K14" i="19" s="1"/>
  <c r="BW29" i="16"/>
  <c r="K15" i="19" s="1"/>
  <c r="I82" i="60"/>
  <c r="F44" i="16"/>
  <c r="CE98" i="9"/>
  <c r="BH37" i="16"/>
  <c r="AZ36" i="16"/>
  <c r="I89" i="46"/>
  <c r="AZ37" i="16"/>
  <c r="BI142" i="27"/>
  <c r="BI146" i="27" s="1"/>
  <c r="BI182" i="27" s="1"/>
  <c r="BI37" i="16"/>
  <c r="BI36" i="16"/>
  <c r="BJ142" i="27"/>
  <c r="BJ146" i="27" s="1"/>
  <c r="BJ182" i="27" s="1"/>
  <c r="BJ36" i="16"/>
  <c r="BJ37" i="16"/>
  <c r="BA142" i="27"/>
  <c r="BA146" i="27" s="1"/>
  <c r="BA182" i="27" s="1"/>
  <c r="BA37" i="16"/>
  <c r="BA36" i="16"/>
  <c r="AR37" i="16"/>
  <c r="G89" i="60" s="1"/>
  <c r="AR36" i="16"/>
  <c r="G88" i="60" s="1"/>
  <c r="BG36" i="16"/>
  <c r="BF36" i="16"/>
  <c r="AY37" i="16"/>
  <c r="AY36" i="16"/>
  <c r="BD142" i="27"/>
  <c r="BD146" i="27" s="1"/>
  <c r="BD182" i="27" s="1"/>
  <c r="BD37" i="16"/>
  <c r="BD36" i="16"/>
  <c r="BE142" i="27"/>
  <c r="BE146" i="27" s="1"/>
  <c r="BE182" i="27" s="1"/>
  <c r="BE37" i="16"/>
  <c r="BE36" i="16"/>
  <c r="BB142" i="27"/>
  <c r="BB146" i="27" s="1"/>
  <c r="BB182" i="27" s="1"/>
  <c r="BB37" i="16"/>
  <c r="BB36" i="16"/>
  <c r="BC142" i="27"/>
  <c r="BC146" i="27" s="1"/>
  <c r="BC182" i="27" s="1"/>
  <c r="BC37" i="16"/>
  <c r="BC36" i="16"/>
  <c r="BH36" i="16"/>
  <c r="BG37" i="16"/>
  <c r="BF37" i="16"/>
  <c r="AQ152" i="27"/>
  <c r="AP151" i="27"/>
  <c r="CG98" i="9"/>
  <c r="CE67" i="27"/>
  <c r="CE83" i="27" s="1"/>
  <c r="CF84" i="27" s="1"/>
  <c r="CD67" i="27"/>
  <c r="CD83" i="27" s="1"/>
  <c r="CE84" i="27" s="1"/>
  <c r="CA67" i="27"/>
  <c r="CA83" i="27" s="1"/>
  <c r="CB84" i="27" s="1"/>
  <c r="CC67" i="27"/>
  <c r="CC83" i="27" s="1"/>
  <c r="CD84" i="27" s="1"/>
  <c r="DA96" i="9"/>
  <c r="DA57" i="27" s="1"/>
  <c r="DD96" i="9"/>
  <c r="DD57" i="27" s="1"/>
  <c r="CZ96" i="9"/>
  <c r="CZ57" i="27" s="1"/>
  <c r="II83" i="27"/>
  <c r="AZ84" i="27"/>
  <c r="II84" i="27" s="1"/>
  <c r="BZ57" i="27"/>
  <c r="BZ67" i="27" s="1"/>
  <c r="K10" i="19"/>
  <c r="J57" i="27" s="1"/>
  <c r="J68" i="27" s="1"/>
  <c r="IJ57" i="27"/>
  <c r="IJ67" i="27" s="1"/>
  <c r="BK83" i="27"/>
  <c r="CA110" i="9"/>
  <c r="BZ110" i="9"/>
  <c r="CU96" i="9"/>
  <c r="DE96" i="9"/>
  <c r="DE57" i="27" s="1"/>
  <c r="DB96" i="9"/>
  <c r="DB57" i="27" s="1"/>
  <c r="DC96" i="9"/>
  <c r="DC57" i="27" s="1"/>
  <c r="CX96" i="9"/>
  <c r="CX57" i="27" s="1"/>
  <c r="CW96" i="9"/>
  <c r="CW57" i="27" s="1"/>
  <c r="CY96" i="9"/>
  <c r="CY57" i="27" s="1"/>
  <c r="DF96" i="9"/>
  <c r="DF57" i="27" s="1"/>
  <c r="CV96" i="9"/>
  <c r="CV57" i="27" s="1"/>
  <c r="CE110" i="9"/>
  <c r="CC110" i="9"/>
  <c r="CD110" i="9"/>
  <c r="G84" i="19"/>
  <c r="BW110" i="27"/>
  <c r="F72" i="60"/>
  <c r="F73" i="60" s="1"/>
  <c r="H44" i="60"/>
  <c r="AZ146" i="27"/>
  <c r="AZ182" i="27" s="1"/>
  <c r="BH146" i="27"/>
  <c r="BH182" i="27" s="1"/>
  <c r="CG110" i="27"/>
  <c r="DC121" i="27"/>
  <c r="DD122" i="27" s="1"/>
  <c r="DE84" i="19" s="1"/>
  <c r="CE106" i="27"/>
  <c r="CE110" i="27" s="1"/>
  <c r="G124" i="46"/>
  <c r="G122" i="46" s="1"/>
  <c r="AR183" i="27"/>
  <c r="BC152" i="27"/>
  <c r="BD152" i="27" s="1"/>
  <c r="BN152" i="27"/>
  <c r="IJ123" i="27"/>
  <c r="IK120" i="27" s="1"/>
  <c r="BF146" i="27"/>
  <c r="BF182" i="27" s="1"/>
  <c r="IL121" i="27"/>
  <c r="AV89" i="56"/>
  <c r="J128" i="27"/>
  <c r="BJ177" i="27"/>
  <c r="BK83" i="19" s="1"/>
  <c r="I83" i="19" s="1"/>
  <c r="II176" i="27"/>
  <c r="AU43" i="56"/>
  <c r="BG146" i="27"/>
  <c r="BG182" i="27" s="1"/>
  <c r="CF110" i="27"/>
  <c r="II106" i="27"/>
  <c r="II110" i="27" s="1"/>
  <c r="II145" i="27"/>
  <c r="AU78" i="56"/>
  <c r="BK145" i="27"/>
  <c r="BK176" i="27" s="1"/>
  <c r="BU145" i="27"/>
  <c r="BU176" i="27" s="1"/>
  <c r="BM145" i="27"/>
  <c r="BM176" i="27" s="1"/>
  <c r="BO145" i="27"/>
  <c r="BO176" i="27" s="1"/>
  <c r="BQ145" i="27"/>
  <c r="BQ176" i="27" s="1"/>
  <c r="BT145" i="27"/>
  <c r="BT176" i="27" s="1"/>
  <c r="BP145" i="27"/>
  <c r="BP176" i="27" s="1"/>
  <c r="BL145" i="27"/>
  <c r="BL176" i="27" s="1"/>
  <c r="BS145" i="27"/>
  <c r="BS176" i="27" s="1"/>
  <c r="BV145" i="27"/>
  <c r="BV176" i="27" s="1"/>
  <c r="BR145" i="27"/>
  <c r="BR176" i="27" s="1"/>
  <c r="BN145" i="27"/>
  <c r="BN176" i="27" s="1"/>
  <c r="N59" i="60"/>
  <c r="N60" i="60" s="1"/>
  <c r="I205" i="60"/>
  <c r="I208" i="60" s="1"/>
  <c r="I209" i="60" s="1"/>
  <c r="DF121" i="27"/>
  <c r="DG122" i="27" s="1"/>
  <c r="CW121" i="27"/>
  <c r="CX122" i="27" s="1"/>
  <c r="CZ121" i="27"/>
  <c r="DA122" i="27" s="1"/>
  <c r="DB84" i="19" s="1"/>
  <c r="H12" i="19"/>
  <c r="G116" i="60" s="1"/>
  <c r="IM108" i="27"/>
  <c r="M168" i="31" s="1"/>
  <c r="F88" i="60"/>
  <c r="IM109" i="27"/>
  <c r="M169" i="31" s="1"/>
  <c r="IK107" i="27"/>
  <c r="K167" i="31" s="1"/>
  <c r="G72" i="60"/>
  <c r="G73" i="60" s="1"/>
  <c r="F89" i="60"/>
  <c r="I236" i="46"/>
  <c r="I195" i="60"/>
  <c r="K109" i="27"/>
  <c r="K127" i="27" s="1"/>
  <c r="K114" i="9"/>
  <c r="G198" i="46"/>
  <c r="G216" i="60"/>
  <c r="DK108" i="27"/>
  <c r="DK113" i="9"/>
  <c r="DO109" i="27"/>
  <c r="DO127" i="27" s="1"/>
  <c r="DP128" i="27" s="1"/>
  <c r="DO114" i="9"/>
  <c r="DI108" i="27"/>
  <c r="DI113" i="9"/>
  <c r="DJ109" i="27"/>
  <c r="DJ127" i="27" s="1"/>
  <c r="DK128" i="27" s="1"/>
  <c r="DL84" i="19" s="1"/>
  <c r="DJ114" i="9"/>
  <c r="I235" i="46"/>
  <c r="I194" i="60"/>
  <c r="L66" i="60"/>
  <c r="DO108" i="27"/>
  <c r="DO113" i="9"/>
  <c r="DH109" i="27"/>
  <c r="DH127" i="27" s="1"/>
  <c r="DI128" i="27" s="1"/>
  <c r="DJ84" i="19" s="1"/>
  <c r="DH114" i="9"/>
  <c r="DM108" i="27"/>
  <c r="DM113" i="9"/>
  <c r="DQ109" i="27"/>
  <c r="DQ127" i="27" s="1"/>
  <c r="DR128" i="27" s="1"/>
  <c r="DS84" i="19" s="1"/>
  <c r="DQ114" i="9"/>
  <c r="DN109" i="27"/>
  <c r="DN127" i="27" s="1"/>
  <c r="DO128" i="27" s="1"/>
  <c r="DP84" i="19" s="1"/>
  <c r="DN114" i="9"/>
  <c r="DR108" i="27"/>
  <c r="DR113" i="9"/>
  <c r="G115" i="19"/>
  <c r="F116" i="60"/>
  <c r="CQ112" i="9"/>
  <c r="F192" i="60"/>
  <c r="CX112" i="9"/>
  <c r="E210" i="60"/>
  <c r="E209" i="60"/>
  <c r="DC112" i="9"/>
  <c r="CR112" i="9"/>
  <c r="K70" i="60"/>
  <c r="L207" i="60" s="1"/>
  <c r="DN108" i="27"/>
  <c r="DN113" i="9"/>
  <c r="DG109" i="27"/>
  <c r="DG127" i="27" s="1"/>
  <c r="DG114" i="9"/>
  <c r="DH108" i="27"/>
  <c r="DH113" i="9"/>
  <c r="DL109" i="27"/>
  <c r="DL127" i="27" s="1"/>
  <c r="DM128" i="27" s="1"/>
  <c r="DL114" i="9"/>
  <c r="DQ108" i="27"/>
  <c r="DQ113" i="9"/>
  <c r="DR109" i="27"/>
  <c r="DR127" i="27" s="1"/>
  <c r="DS128" i="27" s="1"/>
  <c r="DR114" i="9"/>
  <c r="CP112" i="9"/>
  <c r="CZ112" i="9"/>
  <c r="CM112" i="9"/>
  <c r="H72" i="60"/>
  <c r="DF112" i="9"/>
  <c r="DE112" i="9"/>
  <c r="DG108" i="27"/>
  <c r="DG113" i="9"/>
  <c r="DK109" i="27"/>
  <c r="DK127" i="27" s="1"/>
  <c r="DL128" i="27" s="1"/>
  <c r="DM84" i="19" s="1"/>
  <c r="DK114" i="9"/>
  <c r="DL108" i="27"/>
  <c r="DL113" i="9"/>
  <c r="DP109" i="27"/>
  <c r="DP127" i="27" s="1"/>
  <c r="DQ128" i="27" s="1"/>
  <c r="DR84" i="19" s="1"/>
  <c r="DP114" i="9"/>
  <c r="DI109" i="27"/>
  <c r="DI127" i="27" s="1"/>
  <c r="DJ128" i="27" s="1"/>
  <c r="DI114" i="9"/>
  <c r="DJ108" i="27"/>
  <c r="DJ113" i="9"/>
  <c r="H87" i="60"/>
  <c r="CO112" i="9"/>
  <c r="L203" i="60"/>
  <c r="K65" i="60"/>
  <c r="I112" i="9"/>
  <c r="F209" i="60"/>
  <c r="F210" i="60"/>
  <c r="I68" i="60"/>
  <c r="J232" i="46"/>
  <c r="J191" i="60"/>
  <c r="DP108" i="27"/>
  <c r="DP113" i="9"/>
  <c r="DM109" i="27"/>
  <c r="DM127" i="27" s="1"/>
  <c r="DN128" i="27" s="1"/>
  <c r="DO84" i="19" s="1"/>
  <c r="DM114" i="9"/>
  <c r="I115" i="19"/>
  <c r="H116" i="60"/>
  <c r="Q36" i="1"/>
  <c r="K9" i="60"/>
  <c r="CL112" i="9"/>
  <c r="J109" i="19"/>
  <c r="I114" i="46" s="1"/>
  <c r="H109" i="60"/>
  <c r="CV112" i="9"/>
  <c r="F172" i="60"/>
  <c r="F36" i="60"/>
  <c r="K69" i="60"/>
  <c r="L206" i="60" s="1"/>
  <c r="H196" i="60"/>
  <c r="G177" i="29"/>
  <c r="F171" i="46" s="1"/>
  <c r="G21" i="19"/>
  <c r="AX183" i="27"/>
  <c r="CM89" i="9"/>
  <c r="CM90" i="9" s="1"/>
  <c r="G22" i="19"/>
  <c r="CL89" i="9"/>
  <c r="CL90" i="9" s="1"/>
  <c r="CA97" i="9"/>
  <c r="CA98" i="9" s="1"/>
  <c r="AO56" i="30"/>
  <c r="AP89" i="30" s="1"/>
  <c r="F99" i="9"/>
  <c r="J50" i="1"/>
  <c r="G81" i="29"/>
  <c r="F150" i="46"/>
  <c r="F127" i="60" s="1"/>
  <c r="G74" i="29"/>
  <c r="G126" i="29"/>
  <c r="I52" i="1"/>
  <c r="H126" i="46"/>
  <c r="G155" i="29"/>
  <c r="F134" i="60" s="1"/>
  <c r="F307" i="60" s="1"/>
  <c r="G63" i="29"/>
  <c r="BP30" i="16"/>
  <c r="BP136" i="27" s="1"/>
  <c r="IJ136" i="27" s="1"/>
  <c r="AU183" i="27"/>
  <c r="AN78" i="30"/>
  <c r="CP76" i="9"/>
  <c r="CP77" i="9" s="1"/>
  <c r="CO107" i="27"/>
  <c r="IG129" i="27"/>
  <c r="IH126" i="27" s="1"/>
  <c r="IH129" i="27" s="1"/>
  <c r="II126" i="27" s="1"/>
  <c r="II129" i="27" s="1"/>
  <c r="IJ126" i="27" s="1"/>
  <c r="IJ129" i="27" s="1"/>
  <c r="IK126" i="27" s="1"/>
  <c r="IK129" i="27" s="1"/>
  <c r="IL126" i="27" s="1"/>
  <c r="G172" i="31"/>
  <c r="AY88" i="9"/>
  <c r="CM97" i="9"/>
  <c r="CM106" i="27" s="1"/>
  <c r="BA88" i="9"/>
  <c r="CO76" i="9"/>
  <c r="CO97" i="9" s="1"/>
  <c r="AZ79" i="9"/>
  <c r="AZ80" i="9" s="1"/>
  <c r="BH88" i="9"/>
  <c r="ES12" i="30"/>
  <c r="W12" i="30" s="1"/>
  <c r="W14" i="30" s="1"/>
  <c r="CH115" i="27"/>
  <c r="IK115" i="27" s="1"/>
  <c r="CL76" i="9"/>
  <c r="CL97" i="9" s="1"/>
  <c r="CP89" i="9"/>
  <c r="CP90" i="9" s="1"/>
  <c r="CZ77" i="27"/>
  <c r="DA78" i="27" s="1"/>
  <c r="BE58" i="56"/>
  <c r="BE91" i="56"/>
  <c r="BD45" i="56"/>
  <c r="BD80" i="56"/>
  <c r="AV78" i="56"/>
  <c r="AV43" i="56"/>
  <c r="AW56" i="56"/>
  <c r="AW89" i="56"/>
  <c r="AP14" i="56"/>
  <c r="AP21" i="56"/>
  <c r="AN78" i="56"/>
  <c r="AO56" i="56"/>
  <c r="AN43" i="56"/>
  <c r="AO89" i="56"/>
  <c r="BA58" i="56"/>
  <c r="BA91" i="56"/>
  <c r="AZ80" i="56"/>
  <c r="AZ45" i="56"/>
  <c r="AJ45" i="56"/>
  <c r="AK58" i="56"/>
  <c r="AK91" i="56"/>
  <c r="AJ80" i="56"/>
  <c r="AR43" i="56"/>
  <c r="AS89" i="56"/>
  <c r="AR78" i="56"/>
  <c r="AS56" i="56"/>
  <c r="F45" i="56"/>
  <c r="F80" i="56"/>
  <c r="BP80" i="56"/>
  <c r="BQ91" i="56"/>
  <c r="BP45" i="56"/>
  <c r="BQ58" i="56"/>
  <c r="BI58" i="56"/>
  <c r="BH45" i="56"/>
  <c r="BI91" i="56"/>
  <c r="BH80" i="56"/>
  <c r="BY58" i="56"/>
  <c r="BX45" i="56"/>
  <c r="BX80" i="56"/>
  <c r="BY91" i="56"/>
  <c r="AO57" i="56"/>
  <c r="AN44" i="56"/>
  <c r="AN79" i="56"/>
  <c r="AO90" i="56"/>
  <c r="AO91" i="56"/>
  <c r="AN45" i="56"/>
  <c r="AN80" i="56"/>
  <c r="AO58" i="56"/>
  <c r="AK57" i="56"/>
  <c r="AJ44" i="56"/>
  <c r="AK90" i="56"/>
  <c r="AJ79" i="56"/>
  <c r="CV45" i="56"/>
  <c r="CW58" i="56"/>
  <c r="CW91" i="56"/>
  <c r="CV80" i="56"/>
  <c r="AV45" i="56"/>
  <c r="AW91" i="56"/>
  <c r="AW58" i="56"/>
  <c r="AV80" i="56"/>
  <c r="R6" i="56"/>
  <c r="M21" i="56"/>
  <c r="M14" i="56"/>
  <c r="F23" i="56"/>
  <c r="F90" i="56"/>
  <c r="F92" i="56" s="1"/>
  <c r="S12" i="56"/>
  <c r="S14" i="56" s="1"/>
  <c r="U12" i="56"/>
  <c r="U14" i="56" s="1"/>
  <c r="W12" i="56"/>
  <c r="W14" i="56" s="1"/>
  <c r="V12" i="56"/>
  <c r="V14" i="56" s="1"/>
  <c r="T12" i="56"/>
  <c r="T14" i="56" s="1"/>
  <c r="R12" i="56"/>
  <c r="CW12" i="56"/>
  <c r="DI12" i="56"/>
  <c r="DI14" i="56" s="1"/>
  <c r="DU12" i="56"/>
  <c r="DU14" i="56" s="1"/>
  <c r="EG12" i="56"/>
  <c r="EG14" i="56" s="1"/>
  <c r="ES12" i="56"/>
  <c r="ES14" i="56" s="1"/>
  <c r="FE12" i="56"/>
  <c r="FE14" i="56" s="1"/>
  <c r="CR45" i="56"/>
  <c r="CS58" i="56"/>
  <c r="CS91" i="56"/>
  <c r="CR80" i="56"/>
  <c r="AY56" i="56"/>
  <c r="R43" i="56"/>
  <c r="R78" i="56"/>
  <c r="S67" i="56"/>
  <c r="DA91" i="56"/>
  <c r="CZ45" i="56"/>
  <c r="DA58" i="56"/>
  <c r="CZ80" i="56"/>
  <c r="AS91" i="56"/>
  <c r="AR80" i="56"/>
  <c r="AS58" i="56"/>
  <c r="AR45" i="56"/>
  <c r="BT80" i="56"/>
  <c r="BT45" i="56"/>
  <c r="BU58" i="56"/>
  <c r="BU91" i="56"/>
  <c r="AK89" i="56"/>
  <c r="AJ78" i="56"/>
  <c r="AK56" i="56"/>
  <c r="AJ43" i="56"/>
  <c r="F55" i="56"/>
  <c r="F31" i="56"/>
  <c r="F66" i="56"/>
  <c r="AR79" i="56"/>
  <c r="AS57" i="56"/>
  <c r="AR44" i="56"/>
  <c r="AS90" i="56"/>
  <c r="CN45" i="56"/>
  <c r="CO91" i="56"/>
  <c r="CO58" i="56"/>
  <c r="CN80" i="56"/>
  <c r="CC58" i="56"/>
  <c r="CB45" i="56"/>
  <c r="CC91" i="56"/>
  <c r="CB80" i="56"/>
  <c r="CN32" i="56"/>
  <c r="CN22" i="56"/>
  <c r="CG91" i="56"/>
  <c r="CF80" i="56"/>
  <c r="CG58" i="56"/>
  <c r="CF45" i="56"/>
  <c r="BL45" i="56"/>
  <c r="BM58" i="56"/>
  <c r="BM91" i="56"/>
  <c r="BL80" i="56"/>
  <c r="CJ45" i="56"/>
  <c r="CJ80" i="56"/>
  <c r="CK58" i="56"/>
  <c r="CK91" i="56"/>
  <c r="S22" i="56"/>
  <c r="S56" i="56"/>
  <c r="S32" i="56"/>
  <c r="Q31" i="1"/>
  <c r="Q32" i="1" s="1"/>
  <c r="CM107" i="27"/>
  <c r="BF88" i="9"/>
  <c r="CX107" i="27"/>
  <c r="BE88" i="9"/>
  <c r="BB79" i="9"/>
  <c r="BB80" i="9" s="1"/>
  <c r="J12" i="19"/>
  <c r="DC107" i="27"/>
  <c r="CR76" i="9"/>
  <c r="CR77" i="9" s="1"/>
  <c r="CR89" i="9"/>
  <c r="CR90" i="9" s="1"/>
  <c r="EB61" i="27"/>
  <c r="EB64" i="27" s="1"/>
  <c r="DX61" i="27"/>
  <c r="DX64" i="27" s="1"/>
  <c r="DT61" i="27"/>
  <c r="DT64" i="27" s="1"/>
  <c r="DD69" i="9"/>
  <c r="DD76" i="9" s="1"/>
  <c r="DD97" i="9" s="1"/>
  <c r="DH62" i="27"/>
  <c r="DP62" i="27"/>
  <c r="DE107" i="27"/>
  <c r="AT22" i="30"/>
  <c r="AT32" i="30"/>
  <c r="DK62" i="27"/>
  <c r="CQ89" i="9"/>
  <c r="CQ90" i="9" s="1"/>
  <c r="CI110" i="9"/>
  <c r="CI57" i="27"/>
  <c r="CI67" i="27" s="1"/>
  <c r="CS110" i="9"/>
  <c r="CS57" i="27"/>
  <c r="AY142" i="27"/>
  <c r="I20" i="19"/>
  <c r="CQ110" i="9"/>
  <c r="CQ57" i="27"/>
  <c r="CR110" i="9"/>
  <c r="CR57" i="27"/>
  <c r="IH84" i="27"/>
  <c r="IH85" i="27" s="1"/>
  <c r="II82" i="27" s="1"/>
  <c r="DM62" i="27"/>
  <c r="DA77" i="27"/>
  <c r="DB78" i="27" s="1"/>
  <c r="DI62" i="27"/>
  <c r="CZ107" i="27"/>
  <c r="DJ62" i="27"/>
  <c r="DR62" i="27"/>
  <c r="AM178" i="27"/>
  <c r="AN175" i="27" s="1"/>
  <c r="AN178" i="27" s="1"/>
  <c r="AO175" i="27" s="1"/>
  <c r="AO178" i="27" s="1"/>
  <c r="AP175" i="27" s="1"/>
  <c r="AP178" i="27" s="1"/>
  <c r="AQ175" i="27" s="1"/>
  <c r="AQ178" i="27" s="1"/>
  <c r="AR175" i="27" s="1"/>
  <c r="AR178" i="27" s="1"/>
  <c r="AS175" i="27" s="1"/>
  <c r="AS178" i="27" s="1"/>
  <c r="AT175" i="27" s="1"/>
  <c r="AT178" i="27" s="1"/>
  <c r="AU175" i="27" s="1"/>
  <c r="AU178" i="27" s="1"/>
  <c r="AV175" i="27" s="1"/>
  <c r="AV178" i="27" s="1"/>
  <c r="AW175" i="27" s="1"/>
  <c r="AW178" i="27" s="1"/>
  <c r="AX175" i="27" s="1"/>
  <c r="AX178" i="27" s="1"/>
  <c r="CT110" i="9"/>
  <c r="CT57" i="27"/>
  <c r="IM62" i="27"/>
  <c r="IM66" i="27" s="1"/>
  <c r="IM63" i="27"/>
  <c r="IM64" i="27" s="1"/>
  <c r="EA61" i="27"/>
  <c r="EA64" i="27" s="1"/>
  <c r="DW61" i="27"/>
  <c r="DW64" i="27" s="1"/>
  <c r="DS61" i="27"/>
  <c r="DS64" i="27" s="1"/>
  <c r="CQ97" i="9"/>
  <c r="DB69" i="9"/>
  <c r="DB107" i="27" s="1"/>
  <c r="ED61" i="27"/>
  <c r="ED64" i="27" s="1"/>
  <c r="DZ61" i="27"/>
  <c r="DZ64" i="27" s="1"/>
  <c r="DV61" i="27"/>
  <c r="DV64" i="27" s="1"/>
  <c r="CP110" i="9"/>
  <c r="CP57" i="27"/>
  <c r="IJ106" i="27"/>
  <c r="IJ110" i="27" s="1"/>
  <c r="DL62" i="27"/>
  <c r="X12" i="30"/>
  <c r="X14" i="30" s="1"/>
  <c r="FE14" i="30"/>
  <c r="EV87" i="19" s="1"/>
  <c r="Q87" i="19" s="1"/>
  <c r="CW77" i="27"/>
  <c r="CX78" i="27" s="1"/>
  <c r="CX77" i="27"/>
  <c r="CY78" i="27" s="1"/>
  <c r="BW116" i="27"/>
  <c r="IJ115" i="27"/>
  <c r="CM84" i="19"/>
  <c r="IL122" i="27"/>
  <c r="AF146" i="27"/>
  <c r="IG142" i="27"/>
  <c r="AL71" i="27"/>
  <c r="DG62" i="27"/>
  <c r="IN61" i="27"/>
  <c r="DO62" i="27"/>
  <c r="CV77" i="27"/>
  <c r="CW78" i="27" s="1"/>
  <c r="CY77" i="27"/>
  <c r="CZ78" i="27" s="1"/>
  <c r="BZ98" i="9"/>
  <c r="BZ106" i="27"/>
  <c r="BZ110" i="27" s="1"/>
  <c r="EC61" i="27"/>
  <c r="EC64" i="27" s="1"/>
  <c r="DY61" i="27"/>
  <c r="DY64" i="27" s="1"/>
  <c r="DU61" i="27"/>
  <c r="DU64" i="27" s="1"/>
  <c r="DA69" i="9"/>
  <c r="DA76" i="9" s="1"/>
  <c r="DA97" i="9" s="1"/>
  <c r="CW69" i="9"/>
  <c r="CW76" i="9" s="1"/>
  <c r="CW77" i="9" s="1"/>
  <c r="CK110" i="9"/>
  <c r="CK57" i="27"/>
  <c r="CL110" i="9"/>
  <c r="CL57" i="27"/>
  <c r="CN110" i="9"/>
  <c r="CN57" i="27"/>
  <c r="AY117" i="27"/>
  <c r="AZ114" i="27" s="1"/>
  <c r="AZ117" i="27" s="1"/>
  <c r="BA114" i="27" s="1"/>
  <c r="BA117" i="27" s="1"/>
  <c r="BB114" i="27" s="1"/>
  <c r="BB117" i="27" s="1"/>
  <c r="BC114" i="27" s="1"/>
  <c r="BC117" i="27" s="1"/>
  <c r="BD114" i="27" s="1"/>
  <c r="BD117" i="27" s="1"/>
  <c r="BE114" i="27" s="1"/>
  <c r="BE117" i="27" s="1"/>
  <c r="BF114" i="27" s="1"/>
  <c r="BF117" i="27" s="1"/>
  <c r="BG114" i="27" s="1"/>
  <c r="BG117" i="27" s="1"/>
  <c r="BH114" i="27" s="1"/>
  <c r="BH117" i="27" s="1"/>
  <c r="BI114" i="27" s="1"/>
  <c r="BI117" i="27" s="1"/>
  <c r="BJ114" i="27" s="1"/>
  <c r="BJ117" i="27" s="1"/>
  <c r="BK114" i="27" s="1"/>
  <c r="BK117" i="27" s="1"/>
  <c r="BL114" i="27" s="1"/>
  <c r="BL117" i="27" s="1"/>
  <c r="BM114" i="27" s="1"/>
  <c r="BM117" i="27" s="1"/>
  <c r="BN114" i="27" s="1"/>
  <c r="BN117" i="27" s="1"/>
  <c r="BO114" i="27" s="1"/>
  <c r="BO117" i="27" s="1"/>
  <c r="BP114" i="27" s="1"/>
  <c r="BP117" i="27" s="1"/>
  <c r="BQ114" i="27" s="1"/>
  <c r="BQ117" i="27" s="1"/>
  <c r="BR114" i="27" s="1"/>
  <c r="BR117" i="27" s="1"/>
  <c r="BS114" i="27" s="1"/>
  <c r="BS117" i="27" s="1"/>
  <c r="BT114" i="27" s="1"/>
  <c r="BT117" i="27" s="1"/>
  <c r="BU114" i="27" s="1"/>
  <c r="BU117" i="27" s="1"/>
  <c r="BV114" i="27" s="1"/>
  <c r="BV117" i="27" s="1"/>
  <c r="BW114" i="27" s="1"/>
  <c r="DQ62" i="27"/>
  <c r="AY83" i="19"/>
  <c r="H83" i="19" s="1"/>
  <c r="IH177" i="27"/>
  <c r="IH178" i="27" s="1"/>
  <c r="DF107" i="27"/>
  <c r="CQ107" i="27"/>
  <c r="DN62" i="27"/>
  <c r="CV107" i="27"/>
  <c r="AN85" i="27"/>
  <c r="AO82" i="27" s="1"/>
  <c r="AO85" i="27" s="1"/>
  <c r="AP82" i="27" s="1"/>
  <c r="AP85" i="27" s="1"/>
  <c r="AQ82" i="27" s="1"/>
  <c r="AQ85" i="27" s="1"/>
  <c r="AR82" i="27" s="1"/>
  <c r="AR85" i="27" s="1"/>
  <c r="AS82" i="27" s="1"/>
  <c r="AS85" i="27" s="1"/>
  <c r="AT82" i="27" s="1"/>
  <c r="AT85" i="27" s="1"/>
  <c r="AU82" i="27" s="1"/>
  <c r="AU85" i="27" s="1"/>
  <c r="AV82" i="27" s="1"/>
  <c r="AV85" i="27" s="1"/>
  <c r="AW82" i="27" s="1"/>
  <c r="AW85" i="27" s="1"/>
  <c r="AX82" i="27" s="1"/>
  <c r="AX85" i="27" s="1"/>
  <c r="AY82" i="27" s="1"/>
  <c r="AY85" i="27" s="1"/>
  <c r="AZ82" i="27" s="1"/>
  <c r="CV128" i="27"/>
  <c r="IM127" i="27"/>
  <c r="CU69" i="9"/>
  <c r="CU76" i="9" s="1"/>
  <c r="CU77" i="9" s="1"/>
  <c r="CO110" i="9"/>
  <c r="CO57" i="27"/>
  <c r="CM110" i="9"/>
  <c r="CM57" i="27"/>
  <c r="CK84" i="19"/>
  <c r="IL128" i="27"/>
  <c r="L172" i="31" s="1"/>
  <c r="AM146" i="27"/>
  <c r="IH142" i="27"/>
  <c r="AZ84" i="19"/>
  <c r="I84" i="19" s="1"/>
  <c r="II116" i="27"/>
  <c r="AM126" i="27"/>
  <c r="AM129" i="27" s="1"/>
  <c r="AN126" i="27" s="1"/>
  <c r="AN129" i="27" s="1"/>
  <c r="AO126" i="27" s="1"/>
  <c r="AO129" i="27" s="1"/>
  <c r="AP126" i="27" s="1"/>
  <c r="AP129" i="27" s="1"/>
  <c r="AQ126" i="27" s="1"/>
  <c r="AQ129" i="27" s="1"/>
  <c r="AR126" i="27" s="1"/>
  <c r="AR129" i="27" s="1"/>
  <c r="AS126" i="27" s="1"/>
  <c r="AS129" i="27" s="1"/>
  <c r="AT126" i="27" s="1"/>
  <c r="AT129" i="27" s="1"/>
  <c r="AU126" i="27" s="1"/>
  <c r="AU129" i="27" s="1"/>
  <c r="AV126" i="27" s="1"/>
  <c r="AV129" i="27" s="1"/>
  <c r="AW126" i="27" s="1"/>
  <c r="AW129" i="27" s="1"/>
  <c r="AX126" i="27" s="1"/>
  <c r="AX129" i="27" s="1"/>
  <c r="AY126" i="27" s="1"/>
  <c r="AY129" i="27" s="1"/>
  <c r="AZ126" i="27" s="1"/>
  <c r="AZ129" i="27" s="1"/>
  <c r="BA126" i="27" s="1"/>
  <c r="BA129" i="27" s="1"/>
  <c r="BB126" i="27" s="1"/>
  <c r="BB129" i="27" s="1"/>
  <c r="BC126" i="27" s="1"/>
  <c r="BC129" i="27" s="1"/>
  <c r="BD126" i="27" s="1"/>
  <c r="BD129" i="27" s="1"/>
  <c r="BE126" i="27" s="1"/>
  <c r="BE129" i="27" s="1"/>
  <c r="BF126" i="27" s="1"/>
  <c r="BF129" i="27" s="1"/>
  <c r="BG126" i="27" s="1"/>
  <c r="BG129" i="27" s="1"/>
  <c r="BH126" i="27" s="1"/>
  <c r="BH129" i="27" s="1"/>
  <c r="BI126" i="27" s="1"/>
  <c r="BI129" i="27" s="1"/>
  <c r="BJ126" i="27" s="1"/>
  <c r="BJ129" i="27" s="1"/>
  <c r="BK126" i="27" s="1"/>
  <c r="BK129" i="27" s="1"/>
  <c r="BL126" i="27" s="1"/>
  <c r="BL129" i="27" s="1"/>
  <c r="BM126" i="27" s="1"/>
  <c r="BM129" i="27" s="1"/>
  <c r="BN126" i="27" s="1"/>
  <c r="BN129" i="27" s="1"/>
  <c r="BO126" i="27" s="1"/>
  <c r="BO129" i="27" s="1"/>
  <c r="BP126" i="27" s="1"/>
  <c r="BP129" i="27" s="1"/>
  <c r="BQ126" i="27" s="1"/>
  <c r="BQ129" i="27" s="1"/>
  <c r="BR126" i="27" s="1"/>
  <c r="BR129" i="27" s="1"/>
  <c r="BS126" i="27" s="1"/>
  <c r="BS129" i="27" s="1"/>
  <c r="BT126" i="27" s="1"/>
  <c r="BT129" i="27" s="1"/>
  <c r="BU126" i="27" s="1"/>
  <c r="BU129" i="27" s="1"/>
  <c r="BV126" i="27" s="1"/>
  <c r="BV129" i="27" s="1"/>
  <c r="BW126" i="27" s="1"/>
  <c r="BW129" i="27" s="1"/>
  <c r="BX126" i="27" s="1"/>
  <c r="BX129" i="27" s="1"/>
  <c r="BY126" i="27" s="1"/>
  <c r="BY129" i="27" s="1"/>
  <c r="BZ126" i="27" s="1"/>
  <c r="BZ129" i="27" s="1"/>
  <c r="CA126" i="27" s="1"/>
  <c r="CA129" i="27" s="1"/>
  <c r="CB126" i="27" s="1"/>
  <c r="CB129" i="27" s="1"/>
  <c r="CC126" i="27" s="1"/>
  <c r="CC129" i="27" s="1"/>
  <c r="CD126" i="27" s="1"/>
  <c r="CD129" i="27" s="1"/>
  <c r="CE126" i="27" s="1"/>
  <c r="CE129" i="27" s="1"/>
  <c r="CF126" i="27" s="1"/>
  <c r="CF129" i="27" s="1"/>
  <c r="CG126" i="27" s="1"/>
  <c r="CG129" i="27" s="1"/>
  <c r="CH126" i="27" s="1"/>
  <c r="CH129" i="27" s="1"/>
  <c r="CI126" i="27" s="1"/>
  <c r="CI129" i="27" s="1"/>
  <c r="CJ126" i="27" s="1"/>
  <c r="CJ129" i="27" s="1"/>
  <c r="CK126" i="27" s="1"/>
  <c r="CK129" i="27" s="1"/>
  <c r="CL126" i="27" s="1"/>
  <c r="CL129" i="27" s="1"/>
  <c r="CM126" i="27" s="1"/>
  <c r="CM129" i="27" s="1"/>
  <c r="CN126" i="27" s="1"/>
  <c r="CN129" i="27" s="1"/>
  <c r="CO126" i="27" s="1"/>
  <c r="CO129" i="27" s="1"/>
  <c r="CP126" i="27" s="1"/>
  <c r="CP129" i="27" s="1"/>
  <c r="CQ126" i="27" s="1"/>
  <c r="CQ129" i="27" s="1"/>
  <c r="CR126" i="27" s="1"/>
  <c r="CR129" i="27" s="1"/>
  <c r="CS126" i="27" s="1"/>
  <c r="CS129" i="27" s="1"/>
  <c r="CT126" i="27" s="1"/>
  <c r="CT129" i="27" s="1"/>
  <c r="CU126" i="27" s="1"/>
  <c r="CU129" i="27" s="1"/>
  <c r="CV126" i="27" s="1"/>
  <c r="CS110" i="27"/>
  <c r="AG182" i="27"/>
  <c r="AI183" i="27"/>
  <c r="AJ182" i="27"/>
  <c r="AL183" i="27"/>
  <c r="BU24" i="30"/>
  <c r="BU34" i="30"/>
  <c r="BC79" i="9"/>
  <c r="BC80" i="9" s="1"/>
  <c r="J121" i="27"/>
  <c r="K108" i="27"/>
  <c r="K122" i="27" s="1"/>
  <c r="BI88" i="9"/>
  <c r="BJ88" i="9"/>
  <c r="BG79" i="9"/>
  <c r="BG80" i="9" s="1"/>
  <c r="CS98" i="9"/>
  <c r="CI97" i="9"/>
  <c r="CI98" i="9" s="1"/>
  <c r="BD88" i="9"/>
  <c r="BT83" i="9"/>
  <c r="BT87" i="9" s="1"/>
  <c r="BT79" i="9" s="1"/>
  <c r="BT80" i="9" s="1"/>
  <c r="BT35" i="16"/>
  <c r="BP83" i="9"/>
  <c r="BP87" i="9" s="1"/>
  <c r="BP88" i="9" s="1"/>
  <c r="BP35" i="16"/>
  <c r="BL83" i="9"/>
  <c r="BL87" i="9" s="1"/>
  <c r="BL88" i="9" s="1"/>
  <c r="BL35" i="16"/>
  <c r="BL142" i="27" s="1"/>
  <c r="DC89" i="9"/>
  <c r="DC90" i="9" s="1"/>
  <c r="DM109" i="9"/>
  <c r="BS83" i="9"/>
  <c r="BS87" i="9" s="1"/>
  <c r="BS88" i="9" s="1"/>
  <c r="BS35" i="16"/>
  <c r="BS142" i="27" s="1"/>
  <c r="BO83" i="9"/>
  <c r="BO87" i="9" s="1"/>
  <c r="BO79" i="9" s="1"/>
  <c r="BO80" i="9" s="1"/>
  <c r="BO35" i="16"/>
  <c r="BO142" i="27" s="1"/>
  <c r="BK83" i="9"/>
  <c r="BK87" i="9" s="1"/>
  <c r="BK79" i="9" s="1"/>
  <c r="BK80" i="9" s="1"/>
  <c r="BK35" i="16"/>
  <c r="BV83" i="9"/>
  <c r="BV87" i="9" s="1"/>
  <c r="BV88" i="9" s="1"/>
  <c r="BV35" i="16"/>
  <c r="BR83" i="9"/>
  <c r="BR87" i="9" s="1"/>
  <c r="BR88" i="9" s="1"/>
  <c r="BR35" i="16"/>
  <c r="BR142" i="27" s="1"/>
  <c r="BN83" i="9"/>
  <c r="BN87" i="9" s="1"/>
  <c r="BN88" i="9" s="1"/>
  <c r="BN35" i="16"/>
  <c r="BU83" i="9"/>
  <c r="BU87" i="9" s="1"/>
  <c r="BU88" i="9" s="1"/>
  <c r="BU35" i="16"/>
  <c r="BU142" i="27" s="1"/>
  <c r="BQ83" i="9"/>
  <c r="BQ87" i="9" s="1"/>
  <c r="BQ79" i="9" s="1"/>
  <c r="BQ80" i="9" s="1"/>
  <c r="BQ35" i="16"/>
  <c r="BQ142" i="27" s="1"/>
  <c r="BM83" i="9"/>
  <c r="BM87" i="9" s="1"/>
  <c r="BM88" i="9" s="1"/>
  <c r="BM35" i="16"/>
  <c r="BM142" i="27" s="1"/>
  <c r="DF89" i="9"/>
  <c r="DF90" i="9" s="1"/>
  <c r="DK109" i="9"/>
  <c r="CZ76" i="9"/>
  <c r="CZ77" i="9" s="1"/>
  <c r="DL109" i="9"/>
  <c r="DR109" i="9"/>
  <c r="DC77" i="9"/>
  <c r="DC97" i="9"/>
  <c r="H90" i="9"/>
  <c r="H145" i="27" s="1"/>
  <c r="H176" i="27" s="1"/>
  <c r="H91" i="9"/>
  <c r="AY78" i="9"/>
  <c r="BJ78" i="9"/>
  <c r="BI78" i="9"/>
  <c r="BD78" i="9"/>
  <c r="BA78" i="9"/>
  <c r="BE78" i="9"/>
  <c r="BC78" i="9"/>
  <c r="BB78" i="9"/>
  <c r="AZ78" i="9"/>
  <c r="BF78" i="9"/>
  <c r="BG78" i="9"/>
  <c r="BH78" i="9"/>
  <c r="ED108" i="9"/>
  <c r="ED84" i="9"/>
  <c r="ED106" i="9"/>
  <c r="ED105" i="9"/>
  <c r="ED107" i="9"/>
  <c r="ED71" i="9"/>
  <c r="ED70" i="9"/>
  <c r="ED67" i="9"/>
  <c r="ED68" i="9" s="1"/>
  <c r="DZ108" i="9"/>
  <c r="DZ84" i="9"/>
  <c r="DZ107" i="9"/>
  <c r="DZ106" i="9"/>
  <c r="DZ105" i="9"/>
  <c r="DZ71" i="9"/>
  <c r="DZ70" i="9"/>
  <c r="DZ67" i="9"/>
  <c r="DV108" i="9"/>
  <c r="DV105" i="9"/>
  <c r="DV84" i="9"/>
  <c r="DV106" i="9"/>
  <c r="DV107" i="9"/>
  <c r="DV71" i="9"/>
  <c r="DV67" i="9"/>
  <c r="DV68" i="9" s="1"/>
  <c r="DV70" i="9"/>
  <c r="CG42" i="9"/>
  <c r="CC42" i="9"/>
  <c r="BY42" i="9"/>
  <c r="DF77" i="9"/>
  <c r="DF97" i="9"/>
  <c r="CQ81" i="9"/>
  <c r="CQ82" i="9" s="1"/>
  <c r="DG68" i="9"/>
  <c r="DG109" i="9"/>
  <c r="DK85" i="9"/>
  <c r="DK86" i="9" s="1"/>
  <c r="DO69" i="9"/>
  <c r="DO76" i="9" s="1"/>
  <c r="DO109" i="9"/>
  <c r="CT77" i="9"/>
  <c r="CT97" i="9"/>
  <c r="CA81" i="9"/>
  <c r="CA82" i="9" s="1"/>
  <c r="CI81" i="9"/>
  <c r="CI82" i="9" s="1"/>
  <c r="DJ109" i="9"/>
  <c r="CM81" i="9"/>
  <c r="CM82" i="9" s="1"/>
  <c r="EC108" i="9"/>
  <c r="EC84" i="9"/>
  <c r="EC106" i="9"/>
  <c r="EC105" i="9"/>
  <c r="EC107" i="9"/>
  <c r="EC70" i="9"/>
  <c r="EC71" i="9"/>
  <c r="EC67" i="9"/>
  <c r="DY108" i="9"/>
  <c r="DY84" i="9"/>
  <c r="DY105" i="9"/>
  <c r="DY107" i="9"/>
  <c r="DY106" i="9"/>
  <c r="DY70" i="9"/>
  <c r="DY71" i="9"/>
  <c r="DY67" i="9"/>
  <c r="DY68" i="9" s="1"/>
  <c r="DU108" i="9"/>
  <c r="DU84" i="9"/>
  <c r="DU105" i="9"/>
  <c r="DU107" i="9"/>
  <c r="DU106" i="9"/>
  <c r="DU70" i="9"/>
  <c r="DU71" i="9"/>
  <c r="DU67" i="9"/>
  <c r="DU68" i="9" s="1"/>
  <c r="CN81" i="9"/>
  <c r="CN82" i="9" s="1"/>
  <c r="CX76" i="9"/>
  <c r="CV76" i="9"/>
  <c r="DH69" i="9"/>
  <c r="DH76" i="9" s="1"/>
  <c r="DH109" i="9"/>
  <c r="DP69" i="9"/>
  <c r="DP89" i="9" s="1"/>
  <c r="DP90" i="9" s="1"/>
  <c r="DP109" i="9"/>
  <c r="CK77" i="9"/>
  <c r="CK97" i="9"/>
  <c r="DI68" i="9"/>
  <c r="DM85" i="9"/>
  <c r="DM86" i="9" s="1"/>
  <c r="DQ68" i="9"/>
  <c r="DQ109" i="9"/>
  <c r="DE76" i="9"/>
  <c r="DJ85" i="9"/>
  <c r="DJ86" i="9" s="1"/>
  <c r="DN68" i="9"/>
  <c r="DN109" i="9"/>
  <c r="DR85" i="9"/>
  <c r="DR86" i="9" s="1"/>
  <c r="G99" i="9"/>
  <c r="EB108" i="9"/>
  <c r="EB84" i="9"/>
  <c r="EB106" i="9"/>
  <c r="EB105" i="9"/>
  <c r="EB107" i="9"/>
  <c r="EB70" i="9"/>
  <c r="EB71" i="9"/>
  <c r="EB67" i="9"/>
  <c r="DX108" i="9"/>
  <c r="DX84" i="9"/>
  <c r="DX107" i="9"/>
  <c r="DX106" i="9"/>
  <c r="DX105" i="9"/>
  <c r="DX70" i="9"/>
  <c r="DX71" i="9"/>
  <c r="DX67" i="9"/>
  <c r="DT107" i="9"/>
  <c r="DT108" i="9"/>
  <c r="DT84" i="9"/>
  <c r="DT106" i="9"/>
  <c r="DT105" i="9"/>
  <c r="DT70" i="9"/>
  <c r="DT71" i="9"/>
  <c r="DT67" i="9"/>
  <c r="CC81" i="9"/>
  <c r="CC82" i="9" s="1"/>
  <c r="DG85" i="9"/>
  <c r="DG86" i="9" s="1"/>
  <c r="DK69" i="9"/>
  <c r="DK76" i="9" s="1"/>
  <c r="DO85" i="9"/>
  <c r="DO86" i="9" s="1"/>
  <c r="DI109" i="9"/>
  <c r="CY69" i="9"/>
  <c r="CY89" i="9" s="1"/>
  <c r="CY90" i="9" s="1"/>
  <c r="CD77" i="9"/>
  <c r="CD97" i="9"/>
  <c r="CS81" i="9"/>
  <c r="CS82" i="9" s="1"/>
  <c r="EA108" i="9"/>
  <c r="EA84" i="9"/>
  <c r="EA105" i="9"/>
  <c r="EA107" i="9"/>
  <c r="EA106" i="9"/>
  <c r="EA70" i="9"/>
  <c r="EA71" i="9"/>
  <c r="EA67" i="9"/>
  <c r="DW108" i="9"/>
  <c r="DW84" i="9"/>
  <c r="DW106" i="9"/>
  <c r="DW105" i="9"/>
  <c r="DW107" i="9"/>
  <c r="DW70" i="9"/>
  <c r="DW71" i="9"/>
  <c r="DW67" i="9"/>
  <c r="DS108" i="9"/>
  <c r="DS84" i="9"/>
  <c r="DS106" i="9"/>
  <c r="DS105" i="9"/>
  <c r="DS107" i="9"/>
  <c r="DS70" i="9"/>
  <c r="DS71" i="9"/>
  <c r="DS67" i="9"/>
  <c r="DS68" i="9" s="1"/>
  <c r="DL68" i="9"/>
  <c r="DL85" i="9"/>
  <c r="DL86" i="9" s="1"/>
  <c r="DI85" i="9"/>
  <c r="DI86" i="9" s="1"/>
  <c r="DM68" i="9"/>
  <c r="DQ85" i="9"/>
  <c r="DQ86" i="9" s="1"/>
  <c r="CJ81" i="9"/>
  <c r="CJ82" i="9" s="1"/>
  <c r="DJ69" i="9"/>
  <c r="DJ89" i="9" s="1"/>
  <c r="DJ90" i="9" s="1"/>
  <c r="DN85" i="9"/>
  <c r="DN86" i="9" s="1"/>
  <c r="DR68" i="9"/>
  <c r="M25" i="30"/>
  <c r="N55" i="30"/>
  <c r="N42" i="30" s="1"/>
  <c r="BX42" i="9"/>
  <c r="CE42" i="9"/>
  <c r="CA42" i="9"/>
  <c r="K9" i="31"/>
  <c r="CR41" i="9"/>
  <c r="CN41" i="9"/>
  <c r="CJ41" i="9"/>
  <c r="CK41" i="9"/>
  <c r="CQ41" i="9"/>
  <c r="CM41" i="9"/>
  <c r="CI41" i="9"/>
  <c r="CI42" i="9" s="1"/>
  <c r="CO41" i="9"/>
  <c r="CT41" i="9"/>
  <c r="CP41" i="9"/>
  <c r="CL41" i="9"/>
  <c r="CS41" i="9"/>
  <c r="K45" i="9"/>
  <c r="K33" i="16" s="1"/>
  <c r="CR44" i="9"/>
  <c r="CR27" i="16" s="1"/>
  <c r="CN44" i="9"/>
  <c r="CN27" i="16" s="1"/>
  <c r="CJ44" i="9"/>
  <c r="CJ27" i="16" s="1"/>
  <c r="CQ44" i="9"/>
  <c r="CQ27" i="16" s="1"/>
  <c r="CM44" i="9"/>
  <c r="CM27" i="16" s="1"/>
  <c r="CI44" i="9"/>
  <c r="CI27" i="16" s="1"/>
  <c r="CT44" i="9"/>
  <c r="CT27" i="16" s="1"/>
  <c r="CT30" i="16" s="1"/>
  <c r="CT136" i="27" s="1"/>
  <c r="CT139" i="27" s="1"/>
  <c r="CS150" i="27" s="1"/>
  <c r="CP44" i="9"/>
  <c r="CP27" i="16" s="1"/>
  <c r="CL44" i="9"/>
  <c r="CL27" i="16" s="1"/>
  <c r="CO44" i="9"/>
  <c r="CO27" i="16" s="1"/>
  <c r="CK44" i="9"/>
  <c r="CK27" i="16" s="1"/>
  <c r="CS44" i="9"/>
  <c r="CS27" i="16" s="1"/>
  <c r="CF42" i="9"/>
  <c r="CB42" i="9"/>
  <c r="CH42" i="9"/>
  <c r="CD42" i="9"/>
  <c r="BZ42" i="9"/>
  <c r="BW45" i="9"/>
  <c r="BW33" i="16" s="1"/>
  <c r="BX45" i="9"/>
  <c r="BX33" i="16" s="1"/>
  <c r="BY45" i="9"/>
  <c r="BY33" i="16" s="1"/>
  <c r="BZ45" i="9"/>
  <c r="BZ33" i="16" s="1"/>
  <c r="CA45" i="9"/>
  <c r="CA33" i="16" s="1"/>
  <c r="CB45" i="9"/>
  <c r="CB33" i="16" s="1"/>
  <c r="CC45" i="9"/>
  <c r="CC33" i="16" s="1"/>
  <c r="CD45" i="9"/>
  <c r="CD33" i="16" s="1"/>
  <c r="CE45" i="9"/>
  <c r="CE33" i="16" s="1"/>
  <c r="CF45" i="9"/>
  <c r="CF33" i="16" s="1"/>
  <c r="CG45" i="9"/>
  <c r="CG33" i="16" s="1"/>
  <c r="CH45" i="9"/>
  <c r="CH33" i="16" s="1"/>
  <c r="P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H136" i="27"/>
  <c r="H139" i="27" s="1"/>
  <c r="G150" i="27" s="1"/>
  <c r="I30" i="16"/>
  <c r="G250" i="46"/>
  <c r="G251" i="46" s="1"/>
  <c r="AE69" i="55"/>
  <c r="C42" i="55"/>
  <c r="AJ79" i="30"/>
  <c r="AK90" i="30"/>
  <c r="AK57" i="30"/>
  <c r="BP80" i="30"/>
  <c r="BQ91" i="30"/>
  <c r="BQ58" i="30"/>
  <c r="AK91" i="30"/>
  <c r="AJ80" i="30"/>
  <c r="AK58" i="30"/>
  <c r="AO90" i="30"/>
  <c r="AO57" i="30"/>
  <c r="AN79" i="30"/>
  <c r="AV80" i="30"/>
  <c r="AW58" i="30"/>
  <c r="AW91" i="30"/>
  <c r="AW90" i="30"/>
  <c r="AW57" i="30"/>
  <c r="AV79" i="30"/>
  <c r="BE91" i="30"/>
  <c r="BE58" i="30"/>
  <c r="BD80" i="30"/>
  <c r="AR79" i="30"/>
  <c r="AS57" i="30"/>
  <c r="AS90" i="30"/>
  <c r="BA58" i="30"/>
  <c r="BA91" i="30"/>
  <c r="AZ80" i="30"/>
  <c r="BL80" i="30"/>
  <c r="BM58" i="30"/>
  <c r="BM91" i="30"/>
  <c r="BI91" i="30"/>
  <c r="BH80" i="30"/>
  <c r="BI58" i="30"/>
  <c r="AO58" i="30"/>
  <c r="AO91" i="30"/>
  <c r="AN80" i="30"/>
  <c r="AS91" i="30"/>
  <c r="AS58" i="30"/>
  <c r="AR80" i="30"/>
  <c r="J28" i="16"/>
  <c r="J29" i="16"/>
  <c r="J90" i="46" s="1"/>
  <c r="W80" i="30"/>
  <c r="W45" i="30"/>
  <c r="X69" i="30"/>
  <c r="BS58" i="30"/>
  <c r="K27" i="16"/>
  <c r="K88" i="46" s="1"/>
  <c r="H66" i="46"/>
  <c r="H67" i="46" s="1"/>
  <c r="H252" i="46" s="1"/>
  <c r="H74" i="31"/>
  <c r="R78" i="30"/>
  <c r="R43" i="30"/>
  <c r="AQ78" i="30"/>
  <c r="AR89" i="30"/>
  <c r="X80" i="30"/>
  <c r="X45" i="30"/>
  <c r="H78" i="27"/>
  <c r="I151" i="31"/>
  <c r="J184" i="31" s="1"/>
  <c r="H180" i="31"/>
  <c r="H106" i="31"/>
  <c r="H107" i="31" s="1"/>
  <c r="K202" i="31"/>
  <c r="E213" i="46"/>
  <c r="G112" i="31"/>
  <c r="G113" i="31" s="1"/>
  <c r="I95" i="31"/>
  <c r="I108" i="31"/>
  <c r="J105" i="31" s="1"/>
  <c r="I74" i="46"/>
  <c r="I63" i="46" s="1"/>
  <c r="I247" i="46" s="1"/>
  <c r="J66" i="27"/>
  <c r="J77" i="27" s="1"/>
  <c r="J79" i="27"/>
  <c r="K64" i="27"/>
  <c r="J72" i="46"/>
  <c r="J73" i="46"/>
  <c r="H88" i="9"/>
  <c r="G178" i="27"/>
  <c r="G41" i="27" s="1"/>
  <c r="H169" i="27"/>
  <c r="H171" i="27"/>
  <c r="I87" i="9"/>
  <c r="I79" i="9" s="1"/>
  <c r="I80" i="9" s="1"/>
  <c r="J86" i="9"/>
  <c r="J83" i="9"/>
  <c r="I76" i="27"/>
  <c r="I78" i="27" s="1"/>
  <c r="K85" i="9"/>
  <c r="L84" i="9"/>
  <c r="J144" i="27"/>
  <c r="J170" i="27" s="1"/>
  <c r="I89" i="9"/>
  <c r="F142" i="27"/>
  <c r="F146" i="27" s="1"/>
  <c r="F182" i="27" s="1"/>
  <c r="G35" i="16"/>
  <c r="Y69" i="30"/>
  <c r="BW58" i="30"/>
  <c r="F95" i="46"/>
  <c r="F98" i="46" s="1"/>
  <c r="F131" i="46"/>
  <c r="H81" i="9"/>
  <c r="H82" i="9" s="1"/>
  <c r="F42" i="30"/>
  <c r="Y24" i="30"/>
  <c r="Y58" i="30"/>
  <c r="BC23" i="30"/>
  <c r="J91" i="31"/>
  <c r="K62" i="27"/>
  <c r="F238" i="46"/>
  <c r="F85" i="27"/>
  <c r="F214" i="46"/>
  <c r="H96" i="31"/>
  <c r="I60" i="46"/>
  <c r="I244" i="46" s="1"/>
  <c r="K57" i="31"/>
  <c r="K55" i="31"/>
  <c r="K56" i="31"/>
  <c r="K30" i="31"/>
  <c r="K58" i="31"/>
  <c r="I123" i="46"/>
  <c r="K109" i="9"/>
  <c r="K96" i="9" s="1"/>
  <c r="I110" i="9"/>
  <c r="J96" i="9"/>
  <c r="J62" i="46" s="1"/>
  <c r="J246" i="46" s="1"/>
  <c r="H67" i="27"/>
  <c r="L106" i="9"/>
  <c r="L108" i="9"/>
  <c r="L107" i="9"/>
  <c r="L67" i="9"/>
  <c r="L105" i="9"/>
  <c r="G144" i="31"/>
  <c r="G146" i="31" s="1"/>
  <c r="H143" i="31" s="1"/>
  <c r="H145" i="31"/>
  <c r="I183" i="31" s="1"/>
  <c r="F75" i="31"/>
  <c r="G47" i="31"/>
  <c r="I205" i="31"/>
  <c r="I311" i="31" s="1"/>
  <c r="I191" i="29" s="1"/>
  <c r="H39" i="31"/>
  <c r="H47" i="31" s="1"/>
  <c r="I150" i="31"/>
  <c r="H136" i="31"/>
  <c r="J181" i="31"/>
  <c r="H158" i="31"/>
  <c r="I155" i="31" s="1"/>
  <c r="G73" i="31"/>
  <c r="G239" i="46" s="1"/>
  <c r="G237" i="46"/>
  <c r="G238" i="46" s="1"/>
  <c r="H72" i="31"/>
  <c r="H237" i="46" s="1"/>
  <c r="H238" i="46" s="1"/>
  <c r="H234" i="46"/>
  <c r="I69" i="31"/>
  <c r="I193" i="60" s="1"/>
  <c r="J137" i="31"/>
  <c r="J70" i="31"/>
  <c r="K67" i="31"/>
  <c r="J138" i="31"/>
  <c r="J71" i="31"/>
  <c r="G66" i="31"/>
  <c r="I116" i="27"/>
  <c r="F189" i="31"/>
  <c r="F139" i="31"/>
  <c r="J116" i="27"/>
  <c r="I115" i="27"/>
  <c r="L55" i="46"/>
  <c r="L90" i="27"/>
  <c r="L91" i="27" s="1"/>
  <c r="L93" i="27" s="1"/>
  <c r="L61" i="27"/>
  <c r="L63" i="27" s="1"/>
  <c r="G191" i="29"/>
  <c r="F216" i="60" s="1"/>
  <c r="H164" i="27"/>
  <c r="H165" i="27"/>
  <c r="H152" i="31"/>
  <c r="I149" i="31" s="1"/>
  <c r="G166" i="27"/>
  <c r="H163" i="27" s="1"/>
  <c r="K56" i="46"/>
  <c r="K70" i="46"/>
  <c r="K61" i="46"/>
  <c r="K245" i="46" s="1"/>
  <c r="J76" i="46"/>
  <c r="J65" i="46" s="1"/>
  <c r="J249" i="46" s="1"/>
  <c r="J75" i="46"/>
  <c r="J64" i="46" s="1"/>
  <c r="J248" i="46" s="1"/>
  <c r="I99" i="27"/>
  <c r="J96" i="27" s="1"/>
  <c r="J99" i="27" s="1"/>
  <c r="K96" i="27" s="1"/>
  <c r="J196" i="31"/>
  <c r="I93" i="46"/>
  <c r="I141" i="27"/>
  <c r="H117" i="27"/>
  <c r="G84" i="27"/>
  <c r="K97" i="27"/>
  <c r="K98" i="27" s="1"/>
  <c r="L196" i="31" s="1"/>
  <c r="H106" i="27"/>
  <c r="F110" i="27"/>
  <c r="F154" i="27"/>
  <c r="G110" i="27"/>
  <c r="AI21" i="30"/>
  <c r="AI25" i="30" s="1"/>
  <c r="E112" i="46"/>
  <c r="E113" i="46" s="1"/>
  <c r="E117" i="46" s="1"/>
  <c r="F113" i="31"/>
  <c r="F114" i="31" s="1"/>
  <c r="G111" i="31" s="1"/>
  <c r="S56" i="30"/>
  <c r="I32" i="31"/>
  <c r="I157" i="31"/>
  <c r="J185" i="31" s="1"/>
  <c r="J182" i="31"/>
  <c r="I156" i="31"/>
  <c r="K33" i="31"/>
  <c r="K34" i="31"/>
  <c r="I128" i="31"/>
  <c r="J125" i="31" s="1"/>
  <c r="J126" i="31"/>
  <c r="J127" i="31" s="1"/>
  <c r="K203" i="31" s="1"/>
  <c r="J31" i="31"/>
  <c r="K90" i="31"/>
  <c r="K92" i="31" s="1"/>
  <c r="K93" i="31" s="1"/>
  <c r="K119" i="31"/>
  <c r="K120" i="31" s="1"/>
  <c r="K122" i="31" s="1"/>
  <c r="L8" i="31"/>
  <c r="AR56" i="30"/>
  <c r="AU56" i="30"/>
  <c r="R67" i="30"/>
  <c r="S22" i="30"/>
  <c r="I76" i="9"/>
  <c r="L71" i="9"/>
  <c r="H124" i="46"/>
  <c r="H122" i="46" s="1"/>
  <c r="J69" i="9"/>
  <c r="J89" i="9" s="1"/>
  <c r="H98" i="9"/>
  <c r="L70" i="9"/>
  <c r="L113" i="9" s="1"/>
  <c r="K68" i="9"/>
  <c r="L44" i="9"/>
  <c r="L41" i="9"/>
  <c r="J67" i="60" l="1"/>
  <c r="AL89" i="30"/>
  <c r="CJ110" i="27"/>
  <c r="BY14" i="56"/>
  <c r="Q23" i="56"/>
  <c r="R23" i="56" s="1"/>
  <c r="Q33" i="56"/>
  <c r="Q57" i="56"/>
  <c r="P14" i="56"/>
  <c r="BZ23" i="56"/>
  <c r="BZ33" i="56"/>
  <c r="CC106" i="27"/>
  <c r="CC110" i="27" s="1"/>
  <c r="CN97" i="9"/>
  <c r="F250" i="60"/>
  <c r="F280" i="60"/>
  <c r="F290" i="60"/>
  <c r="F293" i="60" s="1"/>
  <c r="F270" i="60"/>
  <c r="F260" i="60"/>
  <c r="F263" i="60" s="1"/>
  <c r="G111" i="29"/>
  <c r="CJ57" i="27"/>
  <c r="CJ110" i="9"/>
  <c r="F359" i="60"/>
  <c r="F362" i="60" s="1"/>
  <c r="F349" i="60"/>
  <c r="F352" i="60" s="1"/>
  <c r="F369" i="60"/>
  <c r="F372" i="60" s="1"/>
  <c r="F339" i="60"/>
  <c r="F342" i="60" s="1"/>
  <c r="F329" i="60"/>
  <c r="F332" i="60" s="1"/>
  <c r="G96" i="29"/>
  <c r="F321" i="60"/>
  <c r="F324" i="60" s="1"/>
  <c r="G89" i="29"/>
  <c r="G104" i="29"/>
  <c r="H73" i="60"/>
  <c r="J129" i="27"/>
  <c r="K126" i="27" s="1"/>
  <c r="IK123" i="27"/>
  <c r="IL120" i="27" s="1"/>
  <c r="IL123" i="27" s="1"/>
  <c r="IM120" i="27" s="1"/>
  <c r="CJ98" i="9"/>
  <c r="BY98" i="9"/>
  <c r="AN125" i="9"/>
  <c r="EK117" i="9"/>
  <c r="EK119" i="9" s="1"/>
  <c r="EK121" i="9" s="1"/>
  <c r="EG117" i="9"/>
  <c r="EG119" i="9" s="1"/>
  <c r="EG121" i="9" s="1"/>
  <c r="EN117" i="9"/>
  <c r="EN119" i="9" s="1"/>
  <c r="EN121" i="9" s="1"/>
  <c r="EJ117" i="9"/>
  <c r="EJ119" i="9" s="1"/>
  <c r="EJ121" i="9" s="1"/>
  <c r="EF117" i="9"/>
  <c r="EF119" i="9" s="1"/>
  <c r="EF121" i="9" s="1"/>
  <c r="EO117" i="9"/>
  <c r="EO119" i="9" s="1"/>
  <c r="EO121" i="9" s="1"/>
  <c r="EM117" i="9"/>
  <c r="EM119" i="9" s="1"/>
  <c r="EM121" i="9" s="1"/>
  <c r="EI117" i="9"/>
  <c r="EI119" i="9" s="1"/>
  <c r="EI121" i="9" s="1"/>
  <c r="EE117" i="9"/>
  <c r="EE119" i="9" s="1"/>
  <c r="EE121" i="9" s="1"/>
  <c r="EP117" i="9"/>
  <c r="EP119" i="9" s="1"/>
  <c r="EP121" i="9" s="1"/>
  <c r="EL117" i="9"/>
  <c r="EL119" i="9" s="1"/>
  <c r="EL121" i="9" s="1"/>
  <c r="EH117" i="9"/>
  <c r="EH119" i="9" s="1"/>
  <c r="EH121" i="9" s="1"/>
  <c r="E8" i="23"/>
  <c r="F29" i="46" s="1"/>
  <c r="F8" i="23"/>
  <c r="G29" i="46" s="1"/>
  <c r="F253" i="60"/>
  <c r="F273" i="60"/>
  <c r="F283" i="60"/>
  <c r="AL56" i="30"/>
  <c r="AM67" i="30" s="1"/>
  <c r="J81" i="60"/>
  <c r="BG183" i="27"/>
  <c r="H21" i="19"/>
  <c r="BW30" i="16"/>
  <c r="BW136" i="27" s="1"/>
  <c r="BW139" i="27" s="1"/>
  <c r="CI28" i="16"/>
  <c r="K81" i="60" s="1"/>
  <c r="CI29" i="16"/>
  <c r="L15" i="19" s="1"/>
  <c r="H88" i="60"/>
  <c r="H89" i="60"/>
  <c r="H22" i="19"/>
  <c r="I21" i="19"/>
  <c r="I22" i="19"/>
  <c r="AZ85" i="27"/>
  <c r="BA82" i="27" s="1"/>
  <c r="BA85" i="27" s="1"/>
  <c r="BB82" i="27" s="1"/>
  <c r="BB85" i="27" s="1"/>
  <c r="BC82" i="27" s="1"/>
  <c r="BC85" i="27" s="1"/>
  <c r="BD82" i="27" s="1"/>
  <c r="BD85" i="27" s="1"/>
  <c r="BE82" i="27" s="1"/>
  <c r="BE85" i="27" s="1"/>
  <c r="BF82" i="27" s="1"/>
  <c r="BF85" i="27" s="1"/>
  <c r="BG82" i="27" s="1"/>
  <c r="BG85" i="27" s="1"/>
  <c r="BH82" i="27" s="1"/>
  <c r="BH85" i="27" s="1"/>
  <c r="BI82" i="27" s="1"/>
  <c r="BI85" i="27" s="1"/>
  <c r="BJ82" i="27" s="1"/>
  <c r="BJ85" i="27" s="1"/>
  <c r="BK82" i="27" s="1"/>
  <c r="BK85" i="27" s="1"/>
  <c r="BL82" i="27" s="1"/>
  <c r="L14" i="19"/>
  <c r="J82" i="60"/>
  <c r="BT142" i="27"/>
  <c r="BT146" i="27" s="1"/>
  <c r="BT37" i="16"/>
  <c r="BT36" i="16"/>
  <c r="J89" i="46"/>
  <c r="BR37" i="16"/>
  <c r="BS37" i="16"/>
  <c r="BL37" i="16"/>
  <c r="BU37" i="16"/>
  <c r="BM37" i="16"/>
  <c r="G36" i="16"/>
  <c r="BN142" i="27"/>
  <c r="BN146" i="27" s="1"/>
  <c r="BN182" i="27" s="1"/>
  <c r="BN37" i="16"/>
  <c r="BN36" i="16"/>
  <c r="BV142" i="27"/>
  <c r="BV146" i="27" s="1"/>
  <c r="BV182" i="27" s="1"/>
  <c r="BV37" i="16"/>
  <c r="BV36" i="16"/>
  <c r="BP142" i="27"/>
  <c r="BP146" i="27" s="1"/>
  <c r="BP182" i="27" s="1"/>
  <c r="BP37" i="16"/>
  <c r="BP36" i="16"/>
  <c r="BQ36" i="16"/>
  <c r="BO36" i="16"/>
  <c r="G37" i="16"/>
  <c r="F36" i="16"/>
  <c r="BQ37" i="16"/>
  <c r="BO37" i="16"/>
  <c r="F37" i="16"/>
  <c r="BK37" i="16"/>
  <c r="BK36" i="16"/>
  <c r="BR36" i="16"/>
  <c r="BS36" i="16"/>
  <c r="BL36" i="16"/>
  <c r="BU36" i="16"/>
  <c r="BM36" i="16"/>
  <c r="AR152" i="27"/>
  <c r="AS152" i="27" s="1"/>
  <c r="AT152" i="27" s="1"/>
  <c r="AU152" i="27" s="1"/>
  <c r="AV152" i="27" s="1"/>
  <c r="AW152" i="27" s="1"/>
  <c r="AX152" i="27" s="1"/>
  <c r="AQ151" i="27"/>
  <c r="II85" i="27"/>
  <c r="IJ82" i="27" s="1"/>
  <c r="CO67" i="27"/>
  <c r="CO83" i="27" s="1"/>
  <c r="CP84" i="27" s="1"/>
  <c r="CL67" i="27"/>
  <c r="CL83" i="27" s="1"/>
  <c r="CM84" i="27" s="1"/>
  <c r="CW67" i="27"/>
  <c r="CW83" i="27" s="1"/>
  <c r="CX84" i="27" s="1"/>
  <c r="DE67" i="27"/>
  <c r="DE83" i="27" s="1"/>
  <c r="DF84" i="27" s="1"/>
  <c r="DA67" i="27"/>
  <c r="DA83" i="27" s="1"/>
  <c r="DB84" i="27" s="1"/>
  <c r="CR67" i="27"/>
  <c r="CR83" i="27" s="1"/>
  <c r="CS84" i="27" s="1"/>
  <c r="CP67" i="27"/>
  <c r="CP83" i="27" s="1"/>
  <c r="CQ84" i="27" s="1"/>
  <c r="CJ67" i="27"/>
  <c r="CJ83" i="27" s="1"/>
  <c r="CK84" i="27" s="1"/>
  <c r="CT67" i="27"/>
  <c r="CT83" i="27" s="1"/>
  <c r="CU84" i="27" s="1"/>
  <c r="CQ67" i="27"/>
  <c r="CQ83" i="27" s="1"/>
  <c r="CR84" i="27" s="1"/>
  <c r="CS67" i="27"/>
  <c r="CS83" i="27" s="1"/>
  <c r="CT84" i="27" s="1"/>
  <c r="CV67" i="27"/>
  <c r="CV83" i="27" s="1"/>
  <c r="CW84" i="27" s="1"/>
  <c r="CX67" i="27"/>
  <c r="CX83" i="27" s="1"/>
  <c r="CY84" i="27" s="1"/>
  <c r="CM67" i="27"/>
  <c r="CM83" i="27" s="1"/>
  <c r="CN84" i="27" s="1"/>
  <c r="CN67" i="27"/>
  <c r="CN83" i="27" s="1"/>
  <c r="CO84" i="27" s="1"/>
  <c r="CK67" i="27"/>
  <c r="CK83" i="27" s="1"/>
  <c r="CL84" i="27" s="1"/>
  <c r="DF67" i="27"/>
  <c r="DF83" i="27" s="1"/>
  <c r="DG84" i="27" s="1"/>
  <c r="DC67" i="27"/>
  <c r="DC83" i="27" s="1"/>
  <c r="DD84" i="27" s="1"/>
  <c r="CZ67" i="27"/>
  <c r="CZ83" i="27" s="1"/>
  <c r="DA84" i="27" s="1"/>
  <c r="CY67" i="27"/>
  <c r="CY83" i="27" s="1"/>
  <c r="CZ84" i="27" s="1"/>
  <c r="DB67" i="27"/>
  <c r="DB83" i="27" s="1"/>
  <c r="DC84" i="27" s="1"/>
  <c r="DD67" i="27"/>
  <c r="DD83" i="27" s="1"/>
  <c r="DE84" i="27" s="1"/>
  <c r="DN96" i="9"/>
  <c r="DN57" i="27" s="1"/>
  <c r="DQ96" i="9"/>
  <c r="DQ57" i="27" s="1"/>
  <c r="DH96" i="9"/>
  <c r="DH57" i="27" s="1"/>
  <c r="DO96" i="9"/>
  <c r="DO57" i="27" s="1"/>
  <c r="DL96" i="9"/>
  <c r="DL57" i="27" s="1"/>
  <c r="DK96" i="9"/>
  <c r="DK57" i="27" s="1"/>
  <c r="DM96" i="9"/>
  <c r="DM57" i="27" s="1"/>
  <c r="DF110" i="9"/>
  <c r="CW110" i="9"/>
  <c r="DC110" i="9"/>
  <c r="DE110" i="9"/>
  <c r="CU57" i="27"/>
  <c r="CU67" i="27" s="1"/>
  <c r="M10" i="19"/>
  <c r="L57" i="27" s="1"/>
  <c r="L68" i="27" s="1"/>
  <c r="IJ83" i="27"/>
  <c r="BL84" i="27"/>
  <c r="IJ84" i="27" s="1"/>
  <c r="DD110" i="9"/>
  <c r="DR96" i="9"/>
  <c r="DR57" i="27" s="1"/>
  <c r="DI96" i="9"/>
  <c r="DI57" i="27" s="1"/>
  <c r="DP96" i="9"/>
  <c r="DP57" i="27" s="1"/>
  <c r="DJ96" i="9"/>
  <c r="DJ57" i="27" s="1"/>
  <c r="CV110" i="9"/>
  <c r="CY110" i="9"/>
  <c r="CX110" i="9"/>
  <c r="DB110" i="9"/>
  <c r="CU110" i="9"/>
  <c r="IK57" i="27"/>
  <c r="IK67" i="27" s="1"/>
  <c r="BZ83" i="27"/>
  <c r="DG96" i="9"/>
  <c r="DG110" i="9" s="1"/>
  <c r="CZ110" i="9"/>
  <c r="DA110" i="9"/>
  <c r="BS146" i="27"/>
  <c r="BS182" i="27" s="1"/>
  <c r="BD183" i="27"/>
  <c r="BQ146" i="27"/>
  <c r="BQ182" i="27" s="1"/>
  <c r="AP56" i="30"/>
  <c r="AQ67" i="30" s="1"/>
  <c r="II177" i="27"/>
  <c r="BM146" i="27"/>
  <c r="BM182" i="27" s="1"/>
  <c r="BR146" i="27"/>
  <c r="BR182" i="27" s="1"/>
  <c r="BJ183" i="27"/>
  <c r="BO152" i="27"/>
  <c r="BP152" i="27" s="1"/>
  <c r="DI121" i="27"/>
  <c r="DJ122" i="27" s="1"/>
  <c r="BE152" i="27"/>
  <c r="BO146" i="27"/>
  <c r="BO182" i="27" s="1"/>
  <c r="IJ145" i="27"/>
  <c r="I210" i="60"/>
  <c r="K128" i="27"/>
  <c r="CW123" i="27"/>
  <c r="CX120" i="27" s="1"/>
  <c r="CX123" i="27" s="1"/>
  <c r="CY120" i="27" s="1"/>
  <c r="CY123" i="27" s="1"/>
  <c r="CZ120" i="27" s="1"/>
  <c r="CZ123" i="27" s="1"/>
  <c r="DA120" i="27" s="1"/>
  <c r="DA123" i="27" s="1"/>
  <c r="DB120" i="27" s="1"/>
  <c r="DB123" i="27" s="1"/>
  <c r="DC120" i="27" s="1"/>
  <c r="DC123" i="27" s="1"/>
  <c r="DD120" i="27" s="1"/>
  <c r="DD123" i="27" s="1"/>
  <c r="DE120" i="27" s="1"/>
  <c r="DE123" i="27" s="1"/>
  <c r="DF120" i="27" s="1"/>
  <c r="DF123" i="27" s="1"/>
  <c r="DG120" i="27" s="1"/>
  <c r="DG123" i="27" s="1"/>
  <c r="DH120" i="27" s="1"/>
  <c r="DH123" i="27" s="1"/>
  <c r="DI120" i="27" s="1"/>
  <c r="BV177" i="27"/>
  <c r="BW83" i="19" s="1"/>
  <c r="J83" i="19" s="1"/>
  <c r="H115" i="19"/>
  <c r="AO78" i="30"/>
  <c r="CO77" i="9"/>
  <c r="CO81" i="9" s="1"/>
  <c r="CO82" i="9" s="1"/>
  <c r="BU146" i="27"/>
  <c r="BU182" i="27" s="1"/>
  <c r="BL146" i="27"/>
  <c r="BL182" i="27" s="1"/>
  <c r="IJ176" i="27"/>
  <c r="IM121" i="27"/>
  <c r="CF145" i="27"/>
  <c r="CF176" i="27" s="1"/>
  <c r="BX145" i="27"/>
  <c r="BX176" i="27" s="1"/>
  <c r="CH145" i="27"/>
  <c r="CH176" i="27" s="1"/>
  <c r="CD145" i="27"/>
  <c r="CD176" i="27" s="1"/>
  <c r="BZ145" i="27"/>
  <c r="BZ176" i="27" s="1"/>
  <c r="CG145" i="27"/>
  <c r="CG176" i="27" s="1"/>
  <c r="CC145" i="27"/>
  <c r="CC176" i="27" s="1"/>
  <c r="BY145" i="27"/>
  <c r="BY176" i="27" s="1"/>
  <c r="CB145" i="27"/>
  <c r="CB176" i="27" s="1"/>
  <c r="CE145" i="27"/>
  <c r="CE176" i="27" s="1"/>
  <c r="CA145" i="27"/>
  <c r="CA176" i="27" s="1"/>
  <c r="BW145" i="27"/>
  <c r="BW176" i="27" s="1"/>
  <c r="O59" i="60"/>
  <c r="O60" i="60" s="1"/>
  <c r="DR121" i="27"/>
  <c r="DS122" i="27" s="1"/>
  <c r="IN109" i="27"/>
  <c r="N169" i="31" s="1"/>
  <c r="I196" i="60"/>
  <c r="J68" i="60"/>
  <c r="K205" i="60" s="1"/>
  <c r="K208" i="60" s="1"/>
  <c r="DL121" i="27"/>
  <c r="DM122" i="27" s="1"/>
  <c r="DN84" i="19" s="1"/>
  <c r="DO121" i="27"/>
  <c r="DP122" i="27" s="1"/>
  <c r="DQ84" i="19" s="1"/>
  <c r="DD77" i="9"/>
  <c r="DD81" i="9" s="1"/>
  <c r="DD82" i="9" s="1"/>
  <c r="IN108" i="27"/>
  <c r="N168" i="31" s="1"/>
  <c r="L69" i="60"/>
  <c r="M206" i="60" s="1"/>
  <c r="L109" i="27"/>
  <c r="L127" i="27" s="1"/>
  <c r="L114" i="9"/>
  <c r="J236" i="46"/>
  <c r="J195" i="60"/>
  <c r="DW109" i="27"/>
  <c r="DW127" i="27" s="1"/>
  <c r="DX128" i="27" s="1"/>
  <c r="DY84" i="19" s="1"/>
  <c r="DW114" i="9"/>
  <c r="DW108" i="27"/>
  <c r="DW113" i="9"/>
  <c r="EA108" i="27"/>
  <c r="EA113" i="9"/>
  <c r="DU108" i="27"/>
  <c r="DU113" i="9"/>
  <c r="DY108" i="27"/>
  <c r="DY113" i="9"/>
  <c r="EC108" i="27"/>
  <c r="EC113" i="9"/>
  <c r="DV108" i="27"/>
  <c r="DV113" i="9"/>
  <c r="I87" i="60"/>
  <c r="G134" i="29"/>
  <c r="DK112" i="9"/>
  <c r="DY109" i="27"/>
  <c r="DY127" i="27" s="1"/>
  <c r="DZ128" i="27" s="1"/>
  <c r="EA84" i="19" s="1"/>
  <c r="DY114" i="9"/>
  <c r="DT109" i="27"/>
  <c r="DT127" i="27" s="1"/>
  <c r="DU128" i="27" s="1"/>
  <c r="DV84" i="19" s="1"/>
  <c r="DT114" i="9"/>
  <c r="DX109" i="27"/>
  <c r="DX127" i="27" s="1"/>
  <c r="DY128" i="27" s="1"/>
  <c r="DX114" i="9"/>
  <c r="EB109" i="27"/>
  <c r="EB127" i="27" s="1"/>
  <c r="EC128" i="27" s="1"/>
  <c r="ED84" i="19" s="1"/>
  <c r="EB114" i="9"/>
  <c r="K232" i="46"/>
  <c r="K191" i="60"/>
  <c r="M66" i="60"/>
  <c r="DT108" i="27"/>
  <c r="DT113" i="9"/>
  <c r="DX108" i="27"/>
  <c r="DX113" i="9"/>
  <c r="EB108" i="27"/>
  <c r="EB113" i="9"/>
  <c r="DZ108" i="27"/>
  <c r="DZ113" i="9"/>
  <c r="ED108" i="27"/>
  <c r="ED113" i="9"/>
  <c r="J115" i="19"/>
  <c r="I116" i="60"/>
  <c r="Q38" i="1"/>
  <c r="X66" i="29" s="1"/>
  <c r="X91" i="29" s="1"/>
  <c r="K10" i="60"/>
  <c r="F38" i="60"/>
  <c r="J205" i="60"/>
  <c r="I71" i="60"/>
  <c r="L70" i="60"/>
  <c r="M207" i="60" s="1"/>
  <c r="J112" i="9"/>
  <c r="F198" i="60"/>
  <c r="F197" i="60"/>
  <c r="DS109" i="27"/>
  <c r="DS127" i="27" s="1"/>
  <c r="DS114" i="9"/>
  <c r="EA109" i="27"/>
  <c r="EA127" i="27" s="1"/>
  <c r="EB128" i="27" s="1"/>
  <c r="EA114" i="9"/>
  <c r="DU109" i="27"/>
  <c r="DU127" i="27" s="1"/>
  <c r="DV128" i="27" s="1"/>
  <c r="DU114" i="9"/>
  <c r="DS108" i="27"/>
  <c r="DS113" i="9"/>
  <c r="G231" i="46"/>
  <c r="G190" i="60"/>
  <c r="J235" i="46"/>
  <c r="J194" i="60"/>
  <c r="H198" i="46"/>
  <c r="H216" i="60"/>
  <c r="DV109" i="27"/>
  <c r="DV127" i="27" s="1"/>
  <c r="DW128" i="27" s="1"/>
  <c r="DX84" i="19" s="1"/>
  <c r="DV114" i="9"/>
  <c r="DZ109" i="27"/>
  <c r="DZ127" i="27" s="1"/>
  <c r="EA128" i="27" s="1"/>
  <c r="EB84" i="19" s="1"/>
  <c r="DZ114" i="9"/>
  <c r="ED109" i="27"/>
  <c r="ED127" i="27" s="1"/>
  <c r="EE128" i="27" s="1"/>
  <c r="ED114" i="9"/>
  <c r="DJ112" i="9"/>
  <c r="DP112" i="9"/>
  <c r="DA112" i="9"/>
  <c r="M203" i="60"/>
  <c r="L65" i="60"/>
  <c r="DH112" i="9"/>
  <c r="EC109" i="27"/>
  <c r="EC127" i="27" s="1"/>
  <c r="ED128" i="27" s="1"/>
  <c r="EE84" i="19" s="1"/>
  <c r="EC114" i="9"/>
  <c r="K109" i="19"/>
  <c r="J114" i="46" s="1"/>
  <c r="I109" i="60"/>
  <c r="L202" i="60"/>
  <c r="K67" i="60"/>
  <c r="DO112" i="9"/>
  <c r="DB112" i="9"/>
  <c r="DD112" i="9"/>
  <c r="CY112" i="9"/>
  <c r="CU112" i="9"/>
  <c r="CW112" i="9"/>
  <c r="F198" i="46"/>
  <c r="G171" i="29"/>
  <c r="F165" i="46" s="1"/>
  <c r="F161" i="46"/>
  <c r="CW89" i="9"/>
  <c r="CW90" i="9" s="1"/>
  <c r="CR97" i="9"/>
  <c r="CR106" i="27" s="1"/>
  <c r="CR110" i="27" s="1"/>
  <c r="CL77" i="9"/>
  <c r="CL81" i="9" s="1"/>
  <c r="CL82" i="9" s="1"/>
  <c r="CI116" i="27"/>
  <c r="CJ84" i="19" s="1"/>
  <c r="L84" i="19" s="1"/>
  <c r="CA106" i="27"/>
  <c r="CA110" i="27" s="1"/>
  <c r="K11" i="19"/>
  <c r="J43" i="60" s="1"/>
  <c r="J44" i="60" s="1"/>
  <c r="CP97" i="9"/>
  <c r="CP98" i="9" s="1"/>
  <c r="CM98" i="9"/>
  <c r="ES14" i="30"/>
  <c r="EJ87" i="19" s="1"/>
  <c r="P87" i="19" s="1"/>
  <c r="J66" i="29"/>
  <c r="J91" i="29" s="1"/>
  <c r="J106" i="29" s="1"/>
  <c r="I243" i="60" s="1"/>
  <c r="CM110" i="27"/>
  <c r="CU97" i="9"/>
  <c r="CU98" i="9" s="1"/>
  <c r="J52" i="1"/>
  <c r="I136" i="27"/>
  <c r="I139" i="27" s="1"/>
  <c r="H150" i="27" s="1"/>
  <c r="G44" i="16"/>
  <c r="I126" i="46"/>
  <c r="G69" i="29"/>
  <c r="F149" i="46"/>
  <c r="F126" i="60" s="1"/>
  <c r="F130" i="60" s="1"/>
  <c r="G124" i="29"/>
  <c r="DD89" i="9"/>
  <c r="DD90" i="9" s="1"/>
  <c r="DK77" i="27"/>
  <c r="DL78" i="27" s="1"/>
  <c r="J123" i="27"/>
  <c r="K120" i="27" s="1"/>
  <c r="IL107" i="27"/>
  <c r="L167" i="31" s="1"/>
  <c r="DA89" i="9"/>
  <c r="DA90" i="9" s="1"/>
  <c r="II117" i="27"/>
  <c r="IJ114" i="27" s="1"/>
  <c r="IJ117" i="27" s="1"/>
  <c r="IK114" i="27" s="1"/>
  <c r="I170" i="31"/>
  <c r="BN79" i="9"/>
  <c r="BN80" i="9" s="1"/>
  <c r="L171" i="31"/>
  <c r="DB76" i="9"/>
  <c r="DB77" i="9" s="1"/>
  <c r="DB89" i="9"/>
  <c r="DB90" i="9" s="1"/>
  <c r="CW97" i="9"/>
  <c r="CW98" i="9" s="1"/>
  <c r="IL129" i="27"/>
  <c r="IM126" i="27" s="1"/>
  <c r="DH77" i="27"/>
  <c r="DI78" i="27" s="1"/>
  <c r="F177" i="29"/>
  <c r="F165" i="29"/>
  <c r="AL89" i="56"/>
  <c r="N89" i="56" s="1"/>
  <c r="AK43" i="56"/>
  <c r="AK78" i="56"/>
  <c r="AL56" i="56"/>
  <c r="AM67" i="56" s="1"/>
  <c r="BV91" i="56"/>
  <c r="BU80" i="56"/>
  <c r="BU45" i="56"/>
  <c r="BV58" i="56"/>
  <c r="BW69" i="56" s="1"/>
  <c r="AT91" i="56"/>
  <c r="AS45" i="56"/>
  <c r="AS80" i="56"/>
  <c r="AT58" i="56"/>
  <c r="DA45" i="56"/>
  <c r="DB91" i="56"/>
  <c r="DA80" i="56"/>
  <c r="DB58" i="56"/>
  <c r="F25" i="56"/>
  <c r="F57" i="56"/>
  <c r="F68" i="56"/>
  <c r="F70" i="56" s="1"/>
  <c r="F33" i="56"/>
  <c r="F35" i="56" s="1"/>
  <c r="AO80" i="56"/>
  <c r="AP58" i="56"/>
  <c r="AO45" i="56"/>
  <c r="AP91" i="56"/>
  <c r="BY80" i="56"/>
  <c r="BZ58" i="56"/>
  <c r="CA69" i="56" s="1"/>
  <c r="BZ91" i="56"/>
  <c r="BY45" i="56"/>
  <c r="BI45" i="56"/>
  <c r="BJ58" i="56"/>
  <c r="BJ91" i="56"/>
  <c r="BI80" i="56"/>
  <c r="F130" i="29"/>
  <c r="CK80" i="56"/>
  <c r="CL58" i="56"/>
  <c r="CK45" i="56"/>
  <c r="CL91" i="56"/>
  <c r="CO32" i="56"/>
  <c r="CO22" i="56"/>
  <c r="CP58" i="56"/>
  <c r="CO45" i="56"/>
  <c r="CP91" i="56"/>
  <c r="CO80" i="56"/>
  <c r="CS80" i="56"/>
  <c r="CS45" i="56"/>
  <c r="CT91" i="56"/>
  <c r="CT58" i="56"/>
  <c r="CU69" i="56" s="1"/>
  <c r="R14" i="56"/>
  <c r="AX91" i="56"/>
  <c r="AX58" i="56"/>
  <c r="AY69" i="56" s="1"/>
  <c r="AW45" i="56"/>
  <c r="AW80" i="56"/>
  <c r="BQ80" i="56"/>
  <c r="BR58" i="56"/>
  <c r="BQ45" i="56"/>
  <c r="BR91" i="56"/>
  <c r="AK80" i="56"/>
  <c r="AL58" i="56"/>
  <c r="AK45" i="56"/>
  <c r="AL91" i="56"/>
  <c r="N91" i="56" s="1"/>
  <c r="AP89" i="56"/>
  <c r="AO78" i="56"/>
  <c r="AO43" i="56"/>
  <c r="AP56" i="56"/>
  <c r="AQ67" i="56" s="1"/>
  <c r="CW14" i="56"/>
  <c r="BE45" i="56"/>
  <c r="BF91" i="56"/>
  <c r="BE80" i="56"/>
  <c r="BF58" i="56"/>
  <c r="BG69" i="56" s="1"/>
  <c r="T67" i="56"/>
  <c r="S78" i="56"/>
  <c r="BC56" i="56"/>
  <c r="S43" i="56"/>
  <c r="CG45" i="56"/>
  <c r="CH91" i="56"/>
  <c r="CH58" i="56"/>
  <c r="CG80" i="56"/>
  <c r="AS79" i="56"/>
  <c r="AT57" i="56"/>
  <c r="AS44" i="56"/>
  <c r="AT90" i="56"/>
  <c r="F42" i="56"/>
  <c r="F77" i="56"/>
  <c r="AY78" i="56"/>
  <c r="AZ56" i="56"/>
  <c r="AY43" i="56"/>
  <c r="AZ89" i="56"/>
  <c r="N55" i="56"/>
  <c r="N21" i="56"/>
  <c r="M25" i="56"/>
  <c r="N31" i="56"/>
  <c r="N35" i="56" s="1"/>
  <c r="CX91" i="56"/>
  <c r="CW80" i="56"/>
  <c r="CX58" i="56"/>
  <c r="CW45" i="56"/>
  <c r="BB91" i="56"/>
  <c r="BA80" i="56"/>
  <c r="BB58" i="56"/>
  <c r="BC69" i="56" s="1"/>
  <c r="BA45" i="56"/>
  <c r="T22" i="56"/>
  <c r="T56" i="56"/>
  <c r="T32" i="56"/>
  <c r="BM80" i="56"/>
  <c r="BM45" i="56"/>
  <c r="BN91" i="56"/>
  <c r="BN58" i="56"/>
  <c r="CD91" i="56"/>
  <c r="CD58" i="56"/>
  <c r="CC80" i="56"/>
  <c r="CC45" i="56"/>
  <c r="AL90" i="56"/>
  <c r="N90" i="56" s="1"/>
  <c r="AK79" i="56"/>
  <c r="AL57" i="56"/>
  <c r="AK44" i="56"/>
  <c r="AP90" i="56"/>
  <c r="AO44" i="56"/>
  <c r="AO79" i="56"/>
  <c r="AP57" i="56"/>
  <c r="AQ68" i="56" s="1"/>
  <c r="AT56" i="56"/>
  <c r="AS43" i="56"/>
  <c r="AS78" i="56"/>
  <c r="AT89" i="56"/>
  <c r="AQ21" i="56"/>
  <c r="AQ31" i="56"/>
  <c r="AQ35" i="56" s="1"/>
  <c r="AP25" i="56"/>
  <c r="AX56" i="56"/>
  <c r="AY67" i="56" s="1"/>
  <c r="AW78" i="56"/>
  <c r="AX89" i="56"/>
  <c r="AW43" i="56"/>
  <c r="DA77" i="9"/>
  <c r="DA81" i="9" s="1"/>
  <c r="DA82" i="9" s="1"/>
  <c r="BQ88" i="9"/>
  <c r="BP79" i="9"/>
  <c r="BP80" i="9" s="1"/>
  <c r="CV129" i="27"/>
  <c r="CW126" i="27" s="1"/>
  <c r="CW129" i="27" s="1"/>
  <c r="CX126" i="27" s="1"/>
  <c r="CX129" i="27" s="1"/>
  <c r="CY126" i="27" s="1"/>
  <c r="CY129" i="27" s="1"/>
  <c r="CZ126" i="27" s="1"/>
  <c r="CZ129" i="27" s="1"/>
  <c r="DA126" i="27" s="1"/>
  <c r="DA129" i="27" s="1"/>
  <c r="DB126" i="27" s="1"/>
  <c r="DB129" i="27" s="1"/>
  <c r="DC126" i="27" s="1"/>
  <c r="DC129" i="27" s="1"/>
  <c r="DD126" i="27" s="1"/>
  <c r="DD129" i="27" s="1"/>
  <c r="DE126" i="27" s="1"/>
  <c r="DE129" i="27" s="1"/>
  <c r="DF126" i="27" s="1"/>
  <c r="DF129" i="27" s="1"/>
  <c r="DG126" i="27" s="1"/>
  <c r="DG129" i="27" s="1"/>
  <c r="DH126" i="27" s="1"/>
  <c r="CT115" i="27"/>
  <c r="IL115" i="27" s="1"/>
  <c r="BW117" i="27"/>
  <c r="BX114" i="27" s="1"/>
  <c r="BX117" i="27" s="1"/>
  <c r="BY114" i="27" s="1"/>
  <c r="BY117" i="27" s="1"/>
  <c r="BZ114" i="27" s="1"/>
  <c r="BZ117" i="27" s="1"/>
  <c r="CA114" i="27" s="1"/>
  <c r="CA117" i="27" s="1"/>
  <c r="CB114" i="27" s="1"/>
  <c r="CB117" i="27" s="1"/>
  <c r="CC114" i="27" s="1"/>
  <c r="CC117" i="27" s="1"/>
  <c r="CD114" i="27" s="1"/>
  <c r="CD117" i="27" s="1"/>
  <c r="CE114" i="27" s="1"/>
  <c r="CE117" i="27" s="1"/>
  <c r="CF114" i="27" s="1"/>
  <c r="CF117" i="27" s="1"/>
  <c r="CG114" i="27" s="1"/>
  <c r="CG117" i="27" s="1"/>
  <c r="CH114" i="27" s="1"/>
  <c r="CH117" i="27" s="1"/>
  <c r="CI114" i="27" s="1"/>
  <c r="CU107" i="27"/>
  <c r="II175" i="27"/>
  <c r="IH179" i="27"/>
  <c r="EM61" i="27"/>
  <c r="EM64" i="27" s="1"/>
  <c r="EE61" i="27"/>
  <c r="EE64" i="27" s="1"/>
  <c r="DC98" i="9"/>
  <c r="DC106" i="27"/>
  <c r="DC110" i="27" s="1"/>
  <c r="DJ107" i="27"/>
  <c r="BX84" i="19"/>
  <c r="K84" i="19" s="1"/>
  <c r="IK116" i="27"/>
  <c r="K170" i="31" s="1"/>
  <c r="DV62" i="27"/>
  <c r="ED62" i="27"/>
  <c r="CQ98" i="9"/>
  <c r="CQ106" i="27"/>
  <c r="CQ110" i="27" s="1"/>
  <c r="AY146" i="27"/>
  <c r="II142" i="27"/>
  <c r="CI83" i="27"/>
  <c r="IL57" i="27"/>
  <c r="IL67" i="27" s="1"/>
  <c r="DK107" i="27"/>
  <c r="CY84" i="19"/>
  <c r="IM122" i="27"/>
  <c r="DD107" i="27"/>
  <c r="DX62" i="27"/>
  <c r="EI61" i="27"/>
  <c r="EI64" i="27" s="1"/>
  <c r="DI69" i="9"/>
  <c r="DI107" i="27" s="1"/>
  <c r="DF98" i="9"/>
  <c r="DF106" i="27"/>
  <c r="DF110" i="27" s="1"/>
  <c r="BD23" i="30"/>
  <c r="BD33" i="30"/>
  <c r="EP61" i="27"/>
  <c r="EP64" i="27" s="1"/>
  <c r="EL61" i="27"/>
  <c r="EL64" i="27" s="1"/>
  <c r="EH61" i="27"/>
  <c r="EH64" i="27" s="1"/>
  <c r="CO98" i="9"/>
  <c r="CO106" i="27"/>
  <c r="CO110" i="27" s="1"/>
  <c r="DA98" i="9"/>
  <c r="DA106" i="27"/>
  <c r="CL98" i="9"/>
  <c r="CL106" i="27"/>
  <c r="CL110" i="27" s="1"/>
  <c r="BT88" i="9"/>
  <c r="CK98" i="9"/>
  <c r="CK106" i="27"/>
  <c r="CK110" i="27" s="1"/>
  <c r="CU89" i="9"/>
  <c r="CU90" i="9" s="1"/>
  <c r="BS79" i="9"/>
  <c r="BS80" i="9" s="1"/>
  <c r="CN98" i="9"/>
  <c r="CN106" i="27"/>
  <c r="CN110" i="27" s="1"/>
  <c r="AM182" i="27"/>
  <c r="IH182" i="27" s="1"/>
  <c r="AO183" i="27"/>
  <c r="IH146" i="27"/>
  <c r="IH147" i="27" s="1"/>
  <c r="CW107" i="27"/>
  <c r="DA107" i="27"/>
  <c r="DY62" i="27"/>
  <c r="DP107" i="27"/>
  <c r="DS62" i="27"/>
  <c r="IO61" i="27"/>
  <c r="EA62" i="27"/>
  <c r="AT43" i="30"/>
  <c r="EO61" i="27"/>
  <c r="EO64" i="27" s="1"/>
  <c r="EK61" i="27"/>
  <c r="EK64" i="27" s="1"/>
  <c r="EG61" i="27"/>
  <c r="EG64" i="27" s="1"/>
  <c r="DR69" i="9"/>
  <c r="DR107" i="27" s="1"/>
  <c r="DQ69" i="9"/>
  <c r="DQ76" i="9" s="1"/>
  <c r="DQ97" i="9" s="1"/>
  <c r="CT98" i="9"/>
  <c r="CT106" i="27"/>
  <c r="CT110" i="27" s="1"/>
  <c r="DD98" i="9"/>
  <c r="DD106" i="27"/>
  <c r="CI106" i="27"/>
  <c r="DH107" i="27"/>
  <c r="CW84" i="19"/>
  <c r="IM128" i="27"/>
  <c r="AM71" i="27"/>
  <c r="DO107" i="27"/>
  <c r="DZ62" i="27"/>
  <c r="DI77" i="27"/>
  <c r="DJ78" i="27" s="1"/>
  <c r="DJ77" i="27"/>
  <c r="DK78" i="27" s="1"/>
  <c r="AU22" i="30"/>
  <c r="AU32" i="30"/>
  <c r="DT62" i="27"/>
  <c r="EB62" i="27"/>
  <c r="EN61" i="27"/>
  <c r="EN64" i="27" s="1"/>
  <c r="EJ61" i="27"/>
  <c r="EJ64" i="27" s="1"/>
  <c r="EF61" i="27"/>
  <c r="EF64" i="27" s="1"/>
  <c r="CD98" i="9"/>
  <c r="CD106" i="27"/>
  <c r="CD110" i="27" s="1"/>
  <c r="DN69" i="9"/>
  <c r="DN107" i="27" s="1"/>
  <c r="BK142" i="27"/>
  <c r="J20" i="19"/>
  <c r="CY107" i="27"/>
  <c r="DU62" i="27"/>
  <c r="EC62" i="27"/>
  <c r="IN62" i="27"/>
  <c r="IN66" i="27" s="1"/>
  <c r="IN63" i="27"/>
  <c r="IN64" i="27" s="1"/>
  <c r="AF182" i="27"/>
  <c r="AF183" i="27"/>
  <c r="IG146" i="27"/>
  <c r="IG147" i="27" s="1"/>
  <c r="DL77" i="27"/>
  <c r="DM78" i="27" s="1"/>
  <c r="DM77" i="27"/>
  <c r="DN78" i="27" s="1"/>
  <c r="DH128" i="27"/>
  <c r="IN127" i="27"/>
  <c r="DW62" i="27"/>
  <c r="AY175" i="27"/>
  <c r="AY178" i="27" s="1"/>
  <c r="AZ175" i="27" s="1"/>
  <c r="AZ178" i="27" s="1"/>
  <c r="BA175" i="27" s="1"/>
  <c r="BA178" i="27" s="1"/>
  <c r="BB175" i="27" s="1"/>
  <c r="BB178" i="27" s="1"/>
  <c r="BC175" i="27" s="1"/>
  <c r="BC178" i="27" s="1"/>
  <c r="BD175" i="27" s="1"/>
  <c r="BD178" i="27" s="1"/>
  <c r="BE175" i="27" s="1"/>
  <c r="BE178" i="27" s="1"/>
  <c r="BF175" i="27" s="1"/>
  <c r="BF178" i="27" s="1"/>
  <c r="BG175" i="27" s="1"/>
  <c r="BG178" i="27" s="1"/>
  <c r="BH175" i="27" s="1"/>
  <c r="BH178" i="27" s="1"/>
  <c r="BI175" i="27" s="1"/>
  <c r="BI178" i="27" s="1"/>
  <c r="BJ175" i="27" s="1"/>
  <c r="BJ178" i="27" s="1"/>
  <c r="AB41" i="27"/>
  <c r="K57" i="27"/>
  <c r="K68" i="27" s="1"/>
  <c r="BU45" i="30"/>
  <c r="BV24" i="30"/>
  <c r="BV34" i="30"/>
  <c r="BV45" i="30" s="1"/>
  <c r="F40" i="27"/>
  <c r="BO88" i="9"/>
  <c r="K121" i="27"/>
  <c r="L108" i="27"/>
  <c r="L122" i="27" s="1"/>
  <c r="BU79" i="9"/>
  <c r="BU80" i="9" s="1"/>
  <c r="BL79" i="9"/>
  <c r="BL80" i="9" s="1"/>
  <c r="BR79" i="9"/>
  <c r="BR80" i="9" s="1"/>
  <c r="BM79" i="9"/>
  <c r="BM80" i="9" s="1"/>
  <c r="BV79" i="9"/>
  <c r="BV80" i="9" s="1"/>
  <c r="CZ97" i="9"/>
  <c r="BK88" i="9"/>
  <c r="DO89" i="9"/>
  <c r="DO90" i="9" s="1"/>
  <c r="DT109" i="9"/>
  <c r="DT96" i="9" s="1"/>
  <c r="DT57" i="27" s="1"/>
  <c r="DU109" i="9"/>
  <c r="DU96" i="9" s="1"/>
  <c r="CG83" i="9"/>
  <c r="CG87" i="9" s="1"/>
  <c r="CG88" i="9" s="1"/>
  <c r="CG35" i="16"/>
  <c r="CG142" i="27" s="1"/>
  <c r="CC83" i="9"/>
  <c r="CC87" i="9" s="1"/>
  <c r="CC79" i="9" s="1"/>
  <c r="CC80" i="9" s="1"/>
  <c r="CC35" i="16"/>
  <c r="CC142" i="27" s="1"/>
  <c r="BY83" i="9"/>
  <c r="BY87" i="9" s="1"/>
  <c r="BY88" i="9" s="1"/>
  <c r="BY35" i="16"/>
  <c r="BY142" i="27" s="1"/>
  <c r="CF83" i="9"/>
  <c r="CF87" i="9" s="1"/>
  <c r="CF88" i="9" s="1"/>
  <c r="CF35" i="16"/>
  <c r="CB83" i="9"/>
  <c r="CB87" i="9" s="1"/>
  <c r="CB88" i="9" s="1"/>
  <c r="CB35" i="16"/>
  <c r="BX83" i="9"/>
  <c r="BX87" i="9" s="1"/>
  <c r="BX88" i="9" s="1"/>
  <c r="BX35" i="16"/>
  <c r="CE83" i="9"/>
  <c r="CE87" i="9" s="1"/>
  <c r="CE88" i="9" s="1"/>
  <c r="CE35" i="16"/>
  <c r="CA83" i="9"/>
  <c r="CA87" i="9" s="1"/>
  <c r="CA79" i="9" s="1"/>
  <c r="CA80" i="9" s="1"/>
  <c r="CA35" i="16"/>
  <c r="CA142" i="27" s="1"/>
  <c r="BW83" i="9"/>
  <c r="BW87" i="9" s="1"/>
  <c r="BW88" i="9" s="1"/>
  <c r="BW35" i="16"/>
  <c r="DK89" i="9"/>
  <c r="DK90" i="9" s="1"/>
  <c r="CH83" i="9"/>
  <c r="CH87" i="9" s="1"/>
  <c r="CH79" i="9" s="1"/>
  <c r="CH80" i="9" s="1"/>
  <c r="CH35" i="16"/>
  <c r="CD83" i="9"/>
  <c r="CD87" i="9" s="1"/>
  <c r="CD79" i="9" s="1"/>
  <c r="CD80" i="9" s="1"/>
  <c r="BZ83" i="9"/>
  <c r="BZ87" i="9" s="1"/>
  <c r="BZ79" i="9" s="1"/>
  <c r="BZ80" i="9" s="1"/>
  <c r="BZ35" i="16"/>
  <c r="BZ142" i="27" s="1"/>
  <c r="CB30" i="16"/>
  <c r="DP76" i="9"/>
  <c r="DP97" i="9" s="1"/>
  <c r="DH89" i="9"/>
  <c r="DH90" i="9" s="1"/>
  <c r="EO108" i="9"/>
  <c r="EO84" i="9"/>
  <c r="EO105" i="9"/>
  <c r="EO107" i="9"/>
  <c r="EO106" i="9"/>
  <c r="EO70" i="9"/>
  <c r="EO71" i="9"/>
  <c r="EO67" i="9"/>
  <c r="EO68" i="9" s="1"/>
  <c r="EK108" i="9"/>
  <c r="EK84" i="9"/>
  <c r="EK105" i="9"/>
  <c r="EK107" i="9"/>
  <c r="EK106" i="9"/>
  <c r="EK70" i="9"/>
  <c r="EK71" i="9"/>
  <c r="EK67" i="9"/>
  <c r="EG108" i="9"/>
  <c r="EG84" i="9"/>
  <c r="EG106" i="9"/>
  <c r="EG105" i="9"/>
  <c r="EG107" i="9"/>
  <c r="EG70" i="9"/>
  <c r="EG71" i="9"/>
  <c r="EG67" i="9"/>
  <c r="CU81" i="9"/>
  <c r="CU82" i="9" s="1"/>
  <c r="CP81" i="9"/>
  <c r="CP82" i="9" s="1"/>
  <c r="DK77" i="9"/>
  <c r="DK97" i="9"/>
  <c r="DT85" i="9"/>
  <c r="DT86" i="9" s="1"/>
  <c r="DO77" i="9"/>
  <c r="DO97" i="9"/>
  <c r="DF81" i="9"/>
  <c r="DF82" i="9" s="1"/>
  <c r="DZ68" i="9"/>
  <c r="ED85" i="9"/>
  <c r="ED86" i="9" s="1"/>
  <c r="EN108" i="9"/>
  <c r="EN84" i="9"/>
  <c r="EN85" i="9" s="1"/>
  <c r="EN86" i="9" s="1"/>
  <c r="EN107" i="9"/>
  <c r="EN106" i="9"/>
  <c r="EN105" i="9"/>
  <c r="EN70" i="9"/>
  <c r="EN71" i="9"/>
  <c r="EN67" i="9"/>
  <c r="EJ108" i="9"/>
  <c r="EJ84" i="9"/>
  <c r="EJ107" i="9"/>
  <c r="EJ106" i="9"/>
  <c r="EJ105" i="9"/>
  <c r="EJ70" i="9"/>
  <c r="EJ71" i="9"/>
  <c r="EJ67" i="9"/>
  <c r="EJ68" i="9" s="1"/>
  <c r="EF108" i="9"/>
  <c r="EF84" i="9"/>
  <c r="EF85" i="9" s="1"/>
  <c r="EF86" i="9" s="1"/>
  <c r="EF107" i="9"/>
  <c r="EF106" i="9"/>
  <c r="EF105" i="9"/>
  <c r="EF70" i="9"/>
  <c r="EF71" i="9"/>
  <c r="EF67" i="9"/>
  <c r="EF68" i="9" s="1"/>
  <c r="DS69" i="9"/>
  <c r="DS76" i="9" s="1"/>
  <c r="DS109" i="9"/>
  <c r="DW85" i="9"/>
  <c r="DW86" i="9" s="1"/>
  <c r="EA68" i="9"/>
  <c r="DT68" i="9"/>
  <c r="EB68" i="9"/>
  <c r="EB109" i="9"/>
  <c r="EB85" i="9"/>
  <c r="EB86" i="9" s="1"/>
  <c r="CK81" i="9"/>
  <c r="CK82" i="9" s="1"/>
  <c r="DU85" i="9"/>
  <c r="DU86" i="9" s="1"/>
  <c r="DY69" i="9"/>
  <c r="DY89" i="9" s="1"/>
  <c r="DY90" i="9" s="1"/>
  <c r="EC85" i="9"/>
  <c r="EC86" i="9" s="1"/>
  <c r="H99" i="9"/>
  <c r="J90" i="9"/>
  <c r="J145" i="27" s="1"/>
  <c r="J176" i="27" s="1"/>
  <c r="J91" i="9"/>
  <c r="EM108" i="9"/>
  <c r="EM84" i="9"/>
  <c r="EM106" i="9"/>
  <c r="EM105" i="9"/>
  <c r="EM107" i="9"/>
  <c r="EM70" i="9"/>
  <c r="EM71" i="9"/>
  <c r="EM67" i="9"/>
  <c r="EM68" i="9" s="1"/>
  <c r="EI108" i="9"/>
  <c r="EI84" i="9"/>
  <c r="EI106" i="9"/>
  <c r="EI105" i="9"/>
  <c r="EI107" i="9"/>
  <c r="EI70" i="9"/>
  <c r="EI71" i="9"/>
  <c r="EI67" i="9"/>
  <c r="EE108" i="9"/>
  <c r="EE84" i="9"/>
  <c r="EE106" i="9"/>
  <c r="EE105" i="9"/>
  <c r="EE107" i="9"/>
  <c r="EE70" i="9"/>
  <c r="EE71" i="9"/>
  <c r="EE67" i="9"/>
  <c r="DJ76" i="9"/>
  <c r="EA109" i="9"/>
  <c r="CD81" i="9"/>
  <c r="CD82" i="9" s="1"/>
  <c r="CD35" i="16" s="1"/>
  <c r="CD142" i="27" s="1"/>
  <c r="DX109" i="9"/>
  <c r="DX85" i="9"/>
  <c r="DX86" i="9" s="1"/>
  <c r="CY76" i="9"/>
  <c r="DH77" i="9"/>
  <c r="DH97" i="9"/>
  <c r="DY109" i="9"/>
  <c r="CT81" i="9"/>
  <c r="CT82" i="9" s="1"/>
  <c r="DV109" i="9"/>
  <c r="DZ85" i="9"/>
  <c r="DZ86" i="9" s="1"/>
  <c r="ED69" i="9"/>
  <c r="ED89" i="9" s="1"/>
  <c r="ED90" i="9" s="1"/>
  <c r="ED109" i="9"/>
  <c r="I90" i="9"/>
  <c r="I145" i="27" s="1"/>
  <c r="I176" i="27" s="1"/>
  <c r="I91" i="9"/>
  <c r="EP108" i="9"/>
  <c r="EP84" i="9"/>
  <c r="EP107" i="9"/>
  <c r="EP106" i="9"/>
  <c r="EP105" i="9"/>
  <c r="EP71" i="9"/>
  <c r="EP70" i="9"/>
  <c r="EP67" i="9"/>
  <c r="EL108" i="9"/>
  <c r="EL106" i="9"/>
  <c r="EL105" i="9"/>
  <c r="EL84" i="9"/>
  <c r="EL107" i="9"/>
  <c r="EL71" i="9"/>
  <c r="EL70" i="9"/>
  <c r="EL67" i="9"/>
  <c r="EL68" i="9" s="1"/>
  <c r="EH108" i="9"/>
  <c r="EH84" i="9"/>
  <c r="EH106" i="9"/>
  <c r="EH105" i="9"/>
  <c r="EH107" i="9"/>
  <c r="EH71" i="9"/>
  <c r="EH70" i="9"/>
  <c r="EH67" i="9"/>
  <c r="DM69" i="9"/>
  <c r="DM76" i="9" s="1"/>
  <c r="DL69" i="9"/>
  <c r="DL76" i="9" s="1"/>
  <c r="DS85" i="9"/>
  <c r="DS86" i="9" s="1"/>
  <c r="DW68" i="9"/>
  <c r="DW109" i="9"/>
  <c r="EA85" i="9"/>
  <c r="EA86" i="9" s="1"/>
  <c r="DX68" i="9"/>
  <c r="DE77" i="9"/>
  <c r="DE97" i="9"/>
  <c r="CR81" i="9"/>
  <c r="CR82" i="9" s="1"/>
  <c r="CV77" i="9"/>
  <c r="CV97" i="9"/>
  <c r="CX77" i="9"/>
  <c r="CX97" i="9"/>
  <c r="DU69" i="9"/>
  <c r="DU76" i="9" s="1"/>
  <c r="DY85" i="9"/>
  <c r="DY86" i="9" s="1"/>
  <c r="EC68" i="9"/>
  <c r="EC109" i="9"/>
  <c r="CZ81" i="9"/>
  <c r="CZ82" i="9" s="1"/>
  <c r="CW81" i="9"/>
  <c r="CW82" i="9" s="1"/>
  <c r="DG69" i="9"/>
  <c r="DG76" i="9" s="1"/>
  <c r="DV69" i="9"/>
  <c r="DV76" i="9" s="1"/>
  <c r="DV85" i="9"/>
  <c r="DV86" i="9" s="1"/>
  <c r="DZ109" i="9"/>
  <c r="DC81" i="9"/>
  <c r="DC82" i="9" s="1"/>
  <c r="CP42" i="9"/>
  <c r="CT42" i="9"/>
  <c r="CL42" i="9"/>
  <c r="L9" i="31"/>
  <c r="CU41" i="9"/>
  <c r="CU42" i="9" s="1"/>
  <c r="CV41" i="9"/>
  <c r="CW41" i="9"/>
  <c r="CX41" i="9"/>
  <c r="CY41" i="9"/>
  <c r="CZ41" i="9"/>
  <c r="DA41" i="9"/>
  <c r="DB41" i="9"/>
  <c r="DC41" i="9"/>
  <c r="DD41" i="9"/>
  <c r="DE41" i="9"/>
  <c r="DF41" i="9"/>
  <c r="L45" i="9"/>
  <c r="L33" i="16" s="1"/>
  <c r="CU44" i="9"/>
  <c r="CU27" i="16" s="1"/>
  <c r="CU29" i="16" s="1"/>
  <c r="CV44" i="9"/>
  <c r="CV27" i="16" s="1"/>
  <c r="CW44" i="9"/>
  <c r="CW27" i="16" s="1"/>
  <c r="CX44" i="9"/>
  <c r="CX27" i="16" s="1"/>
  <c r="CY44" i="9"/>
  <c r="CY27" i="16" s="1"/>
  <c r="CZ44" i="9"/>
  <c r="CZ27" i="16" s="1"/>
  <c r="CZ29" i="16" s="1"/>
  <c r="DA44" i="9"/>
  <c r="DA27" i="16" s="1"/>
  <c r="DB44" i="9"/>
  <c r="DB27" i="16" s="1"/>
  <c r="DC44" i="9"/>
  <c r="DC27" i="16" s="1"/>
  <c r="DD44" i="9"/>
  <c r="DD27" i="16" s="1"/>
  <c r="DE44" i="9"/>
  <c r="DE27" i="16" s="1"/>
  <c r="DF44" i="9"/>
  <c r="DF27" i="16" s="1"/>
  <c r="DF30" i="16" s="1"/>
  <c r="DF136" i="27" s="1"/>
  <c r="DF139" i="27" s="1"/>
  <c r="DE150" i="27" s="1"/>
  <c r="CJ42" i="9"/>
  <c r="CM42" i="9"/>
  <c r="CN42" i="9"/>
  <c r="CT45" i="9"/>
  <c r="CT33" i="16" s="1"/>
  <c r="CP45" i="9"/>
  <c r="CP33" i="16" s="1"/>
  <c r="CL45" i="9"/>
  <c r="CL33" i="16" s="1"/>
  <c r="CS45" i="9"/>
  <c r="CS33" i="16" s="1"/>
  <c r="CO45" i="9"/>
  <c r="CO33" i="16" s="1"/>
  <c r="CK45" i="9"/>
  <c r="CK33" i="16" s="1"/>
  <c r="CR45" i="9"/>
  <c r="CR33" i="16" s="1"/>
  <c r="CN45" i="9"/>
  <c r="CN33" i="16" s="1"/>
  <c r="CJ45" i="9"/>
  <c r="CJ33" i="16" s="1"/>
  <c r="CQ45" i="9"/>
  <c r="CQ33" i="16" s="1"/>
  <c r="CM45" i="9"/>
  <c r="CM33" i="16" s="1"/>
  <c r="CI45" i="9"/>
  <c r="CI33" i="16" s="1"/>
  <c r="CQ42" i="9"/>
  <c r="CR42" i="9"/>
  <c r="CS42" i="9"/>
  <c r="CO42" i="9"/>
  <c r="CK42" i="9"/>
  <c r="Q40" i="9"/>
  <c r="EQ40" i="9"/>
  <c r="ER40" i="9"/>
  <c r="ES40" i="9"/>
  <c r="ET40" i="9"/>
  <c r="EU40" i="9"/>
  <c r="EV40" i="9"/>
  <c r="EW40" i="9"/>
  <c r="EX40" i="9"/>
  <c r="EY40" i="9"/>
  <c r="EZ40" i="9"/>
  <c r="FA40" i="9"/>
  <c r="FB40" i="9"/>
  <c r="J30" i="16"/>
  <c r="F42" i="55"/>
  <c r="K42" i="55"/>
  <c r="K29" i="16"/>
  <c r="K90" i="46" s="1"/>
  <c r="BN58" i="30"/>
  <c r="BO69" i="30" s="1"/>
  <c r="BM80" i="30"/>
  <c r="BN91" i="30"/>
  <c r="AT57" i="30"/>
  <c r="AU68" i="30" s="1"/>
  <c r="AS79" i="30"/>
  <c r="AT90" i="30"/>
  <c r="BF91" i="30"/>
  <c r="BF58" i="30"/>
  <c r="BG69" i="30" s="1"/>
  <c r="BE80" i="30"/>
  <c r="AX57" i="30"/>
  <c r="AY68" i="30" s="1"/>
  <c r="AW79" i="30"/>
  <c r="AX90" i="30"/>
  <c r="BB91" i="30"/>
  <c r="BA80" i="30"/>
  <c r="BB58" i="30"/>
  <c r="BC69" i="30" s="1"/>
  <c r="AL91" i="30"/>
  <c r="N91" i="30" s="1"/>
  <c r="AL58" i="30"/>
  <c r="AM69" i="30" s="1"/>
  <c r="AK80" i="30"/>
  <c r="BR91" i="30"/>
  <c r="BQ80" i="30"/>
  <c r="BR58" i="30"/>
  <c r="BS69" i="30" s="1"/>
  <c r="AS80" i="30"/>
  <c r="AT91" i="30"/>
  <c r="AT58" i="30"/>
  <c r="AU69" i="30" s="1"/>
  <c r="AW80" i="30"/>
  <c r="AX91" i="30"/>
  <c r="AX58" i="30"/>
  <c r="AY69" i="30" s="1"/>
  <c r="AP90" i="30"/>
  <c r="AP57" i="30"/>
  <c r="AO79" i="30"/>
  <c r="N77" i="30"/>
  <c r="N81" i="30" s="1"/>
  <c r="AP91" i="30"/>
  <c r="AO80" i="30"/>
  <c r="AP58" i="30"/>
  <c r="AQ69" i="30" s="1"/>
  <c r="BI80" i="30"/>
  <c r="BJ58" i="30"/>
  <c r="BJ91" i="30"/>
  <c r="AK79" i="30"/>
  <c r="AL90" i="30"/>
  <c r="N90" i="30" s="1"/>
  <c r="AL57" i="30"/>
  <c r="AM68" i="30" s="1"/>
  <c r="AD14" i="30"/>
  <c r="K28" i="16"/>
  <c r="BT58" i="30"/>
  <c r="BT91" i="30"/>
  <c r="BS80" i="30"/>
  <c r="L27" i="16"/>
  <c r="L88" i="46" s="1"/>
  <c r="E161" i="46"/>
  <c r="H250" i="46"/>
  <c r="H251" i="46" s="1"/>
  <c r="N89" i="30"/>
  <c r="S78" i="30"/>
  <c r="S43" i="30"/>
  <c r="AS89" i="30"/>
  <c r="AR78" i="30"/>
  <c r="AV89" i="30"/>
  <c r="AU78" i="30"/>
  <c r="Y80" i="30"/>
  <c r="Y45" i="30"/>
  <c r="J74" i="46"/>
  <c r="J63" i="46" s="1"/>
  <c r="J247" i="46" s="1"/>
  <c r="I66" i="46"/>
  <c r="I67" i="46" s="1"/>
  <c r="I252" i="46" s="1"/>
  <c r="L202" i="31"/>
  <c r="F310" i="31"/>
  <c r="F190" i="29" s="1"/>
  <c r="E215" i="60" s="1"/>
  <c r="J157" i="31"/>
  <c r="K185" i="31" s="1"/>
  <c r="I106" i="31"/>
  <c r="I107" i="31" s="1"/>
  <c r="I145" i="31"/>
  <c r="J183" i="31" s="1"/>
  <c r="J95" i="31"/>
  <c r="J108" i="31"/>
  <c r="K105" i="31" s="1"/>
  <c r="BW80" i="30"/>
  <c r="BX91" i="30"/>
  <c r="H177" i="27"/>
  <c r="K66" i="27"/>
  <c r="K79" i="27"/>
  <c r="L64" i="27"/>
  <c r="K73" i="46"/>
  <c r="K72" i="46"/>
  <c r="H175" i="27"/>
  <c r="I88" i="9"/>
  <c r="H172" i="27"/>
  <c r="F183" i="27"/>
  <c r="J87" i="9"/>
  <c r="J79" i="9" s="1"/>
  <c r="J80" i="9" s="1"/>
  <c r="J76" i="27"/>
  <c r="J78" i="27" s="1"/>
  <c r="K86" i="9"/>
  <c r="K83" i="9"/>
  <c r="L85" i="9"/>
  <c r="M84" i="9"/>
  <c r="K144" i="27"/>
  <c r="K170" i="27" s="1"/>
  <c r="J151" i="31"/>
  <c r="K184" i="31" s="1"/>
  <c r="H35" i="16"/>
  <c r="G142" i="27"/>
  <c r="G146" i="27" s="1"/>
  <c r="G182" i="27" s="1"/>
  <c r="G131" i="46"/>
  <c r="G95" i="46"/>
  <c r="G98" i="46" s="1"/>
  <c r="G82" i="27"/>
  <c r="CA58" i="30"/>
  <c r="Z69" i="30"/>
  <c r="Z24" i="30"/>
  <c r="Z58" i="30"/>
  <c r="BX58" i="30"/>
  <c r="AI55" i="30"/>
  <c r="AJ55" i="30" s="1"/>
  <c r="N59" i="30"/>
  <c r="K91" i="31"/>
  <c r="L62" i="27"/>
  <c r="AJ25" i="30"/>
  <c r="G214" i="46"/>
  <c r="H112" i="31"/>
  <c r="H113" i="31" s="1"/>
  <c r="G187" i="31"/>
  <c r="K123" i="46"/>
  <c r="J60" i="46"/>
  <c r="J244" i="46" s="1"/>
  <c r="K110" i="9"/>
  <c r="K62" i="46"/>
  <c r="K246" i="46" s="1"/>
  <c r="L56" i="31"/>
  <c r="L30" i="31"/>
  <c r="L57" i="31"/>
  <c r="L55" i="31"/>
  <c r="L58" i="31"/>
  <c r="I180" i="31"/>
  <c r="L109" i="9"/>
  <c r="L96" i="9" s="1"/>
  <c r="J123" i="46"/>
  <c r="I67" i="27"/>
  <c r="J110" i="9"/>
  <c r="M108" i="9"/>
  <c r="M107" i="9"/>
  <c r="M106" i="9"/>
  <c r="H83" i="27"/>
  <c r="H84" i="27" s="1"/>
  <c r="M67" i="9"/>
  <c r="M105" i="9"/>
  <c r="K181" i="31"/>
  <c r="K182" i="31"/>
  <c r="J150" i="31"/>
  <c r="J156" i="31"/>
  <c r="H135" i="31"/>
  <c r="H48" i="31"/>
  <c r="H40" i="31"/>
  <c r="G48" i="31"/>
  <c r="G75" i="31" s="1"/>
  <c r="G135" i="31"/>
  <c r="I152" i="31"/>
  <c r="J149" i="31" s="1"/>
  <c r="K205" i="31"/>
  <c r="K311" i="31" s="1"/>
  <c r="K191" i="29" s="1"/>
  <c r="J205" i="31"/>
  <c r="J311" i="31" s="1"/>
  <c r="H144" i="31"/>
  <c r="H146" i="31" s="1"/>
  <c r="I143" i="31" s="1"/>
  <c r="I114" i="27"/>
  <c r="I117" i="27" s="1"/>
  <c r="J114" i="27" s="1"/>
  <c r="I72" i="31"/>
  <c r="I237" i="46" s="1"/>
  <c r="I234" i="46"/>
  <c r="J32" i="31"/>
  <c r="J69" i="31"/>
  <c r="J193" i="60" s="1"/>
  <c r="K138" i="31"/>
  <c r="K71" i="31"/>
  <c r="L67" i="31"/>
  <c r="K70" i="31"/>
  <c r="H66" i="31"/>
  <c r="H73" i="31"/>
  <c r="H166" i="27"/>
  <c r="I163" i="27" s="1"/>
  <c r="J107" i="27"/>
  <c r="K76" i="46"/>
  <c r="K65" i="46" s="1"/>
  <c r="K249" i="46" s="1"/>
  <c r="K75" i="46"/>
  <c r="K64" i="46" s="1"/>
  <c r="K248" i="46" s="1"/>
  <c r="L97" i="27"/>
  <c r="L98" i="27" s="1"/>
  <c r="M196" i="31" s="1"/>
  <c r="M195" i="31"/>
  <c r="I164" i="27"/>
  <c r="I165" i="27"/>
  <c r="K99" i="27"/>
  <c r="L96" i="27" s="1"/>
  <c r="L70" i="46"/>
  <c r="L61" i="46"/>
  <c r="L245" i="46" s="1"/>
  <c r="L56" i="46"/>
  <c r="M55" i="46"/>
  <c r="M90" i="27"/>
  <c r="M91" i="27" s="1"/>
  <c r="M93" i="27" s="1"/>
  <c r="M61" i="27"/>
  <c r="M63" i="27" s="1"/>
  <c r="J93" i="46"/>
  <c r="J141" i="27"/>
  <c r="H151" i="27"/>
  <c r="G149" i="27"/>
  <c r="G154" i="27" s="1"/>
  <c r="F42" i="27"/>
  <c r="H110" i="27"/>
  <c r="I97" i="9"/>
  <c r="F99" i="19"/>
  <c r="G114" i="31"/>
  <c r="H111" i="31" s="1"/>
  <c r="F108" i="19"/>
  <c r="O66" i="30"/>
  <c r="O70" i="30" s="1"/>
  <c r="T56" i="30"/>
  <c r="I136" i="31"/>
  <c r="I39" i="31"/>
  <c r="I158" i="31"/>
  <c r="J155" i="31" s="1"/>
  <c r="K137" i="31"/>
  <c r="K31" i="31"/>
  <c r="J128" i="31"/>
  <c r="K125" i="31" s="1"/>
  <c r="F225" i="31"/>
  <c r="K126" i="31"/>
  <c r="K127" i="31" s="1"/>
  <c r="L203" i="31" s="1"/>
  <c r="L34" i="31"/>
  <c r="L33" i="31"/>
  <c r="L90" i="31"/>
  <c r="L92" i="31" s="1"/>
  <c r="L93" i="31" s="1"/>
  <c r="L119" i="31"/>
  <c r="L120" i="31" s="1"/>
  <c r="L122" i="31" s="1"/>
  <c r="M8" i="31"/>
  <c r="S67" i="30"/>
  <c r="AY56" i="30"/>
  <c r="AS56" i="30"/>
  <c r="T22" i="30"/>
  <c r="AV56" i="30"/>
  <c r="J76" i="9"/>
  <c r="J77" i="9" s="1"/>
  <c r="CD78" i="9" s="1"/>
  <c r="M71" i="9"/>
  <c r="I77" i="9"/>
  <c r="M70" i="9"/>
  <c r="M113" i="9" s="1"/>
  <c r="K69" i="9"/>
  <c r="K89" i="9" s="1"/>
  <c r="L68" i="9"/>
  <c r="M44" i="9"/>
  <c r="M41" i="9"/>
  <c r="G30" i="46" l="1"/>
  <c r="G102" i="29"/>
  <c r="CA23" i="56"/>
  <c r="CA33" i="56"/>
  <c r="Q79" i="56"/>
  <c r="Q44" i="56"/>
  <c r="AU57" i="56"/>
  <c r="R68" i="56"/>
  <c r="R57" i="56"/>
  <c r="R33" i="56"/>
  <c r="G117" i="29"/>
  <c r="K129" i="27"/>
  <c r="L126" i="27" s="1"/>
  <c r="W322" i="60"/>
  <c r="X106" i="29"/>
  <c r="W243" i="60" s="1"/>
  <c r="F375" i="60"/>
  <c r="F355" i="60"/>
  <c r="F365" i="60"/>
  <c r="F335" i="60"/>
  <c r="F345" i="60"/>
  <c r="J94" i="29"/>
  <c r="I322" i="60"/>
  <c r="AM89" i="30"/>
  <c r="O89" i="30" s="1"/>
  <c r="AL78" i="30"/>
  <c r="AQ89" i="30"/>
  <c r="AP78" i="30"/>
  <c r="AO125" i="9"/>
  <c r="EW117" i="9"/>
  <c r="EW119" i="9" s="1"/>
  <c r="EW121" i="9" s="1"/>
  <c r="ES117" i="9"/>
  <c r="ES119" i="9" s="1"/>
  <c r="ES121" i="9" s="1"/>
  <c r="EV117" i="9"/>
  <c r="EV119" i="9" s="1"/>
  <c r="EV121" i="9" s="1"/>
  <c r="FA117" i="9"/>
  <c r="FA119" i="9" s="1"/>
  <c r="FA121" i="9" s="1"/>
  <c r="EZ117" i="9"/>
  <c r="EZ119" i="9" s="1"/>
  <c r="EZ121" i="9" s="1"/>
  <c r="ER117" i="9"/>
  <c r="ER119" i="9" s="1"/>
  <c r="ER121" i="9" s="1"/>
  <c r="EY117" i="9"/>
  <c r="EY119" i="9" s="1"/>
  <c r="EY121" i="9" s="1"/>
  <c r="EU117" i="9"/>
  <c r="EU119" i="9" s="1"/>
  <c r="EU121" i="9" s="1"/>
  <c r="EQ117" i="9"/>
  <c r="EQ119" i="9" s="1"/>
  <c r="EQ121" i="9" s="1"/>
  <c r="FB117" i="9"/>
  <c r="FB119" i="9" s="1"/>
  <c r="FB121" i="9" s="1"/>
  <c r="EX117" i="9"/>
  <c r="EX119" i="9" s="1"/>
  <c r="EX121" i="9" s="1"/>
  <c r="ET117" i="9"/>
  <c r="ET119" i="9" s="1"/>
  <c r="ET121" i="9" s="1"/>
  <c r="G8" i="23"/>
  <c r="H29" i="46" s="1"/>
  <c r="H30" i="46" s="1"/>
  <c r="L128" i="27"/>
  <c r="L129" i="27" s="1"/>
  <c r="M126" i="27" s="1"/>
  <c r="CI30" i="16"/>
  <c r="CI136" i="27" s="1"/>
  <c r="CI139" i="27" s="1"/>
  <c r="CH150" i="27" s="1"/>
  <c r="CI152" i="27" s="1"/>
  <c r="CJ152" i="27" s="1"/>
  <c r="CK152" i="27" s="1"/>
  <c r="CL152" i="27" s="1"/>
  <c r="M15" i="19"/>
  <c r="I88" i="60"/>
  <c r="J21" i="19"/>
  <c r="BV150" i="27"/>
  <c r="BW152" i="27" s="1"/>
  <c r="BX152" i="27" s="1"/>
  <c r="BY152" i="27" s="1"/>
  <c r="BZ152" i="27" s="1"/>
  <c r="CA152" i="27" s="1"/>
  <c r="CU28" i="16"/>
  <c r="CU30" i="16" s="1"/>
  <c r="CU136" i="27" s="1"/>
  <c r="CU139" i="27" s="1"/>
  <c r="CT150" i="27" s="1"/>
  <c r="CU152" i="27" s="1"/>
  <c r="CV152" i="27" s="1"/>
  <c r="CW152" i="27" s="1"/>
  <c r="J22" i="19"/>
  <c r="BT182" i="27"/>
  <c r="BV183" i="27"/>
  <c r="I89" i="60"/>
  <c r="K82" i="60"/>
  <c r="CD37" i="16"/>
  <c r="CD36" i="16"/>
  <c r="CG37" i="16"/>
  <c r="CA37" i="16"/>
  <c r="CC36" i="16"/>
  <c r="BY36" i="16"/>
  <c r="CC37" i="16"/>
  <c r="H36" i="16"/>
  <c r="K89" i="46"/>
  <c r="BW37" i="16"/>
  <c r="BW36" i="16"/>
  <c r="CE142" i="27"/>
  <c r="CE146" i="27" s="1"/>
  <c r="CE182" i="27" s="1"/>
  <c r="CE37" i="16"/>
  <c r="CE36" i="16"/>
  <c r="CB142" i="27"/>
  <c r="CB146" i="27" s="1"/>
  <c r="CB182" i="27" s="1"/>
  <c r="CB37" i="16"/>
  <c r="CB36" i="16"/>
  <c r="CH142" i="27"/>
  <c r="CH146" i="27" s="1"/>
  <c r="CH182" i="27" s="1"/>
  <c r="CH37" i="16"/>
  <c r="CH36" i="16"/>
  <c r="BY37" i="16"/>
  <c r="BZ36" i="16"/>
  <c r="H37" i="16"/>
  <c r="BX142" i="27"/>
  <c r="BX37" i="16"/>
  <c r="BX36" i="16"/>
  <c r="CF142" i="27"/>
  <c r="CF146" i="27" s="1"/>
  <c r="CF182" i="27" s="1"/>
  <c r="CF37" i="16"/>
  <c r="CF36" i="16"/>
  <c r="CG36" i="16"/>
  <c r="CA36" i="16"/>
  <c r="BZ37" i="16"/>
  <c r="DI123" i="27"/>
  <c r="DJ120" i="27" s="1"/>
  <c r="DJ123" i="27" s="1"/>
  <c r="DK120" i="27" s="1"/>
  <c r="DK123" i="27" s="1"/>
  <c r="DL120" i="27" s="1"/>
  <c r="DL123" i="27" s="1"/>
  <c r="DM120" i="27" s="1"/>
  <c r="DM123" i="27" s="1"/>
  <c r="DN120" i="27" s="1"/>
  <c r="DN123" i="27" s="1"/>
  <c r="DO120" i="27" s="1"/>
  <c r="DO123" i="27" s="1"/>
  <c r="DP120" i="27" s="1"/>
  <c r="DP123" i="27" s="1"/>
  <c r="DQ120" i="27" s="1"/>
  <c r="DQ123" i="27" s="1"/>
  <c r="DR120" i="27" s="1"/>
  <c r="DR123" i="27" s="1"/>
  <c r="DS120" i="27" s="1"/>
  <c r="DS123" i="27" s="1"/>
  <c r="DT120" i="27" s="1"/>
  <c r="DT123" i="27" s="1"/>
  <c r="DU120" i="27" s="1"/>
  <c r="BS183" i="27"/>
  <c r="II178" i="27"/>
  <c r="IJ175" i="27" s="1"/>
  <c r="DT67" i="27"/>
  <c r="DT83" i="27" s="1"/>
  <c r="DU84" i="27" s="1"/>
  <c r="DR67" i="27"/>
  <c r="DR83" i="27" s="1"/>
  <c r="DS84" i="27" s="1"/>
  <c r="DL67" i="27"/>
  <c r="DL83" i="27" s="1"/>
  <c r="DM84" i="27" s="1"/>
  <c r="DN67" i="27"/>
  <c r="DN83" i="27" s="1"/>
  <c r="DO84" i="27" s="1"/>
  <c r="DJ67" i="27"/>
  <c r="DJ83" i="27" s="1"/>
  <c r="DK84" i="27" s="1"/>
  <c r="DO67" i="27"/>
  <c r="DO83" i="27" s="1"/>
  <c r="DP84" i="27" s="1"/>
  <c r="DP67" i="27"/>
  <c r="DP83" i="27" s="1"/>
  <c r="DQ84" i="27" s="1"/>
  <c r="DM67" i="27"/>
  <c r="DM83" i="27" s="1"/>
  <c r="DN84" i="27" s="1"/>
  <c r="DH67" i="27"/>
  <c r="DH83" i="27" s="1"/>
  <c r="DI84" i="27" s="1"/>
  <c r="G85" i="27"/>
  <c r="H82" i="27" s="1"/>
  <c r="DI67" i="27"/>
  <c r="DI83" i="27" s="1"/>
  <c r="DJ84" i="27" s="1"/>
  <c r="DK67" i="27"/>
  <c r="DK83" i="27" s="1"/>
  <c r="DL84" i="27" s="1"/>
  <c r="DQ67" i="27"/>
  <c r="DQ83" i="27" s="1"/>
  <c r="DR84" i="27" s="1"/>
  <c r="IJ85" i="27"/>
  <c r="IK82" i="27" s="1"/>
  <c r="DI110" i="9"/>
  <c r="DJ110" i="9"/>
  <c r="DP110" i="9"/>
  <c r="DR110" i="9"/>
  <c r="CU83" i="27"/>
  <c r="IM57" i="27"/>
  <c r="IM67" i="27" s="1"/>
  <c r="DG57" i="27"/>
  <c r="DG67" i="27" s="1"/>
  <c r="N10" i="19"/>
  <c r="M57" i="27" s="1"/>
  <c r="M68" i="27" s="1"/>
  <c r="BL85" i="27"/>
  <c r="BM82" i="27" s="1"/>
  <c r="BM85" i="27" s="1"/>
  <c r="BN82" i="27" s="1"/>
  <c r="BN85" i="27" s="1"/>
  <c r="BO82" i="27" s="1"/>
  <c r="BO85" i="27" s="1"/>
  <c r="BP82" i="27" s="1"/>
  <c r="BP85" i="27" s="1"/>
  <c r="BQ82" i="27" s="1"/>
  <c r="BQ85" i="27" s="1"/>
  <c r="BR82" i="27" s="1"/>
  <c r="BR85" i="27" s="1"/>
  <c r="BS82" i="27" s="1"/>
  <c r="BS85" i="27" s="1"/>
  <c r="BT82" i="27" s="1"/>
  <c r="BT85" i="27" s="1"/>
  <c r="BU82" i="27" s="1"/>
  <c r="BU85" i="27" s="1"/>
  <c r="BV82" i="27" s="1"/>
  <c r="BV85" i="27" s="1"/>
  <c r="BW82" i="27" s="1"/>
  <c r="BW85" i="27" s="1"/>
  <c r="BX82" i="27" s="1"/>
  <c r="BX85" i="27" s="1"/>
  <c r="BY82" i="27" s="1"/>
  <c r="BY85" i="27" s="1"/>
  <c r="BZ82" i="27" s="1"/>
  <c r="BZ85" i="27" s="1"/>
  <c r="CA82" i="27" s="1"/>
  <c r="DK110" i="9"/>
  <c r="DO110" i="9"/>
  <c r="DQ110" i="9"/>
  <c r="CA84" i="27"/>
  <c r="IK84" i="27" s="1"/>
  <c r="IK83" i="27"/>
  <c r="DM110" i="9"/>
  <c r="DL110" i="9"/>
  <c r="DH110" i="9"/>
  <c r="DN110" i="9"/>
  <c r="BP183" i="27"/>
  <c r="IJ177" i="27"/>
  <c r="CD146" i="27"/>
  <c r="CD182" i="27" s="1"/>
  <c r="BY146" i="27"/>
  <c r="BY182" i="27" s="1"/>
  <c r="BX146" i="27"/>
  <c r="BX182" i="27" s="1"/>
  <c r="CG146" i="27"/>
  <c r="CG182" i="27" s="1"/>
  <c r="BF152" i="27"/>
  <c r="BQ152" i="27"/>
  <c r="CH177" i="27"/>
  <c r="CI83" i="19" s="1"/>
  <c r="K83" i="19" s="1"/>
  <c r="J196" i="60"/>
  <c r="IK176" i="27"/>
  <c r="DB97" i="9"/>
  <c r="DB106" i="27" s="1"/>
  <c r="DB110" i="27" s="1"/>
  <c r="BZ146" i="27"/>
  <c r="BZ182" i="27" s="1"/>
  <c r="CA146" i="27"/>
  <c r="CA182" i="27" s="1"/>
  <c r="CC146" i="27"/>
  <c r="CC182" i="27" s="1"/>
  <c r="CR98" i="9"/>
  <c r="IK145" i="27"/>
  <c r="CI145" i="27"/>
  <c r="CI176" i="27" s="1"/>
  <c r="CN145" i="27"/>
  <c r="CN176" i="27" s="1"/>
  <c r="CM145" i="27"/>
  <c r="CM176" i="27" s="1"/>
  <c r="CR145" i="27"/>
  <c r="CR176" i="27" s="1"/>
  <c r="CL145" i="27"/>
  <c r="CL176" i="27" s="1"/>
  <c r="CQ145" i="27"/>
  <c r="CQ176" i="27" s="1"/>
  <c r="CP145" i="27"/>
  <c r="CP176" i="27" s="1"/>
  <c r="CK145" i="27"/>
  <c r="CK176" i="27" s="1"/>
  <c r="CJ145" i="27"/>
  <c r="CJ176" i="27" s="1"/>
  <c r="CO145" i="27"/>
  <c r="CO176" i="27" s="1"/>
  <c r="CT145" i="27"/>
  <c r="CT176" i="27" s="1"/>
  <c r="CS145" i="27"/>
  <c r="CS176" i="27" s="1"/>
  <c r="P59" i="60"/>
  <c r="P60" i="60" s="1"/>
  <c r="DU121" i="27"/>
  <c r="DV122" i="27" s="1"/>
  <c r="EA121" i="27"/>
  <c r="EB122" i="27" s="1"/>
  <c r="EC84" i="19" s="1"/>
  <c r="DP77" i="9"/>
  <c r="DP81" i="9" s="1"/>
  <c r="DP82" i="9" s="1"/>
  <c r="J71" i="60"/>
  <c r="K209" i="60"/>
  <c r="K210" i="60"/>
  <c r="IO109" i="27"/>
  <c r="O169" i="31" s="1"/>
  <c r="IN121" i="27"/>
  <c r="M69" i="60"/>
  <c r="N206" i="60" s="1"/>
  <c r="ED121" i="27"/>
  <c r="EE122" i="27" s="1"/>
  <c r="DX121" i="27"/>
  <c r="DY122" i="27" s="1"/>
  <c r="DZ84" i="19" s="1"/>
  <c r="I151" i="27"/>
  <c r="DN89" i="9"/>
  <c r="DN90" i="9" s="1"/>
  <c r="IO108" i="27"/>
  <c r="O168" i="31" s="1"/>
  <c r="DV77" i="27"/>
  <c r="DW78" i="27" s="1"/>
  <c r="J87" i="60"/>
  <c r="M109" i="27"/>
  <c r="M127" i="27" s="1"/>
  <c r="M114" i="9"/>
  <c r="N66" i="60"/>
  <c r="EG109" i="27"/>
  <c r="EG127" i="27" s="1"/>
  <c r="EH128" i="27" s="1"/>
  <c r="EG114" i="9"/>
  <c r="EK109" i="27"/>
  <c r="EK127" i="27" s="1"/>
  <c r="EL128" i="27" s="1"/>
  <c r="EM84" i="19" s="1"/>
  <c r="EK114" i="9"/>
  <c r="EO109" i="27"/>
  <c r="EO127" i="27" s="1"/>
  <c r="EP128" i="27" s="1"/>
  <c r="EQ84" i="19" s="1"/>
  <c r="EO114" i="9"/>
  <c r="M202" i="60"/>
  <c r="L67" i="60"/>
  <c r="DY112" i="9"/>
  <c r="DS112" i="9"/>
  <c r="J170" i="60"/>
  <c r="I72" i="60"/>
  <c r="I73" i="60" s="1"/>
  <c r="X199" i="29"/>
  <c r="X64" i="29"/>
  <c r="X97" i="29" s="1"/>
  <c r="DV112" i="9"/>
  <c r="N203" i="60"/>
  <c r="M65" i="60"/>
  <c r="K236" i="46"/>
  <c r="K195" i="60"/>
  <c r="F104" i="19"/>
  <c r="E99" i="60"/>
  <c r="E104" i="60" s="1"/>
  <c r="H231" i="46"/>
  <c r="H190" i="60"/>
  <c r="H192" i="60" s="1"/>
  <c r="J198" i="46"/>
  <c r="J216" i="60"/>
  <c r="EH108" i="27"/>
  <c r="EH113" i="9"/>
  <c r="EL108" i="27"/>
  <c r="EL113" i="9"/>
  <c r="EP108" i="27"/>
  <c r="EP113" i="9"/>
  <c r="EF109" i="27"/>
  <c r="EF127" i="27" s="1"/>
  <c r="EG128" i="27" s="1"/>
  <c r="EH84" i="19" s="1"/>
  <c r="EF114" i="9"/>
  <c r="EJ109" i="27"/>
  <c r="EJ127" i="27" s="1"/>
  <c r="EK128" i="27" s="1"/>
  <c r="EJ114" i="9"/>
  <c r="EN109" i="27"/>
  <c r="EN127" i="27" s="1"/>
  <c r="EO128" i="27" s="1"/>
  <c r="EP84" i="19" s="1"/>
  <c r="EN114" i="9"/>
  <c r="EG108" i="27"/>
  <c r="EG113" i="9"/>
  <c r="EK108" i="27"/>
  <c r="EK113" i="9"/>
  <c r="EO108" i="27"/>
  <c r="EO113" i="9"/>
  <c r="K68" i="60"/>
  <c r="L204" i="60"/>
  <c r="DU112" i="9"/>
  <c r="G192" i="60"/>
  <c r="J208" i="60"/>
  <c r="DG112" i="9"/>
  <c r="DL112" i="9"/>
  <c r="ED112" i="9"/>
  <c r="K235" i="46"/>
  <c r="K194" i="60"/>
  <c r="EH109" i="27"/>
  <c r="EH127" i="27" s="1"/>
  <c r="EI128" i="27" s="1"/>
  <c r="EJ84" i="19" s="1"/>
  <c r="EH114" i="9"/>
  <c r="EL109" i="27"/>
  <c r="EL127" i="27" s="1"/>
  <c r="EM128" i="27" s="1"/>
  <c r="EN84" i="19" s="1"/>
  <c r="EL114" i="9"/>
  <c r="EP109" i="27"/>
  <c r="EP127" i="27" s="1"/>
  <c r="EQ128" i="27" s="1"/>
  <c r="EP114" i="9"/>
  <c r="EE109" i="27"/>
  <c r="EE127" i="27" s="1"/>
  <c r="EE114" i="9"/>
  <c r="EI109" i="27"/>
  <c r="EI127" i="27" s="1"/>
  <c r="EJ128" i="27" s="1"/>
  <c r="EK84" i="19" s="1"/>
  <c r="EI114" i="9"/>
  <c r="EM109" i="27"/>
  <c r="EM127" i="27" s="1"/>
  <c r="EN128" i="27" s="1"/>
  <c r="EM114" i="9"/>
  <c r="EF108" i="27"/>
  <c r="EF113" i="9"/>
  <c r="EJ108" i="27"/>
  <c r="EJ113" i="9"/>
  <c r="EN108" i="27"/>
  <c r="EP121" i="27" s="1"/>
  <c r="EQ122" i="27" s="1"/>
  <c r="EN113" i="9"/>
  <c r="DQ112" i="9"/>
  <c r="M70" i="60"/>
  <c r="N207" i="60" s="1"/>
  <c r="DM112" i="9"/>
  <c r="DI112" i="9"/>
  <c r="L232" i="46"/>
  <c r="L191" i="60"/>
  <c r="EE108" i="27"/>
  <c r="EG121" i="27" s="1"/>
  <c r="EE113" i="9"/>
  <c r="EI108" i="27"/>
  <c r="EI113" i="9"/>
  <c r="EM108" i="27"/>
  <c r="EM113" i="9"/>
  <c r="L109" i="19"/>
  <c r="K114" i="46" s="1"/>
  <c r="J109" i="60"/>
  <c r="DN112" i="9"/>
  <c r="K112" i="9"/>
  <c r="DR112" i="9"/>
  <c r="CU106" i="27"/>
  <c r="CU110" i="27" s="1"/>
  <c r="IL116" i="27"/>
  <c r="L170" i="31" s="1"/>
  <c r="DI76" i="9"/>
  <c r="DI97" i="9" s="1"/>
  <c r="CP106" i="27"/>
  <c r="CP110" i="27" s="1"/>
  <c r="L11" i="19"/>
  <c r="K43" i="60" s="1"/>
  <c r="K44" i="60" s="1"/>
  <c r="CI117" i="27"/>
  <c r="CJ114" i="27" s="1"/>
  <c r="CJ117" i="27" s="1"/>
  <c r="CK114" i="27" s="1"/>
  <c r="CK117" i="27" s="1"/>
  <c r="CL114" i="27" s="1"/>
  <c r="CL117" i="27" s="1"/>
  <c r="CM114" i="27" s="1"/>
  <c r="CM117" i="27" s="1"/>
  <c r="CN114" i="27" s="1"/>
  <c r="CN117" i="27" s="1"/>
  <c r="CO114" i="27" s="1"/>
  <c r="CO117" i="27" s="1"/>
  <c r="CP114" i="27" s="1"/>
  <c r="CP117" i="27" s="1"/>
  <c r="CQ114" i="27" s="1"/>
  <c r="CQ117" i="27" s="1"/>
  <c r="CR114" i="27" s="1"/>
  <c r="CR117" i="27" s="1"/>
  <c r="CS114" i="27" s="1"/>
  <c r="CS117" i="27" s="1"/>
  <c r="CT114" i="27" s="1"/>
  <c r="CT117" i="27" s="1"/>
  <c r="CU114" i="27" s="1"/>
  <c r="J75" i="29"/>
  <c r="J64" i="29"/>
  <c r="J127" i="29"/>
  <c r="J199" i="29"/>
  <c r="P66" i="29"/>
  <c r="J130" i="19"/>
  <c r="J133" i="19"/>
  <c r="K133" i="19" s="1"/>
  <c r="L133" i="19" s="1"/>
  <c r="M133" i="19" s="1"/>
  <c r="N133" i="19" s="1"/>
  <c r="O133" i="19" s="1"/>
  <c r="DT110" i="9"/>
  <c r="DQ77" i="9"/>
  <c r="DQ81" i="9" s="1"/>
  <c r="DQ82" i="9" s="1"/>
  <c r="G41" i="16"/>
  <c r="F41" i="16"/>
  <c r="CW106" i="27"/>
  <c r="CW110" i="27" s="1"/>
  <c r="K12" i="19"/>
  <c r="J116" i="60" s="1"/>
  <c r="J136" i="27"/>
  <c r="J139" i="27" s="1"/>
  <c r="I150" i="27" s="1"/>
  <c r="DQ89" i="9"/>
  <c r="DQ90" i="9" s="1"/>
  <c r="DF115" i="27"/>
  <c r="DG116" i="27" s="1"/>
  <c r="L121" i="27"/>
  <c r="IM129" i="27"/>
  <c r="IN126" i="27" s="1"/>
  <c r="M172" i="31"/>
  <c r="IM123" i="27"/>
  <c r="IN120" i="27" s="1"/>
  <c r="M171" i="31"/>
  <c r="DR76" i="9"/>
  <c r="DR97" i="9" s="1"/>
  <c r="CU116" i="27"/>
  <c r="CV84" i="19" s="1"/>
  <c r="M84" i="19" s="1"/>
  <c r="DI89" i="9"/>
  <c r="DI90" i="9" s="1"/>
  <c r="DX77" i="27"/>
  <c r="DY78" i="27" s="1"/>
  <c r="DR89" i="9"/>
  <c r="DR90" i="9" s="1"/>
  <c r="IK117" i="27"/>
  <c r="IL114" i="27" s="1"/>
  <c r="K67" i="27"/>
  <c r="K83" i="27" s="1"/>
  <c r="BY79" i="9"/>
  <c r="BY80" i="9" s="1"/>
  <c r="K123" i="27"/>
  <c r="L120" i="27" s="1"/>
  <c r="CB79" i="9"/>
  <c r="CB80" i="9" s="1"/>
  <c r="CC88" i="9"/>
  <c r="AY89" i="56"/>
  <c r="AX78" i="56"/>
  <c r="AX43" i="56"/>
  <c r="CE69" i="56"/>
  <c r="CD45" i="56"/>
  <c r="CE91" i="56"/>
  <c r="Z91" i="56" s="1"/>
  <c r="CD80" i="56"/>
  <c r="U32" i="56"/>
  <c r="U22" i="56"/>
  <c r="U56" i="56"/>
  <c r="CY69" i="56"/>
  <c r="CY91" i="56"/>
  <c r="AE91" i="56" s="1"/>
  <c r="CX80" i="56"/>
  <c r="CX45" i="56"/>
  <c r="AU68" i="56"/>
  <c r="AU90" i="56"/>
  <c r="AT79" i="56"/>
  <c r="AT44" i="56"/>
  <c r="AM91" i="56"/>
  <c r="O91" i="56" s="1"/>
  <c r="AL80" i="56"/>
  <c r="AL45" i="56"/>
  <c r="S57" i="56"/>
  <c r="S33" i="56"/>
  <c r="S23" i="56"/>
  <c r="CL80" i="56"/>
  <c r="CL45" i="56"/>
  <c r="CM91" i="56"/>
  <c r="AB91" i="56" s="1"/>
  <c r="AP80" i="56"/>
  <c r="AP45" i="56"/>
  <c r="AQ91" i="56"/>
  <c r="P91" i="56" s="1"/>
  <c r="F44" i="56"/>
  <c r="F46" i="56" s="1"/>
  <c r="F79" i="56"/>
  <c r="F81" i="56" s="1"/>
  <c r="DB80" i="56"/>
  <c r="DB45" i="56"/>
  <c r="AU69" i="56"/>
  <c r="AT80" i="56"/>
  <c r="AU91" i="56"/>
  <c r="Q91" i="56" s="1"/>
  <c r="AT45" i="56"/>
  <c r="F181" i="29"/>
  <c r="E171" i="46"/>
  <c r="AP44" i="56"/>
  <c r="AP79" i="56"/>
  <c r="AQ90" i="56"/>
  <c r="P90" i="56" s="1"/>
  <c r="O31" i="56"/>
  <c r="O35" i="56" s="1"/>
  <c r="N25" i="56"/>
  <c r="O55" i="56"/>
  <c r="O21" i="56"/>
  <c r="AZ78" i="56"/>
  <c r="BA56" i="56"/>
  <c r="AZ43" i="56"/>
  <c r="BA89" i="56"/>
  <c r="AP78" i="56"/>
  <c r="AP43" i="56"/>
  <c r="AQ89" i="56"/>
  <c r="P89" i="56" s="1"/>
  <c r="AM69" i="56"/>
  <c r="BS91" i="56"/>
  <c r="W91" i="56" s="1"/>
  <c r="BR45" i="56"/>
  <c r="BR80" i="56"/>
  <c r="CM69" i="56"/>
  <c r="AQ69" i="56"/>
  <c r="BV45" i="56"/>
  <c r="BV80" i="56"/>
  <c r="BW91" i="56"/>
  <c r="X91" i="56" s="1"/>
  <c r="AL43" i="56"/>
  <c r="AM89" i="56"/>
  <c r="O89" i="56" s="1"/>
  <c r="AL78" i="56"/>
  <c r="BO69" i="56"/>
  <c r="BO91" i="56"/>
  <c r="V91" i="56" s="1"/>
  <c r="BN80" i="56"/>
  <c r="BN45" i="56"/>
  <c r="N77" i="56"/>
  <c r="N81" i="56" s="1"/>
  <c r="AI55" i="56"/>
  <c r="O66" i="56"/>
  <c r="O70" i="56" s="1"/>
  <c r="N59" i="56"/>
  <c r="N42" i="56"/>
  <c r="N46" i="56" s="1"/>
  <c r="BS69" i="56"/>
  <c r="AY91" i="56"/>
  <c r="R91" i="56" s="1"/>
  <c r="AX80" i="56"/>
  <c r="AX45" i="56"/>
  <c r="CQ69" i="56"/>
  <c r="CQ91" i="56"/>
  <c r="AC91" i="56" s="1"/>
  <c r="CP80" i="56"/>
  <c r="CP45" i="56"/>
  <c r="BK69" i="56"/>
  <c r="BJ45" i="56"/>
  <c r="BK91" i="56"/>
  <c r="U91" i="56" s="1"/>
  <c r="BJ80" i="56"/>
  <c r="AR31" i="56"/>
  <c r="AR35" i="56" s="1"/>
  <c r="AR21" i="56"/>
  <c r="AQ25" i="56"/>
  <c r="AU67" i="56"/>
  <c r="AT78" i="56"/>
  <c r="AT43" i="56"/>
  <c r="AU89" i="56"/>
  <c r="Q89" i="56" s="1"/>
  <c r="AM68" i="56"/>
  <c r="AM90" i="56"/>
  <c r="O90" i="56" s="1"/>
  <c r="AL79" i="56"/>
  <c r="AL44" i="56"/>
  <c r="BG56" i="56"/>
  <c r="T43" i="56"/>
  <c r="T78" i="56"/>
  <c r="U67" i="56"/>
  <c r="BB80" i="56"/>
  <c r="BC91" i="56"/>
  <c r="S91" i="56" s="1"/>
  <c r="BB45" i="56"/>
  <c r="F59" i="56"/>
  <c r="CI69" i="56"/>
  <c r="CH45" i="56"/>
  <c r="CH80" i="56"/>
  <c r="CI91" i="56"/>
  <c r="AA91" i="56" s="1"/>
  <c r="BC78" i="56"/>
  <c r="BD89" i="56"/>
  <c r="BD56" i="56"/>
  <c r="BC43" i="56"/>
  <c r="BG91" i="56"/>
  <c r="T91" i="56" s="1"/>
  <c r="BF45" i="56"/>
  <c r="BF80" i="56"/>
  <c r="CT80" i="56"/>
  <c r="CT45" i="56"/>
  <c r="CU91" i="56"/>
  <c r="AD91" i="56" s="1"/>
  <c r="CP22" i="56"/>
  <c r="CP32" i="56"/>
  <c r="CA91" i="56"/>
  <c r="Y91" i="56" s="1"/>
  <c r="BZ80" i="56"/>
  <c r="BZ45" i="56"/>
  <c r="DA110" i="27"/>
  <c r="DN76" i="9"/>
  <c r="DN77" i="9" s="1"/>
  <c r="DQ107" i="27"/>
  <c r="CA88" i="9"/>
  <c r="FA61" i="27"/>
  <c r="FA64" i="27" s="1"/>
  <c r="ES61" i="27"/>
  <c r="ES64" i="27" s="1"/>
  <c r="CX98" i="9"/>
  <c r="CX106" i="27"/>
  <c r="CX110" i="27" s="1"/>
  <c r="DW69" i="9"/>
  <c r="DW76" i="9" s="1"/>
  <c r="DW97" i="9" s="1"/>
  <c r="DW106" i="27" s="1"/>
  <c r="DZ69" i="9"/>
  <c r="DZ107" i="27" s="1"/>
  <c r="DU110" i="9"/>
  <c r="DU57" i="27"/>
  <c r="BK175" i="27"/>
  <c r="BK178" i="27" s="1"/>
  <c r="BL175" i="27" s="1"/>
  <c r="BL178" i="27" s="1"/>
  <c r="BM175" i="27" s="1"/>
  <c r="BM178" i="27" s="1"/>
  <c r="BN175" i="27" s="1"/>
  <c r="BN178" i="27" s="1"/>
  <c r="BO175" i="27" s="1"/>
  <c r="BO178" i="27" s="1"/>
  <c r="BP175" i="27" s="1"/>
  <c r="BP178" i="27" s="1"/>
  <c r="BQ175" i="27" s="1"/>
  <c r="BQ178" i="27" s="1"/>
  <c r="BR175" i="27" s="1"/>
  <c r="BR178" i="27" s="1"/>
  <c r="BS175" i="27" s="1"/>
  <c r="BS178" i="27" s="1"/>
  <c r="BT175" i="27" s="1"/>
  <c r="BT178" i="27" s="1"/>
  <c r="BU175" i="27" s="1"/>
  <c r="BU178" i="27" s="1"/>
  <c r="BV175" i="27" s="1"/>
  <c r="BV178" i="27" s="1"/>
  <c r="AC41" i="27"/>
  <c r="DI84" i="19"/>
  <c r="IN128" i="27"/>
  <c r="DT128" i="27"/>
  <c r="IO127" i="27"/>
  <c r="DM107" i="27"/>
  <c r="AV22" i="30"/>
  <c r="AV32" i="30"/>
  <c r="AV43" i="30" s="1"/>
  <c r="DH129" i="27"/>
  <c r="DI126" i="27" s="1"/>
  <c r="DI129" i="27" s="1"/>
  <c r="DJ126" i="27" s="1"/>
  <c r="DJ129" i="27" s="1"/>
  <c r="DK126" i="27" s="1"/>
  <c r="DK129" i="27" s="1"/>
  <c r="DL126" i="27" s="1"/>
  <c r="DL129" i="27" s="1"/>
  <c r="DM126" i="27" s="1"/>
  <c r="DM129" i="27" s="1"/>
  <c r="DN126" i="27" s="1"/>
  <c r="DN129" i="27" s="1"/>
  <c r="DO126" i="27" s="1"/>
  <c r="DO129" i="27" s="1"/>
  <c r="DP126" i="27" s="1"/>
  <c r="DP129" i="27" s="1"/>
  <c r="DQ126" i="27" s="1"/>
  <c r="DQ129" i="27" s="1"/>
  <c r="DR126" i="27" s="1"/>
  <c r="DR129" i="27" s="1"/>
  <c r="DS126" i="27" s="1"/>
  <c r="DS129" i="27" s="1"/>
  <c r="DT126" i="27" s="1"/>
  <c r="ED107" i="27"/>
  <c r="DS107" i="27"/>
  <c r="IK106" i="27"/>
  <c r="IK110" i="27" s="1"/>
  <c r="IH183" i="27"/>
  <c r="DY77" i="27"/>
  <c r="DZ78" i="27" s="1"/>
  <c r="AY182" i="27"/>
  <c r="II182" i="27" s="1"/>
  <c r="BA183" i="27"/>
  <c r="II146" i="27"/>
  <c r="II147" i="27" s="1"/>
  <c r="EW61" i="27"/>
  <c r="EW64" i="27" s="1"/>
  <c r="EZ61" i="27"/>
  <c r="EZ64" i="27" s="1"/>
  <c r="EV61" i="27"/>
  <c r="EV64" i="27" s="1"/>
  <c r="ER61" i="27"/>
  <c r="ER64" i="27" s="1"/>
  <c r="EC69" i="9"/>
  <c r="EC76" i="9" s="1"/>
  <c r="EC77" i="9" s="1"/>
  <c r="DE98" i="9"/>
  <c r="DE106" i="27"/>
  <c r="DE110" i="27" s="1"/>
  <c r="DX69" i="9"/>
  <c r="DX107" i="27" s="1"/>
  <c r="DH98" i="9"/>
  <c r="DH106" i="27"/>
  <c r="DH110" i="27" s="1"/>
  <c r="DQ98" i="9"/>
  <c r="DQ106" i="27"/>
  <c r="EB69" i="9"/>
  <c r="EB76" i="9" s="1"/>
  <c r="EB97" i="9" s="1"/>
  <c r="EB106" i="27" s="1"/>
  <c r="DK98" i="9"/>
  <c r="DK106" i="27"/>
  <c r="DK110" i="27" s="1"/>
  <c r="DP98" i="9"/>
  <c r="DP106" i="27"/>
  <c r="DP110" i="27" s="1"/>
  <c r="IG183" i="27"/>
  <c r="DY107" i="27"/>
  <c r="EF62" i="27"/>
  <c r="EN62" i="27"/>
  <c r="DU77" i="27"/>
  <c r="DV78" i="27" s="1"/>
  <c r="EK62" i="27"/>
  <c r="EL62" i="27"/>
  <c r="BD44" i="30"/>
  <c r="DL107" i="27"/>
  <c r="EE62" i="27"/>
  <c r="IP61" i="27"/>
  <c r="EY61" i="27"/>
  <c r="EY64" i="27" s="1"/>
  <c r="EU61" i="27"/>
  <c r="EU64" i="27" s="1"/>
  <c r="EQ61" i="27"/>
  <c r="EQ64" i="27" s="1"/>
  <c r="CV98" i="9"/>
  <c r="CV106" i="27"/>
  <c r="CV110" i="27" s="1"/>
  <c r="DT69" i="9"/>
  <c r="DT107" i="27" s="1"/>
  <c r="DO98" i="9"/>
  <c r="DO106" i="27"/>
  <c r="DO110" i="27" s="1"/>
  <c r="CB136" i="27"/>
  <c r="J126" i="46"/>
  <c r="BW142" i="27"/>
  <c r="K20" i="19"/>
  <c r="AF184" i="27"/>
  <c r="AG181" i="27" s="1"/>
  <c r="AG184" i="27" s="1"/>
  <c r="AH181" i="27" s="1"/>
  <c r="AH184" i="27" s="1"/>
  <c r="AI181" i="27" s="1"/>
  <c r="AI184" i="27" s="1"/>
  <c r="AJ181" i="27" s="1"/>
  <c r="AJ184" i="27" s="1"/>
  <c r="AK181" i="27" s="1"/>
  <c r="AK184" i="27" s="1"/>
  <c r="AL181" i="27" s="1"/>
  <c r="AL184" i="27" s="1"/>
  <c r="IG182" i="27"/>
  <c r="BK146" i="27"/>
  <c r="IJ142" i="27"/>
  <c r="DV107" i="27"/>
  <c r="DU107" i="27"/>
  <c r="AN71" i="27"/>
  <c r="AO82" i="19" s="1"/>
  <c r="DG107" i="27"/>
  <c r="DT77" i="27"/>
  <c r="DU78" i="27" s="1"/>
  <c r="BE23" i="30"/>
  <c r="BE33" i="30"/>
  <c r="BE44" i="30" s="1"/>
  <c r="EI62" i="27"/>
  <c r="DD110" i="27"/>
  <c r="CJ84" i="27"/>
  <c r="IL83" i="27"/>
  <c r="DK84" i="19"/>
  <c r="IN122" i="27"/>
  <c r="FB61" i="27"/>
  <c r="FB64" i="27" s="1"/>
  <c r="EX61" i="27"/>
  <c r="EX64" i="27" s="1"/>
  <c r="ET61" i="27"/>
  <c r="ET64" i="27" s="1"/>
  <c r="EA69" i="9"/>
  <c r="EA107" i="27" s="1"/>
  <c r="CZ98" i="9"/>
  <c r="CZ106" i="27"/>
  <c r="CZ110" i="27" s="1"/>
  <c r="IM107" i="27"/>
  <c r="M167" i="31" s="1"/>
  <c r="EJ62" i="27"/>
  <c r="AU43" i="30"/>
  <c r="CI110" i="27"/>
  <c r="EG62" i="27"/>
  <c r="EO62" i="27"/>
  <c r="IO62" i="27"/>
  <c r="IO66" i="27" s="1"/>
  <c r="IO63" i="27"/>
  <c r="IO64" i="27" s="1"/>
  <c r="EH62" i="27"/>
  <c r="EP62" i="27"/>
  <c r="DW77" i="27"/>
  <c r="DX78" i="27" s="1"/>
  <c r="EM62" i="27"/>
  <c r="BW34" i="30"/>
  <c r="BW24" i="30"/>
  <c r="BW79" i="9"/>
  <c r="BW80" i="9" s="1"/>
  <c r="CG79" i="9"/>
  <c r="CG80" i="9" s="1"/>
  <c r="CE79" i="9"/>
  <c r="CE80" i="9" s="1"/>
  <c r="BX79" i="9"/>
  <c r="BX80" i="9" s="1"/>
  <c r="M108" i="27"/>
  <c r="M122" i="27" s="1"/>
  <c r="CF79" i="9"/>
  <c r="CF80" i="9" s="1"/>
  <c r="CD88" i="9"/>
  <c r="DV89" i="9"/>
  <c r="DV90" i="9" s="1"/>
  <c r="ED76" i="9"/>
  <c r="ED97" i="9" s="1"/>
  <c r="ED106" i="27" s="1"/>
  <c r="BZ88" i="9"/>
  <c r="CN30" i="16"/>
  <c r="CQ83" i="9"/>
  <c r="CQ87" i="9" s="1"/>
  <c r="CQ88" i="9" s="1"/>
  <c r="CQ35" i="16"/>
  <c r="CQ142" i="27" s="1"/>
  <c r="CK83" i="9"/>
  <c r="CK87" i="9" s="1"/>
  <c r="CK88" i="9" s="1"/>
  <c r="CK35" i="16"/>
  <c r="CK142" i="27" s="1"/>
  <c r="CP83" i="9"/>
  <c r="CP87" i="9" s="1"/>
  <c r="CP88" i="9" s="1"/>
  <c r="CP35" i="16"/>
  <c r="CP142" i="27" s="1"/>
  <c r="CH88" i="9"/>
  <c r="H95" i="46"/>
  <c r="H98" i="46" s="1"/>
  <c r="H44" i="16"/>
  <c r="CJ83" i="9"/>
  <c r="CJ87" i="9" s="1"/>
  <c r="CJ79" i="9" s="1"/>
  <c r="CJ80" i="9" s="1"/>
  <c r="CJ35" i="16"/>
  <c r="CO83" i="9"/>
  <c r="CO87" i="9" s="1"/>
  <c r="CO79" i="9" s="1"/>
  <c r="CO80" i="9" s="1"/>
  <c r="CO35" i="16"/>
  <c r="CO142" i="27" s="1"/>
  <c r="CT83" i="9"/>
  <c r="CT87" i="9" s="1"/>
  <c r="CT79" i="9" s="1"/>
  <c r="CT80" i="9" s="1"/>
  <c r="CT35" i="16"/>
  <c r="CT142" i="27" s="1"/>
  <c r="DY96" i="9"/>
  <c r="DX96" i="9"/>
  <c r="CI83" i="9"/>
  <c r="CI87" i="9" s="1"/>
  <c r="CI88" i="9" s="1"/>
  <c r="CI35" i="16"/>
  <c r="CN83" i="9"/>
  <c r="CN87" i="9" s="1"/>
  <c r="CN79" i="9" s="1"/>
  <c r="CN80" i="9" s="1"/>
  <c r="CN35" i="16"/>
  <c r="CN142" i="27" s="1"/>
  <c r="CS83" i="9"/>
  <c r="CS87" i="9" s="1"/>
  <c r="CS88" i="9" s="1"/>
  <c r="CS35" i="16"/>
  <c r="EC96" i="9"/>
  <c r="DW96" i="9"/>
  <c r="EB96" i="9"/>
  <c r="DS96" i="9"/>
  <c r="CM83" i="9"/>
  <c r="CM87" i="9" s="1"/>
  <c r="CM88" i="9" s="1"/>
  <c r="CM35" i="16"/>
  <c r="CM142" i="27" s="1"/>
  <c r="CR83" i="9"/>
  <c r="CR87" i="9" s="1"/>
  <c r="CR79" i="9" s="1"/>
  <c r="CR80" i="9" s="1"/>
  <c r="CR35" i="16"/>
  <c r="CR142" i="27" s="1"/>
  <c r="CL83" i="9"/>
  <c r="CL87" i="9" s="1"/>
  <c r="CL79" i="9" s="1"/>
  <c r="CL80" i="9" s="1"/>
  <c r="CL35" i="16"/>
  <c r="CL142" i="27" s="1"/>
  <c r="DZ96" i="9"/>
  <c r="ED96" i="9"/>
  <c r="DV96" i="9"/>
  <c r="EA96" i="9"/>
  <c r="EN109" i="9"/>
  <c r="DY76" i="9"/>
  <c r="DY77" i="9" s="1"/>
  <c r="EF109" i="9"/>
  <c r="EK109" i="9"/>
  <c r="DG89" i="9"/>
  <c r="DG90" i="9" s="1"/>
  <c r="DS77" i="9"/>
  <c r="DS97" i="9"/>
  <c r="DV77" i="9"/>
  <c r="DV97" i="9"/>
  <c r="DU77" i="9"/>
  <c r="DU97" i="9"/>
  <c r="EY108" i="9"/>
  <c r="EY84" i="9"/>
  <c r="EY106" i="9"/>
  <c r="EY105" i="9"/>
  <c r="EY107" i="9"/>
  <c r="EY70" i="9"/>
  <c r="EY71" i="9"/>
  <c r="EY67" i="9"/>
  <c r="EY68" i="9" s="1"/>
  <c r="EU108" i="9"/>
  <c r="EU84" i="9"/>
  <c r="EU106" i="9"/>
  <c r="EU105" i="9"/>
  <c r="EU107" i="9"/>
  <c r="EU70" i="9"/>
  <c r="EU71" i="9"/>
  <c r="EU67" i="9"/>
  <c r="EU68" i="9" s="1"/>
  <c r="EQ108" i="9"/>
  <c r="EQ84" i="9"/>
  <c r="EQ105" i="9"/>
  <c r="EQ107" i="9"/>
  <c r="EQ106" i="9"/>
  <c r="EQ70" i="9"/>
  <c r="EQ71" i="9"/>
  <c r="EQ67" i="9"/>
  <c r="EQ68" i="9" s="1"/>
  <c r="DU89" i="9"/>
  <c r="DU90" i="9" s="1"/>
  <c r="DL77" i="9"/>
  <c r="DL97" i="9"/>
  <c r="EH68" i="9"/>
  <c r="EH109" i="9"/>
  <c r="EP68" i="9"/>
  <c r="DH81" i="9"/>
  <c r="DH82" i="9" s="1"/>
  <c r="CY77" i="9"/>
  <c r="CY97" i="9"/>
  <c r="EE68" i="9"/>
  <c r="EE109" i="9"/>
  <c r="EI85" i="9"/>
  <c r="EI86" i="9" s="1"/>
  <c r="EM69" i="9"/>
  <c r="EM76" i="9" s="1"/>
  <c r="EM109" i="9"/>
  <c r="DS89" i="9"/>
  <c r="EJ69" i="9"/>
  <c r="EJ89" i="9" s="1"/>
  <c r="EJ90" i="9" s="1"/>
  <c r="EJ85" i="9"/>
  <c r="EJ86" i="9" s="1"/>
  <c r="DK81" i="9"/>
  <c r="DK82" i="9" s="1"/>
  <c r="DM89" i="9"/>
  <c r="DM90" i="9" s="1"/>
  <c r="EG85" i="9"/>
  <c r="EG86" i="9" s="1"/>
  <c r="EK68" i="9"/>
  <c r="EO85" i="9"/>
  <c r="EO86" i="9" s="1"/>
  <c r="FB108" i="9"/>
  <c r="FB105" i="9"/>
  <c r="FB84" i="9"/>
  <c r="FB106" i="9"/>
  <c r="FB107" i="9"/>
  <c r="FB71" i="9"/>
  <c r="FB67" i="9"/>
  <c r="FB68" i="9" s="1"/>
  <c r="FB70" i="9"/>
  <c r="EX108" i="9"/>
  <c r="EX84" i="9"/>
  <c r="EX106" i="9"/>
  <c r="EX105" i="9"/>
  <c r="EX107" i="9"/>
  <c r="EX71" i="9"/>
  <c r="EX70" i="9"/>
  <c r="EX67" i="9"/>
  <c r="ET108" i="9"/>
  <c r="ET84" i="9"/>
  <c r="ET107" i="9"/>
  <c r="ET106" i="9"/>
  <c r="ET105" i="9"/>
  <c r="ET71" i="9"/>
  <c r="ET70" i="9"/>
  <c r="ET67" i="9"/>
  <c r="ET68" i="9" s="1"/>
  <c r="CV81" i="9"/>
  <c r="CV82" i="9" s="1"/>
  <c r="DE81" i="9"/>
  <c r="DE82" i="9" s="1"/>
  <c r="DM77" i="9"/>
  <c r="DM97" i="9"/>
  <c r="EL109" i="9"/>
  <c r="DL89" i="9"/>
  <c r="DL90" i="9" s="1"/>
  <c r="FA108" i="9"/>
  <c r="FA84" i="9"/>
  <c r="FA105" i="9"/>
  <c r="FA107" i="9"/>
  <c r="FA106" i="9"/>
  <c r="FA70" i="9"/>
  <c r="FA71" i="9"/>
  <c r="FA67" i="9"/>
  <c r="FA68" i="9" s="1"/>
  <c r="EW108" i="9"/>
  <c r="EW84" i="9"/>
  <c r="EW106" i="9"/>
  <c r="EW105" i="9"/>
  <c r="EW107" i="9"/>
  <c r="EW70" i="9"/>
  <c r="EW71" i="9"/>
  <c r="EW67" i="9"/>
  <c r="ES108" i="9"/>
  <c r="ES84" i="9"/>
  <c r="ES106" i="9"/>
  <c r="ES105" i="9"/>
  <c r="ES107" i="9"/>
  <c r="ES70" i="9"/>
  <c r="ES71" i="9"/>
  <c r="ES67" i="9"/>
  <c r="EH85" i="9"/>
  <c r="EH86" i="9" s="1"/>
  <c r="EL69" i="9"/>
  <c r="EL76" i="9" s="1"/>
  <c r="EL85" i="9"/>
  <c r="EL86" i="9" s="1"/>
  <c r="EP85" i="9"/>
  <c r="EP86" i="9" s="1"/>
  <c r="EE85" i="9"/>
  <c r="EE86" i="9" s="1"/>
  <c r="EI68" i="9"/>
  <c r="EI109" i="9"/>
  <c r="EM85" i="9"/>
  <c r="EM86" i="9" s="1"/>
  <c r="EF69" i="9"/>
  <c r="EF89" i="9" s="1"/>
  <c r="EF90" i="9" s="1"/>
  <c r="EN68" i="9"/>
  <c r="EG68" i="9"/>
  <c r="EG109" i="9"/>
  <c r="EK85" i="9"/>
  <c r="EK86" i="9" s="1"/>
  <c r="EO69" i="9"/>
  <c r="EO89" i="9" s="1"/>
  <c r="EO90" i="9" s="1"/>
  <c r="K90" i="9"/>
  <c r="K145" i="27" s="1"/>
  <c r="K176" i="27" s="1"/>
  <c r="K91" i="9"/>
  <c r="I81" i="9"/>
  <c r="I82" i="9" s="1"/>
  <c r="I35" i="16" s="1"/>
  <c r="BL78" i="9"/>
  <c r="BR78" i="9"/>
  <c r="BU78" i="9"/>
  <c r="BM78" i="9"/>
  <c r="BK78" i="9"/>
  <c r="BP78" i="9"/>
  <c r="BN78" i="9"/>
  <c r="BV78" i="9"/>
  <c r="BT78" i="9"/>
  <c r="BQ78" i="9"/>
  <c r="BO78" i="9"/>
  <c r="BS78" i="9"/>
  <c r="BY78" i="9"/>
  <c r="CE78" i="9"/>
  <c r="BX78" i="9"/>
  <c r="CG78" i="9"/>
  <c r="CF78" i="9"/>
  <c r="CH78" i="9"/>
  <c r="CB78" i="9"/>
  <c r="BW78" i="9"/>
  <c r="CA78" i="9"/>
  <c r="CC78" i="9"/>
  <c r="BZ78" i="9"/>
  <c r="EZ108" i="9"/>
  <c r="EZ84" i="9"/>
  <c r="EZ107" i="9"/>
  <c r="EZ106" i="9"/>
  <c r="EZ105" i="9"/>
  <c r="EZ70" i="9"/>
  <c r="EZ71" i="9"/>
  <c r="EZ67" i="9"/>
  <c r="EZ68" i="9" s="1"/>
  <c r="EV108" i="9"/>
  <c r="EV84" i="9"/>
  <c r="EV85" i="9" s="1"/>
  <c r="EV86" i="9" s="1"/>
  <c r="EV107" i="9"/>
  <c r="EV106" i="9"/>
  <c r="EV105" i="9"/>
  <c r="EV70" i="9"/>
  <c r="EV71" i="9"/>
  <c r="EV67" i="9"/>
  <c r="EV68" i="9" s="1"/>
  <c r="ER108" i="9"/>
  <c r="ER84" i="9"/>
  <c r="ER106" i="9"/>
  <c r="ER105" i="9"/>
  <c r="ER107" i="9"/>
  <c r="ER70" i="9"/>
  <c r="ER71" i="9"/>
  <c r="ER67" i="9"/>
  <c r="DG77" i="9"/>
  <c r="DG97" i="9"/>
  <c r="CX81" i="9"/>
  <c r="CX82" i="9" s="1"/>
  <c r="EP109" i="9"/>
  <c r="DJ77" i="9"/>
  <c r="DJ97" i="9"/>
  <c r="EJ109" i="9"/>
  <c r="DO81" i="9"/>
  <c r="DO82" i="9" s="1"/>
  <c r="DB81" i="9"/>
  <c r="DB82" i="9" s="1"/>
  <c r="EO109" i="9"/>
  <c r="DD42" i="9"/>
  <c r="CZ42" i="9"/>
  <c r="CV42" i="9"/>
  <c r="DC42" i="9"/>
  <c r="CY42" i="9"/>
  <c r="DE42" i="9"/>
  <c r="DA42" i="9"/>
  <c r="CW42" i="9"/>
  <c r="M9" i="31"/>
  <c r="DP41" i="9"/>
  <c r="DL41" i="9"/>
  <c r="DH41" i="9"/>
  <c r="DQ41" i="9"/>
  <c r="DO41" i="9"/>
  <c r="DK41" i="9"/>
  <c r="DG41" i="9"/>
  <c r="DG42" i="9" s="1"/>
  <c r="DM41" i="9"/>
  <c r="DR41" i="9"/>
  <c r="DN41" i="9"/>
  <c r="DJ41" i="9"/>
  <c r="DI41" i="9"/>
  <c r="M45" i="9"/>
  <c r="M33" i="16" s="1"/>
  <c r="DP44" i="9"/>
  <c r="DP27" i="16" s="1"/>
  <c r="DL44" i="9"/>
  <c r="DL27" i="16" s="1"/>
  <c r="DH44" i="9"/>
  <c r="DH27" i="16" s="1"/>
  <c r="DO44" i="9"/>
  <c r="DO27" i="16" s="1"/>
  <c r="DK44" i="9"/>
  <c r="DK27" i="16" s="1"/>
  <c r="DG44" i="9"/>
  <c r="DG27" i="16" s="1"/>
  <c r="DG29" i="16" s="1"/>
  <c r="N15" i="19" s="1"/>
  <c r="DR44" i="9"/>
  <c r="DR27" i="16" s="1"/>
  <c r="DR30" i="16" s="1"/>
  <c r="DR136" i="27" s="1"/>
  <c r="DR139" i="27" s="1"/>
  <c r="DQ150" i="27" s="1"/>
  <c r="DN44" i="9"/>
  <c r="DN27" i="16" s="1"/>
  <c r="DJ44" i="9"/>
  <c r="DJ27" i="16" s="1"/>
  <c r="DQ44" i="9"/>
  <c r="DQ27" i="16" s="1"/>
  <c r="DM44" i="9"/>
  <c r="DM27" i="16" s="1"/>
  <c r="DI44" i="9"/>
  <c r="DI27" i="16" s="1"/>
  <c r="CU45" i="9"/>
  <c r="CU33" i="16" s="1"/>
  <c r="CV45" i="9"/>
  <c r="CV33" i="16" s="1"/>
  <c r="CW45" i="9"/>
  <c r="CW33" i="16" s="1"/>
  <c r="CX45" i="9"/>
  <c r="CX33" i="16" s="1"/>
  <c r="CY45" i="9"/>
  <c r="CY33" i="16" s="1"/>
  <c r="CZ45" i="9"/>
  <c r="CZ33" i="16" s="1"/>
  <c r="DA45" i="9"/>
  <c r="DA33" i="16" s="1"/>
  <c r="DB45" i="9"/>
  <c r="DB33" i="16" s="1"/>
  <c r="DC45" i="9"/>
  <c r="DC33" i="16" s="1"/>
  <c r="DD45" i="9"/>
  <c r="DD33" i="16" s="1"/>
  <c r="DE45" i="9"/>
  <c r="DE33" i="16" s="1"/>
  <c r="DF45" i="9"/>
  <c r="DF33" i="16" s="1"/>
  <c r="DF42" i="9"/>
  <c r="DB42" i="9"/>
  <c r="CX42" i="9"/>
  <c r="R40" i="9"/>
  <c r="FC40" i="9"/>
  <c r="FD40" i="9"/>
  <c r="FE40" i="9"/>
  <c r="FF40" i="9"/>
  <c r="FG40" i="9"/>
  <c r="FH40" i="9"/>
  <c r="FI40" i="9"/>
  <c r="FJ40" i="9"/>
  <c r="FK40" i="9"/>
  <c r="FL40" i="9"/>
  <c r="FM40" i="9"/>
  <c r="FN40" i="9"/>
  <c r="I43" i="55"/>
  <c r="J42" i="55"/>
  <c r="L42" i="55" s="1"/>
  <c r="AK21" i="30"/>
  <c r="L29" i="16"/>
  <c r="L90" i="46" s="1"/>
  <c r="AJ59" i="30"/>
  <c r="AJ77" i="30"/>
  <c r="AJ81" i="30" s="1"/>
  <c r="AK88" i="30"/>
  <c r="AK92" i="30" s="1"/>
  <c r="AI59" i="30"/>
  <c r="AI77" i="30"/>
  <c r="AI81" i="30" s="1"/>
  <c r="AJ88" i="30"/>
  <c r="AM90" i="30"/>
  <c r="O90" i="30" s="1"/>
  <c r="AL79" i="30"/>
  <c r="AL80" i="30"/>
  <c r="AM91" i="30"/>
  <c r="O91" i="30" s="1"/>
  <c r="BF80" i="30"/>
  <c r="BG91" i="30"/>
  <c r="T91" i="30" s="1"/>
  <c r="BJ80" i="30"/>
  <c r="BK91" i="30"/>
  <c r="U91" i="30" s="1"/>
  <c r="AQ91" i="30"/>
  <c r="P91" i="30" s="1"/>
  <c r="AP80" i="30"/>
  <c r="AP79" i="30"/>
  <c r="AQ90" i="30"/>
  <c r="P90" i="30" s="1"/>
  <c r="AY91" i="30"/>
  <c r="R91" i="30" s="1"/>
  <c r="AX80" i="30"/>
  <c r="AU91" i="30"/>
  <c r="Q91" i="30" s="1"/>
  <c r="AT80" i="30"/>
  <c r="AX79" i="30"/>
  <c r="AY90" i="30"/>
  <c r="BR80" i="30"/>
  <c r="BS91" i="30"/>
  <c r="AU90" i="30"/>
  <c r="Q90" i="30" s="1"/>
  <c r="AT79" i="30"/>
  <c r="L28" i="16"/>
  <c r="AQ68" i="30"/>
  <c r="BC91" i="30"/>
  <c r="S91" i="30" s="1"/>
  <c r="BB80" i="30"/>
  <c r="BN80" i="30"/>
  <c r="BO91" i="30"/>
  <c r="V91" i="30" s="1"/>
  <c r="BK69" i="30"/>
  <c r="K30" i="16"/>
  <c r="BT80" i="30"/>
  <c r="BU58" i="30"/>
  <c r="BU91" i="30"/>
  <c r="M27" i="16"/>
  <c r="M88" i="46" s="1"/>
  <c r="AT89" i="30"/>
  <c r="AS78" i="30"/>
  <c r="AY78" i="30"/>
  <c r="AZ89" i="30"/>
  <c r="T78" i="30"/>
  <c r="T43" i="30"/>
  <c r="AW89" i="30"/>
  <c r="AV78" i="30"/>
  <c r="I250" i="46"/>
  <c r="I251" i="46" s="1"/>
  <c r="J66" i="46"/>
  <c r="J250" i="46" s="1"/>
  <c r="J251" i="46" s="1"/>
  <c r="Z80" i="30"/>
  <c r="Z45" i="30"/>
  <c r="M202" i="31"/>
  <c r="J106" i="31"/>
  <c r="J107" i="31" s="1"/>
  <c r="K156" i="31"/>
  <c r="K151" i="31"/>
  <c r="L184" i="31" s="1"/>
  <c r="H139" i="31"/>
  <c r="L31" i="31"/>
  <c r="L32" i="31" s="1"/>
  <c r="K95" i="31"/>
  <c r="K108" i="31"/>
  <c r="L105" i="31" s="1"/>
  <c r="CB91" i="30"/>
  <c r="CA80" i="30"/>
  <c r="BY91" i="30"/>
  <c r="BX80" i="30"/>
  <c r="H178" i="27"/>
  <c r="I177" i="27" s="1"/>
  <c r="K77" i="27"/>
  <c r="L66" i="27"/>
  <c r="L77" i="27" s="1"/>
  <c r="L79" i="27"/>
  <c r="M64" i="27"/>
  <c r="K74" i="46"/>
  <c r="K63" i="46" s="1"/>
  <c r="K247" i="46" s="1"/>
  <c r="F95" i="19"/>
  <c r="F96" i="19" s="1"/>
  <c r="G92" i="19"/>
  <c r="L73" i="46"/>
  <c r="L72" i="46"/>
  <c r="F184" i="27"/>
  <c r="F44" i="27" s="1"/>
  <c r="I169" i="27"/>
  <c r="I171" i="27"/>
  <c r="J88" i="9"/>
  <c r="K87" i="9"/>
  <c r="K79" i="9" s="1"/>
  <c r="K80" i="9" s="1"/>
  <c r="L86" i="9"/>
  <c r="L83" i="9"/>
  <c r="M85" i="9"/>
  <c r="N84" i="9"/>
  <c r="L144" i="27"/>
  <c r="L170" i="27" s="1"/>
  <c r="K76" i="27"/>
  <c r="H142" i="27"/>
  <c r="H131" i="46"/>
  <c r="AA69" i="30"/>
  <c r="CE58" i="30"/>
  <c r="CB58" i="30"/>
  <c r="BY58" i="30"/>
  <c r="AA24" i="30"/>
  <c r="AA58" i="30"/>
  <c r="N46" i="30"/>
  <c r="J81" i="9"/>
  <c r="J82" i="9" s="1"/>
  <c r="L91" i="31"/>
  <c r="M62" i="27"/>
  <c r="H114" i="31"/>
  <c r="I111" i="31" s="1"/>
  <c r="K60" i="46"/>
  <c r="K244" i="46" s="1"/>
  <c r="H214" i="46"/>
  <c r="E197" i="46"/>
  <c r="L123" i="46"/>
  <c r="J152" i="31"/>
  <c r="K149" i="31" s="1"/>
  <c r="L110" i="9"/>
  <c r="L62" i="46"/>
  <c r="L246" i="46" s="1"/>
  <c r="G139" i="31"/>
  <c r="M30" i="31"/>
  <c r="M56" i="31"/>
  <c r="M57" i="31"/>
  <c r="M55" i="31"/>
  <c r="M58" i="31"/>
  <c r="M109" i="9"/>
  <c r="N108" i="9"/>
  <c r="N107" i="9"/>
  <c r="N106" i="9"/>
  <c r="M96" i="9"/>
  <c r="I83" i="27"/>
  <c r="I84" i="27" s="1"/>
  <c r="J67" i="27"/>
  <c r="N67" i="9"/>
  <c r="N105" i="9"/>
  <c r="J158" i="31"/>
  <c r="K155" i="31" s="1"/>
  <c r="I264" i="46"/>
  <c r="L205" i="31"/>
  <c r="L311" i="31" s="1"/>
  <c r="L191" i="29" s="1"/>
  <c r="J39" i="31"/>
  <c r="J40" i="31" s="1"/>
  <c r="L182" i="31"/>
  <c r="K157" i="31"/>
  <c r="L185" i="31" s="1"/>
  <c r="J136" i="31"/>
  <c r="H75" i="31"/>
  <c r="H239" i="46"/>
  <c r="J72" i="31"/>
  <c r="J237" i="46" s="1"/>
  <c r="J234" i="46"/>
  <c r="L71" i="31"/>
  <c r="M67" i="31"/>
  <c r="L137" i="31"/>
  <c r="L70" i="31"/>
  <c r="K69" i="31"/>
  <c r="K193" i="60" s="1"/>
  <c r="I98" i="9"/>
  <c r="I124" i="46"/>
  <c r="I122" i="46" s="1"/>
  <c r="I166" i="27"/>
  <c r="J163" i="27" s="1"/>
  <c r="I47" i="31"/>
  <c r="J165" i="27"/>
  <c r="J164" i="27"/>
  <c r="L76" i="46"/>
  <c r="L65" i="46" s="1"/>
  <c r="L249" i="46" s="1"/>
  <c r="L75" i="46"/>
  <c r="L64" i="46" s="1"/>
  <c r="L248" i="46" s="1"/>
  <c r="M97" i="27"/>
  <c r="M98" i="27" s="1"/>
  <c r="N196" i="31" s="1"/>
  <c r="M70" i="46"/>
  <c r="M56" i="46"/>
  <c r="M61" i="46"/>
  <c r="M245" i="46" s="1"/>
  <c r="N55" i="46"/>
  <c r="N61" i="27"/>
  <c r="N63" i="27" s="1"/>
  <c r="N90" i="27"/>
  <c r="N91" i="27" s="1"/>
  <c r="N93" i="27" s="1"/>
  <c r="O195" i="31" s="1"/>
  <c r="K93" i="46"/>
  <c r="K141" i="27"/>
  <c r="K107" i="27"/>
  <c r="L99" i="27"/>
  <c r="M96" i="27" s="1"/>
  <c r="J191" i="29"/>
  <c r="K116" i="27"/>
  <c r="J115" i="27"/>
  <c r="J117" i="27" s="1"/>
  <c r="J145" i="31"/>
  <c r="K183" i="31" s="1"/>
  <c r="N195" i="31"/>
  <c r="I106" i="27"/>
  <c r="G42" i="27"/>
  <c r="H149" i="27"/>
  <c r="H154" i="27" s="1"/>
  <c r="F112" i="19"/>
  <c r="E104" i="46"/>
  <c r="E109" i="46" s="1"/>
  <c r="E118" i="46" s="1"/>
  <c r="G174" i="31"/>
  <c r="F229" i="60" s="1"/>
  <c r="J180" i="31"/>
  <c r="I144" i="31"/>
  <c r="I146" i="31" s="1"/>
  <c r="J143" i="31" s="1"/>
  <c r="U56" i="30"/>
  <c r="F233" i="31"/>
  <c r="K150" i="31"/>
  <c r="L181" i="31"/>
  <c r="I40" i="31"/>
  <c r="K32" i="31"/>
  <c r="L138" i="31"/>
  <c r="L126" i="31"/>
  <c r="L127" i="31" s="1"/>
  <c r="M203" i="31" s="1"/>
  <c r="K128" i="31"/>
  <c r="L125" i="31" s="1"/>
  <c r="M119" i="31"/>
  <c r="M120" i="31" s="1"/>
  <c r="M122" i="31" s="1"/>
  <c r="N8" i="31"/>
  <c r="M33" i="31"/>
  <c r="M90" i="31"/>
  <c r="M92" i="31" s="1"/>
  <c r="M93" i="31" s="1"/>
  <c r="M34" i="31"/>
  <c r="BC56" i="30"/>
  <c r="T67" i="30"/>
  <c r="AZ56" i="30"/>
  <c r="AW56" i="30"/>
  <c r="U22" i="30"/>
  <c r="AT56" i="30"/>
  <c r="AL21" i="30"/>
  <c r="AK55" i="30"/>
  <c r="N71" i="9"/>
  <c r="K76" i="9"/>
  <c r="K97" i="9" s="1"/>
  <c r="K264" i="46" s="1"/>
  <c r="J97" i="9"/>
  <c r="N70" i="9"/>
  <c r="N113" i="9" s="1"/>
  <c r="L69" i="9"/>
  <c r="L107" i="27" s="1"/>
  <c r="M68" i="9"/>
  <c r="N44" i="9"/>
  <c r="N41" i="9"/>
  <c r="R79" i="56" l="1"/>
  <c r="S68" i="56"/>
  <c r="R44" i="56"/>
  <c r="AY57" i="56"/>
  <c r="AV57" i="56"/>
  <c r="AV90" i="56"/>
  <c r="AU79" i="56"/>
  <c r="AU44" i="56"/>
  <c r="CB23" i="56"/>
  <c r="CB33" i="56"/>
  <c r="G40" i="27"/>
  <c r="CK146" i="27"/>
  <c r="CK182" i="27" s="1"/>
  <c r="X329" i="60"/>
  <c r="X112" i="29"/>
  <c r="W250" i="60" s="1"/>
  <c r="L94" i="29"/>
  <c r="J109" i="29"/>
  <c r="J162" i="29"/>
  <c r="I139" i="60" s="1"/>
  <c r="I312" i="60" s="1"/>
  <c r="J97" i="29"/>
  <c r="P64" i="29"/>
  <c r="P97" i="29" s="1"/>
  <c r="P91" i="29"/>
  <c r="P106" i="29" s="1"/>
  <c r="O243" i="60" s="1"/>
  <c r="L81" i="60"/>
  <c r="AP125" i="9"/>
  <c r="FN117" i="9"/>
  <c r="FN119" i="9" s="1"/>
  <c r="FN121" i="9" s="1"/>
  <c r="FJ117" i="9"/>
  <c r="FJ119" i="9" s="1"/>
  <c r="FJ121" i="9" s="1"/>
  <c r="FF117" i="9"/>
  <c r="FF119" i="9" s="1"/>
  <c r="FF121" i="9" s="1"/>
  <c r="FM117" i="9"/>
  <c r="FM119" i="9" s="1"/>
  <c r="FM121" i="9" s="1"/>
  <c r="FI117" i="9"/>
  <c r="FI119" i="9" s="1"/>
  <c r="FI121" i="9" s="1"/>
  <c r="FE117" i="9"/>
  <c r="FE119" i="9" s="1"/>
  <c r="FE121" i="9" s="1"/>
  <c r="FL117" i="9"/>
  <c r="FL119" i="9" s="1"/>
  <c r="FL121" i="9" s="1"/>
  <c r="FH117" i="9"/>
  <c r="FH119" i="9" s="1"/>
  <c r="FH121" i="9" s="1"/>
  <c r="FD117" i="9"/>
  <c r="FD119" i="9" s="1"/>
  <c r="FD121" i="9" s="1"/>
  <c r="FK117" i="9"/>
  <c r="FK119" i="9" s="1"/>
  <c r="FK121" i="9" s="1"/>
  <c r="FG117" i="9"/>
  <c r="FG119" i="9" s="1"/>
  <c r="FG121" i="9" s="1"/>
  <c r="FC117" i="9"/>
  <c r="FC119" i="9" s="1"/>
  <c r="FC121" i="9" s="1"/>
  <c r="I222" i="60"/>
  <c r="I236" i="60" s="1"/>
  <c r="M14" i="19"/>
  <c r="DG28" i="16"/>
  <c r="DG30" i="16" s="1"/>
  <c r="DG136" i="27" s="1"/>
  <c r="DG139" i="27" s="1"/>
  <c r="DF150" i="27" s="1"/>
  <c r="DG152" i="27" s="1"/>
  <c r="DH152" i="27" s="1"/>
  <c r="DI152" i="27" s="1"/>
  <c r="L82" i="60"/>
  <c r="IJ178" i="27"/>
  <c r="IK175" i="27" s="1"/>
  <c r="CO36" i="16"/>
  <c r="CN36" i="16"/>
  <c r="CP37" i="16"/>
  <c r="CO37" i="16"/>
  <c r="CN37" i="16"/>
  <c r="CT36" i="16"/>
  <c r="L89" i="46"/>
  <c r="CQ36" i="16"/>
  <c r="CL36" i="16"/>
  <c r="CT37" i="16"/>
  <c r="CM36" i="16"/>
  <c r="CK36" i="16"/>
  <c r="CS142" i="27"/>
  <c r="CS146" i="27" s="1"/>
  <c r="CS182" i="27" s="1"/>
  <c r="CS37" i="16"/>
  <c r="CS36" i="16"/>
  <c r="CI37" i="16"/>
  <c r="CI36" i="16"/>
  <c r="CJ142" i="27"/>
  <c r="CJ146" i="27" s="1"/>
  <c r="CJ182" i="27" s="1"/>
  <c r="CJ37" i="16"/>
  <c r="CJ36" i="16"/>
  <c r="CR37" i="16"/>
  <c r="CR36" i="16"/>
  <c r="CQ37" i="16"/>
  <c r="CL37" i="16"/>
  <c r="CP36" i="16"/>
  <c r="CM37" i="16"/>
  <c r="CK37" i="16"/>
  <c r="DI77" i="9"/>
  <c r="H85" i="27"/>
  <c r="DU67" i="27"/>
  <c r="DU83" i="27" s="1"/>
  <c r="DV84" i="27" s="1"/>
  <c r="IK85" i="27"/>
  <c r="IL82" i="27" s="1"/>
  <c r="L123" i="27"/>
  <c r="M120" i="27" s="1"/>
  <c r="DG83" i="27"/>
  <c r="IN57" i="27"/>
  <c r="IN67" i="27" s="1"/>
  <c r="CA85" i="27"/>
  <c r="CB82" i="27" s="1"/>
  <c r="CB85" i="27" s="1"/>
  <c r="CC82" i="27" s="1"/>
  <c r="CC85" i="27" s="1"/>
  <c r="CD82" i="27" s="1"/>
  <c r="CD85" i="27" s="1"/>
  <c r="CE82" i="27" s="1"/>
  <c r="CE85" i="27" s="1"/>
  <c r="CF82" i="27" s="1"/>
  <c r="CF85" i="27" s="1"/>
  <c r="CG82" i="27" s="1"/>
  <c r="CG85" i="27" s="1"/>
  <c r="CH82" i="27" s="1"/>
  <c r="CH85" i="27" s="1"/>
  <c r="CI82" i="27" s="1"/>
  <c r="CI85" i="27" s="1"/>
  <c r="CJ82" i="27" s="1"/>
  <c r="CJ85" i="27" s="1"/>
  <c r="CK82" i="27" s="1"/>
  <c r="CK85" i="27" s="1"/>
  <c r="CL82" i="27" s="1"/>
  <c r="CL85" i="27" s="1"/>
  <c r="CM82" i="27" s="1"/>
  <c r="CM85" i="27" s="1"/>
  <c r="CN82" i="27" s="1"/>
  <c r="CN85" i="27" s="1"/>
  <c r="CO82" i="27" s="1"/>
  <c r="CO85" i="27" s="1"/>
  <c r="CP82" i="27" s="1"/>
  <c r="CP85" i="27" s="1"/>
  <c r="CQ82" i="27" s="1"/>
  <c r="CQ85" i="27" s="1"/>
  <c r="CR82" i="27" s="1"/>
  <c r="CR85" i="27" s="1"/>
  <c r="CS82" i="27" s="1"/>
  <c r="CS85" i="27" s="1"/>
  <c r="CT82" i="27" s="1"/>
  <c r="CT85" i="27" s="1"/>
  <c r="CU82" i="27" s="1"/>
  <c r="CU85" i="27" s="1"/>
  <c r="CV82" i="27" s="1"/>
  <c r="CV84" i="27"/>
  <c r="IM84" i="27" s="1"/>
  <c r="IM83" i="27"/>
  <c r="L12" i="19"/>
  <c r="K116" i="60" s="1"/>
  <c r="M128" i="27"/>
  <c r="M129" i="27" s="1"/>
  <c r="N126" i="27" s="1"/>
  <c r="CB183" i="27"/>
  <c r="CN146" i="27"/>
  <c r="CN182" i="27" s="1"/>
  <c r="CO146" i="27"/>
  <c r="CO182" i="27" s="1"/>
  <c r="IK177" i="27"/>
  <c r="CB152" i="27"/>
  <c r="BR152" i="27"/>
  <c r="CQ146" i="27"/>
  <c r="CQ182" i="27" s="1"/>
  <c r="BG152" i="27"/>
  <c r="DB98" i="9"/>
  <c r="CM152" i="27"/>
  <c r="CX152" i="27"/>
  <c r="CR146" i="27"/>
  <c r="CR182" i="27" s="1"/>
  <c r="IL117" i="27"/>
  <c r="IM114" i="27" s="1"/>
  <c r="CT177" i="27"/>
  <c r="CU83" i="19" s="1"/>
  <c r="L83" i="19" s="1"/>
  <c r="CP146" i="27"/>
  <c r="CP182" i="27" s="1"/>
  <c r="CH183" i="27"/>
  <c r="IL176" i="27"/>
  <c r="DN97" i="9"/>
  <c r="N11" i="19" s="1"/>
  <c r="M43" i="60" s="1"/>
  <c r="CT146" i="27"/>
  <c r="CT182" i="27" s="1"/>
  <c r="IL145" i="27"/>
  <c r="CL146" i="27"/>
  <c r="CM146" i="27"/>
  <c r="CM182" i="27" s="1"/>
  <c r="CE183" i="27"/>
  <c r="IO121" i="27"/>
  <c r="DU123" i="27"/>
  <c r="DV120" i="27" s="1"/>
  <c r="DV123" i="27" s="1"/>
  <c r="DW120" i="27" s="1"/>
  <c r="DW123" i="27" s="1"/>
  <c r="DX120" i="27" s="1"/>
  <c r="DX123" i="27" s="1"/>
  <c r="DY120" i="27" s="1"/>
  <c r="DY123" i="27" s="1"/>
  <c r="DZ120" i="27" s="1"/>
  <c r="DZ123" i="27" s="1"/>
  <c r="EA120" i="27" s="1"/>
  <c r="EA123" i="27" s="1"/>
  <c r="EB120" i="27" s="1"/>
  <c r="EB123" i="27" s="1"/>
  <c r="EC120" i="27" s="1"/>
  <c r="EC123" i="27" s="1"/>
  <c r="ED120" i="27" s="1"/>
  <c r="ED123" i="27" s="1"/>
  <c r="EE120" i="27" s="1"/>
  <c r="EE123" i="27" s="1"/>
  <c r="EF120" i="27" s="1"/>
  <c r="EF123" i="27" s="1"/>
  <c r="EG120" i="27" s="1"/>
  <c r="EG123" i="27" s="1"/>
  <c r="EH120" i="27" s="1"/>
  <c r="IP109" i="27"/>
  <c r="P169" i="31" s="1"/>
  <c r="K115" i="19"/>
  <c r="DF145" i="27"/>
  <c r="DF176" i="27" s="1"/>
  <c r="CX145" i="27"/>
  <c r="CX176" i="27" s="1"/>
  <c r="DE145" i="27"/>
  <c r="DE176" i="27" s="1"/>
  <c r="DA145" i="27"/>
  <c r="DA176" i="27" s="1"/>
  <c r="CW145" i="27"/>
  <c r="CW176" i="27" s="1"/>
  <c r="DB145" i="27"/>
  <c r="DB176" i="27" s="1"/>
  <c r="DD145" i="27"/>
  <c r="DD176" i="27" s="1"/>
  <c r="CZ145" i="27"/>
  <c r="CZ176" i="27" s="1"/>
  <c r="CV145" i="27"/>
  <c r="CV176" i="27" s="1"/>
  <c r="DC145" i="27"/>
  <c r="DC176" i="27" s="1"/>
  <c r="CY145" i="27"/>
  <c r="CY176" i="27" s="1"/>
  <c r="CU145" i="27"/>
  <c r="CU176" i="27" s="1"/>
  <c r="Q59" i="60"/>
  <c r="Q60" i="60" s="1"/>
  <c r="J151" i="27"/>
  <c r="EJ121" i="27"/>
  <c r="EK122" i="27" s="1"/>
  <c r="EL84" i="19" s="1"/>
  <c r="EM121" i="27"/>
  <c r="EN122" i="27" s="1"/>
  <c r="EO84" i="19" s="1"/>
  <c r="K170" i="60"/>
  <c r="K36" i="60" s="1"/>
  <c r="J72" i="60"/>
  <c r="J73" i="60" s="1"/>
  <c r="IL106" i="27"/>
  <c r="IL110" i="27" s="1"/>
  <c r="IP108" i="27"/>
  <c r="P168" i="31" s="1"/>
  <c r="K196" i="60"/>
  <c r="L235" i="46"/>
  <c r="L194" i="60"/>
  <c r="K198" i="46"/>
  <c r="K216" i="60"/>
  <c r="ER109" i="27"/>
  <c r="ER127" i="27" s="1"/>
  <c r="ES128" i="27" s="1"/>
  <c r="ET84" i="19" s="1"/>
  <c r="ER114" i="9"/>
  <c r="FA108" i="27"/>
  <c r="FA113" i="9"/>
  <c r="ET108" i="27"/>
  <c r="ET113" i="9"/>
  <c r="EU108" i="27"/>
  <c r="EU113" i="9"/>
  <c r="EY109" i="27"/>
  <c r="EY127" i="27" s="1"/>
  <c r="EZ128" i="27" s="1"/>
  <c r="EY114" i="9"/>
  <c r="M109" i="19"/>
  <c r="K109" i="60"/>
  <c r="J209" i="60"/>
  <c r="J210" i="60"/>
  <c r="EM112" i="9"/>
  <c r="M204" i="60"/>
  <c r="EF112" i="9"/>
  <c r="DW112" i="9"/>
  <c r="ER108" i="27"/>
  <c r="ER113" i="9"/>
  <c r="EV109" i="27"/>
  <c r="EV127" i="27" s="1"/>
  <c r="EW128" i="27" s="1"/>
  <c r="EV114" i="9"/>
  <c r="ES109" i="27"/>
  <c r="ES127" i="27" s="1"/>
  <c r="ET128" i="27" s="1"/>
  <c r="ES114" i="9"/>
  <c r="ET109" i="27"/>
  <c r="ET127" i="27" s="1"/>
  <c r="EU128" i="27" s="1"/>
  <c r="EV84" i="19" s="1"/>
  <c r="ET114" i="9"/>
  <c r="EX108" i="27"/>
  <c r="EX113" i="9"/>
  <c r="FB108" i="27"/>
  <c r="FB113" i="9"/>
  <c r="O66" i="60"/>
  <c r="EY108" i="27"/>
  <c r="EY113" i="9"/>
  <c r="J156" i="29"/>
  <c r="I140" i="60" s="1"/>
  <c r="I313" i="60" s="1"/>
  <c r="EO112" i="9"/>
  <c r="L68" i="60"/>
  <c r="G198" i="60"/>
  <c r="G197" i="60"/>
  <c r="N202" i="60"/>
  <c r="M67" i="60"/>
  <c r="EA112" i="9"/>
  <c r="I198" i="46"/>
  <c r="I216" i="60"/>
  <c r="M232" i="46"/>
  <c r="M191" i="60"/>
  <c r="EV108" i="27"/>
  <c r="EV113" i="9"/>
  <c r="EZ109" i="27"/>
  <c r="EZ127" i="27" s="1"/>
  <c r="FA128" i="27" s="1"/>
  <c r="FB84" i="19" s="1"/>
  <c r="EZ114" i="9"/>
  <c r="ES108" i="27"/>
  <c r="ES113" i="9"/>
  <c r="EW109" i="27"/>
  <c r="EW127" i="27" s="1"/>
  <c r="EX128" i="27" s="1"/>
  <c r="EY84" i="19" s="1"/>
  <c r="EW114" i="9"/>
  <c r="EX109" i="27"/>
  <c r="EX127" i="27" s="1"/>
  <c r="EY128" i="27" s="1"/>
  <c r="EZ84" i="19" s="1"/>
  <c r="EX114" i="9"/>
  <c r="EQ109" i="27"/>
  <c r="EQ127" i="27" s="1"/>
  <c r="EQ114" i="9"/>
  <c r="DT112" i="9"/>
  <c r="EB112" i="9"/>
  <c r="L205" i="60"/>
  <c r="K71" i="60"/>
  <c r="H198" i="60"/>
  <c r="H197" i="60"/>
  <c r="O203" i="60"/>
  <c r="N65" i="60"/>
  <c r="N109" i="27"/>
  <c r="N128" i="27" s="1"/>
  <c r="N114" i="9"/>
  <c r="L236" i="46"/>
  <c r="L195" i="60"/>
  <c r="EZ108" i="27"/>
  <c r="EZ113" i="9"/>
  <c r="EW108" i="27"/>
  <c r="EW113" i="9"/>
  <c r="FA109" i="27"/>
  <c r="FA127" i="27" s="1"/>
  <c r="FB128" i="27" s="1"/>
  <c r="FC84" i="19" s="1"/>
  <c r="FA114" i="9"/>
  <c r="FB109" i="27"/>
  <c r="FB127" i="27" s="1"/>
  <c r="FC128" i="27" s="1"/>
  <c r="FB114" i="9"/>
  <c r="EQ108" i="27"/>
  <c r="EQ113" i="9"/>
  <c r="EU109" i="27"/>
  <c r="EU127" i="27" s="1"/>
  <c r="EV128" i="27" s="1"/>
  <c r="EW84" i="19" s="1"/>
  <c r="EU114" i="9"/>
  <c r="K87" i="60"/>
  <c r="N69" i="60"/>
  <c r="O206" i="60" s="1"/>
  <c r="L112" i="9"/>
  <c r="DZ112" i="9"/>
  <c r="N70" i="60"/>
  <c r="O207" i="60" s="1"/>
  <c r="EC112" i="9"/>
  <c r="DX112" i="9"/>
  <c r="J36" i="60"/>
  <c r="EJ112" i="9"/>
  <c r="EL112" i="9"/>
  <c r="J81" i="29"/>
  <c r="IM116" i="27"/>
  <c r="M170" i="31" s="1"/>
  <c r="IM115" i="27"/>
  <c r="CU117" i="27"/>
  <c r="CV114" i="27" s="1"/>
  <c r="CV117" i="27" s="1"/>
  <c r="CW114" i="27" s="1"/>
  <c r="CW117" i="27" s="1"/>
  <c r="CX114" i="27" s="1"/>
  <c r="CX117" i="27" s="1"/>
  <c r="CY114" i="27" s="1"/>
  <c r="CY117" i="27" s="1"/>
  <c r="CZ114" i="27" s="1"/>
  <c r="CZ117" i="27" s="1"/>
  <c r="DA114" i="27" s="1"/>
  <c r="DA117" i="27" s="1"/>
  <c r="DB114" i="27" s="1"/>
  <c r="DB117" i="27" s="1"/>
  <c r="DC114" i="27" s="1"/>
  <c r="DC117" i="27" s="1"/>
  <c r="DD114" i="27" s="1"/>
  <c r="DD117" i="27" s="1"/>
  <c r="DE114" i="27" s="1"/>
  <c r="DE117" i="27" s="1"/>
  <c r="DF114" i="27" s="1"/>
  <c r="DF117" i="27" s="1"/>
  <c r="DG114" i="27" s="1"/>
  <c r="DG117" i="27" s="1"/>
  <c r="DH114" i="27" s="1"/>
  <c r="DH117" i="27" s="1"/>
  <c r="DI114" i="27" s="1"/>
  <c r="DI117" i="27" s="1"/>
  <c r="DJ114" i="27" s="1"/>
  <c r="DJ117" i="27" s="1"/>
  <c r="DK114" i="27" s="1"/>
  <c r="DK117" i="27" s="1"/>
  <c r="DL114" i="27" s="1"/>
  <c r="DL117" i="27" s="1"/>
  <c r="DM114" i="27" s="1"/>
  <c r="DM117" i="27" s="1"/>
  <c r="DN114" i="27" s="1"/>
  <c r="DN117" i="27" s="1"/>
  <c r="DO114" i="27" s="1"/>
  <c r="DO117" i="27" s="1"/>
  <c r="DP114" i="27" s="1"/>
  <c r="DP117" i="27" s="1"/>
  <c r="DQ114" i="27" s="1"/>
  <c r="DQ117" i="27" s="1"/>
  <c r="DR114" i="27" s="1"/>
  <c r="ED110" i="27"/>
  <c r="DZ76" i="9"/>
  <c r="DZ97" i="9" s="1"/>
  <c r="DZ89" i="9"/>
  <c r="DZ90" i="9" s="1"/>
  <c r="J125" i="29"/>
  <c r="P75" i="29"/>
  <c r="P199" i="29"/>
  <c r="P127" i="29"/>
  <c r="O23" i="29"/>
  <c r="O201" i="29"/>
  <c r="M23" i="29"/>
  <c r="M201" i="29"/>
  <c r="Q23" i="29"/>
  <c r="Q201" i="29"/>
  <c r="P133" i="19"/>
  <c r="Q133" i="19" s="1"/>
  <c r="R133" i="19" s="1"/>
  <c r="S133" i="19" s="1"/>
  <c r="T133" i="19" s="1"/>
  <c r="U133" i="19" s="1"/>
  <c r="V133" i="19" s="1"/>
  <c r="W133" i="19" s="1"/>
  <c r="P130" i="19"/>
  <c r="N23" i="29"/>
  <c r="N201" i="29"/>
  <c r="J23" i="29"/>
  <c r="J201" i="29"/>
  <c r="K23" i="29"/>
  <c r="K201" i="29"/>
  <c r="L23" i="29"/>
  <c r="L201" i="29"/>
  <c r="DX76" i="9"/>
  <c r="DX77" i="9" s="1"/>
  <c r="AK25" i="30"/>
  <c r="AL31" i="30"/>
  <c r="AL42" i="30" s="1"/>
  <c r="H41" i="16"/>
  <c r="AL25" i="30"/>
  <c r="AM31" i="30"/>
  <c r="AM42" i="30" s="1"/>
  <c r="AM46" i="30" s="1"/>
  <c r="K136" i="27"/>
  <c r="K139" i="27" s="1"/>
  <c r="J150" i="27" s="1"/>
  <c r="I44" i="16"/>
  <c r="DR77" i="9"/>
  <c r="DR81" i="9" s="1"/>
  <c r="DR82" i="9" s="1"/>
  <c r="EK77" i="27"/>
  <c r="EL78" i="27" s="1"/>
  <c r="DW77" i="9"/>
  <c r="DW81" i="9" s="1"/>
  <c r="DW82" i="9" s="1"/>
  <c r="CN88" i="9"/>
  <c r="IN123" i="27"/>
  <c r="IO120" i="27" s="1"/>
  <c r="N171" i="31"/>
  <c r="DT89" i="9"/>
  <c r="DT90" i="9" s="1"/>
  <c r="IN129" i="27"/>
  <c r="IO126" i="27" s="1"/>
  <c r="N172" i="31"/>
  <c r="EB89" i="9"/>
  <c r="EB90" i="9" s="1"/>
  <c r="EB77" i="9"/>
  <c r="EB81" i="9" s="1"/>
  <c r="EB82" i="9" s="1"/>
  <c r="M121" i="27"/>
  <c r="EC97" i="9"/>
  <c r="EC106" i="27" s="1"/>
  <c r="I95" i="46"/>
  <c r="I98" i="46" s="1"/>
  <c r="EC89" i="9"/>
  <c r="EC90" i="9" s="1"/>
  <c r="DX89" i="9"/>
  <c r="DX90" i="9" s="1"/>
  <c r="EA89" i="9"/>
  <c r="EA90" i="9" s="1"/>
  <c r="DW89" i="9"/>
  <c r="DW90" i="9" s="1"/>
  <c r="N32" i="30"/>
  <c r="DT76" i="9"/>
  <c r="DT97" i="9" s="1"/>
  <c r="CP79" i="9"/>
  <c r="CP80" i="9" s="1"/>
  <c r="DQ110" i="27"/>
  <c r="BG43" i="56"/>
  <c r="BH89" i="56"/>
  <c r="BG78" i="56"/>
  <c r="BH56" i="56"/>
  <c r="AJ88" i="56"/>
  <c r="AJ55" i="56"/>
  <c r="AI77" i="56"/>
  <c r="AI81" i="56" s="1"/>
  <c r="AI59" i="56"/>
  <c r="AI42" i="56"/>
  <c r="AI46" i="56" s="1"/>
  <c r="P66" i="56"/>
  <c r="P70" i="56" s="1"/>
  <c r="O59" i="56"/>
  <c r="O77" i="56"/>
  <c r="O81" i="56" s="1"/>
  <c r="O42" i="56"/>
  <c r="O46" i="56" s="1"/>
  <c r="AM55" i="56"/>
  <c r="BC57" i="56"/>
  <c r="T68" i="56"/>
  <c r="S79" i="56"/>
  <c r="S44" i="56"/>
  <c r="CQ22" i="56"/>
  <c r="CQ32" i="56"/>
  <c r="BA43" i="56"/>
  <c r="BA78" i="56"/>
  <c r="BB56" i="56"/>
  <c r="BB89" i="56"/>
  <c r="R89" i="56" s="1"/>
  <c r="U43" i="56"/>
  <c r="U78" i="56"/>
  <c r="BK56" i="56"/>
  <c r="V67" i="56"/>
  <c r="BE56" i="56"/>
  <c r="BD43" i="56"/>
  <c r="BE89" i="56"/>
  <c r="BD78" i="56"/>
  <c r="AS31" i="56"/>
  <c r="AS35" i="56" s="1"/>
  <c r="AS21" i="56"/>
  <c r="AR25" i="56"/>
  <c r="E176" i="46"/>
  <c r="E175" i="46"/>
  <c r="T57" i="56"/>
  <c r="T33" i="56"/>
  <c r="T23" i="56"/>
  <c r="V32" i="56"/>
  <c r="V22" i="56"/>
  <c r="V56" i="56"/>
  <c r="P21" i="56"/>
  <c r="P31" i="56"/>
  <c r="P35" i="56" s="1"/>
  <c r="P55" i="56"/>
  <c r="O25" i="56"/>
  <c r="EA76" i="9"/>
  <c r="EA77" i="9" s="1"/>
  <c r="CJ88" i="9"/>
  <c r="CI79" i="9"/>
  <c r="CI80" i="9" s="1"/>
  <c r="CQ79" i="9"/>
  <c r="CQ80" i="9" s="1"/>
  <c r="EI77" i="27"/>
  <c r="EJ78" i="27" s="1"/>
  <c r="CT88" i="9"/>
  <c r="DW107" i="27"/>
  <c r="DW110" i="27" s="1"/>
  <c r="CO88" i="9"/>
  <c r="EF77" i="27"/>
  <c r="EG78" i="27" s="1"/>
  <c r="FK61" i="27"/>
  <c r="FK64" i="27" s="1"/>
  <c r="FG61" i="27"/>
  <c r="FG64" i="27" s="1"/>
  <c r="FC61" i="27"/>
  <c r="FC64" i="27" s="1"/>
  <c r="DM98" i="9"/>
  <c r="DM106" i="27"/>
  <c r="DM110" i="27" s="1"/>
  <c r="EK69" i="9"/>
  <c r="EK76" i="9" s="1"/>
  <c r="EK97" i="9" s="1"/>
  <c r="EK106" i="27" s="1"/>
  <c r="EE69" i="9"/>
  <c r="EE107" i="27" s="1"/>
  <c r="EH69" i="9"/>
  <c r="EH76" i="9" s="1"/>
  <c r="EH97" i="9" s="1"/>
  <c r="EH106" i="27" s="1"/>
  <c r="EA110" i="9"/>
  <c r="EA57" i="27"/>
  <c r="DW110" i="9"/>
  <c r="DW57" i="27"/>
  <c r="DY110" i="9"/>
  <c r="DY57" i="27"/>
  <c r="EJ77" i="27"/>
  <c r="EK78" i="27" s="1"/>
  <c r="IG184" i="27"/>
  <c r="IH181" i="27" s="1"/>
  <c r="IH184" i="27" s="1"/>
  <c r="II181" i="27" s="1"/>
  <c r="IE182" i="27"/>
  <c r="EF107" i="27"/>
  <c r="EB107" i="27"/>
  <c r="EB110" i="27" s="1"/>
  <c r="ER62" i="27"/>
  <c r="EZ62" i="27"/>
  <c r="DT129" i="27"/>
  <c r="DU126" i="27" s="1"/>
  <c r="DU129" i="27" s="1"/>
  <c r="DV126" i="27" s="1"/>
  <c r="DV129" i="27" s="1"/>
  <c r="DW126" i="27" s="1"/>
  <c r="DW129" i="27" s="1"/>
  <c r="DX126" i="27" s="1"/>
  <c r="DX129" i="27" s="1"/>
  <c r="DY126" i="27" s="1"/>
  <c r="DY129" i="27" s="1"/>
  <c r="DZ126" i="27" s="1"/>
  <c r="DZ129" i="27" s="1"/>
  <c r="EA126" i="27" s="1"/>
  <c r="EA129" i="27" s="1"/>
  <c r="EB126" i="27" s="1"/>
  <c r="EB129" i="27" s="1"/>
  <c r="EC126" i="27" s="1"/>
  <c r="EC129" i="27" s="1"/>
  <c r="ED126" i="27" s="1"/>
  <c r="ED129" i="27" s="1"/>
  <c r="EE126" i="27" s="1"/>
  <c r="EE129" i="27" s="1"/>
  <c r="EF126" i="27" s="1"/>
  <c r="FN61" i="27"/>
  <c r="FN64" i="27" s="1"/>
  <c r="DJ98" i="9"/>
  <c r="DJ106" i="27"/>
  <c r="DJ110" i="27" s="1"/>
  <c r="EI69" i="9"/>
  <c r="EI76" i="9" s="1"/>
  <c r="EI77" i="9" s="1"/>
  <c r="DI98" i="9"/>
  <c r="DI106" i="27"/>
  <c r="DI110" i="27" s="1"/>
  <c r="DR98" i="9"/>
  <c r="DR106" i="27"/>
  <c r="DR110" i="27" s="1"/>
  <c r="DL98" i="9"/>
  <c r="DL106" i="27"/>
  <c r="DL110" i="27" s="1"/>
  <c r="DV98" i="9"/>
  <c r="DV106" i="27"/>
  <c r="DV110" i="27" s="1"/>
  <c r="DV110" i="9"/>
  <c r="DV57" i="27"/>
  <c r="EC110" i="9"/>
  <c r="EC57" i="27"/>
  <c r="CI142" i="27"/>
  <c r="L20" i="19"/>
  <c r="CN136" i="27"/>
  <c r="K126" i="46"/>
  <c r="EH77" i="27"/>
  <c r="EI78" i="27" s="1"/>
  <c r="EF128" i="27"/>
  <c r="IP127" i="27"/>
  <c r="EX62" i="27"/>
  <c r="AO71" i="27"/>
  <c r="AP82" i="19" s="1"/>
  <c r="AM181" i="27"/>
  <c r="AM184" i="27" s="1"/>
  <c r="AN181" i="27" s="1"/>
  <c r="AN184" i="27" s="1"/>
  <c r="AO181" i="27" s="1"/>
  <c r="AO184" i="27" s="1"/>
  <c r="AP181" i="27" s="1"/>
  <c r="AP184" i="27" s="1"/>
  <c r="AQ181" i="27" s="1"/>
  <c r="AQ184" i="27" s="1"/>
  <c r="AR181" i="27" s="1"/>
  <c r="AR184" i="27" s="1"/>
  <c r="AS181" i="27" s="1"/>
  <c r="AS184" i="27" s="1"/>
  <c r="AT181" i="27" s="1"/>
  <c r="AT184" i="27" s="1"/>
  <c r="AU181" i="27" s="1"/>
  <c r="AU184" i="27" s="1"/>
  <c r="AV181" i="27" s="1"/>
  <c r="AV184" i="27" s="1"/>
  <c r="AW181" i="27" s="1"/>
  <c r="AW184" i="27" s="1"/>
  <c r="AX181" i="27" s="1"/>
  <c r="AX184" i="27" s="1"/>
  <c r="BW146" i="27"/>
  <c r="IK142" i="27"/>
  <c r="IK136" i="27"/>
  <c r="EU62" i="27"/>
  <c r="EG77" i="27"/>
  <c r="EH78" i="27" s="1"/>
  <c r="AD41" i="27"/>
  <c r="BW175" i="27"/>
  <c r="BW178" i="27" s="1"/>
  <c r="BX175" i="27" s="1"/>
  <c r="BX178" i="27" s="1"/>
  <c r="BY175" i="27" s="1"/>
  <c r="BY178" i="27" s="1"/>
  <c r="BZ175" i="27" s="1"/>
  <c r="BZ178" i="27" s="1"/>
  <c r="CA175" i="27" s="1"/>
  <c r="CA178" i="27" s="1"/>
  <c r="CB175" i="27" s="1"/>
  <c r="CB178" i="27" s="1"/>
  <c r="CC175" i="27" s="1"/>
  <c r="CC178" i="27" s="1"/>
  <c r="CD175" i="27" s="1"/>
  <c r="CD178" i="27" s="1"/>
  <c r="CE175" i="27" s="1"/>
  <c r="CE178" i="27" s="1"/>
  <c r="CF175" i="27" s="1"/>
  <c r="CF178" i="27" s="1"/>
  <c r="CG175" i="27" s="1"/>
  <c r="CG178" i="27" s="1"/>
  <c r="CH175" i="27" s="1"/>
  <c r="CH178" i="27" s="1"/>
  <c r="FA62" i="27"/>
  <c r="FJ61" i="27"/>
  <c r="FJ64" i="27" s="1"/>
  <c r="FI61" i="27"/>
  <c r="FI64" i="27" s="1"/>
  <c r="FE61" i="27"/>
  <c r="FE64" i="27" s="1"/>
  <c r="DG98" i="9"/>
  <c r="DG106" i="27"/>
  <c r="DG110" i="27" s="1"/>
  <c r="ED110" i="9"/>
  <c r="ED57" i="27"/>
  <c r="IL84" i="27"/>
  <c r="EO107" i="27"/>
  <c r="IP62" i="27"/>
  <c r="IP66" i="27" s="1"/>
  <c r="IP63" i="27"/>
  <c r="IP64" i="27" s="1"/>
  <c r="EL107" i="27"/>
  <c r="EV62" i="27"/>
  <c r="EW62" i="27"/>
  <c r="II183" i="27"/>
  <c r="DW84" i="19"/>
  <c r="IO122" i="27"/>
  <c r="DU84" i="19"/>
  <c r="IO128" i="27"/>
  <c r="EH122" i="27"/>
  <c r="FF61" i="27"/>
  <c r="FF64" i="27" s="1"/>
  <c r="FM61" i="27"/>
  <c r="FM64" i="27" s="1"/>
  <c r="EN69" i="9"/>
  <c r="EN107" i="27" s="1"/>
  <c r="EP69" i="9"/>
  <c r="EP89" i="9" s="1"/>
  <c r="EP90" i="9" s="1"/>
  <c r="DS110" i="9"/>
  <c r="DS57" i="27"/>
  <c r="DS67" i="27" s="1"/>
  <c r="O10" i="19"/>
  <c r="FL61" i="27"/>
  <c r="FL64" i="27" s="1"/>
  <c r="FH61" i="27"/>
  <c r="FH64" i="27" s="1"/>
  <c r="FD61" i="27"/>
  <c r="FD64" i="27" s="1"/>
  <c r="EG69" i="9"/>
  <c r="EG76" i="9" s="1"/>
  <c r="EG97" i="9" s="1"/>
  <c r="ED77" i="9"/>
  <c r="ED81" i="9" s="1"/>
  <c r="ED82" i="9" s="1"/>
  <c r="CY98" i="9"/>
  <c r="CY106" i="27"/>
  <c r="CY110" i="27" s="1"/>
  <c r="DU98" i="9"/>
  <c r="DU106" i="27"/>
  <c r="DU110" i="27" s="1"/>
  <c r="DS106" i="27"/>
  <c r="DZ110" i="9"/>
  <c r="DZ57" i="27"/>
  <c r="EB110" i="9"/>
  <c r="EB57" i="27"/>
  <c r="DX110" i="9"/>
  <c r="DX57" i="27"/>
  <c r="ET62" i="27"/>
  <c r="FB62" i="27"/>
  <c r="BF23" i="30"/>
  <c r="BF33" i="30"/>
  <c r="BF44" i="30" s="1"/>
  <c r="DR115" i="27"/>
  <c r="IN107" i="27"/>
  <c r="N167" i="31" s="1"/>
  <c r="BK182" i="27"/>
  <c r="IJ182" i="27" s="1"/>
  <c r="BM183" i="27"/>
  <c r="IJ146" i="27"/>
  <c r="IJ147" i="27" s="1"/>
  <c r="EJ107" i="27"/>
  <c r="EM107" i="27"/>
  <c r="EQ62" i="27"/>
  <c r="IQ61" i="27"/>
  <c r="EY62" i="27"/>
  <c r="EC107" i="27"/>
  <c r="AW22" i="30"/>
  <c r="AW32" i="30"/>
  <c r="ES62" i="27"/>
  <c r="M11" i="19"/>
  <c r="L43" i="60" s="1"/>
  <c r="L44" i="60" s="1"/>
  <c r="DH84" i="19"/>
  <c r="N84" i="19" s="1"/>
  <c r="IN116" i="27"/>
  <c r="N170" i="31" s="1"/>
  <c r="BX24" i="30"/>
  <c r="BX34" i="30"/>
  <c r="BX45" i="30" s="1"/>
  <c r="BW45" i="30"/>
  <c r="CS79" i="9"/>
  <c r="CS80" i="9" s="1"/>
  <c r="DY97" i="9"/>
  <c r="CK79" i="9"/>
  <c r="CK80" i="9" s="1"/>
  <c r="N108" i="27"/>
  <c r="N122" i="27" s="1"/>
  <c r="EB98" i="9"/>
  <c r="CL88" i="9"/>
  <c r="CR88" i="9"/>
  <c r="ED98" i="9"/>
  <c r="EO76" i="9"/>
  <c r="EO77" i="9" s="1"/>
  <c r="DS98" i="9"/>
  <c r="DW98" i="9"/>
  <c r="CM79" i="9"/>
  <c r="CM80" i="9" s="1"/>
  <c r="CZ30" i="16"/>
  <c r="DD83" i="9"/>
  <c r="DD87" i="9" s="1"/>
  <c r="DD88" i="9" s="1"/>
  <c r="DD35" i="16"/>
  <c r="CZ83" i="9"/>
  <c r="CZ87" i="9" s="1"/>
  <c r="CZ88" i="9" s="1"/>
  <c r="CZ35" i="16"/>
  <c r="CZ142" i="27" s="1"/>
  <c r="CV83" i="9"/>
  <c r="CV87" i="9" s="1"/>
  <c r="CV88" i="9" s="1"/>
  <c r="CV35" i="16"/>
  <c r="CV142" i="27" s="1"/>
  <c r="EO96" i="9"/>
  <c r="EP96" i="9"/>
  <c r="EL96" i="9"/>
  <c r="EF96" i="9"/>
  <c r="EN96" i="9"/>
  <c r="DC83" i="9"/>
  <c r="DC87" i="9" s="1"/>
  <c r="DC79" i="9" s="1"/>
  <c r="DC80" i="9" s="1"/>
  <c r="DC35" i="16"/>
  <c r="CY83" i="9"/>
  <c r="CY87" i="9" s="1"/>
  <c r="CY79" i="9" s="1"/>
  <c r="CY80" i="9" s="1"/>
  <c r="CU83" i="9"/>
  <c r="CU87" i="9" s="1"/>
  <c r="CU88" i="9" s="1"/>
  <c r="CU35" i="16"/>
  <c r="EI96" i="9"/>
  <c r="EM96" i="9"/>
  <c r="EE96" i="9"/>
  <c r="EH96" i="9"/>
  <c r="DF83" i="9"/>
  <c r="DF87" i="9" s="1"/>
  <c r="DF79" i="9" s="1"/>
  <c r="DF80" i="9" s="1"/>
  <c r="DF35" i="16"/>
  <c r="DB83" i="9"/>
  <c r="DB87" i="9" s="1"/>
  <c r="DB79" i="9" s="1"/>
  <c r="DB80" i="9" s="1"/>
  <c r="DB35" i="16"/>
  <c r="DB142" i="27" s="1"/>
  <c r="CX83" i="9"/>
  <c r="CX87" i="9" s="1"/>
  <c r="CX79" i="9" s="1"/>
  <c r="CX80" i="9" s="1"/>
  <c r="CX35" i="16"/>
  <c r="CX142" i="27" s="1"/>
  <c r="DE83" i="9"/>
  <c r="DE87" i="9" s="1"/>
  <c r="DE88" i="9" s="1"/>
  <c r="DE35" i="16"/>
  <c r="DE142" i="27" s="1"/>
  <c r="DA83" i="9"/>
  <c r="DA87" i="9" s="1"/>
  <c r="DA79" i="9" s="1"/>
  <c r="DA80" i="9" s="1"/>
  <c r="DA35" i="16"/>
  <c r="CW83" i="9"/>
  <c r="CW87" i="9" s="1"/>
  <c r="CW88" i="9" s="1"/>
  <c r="CW35" i="16"/>
  <c r="EJ96" i="9"/>
  <c r="EV109" i="9"/>
  <c r="EG96" i="9"/>
  <c r="ET109" i="9"/>
  <c r="EK96" i="9"/>
  <c r="DN42" i="9"/>
  <c r="EJ76" i="9"/>
  <c r="EJ77" i="9" s="1"/>
  <c r="DR42" i="9"/>
  <c r="EL89" i="9"/>
  <c r="EL90" i="9" s="1"/>
  <c r="EW109" i="9"/>
  <c r="EM89" i="9"/>
  <c r="EM90" i="9" s="1"/>
  <c r="EL77" i="9"/>
  <c r="EL97" i="9"/>
  <c r="EM77" i="9"/>
  <c r="EM97" i="9"/>
  <c r="EM106" i="27" s="1"/>
  <c r="FL108" i="9"/>
  <c r="FL84" i="9"/>
  <c r="FL85" i="9" s="1"/>
  <c r="FL86" i="9" s="1"/>
  <c r="FL107" i="9"/>
  <c r="FL106" i="9"/>
  <c r="FL105" i="9"/>
  <c r="FL70" i="9"/>
  <c r="FL71" i="9"/>
  <c r="FL67" i="9"/>
  <c r="FL68" i="9" s="1"/>
  <c r="FH108" i="9"/>
  <c r="FH84" i="9"/>
  <c r="FH106" i="9"/>
  <c r="FH105" i="9"/>
  <c r="FH107" i="9"/>
  <c r="FH70" i="9"/>
  <c r="FH71" i="9"/>
  <c r="FH67" i="9"/>
  <c r="FH68" i="9" s="1"/>
  <c r="FD84" i="9"/>
  <c r="FD108" i="9"/>
  <c r="FD107" i="9"/>
  <c r="FD106" i="9"/>
  <c r="FD105" i="9"/>
  <c r="FD70" i="9"/>
  <c r="FD71" i="9"/>
  <c r="FD67" i="9"/>
  <c r="ER68" i="9"/>
  <c r="ER109" i="9"/>
  <c r="ER85" i="9"/>
  <c r="ER86" i="9" s="1"/>
  <c r="EZ69" i="9"/>
  <c r="EZ76" i="9" s="1"/>
  <c r="EZ85" i="9"/>
  <c r="EZ86" i="9" s="1"/>
  <c r="ES85" i="9"/>
  <c r="ES86" i="9" s="1"/>
  <c r="EW68" i="9"/>
  <c r="FA85" i="9"/>
  <c r="FA86" i="9" s="1"/>
  <c r="ET85" i="9"/>
  <c r="ET86" i="9" s="1"/>
  <c r="EX68" i="9"/>
  <c r="EX109" i="9"/>
  <c r="CY81" i="9"/>
  <c r="CY82" i="9" s="1"/>
  <c r="CY35" i="16" s="1"/>
  <c r="CY142" i="27" s="1"/>
  <c r="DL81" i="9"/>
  <c r="DL82" i="9" s="1"/>
  <c r="FK108" i="9"/>
  <c r="FK84" i="9"/>
  <c r="FK106" i="9"/>
  <c r="FK105" i="9"/>
  <c r="FK107" i="9"/>
  <c r="FK70" i="9"/>
  <c r="FK71" i="9"/>
  <c r="FK67" i="9"/>
  <c r="FG108" i="9"/>
  <c r="FG84" i="9"/>
  <c r="FG105" i="9"/>
  <c r="FG107" i="9"/>
  <c r="FG106" i="9"/>
  <c r="FG70" i="9"/>
  <c r="FG71" i="9"/>
  <c r="FG67" i="9"/>
  <c r="FG68" i="9" s="1"/>
  <c r="FC108" i="9"/>
  <c r="FC84" i="9"/>
  <c r="FC106" i="9"/>
  <c r="FC105" i="9"/>
  <c r="FC107" i="9"/>
  <c r="FC70" i="9"/>
  <c r="FC71" i="9"/>
  <c r="FC67" i="9"/>
  <c r="DG81" i="9"/>
  <c r="DG82" i="9" s="1"/>
  <c r="DN81" i="9"/>
  <c r="DN82" i="9" s="1"/>
  <c r="DS90" i="9"/>
  <c r="EQ69" i="9"/>
  <c r="EQ76" i="9" s="1"/>
  <c r="EU85" i="9"/>
  <c r="EU86" i="9" s="1"/>
  <c r="EY69" i="9"/>
  <c r="EY76" i="9" s="1"/>
  <c r="EY109" i="9"/>
  <c r="DV81" i="9"/>
  <c r="DV82" i="9" s="1"/>
  <c r="DS81" i="9"/>
  <c r="DS82" i="9" s="1"/>
  <c r="FN108" i="9"/>
  <c r="FN84" i="9"/>
  <c r="FN106" i="9"/>
  <c r="FN107" i="9"/>
  <c r="FN105" i="9"/>
  <c r="FN71" i="9"/>
  <c r="FN70" i="9"/>
  <c r="FN67" i="9"/>
  <c r="FJ108" i="9"/>
  <c r="FJ84" i="9"/>
  <c r="FJ107" i="9"/>
  <c r="FJ105" i="9"/>
  <c r="FJ106" i="9"/>
  <c r="FJ71" i="9"/>
  <c r="FJ70" i="9"/>
  <c r="FJ67" i="9"/>
  <c r="FJ68" i="9" s="1"/>
  <c r="FF108" i="9"/>
  <c r="FF84" i="9"/>
  <c r="FF107" i="9"/>
  <c r="FF105" i="9"/>
  <c r="FF106" i="9"/>
  <c r="FF71" i="9"/>
  <c r="FF70" i="9"/>
  <c r="FF67" i="9"/>
  <c r="FF68" i="9" s="1"/>
  <c r="DJ81" i="9"/>
  <c r="DJ82" i="9" s="1"/>
  <c r="EV69" i="9"/>
  <c r="EV89" i="9" s="1"/>
  <c r="EV90" i="9" s="1"/>
  <c r="EF76" i="9"/>
  <c r="ES68" i="9"/>
  <c r="ES109" i="9"/>
  <c r="EW85" i="9"/>
  <c r="EW86" i="9" s="1"/>
  <c r="FA69" i="9"/>
  <c r="FA76" i="9" s="1"/>
  <c r="DY81" i="9"/>
  <c r="DY82" i="9" s="1"/>
  <c r="DI81" i="9"/>
  <c r="DI82" i="9" s="1"/>
  <c r="DM81" i="9"/>
  <c r="DM82" i="9" s="1"/>
  <c r="ET69" i="9"/>
  <c r="ET76" i="9" s="1"/>
  <c r="EX85" i="9"/>
  <c r="EX86" i="9" s="1"/>
  <c r="FB109" i="9"/>
  <c r="EQ109" i="9"/>
  <c r="I99" i="9"/>
  <c r="FM108" i="9"/>
  <c r="FM84" i="9"/>
  <c r="FM106" i="9"/>
  <c r="FM105" i="9"/>
  <c r="FM107" i="9"/>
  <c r="FM70" i="9"/>
  <c r="FM71" i="9"/>
  <c r="FM67" i="9"/>
  <c r="FI108" i="9"/>
  <c r="FI84" i="9"/>
  <c r="FI106" i="9"/>
  <c r="FI105" i="9"/>
  <c r="FI107" i="9"/>
  <c r="FI70" i="9"/>
  <c r="FI71" i="9"/>
  <c r="FI67" i="9"/>
  <c r="FE108" i="9"/>
  <c r="FE84" i="9"/>
  <c r="FE105" i="9"/>
  <c r="FE107" i="9"/>
  <c r="FE106" i="9"/>
  <c r="FE70" i="9"/>
  <c r="FE71" i="9"/>
  <c r="FE67" i="9"/>
  <c r="FE68" i="9" s="1"/>
  <c r="EZ109" i="9"/>
  <c r="EC81" i="9"/>
  <c r="EC82" i="9" s="1"/>
  <c r="FA109" i="9"/>
  <c r="FB69" i="9"/>
  <c r="FB76" i="9" s="1"/>
  <c r="FB85" i="9"/>
  <c r="FB86" i="9" s="1"/>
  <c r="EQ85" i="9"/>
  <c r="EQ86" i="9" s="1"/>
  <c r="EU69" i="9"/>
  <c r="EU89" i="9" s="1"/>
  <c r="EU90" i="9" s="1"/>
  <c r="EU109" i="9"/>
  <c r="EY85" i="9"/>
  <c r="EY86" i="9" s="1"/>
  <c r="DU81" i="9"/>
  <c r="DU82" i="9" s="1"/>
  <c r="DJ42" i="9"/>
  <c r="DM42" i="9"/>
  <c r="N45" i="9"/>
  <c r="N33" i="16" s="1"/>
  <c r="DS44" i="9"/>
  <c r="DS27" i="16" s="1"/>
  <c r="DS29" i="16" s="1"/>
  <c r="O15" i="19" s="1"/>
  <c r="DT44" i="9"/>
  <c r="DT27" i="16" s="1"/>
  <c r="DU44" i="9"/>
  <c r="DU27" i="16" s="1"/>
  <c r="DV44" i="9"/>
  <c r="DV27" i="16" s="1"/>
  <c r="DW44" i="9"/>
  <c r="DW27" i="16" s="1"/>
  <c r="DX44" i="9"/>
  <c r="DX27" i="16" s="1"/>
  <c r="DY44" i="9"/>
  <c r="DY27" i="16" s="1"/>
  <c r="DZ44" i="9"/>
  <c r="DZ27" i="16" s="1"/>
  <c r="EA44" i="9"/>
  <c r="EA27" i="16" s="1"/>
  <c r="EB44" i="9"/>
  <c r="EB27" i="16" s="1"/>
  <c r="EC44" i="9"/>
  <c r="EC27" i="16" s="1"/>
  <c r="ED44" i="9"/>
  <c r="ED27" i="16" s="1"/>
  <c r="ED30" i="16" s="1"/>
  <c r="ED136" i="27" s="1"/>
  <c r="ED139" i="27" s="1"/>
  <c r="EC150" i="27" s="1"/>
  <c r="DH42" i="9"/>
  <c r="DK42" i="9"/>
  <c r="DL42" i="9"/>
  <c r="N9" i="31"/>
  <c r="DS41" i="9"/>
  <c r="DS42" i="9" s="1"/>
  <c r="DT41" i="9"/>
  <c r="DU41" i="9"/>
  <c r="DV41" i="9"/>
  <c r="DW41" i="9"/>
  <c r="DX41" i="9"/>
  <c r="DY41" i="9"/>
  <c r="DZ41" i="9"/>
  <c r="EA41" i="9"/>
  <c r="EB41" i="9"/>
  <c r="EC41" i="9"/>
  <c r="ED41" i="9"/>
  <c r="DO45" i="9"/>
  <c r="DO33" i="16" s="1"/>
  <c r="DK45" i="9"/>
  <c r="DK33" i="16" s="1"/>
  <c r="DG45" i="9"/>
  <c r="DG33" i="16" s="1"/>
  <c r="DR45" i="9"/>
  <c r="DR33" i="16" s="1"/>
  <c r="DN45" i="9"/>
  <c r="DN33" i="16" s="1"/>
  <c r="DQ45" i="9"/>
  <c r="DQ33" i="16" s="1"/>
  <c r="DM45" i="9"/>
  <c r="DM33" i="16" s="1"/>
  <c r="DP45" i="9"/>
  <c r="DP33" i="16" s="1"/>
  <c r="DH45" i="9"/>
  <c r="DH33" i="16" s="1"/>
  <c r="DL45" i="9"/>
  <c r="DL33" i="16" s="1"/>
  <c r="DJ45" i="9"/>
  <c r="DJ33" i="16" s="1"/>
  <c r="DI45" i="9"/>
  <c r="DI33" i="16" s="1"/>
  <c r="DO42" i="9"/>
  <c r="DP42" i="9"/>
  <c r="DI42" i="9"/>
  <c r="DQ42" i="9"/>
  <c r="S40" i="9"/>
  <c r="FO40" i="9"/>
  <c r="FP40" i="9"/>
  <c r="FQ40" i="9"/>
  <c r="FR40" i="9"/>
  <c r="FS40" i="9"/>
  <c r="FT40" i="9"/>
  <c r="FU40" i="9"/>
  <c r="FV40" i="9"/>
  <c r="FW40" i="9"/>
  <c r="FX40" i="9"/>
  <c r="FY40" i="9"/>
  <c r="FZ40" i="9"/>
  <c r="L30" i="16"/>
  <c r="G42" i="55"/>
  <c r="H42" i="55"/>
  <c r="M29" i="16"/>
  <c r="M90" i="46" s="1"/>
  <c r="M28" i="16"/>
  <c r="AK59" i="30"/>
  <c r="AK46" i="30"/>
  <c r="AL88" i="30"/>
  <c r="AL92" i="30" s="1"/>
  <c r="AK77" i="30"/>
  <c r="AK81" i="30" s="1"/>
  <c r="AJ92" i="30"/>
  <c r="BV58" i="30"/>
  <c r="BW69" i="30" s="1"/>
  <c r="BU80" i="30"/>
  <c r="BV91" i="30"/>
  <c r="P89" i="30"/>
  <c r="N27" i="16"/>
  <c r="N88" i="46" s="1"/>
  <c r="J67" i="46"/>
  <c r="J252" i="46" s="1"/>
  <c r="BA89" i="30"/>
  <c r="AZ78" i="30"/>
  <c r="AT78" i="30"/>
  <c r="AU89" i="30"/>
  <c r="AX89" i="30"/>
  <c r="AW78" i="30"/>
  <c r="BD89" i="30"/>
  <c r="BC78" i="30"/>
  <c r="U43" i="30"/>
  <c r="U78" i="30"/>
  <c r="AA80" i="30"/>
  <c r="AA45" i="30"/>
  <c r="J144" i="31"/>
  <c r="J146" i="31" s="1"/>
  <c r="K143" i="31" s="1"/>
  <c r="M31" i="31"/>
  <c r="M32" i="31" s="1"/>
  <c r="K106" i="31"/>
  <c r="K107" i="31" s="1"/>
  <c r="N202" i="31"/>
  <c r="F213" i="46"/>
  <c r="L69" i="31"/>
  <c r="H41" i="27"/>
  <c r="K78" i="27"/>
  <c r="L95" i="31"/>
  <c r="L108" i="31"/>
  <c r="M105" i="31" s="1"/>
  <c r="CF91" i="30"/>
  <c r="CE80" i="30"/>
  <c r="BY80" i="30"/>
  <c r="BZ91" i="30"/>
  <c r="CC91" i="30"/>
  <c r="CB80" i="30"/>
  <c r="I175" i="27"/>
  <c r="I178" i="27" s="1"/>
  <c r="L67" i="27"/>
  <c r="L83" i="27" s="1"/>
  <c r="L84" i="27" s="1"/>
  <c r="K66" i="46"/>
  <c r="K67" i="46" s="1"/>
  <c r="K252" i="46" s="1"/>
  <c r="M66" i="27"/>
  <c r="M77" i="27" s="1"/>
  <c r="M79" i="27"/>
  <c r="N64" i="27"/>
  <c r="L74" i="46"/>
  <c r="L63" i="46" s="1"/>
  <c r="L247" i="46" s="1"/>
  <c r="M72" i="46"/>
  <c r="M73" i="46"/>
  <c r="F45" i="27"/>
  <c r="G183" i="27"/>
  <c r="I172" i="27"/>
  <c r="G181" i="27"/>
  <c r="K88" i="9"/>
  <c r="K114" i="27"/>
  <c r="L87" i="9"/>
  <c r="L79" i="9" s="1"/>
  <c r="L80" i="9" s="1"/>
  <c r="M86" i="9"/>
  <c r="M83" i="9"/>
  <c r="N85" i="9"/>
  <c r="O84" i="9"/>
  <c r="H146" i="27"/>
  <c r="H182" i="27" s="1"/>
  <c r="M144" i="27"/>
  <c r="M170" i="27" s="1"/>
  <c r="L89" i="9"/>
  <c r="M181" i="31"/>
  <c r="L151" i="31"/>
  <c r="M184" i="31" s="1"/>
  <c r="J35" i="16"/>
  <c r="AB69" i="30"/>
  <c r="CI58" i="30"/>
  <c r="AB58" i="30"/>
  <c r="AB24" i="30"/>
  <c r="CC58" i="30"/>
  <c r="BZ58" i="30"/>
  <c r="CF58" i="30"/>
  <c r="M91" i="31"/>
  <c r="N62" i="27"/>
  <c r="M123" i="46"/>
  <c r="I214" i="46"/>
  <c r="L60" i="46"/>
  <c r="L244" i="46" s="1"/>
  <c r="M62" i="46"/>
  <c r="M246" i="46" s="1"/>
  <c r="N109" i="9"/>
  <c r="N96" i="9" s="1"/>
  <c r="K180" i="31"/>
  <c r="N57" i="31"/>
  <c r="N55" i="31"/>
  <c r="N30" i="31"/>
  <c r="N56" i="31"/>
  <c r="N58" i="31"/>
  <c r="O107" i="9"/>
  <c r="O106" i="9"/>
  <c r="O108" i="9"/>
  <c r="J83" i="27"/>
  <c r="M110" i="9"/>
  <c r="K158" i="31"/>
  <c r="L155" i="31" s="1"/>
  <c r="O67" i="9"/>
  <c r="O105" i="9"/>
  <c r="J47" i="31"/>
  <c r="J106" i="27"/>
  <c r="J264" i="46"/>
  <c r="M205" i="31"/>
  <c r="M311" i="31" s="1"/>
  <c r="K145" i="31"/>
  <c r="L183" i="31" s="1"/>
  <c r="L150" i="31"/>
  <c r="K72" i="31"/>
  <c r="K237" i="46" s="1"/>
  <c r="K234" i="46"/>
  <c r="M70" i="31"/>
  <c r="M71" i="31"/>
  <c r="N67" i="31"/>
  <c r="M99" i="27"/>
  <c r="N96" i="27" s="1"/>
  <c r="I135" i="31"/>
  <c r="J166" i="27"/>
  <c r="K163" i="27" s="1"/>
  <c r="M116" i="27"/>
  <c r="L115" i="27"/>
  <c r="O55" i="46"/>
  <c r="O90" i="27"/>
  <c r="O91" i="27" s="1"/>
  <c r="O93" i="27" s="1"/>
  <c r="P195" i="31" s="1"/>
  <c r="O61" i="27"/>
  <c r="O63" i="27" s="1"/>
  <c r="H187" i="31"/>
  <c r="I82" i="27"/>
  <c r="L116" i="27"/>
  <c r="K115" i="27"/>
  <c r="L93" i="46"/>
  <c r="L141" i="27"/>
  <c r="K165" i="27"/>
  <c r="K164" i="27"/>
  <c r="N61" i="46"/>
  <c r="N245" i="46" s="1"/>
  <c r="N56" i="46"/>
  <c r="N70" i="46"/>
  <c r="N97" i="27"/>
  <c r="N98" i="27" s="1"/>
  <c r="O196" i="31" s="1"/>
  <c r="M76" i="46"/>
  <c r="M65" i="46" s="1"/>
  <c r="M249" i="46" s="1"/>
  <c r="M75" i="46"/>
  <c r="M64" i="46" s="1"/>
  <c r="M248" i="46" s="1"/>
  <c r="I110" i="27"/>
  <c r="I142" i="27"/>
  <c r="I146" i="27" s="1"/>
  <c r="I182" i="27" s="1"/>
  <c r="G189" i="31"/>
  <c r="I149" i="27"/>
  <c r="I154" i="27" s="1"/>
  <c r="H42" i="27"/>
  <c r="K106" i="27"/>
  <c r="F313" i="31"/>
  <c r="J98" i="9"/>
  <c r="F132" i="19"/>
  <c r="F45" i="29"/>
  <c r="L114" i="46"/>
  <c r="K152" i="31"/>
  <c r="L149" i="31" s="1"/>
  <c r="K136" i="31"/>
  <c r="V56" i="30"/>
  <c r="K39" i="31"/>
  <c r="L156" i="31"/>
  <c r="M182" i="31"/>
  <c r="L157" i="31"/>
  <c r="M185" i="31" s="1"/>
  <c r="L128" i="31"/>
  <c r="M125" i="31" s="1"/>
  <c r="M138" i="31"/>
  <c r="N90" i="31"/>
  <c r="N92" i="31" s="1"/>
  <c r="N93" i="31" s="1"/>
  <c r="M126" i="31"/>
  <c r="M127" i="31" s="1"/>
  <c r="N203" i="31" s="1"/>
  <c r="N119" i="31"/>
  <c r="N120" i="31" s="1"/>
  <c r="N122" i="31" s="1"/>
  <c r="H174" i="31"/>
  <c r="O8" i="31"/>
  <c r="N34" i="31"/>
  <c r="N33" i="31"/>
  <c r="M137" i="31"/>
  <c r="L39" i="31"/>
  <c r="L47" i="31" s="1"/>
  <c r="L136" i="31"/>
  <c r="AL55" i="30"/>
  <c r="AM21" i="30"/>
  <c r="BG56" i="30"/>
  <c r="U67" i="30"/>
  <c r="AU67" i="30"/>
  <c r="AX56" i="30"/>
  <c r="V22" i="30"/>
  <c r="BA56" i="30"/>
  <c r="BD56" i="30"/>
  <c r="K77" i="9"/>
  <c r="I131" i="46"/>
  <c r="L76" i="9"/>
  <c r="L77" i="9" s="1"/>
  <c r="CY78" i="9" s="1"/>
  <c r="O71" i="9"/>
  <c r="K124" i="46"/>
  <c r="K122" i="46" s="1"/>
  <c r="J124" i="46"/>
  <c r="J122" i="46" s="1"/>
  <c r="K98" i="9"/>
  <c r="O70" i="9"/>
  <c r="O113" i="9" s="1"/>
  <c r="M69" i="9"/>
  <c r="M107" i="27" s="1"/>
  <c r="N68" i="9"/>
  <c r="O44" i="9"/>
  <c r="O41" i="9"/>
  <c r="AZ57" i="56" l="1"/>
  <c r="AY44" i="56"/>
  <c r="AY79" i="56"/>
  <c r="AZ90" i="56"/>
  <c r="AW57" i="56"/>
  <c r="AV79" i="56"/>
  <c r="AW90" i="56"/>
  <c r="AV44" i="56"/>
  <c r="CC23" i="56"/>
  <c r="CC33" i="56"/>
  <c r="P162" i="29"/>
  <c r="O139" i="60" s="1"/>
  <c r="O312" i="60" s="1"/>
  <c r="I369" i="60"/>
  <c r="J112" i="29"/>
  <c r="O369" i="60"/>
  <c r="P112" i="29"/>
  <c r="N94" i="29"/>
  <c r="N109" i="29" s="1"/>
  <c r="L109" i="29"/>
  <c r="I314" i="60"/>
  <c r="O359" i="60"/>
  <c r="I359" i="60"/>
  <c r="O329" i="60"/>
  <c r="I339" i="60"/>
  <c r="I349" i="60"/>
  <c r="I329" i="60"/>
  <c r="O322" i="60"/>
  <c r="P125" i="29"/>
  <c r="P81" i="29"/>
  <c r="P225" i="31" s="1"/>
  <c r="P233" i="31" s="1"/>
  <c r="O200" i="46" s="1"/>
  <c r="O216" i="46" s="1"/>
  <c r="AQ125" i="9"/>
  <c r="FP117" i="9"/>
  <c r="FP119" i="9" s="1"/>
  <c r="FP121" i="9" s="1"/>
  <c r="FW117" i="9"/>
  <c r="FW119" i="9" s="1"/>
  <c r="FW121" i="9" s="1"/>
  <c r="FO117" i="9"/>
  <c r="FO119" i="9" s="1"/>
  <c r="FO121" i="9" s="1"/>
  <c r="FX117" i="9"/>
  <c r="FX119" i="9" s="1"/>
  <c r="FX121" i="9" s="1"/>
  <c r="FS117" i="9"/>
  <c r="FS119" i="9" s="1"/>
  <c r="FS121" i="9" s="1"/>
  <c r="FZ117" i="9"/>
  <c r="FZ119" i="9" s="1"/>
  <c r="FZ121" i="9" s="1"/>
  <c r="FV117" i="9"/>
  <c r="FV119" i="9" s="1"/>
  <c r="FV121" i="9" s="1"/>
  <c r="FR117" i="9"/>
  <c r="FR119" i="9" s="1"/>
  <c r="FR121" i="9" s="1"/>
  <c r="FY117" i="9"/>
  <c r="FY119" i="9" s="1"/>
  <c r="FY121" i="9" s="1"/>
  <c r="FU117" i="9"/>
  <c r="FU119" i="9" s="1"/>
  <c r="FU121" i="9" s="1"/>
  <c r="FQ117" i="9"/>
  <c r="FQ119" i="9" s="1"/>
  <c r="FQ121" i="9" s="1"/>
  <c r="FT117" i="9"/>
  <c r="FT119" i="9" s="1"/>
  <c r="FT121" i="9" s="1"/>
  <c r="H8" i="23"/>
  <c r="I29" i="46" s="1"/>
  <c r="I30" i="46" s="1"/>
  <c r="DT77" i="9"/>
  <c r="O222" i="60"/>
  <c r="O236" i="60" s="1"/>
  <c r="L115" i="19"/>
  <c r="M81" i="60"/>
  <c r="IK178" i="27"/>
  <c r="IL175" i="27" s="1"/>
  <c r="N14" i="19"/>
  <c r="K88" i="60"/>
  <c r="DS28" i="16"/>
  <c r="DS30" i="16" s="1"/>
  <c r="DS136" i="27" s="1"/>
  <c r="DS139" i="27" s="1"/>
  <c r="DR150" i="27" s="1"/>
  <c r="DS152" i="27" s="1"/>
  <c r="DT152" i="27" s="1"/>
  <c r="DU152" i="27" s="1"/>
  <c r="CN183" i="27"/>
  <c r="M82" i="60"/>
  <c r="L21" i="19"/>
  <c r="IL85" i="27"/>
  <c r="IM82" i="27" s="1"/>
  <c r="IM85" i="27" s="1"/>
  <c r="IN82" i="27" s="1"/>
  <c r="K89" i="60"/>
  <c r="DE37" i="16"/>
  <c r="CZ37" i="16"/>
  <c r="I37" i="16"/>
  <c r="DF142" i="27"/>
  <c r="DF146" i="27" s="1"/>
  <c r="DF182" i="27" s="1"/>
  <c r="DF37" i="16"/>
  <c r="DF36" i="16"/>
  <c r="DD142" i="27"/>
  <c r="DD146" i="27" s="1"/>
  <c r="DD182" i="27" s="1"/>
  <c r="DD37" i="16"/>
  <c r="DD36" i="16"/>
  <c r="DC142" i="27"/>
  <c r="DC146" i="27" s="1"/>
  <c r="DC182" i="27" s="1"/>
  <c r="DC37" i="16"/>
  <c r="DC36" i="16"/>
  <c r="DB37" i="16"/>
  <c r="DB36" i="16"/>
  <c r="CV36" i="16"/>
  <c r="CW142" i="27"/>
  <c r="CW146" i="27" s="1"/>
  <c r="CW182" i="27" s="1"/>
  <c r="CW37" i="16"/>
  <c r="CW36" i="16"/>
  <c r="CU37" i="16"/>
  <c r="CU36" i="16"/>
  <c r="CY37" i="16"/>
  <c r="CY36" i="16"/>
  <c r="CX36" i="16"/>
  <c r="CV37" i="16"/>
  <c r="DA142" i="27"/>
  <c r="DA146" i="27" s="1"/>
  <c r="DA182" i="27" s="1"/>
  <c r="DA36" i="16"/>
  <c r="DA37" i="16"/>
  <c r="M89" i="46"/>
  <c r="CX37" i="16"/>
  <c r="DE36" i="16"/>
  <c r="CZ36" i="16"/>
  <c r="I36" i="16"/>
  <c r="CV85" i="27"/>
  <c r="CW82" i="27" s="1"/>
  <c r="CW85" i="27" s="1"/>
  <c r="CX82" i="27" s="1"/>
  <c r="CX85" i="27" s="1"/>
  <c r="CY82" i="27" s="1"/>
  <c r="CY85" i="27" s="1"/>
  <c r="CZ82" i="27" s="1"/>
  <c r="CZ85" i="27" s="1"/>
  <c r="DA82" i="27" s="1"/>
  <c r="DA85" i="27" s="1"/>
  <c r="DB82" i="27" s="1"/>
  <c r="DB85" i="27" s="1"/>
  <c r="DC82" i="27" s="1"/>
  <c r="DC85" i="27" s="1"/>
  <c r="DD82" i="27" s="1"/>
  <c r="DD85" i="27" s="1"/>
  <c r="DE82" i="27" s="1"/>
  <c r="DE85" i="27" s="1"/>
  <c r="DF82" i="27" s="1"/>
  <c r="DF85" i="27" s="1"/>
  <c r="DG82" i="27" s="1"/>
  <c r="DG85" i="27" s="1"/>
  <c r="DH82" i="27" s="1"/>
  <c r="L22" i="19"/>
  <c r="H40" i="27"/>
  <c r="DN106" i="27"/>
  <c r="DN110" i="27" s="1"/>
  <c r="I85" i="27"/>
  <c r="I40" i="27" s="1"/>
  <c r="DX67" i="27"/>
  <c r="DX83" i="27" s="1"/>
  <c r="DY84" i="27" s="1"/>
  <c r="EC67" i="27"/>
  <c r="EC83" i="27" s="1"/>
  <c r="ED84" i="27" s="1"/>
  <c r="DY67" i="27"/>
  <c r="DY83" i="27" s="1"/>
  <c r="DZ84" i="27" s="1"/>
  <c r="EA67" i="27"/>
  <c r="EA83" i="27" s="1"/>
  <c r="EB84" i="27" s="1"/>
  <c r="DZ67" i="27"/>
  <c r="DZ83" i="27" s="1"/>
  <c r="EA84" i="27" s="1"/>
  <c r="EB67" i="27"/>
  <c r="EB83" i="27" s="1"/>
  <c r="EC84" i="27" s="1"/>
  <c r="ED67" i="27"/>
  <c r="ED83" i="27" s="1"/>
  <c r="EE84" i="27" s="1"/>
  <c r="DV67" i="27"/>
  <c r="DV83" i="27" s="1"/>
  <c r="DW84" i="27" s="1"/>
  <c r="DW67" i="27"/>
  <c r="DW83" i="27" s="1"/>
  <c r="DX84" i="27" s="1"/>
  <c r="CQ183" i="27"/>
  <c r="EQ96" i="9"/>
  <c r="EZ96" i="9"/>
  <c r="EZ57" i="27" s="1"/>
  <c r="FB96" i="9"/>
  <c r="FB57" i="27" s="1"/>
  <c r="ES96" i="9"/>
  <c r="ES57" i="27" s="1"/>
  <c r="EU96" i="9"/>
  <c r="EU57" i="27" s="1"/>
  <c r="ER96" i="9"/>
  <c r="ER57" i="27" s="1"/>
  <c r="EY96" i="9"/>
  <c r="EY57" i="27" s="1"/>
  <c r="EX96" i="9"/>
  <c r="EX57" i="27" s="1"/>
  <c r="EW96" i="9"/>
  <c r="EW57" i="27" s="1"/>
  <c r="ET96" i="9"/>
  <c r="ET57" i="27" s="1"/>
  <c r="FA96" i="9"/>
  <c r="FA57" i="27" s="1"/>
  <c r="EV96" i="9"/>
  <c r="EV57" i="27" s="1"/>
  <c r="IN83" i="27"/>
  <c r="DH84" i="27"/>
  <c r="IN84" i="27" s="1"/>
  <c r="EK89" i="9"/>
  <c r="EK90" i="9" s="1"/>
  <c r="DN98" i="9"/>
  <c r="CL182" i="27"/>
  <c r="IL177" i="27"/>
  <c r="DZ77" i="9"/>
  <c r="DZ81" i="9" s="1"/>
  <c r="DZ82" i="9" s="1"/>
  <c r="DJ152" i="27"/>
  <c r="CN152" i="27"/>
  <c r="BH152" i="27"/>
  <c r="BS152" i="27"/>
  <c r="CY152" i="27"/>
  <c r="CC152" i="27"/>
  <c r="CX146" i="27"/>
  <c r="CX182" i="27" s="1"/>
  <c r="DB146" i="27"/>
  <c r="DB182" i="27" s="1"/>
  <c r="CZ146" i="27"/>
  <c r="CZ182" i="27" s="1"/>
  <c r="EC110" i="27"/>
  <c r="CT183" i="27"/>
  <c r="EA97" i="9"/>
  <c r="EA98" i="9" s="1"/>
  <c r="N127" i="27"/>
  <c r="N129" i="27" s="1"/>
  <c r="O126" i="27" s="1"/>
  <c r="CV146" i="27"/>
  <c r="CV182" i="27" s="1"/>
  <c r="IM176" i="27"/>
  <c r="CY146" i="27"/>
  <c r="CY182" i="27" s="1"/>
  <c r="DE146" i="27"/>
  <c r="DE182" i="27" s="1"/>
  <c r="EC98" i="9"/>
  <c r="EV121" i="27"/>
  <c r="EW122" i="27" s="1"/>
  <c r="EX84" i="19" s="1"/>
  <c r="J225" i="31"/>
  <c r="J233" i="31" s="1"/>
  <c r="I200" i="46" s="1"/>
  <c r="I216" i="46" s="1"/>
  <c r="DJ145" i="27"/>
  <c r="DJ176" i="27" s="1"/>
  <c r="DM145" i="27"/>
  <c r="DM176" i="27" s="1"/>
  <c r="DG145" i="27"/>
  <c r="DP145" i="27"/>
  <c r="DP176" i="27" s="1"/>
  <c r="DQ145" i="27"/>
  <c r="DQ176" i="27" s="1"/>
  <c r="IP121" i="27"/>
  <c r="IM145" i="27"/>
  <c r="DI145" i="27"/>
  <c r="DI176" i="27" s="1"/>
  <c r="DR145" i="27"/>
  <c r="DR176" i="27" s="1"/>
  <c r="DL145" i="27"/>
  <c r="DL176" i="27" s="1"/>
  <c r="DK145" i="27"/>
  <c r="DK176" i="27" s="1"/>
  <c r="DH145" i="27"/>
  <c r="DH176" i="27" s="1"/>
  <c r="DN145" i="27"/>
  <c r="DN176" i="27" s="1"/>
  <c r="DO145" i="27"/>
  <c r="DO176" i="27" s="1"/>
  <c r="DF177" i="27"/>
  <c r="DG83" i="19" s="1"/>
  <c r="M83" i="19" s="1"/>
  <c r="J141" i="29"/>
  <c r="R59" i="60"/>
  <c r="R60" i="60" s="1"/>
  <c r="ES121" i="27"/>
  <c r="ET122" i="27" s="1"/>
  <c r="FB121" i="27"/>
  <c r="FC122" i="27" s="1"/>
  <c r="DX97" i="9"/>
  <c r="DX98" i="9" s="1"/>
  <c r="IQ108" i="27"/>
  <c r="Q168" i="31" s="1"/>
  <c r="EY121" i="27"/>
  <c r="EZ122" i="27" s="1"/>
  <c r="FA84" i="19" s="1"/>
  <c r="IQ109" i="27"/>
  <c r="Q169" i="31" s="1"/>
  <c r="M123" i="27"/>
  <c r="N120" i="27" s="1"/>
  <c r="EE76" i="9"/>
  <c r="EE77" i="9" s="1"/>
  <c r="M44" i="60"/>
  <c r="IM117" i="27"/>
  <c r="IN114" i="27" s="1"/>
  <c r="M68" i="60"/>
  <c r="N205" i="60" s="1"/>
  <c r="N208" i="60" s="1"/>
  <c r="L234" i="46"/>
  <c r="L193" i="60"/>
  <c r="L196" i="60" s="1"/>
  <c r="FG108" i="27"/>
  <c r="FG113" i="9"/>
  <c r="P156" i="29"/>
  <c r="O140" i="60" s="1"/>
  <c r="O313" i="60" s="1"/>
  <c r="EP112" i="9"/>
  <c r="L208" i="60"/>
  <c r="O70" i="60"/>
  <c r="P207" i="60" s="1"/>
  <c r="EZ112" i="9"/>
  <c r="N109" i="19"/>
  <c r="M114" i="46" s="1"/>
  <c r="L109" i="60"/>
  <c r="EV112" i="9"/>
  <c r="M235" i="46"/>
  <c r="M194" i="60"/>
  <c r="P66" i="60"/>
  <c r="FJ109" i="27"/>
  <c r="FJ127" i="27" s="1"/>
  <c r="FK128" i="27" s="1"/>
  <c r="FL84" i="19" s="1"/>
  <c r="FJ114" i="9"/>
  <c r="FN109" i="27"/>
  <c r="FN127" i="27" s="1"/>
  <c r="FO128" i="27" s="1"/>
  <c r="FN114" i="9"/>
  <c r="EE112" i="9"/>
  <c r="ET112" i="9"/>
  <c r="FA112" i="9"/>
  <c r="N204" i="60"/>
  <c r="L71" i="60"/>
  <c r="M205" i="60"/>
  <c r="M208" i="60" s="1"/>
  <c r="M209" i="60" s="1"/>
  <c r="P203" i="60"/>
  <c r="O65" i="60"/>
  <c r="O109" i="27"/>
  <c r="O128" i="27" s="1"/>
  <c r="O114" i="9"/>
  <c r="FE109" i="27"/>
  <c r="FE127" i="27" s="1"/>
  <c r="FF128" i="27" s="1"/>
  <c r="FE114" i="9"/>
  <c r="FE108" i="27"/>
  <c r="FE113" i="9"/>
  <c r="FI108" i="27"/>
  <c r="FI113" i="9"/>
  <c r="FM108" i="27"/>
  <c r="FM113" i="9"/>
  <c r="FF108" i="27"/>
  <c r="FF113" i="9"/>
  <c r="FJ108" i="27"/>
  <c r="FJ113" i="9"/>
  <c r="FN108" i="27"/>
  <c r="FN113" i="9"/>
  <c r="FF109" i="27"/>
  <c r="FF127" i="27" s="1"/>
  <c r="FG128" i="27" s="1"/>
  <c r="FH84" i="19" s="1"/>
  <c r="FF114" i="9"/>
  <c r="G213" i="46"/>
  <c r="G229" i="60"/>
  <c r="N232" i="46"/>
  <c r="N191" i="60"/>
  <c r="FC109" i="27"/>
  <c r="FC127" i="27" s="1"/>
  <c r="FC114" i="9"/>
  <c r="FG109" i="27"/>
  <c r="FG127" i="27" s="1"/>
  <c r="FH128" i="27" s="1"/>
  <c r="FI84" i="19" s="1"/>
  <c r="FG114" i="9"/>
  <c r="FK109" i="27"/>
  <c r="FK127" i="27" s="1"/>
  <c r="FL128" i="27" s="1"/>
  <c r="FK114" i="9"/>
  <c r="FD109" i="27"/>
  <c r="FD127" i="27" s="1"/>
  <c r="FE128" i="27" s="1"/>
  <c r="FF84" i="19" s="1"/>
  <c r="FD114" i="9"/>
  <c r="FH109" i="27"/>
  <c r="FH127" i="27" s="1"/>
  <c r="FI128" i="27" s="1"/>
  <c r="FH114" i="9"/>
  <c r="FL109" i="27"/>
  <c r="FL127" i="27" s="1"/>
  <c r="FM128" i="27" s="1"/>
  <c r="FN84" i="19" s="1"/>
  <c r="FL114" i="9"/>
  <c r="L87" i="60"/>
  <c r="O69" i="60"/>
  <c r="P206" i="60" s="1"/>
  <c r="EK112" i="9"/>
  <c r="EG112" i="9"/>
  <c r="M112" i="9"/>
  <c r="FB112" i="9"/>
  <c r="EQ112" i="9"/>
  <c r="EI112" i="9"/>
  <c r="M236" i="46"/>
  <c r="M195" i="60"/>
  <c r="FI109" i="27"/>
  <c r="FI127" i="27" s="1"/>
  <c r="FJ128" i="27" s="1"/>
  <c r="FK84" i="19" s="1"/>
  <c r="FI114" i="9"/>
  <c r="FM109" i="27"/>
  <c r="FM127" i="27" s="1"/>
  <c r="FN128" i="27" s="1"/>
  <c r="FO84" i="19" s="1"/>
  <c r="FM114" i="9"/>
  <c r="FC108" i="27"/>
  <c r="FC113" i="9"/>
  <c r="FK108" i="27"/>
  <c r="FK113" i="9"/>
  <c r="FD108" i="27"/>
  <c r="FD113" i="9"/>
  <c r="FH108" i="27"/>
  <c r="FH113" i="9"/>
  <c r="FL108" i="27"/>
  <c r="FL113" i="9"/>
  <c r="EY112" i="9"/>
  <c r="O202" i="60"/>
  <c r="O204" i="60" s="1"/>
  <c r="N67" i="60"/>
  <c r="L170" i="60"/>
  <c r="K72" i="60"/>
  <c r="K73" i="60" s="1"/>
  <c r="EU112" i="9"/>
  <c r="EH112" i="9"/>
  <c r="EN112" i="9"/>
  <c r="EK77" i="9"/>
  <c r="EK81" i="9" s="1"/>
  <c r="EK82" i="9" s="1"/>
  <c r="AM35" i="30"/>
  <c r="EG89" i="9"/>
  <c r="EG90" i="9" s="1"/>
  <c r="P23" i="29"/>
  <c r="P201" i="29"/>
  <c r="EG77" i="9"/>
  <c r="EG81" i="9" s="1"/>
  <c r="EG82" i="9" s="1"/>
  <c r="K151" i="27"/>
  <c r="EE89" i="9"/>
  <c r="EE90" i="9" s="1"/>
  <c r="AM25" i="30"/>
  <c r="AN31" i="30"/>
  <c r="M12" i="19"/>
  <c r="L116" i="60" s="1"/>
  <c r="J99" i="9"/>
  <c r="L136" i="27"/>
  <c r="L139" i="27" s="1"/>
  <c r="EG107" i="27"/>
  <c r="EU77" i="27"/>
  <c r="EV78" i="27" s="1"/>
  <c r="IO123" i="27"/>
  <c r="IP120" i="27" s="1"/>
  <c r="O171" i="31"/>
  <c r="IO129" i="27"/>
  <c r="IP126" i="27" s="1"/>
  <c r="O172" i="31"/>
  <c r="IM106" i="27"/>
  <c r="IM110" i="27" s="1"/>
  <c r="EH77" i="9"/>
  <c r="EH81" i="9" s="1"/>
  <c r="EH82" i="9" s="1"/>
  <c r="EI97" i="9"/>
  <c r="EI106" i="27" s="1"/>
  <c r="EH89" i="9"/>
  <c r="EH90" i="9" s="1"/>
  <c r="EI89" i="9"/>
  <c r="EI90" i="9" s="1"/>
  <c r="EP76" i="9"/>
  <c r="EP77" i="9" s="1"/>
  <c r="EK107" i="27"/>
  <c r="EK110" i="27" s="1"/>
  <c r="BO56" i="56"/>
  <c r="V78" i="56"/>
  <c r="W67" i="56"/>
  <c r="V43" i="56"/>
  <c r="BK78" i="56"/>
  <c r="BL56" i="56"/>
  <c r="BK43" i="56"/>
  <c r="BL89" i="56"/>
  <c r="BC67" i="56"/>
  <c r="BB43" i="56"/>
  <c r="BC89" i="56"/>
  <c r="BB78" i="56"/>
  <c r="CR22" i="56"/>
  <c r="CR32" i="56"/>
  <c r="AJ92" i="56"/>
  <c r="EN76" i="9"/>
  <c r="EN77" i="9" s="1"/>
  <c r="P59" i="56"/>
  <c r="AQ55" i="56"/>
  <c r="P77" i="56"/>
  <c r="P81" i="56" s="1"/>
  <c r="Q66" i="56"/>
  <c r="Q70" i="56" s="1"/>
  <c r="P42" i="56"/>
  <c r="P46" i="56" s="1"/>
  <c r="W56" i="56"/>
  <c r="W32" i="56"/>
  <c r="W22" i="56"/>
  <c r="U68" i="56"/>
  <c r="T44" i="56"/>
  <c r="BG57" i="56"/>
  <c r="T79" i="56"/>
  <c r="AT31" i="56"/>
  <c r="AT35" i="56" s="1"/>
  <c r="AT21" i="56"/>
  <c r="AS25" i="56"/>
  <c r="BC79" i="56"/>
  <c r="BC44" i="56"/>
  <c r="BD57" i="56"/>
  <c r="BD90" i="56"/>
  <c r="BI89" i="56"/>
  <c r="BH43" i="56"/>
  <c r="BH78" i="56"/>
  <c r="BI56" i="56"/>
  <c r="BF89" i="56"/>
  <c r="BE78" i="56"/>
  <c r="BE43" i="56"/>
  <c r="BF56" i="56"/>
  <c r="BG67" i="56" s="1"/>
  <c r="AN88" i="56"/>
  <c r="AN92" i="56" s="1"/>
  <c r="AM77" i="56"/>
  <c r="AM81" i="56" s="1"/>
  <c r="AM59" i="56"/>
  <c r="AN55" i="56"/>
  <c r="AM42" i="56"/>
  <c r="AM46" i="56" s="1"/>
  <c r="P25" i="56"/>
  <c r="Q21" i="56"/>
  <c r="Q55" i="56"/>
  <c r="Q31" i="56"/>
  <c r="Q35" i="56" s="1"/>
  <c r="U33" i="56"/>
  <c r="U23" i="56"/>
  <c r="U57" i="56"/>
  <c r="AK55" i="56"/>
  <c r="AK88" i="56"/>
  <c r="AK92" i="56" s="1"/>
  <c r="AJ59" i="56"/>
  <c r="AJ42" i="56"/>
  <c r="AJ46" i="56" s="1"/>
  <c r="AJ77" i="56"/>
  <c r="AJ81" i="56" s="1"/>
  <c r="CY88" i="9"/>
  <c r="EN89" i="9"/>
  <c r="EN90" i="9" s="1"/>
  <c r="ET77" i="27"/>
  <c r="EU78" i="27" s="1"/>
  <c r="CZ79" i="9"/>
  <c r="CZ80" i="9" s="1"/>
  <c r="EP107" i="27"/>
  <c r="EH107" i="27"/>
  <c r="EH110" i="27" s="1"/>
  <c r="DA88" i="9"/>
  <c r="CU79" i="9"/>
  <c r="CU80" i="9" s="1"/>
  <c r="IJ183" i="27"/>
  <c r="BG33" i="30"/>
  <c r="BG23" i="30"/>
  <c r="FM62" i="27"/>
  <c r="ET107" i="27"/>
  <c r="FQ61" i="27"/>
  <c r="FQ64" i="27" s="1"/>
  <c r="FW61" i="27"/>
  <c r="FW64" i="27" s="1"/>
  <c r="FS61" i="27"/>
  <c r="FS64" i="27" s="1"/>
  <c r="FO61" i="27"/>
  <c r="FO64" i="27" s="1"/>
  <c r="EK110" i="9"/>
  <c r="EK57" i="27"/>
  <c r="EJ110" i="9"/>
  <c r="EJ57" i="27"/>
  <c r="EE110" i="9"/>
  <c r="EE57" i="27"/>
  <c r="EE67" i="27" s="1"/>
  <c r="P10" i="19"/>
  <c r="CU142" i="27"/>
  <c r="M20" i="19"/>
  <c r="EF110" i="9"/>
  <c r="EF57" i="27"/>
  <c r="CZ136" i="27"/>
  <c r="L126" i="46"/>
  <c r="FZ61" i="27"/>
  <c r="FZ64" i="27" s="1"/>
  <c r="FV61" i="27"/>
  <c r="FV64" i="27" s="1"/>
  <c r="FR61" i="27"/>
  <c r="FR64" i="27" s="1"/>
  <c r="DF88" i="9"/>
  <c r="DC88" i="9"/>
  <c r="ER69" i="9"/>
  <c r="ER76" i="9" s="1"/>
  <c r="ER77" i="9" s="1"/>
  <c r="EL98" i="9"/>
  <c r="EL106" i="27"/>
  <c r="EL110" i="27" s="1"/>
  <c r="EM110" i="9"/>
  <c r="EM57" i="27"/>
  <c r="EL110" i="9"/>
  <c r="EL57" i="27"/>
  <c r="EM110" i="27"/>
  <c r="DS116" i="27"/>
  <c r="IN115" i="27"/>
  <c r="FH62" i="27"/>
  <c r="EY107" i="27"/>
  <c r="EI84" i="19"/>
  <c r="IP122" i="27"/>
  <c r="IO107" i="27"/>
  <c r="O167" i="31" s="1"/>
  <c r="FI62" i="27"/>
  <c r="DR117" i="27"/>
  <c r="DS114" i="27" s="1"/>
  <c r="EV77" i="27"/>
  <c r="EW78" i="27" s="1"/>
  <c r="AY181" i="27"/>
  <c r="AY184" i="27" s="1"/>
  <c r="AZ181" i="27" s="1"/>
  <c r="AZ184" i="27" s="1"/>
  <c r="BA181" i="27" s="1"/>
  <c r="BA184" i="27" s="1"/>
  <c r="BB181" i="27" s="1"/>
  <c r="BB184" i="27" s="1"/>
  <c r="BC181" i="27" s="1"/>
  <c r="BC184" i="27" s="1"/>
  <c r="BD181" i="27" s="1"/>
  <c r="BD184" i="27" s="1"/>
  <c r="BE181" i="27" s="1"/>
  <c r="BE184" i="27" s="1"/>
  <c r="BF181" i="27" s="1"/>
  <c r="BF184" i="27" s="1"/>
  <c r="BG181" i="27" s="1"/>
  <c r="BG184" i="27" s="1"/>
  <c r="BH181" i="27" s="1"/>
  <c r="BH184" i="27" s="1"/>
  <c r="BI181" i="27" s="1"/>
  <c r="BI184" i="27" s="1"/>
  <c r="BJ181" i="27" s="1"/>
  <c r="BJ184" i="27" s="1"/>
  <c r="ER128" i="27"/>
  <c r="IQ127" i="27"/>
  <c r="EI107" i="27"/>
  <c r="ER77" i="27"/>
  <c r="ES78" i="27" s="1"/>
  <c r="ES77" i="27"/>
  <c r="ET78" i="27" s="1"/>
  <c r="EV107" i="27"/>
  <c r="FC62" i="27"/>
  <c r="IR61" i="27"/>
  <c r="FK62" i="27"/>
  <c r="FY61" i="27"/>
  <c r="FY64" i="27" s="1"/>
  <c r="EX69" i="9"/>
  <c r="EX107" i="27" s="1"/>
  <c r="EP110" i="9"/>
  <c r="EP57" i="27"/>
  <c r="AW43" i="30"/>
  <c r="FB107" i="27"/>
  <c r="N57" i="27"/>
  <c r="N68" i="27" s="1"/>
  <c r="FF62" i="27"/>
  <c r="ED115" i="27"/>
  <c r="EW77" i="27"/>
  <c r="EX78" i="27" s="1"/>
  <c r="AP71" i="27"/>
  <c r="AQ82" i="19" s="1"/>
  <c r="IL136" i="27"/>
  <c r="CI146" i="27"/>
  <c r="IL142" i="27"/>
  <c r="FN62" i="27"/>
  <c r="EF129" i="27"/>
  <c r="EG126" i="27" s="1"/>
  <c r="EG129" i="27" s="1"/>
  <c r="EH126" i="27" s="1"/>
  <c r="EH129" i="27" s="1"/>
  <c r="EI126" i="27" s="1"/>
  <c r="EI129" i="27" s="1"/>
  <c r="EJ126" i="27" s="1"/>
  <c r="EJ129" i="27" s="1"/>
  <c r="EK126" i="27" s="1"/>
  <c r="EK129" i="27" s="1"/>
  <c r="EL126" i="27" s="1"/>
  <c r="EL129" i="27" s="1"/>
  <c r="EM126" i="27" s="1"/>
  <c r="EM129" i="27" s="1"/>
  <c r="EN126" i="27" s="1"/>
  <c r="EN129" i="27" s="1"/>
  <c r="EO126" i="27" s="1"/>
  <c r="EO129" i="27" s="1"/>
  <c r="EP126" i="27" s="1"/>
  <c r="EP129" i="27" s="1"/>
  <c r="EQ126" i="27" s="1"/>
  <c r="EQ129" i="27" s="1"/>
  <c r="ER126" i="27" s="1"/>
  <c r="II184" i="27"/>
  <c r="IJ181" i="27" s="1"/>
  <c r="FU61" i="27"/>
  <c r="FU64" i="27" s="1"/>
  <c r="EG110" i="9"/>
  <c r="EG57" i="27"/>
  <c r="EI110" i="9"/>
  <c r="EI57" i="27"/>
  <c r="FX61" i="27"/>
  <c r="FX64" i="27" s="1"/>
  <c r="FT61" i="27"/>
  <c r="FT64" i="27" s="1"/>
  <c r="FP61" i="27"/>
  <c r="FP64" i="27" s="1"/>
  <c r="DT98" i="9"/>
  <c r="DT106" i="27"/>
  <c r="DT110" i="27" s="1"/>
  <c r="DZ98" i="9"/>
  <c r="DZ106" i="27"/>
  <c r="DZ110" i="27" s="1"/>
  <c r="EG98" i="9"/>
  <c r="EG106" i="27"/>
  <c r="EH110" i="9"/>
  <c r="EH57" i="27"/>
  <c r="EN110" i="9"/>
  <c r="EN57" i="27"/>
  <c r="EO110" i="9"/>
  <c r="EO57" i="27"/>
  <c r="DY98" i="9"/>
  <c r="DY106" i="27"/>
  <c r="DY110" i="27" s="1"/>
  <c r="AX22" i="30"/>
  <c r="AX32" i="30"/>
  <c r="AX43" i="30" s="1"/>
  <c r="IQ63" i="27"/>
  <c r="IQ64" i="27" s="1"/>
  <c r="IQ62" i="27"/>
  <c r="IQ66" i="27" s="1"/>
  <c r="FD62" i="27"/>
  <c r="FL62" i="27"/>
  <c r="DS83" i="27"/>
  <c r="IO57" i="27"/>
  <c r="IO67" i="27" s="1"/>
  <c r="DS110" i="27"/>
  <c r="FE62" i="27"/>
  <c r="FJ62" i="27"/>
  <c r="CI175" i="27"/>
  <c r="CI178" i="27" s="1"/>
  <c r="CJ175" i="27" s="1"/>
  <c r="CJ178" i="27" s="1"/>
  <c r="CK175" i="27" s="1"/>
  <c r="CK178" i="27" s="1"/>
  <c r="CL175" i="27" s="1"/>
  <c r="CL178" i="27" s="1"/>
  <c r="CM175" i="27" s="1"/>
  <c r="CM178" i="27" s="1"/>
  <c r="CN175" i="27" s="1"/>
  <c r="CN178" i="27" s="1"/>
  <c r="CO175" i="27" s="1"/>
  <c r="CO178" i="27" s="1"/>
  <c r="CP175" i="27" s="1"/>
  <c r="CP178" i="27" s="1"/>
  <c r="CQ175" i="27" s="1"/>
  <c r="CQ178" i="27" s="1"/>
  <c r="CR175" i="27" s="1"/>
  <c r="CR178" i="27" s="1"/>
  <c r="CS175" i="27" s="1"/>
  <c r="CS178" i="27" s="1"/>
  <c r="CT175" i="27" s="1"/>
  <c r="CT178" i="27" s="1"/>
  <c r="AE41" i="27"/>
  <c r="EH123" i="27"/>
  <c r="EI120" i="27" s="1"/>
  <c r="EI123" i="27" s="1"/>
  <c r="EJ120" i="27" s="1"/>
  <c r="EJ123" i="27" s="1"/>
  <c r="EK120" i="27" s="1"/>
  <c r="EK123" i="27" s="1"/>
  <c r="EL120" i="27" s="1"/>
  <c r="EL123" i="27" s="1"/>
  <c r="EM120" i="27" s="1"/>
  <c r="EM123" i="27" s="1"/>
  <c r="EN120" i="27" s="1"/>
  <c r="EN123" i="27" s="1"/>
  <c r="EO120" i="27" s="1"/>
  <c r="EO123" i="27" s="1"/>
  <c r="EP120" i="27" s="1"/>
  <c r="EP123" i="27" s="1"/>
  <c r="EQ120" i="27" s="1"/>
  <c r="EQ123" i="27" s="1"/>
  <c r="ER120" i="27" s="1"/>
  <c r="ER123" i="27" s="1"/>
  <c r="ES120" i="27" s="1"/>
  <c r="BW182" i="27"/>
  <c r="IK182" i="27" s="1"/>
  <c r="BY183" i="27"/>
  <c r="IK146" i="27"/>
  <c r="IK147" i="27" s="1"/>
  <c r="EG84" i="19"/>
  <c r="IP128" i="27"/>
  <c r="EU107" i="27"/>
  <c r="EZ107" i="27"/>
  <c r="EQ107" i="27"/>
  <c r="FA107" i="27"/>
  <c r="FG62" i="27"/>
  <c r="BY24" i="30"/>
  <c r="BY34" i="30"/>
  <c r="EJ97" i="9"/>
  <c r="EJ106" i="27" s="1"/>
  <c r="EJ110" i="27" s="1"/>
  <c r="EM98" i="9"/>
  <c r="N121" i="27"/>
  <c r="DD79" i="9"/>
  <c r="DD80" i="9" s="1"/>
  <c r="O108" i="27"/>
  <c r="O122" i="27" s="1"/>
  <c r="CW79" i="9"/>
  <c r="CW80" i="9" s="1"/>
  <c r="EO97" i="9"/>
  <c r="DB88" i="9"/>
  <c r="EH98" i="9"/>
  <c r="CX88" i="9"/>
  <c r="CV79" i="9"/>
  <c r="CV80" i="9" s="1"/>
  <c r="FB89" i="9"/>
  <c r="FB90" i="9" s="1"/>
  <c r="EQ89" i="9"/>
  <c r="EQ90" i="9" s="1"/>
  <c r="EY89" i="9"/>
  <c r="EY90" i="9" s="1"/>
  <c r="EV76" i="9"/>
  <c r="EV77" i="9" s="1"/>
  <c r="DJ83" i="9"/>
  <c r="DJ87" i="9" s="1"/>
  <c r="DJ79" i="9" s="1"/>
  <c r="DJ80" i="9" s="1"/>
  <c r="DJ35" i="16"/>
  <c r="DJ142" i="27" s="1"/>
  <c r="DL83" i="9"/>
  <c r="DL87" i="9" s="1"/>
  <c r="DL88" i="9" s="1"/>
  <c r="DL35" i="16"/>
  <c r="DL142" i="27" s="1"/>
  <c r="DL146" i="27" s="1"/>
  <c r="DL182" i="27" s="1"/>
  <c r="DQ83" i="9"/>
  <c r="DQ87" i="9" s="1"/>
  <c r="DQ88" i="9" s="1"/>
  <c r="DQ35" i="16"/>
  <c r="DK83" i="9"/>
  <c r="DK87" i="9" s="1"/>
  <c r="DK88" i="9" s="1"/>
  <c r="DK35" i="16"/>
  <c r="ET89" i="9"/>
  <c r="ET90" i="9" s="1"/>
  <c r="DM83" i="9"/>
  <c r="DM87" i="9" s="1"/>
  <c r="DM79" i="9" s="1"/>
  <c r="DM80" i="9" s="1"/>
  <c r="DM35" i="16"/>
  <c r="DM142" i="27" s="1"/>
  <c r="DG83" i="9"/>
  <c r="DG87" i="9" s="1"/>
  <c r="DG88" i="9" s="1"/>
  <c r="DG35" i="16"/>
  <c r="DG36" i="16" s="1"/>
  <c r="DH83" i="9"/>
  <c r="DH87" i="9" s="1"/>
  <c r="DH79" i="9" s="1"/>
  <c r="DH80" i="9" s="1"/>
  <c r="DH35" i="16"/>
  <c r="DN83" i="9"/>
  <c r="DN87" i="9" s="1"/>
  <c r="DN88" i="9" s="1"/>
  <c r="DN35" i="16"/>
  <c r="DN142" i="27" s="1"/>
  <c r="DO83" i="9"/>
  <c r="DO87" i="9" s="1"/>
  <c r="DO88" i="9" s="1"/>
  <c r="DO35" i="16"/>
  <c r="DE79" i="9"/>
  <c r="DE80" i="9" s="1"/>
  <c r="J142" i="27"/>
  <c r="J146" i="27" s="1"/>
  <c r="J182" i="27" s="1"/>
  <c r="J44" i="16"/>
  <c r="DI83" i="9"/>
  <c r="DI87" i="9" s="1"/>
  <c r="DI79" i="9" s="1"/>
  <c r="DI80" i="9" s="1"/>
  <c r="DI35" i="16"/>
  <c r="DI142" i="27" s="1"/>
  <c r="DP83" i="9"/>
  <c r="DP87" i="9" s="1"/>
  <c r="DP88" i="9" s="1"/>
  <c r="DP35" i="16"/>
  <c r="DR83" i="9"/>
  <c r="DR87" i="9" s="1"/>
  <c r="DR88" i="9" s="1"/>
  <c r="DR35" i="16"/>
  <c r="DR142" i="27" s="1"/>
  <c r="EK98" i="9"/>
  <c r="FI109" i="9"/>
  <c r="FA89" i="9"/>
  <c r="FA90" i="9" s="1"/>
  <c r="EU76" i="9"/>
  <c r="EU97" i="9" s="1"/>
  <c r="DL30" i="16"/>
  <c r="EY77" i="9"/>
  <c r="EY97" i="9"/>
  <c r="EZ77" i="9"/>
  <c r="EZ97" i="9"/>
  <c r="K81" i="9"/>
  <c r="K82" i="9" s="1"/>
  <c r="K35" i="16" s="1"/>
  <c r="CQ78" i="9"/>
  <c r="CM78" i="9"/>
  <c r="CJ78" i="9"/>
  <c r="CI78" i="9"/>
  <c r="CN78" i="9"/>
  <c r="CS78" i="9"/>
  <c r="CO78" i="9"/>
  <c r="CK78" i="9"/>
  <c r="CR78" i="9"/>
  <c r="CP78" i="9"/>
  <c r="CT78" i="9"/>
  <c r="CL78" i="9"/>
  <c r="L90" i="9"/>
  <c r="L145" i="27" s="1"/>
  <c r="L176" i="27" s="1"/>
  <c r="L91" i="9"/>
  <c r="FZ108" i="9"/>
  <c r="FZ84" i="9"/>
  <c r="FZ85" i="9" s="1"/>
  <c r="FZ86" i="9" s="1"/>
  <c r="FZ105" i="9"/>
  <c r="FZ107" i="9"/>
  <c r="FZ106" i="9"/>
  <c r="FZ71" i="9"/>
  <c r="FZ70" i="9"/>
  <c r="FZ67" i="9"/>
  <c r="FZ68" i="9" s="1"/>
  <c r="FV108" i="9"/>
  <c r="FV84" i="9"/>
  <c r="FV85" i="9" s="1"/>
  <c r="FV86" i="9" s="1"/>
  <c r="FV105" i="9"/>
  <c r="FV107" i="9"/>
  <c r="FV106" i="9"/>
  <c r="FV71" i="9"/>
  <c r="FV70" i="9"/>
  <c r="FV67" i="9"/>
  <c r="FV68" i="9" s="1"/>
  <c r="FR108" i="9"/>
  <c r="FR105" i="9"/>
  <c r="FR84" i="9"/>
  <c r="FR106" i="9"/>
  <c r="FR107" i="9"/>
  <c r="FR71" i="9"/>
  <c r="FR67" i="9"/>
  <c r="FR70" i="9"/>
  <c r="FE85" i="9"/>
  <c r="FE86" i="9" s="1"/>
  <c r="FI68" i="9"/>
  <c r="FM85" i="9"/>
  <c r="FM86" i="9" s="1"/>
  <c r="ET77" i="9"/>
  <c r="ET97" i="9"/>
  <c r="FA77" i="9"/>
  <c r="FA97" i="9"/>
  <c r="FC68" i="9"/>
  <c r="FC109" i="9"/>
  <c r="FG85" i="9"/>
  <c r="FG86" i="9" s="1"/>
  <c r="FK68" i="9"/>
  <c r="FK109" i="9"/>
  <c r="EZ89" i="9"/>
  <c r="EZ90" i="9" s="1"/>
  <c r="FD109" i="9"/>
  <c r="FL109" i="9"/>
  <c r="K99" i="9"/>
  <c r="FY108" i="9"/>
  <c r="FY84" i="9"/>
  <c r="FY106" i="9"/>
  <c r="FY105" i="9"/>
  <c r="FY107" i="9"/>
  <c r="FY70" i="9"/>
  <c r="FY71" i="9"/>
  <c r="FY67" i="9"/>
  <c r="FU108" i="9"/>
  <c r="FU84" i="9"/>
  <c r="FU105" i="9"/>
  <c r="FU107" i="9"/>
  <c r="FU106" i="9"/>
  <c r="FU70" i="9"/>
  <c r="FU71" i="9"/>
  <c r="FU67" i="9"/>
  <c r="FQ108" i="9"/>
  <c r="FQ84" i="9"/>
  <c r="FQ105" i="9"/>
  <c r="FQ107" i="9"/>
  <c r="FQ106" i="9"/>
  <c r="FQ70" i="9"/>
  <c r="FQ71" i="9"/>
  <c r="FQ67" i="9"/>
  <c r="ED42" i="9"/>
  <c r="DZ42" i="9"/>
  <c r="DV42" i="9"/>
  <c r="FB77" i="9"/>
  <c r="FB97" i="9"/>
  <c r="FF85" i="9"/>
  <c r="FF86" i="9" s="1"/>
  <c r="FJ69" i="9"/>
  <c r="FJ89" i="9" s="1"/>
  <c r="FJ90" i="9" s="1"/>
  <c r="FJ109" i="9"/>
  <c r="FN85" i="9"/>
  <c r="FN86" i="9" s="1"/>
  <c r="EQ77" i="9"/>
  <c r="EQ97" i="9"/>
  <c r="EA81" i="9"/>
  <c r="EA82" i="9" s="1"/>
  <c r="FD68" i="9"/>
  <c r="FD85" i="9"/>
  <c r="FD86" i="9" s="1"/>
  <c r="FL69" i="9"/>
  <c r="FL89" i="9" s="1"/>
  <c r="FL90" i="9" s="1"/>
  <c r="EM81" i="9"/>
  <c r="EM82" i="9" s="1"/>
  <c r="CZ78" i="9"/>
  <c r="DA78" i="9"/>
  <c r="DD78" i="9"/>
  <c r="CW78" i="9"/>
  <c r="CU78" i="9"/>
  <c r="DF78" i="9"/>
  <c r="DC78" i="9"/>
  <c r="CV78" i="9"/>
  <c r="CX78" i="9"/>
  <c r="DB78" i="9"/>
  <c r="DE78" i="9"/>
  <c r="FX108" i="9"/>
  <c r="FX84" i="9"/>
  <c r="FX106" i="9"/>
  <c r="FX105" i="9"/>
  <c r="FX107" i="9"/>
  <c r="FX70" i="9"/>
  <c r="FX71" i="9"/>
  <c r="FX67" i="9"/>
  <c r="FT108" i="9"/>
  <c r="FT84" i="9"/>
  <c r="FT85" i="9" s="1"/>
  <c r="FT86" i="9" s="1"/>
  <c r="FT107" i="9"/>
  <c r="FT106" i="9"/>
  <c r="FT105" i="9"/>
  <c r="FT70" i="9"/>
  <c r="FT71" i="9"/>
  <c r="FT67" i="9"/>
  <c r="FT68" i="9" s="1"/>
  <c r="FP108" i="9"/>
  <c r="FP84" i="9"/>
  <c r="FP107" i="9"/>
  <c r="FP106" i="9"/>
  <c r="FP105" i="9"/>
  <c r="FP70" i="9"/>
  <c r="FP71" i="9"/>
  <c r="FP67" i="9"/>
  <c r="FE69" i="9"/>
  <c r="FE89" i="9" s="1"/>
  <c r="FE90" i="9" s="1"/>
  <c r="FI85" i="9"/>
  <c r="FI86" i="9" s="1"/>
  <c r="FM68" i="9"/>
  <c r="FM109" i="9"/>
  <c r="DX81" i="9"/>
  <c r="DX82" i="9" s="1"/>
  <c r="EF77" i="9"/>
  <c r="EF97" i="9"/>
  <c r="FN109" i="9"/>
  <c r="EI81" i="9"/>
  <c r="EI82" i="9" s="1"/>
  <c r="FC85" i="9"/>
  <c r="FC86" i="9" s="1"/>
  <c r="FG69" i="9"/>
  <c r="FG89" i="9" s="1"/>
  <c r="FG90" i="9" s="1"/>
  <c r="FK85" i="9"/>
  <c r="FK86" i="9" s="1"/>
  <c r="FW108" i="9"/>
  <c r="FW84" i="9"/>
  <c r="FW105" i="9"/>
  <c r="FW107" i="9"/>
  <c r="FW106" i="9"/>
  <c r="FW70" i="9"/>
  <c r="FW71" i="9"/>
  <c r="FW67" i="9"/>
  <c r="FS108" i="9"/>
  <c r="FS84" i="9"/>
  <c r="FS106" i="9"/>
  <c r="FS105" i="9"/>
  <c r="FS107" i="9"/>
  <c r="FS70" i="9"/>
  <c r="FS71" i="9"/>
  <c r="FS67" i="9"/>
  <c r="FO108" i="9"/>
  <c r="FO84" i="9"/>
  <c r="FO106" i="9"/>
  <c r="FO105" i="9"/>
  <c r="FO107" i="9"/>
  <c r="FO70" i="9"/>
  <c r="FO71" i="9"/>
  <c r="FO67" i="9"/>
  <c r="FO68" i="9" s="1"/>
  <c r="DT81" i="9"/>
  <c r="DT82" i="9" s="1"/>
  <c r="FE109" i="9"/>
  <c r="EJ81" i="9"/>
  <c r="EJ82" i="9" s="1"/>
  <c r="ES69" i="9"/>
  <c r="ES76" i="9" s="1"/>
  <c r="FF69" i="9"/>
  <c r="FF76" i="9" s="1"/>
  <c r="FF109" i="9"/>
  <c r="FJ85" i="9"/>
  <c r="FJ86" i="9" s="1"/>
  <c r="FN68" i="9"/>
  <c r="FG109" i="9"/>
  <c r="EW69" i="9"/>
  <c r="EW76" i="9" s="1"/>
  <c r="EO81" i="9"/>
  <c r="EO82" i="9" s="1"/>
  <c r="FH69" i="9"/>
  <c r="FH89" i="9" s="1"/>
  <c r="FH90" i="9" s="1"/>
  <c r="FH109" i="9"/>
  <c r="FH85" i="9"/>
  <c r="FH86" i="9" s="1"/>
  <c r="EL81" i="9"/>
  <c r="EL82" i="9" s="1"/>
  <c r="N88" i="30"/>
  <c r="N92" i="30" s="1"/>
  <c r="EA42" i="9"/>
  <c r="DW42" i="9"/>
  <c r="N28" i="16"/>
  <c r="EC42" i="9"/>
  <c r="DY42" i="9"/>
  <c r="DU42" i="9"/>
  <c r="O45" i="9"/>
  <c r="O33" i="16" s="1"/>
  <c r="EE44" i="9"/>
  <c r="EE27" i="16" s="1"/>
  <c r="EE29" i="16" s="1"/>
  <c r="P15" i="19" s="1"/>
  <c r="EF44" i="9"/>
  <c r="EF27" i="16" s="1"/>
  <c r="EG44" i="9"/>
  <c r="EG27" i="16" s="1"/>
  <c r="EH44" i="9"/>
  <c r="EH27" i="16" s="1"/>
  <c r="EI44" i="9"/>
  <c r="EI27" i="16" s="1"/>
  <c r="EJ44" i="9"/>
  <c r="EJ27" i="16" s="1"/>
  <c r="EK44" i="9"/>
  <c r="EK27" i="16" s="1"/>
  <c r="EL44" i="9"/>
  <c r="EL27" i="16" s="1"/>
  <c r="EM44" i="9"/>
  <c r="EM27" i="16" s="1"/>
  <c r="EN44" i="9"/>
  <c r="EN27" i="16" s="1"/>
  <c r="EO44" i="9"/>
  <c r="EO27" i="16" s="1"/>
  <c r="EP44" i="9"/>
  <c r="EP27" i="16" s="1"/>
  <c r="EP30" i="16" s="1"/>
  <c r="EP136" i="27" s="1"/>
  <c r="EP139" i="27" s="1"/>
  <c r="EO150" i="27" s="1"/>
  <c r="EB42" i="9"/>
  <c r="DX42" i="9"/>
  <c r="DT42" i="9"/>
  <c r="O9" i="31"/>
  <c r="EE41" i="9"/>
  <c r="EE42" i="9" s="1"/>
  <c r="EF41" i="9"/>
  <c r="EG41" i="9"/>
  <c r="EH41" i="9"/>
  <c r="EI41" i="9"/>
  <c r="EJ41" i="9"/>
  <c r="EK41" i="9"/>
  <c r="EL41" i="9"/>
  <c r="EM41" i="9"/>
  <c r="EN41" i="9"/>
  <c r="EO41" i="9"/>
  <c r="EP41" i="9"/>
  <c r="DS45" i="9"/>
  <c r="DS33" i="16" s="1"/>
  <c r="DT45" i="9"/>
  <c r="DT33" i="16" s="1"/>
  <c r="DU45" i="9"/>
  <c r="DU33" i="16" s="1"/>
  <c r="DV45" i="9"/>
  <c r="DV33" i="16" s="1"/>
  <c r="DW45" i="9"/>
  <c r="DW33" i="16" s="1"/>
  <c r="DX45" i="9"/>
  <c r="DX33" i="16" s="1"/>
  <c r="DY45" i="9"/>
  <c r="DY33" i="16" s="1"/>
  <c r="DZ45" i="9"/>
  <c r="DZ33" i="16" s="1"/>
  <c r="EA45" i="9"/>
  <c r="EA33" i="16" s="1"/>
  <c r="EB45" i="9"/>
  <c r="EB33" i="16" s="1"/>
  <c r="EC45" i="9"/>
  <c r="EC33" i="16" s="1"/>
  <c r="ED45" i="9"/>
  <c r="ED33" i="16" s="1"/>
  <c r="T40" i="9"/>
  <c r="GA40" i="9"/>
  <c r="GB40" i="9"/>
  <c r="GC40" i="9"/>
  <c r="GD40" i="9"/>
  <c r="GE40" i="9"/>
  <c r="GF40" i="9"/>
  <c r="GG40" i="9"/>
  <c r="GH40" i="9"/>
  <c r="GI40" i="9"/>
  <c r="GJ40" i="9"/>
  <c r="GK40" i="9"/>
  <c r="GL40" i="9"/>
  <c r="M30" i="16"/>
  <c r="E42" i="55"/>
  <c r="AL59" i="30"/>
  <c r="AM88" i="30"/>
  <c r="AL77" i="30"/>
  <c r="AL81" i="30" s="1"/>
  <c r="BV80" i="30"/>
  <c r="BW91" i="30"/>
  <c r="X91" i="30" s="1"/>
  <c r="N29" i="16"/>
  <c r="N90" i="46" s="1"/>
  <c r="F126" i="19"/>
  <c r="F128" i="19" s="1"/>
  <c r="O27" i="16"/>
  <c r="O88" i="46" s="1"/>
  <c r="F46" i="27"/>
  <c r="L72" i="31"/>
  <c r="L237" i="46" s="1"/>
  <c r="BE89" i="30"/>
  <c r="BD78" i="30"/>
  <c r="V78" i="30"/>
  <c r="V43" i="30"/>
  <c r="BB89" i="30"/>
  <c r="BA78" i="30"/>
  <c r="AX78" i="30"/>
  <c r="AY89" i="30"/>
  <c r="BG78" i="30"/>
  <c r="BH89" i="30"/>
  <c r="Q89" i="30"/>
  <c r="AB80" i="30"/>
  <c r="AB45" i="30"/>
  <c r="M67" i="27"/>
  <c r="M83" i="27" s="1"/>
  <c r="M84" i="27" s="1"/>
  <c r="K250" i="46"/>
  <c r="K251" i="46" s="1"/>
  <c r="I139" i="31"/>
  <c r="O202" i="31"/>
  <c r="M69" i="31"/>
  <c r="L180" i="31"/>
  <c r="J135" i="31"/>
  <c r="M151" i="31"/>
  <c r="N184" i="31" s="1"/>
  <c r="M157" i="31"/>
  <c r="N185" i="31" s="1"/>
  <c r="L106" i="31"/>
  <c r="L107" i="31" s="1"/>
  <c r="G184" i="27"/>
  <c r="H181" i="27" s="1"/>
  <c r="J175" i="27"/>
  <c r="J177" i="27"/>
  <c r="M95" i="31"/>
  <c r="M108" i="31"/>
  <c r="N105" i="31" s="1"/>
  <c r="CG91" i="30"/>
  <c r="CF80" i="30"/>
  <c r="CC80" i="30"/>
  <c r="CD91" i="30"/>
  <c r="BZ80" i="30"/>
  <c r="CA91" i="30"/>
  <c r="CI80" i="30"/>
  <c r="CJ91" i="30"/>
  <c r="CA69" i="30"/>
  <c r="L66" i="46"/>
  <c r="L67" i="46" s="1"/>
  <c r="L252" i="46" s="1"/>
  <c r="M74" i="46"/>
  <c r="M63" i="46" s="1"/>
  <c r="M247" i="46" s="1"/>
  <c r="N66" i="27"/>
  <c r="N77" i="27" s="1"/>
  <c r="N79" i="27"/>
  <c r="O64" i="27"/>
  <c r="K117" i="27"/>
  <c r="L114" i="27" s="1"/>
  <c r="L117" i="27" s="1"/>
  <c r="N73" i="46"/>
  <c r="N72" i="46"/>
  <c r="J169" i="27"/>
  <c r="I41" i="27"/>
  <c r="J171" i="27"/>
  <c r="L88" i="9"/>
  <c r="M87" i="9"/>
  <c r="M79" i="9" s="1"/>
  <c r="M80" i="9" s="1"/>
  <c r="N86" i="9"/>
  <c r="N83" i="9"/>
  <c r="O85" i="9"/>
  <c r="P84" i="9"/>
  <c r="N144" i="27"/>
  <c r="N170" i="27" s="1"/>
  <c r="M89" i="9"/>
  <c r="L76" i="27"/>
  <c r="L78" i="27" s="1"/>
  <c r="J131" i="46"/>
  <c r="J95" i="46"/>
  <c r="J98" i="46" s="1"/>
  <c r="AL35" i="30"/>
  <c r="AC69" i="30"/>
  <c r="CM58" i="30"/>
  <c r="CG58" i="30"/>
  <c r="CD58" i="30"/>
  <c r="AC24" i="30"/>
  <c r="AC58" i="30"/>
  <c r="CJ58" i="30"/>
  <c r="L81" i="9"/>
  <c r="L82" i="9" s="1"/>
  <c r="N91" i="31"/>
  <c r="O62" i="27"/>
  <c r="M60" i="46"/>
  <c r="M244" i="46" s="1"/>
  <c r="N123" i="46"/>
  <c r="N110" i="9"/>
  <c r="N62" i="46"/>
  <c r="N246" i="46" s="1"/>
  <c r="O56" i="31"/>
  <c r="O30" i="31"/>
  <c r="O57" i="31"/>
  <c r="O55" i="31"/>
  <c r="O58" i="31"/>
  <c r="O109" i="9"/>
  <c r="O96" i="9" s="1"/>
  <c r="P106" i="9"/>
  <c r="P108" i="9"/>
  <c r="P107" i="9"/>
  <c r="J84" i="27"/>
  <c r="K84" i="27"/>
  <c r="P67" i="9"/>
  <c r="P105" i="9"/>
  <c r="J110" i="27"/>
  <c r="N31" i="31"/>
  <c r="L152" i="31"/>
  <c r="M149" i="31" s="1"/>
  <c r="N205" i="31"/>
  <c r="N311" i="31" s="1"/>
  <c r="N191" i="29" s="1"/>
  <c r="N138" i="31"/>
  <c r="N71" i="31"/>
  <c r="O67" i="31"/>
  <c r="N70" i="31"/>
  <c r="H189" i="31"/>
  <c r="H310" i="31" s="1"/>
  <c r="H190" i="29" s="1"/>
  <c r="K166" i="27"/>
  <c r="L163" i="27" s="1"/>
  <c r="L97" i="9"/>
  <c r="N116" i="27"/>
  <c r="M115" i="27"/>
  <c r="N76" i="46"/>
  <c r="N65" i="46" s="1"/>
  <c r="N249" i="46" s="1"/>
  <c r="N75" i="46"/>
  <c r="N64" i="46" s="1"/>
  <c r="N248" i="46" s="1"/>
  <c r="L164" i="27"/>
  <c r="L165" i="27"/>
  <c r="N99" i="27"/>
  <c r="O96" i="27" s="1"/>
  <c r="M191" i="29"/>
  <c r="M93" i="46"/>
  <c r="M141" i="27"/>
  <c r="P55" i="46"/>
  <c r="P90" i="27"/>
  <c r="P91" i="27" s="1"/>
  <c r="P93" i="27" s="1"/>
  <c r="Q195" i="31" s="1"/>
  <c r="P61" i="27"/>
  <c r="P63" i="27" s="1"/>
  <c r="K47" i="31"/>
  <c r="O97" i="27"/>
  <c r="O98" i="27" s="1"/>
  <c r="P196" i="31" s="1"/>
  <c r="O56" i="46"/>
  <c r="O61" i="46"/>
  <c r="O245" i="46" s="1"/>
  <c r="O70" i="46"/>
  <c r="F193" i="29"/>
  <c r="E218" i="60" s="1"/>
  <c r="E232" i="60" s="1"/>
  <c r="J149" i="27"/>
  <c r="J154" i="27" s="1"/>
  <c r="I42" i="27"/>
  <c r="G310" i="31"/>
  <c r="K110" i="27"/>
  <c r="L145" i="31"/>
  <c r="M183" i="31" s="1"/>
  <c r="K144" i="31"/>
  <c r="K146" i="31" s="1"/>
  <c r="L143" i="31" s="1"/>
  <c r="L135" i="31"/>
  <c r="F47" i="29"/>
  <c r="F46" i="29"/>
  <c r="F52" i="29"/>
  <c r="F54" i="29" s="1"/>
  <c r="K40" i="31"/>
  <c r="W56" i="30"/>
  <c r="N181" i="31"/>
  <c r="L158" i="31"/>
  <c r="M155" i="31" s="1"/>
  <c r="N182" i="31"/>
  <c r="M156" i="31"/>
  <c r="M128" i="31"/>
  <c r="N125" i="31" s="1"/>
  <c r="N126" i="31"/>
  <c r="N127" i="31" s="1"/>
  <c r="O203" i="31" s="1"/>
  <c r="M150" i="31"/>
  <c r="O90" i="31"/>
  <c r="O92" i="31" s="1"/>
  <c r="O93" i="31" s="1"/>
  <c r="O34" i="31"/>
  <c r="O33" i="31"/>
  <c r="L40" i="31"/>
  <c r="N137" i="31"/>
  <c r="O119" i="31"/>
  <c r="O120" i="31" s="1"/>
  <c r="O122" i="31" s="1"/>
  <c r="P8" i="31"/>
  <c r="M136" i="31"/>
  <c r="M39" i="31"/>
  <c r="M40" i="31" s="1"/>
  <c r="M180" i="31"/>
  <c r="M145" i="31"/>
  <c r="N183" i="31" s="1"/>
  <c r="L144" i="31"/>
  <c r="BB56" i="30"/>
  <c r="BK56" i="30"/>
  <c r="V67" i="30"/>
  <c r="AN21" i="30"/>
  <c r="W22" i="30"/>
  <c r="AY67" i="30"/>
  <c r="BH56" i="30"/>
  <c r="BE56" i="30"/>
  <c r="AM66" i="30"/>
  <c r="AM70" i="30" s="1"/>
  <c r="AL46" i="30"/>
  <c r="P71" i="9"/>
  <c r="M76" i="9"/>
  <c r="M77" i="9" s="1"/>
  <c r="N69" i="9"/>
  <c r="N112" i="9" s="1"/>
  <c r="P70" i="9"/>
  <c r="P113" i="9" s="1"/>
  <c r="O68" i="9"/>
  <c r="P44" i="9"/>
  <c r="P41" i="9"/>
  <c r="O314" i="60" l="1"/>
  <c r="CD23" i="56"/>
  <c r="CD33" i="56"/>
  <c r="AZ79" i="56"/>
  <c r="BA90" i="56"/>
  <c r="BA57" i="56"/>
  <c r="AZ44" i="56"/>
  <c r="Q90" i="56"/>
  <c r="AX57" i="56"/>
  <c r="AW44" i="56"/>
  <c r="AW79" i="56"/>
  <c r="AX90" i="56"/>
  <c r="P94" i="29"/>
  <c r="R94" i="29" s="1"/>
  <c r="O250" i="60"/>
  <c r="O280" i="60"/>
  <c r="O290" i="60"/>
  <c r="I290" i="60"/>
  <c r="I270" i="60"/>
  <c r="I260" i="60"/>
  <c r="I250" i="60"/>
  <c r="I280" i="60"/>
  <c r="P141" i="29"/>
  <c r="N81" i="60"/>
  <c r="AR125" i="9"/>
  <c r="GG117" i="9"/>
  <c r="GG119" i="9" s="1"/>
  <c r="GG121" i="9" s="1"/>
  <c r="GL117" i="9"/>
  <c r="GL119" i="9" s="1"/>
  <c r="GL121" i="9" s="1"/>
  <c r="GD117" i="9"/>
  <c r="GD119" i="9" s="1"/>
  <c r="GD121" i="9" s="1"/>
  <c r="GK117" i="9"/>
  <c r="GK119" i="9" s="1"/>
  <c r="GK121" i="9" s="1"/>
  <c r="GC117" i="9"/>
  <c r="GC119" i="9" s="1"/>
  <c r="GC121" i="9" s="1"/>
  <c r="GJ117" i="9"/>
  <c r="GJ119" i="9" s="1"/>
  <c r="GJ121" i="9" s="1"/>
  <c r="GF117" i="9"/>
  <c r="GF119" i="9" s="1"/>
  <c r="GF121" i="9" s="1"/>
  <c r="GB117" i="9"/>
  <c r="GB119" i="9" s="1"/>
  <c r="GB121" i="9" s="1"/>
  <c r="GH117" i="9"/>
  <c r="GH119" i="9" s="1"/>
  <c r="GH121" i="9" s="1"/>
  <c r="GI117" i="9"/>
  <c r="GI119" i="9" s="1"/>
  <c r="GI121" i="9" s="1"/>
  <c r="GE117" i="9"/>
  <c r="GE119" i="9" s="1"/>
  <c r="GE121" i="9" s="1"/>
  <c r="GA117" i="9"/>
  <c r="GA119" i="9" s="1"/>
  <c r="GA121" i="9" s="1"/>
  <c r="J8" i="23"/>
  <c r="K29" i="46" s="1"/>
  <c r="I8" i="23"/>
  <c r="J29" i="46" s="1"/>
  <c r="K30" i="46" s="1"/>
  <c r="IN106" i="27"/>
  <c r="IN110" i="27" s="1"/>
  <c r="IL178" i="27"/>
  <c r="IM175" i="27" s="1"/>
  <c r="O14" i="19"/>
  <c r="J82" i="27"/>
  <c r="J85" i="27" s="1"/>
  <c r="EE28" i="16"/>
  <c r="EE30" i="16" s="1"/>
  <c r="EE136" i="27" s="1"/>
  <c r="EE139" i="27" s="1"/>
  <c r="ED150" i="27" s="1"/>
  <c r="EE152" i="27" s="1"/>
  <c r="EF152" i="27" s="1"/>
  <c r="EG152" i="27" s="1"/>
  <c r="DN146" i="27"/>
  <c r="DN182" i="27" s="1"/>
  <c r="DR146" i="27"/>
  <c r="DR182" i="27" s="1"/>
  <c r="EA106" i="27"/>
  <c r="EA110" i="27" s="1"/>
  <c r="M22" i="19"/>
  <c r="N82" i="60"/>
  <c r="M21" i="19"/>
  <c r="DM37" i="16"/>
  <c r="DG37" i="16"/>
  <c r="DL36" i="16"/>
  <c r="DK142" i="27"/>
  <c r="DK146" i="27" s="1"/>
  <c r="DK182" i="27" s="1"/>
  <c r="DK37" i="16"/>
  <c r="DK36" i="16"/>
  <c r="DO142" i="27"/>
  <c r="DO146" i="27" s="1"/>
  <c r="DO182" i="27" s="1"/>
  <c r="DO37" i="16"/>
  <c r="DO36" i="16"/>
  <c r="DH142" i="27"/>
  <c r="DH146" i="27" s="1"/>
  <c r="DH182" i="27" s="1"/>
  <c r="DH37" i="16"/>
  <c r="DH36" i="16"/>
  <c r="DJ36" i="16"/>
  <c r="J36" i="16"/>
  <c r="K36" i="16"/>
  <c r="DL37" i="16"/>
  <c r="N89" i="46"/>
  <c r="DP142" i="27"/>
  <c r="DP146" i="27" s="1"/>
  <c r="DP36" i="16"/>
  <c r="DP37" i="16"/>
  <c r="DQ142" i="27"/>
  <c r="DQ146" i="27" s="1"/>
  <c r="DQ182" i="27" s="1"/>
  <c r="DQ37" i="16"/>
  <c r="DQ36" i="16"/>
  <c r="DJ37" i="16"/>
  <c r="J37" i="16"/>
  <c r="DR36" i="16"/>
  <c r="K37" i="16"/>
  <c r="DI36" i="16"/>
  <c r="DN37" i="16"/>
  <c r="DN36" i="16"/>
  <c r="DM36" i="16"/>
  <c r="DR37" i="16"/>
  <c r="DI37" i="16"/>
  <c r="DM146" i="27"/>
  <c r="DM182" i="27" s="1"/>
  <c r="N12" i="19"/>
  <c r="N115" i="19" s="1"/>
  <c r="EG67" i="27"/>
  <c r="EG83" i="27" s="1"/>
  <c r="EH84" i="27" s="1"/>
  <c r="EL67" i="27"/>
  <c r="EL83" i="27" s="1"/>
  <c r="EM84" i="27" s="1"/>
  <c r="EW67" i="27"/>
  <c r="EW83" i="27" s="1"/>
  <c r="EX84" i="27" s="1"/>
  <c r="EU67" i="27"/>
  <c r="EU83" i="27" s="1"/>
  <c r="EV84" i="27" s="1"/>
  <c r="EN67" i="27"/>
  <c r="EN83" i="27" s="1"/>
  <c r="EO84" i="27" s="1"/>
  <c r="EP67" i="27"/>
  <c r="EP83" i="27" s="1"/>
  <c r="EQ84" i="27" s="1"/>
  <c r="EJ67" i="27"/>
  <c r="EJ83" i="27" s="1"/>
  <c r="EK84" i="27" s="1"/>
  <c r="EV67" i="27"/>
  <c r="EV83" i="27" s="1"/>
  <c r="EW84" i="27" s="1"/>
  <c r="EX67" i="27"/>
  <c r="EX83" i="27" s="1"/>
  <c r="EY84" i="27" s="1"/>
  <c r="ES67" i="27"/>
  <c r="ES83" i="27" s="1"/>
  <c r="ET84" i="27" s="1"/>
  <c r="EI67" i="27"/>
  <c r="EI83" i="27" s="1"/>
  <c r="EJ84" i="27" s="1"/>
  <c r="EM67" i="27"/>
  <c r="EM83" i="27" s="1"/>
  <c r="EN84" i="27" s="1"/>
  <c r="EF67" i="27"/>
  <c r="EF83" i="27" s="1"/>
  <c r="EG84" i="27" s="1"/>
  <c r="FA67" i="27"/>
  <c r="FA83" i="27" s="1"/>
  <c r="FB84" i="27" s="1"/>
  <c r="EY67" i="27"/>
  <c r="EY83" i="27" s="1"/>
  <c r="EZ84" i="27" s="1"/>
  <c r="FB67" i="27"/>
  <c r="FB83" i="27" s="1"/>
  <c r="FC84" i="27" s="1"/>
  <c r="EO67" i="27"/>
  <c r="EO83" i="27" s="1"/>
  <c r="EP84" i="27" s="1"/>
  <c r="EH67" i="27"/>
  <c r="EH83" i="27" s="1"/>
  <c r="EI84" i="27" s="1"/>
  <c r="EK67" i="27"/>
  <c r="EK83" i="27" s="1"/>
  <c r="EL84" i="27" s="1"/>
  <c r="ET67" i="27"/>
  <c r="ET83" i="27" s="1"/>
  <c r="EU84" i="27" s="1"/>
  <c r="ER67" i="27"/>
  <c r="ER83" i="27" s="1"/>
  <c r="ES84" i="27" s="1"/>
  <c r="EZ67" i="27"/>
  <c r="EZ83" i="27" s="1"/>
  <c r="FA84" i="27" s="1"/>
  <c r="IM177" i="27"/>
  <c r="DH85" i="27"/>
  <c r="DI82" i="27" s="1"/>
  <c r="DI85" i="27" s="1"/>
  <c r="DJ82" i="27" s="1"/>
  <c r="DJ85" i="27" s="1"/>
  <c r="DK82" i="27" s="1"/>
  <c r="DK85" i="27" s="1"/>
  <c r="DL82" i="27" s="1"/>
  <c r="DL85" i="27" s="1"/>
  <c r="DM82" i="27" s="1"/>
  <c r="DM85" i="27" s="1"/>
  <c r="DN82" i="27" s="1"/>
  <c r="DN85" i="27" s="1"/>
  <c r="DO82" i="27" s="1"/>
  <c r="DO85" i="27" s="1"/>
  <c r="DP82" i="27" s="1"/>
  <c r="DP85" i="27" s="1"/>
  <c r="DQ82" i="27" s="1"/>
  <c r="DQ85" i="27" s="1"/>
  <c r="DR82" i="27" s="1"/>
  <c r="DR85" i="27" s="1"/>
  <c r="DS82" i="27" s="1"/>
  <c r="DS85" i="27" s="1"/>
  <c r="DT82" i="27" s="1"/>
  <c r="IN85" i="27"/>
  <c r="IO82" i="27" s="1"/>
  <c r="ER110" i="9"/>
  <c r="EX110" i="9"/>
  <c r="ET110" i="9"/>
  <c r="EZ110" i="9"/>
  <c r="ES110" i="9"/>
  <c r="EV110" i="9"/>
  <c r="FA110" i="9"/>
  <c r="EW110" i="9"/>
  <c r="EY110" i="9"/>
  <c r="EU110" i="9"/>
  <c r="FB110" i="9"/>
  <c r="EQ57" i="27"/>
  <c r="EQ67" i="27" s="1"/>
  <c r="Q10" i="19"/>
  <c r="P57" i="27" s="1"/>
  <c r="P68" i="27" s="1"/>
  <c r="EQ110" i="9"/>
  <c r="DC183" i="27"/>
  <c r="EN97" i="9"/>
  <c r="EN98" i="9" s="1"/>
  <c r="DI146" i="27"/>
  <c r="DI182" i="27" s="1"/>
  <c r="CZ183" i="27"/>
  <c r="O11" i="19"/>
  <c r="N43" i="60" s="1"/>
  <c r="N44" i="60" s="1"/>
  <c r="EI98" i="9"/>
  <c r="BI152" i="27"/>
  <c r="DK152" i="27"/>
  <c r="DV152" i="27"/>
  <c r="CD152" i="27"/>
  <c r="BT152" i="27"/>
  <c r="CO152" i="27"/>
  <c r="CZ152" i="27"/>
  <c r="FN121" i="27"/>
  <c r="FO122" i="27" s="1"/>
  <c r="EI110" i="27"/>
  <c r="FH121" i="27"/>
  <c r="FI122" i="27" s="1"/>
  <c r="FJ84" i="19" s="1"/>
  <c r="FK121" i="27"/>
  <c r="FL122" i="27" s="1"/>
  <c r="FM84" i="19" s="1"/>
  <c r="DF183" i="27"/>
  <c r="EG110" i="27"/>
  <c r="DR177" i="27"/>
  <c r="IN177" i="27" s="1"/>
  <c r="L151" i="27"/>
  <c r="K150" i="27"/>
  <c r="FE121" i="27"/>
  <c r="FF122" i="27" s="1"/>
  <c r="O127" i="27"/>
  <c r="O129" i="27" s="1"/>
  <c r="P126" i="27" s="1"/>
  <c r="EE97" i="9"/>
  <c r="EE98" i="9" s="1"/>
  <c r="ES123" i="27"/>
  <c r="ET120" i="27" s="1"/>
  <c r="ET123" i="27" s="1"/>
  <c r="EU120" i="27" s="1"/>
  <c r="EU123" i="27" s="1"/>
  <c r="EV120" i="27" s="1"/>
  <c r="EV123" i="27" s="1"/>
  <c r="EW120" i="27" s="1"/>
  <c r="EW123" i="27" s="1"/>
  <c r="EX120" i="27" s="1"/>
  <c r="EX123" i="27" s="1"/>
  <c r="EY120" i="27" s="1"/>
  <c r="EY123" i="27" s="1"/>
  <c r="EZ120" i="27" s="1"/>
  <c r="EZ123" i="27" s="1"/>
  <c r="FA120" i="27" s="1"/>
  <c r="FA123" i="27" s="1"/>
  <c r="FB120" i="27" s="1"/>
  <c r="FB123" i="27" s="1"/>
  <c r="FC120" i="27" s="1"/>
  <c r="FC123" i="27" s="1"/>
  <c r="FD120" i="27" s="1"/>
  <c r="FD123" i="27" s="1"/>
  <c r="FE120" i="27" s="1"/>
  <c r="IN145" i="27"/>
  <c r="ED145" i="27"/>
  <c r="ED176" i="27" s="1"/>
  <c r="DG176" i="27"/>
  <c r="IN176" i="27" s="1"/>
  <c r="DX106" i="27"/>
  <c r="DX110" i="27" s="1"/>
  <c r="EA145" i="27"/>
  <c r="EA176" i="27" s="1"/>
  <c r="DZ145" i="27"/>
  <c r="DZ176" i="27" s="1"/>
  <c r="DY145" i="27"/>
  <c r="DY176" i="27" s="1"/>
  <c r="DJ146" i="27"/>
  <c r="DJ182" i="27" s="1"/>
  <c r="IN117" i="27"/>
  <c r="IO114" i="27" s="1"/>
  <c r="DW145" i="27"/>
  <c r="DW176" i="27" s="1"/>
  <c r="DS145" i="27"/>
  <c r="DS176" i="27" s="1"/>
  <c r="DV145" i="27"/>
  <c r="DV176" i="27" s="1"/>
  <c r="EC145" i="27"/>
  <c r="EC176" i="27" s="1"/>
  <c r="DU145" i="27"/>
  <c r="DU176" i="27" s="1"/>
  <c r="EB145" i="27"/>
  <c r="EB176" i="27" s="1"/>
  <c r="DX145" i="27"/>
  <c r="DX176" i="27" s="1"/>
  <c r="DT145" i="27"/>
  <c r="DT176" i="27" s="1"/>
  <c r="IR108" i="27"/>
  <c r="R168" i="31" s="1"/>
  <c r="S59" i="60"/>
  <c r="S60" i="60" s="1"/>
  <c r="IQ121" i="27"/>
  <c r="IR109" i="27"/>
  <c r="R169" i="31" s="1"/>
  <c r="M115" i="19"/>
  <c r="M71" i="60"/>
  <c r="N170" i="60" s="1"/>
  <c r="N36" i="60" s="1"/>
  <c r="M210" i="60"/>
  <c r="O232" i="46"/>
  <c r="O191" i="60"/>
  <c r="FO108" i="27"/>
  <c r="FO113" i="9"/>
  <c r="FS108" i="27"/>
  <c r="FS113" i="9"/>
  <c r="FW108" i="27"/>
  <c r="FW113" i="9"/>
  <c r="L36" i="60"/>
  <c r="P69" i="60"/>
  <c r="Q206" i="60" s="1"/>
  <c r="P70" i="60"/>
  <c r="Q207" i="60" s="1"/>
  <c r="EX112" i="9"/>
  <c r="ER112" i="9"/>
  <c r="P202" i="60"/>
  <c r="P204" i="60" s="1"/>
  <c r="O67" i="60"/>
  <c r="FH112" i="9"/>
  <c r="L198" i="46"/>
  <c r="L216" i="60"/>
  <c r="N236" i="46"/>
  <c r="N195" i="60"/>
  <c r="M234" i="46"/>
  <c r="M193" i="60"/>
  <c r="M196" i="60" s="1"/>
  <c r="Q66" i="60"/>
  <c r="FP109" i="27"/>
  <c r="FP127" i="27" s="1"/>
  <c r="FQ128" i="27" s="1"/>
  <c r="FR84" i="19" s="1"/>
  <c r="FP114" i="9"/>
  <c r="FT109" i="27"/>
  <c r="FT127" i="27" s="1"/>
  <c r="FU128" i="27" s="1"/>
  <c r="FT114" i="9"/>
  <c r="FX109" i="27"/>
  <c r="FX127" i="27" s="1"/>
  <c r="FY128" i="27" s="1"/>
  <c r="FZ84" i="19" s="1"/>
  <c r="FX114" i="9"/>
  <c r="FV108" i="27"/>
  <c r="FV113" i="9"/>
  <c r="FZ108" i="27"/>
  <c r="FZ113" i="9"/>
  <c r="M87" i="60"/>
  <c r="EW112" i="9"/>
  <c r="N210" i="60"/>
  <c r="FG112" i="9"/>
  <c r="FJ112" i="9"/>
  <c r="N209" i="60"/>
  <c r="FP108" i="27"/>
  <c r="FP113" i="9"/>
  <c r="FR109" i="27"/>
  <c r="FR127" i="27" s="1"/>
  <c r="FS128" i="27" s="1"/>
  <c r="FT84" i="19" s="1"/>
  <c r="FR114" i="9"/>
  <c r="FV109" i="27"/>
  <c r="FV127" i="27" s="1"/>
  <c r="FW128" i="27" s="1"/>
  <c r="FX84" i="19" s="1"/>
  <c r="FV114" i="9"/>
  <c r="FZ109" i="27"/>
  <c r="FZ127" i="27" s="1"/>
  <c r="GA128" i="27" s="1"/>
  <c r="FZ114" i="9"/>
  <c r="FE112" i="9"/>
  <c r="N68" i="60"/>
  <c r="O109" i="19"/>
  <c r="M109" i="60"/>
  <c r="L209" i="60"/>
  <c r="L210" i="60"/>
  <c r="FQ108" i="27"/>
  <c r="FQ113" i="9"/>
  <c r="FU108" i="27"/>
  <c r="FU113" i="9"/>
  <c r="FY108" i="27"/>
  <c r="FY113" i="9"/>
  <c r="FR108" i="27"/>
  <c r="FR113" i="9"/>
  <c r="G197" i="46"/>
  <c r="G215" i="60"/>
  <c r="FT108" i="27"/>
  <c r="FT113" i="9"/>
  <c r="FX108" i="27"/>
  <c r="FX113" i="9"/>
  <c r="P109" i="27"/>
  <c r="P128" i="27" s="1"/>
  <c r="P114" i="9"/>
  <c r="N235" i="46"/>
  <c r="N194" i="60"/>
  <c r="M198" i="46"/>
  <c r="M216" i="60"/>
  <c r="FO109" i="27"/>
  <c r="FO127" i="27" s="1"/>
  <c r="FO114" i="9"/>
  <c r="FS109" i="27"/>
  <c r="FS127" i="27" s="1"/>
  <c r="FT128" i="27" s="1"/>
  <c r="FU84" i="19" s="1"/>
  <c r="FS114" i="9"/>
  <c r="FW109" i="27"/>
  <c r="FW127" i="27" s="1"/>
  <c r="FX128" i="27" s="1"/>
  <c r="FW114" i="9"/>
  <c r="FQ109" i="27"/>
  <c r="FQ127" i="27" s="1"/>
  <c r="FR128" i="27" s="1"/>
  <c r="FQ114" i="9"/>
  <c r="FU109" i="27"/>
  <c r="FU127" i="27" s="1"/>
  <c r="FV128" i="27" s="1"/>
  <c r="FW84" i="19" s="1"/>
  <c r="FU114" i="9"/>
  <c r="FY109" i="27"/>
  <c r="FY127" i="27" s="1"/>
  <c r="FZ128" i="27" s="1"/>
  <c r="GA84" i="19" s="1"/>
  <c r="FY114" i="9"/>
  <c r="FL112" i="9"/>
  <c r="ES112" i="9"/>
  <c r="M170" i="60"/>
  <c r="M36" i="60" s="1"/>
  <c r="L72" i="60"/>
  <c r="L73" i="60" s="1"/>
  <c r="Q203" i="60"/>
  <c r="P65" i="60"/>
  <c r="FF112" i="9"/>
  <c r="ER89" i="9"/>
  <c r="ER90" i="9" s="1"/>
  <c r="EX89" i="9"/>
  <c r="EX90" i="9" s="1"/>
  <c r="ER97" i="9"/>
  <c r="ER98" i="9" s="1"/>
  <c r="EP97" i="9"/>
  <c r="EP106" i="27" s="1"/>
  <c r="EP110" i="27" s="1"/>
  <c r="EX76" i="9"/>
  <c r="EX97" i="9" s="1"/>
  <c r="EP115" i="27"/>
  <c r="EQ116" i="27" s="1"/>
  <c r="I41" i="16"/>
  <c r="AN42" i="30"/>
  <c r="AN46" i="30" s="1"/>
  <c r="AN35" i="30"/>
  <c r="AN25" i="30"/>
  <c r="AO31" i="30"/>
  <c r="DH88" i="9"/>
  <c r="M136" i="27"/>
  <c r="M139" i="27" s="1"/>
  <c r="L150" i="27" s="1"/>
  <c r="IP107" i="27"/>
  <c r="P167" i="31" s="1"/>
  <c r="IJ184" i="27"/>
  <c r="IK181" i="27" s="1"/>
  <c r="IP123" i="27"/>
  <c r="IQ120" i="27" s="1"/>
  <c r="P171" i="31"/>
  <c r="IP129" i="27"/>
  <c r="IQ126" i="27" s="1"/>
  <c r="P172" i="31"/>
  <c r="S89" i="56"/>
  <c r="DL79" i="9"/>
  <c r="DL80" i="9" s="1"/>
  <c r="DM88" i="9"/>
  <c r="FH77" i="27"/>
  <c r="FI78" i="27" s="1"/>
  <c r="O121" i="27"/>
  <c r="BJ56" i="56"/>
  <c r="BJ89" i="56"/>
  <c r="BI78" i="56"/>
  <c r="BI43" i="56"/>
  <c r="X22" i="56"/>
  <c r="X32" i="56"/>
  <c r="X56" i="56"/>
  <c r="AQ77" i="56"/>
  <c r="AQ81" i="56" s="1"/>
  <c r="AQ59" i="56"/>
  <c r="AQ42" i="56"/>
  <c r="AQ46" i="56" s="1"/>
  <c r="AR88" i="56"/>
  <c r="AR92" i="56" s="1"/>
  <c r="AR55" i="56"/>
  <c r="AK42" i="56"/>
  <c r="AK46" i="56" s="1"/>
  <c r="AL88" i="56"/>
  <c r="AL92" i="56" s="1"/>
  <c r="AK59" i="56"/>
  <c r="AK77" i="56"/>
  <c r="AK81" i="56" s="1"/>
  <c r="AL55" i="56"/>
  <c r="AM66" i="56" s="1"/>
  <c r="AM70" i="56" s="1"/>
  <c r="BG79" i="56"/>
  <c r="BH57" i="56"/>
  <c r="BG44" i="56"/>
  <c r="BH90" i="56"/>
  <c r="U44" i="56"/>
  <c r="U79" i="56"/>
  <c r="BK57" i="56"/>
  <c r="V68" i="56"/>
  <c r="Q77" i="56"/>
  <c r="Q81" i="56" s="1"/>
  <c r="AU55" i="56"/>
  <c r="R66" i="56"/>
  <c r="R70" i="56" s="1"/>
  <c r="Q42" i="56"/>
  <c r="Q46" i="56" s="1"/>
  <c r="Q59" i="56"/>
  <c r="BE90" i="56"/>
  <c r="BD79" i="56"/>
  <c r="BE57" i="56"/>
  <c r="BD44" i="56"/>
  <c r="AU21" i="56"/>
  <c r="AU31" i="56"/>
  <c r="AU35" i="56" s="1"/>
  <c r="AT25" i="56"/>
  <c r="BS56" i="56"/>
  <c r="X67" i="56"/>
  <c r="W43" i="56"/>
  <c r="W78" i="56"/>
  <c r="CS32" i="56"/>
  <c r="CS22" i="56"/>
  <c r="BL43" i="56"/>
  <c r="BM89" i="56"/>
  <c r="BL78" i="56"/>
  <c r="BM56" i="56"/>
  <c r="V33" i="56"/>
  <c r="V57" i="56"/>
  <c r="V23" i="56"/>
  <c r="R31" i="56"/>
  <c r="R35" i="56" s="1"/>
  <c r="R21" i="56"/>
  <c r="Q25" i="56"/>
  <c r="R55" i="56"/>
  <c r="AN77" i="56"/>
  <c r="AN81" i="56" s="1"/>
  <c r="AO55" i="56"/>
  <c r="AN42" i="56"/>
  <c r="AN46" i="56" s="1"/>
  <c r="AO88" i="56"/>
  <c r="AO92" i="56" s="1"/>
  <c r="AN59" i="56"/>
  <c r="BF78" i="56"/>
  <c r="BF43" i="56"/>
  <c r="BG89" i="56"/>
  <c r="BO43" i="56"/>
  <c r="BP56" i="56"/>
  <c r="BP89" i="56"/>
  <c r="BO78" i="56"/>
  <c r="N123" i="27"/>
  <c r="O120" i="27" s="1"/>
  <c r="DN79" i="9"/>
  <c r="DN80" i="9" s="1"/>
  <c r="EV97" i="9"/>
  <c r="EV98" i="9" s="1"/>
  <c r="O12" i="19"/>
  <c r="DS117" i="27"/>
  <c r="DT114" i="27" s="1"/>
  <c r="DT117" i="27" s="1"/>
  <c r="DU114" i="27" s="1"/>
  <c r="DU117" i="27" s="1"/>
  <c r="DV114" i="27" s="1"/>
  <c r="DV117" i="27" s="1"/>
  <c r="DW114" i="27" s="1"/>
  <c r="DW117" i="27" s="1"/>
  <c r="DX114" i="27" s="1"/>
  <c r="DX117" i="27" s="1"/>
  <c r="DY114" i="27" s="1"/>
  <c r="DY117" i="27" s="1"/>
  <c r="DZ114" i="27" s="1"/>
  <c r="DZ117" i="27" s="1"/>
  <c r="EA114" i="27" s="1"/>
  <c r="EA117" i="27" s="1"/>
  <c r="EB114" i="27" s="1"/>
  <c r="EB117" i="27" s="1"/>
  <c r="EC114" i="27" s="1"/>
  <c r="EC117" i="27" s="1"/>
  <c r="ED114" i="27" s="1"/>
  <c r="ED117" i="27" s="1"/>
  <c r="EE114" i="27" s="1"/>
  <c r="GF61" i="27"/>
  <c r="GF64" i="27" s="1"/>
  <c r="GI61" i="27"/>
  <c r="GI64" i="27" s="1"/>
  <c r="GE61" i="27"/>
  <c r="GE64" i="27" s="1"/>
  <c r="GA61" i="27"/>
  <c r="GA64" i="27" s="1"/>
  <c r="EZ98" i="9"/>
  <c r="EZ106" i="27"/>
  <c r="EZ110" i="27" s="1"/>
  <c r="DL136" i="27"/>
  <c r="M126" i="46"/>
  <c r="DT84" i="27"/>
  <c r="IO83" i="27"/>
  <c r="FL107" i="27"/>
  <c r="FG77" i="27"/>
  <c r="FH78" i="27" s="1"/>
  <c r="FY62" i="27"/>
  <c r="FD77" i="27"/>
  <c r="FE78" i="27" s="1"/>
  <c r="ES84" i="19"/>
  <c r="IQ128" i="27"/>
  <c r="IM136" i="27"/>
  <c r="CU146" i="27"/>
  <c r="IM142" i="27"/>
  <c r="FS62" i="27"/>
  <c r="FQ62" i="27"/>
  <c r="BG44" i="30"/>
  <c r="GJ61" i="27"/>
  <c r="GJ64" i="27" s="1"/>
  <c r="GB61" i="27"/>
  <c r="GB64" i="27" s="1"/>
  <c r="GL61" i="27"/>
  <c r="GL64" i="27" s="1"/>
  <c r="GH61" i="27"/>
  <c r="GH64" i="27" s="1"/>
  <c r="GD61" i="27"/>
  <c r="GD64" i="27" s="1"/>
  <c r="EQ98" i="9"/>
  <c r="EQ106" i="27"/>
  <c r="EQ110" i="27" s="1"/>
  <c r="FA98" i="9"/>
  <c r="FA106" i="27"/>
  <c r="FA110" i="27" s="1"/>
  <c r="EJ98" i="9"/>
  <c r="FE77" i="27"/>
  <c r="FF78" i="27" s="1"/>
  <c r="FF77" i="27"/>
  <c r="FG78" i="27" s="1"/>
  <c r="EU84" i="19"/>
  <c r="IQ122" i="27"/>
  <c r="FH107" i="27"/>
  <c r="FD128" i="27"/>
  <c r="IR127" i="27"/>
  <c r="FP62" i="27"/>
  <c r="FX62" i="27"/>
  <c r="AQ71" i="27"/>
  <c r="AR82" i="19" s="1"/>
  <c r="FG107" i="27"/>
  <c r="IR63" i="27"/>
  <c r="IR64" i="27" s="1"/>
  <c r="IR62" i="27"/>
  <c r="IR66" i="27" s="1"/>
  <c r="ER107" i="27"/>
  <c r="FR62" i="27"/>
  <c r="FZ62" i="27"/>
  <c r="O57" i="27"/>
  <c r="O68" i="27" s="1"/>
  <c r="GK61" i="27"/>
  <c r="GK64" i="27" s="1"/>
  <c r="GG61" i="27"/>
  <c r="GG64" i="27" s="1"/>
  <c r="GC61" i="27"/>
  <c r="GC64" i="27" s="1"/>
  <c r="FN69" i="9"/>
  <c r="FN107" i="27" s="1"/>
  <c r="EF98" i="9"/>
  <c r="EF106" i="27"/>
  <c r="EF110" i="27" s="1"/>
  <c r="FM69" i="9"/>
  <c r="FM76" i="9" s="1"/>
  <c r="FM77" i="9" s="1"/>
  <c r="EU77" i="9"/>
  <c r="EU81" i="9" s="1"/>
  <c r="EU82" i="9" s="1"/>
  <c r="EY98" i="9"/>
  <c r="EY106" i="27"/>
  <c r="EY110" i="27" s="1"/>
  <c r="DG142" i="27"/>
  <c r="N20" i="19"/>
  <c r="EO98" i="9"/>
  <c r="EO106" i="27"/>
  <c r="EO110" i="27" s="1"/>
  <c r="IK183" i="27"/>
  <c r="AF41" i="27"/>
  <c r="CU175" i="27"/>
  <c r="CU178" i="27" s="1"/>
  <c r="CV175" i="27" s="1"/>
  <c r="CV178" i="27" s="1"/>
  <c r="CW175" i="27" s="1"/>
  <c r="CW178" i="27" s="1"/>
  <c r="CX175" i="27" s="1"/>
  <c r="CX178" i="27" s="1"/>
  <c r="CY175" i="27" s="1"/>
  <c r="CY178" i="27" s="1"/>
  <c r="CZ175" i="27" s="1"/>
  <c r="CZ178" i="27" s="1"/>
  <c r="DA175" i="27" s="1"/>
  <c r="DA178" i="27" s="1"/>
  <c r="DB175" i="27" s="1"/>
  <c r="DB178" i="27" s="1"/>
  <c r="DC175" i="27" s="1"/>
  <c r="DC178" i="27" s="1"/>
  <c r="DD175" i="27" s="1"/>
  <c r="DD178" i="27" s="1"/>
  <c r="DE175" i="27" s="1"/>
  <c r="DE178" i="27" s="1"/>
  <c r="DF175" i="27" s="1"/>
  <c r="DF178" i="27" s="1"/>
  <c r="ER129" i="27"/>
  <c r="ES126" i="27" s="1"/>
  <c r="ES129" i="27" s="1"/>
  <c r="ET126" i="27" s="1"/>
  <c r="ET129" i="27" s="1"/>
  <c r="EU126" i="27" s="1"/>
  <c r="EU129" i="27" s="1"/>
  <c r="EV126" i="27" s="1"/>
  <c r="EV129" i="27" s="1"/>
  <c r="EW126" i="27" s="1"/>
  <c r="EW129" i="27" s="1"/>
  <c r="EX126" i="27" s="1"/>
  <c r="EX129" i="27" s="1"/>
  <c r="EY126" i="27" s="1"/>
  <c r="EY129" i="27" s="1"/>
  <c r="EZ126" i="27" s="1"/>
  <c r="EZ129" i="27" s="1"/>
  <c r="FA126" i="27" s="1"/>
  <c r="FA129" i="27" s="1"/>
  <c r="FB126" i="27" s="1"/>
  <c r="FB129" i="27" s="1"/>
  <c r="FC126" i="27" s="1"/>
  <c r="FC129" i="27" s="1"/>
  <c r="FD126" i="27" s="1"/>
  <c r="CI182" i="27"/>
  <c r="IL182" i="27" s="1"/>
  <c r="CK183" i="27"/>
  <c r="IL146" i="27"/>
  <c r="IL147" i="27" s="1"/>
  <c r="FJ107" i="27"/>
  <c r="BK181" i="27"/>
  <c r="BK184" i="27" s="1"/>
  <c r="BL181" i="27" s="1"/>
  <c r="BL184" i="27" s="1"/>
  <c r="BM181" i="27" s="1"/>
  <c r="BM184" i="27" s="1"/>
  <c r="BN181" i="27" s="1"/>
  <c r="BN184" i="27" s="1"/>
  <c r="BO181" i="27" s="1"/>
  <c r="BO184" i="27" s="1"/>
  <c r="BP181" i="27" s="1"/>
  <c r="BP184" i="27" s="1"/>
  <c r="BQ181" i="27" s="1"/>
  <c r="BQ184" i="27" s="1"/>
  <c r="BR181" i="27" s="1"/>
  <c r="BR184" i="27" s="1"/>
  <c r="BS181" i="27" s="1"/>
  <c r="BS184" i="27" s="1"/>
  <c r="BT181" i="27" s="1"/>
  <c r="BT184" i="27" s="1"/>
  <c r="BU181" i="27" s="1"/>
  <c r="BU184" i="27" s="1"/>
  <c r="BV181" i="27" s="1"/>
  <c r="BV184" i="27" s="1"/>
  <c r="BW181" i="27" s="1"/>
  <c r="BW184" i="27" s="1"/>
  <c r="BX181" i="27" s="1"/>
  <c r="BX184" i="27" s="1"/>
  <c r="BY181" i="27" s="1"/>
  <c r="BY184" i="27" s="1"/>
  <c r="BZ181" i="27" s="1"/>
  <c r="BZ184" i="27" s="1"/>
  <c r="CA181" i="27" s="1"/>
  <c r="CA184" i="27" s="1"/>
  <c r="CB181" i="27" s="1"/>
  <c r="CB184" i="27" s="1"/>
  <c r="CC181" i="27" s="1"/>
  <c r="CC184" i="27" s="1"/>
  <c r="CD181" i="27" s="1"/>
  <c r="CD184" i="27" s="1"/>
  <c r="CE181" i="27" s="1"/>
  <c r="CE184" i="27" s="1"/>
  <c r="CF181" i="27" s="1"/>
  <c r="CF184" i="27" s="1"/>
  <c r="CG181" i="27" s="1"/>
  <c r="CG184" i="27" s="1"/>
  <c r="CH181" i="27" s="1"/>
  <c r="CH184" i="27" s="1"/>
  <c r="CI181" i="27" s="1"/>
  <c r="CI184" i="27" s="1"/>
  <c r="CJ181" i="27" s="1"/>
  <c r="CJ184" i="27" s="1"/>
  <c r="CK181" i="27" s="1"/>
  <c r="FI77" i="27"/>
  <c r="FJ78" i="27" s="1"/>
  <c r="ES107" i="27"/>
  <c r="EE83" i="27"/>
  <c r="IP57" i="27"/>
  <c r="IP67" i="27" s="1"/>
  <c r="FO62" i="27"/>
  <c r="IS61" i="27"/>
  <c r="FW62" i="27"/>
  <c r="FD69" i="9"/>
  <c r="FD107" i="27" s="1"/>
  <c r="FB98" i="9"/>
  <c r="FB106" i="27"/>
  <c r="FB110" i="27" s="1"/>
  <c r="FK69" i="9"/>
  <c r="FK107" i="27" s="1"/>
  <c r="ET98" i="9"/>
  <c r="ET106" i="27"/>
  <c r="ET110" i="27" s="1"/>
  <c r="EU98" i="9"/>
  <c r="EU106" i="27"/>
  <c r="EU110" i="27" s="1"/>
  <c r="AY32" i="30"/>
  <c r="AY43" i="30" s="1"/>
  <c r="AY22" i="30"/>
  <c r="FE107" i="27"/>
  <c r="FT62" i="27"/>
  <c r="FU62" i="27"/>
  <c r="EE116" i="27"/>
  <c r="IO115" i="27"/>
  <c r="FF107" i="27"/>
  <c r="DT84" i="19"/>
  <c r="O84" i="19" s="1"/>
  <c r="IO116" i="27"/>
  <c r="O170" i="31" s="1"/>
  <c r="EW107" i="27"/>
  <c r="FV62" i="27"/>
  <c r="BH23" i="30"/>
  <c r="BH33" i="30"/>
  <c r="BH44" i="30" s="1"/>
  <c r="BY45" i="30"/>
  <c r="BZ24" i="30"/>
  <c r="BZ34" i="30"/>
  <c r="BZ45" i="30" s="1"/>
  <c r="DJ88" i="9"/>
  <c r="DG79" i="9"/>
  <c r="DG80" i="9" s="1"/>
  <c r="P108" i="27"/>
  <c r="P122" i="27" s="1"/>
  <c r="DQ79" i="9"/>
  <c r="DQ80" i="9" s="1"/>
  <c r="DI88" i="9"/>
  <c r="DR79" i="9"/>
  <c r="DR80" i="9" s="1"/>
  <c r="DO79" i="9"/>
  <c r="DO80" i="9" s="1"/>
  <c r="DK79" i="9"/>
  <c r="DK80" i="9" s="1"/>
  <c r="FH76" i="9"/>
  <c r="FH97" i="9" s="1"/>
  <c r="FH106" i="27" s="1"/>
  <c r="FJ76" i="9"/>
  <c r="FJ97" i="9" s="1"/>
  <c r="FJ106" i="27" s="1"/>
  <c r="DP79" i="9"/>
  <c r="DP80" i="9" s="1"/>
  <c r="DX30" i="16"/>
  <c r="ED83" i="9"/>
  <c r="ED87" i="9" s="1"/>
  <c r="ED88" i="9" s="1"/>
  <c r="ED35" i="16"/>
  <c r="FG96" i="9"/>
  <c r="FJ96" i="9"/>
  <c r="EC83" i="9"/>
  <c r="EC87" i="9" s="1"/>
  <c r="EC79" i="9" s="1"/>
  <c r="EC80" i="9" s="1"/>
  <c r="EC35" i="16"/>
  <c r="EC142" i="27" s="1"/>
  <c r="DY83" i="9"/>
  <c r="DY87" i="9" s="1"/>
  <c r="DY79" i="9" s="1"/>
  <c r="DY80" i="9" s="1"/>
  <c r="DY35" i="16"/>
  <c r="DY142" i="27" s="1"/>
  <c r="DU83" i="9"/>
  <c r="DU87" i="9" s="1"/>
  <c r="DU88" i="9" s="1"/>
  <c r="DU35" i="16"/>
  <c r="FC96" i="9"/>
  <c r="FI96" i="9"/>
  <c r="DV83" i="9"/>
  <c r="DV87" i="9" s="1"/>
  <c r="DV88" i="9" s="1"/>
  <c r="DV35" i="16"/>
  <c r="K95" i="46"/>
  <c r="K98" i="46" s="1"/>
  <c r="K44" i="16"/>
  <c r="EB83" i="9"/>
  <c r="EB87" i="9" s="1"/>
  <c r="EB88" i="9" s="1"/>
  <c r="EB35" i="16"/>
  <c r="DX83" i="9"/>
  <c r="DX87" i="9" s="1"/>
  <c r="DX88" i="9" s="1"/>
  <c r="DX35" i="16"/>
  <c r="DX142" i="27" s="1"/>
  <c r="DT83" i="9"/>
  <c r="DT87" i="9" s="1"/>
  <c r="DT79" i="9" s="1"/>
  <c r="DT80" i="9" s="1"/>
  <c r="DT35" i="16"/>
  <c r="DT142" i="27" s="1"/>
  <c r="FG76" i="9"/>
  <c r="FG77" i="9" s="1"/>
  <c r="FE76" i="9"/>
  <c r="FE77" i="9" s="1"/>
  <c r="FK96" i="9"/>
  <c r="DZ83" i="9"/>
  <c r="DZ87" i="9" s="1"/>
  <c r="DZ88" i="9" s="1"/>
  <c r="DZ35" i="16"/>
  <c r="DZ142" i="27" s="1"/>
  <c r="FD96" i="9"/>
  <c r="EA83" i="9"/>
  <c r="EA87" i="9" s="1"/>
  <c r="EA79" i="9" s="1"/>
  <c r="EA80" i="9" s="1"/>
  <c r="EA35" i="16"/>
  <c r="EA142" i="27" s="1"/>
  <c r="DW83" i="9"/>
  <c r="DW87" i="9" s="1"/>
  <c r="DW79" i="9" s="1"/>
  <c r="DW80" i="9" s="1"/>
  <c r="DW35" i="16"/>
  <c r="DS83" i="9"/>
  <c r="DS87" i="9" s="1"/>
  <c r="DS88" i="9" s="1"/>
  <c r="DS35" i="16"/>
  <c r="FH96" i="9"/>
  <c r="FF96" i="9"/>
  <c r="FE96" i="9"/>
  <c r="FN96" i="9"/>
  <c r="FM96" i="9"/>
  <c r="FL96" i="9"/>
  <c r="FQ109" i="9"/>
  <c r="FP109" i="9"/>
  <c r="FF77" i="9"/>
  <c r="FF97" i="9"/>
  <c r="FF106" i="27" s="1"/>
  <c r="GI108" i="9"/>
  <c r="GI84" i="9"/>
  <c r="GI106" i="9"/>
  <c r="GI105" i="9"/>
  <c r="GI107" i="9"/>
  <c r="GI70" i="9"/>
  <c r="GI71" i="9"/>
  <c r="GI67" i="9"/>
  <c r="GE108" i="9"/>
  <c r="GE84" i="9"/>
  <c r="GE106" i="9"/>
  <c r="GE105" i="9"/>
  <c r="GE107" i="9"/>
  <c r="GE70" i="9"/>
  <c r="GE71" i="9"/>
  <c r="GE67" i="9"/>
  <c r="GA108" i="9"/>
  <c r="GA84" i="9"/>
  <c r="GA106" i="9"/>
  <c r="GA105" i="9"/>
  <c r="GA107" i="9"/>
  <c r="GA70" i="9"/>
  <c r="GA71" i="9"/>
  <c r="GA67" i="9"/>
  <c r="GA68" i="9" s="1"/>
  <c r="FF89" i="9"/>
  <c r="FF90" i="9" s="1"/>
  <c r="FO85" i="9"/>
  <c r="FO86" i="9" s="1"/>
  <c r="FS68" i="9"/>
  <c r="FS109" i="9"/>
  <c r="FW85" i="9"/>
  <c r="FW86" i="9" s="1"/>
  <c r="FP68" i="9"/>
  <c r="FP85" i="9"/>
  <c r="FP86" i="9" s="1"/>
  <c r="FX68" i="9"/>
  <c r="FX109" i="9"/>
  <c r="FX85" i="9"/>
  <c r="FX86" i="9" s="1"/>
  <c r="FL76" i="9"/>
  <c r="ER81" i="9"/>
  <c r="ER82" i="9" s="1"/>
  <c r="FU109" i="9"/>
  <c r="EN81" i="9"/>
  <c r="EN82" i="9" s="1"/>
  <c r="FR109" i="9"/>
  <c r="FZ69" i="9"/>
  <c r="FZ89" i="9" s="1"/>
  <c r="FZ90" i="9" s="1"/>
  <c r="DP78" i="9"/>
  <c r="DH78" i="9"/>
  <c r="DK78" i="9"/>
  <c r="DQ78" i="9"/>
  <c r="DO78" i="9"/>
  <c r="DL78" i="9"/>
  <c r="DN78" i="9"/>
  <c r="DI78" i="9"/>
  <c r="DG78" i="9"/>
  <c r="DR78" i="9"/>
  <c r="DJ78" i="9"/>
  <c r="DM78" i="9"/>
  <c r="GL108" i="9"/>
  <c r="GL84" i="9"/>
  <c r="GL85" i="9" s="1"/>
  <c r="GL86" i="9" s="1"/>
  <c r="GL107" i="9"/>
  <c r="GL106" i="9"/>
  <c r="GL105" i="9"/>
  <c r="GL71" i="9"/>
  <c r="GL70" i="9"/>
  <c r="GL67" i="9"/>
  <c r="GH108" i="9"/>
  <c r="GH105" i="9"/>
  <c r="GH84" i="9"/>
  <c r="GH85" i="9" s="1"/>
  <c r="GH86" i="9" s="1"/>
  <c r="GH106" i="9"/>
  <c r="GH107" i="9"/>
  <c r="GH71" i="9"/>
  <c r="GH67" i="9"/>
  <c r="GH70" i="9"/>
  <c r="GD108" i="9"/>
  <c r="GD84" i="9"/>
  <c r="GD85" i="9" s="1"/>
  <c r="GD86" i="9" s="1"/>
  <c r="GD106" i="9"/>
  <c r="GD105" i="9"/>
  <c r="GD107" i="9"/>
  <c r="GD71" i="9"/>
  <c r="GD70" i="9"/>
  <c r="GD67" i="9"/>
  <c r="FT109" i="9"/>
  <c r="FB81" i="9"/>
  <c r="FB82" i="9" s="1"/>
  <c r="FQ68" i="9"/>
  <c r="FU85" i="9"/>
  <c r="FU86" i="9" s="1"/>
  <c r="FY68" i="9"/>
  <c r="FY109" i="9"/>
  <c r="FA81" i="9"/>
  <c r="FA82" i="9" s="1"/>
  <c r="FR68" i="9"/>
  <c r="FR85" i="9"/>
  <c r="FR86" i="9" s="1"/>
  <c r="FZ109" i="9"/>
  <c r="GK108" i="9"/>
  <c r="GK84" i="9"/>
  <c r="GK105" i="9"/>
  <c r="GK107" i="9"/>
  <c r="GK106" i="9"/>
  <c r="GK70" i="9"/>
  <c r="GK71" i="9"/>
  <c r="GK67" i="9"/>
  <c r="GK68" i="9" s="1"/>
  <c r="GG108" i="9"/>
  <c r="GG84" i="9"/>
  <c r="GG105" i="9"/>
  <c r="GG107" i="9"/>
  <c r="GG106" i="9"/>
  <c r="GG70" i="9"/>
  <c r="GG71" i="9"/>
  <c r="GG67" i="9"/>
  <c r="GG68" i="9" s="1"/>
  <c r="GC108" i="9"/>
  <c r="GC84" i="9"/>
  <c r="GC106" i="9"/>
  <c r="GC105" i="9"/>
  <c r="GC107" i="9"/>
  <c r="GC70" i="9"/>
  <c r="GC71" i="9"/>
  <c r="GC67" i="9"/>
  <c r="EW77" i="9"/>
  <c r="EW97" i="9"/>
  <c r="ES77" i="9"/>
  <c r="ES97" i="9"/>
  <c r="FO69" i="9"/>
  <c r="FO89" i="9" s="1"/>
  <c r="FO109" i="9"/>
  <c r="FS85" i="9"/>
  <c r="FS86" i="9" s="1"/>
  <c r="FW68" i="9"/>
  <c r="EP81" i="9"/>
  <c r="EP82" i="9" s="1"/>
  <c r="EF81" i="9"/>
  <c r="EF82" i="9" s="1"/>
  <c r="FT69" i="9"/>
  <c r="FT76" i="9" s="1"/>
  <c r="EQ81" i="9"/>
  <c r="EQ82" i="9" s="1"/>
  <c r="EW89" i="9"/>
  <c r="EW90" i="9" s="1"/>
  <c r="EV81" i="9"/>
  <c r="EV82" i="9" s="1"/>
  <c r="FV69" i="9"/>
  <c r="FV76" i="9" s="1"/>
  <c r="EZ81" i="9"/>
  <c r="EZ82" i="9" s="1"/>
  <c r="EY81" i="9"/>
  <c r="EY82" i="9" s="1"/>
  <c r="M90" i="9"/>
  <c r="M145" i="27" s="1"/>
  <c r="M176" i="27" s="1"/>
  <c r="M91" i="9"/>
  <c r="GJ84" i="9"/>
  <c r="GJ108" i="9"/>
  <c r="GJ107" i="9"/>
  <c r="GJ106" i="9"/>
  <c r="GJ105" i="9"/>
  <c r="GJ70" i="9"/>
  <c r="GJ71" i="9"/>
  <c r="GJ67" i="9"/>
  <c r="GF107" i="9"/>
  <c r="GF108" i="9"/>
  <c r="GF84" i="9"/>
  <c r="GF106" i="9"/>
  <c r="GF105" i="9"/>
  <c r="GF70" i="9"/>
  <c r="GF71" i="9"/>
  <c r="GF67" i="9"/>
  <c r="GB108" i="9"/>
  <c r="GB84" i="9"/>
  <c r="GB85" i="9" s="1"/>
  <c r="GB86" i="9" s="1"/>
  <c r="GB107" i="9"/>
  <c r="GB106" i="9"/>
  <c r="GB105" i="9"/>
  <c r="GB70" i="9"/>
  <c r="GB71" i="9"/>
  <c r="GB67" i="9"/>
  <c r="GB68" i="9" s="1"/>
  <c r="EO42" i="9"/>
  <c r="EK42" i="9"/>
  <c r="EG42" i="9"/>
  <c r="FW109" i="9"/>
  <c r="EE81" i="9"/>
  <c r="EE82" i="9" s="1"/>
  <c r="FQ85" i="9"/>
  <c r="FQ86" i="9" s="1"/>
  <c r="FU68" i="9"/>
  <c r="FY85" i="9"/>
  <c r="FY86" i="9" s="1"/>
  <c r="FC69" i="9"/>
  <c r="FC76" i="9" s="1"/>
  <c r="ES89" i="9"/>
  <c r="ES90" i="9" s="1"/>
  <c r="ET81" i="9"/>
  <c r="ET82" i="9" s="1"/>
  <c r="FI69" i="9"/>
  <c r="FI76" i="9" s="1"/>
  <c r="FV109" i="9"/>
  <c r="EN42" i="9"/>
  <c r="EJ42" i="9"/>
  <c r="EF42" i="9"/>
  <c r="EP42" i="9"/>
  <c r="EL42" i="9"/>
  <c r="EH42" i="9"/>
  <c r="P9" i="31"/>
  <c r="EQ41" i="9"/>
  <c r="EQ42" i="9" s="1"/>
  <c r="ER41" i="9"/>
  <c r="ES41" i="9"/>
  <c r="ET41" i="9"/>
  <c r="EU41" i="9"/>
  <c r="EV41" i="9"/>
  <c r="EW41" i="9"/>
  <c r="EX41" i="9"/>
  <c r="EY41" i="9"/>
  <c r="EZ41" i="9"/>
  <c r="FA41" i="9"/>
  <c r="FB41" i="9"/>
  <c r="EM42" i="9"/>
  <c r="EI42" i="9"/>
  <c r="P45" i="9"/>
  <c r="P33" i="16" s="1"/>
  <c r="EQ44" i="9"/>
  <c r="EQ27" i="16" s="1"/>
  <c r="EQ29" i="16" s="1"/>
  <c r="Q15" i="19" s="1"/>
  <c r="ER44" i="9"/>
  <c r="ER27" i="16" s="1"/>
  <c r="ES44" i="9"/>
  <c r="ES27" i="16" s="1"/>
  <c r="ET44" i="9"/>
  <c r="ET27" i="16" s="1"/>
  <c r="EU44" i="9"/>
  <c r="EU27" i="16" s="1"/>
  <c r="EV44" i="9"/>
  <c r="EV27" i="16" s="1"/>
  <c r="EW44" i="9"/>
  <c r="EW27" i="16" s="1"/>
  <c r="EX44" i="9"/>
  <c r="EX27" i="16" s="1"/>
  <c r="EY44" i="9"/>
  <c r="EY27" i="16" s="1"/>
  <c r="EZ44" i="9"/>
  <c r="EZ27" i="16" s="1"/>
  <c r="FA44" i="9"/>
  <c r="FA27" i="16" s="1"/>
  <c r="FB44" i="9"/>
  <c r="FB27" i="16" s="1"/>
  <c r="FB30" i="16" s="1"/>
  <c r="FB136" i="27" s="1"/>
  <c r="FB139" i="27" s="1"/>
  <c r="FA150" i="27" s="1"/>
  <c r="EE45" i="9"/>
  <c r="EE33" i="16" s="1"/>
  <c r="EF45" i="9"/>
  <c r="EF33" i="16" s="1"/>
  <c r="EG45" i="9"/>
  <c r="EG33" i="16" s="1"/>
  <c r="EH45" i="9"/>
  <c r="EH33" i="16" s="1"/>
  <c r="EI45" i="9"/>
  <c r="EI33" i="16" s="1"/>
  <c r="EJ45" i="9"/>
  <c r="EJ33" i="16" s="1"/>
  <c r="EK45" i="9"/>
  <c r="EK33" i="16" s="1"/>
  <c r="EL45" i="9"/>
  <c r="EL33" i="16" s="1"/>
  <c r="EM45" i="9"/>
  <c r="EM33" i="16" s="1"/>
  <c r="EN45" i="9"/>
  <c r="EN33" i="16" s="1"/>
  <c r="EO45" i="9"/>
  <c r="EO33" i="16" s="1"/>
  <c r="EP45" i="9"/>
  <c r="EP33" i="16" s="1"/>
  <c r="U40" i="9"/>
  <c r="GM40" i="9"/>
  <c r="GN40" i="9"/>
  <c r="GO40" i="9"/>
  <c r="GP40" i="9"/>
  <c r="GQ40" i="9"/>
  <c r="GR40" i="9"/>
  <c r="GS40" i="9"/>
  <c r="GT40" i="9"/>
  <c r="GU40" i="9"/>
  <c r="GV40" i="9"/>
  <c r="GW40" i="9"/>
  <c r="GX40" i="9"/>
  <c r="O29" i="16"/>
  <c r="O90" i="46" s="1"/>
  <c r="AM92" i="30"/>
  <c r="O28" i="16"/>
  <c r="N30" i="16"/>
  <c r="P27" i="16"/>
  <c r="P88" i="46" s="1"/>
  <c r="M72" i="31"/>
  <c r="M237" i="46" s="1"/>
  <c r="BF89" i="30"/>
  <c r="BE78" i="30"/>
  <c r="W43" i="30"/>
  <c r="W78" i="30"/>
  <c r="BB78" i="30"/>
  <c r="BC89" i="30"/>
  <c r="R89" i="30"/>
  <c r="BI89" i="30"/>
  <c r="BH78" i="30"/>
  <c r="BL89" i="30"/>
  <c r="BK78" i="30"/>
  <c r="AC80" i="30"/>
  <c r="AC45" i="30"/>
  <c r="L250" i="46"/>
  <c r="L251" i="46" s="1"/>
  <c r="F7" i="51"/>
  <c r="F8" i="51"/>
  <c r="N156" i="31"/>
  <c r="P202" i="31"/>
  <c r="N69" i="31"/>
  <c r="J139" i="31"/>
  <c r="M106" i="31"/>
  <c r="M107" i="31" s="1"/>
  <c r="J178" i="27"/>
  <c r="K177" i="27" s="1"/>
  <c r="M66" i="46"/>
  <c r="M67" i="46" s="1"/>
  <c r="M252" i="46" s="1"/>
  <c r="H183" i="27"/>
  <c r="G44" i="27"/>
  <c r="N95" i="31"/>
  <c r="N108" i="31"/>
  <c r="O105" i="31" s="1"/>
  <c r="CD80" i="30"/>
  <c r="CE91" i="30"/>
  <c r="CG80" i="30"/>
  <c r="CH91" i="30"/>
  <c r="CK91" i="30"/>
  <c r="CJ80" i="30"/>
  <c r="CN91" i="30"/>
  <c r="CM80" i="30"/>
  <c r="Y91" i="30"/>
  <c r="N67" i="27"/>
  <c r="N74" i="46"/>
  <c r="N63" i="46" s="1"/>
  <c r="N247" i="46" s="1"/>
  <c r="O66" i="27"/>
  <c r="O77" i="27" s="1"/>
  <c r="O79" i="27"/>
  <c r="P64" i="27"/>
  <c r="CE69" i="30"/>
  <c r="O73" i="46"/>
  <c r="O72" i="46"/>
  <c r="J172" i="27"/>
  <c r="M114" i="27"/>
  <c r="M117" i="27" s="1"/>
  <c r="M88" i="9"/>
  <c r="N87" i="9"/>
  <c r="N79" i="9" s="1"/>
  <c r="N80" i="9" s="1"/>
  <c r="O86" i="9"/>
  <c r="O83" i="9"/>
  <c r="P85" i="9"/>
  <c r="Q84" i="9"/>
  <c r="O144" i="27"/>
  <c r="O170" i="27" s="1"/>
  <c r="N89" i="9"/>
  <c r="L214" i="46"/>
  <c r="N150" i="31"/>
  <c r="N151" i="31"/>
  <c r="O184" i="31" s="1"/>
  <c r="K131" i="46"/>
  <c r="K142" i="27"/>
  <c r="L35" i="16"/>
  <c r="CK58" i="30"/>
  <c r="CQ58" i="30"/>
  <c r="AD69" i="30"/>
  <c r="CN58" i="30"/>
  <c r="AD24" i="30"/>
  <c r="AD58" i="30"/>
  <c r="CH58" i="30"/>
  <c r="M81" i="9"/>
  <c r="M82" i="9" s="1"/>
  <c r="O91" i="31"/>
  <c r="P62" i="27"/>
  <c r="K214" i="46"/>
  <c r="J214" i="46"/>
  <c r="J187" i="31"/>
  <c r="N60" i="46"/>
  <c r="N244" i="46" s="1"/>
  <c r="O110" i="9"/>
  <c r="O62" i="46"/>
  <c r="O246" i="46" s="1"/>
  <c r="O123" i="46"/>
  <c r="P56" i="31"/>
  <c r="P30" i="31"/>
  <c r="P57" i="31"/>
  <c r="P55" i="31"/>
  <c r="P58" i="31"/>
  <c r="P109" i="9"/>
  <c r="P96" i="9" s="1"/>
  <c r="Q108" i="9"/>
  <c r="Q107" i="9"/>
  <c r="Q106" i="9"/>
  <c r="Q67" i="9"/>
  <c r="Q105" i="9"/>
  <c r="M152" i="31"/>
  <c r="N149" i="31" s="1"/>
  <c r="N32" i="31"/>
  <c r="O31" i="31"/>
  <c r="L106" i="27"/>
  <c r="L110" i="27" s="1"/>
  <c r="L264" i="46"/>
  <c r="O205" i="31"/>
  <c r="O311" i="31" s="1"/>
  <c r="O191" i="29" s="1"/>
  <c r="N157" i="31"/>
  <c r="O185" i="31" s="1"/>
  <c r="O182" i="31"/>
  <c r="P67" i="31"/>
  <c r="O70" i="31"/>
  <c r="O138" i="31"/>
  <c r="O71" i="31"/>
  <c r="L139" i="31"/>
  <c r="L98" i="9"/>
  <c r="L124" i="46"/>
  <c r="L122" i="46" s="1"/>
  <c r="L166" i="27"/>
  <c r="M163" i="27" s="1"/>
  <c r="I174" i="31"/>
  <c r="H229" i="60" s="1"/>
  <c r="P70" i="46"/>
  <c r="P56" i="46"/>
  <c r="P61" i="46"/>
  <c r="P245" i="46" s="1"/>
  <c r="O76" i="46"/>
  <c r="O65" i="46" s="1"/>
  <c r="O249" i="46" s="1"/>
  <c r="O75" i="46"/>
  <c r="O64" i="46" s="1"/>
  <c r="O248" i="46" s="1"/>
  <c r="M164" i="27"/>
  <c r="M165" i="27"/>
  <c r="O99" i="27"/>
  <c r="P96" i="27" s="1"/>
  <c r="N107" i="27"/>
  <c r="P97" i="27"/>
  <c r="P98" i="27" s="1"/>
  <c r="Q196" i="31" s="1"/>
  <c r="Q55" i="46"/>
  <c r="Q61" i="27"/>
  <c r="Q63" i="27" s="1"/>
  <c r="Q90" i="27"/>
  <c r="Q91" i="27" s="1"/>
  <c r="Q93" i="27" s="1"/>
  <c r="R195" i="31" s="1"/>
  <c r="N93" i="46"/>
  <c r="N141" i="27"/>
  <c r="L146" i="31"/>
  <c r="M143" i="31" s="1"/>
  <c r="K135" i="31"/>
  <c r="G190" i="29"/>
  <c r="F215" i="60" s="1"/>
  <c r="E200" i="46"/>
  <c r="E216" i="46" s="1"/>
  <c r="K149" i="27"/>
  <c r="J42" i="27"/>
  <c r="N114" i="46"/>
  <c r="X56" i="30"/>
  <c r="I187" i="31"/>
  <c r="M158" i="31"/>
  <c r="N155" i="31" s="1"/>
  <c r="P34" i="31"/>
  <c r="O137" i="31"/>
  <c r="O181" i="31"/>
  <c r="N128" i="31"/>
  <c r="O125" i="31" s="1"/>
  <c r="O126" i="31"/>
  <c r="O127" i="31" s="1"/>
  <c r="P203" i="31" s="1"/>
  <c r="P90" i="31"/>
  <c r="P92" i="31" s="1"/>
  <c r="P93" i="31" s="1"/>
  <c r="P33" i="31"/>
  <c r="P119" i="31"/>
  <c r="P120" i="31" s="1"/>
  <c r="P122" i="31" s="1"/>
  <c r="Q8" i="31"/>
  <c r="J174" i="31"/>
  <c r="M47" i="31"/>
  <c r="N180" i="31"/>
  <c r="N145" i="31"/>
  <c r="O183" i="31" s="1"/>
  <c r="M144" i="31"/>
  <c r="BC67" i="30"/>
  <c r="AO21" i="30"/>
  <c r="BF56" i="30"/>
  <c r="X22" i="30"/>
  <c r="BO56" i="30"/>
  <c r="W67" i="30"/>
  <c r="BL56" i="30"/>
  <c r="BI56" i="30"/>
  <c r="N76" i="9"/>
  <c r="N77" i="9" s="1"/>
  <c r="Q71" i="9"/>
  <c r="M97" i="9"/>
  <c r="Q70" i="9"/>
  <c r="Q113" i="9" s="1"/>
  <c r="O69" i="9"/>
  <c r="O89" i="9" s="1"/>
  <c r="P68" i="9"/>
  <c r="Q44" i="9"/>
  <c r="Q41" i="9"/>
  <c r="T89" i="56" l="1"/>
  <c r="BB90" i="56"/>
  <c r="BA44" i="56"/>
  <c r="BB57" i="56"/>
  <c r="BA79" i="56"/>
  <c r="P109" i="29"/>
  <c r="AY68" i="56"/>
  <c r="AY90" i="56"/>
  <c r="R90" i="56" s="1"/>
  <c r="AX79" i="56"/>
  <c r="AX44" i="56"/>
  <c r="CE23" i="56"/>
  <c r="CE33" i="56"/>
  <c r="T94" i="29"/>
  <c r="R109" i="29"/>
  <c r="IM178" i="27"/>
  <c r="IN175" i="27" s="1"/>
  <c r="IN178" i="27" s="1"/>
  <c r="IO175" i="27" s="1"/>
  <c r="AS125" i="9"/>
  <c r="GW117" i="9"/>
  <c r="GW119" i="9" s="1"/>
  <c r="GW121" i="9" s="1"/>
  <c r="GO117" i="9"/>
  <c r="GO119" i="9" s="1"/>
  <c r="GO121" i="9" s="1"/>
  <c r="GP117" i="9"/>
  <c r="GP119" i="9" s="1"/>
  <c r="GP121" i="9" s="1"/>
  <c r="GS117" i="9"/>
  <c r="GS119" i="9" s="1"/>
  <c r="GS121" i="9" s="1"/>
  <c r="GV117" i="9"/>
  <c r="GV119" i="9" s="1"/>
  <c r="GV121" i="9" s="1"/>
  <c r="GR117" i="9"/>
  <c r="GR119" i="9" s="1"/>
  <c r="GR121" i="9" s="1"/>
  <c r="GN117" i="9"/>
  <c r="GN119" i="9" s="1"/>
  <c r="GN121" i="9" s="1"/>
  <c r="GX117" i="9"/>
  <c r="GX119" i="9" s="1"/>
  <c r="GX121" i="9" s="1"/>
  <c r="GT117" i="9"/>
  <c r="GT119" i="9" s="1"/>
  <c r="GT121" i="9" s="1"/>
  <c r="GU117" i="9"/>
  <c r="GU119" i="9" s="1"/>
  <c r="GU121" i="9" s="1"/>
  <c r="GQ117" i="9"/>
  <c r="GQ119" i="9" s="1"/>
  <c r="GQ121" i="9" s="1"/>
  <c r="GM117" i="9"/>
  <c r="GM119" i="9" s="1"/>
  <c r="GM121" i="9" s="1"/>
  <c r="O81" i="60"/>
  <c r="P14" i="19"/>
  <c r="EA146" i="27"/>
  <c r="EA182" i="27" s="1"/>
  <c r="EC146" i="27"/>
  <c r="EC182" i="27" s="1"/>
  <c r="M116" i="60"/>
  <c r="EQ28" i="16"/>
  <c r="Q14" i="19" s="1"/>
  <c r="N21" i="19"/>
  <c r="DR183" i="27"/>
  <c r="DP182" i="27"/>
  <c r="DO183" i="27"/>
  <c r="N22" i="19"/>
  <c r="M88" i="60"/>
  <c r="O82" i="60"/>
  <c r="EQ30" i="16"/>
  <c r="EQ136" i="27" s="1"/>
  <c r="EQ139" i="27" s="1"/>
  <c r="EP150" i="27" s="1"/>
  <c r="EQ152" i="27" s="1"/>
  <c r="ER152" i="27" s="1"/>
  <c r="ES152" i="27" s="1"/>
  <c r="FZ121" i="27"/>
  <c r="GA122" i="27" s="1"/>
  <c r="DL183" i="27"/>
  <c r="DS37" i="16"/>
  <c r="DS36" i="16"/>
  <c r="EB142" i="27"/>
  <c r="EB146" i="27" s="1"/>
  <c r="EB182" i="27" s="1"/>
  <c r="EB37" i="16"/>
  <c r="EB36" i="16"/>
  <c r="DV142" i="27"/>
  <c r="DV146" i="27" s="1"/>
  <c r="DV182" i="27" s="1"/>
  <c r="DV37" i="16"/>
  <c r="DV36" i="16"/>
  <c r="DU142" i="27"/>
  <c r="DU37" i="16"/>
  <c r="DU36" i="16"/>
  <c r="ED142" i="27"/>
  <c r="ED146" i="27" s="1"/>
  <c r="ED182" i="27" s="1"/>
  <c r="ED37" i="16"/>
  <c r="ED36" i="16"/>
  <c r="DX36" i="16"/>
  <c r="DZ36" i="16"/>
  <c r="DW142" i="27"/>
  <c r="DW146" i="27" s="1"/>
  <c r="DW182" i="27" s="1"/>
  <c r="DW36" i="16"/>
  <c r="DW37" i="16"/>
  <c r="DX37" i="16"/>
  <c r="DZ37" i="16"/>
  <c r="DT36" i="16"/>
  <c r="EA36" i="16"/>
  <c r="DT37" i="16"/>
  <c r="EC36" i="16"/>
  <c r="DY36" i="16"/>
  <c r="O89" i="46"/>
  <c r="EA37" i="16"/>
  <c r="EC37" i="16"/>
  <c r="DY37" i="16"/>
  <c r="M151" i="27"/>
  <c r="IO106" i="27"/>
  <c r="IO110" i="27" s="1"/>
  <c r="M89" i="60"/>
  <c r="EN106" i="27"/>
  <c r="EN110" i="27" s="1"/>
  <c r="K154" i="27"/>
  <c r="L149" i="27" s="1"/>
  <c r="L154" i="27" s="1"/>
  <c r="FE123" i="27"/>
  <c r="FF120" i="27" s="1"/>
  <c r="FF123" i="27" s="1"/>
  <c r="FG120" i="27" s="1"/>
  <c r="FG123" i="27" s="1"/>
  <c r="FH120" i="27" s="1"/>
  <c r="FH123" i="27" s="1"/>
  <c r="FI120" i="27" s="1"/>
  <c r="FI123" i="27" s="1"/>
  <c r="FJ120" i="27" s="1"/>
  <c r="FJ123" i="27" s="1"/>
  <c r="FK120" i="27" s="1"/>
  <c r="FK123" i="27" s="1"/>
  <c r="FL120" i="27" s="1"/>
  <c r="FL123" i="27" s="1"/>
  <c r="FM120" i="27" s="1"/>
  <c r="FM123" i="27" s="1"/>
  <c r="FN120" i="27" s="1"/>
  <c r="FN123" i="27" s="1"/>
  <c r="FO120" i="27" s="1"/>
  <c r="FO123" i="27" s="1"/>
  <c r="FP120" i="27" s="1"/>
  <c r="FP123" i="27" s="1"/>
  <c r="FQ120" i="27" s="1"/>
  <c r="J40" i="27"/>
  <c r="EQ83" i="27"/>
  <c r="IQ57" i="27"/>
  <c r="IQ67" i="27" s="1"/>
  <c r="IR121" i="27"/>
  <c r="DU146" i="27"/>
  <c r="DU182" i="27" s="1"/>
  <c r="DS83" i="19"/>
  <c r="N83" i="19" s="1"/>
  <c r="EE106" i="27"/>
  <c r="EX77" i="9"/>
  <c r="EX81" i="9" s="1"/>
  <c r="EX82" i="9" s="1"/>
  <c r="DA152" i="27"/>
  <c r="EH152" i="27"/>
  <c r="BU152" i="27"/>
  <c r="DW152" i="27"/>
  <c r="DL152" i="27"/>
  <c r="CP152" i="27"/>
  <c r="CE152" i="27"/>
  <c r="BJ152" i="27"/>
  <c r="FM89" i="9"/>
  <c r="FM90" i="9" s="1"/>
  <c r="DT85" i="27"/>
  <c r="DU82" i="27" s="1"/>
  <c r="DU85" i="27" s="1"/>
  <c r="DV82" i="27" s="1"/>
  <c r="DV85" i="27" s="1"/>
  <c r="DW82" i="27" s="1"/>
  <c r="DW85" i="27" s="1"/>
  <c r="DX82" i="27" s="1"/>
  <c r="DX85" i="27" s="1"/>
  <c r="DY82" i="27" s="1"/>
  <c r="DY85" i="27" s="1"/>
  <c r="DZ82" i="27" s="1"/>
  <c r="DZ85" i="27" s="1"/>
  <c r="EA82" i="27" s="1"/>
  <c r="EA85" i="27" s="1"/>
  <c r="EB82" i="27" s="1"/>
  <c r="EB85" i="27" s="1"/>
  <c r="EC82" i="27" s="1"/>
  <c r="EC85" i="27" s="1"/>
  <c r="ED82" i="27" s="1"/>
  <c r="ED85" i="27" s="1"/>
  <c r="EE82" i="27" s="1"/>
  <c r="EE85" i="27" s="1"/>
  <c r="EF82" i="27" s="1"/>
  <c r="DX146" i="27"/>
  <c r="DX182" i="27" s="1"/>
  <c r="FQ121" i="27"/>
  <c r="FR122" i="27" s="1"/>
  <c r="DZ146" i="27"/>
  <c r="DZ182" i="27" s="1"/>
  <c r="FT121" i="27"/>
  <c r="FU122" i="27" s="1"/>
  <c r="FV84" i="19" s="1"/>
  <c r="EM145" i="27"/>
  <c r="EM176" i="27" s="1"/>
  <c r="EE145" i="27"/>
  <c r="EP145" i="27"/>
  <c r="EP176" i="27" s="1"/>
  <c r="IP115" i="27"/>
  <c r="IO145" i="27"/>
  <c r="EP98" i="9"/>
  <c r="EI145" i="27"/>
  <c r="EI176" i="27" s="1"/>
  <c r="EL145" i="27"/>
  <c r="EL176" i="27" s="1"/>
  <c r="EH145" i="27"/>
  <c r="EH176" i="27" s="1"/>
  <c r="FN76" i="9"/>
  <c r="FN97" i="9" s="1"/>
  <c r="DT146" i="27"/>
  <c r="DT182" i="27" s="1"/>
  <c r="P127" i="27"/>
  <c r="P129" i="27" s="1"/>
  <c r="Q126" i="27" s="1"/>
  <c r="EO145" i="27"/>
  <c r="EO176" i="27" s="1"/>
  <c r="EK145" i="27"/>
  <c r="EK176" i="27" s="1"/>
  <c r="EG145" i="27"/>
  <c r="EG176" i="27" s="1"/>
  <c r="FN89" i="9"/>
  <c r="FN90" i="9" s="1"/>
  <c r="ED177" i="27"/>
  <c r="EE83" i="19" s="1"/>
  <c r="O83" i="19" s="1"/>
  <c r="EN145" i="27"/>
  <c r="EN176" i="27" s="1"/>
  <c r="EJ145" i="27"/>
  <c r="EJ176" i="27" s="1"/>
  <c r="EF145" i="27"/>
  <c r="EF176" i="27" s="1"/>
  <c r="DY146" i="27"/>
  <c r="DY182" i="27" s="1"/>
  <c r="IO176" i="27"/>
  <c r="T59" i="60"/>
  <c r="T60" i="60" s="1"/>
  <c r="O123" i="27"/>
  <c r="P120" i="27" s="1"/>
  <c r="O68" i="60"/>
  <c r="P205" i="60" s="1"/>
  <c r="P208" i="60" s="1"/>
  <c r="P209" i="60" s="1"/>
  <c r="M72" i="60"/>
  <c r="M73" i="60" s="1"/>
  <c r="IK184" i="27"/>
  <c r="IL181" i="27" s="1"/>
  <c r="P11" i="19"/>
  <c r="O43" i="60" s="1"/>
  <c r="O44" i="60" s="1"/>
  <c r="IS108" i="27"/>
  <c r="S168" i="31" s="1"/>
  <c r="FW121" i="27"/>
  <c r="FX122" i="27" s="1"/>
  <c r="FY84" i="19" s="1"/>
  <c r="FJ110" i="27"/>
  <c r="EV106" i="27"/>
  <c r="EV110" i="27" s="1"/>
  <c r="ER106" i="27"/>
  <c r="ER110" i="27" s="1"/>
  <c r="IS109" i="27"/>
  <c r="S169" i="31" s="1"/>
  <c r="O235" i="46"/>
  <c r="O194" i="60"/>
  <c r="GB108" i="27"/>
  <c r="GB113" i="9"/>
  <c r="GF109" i="27"/>
  <c r="GF127" i="27" s="1"/>
  <c r="GG128" i="27" s="1"/>
  <c r="GF114" i="9"/>
  <c r="GC108" i="27"/>
  <c r="GC113" i="9"/>
  <c r="GG109" i="27"/>
  <c r="GG127" i="27" s="1"/>
  <c r="GH128" i="27" s="1"/>
  <c r="GI84" i="19" s="1"/>
  <c r="GG114" i="9"/>
  <c r="GL109" i="27"/>
  <c r="GL127" i="27" s="1"/>
  <c r="GM128" i="27" s="1"/>
  <c r="GL114" i="9"/>
  <c r="GA109" i="27"/>
  <c r="GA127" i="27" s="1"/>
  <c r="GA114" i="9"/>
  <c r="Q202" i="60"/>
  <c r="Q204" i="60" s="1"/>
  <c r="P67" i="60"/>
  <c r="FM112" i="9"/>
  <c r="FT112" i="9"/>
  <c r="O205" i="60"/>
  <c r="N71" i="60"/>
  <c r="FC112" i="9"/>
  <c r="FZ112" i="9"/>
  <c r="GF108" i="27"/>
  <c r="GF113" i="9"/>
  <c r="GJ109" i="27"/>
  <c r="GJ127" i="27" s="1"/>
  <c r="GK128" i="27" s="1"/>
  <c r="GL84" i="19" s="1"/>
  <c r="GJ114" i="9"/>
  <c r="GG108" i="27"/>
  <c r="GG113" i="9"/>
  <c r="GK109" i="27"/>
  <c r="GK127" i="27" s="1"/>
  <c r="GL128" i="27" s="1"/>
  <c r="GM84" i="19" s="1"/>
  <c r="GK114" i="9"/>
  <c r="GD108" i="27"/>
  <c r="GD113" i="9"/>
  <c r="GH108" i="27"/>
  <c r="GH113" i="9"/>
  <c r="GA108" i="27"/>
  <c r="GA113" i="9"/>
  <c r="GE109" i="27"/>
  <c r="GE127" i="27" s="1"/>
  <c r="GF128" i="27" s="1"/>
  <c r="GG84" i="19" s="1"/>
  <c r="GE114" i="9"/>
  <c r="O115" i="19"/>
  <c r="N116" i="60"/>
  <c r="FK112" i="9"/>
  <c r="Q70" i="60"/>
  <c r="R207" i="60" s="1"/>
  <c r="FD112" i="9"/>
  <c r="R203" i="60"/>
  <c r="Q65" i="60"/>
  <c r="FI112" i="9"/>
  <c r="Q109" i="27"/>
  <c r="Q127" i="27" s="1"/>
  <c r="Q114" i="9"/>
  <c r="N234" i="46"/>
  <c r="N193" i="60"/>
  <c r="N196" i="60" s="1"/>
  <c r="P232" i="46"/>
  <c r="P191" i="60"/>
  <c r="O236" i="46"/>
  <c r="O195" i="60"/>
  <c r="GJ108" i="27"/>
  <c r="GJ113" i="9"/>
  <c r="GK108" i="27"/>
  <c r="GK113" i="9"/>
  <c r="GD109" i="27"/>
  <c r="GD127" i="27" s="1"/>
  <c r="GE128" i="27" s="1"/>
  <c r="GF84" i="19" s="1"/>
  <c r="GD114" i="9"/>
  <c r="GE108" i="27"/>
  <c r="GE113" i="9"/>
  <c r="GI109" i="27"/>
  <c r="GI127" i="27" s="1"/>
  <c r="GJ128" i="27" s="1"/>
  <c r="GI114" i="9"/>
  <c r="N87" i="60"/>
  <c r="FO112" i="9"/>
  <c r="O112" i="9"/>
  <c r="Q69" i="60"/>
  <c r="R206" i="60" s="1"/>
  <c r="N198" i="46"/>
  <c r="N216" i="60"/>
  <c r="I213" i="46"/>
  <c r="I229" i="60"/>
  <c r="GB109" i="27"/>
  <c r="GB127" i="27" s="1"/>
  <c r="GC128" i="27" s="1"/>
  <c r="GD84" i="19" s="1"/>
  <c r="GB114" i="9"/>
  <c r="GC109" i="27"/>
  <c r="GC127" i="27" s="1"/>
  <c r="GD128" i="27" s="1"/>
  <c r="GC114" i="9"/>
  <c r="GH109" i="27"/>
  <c r="GH127" i="27" s="1"/>
  <c r="GI128" i="27" s="1"/>
  <c r="GJ84" i="19" s="1"/>
  <c r="GH114" i="9"/>
  <c r="GL108" i="27"/>
  <c r="GL113" i="9"/>
  <c r="R66" i="60"/>
  <c r="GI108" i="27"/>
  <c r="GI113" i="9"/>
  <c r="FN112" i="9"/>
  <c r="FV112" i="9"/>
  <c r="P109" i="19"/>
  <c r="O114" i="46" s="1"/>
  <c r="N109" i="60"/>
  <c r="F197" i="46"/>
  <c r="K41" i="16"/>
  <c r="FD76" i="9"/>
  <c r="FD77" i="9" s="1"/>
  <c r="AO42" i="30"/>
  <c r="AO46" i="30" s="1"/>
  <c r="AO35" i="30"/>
  <c r="AO25" i="30"/>
  <c r="AP31" i="30"/>
  <c r="J41" i="16"/>
  <c r="N136" i="27"/>
  <c r="N139" i="27" s="1"/>
  <c r="FK76" i="9"/>
  <c r="FK77" i="9" s="1"/>
  <c r="FM97" i="9"/>
  <c r="FM106" i="27" s="1"/>
  <c r="FK89" i="9"/>
  <c r="FK90" i="9" s="1"/>
  <c r="FD89" i="9"/>
  <c r="FD90" i="9" s="1"/>
  <c r="FP77" i="27"/>
  <c r="FQ78" i="27" s="1"/>
  <c r="FD129" i="27"/>
  <c r="FE126" i="27" s="1"/>
  <c r="FE129" i="27" s="1"/>
  <c r="FF126" i="27" s="1"/>
  <c r="FF129" i="27" s="1"/>
  <c r="FG126" i="27" s="1"/>
  <c r="FG129" i="27" s="1"/>
  <c r="FH126" i="27" s="1"/>
  <c r="FH129" i="27" s="1"/>
  <c r="FI126" i="27" s="1"/>
  <c r="FI129" i="27" s="1"/>
  <c r="FJ126" i="27" s="1"/>
  <c r="FJ129" i="27" s="1"/>
  <c r="FK126" i="27" s="1"/>
  <c r="FK129" i="27" s="1"/>
  <c r="FL126" i="27" s="1"/>
  <c r="FL129" i="27" s="1"/>
  <c r="FM126" i="27" s="1"/>
  <c r="FM129" i="27" s="1"/>
  <c r="FN126" i="27" s="1"/>
  <c r="FN129" i="27" s="1"/>
  <c r="FO126" i="27" s="1"/>
  <c r="FO129" i="27" s="1"/>
  <c r="FP126" i="27" s="1"/>
  <c r="IQ123" i="27"/>
  <c r="IR120" i="27" s="1"/>
  <c r="Q171" i="31"/>
  <c r="IQ129" i="27"/>
  <c r="IR126" i="27" s="1"/>
  <c r="Q172" i="31"/>
  <c r="N88" i="56"/>
  <c r="N92" i="56" s="1"/>
  <c r="DV79" i="9"/>
  <c r="DV80" i="9" s="1"/>
  <c r="FB115" i="27"/>
  <c r="IQ115" i="27" s="1"/>
  <c r="ED79" i="9"/>
  <c r="ED80" i="9" s="1"/>
  <c r="AO77" i="56"/>
  <c r="AO81" i="56" s="1"/>
  <c r="AP55" i="56"/>
  <c r="AQ66" i="56" s="1"/>
  <c r="AQ70" i="56" s="1"/>
  <c r="AO42" i="56"/>
  <c r="AO46" i="56" s="1"/>
  <c r="AP88" i="56"/>
  <c r="AP92" i="56" s="1"/>
  <c r="AO59" i="56"/>
  <c r="S21" i="56"/>
  <c r="S55" i="56"/>
  <c r="S31" i="56"/>
  <c r="S35" i="56" s="1"/>
  <c r="R25" i="56"/>
  <c r="BL90" i="56"/>
  <c r="BK79" i="56"/>
  <c r="BK44" i="56"/>
  <c r="BL57" i="56"/>
  <c r="AR59" i="56"/>
  <c r="AS55" i="56"/>
  <c r="AS88" i="56"/>
  <c r="AS92" i="56" s="1"/>
  <c r="AR42" i="56"/>
  <c r="AR46" i="56" s="1"/>
  <c r="AR77" i="56"/>
  <c r="AR81" i="56" s="1"/>
  <c r="P121" i="27"/>
  <c r="BQ56" i="56"/>
  <c r="BP43" i="56"/>
  <c r="BP78" i="56"/>
  <c r="BQ89" i="56"/>
  <c r="BM43" i="56"/>
  <c r="BM78" i="56"/>
  <c r="BN56" i="56"/>
  <c r="BO67" i="56" s="1"/>
  <c r="BN89" i="56"/>
  <c r="CT32" i="56"/>
  <c r="CT22" i="56"/>
  <c r="AV21" i="56"/>
  <c r="AV31" i="56"/>
  <c r="AV35" i="56" s="1"/>
  <c r="AU25" i="56"/>
  <c r="AU59" i="56"/>
  <c r="AU77" i="56"/>
  <c r="AU81" i="56" s="1"/>
  <c r="AV55" i="56"/>
  <c r="AV88" i="56"/>
  <c r="AV92" i="56" s="1"/>
  <c r="AU42" i="56"/>
  <c r="AU46" i="56" s="1"/>
  <c r="X43" i="56"/>
  <c r="BW56" i="56"/>
  <c r="X78" i="56"/>
  <c r="Y67" i="56"/>
  <c r="R59" i="56"/>
  <c r="S66" i="56"/>
  <c r="S70" i="56" s="1"/>
  <c r="R77" i="56"/>
  <c r="R81" i="56" s="1"/>
  <c r="AY55" i="56"/>
  <c r="R42" i="56"/>
  <c r="R46" i="56" s="1"/>
  <c r="W57" i="56"/>
  <c r="W33" i="56"/>
  <c r="W23" i="56"/>
  <c r="BT56" i="56"/>
  <c r="BS43" i="56"/>
  <c r="BS78" i="56"/>
  <c r="BT89" i="56"/>
  <c r="BH79" i="56"/>
  <c r="BH44" i="56"/>
  <c r="BI90" i="56"/>
  <c r="BI57" i="56"/>
  <c r="AL59" i="56"/>
  <c r="AL42" i="56"/>
  <c r="AL46" i="56" s="1"/>
  <c r="AM88" i="56"/>
  <c r="AL77" i="56"/>
  <c r="AL81" i="56" s="1"/>
  <c r="V79" i="56"/>
  <c r="BO57" i="56"/>
  <c r="W68" i="56"/>
  <c r="V44" i="56"/>
  <c r="BE79" i="56"/>
  <c r="BE44" i="56"/>
  <c r="BF90" i="56"/>
  <c r="BF57" i="56"/>
  <c r="BG68" i="56" s="1"/>
  <c r="Y22" i="56"/>
  <c r="Y32" i="56"/>
  <c r="Y56" i="56"/>
  <c r="BK67" i="56"/>
  <c r="BK89" i="56"/>
  <c r="BJ78" i="56"/>
  <c r="BJ43" i="56"/>
  <c r="IO117" i="27"/>
  <c r="IP114" i="27" s="1"/>
  <c r="EA88" i="9"/>
  <c r="FH77" i="9"/>
  <c r="FH81" i="9" s="1"/>
  <c r="FH82" i="9" s="1"/>
  <c r="FJ77" i="9"/>
  <c r="FJ81" i="9" s="1"/>
  <c r="FJ82" i="9" s="1"/>
  <c r="Q11" i="19"/>
  <c r="P43" i="60" s="1"/>
  <c r="DT88" i="9"/>
  <c r="FF110" i="27"/>
  <c r="GV61" i="27"/>
  <c r="GV64" i="27" s="1"/>
  <c r="FU69" i="9"/>
  <c r="FU107" i="27" s="1"/>
  <c r="FI110" i="9"/>
  <c r="FI57" i="27"/>
  <c r="FG110" i="9"/>
  <c r="FG57" i="27"/>
  <c r="DX136" i="27"/>
  <c r="N126" i="46"/>
  <c r="GU61" i="27"/>
  <c r="GU64" i="27" s="1"/>
  <c r="GQ61" i="27"/>
  <c r="GQ64" i="27" s="1"/>
  <c r="GM61" i="27"/>
  <c r="GM64" i="27" s="1"/>
  <c r="FQ69" i="9"/>
  <c r="FQ107" i="27" s="1"/>
  <c r="FE110" i="9"/>
  <c r="FE57" i="27"/>
  <c r="DS142" i="27"/>
  <c r="O20" i="19"/>
  <c r="FD110" i="9"/>
  <c r="FD57" i="27"/>
  <c r="FC110" i="9"/>
  <c r="FC57" i="27"/>
  <c r="FC67" i="27" s="1"/>
  <c r="R10" i="19"/>
  <c r="IQ107" i="27"/>
  <c r="Q167" i="31" s="1"/>
  <c r="IS62" i="27"/>
  <c r="IS66" i="27" s="1"/>
  <c r="IS63" i="27"/>
  <c r="IS64" i="27" s="1"/>
  <c r="CK184" i="27"/>
  <c r="CL181" i="27" s="1"/>
  <c r="CL184" i="27" s="1"/>
  <c r="CM181" i="27" s="1"/>
  <c r="CM184" i="27" s="1"/>
  <c r="CN181" i="27" s="1"/>
  <c r="CN184" i="27" s="1"/>
  <c r="CO181" i="27" s="1"/>
  <c r="CO184" i="27" s="1"/>
  <c r="CP181" i="27" s="1"/>
  <c r="CP184" i="27" s="1"/>
  <c r="CQ181" i="27" s="1"/>
  <c r="CQ184" i="27" s="1"/>
  <c r="CR181" i="27" s="1"/>
  <c r="CR184" i="27" s="1"/>
  <c r="CS181" i="27" s="1"/>
  <c r="CS184" i="27" s="1"/>
  <c r="CT181" i="27" s="1"/>
  <c r="CT184" i="27" s="1"/>
  <c r="CU181" i="27" s="1"/>
  <c r="FM107" i="27"/>
  <c r="GC62" i="27"/>
  <c r="GK62" i="27"/>
  <c r="FT107" i="27"/>
  <c r="GH62" i="27"/>
  <c r="GB62" i="27"/>
  <c r="O33" i="30"/>
  <c r="FS77" i="27"/>
  <c r="FT78" i="27" s="1"/>
  <c r="FT77" i="27"/>
  <c r="FU78" i="27" s="1"/>
  <c r="IN136" i="27"/>
  <c r="GE62" i="27"/>
  <c r="FK110" i="9"/>
  <c r="FK57" i="27"/>
  <c r="FP69" i="9"/>
  <c r="FP76" i="9" s="1"/>
  <c r="FP97" i="9" s="1"/>
  <c r="FL110" i="9"/>
  <c r="FL57" i="27"/>
  <c r="FF110" i="9"/>
  <c r="FF57" i="27"/>
  <c r="BI23" i="30"/>
  <c r="BI33" i="30"/>
  <c r="FU77" i="27"/>
  <c r="FV78" i="27" s="1"/>
  <c r="EF84" i="27"/>
  <c r="IP84" i="27" s="1"/>
  <c r="IP83" i="27"/>
  <c r="DG146" i="27"/>
  <c r="IN142" i="27"/>
  <c r="AR71" i="27"/>
  <c r="AS82" i="19" s="1"/>
  <c r="FE84" i="19"/>
  <c r="IR128" i="27"/>
  <c r="FZ107" i="27"/>
  <c r="FO107" i="27"/>
  <c r="GR61" i="27"/>
  <c r="GR64" i="27" s="1"/>
  <c r="GN61" i="27"/>
  <c r="GN64" i="27" s="1"/>
  <c r="EX98" i="9"/>
  <c r="EX106" i="27"/>
  <c r="EX110" i="27" s="1"/>
  <c r="FX69" i="9"/>
  <c r="FX76" i="9" s="1"/>
  <c r="FX97" i="9" s="1"/>
  <c r="FX106" i="27" s="1"/>
  <c r="FN110" i="9"/>
  <c r="FN57" i="27"/>
  <c r="GX61" i="27"/>
  <c r="GX64" i="27" s="1"/>
  <c r="GT61" i="27"/>
  <c r="GT64" i="27" s="1"/>
  <c r="GP61" i="27"/>
  <c r="GP64" i="27" s="1"/>
  <c r="DU79" i="9"/>
  <c r="DU80" i="9" s="1"/>
  <c r="FW69" i="9"/>
  <c r="FW76" i="9" s="1"/>
  <c r="FW97" i="9" s="1"/>
  <c r="FW106" i="27" s="1"/>
  <c r="ES98" i="9"/>
  <c r="ES106" i="27"/>
  <c r="ES110" i="27" s="1"/>
  <c r="EW98" i="9"/>
  <c r="EW106" i="27"/>
  <c r="GW61" i="27"/>
  <c r="GW64" i="27" s="1"/>
  <c r="GS61" i="27"/>
  <c r="GS64" i="27" s="1"/>
  <c r="GO61" i="27"/>
  <c r="GO64" i="27" s="1"/>
  <c r="FY69" i="9"/>
  <c r="FY107" i="27" s="1"/>
  <c r="DW88" i="9"/>
  <c r="FM110" i="9"/>
  <c r="FM57" i="27"/>
  <c r="FH110" i="9"/>
  <c r="FH57" i="27"/>
  <c r="FJ110" i="9"/>
  <c r="FJ57" i="27"/>
  <c r="ER84" i="19"/>
  <c r="Q84" i="19" s="1"/>
  <c r="IQ116" i="27"/>
  <c r="Q170" i="31" s="1"/>
  <c r="AZ22" i="30"/>
  <c r="AZ32" i="30"/>
  <c r="AZ43" i="30" s="1"/>
  <c r="FI107" i="27"/>
  <c r="GG62" i="27"/>
  <c r="FH110" i="27"/>
  <c r="FV107" i="27"/>
  <c r="FP128" i="27"/>
  <c r="IS127" i="27"/>
  <c r="GD62" i="27"/>
  <c r="GL62" i="27"/>
  <c r="GJ62" i="27"/>
  <c r="FQ77" i="27"/>
  <c r="FR78" i="27" s="1"/>
  <c r="FR77" i="27"/>
  <c r="FS78" i="27" s="1"/>
  <c r="IO84" i="27"/>
  <c r="IO85" i="27" s="1"/>
  <c r="IP82" i="27" s="1"/>
  <c r="GA62" i="27"/>
  <c r="IT61" i="27"/>
  <c r="GI62" i="27"/>
  <c r="EF84" i="19"/>
  <c r="P84" i="19" s="1"/>
  <c r="IP116" i="27"/>
  <c r="FG84" i="19"/>
  <c r="IR122" i="27"/>
  <c r="IL183" i="27"/>
  <c r="DG175" i="27"/>
  <c r="DG178" i="27" s="1"/>
  <c r="DH175" i="27" s="1"/>
  <c r="DH178" i="27" s="1"/>
  <c r="DI175" i="27" s="1"/>
  <c r="DI178" i="27" s="1"/>
  <c r="DJ175" i="27" s="1"/>
  <c r="DJ178" i="27" s="1"/>
  <c r="DK175" i="27" s="1"/>
  <c r="DK178" i="27" s="1"/>
  <c r="DL175" i="27" s="1"/>
  <c r="DL178" i="27" s="1"/>
  <c r="DM175" i="27" s="1"/>
  <c r="DM178" i="27" s="1"/>
  <c r="DN175" i="27" s="1"/>
  <c r="DN178" i="27" s="1"/>
  <c r="DO175" i="27" s="1"/>
  <c r="DO178" i="27" s="1"/>
  <c r="DP175" i="27" s="1"/>
  <c r="DP178" i="27" s="1"/>
  <c r="DQ175" i="27" s="1"/>
  <c r="DQ178" i="27" s="1"/>
  <c r="DR175" i="27" s="1"/>
  <c r="DR178" i="27" s="1"/>
  <c r="AG41" i="27"/>
  <c r="FC107" i="27"/>
  <c r="CU182" i="27"/>
  <c r="IM182" i="27" s="1"/>
  <c r="CW183" i="27"/>
  <c r="IM146" i="27"/>
  <c r="IM147" i="27" s="1"/>
  <c r="EE117" i="27"/>
  <c r="EF114" i="27" s="1"/>
  <c r="EF117" i="27" s="1"/>
  <c r="EG114" i="27" s="1"/>
  <c r="EG117" i="27" s="1"/>
  <c r="EH114" i="27" s="1"/>
  <c r="EH117" i="27" s="1"/>
  <c r="EI114" i="27" s="1"/>
  <c r="EI117" i="27" s="1"/>
  <c r="EJ114" i="27" s="1"/>
  <c r="EJ117" i="27" s="1"/>
  <c r="EK114" i="27" s="1"/>
  <c r="EK117" i="27" s="1"/>
  <c r="EL114" i="27" s="1"/>
  <c r="EL117" i="27" s="1"/>
  <c r="EM114" i="27" s="1"/>
  <c r="EM117" i="27" s="1"/>
  <c r="EN114" i="27" s="1"/>
  <c r="EN117" i="27" s="1"/>
  <c r="EO114" i="27" s="1"/>
  <c r="EO117" i="27" s="1"/>
  <c r="EP114" i="27" s="1"/>
  <c r="EP117" i="27" s="1"/>
  <c r="EQ114" i="27" s="1"/>
  <c r="EQ117" i="27" s="1"/>
  <c r="ER114" i="27" s="1"/>
  <c r="ER117" i="27" s="1"/>
  <c r="ES114" i="27" s="1"/>
  <c r="ES117" i="27" s="1"/>
  <c r="ET114" i="27" s="1"/>
  <c r="ET117" i="27" s="1"/>
  <c r="EU114" i="27" s="1"/>
  <c r="EU117" i="27" s="1"/>
  <c r="EV114" i="27" s="1"/>
  <c r="EV117" i="27" s="1"/>
  <c r="EW114" i="27" s="1"/>
  <c r="EW117" i="27" s="1"/>
  <c r="EX114" i="27" s="1"/>
  <c r="EX117" i="27" s="1"/>
  <c r="EY114" i="27" s="1"/>
  <c r="EY117" i="27" s="1"/>
  <c r="EZ114" i="27" s="1"/>
  <c r="EZ117" i="27" s="1"/>
  <c r="FA114" i="27" s="1"/>
  <c r="FA117" i="27" s="1"/>
  <c r="FB114" i="27" s="1"/>
  <c r="GF62" i="27"/>
  <c r="CA24" i="30"/>
  <c r="CA34" i="30"/>
  <c r="Q108" i="27"/>
  <c r="Q122" i="27" s="1"/>
  <c r="FG97" i="9"/>
  <c r="EC88" i="9"/>
  <c r="FJ98" i="9"/>
  <c r="DY88" i="9"/>
  <c r="EB79" i="9"/>
  <c r="EB80" i="9" s="1"/>
  <c r="DS79" i="9"/>
  <c r="DS80" i="9" s="1"/>
  <c r="FF98" i="9"/>
  <c r="FV89" i="9"/>
  <c r="FV90" i="9" s="1"/>
  <c r="FZ76" i="9"/>
  <c r="FZ77" i="9" s="1"/>
  <c r="DX79" i="9"/>
  <c r="DX80" i="9" s="1"/>
  <c r="GF109" i="9"/>
  <c r="FH98" i="9"/>
  <c r="EN83" i="9"/>
  <c r="EN87" i="9" s="1"/>
  <c r="EN79" i="9" s="1"/>
  <c r="EN80" i="9" s="1"/>
  <c r="EN35" i="16"/>
  <c r="EN142" i="27" s="1"/>
  <c r="DZ79" i="9"/>
  <c r="DZ80" i="9" s="1"/>
  <c r="FQ96" i="9"/>
  <c r="EK83" i="9"/>
  <c r="EK87" i="9" s="1"/>
  <c r="EK88" i="9" s="1"/>
  <c r="EK35" i="16"/>
  <c r="FP96" i="9"/>
  <c r="EJ83" i="9"/>
  <c r="EJ87" i="9" s="1"/>
  <c r="EJ88" i="9" s="1"/>
  <c r="EJ35" i="16"/>
  <c r="EJ142" i="27" s="1"/>
  <c r="O30" i="16"/>
  <c r="EM83" i="9"/>
  <c r="EM87" i="9" s="1"/>
  <c r="EM88" i="9" s="1"/>
  <c r="EM35" i="16"/>
  <c r="EI83" i="9"/>
  <c r="EI87" i="9" s="1"/>
  <c r="EI79" i="9" s="1"/>
  <c r="EI80" i="9" s="1"/>
  <c r="EI35" i="16"/>
  <c r="EI142" i="27" s="1"/>
  <c r="EE83" i="9"/>
  <c r="EE87" i="9" s="1"/>
  <c r="EE88" i="9" s="1"/>
  <c r="EE35" i="16"/>
  <c r="EE37" i="16" s="1"/>
  <c r="FE97" i="9"/>
  <c r="FO96" i="9"/>
  <c r="FU96" i="9"/>
  <c r="FX96" i="9"/>
  <c r="L95" i="46"/>
  <c r="L98" i="46" s="1"/>
  <c r="L44" i="16"/>
  <c r="EO83" i="9"/>
  <c r="EO87" i="9" s="1"/>
  <c r="EO79" i="9" s="1"/>
  <c r="EO80" i="9" s="1"/>
  <c r="EO35" i="16"/>
  <c r="EO142" i="27" s="1"/>
  <c r="EG83" i="9"/>
  <c r="EG87" i="9" s="1"/>
  <c r="EG88" i="9" s="1"/>
  <c r="EG35" i="16"/>
  <c r="FZ96" i="9"/>
  <c r="FR96" i="9"/>
  <c r="FS96" i="9"/>
  <c r="EF83" i="9"/>
  <c r="EF87" i="9" s="1"/>
  <c r="EF88" i="9" s="1"/>
  <c r="EF35" i="16"/>
  <c r="EF142" i="27" s="1"/>
  <c r="FV96" i="9"/>
  <c r="FY96" i="9"/>
  <c r="EP83" i="9"/>
  <c r="EP87" i="9" s="1"/>
  <c r="EP88" i="9" s="1"/>
  <c r="EP35" i="16"/>
  <c r="EP142" i="27" s="1"/>
  <c r="EL83" i="9"/>
  <c r="EL87" i="9" s="1"/>
  <c r="EL88" i="9" s="1"/>
  <c r="EL35" i="16"/>
  <c r="EH83" i="9"/>
  <c r="EH87" i="9" s="1"/>
  <c r="EH88" i="9" s="1"/>
  <c r="EH35" i="16"/>
  <c r="FW96" i="9"/>
  <c r="FO76" i="9"/>
  <c r="FO77" i="9" s="1"/>
  <c r="FT96" i="9"/>
  <c r="GA109" i="9"/>
  <c r="FA42" i="9"/>
  <c r="EW42" i="9"/>
  <c r="ES42" i="9"/>
  <c r="EJ30" i="16"/>
  <c r="GD109" i="9"/>
  <c r="GE109" i="9"/>
  <c r="GK109" i="9"/>
  <c r="GI109" i="9"/>
  <c r="FV77" i="9"/>
  <c r="FV97" i="9"/>
  <c r="FV106" i="27" s="1"/>
  <c r="FO90" i="9"/>
  <c r="GW108" i="9"/>
  <c r="GW84" i="9"/>
  <c r="GW105" i="9"/>
  <c r="GW107" i="9"/>
  <c r="GW106" i="9"/>
  <c r="GW70" i="9"/>
  <c r="GW71" i="9"/>
  <c r="GW67" i="9"/>
  <c r="GW68" i="9" s="1"/>
  <c r="GS108" i="9"/>
  <c r="GS84" i="9"/>
  <c r="GS106" i="9"/>
  <c r="GS105" i="9"/>
  <c r="GS107" i="9"/>
  <c r="GS70" i="9"/>
  <c r="GS71" i="9"/>
  <c r="GS67" i="9"/>
  <c r="GS68" i="9" s="1"/>
  <c r="GO108" i="9"/>
  <c r="GO84" i="9"/>
  <c r="GO106" i="9"/>
  <c r="GO105" i="9"/>
  <c r="GO107" i="9"/>
  <c r="GO70" i="9"/>
  <c r="GO71" i="9"/>
  <c r="GO67" i="9"/>
  <c r="GB109" i="9"/>
  <c r="GJ109" i="9"/>
  <c r="FE81" i="9"/>
  <c r="FE82" i="9" s="1"/>
  <c r="GG109" i="9"/>
  <c r="GH109" i="9"/>
  <c r="FI89" i="9"/>
  <c r="FI90" i="9" s="1"/>
  <c r="FC89" i="9"/>
  <c r="FL77" i="9"/>
  <c r="FL97" i="9"/>
  <c r="GA85" i="9"/>
  <c r="GA86" i="9" s="1"/>
  <c r="GE68" i="9"/>
  <c r="GI85" i="9"/>
  <c r="GI86" i="9" s="1"/>
  <c r="O90" i="9"/>
  <c r="O145" i="27" s="1"/>
  <c r="O176" i="27" s="1"/>
  <c r="O91" i="9"/>
  <c r="GV108" i="9"/>
  <c r="GV84" i="9"/>
  <c r="GV107" i="9"/>
  <c r="GV106" i="9"/>
  <c r="GV105" i="9"/>
  <c r="GV70" i="9"/>
  <c r="GV71" i="9"/>
  <c r="GV67" i="9"/>
  <c r="GV68" i="9" s="1"/>
  <c r="GR108" i="9"/>
  <c r="GR84" i="9"/>
  <c r="GR85" i="9" s="1"/>
  <c r="GR86" i="9" s="1"/>
  <c r="GR106" i="9"/>
  <c r="GR105" i="9"/>
  <c r="GR107" i="9"/>
  <c r="GR70" i="9"/>
  <c r="GR71" i="9"/>
  <c r="GR67" i="9"/>
  <c r="GR68" i="9" s="1"/>
  <c r="GN108" i="9"/>
  <c r="GN84" i="9"/>
  <c r="GN106" i="9"/>
  <c r="GN105" i="9"/>
  <c r="GN107" i="9"/>
  <c r="GN70" i="9"/>
  <c r="GN71" i="9"/>
  <c r="GN67" i="9"/>
  <c r="GB69" i="9"/>
  <c r="GB89" i="9" s="1"/>
  <c r="GB90" i="9" s="1"/>
  <c r="GJ68" i="9"/>
  <c r="GJ85" i="9"/>
  <c r="GJ86" i="9" s="1"/>
  <c r="FT89" i="9"/>
  <c r="FT90" i="9" s="1"/>
  <c r="GC68" i="9"/>
  <c r="GC109" i="9"/>
  <c r="GG85" i="9"/>
  <c r="GG86" i="9" s="1"/>
  <c r="GK69" i="9"/>
  <c r="GK89" i="9" s="1"/>
  <c r="GK90" i="9" s="1"/>
  <c r="GH68" i="9"/>
  <c r="GL109" i="9"/>
  <c r="FM81" i="9"/>
  <c r="FM82" i="9" s="1"/>
  <c r="EC78" i="9"/>
  <c r="DU78" i="9"/>
  <c r="DS78" i="9"/>
  <c r="EB78" i="9"/>
  <c r="DW78" i="9"/>
  <c r="DV78" i="9"/>
  <c r="ED78" i="9"/>
  <c r="DY78" i="9"/>
  <c r="DZ78" i="9"/>
  <c r="DT78" i="9"/>
  <c r="EA78" i="9"/>
  <c r="DX78" i="9"/>
  <c r="N90" i="9"/>
  <c r="N145" i="27" s="1"/>
  <c r="N176" i="27" s="1"/>
  <c r="N91" i="9"/>
  <c r="GU108" i="9"/>
  <c r="GU84" i="9"/>
  <c r="GU106" i="9"/>
  <c r="GU105" i="9"/>
  <c r="GU107" i="9"/>
  <c r="GU70" i="9"/>
  <c r="GU71" i="9"/>
  <c r="GU67" i="9"/>
  <c r="GQ108" i="9"/>
  <c r="GQ84" i="9"/>
  <c r="GQ106" i="9"/>
  <c r="GQ105" i="9"/>
  <c r="GQ107" i="9"/>
  <c r="GQ70" i="9"/>
  <c r="GQ71" i="9"/>
  <c r="GQ67" i="9"/>
  <c r="GQ68" i="9" s="1"/>
  <c r="GM108" i="9"/>
  <c r="GM84" i="9"/>
  <c r="GM105" i="9"/>
  <c r="GM107" i="9"/>
  <c r="GM106" i="9"/>
  <c r="GM70" i="9"/>
  <c r="GM71" i="9"/>
  <c r="GM67" i="9"/>
  <c r="GM68" i="9" s="1"/>
  <c r="FI77" i="9"/>
  <c r="FI97" i="9"/>
  <c r="FC77" i="9"/>
  <c r="FC97" i="9"/>
  <c r="GF85" i="9"/>
  <c r="GF86" i="9" s="1"/>
  <c r="FT77" i="9"/>
  <c r="FT97" i="9"/>
  <c r="FG81" i="9"/>
  <c r="FG82" i="9" s="1"/>
  <c r="ES81" i="9"/>
  <c r="ES82" i="9" s="1"/>
  <c r="EW81" i="9"/>
  <c r="EW82" i="9" s="1"/>
  <c r="GD68" i="9"/>
  <c r="GL68" i="9"/>
  <c r="GA69" i="9"/>
  <c r="GA89" i="9" s="1"/>
  <c r="GE85" i="9"/>
  <c r="GE86" i="9" s="1"/>
  <c r="GI68" i="9"/>
  <c r="FF81" i="9"/>
  <c r="FF82" i="9" s="1"/>
  <c r="L99" i="9"/>
  <c r="GX108" i="9"/>
  <c r="GX105" i="9"/>
  <c r="GX106" i="9"/>
  <c r="GX84" i="9"/>
  <c r="GX85" i="9" s="1"/>
  <c r="GX86" i="9" s="1"/>
  <c r="GX107" i="9"/>
  <c r="GX71" i="9"/>
  <c r="GX70" i="9"/>
  <c r="GX67" i="9"/>
  <c r="GT108" i="9"/>
  <c r="GT84" i="9"/>
  <c r="GT106" i="9"/>
  <c r="GT105" i="9"/>
  <c r="GT107" i="9"/>
  <c r="GT71" i="9"/>
  <c r="GT70" i="9"/>
  <c r="GT67" i="9"/>
  <c r="GP108" i="9"/>
  <c r="GP84" i="9"/>
  <c r="GP85" i="9" s="1"/>
  <c r="GP86" i="9" s="1"/>
  <c r="GP105" i="9"/>
  <c r="GP107" i="9"/>
  <c r="GP106" i="9"/>
  <c r="GP71" i="9"/>
  <c r="GP70" i="9"/>
  <c r="GP67" i="9"/>
  <c r="GF68" i="9"/>
  <c r="GC85" i="9"/>
  <c r="GC86" i="9" s="1"/>
  <c r="GG69" i="9"/>
  <c r="GG89" i="9" s="1"/>
  <c r="GG90" i="9" s="1"/>
  <c r="GK85" i="9"/>
  <c r="GK86" i="9" s="1"/>
  <c r="FR69" i="9"/>
  <c r="FR89" i="9" s="1"/>
  <c r="FR90" i="9" s="1"/>
  <c r="FS69" i="9"/>
  <c r="FS76" i="9" s="1"/>
  <c r="ER42" i="9"/>
  <c r="EY42" i="9"/>
  <c r="EU42" i="9"/>
  <c r="EQ45" i="9"/>
  <c r="EQ33" i="16" s="1"/>
  <c r="ER45" i="9"/>
  <c r="ER33" i="16" s="1"/>
  <c r="ES45" i="9"/>
  <c r="ES33" i="16" s="1"/>
  <c r="ET45" i="9"/>
  <c r="ET33" i="16" s="1"/>
  <c r="EU45" i="9"/>
  <c r="EU33" i="16" s="1"/>
  <c r="EV45" i="9"/>
  <c r="EV33" i="16" s="1"/>
  <c r="EW45" i="9"/>
  <c r="EW33" i="16" s="1"/>
  <c r="EX45" i="9"/>
  <c r="EX33" i="16" s="1"/>
  <c r="EY45" i="9"/>
  <c r="EY33" i="16" s="1"/>
  <c r="EZ45" i="9"/>
  <c r="EZ33" i="16" s="1"/>
  <c r="FA45" i="9"/>
  <c r="FA33" i="16" s="1"/>
  <c r="FB45" i="9"/>
  <c r="FB33" i="16" s="1"/>
  <c r="EZ42" i="9"/>
  <c r="EV42" i="9"/>
  <c r="Q9" i="31"/>
  <c r="FD41" i="9"/>
  <c r="FC41" i="9"/>
  <c r="FC42" i="9" s="1"/>
  <c r="FE41" i="9"/>
  <c r="FF41" i="9"/>
  <c r="FG41" i="9"/>
  <c r="FH41" i="9"/>
  <c r="FI41" i="9"/>
  <c r="FJ41" i="9"/>
  <c r="FK41" i="9"/>
  <c r="FL41" i="9"/>
  <c r="FM41" i="9"/>
  <c r="FN41" i="9"/>
  <c r="Q45" i="9"/>
  <c r="Q33" i="16" s="1"/>
  <c r="FC44" i="9"/>
  <c r="FC27" i="16" s="1"/>
  <c r="FC29" i="16" s="1"/>
  <c r="R15" i="19" s="1"/>
  <c r="FD44" i="9"/>
  <c r="FD27" i="16" s="1"/>
  <c r="FE44" i="9"/>
  <c r="FE27" i="16" s="1"/>
  <c r="FF44" i="9"/>
  <c r="FF27" i="16" s="1"/>
  <c r="FG44" i="9"/>
  <c r="FG27" i="16" s="1"/>
  <c r="FH44" i="9"/>
  <c r="FH27" i="16" s="1"/>
  <c r="FI44" i="9"/>
  <c r="FI27" i="16" s="1"/>
  <c r="FJ44" i="9"/>
  <c r="FJ27" i="16" s="1"/>
  <c r="FK44" i="9"/>
  <c r="FK27" i="16" s="1"/>
  <c r="FL44" i="9"/>
  <c r="FL27" i="16" s="1"/>
  <c r="FM44" i="9"/>
  <c r="FM27" i="16" s="1"/>
  <c r="FN44" i="9"/>
  <c r="FN27" i="16" s="1"/>
  <c r="FN30" i="16" s="1"/>
  <c r="FN136" i="27" s="1"/>
  <c r="FN139" i="27" s="1"/>
  <c r="FM150" i="27" s="1"/>
  <c r="FB42" i="9"/>
  <c r="EX42" i="9"/>
  <c r="ET42" i="9"/>
  <c r="V40" i="9"/>
  <c r="GY40" i="9"/>
  <c r="GZ40" i="9"/>
  <c r="HA40" i="9"/>
  <c r="HB40" i="9"/>
  <c r="HC40" i="9"/>
  <c r="HD40" i="9"/>
  <c r="HE40" i="9"/>
  <c r="HF40" i="9"/>
  <c r="HG40" i="9"/>
  <c r="HH40" i="9"/>
  <c r="HI40" i="9"/>
  <c r="HJ40" i="9"/>
  <c r="P28" i="16"/>
  <c r="P29" i="16"/>
  <c r="P90" i="46" s="1"/>
  <c r="Q27" i="16"/>
  <c r="Q88" i="46" s="1"/>
  <c r="K175" i="27"/>
  <c r="K178" i="27" s="1"/>
  <c r="L177" i="27" s="1"/>
  <c r="BM89" i="30"/>
  <c r="BL78" i="30"/>
  <c r="BO78" i="30"/>
  <c r="BP89" i="30"/>
  <c r="S89" i="30"/>
  <c r="BF78" i="30"/>
  <c r="BG89" i="30"/>
  <c r="X78" i="30"/>
  <c r="X43" i="30"/>
  <c r="BJ89" i="30"/>
  <c r="BI78" i="30"/>
  <c r="AD80" i="30"/>
  <c r="AD45" i="30"/>
  <c r="Z91" i="30"/>
  <c r="M250" i="46"/>
  <c r="M251" i="46" s="1"/>
  <c r="F9" i="51"/>
  <c r="F14" i="51" s="1"/>
  <c r="N66" i="46"/>
  <c r="N67" i="46" s="1"/>
  <c r="N252" i="46" s="1"/>
  <c r="N72" i="31"/>
  <c r="N237" i="46" s="1"/>
  <c r="O151" i="31"/>
  <c r="P184" i="31" s="1"/>
  <c r="H213" i="46"/>
  <c r="N106" i="31"/>
  <c r="N107" i="31" s="1"/>
  <c r="Q202" i="31"/>
  <c r="K139" i="31"/>
  <c r="O157" i="31"/>
  <c r="P185" i="31" s="1"/>
  <c r="G45" i="27"/>
  <c r="H184" i="27"/>
  <c r="H44" i="27" s="1"/>
  <c r="O67" i="27"/>
  <c r="O83" i="27" s="1"/>
  <c r="N83" i="27"/>
  <c r="N84" i="27" s="1"/>
  <c r="O95" i="31"/>
  <c r="O108" i="31"/>
  <c r="P105" i="31" s="1"/>
  <c r="CO91" i="30"/>
  <c r="CN80" i="30"/>
  <c r="CH80" i="30"/>
  <c r="CI91" i="30"/>
  <c r="CL91" i="30"/>
  <c r="CK80" i="30"/>
  <c r="CQ80" i="30"/>
  <c r="CR91" i="30"/>
  <c r="P66" i="27"/>
  <c r="P67" i="27" s="1"/>
  <c r="P79" i="27"/>
  <c r="Q64" i="27"/>
  <c r="O74" i="46"/>
  <c r="O63" i="46" s="1"/>
  <c r="O247" i="46" s="1"/>
  <c r="P72" i="46"/>
  <c r="P73" i="46"/>
  <c r="K169" i="27"/>
  <c r="K171" i="27"/>
  <c r="J41" i="27"/>
  <c r="N114" i="27"/>
  <c r="N88" i="9"/>
  <c r="M76" i="27"/>
  <c r="M78" i="27" s="1"/>
  <c r="O87" i="9"/>
  <c r="O79" i="9" s="1"/>
  <c r="O80" i="9" s="1"/>
  <c r="P86" i="9"/>
  <c r="Q85" i="9"/>
  <c r="P83" i="9"/>
  <c r="R84" i="9"/>
  <c r="K146" i="27"/>
  <c r="K182" i="27" s="1"/>
  <c r="P144" i="27"/>
  <c r="P170" i="27" s="1"/>
  <c r="L142" i="27"/>
  <c r="M35" i="16"/>
  <c r="L131" i="46"/>
  <c r="CO58" i="30"/>
  <c r="CI69" i="30"/>
  <c r="CU58" i="30"/>
  <c r="AE69" i="30"/>
  <c r="AE24" i="30"/>
  <c r="AE58" i="30"/>
  <c r="CR58" i="30"/>
  <c r="CL58" i="30"/>
  <c r="N81" i="9"/>
  <c r="N82" i="9" s="1"/>
  <c r="P91" i="31"/>
  <c r="Q62" i="27"/>
  <c r="P123" i="46"/>
  <c r="K82" i="27"/>
  <c r="O60" i="46"/>
  <c r="O244" i="46" s="1"/>
  <c r="P110" i="9"/>
  <c r="P62" i="46"/>
  <c r="P246" i="46" s="1"/>
  <c r="Q30" i="31"/>
  <c r="Q57" i="31"/>
  <c r="Q55" i="31"/>
  <c r="Q56" i="31"/>
  <c r="Q58" i="31"/>
  <c r="O32" i="31"/>
  <c r="R108" i="9"/>
  <c r="R107" i="9"/>
  <c r="R106" i="9"/>
  <c r="Q109" i="9"/>
  <c r="R67" i="9"/>
  <c r="R105" i="9"/>
  <c r="N152" i="31"/>
  <c r="O149" i="31" s="1"/>
  <c r="N39" i="31"/>
  <c r="N40" i="31" s="1"/>
  <c r="N136" i="31"/>
  <c r="O69" i="31"/>
  <c r="P182" i="31"/>
  <c r="P31" i="31"/>
  <c r="N158" i="31"/>
  <c r="O155" i="31" s="1"/>
  <c r="O156" i="31"/>
  <c r="M106" i="27"/>
  <c r="M264" i="46"/>
  <c r="J189" i="31"/>
  <c r="J310" i="31" s="1"/>
  <c r="J190" i="29" s="1"/>
  <c r="P205" i="31"/>
  <c r="P311" i="31" s="1"/>
  <c r="P191" i="29" s="1"/>
  <c r="P71" i="31"/>
  <c r="Q90" i="31"/>
  <c r="Q92" i="31" s="1"/>
  <c r="Q93" i="31" s="1"/>
  <c r="Q67" i="31"/>
  <c r="P70" i="31"/>
  <c r="P194" i="60" s="1"/>
  <c r="I189" i="31"/>
  <c r="M166" i="27"/>
  <c r="N163" i="27" s="1"/>
  <c r="P99" i="27"/>
  <c r="Q96" i="27" s="1"/>
  <c r="M146" i="31"/>
  <c r="N143" i="31" s="1"/>
  <c r="O93" i="46"/>
  <c r="O141" i="27"/>
  <c r="Q70" i="46"/>
  <c r="Q56" i="46"/>
  <c r="Q61" i="46"/>
  <c r="Q245" i="46" s="1"/>
  <c r="R55" i="46"/>
  <c r="R61" i="27"/>
  <c r="R63" i="27" s="1"/>
  <c r="R90" i="27"/>
  <c r="R91" i="27" s="1"/>
  <c r="R93" i="27" s="1"/>
  <c r="P138" i="31"/>
  <c r="O107" i="27"/>
  <c r="N165" i="27"/>
  <c r="N164" i="27"/>
  <c r="Q97" i="27"/>
  <c r="Q98" i="27" s="1"/>
  <c r="R196" i="31" s="1"/>
  <c r="O116" i="27"/>
  <c r="N115" i="27"/>
  <c r="P76" i="46"/>
  <c r="P65" i="46" s="1"/>
  <c r="P249" i="46" s="1"/>
  <c r="P75" i="46"/>
  <c r="P64" i="46" s="1"/>
  <c r="P248" i="46" s="1"/>
  <c r="J30" i="46"/>
  <c r="M135" i="31"/>
  <c r="M98" i="9"/>
  <c r="F219" i="31"/>
  <c r="F312" i="31" s="1"/>
  <c r="Y56" i="30"/>
  <c r="O150" i="31"/>
  <c r="P181" i="31"/>
  <c r="P137" i="31"/>
  <c r="P126" i="31"/>
  <c r="P127" i="31" s="1"/>
  <c r="Q203" i="31" s="1"/>
  <c r="O128" i="31"/>
  <c r="P125" i="31" s="1"/>
  <c r="Q33" i="31"/>
  <c r="Q119" i="31"/>
  <c r="Q120" i="31" s="1"/>
  <c r="Q122" i="31" s="1"/>
  <c r="K174" i="31"/>
  <c r="Q34" i="31"/>
  <c r="R8" i="31"/>
  <c r="K187" i="31"/>
  <c r="BG67" i="30"/>
  <c r="BJ56" i="30"/>
  <c r="BM56" i="30"/>
  <c r="Y22" i="30"/>
  <c r="BP56" i="30"/>
  <c r="BS56" i="30"/>
  <c r="X67" i="30"/>
  <c r="AP21" i="30"/>
  <c r="N97" i="9"/>
  <c r="R71" i="9"/>
  <c r="O76" i="9"/>
  <c r="O97" i="9" s="1"/>
  <c r="O264" i="46" s="1"/>
  <c r="M124" i="46"/>
  <c r="M122" i="46" s="1"/>
  <c r="R70" i="9"/>
  <c r="R113" i="9" s="1"/>
  <c r="P69" i="9"/>
  <c r="P89" i="9" s="1"/>
  <c r="P90" i="9" s="1"/>
  <c r="P145" i="27" s="1"/>
  <c r="P176" i="27" s="1"/>
  <c r="Q68" i="9"/>
  <c r="R44" i="9"/>
  <c r="R41" i="9"/>
  <c r="EN146" i="27" l="1"/>
  <c r="GC121" i="27"/>
  <c r="BC68" i="56"/>
  <c r="BB79" i="56"/>
  <c r="BC90" i="56"/>
  <c r="S90" i="56" s="1"/>
  <c r="BB44" i="56"/>
  <c r="CF23" i="56"/>
  <c r="CF33" i="56"/>
  <c r="V94" i="29"/>
  <c r="T109" i="29"/>
  <c r="AT125" i="9"/>
  <c r="HF117" i="9"/>
  <c r="HF119" i="9" s="1"/>
  <c r="HF121" i="9" s="1"/>
  <c r="HJ117" i="9"/>
  <c r="HJ119" i="9" s="1"/>
  <c r="HJ121" i="9" s="1"/>
  <c r="HB117" i="9"/>
  <c r="HB119" i="9" s="1"/>
  <c r="HB121" i="9" s="1"/>
  <c r="HE117" i="9"/>
  <c r="HE119" i="9" s="1"/>
  <c r="HE121" i="9" s="1"/>
  <c r="HA117" i="9"/>
  <c r="HA119" i="9" s="1"/>
  <c r="HA121" i="9" s="1"/>
  <c r="HI117" i="9"/>
  <c r="HI119" i="9" s="1"/>
  <c r="HI121" i="9" s="1"/>
  <c r="HH117" i="9"/>
  <c r="HH119" i="9" s="1"/>
  <c r="HH121" i="9" s="1"/>
  <c r="HD117" i="9"/>
  <c r="HD119" i="9" s="1"/>
  <c r="HD121" i="9" s="1"/>
  <c r="GZ117" i="9"/>
  <c r="GZ119" i="9" s="1"/>
  <c r="GZ121" i="9" s="1"/>
  <c r="HG117" i="9"/>
  <c r="HG119" i="9" s="1"/>
  <c r="HG121" i="9" s="1"/>
  <c r="HC117" i="9"/>
  <c r="HC119" i="9" s="1"/>
  <c r="HC121" i="9" s="1"/>
  <c r="GY117" i="9"/>
  <c r="GY119" i="9" s="1"/>
  <c r="GY121" i="9" s="1"/>
  <c r="K8" i="23"/>
  <c r="L29" i="46" s="1"/>
  <c r="L30" i="46" s="1"/>
  <c r="FQ89" i="9"/>
  <c r="FQ90" i="9" s="1"/>
  <c r="FN77" i="9"/>
  <c r="P81" i="60"/>
  <c r="O21" i="19"/>
  <c r="N88" i="60"/>
  <c r="O22" i="19"/>
  <c r="FC28" i="16"/>
  <c r="R14" i="19" s="1"/>
  <c r="N89" i="60"/>
  <c r="P82" i="60"/>
  <c r="ED183" i="27"/>
  <c r="IP106" i="27"/>
  <c r="IP110" i="27" s="1"/>
  <c r="EP37" i="16"/>
  <c r="EP36" i="16"/>
  <c r="EN36" i="16"/>
  <c r="EI37" i="16"/>
  <c r="EF37" i="16"/>
  <c r="EO37" i="16"/>
  <c r="EE36" i="16"/>
  <c r="EL142" i="27"/>
  <c r="EL146" i="27" s="1"/>
  <c r="EL182" i="27" s="1"/>
  <c r="EL37" i="16"/>
  <c r="EL36" i="16"/>
  <c r="EM142" i="27"/>
  <c r="EM146" i="27" s="1"/>
  <c r="EM182" i="27" s="1"/>
  <c r="EM37" i="16"/>
  <c r="EM36" i="16"/>
  <c r="EN37" i="16"/>
  <c r="EH142" i="27"/>
  <c r="EH146" i="27" s="1"/>
  <c r="EH182" i="27" s="1"/>
  <c r="EH37" i="16"/>
  <c r="EH36" i="16"/>
  <c r="EJ36" i="16"/>
  <c r="L36" i="16"/>
  <c r="P89" i="46"/>
  <c r="EG142" i="27"/>
  <c r="EG146" i="27" s="1"/>
  <c r="EG182" i="27" s="1"/>
  <c r="EG37" i="16"/>
  <c r="EG36" i="16"/>
  <c r="EK142" i="27"/>
  <c r="EK146" i="27" s="1"/>
  <c r="EK37" i="16"/>
  <c r="EK36" i="16"/>
  <c r="EJ37" i="16"/>
  <c r="EI36" i="16"/>
  <c r="EF36" i="16"/>
  <c r="EO36" i="16"/>
  <c r="L37" i="16"/>
  <c r="K42" i="27"/>
  <c r="EF146" i="27"/>
  <c r="EF182" i="27" s="1"/>
  <c r="FQ123" i="27"/>
  <c r="FR120" i="27" s="1"/>
  <c r="FR123" i="27" s="1"/>
  <c r="FS120" i="27" s="1"/>
  <c r="FS123" i="27" s="1"/>
  <c r="FT120" i="27" s="1"/>
  <c r="FT123" i="27" s="1"/>
  <c r="FU120" i="27" s="1"/>
  <c r="FU123" i="27" s="1"/>
  <c r="FV120" i="27" s="1"/>
  <c r="FV123" i="27" s="1"/>
  <c r="FW120" i="27" s="1"/>
  <c r="FW123" i="27" s="1"/>
  <c r="FX120" i="27" s="1"/>
  <c r="FX123" i="27" s="1"/>
  <c r="FY120" i="27" s="1"/>
  <c r="FY123" i="27" s="1"/>
  <c r="FZ120" i="27" s="1"/>
  <c r="FZ123" i="27" s="1"/>
  <c r="GA120" i="27" s="1"/>
  <c r="GA123" i="27" s="1"/>
  <c r="GB120" i="27" s="1"/>
  <c r="GB123" i="27" s="1"/>
  <c r="GC120" i="27" s="1"/>
  <c r="GC123" i="27" s="1"/>
  <c r="GD120" i="27" s="1"/>
  <c r="Q128" i="27"/>
  <c r="Q129" i="27" s="1"/>
  <c r="R126" i="27" s="1"/>
  <c r="EE110" i="27"/>
  <c r="P12" i="19"/>
  <c r="O116" i="60" s="1"/>
  <c r="K85" i="27"/>
  <c r="FF67" i="27"/>
  <c r="FF83" i="27" s="1"/>
  <c r="FG84" i="27" s="1"/>
  <c r="FI67" i="27"/>
  <c r="FI83" i="27" s="1"/>
  <c r="FJ84" i="27" s="1"/>
  <c r="FJ67" i="27"/>
  <c r="FJ83" i="27" s="1"/>
  <c r="FK84" i="27" s="1"/>
  <c r="FM67" i="27"/>
  <c r="FM83" i="27" s="1"/>
  <c r="FN84" i="27" s="1"/>
  <c r="FK67" i="27"/>
  <c r="FK83" i="27" s="1"/>
  <c r="FL84" i="27" s="1"/>
  <c r="FL67" i="27"/>
  <c r="FL83" i="27" s="1"/>
  <c r="FM84" i="27" s="1"/>
  <c r="FD67" i="27"/>
  <c r="FD83" i="27" s="1"/>
  <c r="FE84" i="27" s="1"/>
  <c r="FE67" i="27"/>
  <c r="FE83" i="27" s="1"/>
  <c r="FF84" i="27" s="1"/>
  <c r="FG67" i="27"/>
  <c r="FG83" i="27" s="1"/>
  <c r="FH84" i="27" s="1"/>
  <c r="FH67" i="27"/>
  <c r="FH83" i="27" s="1"/>
  <c r="FI84" i="27" s="1"/>
  <c r="FN67" i="27"/>
  <c r="FN83" i="27" s="1"/>
  <c r="FO84" i="27" s="1"/>
  <c r="FQ76" i="9"/>
  <c r="FQ77" i="9" s="1"/>
  <c r="GJ96" i="9"/>
  <c r="GJ57" i="27" s="1"/>
  <c r="GI96" i="9"/>
  <c r="GI57" i="27" s="1"/>
  <c r="GA96" i="9"/>
  <c r="GF96" i="9"/>
  <c r="GF57" i="27" s="1"/>
  <c r="GH96" i="9"/>
  <c r="GH57" i="27" s="1"/>
  <c r="GK96" i="9"/>
  <c r="GK57" i="27" s="1"/>
  <c r="GB96" i="9"/>
  <c r="GB57" i="27" s="1"/>
  <c r="GL96" i="9"/>
  <c r="GL57" i="27" s="1"/>
  <c r="GG96" i="9"/>
  <c r="GG57" i="27" s="1"/>
  <c r="GE96" i="9"/>
  <c r="GE57" i="27" s="1"/>
  <c r="GC96" i="9"/>
  <c r="GC57" i="27" s="1"/>
  <c r="GD96" i="9"/>
  <c r="GD57" i="27" s="1"/>
  <c r="IQ83" i="27"/>
  <c r="ER84" i="27"/>
  <c r="IQ84" i="27" s="1"/>
  <c r="EP146" i="27"/>
  <c r="EP182" i="27" s="1"/>
  <c r="IL184" i="27"/>
  <c r="IM181" i="27" s="1"/>
  <c r="IO177" i="27"/>
  <c r="IO178" i="27" s="1"/>
  <c r="IP175" i="27" s="1"/>
  <c r="FD97" i="9"/>
  <c r="FD106" i="27" s="1"/>
  <c r="FD110" i="27" s="1"/>
  <c r="CF152" i="27"/>
  <c r="ET152" i="27"/>
  <c r="DM152" i="27"/>
  <c r="BV152" i="27"/>
  <c r="DB152" i="27"/>
  <c r="CQ152" i="27"/>
  <c r="DX152" i="27"/>
  <c r="EI152" i="27"/>
  <c r="N151" i="27"/>
  <c r="M150" i="27"/>
  <c r="EI146" i="27"/>
  <c r="EI182" i="27" s="1"/>
  <c r="EO146" i="27"/>
  <c r="EO182" i="27" s="1"/>
  <c r="O71" i="60"/>
  <c r="P170" i="60" s="1"/>
  <c r="P36" i="60" s="1"/>
  <c r="IS121" i="27"/>
  <c r="FU76" i="9"/>
  <c r="FU77" i="9" s="1"/>
  <c r="EP177" i="27"/>
  <c r="EQ83" i="19" s="1"/>
  <c r="P83" i="19" s="1"/>
  <c r="DX183" i="27"/>
  <c r="EJ146" i="27"/>
  <c r="EJ182" i="27" s="1"/>
  <c r="GF121" i="27"/>
  <c r="GG122" i="27" s="1"/>
  <c r="GH84" i="19" s="1"/>
  <c r="IP145" i="27"/>
  <c r="P123" i="27"/>
  <c r="Q120" i="27" s="1"/>
  <c r="FB145" i="27"/>
  <c r="FB176" i="27" s="1"/>
  <c r="EX145" i="27"/>
  <c r="EX176" i="27" s="1"/>
  <c r="ET145" i="27"/>
  <c r="ET176" i="27" s="1"/>
  <c r="EA183" i="27"/>
  <c r="EE176" i="27"/>
  <c r="IP176" i="27" s="1"/>
  <c r="P44" i="60"/>
  <c r="EU145" i="27"/>
  <c r="EU176" i="27" s="1"/>
  <c r="FA145" i="27"/>
  <c r="FA176" i="27" s="1"/>
  <c r="EW145" i="27"/>
  <c r="EW176" i="27" s="1"/>
  <c r="ES145" i="27"/>
  <c r="ES176" i="27" s="1"/>
  <c r="EY145" i="27"/>
  <c r="EY176" i="27" s="1"/>
  <c r="EQ145" i="27"/>
  <c r="EQ176" i="27" s="1"/>
  <c r="EZ145" i="27"/>
  <c r="EZ176" i="27" s="1"/>
  <c r="EV145" i="27"/>
  <c r="EV176" i="27" s="1"/>
  <c r="ER145" i="27"/>
  <c r="ER176" i="27" s="1"/>
  <c r="GI121" i="27"/>
  <c r="GJ122" i="27" s="1"/>
  <c r="GK84" i="19" s="1"/>
  <c r="U59" i="60"/>
  <c r="U60" i="60" s="1"/>
  <c r="GL121" i="27"/>
  <c r="GM122" i="27" s="1"/>
  <c r="IT108" i="27"/>
  <c r="T168" i="31" s="1"/>
  <c r="FM98" i="9"/>
  <c r="FM110" i="27"/>
  <c r="P210" i="60"/>
  <c r="IT109" i="27"/>
  <c r="T169" i="31" s="1"/>
  <c r="O198" i="46"/>
  <c r="O216" i="60"/>
  <c r="GP108" i="27"/>
  <c r="GP113" i="9"/>
  <c r="GQ108" i="27"/>
  <c r="GQ113" i="9"/>
  <c r="GU109" i="27"/>
  <c r="GU127" i="27" s="1"/>
  <c r="GV128" i="27" s="1"/>
  <c r="GU114" i="9"/>
  <c r="GN108" i="27"/>
  <c r="GN113" i="9"/>
  <c r="GR109" i="27"/>
  <c r="GR127" i="27" s="1"/>
  <c r="GS128" i="27" s="1"/>
  <c r="GR114" i="9"/>
  <c r="GO109" i="27"/>
  <c r="GO127" i="27" s="1"/>
  <c r="GP128" i="27" s="1"/>
  <c r="GO114" i="9"/>
  <c r="O87" i="60"/>
  <c r="S203" i="60"/>
  <c r="R65" i="60"/>
  <c r="GG112" i="9"/>
  <c r="P112" i="9"/>
  <c r="GB112" i="9"/>
  <c r="R202" i="60"/>
  <c r="R204" i="60" s="1"/>
  <c r="Q67" i="60"/>
  <c r="FP112" i="9"/>
  <c r="P68" i="60"/>
  <c r="FQ112" i="9"/>
  <c r="J213" i="46"/>
  <c r="J229" i="60"/>
  <c r="GT109" i="27"/>
  <c r="GT127" i="27" s="1"/>
  <c r="GU128" i="27" s="1"/>
  <c r="GV84" i="19" s="1"/>
  <c r="GT114" i="9"/>
  <c r="GX108" i="27"/>
  <c r="GX113" i="9"/>
  <c r="R109" i="27"/>
  <c r="R127" i="27" s="1"/>
  <c r="R114" i="9"/>
  <c r="O234" i="46"/>
  <c r="O193" i="60"/>
  <c r="O196" i="60" s="1"/>
  <c r="Q232" i="46"/>
  <c r="Q191" i="60"/>
  <c r="I197" i="46"/>
  <c r="I215" i="60"/>
  <c r="GP109" i="27"/>
  <c r="GP127" i="27" s="1"/>
  <c r="GQ128" i="27" s="1"/>
  <c r="GR84" i="19" s="1"/>
  <c r="GP114" i="9"/>
  <c r="GT108" i="27"/>
  <c r="GT113" i="9"/>
  <c r="S66" i="60"/>
  <c r="GU108" i="27"/>
  <c r="GU113" i="9"/>
  <c r="GR108" i="27"/>
  <c r="GR113" i="9"/>
  <c r="GV109" i="27"/>
  <c r="GV127" i="27" s="1"/>
  <c r="GW128" i="27" s="1"/>
  <c r="GX84" i="19" s="1"/>
  <c r="GV114" i="9"/>
  <c r="GO108" i="27"/>
  <c r="GO113" i="9"/>
  <c r="GS109" i="27"/>
  <c r="GS127" i="27" s="1"/>
  <c r="GT128" i="27" s="1"/>
  <c r="GU84" i="19" s="1"/>
  <c r="GS114" i="9"/>
  <c r="GA112" i="9"/>
  <c r="FU112" i="9"/>
  <c r="O170" i="60"/>
  <c r="N72" i="60"/>
  <c r="N73" i="60" s="1"/>
  <c r="FS112" i="9"/>
  <c r="GK112" i="9"/>
  <c r="GV108" i="27"/>
  <c r="GV113" i="9"/>
  <c r="GS108" i="27"/>
  <c r="GS113" i="9"/>
  <c r="GW109" i="27"/>
  <c r="GW127" i="27" s="1"/>
  <c r="GX128" i="27" s="1"/>
  <c r="GY84" i="19" s="1"/>
  <c r="GW114" i="9"/>
  <c r="FX112" i="9"/>
  <c r="R69" i="60"/>
  <c r="S206" i="60" s="1"/>
  <c r="O208" i="60"/>
  <c r="FW112" i="9"/>
  <c r="GM109" i="27"/>
  <c r="GM127" i="27" s="1"/>
  <c r="GM114" i="9"/>
  <c r="P236" i="46"/>
  <c r="P195" i="60"/>
  <c r="GX109" i="27"/>
  <c r="GX127" i="27" s="1"/>
  <c r="GY128" i="27" s="1"/>
  <c r="GX114" i="9"/>
  <c r="GM108" i="27"/>
  <c r="GM113" i="9"/>
  <c r="GQ109" i="27"/>
  <c r="GQ127" i="27" s="1"/>
  <c r="GR128" i="27" s="1"/>
  <c r="GS84" i="19" s="1"/>
  <c r="GQ114" i="9"/>
  <c r="GN109" i="27"/>
  <c r="GN127" i="27" s="1"/>
  <c r="GO128" i="27" s="1"/>
  <c r="GP84" i="19" s="1"/>
  <c r="GN114" i="9"/>
  <c r="GW108" i="27"/>
  <c r="GW113" i="9"/>
  <c r="Q109" i="19"/>
  <c r="P114" i="46" s="1"/>
  <c r="O109" i="60"/>
  <c r="FR112" i="9"/>
  <c r="FY112" i="9"/>
  <c r="R70" i="60"/>
  <c r="S207" i="60" s="1"/>
  <c r="FP89" i="9"/>
  <c r="FP90" i="9" s="1"/>
  <c r="FP77" i="9"/>
  <c r="FP81" i="9" s="1"/>
  <c r="FP82" i="9" s="1"/>
  <c r="FK97" i="9"/>
  <c r="FK98" i="9" s="1"/>
  <c r="FB117" i="27"/>
  <c r="FC114" i="27" s="1"/>
  <c r="AP42" i="30"/>
  <c r="AP46" i="30" s="1"/>
  <c r="AP35" i="30"/>
  <c r="AG86" i="19" s="1"/>
  <c r="O136" i="27"/>
  <c r="O139" i="27" s="1"/>
  <c r="N150" i="27" s="1"/>
  <c r="EK79" i="9"/>
  <c r="EK80" i="9" s="1"/>
  <c r="FC116" i="27"/>
  <c r="GB77" i="27"/>
  <c r="GC78" i="27" s="1"/>
  <c r="FU89" i="9"/>
  <c r="FU90" i="9" s="1"/>
  <c r="Q12" i="19"/>
  <c r="GE77" i="27"/>
  <c r="GF78" i="27" s="1"/>
  <c r="FY76" i="9"/>
  <c r="FY97" i="9" s="1"/>
  <c r="IP117" i="27"/>
  <c r="IQ114" i="27" s="1"/>
  <c r="IQ117" i="27" s="1"/>
  <c r="IR114" i="27" s="1"/>
  <c r="P170" i="31"/>
  <c r="IR129" i="27"/>
  <c r="IS126" i="27" s="1"/>
  <c r="R172" i="31"/>
  <c r="U89" i="56"/>
  <c r="IR123" i="27"/>
  <c r="IS120" i="27" s="1"/>
  <c r="R171" i="31"/>
  <c r="Q121" i="27"/>
  <c r="FX77" i="9"/>
  <c r="FX81" i="9" s="1"/>
  <c r="FX82" i="9" s="1"/>
  <c r="FW77" i="9"/>
  <c r="FW81" i="9" s="1"/>
  <c r="FW82" i="9" s="1"/>
  <c r="FX89" i="9"/>
  <c r="FX90" i="9" s="1"/>
  <c r="IP85" i="27"/>
  <c r="IQ82" i="27" s="1"/>
  <c r="FW89" i="9"/>
  <c r="FW90" i="9" s="1"/>
  <c r="EF85" i="27"/>
  <c r="EG82" i="27" s="1"/>
  <c r="EG85" i="27" s="1"/>
  <c r="EH82" i="27" s="1"/>
  <c r="EH85" i="27" s="1"/>
  <c r="EI82" i="27" s="1"/>
  <c r="EI85" i="27" s="1"/>
  <c r="EJ82" i="27" s="1"/>
  <c r="EJ85" i="27" s="1"/>
  <c r="EK82" i="27" s="1"/>
  <c r="EK85" i="27" s="1"/>
  <c r="EL82" i="27" s="1"/>
  <c r="EL85" i="27" s="1"/>
  <c r="EM82" i="27" s="1"/>
  <c r="EM85" i="27" s="1"/>
  <c r="EN82" i="27" s="1"/>
  <c r="EN85" i="27" s="1"/>
  <c r="EO82" i="27" s="1"/>
  <c r="EO85" i="27" s="1"/>
  <c r="EP82" i="27" s="1"/>
  <c r="EP85" i="27" s="1"/>
  <c r="EQ82" i="27" s="1"/>
  <c r="EQ85" i="27" s="1"/>
  <c r="ER82" i="27" s="1"/>
  <c r="FX107" i="27"/>
  <c r="FX110" i="27" s="1"/>
  <c r="EN88" i="9"/>
  <c r="IQ106" i="27"/>
  <c r="IQ110" i="27" s="1"/>
  <c r="FZ97" i="9"/>
  <c r="FZ98" i="9" s="1"/>
  <c r="FP107" i="27"/>
  <c r="Y43" i="56"/>
  <c r="Z67" i="56"/>
  <c r="CA56" i="56"/>
  <c r="Y78" i="56"/>
  <c r="BP90" i="56"/>
  <c r="BP57" i="56"/>
  <c r="BO79" i="56"/>
  <c r="BO44" i="56"/>
  <c r="BL44" i="56"/>
  <c r="BM90" i="56"/>
  <c r="BL79" i="56"/>
  <c r="BM57" i="56"/>
  <c r="AQ88" i="56"/>
  <c r="AP77" i="56"/>
  <c r="AP81" i="56" s="1"/>
  <c r="AP59" i="56"/>
  <c r="AP42" i="56"/>
  <c r="AP46" i="56" s="1"/>
  <c r="W44" i="56"/>
  <c r="X68" i="56"/>
  <c r="W79" i="56"/>
  <c r="BS57" i="56"/>
  <c r="BX89" i="56"/>
  <c r="BX56" i="56"/>
  <c r="BW43" i="56"/>
  <c r="BW78" i="56"/>
  <c r="AW88" i="56"/>
  <c r="AW92" i="56" s="1"/>
  <c r="AV42" i="56"/>
  <c r="AV46" i="56" s="1"/>
  <c r="AV77" i="56"/>
  <c r="AV81" i="56" s="1"/>
  <c r="AV59" i="56"/>
  <c r="AW55" i="56"/>
  <c r="BR56" i="56"/>
  <c r="BR89" i="56"/>
  <c r="BQ43" i="56"/>
  <c r="BQ78" i="56"/>
  <c r="Z56" i="56"/>
  <c r="Z32" i="56"/>
  <c r="Z22" i="56"/>
  <c r="BF44" i="56"/>
  <c r="BF79" i="56"/>
  <c r="BG90" i="56"/>
  <c r="BI79" i="56"/>
  <c r="BJ57" i="56"/>
  <c r="BI44" i="56"/>
  <c r="BJ90" i="56"/>
  <c r="BU89" i="56"/>
  <c r="BT78" i="56"/>
  <c r="BU56" i="56"/>
  <c r="BT43" i="56"/>
  <c r="AW31" i="56"/>
  <c r="AW35" i="56" s="1"/>
  <c r="AW21" i="56"/>
  <c r="AV25" i="56"/>
  <c r="AT55" i="56"/>
  <c r="AT88" i="56"/>
  <c r="AT92" i="56" s="1"/>
  <c r="AS59" i="56"/>
  <c r="AS42" i="56"/>
  <c r="AS46" i="56" s="1"/>
  <c r="AS77" i="56"/>
  <c r="AS81" i="56" s="1"/>
  <c r="S59" i="56"/>
  <c r="T66" i="56"/>
  <c r="T70" i="56" s="1"/>
  <c r="BC55" i="56"/>
  <c r="S77" i="56"/>
  <c r="S81" i="56" s="1"/>
  <c r="S42" i="56"/>
  <c r="S46" i="56" s="1"/>
  <c r="AM92" i="56"/>
  <c r="O88" i="56"/>
  <c r="O92" i="56" s="1"/>
  <c r="X57" i="56"/>
  <c r="X33" i="56"/>
  <c r="X23" i="56"/>
  <c r="AY42" i="56"/>
  <c r="AY46" i="56" s="1"/>
  <c r="AZ55" i="56"/>
  <c r="AZ88" i="56"/>
  <c r="AZ92" i="56" s="1"/>
  <c r="AY77" i="56"/>
  <c r="AY81" i="56" s="1"/>
  <c r="AY59" i="56"/>
  <c r="CU22" i="56"/>
  <c r="CU32" i="56"/>
  <c r="BN78" i="56"/>
  <c r="BN43" i="56"/>
  <c r="BO89" i="56"/>
  <c r="T31" i="56"/>
  <c r="T35" i="56" s="1"/>
  <c r="T55" i="56"/>
  <c r="T21" i="56"/>
  <c r="S25" i="56"/>
  <c r="EE79" i="9"/>
  <c r="EE80" i="9" s="1"/>
  <c r="EM79" i="9"/>
  <c r="EM80" i="9" s="1"/>
  <c r="FY89" i="9"/>
  <c r="FY90" i="9" s="1"/>
  <c r="EW110" i="27"/>
  <c r="GC77" i="27"/>
  <c r="GD78" i="27" s="1"/>
  <c r="FW107" i="27"/>
  <c r="FW110" i="27" s="1"/>
  <c r="HJ61" i="27"/>
  <c r="HJ64" i="27" s="1"/>
  <c r="HF61" i="27"/>
  <c r="HF64" i="27" s="1"/>
  <c r="HB61" i="27"/>
  <c r="HB64" i="27" s="1"/>
  <c r="GI69" i="9"/>
  <c r="GI76" i="9" s="1"/>
  <c r="GI77" i="9" s="1"/>
  <c r="GD69" i="9"/>
  <c r="GD107" i="27" s="1"/>
  <c r="GH69" i="9"/>
  <c r="GH107" i="27" s="1"/>
  <c r="FV110" i="9"/>
  <c r="FV57" i="27"/>
  <c r="FS110" i="9"/>
  <c r="FS57" i="27"/>
  <c r="FU110" i="9"/>
  <c r="FU57" i="27"/>
  <c r="EE142" i="27"/>
  <c r="P20" i="19"/>
  <c r="BA22" i="30"/>
  <c r="BA32" i="30"/>
  <c r="GS62" i="27"/>
  <c r="GR62" i="27"/>
  <c r="AS71" i="27"/>
  <c r="AT82" i="19" s="1"/>
  <c r="FS84" i="19"/>
  <c r="IS122" i="27"/>
  <c r="BJ23" i="30"/>
  <c r="BJ33" i="30"/>
  <c r="BJ44" i="30" s="1"/>
  <c r="GB128" i="27"/>
  <c r="IT127" i="27"/>
  <c r="GG107" i="27"/>
  <c r="GD77" i="27"/>
  <c r="GE78" i="27" s="1"/>
  <c r="GM62" i="27"/>
  <c r="IU61" i="27"/>
  <c r="GU62" i="27"/>
  <c r="GV62" i="27"/>
  <c r="HD61" i="27"/>
  <c r="HD64" i="27" s="1"/>
  <c r="GZ61" i="27"/>
  <c r="GZ64" i="27" s="1"/>
  <c r="AP25" i="30"/>
  <c r="AQ31" i="30"/>
  <c r="HI61" i="27"/>
  <c r="HI64" i="27" s="1"/>
  <c r="HE61" i="27"/>
  <c r="HE64" i="27" s="1"/>
  <c r="HA61" i="27"/>
  <c r="HA64" i="27" s="1"/>
  <c r="FN98" i="9"/>
  <c r="FN106" i="27"/>
  <c r="FN110" i="27" s="1"/>
  <c r="FC98" i="9"/>
  <c r="FC106" i="27"/>
  <c r="FC110" i="27" s="1"/>
  <c r="GE69" i="9"/>
  <c r="GE76" i="9" s="1"/>
  <c r="GE77" i="9" s="1"/>
  <c r="FW110" i="9"/>
  <c r="FW57" i="27"/>
  <c r="FR110" i="9"/>
  <c r="FR57" i="27"/>
  <c r="FO110" i="9"/>
  <c r="FO57" i="27"/>
  <c r="FO67" i="27" s="1"/>
  <c r="S10" i="19"/>
  <c r="FN115" i="27"/>
  <c r="IR107" i="27"/>
  <c r="R167" i="31" s="1"/>
  <c r="IT62" i="27"/>
  <c r="IT66" i="27" s="1"/>
  <c r="IT63" i="27"/>
  <c r="IT64" i="27" s="1"/>
  <c r="FV110" i="27"/>
  <c r="GT62" i="27"/>
  <c r="GB107" i="27"/>
  <c r="Q57" i="27"/>
  <c r="Q68" i="27" s="1"/>
  <c r="FR107" i="27"/>
  <c r="FT98" i="9"/>
  <c r="FT106" i="27"/>
  <c r="FT110" i="27" s="1"/>
  <c r="EN182" i="27"/>
  <c r="FG98" i="9"/>
  <c r="FG106" i="27"/>
  <c r="FG110" i="27" s="1"/>
  <c r="IM183" i="27"/>
  <c r="GD122" i="27"/>
  <c r="GO62" i="27"/>
  <c r="GW62" i="27"/>
  <c r="GN62" i="27"/>
  <c r="DG182" i="27"/>
  <c r="IN182" i="27" s="1"/>
  <c r="DI183" i="27"/>
  <c r="IN146" i="27"/>
  <c r="IN147" i="27" s="1"/>
  <c r="FC83" i="27"/>
  <c r="IR57" i="27"/>
  <c r="IR67" i="27" s="1"/>
  <c r="GA107" i="27"/>
  <c r="GQ62" i="27"/>
  <c r="HH61" i="27"/>
  <c r="HH64" i="27" s="1"/>
  <c r="FZ110" i="9"/>
  <c r="FZ57" i="27"/>
  <c r="FE98" i="9"/>
  <c r="FE106" i="27"/>
  <c r="FE110" i="27" s="1"/>
  <c r="HG61" i="27"/>
  <c r="HG64" i="27" s="1"/>
  <c r="HC61" i="27"/>
  <c r="HC64" i="27" s="1"/>
  <c r="GY61" i="27"/>
  <c r="GY64" i="27" s="1"/>
  <c r="GF69" i="9"/>
  <c r="GF107" i="27" s="1"/>
  <c r="GL69" i="9"/>
  <c r="GL107" i="27" s="1"/>
  <c r="FI98" i="9"/>
  <c r="FI106" i="27"/>
  <c r="FI110" i="27" s="1"/>
  <c r="EJ79" i="9"/>
  <c r="EJ80" i="9" s="1"/>
  <c r="GC69" i="9"/>
  <c r="GC76" i="9" s="1"/>
  <c r="GC77" i="9" s="1"/>
  <c r="GJ69" i="9"/>
  <c r="GJ76" i="9" s="1"/>
  <c r="GJ97" i="9" s="1"/>
  <c r="FP98" i="9"/>
  <c r="FP106" i="27"/>
  <c r="FL98" i="9"/>
  <c r="FL106" i="27"/>
  <c r="FL110" i="27" s="1"/>
  <c r="EJ136" i="27"/>
  <c r="O126" i="46"/>
  <c r="FT110" i="9"/>
  <c r="FT57" i="27"/>
  <c r="FY110" i="9"/>
  <c r="FY57" i="27"/>
  <c r="FX110" i="9"/>
  <c r="FX57" i="27"/>
  <c r="FP110" i="9"/>
  <c r="FP57" i="27"/>
  <c r="FQ110" i="9"/>
  <c r="FQ57" i="27"/>
  <c r="GF77" i="27"/>
  <c r="GG78" i="27" s="1"/>
  <c r="GG77" i="27"/>
  <c r="GH78" i="27" s="1"/>
  <c r="AH41" i="27"/>
  <c r="DS175" i="27"/>
  <c r="DS178" i="27" s="1"/>
  <c r="DT175" i="27" s="1"/>
  <c r="DT178" i="27" s="1"/>
  <c r="DU175" i="27" s="1"/>
  <c r="DU178" i="27" s="1"/>
  <c r="DV175" i="27" s="1"/>
  <c r="DV178" i="27" s="1"/>
  <c r="DW175" i="27" s="1"/>
  <c r="DW178" i="27" s="1"/>
  <c r="DX175" i="27" s="1"/>
  <c r="DX178" i="27" s="1"/>
  <c r="DY175" i="27" s="1"/>
  <c r="DY178" i="27" s="1"/>
  <c r="DZ175" i="27" s="1"/>
  <c r="DZ178" i="27" s="1"/>
  <c r="EA175" i="27" s="1"/>
  <c r="EA178" i="27" s="1"/>
  <c r="EB175" i="27" s="1"/>
  <c r="EB178" i="27" s="1"/>
  <c r="EC175" i="27" s="1"/>
  <c r="EC178" i="27" s="1"/>
  <c r="ED175" i="27" s="1"/>
  <c r="ED178" i="27" s="1"/>
  <c r="FQ84" i="19"/>
  <c r="IS128" i="27"/>
  <c r="GP62" i="27"/>
  <c r="GX62" i="27"/>
  <c r="FP129" i="27"/>
  <c r="FQ126" i="27" s="1"/>
  <c r="FQ129" i="27" s="1"/>
  <c r="FR126" i="27" s="1"/>
  <c r="FR129" i="27" s="1"/>
  <c r="FS126" i="27" s="1"/>
  <c r="FS129" i="27" s="1"/>
  <c r="FT126" i="27" s="1"/>
  <c r="FT129" i="27" s="1"/>
  <c r="FU126" i="27" s="1"/>
  <c r="FU129" i="27" s="1"/>
  <c r="FV126" i="27" s="1"/>
  <c r="FV129" i="27" s="1"/>
  <c r="FW126" i="27" s="1"/>
  <c r="FW129" i="27" s="1"/>
  <c r="FX126" i="27" s="1"/>
  <c r="FX129" i="27" s="1"/>
  <c r="FY126" i="27" s="1"/>
  <c r="FY129" i="27" s="1"/>
  <c r="FZ126" i="27" s="1"/>
  <c r="FZ129" i="27" s="1"/>
  <c r="GA126" i="27" s="1"/>
  <c r="GA129" i="27" s="1"/>
  <c r="GB126" i="27" s="1"/>
  <c r="BI44" i="30"/>
  <c r="CU184" i="27"/>
  <c r="CV181" i="27" s="1"/>
  <c r="CV184" i="27" s="1"/>
  <c r="CW181" i="27" s="1"/>
  <c r="CW184" i="27" s="1"/>
  <c r="CX181" i="27" s="1"/>
  <c r="CX184" i="27" s="1"/>
  <c r="CY181" i="27" s="1"/>
  <c r="CY184" i="27" s="1"/>
  <c r="CZ181" i="27" s="1"/>
  <c r="CZ184" i="27" s="1"/>
  <c r="DA181" i="27" s="1"/>
  <c r="DA184" i="27" s="1"/>
  <c r="DB181" i="27" s="1"/>
  <c r="DB184" i="27" s="1"/>
  <c r="DC181" i="27" s="1"/>
  <c r="DC184" i="27" s="1"/>
  <c r="DD181" i="27" s="1"/>
  <c r="DD184" i="27" s="1"/>
  <c r="DE181" i="27" s="1"/>
  <c r="DE184" i="27" s="1"/>
  <c r="DF181" i="27" s="1"/>
  <c r="DF184" i="27" s="1"/>
  <c r="DG181" i="27" s="1"/>
  <c r="DS146" i="27"/>
  <c r="IO142" i="27"/>
  <c r="FS107" i="27"/>
  <c r="GK107" i="27"/>
  <c r="IO136" i="27"/>
  <c r="CA45" i="30"/>
  <c r="CB24" i="30"/>
  <c r="CB34" i="30"/>
  <c r="CB45" i="30" s="1"/>
  <c r="R108" i="27"/>
  <c r="R122" i="27" s="1"/>
  <c r="EG79" i="9"/>
  <c r="EG80" i="9" s="1"/>
  <c r="EO88" i="9"/>
  <c r="EL79" i="9"/>
  <c r="EL80" i="9" s="1"/>
  <c r="FV98" i="9"/>
  <c r="EP79" i="9"/>
  <c r="EP80" i="9" s="1"/>
  <c r="GO109" i="9"/>
  <c r="EH79" i="9"/>
  <c r="EH80" i="9" s="1"/>
  <c r="FA83" i="9"/>
  <c r="FA87" i="9" s="1"/>
  <c r="FA88" i="9" s="1"/>
  <c r="FA35" i="16"/>
  <c r="EW83" i="9"/>
  <c r="EW87" i="9" s="1"/>
  <c r="EW88" i="9" s="1"/>
  <c r="EW35" i="16"/>
  <c r="EW142" i="27" s="1"/>
  <c r="ES83" i="9"/>
  <c r="ES87" i="9" s="1"/>
  <c r="ES88" i="9" s="1"/>
  <c r="ES35" i="16"/>
  <c r="ES142" i="27" s="1"/>
  <c r="M142" i="27"/>
  <c r="M146" i="27" s="1"/>
  <c r="M182" i="27" s="1"/>
  <c r="M44" i="16"/>
  <c r="EZ83" i="9"/>
  <c r="EZ87" i="9" s="1"/>
  <c r="EZ79" i="9" s="1"/>
  <c r="EZ80" i="9" s="1"/>
  <c r="EZ35" i="16"/>
  <c r="EV83" i="9"/>
  <c r="EV87" i="9" s="1"/>
  <c r="EV79" i="9" s="1"/>
  <c r="EV80" i="9" s="1"/>
  <c r="EV35" i="16"/>
  <c r="ER83" i="9"/>
  <c r="ER87" i="9" s="1"/>
  <c r="ER79" i="9" s="1"/>
  <c r="ER80" i="9" s="1"/>
  <c r="ER35" i="16"/>
  <c r="EI88" i="9"/>
  <c r="FO97" i="9"/>
  <c r="EF79" i="9"/>
  <c r="EF80" i="9" s="1"/>
  <c r="EY83" i="9"/>
  <c r="EY87" i="9" s="1"/>
  <c r="EY88" i="9" s="1"/>
  <c r="EY35" i="16"/>
  <c r="EU83" i="9"/>
  <c r="EU87" i="9" s="1"/>
  <c r="EU88" i="9" s="1"/>
  <c r="EU35" i="16"/>
  <c r="EQ83" i="9"/>
  <c r="EQ87" i="9" s="1"/>
  <c r="EQ79" i="9" s="1"/>
  <c r="EQ80" i="9" s="1"/>
  <c r="EQ35" i="16"/>
  <c r="GA76" i="9"/>
  <c r="GA77" i="9" s="1"/>
  <c r="GB76" i="9"/>
  <c r="GB77" i="9" s="1"/>
  <c r="FX98" i="9"/>
  <c r="FW98" i="9"/>
  <c r="FB83" i="9"/>
  <c r="FB87" i="9" s="1"/>
  <c r="FB88" i="9" s="1"/>
  <c r="FB35" i="16"/>
  <c r="EX83" i="9"/>
  <c r="EX87" i="9" s="1"/>
  <c r="EX88" i="9" s="1"/>
  <c r="EX35" i="16"/>
  <c r="EX142" i="27" s="1"/>
  <c r="ET83" i="9"/>
  <c r="ET87" i="9" s="1"/>
  <c r="ET79" i="9" s="1"/>
  <c r="ET80" i="9" s="1"/>
  <c r="ET35" i="16"/>
  <c r="GN109" i="9"/>
  <c r="GK76" i="9"/>
  <c r="GK97" i="9" s="1"/>
  <c r="GR109" i="9"/>
  <c r="GG76" i="9"/>
  <c r="GG77" i="9" s="1"/>
  <c r="EV30" i="16"/>
  <c r="GM109" i="9"/>
  <c r="GS109" i="9"/>
  <c r="M99" i="9"/>
  <c r="HJ108" i="9"/>
  <c r="HJ84" i="9"/>
  <c r="HJ85" i="9" s="1"/>
  <c r="HJ86" i="9" s="1"/>
  <c r="HJ105" i="9"/>
  <c r="HJ107" i="9"/>
  <c r="HJ106" i="9"/>
  <c r="HJ71" i="9"/>
  <c r="HJ70" i="9"/>
  <c r="HJ67" i="9"/>
  <c r="HJ68" i="9" s="1"/>
  <c r="HF108" i="9"/>
  <c r="HF84" i="9"/>
  <c r="HF85" i="9" s="1"/>
  <c r="HF86" i="9" s="1"/>
  <c r="HF107" i="9"/>
  <c r="HF106" i="9"/>
  <c r="HF105" i="9"/>
  <c r="HF71" i="9"/>
  <c r="HF70" i="9"/>
  <c r="HF67" i="9"/>
  <c r="HB108" i="9"/>
  <c r="HB84" i="9"/>
  <c r="HB85" i="9" s="1"/>
  <c r="HB86" i="9" s="1"/>
  <c r="HB107" i="9"/>
  <c r="HB106" i="9"/>
  <c r="HB105" i="9"/>
  <c r="HB71" i="9"/>
  <c r="HB70" i="9"/>
  <c r="HB67" i="9"/>
  <c r="HB68" i="9" s="1"/>
  <c r="FK42" i="9"/>
  <c r="FG42" i="9"/>
  <c r="GP68" i="9"/>
  <c r="GT85" i="9"/>
  <c r="GT86" i="9" s="1"/>
  <c r="GX68" i="9"/>
  <c r="GX109" i="9"/>
  <c r="FD81" i="9"/>
  <c r="FD82" i="9" s="1"/>
  <c r="GM85" i="9"/>
  <c r="GM86" i="9" s="1"/>
  <c r="GQ69" i="9"/>
  <c r="GQ76" i="9" s="1"/>
  <c r="GQ109" i="9"/>
  <c r="GU85" i="9"/>
  <c r="GU86" i="9" s="1"/>
  <c r="GV109" i="9"/>
  <c r="FS89" i="9"/>
  <c r="FS90" i="9" s="1"/>
  <c r="HI108" i="9"/>
  <c r="HI84" i="9"/>
  <c r="HI106" i="9"/>
  <c r="HI105" i="9"/>
  <c r="HI107" i="9"/>
  <c r="HI70" i="9"/>
  <c r="HI71" i="9"/>
  <c r="HI67" i="9"/>
  <c r="HE108" i="9"/>
  <c r="HE84" i="9"/>
  <c r="HE106" i="9"/>
  <c r="HE105" i="9"/>
  <c r="HE107" i="9"/>
  <c r="HE70" i="9"/>
  <c r="HE71" i="9"/>
  <c r="HE67" i="9"/>
  <c r="HA108" i="9"/>
  <c r="HA84" i="9"/>
  <c r="HA105" i="9"/>
  <c r="HA107" i="9"/>
  <c r="HA106" i="9"/>
  <c r="HA70" i="9"/>
  <c r="HA71" i="9"/>
  <c r="HA67" i="9"/>
  <c r="FN81" i="9"/>
  <c r="FN82" i="9" s="1"/>
  <c r="GP109" i="9"/>
  <c r="GA90" i="9"/>
  <c r="P91" i="9"/>
  <c r="FO81" i="9"/>
  <c r="FO82" i="9" s="1"/>
  <c r="FI81" i="9"/>
  <c r="FI82" i="9" s="1"/>
  <c r="GN68" i="9"/>
  <c r="GN85" i="9"/>
  <c r="GN86" i="9" s="1"/>
  <c r="GV69" i="9"/>
  <c r="GV76" i="9" s="1"/>
  <c r="GV85" i="9"/>
  <c r="GV86" i="9" s="1"/>
  <c r="FK81" i="9"/>
  <c r="FK82" i="9" s="1"/>
  <c r="GO68" i="9"/>
  <c r="GS85" i="9"/>
  <c r="GS86" i="9" s="1"/>
  <c r="GW69" i="9"/>
  <c r="GW89" i="9" s="1"/>
  <c r="GW90" i="9" s="1"/>
  <c r="HH108" i="9"/>
  <c r="HH84" i="9"/>
  <c r="HH85" i="9" s="1"/>
  <c r="HH86" i="9" s="1"/>
  <c r="HH106" i="9"/>
  <c r="HH105" i="9"/>
  <c r="HH107" i="9"/>
  <c r="HH70" i="9"/>
  <c r="HH71" i="9"/>
  <c r="HH67" i="9"/>
  <c r="HD108" i="9"/>
  <c r="HD84" i="9"/>
  <c r="HD106" i="9"/>
  <c r="HD105" i="9"/>
  <c r="HD107" i="9"/>
  <c r="HD70" i="9"/>
  <c r="HD71" i="9"/>
  <c r="HD67" i="9"/>
  <c r="GZ108" i="9"/>
  <c r="GZ84" i="9"/>
  <c r="GZ85" i="9" s="1"/>
  <c r="GZ86" i="9" s="1"/>
  <c r="GZ107" i="9"/>
  <c r="GZ106" i="9"/>
  <c r="GZ105" i="9"/>
  <c r="GZ70" i="9"/>
  <c r="GZ71" i="9"/>
  <c r="GZ67" i="9"/>
  <c r="GT68" i="9"/>
  <c r="GT109" i="9"/>
  <c r="FR76" i="9"/>
  <c r="FT81" i="9"/>
  <c r="FT82" i="9" s="1"/>
  <c r="GM69" i="9"/>
  <c r="GM76" i="9" s="1"/>
  <c r="GQ85" i="9"/>
  <c r="GQ86" i="9" s="1"/>
  <c r="GU68" i="9"/>
  <c r="GU109" i="9"/>
  <c r="FL81" i="9"/>
  <c r="FL82" i="9" s="1"/>
  <c r="GW109" i="9"/>
  <c r="FV81" i="9"/>
  <c r="FV82" i="9" s="1"/>
  <c r="HG108" i="9"/>
  <c r="HG84" i="9"/>
  <c r="HG106" i="9"/>
  <c r="HG105" i="9"/>
  <c r="HG107" i="9"/>
  <c r="HG70" i="9"/>
  <c r="HG71" i="9"/>
  <c r="HG67" i="9"/>
  <c r="HC108" i="9"/>
  <c r="HC84" i="9"/>
  <c r="HC105" i="9"/>
  <c r="HC107" i="9"/>
  <c r="HC106" i="9"/>
  <c r="HC70" i="9"/>
  <c r="HC71" i="9"/>
  <c r="HC67" i="9"/>
  <c r="GY108" i="9"/>
  <c r="GY84" i="9"/>
  <c r="GY106" i="9"/>
  <c r="GY105" i="9"/>
  <c r="GY107" i="9"/>
  <c r="GY70" i="9"/>
  <c r="GY71" i="9"/>
  <c r="GY67" i="9"/>
  <c r="GY68" i="9" s="1"/>
  <c r="FS77" i="9"/>
  <c r="FS97" i="9"/>
  <c r="FC81" i="9"/>
  <c r="FC82" i="9" s="1"/>
  <c r="FZ81" i="9"/>
  <c r="FZ82" i="9" s="1"/>
  <c r="GR69" i="9"/>
  <c r="GR76" i="9" s="1"/>
  <c r="FC90" i="9"/>
  <c r="GO85" i="9"/>
  <c r="GO86" i="9" s="1"/>
  <c r="GS69" i="9"/>
  <c r="GS76" i="9" s="1"/>
  <c r="GW85" i="9"/>
  <c r="GW86" i="9" s="1"/>
  <c r="Q28" i="16"/>
  <c r="FD42" i="9"/>
  <c r="FM42" i="9"/>
  <c r="FI42" i="9"/>
  <c r="FN42" i="9"/>
  <c r="FJ42" i="9"/>
  <c r="FF42" i="9"/>
  <c r="FD45" i="9"/>
  <c r="FD33" i="16" s="1"/>
  <c r="FC45" i="9"/>
  <c r="FC33" i="16" s="1"/>
  <c r="FE45" i="9"/>
  <c r="FE33" i="16" s="1"/>
  <c r="FF45" i="9"/>
  <c r="FF33" i="16" s="1"/>
  <c r="FG45" i="9"/>
  <c r="FG33" i="16" s="1"/>
  <c r="FH45" i="9"/>
  <c r="FH33" i="16" s="1"/>
  <c r="FI45" i="9"/>
  <c r="FI33" i="16" s="1"/>
  <c r="FJ45" i="9"/>
  <c r="FJ33" i="16" s="1"/>
  <c r="FK45" i="9"/>
  <c r="FK33" i="16" s="1"/>
  <c r="FL45" i="9"/>
  <c r="FL33" i="16" s="1"/>
  <c r="FM45" i="9"/>
  <c r="FM33" i="16" s="1"/>
  <c r="FN45" i="9"/>
  <c r="FN33" i="16" s="1"/>
  <c r="R9" i="31"/>
  <c r="FO41" i="9"/>
  <c r="FO42" i="9" s="1"/>
  <c r="FP41" i="9"/>
  <c r="FQ41" i="9"/>
  <c r="FR41" i="9"/>
  <c r="FS41" i="9"/>
  <c r="FT41" i="9"/>
  <c r="FU41" i="9"/>
  <c r="FV41" i="9"/>
  <c r="FW41" i="9"/>
  <c r="FX41" i="9"/>
  <c r="FY41" i="9"/>
  <c r="FZ41" i="9"/>
  <c r="FE42" i="9"/>
  <c r="R45" i="9"/>
  <c r="R33" i="16" s="1"/>
  <c r="FO44" i="9"/>
  <c r="FO27" i="16" s="1"/>
  <c r="FO29" i="16" s="1"/>
  <c r="S15" i="19" s="1"/>
  <c r="FP44" i="9"/>
  <c r="FP27" i="16" s="1"/>
  <c r="FQ44" i="9"/>
  <c r="FQ27" i="16" s="1"/>
  <c r="FR44" i="9"/>
  <c r="FR27" i="16" s="1"/>
  <c r="FS44" i="9"/>
  <c r="FS27" i="16" s="1"/>
  <c r="FT44" i="9"/>
  <c r="FT27" i="16" s="1"/>
  <c r="FU44" i="9"/>
  <c r="FU27" i="16" s="1"/>
  <c r="FV44" i="9"/>
  <c r="FV27" i="16" s="1"/>
  <c r="FW44" i="9"/>
  <c r="FW27" i="16" s="1"/>
  <c r="FX44" i="9"/>
  <c r="FX27" i="16" s="1"/>
  <c r="FY44" i="9"/>
  <c r="FY27" i="16" s="1"/>
  <c r="FZ44" i="9"/>
  <c r="FZ27" i="16" s="1"/>
  <c r="FZ30" i="16" s="1"/>
  <c r="FZ136" i="27" s="1"/>
  <c r="FZ139" i="27" s="1"/>
  <c r="FY150" i="27" s="1"/>
  <c r="FL42" i="9"/>
  <c r="FH42" i="9"/>
  <c r="HK40" i="9"/>
  <c r="HL40" i="9"/>
  <c r="HM40" i="9"/>
  <c r="HN40" i="9"/>
  <c r="HO40" i="9"/>
  <c r="HP40" i="9"/>
  <c r="HQ40" i="9"/>
  <c r="HR40" i="9"/>
  <c r="HS40" i="9"/>
  <c r="HT40" i="9"/>
  <c r="HU40" i="9"/>
  <c r="HV40" i="9"/>
  <c r="P30" i="16"/>
  <c r="L175" i="27"/>
  <c r="L178" i="27" s="1"/>
  <c r="M177" i="27" s="1"/>
  <c r="Q29" i="16"/>
  <c r="Q90" i="46" s="1"/>
  <c r="R27" i="16"/>
  <c r="R88" i="46" s="1"/>
  <c r="T89" i="30"/>
  <c r="G46" i="27"/>
  <c r="BN89" i="30"/>
  <c r="BM78" i="30"/>
  <c r="BJ78" i="30"/>
  <c r="BK89" i="30"/>
  <c r="BT89" i="30"/>
  <c r="BS78" i="30"/>
  <c r="Y43" i="30"/>
  <c r="Y78" i="30"/>
  <c r="BQ89" i="30"/>
  <c r="BP78" i="30"/>
  <c r="AE80" i="30"/>
  <c r="AE45" i="30"/>
  <c r="AA91" i="30"/>
  <c r="P77" i="27"/>
  <c r="P74" i="46"/>
  <c r="P63" i="46" s="1"/>
  <c r="P247" i="46" s="1"/>
  <c r="N250" i="46"/>
  <c r="N251" i="46" s="1"/>
  <c r="F11" i="51"/>
  <c r="F12" i="51" s="1"/>
  <c r="P157" i="31"/>
  <c r="Q185" i="31" s="1"/>
  <c r="I310" i="31"/>
  <c r="I190" i="29" s="1"/>
  <c r="O180" i="31"/>
  <c r="O106" i="31"/>
  <c r="O107" i="31" s="1"/>
  <c r="R202" i="31"/>
  <c r="F192" i="29"/>
  <c r="P69" i="31"/>
  <c r="Q31" i="31"/>
  <c r="Q32" i="31" s="1"/>
  <c r="O84" i="27"/>
  <c r="I183" i="27"/>
  <c r="I181" i="27"/>
  <c r="O66" i="46"/>
  <c r="O67" i="46" s="1"/>
  <c r="O252" i="46" s="1"/>
  <c r="P95" i="31"/>
  <c r="P108" i="31"/>
  <c r="CV91" i="30"/>
  <c r="CU80" i="30"/>
  <c r="CP91" i="30"/>
  <c r="CO80" i="30"/>
  <c r="CL80" i="30"/>
  <c r="CM91" i="30"/>
  <c r="CS91" i="30"/>
  <c r="CR80" i="30"/>
  <c r="Q66" i="27"/>
  <c r="Q77" i="27" s="1"/>
  <c r="Q79" i="27"/>
  <c r="R64" i="27"/>
  <c r="N117" i="27"/>
  <c r="O114" i="27" s="1"/>
  <c r="Q72" i="46"/>
  <c r="Q73" i="46"/>
  <c r="K172" i="27"/>
  <c r="H45" i="27"/>
  <c r="O88" i="9"/>
  <c r="P87" i="9"/>
  <c r="P88" i="9" s="1"/>
  <c r="Q86" i="9"/>
  <c r="Q83" i="9"/>
  <c r="R85" i="9"/>
  <c r="S84" i="9"/>
  <c r="M214" i="46"/>
  <c r="L146" i="27"/>
  <c r="L182" i="27" s="1"/>
  <c r="Q144" i="27"/>
  <c r="Q170" i="27" s="1"/>
  <c r="N76" i="27"/>
  <c r="N78" i="27" s="1"/>
  <c r="P150" i="31"/>
  <c r="P151" i="31"/>
  <c r="Q184" i="31" s="1"/>
  <c r="P60" i="46"/>
  <c r="P244" i="46" s="1"/>
  <c r="P83" i="27"/>
  <c r="P84" i="27" s="1"/>
  <c r="N35" i="16"/>
  <c r="M131" i="46"/>
  <c r="M95" i="46"/>
  <c r="M98" i="46" s="1"/>
  <c r="CM69" i="30"/>
  <c r="CV58" i="30"/>
  <c r="CP58" i="30"/>
  <c r="CY58" i="30"/>
  <c r="CS58" i="30"/>
  <c r="Q91" i="31"/>
  <c r="R62" i="27"/>
  <c r="L187" i="31"/>
  <c r="K40" i="27"/>
  <c r="O136" i="31"/>
  <c r="R57" i="31"/>
  <c r="R55" i="31"/>
  <c r="R30" i="31"/>
  <c r="R56" i="31"/>
  <c r="R58" i="31"/>
  <c r="N47" i="31"/>
  <c r="O72" i="31"/>
  <c r="O237" i="46" s="1"/>
  <c r="O39" i="31"/>
  <c r="O47" i="31" s="1"/>
  <c r="O145" i="31"/>
  <c r="P183" i="31" s="1"/>
  <c r="O152" i="31"/>
  <c r="P149" i="31" s="1"/>
  <c r="R109" i="9"/>
  <c r="S107" i="9"/>
  <c r="S106" i="9"/>
  <c r="S108" i="9"/>
  <c r="Q96" i="9"/>
  <c r="S67" i="9"/>
  <c r="S105" i="9"/>
  <c r="N144" i="31"/>
  <c r="N146" i="31" s="1"/>
  <c r="O143" i="31" s="1"/>
  <c r="O158" i="31"/>
  <c r="P155" i="31" s="1"/>
  <c r="P32" i="31"/>
  <c r="M110" i="27"/>
  <c r="N106" i="27"/>
  <c r="N110" i="27" s="1"/>
  <c r="N264" i="46"/>
  <c r="Q205" i="31"/>
  <c r="Q311" i="31" s="1"/>
  <c r="Q191" i="29" s="1"/>
  <c r="P235" i="46"/>
  <c r="R67" i="31"/>
  <c r="Q71" i="31"/>
  <c r="Q70" i="31"/>
  <c r="P156" i="31"/>
  <c r="N166" i="27"/>
  <c r="O163" i="27" s="1"/>
  <c r="R97" i="27"/>
  <c r="R98" i="27" s="1"/>
  <c r="S196" i="31" s="1"/>
  <c r="S195" i="31"/>
  <c r="S55" i="46"/>
  <c r="S90" i="27"/>
  <c r="S91" i="27" s="1"/>
  <c r="S93" i="27" s="1"/>
  <c r="T195" i="31" s="1"/>
  <c r="S61" i="27"/>
  <c r="S63" i="27" s="1"/>
  <c r="Q182" i="31"/>
  <c r="M139" i="31"/>
  <c r="R70" i="46"/>
  <c r="R61" i="46"/>
  <c r="R245" i="46" s="1"/>
  <c r="R56" i="46"/>
  <c r="O164" i="27"/>
  <c r="O165" i="27"/>
  <c r="P93" i="46"/>
  <c r="P141" i="27"/>
  <c r="P116" i="27"/>
  <c r="O115" i="27"/>
  <c r="Q76" i="46"/>
  <c r="Q65" i="46" s="1"/>
  <c r="Q249" i="46" s="1"/>
  <c r="Q75" i="46"/>
  <c r="Q64" i="46" s="1"/>
  <c r="Q248" i="46" s="1"/>
  <c r="Q99" i="27"/>
  <c r="R96" i="27" s="1"/>
  <c r="P107" i="27"/>
  <c r="M149" i="27"/>
  <c r="L42" i="27"/>
  <c r="O106" i="27"/>
  <c r="N98" i="9"/>
  <c r="N124" i="46"/>
  <c r="N122" i="46" s="1"/>
  <c r="Z56" i="30"/>
  <c r="R34" i="31"/>
  <c r="R33" i="31"/>
  <c r="Q138" i="31"/>
  <c r="Q137" i="31"/>
  <c r="Q181" i="31"/>
  <c r="R90" i="31"/>
  <c r="R92" i="31" s="1"/>
  <c r="R93" i="31" s="1"/>
  <c r="Q126" i="31"/>
  <c r="Q127" i="31" s="1"/>
  <c r="R203" i="31" s="1"/>
  <c r="P128" i="31"/>
  <c r="Q125" i="31" s="1"/>
  <c r="K189" i="31"/>
  <c r="R119" i="31"/>
  <c r="R120" i="31" s="1"/>
  <c r="R122" i="31" s="1"/>
  <c r="S8" i="31"/>
  <c r="L174" i="31"/>
  <c r="BK67" i="30"/>
  <c r="BT56" i="30"/>
  <c r="BN56" i="30"/>
  <c r="AQ21" i="30"/>
  <c r="Z22" i="30"/>
  <c r="BQ56" i="30"/>
  <c r="BW56" i="30"/>
  <c r="Y67" i="30"/>
  <c r="S71" i="9"/>
  <c r="P76" i="9"/>
  <c r="P77" i="9" s="1"/>
  <c r="O77" i="9"/>
  <c r="O124" i="46"/>
  <c r="O122" i="46" s="1"/>
  <c r="O98" i="9"/>
  <c r="S70" i="9"/>
  <c r="S113" i="9" s="1"/>
  <c r="Q69" i="9"/>
  <c r="Q89" i="9" s="1"/>
  <c r="Q90" i="9" s="1"/>
  <c r="Q145" i="27" s="1"/>
  <c r="Q176" i="27" s="1"/>
  <c r="R68" i="9"/>
  <c r="S44" i="9"/>
  <c r="S41" i="9"/>
  <c r="FQ97" i="9" l="1"/>
  <c r="IM184" i="27"/>
  <c r="IN181" i="27" s="1"/>
  <c r="P115" i="19"/>
  <c r="Q81" i="60"/>
  <c r="GD76" i="9"/>
  <c r="GD89" i="9"/>
  <c r="GD90" i="9" s="1"/>
  <c r="CG23" i="56"/>
  <c r="CG33" i="56"/>
  <c r="FC30" i="16"/>
  <c r="FC136" i="27" s="1"/>
  <c r="FC139" i="27" s="1"/>
  <c r="FB150" i="27" s="1"/>
  <c r="FC152" i="27" s="1"/>
  <c r="FD152" i="27" s="1"/>
  <c r="FE152" i="27" s="1"/>
  <c r="FF152" i="27" s="1"/>
  <c r="V89" i="56"/>
  <c r="ER85" i="27"/>
  <c r="ES82" i="27" s="1"/>
  <c r="ES85" i="27" s="1"/>
  <c r="ET82" i="27" s="1"/>
  <c r="ET85" i="27" s="1"/>
  <c r="EU82" i="27" s="1"/>
  <c r="EU85" i="27" s="1"/>
  <c r="EV82" i="27" s="1"/>
  <c r="EV85" i="27" s="1"/>
  <c r="EW82" i="27" s="1"/>
  <c r="EW85" i="27" s="1"/>
  <c r="EX82" i="27" s="1"/>
  <c r="EX85" i="27" s="1"/>
  <c r="EY82" i="27" s="1"/>
  <c r="EY85" i="27" s="1"/>
  <c r="EZ82" i="27" s="1"/>
  <c r="EZ85" i="27" s="1"/>
  <c r="FA82" i="27" s="1"/>
  <c r="FA85" i="27" s="1"/>
  <c r="FB82" i="27" s="1"/>
  <c r="FB85" i="27" s="1"/>
  <c r="X94" i="29"/>
  <c r="X109" i="29" s="1"/>
  <c r="V109" i="29"/>
  <c r="FU97" i="9"/>
  <c r="FU106" i="27" s="1"/>
  <c r="FU110" i="27" s="1"/>
  <c r="AU125" i="9"/>
  <c r="HU117" i="9"/>
  <c r="HU119" i="9" s="1"/>
  <c r="HU121" i="9" s="1"/>
  <c r="HQ117" i="9"/>
  <c r="HQ119" i="9" s="1"/>
  <c r="HQ121" i="9" s="1"/>
  <c r="HT117" i="9"/>
  <c r="HT119" i="9" s="1"/>
  <c r="HT121" i="9" s="1"/>
  <c r="HP117" i="9"/>
  <c r="HP119" i="9" s="1"/>
  <c r="HP121" i="9" s="1"/>
  <c r="HL117" i="9"/>
  <c r="HL119" i="9" s="1"/>
  <c r="HL121" i="9" s="1"/>
  <c r="HS117" i="9"/>
  <c r="HS119" i="9" s="1"/>
  <c r="HS121" i="9" s="1"/>
  <c r="HO117" i="9"/>
  <c r="HO119" i="9" s="1"/>
  <c r="HO121" i="9" s="1"/>
  <c r="HK117" i="9"/>
  <c r="HK119" i="9" s="1"/>
  <c r="HK121" i="9" s="1"/>
  <c r="HR117" i="9"/>
  <c r="HR119" i="9" s="1"/>
  <c r="HR121" i="9" s="1"/>
  <c r="HN117" i="9"/>
  <c r="HN119" i="9" s="1"/>
  <c r="HN121" i="9" s="1"/>
  <c r="HM117" i="9"/>
  <c r="HM119" i="9" s="1"/>
  <c r="HM121" i="9" s="1"/>
  <c r="HV117" i="9"/>
  <c r="HV119" i="9" s="1"/>
  <c r="HV121" i="9" s="1"/>
  <c r="L8" i="23"/>
  <c r="M29" i="46" s="1"/>
  <c r="M30" i="46" s="1"/>
  <c r="IP177" i="27"/>
  <c r="IP178" i="27" s="1"/>
  <c r="IQ175" i="27" s="1"/>
  <c r="GI97" i="9"/>
  <c r="GI98" i="9" s="1"/>
  <c r="P21" i="19"/>
  <c r="FO28" i="16"/>
  <c r="FO30" i="16" s="1"/>
  <c r="FO136" i="27" s="1"/>
  <c r="FO139" i="27" s="1"/>
  <c r="FN150" i="27" s="1"/>
  <c r="FO152" i="27" s="1"/>
  <c r="FP152" i="27" s="1"/>
  <c r="FQ152" i="27" s="1"/>
  <c r="O88" i="60"/>
  <c r="P22" i="19"/>
  <c r="M154" i="27"/>
  <c r="O89" i="60"/>
  <c r="Q82" i="60"/>
  <c r="EM183" i="27"/>
  <c r="ER142" i="27"/>
  <c r="ER146" i="27" s="1"/>
  <c r="ER182" i="27" s="1"/>
  <c r="ER37" i="16"/>
  <c r="ER36" i="16"/>
  <c r="EZ142" i="27"/>
  <c r="EZ146" i="27" s="1"/>
  <c r="EZ36" i="16"/>
  <c r="EZ37" i="16"/>
  <c r="FA142" i="27"/>
  <c r="FA146" i="27" s="1"/>
  <c r="FA182" i="27" s="1"/>
  <c r="FA37" i="16"/>
  <c r="FA36" i="16"/>
  <c r="EX37" i="16"/>
  <c r="M37" i="16"/>
  <c r="ES37" i="16"/>
  <c r="ET142" i="27"/>
  <c r="ET146" i="27" s="1"/>
  <c r="ET182" i="27" s="1"/>
  <c r="ET37" i="16"/>
  <c r="ET36" i="16"/>
  <c r="FB142" i="27"/>
  <c r="FB146" i="27" s="1"/>
  <c r="FB37" i="16"/>
  <c r="FB36" i="16"/>
  <c r="EU142" i="27"/>
  <c r="EU146" i="27" s="1"/>
  <c r="EU182" i="27" s="1"/>
  <c r="EU37" i="16"/>
  <c r="EU36" i="16"/>
  <c r="EW36" i="16"/>
  <c r="EV142" i="27"/>
  <c r="EV146" i="27" s="1"/>
  <c r="EV182" i="27" s="1"/>
  <c r="EV37" i="16"/>
  <c r="EV36" i="16"/>
  <c r="EW37" i="16"/>
  <c r="Q89" i="46"/>
  <c r="EQ37" i="16"/>
  <c r="EQ36" i="16"/>
  <c r="EY142" i="27"/>
  <c r="EY146" i="27" s="1"/>
  <c r="EY182" i="27" s="1"/>
  <c r="EY37" i="16"/>
  <c r="EY36" i="16"/>
  <c r="EX36" i="16"/>
  <c r="M36" i="16"/>
  <c r="ES36" i="16"/>
  <c r="FY77" i="9"/>
  <c r="FY81" i="9" s="1"/>
  <c r="FY82" i="9" s="1"/>
  <c r="IQ85" i="27"/>
  <c r="IR82" i="27" s="1"/>
  <c r="FQ67" i="27"/>
  <c r="FQ83" i="27" s="1"/>
  <c r="FR84" i="27" s="1"/>
  <c r="FX67" i="27"/>
  <c r="FX83" i="27" s="1"/>
  <c r="FY84" i="27" s="1"/>
  <c r="FT67" i="27"/>
  <c r="FT83" i="27" s="1"/>
  <c r="FU84" i="27" s="1"/>
  <c r="FZ67" i="27"/>
  <c r="FZ83" i="27" s="1"/>
  <c r="GA84" i="27" s="1"/>
  <c r="FR67" i="27"/>
  <c r="FR83" i="27" s="1"/>
  <c r="FS84" i="27" s="1"/>
  <c r="GG67" i="27"/>
  <c r="GG83" i="27" s="1"/>
  <c r="GH84" i="27" s="1"/>
  <c r="GH67" i="27"/>
  <c r="GH83" i="27" s="1"/>
  <c r="GI84" i="27" s="1"/>
  <c r="GJ67" i="27"/>
  <c r="GJ83" i="27" s="1"/>
  <c r="GK84" i="27" s="1"/>
  <c r="FS67" i="27"/>
  <c r="FS83" i="27" s="1"/>
  <c r="FT84" i="27" s="1"/>
  <c r="GD67" i="27"/>
  <c r="GD83" i="27" s="1"/>
  <c r="GE84" i="27" s="1"/>
  <c r="GL67" i="27"/>
  <c r="GL83" i="27" s="1"/>
  <c r="GM84" i="27" s="1"/>
  <c r="GF67" i="27"/>
  <c r="GF83" i="27" s="1"/>
  <c r="GG84" i="27" s="1"/>
  <c r="FP67" i="27"/>
  <c r="FP83" i="27" s="1"/>
  <c r="FQ84" i="27" s="1"/>
  <c r="FY67" i="27"/>
  <c r="FY83" i="27" s="1"/>
  <c r="FZ84" i="27" s="1"/>
  <c r="FW67" i="27"/>
  <c r="FW83" i="27" s="1"/>
  <c r="FX84" i="27" s="1"/>
  <c r="GC67" i="27"/>
  <c r="GC83" i="27" s="1"/>
  <c r="GD84" i="27" s="1"/>
  <c r="GB67" i="27"/>
  <c r="GB83" i="27" s="1"/>
  <c r="GC84" i="27" s="1"/>
  <c r="FU67" i="27"/>
  <c r="FU83" i="27" s="1"/>
  <c r="FV84" i="27" s="1"/>
  <c r="FV67" i="27"/>
  <c r="FV83" i="27" s="1"/>
  <c r="FW84" i="27" s="1"/>
  <c r="GE67" i="27"/>
  <c r="GE83" i="27" s="1"/>
  <c r="GF84" i="27" s="1"/>
  <c r="GK67" i="27"/>
  <c r="GK83" i="27" s="1"/>
  <c r="GL84" i="27" s="1"/>
  <c r="GI67" i="27"/>
  <c r="GI83" i="27" s="1"/>
  <c r="GJ84" i="27" s="1"/>
  <c r="L82" i="27"/>
  <c r="GF76" i="9"/>
  <c r="GF97" i="9" s="1"/>
  <c r="GF89" i="9"/>
  <c r="GF90" i="9" s="1"/>
  <c r="FP110" i="27"/>
  <c r="EX146" i="27"/>
  <c r="EX182" i="27" s="1"/>
  <c r="IT121" i="27"/>
  <c r="GS77" i="27"/>
  <c r="GT78" i="27" s="1"/>
  <c r="GN96" i="9"/>
  <c r="GN57" i="27" s="1"/>
  <c r="GQ96" i="9"/>
  <c r="GQ57" i="27" s="1"/>
  <c r="GS96" i="9"/>
  <c r="GS57" i="27" s="1"/>
  <c r="GR96" i="9"/>
  <c r="GR57" i="27" s="1"/>
  <c r="GD110" i="9"/>
  <c r="GE110" i="9"/>
  <c r="GL110" i="9"/>
  <c r="GK110" i="9"/>
  <c r="GF110" i="9"/>
  <c r="GI110" i="9"/>
  <c r="GW96" i="9"/>
  <c r="GW57" i="27" s="1"/>
  <c r="GU96" i="9"/>
  <c r="GU57" i="27" s="1"/>
  <c r="GT96" i="9"/>
  <c r="GT57" i="27" s="1"/>
  <c r="GP96" i="9"/>
  <c r="GP57" i="27" s="1"/>
  <c r="GV96" i="9"/>
  <c r="GV57" i="27" s="1"/>
  <c r="GX96" i="9"/>
  <c r="GX57" i="27" s="1"/>
  <c r="GM96" i="9"/>
  <c r="GO96" i="9"/>
  <c r="GO57" i="27" s="1"/>
  <c r="GA57" i="27"/>
  <c r="GA67" i="27" s="1"/>
  <c r="T10" i="19"/>
  <c r="S57" i="27" s="1"/>
  <c r="S68" i="27" s="1"/>
  <c r="GC110" i="9"/>
  <c r="GG110" i="9"/>
  <c r="GB110" i="9"/>
  <c r="GH110" i="9"/>
  <c r="GA110" i="9"/>
  <c r="GJ110" i="9"/>
  <c r="R11" i="19"/>
  <c r="Q43" i="60" s="1"/>
  <c r="Q44" i="60" s="1"/>
  <c r="FD98" i="9"/>
  <c r="R12" i="19" s="1"/>
  <c r="Q116" i="60" s="1"/>
  <c r="O72" i="60"/>
  <c r="O73" i="60" s="1"/>
  <c r="R128" i="27"/>
  <c r="R129" i="27" s="1"/>
  <c r="S126" i="27" s="1"/>
  <c r="EW146" i="27"/>
  <c r="EW182" i="27" s="1"/>
  <c r="DY152" i="27"/>
  <c r="CR152" i="27"/>
  <c r="EU152" i="27"/>
  <c r="EJ152" i="27"/>
  <c r="DC152" i="27"/>
  <c r="DN152" i="27"/>
  <c r="CG152" i="27"/>
  <c r="EP183" i="27"/>
  <c r="EK182" i="27"/>
  <c r="IQ145" i="27"/>
  <c r="GE89" i="9"/>
  <c r="GE90" i="9" s="1"/>
  <c r="GE97" i="9"/>
  <c r="GE98" i="9" s="1"/>
  <c r="EJ183" i="27"/>
  <c r="FK106" i="27"/>
  <c r="FK110" i="27" s="1"/>
  <c r="GX121" i="27"/>
  <c r="GY122" i="27" s="1"/>
  <c r="FN145" i="27"/>
  <c r="FN176" i="27" s="1"/>
  <c r="FJ145" i="27"/>
  <c r="FJ176" i="27" s="1"/>
  <c r="FF145" i="27"/>
  <c r="FF176" i="27" s="1"/>
  <c r="IU109" i="27"/>
  <c r="U169" i="31" s="1"/>
  <c r="FB177" i="27"/>
  <c r="FC83" i="19" s="1"/>
  <c r="Q83" i="19" s="1"/>
  <c r="FG145" i="27"/>
  <c r="FG176" i="27" s="1"/>
  <c r="FM145" i="27"/>
  <c r="FM176" i="27" s="1"/>
  <c r="FI145" i="27"/>
  <c r="FI176" i="27" s="1"/>
  <c r="FE145" i="27"/>
  <c r="FE176" i="27" s="1"/>
  <c r="IQ176" i="27"/>
  <c r="FK145" i="27"/>
  <c r="FK176" i="27" s="1"/>
  <c r="FD145" i="27"/>
  <c r="FD176" i="27" s="1"/>
  <c r="FL145" i="27"/>
  <c r="FL176" i="27" s="1"/>
  <c r="FH145" i="27"/>
  <c r="FH176" i="27" s="1"/>
  <c r="FC145" i="27"/>
  <c r="FC176" i="27" s="1"/>
  <c r="ES146" i="27"/>
  <c r="ES182" i="27" s="1"/>
  <c r="GR121" i="27"/>
  <c r="GS122" i="27" s="1"/>
  <c r="GT84" i="19" s="1"/>
  <c r="GR77" i="27"/>
  <c r="GS78" i="27" s="1"/>
  <c r="GU121" i="27"/>
  <c r="GV122" i="27" s="1"/>
  <c r="GW84" i="19" s="1"/>
  <c r="GO121" i="27"/>
  <c r="GP122" i="27" s="1"/>
  <c r="GB129" i="27"/>
  <c r="GC126" i="27" s="1"/>
  <c r="GC129" i="27" s="1"/>
  <c r="GD126" i="27" s="1"/>
  <c r="GD129" i="27" s="1"/>
  <c r="GE126" i="27" s="1"/>
  <c r="GE129" i="27" s="1"/>
  <c r="GF126" i="27" s="1"/>
  <c r="GF129" i="27" s="1"/>
  <c r="GG126" i="27" s="1"/>
  <c r="GG129" i="27" s="1"/>
  <c r="GH126" i="27" s="1"/>
  <c r="GH129" i="27" s="1"/>
  <c r="GI126" i="27" s="1"/>
  <c r="GI129" i="27" s="1"/>
  <c r="GJ126" i="27" s="1"/>
  <c r="GJ129" i="27" s="1"/>
  <c r="GK126" i="27" s="1"/>
  <c r="GK129" i="27" s="1"/>
  <c r="GL126" i="27" s="1"/>
  <c r="GL129" i="27" s="1"/>
  <c r="GM126" i="27" s="1"/>
  <c r="GM129" i="27" s="1"/>
  <c r="GN126" i="27" s="1"/>
  <c r="Q68" i="60"/>
  <c r="Q71" i="60" s="1"/>
  <c r="T66" i="60"/>
  <c r="U203" i="60" s="1"/>
  <c r="IU108" i="27"/>
  <c r="U168" i="31" s="1"/>
  <c r="P87" i="60"/>
  <c r="FC117" i="27"/>
  <c r="FD114" i="27" s="1"/>
  <c r="FD117" i="27" s="1"/>
  <c r="FE114" i="27" s="1"/>
  <c r="FE117" i="27" s="1"/>
  <c r="FF114" i="27" s="1"/>
  <c r="FF117" i="27" s="1"/>
  <c r="FG114" i="27" s="1"/>
  <c r="FG117" i="27" s="1"/>
  <c r="FH114" i="27" s="1"/>
  <c r="FH117" i="27" s="1"/>
  <c r="FI114" i="27" s="1"/>
  <c r="FI117" i="27" s="1"/>
  <c r="FJ114" i="27" s="1"/>
  <c r="FJ117" i="27" s="1"/>
  <c r="FK114" i="27" s="1"/>
  <c r="FK117" i="27" s="1"/>
  <c r="FL114" i="27" s="1"/>
  <c r="FL117" i="27" s="1"/>
  <c r="FM114" i="27" s="1"/>
  <c r="FM117" i="27" s="1"/>
  <c r="FN114" i="27" s="1"/>
  <c r="FN117" i="27" s="1"/>
  <c r="FO114" i="27" s="1"/>
  <c r="S69" i="60"/>
  <c r="T206" i="60" s="1"/>
  <c r="GZ108" i="27"/>
  <c r="GZ113" i="9"/>
  <c r="HD108" i="27"/>
  <c r="HD113" i="9"/>
  <c r="HH108" i="27"/>
  <c r="HH113" i="9"/>
  <c r="Q115" i="19"/>
  <c r="P116" i="60"/>
  <c r="S70" i="60"/>
  <c r="T207" i="60" s="1"/>
  <c r="GQ112" i="9"/>
  <c r="GW112" i="9"/>
  <c r="T203" i="60"/>
  <c r="S65" i="60"/>
  <c r="GF112" i="9"/>
  <c r="S202" i="60"/>
  <c r="S204" i="60" s="1"/>
  <c r="R67" i="60"/>
  <c r="GH112" i="9"/>
  <c r="R109" i="19"/>
  <c r="Q114" i="46" s="1"/>
  <c r="P109" i="60"/>
  <c r="GR112" i="9"/>
  <c r="O209" i="60"/>
  <c r="O210" i="60"/>
  <c r="O36" i="60"/>
  <c r="GC112" i="9"/>
  <c r="GM112" i="9"/>
  <c r="Q205" i="60"/>
  <c r="Q208" i="60" s="1"/>
  <c r="P71" i="60"/>
  <c r="GE112" i="9"/>
  <c r="R232" i="46"/>
  <c r="R191" i="60"/>
  <c r="E199" i="46"/>
  <c r="E215" i="46" s="1"/>
  <c r="E159" i="46" s="1"/>
  <c r="E217" i="60"/>
  <c r="E224" i="60" s="1"/>
  <c r="H197" i="46"/>
  <c r="H215" i="60"/>
  <c r="S109" i="27"/>
  <c r="S127" i="27" s="1"/>
  <c r="S114" i="9"/>
  <c r="Q235" i="46"/>
  <c r="Q194" i="60"/>
  <c r="P198" i="46"/>
  <c r="P216" i="60"/>
  <c r="GY109" i="27"/>
  <c r="GY127" i="27" s="1"/>
  <c r="GY114" i="9"/>
  <c r="HC109" i="27"/>
  <c r="HC127" i="27" s="1"/>
  <c r="HD128" i="27" s="1"/>
  <c r="HE84" i="19" s="1"/>
  <c r="HC114" i="9"/>
  <c r="HG109" i="27"/>
  <c r="HG127" i="27" s="1"/>
  <c r="HH128" i="27" s="1"/>
  <c r="HG114" i="9"/>
  <c r="HA109" i="27"/>
  <c r="HA127" i="27" s="1"/>
  <c r="HB128" i="27" s="1"/>
  <c r="HA114" i="9"/>
  <c r="HE109" i="27"/>
  <c r="HE127" i="27" s="1"/>
  <c r="HF128" i="27" s="1"/>
  <c r="HG84" i="19" s="1"/>
  <c r="HE114" i="9"/>
  <c r="HI109" i="27"/>
  <c r="HI127" i="27" s="1"/>
  <c r="HJ128" i="27" s="1"/>
  <c r="HK84" i="19" s="1"/>
  <c r="HI114" i="9"/>
  <c r="HB108" i="27"/>
  <c r="HB113" i="9"/>
  <c r="HF108" i="27"/>
  <c r="HF113" i="9"/>
  <c r="HJ108" i="27"/>
  <c r="HJ113" i="9"/>
  <c r="GS112" i="9"/>
  <c r="GV112" i="9"/>
  <c r="GD112" i="9"/>
  <c r="K213" i="46"/>
  <c r="K229" i="60"/>
  <c r="Q236" i="46"/>
  <c r="Q195" i="60"/>
  <c r="P234" i="46"/>
  <c r="P193" i="60"/>
  <c r="P196" i="60" s="1"/>
  <c r="GY108" i="27"/>
  <c r="GY113" i="9"/>
  <c r="HC108" i="27"/>
  <c r="HC113" i="9"/>
  <c r="HG108" i="27"/>
  <c r="HG113" i="9"/>
  <c r="GZ109" i="27"/>
  <c r="GZ127" i="27" s="1"/>
  <c r="HA128" i="27" s="1"/>
  <c r="HB84" i="19" s="1"/>
  <c r="GZ114" i="9"/>
  <c r="HD109" i="27"/>
  <c r="HD127" i="27" s="1"/>
  <c r="HE128" i="27" s="1"/>
  <c r="HD114" i="9"/>
  <c r="HH109" i="27"/>
  <c r="HH127" i="27" s="1"/>
  <c r="HI128" i="27" s="1"/>
  <c r="HJ84" i="19" s="1"/>
  <c r="HH114" i="9"/>
  <c r="HA108" i="27"/>
  <c r="HA113" i="9"/>
  <c r="HE108" i="27"/>
  <c r="HE113" i="9"/>
  <c r="HI108" i="27"/>
  <c r="HI113" i="9"/>
  <c r="HB109" i="27"/>
  <c r="HB127" i="27" s="1"/>
  <c r="HC128" i="27" s="1"/>
  <c r="HD84" i="19" s="1"/>
  <c r="HB114" i="9"/>
  <c r="HF109" i="27"/>
  <c r="HF127" i="27" s="1"/>
  <c r="HG128" i="27" s="1"/>
  <c r="HH84" i="19" s="1"/>
  <c r="HF114" i="9"/>
  <c r="HJ109" i="27"/>
  <c r="HJ127" i="27" s="1"/>
  <c r="HK128" i="27" s="1"/>
  <c r="HJ114" i="9"/>
  <c r="GL112" i="9"/>
  <c r="Q112" i="9"/>
  <c r="GJ112" i="9"/>
  <c r="GI112" i="9"/>
  <c r="FZ106" i="27"/>
  <c r="FZ110" i="27" s="1"/>
  <c r="GO77" i="27"/>
  <c r="GP78" i="27" s="1"/>
  <c r="GJ89" i="9"/>
  <c r="GJ90" i="9" s="1"/>
  <c r="GI89" i="9"/>
  <c r="GI90" i="9" s="1"/>
  <c r="GH89" i="9"/>
  <c r="GH90" i="9" s="1"/>
  <c r="L41" i="16"/>
  <c r="O151" i="27"/>
  <c r="IR116" i="27"/>
  <c r="R170" i="31" s="1"/>
  <c r="Q123" i="27"/>
  <c r="R120" i="27" s="1"/>
  <c r="FD84" i="19"/>
  <c r="R84" i="19" s="1"/>
  <c r="P136" i="27"/>
  <c r="P139" i="27" s="1"/>
  <c r="O150" i="27" s="1"/>
  <c r="GJ77" i="9"/>
  <c r="GJ81" i="9" s="1"/>
  <c r="GJ82" i="9" s="1"/>
  <c r="GL76" i="9"/>
  <c r="GL77" i="9" s="1"/>
  <c r="GL89" i="9"/>
  <c r="GL90" i="9" s="1"/>
  <c r="GC97" i="9"/>
  <c r="GC98" i="9" s="1"/>
  <c r="IS129" i="27"/>
  <c r="IT126" i="27" s="1"/>
  <c r="S172" i="31"/>
  <c r="IS123" i="27"/>
  <c r="IT120" i="27" s="1"/>
  <c r="S171" i="31"/>
  <c r="GC89" i="9"/>
  <c r="GC90" i="9" s="1"/>
  <c r="GH76" i="9"/>
  <c r="GH97" i="9" s="1"/>
  <c r="Y57" i="56"/>
  <c r="Y33" i="56"/>
  <c r="Y23" i="56"/>
  <c r="AX21" i="56"/>
  <c r="AX31" i="56"/>
  <c r="AX35" i="56" s="1"/>
  <c r="AW25" i="56"/>
  <c r="BJ79" i="56"/>
  <c r="BJ44" i="56"/>
  <c r="BK90" i="56"/>
  <c r="BK68" i="56"/>
  <c r="CV32" i="56"/>
  <c r="CV22" i="56"/>
  <c r="AA56" i="56"/>
  <c r="AA32" i="56"/>
  <c r="AA22" i="56"/>
  <c r="AW77" i="56"/>
  <c r="AW81" i="56" s="1"/>
  <c r="AW59" i="56"/>
  <c r="AX55" i="56"/>
  <c r="AW42" i="56"/>
  <c r="AW46" i="56" s="1"/>
  <c r="AX88" i="56"/>
  <c r="AX92" i="56" s="1"/>
  <c r="BY89" i="56"/>
  <c r="BX78" i="56"/>
  <c r="BX43" i="56"/>
  <c r="BY56" i="56"/>
  <c r="CB56" i="56"/>
  <c r="CA43" i="56"/>
  <c r="CA78" i="56"/>
  <c r="CB89" i="56"/>
  <c r="U21" i="56"/>
  <c r="U55" i="56"/>
  <c r="U31" i="56"/>
  <c r="U35" i="56" s="1"/>
  <c r="T25" i="56"/>
  <c r="BA88" i="56"/>
  <c r="BA92" i="56" s="1"/>
  <c r="AZ59" i="56"/>
  <c r="AZ77" i="56"/>
  <c r="AZ81" i="56" s="1"/>
  <c r="BA55" i="56"/>
  <c r="AZ42" i="56"/>
  <c r="AZ46" i="56" s="1"/>
  <c r="X79" i="56"/>
  <c r="X44" i="56"/>
  <c r="Y68" i="56"/>
  <c r="BW57" i="56"/>
  <c r="AU88" i="56"/>
  <c r="AT77" i="56"/>
  <c r="AT81" i="56" s="1"/>
  <c r="AT59" i="56"/>
  <c r="AT42" i="56"/>
  <c r="AT46" i="56" s="1"/>
  <c r="AU66" i="56"/>
  <c r="AU70" i="56" s="1"/>
  <c r="T90" i="56"/>
  <c r="AQ92" i="56"/>
  <c r="P88" i="56"/>
  <c r="P92" i="56" s="1"/>
  <c r="BP44" i="56"/>
  <c r="BQ57" i="56"/>
  <c r="BQ90" i="56"/>
  <c r="BP79" i="56"/>
  <c r="R121" i="27"/>
  <c r="BG55" i="56"/>
  <c r="T59" i="56"/>
  <c r="T42" i="56"/>
  <c r="T46" i="56" s="1"/>
  <c r="U66" i="56"/>
  <c r="U70" i="56" s="1"/>
  <c r="T77" i="56"/>
  <c r="T81" i="56" s="1"/>
  <c r="BC77" i="56"/>
  <c r="BC81" i="56" s="1"/>
  <c r="BD88" i="56"/>
  <c r="BD92" i="56" s="1"/>
  <c r="BC42" i="56"/>
  <c r="BC46" i="56" s="1"/>
  <c r="BC59" i="56"/>
  <c r="BD55" i="56"/>
  <c r="BU78" i="56"/>
  <c r="BU43" i="56"/>
  <c r="BV89" i="56"/>
  <c r="BV56" i="56"/>
  <c r="BW67" i="56" s="1"/>
  <c r="Z43" i="56"/>
  <c r="AA67" i="56"/>
  <c r="CE56" i="56"/>
  <c r="Z78" i="56"/>
  <c r="BS67" i="56"/>
  <c r="BS89" i="56"/>
  <c r="BR78" i="56"/>
  <c r="BR43" i="56"/>
  <c r="BS44" i="56"/>
  <c r="BS79" i="56"/>
  <c r="BT57" i="56"/>
  <c r="BT90" i="56"/>
  <c r="BN90" i="56"/>
  <c r="BM44" i="56"/>
  <c r="BM79" i="56"/>
  <c r="BN57" i="56"/>
  <c r="EZ88" i="9"/>
  <c r="EW79" i="9"/>
  <c r="EW80" i="9" s="1"/>
  <c r="DG184" i="27"/>
  <c r="DH181" i="27" s="1"/>
  <c r="DH184" i="27" s="1"/>
  <c r="DI181" i="27" s="1"/>
  <c r="DI184" i="27" s="1"/>
  <c r="DJ181" i="27" s="1"/>
  <c r="DJ184" i="27" s="1"/>
  <c r="DK181" i="27" s="1"/>
  <c r="DK184" i="27" s="1"/>
  <c r="DL181" i="27" s="1"/>
  <c r="DL184" i="27" s="1"/>
  <c r="DM181" i="27" s="1"/>
  <c r="DM184" i="27" s="1"/>
  <c r="DN181" i="27" s="1"/>
  <c r="DN184" i="27" s="1"/>
  <c r="DO181" i="27" s="1"/>
  <c r="DO184" i="27" s="1"/>
  <c r="DP181" i="27" s="1"/>
  <c r="DP184" i="27" s="1"/>
  <c r="DQ181" i="27" s="1"/>
  <c r="DQ184" i="27" s="1"/>
  <c r="DR181" i="27" s="1"/>
  <c r="DR184" i="27" s="1"/>
  <c r="DS181" i="27" s="1"/>
  <c r="GC107" i="27"/>
  <c r="EY79" i="9"/>
  <c r="EY80" i="9" s="1"/>
  <c r="GQ77" i="27"/>
  <c r="GR78" i="27" s="1"/>
  <c r="GE107" i="27"/>
  <c r="HV61" i="27"/>
  <c r="HV64" i="27" s="1"/>
  <c r="GK98" i="9"/>
  <c r="GK106" i="27"/>
  <c r="GK110" i="27" s="1"/>
  <c r="HU61" i="27"/>
  <c r="HU64" i="27" s="1"/>
  <c r="HM61" i="27"/>
  <c r="HM64" i="27" s="1"/>
  <c r="GT69" i="9"/>
  <c r="GT76" i="9" s="1"/>
  <c r="GT77" i="9" s="1"/>
  <c r="GO69" i="9"/>
  <c r="GO107" i="27" s="1"/>
  <c r="GJ98" i="9"/>
  <c r="GJ106" i="27"/>
  <c r="EV136" i="27"/>
  <c r="P126" i="46"/>
  <c r="IP136" i="27"/>
  <c r="GJ107" i="27"/>
  <c r="GQ107" i="27"/>
  <c r="HC62" i="27"/>
  <c r="GM107" i="27"/>
  <c r="FD84" i="27"/>
  <c r="IR83" i="27"/>
  <c r="FZ115" i="27"/>
  <c r="AQ42" i="30"/>
  <c r="AQ46" i="30" s="1"/>
  <c r="AQ35" i="30"/>
  <c r="HD62" i="27"/>
  <c r="GN77" i="27"/>
  <c r="GO78" i="27" s="1"/>
  <c r="AT71" i="27"/>
  <c r="AU82" i="19" s="1"/>
  <c r="BA43" i="30"/>
  <c r="EE146" i="27"/>
  <c r="IP142" i="27"/>
  <c r="HF62" i="27"/>
  <c r="HN61" i="27"/>
  <c r="HN64" i="27" s="1"/>
  <c r="HQ61" i="27"/>
  <c r="HQ64" i="27" s="1"/>
  <c r="HT61" i="27"/>
  <c r="HT64" i="27" s="1"/>
  <c r="HP61" i="27"/>
  <c r="HP64" i="27" s="1"/>
  <c r="HL61" i="27"/>
  <c r="HL64" i="27" s="1"/>
  <c r="FS98" i="9"/>
  <c r="FS106" i="27"/>
  <c r="FS110" i="27" s="1"/>
  <c r="FY98" i="9"/>
  <c r="FY106" i="27"/>
  <c r="FY110" i="27" s="1"/>
  <c r="ER88" i="9"/>
  <c r="FA79" i="9"/>
  <c r="FA80" i="9" s="1"/>
  <c r="FU98" i="9"/>
  <c r="EQ142" i="27"/>
  <c r="Q20" i="19"/>
  <c r="GW107" i="27"/>
  <c r="HH62" i="27"/>
  <c r="IN183" i="27"/>
  <c r="IN184" i="27" s="1"/>
  <c r="IO181" i="27" s="1"/>
  <c r="GE84" i="19"/>
  <c r="IT122" i="27"/>
  <c r="FO116" i="27"/>
  <c r="IR115" i="27"/>
  <c r="GV107" i="27"/>
  <c r="HA62" i="27"/>
  <c r="HI62" i="27"/>
  <c r="IU62" i="27"/>
  <c r="IU66" i="27" s="1"/>
  <c r="IU63" i="27"/>
  <c r="IU64" i="27" s="1"/>
  <c r="GC84" i="19"/>
  <c r="IT128" i="27"/>
  <c r="BB22" i="30"/>
  <c r="BB32" i="30"/>
  <c r="BB43" i="30" s="1"/>
  <c r="HR61" i="27"/>
  <c r="HR64" i="27" s="1"/>
  <c r="FQ98" i="9"/>
  <c r="FQ106" i="27"/>
  <c r="FQ110" i="27" s="1"/>
  <c r="HS61" i="27"/>
  <c r="HS64" i="27" s="1"/>
  <c r="HO61" i="27"/>
  <c r="HO64" i="27" s="1"/>
  <c r="HK61" i="27"/>
  <c r="HK64" i="27" s="1"/>
  <c r="GU69" i="9"/>
  <c r="GU107" i="27" s="1"/>
  <c r="FO98" i="9"/>
  <c r="FO106" i="27"/>
  <c r="DS182" i="27"/>
  <c r="IO182" i="27" s="1"/>
  <c r="DU183" i="27"/>
  <c r="IO146" i="27"/>
  <c r="IO147" i="27" s="1"/>
  <c r="EE175" i="27"/>
  <c r="EE178" i="27" s="1"/>
  <c r="EF175" i="27" s="1"/>
  <c r="EF178" i="27" s="1"/>
  <c r="EG175" i="27" s="1"/>
  <c r="EG178" i="27" s="1"/>
  <c r="EH175" i="27" s="1"/>
  <c r="EH178" i="27" s="1"/>
  <c r="EI175" i="27" s="1"/>
  <c r="EI178" i="27" s="1"/>
  <c r="EJ175" i="27" s="1"/>
  <c r="EJ178" i="27" s="1"/>
  <c r="EK175" i="27" s="1"/>
  <c r="EK178" i="27" s="1"/>
  <c r="EL175" i="27" s="1"/>
  <c r="EL178" i="27" s="1"/>
  <c r="EM175" i="27" s="1"/>
  <c r="EM178" i="27" s="1"/>
  <c r="EN175" i="27" s="1"/>
  <c r="EN178" i="27" s="1"/>
  <c r="EO175" i="27" s="1"/>
  <c r="EO178" i="27" s="1"/>
  <c r="EP175" i="27" s="1"/>
  <c r="EP178" i="27" s="1"/>
  <c r="AI41" i="27"/>
  <c r="GN128" i="27"/>
  <c r="IU127" i="27"/>
  <c r="GY62" i="27"/>
  <c r="IV61" i="27"/>
  <c r="HG62" i="27"/>
  <c r="GP77" i="27"/>
  <c r="GQ78" i="27" s="1"/>
  <c r="GS107" i="27"/>
  <c r="R57" i="27"/>
  <c r="R68" i="27" s="1"/>
  <c r="GZ62" i="27"/>
  <c r="GR107" i="27"/>
  <c r="HB62" i="27"/>
  <c r="HJ62" i="27"/>
  <c r="AQ25" i="30"/>
  <c r="AR31" i="30"/>
  <c r="GN69" i="9"/>
  <c r="GN76" i="9" s="1"/>
  <c r="GN77" i="9" s="1"/>
  <c r="EZ182" i="27"/>
  <c r="IS107" i="27"/>
  <c r="S167" i="31" s="1"/>
  <c r="GD123" i="27"/>
  <c r="GE120" i="27" s="1"/>
  <c r="GE123" i="27" s="1"/>
  <c r="GF120" i="27" s="1"/>
  <c r="GF123" i="27" s="1"/>
  <c r="GG120" i="27" s="1"/>
  <c r="GG123" i="27" s="1"/>
  <c r="GH120" i="27" s="1"/>
  <c r="GH123" i="27" s="1"/>
  <c r="GI120" i="27" s="1"/>
  <c r="GI123" i="27" s="1"/>
  <c r="GJ120" i="27" s="1"/>
  <c r="GJ123" i="27" s="1"/>
  <c r="GK120" i="27" s="1"/>
  <c r="GK123" i="27" s="1"/>
  <c r="GL120" i="27" s="1"/>
  <c r="GL123" i="27" s="1"/>
  <c r="GM120" i="27" s="1"/>
  <c r="GM123" i="27" s="1"/>
  <c r="GN120" i="27" s="1"/>
  <c r="GN123" i="27" s="1"/>
  <c r="GO120" i="27" s="1"/>
  <c r="FO83" i="27"/>
  <c r="IS57" i="27"/>
  <c r="IS67" i="27" s="1"/>
  <c r="HE62" i="27"/>
  <c r="BK23" i="30"/>
  <c r="BK33" i="30"/>
  <c r="GI107" i="27"/>
  <c r="C12" i="55"/>
  <c r="FC82" i="27"/>
  <c r="FC85" i="27" s="1"/>
  <c r="FD82" i="27" s="1"/>
  <c r="CC24" i="30"/>
  <c r="CC34" i="30"/>
  <c r="EQ88" i="9"/>
  <c r="EV88" i="9"/>
  <c r="EX79" i="9"/>
  <c r="EX80" i="9" s="1"/>
  <c r="GG97" i="9"/>
  <c r="S108" i="27"/>
  <c r="S122" i="27" s="1"/>
  <c r="GB97" i="9"/>
  <c r="ES79" i="9"/>
  <c r="ES80" i="9" s="1"/>
  <c r="EU79" i="9"/>
  <c r="EU80" i="9" s="1"/>
  <c r="FB79" i="9"/>
  <c r="FB80" i="9" s="1"/>
  <c r="ET88" i="9"/>
  <c r="GA97" i="9"/>
  <c r="GV89" i="9"/>
  <c r="GV90" i="9" s="1"/>
  <c r="GS89" i="9"/>
  <c r="GS90" i="9" s="1"/>
  <c r="GK77" i="9"/>
  <c r="GK81" i="9" s="1"/>
  <c r="GK82" i="9" s="1"/>
  <c r="FN83" i="9"/>
  <c r="FN87" i="9" s="1"/>
  <c r="FN79" i="9" s="1"/>
  <c r="FN80" i="9" s="1"/>
  <c r="FN35" i="16"/>
  <c r="FN142" i="27" s="1"/>
  <c r="FJ83" i="9"/>
  <c r="FJ87" i="9" s="1"/>
  <c r="FJ79" i="9" s="1"/>
  <c r="FJ80" i="9" s="1"/>
  <c r="FJ35" i="16"/>
  <c r="FF83" i="9"/>
  <c r="FF87" i="9" s="1"/>
  <c r="FF88" i="9" s="1"/>
  <c r="FF35" i="16"/>
  <c r="FM83" i="9"/>
  <c r="FM87" i="9" s="1"/>
  <c r="FM79" i="9" s="1"/>
  <c r="FM80" i="9" s="1"/>
  <c r="FM35" i="16"/>
  <c r="FM142" i="27" s="1"/>
  <c r="FI83" i="9"/>
  <c r="FI87" i="9" s="1"/>
  <c r="FI88" i="9" s="1"/>
  <c r="FI35" i="16"/>
  <c r="FI142" i="27" s="1"/>
  <c r="FE83" i="9"/>
  <c r="FE87" i="9" s="1"/>
  <c r="FE88" i="9" s="1"/>
  <c r="FE35" i="16"/>
  <c r="FE142" i="27" s="1"/>
  <c r="N142" i="27"/>
  <c r="N146" i="27" s="1"/>
  <c r="N182" i="27" s="1"/>
  <c r="N44" i="16"/>
  <c r="FL83" i="9"/>
  <c r="FL87" i="9" s="1"/>
  <c r="FL79" i="9" s="1"/>
  <c r="FL80" i="9" s="1"/>
  <c r="FL35" i="16"/>
  <c r="FL142" i="27" s="1"/>
  <c r="FH83" i="9"/>
  <c r="FH87" i="9" s="1"/>
  <c r="FH79" i="9" s="1"/>
  <c r="FH80" i="9" s="1"/>
  <c r="FH35" i="16"/>
  <c r="FC83" i="9"/>
  <c r="FC87" i="9" s="1"/>
  <c r="FC88" i="9" s="1"/>
  <c r="FC35" i="16"/>
  <c r="FC37" i="16" s="1"/>
  <c r="FK83" i="9"/>
  <c r="FK87" i="9" s="1"/>
  <c r="FK79" i="9" s="1"/>
  <c r="FK80" i="9" s="1"/>
  <c r="FK35" i="16"/>
  <c r="FK142" i="27" s="1"/>
  <c r="FG83" i="9"/>
  <c r="FG87" i="9" s="1"/>
  <c r="FG79" i="9" s="1"/>
  <c r="FG80" i="9" s="1"/>
  <c r="FG35" i="16"/>
  <c r="FG142" i="27" s="1"/>
  <c r="FD83" i="9"/>
  <c r="FD87" i="9" s="1"/>
  <c r="FD79" i="9" s="1"/>
  <c r="FD80" i="9" s="1"/>
  <c r="FD35" i="16"/>
  <c r="FD142" i="27" s="1"/>
  <c r="GR89" i="9"/>
  <c r="GR90" i="9" s="1"/>
  <c r="GM89" i="9"/>
  <c r="GM90" i="9" s="1"/>
  <c r="GQ89" i="9"/>
  <c r="GQ90" i="9" s="1"/>
  <c r="FH30" i="16"/>
  <c r="HC109" i="9"/>
  <c r="GM77" i="9"/>
  <c r="GM97" i="9"/>
  <c r="GV77" i="9"/>
  <c r="GV97" i="9"/>
  <c r="HV108" i="9"/>
  <c r="HV84" i="9"/>
  <c r="HV85" i="9" s="1"/>
  <c r="HV86" i="9" s="1"/>
  <c r="HV107" i="9"/>
  <c r="HV106" i="9"/>
  <c r="HV105" i="9"/>
  <c r="HV71" i="9"/>
  <c r="HV70" i="9"/>
  <c r="HV67" i="9"/>
  <c r="HR108" i="9"/>
  <c r="HR84" i="9"/>
  <c r="HR85" i="9" s="1"/>
  <c r="HR86" i="9" s="1"/>
  <c r="HR107" i="9"/>
  <c r="HR106" i="9"/>
  <c r="HR105" i="9"/>
  <c r="HR71" i="9"/>
  <c r="HR70" i="9"/>
  <c r="HR67" i="9"/>
  <c r="HR68" i="9" s="1"/>
  <c r="HN108" i="9"/>
  <c r="HN84" i="9"/>
  <c r="HN85" i="9" s="1"/>
  <c r="HN86" i="9" s="1"/>
  <c r="HN105" i="9"/>
  <c r="HN106" i="9"/>
  <c r="HN107" i="9"/>
  <c r="HN71" i="9"/>
  <c r="HN67" i="9"/>
  <c r="HN70" i="9"/>
  <c r="GS77" i="9"/>
  <c r="GS97" i="9"/>
  <c r="GR77" i="9"/>
  <c r="GR97" i="9"/>
  <c r="GI81" i="9"/>
  <c r="GI82" i="9" s="1"/>
  <c r="GG81" i="9"/>
  <c r="GG82" i="9" s="1"/>
  <c r="FR77" i="9"/>
  <c r="FR97" i="9"/>
  <c r="HF68" i="9"/>
  <c r="N99" i="9"/>
  <c r="HU108" i="9"/>
  <c r="HU84" i="9"/>
  <c r="HU106" i="9"/>
  <c r="HU105" i="9"/>
  <c r="HU107" i="9"/>
  <c r="HU70" i="9"/>
  <c r="HU71" i="9"/>
  <c r="HU67" i="9"/>
  <c r="HU68" i="9" s="1"/>
  <c r="HQ108" i="9"/>
  <c r="HQ84" i="9"/>
  <c r="HQ105" i="9"/>
  <c r="HQ107" i="9"/>
  <c r="HQ106" i="9"/>
  <c r="HQ70" i="9"/>
  <c r="HQ71" i="9"/>
  <c r="HQ67" i="9"/>
  <c r="HQ68" i="9" s="1"/>
  <c r="HM108" i="9"/>
  <c r="HM84" i="9"/>
  <c r="HM105" i="9"/>
  <c r="HM107" i="9"/>
  <c r="HM106" i="9"/>
  <c r="HM70" i="9"/>
  <c r="HM71" i="9"/>
  <c r="HM67" i="9"/>
  <c r="HM68" i="9" s="1"/>
  <c r="Q91" i="9"/>
  <c r="GY69" i="9"/>
  <c r="GY89" i="9" s="1"/>
  <c r="GY109" i="9"/>
  <c r="HC85" i="9"/>
  <c r="HC86" i="9" s="1"/>
  <c r="HG68" i="9"/>
  <c r="HG109" i="9"/>
  <c r="GD77" i="9"/>
  <c r="GD97" i="9"/>
  <c r="HD68" i="9"/>
  <c r="HD109" i="9"/>
  <c r="HD85" i="9"/>
  <c r="HD86" i="9" s="1"/>
  <c r="HA68" i="9"/>
  <c r="HE85" i="9"/>
  <c r="HE86" i="9" s="1"/>
  <c r="HI68" i="9"/>
  <c r="HI109" i="9"/>
  <c r="GQ77" i="9"/>
  <c r="GQ97" i="9"/>
  <c r="GP69" i="9"/>
  <c r="GP89" i="9" s="1"/>
  <c r="GP90" i="9" s="1"/>
  <c r="HB109" i="9"/>
  <c r="GC81" i="9"/>
  <c r="GC82" i="9" s="1"/>
  <c r="ER78" i="9"/>
  <c r="EV78" i="9"/>
  <c r="EY78" i="9"/>
  <c r="FA78" i="9"/>
  <c r="EQ78" i="9"/>
  <c r="EU78" i="9"/>
  <c r="FB78" i="9"/>
  <c r="EZ78" i="9"/>
  <c r="ET78" i="9"/>
  <c r="ES78" i="9"/>
  <c r="EX78" i="9"/>
  <c r="EW78" i="9"/>
  <c r="EK78" i="9"/>
  <c r="EG78" i="9"/>
  <c r="EM78" i="9"/>
  <c r="EO78" i="9"/>
  <c r="EL78" i="9"/>
  <c r="EH78" i="9"/>
  <c r="EI78" i="9"/>
  <c r="EJ78" i="9"/>
  <c r="EN78" i="9"/>
  <c r="EF78" i="9"/>
  <c r="EE78" i="9"/>
  <c r="EP78" i="9"/>
  <c r="HT108" i="9"/>
  <c r="HT84" i="9"/>
  <c r="HT106" i="9"/>
  <c r="HT105" i="9"/>
  <c r="HT107" i="9"/>
  <c r="HT70" i="9"/>
  <c r="HT71" i="9"/>
  <c r="HT67" i="9"/>
  <c r="HP84" i="9"/>
  <c r="HP108" i="9"/>
  <c r="HP107" i="9"/>
  <c r="HP106" i="9"/>
  <c r="HP105" i="9"/>
  <c r="HP70" i="9"/>
  <c r="HP71" i="9"/>
  <c r="HP67" i="9"/>
  <c r="HL108" i="9"/>
  <c r="HL84" i="9"/>
  <c r="HL107" i="9"/>
  <c r="HL106" i="9"/>
  <c r="HL105" i="9"/>
  <c r="HL70" i="9"/>
  <c r="HL71" i="9"/>
  <c r="HL67" i="9"/>
  <c r="HL68" i="9" s="1"/>
  <c r="FX42" i="9"/>
  <c r="FT42" i="9"/>
  <c r="FQ81" i="9"/>
  <c r="FQ82" i="9" s="1"/>
  <c r="FS81" i="9"/>
  <c r="FS82" i="9" s="1"/>
  <c r="GZ109" i="9"/>
  <c r="GW76" i="9"/>
  <c r="HA109" i="9"/>
  <c r="GB81" i="9"/>
  <c r="GB82" i="9" s="1"/>
  <c r="HB69" i="9"/>
  <c r="HB76" i="9" s="1"/>
  <c r="HJ69" i="9"/>
  <c r="HJ76" i="9" s="1"/>
  <c r="O99" i="9"/>
  <c r="HS108" i="9"/>
  <c r="HS84" i="9"/>
  <c r="HS106" i="9"/>
  <c r="HS105" i="9"/>
  <c r="HS107" i="9"/>
  <c r="HS70" i="9"/>
  <c r="HS71" i="9"/>
  <c r="HS67" i="9"/>
  <c r="HO108" i="9"/>
  <c r="HO84" i="9"/>
  <c r="HO106" i="9"/>
  <c r="HO105" i="9"/>
  <c r="HO107" i="9"/>
  <c r="HO70" i="9"/>
  <c r="HO71" i="9"/>
  <c r="HO67" i="9"/>
  <c r="HK108" i="9"/>
  <c r="HK84" i="9"/>
  <c r="HK106" i="9"/>
  <c r="HK105" i="9"/>
  <c r="HK107" i="9"/>
  <c r="HK70" i="9"/>
  <c r="HK71" i="9"/>
  <c r="HK67" i="9"/>
  <c r="GY85" i="9"/>
  <c r="GY86" i="9" s="1"/>
  <c r="HC68" i="9"/>
  <c r="HG85" i="9"/>
  <c r="HG86" i="9" s="1"/>
  <c r="GZ68" i="9"/>
  <c r="HH68" i="9"/>
  <c r="HH109" i="9"/>
  <c r="HA85" i="9"/>
  <c r="HA86" i="9" s="1"/>
  <c r="HE68" i="9"/>
  <c r="HE109" i="9"/>
  <c r="HI85" i="9"/>
  <c r="HI86" i="9" s="1"/>
  <c r="FU81" i="9"/>
  <c r="FU82" i="9" s="1"/>
  <c r="GA81" i="9"/>
  <c r="GA82" i="9" s="1"/>
  <c r="GX69" i="9"/>
  <c r="GX76" i="9" s="1"/>
  <c r="HF109" i="9"/>
  <c r="HJ109" i="9"/>
  <c r="GE81" i="9"/>
  <c r="GE82" i="9" s="1"/>
  <c r="FP42" i="9"/>
  <c r="FY42" i="9"/>
  <c r="FU42" i="9"/>
  <c r="FQ42" i="9"/>
  <c r="FW42" i="9"/>
  <c r="FS42" i="9"/>
  <c r="S45" i="9"/>
  <c r="S33" i="16" s="1"/>
  <c r="GJ44" i="9"/>
  <c r="GJ27" i="16" s="1"/>
  <c r="GI44" i="9"/>
  <c r="GI27" i="16" s="1"/>
  <c r="GL44" i="9"/>
  <c r="GL27" i="16" s="1"/>
  <c r="GL30" i="16" s="1"/>
  <c r="GL136" i="27" s="1"/>
  <c r="GL139" i="27" s="1"/>
  <c r="GK150" i="27" s="1"/>
  <c r="GK44" i="9"/>
  <c r="GK27" i="16" s="1"/>
  <c r="GA44" i="9"/>
  <c r="GA27" i="16" s="1"/>
  <c r="GA29" i="16" s="1"/>
  <c r="T15" i="19" s="1"/>
  <c r="GB44" i="9"/>
  <c r="GB27" i="16" s="1"/>
  <c r="GC44" i="9"/>
  <c r="GC27" i="16" s="1"/>
  <c r="GD44" i="9"/>
  <c r="GD27" i="16" s="1"/>
  <c r="GE44" i="9"/>
  <c r="GE27" i="16" s="1"/>
  <c r="GF44" i="9"/>
  <c r="GF27" i="16" s="1"/>
  <c r="GG44" i="9"/>
  <c r="GG27" i="16" s="1"/>
  <c r="GH44" i="9"/>
  <c r="GH27" i="16" s="1"/>
  <c r="FO45" i="9"/>
  <c r="FO33" i="16" s="1"/>
  <c r="FP45" i="9"/>
  <c r="FP33" i="16" s="1"/>
  <c r="FQ45" i="9"/>
  <c r="FQ33" i="16" s="1"/>
  <c r="FR45" i="9"/>
  <c r="FR33" i="16" s="1"/>
  <c r="FS45" i="9"/>
  <c r="FS33" i="16" s="1"/>
  <c r="FT45" i="9"/>
  <c r="FT33" i="16" s="1"/>
  <c r="FU45" i="9"/>
  <c r="FU33" i="16" s="1"/>
  <c r="FV45" i="9"/>
  <c r="FV33" i="16" s="1"/>
  <c r="FW45" i="9"/>
  <c r="FW33" i="16" s="1"/>
  <c r="FX45" i="9"/>
  <c r="FX33" i="16" s="1"/>
  <c r="FY45" i="9"/>
  <c r="FY33" i="16" s="1"/>
  <c r="FZ45" i="9"/>
  <c r="FZ33" i="16" s="1"/>
  <c r="S9" i="31"/>
  <c r="GJ41" i="9"/>
  <c r="GI41" i="9"/>
  <c r="GL41" i="9"/>
  <c r="GK41" i="9"/>
  <c r="GB41" i="9"/>
  <c r="GA41" i="9"/>
  <c r="GA42" i="9" s="1"/>
  <c r="GC41" i="9"/>
  <c r="GD41" i="9"/>
  <c r="GE41" i="9"/>
  <c r="GF41" i="9"/>
  <c r="GG41" i="9"/>
  <c r="GH41" i="9"/>
  <c r="FZ42" i="9"/>
  <c r="FV42" i="9"/>
  <c r="FR42" i="9"/>
  <c r="Q30" i="16"/>
  <c r="R28" i="16"/>
  <c r="R29" i="16"/>
  <c r="R90" i="46" s="1"/>
  <c r="S27" i="16"/>
  <c r="S88" i="46" s="1"/>
  <c r="U89" i="30"/>
  <c r="AB91" i="30"/>
  <c r="BU89" i="30"/>
  <c r="BT78" i="30"/>
  <c r="BW78" i="30"/>
  <c r="BX89" i="30"/>
  <c r="BR89" i="30"/>
  <c r="BQ78" i="30"/>
  <c r="Z43" i="30"/>
  <c r="Z78" i="30"/>
  <c r="BN78" i="30"/>
  <c r="BO89" i="30"/>
  <c r="P66" i="46"/>
  <c r="P250" i="46" s="1"/>
  <c r="P251" i="46" s="1"/>
  <c r="P72" i="31"/>
  <c r="P237" i="46" s="1"/>
  <c r="G10" i="51"/>
  <c r="F13" i="51"/>
  <c r="F15" i="51" s="1"/>
  <c r="F19" i="51" s="1"/>
  <c r="F18" i="51" s="1"/>
  <c r="O250" i="46"/>
  <c r="O251" i="46" s="1"/>
  <c r="S202" i="31"/>
  <c r="R182" i="31"/>
  <c r="Q69" i="31"/>
  <c r="P106" i="31"/>
  <c r="P107" i="31" s="1"/>
  <c r="P145" i="31"/>
  <c r="Q183" i="31" s="1"/>
  <c r="I184" i="27"/>
  <c r="J183" i="27" s="1"/>
  <c r="Q105" i="31"/>
  <c r="Q95" i="31"/>
  <c r="Q108" i="31"/>
  <c r="R105" i="31" s="1"/>
  <c r="CT91" i="30"/>
  <c r="CS80" i="30"/>
  <c r="CP80" i="30"/>
  <c r="CQ91" i="30"/>
  <c r="CY80" i="30"/>
  <c r="CZ91" i="30"/>
  <c r="CW91" i="30"/>
  <c r="CV80" i="30"/>
  <c r="R66" i="27"/>
  <c r="R77" i="27" s="1"/>
  <c r="R79" i="27"/>
  <c r="S64" i="27"/>
  <c r="M175" i="27"/>
  <c r="M178" i="27" s="1"/>
  <c r="Q74" i="46"/>
  <c r="Q63" i="46" s="1"/>
  <c r="Q247" i="46" s="1"/>
  <c r="R73" i="46"/>
  <c r="R72" i="46"/>
  <c r="O117" i="27"/>
  <c r="P114" i="27" s="1"/>
  <c r="L171" i="27"/>
  <c r="L169" i="27"/>
  <c r="K41" i="27"/>
  <c r="H46" i="27"/>
  <c r="P79" i="9"/>
  <c r="P80" i="9" s="1"/>
  <c r="Q87" i="9"/>
  <c r="Q79" i="9" s="1"/>
  <c r="Q80" i="9" s="1"/>
  <c r="R86" i="9"/>
  <c r="R83" i="9"/>
  <c r="S85" i="9"/>
  <c r="T84" i="9"/>
  <c r="R144" i="27"/>
  <c r="R170" i="27" s="1"/>
  <c r="N214" i="46"/>
  <c r="R181" i="31"/>
  <c r="Q151" i="31"/>
  <c r="R184" i="31" s="1"/>
  <c r="N131" i="46"/>
  <c r="N95" i="46"/>
  <c r="N98" i="46" s="1"/>
  <c r="CQ69" i="30"/>
  <c r="CW58" i="30"/>
  <c r="CZ58" i="30"/>
  <c r="CT58" i="30"/>
  <c r="O81" i="9"/>
  <c r="O82" i="9" s="1"/>
  <c r="P81" i="9"/>
  <c r="P82" i="9" s="1"/>
  <c r="R91" i="31"/>
  <c r="S62" i="27"/>
  <c r="O144" i="31"/>
  <c r="O146" i="31" s="1"/>
  <c r="P143" i="31" s="1"/>
  <c r="Q110" i="9"/>
  <c r="Q62" i="46"/>
  <c r="P152" i="31"/>
  <c r="Q149" i="31" s="1"/>
  <c r="N135" i="31"/>
  <c r="P180" i="31"/>
  <c r="S57" i="31"/>
  <c r="S55" i="31"/>
  <c r="S56" i="31"/>
  <c r="S30" i="31"/>
  <c r="S58" i="31"/>
  <c r="O135" i="31"/>
  <c r="O40" i="31"/>
  <c r="S109" i="9"/>
  <c r="S96" i="9" s="1"/>
  <c r="T106" i="9"/>
  <c r="T108" i="9"/>
  <c r="T107" i="9"/>
  <c r="Q123" i="46"/>
  <c r="R96" i="9"/>
  <c r="R62" i="46" s="1"/>
  <c r="R246" i="46" s="1"/>
  <c r="T67" i="9"/>
  <c r="T105" i="9"/>
  <c r="M187" i="31"/>
  <c r="P158" i="31"/>
  <c r="Q155" i="31" s="1"/>
  <c r="P136" i="31"/>
  <c r="P39" i="31"/>
  <c r="P40" i="31" s="1"/>
  <c r="R205" i="31"/>
  <c r="R311" i="31" s="1"/>
  <c r="R191" i="29" s="1"/>
  <c r="L189" i="31"/>
  <c r="L310" i="31" s="1"/>
  <c r="L190" i="29" s="1"/>
  <c r="S67" i="31"/>
  <c r="R137" i="31"/>
  <c r="R70" i="31"/>
  <c r="R71" i="31"/>
  <c r="O166" i="27"/>
  <c r="P163" i="27" s="1"/>
  <c r="P164" i="27"/>
  <c r="P165" i="27"/>
  <c r="Q93" i="46"/>
  <c r="Q141" i="27"/>
  <c r="Q116" i="27"/>
  <c r="P115" i="27"/>
  <c r="R76" i="46"/>
  <c r="R65" i="46" s="1"/>
  <c r="R249" i="46" s="1"/>
  <c r="R75" i="46"/>
  <c r="R64" i="46" s="1"/>
  <c r="R248" i="46" s="1"/>
  <c r="S97" i="27"/>
  <c r="S98" i="27" s="1"/>
  <c r="T196" i="31" s="1"/>
  <c r="T55" i="46"/>
  <c r="T90" i="27"/>
  <c r="T91" i="27" s="1"/>
  <c r="T93" i="27" s="1"/>
  <c r="U195" i="31" s="1"/>
  <c r="T61" i="27"/>
  <c r="T63" i="27" s="1"/>
  <c r="S56" i="46"/>
  <c r="S61" i="46"/>
  <c r="S245" i="46" s="1"/>
  <c r="S70" i="46"/>
  <c r="R99" i="27"/>
  <c r="S96" i="27" s="1"/>
  <c r="Q107" i="27"/>
  <c r="N149" i="27"/>
  <c r="N154" i="27" s="1"/>
  <c r="M42" i="27"/>
  <c r="K310" i="31"/>
  <c r="O110" i="27"/>
  <c r="F267" i="31"/>
  <c r="AA56" i="30"/>
  <c r="R138" i="31"/>
  <c r="Q156" i="31"/>
  <c r="Q157" i="31"/>
  <c r="R185" i="31" s="1"/>
  <c r="R31" i="31"/>
  <c r="Q150" i="31"/>
  <c r="Q128" i="31"/>
  <c r="R125" i="31" s="1"/>
  <c r="R126" i="31"/>
  <c r="R127" i="31" s="1"/>
  <c r="S203" i="31" s="1"/>
  <c r="M174" i="31"/>
  <c r="S34" i="31"/>
  <c r="S90" i="31"/>
  <c r="S92" i="31" s="1"/>
  <c r="S93" i="31" s="1"/>
  <c r="Q39" i="31"/>
  <c r="Q47" i="31" s="1"/>
  <c r="S119" i="31"/>
  <c r="S120" i="31" s="1"/>
  <c r="S122" i="31" s="1"/>
  <c r="T8" i="31"/>
  <c r="N174" i="31"/>
  <c r="S33" i="31"/>
  <c r="Q136" i="31"/>
  <c r="BR56" i="30"/>
  <c r="CA56" i="30"/>
  <c r="Z67" i="30"/>
  <c r="AA22" i="30"/>
  <c r="AR21" i="30"/>
  <c r="BO67" i="30"/>
  <c r="BX56" i="30"/>
  <c r="BU56" i="30"/>
  <c r="T71" i="9"/>
  <c r="Q76" i="9"/>
  <c r="Q77" i="9" s="1"/>
  <c r="P97" i="9"/>
  <c r="R69" i="9"/>
  <c r="R112" i="9" s="1"/>
  <c r="T70" i="9"/>
  <c r="T113" i="9" s="1"/>
  <c r="S68" i="9"/>
  <c r="T44" i="9"/>
  <c r="T41" i="9"/>
  <c r="CH23" i="56" l="1"/>
  <c r="CH33" i="56"/>
  <c r="GI106" i="27"/>
  <c r="IR106" i="27"/>
  <c r="IR110" i="27" s="1"/>
  <c r="AV125" i="9"/>
  <c r="GF77" i="9"/>
  <c r="FG146" i="27"/>
  <c r="FG182" i="27" s="1"/>
  <c r="FL146" i="27"/>
  <c r="FL182" i="27" s="1"/>
  <c r="GO123" i="27"/>
  <c r="GP120" i="27" s="1"/>
  <c r="GP123" i="27" s="1"/>
  <c r="GQ120" i="27" s="1"/>
  <c r="GQ123" i="27" s="1"/>
  <c r="GR120" i="27" s="1"/>
  <c r="GR123" i="27" s="1"/>
  <c r="GS120" i="27" s="1"/>
  <c r="GS123" i="27" s="1"/>
  <c r="GT120" i="27" s="1"/>
  <c r="GT123" i="27" s="1"/>
  <c r="GU120" i="27" s="1"/>
  <c r="GU123" i="27" s="1"/>
  <c r="GV120" i="27" s="1"/>
  <c r="GV123" i="27" s="1"/>
  <c r="GW120" i="27" s="1"/>
  <c r="GW123" i="27" s="1"/>
  <c r="GX120" i="27" s="1"/>
  <c r="GX123" i="27" s="1"/>
  <c r="GY120" i="27" s="1"/>
  <c r="GY123" i="27" s="1"/>
  <c r="GZ120" i="27" s="1"/>
  <c r="GZ123" i="27" s="1"/>
  <c r="HA120" i="27" s="1"/>
  <c r="M8" i="23"/>
  <c r="N29" i="46" s="1"/>
  <c r="N30" i="46" s="1"/>
  <c r="N8" i="23"/>
  <c r="FD146" i="27"/>
  <c r="FD182" i="27" s="1"/>
  <c r="S128" i="27"/>
  <c r="S129" i="27" s="1"/>
  <c r="T126" i="27" s="1"/>
  <c r="Q21" i="19"/>
  <c r="P89" i="60"/>
  <c r="EY183" i="27"/>
  <c r="GE106" i="27"/>
  <c r="GE110" i="27" s="1"/>
  <c r="Q22" i="19"/>
  <c r="R81" i="60"/>
  <c r="P88" i="60"/>
  <c r="GU89" i="9"/>
  <c r="GU90" i="9" s="1"/>
  <c r="S14" i="19"/>
  <c r="GA28" i="16"/>
  <c r="GA30" i="16" s="1"/>
  <c r="GA136" i="27" s="1"/>
  <c r="GA139" i="27" s="1"/>
  <c r="FZ150" i="27" s="1"/>
  <c r="GA152" i="27" s="1"/>
  <c r="GB152" i="27" s="1"/>
  <c r="GC152" i="27" s="1"/>
  <c r="FB182" i="27"/>
  <c r="FB183" i="27"/>
  <c r="R82" i="60"/>
  <c r="R89" i="46"/>
  <c r="FD37" i="16"/>
  <c r="FD36" i="16"/>
  <c r="FK37" i="16"/>
  <c r="FG37" i="16"/>
  <c r="FE37" i="16"/>
  <c r="FM37" i="16"/>
  <c r="FN37" i="16"/>
  <c r="N36" i="16"/>
  <c r="FH142" i="27"/>
  <c r="FH146" i="27" s="1"/>
  <c r="FH182" i="27" s="1"/>
  <c r="FH37" i="16"/>
  <c r="FH36" i="16"/>
  <c r="FF142" i="27"/>
  <c r="FF146" i="27" s="1"/>
  <c r="FF182" i="27" s="1"/>
  <c r="FF37" i="16"/>
  <c r="FF36" i="16"/>
  <c r="FL36" i="16"/>
  <c r="FC36" i="16"/>
  <c r="FI36" i="16"/>
  <c r="N37" i="16"/>
  <c r="FL37" i="16"/>
  <c r="FI37" i="16"/>
  <c r="FJ142" i="27"/>
  <c r="FJ146" i="27" s="1"/>
  <c r="FJ36" i="16"/>
  <c r="FJ37" i="16"/>
  <c r="FK36" i="16"/>
  <c r="FG36" i="16"/>
  <c r="FE36" i="16"/>
  <c r="FM36" i="16"/>
  <c r="FN36" i="16"/>
  <c r="GO67" i="27"/>
  <c r="GO83" i="27" s="1"/>
  <c r="GP84" i="27" s="1"/>
  <c r="GP67" i="27"/>
  <c r="GP83" i="27" s="1"/>
  <c r="GQ84" i="27" s="1"/>
  <c r="GQ67" i="27"/>
  <c r="GQ83" i="27" s="1"/>
  <c r="GR84" i="27" s="1"/>
  <c r="GT67" i="27"/>
  <c r="GT83" i="27" s="1"/>
  <c r="GU84" i="27" s="1"/>
  <c r="GN67" i="27"/>
  <c r="GN83" i="27" s="1"/>
  <c r="GO84" i="27" s="1"/>
  <c r="GX67" i="27"/>
  <c r="GX83" i="27" s="1"/>
  <c r="GY84" i="27" s="1"/>
  <c r="GU67" i="27"/>
  <c r="GU83" i="27" s="1"/>
  <c r="GV84" i="27" s="1"/>
  <c r="GR67" i="27"/>
  <c r="GR83" i="27" s="1"/>
  <c r="GS84" i="27" s="1"/>
  <c r="L85" i="27"/>
  <c r="GV67" i="27"/>
  <c r="GV83" i="27" s="1"/>
  <c r="GW84" i="27" s="1"/>
  <c r="GW67" i="27"/>
  <c r="GW83" i="27" s="1"/>
  <c r="GX84" i="27" s="1"/>
  <c r="GS67" i="27"/>
  <c r="GS83" i="27" s="1"/>
  <c r="GT84" i="27" s="1"/>
  <c r="FK146" i="27"/>
  <c r="FK182" i="27" s="1"/>
  <c r="FI146" i="27"/>
  <c r="FI182" i="27" s="1"/>
  <c r="FN146" i="27"/>
  <c r="FN182" i="27" s="1"/>
  <c r="GM57" i="27"/>
  <c r="GM67" i="27" s="1"/>
  <c r="U10" i="19"/>
  <c r="T57" i="27" s="1"/>
  <c r="T68" i="27" s="1"/>
  <c r="IT57" i="27"/>
  <c r="IT67" i="27" s="1"/>
  <c r="GA83" i="27"/>
  <c r="GM110" i="9"/>
  <c r="GV110" i="9"/>
  <c r="GT110" i="9"/>
  <c r="GW110" i="9"/>
  <c r="GR110" i="9"/>
  <c r="GQ110" i="9"/>
  <c r="GO110" i="9"/>
  <c r="GX110" i="9"/>
  <c r="GP110" i="9"/>
  <c r="GU110" i="9"/>
  <c r="GS110" i="9"/>
  <c r="GN110" i="9"/>
  <c r="GO76" i="9"/>
  <c r="GO97" i="9" s="1"/>
  <c r="FE146" i="27"/>
  <c r="FE182" i="27" s="1"/>
  <c r="IQ177" i="27"/>
  <c r="IQ178" i="27" s="1"/>
  <c r="IR175" i="27" s="1"/>
  <c r="DZ152" i="27"/>
  <c r="DO152" i="27"/>
  <c r="FG152" i="27"/>
  <c r="EV152" i="27"/>
  <c r="CS152" i="27"/>
  <c r="FR152" i="27"/>
  <c r="CH152" i="27"/>
  <c r="DD152" i="27"/>
  <c r="EK152" i="27"/>
  <c r="FM146" i="27"/>
  <c r="FM182" i="27" s="1"/>
  <c r="EV183" i="27"/>
  <c r="FD85" i="27"/>
  <c r="FE82" i="27" s="1"/>
  <c r="FE85" i="27" s="1"/>
  <c r="FF82" i="27" s="1"/>
  <c r="FF85" i="27" s="1"/>
  <c r="FG82" i="27" s="1"/>
  <c r="FG85" i="27" s="1"/>
  <c r="FH82" i="27" s="1"/>
  <c r="FH85" i="27" s="1"/>
  <c r="FI82" i="27" s="1"/>
  <c r="FI85" i="27" s="1"/>
  <c r="FJ82" i="27" s="1"/>
  <c r="FJ85" i="27" s="1"/>
  <c r="FK82" i="27" s="1"/>
  <c r="FK85" i="27" s="1"/>
  <c r="FL82" i="27" s="1"/>
  <c r="FL85" i="27" s="1"/>
  <c r="FM82" i="27" s="1"/>
  <c r="FM85" i="27" s="1"/>
  <c r="FN82" i="27" s="1"/>
  <c r="FN85" i="27" s="1"/>
  <c r="FO82" i="27" s="1"/>
  <c r="FO85" i="27" s="1"/>
  <c r="FP82" i="27" s="1"/>
  <c r="GL97" i="9"/>
  <c r="T11" i="19" s="1"/>
  <c r="S43" i="60" s="1"/>
  <c r="IR145" i="27"/>
  <c r="IR176" i="27"/>
  <c r="FN177" i="27"/>
  <c r="FO83" i="19" s="1"/>
  <c r="R83" i="19" s="1"/>
  <c r="R205" i="60"/>
  <c r="R208" i="60" s="1"/>
  <c r="R209" i="60" s="1"/>
  <c r="HD121" i="27"/>
  <c r="HE122" i="27" s="1"/>
  <c r="HF84" i="19" s="1"/>
  <c r="R170" i="60"/>
  <c r="R36" i="60" s="1"/>
  <c r="Q72" i="60"/>
  <c r="HJ121" i="27"/>
  <c r="HK122" i="27" s="1"/>
  <c r="FU145" i="27"/>
  <c r="FU176" i="27" s="1"/>
  <c r="FY145" i="27"/>
  <c r="FY176" i="27" s="1"/>
  <c r="FQ145" i="27"/>
  <c r="FQ176" i="27" s="1"/>
  <c r="FX145" i="27"/>
  <c r="FX176" i="27" s="1"/>
  <c r="FT145" i="27"/>
  <c r="FT176" i="27" s="1"/>
  <c r="FP145" i="27"/>
  <c r="FP176" i="27" s="1"/>
  <c r="FW145" i="27"/>
  <c r="FW176" i="27" s="1"/>
  <c r="FS145" i="27"/>
  <c r="FS176" i="27" s="1"/>
  <c r="FO145" i="27"/>
  <c r="FZ145" i="27"/>
  <c r="FZ176" i="27" s="1"/>
  <c r="FV145" i="27"/>
  <c r="FV176" i="27" s="1"/>
  <c r="FR145" i="27"/>
  <c r="FR176" i="27" s="1"/>
  <c r="IV109" i="27"/>
  <c r="V169" i="31" s="1"/>
  <c r="HG121" i="27"/>
  <c r="HH122" i="27" s="1"/>
  <c r="HI84" i="19" s="1"/>
  <c r="GI110" i="27"/>
  <c r="HA121" i="27"/>
  <c r="HB122" i="27" s="1"/>
  <c r="P151" i="27"/>
  <c r="GT89" i="9"/>
  <c r="GT90" i="9" s="1"/>
  <c r="FK88" i="9"/>
  <c r="GT97" i="9"/>
  <c r="GT98" i="9" s="1"/>
  <c r="IV108" i="27"/>
  <c r="V168" i="31" s="1"/>
  <c r="IU121" i="27"/>
  <c r="GC106" i="27"/>
  <c r="GC110" i="27" s="1"/>
  <c r="R68" i="60"/>
  <c r="S205" i="60" s="1"/>
  <c r="S208" i="60" s="1"/>
  <c r="U66" i="60"/>
  <c r="V203" i="60" s="1"/>
  <c r="T65" i="60"/>
  <c r="U202" i="60" s="1"/>
  <c r="U204" i="60" s="1"/>
  <c r="M213" i="46"/>
  <c r="M229" i="60"/>
  <c r="Q234" i="46"/>
  <c r="Q193" i="60"/>
  <c r="Q196" i="60" s="1"/>
  <c r="S232" i="46"/>
  <c r="S191" i="60"/>
  <c r="L213" i="46"/>
  <c r="L229" i="60"/>
  <c r="R236" i="46"/>
  <c r="R195" i="60"/>
  <c r="K197" i="46"/>
  <c r="K215" i="60"/>
  <c r="HP109" i="27"/>
  <c r="HP127" i="27" s="1"/>
  <c r="HQ128" i="27" s="1"/>
  <c r="HP114" i="9"/>
  <c r="HT109" i="27"/>
  <c r="HT127" i="27" s="1"/>
  <c r="HU128" i="27" s="1"/>
  <c r="HV84" i="19" s="1"/>
  <c r="HT114" i="9"/>
  <c r="HR108" i="27"/>
  <c r="HR113" i="9"/>
  <c r="HV108" i="27"/>
  <c r="HV113" i="9"/>
  <c r="HB112" i="9"/>
  <c r="GP112" i="9"/>
  <c r="T70" i="60"/>
  <c r="U207" i="60" s="1"/>
  <c r="E231" i="60"/>
  <c r="E238" i="60" s="1"/>
  <c r="T109" i="27"/>
  <c r="T128" i="27" s="1"/>
  <c r="T114" i="9"/>
  <c r="HL109" i="27"/>
  <c r="HL127" i="27" s="1"/>
  <c r="HM128" i="27" s="1"/>
  <c r="HN84" i="19" s="1"/>
  <c r="HL114" i="9"/>
  <c r="R235" i="46"/>
  <c r="R194" i="60"/>
  <c r="Q198" i="46"/>
  <c r="Q216" i="60"/>
  <c r="HK109" i="27"/>
  <c r="HK127" i="27" s="1"/>
  <c r="HK114" i="9"/>
  <c r="HO109" i="27"/>
  <c r="HO127" i="27" s="1"/>
  <c r="HP128" i="27" s="1"/>
  <c r="HQ84" i="19" s="1"/>
  <c r="HO114" i="9"/>
  <c r="HS109" i="27"/>
  <c r="HS127" i="27" s="1"/>
  <c r="HT128" i="27" s="1"/>
  <c r="HS114" i="9"/>
  <c r="HL108" i="27"/>
  <c r="HL113" i="9"/>
  <c r="HP108" i="27"/>
  <c r="HP113" i="9"/>
  <c r="HT108" i="27"/>
  <c r="HT113" i="9"/>
  <c r="HM109" i="27"/>
  <c r="HM127" i="27" s="1"/>
  <c r="HN128" i="27" s="1"/>
  <c r="HM114" i="9"/>
  <c r="HQ109" i="27"/>
  <c r="HQ127" i="27" s="1"/>
  <c r="HR128" i="27" s="1"/>
  <c r="HS84" i="19" s="1"/>
  <c r="HQ114" i="9"/>
  <c r="HU109" i="27"/>
  <c r="HU127" i="27" s="1"/>
  <c r="HV128" i="27" s="1"/>
  <c r="HW84" i="19" s="1"/>
  <c r="HU114" i="9"/>
  <c r="HN109" i="27"/>
  <c r="HN127" i="27" s="1"/>
  <c r="HO128" i="27" s="1"/>
  <c r="HP84" i="19" s="1"/>
  <c r="HN114" i="9"/>
  <c r="HR109" i="27"/>
  <c r="HR127" i="27" s="1"/>
  <c r="HS128" i="27" s="1"/>
  <c r="HT84" i="19" s="1"/>
  <c r="HR114" i="9"/>
  <c r="HV109" i="27"/>
  <c r="HV127" i="27" s="1"/>
  <c r="HW128" i="27" s="1"/>
  <c r="HV114" i="9"/>
  <c r="GT112" i="9"/>
  <c r="GY112" i="9"/>
  <c r="Q170" i="60"/>
  <c r="Q36" i="60" s="1"/>
  <c r="P72" i="60"/>
  <c r="P73" i="60" s="1"/>
  <c r="S109" i="19"/>
  <c r="R114" i="46" s="1"/>
  <c r="Q109" i="60"/>
  <c r="HK108" i="27"/>
  <c r="HK113" i="9"/>
  <c r="HO108" i="27"/>
  <c r="HO113" i="9"/>
  <c r="HS108" i="27"/>
  <c r="HS113" i="9"/>
  <c r="HM108" i="27"/>
  <c r="HM113" i="9"/>
  <c r="HQ108" i="27"/>
  <c r="HQ113" i="9"/>
  <c r="HU108" i="27"/>
  <c r="HU113" i="9"/>
  <c r="Q87" i="60"/>
  <c r="GU112" i="9"/>
  <c r="Q209" i="60"/>
  <c r="Q210" i="60"/>
  <c r="GX112" i="9"/>
  <c r="HN108" i="27"/>
  <c r="HN113" i="9"/>
  <c r="T69" i="60"/>
  <c r="U206" i="60" s="1"/>
  <c r="HJ112" i="9"/>
  <c r="GN112" i="9"/>
  <c r="T202" i="60"/>
  <c r="T204" i="60" s="1"/>
  <c r="S67" i="60"/>
  <c r="GO112" i="9"/>
  <c r="IR117" i="27"/>
  <c r="IS114" i="27" s="1"/>
  <c r="GJ110" i="27"/>
  <c r="GU76" i="9"/>
  <c r="GU77" i="9" s="1"/>
  <c r="M41" i="16"/>
  <c r="Q136" i="27"/>
  <c r="Q139" i="27" s="1"/>
  <c r="P150" i="27" s="1"/>
  <c r="GH77" i="9"/>
  <c r="GH81" i="9" s="1"/>
  <c r="GH82" i="9" s="1"/>
  <c r="GO89" i="9"/>
  <c r="GO90" i="9" s="1"/>
  <c r="FO117" i="27"/>
  <c r="FP114" i="27" s="1"/>
  <c r="FP117" i="27" s="1"/>
  <c r="FQ114" i="27" s="1"/>
  <c r="FQ117" i="27" s="1"/>
  <c r="FR114" i="27" s="1"/>
  <c r="FR117" i="27" s="1"/>
  <c r="FS114" i="27" s="1"/>
  <c r="FS117" i="27" s="1"/>
  <c r="FT114" i="27" s="1"/>
  <c r="FT117" i="27" s="1"/>
  <c r="FU114" i="27" s="1"/>
  <c r="FU117" i="27" s="1"/>
  <c r="FV114" i="27" s="1"/>
  <c r="FV117" i="27" s="1"/>
  <c r="FW114" i="27" s="1"/>
  <c r="FW117" i="27" s="1"/>
  <c r="FX114" i="27" s="1"/>
  <c r="FX117" i="27" s="1"/>
  <c r="FY114" i="27" s="1"/>
  <c r="FY117" i="27" s="1"/>
  <c r="FZ114" i="27" s="1"/>
  <c r="FZ117" i="27" s="1"/>
  <c r="GA114" i="27" s="1"/>
  <c r="S121" i="27"/>
  <c r="FC79" i="9"/>
  <c r="FC80" i="9" s="1"/>
  <c r="FN88" i="9"/>
  <c r="R123" i="27"/>
  <c r="S120" i="27" s="1"/>
  <c r="GN97" i="9"/>
  <c r="GN98" i="9" s="1"/>
  <c r="IT129" i="27"/>
  <c r="IU126" i="27" s="1"/>
  <c r="T172" i="31"/>
  <c r="IT123" i="27"/>
  <c r="IU120" i="27" s="1"/>
  <c r="T171" i="31"/>
  <c r="W89" i="56"/>
  <c r="FL88" i="9"/>
  <c r="FE79" i="9"/>
  <c r="FE80" i="9" s="1"/>
  <c r="GN89" i="9"/>
  <c r="GN90" i="9" s="1"/>
  <c r="BO68" i="56"/>
  <c r="BO90" i="56"/>
  <c r="BN79" i="56"/>
  <c r="BN44" i="56"/>
  <c r="BA42" i="56"/>
  <c r="BA46" i="56" s="1"/>
  <c r="BB88" i="56"/>
  <c r="BB92" i="56" s="1"/>
  <c r="BA59" i="56"/>
  <c r="BA77" i="56"/>
  <c r="BA81" i="56" s="1"/>
  <c r="BB55" i="56"/>
  <c r="BC66" i="56" s="1"/>
  <c r="BC70" i="56" s="1"/>
  <c r="BZ56" i="56"/>
  <c r="CA67" i="56" s="1"/>
  <c r="BZ89" i="56"/>
  <c r="BY43" i="56"/>
  <c r="BY78" i="56"/>
  <c r="CW32" i="56"/>
  <c r="CW22" i="56"/>
  <c r="AY31" i="56"/>
  <c r="AY35" i="56" s="1"/>
  <c r="AY21" i="56"/>
  <c r="AX25" i="56"/>
  <c r="BU90" i="56"/>
  <c r="BT79" i="56"/>
  <c r="BU57" i="56"/>
  <c r="BT44" i="56"/>
  <c r="CF89" i="56"/>
  <c r="CE43" i="56"/>
  <c r="CE78" i="56"/>
  <c r="CF56" i="56"/>
  <c r="BW89" i="56"/>
  <c r="BV78" i="56"/>
  <c r="BV43" i="56"/>
  <c r="BQ44" i="56"/>
  <c r="BR57" i="56"/>
  <c r="BR90" i="56"/>
  <c r="BQ79" i="56"/>
  <c r="AB32" i="56"/>
  <c r="AB22" i="56"/>
  <c r="AB56" i="56"/>
  <c r="Z57" i="56"/>
  <c r="Z23" i="56"/>
  <c r="Z33" i="56"/>
  <c r="FJ88" i="9"/>
  <c r="BD77" i="56"/>
  <c r="BD81" i="56" s="1"/>
  <c r="BE55" i="56"/>
  <c r="BD42" i="56"/>
  <c r="BD46" i="56" s="1"/>
  <c r="BE88" i="56"/>
  <c r="BE92" i="56" s="1"/>
  <c r="BD59" i="56"/>
  <c r="AU92" i="56"/>
  <c r="Q88" i="56"/>
  <c r="Q92" i="56" s="1"/>
  <c r="V66" i="56"/>
  <c r="V70" i="56" s="1"/>
  <c r="U42" i="56"/>
  <c r="U46" i="56" s="1"/>
  <c r="U59" i="56"/>
  <c r="U77" i="56"/>
  <c r="U81" i="56" s="1"/>
  <c r="BK55" i="56"/>
  <c r="AY66" i="56"/>
  <c r="AY70" i="56" s="1"/>
  <c r="AX42" i="56"/>
  <c r="AX46" i="56" s="1"/>
  <c r="AY88" i="56"/>
  <c r="AX59" i="56"/>
  <c r="AX77" i="56"/>
  <c r="AX81" i="56" s="1"/>
  <c r="BG59" i="56"/>
  <c r="BG42" i="56"/>
  <c r="BG46" i="56" s="1"/>
  <c r="BH88" i="56"/>
  <c r="BH92" i="56" s="1"/>
  <c r="BH55" i="56"/>
  <c r="BG77" i="56"/>
  <c r="BG81" i="56" s="1"/>
  <c r="BX90" i="56"/>
  <c r="BW44" i="56"/>
  <c r="BW79" i="56"/>
  <c r="BX57" i="56"/>
  <c r="V55" i="56"/>
  <c r="V31" i="56"/>
  <c r="V35" i="56" s="1"/>
  <c r="U25" i="56"/>
  <c r="V21" i="56"/>
  <c r="CB78" i="56"/>
  <c r="CC89" i="56"/>
  <c r="CC56" i="56"/>
  <c r="CB43" i="56"/>
  <c r="AB67" i="56"/>
  <c r="AA78" i="56"/>
  <c r="CI56" i="56"/>
  <c r="AA43" i="56"/>
  <c r="U90" i="56"/>
  <c r="CA57" i="56"/>
  <c r="Y79" i="56"/>
  <c r="Z68" i="56"/>
  <c r="Y44" i="56"/>
  <c r="HA77" i="27"/>
  <c r="HB78" i="27" s="1"/>
  <c r="FI79" i="9"/>
  <c r="FI80" i="9" s="1"/>
  <c r="GN107" i="27"/>
  <c r="HH69" i="9"/>
  <c r="HH107" i="27" s="1"/>
  <c r="GH98" i="9"/>
  <c r="GH106" i="27"/>
  <c r="GH110" i="27" s="1"/>
  <c r="GV98" i="9"/>
  <c r="GV106" i="27"/>
  <c r="GV110" i="27" s="1"/>
  <c r="BL23" i="30"/>
  <c r="BL33" i="30"/>
  <c r="BL44" i="30" s="1"/>
  <c r="FP84" i="27"/>
  <c r="IS84" i="27" s="1"/>
  <c r="IS83" i="27"/>
  <c r="AR42" i="30"/>
  <c r="AR46" i="30" s="1"/>
  <c r="AR35" i="30"/>
  <c r="R115" i="19"/>
  <c r="IV62" i="27"/>
  <c r="IV66" i="27" s="1"/>
  <c r="IV63" i="27"/>
  <c r="IV64" i="27" s="1"/>
  <c r="GO84" i="19"/>
  <c r="IU128" i="27"/>
  <c r="FO110" i="27"/>
  <c r="HO62" i="27"/>
  <c r="GL115" i="27"/>
  <c r="GY107" i="27"/>
  <c r="EE182" i="27"/>
  <c r="IP182" i="27" s="1"/>
  <c r="EG183" i="27"/>
  <c r="IP146" i="27"/>
  <c r="IP147" i="27" s="1"/>
  <c r="AU71" i="27"/>
  <c r="HI69" i="9"/>
  <c r="HI76" i="9" s="1"/>
  <c r="HI77" i="9" s="1"/>
  <c r="HD69" i="9"/>
  <c r="HD76" i="9" s="1"/>
  <c r="HD97" i="9" s="1"/>
  <c r="FG88" i="9"/>
  <c r="AR25" i="30"/>
  <c r="AS31" i="30"/>
  <c r="HE69" i="9"/>
  <c r="HE107" i="27" s="1"/>
  <c r="GZ69" i="9"/>
  <c r="GZ107" i="27" s="1"/>
  <c r="GQ98" i="9"/>
  <c r="GQ106" i="27"/>
  <c r="GQ110" i="27" s="1"/>
  <c r="FF79" i="9"/>
  <c r="FF80" i="9" s="1"/>
  <c r="GS98" i="9"/>
  <c r="GS106" i="27"/>
  <c r="GS110" i="27" s="1"/>
  <c r="FH136" i="27"/>
  <c r="Q126" i="46"/>
  <c r="GG98" i="9"/>
  <c r="GG106" i="27"/>
  <c r="GG110" i="27" s="1"/>
  <c r="IO183" i="27"/>
  <c r="IO184" i="27" s="1"/>
  <c r="IP181" i="27" s="1"/>
  <c r="BC22" i="30"/>
  <c r="BC32" i="30"/>
  <c r="BC43" i="30" s="1"/>
  <c r="HB77" i="27"/>
  <c r="HC78" i="27" s="1"/>
  <c r="GN129" i="27"/>
  <c r="GO126" i="27" s="1"/>
  <c r="GO129" i="27" s="1"/>
  <c r="GP126" i="27" s="1"/>
  <c r="GP129" i="27" s="1"/>
  <c r="GQ126" i="27" s="1"/>
  <c r="GQ129" i="27" s="1"/>
  <c r="GR126" i="27" s="1"/>
  <c r="GR129" i="27" s="1"/>
  <c r="GS126" i="27" s="1"/>
  <c r="GS129" i="27" s="1"/>
  <c r="GT126" i="27" s="1"/>
  <c r="GT129" i="27" s="1"/>
  <c r="GU126" i="27" s="1"/>
  <c r="GU129" i="27" s="1"/>
  <c r="GV126" i="27" s="1"/>
  <c r="GV129" i="27" s="1"/>
  <c r="GW126" i="27" s="1"/>
  <c r="GW129" i="27" s="1"/>
  <c r="GX126" i="27" s="1"/>
  <c r="GX129" i="27" s="1"/>
  <c r="GY126" i="27" s="1"/>
  <c r="GY129" i="27" s="1"/>
  <c r="GZ126" i="27" s="1"/>
  <c r="HL62" i="27"/>
  <c r="HT62" i="27"/>
  <c r="HJ107" i="27"/>
  <c r="HC77" i="27"/>
  <c r="HD78" i="27" s="1"/>
  <c r="HD77" i="27"/>
  <c r="HE78" i="27" s="1"/>
  <c r="GP107" i="27"/>
  <c r="HM62" i="27"/>
  <c r="HV62" i="27"/>
  <c r="HG69" i="9"/>
  <c r="HG76" i="9" s="1"/>
  <c r="HG97" i="9" s="1"/>
  <c r="HG106" i="27" s="1"/>
  <c r="GF98" i="9"/>
  <c r="GF106" i="27"/>
  <c r="GF110" i="27" s="1"/>
  <c r="HF69" i="9"/>
  <c r="HF76" i="9" s="1"/>
  <c r="HF77" i="9" s="1"/>
  <c r="GM98" i="9"/>
  <c r="GM106" i="27"/>
  <c r="GX107" i="27"/>
  <c r="GZ128" i="27"/>
  <c r="IV127" i="27"/>
  <c r="HK62" i="27"/>
  <c r="IW61" i="27"/>
  <c r="HS62" i="27"/>
  <c r="HR62" i="27"/>
  <c r="FP84" i="19"/>
  <c r="S84" i="19" s="1"/>
  <c r="IS116" i="27"/>
  <c r="S170" i="31" s="1"/>
  <c r="DS184" i="27"/>
  <c r="DT181" i="27" s="1"/>
  <c r="DT184" i="27" s="1"/>
  <c r="DU181" i="27" s="1"/>
  <c r="DU184" i="27" s="1"/>
  <c r="DV181" i="27" s="1"/>
  <c r="DV184" i="27" s="1"/>
  <c r="DW181" i="27" s="1"/>
  <c r="DW184" i="27" s="1"/>
  <c r="DX181" i="27" s="1"/>
  <c r="DX184" i="27" s="1"/>
  <c r="DY181" i="27" s="1"/>
  <c r="DY184" i="27" s="1"/>
  <c r="DZ181" i="27" s="1"/>
  <c r="DZ184" i="27" s="1"/>
  <c r="EA181" i="27" s="1"/>
  <c r="EA184" i="27" s="1"/>
  <c r="EB181" i="27" s="1"/>
  <c r="EB184" i="27" s="1"/>
  <c r="EC181" i="27" s="1"/>
  <c r="EC184" i="27" s="1"/>
  <c r="ED181" i="27" s="1"/>
  <c r="ED184" i="27" s="1"/>
  <c r="EE181" i="27" s="1"/>
  <c r="HB107" i="27"/>
  <c r="HA69" i="9"/>
  <c r="HA76" i="9" s="1"/>
  <c r="HA97" i="9" s="1"/>
  <c r="HA106" i="27" s="1"/>
  <c r="GD98" i="9"/>
  <c r="GD106" i="27"/>
  <c r="GD110" i="27" s="1"/>
  <c r="HC69" i="9"/>
  <c r="HC107" i="27" s="1"/>
  <c r="FM88" i="9"/>
  <c r="FR98" i="9"/>
  <c r="FR106" i="27"/>
  <c r="FR110" i="27" s="1"/>
  <c r="GR98" i="9"/>
  <c r="GR106" i="27"/>
  <c r="GR110" i="27" s="1"/>
  <c r="FT30" i="16"/>
  <c r="FC142" i="27"/>
  <c r="R20" i="19"/>
  <c r="GA98" i="9"/>
  <c r="GA106" i="27"/>
  <c r="GB98" i="9"/>
  <c r="GB106" i="27"/>
  <c r="GB110" i="27" s="1"/>
  <c r="BK44" i="30"/>
  <c r="GQ84" i="19"/>
  <c r="IU122" i="27"/>
  <c r="GZ77" i="27"/>
  <c r="HA78" i="27" s="1"/>
  <c r="AJ41" i="27"/>
  <c r="EQ175" i="27"/>
  <c r="EQ178" i="27" s="1"/>
  <c r="ER175" i="27" s="1"/>
  <c r="ER178" i="27" s="1"/>
  <c r="ES175" i="27" s="1"/>
  <c r="ES178" i="27" s="1"/>
  <c r="ET175" i="27" s="1"/>
  <c r="ET178" i="27" s="1"/>
  <c r="EU175" i="27" s="1"/>
  <c r="EU178" i="27" s="1"/>
  <c r="EV175" i="27" s="1"/>
  <c r="EV178" i="27" s="1"/>
  <c r="EW175" i="27" s="1"/>
  <c r="EW178" i="27" s="1"/>
  <c r="EX175" i="27" s="1"/>
  <c r="EX178" i="27" s="1"/>
  <c r="EY175" i="27" s="1"/>
  <c r="EY178" i="27" s="1"/>
  <c r="EZ175" i="27" s="1"/>
  <c r="EZ178" i="27" s="1"/>
  <c r="FA175" i="27" s="1"/>
  <c r="FA178" i="27" s="1"/>
  <c r="FB175" i="27" s="1"/>
  <c r="FB178" i="27" s="1"/>
  <c r="S11" i="19"/>
  <c r="R43" i="60" s="1"/>
  <c r="R44" i="60" s="1"/>
  <c r="IT107" i="27"/>
  <c r="T167" i="31" s="1"/>
  <c r="EQ146" i="27"/>
  <c r="IQ142" i="27"/>
  <c r="HP62" i="27"/>
  <c r="HQ62" i="27"/>
  <c r="HN62" i="27"/>
  <c r="AH86" i="19"/>
  <c r="GA116" i="27"/>
  <c r="IS115" i="27"/>
  <c r="IR84" i="27"/>
  <c r="IR85" i="27" s="1"/>
  <c r="IS82" i="27" s="1"/>
  <c r="IQ136" i="27"/>
  <c r="GT107" i="27"/>
  <c r="HU62" i="27"/>
  <c r="CC45" i="30"/>
  <c r="CD24" i="30"/>
  <c r="CD34" i="30"/>
  <c r="CD45" i="30" s="1"/>
  <c r="T108" i="27"/>
  <c r="T122" i="27" s="1"/>
  <c r="O29" i="46"/>
  <c r="GY76" i="9"/>
  <c r="GY77" i="9" s="1"/>
  <c r="FH88" i="9"/>
  <c r="FD88" i="9"/>
  <c r="FY83" i="9"/>
  <c r="FY87" i="9" s="1"/>
  <c r="FY88" i="9" s="1"/>
  <c r="FY35" i="16"/>
  <c r="FY142" i="27" s="1"/>
  <c r="FU83" i="9"/>
  <c r="FU87" i="9" s="1"/>
  <c r="FU79" i="9" s="1"/>
  <c r="FU80" i="9" s="1"/>
  <c r="FU35" i="16"/>
  <c r="FU142" i="27" s="1"/>
  <c r="FQ83" i="9"/>
  <c r="FQ87" i="9" s="1"/>
  <c r="FQ88" i="9" s="1"/>
  <c r="FQ35" i="16"/>
  <c r="FQ142" i="27" s="1"/>
  <c r="HD96" i="9"/>
  <c r="HC96" i="9"/>
  <c r="FX83" i="9"/>
  <c r="FX87" i="9" s="1"/>
  <c r="FX88" i="9" s="1"/>
  <c r="FX35" i="16"/>
  <c r="FT83" i="9"/>
  <c r="FT87" i="9" s="1"/>
  <c r="FT79" i="9" s="1"/>
  <c r="FT80" i="9" s="1"/>
  <c r="FT35" i="16"/>
  <c r="FP83" i="9"/>
  <c r="FP87" i="9" s="1"/>
  <c r="FP88" i="9" s="1"/>
  <c r="FP35" i="16"/>
  <c r="HJ96" i="9"/>
  <c r="GZ96" i="9"/>
  <c r="GY96" i="9"/>
  <c r="FW83" i="9"/>
  <c r="FW87" i="9" s="1"/>
  <c r="FW79" i="9" s="1"/>
  <c r="FW80" i="9" s="1"/>
  <c r="FW35" i="16"/>
  <c r="FS83" i="9"/>
  <c r="FS87" i="9" s="1"/>
  <c r="FS79" i="9" s="1"/>
  <c r="FS80" i="9" s="1"/>
  <c r="FS35" i="16"/>
  <c r="FS142" i="27" s="1"/>
  <c r="FO83" i="9"/>
  <c r="FO87" i="9" s="1"/>
  <c r="FO79" i="9" s="1"/>
  <c r="FO80" i="9" s="1"/>
  <c r="FO35" i="16"/>
  <c r="FO37" i="16" s="1"/>
  <c r="HF96" i="9"/>
  <c r="HH96" i="9"/>
  <c r="HB96" i="9"/>
  <c r="HI96" i="9"/>
  <c r="HG96" i="9"/>
  <c r="HV109" i="9"/>
  <c r="FZ83" i="9"/>
  <c r="FZ87" i="9" s="1"/>
  <c r="FZ79" i="9" s="1"/>
  <c r="FZ80" i="9" s="1"/>
  <c r="FZ35" i="16"/>
  <c r="FV83" i="9"/>
  <c r="FV87" i="9" s="1"/>
  <c r="FV88" i="9" s="1"/>
  <c r="FV35" i="16"/>
  <c r="FR83" i="9"/>
  <c r="FR87" i="9" s="1"/>
  <c r="FR79" i="9" s="1"/>
  <c r="FR80" i="9" s="1"/>
  <c r="HE96" i="9"/>
  <c r="HA96" i="9"/>
  <c r="HB89" i="9"/>
  <c r="HB90" i="9" s="1"/>
  <c r="HP109" i="9"/>
  <c r="HU109" i="9"/>
  <c r="GX77" i="9"/>
  <c r="GX97" i="9"/>
  <c r="HJ77" i="9"/>
  <c r="HJ97" i="9"/>
  <c r="GY90" i="9"/>
  <c r="FE78" i="9"/>
  <c r="FM78" i="9"/>
  <c r="FJ78" i="9"/>
  <c r="FH78" i="9"/>
  <c r="FF78" i="9"/>
  <c r="FG78" i="9"/>
  <c r="FK78" i="9"/>
  <c r="FC78" i="9"/>
  <c r="FN78" i="9"/>
  <c r="FD78" i="9"/>
  <c r="FI78" i="9"/>
  <c r="FL78" i="9"/>
  <c r="HK85" i="9"/>
  <c r="HK86" i="9" s="1"/>
  <c r="HO68" i="9"/>
  <c r="HO109" i="9"/>
  <c r="HS85" i="9"/>
  <c r="HS86" i="9" s="1"/>
  <c r="HJ89" i="9"/>
  <c r="HJ90" i="9" s="1"/>
  <c r="HB77" i="9"/>
  <c r="HB97" i="9"/>
  <c r="HB106" i="27" s="1"/>
  <c r="HL69" i="9"/>
  <c r="HL89" i="9" s="1"/>
  <c r="HL90" i="9" s="1"/>
  <c r="HL85" i="9"/>
  <c r="HL86" i="9" s="1"/>
  <c r="HT68" i="9"/>
  <c r="HT109" i="9"/>
  <c r="HT85" i="9"/>
  <c r="HT86" i="9" s="1"/>
  <c r="GD81" i="9"/>
  <c r="GD82" i="9" s="1"/>
  <c r="HM109" i="9"/>
  <c r="GX89" i="9"/>
  <c r="GX90" i="9" s="1"/>
  <c r="GN81" i="9"/>
  <c r="GN82" i="9" s="1"/>
  <c r="HR69" i="9"/>
  <c r="HR76" i="9" s="1"/>
  <c r="GV81" i="9"/>
  <c r="GV82" i="9" s="1"/>
  <c r="HM85" i="9"/>
  <c r="HM86" i="9" s="1"/>
  <c r="HQ69" i="9"/>
  <c r="HQ89" i="9" s="1"/>
  <c r="HQ90" i="9" s="1"/>
  <c r="HU85" i="9"/>
  <c r="HU86" i="9" s="1"/>
  <c r="GP76" i="9"/>
  <c r="FR81" i="9"/>
  <c r="FR82" i="9" s="1"/>
  <c r="FR35" i="16" s="1"/>
  <c r="FR142" i="27" s="1"/>
  <c r="GR81" i="9"/>
  <c r="GR82" i="9" s="1"/>
  <c r="GS81" i="9"/>
  <c r="GS82" i="9" s="1"/>
  <c r="GK42" i="9"/>
  <c r="GL81" i="9"/>
  <c r="GL82" i="9" s="1"/>
  <c r="HK68" i="9"/>
  <c r="HK109" i="9"/>
  <c r="HO85" i="9"/>
  <c r="HO86" i="9" s="1"/>
  <c r="HS68" i="9"/>
  <c r="HS109" i="9"/>
  <c r="GW77" i="9"/>
  <c r="GW97" i="9"/>
  <c r="HP68" i="9"/>
  <c r="HP85" i="9"/>
  <c r="HP86" i="9" s="1"/>
  <c r="HQ109" i="9"/>
  <c r="HV68" i="9"/>
  <c r="GM81" i="9"/>
  <c r="GM82" i="9" s="1"/>
  <c r="HL109" i="9"/>
  <c r="GQ81" i="9"/>
  <c r="GQ82" i="9" s="1"/>
  <c r="GF81" i="9"/>
  <c r="GF82" i="9" s="1"/>
  <c r="HM69" i="9"/>
  <c r="HM76" i="9" s="1"/>
  <c r="HQ85" i="9"/>
  <c r="HQ86" i="9" s="1"/>
  <c r="HU69" i="9"/>
  <c r="HU89" i="9" s="1"/>
  <c r="HU90" i="9" s="1"/>
  <c r="GT81" i="9"/>
  <c r="GT82" i="9" s="1"/>
  <c r="HN68" i="9"/>
  <c r="HN109" i="9"/>
  <c r="HR109" i="9"/>
  <c r="GF42" i="9"/>
  <c r="GC42" i="9"/>
  <c r="GL42" i="9"/>
  <c r="GE42" i="9"/>
  <c r="T9" i="31"/>
  <c r="GV41" i="9"/>
  <c r="GR41" i="9"/>
  <c r="GN41" i="9"/>
  <c r="GO41" i="9"/>
  <c r="GU41" i="9"/>
  <c r="GQ41" i="9"/>
  <c r="GM41" i="9"/>
  <c r="GM42" i="9" s="1"/>
  <c r="GS41" i="9"/>
  <c r="GX41" i="9"/>
  <c r="GT41" i="9"/>
  <c r="GP41" i="9"/>
  <c r="GW41" i="9"/>
  <c r="GI42" i="9"/>
  <c r="T45" i="9"/>
  <c r="T33" i="16" s="1"/>
  <c r="GV44" i="9"/>
  <c r="GV27" i="16" s="1"/>
  <c r="GR44" i="9"/>
  <c r="GR27" i="16" s="1"/>
  <c r="GN44" i="9"/>
  <c r="GN27" i="16" s="1"/>
  <c r="GU44" i="9"/>
  <c r="GU27" i="16" s="1"/>
  <c r="GQ44" i="9"/>
  <c r="GQ27" i="16" s="1"/>
  <c r="GM44" i="9"/>
  <c r="GM27" i="16" s="1"/>
  <c r="GM29" i="16" s="1"/>
  <c r="U15" i="19" s="1"/>
  <c r="GX44" i="9"/>
  <c r="GX27" i="16" s="1"/>
  <c r="GX30" i="16" s="1"/>
  <c r="GX136" i="27" s="1"/>
  <c r="GX139" i="27" s="1"/>
  <c r="GW150" i="27" s="1"/>
  <c r="GT44" i="9"/>
  <c r="GT27" i="16" s="1"/>
  <c r="GP44" i="9"/>
  <c r="GP27" i="16" s="1"/>
  <c r="GW44" i="9"/>
  <c r="GW27" i="16" s="1"/>
  <c r="GS44" i="9"/>
  <c r="GS27" i="16" s="1"/>
  <c r="GO44" i="9"/>
  <c r="GO27" i="16" s="1"/>
  <c r="GB42" i="9"/>
  <c r="GJ42" i="9"/>
  <c r="GH42" i="9"/>
  <c r="GD42" i="9"/>
  <c r="GG42" i="9"/>
  <c r="GI45" i="9"/>
  <c r="GI33" i="16" s="1"/>
  <c r="GL45" i="9"/>
  <c r="GL33" i="16" s="1"/>
  <c r="GK45" i="9"/>
  <c r="GK33" i="16" s="1"/>
  <c r="GJ45" i="9"/>
  <c r="GJ33" i="16" s="1"/>
  <c r="GB45" i="9"/>
  <c r="GB33" i="16" s="1"/>
  <c r="GA45" i="9"/>
  <c r="GA33" i="16" s="1"/>
  <c r="GC45" i="9"/>
  <c r="GC33" i="16" s="1"/>
  <c r="GD45" i="9"/>
  <c r="GD33" i="16" s="1"/>
  <c r="GE45" i="9"/>
  <c r="GE33" i="16" s="1"/>
  <c r="GF45" i="9"/>
  <c r="GF33" i="16" s="1"/>
  <c r="GG45" i="9"/>
  <c r="GG33" i="16" s="1"/>
  <c r="GH45" i="9"/>
  <c r="GH33" i="16" s="1"/>
  <c r="L297" i="46"/>
  <c r="L299" i="46" s="1"/>
  <c r="R30" i="16"/>
  <c r="P67" i="46"/>
  <c r="P252" i="46" s="1"/>
  <c r="S28" i="16"/>
  <c r="S29" i="16"/>
  <c r="S90" i="46" s="1"/>
  <c r="T27" i="16"/>
  <c r="T88" i="46" s="1"/>
  <c r="V89" i="30"/>
  <c r="BR78" i="30"/>
  <c r="BS89" i="30"/>
  <c r="CB89" i="30"/>
  <c r="CA78" i="30"/>
  <c r="BV89" i="30"/>
  <c r="BU78" i="30"/>
  <c r="BY89" i="30"/>
  <c r="BX78" i="30"/>
  <c r="AA78" i="30"/>
  <c r="AA43" i="30"/>
  <c r="AC91" i="30"/>
  <c r="I44" i="27"/>
  <c r="F16" i="51"/>
  <c r="J181" i="27"/>
  <c r="J184" i="27" s="1"/>
  <c r="K183" i="27" s="1"/>
  <c r="S182" i="31"/>
  <c r="T202" i="31"/>
  <c r="Q145" i="31"/>
  <c r="R183" i="31" s="1"/>
  <c r="N139" i="31"/>
  <c r="Q106" i="31"/>
  <c r="Q107" i="31" s="1"/>
  <c r="R151" i="31"/>
  <c r="S184" i="31" s="1"/>
  <c r="Q72" i="31"/>
  <c r="Q237" i="46" s="1"/>
  <c r="Q66" i="46"/>
  <c r="Q67" i="46" s="1"/>
  <c r="Q252" i="46" s="1"/>
  <c r="R95" i="31"/>
  <c r="R108" i="31"/>
  <c r="S105" i="31" s="1"/>
  <c r="CT80" i="30"/>
  <c r="CU91" i="30"/>
  <c r="DA91" i="30"/>
  <c r="CZ80" i="30"/>
  <c r="CX91" i="30"/>
  <c r="CW80" i="30"/>
  <c r="CU69" i="30"/>
  <c r="S66" i="27"/>
  <c r="S67" i="27" s="1"/>
  <c r="S83" i="27" s="1"/>
  <c r="S79" i="27"/>
  <c r="T64" i="27"/>
  <c r="R74" i="46"/>
  <c r="R63" i="46" s="1"/>
  <c r="R247" i="46" s="1"/>
  <c r="P117" i="27"/>
  <c r="Q114" i="27" s="1"/>
  <c r="S73" i="46"/>
  <c r="S72" i="46"/>
  <c r="L172" i="27"/>
  <c r="Q88" i="9"/>
  <c r="N175" i="27"/>
  <c r="N177" i="27"/>
  <c r="R87" i="9"/>
  <c r="R88" i="9" s="1"/>
  <c r="S86" i="9"/>
  <c r="S83" i="9"/>
  <c r="T85" i="9"/>
  <c r="U84" i="9"/>
  <c r="S144" i="27"/>
  <c r="S170" i="27" s="1"/>
  <c r="R89" i="9"/>
  <c r="O76" i="27"/>
  <c r="O78" i="27" s="1"/>
  <c r="O35" i="16"/>
  <c r="O36" i="16" s="1"/>
  <c r="P35" i="16"/>
  <c r="DA58" i="30"/>
  <c r="CX58" i="30"/>
  <c r="Q81" i="9"/>
  <c r="Q82" i="9" s="1"/>
  <c r="S91" i="31"/>
  <c r="T62" i="27"/>
  <c r="Q246" i="46"/>
  <c r="Q60" i="46"/>
  <c r="Q244" i="46" s="1"/>
  <c r="S110" i="9"/>
  <c r="S62" i="46"/>
  <c r="S246" i="46" s="1"/>
  <c r="S123" i="46"/>
  <c r="R60" i="46"/>
  <c r="R244" i="46" s="1"/>
  <c r="O139" i="31"/>
  <c r="T56" i="31"/>
  <c r="T30" i="31"/>
  <c r="T57" i="31"/>
  <c r="T55" i="31"/>
  <c r="T58" i="31"/>
  <c r="Q180" i="31"/>
  <c r="U108" i="9"/>
  <c r="U107" i="9"/>
  <c r="U106" i="9"/>
  <c r="R123" i="46"/>
  <c r="T109" i="9"/>
  <c r="R110" i="9"/>
  <c r="Q67" i="27"/>
  <c r="U67" i="9"/>
  <c r="U105" i="9"/>
  <c r="P144" i="31"/>
  <c r="P146" i="31" s="1"/>
  <c r="Q143" i="31" s="1"/>
  <c r="P47" i="31"/>
  <c r="P106" i="27"/>
  <c r="P264" i="46"/>
  <c r="S205" i="31"/>
  <c r="S311" i="31" s="1"/>
  <c r="S191" i="29" s="1"/>
  <c r="S181" i="31"/>
  <c r="R150" i="31"/>
  <c r="S137" i="31"/>
  <c r="S70" i="31"/>
  <c r="T67" i="31"/>
  <c r="S71" i="31"/>
  <c r="R32" i="31"/>
  <c r="R69" i="31"/>
  <c r="R193" i="60" s="1"/>
  <c r="S99" i="27"/>
  <c r="T96" i="27" s="1"/>
  <c r="P166" i="27"/>
  <c r="Q163" i="27" s="1"/>
  <c r="T70" i="46"/>
  <c r="T61" i="46"/>
  <c r="T245" i="46" s="1"/>
  <c r="T56" i="46"/>
  <c r="Q164" i="27"/>
  <c r="Q165" i="27"/>
  <c r="R107" i="27"/>
  <c r="R116" i="27"/>
  <c r="Q115" i="27"/>
  <c r="T97" i="27"/>
  <c r="T98" i="27" s="1"/>
  <c r="U196" i="31" s="1"/>
  <c r="U55" i="46"/>
  <c r="U90" i="27"/>
  <c r="U91" i="27" s="1"/>
  <c r="U93" i="27" s="1"/>
  <c r="V195" i="31" s="1"/>
  <c r="U61" i="27"/>
  <c r="U63" i="27" s="1"/>
  <c r="R93" i="46"/>
  <c r="R141" i="27"/>
  <c r="S76" i="46"/>
  <c r="S65" i="46" s="1"/>
  <c r="S249" i="46" s="1"/>
  <c r="S75" i="46"/>
  <c r="S64" i="46" s="1"/>
  <c r="S248" i="46" s="1"/>
  <c r="K190" i="29"/>
  <c r="O149" i="27"/>
  <c r="O154" i="27" s="1"/>
  <c r="N42" i="27"/>
  <c r="L47" i="46"/>
  <c r="Q135" i="31"/>
  <c r="E155" i="46"/>
  <c r="E205" i="46"/>
  <c r="E221" i="46" s="1"/>
  <c r="F296" i="31"/>
  <c r="N187" i="31"/>
  <c r="R156" i="31"/>
  <c r="R157" i="31"/>
  <c r="S185" i="31" s="1"/>
  <c r="AB56" i="30"/>
  <c r="Q40" i="31"/>
  <c r="Q158" i="31"/>
  <c r="R155" i="31" s="1"/>
  <c r="Q152" i="31"/>
  <c r="R149" i="31" s="1"/>
  <c r="T33" i="31"/>
  <c r="S31" i="31"/>
  <c r="R128" i="31"/>
  <c r="S125" i="31" s="1"/>
  <c r="S126" i="31"/>
  <c r="S127" i="31" s="1"/>
  <c r="T203" i="31" s="1"/>
  <c r="M189" i="31"/>
  <c r="S138" i="31"/>
  <c r="T119" i="31"/>
  <c r="T120" i="31" s="1"/>
  <c r="T122" i="31" s="1"/>
  <c r="T90" i="31"/>
  <c r="T92" i="31" s="1"/>
  <c r="T93" i="31" s="1"/>
  <c r="T34" i="31"/>
  <c r="U8" i="31"/>
  <c r="R180" i="31"/>
  <c r="R145" i="31"/>
  <c r="S183" i="31" s="1"/>
  <c r="Q144" i="31"/>
  <c r="BV56" i="30"/>
  <c r="AB22" i="30"/>
  <c r="AA67" i="30"/>
  <c r="CE56" i="30"/>
  <c r="BY56" i="30"/>
  <c r="AS21" i="30"/>
  <c r="CB56" i="30"/>
  <c r="BS67" i="30"/>
  <c r="U71" i="9"/>
  <c r="R76" i="9"/>
  <c r="R97" i="9" s="1"/>
  <c r="R264" i="46" s="1"/>
  <c r="P124" i="46"/>
  <c r="P122" i="46" s="1"/>
  <c r="P98" i="9"/>
  <c r="Q97" i="9"/>
  <c r="U70" i="9"/>
  <c r="U113" i="9" s="1"/>
  <c r="S69" i="9"/>
  <c r="S76" i="9" s="1"/>
  <c r="T68" i="9"/>
  <c r="U44" i="9"/>
  <c r="U41" i="9"/>
  <c r="GO77" i="9" l="1"/>
  <c r="CI23" i="56"/>
  <c r="CI33" i="56"/>
  <c r="S81" i="60"/>
  <c r="T14" i="19"/>
  <c r="O30" i="46"/>
  <c r="FS146" i="27"/>
  <c r="FS182" i="27" s="1"/>
  <c r="FQ146" i="27"/>
  <c r="FQ182" i="27" s="1"/>
  <c r="GM28" i="16"/>
  <c r="U14" i="19" s="1"/>
  <c r="FJ182" i="27"/>
  <c r="FK183" i="27"/>
  <c r="R22" i="19"/>
  <c r="S82" i="60"/>
  <c r="R21" i="19"/>
  <c r="GL106" i="27"/>
  <c r="GL110" i="27" s="1"/>
  <c r="FR146" i="27"/>
  <c r="FR182" i="27" s="1"/>
  <c r="FH183" i="27"/>
  <c r="GL98" i="9"/>
  <c r="T12" i="19" s="1"/>
  <c r="S116" i="60" s="1"/>
  <c r="R210" i="60"/>
  <c r="Q89" i="60"/>
  <c r="Q88" i="60"/>
  <c r="FV142" i="27"/>
  <c r="FV146" i="27" s="1"/>
  <c r="FV182" i="27" s="1"/>
  <c r="FV36" i="16"/>
  <c r="FV37" i="16"/>
  <c r="O37" i="16"/>
  <c r="O41" i="16" s="1"/>
  <c r="FU36" i="16"/>
  <c r="FO36" i="16"/>
  <c r="FQ36" i="16"/>
  <c r="FT142" i="27"/>
  <c r="FT146" i="27" s="1"/>
  <c r="FT37" i="16"/>
  <c r="FT36" i="16"/>
  <c r="FU37" i="16"/>
  <c r="FQ37" i="16"/>
  <c r="FY36" i="16"/>
  <c r="FS36" i="16"/>
  <c r="FZ142" i="27"/>
  <c r="FZ146" i="27" s="1"/>
  <c r="FZ182" i="27" s="1"/>
  <c r="FZ37" i="16"/>
  <c r="FZ36" i="16"/>
  <c r="FW142" i="27"/>
  <c r="FW146" i="27" s="1"/>
  <c r="FW182" i="27" s="1"/>
  <c r="FW37" i="16"/>
  <c r="FW36" i="16"/>
  <c r="S89" i="46"/>
  <c r="FP142" i="27"/>
  <c r="FP37" i="16"/>
  <c r="FP36" i="16"/>
  <c r="FX142" i="27"/>
  <c r="FX146" i="27" s="1"/>
  <c r="FX182" i="27" s="1"/>
  <c r="FX37" i="16"/>
  <c r="FX36" i="16"/>
  <c r="FR37" i="16"/>
  <c r="FR36" i="16"/>
  <c r="FY37" i="16"/>
  <c r="FS37" i="16"/>
  <c r="FN183" i="27"/>
  <c r="M82" i="27"/>
  <c r="L40" i="27"/>
  <c r="HS121" i="27"/>
  <c r="HT122" i="27" s="1"/>
  <c r="HU84" i="19" s="1"/>
  <c r="GT106" i="27"/>
  <c r="GT110" i="27" s="1"/>
  <c r="GB84" i="27"/>
  <c r="IT84" i="27" s="1"/>
  <c r="IT83" i="27"/>
  <c r="IU57" i="27"/>
  <c r="IU67" i="27" s="1"/>
  <c r="GM83" i="27"/>
  <c r="EL152" i="27"/>
  <c r="CT152" i="27"/>
  <c r="FH152" i="27"/>
  <c r="GD152" i="27"/>
  <c r="DE152" i="27"/>
  <c r="FS152" i="27"/>
  <c r="EW152" i="27"/>
  <c r="DP152" i="27"/>
  <c r="EA152" i="27"/>
  <c r="FP146" i="27"/>
  <c r="FP182" i="27" s="1"/>
  <c r="FY146" i="27"/>
  <c r="FY182" i="27" s="1"/>
  <c r="S123" i="27"/>
  <c r="T120" i="27" s="1"/>
  <c r="IS145" i="27"/>
  <c r="FO176" i="27"/>
  <c r="IS176" i="27" s="1"/>
  <c r="Q151" i="27"/>
  <c r="FU146" i="27"/>
  <c r="FU182" i="27" s="1"/>
  <c r="HA123" i="27"/>
  <c r="HB120" i="27" s="1"/>
  <c r="HB123" i="27" s="1"/>
  <c r="HC120" i="27" s="1"/>
  <c r="HC123" i="27" s="1"/>
  <c r="HD120" i="27" s="1"/>
  <c r="HD123" i="27" s="1"/>
  <c r="HE120" i="27" s="1"/>
  <c r="HE123" i="27" s="1"/>
  <c r="HF120" i="27" s="1"/>
  <c r="HF123" i="27" s="1"/>
  <c r="HG120" i="27" s="1"/>
  <c r="HG123" i="27" s="1"/>
  <c r="HH120" i="27" s="1"/>
  <c r="HH123" i="27" s="1"/>
  <c r="HI120" i="27" s="1"/>
  <c r="HI123" i="27" s="1"/>
  <c r="HJ120" i="27" s="1"/>
  <c r="HJ123" i="27" s="1"/>
  <c r="HK120" i="27" s="1"/>
  <c r="HK123" i="27" s="1"/>
  <c r="HL120" i="27" s="1"/>
  <c r="HL123" i="27" s="1"/>
  <c r="HM120" i="27" s="1"/>
  <c r="IR177" i="27"/>
  <c r="IR178" i="27" s="1"/>
  <c r="IS175" i="27" s="1"/>
  <c r="FZ177" i="27"/>
  <c r="GA83" i="19" s="1"/>
  <c r="S83" i="19" s="1"/>
  <c r="HV121" i="27"/>
  <c r="HW122" i="27" s="1"/>
  <c r="IW108" i="27"/>
  <c r="W168" i="31" s="1"/>
  <c r="HH89" i="9"/>
  <c r="HH90" i="9" s="1"/>
  <c r="HI97" i="9"/>
  <c r="HI106" i="27" s="1"/>
  <c r="GU97" i="9"/>
  <c r="GU98" i="9" s="1"/>
  <c r="IV121" i="27"/>
  <c r="IW109" i="27"/>
  <c r="W169" i="31" s="1"/>
  <c r="HM121" i="27"/>
  <c r="HN122" i="27" s="1"/>
  <c r="GE145" i="27"/>
  <c r="GE176" i="27" s="1"/>
  <c r="GI145" i="27"/>
  <c r="GI176" i="27" s="1"/>
  <c r="GF145" i="27"/>
  <c r="GF176" i="27" s="1"/>
  <c r="GA145" i="27"/>
  <c r="GA176" i="27" s="1"/>
  <c r="GL145" i="27"/>
  <c r="GL176" i="27" s="1"/>
  <c r="GB145" i="27"/>
  <c r="GB176" i="27" s="1"/>
  <c r="GH145" i="27"/>
  <c r="GH176" i="27" s="1"/>
  <c r="GD145" i="27"/>
  <c r="GD176" i="27" s="1"/>
  <c r="GJ145" i="27"/>
  <c r="GJ176" i="27" s="1"/>
  <c r="GG145" i="27"/>
  <c r="GG176" i="27" s="1"/>
  <c r="GC145" i="27"/>
  <c r="GC176" i="27" s="1"/>
  <c r="GK145" i="27"/>
  <c r="GK176" i="27" s="1"/>
  <c r="T127" i="27"/>
  <c r="T129" i="27" s="1"/>
  <c r="U126" i="27" s="1"/>
  <c r="HP121" i="27"/>
  <c r="HQ122" i="27" s="1"/>
  <c r="HR84" i="19" s="1"/>
  <c r="R196" i="60"/>
  <c r="R71" i="60"/>
  <c r="S170" i="60" s="1"/>
  <c r="S36" i="60" s="1"/>
  <c r="S209" i="60"/>
  <c r="S210" i="60"/>
  <c r="U65" i="60"/>
  <c r="V202" i="60" s="1"/>
  <c r="V204" i="60" s="1"/>
  <c r="T67" i="60"/>
  <c r="S68" i="60"/>
  <c r="T205" i="60" s="1"/>
  <c r="T208" i="60" s="1"/>
  <c r="S44" i="60"/>
  <c r="J197" i="46"/>
  <c r="J215" i="60"/>
  <c r="T232" i="46"/>
  <c r="T191" i="60"/>
  <c r="S235" i="46"/>
  <c r="S194" i="60"/>
  <c r="R198" i="46"/>
  <c r="R216" i="60"/>
  <c r="R87" i="60"/>
  <c r="HC112" i="9"/>
  <c r="GZ112" i="9"/>
  <c r="HQ112" i="9"/>
  <c r="HR112" i="9"/>
  <c r="S236" i="46"/>
  <c r="S195" i="60"/>
  <c r="Q73" i="60"/>
  <c r="HD112" i="9"/>
  <c r="HE112" i="9"/>
  <c r="HH112" i="9"/>
  <c r="HM112" i="9"/>
  <c r="U69" i="60"/>
  <c r="V206" i="60" s="1"/>
  <c r="HG112" i="9"/>
  <c r="U70" i="60"/>
  <c r="V207" i="60" s="1"/>
  <c r="S112" i="9"/>
  <c r="HA112" i="9"/>
  <c r="U109" i="27"/>
  <c r="U128" i="27" s="1"/>
  <c r="U114" i="9"/>
  <c r="T109" i="19"/>
  <c r="R109" i="60"/>
  <c r="HF112" i="9"/>
  <c r="HI112" i="9"/>
  <c r="HL112" i="9"/>
  <c r="HU112" i="9"/>
  <c r="HG77" i="9"/>
  <c r="HG81" i="9" s="1"/>
  <c r="HG82" i="9" s="1"/>
  <c r="HG89" i="9"/>
  <c r="HG90" i="9" s="1"/>
  <c r="HE76" i="9"/>
  <c r="HE77" i="9" s="1"/>
  <c r="S12" i="19"/>
  <c r="N41" i="16"/>
  <c r="HI89" i="9"/>
  <c r="HI90" i="9" s="1"/>
  <c r="HD89" i="9"/>
  <c r="HD90" i="9" s="1"/>
  <c r="R136" i="27"/>
  <c r="R139" i="27" s="1"/>
  <c r="Q150" i="27" s="1"/>
  <c r="O44" i="16"/>
  <c r="L300" i="46"/>
  <c r="HD77" i="9"/>
  <c r="HD81" i="9" s="1"/>
  <c r="HD82" i="9" s="1"/>
  <c r="HE89" i="9"/>
  <c r="HE90" i="9" s="1"/>
  <c r="GN106" i="27"/>
  <c r="GN110" i="27" s="1"/>
  <c r="FP85" i="27"/>
  <c r="FQ82" i="27" s="1"/>
  <c r="FQ85" i="27" s="1"/>
  <c r="FR82" i="27" s="1"/>
  <c r="FR85" i="27" s="1"/>
  <c r="FS82" i="27" s="1"/>
  <c r="FS85" i="27" s="1"/>
  <c r="FT82" i="27" s="1"/>
  <c r="FT85" i="27" s="1"/>
  <c r="FU82" i="27" s="1"/>
  <c r="FU85" i="27" s="1"/>
  <c r="FV82" i="27" s="1"/>
  <c r="FV85" i="27" s="1"/>
  <c r="FW82" i="27" s="1"/>
  <c r="FW85" i="27" s="1"/>
  <c r="FX82" i="27" s="1"/>
  <c r="FX85" i="27" s="1"/>
  <c r="FY82" i="27" s="1"/>
  <c r="FY85" i="27" s="1"/>
  <c r="FZ82" i="27" s="1"/>
  <c r="FZ85" i="27" s="1"/>
  <c r="GA82" i="27" s="1"/>
  <c r="GA85" i="27" s="1"/>
  <c r="GB82" i="27" s="1"/>
  <c r="GZ76" i="9"/>
  <c r="GZ97" i="9" s="1"/>
  <c r="HH76" i="9"/>
  <c r="HH97" i="9" s="1"/>
  <c r="EE184" i="27"/>
  <c r="EF181" i="27" s="1"/>
  <c r="EF184" i="27" s="1"/>
  <c r="EG181" i="27" s="1"/>
  <c r="EG184" i="27" s="1"/>
  <c r="EH181" i="27" s="1"/>
  <c r="EH184" i="27" s="1"/>
  <c r="EI181" i="27" s="1"/>
  <c r="EI184" i="27" s="1"/>
  <c r="EJ181" i="27" s="1"/>
  <c r="EJ184" i="27" s="1"/>
  <c r="EK181" i="27" s="1"/>
  <c r="EK184" i="27" s="1"/>
  <c r="EL181" i="27" s="1"/>
  <c r="EL184" i="27" s="1"/>
  <c r="EM181" i="27" s="1"/>
  <c r="EM184" i="27" s="1"/>
  <c r="EN181" i="27" s="1"/>
  <c r="EN184" i="27" s="1"/>
  <c r="EO181" i="27" s="1"/>
  <c r="EO184" i="27" s="1"/>
  <c r="EP181" i="27" s="1"/>
  <c r="EP184" i="27" s="1"/>
  <c r="EQ181" i="27" s="1"/>
  <c r="GZ89" i="9"/>
  <c r="GZ90" i="9" s="1"/>
  <c r="HA77" i="9"/>
  <c r="HA81" i="9" s="1"/>
  <c r="HA82" i="9" s="1"/>
  <c r="IU123" i="27"/>
  <c r="IV120" i="27" s="1"/>
  <c r="U171" i="31"/>
  <c r="IU129" i="27"/>
  <c r="IV126" i="27" s="1"/>
  <c r="U172" i="31"/>
  <c r="HF97" i="9"/>
  <c r="HF106" i="27" s="1"/>
  <c r="HF89" i="9"/>
  <c r="HF90" i="9" s="1"/>
  <c r="IS85" i="27"/>
  <c r="IT82" i="27" s="1"/>
  <c r="IS117" i="27"/>
  <c r="IT114" i="27" s="1"/>
  <c r="V90" i="56"/>
  <c r="CJ56" i="56"/>
  <c r="CI78" i="56"/>
  <c r="CI43" i="56"/>
  <c r="CJ89" i="56"/>
  <c r="CC43" i="56"/>
  <c r="CD56" i="56"/>
  <c r="CC78" i="56"/>
  <c r="CD89" i="56"/>
  <c r="BY90" i="56"/>
  <c r="BX44" i="56"/>
  <c r="BX79" i="56"/>
  <c r="BY57" i="56"/>
  <c r="R88" i="56"/>
  <c r="R92" i="56" s="1"/>
  <c r="AY92" i="56"/>
  <c r="AC56" i="56"/>
  <c r="AC32" i="56"/>
  <c r="AC22" i="56"/>
  <c r="BV57" i="56"/>
  <c r="BU44" i="56"/>
  <c r="BU79" i="56"/>
  <c r="BV90" i="56"/>
  <c r="AZ31" i="56"/>
  <c r="AZ35" i="56" s="1"/>
  <c r="AZ21" i="56"/>
  <c r="AY25" i="56"/>
  <c r="BZ43" i="56"/>
  <c r="CA89" i="56"/>
  <c r="BZ78" i="56"/>
  <c r="CB90" i="56"/>
  <c r="CA79" i="56"/>
  <c r="CB57" i="56"/>
  <c r="CA44" i="56"/>
  <c r="BF55" i="56"/>
  <c r="BG66" i="56" s="1"/>
  <c r="BG70" i="56" s="1"/>
  <c r="BF88" i="56"/>
  <c r="BF92" i="56" s="1"/>
  <c r="BE59" i="56"/>
  <c r="BE42" i="56"/>
  <c r="BE46" i="56" s="1"/>
  <c r="BE77" i="56"/>
  <c r="BE81" i="56" s="1"/>
  <c r="AA33" i="56"/>
  <c r="AA57" i="56"/>
  <c r="AA23" i="56"/>
  <c r="BS90" i="56"/>
  <c r="BR79" i="56"/>
  <c r="BR44" i="56"/>
  <c r="X89" i="56"/>
  <c r="FT88" i="9"/>
  <c r="V77" i="56"/>
  <c r="V81" i="56" s="1"/>
  <c r="W66" i="56"/>
  <c r="W70" i="56" s="1"/>
  <c r="V42" i="56"/>
  <c r="V46" i="56" s="1"/>
  <c r="V59" i="56"/>
  <c r="BO55" i="56"/>
  <c r="BH59" i="56"/>
  <c r="BI88" i="56"/>
  <c r="BI92" i="56" s="1"/>
  <c r="BH42" i="56"/>
  <c r="BH46" i="56" s="1"/>
  <c r="BI55" i="56"/>
  <c r="BH77" i="56"/>
  <c r="BH81" i="56" s="1"/>
  <c r="AA68" i="56"/>
  <c r="Z79" i="56"/>
  <c r="Z44" i="56"/>
  <c r="CE57" i="56"/>
  <c r="BS68" i="56"/>
  <c r="CX32" i="56"/>
  <c r="CX22" i="56"/>
  <c r="BB42" i="56"/>
  <c r="BB46" i="56" s="1"/>
  <c r="BB77" i="56"/>
  <c r="BB81" i="56" s="1"/>
  <c r="BC88" i="56"/>
  <c r="BB59" i="56"/>
  <c r="W31" i="56"/>
  <c r="W35" i="56" s="1"/>
  <c r="W21" i="56"/>
  <c r="V25" i="56"/>
  <c r="W55" i="56"/>
  <c r="BL55" i="56"/>
  <c r="BK59" i="56"/>
  <c r="BL88" i="56"/>
  <c r="BL92" i="56" s="1"/>
  <c r="BK42" i="56"/>
  <c r="BK46" i="56" s="1"/>
  <c r="BK77" i="56"/>
  <c r="BK81" i="56" s="1"/>
  <c r="AC67" i="56"/>
  <c r="CM56" i="56"/>
  <c r="AB43" i="56"/>
  <c r="AB78" i="56"/>
  <c r="CG89" i="56"/>
  <c r="CF78" i="56"/>
  <c r="CF43" i="56"/>
  <c r="CG56" i="56"/>
  <c r="HC89" i="9"/>
  <c r="HC90" i="9" s="1"/>
  <c r="GY97" i="9"/>
  <c r="GY98" i="9" s="1"/>
  <c r="FS88" i="9"/>
  <c r="HF107" i="27"/>
  <c r="HG107" i="27"/>
  <c r="HG110" i="27" s="1"/>
  <c r="HD107" i="27"/>
  <c r="FR88" i="9"/>
  <c r="FP79" i="9"/>
  <c r="FP80" i="9" s="1"/>
  <c r="HC76" i="9"/>
  <c r="HC77" i="9" s="1"/>
  <c r="HA89" i="9"/>
  <c r="HA90" i="9" s="1"/>
  <c r="FY79" i="9"/>
  <c r="FY80" i="9" s="1"/>
  <c r="GZ129" i="27"/>
  <c r="HA126" i="27" s="1"/>
  <c r="HA129" i="27" s="1"/>
  <c r="HB126" i="27" s="1"/>
  <c r="HB129" i="27" s="1"/>
  <c r="HC126" i="27" s="1"/>
  <c r="HC129" i="27" s="1"/>
  <c r="HD126" i="27" s="1"/>
  <c r="HD129" i="27" s="1"/>
  <c r="HE126" i="27" s="1"/>
  <c r="HE129" i="27" s="1"/>
  <c r="HF126" i="27" s="1"/>
  <c r="HF129" i="27" s="1"/>
  <c r="HG126" i="27" s="1"/>
  <c r="HG129" i="27" s="1"/>
  <c r="HH126" i="27" s="1"/>
  <c r="HH129" i="27" s="1"/>
  <c r="HI126" i="27" s="1"/>
  <c r="HI129" i="27" s="1"/>
  <c r="HJ126" i="27" s="1"/>
  <c r="HJ129" i="27" s="1"/>
  <c r="HK126" i="27" s="1"/>
  <c r="HK129" i="27" s="1"/>
  <c r="HL126" i="27" s="1"/>
  <c r="HI107" i="27"/>
  <c r="HA107" i="27"/>
  <c r="HA110" i="27" s="1"/>
  <c r="GX115" i="27"/>
  <c r="GY116" i="27" s="1"/>
  <c r="HV69" i="9"/>
  <c r="HV76" i="9" s="1"/>
  <c r="HV77" i="9" s="1"/>
  <c r="HP69" i="9"/>
  <c r="HP76" i="9" s="1"/>
  <c r="HP77" i="9" s="1"/>
  <c r="HS69" i="9"/>
  <c r="HS76" i="9" s="1"/>
  <c r="HS97" i="9" s="1"/>
  <c r="GO98" i="9"/>
  <c r="GO106" i="27"/>
  <c r="GO110" i="27" s="1"/>
  <c r="HJ98" i="9"/>
  <c r="HJ106" i="27"/>
  <c r="HJ110" i="27" s="1"/>
  <c r="HE110" i="9"/>
  <c r="HE57" i="27"/>
  <c r="HB110" i="9"/>
  <c r="HB57" i="27"/>
  <c r="GY110" i="9"/>
  <c r="GY57" i="27"/>
  <c r="GY67" i="27" s="1"/>
  <c r="V10" i="19"/>
  <c r="HC110" i="9"/>
  <c r="HC57" i="27"/>
  <c r="GB84" i="19"/>
  <c r="T84" i="19" s="1"/>
  <c r="IT116" i="27"/>
  <c r="T170" i="31" s="1"/>
  <c r="FC146" i="27"/>
  <c r="IR142" i="27"/>
  <c r="HB110" i="27"/>
  <c r="HL77" i="27"/>
  <c r="HM78" i="27" s="1"/>
  <c r="HA84" i="19"/>
  <c r="IV128" i="27"/>
  <c r="GA117" i="27"/>
  <c r="GB114" i="27" s="1"/>
  <c r="GB117" i="27" s="1"/>
  <c r="GC114" i="27" s="1"/>
  <c r="GC117" i="27" s="1"/>
  <c r="GD114" i="27" s="1"/>
  <c r="GD117" i="27" s="1"/>
  <c r="GE114" i="27" s="1"/>
  <c r="GE117" i="27" s="1"/>
  <c r="GF114" i="27" s="1"/>
  <c r="GF117" i="27" s="1"/>
  <c r="GG114" i="27" s="1"/>
  <c r="GG117" i="27" s="1"/>
  <c r="GH114" i="27" s="1"/>
  <c r="GH117" i="27" s="1"/>
  <c r="GI114" i="27" s="1"/>
  <c r="GI117" i="27" s="1"/>
  <c r="GJ114" i="27" s="1"/>
  <c r="GJ117" i="27" s="1"/>
  <c r="GK114" i="27" s="1"/>
  <c r="GK117" i="27" s="1"/>
  <c r="GL114" i="27" s="1"/>
  <c r="GL117" i="27" s="1"/>
  <c r="GM114" i="27" s="1"/>
  <c r="HU107" i="27"/>
  <c r="IS106" i="27"/>
  <c r="IS110" i="27" s="1"/>
  <c r="AI86" i="19"/>
  <c r="HN69" i="9"/>
  <c r="HN107" i="27" s="1"/>
  <c r="HD110" i="9"/>
  <c r="HD57" i="27"/>
  <c r="GA110" i="27"/>
  <c r="FT136" i="27"/>
  <c r="R126" i="46"/>
  <c r="IW62" i="27"/>
  <c r="IW66" i="27" s="1"/>
  <c r="IW63" i="27"/>
  <c r="IW64" i="27" s="1"/>
  <c r="HM77" i="27"/>
  <c r="HN78" i="27" s="1"/>
  <c r="HN77" i="27"/>
  <c r="HO78" i="27" s="1"/>
  <c r="HQ107" i="27"/>
  <c r="IU107" i="27"/>
  <c r="U167" i="31" s="1"/>
  <c r="IP183" i="27"/>
  <c r="IP184" i="27" s="1"/>
  <c r="IQ181" i="27" s="1"/>
  <c r="GM116" i="27"/>
  <c r="IT115" i="27"/>
  <c r="GW98" i="9"/>
  <c r="GW106" i="27"/>
  <c r="GW110" i="27" s="1"/>
  <c r="HH110" i="9"/>
  <c r="HH57" i="27"/>
  <c r="GZ110" i="9"/>
  <c r="GZ57" i="27"/>
  <c r="AS25" i="30"/>
  <c r="AT31" i="30"/>
  <c r="HT69" i="9"/>
  <c r="HT76" i="9" s="1"/>
  <c r="HT77" i="9" s="1"/>
  <c r="HO69" i="9"/>
  <c r="HO76" i="9" s="1"/>
  <c r="HO77" i="9" s="1"/>
  <c r="FQ79" i="9"/>
  <c r="FQ80" i="9" s="1"/>
  <c r="HD98" i="9"/>
  <c r="HD106" i="27"/>
  <c r="GX98" i="9"/>
  <c r="GX106" i="27"/>
  <c r="GX110" i="27" s="1"/>
  <c r="HG110" i="9"/>
  <c r="HG57" i="27"/>
  <c r="HF110" i="9"/>
  <c r="HF57" i="27"/>
  <c r="HJ110" i="9"/>
  <c r="HJ57" i="27"/>
  <c r="EQ182" i="27"/>
  <c r="IQ182" i="27" s="1"/>
  <c r="ES183" i="27"/>
  <c r="IQ146" i="27"/>
  <c r="IQ147" i="27" s="1"/>
  <c r="HL128" i="27"/>
  <c r="IW127" i="27"/>
  <c r="HM107" i="27"/>
  <c r="AS42" i="30"/>
  <c r="AS46" i="30" s="1"/>
  <c r="AS35" i="30"/>
  <c r="AV71" i="27"/>
  <c r="BM23" i="30"/>
  <c r="BM33" i="30"/>
  <c r="HR107" i="27"/>
  <c r="HK69" i="9"/>
  <c r="HK107" i="27" s="1"/>
  <c r="HA110" i="9"/>
  <c r="HA57" i="27"/>
  <c r="HI110" i="9"/>
  <c r="HI57" i="27"/>
  <c r="FO142" i="27"/>
  <c r="S20" i="19"/>
  <c r="AK41" i="27"/>
  <c r="FC175" i="27"/>
  <c r="FC178" i="27" s="1"/>
  <c r="FD175" i="27" s="1"/>
  <c r="FD178" i="27" s="1"/>
  <c r="FE175" i="27" s="1"/>
  <c r="FE178" i="27" s="1"/>
  <c r="FF175" i="27" s="1"/>
  <c r="FF178" i="27" s="1"/>
  <c r="FG175" i="27" s="1"/>
  <c r="FG178" i="27" s="1"/>
  <c r="FH175" i="27" s="1"/>
  <c r="FH178" i="27" s="1"/>
  <c r="FI175" i="27" s="1"/>
  <c r="FI178" i="27" s="1"/>
  <c r="FJ175" i="27" s="1"/>
  <c r="FJ178" i="27" s="1"/>
  <c r="FK175" i="27" s="1"/>
  <c r="FK178" i="27" s="1"/>
  <c r="FL175" i="27" s="1"/>
  <c r="FL178" i="27" s="1"/>
  <c r="FM175" i="27" s="1"/>
  <c r="FM178" i="27" s="1"/>
  <c r="FN175" i="27" s="1"/>
  <c r="FN178" i="27" s="1"/>
  <c r="HL107" i="27"/>
  <c r="BD22" i="30"/>
  <c r="BD32" i="30"/>
  <c r="BD43" i="30" s="1"/>
  <c r="IR136" i="27"/>
  <c r="HC84" i="19"/>
  <c r="IV122" i="27"/>
  <c r="GM110" i="27"/>
  <c r="HO77" i="27"/>
  <c r="HP78" i="27" s="1"/>
  <c r="HP77" i="27"/>
  <c r="HQ78" i="27" s="1"/>
  <c r="C14" i="55"/>
  <c r="T121" i="27"/>
  <c r="CE24" i="30"/>
  <c r="CE34" i="30"/>
  <c r="CE45" i="30" s="1"/>
  <c r="U108" i="27"/>
  <c r="U122" i="27" s="1"/>
  <c r="HA98" i="9"/>
  <c r="FZ88" i="9"/>
  <c r="FO88" i="9"/>
  <c r="FX79" i="9"/>
  <c r="FX80" i="9" s="1"/>
  <c r="FW88" i="9"/>
  <c r="FU88" i="9"/>
  <c r="FV79" i="9"/>
  <c r="FV80" i="9" s="1"/>
  <c r="HR89" i="9"/>
  <c r="HR90" i="9" s="1"/>
  <c r="GE83" i="9"/>
  <c r="GE87" i="9" s="1"/>
  <c r="GE88" i="9" s="1"/>
  <c r="GE35" i="16"/>
  <c r="GB83" i="9"/>
  <c r="GB87" i="9" s="1"/>
  <c r="GB88" i="9" s="1"/>
  <c r="GB35" i="16"/>
  <c r="GB142" i="27" s="1"/>
  <c r="GI83" i="9"/>
  <c r="GI87" i="9" s="1"/>
  <c r="GI79" i="9" s="1"/>
  <c r="GI80" i="9" s="1"/>
  <c r="GI35" i="16"/>
  <c r="HS96" i="9"/>
  <c r="HM96" i="9"/>
  <c r="HU96" i="9"/>
  <c r="GH83" i="9"/>
  <c r="GH87" i="9" s="1"/>
  <c r="GH79" i="9" s="1"/>
  <c r="GH80" i="9" s="1"/>
  <c r="GH35" i="16"/>
  <c r="GH142" i="27" s="1"/>
  <c r="GD83" i="9"/>
  <c r="GD87" i="9" s="1"/>
  <c r="GD79" i="9" s="1"/>
  <c r="GD80" i="9" s="1"/>
  <c r="GD35" i="16"/>
  <c r="GD142" i="27" s="1"/>
  <c r="GJ83" i="9"/>
  <c r="GJ87" i="9" s="1"/>
  <c r="GJ88" i="9" s="1"/>
  <c r="GJ35" i="16"/>
  <c r="HR96" i="9"/>
  <c r="HQ96" i="9"/>
  <c r="HP96" i="9"/>
  <c r="P142" i="27"/>
  <c r="P146" i="27" s="1"/>
  <c r="P182" i="27" s="1"/>
  <c r="P44" i="16"/>
  <c r="GG83" i="9"/>
  <c r="GG87" i="9" s="1"/>
  <c r="GG79" i="9" s="1"/>
  <c r="GG80" i="9" s="1"/>
  <c r="GG35" i="16"/>
  <c r="GG142" i="27" s="1"/>
  <c r="GC83" i="9"/>
  <c r="GC87" i="9" s="1"/>
  <c r="GC88" i="9" s="1"/>
  <c r="GC35" i="16"/>
  <c r="GK83" i="9"/>
  <c r="GK87" i="9" s="1"/>
  <c r="GK88" i="9" s="1"/>
  <c r="GK35" i="16"/>
  <c r="HN96" i="9"/>
  <c r="HG98" i="9"/>
  <c r="GF83" i="9"/>
  <c r="GF87" i="9" s="1"/>
  <c r="GF88" i="9" s="1"/>
  <c r="GF35" i="16"/>
  <c r="GF142" i="27" s="1"/>
  <c r="GA83" i="9"/>
  <c r="GA87" i="9" s="1"/>
  <c r="GA88" i="9" s="1"/>
  <c r="GA35" i="16"/>
  <c r="GA37" i="16" s="1"/>
  <c r="GL83" i="9"/>
  <c r="GL87" i="9" s="1"/>
  <c r="GL79" i="9" s="1"/>
  <c r="GL80" i="9" s="1"/>
  <c r="GL35" i="16"/>
  <c r="GL142" i="27" s="1"/>
  <c r="HL96" i="9"/>
  <c r="HK96" i="9"/>
  <c r="HT96" i="9"/>
  <c r="HB98" i="9"/>
  <c r="HO96" i="9"/>
  <c r="HV96" i="9"/>
  <c r="HU76" i="9"/>
  <c r="HU97" i="9" s="1"/>
  <c r="HU106" i="27" s="1"/>
  <c r="HM89" i="9"/>
  <c r="HM90" i="9" s="1"/>
  <c r="HM77" i="9"/>
  <c r="HM97" i="9"/>
  <c r="HM106" i="27" s="1"/>
  <c r="P99" i="9"/>
  <c r="HI81" i="9"/>
  <c r="HI82" i="9" s="1"/>
  <c r="GF30" i="16"/>
  <c r="HJ81" i="9"/>
  <c r="HJ82" i="9" s="1"/>
  <c r="GW81" i="9"/>
  <c r="GW82" i="9" s="1"/>
  <c r="HQ76" i="9"/>
  <c r="HL76" i="9"/>
  <c r="HB81" i="9"/>
  <c r="HB82" i="9" s="1"/>
  <c r="HF81" i="9"/>
  <c r="HF82" i="9" s="1"/>
  <c r="R90" i="9"/>
  <c r="R145" i="27" s="1"/>
  <c r="R176" i="27" s="1"/>
  <c r="R91" i="9"/>
  <c r="GY81" i="9"/>
  <c r="GY82" i="9" s="1"/>
  <c r="GU81" i="9"/>
  <c r="GU82" i="9" s="1"/>
  <c r="GP77" i="9"/>
  <c r="GP97" i="9"/>
  <c r="HR77" i="9"/>
  <c r="HR97" i="9"/>
  <c r="GO81" i="9"/>
  <c r="GO82" i="9" s="1"/>
  <c r="GX81" i="9"/>
  <c r="GX82" i="9" s="1"/>
  <c r="GW42" i="9"/>
  <c r="GP42" i="9"/>
  <c r="GT42" i="9"/>
  <c r="GX42" i="9"/>
  <c r="GN42" i="9"/>
  <c r="GU45" i="9"/>
  <c r="GU33" i="16" s="1"/>
  <c r="GQ45" i="9"/>
  <c r="GQ33" i="16" s="1"/>
  <c r="GM45" i="9"/>
  <c r="GM33" i="16" s="1"/>
  <c r="GX45" i="9"/>
  <c r="GX33" i="16" s="1"/>
  <c r="GT45" i="9"/>
  <c r="GT33" i="16" s="1"/>
  <c r="GP45" i="9"/>
  <c r="GP33" i="16" s="1"/>
  <c r="GW45" i="9"/>
  <c r="GW33" i="16" s="1"/>
  <c r="GS45" i="9"/>
  <c r="GS33" i="16" s="1"/>
  <c r="GO45" i="9"/>
  <c r="GO33" i="16" s="1"/>
  <c r="GR45" i="9"/>
  <c r="GR33" i="16" s="1"/>
  <c r="GN45" i="9"/>
  <c r="GN33" i="16" s="1"/>
  <c r="GV45" i="9"/>
  <c r="GV33" i="16" s="1"/>
  <c r="GQ42" i="9"/>
  <c r="GR42" i="9"/>
  <c r="HH41" i="9"/>
  <c r="HD41" i="9"/>
  <c r="GZ41" i="9"/>
  <c r="HA41" i="9"/>
  <c r="HG41" i="9"/>
  <c r="HC41" i="9"/>
  <c r="GY41" i="9"/>
  <c r="GY42" i="9" s="1"/>
  <c r="HE41" i="9"/>
  <c r="HJ41" i="9"/>
  <c r="HF41" i="9"/>
  <c r="HB41" i="9"/>
  <c r="HI41" i="9"/>
  <c r="GU42" i="9"/>
  <c r="GV42" i="9"/>
  <c r="U45" i="9"/>
  <c r="U33" i="16" s="1"/>
  <c r="HH44" i="9"/>
  <c r="HH27" i="16" s="1"/>
  <c r="HD44" i="9"/>
  <c r="HD27" i="16" s="1"/>
  <c r="GZ44" i="9"/>
  <c r="GZ27" i="16" s="1"/>
  <c r="HG44" i="9"/>
  <c r="HG27" i="16" s="1"/>
  <c r="HC44" i="9"/>
  <c r="HC27" i="16" s="1"/>
  <c r="GY44" i="9"/>
  <c r="GY27" i="16" s="1"/>
  <c r="GY29" i="16" s="1"/>
  <c r="V15" i="19" s="1"/>
  <c r="HJ44" i="9"/>
  <c r="HJ27" i="16" s="1"/>
  <c r="HJ30" i="16" s="1"/>
  <c r="HJ136" i="27" s="1"/>
  <c r="HJ139" i="27" s="1"/>
  <c r="HI150" i="27" s="1"/>
  <c r="HF44" i="9"/>
  <c r="HF27" i="16" s="1"/>
  <c r="HB44" i="9"/>
  <c r="HB27" i="16" s="1"/>
  <c r="HI44" i="9"/>
  <c r="HI27" i="16" s="1"/>
  <c r="HE44" i="9"/>
  <c r="HE27" i="16" s="1"/>
  <c r="HA44" i="9"/>
  <c r="HA27" i="16" s="1"/>
  <c r="GS42" i="9"/>
  <c r="GO42" i="9"/>
  <c r="T29" i="16"/>
  <c r="T90" i="46" s="1"/>
  <c r="S30" i="16"/>
  <c r="L298" i="46"/>
  <c r="T28" i="16"/>
  <c r="M297" i="46"/>
  <c r="M300" i="46" s="1"/>
  <c r="F143" i="19"/>
  <c r="U27" i="16"/>
  <c r="U88" i="46" s="1"/>
  <c r="W89" i="30"/>
  <c r="AD91" i="30"/>
  <c r="CC89" i="30"/>
  <c r="CB78" i="30"/>
  <c r="BZ89" i="30"/>
  <c r="BY78" i="30"/>
  <c r="AB78" i="30"/>
  <c r="AB43" i="30"/>
  <c r="CE78" i="30"/>
  <c r="CF89" i="30"/>
  <c r="BV78" i="30"/>
  <c r="BW89" i="30"/>
  <c r="I45" i="27"/>
  <c r="I46" i="27" s="1"/>
  <c r="S77" i="27"/>
  <c r="Q250" i="46"/>
  <c r="Q251" i="46" s="1"/>
  <c r="R106" i="31"/>
  <c r="R107" i="31" s="1"/>
  <c r="S151" i="31"/>
  <c r="T184" i="31" s="1"/>
  <c r="T182" i="31"/>
  <c r="U202" i="31"/>
  <c r="S95" i="31"/>
  <c r="S108" i="31"/>
  <c r="T105" i="31" s="1"/>
  <c r="DB91" i="30"/>
  <c r="W91" i="30" s="1"/>
  <c r="DA80" i="30"/>
  <c r="CX80" i="30"/>
  <c r="CY91" i="30"/>
  <c r="R66" i="46"/>
  <c r="R250" i="46" s="1"/>
  <c r="R251" i="46" s="1"/>
  <c r="Q117" i="27"/>
  <c r="R114" i="27" s="1"/>
  <c r="T66" i="27"/>
  <c r="T79" i="27"/>
  <c r="U64" i="27"/>
  <c r="S74" i="46"/>
  <c r="S63" i="46" s="1"/>
  <c r="S247" i="46" s="1"/>
  <c r="T72" i="46"/>
  <c r="T73" i="46"/>
  <c r="J44" i="27"/>
  <c r="J45" i="27" s="1"/>
  <c r="K181" i="27"/>
  <c r="K184" i="27" s="1"/>
  <c r="M171" i="27"/>
  <c r="M169" i="27"/>
  <c r="L41" i="27"/>
  <c r="R79" i="9"/>
  <c r="R80" i="9" s="1"/>
  <c r="N178" i="27"/>
  <c r="S87" i="9"/>
  <c r="S88" i="9" s="1"/>
  <c r="T86" i="9"/>
  <c r="T83" i="9"/>
  <c r="U85" i="9"/>
  <c r="V84" i="9"/>
  <c r="T144" i="27"/>
  <c r="T170" i="27" s="1"/>
  <c r="S89" i="9"/>
  <c r="O214" i="46"/>
  <c r="O131" i="46"/>
  <c r="Q35" i="16"/>
  <c r="P131" i="46"/>
  <c r="O95" i="46"/>
  <c r="O98" i="46" s="1"/>
  <c r="O142" i="27"/>
  <c r="P95" i="46"/>
  <c r="P98" i="46" s="1"/>
  <c r="DB58" i="30"/>
  <c r="CY69" i="30"/>
  <c r="T91" i="31"/>
  <c r="U62" i="27"/>
  <c r="S60" i="46"/>
  <c r="S244" i="46" s="1"/>
  <c r="U30" i="31"/>
  <c r="U56" i="31"/>
  <c r="U57" i="31"/>
  <c r="U55" i="31"/>
  <c r="U58" i="31"/>
  <c r="Q146" i="31"/>
  <c r="R143" i="31" s="1"/>
  <c r="P135" i="31"/>
  <c r="V108" i="9"/>
  <c r="V107" i="9"/>
  <c r="V106" i="9"/>
  <c r="T96" i="9"/>
  <c r="T62" i="46" s="1"/>
  <c r="T246" i="46" s="1"/>
  <c r="R67" i="27"/>
  <c r="Q83" i="27"/>
  <c r="Q84" i="27" s="1"/>
  <c r="U109" i="9"/>
  <c r="V67" i="9"/>
  <c r="V105" i="9"/>
  <c r="R152" i="31"/>
  <c r="S149" i="31" s="1"/>
  <c r="P110" i="27"/>
  <c r="Q106" i="27"/>
  <c r="Q110" i="27" s="1"/>
  <c r="Q264" i="46"/>
  <c r="N189" i="31"/>
  <c r="N310" i="31" s="1"/>
  <c r="N190" i="29" s="1"/>
  <c r="T205" i="31"/>
  <c r="T311" i="31" s="1"/>
  <c r="T191" i="29" s="1"/>
  <c r="R39" i="31"/>
  <c r="R40" i="31" s="1"/>
  <c r="R136" i="31"/>
  <c r="S150" i="31"/>
  <c r="T181" i="31"/>
  <c r="R72" i="31"/>
  <c r="R237" i="46" s="1"/>
  <c r="R234" i="46"/>
  <c r="T70" i="31"/>
  <c r="U67" i="31"/>
  <c r="T71" i="31"/>
  <c r="S69" i="31"/>
  <c r="S193" i="60" s="1"/>
  <c r="Q139" i="31"/>
  <c r="S107" i="27"/>
  <c r="S115" i="27" s="1"/>
  <c r="T99" i="27"/>
  <c r="U96" i="27" s="1"/>
  <c r="Q166" i="27"/>
  <c r="R163" i="27" s="1"/>
  <c r="S93" i="46"/>
  <c r="S141" i="27"/>
  <c r="U97" i="27"/>
  <c r="U98" i="27" s="1"/>
  <c r="V196" i="31" s="1"/>
  <c r="V55" i="46"/>
  <c r="V61" i="27"/>
  <c r="V63" i="27" s="1"/>
  <c r="V90" i="27"/>
  <c r="V91" i="27" s="1"/>
  <c r="V93" i="27" s="1"/>
  <c r="R165" i="27"/>
  <c r="R164" i="27"/>
  <c r="U70" i="46"/>
  <c r="U56" i="46"/>
  <c r="U61" i="46"/>
  <c r="U245" i="46" s="1"/>
  <c r="S116" i="27"/>
  <c r="R115" i="27"/>
  <c r="T76" i="46"/>
  <c r="T65" i="46" s="1"/>
  <c r="T249" i="46" s="1"/>
  <c r="T75" i="46"/>
  <c r="T64" i="46" s="1"/>
  <c r="T248" i="46" s="1"/>
  <c r="R106" i="27"/>
  <c r="M310" i="31"/>
  <c r="P149" i="27"/>
  <c r="P154" i="27" s="1"/>
  <c r="O42" i="27"/>
  <c r="M47" i="46"/>
  <c r="U9" i="31"/>
  <c r="L49" i="46"/>
  <c r="Q98" i="9"/>
  <c r="E206" i="46"/>
  <c r="E222" i="46" s="1"/>
  <c r="F282" i="31"/>
  <c r="E207" i="46"/>
  <c r="E223" i="46" s="1"/>
  <c r="F202" i="29"/>
  <c r="E156" i="46"/>
  <c r="S32" i="31"/>
  <c r="U33" i="31"/>
  <c r="R158" i="31"/>
  <c r="S155" i="31" s="1"/>
  <c r="S114" i="46"/>
  <c r="AC56" i="30"/>
  <c r="T137" i="31"/>
  <c r="S156" i="31"/>
  <c r="S157" i="31"/>
  <c r="T185" i="31" s="1"/>
  <c r="T126" i="31"/>
  <c r="T127" i="31" s="1"/>
  <c r="U203" i="31" s="1"/>
  <c r="U90" i="31"/>
  <c r="U92" i="31" s="1"/>
  <c r="U93" i="31" s="1"/>
  <c r="S128" i="31"/>
  <c r="T125" i="31" s="1"/>
  <c r="U34" i="31"/>
  <c r="T31" i="31"/>
  <c r="U119" i="31"/>
  <c r="U120" i="31" s="1"/>
  <c r="U122" i="31" s="1"/>
  <c r="O174" i="31"/>
  <c r="T138" i="31"/>
  <c r="V8" i="31"/>
  <c r="O187" i="31"/>
  <c r="BW67" i="30"/>
  <c r="AB67" i="30"/>
  <c r="CI56" i="30"/>
  <c r="BZ56" i="30"/>
  <c r="CF56" i="30"/>
  <c r="CC56" i="30"/>
  <c r="AT21" i="30"/>
  <c r="AC22" i="30"/>
  <c r="R77" i="9"/>
  <c r="V71" i="9"/>
  <c r="R124" i="46"/>
  <c r="R122" i="46" s="1"/>
  <c r="Q124" i="46"/>
  <c r="Q122" i="46" s="1"/>
  <c r="R98" i="9"/>
  <c r="S77" i="9"/>
  <c r="S97" i="9"/>
  <c r="S264" i="46" s="1"/>
  <c r="V70" i="9"/>
  <c r="V113" i="9" s="1"/>
  <c r="T69" i="9"/>
  <c r="T76" i="9" s="1"/>
  <c r="U68" i="9"/>
  <c r="V44" i="9"/>
  <c r="W40" i="9"/>
  <c r="HW40" i="9" s="1"/>
  <c r="V41" i="9"/>
  <c r="IT106" i="27" l="1"/>
  <c r="IT110" i="27" s="1"/>
  <c r="CJ23" i="56"/>
  <c r="CJ33" i="56"/>
  <c r="GB85" i="27"/>
  <c r="GC82" i="27" s="1"/>
  <c r="GC85" i="27" s="1"/>
  <c r="GD82" i="27" s="1"/>
  <c r="GD85" i="27" s="1"/>
  <c r="GE82" i="27" s="1"/>
  <c r="GE85" i="27" s="1"/>
  <c r="GF82" i="27" s="1"/>
  <c r="GF85" i="27" s="1"/>
  <c r="GG82" i="27" s="1"/>
  <c r="GG85" i="27" s="1"/>
  <c r="GH82" i="27" s="1"/>
  <c r="GH85" i="27" s="1"/>
  <c r="GI82" i="27" s="1"/>
  <c r="GI85" i="27" s="1"/>
  <c r="GJ82" i="27" s="1"/>
  <c r="GJ85" i="27" s="1"/>
  <c r="GK82" i="27" s="1"/>
  <c r="GK85" i="27" s="1"/>
  <c r="GL82" i="27" s="1"/>
  <c r="GL85" i="27" s="1"/>
  <c r="GM82" i="27" s="1"/>
  <c r="GM85" i="27" s="1"/>
  <c r="GN82" i="27" s="1"/>
  <c r="T81" i="60"/>
  <c r="HF110" i="27"/>
  <c r="R72" i="60"/>
  <c r="R73" i="60" s="1"/>
  <c r="GM30" i="16"/>
  <c r="GM136" i="27" s="1"/>
  <c r="GM139" i="27" s="1"/>
  <c r="GL150" i="27" s="1"/>
  <c r="GM152" i="27" s="1"/>
  <c r="GN152" i="27" s="1"/>
  <c r="GO152" i="27" s="1"/>
  <c r="GP152" i="27" s="1"/>
  <c r="HW117" i="9"/>
  <c r="HW119" i="9" s="1"/>
  <c r="HW121" i="9" s="1"/>
  <c r="O8" i="23"/>
  <c r="P29" i="46" s="1"/>
  <c r="P30" i="46" s="1"/>
  <c r="GH146" i="27"/>
  <c r="GH182" i="27" s="1"/>
  <c r="U127" i="27"/>
  <c r="U129" i="27" s="1"/>
  <c r="V126" i="27" s="1"/>
  <c r="HI110" i="27"/>
  <c r="GY28" i="16"/>
  <c r="GY30" i="16" s="1"/>
  <c r="GY136" i="27" s="1"/>
  <c r="GY139" i="27" s="1"/>
  <c r="GX150" i="27" s="1"/>
  <c r="GY152" i="27" s="1"/>
  <c r="GZ152" i="27" s="1"/>
  <c r="HA152" i="27" s="1"/>
  <c r="T82" i="60"/>
  <c r="GZ77" i="9"/>
  <c r="GZ81" i="9" s="1"/>
  <c r="GZ82" i="9" s="1"/>
  <c r="HT97" i="9"/>
  <c r="HT106" i="27" s="1"/>
  <c r="R89" i="60"/>
  <c r="S21" i="19"/>
  <c r="FT182" i="27"/>
  <c r="FT183" i="27"/>
  <c r="FZ183" i="27"/>
  <c r="HI98" i="9"/>
  <c r="GC142" i="27"/>
  <c r="GC146" i="27" s="1"/>
  <c r="GC182" i="27" s="1"/>
  <c r="GC37" i="16"/>
  <c r="GC36" i="16"/>
  <c r="T89" i="46"/>
  <c r="GJ142" i="27"/>
  <c r="GJ146" i="27" s="1"/>
  <c r="GJ182" i="27" s="1"/>
  <c r="GJ37" i="16"/>
  <c r="GJ36" i="16"/>
  <c r="GH36" i="16"/>
  <c r="GL36" i="16"/>
  <c r="GG37" i="16"/>
  <c r="GK142" i="27"/>
  <c r="GK146" i="27" s="1"/>
  <c r="GK182" i="27" s="1"/>
  <c r="GK37" i="16"/>
  <c r="GK36" i="16"/>
  <c r="GI142" i="27"/>
  <c r="GI146" i="27" s="1"/>
  <c r="GI182" i="27" s="1"/>
  <c r="GI37" i="16"/>
  <c r="GI36" i="16"/>
  <c r="GH37" i="16"/>
  <c r="GL37" i="16"/>
  <c r="GE142" i="27"/>
  <c r="GE146" i="27" s="1"/>
  <c r="GE182" i="27" s="1"/>
  <c r="GE37" i="16"/>
  <c r="GE36" i="16"/>
  <c r="GD36" i="16"/>
  <c r="GB36" i="16"/>
  <c r="P36" i="16"/>
  <c r="GF36" i="16"/>
  <c r="GA36" i="16"/>
  <c r="GD37" i="16"/>
  <c r="GB37" i="16"/>
  <c r="P37" i="16"/>
  <c r="GF37" i="16"/>
  <c r="GG36" i="16"/>
  <c r="IT85" i="27"/>
  <c r="IU82" i="27" s="1"/>
  <c r="HF67" i="27"/>
  <c r="HF83" i="27" s="1"/>
  <c r="HG84" i="27" s="1"/>
  <c r="HE67" i="27"/>
  <c r="HE83" i="27" s="1"/>
  <c r="HF84" i="27" s="1"/>
  <c r="HI67" i="27"/>
  <c r="HI83" i="27" s="1"/>
  <c r="HJ84" i="27" s="1"/>
  <c r="HH67" i="27"/>
  <c r="HH83" i="27" s="1"/>
  <c r="HI84" i="27" s="1"/>
  <c r="HC67" i="27"/>
  <c r="HC83" i="27" s="1"/>
  <c r="HD84" i="27" s="1"/>
  <c r="M85" i="27"/>
  <c r="HJ67" i="27"/>
  <c r="HJ83" i="27" s="1"/>
  <c r="HK84" i="27" s="1"/>
  <c r="HG67" i="27"/>
  <c r="HG83" i="27" s="1"/>
  <c r="HH84" i="27" s="1"/>
  <c r="HD67" i="27"/>
  <c r="HD83" i="27" s="1"/>
  <c r="HE84" i="27" s="1"/>
  <c r="HB67" i="27"/>
  <c r="HB83" i="27" s="1"/>
  <c r="HC84" i="27" s="1"/>
  <c r="HA67" i="27"/>
  <c r="HA83" i="27" s="1"/>
  <c r="HB84" i="27" s="1"/>
  <c r="GZ67" i="27"/>
  <c r="GZ83" i="27" s="1"/>
  <c r="HA84" i="27" s="1"/>
  <c r="FW183" i="27"/>
  <c r="IU83" i="27"/>
  <c r="GN84" i="27"/>
  <c r="IU84" i="27" s="1"/>
  <c r="GL146" i="27"/>
  <c r="GL182" i="27" s="1"/>
  <c r="S22" i="19"/>
  <c r="FI152" i="27"/>
  <c r="S196" i="60"/>
  <c r="HH77" i="9"/>
  <c r="HH81" i="9" s="1"/>
  <c r="HH82" i="9" s="1"/>
  <c r="GB146" i="27"/>
  <c r="GB182" i="27" s="1"/>
  <c r="GU106" i="27"/>
  <c r="GU110" i="27" s="1"/>
  <c r="EB152" i="27"/>
  <c r="EX152" i="27"/>
  <c r="DF152" i="27"/>
  <c r="EM152" i="27"/>
  <c r="U11" i="19"/>
  <c r="T43" i="60" s="1"/>
  <c r="T44" i="60" s="1"/>
  <c r="GG146" i="27"/>
  <c r="GG182" i="27" s="1"/>
  <c r="DQ152" i="27"/>
  <c r="FT152" i="27"/>
  <c r="GE152" i="27"/>
  <c r="IT145" i="27"/>
  <c r="IS177" i="27"/>
  <c r="IS178" i="27" s="1"/>
  <c r="IT175" i="27" s="1"/>
  <c r="GF146" i="27"/>
  <c r="GF182" i="27" s="1"/>
  <c r="IT176" i="27"/>
  <c r="HM123" i="27"/>
  <c r="HN120" i="27" s="1"/>
  <c r="HN123" i="27" s="1"/>
  <c r="HO120" i="27" s="1"/>
  <c r="HO123" i="27" s="1"/>
  <c r="HP120" i="27" s="1"/>
  <c r="HP123" i="27" s="1"/>
  <c r="HQ120" i="27" s="1"/>
  <c r="HQ123" i="27" s="1"/>
  <c r="HR120" i="27" s="1"/>
  <c r="HR123" i="27" s="1"/>
  <c r="HS120" i="27" s="1"/>
  <c r="HS123" i="27" s="1"/>
  <c r="HT120" i="27" s="1"/>
  <c r="HT123" i="27" s="1"/>
  <c r="HU120" i="27" s="1"/>
  <c r="HU123" i="27" s="1"/>
  <c r="HV120" i="27" s="1"/>
  <c r="HV123" i="27" s="1"/>
  <c r="HW120" i="27" s="1"/>
  <c r="HW123" i="27" s="1"/>
  <c r="HX120" i="27" s="1"/>
  <c r="HX123" i="27" s="1"/>
  <c r="HY120" i="27" s="1"/>
  <c r="GD146" i="27"/>
  <c r="GD182" i="27" s="1"/>
  <c r="HO97" i="9"/>
  <c r="HO106" i="27" s="1"/>
  <c r="HO89" i="9"/>
  <c r="HO90" i="9" s="1"/>
  <c r="HK89" i="9"/>
  <c r="HK90" i="9" s="1"/>
  <c r="HL129" i="27"/>
  <c r="HM126" i="27" s="1"/>
  <c r="HM129" i="27" s="1"/>
  <c r="HN126" i="27" s="1"/>
  <c r="HN129" i="27" s="1"/>
  <c r="HO126" i="27" s="1"/>
  <c r="HO129" i="27" s="1"/>
  <c r="HP126" i="27" s="1"/>
  <c r="HP129" i="27" s="1"/>
  <c r="HQ126" i="27" s="1"/>
  <c r="HQ129" i="27" s="1"/>
  <c r="HR126" i="27" s="1"/>
  <c r="HR129" i="27" s="1"/>
  <c r="HS126" i="27" s="1"/>
  <c r="HS129" i="27" s="1"/>
  <c r="HT126" i="27" s="1"/>
  <c r="HT129" i="27" s="1"/>
  <c r="HU126" i="27" s="1"/>
  <c r="HU129" i="27" s="1"/>
  <c r="HV126" i="27" s="1"/>
  <c r="HV129" i="27" s="1"/>
  <c r="HW126" i="27" s="1"/>
  <c r="IW121" i="27"/>
  <c r="GL177" i="27"/>
  <c r="IT177" i="27" s="1"/>
  <c r="GV145" i="27"/>
  <c r="GV176" i="27" s="1"/>
  <c r="GX145" i="27"/>
  <c r="GX176" i="27" s="1"/>
  <c r="GN145" i="27"/>
  <c r="GN176" i="27" s="1"/>
  <c r="GM145" i="27"/>
  <c r="GM176" i="27" s="1"/>
  <c r="GR145" i="27"/>
  <c r="GR176" i="27" s="1"/>
  <c r="GP145" i="27"/>
  <c r="GP176" i="27" s="1"/>
  <c r="GQ145" i="27"/>
  <c r="GQ176" i="27" s="1"/>
  <c r="GO145" i="27"/>
  <c r="GO176" i="27" s="1"/>
  <c r="GT145" i="27"/>
  <c r="GT176" i="27" s="1"/>
  <c r="GU145" i="27"/>
  <c r="GU176" i="27" s="1"/>
  <c r="GS145" i="27"/>
  <c r="GS176" i="27" s="1"/>
  <c r="GW145" i="27"/>
  <c r="GW176" i="27" s="1"/>
  <c r="W90" i="56"/>
  <c r="V59" i="60"/>
  <c r="V60" i="60" s="1"/>
  <c r="R151" i="27"/>
  <c r="T68" i="60"/>
  <c r="T71" i="60" s="1"/>
  <c r="HS89" i="9"/>
  <c r="HS90" i="9" s="1"/>
  <c r="HE97" i="9"/>
  <c r="HE106" i="27" s="1"/>
  <c r="HE110" i="27" s="1"/>
  <c r="U67" i="60"/>
  <c r="GY106" i="27"/>
  <c r="GY110" i="27" s="1"/>
  <c r="T209" i="60"/>
  <c r="T210" i="60"/>
  <c r="R88" i="60"/>
  <c r="S71" i="60"/>
  <c r="T236" i="46"/>
  <c r="T195" i="60"/>
  <c r="S115" i="19"/>
  <c r="R116" i="60"/>
  <c r="HV112" i="9"/>
  <c r="V109" i="27"/>
  <c r="W128" i="27" s="1"/>
  <c r="V114" i="9"/>
  <c r="U232" i="46"/>
  <c r="U191" i="60"/>
  <c r="S198" i="46"/>
  <c r="S216" i="60"/>
  <c r="HS112" i="9"/>
  <c r="HK112" i="9"/>
  <c r="N213" i="46"/>
  <c r="N229" i="60"/>
  <c r="T235" i="46"/>
  <c r="T194" i="60"/>
  <c r="M197" i="46"/>
  <c r="M215" i="60"/>
  <c r="S87" i="60"/>
  <c r="HP112" i="9"/>
  <c r="HO112" i="9"/>
  <c r="HN112" i="9"/>
  <c r="U109" i="19"/>
  <c r="T114" i="46" s="1"/>
  <c r="S109" i="60"/>
  <c r="HT112" i="9"/>
  <c r="T112" i="9"/>
  <c r="IT117" i="27"/>
  <c r="IU114" i="27" s="1"/>
  <c r="HT89" i="9"/>
  <c r="HT90" i="9" s="1"/>
  <c r="HV97" i="9"/>
  <c r="HV98" i="9" s="1"/>
  <c r="HV89" i="9"/>
  <c r="HV90" i="9" s="1"/>
  <c r="HS77" i="9"/>
  <c r="HS81" i="9" s="1"/>
  <c r="HS82" i="9" s="1"/>
  <c r="HC97" i="9"/>
  <c r="S136" i="27"/>
  <c r="S139" i="27" s="1"/>
  <c r="R150" i="27" s="1"/>
  <c r="HN89" i="9"/>
  <c r="HN90" i="9" s="1"/>
  <c r="HF98" i="9"/>
  <c r="HP97" i="9"/>
  <c r="HP106" i="27" s="1"/>
  <c r="HP89" i="9"/>
  <c r="HP90" i="9" s="1"/>
  <c r="HN76" i="9"/>
  <c r="HN97" i="9" s="1"/>
  <c r="W8" i="31"/>
  <c r="W55" i="31" s="1"/>
  <c r="W90" i="27"/>
  <c r="W91" i="27" s="1"/>
  <c r="W93" i="27" s="1"/>
  <c r="GK79" i="9"/>
  <c r="GK80" i="9" s="1"/>
  <c r="IV123" i="27"/>
  <c r="IW120" i="27" s="1"/>
  <c r="V171" i="31"/>
  <c r="IV129" i="27"/>
  <c r="IW126" i="27" s="1"/>
  <c r="V172" i="31"/>
  <c r="HJ115" i="27"/>
  <c r="IV115" i="27" s="1"/>
  <c r="IV107" i="27"/>
  <c r="V167" i="31" s="1"/>
  <c r="HD110" i="27"/>
  <c r="Y89" i="56"/>
  <c r="T123" i="27"/>
  <c r="U120" i="27" s="1"/>
  <c r="HV107" i="27"/>
  <c r="CM78" i="56"/>
  <c r="CN56" i="56"/>
  <c r="CN89" i="56"/>
  <c r="CM43" i="56"/>
  <c r="W59" i="56"/>
  <c r="X66" i="56"/>
  <c r="X70" i="56" s="1"/>
  <c r="W42" i="56"/>
  <c r="W46" i="56" s="1"/>
  <c r="W77" i="56"/>
  <c r="W81" i="56" s="1"/>
  <c r="BS55" i="56"/>
  <c r="CY32" i="56"/>
  <c r="CY22" i="56"/>
  <c r="BJ55" i="56"/>
  <c r="BK66" i="56" s="1"/>
  <c r="BK70" i="56" s="1"/>
  <c r="BI42" i="56"/>
  <c r="BI46" i="56" s="1"/>
  <c r="BI77" i="56"/>
  <c r="BI81" i="56" s="1"/>
  <c r="BJ88" i="56"/>
  <c r="BJ92" i="56" s="1"/>
  <c r="BI59" i="56"/>
  <c r="BO42" i="56"/>
  <c r="BO46" i="56" s="1"/>
  <c r="BP88" i="56"/>
  <c r="BP92" i="56" s="1"/>
  <c r="BP55" i="56"/>
  <c r="BO77" i="56"/>
  <c r="BO81" i="56" s="1"/>
  <c r="BO59" i="56"/>
  <c r="CB44" i="56"/>
  <c r="CC57" i="56"/>
  <c r="CB79" i="56"/>
  <c r="CC90" i="56"/>
  <c r="BW68" i="56"/>
  <c r="BW90" i="56"/>
  <c r="BV44" i="56"/>
  <c r="BV79" i="56"/>
  <c r="CE67" i="56"/>
  <c r="CD43" i="56"/>
  <c r="CE89" i="56"/>
  <c r="CD78" i="56"/>
  <c r="S88" i="56"/>
  <c r="S92" i="56" s="1"/>
  <c r="BC92" i="56"/>
  <c r="AD56" i="56"/>
  <c r="AD22" i="56"/>
  <c r="AD32" i="56"/>
  <c r="CG78" i="56"/>
  <c r="CH89" i="56"/>
  <c r="CG43" i="56"/>
  <c r="CH56" i="56"/>
  <c r="CI67" i="56" s="1"/>
  <c r="BL59" i="56"/>
  <c r="BM55" i="56"/>
  <c r="BL77" i="56"/>
  <c r="BL81" i="56" s="1"/>
  <c r="BM88" i="56"/>
  <c r="BM92" i="56" s="1"/>
  <c r="BL42" i="56"/>
  <c r="BL46" i="56" s="1"/>
  <c r="X55" i="56"/>
  <c r="W25" i="56"/>
  <c r="X31" i="56"/>
  <c r="X35" i="56" s="1"/>
  <c r="X21" i="56"/>
  <c r="AB57" i="56"/>
  <c r="AB33" i="56"/>
  <c r="AB23" i="56"/>
  <c r="BF77" i="56"/>
  <c r="BF81" i="56" s="1"/>
  <c r="BF59" i="56"/>
  <c r="BF42" i="56"/>
  <c r="BF46" i="56" s="1"/>
  <c r="BG88" i="56"/>
  <c r="BY44" i="56"/>
  <c r="BZ90" i="56"/>
  <c r="BZ57" i="56"/>
  <c r="BY79" i="56"/>
  <c r="CK56" i="56"/>
  <c r="CK89" i="56"/>
  <c r="CJ43" i="56"/>
  <c r="CJ78" i="56"/>
  <c r="HS107" i="27"/>
  <c r="CF90" i="56"/>
  <c r="CE79" i="56"/>
  <c r="CF57" i="56"/>
  <c r="CE44" i="56"/>
  <c r="CI57" i="56"/>
  <c r="AA79" i="56"/>
  <c r="AA44" i="56"/>
  <c r="AB68" i="56"/>
  <c r="BA31" i="56"/>
  <c r="BA35" i="56" s="1"/>
  <c r="BA21" i="56"/>
  <c r="AZ25" i="56"/>
  <c r="AD67" i="56"/>
  <c r="CQ56" i="56"/>
  <c r="AC78" i="56"/>
  <c r="AC43" i="56"/>
  <c r="GJ79" i="9"/>
  <c r="GJ80" i="9" s="1"/>
  <c r="GB79" i="9"/>
  <c r="GB80" i="9" s="1"/>
  <c r="HP107" i="27"/>
  <c r="IU115" i="27"/>
  <c r="HT107" i="27"/>
  <c r="AT25" i="30"/>
  <c r="AU31" i="30"/>
  <c r="FO146" i="27"/>
  <c r="IS142" i="27"/>
  <c r="AW71" i="27"/>
  <c r="HM84" i="19"/>
  <c r="IW128" i="27"/>
  <c r="AT42" i="30"/>
  <c r="AT46" i="30" s="1"/>
  <c r="AT35" i="30"/>
  <c r="FC182" i="27"/>
  <c r="IR182" i="27" s="1"/>
  <c r="FE183" i="27"/>
  <c r="IR146" i="27"/>
  <c r="IR147" i="27" s="1"/>
  <c r="W61" i="27"/>
  <c r="W63" i="27" s="1"/>
  <c r="W64" i="27" s="1"/>
  <c r="HR110" i="9"/>
  <c r="HR57" i="27"/>
  <c r="HS110" i="9"/>
  <c r="HS57" i="27"/>
  <c r="U121" i="27"/>
  <c r="HH98" i="9"/>
  <c r="HH106" i="27"/>
  <c r="HH110" i="27" s="1"/>
  <c r="GA79" i="9"/>
  <c r="GA80" i="9" s="1"/>
  <c r="GD88" i="9"/>
  <c r="HS98" i="9"/>
  <c r="HS106" i="27"/>
  <c r="HO110" i="9"/>
  <c r="HO57" i="27"/>
  <c r="HL110" i="9"/>
  <c r="HL57" i="27"/>
  <c r="HM110" i="27"/>
  <c r="T115" i="19"/>
  <c r="GN84" i="19"/>
  <c r="U84" i="19" s="1"/>
  <c r="IU116" i="27"/>
  <c r="U170" i="31" s="1"/>
  <c r="EQ184" i="27"/>
  <c r="ER181" i="27" s="1"/>
  <c r="ER184" i="27" s="1"/>
  <c r="ES181" i="27" s="1"/>
  <c r="ES184" i="27" s="1"/>
  <c r="ET181" i="27" s="1"/>
  <c r="ET184" i="27" s="1"/>
  <c r="EU181" i="27" s="1"/>
  <c r="EU184" i="27" s="1"/>
  <c r="EV181" i="27" s="1"/>
  <c r="EV184" i="27" s="1"/>
  <c r="EW181" i="27" s="1"/>
  <c r="EW184" i="27" s="1"/>
  <c r="EX181" i="27" s="1"/>
  <c r="EX184" i="27" s="1"/>
  <c r="EY181" i="27" s="1"/>
  <c r="EY184" i="27" s="1"/>
  <c r="EZ181" i="27" s="1"/>
  <c r="EZ184" i="27" s="1"/>
  <c r="FA181" i="27" s="1"/>
  <c r="FA184" i="27" s="1"/>
  <c r="FB181" i="27" s="1"/>
  <c r="FB184" i="27" s="1"/>
  <c r="FC181" i="27" s="1"/>
  <c r="IS136" i="27"/>
  <c r="HU110" i="27"/>
  <c r="U57" i="27"/>
  <c r="U68" i="27" s="1"/>
  <c r="GF136" i="27"/>
  <c r="S126" i="46"/>
  <c r="HV110" i="9"/>
  <c r="HV57" i="27"/>
  <c r="HK110" i="9"/>
  <c r="HK57" i="27"/>
  <c r="HK67" i="27" s="1"/>
  <c r="W10" i="19"/>
  <c r="HR98" i="9"/>
  <c r="HR106" i="27"/>
  <c r="HR110" i="27" s="1"/>
  <c r="GP98" i="9"/>
  <c r="GP106" i="27"/>
  <c r="HK76" i="9"/>
  <c r="HK97" i="9" s="1"/>
  <c r="GA142" i="27"/>
  <c r="T20" i="19"/>
  <c r="HN110" i="9"/>
  <c r="HN57" i="27"/>
  <c r="HP110" i="9"/>
  <c r="HP57" i="27"/>
  <c r="HU110" i="9"/>
  <c r="HU57" i="27"/>
  <c r="BE22" i="30"/>
  <c r="BE32" i="30"/>
  <c r="BE43" i="30" s="1"/>
  <c r="BM44" i="30"/>
  <c r="AJ86" i="19"/>
  <c r="HO107" i="27"/>
  <c r="GM117" i="27"/>
  <c r="GN114" i="27" s="1"/>
  <c r="GN117" i="27" s="1"/>
  <c r="GO114" i="27" s="1"/>
  <c r="GO117" i="27" s="1"/>
  <c r="GP114" i="27" s="1"/>
  <c r="GP117" i="27" s="1"/>
  <c r="GQ114" i="27" s="1"/>
  <c r="GQ117" i="27" s="1"/>
  <c r="GR114" i="27" s="1"/>
  <c r="GR117" i="27" s="1"/>
  <c r="GS114" i="27" s="1"/>
  <c r="GS117" i="27" s="1"/>
  <c r="GT114" i="27" s="1"/>
  <c r="GT117" i="27" s="1"/>
  <c r="GU114" i="27" s="1"/>
  <c r="GU117" i="27" s="1"/>
  <c r="GV114" i="27" s="1"/>
  <c r="GV117" i="27" s="1"/>
  <c r="GW114" i="27" s="1"/>
  <c r="GW117" i="27" s="1"/>
  <c r="GX114" i="27" s="1"/>
  <c r="GX117" i="27" s="1"/>
  <c r="GY114" i="27" s="1"/>
  <c r="GY117" i="27" s="1"/>
  <c r="GZ114" i="27" s="1"/>
  <c r="GZ117" i="27" s="1"/>
  <c r="HA114" i="27" s="1"/>
  <c r="HA117" i="27" s="1"/>
  <c r="HB114" i="27" s="1"/>
  <c r="HB117" i="27" s="1"/>
  <c r="HC114" i="27" s="1"/>
  <c r="HC117" i="27" s="1"/>
  <c r="HD114" i="27" s="1"/>
  <c r="HD117" i="27" s="1"/>
  <c r="HE114" i="27" s="1"/>
  <c r="HE117" i="27" s="1"/>
  <c r="HF114" i="27" s="1"/>
  <c r="HF117" i="27" s="1"/>
  <c r="HG114" i="27" s="1"/>
  <c r="HG117" i="27" s="1"/>
  <c r="HH114" i="27" s="1"/>
  <c r="HH117" i="27" s="1"/>
  <c r="HI114" i="27" s="1"/>
  <c r="HI117" i="27" s="1"/>
  <c r="HJ114" i="27" s="1"/>
  <c r="HO84" i="19"/>
  <c r="IW122" i="27"/>
  <c r="GY83" i="27"/>
  <c r="IV57" i="27"/>
  <c r="IV67" i="27" s="1"/>
  <c r="GZ84" i="19"/>
  <c r="V84" i="19" s="1"/>
  <c r="IV116" i="27"/>
  <c r="V170" i="31" s="1"/>
  <c r="GZ98" i="9"/>
  <c r="GZ106" i="27"/>
  <c r="GZ110" i="27" s="1"/>
  <c r="HT110" i="9"/>
  <c r="HT57" i="27"/>
  <c r="HQ110" i="9"/>
  <c r="HQ57" i="27"/>
  <c r="HM110" i="9"/>
  <c r="HM57" i="27"/>
  <c r="AL41" i="27"/>
  <c r="FO175" i="27"/>
  <c r="FO178" i="27" s="1"/>
  <c r="FP175" i="27" s="1"/>
  <c r="FP178" i="27" s="1"/>
  <c r="FQ175" i="27" s="1"/>
  <c r="FQ178" i="27" s="1"/>
  <c r="FR175" i="27" s="1"/>
  <c r="FR178" i="27" s="1"/>
  <c r="FS175" i="27" s="1"/>
  <c r="FS178" i="27" s="1"/>
  <c r="FT175" i="27" s="1"/>
  <c r="FT178" i="27" s="1"/>
  <c r="FU175" i="27" s="1"/>
  <c r="FU178" i="27" s="1"/>
  <c r="FV175" i="27" s="1"/>
  <c r="FV178" i="27" s="1"/>
  <c r="FW175" i="27" s="1"/>
  <c r="FW178" i="27" s="1"/>
  <c r="FX175" i="27" s="1"/>
  <c r="FX178" i="27" s="1"/>
  <c r="FY175" i="27" s="1"/>
  <c r="FY178" i="27" s="1"/>
  <c r="FZ175" i="27" s="1"/>
  <c r="FZ178" i="27" s="1"/>
  <c r="BN23" i="30"/>
  <c r="BN33" i="30"/>
  <c r="BN44" i="30" s="1"/>
  <c r="IQ183" i="27"/>
  <c r="IQ184" i="27" s="1"/>
  <c r="IR181" i="27" s="1"/>
  <c r="C15" i="55"/>
  <c r="CF24" i="30"/>
  <c r="CF34" i="30"/>
  <c r="CF45" i="30" s="1"/>
  <c r="GC79" i="9"/>
  <c r="GC80" i="9" s="1"/>
  <c r="GF79" i="9"/>
  <c r="GF80" i="9" s="1"/>
  <c r="HU98" i="9"/>
  <c r="V108" i="27"/>
  <c r="W122" i="27" s="1"/>
  <c r="HU77" i="9"/>
  <c r="HU81" i="9" s="1"/>
  <c r="HU82" i="9" s="1"/>
  <c r="GG88" i="9"/>
  <c r="GI88" i="9"/>
  <c r="HM98" i="9"/>
  <c r="GH88" i="9"/>
  <c r="GE79" i="9"/>
  <c r="GE80" i="9" s="1"/>
  <c r="GL88" i="9"/>
  <c r="GR83" i="9"/>
  <c r="GR87" i="9" s="1"/>
  <c r="GR88" i="9" s="1"/>
  <c r="GR35" i="16"/>
  <c r="GP83" i="9"/>
  <c r="GP87" i="9" s="1"/>
  <c r="GP88" i="9" s="1"/>
  <c r="GQ83" i="9"/>
  <c r="GQ87" i="9" s="1"/>
  <c r="GQ88" i="9" s="1"/>
  <c r="GQ35" i="16"/>
  <c r="GO83" i="9"/>
  <c r="GO87" i="9" s="1"/>
  <c r="GO88" i="9" s="1"/>
  <c r="GO35" i="16"/>
  <c r="GO142" i="27" s="1"/>
  <c r="GT83" i="9"/>
  <c r="GT87" i="9" s="1"/>
  <c r="GT88" i="9" s="1"/>
  <c r="GT35" i="16"/>
  <c r="GU83" i="9"/>
  <c r="GU87" i="9" s="1"/>
  <c r="GU88" i="9" s="1"/>
  <c r="GU35" i="16"/>
  <c r="GU142" i="27" s="1"/>
  <c r="GV83" i="9"/>
  <c r="GV87" i="9" s="1"/>
  <c r="GV79" i="9" s="1"/>
  <c r="GV80" i="9" s="1"/>
  <c r="GV35" i="16"/>
  <c r="GS83" i="9"/>
  <c r="GS87" i="9" s="1"/>
  <c r="GS88" i="9" s="1"/>
  <c r="GS35" i="16"/>
  <c r="GX83" i="9"/>
  <c r="GX87" i="9" s="1"/>
  <c r="GX79" i="9" s="1"/>
  <c r="GX80" i="9" s="1"/>
  <c r="GX35" i="16"/>
  <c r="GX142" i="27" s="1"/>
  <c r="Q142" i="27"/>
  <c r="Q146" i="27" s="1"/>
  <c r="Q182" i="27" s="1"/>
  <c r="Q44" i="16"/>
  <c r="GN83" i="9"/>
  <c r="GN87" i="9" s="1"/>
  <c r="GN88" i="9" s="1"/>
  <c r="GN35" i="16"/>
  <c r="GW83" i="9"/>
  <c r="GW87" i="9" s="1"/>
  <c r="GW79" i="9" s="1"/>
  <c r="GW80" i="9" s="1"/>
  <c r="GW35" i="16"/>
  <c r="GW142" i="27" s="1"/>
  <c r="GM83" i="9"/>
  <c r="GM87" i="9" s="1"/>
  <c r="GM79" i="9" s="1"/>
  <c r="GM80" i="9" s="1"/>
  <c r="GM35" i="16"/>
  <c r="HR81" i="9"/>
  <c r="HR82" i="9" s="1"/>
  <c r="HC81" i="9"/>
  <c r="HC82" i="9" s="1"/>
  <c r="HE81" i="9"/>
  <c r="HE82" i="9" s="1"/>
  <c r="HQ77" i="9"/>
  <c r="HQ97" i="9"/>
  <c r="HP81" i="9"/>
  <c r="HP82" i="9" s="1"/>
  <c r="R99" i="9"/>
  <c r="IA40" i="9"/>
  <c r="W84" i="9"/>
  <c r="W85" i="9" s="1"/>
  <c r="W86" i="9" s="1"/>
  <c r="FT78" i="9"/>
  <c r="FO78" i="9"/>
  <c r="FP78" i="9"/>
  <c r="FW78" i="9"/>
  <c r="FZ78" i="9"/>
  <c r="FX78" i="9"/>
  <c r="FV78" i="9"/>
  <c r="FQ78" i="9"/>
  <c r="FY78" i="9"/>
  <c r="FS78" i="9"/>
  <c r="FU78" i="9"/>
  <c r="FR78" i="9"/>
  <c r="GP81" i="9"/>
  <c r="GP82" i="9" s="1"/>
  <c r="GP35" i="16" s="1"/>
  <c r="GP142" i="27" s="1"/>
  <c r="GI78" i="9"/>
  <c r="GC78" i="9"/>
  <c r="GA78" i="9"/>
  <c r="GJ78" i="9"/>
  <c r="GG78" i="9"/>
  <c r="GK78" i="9"/>
  <c r="GB78" i="9"/>
  <c r="GE78" i="9"/>
  <c r="GD78" i="9"/>
  <c r="GL78" i="9"/>
  <c r="GH78" i="9"/>
  <c r="GF78" i="9"/>
  <c r="Q99" i="9"/>
  <c r="S90" i="9"/>
  <c r="S145" i="27" s="1"/>
  <c r="S176" i="27" s="1"/>
  <c r="S91" i="9"/>
  <c r="HO81" i="9"/>
  <c r="HO82" i="9" s="1"/>
  <c r="HL77" i="9"/>
  <c r="HL97" i="9"/>
  <c r="GR30" i="16"/>
  <c r="HM81" i="9"/>
  <c r="HM82" i="9" s="1"/>
  <c r="HT81" i="9"/>
  <c r="HT82" i="9" s="1"/>
  <c r="HV81" i="9"/>
  <c r="HV82" i="9" s="1"/>
  <c r="HA42" i="9"/>
  <c r="HJ42" i="9"/>
  <c r="HG42" i="9"/>
  <c r="HI42" i="9"/>
  <c r="HE42" i="9"/>
  <c r="HH42" i="9"/>
  <c r="V45" i="9"/>
  <c r="V33" i="16" s="1"/>
  <c r="HT44" i="9"/>
  <c r="HT27" i="16" s="1"/>
  <c r="HP44" i="9"/>
  <c r="HP27" i="16" s="1"/>
  <c r="HL44" i="9"/>
  <c r="HL27" i="16" s="1"/>
  <c r="HS44" i="9"/>
  <c r="HS27" i="16" s="1"/>
  <c r="HO44" i="9"/>
  <c r="HO27" i="16" s="1"/>
  <c r="HK44" i="9"/>
  <c r="HK27" i="16" s="1"/>
  <c r="HK29" i="16" s="1"/>
  <c r="W15" i="19" s="1"/>
  <c r="HV44" i="9"/>
  <c r="HV27" i="16" s="1"/>
  <c r="HV30" i="16" s="1"/>
  <c r="HV136" i="27" s="1"/>
  <c r="HV139" i="27" s="1"/>
  <c r="HU150" i="27" s="1"/>
  <c r="HR44" i="9"/>
  <c r="HR27" i="16" s="1"/>
  <c r="HN44" i="9"/>
  <c r="HN27" i="16" s="1"/>
  <c r="HM44" i="9"/>
  <c r="HM27" i="16" s="1"/>
  <c r="HU44" i="9"/>
  <c r="HU27" i="16" s="1"/>
  <c r="HQ44" i="9"/>
  <c r="HQ27" i="16" s="1"/>
  <c r="HT41" i="9"/>
  <c r="HP41" i="9"/>
  <c r="HL41" i="9"/>
  <c r="HM41" i="9"/>
  <c r="HS41" i="9"/>
  <c r="HO41" i="9"/>
  <c r="HK41" i="9"/>
  <c r="HK42" i="9" s="1"/>
  <c r="HQ41" i="9"/>
  <c r="HV41" i="9"/>
  <c r="HR41" i="9"/>
  <c r="HN41" i="9"/>
  <c r="HU41" i="9"/>
  <c r="HG45" i="9"/>
  <c r="HG33" i="16" s="1"/>
  <c r="HC45" i="9"/>
  <c r="HC33" i="16" s="1"/>
  <c r="GY45" i="9"/>
  <c r="GY33" i="16" s="1"/>
  <c r="HJ45" i="9"/>
  <c r="HJ33" i="16" s="1"/>
  <c r="HF45" i="9"/>
  <c r="HF33" i="16" s="1"/>
  <c r="HB45" i="9"/>
  <c r="HB33" i="16" s="1"/>
  <c r="HI45" i="9"/>
  <c r="HI33" i="16" s="1"/>
  <c r="HE45" i="9"/>
  <c r="HE33" i="16" s="1"/>
  <c r="HA45" i="9"/>
  <c r="HA33" i="16" s="1"/>
  <c r="HH45" i="9"/>
  <c r="HH33" i="16" s="1"/>
  <c r="HD45" i="9"/>
  <c r="HD33" i="16" s="1"/>
  <c r="GZ45" i="9"/>
  <c r="GZ33" i="16" s="1"/>
  <c r="HB42" i="9"/>
  <c r="GZ42" i="9"/>
  <c r="HF42" i="9"/>
  <c r="HC42" i="9"/>
  <c r="HD42" i="9"/>
  <c r="HX40" i="9"/>
  <c r="HY40" i="9"/>
  <c r="HZ40" i="9"/>
  <c r="T30" i="16"/>
  <c r="U29" i="16"/>
  <c r="U90" i="46" s="1"/>
  <c r="M299" i="46"/>
  <c r="M298" i="46"/>
  <c r="U28" i="16"/>
  <c r="V27" i="16"/>
  <c r="V88" i="46" s="1"/>
  <c r="J46" i="27"/>
  <c r="E158" i="46"/>
  <c r="X89" i="30"/>
  <c r="AE91" i="30"/>
  <c r="CJ89" i="30"/>
  <c r="CI78" i="30"/>
  <c r="CD89" i="30"/>
  <c r="CC78" i="30"/>
  <c r="CG89" i="30"/>
  <c r="CF78" i="30"/>
  <c r="AC43" i="30"/>
  <c r="AC78" i="30"/>
  <c r="BZ78" i="30"/>
  <c r="CA89" i="30"/>
  <c r="R67" i="46"/>
  <c r="R252" i="46" s="1"/>
  <c r="V202" i="31"/>
  <c r="P139" i="31"/>
  <c r="S106" i="31"/>
  <c r="S107" i="31" s="1"/>
  <c r="S66" i="46"/>
  <c r="S250" i="46" s="1"/>
  <c r="S251" i="46" s="1"/>
  <c r="T74" i="46"/>
  <c r="T63" i="46" s="1"/>
  <c r="T247" i="46" s="1"/>
  <c r="T95" i="31"/>
  <c r="T108" i="31"/>
  <c r="U105" i="31" s="1"/>
  <c r="DB80" i="30"/>
  <c r="T77" i="27"/>
  <c r="U66" i="27"/>
  <c r="U77" i="27" s="1"/>
  <c r="U79" i="27"/>
  <c r="R117" i="27"/>
  <c r="S114" i="27" s="1"/>
  <c r="S117" i="27" s="1"/>
  <c r="V64" i="27"/>
  <c r="U72" i="46"/>
  <c r="U73" i="46"/>
  <c r="M172" i="27"/>
  <c r="K44" i="27"/>
  <c r="L181" i="27"/>
  <c r="L183" i="27"/>
  <c r="S79" i="9"/>
  <c r="S80" i="9" s="1"/>
  <c r="O177" i="27"/>
  <c r="O175" i="27"/>
  <c r="T87" i="9"/>
  <c r="T79" i="9" s="1"/>
  <c r="T80" i="9" s="1"/>
  <c r="U86" i="9"/>
  <c r="U83" i="9"/>
  <c r="V85" i="9"/>
  <c r="U144" i="27"/>
  <c r="U170" i="27" s="1"/>
  <c r="O146" i="27"/>
  <c r="O182" i="27" s="1"/>
  <c r="T89" i="9"/>
  <c r="P76" i="27"/>
  <c r="P78" i="27" s="1"/>
  <c r="T150" i="31"/>
  <c r="T151" i="31"/>
  <c r="U184" i="31" s="1"/>
  <c r="Q95" i="46"/>
  <c r="Q98" i="46" s="1"/>
  <c r="Q131" i="46"/>
  <c r="R81" i="9"/>
  <c r="R82" i="9" s="1"/>
  <c r="S81" i="9"/>
  <c r="S82" i="9" s="1"/>
  <c r="U91" i="31"/>
  <c r="V62" i="27"/>
  <c r="E224" i="46"/>
  <c r="W67" i="9"/>
  <c r="T60" i="46"/>
  <c r="T244" i="46" s="1"/>
  <c r="V67" i="31"/>
  <c r="V57" i="31"/>
  <c r="V55" i="31"/>
  <c r="V30" i="31"/>
  <c r="V56" i="31"/>
  <c r="V58" i="31"/>
  <c r="P187" i="31"/>
  <c r="V109" i="9"/>
  <c r="T123" i="46"/>
  <c r="U96" i="9"/>
  <c r="U62" i="46" s="1"/>
  <c r="U246" i="46" s="1"/>
  <c r="T110" i="9"/>
  <c r="R83" i="27"/>
  <c r="S152" i="31"/>
  <c r="T149" i="31" s="1"/>
  <c r="R47" i="31"/>
  <c r="R144" i="31"/>
  <c r="R146" i="31" s="1"/>
  <c r="S143" i="31" s="1"/>
  <c r="S180" i="31"/>
  <c r="S145" i="31"/>
  <c r="T183" i="31" s="1"/>
  <c r="U205" i="31"/>
  <c r="U311" i="31" s="1"/>
  <c r="U191" i="29" s="1"/>
  <c r="S72" i="31"/>
  <c r="S237" i="46" s="1"/>
  <c r="S234" i="46"/>
  <c r="U70" i="31"/>
  <c r="U138" i="31"/>
  <c r="U71" i="31"/>
  <c r="T69" i="31"/>
  <c r="T193" i="60" s="1"/>
  <c r="T116" i="27"/>
  <c r="T107" i="27"/>
  <c r="U116" i="27" s="1"/>
  <c r="R166" i="27"/>
  <c r="S163" i="27" s="1"/>
  <c r="T93" i="46"/>
  <c r="T141" i="27"/>
  <c r="V61" i="46"/>
  <c r="V245" i="46" s="1"/>
  <c r="X245" i="46" s="1"/>
  <c r="Y245" i="46" s="1"/>
  <c r="V56" i="46"/>
  <c r="V70" i="46"/>
  <c r="W55" i="46"/>
  <c r="U76" i="46"/>
  <c r="U65" i="46" s="1"/>
  <c r="U249" i="46" s="1"/>
  <c r="U75" i="46"/>
  <c r="U64" i="46" s="1"/>
  <c r="U248" i="46" s="1"/>
  <c r="U99" i="27"/>
  <c r="V96" i="27" s="1"/>
  <c r="V33" i="31"/>
  <c r="V97" i="27"/>
  <c r="S165" i="27"/>
  <c r="S164" i="27"/>
  <c r="R110" i="27"/>
  <c r="S106" i="27"/>
  <c r="P42" i="27"/>
  <c r="Q149" i="27"/>
  <c r="Q154" i="27" s="1"/>
  <c r="M190" i="29"/>
  <c r="W195" i="31"/>
  <c r="S136" i="31"/>
  <c r="S39" i="31"/>
  <c r="S47" i="31" s="1"/>
  <c r="V9" i="31"/>
  <c r="M49" i="46"/>
  <c r="M50" i="46" s="1"/>
  <c r="E208" i="46"/>
  <c r="U137" i="31"/>
  <c r="AD56" i="30"/>
  <c r="S158" i="31"/>
  <c r="T155" i="31" s="1"/>
  <c r="U181" i="31"/>
  <c r="T128" i="31"/>
  <c r="U125" i="31" s="1"/>
  <c r="U31" i="31"/>
  <c r="T157" i="31"/>
  <c r="U185" i="31" s="1"/>
  <c r="T32" i="31"/>
  <c r="U126" i="31"/>
  <c r="U127" i="31" s="1"/>
  <c r="V203" i="31" s="1"/>
  <c r="O189" i="31"/>
  <c r="O310" i="31" s="1"/>
  <c r="O190" i="29" s="1"/>
  <c r="U182" i="31"/>
  <c r="V90" i="31"/>
  <c r="V92" i="31" s="1"/>
  <c r="V93" i="31" s="1"/>
  <c r="T156" i="31"/>
  <c r="V119" i="31"/>
  <c r="V120" i="31" s="1"/>
  <c r="V122" i="31" s="1"/>
  <c r="P174" i="31"/>
  <c r="V34" i="31"/>
  <c r="CA67" i="30"/>
  <c r="AD22" i="30"/>
  <c r="AU21" i="30"/>
  <c r="CG56" i="30"/>
  <c r="CM56" i="30"/>
  <c r="AC67" i="30"/>
  <c r="CD56" i="30"/>
  <c r="CJ56" i="30"/>
  <c r="W71" i="9"/>
  <c r="W114" i="9" s="1"/>
  <c r="S124" i="46"/>
  <c r="S122" i="46" s="1"/>
  <c r="T97" i="9"/>
  <c r="T264" i="46" s="1"/>
  <c r="S98" i="9"/>
  <c r="T77" i="9"/>
  <c r="GP78" i="9" s="1"/>
  <c r="U69" i="9"/>
  <c r="U107" i="27" s="1"/>
  <c r="W70" i="9"/>
  <c r="W113" i="9" s="1"/>
  <c r="V68" i="9"/>
  <c r="W44" i="9"/>
  <c r="IA44" i="9" s="1"/>
  <c r="IA27" i="16" s="1"/>
  <c r="W41" i="9"/>
  <c r="CK23" i="56" l="1"/>
  <c r="CK33" i="56"/>
  <c r="HZ117" i="9"/>
  <c r="HZ119" i="9" s="1"/>
  <c r="HZ121" i="9" s="1"/>
  <c r="IA117" i="9"/>
  <c r="IA119" i="9" s="1"/>
  <c r="IA121" i="9" s="1"/>
  <c r="HX117" i="9"/>
  <c r="HX119" i="9" s="1"/>
  <c r="HX121" i="9" s="1"/>
  <c r="HY117" i="9"/>
  <c r="HY119" i="9" s="1"/>
  <c r="HY121" i="9" s="1"/>
  <c r="P8" i="23"/>
  <c r="Q29" i="46" s="1"/>
  <c r="Q30" i="46" s="1"/>
  <c r="Q8" i="23"/>
  <c r="R29" i="46" s="1"/>
  <c r="R30" i="46" s="1"/>
  <c r="U81" i="60"/>
  <c r="V14" i="19"/>
  <c r="GN85" i="27"/>
  <c r="GO82" i="27" s="1"/>
  <c r="GO85" i="27" s="1"/>
  <c r="GP82" i="27" s="1"/>
  <c r="GP85" i="27" s="1"/>
  <c r="GQ82" i="27" s="1"/>
  <c r="GQ85" i="27" s="1"/>
  <c r="GR82" i="27" s="1"/>
  <c r="GR85" i="27" s="1"/>
  <c r="GS82" i="27" s="1"/>
  <c r="GS85" i="27" s="1"/>
  <c r="GT82" i="27" s="1"/>
  <c r="GT85" i="27" s="1"/>
  <c r="GU82" i="27" s="1"/>
  <c r="GU85" i="27" s="1"/>
  <c r="GV82" i="27" s="1"/>
  <c r="GV85" i="27" s="1"/>
  <c r="GW82" i="27" s="1"/>
  <c r="GW85" i="27" s="1"/>
  <c r="GX82" i="27" s="1"/>
  <c r="GX85" i="27" s="1"/>
  <c r="GY82" i="27" s="1"/>
  <c r="GY85" i="27" s="1"/>
  <c r="GZ82" i="27" s="1"/>
  <c r="HK28" i="16"/>
  <c r="HK30" i="16" s="1"/>
  <c r="HK136" i="27" s="1"/>
  <c r="HK139" i="27" s="1"/>
  <c r="HJ150" i="27" s="1"/>
  <c r="HK152" i="27" s="1"/>
  <c r="HL152" i="27" s="1"/>
  <c r="HM152" i="27" s="1"/>
  <c r="HT110" i="27"/>
  <c r="HE98" i="9"/>
  <c r="V128" i="27"/>
  <c r="HT98" i="9"/>
  <c r="U82" i="60"/>
  <c r="HN77" i="9"/>
  <c r="HN81" i="9" s="1"/>
  <c r="HN82" i="9" s="1"/>
  <c r="HO98" i="9"/>
  <c r="GX37" i="16"/>
  <c r="S89" i="60"/>
  <c r="Q37" i="16"/>
  <c r="T21" i="19"/>
  <c r="GP37" i="16"/>
  <c r="GP36" i="16"/>
  <c r="GW37" i="16"/>
  <c r="GU36" i="16"/>
  <c r="GM37" i="16"/>
  <c r="GM36" i="16"/>
  <c r="GN142" i="27"/>
  <c r="GN146" i="27" s="1"/>
  <c r="GN182" i="27" s="1"/>
  <c r="GN37" i="16"/>
  <c r="GN36" i="16"/>
  <c r="GV142" i="27"/>
  <c r="GV146" i="27" s="1"/>
  <c r="GV182" i="27" s="1"/>
  <c r="GV36" i="16"/>
  <c r="GV37" i="16"/>
  <c r="GT142" i="27"/>
  <c r="GT146" i="27" s="1"/>
  <c r="GT182" i="27" s="1"/>
  <c r="GT37" i="16"/>
  <c r="GT36" i="16"/>
  <c r="GQ142" i="27"/>
  <c r="GQ146" i="27" s="1"/>
  <c r="GQ182" i="27" s="1"/>
  <c r="GQ37" i="16"/>
  <c r="GQ36" i="16"/>
  <c r="S88" i="60"/>
  <c r="GU37" i="16"/>
  <c r="GO36" i="16"/>
  <c r="GS142" i="27"/>
  <c r="GS146" i="27" s="1"/>
  <c r="GS182" i="27" s="1"/>
  <c r="GS37" i="16"/>
  <c r="GS36" i="16"/>
  <c r="GR142" i="27"/>
  <c r="GR146" i="27" s="1"/>
  <c r="GR182" i="27" s="1"/>
  <c r="GR37" i="16"/>
  <c r="GR36" i="16"/>
  <c r="U89" i="46"/>
  <c r="T22" i="19"/>
  <c r="GO37" i="16"/>
  <c r="GW36" i="16"/>
  <c r="Q36" i="16"/>
  <c r="GX36" i="16"/>
  <c r="HM67" i="27"/>
  <c r="HM83" i="27" s="1"/>
  <c r="HN84" i="27" s="1"/>
  <c r="HT67" i="27"/>
  <c r="HT83" i="27" s="1"/>
  <c r="HU84" i="27" s="1"/>
  <c r="HU67" i="27"/>
  <c r="HU83" i="27" s="1"/>
  <c r="HV84" i="27" s="1"/>
  <c r="HO67" i="27"/>
  <c r="HO83" i="27" s="1"/>
  <c r="HP84" i="27" s="1"/>
  <c r="HS67" i="27"/>
  <c r="HS83" i="27" s="1"/>
  <c r="HT84" i="27" s="1"/>
  <c r="M40" i="27"/>
  <c r="N82" i="27"/>
  <c r="HQ67" i="27"/>
  <c r="HQ83" i="27" s="1"/>
  <c r="HR84" i="27" s="1"/>
  <c r="HN67" i="27"/>
  <c r="HN83" i="27" s="1"/>
  <c r="HO84" i="27" s="1"/>
  <c r="HV67" i="27"/>
  <c r="HV83" i="27" s="1"/>
  <c r="HW84" i="27" s="1"/>
  <c r="HL67" i="27"/>
  <c r="HL83" i="27" s="1"/>
  <c r="HM84" i="27" s="1"/>
  <c r="HP67" i="27"/>
  <c r="HP83" i="27" s="1"/>
  <c r="HQ84" i="27" s="1"/>
  <c r="HR67" i="27"/>
  <c r="HR83" i="27" s="1"/>
  <c r="HS84" i="27" s="1"/>
  <c r="GI183" i="27"/>
  <c r="GF183" i="27"/>
  <c r="GL183" i="27"/>
  <c r="IU85" i="27"/>
  <c r="IV82" i="27" s="1"/>
  <c r="GM83" i="19"/>
  <c r="T83" i="19" s="1"/>
  <c r="GW146" i="27"/>
  <c r="GW182" i="27" s="1"/>
  <c r="GO146" i="27"/>
  <c r="GO182" i="27" s="1"/>
  <c r="IT178" i="27"/>
  <c r="IU175" i="27" s="1"/>
  <c r="GF152" i="27"/>
  <c r="DR152" i="27"/>
  <c r="GQ152" i="27"/>
  <c r="EN152" i="27"/>
  <c r="EY152" i="27"/>
  <c r="HB152" i="27"/>
  <c r="FU152" i="27"/>
  <c r="EC152" i="27"/>
  <c r="FJ152" i="27"/>
  <c r="HO110" i="27"/>
  <c r="V127" i="27"/>
  <c r="GX146" i="27"/>
  <c r="GX182" i="27" s="1"/>
  <c r="IU145" i="27"/>
  <c r="GP146" i="27"/>
  <c r="GP182" i="27" s="1"/>
  <c r="GX177" i="27"/>
  <c r="GY83" i="19" s="1"/>
  <c r="U83" i="19" s="1"/>
  <c r="GU146" i="27"/>
  <c r="GU182" i="27" s="1"/>
  <c r="IU176" i="27"/>
  <c r="S151" i="27"/>
  <c r="V11" i="19"/>
  <c r="U43" i="60" s="1"/>
  <c r="U44" i="60" s="1"/>
  <c r="HD145" i="27"/>
  <c r="HD176" i="27" s="1"/>
  <c r="HI145" i="27"/>
  <c r="HI176" i="27" s="1"/>
  <c r="GY145" i="27"/>
  <c r="GY176" i="27" s="1"/>
  <c r="HH145" i="27"/>
  <c r="HH176" i="27" s="1"/>
  <c r="HB145" i="27"/>
  <c r="HB176" i="27" s="1"/>
  <c r="HC145" i="27"/>
  <c r="HC176" i="27" s="1"/>
  <c r="HF145" i="27"/>
  <c r="HF176" i="27" s="1"/>
  <c r="HA145" i="27"/>
  <c r="HA176" i="27" s="1"/>
  <c r="HG145" i="27"/>
  <c r="HG176" i="27" s="1"/>
  <c r="GZ145" i="27"/>
  <c r="GZ176" i="27" s="1"/>
  <c r="HE145" i="27"/>
  <c r="HE176" i="27" s="1"/>
  <c r="HJ145" i="27"/>
  <c r="HJ176" i="27" s="1"/>
  <c r="U205" i="60"/>
  <c r="U208" i="60" s="1"/>
  <c r="U209" i="60" s="1"/>
  <c r="HK116" i="27"/>
  <c r="HL84" i="19" s="1"/>
  <c r="W84" i="19" s="1"/>
  <c r="HC106" i="27"/>
  <c r="HC110" i="27" s="1"/>
  <c r="HJ117" i="27"/>
  <c r="HK114" i="27" s="1"/>
  <c r="HK77" i="9"/>
  <c r="HK81" i="9" s="1"/>
  <c r="HK82" i="9" s="1"/>
  <c r="T87" i="60"/>
  <c r="HV106" i="27"/>
  <c r="HV110" i="27" s="1"/>
  <c r="T170" i="60"/>
  <c r="T36" i="60" s="1"/>
  <c r="S72" i="60"/>
  <c r="S73" i="60" s="1"/>
  <c r="L197" i="46"/>
  <c r="L215" i="60"/>
  <c r="AF36" i="9"/>
  <c r="AG36" i="9" s="1"/>
  <c r="AH36" i="9" s="1"/>
  <c r="V109" i="19"/>
  <c r="T109" i="60"/>
  <c r="T196" i="60"/>
  <c r="U112" i="9"/>
  <c r="T198" i="46"/>
  <c r="T216" i="60"/>
  <c r="U68" i="60"/>
  <c r="U236" i="46"/>
  <c r="U195" i="60"/>
  <c r="O213" i="46"/>
  <c r="O229" i="60"/>
  <c r="N197" i="46"/>
  <c r="N215" i="60"/>
  <c r="U235" i="46"/>
  <c r="U194" i="60"/>
  <c r="V232" i="46"/>
  <c r="V191" i="60"/>
  <c r="U170" i="60"/>
  <c r="U36" i="60" s="1"/>
  <c r="T72" i="60"/>
  <c r="HP110" i="27"/>
  <c r="HP98" i="9"/>
  <c r="HS110" i="27"/>
  <c r="U12" i="19"/>
  <c r="T116" i="60" s="1"/>
  <c r="HC98" i="9"/>
  <c r="W58" i="31"/>
  <c r="P41" i="16"/>
  <c r="T136" i="27"/>
  <c r="T139" i="27" s="1"/>
  <c r="W57" i="31"/>
  <c r="W56" i="31"/>
  <c r="FC184" i="27"/>
  <c r="FD181" i="27" s="1"/>
  <c r="FD184" i="27" s="1"/>
  <c r="FE181" i="27" s="1"/>
  <c r="FE184" i="27" s="1"/>
  <c r="FF181" i="27" s="1"/>
  <c r="FF184" i="27" s="1"/>
  <c r="FG181" i="27" s="1"/>
  <c r="FG184" i="27" s="1"/>
  <c r="FH181" i="27" s="1"/>
  <c r="FH184" i="27" s="1"/>
  <c r="FI181" i="27" s="1"/>
  <c r="FI184" i="27" s="1"/>
  <c r="FJ181" i="27" s="1"/>
  <c r="FJ184" i="27" s="1"/>
  <c r="FK181" i="27" s="1"/>
  <c r="FK184" i="27" s="1"/>
  <c r="FL181" i="27" s="1"/>
  <c r="FL184" i="27" s="1"/>
  <c r="FM181" i="27" s="1"/>
  <c r="FM184" i="27" s="1"/>
  <c r="FN181" i="27" s="1"/>
  <c r="FN184" i="27" s="1"/>
  <c r="FO181" i="27" s="1"/>
  <c r="U123" i="27"/>
  <c r="V120" i="27" s="1"/>
  <c r="GP79" i="9"/>
  <c r="GP80" i="9" s="1"/>
  <c r="GM88" i="9"/>
  <c r="IA41" i="9"/>
  <c r="W9" i="31"/>
  <c r="IW123" i="27"/>
  <c r="IX120" i="27" s="1"/>
  <c r="W171" i="31"/>
  <c r="GX88" i="9"/>
  <c r="IW129" i="27"/>
  <c r="IX126" i="27" s="1"/>
  <c r="W172" i="31"/>
  <c r="X90" i="56"/>
  <c r="IU117" i="27"/>
  <c r="IV114" i="27" s="1"/>
  <c r="IV117" i="27" s="1"/>
  <c r="IW114" i="27" s="1"/>
  <c r="Z89" i="56"/>
  <c r="CL56" i="56"/>
  <c r="CM67" i="56" s="1"/>
  <c r="CL89" i="56"/>
  <c r="CK78" i="56"/>
  <c r="CK43" i="56"/>
  <c r="Y21" i="56"/>
  <c r="Y31" i="56"/>
  <c r="Y35" i="56" s="1"/>
  <c r="X25" i="56"/>
  <c r="Y55" i="56"/>
  <c r="BT88" i="56"/>
  <c r="BT92" i="56" s="1"/>
  <c r="BS42" i="56"/>
  <c r="BS46" i="56" s="1"/>
  <c r="BT55" i="56"/>
  <c r="BS59" i="56"/>
  <c r="BS77" i="56"/>
  <c r="BS81" i="56" s="1"/>
  <c r="CN78" i="56"/>
  <c r="CO56" i="56"/>
  <c r="CN43" i="56"/>
  <c r="CO89" i="56"/>
  <c r="CG57" i="56"/>
  <c r="CF44" i="56"/>
  <c r="CF79" i="56"/>
  <c r="CG90" i="56"/>
  <c r="BG92" i="56"/>
  <c r="T88" i="56"/>
  <c r="T92" i="56" s="1"/>
  <c r="AC23" i="56"/>
  <c r="AC33" i="56"/>
  <c r="AC57" i="56"/>
  <c r="CH43" i="56"/>
  <c r="CI89" i="56"/>
  <c r="CH78" i="56"/>
  <c r="CD57" i="56"/>
  <c r="CC44" i="56"/>
  <c r="CC79" i="56"/>
  <c r="CD90" i="56"/>
  <c r="BP42" i="56"/>
  <c r="BP46" i="56" s="1"/>
  <c r="BQ55" i="56"/>
  <c r="BQ88" i="56"/>
  <c r="BQ92" i="56" s="1"/>
  <c r="BP59" i="56"/>
  <c r="BP77" i="56"/>
  <c r="BP81" i="56" s="1"/>
  <c r="BJ77" i="56"/>
  <c r="BJ81" i="56" s="1"/>
  <c r="BJ59" i="56"/>
  <c r="BK88" i="56"/>
  <c r="BJ42" i="56"/>
  <c r="BJ46" i="56" s="1"/>
  <c r="V121" i="27"/>
  <c r="BB31" i="56"/>
  <c r="BB35" i="56" s="1"/>
  <c r="BB21" i="56"/>
  <c r="BA25" i="56"/>
  <c r="BZ44" i="56"/>
  <c r="BZ79" i="56"/>
  <c r="CA90" i="56"/>
  <c r="Y90" i="56" s="1"/>
  <c r="CA68" i="56"/>
  <c r="AE22" i="56"/>
  <c r="AE56" i="56"/>
  <c r="AE32" i="56"/>
  <c r="CZ32" i="56"/>
  <c r="CZ22" i="56"/>
  <c r="V122" i="27"/>
  <c r="GT79" i="9"/>
  <c r="GT80" i="9" s="1"/>
  <c r="CQ43" i="56"/>
  <c r="CQ78" i="56"/>
  <c r="CR56" i="56"/>
  <c r="CR89" i="56"/>
  <c r="CJ90" i="56"/>
  <c r="CI79" i="56"/>
  <c r="CI44" i="56"/>
  <c r="CJ57" i="56"/>
  <c r="AB79" i="56"/>
  <c r="AB44" i="56"/>
  <c r="CM57" i="56"/>
  <c r="AC68" i="56"/>
  <c r="X59" i="56"/>
  <c r="Y66" i="56"/>
  <c r="Y70" i="56" s="1"/>
  <c r="X77" i="56"/>
  <c r="X81" i="56" s="1"/>
  <c r="X42" i="56"/>
  <c r="X46" i="56" s="1"/>
  <c r="BW55" i="56"/>
  <c r="BN55" i="56"/>
  <c r="BN88" i="56"/>
  <c r="BN92" i="56" s="1"/>
  <c r="BM42" i="56"/>
  <c r="BM46" i="56" s="1"/>
  <c r="BM77" i="56"/>
  <c r="BM81" i="56" s="1"/>
  <c r="BM59" i="56"/>
  <c r="AD78" i="56"/>
  <c r="AE67" i="56"/>
  <c r="AD43" i="56"/>
  <c r="CU56" i="56"/>
  <c r="GO79" i="9"/>
  <c r="GO80" i="9" s="1"/>
  <c r="GR79" i="9"/>
  <c r="GR80" i="9" s="1"/>
  <c r="HZ61" i="27"/>
  <c r="HZ64" i="27" s="1"/>
  <c r="GM142" i="27"/>
  <c r="U20" i="19"/>
  <c r="AM41" i="27"/>
  <c r="GA175" i="27"/>
  <c r="GA178" i="27" s="1"/>
  <c r="GB175" i="27" s="1"/>
  <c r="GB178" i="27" s="1"/>
  <c r="GC175" i="27" s="1"/>
  <c r="GC178" i="27" s="1"/>
  <c r="GD175" i="27" s="1"/>
  <c r="GD178" i="27" s="1"/>
  <c r="GE175" i="27" s="1"/>
  <c r="GE178" i="27" s="1"/>
  <c r="GF175" i="27" s="1"/>
  <c r="GF178" i="27" s="1"/>
  <c r="GG175" i="27" s="1"/>
  <c r="GG178" i="27" s="1"/>
  <c r="GH175" i="27" s="1"/>
  <c r="GH178" i="27" s="1"/>
  <c r="GI175" i="27" s="1"/>
  <c r="GI178" i="27" s="1"/>
  <c r="GJ175" i="27" s="1"/>
  <c r="GJ178" i="27" s="1"/>
  <c r="GK175" i="27" s="1"/>
  <c r="GK178" i="27" s="1"/>
  <c r="GL175" i="27" s="1"/>
  <c r="GL178" i="27" s="1"/>
  <c r="HX61" i="27"/>
  <c r="HX64" i="27" s="1"/>
  <c r="HW61" i="27"/>
  <c r="HW64" i="27" s="1"/>
  <c r="GR136" i="27"/>
  <c r="T126" i="46"/>
  <c r="HK98" i="9"/>
  <c r="HK106" i="27"/>
  <c r="W11" i="19"/>
  <c r="V43" i="60" s="1"/>
  <c r="HQ98" i="9"/>
  <c r="HQ106" i="27"/>
  <c r="HQ110" i="27" s="1"/>
  <c r="GZ84" i="27"/>
  <c r="IV83" i="27"/>
  <c r="GP110" i="27"/>
  <c r="IU106" i="27"/>
  <c r="IU110" i="27" s="1"/>
  <c r="AK86" i="19"/>
  <c r="FO182" i="27"/>
  <c r="IS182" i="27" s="1"/>
  <c r="FQ183" i="27"/>
  <c r="IS146" i="27"/>
  <c r="IS147" i="27" s="1"/>
  <c r="AU25" i="30"/>
  <c r="AV31" i="30"/>
  <c r="IA61" i="27"/>
  <c r="BF22" i="30"/>
  <c r="BF32" i="30"/>
  <c r="BF43" i="30" s="1"/>
  <c r="V57" i="27"/>
  <c r="V68" i="27" s="1"/>
  <c r="IT136" i="27"/>
  <c r="IR183" i="27"/>
  <c r="IR184" i="27" s="1"/>
  <c r="IS181" i="27" s="1"/>
  <c r="AX71" i="27"/>
  <c r="AU42" i="30"/>
  <c r="AU46" i="30" s="1"/>
  <c r="AU35" i="30"/>
  <c r="IW107" i="27"/>
  <c r="W167" i="31" s="1"/>
  <c r="HY61" i="27"/>
  <c r="HY64" i="27" s="1"/>
  <c r="HL98" i="9"/>
  <c r="HL106" i="27"/>
  <c r="HL110" i="27" s="1"/>
  <c r="HN98" i="9"/>
  <c r="HN106" i="27"/>
  <c r="HN110" i="27" s="1"/>
  <c r="BO23" i="30"/>
  <c r="BO33" i="30"/>
  <c r="BO44" i="30" s="1"/>
  <c r="GA146" i="27"/>
  <c r="IT142" i="27"/>
  <c r="HK83" i="27"/>
  <c r="IW57" i="27"/>
  <c r="IW67" i="27" s="1"/>
  <c r="HV115" i="27"/>
  <c r="W97" i="27"/>
  <c r="X195" i="31"/>
  <c r="CG24" i="30"/>
  <c r="CG34" i="30"/>
  <c r="GV88" i="9"/>
  <c r="GN79" i="9"/>
  <c r="GN80" i="9" s="1"/>
  <c r="GQ79" i="9"/>
  <c r="GQ80" i="9" s="1"/>
  <c r="GS79" i="9"/>
  <c r="GS80" i="9" s="1"/>
  <c r="GU79" i="9"/>
  <c r="GU80" i="9" s="1"/>
  <c r="GW88" i="9"/>
  <c r="HA83" i="9"/>
  <c r="HA87" i="9" s="1"/>
  <c r="HA88" i="9" s="1"/>
  <c r="HA35" i="16"/>
  <c r="HF83" i="9"/>
  <c r="HF87" i="9" s="1"/>
  <c r="HF79" i="9" s="1"/>
  <c r="HF80" i="9" s="1"/>
  <c r="HF35" i="16"/>
  <c r="HF142" i="27" s="1"/>
  <c r="HG83" i="9"/>
  <c r="HG87" i="9" s="1"/>
  <c r="HG88" i="9" s="1"/>
  <c r="HG35" i="16"/>
  <c r="GZ83" i="9"/>
  <c r="GZ87" i="9" s="1"/>
  <c r="GZ88" i="9" s="1"/>
  <c r="GZ35" i="16"/>
  <c r="GZ142" i="27" s="1"/>
  <c r="HE83" i="9"/>
  <c r="HE87" i="9" s="1"/>
  <c r="HE88" i="9" s="1"/>
  <c r="HE35" i="16"/>
  <c r="HE142" i="27" s="1"/>
  <c r="HJ83" i="9"/>
  <c r="HJ87" i="9" s="1"/>
  <c r="HJ79" i="9" s="1"/>
  <c r="HJ80" i="9" s="1"/>
  <c r="HJ35" i="16"/>
  <c r="HD83" i="9"/>
  <c r="HD87" i="9" s="1"/>
  <c r="HD79" i="9" s="1"/>
  <c r="HD80" i="9" s="1"/>
  <c r="HD35" i="16"/>
  <c r="HI83" i="9"/>
  <c r="HI87" i="9" s="1"/>
  <c r="HI88" i="9" s="1"/>
  <c r="HI35" i="16"/>
  <c r="GY83" i="9"/>
  <c r="GY87" i="9" s="1"/>
  <c r="GY88" i="9" s="1"/>
  <c r="GY35" i="16"/>
  <c r="HH83" i="9"/>
  <c r="HH87" i="9" s="1"/>
  <c r="HH79" i="9" s="1"/>
  <c r="HH80" i="9" s="1"/>
  <c r="HH35" i="16"/>
  <c r="HH142" i="27" s="1"/>
  <c r="HB83" i="9"/>
  <c r="HB87" i="9" s="1"/>
  <c r="HB88" i="9" s="1"/>
  <c r="HB35" i="16"/>
  <c r="HC83" i="9"/>
  <c r="HC87" i="9" s="1"/>
  <c r="HC88" i="9" s="1"/>
  <c r="HC35" i="16"/>
  <c r="HC142" i="27" s="1"/>
  <c r="HX108" i="9"/>
  <c r="HX84" i="9"/>
  <c r="HX85" i="9" s="1"/>
  <c r="HX86" i="9" s="1"/>
  <c r="HX106" i="9"/>
  <c r="HX105" i="9"/>
  <c r="HX107" i="9"/>
  <c r="HX70" i="9"/>
  <c r="HX71" i="9"/>
  <c r="HX67" i="9"/>
  <c r="GY79" i="9"/>
  <c r="GY80" i="9" s="1"/>
  <c r="HL81" i="9"/>
  <c r="HL82" i="9" s="1"/>
  <c r="HW108" i="9"/>
  <c r="HW84" i="9"/>
  <c r="HW106" i="9"/>
  <c r="HW105" i="9"/>
  <c r="HW107" i="9"/>
  <c r="HW70" i="9"/>
  <c r="HW71" i="9"/>
  <c r="HW67" i="9"/>
  <c r="HW68" i="9" s="1"/>
  <c r="IA108" i="9"/>
  <c r="IA106" i="9"/>
  <c r="IA105" i="9"/>
  <c r="IA107" i="9"/>
  <c r="IA67" i="9"/>
  <c r="IA71" i="9"/>
  <c r="IA84" i="9"/>
  <c r="IA70" i="9"/>
  <c r="GR78" i="9"/>
  <c r="GT78" i="9"/>
  <c r="GQ78" i="9"/>
  <c r="GS78" i="9"/>
  <c r="GN78" i="9"/>
  <c r="GV78" i="9"/>
  <c r="GM78" i="9"/>
  <c r="GW78" i="9"/>
  <c r="GO78" i="9"/>
  <c r="GX78" i="9"/>
  <c r="GU78" i="9"/>
  <c r="S99" i="9"/>
  <c r="HZ108" i="9"/>
  <c r="HZ84" i="9"/>
  <c r="HZ85" i="9" s="1"/>
  <c r="HZ86" i="9" s="1"/>
  <c r="HZ107" i="9"/>
  <c r="HZ106" i="9"/>
  <c r="HZ105" i="9"/>
  <c r="HZ70" i="9"/>
  <c r="HZ71" i="9"/>
  <c r="HZ67" i="9"/>
  <c r="HD30" i="16"/>
  <c r="HQ81" i="9"/>
  <c r="HQ82" i="9" s="1"/>
  <c r="T90" i="9"/>
  <c r="T145" i="27" s="1"/>
  <c r="T176" i="27" s="1"/>
  <c r="T91" i="9"/>
  <c r="HY108" i="9"/>
  <c r="HY84" i="9"/>
  <c r="HY106" i="9"/>
  <c r="HY105" i="9"/>
  <c r="HY107" i="9"/>
  <c r="HY70" i="9"/>
  <c r="HY71" i="9"/>
  <c r="HY67" i="9"/>
  <c r="HR42" i="9"/>
  <c r="HO42" i="9"/>
  <c r="HU42" i="9"/>
  <c r="HQ42" i="9"/>
  <c r="HM42" i="9"/>
  <c r="HP42" i="9"/>
  <c r="W45" i="9"/>
  <c r="HX44" i="9"/>
  <c r="HX27" i="16" s="1"/>
  <c r="HW44" i="9"/>
  <c r="HW27" i="16" s="1"/>
  <c r="HW29" i="16" s="1"/>
  <c r="HZ44" i="9"/>
  <c r="HZ27" i="16" s="1"/>
  <c r="HY44" i="9"/>
  <c r="HY27" i="16" s="1"/>
  <c r="HV42" i="9"/>
  <c r="HS42" i="9"/>
  <c r="HT42" i="9"/>
  <c r="HX41" i="9"/>
  <c r="HY41" i="9"/>
  <c r="HW41" i="9"/>
  <c r="HW42" i="9" s="1"/>
  <c r="HZ41" i="9"/>
  <c r="HS45" i="9"/>
  <c r="HS33" i="16" s="1"/>
  <c r="HO45" i="9"/>
  <c r="HO33" i="16" s="1"/>
  <c r="HK45" i="9"/>
  <c r="HK33" i="16" s="1"/>
  <c r="HV45" i="9"/>
  <c r="HV33" i="16" s="1"/>
  <c r="HR45" i="9"/>
  <c r="HR33" i="16" s="1"/>
  <c r="HN45" i="9"/>
  <c r="HN33" i="16" s="1"/>
  <c r="HU45" i="9"/>
  <c r="HU33" i="16" s="1"/>
  <c r="HQ45" i="9"/>
  <c r="HQ33" i="16" s="1"/>
  <c r="HM45" i="9"/>
  <c r="HM33" i="16" s="1"/>
  <c r="HT45" i="9"/>
  <c r="HT33" i="16" s="1"/>
  <c r="HP45" i="9"/>
  <c r="HP33" i="16" s="1"/>
  <c r="HL45" i="9"/>
  <c r="HL33" i="16" s="1"/>
  <c r="HN42" i="9"/>
  <c r="HL42" i="9"/>
  <c r="V28" i="16"/>
  <c r="V29" i="16"/>
  <c r="V90" i="46" s="1"/>
  <c r="U30" i="16"/>
  <c r="W27" i="16"/>
  <c r="E160" i="46"/>
  <c r="C13" i="55" s="1"/>
  <c r="Y89" i="30"/>
  <c r="CH89" i="30"/>
  <c r="CG78" i="30"/>
  <c r="CK89" i="30"/>
  <c r="CJ78" i="30"/>
  <c r="CM78" i="30"/>
  <c r="CN89" i="30"/>
  <c r="AD43" i="30"/>
  <c r="AD78" i="30"/>
  <c r="CD78" i="30"/>
  <c r="CE89" i="30"/>
  <c r="V182" i="31"/>
  <c r="V31" i="31"/>
  <c r="V32" i="31" s="1"/>
  <c r="W30" i="31"/>
  <c r="R135" i="31"/>
  <c r="R139" i="31" s="1"/>
  <c r="T106" i="31"/>
  <c r="T107" i="31" s="1"/>
  <c r="T145" i="31"/>
  <c r="U183" i="31" s="1"/>
  <c r="S67" i="46"/>
  <c r="S252" i="46" s="1"/>
  <c r="T66" i="46"/>
  <c r="T67" i="46" s="1"/>
  <c r="T252" i="46" s="1"/>
  <c r="U95" i="31"/>
  <c r="U108" i="31"/>
  <c r="V105" i="31" s="1"/>
  <c r="U74" i="46"/>
  <c r="U63" i="46" s="1"/>
  <c r="U247" i="46" s="1"/>
  <c r="V66" i="27"/>
  <c r="V79" i="27"/>
  <c r="V72" i="46"/>
  <c r="V73" i="46"/>
  <c r="N171" i="27"/>
  <c r="N169" i="27"/>
  <c r="M41" i="27"/>
  <c r="K45" i="27"/>
  <c r="K46" i="27" s="1"/>
  <c r="L184" i="27"/>
  <c r="T88" i="9"/>
  <c r="T114" i="27"/>
  <c r="O178" i="27"/>
  <c r="U87" i="9"/>
  <c r="U79" i="9" s="1"/>
  <c r="U80" i="9" s="1"/>
  <c r="V86" i="9"/>
  <c r="V83" i="9"/>
  <c r="V144" i="27"/>
  <c r="V170" i="27" s="1"/>
  <c r="U89" i="9"/>
  <c r="P214" i="46"/>
  <c r="V181" i="31"/>
  <c r="U151" i="31"/>
  <c r="V184" i="31" s="1"/>
  <c r="S35" i="16"/>
  <c r="R35" i="16"/>
  <c r="R37" i="16" s="1"/>
  <c r="T81" i="9"/>
  <c r="T82" i="9" s="1"/>
  <c r="V91" i="31"/>
  <c r="W62" i="27"/>
  <c r="W66" i="27" s="1"/>
  <c r="U110" i="9"/>
  <c r="U60" i="46"/>
  <c r="U244" i="46" s="1"/>
  <c r="T152" i="31"/>
  <c r="U149" i="31" s="1"/>
  <c r="U156" i="31"/>
  <c r="T67" i="27"/>
  <c r="R84" i="27"/>
  <c r="S84" i="27"/>
  <c r="U123" i="46"/>
  <c r="V96" i="9"/>
  <c r="V62" i="46" s="1"/>
  <c r="V246" i="46" s="1"/>
  <c r="X246" i="46" s="1"/>
  <c r="U157" i="31"/>
  <c r="V185" i="31" s="1"/>
  <c r="V205" i="31"/>
  <c r="V311" i="31" s="1"/>
  <c r="V191" i="29" s="1"/>
  <c r="P189" i="31"/>
  <c r="P310" i="31" s="1"/>
  <c r="P190" i="29" s="1"/>
  <c r="T72" i="31"/>
  <c r="T237" i="46" s="1"/>
  <c r="T234" i="46"/>
  <c r="V71" i="31"/>
  <c r="U32" i="31"/>
  <c r="U69" i="31"/>
  <c r="U193" i="60" s="1"/>
  <c r="W90" i="31"/>
  <c r="W92" i="31" s="1"/>
  <c r="W67" i="31"/>
  <c r="V70" i="31"/>
  <c r="S40" i="31"/>
  <c r="U150" i="31"/>
  <c r="T115" i="27"/>
  <c r="V137" i="31"/>
  <c r="S166" i="27"/>
  <c r="T163" i="27" s="1"/>
  <c r="V116" i="27"/>
  <c r="U115" i="27"/>
  <c r="U93" i="46"/>
  <c r="U141" i="27"/>
  <c r="W202" i="31"/>
  <c r="W70" i="46"/>
  <c r="W56" i="46"/>
  <c r="T164" i="27"/>
  <c r="T165" i="27"/>
  <c r="V98" i="27"/>
  <c r="W196" i="31" s="1"/>
  <c r="V76" i="46"/>
  <c r="V65" i="46" s="1"/>
  <c r="V249" i="46" s="1"/>
  <c r="X249" i="46" s="1"/>
  <c r="Y249" i="46" s="1"/>
  <c r="V75" i="46"/>
  <c r="V64" i="46" s="1"/>
  <c r="V248" i="46" s="1"/>
  <c r="X248" i="46" s="1"/>
  <c r="Y248" i="46" s="1"/>
  <c r="S110" i="27"/>
  <c r="T106" i="27"/>
  <c r="R149" i="27"/>
  <c r="R154" i="27" s="1"/>
  <c r="Q42" i="27"/>
  <c r="T180" i="31"/>
  <c r="S144" i="31"/>
  <c r="S146" i="31" s="1"/>
  <c r="T143" i="31" s="1"/>
  <c r="S135" i="31"/>
  <c r="U114" i="46"/>
  <c r="AE56" i="30"/>
  <c r="T136" i="31"/>
  <c r="T39" i="31"/>
  <c r="T40" i="31" s="1"/>
  <c r="T158" i="31"/>
  <c r="U155" i="31" s="1"/>
  <c r="U128" i="31"/>
  <c r="V125" i="31" s="1"/>
  <c r="V126" i="31"/>
  <c r="W34" i="31"/>
  <c r="W33" i="31"/>
  <c r="Q174" i="31"/>
  <c r="W119" i="31"/>
  <c r="W120" i="31" s="1"/>
  <c r="W122" i="31" s="1"/>
  <c r="V138" i="31"/>
  <c r="CK56" i="30"/>
  <c r="AE22" i="30"/>
  <c r="CE67" i="30"/>
  <c r="CN56" i="30"/>
  <c r="CH56" i="30"/>
  <c r="AD67" i="30"/>
  <c r="CQ56" i="30"/>
  <c r="U76" i="9"/>
  <c r="U97" i="9" s="1"/>
  <c r="U264" i="46" s="1"/>
  <c r="T124" i="46"/>
  <c r="T122" i="46" s="1"/>
  <c r="W68" i="9"/>
  <c r="T98" i="9"/>
  <c r="V69" i="9"/>
  <c r="V89" i="9" s="1"/>
  <c r="CL23" i="56" l="1"/>
  <c r="CL33" i="56"/>
  <c r="V81" i="60"/>
  <c r="HH146" i="27"/>
  <c r="AW125" i="9"/>
  <c r="AE125" i="9" s="1"/>
  <c r="V153" i="60" s="1"/>
  <c r="R8" i="23"/>
  <c r="V129" i="27"/>
  <c r="W126" i="27" s="1"/>
  <c r="W129" i="27" s="1"/>
  <c r="W70" i="31"/>
  <c r="W194" i="60" s="1"/>
  <c r="W137" i="31"/>
  <c r="W151" i="31" s="1"/>
  <c r="X184" i="31" s="1"/>
  <c r="W71" i="31"/>
  <c r="W195" i="60" s="1"/>
  <c r="W138" i="31"/>
  <c r="W14" i="19"/>
  <c r="X15" i="19"/>
  <c r="H15" i="19"/>
  <c r="I15" i="19"/>
  <c r="J15" i="19"/>
  <c r="HW28" i="16"/>
  <c r="X14" i="19" s="1"/>
  <c r="V82" i="60"/>
  <c r="U22" i="19"/>
  <c r="S37" i="16"/>
  <c r="HH36" i="16"/>
  <c r="GZ36" i="16"/>
  <c r="R36" i="16"/>
  <c r="R41" i="16" s="1"/>
  <c r="HF36" i="16"/>
  <c r="HH37" i="16"/>
  <c r="GZ37" i="16"/>
  <c r="HF37" i="16"/>
  <c r="HI142" i="27"/>
  <c r="HI146" i="27" s="1"/>
  <c r="HI182" i="27" s="1"/>
  <c r="HI36" i="16"/>
  <c r="HI37" i="16"/>
  <c r="HC37" i="16"/>
  <c r="HC36" i="16"/>
  <c r="HE36" i="16"/>
  <c r="HJ142" i="27"/>
  <c r="HJ146" i="27" s="1"/>
  <c r="HJ182" i="27" s="1"/>
  <c r="HJ36" i="16"/>
  <c r="HJ37" i="16"/>
  <c r="V89" i="46"/>
  <c r="HB142" i="27"/>
  <c r="HB146" i="27" s="1"/>
  <c r="HB182" i="27" s="1"/>
  <c r="HB37" i="16"/>
  <c r="HB36" i="16"/>
  <c r="GY37" i="16"/>
  <c r="GY36" i="16"/>
  <c r="HD142" i="27"/>
  <c r="HD146" i="27" s="1"/>
  <c r="HD182" i="27" s="1"/>
  <c r="HD37" i="16"/>
  <c r="HD36" i="16"/>
  <c r="HG142" i="27"/>
  <c r="HG146" i="27" s="1"/>
  <c r="HG36" i="16"/>
  <c r="HG37" i="16"/>
  <c r="HA142" i="27"/>
  <c r="HA146" i="27" s="1"/>
  <c r="HA182" i="27" s="1"/>
  <c r="HA37" i="16"/>
  <c r="HA36" i="16"/>
  <c r="S36" i="16"/>
  <c r="HE37" i="16"/>
  <c r="HF146" i="27"/>
  <c r="HF182" i="27" s="1"/>
  <c r="GR183" i="27"/>
  <c r="N85" i="27"/>
  <c r="U115" i="19"/>
  <c r="GU183" i="27"/>
  <c r="U210" i="60"/>
  <c r="GX183" i="27"/>
  <c r="HC152" i="27"/>
  <c r="EO152" i="27"/>
  <c r="W88" i="46"/>
  <c r="W28" i="16"/>
  <c r="W89" i="46" s="1"/>
  <c r="FK152" i="27"/>
  <c r="W33" i="16"/>
  <c r="W141" i="27" s="1"/>
  <c r="W164" i="27" s="1"/>
  <c r="W144" i="27"/>
  <c r="W170" i="27" s="1"/>
  <c r="V12" i="19"/>
  <c r="V115" i="19" s="1"/>
  <c r="FV152" i="27"/>
  <c r="HN152" i="27"/>
  <c r="EZ152" i="27"/>
  <c r="GR152" i="27"/>
  <c r="GG152" i="27"/>
  <c r="ED152" i="27"/>
  <c r="IV176" i="27"/>
  <c r="HC146" i="27"/>
  <c r="HC182" i="27" s="1"/>
  <c r="GZ146" i="27"/>
  <c r="GZ182" i="27" s="1"/>
  <c r="T151" i="27"/>
  <c r="S150" i="27"/>
  <c r="HJ177" i="27"/>
  <c r="IV177" i="27" s="1"/>
  <c r="IV106" i="27"/>
  <c r="IV110" i="27" s="1"/>
  <c r="HE146" i="27"/>
  <c r="HE182" i="27" s="1"/>
  <c r="IU177" i="27"/>
  <c r="IU178" i="27" s="1"/>
  <c r="IV175" i="27" s="1"/>
  <c r="IV145" i="27"/>
  <c r="T73" i="60"/>
  <c r="HL145" i="27"/>
  <c r="HL176" i="27" s="1"/>
  <c r="HQ145" i="27"/>
  <c r="HQ176" i="27" s="1"/>
  <c r="HV145" i="27"/>
  <c r="HV176" i="27" s="1"/>
  <c r="HP145" i="27"/>
  <c r="HP176" i="27" s="1"/>
  <c r="HU145" i="27"/>
  <c r="HU176" i="27" s="1"/>
  <c r="HK145" i="27"/>
  <c r="HK176" i="27" s="1"/>
  <c r="HO145" i="27"/>
  <c r="HO176" i="27" s="1"/>
  <c r="HT145" i="27"/>
  <c r="HT176" i="27" s="1"/>
  <c r="HN145" i="27"/>
  <c r="HN176" i="27" s="1"/>
  <c r="HM145" i="27"/>
  <c r="HM176" i="27" s="1"/>
  <c r="HR145" i="27"/>
  <c r="HR176" i="27" s="1"/>
  <c r="HS145" i="27"/>
  <c r="HS176" i="27" s="1"/>
  <c r="IW116" i="27"/>
  <c r="W170" i="31" s="1"/>
  <c r="HK117" i="27"/>
  <c r="HL114" i="27" s="1"/>
  <c r="HL117" i="27" s="1"/>
  <c r="HM114" i="27" s="1"/>
  <c r="HM117" i="27" s="1"/>
  <c r="HN114" i="27" s="1"/>
  <c r="HN117" i="27" s="1"/>
  <c r="HO114" i="27" s="1"/>
  <c r="HO117" i="27" s="1"/>
  <c r="HP114" i="27" s="1"/>
  <c r="HP117" i="27" s="1"/>
  <c r="HQ114" i="27" s="1"/>
  <c r="HQ117" i="27" s="1"/>
  <c r="HR114" i="27" s="1"/>
  <c r="HR117" i="27" s="1"/>
  <c r="HS114" i="27" s="1"/>
  <c r="HS117" i="27" s="1"/>
  <c r="HT114" i="27" s="1"/>
  <c r="HT117" i="27" s="1"/>
  <c r="HU114" i="27" s="1"/>
  <c r="HU117" i="27" s="1"/>
  <c r="HV114" i="27" s="1"/>
  <c r="HV117" i="27" s="1"/>
  <c r="HW114" i="27" s="1"/>
  <c r="V123" i="27"/>
  <c r="W120" i="27" s="1"/>
  <c r="W123" i="27" s="1"/>
  <c r="V66" i="60"/>
  <c r="W203" i="60" s="1"/>
  <c r="U196" i="60"/>
  <c r="T89" i="60"/>
  <c r="V44" i="60"/>
  <c r="U198" i="46"/>
  <c r="U216" i="60"/>
  <c r="HY109" i="27"/>
  <c r="HY127" i="27" s="1"/>
  <c r="HZ128" i="27" s="1"/>
  <c r="HY114" i="9"/>
  <c r="HZ109" i="27"/>
  <c r="HZ127" i="27" s="1"/>
  <c r="HZ114" i="9"/>
  <c r="P213" i="46"/>
  <c r="P229" i="60"/>
  <c r="V235" i="46"/>
  <c r="V194" i="60"/>
  <c r="O197" i="46"/>
  <c r="O215" i="60"/>
  <c r="HW109" i="27"/>
  <c r="HW127" i="27" s="1"/>
  <c r="HW114" i="9"/>
  <c r="HX108" i="27"/>
  <c r="HX113" i="9"/>
  <c r="U87" i="60"/>
  <c r="IA108" i="27"/>
  <c r="IA121" i="27" s="1"/>
  <c r="IA122" i="27" s="1"/>
  <c r="IA113" i="9"/>
  <c r="HW108" i="27"/>
  <c r="HW113" i="9"/>
  <c r="W109" i="19"/>
  <c r="V114" i="46" s="1"/>
  <c r="U109" i="60"/>
  <c r="V112" i="9"/>
  <c r="W232" i="46"/>
  <c r="X232" i="46" s="1"/>
  <c r="Y232" i="46" s="1"/>
  <c r="W191" i="60"/>
  <c r="V236" i="46"/>
  <c r="V195" i="60"/>
  <c r="HY108" i="27"/>
  <c r="HY113" i="9"/>
  <c r="HZ108" i="27"/>
  <c r="HZ113" i="9"/>
  <c r="IA109" i="27"/>
  <c r="IA127" i="27" s="1"/>
  <c r="IA114" i="9"/>
  <c r="HX109" i="27"/>
  <c r="HX127" i="27" s="1"/>
  <c r="HY128" i="27" s="1"/>
  <c r="HZ84" i="19" s="1"/>
  <c r="HX114" i="9"/>
  <c r="V205" i="60"/>
  <c r="V208" i="60" s="1"/>
  <c r="U71" i="60"/>
  <c r="W59" i="31"/>
  <c r="W46" i="31" s="1"/>
  <c r="Q41" i="16"/>
  <c r="IA42" i="9"/>
  <c r="S44" i="16"/>
  <c r="U136" i="27"/>
  <c r="U139" i="27" s="1"/>
  <c r="T150" i="27" s="1"/>
  <c r="W126" i="31"/>
  <c r="X202" i="31"/>
  <c r="AA89" i="56"/>
  <c r="GZ85" i="27"/>
  <c r="HA82" i="27" s="1"/>
  <c r="HA85" i="27" s="1"/>
  <c r="HB82" i="27" s="1"/>
  <c r="HB85" i="27" s="1"/>
  <c r="HC82" i="27" s="1"/>
  <c r="HC85" i="27" s="1"/>
  <c r="HD82" i="27" s="1"/>
  <c r="HD85" i="27" s="1"/>
  <c r="HE82" i="27" s="1"/>
  <c r="HE85" i="27" s="1"/>
  <c r="HF82" i="27" s="1"/>
  <c r="HF85" i="27" s="1"/>
  <c r="HG82" i="27" s="1"/>
  <c r="HG85" i="27" s="1"/>
  <c r="HH82" i="27" s="1"/>
  <c r="HH85" i="27" s="1"/>
  <c r="HI82" i="27" s="1"/>
  <c r="HI85" i="27" s="1"/>
  <c r="HJ82" i="27" s="1"/>
  <c r="HJ85" i="27" s="1"/>
  <c r="HK82" i="27" s="1"/>
  <c r="HK85" i="27" s="1"/>
  <c r="HL82" i="27" s="1"/>
  <c r="BW77" i="56"/>
  <c r="BW81" i="56" s="1"/>
  <c r="BW42" i="56"/>
  <c r="BW46" i="56" s="1"/>
  <c r="BX55" i="56"/>
  <c r="BW59" i="56"/>
  <c r="BX88" i="56"/>
  <c r="BX92" i="56" s="1"/>
  <c r="CR43" i="56"/>
  <c r="CS56" i="56"/>
  <c r="CS89" i="56"/>
  <c r="CR78" i="56"/>
  <c r="CE68" i="56"/>
  <c r="CE90" i="56"/>
  <c r="CD44" i="56"/>
  <c r="CD79" i="56"/>
  <c r="AC79" i="56"/>
  <c r="AC44" i="56"/>
  <c r="CQ57" i="56"/>
  <c r="AD68" i="56"/>
  <c r="CG44" i="56"/>
  <c r="CH57" i="56"/>
  <c r="CG79" i="56"/>
  <c r="CH90" i="56"/>
  <c r="BC21" i="56"/>
  <c r="BC31" i="56"/>
  <c r="BC35" i="56" s="1"/>
  <c r="BB25" i="56"/>
  <c r="BK92" i="56"/>
  <c r="U88" i="56"/>
  <c r="U92" i="56" s="1"/>
  <c r="Z31" i="56"/>
  <c r="Z35" i="56" s="1"/>
  <c r="Y25" i="56"/>
  <c r="Z21" i="56"/>
  <c r="Z55" i="56"/>
  <c r="HA79" i="9"/>
  <c r="HA80" i="9" s="1"/>
  <c r="CN90" i="56"/>
  <c r="CM44" i="56"/>
  <c r="CN57" i="56"/>
  <c r="CM79" i="56"/>
  <c r="CJ44" i="56"/>
  <c r="CK90" i="56"/>
  <c r="CJ79" i="56"/>
  <c r="CK57" i="56"/>
  <c r="AE78" i="56"/>
  <c r="AE43" i="56"/>
  <c r="CY56" i="56"/>
  <c r="AD33" i="56"/>
  <c r="AD23" i="56"/>
  <c r="AD57" i="56"/>
  <c r="Y59" i="56"/>
  <c r="CA55" i="56"/>
  <c r="Y42" i="56"/>
  <c r="Y46" i="56" s="1"/>
  <c r="Y77" i="56"/>
  <c r="Y81" i="56" s="1"/>
  <c r="Z66" i="56"/>
  <c r="Z70" i="56" s="1"/>
  <c r="CM89" i="56"/>
  <c r="CL78" i="56"/>
  <c r="CL43" i="56"/>
  <c r="CV56" i="56"/>
  <c r="CU43" i="56"/>
  <c r="CV89" i="56"/>
  <c r="CU78" i="56"/>
  <c r="BO66" i="56"/>
  <c r="BO70" i="56" s="1"/>
  <c r="BN59" i="56"/>
  <c r="BO88" i="56"/>
  <c r="BN42" i="56"/>
  <c r="BN46" i="56" s="1"/>
  <c r="BN77" i="56"/>
  <c r="BN81" i="56" s="1"/>
  <c r="DA22" i="56"/>
  <c r="DA32" i="56"/>
  <c r="BQ77" i="56"/>
  <c r="BQ81" i="56" s="1"/>
  <c r="BR88" i="56"/>
  <c r="BR92" i="56" s="1"/>
  <c r="BQ59" i="56"/>
  <c r="BR55" i="56"/>
  <c r="BQ42" i="56"/>
  <c r="BQ46" i="56" s="1"/>
  <c r="CP89" i="56"/>
  <c r="CO78" i="56"/>
  <c r="CO43" i="56"/>
  <c r="CP56" i="56"/>
  <c r="CQ67" i="56" s="1"/>
  <c r="BT42" i="56"/>
  <c r="BT46" i="56" s="1"/>
  <c r="BU88" i="56"/>
  <c r="BU92" i="56" s="1"/>
  <c r="BT59" i="56"/>
  <c r="BT77" i="56"/>
  <c r="BT81" i="56" s="1"/>
  <c r="BU55" i="56"/>
  <c r="HH88" i="9"/>
  <c r="GA182" i="27"/>
  <c r="IT182" i="27" s="1"/>
  <c r="GC183" i="27"/>
  <c r="IT146" i="27"/>
  <c r="IT147" i="27" s="1"/>
  <c r="IS183" i="27"/>
  <c r="IS184" i="27" s="1"/>
  <c r="IT181" i="27" s="1"/>
  <c r="HX62" i="27"/>
  <c r="AN41" i="27"/>
  <c r="GM175" i="27"/>
  <c r="GM178" i="27" s="1"/>
  <c r="GN175" i="27" s="1"/>
  <c r="GN178" i="27" s="1"/>
  <c r="GO175" i="27" s="1"/>
  <c r="GO178" i="27" s="1"/>
  <c r="GP175" i="27" s="1"/>
  <c r="GP178" i="27" s="1"/>
  <c r="GQ175" i="27" s="1"/>
  <c r="GQ178" i="27" s="1"/>
  <c r="GR175" i="27" s="1"/>
  <c r="GR178" i="27" s="1"/>
  <c r="GS175" i="27" s="1"/>
  <c r="GS178" i="27" s="1"/>
  <c r="GT175" i="27" s="1"/>
  <c r="GT178" i="27" s="1"/>
  <c r="GU175" i="27" s="1"/>
  <c r="GU178" i="27" s="1"/>
  <c r="GV175" i="27" s="1"/>
  <c r="GV178" i="27" s="1"/>
  <c r="GW175" i="27" s="1"/>
  <c r="GW178" i="27" s="1"/>
  <c r="GX175" i="27" s="1"/>
  <c r="GX178" i="27" s="1"/>
  <c r="GM146" i="27"/>
  <c r="IU142" i="27"/>
  <c r="BP23" i="30"/>
  <c r="BP33" i="30"/>
  <c r="BP44" i="30" s="1"/>
  <c r="AV42" i="30"/>
  <c r="AV46" i="30" s="1"/>
  <c r="AV35" i="30"/>
  <c r="AM86" i="19" s="1"/>
  <c r="N31" i="30"/>
  <c r="N35" i="30" s="1"/>
  <c r="G31" i="19"/>
  <c r="IU136" i="27"/>
  <c r="HD136" i="27"/>
  <c r="U126" i="46"/>
  <c r="HW116" i="27"/>
  <c r="IW115" i="27"/>
  <c r="HL84" i="27"/>
  <c r="IW84" i="27" s="1"/>
  <c r="IW83" i="27"/>
  <c r="HY62" i="27"/>
  <c r="IW106" i="27"/>
  <c r="IW110" i="27" s="1"/>
  <c r="HK110" i="27"/>
  <c r="HW62" i="27"/>
  <c r="IX61" i="27"/>
  <c r="HZ62" i="27"/>
  <c r="AL86" i="19"/>
  <c r="HF88" i="9"/>
  <c r="AA76" i="27"/>
  <c r="HH182" i="27"/>
  <c r="GY142" i="27"/>
  <c r="V20" i="19"/>
  <c r="AY71" i="27"/>
  <c r="FO184" i="27"/>
  <c r="FP181" i="27" s="1"/>
  <c r="FP184" i="27" s="1"/>
  <c r="FQ181" i="27" s="1"/>
  <c r="FQ184" i="27" s="1"/>
  <c r="FR181" i="27" s="1"/>
  <c r="FR184" i="27" s="1"/>
  <c r="FS181" i="27" s="1"/>
  <c r="FS184" i="27" s="1"/>
  <c r="FT181" i="27" s="1"/>
  <c r="FT184" i="27" s="1"/>
  <c r="FU181" i="27" s="1"/>
  <c r="FU184" i="27" s="1"/>
  <c r="FV181" i="27" s="1"/>
  <c r="FV184" i="27" s="1"/>
  <c r="FW181" i="27" s="1"/>
  <c r="FW184" i="27" s="1"/>
  <c r="FX181" i="27" s="1"/>
  <c r="FX184" i="27" s="1"/>
  <c r="FY181" i="27" s="1"/>
  <c r="FY184" i="27" s="1"/>
  <c r="FZ181" i="27" s="1"/>
  <c r="FZ184" i="27" s="1"/>
  <c r="GA181" i="27" s="1"/>
  <c r="BG22" i="30"/>
  <c r="BG32" i="30"/>
  <c r="BG43" i="30" s="1"/>
  <c r="IA62" i="27"/>
  <c r="AA77" i="27"/>
  <c r="AA78" i="27" s="1"/>
  <c r="IV84" i="27"/>
  <c r="IV85" i="27" s="1"/>
  <c r="IW82" i="27" s="1"/>
  <c r="W12" i="19"/>
  <c r="V116" i="60" s="1"/>
  <c r="W77" i="27"/>
  <c r="CG45" i="30"/>
  <c r="CH24" i="30"/>
  <c r="CH34" i="30"/>
  <c r="CH45" i="30" s="1"/>
  <c r="S29" i="46"/>
  <c r="S30" i="46" s="1"/>
  <c r="HE79" i="9"/>
  <c r="HE80" i="9" s="1"/>
  <c r="HG79" i="9"/>
  <c r="HG80" i="9" s="1"/>
  <c r="GZ79" i="9"/>
  <c r="GZ80" i="9" s="1"/>
  <c r="HC79" i="9"/>
  <c r="HC80" i="9" s="1"/>
  <c r="W29" i="16"/>
  <c r="W90" i="46" s="1"/>
  <c r="HJ88" i="9"/>
  <c r="HI79" i="9"/>
  <c r="HI80" i="9" s="1"/>
  <c r="HL83" i="9"/>
  <c r="HL87" i="9" s="1"/>
  <c r="HL88" i="9" s="1"/>
  <c r="HL35" i="16"/>
  <c r="HL142" i="27" s="1"/>
  <c r="HQ83" i="9"/>
  <c r="HQ87" i="9" s="1"/>
  <c r="HQ88" i="9" s="1"/>
  <c r="HQ35" i="16"/>
  <c r="HQ142" i="27" s="1"/>
  <c r="HV83" i="9"/>
  <c r="HV87" i="9" s="1"/>
  <c r="HV79" i="9" s="1"/>
  <c r="HV80" i="9" s="1"/>
  <c r="HV35" i="16"/>
  <c r="HB79" i="9"/>
  <c r="HB80" i="9" s="1"/>
  <c r="HP83" i="9"/>
  <c r="HP87" i="9" s="1"/>
  <c r="HP88" i="9" s="1"/>
  <c r="HP35" i="16"/>
  <c r="HP142" i="27" s="1"/>
  <c r="HU83" i="9"/>
  <c r="HU87" i="9" s="1"/>
  <c r="HU79" i="9" s="1"/>
  <c r="HU80" i="9" s="1"/>
  <c r="HU35" i="16"/>
  <c r="HK83" i="9"/>
  <c r="HK87" i="9" s="1"/>
  <c r="HK88" i="9" s="1"/>
  <c r="HK35" i="16"/>
  <c r="HK37" i="16" s="1"/>
  <c r="HT83" i="9"/>
  <c r="HT87" i="9" s="1"/>
  <c r="HT79" i="9" s="1"/>
  <c r="HT80" i="9" s="1"/>
  <c r="HT35" i="16"/>
  <c r="HN83" i="9"/>
  <c r="HN87" i="9" s="1"/>
  <c r="HN79" i="9" s="1"/>
  <c r="HN80" i="9" s="1"/>
  <c r="HN35" i="16"/>
  <c r="HN142" i="27" s="1"/>
  <c r="HO83" i="9"/>
  <c r="HO87" i="9" s="1"/>
  <c r="HO79" i="9" s="1"/>
  <c r="HO80" i="9" s="1"/>
  <c r="HO35" i="16"/>
  <c r="HD88" i="9"/>
  <c r="R95" i="46"/>
  <c r="R98" i="46" s="1"/>
  <c r="R44" i="16"/>
  <c r="HM83" i="9"/>
  <c r="HM87" i="9" s="1"/>
  <c r="HM79" i="9" s="1"/>
  <c r="HM80" i="9" s="1"/>
  <c r="HM35" i="16"/>
  <c r="HR83" i="9"/>
  <c r="HR87" i="9" s="1"/>
  <c r="HR88" i="9" s="1"/>
  <c r="HR35" i="16"/>
  <c r="HS83" i="9"/>
  <c r="HS87" i="9" s="1"/>
  <c r="HS88" i="9" s="1"/>
  <c r="HS35" i="16"/>
  <c r="HP30" i="16"/>
  <c r="HY85" i="9"/>
  <c r="HY86" i="9" s="1"/>
  <c r="U90" i="9"/>
  <c r="U145" i="27" s="1"/>
  <c r="U176" i="27" s="1"/>
  <c r="U91" i="9"/>
  <c r="IA85" i="9"/>
  <c r="IA86" i="9" s="1"/>
  <c r="IA109" i="9"/>
  <c r="HW85" i="9"/>
  <c r="HW86" i="9" s="1"/>
  <c r="W69" i="9"/>
  <c r="W89" i="9" s="1"/>
  <c r="W90" i="9" s="1"/>
  <c r="W145" i="27" s="1"/>
  <c r="W176" i="27" s="1"/>
  <c r="V90" i="9"/>
  <c r="V145" i="27" s="1"/>
  <c r="V176" i="27" s="1"/>
  <c r="V91" i="9"/>
  <c r="IA45" i="9"/>
  <c r="IA33" i="16" s="1"/>
  <c r="W83" i="9"/>
  <c r="W87" i="9" s="1"/>
  <c r="HY68" i="9"/>
  <c r="HY109" i="9"/>
  <c r="HZ109" i="9"/>
  <c r="HX68" i="9"/>
  <c r="HX109" i="9"/>
  <c r="T99" i="9"/>
  <c r="HZ68" i="9"/>
  <c r="IA68" i="9"/>
  <c r="HW69" i="9"/>
  <c r="HW76" i="9" s="1"/>
  <c r="HW109" i="9"/>
  <c r="HX42" i="9"/>
  <c r="HY42" i="9"/>
  <c r="HW45" i="9"/>
  <c r="HW33" i="16" s="1"/>
  <c r="HZ45" i="9"/>
  <c r="HZ33" i="16" s="1"/>
  <c r="HY45" i="9"/>
  <c r="HY33" i="16" s="1"/>
  <c r="HX45" i="9"/>
  <c r="HX33" i="16" s="1"/>
  <c r="HZ42" i="9"/>
  <c r="V30" i="16"/>
  <c r="X13" i="55"/>
  <c r="Z89" i="30"/>
  <c r="CH78" i="30"/>
  <c r="CI89" i="30"/>
  <c r="AE43" i="30"/>
  <c r="AE78" i="30"/>
  <c r="CR89" i="30"/>
  <c r="CQ78" i="30"/>
  <c r="CO89" i="30"/>
  <c r="CN78" i="30"/>
  <c r="CL89" i="30"/>
  <c r="CK78" i="30"/>
  <c r="T250" i="46"/>
  <c r="T251" i="46" s="1"/>
  <c r="U106" i="31"/>
  <c r="U107" i="31" s="1"/>
  <c r="S139" i="31"/>
  <c r="V69" i="31"/>
  <c r="U66" i="46"/>
  <c r="U67" i="46" s="1"/>
  <c r="U252" i="46" s="1"/>
  <c r="T117" i="27"/>
  <c r="U114" i="27" s="1"/>
  <c r="U117" i="27" s="1"/>
  <c r="V77" i="27"/>
  <c r="V95" i="31"/>
  <c r="V108" i="31"/>
  <c r="V74" i="46"/>
  <c r="V63" i="46" s="1"/>
  <c r="V247" i="46" s="1"/>
  <c r="X247" i="46" s="1"/>
  <c r="Y247" i="46" s="1"/>
  <c r="W73" i="46"/>
  <c r="W72" i="46"/>
  <c r="N172" i="27"/>
  <c r="O171" i="27" s="1"/>
  <c r="Y246" i="46"/>
  <c r="L13" i="46"/>
  <c r="L44" i="27"/>
  <c r="M183" i="27"/>
  <c r="M181" i="27"/>
  <c r="U88" i="9"/>
  <c r="P177" i="27"/>
  <c r="P175" i="27"/>
  <c r="V87" i="9"/>
  <c r="V79" i="9" s="1"/>
  <c r="V80" i="9" s="1"/>
  <c r="Q76" i="27"/>
  <c r="Q78" i="27" s="1"/>
  <c r="W181" i="31"/>
  <c r="V151" i="31"/>
  <c r="W184" i="31" s="1"/>
  <c r="R142" i="27"/>
  <c r="S95" i="46"/>
  <c r="S98" i="46" s="1"/>
  <c r="S142" i="27"/>
  <c r="T35" i="16"/>
  <c r="R131" i="46"/>
  <c r="S131" i="46"/>
  <c r="W91" i="31"/>
  <c r="W95" i="31" s="1"/>
  <c r="V60" i="46"/>
  <c r="V244" i="46" s="1"/>
  <c r="X244" i="46" s="1"/>
  <c r="Y244" i="46" s="1"/>
  <c r="Q187" i="31"/>
  <c r="Q189" i="31" s="1"/>
  <c r="Q310" i="31" s="1"/>
  <c r="Q190" i="29" s="1"/>
  <c r="U39" i="31"/>
  <c r="U40" i="31" s="1"/>
  <c r="U136" i="31"/>
  <c r="V123" i="46"/>
  <c r="U67" i="27"/>
  <c r="T83" i="27"/>
  <c r="T84" i="27" s="1"/>
  <c r="V110" i="9"/>
  <c r="U158" i="31"/>
  <c r="V155" i="31" s="1"/>
  <c r="U72" i="31"/>
  <c r="U237" i="46" s="1"/>
  <c r="U234" i="46"/>
  <c r="V150" i="31"/>
  <c r="U152" i="31"/>
  <c r="V149" i="31" s="1"/>
  <c r="T166" i="27"/>
  <c r="U163" i="27" s="1"/>
  <c r="V93" i="46"/>
  <c r="V141" i="27"/>
  <c r="W76" i="46"/>
  <c r="W75" i="46"/>
  <c r="U165" i="27"/>
  <c r="U164" i="27"/>
  <c r="V99" i="27"/>
  <c r="W96" i="27" s="1"/>
  <c r="V107" i="27"/>
  <c r="T110" i="27"/>
  <c r="U106" i="27"/>
  <c r="S149" i="27"/>
  <c r="R42" i="27"/>
  <c r="U145" i="31"/>
  <c r="V183" i="31" s="1"/>
  <c r="U180" i="31"/>
  <c r="T144" i="31"/>
  <c r="T146" i="31" s="1"/>
  <c r="U143" i="31" s="1"/>
  <c r="T47" i="31"/>
  <c r="V157" i="31"/>
  <c r="W185" i="31" s="1"/>
  <c r="W31" i="31"/>
  <c r="R187" i="31"/>
  <c r="V127" i="31"/>
  <c r="W203" i="31" s="1"/>
  <c r="W157" i="31"/>
  <c r="X185" i="31" s="1"/>
  <c r="W182" i="31"/>
  <c r="V156" i="31"/>
  <c r="R174" i="31"/>
  <c r="V136" i="31"/>
  <c r="V39" i="31"/>
  <c r="AE67" i="30"/>
  <c r="CU56" i="30"/>
  <c r="CI67" i="30"/>
  <c r="CR56" i="30"/>
  <c r="CO56" i="30"/>
  <c r="CL56" i="30"/>
  <c r="U77" i="9"/>
  <c r="V76" i="9"/>
  <c r="V97" i="9" s="1"/>
  <c r="V264" i="46" s="1"/>
  <c r="U124" i="46"/>
  <c r="U122" i="46" s="1"/>
  <c r="U98" i="9"/>
  <c r="CM23" i="56" l="1"/>
  <c r="CM33" i="56"/>
  <c r="S154" i="27"/>
  <c r="HQ146" i="27"/>
  <c r="W236" i="46"/>
  <c r="X236" i="46" s="1"/>
  <c r="Y236" i="46" s="1"/>
  <c r="S8" i="23"/>
  <c r="W235" i="46"/>
  <c r="X235" i="46" s="1"/>
  <c r="Y235" i="46" s="1"/>
  <c r="X182" i="31"/>
  <c r="W156" i="31"/>
  <c r="W69" i="31"/>
  <c r="W234" i="46" s="1"/>
  <c r="X181" i="31"/>
  <c r="W150" i="31"/>
  <c r="W81" i="60"/>
  <c r="HW30" i="16"/>
  <c r="HW136" i="27" s="1"/>
  <c r="W93" i="46"/>
  <c r="W82" i="60"/>
  <c r="HG182" i="27"/>
  <c r="HG183" i="27"/>
  <c r="HP146" i="27"/>
  <c r="HP182" i="27" s="1"/>
  <c r="V21" i="19"/>
  <c r="HP36" i="16"/>
  <c r="HL36" i="16"/>
  <c r="HK36" i="16"/>
  <c r="HS142" i="27"/>
  <c r="HS146" i="27" s="1"/>
  <c r="HS182" i="27" s="1"/>
  <c r="HS37" i="16"/>
  <c r="HS36" i="16"/>
  <c r="HM142" i="27"/>
  <c r="HM146" i="27" s="1"/>
  <c r="HM182" i="27" s="1"/>
  <c r="HM37" i="16"/>
  <c r="HM36" i="16"/>
  <c r="HP37" i="16"/>
  <c r="HL37" i="16"/>
  <c r="HQ36" i="16"/>
  <c r="T36" i="16"/>
  <c r="HQ37" i="16"/>
  <c r="HN36" i="16"/>
  <c r="HO142" i="27"/>
  <c r="HO146" i="27" s="1"/>
  <c r="HO182" i="27" s="1"/>
  <c r="HO37" i="16"/>
  <c r="HO36" i="16"/>
  <c r="HT142" i="27"/>
  <c r="HT146" i="27" s="1"/>
  <c r="HT182" i="27" s="1"/>
  <c r="HT37" i="16"/>
  <c r="HT36" i="16"/>
  <c r="HU142" i="27"/>
  <c r="HU146" i="27" s="1"/>
  <c r="HU182" i="27" s="1"/>
  <c r="HU37" i="16"/>
  <c r="HU36" i="16"/>
  <c r="HR142" i="27"/>
  <c r="HR146" i="27" s="1"/>
  <c r="HR37" i="16"/>
  <c r="HR36" i="16"/>
  <c r="HV142" i="27"/>
  <c r="HV146" i="27" s="1"/>
  <c r="HV182" i="27" s="1"/>
  <c r="HV37" i="16"/>
  <c r="HV36" i="16"/>
  <c r="T37" i="16"/>
  <c r="HN37" i="16"/>
  <c r="W126" i="46"/>
  <c r="HK83" i="19"/>
  <c r="V83" i="19" s="1"/>
  <c r="HJ183" i="27"/>
  <c r="O82" i="27"/>
  <c r="N40" i="27"/>
  <c r="IA128" i="27"/>
  <c r="HY121" i="27"/>
  <c r="HZ122" i="27" s="1"/>
  <c r="Z122" i="27" s="1"/>
  <c r="U116" i="60"/>
  <c r="HL146" i="27"/>
  <c r="HL182" i="27" s="1"/>
  <c r="HV177" i="27"/>
  <c r="HW83" i="19" s="1"/>
  <c r="W83" i="19" s="1"/>
  <c r="HN146" i="27"/>
  <c r="HN182" i="27" s="1"/>
  <c r="IW117" i="27"/>
  <c r="IX114" i="27" s="1"/>
  <c r="IV178" i="27"/>
  <c r="IW175" i="27" s="1"/>
  <c r="HD183" i="27"/>
  <c r="GS152" i="27"/>
  <c r="HO152" i="27"/>
  <c r="EP152" i="27"/>
  <c r="GH152" i="27"/>
  <c r="FA152" i="27"/>
  <c r="FW152" i="27"/>
  <c r="FL152" i="27"/>
  <c r="HD152" i="27"/>
  <c r="IW176" i="27"/>
  <c r="IW145" i="27"/>
  <c r="IX108" i="27"/>
  <c r="X168" i="31" s="1"/>
  <c r="Z108" i="27"/>
  <c r="IX109" i="27"/>
  <c r="X169" i="31" s="1"/>
  <c r="Z109" i="27"/>
  <c r="V65" i="60"/>
  <c r="V67" i="60" s="1"/>
  <c r="I153" i="60" s="1"/>
  <c r="Q213" i="46"/>
  <c r="Q229" i="60"/>
  <c r="HW112" i="9"/>
  <c r="W112" i="9"/>
  <c r="X194" i="60"/>
  <c r="Y194" i="60"/>
  <c r="K182" i="60" s="1"/>
  <c r="K19" i="60" s="1"/>
  <c r="V87" i="60"/>
  <c r="X109" i="19"/>
  <c r="V109" i="60"/>
  <c r="V234" i="46"/>
  <c r="V193" i="60"/>
  <c r="V196" i="60" s="1"/>
  <c r="W72" i="31"/>
  <c r="W237" i="46" s="1"/>
  <c r="P197" i="46"/>
  <c r="P215" i="60"/>
  <c r="V170" i="60"/>
  <c r="V36" i="60" s="1"/>
  <c r="U72" i="60"/>
  <c r="U73" i="60" s="1"/>
  <c r="Y203" i="60"/>
  <c r="L179" i="60" s="1"/>
  <c r="L16" i="60" s="1"/>
  <c r="X203" i="60"/>
  <c r="V69" i="60"/>
  <c r="W206" i="60" s="1"/>
  <c r="V70" i="60"/>
  <c r="W207" i="60" s="1"/>
  <c r="V22" i="19"/>
  <c r="U89" i="60"/>
  <c r="V209" i="60"/>
  <c r="V210" i="60"/>
  <c r="X191" i="60"/>
  <c r="Y191" i="60"/>
  <c r="K179" i="60" s="1"/>
  <c r="K16" i="60" s="1"/>
  <c r="X195" i="60"/>
  <c r="Y195" i="60"/>
  <c r="K183" i="60" s="1"/>
  <c r="K20" i="60" s="1"/>
  <c r="HX77" i="27"/>
  <c r="HY78" i="27" s="1"/>
  <c r="U151" i="27"/>
  <c r="S41" i="16"/>
  <c r="V136" i="27"/>
  <c r="V139" i="27" s="1"/>
  <c r="U150" i="27" s="1"/>
  <c r="W98" i="27"/>
  <c r="X196" i="31" s="1"/>
  <c r="GA184" i="27"/>
  <c r="GB181" i="27" s="1"/>
  <c r="GB184" i="27" s="1"/>
  <c r="GC181" i="27" s="1"/>
  <c r="GC184" i="27" s="1"/>
  <c r="GD181" i="27" s="1"/>
  <c r="GD184" i="27" s="1"/>
  <c r="GE181" i="27" s="1"/>
  <c r="GE184" i="27" s="1"/>
  <c r="GF181" i="27" s="1"/>
  <c r="GF184" i="27" s="1"/>
  <c r="GG181" i="27" s="1"/>
  <c r="GG184" i="27" s="1"/>
  <c r="GH181" i="27" s="1"/>
  <c r="GH184" i="27" s="1"/>
  <c r="GI181" i="27" s="1"/>
  <c r="GI184" i="27" s="1"/>
  <c r="GJ181" i="27" s="1"/>
  <c r="GJ184" i="27" s="1"/>
  <c r="GK181" i="27" s="1"/>
  <c r="GK184" i="27" s="1"/>
  <c r="GL181" i="27" s="1"/>
  <c r="GL184" i="27" s="1"/>
  <c r="GM181" i="27" s="1"/>
  <c r="HL85" i="27"/>
  <c r="HM82" i="27" s="1"/>
  <c r="HM85" i="27" s="1"/>
  <c r="HN82" i="27" s="1"/>
  <c r="HN85" i="27" s="1"/>
  <c r="HO82" i="27" s="1"/>
  <c r="HO85" i="27" s="1"/>
  <c r="HP82" i="27" s="1"/>
  <c r="HP85" i="27" s="1"/>
  <c r="HQ82" i="27" s="1"/>
  <c r="HQ85" i="27" s="1"/>
  <c r="HR82" i="27" s="1"/>
  <c r="HR85" i="27" s="1"/>
  <c r="HS82" i="27" s="1"/>
  <c r="HS85" i="27" s="1"/>
  <c r="HT82" i="27" s="1"/>
  <c r="HT85" i="27" s="1"/>
  <c r="HU82" i="27" s="1"/>
  <c r="HU85" i="27" s="1"/>
  <c r="HV82" i="27" s="1"/>
  <c r="HV85" i="27" s="1"/>
  <c r="HW82" i="27" s="1"/>
  <c r="W68" i="31"/>
  <c r="W66" i="31" s="1"/>
  <c r="W86" i="31"/>
  <c r="W60" i="31"/>
  <c r="Z90" i="56"/>
  <c r="HQ79" i="9"/>
  <c r="HQ80" i="9" s="1"/>
  <c r="HL79" i="9"/>
  <c r="HL80" i="9" s="1"/>
  <c r="AB89" i="56"/>
  <c r="CA59" i="56"/>
  <c r="CA42" i="56"/>
  <c r="CA46" i="56" s="1"/>
  <c r="CA77" i="56"/>
  <c r="CA81" i="56" s="1"/>
  <c r="CB88" i="56"/>
  <c r="CB92" i="56" s="1"/>
  <c r="CB55" i="56"/>
  <c r="BY88" i="56"/>
  <c r="BY92" i="56" s="1"/>
  <c r="BX42" i="56"/>
  <c r="BX46" i="56" s="1"/>
  <c r="BX77" i="56"/>
  <c r="BX81" i="56" s="1"/>
  <c r="BY55" i="56"/>
  <c r="BX59" i="56"/>
  <c r="CQ89" i="56"/>
  <c r="CP78" i="56"/>
  <c r="CP43" i="56"/>
  <c r="CW56" i="56"/>
  <c r="CV43" i="56"/>
  <c r="CV78" i="56"/>
  <c r="CW89" i="56"/>
  <c r="CY78" i="56"/>
  <c r="CZ56" i="56"/>
  <c r="CZ89" i="56"/>
  <c r="CY43" i="56"/>
  <c r="CK44" i="56"/>
  <c r="CL90" i="56"/>
  <c r="CK79" i="56"/>
  <c r="CL57" i="56"/>
  <c r="CM68" i="56" s="1"/>
  <c r="BS66" i="56"/>
  <c r="BS70" i="56" s="1"/>
  <c r="BR77" i="56"/>
  <c r="BR81" i="56" s="1"/>
  <c r="BR59" i="56"/>
  <c r="BS88" i="56"/>
  <c r="BR42" i="56"/>
  <c r="BR46" i="56" s="1"/>
  <c r="BO92" i="56"/>
  <c r="V88" i="56"/>
  <c r="V92" i="56" s="1"/>
  <c r="AD44" i="56"/>
  <c r="AD79" i="56"/>
  <c r="AE68" i="56"/>
  <c r="CU57" i="56"/>
  <c r="CO90" i="56"/>
  <c r="CN79" i="56"/>
  <c r="CO57" i="56"/>
  <c r="CN44" i="56"/>
  <c r="Z42" i="56"/>
  <c r="Z46" i="56" s="1"/>
  <c r="Z59" i="56"/>
  <c r="AA66" i="56"/>
  <c r="AA70" i="56" s="1"/>
  <c r="Z77" i="56"/>
  <c r="Z81" i="56" s="1"/>
  <c r="CE55" i="56"/>
  <c r="BD21" i="56"/>
  <c r="BD31" i="56"/>
  <c r="BD35" i="56" s="1"/>
  <c r="BC25" i="56"/>
  <c r="CQ44" i="56"/>
  <c r="CR57" i="56"/>
  <c r="CR90" i="56"/>
  <c r="CQ79" i="56"/>
  <c r="BU77" i="56"/>
  <c r="BU81" i="56" s="1"/>
  <c r="BV55" i="56"/>
  <c r="BV88" i="56"/>
  <c r="BV92" i="56" s="1"/>
  <c r="BU59" i="56"/>
  <c r="BU42" i="56"/>
  <c r="BU46" i="56" s="1"/>
  <c r="DB32" i="56"/>
  <c r="DB22" i="56"/>
  <c r="AE57" i="56"/>
  <c r="AE33" i="56"/>
  <c r="AE23" i="56"/>
  <c r="AA21" i="56"/>
  <c r="AA55" i="56"/>
  <c r="Z25" i="56"/>
  <c r="AA31" i="56"/>
  <c r="AA35" i="56" s="1"/>
  <c r="CI68" i="56"/>
  <c r="CI90" i="56"/>
  <c r="CH44" i="56"/>
  <c r="CH79" i="56"/>
  <c r="CS43" i="56"/>
  <c r="CT56" i="56"/>
  <c r="CU67" i="56" s="1"/>
  <c r="CT89" i="56"/>
  <c r="CS78" i="56"/>
  <c r="HW117" i="27"/>
  <c r="HX114" i="27" s="1"/>
  <c r="HX117" i="27" s="1"/>
  <c r="HY114" i="27" s="1"/>
  <c r="HY117" i="27" s="1"/>
  <c r="HZ114" i="27" s="1"/>
  <c r="HZ117" i="27" s="1"/>
  <c r="IA114" i="27" s="1"/>
  <c r="W76" i="9"/>
  <c r="W77" i="9" s="1"/>
  <c r="W115" i="19"/>
  <c r="AZ71" i="27"/>
  <c r="BA82" i="19" s="1"/>
  <c r="GY146" i="27"/>
  <c r="IV142" i="27"/>
  <c r="HZ77" i="27"/>
  <c r="F136" i="46"/>
  <c r="HZ69" i="9"/>
  <c r="HZ76" i="9" s="1"/>
  <c r="HZ77" i="9" s="1"/>
  <c r="HZ81" i="9" s="1"/>
  <c r="HZ82" i="9" s="1"/>
  <c r="HZ35" i="16" s="1"/>
  <c r="HZ142" i="27" s="1"/>
  <c r="HX128" i="27"/>
  <c r="IX127" i="27"/>
  <c r="HW129" i="27"/>
  <c r="HX126" i="27" s="1"/>
  <c r="IV136" i="27"/>
  <c r="BQ23" i="30"/>
  <c r="BQ33" i="30"/>
  <c r="BQ44" i="30" s="1"/>
  <c r="HY77" i="27"/>
  <c r="HZ78" i="27" s="1"/>
  <c r="IT183" i="27"/>
  <c r="IT184" i="27" s="1"/>
  <c r="IU181" i="27" s="1"/>
  <c r="HK142" i="27"/>
  <c r="W20" i="19"/>
  <c r="HQ182" i="27"/>
  <c r="BH22" i="30"/>
  <c r="BH32" i="30"/>
  <c r="BH43" i="30" s="1"/>
  <c r="HW107" i="27"/>
  <c r="HX84" i="19"/>
  <c r="GM182" i="27"/>
  <c r="IU182" i="27" s="1"/>
  <c r="GO183" i="27"/>
  <c r="IU146" i="27"/>
  <c r="IU147" i="27" s="1"/>
  <c r="HV88" i="9"/>
  <c r="HY69" i="9"/>
  <c r="HY76" i="9" s="1"/>
  <c r="HY77" i="9" s="1"/>
  <c r="HY81" i="9" s="1"/>
  <c r="HY82" i="9" s="1"/>
  <c r="HY35" i="16" s="1"/>
  <c r="HY142" i="27" s="1"/>
  <c r="HP136" i="27"/>
  <c r="V126" i="46"/>
  <c r="IX63" i="27"/>
  <c r="IX64" i="27" s="1"/>
  <c r="IX62" i="27"/>
  <c r="IX66" i="27" s="1"/>
  <c r="IW85" i="27"/>
  <c r="IX82" i="27" s="1"/>
  <c r="AO41" i="27"/>
  <c r="GY175" i="27"/>
  <c r="GY178" i="27" s="1"/>
  <c r="GZ175" i="27" s="1"/>
  <c r="GZ178" i="27" s="1"/>
  <c r="HA175" i="27" s="1"/>
  <c r="HA178" i="27" s="1"/>
  <c r="HB175" i="27" s="1"/>
  <c r="HB178" i="27" s="1"/>
  <c r="HC175" i="27" s="1"/>
  <c r="HC178" i="27" s="1"/>
  <c r="HD175" i="27" s="1"/>
  <c r="HD178" i="27" s="1"/>
  <c r="HE175" i="27" s="1"/>
  <c r="HE178" i="27" s="1"/>
  <c r="HF175" i="27" s="1"/>
  <c r="HF178" i="27" s="1"/>
  <c r="HG175" i="27" s="1"/>
  <c r="HG178" i="27" s="1"/>
  <c r="HH175" i="27" s="1"/>
  <c r="HH178" i="27" s="1"/>
  <c r="HI175" i="27" s="1"/>
  <c r="HI178" i="27" s="1"/>
  <c r="HJ175" i="27" s="1"/>
  <c r="HJ178" i="27" s="1"/>
  <c r="CI24" i="30"/>
  <c r="CI34" i="30"/>
  <c r="HP79" i="9"/>
  <c r="HP80" i="9" s="1"/>
  <c r="HS79" i="9"/>
  <c r="HS80" i="9" s="1"/>
  <c r="HT88" i="9"/>
  <c r="W30" i="16"/>
  <c r="W136" i="27" s="1"/>
  <c r="W139" i="27" s="1"/>
  <c r="HU88" i="9"/>
  <c r="HM88" i="9"/>
  <c r="HO88" i="9"/>
  <c r="HN88" i="9"/>
  <c r="T29" i="46"/>
  <c r="T30" i="46" s="1"/>
  <c r="HK79" i="9"/>
  <c r="HK80" i="9" s="1"/>
  <c r="HR79" i="9"/>
  <c r="HR80" i="9" s="1"/>
  <c r="HY83" i="9"/>
  <c r="HY87" i="9" s="1"/>
  <c r="HY79" i="9" s="1"/>
  <c r="HY80" i="9" s="1"/>
  <c r="HZ96" i="9"/>
  <c r="HZ83" i="9"/>
  <c r="HZ87" i="9" s="1"/>
  <c r="HZ79" i="9" s="1"/>
  <c r="HZ80" i="9" s="1"/>
  <c r="HW96" i="9"/>
  <c r="HY96" i="9"/>
  <c r="IA96" i="9"/>
  <c r="T142" i="27"/>
  <c r="T146" i="27" s="1"/>
  <c r="T182" i="27" s="1"/>
  <c r="T44" i="16"/>
  <c r="HW83" i="9"/>
  <c r="HW87" i="9" s="1"/>
  <c r="HW88" i="9" s="1"/>
  <c r="HX96" i="9"/>
  <c r="HX83" i="9"/>
  <c r="HX87" i="9" s="1"/>
  <c r="HX88" i="9" s="1"/>
  <c r="HW89" i="9"/>
  <c r="HW90" i="9" s="1"/>
  <c r="HW145" i="27" s="1"/>
  <c r="HW77" i="9"/>
  <c r="HW97" i="9"/>
  <c r="W79" i="9"/>
  <c r="W80" i="9" s="1"/>
  <c r="W88" i="9"/>
  <c r="U99" i="9"/>
  <c r="HI78" i="9"/>
  <c r="HJ78" i="9"/>
  <c r="HD78" i="9"/>
  <c r="HB78" i="9"/>
  <c r="HA78" i="9"/>
  <c r="HG78" i="9"/>
  <c r="HF78" i="9"/>
  <c r="GY78" i="9"/>
  <c r="HC78" i="9"/>
  <c r="HH78" i="9"/>
  <c r="GZ78" i="9"/>
  <c r="HE78" i="9"/>
  <c r="IA83" i="9"/>
  <c r="IA87" i="9" s="1"/>
  <c r="IA69" i="9"/>
  <c r="IA76" i="9" s="1"/>
  <c r="HX69" i="9"/>
  <c r="HX76" i="9" s="1"/>
  <c r="AA89" i="30"/>
  <c r="CU78" i="30"/>
  <c r="CV89" i="30"/>
  <c r="CS89" i="30"/>
  <c r="CR78" i="30"/>
  <c r="CP89" i="30"/>
  <c r="CO78" i="30"/>
  <c r="CL78" i="30"/>
  <c r="CM89" i="30"/>
  <c r="U250" i="46"/>
  <c r="U251" i="46" s="1"/>
  <c r="V72" i="31"/>
  <c r="V237" i="46" s="1"/>
  <c r="W32" i="31"/>
  <c r="W136" i="31" s="1"/>
  <c r="V106" i="31"/>
  <c r="V107" i="31" s="1"/>
  <c r="V66" i="46"/>
  <c r="V250" i="46" s="1"/>
  <c r="N41" i="27"/>
  <c r="W74" i="46"/>
  <c r="O169" i="27"/>
  <c r="O172" i="27" s="1"/>
  <c r="L45" i="27"/>
  <c r="M184" i="27"/>
  <c r="P178" i="27"/>
  <c r="Q175" i="27" s="1"/>
  <c r="V88" i="9"/>
  <c r="V114" i="27"/>
  <c r="S146" i="27"/>
  <c r="S182" i="27" s="1"/>
  <c r="R146" i="27"/>
  <c r="R182" i="27" s="1"/>
  <c r="Q214" i="46"/>
  <c r="W105" i="31"/>
  <c r="W107" i="31" s="1"/>
  <c r="T95" i="46"/>
  <c r="T98" i="46" s="1"/>
  <c r="T131" i="46"/>
  <c r="U81" i="9"/>
  <c r="U82" i="9" s="1"/>
  <c r="V145" i="31"/>
  <c r="W183" i="31" s="1"/>
  <c r="U47" i="31"/>
  <c r="U144" i="31"/>
  <c r="U146" i="31" s="1"/>
  <c r="V143" i="31" s="1"/>
  <c r="V180" i="31"/>
  <c r="V67" i="27"/>
  <c r="U83" i="27"/>
  <c r="U84" i="27" s="1"/>
  <c r="S187" i="31"/>
  <c r="W205" i="31"/>
  <c r="W311" i="31" s="1"/>
  <c r="W191" i="29" s="1"/>
  <c r="V152" i="31"/>
  <c r="W149" i="31" s="1"/>
  <c r="W152" i="31" s="1"/>
  <c r="U166" i="27"/>
  <c r="V163" i="27" s="1"/>
  <c r="V40" i="31"/>
  <c r="W116" i="27"/>
  <c r="V115" i="27"/>
  <c r="V165" i="27"/>
  <c r="V164" i="27"/>
  <c r="S42" i="27"/>
  <c r="T149" i="27"/>
  <c r="T154" i="27" s="1"/>
  <c r="V106" i="27"/>
  <c r="U110" i="27"/>
  <c r="T135" i="31"/>
  <c r="V158" i="31"/>
  <c r="W155" i="31" s="1"/>
  <c r="W158" i="31" s="1"/>
  <c r="R189" i="31"/>
  <c r="R310" i="31" s="1"/>
  <c r="R190" i="29" s="1"/>
  <c r="V128" i="31"/>
  <c r="W125" i="31" s="1"/>
  <c r="V47" i="31"/>
  <c r="S174" i="31"/>
  <c r="W180" i="31"/>
  <c r="V144" i="31"/>
  <c r="W145" i="31"/>
  <c r="X183" i="31" s="1"/>
  <c r="CM67" i="30"/>
  <c r="CY56" i="30"/>
  <c r="CV56" i="30"/>
  <c r="CS56" i="30"/>
  <c r="CP56" i="30"/>
  <c r="V77" i="9"/>
  <c r="V124" i="46"/>
  <c r="V122" i="46" s="1"/>
  <c r="V98" i="9"/>
  <c r="CN23" i="56" l="1"/>
  <c r="CN33" i="56"/>
  <c r="W193" i="60"/>
  <c r="IW177" i="27"/>
  <c r="IW178" i="27" s="1"/>
  <c r="IX175" i="27" s="1"/>
  <c r="T8" i="23"/>
  <c r="U29" i="46" s="1"/>
  <c r="U30" i="46" s="1"/>
  <c r="X180" i="31"/>
  <c r="W144" i="31"/>
  <c r="W21" i="19"/>
  <c r="V89" i="60"/>
  <c r="W22" i="19"/>
  <c r="V88" i="60"/>
  <c r="HV183" i="27"/>
  <c r="HP183" i="27"/>
  <c r="HR182" i="27"/>
  <c r="HS183" i="27"/>
  <c r="X234" i="46"/>
  <c r="Y234" i="46" s="1"/>
  <c r="IX136" i="27"/>
  <c r="IX139" i="27" s="1"/>
  <c r="HW139" i="27"/>
  <c r="HV150" i="27" s="1"/>
  <c r="HW152" i="27" s="1"/>
  <c r="HX152" i="27" s="1"/>
  <c r="HY152" i="27" s="1"/>
  <c r="HZ152" i="27" s="1"/>
  <c r="IA152" i="27" s="1"/>
  <c r="HY123" i="27"/>
  <c r="HZ120" i="27" s="1"/>
  <c r="HZ123" i="27" s="1"/>
  <c r="IA120" i="27" s="1"/>
  <c r="IA123" i="27" s="1"/>
  <c r="IB120" i="27" s="1"/>
  <c r="IB123" i="27" s="1"/>
  <c r="IX121" i="27"/>
  <c r="Z128" i="27"/>
  <c r="O85" i="27"/>
  <c r="X237" i="46"/>
  <c r="Y237" i="46" s="1"/>
  <c r="HZ97" i="9"/>
  <c r="HZ106" i="27" s="1"/>
  <c r="HE152" i="27"/>
  <c r="FX152" i="27"/>
  <c r="GI152" i="27"/>
  <c r="GT152" i="27"/>
  <c r="W151" i="27"/>
  <c r="V150" i="27"/>
  <c r="FM152" i="27"/>
  <c r="FB152" i="27"/>
  <c r="HP152" i="27"/>
  <c r="I29" i="60"/>
  <c r="W202" i="60"/>
  <c r="W204" i="60" s="1"/>
  <c r="R213" i="46"/>
  <c r="R229" i="60"/>
  <c r="V198" i="46"/>
  <c r="V216" i="60"/>
  <c r="Y207" i="60"/>
  <c r="L183" i="60" s="1"/>
  <c r="L20" i="60" s="1"/>
  <c r="X207" i="60"/>
  <c r="W196" i="60"/>
  <c r="X193" i="60"/>
  <c r="Y193" i="60"/>
  <c r="K181" i="60" s="1"/>
  <c r="K18" i="60" s="1"/>
  <c r="W109" i="60"/>
  <c r="W114" i="46"/>
  <c r="W190" i="60"/>
  <c r="W192" i="60" s="1"/>
  <c r="W231" i="46"/>
  <c r="Y206" i="60"/>
  <c r="L182" i="60" s="1"/>
  <c r="L19" i="60" s="1"/>
  <c r="X206" i="60"/>
  <c r="Q197" i="46"/>
  <c r="Q215" i="60"/>
  <c r="HZ112" i="9"/>
  <c r="HX112" i="9"/>
  <c r="HY112" i="9"/>
  <c r="IA112" i="9"/>
  <c r="U153" i="60"/>
  <c r="T28" i="60"/>
  <c r="T41" i="16"/>
  <c r="V99" i="9"/>
  <c r="W127" i="31"/>
  <c r="X203" i="31" s="1"/>
  <c r="X205" i="31" s="1"/>
  <c r="X311" i="31" s="1"/>
  <c r="X191" i="29" s="1"/>
  <c r="W216" i="60" s="1"/>
  <c r="W99" i="27"/>
  <c r="HZ89" i="9"/>
  <c r="HZ90" i="9" s="1"/>
  <c r="HZ145" i="27" s="1"/>
  <c r="HZ176" i="27" s="1"/>
  <c r="HX129" i="27"/>
  <c r="HY126" i="27" s="1"/>
  <c r="HY129" i="27" s="1"/>
  <c r="HZ126" i="27" s="1"/>
  <c r="HZ129" i="27" s="1"/>
  <c r="IA126" i="27" s="1"/>
  <c r="IA129" i="27" s="1"/>
  <c r="IB126" i="27" s="1"/>
  <c r="IB129" i="27" s="1"/>
  <c r="W233" i="46"/>
  <c r="W73" i="31"/>
  <c r="W239" i="46" s="1"/>
  <c r="AB21" i="56"/>
  <c r="AB31" i="56"/>
  <c r="AB35" i="56" s="1"/>
  <c r="AB55" i="56"/>
  <c r="AA25" i="56"/>
  <c r="DC22" i="56"/>
  <c r="DC32" i="56"/>
  <c r="CU79" i="56"/>
  <c r="CV90" i="56"/>
  <c r="CV57" i="56"/>
  <c r="CU44" i="56"/>
  <c r="BW66" i="56"/>
  <c r="BW70" i="56" s="1"/>
  <c r="BV77" i="56"/>
  <c r="BV81" i="56" s="1"/>
  <c r="BW88" i="56"/>
  <c r="BV59" i="56"/>
  <c r="BV42" i="56"/>
  <c r="BV46" i="56" s="1"/>
  <c r="CP90" i="56"/>
  <c r="CO79" i="56"/>
  <c r="CP57" i="56"/>
  <c r="CO44" i="56"/>
  <c r="DA89" i="56"/>
  <c r="CZ78" i="56"/>
  <c r="DA56" i="56"/>
  <c r="CZ43" i="56"/>
  <c r="AC89" i="56"/>
  <c r="CB59" i="56"/>
  <c r="CC55" i="56"/>
  <c r="CB77" i="56"/>
  <c r="CB81" i="56" s="1"/>
  <c r="CC88" i="56"/>
  <c r="CC92" i="56" s="1"/>
  <c r="CB42" i="56"/>
  <c r="CB46" i="56" s="1"/>
  <c r="CR44" i="56"/>
  <c r="CS90" i="56"/>
  <c r="CR79" i="56"/>
  <c r="CS57" i="56"/>
  <c r="BE21" i="56"/>
  <c r="BE31" i="56"/>
  <c r="BE35" i="56" s="1"/>
  <c r="BD25" i="56"/>
  <c r="CX89" i="56"/>
  <c r="CW43" i="56"/>
  <c r="CW78" i="56"/>
  <c r="CX56" i="56"/>
  <c r="CY67" i="56" s="1"/>
  <c r="CU89" i="56"/>
  <c r="CT78" i="56"/>
  <c r="CT43" i="56"/>
  <c r="AA90" i="56"/>
  <c r="AA59" i="56"/>
  <c r="AA42" i="56"/>
  <c r="AA46" i="56" s="1"/>
  <c r="AB66" i="56"/>
  <c r="AB70" i="56" s="1"/>
  <c r="AA77" i="56"/>
  <c r="AA81" i="56" s="1"/>
  <c r="CI55" i="56"/>
  <c r="AE44" i="56"/>
  <c r="CY57" i="56"/>
  <c r="AE79" i="56"/>
  <c r="CE59" i="56"/>
  <c r="CE42" i="56"/>
  <c r="CE46" i="56" s="1"/>
  <c r="CE77" i="56"/>
  <c r="CE81" i="56" s="1"/>
  <c r="CF88" i="56"/>
  <c r="CF92" i="56" s="1"/>
  <c r="CF55" i="56"/>
  <c r="BS92" i="56"/>
  <c r="W88" i="56"/>
  <c r="W92" i="56" s="1"/>
  <c r="CM90" i="56"/>
  <c r="AB90" i="56" s="1"/>
  <c r="CL44" i="56"/>
  <c r="CL79" i="56"/>
  <c r="BZ55" i="56"/>
  <c r="BY77" i="56"/>
  <c r="BY81" i="56" s="1"/>
  <c r="BY42" i="56"/>
  <c r="BY46" i="56" s="1"/>
  <c r="BZ88" i="56"/>
  <c r="BZ92" i="56" s="1"/>
  <c r="BY59" i="56"/>
  <c r="HY89" i="9"/>
  <c r="HY90" i="9" s="1"/>
  <c r="HY145" i="27" s="1"/>
  <c r="HY176" i="27" s="1"/>
  <c r="HY97" i="9"/>
  <c r="HY106" i="27" s="1"/>
  <c r="HW176" i="27"/>
  <c r="HW106" i="27"/>
  <c r="HW110" i="27" s="1"/>
  <c r="HX107" i="27"/>
  <c r="HX79" i="9"/>
  <c r="HX80" i="9" s="1"/>
  <c r="HY110" i="9"/>
  <c r="HY57" i="27"/>
  <c r="AP41" i="27"/>
  <c r="HK175" i="27"/>
  <c r="HK178" i="27" s="1"/>
  <c r="HL175" i="27" s="1"/>
  <c r="HL178" i="27" s="1"/>
  <c r="HM175" i="27" s="1"/>
  <c r="HM178" i="27" s="1"/>
  <c r="HN175" i="27" s="1"/>
  <c r="HN178" i="27" s="1"/>
  <c r="HO175" i="27" s="1"/>
  <c r="HO178" i="27" s="1"/>
  <c r="HP175" i="27" s="1"/>
  <c r="HP178" i="27" s="1"/>
  <c r="HQ175" i="27" s="1"/>
  <c r="HQ178" i="27" s="1"/>
  <c r="HR175" i="27" s="1"/>
  <c r="HR178" i="27" s="1"/>
  <c r="HS175" i="27" s="1"/>
  <c r="HS178" i="27" s="1"/>
  <c r="HT175" i="27" s="1"/>
  <c r="HT178" i="27" s="1"/>
  <c r="HU175" i="27" s="1"/>
  <c r="HU178" i="27" s="1"/>
  <c r="HV175" i="27" s="1"/>
  <c r="HV178" i="27" s="1"/>
  <c r="IA107" i="27"/>
  <c r="GY182" i="27"/>
  <c r="IV182" i="27" s="1"/>
  <c r="HA183" i="27"/>
  <c r="IV146" i="27"/>
  <c r="IV147" i="27" s="1"/>
  <c r="GM184" i="27"/>
  <c r="GN181" i="27" s="1"/>
  <c r="GN184" i="27" s="1"/>
  <c r="GO181" i="27" s="1"/>
  <c r="GO184" i="27" s="1"/>
  <c r="GP181" i="27" s="1"/>
  <c r="GP184" i="27" s="1"/>
  <c r="GQ181" i="27" s="1"/>
  <c r="GQ184" i="27" s="1"/>
  <c r="GR181" i="27" s="1"/>
  <c r="GR184" i="27" s="1"/>
  <c r="GS181" i="27" s="1"/>
  <c r="GS184" i="27" s="1"/>
  <c r="GT181" i="27" s="1"/>
  <c r="GT184" i="27" s="1"/>
  <c r="GU181" i="27" s="1"/>
  <c r="GU184" i="27" s="1"/>
  <c r="GV181" i="27" s="1"/>
  <c r="GV184" i="27" s="1"/>
  <c r="GW181" i="27" s="1"/>
  <c r="GW184" i="27" s="1"/>
  <c r="GX181" i="27" s="1"/>
  <c r="GX184" i="27" s="1"/>
  <c r="GY181" i="27" s="1"/>
  <c r="IW136" i="27"/>
  <c r="BI22" i="30"/>
  <c r="BI32" i="30"/>
  <c r="BR23" i="30"/>
  <c r="BR33" i="30"/>
  <c r="BR44" i="30" s="1"/>
  <c r="HX110" i="9"/>
  <c r="HX57" i="27"/>
  <c r="HW110" i="9"/>
  <c r="HW57" i="27"/>
  <c r="HW67" i="27" s="1"/>
  <c r="X10" i="19"/>
  <c r="IA110" i="9"/>
  <c r="IA57" i="27"/>
  <c r="IA67" i="27" s="1"/>
  <c r="HZ110" i="9"/>
  <c r="HZ57" i="27"/>
  <c r="HY107" i="27"/>
  <c r="IU183" i="27"/>
  <c r="IU184" i="27" s="1"/>
  <c r="IV181" i="27" s="1"/>
  <c r="HK146" i="27"/>
  <c r="IW142" i="27"/>
  <c r="HY84" i="19"/>
  <c r="IX128" i="27"/>
  <c r="IA84" i="19"/>
  <c r="IX122" i="27"/>
  <c r="HZ107" i="27"/>
  <c r="BA71" i="27"/>
  <c r="BB82" i="19" s="1"/>
  <c r="CI45" i="30"/>
  <c r="CJ24" i="30"/>
  <c r="CJ34" i="30"/>
  <c r="HY88" i="9"/>
  <c r="HW98" i="9"/>
  <c r="HZ88" i="9"/>
  <c r="HX89" i="9"/>
  <c r="HX90" i="9" s="1"/>
  <c r="HX145" i="27" s="1"/>
  <c r="HX176" i="27" s="1"/>
  <c r="IA77" i="9"/>
  <c r="IA81" i="9" s="1"/>
  <c r="IA82" i="9" s="1"/>
  <c r="IA97" i="9"/>
  <c r="IA79" i="9"/>
  <c r="IA80" i="9" s="1"/>
  <c r="IA88" i="9"/>
  <c r="HX77" i="9"/>
  <c r="HX97" i="9"/>
  <c r="IA89" i="9"/>
  <c r="IA90" i="9" s="1"/>
  <c r="IA145" i="27" s="1"/>
  <c r="IA176" i="27" s="1"/>
  <c r="HW79" i="9"/>
  <c r="HW80" i="9" s="1"/>
  <c r="V81" i="9"/>
  <c r="V82" i="9" s="1"/>
  <c r="V35" i="16" s="1"/>
  <c r="HM78" i="9"/>
  <c r="HV78" i="9"/>
  <c r="HS78" i="9"/>
  <c r="HP78" i="9"/>
  <c r="HT78" i="9"/>
  <c r="HR78" i="9"/>
  <c r="HU78" i="9"/>
  <c r="HO78" i="9"/>
  <c r="HL78" i="9"/>
  <c r="HQ78" i="9"/>
  <c r="HN78" i="9"/>
  <c r="HK78" i="9"/>
  <c r="HY78" i="9"/>
  <c r="HZ78" i="9"/>
  <c r="HW78" i="9"/>
  <c r="HW81" i="9"/>
  <c r="HW82" i="9" s="1"/>
  <c r="HW35" i="16" s="1"/>
  <c r="AB89" i="30"/>
  <c r="CZ89" i="30"/>
  <c r="CY78" i="30"/>
  <c r="CT89" i="30"/>
  <c r="CS78" i="30"/>
  <c r="CP78" i="30"/>
  <c r="CQ89" i="30"/>
  <c r="CW89" i="30"/>
  <c r="CV78" i="30"/>
  <c r="U135" i="31"/>
  <c r="T139" i="31"/>
  <c r="W39" i="31"/>
  <c r="V67" i="46"/>
  <c r="V252" i="46" s="1"/>
  <c r="X252" i="46" s="1"/>
  <c r="Y252" i="46" s="1"/>
  <c r="V117" i="27"/>
  <c r="W114" i="27" s="1"/>
  <c r="W117" i="27" s="1"/>
  <c r="Q177" i="27"/>
  <c r="Q178" i="27" s="1"/>
  <c r="R175" i="27" s="1"/>
  <c r="O41" i="27"/>
  <c r="P171" i="27"/>
  <c r="P169" i="27"/>
  <c r="M44" i="27"/>
  <c r="N183" i="27"/>
  <c r="N181" i="27"/>
  <c r="L46" i="27"/>
  <c r="R76" i="27"/>
  <c r="R78" i="27" s="1"/>
  <c r="U35" i="16"/>
  <c r="U37" i="16" s="1"/>
  <c r="W81" i="9"/>
  <c r="W82" i="9" s="1"/>
  <c r="W35" i="16" s="1"/>
  <c r="V251" i="46"/>
  <c r="X250" i="46"/>
  <c r="V83" i="27"/>
  <c r="S189" i="31"/>
  <c r="S310" i="31" s="1"/>
  <c r="S190" i="29" s="1"/>
  <c r="T187" i="31"/>
  <c r="V166" i="27"/>
  <c r="V110" i="27"/>
  <c r="U149" i="27"/>
  <c r="U154" i="27" s="1"/>
  <c r="T42" i="27"/>
  <c r="V151" i="27"/>
  <c r="V135" i="31"/>
  <c r="V146" i="31"/>
  <c r="W143" i="31" s="1"/>
  <c r="T174" i="31"/>
  <c r="CQ67" i="30"/>
  <c r="CZ56" i="30"/>
  <c r="CT56" i="30"/>
  <c r="CW56" i="30"/>
  <c r="W146" i="31" l="1"/>
  <c r="CO23" i="56"/>
  <c r="CO33" i="56"/>
  <c r="AD89" i="56"/>
  <c r="X216" i="60"/>
  <c r="Z153" i="60" s="1"/>
  <c r="U8" i="23"/>
  <c r="V29" i="46" s="1"/>
  <c r="V30" i="46" s="1"/>
  <c r="V36" i="16"/>
  <c r="HW37" i="16"/>
  <c r="HW36" i="16"/>
  <c r="U36" i="16"/>
  <c r="U41" i="16" s="1"/>
  <c r="V37" i="16"/>
  <c r="HZ98" i="9"/>
  <c r="HZ67" i="27"/>
  <c r="HZ83" i="27" s="1"/>
  <c r="HX67" i="27"/>
  <c r="HX83" i="27" s="1"/>
  <c r="HY84" i="27" s="1"/>
  <c r="HY67" i="27"/>
  <c r="HY83" i="27" s="1"/>
  <c r="HZ84" i="27" s="1"/>
  <c r="O40" i="27"/>
  <c r="P82" i="27"/>
  <c r="W163" i="27"/>
  <c r="W165" i="27"/>
  <c r="GU152" i="27"/>
  <c r="FY152" i="27"/>
  <c r="IB151" i="27"/>
  <c r="HQ152" i="27"/>
  <c r="FN152" i="27"/>
  <c r="GJ152" i="27"/>
  <c r="HF152" i="27"/>
  <c r="X202" i="60"/>
  <c r="Y202" i="60"/>
  <c r="L178" i="60" s="1"/>
  <c r="L15" i="60" s="1"/>
  <c r="V68" i="60"/>
  <c r="W205" i="60" s="1"/>
  <c r="W198" i="60"/>
  <c r="X204" i="60"/>
  <c r="Y204" i="60"/>
  <c r="L180" i="60" s="1"/>
  <c r="L17" i="60" s="1"/>
  <c r="W197" i="60"/>
  <c r="X196" i="60"/>
  <c r="Y196" i="60"/>
  <c r="K184" i="60" s="1"/>
  <c r="K21" i="60" s="1"/>
  <c r="R197" i="46"/>
  <c r="R215" i="60"/>
  <c r="S213" i="46"/>
  <c r="S229" i="60"/>
  <c r="W198" i="46"/>
  <c r="HY98" i="9"/>
  <c r="HZ146" i="27"/>
  <c r="HZ182" i="27" s="1"/>
  <c r="W128" i="31"/>
  <c r="IX123" i="27"/>
  <c r="X171" i="31"/>
  <c r="IX129" i="27"/>
  <c r="X172" i="31"/>
  <c r="W40" i="31"/>
  <c r="W47" i="31"/>
  <c r="IA115" i="27"/>
  <c r="IA116" i="27" s="1"/>
  <c r="IA117" i="27" s="1"/>
  <c r="IB114" i="27" s="1"/>
  <c r="IB117" i="27" s="1"/>
  <c r="GY184" i="27"/>
  <c r="GZ181" i="27" s="1"/>
  <c r="GZ184" i="27" s="1"/>
  <c r="HA181" i="27" s="1"/>
  <c r="HA184" i="27" s="1"/>
  <c r="HB181" i="27" s="1"/>
  <c r="HB184" i="27" s="1"/>
  <c r="HC181" i="27" s="1"/>
  <c r="HC184" i="27" s="1"/>
  <c r="HD181" i="27" s="1"/>
  <c r="HD184" i="27" s="1"/>
  <c r="HE181" i="27" s="1"/>
  <c r="HE184" i="27" s="1"/>
  <c r="HF181" i="27" s="1"/>
  <c r="HF184" i="27" s="1"/>
  <c r="HG181" i="27" s="1"/>
  <c r="HG184" i="27" s="1"/>
  <c r="HH181" i="27" s="1"/>
  <c r="HH184" i="27" s="1"/>
  <c r="HI181" i="27" s="1"/>
  <c r="HI184" i="27" s="1"/>
  <c r="HJ181" i="27" s="1"/>
  <c r="HJ184" i="27" s="1"/>
  <c r="HK181" i="27" s="1"/>
  <c r="BZ42" i="56"/>
  <c r="BZ46" i="56" s="1"/>
  <c r="BZ59" i="56"/>
  <c r="CA88" i="56"/>
  <c r="BZ77" i="56"/>
  <c r="BZ81" i="56" s="1"/>
  <c r="CT57" i="56"/>
  <c r="CS44" i="56"/>
  <c r="CS79" i="56"/>
  <c r="CT90" i="56"/>
  <c r="BW92" i="56"/>
  <c r="X88" i="56"/>
  <c r="X92" i="56" s="1"/>
  <c r="CY44" i="56"/>
  <c r="CZ57" i="56"/>
  <c r="CZ90" i="56"/>
  <c r="CY79" i="56"/>
  <c r="CY89" i="56"/>
  <c r="CX78" i="56"/>
  <c r="CX43" i="56"/>
  <c r="AC66" i="56"/>
  <c r="AC70" i="56" s="1"/>
  <c r="CM55" i="56"/>
  <c r="AB77" i="56"/>
  <c r="AB81" i="56" s="1"/>
  <c r="AB59" i="56"/>
  <c r="AB42" i="56"/>
  <c r="AB46" i="56" s="1"/>
  <c r="CG55" i="56"/>
  <c r="CF77" i="56"/>
  <c r="CF81" i="56" s="1"/>
  <c r="CF42" i="56"/>
  <c r="CF46" i="56" s="1"/>
  <c r="CG88" i="56"/>
  <c r="CG92" i="56" s="1"/>
  <c r="CF59" i="56"/>
  <c r="CA66" i="56"/>
  <c r="CA70" i="56" s="1"/>
  <c r="CI77" i="56"/>
  <c r="CI81" i="56" s="1"/>
  <c r="CI59" i="56"/>
  <c r="CJ55" i="56"/>
  <c r="CJ88" i="56"/>
  <c r="CJ92" i="56" s="1"/>
  <c r="CI42" i="56"/>
  <c r="CI46" i="56" s="1"/>
  <c r="BF31" i="56"/>
  <c r="BF35" i="56" s="1"/>
  <c r="BF21" i="56"/>
  <c r="BE25" i="56"/>
  <c r="CD88" i="56"/>
  <c r="CD92" i="56" s="1"/>
  <c r="CC42" i="56"/>
  <c r="CC46" i="56" s="1"/>
  <c r="CC77" i="56"/>
  <c r="CC81" i="56" s="1"/>
  <c r="CD55" i="56"/>
  <c r="CC59" i="56"/>
  <c r="DB56" i="56"/>
  <c r="DB89" i="56"/>
  <c r="DA78" i="56"/>
  <c r="DA43" i="56"/>
  <c r="CQ68" i="56"/>
  <c r="CQ90" i="56"/>
  <c r="CP79" i="56"/>
  <c r="CP44" i="56"/>
  <c r="CW57" i="56"/>
  <c r="CV44" i="56"/>
  <c r="CV79" i="56"/>
  <c r="CW90" i="56"/>
  <c r="DD32" i="56"/>
  <c r="DD22" i="56"/>
  <c r="AC55" i="56"/>
  <c r="AC31" i="56"/>
  <c r="AC35" i="56" s="1"/>
  <c r="AC21" i="56"/>
  <c r="AB25" i="56"/>
  <c r="HY146" i="27"/>
  <c r="HY182" i="27" s="1"/>
  <c r="HW142" i="27"/>
  <c r="HW83" i="27"/>
  <c r="IX57" i="27"/>
  <c r="IX67" i="27" s="1"/>
  <c r="BB71" i="27"/>
  <c r="BC82" i="19" s="1"/>
  <c r="BS23" i="30"/>
  <c r="BS33" i="30"/>
  <c r="BS44" i="30" s="1"/>
  <c r="IV183" i="27"/>
  <c r="IV184" i="27" s="1"/>
  <c r="IW181" i="27" s="1"/>
  <c r="IX107" i="27"/>
  <c r="X167" i="31" s="1"/>
  <c r="HZ110" i="27"/>
  <c r="IX145" i="27"/>
  <c r="HX98" i="9"/>
  <c r="HX106" i="27"/>
  <c r="HX110" i="27" s="1"/>
  <c r="IA98" i="9"/>
  <c r="IA106" i="27"/>
  <c r="IA110" i="27" s="1"/>
  <c r="IA83" i="27"/>
  <c r="Z57" i="27"/>
  <c r="BI43" i="30"/>
  <c r="X11" i="19"/>
  <c r="W43" i="60" s="1"/>
  <c r="W44" i="60" s="1"/>
  <c r="IX176" i="27"/>
  <c r="HK182" i="27"/>
  <c r="IW182" i="27" s="1"/>
  <c r="HM183" i="27"/>
  <c r="IW146" i="27"/>
  <c r="IW147" i="27" s="1"/>
  <c r="HY110" i="27"/>
  <c r="W57" i="27"/>
  <c r="W67" i="27" s="1"/>
  <c r="W83" i="27" s="1"/>
  <c r="W123" i="46"/>
  <c r="BJ22" i="30"/>
  <c r="BJ32" i="30"/>
  <c r="BJ43" i="30" s="1"/>
  <c r="Z107" i="27"/>
  <c r="AQ41" i="27"/>
  <c r="HW175" i="27"/>
  <c r="HW178" i="27" s="1"/>
  <c r="HX175" i="27" s="1"/>
  <c r="HX178" i="27" s="1"/>
  <c r="HY175" i="27" s="1"/>
  <c r="HY178" i="27" s="1"/>
  <c r="HZ175" i="27" s="1"/>
  <c r="HZ178" i="27" s="1"/>
  <c r="IA175" i="27" s="1"/>
  <c r="CJ45" i="30"/>
  <c r="CK24" i="30"/>
  <c r="CK34" i="30"/>
  <c r="IA35" i="16"/>
  <c r="U142" i="27"/>
  <c r="U146" i="27" s="1"/>
  <c r="U182" i="27" s="1"/>
  <c r="U44" i="16"/>
  <c r="V95" i="46"/>
  <c r="V98" i="46" s="1"/>
  <c r="V44" i="16"/>
  <c r="IA78" i="9"/>
  <c r="W91" i="9"/>
  <c r="E91" i="9" s="1"/>
  <c r="HX78" i="9"/>
  <c r="Z78" i="9" s="1"/>
  <c r="HX81" i="9"/>
  <c r="HX82" i="9" s="1"/>
  <c r="HX35" i="16" s="1"/>
  <c r="W87" i="60" s="1"/>
  <c r="AC89" i="30"/>
  <c r="CT78" i="30"/>
  <c r="CU89" i="30"/>
  <c r="DA89" i="30"/>
  <c r="CZ78" i="30"/>
  <c r="CX89" i="30"/>
  <c r="CW78" i="30"/>
  <c r="U139" i="31"/>
  <c r="R177" i="27"/>
  <c r="R178" i="27" s="1"/>
  <c r="S175" i="27" s="1"/>
  <c r="P172" i="27"/>
  <c r="P41" i="27" s="1"/>
  <c r="N184" i="27"/>
  <c r="O183" i="27" s="1"/>
  <c r="M45" i="27"/>
  <c r="M46" i="27" s="1"/>
  <c r="R214" i="46"/>
  <c r="V131" i="46"/>
  <c r="V142" i="27"/>
  <c r="U131" i="46"/>
  <c r="U95" i="46"/>
  <c r="U98" i="46" s="1"/>
  <c r="X251" i="46"/>
  <c r="Y250" i="46"/>
  <c r="Y251" i="46" s="1"/>
  <c r="V84" i="27"/>
  <c r="T189" i="31"/>
  <c r="T310" i="31" s="1"/>
  <c r="T190" i="29" s="1"/>
  <c r="V149" i="27"/>
  <c r="V154" i="27" s="1"/>
  <c r="U42" i="27"/>
  <c r="V139" i="31"/>
  <c r="U174" i="31"/>
  <c r="CX56" i="30"/>
  <c r="CU67" i="30"/>
  <c r="DA56" i="30"/>
  <c r="CP23" i="56" l="1"/>
  <c r="CP33" i="56"/>
  <c r="HX37" i="16"/>
  <c r="HX36" i="16"/>
  <c r="HY37" i="16"/>
  <c r="HY36" i="16"/>
  <c r="W44" i="16"/>
  <c r="IA37" i="16"/>
  <c r="IA36" i="16"/>
  <c r="HZ37" i="16"/>
  <c r="HZ36" i="16"/>
  <c r="IA84" i="27"/>
  <c r="P85" i="27"/>
  <c r="W166" i="27"/>
  <c r="W95" i="46"/>
  <c r="W98" i="46" s="1"/>
  <c r="W142" i="27"/>
  <c r="W146" i="27" s="1"/>
  <c r="W182" i="27" s="1"/>
  <c r="HG152" i="27"/>
  <c r="GV152" i="27"/>
  <c r="GK152" i="27"/>
  <c r="HR152" i="27"/>
  <c r="FZ152" i="27"/>
  <c r="V41" i="16"/>
  <c r="V71" i="60"/>
  <c r="V72" i="60" s="1"/>
  <c r="V73" i="60" s="1"/>
  <c r="S197" i="46"/>
  <c r="S215" i="60"/>
  <c r="T213" i="46"/>
  <c r="T229" i="60"/>
  <c r="W208" i="60"/>
  <c r="X205" i="60"/>
  <c r="Y205" i="60"/>
  <c r="L181" i="60" s="1"/>
  <c r="L18" i="60" s="1"/>
  <c r="AC90" i="56"/>
  <c r="IX115" i="27"/>
  <c r="X12" i="19"/>
  <c r="W48" i="31"/>
  <c r="W135" i="31"/>
  <c r="W139" i="31" s="1"/>
  <c r="AE89" i="56"/>
  <c r="AD66" i="56"/>
  <c r="AD70" i="56" s="1"/>
  <c r="AC77" i="56"/>
  <c r="AC81" i="56" s="1"/>
  <c r="AC59" i="56"/>
  <c r="CQ55" i="56"/>
  <c r="AC42" i="56"/>
  <c r="AC46" i="56" s="1"/>
  <c r="DB78" i="56"/>
  <c r="DB43" i="56"/>
  <c r="CJ77" i="56"/>
  <c r="CJ81" i="56" s="1"/>
  <c r="CK55" i="56"/>
  <c r="CK88" i="56"/>
  <c r="CK92" i="56" s="1"/>
  <c r="CJ42" i="56"/>
  <c r="CJ46" i="56" s="1"/>
  <c r="CJ59" i="56"/>
  <c r="CH55" i="56"/>
  <c r="CG42" i="56"/>
  <c r="CG46" i="56" s="1"/>
  <c r="CH88" i="56"/>
  <c r="CH92" i="56" s="1"/>
  <c r="CG59" i="56"/>
  <c r="CG77" i="56"/>
  <c r="CG81" i="56" s="1"/>
  <c r="CN88" i="56"/>
  <c r="CN92" i="56" s="1"/>
  <c r="CN55" i="56"/>
  <c r="CM77" i="56"/>
  <c r="CM81" i="56" s="1"/>
  <c r="CM59" i="56"/>
  <c r="CM42" i="56"/>
  <c r="CM46" i="56" s="1"/>
  <c r="IX106" i="27"/>
  <c r="DE32" i="56"/>
  <c r="DE22" i="56"/>
  <c r="CA92" i="56"/>
  <c r="Y88" i="56"/>
  <c r="Y92" i="56" s="1"/>
  <c r="AD55" i="56"/>
  <c r="AD31" i="56"/>
  <c r="AD35" i="56" s="1"/>
  <c r="AC25" i="56"/>
  <c r="AD21" i="56"/>
  <c r="CX90" i="56"/>
  <c r="CW79" i="56"/>
  <c r="CX57" i="56"/>
  <c r="CW44" i="56"/>
  <c r="CE66" i="56"/>
  <c r="CE70" i="56" s="1"/>
  <c r="CD59" i="56"/>
  <c r="CD42" i="56"/>
  <c r="CD46" i="56" s="1"/>
  <c r="CE88" i="56"/>
  <c r="CD77" i="56"/>
  <c r="CD81" i="56" s="1"/>
  <c r="BG21" i="56"/>
  <c r="BG31" i="56"/>
  <c r="BG35" i="56" s="1"/>
  <c r="BF25" i="56"/>
  <c r="CZ79" i="56"/>
  <c r="DA90" i="56"/>
  <c r="DA57" i="56"/>
  <c r="CZ44" i="56"/>
  <c r="CT44" i="56"/>
  <c r="CU90" i="56"/>
  <c r="CT79" i="56"/>
  <c r="CU68" i="56"/>
  <c r="Z106" i="27"/>
  <c r="W99" i="9"/>
  <c r="IA177" i="27"/>
  <c r="IW183" i="27"/>
  <c r="IW184" i="27" s="1"/>
  <c r="IX181" i="27" s="1"/>
  <c r="HX84" i="27"/>
  <c r="IX83" i="27"/>
  <c r="HW85" i="27"/>
  <c r="HX82" i="27" s="1"/>
  <c r="HW146" i="27"/>
  <c r="BK22" i="30"/>
  <c r="BK32" i="30"/>
  <c r="BK43" i="30" s="1"/>
  <c r="HX142" i="27"/>
  <c r="HX146" i="27" s="1"/>
  <c r="HX182" i="27" s="1"/>
  <c r="IA142" i="27"/>
  <c r="IA146" i="27" s="1"/>
  <c r="IA182" i="27" s="1"/>
  <c r="W124" i="46"/>
  <c r="W122" i="46" s="1"/>
  <c r="BC71" i="27"/>
  <c r="BD82" i="19" s="1"/>
  <c r="HK184" i="27"/>
  <c r="HL181" i="27" s="1"/>
  <c r="HL184" i="27" s="1"/>
  <c r="HM181" i="27" s="1"/>
  <c r="HM184" i="27" s="1"/>
  <c r="HN181" i="27" s="1"/>
  <c r="HN184" i="27" s="1"/>
  <c r="HO181" i="27" s="1"/>
  <c r="HO184" i="27" s="1"/>
  <c r="HP181" i="27" s="1"/>
  <c r="HP184" i="27" s="1"/>
  <c r="HQ181" i="27" s="1"/>
  <c r="HQ184" i="27" s="1"/>
  <c r="HR181" i="27" s="1"/>
  <c r="HR184" i="27" s="1"/>
  <c r="HS181" i="27" s="1"/>
  <c r="HS184" i="27" s="1"/>
  <c r="HT181" i="27" s="1"/>
  <c r="HT184" i="27" s="1"/>
  <c r="HU181" i="27" s="1"/>
  <c r="HU184" i="27" s="1"/>
  <c r="HV181" i="27" s="1"/>
  <c r="HV184" i="27" s="1"/>
  <c r="HW181" i="27" s="1"/>
  <c r="IB84" i="27"/>
  <c r="Z83" i="27"/>
  <c r="BT23" i="30"/>
  <c r="BT33" i="30"/>
  <c r="BT44" i="30" s="1"/>
  <c r="X20" i="19"/>
  <c r="W131" i="46" s="1"/>
  <c r="IB84" i="19"/>
  <c r="X84" i="19" s="1"/>
  <c r="D84" i="19" s="1"/>
  <c r="Z116" i="27"/>
  <c r="IX116" i="27"/>
  <c r="CK45" i="30"/>
  <c r="CL24" i="30"/>
  <c r="CL34" i="30"/>
  <c r="AD89" i="30"/>
  <c r="DB89" i="30"/>
  <c r="DA78" i="30"/>
  <c r="CX78" i="30"/>
  <c r="CY89" i="30"/>
  <c r="Q169" i="27"/>
  <c r="Q171" i="27"/>
  <c r="N44" i="27"/>
  <c r="N45" i="27" s="1"/>
  <c r="N46" i="27" s="1"/>
  <c r="S177" i="27"/>
  <c r="S178" i="27" s="1"/>
  <c r="O181" i="27"/>
  <c r="O184" i="27" s="1"/>
  <c r="V146" i="27"/>
  <c r="V182" i="27" s="1"/>
  <c r="S76" i="27"/>
  <c r="S78" i="27" s="1"/>
  <c r="W149" i="27"/>
  <c r="W154" i="27" s="1"/>
  <c r="W42" i="27" s="1"/>
  <c r="V42" i="27"/>
  <c r="U187" i="31"/>
  <c r="V174" i="31"/>
  <c r="V187" i="31"/>
  <c r="CY67" i="30"/>
  <c r="DB56" i="30"/>
  <c r="CQ23" i="56" l="1"/>
  <c r="CQ33" i="56"/>
  <c r="W37" i="16"/>
  <c r="W36" i="16"/>
  <c r="Q82" i="27"/>
  <c r="P40" i="27"/>
  <c r="X22" i="19"/>
  <c r="W170" i="60"/>
  <c r="W36" i="60" s="1"/>
  <c r="X36" i="60" s="1"/>
  <c r="HS152" i="27"/>
  <c r="GW152" i="27"/>
  <c r="GL152" i="27"/>
  <c r="HH152" i="27"/>
  <c r="W88" i="60"/>
  <c r="X21" i="19"/>
  <c r="J88" i="60"/>
  <c r="L88" i="60"/>
  <c r="T88" i="60"/>
  <c r="U88" i="60"/>
  <c r="W209" i="60"/>
  <c r="Y209" i="60" s="1"/>
  <c r="L185" i="60" s="1"/>
  <c r="L22" i="60" s="1"/>
  <c r="Y208" i="60"/>
  <c r="L184" i="60" s="1"/>
  <c r="L21" i="60" s="1"/>
  <c r="X208" i="60"/>
  <c r="W210" i="60"/>
  <c r="Y210" i="60" s="1"/>
  <c r="W89" i="60"/>
  <c r="X115" i="19"/>
  <c r="W116" i="60"/>
  <c r="U213" i="46"/>
  <c r="U229" i="60"/>
  <c r="K22" i="19"/>
  <c r="J89" i="60"/>
  <c r="L89" i="60"/>
  <c r="AD90" i="56"/>
  <c r="V8" i="23"/>
  <c r="W29" i="46" s="1"/>
  <c r="K21" i="19"/>
  <c r="U21" i="19"/>
  <c r="HZ41" i="16"/>
  <c r="HY41" i="16"/>
  <c r="HX41" i="16"/>
  <c r="IA41" i="16"/>
  <c r="IX142" i="27"/>
  <c r="IX117" i="27"/>
  <c r="X170" i="31"/>
  <c r="HX85" i="27"/>
  <c r="HY82" i="27" s="1"/>
  <c r="HY85" i="27" s="1"/>
  <c r="HZ82" i="27" s="1"/>
  <c r="HZ85" i="27" s="1"/>
  <c r="IA82" i="27" s="1"/>
  <c r="IA85" i="27" s="1"/>
  <c r="IB82" i="27" s="1"/>
  <c r="IB85" i="27" s="1"/>
  <c r="Z84" i="27"/>
  <c r="CR88" i="56"/>
  <c r="CR92" i="56" s="1"/>
  <c r="CQ42" i="56"/>
  <c r="CQ46" i="56" s="1"/>
  <c r="CQ59" i="56"/>
  <c r="CQ77" i="56"/>
  <c r="CQ81" i="56" s="1"/>
  <c r="CR55" i="56"/>
  <c r="DB90" i="56"/>
  <c r="DA79" i="56"/>
  <c r="DB57" i="56"/>
  <c r="DA44" i="56"/>
  <c r="CO55" i="56"/>
  <c r="CO88" i="56"/>
  <c r="CO92" i="56" s="1"/>
  <c r="CN42" i="56"/>
  <c r="CN46" i="56" s="1"/>
  <c r="CN59" i="56"/>
  <c r="CN77" i="56"/>
  <c r="CN81" i="56" s="1"/>
  <c r="CX44" i="56"/>
  <c r="CY90" i="56"/>
  <c r="CX79" i="56"/>
  <c r="BH31" i="56"/>
  <c r="BH35" i="56" s="1"/>
  <c r="BH21" i="56"/>
  <c r="BG25" i="56"/>
  <c r="Z88" i="56"/>
  <c r="Z92" i="56" s="1"/>
  <c r="CE92" i="56"/>
  <c r="CY68" i="56"/>
  <c r="AE66" i="56"/>
  <c r="AE70" i="56" s="1"/>
  <c r="AD77" i="56"/>
  <c r="AD81" i="56" s="1"/>
  <c r="CU55" i="56"/>
  <c r="AD42" i="56"/>
  <c r="AD46" i="56" s="1"/>
  <c r="AD59" i="56"/>
  <c r="DF32" i="56"/>
  <c r="DF22" i="56"/>
  <c r="AD25" i="56"/>
  <c r="AE21" i="56"/>
  <c r="AE25" i="56" s="1"/>
  <c r="AE55" i="56"/>
  <c r="AE31" i="56"/>
  <c r="AE35" i="56" s="1"/>
  <c r="CI66" i="56"/>
  <c r="CI70" i="56" s="1"/>
  <c r="CH42" i="56"/>
  <c r="CH46" i="56" s="1"/>
  <c r="CI88" i="56"/>
  <c r="CH77" i="56"/>
  <c r="CH81" i="56" s="1"/>
  <c r="CH59" i="56"/>
  <c r="CL88" i="56"/>
  <c r="CL92" i="56" s="1"/>
  <c r="CK59" i="56"/>
  <c r="CK77" i="56"/>
  <c r="CK81" i="56" s="1"/>
  <c r="CL55" i="56"/>
  <c r="CK42" i="56"/>
  <c r="CK46" i="56" s="1"/>
  <c r="BD71" i="27"/>
  <c r="BE82" i="19" s="1"/>
  <c r="HW182" i="27"/>
  <c r="IX182" i="27" s="1"/>
  <c r="HY183" i="27"/>
  <c r="IX146" i="27"/>
  <c r="IX84" i="27"/>
  <c r="IX85" i="27" s="1"/>
  <c r="IB83" i="19"/>
  <c r="IA178" i="27"/>
  <c r="AA116" i="27"/>
  <c r="BU23" i="30"/>
  <c r="BU33" i="30"/>
  <c r="BL22" i="30"/>
  <c r="BL32" i="30"/>
  <c r="BL43" i="30" s="1"/>
  <c r="CL45" i="30"/>
  <c r="CM24" i="30"/>
  <c r="CM34" i="30"/>
  <c r="AE89" i="30"/>
  <c r="DB78" i="30"/>
  <c r="T177" i="27"/>
  <c r="T175" i="27"/>
  <c r="Q172" i="27"/>
  <c r="O44" i="27"/>
  <c r="P181" i="27"/>
  <c r="P183" i="27"/>
  <c r="S214" i="46"/>
  <c r="U189" i="31"/>
  <c r="U310" i="31" s="1"/>
  <c r="U190" i="29" s="1"/>
  <c r="W174" i="31"/>
  <c r="V189" i="31"/>
  <c r="V310" i="31" s="1"/>
  <c r="V190" i="29" s="1"/>
  <c r="W187" i="31"/>
  <c r="CR23" i="56" l="1"/>
  <c r="CR33" i="56"/>
  <c r="X170" i="60"/>
  <c r="J29" i="60" s="1"/>
  <c r="Q85" i="27"/>
  <c r="HI152" i="27"/>
  <c r="GX152" i="27"/>
  <c r="HT152" i="27"/>
  <c r="AE90" i="56"/>
  <c r="T197" i="46"/>
  <c r="T215" i="60"/>
  <c r="G79" i="60"/>
  <c r="H79" i="60"/>
  <c r="G80" i="60"/>
  <c r="M79" i="60"/>
  <c r="Q80" i="60"/>
  <c r="W79" i="60"/>
  <c r="N80" i="60"/>
  <c r="T79" i="60"/>
  <c r="P79" i="60"/>
  <c r="R79" i="60"/>
  <c r="I79" i="60"/>
  <c r="O79" i="60"/>
  <c r="L80" i="60"/>
  <c r="W80" i="60"/>
  <c r="T80" i="60"/>
  <c r="K80" i="60"/>
  <c r="J79" i="60"/>
  <c r="U79" i="60"/>
  <c r="R80" i="60"/>
  <c r="H80" i="60"/>
  <c r="S79" i="60"/>
  <c r="P80" i="60"/>
  <c r="V80" i="60"/>
  <c r="O80" i="60"/>
  <c r="U80" i="60"/>
  <c r="L79" i="60"/>
  <c r="K79" i="60"/>
  <c r="Q79" i="60"/>
  <c r="N79" i="60"/>
  <c r="V79" i="60"/>
  <c r="M80" i="60"/>
  <c r="S80" i="60"/>
  <c r="J80" i="60"/>
  <c r="I80" i="60"/>
  <c r="L186" i="60"/>
  <c r="L23" i="60" s="1"/>
  <c r="X209" i="60"/>
  <c r="X210" i="60"/>
  <c r="U197" i="46"/>
  <c r="U215" i="60"/>
  <c r="V213" i="46"/>
  <c r="V229" i="60"/>
  <c r="W85" i="60"/>
  <c r="W95" i="60" s="1"/>
  <c r="HW41" i="16"/>
  <c r="W41" i="16"/>
  <c r="X18" i="19"/>
  <c r="W42" i="16"/>
  <c r="HW141" i="27"/>
  <c r="HZ141" i="27"/>
  <c r="HZ164" i="27" s="1"/>
  <c r="IA141" i="27"/>
  <c r="IA164" i="27" s="1"/>
  <c r="HX141" i="27"/>
  <c r="HX164" i="27" s="1"/>
  <c r="HY165" i="27" s="1"/>
  <c r="HZ85" i="19" s="1"/>
  <c r="HY141" i="27"/>
  <c r="HY164" i="27" s="1"/>
  <c r="HZ165" i="27" s="1"/>
  <c r="IA85" i="19" s="1"/>
  <c r="IX147" i="27"/>
  <c r="HW184" i="27"/>
  <c r="HX181" i="27" s="1"/>
  <c r="HX184" i="27" s="1"/>
  <c r="HY181" i="27" s="1"/>
  <c r="HY184" i="27" s="1"/>
  <c r="HZ181" i="27" s="1"/>
  <c r="HZ184" i="27" s="1"/>
  <c r="IA181" i="27" s="1"/>
  <c r="IA183" i="27" s="1"/>
  <c r="DB79" i="56"/>
  <c r="DB44" i="56"/>
  <c r="AA88" i="56"/>
  <c r="AA92" i="56" s="1"/>
  <c r="CI92" i="56"/>
  <c r="AE59" i="56"/>
  <c r="AE77" i="56"/>
  <c r="AE81" i="56" s="1"/>
  <c r="AE42" i="56"/>
  <c r="AE46" i="56" s="1"/>
  <c r="CY55" i="56"/>
  <c r="BI31" i="56"/>
  <c r="BI35" i="56" s="1"/>
  <c r="BI21" i="56"/>
  <c r="BH25" i="56"/>
  <c r="DG32" i="56"/>
  <c r="DG22" i="56"/>
  <c r="CV88" i="56"/>
  <c r="CV92" i="56" s="1"/>
  <c r="CV55" i="56"/>
  <c r="CU77" i="56"/>
  <c r="CU81" i="56" s="1"/>
  <c r="CU59" i="56"/>
  <c r="CU42" i="56"/>
  <c r="CU46" i="56" s="1"/>
  <c r="CP55" i="56"/>
  <c r="CQ66" i="56" s="1"/>
  <c r="CQ70" i="56" s="1"/>
  <c r="CO42" i="56"/>
  <c r="CO46" i="56" s="1"/>
  <c r="CP88" i="56"/>
  <c r="CP92" i="56" s="1"/>
  <c r="CO59" i="56"/>
  <c r="CO77" i="56"/>
  <c r="CO81" i="56" s="1"/>
  <c r="CL42" i="56"/>
  <c r="CL46" i="56" s="1"/>
  <c r="CL77" i="56"/>
  <c r="CL81" i="56" s="1"/>
  <c r="CM88" i="56"/>
  <c r="CL59" i="56"/>
  <c r="CM66" i="56"/>
  <c r="CM70" i="56" s="1"/>
  <c r="CS55" i="56"/>
  <c r="CS88" i="56"/>
  <c r="CS92" i="56" s="1"/>
  <c r="CR42" i="56"/>
  <c r="CR46" i="56" s="1"/>
  <c r="CR77" i="56"/>
  <c r="CR81" i="56" s="1"/>
  <c r="CR59" i="56"/>
  <c r="BM22" i="30"/>
  <c r="BM32" i="30"/>
  <c r="BU44" i="30"/>
  <c r="BV23" i="30"/>
  <c r="BV33" i="30"/>
  <c r="BV44" i="30" s="1"/>
  <c r="AR41" i="27"/>
  <c r="IB175" i="27"/>
  <c r="BE71" i="27"/>
  <c r="BF82" i="19" s="1"/>
  <c r="CM45" i="30"/>
  <c r="CN24" i="30"/>
  <c r="CN34" i="30"/>
  <c r="T178" i="27"/>
  <c r="U177" i="27" s="1"/>
  <c r="Q41" i="27"/>
  <c r="R171" i="27"/>
  <c r="R169" i="27"/>
  <c r="P184" i="27"/>
  <c r="O45" i="27"/>
  <c r="O46" i="27" s="1"/>
  <c r="T76" i="27"/>
  <c r="T78" i="27" s="1"/>
  <c r="W189" i="31"/>
  <c r="W310" i="31" s="1"/>
  <c r="W190" i="29" s="1"/>
  <c r="W153" i="60" l="1"/>
  <c r="CS23" i="56"/>
  <c r="CS33" i="56"/>
  <c r="U28" i="60"/>
  <c r="M161" i="60"/>
  <c r="W129" i="46"/>
  <c r="W125" i="46" s="1"/>
  <c r="W134" i="46" s="1"/>
  <c r="X26" i="19"/>
  <c r="R82" i="27"/>
  <c r="Q40" i="27"/>
  <c r="HU152" i="27"/>
  <c r="HJ152" i="27"/>
  <c r="V197" i="46"/>
  <c r="V215" i="60"/>
  <c r="IA165" i="27"/>
  <c r="IB85" i="19" s="1"/>
  <c r="HW164" i="27"/>
  <c r="IX141" i="27"/>
  <c r="BJ21" i="56"/>
  <c r="BJ31" i="56"/>
  <c r="BJ35" i="56" s="1"/>
  <c r="BI25" i="56"/>
  <c r="CY59" i="56"/>
  <c r="CZ55" i="56"/>
  <c r="CZ88" i="56"/>
  <c r="CZ92" i="56" s="1"/>
  <c r="CY77" i="56"/>
  <c r="CY81" i="56" s="1"/>
  <c r="CY42" i="56"/>
  <c r="CY46" i="56" s="1"/>
  <c r="DH32" i="56"/>
  <c r="DH22" i="56"/>
  <c r="CM92" i="56"/>
  <c r="AB88" i="56"/>
  <c r="AB92" i="56" s="1"/>
  <c r="CP77" i="56"/>
  <c r="CP81" i="56" s="1"/>
  <c r="CP59" i="56"/>
  <c r="CQ88" i="56"/>
  <c r="CP42" i="56"/>
  <c r="CP46" i="56" s="1"/>
  <c r="CT88" i="56"/>
  <c r="CT92" i="56" s="1"/>
  <c r="CS42" i="56"/>
  <c r="CS46" i="56" s="1"/>
  <c r="CS77" i="56"/>
  <c r="CS81" i="56" s="1"/>
  <c r="CS59" i="56"/>
  <c r="CT55" i="56"/>
  <c r="CV42" i="56"/>
  <c r="CV46" i="56" s="1"/>
  <c r="CW88" i="56"/>
  <c r="CW92" i="56" s="1"/>
  <c r="CV59" i="56"/>
  <c r="CV77" i="56"/>
  <c r="CV81" i="56" s="1"/>
  <c r="CW55" i="56"/>
  <c r="IB183" i="27"/>
  <c r="IC85" i="19" s="1"/>
  <c r="BW23" i="30"/>
  <c r="BW33" i="30"/>
  <c r="BN22" i="30"/>
  <c r="BN32" i="30"/>
  <c r="BN43" i="30" s="1"/>
  <c r="IA184" i="27"/>
  <c r="IB177" i="27"/>
  <c r="IB178" i="27" s="1"/>
  <c r="AS41" i="27" s="1"/>
  <c r="BF71" i="27"/>
  <c r="BG82" i="19" s="1"/>
  <c r="BM43" i="30"/>
  <c r="CO24" i="30"/>
  <c r="CO34" i="30"/>
  <c r="CN45" i="30"/>
  <c r="U175" i="27"/>
  <c r="U178" i="27" s="1"/>
  <c r="R172" i="27"/>
  <c r="R41" i="27" s="1"/>
  <c r="X174" i="31"/>
  <c r="W229" i="60" s="1"/>
  <c r="P44" i="27"/>
  <c r="Q181" i="27"/>
  <c r="Q183" i="27"/>
  <c r="T214" i="46"/>
  <c r="X264" i="46"/>
  <c r="X187" i="31"/>
  <c r="CT23" i="56" l="1"/>
  <c r="CT33" i="56"/>
  <c r="R85" i="27"/>
  <c r="HV152" i="27"/>
  <c r="W117" i="60"/>
  <c r="W118" i="60" s="1"/>
  <c r="W45" i="60"/>
  <c r="X6" i="19"/>
  <c r="HX165" i="27"/>
  <c r="HY85" i="19" s="1"/>
  <c r="IX164" i="27"/>
  <c r="V9" i="23"/>
  <c r="X116" i="19"/>
  <c r="X117" i="19" s="1"/>
  <c r="X30" i="19"/>
  <c r="X37" i="19" s="1"/>
  <c r="CQ92" i="56"/>
  <c r="AC88" i="56"/>
  <c r="AC92" i="56" s="1"/>
  <c r="CX55" i="56"/>
  <c r="CY66" i="56" s="1"/>
  <c r="CY70" i="56" s="1"/>
  <c r="CW42" i="56"/>
  <c r="CW46" i="56" s="1"/>
  <c r="CW77" i="56"/>
  <c r="CW81" i="56" s="1"/>
  <c r="CX88" i="56"/>
  <c r="CX92" i="56" s="1"/>
  <c r="CW59" i="56"/>
  <c r="DI32" i="56"/>
  <c r="DI22" i="56"/>
  <c r="CU66" i="56"/>
  <c r="CU70" i="56" s="1"/>
  <c r="CT77" i="56"/>
  <c r="CT81" i="56" s="1"/>
  <c r="CT42" i="56"/>
  <c r="CT46" i="56" s="1"/>
  <c r="CU88" i="56"/>
  <c r="CT59" i="56"/>
  <c r="CZ77" i="56"/>
  <c r="CZ81" i="56" s="1"/>
  <c r="DA55" i="56"/>
  <c r="CZ59" i="56"/>
  <c r="CZ42" i="56"/>
  <c r="CZ46" i="56" s="1"/>
  <c r="DA88" i="56"/>
  <c r="DA92" i="56" s="1"/>
  <c r="BK31" i="56"/>
  <c r="BK35" i="56" s="1"/>
  <c r="BK21" i="56"/>
  <c r="BJ25" i="56"/>
  <c r="BG71" i="27"/>
  <c r="IB181" i="27"/>
  <c r="IB184" i="27" s="1"/>
  <c r="BO22" i="30"/>
  <c r="BO32" i="30"/>
  <c r="BW44" i="30"/>
  <c r="BX23" i="30"/>
  <c r="BX33" i="30"/>
  <c r="BX44" i="30" s="1"/>
  <c r="IC83" i="19"/>
  <c r="X83" i="19" s="1"/>
  <c r="D83" i="19" s="1"/>
  <c r="IX177" i="27"/>
  <c r="IX178" i="27" s="1"/>
  <c r="IX183" i="27"/>
  <c r="IX184" i="27" s="1"/>
  <c r="CO45" i="30"/>
  <c r="CP24" i="30"/>
  <c r="CP34" i="30"/>
  <c r="CP45" i="30" s="1"/>
  <c r="W213" i="46"/>
  <c r="J269" i="46"/>
  <c r="S169" i="27"/>
  <c r="S171" i="27"/>
  <c r="M13" i="46"/>
  <c r="Q184" i="27"/>
  <c r="P45" i="27"/>
  <c r="P46" i="27" s="1"/>
  <c r="V177" i="27"/>
  <c r="V175" i="27"/>
  <c r="U76" i="27"/>
  <c r="U78" i="27" s="1"/>
  <c r="X189" i="31"/>
  <c r="CU23" i="56" l="1"/>
  <c r="CU33" i="56"/>
  <c r="S82" i="27"/>
  <c r="R40" i="27"/>
  <c r="W47" i="60"/>
  <c r="W46" i="60"/>
  <c r="W96" i="60"/>
  <c r="V11" i="23"/>
  <c r="V23" i="23" s="1"/>
  <c r="W31" i="46"/>
  <c r="W33" i="46" s="1"/>
  <c r="DA42" i="56"/>
  <c r="DA46" i="56" s="1"/>
  <c r="DB88" i="56"/>
  <c r="DB92" i="56" s="1"/>
  <c r="DA59" i="56"/>
  <c r="DA77" i="56"/>
  <c r="DA81" i="56" s="1"/>
  <c r="DB55" i="56"/>
  <c r="BL31" i="56"/>
  <c r="BL35" i="56" s="1"/>
  <c r="BL21" i="56"/>
  <c r="BK25" i="56"/>
  <c r="CU92" i="56"/>
  <c r="AD88" i="56"/>
  <c r="AD92" i="56" s="1"/>
  <c r="DJ22" i="56"/>
  <c r="DJ32" i="56"/>
  <c r="CX77" i="56"/>
  <c r="CX81" i="56" s="1"/>
  <c r="CX59" i="56"/>
  <c r="CY88" i="56"/>
  <c r="CX42" i="56"/>
  <c r="CX46" i="56" s="1"/>
  <c r="BY33" i="30"/>
  <c r="BY44" i="30" s="1"/>
  <c r="BO43" i="30"/>
  <c r="BH71" i="27"/>
  <c r="BP22" i="30"/>
  <c r="BP32" i="30"/>
  <c r="BP43" i="30" s="1"/>
  <c r="CQ24" i="30"/>
  <c r="CQ34" i="30"/>
  <c r="CQ45" i="30" s="1"/>
  <c r="E5" i="55"/>
  <c r="S172" i="27"/>
  <c r="V178" i="27"/>
  <c r="W177" i="27" s="1"/>
  <c r="Q44" i="27"/>
  <c r="R183" i="27"/>
  <c r="R181" i="27"/>
  <c r="U214" i="46"/>
  <c r="X310" i="31"/>
  <c r="X190" i="29" s="1"/>
  <c r="CV23" i="56" l="1"/>
  <c r="CV33" i="56"/>
  <c r="S85" i="27"/>
  <c r="W48" i="60"/>
  <c r="W49" i="60"/>
  <c r="W50" i="60" s="1"/>
  <c r="V13" i="23"/>
  <c r="W37" i="46" s="1"/>
  <c r="W38" i="46" s="1"/>
  <c r="V12" i="23"/>
  <c r="W35" i="46"/>
  <c r="W36" i="46" s="1"/>
  <c r="W34" i="46"/>
  <c r="CY92" i="56"/>
  <c r="AE88" i="56"/>
  <c r="AE92" i="56" s="1"/>
  <c r="DB77" i="56"/>
  <c r="DB81" i="56" s="1"/>
  <c r="DB59" i="56"/>
  <c r="DB42" i="56"/>
  <c r="DB46" i="56" s="1"/>
  <c r="DK32" i="56"/>
  <c r="DK22" i="56"/>
  <c r="BM31" i="56"/>
  <c r="BM35" i="56" s="1"/>
  <c r="BM21" i="56"/>
  <c r="BL25" i="56"/>
  <c r="BQ22" i="30"/>
  <c r="BQ32" i="30"/>
  <c r="BQ43" i="30" s="1"/>
  <c r="BI71" i="27"/>
  <c r="CR34" i="30"/>
  <c r="CR45" i="30" s="1"/>
  <c r="CR24" i="30"/>
  <c r="W175" i="27"/>
  <c r="W178" i="27" s="1"/>
  <c r="T169" i="27"/>
  <c r="S41" i="27"/>
  <c r="T171" i="27"/>
  <c r="R184" i="27"/>
  <c r="R44" i="27" s="1"/>
  <c r="Q45" i="27"/>
  <c r="Q46" i="27" s="1"/>
  <c r="V76" i="27"/>
  <c r="V78" i="27" s="1"/>
  <c r="W215" i="60"/>
  <c r="X215" i="60" s="1"/>
  <c r="AA153" i="60" s="1"/>
  <c r="Z154" i="60" s="1"/>
  <c r="Z155" i="60" s="1"/>
  <c r="Z156" i="60" s="1"/>
  <c r="Z157" i="60" s="1"/>
  <c r="CW33" i="56" l="1"/>
  <c r="CW23" i="56"/>
  <c r="T82" i="27"/>
  <c r="S40" i="27"/>
  <c r="V14" i="23"/>
  <c r="BN31" i="56"/>
  <c r="BN35" i="56" s="1"/>
  <c r="BN21" i="56"/>
  <c r="BM25" i="56"/>
  <c r="DL32" i="56"/>
  <c r="DL22" i="56"/>
  <c r="BR22" i="30"/>
  <c r="BR32" i="30"/>
  <c r="BR43" i="30" s="1"/>
  <c r="BJ71" i="27"/>
  <c r="CS24" i="30"/>
  <c r="CS34" i="30"/>
  <c r="S183" i="27"/>
  <c r="T172" i="27"/>
  <c r="S181" i="27"/>
  <c r="R45" i="27"/>
  <c r="R46" i="27" s="1"/>
  <c r="V214" i="46"/>
  <c r="W197" i="46"/>
  <c r="CX23" i="56" l="1"/>
  <c r="CX33" i="56"/>
  <c r="T85" i="27"/>
  <c r="BO31" i="56"/>
  <c r="BO35" i="56" s="1"/>
  <c r="BO21" i="56"/>
  <c r="BN25" i="56"/>
  <c r="DM32" i="56"/>
  <c r="DM22" i="56"/>
  <c r="BS22" i="30"/>
  <c r="BS32" i="30"/>
  <c r="BS43" i="30" s="1"/>
  <c r="BK71" i="27"/>
  <c r="CS45" i="30"/>
  <c r="CT24" i="30"/>
  <c r="CT34" i="30"/>
  <c r="CT45" i="30" s="1"/>
  <c r="S184" i="27"/>
  <c r="T181" i="27" s="1"/>
  <c r="U169" i="27"/>
  <c r="T41" i="27"/>
  <c r="U171" i="27"/>
  <c r="W76" i="27"/>
  <c r="W78" i="27" s="1"/>
  <c r="CY23" i="56" l="1"/>
  <c r="CY33" i="56"/>
  <c r="U82" i="27"/>
  <c r="T40" i="27"/>
  <c r="BP31" i="56"/>
  <c r="BP35" i="56" s="1"/>
  <c r="BP21" i="56"/>
  <c r="BO25" i="56"/>
  <c r="DN32" i="56"/>
  <c r="DN22" i="56"/>
  <c r="BL71" i="27"/>
  <c r="BM82" i="19" s="1"/>
  <c r="BT22" i="30"/>
  <c r="BT32" i="30"/>
  <c r="BT43" i="30" s="1"/>
  <c r="CU24" i="30"/>
  <c r="CU34" i="30"/>
  <c r="S44" i="27"/>
  <c r="T183" i="27"/>
  <c r="U172" i="27"/>
  <c r="CZ23" i="56" l="1"/>
  <c r="CZ33" i="56"/>
  <c r="U85" i="27"/>
  <c r="BQ21" i="56"/>
  <c r="BQ31" i="56"/>
  <c r="BQ35" i="56" s="1"/>
  <c r="BP25" i="56"/>
  <c r="DO32" i="56"/>
  <c r="DO22" i="56"/>
  <c r="BM71" i="27"/>
  <c r="BN82" i="19" s="1"/>
  <c r="BU22" i="30"/>
  <c r="BU32" i="30"/>
  <c r="CU45" i="30"/>
  <c r="CV24" i="30"/>
  <c r="CV34" i="30"/>
  <c r="S45" i="27"/>
  <c r="S46" i="27" s="1"/>
  <c r="T184" i="27"/>
  <c r="T44" i="27" s="1"/>
  <c r="U41" i="27"/>
  <c r="V171" i="27"/>
  <c r="V169" i="27"/>
  <c r="DA23" i="56" l="1"/>
  <c r="DA33" i="56"/>
  <c r="V82" i="27"/>
  <c r="U40" i="27"/>
  <c r="DP32" i="56"/>
  <c r="DP22" i="56"/>
  <c r="BR21" i="56"/>
  <c r="BR31" i="56"/>
  <c r="BR35" i="56" s="1"/>
  <c r="BQ25" i="56"/>
  <c r="BU43" i="30"/>
  <c r="BN71" i="27"/>
  <c r="BO82" i="19" s="1"/>
  <c r="BV22" i="30"/>
  <c r="BV32" i="30"/>
  <c r="BV43" i="30" s="1"/>
  <c r="CV45" i="30"/>
  <c r="CW24" i="30"/>
  <c r="CW34" i="30"/>
  <c r="U183" i="27"/>
  <c r="T45" i="27"/>
  <c r="T46" i="27" s="1"/>
  <c r="U181" i="27"/>
  <c r="V172" i="27"/>
  <c r="DB23" i="56" l="1"/>
  <c r="DB33" i="56"/>
  <c r="V85" i="27"/>
  <c r="W169" i="27"/>
  <c r="W171" i="27"/>
  <c r="BS31" i="56"/>
  <c r="BS35" i="56" s="1"/>
  <c r="BS21" i="56"/>
  <c r="BR25" i="56"/>
  <c r="DQ22" i="56"/>
  <c r="DQ32" i="56"/>
  <c r="BW22" i="30"/>
  <c r="BW32" i="30"/>
  <c r="BO71" i="27"/>
  <c r="BP82" i="19" s="1"/>
  <c r="CX24" i="30"/>
  <c r="CX34" i="30"/>
  <c r="CW45" i="30"/>
  <c r="U184" i="27"/>
  <c r="U44" i="27" s="1"/>
  <c r="U45" i="27" s="1"/>
  <c r="V41" i="27"/>
  <c r="DC23" i="56" l="1"/>
  <c r="DC33" i="56"/>
  <c r="W82" i="27"/>
  <c r="V40" i="27"/>
  <c r="BT31" i="56"/>
  <c r="BT35" i="56" s="1"/>
  <c r="BT21" i="56"/>
  <c r="BS25" i="56"/>
  <c r="DR32" i="56"/>
  <c r="DR22" i="56"/>
  <c r="BX22" i="30"/>
  <c r="BX32" i="30"/>
  <c r="BX43" i="30" s="1"/>
  <c r="BP71" i="27"/>
  <c r="BQ82" i="19" s="1"/>
  <c r="BW43" i="30"/>
  <c r="CX45" i="30"/>
  <c r="CY24" i="30"/>
  <c r="CY34" i="30"/>
  <c r="V181" i="27"/>
  <c r="V183" i="27"/>
  <c r="W172" i="27"/>
  <c r="W41" i="27" s="1"/>
  <c r="U46" i="27"/>
  <c r="DD23" i="56" l="1"/>
  <c r="DD33" i="56"/>
  <c r="W84" i="27"/>
  <c r="BU21" i="56"/>
  <c r="BU31" i="56"/>
  <c r="BU35" i="56" s="1"/>
  <c r="BT25" i="56"/>
  <c r="DS32" i="56"/>
  <c r="DS22" i="56"/>
  <c r="BY22" i="30"/>
  <c r="BY32" i="30"/>
  <c r="BQ71" i="27"/>
  <c r="BR82" i="19" s="1"/>
  <c r="CY45" i="30"/>
  <c r="CZ24" i="30"/>
  <c r="CZ34" i="30"/>
  <c r="V184" i="27"/>
  <c r="W183" i="27" s="1"/>
  <c r="DE33" i="56" l="1"/>
  <c r="DE23" i="56"/>
  <c r="W85" i="27"/>
  <c r="W214" i="46"/>
  <c r="V44" i="27"/>
  <c r="V45" i="27" s="1"/>
  <c r="V46" i="27" s="1"/>
  <c r="DT32" i="56"/>
  <c r="DT22" i="56"/>
  <c r="BV21" i="56"/>
  <c r="BV31" i="56"/>
  <c r="BV35" i="56" s="1"/>
  <c r="BU25" i="56"/>
  <c r="BZ22" i="30"/>
  <c r="BZ32" i="30"/>
  <c r="BZ43" i="30" s="1"/>
  <c r="BR71" i="27"/>
  <c r="BS82" i="19" s="1"/>
  <c r="BY43" i="30"/>
  <c r="CZ45" i="30"/>
  <c r="DA24" i="30"/>
  <c r="DA34" i="30"/>
  <c r="W181" i="27"/>
  <c r="DF33" i="56" l="1"/>
  <c r="DF23" i="56"/>
  <c r="W40" i="27"/>
  <c r="BW21" i="56"/>
  <c r="BW31" i="56"/>
  <c r="BW35" i="56" s="1"/>
  <c r="BV25" i="56"/>
  <c r="DU32" i="56"/>
  <c r="DU22" i="56"/>
  <c r="BS71" i="27"/>
  <c r="CA22" i="30"/>
  <c r="CA32" i="30"/>
  <c r="DA45" i="30"/>
  <c r="DB24" i="30"/>
  <c r="DB34" i="30"/>
  <c r="W184" i="27"/>
  <c r="W44" i="27" s="1"/>
  <c r="DG33" i="56" l="1"/>
  <c r="DG23" i="56"/>
  <c r="W45" i="27"/>
  <c r="W46" i="27" s="1"/>
  <c r="DV32" i="56"/>
  <c r="DV22" i="56"/>
  <c r="BX31" i="56"/>
  <c r="BX35" i="56" s="1"/>
  <c r="BX21" i="56"/>
  <c r="BW25" i="56"/>
  <c r="BT71" i="27"/>
  <c r="CB22" i="30"/>
  <c r="CB32" i="30"/>
  <c r="CB43" i="30" s="1"/>
  <c r="CA43" i="30"/>
  <c r="DB45" i="30"/>
  <c r="DC24" i="30"/>
  <c r="DC34" i="30"/>
  <c r="F5" i="55"/>
  <c r="DH23" i="56" l="1"/>
  <c r="DH33" i="56"/>
  <c r="BY31" i="56"/>
  <c r="BY35" i="56" s="1"/>
  <c r="BY21" i="56"/>
  <c r="BX25" i="56"/>
  <c r="DW22" i="56"/>
  <c r="DW32" i="56"/>
  <c r="BU71" i="27"/>
  <c r="CC22" i="30"/>
  <c r="CC32" i="30"/>
  <c r="DC45" i="30"/>
  <c r="DD24" i="30"/>
  <c r="DD34" i="30"/>
  <c r="DI33" i="56" l="1"/>
  <c r="DI23" i="56"/>
  <c r="DX22" i="56"/>
  <c r="DX32" i="56"/>
  <c r="BZ21" i="56"/>
  <c r="BZ31" i="56"/>
  <c r="BZ35" i="56" s="1"/>
  <c r="BY25" i="56"/>
  <c r="CD22" i="30"/>
  <c r="CD32" i="30"/>
  <c r="CD43" i="30" s="1"/>
  <c r="BV71" i="27"/>
  <c r="CC43" i="30"/>
  <c r="DD45" i="30"/>
  <c r="DE24" i="30"/>
  <c r="DE34" i="30"/>
  <c r="DJ23" i="56" l="1"/>
  <c r="DJ33" i="56"/>
  <c r="DY22" i="56"/>
  <c r="DY32" i="56"/>
  <c r="CA31" i="56"/>
  <c r="CA35" i="56" s="1"/>
  <c r="CA21" i="56"/>
  <c r="BZ25" i="56"/>
  <c r="CE22" i="30"/>
  <c r="CE32" i="30"/>
  <c r="CE43" i="30" s="1"/>
  <c r="BW71" i="27"/>
  <c r="DE45" i="30"/>
  <c r="DF24" i="30"/>
  <c r="DF34" i="30"/>
  <c r="DK23" i="56" l="1"/>
  <c r="DK33" i="56"/>
  <c r="CB31" i="56"/>
  <c r="CB35" i="56" s="1"/>
  <c r="CB21" i="56"/>
  <c r="CA25" i="56"/>
  <c r="DZ32" i="56"/>
  <c r="DZ22" i="56"/>
  <c r="BX71" i="27"/>
  <c r="BY82" i="19" s="1"/>
  <c r="CF22" i="30"/>
  <c r="CF32" i="30"/>
  <c r="CF43" i="30" s="1"/>
  <c r="DF45" i="30"/>
  <c r="DG24" i="30"/>
  <c r="DG34" i="30"/>
  <c r="DL23" i="56" l="1"/>
  <c r="DL33" i="56"/>
  <c r="EA32" i="56"/>
  <c r="EA22" i="56"/>
  <c r="CC21" i="56"/>
  <c r="CC31" i="56"/>
  <c r="CC35" i="56" s="1"/>
  <c r="CB25" i="56"/>
  <c r="CG22" i="30"/>
  <c r="CG32" i="30"/>
  <c r="BY71" i="27"/>
  <c r="BZ82" i="19" s="1"/>
  <c r="DG45" i="30"/>
  <c r="DH24" i="30"/>
  <c r="DH34" i="30"/>
  <c r="DM33" i="56" l="1"/>
  <c r="DM23" i="56"/>
  <c r="EB32" i="56"/>
  <c r="EB22" i="56"/>
  <c r="CD31" i="56"/>
  <c r="CD35" i="56" s="1"/>
  <c r="CD21" i="56"/>
  <c r="CC25" i="56"/>
  <c r="BZ71" i="27"/>
  <c r="CA82" i="19" s="1"/>
  <c r="CG43" i="30"/>
  <c r="CH22" i="30"/>
  <c r="CH32" i="30"/>
  <c r="CH43" i="30" s="1"/>
  <c r="DH45" i="30"/>
  <c r="DI24" i="30"/>
  <c r="DI34" i="30"/>
  <c r="DN33" i="56" l="1"/>
  <c r="DN23" i="56"/>
  <c r="CE31" i="56"/>
  <c r="CE35" i="56" s="1"/>
  <c r="CE21" i="56"/>
  <c r="CD25" i="56"/>
  <c r="EC22" i="56"/>
  <c r="EC32" i="56"/>
  <c r="CA71" i="27"/>
  <c r="CB82" i="19" s="1"/>
  <c r="CI22" i="30"/>
  <c r="CI32" i="30"/>
  <c r="DI45" i="30"/>
  <c r="DJ24" i="30"/>
  <c r="DJ34" i="30"/>
  <c r="DO33" i="56" l="1"/>
  <c r="DO23" i="56"/>
  <c r="CF31" i="56"/>
  <c r="CF35" i="56" s="1"/>
  <c r="CF21" i="56"/>
  <c r="CE25" i="56"/>
  <c r="ED32" i="56"/>
  <c r="ED22" i="56"/>
  <c r="CJ22" i="30"/>
  <c r="CJ32" i="30"/>
  <c r="CJ43" i="30" s="1"/>
  <c r="CB71" i="27"/>
  <c r="CC82" i="19" s="1"/>
  <c r="CI43" i="30"/>
  <c r="DJ45" i="30"/>
  <c r="DK24" i="30"/>
  <c r="DK34" i="30"/>
  <c r="DP23" i="56" l="1"/>
  <c r="DP33" i="56"/>
  <c r="CG31" i="56"/>
  <c r="CG35" i="56" s="1"/>
  <c r="CG21" i="56"/>
  <c r="CF25" i="56"/>
  <c r="EE32" i="56"/>
  <c r="EE22" i="56"/>
  <c r="CC71" i="27"/>
  <c r="CD82" i="19" s="1"/>
  <c r="CK22" i="30"/>
  <c r="CK32" i="30"/>
  <c r="DK45" i="30"/>
  <c r="DL24" i="30"/>
  <c r="DL34" i="30"/>
  <c r="DQ33" i="56" l="1"/>
  <c r="DQ23" i="56"/>
  <c r="EF32" i="56"/>
  <c r="EF22" i="56"/>
  <c r="CH21" i="56"/>
  <c r="CH31" i="56"/>
  <c r="CH35" i="56" s="1"/>
  <c r="CG25" i="56"/>
  <c r="CD71" i="27"/>
  <c r="CE82" i="19" s="1"/>
  <c r="CK43" i="30"/>
  <c r="CL22" i="30"/>
  <c r="CL32" i="30"/>
  <c r="CL43" i="30" s="1"/>
  <c r="DL45" i="30"/>
  <c r="DM24" i="30"/>
  <c r="DM34" i="30"/>
  <c r="DR23" i="56" l="1"/>
  <c r="DR33" i="56"/>
  <c r="CI31" i="56"/>
  <c r="CI35" i="56" s="1"/>
  <c r="CI21" i="56"/>
  <c r="CH25" i="56"/>
  <c r="EG32" i="56"/>
  <c r="EG22" i="56"/>
  <c r="CE71" i="27"/>
  <c r="CM22" i="30"/>
  <c r="CM32" i="30"/>
  <c r="DM45" i="30"/>
  <c r="DN24" i="30"/>
  <c r="DN34" i="30"/>
  <c r="DS33" i="56" l="1"/>
  <c r="DS23" i="56"/>
  <c r="CJ21" i="56"/>
  <c r="CJ31" i="56"/>
  <c r="CJ35" i="56" s="1"/>
  <c r="CI25" i="56"/>
  <c r="EH32" i="56"/>
  <c r="EH22" i="56"/>
  <c r="CM43" i="30"/>
  <c r="CN22" i="30"/>
  <c r="CN32" i="30"/>
  <c r="CN43" i="30" s="1"/>
  <c r="CF71" i="27"/>
  <c r="DN45" i="30"/>
  <c r="DO24" i="30"/>
  <c r="DO34" i="30"/>
  <c r="G5" i="55"/>
  <c r="DT23" i="56" l="1"/>
  <c r="DT33" i="56"/>
  <c r="EI32" i="56"/>
  <c r="EI22" i="56"/>
  <c r="CK21" i="56"/>
  <c r="CK31" i="56"/>
  <c r="CK35" i="56" s="1"/>
  <c r="CJ25" i="56"/>
  <c r="CO22" i="30"/>
  <c r="CO32" i="30"/>
  <c r="CG71" i="27"/>
  <c r="DO45" i="30"/>
  <c r="DP24" i="30"/>
  <c r="DP34" i="30"/>
  <c r="DU33" i="56" l="1"/>
  <c r="DU23" i="56"/>
  <c r="EJ32" i="56"/>
  <c r="EJ22" i="56"/>
  <c r="CL21" i="56"/>
  <c r="CL31" i="56"/>
  <c r="CL35" i="56" s="1"/>
  <c r="CK25" i="56"/>
  <c r="CO43" i="30"/>
  <c r="CP22" i="30"/>
  <c r="CP32" i="30"/>
  <c r="CP43" i="30" s="1"/>
  <c r="CH71" i="27"/>
  <c r="DP45" i="30"/>
  <c r="DQ24" i="30"/>
  <c r="DQ34" i="30"/>
  <c r="DV33" i="56" l="1"/>
  <c r="DV23" i="56"/>
  <c r="EK32" i="56"/>
  <c r="EK22" i="56"/>
  <c r="CM31" i="56"/>
  <c r="CM35" i="56" s="1"/>
  <c r="CM21" i="56"/>
  <c r="CL25" i="56"/>
  <c r="CQ22" i="30"/>
  <c r="CQ32" i="30"/>
  <c r="CQ43" i="30" s="1"/>
  <c r="CI71" i="27"/>
  <c r="DR24" i="30"/>
  <c r="DR34" i="30"/>
  <c r="DQ45" i="30"/>
  <c r="DW23" i="56" l="1"/>
  <c r="DW33" i="56"/>
  <c r="CN21" i="56"/>
  <c r="CN31" i="56"/>
  <c r="CN35" i="56" s="1"/>
  <c r="CM25" i="56"/>
  <c r="EL32" i="56"/>
  <c r="EL22" i="56"/>
  <c r="CJ71" i="27"/>
  <c r="CK82" i="19" s="1"/>
  <c r="CR32" i="30"/>
  <c r="CR43" i="30" s="1"/>
  <c r="CR22" i="30"/>
  <c r="DR45" i="30"/>
  <c r="DS24" i="30"/>
  <c r="DS34" i="30"/>
  <c r="DX23" i="56" l="1"/>
  <c r="DX33" i="56"/>
  <c r="EM32" i="56"/>
  <c r="EM22" i="56"/>
  <c r="CO31" i="56"/>
  <c r="CO35" i="56" s="1"/>
  <c r="CO21" i="56"/>
  <c r="CN25" i="56"/>
  <c r="CS22" i="30"/>
  <c r="CS32" i="30"/>
  <c r="CK71" i="27"/>
  <c r="CL82" i="19" s="1"/>
  <c r="DS45" i="30"/>
  <c r="DT24" i="30"/>
  <c r="DT34" i="30"/>
  <c r="DY33" i="56" l="1"/>
  <c r="DY23" i="56"/>
  <c r="CP31" i="56"/>
  <c r="CP35" i="56" s="1"/>
  <c r="CP21" i="56"/>
  <c r="CO25" i="56"/>
  <c r="EN32" i="56"/>
  <c r="EN22" i="56"/>
  <c r="CS43" i="30"/>
  <c r="CT22" i="30"/>
  <c r="CT32" i="30"/>
  <c r="CT43" i="30" s="1"/>
  <c r="CL71" i="27"/>
  <c r="CM82" i="19" s="1"/>
  <c r="DT45" i="30"/>
  <c r="DU24" i="30"/>
  <c r="DU34" i="30"/>
  <c r="DZ23" i="56" l="1"/>
  <c r="DZ33" i="56"/>
  <c r="CQ31" i="56"/>
  <c r="CQ35" i="56" s="1"/>
  <c r="CQ21" i="56"/>
  <c r="CP25" i="56"/>
  <c r="EO32" i="56"/>
  <c r="EO22" i="56"/>
  <c r="CM71" i="27"/>
  <c r="CN82" i="19" s="1"/>
  <c r="CU22" i="30"/>
  <c r="CU32" i="30"/>
  <c r="DU45" i="30"/>
  <c r="DV24" i="30"/>
  <c r="DV34" i="30"/>
  <c r="EA33" i="56" l="1"/>
  <c r="EA23" i="56"/>
  <c r="EP32" i="56"/>
  <c r="EP22" i="56"/>
  <c r="CR31" i="56"/>
  <c r="CR35" i="56" s="1"/>
  <c r="CR21" i="56"/>
  <c r="CQ25" i="56"/>
  <c r="CU43" i="30"/>
  <c r="CV22" i="30"/>
  <c r="CV32" i="30"/>
  <c r="CV43" i="30" s="1"/>
  <c r="CN71" i="27"/>
  <c r="CO82" i="19" s="1"/>
  <c r="DV45" i="30"/>
  <c r="DW24" i="30"/>
  <c r="DW34" i="30"/>
  <c r="EB33" i="56" l="1"/>
  <c r="EB23" i="56"/>
  <c r="EQ22" i="56"/>
  <c r="EQ32" i="56"/>
  <c r="CS31" i="56"/>
  <c r="CS35" i="56" s="1"/>
  <c r="CS21" i="56"/>
  <c r="CR25" i="56"/>
  <c r="CW22" i="30"/>
  <c r="CW32" i="30"/>
  <c r="CO71" i="27"/>
  <c r="CP82" i="19" s="1"/>
  <c r="DW45" i="30"/>
  <c r="DX24" i="30"/>
  <c r="DX34" i="30"/>
  <c r="EC33" i="56" l="1"/>
  <c r="EC23" i="56"/>
  <c r="ER32" i="56"/>
  <c r="ER22" i="56"/>
  <c r="CT31" i="56"/>
  <c r="CT35" i="56" s="1"/>
  <c r="CT21" i="56"/>
  <c r="CS25" i="56"/>
  <c r="CW43" i="30"/>
  <c r="CP71" i="27"/>
  <c r="CQ82" i="19" s="1"/>
  <c r="CX22" i="30"/>
  <c r="CX32" i="30"/>
  <c r="CX43" i="30" s="1"/>
  <c r="DX45" i="30"/>
  <c r="DY24" i="30"/>
  <c r="DY34" i="30"/>
  <c r="ED23" i="56" l="1"/>
  <c r="ED33" i="56"/>
  <c r="CU31" i="56"/>
  <c r="CU35" i="56" s="1"/>
  <c r="CU21" i="56"/>
  <c r="CT25" i="56"/>
  <c r="ES32" i="56"/>
  <c r="ES22" i="56"/>
  <c r="CY22" i="30"/>
  <c r="CY32" i="30"/>
  <c r="CQ71" i="27"/>
  <c r="DY45" i="30"/>
  <c r="DZ24" i="30"/>
  <c r="DZ34" i="30"/>
  <c r="EE23" i="56" l="1"/>
  <c r="EE33" i="56"/>
  <c r="CV21" i="56"/>
  <c r="CV31" i="56"/>
  <c r="CV35" i="56" s="1"/>
  <c r="CU25" i="56"/>
  <c r="ET22" i="56"/>
  <c r="ET32" i="56"/>
  <c r="CR71" i="27"/>
  <c r="CZ22" i="30"/>
  <c r="CZ32" i="30"/>
  <c r="CZ43" i="30" s="1"/>
  <c r="CY43" i="30"/>
  <c r="DZ45" i="30"/>
  <c r="EA24" i="30"/>
  <c r="EA34" i="30"/>
  <c r="EF33" i="56" l="1"/>
  <c r="EF23" i="56"/>
  <c r="EU22" i="56"/>
  <c r="EU32" i="56"/>
  <c r="CW21" i="56"/>
  <c r="CW31" i="56"/>
  <c r="CW35" i="56" s="1"/>
  <c r="CV25" i="56"/>
  <c r="CS71" i="27"/>
  <c r="DA22" i="30"/>
  <c r="DA32" i="30"/>
  <c r="EA45" i="30"/>
  <c r="EB24" i="30"/>
  <c r="EB34" i="30"/>
  <c r="EG23" i="56" l="1"/>
  <c r="EG33" i="56"/>
  <c r="EV32" i="56"/>
  <c r="EV22" i="56"/>
  <c r="CX21" i="56"/>
  <c r="CX31" i="56"/>
  <c r="CX35" i="56" s="1"/>
  <c r="CW25" i="56"/>
  <c r="DB22" i="30"/>
  <c r="DB32" i="30"/>
  <c r="DB43" i="30" s="1"/>
  <c r="DA43" i="30"/>
  <c r="CT71" i="27"/>
  <c r="EB45" i="30"/>
  <c r="EC24" i="30"/>
  <c r="EC34" i="30"/>
  <c r="EH33" i="56" l="1"/>
  <c r="EH23" i="56"/>
  <c r="EW32" i="56"/>
  <c r="EW22" i="56"/>
  <c r="CY31" i="56"/>
  <c r="CY35" i="56" s="1"/>
  <c r="CY21" i="56"/>
  <c r="CX25" i="56"/>
  <c r="CU71" i="27"/>
  <c r="DC22" i="30"/>
  <c r="DC32" i="30"/>
  <c r="DC43" i="30" s="1"/>
  <c r="EC45" i="30"/>
  <c r="ED24" i="30"/>
  <c r="ED34" i="30"/>
  <c r="EI23" i="56" l="1"/>
  <c r="EI33" i="56"/>
  <c r="EX32" i="56"/>
  <c r="EX22" i="56"/>
  <c r="CZ21" i="56"/>
  <c r="CZ31" i="56"/>
  <c r="CZ35" i="56" s="1"/>
  <c r="CY25" i="56"/>
  <c r="DD22" i="30"/>
  <c r="DD32" i="30"/>
  <c r="DD43" i="30" s="1"/>
  <c r="CV71" i="27"/>
  <c r="CW82" i="19" s="1"/>
  <c r="ED45" i="30"/>
  <c r="EE24" i="30"/>
  <c r="EE34" i="30"/>
  <c r="EJ23" i="56" l="1"/>
  <c r="EJ33" i="56"/>
  <c r="DA21" i="56"/>
  <c r="DA31" i="56"/>
  <c r="DA35" i="56" s="1"/>
  <c r="CZ25" i="56"/>
  <c r="EY22" i="56"/>
  <c r="EY32" i="56"/>
  <c r="DE22" i="30"/>
  <c r="DE32" i="30"/>
  <c r="CW71" i="27"/>
  <c r="CX82" i="19" s="1"/>
  <c r="EE45" i="30"/>
  <c r="EF24" i="30"/>
  <c r="EF34" i="30"/>
  <c r="EK33" i="56" l="1"/>
  <c r="EK23" i="56"/>
  <c r="EZ22" i="56"/>
  <c r="EZ32" i="56"/>
  <c r="DB31" i="56"/>
  <c r="DB35" i="56" s="1"/>
  <c r="DB21" i="56"/>
  <c r="DA25" i="56"/>
  <c r="CX71" i="27"/>
  <c r="CY82" i="19" s="1"/>
  <c r="DE43" i="30"/>
  <c r="DF22" i="30"/>
  <c r="DF32" i="30"/>
  <c r="DF43" i="30" s="1"/>
  <c r="EF45" i="30"/>
  <c r="EG24" i="30"/>
  <c r="EG34" i="30"/>
  <c r="EL33" i="56" l="1"/>
  <c r="EL23" i="56"/>
  <c r="DC21" i="56"/>
  <c r="DC31" i="56"/>
  <c r="DC35" i="56" s="1"/>
  <c r="DB25" i="56"/>
  <c r="FA32" i="56"/>
  <c r="FA22" i="56"/>
  <c r="CY71" i="27"/>
  <c r="CZ82" i="19" s="1"/>
  <c r="DG22" i="30"/>
  <c r="DG32" i="30"/>
  <c r="EG45" i="30"/>
  <c r="EH24" i="30"/>
  <c r="EH34" i="30"/>
  <c r="EM23" i="56" l="1"/>
  <c r="EM33" i="56"/>
  <c r="FB32" i="56"/>
  <c r="FB22" i="56"/>
  <c r="DD31" i="56"/>
  <c r="DD35" i="56" s="1"/>
  <c r="DD21" i="56"/>
  <c r="DC25" i="56"/>
  <c r="DG43" i="30"/>
  <c r="DH22" i="30"/>
  <c r="DH32" i="30"/>
  <c r="DH43" i="30" s="1"/>
  <c r="CZ71" i="27"/>
  <c r="DA82" i="19" s="1"/>
  <c r="EH45" i="30"/>
  <c r="EI24" i="30"/>
  <c r="EI34" i="30"/>
  <c r="EN33" i="56" l="1"/>
  <c r="EN23" i="56"/>
  <c r="DE31" i="56"/>
  <c r="DE35" i="56" s="1"/>
  <c r="DE21" i="56"/>
  <c r="DD25" i="56"/>
  <c r="FC22" i="56"/>
  <c r="FC32" i="56"/>
  <c r="DI22" i="30"/>
  <c r="DI32" i="30"/>
  <c r="DA71" i="27"/>
  <c r="DB82" i="19" s="1"/>
  <c r="EI45" i="30"/>
  <c r="EJ24" i="30"/>
  <c r="EJ34" i="30"/>
  <c r="EO23" i="56" l="1"/>
  <c r="EO33" i="56"/>
  <c r="DF31" i="56"/>
  <c r="DF35" i="56" s="1"/>
  <c r="DF21" i="56"/>
  <c r="DE25" i="56"/>
  <c r="FD32" i="56"/>
  <c r="FD22" i="56"/>
  <c r="DI43" i="30"/>
  <c r="DJ22" i="30"/>
  <c r="DJ32" i="30"/>
  <c r="DJ43" i="30" s="1"/>
  <c r="DB71" i="27"/>
  <c r="DC82" i="19" s="1"/>
  <c r="EJ45" i="30"/>
  <c r="EK24" i="30"/>
  <c r="EK34" i="30"/>
  <c r="EP23" i="56" l="1"/>
  <c r="EP33" i="56"/>
  <c r="DG31" i="56"/>
  <c r="DG35" i="56" s="1"/>
  <c r="DG21" i="56"/>
  <c r="DF25" i="56"/>
  <c r="FE32" i="56"/>
  <c r="FE22" i="56"/>
  <c r="DC71" i="27"/>
  <c r="DK22" i="30"/>
  <c r="DK32" i="30"/>
  <c r="EK45" i="30"/>
  <c r="EL24" i="30"/>
  <c r="EL34" i="30"/>
  <c r="EQ23" i="56" l="1"/>
  <c r="EQ33" i="56"/>
  <c r="DH31" i="56"/>
  <c r="DH35" i="56" s="1"/>
  <c r="DH21" i="56"/>
  <c r="DG25" i="56"/>
  <c r="FF22" i="56"/>
  <c r="FF32" i="56"/>
  <c r="DK43" i="30"/>
  <c r="DL22" i="30"/>
  <c r="DL32" i="30"/>
  <c r="DL43" i="30" s="1"/>
  <c r="DD71" i="27"/>
  <c r="EL45" i="30"/>
  <c r="EM24" i="30"/>
  <c r="EM34" i="30"/>
  <c r="I5" i="55"/>
  <c r="ER33" i="56" l="1"/>
  <c r="ER23" i="56"/>
  <c r="FG22" i="56"/>
  <c r="FG32" i="56"/>
  <c r="DI31" i="56"/>
  <c r="DI35" i="56" s="1"/>
  <c r="DI21" i="56"/>
  <c r="DH25" i="56"/>
  <c r="DE71" i="27"/>
  <c r="DM22" i="30"/>
  <c r="DM32" i="30"/>
  <c r="EN24" i="30"/>
  <c r="EN34" i="30"/>
  <c r="EM45" i="30"/>
  <c r="ES23" i="56" l="1"/>
  <c r="ES33" i="56"/>
  <c r="DJ31" i="56"/>
  <c r="DJ35" i="56" s="1"/>
  <c r="DJ21" i="56"/>
  <c r="DI25" i="56"/>
  <c r="FH32" i="56"/>
  <c r="FH22" i="56"/>
  <c r="DN22" i="30"/>
  <c r="DN32" i="30"/>
  <c r="DN43" i="30" s="1"/>
  <c r="DF71" i="27"/>
  <c r="DM43" i="30"/>
  <c r="EN45" i="30"/>
  <c r="EO24" i="30"/>
  <c r="EO34" i="30"/>
  <c r="D5" i="55"/>
  <c r="ET33" i="56" l="1"/>
  <c r="ET23" i="56"/>
  <c r="FI22" i="56"/>
  <c r="FI32" i="56"/>
  <c r="DK21" i="56"/>
  <c r="DK31" i="56"/>
  <c r="DK35" i="56" s="1"/>
  <c r="DJ25" i="56"/>
  <c r="DG71" i="27"/>
  <c r="DO22" i="30"/>
  <c r="DO32" i="30"/>
  <c r="DO43" i="30" s="1"/>
  <c r="EO45" i="30"/>
  <c r="EP24" i="30"/>
  <c r="EP34" i="30"/>
  <c r="EU33" i="56" l="1"/>
  <c r="EU23" i="56"/>
  <c r="DL21" i="56"/>
  <c r="DL31" i="56"/>
  <c r="DL35" i="56" s="1"/>
  <c r="DK25" i="56"/>
  <c r="FJ32" i="56"/>
  <c r="FJ22" i="56"/>
  <c r="DP22" i="30"/>
  <c r="DP32" i="30"/>
  <c r="DP43" i="30" s="1"/>
  <c r="DH71" i="27"/>
  <c r="DI82" i="19" s="1"/>
  <c r="EP45" i="30"/>
  <c r="EQ24" i="30"/>
  <c r="EQ34" i="30"/>
  <c r="EV33" i="56" l="1"/>
  <c r="EV23" i="56"/>
  <c r="DM21" i="56"/>
  <c r="DM31" i="56"/>
  <c r="DM35" i="56" s="1"/>
  <c r="DL25" i="56"/>
  <c r="FK22" i="56"/>
  <c r="FK32" i="56"/>
  <c r="DQ22" i="30"/>
  <c r="DQ32" i="30"/>
  <c r="DI71" i="27"/>
  <c r="DJ82" i="19" s="1"/>
  <c r="EQ45" i="30"/>
  <c r="ER24" i="30"/>
  <c r="ER34" i="30"/>
  <c r="EW23" i="56" l="1"/>
  <c r="EW33" i="56"/>
  <c r="FL22" i="56"/>
  <c r="FL32" i="56"/>
  <c r="DN21" i="56"/>
  <c r="DN31" i="56"/>
  <c r="DN35" i="56" s="1"/>
  <c r="DM25" i="56"/>
  <c r="DR22" i="30"/>
  <c r="DR32" i="30"/>
  <c r="DR43" i="30" s="1"/>
  <c r="DQ43" i="30"/>
  <c r="DJ71" i="27"/>
  <c r="DK82" i="19" s="1"/>
  <c r="ER45" i="30"/>
  <c r="ES24" i="30"/>
  <c r="ES34" i="30"/>
  <c r="EX33" i="56" l="1"/>
  <c r="EX23" i="56"/>
  <c r="DO21" i="56"/>
  <c r="DO31" i="56"/>
  <c r="DO35" i="56" s="1"/>
  <c r="DN25" i="56"/>
  <c r="FM22" i="56"/>
  <c r="FM32" i="56"/>
  <c r="DK71" i="27"/>
  <c r="DL82" i="19" s="1"/>
  <c r="DS22" i="30"/>
  <c r="DS32" i="30"/>
  <c r="ES45" i="30"/>
  <c r="ET24" i="30"/>
  <c r="ET34" i="30"/>
  <c r="EY23" i="56" l="1"/>
  <c r="EY33" i="56"/>
  <c r="FN32" i="56"/>
  <c r="FN22" i="56"/>
  <c r="DP31" i="56"/>
  <c r="DP35" i="56" s="1"/>
  <c r="DP21" i="56"/>
  <c r="DO25" i="56"/>
  <c r="DS43" i="30"/>
  <c r="DT22" i="30"/>
  <c r="DT32" i="30"/>
  <c r="DT43" i="30" s="1"/>
  <c r="DL71" i="27"/>
  <c r="DM82" i="19" s="1"/>
  <c r="ET45" i="30"/>
  <c r="EU24" i="30"/>
  <c r="EU34" i="30"/>
  <c r="EZ23" i="56" l="1"/>
  <c r="EZ33" i="56"/>
  <c r="DQ31" i="56"/>
  <c r="DQ35" i="56" s="1"/>
  <c r="DQ21" i="56"/>
  <c r="DP25" i="56"/>
  <c r="FO22" i="56"/>
  <c r="FO32" i="56"/>
  <c r="DU22" i="30"/>
  <c r="DU32" i="30"/>
  <c r="DM71" i="27"/>
  <c r="DN82" i="19" s="1"/>
  <c r="EU45" i="30"/>
  <c r="EV24" i="30"/>
  <c r="EV34" i="30"/>
  <c r="FA23" i="56" l="1"/>
  <c r="FA33" i="56"/>
  <c r="FP32" i="56"/>
  <c r="FP22" i="56"/>
  <c r="DR31" i="56"/>
  <c r="DR35" i="56" s="1"/>
  <c r="DR21" i="56"/>
  <c r="DQ25" i="56"/>
  <c r="DU43" i="30"/>
  <c r="DV22" i="30"/>
  <c r="DV32" i="30"/>
  <c r="DV43" i="30" s="1"/>
  <c r="DN71" i="27"/>
  <c r="DO82" i="19" s="1"/>
  <c r="EV45" i="30"/>
  <c r="EW24" i="30"/>
  <c r="EW34" i="30"/>
  <c r="FB23" i="56" l="1"/>
  <c r="FB33" i="56"/>
  <c r="FQ32" i="56"/>
  <c r="FQ22" i="56"/>
  <c r="DS31" i="56"/>
  <c r="DS35" i="56" s="1"/>
  <c r="DS21" i="56"/>
  <c r="DR25" i="56"/>
  <c r="DO71" i="27"/>
  <c r="DW22" i="30"/>
  <c r="DW32" i="30"/>
  <c r="EW45" i="30"/>
  <c r="EX24" i="30"/>
  <c r="EX34" i="30"/>
  <c r="FC33" i="56" l="1"/>
  <c r="FC23" i="56"/>
  <c r="FR32" i="56"/>
  <c r="FR22" i="56"/>
  <c r="DT31" i="56"/>
  <c r="DT35" i="56" s="1"/>
  <c r="DT21" i="56"/>
  <c r="DS25" i="56"/>
  <c r="DP71" i="27"/>
  <c r="DW43" i="30"/>
  <c r="DX22" i="30"/>
  <c r="DX32" i="30"/>
  <c r="DX43" i="30" s="1"/>
  <c r="EX45" i="30"/>
  <c r="EY24" i="30"/>
  <c r="EY34" i="30"/>
  <c r="J5" i="55"/>
  <c r="FD33" i="56" l="1"/>
  <c r="FD23" i="56"/>
  <c r="FS32" i="56"/>
  <c r="FS22" i="56"/>
  <c r="DU31" i="56"/>
  <c r="DU35" i="56" s="1"/>
  <c r="DU21" i="56"/>
  <c r="DT25" i="56"/>
  <c r="DQ71" i="27"/>
  <c r="DY22" i="30"/>
  <c r="DY32" i="30"/>
  <c r="EZ24" i="30"/>
  <c r="EZ34" i="30"/>
  <c r="EY45" i="30"/>
  <c r="FE33" i="56" l="1"/>
  <c r="FE23" i="56"/>
  <c r="DV31" i="56"/>
  <c r="DV35" i="56" s="1"/>
  <c r="DV21" i="56"/>
  <c r="DU25" i="56"/>
  <c r="FT22" i="56"/>
  <c r="FT32" i="56"/>
  <c r="DR71" i="27"/>
  <c r="DY43" i="30"/>
  <c r="DZ22" i="30"/>
  <c r="DZ32" i="30"/>
  <c r="DZ43" i="30" s="1"/>
  <c r="EZ45" i="30"/>
  <c r="FA24" i="30"/>
  <c r="FA34" i="30"/>
  <c r="FF23" i="56" l="1"/>
  <c r="FF33" i="56"/>
  <c r="DW31" i="56"/>
  <c r="DW35" i="56" s="1"/>
  <c r="DW21" i="56"/>
  <c r="DV25" i="56"/>
  <c r="FU32" i="56"/>
  <c r="FU22" i="56"/>
  <c r="DS71" i="27"/>
  <c r="EA22" i="30"/>
  <c r="EA32" i="30"/>
  <c r="EA43" i="30" s="1"/>
  <c r="FB24" i="30"/>
  <c r="FB34" i="30"/>
  <c r="FA45" i="30"/>
  <c r="FG33" i="56" l="1"/>
  <c r="FG23" i="56"/>
  <c r="FV22" i="56"/>
  <c r="FV32" i="56"/>
  <c r="DX31" i="56"/>
  <c r="DX35" i="56" s="1"/>
  <c r="DX21" i="56"/>
  <c r="DW25" i="56"/>
  <c r="EB22" i="30"/>
  <c r="EB32" i="30"/>
  <c r="EB43" i="30" s="1"/>
  <c r="DT71" i="27"/>
  <c r="DU82" i="19" s="1"/>
  <c r="FB45" i="30"/>
  <c r="FC24" i="30"/>
  <c r="FC34" i="30"/>
  <c r="FH33" i="56" l="1"/>
  <c r="FH23" i="56"/>
  <c r="DY31" i="56"/>
  <c r="DY35" i="56" s="1"/>
  <c r="DY21" i="56"/>
  <c r="DX25" i="56"/>
  <c r="FW32" i="56"/>
  <c r="FW22" i="56"/>
  <c r="EC22" i="30"/>
  <c r="EC32" i="30"/>
  <c r="DU71" i="27"/>
  <c r="DV82" i="19" s="1"/>
  <c r="FC45" i="30"/>
  <c r="FD24" i="30"/>
  <c r="FD34" i="30"/>
  <c r="FI33" i="56" l="1"/>
  <c r="FI23" i="56"/>
  <c r="DZ31" i="56"/>
  <c r="DZ35" i="56" s="1"/>
  <c r="DZ21" i="56"/>
  <c r="DY25" i="56"/>
  <c r="FX32" i="56"/>
  <c r="FX22" i="56"/>
  <c r="EC43" i="30"/>
  <c r="ED22" i="30"/>
  <c r="ED32" i="30"/>
  <c r="ED43" i="30" s="1"/>
  <c r="DV71" i="27"/>
  <c r="DW82" i="19" s="1"/>
  <c r="FD45" i="30"/>
  <c r="FE24" i="30"/>
  <c r="FE34" i="30"/>
  <c r="FJ23" i="56" l="1"/>
  <c r="FJ33" i="56"/>
  <c r="EA31" i="56"/>
  <c r="EA35" i="56" s="1"/>
  <c r="EA21" i="56"/>
  <c r="DZ25" i="56"/>
  <c r="FY32" i="56"/>
  <c r="FY22" i="56"/>
  <c r="DW71" i="27"/>
  <c r="DX82" i="19" s="1"/>
  <c r="EE22" i="30"/>
  <c r="EE32" i="30"/>
  <c r="FF24" i="30"/>
  <c r="FF34" i="30"/>
  <c r="FE45" i="30"/>
  <c r="FK23" i="56" l="1"/>
  <c r="FK33" i="56"/>
  <c r="EB31" i="56"/>
  <c r="EB35" i="56" s="1"/>
  <c r="EB21" i="56"/>
  <c r="EA25" i="56"/>
  <c r="FZ22" i="56"/>
  <c r="FZ32" i="56"/>
  <c r="EE43" i="30"/>
  <c r="EF22" i="30"/>
  <c r="EF32" i="30"/>
  <c r="EF43" i="30" s="1"/>
  <c r="DX71" i="27"/>
  <c r="DY82" i="19" s="1"/>
  <c r="FF45" i="30"/>
  <c r="FG24" i="30"/>
  <c r="FG34" i="30"/>
  <c r="FL33" i="56" l="1"/>
  <c r="FL23" i="56"/>
  <c r="GA32" i="56"/>
  <c r="GA22" i="56"/>
  <c r="EC31" i="56"/>
  <c r="EC35" i="56" s="1"/>
  <c r="EC21" i="56"/>
  <c r="EB25" i="56"/>
  <c r="DY71" i="27"/>
  <c r="DZ82" i="19" s="1"/>
  <c r="EG22" i="30"/>
  <c r="EG32" i="30"/>
  <c r="FG45" i="30"/>
  <c r="FH24" i="30"/>
  <c r="FH34" i="30"/>
  <c r="FM23" i="56" l="1"/>
  <c r="FM33" i="56"/>
  <c r="ED31" i="56"/>
  <c r="ED35" i="56" s="1"/>
  <c r="ED21" i="56"/>
  <c r="EC25" i="56"/>
  <c r="GB32" i="56"/>
  <c r="GB22" i="56"/>
  <c r="EG43" i="30"/>
  <c r="EH22" i="30"/>
  <c r="EH32" i="30"/>
  <c r="EH43" i="30" s="1"/>
  <c r="DZ71" i="27"/>
  <c r="EA82" i="19" s="1"/>
  <c r="FH45" i="30"/>
  <c r="FI24" i="30"/>
  <c r="FI34" i="30"/>
  <c r="FN23" i="56" l="1"/>
  <c r="FN33" i="56"/>
  <c r="EE21" i="56"/>
  <c r="EE31" i="56"/>
  <c r="EE35" i="56" s="1"/>
  <c r="ED25" i="56"/>
  <c r="GC22" i="56"/>
  <c r="GC32" i="56"/>
  <c r="EI22" i="30"/>
  <c r="EI32" i="30"/>
  <c r="EA71" i="27"/>
  <c r="FI45" i="30"/>
  <c r="FJ24" i="30"/>
  <c r="FJ34" i="30"/>
  <c r="FO23" i="56" l="1"/>
  <c r="FO33" i="56"/>
  <c r="GD32" i="56"/>
  <c r="GD22" i="56"/>
  <c r="EF31" i="56"/>
  <c r="EF35" i="56" s="1"/>
  <c r="EF21" i="56"/>
  <c r="EE25" i="56"/>
  <c r="EI43" i="30"/>
  <c r="EJ22" i="30"/>
  <c r="EJ32" i="30"/>
  <c r="EJ43" i="30" s="1"/>
  <c r="EB71" i="27"/>
  <c r="FJ45" i="30"/>
  <c r="FK24" i="30"/>
  <c r="FK34" i="30"/>
  <c r="K5" i="55"/>
  <c r="FP23" i="56" l="1"/>
  <c r="FP33" i="56"/>
  <c r="EG31" i="56"/>
  <c r="EG35" i="56" s="1"/>
  <c r="EG21" i="56"/>
  <c r="EF25" i="56"/>
  <c r="GE32" i="56"/>
  <c r="GE22" i="56"/>
  <c r="EK22" i="30"/>
  <c r="EK32" i="30"/>
  <c r="EC71" i="27"/>
  <c r="FK45" i="30"/>
  <c r="FL24" i="30"/>
  <c r="FL34" i="30"/>
  <c r="FQ23" i="56" l="1"/>
  <c r="FQ33" i="56"/>
  <c r="EH31" i="56"/>
  <c r="EH35" i="56" s="1"/>
  <c r="EH21" i="56"/>
  <c r="EG25" i="56"/>
  <c r="GF32" i="56"/>
  <c r="GF22" i="56"/>
  <c r="ED71" i="27"/>
  <c r="EK43" i="30"/>
  <c r="EL22" i="30"/>
  <c r="EL32" i="30"/>
  <c r="EL43" i="30" s="1"/>
  <c r="FL45" i="30"/>
  <c r="FM24" i="30"/>
  <c r="FM34" i="30"/>
  <c r="FR23" i="56" l="1"/>
  <c r="FR33" i="56"/>
  <c r="EI31" i="56"/>
  <c r="EI35" i="56" s="1"/>
  <c r="EI21" i="56"/>
  <c r="EH25" i="56"/>
  <c r="GG32" i="56"/>
  <c r="GG22" i="56"/>
  <c r="EM22" i="30"/>
  <c r="EM32" i="30"/>
  <c r="EM43" i="30" s="1"/>
  <c r="EE71" i="27"/>
  <c r="FM45" i="30"/>
  <c r="FN24" i="30"/>
  <c r="FN34" i="30"/>
  <c r="FS23" i="56" l="1"/>
  <c r="FS33" i="56"/>
  <c r="EJ31" i="56"/>
  <c r="EJ35" i="56" s="1"/>
  <c r="EJ21" i="56"/>
  <c r="EI25" i="56"/>
  <c r="GH22" i="56"/>
  <c r="GH32" i="56"/>
  <c r="EN22" i="30"/>
  <c r="EN32" i="30"/>
  <c r="EN43" i="30" s="1"/>
  <c r="EF71" i="27"/>
  <c r="EG82" i="19" s="1"/>
  <c r="FN45" i="30"/>
  <c r="FO24" i="30"/>
  <c r="FO34" i="30"/>
  <c r="FT23" i="56" l="1"/>
  <c r="FT33" i="56"/>
  <c r="EK31" i="56"/>
  <c r="EK35" i="56" s="1"/>
  <c r="EK21" i="56"/>
  <c r="EJ25" i="56"/>
  <c r="GI32" i="56"/>
  <c r="GI22" i="56"/>
  <c r="EO22" i="30"/>
  <c r="EO32" i="30"/>
  <c r="EG71" i="27"/>
  <c r="EH82" i="19" s="1"/>
  <c r="FO45" i="30"/>
  <c r="FP24" i="30"/>
  <c r="FP34" i="30"/>
  <c r="FU33" i="56" l="1"/>
  <c r="FU23" i="56"/>
  <c r="EL21" i="56"/>
  <c r="EL31" i="56"/>
  <c r="EL35" i="56" s="1"/>
  <c r="EK25" i="56"/>
  <c r="GJ32" i="56"/>
  <c r="GJ22" i="56"/>
  <c r="EO43" i="30"/>
  <c r="EP22" i="30"/>
  <c r="EP32" i="30"/>
  <c r="EP43" i="30" s="1"/>
  <c r="EH71" i="27"/>
  <c r="EI82" i="19" s="1"/>
  <c r="FP45" i="30"/>
  <c r="FQ24" i="30"/>
  <c r="FQ34" i="30"/>
  <c r="FV23" i="56" l="1"/>
  <c r="FV33" i="56"/>
  <c r="GK32" i="56"/>
  <c r="GK22" i="56"/>
  <c r="EM21" i="56"/>
  <c r="EM31" i="56"/>
  <c r="EM35" i="56" s="1"/>
  <c r="EL25" i="56"/>
  <c r="EI71" i="27"/>
  <c r="EJ82" i="19" s="1"/>
  <c r="EQ22" i="30"/>
  <c r="EQ32" i="30"/>
  <c r="FQ45" i="30"/>
  <c r="FR24" i="30"/>
  <c r="FR34" i="30"/>
  <c r="FW23" i="56" l="1"/>
  <c r="FW33" i="56"/>
  <c r="EN31" i="56"/>
  <c r="EN35" i="56" s="1"/>
  <c r="EN21" i="56"/>
  <c r="EM25" i="56"/>
  <c r="GL32" i="56"/>
  <c r="GL22" i="56"/>
  <c r="EJ71" i="27"/>
  <c r="EK82" i="19" s="1"/>
  <c r="EQ43" i="30"/>
  <c r="ER22" i="30"/>
  <c r="ER32" i="30"/>
  <c r="ER43" i="30" s="1"/>
  <c r="FR45" i="30"/>
  <c r="FS24" i="30"/>
  <c r="FS34" i="30"/>
  <c r="FX23" i="56" l="1"/>
  <c r="FX33" i="56"/>
  <c r="EO31" i="56"/>
  <c r="EO35" i="56" s="1"/>
  <c r="EO21" i="56"/>
  <c r="EN25" i="56"/>
  <c r="GM32" i="56"/>
  <c r="GM22" i="56"/>
  <c r="ES22" i="30"/>
  <c r="ES32" i="30"/>
  <c r="EK71" i="27"/>
  <c r="EL82" i="19" s="1"/>
  <c r="FS45" i="30"/>
  <c r="FT24" i="30"/>
  <c r="FT34" i="30"/>
  <c r="FY23" i="56" l="1"/>
  <c r="FY33" i="56"/>
  <c r="GN32" i="56"/>
  <c r="GN22" i="56"/>
  <c r="EP31" i="56"/>
  <c r="EP35" i="56" s="1"/>
  <c r="EP21" i="56"/>
  <c r="EO25" i="56"/>
  <c r="ET22" i="30"/>
  <c r="ET32" i="30"/>
  <c r="ET43" i="30" s="1"/>
  <c r="EL71" i="27"/>
  <c r="EM82" i="19" s="1"/>
  <c r="ES43" i="30"/>
  <c r="FT45" i="30"/>
  <c r="FU24" i="30"/>
  <c r="FU34" i="30"/>
  <c r="FZ23" i="56" l="1"/>
  <c r="FZ33" i="56"/>
  <c r="EQ31" i="56"/>
  <c r="EQ35" i="56" s="1"/>
  <c r="EQ21" i="56"/>
  <c r="EP25" i="56"/>
  <c r="GO22" i="56"/>
  <c r="GO32" i="56"/>
  <c r="EU22" i="30"/>
  <c r="EU32" i="30"/>
  <c r="EM71" i="27"/>
  <c r="FV24" i="30"/>
  <c r="FV34" i="30"/>
  <c r="FU45" i="30"/>
  <c r="GA23" i="56" l="1"/>
  <c r="GA33" i="56"/>
  <c r="ER31" i="56"/>
  <c r="ER35" i="56" s="1"/>
  <c r="ER21" i="56"/>
  <c r="EQ25" i="56"/>
  <c r="GP32" i="56"/>
  <c r="GP22" i="56"/>
  <c r="EN71" i="27"/>
  <c r="EU43" i="30"/>
  <c r="EV22" i="30"/>
  <c r="EV32" i="30"/>
  <c r="EV43" i="30" s="1"/>
  <c r="FV45" i="30"/>
  <c r="FW24" i="30"/>
  <c r="FW34" i="30"/>
  <c r="L5" i="55"/>
  <c r="GB23" i="56" l="1"/>
  <c r="GB33" i="56"/>
  <c r="ES31" i="56"/>
  <c r="ES35" i="56" s="1"/>
  <c r="ES21" i="56"/>
  <c r="ER25" i="56"/>
  <c r="GQ22" i="56"/>
  <c r="GQ32" i="56"/>
  <c r="EW22" i="30"/>
  <c r="EW32" i="30"/>
  <c r="EO71" i="27"/>
  <c r="FW45" i="30"/>
  <c r="FX24" i="30"/>
  <c r="FX34" i="30"/>
  <c r="GC23" i="56" l="1"/>
  <c r="GC33" i="56"/>
  <c r="ET31" i="56"/>
  <c r="ET35" i="56" s="1"/>
  <c r="ET21" i="56"/>
  <c r="ES25" i="56"/>
  <c r="GR32" i="56"/>
  <c r="GR22" i="56"/>
  <c r="EP71" i="27"/>
  <c r="EW43" i="30"/>
  <c r="EX22" i="30"/>
  <c r="EX32" i="30"/>
  <c r="EX43" i="30" s="1"/>
  <c r="FX45" i="30"/>
  <c r="FY24" i="30"/>
  <c r="FY34" i="30"/>
  <c r="GD23" i="56" l="1"/>
  <c r="GD33" i="56"/>
  <c r="EU31" i="56"/>
  <c r="EU35" i="56" s="1"/>
  <c r="EU21" i="56"/>
  <c r="ET25" i="56"/>
  <c r="GS32" i="56"/>
  <c r="GS22" i="56"/>
  <c r="EY22" i="30"/>
  <c r="EY32" i="30"/>
  <c r="EY43" i="30" s="1"/>
  <c r="EQ71" i="27"/>
  <c r="FZ24" i="30"/>
  <c r="FZ34" i="30"/>
  <c r="FY45" i="30"/>
  <c r="GE33" i="56" l="1"/>
  <c r="GE23" i="56"/>
  <c r="EV31" i="56"/>
  <c r="EV35" i="56" s="1"/>
  <c r="EV21" i="56"/>
  <c r="EU25" i="56"/>
  <c r="GT32" i="56"/>
  <c r="GT22" i="56"/>
  <c r="EZ22" i="30"/>
  <c r="EZ32" i="30"/>
  <c r="EZ43" i="30" s="1"/>
  <c r="ER71" i="27"/>
  <c r="ES82" i="19" s="1"/>
  <c r="FZ45" i="30"/>
  <c r="GA24" i="30"/>
  <c r="GA34" i="30"/>
  <c r="GF33" i="56" l="1"/>
  <c r="GF23" i="56"/>
  <c r="EW21" i="56"/>
  <c r="EW31" i="56"/>
  <c r="EW35" i="56" s="1"/>
  <c r="EV25" i="56"/>
  <c r="GU32" i="56"/>
  <c r="GU22" i="56"/>
  <c r="ES71" i="27"/>
  <c r="ET82" i="19" s="1"/>
  <c r="FA22" i="30"/>
  <c r="FA32" i="30"/>
  <c r="GA45" i="30"/>
  <c r="GB24" i="30"/>
  <c r="GB34" i="30"/>
  <c r="GG23" i="56" l="1"/>
  <c r="GG33" i="56"/>
  <c r="GV32" i="56"/>
  <c r="GV22" i="56"/>
  <c r="EX31" i="56"/>
  <c r="EX35" i="56" s="1"/>
  <c r="EX21" i="56"/>
  <c r="EW25" i="56"/>
  <c r="FA43" i="30"/>
  <c r="ET71" i="27"/>
  <c r="EU82" i="19" s="1"/>
  <c r="FB22" i="30"/>
  <c r="FB32" i="30"/>
  <c r="FB43" i="30" s="1"/>
  <c r="GB45" i="30"/>
  <c r="GC24" i="30"/>
  <c r="GC34" i="30"/>
  <c r="GH23" i="56" l="1"/>
  <c r="GH33" i="56"/>
  <c r="EY21" i="56"/>
  <c r="EY31" i="56"/>
  <c r="EY35" i="56" s="1"/>
  <c r="EX25" i="56"/>
  <c r="GW32" i="56"/>
  <c r="GW22" i="56"/>
  <c r="EU71" i="27"/>
  <c r="EV82" i="19" s="1"/>
  <c r="FC22" i="30"/>
  <c r="FC32" i="30"/>
  <c r="GC45" i="30"/>
  <c r="GD24" i="30"/>
  <c r="GD34" i="30"/>
  <c r="GI23" i="56" l="1"/>
  <c r="GI33" i="56"/>
  <c r="GX32" i="56"/>
  <c r="GX22" i="56"/>
  <c r="EZ21" i="56"/>
  <c r="EZ31" i="56"/>
  <c r="EZ35" i="56" s="1"/>
  <c r="EY25" i="56"/>
  <c r="FD22" i="30"/>
  <c r="FD32" i="30"/>
  <c r="FD43" i="30" s="1"/>
  <c r="EV71" i="27"/>
  <c r="EW82" i="19" s="1"/>
  <c r="FC43" i="30"/>
  <c r="GD45" i="30"/>
  <c r="GE24" i="30"/>
  <c r="GE34" i="30"/>
  <c r="GJ33" i="56" l="1"/>
  <c r="GJ23" i="56"/>
  <c r="FA21" i="56"/>
  <c r="FA31" i="56"/>
  <c r="FA35" i="56" s="1"/>
  <c r="EZ25" i="56"/>
  <c r="GY32" i="56"/>
  <c r="GY22" i="56"/>
  <c r="FE22" i="30"/>
  <c r="FE32" i="30"/>
  <c r="EW71" i="27"/>
  <c r="EX82" i="19" s="1"/>
  <c r="GE45" i="30"/>
  <c r="GF24" i="30"/>
  <c r="GF34" i="30"/>
  <c r="GK33" i="56" l="1"/>
  <c r="GK23" i="56"/>
  <c r="GZ32" i="56"/>
  <c r="GZ22" i="56"/>
  <c r="FB31" i="56"/>
  <c r="FB35" i="56" s="1"/>
  <c r="FB21" i="56"/>
  <c r="FA25" i="56"/>
  <c r="FE43" i="30"/>
  <c r="FF22" i="30"/>
  <c r="FF32" i="30"/>
  <c r="FF43" i="30" s="1"/>
  <c r="EX71" i="27"/>
  <c r="EY82" i="19" s="1"/>
  <c r="GF45" i="30"/>
  <c r="GG24" i="30"/>
  <c r="GG34" i="30"/>
  <c r="GL33" i="56" l="1"/>
  <c r="GL23" i="56"/>
  <c r="HA32" i="56"/>
  <c r="HA22" i="56"/>
  <c r="FC31" i="56"/>
  <c r="FC35" i="56" s="1"/>
  <c r="FC21" i="56"/>
  <c r="FB25" i="56"/>
  <c r="FG22" i="30"/>
  <c r="FG32" i="30"/>
  <c r="EY71" i="27"/>
  <c r="GH24" i="30"/>
  <c r="GH34" i="30"/>
  <c r="GG45" i="30"/>
  <c r="GM33" i="56" l="1"/>
  <c r="GM23" i="56"/>
  <c r="FD31" i="56"/>
  <c r="FD35" i="56" s="1"/>
  <c r="FD21" i="56"/>
  <c r="FC25" i="56"/>
  <c r="HB32" i="56"/>
  <c r="HB22" i="56"/>
  <c r="EZ71" i="27"/>
  <c r="FG43" i="30"/>
  <c r="FH22" i="30"/>
  <c r="FH32" i="30"/>
  <c r="FH43" i="30" s="1"/>
  <c r="GH45" i="30"/>
  <c r="GI24" i="30"/>
  <c r="GI34" i="30"/>
  <c r="M5" i="55"/>
  <c r="Z5" i="55" s="1"/>
  <c r="GN33" i="56" l="1"/>
  <c r="GN23" i="56"/>
  <c r="HC32" i="56"/>
  <c r="HC22" i="56"/>
  <c r="FE21" i="56"/>
  <c r="FE31" i="56"/>
  <c r="FE35" i="56" s="1"/>
  <c r="FD25" i="56"/>
  <c r="FI22" i="30"/>
  <c r="FI32" i="30"/>
  <c r="FA71" i="27"/>
  <c r="GI45" i="30"/>
  <c r="GJ24" i="30"/>
  <c r="GJ34" i="30"/>
  <c r="AG65" i="55"/>
  <c r="D72" i="55" s="1"/>
  <c r="D47" i="55"/>
  <c r="GO23" i="56" l="1"/>
  <c r="GO33" i="56"/>
  <c r="FF21" i="56"/>
  <c r="FF31" i="56"/>
  <c r="FF35" i="56" s="1"/>
  <c r="FE25" i="56"/>
  <c r="HD32" i="56"/>
  <c r="HD22" i="56"/>
  <c r="FI43" i="30"/>
  <c r="FB71" i="27"/>
  <c r="FJ22" i="30"/>
  <c r="FJ32" i="30"/>
  <c r="FJ43" i="30" s="1"/>
  <c r="GJ45" i="30"/>
  <c r="GK24" i="30"/>
  <c r="GK34" i="30"/>
  <c r="GP23" i="56" l="1"/>
  <c r="GP33" i="56"/>
  <c r="HE32" i="56"/>
  <c r="HE22" i="56"/>
  <c r="FG31" i="56"/>
  <c r="FG35" i="56" s="1"/>
  <c r="FG21" i="56"/>
  <c r="FF25" i="56"/>
  <c r="FK22" i="30"/>
  <c r="FK32" i="30"/>
  <c r="FK43" i="30" s="1"/>
  <c r="FC71" i="27"/>
  <c r="GK45" i="30"/>
  <c r="GL24" i="30"/>
  <c r="GL34" i="30"/>
  <c r="GQ23" i="56" l="1"/>
  <c r="GQ33" i="56"/>
  <c r="HF22" i="56"/>
  <c r="HF32" i="56"/>
  <c r="FH31" i="56"/>
  <c r="FH35" i="56" s="1"/>
  <c r="FH21" i="56"/>
  <c r="FG25" i="56"/>
  <c r="FL22" i="30"/>
  <c r="FL32" i="30"/>
  <c r="FL43" i="30" s="1"/>
  <c r="FD71" i="27"/>
  <c r="FE82" i="19" s="1"/>
  <c r="GL45" i="30"/>
  <c r="GM24" i="30"/>
  <c r="GM34" i="30"/>
  <c r="GR33" i="56" l="1"/>
  <c r="GR23" i="56"/>
  <c r="FI31" i="56"/>
  <c r="FI35" i="56" s="1"/>
  <c r="FI21" i="56"/>
  <c r="FH25" i="56"/>
  <c r="HG32" i="56"/>
  <c r="HG22" i="56"/>
  <c r="FE71" i="27"/>
  <c r="FF82" i="19" s="1"/>
  <c r="FM22" i="30"/>
  <c r="FM32" i="30"/>
  <c r="GM45" i="30"/>
  <c r="GN24" i="30"/>
  <c r="GN34" i="30"/>
  <c r="GS23" i="56" l="1"/>
  <c r="GS33" i="56"/>
  <c r="HH32" i="56"/>
  <c r="HH22" i="56"/>
  <c r="FJ31" i="56"/>
  <c r="FJ35" i="56" s="1"/>
  <c r="FJ21" i="56"/>
  <c r="FI25" i="56"/>
  <c r="FM43" i="30"/>
  <c r="FF71" i="27"/>
  <c r="FG82" i="19" s="1"/>
  <c r="FN22" i="30"/>
  <c r="FN32" i="30"/>
  <c r="FN43" i="30" s="1"/>
  <c r="GN45" i="30"/>
  <c r="GO24" i="30"/>
  <c r="GO34" i="30"/>
  <c r="GT23" i="56" l="1"/>
  <c r="GT33" i="56"/>
  <c r="HI22" i="56"/>
  <c r="HI32" i="56"/>
  <c r="FK31" i="56"/>
  <c r="FK35" i="56" s="1"/>
  <c r="FK21" i="56"/>
  <c r="FJ25" i="56"/>
  <c r="FO22" i="30"/>
  <c r="FO32" i="30"/>
  <c r="FG71" i="27"/>
  <c r="FH82" i="19" s="1"/>
  <c r="GO45" i="30"/>
  <c r="GP24" i="30"/>
  <c r="GP34" i="30"/>
  <c r="GU33" i="56" l="1"/>
  <c r="GU23" i="56"/>
  <c r="FL31" i="56"/>
  <c r="FL35" i="56" s="1"/>
  <c r="FL21" i="56"/>
  <c r="FK25" i="56"/>
  <c r="HJ32" i="56"/>
  <c r="HJ22" i="56"/>
  <c r="FP22" i="30"/>
  <c r="FP32" i="30"/>
  <c r="FP43" i="30" s="1"/>
  <c r="FH71" i="27"/>
  <c r="FI82" i="19" s="1"/>
  <c r="FO43" i="30"/>
  <c r="GP45" i="30"/>
  <c r="GQ24" i="30"/>
  <c r="GQ34" i="30"/>
  <c r="GV23" i="56" l="1"/>
  <c r="GV33" i="56"/>
  <c r="FM31" i="56"/>
  <c r="FM35" i="56" s="1"/>
  <c r="FM21" i="56"/>
  <c r="FL25" i="56"/>
  <c r="HK32" i="56"/>
  <c r="HK22" i="56"/>
  <c r="FI71" i="27"/>
  <c r="FJ82" i="19" s="1"/>
  <c r="FQ22" i="30"/>
  <c r="FQ32" i="30"/>
  <c r="GQ45" i="30"/>
  <c r="GR24" i="30"/>
  <c r="GR34" i="30"/>
  <c r="GW23" i="56" l="1"/>
  <c r="GW33" i="56"/>
  <c r="FN31" i="56"/>
  <c r="FN35" i="56" s="1"/>
  <c r="FN21" i="56"/>
  <c r="FM25" i="56"/>
  <c r="HL32" i="56"/>
  <c r="HL22" i="56"/>
  <c r="FQ43" i="30"/>
  <c r="FR22" i="30"/>
  <c r="FR32" i="30"/>
  <c r="FR43" i="30" s="1"/>
  <c r="FJ71" i="27"/>
  <c r="FK82" i="19" s="1"/>
  <c r="GR45" i="30"/>
  <c r="GS24" i="30"/>
  <c r="GS34" i="30"/>
  <c r="GX33" i="56" l="1"/>
  <c r="GX23" i="56"/>
  <c r="HM32" i="56"/>
  <c r="HM22" i="56"/>
  <c r="FO21" i="56"/>
  <c r="FO31" i="56"/>
  <c r="FO35" i="56" s="1"/>
  <c r="FN25" i="56"/>
  <c r="FK71" i="27"/>
  <c r="FS22" i="30"/>
  <c r="FS32" i="30"/>
  <c r="GT24" i="30"/>
  <c r="GT34" i="30"/>
  <c r="GS45" i="30"/>
  <c r="GY23" i="56" l="1"/>
  <c r="GY33" i="56"/>
  <c r="HN32" i="56"/>
  <c r="HN22" i="56"/>
  <c r="FP31" i="56"/>
  <c r="FP35" i="56" s="1"/>
  <c r="FP21" i="56"/>
  <c r="FO25" i="56"/>
  <c r="FS43" i="30"/>
  <c r="FT22" i="30"/>
  <c r="FT32" i="30"/>
  <c r="FT43" i="30" s="1"/>
  <c r="FL71" i="27"/>
  <c r="GT45" i="30"/>
  <c r="GU24" i="30"/>
  <c r="GU34" i="30"/>
  <c r="N5" i="55"/>
  <c r="GZ33" i="56" l="1"/>
  <c r="GZ23" i="56"/>
  <c r="FQ31" i="56"/>
  <c r="FQ35" i="56" s="1"/>
  <c r="FQ21" i="56"/>
  <c r="FP25" i="56"/>
  <c r="HO32" i="56"/>
  <c r="HO22" i="56"/>
  <c r="FU22" i="30"/>
  <c r="FU32" i="30"/>
  <c r="FM71" i="27"/>
  <c r="GU45" i="30"/>
  <c r="GV24" i="30"/>
  <c r="GV34" i="30"/>
  <c r="HA33" i="56" l="1"/>
  <c r="HA23" i="56"/>
  <c r="FR31" i="56"/>
  <c r="FR35" i="56" s="1"/>
  <c r="FR21" i="56"/>
  <c r="FQ25" i="56"/>
  <c r="HP32" i="56"/>
  <c r="HP22" i="56"/>
  <c r="FN71" i="27"/>
  <c r="FU43" i="30"/>
  <c r="FV22" i="30"/>
  <c r="FV32" i="30"/>
  <c r="FV43" i="30" s="1"/>
  <c r="GV45" i="30"/>
  <c r="GW24" i="30"/>
  <c r="GW34" i="30"/>
  <c r="HB23" i="56" l="1"/>
  <c r="HB33" i="56"/>
  <c r="FS31" i="56"/>
  <c r="FS35" i="56" s="1"/>
  <c r="FS21" i="56"/>
  <c r="FR25" i="56"/>
  <c r="HQ22" i="56"/>
  <c r="HQ32" i="56"/>
  <c r="FW22" i="30"/>
  <c r="FW32" i="30"/>
  <c r="FW43" i="30" s="1"/>
  <c r="FO71" i="27"/>
  <c r="GW45" i="30"/>
  <c r="GX24" i="30"/>
  <c r="GX34" i="30"/>
  <c r="HC33" i="56" l="1"/>
  <c r="HC23" i="56"/>
  <c r="HR32" i="56"/>
  <c r="HR22" i="56"/>
  <c r="FT31" i="56"/>
  <c r="FT35" i="56" s="1"/>
  <c r="FT21" i="56"/>
  <c r="FS25" i="56"/>
  <c r="FX22" i="30"/>
  <c r="FX32" i="30"/>
  <c r="FX43" i="30" s="1"/>
  <c r="FP71" i="27"/>
  <c r="FQ82" i="19" s="1"/>
  <c r="GX45" i="30"/>
  <c r="GY24" i="30"/>
  <c r="GY34" i="30"/>
  <c r="HD33" i="56" l="1"/>
  <c r="HD23" i="56"/>
  <c r="FU21" i="56"/>
  <c r="FU31" i="56"/>
  <c r="FU35" i="56" s="1"/>
  <c r="FT25" i="56"/>
  <c r="HS32" i="56"/>
  <c r="HS22" i="56"/>
  <c r="FY22" i="30"/>
  <c r="FY32" i="30"/>
  <c r="FQ71" i="27"/>
  <c r="FR82" i="19" s="1"/>
  <c r="GY45" i="30"/>
  <c r="GZ24" i="30"/>
  <c r="GZ34" i="30"/>
  <c r="HE23" i="56" l="1"/>
  <c r="HE33" i="56"/>
  <c r="FV21" i="56"/>
  <c r="FV31" i="56"/>
  <c r="FV35" i="56" s="1"/>
  <c r="FU25" i="56"/>
  <c r="HT32" i="56"/>
  <c r="HT22" i="56"/>
  <c r="FR71" i="27"/>
  <c r="FS82" i="19" s="1"/>
  <c r="FY43" i="30"/>
  <c r="FZ22" i="30"/>
  <c r="FZ32" i="30"/>
  <c r="FZ43" i="30" s="1"/>
  <c r="GZ45" i="30"/>
  <c r="HA24" i="30"/>
  <c r="HA34" i="30"/>
  <c r="HF33" i="56" l="1"/>
  <c r="HF23" i="56"/>
  <c r="HU22" i="56"/>
  <c r="HU32" i="56"/>
  <c r="FW31" i="56"/>
  <c r="FW35" i="56" s="1"/>
  <c r="FW21" i="56"/>
  <c r="FV25" i="56"/>
  <c r="GA22" i="30"/>
  <c r="GA32" i="30"/>
  <c r="FS71" i="27"/>
  <c r="FT82" i="19" s="1"/>
  <c r="HA45" i="30"/>
  <c r="HB24" i="30"/>
  <c r="HB34" i="30"/>
  <c r="HG33" i="56" l="1"/>
  <c r="HG23" i="56"/>
  <c r="FX31" i="56"/>
  <c r="FX35" i="56" s="1"/>
  <c r="FX21" i="56"/>
  <c r="FW25" i="56"/>
  <c r="HV32" i="56"/>
  <c r="HV22" i="56"/>
  <c r="FT71" i="27"/>
  <c r="FU82" i="19" s="1"/>
  <c r="GA43" i="30"/>
  <c r="GB22" i="30"/>
  <c r="GB32" i="30"/>
  <c r="GB43" i="30" s="1"/>
  <c r="HB45" i="30"/>
  <c r="HC24" i="30"/>
  <c r="HC34" i="30"/>
  <c r="HH33" i="56" l="1"/>
  <c r="HH23" i="56"/>
  <c r="HW32" i="56"/>
  <c r="HW22" i="56"/>
  <c r="FY31" i="56"/>
  <c r="FY35" i="56" s="1"/>
  <c r="FY21" i="56"/>
  <c r="FX25" i="56"/>
  <c r="FU71" i="27"/>
  <c r="FV82" i="19" s="1"/>
  <c r="GC22" i="30"/>
  <c r="GC32" i="30"/>
  <c r="HC45" i="30"/>
  <c r="HD24" i="30"/>
  <c r="HD34" i="30"/>
  <c r="HI23" i="56" l="1"/>
  <c r="HI33" i="56"/>
  <c r="FZ21" i="56"/>
  <c r="FZ31" i="56"/>
  <c r="FZ35" i="56" s="1"/>
  <c r="FY25" i="56"/>
  <c r="HX32" i="56"/>
  <c r="HX22" i="56"/>
  <c r="GD22" i="30"/>
  <c r="GD32" i="30"/>
  <c r="GD43" i="30" s="1"/>
  <c r="FV71" i="27"/>
  <c r="FW82" i="19" s="1"/>
  <c r="GC43" i="30"/>
  <c r="HD45" i="30"/>
  <c r="HE24" i="30"/>
  <c r="HE34" i="30"/>
  <c r="HJ33" i="56" l="1"/>
  <c r="HJ23" i="56"/>
  <c r="HY22" i="56"/>
  <c r="HY32" i="56"/>
  <c r="GA31" i="56"/>
  <c r="GA35" i="56" s="1"/>
  <c r="GA21" i="56"/>
  <c r="FZ25" i="56"/>
  <c r="GE22" i="30"/>
  <c r="GE32" i="30"/>
  <c r="FW71" i="27"/>
  <c r="HE45" i="30"/>
  <c r="HF24" i="30"/>
  <c r="HF34" i="30"/>
  <c r="HK33" i="56" l="1"/>
  <c r="HK23" i="56"/>
  <c r="HZ32" i="56"/>
  <c r="HZ22" i="56"/>
  <c r="GB31" i="56"/>
  <c r="GB35" i="56" s="1"/>
  <c r="GB21" i="56"/>
  <c r="GA25" i="56"/>
  <c r="GE43" i="30"/>
  <c r="GF22" i="30"/>
  <c r="GF32" i="30"/>
  <c r="GF43" i="30" s="1"/>
  <c r="FX71" i="27"/>
  <c r="HF45" i="30"/>
  <c r="HG24" i="30"/>
  <c r="HG34" i="30"/>
  <c r="O5" i="55"/>
  <c r="HL23" i="56" l="1"/>
  <c r="HL33" i="56"/>
  <c r="GC21" i="56"/>
  <c r="GC31" i="56"/>
  <c r="GC35" i="56" s="1"/>
  <c r="GB25" i="56"/>
  <c r="IA32" i="56"/>
  <c r="IA22" i="56"/>
  <c r="GG22" i="30"/>
  <c r="GG32" i="30"/>
  <c r="FY71" i="27"/>
  <c r="HG45" i="30"/>
  <c r="HH24" i="30"/>
  <c r="HH34" i="30"/>
  <c r="HM33" i="56" l="1"/>
  <c r="HM23" i="56"/>
  <c r="IB32" i="56"/>
  <c r="IB22" i="56"/>
  <c r="GD21" i="56"/>
  <c r="GD31" i="56"/>
  <c r="GD35" i="56" s="1"/>
  <c r="GC25" i="56"/>
  <c r="FZ71" i="27"/>
  <c r="GG43" i="30"/>
  <c r="GH22" i="30"/>
  <c r="GH32" i="30"/>
  <c r="GH43" i="30" s="1"/>
  <c r="HH45" i="30"/>
  <c r="HI24" i="30"/>
  <c r="HI34" i="30"/>
  <c r="HN23" i="56" l="1"/>
  <c r="HN33" i="56"/>
  <c r="GE31" i="56"/>
  <c r="GE35" i="56" s="1"/>
  <c r="GE21" i="56"/>
  <c r="GD25" i="56"/>
  <c r="IC32" i="56"/>
  <c r="IC22" i="56"/>
  <c r="GA71" i="27"/>
  <c r="GI22" i="30"/>
  <c r="GI32" i="30"/>
  <c r="GI43" i="30" s="1"/>
  <c r="HI45" i="30"/>
  <c r="HJ24" i="30"/>
  <c r="HJ34" i="30"/>
  <c r="HO23" i="56" l="1"/>
  <c r="HO33" i="56"/>
  <c r="GF21" i="56"/>
  <c r="GF31" i="56"/>
  <c r="GF35" i="56" s="1"/>
  <c r="GE25" i="56"/>
  <c r="ID22" i="56"/>
  <c r="ID32" i="56"/>
  <c r="GB71" i="27"/>
  <c r="GC82" i="19" s="1"/>
  <c r="GJ22" i="30"/>
  <c r="GJ32" i="30"/>
  <c r="GJ43" i="30" s="1"/>
  <c r="HJ45" i="30"/>
  <c r="HK24" i="30"/>
  <c r="HK34" i="30"/>
  <c r="HP23" i="56" l="1"/>
  <c r="HP33" i="56"/>
  <c r="IE32" i="56"/>
  <c r="IE22" i="56"/>
  <c r="GG21" i="56"/>
  <c r="GG31" i="56"/>
  <c r="GG35" i="56" s="1"/>
  <c r="GF25" i="56"/>
  <c r="GC71" i="27"/>
  <c r="GD82" i="19" s="1"/>
  <c r="GK22" i="30"/>
  <c r="GK32" i="30"/>
  <c r="HL24" i="30"/>
  <c r="HL34" i="30"/>
  <c r="HK45" i="30"/>
  <c r="HQ23" i="56" l="1"/>
  <c r="HQ33" i="56"/>
  <c r="GH21" i="56"/>
  <c r="GH31" i="56"/>
  <c r="GH35" i="56" s="1"/>
  <c r="GG25" i="56"/>
  <c r="IF22" i="56"/>
  <c r="IF32" i="56"/>
  <c r="GL22" i="30"/>
  <c r="GL32" i="30"/>
  <c r="GL43" i="30" s="1"/>
  <c r="GD71" i="27"/>
  <c r="GE82" i="19" s="1"/>
  <c r="GK43" i="30"/>
  <c r="HL45" i="30"/>
  <c r="HM24" i="30"/>
  <c r="HM34" i="30"/>
  <c r="HR23" i="56" l="1"/>
  <c r="HR33" i="56"/>
  <c r="IG32" i="56"/>
  <c r="IG22" i="56"/>
  <c r="GI31" i="56"/>
  <c r="GI35" i="56" s="1"/>
  <c r="GI21" i="56"/>
  <c r="GH25" i="56"/>
  <c r="GE71" i="27"/>
  <c r="GF82" i="19" s="1"/>
  <c r="GM22" i="30"/>
  <c r="GM32" i="30"/>
  <c r="HM45" i="30"/>
  <c r="HN24" i="30"/>
  <c r="HN34" i="30"/>
  <c r="HS33" i="56" l="1"/>
  <c r="HS23" i="56"/>
  <c r="GJ31" i="56"/>
  <c r="GJ35" i="56" s="1"/>
  <c r="GJ21" i="56"/>
  <c r="GI25" i="56"/>
  <c r="IH32" i="56"/>
  <c r="IH22" i="56"/>
  <c r="GN22" i="30"/>
  <c r="GN32" i="30"/>
  <c r="GN43" i="30" s="1"/>
  <c r="GF71" i="27"/>
  <c r="GG82" i="19" s="1"/>
  <c r="GM43" i="30"/>
  <c r="HN45" i="30"/>
  <c r="HO24" i="30"/>
  <c r="HO34" i="30"/>
  <c r="H5" i="55"/>
  <c r="Y5" i="55" s="1"/>
  <c r="HT23" i="56" l="1"/>
  <c r="HT33" i="56"/>
  <c r="GK31" i="56"/>
  <c r="GK35" i="56" s="1"/>
  <c r="GK21" i="56"/>
  <c r="GJ25" i="56"/>
  <c r="II32" i="56"/>
  <c r="II22" i="56"/>
  <c r="GG71" i="27"/>
  <c r="GH82" i="19" s="1"/>
  <c r="GO22" i="30"/>
  <c r="GO32" i="30"/>
  <c r="HO45" i="30"/>
  <c r="HP24" i="30"/>
  <c r="HP34" i="30"/>
  <c r="AF65" i="55"/>
  <c r="D44" i="55"/>
  <c r="HU33" i="56" l="1"/>
  <c r="HU23" i="56"/>
  <c r="GL31" i="56"/>
  <c r="GL35" i="56" s="1"/>
  <c r="GL21" i="56"/>
  <c r="GK25" i="56"/>
  <c r="IJ32" i="56"/>
  <c r="IJ22" i="56"/>
  <c r="GP22" i="30"/>
  <c r="GP32" i="30"/>
  <c r="GP43" i="30" s="1"/>
  <c r="GH71" i="27"/>
  <c r="GI82" i="19" s="1"/>
  <c r="GO43" i="30"/>
  <c r="HP45" i="30"/>
  <c r="HQ24" i="30"/>
  <c r="HQ34" i="30"/>
  <c r="D65" i="55"/>
  <c r="HV33" i="56" l="1"/>
  <c r="HV23" i="56"/>
  <c r="GM21" i="56"/>
  <c r="GM31" i="56"/>
  <c r="GM35" i="56" s="1"/>
  <c r="GL25" i="56"/>
  <c r="IK32" i="56"/>
  <c r="IK22" i="56"/>
  <c r="GQ22" i="30"/>
  <c r="GQ32" i="30"/>
  <c r="GI71" i="27"/>
  <c r="HQ45" i="30"/>
  <c r="HR24" i="30"/>
  <c r="HR34" i="30"/>
  <c r="HW33" i="56" l="1"/>
  <c r="HW23" i="56"/>
  <c r="GN31" i="56"/>
  <c r="GN35" i="56" s="1"/>
  <c r="GN21" i="56"/>
  <c r="GM25" i="56"/>
  <c r="GQ43" i="30"/>
  <c r="GJ71" i="27"/>
  <c r="GR22" i="30"/>
  <c r="GR32" i="30"/>
  <c r="GR43" i="30" s="1"/>
  <c r="HR45" i="30"/>
  <c r="HS24" i="30"/>
  <c r="HS34" i="30"/>
  <c r="P5" i="55"/>
  <c r="HX33" i="56" l="1"/>
  <c r="HX23" i="56"/>
  <c r="GO31" i="56"/>
  <c r="GO35" i="56" s="1"/>
  <c r="GO21" i="56"/>
  <c r="GN25" i="56"/>
  <c r="GK71" i="27"/>
  <c r="GS22" i="30"/>
  <c r="GS32" i="30"/>
  <c r="HS45" i="30"/>
  <c r="HT24" i="30"/>
  <c r="HT34" i="30"/>
  <c r="HY23" i="56" l="1"/>
  <c r="HY33" i="56"/>
  <c r="GP21" i="56"/>
  <c r="GP31" i="56"/>
  <c r="GP35" i="56" s="1"/>
  <c r="GO25" i="56"/>
  <c r="GT22" i="30"/>
  <c r="GT32" i="30"/>
  <c r="GT43" i="30" s="1"/>
  <c r="GL71" i="27"/>
  <c r="GS43" i="30"/>
  <c r="HT45" i="30"/>
  <c r="HU24" i="30"/>
  <c r="HU34" i="30"/>
  <c r="HZ23" i="56" l="1"/>
  <c r="HZ33" i="56"/>
  <c r="GQ21" i="56"/>
  <c r="GQ31" i="56"/>
  <c r="GQ35" i="56" s="1"/>
  <c r="GP25" i="56"/>
  <c r="GU22" i="30"/>
  <c r="GU32" i="30"/>
  <c r="GU43" i="30" s="1"/>
  <c r="GM71" i="27"/>
  <c r="HU45" i="30"/>
  <c r="HV24" i="30"/>
  <c r="HV34" i="30"/>
  <c r="IA33" i="56" l="1"/>
  <c r="IA23" i="56"/>
  <c r="GR31" i="56"/>
  <c r="GR35" i="56" s="1"/>
  <c r="GR21" i="56"/>
  <c r="GQ25" i="56"/>
  <c r="GV22" i="30"/>
  <c r="GV32" i="30"/>
  <c r="GV43" i="30" s="1"/>
  <c r="GN71" i="27"/>
  <c r="GO82" i="19" s="1"/>
  <c r="HV45" i="30"/>
  <c r="HW24" i="30"/>
  <c r="HW34" i="30"/>
  <c r="IB33" i="56" l="1"/>
  <c r="IB23" i="56"/>
  <c r="GS21" i="56"/>
  <c r="GS31" i="56"/>
  <c r="GS35" i="56" s="1"/>
  <c r="GR25" i="56"/>
  <c r="GW22" i="30"/>
  <c r="GW32" i="30"/>
  <c r="GO71" i="27"/>
  <c r="GP82" i="19" s="1"/>
  <c r="HW45" i="30"/>
  <c r="HX24" i="30"/>
  <c r="HX34" i="30"/>
  <c r="IC33" i="56" l="1"/>
  <c r="IC23" i="56"/>
  <c r="GT31" i="56"/>
  <c r="GT35" i="56" s="1"/>
  <c r="GT21" i="56"/>
  <c r="GS25" i="56"/>
  <c r="GP71" i="27"/>
  <c r="GQ82" i="19" s="1"/>
  <c r="GW43" i="30"/>
  <c r="GX22" i="30"/>
  <c r="GX32" i="30"/>
  <c r="GX43" i="30" s="1"/>
  <c r="HX45" i="30"/>
  <c r="HY24" i="30"/>
  <c r="HY34" i="30"/>
  <c r="ID33" i="56" l="1"/>
  <c r="ID23" i="56"/>
  <c r="GU21" i="56"/>
  <c r="GU31" i="56"/>
  <c r="GU35" i="56" s="1"/>
  <c r="GT25" i="56"/>
  <c r="GQ71" i="27"/>
  <c r="GR82" i="19" s="1"/>
  <c r="GY22" i="30"/>
  <c r="GY32" i="30"/>
  <c r="HY45" i="30"/>
  <c r="HZ24" i="30"/>
  <c r="HZ34" i="30"/>
  <c r="IE23" i="56" l="1"/>
  <c r="IE33" i="56"/>
  <c r="GV31" i="56"/>
  <c r="GV35" i="56" s="1"/>
  <c r="GV21" i="56"/>
  <c r="GU25" i="56"/>
  <c r="GY43" i="30"/>
  <c r="GZ22" i="30"/>
  <c r="GZ32" i="30"/>
  <c r="GZ43" i="30" s="1"/>
  <c r="GR71" i="27"/>
  <c r="GS82" i="19" s="1"/>
  <c r="HZ45" i="30"/>
  <c r="IA24" i="30"/>
  <c r="IA34" i="30"/>
  <c r="IF33" i="56" l="1"/>
  <c r="IF23" i="56"/>
  <c r="GW31" i="56"/>
  <c r="GW35" i="56" s="1"/>
  <c r="GW21" i="56"/>
  <c r="GV25" i="56"/>
  <c r="HA22" i="30"/>
  <c r="HA32" i="30"/>
  <c r="GS71" i="27"/>
  <c r="GT82" i="19" s="1"/>
  <c r="IA45" i="30"/>
  <c r="IB24" i="30"/>
  <c r="IB34" i="30"/>
  <c r="IG33" i="56" l="1"/>
  <c r="IG23" i="56"/>
  <c r="GX31" i="56"/>
  <c r="GX35" i="56" s="1"/>
  <c r="GX21" i="56"/>
  <c r="GW25" i="56"/>
  <c r="HB22" i="30"/>
  <c r="HB32" i="30"/>
  <c r="HB43" i="30" s="1"/>
  <c r="GT71" i="27"/>
  <c r="GU82" i="19" s="1"/>
  <c r="HA43" i="30"/>
  <c r="IB45" i="30"/>
  <c r="IC24" i="30"/>
  <c r="IC34" i="30"/>
  <c r="IH33" i="56" l="1"/>
  <c r="IH23" i="56"/>
  <c r="GY21" i="56"/>
  <c r="GY31" i="56"/>
  <c r="GY35" i="56" s="1"/>
  <c r="GX25" i="56"/>
  <c r="GU71" i="27"/>
  <c r="HC22" i="30"/>
  <c r="HC32" i="30"/>
  <c r="IC45" i="30"/>
  <c r="ID24" i="30"/>
  <c r="ID34" i="30"/>
  <c r="II33" i="56" l="1"/>
  <c r="II23" i="56"/>
  <c r="GZ31" i="56"/>
  <c r="GZ35" i="56" s="1"/>
  <c r="GZ21" i="56"/>
  <c r="GY25" i="56"/>
  <c r="HC43" i="30"/>
  <c r="GV71" i="27"/>
  <c r="HD22" i="30"/>
  <c r="HD32" i="30"/>
  <c r="HD43" i="30" s="1"/>
  <c r="ID45" i="30"/>
  <c r="IE24" i="30"/>
  <c r="IE34" i="30"/>
  <c r="Q5" i="55"/>
  <c r="IJ33" i="56" l="1"/>
  <c r="IJ23" i="56"/>
  <c r="HA31" i="56"/>
  <c r="HA35" i="56" s="1"/>
  <c r="HA21" i="56"/>
  <c r="GZ25" i="56"/>
  <c r="GW71" i="27"/>
  <c r="HE22" i="30"/>
  <c r="HE32" i="30"/>
  <c r="IE45" i="30"/>
  <c r="IF24" i="30"/>
  <c r="IF34" i="30"/>
  <c r="IK23" i="56" l="1"/>
  <c r="IK33" i="56"/>
  <c r="HB31" i="56"/>
  <c r="HB35" i="56" s="1"/>
  <c r="HB21" i="56"/>
  <c r="HA25" i="56"/>
  <c r="HE43" i="30"/>
  <c r="GX71" i="27"/>
  <c r="HF22" i="30"/>
  <c r="HF32" i="30"/>
  <c r="HF43" i="30" s="1"/>
  <c r="IF45" i="30"/>
  <c r="IG24" i="30"/>
  <c r="IG34" i="30"/>
  <c r="HC31" i="56" l="1"/>
  <c r="HC35" i="56" s="1"/>
  <c r="HC21" i="56"/>
  <c r="HB25" i="56"/>
  <c r="GY71" i="27"/>
  <c r="HG22" i="30"/>
  <c r="HG32" i="30"/>
  <c r="HG43" i="30" s="1"/>
  <c r="IG45" i="30"/>
  <c r="IH24" i="30"/>
  <c r="IH34" i="30"/>
  <c r="HD21" i="56" l="1"/>
  <c r="HD31" i="56"/>
  <c r="HD35" i="56" s="1"/>
  <c r="HC25" i="56"/>
  <c r="HH22" i="30"/>
  <c r="HH32" i="30"/>
  <c r="HH43" i="30" s="1"/>
  <c r="GZ71" i="27"/>
  <c r="HA82" i="19" s="1"/>
  <c r="IH45" i="30"/>
  <c r="II24" i="30"/>
  <c r="II34" i="30"/>
  <c r="HE31" i="56" l="1"/>
  <c r="HE35" i="56" s="1"/>
  <c r="HE21" i="56"/>
  <c r="HD25" i="56"/>
  <c r="HI22" i="30"/>
  <c r="HI32" i="30"/>
  <c r="HA71" i="27"/>
  <c r="HB82" i="19" s="1"/>
  <c r="II45" i="30"/>
  <c r="IJ24" i="30"/>
  <c r="IJ34" i="30"/>
  <c r="HF31" i="56" l="1"/>
  <c r="HF35" i="56" s="1"/>
  <c r="HF21" i="56"/>
  <c r="HE25" i="56"/>
  <c r="HB71" i="27"/>
  <c r="HC82" i="19" s="1"/>
  <c r="HI43" i="30"/>
  <c r="HJ22" i="30"/>
  <c r="HJ32" i="30"/>
  <c r="HJ43" i="30" s="1"/>
  <c r="IJ45" i="30"/>
  <c r="IK24" i="30"/>
  <c r="IK34" i="30"/>
  <c r="HG31" i="56" l="1"/>
  <c r="HG35" i="56" s="1"/>
  <c r="HG21" i="56"/>
  <c r="HF25" i="56"/>
  <c r="HK22" i="30"/>
  <c r="HK32" i="30"/>
  <c r="HC71" i="27"/>
  <c r="HD82" i="19" s="1"/>
  <c r="IK45" i="30"/>
  <c r="H32" i="19"/>
  <c r="O34" i="30"/>
  <c r="P34" i="30"/>
  <c r="I32" i="19"/>
  <c r="Q34" i="30"/>
  <c r="J32" i="19"/>
  <c r="R34" i="30"/>
  <c r="K32" i="19"/>
  <c r="L32" i="19"/>
  <c r="K137" i="46" s="1"/>
  <c r="S34" i="30"/>
  <c r="T34" i="30"/>
  <c r="M32" i="19"/>
  <c r="L137" i="46" s="1"/>
  <c r="U34" i="30"/>
  <c r="N32" i="19"/>
  <c r="M137" i="46" s="1"/>
  <c r="O32" i="19"/>
  <c r="N137" i="46" s="1"/>
  <c r="V34" i="30"/>
  <c r="P32" i="19"/>
  <c r="O137" i="46" s="1"/>
  <c r="W34" i="30"/>
  <c r="Q32" i="19"/>
  <c r="P137" i="46" s="1"/>
  <c r="X34" i="30"/>
  <c r="Y34" i="30"/>
  <c r="R32" i="19"/>
  <c r="Q137" i="46" s="1"/>
  <c r="Z34" i="30"/>
  <c r="S32" i="19"/>
  <c r="R137" i="46" s="1"/>
  <c r="AA34" i="30"/>
  <c r="T32" i="19"/>
  <c r="S137" i="46" s="1"/>
  <c r="U32" i="19"/>
  <c r="T137" i="46" s="1"/>
  <c r="AB34" i="30"/>
  <c r="AC34" i="30"/>
  <c r="AD34" i="30"/>
  <c r="AE34" i="30"/>
  <c r="HH21" i="56" l="1"/>
  <c r="HH31" i="56"/>
  <c r="HH35" i="56" s="1"/>
  <c r="HG25" i="56"/>
  <c r="HD71" i="27"/>
  <c r="HE82" i="19" s="1"/>
  <c r="HK43" i="30"/>
  <c r="HL22" i="30"/>
  <c r="HL32" i="30"/>
  <c r="I137" i="46"/>
  <c r="G137" i="46"/>
  <c r="J137" i="46"/>
  <c r="H137" i="46"/>
  <c r="HI21" i="56" l="1"/>
  <c r="HI31" i="56"/>
  <c r="HI35" i="56" s="1"/>
  <c r="HH25" i="56"/>
  <c r="HM22" i="30"/>
  <c r="HM32" i="30"/>
  <c r="HE71" i="27"/>
  <c r="HF82" i="19" s="1"/>
  <c r="HL43" i="30"/>
  <c r="HJ31" i="56" l="1"/>
  <c r="HJ35" i="56" s="1"/>
  <c r="HJ21" i="56"/>
  <c r="HI25" i="56"/>
  <c r="HM43" i="30"/>
  <c r="HF71" i="27"/>
  <c r="HN22" i="30"/>
  <c r="HN32" i="30"/>
  <c r="HK21" i="56" l="1"/>
  <c r="HK31" i="56"/>
  <c r="HK35" i="56" s="1"/>
  <c r="HJ25" i="56"/>
  <c r="HO22" i="30"/>
  <c r="HO32" i="30"/>
  <c r="HG71" i="27"/>
  <c r="HN43" i="30"/>
  <c r="HL21" i="56" l="1"/>
  <c r="HL31" i="56"/>
  <c r="HL35" i="56" s="1"/>
  <c r="HK25" i="56"/>
  <c r="HH71" i="27"/>
  <c r="HO43" i="30"/>
  <c r="HP22" i="30"/>
  <c r="HP32" i="30"/>
  <c r="R5" i="55"/>
  <c r="AA5" i="55" s="1"/>
  <c r="HM31" i="56" l="1"/>
  <c r="HM35" i="56" s="1"/>
  <c r="HM21" i="56"/>
  <c r="HL25" i="56"/>
  <c r="HP43" i="30"/>
  <c r="HQ22" i="30"/>
  <c r="HQ32" i="30"/>
  <c r="HI71" i="27"/>
  <c r="AH65" i="55"/>
  <c r="D79" i="55" s="1"/>
  <c r="D50" i="55"/>
  <c r="HN21" i="56" l="1"/>
  <c r="HN31" i="56"/>
  <c r="HN35" i="56" s="1"/>
  <c r="HM25" i="56"/>
  <c r="HJ71" i="27"/>
  <c r="HQ43" i="30"/>
  <c r="HR22" i="30"/>
  <c r="HR32" i="30"/>
  <c r="S5" i="55"/>
  <c r="HO21" i="56" l="1"/>
  <c r="HO31" i="56"/>
  <c r="HO35" i="56" s="1"/>
  <c r="HN25" i="56"/>
  <c r="HR43" i="30"/>
  <c r="HK71" i="27"/>
  <c r="HS22" i="30"/>
  <c r="HS32" i="30"/>
  <c r="HS43" i="30" s="1"/>
  <c r="T5" i="55"/>
  <c r="AB5" i="55" s="1"/>
  <c r="HP31" i="56" l="1"/>
  <c r="HP35" i="56" s="1"/>
  <c r="HP21" i="56"/>
  <c r="HO25" i="56"/>
  <c r="HL71" i="27"/>
  <c r="HM82" i="19" s="1"/>
  <c r="HT22" i="30"/>
  <c r="HT32" i="30"/>
  <c r="AI65" i="55"/>
  <c r="D53" i="55"/>
  <c r="HQ21" i="56" l="1"/>
  <c r="HQ31" i="56"/>
  <c r="HQ35" i="56" s="1"/>
  <c r="HP25" i="56"/>
  <c r="HM71" i="27"/>
  <c r="HN82" i="19" s="1"/>
  <c r="HT43" i="30"/>
  <c r="V32" i="19"/>
  <c r="U137" i="46" s="1"/>
  <c r="HU22" i="30"/>
  <c r="HU32" i="30"/>
  <c r="D86" i="55"/>
  <c r="AJ65" i="55"/>
  <c r="HR31" i="56" l="1"/>
  <c r="HR35" i="56" s="1"/>
  <c r="HR21" i="56"/>
  <c r="HQ25" i="56"/>
  <c r="HN71" i="27"/>
  <c r="HO82" i="19" s="1"/>
  <c r="HU43" i="30"/>
  <c r="HV22" i="30"/>
  <c r="HV32" i="30"/>
  <c r="HV43" i="30" s="1"/>
  <c r="D6" i="55"/>
  <c r="E6" i="55"/>
  <c r="F6" i="55"/>
  <c r="G6" i="55"/>
  <c r="H6" i="55"/>
  <c r="I6" i="55"/>
  <c r="J6" i="55"/>
  <c r="K6" i="55"/>
  <c r="L6" i="55"/>
  <c r="M6" i="55"/>
  <c r="N6" i="55"/>
  <c r="O6" i="55"/>
  <c r="P6" i="55"/>
  <c r="Q6" i="55"/>
  <c r="R6" i="55"/>
  <c r="S6" i="55"/>
  <c r="T6" i="55"/>
  <c r="HS31" i="56" l="1"/>
  <c r="HS35" i="56" s="1"/>
  <c r="HS21" i="56"/>
  <c r="HR25" i="56"/>
  <c r="HO71" i="27"/>
  <c r="HP82" i="19" s="1"/>
  <c r="HW22" i="30"/>
  <c r="HW32" i="30"/>
  <c r="AB6" i="55"/>
  <c r="AI66" i="55" s="1"/>
  <c r="Y6" i="55"/>
  <c r="AA6" i="55"/>
  <c r="AH66" i="55" s="1"/>
  <c r="Z6" i="55"/>
  <c r="AG66" i="55" s="1"/>
  <c r="D8" i="55"/>
  <c r="HT31" i="56" l="1"/>
  <c r="HT35" i="56" s="1"/>
  <c r="HT21" i="56"/>
  <c r="HS25" i="56"/>
  <c r="HW43" i="30"/>
  <c r="HX22" i="30"/>
  <c r="HX32" i="30"/>
  <c r="HX43" i="30" s="1"/>
  <c r="HP71" i="27"/>
  <c r="HQ82" i="19" s="1"/>
  <c r="P178" i="29"/>
  <c r="O172" i="46" s="1"/>
  <c r="N180" i="46"/>
  <c r="M178" i="29"/>
  <c r="L172" i="46" s="1"/>
  <c r="AF66" i="55"/>
  <c r="AJ66" i="55" s="1"/>
  <c r="E8" i="55"/>
  <c r="P142" i="29"/>
  <c r="L142" i="29"/>
  <c r="I142" i="29"/>
  <c r="H142" i="29"/>
  <c r="L178" i="29"/>
  <c r="K172" i="46" s="1"/>
  <c r="R142" i="29" l="1"/>
  <c r="HU21" i="56"/>
  <c r="HU31" i="56"/>
  <c r="HU35" i="56" s="1"/>
  <c r="HT25" i="56"/>
  <c r="HQ71" i="27"/>
  <c r="HR82" i="19" s="1"/>
  <c r="HY22" i="30"/>
  <c r="HY32" i="30"/>
  <c r="V142" i="29"/>
  <c r="V144" i="29" s="1"/>
  <c r="V239" i="31" s="1"/>
  <c r="V247" i="31" s="1"/>
  <c r="I180" i="46"/>
  <c r="K178" i="29"/>
  <c r="J172" i="46" s="1"/>
  <c r="J142" i="29"/>
  <c r="J144" i="29" s="1"/>
  <c r="I201" i="46" s="1"/>
  <c r="I217" i="46" s="1"/>
  <c r="J178" i="29"/>
  <c r="I172" i="46" s="1"/>
  <c r="S188" i="46"/>
  <c r="S192" i="46" s="1"/>
  <c r="K135" i="29"/>
  <c r="K137" i="29" s="1"/>
  <c r="K142" i="29"/>
  <c r="K144" i="29" s="1"/>
  <c r="K239" i="31" s="1"/>
  <c r="K247" i="31" s="1"/>
  <c r="N135" i="29"/>
  <c r="N137" i="29" s="1"/>
  <c r="O180" i="46"/>
  <c r="S142" i="29"/>
  <c r="S144" i="29" s="1"/>
  <c r="R201" i="46" s="1"/>
  <c r="R217" i="46" s="1"/>
  <c r="U142" i="29"/>
  <c r="U144" i="29" s="1"/>
  <c r="T201" i="46" s="1"/>
  <c r="T217" i="46" s="1"/>
  <c r="N142" i="29"/>
  <c r="N144" i="29" s="1"/>
  <c r="N239" i="31" s="1"/>
  <c r="N247" i="31" s="1"/>
  <c r="Q142" i="29"/>
  <c r="Q144" i="29" s="1"/>
  <c r="Q239" i="31" s="1"/>
  <c r="Q247" i="31" s="1"/>
  <c r="O178" i="29"/>
  <c r="N172" i="46" s="1"/>
  <c r="O135" i="29"/>
  <c r="O137" i="29" s="1"/>
  <c r="O142" i="29"/>
  <c r="O144" i="29" s="1"/>
  <c r="N201" i="46" s="1"/>
  <c r="N217" i="46" s="1"/>
  <c r="M135" i="29"/>
  <c r="M142" i="29"/>
  <c r="M144" i="29" s="1"/>
  <c r="L201" i="46" s="1"/>
  <c r="L217" i="46" s="1"/>
  <c r="N178" i="29"/>
  <c r="M172" i="46" s="1"/>
  <c r="P144" i="29"/>
  <c r="O201" i="46" s="1"/>
  <c r="O217" i="46" s="1"/>
  <c r="R144" i="29"/>
  <c r="R239" i="31" s="1"/>
  <c r="R247" i="31" s="1"/>
  <c r="L144" i="29"/>
  <c r="K201" i="46" s="1"/>
  <c r="K217" i="46" s="1"/>
  <c r="H144" i="29"/>
  <c r="G201" i="46" s="1"/>
  <c r="G217" i="46" s="1"/>
  <c r="I144" i="29"/>
  <c r="H201" i="46" s="1"/>
  <c r="H217" i="46" s="1"/>
  <c r="O188" i="46"/>
  <c r="O192" i="46" s="1"/>
  <c r="L172" i="29"/>
  <c r="K180" i="46"/>
  <c r="L135" i="29"/>
  <c r="G188" i="46"/>
  <c r="H188" i="46"/>
  <c r="H192" i="46" s="1"/>
  <c r="Q188" i="46"/>
  <c r="K188" i="46"/>
  <c r="O172" i="29" l="1"/>
  <c r="U188" i="46"/>
  <c r="U192" i="46" s="1"/>
  <c r="P172" i="29"/>
  <c r="O166" i="46" s="1"/>
  <c r="HV21" i="56"/>
  <c r="HV31" i="56"/>
  <c r="HV35" i="56" s="1"/>
  <c r="HU25" i="56"/>
  <c r="HY43" i="30"/>
  <c r="HR71" i="27"/>
  <c r="HZ22" i="30"/>
  <c r="HZ32" i="30"/>
  <c r="HZ43" i="30" s="1"/>
  <c r="I188" i="46"/>
  <c r="I192" i="46" s="1"/>
  <c r="J180" i="46"/>
  <c r="P135" i="29"/>
  <c r="P137" i="29" s="1"/>
  <c r="T188" i="46"/>
  <c r="T192" i="46" s="1"/>
  <c r="J172" i="29"/>
  <c r="I166" i="46" s="1"/>
  <c r="J135" i="29"/>
  <c r="J137" i="29" s="1"/>
  <c r="P188" i="46"/>
  <c r="P192" i="46" s="1"/>
  <c r="T142" i="29"/>
  <c r="T144" i="29" s="1"/>
  <c r="T239" i="31" s="1"/>
  <c r="T247" i="31" s="1"/>
  <c r="L180" i="46"/>
  <c r="K172" i="29"/>
  <c r="J166" i="46" s="1"/>
  <c r="M180" i="46"/>
  <c r="J188" i="46"/>
  <c r="J192" i="46" s="1"/>
  <c r="M188" i="46"/>
  <c r="M192" i="46" s="1"/>
  <c r="L188" i="46"/>
  <c r="L192" i="46" s="1"/>
  <c r="N172" i="29"/>
  <c r="M166" i="46" s="1"/>
  <c r="R188" i="46"/>
  <c r="R192" i="46" s="1"/>
  <c r="M172" i="29"/>
  <c r="L166" i="46" s="1"/>
  <c r="N188" i="46"/>
  <c r="N192" i="46" s="1"/>
  <c r="F8" i="55"/>
  <c r="P239" i="31"/>
  <c r="P247" i="31" s="1"/>
  <c r="I239" i="31"/>
  <c r="I247" i="31" s="1"/>
  <c r="U239" i="31"/>
  <c r="U247" i="31" s="1"/>
  <c r="M201" i="46"/>
  <c r="M217" i="46" s="1"/>
  <c r="L239" i="31"/>
  <c r="L247" i="31" s="1"/>
  <c r="U201" i="46"/>
  <c r="U217" i="46" s="1"/>
  <c r="J239" i="31"/>
  <c r="J247" i="31" s="1"/>
  <c r="S239" i="31"/>
  <c r="S247" i="31" s="1"/>
  <c r="O239" i="31"/>
  <c r="O247" i="31" s="1"/>
  <c r="M239" i="31"/>
  <c r="M247" i="31" s="1"/>
  <c r="Q201" i="46"/>
  <c r="Q217" i="46" s="1"/>
  <c r="H239" i="31"/>
  <c r="H247" i="31" s="1"/>
  <c r="P201" i="46"/>
  <c r="P217" i="46" s="1"/>
  <c r="J201" i="46"/>
  <c r="J217" i="46" s="1"/>
  <c r="M137" i="29"/>
  <c r="L137" i="29"/>
  <c r="G142" i="29"/>
  <c r="K166" i="46"/>
  <c r="N166" i="46"/>
  <c r="G192" i="46"/>
  <c r="Q192" i="46"/>
  <c r="F188" i="46"/>
  <c r="K192" i="46"/>
  <c r="HW31" i="56" l="1"/>
  <c r="HW35" i="56" s="1"/>
  <c r="HW21" i="56"/>
  <c r="HV25" i="56"/>
  <c r="IA22" i="30"/>
  <c r="IA32" i="30"/>
  <c r="HS71" i="27"/>
  <c r="G8" i="55"/>
  <c r="S201" i="46"/>
  <c r="S217" i="46" s="1"/>
  <c r="G144" i="29"/>
  <c r="F192" i="46"/>
  <c r="HX21" i="56" l="1"/>
  <c r="HX31" i="56"/>
  <c r="HX35" i="56" s="1"/>
  <c r="HW25" i="56"/>
  <c r="HT71" i="27"/>
  <c r="IA43" i="30"/>
  <c r="IB22" i="30"/>
  <c r="IB32" i="30"/>
  <c r="IB43" i="30" s="1"/>
  <c r="H8" i="55"/>
  <c r="Y8" i="55" s="1"/>
  <c r="G239" i="31"/>
  <c r="HY31" i="56" l="1"/>
  <c r="HY35" i="56" s="1"/>
  <c r="HY21" i="56"/>
  <c r="HX25" i="56"/>
  <c r="IC22" i="30"/>
  <c r="IC32" i="30"/>
  <c r="P33" i="30"/>
  <c r="HU71" i="27"/>
  <c r="I8" i="55"/>
  <c r="AF69" i="55"/>
  <c r="Y18" i="55"/>
  <c r="F201" i="46"/>
  <c r="F217" i="46" s="1"/>
  <c r="G247" i="31"/>
  <c r="HZ21" i="56" l="1"/>
  <c r="HZ31" i="56"/>
  <c r="HZ35" i="56" s="1"/>
  <c r="HY25" i="56"/>
  <c r="IC43" i="30"/>
  <c r="HV71" i="27"/>
  <c r="ID22" i="30"/>
  <c r="ID32" i="30"/>
  <c r="ID43" i="30" s="1"/>
  <c r="J8" i="55"/>
  <c r="IA21" i="56" l="1"/>
  <c r="IA31" i="56"/>
  <c r="IA35" i="56" s="1"/>
  <c r="HZ25" i="56"/>
  <c r="IE22" i="30"/>
  <c r="IE32" i="30"/>
  <c r="IE43" i="30" s="1"/>
  <c r="HW71" i="27"/>
  <c r="K8" i="55"/>
  <c r="IB31" i="56" l="1"/>
  <c r="IB35" i="56" s="1"/>
  <c r="IB21" i="56"/>
  <c r="IA25" i="56"/>
  <c r="HX71" i="27"/>
  <c r="HY82" i="19" s="1"/>
  <c r="IF22" i="30"/>
  <c r="IF32" i="30"/>
  <c r="IF43" i="30" s="1"/>
  <c r="L8" i="55"/>
  <c r="IC31" i="56" l="1"/>
  <c r="IC35" i="56" s="1"/>
  <c r="IC21" i="56"/>
  <c r="IB25" i="56"/>
  <c r="HY71" i="27"/>
  <c r="HZ82" i="19" s="1"/>
  <c r="IG22" i="30"/>
  <c r="IG32" i="30"/>
  <c r="M8" i="55"/>
  <c r="Z8" i="55" s="1"/>
  <c r="ID31" i="56" l="1"/>
  <c r="ID35" i="56" s="1"/>
  <c r="ID21" i="56"/>
  <c r="IC25" i="56"/>
  <c r="IH22" i="30"/>
  <c r="IH32" i="30"/>
  <c r="IH43" i="30" s="1"/>
  <c r="HZ71" i="27"/>
  <c r="IA82" i="19" s="1"/>
  <c r="IG43" i="30"/>
  <c r="N8" i="55"/>
  <c r="AG69" i="55"/>
  <c r="Z18" i="55"/>
  <c r="D7" i="55"/>
  <c r="E7" i="55"/>
  <c r="F7" i="55"/>
  <c r="G7" i="55"/>
  <c r="H7" i="55"/>
  <c r="I7" i="55"/>
  <c r="J7" i="55"/>
  <c r="K7" i="55"/>
  <c r="L7" i="55"/>
  <c r="M7" i="55"/>
  <c r="N7" i="55"/>
  <c r="O7" i="55"/>
  <c r="P7" i="55"/>
  <c r="Q7" i="55"/>
  <c r="R7" i="55"/>
  <c r="S7" i="55"/>
  <c r="T7" i="55"/>
  <c r="IE21" i="56" l="1"/>
  <c r="IE31" i="56"/>
  <c r="IE35" i="56" s="1"/>
  <c r="ID25" i="56"/>
  <c r="IA71" i="27"/>
  <c r="II22" i="30"/>
  <c r="II32" i="30"/>
  <c r="Z7" i="55"/>
  <c r="Y7" i="55"/>
  <c r="O8" i="55"/>
  <c r="AA7" i="55"/>
  <c r="U7" i="55"/>
  <c r="AB7" i="55" s="1"/>
  <c r="IF31" i="56" l="1"/>
  <c r="IF35" i="56" s="1"/>
  <c r="IF21" i="56"/>
  <c r="IE25" i="56"/>
  <c r="II43" i="30"/>
  <c r="IJ22" i="30"/>
  <c r="IJ32" i="30"/>
  <c r="IJ43" i="30" s="1"/>
  <c r="IB71" i="27"/>
  <c r="AI68" i="55"/>
  <c r="D52" i="55"/>
  <c r="AH68" i="55"/>
  <c r="D49" i="55"/>
  <c r="AF68" i="55"/>
  <c r="D43" i="55"/>
  <c r="P8" i="55"/>
  <c r="AG68" i="55"/>
  <c r="D46" i="55"/>
  <c r="IX71" i="27" l="1"/>
  <c r="IG21" i="56"/>
  <c r="IG31" i="56"/>
  <c r="IG35" i="56" s="1"/>
  <c r="IF25" i="56"/>
  <c r="Z71" i="27"/>
  <c r="IG71" i="27"/>
  <c r="IH71" i="27"/>
  <c r="II71" i="27"/>
  <c r="IJ71" i="27"/>
  <c r="IK71" i="27"/>
  <c r="IL71" i="27"/>
  <c r="IM71" i="27"/>
  <c r="IN71" i="27"/>
  <c r="IO71" i="27"/>
  <c r="IP71" i="27"/>
  <c r="IQ71" i="27"/>
  <c r="IR71" i="27"/>
  <c r="IS71" i="27"/>
  <c r="IT71" i="27"/>
  <c r="IU71" i="27"/>
  <c r="IV71" i="27"/>
  <c r="IW71" i="27"/>
  <c r="IK22" i="30"/>
  <c r="IK32" i="30"/>
  <c r="AJ68" i="55"/>
  <c r="Q8" i="55"/>
  <c r="C45" i="55"/>
  <c r="K43" i="55"/>
  <c r="IH21" i="56" l="1"/>
  <c r="IH31" i="56"/>
  <c r="IH35" i="56" s="1"/>
  <c r="IG25" i="56"/>
  <c r="IK43" i="30"/>
  <c r="G32" i="19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W32" i="19"/>
  <c r="V137" i="46" s="1"/>
  <c r="AE32" i="30"/>
  <c r="X32" i="19"/>
  <c r="W137" i="46" s="1"/>
  <c r="R8" i="55"/>
  <c r="AA8" i="55" s="1"/>
  <c r="I44" i="55"/>
  <c r="J43" i="55"/>
  <c r="L43" i="55" s="1"/>
  <c r="K44" i="55"/>
  <c r="I45" i="55" s="1"/>
  <c r="C48" i="55"/>
  <c r="F45" i="55"/>
  <c r="L45" i="55" s="1"/>
  <c r="G25" i="52"/>
  <c r="G19" i="52"/>
  <c r="G136" i="29"/>
  <c r="G163" i="29"/>
  <c r="F136" i="60" s="1"/>
  <c r="F309" i="60" s="1"/>
  <c r="G164" i="29"/>
  <c r="G180" i="29" s="1"/>
  <c r="G179" i="29" l="1"/>
  <c r="II31" i="56"/>
  <c r="II35" i="56" s="1"/>
  <c r="II21" i="56"/>
  <c r="IH25" i="56"/>
  <c r="F137" i="46"/>
  <c r="F135" i="46" s="1"/>
  <c r="G33" i="19"/>
  <c r="F119" i="60" s="1"/>
  <c r="K45" i="55"/>
  <c r="I46" i="55" s="1"/>
  <c r="G45" i="55"/>
  <c r="H45" i="55"/>
  <c r="J44" i="55"/>
  <c r="L44" i="55" s="1"/>
  <c r="C51" i="55"/>
  <c r="F48" i="55"/>
  <c r="L48" i="55" s="1"/>
  <c r="S8" i="55"/>
  <c r="AH69" i="55"/>
  <c r="AA18" i="55"/>
  <c r="G43" i="55"/>
  <c r="H43" i="55"/>
  <c r="T8" i="55"/>
  <c r="AB8" i="55" s="1"/>
  <c r="AI69" i="55" s="1"/>
  <c r="G21" i="52"/>
  <c r="F181" i="46"/>
  <c r="G138" i="29"/>
  <c r="G143" i="29"/>
  <c r="F167" i="46"/>
  <c r="F189" i="46"/>
  <c r="G45" i="29"/>
  <c r="G52" i="29" s="1"/>
  <c r="IJ21" i="56" l="1"/>
  <c r="IJ31" i="56"/>
  <c r="IJ35" i="56" s="1"/>
  <c r="II25" i="56"/>
  <c r="G118" i="19"/>
  <c r="K46" i="55"/>
  <c r="I47" i="55" s="1"/>
  <c r="J45" i="55"/>
  <c r="AJ69" i="55"/>
  <c r="U8" i="55"/>
  <c r="E43" i="55"/>
  <c r="E45" i="55"/>
  <c r="P16" i="55"/>
  <c r="F51" i="55"/>
  <c r="L51" i="55" s="1"/>
  <c r="C54" i="55"/>
  <c r="H16" i="55"/>
  <c r="G44" i="55"/>
  <c r="H44" i="55"/>
  <c r="J46" i="55"/>
  <c r="L46" i="55" s="1"/>
  <c r="K47" i="55"/>
  <c r="AB18" i="55"/>
  <c r="D16" i="55"/>
  <c r="G48" i="55"/>
  <c r="H48" i="55"/>
  <c r="G26" i="52"/>
  <c r="G27" i="52" s="1"/>
  <c r="F173" i="46"/>
  <c r="G145" i="29"/>
  <c r="F169" i="46"/>
  <c r="G47" i="29"/>
  <c r="F174" i="46"/>
  <c r="F193" i="46"/>
  <c r="F190" i="46"/>
  <c r="G34" i="29"/>
  <c r="G46" i="29"/>
  <c r="IK31" i="56" l="1"/>
  <c r="IK35" i="56" s="1"/>
  <c r="IK21" i="56"/>
  <c r="IK25" i="56" s="1"/>
  <c r="IJ25" i="56"/>
  <c r="E48" i="55"/>
  <c r="E44" i="55"/>
  <c r="J16" i="55"/>
  <c r="T16" i="55"/>
  <c r="R16" i="55"/>
  <c r="G16" i="55"/>
  <c r="G51" i="55"/>
  <c r="H51" i="55"/>
  <c r="M16" i="55"/>
  <c r="I16" i="55"/>
  <c r="Q16" i="55"/>
  <c r="G46" i="55"/>
  <c r="H46" i="55"/>
  <c r="I48" i="55"/>
  <c r="K48" i="55"/>
  <c r="S16" i="55"/>
  <c r="F16" i="55"/>
  <c r="E16" i="55"/>
  <c r="N16" i="55"/>
  <c r="J47" i="55"/>
  <c r="L47" i="55" s="1"/>
  <c r="K16" i="55"/>
  <c r="L16" i="55"/>
  <c r="U16" i="55"/>
  <c r="O16" i="55"/>
  <c r="F54" i="55"/>
  <c r="L54" i="55" s="1"/>
  <c r="G7" i="51"/>
  <c r="G8" i="51"/>
  <c r="G253" i="31"/>
  <c r="AB16" i="55" l="1"/>
  <c r="AI78" i="55" s="1"/>
  <c r="Y16" i="55"/>
  <c r="AF78" i="55" s="1"/>
  <c r="D67" i="55" s="1"/>
  <c r="AA16" i="55"/>
  <c r="AH78" i="55" s="1"/>
  <c r="D81" i="55" s="1"/>
  <c r="J48" i="55"/>
  <c r="I49" i="55"/>
  <c r="K49" i="55"/>
  <c r="H54" i="55"/>
  <c r="G54" i="55"/>
  <c r="G47" i="55"/>
  <c r="H47" i="55"/>
  <c r="Z16" i="55"/>
  <c r="AG78" i="55" s="1"/>
  <c r="D74" i="55" s="1"/>
  <c r="E46" i="55"/>
  <c r="E51" i="55"/>
  <c r="G9" i="51"/>
  <c r="G11" i="51" s="1"/>
  <c r="F202" i="46"/>
  <c r="F218" i="46" s="1"/>
  <c r="G261" i="31"/>
  <c r="D88" i="55" l="1"/>
  <c r="AJ78" i="55"/>
  <c r="E54" i="55"/>
  <c r="E47" i="55"/>
  <c r="J49" i="55"/>
  <c r="L49" i="55" s="1"/>
  <c r="I50" i="55"/>
  <c r="K50" i="55"/>
  <c r="J50" i="55" s="1"/>
  <c r="G31" i="51"/>
  <c r="G14" i="51"/>
  <c r="G12" i="51"/>
  <c r="L50" i="55" l="1"/>
  <c r="H50" i="55" s="1"/>
  <c r="H49" i="55"/>
  <c r="G49" i="55"/>
  <c r="I51" i="55"/>
  <c r="K51" i="55"/>
  <c r="G27" i="51"/>
  <c r="G13" i="51"/>
  <c r="G15" i="51" s="1"/>
  <c r="G19" i="51" s="1"/>
  <c r="G50" i="55" l="1"/>
  <c r="E49" i="55"/>
  <c r="J51" i="55"/>
  <c r="I52" i="55"/>
  <c r="K52" i="55"/>
  <c r="G16" i="51"/>
  <c r="G17" i="51" s="1"/>
  <c r="G18" i="51" s="1"/>
  <c r="G28" i="51"/>
  <c r="E50" i="55" l="1"/>
  <c r="J52" i="55"/>
  <c r="L52" i="55" s="1"/>
  <c r="K53" i="55"/>
  <c r="I53" i="55" s="1"/>
  <c r="G29" i="51"/>
  <c r="G30" i="51" s="1"/>
  <c r="G32" i="51" s="1"/>
  <c r="K54" i="55" l="1"/>
  <c r="J54" i="55" s="1"/>
  <c r="J53" i="55"/>
  <c r="L53" i="55" s="1"/>
  <c r="H52" i="55"/>
  <c r="G52" i="55"/>
  <c r="G38" i="52"/>
  <c r="G39" i="52" s="1"/>
  <c r="H10" i="51"/>
  <c r="G33" i="51"/>
  <c r="G34" i="51" s="1"/>
  <c r="G35" i="51" s="1"/>
  <c r="F157" i="46"/>
  <c r="I54" i="55" l="1"/>
  <c r="G44" i="52"/>
  <c r="H53" i="55"/>
  <c r="G53" i="55"/>
  <c r="E52" i="55"/>
  <c r="F155" i="46"/>
  <c r="D14" i="55" s="1"/>
  <c r="G40" i="52"/>
  <c r="G41" i="52" s="1"/>
  <c r="G296" i="31"/>
  <c r="F207" i="46"/>
  <c r="F223" i="46" s="1"/>
  <c r="F262" i="46"/>
  <c r="E53" i="55" l="1"/>
  <c r="F205" i="46"/>
  <c r="F221" i="46" s="1"/>
  <c r="G267" i="31"/>
  <c r="F260" i="46"/>
  <c r="G45" i="52"/>
  <c r="G282" i="31" l="1"/>
  <c r="F206" i="46"/>
  <c r="F222" i="46" s="1"/>
  <c r="F156" i="46"/>
  <c r="D15" i="55" s="1"/>
  <c r="F158" i="46" l="1"/>
  <c r="F261" i="46"/>
  <c r="F263" i="46" s="1"/>
  <c r="F275" i="31" l="1"/>
  <c r="F318" i="31" l="1"/>
  <c r="G275" i="31"/>
  <c r="G318" i="31" s="1"/>
  <c r="F290" i="31" l="1"/>
  <c r="G290" i="31"/>
  <c r="G319" i="31" s="1"/>
  <c r="F304" i="31"/>
  <c r="F320" i="31" l="1"/>
  <c r="F319" i="31"/>
  <c r="F321" i="31" l="1"/>
  <c r="G304" i="31" l="1"/>
  <c r="G320" i="31" l="1"/>
  <c r="E60" i="31" l="1"/>
  <c r="U59" i="31"/>
  <c r="I59" i="31"/>
  <c r="I46" i="31" s="1"/>
  <c r="Q59" i="31"/>
  <c r="P59" i="31"/>
  <c r="P46" i="31" s="1"/>
  <c r="J59" i="31"/>
  <c r="T59" i="31"/>
  <c r="F60" i="31"/>
  <c r="S59" i="31"/>
  <c r="O59" i="31"/>
  <c r="H60" i="31"/>
  <c r="V59" i="31"/>
  <c r="M59" i="31"/>
  <c r="R59" i="31"/>
  <c r="N59" i="31"/>
  <c r="L59" i="31"/>
  <c r="G60" i="31"/>
  <c r="K59" i="31"/>
  <c r="I60" i="31" l="1"/>
  <c r="P60" i="31"/>
  <c r="N46" i="31"/>
  <c r="K46" i="31"/>
  <c r="I86" i="31"/>
  <c r="I68" i="31"/>
  <c r="I48" i="31"/>
  <c r="O46" i="31"/>
  <c r="J46" i="31"/>
  <c r="M46" i="31"/>
  <c r="L46" i="31"/>
  <c r="V46" i="31"/>
  <c r="S46" i="31"/>
  <c r="P68" i="31"/>
  <c r="P86" i="31"/>
  <c r="P48" i="31"/>
  <c r="U46" i="31"/>
  <c r="R46" i="31"/>
  <c r="T46" i="31"/>
  <c r="Q46" i="31"/>
  <c r="Q60" i="31" l="1"/>
  <c r="R60" i="31"/>
  <c r="K86" i="31"/>
  <c r="K68" i="31"/>
  <c r="K48" i="31"/>
  <c r="L86" i="31"/>
  <c r="L68" i="31"/>
  <c r="L48" i="31"/>
  <c r="J86" i="31"/>
  <c r="J68" i="31"/>
  <c r="J48" i="31"/>
  <c r="L60" i="31"/>
  <c r="J60" i="31"/>
  <c r="I74" i="31"/>
  <c r="I233" i="46"/>
  <c r="I238" i="46" s="1"/>
  <c r="I66" i="31"/>
  <c r="I73" i="31"/>
  <c r="I239" i="46" s="1"/>
  <c r="K60" i="31"/>
  <c r="M68" i="31"/>
  <c r="M86" i="31"/>
  <c r="M48" i="31"/>
  <c r="O68" i="31"/>
  <c r="O86" i="31"/>
  <c r="O48" i="31"/>
  <c r="I96" i="31"/>
  <c r="N68" i="31"/>
  <c r="N86" i="31"/>
  <c r="N48" i="31"/>
  <c r="M60" i="31"/>
  <c r="O60" i="31"/>
  <c r="N60" i="31"/>
  <c r="S68" i="31"/>
  <c r="S86" i="31"/>
  <c r="S48" i="31"/>
  <c r="S60" i="31"/>
  <c r="Q86" i="31"/>
  <c r="Q68" i="31"/>
  <c r="Q48" i="31"/>
  <c r="R86" i="31"/>
  <c r="R68" i="31"/>
  <c r="R48" i="31"/>
  <c r="T68" i="31"/>
  <c r="T86" i="31"/>
  <c r="T48" i="31"/>
  <c r="V68" i="31"/>
  <c r="V86" i="31"/>
  <c r="V48" i="31"/>
  <c r="P96" i="31"/>
  <c r="U68" i="31"/>
  <c r="U86" i="31"/>
  <c r="U48" i="31"/>
  <c r="P233" i="46"/>
  <c r="P238" i="46" s="1"/>
  <c r="P74" i="31"/>
  <c r="P73" i="31"/>
  <c r="P239" i="46" s="1"/>
  <c r="P66" i="31"/>
  <c r="T60" i="31"/>
  <c r="U60" i="31"/>
  <c r="V60" i="31"/>
  <c r="P231" i="46" l="1"/>
  <c r="P190" i="60"/>
  <c r="P192" i="60" s="1"/>
  <c r="I231" i="46"/>
  <c r="I190" i="60"/>
  <c r="J233" i="46"/>
  <c r="J238" i="46" s="1"/>
  <c r="J74" i="31"/>
  <c r="J66" i="31"/>
  <c r="J73" i="31"/>
  <c r="J239" i="46" s="1"/>
  <c r="K74" i="31"/>
  <c r="K233" i="46"/>
  <c r="K238" i="46" s="1"/>
  <c r="K73" i="31"/>
  <c r="K239" i="46" s="1"/>
  <c r="K66" i="31"/>
  <c r="N233" i="46"/>
  <c r="N238" i="46" s="1"/>
  <c r="N74" i="31"/>
  <c r="N73" i="31"/>
  <c r="N239" i="46" s="1"/>
  <c r="N66" i="31"/>
  <c r="O96" i="31"/>
  <c r="M96" i="31"/>
  <c r="L74" i="31"/>
  <c r="L233" i="46"/>
  <c r="L238" i="46" s="1"/>
  <c r="L66" i="31"/>
  <c r="L73" i="31"/>
  <c r="L239" i="46" s="1"/>
  <c r="J96" i="31"/>
  <c r="L96" i="31"/>
  <c r="K96" i="31"/>
  <c r="N96" i="31"/>
  <c r="I112" i="31"/>
  <c r="O233" i="46"/>
  <c r="O238" i="46" s="1"/>
  <c r="O74" i="31"/>
  <c r="O73" i="31"/>
  <c r="O239" i="46" s="1"/>
  <c r="O66" i="31"/>
  <c r="M233" i="46"/>
  <c r="M238" i="46" s="1"/>
  <c r="M74" i="31"/>
  <c r="M73" i="31"/>
  <c r="M239" i="46" s="1"/>
  <c r="M66" i="31"/>
  <c r="I75" i="31"/>
  <c r="V96" i="31"/>
  <c r="R233" i="46"/>
  <c r="R238" i="46" s="1"/>
  <c r="R74" i="31"/>
  <c r="R66" i="31"/>
  <c r="R73" i="31"/>
  <c r="R239" i="46" s="1"/>
  <c r="Q74" i="31"/>
  <c r="Q233" i="46"/>
  <c r="Q238" i="46" s="1"/>
  <c r="Q66" i="31"/>
  <c r="Q73" i="31"/>
  <c r="Q239" i="46" s="1"/>
  <c r="P112" i="31"/>
  <c r="Q96" i="31"/>
  <c r="T96" i="31"/>
  <c r="U96" i="31"/>
  <c r="U74" i="31"/>
  <c r="U233" i="46"/>
  <c r="U238" i="46" s="1"/>
  <c r="U66" i="31"/>
  <c r="U73" i="31"/>
  <c r="U239" i="46" s="1"/>
  <c r="P75" i="31"/>
  <c r="V74" i="31"/>
  <c r="V233" i="46"/>
  <c r="V66" i="31"/>
  <c r="V73" i="31"/>
  <c r="V239" i="46" s="1"/>
  <c r="T74" i="31"/>
  <c r="T233" i="46"/>
  <c r="T238" i="46" s="1"/>
  <c r="T66" i="31"/>
  <c r="T73" i="31"/>
  <c r="T239" i="46" s="1"/>
  <c r="R96" i="31"/>
  <c r="S96" i="31"/>
  <c r="S74" i="31"/>
  <c r="S233" i="46"/>
  <c r="S238" i="46" s="1"/>
  <c r="S73" i="31"/>
  <c r="S239" i="46" s="1"/>
  <c r="S66" i="31"/>
  <c r="N75" i="31" l="1"/>
  <c r="M231" i="46"/>
  <c r="M190" i="60"/>
  <c r="M192" i="60" s="1"/>
  <c r="O231" i="46"/>
  <c r="O190" i="60"/>
  <c r="O192" i="60" s="1"/>
  <c r="N231" i="46"/>
  <c r="N190" i="60"/>
  <c r="N192" i="60" s="1"/>
  <c r="K231" i="46"/>
  <c r="K190" i="60"/>
  <c r="K192" i="60" s="1"/>
  <c r="I192" i="60"/>
  <c r="J231" i="46"/>
  <c r="J190" i="60"/>
  <c r="J192" i="60" s="1"/>
  <c r="T231" i="46"/>
  <c r="T190" i="60"/>
  <c r="T192" i="60" s="1"/>
  <c r="P198" i="60"/>
  <c r="P197" i="60"/>
  <c r="V231" i="46"/>
  <c r="V190" i="60"/>
  <c r="V192" i="60" s="1"/>
  <c r="S231" i="46"/>
  <c r="S190" i="60"/>
  <c r="S192" i="60" s="1"/>
  <c r="U231" i="46"/>
  <c r="U190" i="60"/>
  <c r="U192" i="60" s="1"/>
  <c r="Q231" i="46"/>
  <c r="Q190" i="60"/>
  <c r="Q192" i="60" s="1"/>
  <c r="R231" i="46"/>
  <c r="R190" i="60"/>
  <c r="R192" i="60" s="1"/>
  <c r="L231" i="46"/>
  <c r="L190" i="60"/>
  <c r="L192" i="60" s="1"/>
  <c r="K75" i="31"/>
  <c r="X239" i="46"/>
  <c r="Y239" i="46" s="1"/>
  <c r="V238" i="46"/>
  <c r="X233" i="46"/>
  <c r="L75" i="31"/>
  <c r="O75" i="31"/>
  <c r="J75" i="31"/>
  <c r="K112" i="31"/>
  <c r="J112" i="31"/>
  <c r="J113" i="31" s="1"/>
  <c r="T75" i="31"/>
  <c r="I113" i="31"/>
  <c r="I114" i="31" s="1"/>
  <c r="J111" i="31" s="1"/>
  <c r="M112" i="31"/>
  <c r="N112" i="31"/>
  <c r="V75" i="31"/>
  <c r="L112" i="31"/>
  <c r="O112" i="31"/>
  <c r="P113" i="31" s="1"/>
  <c r="M75" i="31"/>
  <c r="U75" i="31"/>
  <c r="R75" i="31"/>
  <c r="S75" i="31"/>
  <c r="T112" i="31"/>
  <c r="Q112" i="31"/>
  <c r="Q113" i="31" s="1"/>
  <c r="V112" i="31"/>
  <c r="U112" i="31"/>
  <c r="Q75" i="31"/>
  <c r="S112" i="31"/>
  <c r="R112" i="31"/>
  <c r="X231" i="46" l="1"/>
  <c r="Y231" i="46" s="1"/>
  <c r="K198" i="60"/>
  <c r="K197" i="60"/>
  <c r="O198" i="60"/>
  <c r="O197" i="60"/>
  <c r="R198" i="60"/>
  <c r="R197" i="60"/>
  <c r="U198" i="60"/>
  <c r="U197" i="60"/>
  <c r="V198" i="60"/>
  <c r="V197" i="60"/>
  <c r="T198" i="60"/>
  <c r="T197" i="60"/>
  <c r="X190" i="60"/>
  <c r="Y190" i="60"/>
  <c r="K178" i="60" s="1"/>
  <c r="K15" i="60" s="1"/>
  <c r="N198" i="60"/>
  <c r="N197" i="60"/>
  <c r="M198" i="60"/>
  <c r="M197" i="60"/>
  <c r="L198" i="60"/>
  <c r="L197" i="60"/>
  <c r="Q198" i="60"/>
  <c r="Q197" i="60"/>
  <c r="S198" i="60"/>
  <c r="S197" i="60"/>
  <c r="J198" i="60"/>
  <c r="J197" i="60"/>
  <c r="I198" i="60"/>
  <c r="I197" i="60"/>
  <c r="Y192" i="60"/>
  <c r="K180" i="60" s="1"/>
  <c r="K17" i="60" s="1"/>
  <c r="X192" i="60"/>
  <c r="Y233" i="46"/>
  <c r="Y238" i="46" s="1"/>
  <c r="X238" i="46"/>
  <c r="J114" i="31"/>
  <c r="K111" i="31" s="1"/>
  <c r="M113" i="31"/>
  <c r="K113" i="31"/>
  <c r="O113" i="31"/>
  <c r="L113" i="31"/>
  <c r="N113" i="31"/>
  <c r="U113" i="31"/>
  <c r="R113" i="31"/>
  <c r="S113" i="31"/>
  <c r="W113" i="31"/>
  <c r="V113" i="31"/>
  <c r="T113" i="31"/>
  <c r="Y198" i="60" l="1"/>
  <c r="K186" i="60" s="1"/>
  <c r="K23" i="60" s="1"/>
  <c r="X198" i="60"/>
  <c r="X197" i="60"/>
  <c r="Y197" i="60"/>
  <c r="K114" i="31"/>
  <c r="L111" i="31" s="1"/>
  <c r="L114" i="31" s="1"/>
  <c r="M111" i="31" s="1"/>
  <c r="M114" i="31" s="1"/>
  <c r="N111" i="31" s="1"/>
  <c r="N114" i="31" s="1"/>
  <c r="O111" i="31" s="1"/>
  <c r="O114" i="31" s="1"/>
  <c r="P111" i="31" s="1"/>
  <c r="P114" i="31" s="1"/>
  <c r="Q111" i="31" s="1"/>
  <c r="Q114" i="31" s="1"/>
  <c r="R111" i="31" s="1"/>
  <c r="R114" i="31" s="1"/>
  <c r="S111" i="31" s="1"/>
  <c r="S114" i="31" s="1"/>
  <c r="T111" i="31" s="1"/>
  <c r="T114" i="31" s="1"/>
  <c r="U111" i="31" s="1"/>
  <c r="U114" i="31" s="1"/>
  <c r="V111" i="31" s="1"/>
  <c r="V114" i="31" s="1"/>
  <c r="W111" i="31" s="1"/>
  <c r="W114" i="31" s="1"/>
  <c r="K185" i="60" l="1"/>
  <c r="K22" i="60" s="1"/>
  <c r="D9" i="55" l="1"/>
  <c r="D10" i="55" l="1"/>
  <c r="G219" i="31"/>
  <c r="G312" i="31" s="1"/>
  <c r="G192" i="29" l="1"/>
  <c r="F199" i="46" s="1"/>
  <c r="F215" i="46" s="1"/>
  <c r="F217" i="60"/>
  <c r="F253" i="46"/>
  <c r="F231" i="60" l="1"/>
  <c r="F159" i="46"/>
  <c r="D12" i="55" s="1"/>
  <c r="F211" i="60" l="1"/>
  <c r="F160" i="46"/>
  <c r="D13" i="55" s="1"/>
  <c r="D17" i="55" s="1"/>
  <c r="AA73" i="27" l="1"/>
  <c r="AF73" i="27"/>
  <c r="AG72" i="27" l="1"/>
  <c r="AG70" i="27"/>
  <c r="AG73" i="27" l="1"/>
  <c r="AH72" i="27" l="1"/>
  <c r="AH77" i="27" s="1"/>
  <c r="AH70" i="27"/>
  <c r="AI78" i="27" l="1"/>
  <c r="AJ82" i="19" s="1"/>
  <c r="AH79" i="27"/>
  <c r="AI76" i="27" s="1"/>
  <c r="AH73" i="27"/>
  <c r="AI72" i="27" l="1"/>
  <c r="AJ78" i="27" s="1"/>
  <c r="AK82" i="19" s="1"/>
  <c r="AI70" i="27"/>
  <c r="AI79" i="27" l="1"/>
  <c r="AJ76" i="27" s="1"/>
  <c r="AI73" i="27"/>
  <c r="AJ72" i="27" l="1"/>
  <c r="AJ77" i="27" s="1"/>
  <c r="AJ70" i="27"/>
  <c r="AK78" i="27" l="1"/>
  <c r="AL82" i="19" s="1"/>
  <c r="AJ79" i="27"/>
  <c r="AK76" i="27" s="1"/>
  <c r="AJ73" i="27"/>
  <c r="AK72" i="27" l="1"/>
  <c r="AK77" i="27" s="1"/>
  <c r="AK70" i="27"/>
  <c r="AL78" i="27" l="1"/>
  <c r="AM82" i="19" s="1"/>
  <c r="AK79" i="27"/>
  <c r="AL76" i="27" s="1"/>
  <c r="AK73" i="27"/>
  <c r="AL72" i="27" l="1"/>
  <c r="AL77" i="27" s="1"/>
  <c r="IG78" i="27"/>
  <c r="AL70" i="27"/>
  <c r="W230" i="60" l="1"/>
  <c r="T230" i="60"/>
  <c r="S230" i="60"/>
  <c r="R230" i="60"/>
  <c r="V230" i="60"/>
  <c r="I230" i="60"/>
  <c r="P230" i="60"/>
  <c r="O230" i="60"/>
  <c r="N230" i="60"/>
  <c r="U230" i="60"/>
  <c r="L230" i="60"/>
  <c r="K230" i="60"/>
  <c r="J230" i="60"/>
  <c r="Q230" i="60"/>
  <c r="H230" i="60"/>
  <c r="G230" i="60"/>
  <c r="F230" i="60"/>
  <c r="M230" i="60"/>
  <c r="AM78" i="27"/>
  <c r="AN82" i="19" s="1"/>
  <c r="IG77" i="27"/>
  <c r="IG79" i="27" s="1"/>
  <c r="IH76" i="27" s="1"/>
  <c r="AL79" i="27"/>
  <c r="AL73" i="27"/>
  <c r="AA43" i="27" l="1"/>
  <c r="G105" i="19" s="1"/>
  <c r="F105" i="60" s="1"/>
  <c r="AA40" i="27"/>
  <c r="G100" i="19" s="1"/>
  <c r="AM76" i="27"/>
  <c r="AM79" i="27" s="1"/>
  <c r="AN76" i="27" s="1"/>
  <c r="AN79" i="27" s="1"/>
  <c r="AO76" i="27" s="1"/>
  <c r="AO79" i="27" s="1"/>
  <c r="AP76" i="27" s="1"/>
  <c r="AP79" i="27" s="1"/>
  <c r="AQ76" i="27" s="1"/>
  <c r="AQ79" i="27" s="1"/>
  <c r="AR76" i="27" s="1"/>
  <c r="AR79" i="27" s="1"/>
  <c r="AS76" i="27" s="1"/>
  <c r="AS79" i="27" s="1"/>
  <c r="AT76" i="27" s="1"/>
  <c r="AM72" i="27"/>
  <c r="AM70" i="27"/>
  <c r="F105" i="46" l="1"/>
  <c r="F100" i="60"/>
  <c r="AM73" i="27"/>
  <c r="AN72" i="27" s="1"/>
  <c r="I124" i="19"/>
  <c r="J124" i="19" s="1"/>
  <c r="F110" i="46"/>
  <c r="AN70" i="27" l="1"/>
  <c r="AN73" i="27" s="1"/>
  <c r="AO72" i="27" s="1"/>
  <c r="AO70" i="27" l="1"/>
  <c r="AO73" i="27" l="1"/>
  <c r="AP72" i="27" s="1"/>
  <c r="AP70" i="27" l="1"/>
  <c r="E9" i="55" l="1"/>
  <c r="E10" i="55" s="1"/>
  <c r="F266" i="46"/>
  <c r="AP73" i="27"/>
  <c r="AQ72" i="27" s="1"/>
  <c r="AQ70" i="27" l="1"/>
  <c r="AQ73" i="27" l="1"/>
  <c r="AR72" i="27" s="1"/>
  <c r="AR70" i="27" l="1"/>
  <c r="AR73" i="27" l="1"/>
  <c r="AS72" i="27" s="1"/>
  <c r="H38" i="52" l="1"/>
  <c r="H39" i="52" s="1"/>
  <c r="H40" i="52" s="1"/>
  <c r="G157" i="46"/>
  <c r="H296" i="31"/>
  <c r="H304" i="31" s="1"/>
  <c r="H320" i="31" s="1"/>
  <c r="G207" i="46"/>
  <c r="G223" i="46" s="1"/>
  <c r="AS70" i="27"/>
  <c r="H44" i="52" l="1"/>
  <c r="G262" i="46"/>
  <c r="H267" i="31"/>
  <c r="H275" i="31" s="1"/>
  <c r="H318" i="31" s="1"/>
  <c r="G205" i="46"/>
  <c r="G155" i="46"/>
  <c r="H41" i="52"/>
  <c r="H45" i="52"/>
  <c r="AS73" i="27"/>
  <c r="AT72" i="27" s="1"/>
  <c r="AT77" i="27" s="1"/>
  <c r="AU78" i="27" l="1"/>
  <c r="AV82" i="19" s="1"/>
  <c r="AT79" i="27"/>
  <c r="AU76" i="27" s="1"/>
  <c r="G221" i="46"/>
  <c r="E14" i="55"/>
  <c r="G260" i="46"/>
  <c r="G156" i="46"/>
  <c r="G206" i="46"/>
  <c r="G222" i="46" s="1"/>
  <c r="H282" i="31"/>
  <c r="H290" i="31" s="1"/>
  <c r="H319" i="31" s="1"/>
  <c r="AT70" i="27"/>
  <c r="G261" i="46" l="1"/>
  <c r="E15" i="55"/>
  <c r="AT73" i="27"/>
  <c r="AU72" i="27" s="1"/>
  <c r="AU77" i="27" s="1"/>
  <c r="AV78" i="27" l="1"/>
  <c r="AW82" i="19" s="1"/>
  <c r="AU79" i="27"/>
  <c r="AV76" i="27" s="1"/>
  <c r="AU70" i="27"/>
  <c r="AU73" i="27" l="1"/>
  <c r="AV72" i="27" l="1"/>
  <c r="AV77" i="27" s="1"/>
  <c r="AV70" i="27"/>
  <c r="AV79" i="27" l="1"/>
  <c r="AW76" i="27" s="1"/>
  <c r="AW78" i="27"/>
  <c r="AX82" i="19" s="1"/>
  <c r="AV73" i="27"/>
  <c r="AW72" i="27" s="1"/>
  <c r="AW77" i="27" s="1"/>
  <c r="AX78" i="27" s="1"/>
  <c r="AY82" i="19" s="1"/>
  <c r="AW79" i="27" l="1"/>
  <c r="AX76" i="27" s="1"/>
  <c r="IH78" i="27"/>
  <c r="AW70" i="27"/>
  <c r="AW73" i="27" l="1"/>
  <c r="AX72" i="27" s="1"/>
  <c r="AX77" i="27" s="1"/>
  <c r="AY78" i="27" l="1"/>
  <c r="AZ82" i="19" s="1"/>
  <c r="IH77" i="27"/>
  <c r="IH79" i="27" s="1"/>
  <c r="II76" i="27" s="1"/>
  <c r="AX79" i="27"/>
  <c r="AX70" i="27"/>
  <c r="AY76" i="27" l="1"/>
  <c r="AY79" i="27" s="1"/>
  <c r="AZ76" i="27" s="1"/>
  <c r="AZ79" i="27" s="1"/>
  <c r="BA76" i="27" s="1"/>
  <c r="BA79" i="27" s="1"/>
  <c r="BB76" i="27" s="1"/>
  <c r="BB79" i="27" s="1"/>
  <c r="BC76" i="27" s="1"/>
  <c r="BC79" i="27" s="1"/>
  <c r="BD76" i="27" s="1"/>
  <c r="BD79" i="27" s="1"/>
  <c r="BE76" i="27" s="1"/>
  <c r="BE79" i="27" s="1"/>
  <c r="BF76" i="27" s="1"/>
  <c r="AB40" i="27"/>
  <c r="H100" i="19" s="1"/>
  <c r="AX73" i="27"/>
  <c r="G105" i="46" l="1"/>
  <c r="G100" i="60"/>
  <c r="AY72" i="27"/>
  <c r="AY70" i="27"/>
  <c r="AB43" i="27"/>
  <c r="H105" i="19" l="1"/>
  <c r="G105" i="60" s="1"/>
  <c r="AY73" i="27"/>
  <c r="AZ72" i="27" s="1"/>
  <c r="AZ70" i="27" l="1"/>
  <c r="G110" i="46"/>
  <c r="AZ73" i="27" l="1"/>
  <c r="BA72" i="27" s="1"/>
  <c r="BA70" i="27" l="1"/>
  <c r="BA73" i="27" l="1"/>
  <c r="BB72" i="27" s="1"/>
  <c r="BB70" i="27" l="1"/>
  <c r="BB73" i="27" l="1"/>
  <c r="BC72" i="27" s="1"/>
  <c r="BC70" i="27" l="1"/>
  <c r="BC73" i="27" l="1"/>
  <c r="BD72" i="27" s="1"/>
  <c r="BD70" i="27" l="1"/>
  <c r="BD73" i="27" l="1"/>
  <c r="BE72" i="27" s="1"/>
  <c r="BE70" i="27" l="1"/>
  <c r="BE73" i="27" l="1"/>
  <c r="BF72" i="27" s="1"/>
  <c r="BF77" i="27" s="1"/>
  <c r="BG78" i="27" l="1"/>
  <c r="BH82" i="19" s="1"/>
  <c r="BF79" i="27"/>
  <c r="BG76" i="27" s="1"/>
  <c r="BF70" i="27"/>
  <c r="BF73" i="27" l="1"/>
  <c r="BG72" i="27" s="1"/>
  <c r="BG77" i="27" s="1"/>
  <c r="BH78" i="27" l="1"/>
  <c r="BI82" i="19" s="1"/>
  <c r="BG79" i="27"/>
  <c r="BH76" i="27" s="1"/>
  <c r="BG70" i="27"/>
  <c r="BG73" i="27" l="1"/>
  <c r="BH72" i="27" l="1"/>
  <c r="BH77" i="27" s="1"/>
  <c r="BH70" i="27"/>
  <c r="BH79" i="27" l="1"/>
  <c r="BI76" i="27" s="1"/>
  <c r="BI78" i="27"/>
  <c r="BJ82" i="19" s="1"/>
  <c r="BH73" i="27"/>
  <c r="BI72" i="27" s="1"/>
  <c r="BI77" i="27" s="1"/>
  <c r="BJ78" i="27" s="1"/>
  <c r="BK82" i="19" s="1"/>
  <c r="II78" i="27" l="1"/>
  <c r="BI79" i="27"/>
  <c r="BJ76" i="27" s="1"/>
  <c r="BI70" i="27"/>
  <c r="BI73" i="27" l="1"/>
  <c r="BJ72" i="27" s="1"/>
  <c r="BJ77" i="27" s="1"/>
  <c r="BK78" i="27" l="1"/>
  <c r="BL82" i="19" s="1"/>
  <c r="II77" i="27"/>
  <c r="II79" i="27" s="1"/>
  <c r="IJ76" i="27" s="1"/>
  <c r="BJ79" i="27"/>
  <c r="BJ70" i="27"/>
  <c r="AC40" i="27" l="1"/>
  <c r="I100" i="19" s="1"/>
  <c r="BK76" i="27"/>
  <c r="BK79" i="27" s="1"/>
  <c r="BL76" i="27" s="1"/>
  <c r="BL79" i="27" s="1"/>
  <c r="BM76" i="27" s="1"/>
  <c r="BM79" i="27" s="1"/>
  <c r="BN76" i="27" s="1"/>
  <c r="BN79" i="27" s="1"/>
  <c r="BO76" i="27" s="1"/>
  <c r="BO79" i="27" s="1"/>
  <c r="BP76" i="27" s="1"/>
  <c r="BP79" i="27" s="1"/>
  <c r="BQ76" i="27" s="1"/>
  <c r="BQ79" i="27" s="1"/>
  <c r="BR76" i="27" s="1"/>
  <c r="BJ73" i="27"/>
  <c r="H105" i="46" l="1"/>
  <c r="H100" i="60"/>
  <c r="BK72" i="27"/>
  <c r="BK70" i="27"/>
  <c r="AC43" i="27"/>
  <c r="I105" i="19" l="1"/>
  <c r="H105" i="60" s="1"/>
  <c r="BK73" i="27"/>
  <c r="BL72" i="27" s="1"/>
  <c r="BL70" i="27" l="1"/>
  <c r="H110" i="46"/>
  <c r="BL73" i="27" l="1"/>
  <c r="BM72" i="27" s="1"/>
  <c r="BM70" i="27" l="1"/>
  <c r="BM73" i="27" l="1"/>
  <c r="BN72" i="27" s="1"/>
  <c r="BN70" i="27" l="1"/>
  <c r="BN73" i="27" l="1"/>
  <c r="BO72" i="27" s="1"/>
  <c r="BO70" i="27" l="1"/>
  <c r="BO73" i="27" l="1"/>
  <c r="BP72" i="27" s="1"/>
  <c r="BP70" i="27" l="1"/>
  <c r="BP73" i="27" l="1"/>
  <c r="BQ72" i="27" s="1"/>
  <c r="BQ70" i="27" l="1"/>
  <c r="BQ73" i="27" l="1"/>
  <c r="BR72" i="27" s="1"/>
  <c r="BR77" i="27" s="1"/>
  <c r="BS78" i="27" l="1"/>
  <c r="BT82" i="19" s="1"/>
  <c r="BR79" i="27"/>
  <c r="BS76" i="27" s="1"/>
  <c r="BR70" i="27"/>
  <c r="BR73" i="27" l="1"/>
  <c r="BS72" i="27" s="1"/>
  <c r="BS77" i="27" s="1"/>
  <c r="BT78" i="27" l="1"/>
  <c r="BU82" i="19" s="1"/>
  <c r="BS79" i="27"/>
  <c r="BT76" i="27" s="1"/>
  <c r="BS70" i="27"/>
  <c r="BS73" i="27" l="1"/>
  <c r="BT72" i="27" l="1"/>
  <c r="BT77" i="27" s="1"/>
  <c r="BT70" i="27"/>
  <c r="BT79" i="27" l="1"/>
  <c r="BU76" i="27" s="1"/>
  <c r="BU78" i="27"/>
  <c r="BV82" i="19" s="1"/>
  <c r="BT73" i="27"/>
  <c r="BU72" i="27" s="1"/>
  <c r="BU77" i="27" s="1"/>
  <c r="BV78" i="27" s="1"/>
  <c r="BW82" i="19" s="1"/>
  <c r="IJ78" i="27" l="1"/>
  <c r="BU79" i="27"/>
  <c r="BV76" i="27" s="1"/>
  <c r="BU70" i="27"/>
  <c r="BU73" i="27" l="1"/>
  <c r="BV72" i="27" s="1"/>
  <c r="BV77" i="27" s="1"/>
  <c r="BW78" i="27" l="1"/>
  <c r="BX82" i="19" s="1"/>
  <c r="IJ77" i="27"/>
  <c r="IJ79" i="27" s="1"/>
  <c r="IK76" i="27" s="1"/>
  <c r="BV79" i="27"/>
  <c r="BV70" i="27"/>
  <c r="BW76" i="27" l="1"/>
  <c r="BW79" i="27" s="1"/>
  <c r="BX76" i="27" s="1"/>
  <c r="BX79" i="27" s="1"/>
  <c r="BY76" i="27" s="1"/>
  <c r="BY79" i="27" s="1"/>
  <c r="BZ76" i="27" s="1"/>
  <c r="BZ79" i="27" s="1"/>
  <c r="CA76" i="27" s="1"/>
  <c r="CA79" i="27" s="1"/>
  <c r="CB76" i="27" s="1"/>
  <c r="CB79" i="27" s="1"/>
  <c r="CC76" i="27" s="1"/>
  <c r="CC79" i="27" s="1"/>
  <c r="CD76" i="27" s="1"/>
  <c r="AD40" i="27"/>
  <c r="J100" i="19" s="1"/>
  <c r="BV73" i="27"/>
  <c r="I105" i="46" l="1"/>
  <c r="I100" i="60"/>
  <c r="BW72" i="27"/>
  <c r="BW70" i="27"/>
  <c r="AD43" i="27"/>
  <c r="BW73" i="27" l="1"/>
  <c r="BX72" i="27" s="1"/>
  <c r="J105" i="19"/>
  <c r="I105" i="60" s="1"/>
  <c r="BX70" i="27" l="1"/>
  <c r="I110" i="46"/>
  <c r="BX73" i="27" l="1"/>
  <c r="BY72" i="27" s="1"/>
  <c r="BY70" i="27" l="1"/>
  <c r="BY73" i="27" l="1"/>
  <c r="BZ72" i="27" s="1"/>
  <c r="BZ70" i="27" l="1"/>
  <c r="BZ73" i="27" l="1"/>
  <c r="CA72" i="27" s="1"/>
  <c r="CA70" i="27" l="1"/>
  <c r="CA73" i="27" l="1"/>
  <c r="CB72" i="27" s="1"/>
  <c r="CB70" i="27" l="1"/>
  <c r="CB73" i="27" l="1"/>
  <c r="CC72" i="27" s="1"/>
  <c r="CC70" i="27" l="1"/>
  <c r="CC73" i="27" l="1"/>
  <c r="CD72" i="27" s="1"/>
  <c r="CD77" i="27" s="1"/>
  <c r="CE78" i="27" l="1"/>
  <c r="CF82" i="19" s="1"/>
  <c r="CD79" i="27"/>
  <c r="CE76" i="27" s="1"/>
  <c r="CD70" i="27"/>
  <c r="CD73" i="27" l="1"/>
  <c r="CE72" i="27" s="1"/>
  <c r="CE77" i="27" s="1"/>
  <c r="CF78" i="27" l="1"/>
  <c r="CG82" i="19" s="1"/>
  <c r="CE79" i="27"/>
  <c r="CF76" i="27" s="1"/>
  <c r="CE70" i="27"/>
  <c r="CE73" i="27" l="1"/>
  <c r="CF72" i="27" l="1"/>
  <c r="CF77" i="27" s="1"/>
  <c r="CF70" i="27"/>
  <c r="CF79" i="27" l="1"/>
  <c r="CG76" i="27" s="1"/>
  <c r="CG78" i="27"/>
  <c r="CH82" i="19" s="1"/>
  <c r="CF73" i="27"/>
  <c r="CG72" i="27" s="1"/>
  <c r="CG77" i="27" s="1"/>
  <c r="CH78" i="27" s="1"/>
  <c r="CI82" i="19" s="1"/>
  <c r="IK78" i="27" l="1"/>
  <c r="CG79" i="27"/>
  <c r="CH76" i="27" s="1"/>
  <c r="CG70" i="27"/>
  <c r="CG73" i="27" l="1"/>
  <c r="CH72" i="27" s="1"/>
  <c r="CH77" i="27" s="1"/>
  <c r="CI78" i="27" l="1"/>
  <c r="CJ82" i="19" s="1"/>
  <c r="IK77" i="27"/>
  <c r="IK79" i="27" s="1"/>
  <c r="IL76" i="27" s="1"/>
  <c r="CH79" i="27"/>
  <c r="CH70" i="27"/>
  <c r="AE40" i="27" l="1"/>
  <c r="K100" i="19" s="1"/>
  <c r="CI76" i="27"/>
  <c r="CI79" i="27" s="1"/>
  <c r="CJ76" i="27" s="1"/>
  <c r="CJ79" i="27" s="1"/>
  <c r="CK76" i="27" s="1"/>
  <c r="CK79" i="27" s="1"/>
  <c r="CL76" i="27" s="1"/>
  <c r="CL79" i="27" s="1"/>
  <c r="CM76" i="27" s="1"/>
  <c r="CM79" i="27" s="1"/>
  <c r="CN76" i="27" s="1"/>
  <c r="CN79" i="27" s="1"/>
  <c r="CO76" i="27" s="1"/>
  <c r="CO79" i="27" s="1"/>
  <c r="CP76" i="27" s="1"/>
  <c r="CH73" i="27"/>
  <c r="J105" i="46" l="1"/>
  <c r="J100" i="60"/>
  <c r="CI72" i="27"/>
  <c r="CI70" i="27"/>
  <c r="AE43" i="27"/>
  <c r="CI73" i="27" l="1"/>
  <c r="CJ72" i="27" s="1"/>
  <c r="K105" i="19"/>
  <c r="J105" i="60" s="1"/>
  <c r="CJ70" i="27" l="1"/>
  <c r="J110" i="46"/>
  <c r="CJ73" i="27" l="1"/>
  <c r="CK72" i="27" s="1"/>
  <c r="CK70" i="27" l="1"/>
  <c r="CK73" i="27" l="1"/>
  <c r="CL72" i="27" s="1"/>
  <c r="CL70" i="27" l="1"/>
  <c r="CL73" i="27" l="1"/>
  <c r="CM72" i="27" s="1"/>
  <c r="CM70" i="27" l="1"/>
  <c r="CM73" i="27" l="1"/>
  <c r="CN72" i="27" s="1"/>
  <c r="CN70" i="27" l="1"/>
  <c r="CN73" i="27" l="1"/>
  <c r="CO72" i="27" s="1"/>
  <c r="CO70" i="27" l="1"/>
  <c r="CO73" i="27" l="1"/>
  <c r="CP72" i="27" s="1"/>
  <c r="CP77" i="27" s="1"/>
  <c r="CQ78" i="27" l="1"/>
  <c r="CR82" i="19" s="1"/>
  <c r="CP79" i="27"/>
  <c r="CQ76" i="27" s="1"/>
  <c r="CP70" i="27"/>
  <c r="CP73" i="27" l="1"/>
  <c r="CQ72" i="27" s="1"/>
  <c r="CQ77" i="27" s="1"/>
  <c r="CR78" i="27" l="1"/>
  <c r="CS82" i="19" s="1"/>
  <c r="CQ79" i="27"/>
  <c r="CR76" i="27" s="1"/>
  <c r="CQ70" i="27"/>
  <c r="CQ73" i="27" l="1"/>
  <c r="CR72" i="27" l="1"/>
  <c r="CR77" i="27" s="1"/>
  <c r="CR70" i="27"/>
  <c r="CR79" i="27" l="1"/>
  <c r="CS76" i="27" s="1"/>
  <c r="CS78" i="27"/>
  <c r="CT82" i="19" s="1"/>
  <c r="CR73" i="27"/>
  <c r="CS72" i="27" s="1"/>
  <c r="CS77" i="27" s="1"/>
  <c r="CT78" i="27" s="1"/>
  <c r="CU82" i="19" s="1"/>
  <c r="IL78" i="27" l="1"/>
  <c r="CS79" i="27"/>
  <c r="CT76" i="27" s="1"/>
  <c r="CS70" i="27"/>
  <c r="CS73" i="27" l="1"/>
  <c r="CT72" i="27" s="1"/>
  <c r="CT77" i="27" s="1"/>
  <c r="CU78" i="27" l="1"/>
  <c r="CV82" i="19" s="1"/>
  <c r="IL77" i="27"/>
  <c r="IL79" i="27" s="1"/>
  <c r="IM76" i="27" s="1"/>
  <c r="CT79" i="27"/>
  <c r="CT70" i="27"/>
  <c r="CU76" i="27" l="1"/>
  <c r="CU79" i="27" s="1"/>
  <c r="CV76" i="27" s="1"/>
  <c r="CV79" i="27" s="1"/>
  <c r="CW76" i="27" s="1"/>
  <c r="CW79" i="27" s="1"/>
  <c r="CX76" i="27" s="1"/>
  <c r="CX79" i="27" s="1"/>
  <c r="CY76" i="27" s="1"/>
  <c r="CY79" i="27" s="1"/>
  <c r="CZ76" i="27" s="1"/>
  <c r="CZ79" i="27" s="1"/>
  <c r="DA76" i="27" s="1"/>
  <c r="DA79" i="27" s="1"/>
  <c r="DB76" i="27" s="1"/>
  <c r="AF40" i="27"/>
  <c r="L100" i="19" s="1"/>
  <c r="CT73" i="27"/>
  <c r="K105" i="46" l="1"/>
  <c r="K100" i="60"/>
  <c r="CU72" i="27"/>
  <c r="CU70" i="27"/>
  <c r="AF43" i="27"/>
  <c r="CU73" i="27" l="1"/>
  <c r="CV72" i="27" s="1"/>
  <c r="L105" i="19"/>
  <c r="K105" i="60" s="1"/>
  <c r="CV70" i="27" l="1"/>
  <c r="K110" i="46"/>
  <c r="CV73" i="27" l="1"/>
  <c r="CW72" i="27" s="1"/>
  <c r="CW70" i="27" l="1"/>
  <c r="CW73" i="27" l="1"/>
  <c r="CX72" i="27" s="1"/>
  <c r="CX70" i="27" l="1"/>
  <c r="CX73" i="27" l="1"/>
  <c r="CY72" i="27" s="1"/>
  <c r="CY70" i="27" l="1"/>
  <c r="CY73" i="27" l="1"/>
  <c r="CZ72" i="27" s="1"/>
  <c r="CZ70" i="27" l="1"/>
  <c r="CZ73" i="27" l="1"/>
  <c r="DA72" i="27" s="1"/>
  <c r="DA70" i="27" l="1"/>
  <c r="DA73" i="27" l="1"/>
  <c r="DB72" i="27" s="1"/>
  <c r="DB77" i="27" s="1"/>
  <c r="DC78" i="27" l="1"/>
  <c r="DD82" i="19" s="1"/>
  <c r="DB79" i="27"/>
  <c r="DC76" i="27" s="1"/>
  <c r="G86" i="19"/>
  <c r="DB70" i="27"/>
  <c r="DB73" i="27" l="1"/>
  <c r="DC72" i="27" s="1"/>
  <c r="DC77" i="27" s="1"/>
  <c r="DD78" i="27" l="1"/>
  <c r="DE82" i="19" s="1"/>
  <c r="DC79" i="27"/>
  <c r="DD76" i="27" s="1"/>
  <c r="DC70" i="27"/>
  <c r="DC73" i="27" l="1"/>
  <c r="DD72" i="27" l="1"/>
  <c r="DD77" i="27" s="1"/>
  <c r="DD70" i="27"/>
  <c r="DD79" i="27" l="1"/>
  <c r="DE76" i="27" s="1"/>
  <c r="DE78" i="27"/>
  <c r="DF82" i="19" s="1"/>
  <c r="DD73" i="27"/>
  <c r="DE72" i="27" s="1"/>
  <c r="DE77" i="27" s="1"/>
  <c r="DF78" i="27" s="1"/>
  <c r="DG82" i="19" s="1"/>
  <c r="IM78" i="27" l="1"/>
  <c r="DE79" i="27"/>
  <c r="DF76" i="27" s="1"/>
  <c r="DE70" i="27"/>
  <c r="DE73" i="27" l="1"/>
  <c r="DF72" i="27" s="1"/>
  <c r="DF77" i="27" s="1"/>
  <c r="DG78" i="27" l="1"/>
  <c r="DH82" i="19" s="1"/>
  <c r="IM77" i="27"/>
  <c r="IM79" i="27" s="1"/>
  <c r="IN76" i="27" s="1"/>
  <c r="DF79" i="27"/>
  <c r="DF70" i="27"/>
  <c r="AG40" i="27" l="1"/>
  <c r="M100" i="19" s="1"/>
  <c r="DG76" i="27"/>
  <c r="DG79" i="27" s="1"/>
  <c r="DH76" i="27" s="1"/>
  <c r="DH79" i="27" s="1"/>
  <c r="DI76" i="27" s="1"/>
  <c r="DI79" i="27" s="1"/>
  <c r="DJ76" i="27" s="1"/>
  <c r="DJ79" i="27" s="1"/>
  <c r="DK76" i="27" s="1"/>
  <c r="DK79" i="27" s="1"/>
  <c r="DL76" i="27" s="1"/>
  <c r="DL79" i="27" s="1"/>
  <c r="DM76" i="27" s="1"/>
  <c r="DM79" i="27" s="1"/>
  <c r="DN76" i="27" s="1"/>
  <c r="DF73" i="27"/>
  <c r="L105" i="46" l="1"/>
  <c r="L100" i="60"/>
  <c r="DG72" i="27"/>
  <c r="DG70" i="27"/>
  <c r="AG43" i="27"/>
  <c r="M105" i="19" l="1"/>
  <c r="L105" i="60" s="1"/>
  <c r="DG73" i="27"/>
  <c r="DH72" i="27" s="1"/>
  <c r="DH70" i="27" l="1"/>
  <c r="L110" i="46"/>
  <c r="DH73" i="27" l="1"/>
  <c r="DI72" i="27" s="1"/>
  <c r="DI70" i="27" l="1"/>
  <c r="DI73" i="27" l="1"/>
  <c r="DJ72" i="27" s="1"/>
  <c r="DJ70" i="27" l="1"/>
  <c r="DJ73" i="27" l="1"/>
  <c r="DK72" i="27" s="1"/>
  <c r="DK70" i="27" l="1"/>
  <c r="DK73" i="27" l="1"/>
  <c r="DL72" i="27" s="1"/>
  <c r="DL70" i="27" l="1"/>
  <c r="DL73" i="27" l="1"/>
  <c r="DM72" i="27" s="1"/>
  <c r="DM70" i="27" l="1"/>
  <c r="DM73" i="27" l="1"/>
  <c r="DN72" i="27" s="1"/>
  <c r="DN77" i="27" s="1"/>
  <c r="DO78" i="27" l="1"/>
  <c r="DP82" i="19" s="1"/>
  <c r="DN79" i="27"/>
  <c r="DO76" i="27" s="1"/>
  <c r="DN70" i="27"/>
  <c r="DN73" i="27" l="1"/>
  <c r="DO72" i="27" l="1"/>
  <c r="DO77" i="27" s="1"/>
  <c r="DO70" i="27"/>
  <c r="DO79" i="27" l="1"/>
  <c r="DP76" i="27" s="1"/>
  <c r="DP78" i="27"/>
  <c r="DQ82" i="19" s="1"/>
  <c r="DO73" i="27"/>
  <c r="DP72" i="27" s="1"/>
  <c r="DP77" i="27" s="1"/>
  <c r="DQ78" i="27" s="1"/>
  <c r="DR82" i="19" s="1"/>
  <c r="DP79" i="27" l="1"/>
  <c r="DQ76" i="27" s="1"/>
  <c r="DP70" i="27"/>
  <c r="DP73" i="27" l="1"/>
  <c r="DQ72" i="27" s="1"/>
  <c r="DQ77" i="27" s="1"/>
  <c r="DR78" i="27" l="1"/>
  <c r="DS82" i="19" s="1"/>
  <c r="DQ79" i="27"/>
  <c r="DR76" i="27" s="1"/>
  <c r="DQ70" i="27"/>
  <c r="IN78" i="27" l="1"/>
  <c r="DQ73" i="27"/>
  <c r="DR72" i="27" s="1"/>
  <c r="DR77" i="27" s="1"/>
  <c r="DS78" i="27" l="1"/>
  <c r="DT82" i="19" s="1"/>
  <c r="IN77" i="27"/>
  <c r="IN79" i="27" s="1"/>
  <c r="IO76" i="27" s="1"/>
  <c r="DR79" i="27"/>
  <c r="AH40" i="27" s="1"/>
  <c r="N100" i="19" s="1"/>
  <c r="M105" i="46" s="1"/>
  <c r="DR70" i="27"/>
  <c r="M100" i="60" l="1"/>
  <c r="DS76" i="27"/>
  <c r="DS79" i="27" s="1"/>
  <c r="DT76" i="27" s="1"/>
  <c r="DT79" i="27" s="1"/>
  <c r="DU76" i="27" s="1"/>
  <c r="DU79" i="27" s="1"/>
  <c r="DV76" i="27" s="1"/>
  <c r="DV79" i="27" s="1"/>
  <c r="DW76" i="27" s="1"/>
  <c r="DW79" i="27" s="1"/>
  <c r="DX76" i="27" s="1"/>
  <c r="DX79" i="27" s="1"/>
  <c r="DY76" i="27" s="1"/>
  <c r="DY79" i="27" s="1"/>
  <c r="DZ76" i="27" s="1"/>
  <c r="DR73" i="27"/>
  <c r="DS72" i="27" l="1"/>
  <c r="DS70" i="27"/>
  <c r="AH43" i="27"/>
  <c r="N105" i="19" l="1"/>
  <c r="M105" i="60" s="1"/>
  <c r="DS73" i="27"/>
  <c r="DT72" i="27" s="1"/>
  <c r="DT70" i="27" l="1"/>
  <c r="M110" i="46"/>
  <c r="DT73" i="27" l="1"/>
  <c r="DU72" i="27" s="1"/>
  <c r="DU70" i="27" l="1"/>
  <c r="DU73" i="27" l="1"/>
  <c r="DV72" i="27" s="1"/>
  <c r="DV70" i="27" l="1"/>
  <c r="DV73" i="27" l="1"/>
  <c r="DW72" i="27" s="1"/>
  <c r="DW70" i="27" l="1"/>
  <c r="DW73" i="27" l="1"/>
  <c r="DX72" i="27" s="1"/>
  <c r="DX70" i="27" l="1"/>
  <c r="DX73" i="27" l="1"/>
  <c r="DY72" i="27" s="1"/>
  <c r="DY70" i="27" l="1"/>
  <c r="DY73" i="27" l="1"/>
  <c r="DZ72" i="27" s="1"/>
  <c r="DZ77" i="27" s="1"/>
  <c r="EA78" i="27" l="1"/>
  <c r="EB82" i="19" s="1"/>
  <c r="DZ79" i="27"/>
  <c r="EA76" i="27" s="1"/>
  <c r="DZ70" i="27"/>
  <c r="DZ73" i="27" l="1"/>
  <c r="EA72" i="27" l="1"/>
  <c r="EA77" i="27" s="1"/>
  <c r="EA70" i="27"/>
  <c r="EB78" i="27" l="1"/>
  <c r="EC82" i="19" s="1"/>
  <c r="EA79" i="27"/>
  <c r="EB76" i="27" s="1"/>
  <c r="EA73" i="27"/>
  <c r="EB72" i="27" s="1"/>
  <c r="EB77" i="27" s="1"/>
  <c r="EC78" i="27" s="1"/>
  <c r="ED82" i="19" s="1"/>
  <c r="EB79" i="27" l="1"/>
  <c r="EC76" i="27" s="1"/>
  <c r="EB70" i="27"/>
  <c r="EB73" i="27" l="1"/>
  <c r="EC72" i="27" s="1"/>
  <c r="EC77" i="27" s="1"/>
  <c r="ED78" i="27" l="1"/>
  <c r="EE82" i="19" s="1"/>
  <c r="EC79" i="27"/>
  <c r="ED76" i="27" s="1"/>
  <c r="EC70" i="27"/>
  <c r="IO78" i="27" l="1"/>
  <c r="EC73" i="27"/>
  <c r="ED72" i="27" s="1"/>
  <c r="ED77" i="27" s="1"/>
  <c r="EE78" i="27" l="1"/>
  <c r="EF82" i="19" s="1"/>
  <c r="IO77" i="27"/>
  <c r="IO79" i="27" s="1"/>
  <c r="IP76" i="27" s="1"/>
  <c r="ED79" i="27"/>
  <c r="AI40" i="27" s="1"/>
  <c r="O100" i="19" s="1"/>
  <c r="N105" i="46" s="1"/>
  <c r="ED70" i="27"/>
  <c r="N100" i="60" l="1"/>
  <c r="EE76" i="27"/>
  <c r="EE79" i="27" s="1"/>
  <c r="EF76" i="27" s="1"/>
  <c r="EF79" i="27" s="1"/>
  <c r="EG76" i="27" s="1"/>
  <c r="EG79" i="27" s="1"/>
  <c r="EH76" i="27" s="1"/>
  <c r="EH79" i="27" s="1"/>
  <c r="EI76" i="27" s="1"/>
  <c r="EI79" i="27" s="1"/>
  <c r="EJ76" i="27" s="1"/>
  <c r="EJ79" i="27" s="1"/>
  <c r="EK76" i="27" s="1"/>
  <c r="EK79" i="27" s="1"/>
  <c r="EL76" i="27" s="1"/>
  <c r="ED73" i="27"/>
  <c r="EE72" i="27" l="1"/>
  <c r="EE70" i="27"/>
  <c r="AI43" i="27"/>
  <c r="O105" i="19" l="1"/>
  <c r="N105" i="60" s="1"/>
  <c r="EE73" i="27"/>
  <c r="EF72" i="27" s="1"/>
  <c r="EF70" i="27" l="1"/>
  <c r="N110" i="46"/>
  <c r="EF73" i="27" l="1"/>
  <c r="EG72" i="27" s="1"/>
  <c r="EG70" i="27" l="1"/>
  <c r="EG73" i="27" l="1"/>
  <c r="EH72" i="27" s="1"/>
  <c r="EH70" i="27" l="1"/>
  <c r="EH73" i="27" l="1"/>
  <c r="EI72" i="27" s="1"/>
  <c r="EI70" i="27" l="1"/>
  <c r="EI73" i="27" l="1"/>
  <c r="EJ72" i="27" s="1"/>
  <c r="EJ70" i="27" l="1"/>
  <c r="EJ73" i="27" l="1"/>
  <c r="EK72" i="27" s="1"/>
  <c r="EK70" i="27" l="1"/>
  <c r="EK73" i="27" l="1"/>
  <c r="EL72" i="27" s="1"/>
  <c r="EL77" i="27" s="1"/>
  <c r="EM78" i="27" l="1"/>
  <c r="EN82" i="19" s="1"/>
  <c r="EL79" i="27"/>
  <c r="EM76" i="27" s="1"/>
  <c r="EL70" i="27"/>
  <c r="EL73" i="27" l="1"/>
  <c r="EM72" i="27" l="1"/>
  <c r="EM77" i="27" s="1"/>
  <c r="EM70" i="27"/>
  <c r="EM79" i="27" l="1"/>
  <c r="EN76" i="27" s="1"/>
  <c r="EN78" i="27"/>
  <c r="EO82" i="19" s="1"/>
  <c r="EM73" i="27"/>
  <c r="EN72" i="27" s="1"/>
  <c r="EN77" i="27" s="1"/>
  <c r="EO78" i="27" s="1"/>
  <c r="EP82" i="19" s="1"/>
  <c r="EN79" i="27" l="1"/>
  <c r="EO76" i="27" s="1"/>
  <c r="EN70" i="27"/>
  <c r="EN73" i="27" l="1"/>
  <c r="EO72" i="27" s="1"/>
  <c r="EO77" i="27" s="1"/>
  <c r="EP78" i="27" l="1"/>
  <c r="EQ82" i="19" s="1"/>
  <c r="EO79" i="27"/>
  <c r="EP76" i="27" s="1"/>
  <c r="EO70" i="27"/>
  <c r="IP78" i="27" l="1"/>
  <c r="EO73" i="27"/>
  <c r="EP72" i="27" s="1"/>
  <c r="EP77" i="27" s="1"/>
  <c r="EQ78" i="27" l="1"/>
  <c r="ER82" i="19" s="1"/>
  <c r="IP77" i="27"/>
  <c r="IP79" i="27" s="1"/>
  <c r="IQ76" i="27" s="1"/>
  <c r="EP79" i="27"/>
  <c r="AJ40" i="27" s="1"/>
  <c r="P100" i="19" s="1"/>
  <c r="O105" i="46" s="1"/>
  <c r="EP70" i="27"/>
  <c r="O100" i="60" l="1"/>
  <c r="EQ76" i="27"/>
  <c r="EQ79" i="27" s="1"/>
  <c r="ER76" i="27" s="1"/>
  <c r="ER79" i="27" s="1"/>
  <c r="ES76" i="27" s="1"/>
  <c r="ES79" i="27" s="1"/>
  <c r="ET76" i="27" s="1"/>
  <c r="ET79" i="27" s="1"/>
  <c r="EU76" i="27" s="1"/>
  <c r="EU79" i="27" s="1"/>
  <c r="EV76" i="27" s="1"/>
  <c r="EV79" i="27" s="1"/>
  <c r="EW76" i="27" s="1"/>
  <c r="EW79" i="27" s="1"/>
  <c r="EX76" i="27" s="1"/>
  <c r="EP73" i="27"/>
  <c r="EQ72" i="27" l="1"/>
  <c r="EQ70" i="27"/>
  <c r="AJ43" i="27"/>
  <c r="P105" i="19" l="1"/>
  <c r="O105" i="60" s="1"/>
  <c r="EQ73" i="27"/>
  <c r="ER72" i="27" s="1"/>
  <c r="ER70" i="27" l="1"/>
  <c r="O110" i="46"/>
  <c r="ER73" i="27" l="1"/>
  <c r="ES72" i="27" s="1"/>
  <c r="ES70" i="27" l="1"/>
  <c r="ES73" i="27" l="1"/>
  <c r="ET72" i="27" s="1"/>
  <c r="ET70" i="27" l="1"/>
  <c r="ET73" i="27" l="1"/>
  <c r="EU72" i="27" s="1"/>
  <c r="EU70" i="27" l="1"/>
  <c r="EU73" i="27" l="1"/>
  <c r="EV72" i="27" s="1"/>
  <c r="EV70" i="27" l="1"/>
  <c r="EV73" i="27" l="1"/>
  <c r="EW72" i="27" s="1"/>
  <c r="EW70" i="27" l="1"/>
  <c r="EW73" i="27" l="1"/>
  <c r="EX72" i="27" s="1"/>
  <c r="EX77" i="27" s="1"/>
  <c r="EY78" i="27" l="1"/>
  <c r="EZ82" i="19" s="1"/>
  <c r="EX79" i="27"/>
  <c r="EY76" i="27" s="1"/>
  <c r="EX70" i="27"/>
  <c r="EX73" i="27" l="1"/>
  <c r="EY72" i="27" s="1"/>
  <c r="EY77" i="27" l="1"/>
  <c r="EY70" i="27"/>
  <c r="EZ78" i="27" l="1"/>
  <c r="FA82" i="19" s="1"/>
  <c r="EY79" i="27"/>
  <c r="EZ76" i="27" s="1"/>
  <c r="EY73" i="27"/>
  <c r="EZ72" i="27" s="1"/>
  <c r="EZ77" i="27" s="1"/>
  <c r="FA78" i="27" s="1"/>
  <c r="FB82" i="19" s="1"/>
  <c r="EZ79" i="27" l="1"/>
  <c r="FA76" i="27" s="1"/>
  <c r="EZ70" i="27"/>
  <c r="EZ73" i="27" l="1"/>
  <c r="FA72" i="27" s="1"/>
  <c r="FA77" i="27" s="1"/>
  <c r="FB78" i="27" l="1"/>
  <c r="FC82" i="19" s="1"/>
  <c r="FA79" i="27"/>
  <c r="FB76" i="27" s="1"/>
  <c r="FA70" i="27"/>
  <c r="IQ78" i="27" l="1"/>
  <c r="FA73" i="27"/>
  <c r="FB72" i="27" s="1"/>
  <c r="FB77" i="27" s="1"/>
  <c r="FC78" i="27" l="1"/>
  <c r="FD82" i="19" s="1"/>
  <c r="IQ77" i="27"/>
  <c r="IQ79" i="27" s="1"/>
  <c r="IR76" i="27" s="1"/>
  <c r="FB79" i="27"/>
  <c r="FB70" i="27"/>
  <c r="AK40" i="27" l="1"/>
  <c r="Q100" i="19" s="1"/>
  <c r="P105" i="46" s="1"/>
  <c r="FC76" i="27"/>
  <c r="FC79" i="27" s="1"/>
  <c r="FD76" i="27" s="1"/>
  <c r="FD79" i="27" s="1"/>
  <c r="FE76" i="27" s="1"/>
  <c r="FE79" i="27" s="1"/>
  <c r="FF76" i="27" s="1"/>
  <c r="FF79" i="27" s="1"/>
  <c r="FG76" i="27" s="1"/>
  <c r="FG79" i="27" s="1"/>
  <c r="FH76" i="27" s="1"/>
  <c r="FH79" i="27" s="1"/>
  <c r="FI76" i="27" s="1"/>
  <c r="FI79" i="27" s="1"/>
  <c r="FJ76" i="27" s="1"/>
  <c r="FB73" i="27"/>
  <c r="P100" i="60" l="1"/>
  <c r="FC72" i="27"/>
  <c r="FC70" i="27"/>
  <c r="AK43" i="27"/>
  <c r="Q105" i="19" l="1"/>
  <c r="P105" i="60" s="1"/>
  <c r="FC73" i="27"/>
  <c r="FD72" i="27" s="1"/>
  <c r="FD70" i="27" l="1"/>
  <c r="P110" i="46"/>
  <c r="FD73" i="27" l="1"/>
  <c r="FE72" i="27" s="1"/>
  <c r="FE70" i="27" l="1"/>
  <c r="FE73" i="27" l="1"/>
  <c r="FF72" i="27" s="1"/>
  <c r="FF70" i="27" l="1"/>
  <c r="FF73" i="27" l="1"/>
  <c r="FG72" i="27" s="1"/>
  <c r="FG70" i="27" l="1"/>
  <c r="FG73" i="27" l="1"/>
  <c r="FH72" i="27" s="1"/>
  <c r="FH70" i="27" l="1"/>
  <c r="FH73" i="27" l="1"/>
  <c r="FI72" i="27" s="1"/>
  <c r="FI70" i="27" l="1"/>
  <c r="FI73" i="27" l="1"/>
  <c r="FJ72" i="27" s="1"/>
  <c r="FJ77" i="27" s="1"/>
  <c r="FK78" i="27" l="1"/>
  <c r="FL82" i="19" s="1"/>
  <c r="FJ79" i="27"/>
  <c r="FK76" i="27" s="1"/>
  <c r="FJ70" i="27"/>
  <c r="FJ73" i="27" l="1"/>
  <c r="FK72" i="27" s="1"/>
  <c r="FK77" i="27" l="1"/>
  <c r="FK70" i="27"/>
  <c r="FL78" i="27" l="1"/>
  <c r="FM82" i="19" s="1"/>
  <c r="FK79" i="27"/>
  <c r="FL76" i="27" s="1"/>
  <c r="FK73" i="27"/>
  <c r="FL72" i="27" s="1"/>
  <c r="FL77" i="27" s="1"/>
  <c r="FM78" i="27" s="1"/>
  <c r="FN82" i="19" s="1"/>
  <c r="FL79" i="27" l="1"/>
  <c r="FM76" i="27" s="1"/>
  <c r="FL70" i="27"/>
  <c r="FL73" i="27" l="1"/>
  <c r="FM72" i="27" s="1"/>
  <c r="FM77" i="27" s="1"/>
  <c r="FN78" i="27" l="1"/>
  <c r="FO82" i="19" s="1"/>
  <c r="FM79" i="27"/>
  <c r="FN76" i="27" s="1"/>
  <c r="FM70" i="27"/>
  <c r="IR78" i="27" l="1"/>
  <c r="FM73" i="27"/>
  <c r="FN72" i="27" s="1"/>
  <c r="FN77" i="27" s="1"/>
  <c r="FO78" i="27" l="1"/>
  <c r="FP82" i="19" s="1"/>
  <c r="IR77" i="27"/>
  <c r="IR79" i="27" s="1"/>
  <c r="IS76" i="27" s="1"/>
  <c r="FN79" i="27"/>
  <c r="AL40" i="27" s="1"/>
  <c r="R100" i="19" s="1"/>
  <c r="Q105" i="46" s="1"/>
  <c r="FN70" i="27"/>
  <c r="Q100" i="60" l="1"/>
  <c r="FO76" i="27"/>
  <c r="FO79" i="27" s="1"/>
  <c r="FP76" i="27" s="1"/>
  <c r="FP79" i="27" s="1"/>
  <c r="FQ76" i="27" s="1"/>
  <c r="FQ79" i="27" s="1"/>
  <c r="FR76" i="27" s="1"/>
  <c r="FR79" i="27" s="1"/>
  <c r="FS76" i="27" s="1"/>
  <c r="FS79" i="27" s="1"/>
  <c r="FT76" i="27" s="1"/>
  <c r="FT79" i="27" s="1"/>
  <c r="FU76" i="27" s="1"/>
  <c r="FU79" i="27" s="1"/>
  <c r="FV76" i="27" s="1"/>
  <c r="FN73" i="27"/>
  <c r="FO72" i="27" l="1"/>
  <c r="FO70" i="27"/>
  <c r="AL43" i="27"/>
  <c r="FO73" i="27" l="1"/>
  <c r="FP72" i="27" s="1"/>
  <c r="R105" i="19"/>
  <c r="Q105" i="60" s="1"/>
  <c r="FP70" i="27" l="1"/>
  <c r="Q110" i="46"/>
  <c r="FP73" i="27" l="1"/>
  <c r="FQ72" i="27" s="1"/>
  <c r="FQ70" i="27" l="1"/>
  <c r="FQ73" i="27" l="1"/>
  <c r="FR72" i="27" s="1"/>
  <c r="FR70" i="27" l="1"/>
  <c r="FR73" i="27" l="1"/>
  <c r="FS72" i="27" s="1"/>
  <c r="FS70" i="27" l="1"/>
  <c r="FS73" i="27" l="1"/>
  <c r="FT72" i="27" s="1"/>
  <c r="FT70" i="27" l="1"/>
  <c r="FT73" i="27" l="1"/>
  <c r="FU72" i="27" s="1"/>
  <c r="FU70" i="27" l="1"/>
  <c r="FU73" i="27" l="1"/>
  <c r="FV72" i="27" s="1"/>
  <c r="FV77" i="27" s="1"/>
  <c r="FW78" i="27" l="1"/>
  <c r="FX82" i="19" s="1"/>
  <c r="FV79" i="27"/>
  <c r="FW76" i="27" s="1"/>
  <c r="FV70" i="27"/>
  <c r="FV73" i="27" l="1"/>
  <c r="FW72" i="27" s="1"/>
  <c r="FW77" i="27" l="1"/>
  <c r="FW70" i="27"/>
  <c r="FX78" i="27" l="1"/>
  <c r="FY82" i="19" s="1"/>
  <c r="FW79" i="27"/>
  <c r="FX76" i="27" s="1"/>
  <c r="FW73" i="27"/>
  <c r="FX72" i="27" s="1"/>
  <c r="FX77" i="27" s="1"/>
  <c r="FY78" i="27" s="1"/>
  <c r="FZ82" i="19" s="1"/>
  <c r="FX79" i="27" l="1"/>
  <c r="FY76" i="27" s="1"/>
  <c r="FX70" i="27"/>
  <c r="FX73" i="27" l="1"/>
  <c r="FY72" i="27" s="1"/>
  <c r="FY77" i="27" s="1"/>
  <c r="FZ78" i="27" l="1"/>
  <c r="GA82" i="19" s="1"/>
  <c r="FY79" i="27"/>
  <c r="FZ76" i="27" s="1"/>
  <c r="FY70" i="27"/>
  <c r="IS78" i="27" l="1"/>
  <c r="FY73" i="27"/>
  <c r="FZ72" i="27" s="1"/>
  <c r="FZ77" i="27" s="1"/>
  <c r="GA78" i="27" l="1"/>
  <c r="GB82" i="19" s="1"/>
  <c r="IS77" i="27"/>
  <c r="IS79" i="27" s="1"/>
  <c r="IT76" i="27" s="1"/>
  <c r="FZ79" i="27"/>
  <c r="GA76" i="27" s="1"/>
  <c r="AM40" i="27"/>
  <c r="S100" i="19" s="1"/>
  <c r="R105" i="46" s="1"/>
  <c r="FZ70" i="27"/>
  <c r="GA79" i="27" l="1"/>
  <c r="GB76" i="27" s="1"/>
  <c r="GB79" i="27" s="1"/>
  <c r="GC76" i="27" s="1"/>
  <c r="GC79" i="27" s="1"/>
  <c r="GD76" i="27" s="1"/>
  <c r="GD79" i="27" s="1"/>
  <c r="GE76" i="27" s="1"/>
  <c r="GE79" i="27" s="1"/>
  <c r="GF76" i="27" s="1"/>
  <c r="GF79" i="27" s="1"/>
  <c r="GG76" i="27" s="1"/>
  <c r="GG79" i="27" s="1"/>
  <c r="GH76" i="27" s="1"/>
  <c r="R100" i="60"/>
  <c r="FZ73" i="27"/>
  <c r="GA72" i="27" l="1"/>
  <c r="GA70" i="27"/>
  <c r="AM43" i="27"/>
  <c r="S105" i="19" l="1"/>
  <c r="R105" i="60" s="1"/>
  <c r="GA73" i="27"/>
  <c r="GB72" i="27" s="1"/>
  <c r="GB70" i="27" l="1"/>
  <c r="R110" i="46"/>
  <c r="GB73" i="27" l="1"/>
  <c r="GC72" i="27" s="1"/>
  <c r="GC70" i="27" l="1"/>
  <c r="GC73" i="27" l="1"/>
  <c r="GD72" i="27" s="1"/>
  <c r="GD70" i="27" l="1"/>
  <c r="GD73" i="27" l="1"/>
  <c r="GE72" i="27" s="1"/>
  <c r="GE70" i="27" l="1"/>
  <c r="GE73" i="27" l="1"/>
  <c r="GF72" i="27" s="1"/>
  <c r="GF70" i="27" l="1"/>
  <c r="GF73" i="27" l="1"/>
  <c r="GG72" i="27" s="1"/>
  <c r="GG70" i="27" l="1"/>
  <c r="GG73" i="27" l="1"/>
  <c r="GH72" i="27" s="1"/>
  <c r="GH77" i="27" s="1"/>
  <c r="GI78" i="27" l="1"/>
  <c r="GJ82" i="19" s="1"/>
  <c r="GH79" i="27"/>
  <c r="GI76" i="27" s="1"/>
  <c r="GH70" i="27"/>
  <c r="GH73" i="27" l="1"/>
  <c r="GI72" i="27" s="1"/>
  <c r="GI77" i="27" l="1"/>
  <c r="GI70" i="27"/>
  <c r="GJ78" i="27" l="1"/>
  <c r="GK82" i="19" s="1"/>
  <c r="GI79" i="27"/>
  <c r="GJ76" i="27" s="1"/>
  <c r="GI73" i="27"/>
  <c r="GJ72" i="27" s="1"/>
  <c r="GJ77" i="27" s="1"/>
  <c r="GK78" i="27" s="1"/>
  <c r="GL82" i="19" s="1"/>
  <c r="GJ79" i="27" l="1"/>
  <c r="GK76" i="27" s="1"/>
  <c r="GJ70" i="27"/>
  <c r="GJ73" i="27" l="1"/>
  <c r="GK72" i="27" s="1"/>
  <c r="GK77" i="27" s="1"/>
  <c r="GL78" i="27" l="1"/>
  <c r="GM82" i="19" s="1"/>
  <c r="GK79" i="27"/>
  <c r="GL76" i="27" s="1"/>
  <c r="GK70" i="27"/>
  <c r="IT78" i="27" l="1"/>
  <c r="GK73" i="27"/>
  <c r="GL72" i="27" s="1"/>
  <c r="GL77" i="27" s="1"/>
  <c r="GM78" i="27" l="1"/>
  <c r="GN82" i="19" s="1"/>
  <c r="IT77" i="27"/>
  <c r="IT79" i="27" s="1"/>
  <c r="IU76" i="27" s="1"/>
  <c r="GL79" i="27"/>
  <c r="AN40" i="27" s="1"/>
  <c r="T100" i="19" s="1"/>
  <c r="S100" i="60" s="1"/>
  <c r="GL70" i="27"/>
  <c r="S105" i="46" l="1"/>
  <c r="GM76" i="27"/>
  <c r="GM79" i="27" s="1"/>
  <c r="GN76" i="27" s="1"/>
  <c r="GN79" i="27" s="1"/>
  <c r="GO76" i="27" s="1"/>
  <c r="GO79" i="27" s="1"/>
  <c r="GP76" i="27" s="1"/>
  <c r="GP79" i="27" s="1"/>
  <c r="GQ76" i="27" s="1"/>
  <c r="GQ79" i="27" s="1"/>
  <c r="GR76" i="27" s="1"/>
  <c r="GR79" i="27" s="1"/>
  <c r="GS76" i="27" s="1"/>
  <c r="GS79" i="27" s="1"/>
  <c r="GT76" i="27" s="1"/>
  <c r="GL73" i="27"/>
  <c r="GM72" i="27" l="1"/>
  <c r="GM70" i="27"/>
  <c r="AN43" i="27"/>
  <c r="T105" i="19" l="1"/>
  <c r="S105" i="60" s="1"/>
  <c r="GM73" i="27"/>
  <c r="GN72" i="27" s="1"/>
  <c r="GN70" i="27" l="1"/>
  <c r="S110" i="46"/>
  <c r="GN73" i="27" l="1"/>
  <c r="GO72" i="27" s="1"/>
  <c r="GO70" i="27" l="1"/>
  <c r="GO73" i="27" l="1"/>
  <c r="GP72" i="27" s="1"/>
  <c r="GP70" i="27" l="1"/>
  <c r="GP73" i="27" l="1"/>
  <c r="GQ72" i="27" s="1"/>
  <c r="GQ70" i="27" l="1"/>
  <c r="GQ73" i="27" l="1"/>
  <c r="GR72" i="27" s="1"/>
  <c r="GR70" i="27" l="1"/>
  <c r="GR73" i="27" l="1"/>
  <c r="GS72" i="27" s="1"/>
  <c r="GS70" i="27" l="1"/>
  <c r="GS73" i="27" l="1"/>
  <c r="GT72" i="27" s="1"/>
  <c r="GT77" i="27" s="1"/>
  <c r="GU78" i="27" l="1"/>
  <c r="GV82" i="19" s="1"/>
  <c r="GT79" i="27"/>
  <c r="GU76" i="27" s="1"/>
  <c r="GT70" i="27"/>
  <c r="GT73" i="27" l="1"/>
  <c r="GU72" i="27" s="1"/>
  <c r="GU77" i="27" l="1"/>
  <c r="GU70" i="27"/>
  <c r="GV78" i="27" l="1"/>
  <c r="GW82" i="19" s="1"/>
  <c r="GU79" i="27"/>
  <c r="GV76" i="27" s="1"/>
  <c r="GU73" i="27"/>
  <c r="GV72" i="27" s="1"/>
  <c r="GV77" i="27" s="1"/>
  <c r="GW78" i="27" s="1"/>
  <c r="GX82" i="19" s="1"/>
  <c r="GV79" i="27" l="1"/>
  <c r="GW76" i="27" s="1"/>
  <c r="GV70" i="27"/>
  <c r="GV73" i="27" l="1"/>
  <c r="GW72" i="27" s="1"/>
  <c r="GW77" i="27" s="1"/>
  <c r="GX78" i="27" l="1"/>
  <c r="GY82" i="19" s="1"/>
  <c r="GW79" i="27"/>
  <c r="GX76" i="27" s="1"/>
  <c r="GW70" i="27"/>
  <c r="IU78" i="27" l="1"/>
  <c r="GW73" i="27"/>
  <c r="GX72" i="27" s="1"/>
  <c r="GX77" i="27" s="1"/>
  <c r="GY78" i="27" l="1"/>
  <c r="GZ82" i="19" s="1"/>
  <c r="IU77" i="27"/>
  <c r="IU79" i="27" s="1"/>
  <c r="IV76" i="27" s="1"/>
  <c r="GX79" i="27"/>
  <c r="AO40" i="27" s="1"/>
  <c r="U100" i="19" s="1"/>
  <c r="T105" i="46" s="1"/>
  <c r="GX70" i="27"/>
  <c r="T100" i="60" l="1"/>
  <c r="GY76" i="27"/>
  <c r="GY79" i="27" s="1"/>
  <c r="GZ76" i="27" s="1"/>
  <c r="GZ79" i="27" s="1"/>
  <c r="HA76" i="27" s="1"/>
  <c r="HA79" i="27" s="1"/>
  <c r="HB76" i="27" s="1"/>
  <c r="HB79" i="27" s="1"/>
  <c r="HC76" i="27" s="1"/>
  <c r="HC79" i="27" s="1"/>
  <c r="HD76" i="27" s="1"/>
  <c r="HD79" i="27" s="1"/>
  <c r="HE76" i="27" s="1"/>
  <c r="GX73" i="27"/>
  <c r="GY72" i="27" l="1"/>
  <c r="GY70" i="27"/>
  <c r="AO43" i="27"/>
  <c r="GY73" i="27" l="1"/>
  <c r="GZ72" i="27" s="1"/>
  <c r="U105" i="19"/>
  <c r="T105" i="60" s="1"/>
  <c r="GZ70" i="27" l="1"/>
  <c r="T110" i="46"/>
  <c r="GZ73" i="27" l="1"/>
  <c r="HA72" i="27" s="1"/>
  <c r="HA70" i="27" l="1"/>
  <c r="HA73" i="27" l="1"/>
  <c r="HB72" i="27" s="1"/>
  <c r="HB70" i="27" l="1"/>
  <c r="HB73" i="27" l="1"/>
  <c r="HC72" i="27" s="1"/>
  <c r="HC70" i="27" l="1"/>
  <c r="HC73" i="27" l="1"/>
  <c r="HD72" i="27" s="1"/>
  <c r="HD70" i="27" l="1"/>
  <c r="HD73" i="27" l="1"/>
  <c r="HE72" i="27" s="1"/>
  <c r="HE77" i="27" s="1"/>
  <c r="HF78" i="27" l="1"/>
  <c r="HG82" i="19" s="1"/>
  <c r="HE79" i="27"/>
  <c r="HF76" i="27" s="1"/>
  <c r="HE70" i="27"/>
  <c r="HE73" i="27" l="1"/>
  <c r="HF72" i="27" s="1"/>
  <c r="HF77" i="27" s="1"/>
  <c r="HG78" i="27" l="1"/>
  <c r="HH82" i="19" s="1"/>
  <c r="HF79" i="27"/>
  <c r="HG76" i="27" s="1"/>
  <c r="HF70" i="27"/>
  <c r="HF73" i="27" l="1"/>
  <c r="HG72" i="27" s="1"/>
  <c r="HG77" i="27" l="1"/>
  <c r="HG70" i="27"/>
  <c r="HH78" i="27" l="1"/>
  <c r="HI82" i="19" s="1"/>
  <c r="HG79" i="27"/>
  <c r="HH76" i="27" s="1"/>
  <c r="HG73" i="27"/>
  <c r="HH72" i="27" s="1"/>
  <c r="HH77" i="27" s="1"/>
  <c r="HI78" i="27" s="1"/>
  <c r="HJ82" i="19" s="1"/>
  <c r="HH79" i="27" l="1"/>
  <c r="HI76" i="27" s="1"/>
  <c r="HH70" i="27"/>
  <c r="HH73" i="27" l="1"/>
  <c r="HI72" i="27" s="1"/>
  <c r="HI77" i="27" s="1"/>
  <c r="HJ78" i="27" l="1"/>
  <c r="HK82" i="19" s="1"/>
  <c r="HI79" i="27"/>
  <c r="HJ76" i="27" s="1"/>
  <c r="HI70" i="27"/>
  <c r="IV78" i="27" l="1"/>
  <c r="HI73" i="27"/>
  <c r="HJ72" i="27" s="1"/>
  <c r="HJ77" i="27" s="1"/>
  <c r="HK78" i="27" l="1"/>
  <c r="HL82" i="19" s="1"/>
  <c r="IV77" i="27"/>
  <c r="IV79" i="27" s="1"/>
  <c r="IW76" i="27" s="1"/>
  <c r="HJ79" i="27"/>
  <c r="HJ70" i="27"/>
  <c r="HK76" i="27" l="1"/>
  <c r="HK79" i="27" s="1"/>
  <c r="HL76" i="27" s="1"/>
  <c r="HL79" i="27" s="1"/>
  <c r="HM76" i="27" s="1"/>
  <c r="HM79" i="27" s="1"/>
  <c r="HN76" i="27" s="1"/>
  <c r="HN79" i="27" s="1"/>
  <c r="HO76" i="27" s="1"/>
  <c r="HO79" i="27" s="1"/>
  <c r="HP76" i="27" s="1"/>
  <c r="HP79" i="27" s="1"/>
  <c r="HQ76" i="27" s="1"/>
  <c r="AP40" i="27"/>
  <c r="V100" i="19" s="1"/>
  <c r="HJ73" i="27"/>
  <c r="U105" i="46" l="1"/>
  <c r="U100" i="60"/>
  <c r="HK72" i="27"/>
  <c r="HK70" i="27"/>
  <c r="AP43" i="27"/>
  <c r="V105" i="19" l="1"/>
  <c r="U105" i="60" s="1"/>
  <c r="HK73" i="27"/>
  <c r="HL72" i="27" s="1"/>
  <c r="HL70" i="27" l="1"/>
  <c r="U110" i="46"/>
  <c r="HL73" i="27" l="1"/>
  <c r="HM72" i="27" s="1"/>
  <c r="HM70" i="27" l="1"/>
  <c r="HM73" i="27" l="1"/>
  <c r="HN72" i="27" s="1"/>
  <c r="HN70" i="27" l="1"/>
  <c r="HN73" i="27" l="1"/>
  <c r="HO72" i="27" s="1"/>
  <c r="HO70" i="27" l="1"/>
  <c r="HO73" i="27" l="1"/>
  <c r="HP72" i="27" s="1"/>
  <c r="HP70" i="27" l="1"/>
  <c r="HP73" i="27" l="1"/>
  <c r="HQ72" i="27" s="1"/>
  <c r="HQ77" i="27" s="1"/>
  <c r="HR78" i="27" l="1"/>
  <c r="HS82" i="19" s="1"/>
  <c r="HQ79" i="27"/>
  <c r="HR76" i="27" s="1"/>
  <c r="HQ70" i="27"/>
  <c r="HQ73" i="27" l="1"/>
  <c r="HR72" i="27" s="1"/>
  <c r="HR77" i="27" s="1"/>
  <c r="HS78" i="27" l="1"/>
  <c r="HT82" i="19" s="1"/>
  <c r="HR79" i="27"/>
  <c r="HS76" i="27" s="1"/>
  <c r="HR70" i="27"/>
  <c r="HR73" i="27" l="1"/>
  <c r="HS72" i="27" s="1"/>
  <c r="HS77" i="27" l="1"/>
  <c r="HS70" i="27"/>
  <c r="HT78" i="27" l="1"/>
  <c r="HU82" i="19" s="1"/>
  <c r="HS79" i="27"/>
  <c r="HT76" i="27" s="1"/>
  <c r="HS73" i="27"/>
  <c r="HT72" i="27" s="1"/>
  <c r="HT77" i="27" s="1"/>
  <c r="HU78" i="27" s="1"/>
  <c r="HV82" i="19" s="1"/>
  <c r="HT79" i="27" l="1"/>
  <c r="HU76" i="27" s="1"/>
  <c r="HT70" i="27"/>
  <c r="HT73" i="27" l="1"/>
  <c r="HU72" i="27" s="1"/>
  <c r="HU77" i="27" s="1"/>
  <c r="HV78" i="27" l="1"/>
  <c r="HW82" i="19" s="1"/>
  <c r="HU79" i="27"/>
  <c r="HV76" i="27" s="1"/>
  <c r="HU70" i="27"/>
  <c r="IW78" i="27" l="1"/>
  <c r="HU73" i="27"/>
  <c r="HV72" i="27" s="1"/>
  <c r="HV77" i="27" s="1"/>
  <c r="HW78" i="27" l="1"/>
  <c r="HX82" i="19" s="1"/>
  <c r="IW77" i="27"/>
  <c r="IW79" i="27" s="1"/>
  <c r="IX76" i="27" s="1"/>
  <c r="HV79" i="27"/>
  <c r="HV70" i="27"/>
  <c r="HW76" i="27" l="1"/>
  <c r="HW79" i="27" s="1"/>
  <c r="HX76" i="27" s="1"/>
  <c r="HX79" i="27" s="1"/>
  <c r="HY76" i="27" s="1"/>
  <c r="HY79" i="27" s="1"/>
  <c r="HZ76" i="27" s="1"/>
  <c r="HZ79" i="27" s="1"/>
  <c r="IA76" i="27" s="1"/>
  <c r="AQ40" i="27"/>
  <c r="W100" i="19" s="1"/>
  <c r="HV73" i="27"/>
  <c r="V105" i="46" l="1"/>
  <c r="V100" i="60"/>
  <c r="HW72" i="27"/>
  <c r="HW70" i="27"/>
  <c r="AQ43" i="27"/>
  <c r="W105" i="19" l="1"/>
  <c r="V105" i="60" s="1"/>
  <c r="HW73" i="27"/>
  <c r="HX72" i="27" s="1"/>
  <c r="HX70" i="27" l="1"/>
  <c r="V110" i="46"/>
  <c r="HX73" i="27" l="1"/>
  <c r="HY72" i="27" s="1"/>
  <c r="HY70" i="27" l="1"/>
  <c r="HY73" i="27" l="1"/>
  <c r="HZ72" i="27" l="1"/>
  <c r="HZ70" i="27"/>
  <c r="HZ73" i="27" l="1"/>
  <c r="IA72" i="27" l="1"/>
  <c r="IA77" i="27" s="1"/>
  <c r="IA70" i="27"/>
  <c r="IA78" i="27" l="1"/>
  <c r="IB82" i="19" s="1"/>
  <c r="IX77" i="27"/>
  <c r="Z77" i="27"/>
  <c r="Z89" i="27" s="1"/>
  <c r="Z90" i="27" s="1"/>
  <c r="IA73" i="27"/>
  <c r="IA79" i="27" l="1"/>
  <c r="IB76" i="27" s="1"/>
  <c r="Z79" i="27"/>
  <c r="Z80" i="27" s="1"/>
  <c r="AA79" i="27"/>
  <c r="IB78" i="27"/>
  <c r="IC82" i="19" s="1"/>
  <c r="AR43" i="27"/>
  <c r="IB72" i="27"/>
  <c r="IB70" i="27"/>
  <c r="AR40" i="27" l="1"/>
  <c r="X100" i="19" s="1"/>
  <c r="IX78" i="27"/>
  <c r="IX79" i="27" s="1"/>
  <c r="Z78" i="27"/>
  <c r="IB79" i="27"/>
  <c r="AS40" i="27" s="1"/>
  <c r="IH72" i="27"/>
  <c r="Z72" i="27"/>
  <c r="IG72" i="27"/>
  <c r="II72" i="27"/>
  <c r="IJ72" i="27"/>
  <c r="IK72" i="27"/>
  <c r="IL72" i="27"/>
  <c r="IM72" i="27"/>
  <c r="IN72" i="27"/>
  <c r="IO72" i="27"/>
  <c r="IP72" i="27"/>
  <c r="IQ72" i="27"/>
  <c r="IR72" i="27"/>
  <c r="IS72" i="27"/>
  <c r="IT72" i="27"/>
  <c r="IU72" i="27"/>
  <c r="IV72" i="27"/>
  <c r="IW72" i="27"/>
  <c r="IX72" i="27"/>
  <c r="IB73" i="27"/>
  <c r="X105" i="19"/>
  <c r="W105" i="60" s="1"/>
  <c r="W105" i="46" l="1"/>
  <c r="W100" i="60"/>
  <c r="AS43" i="27"/>
  <c r="IC91" i="19"/>
  <c r="IG73" i="27"/>
  <c r="IH70" i="27" s="1"/>
  <c r="IH73" i="27" s="1"/>
  <c r="II70" i="27" s="1"/>
  <c r="II73" i="27" s="1"/>
  <c r="IJ70" i="27" s="1"/>
  <c r="IJ73" i="27" s="1"/>
  <c r="IK70" i="27" s="1"/>
  <c r="IK73" i="27" s="1"/>
  <c r="IL70" i="27" s="1"/>
  <c r="IL73" i="27" s="1"/>
  <c r="IM70" i="27" s="1"/>
  <c r="IM73" i="27" s="1"/>
  <c r="IN70" i="27" s="1"/>
  <c r="IN73" i="27" s="1"/>
  <c r="IO70" i="27" s="1"/>
  <c r="IO73" i="27" s="1"/>
  <c r="IP70" i="27" s="1"/>
  <c r="IP73" i="27" s="1"/>
  <c r="IQ70" i="27" s="1"/>
  <c r="IQ73" i="27" s="1"/>
  <c r="IR70" i="27" s="1"/>
  <c r="IR73" i="27" s="1"/>
  <c r="IS70" i="27" s="1"/>
  <c r="IS73" i="27" s="1"/>
  <c r="IT70" i="27" s="1"/>
  <c r="IT73" i="27" s="1"/>
  <c r="IU70" i="27" s="1"/>
  <c r="IU73" i="27" s="1"/>
  <c r="IV70" i="27" s="1"/>
  <c r="IV73" i="27" s="1"/>
  <c r="IW70" i="27" s="1"/>
  <c r="IW73" i="27" s="1"/>
  <c r="IX70" i="27" s="1"/>
  <c r="IX73" i="27" s="1"/>
  <c r="W110" i="46"/>
  <c r="F9" i="55" l="1"/>
  <c r="F10" i="55" l="1"/>
  <c r="I38" i="52" l="1"/>
  <c r="H157" i="46"/>
  <c r="I44" i="52" l="1"/>
  <c r="I39" i="52"/>
  <c r="I40" i="52" s="1"/>
  <c r="H262" i="46"/>
  <c r="I296" i="31"/>
  <c r="I304" i="31" s="1"/>
  <c r="I320" i="31" s="1"/>
  <c r="H207" i="46"/>
  <c r="H223" i="46" s="1"/>
  <c r="I41" i="52" l="1"/>
  <c r="I45" i="52"/>
  <c r="I267" i="31" l="1"/>
  <c r="I275" i="31" s="1"/>
  <c r="I318" i="31" s="1"/>
  <c r="H205" i="46"/>
  <c r="H155" i="46"/>
  <c r="G9" i="55" l="1"/>
  <c r="G10" i="55" s="1"/>
  <c r="H206" i="46"/>
  <c r="H222" i="46" s="1"/>
  <c r="I282" i="31"/>
  <c r="I290" i="31" s="1"/>
  <c r="I319" i="31" s="1"/>
  <c r="H156" i="46"/>
  <c r="F14" i="55"/>
  <c r="H260" i="46"/>
  <c r="H221" i="46"/>
  <c r="F15" i="55" l="1"/>
  <c r="H261" i="46"/>
  <c r="I157" i="46" l="1"/>
  <c r="I207" i="46" l="1"/>
  <c r="I223" i="46" s="1"/>
  <c r="J38" i="52"/>
  <c r="J39" i="52" s="1"/>
  <c r="J40" i="52" s="1"/>
  <c r="I262" i="46"/>
  <c r="J44" i="52" l="1"/>
  <c r="J296" i="31"/>
  <c r="J304" i="31" s="1"/>
  <c r="J320" i="31" s="1"/>
  <c r="I155" i="46"/>
  <c r="J267" i="31"/>
  <c r="J275" i="31" s="1"/>
  <c r="J318" i="31" s="1"/>
  <c r="I205" i="46"/>
  <c r="J41" i="52"/>
  <c r="J45" i="52"/>
  <c r="I156" i="46" l="1"/>
  <c r="I206" i="46"/>
  <c r="I222" i="46" s="1"/>
  <c r="J282" i="31"/>
  <c r="J290" i="31" s="1"/>
  <c r="J319" i="31" s="1"/>
  <c r="I221" i="46"/>
  <c r="G14" i="55"/>
  <c r="I260" i="46"/>
  <c r="H9" i="55" l="1"/>
  <c r="H10" i="55" s="1"/>
  <c r="Y9" i="55"/>
  <c r="AF70" i="55" s="1"/>
  <c r="G15" i="55"/>
  <c r="I261" i="46"/>
  <c r="K38" i="52" l="1"/>
  <c r="J207" i="46" l="1"/>
  <c r="J223" i="46" s="1"/>
  <c r="J157" i="46"/>
  <c r="K39" i="52"/>
  <c r="K40" i="52" s="1"/>
  <c r="K44" i="52"/>
  <c r="J262" i="46" l="1"/>
  <c r="K296" i="31"/>
  <c r="K304" i="31" s="1"/>
  <c r="K320" i="31" s="1"/>
  <c r="J205" i="46"/>
  <c r="J155" i="46"/>
  <c r="K267" i="31"/>
  <c r="K275" i="31" s="1"/>
  <c r="K318" i="31" s="1"/>
  <c r="K45" i="52"/>
  <c r="K41" i="52"/>
  <c r="H14" i="55" l="1"/>
  <c r="J260" i="46"/>
  <c r="J156" i="46"/>
  <c r="K282" i="31"/>
  <c r="K290" i="31" s="1"/>
  <c r="K319" i="31" s="1"/>
  <c r="J206" i="46"/>
  <c r="J222" i="46" s="1"/>
  <c r="J221" i="46"/>
  <c r="Y14" i="55" l="1"/>
  <c r="AF76" i="55" s="1"/>
  <c r="J261" i="46"/>
  <c r="H15" i="55"/>
  <c r="Y15" i="55" s="1"/>
  <c r="AF77" i="55" s="1"/>
  <c r="D66" i="55" s="1"/>
  <c r="D64" i="55" l="1"/>
  <c r="K157" i="46" l="1"/>
  <c r="L38" i="52"/>
  <c r="L44" i="52" s="1"/>
  <c r="K207" i="46"/>
  <c r="K223" i="46" s="1"/>
  <c r="L296" i="31"/>
  <c r="L304" i="31" s="1"/>
  <c r="L320" i="31" s="1"/>
  <c r="K262" i="46" l="1"/>
  <c r="L39" i="52"/>
  <c r="L40" i="52" s="1"/>
  <c r="L45" i="52" s="1"/>
  <c r="K65" i="55"/>
  <c r="L267" i="31"/>
  <c r="L275" i="31" s="1"/>
  <c r="L318" i="31" s="1"/>
  <c r="K205" i="46"/>
  <c r="K155" i="46"/>
  <c r="L41" i="52" l="1"/>
  <c r="I9" i="55"/>
  <c r="I10" i="55" s="1"/>
  <c r="K156" i="46"/>
  <c r="K206" i="46"/>
  <c r="K222" i="46" s="1"/>
  <c r="L282" i="31"/>
  <c r="L290" i="31" s="1"/>
  <c r="L319" i="31" s="1"/>
  <c r="I14" i="55"/>
  <c r="K260" i="46"/>
  <c r="K66" i="55"/>
  <c r="K221" i="46"/>
  <c r="I66" i="55" l="1"/>
  <c r="J66" i="55"/>
  <c r="I15" i="55"/>
  <c r="K261" i="46"/>
  <c r="L66" i="55" l="1"/>
  <c r="H66" i="55" s="1"/>
  <c r="J68" i="55"/>
  <c r="G66" i="55" l="1"/>
  <c r="L157" i="46" l="1"/>
  <c r="M38" i="52"/>
  <c r="M44" i="52" l="1"/>
  <c r="M39" i="52"/>
  <c r="M40" i="52" s="1"/>
  <c r="L262" i="46"/>
  <c r="L207" i="46"/>
  <c r="L223" i="46" s="1"/>
  <c r="M296" i="31"/>
  <c r="M304" i="31" s="1"/>
  <c r="M320" i="31" s="1"/>
  <c r="M267" i="31" l="1"/>
  <c r="M275" i="31" s="1"/>
  <c r="M318" i="31" s="1"/>
  <c r="L205" i="46"/>
  <c r="L221" i="46" s="1"/>
  <c r="L155" i="46"/>
  <c r="M41" i="52"/>
  <c r="M45" i="52"/>
  <c r="J9" i="55"/>
  <c r="J10" i="55" s="1"/>
  <c r="L156" i="46" l="1"/>
  <c r="L206" i="46"/>
  <c r="L222" i="46" s="1"/>
  <c r="M282" i="31"/>
  <c r="M290" i="31" s="1"/>
  <c r="M319" i="31" s="1"/>
  <c r="L260" i="46"/>
  <c r="J14" i="55"/>
  <c r="J15" i="55" l="1"/>
  <c r="L261" i="46"/>
  <c r="Q200" i="29" l="1"/>
  <c r="P222" i="60" s="1"/>
  <c r="P236" i="60" s="1"/>
  <c r="M157" i="46"/>
  <c r="N38" i="52"/>
  <c r="M262" i="46" l="1"/>
  <c r="N296" i="31"/>
  <c r="N304" i="31" s="1"/>
  <c r="N320" i="31" s="1"/>
  <c r="M207" i="46"/>
  <c r="M223" i="46" s="1"/>
  <c r="N39" i="52"/>
  <c r="N40" i="52" s="1"/>
  <c r="N44" i="52"/>
  <c r="N45" i="52" l="1"/>
  <c r="N41" i="52"/>
  <c r="M205" i="46"/>
  <c r="M221" i="46" s="1"/>
  <c r="N267" i="31"/>
  <c r="N275" i="31" s="1"/>
  <c r="N318" i="31" s="1"/>
  <c r="M155" i="46"/>
  <c r="K9" i="55"/>
  <c r="M156" i="46" l="1"/>
  <c r="N282" i="31"/>
  <c r="N290" i="31" s="1"/>
  <c r="N319" i="31" s="1"/>
  <c r="M206" i="46"/>
  <c r="M222" i="46" s="1"/>
  <c r="K10" i="55"/>
  <c r="K14" i="55"/>
  <c r="M260" i="46"/>
  <c r="M261" i="46" l="1"/>
  <c r="K15" i="55"/>
  <c r="N157" i="46" l="1"/>
  <c r="O38" i="52"/>
  <c r="O44" i="52" s="1"/>
  <c r="O296" i="31"/>
  <c r="O304" i="31" s="1"/>
  <c r="O320" i="31" s="1"/>
  <c r="N207" i="46"/>
  <c r="N223" i="46" s="1"/>
  <c r="N262" i="46" l="1"/>
  <c r="O39" i="52"/>
  <c r="O40" i="52" s="1"/>
  <c r="O45" i="52" s="1"/>
  <c r="L9" i="55"/>
  <c r="N205" i="46"/>
  <c r="N221" i="46" s="1"/>
  <c r="N155" i="46"/>
  <c r="O267" i="31"/>
  <c r="O275" i="31" s="1"/>
  <c r="O318" i="31" s="1"/>
  <c r="O41" i="52" l="1"/>
  <c r="N156" i="46"/>
  <c r="N206" i="46"/>
  <c r="N222" i="46" s="1"/>
  <c r="O282" i="31"/>
  <c r="O290" i="31" s="1"/>
  <c r="O319" i="31" s="1"/>
  <c r="L10" i="55"/>
  <c r="N260" i="46"/>
  <c r="L14" i="55"/>
  <c r="N261" i="46" l="1"/>
  <c r="L15" i="55"/>
  <c r="P38" i="52" l="1"/>
  <c r="O157" i="46"/>
  <c r="O262" i="46" l="1"/>
  <c r="P44" i="52"/>
  <c r="P39" i="52"/>
  <c r="P40" i="52" s="1"/>
  <c r="O206" i="46"/>
  <c r="O222" i="46" s="1"/>
  <c r="O156" i="46"/>
  <c r="P282" i="31"/>
  <c r="P290" i="31" s="1"/>
  <c r="P319" i="31" s="1"/>
  <c r="P296" i="31"/>
  <c r="P304" i="31" s="1"/>
  <c r="P320" i="31" s="1"/>
  <c r="O207" i="46"/>
  <c r="O223" i="46" s="1"/>
  <c r="O155" i="46"/>
  <c r="O205" i="46"/>
  <c r="O221" i="46" s="1"/>
  <c r="P267" i="31"/>
  <c r="P275" i="31" s="1"/>
  <c r="P318" i="31" s="1"/>
  <c r="M14" i="55" l="1"/>
  <c r="O260" i="46"/>
  <c r="O261" i="46"/>
  <c r="M15" i="55"/>
  <c r="Z15" i="55" s="1"/>
  <c r="AG77" i="55" s="1"/>
  <c r="D73" i="55" s="1"/>
  <c r="P41" i="52"/>
  <c r="P45" i="52"/>
  <c r="M9" i="55"/>
  <c r="Z9" i="55" l="1"/>
  <c r="AG70" i="55" s="1"/>
  <c r="M10" i="55"/>
  <c r="Z14" i="55"/>
  <c r="AG76" i="55" s="1"/>
  <c r="D71" i="55" s="1"/>
  <c r="K72" i="55" l="1"/>
  <c r="Q38" i="52" l="1"/>
  <c r="K73" i="55"/>
  <c r="J73" i="55" s="1"/>
  <c r="I73" i="55"/>
  <c r="P157" i="46"/>
  <c r="Q296" i="31" l="1"/>
  <c r="Q304" i="31" s="1"/>
  <c r="Q320" i="31" s="1"/>
  <c r="L73" i="55"/>
  <c r="G73" i="55" s="1"/>
  <c r="P262" i="46"/>
  <c r="Q39" i="52"/>
  <c r="Q40" i="52" s="1"/>
  <c r="Q44" i="52"/>
  <c r="P207" i="46" l="1"/>
  <c r="P223" i="46" s="1"/>
  <c r="H73" i="55"/>
  <c r="Q45" i="52"/>
  <c r="Q41" i="52"/>
  <c r="P205" i="46"/>
  <c r="P221" i="46" s="1"/>
  <c r="P155" i="46"/>
  <c r="Q267" i="31"/>
  <c r="Q275" i="31" s="1"/>
  <c r="Q318" i="31" s="1"/>
  <c r="N9" i="55"/>
  <c r="N10" i="55" s="1"/>
  <c r="P156" i="46" l="1"/>
  <c r="Q282" i="31"/>
  <c r="Q290" i="31" s="1"/>
  <c r="Q319" i="31" s="1"/>
  <c r="P206" i="46"/>
  <c r="P222" i="46" s="1"/>
  <c r="N14" i="55"/>
  <c r="P260" i="46"/>
  <c r="P261" i="46" l="1"/>
  <c r="N15" i="55"/>
  <c r="J75" i="55" l="1"/>
  <c r="O9" i="55"/>
  <c r="O10" i="55" s="1"/>
  <c r="Q155" i="46" l="1"/>
  <c r="R267" i="31"/>
  <c r="R275" i="31" s="1"/>
  <c r="R318" i="31" s="1"/>
  <c r="Q205" i="46"/>
  <c r="Q221" i="46" s="1"/>
  <c r="O14" i="55" l="1"/>
  <c r="Q260" i="46"/>
  <c r="R155" i="46" l="1"/>
  <c r="S267" i="31"/>
  <c r="S275" i="31" s="1"/>
  <c r="S318" i="31" s="1"/>
  <c r="R205" i="46"/>
  <c r="R221" i="46" s="1"/>
  <c r="P9" i="55"/>
  <c r="P10" i="55" s="1"/>
  <c r="P14" i="55" l="1"/>
  <c r="R260" i="46"/>
  <c r="Q9" i="55" l="1"/>
  <c r="Q10" i="55" l="1"/>
  <c r="S205" i="46"/>
  <c r="S221" i="46" s="1"/>
  <c r="T267" i="31"/>
  <c r="T275" i="31" s="1"/>
  <c r="T318" i="31" s="1"/>
  <c r="S155" i="46"/>
  <c r="S260" i="46" l="1"/>
  <c r="Q14" i="55"/>
  <c r="T205" i="46" l="1"/>
  <c r="T221" i="46" s="1"/>
  <c r="U267" i="31"/>
  <c r="U275" i="31" s="1"/>
  <c r="U318" i="31" s="1"/>
  <c r="T155" i="46"/>
  <c r="R9" i="55"/>
  <c r="AA9" i="55" l="1"/>
  <c r="AH70" i="55" s="1"/>
  <c r="R10" i="55"/>
  <c r="R14" i="55"/>
  <c r="AA14" i="55" s="1"/>
  <c r="AH76" i="55" s="1"/>
  <c r="D78" i="55" s="1"/>
  <c r="T260" i="46"/>
  <c r="K79" i="55" l="1"/>
  <c r="I80" i="55" l="1"/>
  <c r="U155" i="46" l="1"/>
  <c r="V267" i="31"/>
  <c r="V275" i="31" s="1"/>
  <c r="V318" i="31" s="1"/>
  <c r="U205" i="46"/>
  <c r="U221" i="46" s="1"/>
  <c r="J80" i="55"/>
  <c r="S9" i="55"/>
  <c r="S10" i="55" s="1"/>
  <c r="U260" i="46" l="1"/>
  <c r="S14" i="55"/>
  <c r="T9" i="55" l="1"/>
  <c r="V155" i="46"/>
  <c r="W267" i="31"/>
  <c r="W275" i="31" s="1"/>
  <c r="W318" i="31" s="1"/>
  <c r="V205" i="46"/>
  <c r="V221" i="46" s="1"/>
  <c r="T14" i="55" l="1"/>
  <c r="V260" i="46"/>
  <c r="T10" i="55"/>
  <c r="W142" i="29" l="1"/>
  <c r="V188" i="46"/>
  <c r="W205" i="46"/>
  <c r="W221" i="46" s="1"/>
  <c r="W155" i="46"/>
  <c r="X267" i="31"/>
  <c r="X275" i="31" s="1"/>
  <c r="X318" i="31" s="1"/>
  <c r="W144" i="29" l="1"/>
  <c r="V192" i="46"/>
  <c r="W260" i="46"/>
  <c r="U14" i="55"/>
  <c r="AB14" i="55" s="1"/>
  <c r="AI76" i="55" s="1"/>
  <c r="V201" i="46" l="1"/>
  <c r="V217" i="46" s="1"/>
  <c r="W239" i="31"/>
  <c r="W247" i="31" s="1"/>
  <c r="U9" i="55"/>
  <c r="U10" i="55" s="1"/>
  <c r="AJ76" i="55"/>
  <c r="D85" i="55"/>
  <c r="X260" i="46"/>
  <c r="AB9" i="55" l="1"/>
  <c r="AI70" i="55" s="1"/>
  <c r="D89" i="55" s="1"/>
  <c r="AJ70" i="55"/>
  <c r="H13" i="46"/>
  <c r="H269" i="46"/>
  <c r="N13" i="46" l="1"/>
  <c r="K269" i="46"/>
  <c r="K86" i="55"/>
  <c r="I87" i="55" l="1"/>
  <c r="J87" i="55" l="1"/>
  <c r="K89" i="55"/>
  <c r="I90" i="55" l="1"/>
  <c r="S125" i="29" l="1"/>
  <c r="S81" i="29"/>
  <c r="S162" i="29"/>
  <c r="R139" i="60" s="1"/>
  <c r="R312" i="60" s="1"/>
  <c r="Q81" i="29"/>
  <c r="Q162" i="29"/>
  <c r="P139" i="60" s="1"/>
  <c r="P312" i="60" s="1"/>
  <c r="Q125" i="29"/>
  <c r="H81" i="29"/>
  <c r="H125" i="29"/>
  <c r="H162" i="29"/>
  <c r="G139" i="60" s="1"/>
  <c r="G312" i="60" s="1"/>
  <c r="W81" i="29"/>
  <c r="W125" i="29"/>
  <c r="W162" i="29"/>
  <c r="V139" i="60" s="1"/>
  <c r="V312" i="60" s="1"/>
  <c r="I81" i="29"/>
  <c r="I125" i="29"/>
  <c r="I162" i="29"/>
  <c r="H139" i="60" s="1"/>
  <c r="H312" i="60" s="1"/>
  <c r="G162" i="29"/>
  <c r="F139" i="60" s="1"/>
  <c r="F312" i="60" s="1"/>
  <c r="G80" i="29"/>
  <c r="G125" i="29"/>
  <c r="W178" i="29" l="1"/>
  <c r="V172" i="46" s="1"/>
  <c r="I178" i="29"/>
  <c r="H172" i="46" s="1"/>
  <c r="S178" i="29"/>
  <c r="R172" i="46" s="1"/>
  <c r="H178" i="29"/>
  <c r="G172" i="46" s="1"/>
  <c r="Q178" i="29"/>
  <c r="P172" i="46" s="1"/>
  <c r="G178" i="29"/>
  <c r="F172" i="46" s="1"/>
  <c r="W225" i="31"/>
  <c r="W233" i="31" s="1"/>
  <c r="W141" i="29"/>
  <c r="S225" i="31"/>
  <c r="S233" i="31" s="1"/>
  <c r="S141" i="29"/>
  <c r="G141" i="29"/>
  <c r="G140" i="29" s="1"/>
  <c r="G225" i="31"/>
  <c r="G233" i="31" s="1"/>
  <c r="G313" i="31" s="1"/>
  <c r="I225" i="31"/>
  <c r="I233" i="31" s="1"/>
  <c r="H200" i="46" s="1"/>
  <c r="H216" i="46" s="1"/>
  <c r="I141" i="29"/>
  <c r="H225" i="31"/>
  <c r="H233" i="31" s="1"/>
  <c r="G200" i="46" s="1"/>
  <c r="G216" i="46" s="1"/>
  <c r="H141" i="29"/>
  <c r="Q225" i="31"/>
  <c r="Q233" i="31" s="1"/>
  <c r="Q141" i="29"/>
  <c r="G193" i="29" l="1"/>
  <c r="F218" i="60" s="1"/>
  <c r="F224" i="60" s="1"/>
  <c r="G321" i="31"/>
  <c r="F232" i="60" l="1"/>
  <c r="F238" i="60" s="1"/>
  <c r="V200" i="46"/>
  <c r="P200" i="46"/>
  <c r="G203" i="29"/>
  <c r="F200" i="46"/>
  <c r="G202" i="29"/>
  <c r="R200" i="46"/>
  <c r="P216" i="46" l="1"/>
  <c r="V216" i="46"/>
  <c r="R216" i="46"/>
  <c r="F216" i="46"/>
  <c r="F224" i="46" s="1"/>
  <c r="F208" i="46"/>
  <c r="R81" i="29" l="1"/>
  <c r="T81" i="29"/>
  <c r="U81" i="29"/>
  <c r="V81" i="29"/>
  <c r="X81" i="29" l="1"/>
  <c r="U162" i="29"/>
  <c r="T139" i="60" s="1"/>
  <c r="T312" i="60" s="1"/>
  <c r="V125" i="29"/>
  <c r="V162" i="29"/>
  <c r="U139" i="60" s="1"/>
  <c r="U312" i="60" s="1"/>
  <c r="R162" i="29"/>
  <c r="Q139" i="60" s="1"/>
  <c r="Q312" i="60" s="1"/>
  <c r="R125" i="29"/>
  <c r="U225" i="31"/>
  <c r="U233" i="31" s="1"/>
  <c r="U141" i="29"/>
  <c r="X125" i="29"/>
  <c r="T162" i="29"/>
  <c r="S139" i="60" s="1"/>
  <c r="S312" i="60" s="1"/>
  <c r="X162" i="29"/>
  <c r="W139" i="60" s="1"/>
  <c r="W312" i="60" s="1"/>
  <c r="T125" i="29"/>
  <c r="U125" i="29"/>
  <c r="T141" i="29"/>
  <c r="T225" i="31"/>
  <c r="T233" i="31" s="1"/>
  <c r="V225" i="31"/>
  <c r="V233" i="31" s="1"/>
  <c r="V141" i="29"/>
  <c r="R225" i="31"/>
  <c r="R233" i="31" s="1"/>
  <c r="R141" i="29"/>
  <c r="X225" i="31" l="1"/>
  <c r="X233" i="31" s="1"/>
  <c r="V178" i="29"/>
  <c r="U172" i="46" s="1"/>
  <c r="X178" i="29"/>
  <c r="W172" i="46" s="1"/>
  <c r="T178" i="29"/>
  <c r="S172" i="46" s="1"/>
  <c r="U178" i="29"/>
  <c r="T172" i="46" s="1"/>
  <c r="R178" i="29"/>
  <c r="Q172" i="46" s="1"/>
  <c r="X141" i="29"/>
  <c r="W200" i="46"/>
  <c r="T200" i="46"/>
  <c r="S200" i="46" l="1"/>
  <c r="T216" i="46"/>
  <c r="Q200" i="46"/>
  <c r="U200" i="46"/>
  <c r="W216" i="46"/>
  <c r="Q216" i="46" l="1"/>
  <c r="U216" i="46"/>
  <c r="S216" i="46"/>
  <c r="Q127" i="29" l="1"/>
  <c r="R127" i="29"/>
  <c r="V75" i="29"/>
  <c r="U75" i="29"/>
  <c r="W127" i="29"/>
  <c r="X127" i="29"/>
  <c r="S127" i="29"/>
  <c r="W75" i="29"/>
  <c r="T75" i="29"/>
  <c r="R75" i="29"/>
  <c r="X75" i="29"/>
  <c r="V127" i="29"/>
  <c r="S75" i="29"/>
  <c r="Q75" i="29"/>
  <c r="T127" i="29"/>
  <c r="U127" i="29"/>
  <c r="U135" i="29" l="1"/>
  <c r="U137" i="29" s="1"/>
  <c r="W135" i="29"/>
  <c r="W137" i="29" s="1"/>
  <c r="X156" i="29"/>
  <c r="V135" i="29"/>
  <c r="V137" i="29" s="1"/>
  <c r="Q156" i="29"/>
  <c r="P140" i="60" s="1"/>
  <c r="P313" i="60" s="1"/>
  <c r="P314" i="60" s="1"/>
  <c r="R135" i="29"/>
  <c r="R137" i="29" s="1"/>
  <c r="S156" i="29"/>
  <c r="R140" i="60" s="1"/>
  <c r="R313" i="60" s="1"/>
  <c r="R314" i="60" s="1"/>
  <c r="S180" i="46"/>
  <c r="P180" i="46"/>
  <c r="X135" i="29"/>
  <c r="X137" i="29" s="1"/>
  <c r="W180" i="46"/>
  <c r="S135" i="29"/>
  <c r="S137" i="29" s="1"/>
  <c r="R180" i="46"/>
  <c r="Q180" i="46"/>
  <c r="U156" i="29"/>
  <c r="T140" i="60" s="1"/>
  <c r="T313" i="60" s="1"/>
  <c r="T314" i="60" s="1"/>
  <c r="V156" i="29"/>
  <c r="U140" i="60" s="1"/>
  <c r="U313" i="60" s="1"/>
  <c r="U314" i="60" s="1"/>
  <c r="R156" i="29"/>
  <c r="Q140" i="60" s="1"/>
  <c r="Q313" i="60" s="1"/>
  <c r="Q314" i="60" s="1"/>
  <c r="Q135" i="29"/>
  <c r="T135" i="29"/>
  <c r="V180" i="46"/>
  <c r="T180" i="46"/>
  <c r="U180" i="46"/>
  <c r="T156" i="29"/>
  <c r="S140" i="60" s="1"/>
  <c r="S313" i="60" s="1"/>
  <c r="S314" i="60" s="1"/>
  <c r="W156" i="29"/>
  <c r="V140" i="60" s="1"/>
  <c r="V313" i="60" s="1"/>
  <c r="V314" i="60" s="1"/>
  <c r="W140" i="60" l="1"/>
  <c r="W313" i="60" s="1"/>
  <c r="W314" i="60" s="1"/>
  <c r="S172" i="29"/>
  <c r="R166" i="46" s="1"/>
  <c r="X172" i="29"/>
  <c r="W166" i="46" s="1"/>
  <c r="Q172" i="29"/>
  <c r="P166" i="46" s="1"/>
  <c r="Q137" i="29"/>
  <c r="W172" i="29"/>
  <c r="R172" i="29"/>
  <c r="T172" i="29"/>
  <c r="V172" i="29"/>
  <c r="T137" i="29"/>
  <c r="U172" i="29"/>
  <c r="T166" i="46" l="1"/>
  <c r="U166" i="46"/>
  <c r="Q166" i="46"/>
  <c r="S166" i="46"/>
  <c r="V166" i="46"/>
  <c r="H127" i="29"/>
  <c r="G127" i="29"/>
  <c r="G130" i="29" s="1"/>
  <c r="I75" i="29"/>
  <c r="H75" i="29"/>
  <c r="I127" i="29"/>
  <c r="G75" i="29"/>
  <c r="F245" i="60" l="1"/>
  <c r="G78" i="29"/>
  <c r="I78" i="29" s="1"/>
  <c r="K78" i="29" s="1"/>
  <c r="M78" i="29" s="1"/>
  <c r="O78" i="29" s="1"/>
  <c r="Q78" i="29" s="1"/>
  <c r="S78" i="29" s="1"/>
  <c r="U78" i="29" s="1"/>
  <c r="W78" i="29" s="1"/>
  <c r="G73" i="29"/>
  <c r="I156" i="29"/>
  <c r="H140" i="60" s="1"/>
  <c r="H313" i="60" s="1"/>
  <c r="H314" i="60" s="1"/>
  <c r="H135" i="29"/>
  <c r="H137" i="29" s="1"/>
  <c r="H78" i="29"/>
  <c r="J78" i="29" s="1"/>
  <c r="L78" i="29" s="1"/>
  <c r="N78" i="29" s="1"/>
  <c r="P78" i="29" s="1"/>
  <c r="R78" i="29" s="1"/>
  <c r="T78" i="29" s="1"/>
  <c r="V78" i="29" s="1"/>
  <c r="X78" i="29" s="1"/>
  <c r="G135" i="29"/>
  <c r="G133" i="29" s="1"/>
  <c r="F180" i="46"/>
  <c r="F182" i="46" s="1"/>
  <c r="G156" i="29"/>
  <c r="F140" i="60" s="1"/>
  <c r="G180" i="46"/>
  <c r="H156" i="29"/>
  <c r="G140" i="60" s="1"/>
  <c r="G313" i="60" s="1"/>
  <c r="G314" i="60" s="1"/>
  <c r="H180" i="46"/>
  <c r="I135" i="29"/>
  <c r="F296" i="60" l="1"/>
  <c r="F266" i="60"/>
  <c r="F256" i="60"/>
  <c r="F286" i="60"/>
  <c r="F276" i="60"/>
  <c r="F313" i="60"/>
  <c r="F314" i="60" s="1"/>
  <c r="F315" i="60" s="1"/>
  <c r="F141" i="60"/>
  <c r="I172" i="29"/>
  <c r="H166" i="46" s="1"/>
  <c r="G172" i="29"/>
  <c r="F166" i="46" s="1"/>
  <c r="F175" i="46" s="1"/>
  <c r="G137" i="29"/>
  <c r="G165" i="29"/>
  <c r="I137" i="29"/>
  <c r="H172" i="29"/>
  <c r="F176" i="46" l="1"/>
  <c r="G181" i="29"/>
  <c r="G166" i="46"/>
  <c r="X133" i="19" l="1"/>
  <c r="J90" i="55" l="1"/>
  <c r="AJ41" i="16" l="1"/>
  <c r="AH41" i="16"/>
  <c r="AG41" i="16"/>
  <c r="AK41" i="16"/>
  <c r="AI41" i="16"/>
  <c r="GP41" i="16"/>
  <c r="GL41" i="16"/>
  <c r="HH41" i="16"/>
  <c r="GX41" i="16"/>
  <c r="HQ41" i="16"/>
  <c r="HO41" i="16"/>
  <c r="HA41" i="16"/>
  <c r="HS41" i="16"/>
  <c r="HG41" i="16"/>
  <c r="ED41" i="16"/>
  <c r="DR41" i="16"/>
  <c r="HB41" i="16"/>
  <c r="GU41" i="16"/>
  <c r="HC41" i="16"/>
  <c r="GO41" i="16"/>
  <c r="HV41" i="16"/>
  <c r="HM41" i="16"/>
  <c r="HN41" i="16"/>
  <c r="HU41" i="16"/>
  <c r="HI41" i="16"/>
  <c r="GZ41" i="16"/>
  <c r="HL41" i="16"/>
  <c r="FZ41" i="16"/>
  <c r="AL41" i="16"/>
  <c r="FF41" i="16"/>
  <c r="EX41" i="16"/>
  <c r="FR41" i="16"/>
  <c r="DW41" i="16"/>
  <c r="HJ41" i="16"/>
  <c r="EF41" i="16"/>
  <c r="HT41" i="16"/>
  <c r="FN41" i="16"/>
  <c r="GD41" i="16"/>
  <c r="HE41" i="16"/>
  <c r="EI41" i="16"/>
  <c r="ET41" i="16"/>
  <c r="CJ41" i="16"/>
  <c r="GB41" i="16"/>
  <c r="FY41" i="16"/>
  <c r="DU41" i="16"/>
  <c r="FE41" i="16"/>
  <c r="DI41" i="16"/>
  <c r="BB41" i="16"/>
  <c r="DQ41" i="16"/>
  <c r="EK41" i="16"/>
  <c r="FG41" i="16"/>
  <c r="GN41" i="16"/>
  <c r="GT41" i="16"/>
  <c r="EO41" i="16"/>
  <c r="FP41" i="16"/>
  <c r="CM41" i="16"/>
  <c r="EH41" i="16"/>
  <c r="FS41" i="16"/>
  <c r="EY41" i="16"/>
  <c r="CH41" i="16"/>
  <c r="AU41" i="16"/>
  <c r="EA41" i="16"/>
  <c r="GH41" i="16"/>
  <c r="EU41" i="16"/>
  <c r="FK41" i="16"/>
  <c r="CT41" i="16"/>
  <c r="AP41" i="16"/>
  <c r="AX41" i="16"/>
  <c r="FX41" i="16"/>
  <c r="DF41" i="16"/>
  <c r="CY41" i="16"/>
  <c r="BL41" i="16"/>
  <c r="BX41" i="16"/>
  <c r="ES41" i="16"/>
  <c r="ER41" i="16"/>
  <c r="BZ41" i="16"/>
  <c r="AZ41" i="16"/>
  <c r="GG41" i="16"/>
  <c r="HF41" i="16"/>
  <c r="V85" i="60"/>
  <c r="BJ41" i="16"/>
  <c r="FW41" i="16"/>
  <c r="AT41" i="16"/>
  <c r="EC41" i="16"/>
  <c r="CX41" i="16"/>
  <c r="GJ41" i="16"/>
  <c r="GC41" i="16"/>
  <c r="CK41" i="16"/>
  <c r="BV41" i="16"/>
  <c r="GQ41" i="16"/>
  <c r="AO41" i="16"/>
  <c r="FU41" i="16"/>
  <c r="GS41" i="16"/>
  <c r="GV41" i="16"/>
  <c r="FB41" i="16"/>
  <c r="FM41" i="16"/>
  <c r="FL41" i="16"/>
  <c r="DP41" i="16"/>
  <c r="EG41" i="16"/>
  <c r="FQ41" i="16"/>
  <c r="FV41" i="16"/>
  <c r="AQ41" i="16"/>
  <c r="EL41" i="16"/>
  <c r="DT41" i="16"/>
  <c r="BU41" i="16"/>
  <c r="BQ41" i="16"/>
  <c r="BN41" i="16"/>
  <c r="BH41" i="16"/>
  <c r="AW41" i="16"/>
  <c r="CQ41" i="16"/>
  <c r="GK41" i="16"/>
  <c r="EM41" i="16"/>
  <c r="EZ41" i="16"/>
  <c r="GE41" i="16"/>
  <c r="FD41" i="16"/>
  <c r="CS41" i="16"/>
  <c r="DC41" i="16"/>
  <c r="FJ41" i="16"/>
  <c r="EP41" i="16"/>
  <c r="GW41" i="16"/>
  <c r="FA41" i="16"/>
  <c r="DY41" i="16"/>
  <c r="DA41" i="16"/>
  <c r="DH41" i="16"/>
  <c r="BA41" i="16"/>
  <c r="CA41" i="16"/>
  <c r="CD41" i="16"/>
  <c r="CF41" i="16"/>
  <c r="BR41" i="16"/>
  <c r="BI41" i="16"/>
  <c r="CW41" i="16"/>
  <c r="FI41" i="16"/>
  <c r="CP41" i="16"/>
  <c r="DJ41" i="16"/>
  <c r="CV41" i="16"/>
  <c r="GI41" i="16"/>
  <c r="CO41" i="16"/>
  <c r="BF41" i="16"/>
  <c r="CE41" i="16"/>
  <c r="BM41" i="16"/>
  <c r="AV41" i="16"/>
  <c r="EB41" i="16"/>
  <c r="AS41" i="16"/>
  <c r="CR41" i="16"/>
  <c r="EN41" i="16"/>
  <c r="CL41" i="16"/>
  <c r="DV41" i="16"/>
  <c r="DE41" i="16"/>
  <c r="BC41" i="16"/>
  <c r="BT41" i="16"/>
  <c r="BO41" i="16"/>
  <c r="BS41" i="16"/>
  <c r="DB41" i="16"/>
  <c r="EW41" i="16"/>
  <c r="DN41" i="16"/>
  <c r="DO41" i="16"/>
  <c r="DZ41" i="16"/>
  <c r="BG41" i="16"/>
  <c r="J86" i="60"/>
  <c r="BY41" i="16"/>
  <c r="DK41" i="16"/>
  <c r="K85" i="60" l="1"/>
  <c r="T85" i="60"/>
  <c r="R85" i="60"/>
  <c r="N85" i="60"/>
  <c r="H85" i="60"/>
  <c r="P85" i="60"/>
  <c r="L85" i="60"/>
  <c r="S85" i="60"/>
  <c r="O85" i="60"/>
  <c r="G85" i="60"/>
  <c r="F85" i="60"/>
  <c r="I85" i="60"/>
  <c r="M85" i="60"/>
  <c r="Q85" i="60"/>
  <c r="U85" i="60"/>
  <c r="K19" i="19"/>
  <c r="J130" i="46" s="1"/>
  <c r="GM41" i="16"/>
  <c r="DS41" i="16"/>
  <c r="CI41" i="16"/>
  <c r="BW41" i="16"/>
  <c r="EE41" i="16"/>
  <c r="FO41" i="16"/>
  <c r="AY41" i="16"/>
  <c r="CU41" i="16"/>
  <c r="GA41" i="16"/>
  <c r="BK41" i="16"/>
  <c r="DG41" i="16"/>
  <c r="FC41" i="16"/>
  <c r="GY41" i="16"/>
  <c r="F42" i="16"/>
  <c r="HK41" i="16"/>
  <c r="V42" i="16"/>
  <c r="DD141" i="27"/>
  <c r="DD164" i="27" s="1"/>
  <c r="DE165" i="27" s="1"/>
  <c r="DF85" i="19" s="1"/>
  <c r="DD41" i="16"/>
  <c r="DM141" i="27"/>
  <c r="DM164" i="27" s="1"/>
  <c r="DN165" i="27" s="1"/>
  <c r="DO85" i="19" s="1"/>
  <c r="DM41" i="16"/>
  <c r="AN141" i="27"/>
  <c r="AN164" i="27" s="1"/>
  <c r="AO165" i="27" s="1"/>
  <c r="AP85" i="19" s="1"/>
  <c r="AN41" i="16"/>
  <c r="BE141" i="27"/>
  <c r="BE164" i="27" s="1"/>
  <c r="BF165" i="27" s="1"/>
  <c r="BG85" i="19" s="1"/>
  <c r="BE41" i="16"/>
  <c r="AM141" i="27"/>
  <c r="AM164" i="27" s="1"/>
  <c r="AM41" i="16"/>
  <c r="EQ141" i="27"/>
  <c r="EQ164" i="27" s="1"/>
  <c r="EQ41" i="16"/>
  <c r="CG141" i="27"/>
  <c r="CG164" i="27" s="1"/>
  <c r="CH165" i="27" s="1"/>
  <c r="CI85" i="19" s="1"/>
  <c r="CG41" i="16"/>
  <c r="CC141" i="27"/>
  <c r="CC164" i="27" s="1"/>
  <c r="CD165" i="27" s="1"/>
  <c r="CE85" i="19" s="1"/>
  <c r="CC41" i="16"/>
  <c r="HR141" i="27"/>
  <c r="HR164" i="27" s="1"/>
  <c r="HS165" i="27" s="1"/>
  <c r="HT85" i="19" s="1"/>
  <c r="HR41" i="16"/>
  <c r="DU141" i="27"/>
  <c r="DU164" i="27" s="1"/>
  <c r="DV165" i="27" s="1"/>
  <c r="DW85" i="19" s="1"/>
  <c r="GB141" i="27"/>
  <c r="GB164" i="27" s="1"/>
  <c r="GC165" i="27" s="1"/>
  <c r="GD85" i="19" s="1"/>
  <c r="J85" i="60"/>
  <c r="J95" i="60" s="1"/>
  <c r="HS141" i="27"/>
  <c r="HS164" i="27" s="1"/>
  <c r="HT165" i="27" s="1"/>
  <c r="HU85" i="19" s="1"/>
  <c r="DR141" i="27"/>
  <c r="DR164" i="27" s="1"/>
  <c r="DS165" i="27" s="1"/>
  <c r="DT85" i="19" s="1"/>
  <c r="ED141" i="27"/>
  <c r="ED164" i="27" s="1"/>
  <c r="EE165" i="27" s="1"/>
  <c r="EF85" i="19" s="1"/>
  <c r="HG141" i="27"/>
  <c r="HG164" i="27" s="1"/>
  <c r="HH165" i="27" s="1"/>
  <c r="HI85" i="19" s="1"/>
  <c r="M86" i="60"/>
  <c r="S86" i="60"/>
  <c r="R86" i="60"/>
  <c r="U86" i="60"/>
  <c r="EX141" i="27"/>
  <c r="EX164" i="27" s="1"/>
  <c r="EY165" i="27" s="1"/>
  <c r="EZ85" i="19" s="1"/>
  <c r="L86" i="60"/>
  <c r="K86" i="60"/>
  <c r="K95" i="60" s="1"/>
  <c r="T86" i="60"/>
  <c r="HQ141" i="27"/>
  <c r="HQ164" i="27" s="1"/>
  <c r="HR165" i="27" s="1"/>
  <c r="HS85" i="19" s="1"/>
  <c r="H86" i="60"/>
  <c r="AR141" i="27"/>
  <c r="AR164" i="27" s="1"/>
  <c r="AS165" i="27" s="1"/>
  <c r="AT85" i="19" s="1"/>
  <c r="DN141" i="27"/>
  <c r="DN164" i="27" s="1"/>
  <c r="DO165" i="27" s="1"/>
  <c r="DP85" i="19" s="1"/>
  <c r="AS141" i="27"/>
  <c r="AS164" i="27" s="1"/>
  <c r="AT165" i="27" s="1"/>
  <c r="AU85" i="19" s="1"/>
  <c r="DH141" i="27"/>
  <c r="DH164" i="27" s="1"/>
  <c r="DI165" i="27" s="1"/>
  <c r="DJ85" i="19" s="1"/>
  <c r="ES141" i="27"/>
  <c r="ES164" i="27" s="1"/>
  <c r="ET165" i="27" s="1"/>
  <c r="EU85" i="19" s="1"/>
  <c r="CY141" i="27"/>
  <c r="CY164" i="27" s="1"/>
  <c r="CZ165" i="27" s="1"/>
  <c r="CM141" i="27"/>
  <c r="CM164" i="27" s="1"/>
  <c r="CN165" i="27" s="1"/>
  <c r="BB141" i="27"/>
  <c r="BB164" i="27" s="1"/>
  <c r="BC165" i="27" s="1"/>
  <c r="CJ141" i="27"/>
  <c r="CJ164" i="27" s="1"/>
  <c r="CK165" i="27" s="1"/>
  <c r="CL85" i="19" s="1"/>
  <c r="HT141" i="27"/>
  <c r="HT164" i="27" s="1"/>
  <c r="HU165" i="27" s="1"/>
  <c r="HV85" i="19" s="1"/>
  <c r="BR141" i="27"/>
  <c r="BR164" i="27" s="1"/>
  <c r="BS165" i="27" s="1"/>
  <c r="BT85" i="19" s="1"/>
  <c r="DA141" i="27"/>
  <c r="DA164" i="27" s="1"/>
  <c r="DB165" i="27" s="1"/>
  <c r="DC85" i="19" s="1"/>
  <c r="CQ141" i="27"/>
  <c r="CQ164" i="27" s="1"/>
  <c r="CR165" i="27" s="1"/>
  <c r="CS85" i="19" s="1"/>
  <c r="FT141" i="27"/>
  <c r="FT164" i="27" s="1"/>
  <c r="FU165" i="27" s="1"/>
  <c r="FV85" i="19" s="1"/>
  <c r="FB141" i="27"/>
  <c r="FB164" i="27" s="1"/>
  <c r="FC165" i="27" s="1"/>
  <c r="FD85" i="19" s="1"/>
  <c r="BV141" i="27"/>
  <c r="BV164" i="27" s="1"/>
  <c r="BW165" i="27" s="1"/>
  <c r="BX85" i="19" s="1"/>
  <c r="FW141" i="27"/>
  <c r="FW164" i="27" s="1"/>
  <c r="FX165" i="27" s="1"/>
  <c r="FY85" i="19" s="1"/>
  <c r="EA141" i="27"/>
  <c r="EA164" i="27" s="1"/>
  <c r="EB165" i="27" s="1"/>
  <c r="EC85" i="19" s="1"/>
  <c r="EY141" i="27"/>
  <c r="EY164" i="27" s="1"/>
  <c r="EZ165" i="27" s="1"/>
  <c r="FA85" i="19" s="1"/>
  <c r="FP141" i="27"/>
  <c r="FP164" i="27" s="1"/>
  <c r="FQ165" i="27" s="1"/>
  <c r="FR85" i="19" s="1"/>
  <c r="DI141" i="27"/>
  <c r="DI164" i="27" s="1"/>
  <c r="DJ165" i="27" s="1"/>
  <c r="DK85" i="19" s="1"/>
  <c r="HE141" i="27"/>
  <c r="HE164" i="27" s="1"/>
  <c r="HF165" i="27" s="1"/>
  <c r="HG85" i="19" s="1"/>
  <c r="EF141" i="27"/>
  <c r="EF164" i="27" s="1"/>
  <c r="EG165" i="27" s="1"/>
  <c r="EH85" i="19" s="1"/>
  <c r="GZ141" i="27"/>
  <c r="GZ164" i="27" s="1"/>
  <c r="HA165" i="27" s="1"/>
  <c r="HB85" i="19" s="1"/>
  <c r="HN141" i="27"/>
  <c r="HN164" i="27" s="1"/>
  <c r="HO165" i="27" s="1"/>
  <c r="FH141" i="27"/>
  <c r="FH164" i="27" s="1"/>
  <c r="FI165" i="27" s="1"/>
  <c r="FJ85" i="19" s="1"/>
  <c r="GW141" i="27"/>
  <c r="GW164" i="27" s="1"/>
  <c r="GX165" i="27" s="1"/>
  <c r="GY85" i="19" s="1"/>
  <c r="BN141" i="27"/>
  <c r="BN164" i="27" s="1"/>
  <c r="BO165" i="27" s="1"/>
  <c r="EL141" i="27"/>
  <c r="EL164" i="27" s="1"/>
  <c r="EM165" i="27" s="1"/>
  <c r="EN85" i="19" s="1"/>
  <c r="FM141" i="27"/>
  <c r="FM164" i="27" s="1"/>
  <c r="FN165" i="27" s="1"/>
  <c r="FO85" i="19" s="1"/>
  <c r="GQ141" i="27"/>
  <c r="GQ164" i="27" s="1"/>
  <c r="GR165" i="27" s="1"/>
  <c r="AT141" i="27"/>
  <c r="AT164" i="27" s="1"/>
  <c r="AU165" i="27" s="1"/>
  <c r="AV85" i="19" s="1"/>
  <c r="DL141" i="27"/>
  <c r="DL164" i="27" s="1"/>
  <c r="DM165" i="27" s="1"/>
  <c r="DN85" i="19" s="1"/>
  <c r="BG141" i="27"/>
  <c r="BG164" i="27" s="1"/>
  <c r="BH165" i="27" s="1"/>
  <c r="BI85" i="19" s="1"/>
  <c r="BP141" i="27"/>
  <c r="BP164" i="27" s="1"/>
  <c r="BQ165" i="27" s="1"/>
  <c r="BR85" i="19" s="1"/>
  <c r="EB141" i="27"/>
  <c r="EB164" i="27" s="1"/>
  <c r="EC165" i="27" s="1"/>
  <c r="ED85" i="19" s="1"/>
  <c r="G18" i="19"/>
  <c r="AF141" i="27"/>
  <c r="DX141" i="27"/>
  <c r="DX164" i="27" s="1"/>
  <c r="DY165" i="27" s="1"/>
  <c r="DZ85" i="19" s="1"/>
  <c r="CZ141" i="27"/>
  <c r="CZ164" i="27" s="1"/>
  <c r="DA165" i="27" s="1"/>
  <c r="DB85" i="19" s="1"/>
  <c r="BO141" i="27"/>
  <c r="BO164" i="27" s="1"/>
  <c r="BP165" i="27" s="1"/>
  <c r="CN141" i="27"/>
  <c r="CN164" i="27" s="1"/>
  <c r="CO165" i="27" s="1"/>
  <c r="CP85" i="19" s="1"/>
  <c r="EJ141" i="27"/>
  <c r="EJ164" i="27" s="1"/>
  <c r="EK165" i="27" s="1"/>
  <c r="EL85" i="19" s="1"/>
  <c r="CO141" i="27"/>
  <c r="CO164" i="27" s="1"/>
  <c r="CP165" i="27" s="1"/>
  <c r="CQ85" i="19" s="1"/>
  <c r="CF141" i="27"/>
  <c r="CF164" i="27" s="1"/>
  <c r="CG165" i="27" s="1"/>
  <c r="CH85" i="19" s="1"/>
  <c r="DY141" i="27"/>
  <c r="DY164" i="27" s="1"/>
  <c r="DZ165" i="27" s="1"/>
  <c r="EA85" i="19" s="1"/>
  <c r="GR141" i="27"/>
  <c r="GR164" i="27" s="1"/>
  <c r="GS165" i="27" s="1"/>
  <c r="GT85" i="19" s="1"/>
  <c r="AW141" i="27"/>
  <c r="AW164" i="27" s="1"/>
  <c r="AX165" i="27" s="1"/>
  <c r="AY85" i="19" s="1"/>
  <c r="GV141" i="27"/>
  <c r="GV164" i="27" s="1"/>
  <c r="GW165" i="27" s="1"/>
  <c r="GX85" i="19" s="1"/>
  <c r="CK141" i="27"/>
  <c r="CK164" i="27" s="1"/>
  <c r="CL165" i="27" s="1"/>
  <c r="CM85" i="19" s="1"/>
  <c r="M42" i="16"/>
  <c r="DG141" i="27"/>
  <c r="N18" i="19"/>
  <c r="BZ141" i="27"/>
  <c r="BZ164" i="27" s="1"/>
  <c r="CA165" i="27" s="1"/>
  <c r="AU141" i="27"/>
  <c r="AU164" i="27" s="1"/>
  <c r="AV165" i="27" s="1"/>
  <c r="AW85" i="19" s="1"/>
  <c r="FS141" i="27"/>
  <c r="FS164" i="27" s="1"/>
  <c r="FT165" i="27" s="1"/>
  <c r="L42" i="16"/>
  <c r="M18" i="19"/>
  <c r="CU141" i="27"/>
  <c r="GN141" i="27"/>
  <c r="GN164" i="27" s="1"/>
  <c r="GO165" i="27" s="1"/>
  <c r="GP85" i="19" s="1"/>
  <c r="GO141" i="27"/>
  <c r="GO164" i="27" s="1"/>
  <c r="GP165" i="27" s="1"/>
  <c r="GQ85" i="19" s="1"/>
  <c r="DB141" i="27"/>
  <c r="DB164" i="27" s="1"/>
  <c r="DC165" i="27" s="1"/>
  <c r="DD85" i="19" s="1"/>
  <c r="CL141" i="27"/>
  <c r="CL164" i="27" s="1"/>
  <c r="CM165" i="27" s="1"/>
  <c r="BI141" i="27"/>
  <c r="BI164" i="27" s="1"/>
  <c r="BJ165" i="27" s="1"/>
  <c r="BK85" i="19" s="1"/>
  <c r="DK141" i="27"/>
  <c r="DK164" i="27" s="1"/>
  <c r="DL165" i="27" s="1"/>
  <c r="BY141" i="27"/>
  <c r="BY164" i="27" s="1"/>
  <c r="BZ165" i="27" s="1"/>
  <c r="CA85" i="19" s="1"/>
  <c r="BD141" i="27"/>
  <c r="BD164" i="27" s="1"/>
  <c r="BE165" i="27" s="1"/>
  <c r="BF85" i="19" s="1"/>
  <c r="DO141" i="27"/>
  <c r="DO164" i="27" s="1"/>
  <c r="DP165" i="27" s="1"/>
  <c r="DQ85" i="19" s="1"/>
  <c r="EV141" i="27"/>
  <c r="EV164" i="27" s="1"/>
  <c r="EW165" i="27" s="1"/>
  <c r="EX85" i="19" s="1"/>
  <c r="BT141" i="27"/>
  <c r="BT164" i="27" s="1"/>
  <c r="BU165" i="27" s="1"/>
  <c r="BV85" i="19" s="1"/>
  <c r="CR141" i="27"/>
  <c r="CR164" i="27" s="1"/>
  <c r="CS165" i="27" s="1"/>
  <c r="CT85" i="19" s="1"/>
  <c r="GI141" i="27"/>
  <c r="GI164" i="27" s="1"/>
  <c r="GJ165" i="27" s="1"/>
  <c r="GK85" i="19" s="1"/>
  <c r="CW141" i="27"/>
  <c r="CW164" i="27" s="1"/>
  <c r="CX165" i="27" s="1"/>
  <c r="CY85" i="19" s="1"/>
  <c r="BA141" i="27"/>
  <c r="BA164" i="27" s="1"/>
  <c r="BB165" i="27" s="1"/>
  <c r="BC85" i="19" s="1"/>
  <c r="FA141" i="27"/>
  <c r="FA164" i="27" s="1"/>
  <c r="FB165" i="27" s="1"/>
  <c r="FC85" i="19" s="1"/>
  <c r="BH141" i="27"/>
  <c r="BH164" i="27" s="1"/>
  <c r="BI165" i="27" s="1"/>
  <c r="BJ85" i="19" s="1"/>
  <c r="DT141" i="27"/>
  <c r="DT164" i="27" s="1"/>
  <c r="DU165" i="27" s="1"/>
  <c r="DV85" i="19" s="1"/>
  <c r="FV141" i="27"/>
  <c r="FV164" i="27" s="1"/>
  <c r="FW165" i="27" s="1"/>
  <c r="FX85" i="19" s="1"/>
  <c r="AO141" i="27"/>
  <c r="AO164" i="27" s="1"/>
  <c r="AP165" i="27" s="1"/>
  <c r="AQ85" i="19" s="1"/>
  <c r="GC141" i="27"/>
  <c r="GC164" i="27" s="1"/>
  <c r="GD165" i="27" s="1"/>
  <c r="GE85" i="19" s="1"/>
  <c r="EC141" i="27"/>
  <c r="EC164" i="27" s="1"/>
  <c r="ED165" i="27" s="1"/>
  <c r="EE85" i="19" s="1"/>
  <c r="HF141" i="27"/>
  <c r="HF164" i="27" s="1"/>
  <c r="HG165" i="27" s="1"/>
  <c r="HH85" i="19" s="1"/>
  <c r="ER141" i="27"/>
  <c r="ER164" i="27" s="1"/>
  <c r="ES165" i="27" s="1"/>
  <c r="ET85" i="19" s="1"/>
  <c r="BL141" i="27"/>
  <c r="BL164" i="27" s="1"/>
  <c r="BM165" i="27" s="1"/>
  <c r="BN85" i="19" s="1"/>
  <c r="EH141" i="27"/>
  <c r="EH164" i="27" s="1"/>
  <c r="EI165" i="27" s="1"/>
  <c r="EO141" i="27"/>
  <c r="EO164" i="27" s="1"/>
  <c r="EP165" i="27" s="1"/>
  <c r="EQ85" i="19" s="1"/>
  <c r="DQ141" i="27"/>
  <c r="DQ164" i="27" s="1"/>
  <c r="DR165" i="27" s="1"/>
  <c r="DS85" i="19" s="1"/>
  <c r="N42" i="16"/>
  <c r="O18" i="19"/>
  <c r="DS141" i="27"/>
  <c r="BM141" i="27"/>
  <c r="BM164" i="27" s="1"/>
  <c r="BN165" i="27" s="1"/>
  <c r="BO85" i="19" s="1"/>
  <c r="CA141" i="27"/>
  <c r="CA164" i="27" s="1"/>
  <c r="CB165" i="27" s="1"/>
  <c r="HK141" i="27"/>
  <c r="W18" i="19"/>
  <c r="GG141" i="27"/>
  <c r="GG164" i="27" s="1"/>
  <c r="GH165" i="27" s="1"/>
  <c r="GI85" i="19" s="1"/>
  <c r="EW141" i="27"/>
  <c r="EW164" i="27" s="1"/>
  <c r="EX165" i="27" s="1"/>
  <c r="EY85" i="19" s="1"/>
  <c r="CE141" i="27"/>
  <c r="CE164" i="27" s="1"/>
  <c r="CF165" i="27" s="1"/>
  <c r="CG85" i="19" s="1"/>
  <c r="BF141" i="27"/>
  <c r="BF164" i="27" s="1"/>
  <c r="BG165" i="27" s="1"/>
  <c r="BH85" i="19" s="1"/>
  <c r="FE141" i="27"/>
  <c r="FE164" i="27" s="1"/>
  <c r="FF165" i="27" s="1"/>
  <c r="FG85" i="19" s="1"/>
  <c r="FY141" i="27"/>
  <c r="FY164" i="27" s="1"/>
  <c r="FZ165" i="27" s="1"/>
  <c r="GA85" i="19" s="1"/>
  <c r="DV141" i="27"/>
  <c r="DV164" i="27" s="1"/>
  <c r="DW165" i="27" s="1"/>
  <c r="GE141" i="27"/>
  <c r="GE164" i="27" s="1"/>
  <c r="GF165" i="27" s="1"/>
  <c r="DE141" i="27"/>
  <c r="DE164" i="27" s="1"/>
  <c r="DF165" i="27" s="1"/>
  <c r="DG85" i="19" s="1"/>
  <c r="AL141" i="27"/>
  <c r="AL164" i="27" s="1"/>
  <c r="AM165" i="27" s="1"/>
  <c r="AN85" i="19" s="1"/>
  <c r="FZ141" i="27"/>
  <c r="FZ164" i="27" s="1"/>
  <c r="GA165" i="27" s="1"/>
  <c r="GB85" i="19" s="1"/>
  <c r="F86" i="60"/>
  <c r="H18" i="19"/>
  <c r="G42" i="16"/>
  <c r="H42" i="16"/>
  <c r="AY141" i="27"/>
  <c r="I18" i="19"/>
  <c r="EP141" i="27"/>
  <c r="EP164" i="27" s="1"/>
  <c r="EQ165" i="27" s="1"/>
  <c r="ER85" i="19" s="1"/>
  <c r="P86" i="60"/>
  <c r="I86" i="60"/>
  <c r="BC141" i="27"/>
  <c r="BC164" i="27" s="1"/>
  <c r="BD165" i="27" s="1"/>
  <c r="DJ141" i="27"/>
  <c r="DJ164" i="27" s="1"/>
  <c r="DK165" i="27" s="1"/>
  <c r="FI141" i="27"/>
  <c r="FI164" i="27" s="1"/>
  <c r="FJ165" i="27" s="1"/>
  <c r="FK85" i="19" s="1"/>
  <c r="Q86" i="60"/>
  <c r="BS141" i="27"/>
  <c r="BS164" i="27" s="1"/>
  <c r="BT165" i="27" s="1"/>
  <c r="BU85" i="19" s="1"/>
  <c r="FJ141" i="27"/>
  <c r="FJ164" i="27" s="1"/>
  <c r="FK165" i="27" s="1"/>
  <c r="FL85" i="19" s="1"/>
  <c r="DC141" i="27"/>
  <c r="DC164" i="27" s="1"/>
  <c r="DD165" i="27" s="1"/>
  <c r="DE85" i="19" s="1"/>
  <c r="CS141" i="27"/>
  <c r="CS164" i="27" s="1"/>
  <c r="CT165" i="27" s="1"/>
  <c r="CU85" i="19" s="1"/>
  <c r="FD141" i="27"/>
  <c r="FD164" i="27" s="1"/>
  <c r="FE165" i="27" s="1"/>
  <c r="FF85" i="19" s="1"/>
  <c r="GK141" i="27"/>
  <c r="GK164" i="27" s="1"/>
  <c r="GL165" i="27" s="1"/>
  <c r="GM85" i="19" s="1"/>
  <c r="GS141" i="27"/>
  <c r="GS164" i="27" s="1"/>
  <c r="GT165" i="27" s="1"/>
  <c r="GU85" i="19" s="1"/>
  <c r="AZ141" i="27"/>
  <c r="AZ164" i="27" s="1"/>
  <c r="BA165" i="27" s="1"/>
  <c r="BB85" i="19" s="1"/>
  <c r="CB138" i="27"/>
  <c r="HJ141" i="27"/>
  <c r="HJ164" i="27" s="1"/>
  <c r="HK165" i="27" s="1"/>
  <c r="HL85" i="19" s="1"/>
  <c r="DW141" i="27"/>
  <c r="DW164" i="27" s="1"/>
  <c r="DX165" i="27" s="1"/>
  <c r="ET141" i="27"/>
  <c r="ET164" i="27" s="1"/>
  <c r="EU165" i="27" s="1"/>
  <c r="EZ141" i="27"/>
  <c r="EZ164" i="27" s="1"/>
  <c r="FA165" i="27" s="1"/>
  <c r="FB85" i="19" s="1"/>
  <c r="HI141" i="27"/>
  <c r="HI164" i="27" s="1"/>
  <c r="HJ165" i="27" s="1"/>
  <c r="HK85" i="19" s="1"/>
  <c r="HV141" i="27"/>
  <c r="HV164" i="27" s="1"/>
  <c r="HW165" i="27" s="1"/>
  <c r="HX85" i="19" s="1"/>
  <c r="X85" i="19" s="1"/>
  <c r="GU141" i="27"/>
  <c r="GU164" i="27" s="1"/>
  <c r="GV165" i="27" s="1"/>
  <c r="GW85" i="19" s="1"/>
  <c r="BW141" i="27"/>
  <c r="S42" i="16"/>
  <c r="GA141" i="27"/>
  <c r="T18" i="19"/>
  <c r="I42" i="16"/>
  <c r="J18" i="19"/>
  <c r="BK141" i="27"/>
  <c r="K42" i="16"/>
  <c r="L18" i="19"/>
  <c r="P42" i="16"/>
  <c r="Q18" i="19"/>
  <c r="CV141" i="27"/>
  <c r="CV164" i="27" s="1"/>
  <c r="CW165" i="27" s="1"/>
  <c r="CX85" i="19" s="1"/>
  <c r="CT141" i="27"/>
  <c r="CT164" i="27" s="1"/>
  <c r="CU165" i="27" s="1"/>
  <c r="CV85" i="19" s="1"/>
  <c r="EU141" i="27"/>
  <c r="EU164" i="27" s="1"/>
  <c r="EV165" i="27" s="1"/>
  <c r="BX141" i="27"/>
  <c r="BX164" i="27" s="1"/>
  <c r="BY165" i="27" s="1"/>
  <c r="BZ85" i="19" s="1"/>
  <c r="DF141" i="27"/>
  <c r="DF164" i="27" s="1"/>
  <c r="DG165" i="27" s="1"/>
  <c r="DH85" i="19" s="1"/>
  <c r="EK141" i="27"/>
  <c r="EK164" i="27" s="1"/>
  <c r="EL165" i="27" s="1"/>
  <c r="EM85" i="19" s="1"/>
  <c r="Q42" i="16"/>
  <c r="FC141" i="27"/>
  <c r="R18" i="19"/>
  <c r="GH141" i="27"/>
  <c r="GH164" i="27" s="1"/>
  <c r="GI165" i="27" s="1"/>
  <c r="GJ85" i="19" s="1"/>
  <c r="GD141" i="27"/>
  <c r="GD164" i="27" s="1"/>
  <c r="GE165" i="27" s="1"/>
  <c r="FK141" i="27"/>
  <c r="FK164" i="27" s="1"/>
  <c r="FL165" i="27" s="1"/>
  <c r="FM85" i="19" s="1"/>
  <c r="AP141" i="27"/>
  <c r="AP164" i="27" s="1"/>
  <c r="AQ165" i="27" s="1"/>
  <c r="HC141" i="27"/>
  <c r="HC164" i="27" s="1"/>
  <c r="HD165" i="27" s="1"/>
  <c r="HB141" i="27"/>
  <c r="HB164" i="27" s="1"/>
  <c r="HC165" i="27" s="1"/>
  <c r="G86" i="60"/>
  <c r="DZ141" i="27"/>
  <c r="DZ164" i="27" s="1"/>
  <c r="EA165" i="27" s="1"/>
  <c r="EB85" i="19" s="1"/>
  <c r="N86" i="60"/>
  <c r="EN141" i="27"/>
  <c r="EN164" i="27" s="1"/>
  <c r="EO165" i="27" s="1"/>
  <c r="EP85" i="19" s="1"/>
  <c r="O86" i="60"/>
  <c r="AV141" i="27"/>
  <c r="AV164" i="27" s="1"/>
  <c r="AW165" i="27" s="1"/>
  <c r="AX85" i="19" s="1"/>
  <c r="GF141" i="27"/>
  <c r="GF164" i="27" s="1"/>
  <c r="GG165" i="27" s="1"/>
  <c r="GH85" i="19" s="1"/>
  <c r="BQ141" i="27"/>
  <c r="BQ164" i="27" s="1"/>
  <c r="BR165" i="27" s="1"/>
  <c r="BS85" i="19" s="1"/>
  <c r="BU141" i="27"/>
  <c r="BU164" i="27" s="1"/>
  <c r="BV165" i="27" s="1"/>
  <c r="BW85" i="19" s="1"/>
  <c r="AQ141" i="27"/>
  <c r="AQ164" i="27" s="1"/>
  <c r="AR165" i="27" s="1"/>
  <c r="EG141" i="27"/>
  <c r="EG164" i="27" s="1"/>
  <c r="EH165" i="27" s="1"/>
  <c r="EI85" i="19" s="1"/>
  <c r="DP141" i="27"/>
  <c r="DP164" i="27" s="1"/>
  <c r="DQ165" i="27" s="1"/>
  <c r="DR85" i="19" s="1"/>
  <c r="GJ141" i="27"/>
  <c r="GJ164" i="27" s="1"/>
  <c r="GK165" i="27" s="1"/>
  <c r="GL85" i="19" s="1"/>
  <c r="CX141" i="27"/>
  <c r="CX164" i="27" s="1"/>
  <c r="CY165" i="27" s="1"/>
  <c r="EM141" i="27"/>
  <c r="EM164" i="27" s="1"/>
  <c r="EN165" i="27" s="1"/>
  <c r="EO85" i="19" s="1"/>
  <c r="FL141" i="27"/>
  <c r="FL164" i="27" s="1"/>
  <c r="FM165" i="27" s="1"/>
  <c r="FN85" i="19" s="1"/>
  <c r="BJ141" i="27"/>
  <c r="BJ164" i="27" s="1"/>
  <c r="BK165" i="27" s="1"/>
  <c r="BL85" i="19" s="1"/>
  <c r="V86" i="60"/>
  <c r="V95" i="60" s="1"/>
  <c r="HD141" i="27"/>
  <c r="HD164" i="27" s="1"/>
  <c r="HE165" i="27" s="1"/>
  <c r="HF85" i="19" s="1"/>
  <c r="CP141" i="27"/>
  <c r="CP164" i="27" s="1"/>
  <c r="CQ165" i="27" s="1"/>
  <c r="CR85" i="19" s="1"/>
  <c r="CD141" i="27"/>
  <c r="CD164" i="27" s="1"/>
  <c r="CE165" i="27" s="1"/>
  <c r="CF85" i="19" s="1"/>
  <c r="CH141" i="27"/>
  <c r="CH164" i="27" s="1"/>
  <c r="CI165" i="27" s="1"/>
  <c r="CJ85" i="19" s="1"/>
  <c r="GT141" i="27"/>
  <c r="GT164" i="27" s="1"/>
  <c r="GU165" i="27" s="1"/>
  <c r="GV85" i="19" s="1"/>
  <c r="CI141" i="27"/>
  <c r="FG141" i="27"/>
  <c r="FG164" i="27" s="1"/>
  <c r="FH165" i="27" s="1"/>
  <c r="FU141" i="27"/>
  <c r="FU164" i="27" s="1"/>
  <c r="FV165" i="27" s="1"/>
  <c r="FW85" i="19" s="1"/>
  <c r="U42" i="16"/>
  <c r="GY141" i="27"/>
  <c r="V18" i="19"/>
  <c r="FN141" i="27"/>
  <c r="FN164" i="27" s="1"/>
  <c r="FO165" i="27" s="1"/>
  <c r="FP85" i="19" s="1"/>
  <c r="AX141" i="27"/>
  <c r="AX164" i="27" s="1"/>
  <c r="AY165" i="27" s="1"/>
  <c r="AZ85" i="19" s="1"/>
  <c r="FX141" i="27"/>
  <c r="FX164" i="27" s="1"/>
  <c r="FY165" i="27" s="1"/>
  <c r="FZ85" i="19" s="1"/>
  <c r="FQ141" i="27"/>
  <c r="FQ164" i="27" s="1"/>
  <c r="FR165" i="27" s="1"/>
  <c r="FS85" i="19" s="1"/>
  <c r="FF141" i="27"/>
  <c r="FF164" i="27" s="1"/>
  <c r="FG165" i="27" s="1"/>
  <c r="EI141" i="27"/>
  <c r="EI164" i="27" s="1"/>
  <c r="EJ165" i="27" s="1"/>
  <c r="HP141" i="27"/>
  <c r="HP164" i="27" s="1"/>
  <c r="HQ165" i="27" s="1"/>
  <c r="HR85" i="19" s="1"/>
  <c r="HL141" i="27"/>
  <c r="HL164" i="27" s="1"/>
  <c r="HM165" i="27" s="1"/>
  <c r="HN85" i="19" s="1"/>
  <c r="FR141" i="27"/>
  <c r="FR164" i="27" s="1"/>
  <c r="FS165" i="27" s="1"/>
  <c r="HU141" i="27"/>
  <c r="HU164" i="27" s="1"/>
  <c r="HV165" i="27" s="1"/>
  <c r="HW85" i="19" s="1"/>
  <c r="HM141" i="27"/>
  <c r="HM164" i="27" s="1"/>
  <c r="HN165" i="27" s="1"/>
  <c r="HO85" i="19" s="1"/>
  <c r="R42" i="16"/>
  <c r="S18" i="19"/>
  <c r="FO141" i="27"/>
  <c r="HA141" i="27"/>
  <c r="HA164" i="27" s="1"/>
  <c r="HB165" i="27" s="1"/>
  <c r="HC85" i="19" s="1"/>
  <c r="O42" i="16"/>
  <c r="EE141" i="27"/>
  <c r="HH141" i="27"/>
  <c r="HH164" i="27" s="1"/>
  <c r="HI165" i="27" s="1"/>
  <c r="HJ85" i="19" s="1"/>
  <c r="P18" i="19"/>
  <c r="GL141" i="27"/>
  <c r="GL164" i="27" s="1"/>
  <c r="GM165" i="27" s="1"/>
  <c r="GN85" i="19" s="1"/>
  <c r="T42" i="16"/>
  <c r="GM141" i="27"/>
  <c r="U18" i="19"/>
  <c r="GP141" i="27"/>
  <c r="GP164" i="27" s="1"/>
  <c r="GQ165" i="27" s="1"/>
  <c r="HO141" i="27"/>
  <c r="HO164" i="27" s="1"/>
  <c r="HP165" i="27" s="1"/>
  <c r="GX141" i="27"/>
  <c r="GX164" i="27" s="1"/>
  <c r="GY165" i="27" s="1"/>
  <c r="GZ85" i="19" s="1"/>
  <c r="AI141" i="27"/>
  <c r="AI164" i="27" s="1"/>
  <c r="AJ165" i="27" s="1"/>
  <c r="AK85" i="19" s="1"/>
  <c r="AH141" i="27"/>
  <c r="AH164" i="27" s="1"/>
  <c r="AI165" i="27" s="1"/>
  <c r="AJ85" i="19" s="1"/>
  <c r="AJ141" i="27"/>
  <c r="AJ164" i="27" s="1"/>
  <c r="AK165" i="27" s="1"/>
  <c r="AL85" i="19" s="1"/>
  <c r="AK141" i="27"/>
  <c r="AK164" i="27" s="1"/>
  <c r="AL165" i="27" s="1"/>
  <c r="AM85" i="19" s="1"/>
  <c r="AG141" i="27"/>
  <c r="AG164" i="27" s="1"/>
  <c r="AH165" i="27" s="1"/>
  <c r="AI85" i="19" s="1"/>
  <c r="U129" i="46" l="1"/>
  <c r="P129" i="46"/>
  <c r="N129" i="46"/>
  <c r="M129" i="46"/>
  <c r="F129" i="46"/>
  <c r="T129" i="46"/>
  <c r="I129" i="46"/>
  <c r="O129" i="46"/>
  <c r="K129" i="46"/>
  <c r="H129" i="46"/>
  <c r="G129" i="46"/>
  <c r="R129" i="46"/>
  <c r="Q129" i="46"/>
  <c r="S129" i="46"/>
  <c r="V129" i="46"/>
  <c r="L129" i="46"/>
  <c r="FT138" i="27"/>
  <c r="S95" i="60"/>
  <c r="Q95" i="60"/>
  <c r="G95" i="60"/>
  <c r="N95" i="60"/>
  <c r="M95" i="60"/>
  <c r="O95" i="60"/>
  <c r="L95" i="60"/>
  <c r="R95" i="60"/>
  <c r="I95" i="60"/>
  <c r="P95" i="60"/>
  <c r="T95" i="60"/>
  <c r="U95" i="60"/>
  <c r="F95" i="60"/>
  <c r="H95" i="60"/>
  <c r="EV41" i="16"/>
  <c r="GR41" i="16"/>
  <c r="HP41" i="16"/>
  <c r="CN138" i="27"/>
  <c r="CN139" i="27" s="1"/>
  <c r="S19" i="19"/>
  <c r="R130" i="46" s="1"/>
  <c r="BD138" i="27"/>
  <c r="BD139" i="27" s="1"/>
  <c r="M19" i="19"/>
  <c r="L130" i="46" s="1"/>
  <c r="T19" i="19"/>
  <c r="S130" i="46" s="1"/>
  <c r="S125" i="46" s="1"/>
  <c r="S134" i="46" s="1"/>
  <c r="EJ41" i="16"/>
  <c r="AR41" i="16"/>
  <c r="DX41" i="16"/>
  <c r="FH41" i="16"/>
  <c r="BP41" i="16"/>
  <c r="AF41" i="16"/>
  <c r="N19" i="19"/>
  <c r="M130" i="46" s="1"/>
  <c r="IL138" i="27"/>
  <c r="IL139" i="27" s="1"/>
  <c r="I19" i="19"/>
  <c r="H130" i="46" s="1"/>
  <c r="H125" i="46" s="1"/>
  <c r="H134" i="46" s="1"/>
  <c r="HD41" i="16"/>
  <c r="GF41" i="16"/>
  <c r="CZ138" i="27"/>
  <c r="IM138" i="27" s="1"/>
  <c r="IM139" i="27" s="1"/>
  <c r="CN41" i="16"/>
  <c r="FT41" i="16"/>
  <c r="GF138" i="27"/>
  <c r="GF139" i="27" s="1"/>
  <c r="J42" i="16"/>
  <c r="CB41" i="16"/>
  <c r="DL41" i="16"/>
  <c r="CZ41" i="16"/>
  <c r="BD41" i="16"/>
  <c r="V19" i="19"/>
  <c r="U130" i="46" s="1"/>
  <c r="U125" i="46" s="1"/>
  <c r="U134" i="46" s="1"/>
  <c r="CB141" i="27"/>
  <c r="CB164" i="27" s="1"/>
  <c r="CC165" i="27" s="1"/>
  <c r="CD85" i="19" s="1"/>
  <c r="L19" i="19"/>
  <c r="K130" i="46" s="1"/>
  <c r="K125" i="46" s="1"/>
  <c r="K134" i="46" s="1"/>
  <c r="HD138" i="27"/>
  <c r="IV138" i="27" s="1"/>
  <c r="IV139" i="27" s="1"/>
  <c r="K18" i="19"/>
  <c r="GR138" i="27"/>
  <c r="IU138" i="27" s="1"/>
  <c r="IU139" i="27" s="1"/>
  <c r="U19" i="19"/>
  <c r="T130" i="46" s="1"/>
  <c r="DL138" i="27"/>
  <c r="DL139" i="27" s="1"/>
  <c r="GM164" i="27"/>
  <c r="IU141" i="27"/>
  <c r="EE164" i="27"/>
  <c r="IP141" i="27"/>
  <c r="IV141" i="27"/>
  <c r="GY164" i="27"/>
  <c r="CI164" i="27"/>
  <c r="IL141" i="27"/>
  <c r="EJ138" i="27"/>
  <c r="P19" i="19"/>
  <c r="O130" i="46" s="1"/>
  <c r="DX138" i="27"/>
  <c r="O19" i="19"/>
  <c r="N130" i="46" s="1"/>
  <c r="N125" i="46" s="1"/>
  <c r="N134" i="46" s="1"/>
  <c r="BW164" i="27"/>
  <c r="CB139" i="27"/>
  <c r="IK138" i="27"/>
  <c r="IK139" i="27" s="1"/>
  <c r="IW141" i="27"/>
  <c r="HK164" i="27"/>
  <c r="IO141" i="27"/>
  <c r="DS164" i="27"/>
  <c r="FO164" i="27"/>
  <c r="IS141" i="27"/>
  <c r="W19" i="19"/>
  <c r="V130" i="46" s="1"/>
  <c r="HP138" i="27"/>
  <c r="BK164" i="27"/>
  <c r="IJ141" i="27"/>
  <c r="IT141" i="27"/>
  <c r="GA164" i="27"/>
  <c r="J19" i="19"/>
  <c r="I130" i="46" s="1"/>
  <c r="I125" i="46" s="1"/>
  <c r="I134" i="46" s="1"/>
  <c r="BP138" i="27"/>
  <c r="IN141" i="27"/>
  <c r="DG164" i="27"/>
  <c r="AN165" i="27"/>
  <c r="AO85" i="19" s="1"/>
  <c r="IH164" i="27"/>
  <c r="IQ164" i="27"/>
  <c r="ER165" i="27"/>
  <c r="ES85" i="19" s="1"/>
  <c r="AR138" i="27"/>
  <c r="H19" i="19"/>
  <c r="G130" i="46" s="1"/>
  <c r="G125" i="46" s="1"/>
  <c r="G134" i="46" s="1"/>
  <c r="FC164" i="27"/>
  <c r="IR141" i="27"/>
  <c r="EV138" i="27"/>
  <c r="Q19" i="19"/>
  <c r="P130" i="46" s="1"/>
  <c r="P125" i="46" s="1"/>
  <c r="P134" i="46" s="1"/>
  <c r="IM141" i="27"/>
  <c r="CU164" i="27"/>
  <c r="IH141" i="27"/>
  <c r="IQ141" i="27"/>
  <c r="IX165" i="27"/>
  <c r="FH138" i="27"/>
  <c r="R19" i="19"/>
  <c r="Q130" i="46" s="1"/>
  <c r="II141" i="27"/>
  <c r="AY164" i="27"/>
  <c r="G19" i="19"/>
  <c r="F130" i="46" s="1"/>
  <c r="F125" i="46" s="1"/>
  <c r="F134" i="46" s="1"/>
  <c r="F138" i="46" s="1"/>
  <c r="AF138" i="27"/>
  <c r="FT139" i="27"/>
  <c r="IS138" i="27"/>
  <c r="IS139" i="27" s="1"/>
  <c r="IG141" i="27"/>
  <c r="AF164" i="27"/>
  <c r="Q125" i="46" l="1"/>
  <c r="Q134" i="46" s="1"/>
  <c r="T125" i="46"/>
  <c r="T134" i="46" s="1"/>
  <c r="V125" i="46"/>
  <c r="V134" i="46" s="1"/>
  <c r="M125" i="46"/>
  <c r="M134" i="46" s="1"/>
  <c r="L125" i="46"/>
  <c r="L134" i="46" s="1"/>
  <c r="O125" i="46"/>
  <c r="O134" i="46" s="1"/>
  <c r="R125" i="46"/>
  <c r="R134" i="46" s="1"/>
  <c r="M26" i="19"/>
  <c r="L117" i="60" s="1"/>
  <c r="L118" i="60" s="1"/>
  <c r="T26" i="19"/>
  <c r="T6" i="19" s="1"/>
  <c r="S26" i="19"/>
  <c r="S6" i="19" s="1"/>
  <c r="I26" i="19"/>
  <c r="H45" i="60" s="1"/>
  <c r="P26" i="19"/>
  <c r="P6" i="19" s="1"/>
  <c r="U26" i="19"/>
  <c r="T117" i="60" s="1"/>
  <c r="T118" i="60" s="1"/>
  <c r="N26" i="19"/>
  <c r="M45" i="60" s="1"/>
  <c r="Q26" i="19"/>
  <c r="P117" i="60" s="1"/>
  <c r="P118" i="60" s="1"/>
  <c r="W26" i="19"/>
  <c r="W30" i="19" s="1"/>
  <c r="R26" i="19"/>
  <c r="R6" i="19" s="1"/>
  <c r="H26" i="19"/>
  <c r="G45" i="60" s="1"/>
  <c r="L26" i="19"/>
  <c r="K117" i="60" s="1"/>
  <c r="K118" i="60" s="1"/>
  <c r="J26" i="19"/>
  <c r="I45" i="60" s="1"/>
  <c r="G26" i="19"/>
  <c r="F117" i="60" s="1"/>
  <c r="F118" i="60" s="1"/>
  <c r="F120" i="60" s="1"/>
  <c r="O26" i="19"/>
  <c r="N117" i="60" s="1"/>
  <c r="N118" i="60" s="1"/>
  <c r="V26" i="19"/>
  <c r="U117" i="60" s="1"/>
  <c r="U118" i="60" s="1"/>
  <c r="J129" i="46"/>
  <c r="J125" i="46" s="1"/>
  <c r="J134" i="46" s="1"/>
  <c r="K26" i="19"/>
  <c r="J117" i="60" s="1"/>
  <c r="J118" i="60" s="1"/>
  <c r="DM85" i="19"/>
  <c r="DK150" i="27"/>
  <c r="DL153" i="27" s="1"/>
  <c r="DM153" i="27" s="1"/>
  <c r="DN153" i="27" s="1"/>
  <c r="DO153" i="27" s="1"/>
  <c r="DP153" i="27" s="1"/>
  <c r="DQ153" i="27" s="1"/>
  <c r="DR153" i="27" s="1"/>
  <c r="CO85" i="19"/>
  <c r="CM150" i="27"/>
  <c r="CN153" i="27" s="1"/>
  <c r="CO153" i="27" s="1"/>
  <c r="CP153" i="27" s="1"/>
  <c r="CQ153" i="27" s="1"/>
  <c r="CR153" i="27" s="1"/>
  <c r="CS153" i="27" s="1"/>
  <c r="CT153" i="27" s="1"/>
  <c r="CC85" i="19"/>
  <c r="CA150" i="27"/>
  <c r="CB153" i="27" s="1"/>
  <c r="CC153" i="27" s="1"/>
  <c r="CD153" i="27" s="1"/>
  <c r="CE153" i="27" s="1"/>
  <c r="CF153" i="27" s="1"/>
  <c r="CG153" i="27" s="1"/>
  <c r="CH153" i="27" s="1"/>
  <c r="GG85" i="19"/>
  <c r="GE150" i="27"/>
  <c r="GF153" i="27" s="1"/>
  <c r="GG153" i="27" s="1"/>
  <c r="GH153" i="27" s="1"/>
  <c r="GI153" i="27" s="1"/>
  <c r="GJ153" i="27" s="1"/>
  <c r="GK153" i="27" s="1"/>
  <c r="GL153" i="27" s="1"/>
  <c r="BE85" i="19"/>
  <c r="BC150" i="27"/>
  <c r="FU85" i="19"/>
  <c r="FS150" i="27"/>
  <c r="FT153" i="27" s="1"/>
  <c r="FU153" i="27" s="1"/>
  <c r="FV153" i="27" s="1"/>
  <c r="FW153" i="27" s="1"/>
  <c r="FX153" i="27" s="1"/>
  <c r="FY153" i="27" s="1"/>
  <c r="FZ153" i="27" s="1"/>
  <c r="II138" i="27"/>
  <c r="II139" i="27" s="1"/>
  <c r="O45" i="60"/>
  <c r="R45" i="60"/>
  <c r="S45" i="60"/>
  <c r="GR139" i="27"/>
  <c r="IT138" i="27"/>
  <c r="IT139" i="27" s="1"/>
  <c r="HD139" i="27"/>
  <c r="CZ139" i="27"/>
  <c r="IK141" i="27"/>
  <c r="Q9" i="23"/>
  <c r="R31" i="46" s="1"/>
  <c r="IH165" i="27"/>
  <c r="S116" i="19"/>
  <c r="S117" i="19" s="1"/>
  <c r="IN138" i="27"/>
  <c r="IN139" i="27" s="1"/>
  <c r="P116" i="19"/>
  <c r="P117" i="19" s="1"/>
  <c r="N9" i="23"/>
  <c r="H116" i="19"/>
  <c r="H117" i="19" s="1"/>
  <c r="H30" i="19"/>
  <c r="J116" i="19"/>
  <c r="J117" i="19" s="1"/>
  <c r="T116" i="19"/>
  <c r="T117" i="19" s="1"/>
  <c r="IJ164" i="27"/>
  <c r="BL165" i="27"/>
  <c r="BM85" i="19" s="1"/>
  <c r="HP139" i="27"/>
  <c r="IW138" i="27"/>
  <c r="IW139" i="27" s="1"/>
  <c r="IK164" i="27"/>
  <c r="BX165" i="27"/>
  <c r="BY85" i="19" s="1"/>
  <c r="R116" i="19"/>
  <c r="R117" i="19" s="1"/>
  <c r="GZ165" i="27"/>
  <c r="HA85" i="19" s="1"/>
  <c r="IV164" i="27"/>
  <c r="IP164" i="27"/>
  <c r="EF165" i="27"/>
  <c r="EG85" i="19" s="1"/>
  <c r="IU164" i="27"/>
  <c r="GN165" i="27"/>
  <c r="GO85" i="19" s="1"/>
  <c r="AG165" i="27"/>
  <c r="AH85" i="19" s="1"/>
  <c r="IG164" i="27"/>
  <c r="AF166" i="27"/>
  <c r="AG163" i="27" s="1"/>
  <c r="IG138" i="27"/>
  <c r="IG139" i="27" s="1"/>
  <c r="AF139" i="27"/>
  <c r="EV139" i="27"/>
  <c r="IQ138" i="27"/>
  <c r="IQ139" i="27" s="1"/>
  <c r="IR164" i="27"/>
  <c r="FD165" i="27"/>
  <c r="FE85" i="19" s="1"/>
  <c r="BP139" i="27"/>
  <c r="IJ138" i="27"/>
  <c r="IJ139" i="27" s="1"/>
  <c r="IT164" i="27"/>
  <c r="GB165" i="27"/>
  <c r="GC85" i="19" s="1"/>
  <c r="HL165" i="27"/>
  <c r="HM85" i="19" s="1"/>
  <c r="IW164" i="27"/>
  <c r="IQ165" i="27"/>
  <c r="CV165" i="27"/>
  <c r="CW85" i="19" s="1"/>
  <c r="IM164" i="27"/>
  <c r="AR139" i="27"/>
  <c r="IH138" i="27"/>
  <c r="IH139" i="27" s="1"/>
  <c r="IS164" i="27"/>
  <c r="FP165" i="27"/>
  <c r="FQ85" i="19" s="1"/>
  <c r="IP138" i="27"/>
  <c r="IP139" i="27" s="1"/>
  <c r="EJ139" i="27"/>
  <c r="L9" i="23"/>
  <c r="II164" i="27"/>
  <c r="AZ165" i="27"/>
  <c r="BA85" i="19" s="1"/>
  <c r="FH139" i="27"/>
  <c r="IR138" i="27"/>
  <c r="IR139" i="27" s="1"/>
  <c r="IN164" i="27"/>
  <c r="DH165" i="27"/>
  <c r="DI85" i="19" s="1"/>
  <c r="IO164" i="27"/>
  <c r="DT165" i="27"/>
  <c r="DU85" i="19" s="1"/>
  <c r="K116" i="19"/>
  <c r="K117" i="19" s="1"/>
  <c r="DX139" i="27"/>
  <c r="IO138" i="27"/>
  <c r="IO139" i="27" s="1"/>
  <c r="CJ165" i="27"/>
  <c r="CK85" i="19" s="1"/>
  <c r="IL164" i="27"/>
  <c r="U116" i="19" l="1"/>
  <c r="U117" i="19" s="1"/>
  <c r="N116" i="19"/>
  <c r="N117" i="19" s="1"/>
  <c r="M9" i="23"/>
  <c r="IL150" i="27"/>
  <c r="O116" i="19"/>
  <c r="O117" i="19" s="1"/>
  <c r="G116" i="19"/>
  <c r="G117" i="19" s="1"/>
  <c r="U6" i="19"/>
  <c r="N30" i="19"/>
  <c r="N37" i="19" s="1"/>
  <c r="H9" i="23"/>
  <c r="H11" i="23" s="1"/>
  <c r="E9" i="23"/>
  <c r="F31" i="46" s="1"/>
  <c r="U30" i="19"/>
  <c r="L45" i="60"/>
  <c r="J30" i="19"/>
  <c r="S9" i="23"/>
  <c r="T31" i="46" s="1"/>
  <c r="T32" i="46" s="1"/>
  <c r="G30" i="19"/>
  <c r="G37" i="19" s="1"/>
  <c r="T45" i="60"/>
  <c r="T96" i="60" s="1"/>
  <c r="U9" i="23"/>
  <c r="U11" i="23" s="1"/>
  <c r="U23" i="23" s="1"/>
  <c r="T30" i="19"/>
  <c r="S117" i="60"/>
  <c r="S118" i="60" s="1"/>
  <c r="V45" i="60"/>
  <c r="V96" i="60" s="1"/>
  <c r="M116" i="19"/>
  <c r="M117" i="19" s="1"/>
  <c r="W116" i="19"/>
  <c r="W117" i="19" s="1"/>
  <c r="K9" i="23"/>
  <c r="K11" i="23" s="1"/>
  <c r="J45" i="60"/>
  <c r="J96" i="60" s="1"/>
  <c r="M30" i="19"/>
  <c r="M37" i="19" s="1"/>
  <c r="I9" i="23"/>
  <c r="P9" i="23"/>
  <c r="W6" i="19"/>
  <c r="Q45" i="60"/>
  <c r="Q96" i="60" s="1"/>
  <c r="K30" i="19"/>
  <c r="K37" i="19" s="1"/>
  <c r="R30" i="19"/>
  <c r="R9" i="23"/>
  <c r="R11" i="23" s="1"/>
  <c r="R23" i="23" s="1"/>
  <c r="G6" i="19"/>
  <c r="M6" i="19"/>
  <c r="Q117" i="60"/>
  <c r="Q118" i="60" s="1"/>
  <c r="M117" i="60"/>
  <c r="M118" i="60" s="1"/>
  <c r="N6" i="19"/>
  <c r="O117" i="60"/>
  <c r="O118" i="60" s="1"/>
  <c r="V117" i="60"/>
  <c r="V118" i="60" s="1"/>
  <c r="O30" i="19"/>
  <c r="O37" i="19" s="1"/>
  <c r="F9" i="23"/>
  <c r="F11" i="23" s="1"/>
  <c r="F23" i="23" s="1"/>
  <c r="P30" i="19"/>
  <c r="S30" i="19"/>
  <c r="S37" i="19" s="1"/>
  <c r="H6" i="19"/>
  <c r="I117" i="60"/>
  <c r="I118" i="60" s="1"/>
  <c r="R117" i="60"/>
  <c r="R118" i="60" s="1"/>
  <c r="K6" i="19"/>
  <c r="II150" i="27"/>
  <c r="BD153" i="27"/>
  <c r="BE153" i="27" s="1"/>
  <c r="BF153" i="27" s="1"/>
  <c r="BG153" i="27" s="1"/>
  <c r="BH153" i="27" s="1"/>
  <c r="BI153" i="27" s="1"/>
  <c r="BJ153" i="27" s="1"/>
  <c r="F45" i="60"/>
  <c r="F96" i="60" s="1"/>
  <c r="V116" i="19"/>
  <c r="V117" i="19" s="1"/>
  <c r="O9" i="23"/>
  <c r="P31" i="46" s="1"/>
  <c r="G9" i="23"/>
  <c r="H31" i="46" s="1"/>
  <c r="H32" i="46" s="1"/>
  <c r="T9" i="23"/>
  <c r="T11" i="23" s="1"/>
  <c r="Q116" i="19"/>
  <c r="Q117" i="19" s="1"/>
  <c r="J9" i="23"/>
  <c r="K31" i="46" s="1"/>
  <c r="K32" i="46" s="1"/>
  <c r="H117" i="60"/>
  <c r="H118" i="60" s="1"/>
  <c r="V30" i="19"/>
  <c r="V37" i="19" s="1"/>
  <c r="Q30" i="19"/>
  <c r="Q37" i="19" s="1"/>
  <c r="I116" i="19"/>
  <c r="I117" i="19" s="1"/>
  <c r="P45" i="60"/>
  <c r="P46" i="60" s="1"/>
  <c r="Q6" i="19"/>
  <c r="N45" i="60"/>
  <c r="N47" i="60" s="1"/>
  <c r="O6" i="19"/>
  <c r="J6" i="19"/>
  <c r="L6" i="19"/>
  <c r="V6" i="19"/>
  <c r="K45" i="60"/>
  <c r="K46" i="60" s="1"/>
  <c r="U45" i="60"/>
  <c r="U46" i="60" s="1"/>
  <c r="L116" i="19"/>
  <c r="L117" i="19" s="1"/>
  <c r="L30" i="19"/>
  <c r="I30" i="19"/>
  <c r="I37" i="19" s="1"/>
  <c r="I6" i="19"/>
  <c r="G117" i="60"/>
  <c r="G118" i="60" s="1"/>
  <c r="HE85" i="19"/>
  <c r="HC150" i="27"/>
  <c r="FT85" i="19"/>
  <c r="S85" i="19" s="1"/>
  <c r="GF85" i="19"/>
  <c r="T85" i="19" s="1"/>
  <c r="CN85" i="19"/>
  <c r="L85" i="19" s="1"/>
  <c r="EK85" i="19"/>
  <c r="EI150" i="27"/>
  <c r="EJ153" i="27" s="1"/>
  <c r="EK153" i="27" s="1"/>
  <c r="EL153" i="27" s="1"/>
  <c r="EM153" i="27" s="1"/>
  <c r="EN153" i="27" s="1"/>
  <c r="EO153" i="27" s="1"/>
  <c r="EP153" i="27" s="1"/>
  <c r="HQ85" i="19"/>
  <c r="HO150" i="27"/>
  <c r="HP153" i="27" s="1"/>
  <c r="HQ153" i="27" s="1"/>
  <c r="HR153" i="27" s="1"/>
  <c r="HS153" i="27" s="1"/>
  <c r="HT153" i="27" s="1"/>
  <c r="HU153" i="27" s="1"/>
  <c r="HV153" i="27" s="1"/>
  <c r="EW85" i="19"/>
  <c r="EU150" i="27"/>
  <c r="EV153" i="27" s="1"/>
  <c r="EW153" i="27" s="1"/>
  <c r="EX153" i="27" s="1"/>
  <c r="EY153" i="27" s="1"/>
  <c r="EZ153" i="27" s="1"/>
  <c r="FA153" i="27" s="1"/>
  <c r="FB153" i="27" s="1"/>
  <c r="GS85" i="19"/>
  <c r="GQ150" i="27"/>
  <c r="GR153" i="27" s="1"/>
  <c r="GS153" i="27" s="1"/>
  <c r="GT153" i="27" s="1"/>
  <c r="GU153" i="27" s="1"/>
  <c r="GV153" i="27" s="1"/>
  <c r="GW153" i="27" s="1"/>
  <c r="GX153" i="27" s="1"/>
  <c r="BD85" i="19"/>
  <c r="I85" i="19" s="1"/>
  <c r="CB85" i="19"/>
  <c r="K85" i="19" s="1"/>
  <c r="DL85" i="19"/>
  <c r="N85" i="19" s="1"/>
  <c r="DY85" i="19"/>
  <c r="DW150" i="27"/>
  <c r="DX153" i="27" s="1"/>
  <c r="DY153" i="27" s="1"/>
  <c r="DZ153" i="27" s="1"/>
  <c r="EA153" i="27" s="1"/>
  <c r="EB153" i="27" s="1"/>
  <c r="EC153" i="27" s="1"/>
  <c r="ED153" i="27" s="1"/>
  <c r="AS85" i="19"/>
  <c r="AQ150" i="27"/>
  <c r="AR153" i="27" s="1"/>
  <c r="AS153" i="27" s="1"/>
  <c r="AT153" i="27" s="1"/>
  <c r="AU153" i="27" s="1"/>
  <c r="AV153" i="27" s="1"/>
  <c r="AW153" i="27" s="1"/>
  <c r="AX153" i="27" s="1"/>
  <c r="FI85" i="19"/>
  <c r="FG150" i="27"/>
  <c r="FH153" i="27" s="1"/>
  <c r="FI153" i="27" s="1"/>
  <c r="FJ153" i="27" s="1"/>
  <c r="FK153" i="27" s="1"/>
  <c r="FL153" i="27" s="1"/>
  <c r="FM153" i="27" s="1"/>
  <c r="FN153" i="27" s="1"/>
  <c r="BQ85" i="19"/>
  <c r="BO150" i="27"/>
  <c r="BP153" i="27" s="1"/>
  <c r="BQ153" i="27" s="1"/>
  <c r="BR153" i="27" s="1"/>
  <c r="BS153" i="27" s="1"/>
  <c r="BT153" i="27" s="1"/>
  <c r="BU153" i="27" s="1"/>
  <c r="BV153" i="27" s="1"/>
  <c r="DA85" i="19"/>
  <c r="CY150" i="27"/>
  <c r="I46" i="60"/>
  <c r="I47" i="60"/>
  <c r="I96" i="60"/>
  <c r="R96" i="60"/>
  <c r="R47" i="60"/>
  <c r="R46" i="60"/>
  <c r="Q47" i="60"/>
  <c r="O46" i="60"/>
  <c r="O47" i="60"/>
  <c r="O96" i="60"/>
  <c r="H96" i="60"/>
  <c r="H46" i="60"/>
  <c r="H47" i="60"/>
  <c r="S46" i="60"/>
  <c r="S47" i="60"/>
  <c r="S96" i="60"/>
  <c r="M46" i="60"/>
  <c r="M96" i="60"/>
  <c r="M47" i="60"/>
  <c r="L96" i="60"/>
  <c r="L46" i="60"/>
  <c r="L47" i="60"/>
  <c r="G47" i="60"/>
  <c r="G46" i="60"/>
  <c r="G96" i="60"/>
  <c r="Q11" i="23"/>
  <c r="U37" i="19"/>
  <c r="E11" i="23"/>
  <c r="G11" i="23"/>
  <c r="AG166" i="27"/>
  <c r="AH163" i="27" s="1"/>
  <c r="AH166" i="27" s="1"/>
  <c r="AI163" i="27" s="1"/>
  <c r="AI166" i="27" s="1"/>
  <c r="AJ163" i="27" s="1"/>
  <c r="AJ166" i="27" s="1"/>
  <c r="AK163" i="27" s="1"/>
  <c r="AK166" i="27" s="1"/>
  <c r="AL163" i="27" s="1"/>
  <c r="AL166" i="27" s="1"/>
  <c r="AA44" i="27" s="1"/>
  <c r="G106" i="19" s="1"/>
  <c r="F106" i="60" s="1"/>
  <c r="IL165" i="27"/>
  <c r="F32" i="46"/>
  <c r="F33" i="46"/>
  <c r="IK150" i="27"/>
  <c r="J31" i="46"/>
  <c r="I11" i="23"/>
  <c r="I23" i="23" s="1"/>
  <c r="IN165" i="27"/>
  <c r="IS150" i="27"/>
  <c r="M31" i="46"/>
  <c r="L11" i="23"/>
  <c r="IS165" i="27"/>
  <c r="IM165" i="27"/>
  <c r="IG165" i="27"/>
  <c r="IG166" i="27" s="1"/>
  <c r="IH163" i="27" s="1"/>
  <c r="IH166" i="27" s="1"/>
  <c r="IH167" i="27" s="1"/>
  <c r="IV165" i="27"/>
  <c r="J37" i="19"/>
  <c r="II165" i="27"/>
  <c r="IP165" i="27"/>
  <c r="IJ165" i="27"/>
  <c r="N11" i="23"/>
  <c r="N23" i="23" s="1"/>
  <c r="O31" i="46"/>
  <c r="IO165" i="27"/>
  <c r="R32" i="46"/>
  <c r="R33" i="46"/>
  <c r="IT165" i="27"/>
  <c r="IR165" i="27"/>
  <c r="IK165" i="27"/>
  <c r="N31" i="46"/>
  <c r="M11" i="23"/>
  <c r="G31" i="46"/>
  <c r="P37" i="19"/>
  <c r="IN150" i="27"/>
  <c r="IW165" i="27"/>
  <c r="AF150" i="27"/>
  <c r="IT150" i="27"/>
  <c r="IU165" i="27"/>
  <c r="Q31" i="46"/>
  <c r="P11" i="23"/>
  <c r="T37" i="19"/>
  <c r="W37" i="19"/>
  <c r="I31" i="46"/>
  <c r="H37" i="19"/>
  <c r="L31" i="46" l="1"/>
  <c r="H33" i="46"/>
  <c r="Q46" i="60"/>
  <c r="E23" i="23"/>
  <c r="L23" i="23"/>
  <c r="V46" i="60"/>
  <c r="T33" i="46"/>
  <c r="V47" i="60"/>
  <c r="V49" i="60" s="1"/>
  <c r="V50" i="60" s="1"/>
  <c r="H23" i="23"/>
  <c r="T47" i="60"/>
  <c r="V31" i="46"/>
  <c r="J47" i="60"/>
  <c r="J48" i="60" s="1"/>
  <c r="T46" i="60"/>
  <c r="K23" i="23"/>
  <c r="S31" i="46"/>
  <c r="S32" i="46" s="1"/>
  <c r="S11" i="23"/>
  <c r="S23" i="23" s="1"/>
  <c r="G34" i="19"/>
  <c r="G35" i="19" s="1"/>
  <c r="F121" i="60" s="1"/>
  <c r="F122" i="60" s="1"/>
  <c r="J46" i="60"/>
  <c r="R37" i="19"/>
  <c r="P23" i="23"/>
  <c r="M23" i="23"/>
  <c r="U31" i="46"/>
  <c r="U33" i="46" s="1"/>
  <c r="N96" i="60"/>
  <c r="K96" i="60"/>
  <c r="K33" i="46"/>
  <c r="K34" i="46" s="1"/>
  <c r="O11" i="23"/>
  <c r="Q23" i="23"/>
  <c r="N46" i="60"/>
  <c r="O23" i="23"/>
  <c r="L37" i="19"/>
  <c r="J11" i="23"/>
  <c r="J13" i="23" s="1"/>
  <c r="K37" i="46" s="1"/>
  <c r="K38" i="46" s="1"/>
  <c r="G23" i="23"/>
  <c r="P96" i="60"/>
  <c r="F47" i="60"/>
  <c r="F49" i="60" s="1"/>
  <c r="F50" i="60" s="1"/>
  <c r="F46" i="60"/>
  <c r="IM150" i="27"/>
  <c r="CZ153" i="27"/>
  <c r="DA153" i="27" s="1"/>
  <c r="DB153" i="27" s="1"/>
  <c r="DC153" i="27" s="1"/>
  <c r="DD153" i="27" s="1"/>
  <c r="DE153" i="27" s="1"/>
  <c r="DF153" i="27" s="1"/>
  <c r="IV150" i="27"/>
  <c r="HD153" i="27"/>
  <c r="HE153" i="27" s="1"/>
  <c r="HF153" i="27" s="1"/>
  <c r="HG153" i="27" s="1"/>
  <c r="HH153" i="27" s="1"/>
  <c r="HI153" i="27" s="1"/>
  <c r="HJ153" i="27" s="1"/>
  <c r="K47" i="60"/>
  <c r="K48" i="60" s="1"/>
  <c r="U47" i="60"/>
  <c r="U49" i="60" s="1"/>
  <c r="U50" i="60" s="1"/>
  <c r="T23" i="23"/>
  <c r="P47" i="60"/>
  <c r="P49" i="60" s="1"/>
  <c r="P50" i="60" s="1"/>
  <c r="U96" i="60"/>
  <c r="FT151" i="27"/>
  <c r="GF151" i="27"/>
  <c r="AF152" i="27"/>
  <c r="AF151" i="27" s="1"/>
  <c r="AF154" i="27" s="1"/>
  <c r="AG85" i="19"/>
  <c r="G85" i="19" s="1"/>
  <c r="CN151" i="27"/>
  <c r="DL151" i="27"/>
  <c r="CZ85" i="19"/>
  <c r="M85" i="19" s="1"/>
  <c r="FH85" i="19"/>
  <c r="R85" i="19" s="1"/>
  <c r="DX85" i="19"/>
  <c r="O85" i="19" s="1"/>
  <c r="GR85" i="19"/>
  <c r="U85" i="19" s="1"/>
  <c r="HP85" i="19"/>
  <c r="W85" i="19" s="1"/>
  <c r="CB151" i="27"/>
  <c r="BD151" i="27"/>
  <c r="BP85" i="19"/>
  <c r="J85" i="19" s="1"/>
  <c r="AR85" i="19"/>
  <c r="H85" i="19" s="1"/>
  <c r="EV85" i="19"/>
  <c r="Q85" i="19" s="1"/>
  <c r="EJ85" i="19"/>
  <c r="P85" i="19" s="1"/>
  <c r="HD85" i="19"/>
  <c r="V85" i="19" s="1"/>
  <c r="FH151" i="27"/>
  <c r="CC151" i="27"/>
  <c r="CO151" i="27"/>
  <c r="FU151" i="27"/>
  <c r="GG151" i="27"/>
  <c r="DM151" i="27"/>
  <c r="BE151" i="27"/>
  <c r="Q13" i="23"/>
  <c r="R37" i="46" s="1"/>
  <c r="R38" i="46" s="1"/>
  <c r="Q12" i="23"/>
  <c r="L49" i="60"/>
  <c r="L50" i="60" s="1"/>
  <c r="L48" i="60"/>
  <c r="S48" i="60"/>
  <c r="S49" i="60"/>
  <c r="S50" i="60" s="1"/>
  <c r="O49" i="60"/>
  <c r="O50" i="60" s="1"/>
  <c r="O48" i="60"/>
  <c r="T49" i="60"/>
  <c r="T50" i="60" s="1"/>
  <c r="T48" i="60"/>
  <c r="R48" i="60"/>
  <c r="R49" i="60"/>
  <c r="R50" i="60" s="1"/>
  <c r="M48" i="60"/>
  <c r="M49" i="60"/>
  <c r="M50" i="60" s="1"/>
  <c r="H49" i="60"/>
  <c r="H50" i="60" s="1"/>
  <c r="H48" i="60"/>
  <c r="V48" i="60"/>
  <c r="F48" i="60"/>
  <c r="Q49" i="60"/>
  <c r="Q50" i="60" s="1"/>
  <c r="Q48" i="60"/>
  <c r="G49" i="60"/>
  <c r="G50" i="60" s="1"/>
  <c r="G48" i="60"/>
  <c r="N48" i="60"/>
  <c r="N49" i="60"/>
  <c r="N50" i="60" s="1"/>
  <c r="I49" i="60"/>
  <c r="I50" i="60" s="1"/>
  <c r="I48" i="60"/>
  <c r="IU150" i="27"/>
  <c r="E13" i="23"/>
  <c r="F37" i="46" s="1"/>
  <c r="F38" i="46" s="1"/>
  <c r="E12" i="23"/>
  <c r="J23" i="23"/>
  <c r="G13" i="23"/>
  <c r="H37" i="46" s="1"/>
  <c r="H38" i="46" s="1"/>
  <c r="G12" i="23"/>
  <c r="IE164" i="27"/>
  <c r="AM163" i="27"/>
  <c r="AM166" i="27" s="1"/>
  <c r="AN163" i="27" s="1"/>
  <c r="AN166" i="27" s="1"/>
  <c r="AO163" i="27" s="1"/>
  <c r="AO166" i="27" s="1"/>
  <c r="AP163" i="27" s="1"/>
  <c r="AP166" i="27" s="1"/>
  <c r="AQ163" i="27" s="1"/>
  <c r="AQ166" i="27" s="1"/>
  <c r="AR163" i="27" s="1"/>
  <c r="AR166" i="27" s="1"/>
  <c r="AS163" i="27" s="1"/>
  <c r="AS166" i="27" s="1"/>
  <c r="AT163" i="27" s="1"/>
  <c r="AT166" i="27" s="1"/>
  <c r="AU163" i="27" s="1"/>
  <c r="AU166" i="27" s="1"/>
  <c r="AV163" i="27" s="1"/>
  <c r="AV166" i="27" s="1"/>
  <c r="AW163" i="27" s="1"/>
  <c r="AW166" i="27" s="1"/>
  <c r="AX163" i="27" s="1"/>
  <c r="AX166" i="27" s="1"/>
  <c r="AY163" i="27" s="1"/>
  <c r="AY166" i="27" s="1"/>
  <c r="AZ163" i="27" s="1"/>
  <c r="AZ166" i="27" s="1"/>
  <c r="BA163" i="27" s="1"/>
  <c r="BA166" i="27" s="1"/>
  <c r="BB163" i="27" s="1"/>
  <c r="BB166" i="27" s="1"/>
  <c r="BC163" i="27" s="1"/>
  <c r="BC166" i="27" s="1"/>
  <c r="BD163" i="27" s="1"/>
  <c r="BD166" i="27" s="1"/>
  <c r="BE163" i="27" s="1"/>
  <c r="BE166" i="27" s="1"/>
  <c r="BF163" i="27" s="1"/>
  <c r="BF166" i="27" s="1"/>
  <c r="BG163" i="27" s="1"/>
  <c r="BG166" i="27" s="1"/>
  <c r="BH163" i="27" s="1"/>
  <c r="BH166" i="27" s="1"/>
  <c r="BI163" i="27" s="1"/>
  <c r="BI166" i="27" s="1"/>
  <c r="BJ163" i="27" s="1"/>
  <c r="BJ166" i="27" s="1"/>
  <c r="II163" i="27"/>
  <c r="II166" i="27" s="1"/>
  <c r="IJ163" i="27" s="1"/>
  <c r="IJ166" i="27" s="1"/>
  <c r="IK163" i="27" s="1"/>
  <c r="IK166" i="27" s="1"/>
  <c r="IL163" i="27" s="1"/>
  <c r="IL166" i="27" s="1"/>
  <c r="IM163" i="27" s="1"/>
  <c r="IM166" i="27" s="1"/>
  <c r="IN163" i="27" s="1"/>
  <c r="IN166" i="27" s="1"/>
  <c r="IO163" i="27" s="1"/>
  <c r="IO166" i="27" s="1"/>
  <c r="IP163" i="27" s="1"/>
  <c r="IP166" i="27" s="1"/>
  <c r="IQ163" i="27" s="1"/>
  <c r="IQ166" i="27" s="1"/>
  <c r="IR163" i="27" s="1"/>
  <c r="IR166" i="27" s="1"/>
  <c r="IS163" i="27" s="1"/>
  <c r="IS166" i="27" s="1"/>
  <c r="IT163" i="27" s="1"/>
  <c r="IT166" i="27" s="1"/>
  <c r="IU163" i="27" s="1"/>
  <c r="IU166" i="27" s="1"/>
  <c r="IV163" i="27" s="1"/>
  <c r="IV166" i="27" s="1"/>
  <c r="IW163" i="27" s="1"/>
  <c r="IW166" i="27" s="1"/>
  <c r="IX163" i="27" s="1"/>
  <c r="IX166" i="27" s="1"/>
  <c r="L32" i="46"/>
  <c r="L33" i="46"/>
  <c r="T34" i="46"/>
  <c r="T35" i="46"/>
  <c r="T36" i="46" s="1"/>
  <c r="G32" i="46"/>
  <c r="G33" i="46"/>
  <c r="IH150" i="27"/>
  <c r="R34" i="46"/>
  <c r="R35" i="46"/>
  <c r="R36" i="46" s="1"/>
  <c r="O32" i="46"/>
  <c r="O33" i="46"/>
  <c r="V33" i="46"/>
  <c r="V32" i="46"/>
  <c r="IJ150" i="27"/>
  <c r="L12" i="23"/>
  <c r="L13" i="23"/>
  <c r="M37" i="46" s="1"/>
  <c r="J32" i="46"/>
  <c r="J33" i="46"/>
  <c r="IQ150" i="27"/>
  <c r="N12" i="23"/>
  <c r="N13" i="23"/>
  <c r="O37" i="46" s="1"/>
  <c r="M32" i="46"/>
  <c r="M33" i="46"/>
  <c r="IR150" i="27"/>
  <c r="F34" i="46"/>
  <c r="F35" i="46"/>
  <c r="F36" i="46" s="1"/>
  <c r="K12" i="23"/>
  <c r="K13" i="23"/>
  <c r="L37" i="46" s="1"/>
  <c r="I32" i="46"/>
  <c r="I33" i="46"/>
  <c r="P12" i="23"/>
  <c r="P13" i="23"/>
  <c r="Q37" i="46" s="1"/>
  <c r="IG150" i="27"/>
  <c r="M12" i="23"/>
  <c r="M13" i="23"/>
  <c r="N37" i="46" s="1"/>
  <c r="R12" i="23"/>
  <c r="R13" i="23"/>
  <c r="S37" i="46" s="1"/>
  <c r="T12" i="23"/>
  <c r="T13" i="23"/>
  <c r="U37" i="46" s="1"/>
  <c r="IW150" i="27"/>
  <c r="O12" i="23"/>
  <c r="O13" i="23"/>
  <c r="P37" i="46" s="1"/>
  <c r="IP150" i="27"/>
  <c r="H12" i="23"/>
  <c r="H13" i="23"/>
  <c r="I37" i="46" s="1"/>
  <c r="Q33" i="46"/>
  <c r="Q32" i="46"/>
  <c r="F12" i="23"/>
  <c r="F13" i="23"/>
  <c r="G37" i="46" s="1"/>
  <c r="N32" i="46"/>
  <c r="N33" i="46"/>
  <c r="F111" i="46"/>
  <c r="U12" i="23"/>
  <c r="U13" i="23"/>
  <c r="V37" i="46" s="1"/>
  <c r="U32" i="46"/>
  <c r="P32" i="46"/>
  <c r="P33" i="46"/>
  <c r="I12" i="23"/>
  <c r="I13" i="23"/>
  <c r="J37" i="46" s="1"/>
  <c r="H34" i="46"/>
  <c r="H35" i="46"/>
  <c r="H36" i="46" s="1"/>
  <c r="IO150" i="27"/>
  <c r="J49" i="60" l="1"/>
  <c r="J50" i="60" s="1"/>
  <c r="S33" i="46"/>
  <c r="J12" i="23"/>
  <c r="F139" i="46"/>
  <c r="F140" i="46" s="1"/>
  <c r="K35" i="46"/>
  <c r="K36" i="46" s="1"/>
  <c r="G120" i="19"/>
  <c r="G121" i="19" s="1"/>
  <c r="G146" i="19" s="1"/>
  <c r="G149" i="19" s="1"/>
  <c r="AM90" i="19"/>
  <c r="G90" i="19" s="1"/>
  <c r="G36" i="19"/>
  <c r="G12" i="29" s="1"/>
  <c r="G21" i="29" s="1"/>
  <c r="G22" i="29" s="1"/>
  <c r="G24" i="29" s="1"/>
  <c r="S12" i="23"/>
  <c r="S13" i="23"/>
  <c r="T37" i="46" s="1"/>
  <c r="T38" i="46" s="1"/>
  <c r="AG152" i="27"/>
  <c r="AG151" i="27" s="1"/>
  <c r="K49" i="60"/>
  <c r="K50" i="60" s="1"/>
  <c r="U48" i="60"/>
  <c r="CZ151" i="27"/>
  <c r="P48" i="60"/>
  <c r="GR151" i="27"/>
  <c r="D85" i="19"/>
  <c r="D88" i="19" s="1"/>
  <c r="EJ151" i="27"/>
  <c r="AR151" i="27"/>
  <c r="BP151" i="27"/>
  <c r="HP151" i="27"/>
  <c r="HD151" i="27"/>
  <c r="EV151" i="27"/>
  <c r="DX151" i="27"/>
  <c r="AB44" i="27"/>
  <c r="H106" i="19" s="1"/>
  <c r="G106" i="60" s="1"/>
  <c r="J14" i="23"/>
  <c r="DN151" i="27"/>
  <c r="FV151" i="27"/>
  <c r="EK151" i="27"/>
  <c r="EW151" i="27"/>
  <c r="CP151" i="27"/>
  <c r="DA151" i="27"/>
  <c r="HE151" i="27"/>
  <c r="DY151" i="27"/>
  <c r="BF151" i="27"/>
  <c r="GH151" i="27"/>
  <c r="AS151" i="27"/>
  <c r="BQ151" i="27"/>
  <c r="CD151" i="27"/>
  <c r="FI151" i="27"/>
  <c r="HQ151" i="27"/>
  <c r="GS151" i="27"/>
  <c r="Q14" i="23"/>
  <c r="E14" i="23"/>
  <c r="G14" i="23"/>
  <c r="L14" i="23"/>
  <c r="I14" i="23"/>
  <c r="F14" i="23"/>
  <c r="M14" i="23"/>
  <c r="N14" i="23"/>
  <c r="O14" i="23"/>
  <c r="N34" i="46"/>
  <c r="N38" i="46"/>
  <c r="N35" i="46"/>
  <c r="N36" i="46" s="1"/>
  <c r="P14" i="23"/>
  <c r="J34" i="46"/>
  <c r="J35" i="46"/>
  <c r="J36" i="46" s="1"/>
  <c r="J38" i="46"/>
  <c r="V38" i="46"/>
  <c r="V34" i="46"/>
  <c r="V35" i="46"/>
  <c r="V36" i="46" s="1"/>
  <c r="P34" i="46"/>
  <c r="P38" i="46"/>
  <c r="P35" i="46"/>
  <c r="P36" i="46" s="1"/>
  <c r="Q38" i="46"/>
  <c r="Q34" i="46"/>
  <c r="Q35" i="46"/>
  <c r="Q36" i="46" s="1"/>
  <c r="U38" i="46"/>
  <c r="U34" i="46"/>
  <c r="U35" i="46"/>
  <c r="U36" i="46" s="1"/>
  <c r="H14" i="23"/>
  <c r="AC44" i="27"/>
  <c r="I106" i="19" s="1"/>
  <c r="H106" i="60" s="1"/>
  <c r="BK163" i="27"/>
  <c r="BK166" i="27" s="1"/>
  <c r="BL163" i="27" s="1"/>
  <c r="BL166" i="27" s="1"/>
  <c r="BM163" i="27" s="1"/>
  <c r="BM166" i="27" s="1"/>
  <c r="BN163" i="27" s="1"/>
  <c r="BN166" i="27" s="1"/>
  <c r="BO163" i="27" s="1"/>
  <c r="BO166" i="27" s="1"/>
  <c r="BP163" i="27" s="1"/>
  <c r="BP166" i="27" s="1"/>
  <c r="BQ163" i="27" s="1"/>
  <c r="BQ166" i="27" s="1"/>
  <c r="BR163" i="27" s="1"/>
  <c r="BR166" i="27" s="1"/>
  <c r="BS163" i="27" s="1"/>
  <c r="BS166" i="27" s="1"/>
  <c r="BT163" i="27" s="1"/>
  <c r="BT166" i="27" s="1"/>
  <c r="BU163" i="27" s="1"/>
  <c r="BU166" i="27" s="1"/>
  <c r="BV163" i="27" s="1"/>
  <c r="BV166" i="27" s="1"/>
  <c r="K14" i="23"/>
  <c r="O34" i="46"/>
  <c r="O38" i="46"/>
  <c r="O35" i="46"/>
  <c r="O36" i="46" s="1"/>
  <c r="G34" i="46"/>
  <c r="G35" i="46"/>
  <c r="G36" i="46" s="1"/>
  <c r="G38" i="46"/>
  <c r="AG149" i="27"/>
  <c r="AF155" i="27"/>
  <c r="I38" i="46"/>
  <c r="I34" i="46"/>
  <c r="I35" i="46"/>
  <c r="I36" i="46" s="1"/>
  <c r="L38" i="46"/>
  <c r="L34" i="46"/>
  <c r="L35" i="46"/>
  <c r="L36" i="46" s="1"/>
  <c r="U14" i="23"/>
  <c r="T14" i="23"/>
  <c r="R14" i="23"/>
  <c r="M34" i="46"/>
  <c r="M38" i="46"/>
  <c r="M35" i="46"/>
  <c r="M36" i="46" s="1"/>
  <c r="S34" i="46"/>
  <c r="S38" i="46"/>
  <c r="S35" i="46"/>
  <c r="S36" i="46" s="1"/>
  <c r="G138" i="19" l="1"/>
  <c r="G127" i="19" s="1"/>
  <c r="G110" i="19"/>
  <c r="F110" i="60" s="1"/>
  <c r="F111" i="60" s="1"/>
  <c r="F141" i="46"/>
  <c r="AH152" i="27"/>
  <c r="S14" i="23"/>
  <c r="G70" i="19"/>
  <c r="G73" i="19" s="1"/>
  <c r="AG154" i="27"/>
  <c r="AH149" i="27" s="1"/>
  <c r="G111" i="46"/>
  <c r="HR151" i="27"/>
  <c r="CE151" i="27"/>
  <c r="AT151" i="27"/>
  <c r="GI151" i="27"/>
  <c r="DZ151" i="27"/>
  <c r="DB151" i="27"/>
  <c r="EX151" i="27"/>
  <c r="FW151" i="27"/>
  <c r="GT151" i="27"/>
  <c r="FJ151" i="27"/>
  <c r="BR151" i="27"/>
  <c r="AI152" i="27"/>
  <c r="AH151" i="27"/>
  <c r="BG151" i="27"/>
  <c r="HF151" i="27"/>
  <c r="CQ151" i="27"/>
  <c r="EL151" i="27"/>
  <c r="DO151" i="27"/>
  <c r="BW163" i="27"/>
  <c r="BW166" i="27" s="1"/>
  <c r="BX163" i="27" s="1"/>
  <c r="BX166" i="27" s="1"/>
  <c r="BY163" i="27" s="1"/>
  <c r="BY166" i="27" s="1"/>
  <c r="BZ163" i="27" s="1"/>
  <c r="BZ166" i="27" s="1"/>
  <c r="CA163" i="27" s="1"/>
  <c r="CA166" i="27" s="1"/>
  <c r="CB163" i="27" s="1"/>
  <c r="CB166" i="27" s="1"/>
  <c r="CC163" i="27" s="1"/>
  <c r="CC166" i="27" s="1"/>
  <c r="CD163" i="27" s="1"/>
  <c r="CD166" i="27" s="1"/>
  <c r="CE163" i="27" s="1"/>
  <c r="CE166" i="27" s="1"/>
  <c r="CF163" i="27" s="1"/>
  <c r="CF166" i="27" s="1"/>
  <c r="CG163" i="27" s="1"/>
  <c r="CG166" i="27" s="1"/>
  <c r="CH163" i="27" s="1"/>
  <c r="CH166" i="27" s="1"/>
  <c r="AD44" i="27"/>
  <c r="J106" i="19" s="1"/>
  <c r="I106" i="60" s="1"/>
  <c r="G25" i="29"/>
  <c r="G26" i="29" s="1"/>
  <c r="G31" i="29" s="1"/>
  <c r="H111" i="46"/>
  <c r="G111" i="19" l="1"/>
  <c r="F115" i="46"/>
  <c r="F116" i="46" s="1"/>
  <c r="G76" i="19"/>
  <c r="AG155" i="27"/>
  <c r="AH154" i="27"/>
  <c r="AH155" i="27" s="1"/>
  <c r="AG91" i="19"/>
  <c r="AG93" i="19" s="1"/>
  <c r="AH91" i="19"/>
  <c r="FX151" i="27"/>
  <c r="CF151" i="27"/>
  <c r="DP151" i="27"/>
  <c r="CR151" i="27"/>
  <c r="BH151" i="27"/>
  <c r="BS151" i="27"/>
  <c r="GU151" i="27"/>
  <c r="DC151" i="27"/>
  <c r="EY151" i="27"/>
  <c r="EA151" i="27"/>
  <c r="AU151" i="27"/>
  <c r="HS151" i="27"/>
  <c r="GJ151" i="27"/>
  <c r="EM151" i="27"/>
  <c r="HG151" i="27"/>
  <c r="AJ152" i="27"/>
  <c r="AI151" i="27"/>
  <c r="FK151" i="27"/>
  <c r="G36" i="29"/>
  <c r="G35" i="29" s="1"/>
  <c r="G37" i="29" s="1"/>
  <c r="H32" i="29" s="1"/>
  <c r="I111" i="46"/>
  <c r="AE44" i="27"/>
  <c r="K106" i="19" s="1"/>
  <c r="J106" i="60" s="1"/>
  <c r="CI163" i="27"/>
  <c r="CI166" i="27" s="1"/>
  <c r="CJ163" i="27" s="1"/>
  <c r="CJ166" i="27" s="1"/>
  <c r="CK163" i="27" s="1"/>
  <c r="CK166" i="27" s="1"/>
  <c r="CL163" i="27" s="1"/>
  <c r="CL166" i="27" s="1"/>
  <c r="CM163" i="27" s="1"/>
  <c r="CM166" i="27" s="1"/>
  <c r="CN163" i="27" s="1"/>
  <c r="CN166" i="27" s="1"/>
  <c r="CO163" i="27" s="1"/>
  <c r="CO166" i="27" s="1"/>
  <c r="CP163" i="27" s="1"/>
  <c r="CP166" i="27" s="1"/>
  <c r="CQ163" i="27" s="1"/>
  <c r="CQ166" i="27" s="1"/>
  <c r="CR163" i="27" s="1"/>
  <c r="CR166" i="27" s="1"/>
  <c r="CS163" i="27" s="1"/>
  <c r="CS166" i="27" s="1"/>
  <c r="CT163" i="27" s="1"/>
  <c r="CT166" i="27" s="1"/>
  <c r="F330" i="46"/>
  <c r="AI149" i="27" l="1"/>
  <c r="AI154" i="27" s="1"/>
  <c r="AI155" i="27" s="1"/>
  <c r="AH92" i="19"/>
  <c r="AH93" i="19" s="1"/>
  <c r="AG95" i="19"/>
  <c r="FL151" i="27"/>
  <c r="HH151" i="27"/>
  <c r="GK151" i="27"/>
  <c r="AV151" i="27"/>
  <c r="EZ151" i="27"/>
  <c r="GV151" i="27"/>
  <c r="BI151" i="27"/>
  <c r="DQ151" i="27"/>
  <c r="FY151" i="27"/>
  <c r="AK152" i="27"/>
  <c r="AJ151" i="27"/>
  <c r="EN151" i="27"/>
  <c r="HT151" i="27"/>
  <c r="EB151" i="27"/>
  <c r="DD151" i="27"/>
  <c r="BT151" i="27"/>
  <c r="CS151" i="27"/>
  <c r="CG151" i="27"/>
  <c r="H33" i="29"/>
  <c r="J111" i="46"/>
  <c r="F333" i="46"/>
  <c r="F334" i="46"/>
  <c r="F335" i="46"/>
  <c r="F332" i="46"/>
  <c r="G54" i="29"/>
  <c r="G131" i="19"/>
  <c r="G132" i="19" s="1"/>
  <c r="G141" i="19"/>
  <c r="G143" i="19" s="1"/>
  <c r="G134" i="19" s="1"/>
  <c r="AI91" i="19"/>
  <c r="AF44" i="27"/>
  <c r="L106" i="19" s="1"/>
  <c r="K106" i="60" s="1"/>
  <c r="CU163" i="27"/>
  <c r="CU166" i="27" s="1"/>
  <c r="CV163" i="27" s="1"/>
  <c r="CV166" i="27" s="1"/>
  <c r="CW163" i="27" s="1"/>
  <c r="CW166" i="27" s="1"/>
  <c r="CX163" i="27" s="1"/>
  <c r="CX166" i="27" s="1"/>
  <c r="CY163" i="27" s="1"/>
  <c r="CY166" i="27" s="1"/>
  <c r="CZ163" i="27" s="1"/>
  <c r="CZ166" i="27" s="1"/>
  <c r="DA163" i="27" s="1"/>
  <c r="DA166" i="27" s="1"/>
  <c r="DB163" i="27" s="1"/>
  <c r="DB166" i="27" s="1"/>
  <c r="DC163" i="27" s="1"/>
  <c r="DC166" i="27" s="1"/>
  <c r="DD163" i="27" s="1"/>
  <c r="DD166" i="27" s="1"/>
  <c r="DE163" i="27" s="1"/>
  <c r="DE166" i="27" s="1"/>
  <c r="DF163" i="27" s="1"/>
  <c r="DF166" i="27" s="1"/>
  <c r="AJ149" i="27" l="1"/>
  <c r="AJ154" i="27" s="1"/>
  <c r="AJ155" i="27" s="1"/>
  <c r="AH95" i="19"/>
  <c r="AI92" i="19"/>
  <c r="AJ91" i="19"/>
  <c r="CH151" i="27"/>
  <c r="BU151" i="27"/>
  <c r="EC151" i="27"/>
  <c r="EO151" i="27"/>
  <c r="FZ151" i="27"/>
  <c r="BJ151" i="27"/>
  <c r="FA151" i="27"/>
  <c r="GL151" i="27"/>
  <c r="FM151" i="27"/>
  <c r="CT151" i="27"/>
  <c r="DE151" i="27"/>
  <c r="HU151" i="27"/>
  <c r="AL152" i="27"/>
  <c r="AL151" i="27" s="1"/>
  <c r="AK151" i="27"/>
  <c r="DR151" i="27"/>
  <c r="GW151" i="27"/>
  <c r="AW151" i="27"/>
  <c r="HI151" i="27"/>
  <c r="AG44" i="27"/>
  <c r="M106" i="19" s="1"/>
  <c r="L106" i="60" s="1"/>
  <c r="DG163" i="27"/>
  <c r="DG166" i="27" s="1"/>
  <c r="DH163" i="27" s="1"/>
  <c r="DH166" i="27" s="1"/>
  <c r="DI163" i="27" s="1"/>
  <c r="DI166" i="27" s="1"/>
  <c r="DJ163" i="27" s="1"/>
  <c r="DJ166" i="27" s="1"/>
  <c r="DK163" i="27" s="1"/>
  <c r="DK166" i="27" s="1"/>
  <c r="DL163" i="27" s="1"/>
  <c r="DL166" i="27" s="1"/>
  <c r="DM163" i="27" s="1"/>
  <c r="DM166" i="27" s="1"/>
  <c r="DN163" i="27" s="1"/>
  <c r="DN166" i="27" s="1"/>
  <c r="DO163" i="27" s="1"/>
  <c r="DO166" i="27" s="1"/>
  <c r="DP163" i="27" s="1"/>
  <c r="DP166" i="27" s="1"/>
  <c r="DQ163" i="27" s="1"/>
  <c r="DQ166" i="27" s="1"/>
  <c r="DR163" i="27" s="1"/>
  <c r="DR166" i="27" s="1"/>
  <c r="G135" i="19"/>
  <c r="G126" i="19" s="1"/>
  <c r="AK149" i="27"/>
  <c r="K111" i="46"/>
  <c r="AK154" i="27" l="1"/>
  <c r="AI93" i="19"/>
  <c r="DS151" i="27"/>
  <c r="HV151" i="27"/>
  <c r="CU151" i="27"/>
  <c r="BK151" i="27"/>
  <c r="EP151" i="27"/>
  <c r="BV151" i="27"/>
  <c r="AX151" i="27"/>
  <c r="GM151" i="27"/>
  <c r="HJ151" i="27"/>
  <c r="GX151" i="27"/>
  <c r="DF151" i="27"/>
  <c r="FN151" i="27"/>
  <c r="FB151" i="27"/>
  <c r="GA151" i="27"/>
  <c r="ED151" i="27"/>
  <c r="CI151" i="27"/>
  <c r="L111" i="46"/>
  <c r="AH44" i="27"/>
  <c r="N106" i="19" s="1"/>
  <c r="M106" i="60" s="1"/>
  <c r="DS163" i="27"/>
  <c r="DS166" i="27" s="1"/>
  <c r="DT163" i="27" s="1"/>
  <c r="DT166" i="27" s="1"/>
  <c r="DU163" i="27" s="1"/>
  <c r="DU166" i="27" s="1"/>
  <c r="DV163" i="27" s="1"/>
  <c r="DV166" i="27" s="1"/>
  <c r="DW163" i="27" s="1"/>
  <c r="DW166" i="27" s="1"/>
  <c r="DX163" i="27" s="1"/>
  <c r="DX166" i="27" s="1"/>
  <c r="DY163" i="27" s="1"/>
  <c r="DY166" i="27" s="1"/>
  <c r="DZ163" i="27" s="1"/>
  <c r="DZ166" i="27" s="1"/>
  <c r="EA163" i="27" s="1"/>
  <c r="EA166" i="27" s="1"/>
  <c r="EB163" i="27" s="1"/>
  <c r="EB166" i="27" s="1"/>
  <c r="EC163" i="27" s="1"/>
  <c r="EC166" i="27" s="1"/>
  <c r="ED163" i="27" s="1"/>
  <c r="ED166" i="27" s="1"/>
  <c r="G4" i="51"/>
  <c r="G128" i="19"/>
  <c r="AK155" i="27"/>
  <c r="AL149" i="27"/>
  <c r="AL154" i="27" s="1"/>
  <c r="AA42" i="27" s="1"/>
  <c r="AK91" i="19"/>
  <c r="AI95" i="19" l="1"/>
  <c r="AJ92" i="19"/>
  <c r="AJ93" i="19" s="1"/>
  <c r="AL91" i="19"/>
  <c r="CJ151" i="27"/>
  <c r="GB151" i="27"/>
  <c r="FO151" i="27"/>
  <c r="GY151" i="27"/>
  <c r="GN151" i="27"/>
  <c r="BW151" i="27"/>
  <c r="BL151" i="27"/>
  <c r="HW151" i="27"/>
  <c r="EE151" i="27"/>
  <c r="FC151" i="27"/>
  <c r="DG151" i="27"/>
  <c r="HK151" i="27"/>
  <c r="AY151" i="27"/>
  <c r="EQ151" i="27"/>
  <c r="CV151" i="27"/>
  <c r="DT151" i="27"/>
  <c r="AI44" i="27"/>
  <c r="O106" i="19" s="1"/>
  <c r="N106" i="60" s="1"/>
  <c r="EE163" i="27"/>
  <c r="EE166" i="27" s="1"/>
  <c r="EF163" i="27" s="1"/>
  <c r="EF166" i="27" s="1"/>
  <c r="EG163" i="27" s="1"/>
  <c r="EG166" i="27" s="1"/>
  <c r="EH163" i="27" s="1"/>
  <c r="EH166" i="27" s="1"/>
  <c r="EI163" i="27" s="1"/>
  <c r="EI166" i="27" s="1"/>
  <c r="EJ163" i="27" s="1"/>
  <c r="EJ166" i="27" s="1"/>
  <c r="EK163" i="27" s="1"/>
  <c r="EK166" i="27" s="1"/>
  <c r="EL163" i="27" s="1"/>
  <c r="EL166" i="27" s="1"/>
  <c r="EM163" i="27" s="1"/>
  <c r="EM166" i="27" s="1"/>
  <c r="EN163" i="27" s="1"/>
  <c r="EN166" i="27" s="1"/>
  <c r="EO163" i="27" s="1"/>
  <c r="EO166" i="27" s="1"/>
  <c r="EP163" i="27" s="1"/>
  <c r="EP166" i="27" s="1"/>
  <c r="M111" i="46"/>
  <c r="AL155" i="27"/>
  <c r="AM149" i="27"/>
  <c r="AM154" i="27" s="1"/>
  <c r="G82" i="19" l="1"/>
  <c r="AK92" i="19"/>
  <c r="AJ95" i="19"/>
  <c r="CW151" i="27"/>
  <c r="AZ151" i="27"/>
  <c r="DH151" i="27"/>
  <c r="EF151" i="27"/>
  <c r="BM151" i="27"/>
  <c r="GO151" i="27"/>
  <c r="FP151" i="27"/>
  <c r="CK151" i="27"/>
  <c r="DU151" i="27"/>
  <c r="ER151" i="27"/>
  <c r="HL151" i="27"/>
  <c r="FD151" i="27"/>
  <c r="HX151" i="27"/>
  <c r="BX151" i="27"/>
  <c r="GZ151" i="27"/>
  <c r="GC151" i="27"/>
  <c r="AM155" i="27"/>
  <c r="AN149" i="27"/>
  <c r="AN154" i="27" s="1"/>
  <c r="AA45" i="27"/>
  <c r="G101" i="19"/>
  <c r="F101" i="60" s="1"/>
  <c r="AJ44" i="27"/>
  <c r="P106" i="19" s="1"/>
  <c r="O106" i="60" s="1"/>
  <c r="EQ163" i="27"/>
  <c r="EQ166" i="27" s="1"/>
  <c r="ER163" i="27" s="1"/>
  <c r="ER166" i="27" s="1"/>
  <c r="ES163" i="27" s="1"/>
  <c r="ES166" i="27" s="1"/>
  <c r="ET163" i="27" s="1"/>
  <c r="ET166" i="27" s="1"/>
  <c r="EU163" i="27" s="1"/>
  <c r="EU166" i="27" s="1"/>
  <c r="EV163" i="27" s="1"/>
  <c r="EV166" i="27" s="1"/>
  <c r="EW163" i="27" s="1"/>
  <c r="EW166" i="27" s="1"/>
  <c r="EX163" i="27" s="1"/>
  <c r="EX166" i="27" s="1"/>
  <c r="EY163" i="27" s="1"/>
  <c r="EY166" i="27" s="1"/>
  <c r="EZ163" i="27" s="1"/>
  <c r="EZ166" i="27" s="1"/>
  <c r="FA163" i="27" s="1"/>
  <c r="FA166" i="27" s="1"/>
  <c r="FB163" i="27" s="1"/>
  <c r="FB166" i="27" s="1"/>
  <c r="N111" i="46"/>
  <c r="AK93" i="19" l="1"/>
  <c r="HA151" i="27"/>
  <c r="HY151" i="27"/>
  <c r="HM151" i="27"/>
  <c r="DW151" i="27"/>
  <c r="DV151" i="27"/>
  <c r="CM151" i="27"/>
  <c r="CL151" i="27"/>
  <c r="GQ151" i="27"/>
  <c r="GP151" i="27"/>
  <c r="EG151" i="27"/>
  <c r="BA151" i="27"/>
  <c r="GE151" i="27"/>
  <c r="GD151" i="27"/>
  <c r="BY151" i="27"/>
  <c r="FE151" i="27"/>
  <c r="ES151" i="27"/>
  <c r="FQ151" i="27"/>
  <c r="BO151" i="27"/>
  <c r="BN151" i="27"/>
  <c r="DI151" i="27"/>
  <c r="CY151" i="27"/>
  <c r="CX151" i="27"/>
  <c r="O111" i="46"/>
  <c r="AA46" i="27"/>
  <c r="AK44" i="27"/>
  <c r="Q106" i="19" s="1"/>
  <c r="P106" i="60" s="1"/>
  <c r="FC163" i="27"/>
  <c r="FC166" i="27" s="1"/>
  <c r="FD163" i="27" s="1"/>
  <c r="FD166" i="27" s="1"/>
  <c r="FE163" i="27" s="1"/>
  <c r="FE166" i="27" s="1"/>
  <c r="FF163" i="27" s="1"/>
  <c r="FF166" i="27" s="1"/>
  <c r="FG163" i="27" s="1"/>
  <c r="FG166" i="27" s="1"/>
  <c r="FH163" i="27" s="1"/>
  <c r="FH166" i="27" s="1"/>
  <c r="FI163" i="27" s="1"/>
  <c r="FI166" i="27" s="1"/>
  <c r="FJ163" i="27" s="1"/>
  <c r="FJ166" i="27" s="1"/>
  <c r="FK163" i="27" s="1"/>
  <c r="FK166" i="27" s="1"/>
  <c r="FL163" i="27" s="1"/>
  <c r="FL166" i="27" s="1"/>
  <c r="FM163" i="27" s="1"/>
  <c r="FM166" i="27" s="1"/>
  <c r="FN163" i="27" s="1"/>
  <c r="FN166" i="27" s="1"/>
  <c r="F106" i="46"/>
  <c r="AO149" i="27"/>
  <c r="AO154" i="27" s="1"/>
  <c r="AN155" i="27"/>
  <c r="F53" i="60" l="1"/>
  <c r="F54" i="60" s="1"/>
  <c r="E16" i="23"/>
  <c r="AK95" i="19"/>
  <c r="AL92" i="19"/>
  <c r="IT151" i="27"/>
  <c r="IL151" i="27"/>
  <c r="EU151" i="27"/>
  <c r="ET151" i="27"/>
  <c r="CA151" i="27"/>
  <c r="BZ151" i="27"/>
  <c r="BC151" i="27"/>
  <c r="BB151" i="27"/>
  <c r="IA151" i="27"/>
  <c r="HZ151" i="27"/>
  <c r="DK151" i="27"/>
  <c r="DJ151" i="27"/>
  <c r="FS151" i="27"/>
  <c r="FR151" i="27"/>
  <c r="FG151" i="27"/>
  <c r="FF151" i="27"/>
  <c r="EI151" i="27"/>
  <c r="EH151" i="27"/>
  <c r="HO151" i="27"/>
  <c r="HN151" i="27"/>
  <c r="HC151" i="27"/>
  <c r="HB151" i="27"/>
  <c r="P111" i="46"/>
  <c r="AL44" i="27"/>
  <c r="R106" i="19" s="1"/>
  <c r="Q106" i="60" s="1"/>
  <c r="FO163" i="27"/>
  <c r="FO166" i="27" s="1"/>
  <c r="FP163" i="27" s="1"/>
  <c r="FP166" i="27" s="1"/>
  <c r="FQ163" i="27" s="1"/>
  <c r="FQ166" i="27" s="1"/>
  <c r="FR163" i="27" s="1"/>
  <c r="FR166" i="27" s="1"/>
  <c r="FS163" i="27" s="1"/>
  <c r="FS166" i="27" s="1"/>
  <c r="FT163" i="27" s="1"/>
  <c r="FT166" i="27" s="1"/>
  <c r="FU163" i="27" s="1"/>
  <c r="FU166" i="27" s="1"/>
  <c r="FV163" i="27" s="1"/>
  <c r="FV166" i="27" s="1"/>
  <c r="FW163" i="27" s="1"/>
  <c r="FW166" i="27" s="1"/>
  <c r="FX163" i="27" s="1"/>
  <c r="FX166" i="27" s="1"/>
  <c r="FY163" i="27" s="1"/>
  <c r="FY166" i="27" s="1"/>
  <c r="FZ163" i="27" s="1"/>
  <c r="FZ166" i="27" s="1"/>
  <c r="AO155" i="27"/>
  <c r="AP149" i="27"/>
  <c r="AP154" i="27" s="1"/>
  <c r="F41" i="46" l="1"/>
  <c r="E18" i="23"/>
  <c r="IS151" i="27"/>
  <c r="IX151" i="27"/>
  <c r="AL93" i="19"/>
  <c r="IV151" i="27"/>
  <c r="IG151" i="27"/>
  <c r="IH151" i="27"/>
  <c r="IJ151" i="27"/>
  <c r="IO151" i="27"/>
  <c r="IM151" i="27"/>
  <c r="IU151" i="27"/>
  <c r="IW151" i="27"/>
  <c r="IK151" i="27"/>
  <c r="IR151" i="27"/>
  <c r="IQ151" i="27"/>
  <c r="IN151" i="27"/>
  <c r="IP151" i="27"/>
  <c r="II151" i="27"/>
  <c r="AP155" i="27"/>
  <c r="AQ149" i="27"/>
  <c r="AQ154" i="27" s="1"/>
  <c r="AM44" i="27"/>
  <c r="S106" i="19" s="1"/>
  <c r="R106" i="60" s="1"/>
  <c r="GA163" i="27"/>
  <c r="GA166" i="27" s="1"/>
  <c r="GB163" i="27" s="1"/>
  <c r="GB166" i="27" s="1"/>
  <c r="GC163" i="27" s="1"/>
  <c r="GC166" i="27" s="1"/>
  <c r="GD163" i="27" s="1"/>
  <c r="GD166" i="27" s="1"/>
  <c r="GE163" i="27" s="1"/>
  <c r="GE166" i="27" s="1"/>
  <c r="GF163" i="27" s="1"/>
  <c r="GF166" i="27" s="1"/>
  <c r="GG163" i="27" s="1"/>
  <c r="GG166" i="27" s="1"/>
  <c r="GH163" i="27" s="1"/>
  <c r="GH166" i="27" s="1"/>
  <c r="GI163" i="27" s="1"/>
  <c r="GI166" i="27" s="1"/>
  <c r="GJ163" i="27" s="1"/>
  <c r="GJ166" i="27" s="1"/>
  <c r="GK163" i="27" s="1"/>
  <c r="GK166" i="27" s="1"/>
  <c r="GL163" i="27" s="1"/>
  <c r="GL166" i="27" s="1"/>
  <c r="Q111" i="46"/>
  <c r="F42" i="46" l="1"/>
  <c r="F44" i="46" s="1"/>
  <c r="AL95" i="19"/>
  <c r="AM92" i="19"/>
  <c r="IE150" i="27"/>
  <c r="IG154" i="27"/>
  <c r="AN44" i="27"/>
  <c r="T106" i="19" s="1"/>
  <c r="S106" i="60" s="1"/>
  <c r="GM163" i="27"/>
  <c r="GM166" i="27" s="1"/>
  <c r="GN163" i="27" s="1"/>
  <c r="GN166" i="27" s="1"/>
  <c r="GO163" i="27" s="1"/>
  <c r="GO166" i="27" s="1"/>
  <c r="GP163" i="27" s="1"/>
  <c r="GP166" i="27" s="1"/>
  <c r="GQ163" i="27" s="1"/>
  <c r="GQ166" i="27" s="1"/>
  <c r="GR163" i="27" s="1"/>
  <c r="GR166" i="27" s="1"/>
  <c r="GS163" i="27" s="1"/>
  <c r="GS166" i="27" s="1"/>
  <c r="GT163" i="27" s="1"/>
  <c r="GT166" i="27" s="1"/>
  <c r="GU163" i="27" s="1"/>
  <c r="GU166" i="27" s="1"/>
  <c r="GV163" i="27" s="1"/>
  <c r="GV166" i="27" s="1"/>
  <c r="GW163" i="27" s="1"/>
  <c r="GW166" i="27" s="1"/>
  <c r="GX163" i="27" s="1"/>
  <c r="GX166" i="27" s="1"/>
  <c r="R111" i="46"/>
  <c r="AR149" i="27"/>
  <c r="AR154" i="27" s="1"/>
  <c r="AQ155" i="27"/>
  <c r="IH149" i="27" l="1"/>
  <c r="IH154" i="27" s="1"/>
  <c r="AR155" i="27"/>
  <c r="AS149" i="27"/>
  <c r="AS154" i="27" s="1"/>
  <c r="AO44" i="27"/>
  <c r="U106" i="19" s="1"/>
  <c r="T106" i="60" s="1"/>
  <c r="GY163" i="27"/>
  <c r="GY166" i="27" s="1"/>
  <c r="GZ163" i="27" s="1"/>
  <c r="GZ166" i="27" s="1"/>
  <c r="HA163" i="27" s="1"/>
  <c r="HA166" i="27" s="1"/>
  <c r="HB163" i="27" s="1"/>
  <c r="HB166" i="27" s="1"/>
  <c r="HC163" i="27" s="1"/>
  <c r="HC166" i="27" s="1"/>
  <c r="HD163" i="27" s="1"/>
  <c r="HD166" i="27" s="1"/>
  <c r="HE163" i="27" s="1"/>
  <c r="HE166" i="27" s="1"/>
  <c r="HF163" i="27" s="1"/>
  <c r="HF166" i="27" s="1"/>
  <c r="HG163" i="27" s="1"/>
  <c r="HG166" i="27" s="1"/>
  <c r="HH163" i="27" s="1"/>
  <c r="HH166" i="27" s="1"/>
  <c r="HI163" i="27" s="1"/>
  <c r="HI166" i="27" s="1"/>
  <c r="HJ163" i="27" s="1"/>
  <c r="HJ166" i="27" s="1"/>
  <c r="S111" i="46"/>
  <c r="II149" i="27" l="1"/>
  <c r="II154" i="27" s="1"/>
  <c r="IH155" i="27"/>
  <c r="AP44" i="27"/>
  <c r="V106" i="19" s="1"/>
  <c r="U106" i="60" s="1"/>
  <c r="HK163" i="27"/>
  <c r="HK166" i="27" s="1"/>
  <c r="HL163" i="27" s="1"/>
  <c r="HL166" i="27" s="1"/>
  <c r="HM163" i="27" s="1"/>
  <c r="HM166" i="27" s="1"/>
  <c r="HN163" i="27" s="1"/>
  <c r="HN166" i="27" s="1"/>
  <c r="HO163" i="27" s="1"/>
  <c r="HO166" i="27" s="1"/>
  <c r="HP163" i="27" s="1"/>
  <c r="HP166" i="27" s="1"/>
  <c r="HQ163" i="27" s="1"/>
  <c r="HQ166" i="27" s="1"/>
  <c r="HR163" i="27" s="1"/>
  <c r="HR166" i="27" s="1"/>
  <c r="HS163" i="27" s="1"/>
  <c r="HS166" i="27" s="1"/>
  <c r="HT163" i="27" s="1"/>
  <c r="HT166" i="27" s="1"/>
  <c r="HU163" i="27" s="1"/>
  <c r="HU166" i="27" s="1"/>
  <c r="HV163" i="27" s="1"/>
  <c r="HV166" i="27" s="1"/>
  <c r="T111" i="46"/>
  <c r="AS155" i="27"/>
  <c r="AT149" i="27"/>
  <c r="AT154" i="27" s="1"/>
  <c r="II155" i="27" l="1"/>
  <c r="IJ149" i="27"/>
  <c r="IJ154" i="27" s="1"/>
  <c r="AT155" i="27"/>
  <c r="AU149" i="27"/>
  <c r="AU154" i="27" s="1"/>
  <c r="U111" i="46"/>
  <c r="AQ44" i="27"/>
  <c r="W106" i="19" s="1"/>
  <c r="V106" i="60" s="1"/>
  <c r="HW163" i="27"/>
  <c r="HW166" i="27" s="1"/>
  <c r="HX163" i="27" s="1"/>
  <c r="HX166" i="27" s="1"/>
  <c r="HY163" i="27" s="1"/>
  <c r="HY166" i="27" s="1"/>
  <c r="HZ163" i="27" s="1"/>
  <c r="HZ166" i="27" s="1"/>
  <c r="IA163" i="27" s="1"/>
  <c r="IA166" i="27" s="1"/>
  <c r="IJ155" i="27" l="1"/>
  <c r="IK149" i="27"/>
  <c r="IK154" i="27" s="1"/>
  <c r="AR44" i="27"/>
  <c r="X106" i="19" s="1"/>
  <c r="W106" i="60" s="1"/>
  <c r="IB163" i="27"/>
  <c r="IB166" i="27" s="1"/>
  <c r="AS44" i="27" s="1"/>
  <c r="AU155" i="27"/>
  <c r="AV149" i="27"/>
  <c r="AV154" i="27" s="1"/>
  <c r="V111" i="46"/>
  <c r="IK155" i="27" l="1"/>
  <c r="IL149" i="27"/>
  <c r="IL154" i="27" s="1"/>
  <c r="AV155" i="27"/>
  <c r="AW149" i="27"/>
  <c r="AW154" i="27" s="1"/>
  <c r="W111" i="46"/>
  <c r="IL155" i="27" l="1"/>
  <c r="IM149" i="27"/>
  <c r="IM154" i="27" s="1"/>
  <c r="AW155" i="27"/>
  <c r="AX149" i="27"/>
  <c r="AX154" i="27" s="1"/>
  <c r="IM155" i="27" l="1"/>
  <c r="IN149" i="27"/>
  <c r="IN154" i="27" s="1"/>
  <c r="AB42" i="27"/>
  <c r="AX155" i="27"/>
  <c r="AY149" i="27"/>
  <c r="AY154" i="27" s="1"/>
  <c r="IN155" i="27" l="1"/>
  <c r="IO149" i="27"/>
  <c r="IO154" i="27" s="1"/>
  <c r="G202" i="46"/>
  <c r="G218" i="46" s="1"/>
  <c r="AY155" i="27"/>
  <c r="AZ149" i="27"/>
  <c r="AZ154" i="27" s="1"/>
  <c r="AB45" i="27"/>
  <c r="H101" i="19"/>
  <c r="G101" i="60" s="1"/>
  <c r="IP149" i="27" l="1"/>
  <c r="IP154" i="27" s="1"/>
  <c r="IO155" i="27"/>
  <c r="AB46" i="27"/>
  <c r="G106" i="46"/>
  <c r="AZ155" i="27"/>
  <c r="BA149" i="27"/>
  <c r="BA154" i="27" s="1"/>
  <c r="G53" i="60" l="1"/>
  <c r="G54" i="60" s="1"/>
  <c r="F16" i="23"/>
  <c r="IQ149" i="27"/>
  <c r="IQ154" i="27" s="1"/>
  <c r="IP155" i="27"/>
  <c r="BA155" i="27"/>
  <c r="BB149" i="27"/>
  <c r="BB154" i="27" s="1"/>
  <c r="G41" i="46" l="1"/>
  <c r="F18" i="23"/>
  <c r="IQ155" i="27"/>
  <c r="IR149" i="27"/>
  <c r="IR154" i="27" s="1"/>
  <c r="BB155" i="27"/>
  <c r="BC149" i="27"/>
  <c r="BC154" i="27" s="1"/>
  <c r="G42" i="46" l="1"/>
  <c r="G44" i="46" s="1"/>
  <c r="IS149" i="27"/>
  <c r="IS154" i="27" s="1"/>
  <c r="IR155" i="27"/>
  <c r="BC155" i="27"/>
  <c r="BD149" i="27"/>
  <c r="BD154" i="27" s="1"/>
  <c r="IT149" i="27" l="1"/>
  <c r="IT154" i="27" s="1"/>
  <c r="IS155" i="27"/>
  <c r="BD155" i="27"/>
  <c r="BE149" i="27"/>
  <c r="BE154" i="27" s="1"/>
  <c r="IU149" i="27" l="1"/>
  <c r="IU154" i="27" s="1"/>
  <c r="IT155" i="27"/>
  <c r="BE155" i="27"/>
  <c r="BF149" i="27"/>
  <c r="BF154" i="27" s="1"/>
  <c r="IV149" i="27" l="1"/>
  <c r="IV154" i="27" s="1"/>
  <c r="IU155" i="27"/>
  <c r="BF155" i="27"/>
  <c r="BG149" i="27"/>
  <c r="BG154" i="27" s="1"/>
  <c r="IV155" i="27" l="1"/>
  <c r="IW149" i="27"/>
  <c r="IW154" i="27" s="1"/>
  <c r="BG155" i="27"/>
  <c r="BH149" i="27"/>
  <c r="BH154" i="27" s="1"/>
  <c r="IW155" i="27" l="1"/>
  <c r="IX149" i="27"/>
  <c r="IX154" i="27" s="1"/>
  <c r="IX155" i="27" s="1"/>
  <c r="BH155" i="27"/>
  <c r="BI149" i="27"/>
  <c r="BI154" i="27" s="1"/>
  <c r="BI155" i="27" l="1"/>
  <c r="BJ149" i="27"/>
  <c r="BJ154" i="27" s="1"/>
  <c r="AC42" i="27" l="1"/>
  <c r="BJ155" i="27"/>
  <c r="BK149" i="27"/>
  <c r="BK154" i="27" s="1"/>
  <c r="BK155" i="27" l="1"/>
  <c r="BL149" i="27"/>
  <c r="BL154" i="27" s="1"/>
  <c r="AC45" i="27"/>
  <c r="I101" i="19"/>
  <c r="H101" i="60" s="1"/>
  <c r="H106" i="46" l="1"/>
  <c r="BL155" i="27"/>
  <c r="BM149" i="27"/>
  <c r="BM154" i="27" s="1"/>
  <c r="AC46" i="27"/>
  <c r="H53" i="60" l="1"/>
  <c r="H54" i="60" s="1"/>
  <c r="G16" i="23"/>
  <c r="BM155" i="27"/>
  <c r="BN149" i="27"/>
  <c r="BN154" i="27" s="1"/>
  <c r="H41" i="46" l="1"/>
  <c r="G18" i="23"/>
  <c r="BN155" i="27"/>
  <c r="BO149" i="27"/>
  <c r="BO154" i="27" s="1"/>
  <c r="H42" i="46" l="1"/>
  <c r="H44" i="46" s="1"/>
  <c r="BO155" i="27"/>
  <c r="BP149" i="27"/>
  <c r="BP154" i="27" s="1"/>
  <c r="BP155" i="27" l="1"/>
  <c r="BQ149" i="27"/>
  <c r="BQ154" i="27" s="1"/>
  <c r="BQ155" i="27" l="1"/>
  <c r="BR149" i="27"/>
  <c r="BR154" i="27" s="1"/>
  <c r="BR155" i="27" l="1"/>
  <c r="BS149" i="27"/>
  <c r="BS154" i="27" s="1"/>
  <c r="BS155" i="27" l="1"/>
  <c r="BT149" i="27"/>
  <c r="BT154" i="27" s="1"/>
  <c r="BT155" i="27" l="1"/>
  <c r="BU149" i="27"/>
  <c r="BU154" i="27" s="1"/>
  <c r="BU155" i="27" l="1"/>
  <c r="BV149" i="27"/>
  <c r="BV154" i="27" s="1"/>
  <c r="AD42" i="27" l="1"/>
  <c r="BV155" i="27"/>
  <c r="BW149" i="27"/>
  <c r="BW154" i="27" s="1"/>
  <c r="BW155" i="27" l="1"/>
  <c r="BX149" i="27"/>
  <c r="BX154" i="27" s="1"/>
  <c r="J101" i="19"/>
  <c r="I101" i="60" s="1"/>
  <c r="AD45" i="27"/>
  <c r="I106" i="46" l="1"/>
  <c r="AD46" i="27"/>
  <c r="BX155" i="27"/>
  <c r="BY149" i="27"/>
  <c r="BY154" i="27" s="1"/>
  <c r="I53" i="60" l="1"/>
  <c r="I54" i="60" s="1"/>
  <c r="H16" i="23"/>
  <c r="BY155" i="27"/>
  <c r="BZ149" i="27"/>
  <c r="BZ154" i="27" s="1"/>
  <c r="I41" i="46" l="1"/>
  <c r="H18" i="23"/>
  <c r="BZ155" i="27"/>
  <c r="CA149" i="27"/>
  <c r="CA154" i="27" s="1"/>
  <c r="I42" i="46" l="1"/>
  <c r="I44" i="46" s="1"/>
  <c r="CA155" i="27"/>
  <c r="CB149" i="27"/>
  <c r="CB154" i="27" s="1"/>
  <c r="CB155" i="27" l="1"/>
  <c r="CC149" i="27"/>
  <c r="CC154" i="27" s="1"/>
  <c r="CC155" i="27" l="1"/>
  <c r="CD149" i="27"/>
  <c r="CD154" i="27" s="1"/>
  <c r="CD155" i="27" l="1"/>
  <c r="CE149" i="27"/>
  <c r="CE154" i="27" s="1"/>
  <c r="CE155" i="27" l="1"/>
  <c r="CF149" i="27"/>
  <c r="CF154" i="27" s="1"/>
  <c r="CF155" i="27" l="1"/>
  <c r="CG149" i="27"/>
  <c r="CG154" i="27" s="1"/>
  <c r="CG155" i="27" l="1"/>
  <c r="CH149" i="27"/>
  <c r="CH154" i="27" s="1"/>
  <c r="AE42" i="27" l="1"/>
  <c r="CH155" i="27"/>
  <c r="CI149" i="27"/>
  <c r="CI154" i="27" s="1"/>
  <c r="CI155" i="27" l="1"/>
  <c r="CJ149" i="27"/>
  <c r="CJ154" i="27" s="1"/>
  <c r="AE45" i="27"/>
  <c r="K101" i="19"/>
  <c r="J101" i="60" s="1"/>
  <c r="J106" i="46" l="1"/>
  <c r="CJ155" i="27"/>
  <c r="CK149" i="27"/>
  <c r="CK154" i="27" s="1"/>
  <c r="AE46" i="27"/>
  <c r="J53" i="60" l="1"/>
  <c r="J54" i="60" s="1"/>
  <c r="I16" i="23"/>
  <c r="CK155" i="27"/>
  <c r="CL149" i="27"/>
  <c r="CL154" i="27" s="1"/>
  <c r="J41" i="46" l="1"/>
  <c r="I18" i="23"/>
  <c r="CL155" i="27"/>
  <c r="CM149" i="27"/>
  <c r="CM154" i="27" s="1"/>
  <c r="J42" i="46" l="1"/>
  <c r="J44" i="46" s="1"/>
  <c r="CM155" i="27"/>
  <c r="CN149" i="27"/>
  <c r="CN154" i="27" s="1"/>
  <c r="CN155" i="27" l="1"/>
  <c r="CO149" i="27"/>
  <c r="CO154" i="27" s="1"/>
  <c r="CO155" i="27" l="1"/>
  <c r="CP149" i="27"/>
  <c r="CP154" i="27" s="1"/>
  <c r="CP155" i="27" l="1"/>
  <c r="CQ149" i="27"/>
  <c r="CQ154" i="27" s="1"/>
  <c r="CQ155" i="27" l="1"/>
  <c r="CR149" i="27"/>
  <c r="CR154" i="27" s="1"/>
  <c r="CR155" i="27" l="1"/>
  <c r="CS149" i="27"/>
  <c r="CS154" i="27" s="1"/>
  <c r="CS155" i="27" l="1"/>
  <c r="CT149" i="27"/>
  <c r="CT154" i="27" s="1"/>
  <c r="CT155" i="27" l="1"/>
  <c r="AF42" i="27"/>
  <c r="CU149" i="27"/>
  <c r="CU154" i="27" s="1"/>
  <c r="CU155" i="27" l="1"/>
  <c r="CV149" i="27"/>
  <c r="CV154" i="27" s="1"/>
  <c r="L101" i="19"/>
  <c r="K101" i="60" s="1"/>
  <c r="AF45" i="27"/>
  <c r="K106" i="46" l="1"/>
  <c r="AF46" i="27"/>
  <c r="CV155" i="27"/>
  <c r="CW149" i="27"/>
  <c r="CW154" i="27" s="1"/>
  <c r="K53" i="60" l="1"/>
  <c r="K54" i="60" s="1"/>
  <c r="J16" i="23"/>
  <c r="CW155" i="27"/>
  <c r="CX149" i="27"/>
  <c r="CX154" i="27" s="1"/>
  <c r="K41" i="46" l="1"/>
  <c r="J18" i="23"/>
  <c r="K42" i="46" s="1"/>
  <c r="K44" i="46" s="1"/>
  <c r="CX155" i="27"/>
  <c r="CY149" i="27"/>
  <c r="CY154" i="27" s="1"/>
  <c r="CY155" i="27" l="1"/>
  <c r="CZ149" i="27"/>
  <c r="CZ154" i="27" s="1"/>
  <c r="CZ155" i="27" l="1"/>
  <c r="DA149" i="27"/>
  <c r="DA154" i="27" s="1"/>
  <c r="DA155" i="27" l="1"/>
  <c r="DB149" i="27"/>
  <c r="DB154" i="27" s="1"/>
  <c r="DB155" i="27" l="1"/>
  <c r="DC149" i="27"/>
  <c r="DC154" i="27" s="1"/>
  <c r="DC155" i="27" l="1"/>
  <c r="DD149" i="27"/>
  <c r="DD154" i="27" s="1"/>
  <c r="DD155" i="27" l="1"/>
  <c r="DE149" i="27"/>
  <c r="DE154" i="27" s="1"/>
  <c r="DE155" i="27" l="1"/>
  <c r="DF149" i="27"/>
  <c r="DF154" i="27" s="1"/>
  <c r="DF155" i="27" l="1"/>
  <c r="AG42" i="27"/>
  <c r="DG149" i="27"/>
  <c r="DG154" i="27" s="1"/>
  <c r="DH149" i="27" l="1"/>
  <c r="DH154" i="27" s="1"/>
  <c r="DG155" i="27"/>
  <c r="AG45" i="27"/>
  <c r="M101" i="19"/>
  <c r="L101" i="60" s="1"/>
  <c r="L106" i="46" l="1"/>
  <c r="AG46" i="27"/>
  <c r="DH155" i="27"/>
  <c r="DI149" i="27"/>
  <c r="DI154" i="27" s="1"/>
  <c r="L53" i="60" l="1"/>
  <c r="L54" i="60" s="1"/>
  <c r="K16" i="23"/>
  <c r="DI155" i="27"/>
  <c r="DJ149" i="27"/>
  <c r="DJ154" i="27" s="1"/>
  <c r="L41" i="46" l="1"/>
  <c r="K18" i="23"/>
  <c r="L42" i="46" s="1"/>
  <c r="L44" i="46" s="1"/>
  <c r="DJ155" i="27"/>
  <c r="DK149" i="27"/>
  <c r="DK154" i="27" s="1"/>
  <c r="DK155" i="27" l="1"/>
  <c r="DL149" i="27"/>
  <c r="DL154" i="27" s="1"/>
  <c r="DL155" i="27" l="1"/>
  <c r="DM149" i="27"/>
  <c r="DM154" i="27" s="1"/>
  <c r="DM155" i="27" l="1"/>
  <c r="DN149" i="27"/>
  <c r="DN154" i="27" s="1"/>
  <c r="DN155" i="27" l="1"/>
  <c r="DO149" i="27"/>
  <c r="DO154" i="27" s="1"/>
  <c r="DO155" i="27" l="1"/>
  <c r="DP149" i="27"/>
  <c r="DP154" i="27" s="1"/>
  <c r="DP155" i="27" l="1"/>
  <c r="DQ149" i="27"/>
  <c r="DQ154" i="27" s="1"/>
  <c r="DQ155" i="27" l="1"/>
  <c r="DR149" i="27"/>
  <c r="DR154" i="27" s="1"/>
  <c r="DR155" i="27" l="1"/>
  <c r="AH42" i="27"/>
  <c r="DS149" i="27"/>
  <c r="DS154" i="27" s="1"/>
  <c r="AH45" i="27" l="1"/>
  <c r="N101" i="19"/>
  <c r="M101" i="60" s="1"/>
  <c r="DS155" i="27"/>
  <c r="DT149" i="27"/>
  <c r="DT154" i="27" s="1"/>
  <c r="M106" i="46" l="1"/>
  <c r="DT155" i="27"/>
  <c r="DU149" i="27"/>
  <c r="DU154" i="27" s="1"/>
  <c r="AH46" i="27"/>
  <c r="M53" i="60" l="1"/>
  <c r="M54" i="60" s="1"/>
  <c r="L16" i="23"/>
  <c r="DU155" i="27"/>
  <c r="DV149" i="27"/>
  <c r="DV154" i="27" s="1"/>
  <c r="M41" i="46" l="1"/>
  <c r="L18" i="23"/>
  <c r="M42" i="46" s="1"/>
  <c r="M44" i="46" s="1"/>
  <c r="DV155" i="27"/>
  <c r="DW149" i="27"/>
  <c r="DW154" i="27" s="1"/>
  <c r="DW155" i="27" l="1"/>
  <c r="DX149" i="27"/>
  <c r="DX154" i="27" s="1"/>
  <c r="DX155" i="27" l="1"/>
  <c r="DY149" i="27"/>
  <c r="DY154" i="27" s="1"/>
  <c r="DY155" i="27" l="1"/>
  <c r="DZ149" i="27"/>
  <c r="DZ154" i="27" s="1"/>
  <c r="DZ155" i="27" l="1"/>
  <c r="EA149" i="27"/>
  <c r="EA154" i="27" s="1"/>
  <c r="EA155" i="27" l="1"/>
  <c r="EB149" i="27"/>
  <c r="EB154" i="27" s="1"/>
  <c r="EB155" i="27" l="1"/>
  <c r="EC149" i="27"/>
  <c r="EC154" i="27" s="1"/>
  <c r="EC155" i="27" l="1"/>
  <c r="ED149" i="27"/>
  <c r="ED154" i="27" s="1"/>
  <c r="ED155" i="27" l="1"/>
  <c r="AI42" i="27"/>
  <c r="EE149" i="27"/>
  <c r="EE154" i="27" s="1"/>
  <c r="EE155" i="27" l="1"/>
  <c r="EF149" i="27"/>
  <c r="EF154" i="27" s="1"/>
  <c r="O101" i="19"/>
  <c r="N101" i="60" s="1"/>
  <c r="AI45" i="27"/>
  <c r="N106" i="46" l="1"/>
  <c r="EF155" i="27"/>
  <c r="EG149" i="27"/>
  <c r="EG154" i="27" s="1"/>
  <c r="AI46" i="27"/>
  <c r="N53" i="60" l="1"/>
  <c r="N54" i="60" s="1"/>
  <c r="M16" i="23"/>
  <c r="EG155" i="27"/>
  <c r="EH149" i="27"/>
  <c r="EH154" i="27" s="1"/>
  <c r="N41" i="46" l="1"/>
  <c r="M18" i="23"/>
  <c r="N42" i="46" s="1"/>
  <c r="N44" i="46" s="1"/>
  <c r="EH155" i="27"/>
  <c r="EI149" i="27"/>
  <c r="EI154" i="27" s="1"/>
  <c r="EI155" i="27" l="1"/>
  <c r="EJ149" i="27"/>
  <c r="EJ154" i="27" s="1"/>
  <c r="EJ155" i="27" l="1"/>
  <c r="EK149" i="27"/>
  <c r="EK154" i="27" s="1"/>
  <c r="EK155" i="27" l="1"/>
  <c r="EL149" i="27"/>
  <c r="EL154" i="27" s="1"/>
  <c r="EL155" i="27" l="1"/>
  <c r="EM149" i="27"/>
  <c r="EM154" i="27" s="1"/>
  <c r="EM155" i="27" l="1"/>
  <c r="EN149" i="27"/>
  <c r="EN154" i="27" s="1"/>
  <c r="EN155" i="27" l="1"/>
  <c r="EO149" i="27"/>
  <c r="EO154" i="27" s="1"/>
  <c r="EO155" i="27" l="1"/>
  <c r="EP149" i="27"/>
  <c r="EP154" i="27" s="1"/>
  <c r="AJ42" i="27" l="1"/>
  <c r="EP155" i="27"/>
  <c r="EQ149" i="27"/>
  <c r="EQ154" i="27" s="1"/>
  <c r="EQ155" i="27" l="1"/>
  <c r="ER149" i="27"/>
  <c r="ER154" i="27" s="1"/>
  <c r="AJ45" i="27"/>
  <c r="P101" i="19"/>
  <c r="O101" i="60" s="1"/>
  <c r="O106" i="46" l="1"/>
  <c r="ER155" i="27"/>
  <c r="ES149" i="27"/>
  <c r="ES154" i="27" s="1"/>
  <c r="AJ46" i="27"/>
  <c r="O53" i="60" l="1"/>
  <c r="O54" i="60" s="1"/>
  <c r="N16" i="23"/>
  <c r="ES155" i="27"/>
  <c r="ET149" i="27"/>
  <c r="ET154" i="27" s="1"/>
  <c r="O41" i="46" l="1"/>
  <c r="N18" i="23"/>
  <c r="O42" i="46" s="1"/>
  <c r="O44" i="46" s="1"/>
  <c r="ET155" i="27"/>
  <c r="EU149" i="27"/>
  <c r="EU154" i="27" s="1"/>
  <c r="EU155" i="27" l="1"/>
  <c r="EV149" i="27"/>
  <c r="EV154" i="27" s="1"/>
  <c r="EV155" i="27" l="1"/>
  <c r="EW149" i="27"/>
  <c r="EW154" i="27" s="1"/>
  <c r="EW155" i="27" l="1"/>
  <c r="EX149" i="27"/>
  <c r="EX154" i="27" s="1"/>
  <c r="EX155" i="27" l="1"/>
  <c r="EY149" i="27"/>
  <c r="EY154" i="27" s="1"/>
  <c r="EY155" i="27" l="1"/>
  <c r="EZ149" i="27"/>
  <c r="EZ154" i="27" s="1"/>
  <c r="EZ155" i="27" l="1"/>
  <c r="FA149" i="27"/>
  <c r="FA154" i="27" s="1"/>
  <c r="FA155" i="27" l="1"/>
  <c r="FB149" i="27"/>
  <c r="FB154" i="27" s="1"/>
  <c r="FB155" i="27" l="1"/>
  <c r="AK42" i="27"/>
  <c r="FC149" i="27"/>
  <c r="FC154" i="27" s="1"/>
  <c r="AK45" i="27" l="1"/>
  <c r="Q101" i="19"/>
  <c r="P101" i="60" s="1"/>
  <c r="FC155" i="27"/>
  <c r="FD149" i="27"/>
  <c r="FD154" i="27" s="1"/>
  <c r="P106" i="46" l="1"/>
  <c r="FD155" i="27"/>
  <c r="FE149" i="27"/>
  <c r="FE154" i="27" s="1"/>
  <c r="AK46" i="27"/>
  <c r="P53" i="60" l="1"/>
  <c r="P54" i="60" s="1"/>
  <c r="O16" i="23"/>
  <c r="FE155" i="27"/>
  <c r="FF149" i="27"/>
  <c r="FF154" i="27" s="1"/>
  <c r="P41" i="46" l="1"/>
  <c r="O18" i="23"/>
  <c r="P42" i="46" s="1"/>
  <c r="P44" i="46" s="1"/>
  <c r="FF155" i="27"/>
  <c r="FG149" i="27"/>
  <c r="FG154" i="27" s="1"/>
  <c r="FG155" i="27" l="1"/>
  <c r="FH149" i="27"/>
  <c r="FH154" i="27" s="1"/>
  <c r="FH155" i="27" l="1"/>
  <c r="FI149" i="27"/>
  <c r="FI154" i="27" s="1"/>
  <c r="FI155" i="27" l="1"/>
  <c r="FJ149" i="27"/>
  <c r="FJ154" i="27" s="1"/>
  <c r="FJ155" i="27" l="1"/>
  <c r="FK149" i="27"/>
  <c r="FK154" i="27" s="1"/>
  <c r="FK155" i="27" l="1"/>
  <c r="FL149" i="27"/>
  <c r="FL154" i="27" s="1"/>
  <c r="FL155" i="27" l="1"/>
  <c r="FM149" i="27"/>
  <c r="FM154" i="27" s="1"/>
  <c r="FM155" i="27" l="1"/>
  <c r="FN149" i="27"/>
  <c r="FN154" i="27" s="1"/>
  <c r="AL42" i="27" l="1"/>
  <c r="FN155" i="27"/>
  <c r="FO149" i="27"/>
  <c r="FO154" i="27" s="1"/>
  <c r="R101" i="19" l="1"/>
  <c r="Q101" i="60" s="1"/>
  <c r="AL45" i="27"/>
  <c r="FO155" i="27"/>
  <c r="FP149" i="27"/>
  <c r="FP154" i="27" s="1"/>
  <c r="Q106" i="46" l="1"/>
  <c r="AL46" i="27"/>
  <c r="FP155" i="27"/>
  <c r="FQ149" i="27"/>
  <c r="FQ154" i="27" s="1"/>
  <c r="Q53" i="60" l="1"/>
  <c r="Q54" i="60" s="1"/>
  <c r="P16" i="23"/>
  <c r="FQ155" i="27"/>
  <c r="FR149" i="27"/>
  <c r="FR154" i="27" s="1"/>
  <c r="Q41" i="46" l="1"/>
  <c r="P18" i="23"/>
  <c r="Q42" i="46" s="1"/>
  <c r="Q44" i="46" s="1"/>
  <c r="FR155" i="27"/>
  <c r="FS149" i="27"/>
  <c r="FS154" i="27" s="1"/>
  <c r="FS155" i="27" l="1"/>
  <c r="FT149" i="27"/>
  <c r="FT154" i="27" s="1"/>
  <c r="FT155" i="27" l="1"/>
  <c r="FU149" i="27"/>
  <c r="FU154" i="27" s="1"/>
  <c r="FU155" i="27" l="1"/>
  <c r="FV149" i="27"/>
  <c r="FV154" i="27" s="1"/>
  <c r="FW149" i="27" l="1"/>
  <c r="FW154" i="27" s="1"/>
  <c r="FV155" i="27"/>
  <c r="FW155" i="27" l="1"/>
  <c r="FX149" i="27"/>
  <c r="FX154" i="27" s="1"/>
  <c r="FX155" i="27" l="1"/>
  <c r="FY149" i="27"/>
  <c r="FY154" i="27" s="1"/>
  <c r="FY155" i="27" l="1"/>
  <c r="FZ149" i="27"/>
  <c r="FZ154" i="27" s="1"/>
  <c r="FZ155" i="27" l="1"/>
  <c r="AM42" i="27"/>
  <c r="GA149" i="27"/>
  <c r="GA154" i="27" s="1"/>
  <c r="GA155" i="27" l="1"/>
  <c r="GB149" i="27"/>
  <c r="GB154" i="27" s="1"/>
  <c r="AM45" i="27"/>
  <c r="S101" i="19"/>
  <c r="R101" i="60" s="1"/>
  <c r="R106" i="46" l="1"/>
  <c r="AM46" i="27"/>
  <c r="GB155" i="27"/>
  <c r="GC149" i="27"/>
  <c r="GC154" i="27" s="1"/>
  <c r="R53" i="60" l="1"/>
  <c r="R54" i="60" s="1"/>
  <c r="Q16" i="23"/>
  <c r="GC155" i="27"/>
  <c r="GD149" i="27"/>
  <c r="GD154" i="27" s="1"/>
  <c r="R41" i="46" l="1"/>
  <c r="Q18" i="23"/>
  <c r="R42" i="46" s="1"/>
  <c r="R44" i="46" s="1"/>
  <c r="GD155" i="27"/>
  <c r="GE149" i="27"/>
  <c r="GE154" i="27" s="1"/>
  <c r="GE155" i="27" l="1"/>
  <c r="GF149" i="27"/>
  <c r="GF154" i="27" s="1"/>
  <c r="GF155" i="27" l="1"/>
  <c r="GG149" i="27"/>
  <c r="GG154" i="27" s="1"/>
  <c r="GH149" i="27" l="1"/>
  <c r="GH154" i="27" s="1"/>
  <c r="GG155" i="27"/>
  <c r="GH155" i="27" l="1"/>
  <c r="GI149" i="27"/>
  <c r="GI154" i="27" s="1"/>
  <c r="GI155" i="27" l="1"/>
  <c r="GJ149" i="27"/>
  <c r="GJ154" i="27" s="1"/>
  <c r="GJ155" i="27" l="1"/>
  <c r="GK149" i="27"/>
  <c r="GK154" i="27" s="1"/>
  <c r="GK155" i="27" l="1"/>
  <c r="GL149" i="27"/>
  <c r="GL154" i="27" s="1"/>
  <c r="GL155" i="27" l="1"/>
  <c r="AN42" i="27"/>
  <c r="GM149" i="27"/>
  <c r="GM154" i="27" s="1"/>
  <c r="GM155" i="27" l="1"/>
  <c r="GN149" i="27"/>
  <c r="GN154" i="27" s="1"/>
  <c r="T101" i="19"/>
  <c r="S101" i="60" s="1"/>
  <c r="AN45" i="27"/>
  <c r="S106" i="46" l="1"/>
  <c r="AN46" i="27"/>
  <c r="GN155" i="27"/>
  <c r="GO149" i="27"/>
  <c r="GO154" i="27" s="1"/>
  <c r="S53" i="60" l="1"/>
  <c r="S54" i="60" s="1"/>
  <c r="R16" i="23"/>
  <c r="GO155" i="27"/>
  <c r="GP149" i="27"/>
  <c r="GP154" i="27" s="1"/>
  <c r="S41" i="46" l="1"/>
  <c r="R18" i="23"/>
  <c r="S42" i="46" s="1"/>
  <c r="S44" i="46" s="1"/>
  <c r="GP155" i="27"/>
  <c r="GQ149" i="27"/>
  <c r="GQ154" i="27" s="1"/>
  <c r="GQ155" i="27" l="1"/>
  <c r="GR149" i="27"/>
  <c r="GR154" i="27" s="1"/>
  <c r="GR155" i="27" l="1"/>
  <c r="GS149" i="27"/>
  <c r="GS154" i="27" s="1"/>
  <c r="GS155" i="27" l="1"/>
  <c r="GT149" i="27"/>
  <c r="GT154" i="27" s="1"/>
  <c r="GT155" i="27" l="1"/>
  <c r="GU149" i="27"/>
  <c r="GU154" i="27" s="1"/>
  <c r="GU155" i="27" l="1"/>
  <c r="GV149" i="27"/>
  <c r="GV154" i="27" s="1"/>
  <c r="GV155" i="27" l="1"/>
  <c r="GW149" i="27"/>
  <c r="GW154" i="27" s="1"/>
  <c r="GW155" i="27" l="1"/>
  <c r="GX149" i="27"/>
  <c r="GX154" i="27" s="1"/>
  <c r="GX155" i="27" l="1"/>
  <c r="AO42" i="27"/>
  <c r="GY149" i="27"/>
  <c r="GY154" i="27" s="1"/>
  <c r="AO45" i="27" l="1"/>
  <c r="U101" i="19"/>
  <c r="T101" i="60" s="1"/>
  <c r="GY155" i="27"/>
  <c r="GZ149" i="27"/>
  <c r="GZ154" i="27" s="1"/>
  <c r="T106" i="46" l="1"/>
  <c r="AO46" i="27"/>
  <c r="GZ155" i="27"/>
  <c r="HA149" i="27"/>
  <c r="HA154" i="27" s="1"/>
  <c r="T53" i="60" l="1"/>
  <c r="T54" i="60" s="1"/>
  <c r="S16" i="23"/>
  <c r="HA155" i="27"/>
  <c r="HB149" i="27"/>
  <c r="HB154" i="27" s="1"/>
  <c r="T41" i="46" l="1"/>
  <c r="S18" i="23"/>
  <c r="T42" i="46" s="1"/>
  <c r="T44" i="46" s="1"/>
  <c r="HB155" i="27"/>
  <c r="HC149" i="27"/>
  <c r="HC154" i="27" s="1"/>
  <c r="HC155" i="27" l="1"/>
  <c r="HD149" i="27"/>
  <c r="HD154" i="27" s="1"/>
  <c r="HD155" i="27" l="1"/>
  <c r="HE149" i="27"/>
  <c r="HE154" i="27" s="1"/>
  <c r="HE155" i="27" l="1"/>
  <c r="HF149" i="27"/>
  <c r="HF154" i="27" s="1"/>
  <c r="HF155" i="27" l="1"/>
  <c r="HG149" i="27"/>
  <c r="HG154" i="27" s="1"/>
  <c r="HG155" i="27" l="1"/>
  <c r="HH149" i="27"/>
  <c r="HH154" i="27" s="1"/>
  <c r="HH155" i="27" l="1"/>
  <c r="HI149" i="27"/>
  <c r="HI154" i="27" s="1"/>
  <c r="HI155" i="27" l="1"/>
  <c r="HJ149" i="27"/>
  <c r="HJ154" i="27" s="1"/>
  <c r="AP42" i="27" l="1"/>
  <c r="HJ155" i="27"/>
  <c r="HK149" i="27"/>
  <c r="HK154" i="27" s="1"/>
  <c r="HK155" i="27" l="1"/>
  <c r="HL149" i="27"/>
  <c r="HL154" i="27" s="1"/>
  <c r="AP45" i="27"/>
  <c r="V101" i="19"/>
  <c r="U101" i="60" s="1"/>
  <c r="U106" i="46" l="1"/>
  <c r="HM149" i="27"/>
  <c r="HM154" i="27" s="1"/>
  <c r="HL155" i="27"/>
  <c r="AP46" i="27"/>
  <c r="U53" i="60" l="1"/>
  <c r="U54" i="60" s="1"/>
  <c r="T16" i="23"/>
  <c r="HM155" i="27"/>
  <c r="HN149" i="27"/>
  <c r="HN154" i="27" s="1"/>
  <c r="U41" i="46" l="1"/>
  <c r="T18" i="23"/>
  <c r="U42" i="46" s="1"/>
  <c r="U44" i="46" s="1"/>
  <c r="HN155" i="27"/>
  <c r="HO149" i="27"/>
  <c r="HO154" i="27" s="1"/>
  <c r="HO155" i="27" l="1"/>
  <c r="HP149" i="27"/>
  <c r="HP154" i="27" s="1"/>
  <c r="HP155" i="27" l="1"/>
  <c r="HQ149" i="27"/>
  <c r="HQ154" i="27" s="1"/>
  <c r="HQ155" i="27" l="1"/>
  <c r="HR149" i="27"/>
  <c r="HR154" i="27" s="1"/>
  <c r="HR155" i="27" l="1"/>
  <c r="HS149" i="27"/>
  <c r="HS154" i="27" s="1"/>
  <c r="HS155" i="27" l="1"/>
  <c r="HT149" i="27"/>
  <c r="HT154" i="27" s="1"/>
  <c r="HT155" i="27" l="1"/>
  <c r="HU149" i="27"/>
  <c r="HU154" i="27" s="1"/>
  <c r="HU155" i="27" l="1"/>
  <c r="HV149" i="27"/>
  <c r="HV154" i="27" s="1"/>
  <c r="AQ42" i="27" l="1"/>
  <c r="HV155" i="27"/>
  <c r="HW149" i="27"/>
  <c r="HW154" i="27" s="1"/>
  <c r="HW155" i="27" l="1"/>
  <c r="HX149" i="27"/>
  <c r="HX154" i="27" s="1"/>
  <c r="W101" i="19"/>
  <c r="V101" i="60" s="1"/>
  <c r="AQ45" i="27"/>
  <c r="V106" i="46" l="1"/>
  <c r="HX155" i="27"/>
  <c r="HY149" i="27"/>
  <c r="HY154" i="27" s="1"/>
  <c r="AQ46" i="27"/>
  <c r="V53" i="60" l="1"/>
  <c r="V54" i="60" s="1"/>
  <c r="U16" i="23"/>
  <c r="HZ149" i="27"/>
  <c r="HZ154" i="27" s="1"/>
  <c r="HY155" i="27"/>
  <c r="V41" i="46" l="1"/>
  <c r="U18" i="23"/>
  <c r="V42" i="46" s="1"/>
  <c r="V44" i="46" s="1"/>
  <c r="IA149" i="27"/>
  <c r="IA154" i="27" s="1"/>
  <c r="HZ155" i="27"/>
  <c r="AR42" i="27" l="1"/>
  <c r="X101" i="19" s="1"/>
  <c r="W101" i="60" s="1"/>
  <c r="IA155" i="27"/>
  <c r="IB149" i="27"/>
  <c r="IB154" i="27" s="1"/>
  <c r="AS42" i="27" s="1"/>
  <c r="AS45" i="27" s="1"/>
  <c r="H82" i="19" l="1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W106" i="46"/>
  <c r="AR45" i="27"/>
  <c r="D82" i="19" l="1"/>
  <c r="D89" i="19" s="1"/>
  <c r="AS46" i="27"/>
  <c r="AR46" i="27"/>
  <c r="W53" i="60" l="1"/>
  <c r="W54" i="60" s="1"/>
  <c r="E55" i="60" s="1"/>
  <c r="V16" i="23"/>
  <c r="V18" i="23" l="1"/>
  <c r="W41" i="46"/>
  <c r="W42" i="46" l="1"/>
  <c r="W44" i="46" s="1"/>
  <c r="E43" i="46" s="1"/>
  <c r="C24" i="23"/>
  <c r="H202" i="46" l="1"/>
  <c r="H218" i="46" s="1"/>
  <c r="I202" i="46" l="1"/>
  <c r="I218" i="46" s="1"/>
  <c r="J202" i="46" l="1"/>
  <c r="J218" i="46" s="1"/>
  <c r="K202" i="46" l="1"/>
  <c r="K218" i="46" s="1"/>
  <c r="L202" i="46" l="1"/>
  <c r="L218" i="46" s="1"/>
  <c r="I68" i="55" l="1"/>
  <c r="M202" i="46" l="1"/>
  <c r="M218" i="46" s="1"/>
  <c r="N202" i="46" l="1"/>
  <c r="N218" i="46" s="1"/>
  <c r="R23" i="29" l="1"/>
  <c r="R201" i="29"/>
  <c r="Q157" i="46"/>
  <c r="R38" i="52"/>
  <c r="O202" i="46"/>
  <c r="O218" i="46" s="1"/>
  <c r="R200" i="29" l="1"/>
  <c r="Q222" i="60" s="1"/>
  <c r="Q236" i="60" s="1"/>
  <c r="R44" i="52"/>
  <c r="R39" i="52"/>
  <c r="Q262" i="46"/>
  <c r="R296" i="31"/>
  <c r="R304" i="31" s="1"/>
  <c r="R320" i="31" s="1"/>
  <c r="Q207" i="46"/>
  <c r="Q223" i="46" s="1"/>
  <c r="Q156" i="46" l="1"/>
  <c r="Q206" i="46"/>
  <c r="Q222" i="46" s="1"/>
  <c r="R282" i="31"/>
  <c r="R290" i="31" s="1"/>
  <c r="R319" i="31" s="1"/>
  <c r="R40" i="52"/>
  <c r="Q261" i="46" l="1"/>
  <c r="O15" i="55"/>
  <c r="R41" i="52"/>
  <c r="R45" i="52"/>
  <c r="S200" i="29" l="1"/>
  <c r="R222" i="60" s="1"/>
  <c r="R236" i="60" s="1"/>
  <c r="S23" i="29"/>
  <c r="R157" i="46"/>
  <c r="S38" i="52"/>
  <c r="S201" i="29"/>
  <c r="R156" i="46" l="1"/>
  <c r="R261" i="46" s="1"/>
  <c r="R206" i="46"/>
  <c r="R222" i="46" s="1"/>
  <c r="S282" i="31"/>
  <c r="S290" i="31" s="1"/>
  <c r="S319" i="31" s="1"/>
  <c r="S44" i="52"/>
  <c r="S39" i="52"/>
  <c r="R262" i="46"/>
  <c r="R207" i="46"/>
  <c r="R223" i="46" s="1"/>
  <c r="S296" i="31"/>
  <c r="S304" i="31" s="1"/>
  <c r="S320" i="31" s="1"/>
  <c r="P15" i="55" l="1"/>
  <c r="I75" i="55"/>
  <c r="S40" i="52"/>
  <c r="S41" i="52" l="1"/>
  <c r="S45" i="52"/>
  <c r="Q202" i="46"/>
  <c r="Q218" i="46" s="1"/>
  <c r="P202" i="46" l="1"/>
  <c r="P218" i="46" s="1"/>
  <c r="T200" i="29" l="1"/>
  <c r="S222" i="60" s="1"/>
  <c r="S236" i="60" s="1"/>
  <c r="T23" i="29"/>
  <c r="S157" i="46"/>
  <c r="T38" i="52"/>
  <c r="T201" i="29"/>
  <c r="T282" i="31" l="1"/>
  <c r="T290" i="31" s="1"/>
  <c r="T319" i="31" s="1"/>
  <c r="S156" i="46"/>
  <c r="S261" i="46" s="1"/>
  <c r="S206" i="46"/>
  <c r="S222" i="46" s="1"/>
  <c r="S262" i="46"/>
  <c r="T296" i="31"/>
  <c r="T304" i="31" s="1"/>
  <c r="T320" i="31" s="1"/>
  <c r="S207" i="46"/>
  <c r="S223" i="46" s="1"/>
  <c r="T44" i="52"/>
  <c r="T39" i="52"/>
  <c r="Q15" i="55" l="1"/>
  <c r="T40" i="52"/>
  <c r="R202" i="46" l="1"/>
  <c r="R218" i="46" s="1"/>
  <c r="T41" i="52"/>
  <c r="T45" i="52"/>
  <c r="U200" i="29" l="1"/>
  <c r="T222" i="60" s="1"/>
  <c r="T236" i="60" s="1"/>
  <c r="T157" i="46"/>
  <c r="U23" i="29"/>
  <c r="U38" i="52"/>
  <c r="U201" i="29"/>
  <c r="T156" i="46" l="1"/>
  <c r="T261" i="46" s="1"/>
  <c r="U282" i="31"/>
  <c r="U290" i="31" s="1"/>
  <c r="U319" i="31" s="1"/>
  <c r="T206" i="46"/>
  <c r="T222" i="46" s="1"/>
  <c r="T207" i="46"/>
  <c r="T223" i="46" s="1"/>
  <c r="U296" i="31"/>
  <c r="U304" i="31" s="1"/>
  <c r="U320" i="31" s="1"/>
  <c r="U44" i="52"/>
  <c r="U39" i="52"/>
  <c r="T262" i="46"/>
  <c r="R15" i="55" l="1"/>
  <c r="AA15" i="55" s="1"/>
  <c r="AH77" i="55" s="1"/>
  <c r="D80" i="55" s="1"/>
  <c r="K80" i="55" s="1"/>
  <c r="U40" i="52"/>
  <c r="L80" i="55" l="1"/>
  <c r="I82" i="55"/>
  <c r="S202" i="46"/>
  <c r="S218" i="46" s="1"/>
  <c r="U45" i="52"/>
  <c r="U41" i="52"/>
  <c r="H80" i="55" l="1"/>
  <c r="G80" i="55"/>
  <c r="V200" i="29" l="1"/>
  <c r="U222" i="60" s="1"/>
  <c r="U236" i="60" s="1"/>
  <c r="W200" i="29"/>
  <c r="V222" i="60" s="1"/>
  <c r="V236" i="60" s="1"/>
  <c r="V23" i="29"/>
  <c r="V38" i="52"/>
  <c r="U157" i="46"/>
  <c r="V201" i="29"/>
  <c r="X130" i="19" l="1"/>
  <c r="V156" i="46"/>
  <c r="V261" i="46" s="1"/>
  <c r="V206" i="46"/>
  <c r="V222" i="46" s="1"/>
  <c r="W282" i="31"/>
  <c r="W290" i="31" s="1"/>
  <c r="W319" i="31" s="1"/>
  <c r="U156" i="46"/>
  <c r="U261" i="46" s="1"/>
  <c r="V282" i="31"/>
  <c r="V290" i="31" s="1"/>
  <c r="V319" i="31" s="1"/>
  <c r="U206" i="46"/>
  <c r="U222" i="46" s="1"/>
  <c r="V296" i="31"/>
  <c r="V304" i="31" s="1"/>
  <c r="V320" i="31" s="1"/>
  <c r="U207" i="46"/>
  <c r="U223" i="46" s="1"/>
  <c r="U262" i="46"/>
  <c r="S15" i="55"/>
  <c r="V44" i="52"/>
  <c r="V39" i="52"/>
  <c r="X23" i="29" l="1"/>
  <c r="V40" i="52"/>
  <c r="X38" i="52" l="1"/>
  <c r="X39" i="52" s="1"/>
  <c r="X40" i="52" s="1"/>
  <c r="W157" i="46"/>
  <c r="X201" i="29"/>
  <c r="W207" i="46" s="1"/>
  <c r="W223" i="46" s="1"/>
  <c r="V41" i="52"/>
  <c r="V45" i="52"/>
  <c r="T202" i="46"/>
  <c r="T218" i="46" s="1"/>
  <c r="X44" i="52" l="1"/>
  <c r="X296" i="31"/>
  <c r="X304" i="31" s="1"/>
  <c r="X320" i="31" s="1"/>
  <c r="W262" i="46"/>
  <c r="X41" i="52"/>
  <c r="X45" i="52"/>
  <c r="W23" i="29" l="1"/>
  <c r="V157" i="46"/>
  <c r="W38" i="52"/>
  <c r="W201" i="29"/>
  <c r="W44" i="52" l="1"/>
  <c r="Y44" i="52" s="1"/>
  <c r="W39" i="52"/>
  <c r="Y38" i="52"/>
  <c r="Z38" i="52" s="1"/>
  <c r="V262" i="46"/>
  <c r="T15" i="55"/>
  <c r="V207" i="46"/>
  <c r="V223" i="46" s="1"/>
  <c r="W296" i="31"/>
  <c r="W304" i="31" s="1"/>
  <c r="W320" i="31" s="1"/>
  <c r="X262" i="46" l="1"/>
  <c r="W40" i="52"/>
  <c r="Y39" i="52"/>
  <c r="W45" i="52" l="1"/>
  <c r="Y45" i="52" s="1"/>
  <c r="W41" i="52"/>
  <c r="Y40" i="52"/>
  <c r="E32" i="52" s="1"/>
  <c r="U202" i="46"/>
  <c r="U218" i="46" s="1"/>
  <c r="E33" i="52" l="1"/>
  <c r="Z44" i="52"/>
  <c r="J82" i="55" l="1"/>
  <c r="V202" i="46" l="1"/>
  <c r="V218" i="46" s="1"/>
  <c r="W201" i="46" l="1"/>
  <c r="W217" i="46" s="1"/>
  <c r="W202" i="46" l="1"/>
  <c r="W218" i="46" s="1"/>
  <c r="BG14" i="30" l="1"/>
  <c r="AX87" i="19" s="1"/>
  <c r="BH14" i="30" l="1"/>
  <c r="AY87" i="19" s="1"/>
  <c r="N10" i="30"/>
  <c r="N21" i="30" s="1"/>
  <c r="AV14" i="30"/>
  <c r="AM87" i="19" s="1"/>
  <c r="AV21" i="30"/>
  <c r="AV25" i="30"/>
  <c r="G87" i="19" l="1"/>
  <c r="G91" i="19" s="1"/>
  <c r="G93" i="19" s="1"/>
  <c r="H92" i="19" s="1"/>
  <c r="AM91" i="19"/>
  <c r="AM93" i="19" s="1"/>
  <c r="AN92" i="19" s="1"/>
  <c r="N14" i="30"/>
  <c r="AW31" i="30"/>
  <c r="N25" i="30"/>
  <c r="G107" i="19" s="1"/>
  <c r="O55" i="30"/>
  <c r="G95" i="19" l="1"/>
  <c r="F112" i="46"/>
  <c r="F113" i="46" s="1"/>
  <c r="F117" i="46" s="1"/>
  <c r="G108" i="19"/>
  <c r="G99" i="19" s="1"/>
  <c r="F107" i="60"/>
  <c r="F108" i="60" s="1"/>
  <c r="F112" i="60" s="1"/>
  <c r="AW42" i="30"/>
  <c r="AW46" i="30" s="1"/>
  <c r="AW35" i="30"/>
  <c r="AN86" i="19" s="1"/>
  <c r="O59" i="30"/>
  <c r="AM55" i="30"/>
  <c r="O42" i="30"/>
  <c r="O46" i="30" s="1"/>
  <c r="P66" i="30"/>
  <c r="P70" i="30" s="1"/>
  <c r="O77" i="30"/>
  <c r="O81" i="30" s="1"/>
  <c r="G96" i="19" l="1"/>
  <c r="AN88" i="30"/>
  <c r="AM77" i="30"/>
  <c r="AM81" i="30" s="1"/>
  <c r="AM59" i="30"/>
  <c r="AN55" i="30"/>
  <c r="G104" i="19"/>
  <c r="G112" i="19" s="1"/>
  <c r="F99" i="60"/>
  <c r="F104" i="60" s="1"/>
  <c r="F104" i="46"/>
  <c r="F109" i="46" s="1"/>
  <c r="F118" i="46" s="1"/>
  <c r="AN77" i="30" l="1"/>
  <c r="AN81" i="30" s="1"/>
  <c r="AO55" i="30"/>
  <c r="AN59" i="30"/>
  <c r="AO88" i="30"/>
  <c r="AO92" i="30" s="1"/>
  <c r="AN92" i="30"/>
  <c r="AO77" i="30" l="1"/>
  <c r="AO81" i="30" s="1"/>
  <c r="AP88" i="30"/>
  <c r="AP55" i="30"/>
  <c r="AO59" i="30"/>
  <c r="AQ66" i="30"/>
  <c r="AQ70" i="30" s="1"/>
  <c r="AP92" i="30" l="1"/>
  <c r="O88" i="30"/>
  <c r="O92" i="30" s="1"/>
  <c r="AP59" i="30"/>
  <c r="AQ88" i="30"/>
  <c r="AP77" i="30"/>
  <c r="AP81" i="30" s="1"/>
  <c r="AQ92" i="30" l="1"/>
  <c r="BY12" i="30"/>
  <c r="Q12" i="30" s="1"/>
  <c r="Q23" i="30" s="1"/>
  <c r="R57" i="30" s="1"/>
  <c r="S68" i="30" s="1"/>
  <c r="CK12" i="30"/>
  <c r="R12" i="30" s="1"/>
  <c r="R14" i="30" s="1"/>
  <c r="CW12" i="30"/>
  <c r="CW14" i="30" s="1"/>
  <c r="CN87" i="19" s="1"/>
  <c r="L87" i="19" s="1"/>
  <c r="DI12" i="30"/>
  <c r="DI14" i="30" s="1"/>
  <c r="CZ87" i="19" s="1"/>
  <c r="M87" i="19" s="1"/>
  <c r="DU12" i="30"/>
  <c r="EG12" i="30"/>
  <c r="V12" i="30" s="1"/>
  <c r="V14" i="30" s="1"/>
  <c r="F14" i="30"/>
  <c r="F23" i="30"/>
  <c r="F25" i="30" s="1"/>
  <c r="F90" i="30"/>
  <c r="F92" i="30" s="1"/>
  <c r="EG14" i="30" l="1"/>
  <c r="DX87" i="19" s="1"/>
  <c r="O87" i="19" s="1"/>
  <c r="CK14" i="30"/>
  <c r="CB87" i="19" s="1"/>
  <c r="K87" i="19" s="1"/>
  <c r="T12" i="30"/>
  <c r="T14" i="30" s="1"/>
  <c r="S12" i="30"/>
  <c r="S14" i="30" s="1"/>
  <c r="F68" i="30"/>
  <c r="F70" i="30" s="1"/>
  <c r="F57" i="30"/>
  <c r="F44" i="30" s="1"/>
  <c r="F46" i="30" s="1"/>
  <c r="F33" i="30"/>
  <c r="F35" i="30" s="1"/>
  <c r="BY23" i="30"/>
  <c r="BZ23" i="30" s="1"/>
  <c r="R44" i="30"/>
  <c r="R79" i="30"/>
  <c r="AY57" i="30"/>
  <c r="U12" i="30"/>
  <c r="U14" i="30" s="1"/>
  <c r="DU14" i="30"/>
  <c r="DL87" i="19" s="1"/>
  <c r="N87" i="19" s="1"/>
  <c r="R23" i="30"/>
  <c r="BZ33" i="30" l="1"/>
  <c r="BZ44" i="30" s="1"/>
  <c r="F59" i="30"/>
  <c r="F79" i="30"/>
  <c r="F81" i="30" s="1"/>
  <c r="AZ57" i="30"/>
  <c r="AZ90" i="30"/>
  <c r="AY79" i="30"/>
  <c r="CA23" i="30"/>
  <c r="CA33" i="30"/>
  <c r="CA44" i="30" s="1"/>
  <c r="S23" i="30"/>
  <c r="S57" i="30"/>
  <c r="CB23" i="30" l="1"/>
  <c r="CB33" i="30"/>
  <c r="CB44" i="30" s="1"/>
  <c r="BA57" i="30"/>
  <c r="AZ79" i="30"/>
  <c r="BA90" i="30"/>
  <c r="S44" i="30"/>
  <c r="BC57" i="30"/>
  <c r="S79" i="30"/>
  <c r="T68" i="30"/>
  <c r="T23" i="30"/>
  <c r="T57" i="30"/>
  <c r="BD57" i="30" l="1"/>
  <c r="BC79" i="30"/>
  <c r="BD90" i="30"/>
  <c r="U68" i="30"/>
  <c r="T79" i="30"/>
  <c r="T44" i="30"/>
  <c r="BG57" i="30"/>
  <c r="BB57" i="30"/>
  <c r="BC68" i="30" s="1"/>
  <c r="BA79" i="30"/>
  <c r="BB90" i="30"/>
  <c r="R90" i="30" s="1"/>
  <c r="U23" i="30"/>
  <c r="U57" i="30"/>
  <c r="CC23" i="30"/>
  <c r="CC33" i="30"/>
  <c r="CC44" i="30" l="1"/>
  <c r="BH90" i="30"/>
  <c r="BG79" i="30"/>
  <c r="BH57" i="30"/>
  <c r="CD23" i="30"/>
  <c r="CD33" i="30"/>
  <c r="CD44" i="30" s="1"/>
  <c r="BK57" i="30"/>
  <c r="V68" i="30"/>
  <c r="U44" i="30"/>
  <c r="U79" i="30"/>
  <c r="V23" i="30"/>
  <c r="V57" i="30"/>
  <c r="BB79" i="30"/>
  <c r="BC90" i="30"/>
  <c r="BD79" i="30"/>
  <c r="BE57" i="30"/>
  <c r="BE90" i="30"/>
  <c r="S90" i="30" l="1"/>
  <c r="CE23" i="30"/>
  <c r="CE33" i="30"/>
  <c r="W57" i="30"/>
  <c r="W23" i="30"/>
  <c r="V44" i="30"/>
  <c r="W68" i="30"/>
  <c r="BO57" i="30"/>
  <c r="V79" i="30"/>
  <c r="BI90" i="30"/>
  <c r="BI57" i="30"/>
  <c r="BH79" i="30"/>
  <c r="BF90" i="30"/>
  <c r="BE79" i="30"/>
  <c r="BF57" i="30"/>
  <c r="BG68" i="30"/>
  <c r="BL57" i="30"/>
  <c r="BK79" i="30"/>
  <c r="BL90" i="30"/>
  <c r="BG90" i="30" l="1"/>
  <c r="T90" i="30" s="1"/>
  <c r="BF79" i="30"/>
  <c r="BP57" i="30"/>
  <c r="BO79" i="30"/>
  <c r="BP90" i="30"/>
  <c r="X57" i="30"/>
  <c r="X23" i="30"/>
  <c r="W44" i="30"/>
  <c r="BS57" i="30"/>
  <c r="W79" i="30"/>
  <c r="X68" i="30"/>
  <c r="BJ57" i="30"/>
  <c r="BI79" i="30"/>
  <c r="BJ90" i="30"/>
  <c r="CE44" i="30"/>
  <c r="Q33" i="30"/>
  <c r="BM57" i="30"/>
  <c r="BM90" i="30"/>
  <c r="BL79" i="30"/>
  <c r="CF23" i="30"/>
  <c r="CF33" i="30"/>
  <c r="CF44" i="30" s="1"/>
  <c r="X44" i="30" l="1"/>
  <c r="BW57" i="30"/>
  <c r="X79" i="30"/>
  <c r="Y68" i="30"/>
  <c r="Y23" i="30"/>
  <c r="Y57" i="30"/>
  <c r="CG23" i="30"/>
  <c r="CG33" i="30"/>
  <c r="BJ79" i="30"/>
  <c r="BK90" i="30"/>
  <c r="U90" i="30" s="1"/>
  <c r="BK68" i="30"/>
  <c r="BQ57" i="30"/>
  <c r="BP79" i="30"/>
  <c r="BQ90" i="30"/>
  <c r="BN57" i="30"/>
  <c r="BN90" i="30"/>
  <c r="BM79" i="30"/>
  <c r="BS79" i="30"/>
  <c r="BT57" i="30"/>
  <c r="BT90" i="30"/>
  <c r="CH33" i="30" l="1"/>
  <c r="CH44" i="30" s="1"/>
  <c r="CH23" i="30"/>
  <c r="BX57" i="30"/>
  <c r="BX90" i="30"/>
  <c r="BW79" i="30"/>
  <c r="CG44" i="30"/>
  <c r="BO90" i="30"/>
  <c r="V90" i="30" s="1"/>
  <c r="BN79" i="30"/>
  <c r="CA57" i="30"/>
  <c r="Y44" i="30"/>
  <c r="Y79" i="30"/>
  <c r="Z68" i="30"/>
  <c r="BT79" i="30"/>
  <c r="BU57" i="30"/>
  <c r="BU90" i="30"/>
  <c r="Z23" i="30"/>
  <c r="Z57" i="30"/>
  <c r="BR57" i="30"/>
  <c r="BS68" i="30" s="1"/>
  <c r="BQ79" i="30"/>
  <c r="BR90" i="30"/>
  <c r="BO68" i="30"/>
  <c r="CA79" i="30" l="1"/>
  <c r="CB57" i="30"/>
  <c r="CB90" i="30"/>
  <c r="BV57" i="30"/>
  <c r="BV90" i="30"/>
  <c r="BU79" i="30"/>
  <c r="BR79" i="30"/>
  <c r="BS90" i="30"/>
  <c r="W90" i="30" s="1"/>
  <c r="BY57" i="30"/>
  <c r="BX79" i="30"/>
  <c r="BY90" i="30"/>
  <c r="Z79" i="30"/>
  <c r="CE57" i="30"/>
  <c r="Z44" i="30"/>
  <c r="AA68" i="30"/>
  <c r="AA23" i="30"/>
  <c r="AA57" i="30"/>
  <c r="CI23" i="30"/>
  <c r="CI33" i="30"/>
  <c r="CF57" i="30" l="1"/>
  <c r="CE79" i="30"/>
  <c r="CF90" i="30"/>
  <c r="CI44" i="30"/>
  <c r="BW90" i="30"/>
  <c r="X90" i="30" s="1"/>
  <c r="BV79" i="30"/>
  <c r="BW68" i="30"/>
  <c r="CJ23" i="30"/>
  <c r="CJ33" i="30"/>
  <c r="CJ44" i="30" s="1"/>
  <c r="AA44" i="30"/>
  <c r="CI57" i="30"/>
  <c r="AA79" i="30"/>
  <c r="AB68" i="30"/>
  <c r="CC90" i="30"/>
  <c r="CC57" i="30"/>
  <c r="CB79" i="30"/>
  <c r="AB23" i="30"/>
  <c r="AB57" i="30"/>
  <c r="BZ57" i="30"/>
  <c r="BY79" i="30"/>
  <c r="BZ90" i="30"/>
  <c r="BZ79" i="30" l="1"/>
  <c r="CA90" i="30"/>
  <c r="Y90" i="30" s="1"/>
  <c r="CA68" i="30"/>
  <c r="CJ57" i="30"/>
  <c r="CI79" i="30"/>
  <c r="CJ90" i="30"/>
  <c r="AB44" i="30"/>
  <c r="AC68" i="30"/>
  <c r="AB79" i="30"/>
  <c r="CM57" i="30"/>
  <c r="AC23" i="30"/>
  <c r="AC57" i="30"/>
  <c r="CK23" i="30"/>
  <c r="CK33" i="30"/>
  <c r="CC79" i="30"/>
  <c r="CD90" i="30"/>
  <c r="CD57" i="30"/>
  <c r="CG57" i="30"/>
  <c r="CG90" i="30"/>
  <c r="CF79" i="30"/>
  <c r="CL23" i="30" l="1"/>
  <c r="CL33" i="30"/>
  <c r="CL44" i="30" s="1"/>
  <c r="CK44" i="30"/>
  <c r="CQ57" i="30"/>
  <c r="AD68" i="30"/>
  <c r="AC44" i="30"/>
  <c r="AC79" i="30"/>
  <c r="AD57" i="30"/>
  <c r="AD23" i="30"/>
  <c r="CK57" i="30"/>
  <c r="CJ79" i="30"/>
  <c r="CK90" i="30"/>
  <c r="CH57" i="30"/>
  <c r="CG79" i="30"/>
  <c r="CH90" i="30"/>
  <c r="CN90" i="30"/>
  <c r="CM79" i="30"/>
  <c r="CN57" i="30"/>
  <c r="CD79" i="30"/>
  <c r="CE90" i="30"/>
  <c r="Z90" i="30" s="1"/>
  <c r="CE68" i="30"/>
  <c r="CH79" i="30" l="1"/>
  <c r="CI90" i="30"/>
  <c r="AA90" i="30" s="1"/>
  <c r="AE23" i="30"/>
  <c r="AE57" i="30"/>
  <c r="CN79" i="30"/>
  <c r="CO90" i="30"/>
  <c r="CO57" i="30"/>
  <c r="CR57" i="30"/>
  <c r="CQ79" i="30"/>
  <c r="CR90" i="30"/>
  <c r="CL90" i="30"/>
  <c r="CL57" i="30"/>
  <c r="CK79" i="30"/>
  <c r="CM68" i="30"/>
  <c r="CI68" i="30"/>
  <c r="AE68" i="30"/>
  <c r="AD79" i="30"/>
  <c r="AD44" i="30"/>
  <c r="CU57" i="30"/>
  <c r="CM23" i="30"/>
  <c r="CM33" i="30"/>
  <c r="CS57" i="30" l="1"/>
  <c r="CR79" i="30"/>
  <c r="CS90" i="30"/>
  <c r="CV90" i="30"/>
  <c r="CV57" i="30"/>
  <c r="CU79" i="30"/>
  <c r="CM44" i="30"/>
  <c r="CP57" i="30"/>
  <c r="CQ68" i="30" s="1"/>
  <c r="CO79" i="30"/>
  <c r="CP90" i="30"/>
  <c r="CN23" i="30"/>
  <c r="CN33" i="30"/>
  <c r="CN44" i="30" s="1"/>
  <c r="CM90" i="30"/>
  <c r="AB90" i="30" s="1"/>
  <c r="CL79" i="30"/>
  <c r="AE44" i="30"/>
  <c r="CY57" i="30"/>
  <c r="AE79" i="30"/>
  <c r="CY79" i="30" l="1"/>
  <c r="CZ57" i="30"/>
  <c r="CZ90" i="30"/>
  <c r="CO33" i="30"/>
  <c r="CO23" i="30"/>
  <c r="CW57" i="30"/>
  <c r="CV79" i="30"/>
  <c r="CW90" i="30"/>
  <c r="CP79" i="30"/>
  <c r="CQ90" i="30"/>
  <c r="AC90" i="30" s="1"/>
  <c r="CT57" i="30"/>
  <c r="CT90" i="30"/>
  <c r="CS79" i="30"/>
  <c r="CX57" i="30" l="1"/>
  <c r="CY68" i="30" s="1"/>
  <c r="CW79" i="30"/>
  <c r="CX90" i="30"/>
  <c r="CP33" i="30"/>
  <c r="CP44" i="30" s="1"/>
  <c r="CP23" i="30"/>
  <c r="CO44" i="30"/>
  <c r="CU90" i="30"/>
  <c r="AD90" i="30" s="1"/>
  <c r="CT79" i="30"/>
  <c r="CU68" i="30"/>
  <c r="DA57" i="30"/>
  <c r="DA90" i="30"/>
  <c r="CZ79" i="30"/>
  <c r="CQ23" i="30" l="1"/>
  <c r="CQ33" i="30"/>
  <c r="CQ44" i="30" s="1"/>
  <c r="DB57" i="30"/>
  <c r="DB79" i="30" s="1"/>
  <c r="DB90" i="30"/>
  <c r="DA79" i="30"/>
  <c r="CX79" i="30"/>
  <c r="CY90" i="30"/>
  <c r="AE90" i="30" s="1"/>
  <c r="CR23" i="30" l="1"/>
  <c r="CR33" i="30"/>
  <c r="CR44" i="30" s="1"/>
  <c r="CS23" i="30" l="1"/>
  <c r="CS33" i="30"/>
  <c r="CS44" i="30" l="1"/>
  <c r="CT23" i="30"/>
  <c r="CT33" i="30"/>
  <c r="CT44" i="30" s="1"/>
  <c r="CU23" i="30" l="1"/>
  <c r="CU33" i="30"/>
  <c r="CU44" i="30" l="1"/>
  <c r="CV23" i="30"/>
  <c r="CV33" i="30"/>
  <c r="CV44" i="30" s="1"/>
  <c r="CW23" i="30" l="1"/>
  <c r="CW33" i="30"/>
  <c r="CW44" i="30" l="1"/>
  <c r="CX23" i="30"/>
  <c r="CX33" i="30"/>
  <c r="CX44" i="30" s="1"/>
  <c r="CY23" i="30" l="1"/>
  <c r="CY33" i="30"/>
  <c r="CY44" i="30" l="1"/>
  <c r="CZ23" i="30"/>
  <c r="CZ33" i="30"/>
  <c r="CZ44" i="30" s="1"/>
  <c r="DA23" i="30" l="1"/>
  <c r="DA33" i="30"/>
  <c r="DA44" i="30" l="1"/>
  <c r="DB23" i="30"/>
  <c r="DB33" i="30"/>
  <c r="DB44" i="30" s="1"/>
  <c r="DC23" i="30" l="1"/>
  <c r="DC33" i="30"/>
  <c r="DC44" i="30" s="1"/>
  <c r="DD23" i="30" l="1"/>
  <c r="DD33" i="30"/>
  <c r="DD44" i="30" s="1"/>
  <c r="DE23" i="30" l="1"/>
  <c r="DE33" i="30"/>
  <c r="DE44" i="30" l="1"/>
  <c r="DF23" i="30"/>
  <c r="DF33" i="30"/>
  <c r="DF44" i="30" s="1"/>
  <c r="DG23" i="30" l="1"/>
  <c r="DG33" i="30"/>
  <c r="DG44" i="30" l="1"/>
  <c r="DH23" i="30"/>
  <c r="DH33" i="30"/>
  <c r="DH44" i="30" s="1"/>
  <c r="DI23" i="30" l="1"/>
  <c r="DI33" i="30"/>
  <c r="DI44" i="30" l="1"/>
  <c r="DJ23" i="30"/>
  <c r="DJ33" i="30"/>
  <c r="DJ44" i="30" s="1"/>
  <c r="DK23" i="30" l="1"/>
  <c r="DK33" i="30"/>
  <c r="DK44" i="30" l="1"/>
  <c r="DL23" i="30"/>
  <c r="DL33" i="30"/>
  <c r="DL44" i="30" s="1"/>
  <c r="DM23" i="30" l="1"/>
  <c r="DM33" i="30"/>
  <c r="DM44" i="30" l="1"/>
  <c r="DN23" i="30"/>
  <c r="DN33" i="30"/>
  <c r="DN44" i="30" s="1"/>
  <c r="DO23" i="30" l="1"/>
  <c r="DO33" i="30"/>
  <c r="DO44" i="30" s="1"/>
  <c r="DP23" i="30" l="1"/>
  <c r="DP33" i="30"/>
  <c r="DP44" i="30" s="1"/>
  <c r="DQ23" i="30" l="1"/>
  <c r="DQ33" i="30"/>
  <c r="DQ44" i="30" l="1"/>
  <c r="DR23" i="30"/>
  <c r="DR33" i="30"/>
  <c r="DR44" i="30" s="1"/>
  <c r="DS23" i="30" l="1"/>
  <c r="DS33" i="30"/>
  <c r="DS44" i="30" l="1"/>
  <c r="DT23" i="30"/>
  <c r="DT33" i="30"/>
  <c r="DT44" i="30" s="1"/>
  <c r="DU33" i="30" l="1"/>
  <c r="DU23" i="30"/>
  <c r="DV23" i="30" l="1"/>
  <c r="DV33" i="30"/>
  <c r="DV44" i="30" s="1"/>
  <c r="DU44" i="30"/>
  <c r="DW23" i="30" l="1"/>
  <c r="DW33" i="30"/>
  <c r="DW44" i="30" l="1"/>
  <c r="DX23" i="30"/>
  <c r="DX33" i="30"/>
  <c r="DX44" i="30" s="1"/>
  <c r="DY33" i="30" l="1"/>
  <c r="DY23" i="30"/>
  <c r="DZ33" i="30" l="1"/>
  <c r="DZ44" i="30" s="1"/>
  <c r="DZ23" i="30"/>
  <c r="DY44" i="30"/>
  <c r="EA33" i="30" l="1"/>
  <c r="EA44" i="30" s="1"/>
  <c r="EA23" i="30"/>
  <c r="EB23" i="30" l="1"/>
  <c r="EB33" i="30"/>
  <c r="EB44" i="30" s="1"/>
  <c r="EC23" i="30" l="1"/>
  <c r="EC33" i="30"/>
  <c r="EC44" i="30" l="1"/>
  <c r="ED33" i="30"/>
  <c r="ED44" i="30" s="1"/>
  <c r="ED23" i="30"/>
  <c r="EE23" i="30" l="1"/>
  <c r="EE33" i="30"/>
  <c r="EE44" i="30" l="1"/>
  <c r="EF23" i="30"/>
  <c r="EF33" i="30"/>
  <c r="EF44" i="30" s="1"/>
  <c r="EG23" i="30" l="1"/>
  <c r="EG33" i="30"/>
  <c r="EG44" i="30" l="1"/>
  <c r="EH23" i="30"/>
  <c r="EH33" i="30"/>
  <c r="EH44" i="30" s="1"/>
  <c r="EI23" i="30" l="1"/>
  <c r="EI33" i="30"/>
  <c r="EI44" i="30" l="1"/>
  <c r="EJ23" i="30"/>
  <c r="EJ33" i="30"/>
  <c r="EJ44" i="30" s="1"/>
  <c r="EK33" i="30" l="1"/>
  <c r="EK23" i="30"/>
  <c r="EL33" i="30" l="1"/>
  <c r="EL44" i="30" s="1"/>
  <c r="EL23" i="30"/>
  <c r="EK44" i="30"/>
  <c r="EM23" i="30" l="1"/>
  <c r="EM33" i="30"/>
  <c r="EM44" i="30" s="1"/>
  <c r="EN23" i="30" l="1"/>
  <c r="EN33" i="30"/>
  <c r="EN44" i="30" s="1"/>
  <c r="EO23" i="30" l="1"/>
  <c r="EO33" i="30"/>
  <c r="EO44" i="30" l="1"/>
  <c r="EP23" i="30"/>
  <c r="EP33" i="30"/>
  <c r="EP44" i="30" s="1"/>
  <c r="EQ23" i="30" l="1"/>
  <c r="EQ33" i="30"/>
  <c r="EQ44" i="30" l="1"/>
  <c r="ER23" i="30"/>
  <c r="ER33" i="30"/>
  <c r="ER44" i="30" s="1"/>
  <c r="ES23" i="30" l="1"/>
  <c r="ES33" i="30"/>
  <c r="ES44" i="30" l="1"/>
  <c r="ET33" i="30"/>
  <c r="ET44" i="30" s="1"/>
  <c r="ET23" i="30"/>
  <c r="EU23" i="30" l="1"/>
  <c r="EU33" i="30"/>
  <c r="EU44" i="30" l="1"/>
  <c r="EV33" i="30"/>
  <c r="EV44" i="30" s="1"/>
  <c r="EV23" i="30"/>
  <c r="EW23" i="30" l="1"/>
  <c r="EW33" i="30"/>
  <c r="EW44" i="30" l="1"/>
  <c r="EX23" i="30"/>
  <c r="EX33" i="30"/>
  <c r="EX44" i="30" s="1"/>
  <c r="EY23" i="30" l="1"/>
  <c r="EY33" i="30"/>
  <c r="EY44" i="30" s="1"/>
  <c r="EZ23" i="30" l="1"/>
  <c r="EZ33" i="30"/>
  <c r="EZ44" i="30" s="1"/>
  <c r="FA23" i="30" l="1"/>
  <c r="FA33" i="30"/>
  <c r="FA44" i="30" l="1"/>
  <c r="FB23" i="30"/>
  <c r="FB33" i="30"/>
  <c r="FB44" i="30" s="1"/>
  <c r="FC23" i="30" l="1"/>
  <c r="FC33" i="30"/>
  <c r="FC44" i="30" l="1"/>
  <c r="FD23" i="30"/>
  <c r="FD33" i="30"/>
  <c r="FD44" i="30" s="1"/>
  <c r="FE23" i="30" l="1"/>
  <c r="FE33" i="30"/>
  <c r="FE44" i="30" l="1"/>
  <c r="FF23" i="30"/>
  <c r="FF33" i="30"/>
  <c r="FF44" i="30" s="1"/>
  <c r="FG23" i="30" l="1"/>
  <c r="FG33" i="30"/>
  <c r="FG44" i="30" l="1"/>
  <c r="FH33" i="30"/>
  <c r="FH44" i="30" s="1"/>
  <c r="FH23" i="30"/>
  <c r="FI33" i="30" l="1"/>
  <c r="FI23" i="30"/>
  <c r="FJ33" i="30" l="1"/>
  <c r="FJ44" i="30" s="1"/>
  <c r="FJ23" i="30"/>
  <c r="FI44" i="30"/>
  <c r="FK23" i="30" l="1"/>
  <c r="FK33" i="30"/>
  <c r="FK44" i="30" s="1"/>
  <c r="FL23" i="30" l="1"/>
  <c r="FL33" i="30"/>
  <c r="FL44" i="30" s="1"/>
  <c r="FM23" i="30" l="1"/>
  <c r="FM33" i="30"/>
  <c r="FM44" i="30" l="1"/>
  <c r="FN23" i="30"/>
  <c r="FN33" i="30"/>
  <c r="FN44" i="30" s="1"/>
  <c r="FO23" i="30" l="1"/>
  <c r="FO33" i="30"/>
  <c r="FO44" i="30" l="1"/>
  <c r="FP23" i="30"/>
  <c r="FP33" i="30"/>
  <c r="FP44" i="30" s="1"/>
  <c r="FQ33" i="30" l="1"/>
  <c r="FQ23" i="30"/>
  <c r="FR23" i="30" l="1"/>
  <c r="FR33" i="30"/>
  <c r="FR44" i="30" s="1"/>
  <c r="FQ44" i="30"/>
  <c r="FS23" i="30" l="1"/>
  <c r="FS33" i="30"/>
  <c r="FS44" i="30" l="1"/>
  <c r="FT23" i="30"/>
  <c r="FT33" i="30"/>
  <c r="FT44" i="30" s="1"/>
  <c r="FU23" i="30" l="1"/>
  <c r="FU33" i="30"/>
  <c r="FU44" i="30" l="1"/>
  <c r="FV23" i="30"/>
  <c r="FV33" i="30"/>
  <c r="FV44" i="30" s="1"/>
  <c r="FW23" i="30" l="1"/>
  <c r="FW33" i="30"/>
  <c r="FW44" i="30" s="1"/>
  <c r="FX23" i="30" l="1"/>
  <c r="FX33" i="30"/>
  <c r="FX44" i="30" s="1"/>
  <c r="FY23" i="30" l="1"/>
  <c r="FY33" i="30"/>
  <c r="FY44" i="30" l="1"/>
  <c r="FZ23" i="30"/>
  <c r="FZ33" i="30"/>
  <c r="FZ44" i="30" s="1"/>
  <c r="GA23" i="30" l="1"/>
  <c r="GA33" i="30"/>
  <c r="GA44" i="30" l="1"/>
  <c r="GB33" i="30"/>
  <c r="GB44" i="30" s="1"/>
  <c r="GB23" i="30"/>
  <c r="GC33" i="30" l="1"/>
  <c r="GC23" i="30"/>
  <c r="GD33" i="30" l="1"/>
  <c r="GD44" i="30" s="1"/>
  <c r="GD23" i="30"/>
  <c r="GC44" i="30"/>
  <c r="GE33" i="30" l="1"/>
  <c r="GE23" i="30"/>
  <c r="GF23" i="30" l="1"/>
  <c r="GF33" i="30"/>
  <c r="GF44" i="30" s="1"/>
  <c r="GE44" i="30"/>
  <c r="GG23" i="30" l="1"/>
  <c r="GG33" i="30"/>
  <c r="GG44" i="30" l="1"/>
  <c r="GH23" i="30"/>
  <c r="GH33" i="30"/>
  <c r="GH44" i="30" s="1"/>
  <c r="GI23" i="30" l="1"/>
  <c r="GI33" i="30"/>
  <c r="GI44" i="30" s="1"/>
  <c r="GJ23" i="30" l="1"/>
  <c r="GJ33" i="30"/>
  <c r="GJ44" i="30" s="1"/>
  <c r="GK23" i="30" l="1"/>
  <c r="GK33" i="30"/>
  <c r="GK44" i="30" l="1"/>
  <c r="GL23" i="30"/>
  <c r="GL33" i="30"/>
  <c r="GL44" i="30" s="1"/>
  <c r="GM23" i="30" l="1"/>
  <c r="GM33" i="30"/>
  <c r="GM44" i="30" l="1"/>
  <c r="GN23" i="30"/>
  <c r="GN33" i="30"/>
  <c r="GN44" i="30" s="1"/>
  <c r="GO23" i="30" l="1"/>
  <c r="GO33" i="30"/>
  <c r="GO44" i="30" l="1"/>
  <c r="GP23" i="30"/>
  <c r="GP33" i="30"/>
  <c r="GP44" i="30" s="1"/>
  <c r="GQ23" i="30" l="1"/>
  <c r="GQ33" i="30"/>
  <c r="GQ44" i="30" l="1"/>
  <c r="GR23" i="30"/>
  <c r="GR33" i="30"/>
  <c r="GR44" i="30" s="1"/>
  <c r="GS23" i="30" l="1"/>
  <c r="GS33" i="30"/>
  <c r="GS44" i="30" l="1"/>
  <c r="GT23" i="30"/>
  <c r="GT33" i="30"/>
  <c r="GT44" i="30" s="1"/>
  <c r="GU23" i="30" l="1"/>
  <c r="GU33" i="30"/>
  <c r="GU44" i="30" s="1"/>
  <c r="GV23" i="30" l="1"/>
  <c r="GV33" i="30"/>
  <c r="GV44" i="30" s="1"/>
  <c r="GW23" i="30" l="1"/>
  <c r="GW33" i="30"/>
  <c r="GW44" i="30" l="1"/>
  <c r="GX23" i="30"/>
  <c r="GX33" i="30"/>
  <c r="GX44" i="30" s="1"/>
  <c r="GY23" i="30" l="1"/>
  <c r="GY33" i="30"/>
  <c r="GY44" i="30" l="1"/>
  <c r="GZ23" i="30"/>
  <c r="GZ33" i="30"/>
  <c r="GZ44" i="30" s="1"/>
  <c r="HA23" i="30" l="1"/>
  <c r="HA33" i="30"/>
  <c r="HA44" i="30" l="1"/>
  <c r="HB23" i="30"/>
  <c r="HB33" i="30"/>
  <c r="HB44" i="30" s="1"/>
  <c r="HC23" i="30" l="1"/>
  <c r="HC33" i="30"/>
  <c r="HC44" i="30" l="1"/>
  <c r="HD33" i="30"/>
  <c r="HD44" i="30" s="1"/>
  <c r="HD23" i="30"/>
  <c r="HE33" i="30" l="1"/>
  <c r="HE23" i="30"/>
  <c r="HF23" i="30" l="1"/>
  <c r="HF33" i="30"/>
  <c r="HF44" i="30" s="1"/>
  <c r="HE44" i="30"/>
  <c r="HG33" i="30" l="1"/>
  <c r="HG44" i="30" s="1"/>
  <c r="HG23" i="30"/>
  <c r="HH23" i="30" l="1"/>
  <c r="HH33" i="30"/>
  <c r="HH44" i="30" s="1"/>
  <c r="HI23" i="30" l="1"/>
  <c r="HI33" i="30"/>
  <c r="HI44" i="30" l="1"/>
  <c r="HJ23" i="30"/>
  <c r="HJ33" i="30"/>
  <c r="HJ44" i="30" s="1"/>
  <c r="HK23" i="30" l="1"/>
  <c r="HK33" i="30"/>
  <c r="HK44" i="30" l="1"/>
  <c r="HL23" i="30"/>
  <c r="HL33" i="30"/>
  <c r="HL44" i="30" s="1"/>
  <c r="HM23" i="30" l="1"/>
  <c r="HM33" i="30"/>
  <c r="HM44" i="30" l="1"/>
  <c r="HN23" i="30"/>
  <c r="HN33" i="30"/>
  <c r="HN44" i="30" s="1"/>
  <c r="HO23" i="30" l="1"/>
  <c r="HO33" i="30"/>
  <c r="HO44" i="30" l="1"/>
  <c r="HP23" i="30"/>
  <c r="HP33" i="30"/>
  <c r="HP44" i="30" s="1"/>
  <c r="HQ23" i="30" l="1"/>
  <c r="HQ33" i="30"/>
  <c r="HQ44" i="30" l="1"/>
  <c r="HR23" i="30"/>
  <c r="HR33" i="30"/>
  <c r="HR44" i="30" s="1"/>
  <c r="HS23" i="30" l="1"/>
  <c r="HS33" i="30"/>
  <c r="HS44" i="30" s="1"/>
  <c r="HT23" i="30" l="1"/>
  <c r="HT33" i="30"/>
  <c r="HT44" i="30" s="1"/>
  <c r="HU33" i="30" l="1"/>
  <c r="HU23" i="30"/>
  <c r="HV23" i="30" l="1"/>
  <c r="HV33" i="30"/>
  <c r="HV44" i="30" s="1"/>
  <c r="HU44" i="30"/>
  <c r="HW33" i="30" l="1"/>
  <c r="HW23" i="30"/>
  <c r="HX23" i="30" l="1"/>
  <c r="HX33" i="30"/>
  <c r="HX44" i="30" s="1"/>
  <c r="HW44" i="30"/>
  <c r="HY23" i="30" l="1"/>
  <c r="HY33" i="30"/>
  <c r="HY44" i="30" l="1"/>
  <c r="HZ23" i="30"/>
  <c r="HZ33" i="30"/>
  <c r="HZ44" i="30" s="1"/>
  <c r="IA23" i="30" l="1"/>
  <c r="IA33" i="30"/>
  <c r="IA44" i="30" l="1"/>
  <c r="IB23" i="30"/>
  <c r="IB33" i="30"/>
  <c r="IB44" i="30" s="1"/>
  <c r="IC23" i="30" l="1"/>
  <c r="IC33" i="30"/>
  <c r="IC44" i="30" l="1"/>
  <c r="ID23" i="30"/>
  <c r="ID33" i="30"/>
  <c r="ID44" i="30" s="1"/>
  <c r="IE23" i="30" l="1"/>
  <c r="IE33" i="30"/>
  <c r="IE44" i="30" s="1"/>
  <c r="IF33" i="30" l="1"/>
  <c r="IF44" i="30" s="1"/>
  <c r="IF23" i="30"/>
  <c r="IG33" i="30" l="1"/>
  <c r="IG23" i="30"/>
  <c r="IH23" i="30" l="1"/>
  <c r="IH33" i="30"/>
  <c r="IH44" i="30" s="1"/>
  <c r="IG44" i="30"/>
  <c r="II23" i="30" l="1"/>
  <c r="II33" i="30"/>
  <c r="II44" i="30" l="1"/>
  <c r="IJ23" i="30"/>
  <c r="IJ33" i="30"/>
  <c r="IJ44" i="30" s="1"/>
  <c r="IK33" i="30" l="1"/>
  <c r="IK23" i="30"/>
  <c r="IK44" i="30" l="1"/>
  <c r="R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E4" i="55"/>
  <c r="F4" i="55"/>
  <c r="G4" i="55"/>
  <c r="H4" i="55"/>
  <c r="I4" i="55"/>
  <c r="J4" i="55"/>
  <c r="K4" i="55"/>
  <c r="L4" i="55"/>
  <c r="M4" i="55"/>
  <c r="N4" i="55"/>
  <c r="O4" i="55"/>
  <c r="P4" i="55"/>
  <c r="Q4" i="55"/>
  <c r="R4" i="55"/>
  <c r="S4" i="55"/>
  <c r="T4" i="55"/>
  <c r="U4" i="55"/>
  <c r="Y4" i="55"/>
  <c r="Z4" i="55"/>
  <c r="AA4" i="55"/>
  <c r="AB4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Y12" i="55"/>
  <c r="Z12" i="55"/>
  <c r="AA12" i="55"/>
  <c r="AB12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Y13" i="55"/>
  <c r="Z13" i="55"/>
  <c r="AA13" i="55"/>
  <c r="AB13" i="55"/>
  <c r="U15" i="55"/>
  <c r="AB15" i="55"/>
  <c r="E17" i="55"/>
  <c r="F17" i="55"/>
  <c r="G17" i="55"/>
  <c r="H17" i="55"/>
  <c r="I17" i="55"/>
  <c r="J17" i="55"/>
  <c r="K17" i="55"/>
  <c r="L17" i="55"/>
  <c r="M17" i="55"/>
  <c r="N17" i="55"/>
  <c r="O17" i="55"/>
  <c r="P17" i="55"/>
  <c r="Q17" i="55"/>
  <c r="R17" i="55"/>
  <c r="S17" i="55"/>
  <c r="T17" i="55"/>
  <c r="U17" i="55"/>
  <c r="D63" i="55"/>
  <c r="E63" i="55"/>
  <c r="G63" i="55"/>
  <c r="H63" i="55"/>
  <c r="J63" i="55"/>
  <c r="K63" i="55"/>
  <c r="L63" i="55"/>
  <c r="E64" i="55"/>
  <c r="G64" i="55"/>
  <c r="H64" i="55"/>
  <c r="I64" i="55"/>
  <c r="J64" i="55"/>
  <c r="K64" i="55"/>
  <c r="L64" i="55"/>
  <c r="AF64" i="55"/>
  <c r="AG64" i="55"/>
  <c r="AH64" i="55"/>
  <c r="AI64" i="55"/>
  <c r="AJ64" i="55"/>
  <c r="E65" i="55"/>
  <c r="G65" i="55"/>
  <c r="H65" i="55"/>
  <c r="I65" i="55"/>
  <c r="J65" i="55"/>
  <c r="L65" i="55"/>
  <c r="E66" i="55"/>
  <c r="D68" i="55"/>
  <c r="E68" i="55"/>
  <c r="G68" i="55"/>
  <c r="H68" i="55"/>
  <c r="K68" i="55"/>
  <c r="L68" i="55"/>
  <c r="C69" i="55"/>
  <c r="E69" i="55"/>
  <c r="F69" i="55"/>
  <c r="G69" i="55"/>
  <c r="H69" i="55"/>
  <c r="I69" i="55"/>
  <c r="J69" i="55"/>
  <c r="K69" i="55"/>
  <c r="L69" i="55"/>
  <c r="D70" i="55"/>
  <c r="E70" i="55"/>
  <c r="G70" i="55"/>
  <c r="H70" i="55"/>
  <c r="I70" i="55"/>
  <c r="J70" i="55"/>
  <c r="K70" i="55"/>
  <c r="L70" i="55"/>
  <c r="E71" i="55"/>
  <c r="G71" i="55"/>
  <c r="H71" i="55"/>
  <c r="I71" i="55"/>
  <c r="J71" i="55"/>
  <c r="K71" i="55"/>
  <c r="L71" i="55"/>
  <c r="E72" i="55"/>
  <c r="G72" i="55"/>
  <c r="H72" i="55"/>
  <c r="I72" i="55"/>
  <c r="J72" i="55"/>
  <c r="L72" i="55"/>
  <c r="E73" i="55"/>
  <c r="AF73" i="55"/>
  <c r="AG73" i="55"/>
  <c r="AH73" i="55"/>
  <c r="AI73" i="55"/>
  <c r="AJ73" i="55"/>
  <c r="D75" i="55"/>
  <c r="E75" i="55"/>
  <c r="G75" i="55"/>
  <c r="H75" i="55"/>
  <c r="K75" i="55"/>
  <c r="L75" i="55"/>
  <c r="AF75" i="55"/>
  <c r="AG75" i="55"/>
  <c r="AH75" i="55"/>
  <c r="AI75" i="55"/>
  <c r="AJ75" i="55"/>
  <c r="C76" i="55"/>
  <c r="E76" i="55"/>
  <c r="F76" i="55"/>
  <c r="G76" i="55"/>
  <c r="H76" i="55"/>
  <c r="I76" i="55"/>
  <c r="J76" i="55"/>
  <c r="K76" i="55"/>
  <c r="L76" i="55"/>
  <c r="D77" i="55"/>
  <c r="E77" i="55"/>
  <c r="G77" i="55"/>
  <c r="H77" i="55"/>
  <c r="I77" i="55"/>
  <c r="J77" i="55"/>
  <c r="K77" i="55"/>
  <c r="L77" i="55"/>
  <c r="AI77" i="55"/>
  <c r="AJ77" i="55"/>
  <c r="E78" i="55"/>
  <c r="G78" i="55"/>
  <c r="H78" i="55"/>
  <c r="I78" i="55"/>
  <c r="J78" i="55"/>
  <c r="K78" i="55"/>
  <c r="L78" i="55"/>
  <c r="E79" i="55"/>
  <c r="G79" i="55"/>
  <c r="H79" i="55"/>
  <c r="I79" i="55"/>
  <c r="J79" i="55"/>
  <c r="L79" i="55"/>
  <c r="E80" i="55"/>
  <c r="AF81" i="55"/>
  <c r="AG81" i="55"/>
  <c r="AH81" i="55"/>
  <c r="AI81" i="55"/>
  <c r="D82" i="55"/>
  <c r="E82" i="55"/>
  <c r="G82" i="55"/>
  <c r="H82" i="55"/>
  <c r="K82" i="55"/>
  <c r="L82" i="55"/>
  <c r="C83" i="55"/>
  <c r="E83" i="55"/>
  <c r="F83" i="55"/>
  <c r="G83" i="55"/>
  <c r="H83" i="55"/>
  <c r="I83" i="55"/>
  <c r="J83" i="55"/>
  <c r="K83" i="55"/>
  <c r="L83" i="55"/>
  <c r="AF83" i="55"/>
  <c r="AG83" i="55"/>
  <c r="AH83" i="55"/>
  <c r="AI83" i="55"/>
  <c r="D84" i="55"/>
  <c r="E84" i="55"/>
  <c r="G84" i="55"/>
  <c r="H84" i="55"/>
  <c r="I84" i="55"/>
  <c r="J84" i="55"/>
  <c r="K84" i="55"/>
  <c r="L84" i="55"/>
  <c r="E85" i="55"/>
  <c r="G85" i="55"/>
  <c r="H85" i="55"/>
  <c r="I85" i="55"/>
  <c r="J85" i="55"/>
  <c r="K85" i="55"/>
  <c r="L85" i="55"/>
  <c r="E86" i="55"/>
  <c r="G86" i="55"/>
  <c r="H86" i="55"/>
  <c r="I86" i="55"/>
  <c r="J86" i="55"/>
  <c r="L86" i="55"/>
  <c r="D87" i="55"/>
  <c r="E87" i="55"/>
  <c r="G87" i="55"/>
  <c r="H87" i="55"/>
  <c r="K87" i="55"/>
  <c r="L87" i="55"/>
  <c r="E89" i="55"/>
  <c r="G89" i="55"/>
  <c r="H89" i="55"/>
  <c r="I89" i="55"/>
  <c r="J89" i="55"/>
  <c r="L89" i="55"/>
  <c r="C90" i="55"/>
  <c r="E90" i="55"/>
  <c r="F90" i="55"/>
  <c r="G90" i="55"/>
  <c r="H90" i="55"/>
  <c r="K90" i="55"/>
  <c r="L90" i="55"/>
  <c r="H2" i="51"/>
  <c r="H4" i="51"/>
  <c r="I4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H7" i="51"/>
  <c r="I7" i="51"/>
  <c r="J7" i="51"/>
  <c r="K7" i="51"/>
  <c r="L7" i="51"/>
  <c r="M7" i="51"/>
  <c r="N7" i="51"/>
  <c r="O7" i="51"/>
  <c r="P7" i="51"/>
  <c r="Q7" i="51"/>
  <c r="R7" i="51"/>
  <c r="S7" i="51"/>
  <c r="T7" i="51"/>
  <c r="U7" i="51"/>
  <c r="V7" i="51"/>
  <c r="W7" i="51"/>
  <c r="X7" i="51"/>
  <c r="H8" i="51"/>
  <c r="I8" i="51"/>
  <c r="J8" i="51"/>
  <c r="K8" i="51"/>
  <c r="L8" i="51"/>
  <c r="M8" i="51"/>
  <c r="N8" i="51"/>
  <c r="O8" i="51"/>
  <c r="P8" i="51"/>
  <c r="Q8" i="51"/>
  <c r="R8" i="51"/>
  <c r="S8" i="51"/>
  <c r="T8" i="51"/>
  <c r="U8" i="51"/>
  <c r="V8" i="51"/>
  <c r="W8" i="51"/>
  <c r="X8" i="51"/>
  <c r="H9" i="51"/>
  <c r="I9" i="51"/>
  <c r="J9" i="51"/>
  <c r="K9" i="51"/>
  <c r="L9" i="51"/>
  <c r="M9" i="51"/>
  <c r="N9" i="51"/>
  <c r="O9" i="51"/>
  <c r="P9" i="51"/>
  <c r="Q9" i="51"/>
  <c r="R9" i="51"/>
  <c r="S9" i="51"/>
  <c r="T9" i="51"/>
  <c r="U9" i="51"/>
  <c r="V9" i="51"/>
  <c r="W9" i="51"/>
  <c r="X9" i="51"/>
  <c r="I10" i="51"/>
  <c r="J10" i="51"/>
  <c r="K10" i="51"/>
  <c r="L10" i="51"/>
  <c r="M10" i="51"/>
  <c r="N10" i="51"/>
  <c r="O10" i="51"/>
  <c r="P10" i="51"/>
  <c r="Q10" i="51"/>
  <c r="R10" i="51"/>
  <c r="S10" i="51"/>
  <c r="T10" i="51"/>
  <c r="U10" i="51"/>
  <c r="V10" i="51"/>
  <c r="W10" i="51"/>
  <c r="X10" i="51"/>
  <c r="H11" i="51"/>
  <c r="I11" i="51"/>
  <c r="J11" i="51"/>
  <c r="K11" i="51"/>
  <c r="L11" i="51"/>
  <c r="M11" i="51"/>
  <c r="N11" i="51"/>
  <c r="O11" i="51"/>
  <c r="P11" i="51"/>
  <c r="Q11" i="51"/>
  <c r="R11" i="51"/>
  <c r="S11" i="51"/>
  <c r="T11" i="51"/>
  <c r="U11" i="51"/>
  <c r="V11" i="51"/>
  <c r="W11" i="51"/>
  <c r="H12" i="51"/>
  <c r="I12" i="51"/>
  <c r="J12" i="51"/>
  <c r="K12" i="51"/>
  <c r="L12" i="51"/>
  <c r="M12" i="51"/>
  <c r="N12" i="51"/>
  <c r="O12" i="51"/>
  <c r="P12" i="51"/>
  <c r="Q12" i="51"/>
  <c r="R12" i="51"/>
  <c r="S12" i="51"/>
  <c r="T12" i="51"/>
  <c r="U12" i="51"/>
  <c r="V12" i="51"/>
  <c r="W12" i="51"/>
  <c r="H13" i="51"/>
  <c r="I13" i="51"/>
  <c r="J13" i="51"/>
  <c r="K13" i="51"/>
  <c r="L13" i="51"/>
  <c r="M13" i="51"/>
  <c r="N13" i="51"/>
  <c r="O13" i="51"/>
  <c r="P13" i="51"/>
  <c r="Q13" i="51"/>
  <c r="R13" i="51"/>
  <c r="S13" i="51"/>
  <c r="T13" i="51"/>
  <c r="U13" i="51"/>
  <c r="V13" i="51"/>
  <c r="W13" i="51"/>
  <c r="H14" i="51"/>
  <c r="I14" i="51"/>
  <c r="J14" i="51"/>
  <c r="K14" i="51"/>
  <c r="L14" i="51"/>
  <c r="M14" i="51"/>
  <c r="N14" i="51"/>
  <c r="O14" i="51"/>
  <c r="P14" i="51"/>
  <c r="Q14" i="51"/>
  <c r="R14" i="51"/>
  <c r="S14" i="51"/>
  <c r="T14" i="51"/>
  <c r="U14" i="51"/>
  <c r="V14" i="51"/>
  <c r="W14" i="51"/>
  <c r="X14" i="51"/>
  <c r="H15" i="51"/>
  <c r="I15" i="51"/>
  <c r="J15" i="51"/>
  <c r="K15" i="51"/>
  <c r="L15" i="51"/>
  <c r="M15" i="51"/>
  <c r="N15" i="51"/>
  <c r="O15" i="51"/>
  <c r="P15" i="51"/>
  <c r="Q15" i="51"/>
  <c r="R15" i="51"/>
  <c r="S15" i="51"/>
  <c r="T15" i="51"/>
  <c r="U15" i="51"/>
  <c r="V15" i="51"/>
  <c r="W15" i="51"/>
  <c r="H16" i="51"/>
  <c r="I16" i="51"/>
  <c r="J16" i="51"/>
  <c r="K16" i="51"/>
  <c r="L16" i="51"/>
  <c r="M16" i="51"/>
  <c r="N16" i="51"/>
  <c r="O16" i="51"/>
  <c r="P16" i="51"/>
  <c r="Q16" i="51"/>
  <c r="R16" i="51"/>
  <c r="S16" i="51"/>
  <c r="T16" i="51"/>
  <c r="U16" i="51"/>
  <c r="V16" i="51"/>
  <c r="W16" i="51"/>
  <c r="X16" i="51"/>
  <c r="H17" i="51"/>
  <c r="I17" i="51"/>
  <c r="J17" i="51"/>
  <c r="K17" i="51"/>
  <c r="L17" i="51"/>
  <c r="M17" i="51"/>
  <c r="N17" i="51"/>
  <c r="O17" i="51"/>
  <c r="P17" i="51"/>
  <c r="Q17" i="51"/>
  <c r="R17" i="51"/>
  <c r="S17" i="51"/>
  <c r="T17" i="51"/>
  <c r="U17" i="51"/>
  <c r="V17" i="51"/>
  <c r="W17" i="51"/>
  <c r="X17" i="51"/>
  <c r="H18" i="51"/>
  <c r="I18" i="51"/>
  <c r="J18" i="51"/>
  <c r="K18" i="51"/>
  <c r="L18" i="51"/>
  <c r="M18" i="51"/>
  <c r="N18" i="51"/>
  <c r="O18" i="51"/>
  <c r="P18" i="51"/>
  <c r="Q18" i="51"/>
  <c r="R18" i="51"/>
  <c r="S18" i="51"/>
  <c r="T18" i="51"/>
  <c r="U18" i="51"/>
  <c r="V18" i="51"/>
  <c r="W18" i="51"/>
  <c r="X18" i="51"/>
  <c r="H19" i="51"/>
  <c r="I19" i="51"/>
  <c r="J19" i="51"/>
  <c r="K19" i="51"/>
  <c r="L19" i="51"/>
  <c r="M19" i="51"/>
  <c r="N19" i="51"/>
  <c r="O19" i="51"/>
  <c r="P19" i="51"/>
  <c r="Q19" i="51"/>
  <c r="R19" i="51"/>
  <c r="S19" i="51"/>
  <c r="T19" i="51"/>
  <c r="U19" i="51"/>
  <c r="V19" i="51"/>
  <c r="W19" i="51"/>
  <c r="H27" i="51"/>
  <c r="I27" i="51"/>
  <c r="J27" i="51"/>
  <c r="K27" i="51"/>
  <c r="L27" i="51"/>
  <c r="M27" i="51"/>
  <c r="N27" i="51"/>
  <c r="O27" i="51"/>
  <c r="P27" i="51"/>
  <c r="Q27" i="51"/>
  <c r="R27" i="51"/>
  <c r="S27" i="51"/>
  <c r="T27" i="51"/>
  <c r="U27" i="51"/>
  <c r="V27" i="51"/>
  <c r="W27" i="51"/>
  <c r="X27" i="51"/>
  <c r="H28" i="51"/>
  <c r="I28" i="51"/>
  <c r="J28" i="51"/>
  <c r="K28" i="51"/>
  <c r="L28" i="51"/>
  <c r="M28" i="51"/>
  <c r="N28" i="51"/>
  <c r="O28" i="51"/>
  <c r="P28" i="51"/>
  <c r="Q28" i="51"/>
  <c r="R28" i="51"/>
  <c r="S28" i="51"/>
  <c r="T28" i="51"/>
  <c r="U28" i="51"/>
  <c r="V28" i="51"/>
  <c r="W28" i="51"/>
  <c r="X28" i="51"/>
  <c r="H29" i="51"/>
  <c r="I29" i="51"/>
  <c r="J29" i="51"/>
  <c r="K29" i="51"/>
  <c r="L29" i="51"/>
  <c r="M29" i="51"/>
  <c r="N29" i="51"/>
  <c r="O29" i="51"/>
  <c r="P29" i="51"/>
  <c r="Q29" i="51"/>
  <c r="R29" i="51"/>
  <c r="S29" i="51"/>
  <c r="T29" i="51"/>
  <c r="U29" i="51"/>
  <c r="V29" i="51"/>
  <c r="W29" i="51"/>
  <c r="X29" i="51"/>
  <c r="H30" i="51"/>
  <c r="I30" i="51"/>
  <c r="J30" i="51"/>
  <c r="K30" i="51"/>
  <c r="L30" i="51"/>
  <c r="M30" i="51"/>
  <c r="N30" i="51"/>
  <c r="O30" i="51"/>
  <c r="P30" i="51"/>
  <c r="Q30" i="51"/>
  <c r="R30" i="51"/>
  <c r="S30" i="51"/>
  <c r="T30" i="51"/>
  <c r="U30" i="51"/>
  <c r="V30" i="51"/>
  <c r="W30" i="51"/>
  <c r="X30" i="51"/>
  <c r="H31" i="51"/>
  <c r="I31" i="51"/>
  <c r="J31" i="51"/>
  <c r="K31" i="51"/>
  <c r="L31" i="51"/>
  <c r="M31" i="51"/>
  <c r="N31" i="51"/>
  <c r="O31" i="51"/>
  <c r="P31" i="51"/>
  <c r="Q31" i="51"/>
  <c r="R31" i="51"/>
  <c r="S31" i="51"/>
  <c r="T31" i="51"/>
  <c r="U31" i="51"/>
  <c r="V31" i="51"/>
  <c r="W31" i="51"/>
  <c r="X31" i="51"/>
  <c r="H32" i="51"/>
  <c r="I32" i="51"/>
  <c r="J32" i="51"/>
  <c r="K32" i="51"/>
  <c r="L32" i="51"/>
  <c r="M32" i="51"/>
  <c r="N32" i="51"/>
  <c r="O32" i="51"/>
  <c r="P32" i="51"/>
  <c r="Q32" i="51"/>
  <c r="R32" i="51"/>
  <c r="S32" i="51"/>
  <c r="T32" i="51"/>
  <c r="U32" i="51"/>
  <c r="V32" i="51"/>
  <c r="W32" i="51"/>
  <c r="X32" i="51"/>
  <c r="H33" i="51"/>
  <c r="I33" i="51"/>
  <c r="J33" i="51"/>
  <c r="K33" i="51"/>
  <c r="L33" i="51"/>
  <c r="M33" i="51"/>
  <c r="N33" i="51"/>
  <c r="O33" i="51"/>
  <c r="P33" i="51"/>
  <c r="Q33" i="51"/>
  <c r="R33" i="51"/>
  <c r="S33" i="51"/>
  <c r="T33" i="51"/>
  <c r="U33" i="51"/>
  <c r="V33" i="51"/>
  <c r="W33" i="51"/>
  <c r="X33" i="51"/>
  <c r="H34" i="51"/>
  <c r="I34" i="51"/>
  <c r="J34" i="51"/>
  <c r="K34" i="51"/>
  <c r="L34" i="51"/>
  <c r="M34" i="51"/>
  <c r="N34" i="51"/>
  <c r="O34" i="51"/>
  <c r="P34" i="51"/>
  <c r="Q34" i="51"/>
  <c r="R34" i="51"/>
  <c r="S34" i="51"/>
  <c r="T34" i="51"/>
  <c r="U34" i="51"/>
  <c r="V34" i="51"/>
  <c r="W34" i="51"/>
  <c r="X34" i="51"/>
  <c r="H35" i="51"/>
  <c r="I35" i="51"/>
  <c r="J35" i="51"/>
  <c r="K35" i="51"/>
  <c r="L35" i="51"/>
  <c r="M35" i="51"/>
  <c r="N35" i="51"/>
  <c r="O35" i="51"/>
  <c r="P35" i="51"/>
  <c r="Q35" i="51"/>
  <c r="R35" i="51"/>
  <c r="S35" i="51"/>
  <c r="T35" i="51"/>
  <c r="U35" i="51"/>
  <c r="V35" i="51"/>
  <c r="W35" i="51"/>
  <c r="X35" i="51"/>
  <c r="BV5" i="30"/>
  <c r="O10" i="30"/>
  <c r="P10" i="30"/>
  <c r="Q10" i="30"/>
  <c r="AW10" i="30"/>
  <c r="BI10" i="30"/>
  <c r="BY10" i="30"/>
  <c r="O14" i="30"/>
  <c r="P14" i="30"/>
  <c r="Q14" i="30"/>
  <c r="AW14" i="30"/>
  <c r="BI14" i="30"/>
  <c r="BY14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W21" i="30"/>
  <c r="AX21" i="30"/>
  <c r="AY21" i="30"/>
  <c r="AZ21" i="30"/>
  <c r="BA21" i="30"/>
  <c r="BB21" i="30"/>
  <c r="BC21" i="30"/>
  <c r="BD21" i="30"/>
  <c r="BE21" i="30"/>
  <c r="BF21" i="30"/>
  <c r="BG21" i="30"/>
  <c r="BH21" i="30"/>
  <c r="BI21" i="30"/>
  <c r="BJ21" i="30"/>
  <c r="BK21" i="30"/>
  <c r="BL21" i="30"/>
  <c r="BM21" i="30"/>
  <c r="BN21" i="30"/>
  <c r="BO21" i="30"/>
  <c r="BP21" i="30"/>
  <c r="BQ21" i="30"/>
  <c r="BR21" i="30"/>
  <c r="BS21" i="30"/>
  <c r="BT21" i="30"/>
  <c r="BU21" i="30"/>
  <c r="BV21" i="30"/>
  <c r="BW21" i="30"/>
  <c r="BX21" i="30"/>
  <c r="BY21" i="30"/>
  <c r="BZ21" i="30"/>
  <c r="CA21" i="30"/>
  <c r="CB21" i="30"/>
  <c r="CC21" i="30"/>
  <c r="CD21" i="30"/>
  <c r="CE21" i="30"/>
  <c r="CF21" i="30"/>
  <c r="CG21" i="30"/>
  <c r="CH21" i="30"/>
  <c r="CI21" i="30"/>
  <c r="CJ21" i="30"/>
  <c r="CK21" i="30"/>
  <c r="CL21" i="30"/>
  <c r="CM21" i="30"/>
  <c r="CN21" i="30"/>
  <c r="CO21" i="30"/>
  <c r="CP21" i="30"/>
  <c r="CQ21" i="30"/>
  <c r="CR21" i="30"/>
  <c r="CS21" i="30"/>
  <c r="CT21" i="30"/>
  <c r="CU21" i="30"/>
  <c r="CV21" i="30"/>
  <c r="CW21" i="30"/>
  <c r="CX21" i="30"/>
  <c r="CY21" i="30"/>
  <c r="CZ21" i="30"/>
  <c r="DA21" i="30"/>
  <c r="DB21" i="30"/>
  <c r="DC21" i="30"/>
  <c r="DD21" i="30"/>
  <c r="DE21" i="30"/>
  <c r="DF21" i="30"/>
  <c r="DG21" i="30"/>
  <c r="DH21" i="30"/>
  <c r="DI21" i="30"/>
  <c r="DJ21" i="30"/>
  <c r="DK21" i="30"/>
  <c r="DL21" i="30"/>
  <c r="DM21" i="30"/>
  <c r="DN21" i="30"/>
  <c r="DO21" i="30"/>
  <c r="DP21" i="30"/>
  <c r="DQ21" i="30"/>
  <c r="DR21" i="30"/>
  <c r="DS21" i="30"/>
  <c r="DT21" i="30"/>
  <c r="DU21" i="30"/>
  <c r="DV21" i="30"/>
  <c r="DW21" i="30"/>
  <c r="DX21" i="30"/>
  <c r="DY21" i="30"/>
  <c r="DZ21" i="30"/>
  <c r="EA21" i="30"/>
  <c r="EB21" i="30"/>
  <c r="EC21" i="30"/>
  <c r="ED21" i="30"/>
  <c r="EE21" i="30"/>
  <c r="EF21" i="30"/>
  <c r="EG21" i="30"/>
  <c r="EH21" i="30"/>
  <c r="EI21" i="30"/>
  <c r="EJ21" i="30"/>
  <c r="EK21" i="30"/>
  <c r="EL21" i="30"/>
  <c r="EM21" i="30"/>
  <c r="EN21" i="30"/>
  <c r="EO21" i="30"/>
  <c r="EP21" i="30"/>
  <c r="EQ21" i="30"/>
  <c r="ER21" i="30"/>
  <c r="ES21" i="30"/>
  <c r="ET21" i="30"/>
  <c r="EU21" i="30"/>
  <c r="EV21" i="30"/>
  <c r="EW21" i="30"/>
  <c r="EX21" i="30"/>
  <c r="EY21" i="30"/>
  <c r="EZ21" i="30"/>
  <c r="FA21" i="30"/>
  <c r="FB21" i="30"/>
  <c r="FC21" i="30"/>
  <c r="FD21" i="30"/>
  <c r="FE21" i="30"/>
  <c r="FF21" i="30"/>
  <c r="FG21" i="30"/>
  <c r="FH21" i="30"/>
  <c r="FI21" i="30"/>
  <c r="FJ21" i="30"/>
  <c r="FK21" i="30"/>
  <c r="FL21" i="30"/>
  <c r="FM21" i="30"/>
  <c r="FN21" i="30"/>
  <c r="FO21" i="30"/>
  <c r="FP21" i="30"/>
  <c r="FQ21" i="30"/>
  <c r="FR21" i="30"/>
  <c r="FS21" i="30"/>
  <c r="FT21" i="30"/>
  <c r="FU21" i="30"/>
  <c r="FV21" i="30"/>
  <c r="FW21" i="30"/>
  <c r="FX21" i="30"/>
  <c r="FY21" i="30"/>
  <c r="FZ21" i="30"/>
  <c r="GA21" i="30"/>
  <c r="GB21" i="30"/>
  <c r="GC21" i="30"/>
  <c r="GD21" i="30"/>
  <c r="GE21" i="30"/>
  <c r="GF21" i="30"/>
  <c r="GG21" i="30"/>
  <c r="GH21" i="30"/>
  <c r="GI21" i="30"/>
  <c r="GJ21" i="30"/>
  <c r="GK21" i="30"/>
  <c r="GL21" i="30"/>
  <c r="GM21" i="30"/>
  <c r="GN21" i="30"/>
  <c r="GO21" i="30"/>
  <c r="GP21" i="30"/>
  <c r="GQ21" i="30"/>
  <c r="GR21" i="30"/>
  <c r="GS21" i="30"/>
  <c r="GT21" i="30"/>
  <c r="GU21" i="30"/>
  <c r="GV21" i="30"/>
  <c r="GW21" i="30"/>
  <c r="GX21" i="30"/>
  <c r="GY21" i="30"/>
  <c r="GZ21" i="30"/>
  <c r="HA21" i="30"/>
  <c r="HB21" i="30"/>
  <c r="HC21" i="30"/>
  <c r="HD21" i="30"/>
  <c r="HE21" i="30"/>
  <c r="HF21" i="30"/>
  <c r="HG21" i="30"/>
  <c r="HH21" i="30"/>
  <c r="HI21" i="30"/>
  <c r="HJ21" i="30"/>
  <c r="HK21" i="30"/>
  <c r="HL21" i="30"/>
  <c r="HM21" i="30"/>
  <c r="HN21" i="30"/>
  <c r="HO21" i="30"/>
  <c r="HP21" i="30"/>
  <c r="HQ21" i="30"/>
  <c r="HR21" i="30"/>
  <c r="HS21" i="30"/>
  <c r="HT21" i="30"/>
  <c r="HU21" i="30"/>
  <c r="HV21" i="30"/>
  <c r="HW21" i="30"/>
  <c r="HX21" i="30"/>
  <c r="HY21" i="30"/>
  <c r="HZ21" i="30"/>
  <c r="IA21" i="30"/>
  <c r="IB21" i="30"/>
  <c r="IC21" i="30"/>
  <c r="ID21" i="30"/>
  <c r="IE21" i="30"/>
  <c r="IF21" i="30"/>
  <c r="IG21" i="30"/>
  <c r="IH21" i="30"/>
  <c r="II21" i="30"/>
  <c r="IJ21" i="30"/>
  <c r="IK21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W25" i="30"/>
  <c r="AX25" i="30"/>
  <c r="AY25" i="30"/>
  <c r="AZ25" i="30"/>
  <c r="BA25" i="30"/>
  <c r="BB25" i="30"/>
  <c r="BC25" i="30"/>
  <c r="BD25" i="30"/>
  <c r="BE25" i="30"/>
  <c r="BF25" i="30"/>
  <c r="BG25" i="30"/>
  <c r="BH25" i="30"/>
  <c r="BI25" i="30"/>
  <c r="BJ25" i="30"/>
  <c r="BK25" i="30"/>
  <c r="BL25" i="30"/>
  <c r="BM25" i="30"/>
  <c r="BN25" i="30"/>
  <c r="BO25" i="30"/>
  <c r="BP25" i="30"/>
  <c r="BQ25" i="30"/>
  <c r="BR25" i="30"/>
  <c r="BS25" i="30"/>
  <c r="BT25" i="30"/>
  <c r="BU25" i="30"/>
  <c r="BV25" i="30"/>
  <c r="BW25" i="30"/>
  <c r="BX25" i="30"/>
  <c r="BY25" i="30"/>
  <c r="BZ25" i="30"/>
  <c r="CA25" i="30"/>
  <c r="CB25" i="30"/>
  <c r="CC25" i="30"/>
  <c r="CD25" i="30"/>
  <c r="CE25" i="30"/>
  <c r="CF25" i="30"/>
  <c r="CG25" i="30"/>
  <c r="CH25" i="30"/>
  <c r="CI25" i="30"/>
  <c r="CJ25" i="30"/>
  <c r="CK25" i="30"/>
  <c r="CL25" i="30"/>
  <c r="CM25" i="30"/>
  <c r="CN25" i="30"/>
  <c r="CO25" i="30"/>
  <c r="CP25" i="30"/>
  <c r="CQ25" i="30"/>
  <c r="CR25" i="30"/>
  <c r="CS25" i="30"/>
  <c r="CT25" i="30"/>
  <c r="CU25" i="30"/>
  <c r="CV25" i="30"/>
  <c r="CW25" i="30"/>
  <c r="CX25" i="30"/>
  <c r="CY25" i="30"/>
  <c r="CZ25" i="30"/>
  <c r="DA25" i="30"/>
  <c r="DB25" i="30"/>
  <c r="DC25" i="30"/>
  <c r="DD25" i="30"/>
  <c r="DE25" i="30"/>
  <c r="DF25" i="30"/>
  <c r="DG25" i="30"/>
  <c r="DH25" i="30"/>
  <c r="DI25" i="30"/>
  <c r="DJ25" i="30"/>
  <c r="DK25" i="30"/>
  <c r="DL25" i="30"/>
  <c r="DM25" i="30"/>
  <c r="DN25" i="30"/>
  <c r="DO25" i="30"/>
  <c r="DP25" i="30"/>
  <c r="DQ25" i="30"/>
  <c r="DR25" i="30"/>
  <c r="DS25" i="30"/>
  <c r="DT25" i="30"/>
  <c r="DU25" i="30"/>
  <c r="DV25" i="30"/>
  <c r="DW25" i="30"/>
  <c r="DX25" i="30"/>
  <c r="DY25" i="30"/>
  <c r="DZ25" i="30"/>
  <c r="EA25" i="30"/>
  <c r="EB25" i="30"/>
  <c r="EC25" i="30"/>
  <c r="ED25" i="30"/>
  <c r="EE25" i="30"/>
  <c r="EF25" i="30"/>
  <c r="EG25" i="30"/>
  <c r="EH25" i="30"/>
  <c r="EI25" i="30"/>
  <c r="EJ25" i="30"/>
  <c r="EK25" i="30"/>
  <c r="EL25" i="30"/>
  <c r="EM25" i="30"/>
  <c r="EN25" i="30"/>
  <c r="EO25" i="30"/>
  <c r="EP25" i="30"/>
  <c r="EQ25" i="30"/>
  <c r="ER25" i="30"/>
  <c r="ES25" i="30"/>
  <c r="ET25" i="30"/>
  <c r="EU25" i="30"/>
  <c r="EV25" i="30"/>
  <c r="EW25" i="30"/>
  <c r="EX25" i="30"/>
  <c r="EY25" i="30"/>
  <c r="EZ25" i="30"/>
  <c r="FA25" i="30"/>
  <c r="FB25" i="30"/>
  <c r="FC25" i="30"/>
  <c r="FD25" i="30"/>
  <c r="FE25" i="30"/>
  <c r="FF25" i="30"/>
  <c r="FG25" i="30"/>
  <c r="FH25" i="30"/>
  <c r="FI25" i="30"/>
  <c r="FJ25" i="30"/>
  <c r="FK25" i="30"/>
  <c r="FL25" i="30"/>
  <c r="FM25" i="30"/>
  <c r="FN25" i="30"/>
  <c r="FO25" i="30"/>
  <c r="FP25" i="30"/>
  <c r="FQ25" i="30"/>
  <c r="FR25" i="30"/>
  <c r="FS25" i="30"/>
  <c r="FT25" i="30"/>
  <c r="FU25" i="30"/>
  <c r="FV25" i="30"/>
  <c r="FW25" i="30"/>
  <c r="FX25" i="30"/>
  <c r="FY25" i="30"/>
  <c r="FZ25" i="30"/>
  <c r="GA25" i="30"/>
  <c r="GB25" i="30"/>
  <c r="GC25" i="30"/>
  <c r="GD25" i="30"/>
  <c r="GE25" i="30"/>
  <c r="GF25" i="30"/>
  <c r="GG25" i="30"/>
  <c r="GH25" i="30"/>
  <c r="GI25" i="30"/>
  <c r="GJ25" i="30"/>
  <c r="GK25" i="30"/>
  <c r="GL25" i="30"/>
  <c r="GM25" i="30"/>
  <c r="GN25" i="30"/>
  <c r="GO25" i="30"/>
  <c r="GP25" i="30"/>
  <c r="GQ25" i="30"/>
  <c r="GR25" i="30"/>
  <c r="GS25" i="30"/>
  <c r="GT25" i="30"/>
  <c r="GU25" i="30"/>
  <c r="GV25" i="30"/>
  <c r="GW25" i="30"/>
  <c r="GX25" i="30"/>
  <c r="GY25" i="30"/>
  <c r="GZ25" i="30"/>
  <c r="HA25" i="30"/>
  <c r="HB25" i="30"/>
  <c r="HC25" i="30"/>
  <c r="HD25" i="30"/>
  <c r="HE25" i="30"/>
  <c r="HF25" i="30"/>
  <c r="HG25" i="30"/>
  <c r="HH25" i="30"/>
  <c r="HI25" i="30"/>
  <c r="HJ25" i="30"/>
  <c r="HK25" i="30"/>
  <c r="HL25" i="30"/>
  <c r="HM25" i="30"/>
  <c r="HN25" i="30"/>
  <c r="HO25" i="30"/>
  <c r="HP25" i="30"/>
  <c r="HQ25" i="30"/>
  <c r="HR25" i="30"/>
  <c r="HS25" i="30"/>
  <c r="HT25" i="30"/>
  <c r="HU25" i="30"/>
  <c r="HV25" i="30"/>
  <c r="HW25" i="30"/>
  <c r="HX25" i="30"/>
  <c r="HY25" i="30"/>
  <c r="HZ25" i="30"/>
  <c r="IA25" i="30"/>
  <c r="IB25" i="30"/>
  <c r="IC25" i="30"/>
  <c r="ID25" i="30"/>
  <c r="IE25" i="30"/>
  <c r="IF25" i="30"/>
  <c r="IG25" i="30"/>
  <c r="IH25" i="30"/>
  <c r="II25" i="30"/>
  <c r="IJ25" i="30"/>
  <c r="IK25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X31" i="30"/>
  <c r="AY31" i="30"/>
  <c r="AZ31" i="30"/>
  <c r="BA31" i="30"/>
  <c r="BB31" i="30"/>
  <c r="BC31" i="30"/>
  <c r="BD31" i="30"/>
  <c r="BE31" i="30"/>
  <c r="BF31" i="30"/>
  <c r="BG31" i="30"/>
  <c r="BH31" i="30"/>
  <c r="BI31" i="30"/>
  <c r="BJ31" i="30"/>
  <c r="BK31" i="30"/>
  <c r="BL31" i="30"/>
  <c r="BM31" i="30"/>
  <c r="BN31" i="30"/>
  <c r="BO31" i="30"/>
  <c r="BP31" i="30"/>
  <c r="BQ31" i="30"/>
  <c r="BR31" i="30"/>
  <c r="BS31" i="30"/>
  <c r="BT31" i="30"/>
  <c r="BU31" i="30"/>
  <c r="BV31" i="30"/>
  <c r="BW31" i="30"/>
  <c r="BX31" i="30"/>
  <c r="BY31" i="30"/>
  <c r="BZ31" i="30"/>
  <c r="CA31" i="30"/>
  <c r="CB31" i="30"/>
  <c r="CC31" i="30"/>
  <c r="CD31" i="30"/>
  <c r="CE31" i="30"/>
  <c r="CF31" i="30"/>
  <c r="CG31" i="30"/>
  <c r="CH31" i="30"/>
  <c r="CI31" i="30"/>
  <c r="CJ31" i="30"/>
  <c r="CK31" i="30"/>
  <c r="CL31" i="30"/>
  <c r="CM31" i="30"/>
  <c r="CN31" i="30"/>
  <c r="CO31" i="30"/>
  <c r="CP31" i="30"/>
  <c r="CQ31" i="30"/>
  <c r="CR31" i="30"/>
  <c r="CS31" i="30"/>
  <c r="CT31" i="30"/>
  <c r="CU31" i="30"/>
  <c r="CV31" i="30"/>
  <c r="CW31" i="30"/>
  <c r="CX31" i="30"/>
  <c r="CY31" i="30"/>
  <c r="CZ31" i="30"/>
  <c r="DA31" i="30"/>
  <c r="DB31" i="30"/>
  <c r="DC31" i="30"/>
  <c r="DD31" i="30"/>
  <c r="DE31" i="30"/>
  <c r="DF31" i="30"/>
  <c r="DG31" i="30"/>
  <c r="DH31" i="30"/>
  <c r="DI31" i="30"/>
  <c r="DJ31" i="30"/>
  <c r="DK31" i="30"/>
  <c r="DL31" i="30"/>
  <c r="DM31" i="30"/>
  <c r="DN31" i="30"/>
  <c r="DO31" i="30"/>
  <c r="DP31" i="30"/>
  <c r="DQ31" i="30"/>
  <c r="DR31" i="30"/>
  <c r="DS31" i="30"/>
  <c r="DT31" i="30"/>
  <c r="DU31" i="30"/>
  <c r="DV31" i="30"/>
  <c r="DW31" i="30"/>
  <c r="DX31" i="30"/>
  <c r="DY31" i="30"/>
  <c r="DZ31" i="30"/>
  <c r="EA31" i="30"/>
  <c r="EB31" i="30"/>
  <c r="EC31" i="30"/>
  <c r="ED31" i="30"/>
  <c r="EE31" i="30"/>
  <c r="EF31" i="30"/>
  <c r="EG31" i="30"/>
  <c r="EH31" i="30"/>
  <c r="EI31" i="30"/>
  <c r="EJ31" i="30"/>
  <c r="EK31" i="30"/>
  <c r="EL31" i="30"/>
  <c r="EM31" i="30"/>
  <c r="EN31" i="30"/>
  <c r="EO31" i="30"/>
  <c r="EP31" i="30"/>
  <c r="EQ31" i="30"/>
  <c r="ER31" i="30"/>
  <c r="ES31" i="30"/>
  <c r="ET31" i="30"/>
  <c r="EU31" i="30"/>
  <c r="EV31" i="30"/>
  <c r="EW31" i="30"/>
  <c r="EX31" i="30"/>
  <c r="EY31" i="30"/>
  <c r="EZ31" i="30"/>
  <c r="FA31" i="30"/>
  <c r="FB31" i="30"/>
  <c r="FC31" i="30"/>
  <c r="FD31" i="30"/>
  <c r="FE31" i="30"/>
  <c r="FF31" i="30"/>
  <c r="FG31" i="30"/>
  <c r="FH31" i="30"/>
  <c r="FI31" i="30"/>
  <c r="FJ31" i="30"/>
  <c r="FK31" i="30"/>
  <c r="FL31" i="30"/>
  <c r="FM31" i="30"/>
  <c r="FN31" i="30"/>
  <c r="FO31" i="30"/>
  <c r="FP31" i="30"/>
  <c r="FQ31" i="30"/>
  <c r="FR31" i="30"/>
  <c r="FS31" i="30"/>
  <c r="FT31" i="30"/>
  <c r="FU31" i="30"/>
  <c r="FV31" i="30"/>
  <c r="FW31" i="30"/>
  <c r="FX31" i="30"/>
  <c r="FY31" i="30"/>
  <c r="FZ31" i="30"/>
  <c r="GA31" i="30"/>
  <c r="GB31" i="30"/>
  <c r="GC31" i="30"/>
  <c r="GD31" i="30"/>
  <c r="GE31" i="30"/>
  <c r="GF31" i="30"/>
  <c r="GG31" i="30"/>
  <c r="GH31" i="30"/>
  <c r="GI31" i="30"/>
  <c r="GJ31" i="30"/>
  <c r="GK31" i="30"/>
  <c r="GL31" i="30"/>
  <c r="GM31" i="30"/>
  <c r="GN31" i="30"/>
  <c r="GO31" i="30"/>
  <c r="GP31" i="30"/>
  <c r="GQ31" i="30"/>
  <c r="GR31" i="30"/>
  <c r="GS31" i="30"/>
  <c r="GT31" i="30"/>
  <c r="GU31" i="30"/>
  <c r="GV31" i="30"/>
  <c r="GW31" i="30"/>
  <c r="GX31" i="30"/>
  <c r="GY31" i="30"/>
  <c r="GZ31" i="30"/>
  <c r="HA31" i="30"/>
  <c r="HB31" i="30"/>
  <c r="HC31" i="30"/>
  <c r="HD31" i="30"/>
  <c r="HE31" i="30"/>
  <c r="HF31" i="30"/>
  <c r="HG31" i="30"/>
  <c r="HH31" i="30"/>
  <c r="HI31" i="30"/>
  <c r="HJ31" i="30"/>
  <c r="HK31" i="30"/>
  <c r="HL31" i="30"/>
  <c r="HM31" i="30"/>
  <c r="HN31" i="30"/>
  <c r="HO31" i="30"/>
  <c r="HP31" i="30"/>
  <c r="HQ31" i="30"/>
  <c r="HR31" i="30"/>
  <c r="HS31" i="30"/>
  <c r="HT31" i="30"/>
  <c r="HU31" i="30"/>
  <c r="HV31" i="30"/>
  <c r="HW31" i="30"/>
  <c r="HX31" i="30"/>
  <c r="HY31" i="30"/>
  <c r="HZ31" i="30"/>
  <c r="IA31" i="30"/>
  <c r="IB31" i="30"/>
  <c r="IC31" i="30"/>
  <c r="ID31" i="30"/>
  <c r="IE31" i="30"/>
  <c r="IF31" i="30"/>
  <c r="IG31" i="30"/>
  <c r="IH31" i="30"/>
  <c r="II31" i="30"/>
  <c r="IJ31" i="30"/>
  <c r="IK31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GT35" i="30"/>
  <c r="GU35" i="30"/>
  <c r="GV35" i="30"/>
  <c r="GW35" i="30"/>
  <c r="GX35" i="30"/>
  <c r="GY35" i="30"/>
  <c r="GZ35" i="30"/>
  <c r="HA35" i="30"/>
  <c r="HB35" i="30"/>
  <c r="HC35" i="30"/>
  <c r="HD35" i="30"/>
  <c r="HE35" i="30"/>
  <c r="HF35" i="30"/>
  <c r="HG35" i="30"/>
  <c r="HH35" i="30"/>
  <c r="HI35" i="30"/>
  <c r="HJ35" i="30"/>
  <c r="HK35" i="30"/>
  <c r="HL35" i="30"/>
  <c r="HM35" i="30"/>
  <c r="HN35" i="30"/>
  <c r="HO35" i="30"/>
  <c r="HP35" i="30"/>
  <c r="HQ35" i="30"/>
  <c r="HR35" i="30"/>
  <c r="HS35" i="30"/>
  <c r="HT35" i="30"/>
  <c r="HU35" i="30"/>
  <c r="HV35" i="30"/>
  <c r="HW35" i="30"/>
  <c r="HX35" i="30"/>
  <c r="HY35" i="30"/>
  <c r="HZ35" i="30"/>
  <c r="IA35" i="30"/>
  <c r="IB35" i="30"/>
  <c r="IC35" i="30"/>
  <c r="ID35" i="30"/>
  <c r="IE35" i="30"/>
  <c r="IF35" i="30"/>
  <c r="IG35" i="30"/>
  <c r="IH35" i="30"/>
  <c r="II35" i="30"/>
  <c r="IJ35" i="30"/>
  <c r="IK35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X42" i="30"/>
  <c r="AY42" i="30"/>
  <c r="AZ42" i="30"/>
  <c r="BA42" i="30"/>
  <c r="BB42" i="30"/>
  <c r="BC42" i="30"/>
  <c r="BD42" i="30"/>
  <c r="BE42" i="30"/>
  <c r="BF42" i="30"/>
  <c r="BG42" i="30"/>
  <c r="BH42" i="30"/>
  <c r="BI42" i="30"/>
  <c r="BJ42" i="30"/>
  <c r="BK42" i="30"/>
  <c r="BL42" i="30"/>
  <c r="BM42" i="30"/>
  <c r="BN42" i="30"/>
  <c r="BO42" i="30"/>
  <c r="BP42" i="30"/>
  <c r="BQ42" i="30"/>
  <c r="BR42" i="30"/>
  <c r="BS42" i="30"/>
  <c r="BT42" i="30"/>
  <c r="BU42" i="30"/>
  <c r="BV42" i="30"/>
  <c r="BW42" i="30"/>
  <c r="BX42" i="30"/>
  <c r="BY42" i="30"/>
  <c r="BZ42" i="30"/>
  <c r="CA42" i="30"/>
  <c r="CB42" i="30"/>
  <c r="CC42" i="30"/>
  <c r="CD42" i="30"/>
  <c r="CE42" i="30"/>
  <c r="CF42" i="30"/>
  <c r="CG42" i="30"/>
  <c r="CH42" i="30"/>
  <c r="CI42" i="30"/>
  <c r="CJ42" i="30"/>
  <c r="CK42" i="30"/>
  <c r="CL42" i="30"/>
  <c r="CM42" i="30"/>
  <c r="CN42" i="30"/>
  <c r="CO42" i="30"/>
  <c r="CP42" i="30"/>
  <c r="CQ42" i="30"/>
  <c r="CR42" i="30"/>
  <c r="CS42" i="30"/>
  <c r="CT42" i="30"/>
  <c r="CU42" i="30"/>
  <c r="CV42" i="30"/>
  <c r="CW42" i="30"/>
  <c r="CX42" i="30"/>
  <c r="CY42" i="30"/>
  <c r="CZ42" i="30"/>
  <c r="DA42" i="30"/>
  <c r="DB42" i="30"/>
  <c r="DC42" i="30"/>
  <c r="DD42" i="30"/>
  <c r="DE42" i="30"/>
  <c r="DF42" i="30"/>
  <c r="DG42" i="30"/>
  <c r="DH42" i="30"/>
  <c r="DI42" i="30"/>
  <c r="DJ42" i="30"/>
  <c r="DK42" i="30"/>
  <c r="DL42" i="30"/>
  <c r="DM42" i="30"/>
  <c r="DN42" i="30"/>
  <c r="DO42" i="30"/>
  <c r="DP42" i="30"/>
  <c r="DQ42" i="30"/>
  <c r="DR42" i="30"/>
  <c r="DS42" i="30"/>
  <c r="DT42" i="30"/>
  <c r="DU42" i="30"/>
  <c r="DV42" i="30"/>
  <c r="DW42" i="30"/>
  <c r="DX42" i="30"/>
  <c r="DY42" i="30"/>
  <c r="DZ42" i="30"/>
  <c r="EA42" i="30"/>
  <c r="EB42" i="30"/>
  <c r="EC42" i="30"/>
  <c r="ED42" i="30"/>
  <c r="EE42" i="30"/>
  <c r="EF42" i="30"/>
  <c r="EG42" i="30"/>
  <c r="EH42" i="30"/>
  <c r="EI42" i="30"/>
  <c r="EJ42" i="30"/>
  <c r="EK42" i="30"/>
  <c r="EL42" i="30"/>
  <c r="EM42" i="30"/>
  <c r="EN42" i="30"/>
  <c r="EO42" i="30"/>
  <c r="EP42" i="30"/>
  <c r="EQ42" i="30"/>
  <c r="ER42" i="30"/>
  <c r="ES42" i="30"/>
  <c r="ET42" i="30"/>
  <c r="EU42" i="30"/>
  <c r="EV42" i="30"/>
  <c r="EW42" i="30"/>
  <c r="EX42" i="30"/>
  <c r="EY42" i="30"/>
  <c r="EZ42" i="30"/>
  <c r="FA42" i="30"/>
  <c r="FB42" i="30"/>
  <c r="FC42" i="30"/>
  <c r="FD42" i="30"/>
  <c r="FE42" i="30"/>
  <c r="FF42" i="30"/>
  <c r="FG42" i="30"/>
  <c r="FH42" i="30"/>
  <c r="FI42" i="30"/>
  <c r="FJ42" i="30"/>
  <c r="FK42" i="30"/>
  <c r="FL42" i="30"/>
  <c r="FM42" i="30"/>
  <c r="FN42" i="30"/>
  <c r="FO42" i="30"/>
  <c r="FP42" i="30"/>
  <c r="FQ42" i="30"/>
  <c r="FR42" i="30"/>
  <c r="FS42" i="30"/>
  <c r="FT42" i="30"/>
  <c r="FU42" i="30"/>
  <c r="FV42" i="30"/>
  <c r="FW42" i="30"/>
  <c r="FX42" i="30"/>
  <c r="FY42" i="30"/>
  <c r="FZ42" i="30"/>
  <c r="GA42" i="30"/>
  <c r="GB42" i="30"/>
  <c r="GC42" i="30"/>
  <c r="GD42" i="30"/>
  <c r="GE42" i="30"/>
  <c r="GF42" i="30"/>
  <c r="GG42" i="30"/>
  <c r="GH42" i="30"/>
  <c r="GI42" i="30"/>
  <c r="GJ42" i="30"/>
  <c r="GK42" i="30"/>
  <c r="GL42" i="30"/>
  <c r="GM42" i="30"/>
  <c r="GN42" i="30"/>
  <c r="GO42" i="30"/>
  <c r="GP42" i="30"/>
  <c r="GQ42" i="30"/>
  <c r="GR42" i="30"/>
  <c r="GS42" i="30"/>
  <c r="GT42" i="30"/>
  <c r="GU42" i="30"/>
  <c r="GV42" i="30"/>
  <c r="GW42" i="30"/>
  <c r="GX42" i="30"/>
  <c r="GY42" i="30"/>
  <c r="GZ42" i="30"/>
  <c r="HA42" i="30"/>
  <c r="HB42" i="30"/>
  <c r="HC42" i="30"/>
  <c r="HD42" i="30"/>
  <c r="HE42" i="30"/>
  <c r="HF42" i="30"/>
  <c r="HG42" i="30"/>
  <c r="HH42" i="30"/>
  <c r="HI42" i="30"/>
  <c r="HJ42" i="30"/>
  <c r="HK42" i="30"/>
  <c r="HL42" i="30"/>
  <c r="HM42" i="30"/>
  <c r="HN42" i="30"/>
  <c r="HO42" i="30"/>
  <c r="HP42" i="30"/>
  <c r="HQ42" i="30"/>
  <c r="HR42" i="30"/>
  <c r="HS42" i="30"/>
  <c r="HT42" i="30"/>
  <c r="HU42" i="30"/>
  <c r="HV42" i="30"/>
  <c r="HW42" i="30"/>
  <c r="HX42" i="30"/>
  <c r="HY42" i="30"/>
  <c r="HZ42" i="30"/>
  <c r="IA42" i="30"/>
  <c r="IB42" i="30"/>
  <c r="IC42" i="30"/>
  <c r="ID42" i="30"/>
  <c r="IE42" i="30"/>
  <c r="IF42" i="30"/>
  <c r="IG42" i="30"/>
  <c r="IH42" i="30"/>
  <c r="II42" i="30"/>
  <c r="IJ42" i="30"/>
  <c r="IK42" i="30"/>
  <c r="P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AD46" i="30"/>
  <c r="AE46" i="30"/>
  <c r="AX46" i="30"/>
  <c r="AY46" i="30"/>
  <c r="AZ46" i="30"/>
  <c r="BA46" i="30"/>
  <c r="BB46" i="30"/>
  <c r="BC46" i="30"/>
  <c r="BD46" i="30"/>
  <c r="BE46" i="30"/>
  <c r="BF46" i="30"/>
  <c r="BG46" i="30"/>
  <c r="BH46" i="30"/>
  <c r="BI46" i="30"/>
  <c r="BJ46" i="30"/>
  <c r="BK46" i="30"/>
  <c r="BL46" i="30"/>
  <c r="BM46" i="30"/>
  <c r="BN46" i="30"/>
  <c r="BO46" i="30"/>
  <c r="BP46" i="30"/>
  <c r="BQ46" i="30"/>
  <c r="BR46" i="30"/>
  <c r="BS46" i="30"/>
  <c r="BT46" i="30"/>
  <c r="BU46" i="30"/>
  <c r="BV46" i="30"/>
  <c r="BW46" i="30"/>
  <c r="BX46" i="30"/>
  <c r="BY46" i="30"/>
  <c r="BZ46" i="30"/>
  <c r="CA46" i="30"/>
  <c r="CB46" i="30"/>
  <c r="CC46" i="30"/>
  <c r="CD46" i="30"/>
  <c r="CE46" i="30"/>
  <c r="CF46" i="30"/>
  <c r="CG46" i="30"/>
  <c r="CH46" i="30"/>
  <c r="CI46" i="30"/>
  <c r="CJ46" i="30"/>
  <c r="CK46" i="30"/>
  <c r="CL46" i="30"/>
  <c r="CM46" i="30"/>
  <c r="CN46" i="30"/>
  <c r="CO46" i="30"/>
  <c r="CP46" i="30"/>
  <c r="CQ46" i="30"/>
  <c r="CR46" i="30"/>
  <c r="CS46" i="30"/>
  <c r="CT46" i="30"/>
  <c r="CU46" i="30"/>
  <c r="CV46" i="30"/>
  <c r="CW46" i="30"/>
  <c r="CX46" i="30"/>
  <c r="CY46" i="30"/>
  <c r="CZ46" i="30"/>
  <c r="DA46" i="30"/>
  <c r="DB46" i="30"/>
  <c r="DC46" i="30"/>
  <c r="DD46" i="30"/>
  <c r="DE46" i="30"/>
  <c r="DF46" i="30"/>
  <c r="DG46" i="30"/>
  <c r="DH46" i="30"/>
  <c r="DI46" i="30"/>
  <c r="DJ46" i="30"/>
  <c r="DK46" i="30"/>
  <c r="DL46" i="30"/>
  <c r="DM46" i="30"/>
  <c r="DN46" i="30"/>
  <c r="DO46" i="30"/>
  <c r="DP46" i="30"/>
  <c r="DQ46" i="30"/>
  <c r="DR46" i="30"/>
  <c r="DS46" i="30"/>
  <c r="DT46" i="30"/>
  <c r="DU46" i="30"/>
  <c r="DV46" i="30"/>
  <c r="DW46" i="30"/>
  <c r="DX46" i="30"/>
  <c r="DY46" i="30"/>
  <c r="DZ46" i="30"/>
  <c r="EA46" i="30"/>
  <c r="EB46" i="30"/>
  <c r="EC46" i="30"/>
  <c r="ED46" i="30"/>
  <c r="EE46" i="30"/>
  <c r="EF46" i="30"/>
  <c r="EG46" i="30"/>
  <c r="EH46" i="30"/>
  <c r="EI46" i="30"/>
  <c r="EJ46" i="30"/>
  <c r="EK46" i="30"/>
  <c r="EL46" i="30"/>
  <c r="EM46" i="30"/>
  <c r="EN46" i="30"/>
  <c r="EO46" i="30"/>
  <c r="EP46" i="30"/>
  <c r="EQ46" i="30"/>
  <c r="ER46" i="30"/>
  <c r="ES46" i="30"/>
  <c r="ET46" i="30"/>
  <c r="EU46" i="30"/>
  <c r="EV46" i="30"/>
  <c r="EW46" i="30"/>
  <c r="EX46" i="30"/>
  <c r="EY46" i="30"/>
  <c r="EZ46" i="30"/>
  <c r="FA46" i="30"/>
  <c r="FB46" i="30"/>
  <c r="FC46" i="30"/>
  <c r="FD46" i="30"/>
  <c r="FE46" i="30"/>
  <c r="FF46" i="30"/>
  <c r="FG46" i="30"/>
  <c r="FH46" i="30"/>
  <c r="FI46" i="30"/>
  <c r="FJ46" i="30"/>
  <c r="FK46" i="30"/>
  <c r="FL46" i="30"/>
  <c r="FM46" i="30"/>
  <c r="FN46" i="30"/>
  <c r="FO46" i="30"/>
  <c r="FP46" i="30"/>
  <c r="FQ46" i="30"/>
  <c r="FR46" i="30"/>
  <c r="FS46" i="30"/>
  <c r="FT46" i="30"/>
  <c r="FU46" i="30"/>
  <c r="FV46" i="30"/>
  <c r="FW46" i="30"/>
  <c r="FX46" i="30"/>
  <c r="FY46" i="30"/>
  <c r="FZ46" i="30"/>
  <c r="GA46" i="30"/>
  <c r="GB46" i="30"/>
  <c r="GC46" i="30"/>
  <c r="GD46" i="30"/>
  <c r="GE46" i="30"/>
  <c r="GF46" i="30"/>
  <c r="GG46" i="30"/>
  <c r="GH46" i="30"/>
  <c r="GI46" i="30"/>
  <c r="GJ46" i="30"/>
  <c r="GK46" i="30"/>
  <c r="GL46" i="30"/>
  <c r="GM46" i="30"/>
  <c r="GN46" i="30"/>
  <c r="GO46" i="30"/>
  <c r="GP46" i="30"/>
  <c r="GQ46" i="30"/>
  <c r="GR46" i="30"/>
  <c r="GS46" i="30"/>
  <c r="GT46" i="30"/>
  <c r="GU46" i="30"/>
  <c r="GV46" i="30"/>
  <c r="GW46" i="30"/>
  <c r="GX46" i="30"/>
  <c r="GY46" i="30"/>
  <c r="GZ46" i="30"/>
  <c r="HA46" i="30"/>
  <c r="HB46" i="30"/>
  <c r="HC46" i="30"/>
  <c r="HD46" i="30"/>
  <c r="HE46" i="30"/>
  <c r="HF46" i="30"/>
  <c r="HG46" i="30"/>
  <c r="HH46" i="30"/>
  <c r="HI46" i="30"/>
  <c r="HJ46" i="30"/>
  <c r="HK46" i="30"/>
  <c r="HL46" i="30"/>
  <c r="HM46" i="30"/>
  <c r="HN46" i="30"/>
  <c r="HO46" i="30"/>
  <c r="HP46" i="30"/>
  <c r="HQ46" i="30"/>
  <c r="HR46" i="30"/>
  <c r="HS46" i="30"/>
  <c r="HT46" i="30"/>
  <c r="HU46" i="30"/>
  <c r="HV46" i="30"/>
  <c r="HW46" i="30"/>
  <c r="HX46" i="30"/>
  <c r="HY46" i="30"/>
  <c r="HZ46" i="30"/>
  <c r="IA46" i="30"/>
  <c r="IB46" i="30"/>
  <c r="IC46" i="30"/>
  <c r="ID46" i="30"/>
  <c r="IE46" i="30"/>
  <c r="IF46" i="30"/>
  <c r="IG46" i="30"/>
  <c r="IH46" i="30"/>
  <c r="II46" i="30"/>
  <c r="IJ46" i="30"/>
  <c r="IK46" i="30"/>
  <c r="P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AD55" i="30"/>
  <c r="AE55" i="30"/>
  <c r="AQ55" i="30"/>
  <c r="AR55" i="30"/>
  <c r="AS55" i="30"/>
  <c r="AT55" i="30"/>
  <c r="AU55" i="30"/>
  <c r="AV55" i="30"/>
  <c r="AW55" i="30"/>
  <c r="AX55" i="30"/>
  <c r="AY55" i="30"/>
  <c r="AZ55" i="30"/>
  <c r="BA55" i="30"/>
  <c r="BB55" i="30"/>
  <c r="BC55" i="30"/>
  <c r="BD55" i="30"/>
  <c r="BE55" i="30"/>
  <c r="BF55" i="30"/>
  <c r="BG55" i="30"/>
  <c r="BH55" i="30"/>
  <c r="BI55" i="30"/>
  <c r="BJ55" i="30"/>
  <c r="BK55" i="30"/>
  <c r="BL55" i="30"/>
  <c r="BM55" i="30"/>
  <c r="BN55" i="30"/>
  <c r="BO55" i="30"/>
  <c r="BP55" i="30"/>
  <c r="BQ55" i="30"/>
  <c r="BR55" i="30"/>
  <c r="BS55" i="30"/>
  <c r="BT55" i="30"/>
  <c r="BU55" i="30"/>
  <c r="BV55" i="30"/>
  <c r="BW55" i="30"/>
  <c r="BX55" i="30"/>
  <c r="BY55" i="30"/>
  <c r="BZ55" i="30"/>
  <c r="CA55" i="30"/>
  <c r="CB55" i="30"/>
  <c r="CC55" i="30"/>
  <c r="CD55" i="30"/>
  <c r="CE55" i="30"/>
  <c r="CF55" i="30"/>
  <c r="CG55" i="30"/>
  <c r="CH55" i="30"/>
  <c r="CI55" i="30"/>
  <c r="CJ55" i="30"/>
  <c r="CK55" i="30"/>
  <c r="CL55" i="30"/>
  <c r="CM55" i="30"/>
  <c r="CN55" i="30"/>
  <c r="CO55" i="30"/>
  <c r="CP55" i="30"/>
  <c r="CQ55" i="30"/>
  <c r="CR55" i="30"/>
  <c r="CS55" i="30"/>
  <c r="CT55" i="30"/>
  <c r="CU55" i="30"/>
  <c r="CV55" i="30"/>
  <c r="CW55" i="30"/>
  <c r="CX55" i="30"/>
  <c r="CY55" i="30"/>
  <c r="CZ55" i="30"/>
  <c r="DA55" i="30"/>
  <c r="DB55" i="30"/>
  <c r="P59" i="30"/>
  <c r="Q59" i="30"/>
  <c r="R59" i="30"/>
  <c r="S59" i="30"/>
  <c r="T59" i="30"/>
  <c r="U59" i="30"/>
  <c r="V59" i="30"/>
  <c r="W59" i="30"/>
  <c r="X59" i="30"/>
  <c r="Y59" i="30"/>
  <c r="Z59" i="30"/>
  <c r="AA59" i="30"/>
  <c r="AB59" i="30"/>
  <c r="AC59" i="30"/>
  <c r="AD59" i="30"/>
  <c r="AE59" i="30"/>
  <c r="AQ59" i="30"/>
  <c r="AR59" i="30"/>
  <c r="AS59" i="30"/>
  <c r="AT59" i="30"/>
  <c r="AU59" i="30"/>
  <c r="AV59" i="30"/>
  <c r="AW59" i="30"/>
  <c r="AX59" i="30"/>
  <c r="AY59" i="30"/>
  <c r="AZ59" i="30"/>
  <c r="BA59" i="30"/>
  <c r="BB59" i="30"/>
  <c r="BC59" i="30"/>
  <c r="BD59" i="30"/>
  <c r="BE59" i="30"/>
  <c r="BF59" i="30"/>
  <c r="BG59" i="30"/>
  <c r="BH59" i="30"/>
  <c r="BI59" i="30"/>
  <c r="BJ59" i="30"/>
  <c r="BK59" i="30"/>
  <c r="BL59" i="30"/>
  <c r="BM59" i="30"/>
  <c r="BN59" i="30"/>
  <c r="BO59" i="30"/>
  <c r="BP59" i="30"/>
  <c r="BQ59" i="30"/>
  <c r="BR59" i="30"/>
  <c r="BS59" i="30"/>
  <c r="BT59" i="30"/>
  <c r="BU59" i="30"/>
  <c r="BV59" i="30"/>
  <c r="BW59" i="30"/>
  <c r="BX59" i="30"/>
  <c r="BY59" i="30"/>
  <c r="BZ59" i="30"/>
  <c r="CA59" i="30"/>
  <c r="CB59" i="30"/>
  <c r="CC59" i="30"/>
  <c r="CD59" i="30"/>
  <c r="CE59" i="30"/>
  <c r="CF59" i="30"/>
  <c r="CG59" i="30"/>
  <c r="CH59" i="30"/>
  <c r="CI59" i="30"/>
  <c r="CJ59" i="30"/>
  <c r="CK59" i="30"/>
  <c r="CL59" i="30"/>
  <c r="CM59" i="30"/>
  <c r="CN59" i="30"/>
  <c r="CO59" i="30"/>
  <c r="CP59" i="30"/>
  <c r="CQ59" i="30"/>
  <c r="CR59" i="30"/>
  <c r="CS59" i="30"/>
  <c r="CT59" i="30"/>
  <c r="CU59" i="30"/>
  <c r="CV59" i="30"/>
  <c r="CW59" i="30"/>
  <c r="CX59" i="30"/>
  <c r="CY59" i="30"/>
  <c r="CZ59" i="30"/>
  <c r="DA59" i="30"/>
  <c r="DB59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U66" i="30"/>
  <c r="AY66" i="30"/>
  <c r="BC66" i="30"/>
  <c r="BG66" i="30"/>
  <c r="BK66" i="30"/>
  <c r="BO66" i="30"/>
  <c r="BS66" i="30"/>
  <c r="BW66" i="30"/>
  <c r="CA66" i="30"/>
  <c r="CE66" i="30"/>
  <c r="CI66" i="30"/>
  <c r="CM66" i="30"/>
  <c r="CQ66" i="30"/>
  <c r="CU66" i="30"/>
  <c r="CY66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AD70" i="30"/>
  <c r="AE70" i="30"/>
  <c r="AU70" i="30"/>
  <c r="AY70" i="30"/>
  <c r="BC70" i="30"/>
  <c r="BG70" i="30"/>
  <c r="BK70" i="30"/>
  <c r="BO70" i="30"/>
  <c r="BS70" i="30"/>
  <c r="BW70" i="30"/>
  <c r="CA70" i="30"/>
  <c r="CE70" i="30"/>
  <c r="CI70" i="30"/>
  <c r="CM70" i="30"/>
  <c r="CQ70" i="30"/>
  <c r="CU70" i="30"/>
  <c r="CY70" i="30"/>
  <c r="P77" i="30"/>
  <c r="Q77" i="30"/>
  <c r="R77" i="30"/>
  <c r="S77" i="30"/>
  <c r="T77" i="30"/>
  <c r="U77" i="30"/>
  <c r="V77" i="30"/>
  <c r="W77" i="30"/>
  <c r="X77" i="30"/>
  <c r="Y77" i="30"/>
  <c r="Z77" i="30"/>
  <c r="AA77" i="30"/>
  <c r="AB77" i="30"/>
  <c r="AC77" i="30"/>
  <c r="AD77" i="30"/>
  <c r="AE77" i="30"/>
  <c r="AQ77" i="30"/>
  <c r="AR77" i="30"/>
  <c r="AS77" i="30"/>
  <c r="AT77" i="30"/>
  <c r="AU77" i="30"/>
  <c r="AV77" i="30"/>
  <c r="AW77" i="30"/>
  <c r="AX77" i="30"/>
  <c r="AY77" i="30"/>
  <c r="AZ77" i="30"/>
  <c r="BA77" i="30"/>
  <c r="BB77" i="30"/>
  <c r="BC77" i="30"/>
  <c r="BD77" i="30"/>
  <c r="BE77" i="30"/>
  <c r="BF77" i="30"/>
  <c r="BG77" i="30"/>
  <c r="BH77" i="30"/>
  <c r="BI77" i="30"/>
  <c r="BJ77" i="30"/>
  <c r="BK77" i="30"/>
  <c r="BL77" i="30"/>
  <c r="BM77" i="30"/>
  <c r="BN77" i="30"/>
  <c r="BO77" i="30"/>
  <c r="BP77" i="30"/>
  <c r="BQ77" i="30"/>
  <c r="BR77" i="30"/>
  <c r="BS77" i="30"/>
  <c r="BT77" i="30"/>
  <c r="BU77" i="30"/>
  <c r="BV77" i="30"/>
  <c r="BW77" i="30"/>
  <c r="BX77" i="30"/>
  <c r="BY77" i="30"/>
  <c r="BZ77" i="30"/>
  <c r="CA77" i="30"/>
  <c r="CB77" i="30"/>
  <c r="CC77" i="30"/>
  <c r="CD77" i="30"/>
  <c r="CE77" i="30"/>
  <c r="CF77" i="30"/>
  <c r="CG77" i="30"/>
  <c r="CH77" i="30"/>
  <c r="CI77" i="30"/>
  <c r="CJ77" i="30"/>
  <c r="CK77" i="30"/>
  <c r="CL77" i="30"/>
  <c r="CM77" i="30"/>
  <c r="CN77" i="30"/>
  <c r="CO77" i="30"/>
  <c r="CP77" i="30"/>
  <c r="CQ77" i="30"/>
  <c r="CR77" i="30"/>
  <c r="CS77" i="30"/>
  <c r="CT77" i="30"/>
  <c r="CU77" i="30"/>
  <c r="CV77" i="30"/>
  <c r="CW77" i="30"/>
  <c r="CX77" i="30"/>
  <c r="CY77" i="30"/>
  <c r="CZ77" i="30"/>
  <c r="DA77" i="30"/>
  <c r="DB77" i="30"/>
  <c r="P81" i="30"/>
  <c r="Q81" i="30"/>
  <c r="R81" i="30"/>
  <c r="S81" i="30"/>
  <c r="T81" i="30"/>
  <c r="U81" i="30"/>
  <c r="V81" i="30"/>
  <c r="W81" i="30"/>
  <c r="X81" i="30"/>
  <c r="Y81" i="30"/>
  <c r="Z81" i="30"/>
  <c r="AA81" i="30"/>
  <c r="AB81" i="30"/>
  <c r="AC81" i="30"/>
  <c r="AD81" i="30"/>
  <c r="AE81" i="30"/>
  <c r="AQ81" i="30"/>
  <c r="AR81" i="30"/>
  <c r="AS81" i="30"/>
  <c r="AT81" i="30"/>
  <c r="AU81" i="30"/>
  <c r="AV81" i="30"/>
  <c r="AW81" i="30"/>
  <c r="AX81" i="30"/>
  <c r="AY81" i="30"/>
  <c r="AZ81" i="30"/>
  <c r="BA81" i="30"/>
  <c r="BB81" i="30"/>
  <c r="BC81" i="30"/>
  <c r="BD81" i="30"/>
  <c r="BE81" i="30"/>
  <c r="BF81" i="30"/>
  <c r="BG81" i="30"/>
  <c r="BH81" i="30"/>
  <c r="BI81" i="30"/>
  <c r="BJ81" i="30"/>
  <c r="BK81" i="30"/>
  <c r="BL81" i="30"/>
  <c r="BM81" i="30"/>
  <c r="BN81" i="30"/>
  <c r="BO81" i="30"/>
  <c r="BP81" i="30"/>
  <c r="BQ81" i="30"/>
  <c r="BR81" i="30"/>
  <c r="BS81" i="30"/>
  <c r="BT81" i="30"/>
  <c r="BU81" i="30"/>
  <c r="BV81" i="30"/>
  <c r="BW81" i="30"/>
  <c r="BX81" i="30"/>
  <c r="BY81" i="30"/>
  <c r="BZ81" i="30"/>
  <c r="CA81" i="30"/>
  <c r="CB81" i="30"/>
  <c r="CC81" i="30"/>
  <c r="CD81" i="30"/>
  <c r="CE81" i="30"/>
  <c r="CF81" i="30"/>
  <c r="CG81" i="30"/>
  <c r="CH81" i="30"/>
  <c r="CI81" i="30"/>
  <c r="CJ81" i="30"/>
  <c r="CK81" i="30"/>
  <c r="CL81" i="30"/>
  <c r="CM81" i="30"/>
  <c r="CN81" i="30"/>
  <c r="CO81" i="30"/>
  <c r="CP81" i="30"/>
  <c r="CQ81" i="30"/>
  <c r="CR81" i="30"/>
  <c r="CS81" i="30"/>
  <c r="CT81" i="30"/>
  <c r="CU81" i="30"/>
  <c r="CV81" i="30"/>
  <c r="CW81" i="30"/>
  <c r="CX81" i="30"/>
  <c r="CY81" i="30"/>
  <c r="CZ81" i="30"/>
  <c r="DA81" i="30"/>
  <c r="DB81" i="30"/>
  <c r="P88" i="30"/>
  <c r="Q88" i="30"/>
  <c r="R88" i="30"/>
  <c r="S88" i="30"/>
  <c r="T88" i="30"/>
  <c r="U88" i="30"/>
  <c r="V88" i="30"/>
  <c r="W88" i="30"/>
  <c r="X88" i="30"/>
  <c r="Y88" i="30"/>
  <c r="Z88" i="30"/>
  <c r="AA88" i="30"/>
  <c r="AB88" i="30"/>
  <c r="AC88" i="30"/>
  <c r="AD88" i="30"/>
  <c r="AE88" i="30"/>
  <c r="AR88" i="30"/>
  <c r="AS88" i="30"/>
  <c r="AT88" i="30"/>
  <c r="AU88" i="30"/>
  <c r="AV88" i="30"/>
  <c r="AW88" i="30"/>
  <c r="AX88" i="30"/>
  <c r="AY88" i="30"/>
  <c r="AZ88" i="30"/>
  <c r="BA88" i="30"/>
  <c r="BB88" i="30"/>
  <c r="BC88" i="30"/>
  <c r="BD88" i="30"/>
  <c r="BE88" i="30"/>
  <c r="BF88" i="30"/>
  <c r="BG88" i="30"/>
  <c r="BH88" i="30"/>
  <c r="BI88" i="30"/>
  <c r="BJ88" i="30"/>
  <c r="BK88" i="30"/>
  <c r="BL88" i="30"/>
  <c r="BM88" i="30"/>
  <c r="BN88" i="30"/>
  <c r="BO88" i="30"/>
  <c r="BP88" i="30"/>
  <c r="BQ88" i="30"/>
  <c r="BR88" i="30"/>
  <c r="BS88" i="30"/>
  <c r="BT88" i="30"/>
  <c r="BU88" i="30"/>
  <c r="BV88" i="30"/>
  <c r="BW88" i="30"/>
  <c r="BX88" i="30"/>
  <c r="BY88" i="30"/>
  <c r="BZ88" i="30"/>
  <c r="CA88" i="30"/>
  <c r="CB88" i="30"/>
  <c r="CC88" i="30"/>
  <c r="CD88" i="30"/>
  <c r="CE88" i="30"/>
  <c r="CF88" i="30"/>
  <c r="CG88" i="30"/>
  <c r="CH88" i="30"/>
  <c r="CI88" i="30"/>
  <c r="CJ88" i="30"/>
  <c r="CK88" i="30"/>
  <c r="CL88" i="30"/>
  <c r="CM88" i="30"/>
  <c r="CN88" i="30"/>
  <c r="CO88" i="30"/>
  <c r="CP88" i="30"/>
  <c r="CQ88" i="30"/>
  <c r="CR88" i="30"/>
  <c r="CS88" i="30"/>
  <c r="CT88" i="30"/>
  <c r="CU88" i="30"/>
  <c r="CV88" i="30"/>
  <c r="CW88" i="30"/>
  <c r="CX88" i="30"/>
  <c r="CY88" i="30"/>
  <c r="CZ88" i="30"/>
  <c r="DA88" i="30"/>
  <c r="DB88" i="30"/>
  <c r="P92" i="30"/>
  <c r="Q92" i="30"/>
  <c r="R92" i="30"/>
  <c r="S92" i="30"/>
  <c r="T92" i="30"/>
  <c r="U92" i="30"/>
  <c r="V92" i="30"/>
  <c r="W92" i="30"/>
  <c r="X92" i="30"/>
  <c r="Y92" i="30"/>
  <c r="Z92" i="30"/>
  <c r="AA92" i="30"/>
  <c r="AB92" i="30"/>
  <c r="AC92" i="30"/>
  <c r="AD92" i="30"/>
  <c r="AE92" i="30"/>
  <c r="AR92" i="30"/>
  <c r="AS92" i="30"/>
  <c r="AT92" i="30"/>
  <c r="AU92" i="30"/>
  <c r="AV92" i="30"/>
  <c r="AW92" i="30"/>
  <c r="AX92" i="30"/>
  <c r="AY92" i="30"/>
  <c r="AZ92" i="30"/>
  <c r="BA92" i="30"/>
  <c r="BB92" i="30"/>
  <c r="BC92" i="30"/>
  <c r="BD92" i="30"/>
  <c r="BE92" i="30"/>
  <c r="BF92" i="30"/>
  <c r="BG92" i="30"/>
  <c r="BH92" i="30"/>
  <c r="BI92" i="30"/>
  <c r="BJ92" i="30"/>
  <c r="BK92" i="30"/>
  <c r="BL92" i="30"/>
  <c r="BM92" i="30"/>
  <c r="BN92" i="30"/>
  <c r="BO92" i="30"/>
  <c r="BP92" i="30"/>
  <c r="BQ92" i="30"/>
  <c r="BR92" i="30"/>
  <c r="BS92" i="30"/>
  <c r="BT92" i="30"/>
  <c r="BU92" i="30"/>
  <c r="BV92" i="30"/>
  <c r="BW92" i="30"/>
  <c r="BX92" i="30"/>
  <c r="BY92" i="30"/>
  <c r="BZ92" i="30"/>
  <c r="CA92" i="30"/>
  <c r="CB92" i="30"/>
  <c r="CC92" i="30"/>
  <c r="CD92" i="30"/>
  <c r="CE92" i="30"/>
  <c r="CF92" i="30"/>
  <c r="CG92" i="30"/>
  <c r="CH92" i="30"/>
  <c r="CI92" i="30"/>
  <c r="CJ92" i="30"/>
  <c r="CK92" i="30"/>
  <c r="CL92" i="30"/>
  <c r="CM92" i="30"/>
  <c r="CN92" i="30"/>
  <c r="CO92" i="30"/>
  <c r="CP92" i="30"/>
  <c r="CQ92" i="30"/>
  <c r="CR92" i="30"/>
  <c r="CS92" i="30"/>
  <c r="CT92" i="30"/>
  <c r="CU92" i="30"/>
  <c r="CV92" i="30"/>
  <c r="CW92" i="30"/>
  <c r="CX92" i="30"/>
  <c r="CY92" i="30"/>
  <c r="CZ92" i="30"/>
  <c r="DA92" i="30"/>
  <c r="DB92" i="30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X74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AO86" i="19"/>
  <c r="AP86" i="19"/>
  <c r="AQ86" i="19"/>
  <c r="AR86" i="19"/>
  <c r="AS86" i="19"/>
  <c r="AT86" i="19"/>
  <c r="AU86" i="19"/>
  <c r="AV86" i="19"/>
  <c r="AW86" i="19"/>
  <c r="AX86" i="19"/>
  <c r="AY86" i="19"/>
  <c r="AZ86" i="19"/>
  <c r="BA86" i="19"/>
  <c r="BB86" i="19"/>
  <c r="BC86" i="19"/>
  <c r="BD86" i="19"/>
  <c r="BE86" i="19"/>
  <c r="BF86" i="19"/>
  <c r="BG86" i="19"/>
  <c r="BH86" i="19"/>
  <c r="BI86" i="19"/>
  <c r="BJ86" i="19"/>
  <c r="BK86" i="19"/>
  <c r="BL86" i="19"/>
  <c r="BM86" i="19"/>
  <c r="BN86" i="19"/>
  <c r="BO86" i="19"/>
  <c r="BP86" i="19"/>
  <c r="BQ86" i="19"/>
  <c r="BR86" i="19"/>
  <c r="BS86" i="19"/>
  <c r="BT86" i="19"/>
  <c r="BU86" i="19"/>
  <c r="BV86" i="19"/>
  <c r="BW86" i="19"/>
  <c r="BX86" i="19"/>
  <c r="BY86" i="19"/>
  <c r="BZ86" i="19"/>
  <c r="CA86" i="19"/>
  <c r="CB86" i="19"/>
  <c r="CC86" i="19"/>
  <c r="CD86" i="19"/>
  <c r="CE86" i="19"/>
  <c r="CF86" i="19"/>
  <c r="CG86" i="19"/>
  <c r="CH86" i="19"/>
  <c r="CI86" i="19"/>
  <c r="CJ86" i="19"/>
  <c r="CK86" i="19"/>
  <c r="CL86" i="19"/>
  <c r="CM86" i="19"/>
  <c r="CN86" i="19"/>
  <c r="CO86" i="19"/>
  <c r="CP86" i="19"/>
  <c r="CQ86" i="19"/>
  <c r="CR86" i="19"/>
  <c r="CS86" i="19"/>
  <c r="CT86" i="19"/>
  <c r="CU86" i="19"/>
  <c r="CV86" i="19"/>
  <c r="CW86" i="19"/>
  <c r="CX86" i="19"/>
  <c r="CY86" i="19"/>
  <c r="CZ86" i="19"/>
  <c r="DA86" i="19"/>
  <c r="DB86" i="19"/>
  <c r="DC86" i="19"/>
  <c r="DD86" i="19"/>
  <c r="DE86" i="19"/>
  <c r="DF86" i="19"/>
  <c r="DG86" i="19"/>
  <c r="DH86" i="19"/>
  <c r="DI86" i="19"/>
  <c r="DJ86" i="19"/>
  <c r="DK86" i="19"/>
  <c r="DL86" i="19"/>
  <c r="DM86" i="19"/>
  <c r="DN86" i="19"/>
  <c r="DO86" i="19"/>
  <c r="DP86" i="19"/>
  <c r="DQ86" i="19"/>
  <c r="DR86" i="19"/>
  <c r="DS86" i="19"/>
  <c r="DT86" i="19"/>
  <c r="DU86" i="19"/>
  <c r="DV86" i="19"/>
  <c r="DW86" i="19"/>
  <c r="DX86" i="19"/>
  <c r="DY86" i="19"/>
  <c r="DZ86" i="19"/>
  <c r="EA86" i="19"/>
  <c r="EB86" i="19"/>
  <c r="EC86" i="19"/>
  <c r="ED86" i="19"/>
  <c r="EE86" i="19"/>
  <c r="EF86" i="19"/>
  <c r="EG86" i="19"/>
  <c r="EH86" i="19"/>
  <c r="EI86" i="19"/>
  <c r="EJ86" i="19"/>
  <c r="EK86" i="19"/>
  <c r="EL86" i="19"/>
  <c r="EM86" i="19"/>
  <c r="EN86" i="19"/>
  <c r="EO86" i="19"/>
  <c r="EP86" i="19"/>
  <c r="EQ86" i="19"/>
  <c r="ER86" i="19"/>
  <c r="ES86" i="19"/>
  <c r="ET86" i="19"/>
  <c r="EU86" i="19"/>
  <c r="EV86" i="19"/>
  <c r="EW86" i="19"/>
  <c r="EX86" i="19"/>
  <c r="EY86" i="19"/>
  <c r="EZ86" i="19"/>
  <c r="FA86" i="19"/>
  <c r="FB86" i="19"/>
  <c r="FC86" i="19"/>
  <c r="FD86" i="19"/>
  <c r="FE86" i="19"/>
  <c r="FF86" i="19"/>
  <c r="FG86" i="19"/>
  <c r="FH86" i="19"/>
  <c r="FI86" i="19"/>
  <c r="FJ86" i="19"/>
  <c r="FK86" i="19"/>
  <c r="FL86" i="19"/>
  <c r="FM86" i="19"/>
  <c r="FN86" i="19"/>
  <c r="FO86" i="19"/>
  <c r="FP86" i="19"/>
  <c r="FQ86" i="19"/>
  <c r="FR86" i="19"/>
  <c r="FS86" i="19"/>
  <c r="FT86" i="19"/>
  <c r="FU86" i="19"/>
  <c r="FV86" i="19"/>
  <c r="FW86" i="19"/>
  <c r="FX86" i="19"/>
  <c r="FY86" i="19"/>
  <c r="FZ86" i="19"/>
  <c r="GA86" i="19"/>
  <c r="GB86" i="19"/>
  <c r="GC86" i="19"/>
  <c r="GD86" i="19"/>
  <c r="GE86" i="19"/>
  <c r="GF86" i="19"/>
  <c r="GG86" i="19"/>
  <c r="GH86" i="19"/>
  <c r="GI86" i="19"/>
  <c r="GJ86" i="19"/>
  <c r="GK86" i="19"/>
  <c r="GL86" i="19"/>
  <c r="GM86" i="19"/>
  <c r="GN86" i="19"/>
  <c r="GO86" i="19"/>
  <c r="GP86" i="19"/>
  <c r="GQ86" i="19"/>
  <c r="GR86" i="19"/>
  <c r="GS86" i="19"/>
  <c r="GT86" i="19"/>
  <c r="GU86" i="19"/>
  <c r="GV86" i="19"/>
  <c r="GW86" i="19"/>
  <c r="GX86" i="19"/>
  <c r="GY86" i="19"/>
  <c r="GZ86" i="19"/>
  <c r="HA86" i="19"/>
  <c r="HB86" i="19"/>
  <c r="HC86" i="19"/>
  <c r="HD86" i="19"/>
  <c r="HE86" i="19"/>
  <c r="HF86" i="19"/>
  <c r="HG86" i="19"/>
  <c r="HH86" i="19"/>
  <c r="HI86" i="19"/>
  <c r="HJ86" i="19"/>
  <c r="HK86" i="19"/>
  <c r="HL86" i="19"/>
  <c r="HM86" i="19"/>
  <c r="HN86" i="19"/>
  <c r="HO86" i="19"/>
  <c r="HP86" i="19"/>
  <c r="HQ86" i="19"/>
  <c r="HR86" i="19"/>
  <c r="HS86" i="19"/>
  <c r="HT86" i="19"/>
  <c r="HU86" i="19"/>
  <c r="HV86" i="19"/>
  <c r="HW86" i="19"/>
  <c r="HX86" i="19"/>
  <c r="HY86" i="19"/>
  <c r="HZ86" i="19"/>
  <c r="IA86" i="19"/>
  <c r="IB86" i="19"/>
  <c r="H87" i="19"/>
  <c r="I87" i="19"/>
  <c r="J87" i="19"/>
  <c r="AN87" i="19"/>
  <c r="AZ87" i="19"/>
  <c r="BP87" i="19"/>
  <c r="D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AY90" i="19"/>
  <c r="BK90" i="19"/>
  <c r="BW90" i="19"/>
  <c r="CI90" i="19"/>
  <c r="CU90" i="19"/>
  <c r="DG90" i="19"/>
  <c r="DS90" i="19"/>
  <c r="EE90" i="19"/>
  <c r="EQ90" i="19"/>
  <c r="FC90" i="19"/>
  <c r="FO90" i="19"/>
  <c r="GA90" i="19"/>
  <c r="GM90" i="19"/>
  <c r="GY90" i="19"/>
  <c r="HK90" i="19"/>
  <c r="HW90" i="19"/>
  <c r="IB90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AN91" i="19"/>
  <c r="AO91" i="19"/>
  <c r="AP91" i="19"/>
  <c r="AQ91" i="19"/>
  <c r="AR91" i="19"/>
  <c r="AS91" i="19"/>
  <c r="AT91" i="19"/>
  <c r="AU91" i="19"/>
  <c r="AV91" i="19"/>
  <c r="AW91" i="19"/>
  <c r="AX91" i="19"/>
  <c r="AY91" i="19"/>
  <c r="AZ91" i="19"/>
  <c r="BA91" i="19"/>
  <c r="BB91" i="19"/>
  <c r="BC91" i="19"/>
  <c r="BD91" i="19"/>
  <c r="BE91" i="19"/>
  <c r="BF91" i="19"/>
  <c r="BG91" i="19"/>
  <c r="BH91" i="19"/>
  <c r="BI91" i="19"/>
  <c r="BJ91" i="19"/>
  <c r="BK91" i="19"/>
  <c r="BL91" i="19"/>
  <c r="BM91" i="19"/>
  <c r="BN91" i="19"/>
  <c r="BO91" i="19"/>
  <c r="BP91" i="19"/>
  <c r="BQ91" i="19"/>
  <c r="BR91" i="19"/>
  <c r="BS91" i="19"/>
  <c r="BT91" i="19"/>
  <c r="BU91" i="19"/>
  <c r="BV91" i="19"/>
  <c r="BW91" i="19"/>
  <c r="BX91" i="19"/>
  <c r="BY91" i="19"/>
  <c r="BZ91" i="19"/>
  <c r="CA91" i="19"/>
  <c r="CB91" i="19"/>
  <c r="CC91" i="19"/>
  <c r="CD91" i="19"/>
  <c r="CE91" i="19"/>
  <c r="CF91" i="19"/>
  <c r="CG91" i="19"/>
  <c r="CH91" i="19"/>
  <c r="CI91" i="19"/>
  <c r="CJ91" i="19"/>
  <c r="CK91" i="19"/>
  <c r="CL91" i="19"/>
  <c r="CM91" i="19"/>
  <c r="CN91" i="19"/>
  <c r="CO91" i="19"/>
  <c r="CP91" i="19"/>
  <c r="CQ91" i="19"/>
  <c r="CR91" i="19"/>
  <c r="CS91" i="19"/>
  <c r="CT91" i="19"/>
  <c r="CU91" i="19"/>
  <c r="CV91" i="19"/>
  <c r="CW91" i="19"/>
  <c r="CX91" i="19"/>
  <c r="CY91" i="19"/>
  <c r="CZ91" i="19"/>
  <c r="DA91" i="19"/>
  <c r="DB91" i="19"/>
  <c r="DC91" i="19"/>
  <c r="DD91" i="19"/>
  <c r="DE91" i="19"/>
  <c r="DF91" i="19"/>
  <c r="DG91" i="19"/>
  <c r="DH91" i="19"/>
  <c r="DI91" i="19"/>
  <c r="DJ91" i="19"/>
  <c r="DK91" i="19"/>
  <c r="DL91" i="19"/>
  <c r="DM91" i="19"/>
  <c r="DN91" i="19"/>
  <c r="DO91" i="19"/>
  <c r="DP91" i="19"/>
  <c r="DQ91" i="19"/>
  <c r="DR91" i="19"/>
  <c r="DS91" i="19"/>
  <c r="DT91" i="19"/>
  <c r="DU91" i="19"/>
  <c r="DV91" i="19"/>
  <c r="DW91" i="19"/>
  <c r="DX91" i="19"/>
  <c r="DY91" i="19"/>
  <c r="DZ91" i="19"/>
  <c r="EA91" i="19"/>
  <c r="EB91" i="19"/>
  <c r="EC91" i="19"/>
  <c r="ED91" i="19"/>
  <c r="EE91" i="19"/>
  <c r="EF91" i="19"/>
  <c r="EG91" i="19"/>
  <c r="EH91" i="19"/>
  <c r="EI91" i="19"/>
  <c r="EJ91" i="19"/>
  <c r="EK91" i="19"/>
  <c r="EL91" i="19"/>
  <c r="EM91" i="19"/>
  <c r="EN91" i="19"/>
  <c r="EO91" i="19"/>
  <c r="EP91" i="19"/>
  <c r="EQ91" i="19"/>
  <c r="ER91" i="19"/>
  <c r="ES91" i="19"/>
  <c r="ET91" i="19"/>
  <c r="EU91" i="19"/>
  <c r="EV91" i="19"/>
  <c r="EW91" i="19"/>
  <c r="EX91" i="19"/>
  <c r="EY91" i="19"/>
  <c r="EZ91" i="19"/>
  <c r="FA91" i="19"/>
  <c r="FB91" i="19"/>
  <c r="FC91" i="19"/>
  <c r="FD91" i="19"/>
  <c r="FE91" i="19"/>
  <c r="FF91" i="19"/>
  <c r="FG91" i="19"/>
  <c r="FH91" i="19"/>
  <c r="FI91" i="19"/>
  <c r="FJ91" i="19"/>
  <c r="FK91" i="19"/>
  <c r="FL91" i="19"/>
  <c r="FM91" i="19"/>
  <c r="FN91" i="19"/>
  <c r="FO91" i="19"/>
  <c r="FP91" i="19"/>
  <c r="FQ91" i="19"/>
  <c r="FR91" i="19"/>
  <c r="FS91" i="19"/>
  <c r="FT91" i="19"/>
  <c r="FU91" i="19"/>
  <c r="FV91" i="19"/>
  <c r="FW91" i="19"/>
  <c r="FX91" i="19"/>
  <c r="FY91" i="19"/>
  <c r="FZ91" i="19"/>
  <c r="GA91" i="19"/>
  <c r="GB91" i="19"/>
  <c r="GC91" i="19"/>
  <c r="GD91" i="19"/>
  <c r="GE91" i="19"/>
  <c r="GF91" i="19"/>
  <c r="GG91" i="19"/>
  <c r="GH91" i="19"/>
  <c r="GI91" i="19"/>
  <c r="GJ91" i="19"/>
  <c r="GK91" i="19"/>
  <c r="GL91" i="19"/>
  <c r="GM91" i="19"/>
  <c r="GN91" i="19"/>
  <c r="GO91" i="19"/>
  <c r="GP91" i="19"/>
  <c r="GQ91" i="19"/>
  <c r="GR91" i="19"/>
  <c r="GS91" i="19"/>
  <c r="GT91" i="19"/>
  <c r="GU91" i="19"/>
  <c r="GV91" i="19"/>
  <c r="GW91" i="19"/>
  <c r="GX91" i="19"/>
  <c r="GY91" i="19"/>
  <c r="GZ91" i="19"/>
  <c r="HA91" i="19"/>
  <c r="HB91" i="19"/>
  <c r="HC91" i="19"/>
  <c r="HD91" i="19"/>
  <c r="HE91" i="19"/>
  <c r="HF91" i="19"/>
  <c r="HG91" i="19"/>
  <c r="HH91" i="19"/>
  <c r="HI91" i="19"/>
  <c r="HJ91" i="19"/>
  <c r="HK91" i="19"/>
  <c r="HL91" i="19"/>
  <c r="HM91" i="19"/>
  <c r="HN91" i="19"/>
  <c r="HO91" i="19"/>
  <c r="HP91" i="19"/>
  <c r="HQ91" i="19"/>
  <c r="HR91" i="19"/>
  <c r="HS91" i="19"/>
  <c r="HT91" i="19"/>
  <c r="HU91" i="19"/>
  <c r="HV91" i="19"/>
  <c r="HW91" i="19"/>
  <c r="HX91" i="19"/>
  <c r="HY91" i="19"/>
  <c r="HZ91" i="19"/>
  <c r="IA91" i="19"/>
  <c r="IB91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AO92" i="19"/>
  <c r="AP92" i="19"/>
  <c r="AQ92" i="19"/>
  <c r="AR92" i="19"/>
  <c r="AS92" i="19"/>
  <c r="AT92" i="19"/>
  <c r="AU92" i="19"/>
  <c r="AV92" i="19"/>
  <c r="AW92" i="19"/>
  <c r="AX92" i="19"/>
  <c r="AY92" i="19"/>
  <c r="AZ92" i="19"/>
  <c r="BA92" i="19"/>
  <c r="BB92" i="19"/>
  <c r="BC92" i="19"/>
  <c r="BD92" i="19"/>
  <c r="BE92" i="19"/>
  <c r="BF92" i="19"/>
  <c r="BG92" i="19"/>
  <c r="BH92" i="19"/>
  <c r="BI92" i="19"/>
  <c r="BJ92" i="19"/>
  <c r="BK92" i="19"/>
  <c r="BL92" i="19"/>
  <c r="BM92" i="19"/>
  <c r="BN92" i="19"/>
  <c r="BO92" i="19"/>
  <c r="BP92" i="19"/>
  <c r="BQ92" i="19"/>
  <c r="BR92" i="19"/>
  <c r="BS92" i="19"/>
  <c r="BT92" i="19"/>
  <c r="BU92" i="19"/>
  <c r="BV92" i="19"/>
  <c r="BW92" i="19"/>
  <c r="BX92" i="19"/>
  <c r="BY92" i="19"/>
  <c r="BZ92" i="19"/>
  <c r="CA92" i="19"/>
  <c r="CB92" i="19"/>
  <c r="CC92" i="19"/>
  <c r="CD92" i="19"/>
  <c r="CE92" i="19"/>
  <c r="CF92" i="19"/>
  <c r="CG92" i="19"/>
  <c r="CH92" i="19"/>
  <c r="CI92" i="19"/>
  <c r="CJ92" i="19"/>
  <c r="CK92" i="19"/>
  <c r="CL92" i="19"/>
  <c r="CM92" i="19"/>
  <c r="CN92" i="19"/>
  <c r="CO92" i="19"/>
  <c r="CP92" i="19"/>
  <c r="CQ92" i="19"/>
  <c r="CR92" i="19"/>
  <c r="CS92" i="19"/>
  <c r="CT92" i="19"/>
  <c r="CU92" i="19"/>
  <c r="CV92" i="19"/>
  <c r="CW92" i="19"/>
  <c r="CX92" i="19"/>
  <c r="CY92" i="19"/>
  <c r="CZ92" i="19"/>
  <c r="DA92" i="19"/>
  <c r="DB92" i="19"/>
  <c r="DC92" i="19"/>
  <c r="DD92" i="19"/>
  <c r="DE92" i="19"/>
  <c r="DF92" i="19"/>
  <c r="DG92" i="19"/>
  <c r="DH92" i="19"/>
  <c r="DI92" i="19"/>
  <c r="DJ92" i="19"/>
  <c r="DK92" i="19"/>
  <c r="DL92" i="19"/>
  <c r="DM92" i="19"/>
  <c r="DN92" i="19"/>
  <c r="DO92" i="19"/>
  <c r="DP92" i="19"/>
  <c r="DQ92" i="19"/>
  <c r="DR92" i="19"/>
  <c r="DS92" i="19"/>
  <c r="DT92" i="19"/>
  <c r="DU92" i="19"/>
  <c r="DV92" i="19"/>
  <c r="DW92" i="19"/>
  <c r="DX92" i="19"/>
  <c r="DY92" i="19"/>
  <c r="DZ92" i="19"/>
  <c r="EA92" i="19"/>
  <c r="EB92" i="19"/>
  <c r="EC92" i="19"/>
  <c r="ED92" i="19"/>
  <c r="EE92" i="19"/>
  <c r="EF92" i="19"/>
  <c r="EG92" i="19"/>
  <c r="EH92" i="19"/>
  <c r="EI92" i="19"/>
  <c r="EJ92" i="19"/>
  <c r="EK92" i="19"/>
  <c r="EL92" i="19"/>
  <c r="EM92" i="19"/>
  <c r="EN92" i="19"/>
  <c r="EO92" i="19"/>
  <c r="EP92" i="19"/>
  <c r="EQ92" i="19"/>
  <c r="ER92" i="19"/>
  <c r="ES92" i="19"/>
  <c r="ET92" i="19"/>
  <c r="EU92" i="19"/>
  <c r="EV92" i="19"/>
  <c r="EW92" i="19"/>
  <c r="EX92" i="19"/>
  <c r="EY92" i="19"/>
  <c r="EZ92" i="19"/>
  <c r="FA92" i="19"/>
  <c r="FB92" i="19"/>
  <c r="FC92" i="19"/>
  <c r="FD92" i="19"/>
  <c r="FE92" i="19"/>
  <c r="FF92" i="19"/>
  <c r="FG92" i="19"/>
  <c r="FH92" i="19"/>
  <c r="FI92" i="19"/>
  <c r="FJ92" i="19"/>
  <c r="FK92" i="19"/>
  <c r="FL92" i="19"/>
  <c r="FM92" i="19"/>
  <c r="FN92" i="19"/>
  <c r="FO92" i="19"/>
  <c r="FP92" i="19"/>
  <c r="FQ92" i="19"/>
  <c r="FR92" i="19"/>
  <c r="FS92" i="19"/>
  <c r="FT92" i="19"/>
  <c r="FU92" i="19"/>
  <c r="FV92" i="19"/>
  <c r="FW92" i="19"/>
  <c r="FX92" i="19"/>
  <c r="FY92" i="19"/>
  <c r="FZ92" i="19"/>
  <c r="GA92" i="19"/>
  <c r="GB92" i="19"/>
  <c r="GC92" i="19"/>
  <c r="GD92" i="19"/>
  <c r="GE92" i="19"/>
  <c r="GF92" i="19"/>
  <c r="GG92" i="19"/>
  <c r="GH92" i="19"/>
  <c r="GI92" i="19"/>
  <c r="GJ92" i="19"/>
  <c r="GK92" i="19"/>
  <c r="GL92" i="19"/>
  <c r="GM92" i="19"/>
  <c r="GN92" i="19"/>
  <c r="GO92" i="19"/>
  <c r="GP92" i="19"/>
  <c r="GQ92" i="19"/>
  <c r="GR92" i="19"/>
  <c r="GS92" i="19"/>
  <c r="GT92" i="19"/>
  <c r="GU92" i="19"/>
  <c r="GV92" i="19"/>
  <c r="GW92" i="19"/>
  <c r="GX92" i="19"/>
  <c r="GY92" i="19"/>
  <c r="GZ92" i="19"/>
  <c r="HA92" i="19"/>
  <c r="HB92" i="19"/>
  <c r="HC92" i="19"/>
  <c r="HD92" i="19"/>
  <c r="HE92" i="19"/>
  <c r="HF92" i="19"/>
  <c r="HG92" i="19"/>
  <c r="HH92" i="19"/>
  <c r="HI92" i="19"/>
  <c r="HJ92" i="19"/>
  <c r="HK92" i="19"/>
  <c r="HL92" i="19"/>
  <c r="HM92" i="19"/>
  <c r="HN92" i="19"/>
  <c r="HO92" i="19"/>
  <c r="HP92" i="19"/>
  <c r="HQ92" i="19"/>
  <c r="HR92" i="19"/>
  <c r="HS92" i="19"/>
  <c r="HT92" i="19"/>
  <c r="HU92" i="19"/>
  <c r="HV92" i="19"/>
  <c r="HW92" i="19"/>
  <c r="HX92" i="19"/>
  <c r="HY92" i="19"/>
  <c r="HZ92" i="19"/>
  <c r="IA92" i="19"/>
  <c r="IB92" i="19"/>
  <c r="IC92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AN93" i="19"/>
  <c r="AO93" i="19"/>
  <c r="AP93" i="19"/>
  <c r="AQ93" i="19"/>
  <c r="AR93" i="19"/>
  <c r="AS93" i="19"/>
  <c r="AT93" i="19"/>
  <c r="AU93" i="19"/>
  <c r="AV93" i="19"/>
  <c r="AW93" i="19"/>
  <c r="AX93" i="19"/>
  <c r="AY93" i="19"/>
  <c r="AZ93" i="19"/>
  <c r="BA93" i="19"/>
  <c r="BB93" i="19"/>
  <c r="BC93" i="19"/>
  <c r="BD93" i="19"/>
  <c r="BE93" i="19"/>
  <c r="BF93" i="19"/>
  <c r="BG93" i="19"/>
  <c r="BH93" i="19"/>
  <c r="BI93" i="19"/>
  <c r="BJ93" i="19"/>
  <c r="BK93" i="19"/>
  <c r="BL93" i="19"/>
  <c r="BM93" i="19"/>
  <c r="BN93" i="19"/>
  <c r="BO93" i="19"/>
  <c r="BP93" i="19"/>
  <c r="BQ93" i="19"/>
  <c r="BR93" i="19"/>
  <c r="BS93" i="19"/>
  <c r="BT93" i="19"/>
  <c r="BU93" i="19"/>
  <c r="BV93" i="19"/>
  <c r="BW93" i="19"/>
  <c r="BX93" i="19"/>
  <c r="BY93" i="19"/>
  <c r="BZ93" i="19"/>
  <c r="CA93" i="19"/>
  <c r="CB93" i="19"/>
  <c r="CC93" i="19"/>
  <c r="CD93" i="19"/>
  <c r="CE93" i="19"/>
  <c r="CF93" i="19"/>
  <c r="CG93" i="19"/>
  <c r="CH93" i="19"/>
  <c r="CI93" i="19"/>
  <c r="CJ93" i="19"/>
  <c r="CK93" i="19"/>
  <c r="CL93" i="19"/>
  <c r="CM93" i="19"/>
  <c r="CN93" i="19"/>
  <c r="CO93" i="19"/>
  <c r="CP93" i="19"/>
  <c r="CQ93" i="19"/>
  <c r="CR93" i="19"/>
  <c r="CS93" i="19"/>
  <c r="CT93" i="19"/>
  <c r="CU93" i="19"/>
  <c r="CV93" i="19"/>
  <c r="CW93" i="19"/>
  <c r="CX93" i="19"/>
  <c r="CY93" i="19"/>
  <c r="CZ93" i="19"/>
  <c r="DA93" i="19"/>
  <c r="DB93" i="19"/>
  <c r="DC93" i="19"/>
  <c r="DD93" i="19"/>
  <c r="DE93" i="19"/>
  <c r="DF93" i="19"/>
  <c r="DG93" i="19"/>
  <c r="DH93" i="19"/>
  <c r="DI93" i="19"/>
  <c r="DJ93" i="19"/>
  <c r="DK93" i="19"/>
  <c r="DL93" i="19"/>
  <c r="DM93" i="19"/>
  <c r="DN93" i="19"/>
  <c r="DO93" i="19"/>
  <c r="DP93" i="19"/>
  <c r="DQ93" i="19"/>
  <c r="DR93" i="19"/>
  <c r="DS93" i="19"/>
  <c r="DT93" i="19"/>
  <c r="DU93" i="19"/>
  <c r="DV93" i="19"/>
  <c r="DW93" i="19"/>
  <c r="DX93" i="19"/>
  <c r="DY93" i="19"/>
  <c r="DZ93" i="19"/>
  <c r="EA93" i="19"/>
  <c r="EB93" i="19"/>
  <c r="EC93" i="19"/>
  <c r="ED93" i="19"/>
  <c r="EE93" i="19"/>
  <c r="EF93" i="19"/>
  <c r="EG93" i="19"/>
  <c r="EH93" i="19"/>
  <c r="EI93" i="19"/>
  <c r="EJ93" i="19"/>
  <c r="EK93" i="19"/>
  <c r="EL93" i="19"/>
  <c r="EM93" i="19"/>
  <c r="EN93" i="19"/>
  <c r="EO93" i="19"/>
  <c r="EP93" i="19"/>
  <c r="EQ93" i="19"/>
  <c r="ER93" i="19"/>
  <c r="ES93" i="19"/>
  <c r="ET93" i="19"/>
  <c r="EU93" i="19"/>
  <c r="EV93" i="19"/>
  <c r="EW93" i="19"/>
  <c r="EX93" i="19"/>
  <c r="EY93" i="19"/>
  <c r="EZ93" i="19"/>
  <c r="FA93" i="19"/>
  <c r="FB93" i="19"/>
  <c r="FC93" i="19"/>
  <c r="FD93" i="19"/>
  <c r="FE93" i="19"/>
  <c r="FF93" i="19"/>
  <c r="FG93" i="19"/>
  <c r="FH93" i="19"/>
  <c r="FI93" i="19"/>
  <c r="FJ93" i="19"/>
  <c r="FK93" i="19"/>
  <c r="FL93" i="19"/>
  <c r="FM93" i="19"/>
  <c r="FN93" i="19"/>
  <c r="FO93" i="19"/>
  <c r="FP93" i="19"/>
  <c r="FQ93" i="19"/>
  <c r="FR93" i="19"/>
  <c r="FS93" i="19"/>
  <c r="FT93" i="19"/>
  <c r="FU93" i="19"/>
  <c r="FV93" i="19"/>
  <c r="FW93" i="19"/>
  <c r="FX93" i="19"/>
  <c r="FY93" i="19"/>
  <c r="FZ93" i="19"/>
  <c r="GA93" i="19"/>
  <c r="GB93" i="19"/>
  <c r="GC93" i="19"/>
  <c r="GD93" i="19"/>
  <c r="GE93" i="19"/>
  <c r="GF93" i="19"/>
  <c r="GG93" i="19"/>
  <c r="GH93" i="19"/>
  <c r="GI93" i="19"/>
  <c r="GJ93" i="19"/>
  <c r="GK93" i="19"/>
  <c r="GL93" i="19"/>
  <c r="GM93" i="19"/>
  <c r="GN93" i="19"/>
  <c r="GO93" i="19"/>
  <c r="GP93" i="19"/>
  <c r="GQ93" i="19"/>
  <c r="GR93" i="19"/>
  <c r="GS93" i="19"/>
  <c r="GT93" i="19"/>
  <c r="GU93" i="19"/>
  <c r="GV93" i="19"/>
  <c r="GW93" i="19"/>
  <c r="GX93" i="19"/>
  <c r="GY93" i="19"/>
  <c r="GZ93" i="19"/>
  <c r="HA93" i="19"/>
  <c r="HB93" i="19"/>
  <c r="HC93" i="19"/>
  <c r="HD93" i="19"/>
  <c r="HE93" i="19"/>
  <c r="HF93" i="19"/>
  <c r="HG93" i="19"/>
  <c r="HH93" i="19"/>
  <c r="HI93" i="19"/>
  <c r="HJ93" i="19"/>
  <c r="HK93" i="19"/>
  <c r="HL93" i="19"/>
  <c r="HM93" i="19"/>
  <c r="HN93" i="19"/>
  <c r="HO93" i="19"/>
  <c r="HP93" i="19"/>
  <c r="HQ93" i="19"/>
  <c r="HR93" i="19"/>
  <c r="HS93" i="19"/>
  <c r="HT93" i="19"/>
  <c r="HU93" i="19"/>
  <c r="HV93" i="19"/>
  <c r="HW93" i="19"/>
  <c r="HX93" i="19"/>
  <c r="HY93" i="19"/>
  <c r="HZ93" i="19"/>
  <c r="IA93" i="19"/>
  <c r="IB93" i="19"/>
  <c r="IC93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AM94" i="19"/>
  <c r="AY94" i="19"/>
  <c r="BK94" i="19"/>
  <c r="BW94" i="19"/>
  <c r="CI94" i="19"/>
  <c r="CU94" i="19"/>
  <c r="DG94" i="19"/>
  <c r="DS94" i="19"/>
  <c r="EE94" i="19"/>
  <c r="EQ94" i="19"/>
  <c r="FC94" i="19"/>
  <c r="FO94" i="19"/>
  <c r="GA94" i="19"/>
  <c r="GM94" i="19"/>
  <c r="GY94" i="19"/>
  <c r="HK94" i="19"/>
  <c r="HW94" i="19"/>
  <c r="IB94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AM95" i="19"/>
  <c r="AN95" i="19"/>
  <c r="AO95" i="19"/>
  <c r="AP95" i="19"/>
  <c r="AQ95" i="19"/>
  <c r="AR95" i="19"/>
  <c r="AS95" i="19"/>
  <c r="AT95" i="19"/>
  <c r="AU95" i="19"/>
  <c r="AV95" i="19"/>
  <c r="AW95" i="19"/>
  <c r="AX95" i="19"/>
  <c r="AY95" i="19"/>
  <c r="AZ95" i="19"/>
  <c r="BA95" i="19"/>
  <c r="BB95" i="19"/>
  <c r="BC95" i="19"/>
  <c r="BD95" i="19"/>
  <c r="BE95" i="19"/>
  <c r="BF95" i="19"/>
  <c r="BG95" i="19"/>
  <c r="BH95" i="19"/>
  <c r="BI95" i="19"/>
  <c r="BJ95" i="19"/>
  <c r="BK95" i="19"/>
  <c r="BL95" i="19"/>
  <c r="BM95" i="19"/>
  <c r="BN95" i="19"/>
  <c r="BO95" i="19"/>
  <c r="BP95" i="19"/>
  <c r="BQ95" i="19"/>
  <c r="BR95" i="19"/>
  <c r="BS95" i="19"/>
  <c r="BT95" i="19"/>
  <c r="BU95" i="19"/>
  <c r="BV95" i="19"/>
  <c r="BW95" i="19"/>
  <c r="BX95" i="19"/>
  <c r="BY95" i="19"/>
  <c r="BZ95" i="19"/>
  <c r="CA95" i="19"/>
  <c r="CB95" i="19"/>
  <c r="CC95" i="19"/>
  <c r="CD95" i="19"/>
  <c r="CE95" i="19"/>
  <c r="CF95" i="19"/>
  <c r="CG95" i="19"/>
  <c r="CH95" i="19"/>
  <c r="CI95" i="19"/>
  <c r="CJ95" i="19"/>
  <c r="CK95" i="19"/>
  <c r="CL95" i="19"/>
  <c r="CM95" i="19"/>
  <c r="CN95" i="19"/>
  <c r="CO95" i="19"/>
  <c r="CP95" i="19"/>
  <c r="CQ95" i="19"/>
  <c r="CR95" i="19"/>
  <c r="CS95" i="19"/>
  <c r="CT95" i="19"/>
  <c r="CU95" i="19"/>
  <c r="CV95" i="19"/>
  <c r="CW95" i="19"/>
  <c r="CX95" i="19"/>
  <c r="CY95" i="19"/>
  <c r="CZ95" i="19"/>
  <c r="DA95" i="19"/>
  <c r="DB95" i="19"/>
  <c r="DC95" i="19"/>
  <c r="DD95" i="19"/>
  <c r="DE95" i="19"/>
  <c r="DF95" i="19"/>
  <c r="DG95" i="19"/>
  <c r="DH95" i="19"/>
  <c r="DI95" i="19"/>
  <c r="DJ95" i="19"/>
  <c r="DK95" i="19"/>
  <c r="DL95" i="19"/>
  <c r="DM95" i="19"/>
  <c r="DN95" i="19"/>
  <c r="DO95" i="19"/>
  <c r="DP95" i="19"/>
  <c r="DQ95" i="19"/>
  <c r="DR95" i="19"/>
  <c r="DS95" i="19"/>
  <c r="DT95" i="19"/>
  <c r="DU95" i="19"/>
  <c r="DV95" i="19"/>
  <c r="DW95" i="19"/>
  <c r="DX95" i="19"/>
  <c r="DY95" i="19"/>
  <c r="DZ95" i="19"/>
  <c r="EA95" i="19"/>
  <c r="EB95" i="19"/>
  <c r="EC95" i="19"/>
  <c r="ED95" i="19"/>
  <c r="EE95" i="19"/>
  <c r="EF95" i="19"/>
  <c r="EG95" i="19"/>
  <c r="EH95" i="19"/>
  <c r="EI95" i="19"/>
  <c r="EJ95" i="19"/>
  <c r="EK95" i="19"/>
  <c r="EL95" i="19"/>
  <c r="EM95" i="19"/>
  <c r="EN95" i="19"/>
  <c r="EO95" i="19"/>
  <c r="EP95" i="19"/>
  <c r="EQ95" i="19"/>
  <c r="ER95" i="19"/>
  <c r="ES95" i="19"/>
  <c r="ET95" i="19"/>
  <c r="EU95" i="19"/>
  <c r="EV95" i="19"/>
  <c r="EW95" i="19"/>
  <c r="EX95" i="19"/>
  <c r="EY95" i="19"/>
  <c r="EZ95" i="19"/>
  <c r="FA95" i="19"/>
  <c r="FB95" i="19"/>
  <c r="FC95" i="19"/>
  <c r="FD95" i="19"/>
  <c r="FE95" i="19"/>
  <c r="FF95" i="19"/>
  <c r="FG95" i="19"/>
  <c r="FH95" i="19"/>
  <c r="FI95" i="19"/>
  <c r="FJ95" i="19"/>
  <c r="FK95" i="19"/>
  <c r="FL95" i="19"/>
  <c r="FM95" i="19"/>
  <c r="FN95" i="19"/>
  <c r="FO95" i="19"/>
  <c r="FP95" i="19"/>
  <c r="FQ95" i="19"/>
  <c r="FR95" i="19"/>
  <c r="FS95" i="19"/>
  <c r="FT95" i="19"/>
  <c r="FU95" i="19"/>
  <c r="FV95" i="19"/>
  <c r="FW95" i="19"/>
  <c r="FX95" i="19"/>
  <c r="FY95" i="19"/>
  <c r="FZ95" i="19"/>
  <c r="GA95" i="19"/>
  <c r="GB95" i="19"/>
  <c r="GC95" i="19"/>
  <c r="GD95" i="19"/>
  <c r="GE95" i="19"/>
  <c r="GF95" i="19"/>
  <c r="GG95" i="19"/>
  <c r="GH95" i="19"/>
  <c r="GI95" i="19"/>
  <c r="GJ95" i="19"/>
  <c r="GK95" i="19"/>
  <c r="GL95" i="19"/>
  <c r="GM95" i="19"/>
  <c r="GN95" i="19"/>
  <c r="GO95" i="19"/>
  <c r="GP95" i="19"/>
  <c r="GQ95" i="19"/>
  <c r="GR95" i="19"/>
  <c r="GS95" i="19"/>
  <c r="GT95" i="19"/>
  <c r="GU95" i="19"/>
  <c r="GV95" i="19"/>
  <c r="GW95" i="19"/>
  <c r="GX95" i="19"/>
  <c r="GY95" i="19"/>
  <c r="GZ95" i="19"/>
  <c r="HA95" i="19"/>
  <c r="HB95" i="19"/>
  <c r="HC95" i="19"/>
  <c r="HD95" i="19"/>
  <c r="HE95" i="19"/>
  <c r="HF95" i="19"/>
  <c r="HG95" i="19"/>
  <c r="HH95" i="19"/>
  <c r="HI95" i="19"/>
  <c r="HJ95" i="19"/>
  <c r="HK95" i="19"/>
  <c r="HL95" i="19"/>
  <c r="HM95" i="19"/>
  <c r="HN95" i="19"/>
  <c r="HO95" i="19"/>
  <c r="HP95" i="19"/>
  <c r="HQ95" i="19"/>
  <c r="HR95" i="19"/>
  <c r="HS95" i="19"/>
  <c r="HT95" i="19"/>
  <c r="HU95" i="19"/>
  <c r="HV95" i="19"/>
  <c r="HW95" i="19"/>
  <c r="HX95" i="19"/>
  <c r="HY95" i="19"/>
  <c r="HZ95" i="19"/>
  <c r="IA95" i="19"/>
  <c r="IB95" i="19"/>
  <c r="IC95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X108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H112" i="19"/>
  <c r="I112" i="19"/>
  <c r="J112" i="19"/>
  <c r="K112" i="19"/>
  <c r="L112" i="19"/>
  <c r="M112" i="19"/>
  <c r="N112" i="19"/>
  <c r="O112" i="19"/>
  <c r="P112" i="19"/>
  <c r="Q112" i="19"/>
  <c r="W112" i="19"/>
  <c r="X112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X118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X119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X120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X126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X127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X128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X131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X132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X134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X138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X141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X143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X146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T149" i="19"/>
  <c r="U149" i="19"/>
  <c r="V149" i="19"/>
  <c r="W149" i="19"/>
  <c r="X149" i="19"/>
  <c r="F13" i="46"/>
  <c r="G13" i="46"/>
  <c r="I13" i="46"/>
  <c r="J13" i="46"/>
  <c r="K13" i="46"/>
  <c r="O13" i="46"/>
  <c r="G104" i="46"/>
  <c r="H104" i="46"/>
  <c r="I104" i="46"/>
  <c r="J104" i="46"/>
  <c r="K104" i="46"/>
  <c r="L104" i="46"/>
  <c r="M104" i="46"/>
  <c r="N104" i="46"/>
  <c r="O104" i="46"/>
  <c r="P104" i="46"/>
  <c r="Q104" i="46"/>
  <c r="R104" i="46"/>
  <c r="S104" i="46"/>
  <c r="T104" i="46"/>
  <c r="U104" i="46"/>
  <c r="V104" i="46"/>
  <c r="W104" i="46"/>
  <c r="G109" i="46"/>
  <c r="H109" i="46"/>
  <c r="I109" i="46"/>
  <c r="J109" i="46"/>
  <c r="K109" i="46"/>
  <c r="L109" i="46"/>
  <c r="M109" i="46"/>
  <c r="N109" i="46"/>
  <c r="O109" i="46"/>
  <c r="P109" i="46"/>
  <c r="Q109" i="46"/>
  <c r="R109" i="46"/>
  <c r="S109" i="46"/>
  <c r="T109" i="46"/>
  <c r="U109" i="46"/>
  <c r="V109" i="46"/>
  <c r="W109" i="46"/>
  <c r="G112" i="46"/>
  <c r="H112" i="46"/>
  <c r="I112" i="46"/>
  <c r="J112" i="46"/>
  <c r="K112" i="46"/>
  <c r="L112" i="46"/>
  <c r="M112" i="46"/>
  <c r="N112" i="46"/>
  <c r="O112" i="46"/>
  <c r="P112" i="46"/>
  <c r="Q112" i="46"/>
  <c r="R112" i="46"/>
  <c r="S112" i="46"/>
  <c r="T112" i="46"/>
  <c r="U112" i="46"/>
  <c r="V112" i="46"/>
  <c r="W112" i="46"/>
  <c r="G113" i="46"/>
  <c r="H113" i="46"/>
  <c r="I113" i="46"/>
  <c r="J113" i="46"/>
  <c r="K113" i="46"/>
  <c r="L113" i="46"/>
  <c r="M113" i="46"/>
  <c r="N113" i="46"/>
  <c r="O113" i="46"/>
  <c r="P113" i="46"/>
  <c r="Q113" i="46"/>
  <c r="R113" i="46"/>
  <c r="S113" i="46"/>
  <c r="T113" i="46"/>
  <c r="U113" i="46"/>
  <c r="V113" i="46"/>
  <c r="W113" i="46"/>
  <c r="G115" i="46"/>
  <c r="H115" i="46"/>
  <c r="I115" i="46"/>
  <c r="J115" i="46"/>
  <c r="K115" i="46"/>
  <c r="L115" i="46"/>
  <c r="M115" i="46"/>
  <c r="N115" i="46"/>
  <c r="O115" i="46"/>
  <c r="P115" i="46"/>
  <c r="Q115" i="46"/>
  <c r="R115" i="46"/>
  <c r="S115" i="46"/>
  <c r="T115" i="46"/>
  <c r="U115" i="46"/>
  <c r="V115" i="46"/>
  <c r="W115" i="46"/>
  <c r="G116" i="46"/>
  <c r="H116" i="46"/>
  <c r="I116" i="46"/>
  <c r="J116" i="46"/>
  <c r="K116" i="46"/>
  <c r="L116" i="46"/>
  <c r="M116" i="46"/>
  <c r="N116" i="46"/>
  <c r="O116" i="46"/>
  <c r="P116" i="46"/>
  <c r="Q116" i="46"/>
  <c r="R116" i="46"/>
  <c r="S116" i="46"/>
  <c r="T116" i="46"/>
  <c r="U116" i="46"/>
  <c r="V116" i="46"/>
  <c r="W116" i="46"/>
  <c r="G117" i="46"/>
  <c r="H117" i="46"/>
  <c r="I117" i="46"/>
  <c r="J117" i="46"/>
  <c r="K117" i="46"/>
  <c r="L117" i="46"/>
  <c r="M117" i="46"/>
  <c r="N117" i="46"/>
  <c r="O117" i="46"/>
  <c r="P117" i="46"/>
  <c r="Q117" i="46"/>
  <c r="R117" i="46"/>
  <c r="S117" i="46"/>
  <c r="T117" i="46"/>
  <c r="U117" i="46"/>
  <c r="V117" i="46"/>
  <c r="W117" i="46"/>
  <c r="G118" i="46"/>
  <c r="H118" i="46"/>
  <c r="I118" i="46"/>
  <c r="J118" i="46"/>
  <c r="K118" i="46"/>
  <c r="L118" i="46"/>
  <c r="M118" i="46"/>
  <c r="N118" i="46"/>
  <c r="O118" i="46"/>
  <c r="P118" i="46"/>
  <c r="Q118" i="46"/>
  <c r="R118" i="46"/>
  <c r="S118" i="46"/>
  <c r="T118" i="46"/>
  <c r="U118" i="46"/>
  <c r="V118" i="46"/>
  <c r="W118" i="46"/>
  <c r="G135" i="46"/>
  <c r="H135" i="46"/>
  <c r="I135" i="46"/>
  <c r="J135" i="46"/>
  <c r="K135" i="46"/>
  <c r="L135" i="46"/>
  <c r="M135" i="46"/>
  <c r="N135" i="46"/>
  <c r="O135" i="46"/>
  <c r="P135" i="46"/>
  <c r="Q135" i="46"/>
  <c r="R135" i="46"/>
  <c r="S135" i="46"/>
  <c r="T135" i="46"/>
  <c r="U135" i="46"/>
  <c r="V135" i="46"/>
  <c r="W135" i="46"/>
  <c r="G136" i="46"/>
  <c r="H136" i="46"/>
  <c r="I136" i="46"/>
  <c r="J136" i="46"/>
  <c r="K136" i="46"/>
  <c r="L136" i="46"/>
  <c r="M136" i="46"/>
  <c r="N136" i="46"/>
  <c r="O136" i="46"/>
  <c r="P136" i="46"/>
  <c r="Q136" i="46"/>
  <c r="R136" i="46"/>
  <c r="S136" i="46"/>
  <c r="T136" i="46"/>
  <c r="U136" i="46"/>
  <c r="V136" i="46"/>
  <c r="W136" i="46"/>
  <c r="G138" i="46"/>
  <c r="H138" i="46"/>
  <c r="I138" i="46"/>
  <c r="J138" i="46"/>
  <c r="K138" i="46"/>
  <c r="L138" i="46"/>
  <c r="M138" i="46"/>
  <c r="N138" i="46"/>
  <c r="O138" i="46"/>
  <c r="P138" i="46"/>
  <c r="Q138" i="46"/>
  <c r="R138" i="46"/>
  <c r="S138" i="46"/>
  <c r="T138" i="46"/>
  <c r="U138" i="46"/>
  <c r="V138" i="46"/>
  <c r="W138" i="46"/>
  <c r="G139" i="46"/>
  <c r="H139" i="46"/>
  <c r="I139" i="46"/>
  <c r="J139" i="46"/>
  <c r="K139" i="46"/>
  <c r="L139" i="46"/>
  <c r="M139" i="46"/>
  <c r="N139" i="46"/>
  <c r="O139" i="46"/>
  <c r="P139" i="46"/>
  <c r="Q139" i="46"/>
  <c r="R139" i="46"/>
  <c r="S139" i="46"/>
  <c r="T139" i="46"/>
  <c r="U139" i="46"/>
  <c r="V139" i="46"/>
  <c r="W139" i="46"/>
  <c r="G140" i="46"/>
  <c r="H140" i="46"/>
  <c r="I140" i="46"/>
  <c r="J140" i="46"/>
  <c r="K140" i="46"/>
  <c r="L140" i="46"/>
  <c r="M140" i="46"/>
  <c r="N140" i="46"/>
  <c r="O140" i="46"/>
  <c r="P140" i="46"/>
  <c r="Q140" i="46"/>
  <c r="R140" i="46"/>
  <c r="S140" i="46"/>
  <c r="T140" i="46"/>
  <c r="U140" i="46"/>
  <c r="V140" i="46"/>
  <c r="W140" i="46"/>
  <c r="G141" i="46"/>
  <c r="H141" i="46"/>
  <c r="I141" i="46"/>
  <c r="J141" i="46"/>
  <c r="K141" i="46"/>
  <c r="L141" i="46"/>
  <c r="M141" i="46"/>
  <c r="N141" i="46"/>
  <c r="O141" i="46"/>
  <c r="P141" i="46"/>
  <c r="Q141" i="46"/>
  <c r="R141" i="46"/>
  <c r="S141" i="46"/>
  <c r="T141" i="46"/>
  <c r="U141" i="46"/>
  <c r="V141" i="46"/>
  <c r="W141" i="46"/>
  <c r="G151" i="46"/>
  <c r="H151" i="46"/>
  <c r="I151" i="46"/>
  <c r="J151" i="46"/>
  <c r="K151" i="46"/>
  <c r="L151" i="46"/>
  <c r="M151" i="46"/>
  <c r="N151" i="46"/>
  <c r="O151" i="46"/>
  <c r="P151" i="46"/>
  <c r="Q151" i="46"/>
  <c r="R151" i="46"/>
  <c r="S151" i="46"/>
  <c r="T151" i="46"/>
  <c r="U151" i="46"/>
  <c r="V151" i="46"/>
  <c r="W151" i="46"/>
  <c r="G153" i="46"/>
  <c r="H153" i="46"/>
  <c r="I153" i="46"/>
  <c r="J153" i="46"/>
  <c r="K153" i="46"/>
  <c r="L153" i="46"/>
  <c r="M153" i="46"/>
  <c r="N153" i="46"/>
  <c r="O153" i="46"/>
  <c r="P153" i="46"/>
  <c r="Q153" i="46"/>
  <c r="R153" i="46"/>
  <c r="S153" i="46"/>
  <c r="T153" i="46"/>
  <c r="U153" i="46"/>
  <c r="V153" i="46"/>
  <c r="W153" i="46"/>
  <c r="W156" i="46"/>
  <c r="G158" i="46"/>
  <c r="H158" i="46"/>
  <c r="I158" i="46"/>
  <c r="J158" i="46"/>
  <c r="K158" i="46"/>
  <c r="L158" i="46"/>
  <c r="M158" i="46"/>
  <c r="N158" i="46"/>
  <c r="O158" i="46"/>
  <c r="P158" i="46"/>
  <c r="Q158" i="46"/>
  <c r="R158" i="46"/>
  <c r="S158" i="46"/>
  <c r="T158" i="46"/>
  <c r="U158" i="46"/>
  <c r="V158" i="46"/>
  <c r="W158" i="46"/>
  <c r="G159" i="46"/>
  <c r="H159" i="46"/>
  <c r="I159" i="46"/>
  <c r="J159" i="46"/>
  <c r="K159" i="46"/>
  <c r="L159" i="46"/>
  <c r="M159" i="46"/>
  <c r="N159" i="46"/>
  <c r="O159" i="46"/>
  <c r="P159" i="46"/>
  <c r="Q159" i="46"/>
  <c r="R159" i="46"/>
  <c r="S159" i="46"/>
  <c r="T159" i="46"/>
  <c r="U159" i="46"/>
  <c r="V159" i="46"/>
  <c r="W159" i="46"/>
  <c r="G160" i="46"/>
  <c r="H160" i="46"/>
  <c r="I160" i="46"/>
  <c r="J160" i="46"/>
  <c r="K160" i="46"/>
  <c r="L160" i="46"/>
  <c r="M160" i="46"/>
  <c r="N160" i="46"/>
  <c r="O160" i="46"/>
  <c r="P160" i="46"/>
  <c r="Q160" i="46"/>
  <c r="R160" i="46"/>
  <c r="S160" i="46"/>
  <c r="T160" i="46"/>
  <c r="U160" i="46"/>
  <c r="V160" i="46"/>
  <c r="W160" i="46"/>
  <c r="D161" i="46"/>
  <c r="G161" i="46"/>
  <c r="H161" i="46"/>
  <c r="I161" i="46"/>
  <c r="J161" i="46"/>
  <c r="K161" i="46"/>
  <c r="L161" i="46"/>
  <c r="M161" i="46"/>
  <c r="N161" i="46"/>
  <c r="O161" i="46"/>
  <c r="P161" i="46"/>
  <c r="Q161" i="46"/>
  <c r="R161" i="46"/>
  <c r="S161" i="46"/>
  <c r="T161" i="46"/>
  <c r="U161" i="46"/>
  <c r="V161" i="46"/>
  <c r="W161" i="46"/>
  <c r="G167" i="46"/>
  <c r="H167" i="46"/>
  <c r="I167" i="46"/>
  <c r="J167" i="46"/>
  <c r="K167" i="46"/>
  <c r="L167" i="46"/>
  <c r="M167" i="46"/>
  <c r="N167" i="46"/>
  <c r="O167" i="46"/>
  <c r="P167" i="46"/>
  <c r="Q167" i="46"/>
  <c r="R167" i="46"/>
  <c r="S167" i="46"/>
  <c r="T167" i="46"/>
  <c r="U167" i="46"/>
  <c r="V167" i="46"/>
  <c r="W167" i="46"/>
  <c r="G169" i="46"/>
  <c r="H169" i="46"/>
  <c r="I169" i="46"/>
  <c r="J169" i="46"/>
  <c r="K169" i="46"/>
  <c r="L169" i="46"/>
  <c r="M169" i="46"/>
  <c r="N169" i="46"/>
  <c r="O169" i="46"/>
  <c r="P169" i="46"/>
  <c r="Q169" i="46"/>
  <c r="R169" i="46"/>
  <c r="S169" i="46"/>
  <c r="T169" i="46"/>
  <c r="U169" i="46"/>
  <c r="V169" i="46"/>
  <c r="G173" i="46"/>
  <c r="H173" i="46"/>
  <c r="I173" i="46"/>
  <c r="J173" i="46"/>
  <c r="K173" i="46"/>
  <c r="L173" i="46"/>
  <c r="M173" i="46"/>
  <c r="N173" i="46"/>
  <c r="O173" i="46"/>
  <c r="P173" i="46"/>
  <c r="Q173" i="46"/>
  <c r="R173" i="46"/>
  <c r="S173" i="46"/>
  <c r="T173" i="46"/>
  <c r="U173" i="46"/>
  <c r="V173" i="46"/>
  <c r="W173" i="46"/>
  <c r="G174" i="46"/>
  <c r="H174" i="46"/>
  <c r="I174" i="46"/>
  <c r="J174" i="46"/>
  <c r="K174" i="46"/>
  <c r="L174" i="46"/>
  <c r="M174" i="46"/>
  <c r="N174" i="46"/>
  <c r="O174" i="46"/>
  <c r="P174" i="46"/>
  <c r="Q174" i="46"/>
  <c r="R174" i="46"/>
  <c r="S174" i="46"/>
  <c r="T174" i="46"/>
  <c r="U174" i="46"/>
  <c r="V174" i="46"/>
  <c r="W174" i="46"/>
  <c r="G175" i="46"/>
  <c r="H175" i="46"/>
  <c r="I175" i="46"/>
  <c r="J175" i="46"/>
  <c r="K175" i="46"/>
  <c r="L175" i="46"/>
  <c r="M175" i="46"/>
  <c r="N175" i="46"/>
  <c r="O175" i="46"/>
  <c r="P175" i="46"/>
  <c r="Q175" i="46"/>
  <c r="R175" i="46"/>
  <c r="S175" i="46"/>
  <c r="T175" i="46"/>
  <c r="U175" i="46"/>
  <c r="V175" i="46"/>
  <c r="W175" i="46"/>
  <c r="G176" i="46"/>
  <c r="H176" i="46"/>
  <c r="I176" i="46"/>
  <c r="J176" i="46"/>
  <c r="K176" i="46"/>
  <c r="L176" i="46"/>
  <c r="M176" i="46"/>
  <c r="N176" i="46"/>
  <c r="O176" i="46"/>
  <c r="P176" i="46"/>
  <c r="Q176" i="46"/>
  <c r="R176" i="46"/>
  <c r="S176" i="46"/>
  <c r="T176" i="46"/>
  <c r="U176" i="46"/>
  <c r="V176" i="46"/>
  <c r="W176" i="46"/>
  <c r="G181" i="46"/>
  <c r="H181" i="46"/>
  <c r="I181" i="46"/>
  <c r="J181" i="46"/>
  <c r="K181" i="46"/>
  <c r="L181" i="46"/>
  <c r="M181" i="46"/>
  <c r="N181" i="46"/>
  <c r="O181" i="46"/>
  <c r="P181" i="46"/>
  <c r="Q181" i="46"/>
  <c r="R181" i="46"/>
  <c r="S181" i="46"/>
  <c r="T181" i="46"/>
  <c r="U181" i="46"/>
  <c r="V181" i="46"/>
  <c r="W181" i="46"/>
  <c r="G182" i="46"/>
  <c r="H182" i="46"/>
  <c r="I182" i="46"/>
  <c r="J182" i="46"/>
  <c r="K182" i="46"/>
  <c r="L182" i="46"/>
  <c r="M182" i="46"/>
  <c r="N182" i="46"/>
  <c r="O182" i="46"/>
  <c r="P182" i="46"/>
  <c r="Q182" i="46"/>
  <c r="R182" i="46"/>
  <c r="S182" i="46"/>
  <c r="T182" i="46"/>
  <c r="U182" i="46"/>
  <c r="V182" i="46"/>
  <c r="W182" i="46"/>
  <c r="E183" i="46"/>
  <c r="W188" i="46"/>
  <c r="G189" i="46"/>
  <c r="H189" i="46"/>
  <c r="I189" i="46"/>
  <c r="J189" i="46"/>
  <c r="K189" i="46"/>
  <c r="L189" i="46"/>
  <c r="M189" i="46"/>
  <c r="N189" i="46"/>
  <c r="O189" i="46"/>
  <c r="P189" i="46"/>
  <c r="Q189" i="46"/>
  <c r="R189" i="46"/>
  <c r="S189" i="46"/>
  <c r="T189" i="46"/>
  <c r="U189" i="46"/>
  <c r="V189" i="46"/>
  <c r="W189" i="46"/>
  <c r="G190" i="46"/>
  <c r="H190" i="46"/>
  <c r="I190" i="46"/>
  <c r="J190" i="46"/>
  <c r="K190" i="46"/>
  <c r="L190" i="46"/>
  <c r="M190" i="46"/>
  <c r="N190" i="46"/>
  <c r="O190" i="46"/>
  <c r="P190" i="46"/>
  <c r="Q190" i="46"/>
  <c r="R190" i="46"/>
  <c r="S190" i="46"/>
  <c r="T190" i="46"/>
  <c r="U190" i="46"/>
  <c r="V190" i="46"/>
  <c r="W190" i="46"/>
  <c r="E191" i="46"/>
  <c r="W192" i="46"/>
  <c r="G193" i="46"/>
  <c r="H193" i="46"/>
  <c r="I193" i="46"/>
  <c r="J193" i="46"/>
  <c r="K193" i="46"/>
  <c r="L193" i="46"/>
  <c r="M193" i="46"/>
  <c r="N193" i="46"/>
  <c r="O193" i="46"/>
  <c r="P193" i="46"/>
  <c r="Q193" i="46"/>
  <c r="R193" i="46"/>
  <c r="S193" i="46"/>
  <c r="T193" i="46"/>
  <c r="U193" i="46"/>
  <c r="V193" i="46"/>
  <c r="W193" i="46"/>
  <c r="G199" i="46"/>
  <c r="H199" i="46"/>
  <c r="I199" i="46"/>
  <c r="J199" i="46"/>
  <c r="K199" i="46"/>
  <c r="L199" i="46"/>
  <c r="M199" i="46"/>
  <c r="N199" i="46"/>
  <c r="O199" i="46"/>
  <c r="P199" i="46"/>
  <c r="Q199" i="46"/>
  <c r="R199" i="46"/>
  <c r="S199" i="46"/>
  <c r="T199" i="46"/>
  <c r="U199" i="46"/>
  <c r="V199" i="46"/>
  <c r="W199" i="46"/>
  <c r="W206" i="46"/>
  <c r="G208" i="46"/>
  <c r="H208" i="46"/>
  <c r="I208" i="46"/>
  <c r="J208" i="46"/>
  <c r="K208" i="46"/>
  <c r="L208" i="46"/>
  <c r="M208" i="46"/>
  <c r="N208" i="46"/>
  <c r="O208" i="46"/>
  <c r="P208" i="46"/>
  <c r="Q208" i="46"/>
  <c r="R208" i="46"/>
  <c r="S208" i="46"/>
  <c r="T208" i="46"/>
  <c r="U208" i="46"/>
  <c r="V208" i="46"/>
  <c r="W208" i="46"/>
  <c r="G215" i="46"/>
  <c r="H215" i="46"/>
  <c r="I215" i="46"/>
  <c r="J215" i="46"/>
  <c r="K215" i="46"/>
  <c r="L215" i="46"/>
  <c r="M215" i="46"/>
  <c r="N215" i="46"/>
  <c r="O215" i="46"/>
  <c r="P215" i="46"/>
  <c r="Q215" i="46"/>
  <c r="R215" i="46"/>
  <c r="S215" i="46"/>
  <c r="T215" i="46"/>
  <c r="U215" i="46"/>
  <c r="V215" i="46"/>
  <c r="W215" i="46"/>
  <c r="W222" i="46"/>
  <c r="G224" i="46"/>
  <c r="H224" i="46"/>
  <c r="I224" i="46"/>
  <c r="J224" i="46"/>
  <c r="K224" i="46"/>
  <c r="L224" i="46"/>
  <c r="M224" i="46"/>
  <c r="N224" i="46"/>
  <c r="O224" i="46"/>
  <c r="P224" i="46"/>
  <c r="Q224" i="46"/>
  <c r="R224" i="46"/>
  <c r="S224" i="46"/>
  <c r="T224" i="46"/>
  <c r="U224" i="46"/>
  <c r="V224" i="46"/>
  <c r="W224" i="46"/>
  <c r="G253" i="46"/>
  <c r="H253" i="46"/>
  <c r="I253" i="46"/>
  <c r="J253" i="46"/>
  <c r="K253" i="46"/>
  <c r="L253" i="46"/>
  <c r="M253" i="46"/>
  <c r="N253" i="46"/>
  <c r="O253" i="46"/>
  <c r="P253" i="46"/>
  <c r="Q253" i="46"/>
  <c r="R253" i="46"/>
  <c r="S253" i="46"/>
  <c r="T253" i="46"/>
  <c r="U253" i="46"/>
  <c r="V253" i="46"/>
  <c r="W253" i="46"/>
  <c r="X253" i="46"/>
  <c r="Y253" i="46"/>
  <c r="F258" i="46"/>
  <c r="G258" i="46"/>
  <c r="H258" i="46"/>
  <c r="I258" i="46"/>
  <c r="J258" i="46"/>
  <c r="K258" i="46"/>
  <c r="L258" i="46"/>
  <c r="M258" i="46"/>
  <c r="N258" i="46"/>
  <c r="O258" i="46"/>
  <c r="P258" i="46"/>
  <c r="Q258" i="46"/>
  <c r="R258" i="46"/>
  <c r="S258" i="46"/>
  <c r="T258" i="46"/>
  <c r="U258" i="46"/>
  <c r="V258" i="46"/>
  <c r="W258" i="46"/>
  <c r="X258" i="46"/>
  <c r="G259" i="46"/>
  <c r="H259" i="46"/>
  <c r="I259" i="46"/>
  <c r="J259" i="46"/>
  <c r="K259" i="46"/>
  <c r="L259" i="46"/>
  <c r="M259" i="46"/>
  <c r="N259" i="46"/>
  <c r="O259" i="46"/>
  <c r="P259" i="46"/>
  <c r="Q259" i="46"/>
  <c r="R259" i="46"/>
  <c r="S259" i="46"/>
  <c r="T259" i="46"/>
  <c r="U259" i="46"/>
  <c r="V259" i="46"/>
  <c r="W259" i="46"/>
  <c r="X259" i="46"/>
  <c r="W261" i="46"/>
  <c r="X261" i="46"/>
  <c r="G263" i="46"/>
  <c r="H263" i="46"/>
  <c r="I263" i="46"/>
  <c r="J263" i="46"/>
  <c r="K263" i="46"/>
  <c r="L263" i="46"/>
  <c r="M263" i="46"/>
  <c r="N263" i="46"/>
  <c r="O263" i="46"/>
  <c r="P263" i="46"/>
  <c r="Q263" i="46"/>
  <c r="R263" i="46"/>
  <c r="S263" i="46"/>
  <c r="T263" i="46"/>
  <c r="U263" i="46"/>
  <c r="V263" i="46"/>
  <c r="W263" i="46"/>
  <c r="X263" i="46"/>
  <c r="G265" i="46"/>
  <c r="H265" i="46"/>
  <c r="I265" i="46"/>
  <c r="J265" i="46"/>
  <c r="K265" i="46"/>
  <c r="L265" i="46"/>
  <c r="M265" i="46"/>
  <c r="N265" i="46"/>
  <c r="O265" i="46"/>
  <c r="P265" i="46"/>
  <c r="Q265" i="46"/>
  <c r="R265" i="46"/>
  <c r="S265" i="46"/>
  <c r="T265" i="46"/>
  <c r="U265" i="46"/>
  <c r="V265" i="46"/>
  <c r="W265" i="46"/>
  <c r="G266" i="46"/>
  <c r="H266" i="46"/>
  <c r="I266" i="46"/>
  <c r="J266" i="46"/>
  <c r="K266" i="46"/>
  <c r="L266" i="46"/>
  <c r="M266" i="46"/>
  <c r="N266" i="46"/>
  <c r="O266" i="46"/>
  <c r="P266" i="46"/>
  <c r="Q266" i="46"/>
  <c r="R266" i="46"/>
  <c r="S266" i="46"/>
  <c r="T266" i="46"/>
  <c r="U266" i="46"/>
  <c r="V266" i="46"/>
  <c r="W266" i="46"/>
  <c r="X266" i="46"/>
  <c r="F269" i="46"/>
  <c r="G269" i="46"/>
  <c r="I269" i="46"/>
  <c r="L269" i="46"/>
  <c r="G330" i="46"/>
  <c r="H330" i="46"/>
  <c r="I330" i="46"/>
  <c r="J330" i="46"/>
  <c r="K330" i="46"/>
  <c r="L330" i="46"/>
  <c r="M330" i="46"/>
  <c r="N330" i="46"/>
  <c r="O330" i="46"/>
  <c r="P330" i="46"/>
  <c r="Q330" i="46"/>
  <c r="R330" i="46"/>
  <c r="S330" i="46"/>
  <c r="T330" i="46"/>
  <c r="U330" i="46"/>
  <c r="V330" i="46"/>
  <c r="G332" i="46"/>
  <c r="H332" i="46"/>
  <c r="I332" i="46"/>
  <c r="J332" i="46"/>
  <c r="K332" i="46"/>
  <c r="L332" i="46"/>
  <c r="M332" i="46"/>
  <c r="N332" i="46"/>
  <c r="O332" i="46"/>
  <c r="P332" i="46"/>
  <c r="Q332" i="46"/>
  <c r="R332" i="46"/>
  <c r="S332" i="46"/>
  <c r="T332" i="46"/>
  <c r="U332" i="46"/>
  <c r="V332" i="46"/>
  <c r="G333" i="46"/>
  <c r="H333" i="46"/>
  <c r="I333" i="46"/>
  <c r="J333" i="46"/>
  <c r="K333" i="46"/>
  <c r="L333" i="46"/>
  <c r="M333" i="46"/>
  <c r="N333" i="46"/>
  <c r="O333" i="46"/>
  <c r="P333" i="46"/>
  <c r="Q333" i="46"/>
  <c r="R333" i="46"/>
  <c r="S333" i="46"/>
  <c r="T333" i="46"/>
  <c r="U333" i="46"/>
  <c r="V333" i="46"/>
  <c r="G334" i="46"/>
  <c r="H334" i="46"/>
  <c r="I334" i="46"/>
  <c r="J334" i="46"/>
  <c r="K334" i="46"/>
  <c r="L334" i="46"/>
  <c r="M334" i="46"/>
  <c r="N334" i="46"/>
  <c r="O334" i="46"/>
  <c r="P334" i="46"/>
  <c r="Q334" i="46"/>
  <c r="R334" i="46"/>
  <c r="S334" i="46"/>
  <c r="T334" i="46"/>
  <c r="U334" i="46"/>
  <c r="V334" i="46"/>
  <c r="G335" i="46"/>
  <c r="H335" i="46"/>
  <c r="I335" i="46"/>
  <c r="J335" i="46"/>
  <c r="K335" i="46"/>
  <c r="L335" i="46"/>
  <c r="M335" i="46"/>
  <c r="N335" i="46"/>
  <c r="O335" i="46"/>
  <c r="P335" i="46"/>
  <c r="Q335" i="46"/>
  <c r="R335" i="46"/>
  <c r="S335" i="46"/>
  <c r="T335" i="46"/>
  <c r="U335" i="46"/>
  <c r="V335" i="46"/>
  <c r="P28" i="60"/>
  <c r="Q28" i="60"/>
  <c r="R28" i="60"/>
  <c r="S28" i="60"/>
  <c r="V28" i="60"/>
  <c r="W28" i="60"/>
  <c r="E29" i="60"/>
  <c r="F29" i="60"/>
  <c r="G29" i="60"/>
  <c r="H29" i="60"/>
  <c r="K29" i="60"/>
  <c r="L29" i="60"/>
  <c r="F34" i="60"/>
  <c r="G34" i="60"/>
  <c r="H34" i="60"/>
  <c r="I34" i="60"/>
  <c r="J34" i="60"/>
  <c r="K34" i="60"/>
  <c r="L34" i="60"/>
  <c r="M34" i="60"/>
  <c r="N34" i="60"/>
  <c r="O34" i="60"/>
  <c r="P34" i="60"/>
  <c r="Q34" i="60"/>
  <c r="R34" i="60"/>
  <c r="S34" i="60"/>
  <c r="T34" i="60"/>
  <c r="U34" i="60"/>
  <c r="V34" i="60"/>
  <c r="W34" i="60"/>
  <c r="X34" i="60"/>
  <c r="G35" i="60"/>
  <c r="H35" i="60"/>
  <c r="I35" i="60"/>
  <c r="J35" i="60"/>
  <c r="K35" i="60"/>
  <c r="L35" i="60"/>
  <c r="M35" i="60"/>
  <c r="N35" i="60"/>
  <c r="O35" i="60"/>
  <c r="P35" i="60"/>
  <c r="Q35" i="60"/>
  <c r="R35" i="60"/>
  <c r="S35" i="60"/>
  <c r="T35" i="60"/>
  <c r="U35" i="60"/>
  <c r="V35" i="60"/>
  <c r="W35" i="60"/>
  <c r="X35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G38" i="60"/>
  <c r="H38" i="60"/>
  <c r="I38" i="60"/>
  <c r="J38" i="60"/>
  <c r="K38" i="60"/>
  <c r="L38" i="60"/>
  <c r="M38" i="60"/>
  <c r="N38" i="60"/>
  <c r="O38" i="60"/>
  <c r="P38" i="60"/>
  <c r="Q38" i="60"/>
  <c r="R38" i="60"/>
  <c r="S38" i="60"/>
  <c r="T38" i="60"/>
  <c r="U38" i="60"/>
  <c r="V38" i="60"/>
  <c r="W38" i="60"/>
  <c r="X38" i="60"/>
  <c r="G99" i="60"/>
  <c r="H99" i="60"/>
  <c r="I99" i="60"/>
  <c r="J99" i="60"/>
  <c r="K99" i="60"/>
  <c r="L99" i="60"/>
  <c r="M99" i="60"/>
  <c r="N99" i="60"/>
  <c r="O99" i="60"/>
  <c r="P99" i="60"/>
  <c r="Q99" i="60"/>
  <c r="R99" i="60"/>
  <c r="S99" i="60"/>
  <c r="T99" i="60"/>
  <c r="U99" i="60"/>
  <c r="V99" i="60"/>
  <c r="W99" i="60"/>
  <c r="G104" i="60"/>
  <c r="H104" i="60"/>
  <c r="I104" i="60"/>
  <c r="J104" i="60"/>
  <c r="K104" i="60"/>
  <c r="L104" i="60"/>
  <c r="M104" i="60"/>
  <c r="N104" i="60"/>
  <c r="O104" i="60"/>
  <c r="P104" i="60"/>
  <c r="Q104" i="60"/>
  <c r="R104" i="60"/>
  <c r="S104" i="60"/>
  <c r="T104" i="60"/>
  <c r="U104" i="60"/>
  <c r="V104" i="60"/>
  <c r="W104" i="60"/>
  <c r="G107" i="60"/>
  <c r="H107" i="60"/>
  <c r="I107" i="60"/>
  <c r="J107" i="60"/>
  <c r="K107" i="60"/>
  <c r="L107" i="60"/>
  <c r="M107" i="60"/>
  <c r="N107" i="60"/>
  <c r="O107" i="60"/>
  <c r="P107" i="60"/>
  <c r="Q107" i="60"/>
  <c r="R107" i="60"/>
  <c r="S107" i="60"/>
  <c r="T107" i="60"/>
  <c r="U107" i="60"/>
  <c r="V107" i="60"/>
  <c r="W107" i="60"/>
  <c r="G108" i="60"/>
  <c r="H108" i="60"/>
  <c r="I108" i="60"/>
  <c r="J108" i="60"/>
  <c r="K108" i="60"/>
  <c r="L108" i="60"/>
  <c r="M108" i="60"/>
  <c r="N108" i="60"/>
  <c r="O108" i="60"/>
  <c r="P108" i="60"/>
  <c r="Q108" i="60"/>
  <c r="R108" i="60"/>
  <c r="S108" i="60"/>
  <c r="T108" i="60"/>
  <c r="U108" i="60"/>
  <c r="V108" i="60"/>
  <c r="W108" i="60"/>
  <c r="G110" i="60"/>
  <c r="H110" i="60"/>
  <c r="I110" i="60"/>
  <c r="J110" i="60"/>
  <c r="K110" i="60"/>
  <c r="L110" i="60"/>
  <c r="M110" i="60"/>
  <c r="N110" i="60"/>
  <c r="O110" i="60"/>
  <c r="P110" i="60"/>
  <c r="Q110" i="60"/>
  <c r="R110" i="60"/>
  <c r="S110" i="60"/>
  <c r="T110" i="60"/>
  <c r="U110" i="60"/>
  <c r="V110" i="60"/>
  <c r="W110" i="60"/>
  <c r="G111" i="60"/>
  <c r="H111" i="60"/>
  <c r="I111" i="60"/>
  <c r="J111" i="60"/>
  <c r="K111" i="60"/>
  <c r="L111" i="60"/>
  <c r="M111" i="60"/>
  <c r="N111" i="60"/>
  <c r="O111" i="60"/>
  <c r="P111" i="60"/>
  <c r="Q111" i="60"/>
  <c r="R111" i="60"/>
  <c r="S111" i="60"/>
  <c r="T111" i="60"/>
  <c r="U111" i="60"/>
  <c r="V111" i="60"/>
  <c r="W111" i="60"/>
  <c r="G112" i="60"/>
  <c r="H112" i="60"/>
  <c r="I112" i="60"/>
  <c r="J112" i="60"/>
  <c r="K112" i="60"/>
  <c r="L112" i="60"/>
  <c r="M112" i="60"/>
  <c r="N112" i="60"/>
  <c r="O112" i="60"/>
  <c r="P112" i="60"/>
  <c r="Q112" i="60"/>
  <c r="R112" i="60"/>
  <c r="S112" i="60"/>
  <c r="T112" i="60"/>
  <c r="U112" i="60"/>
  <c r="V112" i="60"/>
  <c r="W112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G120" i="60"/>
  <c r="H120" i="60"/>
  <c r="I120" i="60"/>
  <c r="J120" i="60"/>
  <c r="K120" i="60"/>
  <c r="L120" i="60"/>
  <c r="M120" i="60"/>
  <c r="N120" i="60"/>
  <c r="O120" i="60"/>
  <c r="P120" i="60"/>
  <c r="Q120" i="60"/>
  <c r="R120" i="60"/>
  <c r="S120" i="60"/>
  <c r="T120" i="60"/>
  <c r="U120" i="60"/>
  <c r="V120" i="60"/>
  <c r="W120" i="60"/>
  <c r="G121" i="60"/>
  <c r="H121" i="60"/>
  <c r="I121" i="60"/>
  <c r="J121" i="60"/>
  <c r="K121" i="60"/>
  <c r="L121" i="60"/>
  <c r="M121" i="60"/>
  <c r="N121" i="60"/>
  <c r="O121" i="60"/>
  <c r="P121" i="60"/>
  <c r="Q121" i="60"/>
  <c r="R121" i="60"/>
  <c r="S121" i="60"/>
  <c r="T121" i="60"/>
  <c r="U121" i="60"/>
  <c r="V121" i="60"/>
  <c r="W121" i="60"/>
  <c r="G122" i="60"/>
  <c r="H122" i="60"/>
  <c r="I122" i="60"/>
  <c r="J122" i="60"/>
  <c r="K122" i="60"/>
  <c r="L122" i="60"/>
  <c r="M122" i="60"/>
  <c r="N122" i="60"/>
  <c r="O122" i="60"/>
  <c r="P122" i="60"/>
  <c r="Q122" i="60"/>
  <c r="R122" i="60"/>
  <c r="S122" i="60"/>
  <c r="T122" i="60"/>
  <c r="U122" i="60"/>
  <c r="V122" i="60"/>
  <c r="W122" i="60"/>
  <c r="G128" i="60"/>
  <c r="H128" i="60"/>
  <c r="I128" i="60"/>
  <c r="J128" i="60"/>
  <c r="K128" i="60"/>
  <c r="L128" i="60"/>
  <c r="M128" i="60"/>
  <c r="N128" i="60"/>
  <c r="O128" i="60"/>
  <c r="P128" i="60"/>
  <c r="Q128" i="60"/>
  <c r="R128" i="60"/>
  <c r="S128" i="60"/>
  <c r="T128" i="60"/>
  <c r="U128" i="60"/>
  <c r="V128" i="60"/>
  <c r="W128" i="60"/>
  <c r="G129" i="60"/>
  <c r="H129" i="60"/>
  <c r="I129" i="60"/>
  <c r="J129" i="60"/>
  <c r="K129" i="60"/>
  <c r="L129" i="60"/>
  <c r="M129" i="60"/>
  <c r="N129" i="60"/>
  <c r="O129" i="60"/>
  <c r="P129" i="60"/>
  <c r="Q129" i="60"/>
  <c r="R129" i="60"/>
  <c r="S129" i="60"/>
  <c r="T129" i="60"/>
  <c r="U129" i="60"/>
  <c r="V129" i="60"/>
  <c r="W129" i="60"/>
  <c r="G130" i="60"/>
  <c r="H130" i="60"/>
  <c r="I130" i="60"/>
  <c r="J130" i="60"/>
  <c r="K130" i="60"/>
  <c r="L130" i="60"/>
  <c r="M130" i="60"/>
  <c r="N130" i="60"/>
  <c r="O130" i="60"/>
  <c r="P130" i="60"/>
  <c r="Q130" i="60"/>
  <c r="R130" i="60"/>
  <c r="S130" i="60"/>
  <c r="T130" i="60"/>
  <c r="U130" i="60"/>
  <c r="V130" i="60"/>
  <c r="W130" i="60"/>
  <c r="G132" i="60"/>
  <c r="H132" i="60"/>
  <c r="I132" i="60"/>
  <c r="J132" i="60"/>
  <c r="K132" i="60"/>
  <c r="L132" i="60"/>
  <c r="M132" i="60"/>
  <c r="N132" i="60"/>
  <c r="O132" i="60"/>
  <c r="P132" i="60"/>
  <c r="Q132" i="60"/>
  <c r="R132" i="60"/>
  <c r="S132" i="60"/>
  <c r="T132" i="60"/>
  <c r="U132" i="60"/>
  <c r="V132" i="60"/>
  <c r="W132" i="60"/>
  <c r="G136" i="60"/>
  <c r="H136" i="60"/>
  <c r="I136" i="60"/>
  <c r="J136" i="60"/>
  <c r="K136" i="60"/>
  <c r="L136" i="60"/>
  <c r="M136" i="60"/>
  <c r="N136" i="60"/>
  <c r="O136" i="60"/>
  <c r="P136" i="60"/>
  <c r="Q136" i="60"/>
  <c r="R136" i="60"/>
  <c r="S136" i="60"/>
  <c r="T136" i="60"/>
  <c r="U136" i="60"/>
  <c r="V136" i="60"/>
  <c r="W136" i="60"/>
  <c r="G137" i="60"/>
  <c r="H137" i="60"/>
  <c r="I137" i="60"/>
  <c r="J137" i="60"/>
  <c r="K137" i="60"/>
  <c r="L137" i="60"/>
  <c r="M137" i="60"/>
  <c r="N137" i="60"/>
  <c r="O137" i="60"/>
  <c r="P137" i="60"/>
  <c r="Q137" i="60"/>
  <c r="R137" i="60"/>
  <c r="S137" i="60"/>
  <c r="T137" i="60"/>
  <c r="U137" i="60"/>
  <c r="V137" i="60"/>
  <c r="W137" i="60"/>
  <c r="G138" i="60"/>
  <c r="H138" i="60"/>
  <c r="I138" i="60"/>
  <c r="J138" i="60"/>
  <c r="K138" i="60"/>
  <c r="L138" i="60"/>
  <c r="M138" i="60"/>
  <c r="N138" i="60"/>
  <c r="O138" i="60"/>
  <c r="P138" i="60"/>
  <c r="Q138" i="60"/>
  <c r="R138" i="60"/>
  <c r="S138" i="60"/>
  <c r="T138" i="60"/>
  <c r="U138" i="60"/>
  <c r="V138" i="60"/>
  <c r="W138" i="60"/>
  <c r="G141" i="60"/>
  <c r="H141" i="60"/>
  <c r="I141" i="60"/>
  <c r="J141" i="60"/>
  <c r="K141" i="60"/>
  <c r="L141" i="60"/>
  <c r="M141" i="60"/>
  <c r="N141" i="60"/>
  <c r="O141" i="60"/>
  <c r="P141" i="60"/>
  <c r="Q141" i="60"/>
  <c r="R141" i="60"/>
  <c r="S141" i="60"/>
  <c r="T141" i="60"/>
  <c r="U141" i="60"/>
  <c r="V141" i="60"/>
  <c r="W141" i="60"/>
  <c r="F142" i="60"/>
  <c r="Q153" i="60"/>
  <c r="R153" i="60"/>
  <c r="S153" i="60"/>
  <c r="T153" i="60"/>
  <c r="X153" i="60"/>
  <c r="Y153" i="60"/>
  <c r="X154" i="60"/>
  <c r="X155" i="60"/>
  <c r="X156" i="60"/>
  <c r="X157" i="60"/>
  <c r="K161" i="60"/>
  <c r="L161" i="60"/>
  <c r="N161" i="60"/>
  <c r="O161" i="60"/>
  <c r="F168" i="60"/>
  <c r="G168" i="60"/>
  <c r="H168" i="60"/>
  <c r="I168" i="60"/>
  <c r="J168" i="60"/>
  <c r="K168" i="60"/>
  <c r="L168" i="60"/>
  <c r="M168" i="60"/>
  <c r="N168" i="60"/>
  <c r="O168" i="60"/>
  <c r="P168" i="60"/>
  <c r="Q168" i="60"/>
  <c r="R168" i="60"/>
  <c r="S168" i="60"/>
  <c r="T168" i="60"/>
  <c r="U168" i="60"/>
  <c r="V168" i="60"/>
  <c r="W168" i="60"/>
  <c r="X168" i="60"/>
  <c r="G169" i="60"/>
  <c r="H169" i="60"/>
  <c r="I169" i="60"/>
  <c r="J169" i="60"/>
  <c r="K169" i="60"/>
  <c r="L169" i="60"/>
  <c r="M169" i="60"/>
  <c r="N169" i="60"/>
  <c r="O169" i="60"/>
  <c r="P169" i="60"/>
  <c r="Q169" i="60"/>
  <c r="R169" i="60"/>
  <c r="S169" i="60"/>
  <c r="T169" i="60"/>
  <c r="U169" i="60"/>
  <c r="V169" i="60"/>
  <c r="W169" i="60"/>
  <c r="X169" i="60"/>
  <c r="G171" i="60"/>
  <c r="H171" i="60"/>
  <c r="I171" i="60"/>
  <c r="J171" i="60"/>
  <c r="K171" i="60"/>
  <c r="L171" i="60"/>
  <c r="M171" i="60"/>
  <c r="N171" i="60"/>
  <c r="O171" i="60"/>
  <c r="P171" i="60"/>
  <c r="Q171" i="60"/>
  <c r="R171" i="60"/>
  <c r="S171" i="60"/>
  <c r="T171" i="60"/>
  <c r="U171" i="60"/>
  <c r="V171" i="60"/>
  <c r="W171" i="60"/>
  <c r="X171" i="60"/>
  <c r="G172" i="60"/>
  <c r="H172" i="60"/>
  <c r="I172" i="60"/>
  <c r="J172" i="60"/>
  <c r="K172" i="60"/>
  <c r="L172" i="60"/>
  <c r="M172" i="60"/>
  <c r="N172" i="60"/>
  <c r="O172" i="60"/>
  <c r="P172" i="60"/>
  <c r="Q172" i="60"/>
  <c r="R172" i="60"/>
  <c r="S172" i="60"/>
  <c r="T172" i="60"/>
  <c r="U172" i="60"/>
  <c r="V172" i="60"/>
  <c r="W172" i="60"/>
  <c r="X172" i="60"/>
  <c r="G211" i="60"/>
  <c r="H211" i="60"/>
  <c r="I211" i="60"/>
  <c r="J211" i="60"/>
  <c r="K211" i="60"/>
  <c r="L211" i="60"/>
  <c r="M211" i="60"/>
  <c r="N211" i="60"/>
  <c r="O211" i="60"/>
  <c r="P211" i="60"/>
  <c r="Q211" i="60"/>
  <c r="R211" i="60"/>
  <c r="S211" i="60"/>
  <c r="T211" i="60"/>
  <c r="U211" i="60"/>
  <c r="V211" i="60"/>
  <c r="W211" i="60"/>
  <c r="X211" i="60"/>
  <c r="Y211" i="60"/>
  <c r="G217" i="60"/>
  <c r="H217" i="60"/>
  <c r="I217" i="60"/>
  <c r="J217" i="60"/>
  <c r="K217" i="60"/>
  <c r="L217" i="60"/>
  <c r="M217" i="60"/>
  <c r="N217" i="60"/>
  <c r="O217" i="60"/>
  <c r="P217" i="60"/>
  <c r="Q217" i="60"/>
  <c r="R217" i="60"/>
  <c r="S217" i="60"/>
  <c r="T217" i="60"/>
  <c r="U217" i="60"/>
  <c r="V217" i="60"/>
  <c r="W217" i="60"/>
  <c r="W222" i="60"/>
  <c r="AB222" i="60"/>
  <c r="X223" i="60"/>
  <c r="AB223" i="60"/>
  <c r="G224" i="60"/>
  <c r="H224" i="60"/>
  <c r="I224" i="60"/>
  <c r="J224" i="60"/>
  <c r="K224" i="60"/>
  <c r="L224" i="60"/>
  <c r="M224" i="60"/>
  <c r="N224" i="60"/>
  <c r="O224" i="60"/>
  <c r="P224" i="60"/>
  <c r="Q224" i="60"/>
  <c r="R224" i="60"/>
  <c r="S224" i="60"/>
  <c r="T224" i="60"/>
  <c r="U224" i="60"/>
  <c r="V224" i="60"/>
  <c r="W224" i="60"/>
  <c r="E225" i="60"/>
  <c r="G231" i="60"/>
  <c r="H231" i="60"/>
  <c r="I231" i="60"/>
  <c r="J231" i="60"/>
  <c r="K231" i="60"/>
  <c r="L231" i="60"/>
  <c r="M231" i="60"/>
  <c r="N231" i="60"/>
  <c r="O231" i="60"/>
  <c r="P231" i="60"/>
  <c r="Q231" i="60"/>
  <c r="R231" i="60"/>
  <c r="S231" i="60"/>
  <c r="T231" i="60"/>
  <c r="U231" i="60"/>
  <c r="V231" i="60"/>
  <c r="W231" i="60"/>
  <c r="W236" i="60"/>
  <c r="X237" i="60"/>
  <c r="G238" i="60"/>
  <c r="H238" i="60"/>
  <c r="I238" i="60"/>
  <c r="J238" i="60"/>
  <c r="K238" i="60"/>
  <c r="L238" i="60"/>
  <c r="M238" i="60"/>
  <c r="N238" i="60"/>
  <c r="O238" i="60"/>
  <c r="P238" i="60"/>
  <c r="Q238" i="60"/>
  <c r="R238" i="60"/>
  <c r="S238" i="60"/>
  <c r="T238" i="60"/>
  <c r="U238" i="60"/>
  <c r="V238" i="60"/>
  <c r="W238" i="60"/>
  <c r="Y242" i="60"/>
  <c r="Y243" i="60"/>
  <c r="G244" i="60"/>
  <c r="H244" i="60"/>
  <c r="I244" i="60"/>
  <c r="J244" i="60"/>
  <c r="K244" i="60"/>
  <c r="L244" i="60"/>
  <c r="M244" i="60"/>
  <c r="N244" i="60"/>
  <c r="O244" i="60"/>
  <c r="P244" i="60"/>
  <c r="Q244" i="60"/>
  <c r="R244" i="60"/>
  <c r="S244" i="60"/>
  <c r="T244" i="60"/>
  <c r="U244" i="60"/>
  <c r="V244" i="60"/>
  <c r="W244" i="60"/>
  <c r="Y244" i="60"/>
  <c r="G245" i="60"/>
  <c r="H245" i="60"/>
  <c r="I245" i="60"/>
  <c r="J245" i="60"/>
  <c r="K245" i="60"/>
  <c r="L245" i="60"/>
  <c r="M245" i="60"/>
  <c r="N245" i="60"/>
  <c r="O245" i="60"/>
  <c r="P245" i="60"/>
  <c r="Q245" i="60"/>
  <c r="R245" i="60"/>
  <c r="S245" i="60"/>
  <c r="T245" i="60"/>
  <c r="U245" i="60"/>
  <c r="V245" i="60"/>
  <c r="W245" i="60"/>
  <c r="E246" i="60"/>
  <c r="W251" i="60"/>
  <c r="G252" i="60"/>
  <c r="H252" i="60"/>
  <c r="I252" i="60"/>
  <c r="J252" i="60"/>
  <c r="K252" i="60"/>
  <c r="L252" i="60"/>
  <c r="M252" i="60"/>
  <c r="N252" i="60"/>
  <c r="O252" i="60"/>
  <c r="P252" i="60"/>
  <c r="Q252" i="60"/>
  <c r="R252" i="60"/>
  <c r="S252" i="60"/>
  <c r="T252" i="60"/>
  <c r="U252" i="60"/>
  <c r="V252" i="60"/>
  <c r="W252" i="60"/>
  <c r="G253" i="60"/>
  <c r="H253" i="60"/>
  <c r="I253" i="60"/>
  <c r="J253" i="60"/>
  <c r="K253" i="60"/>
  <c r="L253" i="60"/>
  <c r="M253" i="60"/>
  <c r="N253" i="60"/>
  <c r="O253" i="60"/>
  <c r="P253" i="60"/>
  <c r="Q253" i="60"/>
  <c r="R253" i="60"/>
  <c r="S253" i="60"/>
  <c r="T253" i="60"/>
  <c r="U253" i="60"/>
  <c r="V253" i="60"/>
  <c r="W253" i="60"/>
  <c r="E254" i="60"/>
  <c r="E256" i="60"/>
  <c r="G256" i="60"/>
  <c r="H256" i="60"/>
  <c r="I256" i="60"/>
  <c r="J256" i="60"/>
  <c r="K256" i="60"/>
  <c r="L256" i="60"/>
  <c r="M256" i="60"/>
  <c r="N256" i="60"/>
  <c r="O256" i="60"/>
  <c r="P256" i="60"/>
  <c r="Q256" i="60"/>
  <c r="R256" i="60"/>
  <c r="S256" i="60"/>
  <c r="T256" i="60"/>
  <c r="U256" i="60"/>
  <c r="V256" i="60"/>
  <c r="W256" i="60"/>
  <c r="L260" i="60"/>
  <c r="G262" i="60"/>
  <c r="H262" i="60"/>
  <c r="I262" i="60"/>
  <c r="J262" i="60"/>
  <c r="K262" i="60"/>
  <c r="L262" i="60"/>
  <c r="G263" i="60"/>
  <c r="H263" i="60"/>
  <c r="I263" i="60"/>
  <c r="J263" i="60"/>
  <c r="K263" i="60"/>
  <c r="L263" i="60"/>
  <c r="E264" i="60"/>
  <c r="E266" i="60"/>
  <c r="G266" i="60"/>
  <c r="H266" i="60"/>
  <c r="I266" i="60"/>
  <c r="J266" i="60"/>
  <c r="K266" i="60"/>
  <c r="L266" i="60"/>
  <c r="M266" i="60"/>
  <c r="N266" i="60"/>
  <c r="O266" i="60"/>
  <c r="P266" i="60"/>
  <c r="Q266" i="60"/>
  <c r="R266" i="60"/>
  <c r="S266" i="60"/>
  <c r="T266" i="60"/>
  <c r="U266" i="60"/>
  <c r="V266" i="60"/>
  <c r="W266" i="60"/>
  <c r="O270" i="60"/>
  <c r="G272" i="60"/>
  <c r="H272" i="60"/>
  <c r="I272" i="60"/>
  <c r="J272" i="60"/>
  <c r="K272" i="60"/>
  <c r="L272" i="60"/>
  <c r="M272" i="60"/>
  <c r="N272" i="60"/>
  <c r="O272" i="60"/>
  <c r="G273" i="60"/>
  <c r="H273" i="60"/>
  <c r="I273" i="60"/>
  <c r="J273" i="60"/>
  <c r="K273" i="60"/>
  <c r="L273" i="60"/>
  <c r="M273" i="60"/>
  <c r="N273" i="60"/>
  <c r="O273" i="60"/>
  <c r="E274" i="60"/>
  <c r="E276" i="60"/>
  <c r="G276" i="60"/>
  <c r="H276" i="60"/>
  <c r="I276" i="60"/>
  <c r="J276" i="60"/>
  <c r="K276" i="60"/>
  <c r="L276" i="60"/>
  <c r="M276" i="60"/>
  <c r="N276" i="60"/>
  <c r="O276" i="60"/>
  <c r="P276" i="60"/>
  <c r="Q276" i="60"/>
  <c r="R276" i="60"/>
  <c r="S276" i="60"/>
  <c r="T276" i="60"/>
  <c r="U276" i="60"/>
  <c r="V276" i="60"/>
  <c r="W276" i="60"/>
  <c r="R280" i="60"/>
  <c r="G282" i="60"/>
  <c r="H282" i="60"/>
  <c r="I282" i="60"/>
  <c r="J282" i="60"/>
  <c r="K282" i="60"/>
  <c r="L282" i="60"/>
  <c r="M282" i="60"/>
  <c r="N282" i="60"/>
  <c r="O282" i="60"/>
  <c r="P282" i="60"/>
  <c r="Q282" i="60"/>
  <c r="R282" i="60"/>
  <c r="G283" i="60"/>
  <c r="H283" i="60"/>
  <c r="I283" i="60"/>
  <c r="J283" i="60"/>
  <c r="K283" i="60"/>
  <c r="L283" i="60"/>
  <c r="M283" i="60"/>
  <c r="N283" i="60"/>
  <c r="O283" i="60"/>
  <c r="P283" i="60"/>
  <c r="Q283" i="60"/>
  <c r="R283" i="60"/>
  <c r="E284" i="60"/>
  <c r="E286" i="60"/>
  <c r="G286" i="60"/>
  <c r="H286" i="60"/>
  <c r="I286" i="60"/>
  <c r="J286" i="60"/>
  <c r="K286" i="60"/>
  <c r="L286" i="60"/>
  <c r="M286" i="60"/>
  <c r="N286" i="60"/>
  <c r="O286" i="60"/>
  <c r="P286" i="60"/>
  <c r="Q286" i="60"/>
  <c r="R286" i="60"/>
  <c r="S286" i="60"/>
  <c r="T286" i="60"/>
  <c r="U286" i="60"/>
  <c r="V286" i="60"/>
  <c r="W286" i="60"/>
  <c r="U290" i="60"/>
  <c r="G292" i="60"/>
  <c r="H292" i="60"/>
  <c r="I292" i="60"/>
  <c r="J292" i="60"/>
  <c r="K292" i="60"/>
  <c r="L292" i="60"/>
  <c r="M292" i="60"/>
  <c r="N292" i="60"/>
  <c r="O292" i="60"/>
  <c r="P292" i="60"/>
  <c r="Q292" i="60"/>
  <c r="R292" i="60"/>
  <c r="S292" i="60"/>
  <c r="T292" i="60"/>
  <c r="U292" i="60"/>
  <c r="G293" i="60"/>
  <c r="H293" i="60"/>
  <c r="I293" i="60"/>
  <c r="J293" i="60"/>
  <c r="K293" i="60"/>
  <c r="L293" i="60"/>
  <c r="M293" i="60"/>
  <c r="N293" i="60"/>
  <c r="O293" i="60"/>
  <c r="P293" i="60"/>
  <c r="Q293" i="60"/>
  <c r="R293" i="60"/>
  <c r="S293" i="60"/>
  <c r="T293" i="60"/>
  <c r="U293" i="60"/>
  <c r="E294" i="60"/>
  <c r="E296" i="60"/>
  <c r="G296" i="60"/>
  <c r="H296" i="60"/>
  <c r="I296" i="60"/>
  <c r="J296" i="60"/>
  <c r="K296" i="60"/>
  <c r="L296" i="60"/>
  <c r="M296" i="60"/>
  <c r="N296" i="60"/>
  <c r="O296" i="60"/>
  <c r="P296" i="60"/>
  <c r="Q296" i="60"/>
  <c r="R296" i="60"/>
  <c r="S296" i="60"/>
  <c r="T296" i="60"/>
  <c r="U296" i="60"/>
  <c r="V296" i="60"/>
  <c r="W296" i="60"/>
  <c r="G309" i="60"/>
  <c r="H309" i="60"/>
  <c r="I309" i="60"/>
  <c r="J309" i="60"/>
  <c r="K309" i="60"/>
  <c r="L309" i="60"/>
  <c r="M309" i="60"/>
  <c r="N309" i="60"/>
  <c r="O309" i="60"/>
  <c r="P309" i="60"/>
  <c r="Q309" i="60"/>
  <c r="R309" i="60"/>
  <c r="S309" i="60"/>
  <c r="T309" i="60"/>
  <c r="U309" i="60"/>
  <c r="V309" i="60"/>
  <c r="W309" i="60"/>
  <c r="G310" i="60"/>
  <c r="H310" i="60"/>
  <c r="I310" i="60"/>
  <c r="J310" i="60"/>
  <c r="K310" i="60"/>
  <c r="L310" i="60"/>
  <c r="M310" i="60"/>
  <c r="N310" i="60"/>
  <c r="O310" i="60"/>
  <c r="P310" i="60"/>
  <c r="Q310" i="60"/>
  <c r="R310" i="60"/>
  <c r="S310" i="60"/>
  <c r="T310" i="60"/>
  <c r="U310" i="60"/>
  <c r="V310" i="60"/>
  <c r="W310" i="60"/>
  <c r="G311" i="60"/>
  <c r="H311" i="60"/>
  <c r="I311" i="60"/>
  <c r="J311" i="60"/>
  <c r="K311" i="60"/>
  <c r="L311" i="60"/>
  <c r="M311" i="60"/>
  <c r="N311" i="60"/>
  <c r="O311" i="60"/>
  <c r="P311" i="60"/>
  <c r="Q311" i="60"/>
  <c r="R311" i="60"/>
  <c r="S311" i="60"/>
  <c r="T311" i="60"/>
  <c r="U311" i="60"/>
  <c r="V311" i="60"/>
  <c r="W311" i="60"/>
  <c r="G315" i="60"/>
  <c r="H315" i="60"/>
  <c r="I315" i="60"/>
  <c r="J315" i="60"/>
  <c r="K315" i="60"/>
  <c r="L315" i="60"/>
  <c r="M315" i="60"/>
  <c r="N315" i="60"/>
  <c r="O315" i="60"/>
  <c r="P315" i="60"/>
  <c r="Q315" i="60"/>
  <c r="R315" i="60"/>
  <c r="S315" i="60"/>
  <c r="T315" i="60"/>
  <c r="U315" i="60"/>
  <c r="V315" i="60"/>
  <c r="W315" i="60"/>
  <c r="G323" i="60"/>
  <c r="H323" i="60"/>
  <c r="I323" i="60"/>
  <c r="J323" i="60"/>
  <c r="K323" i="60"/>
  <c r="L323" i="60"/>
  <c r="M323" i="60"/>
  <c r="N323" i="60"/>
  <c r="O323" i="60"/>
  <c r="P323" i="60"/>
  <c r="Q323" i="60"/>
  <c r="R323" i="60"/>
  <c r="S323" i="60"/>
  <c r="T323" i="60"/>
  <c r="U323" i="60"/>
  <c r="V323" i="60"/>
  <c r="W323" i="60"/>
  <c r="G324" i="60"/>
  <c r="H324" i="60"/>
  <c r="I324" i="60"/>
  <c r="J324" i="60"/>
  <c r="K324" i="60"/>
  <c r="L324" i="60"/>
  <c r="M324" i="60"/>
  <c r="N324" i="60"/>
  <c r="O324" i="60"/>
  <c r="P324" i="60"/>
  <c r="Q324" i="60"/>
  <c r="R324" i="60"/>
  <c r="S324" i="60"/>
  <c r="T324" i="60"/>
  <c r="U324" i="60"/>
  <c r="V324" i="60"/>
  <c r="W324" i="60"/>
  <c r="E325" i="60"/>
  <c r="W330" i="60"/>
  <c r="X330" i="60"/>
  <c r="G331" i="60"/>
  <c r="H331" i="60"/>
  <c r="I331" i="60"/>
  <c r="J331" i="60"/>
  <c r="K331" i="60"/>
  <c r="L331" i="60"/>
  <c r="M331" i="60"/>
  <c r="N331" i="60"/>
  <c r="O331" i="60"/>
  <c r="P331" i="60"/>
  <c r="Q331" i="60"/>
  <c r="R331" i="60"/>
  <c r="S331" i="60"/>
  <c r="T331" i="60"/>
  <c r="U331" i="60"/>
  <c r="V331" i="60"/>
  <c r="W331" i="60"/>
  <c r="G332" i="60"/>
  <c r="H332" i="60"/>
  <c r="I332" i="60"/>
  <c r="J332" i="60"/>
  <c r="K332" i="60"/>
  <c r="L332" i="60"/>
  <c r="M332" i="60"/>
  <c r="N332" i="60"/>
  <c r="O332" i="60"/>
  <c r="P332" i="60"/>
  <c r="Q332" i="60"/>
  <c r="R332" i="60"/>
  <c r="S332" i="60"/>
  <c r="T332" i="60"/>
  <c r="U332" i="60"/>
  <c r="V332" i="60"/>
  <c r="W332" i="60"/>
  <c r="E333" i="60"/>
  <c r="E335" i="60"/>
  <c r="G335" i="60"/>
  <c r="H335" i="60"/>
  <c r="I335" i="60"/>
  <c r="J335" i="60"/>
  <c r="K335" i="60"/>
  <c r="L335" i="60"/>
  <c r="M335" i="60"/>
  <c r="N335" i="60"/>
  <c r="O335" i="60"/>
  <c r="P335" i="60"/>
  <c r="Q335" i="60"/>
  <c r="R335" i="60"/>
  <c r="S335" i="60"/>
  <c r="T335" i="60"/>
  <c r="U335" i="60"/>
  <c r="V335" i="60"/>
  <c r="W335" i="60"/>
  <c r="L339" i="60"/>
  <c r="G341" i="60"/>
  <c r="H341" i="60"/>
  <c r="I341" i="60"/>
  <c r="J341" i="60"/>
  <c r="K341" i="60"/>
  <c r="L341" i="60"/>
  <c r="G342" i="60"/>
  <c r="H342" i="60"/>
  <c r="I342" i="60"/>
  <c r="J342" i="60"/>
  <c r="K342" i="60"/>
  <c r="L342" i="60"/>
  <c r="E343" i="60"/>
  <c r="E345" i="60"/>
  <c r="G345" i="60"/>
  <c r="H345" i="60"/>
  <c r="I345" i="60"/>
  <c r="J345" i="60"/>
  <c r="K345" i="60"/>
  <c r="L345" i="60"/>
  <c r="M345" i="60"/>
  <c r="N345" i="60"/>
  <c r="O345" i="60"/>
  <c r="P345" i="60"/>
  <c r="Q345" i="60"/>
  <c r="R345" i="60"/>
  <c r="S345" i="60"/>
  <c r="T345" i="60"/>
  <c r="U345" i="60"/>
  <c r="V345" i="60"/>
  <c r="W345" i="60"/>
  <c r="O349" i="60"/>
  <c r="G351" i="60"/>
  <c r="H351" i="60"/>
  <c r="I351" i="60"/>
  <c r="J351" i="60"/>
  <c r="K351" i="60"/>
  <c r="L351" i="60"/>
  <c r="M351" i="60"/>
  <c r="N351" i="60"/>
  <c r="O351" i="60"/>
  <c r="G352" i="60"/>
  <c r="H352" i="60"/>
  <c r="I352" i="60"/>
  <c r="J352" i="60"/>
  <c r="K352" i="60"/>
  <c r="L352" i="60"/>
  <c r="M352" i="60"/>
  <c r="N352" i="60"/>
  <c r="O352" i="60"/>
  <c r="E353" i="60"/>
  <c r="E355" i="60"/>
  <c r="G355" i="60"/>
  <c r="H355" i="60"/>
  <c r="I355" i="60"/>
  <c r="J355" i="60"/>
  <c r="K355" i="60"/>
  <c r="L355" i="60"/>
  <c r="M355" i="60"/>
  <c r="N355" i="60"/>
  <c r="O355" i="60"/>
  <c r="P355" i="60"/>
  <c r="Q355" i="60"/>
  <c r="R355" i="60"/>
  <c r="S355" i="60"/>
  <c r="T355" i="60"/>
  <c r="U355" i="60"/>
  <c r="V355" i="60"/>
  <c r="W355" i="60"/>
  <c r="R359" i="60"/>
  <c r="G361" i="60"/>
  <c r="H361" i="60"/>
  <c r="I361" i="60"/>
  <c r="J361" i="60"/>
  <c r="K361" i="60"/>
  <c r="L361" i="60"/>
  <c r="M361" i="60"/>
  <c r="N361" i="60"/>
  <c r="O361" i="60"/>
  <c r="P361" i="60"/>
  <c r="Q361" i="60"/>
  <c r="R361" i="60"/>
  <c r="G362" i="60"/>
  <c r="H362" i="60"/>
  <c r="I362" i="60"/>
  <c r="J362" i="60"/>
  <c r="K362" i="60"/>
  <c r="L362" i="60"/>
  <c r="M362" i="60"/>
  <c r="N362" i="60"/>
  <c r="O362" i="60"/>
  <c r="P362" i="60"/>
  <c r="Q362" i="60"/>
  <c r="R362" i="60"/>
  <c r="E363" i="60"/>
  <c r="E365" i="60"/>
  <c r="G365" i="60"/>
  <c r="H365" i="60"/>
  <c r="I365" i="60"/>
  <c r="J365" i="60"/>
  <c r="K365" i="60"/>
  <c r="L365" i="60"/>
  <c r="M365" i="60"/>
  <c r="N365" i="60"/>
  <c r="O365" i="60"/>
  <c r="P365" i="60"/>
  <c r="Q365" i="60"/>
  <c r="R365" i="60"/>
  <c r="S365" i="60"/>
  <c r="T365" i="60"/>
  <c r="U365" i="60"/>
  <c r="V365" i="60"/>
  <c r="W365" i="60"/>
  <c r="U369" i="60"/>
  <c r="G371" i="60"/>
  <c r="H371" i="60"/>
  <c r="I371" i="60"/>
  <c r="J371" i="60"/>
  <c r="K371" i="60"/>
  <c r="L371" i="60"/>
  <c r="M371" i="60"/>
  <c r="N371" i="60"/>
  <c r="O371" i="60"/>
  <c r="P371" i="60"/>
  <c r="Q371" i="60"/>
  <c r="R371" i="60"/>
  <c r="S371" i="60"/>
  <c r="T371" i="60"/>
  <c r="U371" i="60"/>
  <c r="G372" i="60"/>
  <c r="H372" i="60"/>
  <c r="I372" i="60"/>
  <c r="J372" i="60"/>
  <c r="K372" i="60"/>
  <c r="L372" i="60"/>
  <c r="M372" i="60"/>
  <c r="N372" i="60"/>
  <c r="O372" i="60"/>
  <c r="P372" i="60"/>
  <c r="Q372" i="60"/>
  <c r="R372" i="60"/>
  <c r="S372" i="60"/>
  <c r="T372" i="60"/>
  <c r="U372" i="60"/>
  <c r="E373" i="60"/>
  <c r="E375" i="60"/>
  <c r="G375" i="60"/>
  <c r="H375" i="60"/>
  <c r="I375" i="60"/>
  <c r="J375" i="60"/>
  <c r="K375" i="60"/>
  <c r="L375" i="60"/>
  <c r="M375" i="60"/>
  <c r="N375" i="60"/>
  <c r="O375" i="60"/>
  <c r="P375" i="60"/>
  <c r="Q375" i="60"/>
  <c r="R375" i="60"/>
  <c r="S375" i="60"/>
  <c r="T375" i="60"/>
  <c r="U375" i="60"/>
  <c r="V375" i="60"/>
  <c r="W375" i="60"/>
  <c r="F399" i="60"/>
  <c r="G399" i="60"/>
  <c r="H399" i="60"/>
  <c r="I399" i="60"/>
  <c r="J399" i="60"/>
  <c r="F400" i="60"/>
  <c r="G400" i="60"/>
  <c r="H400" i="60"/>
  <c r="I400" i="60"/>
  <c r="J400" i="60"/>
  <c r="F401" i="60"/>
  <c r="G401" i="60"/>
  <c r="H401" i="60"/>
  <c r="I401" i="60"/>
  <c r="J401" i="60"/>
  <c r="F402" i="60"/>
  <c r="G402" i="60"/>
  <c r="H402" i="60"/>
  <c r="I402" i="60"/>
  <c r="J402" i="60"/>
  <c r="F403" i="60"/>
  <c r="G403" i="60"/>
  <c r="H403" i="60"/>
  <c r="I403" i="60"/>
  <c r="J403" i="60"/>
  <c r="F404" i="60"/>
  <c r="G404" i="60"/>
  <c r="H404" i="60"/>
  <c r="I404" i="60"/>
  <c r="J404" i="60"/>
  <c r="E12" i="52"/>
  <c r="E13" i="52"/>
  <c r="H18" i="52"/>
  <c r="I18" i="52"/>
  <c r="J18" i="52"/>
  <c r="K18" i="52"/>
  <c r="L18" i="52"/>
  <c r="M18" i="52"/>
  <c r="N18" i="52"/>
  <c r="O18" i="52"/>
  <c r="P18" i="52"/>
  <c r="Q18" i="52"/>
  <c r="R18" i="52"/>
  <c r="S18" i="52"/>
  <c r="T18" i="52"/>
  <c r="U18" i="52"/>
  <c r="V18" i="52"/>
  <c r="W18" i="52"/>
  <c r="X18" i="52"/>
  <c r="Y18" i="52"/>
  <c r="H19" i="52"/>
  <c r="I19" i="52"/>
  <c r="J19" i="52"/>
  <c r="K19" i="52"/>
  <c r="L19" i="52"/>
  <c r="M19" i="52"/>
  <c r="N19" i="52"/>
  <c r="O19" i="52"/>
  <c r="P19" i="52"/>
  <c r="Q19" i="52"/>
  <c r="R19" i="52"/>
  <c r="S19" i="52"/>
  <c r="T19" i="52"/>
  <c r="U19" i="52"/>
  <c r="V19" i="52"/>
  <c r="W19" i="52"/>
  <c r="X19" i="52"/>
  <c r="Y19" i="52"/>
  <c r="H21" i="52"/>
  <c r="I21" i="52"/>
  <c r="J21" i="52"/>
  <c r="K21" i="52"/>
  <c r="L21" i="52"/>
  <c r="M21" i="52"/>
  <c r="N21" i="52"/>
  <c r="O21" i="52"/>
  <c r="P21" i="52"/>
  <c r="Q21" i="52"/>
  <c r="R21" i="52"/>
  <c r="S21" i="52"/>
  <c r="T21" i="52"/>
  <c r="U21" i="52"/>
  <c r="V21" i="52"/>
  <c r="W21" i="52"/>
  <c r="X21" i="52"/>
  <c r="Y21" i="52"/>
  <c r="H25" i="52"/>
  <c r="I25" i="52"/>
  <c r="J25" i="52"/>
  <c r="K25" i="52"/>
  <c r="L25" i="52"/>
  <c r="M25" i="52"/>
  <c r="N25" i="52"/>
  <c r="O25" i="52"/>
  <c r="P25" i="52"/>
  <c r="Q25" i="52"/>
  <c r="R25" i="52"/>
  <c r="S25" i="52"/>
  <c r="T25" i="52"/>
  <c r="U25" i="52"/>
  <c r="V25" i="52"/>
  <c r="W25" i="52"/>
  <c r="X25" i="52"/>
  <c r="Y25" i="52"/>
  <c r="Z25" i="52"/>
  <c r="AA25" i="52"/>
  <c r="H26" i="52"/>
  <c r="I26" i="52"/>
  <c r="J26" i="52"/>
  <c r="K26" i="52"/>
  <c r="L26" i="52"/>
  <c r="M26" i="52"/>
  <c r="N26" i="52"/>
  <c r="O26" i="52"/>
  <c r="P26" i="52"/>
  <c r="Q26" i="52"/>
  <c r="R26" i="52"/>
  <c r="S26" i="52"/>
  <c r="T26" i="52"/>
  <c r="U26" i="52"/>
  <c r="V26" i="52"/>
  <c r="W26" i="52"/>
  <c r="X26" i="52"/>
  <c r="Y26" i="52"/>
  <c r="H27" i="52"/>
  <c r="I27" i="52"/>
  <c r="J27" i="52"/>
  <c r="K27" i="52"/>
  <c r="L27" i="52"/>
  <c r="M27" i="52"/>
  <c r="N27" i="52"/>
  <c r="O27" i="52"/>
  <c r="P27" i="52"/>
  <c r="Q27" i="52"/>
  <c r="R27" i="52"/>
  <c r="S27" i="52"/>
  <c r="T27" i="52"/>
  <c r="U27" i="52"/>
  <c r="V27" i="52"/>
  <c r="W27" i="52"/>
  <c r="X27" i="52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W67" i="29"/>
  <c r="X67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W68" i="29"/>
  <c r="X68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W69" i="29"/>
  <c r="X69" i="29"/>
  <c r="D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E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E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X82" i="29"/>
  <c r="H83" i="29"/>
  <c r="I83" i="29"/>
  <c r="J83" i="29"/>
  <c r="K83" i="29"/>
  <c r="L83" i="29"/>
  <c r="M83" i="29"/>
  <c r="N83" i="29"/>
  <c r="O83" i="29"/>
  <c r="P83" i="29"/>
  <c r="Q83" i="29"/>
  <c r="R83" i="29"/>
  <c r="S83" i="29"/>
  <c r="T83" i="29"/>
  <c r="U83" i="29"/>
  <c r="V83" i="29"/>
  <c r="W83" i="29"/>
  <c r="X83" i="29"/>
  <c r="X85" i="29"/>
  <c r="E89" i="29"/>
  <c r="H89" i="29"/>
  <c r="I89" i="29"/>
  <c r="J89" i="29"/>
  <c r="K89" i="29"/>
  <c r="L89" i="29"/>
  <c r="M89" i="29"/>
  <c r="N89" i="29"/>
  <c r="O89" i="29"/>
  <c r="P89" i="29"/>
  <c r="Q89" i="29"/>
  <c r="R89" i="29"/>
  <c r="S89" i="29"/>
  <c r="T89" i="29"/>
  <c r="U89" i="29"/>
  <c r="V89" i="29"/>
  <c r="W89" i="29"/>
  <c r="X89" i="29"/>
  <c r="H92" i="29"/>
  <c r="I92" i="29"/>
  <c r="J92" i="29"/>
  <c r="K92" i="29"/>
  <c r="L92" i="29"/>
  <c r="M92" i="29"/>
  <c r="N92" i="29"/>
  <c r="O92" i="29"/>
  <c r="P92" i="29"/>
  <c r="Q92" i="29"/>
  <c r="R92" i="29"/>
  <c r="S92" i="29"/>
  <c r="T92" i="29"/>
  <c r="U92" i="29"/>
  <c r="V92" i="29"/>
  <c r="W92" i="29"/>
  <c r="X92" i="29"/>
  <c r="E96" i="29"/>
  <c r="H96" i="29"/>
  <c r="I96" i="29"/>
  <c r="J96" i="29"/>
  <c r="K96" i="29"/>
  <c r="L96" i="29"/>
  <c r="M96" i="29"/>
  <c r="N96" i="29"/>
  <c r="O96" i="29"/>
  <c r="P96" i="29"/>
  <c r="Q96" i="29"/>
  <c r="R96" i="29"/>
  <c r="S96" i="29"/>
  <c r="T96" i="29"/>
  <c r="U96" i="29"/>
  <c r="V96" i="29"/>
  <c r="W96" i="29"/>
  <c r="X96" i="29"/>
  <c r="X98" i="29"/>
  <c r="H99" i="29"/>
  <c r="I99" i="29"/>
  <c r="J99" i="29"/>
  <c r="K99" i="29"/>
  <c r="L99" i="29"/>
  <c r="M99" i="29"/>
  <c r="N99" i="29"/>
  <c r="O99" i="29"/>
  <c r="P99" i="29"/>
  <c r="Q99" i="29"/>
  <c r="R99" i="29"/>
  <c r="S99" i="29"/>
  <c r="T99" i="29"/>
  <c r="U99" i="29"/>
  <c r="V99" i="29"/>
  <c r="W99" i="29"/>
  <c r="X99" i="29"/>
  <c r="X101" i="29"/>
  <c r="E102" i="29"/>
  <c r="H102" i="29"/>
  <c r="I102" i="29"/>
  <c r="J102" i="29"/>
  <c r="K102" i="29"/>
  <c r="L102" i="29"/>
  <c r="M102" i="29"/>
  <c r="N102" i="29"/>
  <c r="O102" i="29"/>
  <c r="P102" i="29"/>
  <c r="Q102" i="29"/>
  <c r="R102" i="29"/>
  <c r="S102" i="29"/>
  <c r="T102" i="29"/>
  <c r="U102" i="29"/>
  <c r="V102" i="29"/>
  <c r="W102" i="29"/>
  <c r="X102" i="29"/>
  <c r="E104" i="29"/>
  <c r="H104" i="29"/>
  <c r="I104" i="29"/>
  <c r="J104" i="29"/>
  <c r="K104" i="29"/>
  <c r="L104" i="29"/>
  <c r="M104" i="29"/>
  <c r="N104" i="29"/>
  <c r="O104" i="29"/>
  <c r="P104" i="29"/>
  <c r="Q104" i="29"/>
  <c r="R104" i="29"/>
  <c r="S104" i="29"/>
  <c r="T104" i="29"/>
  <c r="U104" i="29"/>
  <c r="V104" i="29"/>
  <c r="W104" i="29"/>
  <c r="X104" i="29"/>
  <c r="H107" i="29"/>
  <c r="I107" i="29"/>
  <c r="J107" i="29"/>
  <c r="K107" i="29"/>
  <c r="L107" i="29"/>
  <c r="M107" i="29"/>
  <c r="N107" i="29"/>
  <c r="O107" i="29"/>
  <c r="P107" i="29"/>
  <c r="Q107" i="29"/>
  <c r="R107" i="29"/>
  <c r="S107" i="29"/>
  <c r="T107" i="29"/>
  <c r="U107" i="29"/>
  <c r="V107" i="29"/>
  <c r="W107" i="29"/>
  <c r="X107" i="29"/>
  <c r="E111" i="29"/>
  <c r="H111" i="29"/>
  <c r="I111" i="29"/>
  <c r="J111" i="29"/>
  <c r="K111" i="29"/>
  <c r="L111" i="29"/>
  <c r="M111" i="29"/>
  <c r="N111" i="29"/>
  <c r="O111" i="29"/>
  <c r="P111" i="29"/>
  <c r="Q111" i="29"/>
  <c r="R111" i="29"/>
  <c r="S111" i="29"/>
  <c r="T111" i="29"/>
  <c r="U111" i="29"/>
  <c r="V111" i="29"/>
  <c r="W111" i="29"/>
  <c r="X111" i="29"/>
  <c r="X113" i="29"/>
  <c r="H114" i="29"/>
  <c r="I114" i="29"/>
  <c r="J114" i="29"/>
  <c r="K114" i="29"/>
  <c r="L114" i="29"/>
  <c r="M114" i="29"/>
  <c r="N114" i="29"/>
  <c r="O114" i="29"/>
  <c r="P114" i="29"/>
  <c r="Q114" i="29"/>
  <c r="R114" i="29"/>
  <c r="S114" i="29"/>
  <c r="T114" i="29"/>
  <c r="U114" i="29"/>
  <c r="V114" i="29"/>
  <c r="W114" i="29"/>
  <c r="X114" i="29"/>
  <c r="X116" i="29"/>
  <c r="E117" i="29"/>
  <c r="H117" i="29"/>
  <c r="I117" i="29"/>
  <c r="J117" i="29"/>
  <c r="K117" i="29"/>
  <c r="L117" i="29"/>
  <c r="M117" i="29"/>
  <c r="N117" i="29"/>
  <c r="O117" i="29"/>
  <c r="P117" i="29"/>
  <c r="Q117" i="29"/>
  <c r="R117" i="29"/>
  <c r="S117" i="29"/>
  <c r="T117" i="29"/>
  <c r="U117" i="29"/>
  <c r="V117" i="29"/>
  <c r="W117" i="29"/>
  <c r="X117" i="29"/>
  <c r="H128" i="29"/>
  <c r="I128" i="29"/>
  <c r="J128" i="29"/>
  <c r="K128" i="29"/>
  <c r="L128" i="29"/>
  <c r="M128" i="29"/>
  <c r="N128" i="29"/>
  <c r="O128" i="29"/>
  <c r="P128" i="29"/>
  <c r="Q128" i="29"/>
  <c r="R128" i="29"/>
  <c r="S128" i="29"/>
  <c r="T128" i="29"/>
  <c r="U128" i="29"/>
  <c r="V128" i="29"/>
  <c r="W128" i="29"/>
  <c r="X128" i="29"/>
  <c r="H129" i="29"/>
  <c r="I129" i="29"/>
  <c r="J129" i="29"/>
  <c r="K129" i="29"/>
  <c r="L129" i="29"/>
  <c r="M129" i="29"/>
  <c r="N129" i="29"/>
  <c r="O129" i="29"/>
  <c r="P129" i="29"/>
  <c r="Q129" i="29"/>
  <c r="R129" i="29"/>
  <c r="S129" i="29"/>
  <c r="T129" i="29"/>
  <c r="U129" i="29"/>
  <c r="V129" i="29"/>
  <c r="W129" i="29"/>
  <c r="X129" i="29"/>
  <c r="H130" i="29"/>
  <c r="I130" i="29"/>
  <c r="J130" i="29"/>
  <c r="K130" i="29"/>
  <c r="L130" i="29"/>
  <c r="M130" i="29"/>
  <c r="N130" i="29"/>
  <c r="O130" i="29"/>
  <c r="P130" i="29"/>
  <c r="Q130" i="29"/>
  <c r="R130" i="29"/>
  <c r="S130" i="29"/>
  <c r="T130" i="29"/>
  <c r="U130" i="29"/>
  <c r="V130" i="29"/>
  <c r="W130" i="29"/>
  <c r="X130" i="29"/>
  <c r="E133" i="29"/>
  <c r="H133" i="29"/>
  <c r="I133" i="29"/>
  <c r="J133" i="29"/>
  <c r="K133" i="29"/>
  <c r="L133" i="29"/>
  <c r="M133" i="29"/>
  <c r="N133" i="29"/>
  <c r="O133" i="29"/>
  <c r="P133" i="29"/>
  <c r="Q133" i="29"/>
  <c r="R133" i="29"/>
  <c r="S133" i="29"/>
  <c r="T133" i="29"/>
  <c r="U133" i="29"/>
  <c r="V133" i="29"/>
  <c r="W133" i="29"/>
  <c r="X133" i="29"/>
  <c r="H136" i="29"/>
  <c r="I136" i="29"/>
  <c r="J136" i="29"/>
  <c r="K136" i="29"/>
  <c r="L136" i="29"/>
  <c r="M136" i="29"/>
  <c r="N136" i="29"/>
  <c r="O136" i="29"/>
  <c r="P136" i="29"/>
  <c r="Q136" i="29"/>
  <c r="R136" i="29"/>
  <c r="S136" i="29"/>
  <c r="T136" i="29"/>
  <c r="U136" i="29"/>
  <c r="V136" i="29"/>
  <c r="W136" i="29"/>
  <c r="X136" i="29"/>
  <c r="H138" i="29"/>
  <c r="I138" i="29"/>
  <c r="J138" i="29"/>
  <c r="K138" i="29"/>
  <c r="L138" i="29"/>
  <c r="M138" i="29"/>
  <c r="N138" i="29"/>
  <c r="O138" i="29"/>
  <c r="P138" i="29"/>
  <c r="Q138" i="29"/>
  <c r="R138" i="29"/>
  <c r="S138" i="29"/>
  <c r="T138" i="29"/>
  <c r="U138" i="29"/>
  <c r="V138" i="29"/>
  <c r="W138" i="29"/>
  <c r="X138" i="29"/>
  <c r="E140" i="29"/>
  <c r="H140" i="29"/>
  <c r="I140" i="29"/>
  <c r="J140" i="29"/>
  <c r="K140" i="29"/>
  <c r="L140" i="29"/>
  <c r="M140" i="29"/>
  <c r="N140" i="29"/>
  <c r="O140" i="29"/>
  <c r="P140" i="29"/>
  <c r="Q140" i="29"/>
  <c r="R140" i="29"/>
  <c r="S140" i="29"/>
  <c r="T140" i="29"/>
  <c r="U140" i="29"/>
  <c r="V140" i="29"/>
  <c r="W140" i="29"/>
  <c r="X140" i="29"/>
  <c r="X142" i="29"/>
  <c r="H143" i="29"/>
  <c r="I143" i="29"/>
  <c r="J143" i="29"/>
  <c r="K143" i="29"/>
  <c r="L143" i="29"/>
  <c r="M143" i="29"/>
  <c r="N143" i="29"/>
  <c r="O143" i="29"/>
  <c r="P143" i="29"/>
  <c r="Q143" i="29"/>
  <c r="R143" i="29"/>
  <c r="S143" i="29"/>
  <c r="T143" i="29"/>
  <c r="U143" i="29"/>
  <c r="V143" i="29"/>
  <c r="W143" i="29"/>
  <c r="X143" i="29"/>
  <c r="X144" i="29"/>
  <c r="H145" i="29"/>
  <c r="I145" i="29"/>
  <c r="J145" i="29"/>
  <c r="K145" i="29"/>
  <c r="L145" i="29"/>
  <c r="M145" i="29"/>
  <c r="N145" i="29"/>
  <c r="O145" i="29"/>
  <c r="P145" i="29"/>
  <c r="Q145" i="29"/>
  <c r="R145" i="29"/>
  <c r="S145" i="29"/>
  <c r="T145" i="29"/>
  <c r="U145" i="29"/>
  <c r="V145" i="29"/>
  <c r="W145" i="29"/>
  <c r="X145" i="29"/>
  <c r="H157" i="29"/>
  <c r="I157" i="29"/>
  <c r="J157" i="29"/>
  <c r="K157" i="29"/>
  <c r="L157" i="29"/>
  <c r="M157" i="29"/>
  <c r="N157" i="29"/>
  <c r="O157" i="29"/>
  <c r="P157" i="29"/>
  <c r="Q157" i="29"/>
  <c r="R157" i="29"/>
  <c r="S157" i="29"/>
  <c r="T157" i="29"/>
  <c r="U157" i="29"/>
  <c r="V157" i="29"/>
  <c r="W157" i="29"/>
  <c r="X157" i="29"/>
  <c r="H159" i="29"/>
  <c r="I159" i="29"/>
  <c r="J159" i="29"/>
  <c r="K159" i="29"/>
  <c r="L159" i="29"/>
  <c r="M159" i="29"/>
  <c r="N159" i="29"/>
  <c r="O159" i="29"/>
  <c r="P159" i="29"/>
  <c r="Q159" i="29"/>
  <c r="R159" i="29"/>
  <c r="S159" i="29"/>
  <c r="T159" i="29"/>
  <c r="U159" i="29"/>
  <c r="V159" i="29"/>
  <c r="W159" i="29"/>
  <c r="X159" i="29"/>
  <c r="H163" i="29"/>
  <c r="I163" i="29"/>
  <c r="J163" i="29"/>
  <c r="K163" i="29"/>
  <c r="L163" i="29"/>
  <c r="M163" i="29"/>
  <c r="N163" i="29"/>
  <c r="O163" i="29"/>
  <c r="P163" i="29"/>
  <c r="Q163" i="29"/>
  <c r="R163" i="29"/>
  <c r="S163" i="29"/>
  <c r="T163" i="29"/>
  <c r="U163" i="29"/>
  <c r="V163" i="29"/>
  <c r="W163" i="29"/>
  <c r="X163" i="29"/>
  <c r="H164" i="29"/>
  <c r="I164" i="29"/>
  <c r="J164" i="29"/>
  <c r="K164" i="29"/>
  <c r="L164" i="29"/>
  <c r="M164" i="29"/>
  <c r="N164" i="29"/>
  <c r="O164" i="29"/>
  <c r="P164" i="29"/>
  <c r="Q164" i="29"/>
  <c r="R164" i="29"/>
  <c r="S164" i="29"/>
  <c r="T164" i="29"/>
  <c r="U164" i="29"/>
  <c r="V164" i="29"/>
  <c r="W164" i="29"/>
  <c r="X164" i="29"/>
  <c r="H165" i="29"/>
  <c r="I165" i="29"/>
  <c r="J165" i="29"/>
  <c r="K165" i="29"/>
  <c r="L165" i="29"/>
  <c r="M165" i="29"/>
  <c r="N165" i="29"/>
  <c r="O165" i="29"/>
  <c r="P165" i="29"/>
  <c r="Q165" i="29"/>
  <c r="R165" i="29"/>
  <c r="S165" i="29"/>
  <c r="T165" i="29"/>
  <c r="U165" i="29"/>
  <c r="V165" i="29"/>
  <c r="W165" i="29"/>
  <c r="X165" i="29"/>
  <c r="H173" i="29"/>
  <c r="I173" i="29"/>
  <c r="J173" i="29"/>
  <c r="K173" i="29"/>
  <c r="L173" i="29"/>
  <c r="M173" i="29"/>
  <c r="N173" i="29"/>
  <c r="O173" i="29"/>
  <c r="P173" i="29"/>
  <c r="Q173" i="29"/>
  <c r="R173" i="29"/>
  <c r="S173" i="29"/>
  <c r="T173" i="29"/>
  <c r="U173" i="29"/>
  <c r="V173" i="29"/>
  <c r="W173" i="29"/>
  <c r="X173" i="29"/>
  <c r="H175" i="29"/>
  <c r="I175" i="29"/>
  <c r="J175" i="29"/>
  <c r="K175" i="29"/>
  <c r="L175" i="29"/>
  <c r="M175" i="29"/>
  <c r="N175" i="29"/>
  <c r="O175" i="29"/>
  <c r="P175" i="29"/>
  <c r="Q175" i="29"/>
  <c r="R175" i="29"/>
  <c r="S175" i="29"/>
  <c r="T175" i="29"/>
  <c r="U175" i="29"/>
  <c r="V175" i="29"/>
  <c r="W175" i="29"/>
  <c r="H179" i="29"/>
  <c r="I179" i="29"/>
  <c r="J179" i="29"/>
  <c r="K179" i="29"/>
  <c r="L179" i="29"/>
  <c r="M179" i="29"/>
  <c r="N179" i="29"/>
  <c r="O179" i="29"/>
  <c r="P179" i="29"/>
  <c r="Q179" i="29"/>
  <c r="R179" i="29"/>
  <c r="S179" i="29"/>
  <c r="T179" i="29"/>
  <c r="U179" i="29"/>
  <c r="V179" i="29"/>
  <c r="W179" i="29"/>
  <c r="X179" i="29"/>
  <c r="H180" i="29"/>
  <c r="I180" i="29"/>
  <c r="J180" i="29"/>
  <c r="K180" i="29"/>
  <c r="L180" i="29"/>
  <c r="M180" i="29"/>
  <c r="N180" i="29"/>
  <c r="O180" i="29"/>
  <c r="P180" i="29"/>
  <c r="Q180" i="29"/>
  <c r="R180" i="29"/>
  <c r="S180" i="29"/>
  <c r="T180" i="29"/>
  <c r="U180" i="29"/>
  <c r="V180" i="29"/>
  <c r="W180" i="29"/>
  <c r="X180" i="29"/>
  <c r="H181" i="29"/>
  <c r="I181" i="29"/>
  <c r="J181" i="29"/>
  <c r="K181" i="29"/>
  <c r="L181" i="29"/>
  <c r="M181" i="29"/>
  <c r="N181" i="29"/>
  <c r="O181" i="29"/>
  <c r="P181" i="29"/>
  <c r="Q181" i="29"/>
  <c r="R181" i="29"/>
  <c r="S181" i="29"/>
  <c r="T181" i="29"/>
  <c r="U181" i="29"/>
  <c r="V181" i="29"/>
  <c r="W181" i="29"/>
  <c r="X181" i="29"/>
  <c r="H192" i="29"/>
  <c r="I192" i="29"/>
  <c r="J192" i="29"/>
  <c r="K192" i="29"/>
  <c r="L192" i="29"/>
  <c r="M192" i="29"/>
  <c r="N192" i="29"/>
  <c r="O192" i="29"/>
  <c r="P192" i="29"/>
  <c r="Q192" i="29"/>
  <c r="R192" i="29"/>
  <c r="S192" i="29"/>
  <c r="T192" i="29"/>
  <c r="U192" i="29"/>
  <c r="V192" i="29"/>
  <c r="W192" i="29"/>
  <c r="X192" i="29"/>
  <c r="X200" i="29"/>
  <c r="H202" i="29"/>
  <c r="I202" i="29"/>
  <c r="J202" i="29"/>
  <c r="K202" i="29"/>
  <c r="L202" i="29"/>
  <c r="M202" i="29"/>
  <c r="N202" i="29"/>
  <c r="O202" i="29"/>
  <c r="P202" i="29"/>
  <c r="Q202" i="29"/>
  <c r="R202" i="29"/>
  <c r="S202" i="29"/>
  <c r="T202" i="29"/>
  <c r="U202" i="29"/>
  <c r="V202" i="29"/>
  <c r="W202" i="29"/>
  <c r="X202" i="29"/>
  <c r="E203" i="29"/>
  <c r="F203" i="29"/>
  <c r="H203" i="29"/>
  <c r="I203" i="29"/>
  <c r="J203" i="29"/>
  <c r="K203" i="29"/>
  <c r="L203" i="29"/>
  <c r="M203" i="29"/>
  <c r="N203" i="29"/>
  <c r="O203" i="29"/>
  <c r="P203" i="29"/>
  <c r="Q203" i="29"/>
  <c r="R203" i="29"/>
  <c r="S203" i="29"/>
  <c r="T203" i="29"/>
  <c r="U203" i="29"/>
  <c r="V203" i="29"/>
  <c r="W203" i="29"/>
  <c r="X203" i="29"/>
  <c r="H211" i="31"/>
  <c r="I211" i="31"/>
  <c r="J211" i="31"/>
  <c r="K211" i="31"/>
  <c r="L211" i="31"/>
  <c r="M211" i="31"/>
  <c r="N211" i="31"/>
  <c r="O211" i="31"/>
  <c r="P211" i="31"/>
  <c r="Q211" i="31"/>
  <c r="R211" i="31"/>
  <c r="S211" i="31"/>
  <c r="T211" i="31"/>
  <c r="U211" i="31"/>
  <c r="V211" i="31"/>
  <c r="W211" i="31"/>
  <c r="X211" i="31"/>
  <c r="H219" i="31"/>
  <c r="I219" i="31"/>
  <c r="J219" i="31"/>
  <c r="K219" i="31"/>
  <c r="L219" i="31"/>
  <c r="M219" i="31"/>
  <c r="N219" i="31"/>
  <c r="O219" i="31"/>
  <c r="P219" i="31"/>
  <c r="Q219" i="31"/>
  <c r="R219" i="31"/>
  <c r="S219" i="31"/>
  <c r="T219" i="31"/>
  <c r="U219" i="31"/>
  <c r="V219" i="31"/>
  <c r="W219" i="31"/>
  <c r="X219" i="31"/>
  <c r="X239" i="31"/>
  <c r="X247" i="31"/>
  <c r="H253" i="31"/>
  <c r="I253" i="31"/>
  <c r="J253" i="31"/>
  <c r="K253" i="31"/>
  <c r="L253" i="31"/>
  <c r="M253" i="31"/>
  <c r="N253" i="31"/>
  <c r="O253" i="31"/>
  <c r="P253" i="31"/>
  <c r="Q253" i="31"/>
  <c r="R253" i="31"/>
  <c r="S253" i="31"/>
  <c r="T253" i="31"/>
  <c r="U253" i="31"/>
  <c r="V253" i="31"/>
  <c r="W253" i="31"/>
  <c r="X253" i="31"/>
  <c r="H261" i="31"/>
  <c r="I261" i="31"/>
  <c r="J261" i="31"/>
  <c r="K261" i="31"/>
  <c r="L261" i="31"/>
  <c r="M261" i="31"/>
  <c r="N261" i="31"/>
  <c r="O261" i="31"/>
  <c r="P261" i="31"/>
  <c r="Q261" i="31"/>
  <c r="R261" i="31"/>
  <c r="S261" i="31"/>
  <c r="T261" i="31"/>
  <c r="U261" i="31"/>
  <c r="V261" i="31"/>
  <c r="W261" i="31"/>
  <c r="X261" i="31"/>
  <c r="X282" i="31"/>
  <c r="X290" i="31"/>
  <c r="H312" i="31"/>
  <c r="I312" i="31"/>
  <c r="J312" i="31"/>
  <c r="K312" i="31"/>
  <c r="L312" i="31"/>
  <c r="M312" i="31"/>
  <c r="N312" i="31"/>
  <c r="O312" i="31"/>
  <c r="P312" i="31"/>
  <c r="Q312" i="31"/>
  <c r="R312" i="31"/>
  <c r="S312" i="31"/>
  <c r="T312" i="31"/>
  <c r="U312" i="31"/>
  <c r="V312" i="31"/>
  <c r="W312" i="31"/>
  <c r="X312" i="31"/>
  <c r="X319" i="31"/>
  <c r="H321" i="31"/>
  <c r="I321" i="31"/>
  <c r="J321" i="31"/>
  <c r="K321" i="31"/>
  <c r="L321" i="31"/>
  <c r="M321" i="31"/>
  <c r="N321" i="31"/>
  <c r="O321" i="31"/>
  <c r="P321" i="31"/>
  <c r="Q321" i="31"/>
  <c r="R321" i="31"/>
  <c r="S321" i="31"/>
  <c r="T321" i="31"/>
  <c r="U321" i="31"/>
  <c r="V321" i="31"/>
  <c r="W321" i="31"/>
  <c r="X321" i="31"/>
</calcChain>
</file>

<file path=xl/comments1.xml><?xml version="1.0" encoding="utf-8"?>
<comments xmlns="http://schemas.openxmlformats.org/spreadsheetml/2006/main">
  <authors>
    <author>Suho Jin</author>
  </authors>
  <commentList>
    <comment ref="L14" authorId="0" shapeId="0">
      <text>
        <r>
          <rPr>
            <b/>
            <sz val="11"/>
            <color indexed="81"/>
            <rFont val="Tahoma"/>
            <family val="2"/>
          </rPr>
          <t>Suho Jin:</t>
        </r>
        <r>
          <rPr>
            <sz val="11"/>
            <color indexed="81"/>
            <rFont val="Tahoma"/>
            <family val="2"/>
          </rPr>
          <t xml:space="preserve">
J/V </t>
        </r>
        <r>
          <rPr>
            <sz val="11"/>
            <color indexed="81"/>
            <rFont val="돋움"/>
            <family val="3"/>
            <charset val="129"/>
          </rPr>
          <t>계약시</t>
        </r>
        <r>
          <rPr>
            <sz val="11"/>
            <color indexed="81"/>
            <rFont val="Tahoma"/>
            <family val="2"/>
          </rPr>
          <t xml:space="preserve"> 2019</t>
        </r>
        <r>
          <rPr>
            <sz val="11"/>
            <color indexed="81"/>
            <rFont val="돋움"/>
            <family val="3"/>
            <charset val="129"/>
          </rPr>
          <t>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인센티브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소급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적용</t>
        </r>
      </text>
    </comment>
  </commentList>
</comments>
</file>

<file path=xl/comments2.xml><?xml version="1.0" encoding="utf-8"?>
<comments xmlns="http://schemas.openxmlformats.org/spreadsheetml/2006/main">
  <authors>
    <author>Suho Jin</author>
  </authors>
  <commentList>
    <comment ref="X34" authorId="0" shapeId="0">
      <text>
        <r>
          <rPr>
            <b/>
            <sz val="9"/>
            <color indexed="81"/>
            <rFont val="Tahoma"/>
            <family val="2"/>
          </rPr>
          <t>Suho Jin:</t>
        </r>
        <r>
          <rPr>
            <sz val="9"/>
            <color indexed="81"/>
            <rFont val="Tahoma"/>
            <family val="2"/>
          </rPr>
          <t xml:space="preserve">
17</t>
        </r>
        <r>
          <rPr>
            <sz val="9"/>
            <color indexed="81"/>
            <rFont val="돋움"/>
            <family val="3"/>
            <charset val="129"/>
          </rPr>
          <t>년동안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영업후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이익잉여금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영업청산하며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전액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가정</t>
        </r>
      </text>
    </comment>
    <comment ref="X37" authorId="0" shapeId="0">
      <text>
        <r>
          <rPr>
            <b/>
            <sz val="9"/>
            <color indexed="81"/>
            <rFont val="Tahoma"/>
            <family val="2"/>
          </rPr>
          <t>Suho Jin: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차입금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원금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필요액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누적분</t>
        </r>
      </text>
    </comment>
    <comment ref="C194" authorId="0" shapeId="0">
      <text>
        <r>
          <rPr>
            <b/>
            <sz val="9"/>
            <color indexed="81"/>
            <rFont val="Tahoma"/>
            <family val="2"/>
          </rPr>
          <t>Suho Jin: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원화수령분을</t>
        </r>
        <r>
          <rPr>
            <sz val="9"/>
            <color indexed="81"/>
            <rFont val="Tahoma"/>
            <family val="2"/>
          </rPr>
          <t xml:space="preserve"> sgd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변환한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금액</t>
        </r>
      </text>
    </comment>
    <comment ref="C195" authorId="0" shapeId="0">
      <text>
        <r>
          <rPr>
            <b/>
            <sz val="9"/>
            <color indexed="81"/>
            <rFont val="Tahoma"/>
            <family val="2"/>
          </rPr>
          <t>Suho Jin: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원화수령분을</t>
        </r>
        <r>
          <rPr>
            <sz val="9"/>
            <color indexed="81"/>
            <rFont val="Tahoma"/>
            <family val="2"/>
          </rPr>
          <t xml:space="preserve"> sgd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변환한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금액</t>
        </r>
      </text>
    </comment>
  </commentList>
</comments>
</file>

<file path=xl/comments3.xml><?xml version="1.0" encoding="utf-8"?>
<comments xmlns="http://schemas.openxmlformats.org/spreadsheetml/2006/main">
  <authors>
    <author>Eun Jin Ha</author>
  </authors>
  <commentList>
    <comment ref="E70" authorId="0" shapeId="0">
      <text>
        <r>
          <rPr>
            <b/>
            <sz val="9"/>
            <color indexed="81"/>
            <rFont val="Tahoma"/>
            <family val="2"/>
          </rPr>
          <t>Eun Jin Ha: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실적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반영</t>
        </r>
      </text>
    </comment>
  </commentList>
</comments>
</file>

<file path=xl/comments4.xml><?xml version="1.0" encoding="utf-8"?>
<comments xmlns="http://schemas.openxmlformats.org/spreadsheetml/2006/main">
  <authors>
    <author>Suho Jin</author>
  </authors>
  <commentList>
    <comment ref="X74" authorId="0" shapeId="0">
      <text>
        <r>
          <rPr>
            <b/>
            <sz val="9"/>
            <color indexed="81"/>
            <rFont val="Tahoma"/>
            <family val="2"/>
          </rPr>
          <t>Suho Jin:</t>
        </r>
        <r>
          <rPr>
            <sz val="9"/>
            <color indexed="81"/>
            <rFont val="Tahoma"/>
            <family val="2"/>
          </rPr>
          <t xml:space="preserve">
17</t>
        </r>
        <r>
          <rPr>
            <sz val="9"/>
            <color indexed="81"/>
            <rFont val="돋움"/>
            <family val="3"/>
            <charset val="129"/>
          </rPr>
          <t>년동안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영업후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이익잉여금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영업청산하며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자산부채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상계후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전액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가정</t>
        </r>
      </text>
    </comment>
  </commentList>
</comments>
</file>

<file path=xl/comments5.xml><?xml version="1.0" encoding="utf-8"?>
<comments xmlns="http://schemas.openxmlformats.org/spreadsheetml/2006/main">
  <authors>
    <author>Suho Jin</author>
  </authors>
  <commentList>
    <comment ref="F44" authorId="0" shapeId="0">
      <text>
        <r>
          <rPr>
            <b/>
            <sz val="9"/>
            <color indexed="81"/>
            <rFont val="Tahoma"/>
            <family val="2"/>
          </rPr>
          <t>Suho Jin: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회사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금액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값복사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삽입</t>
        </r>
      </text>
    </comment>
  </commentList>
</comments>
</file>

<file path=xl/sharedStrings.xml><?xml version="1.0" encoding="utf-8"?>
<sst xmlns="http://schemas.openxmlformats.org/spreadsheetml/2006/main" count="6797" uniqueCount="1688">
  <si>
    <t>Scenario 분석</t>
    <phoneticPr fontId="2" type="noConversion"/>
  </si>
  <si>
    <t>기본가정</t>
    <phoneticPr fontId="2" type="noConversion"/>
  </si>
  <si>
    <t>SGD</t>
    <phoneticPr fontId="2" type="noConversion"/>
  </si>
  <si>
    <t>KRW</t>
    <phoneticPr fontId="2" type="noConversion"/>
  </si>
  <si>
    <t>백만달러</t>
    <phoneticPr fontId="2" type="noConversion"/>
  </si>
  <si>
    <t>백만원</t>
    <phoneticPr fontId="2" type="noConversion"/>
  </si>
  <si>
    <t>PSA</t>
    <phoneticPr fontId="2" type="noConversion"/>
  </si>
  <si>
    <t>HMM SPC</t>
    <phoneticPr fontId="2" type="noConversion"/>
  </si>
  <si>
    <t>CASE</t>
    <phoneticPr fontId="2" type="noConversion"/>
  </si>
  <si>
    <t>계</t>
    <phoneticPr fontId="2" type="noConversion"/>
  </si>
  <si>
    <t>화폐단위</t>
  </si>
  <si>
    <t>J/V 지분구조</t>
  </si>
  <si>
    <t>J/V 자본구조</t>
    <phoneticPr fontId="2" type="noConversion"/>
  </si>
  <si>
    <t>J/V 차입금 이자율</t>
    <phoneticPr fontId="2" type="noConversion"/>
  </si>
  <si>
    <t>J/V 기본가정</t>
    <phoneticPr fontId="2" type="noConversion"/>
  </si>
  <si>
    <t>기간가정</t>
    <phoneticPr fontId="2" type="noConversion"/>
  </si>
  <si>
    <t>운영종료일</t>
  </si>
  <si>
    <t>분석기간</t>
  </si>
  <si>
    <t>확장연도</t>
  </si>
  <si>
    <t>협력기간</t>
    <phoneticPr fontId="2" type="noConversion"/>
  </si>
  <si>
    <t>계약시점</t>
    <phoneticPr fontId="2" type="noConversion"/>
  </si>
  <si>
    <t>Month</t>
    <phoneticPr fontId="2" type="noConversion"/>
  </si>
  <si>
    <t>초기운영자금</t>
  </si>
  <si>
    <t>총 투자비</t>
  </si>
  <si>
    <t>Q/C 도입 차입금</t>
  </si>
  <si>
    <t>터미널 시설이용권(선석,야드장비)</t>
  </si>
  <si>
    <t>TAX</t>
    <phoneticPr fontId="2" type="noConversion"/>
  </si>
  <si>
    <t>감가상각가정</t>
    <phoneticPr fontId="2" type="noConversion"/>
  </si>
  <si>
    <t>터미널 시설이용권</t>
    <phoneticPr fontId="2" type="noConversion"/>
  </si>
  <si>
    <t>Q/C 도입 자기자본</t>
    <phoneticPr fontId="2" type="noConversion"/>
  </si>
  <si>
    <t>정액법(연 기준)</t>
    <phoneticPr fontId="2" type="noConversion"/>
  </si>
  <si>
    <t>비용 가정</t>
    <phoneticPr fontId="2" type="noConversion"/>
  </si>
  <si>
    <t>요율 가정</t>
    <phoneticPr fontId="2" type="noConversion"/>
  </si>
  <si>
    <t>물량 가정</t>
    <phoneticPr fontId="2" type="noConversion"/>
  </si>
  <si>
    <t>Intra Asia Incentive</t>
  </si>
  <si>
    <t>Lease and Usage (initial)</t>
  </si>
  <si>
    <t>HMM(JV 지분구조)</t>
    <phoneticPr fontId="2" type="noConversion"/>
  </si>
  <si>
    <t>Lease and Usage (initial) (SGD, Mil)</t>
    <phoneticPr fontId="2" type="noConversion"/>
  </si>
  <si>
    <t>Intra Asia Incentive</t>
    <phoneticPr fontId="2" type="noConversion"/>
  </si>
  <si>
    <t>SGD, Mil</t>
  </si>
  <si>
    <t>SGD, Mil</t>
    <phoneticPr fontId="2" type="noConversion"/>
  </si>
  <si>
    <t>구분</t>
    <phoneticPr fontId="2" type="noConversion"/>
  </si>
  <si>
    <t>하역비</t>
    <phoneticPr fontId="2" type="noConversion"/>
  </si>
  <si>
    <t>영업이익</t>
    <phoneticPr fontId="2" type="noConversion"/>
  </si>
  <si>
    <t>Local</t>
  </si>
  <si>
    <t>Sales</t>
    <phoneticPr fontId="2" type="noConversion"/>
  </si>
  <si>
    <t>회사제시 매출계획의 검토내역</t>
  </si>
  <si>
    <t>구분</t>
  </si>
  <si>
    <t>매출 구조</t>
  </si>
  <si>
    <t>유상사급</t>
  </si>
  <si>
    <t>매출추정근거</t>
  </si>
  <si>
    <t>매출 수량</t>
  </si>
  <si>
    <t>반영내역</t>
  </si>
  <si>
    <t xml:space="preserve">판매단가 </t>
  </si>
  <si>
    <t>1.</t>
    <phoneticPr fontId="2" type="noConversion"/>
  </si>
  <si>
    <t>2.</t>
    <phoneticPr fontId="2" type="noConversion"/>
  </si>
  <si>
    <t>물량추정</t>
    <phoneticPr fontId="2" type="noConversion"/>
  </si>
  <si>
    <t>2019년</t>
  </si>
  <si>
    <t>CYCLE1</t>
  </si>
  <si>
    <t>CYCLE2</t>
  </si>
  <si>
    <t>CYCLE3</t>
  </si>
  <si>
    <t>CYCLE4</t>
  </si>
  <si>
    <t>CYCLE5</t>
  </si>
  <si>
    <t>CYCLE6</t>
  </si>
  <si>
    <t>CYCLE7</t>
  </si>
  <si>
    <t>CYCLE8</t>
  </si>
  <si>
    <t>CYCLE9</t>
  </si>
  <si>
    <t>CYCLE10</t>
  </si>
  <si>
    <t>CYCLE11</t>
  </si>
  <si>
    <t>CYCLE12</t>
  </si>
  <si>
    <t>CYCLE13</t>
  </si>
  <si>
    <t>CYCLE14</t>
  </si>
  <si>
    <t>CYCLE15</t>
  </si>
  <si>
    <t>CYCLE16</t>
  </si>
  <si>
    <t>CYCLE17</t>
  </si>
  <si>
    <t>구분</t>
    <phoneticPr fontId="20" type="noConversion"/>
  </si>
  <si>
    <t>20. 1Q</t>
    <phoneticPr fontId="20" type="noConversion"/>
  </si>
  <si>
    <t>20. 2Q</t>
    <phoneticPr fontId="20" type="noConversion"/>
  </si>
  <si>
    <t>20. 3Q</t>
    <phoneticPr fontId="20" type="noConversion"/>
  </si>
  <si>
    <t>20. 4Q</t>
    <phoneticPr fontId="20" type="noConversion"/>
  </si>
  <si>
    <t>21. 1Q</t>
    <phoneticPr fontId="20" type="noConversion"/>
  </si>
  <si>
    <t>21. 2Q</t>
    <phoneticPr fontId="20" type="noConversion"/>
  </si>
  <si>
    <t>21. 3Q</t>
    <phoneticPr fontId="20" type="noConversion"/>
  </si>
  <si>
    <t>21. 4Q</t>
    <phoneticPr fontId="20" type="noConversion"/>
  </si>
  <si>
    <t>22. 1Q</t>
    <phoneticPr fontId="20" type="noConversion"/>
  </si>
  <si>
    <t>22. 2Q</t>
    <phoneticPr fontId="20" type="noConversion"/>
  </si>
  <si>
    <t>22. 3Q</t>
    <phoneticPr fontId="20" type="noConversion"/>
  </si>
  <si>
    <t>22. 4Q</t>
    <phoneticPr fontId="20" type="noConversion"/>
  </si>
  <si>
    <t>23. 1Q</t>
    <phoneticPr fontId="20" type="noConversion"/>
  </si>
  <si>
    <t>23. 2Q</t>
    <phoneticPr fontId="20" type="noConversion"/>
  </si>
  <si>
    <t>23. 3Q</t>
    <phoneticPr fontId="20" type="noConversion"/>
  </si>
  <si>
    <t>23. 4Q</t>
    <phoneticPr fontId="20" type="noConversion"/>
  </si>
  <si>
    <t>24. 1Q</t>
    <phoneticPr fontId="20" type="noConversion"/>
  </si>
  <si>
    <t>24. 2Q</t>
    <phoneticPr fontId="20" type="noConversion"/>
  </si>
  <si>
    <t>24. 3Q</t>
    <phoneticPr fontId="20" type="noConversion"/>
  </si>
  <si>
    <t>24. 4Q</t>
    <phoneticPr fontId="20" type="noConversion"/>
  </si>
  <si>
    <t>25. 1Q</t>
    <phoneticPr fontId="20" type="noConversion"/>
  </si>
  <si>
    <t>25. 2Q</t>
    <phoneticPr fontId="20" type="noConversion"/>
  </si>
  <si>
    <t>25. 3Q</t>
    <phoneticPr fontId="20" type="noConversion"/>
  </si>
  <si>
    <t>25. 4Q</t>
    <phoneticPr fontId="20" type="noConversion"/>
  </si>
  <si>
    <t>26. 1Q</t>
    <phoneticPr fontId="20" type="noConversion"/>
  </si>
  <si>
    <t>26. 2Q</t>
    <phoneticPr fontId="20" type="noConversion"/>
  </si>
  <si>
    <t>26. 3Q</t>
    <phoneticPr fontId="20" type="noConversion"/>
  </si>
  <si>
    <t>THC(SGD)</t>
    <phoneticPr fontId="2" type="noConversion"/>
  </si>
  <si>
    <t>Volume</t>
    <phoneticPr fontId="2" type="noConversion"/>
  </si>
  <si>
    <t>27. 4Q</t>
  </si>
  <si>
    <t>27. 1Q</t>
  </si>
  <si>
    <t>27. 2Q</t>
  </si>
  <si>
    <t>27. 3Q</t>
  </si>
  <si>
    <t>TEU</t>
  </si>
  <si>
    <t>증가율</t>
  </si>
  <si>
    <t>Virtual/Physical</t>
  </si>
  <si>
    <t>Capacity</t>
  </si>
  <si>
    <t>26. 4Q</t>
    <phoneticPr fontId="2" type="noConversion"/>
  </si>
  <si>
    <t>28. 1Q</t>
  </si>
  <si>
    <t>28. 2Q</t>
  </si>
  <si>
    <t>28. 3Q</t>
  </si>
  <si>
    <t>28. 4Q</t>
  </si>
  <si>
    <t>29. 1Q</t>
  </si>
  <si>
    <t>29. 2Q</t>
  </si>
  <si>
    <t>29. 3Q</t>
  </si>
  <si>
    <t>29. 4Q</t>
  </si>
  <si>
    <t>30. 1Q</t>
  </si>
  <si>
    <t>30. 2Q</t>
  </si>
  <si>
    <t>30. 3Q</t>
  </si>
  <si>
    <t>30. 4Q</t>
  </si>
  <si>
    <t>31. 1Q</t>
  </si>
  <si>
    <t>31. 2Q</t>
  </si>
  <si>
    <t>31. 3Q</t>
  </si>
  <si>
    <t>31. 4Q</t>
  </si>
  <si>
    <t>32. 1Q</t>
  </si>
  <si>
    <t>32. 2Q</t>
  </si>
  <si>
    <t>32. 3Q</t>
  </si>
  <si>
    <t>32. 4Q</t>
  </si>
  <si>
    <t>33. 1Q</t>
  </si>
  <si>
    <t>33. 2Q</t>
  </si>
  <si>
    <t>33. 3Q</t>
  </si>
  <si>
    <t>33. 4Q</t>
  </si>
  <si>
    <t>34. 1Q</t>
  </si>
  <si>
    <t>34. 2Q</t>
  </si>
  <si>
    <t>34. 3Q</t>
  </si>
  <si>
    <t>34. 4Q</t>
  </si>
  <si>
    <t>35. 1Q</t>
  </si>
  <si>
    <t>35. 2Q</t>
  </si>
  <si>
    <t>35. 3Q</t>
  </si>
  <si>
    <t>35. 4Q</t>
  </si>
  <si>
    <t>36. 1Q</t>
  </si>
  <si>
    <t>36. 2Q</t>
  </si>
  <si>
    <t>36. 3Q</t>
  </si>
  <si>
    <t>36. 4Q</t>
  </si>
  <si>
    <t>Growth Incentive</t>
    <phoneticPr fontId="2" type="noConversion"/>
  </si>
  <si>
    <t>CYCLE18</t>
    <phoneticPr fontId="2" type="noConversion"/>
  </si>
  <si>
    <t>37. 1Q</t>
    <phoneticPr fontId="2" type="noConversion"/>
  </si>
  <si>
    <t>37. 2Q</t>
  </si>
  <si>
    <t>37. 3Q</t>
  </si>
  <si>
    <t>37. 4Q</t>
  </si>
  <si>
    <t>Lift</t>
  </si>
  <si>
    <t>Lift</t>
    <phoneticPr fontId="2" type="noConversion"/>
  </si>
  <si>
    <t>Local</t>
    <phoneticPr fontId="2" type="noConversion"/>
  </si>
  <si>
    <t>T/S</t>
    <phoneticPr fontId="2" type="noConversion"/>
  </si>
  <si>
    <t>계</t>
    <phoneticPr fontId="2" type="noConversion"/>
  </si>
  <si>
    <t>TEU/Lift Ratio</t>
  </si>
  <si>
    <t>Volume Portion</t>
  </si>
  <si>
    <t>Capacity per Q/C</t>
  </si>
  <si>
    <t>연 1% 상승</t>
    <phoneticPr fontId="2" type="noConversion"/>
  </si>
  <si>
    <t>before expansion</t>
  </si>
  <si>
    <t>after expansion</t>
  </si>
  <si>
    <t>크레인 확장</t>
    <phoneticPr fontId="2" type="noConversion"/>
  </si>
  <si>
    <t>Weighted Average</t>
  </si>
  <si>
    <t>Income per Lift (SGD)</t>
  </si>
  <si>
    <t>Incentive rate</t>
  </si>
  <si>
    <t>1~25,000</t>
  </si>
  <si>
    <t>&gt;25,000</t>
  </si>
  <si>
    <t>Intra Asia Incentive</t>
    <phoneticPr fontId="2" type="noConversion"/>
  </si>
  <si>
    <t>Intra Asia Volume Ratio</t>
  </si>
  <si>
    <t>단위</t>
    <phoneticPr fontId="2" type="noConversion"/>
  </si>
  <si>
    <t>Lift/년</t>
    <phoneticPr fontId="2" type="noConversion"/>
  </si>
  <si>
    <t>GTC (단위:LIFTS)</t>
    <phoneticPr fontId="2" type="noConversion"/>
  </si>
  <si>
    <t>Expansion(Q/C)</t>
    <phoneticPr fontId="2" type="noConversion"/>
  </si>
  <si>
    <t>3.</t>
    <phoneticPr fontId="2" type="noConversion"/>
  </si>
  <si>
    <t>요율추정</t>
    <phoneticPr fontId="2" type="noConversion"/>
  </si>
  <si>
    <t>CYCLE18</t>
  </si>
  <si>
    <t>Local</t>
    <phoneticPr fontId="2" type="noConversion"/>
  </si>
  <si>
    <t>T/S Rate(SGD)</t>
    <phoneticPr fontId="2" type="noConversion"/>
  </si>
  <si>
    <t>UHC</t>
    <phoneticPr fontId="2" type="noConversion"/>
  </si>
  <si>
    <t>UFC</t>
    <phoneticPr fontId="2" type="noConversion"/>
  </si>
  <si>
    <t>Total</t>
    <phoneticPr fontId="2" type="noConversion"/>
  </si>
  <si>
    <t>THC(SGD)</t>
    <phoneticPr fontId="2" type="noConversion"/>
  </si>
  <si>
    <t>Dockage/marine-related</t>
  </si>
  <si>
    <t>Income Per Lift(SGD)</t>
    <phoneticPr fontId="2" type="noConversion"/>
  </si>
  <si>
    <t>T/S(UHC)</t>
    <phoneticPr fontId="2" type="noConversion"/>
  </si>
  <si>
    <t>T/S(UFC)</t>
    <phoneticPr fontId="2" type="noConversion"/>
  </si>
  <si>
    <t>T/S(Incentive)</t>
    <phoneticPr fontId="2" type="noConversion"/>
  </si>
  <si>
    <t>갯수</t>
    <phoneticPr fontId="2" type="noConversion"/>
  </si>
  <si>
    <t>4.</t>
    <phoneticPr fontId="2" type="noConversion"/>
  </si>
  <si>
    <t>인센티브 추정</t>
    <phoneticPr fontId="2" type="noConversion"/>
  </si>
  <si>
    <t>Threshold</t>
    <phoneticPr fontId="2" type="noConversion"/>
  </si>
  <si>
    <t>Increase</t>
    <phoneticPr fontId="2" type="noConversion"/>
  </si>
  <si>
    <t>물량증가율 (Initial, '19 → '20) -BSA</t>
    <phoneticPr fontId="2" type="noConversion"/>
  </si>
  <si>
    <t xml:space="preserve">   Increase('21)-BSA</t>
    <phoneticPr fontId="2" type="noConversion"/>
  </si>
  <si>
    <t xml:space="preserve">   Increase('22)-BSA</t>
    <phoneticPr fontId="2" type="noConversion"/>
  </si>
  <si>
    <t xml:space="preserve">   Increase('23)-BSA</t>
    <phoneticPr fontId="2" type="noConversion"/>
  </si>
  <si>
    <t xml:space="preserve">   Increase('24~'36)-BSA</t>
    <phoneticPr fontId="2" type="noConversion"/>
  </si>
  <si>
    <t>GTC(Threshold)</t>
    <phoneticPr fontId="2" type="noConversion"/>
  </si>
  <si>
    <t>Threshold -Incentive</t>
    <phoneticPr fontId="2" type="noConversion"/>
  </si>
  <si>
    <t xml:space="preserve">   Increase('20-'28) -Incentive</t>
    <phoneticPr fontId="2" type="noConversion"/>
  </si>
  <si>
    <t xml:space="preserve">   Increase('29-'36) -Incentive</t>
    <phoneticPr fontId="2" type="noConversion"/>
  </si>
  <si>
    <t xml:space="preserve"> Lease and Usage (Expansion)</t>
  </si>
  <si>
    <t xml:space="preserve">     Virtual/Physical Ratio </t>
  </si>
  <si>
    <t xml:space="preserve"> Equipment Refurbishment</t>
  </si>
  <si>
    <t xml:space="preserve"> Capacity Management(Fixed)</t>
  </si>
  <si>
    <t xml:space="preserve"> Capacity Management(Variable)</t>
  </si>
  <si>
    <t>SGD, per Lift</t>
  </si>
  <si>
    <t xml:space="preserve"> Shared Infrasturcture</t>
  </si>
  <si>
    <t>2.75%,3.00%</t>
    <phoneticPr fontId="2" type="noConversion"/>
  </si>
  <si>
    <t>Volume</t>
    <phoneticPr fontId="2" type="noConversion"/>
  </si>
  <si>
    <t>초과분</t>
    <phoneticPr fontId="2" type="noConversion"/>
  </si>
  <si>
    <t>~25000 Lift</t>
  </si>
  <si>
    <t>~25000 Lift</t>
    <phoneticPr fontId="2" type="noConversion"/>
  </si>
  <si>
    <t xml:space="preserve">25000~ </t>
  </si>
  <si>
    <t xml:space="preserve">25000~ </t>
    <phoneticPr fontId="2" type="noConversion"/>
  </si>
  <si>
    <t>IA TS Volume</t>
  </si>
  <si>
    <t>Infra Asia Incentive</t>
    <phoneticPr fontId="2" type="noConversion"/>
  </si>
  <si>
    <t>Incentive (SGD)</t>
  </si>
  <si>
    <t>Incentive per box (SGD)</t>
    <phoneticPr fontId="2" type="noConversion"/>
  </si>
  <si>
    <t>5.</t>
    <phoneticPr fontId="2" type="noConversion"/>
  </si>
  <si>
    <t>매출액</t>
    <phoneticPr fontId="2" type="noConversion"/>
  </si>
  <si>
    <t>Revenue</t>
    <phoneticPr fontId="2" type="noConversion"/>
  </si>
  <si>
    <t>Incentive</t>
    <phoneticPr fontId="2" type="noConversion"/>
  </si>
  <si>
    <t>Net Revenue</t>
    <phoneticPr fontId="2" type="noConversion"/>
  </si>
  <si>
    <t>인센티브</t>
    <phoneticPr fontId="2" type="noConversion"/>
  </si>
  <si>
    <t>비용정리</t>
    <phoneticPr fontId="2" type="noConversion"/>
  </si>
  <si>
    <t xml:space="preserve"> Lease and Usage (initial) -Virtual</t>
    <phoneticPr fontId="2" type="noConversion"/>
  </si>
  <si>
    <t xml:space="preserve"> Lease and Usage (initial) -Physical</t>
    <phoneticPr fontId="2" type="noConversion"/>
  </si>
  <si>
    <t xml:space="preserve"> Lease and Usage (Expansion)-Virtual</t>
    <phoneticPr fontId="2" type="noConversion"/>
  </si>
  <si>
    <t xml:space="preserve"> Lease and Usage (Expansion)-Physical</t>
    <phoneticPr fontId="2" type="noConversion"/>
  </si>
  <si>
    <t>1) 매출채권 회수기간, 청구/회수 절차 및 정책</t>
    <phoneticPr fontId="2" type="noConversion"/>
  </si>
  <si>
    <t>- 현재 기준</t>
    <phoneticPr fontId="2" type="noConversion"/>
  </si>
  <si>
    <t xml:space="preserve">   a. Fixed cost (S$80 / lift)</t>
    <phoneticPr fontId="2" type="noConversion"/>
  </si>
  <si>
    <t xml:space="preserve">      : GTC 물량 기준, 매 2개월 마다, 2개월 치 선납 </t>
    <phoneticPr fontId="2" type="noConversion"/>
  </si>
  <si>
    <t xml:space="preserve">   b. Handling cost (Local, T/S), Marine Related Charge</t>
    <phoneticPr fontId="2" type="noConversion"/>
  </si>
  <si>
    <t xml:space="preserve">      : 처리 선박별 Invoice 접수 및 지불</t>
    <phoneticPr fontId="2" type="noConversion"/>
  </si>
  <si>
    <t>2) 매입채무 및 기타채무 지급정책 및 지급절차</t>
    <phoneticPr fontId="2" type="noConversion"/>
  </si>
  <si>
    <t xml:space="preserve">  a. Incentive (J/V가 HMM에 지급)</t>
    <phoneticPr fontId="2" type="noConversion"/>
  </si>
  <si>
    <t xml:space="preserve">   - Growth Incentive : 연간 물량 집계 후, 차년도 초 지급</t>
    <phoneticPr fontId="2" type="noConversion"/>
  </si>
  <si>
    <t xml:space="preserve">   - Transhipment Incentive : 월별 처리 물량 집계 후, 차월 초 지급</t>
    <phoneticPr fontId="2" type="noConversion"/>
  </si>
  <si>
    <t xml:space="preserve">  b. Lease and Usage / Equipment Refurbishment / Shared Infrastructure Fee </t>
    <phoneticPr fontId="2" type="noConversion"/>
  </si>
  <si>
    <t xml:space="preserve">     : 연초 1년분 선지급 (J/V가 PSA 지급)</t>
    <phoneticPr fontId="2" type="noConversion"/>
  </si>
  <si>
    <t xml:space="preserve">  c. Capacity Management Fee (J/V가 PSA에 지급)</t>
    <phoneticPr fontId="2" type="noConversion"/>
  </si>
  <si>
    <t xml:space="preserve">   - Variable : 월별 처리 물량 집계 후, 차월 초 지급</t>
    <phoneticPr fontId="2" type="noConversion"/>
  </si>
  <si>
    <t>- 확정적</t>
    <phoneticPr fontId="2" type="noConversion"/>
  </si>
  <si>
    <t xml:space="preserve"> Lease and Usage (initial)</t>
    <phoneticPr fontId="2" type="noConversion"/>
  </si>
  <si>
    <t xml:space="preserve"> Lease and Usage (Expansion)</t>
    <phoneticPr fontId="2" type="noConversion"/>
  </si>
  <si>
    <t xml:space="preserve"> Lease and Usage (Total)</t>
  </si>
  <si>
    <t xml:space="preserve"> Lease and Usage (Total)</t>
    <phoneticPr fontId="2" type="noConversion"/>
  </si>
  <si>
    <t>연간 비용 합계</t>
    <phoneticPr fontId="2" type="noConversion"/>
  </si>
  <si>
    <t xml:space="preserve"> Facilities Sharing Fees</t>
  </si>
  <si>
    <t>확장연도</t>
    <phoneticPr fontId="2" type="noConversion"/>
  </si>
  <si>
    <t>Virtual/Physical 구분</t>
    <phoneticPr fontId="2" type="noConversion"/>
  </si>
  <si>
    <t>비용 가정(2019년)</t>
    <phoneticPr fontId="2" type="noConversion"/>
  </si>
  <si>
    <t>Inflation for all cost</t>
  </si>
  <si>
    <t>감가상각</t>
    <phoneticPr fontId="2" type="noConversion"/>
  </si>
  <si>
    <t>합계</t>
    <phoneticPr fontId="2" type="noConversion"/>
  </si>
  <si>
    <t>터미널 시설이용권(선석,야드장비)</t>
    <phoneticPr fontId="2" type="noConversion"/>
  </si>
  <si>
    <t>터미널 시설이용권</t>
    <phoneticPr fontId="2" type="noConversion"/>
  </si>
  <si>
    <t>Dep</t>
    <phoneticPr fontId="2" type="noConversion"/>
  </si>
  <si>
    <t>Q/C 도입</t>
    <phoneticPr fontId="2" type="noConversion"/>
  </si>
  <si>
    <t>Q/C 도입 (2022년)</t>
    <phoneticPr fontId="2" type="noConversion"/>
  </si>
  <si>
    <t xml:space="preserve">Dep </t>
    <phoneticPr fontId="2" type="noConversion"/>
  </si>
  <si>
    <t>IBD</t>
    <phoneticPr fontId="2" type="noConversion"/>
  </si>
  <si>
    <t>(단위: SGD)</t>
    <phoneticPr fontId="2" type="noConversion"/>
  </si>
  <si>
    <t>(단위: Mil, SGD)</t>
    <phoneticPr fontId="2" type="noConversion"/>
  </si>
  <si>
    <t>BOX(Lift)</t>
    <phoneticPr fontId="2" type="noConversion"/>
  </si>
  <si>
    <t>PL</t>
    <phoneticPr fontId="2" type="noConversion"/>
  </si>
  <si>
    <t>금융기관/채권자</t>
    <phoneticPr fontId="2" type="noConversion"/>
  </si>
  <si>
    <t>수시상환</t>
  </si>
  <si>
    <t>합계</t>
    <phoneticPr fontId="27" type="noConversion"/>
  </si>
  <si>
    <t xml:space="preserve">채권종류 </t>
    <phoneticPr fontId="2" type="noConversion"/>
  </si>
  <si>
    <t>채권잔액</t>
    <phoneticPr fontId="2" type="noConversion"/>
  </si>
  <si>
    <t xml:space="preserve">이자율 </t>
    <phoneticPr fontId="2" type="noConversion"/>
  </si>
  <si>
    <t>만기</t>
    <phoneticPr fontId="2" type="noConversion"/>
  </si>
  <si>
    <t>지급조건</t>
    <phoneticPr fontId="2" type="noConversion"/>
  </si>
  <si>
    <t>Loan 스케줄</t>
    <phoneticPr fontId="2" type="noConversion"/>
  </si>
  <si>
    <t>Loan 잔액</t>
    <phoneticPr fontId="2" type="noConversion"/>
  </si>
  <si>
    <t>SIN Bank</t>
    <phoneticPr fontId="2" type="noConversion"/>
  </si>
  <si>
    <t>J/V 최초 차입금</t>
  </si>
  <si>
    <t>J/V 최초 차입금</t>
    <phoneticPr fontId="2" type="noConversion"/>
  </si>
  <si>
    <t>크레인 구입 차입금</t>
  </si>
  <si>
    <t>크레인 구입 차입금</t>
    <phoneticPr fontId="2" type="noConversion"/>
  </si>
  <si>
    <t>Cogs&amp;SGA&amp;Dep</t>
    <phoneticPr fontId="2" type="noConversion"/>
  </si>
  <si>
    <t>인센티브</t>
    <phoneticPr fontId="2" type="noConversion"/>
  </si>
  <si>
    <t>순수익</t>
    <phoneticPr fontId="2" type="noConversion"/>
  </si>
  <si>
    <t>CYCLE0</t>
    <phoneticPr fontId="2" type="noConversion"/>
  </si>
  <si>
    <t>JV 매출</t>
    <phoneticPr fontId="2" type="noConversion"/>
  </si>
  <si>
    <t>COG&amp;SGA</t>
    <phoneticPr fontId="2" type="noConversion"/>
  </si>
  <si>
    <t>Dep</t>
    <phoneticPr fontId="2" type="noConversion"/>
  </si>
  <si>
    <t>터미널 시설이용권(Dep)</t>
    <phoneticPr fontId="2" type="noConversion"/>
  </si>
  <si>
    <t>Q/C 도입(Dep)</t>
    <phoneticPr fontId="2" type="noConversion"/>
  </si>
  <si>
    <t>Dep 계</t>
    <phoneticPr fontId="2" type="noConversion"/>
  </si>
  <si>
    <t>EBITDA</t>
    <phoneticPr fontId="2" type="noConversion"/>
  </si>
  <si>
    <t>Interest</t>
    <phoneticPr fontId="2" type="noConversion"/>
  </si>
  <si>
    <t>Interest 계</t>
    <phoneticPr fontId="2" type="noConversion"/>
  </si>
  <si>
    <t>EBT</t>
    <phoneticPr fontId="2" type="noConversion"/>
  </si>
  <si>
    <t>NI</t>
    <phoneticPr fontId="2" type="noConversion"/>
  </si>
  <si>
    <t>EBIT</t>
    <phoneticPr fontId="2" type="noConversion"/>
  </si>
  <si>
    <t xml:space="preserve"> Lease and Usage</t>
  </si>
  <si>
    <t xml:space="preserve"> Capacity Mgt(Fixed)</t>
  </si>
  <si>
    <t xml:space="preserve"> Capacity Mgt(Variable)</t>
  </si>
  <si>
    <t>Annual Fees (Operation Expenses)</t>
  </si>
  <si>
    <t>Valuation</t>
    <phoneticPr fontId="2" type="noConversion"/>
  </si>
  <si>
    <t>영업이익율</t>
    <phoneticPr fontId="2" type="noConversion"/>
  </si>
  <si>
    <t>NOPAT</t>
    <phoneticPr fontId="2" type="noConversion"/>
  </si>
  <si>
    <t>△NWC</t>
  </si>
  <si>
    <t>CAPEX</t>
  </si>
  <si>
    <t>FCFF</t>
    <phoneticPr fontId="2" type="noConversion"/>
  </si>
  <si>
    <t>환율</t>
    <phoneticPr fontId="2" type="noConversion"/>
  </si>
  <si>
    <t>NWC</t>
    <phoneticPr fontId="2" type="noConversion"/>
  </si>
  <si>
    <t>CF</t>
    <phoneticPr fontId="2" type="noConversion"/>
  </si>
  <si>
    <r>
      <t xml:space="preserve">   - HMM(HMM Singapore)이 JV에 지불 (Payment Term : </t>
    </r>
    <r>
      <rPr>
        <u/>
        <sz val="10"/>
        <color theme="1"/>
        <rFont val="맑은 고딕"/>
        <family val="3"/>
        <charset val="129"/>
        <scheme val="minor"/>
      </rPr>
      <t>Invoice 발행일 기준 30일 내 지불</t>
    </r>
    <r>
      <rPr>
        <sz val="10"/>
        <color theme="1"/>
        <rFont val="맑은 고딕"/>
        <family val="3"/>
        <charset val="129"/>
        <scheme val="minor"/>
      </rPr>
      <t xml:space="preserve">) </t>
    </r>
    <phoneticPr fontId="2" type="noConversion"/>
  </si>
  <si>
    <t>Local/Re-export</t>
    <phoneticPr fontId="2" type="noConversion"/>
  </si>
  <si>
    <t>계</t>
    <phoneticPr fontId="2" type="noConversion"/>
  </si>
  <si>
    <t>UFC</t>
    <phoneticPr fontId="2" type="noConversion"/>
  </si>
  <si>
    <t>T/S Incentive</t>
    <phoneticPr fontId="2" type="noConversion"/>
  </si>
  <si>
    <t>T/S Volume</t>
    <phoneticPr fontId="2" type="noConversion"/>
  </si>
  <si>
    <t>UFC Cost(GTC관련)</t>
    <phoneticPr fontId="2" type="noConversion"/>
  </si>
  <si>
    <t>UFC(GTC) 물량(A)</t>
    <phoneticPr fontId="2" type="noConversion"/>
  </si>
  <si>
    <t>전체물량(B)</t>
    <phoneticPr fontId="2" type="noConversion"/>
  </si>
  <si>
    <t>GTC제외후물량(C=B-A)</t>
    <phoneticPr fontId="2" type="noConversion"/>
  </si>
  <si>
    <t>UFC Cost(GTC제외)</t>
    <phoneticPr fontId="2" type="noConversion"/>
  </si>
  <si>
    <t>그외 매출</t>
    <phoneticPr fontId="2" type="noConversion"/>
  </si>
  <si>
    <t>기초</t>
    <phoneticPr fontId="2" type="noConversion"/>
  </si>
  <si>
    <t>증가</t>
    <phoneticPr fontId="2" type="noConversion"/>
  </si>
  <si>
    <t>감소</t>
    <phoneticPr fontId="2" type="noConversion"/>
  </si>
  <si>
    <t>기말</t>
    <phoneticPr fontId="2" type="noConversion"/>
  </si>
  <si>
    <t>Growh Incentive</t>
    <phoneticPr fontId="2" type="noConversion"/>
  </si>
  <si>
    <t>-선수수익(유동부채)</t>
    <phoneticPr fontId="2" type="noConversion"/>
  </si>
  <si>
    <t>-매출채권(유동자산)</t>
    <phoneticPr fontId="2" type="noConversion"/>
  </si>
  <si>
    <t>-미지급비용(유동부채)</t>
    <phoneticPr fontId="2" type="noConversion"/>
  </si>
  <si>
    <t>-선급비용(유동자산)</t>
    <phoneticPr fontId="2" type="noConversion"/>
  </si>
  <si>
    <t>Cog&amp;SGA</t>
    <phoneticPr fontId="2" type="noConversion"/>
  </si>
  <si>
    <t xml:space="preserve"> Lease and Usage&amp;Equipment Refurbishment&amp;Shared Infrasturcture</t>
    <phoneticPr fontId="2" type="noConversion"/>
  </si>
  <si>
    <t>구분</t>
    <phoneticPr fontId="33" type="noConversion"/>
  </si>
  <si>
    <t>'2019</t>
    <phoneticPr fontId="33" type="noConversion"/>
  </si>
  <si>
    <t>NWC</t>
    <phoneticPr fontId="33" type="noConversion"/>
  </si>
  <si>
    <t>△NWC(Cash effect)</t>
    <phoneticPr fontId="33" type="noConversion"/>
  </si>
  <si>
    <t>'2020</t>
  </si>
  <si>
    <t>'2021</t>
  </si>
  <si>
    <t>'2022</t>
  </si>
  <si>
    <t>'2023</t>
  </si>
  <si>
    <t>'2024</t>
  </si>
  <si>
    <t>'2025</t>
  </si>
  <si>
    <t>'2026</t>
  </si>
  <si>
    <t>'2027</t>
  </si>
  <si>
    <t>'2028</t>
  </si>
  <si>
    <t>'2029</t>
  </si>
  <si>
    <t>'2030</t>
  </si>
  <si>
    <t>'2031</t>
  </si>
  <si>
    <t>'2032</t>
  </si>
  <si>
    <t>'2033</t>
  </si>
  <si>
    <t>'2034</t>
  </si>
  <si>
    <t>'2035</t>
  </si>
  <si>
    <t>'2036</t>
  </si>
  <si>
    <t>'2037</t>
  </si>
  <si>
    <t>-Summary</t>
    <phoneticPr fontId="2" type="noConversion"/>
  </si>
  <si>
    <t>J/V 최초 차입금 차입기간</t>
    <phoneticPr fontId="2" type="noConversion"/>
  </si>
  <si>
    <t>크레인 구입 차입금 차입기간</t>
    <phoneticPr fontId="2" type="noConversion"/>
  </si>
  <si>
    <t>이자 지급 가정</t>
    <phoneticPr fontId="2" type="noConversion"/>
  </si>
  <si>
    <t>이자지급가정:월말 지급</t>
    <phoneticPr fontId="2" type="noConversion"/>
  </si>
  <si>
    <t>이자 지급 스케쥴(CF) --이자지급가정:연1회 다음해 초</t>
    <phoneticPr fontId="2" type="noConversion"/>
  </si>
  <si>
    <t>이자 지급 스케쥴(CF) -이자지급가정:월말 지급</t>
    <phoneticPr fontId="2" type="noConversion"/>
  </si>
  <si>
    <t>이자 발생 스케쥴(PL)</t>
    <phoneticPr fontId="2" type="noConversion"/>
  </si>
  <si>
    <t>이자 지급 스케쥴(CF) -시나리오분석 시트상 지급스케줄 선택에 따라 변동됨</t>
    <phoneticPr fontId="2" type="noConversion"/>
  </si>
  <si>
    <t>기간</t>
    <phoneticPr fontId="2" type="noConversion"/>
  </si>
  <si>
    <t>평가기준일</t>
    <phoneticPr fontId="2" type="noConversion"/>
  </si>
  <si>
    <t>IRR</t>
    <phoneticPr fontId="2" type="noConversion"/>
  </si>
  <si>
    <t>JV설립시 계약과 '19년 5월 계약 차이부분</t>
    <phoneticPr fontId="2" type="noConversion"/>
  </si>
  <si>
    <t>NI(A)</t>
    <phoneticPr fontId="2" type="noConversion"/>
  </si>
  <si>
    <t>기초R/E(B)</t>
    <phoneticPr fontId="2" type="noConversion"/>
  </si>
  <si>
    <t>3개월비용 보유(C)</t>
    <phoneticPr fontId="2" type="noConversion"/>
  </si>
  <si>
    <t>최대배당가능액(E)</t>
    <phoneticPr fontId="2" type="noConversion"/>
  </si>
  <si>
    <t>기말R/E(G=A+B-F)</t>
    <phoneticPr fontId="2" type="noConversion"/>
  </si>
  <si>
    <t>손익계산서</t>
    <phoneticPr fontId="2" type="noConversion"/>
  </si>
  <si>
    <t>배당가능이익 검토</t>
    <phoneticPr fontId="2" type="noConversion"/>
  </si>
  <si>
    <t>J/V 배당지급 스케줄</t>
    <phoneticPr fontId="2" type="noConversion"/>
  </si>
  <si>
    <t>JV로부터 배당 수령액(Cash+)</t>
    <phoneticPr fontId="2" type="noConversion"/>
  </si>
  <si>
    <t>J/V 투자비</t>
    <phoneticPr fontId="2" type="noConversion"/>
  </si>
  <si>
    <t>HMM SPC 가정</t>
    <phoneticPr fontId="2" type="noConversion"/>
  </si>
  <si>
    <t>J/V 자본금 구성비율</t>
    <phoneticPr fontId="2" type="noConversion"/>
  </si>
  <si>
    <t>PSA(SGD, Mil)</t>
    <phoneticPr fontId="2" type="noConversion"/>
  </si>
  <si>
    <t>HMM SPC(SGD, Mil)</t>
    <phoneticPr fontId="2" type="noConversion"/>
  </si>
  <si>
    <t>KOBC(SGD, Mil)</t>
    <phoneticPr fontId="2" type="noConversion"/>
  </si>
  <si>
    <t>HMM(SGD, Mil)</t>
    <phoneticPr fontId="2" type="noConversion"/>
  </si>
  <si>
    <t>FUND로 원리금 상환기간</t>
    <phoneticPr fontId="2" type="noConversion"/>
  </si>
  <si>
    <t>납입액</t>
    <phoneticPr fontId="2" type="noConversion"/>
  </si>
  <si>
    <t>원금</t>
    <phoneticPr fontId="2" type="noConversion"/>
  </si>
  <si>
    <t>이자</t>
    <phoneticPr fontId="2" type="noConversion"/>
  </si>
  <si>
    <t>HMM 싱가포르 물량</t>
    <phoneticPr fontId="2" type="noConversion"/>
  </si>
  <si>
    <t>JV로 자본금 납입(Cash-)</t>
    <phoneticPr fontId="2" type="noConversion"/>
  </si>
  <si>
    <t>배당반영전 R/E (G=A+B)</t>
    <phoneticPr fontId="2" type="noConversion"/>
  </si>
  <si>
    <t>FUND로 원금 상환방법</t>
    <phoneticPr fontId="2" type="noConversion"/>
  </si>
  <si>
    <t>원리금 균등상환</t>
    <phoneticPr fontId="2" type="noConversion"/>
  </si>
  <si>
    <t>HMM SPC 스케줄(현금흐름관점)</t>
    <phoneticPr fontId="2" type="noConversion"/>
  </si>
  <si>
    <t>HMM SPC (PL)</t>
    <phoneticPr fontId="2" type="noConversion"/>
  </si>
  <si>
    <t>EBIT</t>
    <phoneticPr fontId="2" type="noConversion"/>
  </si>
  <si>
    <t>TAX</t>
    <phoneticPr fontId="2" type="noConversion"/>
  </si>
  <si>
    <t>HMM SPC의 설립 위치</t>
    <phoneticPr fontId="2" type="noConversion"/>
  </si>
  <si>
    <t>HMM SPC 설립위치</t>
    <phoneticPr fontId="2" type="noConversion"/>
  </si>
  <si>
    <t>홍콩</t>
    <phoneticPr fontId="2" type="noConversion"/>
  </si>
  <si>
    <t>배당원천세</t>
    <phoneticPr fontId="2" type="noConversion"/>
  </si>
  <si>
    <t>외국납부세액 환급</t>
    <phoneticPr fontId="2" type="noConversion"/>
  </si>
  <si>
    <t>배당원천세</t>
    <phoneticPr fontId="2" type="noConversion"/>
  </si>
  <si>
    <t>법인세</t>
    <phoneticPr fontId="2" type="noConversion"/>
  </si>
  <si>
    <t>NI</t>
    <phoneticPr fontId="2" type="noConversion"/>
  </si>
  <si>
    <t>계</t>
    <phoneticPr fontId="2" type="noConversion"/>
  </si>
  <si>
    <t>CASH(-)</t>
    <phoneticPr fontId="2" type="noConversion"/>
  </si>
  <si>
    <t>CASH(+)</t>
    <phoneticPr fontId="2" type="noConversion"/>
  </si>
  <si>
    <t>Growh Incentive(PL)</t>
    <phoneticPr fontId="2" type="noConversion"/>
  </si>
  <si>
    <t>Infra Asia Incentive(PL)</t>
    <phoneticPr fontId="2" type="noConversion"/>
  </si>
  <si>
    <t>T/S Incentive(PL)</t>
    <phoneticPr fontId="2" type="noConversion"/>
  </si>
  <si>
    <t>Growh Incentive(CF)</t>
    <phoneticPr fontId="2" type="noConversion"/>
  </si>
  <si>
    <t>Infra Asia Incentive(CF)</t>
    <phoneticPr fontId="2" type="noConversion"/>
  </si>
  <si>
    <t>T/S Incentive(CF)</t>
    <phoneticPr fontId="2" type="noConversion"/>
  </si>
  <si>
    <t>J/V의 Ke</t>
    <phoneticPr fontId="2" type="noConversion"/>
  </si>
  <si>
    <t>J/V의 Kd</t>
    <phoneticPr fontId="2" type="noConversion"/>
  </si>
  <si>
    <t>J/V의 WACC</t>
    <phoneticPr fontId="2" type="noConversion"/>
  </si>
  <si>
    <t>J/V NI</t>
    <phoneticPr fontId="2" type="noConversion"/>
  </si>
  <si>
    <t>2019년 인센티브 소급수령</t>
    <phoneticPr fontId="2" type="noConversion"/>
  </si>
  <si>
    <t>인센티브 수령 합계금액</t>
    <phoneticPr fontId="2" type="noConversion"/>
  </si>
  <si>
    <t>보증물량 변동(%)</t>
    <phoneticPr fontId="2" type="noConversion"/>
  </si>
  <si>
    <t>회사제시 참조(1%,7%,3%)</t>
    <phoneticPr fontId="2" type="noConversion"/>
  </si>
  <si>
    <t>19년 5월 계약의 가정</t>
    <phoneticPr fontId="2" type="noConversion"/>
  </si>
  <si>
    <t>19년,20년은 규모 관련없이</t>
    <phoneticPr fontId="2" type="noConversion"/>
  </si>
  <si>
    <t>19년 5월 계약 기준 매출액</t>
    <phoneticPr fontId="2" type="noConversion"/>
  </si>
  <si>
    <t>19년 5월 계약기준 인센티브 추정</t>
    <phoneticPr fontId="2" type="noConversion"/>
  </si>
  <si>
    <t>19년 5월 계약기준 요율추정</t>
    <phoneticPr fontId="2" type="noConversion"/>
  </si>
  <si>
    <t>19년 5월 계약기준</t>
    <phoneticPr fontId="2" type="noConversion"/>
  </si>
  <si>
    <t>&gt;750,000</t>
    <phoneticPr fontId="2" type="noConversion"/>
  </si>
  <si>
    <t>1~250,000</t>
    <phoneticPr fontId="2" type="noConversion"/>
  </si>
  <si>
    <t>250,000~750,000</t>
    <phoneticPr fontId="2" type="noConversion"/>
  </si>
  <si>
    <t xml:space="preserve">250,000~ </t>
    <phoneticPr fontId="2" type="noConversion"/>
  </si>
  <si>
    <t>~250,000 Lift</t>
    <phoneticPr fontId="2" type="noConversion"/>
  </si>
  <si>
    <t>Revenue(=HMM입장 비용)</t>
    <phoneticPr fontId="2" type="noConversion"/>
  </si>
  <si>
    <t>Incentive(=HMM입장 수익)</t>
    <phoneticPr fontId="2" type="noConversion"/>
  </si>
  <si>
    <t>6.</t>
    <phoneticPr fontId="2" type="noConversion"/>
  </si>
  <si>
    <t>19년 5월 계약 기준 NWC</t>
    <phoneticPr fontId="2" type="noConversion"/>
  </si>
  <si>
    <t>기존 계약</t>
    <phoneticPr fontId="2" type="noConversion"/>
  </si>
  <si>
    <t>J/V설립</t>
    <phoneticPr fontId="2" type="noConversion"/>
  </si>
  <si>
    <t>스페셜 Incetive</t>
    <phoneticPr fontId="2" type="noConversion"/>
  </si>
  <si>
    <t>차이</t>
    <phoneticPr fontId="2" type="noConversion"/>
  </si>
  <si>
    <t>지분법 수익(관계기업)</t>
    <phoneticPr fontId="2" type="noConversion"/>
  </si>
  <si>
    <t>J/V의 법인세율</t>
    <phoneticPr fontId="2" type="noConversion"/>
  </si>
  <si>
    <t>J/V 설립시 19년 인센티브 소급액</t>
    <phoneticPr fontId="2" type="noConversion"/>
  </si>
  <si>
    <t>Incetive 합계</t>
    <phoneticPr fontId="2" type="noConversion"/>
  </si>
  <si>
    <t>외국납부세액 환급(14%환급)</t>
    <phoneticPr fontId="2" type="noConversion"/>
  </si>
  <si>
    <t>장기계약</t>
    <phoneticPr fontId="2" type="noConversion"/>
  </si>
  <si>
    <t>19년 5월 장기 계약시 19년 인센티브 소급액</t>
    <phoneticPr fontId="2" type="noConversion"/>
  </si>
  <si>
    <t>J/V 설립 기준</t>
    <phoneticPr fontId="2" type="noConversion"/>
  </si>
  <si>
    <t>장기계약기준(19년 5월 30일)</t>
    <phoneticPr fontId="2" type="noConversion"/>
  </si>
  <si>
    <t>7.</t>
    <phoneticPr fontId="2" type="noConversion"/>
  </si>
  <si>
    <t>HMM입장에서 JV와 장기계약과의 CF 차이</t>
    <phoneticPr fontId="2" type="noConversion"/>
  </si>
  <si>
    <t>물량</t>
    <phoneticPr fontId="2" type="noConversion"/>
  </si>
  <si>
    <t>T/S 비율 고려</t>
    <phoneticPr fontId="2" type="noConversion"/>
  </si>
  <si>
    <t>단위당 UHC</t>
    <phoneticPr fontId="2" type="noConversion"/>
  </si>
  <si>
    <t>T/S UHC 비용(PL)</t>
    <phoneticPr fontId="2" type="noConversion"/>
  </si>
  <si>
    <t>T/S UHC 비용(CF)</t>
    <phoneticPr fontId="2" type="noConversion"/>
  </si>
  <si>
    <t>19년 5월 장기계약 기준 UHC관련</t>
    <phoneticPr fontId="2" type="noConversion"/>
  </si>
  <si>
    <t>J/V설립 기준 UHC관련</t>
    <phoneticPr fontId="2" type="noConversion"/>
  </si>
  <si>
    <t>A. 인센티브 (HMM 현금유입)</t>
    <phoneticPr fontId="2" type="noConversion"/>
  </si>
  <si>
    <t>B. 비용 (HMM 현금 유출)</t>
    <phoneticPr fontId="2" type="noConversion"/>
  </si>
  <si>
    <t>인센티브 CF 차이금액(현금유입)</t>
    <phoneticPr fontId="2" type="noConversion"/>
  </si>
  <si>
    <t>비용 CF 차이금액(현금유출)</t>
    <phoneticPr fontId="2" type="noConversion"/>
  </si>
  <si>
    <t>C. HMM SPC로부터의 배당금</t>
    <phoneticPr fontId="2" type="noConversion"/>
  </si>
  <si>
    <t>D. 펀드로 출자금액</t>
    <phoneticPr fontId="2" type="noConversion"/>
  </si>
  <si>
    <t>FUND 원금수령액(Cash+)</t>
    <phoneticPr fontId="2" type="noConversion"/>
  </si>
  <si>
    <t>KOBC,HMM-&gt;Fund로 출자(Cash+)</t>
    <phoneticPr fontId="2" type="noConversion"/>
  </si>
  <si>
    <t>원천세</t>
    <phoneticPr fontId="2" type="noConversion"/>
  </si>
  <si>
    <t>설립지</t>
    <phoneticPr fontId="2" type="noConversion"/>
  </si>
  <si>
    <t>외국납부세액 환급</t>
    <phoneticPr fontId="2" type="noConversion"/>
  </si>
  <si>
    <t>계</t>
    <phoneticPr fontId="2" type="noConversion"/>
  </si>
  <si>
    <t>IRR</t>
    <phoneticPr fontId="2" type="noConversion"/>
  </si>
  <si>
    <t>(단위: SGD)</t>
    <phoneticPr fontId="2" type="noConversion"/>
  </si>
  <si>
    <t>KOBC(80%)</t>
    <phoneticPr fontId="2" type="noConversion"/>
  </si>
  <si>
    <t>HMM(20%)</t>
    <phoneticPr fontId="2" type="noConversion"/>
  </si>
  <si>
    <t>원금</t>
    <phoneticPr fontId="2" type="noConversion"/>
  </si>
  <si>
    <t>이자(환급세액포함)</t>
    <phoneticPr fontId="2" type="noConversion"/>
  </si>
  <si>
    <t>펀드로부터 수령</t>
    <phoneticPr fontId="2" type="noConversion"/>
  </si>
  <si>
    <t>원금출자금액</t>
    <phoneticPr fontId="2" type="noConversion"/>
  </si>
  <si>
    <t>회계 기준</t>
    <phoneticPr fontId="2" type="noConversion"/>
  </si>
  <si>
    <t>이익잉여금(C)</t>
    <phoneticPr fontId="2" type="noConversion"/>
  </si>
  <si>
    <t>배당액(F=Min(C,D,E))</t>
    <phoneticPr fontId="2" type="noConversion"/>
  </si>
  <si>
    <t>배당반영전 R/E (E=A+B)</t>
    <phoneticPr fontId="2" type="noConversion"/>
  </si>
  <si>
    <t>HMM의 현금흐름</t>
    <phoneticPr fontId="2" type="noConversion"/>
  </si>
  <si>
    <t>J/V (현금흐름관점)</t>
    <phoneticPr fontId="2" type="noConversion"/>
  </si>
  <si>
    <t>매출액(Cash+)</t>
    <phoneticPr fontId="2" type="noConversion"/>
  </si>
  <si>
    <t>Cog&amp;SGA(Cash-)</t>
    <phoneticPr fontId="2" type="noConversion"/>
  </si>
  <si>
    <t>인센티브(Cash-)</t>
    <phoneticPr fontId="2" type="noConversion"/>
  </si>
  <si>
    <t>이자비용(Cash-)</t>
    <phoneticPr fontId="2" type="noConversion"/>
  </si>
  <si>
    <t>Capex(-)</t>
    <phoneticPr fontId="2" type="noConversion"/>
  </si>
  <si>
    <t>Tax(-)</t>
    <phoneticPr fontId="2" type="noConversion"/>
  </si>
  <si>
    <t>차입 및 상환(Cash-)</t>
    <phoneticPr fontId="2" type="noConversion"/>
  </si>
  <si>
    <t>자기자본 납입(Cash+)</t>
    <phoneticPr fontId="2" type="noConversion"/>
  </si>
  <si>
    <t>기초 현금</t>
    <phoneticPr fontId="2" type="noConversion"/>
  </si>
  <si>
    <t>기말 현금</t>
    <phoneticPr fontId="2" type="noConversion"/>
  </si>
  <si>
    <t>배당액(F=Min(D,E,G,Z))</t>
    <phoneticPr fontId="2" type="noConversion"/>
  </si>
  <si>
    <t>시점별 현금 여유분(Z)</t>
    <phoneticPr fontId="2" type="noConversion"/>
  </si>
  <si>
    <t>HMM SPC로부터의 배당금</t>
    <phoneticPr fontId="2" type="noConversion"/>
  </si>
  <si>
    <t>HMM SPC CF 차이금액(현금유입)</t>
    <phoneticPr fontId="2" type="noConversion"/>
  </si>
  <si>
    <t>펀드 출자금</t>
    <phoneticPr fontId="2" type="noConversion"/>
  </si>
  <si>
    <t>펀드로부터의 이자수익</t>
    <phoneticPr fontId="2" type="noConversion"/>
  </si>
  <si>
    <t>펀드 이자수익 CF 차이금액(현금유입)</t>
    <phoneticPr fontId="2" type="noConversion"/>
  </si>
  <si>
    <t>F. 펀드로부터의 이자수익</t>
    <phoneticPr fontId="2" type="noConversion"/>
  </si>
  <si>
    <t>E. 펀드 원금 회수</t>
    <phoneticPr fontId="2" type="noConversion"/>
  </si>
  <si>
    <t>펀드출자 CF 차이금액(현금유출)</t>
    <phoneticPr fontId="2" type="noConversion"/>
  </si>
  <si>
    <t>펀드 원금회수</t>
    <phoneticPr fontId="2" type="noConversion"/>
  </si>
  <si>
    <t>펀드 원금회수 CF 차이금액(현금유입)</t>
    <phoneticPr fontId="2" type="noConversion"/>
  </si>
  <si>
    <t>J/V 배당액(배당발생기준)</t>
    <phoneticPr fontId="2" type="noConversion"/>
  </si>
  <si>
    <t>합계</t>
    <phoneticPr fontId="2" type="noConversion"/>
  </si>
  <si>
    <t>HMM의 추가대출</t>
    <phoneticPr fontId="2" type="noConversion"/>
  </si>
  <si>
    <t>G. HMM의 추가 대출액</t>
    <phoneticPr fontId="2" type="noConversion"/>
  </si>
  <si>
    <t>HMM의 추가대출 CF 차이금액(현금유입)</t>
    <phoneticPr fontId="2" type="noConversion"/>
  </si>
  <si>
    <t>HMM의 추가대출(현금유출)</t>
    <phoneticPr fontId="2" type="noConversion"/>
  </si>
  <si>
    <t>HMM의 추가대출로인한 이자수익(현금유입)</t>
    <phoneticPr fontId="2" type="noConversion"/>
  </si>
  <si>
    <t>HMM의 추가대출상환(현금유입)</t>
    <phoneticPr fontId="2" type="noConversion"/>
  </si>
  <si>
    <t>현대상선 추가 차입금 및 이자</t>
    <phoneticPr fontId="2" type="noConversion"/>
  </si>
  <si>
    <t>HMM SPC 배당CF 차이금액(현금유입)</t>
    <phoneticPr fontId="2" type="noConversion"/>
  </si>
  <si>
    <t>HMM SPC 추가 차입관련 이자율</t>
    <phoneticPr fontId="2" type="noConversion"/>
  </si>
  <si>
    <t>I. HMM차입에서의 JV설립과 장기계약간의 현금차이내역 검토</t>
    <phoneticPr fontId="2" type="noConversion"/>
  </si>
  <si>
    <t>H. HMM의 추가 대출로 인한 이자수익</t>
    <phoneticPr fontId="2" type="noConversion"/>
  </si>
  <si>
    <t>HMM의 추가대출로 인한 이자(CF)</t>
    <phoneticPr fontId="2" type="noConversion"/>
  </si>
  <si>
    <t>HMM의 추가대출로 인한 이자CF(현금유입)</t>
    <phoneticPr fontId="2" type="noConversion"/>
  </si>
  <si>
    <t>HMM SPC 설립가정 및 관련 TAX</t>
    <phoneticPr fontId="2" type="noConversion"/>
  </si>
  <si>
    <t>CASH(-)</t>
  </si>
  <si>
    <t>CASH(+)</t>
  </si>
  <si>
    <t>펀드로부터의 수령시 원천세(한국)</t>
    <phoneticPr fontId="2" type="noConversion"/>
  </si>
  <si>
    <t>원금기준이자</t>
    <phoneticPr fontId="2" type="noConversion"/>
  </si>
  <si>
    <t>추가발생이자</t>
    <phoneticPr fontId="2" type="noConversion"/>
  </si>
  <si>
    <t>차입잔액</t>
    <phoneticPr fontId="2" type="noConversion"/>
  </si>
  <si>
    <t>차입 상환액</t>
    <phoneticPr fontId="2" type="noConversion"/>
  </si>
  <si>
    <t xml:space="preserve"> 총 CASH(-)</t>
    <phoneticPr fontId="2" type="noConversion"/>
  </si>
  <si>
    <t xml:space="preserve">  총 CASH(+)</t>
    <phoneticPr fontId="2" type="noConversion"/>
  </si>
  <si>
    <t>총 CASH 합계</t>
    <phoneticPr fontId="2" type="noConversion"/>
  </si>
  <si>
    <t>IRR</t>
    <phoneticPr fontId="2" type="noConversion"/>
  </si>
  <si>
    <t>HMM의 추가대출 CF 차이금액(현금유출)</t>
    <phoneticPr fontId="2" type="noConversion"/>
  </si>
  <si>
    <t>G. HMM 추가 대출의 상환액</t>
    <phoneticPr fontId="2" type="noConversion"/>
  </si>
  <si>
    <t>HMM 추가대출의 상환</t>
    <phoneticPr fontId="2" type="noConversion"/>
  </si>
  <si>
    <t>&lt;&lt;--- 마지막해 최초 납입 자본 배당(Mil,SGD)</t>
    <phoneticPr fontId="2" type="noConversion"/>
  </si>
  <si>
    <t>연기준</t>
    <phoneticPr fontId="2" type="noConversion"/>
  </si>
  <si>
    <t>KRW</t>
    <phoneticPr fontId="2" type="noConversion"/>
  </si>
  <si>
    <t>자문비용(회계볍인)</t>
    <phoneticPr fontId="2" type="noConversion"/>
  </si>
  <si>
    <t>자문비용(법무법인)</t>
    <phoneticPr fontId="2" type="noConversion"/>
  </si>
  <si>
    <t>KRW, VAT포함</t>
  </si>
  <si>
    <t>KRW, VAT포함</t>
    <phoneticPr fontId="2" type="noConversion"/>
  </si>
  <si>
    <t>구 분</t>
    <phoneticPr fontId="2" type="noConversion"/>
  </si>
  <si>
    <t>현금</t>
    <phoneticPr fontId="2" type="noConversion"/>
  </si>
  <si>
    <t>매출채권</t>
    <phoneticPr fontId="2" type="noConversion"/>
  </si>
  <si>
    <t>사용권자산</t>
    <phoneticPr fontId="2" type="noConversion"/>
  </si>
  <si>
    <t>크레인 추가</t>
    <phoneticPr fontId="2" type="noConversion"/>
  </si>
  <si>
    <t>자산계</t>
    <phoneticPr fontId="2" type="noConversion"/>
  </si>
  <si>
    <t>선수수익</t>
    <phoneticPr fontId="2" type="noConversion"/>
  </si>
  <si>
    <t>미지급비용</t>
    <phoneticPr fontId="2" type="noConversion"/>
  </si>
  <si>
    <t>JV Loan</t>
    <phoneticPr fontId="2" type="noConversion"/>
  </si>
  <si>
    <t>부채 계</t>
    <phoneticPr fontId="2" type="noConversion"/>
  </si>
  <si>
    <t>자본금</t>
    <phoneticPr fontId="2" type="noConversion"/>
  </si>
  <si>
    <t>이익잉여금</t>
    <phoneticPr fontId="2" type="noConversion"/>
  </si>
  <si>
    <t>자본 계</t>
    <phoneticPr fontId="2" type="noConversion"/>
  </si>
  <si>
    <t>매출원가</t>
    <phoneticPr fontId="2" type="noConversion"/>
  </si>
  <si>
    <t>이자비용</t>
    <phoneticPr fontId="2" type="noConversion"/>
  </si>
  <si>
    <t>배당금</t>
    <phoneticPr fontId="2" type="noConversion"/>
  </si>
  <si>
    <t>tax</t>
    <phoneticPr fontId="2" type="noConversion"/>
  </si>
  <si>
    <t>당기순이익</t>
    <phoneticPr fontId="2" type="noConversion"/>
  </si>
  <si>
    <t>SGD</t>
    <phoneticPr fontId="2" type="noConversion"/>
  </si>
  <si>
    <t>1000 KRW당 SGD</t>
    <phoneticPr fontId="2" type="noConversion"/>
  </si>
  <si>
    <t>1 SGD당 KRW</t>
    <phoneticPr fontId="2" type="noConversion"/>
  </si>
  <si>
    <t>펀드수수료 부담자</t>
    <phoneticPr fontId="2" type="noConversion"/>
  </si>
  <si>
    <t>FUND 운용수수료</t>
    <phoneticPr fontId="2" type="noConversion"/>
  </si>
  <si>
    <t>FUND 취급수수료</t>
    <phoneticPr fontId="2" type="noConversion"/>
  </si>
  <si>
    <t>부담자: FUND</t>
  </si>
  <si>
    <t>부담자: FUND</t>
    <phoneticPr fontId="2" type="noConversion"/>
  </si>
  <si>
    <t>부담자: 현대상선</t>
  </si>
  <si>
    <t>회계법인 수수료</t>
    <phoneticPr fontId="2" type="noConversion"/>
  </si>
  <si>
    <t>법무법인 수수료</t>
    <phoneticPr fontId="2" type="noConversion"/>
  </si>
  <si>
    <t>펀드 취급수수료(Cash-)</t>
  </si>
  <si>
    <t>펀드 취급수수료(Cash-)</t>
    <phoneticPr fontId="2" type="noConversion"/>
  </si>
  <si>
    <t>펀드 운용수수료(Cash-)</t>
  </si>
  <si>
    <t>펀드 운용수수료(Cash-)</t>
    <phoneticPr fontId="2" type="noConversion"/>
  </si>
  <si>
    <t>자문비용(Cash-)</t>
  </si>
  <si>
    <t>자문비용(Cash-)</t>
    <phoneticPr fontId="2" type="noConversion"/>
  </si>
  <si>
    <t>FUND 출자금 구성비율</t>
    <phoneticPr fontId="2" type="noConversion"/>
  </si>
  <si>
    <t>펀드의 총 현금흐름</t>
    <phoneticPr fontId="2" type="noConversion"/>
  </si>
  <si>
    <t>상환가능액</t>
    <phoneticPr fontId="2" type="noConversion"/>
  </si>
  <si>
    <t>CASH 합계</t>
    <phoneticPr fontId="2" type="noConversion"/>
  </si>
  <si>
    <t>차입필요금액</t>
    <phoneticPr fontId="2" type="noConversion"/>
  </si>
  <si>
    <t>배당지급</t>
    <phoneticPr fontId="2" type="noConversion"/>
  </si>
  <si>
    <t>지분법적용투자주식</t>
    <phoneticPr fontId="2" type="noConversion"/>
  </si>
  <si>
    <t>펀드차입금</t>
    <phoneticPr fontId="2" type="noConversion"/>
  </si>
  <si>
    <t>지분법이익</t>
    <phoneticPr fontId="2" type="noConversion"/>
  </si>
  <si>
    <t>HMM SPC  BS</t>
    <phoneticPr fontId="2" type="noConversion"/>
  </si>
  <si>
    <t>JV  PL</t>
    <phoneticPr fontId="2" type="noConversion"/>
  </si>
  <si>
    <t>JV  BS</t>
    <phoneticPr fontId="2" type="noConversion"/>
  </si>
  <si>
    <t>HMM SPC  PL</t>
    <phoneticPr fontId="2" type="noConversion"/>
  </si>
  <si>
    <t>Series Title</t>
  </si>
  <si>
    <t>Code</t>
  </si>
  <si>
    <t>Currency</t>
  </si>
  <si>
    <t>Units</t>
  </si>
  <si>
    <t xml:space="preserve"> 1980</t>
  </si>
  <si>
    <t xml:space="preserve"> 1981</t>
  </si>
  <si>
    <t xml:space="preserve"> 1982</t>
  </si>
  <si>
    <t xml:space="preserve"> 1983</t>
  </si>
  <si>
    <t xml:space="preserve"> 1984</t>
  </si>
  <si>
    <t xml:space="preserve"> 1985</t>
  </si>
  <si>
    <t xml:space="preserve"> 1986</t>
  </si>
  <si>
    <t xml:space="preserve"> 1987</t>
  </si>
  <si>
    <t xml:space="preserve"> 1988</t>
  </si>
  <si>
    <t xml:space="preserve"> 1989</t>
  </si>
  <si>
    <t xml:space="preserve"> 1990</t>
  </si>
  <si>
    <t xml:space="preserve"> 1991</t>
  </si>
  <si>
    <t xml:space="preserve"> 1992</t>
  </si>
  <si>
    <t xml:space="preserve"> 1993</t>
  </si>
  <si>
    <t xml:space="preserve"> 1994</t>
  </si>
  <si>
    <t xml:space="preserve"> 1995</t>
  </si>
  <si>
    <t xml:space="preserve"> 1996</t>
  </si>
  <si>
    <t xml:space="preserve"> 1997</t>
  </si>
  <si>
    <t xml:space="preserve"> 1998</t>
  </si>
  <si>
    <t xml:space="preserve"> 1999</t>
  </si>
  <si>
    <t xml:space="preserve"> 2000</t>
  </si>
  <si>
    <t xml:space="preserve"> 2001</t>
  </si>
  <si>
    <t xml:space="preserve"> 2002</t>
  </si>
  <si>
    <t xml:space="preserve"> 2003</t>
  </si>
  <si>
    <t xml:space="preserve"> 2004</t>
  </si>
  <si>
    <t xml:space="preserve"> 2005</t>
  </si>
  <si>
    <t xml:space="preserve"> 2006</t>
  </si>
  <si>
    <t xml:space="preserve"> 2007</t>
  </si>
  <si>
    <t xml:space="preserve"> 2008</t>
  </si>
  <si>
    <t xml:space="preserve"> 2009</t>
  </si>
  <si>
    <t xml:space="preserve"> 2010</t>
  </si>
  <si>
    <t xml:space="preserve"> 2011</t>
  </si>
  <si>
    <t xml:space="preserve"> 2012</t>
  </si>
  <si>
    <t xml:space="preserve"> 2013</t>
  </si>
  <si>
    <t xml:space="preserve"> 2014</t>
  </si>
  <si>
    <t xml:space="preserve"> 2015</t>
  </si>
  <si>
    <t xml:space="preserve"> 2016</t>
  </si>
  <si>
    <t xml:space="preserve"> 2017</t>
  </si>
  <si>
    <t xml:space="preserve"> 2018</t>
  </si>
  <si>
    <t xml:space="preserve"> 2019</t>
  </si>
  <si>
    <t xml:space="preserve"> 2020</t>
  </si>
  <si>
    <t xml:space="preserve"> 2021</t>
  </si>
  <si>
    <t xml:space="preserve"> 2022</t>
  </si>
  <si>
    <t xml:space="preserve"> 2023</t>
  </si>
  <si>
    <t xml:space="preserve"> 2024</t>
  </si>
  <si>
    <t xml:space="preserve"> 2025</t>
  </si>
  <si>
    <t xml:space="preserve"> 2026</t>
  </si>
  <si>
    <t xml:space="preserve"> 2027</t>
  </si>
  <si>
    <t xml:space="preserve"> 2028</t>
  </si>
  <si>
    <t xml:space="preserve"> 2029</t>
  </si>
  <si>
    <t xml:space="preserve"> 2030</t>
  </si>
  <si>
    <t xml:space="preserve"> 2031</t>
  </si>
  <si>
    <t xml:space="preserve"> 2032</t>
  </si>
  <si>
    <t xml:space="preserve"> 2033</t>
  </si>
  <si>
    <t xml:space="preserve"> 2034</t>
  </si>
  <si>
    <t xml:space="preserve"> 2035</t>
  </si>
  <si>
    <t xml:space="preserve"> 2036</t>
  </si>
  <si>
    <t xml:space="preserve"> 2037</t>
  </si>
  <si>
    <t xml:space="preserve"> 2038</t>
  </si>
  <si>
    <t xml:space="preserve"> 2039</t>
  </si>
  <si>
    <t xml:space="preserve"> 2040</t>
  </si>
  <si>
    <t xml:space="preserve"> 2041</t>
  </si>
  <si>
    <t xml:space="preserve"> 2042</t>
  </si>
  <si>
    <t xml:space="preserve"> 2043</t>
  </si>
  <si>
    <t xml:space="preserve"> 2044</t>
  </si>
  <si>
    <t xml:space="preserve"> 2045</t>
  </si>
  <si>
    <t xml:space="preserve"> 2046</t>
  </si>
  <si>
    <t xml:space="preserve"> 2047</t>
  </si>
  <si>
    <t xml:space="preserve"> 2048</t>
  </si>
  <si>
    <t xml:space="preserve"> 2049</t>
  </si>
  <si>
    <t xml:space="preserve"> 2050</t>
  </si>
  <si>
    <t>Definition</t>
  </si>
  <si>
    <t>Note</t>
  </si>
  <si>
    <t>Source</t>
  </si>
  <si>
    <t>Singapore</t>
  </si>
  <si>
    <t>Exchange rate LCU:US$ (av)</t>
  </si>
  <si>
    <t>XRPD</t>
  </si>
  <si>
    <t/>
  </si>
  <si>
    <t>National currency per US$, period average.  Line rf of IFS.</t>
  </si>
  <si>
    <t xml:space="preserve">As of May 2019, long term forecast (2024-2050) have been revised to take into account the economic impact of climate change. </t>
  </si>
  <si>
    <t>IMF, International Financial Statistics</t>
  </si>
  <si>
    <t>Exchange rate LCU:$ (end-period)</t>
  </si>
  <si>
    <t>ENDR</t>
  </si>
  <si>
    <t>–</t>
  </si>
  <si>
    <t>National currency per US$, end-period.  Line ae of IFS.</t>
  </si>
  <si>
    <t>South Korea</t>
  </si>
  <si>
    <t>National currency per US$, period average.</t>
  </si>
  <si>
    <t>National currency per US$, end-period.</t>
  </si>
  <si>
    <r>
      <rPr>
        <sz val="8"/>
        <rFont val="맑은 고딕"/>
        <family val="2"/>
        <charset val="129"/>
      </rPr>
      <t>연평균</t>
    </r>
    <phoneticPr fontId="2" type="noConversion"/>
  </si>
  <si>
    <t>18년 연평균</t>
    <phoneticPr fontId="2" type="noConversion"/>
  </si>
  <si>
    <t>19년 9월 누적 평균</t>
    <phoneticPr fontId="2" type="noConversion"/>
  </si>
  <si>
    <t>연평균환율</t>
    <phoneticPr fontId="2" type="noConversion"/>
  </si>
  <si>
    <t>SGD/KRW</t>
  </si>
  <si>
    <t>구분</t>
    <phoneticPr fontId="2" type="noConversion"/>
  </si>
  <si>
    <t>1000KRW/SGD</t>
  </si>
  <si>
    <t>(단위: KRW)</t>
    <phoneticPr fontId="2" type="noConversion"/>
  </si>
  <si>
    <t>외화차손</t>
    <phoneticPr fontId="2" type="noConversion"/>
  </si>
  <si>
    <t>누적 현금 (배당후)</t>
    <phoneticPr fontId="2" type="noConversion"/>
  </si>
  <si>
    <t>’20</t>
  </si>
  <si>
    <t>’21</t>
  </si>
  <si>
    <t>’22</t>
  </si>
  <si>
    <t>’23</t>
  </si>
  <si>
    <t>’24</t>
  </si>
  <si>
    <t>’25</t>
  </si>
  <si>
    <t>’26</t>
  </si>
  <si>
    <t>’27</t>
  </si>
  <si>
    <t>’28</t>
  </si>
  <si>
    <t>’29</t>
  </si>
  <si>
    <t>’30</t>
  </si>
  <si>
    <t>’31</t>
  </si>
  <si>
    <t>’32</t>
  </si>
  <si>
    <t>’33</t>
  </si>
  <si>
    <t>’34</t>
  </si>
  <si>
    <t>’35</t>
  </si>
  <si>
    <t>Revenue</t>
  </si>
  <si>
    <t>Growth rate</t>
  </si>
  <si>
    <t>COGS</t>
  </si>
  <si>
    <t>% of revenue</t>
  </si>
  <si>
    <t>Tax</t>
  </si>
  <si>
    <t>NOPLAT</t>
  </si>
  <si>
    <t>Dep</t>
  </si>
  <si>
    <t>’19</t>
    <phoneticPr fontId="2" type="noConversion"/>
  </si>
  <si>
    <t>’36</t>
  </si>
  <si>
    <t>’37</t>
    <phoneticPr fontId="2" type="noConversion"/>
  </si>
  <si>
    <t>기초이익잉여금+NI (D)</t>
    <phoneticPr fontId="2" type="noConversion"/>
  </si>
  <si>
    <t>‘19.12(F)</t>
    <phoneticPr fontId="2" type="noConversion"/>
  </si>
  <si>
    <t>‘20.12(F)</t>
    <phoneticPr fontId="2" type="noConversion"/>
  </si>
  <si>
    <t>‘21.12(F)</t>
    <phoneticPr fontId="2" type="noConversion"/>
  </si>
  <si>
    <t>‘22.12(F)</t>
    <phoneticPr fontId="2" type="noConversion"/>
  </si>
  <si>
    <t>‘23.12(F)</t>
    <phoneticPr fontId="2" type="noConversion"/>
  </si>
  <si>
    <t>‘24.12(F)</t>
    <phoneticPr fontId="2" type="noConversion"/>
  </si>
  <si>
    <t>‘25.12(F)</t>
    <phoneticPr fontId="2" type="noConversion"/>
  </si>
  <si>
    <t>‘26.12(F)</t>
    <phoneticPr fontId="2" type="noConversion"/>
  </si>
  <si>
    <t>‘27.12(F)</t>
    <phoneticPr fontId="2" type="noConversion"/>
  </si>
  <si>
    <t>‘28.12(F)</t>
    <phoneticPr fontId="2" type="noConversion"/>
  </si>
  <si>
    <t>‘29.12(F)</t>
    <phoneticPr fontId="2" type="noConversion"/>
  </si>
  <si>
    <t>‘30.12(F)</t>
    <phoneticPr fontId="2" type="noConversion"/>
  </si>
  <si>
    <t>‘31.12(F)</t>
    <phoneticPr fontId="2" type="noConversion"/>
  </si>
  <si>
    <t>‘32.12(F)</t>
    <phoneticPr fontId="2" type="noConversion"/>
  </si>
  <si>
    <t>‘33.12(F)</t>
    <phoneticPr fontId="2" type="noConversion"/>
  </si>
  <si>
    <t>‘34.12(F)</t>
    <phoneticPr fontId="2" type="noConversion"/>
  </si>
  <si>
    <t>‘35.12(F)</t>
    <phoneticPr fontId="2" type="noConversion"/>
  </si>
  <si>
    <t>‘36.12(F)</t>
    <phoneticPr fontId="2" type="noConversion"/>
  </si>
  <si>
    <t>‘37.12(F)</t>
    <phoneticPr fontId="2" type="noConversion"/>
  </si>
  <si>
    <t xml:space="preserve">   JV Loan</t>
    <phoneticPr fontId="2" type="noConversion"/>
  </si>
  <si>
    <t xml:space="preserve">  JV  Sales</t>
    <phoneticPr fontId="2" type="noConversion"/>
  </si>
  <si>
    <t xml:space="preserve">  Incentive</t>
    <phoneticPr fontId="2" type="noConversion"/>
  </si>
  <si>
    <t>COG</t>
    <phoneticPr fontId="2" type="noConversion"/>
  </si>
  <si>
    <t>TAX(17%)</t>
    <phoneticPr fontId="2" type="noConversion"/>
  </si>
  <si>
    <r>
      <rPr>
        <b/>
        <sz val="10"/>
        <color rgb="FFFFFFFF"/>
        <rFont val="맑은 고딕"/>
        <family val="3"/>
        <charset val="129"/>
      </rPr>
      <t>구</t>
    </r>
    <r>
      <rPr>
        <b/>
        <sz val="10"/>
        <color rgb="FFFFFFFF"/>
        <rFont val="Arial"/>
        <family val="2"/>
      </rPr>
      <t xml:space="preserve"> </t>
    </r>
    <r>
      <rPr>
        <b/>
        <sz val="10"/>
        <color rgb="FFFFFFFF"/>
        <rFont val="맑은 고딕"/>
        <family val="3"/>
        <charset val="129"/>
      </rPr>
      <t>분</t>
    </r>
  </si>
  <si>
    <t>JV로부터 배당 수령액(Cash+)</t>
  </si>
  <si>
    <t>(단위: Thou, SGD)</t>
    <phoneticPr fontId="2" type="noConversion"/>
  </si>
  <si>
    <t>1SGD당 KRW(연평균환율)</t>
    <phoneticPr fontId="2" type="noConversion"/>
  </si>
  <si>
    <t>FUND 세후이자수령액(Cash+)</t>
  </si>
  <si>
    <t>FUND-&gt;HMM로 출자 상환(Cash+)</t>
  </si>
  <si>
    <t>SGD변환</t>
    <phoneticPr fontId="2" type="noConversion"/>
  </si>
  <si>
    <t>변환(SGD)</t>
    <phoneticPr fontId="2" type="noConversion"/>
  </si>
  <si>
    <t>15.4% 원천세후 금액</t>
    <phoneticPr fontId="2" type="noConversion"/>
  </si>
  <si>
    <t>Fund의 출자 상환(Cash-)</t>
  </si>
  <si>
    <t>Fund의 이자지급(Cash-)</t>
  </si>
  <si>
    <t>(단위: mil, KRW)</t>
    <phoneticPr fontId="2" type="noConversion"/>
  </si>
  <si>
    <t>HMM의 추가대출상환(Cash+)</t>
  </si>
  <si>
    <t>Volume(Lift)</t>
    <phoneticPr fontId="2" type="noConversion"/>
  </si>
  <si>
    <t>전환비율(1.57)</t>
    <phoneticPr fontId="2" type="noConversion"/>
  </si>
  <si>
    <t>증가율</t>
    <phoneticPr fontId="2" type="noConversion"/>
  </si>
  <si>
    <t>…</t>
    <phoneticPr fontId="2" type="noConversion"/>
  </si>
  <si>
    <t>’25~'34</t>
    <phoneticPr fontId="2" type="noConversion"/>
  </si>
  <si>
    <t>펀드자문수수료_회계법인(현금유출)</t>
  </si>
  <si>
    <t>펀드자문수수료_회계법인(현금유출)</t>
    <phoneticPr fontId="2" type="noConversion"/>
  </si>
  <si>
    <t>펀드자문수수료_법무법인(현금유출)</t>
  </si>
  <si>
    <t>펀드자문수수료_법무법인(현금유출)</t>
    <phoneticPr fontId="2" type="noConversion"/>
  </si>
  <si>
    <t>펀드출자금액</t>
    <phoneticPr fontId="2" type="noConversion"/>
  </si>
  <si>
    <t>펀드 이자율</t>
    <phoneticPr fontId="2" type="noConversion"/>
  </si>
  <si>
    <t>차주 콜옵션, 펀드 풋옵션</t>
    <phoneticPr fontId="2" type="noConversion"/>
  </si>
  <si>
    <t>옵션</t>
    <phoneticPr fontId="2" type="noConversion"/>
  </si>
  <si>
    <t>옵션 행사</t>
    <phoneticPr fontId="2" type="noConversion"/>
  </si>
  <si>
    <t>옵션 미행사</t>
  </si>
  <si>
    <t>옵션 미행사</t>
    <phoneticPr fontId="2" type="noConversion"/>
  </si>
  <si>
    <t>FUND 수수료 가정 및 옵션 행사여부</t>
    <phoneticPr fontId="2" type="noConversion"/>
  </si>
  <si>
    <t>2024년말 행사</t>
    <phoneticPr fontId="2" type="noConversion"/>
  </si>
  <si>
    <t>물량변동</t>
    <phoneticPr fontId="2" type="noConversion"/>
  </si>
  <si>
    <t>물량변동 Test</t>
    <phoneticPr fontId="2" type="noConversion"/>
  </si>
  <si>
    <t>FCF</t>
    <phoneticPr fontId="2" type="noConversion"/>
  </si>
  <si>
    <r>
      <rPr>
        <b/>
        <sz val="10"/>
        <color rgb="FFFFFFFF"/>
        <rFont val="맑은 고딕"/>
        <family val="3"/>
        <charset val="129"/>
      </rPr>
      <t>구</t>
    </r>
    <r>
      <rPr>
        <b/>
        <sz val="10"/>
        <color rgb="FFFFFFFF"/>
        <rFont val="Arial"/>
        <family val="2"/>
      </rPr>
      <t xml:space="preserve"> </t>
    </r>
    <r>
      <rPr>
        <b/>
        <sz val="10"/>
        <color rgb="FFFFFFFF"/>
        <rFont val="맑은 고딕"/>
        <family val="3"/>
        <charset val="129"/>
      </rPr>
      <t>분</t>
    </r>
    <r>
      <rPr>
        <b/>
        <sz val="10"/>
        <color rgb="FFFFFFFF"/>
        <rFont val="Arial"/>
        <family val="2"/>
      </rPr>
      <t>(</t>
    </r>
    <r>
      <rPr>
        <b/>
        <sz val="10"/>
        <color rgb="FFFFFFFF"/>
        <rFont val="맑은 고딕"/>
        <family val="2"/>
        <charset val="129"/>
      </rPr>
      <t>단위</t>
    </r>
    <r>
      <rPr>
        <b/>
        <sz val="10"/>
        <color rgb="FFFFFFFF"/>
        <rFont val="Arial"/>
        <family val="2"/>
      </rPr>
      <t>: mil, KRW)</t>
    </r>
    <phoneticPr fontId="2" type="noConversion"/>
  </si>
  <si>
    <t>’19</t>
  </si>
  <si>
    <t>’37</t>
  </si>
  <si>
    <t>물량(Lift)</t>
    <phoneticPr fontId="2" type="noConversion"/>
  </si>
  <si>
    <t>Dockage/Marine-related (SGD)</t>
    <phoneticPr fontId="2" type="noConversion"/>
  </si>
  <si>
    <t>항만 접안료 (B)</t>
    <phoneticPr fontId="2" type="noConversion"/>
  </si>
  <si>
    <t>물량증가율</t>
    <phoneticPr fontId="2" type="noConversion"/>
  </si>
  <si>
    <t>Threshold</t>
  </si>
  <si>
    <t>Threshold초과분</t>
  </si>
  <si>
    <t>Growth Incentive</t>
  </si>
  <si>
    <t>T/S Volume</t>
  </si>
  <si>
    <t>Tier 2 (25,000 Lift 초과)</t>
    <phoneticPr fontId="2" type="noConversion"/>
  </si>
  <si>
    <t>Tier 1 (1~25,000 Lift)</t>
    <phoneticPr fontId="2" type="noConversion"/>
  </si>
  <si>
    <t>Incentive 계</t>
    <phoneticPr fontId="2" type="noConversion"/>
  </si>
  <si>
    <t>매출 세부 내역</t>
    <phoneticPr fontId="2" type="noConversion"/>
  </si>
  <si>
    <t>매출원가 세부 내역</t>
    <phoneticPr fontId="2" type="noConversion"/>
  </si>
  <si>
    <t>Q/C 확장</t>
    <phoneticPr fontId="2" type="noConversion"/>
  </si>
  <si>
    <t>Lease and Usage (initial)</t>
    <phoneticPr fontId="2" type="noConversion"/>
  </si>
  <si>
    <t>Lease and Usage (Expansion)</t>
    <phoneticPr fontId="2" type="noConversion"/>
  </si>
  <si>
    <t>Equipment Refurbishment</t>
    <phoneticPr fontId="2" type="noConversion"/>
  </si>
  <si>
    <t>Capacity Management(Fixed)</t>
    <phoneticPr fontId="2" type="noConversion"/>
  </si>
  <si>
    <t>Capacity Management(Variable)</t>
    <phoneticPr fontId="2" type="noConversion"/>
  </si>
  <si>
    <t>Shared Infrasturcture</t>
    <phoneticPr fontId="2" type="noConversion"/>
  </si>
  <si>
    <t>터미널 시설이용권(Dep)</t>
  </si>
  <si>
    <t>Q/C 추가이용권(Dep)</t>
  </si>
  <si>
    <t>COGs 계</t>
    <phoneticPr fontId="2" type="noConversion"/>
  </si>
  <si>
    <t>하역비</t>
    <phoneticPr fontId="2" type="noConversion"/>
  </si>
  <si>
    <t>하역료 소계</t>
    <phoneticPr fontId="2" type="noConversion"/>
  </si>
  <si>
    <r>
      <rPr>
        <sz val="10"/>
        <color rgb="FF000000"/>
        <rFont val="맑은 고딕"/>
        <family val="3"/>
        <charset val="129"/>
      </rPr>
      <t>항만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맑은 고딕"/>
        <family val="3"/>
        <charset val="129"/>
      </rPr>
      <t>접안료</t>
    </r>
    <phoneticPr fontId="2" type="noConversion"/>
  </si>
  <si>
    <t>소계</t>
  </si>
  <si>
    <t>배당가능이익</t>
    <phoneticPr fontId="2" type="noConversion"/>
  </si>
  <si>
    <t>J/V
(Thou, SGD)</t>
    <phoneticPr fontId="2" type="noConversion"/>
  </si>
  <si>
    <t>HMM SPC
(Thou, SGD)</t>
    <phoneticPr fontId="2" type="noConversion"/>
  </si>
  <si>
    <t>HMM
(Thou, SGD)</t>
    <phoneticPr fontId="2" type="noConversion"/>
  </si>
  <si>
    <t>Quacy Crane</t>
  </si>
  <si>
    <t>Report</t>
    <phoneticPr fontId="2" type="noConversion"/>
  </si>
  <si>
    <t>IA TS Incentive</t>
    <phoneticPr fontId="2" type="noConversion"/>
  </si>
  <si>
    <t>T/S Incentive</t>
    <phoneticPr fontId="2" type="noConversion"/>
  </si>
  <si>
    <t>보고서 Page</t>
    <phoneticPr fontId="2" type="noConversion"/>
  </si>
  <si>
    <t>J/V의 Valuation</t>
    <phoneticPr fontId="2" type="noConversion"/>
  </si>
  <si>
    <r>
      <t>J/V</t>
    </r>
    <r>
      <rPr>
        <b/>
        <sz val="10"/>
        <color theme="1"/>
        <rFont val="맑은 고딕"/>
        <family val="3"/>
        <charset val="129"/>
      </rPr>
      <t>의</t>
    </r>
    <r>
      <rPr>
        <b/>
        <sz val="10"/>
        <color theme="1"/>
        <rFont val="Arial"/>
        <family val="2"/>
      </rPr>
      <t xml:space="preserve"> </t>
    </r>
    <r>
      <rPr>
        <b/>
        <sz val="10"/>
        <color theme="1"/>
        <rFont val="맑은 고딕"/>
        <family val="3"/>
        <charset val="129"/>
      </rPr>
      <t>추정</t>
    </r>
    <r>
      <rPr>
        <b/>
        <sz val="10"/>
        <color theme="1"/>
        <rFont val="Arial"/>
        <family val="2"/>
      </rPr>
      <t xml:space="preserve"> BS</t>
    </r>
    <phoneticPr fontId="2" type="noConversion"/>
  </si>
  <si>
    <t>물량(Lift 및 TEU)</t>
    <phoneticPr fontId="2" type="noConversion"/>
  </si>
  <si>
    <r>
      <t>J/V</t>
    </r>
    <r>
      <rPr>
        <b/>
        <sz val="10"/>
        <color theme="1"/>
        <rFont val="맑은 고딕"/>
        <family val="3"/>
        <charset val="129"/>
      </rPr>
      <t>의</t>
    </r>
    <r>
      <rPr>
        <b/>
        <sz val="10"/>
        <color theme="1"/>
        <rFont val="Arial"/>
        <family val="2"/>
      </rPr>
      <t xml:space="preserve"> </t>
    </r>
    <r>
      <rPr>
        <b/>
        <sz val="10"/>
        <color theme="1"/>
        <rFont val="맑은 고딕"/>
        <family val="3"/>
        <charset val="129"/>
      </rPr>
      <t>추정</t>
    </r>
    <r>
      <rPr>
        <b/>
        <sz val="10"/>
        <color theme="1"/>
        <rFont val="Arial"/>
        <family val="2"/>
      </rPr>
      <t xml:space="preserve"> PL</t>
    </r>
    <phoneticPr fontId="2" type="noConversion"/>
  </si>
  <si>
    <r>
      <t xml:space="preserve">EIU </t>
    </r>
    <r>
      <rPr>
        <b/>
        <sz val="10"/>
        <color theme="1"/>
        <rFont val="Arial Unicode MS"/>
        <family val="2"/>
        <charset val="129"/>
      </rPr>
      <t>연평균환율</t>
    </r>
    <phoneticPr fontId="2" type="noConversion"/>
  </si>
  <si>
    <r>
      <t>HMM SPC</t>
    </r>
    <r>
      <rPr>
        <b/>
        <sz val="10"/>
        <color theme="1"/>
        <rFont val="Arial Unicode MS"/>
        <family val="2"/>
        <charset val="129"/>
      </rPr>
      <t>의 현금흐름</t>
    </r>
    <phoneticPr fontId="2" type="noConversion"/>
  </si>
  <si>
    <r>
      <rPr>
        <b/>
        <sz val="10"/>
        <color theme="1"/>
        <rFont val="Arial Unicode MS"/>
        <family val="2"/>
        <charset val="129"/>
      </rPr>
      <t>펀드의</t>
    </r>
    <r>
      <rPr>
        <b/>
        <sz val="10"/>
        <color theme="1"/>
        <rFont val="Arial"/>
        <family val="2"/>
      </rPr>
      <t xml:space="preserve"> </t>
    </r>
    <r>
      <rPr>
        <b/>
        <sz val="10"/>
        <color theme="1"/>
        <rFont val="Arial Unicode MS"/>
        <family val="2"/>
        <charset val="129"/>
      </rPr>
      <t>현금흐름</t>
    </r>
    <phoneticPr fontId="2" type="noConversion"/>
  </si>
  <si>
    <r>
      <rPr>
        <b/>
        <sz val="10"/>
        <color theme="1"/>
        <rFont val="Arial"/>
        <family val="2"/>
      </rPr>
      <t>HMM</t>
    </r>
    <r>
      <rPr>
        <b/>
        <sz val="10"/>
        <color theme="1"/>
        <rFont val="Arial Unicode MS"/>
        <family val="2"/>
        <charset val="129"/>
      </rPr>
      <t>의</t>
    </r>
    <r>
      <rPr>
        <b/>
        <sz val="10"/>
        <color theme="1"/>
        <rFont val="Arial"/>
        <family val="2"/>
      </rPr>
      <t xml:space="preserve"> </t>
    </r>
    <r>
      <rPr>
        <b/>
        <sz val="10"/>
        <color theme="1"/>
        <rFont val="Arial Unicode MS"/>
        <family val="2"/>
        <charset val="129"/>
      </rPr>
      <t>펀드관련 현금흐름</t>
    </r>
    <phoneticPr fontId="2" type="noConversion"/>
  </si>
  <si>
    <r>
      <t>HMM</t>
    </r>
    <r>
      <rPr>
        <b/>
        <sz val="10"/>
        <color theme="1"/>
        <rFont val="Arial Unicode MS"/>
        <family val="2"/>
        <charset val="129"/>
      </rPr>
      <t>의 펀드관련</t>
    </r>
    <r>
      <rPr>
        <b/>
        <sz val="10"/>
        <color theme="1"/>
        <rFont val="Arial"/>
        <family val="2"/>
      </rPr>
      <t xml:space="preserve"> </t>
    </r>
    <r>
      <rPr>
        <b/>
        <sz val="10"/>
        <color theme="1"/>
        <rFont val="Arial Unicode MS"/>
        <family val="2"/>
        <charset val="129"/>
      </rPr>
      <t>현금흐름</t>
    </r>
    <phoneticPr fontId="2" type="noConversion"/>
  </si>
  <si>
    <r>
      <rPr>
        <b/>
        <sz val="10"/>
        <color theme="1"/>
        <rFont val="Arial Unicode MS"/>
        <family val="2"/>
        <charset val="129"/>
      </rPr>
      <t>장기</t>
    </r>
    <r>
      <rPr>
        <b/>
        <sz val="10"/>
        <color theme="1"/>
        <rFont val="Arial"/>
        <family val="2"/>
      </rPr>
      <t>TSA</t>
    </r>
    <r>
      <rPr>
        <b/>
        <sz val="10"/>
        <color theme="1"/>
        <rFont val="Arial Unicode MS"/>
        <family val="2"/>
        <charset val="129"/>
      </rPr>
      <t xml:space="preserve">계약 </t>
    </r>
    <r>
      <rPr>
        <b/>
        <sz val="10"/>
        <color theme="1"/>
        <rFont val="Arial"/>
        <family val="2"/>
      </rPr>
      <t xml:space="preserve">HMM </t>
    </r>
    <r>
      <rPr>
        <b/>
        <sz val="10"/>
        <color theme="1"/>
        <rFont val="Arial Unicode MS"/>
        <family val="2"/>
        <charset val="129"/>
      </rPr>
      <t>하역료 및 인센티브</t>
    </r>
    <phoneticPr fontId="2" type="noConversion"/>
  </si>
  <si>
    <r>
      <t xml:space="preserve">8. </t>
    </r>
    <r>
      <rPr>
        <b/>
        <sz val="10"/>
        <color theme="1"/>
        <rFont val="Arial Unicode MS"/>
        <family val="2"/>
        <charset val="129"/>
      </rPr>
      <t>물량 Stress Test</t>
    </r>
    <r>
      <rPr>
        <b/>
        <sz val="10"/>
        <color theme="1"/>
        <rFont val="Arial"/>
        <family val="2"/>
      </rPr>
      <t xml:space="preserve"> '- 0%, -10%, -30%, -50%</t>
    </r>
    <phoneticPr fontId="2" type="noConversion"/>
  </si>
  <si>
    <t>J/V</t>
    <phoneticPr fontId="2" type="noConversion"/>
  </si>
  <si>
    <t>HMM SPC</t>
    <phoneticPr fontId="2" type="noConversion"/>
  </si>
  <si>
    <t>HMM</t>
    <phoneticPr fontId="2" type="noConversion"/>
  </si>
  <si>
    <t>구분</t>
    <phoneticPr fontId="2" type="noConversion"/>
  </si>
  <si>
    <t>회사 제시 물량 기준</t>
    <phoneticPr fontId="2" type="noConversion"/>
  </si>
  <si>
    <t>물량 10% 감소 가정</t>
  </si>
  <si>
    <t>물량 30% 감소 가정</t>
  </si>
  <si>
    <t>J/V로부터 배당액</t>
    <phoneticPr fontId="2" type="noConversion"/>
  </si>
  <si>
    <t>HMM 추가대출</t>
    <phoneticPr fontId="2" type="noConversion"/>
  </si>
  <si>
    <t>HMM 대출상환</t>
    <phoneticPr fontId="2" type="noConversion"/>
  </si>
  <si>
    <t>Incentive 수익</t>
    <phoneticPr fontId="2" type="noConversion"/>
  </si>
  <si>
    <t>HMM SPC 배당수익</t>
    <phoneticPr fontId="2" type="noConversion"/>
  </si>
  <si>
    <t>CF 및 손익 합계</t>
    <phoneticPr fontId="2" type="noConversion"/>
  </si>
  <si>
    <t>배당가능이익</t>
  </si>
  <si>
    <t>펀드 상환 조건</t>
    <phoneticPr fontId="2" type="noConversion"/>
  </si>
  <si>
    <t>원리금 균등 상환</t>
    <phoneticPr fontId="2" type="noConversion"/>
  </si>
  <si>
    <t>만기일시 상환</t>
    <phoneticPr fontId="2" type="noConversion"/>
  </si>
  <si>
    <t>J/V 지분율 42% 기준</t>
    <phoneticPr fontId="2" type="noConversion"/>
  </si>
  <si>
    <t>J/V 지분율 49% 기준</t>
    <phoneticPr fontId="2" type="noConversion"/>
  </si>
  <si>
    <t>Local</t>
    <phoneticPr fontId="2" type="noConversion"/>
  </si>
  <si>
    <t>UHC</t>
    <phoneticPr fontId="2" type="noConversion"/>
  </si>
  <si>
    <t>UFC</t>
    <phoneticPr fontId="2" type="noConversion"/>
  </si>
  <si>
    <t>T/S</t>
    <phoneticPr fontId="2" type="noConversion"/>
  </si>
  <si>
    <t>물량 20% 감소 가정</t>
    <phoneticPr fontId="2" type="noConversion"/>
  </si>
  <si>
    <t>`</t>
    <phoneticPr fontId="2" type="noConversion"/>
  </si>
  <si>
    <r>
      <rPr>
        <b/>
        <sz val="10"/>
        <color theme="1"/>
        <rFont val="Arial"/>
        <family val="2"/>
      </rPr>
      <t>HMM</t>
    </r>
    <r>
      <rPr>
        <b/>
        <sz val="10"/>
        <color theme="1"/>
        <rFont val="Arial Unicode MS"/>
        <family val="2"/>
        <charset val="129"/>
      </rPr>
      <t>의</t>
    </r>
    <r>
      <rPr>
        <b/>
        <sz val="10"/>
        <color theme="1"/>
        <rFont val="Arial"/>
        <family val="2"/>
      </rPr>
      <t xml:space="preserve"> </t>
    </r>
    <r>
      <rPr>
        <b/>
        <sz val="10"/>
        <color theme="1"/>
        <rFont val="Arial Unicode MS"/>
        <family val="2"/>
        <charset val="129"/>
      </rPr>
      <t>증분</t>
    </r>
    <r>
      <rPr>
        <b/>
        <sz val="10"/>
        <color theme="1"/>
        <rFont val="Arial"/>
        <family val="2"/>
      </rPr>
      <t xml:space="preserve"> </t>
    </r>
    <r>
      <rPr>
        <b/>
        <sz val="10"/>
        <color theme="1"/>
        <rFont val="Arial Unicode MS"/>
        <family val="2"/>
        <charset val="129"/>
      </rPr>
      <t>현금흐름</t>
    </r>
    <phoneticPr fontId="2" type="noConversion"/>
  </si>
  <si>
    <r>
      <rPr>
        <b/>
        <sz val="10"/>
        <color theme="1"/>
        <rFont val="Arial"/>
        <family val="2"/>
      </rPr>
      <t>HMM</t>
    </r>
    <r>
      <rPr>
        <b/>
        <sz val="10"/>
        <color theme="1"/>
        <rFont val="Arial Unicode MS"/>
        <family val="2"/>
        <charset val="129"/>
      </rPr>
      <t>의</t>
    </r>
    <r>
      <rPr>
        <b/>
        <sz val="10"/>
        <color theme="1"/>
        <rFont val="Arial"/>
        <family val="2"/>
      </rPr>
      <t xml:space="preserve"> </t>
    </r>
    <r>
      <rPr>
        <b/>
        <sz val="10"/>
        <color theme="1"/>
        <rFont val="Arial Unicode MS"/>
        <family val="2"/>
        <charset val="129"/>
      </rPr>
      <t>총 현금흐름</t>
    </r>
    <r>
      <rPr>
        <b/>
        <sz val="10"/>
        <color theme="1"/>
        <rFont val="Arial"/>
        <family val="2"/>
        <charset val="129"/>
      </rPr>
      <t xml:space="preserve"> -</t>
    </r>
    <r>
      <rPr>
        <b/>
        <sz val="10"/>
        <color theme="1"/>
        <rFont val="Arial Unicode MS"/>
        <family val="2"/>
      </rPr>
      <t>J/V</t>
    </r>
    <r>
      <rPr>
        <b/>
        <sz val="10"/>
        <color theme="1"/>
        <rFont val="Arial Unicode MS"/>
        <family val="2"/>
        <charset val="129"/>
      </rPr>
      <t>설립</t>
    </r>
    <phoneticPr fontId="2" type="noConversion"/>
  </si>
  <si>
    <t>총 하역료 소계</t>
    <phoneticPr fontId="2" type="noConversion"/>
  </si>
  <si>
    <t>총 Incentive 계</t>
    <phoneticPr fontId="2" type="noConversion"/>
  </si>
  <si>
    <t>% of 하역료</t>
  </si>
  <si>
    <t>% of 하역료</t>
    <phoneticPr fontId="2" type="noConversion"/>
  </si>
  <si>
    <t>하역료 총지불금액</t>
  </si>
  <si>
    <t>하역료 총지불금액</t>
    <phoneticPr fontId="2" type="noConversion"/>
  </si>
  <si>
    <t>HMM SPC 배당수익</t>
    <phoneticPr fontId="2" type="noConversion"/>
  </si>
  <si>
    <t>총계</t>
    <phoneticPr fontId="2" type="noConversion"/>
  </si>
  <si>
    <t>연푱균</t>
    <phoneticPr fontId="2" type="noConversion"/>
  </si>
  <si>
    <t>Growth Incentive</t>
    <phoneticPr fontId="2" type="noConversion"/>
  </si>
  <si>
    <t>Intra Asia Incentive</t>
    <phoneticPr fontId="2" type="noConversion"/>
  </si>
  <si>
    <t>TS Incentive</t>
    <phoneticPr fontId="2" type="noConversion"/>
  </si>
  <si>
    <t>Growth Incentive</t>
    <phoneticPr fontId="2" type="noConversion"/>
  </si>
  <si>
    <t>T/S Incentive</t>
  </si>
  <si>
    <t>'19</t>
    <phoneticPr fontId="2" type="noConversion"/>
  </si>
  <si>
    <t>환율 소스 변경</t>
    <phoneticPr fontId="2" type="noConversion"/>
  </si>
  <si>
    <t>환율정보</t>
    <phoneticPr fontId="2" type="noConversion"/>
  </si>
  <si>
    <t>Oxford Economics Source</t>
    <phoneticPr fontId="2" type="noConversion"/>
  </si>
  <si>
    <t>Exchange rate, period average</t>
  </si>
  <si>
    <t>2019</t>
  </si>
  <si>
    <t>RXD</t>
  </si>
  <si>
    <t>SGP</t>
  </si>
  <si>
    <t>Singapore: Exchange Rate: US (Average, S$/US$)</t>
  </si>
  <si>
    <t>N576XUSV@EMERGEPR</t>
  </si>
  <si>
    <t>07 November 2019</t>
  </si>
  <si>
    <t>3</t>
  </si>
  <si>
    <t>No</t>
  </si>
  <si>
    <t>Monetary Authority of Singapore/ Haver Analytics</t>
  </si>
  <si>
    <t>연평균환율 출처</t>
    <phoneticPr fontId="2" type="noConversion"/>
  </si>
  <si>
    <t xml:space="preserve">   Increase('24~'36)물량증가</t>
    <phoneticPr fontId="2" type="noConversion"/>
  </si>
  <si>
    <t>J/V 차입시 연간 원금 상환액</t>
    <phoneticPr fontId="2" type="noConversion"/>
  </si>
  <si>
    <t>연간 원금 상환액</t>
    <phoneticPr fontId="2" type="noConversion"/>
  </si>
  <si>
    <t>SIN Bank</t>
  </si>
  <si>
    <t>J/V 최초 차입금(재금융)</t>
    <phoneticPr fontId="2" type="noConversion"/>
  </si>
  <si>
    <t>크레인 구입 차입금(재금융)</t>
    <phoneticPr fontId="2" type="noConversion"/>
  </si>
  <si>
    <t xml:space="preserve"> Facilities Sharing Fees(CAPA이상물량 인센티브)</t>
    <phoneticPr fontId="2" type="noConversion"/>
  </si>
  <si>
    <t>회사측 Facilities Sharing Fees(CAPA이상물량 인센티브)</t>
    <phoneticPr fontId="2" type="noConversion"/>
  </si>
  <si>
    <t>회사제시</t>
  </si>
  <si>
    <t>회사제시</t>
    <phoneticPr fontId="2" type="noConversion"/>
  </si>
  <si>
    <t>EY</t>
    <phoneticPr fontId="2" type="noConversion"/>
  </si>
  <si>
    <t>재금융여부</t>
    <phoneticPr fontId="2" type="noConversion"/>
  </si>
  <si>
    <t>재금융 선택</t>
  </si>
  <si>
    <t>재금융 선택</t>
    <phoneticPr fontId="2" type="noConversion"/>
  </si>
  <si>
    <t>재금융 미선택</t>
    <phoneticPr fontId="2" type="noConversion"/>
  </si>
  <si>
    <t>연간 원금 상환액</t>
    <phoneticPr fontId="2" type="noConversion"/>
  </si>
  <si>
    <t>International Monetary Fund / Haver Analytics</t>
    <phoneticPr fontId="2" type="noConversion"/>
  </si>
  <si>
    <t>Facilities Sharing Fees</t>
    <phoneticPr fontId="2" type="noConversion"/>
  </si>
  <si>
    <t>비교) J/V 설립시 HMM 하역료 및 인센티브 '- 42%와 49% 각각</t>
    <phoneticPr fontId="2" type="noConversion"/>
  </si>
  <si>
    <t>- 확정적</t>
  </si>
  <si>
    <t xml:space="preserve">   - Fixed : 월별 선지급</t>
  </si>
  <si>
    <t xml:space="preserve">  - 월별 Capacity를 산정하여 (390K Lift의 경우, 월 32,500Lift), 월 Capacity를 초과하는 물량에 대해 </t>
  </si>
  <si>
    <t xml:space="preserve">    "Fixed charge + Handling charge - (T/S의 경우) Transhipment incentive(S$20)" 가격으로 JV가 PSA 에 월별 지급</t>
  </si>
  <si>
    <t xml:space="preserve">  - Overflow volume 중, Intra Asia Incentive에 해당하는 물량에 대해서 분기별 물량 집계하여 PSA가 JV에 환급 </t>
  </si>
  <si>
    <t xml:space="preserve">  - Overflow 물량 만큼의 Growth Incentive 금액을 연간 집계하여 차년도 초 PSA가 JV에 환급</t>
  </si>
  <si>
    <t xml:space="preserve">  d. Facility Sharing Fee : (J/V가 PSA 지급)</t>
    <phoneticPr fontId="2" type="noConversion"/>
  </si>
  <si>
    <t>월별 물량</t>
    <phoneticPr fontId="2" type="noConversion"/>
  </si>
  <si>
    <t>초과 월</t>
    <phoneticPr fontId="2" type="noConversion"/>
  </si>
  <si>
    <t>Over flow(Intra Incentive)</t>
    <phoneticPr fontId="2" type="noConversion"/>
  </si>
  <si>
    <t>Over flow(Growth Incentive)</t>
    <phoneticPr fontId="2" type="noConversion"/>
  </si>
  <si>
    <t>그외 FSF</t>
    <phoneticPr fontId="2" type="noConversion"/>
  </si>
  <si>
    <t xml:space="preserve"> Facilities Sharing Fees 세부구성</t>
  </si>
  <si>
    <t xml:space="preserve"> Facilities Sharing Fees 세부구성</t>
    <phoneticPr fontId="2" type="noConversion"/>
  </si>
  <si>
    <t>CAPA  이상 물량</t>
    <phoneticPr fontId="2" type="noConversion"/>
  </si>
  <si>
    <t>인센티브 Threshold 이상 물량</t>
    <phoneticPr fontId="2" type="noConversion"/>
  </si>
  <si>
    <t>인센티브 ~25000lift 물량</t>
    <phoneticPr fontId="2" type="noConversion"/>
  </si>
  <si>
    <t>인센티브 25000lift~ 물량</t>
    <phoneticPr fontId="2" type="noConversion"/>
  </si>
  <si>
    <t>-미수금(유동자산)</t>
    <phoneticPr fontId="2" type="noConversion"/>
  </si>
  <si>
    <t>-미지급비용(유동부채)</t>
    <phoneticPr fontId="2" type="noConversion"/>
  </si>
  <si>
    <t>NWC 계산시</t>
    <phoneticPr fontId="2" type="noConversion"/>
  </si>
  <si>
    <t>미수금(Cash+)</t>
    <phoneticPr fontId="2" type="noConversion"/>
  </si>
  <si>
    <t>Executive Summary</t>
    <phoneticPr fontId="2" type="noConversion"/>
  </si>
  <si>
    <t>FUND</t>
    <phoneticPr fontId="2" type="noConversion"/>
  </si>
  <si>
    <t>KOBC IRR</t>
    <phoneticPr fontId="2" type="noConversion"/>
  </si>
  <si>
    <t>HMM IRR</t>
    <phoneticPr fontId="2" type="noConversion"/>
  </si>
  <si>
    <t>총하역비</t>
    <phoneticPr fontId="2" type="noConversion"/>
  </si>
  <si>
    <t>IRR</t>
    <phoneticPr fontId="2" type="noConversion"/>
  </si>
  <si>
    <t xml:space="preserve">       연간 GTC 물량 초과분은, GTC 물량 초과 시점부터 월별 집계 후 지불</t>
    <phoneticPr fontId="2" type="noConversion"/>
  </si>
  <si>
    <t xml:space="preserve">   - Intra Asia Incentive : 분기별 처리 물량 집계 후, 차분기 초 지급</t>
    <phoneticPr fontId="2" type="noConversion"/>
  </si>
  <si>
    <t xml:space="preserve">   미수금</t>
    <phoneticPr fontId="2" type="noConversion"/>
  </si>
  <si>
    <t>증분필요잔액</t>
    <phoneticPr fontId="2" type="noConversion"/>
  </si>
  <si>
    <t>차입금잔액</t>
    <phoneticPr fontId="2" type="noConversion"/>
  </si>
  <si>
    <t>추가이자</t>
    <phoneticPr fontId="2" type="noConversion"/>
  </si>
  <si>
    <t>상환가능금액</t>
    <phoneticPr fontId="2" type="noConversion"/>
  </si>
  <si>
    <t>최종차입금잔액 (이자포함)</t>
    <phoneticPr fontId="2" type="noConversion"/>
  </si>
  <si>
    <t>상환금액</t>
    <phoneticPr fontId="2" type="noConversion"/>
  </si>
  <si>
    <t>Page 13</t>
    <phoneticPr fontId="2" type="noConversion"/>
  </si>
  <si>
    <t>Page 37</t>
    <phoneticPr fontId="2" type="noConversion"/>
  </si>
  <si>
    <t>Page 38</t>
    <phoneticPr fontId="2" type="noConversion"/>
  </si>
  <si>
    <t>Page 50</t>
    <phoneticPr fontId="2" type="noConversion"/>
  </si>
  <si>
    <t>Page 51</t>
    <phoneticPr fontId="2" type="noConversion"/>
  </si>
  <si>
    <t>Page 63</t>
    <phoneticPr fontId="2" type="noConversion"/>
  </si>
  <si>
    <t>이자 지급 스케쥴(CF) --이자지급가정:분기말 지급</t>
    <phoneticPr fontId="2" type="noConversion"/>
  </si>
  <si>
    <t>이자 지급 스케쥴(CF) --이자지급가정:다음 분기초 지급</t>
    <phoneticPr fontId="2" type="noConversion"/>
  </si>
  <si>
    <t>이자지급가정:분기말 지급</t>
    <phoneticPr fontId="2" type="noConversion"/>
  </si>
  <si>
    <t>이자지급가정:월말 지급</t>
  </si>
  <si>
    <t>- 음영 수정시 모델 변경됨</t>
    <phoneticPr fontId="2" type="noConversion"/>
  </si>
  <si>
    <t>이자지급가정:다음해 초 지급 (연1회)</t>
    <phoneticPr fontId="2" type="noConversion"/>
  </si>
  <si>
    <t>이자지급가정:다음 분기초 지급</t>
    <phoneticPr fontId="2" type="noConversion"/>
  </si>
  <si>
    <t>누적현금 계</t>
    <phoneticPr fontId="2" type="noConversion"/>
  </si>
  <si>
    <t>배당금 지급</t>
    <phoneticPr fontId="2" type="noConversion"/>
  </si>
  <si>
    <r>
      <rPr>
        <sz val="10"/>
        <color rgb="FF333333"/>
        <rFont val="맑은 고딕"/>
        <family val="3"/>
        <charset val="129"/>
      </rPr>
      <t>항만</t>
    </r>
    <r>
      <rPr>
        <sz val="10"/>
        <color rgb="FF333333"/>
        <rFont val="Arial Narrow"/>
        <family val="2"/>
      </rPr>
      <t xml:space="preserve"> </t>
    </r>
    <r>
      <rPr>
        <sz val="10"/>
        <color rgb="FF333333"/>
        <rFont val="맑은 고딕"/>
        <family val="3"/>
        <charset val="129"/>
      </rPr>
      <t>접안료</t>
    </r>
    <phoneticPr fontId="2" type="noConversion"/>
  </si>
  <si>
    <r>
      <t xml:space="preserve">    </t>
    </r>
    <r>
      <rPr>
        <sz val="10"/>
        <color rgb="FF333333"/>
        <rFont val="맑은 고딕"/>
        <family val="3"/>
        <charset val="129"/>
      </rPr>
      <t>현금및현금성자산</t>
    </r>
  </si>
  <si>
    <r>
      <t xml:space="preserve">    </t>
    </r>
    <r>
      <rPr>
        <sz val="10"/>
        <color rgb="FF333333"/>
        <rFont val="맑은 고딕"/>
        <family val="3"/>
        <charset val="129"/>
      </rPr>
      <t>매출채권</t>
    </r>
  </si>
  <si>
    <r>
      <t xml:space="preserve">    </t>
    </r>
    <r>
      <rPr>
        <sz val="10"/>
        <color rgb="FF333333"/>
        <rFont val="맑은 고딕"/>
        <family val="3"/>
        <charset val="129"/>
      </rPr>
      <t>터미널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시설이용권</t>
    </r>
    <phoneticPr fontId="2" type="noConversion"/>
  </si>
  <si>
    <r>
      <t xml:space="preserve">    Q/C </t>
    </r>
    <r>
      <rPr>
        <sz val="10"/>
        <color rgb="FF333333"/>
        <rFont val="맑은 고딕"/>
        <family val="3"/>
        <charset val="129"/>
      </rPr>
      <t>추가이용권</t>
    </r>
    <phoneticPr fontId="2" type="noConversion"/>
  </si>
  <si>
    <r>
      <rPr>
        <b/>
        <sz val="10"/>
        <color rgb="FF333333"/>
        <rFont val="맑은 고딕"/>
        <family val="3"/>
        <charset val="129"/>
      </rPr>
      <t>자산총계</t>
    </r>
  </si>
  <si>
    <r>
      <t xml:space="preserve">   </t>
    </r>
    <r>
      <rPr>
        <sz val="10"/>
        <color rgb="FF333333"/>
        <rFont val="맑은 고딕"/>
        <family val="3"/>
        <charset val="129"/>
      </rPr>
      <t>선수수익</t>
    </r>
    <phoneticPr fontId="2" type="noConversion"/>
  </si>
  <si>
    <r>
      <t xml:space="preserve">   </t>
    </r>
    <r>
      <rPr>
        <sz val="10"/>
        <color rgb="FF333333"/>
        <rFont val="맑은 고딕"/>
        <family val="3"/>
        <charset val="129"/>
      </rPr>
      <t>미지급비용</t>
    </r>
    <phoneticPr fontId="2" type="noConversion"/>
  </si>
  <si>
    <r>
      <rPr>
        <b/>
        <sz val="10"/>
        <color rgb="FF333333"/>
        <rFont val="맑은 고딕"/>
        <family val="3"/>
        <charset val="129"/>
      </rPr>
      <t>부채총계</t>
    </r>
    <phoneticPr fontId="2" type="noConversion"/>
  </si>
  <si>
    <r>
      <t xml:space="preserve">   </t>
    </r>
    <r>
      <rPr>
        <sz val="10"/>
        <color rgb="FF333333"/>
        <rFont val="맑은 고딕"/>
        <family val="3"/>
        <charset val="129"/>
      </rPr>
      <t>자본금</t>
    </r>
  </si>
  <si>
    <r>
      <t xml:space="preserve">   </t>
    </r>
    <r>
      <rPr>
        <sz val="10"/>
        <color rgb="FF333333"/>
        <rFont val="맑은 고딕"/>
        <family val="3"/>
        <charset val="129"/>
      </rPr>
      <t>이익잉여금</t>
    </r>
    <phoneticPr fontId="2" type="noConversion"/>
  </si>
  <si>
    <r>
      <rPr>
        <b/>
        <sz val="10"/>
        <color rgb="FF333333"/>
        <rFont val="맑은 고딕"/>
        <family val="3"/>
        <charset val="129"/>
      </rPr>
      <t>자본총계</t>
    </r>
  </si>
  <si>
    <r>
      <rPr>
        <i/>
        <sz val="10"/>
        <color rgb="FF333333"/>
        <rFont val="맑은 고딕"/>
        <family val="3"/>
        <charset val="129"/>
      </rPr>
      <t>부채비율</t>
    </r>
    <phoneticPr fontId="2" type="noConversion"/>
  </si>
  <si>
    <r>
      <rPr>
        <sz val="10"/>
        <color rgb="FF333333"/>
        <rFont val="맑은 고딕"/>
        <family val="3"/>
        <charset val="129"/>
      </rPr>
      <t>터미널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시설이용권</t>
    </r>
    <r>
      <rPr>
        <sz val="10"/>
        <color rgb="FF333333"/>
        <rFont val="Arial"/>
        <family val="2"/>
      </rPr>
      <t>(Dep)</t>
    </r>
  </si>
  <si>
    <r>
      <t xml:space="preserve">Q/C </t>
    </r>
    <r>
      <rPr>
        <sz val="10"/>
        <color rgb="FF333333"/>
        <rFont val="맑은 고딕"/>
        <family val="3"/>
        <charset val="129"/>
      </rPr>
      <t>추가이용권</t>
    </r>
    <r>
      <rPr>
        <sz val="10"/>
        <color rgb="FF333333"/>
        <rFont val="Arial"/>
        <family val="2"/>
      </rPr>
      <t>(Dep)</t>
    </r>
    <phoneticPr fontId="2" type="noConversion"/>
  </si>
  <si>
    <r>
      <t>JV</t>
    </r>
    <r>
      <rPr>
        <sz val="10"/>
        <color rgb="FF333333"/>
        <rFont val="맑은 고딕"/>
        <family val="3"/>
        <charset val="129"/>
      </rPr>
      <t>로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자본금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납입</t>
    </r>
    <r>
      <rPr>
        <sz val="10"/>
        <color rgb="FF333333"/>
        <rFont val="Arial"/>
        <family val="2"/>
      </rPr>
      <t>(Cash-)</t>
    </r>
    <phoneticPr fontId="2" type="noConversion"/>
  </si>
  <si>
    <r>
      <t>FUND</t>
    </r>
    <r>
      <rPr>
        <sz val="10"/>
        <color rgb="FF333333"/>
        <rFont val="맑은 고딕"/>
        <family val="3"/>
        <charset val="129"/>
      </rPr>
      <t>에게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원금지급액</t>
    </r>
    <r>
      <rPr>
        <sz val="10"/>
        <color rgb="FF333333"/>
        <rFont val="Arial"/>
        <family val="2"/>
      </rPr>
      <t>(Cash-)</t>
    </r>
    <phoneticPr fontId="2" type="noConversion"/>
  </si>
  <si>
    <r>
      <t xml:space="preserve">Fund </t>
    </r>
    <r>
      <rPr>
        <sz val="10"/>
        <color rgb="FF333333"/>
        <rFont val="맑은 고딕"/>
        <family val="3"/>
        <charset val="129"/>
      </rPr>
      <t>출자금</t>
    </r>
    <r>
      <rPr>
        <sz val="10"/>
        <color rgb="FF333333"/>
        <rFont val="Arial"/>
        <family val="2"/>
      </rPr>
      <t>(Cash+)</t>
    </r>
    <phoneticPr fontId="2" type="noConversion"/>
  </si>
  <si>
    <r>
      <rPr>
        <sz val="10"/>
        <color rgb="FF333333"/>
        <rFont val="맑은 고딕"/>
        <family val="3"/>
        <charset val="129"/>
      </rPr>
      <t>출자금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상환</t>
    </r>
    <r>
      <rPr>
        <sz val="10"/>
        <color rgb="FF333333"/>
        <rFont val="Arial"/>
        <family val="2"/>
      </rPr>
      <t>(Cash-)</t>
    </r>
    <phoneticPr fontId="2" type="noConversion"/>
  </si>
  <si>
    <r>
      <t xml:space="preserve">Fund </t>
    </r>
    <r>
      <rPr>
        <sz val="10"/>
        <color rgb="FF333333"/>
        <rFont val="맑은 고딕"/>
        <family val="3"/>
        <charset val="129"/>
      </rPr>
      <t>이자지급</t>
    </r>
    <r>
      <rPr>
        <sz val="10"/>
        <color rgb="FF333333"/>
        <rFont val="Arial"/>
        <family val="2"/>
      </rPr>
      <t>(Cash-)</t>
    </r>
    <phoneticPr fontId="2" type="noConversion"/>
  </si>
  <si>
    <r>
      <t xml:space="preserve">HMM SPC </t>
    </r>
    <r>
      <rPr>
        <sz val="10"/>
        <color rgb="FF333333"/>
        <rFont val="맑은 고딕"/>
        <family val="3"/>
        <charset val="129"/>
      </rPr>
      <t>대출금</t>
    </r>
    <r>
      <rPr>
        <sz val="10"/>
        <color rgb="FF333333"/>
        <rFont val="Arial"/>
        <family val="2"/>
      </rPr>
      <t>(Cash-)</t>
    </r>
    <phoneticPr fontId="2" type="noConversion"/>
  </si>
  <si>
    <r>
      <rPr>
        <sz val="10"/>
        <color rgb="FF333333"/>
        <rFont val="Arial Unicode MS"/>
        <family val="2"/>
        <charset val="129"/>
      </rPr>
      <t>대출금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원금수령액</t>
    </r>
    <r>
      <rPr>
        <sz val="10"/>
        <color rgb="FF333333"/>
        <rFont val="Arial"/>
        <family val="2"/>
      </rPr>
      <t>(Cash+)</t>
    </r>
    <phoneticPr fontId="2" type="noConversion"/>
  </si>
  <si>
    <r>
      <rPr>
        <sz val="10"/>
        <color rgb="FF333333"/>
        <rFont val="Arial Unicode MS"/>
        <family val="2"/>
        <charset val="129"/>
      </rPr>
      <t>대출금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Arial Unicode MS"/>
        <family val="2"/>
        <charset val="129"/>
      </rPr>
      <t>세후</t>
    </r>
    <r>
      <rPr>
        <sz val="10"/>
        <color rgb="FF333333"/>
        <rFont val="맑은 고딕"/>
        <family val="3"/>
        <charset val="129"/>
      </rPr>
      <t>이자수령액</t>
    </r>
    <r>
      <rPr>
        <sz val="10"/>
        <color rgb="FF333333"/>
        <rFont val="Arial"/>
        <family val="2"/>
      </rPr>
      <t>(Cash+)</t>
    </r>
    <phoneticPr fontId="2" type="noConversion"/>
  </si>
  <si>
    <r>
      <rPr>
        <sz val="10"/>
        <color rgb="FF333333"/>
        <rFont val="맑은 고딕"/>
        <family val="3"/>
        <charset val="129"/>
      </rPr>
      <t>외국납부세액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환급</t>
    </r>
    <r>
      <rPr>
        <sz val="10"/>
        <color rgb="FF333333"/>
        <rFont val="Arial"/>
        <family val="2"/>
      </rPr>
      <t>(Cash+)</t>
    </r>
    <phoneticPr fontId="2" type="noConversion"/>
  </si>
  <si>
    <r>
      <t>KOBC</t>
    </r>
    <r>
      <rPr>
        <sz val="10"/>
        <color rgb="FF333333"/>
        <rFont val="Arial Unicode MS"/>
        <family val="2"/>
        <charset val="129"/>
      </rPr>
      <t xml:space="preserve">의 </t>
    </r>
    <r>
      <rPr>
        <sz val="10"/>
        <color rgb="FF333333"/>
        <rFont val="Arial"/>
        <family val="2"/>
      </rPr>
      <t xml:space="preserve">Fund </t>
    </r>
    <r>
      <rPr>
        <sz val="10"/>
        <color rgb="FF333333"/>
        <rFont val="맑은 고딕"/>
        <family val="3"/>
        <charset val="129"/>
      </rPr>
      <t>출자금</t>
    </r>
    <r>
      <rPr>
        <sz val="10"/>
        <color rgb="FF333333"/>
        <rFont val="Arial"/>
        <family val="2"/>
      </rPr>
      <t>(Cash-)</t>
    </r>
    <phoneticPr fontId="2" type="noConversion"/>
  </si>
  <si>
    <r>
      <t>FUND</t>
    </r>
    <r>
      <rPr>
        <sz val="10"/>
        <color rgb="FF333333"/>
        <rFont val="Arial Unicode MS"/>
        <family val="2"/>
        <charset val="129"/>
      </rPr>
      <t xml:space="preserve">의 </t>
    </r>
    <r>
      <rPr>
        <sz val="10"/>
        <color rgb="FF333333"/>
        <rFont val="맑은 고딕"/>
        <family val="3"/>
        <charset val="129"/>
      </rPr>
      <t>출자금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상환</t>
    </r>
    <r>
      <rPr>
        <sz val="10"/>
        <color rgb="FF333333"/>
        <rFont val="Arial"/>
        <family val="2"/>
      </rPr>
      <t>(Cash+)</t>
    </r>
    <phoneticPr fontId="2" type="noConversion"/>
  </si>
  <si>
    <r>
      <t xml:space="preserve">FUND </t>
    </r>
    <r>
      <rPr>
        <sz val="10"/>
        <color rgb="FF333333"/>
        <rFont val="맑은 고딕"/>
        <family val="3"/>
        <charset val="129"/>
      </rPr>
      <t>세후이자수령액</t>
    </r>
    <r>
      <rPr>
        <sz val="10"/>
        <color rgb="FF333333"/>
        <rFont val="Arial"/>
        <family val="2"/>
      </rPr>
      <t>(Cash+)</t>
    </r>
    <phoneticPr fontId="2" type="noConversion"/>
  </si>
  <si>
    <r>
      <t xml:space="preserve">IRR(KRW </t>
    </r>
    <r>
      <rPr>
        <b/>
        <sz val="10"/>
        <color rgb="FF333333"/>
        <rFont val="맑은 고딕"/>
        <family val="3"/>
        <charset val="129"/>
      </rPr>
      <t>기준</t>
    </r>
    <r>
      <rPr>
        <b/>
        <sz val="10"/>
        <color rgb="FF333333"/>
        <rFont val="Arial Narrow"/>
        <family val="2"/>
      </rPr>
      <t>)</t>
    </r>
    <phoneticPr fontId="2" type="noConversion"/>
  </si>
  <si>
    <r>
      <t>KOBC-&gt;Fund</t>
    </r>
    <r>
      <rPr>
        <sz val="10"/>
        <color rgb="FF333333"/>
        <rFont val="맑은 고딕"/>
        <family val="3"/>
        <charset val="129"/>
      </rPr>
      <t>로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출자</t>
    </r>
    <r>
      <rPr>
        <sz val="10"/>
        <color rgb="FF333333"/>
        <rFont val="Arial"/>
        <family val="2"/>
      </rPr>
      <t>(Cash-)</t>
    </r>
    <phoneticPr fontId="2" type="noConversion"/>
  </si>
  <si>
    <r>
      <t>FUND-&gt;HMM</t>
    </r>
    <r>
      <rPr>
        <sz val="10"/>
        <color rgb="FF333333"/>
        <rFont val="맑은 고딕"/>
        <family val="3"/>
        <charset val="129"/>
      </rPr>
      <t>로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출자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상환</t>
    </r>
    <r>
      <rPr>
        <sz val="10"/>
        <color rgb="FF333333"/>
        <rFont val="Arial"/>
        <family val="2"/>
      </rPr>
      <t>(Cash+)</t>
    </r>
    <phoneticPr fontId="2" type="noConversion"/>
  </si>
  <si>
    <r>
      <rPr>
        <sz val="10"/>
        <color rgb="FF333333"/>
        <rFont val="맑은 고딕"/>
        <family val="3"/>
        <charset val="129"/>
      </rPr>
      <t>인센티브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Arial Unicode MS"/>
        <family val="2"/>
        <charset val="129"/>
      </rPr>
      <t>증분</t>
    </r>
    <r>
      <rPr>
        <sz val="10"/>
        <color rgb="FF333333"/>
        <rFont val="Arial"/>
        <family val="2"/>
      </rPr>
      <t>CF(Cash+)</t>
    </r>
    <phoneticPr fontId="2" type="noConversion"/>
  </si>
  <si>
    <r>
      <rPr>
        <sz val="10"/>
        <color rgb="FF333333"/>
        <rFont val="맑은 고딕"/>
        <family val="3"/>
        <charset val="129"/>
      </rPr>
      <t>비용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Arial Unicode MS"/>
        <family val="2"/>
        <charset val="129"/>
      </rPr>
      <t>증분</t>
    </r>
    <r>
      <rPr>
        <sz val="10"/>
        <color rgb="FF333333"/>
        <rFont val="Arial"/>
        <family val="2"/>
      </rPr>
      <t>CF(Cash-)</t>
    </r>
    <phoneticPr fontId="2" type="noConversion"/>
  </si>
  <si>
    <r>
      <t xml:space="preserve">HMM SPC </t>
    </r>
    <r>
      <rPr>
        <sz val="10"/>
        <color rgb="FF333333"/>
        <rFont val="Arial Unicode MS"/>
        <family val="2"/>
        <charset val="129"/>
      </rPr>
      <t>배당 증분</t>
    </r>
    <r>
      <rPr>
        <sz val="10"/>
        <color rgb="FF333333"/>
        <rFont val="Arial"/>
        <family val="2"/>
      </rPr>
      <t>CF(Cash+)</t>
    </r>
    <phoneticPr fontId="2" type="noConversion"/>
  </si>
  <si>
    <r>
      <rPr>
        <sz val="10"/>
        <color rgb="FF333333"/>
        <rFont val="맑은 고딕"/>
        <family val="3"/>
        <charset val="129"/>
      </rPr>
      <t>펀드출자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Arial Unicode MS"/>
        <family val="2"/>
        <charset val="129"/>
      </rPr>
      <t>증분</t>
    </r>
    <r>
      <rPr>
        <sz val="10"/>
        <color rgb="FF333333"/>
        <rFont val="Arial"/>
        <family val="2"/>
      </rPr>
      <t>CF(Cash-)</t>
    </r>
    <phoneticPr fontId="2" type="noConversion"/>
  </si>
  <si>
    <r>
      <rPr>
        <sz val="10"/>
        <color rgb="FF333333"/>
        <rFont val="맑은 고딕"/>
        <family val="3"/>
        <charset val="129"/>
      </rPr>
      <t>펀드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출자금회수 증분</t>
    </r>
    <r>
      <rPr>
        <sz val="10"/>
        <color rgb="FF333333"/>
        <rFont val="Arial"/>
        <family val="2"/>
      </rPr>
      <t>CF(Cash+)</t>
    </r>
    <phoneticPr fontId="2" type="noConversion"/>
  </si>
  <si>
    <r>
      <rPr>
        <sz val="10"/>
        <color rgb="FF333333"/>
        <rFont val="맑은 고딕"/>
        <family val="3"/>
        <charset val="129"/>
      </rPr>
      <t>펀드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Arial Unicode MS"/>
        <family val="2"/>
        <charset val="129"/>
      </rPr>
      <t>세후</t>
    </r>
    <r>
      <rPr>
        <sz val="10"/>
        <color rgb="FF333333"/>
        <rFont val="맑은 고딕"/>
        <family val="3"/>
        <charset val="129"/>
      </rPr>
      <t>이자증분</t>
    </r>
    <r>
      <rPr>
        <sz val="10"/>
        <color rgb="FF333333"/>
        <rFont val="Arial"/>
        <family val="2"/>
      </rPr>
      <t>CF(Cash+)</t>
    </r>
    <phoneticPr fontId="2" type="noConversion"/>
  </si>
  <si>
    <r>
      <rPr>
        <sz val="10"/>
        <color rgb="FF333333"/>
        <rFont val="맑은 고딕"/>
        <family val="3"/>
        <charset val="129"/>
      </rPr>
      <t>펀드자문수수료</t>
    </r>
    <r>
      <rPr>
        <sz val="10"/>
        <color rgb="FF333333"/>
        <rFont val="Arial"/>
        <family val="2"/>
      </rPr>
      <t>_</t>
    </r>
    <r>
      <rPr>
        <sz val="10"/>
        <color rgb="FF333333"/>
        <rFont val="맑은 고딕"/>
        <family val="3"/>
        <charset val="129"/>
      </rPr>
      <t>회계법인</t>
    </r>
    <r>
      <rPr>
        <sz val="10"/>
        <color rgb="FF333333"/>
        <rFont val="Arial"/>
        <family val="2"/>
      </rPr>
      <t>(</t>
    </r>
    <r>
      <rPr>
        <sz val="10"/>
        <color rgb="FF333333"/>
        <rFont val="Arial"/>
        <family val="3"/>
      </rPr>
      <t>Cash-</t>
    </r>
    <r>
      <rPr>
        <sz val="10"/>
        <color rgb="FF333333"/>
        <rFont val="Arial"/>
        <family val="2"/>
      </rPr>
      <t>)</t>
    </r>
    <phoneticPr fontId="2" type="noConversion"/>
  </si>
  <si>
    <r>
      <rPr>
        <sz val="10"/>
        <color rgb="FF333333"/>
        <rFont val="맑은 고딕"/>
        <family val="3"/>
        <charset val="129"/>
      </rPr>
      <t>펀드자문수수료</t>
    </r>
    <r>
      <rPr>
        <sz val="10"/>
        <color rgb="FF333333"/>
        <rFont val="Arial"/>
        <family val="2"/>
      </rPr>
      <t>_</t>
    </r>
    <r>
      <rPr>
        <sz val="10"/>
        <color rgb="FF333333"/>
        <rFont val="맑은 고딕"/>
        <family val="3"/>
        <charset val="129"/>
      </rPr>
      <t>법무법인</t>
    </r>
    <r>
      <rPr>
        <sz val="10"/>
        <color rgb="FF333333"/>
        <rFont val="Arial"/>
        <family val="2"/>
      </rPr>
      <t>(</t>
    </r>
    <r>
      <rPr>
        <sz val="10"/>
        <color rgb="FF333333"/>
        <rFont val="Arial"/>
        <family val="3"/>
      </rPr>
      <t>Cash-</t>
    </r>
    <r>
      <rPr>
        <sz val="10"/>
        <color rgb="FF333333"/>
        <rFont val="Arial"/>
        <family val="2"/>
      </rPr>
      <t>)</t>
    </r>
    <phoneticPr fontId="2" type="noConversion"/>
  </si>
  <si>
    <r>
      <t>HMM</t>
    </r>
    <r>
      <rPr>
        <sz val="10"/>
        <color rgb="FF333333"/>
        <rFont val="맑은 고딕"/>
        <family val="3"/>
        <charset val="129"/>
      </rPr>
      <t>의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추가대출</t>
    </r>
    <r>
      <rPr>
        <sz val="10"/>
        <color rgb="FF333333"/>
        <rFont val="Arial"/>
        <family val="2"/>
      </rPr>
      <t>(Cash-)</t>
    </r>
    <phoneticPr fontId="2" type="noConversion"/>
  </si>
  <si>
    <r>
      <t>HMM</t>
    </r>
    <r>
      <rPr>
        <sz val="10"/>
        <color rgb="FF333333"/>
        <rFont val="맑은 고딕"/>
        <family val="3"/>
        <charset val="129"/>
      </rPr>
      <t>의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추가대출로인한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>이자수익</t>
    </r>
    <r>
      <rPr>
        <sz val="10"/>
        <color rgb="FF333333"/>
        <rFont val="Arial"/>
        <family val="2"/>
      </rPr>
      <t>(Cash+)</t>
    </r>
    <phoneticPr fontId="2" type="noConversion"/>
  </si>
  <si>
    <r>
      <rPr>
        <sz val="10"/>
        <color rgb="FF333333"/>
        <rFont val="맑은 고딕"/>
        <family val="3"/>
        <charset val="129"/>
      </rPr>
      <t>인센티브</t>
    </r>
    <r>
      <rPr>
        <sz val="10"/>
        <color rgb="FF333333"/>
        <rFont val="Arial"/>
        <family val="2"/>
      </rPr>
      <t xml:space="preserve"> CF(Cash+)</t>
    </r>
    <phoneticPr fontId="2" type="noConversion"/>
  </si>
  <si>
    <r>
      <rPr>
        <sz val="10"/>
        <color rgb="FF333333"/>
        <rFont val="Arial Unicode MS"/>
        <family val="2"/>
        <charset val="129"/>
      </rPr>
      <t>하역료</t>
    </r>
    <r>
      <rPr>
        <sz val="10"/>
        <color rgb="FF333333"/>
        <rFont val="Arial"/>
        <family val="2"/>
      </rPr>
      <t xml:space="preserve"> CF(Cash-)</t>
    </r>
    <phoneticPr fontId="2" type="noConversion"/>
  </si>
  <si>
    <r>
      <t xml:space="preserve">HMM SPC </t>
    </r>
    <r>
      <rPr>
        <sz val="10"/>
        <color rgb="FF333333"/>
        <rFont val="Arial Unicode MS"/>
        <family val="2"/>
        <charset val="129"/>
      </rPr>
      <t>배당</t>
    </r>
    <r>
      <rPr>
        <sz val="10"/>
        <color rgb="FF333333"/>
        <rFont val="Arial"/>
        <family val="2"/>
      </rPr>
      <t xml:space="preserve"> CF(Cash+)</t>
    </r>
    <phoneticPr fontId="2" type="noConversion"/>
  </si>
  <si>
    <r>
      <rPr>
        <sz val="10"/>
        <color rgb="FF333333"/>
        <rFont val="맑은 고딕"/>
        <family val="3"/>
        <charset val="129"/>
      </rPr>
      <t>펀드출자</t>
    </r>
    <r>
      <rPr>
        <sz val="10"/>
        <color rgb="FF333333"/>
        <rFont val="Arial"/>
        <family val="2"/>
      </rPr>
      <t xml:space="preserve"> CF(Cash-)</t>
    </r>
    <phoneticPr fontId="2" type="noConversion"/>
  </si>
  <si>
    <r>
      <rPr>
        <sz val="10"/>
        <color rgb="FF333333"/>
        <rFont val="맑은 고딕"/>
        <family val="3"/>
        <charset val="129"/>
      </rPr>
      <t>펀드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맑은 고딕"/>
        <family val="3"/>
        <charset val="129"/>
      </rPr>
      <t xml:space="preserve">출자금회수 </t>
    </r>
    <r>
      <rPr>
        <sz val="10"/>
        <color rgb="FF333333"/>
        <rFont val="Arial"/>
        <family val="2"/>
      </rPr>
      <t>CF(Cash+)</t>
    </r>
    <phoneticPr fontId="2" type="noConversion"/>
  </si>
  <si>
    <r>
      <rPr>
        <sz val="10"/>
        <color rgb="FF333333"/>
        <rFont val="맑은 고딕"/>
        <family val="3"/>
        <charset val="129"/>
      </rPr>
      <t>펀드</t>
    </r>
    <r>
      <rPr>
        <sz val="10"/>
        <color rgb="FF333333"/>
        <rFont val="Arial"/>
        <family val="2"/>
      </rPr>
      <t xml:space="preserve"> </t>
    </r>
    <r>
      <rPr>
        <sz val="10"/>
        <color rgb="FF333333"/>
        <rFont val="Arial Unicode MS"/>
        <family val="2"/>
        <charset val="129"/>
      </rPr>
      <t>세후</t>
    </r>
    <r>
      <rPr>
        <sz val="10"/>
        <color rgb="FF333333"/>
        <rFont val="맑은 고딕"/>
        <family val="3"/>
        <charset val="129"/>
      </rPr>
      <t>이자</t>
    </r>
    <r>
      <rPr>
        <sz val="10"/>
        <color rgb="FF333333"/>
        <rFont val="Arial"/>
        <family val="2"/>
      </rPr>
      <t>CF(Cash+)</t>
    </r>
    <phoneticPr fontId="2" type="noConversion"/>
  </si>
  <si>
    <r>
      <rPr>
        <b/>
        <sz val="10"/>
        <color rgb="FF333333"/>
        <rFont val="맑은 고딕"/>
        <family val="3"/>
        <charset val="129"/>
      </rPr>
      <t>배당금</t>
    </r>
    <r>
      <rPr>
        <b/>
        <sz val="10"/>
        <color rgb="FF333333"/>
        <rFont val="Arial"/>
        <family val="3"/>
        <charset val="129"/>
      </rPr>
      <t xml:space="preserve"> </t>
    </r>
    <r>
      <rPr>
        <b/>
        <sz val="10"/>
        <color rgb="FF333333"/>
        <rFont val="Arial Unicode MS"/>
        <family val="3"/>
        <charset val="129"/>
      </rPr>
      <t>수령액</t>
    </r>
    <phoneticPr fontId="2" type="noConversion"/>
  </si>
  <si>
    <r>
      <rPr>
        <b/>
        <sz val="10"/>
        <color rgb="FF333333"/>
        <rFont val="Arial"/>
        <family val="2"/>
      </rPr>
      <t xml:space="preserve">Incentive </t>
    </r>
    <r>
      <rPr>
        <b/>
        <sz val="10"/>
        <color rgb="FF333333"/>
        <rFont val="Arial Unicode MS"/>
        <family val="2"/>
        <charset val="129"/>
      </rPr>
      <t>수익</t>
    </r>
    <phoneticPr fontId="2" type="noConversion"/>
  </si>
  <si>
    <r>
      <t xml:space="preserve">HMM SPC </t>
    </r>
    <r>
      <rPr>
        <b/>
        <sz val="10"/>
        <color rgb="FF333333"/>
        <rFont val="Arial Unicode MS"/>
        <family val="2"/>
        <charset val="129"/>
      </rPr>
      <t>배당수익</t>
    </r>
    <phoneticPr fontId="2" type="noConversion"/>
  </si>
  <si>
    <r>
      <rPr>
        <sz val="10"/>
        <color rgb="FF404040"/>
        <rFont val="Segoe UI Symbol"/>
        <family val="2"/>
      </rPr>
      <t>△</t>
    </r>
    <r>
      <rPr>
        <sz val="10"/>
        <color rgb="FF404040"/>
        <rFont val="Arial Narrow"/>
        <family val="2"/>
      </rPr>
      <t>WC</t>
    </r>
    <phoneticPr fontId="2" type="noConversion"/>
  </si>
  <si>
    <r>
      <t xml:space="preserve">IRR(SGD </t>
    </r>
    <r>
      <rPr>
        <b/>
        <sz val="10"/>
        <color rgb="FF404040"/>
        <rFont val="맑은 고딕"/>
        <family val="3"/>
        <charset val="129"/>
      </rPr>
      <t>기준</t>
    </r>
    <r>
      <rPr>
        <b/>
        <sz val="10"/>
        <color rgb="FF404040"/>
        <rFont val="Arial Narrow"/>
        <family val="2"/>
      </rPr>
      <t>)</t>
    </r>
    <phoneticPr fontId="2" type="noConversion"/>
  </si>
  <si>
    <r>
      <t xml:space="preserve">TEU </t>
    </r>
    <r>
      <rPr>
        <sz val="10"/>
        <color rgb="FF404040"/>
        <rFont val="맑은 고딕"/>
        <family val="2"/>
        <charset val="129"/>
      </rPr>
      <t>변환</t>
    </r>
    <phoneticPr fontId="2" type="noConversion"/>
  </si>
  <si>
    <r>
      <rPr>
        <sz val="10"/>
        <color rgb="FF404040"/>
        <rFont val="맑은 고딕"/>
        <family val="3"/>
        <charset val="129"/>
      </rPr>
      <t>항만</t>
    </r>
    <r>
      <rPr>
        <sz val="10"/>
        <color rgb="FF404040"/>
        <rFont val="Arial Narrow"/>
        <family val="2"/>
      </rPr>
      <t xml:space="preserve"> </t>
    </r>
    <r>
      <rPr>
        <sz val="10"/>
        <color rgb="FF404040"/>
        <rFont val="맑은 고딕"/>
        <family val="3"/>
        <charset val="129"/>
      </rPr>
      <t>접안료</t>
    </r>
    <phoneticPr fontId="2" type="noConversion"/>
  </si>
  <si>
    <t>변경사항</t>
    <phoneticPr fontId="2" type="noConversion"/>
  </si>
  <si>
    <t>1. 물량</t>
    <phoneticPr fontId="2" type="noConversion"/>
  </si>
  <si>
    <t xml:space="preserve"> =&gt; 변경전 대비 평균 15% 수준 감소</t>
    <phoneticPr fontId="2" type="noConversion"/>
  </si>
  <si>
    <t>변경전</t>
    <phoneticPr fontId="2" type="noConversion"/>
  </si>
  <si>
    <t xml:space="preserve">변경후 </t>
    <phoneticPr fontId="2" type="noConversion"/>
  </si>
  <si>
    <t>2. JV Loan</t>
    <phoneticPr fontId="2" type="noConversion"/>
  </si>
  <si>
    <t>이자율:</t>
    <phoneticPr fontId="2" type="noConversion"/>
  </si>
  <si>
    <t xml:space="preserve">차입기간: </t>
    <phoneticPr fontId="2" type="noConversion"/>
  </si>
  <si>
    <t>8년</t>
    <phoneticPr fontId="2" type="noConversion"/>
  </si>
  <si>
    <t>상환조건:</t>
    <phoneticPr fontId="2" type="noConversion"/>
  </si>
  <si>
    <t>원금균등상환 (재금융 없음)</t>
    <phoneticPr fontId="2" type="noConversion"/>
  </si>
  <si>
    <t>5년</t>
    <phoneticPr fontId="2" type="noConversion"/>
  </si>
  <si>
    <t>매년 10% 원금 상환, 남은 차입금 50%에 대해 재금융 (이자율, 차입기간, 상환조건 동일 - 단, 재금융시 50% 상환)</t>
    <phoneticPr fontId="2" type="noConversion"/>
  </si>
  <si>
    <t>CAPEX 투자를 위한 차입시엔 재금융없이 만기일에 잔여원금 50% 상환</t>
    <phoneticPr fontId="2" type="noConversion"/>
  </si>
  <si>
    <t>3.  Facilities Sharing Fees 산출방식</t>
    <phoneticPr fontId="2" type="noConversion"/>
  </si>
  <si>
    <t>인센티브 : 초과물량이 적용받는 인센티브 적용</t>
    <phoneticPr fontId="2" type="noConversion"/>
  </si>
  <si>
    <t>인센티브 : 연도별 Lift당 평균 인센티브 적용 (회사제시안 -  Facilities Sharing Fees 기존 적용로직보다 지급규모 확대됨)</t>
    <phoneticPr fontId="2" type="noConversion"/>
  </si>
  <si>
    <t>4. 운전자본</t>
    <phoneticPr fontId="2" type="noConversion"/>
  </si>
  <si>
    <t>변경후</t>
    <phoneticPr fontId="2" type="noConversion"/>
  </si>
  <si>
    <t>UFC (S$80 / lift)  &gt;&gt; 채권</t>
    <phoneticPr fontId="2" type="noConversion"/>
  </si>
  <si>
    <t>GTC 물량 초과분은 차년도 초 물량 집계 후 일괄 지불</t>
    <phoneticPr fontId="2" type="noConversion"/>
  </si>
  <si>
    <t>연간 GTC 물량 초과분은, GTC 물량 초과 시점부터 월별 집계 후 지불</t>
    <phoneticPr fontId="2" type="noConversion"/>
  </si>
  <si>
    <t>Incentive (J/V가 HMM에 지급)  &gt;&gt; 채무</t>
    <phoneticPr fontId="2" type="noConversion"/>
  </si>
  <si>
    <t>Intra Asia Incentive : 월별 처리 물량 집계 후, 차월 초 지급</t>
    <phoneticPr fontId="2" type="noConversion"/>
  </si>
  <si>
    <t>Intra Asia Incentive : 분기별 처리 물량 집계 후, 차분기 초 지급</t>
    <phoneticPr fontId="2" type="noConversion"/>
  </si>
  <si>
    <t>Capacity Management Fee (J/V가 PSA에 지급)  &gt;&gt; 채무</t>
    <phoneticPr fontId="2" type="noConversion"/>
  </si>
  <si>
    <t>Fixed : 분기별 선지급 (1월, 4월, 7월, 10월)</t>
    <phoneticPr fontId="2" type="noConversion"/>
  </si>
  <si>
    <t>Fixed : 월별 선지급</t>
    <phoneticPr fontId="2" type="noConversion"/>
  </si>
  <si>
    <t xml:space="preserve">Facility Sharing Fee : (J/V가 PSA 지급) </t>
    <phoneticPr fontId="2" type="noConversion"/>
  </si>
  <si>
    <t>연간 처리 물량 집계 후, 차년도 초 지급 (J/V가 PSA 지급)</t>
  </si>
  <si>
    <t>pending 사항</t>
    <phoneticPr fontId="2" type="noConversion"/>
  </si>
  <si>
    <t>1. Facilities Sharing Fees -산출로직</t>
    <phoneticPr fontId="2" type="noConversion"/>
  </si>
  <si>
    <t xml:space="preserve"> &gt;&gt; 회사제시 로직 반영 (PSA와 확인 중)</t>
    <phoneticPr fontId="2" type="noConversion"/>
  </si>
  <si>
    <t>2. 운전자본</t>
    <phoneticPr fontId="2" type="noConversion"/>
  </si>
  <si>
    <t xml:space="preserve"> &gt;&gt; b. Lease and Usage / Equipment Refurbishment / Shared Infrastructure Fee  및   d. Facility Sharing Fee : (J/V가 PSA 지급) : 회사제시 안 반영 (PSA와 확인 중)</t>
    <phoneticPr fontId="2" type="noConversion"/>
  </si>
  <si>
    <t>3. JV Loan</t>
    <phoneticPr fontId="2" type="noConversion"/>
  </si>
  <si>
    <t xml:space="preserve"> &gt;&gt; 은행제시 조건이 아닌 PSA 재무팀 확인내역 (4%, 5년)으로 향후 조정 가능성 있음</t>
    <phoneticPr fontId="2" type="noConversion"/>
  </si>
  <si>
    <t>3. 펀드 Term sheet</t>
    <phoneticPr fontId="2" type="noConversion"/>
  </si>
  <si>
    <t>4. 펀드 운용초기비용 (회계법인 및 법무법인 수수료) 지급방식</t>
    <phoneticPr fontId="2" type="noConversion"/>
  </si>
  <si>
    <t>참고사항</t>
    <phoneticPr fontId="2" type="noConversion"/>
  </si>
  <si>
    <t xml:space="preserve">1. 물량 증가에 대하여 자연증가 1.5% 회사 제시하였으나, 회사 제시 추가 안으로 전세계 물동량 증가율 3% 수준을 반영(안)도 모델에 반영함 </t>
    <phoneticPr fontId="2" type="noConversion"/>
  </si>
  <si>
    <t>2. EIU 이외 전망자료 옥스포드 이용</t>
    <phoneticPr fontId="2" type="noConversion"/>
  </si>
  <si>
    <t xml:space="preserve"> -&gt; 옥스포드는 최근일자로 조회되며, 원화약세로 참고로 이용 (보수적인 관점에서 EIU 19년 9월말 기준 사용함)</t>
    <phoneticPr fontId="2" type="noConversion"/>
  </si>
  <si>
    <t xml:space="preserve"> -&gt;  EIU 10월말 기준 자료는 옥스포드와 동일 결과 : 싱가포르 환율 추정에 변동이 크며, 19년 10월 중 발표한 통화정책의 효과가 반영된 결과로 예상됨</t>
    <phoneticPr fontId="2" type="noConversion"/>
  </si>
  <si>
    <t>2019-11-12일 조회</t>
    <phoneticPr fontId="2" type="noConversion"/>
  </si>
  <si>
    <t>10월말 기준</t>
    <phoneticPr fontId="2" type="noConversion"/>
  </si>
  <si>
    <t xml:space="preserve">As of May 2019, long term forecast (2025-2050) have been revised to take into account the economic impact of climate change. </t>
  </si>
  <si>
    <t>9월말 기준</t>
    <phoneticPr fontId="2" type="noConversion"/>
  </si>
  <si>
    <t>3. Fund 만기 추가</t>
    <phoneticPr fontId="2" type="noConversion"/>
  </si>
  <si>
    <t>기존: 5년, 7년, 12년, 17년</t>
    <phoneticPr fontId="2" type="noConversion"/>
  </si>
  <si>
    <t>추가: 13년~16년</t>
    <phoneticPr fontId="2" type="noConversion"/>
  </si>
  <si>
    <t>49%(오버펀딩X)</t>
    <phoneticPr fontId="2" type="noConversion"/>
  </si>
  <si>
    <t>49%(오버펀딩O)</t>
    <phoneticPr fontId="2" type="noConversion"/>
  </si>
  <si>
    <t>오버펀딩</t>
    <phoneticPr fontId="2" type="noConversion"/>
  </si>
  <si>
    <t>오버펀딩(O)</t>
    <phoneticPr fontId="2" type="noConversion"/>
  </si>
  <si>
    <t>오버펀딩(X)</t>
    <phoneticPr fontId="2" type="noConversion"/>
  </si>
  <si>
    <t>’25~'34</t>
  </si>
  <si>
    <t>Base Volume (Lift)</t>
  </si>
  <si>
    <t>…</t>
  </si>
  <si>
    <t xml:space="preserve">- </t>
  </si>
  <si>
    <t>10% 감소시</t>
  </si>
  <si>
    <t>20% 감소시</t>
  </si>
  <si>
    <t>30% 감소시</t>
  </si>
  <si>
    <t>구 분</t>
  </si>
  <si>
    <t>펀드 상환 조건</t>
  </si>
  <si>
    <t>J/V</t>
  </si>
  <si>
    <t>HMM SPC</t>
  </si>
  <si>
    <t>Fund</t>
  </si>
  <si>
    <t>HMM</t>
  </si>
  <si>
    <r>
      <t xml:space="preserve">CF </t>
    </r>
    <r>
      <rPr>
        <b/>
        <sz val="9"/>
        <color rgb="FF404040"/>
        <rFont val="맑은 고딕"/>
        <family val="3"/>
        <charset val="129"/>
      </rPr>
      <t>및 손익 계</t>
    </r>
  </si>
  <si>
    <r>
      <t>J/V</t>
    </r>
    <r>
      <rPr>
        <b/>
        <sz val="9"/>
        <color rgb="FF404040"/>
        <rFont val="맑은 고딕"/>
        <family val="3"/>
        <charset val="129"/>
      </rPr>
      <t>로부터 배당 수령액</t>
    </r>
  </si>
  <si>
    <r>
      <t xml:space="preserve">HMM </t>
    </r>
    <r>
      <rPr>
        <b/>
        <sz val="9"/>
        <color rgb="FF404040"/>
        <rFont val="맑은 고딕"/>
        <family val="3"/>
        <charset val="129"/>
      </rPr>
      <t>추가대출</t>
    </r>
  </si>
  <si>
    <r>
      <t xml:space="preserve">HMM </t>
    </r>
    <r>
      <rPr>
        <b/>
        <sz val="9"/>
        <color rgb="FF404040"/>
        <rFont val="맑은 고딕"/>
        <family val="3"/>
        <charset val="129"/>
      </rPr>
      <t>대출상환</t>
    </r>
  </si>
  <si>
    <t>KOBC IRR</t>
  </si>
  <si>
    <t>HMM IRR</t>
  </si>
  <si>
    <t>총하역비</t>
  </si>
  <si>
    <r>
      <t xml:space="preserve">Incentive </t>
    </r>
    <r>
      <rPr>
        <b/>
        <sz val="9"/>
        <color rgb="FF404040"/>
        <rFont val="맑은 고딕"/>
        <family val="3"/>
        <charset val="129"/>
      </rPr>
      <t>수익</t>
    </r>
    <r>
      <rPr>
        <b/>
        <vertAlign val="superscript"/>
        <sz val="9"/>
        <color rgb="FF404040"/>
        <rFont val="Arial Narrow"/>
        <family val="2"/>
      </rPr>
      <t>(</t>
    </r>
    <r>
      <rPr>
        <b/>
        <vertAlign val="superscript"/>
        <sz val="9"/>
        <color rgb="FF404040"/>
        <rFont val="맑은 고딕"/>
        <family val="3"/>
        <charset val="129"/>
      </rPr>
      <t>주</t>
    </r>
    <r>
      <rPr>
        <b/>
        <vertAlign val="superscript"/>
        <sz val="9"/>
        <color rgb="FF404040"/>
        <rFont val="Arial Narrow"/>
        <family val="2"/>
      </rPr>
      <t>1)</t>
    </r>
  </si>
  <si>
    <r>
      <t xml:space="preserve">HMM SPC </t>
    </r>
    <r>
      <rPr>
        <b/>
        <sz val="9"/>
        <color rgb="FF404040"/>
        <rFont val="맑은 고딕"/>
        <family val="3"/>
        <charset val="129"/>
      </rPr>
      <t>배당수익</t>
    </r>
  </si>
  <si>
    <r>
      <t>IRR</t>
    </r>
    <r>
      <rPr>
        <b/>
        <vertAlign val="superscript"/>
        <sz val="9"/>
        <color rgb="FF404040"/>
        <rFont val="Arial Narrow"/>
        <family val="2"/>
      </rPr>
      <t>(</t>
    </r>
    <r>
      <rPr>
        <b/>
        <vertAlign val="superscript"/>
        <sz val="9"/>
        <color rgb="FF404040"/>
        <rFont val="맑은 고딕"/>
        <family val="3"/>
        <charset val="129"/>
      </rPr>
      <t>주</t>
    </r>
    <r>
      <rPr>
        <b/>
        <vertAlign val="superscript"/>
        <sz val="9"/>
        <color rgb="FF404040"/>
        <rFont val="Arial Narrow"/>
        <family val="2"/>
      </rPr>
      <t>2)</t>
    </r>
  </si>
  <si>
    <r>
      <t xml:space="preserve">Base </t>
    </r>
    <r>
      <rPr>
        <sz val="9"/>
        <color rgb="FF404040"/>
        <rFont val="맑은 고딕"/>
        <family val="3"/>
        <charset val="129"/>
      </rPr>
      <t>물량</t>
    </r>
  </si>
  <si>
    <t>원리금 균등 상환</t>
  </si>
  <si>
    <t>만기일시 상환</t>
  </si>
  <si>
    <r>
      <t xml:space="preserve">물량 </t>
    </r>
    <r>
      <rPr>
        <sz val="9"/>
        <color rgb="FF404040"/>
        <rFont val="Arial Narrow"/>
        <family val="2"/>
      </rPr>
      <t xml:space="preserve">10% </t>
    </r>
    <r>
      <rPr>
        <sz val="9"/>
        <color rgb="FF404040"/>
        <rFont val="맑은 고딕"/>
        <family val="3"/>
        <charset val="129"/>
      </rPr>
      <t>감소</t>
    </r>
  </si>
  <si>
    <r>
      <t xml:space="preserve">물량 </t>
    </r>
    <r>
      <rPr>
        <sz val="9"/>
        <color rgb="FF404040"/>
        <rFont val="Arial Narrow"/>
        <family val="2"/>
      </rPr>
      <t xml:space="preserve">20% </t>
    </r>
    <r>
      <rPr>
        <sz val="9"/>
        <color rgb="FF404040"/>
        <rFont val="맑은 고딕"/>
        <family val="3"/>
        <charset val="129"/>
      </rPr>
      <t>감소</t>
    </r>
  </si>
  <si>
    <r>
      <t xml:space="preserve">물량 </t>
    </r>
    <r>
      <rPr>
        <sz val="9"/>
        <color rgb="FF404040"/>
        <rFont val="Arial Narrow"/>
        <family val="2"/>
      </rPr>
      <t xml:space="preserve">30% </t>
    </r>
    <r>
      <rPr>
        <sz val="9"/>
        <color rgb="FF404040"/>
        <rFont val="맑은 고딕"/>
        <family val="3"/>
        <charset val="129"/>
      </rPr>
      <t>감소</t>
    </r>
  </si>
  <si>
    <t>42%의 경우</t>
    <phoneticPr fontId="2" type="noConversion"/>
  </si>
  <si>
    <t>49%의 경우</t>
    <phoneticPr fontId="2" type="noConversion"/>
  </si>
  <si>
    <t>1. SPC 유보소득에 대한 국내 법인세 영향</t>
    <phoneticPr fontId="2" type="noConversion"/>
  </si>
  <si>
    <t>홍콩 SPC</t>
    <phoneticPr fontId="2" type="noConversion"/>
  </si>
  <si>
    <t>최종적으로 JV에 대한 홍콩 SPC의 투자금이 모두 회수되므로 이자비용의 효과만 발생</t>
    <phoneticPr fontId="2" type="noConversion"/>
  </si>
  <si>
    <t>싱가폴 SPC</t>
    <phoneticPr fontId="2" type="noConversion"/>
  </si>
  <si>
    <t>해당사항 없음</t>
    <phoneticPr fontId="2" type="noConversion"/>
  </si>
  <si>
    <t>2. SPC의 펀드 지급이자에 대한
 원천세액</t>
    <phoneticPr fontId="2" type="noConversion"/>
  </si>
  <si>
    <t>(조세조약 미적용 가정. 만약 조약 적용시 10% 원천세율 적용 및 14% 환급으로 세부담 없음)</t>
    <phoneticPr fontId="2" type="noConversion"/>
  </si>
  <si>
    <t>(모델상 환율 적용)</t>
    <phoneticPr fontId="2" type="noConversion"/>
  </si>
  <si>
    <t>SPC 현금흐름 발췌(단위 : SGD)</t>
    <phoneticPr fontId="2" type="noConversion"/>
  </si>
  <si>
    <t>싱가폴 원천세</t>
    <phoneticPr fontId="2" type="noConversion"/>
  </si>
  <si>
    <t>외국납부세액 환급(14%)</t>
    <phoneticPr fontId="2" type="noConversion"/>
  </si>
  <si>
    <t>세부담액</t>
    <phoneticPr fontId="2" type="noConversion"/>
  </si>
  <si>
    <t>SPC 현금흐름 (단위 : KRW)</t>
    <phoneticPr fontId="2" type="noConversion"/>
  </si>
  <si>
    <t>3. SPC의 HMM 지급이자에 대한
 원천세액(참고)</t>
    <phoneticPr fontId="2" type="noConversion"/>
  </si>
  <si>
    <r>
      <t xml:space="preserve">(조세조약 적용으로 10% 원천세율 적용 가정으로 추후 </t>
    </r>
    <r>
      <rPr>
        <b/>
        <sz val="11"/>
        <color rgb="FFFF0000"/>
        <rFont val="맑은 고딕"/>
        <family val="3"/>
        <charset val="129"/>
        <scheme val="minor"/>
      </rPr>
      <t>외국납부세액공제 적용대상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</si>
  <si>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싱가폴 원천세(10%)</t>
    <phoneticPr fontId="2" type="noConversion"/>
  </si>
  <si>
    <t>싱가포르</t>
    <phoneticPr fontId="2" type="noConversion"/>
  </si>
  <si>
    <t>EIU Source(9월말)</t>
    <phoneticPr fontId="2" type="noConversion"/>
  </si>
  <si>
    <t>EIU Source(10월말)</t>
    <phoneticPr fontId="2" type="noConversion"/>
  </si>
  <si>
    <t>EIU(9월말)</t>
    <phoneticPr fontId="2" type="noConversion"/>
  </si>
  <si>
    <t>EIU(10월말)</t>
  </si>
  <si>
    <t>Oxford Economics</t>
  </si>
  <si>
    <t>Term sheet 기준</t>
    <phoneticPr fontId="2" type="noConversion"/>
  </si>
  <si>
    <t>잔여기간 감안 추정치</t>
    <phoneticPr fontId="2" type="noConversion"/>
  </si>
  <si>
    <t>Year 1</t>
    <phoneticPr fontId="2" type="noConversion"/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</si>
  <si>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</si>
  <si>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</si>
  <si>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</si>
  <si>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</si>
  <si>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</si>
  <si>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</si>
  <si>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</si>
  <si>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</si>
  <si>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</si>
  <si>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</si>
  <si>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</si>
  <si>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</si>
  <si>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</si>
  <si>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</si>
  <si>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</si>
  <si>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</si>
  <si>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Capex (S$ mil)</t>
    <phoneticPr fontId="2" type="noConversion"/>
  </si>
  <si>
    <t>잔여기간</t>
    <phoneticPr fontId="2" type="noConversion"/>
  </si>
  <si>
    <t>Capex - Expansion Options</t>
    <phoneticPr fontId="2" type="noConversion"/>
  </si>
  <si>
    <t>Q/C 도입 (Expansion)</t>
    <phoneticPr fontId="2" type="noConversion"/>
  </si>
  <si>
    <t>12년</t>
    <phoneticPr fontId="2" type="noConversion"/>
  </si>
  <si>
    <t>Page 33</t>
    <phoneticPr fontId="2" type="noConversion"/>
  </si>
  <si>
    <t>Page 39</t>
    <phoneticPr fontId="2" type="noConversion"/>
  </si>
  <si>
    <t>Page 52</t>
    <phoneticPr fontId="2" type="noConversion"/>
  </si>
  <si>
    <t>Page 35</t>
    <phoneticPr fontId="2" type="noConversion"/>
  </si>
  <si>
    <t>Page 40~41</t>
    <phoneticPr fontId="2" type="noConversion"/>
  </si>
  <si>
    <t>Page 53~54</t>
    <phoneticPr fontId="2" type="noConversion"/>
  </si>
  <si>
    <t>Page 42~43</t>
    <phoneticPr fontId="2" type="noConversion"/>
  </si>
  <si>
    <t>Page 55~56</t>
    <phoneticPr fontId="2" type="noConversion"/>
  </si>
  <si>
    <t>Page 44~45</t>
    <phoneticPr fontId="2" type="noConversion"/>
  </si>
  <si>
    <t>Page 57~58</t>
    <phoneticPr fontId="2" type="noConversion"/>
  </si>
  <si>
    <t>Page 46~47</t>
    <phoneticPr fontId="2" type="noConversion"/>
  </si>
  <si>
    <t>Page 59~60</t>
    <phoneticPr fontId="2" type="noConversion"/>
  </si>
  <si>
    <t>Page 48~49</t>
    <phoneticPr fontId="2" type="noConversion"/>
  </si>
  <si>
    <t>Page 61~62</t>
    <phoneticPr fontId="2" type="noConversion"/>
  </si>
  <si>
    <t>Page 81</t>
    <phoneticPr fontId="2" type="noConversion"/>
  </si>
  <si>
    <t>Page 14~17</t>
    <phoneticPr fontId="2" type="noConversion"/>
  </si>
  <si>
    <t>Page 67~78</t>
    <phoneticPr fontId="2" type="noConversion"/>
  </si>
  <si>
    <t>Page 66</t>
    <phoneticPr fontId="2" type="noConversion"/>
  </si>
  <si>
    <t>Page 64</t>
    <phoneticPr fontId="2" type="noConversion"/>
  </si>
  <si>
    <t>Stress test</t>
    <phoneticPr fontId="2" type="noConversion"/>
  </si>
  <si>
    <t>12년</t>
    <phoneticPr fontId="2" type="noConversion"/>
  </si>
  <si>
    <t>만기상환</t>
    <phoneticPr fontId="2" type="noConversion"/>
  </si>
  <si>
    <t>불균등상환</t>
    <phoneticPr fontId="2" type="noConversion"/>
  </si>
  <si>
    <t>FUND로 원금 상환기간</t>
    <phoneticPr fontId="2" type="noConversion"/>
  </si>
  <si>
    <t>분기</t>
    <phoneticPr fontId="2" type="noConversion"/>
  </si>
  <si>
    <t>반기</t>
    <phoneticPr fontId="2" type="noConversion"/>
  </si>
  <si>
    <t>FUND 이자율 상승율</t>
    <phoneticPr fontId="2" type="noConversion"/>
  </si>
  <si>
    <t>배당금</t>
    <phoneticPr fontId="2" type="noConversion"/>
  </si>
  <si>
    <t>미지급배당금</t>
    <phoneticPr fontId="2" type="noConversion"/>
  </si>
  <si>
    <t>구분</t>
    <phoneticPr fontId="20" type="noConversion"/>
  </si>
  <si>
    <t>Fund 차입금잔액</t>
    <phoneticPr fontId="2" type="noConversion"/>
  </si>
  <si>
    <t>HMM SPC 배당금 지급액 (CF기준)</t>
    <phoneticPr fontId="2" type="noConversion"/>
  </si>
  <si>
    <t>JV로부터 수령한 배당금 (CF기준)</t>
    <phoneticPr fontId="2" type="noConversion"/>
  </si>
  <si>
    <t>HMM SPC CF</t>
    <phoneticPr fontId="2" type="noConversion"/>
  </si>
  <si>
    <t>HMM SPC 배당금 지급액 (CF 누적기준)</t>
    <phoneticPr fontId="2" type="noConversion"/>
  </si>
  <si>
    <t>Only type into yellow cells</t>
  </si>
  <si>
    <t>Do not type into any of these columns</t>
  </si>
  <si>
    <t>INPUT X-AXIS LABELS (alt+enter where you want the text to wrap)</t>
  </si>
  <si>
    <t>INPUT MOVEMENT</t>
  </si>
  <si>
    <t>Clear</t>
  </si>
  <si>
    <t>Standalone</t>
  </si>
  <si>
    <t>Positive</t>
  </si>
  <si>
    <t>Negative</t>
  </si>
  <si>
    <t>Positive cross</t>
  </si>
  <si>
    <t>Negative cross</t>
  </si>
  <si>
    <t>Total</t>
  </si>
  <si>
    <t>Choice</t>
  </si>
  <si>
    <t>NOTE: Check that the opening standalone number and the movements agree to the closing standalone number (Create Autosum of values above)</t>
  </si>
  <si>
    <t>이자비용</t>
    <phoneticPr fontId="119" type="noConversion"/>
  </si>
  <si>
    <t>차입금 상환</t>
    <phoneticPr fontId="119" type="noConversion"/>
  </si>
  <si>
    <t>배당금 지급</t>
  </si>
  <si>
    <t>누적현금 계</t>
  </si>
  <si>
    <t>누적집계</t>
    <phoneticPr fontId="2" type="noConversion"/>
  </si>
  <si>
    <t>INPUT STANDALONE NUMBERS</t>
    <phoneticPr fontId="2" type="noConversion"/>
  </si>
  <si>
    <t>연도</t>
    <phoneticPr fontId="2" type="noConversion"/>
  </si>
  <si>
    <t>HMM추가차입</t>
    <phoneticPr fontId="2" type="noConversion"/>
  </si>
  <si>
    <t>HMM추가차입금 상환 (이자포함)</t>
    <phoneticPr fontId="2" type="noConversion"/>
  </si>
  <si>
    <t>환헤지금액</t>
    <phoneticPr fontId="2" type="noConversion"/>
  </si>
  <si>
    <t>현금잔액 검증</t>
    <phoneticPr fontId="2" type="noConversion"/>
  </si>
  <si>
    <t>JV 배당금수령</t>
    <phoneticPr fontId="119" type="noConversion"/>
  </si>
  <si>
    <t>Fund 차입금 상환</t>
    <phoneticPr fontId="119" type="noConversion"/>
  </si>
  <si>
    <t>HMM 차입</t>
    <phoneticPr fontId="119" type="noConversion"/>
  </si>
  <si>
    <t>HMM 차입금 상환</t>
    <phoneticPr fontId="2" type="noConversion"/>
  </si>
  <si>
    <t>배당금 지급</t>
    <phoneticPr fontId="119" type="noConversion"/>
  </si>
  <si>
    <t>INPUT STANDALONE NUMBERS</t>
  </si>
  <si>
    <t>환헤지 효과</t>
    <phoneticPr fontId="2" type="noConversion"/>
  </si>
  <si>
    <t>참고자료 (Triggering Events for exit)</t>
    <phoneticPr fontId="2" type="noConversion"/>
  </si>
  <si>
    <t>JV 순자산가치</t>
    <phoneticPr fontId="2" type="noConversion"/>
  </si>
  <si>
    <t xml:space="preserve">HMM </t>
    <phoneticPr fontId="2" type="noConversion"/>
  </si>
  <si>
    <t>PSA</t>
    <phoneticPr fontId="2" type="noConversion"/>
  </si>
  <si>
    <t>Insolvency상황</t>
    <phoneticPr fontId="2" type="noConversion"/>
  </si>
  <si>
    <t>Except Insolvency 상황</t>
    <phoneticPr fontId="2" type="noConversion"/>
  </si>
  <si>
    <t>귀책 주체</t>
    <phoneticPr fontId="2" type="noConversion"/>
  </si>
  <si>
    <t>HMM</t>
    <phoneticPr fontId="2" type="noConversion"/>
  </si>
  <si>
    <t>구 분 (단위: Thou, SGD)</t>
    <phoneticPr fontId="2" type="noConversion"/>
  </si>
  <si>
    <t>HMM SPC 취득 잔여가액</t>
    <phoneticPr fontId="2" type="noConversion"/>
  </si>
  <si>
    <t xml:space="preserve">최소물량 </t>
    <phoneticPr fontId="2" type="noConversion"/>
  </si>
  <si>
    <t>연도</t>
    <phoneticPr fontId="2" type="noConversion"/>
  </si>
  <si>
    <t>물량가정 (연 1%상승)</t>
    <phoneticPr fontId="2" type="noConversion"/>
  </si>
  <si>
    <t>기존물량 기준</t>
    <phoneticPr fontId="2" type="noConversion"/>
  </si>
  <si>
    <t>10% 감소물량 기준</t>
    <phoneticPr fontId="2" type="noConversion"/>
  </si>
  <si>
    <t>20% 감소물량 기준</t>
    <phoneticPr fontId="2" type="noConversion"/>
  </si>
  <si>
    <t>물량가정</t>
    <phoneticPr fontId="2" type="noConversion"/>
  </si>
  <si>
    <t>1. Base Case</t>
    <phoneticPr fontId="2" type="noConversion"/>
  </si>
  <si>
    <t>2. 펀드 Case</t>
    <phoneticPr fontId="2" type="noConversion"/>
  </si>
  <si>
    <t>기존 계약
'19년도 분</t>
    <phoneticPr fontId="33" type="noConversion"/>
  </si>
  <si>
    <t>신규 계약
'19년도 분</t>
    <phoneticPr fontId="33" type="noConversion"/>
  </si>
  <si>
    <t>차이</t>
    <phoneticPr fontId="33" type="noConversion"/>
  </si>
  <si>
    <t>비고</t>
    <phoneticPr fontId="33" type="noConversion"/>
  </si>
  <si>
    <t>(a)</t>
    <phoneticPr fontId="33" type="noConversion"/>
  </si>
  <si>
    <t>(b)</t>
    <phoneticPr fontId="33" type="noConversion"/>
  </si>
  <si>
    <t>(b-a)</t>
    <phoneticPr fontId="33" type="noConversion"/>
  </si>
  <si>
    <t>CEI (Chittagong Empty Incentive)</t>
    <phoneticPr fontId="33" type="noConversion"/>
  </si>
  <si>
    <t>- 신규 VTA와 대체 안됨</t>
    <phoneticPr fontId="33" type="noConversion"/>
  </si>
  <si>
    <t>IEI (Incremental EURO Incentive)</t>
    <phoneticPr fontId="33" type="noConversion"/>
  </si>
  <si>
    <t>- '19.1~3월 적용 일회성 인센티브</t>
    <phoneticPr fontId="33" type="noConversion"/>
  </si>
  <si>
    <t>PGI (Pasir Gudang Incentive)</t>
    <phoneticPr fontId="33" type="noConversion"/>
  </si>
  <si>
    <t>- 신규 VTA와 대체 됨</t>
    <phoneticPr fontId="33" type="noConversion"/>
  </si>
  <si>
    <t>SPPI (Strategic Port Pairs Incentive)</t>
    <phoneticPr fontId="33" type="noConversion"/>
  </si>
  <si>
    <t>Growth Incentive</t>
    <phoneticPr fontId="33" type="noConversion"/>
  </si>
  <si>
    <t>- '19.4Q 물량 급감하여 기존 예상 대비 감소</t>
    <phoneticPr fontId="33" type="noConversion"/>
  </si>
  <si>
    <t>Intra Asia Incentive</t>
    <phoneticPr fontId="33" type="noConversion"/>
  </si>
  <si>
    <t>Handling Rate D/C</t>
    <phoneticPr fontId="33" type="noConversion"/>
  </si>
  <si>
    <t>TTL (SGD)</t>
    <phoneticPr fontId="33" type="noConversion"/>
  </si>
  <si>
    <t>TTL (USD)</t>
    <phoneticPr fontId="33" type="noConversion"/>
  </si>
  <si>
    <t>싱가포르</t>
  </si>
  <si>
    <t>싱가포르(15%)</t>
    <phoneticPr fontId="2" type="noConversion"/>
  </si>
  <si>
    <t>이자원천세</t>
    <phoneticPr fontId="2" type="noConversion"/>
  </si>
  <si>
    <t>FUND 배당 수령시 원천세 처리부분</t>
    <phoneticPr fontId="2" type="noConversion"/>
  </si>
  <si>
    <t>구 분</t>
    <phoneticPr fontId="2" type="noConversion"/>
  </si>
  <si>
    <t>시 점</t>
    <phoneticPr fontId="2" type="noConversion"/>
  </si>
  <si>
    <t>공사</t>
  </si>
  <si>
    <t>수익증권 계</t>
  </si>
  <si>
    <t>설정 초기</t>
  </si>
  <si>
    <t>2종 20%</t>
  </si>
  <si>
    <t>3년뒤 시점</t>
  </si>
  <si>
    <t>1종 49%</t>
  </si>
  <si>
    <t>1종 31%</t>
  </si>
  <si>
    <t>9년뒤 시점</t>
    <phoneticPr fontId="2" type="noConversion"/>
  </si>
  <si>
    <t>1종 0%</t>
    <phoneticPr fontId="2" type="noConversion"/>
  </si>
  <si>
    <t>1종 80%</t>
    <phoneticPr fontId="2" type="noConversion"/>
  </si>
  <si>
    <t>20년 6월</t>
    <phoneticPr fontId="2" type="noConversion"/>
  </si>
  <si>
    <t>23년 5월</t>
    <phoneticPr fontId="2" type="noConversion"/>
  </si>
  <si>
    <t>29년 5월</t>
    <phoneticPr fontId="2" type="noConversion"/>
  </si>
  <si>
    <t xml:space="preserve"> - 지분변경</t>
    <phoneticPr fontId="2" type="noConversion"/>
  </si>
  <si>
    <t>금액 (단위: 억원)</t>
    <phoneticPr fontId="2" type="noConversion"/>
  </si>
  <si>
    <t>1종 80% (200억원)</t>
    <phoneticPr fontId="2" type="noConversion"/>
  </si>
  <si>
    <t>2종 20% (50억원)</t>
    <phoneticPr fontId="2" type="noConversion"/>
  </si>
  <si>
    <t xml:space="preserve">  - 분기별 Capacity를 산정하여 (390K Lift의 경우, 97,500Lift), 분기 Capacity를 초과하는 물량에 대해 </t>
    <phoneticPr fontId="2" type="noConversion"/>
  </si>
  <si>
    <t xml:space="preserve">    "Fixed charge + Handling charge - Transhipment incentive(S$20) - Intra Asia Incentive "평균 단가로 JV가 PSA 에 분기말 지급</t>
    <phoneticPr fontId="2" type="noConversion"/>
  </si>
  <si>
    <t xml:space="preserve">  - ITT surcharge(발생했을 경우) - Growth Incentive 금액을 연간 집계하여, 평균 단가로 Overflow volume에 적용, 연말에 PSA가 JV에 지급 </t>
    <phoneticPr fontId="2" type="noConversion"/>
  </si>
  <si>
    <t xml:space="preserve">  - 혼선 방지 차원, 계약서 wording을 sheet 1에 기재합니다.</t>
    <phoneticPr fontId="2" type="noConversion"/>
  </si>
  <si>
    <t>J/V 최초 차입금(재금융)</t>
  </si>
  <si>
    <t>크레인 구입 차입금(재금융)</t>
  </si>
  <si>
    <t>Loan 스케줄</t>
  </si>
  <si>
    <t>Loan 잔액</t>
  </si>
  <si>
    <t>UFC Cost(GTC초과)</t>
    <phoneticPr fontId="2" type="noConversion"/>
  </si>
  <si>
    <t>그외 매출 (Handling cost (Local, T/S), Marine Related Charge)</t>
  </si>
  <si>
    <t>그외 매출 (Handling cost (Local, T/S), Marine Related Charge)</t>
    <phoneticPr fontId="2" type="noConversion"/>
  </si>
  <si>
    <t>인센티브 (매출차감)</t>
    <phoneticPr fontId="2" type="noConversion"/>
  </si>
  <si>
    <t>매출</t>
    <phoneticPr fontId="2" type="noConversion"/>
  </si>
  <si>
    <t>-매출채권(유동자산)</t>
  </si>
  <si>
    <t>-미수금(유동자산)</t>
  </si>
  <si>
    <t>-선급비용(유동자산)</t>
  </si>
  <si>
    <t>-선수수익(유동부채)</t>
  </si>
  <si>
    <t>-미지급비용(유동부채)</t>
  </si>
  <si>
    <t>사업연도</t>
    <phoneticPr fontId="2" type="noConversion"/>
  </si>
  <si>
    <t>사업분기</t>
    <phoneticPr fontId="2" type="noConversion"/>
  </si>
  <si>
    <t xml:space="preserve"> </t>
    <phoneticPr fontId="2" type="noConversion"/>
  </si>
  <si>
    <t>Cog&amp;SGA</t>
  </si>
  <si>
    <t>그외 FSF</t>
  </si>
  <si>
    <t>FSF:Over flow(Growth Incentive)</t>
    <phoneticPr fontId="2" type="noConversion"/>
  </si>
  <si>
    <t>FSF:Over flow(Intra Incentive)</t>
    <phoneticPr fontId="2" type="noConversion"/>
  </si>
  <si>
    <t>NWC 계산시 (FSF_Over flow(Growth Incentive) - 미수금)</t>
    <phoneticPr fontId="2" type="noConversion"/>
  </si>
  <si>
    <t>분기 조정으로 사라짐</t>
    <phoneticPr fontId="2" type="noConversion"/>
  </si>
  <si>
    <t>월 -&gt; 분기 / 차월 -&gt; 분기말</t>
    <phoneticPr fontId="2" type="noConversion"/>
  </si>
  <si>
    <t>월초 지급 -&gt; 전월 선지급</t>
    <phoneticPr fontId="2" type="noConversion"/>
  </si>
  <si>
    <t>-변경 Summary</t>
    <phoneticPr fontId="2" type="noConversion"/>
  </si>
  <si>
    <t>차년도 초지급 -&gt; 연말 지급</t>
    <phoneticPr fontId="2" type="noConversion"/>
  </si>
  <si>
    <t>변동에 따른 연도별 현금 효과 (억원) =&gt;</t>
    <phoneticPr fontId="2" type="noConversion"/>
  </si>
  <si>
    <t>J/V (현금흐름관점)</t>
  </si>
  <si>
    <t>재금융 미선택</t>
  </si>
  <si>
    <t>선급비용</t>
    <phoneticPr fontId="2" type="noConversion"/>
  </si>
  <si>
    <t>조정전</t>
    <phoneticPr fontId="2" type="noConversion"/>
  </si>
  <si>
    <t>미수금</t>
    <phoneticPr fontId="2" type="noConversion"/>
  </si>
  <si>
    <t>미지급비용 (인센티브)</t>
    <phoneticPr fontId="2" type="noConversion"/>
  </si>
  <si>
    <t>매출채권, 선수수익</t>
    <phoneticPr fontId="2" type="noConversion"/>
  </si>
  <si>
    <t>선급비용, 미지급비용</t>
    <phoneticPr fontId="2" type="noConversion"/>
  </si>
  <si>
    <t>사업연도 조정에 따른 조정분</t>
    <phoneticPr fontId="2" type="noConversion"/>
  </si>
  <si>
    <t>Fund로 부터 출자금 납입</t>
    <phoneticPr fontId="2" type="noConversion"/>
  </si>
  <si>
    <t>FUND 구성 금액 (비용 포함)</t>
    <phoneticPr fontId="2" type="noConversion"/>
  </si>
  <si>
    <t>HMM SPC의 Fund 1차 풋옵션 시기</t>
    <phoneticPr fontId="2" type="noConversion"/>
  </si>
  <si>
    <t>HMM SPC의 Fund 최종 풋옵션 시기</t>
    <phoneticPr fontId="2" type="noConversion"/>
  </si>
  <si>
    <t>시설이용권 취득일, JV 자본금 투입, JV Loan 개시의 날짜</t>
    <phoneticPr fontId="2" type="noConversion"/>
  </si>
  <si>
    <t>HMM SPC의 RSPS(펀드) 지분율변경 방안</t>
    <phoneticPr fontId="2" type="noConversion"/>
  </si>
  <si>
    <t>Case 1</t>
    <phoneticPr fontId="2" type="noConversion"/>
  </si>
  <si>
    <t>HMM SPC의 Fund 1차 풋옵션 거래 금액</t>
    <phoneticPr fontId="2" type="noConversion"/>
  </si>
  <si>
    <t>HMM SPC의 Fund 최종 풋옵션 거래 금액</t>
    <phoneticPr fontId="2" type="noConversion"/>
  </si>
  <si>
    <t>거래금액(억원)</t>
    <phoneticPr fontId="2" type="noConversion"/>
  </si>
  <si>
    <t>거래금액(SGD)</t>
    <phoneticPr fontId="2" type="noConversion"/>
  </si>
  <si>
    <t>펀드 단 출자자간 지분증권을 양수 및 양도하는 방안</t>
    <phoneticPr fontId="2" type="noConversion"/>
  </si>
  <si>
    <t>(SGD)</t>
    <phoneticPr fontId="2" type="noConversion"/>
  </si>
  <si>
    <t>배당 반영 전 누적현금</t>
    <phoneticPr fontId="2" type="noConversion"/>
  </si>
  <si>
    <t>배당금 지급액</t>
    <phoneticPr fontId="2" type="noConversion"/>
  </si>
  <si>
    <t>여유현금 (D)</t>
    <phoneticPr fontId="2" type="noConversion"/>
  </si>
  <si>
    <t>배당가능현금 전액 배당</t>
    <phoneticPr fontId="2" type="noConversion"/>
  </si>
  <si>
    <t>배당 당해연도 지급으로 가정 (결의시점 = 배당지급)</t>
    <phoneticPr fontId="2" type="noConversion"/>
  </si>
  <si>
    <t>FUND-&gt;SPC로 출자(Cash-)</t>
    <phoneticPr fontId="2" type="noConversion"/>
  </si>
  <si>
    <t>FUND 배당 수령액(Cash+)&lt;원천세고려</t>
    <phoneticPr fontId="2" type="noConversion"/>
  </si>
  <si>
    <t>출자금액</t>
    <phoneticPr fontId="2" type="noConversion"/>
  </si>
  <si>
    <t>펀드의 출자관련 현금흐름</t>
    <phoneticPr fontId="2" type="noConversion"/>
  </si>
  <si>
    <t>HMM 차입금</t>
    <phoneticPr fontId="2" type="noConversion"/>
  </si>
  <si>
    <t>배당소득</t>
    <phoneticPr fontId="2" type="noConversion"/>
  </si>
  <si>
    <t xml:space="preserve">HMM 추가 지분투자 </t>
    <phoneticPr fontId="2" type="noConversion"/>
  </si>
  <si>
    <t>KOBC 지분 감소</t>
    <phoneticPr fontId="2" type="noConversion"/>
  </si>
  <si>
    <t>주 주</t>
    <phoneticPr fontId="2" type="noConversion"/>
  </si>
  <si>
    <t>KOBC</t>
    <phoneticPr fontId="2" type="noConversion"/>
  </si>
  <si>
    <t>HMM</t>
    <phoneticPr fontId="2" type="noConversion"/>
  </si>
  <si>
    <t>배당</t>
    <phoneticPr fontId="2" type="noConversion"/>
  </si>
  <si>
    <t>FUND-&gt;SPC로 출자금(Cash-)</t>
    <phoneticPr fontId="2" type="noConversion"/>
  </si>
  <si>
    <t>FUND 배당수령액(Cash+)&lt;원천세고려</t>
    <phoneticPr fontId="2" type="noConversion"/>
  </si>
  <si>
    <t>Fund의 배당지급(Cash-)</t>
    <phoneticPr fontId="2" type="noConversion"/>
  </si>
  <si>
    <t>HMM 추가 출자 (Cash+)</t>
    <phoneticPr fontId="2" type="noConversion"/>
  </si>
  <si>
    <t>KOBC의 출자 상환(Cash-)</t>
    <phoneticPr fontId="2" type="noConversion"/>
  </si>
  <si>
    <t>주식거래관련 세금</t>
    <phoneticPr fontId="2" type="noConversion"/>
  </si>
  <si>
    <t>펀드로부터 수령 및 세금 효과 반영시</t>
    <phoneticPr fontId="2" type="noConversion"/>
  </si>
  <si>
    <t>HMM의 추가출자 및 자금대여 (현금유출)</t>
  </si>
  <si>
    <t>HMM의 추가출자 및 자금대여 (현금유출)</t>
    <phoneticPr fontId="2" type="noConversion"/>
  </si>
  <si>
    <t>HMM의 추가출자 및 대여금 회수 (현금유입)</t>
  </si>
  <si>
    <t>HMM의 추가출자 및 대여금 회수 (현금유입)</t>
    <phoneticPr fontId="2" type="noConversion"/>
  </si>
  <si>
    <t>FUND로부터 출자 (Cash+)</t>
    <phoneticPr fontId="2" type="noConversion"/>
  </si>
  <si>
    <t>HMM의 추가대출로인한 이자수익(현금유입)</t>
  </si>
  <si>
    <t>FUND에게 배당지급액(Cash-)</t>
    <phoneticPr fontId="2" type="noConversion"/>
  </si>
  <si>
    <r>
      <t xml:space="preserve">HMM </t>
    </r>
    <r>
      <rPr>
        <b/>
        <sz val="10"/>
        <color rgb="FF333333"/>
        <rFont val="Arial Unicode MS"/>
        <family val="3"/>
        <charset val="129"/>
      </rPr>
      <t>추가출자</t>
    </r>
    <phoneticPr fontId="2" type="noConversion"/>
  </si>
  <si>
    <r>
      <t xml:space="preserve">HMM </t>
    </r>
    <r>
      <rPr>
        <b/>
        <sz val="10"/>
        <color rgb="FF333333"/>
        <rFont val="Arial Unicode MS"/>
        <family val="3"/>
        <charset val="129"/>
      </rPr>
      <t>출자금 회수</t>
    </r>
    <phoneticPr fontId="2" type="noConversion"/>
  </si>
  <si>
    <r>
      <t xml:space="preserve">HMM </t>
    </r>
    <r>
      <rPr>
        <b/>
        <sz val="10"/>
        <color rgb="FF333333"/>
        <rFont val="Arial Unicode MS"/>
        <family val="2"/>
        <charset val="129"/>
      </rPr>
      <t>추가 자금 대여이자</t>
    </r>
    <phoneticPr fontId="2" type="noConversion"/>
  </si>
  <si>
    <t>HMM 자금 대여에 대한 이자지급</t>
    <phoneticPr fontId="2" type="noConversion"/>
  </si>
  <si>
    <t>MPA License Fee</t>
  </si>
  <si>
    <t>MPA License Fee</t>
    <phoneticPr fontId="2" type="noConversion"/>
  </si>
  <si>
    <t>%</t>
    <phoneticPr fontId="2" type="noConversion"/>
  </si>
  <si>
    <t>0.12% of Revenues (Incentive 까지 반영 된 net revenue)</t>
    <phoneticPr fontId="2" type="noConversion"/>
  </si>
  <si>
    <t>Property Tax</t>
  </si>
  <si>
    <t>Property Tax</t>
    <phoneticPr fontId="2" type="noConversion"/>
  </si>
  <si>
    <t>0.9% of Revenues (Incentive 까지 반영 된 net revenue)</t>
    <phoneticPr fontId="2" type="noConversion"/>
  </si>
  <si>
    <t>Insurance premium</t>
  </si>
  <si>
    <t>Insurance premium</t>
    <phoneticPr fontId="2" type="noConversion"/>
  </si>
  <si>
    <t>Staff costs</t>
  </si>
  <si>
    <t>Staff costs</t>
    <phoneticPr fontId="2" type="noConversion"/>
  </si>
  <si>
    <t>Other overheads</t>
  </si>
  <si>
    <t>Other overheads</t>
    <phoneticPr fontId="2" type="noConversion"/>
  </si>
  <si>
    <t>물가반영</t>
    <phoneticPr fontId="2" type="noConversion"/>
  </si>
  <si>
    <t>Series Title (EIU (12월말))</t>
    <phoneticPr fontId="2" type="noConversion"/>
  </si>
  <si>
    <t>Consumer prices (% change pa; av)</t>
  </si>
  <si>
    <t>DCPI</t>
  </si>
  <si>
    <t>Percentage change in consumer price index in local currency (period average), over previous year.  Derived from line 64 in IFS.</t>
  </si>
  <si>
    <t>Derived from Singapore Department of Statistics</t>
  </si>
  <si>
    <t>Producer prices (% change pa; av)</t>
  </si>
  <si>
    <t>DPPI</t>
  </si>
  <si>
    <t>Percentage change in producer price index in local currency, period average (2018 =100).</t>
  </si>
  <si>
    <t>Based on wage inflation, typically around 4% p.a. in the past 5 years</t>
    <phoneticPr fontId="2" type="noConversion"/>
  </si>
  <si>
    <t>Average nominal wage index (LCU, 2010=100)</t>
  </si>
  <si>
    <t>CAWI</t>
  </si>
  <si>
    <t>The average wage index in local currency rebased to 2010=100 by the EIU.</t>
  </si>
  <si>
    <t>EIU calculation</t>
  </si>
  <si>
    <t>Growth in average wages (LCU; % pa)</t>
  </si>
  <si>
    <t>DAWA</t>
  </si>
  <si>
    <t>Percentage change in hourly wages in local currency, over previous year.</t>
  </si>
  <si>
    <t>Derived from IMF series until 1988. Department of Statistics "Total Industry" from 1989 onwards</t>
  </si>
  <si>
    <t>Derived from IMF, International Financial Statistics; Department of Statistics</t>
  </si>
  <si>
    <t>전망자료 (EIU)</t>
    <phoneticPr fontId="2" type="noConversion"/>
  </si>
  <si>
    <t>EIU(12월말)</t>
    <phoneticPr fontId="2" type="noConversion"/>
  </si>
  <si>
    <t>구 분</t>
    <phoneticPr fontId="2" type="noConversion"/>
  </si>
  <si>
    <t xml:space="preserve"> MPA License Fee</t>
    <phoneticPr fontId="2" type="noConversion"/>
  </si>
  <si>
    <t xml:space="preserve"> Property Tax</t>
    <phoneticPr fontId="2" type="noConversion"/>
  </si>
  <si>
    <t xml:space="preserve"> Insurance premium</t>
    <phoneticPr fontId="2" type="noConversion"/>
  </si>
  <si>
    <t xml:space="preserve"> Staff costs</t>
    <phoneticPr fontId="2" type="noConversion"/>
  </si>
  <si>
    <t xml:space="preserve"> Other overheads</t>
    <phoneticPr fontId="2" type="noConversion"/>
  </si>
  <si>
    <r>
      <t>2</t>
    </r>
    <r>
      <rPr>
        <sz val="10"/>
        <color rgb="FF404040"/>
        <rFont val="맑은 고딕"/>
        <family val="3"/>
        <charset val="129"/>
      </rPr>
      <t>차</t>
    </r>
    <r>
      <rPr>
        <sz val="10"/>
        <color rgb="FF404040"/>
        <rFont val="Arial"/>
        <family val="2"/>
      </rPr>
      <t xml:space="preserve"> </t>
    </r>
    <r>
      <rPr>
        <sz val="10"/>
        <color rgb="FF404040"/>
        <rFont val="맑은 고딕"/>
        <family val="3"/>
        <charset val="129"/>
      </rPr>
      <t>풋옵션</t>
    </r>
    <phoneticPr fontId="2" type="noConversion"/>
  </si>
  <si>
    <r>
      <t>6</t>
    </r>
    <r>
      <rPr>
        <sz val="10"/>
        <color rgb="FF404040"/>
        <rFont val="맑은 고딕"/>
        <family val="3"/>
        <charset val="129"/>
      </rPr>
      <t>년</t>
    </r>
    <r>
      <rPr>
        <sz val="10"/>
        <color rgb="FF404040"/>
        <rFont val="Arial"/>
        <family val="2"/>
      </rPr>
      <t>, 9</t>
    </r>
    <r>
      <rPr>
        <sz val="10"/>
        <color rgb="FF404040"/>
        <rFont val="맑은 고딕"/>
        <family val="3"/>
        <charset val="129"/>
      </rPr>
      <t>년</t>
    </r>
    <r>
      <rPr>
        <sz val="10"/>
        <color rgb="FF404040"/>
        <rFont val="Arial"/>
        <family val="2"/>
      </rPr>
      <t>, 12</t>
    </r>
    <r>
      <rPr>
        <sz val="10"/>
        <color rgb="FF404040"/>
        <rFont val="맑은 고딕"/>
        <family val="3"/>
        <charset val="129"/>
      </rPr>
      <t>년</t>
    </r>
    <r>
      <rPr>
        <sz val="10"/>
        <color rgb="FF404040"/>
        <rFont val="Arial"/>
        <family val="2"/>
      </rPr>
      <t>, 15</t>
    </r>
    <r>
      <rPr>
        <sz val="10"/>
        <color rgb="FF404040"/>
        <rFont val="맑은 고딕"/>
        <family val="3"/>
        <charset val="129"/>
      </rPr>
      <t>년</t>
    </r>
    <r>
      <rPr>
        <sz val="10"/>
        <color rgb="FF404040"/>
        <rFont val="Arial"/>
        <family val="2"/>
      </rPr>
      <t>, 17</t>
    </r>
    <r>
      <rPr>
        <sz val="10"/>
        <color rgb="FF404040"/>
        <rFont val="맑은 고딕"/>
        <family val="3"/>
        <charset val="129"/>
      </rPr>
      <t>년후</t>
    </r>
    <r>
      <rPr>
        <sz val="10"/>
        <color rgb="FF404040"/>
        <rFont val="Arial"/>
        <family val="2"/>
      </rPr>
      <t xml:space="preserve"> </t>
    </r>
    <r>
      <rPr>
        <sz val="10"/>
        <color rgb="FF404040"/>
        <rFont val="Arial Unicode MS"/>
        <family val="2"/>
        <charset val="129"/>
      </rPr>
      <t>선택</t>
    </r>
    <phoneticPr fontId="2" type="noConversion"/>
  </si>
  <si>
    <r>
      <t>거래금액</t>
    </r>
    <r>
      <rPr>
        <b/>
        <sz val="10"/>
        <color theme="0"/>
        <rFont val="Arial"/>
        <family val="2"/>
      </rPr>
      <t>(</t>
    </r>
    <r>
      <rPr>
        <b/>
        <sz val="10"/>
        <color theme="0"/>
        <rFont val="Arial Unicode MS"/>
        <family val="2"/>
        <charset val="129"/>
      </rPr>
      <t xml:space="preserve">백만 </t>
    </r>
    <r>
      <rPr>
        <b/>
        <sz val="10"/>
        <color theme="0"/>
        <rFont val="Arial"/>
        <family val="2"/>
      </rPr>
      <t>SGD)</t>
    </r>
    <phoneticPr fontId="2" type="noConversion"/>
  </si>
  <si>
    <r>
      <t xml:space="preserve">기존 </t>
    </r>
    <r>
      <rPr>
        <b/>
        <sz val="10"/>
        <color rgb="FFFFFFFF"/>
        <rFont val="Arial"/>
        <family val="2"/>
      </rPr>
      <t>TSA</t>
    </r>
  </si>
  <si>
    <r>
      <t>장기</t>
    </r>
    <r>
      <rPr>
        <b/>
        <sz val="10"/>
        <color rgb="FFFFFFFF"/>
        <rFont val="Arial"/>
        <family val="2"/>
      </rPr>
      <t>TSA</t>
    </r>
  </si>
  <si>
    <t>CY15</t>
  </si>
  <si>
    <t>CY16</t>
  </si>
  <si>
    <t>CY17</t>
  </si>
  <si>
    <t>CY18</t>
  </si>
  <si>
    <t>CY19</t>
  </si>
  <si>
    <t>연평균</t>
  </si>
  <si>
    <t>하역비</t>
  </si>
  <si>
    <t>항만 접안료</t>
  </si>
  <si>
    <t>하역료 소계</t>
  </si>
  <si>
    <r>
      <t>Intra Asia Incentive</t>
    </r>
    <r>
      <rPr>
        <vertAlign val="superscript"/>
        <sz val="10"/>
        <color rgb="FF404040"/>
        <rFont val="Arial"/>
        <family val="2"/>
      </rPr>
      <t>(</t>
    </r>
    <r>
      <rPr>
        <vertAlign val="superscript"/>
        <sz val="10"/>
        <color rgb="FF404040"/>
        <rFont val="맑은 고딕"/>
        <family val="3"/>
        <charset val="129"/>
      </rPr>
      <t>주</t>
    </r>
    <r>
      <rPr>
        <vertAlign val="superscript"/>
        <sz val="10"/>
        <color rgb="FF404040"/>
        <rFont val="Arial"/>
        <family val="2"/>
      </rPr>
      <t>)</t>
    </r>
  </si>
  <si>
    <r>
      <t xml:space="preserve">Incentive </t>
    </r>
    <r>
      <rPr>
        <b/>
        <sz val="10"/>
        <color rgb="FF404040"/>
        <rFont val="맑은 고딕"/>
        <family val="3"/>
        <charset val="129"/>
      </rPr>
      <t>계</t>
    </r>
  </si>
  <si>
    <r>
      <t xml:space="preserve">% of </t>
    </r>
    <r>
      <rPr>
        <b/>
        <i/>
        <sz val="10"/>
        <color rgb="FF404040"/>
        <rFont val="맑은 고딕"/>
        <family val="3"/>
        <charset val="129"/>
      </rPr>
      <t>하역료</t>
    </r>
  </si>
  <si>
    <r>
      <t>하역료</t>
    </r>
    <r>
      <rPr>
        <b/>
        <sz val="10"/>
        <color rgb="FF404040"/>
        <rFont val="Arial"/>
        <family val="2"/>
      </rPr>
      <t xml:space="preserve"> 총지불금액</t>
    </r>
  </si>
  <si>
    <t>계</t>
  </si>
  <si>
    <t>(Thou, SGD)</t>
  </si>
  <si>
    <t>배당금 수령액</t>
  </si>
  <si>
    <t>소 계</t>
  </si>
  <si>
    <r>
      <t xml:space="preserve">Incentive </t>
    </r>
    <r>
      <rPr>
        <b/>
        <sz val="9"/>
        <color rgb="FF404040"/>
        <rFont val="맑은 고딕"/>
        <family val="3"/>
        <charset val="129"/>
      </rPr>
      <t>수익</t>
    </r>
  </si>
  <si>
    <t>EBIT</t>
  </si>
  <si>
    <t>△WC</t>
  </si>
  <si>
    <t>FCFF</t>
  </si>
  <si>
    <r>
      <t>IRR (SGD</t>
    </r>
    <r>
      <rPr>
        <b/>
        <sz val="9"/>
        <color rgb="FF404040"/>
        <rFont val="Arial"/>
        <family val="2"/>
      </rPr>
      <t>기준</t>
    </r>
    <r>
      <rPr>
        <b/>
        <sz val="9"/>
        <color rgb="FF404040"/>
        <rFont val="Arial Narrow"/>
        <family val="2"/>
      </rPr>
      <t>)</t>
    </r>
  </si>
  <si>
    <t xml:space="preserve">구 분     </t>
  </si>
  <si>
    <t>물 량</t>
  </si>
  <si>
    <t>물량증가율</t>
  </si>
  <si>
    <r>
      <t>하역료</t>
    </r>
    <r>
      <rPr>
        <b/>
        <sz val="9"/>
        <color rgb="FF404040"/>
        <rFont val="Arial Narrow"/>
        <family val="2"/>
      </rPr>
      <t xml:space="preserve"> 계</t>
    </r>
  </si>
  <si>
    <t>IA TS Incentive</t>
  </si>
  <si>
    <r>
      <t xml:space="preserve">Incentive </t>
    </r>
    <r>
      <rPr>
        <b/>
        <sz val="9"/>
        <color rgb="FF404040"/>
        <rFont val="맑은 고딕"/>
        <family val="3"/>
        <charset val="129"/>
      </rPr>
      <t>계</t>
    </r>
  </si>
  <si>
    <r>
      <t xml:space="preserve">Q/C </t>
    </r>
    <r>
      <rPr>
        <b/>
        <sz val="9"/>
        <color rgb="FF404040"/>
        <rFont val="맑은 고딕"/>
        <family val="3"/>
        <charset val="129"/>
      </rPr>
      <t>확장</t>
    </r>
  </si>
  <si>
    <r>
      <t xml:space="preserve">Virtual/Physical </t>
    </r>
    <r>
      <rPr>
        <b/>
        <sz val="9"/>
        <color rgb="FF404040"/>
        <rFont val="맑은 고딕"/>
        <family val="3"/>
        <charset val="129"/>
      </rPr>
      <t>구분</t>
    </r>
  </si>
  <si>
    <t>Virtual</t>
  </si>
  <si>
    <t>Lease and Usage (Expansion)</t>
  </si>
  <si>
    <t>Equipment Refurbishment</t>
  </si>
  <si>
    <t>Capacity Management(Fixed)</t>
  </si>
  <si>
    <t>Capacity Management(Variable)</t>
  </si>
  <si>
    <t>Shared Infrasturcture</t>
  </si>
  <si>
    <t>Facilities Sharing Fees</t>
  </si>
  <si>
    <r>
      <t>터미널 시설이용권</t>
    </r>
    <r>
      <rPr>
        <sz val="9"/>
        <color rgb="FF404040"/>
        <rFont val="Arial Narrow"/>
        <family val="2"/>
      </rPr>
      <t>(Dep)</t>
    </r>
  </si>
  <si>
    <r>
      <t xml:space="preserve">Q/C </t>
    </r>
    <r>
      <rPr>
        <sz val="9"/>
        <color rgb="FF404040"/>
        <rFont val="맑은 고딕"/>
        <family val="3"/>
        <charset val="129"/>
      </rPr>
      <t>추가이용권</t>
    </r>
    <r>
      <rPr>
        <sz val="9"/>
        <color rgb="FF404040"/>
        <rFont val="Arial Narrow"/>
        <family val="2"/>
      </rPr>
      <t>(Dep)</t>
    </r>
  </si>
  <si>
    <r>
      <t xml:space="preserve">COGs </t>
    </r>
    <r>
      <rPr>
        <b/>
        <sz val="9"/>
        <color rgb="FF404040"/>
        <rFont val="맑은 고딕"/>
        <family val="3"/>
        <charset val="129"/>
      </rPr>
      <t>계</t>
    </r>
  </si>
  <si>
    <t>‘19.12(F)</t>
  </si>
  <si>
    <t>‘20.12(F)</t>
  </si>
  <si>
    <t>‘21.12(F)</t>
  </si>
  <si>
    <t>‘22.12(F)</t>
  </si>
  <si>
    <t>‘23.12(F)</t>
  </si>
  <si>
    <t>‘24.12(F)</t>
  </si>
  <si>
    <t>‘25.12(F)</t>
  </si>
  <si>
    <t>‘26.12(F)</t>
  </si>
  <si>
    <t>‘27.12(F)</t>
  </si>
  <si>
    <t>‘28.12(F)</t>
  </si>
  <si>
    <t>‘29.12(F)</t>
  </si>
  <si>
    <t>‘30.12(F)</t>
  </si>
  <si>
    <t>‘31.12(F)</t>
  </si>
  <si>
    <t>‘32.12(F)</t>
  </si>
  <si>
    <t>‘33.12(F)</t>
  </si>
  <si>
    <t>‘34.12(F)</t>
  </si>
  <si>
    <t>‘35.12(F)</t>
  </si>
  <si>
    <t>‘36.12(F)</t>
  </si>
  <si>
    <t>현금및현금성자산</t>
  </si>
  <si>
    <t>매출채권</t>
  </si>
  <si>
    <t>터미널 시설이용권</t>
  </si>
  <si>
    <r>
      <t xml:space="preserve">Q/C </t>
    </r>
    <r>
      <rPr>
        <sz val="9"/>
        <color rgb="FF404040"/>
        <rFont val="맑은 고딕"/>
        <family val="3"/>
        <charset val="129"/>
      </rPr>
      <t>추가이용권</t>
    </r>
  </si>
  <si>
    <t>자산총계</t>
  </si>
  <si>
    <t>선수수익</t>
  </si>
  <si>
    <t>미지급비용</t>
  </si>
  <si>
    <t>J/V Loan</t>
  </si>
  <si>
    <t>부채총계</t>
  </si>
  <si>
    <t>자본금</t>
  </si>
  <si>
    <t>이익잉여금</t>
  </si>
  <si>
    <t>자본총계</t>
  </si>
  <si>
    <t>부채비율</t>
  </si>
  <si>
    <t>COG</t>
  </si>
  <si>
    <t>Interest</t>
  </si>
  <si>
    <t>EBT</t>
  </si>
  <si>
    <t>TAX (17%)</t>
  </si>
  <si>
    <t>NI</t>
  </si>
  <si>
    <r>
      <t>J/V</t>
    </r>
    <r>
      <rPr>
        <sz val="9"/>
        <color rgb="FF404040"/>
        <rFont val="맑은 고딕"/>
        <family val="3"/>
        <charset val="129"/>
      </rPr>
      <t>로 자본금 납입</t>
    </r>
    <r>
      <rPr>
        <sz val="9"/>
        <color rgb="FF404040"/>
        <rFont val="Arial Narrow"/>
        <family val="2"/>
      </rPr>
      <t>(Cash-)</t>
    </r>
  </si>
  <si>
    <r>
      <t>J/V</t>
    </r>
    <r>
      <rPr>
        <sz val="9"/>
        <color rgb="FF404040"/>
        <rFont val="맑은 고딕"/>
        <family val="3"/>
        <charset val="129"/>
      </rPr>
      <t>로부터 배당 수령액</t>
    </r>
    <r>
      <rPr>
        <sz val="9"/>
        <color rgb="FF404040"/>
        <rFont val="Arial Narrow"/>
        <family val="2"/>
      </rPr>
      <t>(Cash+)</t>
    </r>
  </si>
  <si>
    <t>FUND 출자금(Cash+)</t>
  </si>
  <si>
    <r>
      <t>펀드 운용수수료</t>
    </r>
    <r>
      <rPr>
        <sz val="9"/>
        <color rgb="FF404040"/>
        <rFont val="Arial Narrow"/>
        <family val="2"/>
      </rPr>
      <t>(Cash-)</t>
    </r>
  </si>
  <si>
    <r>
      <t xml:space="preserve">CF </t>
    </r>
    <r>
      <rPr>
        <b/>
        <sz val="9"/>
        <color rgb="FF404040"/>
        <rFont val="맑은 고딕"/>
        <family val="3"/>
        <charset val="129"/>
      </rPr>
      <t>및 손익 합계</t>
    </r>
  </si>
  <si>
    <r>
      <t>IRR</t>
    </r>
    <r>
      <rPr>
        <b/>
        <vertAlign val="superscript"/>
        <sz val="9"/>
        <color rgb="FF404040"/>
        <rFont val="맑은 고딕"/>
        <family val="3"/>
        <charset val="129"/>
      </rPr>
      <t>㈜</t>
    </r>
  </si>
  <si>
    <t>회사 제시 물량 기준</t>
  </si>
  <si>
    <r>
      <t xml:space="preserve">물량 </t>
    </r>
    <r>
      <rPr>
        <sz val="9"/>
        <color rgb="FF404040"/>
        <rFont val="Arial Narrow"/>
        <family val="2"/>
      </rPr>
      <t xml:space="preserve">10% </t>
    </r>
    <r>
      <rPr>
        <sz val="9"/>
        <color rgb="FF404040"/>
        <rFont val="맑은 고딕"/>
        <family val="3"/>
        <charset val="129"/>
      </rPr>
      <t>감소 가정</t>
    </r>
  </si>
  <si>
    <r>
      <t xml:space="preserve">물량 </t>
    </r>
    <r>
      <rPr>
        <sz val="9"/>
        <color rgb="FF404040"/>
        <rFont val="Arial Narrow"/>
        <family val="2"/>
      </rPr>
      <t xml:space="preserve">20% </t>
    </r>
    <r>
      <rPr>
        <sz val="9"/>
        <color rgb="FF404040"/>
        <rFont val="맑은 고딕"/>
        <family val="3"/>
        <charset val="129"/>
      </rPr>
      <t>감소 가정</t>
    </r>
  </si>
  <si>
    <r>
      <t xml:space="preserve">물량 </t>
    </r>
    <r>
      <rPr>
        <sz val="9"/>
        <color rgb="FF404040"/>
        <rFont val="Arial Narrow"/>
        <family val="2"/>
      </rPr>
      <t xml:space="preserve">30% </t>
    </r>
    <r>
      <rPr>
        <sz val="9"/>
        <color rgb="FF404040"/>
        <rFont val="맑은 고딕"/>
        <family val="3"/>
        <charset val="129"/>
      </rPr>
      <t>감소 가정</t>
    </r>
  </si>
  <si>
    <t>'19</t>
  </si>
  <si>
    <t>총계</t>
  </si>
  <si>
    <r>
      <t xml:space="preserve">Incentive </t>
    </r>
    <r>
      <rPr>
        <b/>
        <sz val="8"/>
        <color rgb="FF404040"/>
        <rFont val="맑은 고딕"/>
        <family val="3"/>
        <charset val="129"/>
      </rPr>
      <t>계</t>
    </r>
  </si>
  <si>
    <r>
      <t xml:space="preserve">% of </t>
    </r>
    <r>
      <rPr>
        <b/>
        <i/>
        <sz val="8"/>
        <color rgb="FF404040"/>
        <rFont val="맑은 고딕"/>
        <family val="3"/>
        <charset val="129"/>
      </rPr>
      <t>하역료</t>
    </r>
  </si>
  <si>
    <t>총지불금액</t>
  </si>
  <si>
    <t>총 하역료 소계</t>
  </si>
  <si>
    <r>
      <t xml:space="preserve">총 </t>
    </r>
    <r>
      <rPr>
        <b/>
        <sz val="8"/>
        <color rgb="FF404040"/>
        <rFont val="Arial Narrow"/>
        <family val="2"/>
      </rPr>
      <t xml:space="preserve">Incentive </t>
    </r>
    <r>
      <rPr>
        <b/>
        <sz val="8"/>
        <color rgb="FF404040"/>
        <rFont val="맑은 고딕"/>
        <family val="3"/>
        <charset val="129"/>
      </rPr>
      <t>계</t>
    </r>
  </si>
  <si>
    <t>펀드취급수수료_(현금유출)</t>
    <phoneticPr fontId="2" type="noConversion"/>
  </si>
  <si>
    <t>수정완료</t>
    <phoneticPr fontId="2" type="noConversion"/>
  </si>
  <si>
    <t>수정완료</t>
  </si>
  <si>
    <t>회사제시 물량, 최소보증물량</t>
    <phoneticPr fontId="2" type="noConversion"/>
  </si>
  <si>
    <t>\</t>
    <phoneticPr fontId="2" type="noConversion"/>
  </si>
  <si>
    <r>
      <t xml:space="preserve">FUND </t>
    </r>
    <r>
      <rPr>
        <b/>
        <sz val="9"/>
        <color rgb="FF404040"/>
        <rFont val="맑은 고딕"/>
        <family val="3"/>
        <charset val="129"/>
      </rPr>
      <t>배당</t>
    </r>
    <r>
      <rPr>
        <b/>
        <sz val="9"/>
        <color rgb="FF404040"/>
        <rFont val="Arial Narrow"/>
        <family val="3"/>
      </rPr>
      <t xml:space="preserve"> </t>
    </r>
    <r>
      <rPr>
        <b/>
        <sz val="9"/>
        <color rgb="FF404040"/>
        <rFont val="맑은 고딕"/>
        <family val="3"/>
        <charset val="129"/>
      </rPr>
      <t>수익(펀드 운용수수료 반영후)</t>
    </r>
    <phoneticPr fontId="2" type="noConversion"/>
  </si>
  <si>
    <t>J/V의 연도별 FCF 및 IRR</t>
    <phoneticPr fontId="2" type="noConversion"/>
  </si>
  <si>
    <t>매출세부내역</t>
    <phoneticPr fontId="2" type="noConversion"/>
  </si>
  <si>
    <t>매출원가 세부내역</t>
    <phoneticPr fontId="2" type="noConversion"/>
  </si>
  <si>
    <t>추정BS</t>
    <phoneticPr fontId="2" type="noConversion"/>
  </si>
  <si>
    <t>‘37.5(F)</t>
    <phoneticPr fontId="2" type="noConversion"/>
  </si>
  <si>
    <t>추정 PL</t>
    <phoneticPr fontId="2" type="noConversion"/>
  </si>
  <si>
    <t xml:space="preserve">HMM SPC의 CF </t>
    <phoneticPr fontId="2" type="noConversion"/>
  </si>
  <si>
    <r>
      <t>FUND</t>
    </r>
    <r>
      <rPr>
        <sz val="9"/>
        <color rgb="FF404040"/>
        <rFont val="맑은 고딕"/>
        <family val="3"/>
        <charset val="129"/>
      </rPr>
      <t>로부터 출자금</t>
    </r>
    <r>
      <rPr>
        <sz val="9"/>
        <color rgb="FF404040"/>
        <rFont val="Arial Narrow"/>
        <family val="2"/>
      </rPr>
      <t>(Cash+)</t>
    </r>
    <phoneticPr fontId="2" type="noConversion"/>
  </si>
  <si>
    <r>
      <t>FUND</t>
    </r>
    <r>
      <rPr>
        <sz val="9"/>
        <color rgb="FF404040"/>
        <rFont val="맑은 고딕"/>
        <family val="3"/>
        <charset val="129"/>
      </rPr>
      <t>에게 배당지급액</t>
    </r>
    <r>
      <rPr>
        <sz val="9"/>
        <color rgb="FF404040"/>
        <rFont val="Arial Narrow"/>
        <family val="2"/>
      </rPr>
      <t>(Cash-)</t>
    </r>
    <phoneticPr fontId="2" type="noConversion"/>
  </si>
  <si>
    <t xml:space="preserve">Fund의 CF </t>
    <phoneticPr fontId="2" type="noConversion"/>
  </si>
  <si>
    <r>
      <rPr>
        <sz val="9"/>
        <color rgb="FF404040"/>
        <rFont val="Arial Narrow"/>
        <family val="3"/>
      </rPr>
      <t>HMM-&gt;KOBC</t>
    </r>
    <r>
      <rPr>
        <sz val="9"/>
        <color rgb="FF404040"/>
        <rFont val="Arial Unicode MS"/>
        <family val="3"/>
        <charset val="129"/>
      </rPr>
      <t>로</t>
    </r>
    <r>
      <rPr>
        <sz val="9"/>
        <color rgb="FF404040"/>
        <rFont val="Arial Narrow"/>
        <family val="3"/>
      </rPr>
      <t xml:space="preserve"> </t>
    </r>
    <r>
      <rPr>
        <sz val="9"/>
        <color rgb="FF404040"/>
        <rFont val="맑은 고딕"/>
        <family val="3"/>
        <charset val="129"/>
      </rPr>
      <t>출자</t>
    </r>
    <r>
      <rPr>
        <sz val="9"/>
        <color rgb="FF404040"/>
        <rFont val="Arial Narrow"/>
        <family val="3"/>
      </rPr>
      <t xml:space="preserve"> </t>
    </r>
    <r>
      <rPr>
        <sz val="9"/>
        <color rgb="FF404040"/>
        <rFont val="맑은 고딕"/>
        <family val="3"/>
        <charset val="129"/>
      </rPr>
      <t>상환</t>
    </r>
    <r>
      <rPr>
        <sz val="9"/>
        <color rgb="FF404040"/>
        <rFont val="Arial Narrow"/>
        <family val="2"/>
      </rPr>
      <t>(Cash-)</t>
    </r>
    <phoneticPr fontId="2" type="noConversion"/>
  </si>
  <si>
    <r>
      <t>FUND</t>
    </r>
    <r>
      <rPr>
        <sz val="9"/>
        <color rgb="FF404040"/>
        <rFont val="맑은 고딕"/>
        <family val="3"/>
        <charset val="129"/>
      </rPr>
      <t>의</t>
    </r>
    <r>
      <rPr>
        <sz val="9"/>
        <color rgb="FF404040"/>
        <rFont val="Arial Narrow"/>
        <family val="3"/>
      </rPr>
      <t xml:space="preserve"> </t>
    </r>
    <r>
      <rPr>
        <sz val="9"/>
        <color rgb="FF404040"/>
        <rFont val="맑은 고딕"/>
        <family val="3"/>
        <charset val="129"/>
      </rPr>
      <t>배당지급</t>
    </r>
    <r>
      <rPr>
        <sz val="9"/>
        <color rgb="FF404040"/>
        <rFont val="Arial Narrow"/>
        <family val="2"/>
      </rPr>
      <t>(Cash-)</t>
    </r>
    <phoneticPr fontId="2" type="noConversion"/>
  </si>
  <si>
    <r>
      <t>FUND-&gt;SPC</t>
    </r>
    <r>
      <rPr>
        <sz val="9"/>
        <color rgb="FF404040"/>
        <rFont val="맑은 고딕"/>
        <family val="3"/>
        <charset val="129"/>
      </rPr>
      <t>로</t>
    </r>
    <r>
      <rPr>
        <sz val="9"/>
        <color rgb="FF404040"/>
        <rFont val="Arial Narrow"/>
        <family val="3"/>
      </rPr>
      <t xml:space="preserve"> </t>
    </r>
    <r>
      <rPr>
        <sz val="9"/>
        <color rgb="FF404040"/>
        <rFont val="맑은 고딕"/>
        <family val="3"/>
        <charset val="129"/>
      </rPr>
      <t>출자금</t>
    </r>
    <r>
      <rPr>
        <sz val="9"/>
        <color rgb="FF404040"/>
        <rFont val="Arial Narrow"/>
        <family val="2"/>
      </rPr>
      <t>(Cash-)</t>
    </r>
    <phoneticPr fontId="2" type="noConversion"/>
  </si>
  <si>
    <r>
      <t>HMM</t>
    </r>
    <r>
      <rPr>
        <sz val="9"/>
        <color rgb="FF404040"/>
        <rFont val="Arial Unicode MS"/>
        <family val="2"/>
        <charset val="129"/>
      </rPr>
      <t>의 추가출자</t>
    </r>
    <r>
      <rPr>
        <sz val="9"/>
        <color rgb="FF404040"/>
        <rFont val="Arial Narrow"/>
        <family val="2"/>
      </rPr>
      <t>(Cash+)</t>
    </r>
    <phoneticPr fontId="2" type="noConversion"/>
  </si>
  <si>
    <r>
      <t xml:space="preserve">FUND </t>
    </r>
    <r>
      <rPr>
        <sz val="9"/>
        <color rgb="FF404040"/>
        <rFont val="Arial Unicode MS"/>
        <family val="2"/>
        <charset val="129"/>
      </rPr>
      <t>배당수령액</t>
    </r>
    <r>
      <rPr>
        <sz val="9"/>
        <color rgb="FF404040"/>
        <rFont val="Arial Narrow"/>
        <family val="2"/>
      </rPr>
      <t>(Cash+)</t>
    </r>
    <phoneticPr fontId="2" type="noConversion"/>
  </si>
  <si>
    <t>회사제시 물량, 최소보증물량, Stress Test -10%감소, 20%감소, 30%감소</t>
    <phoneticPr fontId="2" type="noConversion"/>
  </si>
  <si>
    <r>
      <t xml:space="preserve">FUND </t>
    </r>
    <r>
      <rPr>
        <b/>
        <sz val="8"/>
        <color rgb="FF404040"/>
        <rFont val="맑은 고딕"/>
        <family val="3"/>
        <charset val="129"/>
      </rPr>
      <t>배당</t>
    </r>
    <phoneticPr fontId="2" type="noConversion"/>
  </si>
  <si>
    <r>
      <t>HMM</t>
    </r>
    <r>
      <rPr>
        <sz val="9"/>
        <color rgb="FF404040"/>
        <rFont val="맑은 고딕"/>
        <family val="3"/>
        <charset val="129"/>
      </rPr>
      <t xml:space="preserve">의 </t>
    </r>
    <r>
      <rPr>
        <sz val="9"/>
        <color rgb="FF404040"/>
        <rFont val="Arial"/>
        <family val="2"/>
      </rPr>
      <t>Fund 출자(Cash-)</t>
    </r>
  </si>
  <si>
    <r>
      <t>KOBC</t>
    </r>
    <r>
      <rPr>
        <sz val="9"/>
        <color rgb="FF404040"/>
        <rFont val="맑은 고딕"/>
        <family val="3"/>
        <charset val="129"/>
      </rPr>
      <t xml:space="preserve">의 </t>
    </r>
    <r>
      <rPr>
        <sz val="9"/>
        <color rgb="FF404040"/>
        <rFont val="Arial"/>
        <family val="2"/>
      </rPr>
      <t>Fund 출자(Cash-)</t>
    </r>
  </si>
  <si>
    <t>풋옵션(6,9,12,15) 및 17년 만기적용</t>
    <phoneticPr fontId="2" type="noConversion"/>
  </si>
  <si>
    <t>수익자별 CF및 IRR</t>
    <phoneticPr fontId="2" type="noConversion"/>
  </si>
  <si>
    <r>
      <t>펀드자문수수료</t>
    </r>
    <r>
      <rPr>
        <sz val="9"/>
        <color rgb="FF404040"/>
        <rFont val="Arial Narrow"/>
        <family val="2"/>
      </rPr>
      <t>_</t>
    </r>
    <r>
      <rPr>
        <sz val="9"/>
        <color rgb="FF404040"/>
        <rFont val="맑은 고딕"/>
        <family val="3"/>
        <charset val="129"/>
      </rPr>
      <t>법무법인</t>
    </r>
    <r>
      <rPr>
        <sz val="9"/>
        <color rgb="FF404040"/>
        <rFont val="Arial Narrow"/>
        <family val="2"/>
      </rPr>
      <t>(Cash-)</t>
    </r>
  </si>
  <si>
    <r>
      <t>펀드자문수수료</t>
    </r>
    <r>
      <rPr>
        <sz val="9"/>
        <color rgb="FF404040"/>
        <rFont val="Arial Narrow"/>
        <family val="2"/>
      </rPr>
      <t>_</t>
    </r>
    <r>
      <rPr>
        <sz val="9"/>
        <color rgb="FF404040"/>
        <rFont val="맑은 고딕"/>
        <family val="3"/>
        <charset val="129"/>
      </rPr>
      <t>회계법인</t>
    </r>
    <r>
      <rPr>
        <sz val="9"/>
        <color rgb="FF404040"/>
        <rFont val="Arial Narrow"/>
        <family val="2"/>
      </rPr>
      <t>(Cash-)</t>
    </r>
  </si>
  <si>
    <r>
      <t xml:space="preserve">펀드출자 </t>
    </r>
    <r>
      <rPr>
        <sz val="9"/>
        <color rgb="FF404040"/>
        <rFont val="Arial Narrow"/>
        <family val="2"/>
      </rPr>
      <t>CF (Cash-)</t>
    </r>
  </si>
  <si>
    <t>HMM SPC CF (Cash+)</t>
  </si>
  <si>
    <t>HMM 비용 CF (Cash-/Cash+)</t>
  </si>
  <si>
    <t>Incentive CF (Cash+)</t>
  </si>
  <si>
    <t>HMM의 총CF</t>
    <phoneticPr fontId="2" type="noConversion"/>
  </si>
  <si>
    <r>
      <t>펀드출자 증분</t>
    </r>
    <r>
      <rPr>
        <sz val="9"/>
        <color rgb="FF404040"/>
        <rFont val="Arial Narrow"/>
        <family val="2"/>
      </rPr>
      <t>CF (Cash-)</t>
    </r>
  </si>
  <si>
    <r>
      <t xml:space="preserve">HMM SPC </t>
    </r>
    <r>
      <rPr>
        <sz val="9"/>
        <color rgb="FF404040"/>
        <rFont val="맑은 고딕"/>
        <family val="3"/>
        <charset val="129"/>
      </rPr>
      <t>증분</t>
    </r>
    <r>
      <rPr>
        <sz val="9"/>
        <color rgb="FF404040"/>
        <rFont val="Arial Narrow"/>
        <family val="2"/>
      </rPr>
      <t>CF (Cash+)</t>
    </r>
  </si>
  <si>
    <r>
      <t xml:space="preserve">HMM 비용 </t>
    </r>
    <r>
      <rPr>
        <sz val="9"/>
        <color rgb="FF404040"/>
        <rFont val="맑은 고딕"/>
        <family val="3"/>
        <charset val="129"/>
      </rPr>
      <t>증분</t>
    </r>
    <r>
      <rPr>
        <sz val="9"/>
        <color rgb="FF404040"/>
        <rFont val="Arial Narrow"/>
        <family val="2"/>
      </rPr>
      <t>CF (Cash-/Cash+)</t>
    </r>
  </si>
  <si>
    <r>
      <t xml:space="preserve">Incentive </t>
    </r>
    <r>
      <rPr>
        <sz val="9"/>
        <color rgb="FF404040"/>
        <rFont val="맑은 고딕"/>
        <family val="3"/>
        <charset val="129"/>
      </rPr>
      <t>증분</t>
    </r>
    <r>
      <rPr>
        <sz val="9"/>
        <color rgb="FF404040"/>
        <rFont val="Arial Narrow"/>
        <family val="2"/>
      </rPr>
      <t>CF (Cash+)</t>
    </r>
  </si>
  <si>
    <t>HMM의 증분CF</t>
    <phoneticPr fontId="2" type="noConversion"/>
  </si>
  <si>
    <t>(비교1) J/V 설립시  HMM의 하역료 및 Incentive</t>
    <phoneticPr fontId="2" type="noConversion"/>
  </si>
  <si>
    <t>장기 TSA 계약 체결시 (J/V 미설립시) HMM의 하역료 및 Incentive</t>
    <phoneticPr fontId="2" type="noConversion"/>
  </si>
  <si>
    <r>
      <t>J/V</t>
    </r>
    <r>
      <rPr>
        <b/>
        <sz val="10"/>
        <color rgb="FFFFFFFF"/>
        <rFont val="맑은 고딕"/>
        <family val="3"/>
        <charset val="129"/>
      </rPr>
      <t>계약</t>
    </r>
    <phoneticPr fontId="2" type="noConversion"/>
  </si>
  <si>
    <t>TSA 계약별 하역비 및 인센티브 재무적 비교</t>
    <phoneticPr fontId="2" type="noConversion"/>
  </si>
  <si>
    <t>펀드취급수수료(현금유출)</t>
    <phoneticPr fontId="2" type="noConversion"/>
  </si>
  <si>
    <r>
      <t xml:space="preserve">Incentive </t>
    </r>
    <r>
      <rPr>
        <b/>
        <sz val="9"/>
        <color rgb="FF404040"/>
        <rFont val="맑은 고딕"/>
        <family val="3"/>
        <charset val="129"/>
      </rPr>
      <t>수익</t>
    </r>
    <phoneticPr fontId="2" type="noConversion"/>
  </si>
  <si>
    <r>
      <rPr>
        <b/>
        <sz val="10"/>
        <color rgb="FF404040"/>
        <rFont val="맑은 고딕"/>
        <family val="2"/>
        <charset val="129"/>
      </rPr>
      <t>수정완료</t>
    </r>
    <phoneticPr fontId="2" type="noConversion"/>
  </si>
  <si>
    <r>
      <t xml:space="preserve">Incentive </t>
    </r>
    <r>
      <rPr>
        <b/>
        <sz val="9"/>
        <color rgb="FF404040"/>
        <rFont val="맑은 고딕"/>
        <family val="3"/>
        <charset val="129"/>
      </rPr>
      <t>수</t>
    </r>
    <r>
      <rPr>
        <b/>
        <sz val="9"/>
        <color rgb="FF404040"/>
        <rFont val="Arial Unicode MS"/>
        <family val="2"/>
        <charset val="129"/>
      </rPr>
      <t>익</t>
    </r>
    <phoneticPr fontId="2" type="noConversion"/>
  </si>
  <si>
    <t>펀드취급수수료(Cash-)</t>
    <phoneticPr fontId="2" type="noConversion"/>
  </si>
  <si>
    <t>펀드취급수수료(Cash-)</t>
  </si>
  <si>
    <t>HMM의 추가출자(Cash-)</t>
  </si>
  <si>
    <r>
      <t>FUND</t>
    </r>
    <r>
      <rPr>
        <sz val="9"/>
        <color rgb="FF404040"/>
        <rFont val="맑은 고딕"/>
        <family val="3"/>
        <charset val="129"/>
      </rPr>
      <t>의 출자금 회수</t>
    </r>
    <r>
      <rPr>
        <sz val="9"/>
        <color rgb="FF404040"/>
        <rFont val="Arial"/>
        <family val="2"/>
      </rPr>
      <t>(Cash+)</t>
    </r>
    <phoneticPr fontId="2" type="noConversion"/>
  </si>
  <si>
    <r>
      <t xml:space="preserve">FUND </t>
    </r>
    <r>
      <rPr>
        <sz val="9"/>
        <color rgb="FF404040"/>
        <rFont val="Arial Unicode MS"/>
        <family val="2"/>
        <charset val="129"/>
      </rPr>
      <t>배당금 수령</t>
    </r>
    <r>
      <rPr>
        <sz val="9"/>
        <color rgb="FF404040"/>
        <rFont val="Arial"/>
        <family val="2"/>
      </rPr>
      <t>(Cash+)</t>
    </r>
    <phoneticPr fontId="2" type="noConversion"/>
  </si>
  <si>
    <r>
      <t>FUND</t>
    </r>
    <r>
      <rPr>
        <sz val="9"/>
        <color rgb="FF404040"/>
        <rFont val="Arial Unicode MS"/>
        <family val="2"/>
        <charset val="129"/>
      </rPr>
      <t>로 추자 출자</t>
    </r>
    <r>
      <rPr>
        <sz val="9"/>
        <color rgb="FF404040"/>
        <rFont val="Arial"/>
        <family val="2"/>
      </rPr>
      <t>(Cash-)</t>
    </r>
    <phoneticPr fontId="2" type="noConversion"/>
  </si>
  <si>
    <r>
      <t>1</t>
    </r>
    <r>
      <rPr>
        <sz val="10"/>
        <color rgb="FF404040"/>
        <rFont val="맑은 고딕"/>
        <family val="3"/>
        <charset val="129"/>
      </rPr>
      <t>차</t>
    </r>
    <r>
      <rPr>
        <sz val="10"/>
        <color rgb="FF404040"/>
        <rFont val="Arial"/>
        <family val="2"/>
      </rPr>
      <t xml:space="preserve"> </t>
    </r>
    <r>
      <rPr>
        <sz val="10"/>
        <color rgb="FF404040"/>
        <rFont val="맑은 고딕"/>
        <family val="3"/>
        <charset val="129"/>
      </rPr>
      <t>풋/콜옵션</t>
    </r>
    <phoneticPr fontId="2" type="noConversion"/>
  </si>
  <si>
    <t>회사제시 물량기준의 경우 및 최소보증물량 기준의 경우</t>
    <phoneticPr fontId="2" type="noConversion"/>
  </si>
  <si>
    <t>HMM SPC(Thou, SGD)</t>
    <phoneticPr fontId="2" type="noConversion"/>
  </si>
  <si>
    <t>J/V(Thou, SGD)</t>
    <phoneticPr fontId="2" type="noConversion"/>
  </si>
  <si>
    <t>Cycle&gt;&gt;</t>
    <phoneticPr fontId="2" type="noConversion"/>
  </si>
  <si>
    <t>`</t>
    <phoneticPr fontId="2" type="noConversion"/>
  </si>
  <si>
    <t xml:space="preserve"> Capacity Management(Fixed)</t>
    <phoneticPr fontId="2" type="noConversion"/>
  </si>
  <si>
    <t xml:space="preserve"> Capacity Management(Variable)</t>
    <phoneticPr fontId="2" type="noConversion"/>
  </si>
  <si>
    <r>
      <t xml:space="preserve">FUND </t>
    </r>
    <r>
      <rPr>
        <sz val="9"/>
        <color rgb="FF404040"/>
        <rFont val="맑은 고딕"/>
        <family val="3"/>
        <charset val="129"/>
      </rPr>
      <t>배당금수령</t>
    </r>
    <r>
      <rPr>
        <sz val="9"/>
        <color rgb="FF404040"/>
        <rFont val="Arial"/>
        <family val="2"/>
      </rPr>
      <t>(Cash+)</t>
    </r>
    <phoneticPr fontId="2" type="noConversion"/>
  </si>
  <si>
    <t>&gt;&gt; 환율예측</t>
    <phoneticPr fontId="2" type="noConversion"/>
  </si>
  <si>
    <t>거래당시 환율 가정  &gt;&gt;</t>
    <phoneticPr fontId="2" type="noConversion"/>
  </si>
  <si>
    <t>구 분 (단위: 백만원)</t>
    <phoneticPr fontId="2" type="noConversion"/>
  </si>
  <si>
    <t>HMM 환변동 부담액</t>
    <phoneticPr fontId="2" type="noConversion"/>
  </si>
  <si>
    <t>수익자</t>
    <phoneticPr fontId="2" type="noConversion"/>
  </si>
  <si>
    <t>6년차</t>
    <phoneticPr fontId="2" type="noConversion"/>
  </si>
  <si>
    <t>9년차</t>
    <phoneticPr fontId="2" type="noConversion"/>
  </si>
  <si>
    <t>12년차</t>
    <phoneticPr fontId="2" type="noConversion"/>
  </si>
  <si>
    <t>15년차</t>
    <phoneticPr fontId="2" type="noConversion"/>
  </si>
  <si>
    <t>회사 제시 물량 기준</t>
    <phoneticPr fontId="2" type="noConversion"/>
  </si>
  <si>
    <t>KOBC</t>
    <phoneticPr fontId="2" type="noConversion"/>
  </si>
  <si>
    <t>HMM</t>
    <phoneticPr fontId="2" type="noConversion"/>
  </si>
  <si>
    <t>Fund (소계)</t>
    <phoneticPr fontId="2" type="noConversion"/>
  </si>
  <si>
    <t>Fund 제시 물량 기준</t>
    <phoneticPr fontId="2" type="noConversion"/>
  </si>
  <si>
    <t xml:space="preserve">=&gt; 12개월 cycle 후가 아닌, 1월부 인상 반영 </t>
    <phoneticPr fontId="2" type="noConversion"/>
  </si>
  <si>
    <t>연초 -&gt; 사업연도 초 -&gt; 사업초 + 전년도말</t>
    <phoneticPr fontId="2" type="noConversion"/>
  </si>
  <si>
    <t>&gt;&gt; (+) : HMM 추가부담 / (-) : HMM 절감</t>
    <phoneticPr fontId="2" type="noConversion"/>
  </si>
  <si>
    <t>미행사 (만기)</t>
    <phoneticPr fontId="2" type="noConversion"/>
  </si>
  <si>
    <t xml:space="preserve">     : 연초 1년분 선지급 (J/V가 PSA 지급)</t>
  </si>
  <si>
    <t xml:space="preserve">  c. Capacity Management Fee (J/V가 PSA에 지급)</t>
  </si>
  <si>
    <t xml:space="preserve">   - Variable : 월별 처리 물량 집계 후, 차월 초 지급</t>
  </si>
  <si>
    <t xml:space="preserve">  d. Facility Sharing Fee : (J/V가 PSA 지급)</t>
  </si>
  <si>
    <t xml:space="preserve">  - 분기별 Capacity를 산정하여 (390K Lift의 경우, 97,500Lift), 분기 Capacity를 초과하는 물량에 대해 </t>
  </si>
  <si>
    <t xml:space="preserve">    "Fixed charge + Handling charge - Transhipment incentive(S$20) - Intra Asia Incentive "평균 단가로 JV가 PSA 에 분기말 지급</t>
  </si>
  <si>
    <t xml:space="preserve">  - ITT surcharge(발생했을 경우) - Growth Incentive 금액을 연간 집계하여, 평균 단가로 Overflow volume에 적용, 연말에 PSA가 JV에 지급 </t>
  </si>
  <si>
    <t xml:space="preserve">  - 혼선 방지 차원, 계약서 wording을 sheet 1에 기재합니다.</t>
  </si>
  <si>
    <t xml:space="preserve"> Lease and Usage (initial)</t>
  </si>
  <si>
    <t>풋옵션 6년</t>
    <phoneticPr fontId="2" type="noConversion"/>
  </si>
  <si>
    <t>풋옵션 9년</t>
    <phoneticPr fontId="2" type="noConversion"/>
  </si>
  <si>
    <t>만기 적용</t>
    <phoneticPr fontId="2" type="noConversion"/>
  </si>
  <si>
    <t>풋옵션 12년</t>
    <phoneticPr fontId="2" type="noConversion"/>
  </si>
  <si>
    <t>풋옵션 15년</t>
    <phoneticPr fontId="2" type="noConversion"/>
  </si>
  <si>
    <t>물량변경 가정(펀드제시물량)</t>
    <phoneticPr fontId="2" type="noConversion"/>
  </si>
  <si>
    <t>물량변경 가정(회사제시물량)</t>
    <phoneticPr fontId="2" type="noConversion"/>
  </si>
  <si>
    <t>수정완료 -KOBC</t>
    <phoneticPr fontId="2" type="noConversion"/>
  </si>
  <si>
    <t>&lt;&lt; Fund 운용수수료</t>
    <phoneticPr fontId="2" type="noConversion"/>
  </si>
  <si>
    <r>
      <t>HMM</t>
    </r>
    <r>
      <rPr>
        <sz val="9"/>
        <color rgb="FF404040"/>
        <rFont val="맑은 고딕"/>
        <family val="3"/>
        <charset val="129"/>
      </rPr>
      <t>의 추가출자 및 회수</t>
    </r>
    <r>
      <rPr>
        <sz val="9"/>
        <color rgb="FF404040"/>
        <rFont val="Arial Narrow"/>
        <family val="2"/>
      </rPr>
      <t>(Cash-/+)</t>
    </r>
    <phoneticPr fontId="2" type="noConversion"/>
  </si>
  <si>
    <t>FUND의 운용수수료 지급(Cash-)</t>
    <phoneticPr fontId="2" type="noConversion"/>
  </si>
  <si>
    <t>Fund 지분인수시 인지세</t>
    <phoneticPr fontId="2" type="noConversion"/>
  </si>
  <si>
    <t>Max</t>
    <phoneticPr fontId="2" type="noConversion"/>
  </si>
  <si>
    <t>순자산가치 *0.2%</t>
    <phoneticPr fontId="2" type="noConversion"/>
  </si>
  <si>
    <t>거래가액 * 0.2%</t>
    <phoneticPr fontId="2" type="noConversion"/>
  </si>
  <si>
    <t xml:space="preserve">SGD 28,770,000. 기준으로 산정시  SGD 57,540의 인지세가 발생할 </t>
    <phoneticPr fontId="2" type="noConversion"/>
  </si>
  <si>
    <t>EIU(12월말)</t>
  </si>
  <si>
    <t>물량</t>
    <phoneticPr fontId="2" type="noConversion"/>
  </si>
  <si>
    <t>GTC</t>
    <phoneticPr fontId="2" type="noConversion"/>
  </si>
  <si>
    <t>계</t>
    <phoneticPr fontId="2" type="noConversion"/>
  </si>
  <si>
    <t>회사제시물량</t>
    <phoneticPr fontId="2" type="noConversion"/>
  </si>
  <si>
    <t xml:space="preserve"> -10%감소</t>
    <phoneticPr fontId="2" type="noConversion"/>
  </si>
  <si>
    <t xml:space="preserve"> -20%감소</t>
    <phoneticPr fontId="2" type="noConversion"/>
  </si>
  <si>
    <t xml:space="preserve"> -30%감소</t>
    <phoneticPr fontId="2" type="noConversion"/>
  </si>
  <si>
    <t>펀드제시물량</t>
    <phoneticPr fontId="2" type="noConversion"/>
  </si>
  <si>
    <t>펀드물량</t>
    <phoneticPr fontId="2" type="noConversion"/>
  </si>
  <si>
    <t>GTC보전 하역비</t>
    <phoneticPr fontId="2" type="noConversion"/>
  </si>
  <si>
    <t>연평균</t>
    <phoneticPr fontId="2" type="noConversion"/>
  </si>
  <si>
    <t>보전하역비</t>
    <phoneticPr fontId="2" type="noConversion"/>
  </si>
  <si>
    <t>차이</t>
    <phoneticPr fontId="2" type="noConversion"/>
  </si>
  <si>
    <r>
      <rPr>
        <b/>
        <sz val="9"/>
        <color rgb="FFFFFFFF"/>
        <rFont val="맑은 고딕"/>
        <family val="3"/>
        <charset val="129"/>
      </rPr>
      <t>구</t>
    </r>
    <r>
      <rPr>
        <b/>
        <sz val="9"/>
        <color rgb="FFFFFFFF"/>
        <rFont val="Arial"/>
        <family val="2"/>
      </rPr>
      <t xml:space="preserve"> </t>
    </r>
    <r>
      <rPr>
        <b/>
        <sz val="9"/>
        <color rgb="FFFFFFFF"/>
        <rFont val="맑은 고딕"/>
        <family val="3"/>
        <charset val="129"/>
      </rPr>
      <t>분</t>
    </r>
  </si>
  <si>
    <r>
      <t xml:space="preserve">CF </t>
    </r>
    <r>
      <rPr>
        <b/>
        <sz val="9"/>
        <color rgb="FF404040"/>
        <rFont val="맑은 고딕"/>
        <family val="3"/>
        <charset val="129"/>
      </rPr>
      <t>및</t>
    </r>
    <r>
      <rPr>
        <b/>
        <sz val="9"/>
        <color rgb="FF404040"/>
        <rFont val="Arial"/>
        <family val="2"/>
      </rPr>
      <t xml:space="preserve"> </t>
    </r>
    <r>
      <rPr>
        <b/>
        <sz val="9"/>
        <color rgb="FF404040"/>
        <rFont val="맑은 고딕"/>
        <family val="3"/>
        <charset val="129"/>
      </rPr>
      <t>손익</t>
    </r>
    <r>
      <rPr>
        <b/>
        <sz val="9"/>
        <color rgb="FF404040"/>
        <rFont val="Arial"/>
        <family val="2"/>
      </rPr>
      <t xml:space="preserve"> </t>
    </r>
    <r>
      <rPr>
        <b/>
        <sz val="9"/>
        <color rgb="FF404040"/>
        <rFont val="맑은 고딕"/>
        <family val="3"/>
        <charset val="129"/>
      </rPr>
      <t>계</t>
    </r>
  </si>
  <si>
    <r>
      <rPr>
        <b/>
        <sz val="9"/>
        <color rgb="FF404040"/>
        <rFont val="맑은 고딕"/>
        <family val="3"/>
        <charset val="129"/>
      </rPr>
      <t>배당가능이익</t>
    </r>
  </si>
  <si>
    <r>
      <t>J/V</t>
    </r>
    <r>
      <rPr>
        <b/>
        <sz val="9"/>
        <color rgb="FF404040"/>
        <rFont val="맑은 고딕"/>
        <family val="3"/>
        <charset val="129"/>
      </rPr>
      <t>로부터</t>
    </r>
    <r>
      <rPr>
        <b/>
        <sz val="9"/>
        <color rgb="FF404040"/>
        <rFont val="Arial"/>
        <family val="2"/>
      </rPr>
      <t xml:space="preserve"> </t>
    </r>
    <r>
      <rPr>
        <b/>
        <sz val="9"/>
        <color rgb="FF404040"/>
        <rFont val="맑은 고딕"/>
        <family val="3"/>
        <charset val="129"/>
      </rPr>
      <t>배당</t>
    </r>
    <r>
      <rPr>
        <b/>
        <sz val="9"/>
        <color rgb="FF404040"/>
        <rFont val="Arial"/>
        <family val="2"/>
      </rPr>
      <t xml:space="preserve"> </t>
    </r>
    <r>
      <rPr>
        <b/>
        <sz val="9"/>
        <color rgb="FF404040"/>
        <rFont val="맑은 고딕"/>
        <family val="3"/>
        <charset val="129"/>
      </rPr>
      <t>수령액</t>
    </r>
  </si>
  <si>
    <r>
      <rPr>
        <b/>
        <sz val="9"/>
        <color rgb="FF404040"/>
        <rFont val="맑은 고딕"/>
        <family val="3"/>
        <charset val="129"/>
      </rPr>
      <t>총하역비</t>
    </r>
  </si>
  <si>
    <r>
      <t>GTC</t>
    </r>
    <r>
      <rPr>
        <b/>
        <sz val="9"/>
        <color rgb="FF404040"/>
        <rFont val="맑은 고딕"/>
        <family val="3"/>
        <charset val="129"/>
      </rPr>
      <t>보전</t>
    </r>
    <r>
      <rPr>
        <b/>
        <sz val="9"/>
        <color rgb="FF404040"/>
        <rFont val="Arial"/>
        <family val="2"/>
      </rPr>
      <t xml:space="preserve"> </t>
    </r>
    <r>
      <rPr>
        <b/>
        <sz val="9"/>
        <color rgb="FF404040"/>
        <rFont val="맑은 고딕"/>
        <family val="3"/>
        <charset val="129"/>
      </rPr>
      <t>하역비</t>
    </r>
    <r>
      <rPr>
        <b/>
        <vertAlign val="superscript"/>
        <sz val="9"/>
        <color rgb="FF404040"/>
        <rFont val="맑은 고딕"/>
        <family val="3"/>
        <charset val="129"/>
      </rPr>
      <t>(주1)</t>
    </r>
    <phoneticPr fontId="2" type="noConversion"/>
  </si>
  <si>
    <r>
      <t xml:space="preserve">Incentive </t>
    </r>
    <r>
      <rPr>
        <b/>
        <sz val="9"/>
        <color rgb="FF404040"/>
        <rFont val="맑은 고딕"/>
        <family val="3"/>
        <charset val="129"/>
      </rPr>
      <t>수익</t>
    </r>
    <r>
      <rPr>
        <b/>
        <vertAlign val="superscript"/>
        <sz val="9"/>
        <color rgb="FF404040"/>
        <rFont val="Arial"/>
        <family val="2"/>
      </rPr>
      <t>(</t>
    </r>
    <r>
      <rPr>
        <b/>
        <vertAlign val="superscript"/>
        <sz val="9"/>
        <color rgb="FF404040"/>
        <rFont val="맑은 고딕"/>
        <family val="3"/>
        <charset val="129"/>
      </rPr>
      <t>주2</t>
    </r>
    <r>
      <rPr>
        <b/>
        <vertAlign val="superscript"/>
        <sz val="9"/>
        <color rgb="FF404040"/>
        <rFont val="Arial"/>
        <family val="2"/>
      </rPr>
      <t>)</t>
    </r>
    <phoneticPr fontId="2" type="noConversion"/>
  </si>
  <si>
    <r>
      <t>IRR</t>
    </r>
    <r>
      <rPr>
        <b/>
        <vertAlign val="superscript"/>
        <sz val="9"/>
        <color rgb="FF404040"/>
        <rFont val="Arial"/>
        <family val="2"/>
      </rPr>
      <t>(</t>
    </r>
    <r>
      <rPr>
        <b/>
        <vertAlign val="superscript"/>
        <sz val="9"/>
        <color rgb="FF404040"/>
        <rFont val="맑은 고딕"/>
        <family val="3"/>
        <charset val="129"/>
      </rPr>
      <t>주3</t>
    </r>
    <r>
      <rPr>
        <b/>
        <vertAlign val="superscript"/>
        <sz val="9"/>
        <color rgb="FF404040"/>
        <rFont val="Arial"/>
        <family val="2"/>
      </rPr>
      <t>)</t>
    </r>
    <phoneticPr fontId="2" type="noConversion"/>
  </si>
  <si>
    <t>회사제시</t>
    <phoneticPr fontId="2" type="noConversion"/>
  </si>
  <si>
    <t>펀드제시</t>
    <phoneticPr fontId="2" type="noConversion"/>
  </si>
  <si>
    <t>하역비 절감액</t>
  </si>
  <si>
    <t>하역비 절감액</t>
    <phoneticPr fontId="2" type="noConversion"/>
  </si>
  <si>
    <r>
      <t xml:space="preserve">Incentive </t>
    </r>
    <r>
      <rPr>
        <b/>
        <sz val="9"/>
        <color rgb="FF404040"/>
        <rFont val="Arial Unicode MS"/>
        <family val="2"/>
        <charset val="129"/>
      </rPr>
      <t>추가 확보액</t>
    </r>
    <phoneticPr fontId="2" type="noConversion"/>
  </si>
  <si>
    <t>Incentive 추가 확보액</t>
  </si>
  <si>
    <t>총 절감</t>
    <phoneticPr fontId="2" type="noConversion"/>
  </si>
  <si>
    <t>연평균 절감</t>
    <phoneticPr fontId="2" type="noConversion"/>
  </si>
  <si>
    <t>FUND 운용수수료</t>
  </si>
  <si>
    <t>IRR</t>
    <phoneticPr fontId="2" type="noConversion"/>
  </si>
  <si>
    <t>수익자별 IRR(세전, 운용보수 차감후)</t>
    <phoneticPr fontId="2" type="noConversion"/>
  </si>
  <si>
    <r>
      <rPr>
        <sz val="9"/>
        <color rgb="FF404040"/>
        <rFont val="맑은 고딕"/>
        <family val="2"/>
        <charset val="129"/>
      </rPr>
      <t>펀드</t>
    </r>
    <r>
      <rPr>
        <sz val="9"/>
        <color rgb="FF404040"/>
        <rFont val="Arial"/>
        <family val="2"/>
      </rPr>
      <t xml:space="preserve"> </t>
    </r>
    <r>
      <rPr>
        <sz val="9"/>
        <color rgb="FF404040"/>
        <rFont val="맑은 고딕"/>
        <family val="2"/>
        <charset val="129"/>
      </rPr>
      <t>세후</t>
    </r>
    <r>
      <rPr>
        <sz val="9"/>
        <color rgb="FF404040"/>
        <rFont val="Arial"/>
        <family val="2"/>
      </rPr>
      <t>IRR (6</t>
    </r>
    <r>
      <rPr>
        <sz val="9"/>
        <color rgb="FF404040"/>
        <rFont val="Arial Unicode MS"/>
        <family val="2"/>
        <charset val="129"/>
      </rPr>
      <t>년 만기)</t>
    </r>
    <phoneticPr fontId="2" type="noConversion"/>
  </si>
  <si>
    <r>
      <rPr>
        <sz val="9"/>
        <color rgb="FF404040"/>
        <rFont val="맑은 고딕"/>
        <family val="2"/>
        <charset val="129"/>
      </rPr>
      <t>펀드</t>
    </r>
    <r>
      <rPr>
        <sz val="9"/>
        <color rgb="FF404040"/>
        <rFont val="Arial"/>
        <family val="2"/>
      </rPr>
      <t xml:space="preserve"> </t>
    </r>
    <r>
      <rPr>
        <sz val="9"/>
        <color rgb="FF404040"/>
        <rFont val="맑은 고딕"/>
        <family val="2"/>
        <charset val="129"/>
      </rPr>
      <t>세후</t>
    </r>
    <r>
      <rPr>
        <sz val="9"/>
        <color rgb="FF404040"/>
        <rFont val="Arial"/>
        <family val="2"/>
      </rPr>
      <t>IRR (17</t>
    </r>
    <r>
      <rPr>
        <sz val="9"/>
        <color rgb="FF404040"/>
        <rFont val="Arial Unicode MS"/>
        <family val="2"/>
        <charset val="129"/>
      </rPr>
      <t>년 만기)</t>
    </r>
    <phoneticPr fontId="2" type="noConversion"/>
  </si>
  <si>
    <r>
      <rPr>
        <sz val="9"/>
        <color rgb="FF404040"/>
        <rFont val="맑은 고딕"/>
        <family val="2"/>
        <charset val="129"/>
      </rPr>
      <t>펀드</t>
    </r>
    <r>
      <rPr>
        <sz val="9"/>
        <color rgb="FF404040"/>
        <rFont val="Arial"/>
        <family val="2"/>
      </rPr>
      <t xml:space="preserve"> </t>
    </r>
    <r>
      <rPr>
        <sz val="9"/>
        <color rgb="FF404040"/>
        <rFont val="맑은 고딕"/>
        <family val="2"/>
        <charset val="129"/>
      </rPr>
      <t>세후</t>
    </r>
    <r>
      <rPr>
        <sz val="9"/>
        <color rgb="FF404040"/>
        <rFont val="Arial"/>
        <family val="2"/>
      </rPr>
      <t>IRR (9</t>
    </r>
    <r>
      <rPr>
        <sz val="9"/>
        <color rgb="FF404040"/>
        <rFont val="Arial Unicode MS"/>
        <family val="2"/>
        <charset val="129"/>
      </rPr>
      <t>년 만기)</t>
    </r>
    <phoneticPr fontId="2" type="noConversion"/>
  </si>
  <si>
    <r>
      <rPr>
        <sz val="9"/>
        <color rgb="FF404040"/>
        <rFont val="맑은 고딕"/>
        <family val="2"/>
        <charset val="129"/>
      </rPr>
      <t>펀드</t>
    </r>
    <r>
      <rPr>
        <sz val="9"/>
        <color rgb="FF404040"/>
        <rFont val="Arial"/>
        <family val="2"/>
      </rPr>
      <t xml:space="preserve"> </t>
    </r>
    <r>
      <rPr>
        <sz val="9"/>
        <color rgb="FF404040"/>
        <rFont val="맑은 고딕"/>
        <family val="2"/>
        <charset val="129"/>
      </rPr>
      <t>세후</t>
    </r>
    <r>
      <rPr>
        <sz val="9"/>
        <color rgb="FF404040"/>
        <rFont val="Arial"/>
        <family val="2"/>
      </rPr>
      <t>IRR (12</t>
    </r>
    <r>
      <rPr>
        <sz val="9"/>
        <color rgb="FF404040"/>
        <rFont val="Arial Unicode MS"/>
        <family val="2"/>
        <charset val="129"/>
      </rPr>
      <t>년 만기)</t>
    </r>
    <phoneticPr fontId="2" type="noConversion"/>
  </si>
  <si>
    <r>
      <rPr>
        <sz val="9"/>
        <color rgb="FF404040"/>
        <rFont val="맑은 고딕"/>
        <family val="2"/>
        <charset val="129"/>
      </rPr>
      <t>펀드</t>
    </r>
    <r>
      <rPr>
        <sz val="9"/>
        <color rgb="FF404040"/>
        <rFont val="Arial"/>
        <family val="2"/>
      </rPr>
      <t xml:space="preserve"> </t>
    </r>
    <r>
      <rPr>
        <sz val="9"/>
        <color rgb="FF404040"/>
        <rFont val="맑은 고딕"/>
        <family val="2"/>
        <charset val="129"/>
      </rPr>
      <t>세후</t>
    </r>
    <r>
      <rPr>
        <sz val="9"/>
        <color rgb="FF404040"/>
        <rFont val="Arial"/>
        <family val="2"/>
      </rPr>
      <t>IRR (15</t>
    </r>
    <r>
      <rPr>
        <sz val="9"/>
        <color rgb="FF404040"/>
        <rFont val="Arial Unicode MS"/>
        <family val="2"/>
        <charset val="129"/>
      </rPr>
      <t>년 만기)</t>
    </r>
    <phoneticPr fontId="2" type="noConversion"/>
  </si>
  <si>
    <t>6년</t>
  </si>
  <si>
    <t>9년</t>
  </si>
  <si>
    <t>12년</t>
  </si>
  <si>
    <t>15년</t>
  </si>
  <si>
    <t>17년</t>
  </si>
  <si>
    <t>펀드 전체</t>
  </si>
  <si>
    <t>세전</t>
  </si>
  <si>
    <t>세후</t>
  </si>
  <si>
    <t>KOBC</t>
  </si>
  <si>
    <t>세전</t>
    <phoneticPr fontId="2" type="noConversion"/>
  </si>
  <si>
    <t>세후</t>
    <phoneticPr fontId="2" type="noConversion"/>
  </si>
  <si>
    <t>펀드</t>
  </si>
  <si>
    <t>펀드</t>
    <phoneticPr fontId="2" type="noConversion"/>
  </si>
  <si>
    <t>HMM</t>
    <phoneticPr fontId="2" type="noConversion"/>
  </si>
  <si>
    <t>KOBC</t>
    <phoneticPr fontId="2" type="noConversion"/>
  </si>
  <si>
    <t xml:space="preserve"> -KOBC</t>
    <phoneticPr fontId="2" type="noConversion"/>
  </si>
  <si>
    <r>
      <t xml:space="preserve"> -HMM (</t>
    </r>
    <r>
      <rPr>
        <b/>
        <sz val="11"/>
        <color rgb="FF404040"/>
        <rFont val="맑은 고딕"/>
        <family val="2"/>
        <charset val="129"/>
      </rPr>
      <t>만기</t>
    </r>
    <r>
      <rPr>
        <b/>
        <sz val="11"/>
        <color rgb="FF404040"/>
        <rFont val="Arial"/>
        <family val="2"/>
      </rPr>
      <t>)</t>
    </r>
    <phoneticPr fontId="2" type="noConversion"/>
  </si>
  <si>
    <r>
      <rPr>
        <sz val="9"/>
        <color rgb="FF404040"/>
        <rFont val="맑은 고딕"/>
        <family val="2"/>
        <charset val="129"/>
      </rPr>
      <t>펀드</t>
    </r>
    <r>
      <rPr>
        <sz val="9"/>
        <color rgb="FF404040"/>
        <rFont val="Arial"/>
        <family val="2"/>
      </rPr>
      <t xml:space="preserve"> </t>
    </r>
    <r>
      <rPr>
        <sz val="9"/>
        <color rgb="FF404040"/>
        <rFont val="맑은 고딕"/>
        <family val="2"/>
        <charset val="129"/>
      </rPr>
      <t>세전</t>
    </r>
    <r>
      <rPr>
        <sz val="9"/>
        <color rgb="FF404040"/>
        <rFont val="Arial"/>
        <family val="2"/>
      </rPr>
      <t>IRR</t>
    </r>
    <r>
      <rPr>
        <sz val="9"/>
        <color rgb="FF404040"/>
        <rFont val="Arial"/>
        <family val="2"/>
        <charset val="129"/>
      </rPr>
      <t xml:space="preserve"> (17</t>
    </r>
    <r>
      <rPr>
        <sz val="9"/>
        <color rgb="FF404040"/>
        <rFont val="Arial Unicode MS"/>
        <family val="2"/>
        <charset val="129"/>
      </rPr>
      <t>년 만기)</t>
    </r>
    <phoneticPr fontId="2" type="noConversion"/>
  </si>
  <si>
    <t>&gt;&gt; Base 물량기준</t>
    <phoneticPr fontId="2" type="noConversion"/>
  </si>
  <si>
    <t>&gt;&gt; Fund 물량기준</t>
    <phoneticPr fontId="2" type="noConversion"/>
  </si>
  <si>
    <r>
      <rPr>
        <sz val="9"/>
        <color rgb="FF404040"/>
        <rFont val="맑은 고딕"/>
        <family val="2"/>
        <charset val="129"/>
      </rPr>
      <t>펀드</t>
    </r>
    <r>
      <rPr>
        <sz val="9"/>
        <color rgb="FF404040"/>
        <rFont val="Arial"/>
        <family val="2"/>
      </rPr>
      <t xml:space="preserve"> </t>
    </r>
    <r>
      <rPr>
        <sz val="9"/>
        <color rgb="FF404040"/>
        <rFont val="맑은 고딕"/>
        <family val="2"/>
        <charset val="129"/>
      </rPr>
      <t>세전</t>
    </r>
    <r>
      <rPr>
        <sz val="9"/>
        <color rgb="FF404040"/>
        <rFont val="Arial"/>
        <family val="2"/>
      </rPr>
      <t>IRR</t>
    </r>
    <r>
      <rPr>
        <sz val="9"/>
        <color rgb="FF404040"/>
        <rFont val="Arial"/>
        <family val="2"/>
        <charset val="129"/>
      </rPr>
      <t xml:space="preserve"> (6</t>
    </r>
    <r>
      <rPr>
        <sz val="9"/>
        <color rgb="FF404040"/>
        <rFont val="Arial Unicode MS"/>
        <family val="2"/>
        <charset val="129"/>
      </rPr>
      <t>년 만기)</t>
    </r>
    <phoneticPr fontId="2" type="noConversion"/>
  </si>
  <si>
    <t>만기시나리오&gt;&gt;</t>
    <phoneticPr fontId="2" type="noConversion"/>
  </si>
  <si>
    <t>물량 시나리오&gt;&gt;</t>
    <phoneticPr fontId="2" type="noConversion"/>
  </si>
  <si>
    <t>&gt;&gt; 해당 만기 연수 값복사</t>
    <phoneticPr fontId="2" type="noConversion"/>
  </si>
  <si>
    <t xml:space="preserve"> -HMM </t>
    <phoneticPr fontId="2" type="noConversion"/>
  </si>
  <si>
    <r>
      <t>세후</t>
    </r>
    <r>
      <rPr>
        <b/>
        <sz val="9"/>
        <color rgb="FF404040"/>
        <rFont val="Arial Narrow"/>
        <family val="2"/>
      </rPr>
      <t xml:space="preserve"> IRR </t>
    </r>
    <phoneticPr fontId="2" type="noConversion"/>
  </si>
  <si>
    <r>
      <t>세전</t>
    </r>
    <r>
      <rPr>
        <b/>
        <sz val="9"/>
        <color rgb="FF404040"/>
        <rFont val="Arial Narrow"/>
        <family val="2"/>
      </rPr>
      <t xml:space="preserve"> IRR </t>
    </r>
    <phoneticPr fontId="2" type="noConversion"/>
  </si>
  <si>
    <r>
      <rPr>
        <sz val="9"/>
        <color rgb="FF404040"/>
        <rFont val="맑은 고딕"/>
        <family val="2"/>
        <charset val="129"/>
      </rPr>
      <t>펀드</t>
    </r>
    <r>
      <rPr>
        <sz val="9"/>
        <color rgb="FF404040"/>
        <rFont val="Arial"/>
        <family val="2"/>
      </rPr>
      <t xml:space="preserve"> </t>
    </r>
    <r>
      <rPr>
        <sz val="9"/>
        <color rgb="FF404040"/>
        <rFont val="맑은 고딕"/>
        <family val="2"/>
        <charset val="129"/>
      </rPr>
      <t>세전</t>
    </r>
    <r>
      <rPr>
        <sz val="9"/>
        <color rgb="FF404040"/>
        <rFont val="Arial"/>
        <family val="2"/>
      </rPr>
      <t>IRR (15</t>
    </r>
    <r>
      <rPr>
        <sz val="9"/>
        <color rgb="FF404040"/>
        <rFont val="Arial Unicode MS"/>
        <family val="2"/>
        <charset val="129"/>
      </rPr>
      <t>년 만기)</t>
    </r>
    <phoneticPr fontId="2" type="noConversion"/>
  </si>
  <si>
    <r>
      <rPr>
        <sz val="9"/>
        <color rgb="FF404040"/>
        <rFont val="맑은 고딕"/>
        <family val="2"/>
        <charset val="129"/>
      </rPr>
      <t>펀드</t>
    </r>
    <r>
      <rPr>
        <sz val="9"/>
        <color rgb="FF404040"/>
        <rFont val="Arial"/>
        <family val="2"/>
      </rPr>
      <t xml:space="preserve"> </t>
    </r>
    <r>
      <rPr>
        <sz val="9"/>
        <color rgb="FF404040"/>
        <rFont val="맑은 고딕"/>
        <family val="2"/>
        <charset val="129"/>
      </rPr>
      <t>세전</t>
    </r>
    <r>
      <rPr>
        <sz val="9"/>
        <color rgb="FF404040"/>
        <rFont val="Arial"/>
        <family val="2"/>
      </rPr>
      <t>IRR (12</t>
    </r>
    <r>
      <rPr>
        <sz val="9"/>
        <color rgb="FF404040"/>
        <rFont val="Arial Unicode MS"/>
        <family val="2"/>
        <charset val="129"/>
      </rPr>
      <t>년 만기)</t>
    </r>
    <phoneticPr fontId="2" type="noConversion"/>
  </si>
  <si>
    <r>
      <rPr>
        <sz val="9"/>
        <color rgb="FF404040"/>
        <rFont val="맑은 고딕"/>
        <family val="2"/>
        <charset val="129"/>
      </rPr>
      <t>펀드</t>
    </r>
    <r>
      <rPr>
        <sz val="9"/>
        <color rgb="FF404040"/>
        <rFont val="Arial"/>
        <family val="2"/>
      </rPr>
      <t xml:space="preserve"> </t>
    </r>
    <r>
      <rPr>
        <sz val="9"/>
        <color rgb="FF404040"/>
        <rFont val="맑은 고딕"/>
        <family val="2"/>
        <charset val="129"/>
      </rPr>
      <t>세전</t>
    </r>
    <r>
      <rPr>
        <sz val="9"/>
        <color rgb="FF404040"/>
        <rFont val="Arial"/>
        <family val="2"/>
      </rPr>
      <t>IRR (9</t>
    </r>
    <r>
      <rPr>
        <sz val="9"/>
        <color rgb="FF404040"/>
        <rFont val="Arial Unicode MS"/>
        <family val="2"/>
        <charset val="129"/>
      </rPr>
      <t>년 만기)</t>
    </r>
    <phoneticPr fontId="2" type="noConversion"/>
  </si>
  <si>
    <t>펀드로부터 수령 및 세금 효과 반영시(운용보수 차감 후)</t>
    <phoneticPr fontId="2" type="noConversion"/>
  </si>
  <si>
    <t>펀드로부터 수령 및 세금 효과 미반영시(운용보수 차감 후)</t>
    <phoneticPr fontId="2" type="noConversion"/>
  </si>
  <si>
    <r>
      <rPr>
        <sz val="10"/>
        <color rgb="FF404040"/>
        <rFont val="맑은 고딕"/>
        <family val="3"/>
        <charset val="129"/>
      </rPr>
      <t>세전</t>
    </r>
    <phoneticPr fontId="2" type="noConversion"/>
  </si>
  <si>
    <r>
      <rPr>
        <b/>
        <sz val="10"/>
        <color rgb="FF404040"/>
        <rFont val="맑은 고딕"/>
        <family val="3"/>
        <charset val="129"/>
      </rPr>
      <t>펀드</t>
    </r>
    <phoneticPr fontId="2" type="noConversion"/>
  </si>
  <si>
    <r>
      <rPr>
        <sz val="10"/>
        <color rgb="FF404040"/>
        <rFont val="맑은 고딕"/>
        <family val="3"/>
        <charset val="129"/>
      </rPr>
      <t>세후</t>
    </r>
    <phoneticPr fontId="2" type="noConversion"/>
  </si>
  <si>
    <t>CYCLE2</t>
    <phoneticPr fontId="2" type="noConversion"/>
  </si>
  <si>
    <t>J/V 배당액(500K multiple)</t>
    <phoneticPr fontId="2" type="noConversion"/>
  </si>
  <si>
    <t>배당 끝전</t>
    <phoneticPr fontId="2" type="noConversion"/>
  </si>
  <si>
    <t>차입금</t>
    <phoneticPr fontId="2" type="noConversion"/>
  </si>
  <si>
    <t>자기자본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</si>
</sst>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1">
    <numFmt numFmtId="41" formatCode="_-* #,##0_-;\-* #,##0_-;_-* &quot;-&quot;_-;_-@_-"/>
    <numFmt numFmtId="43" formatCode="_-* #,##0.00_-;\-* #,##0.00_-;_-* &quot;-&quot;??_-;_-@_-"/>
    <numFmt numFmtId="176" formatCode="#,##0,,;[Red]\(#,##0,,\);&quot;-&quot;"/>
    <numFmt numFmtId="177" formatCode="yyyy&quot;년&quot;\ m&quot;월&quot;;@"/>
    <numFmt numFmtId="178" formatCode="0.0%"/>
    <numFmt numFmtId="179" formatCode="0_);[Red]\(0\)"/>
    <numFmt numFmtId="180" formatCode="#,##0.00,,;[Red]\(#,##0.00,,\);&quot;-&quot;"/>
    <numFmt numFmtId="181" formatCode="#,##0_);[Red]\(#,##0\)"/>
    <numFmt numFmtId="182" formatCode="0.00_);[Red]\(0.00\)"/>
    <numFmt numFmtId="183" formatCode="0,,_);[Red]\(0,,\)"/>
    <numFmt numFmtId="184" formatCode="#,##0_)&quot;분기&quot;;\(#,##0\)"/>
    <numFmt numFmtId="185" formatCode="#,##0.00_);[Red]\(#,##0.00\)"/>
    <numFmt numFmtId="186" formatCode="&quot;UHC&quot;&quot;연&quot;&quot;간&quot;\ 0.00%\ &quot;상&quot;&quot;승&quot;"/>
    <numFmt numFmtId="187" formatCode="_-* #,##0.0_-;\-* #,##0.0_-;_-* &quot;-&quot;_-;_-@_-"/>
    <numFmt numFmtId="188" formatCode="0%&quot;아주비율&quot;"/>
    <numFmt numFmtId="189" formatCode="#,##0,,_);[Red]\(#,##0,,\);\-_@"/>
    <numFmt numFmtId="190" formatCode="#,##0_);[Red]\(#,##0\);\-_@"/>
    <numFmt numFmtId="191" formatCode="#,##0.0,,_);[Red]\(#,##0.0,,\);\-_@"/>
    <numFmt numFmtId="192" formatCode="_-* #,##0.00_-;\-* #,##0.00_-;_-* &quot;-&quot;_-;_-@_-"/>
    <numFmt numFmtId="193" formatCode="#,##0.00,,_);[Red]\(#,##0.00,,\);\-_@"/>
    <numFmt numFmtId="194" formatCode="0%&quot;T/S비율&quot;"/>
    <numFmt numFmtId="195" formatCode="#,##0;[Red]\(#,##0\);&quot;-&quot;"/>
    <numFmt numFmtId="196" formatCode="#,##0_)&quot;년&quot;;[Red]\(#,##0\)"/>
    <numFmt numFmtId="197" formatCode="0_)&quot;년&quot;;[Red]\(0\)&quot;년&quot;"/>
    <numFmt numFmtId="198" formatCode="0.0%;\(\-\)0.0%;\-_@"/>
    <numFmt numFmtId="199" formatCode="0%&quot;지분율&quot;"/>
    <numFmt numFmtId="200" formatCode="#,##0;[Red]\(#,##0\);\-"/>
    <numFmt numFmtId="201" formatCode="0.00_ "/>
    <numFmt numFmtId="202" formatCode="#,##0_ &quot;SGD&quot;"/>
    <numFmt numFmtId="203" formatCode="#,##0.0"/>
    <numFmt numFmtId="204" formatCode="#,##0,,_);\(#,##0,,\);\-_@"/>
    <numFmt numFmtId="205" formatCode="#,##0,_);\(#,##0,\);\-_@"/>
    <numFmt numFmtId="206" formatCode="#,##0_);\(#,##0\);\-_@"/>
    <numFmt numFmtId="207" formatCode="#,##0_);\(#,##0\)"/>
    <numFmt numFmtId="208" formatCode="0.00_);\(0.00\);\-_@"/>
    <numFmt numFmtId="209" formatCode="#,##0.00_);\(#,##0.00\);\-_@"/>
    <numFmt numFmtId="210" formatCode="0.0%;\(\-\)0.0%;\-_@&quot;₩&quot;"/>
    <numFmt numFmtId="211" formatCode="_-* #,##0.0000000_-;\-* #,##0.0000000_-;_-* &quot;-&quot;_-;_-@_-"/>
    <numFmt numFmtId="212" formatCode="0.0000%;\(\-\)0.0000%;\-_@"/>
    <numFmt numFmtId="213" formatCode="#,##0.00_);[Red]\(#,##0.00\);\-_@"/>
    <numFmt numFmtId="214" formatCode="#,##0.00;[Red]\(#,##0.00\);\-"/>
    <numFmt numFmtId="215" formatCode="0_)&quot;년&quot;;[Red]\(0\);\-_@"/>
    <numFmt numFmtId="216" formatCode="_-* #,##0.00000_-;\-* #,##0.00000_-;_-* &quot;-&quot;_-;_-@_-"/>
    <numFmt numFmtId="217" formatCode="0.0"/>
    <numFmt numFmtId="218" formatCode="#,##0.0,,;[Red]\(#,##0.0,,\);&quot;-&quot;"/>
    <numFmt numFmtId="219" formatCode="#,##0,,;\(#,##0,,\);"/>
    <numFmt numFmtId="220" formatCode="\(#,##0,,\);\(#,##0,,\);"/>
    <numFmt numFmtId="221" formatCode="#,##0;\(#,##0\);"/>
    <numFmt numFmtId="222" formatCode="#,##0,,;\(#,##0,,\);\-"/>
    <numFmt numFmtId="223" formatCode="#,##0.0_);[Red]\(#,##0.0\)"/>
    <numFmt numFmtId="224" formatCode="&quot;CYCLE&quot;_##"/>
    <numFmt numFmtId="225" formatCode="mm&quot;월&quot;\ dd&quot;일&quot;"/>
    <numFmt numFmtId="226" formatCode="_-* #,##0_-;\-* #,##0_-;_-* &quot;-&quot;??_-;_-@_-"/>
    <numFmt numFmtId="227" formatCode="#,##0.000,,;[Red]\(#,##0.000,,\);&quot;-&quot;"/>
    <numFmt numFmtId="228" formatCode="#,##0,,;[Red]\(#,##0,,\);\-"/>
    <numFmt numFmtId="229" formatCode="0.00%;\(\-\)0.00%;\-_@"/>
    <numFmt numFmtId="230" formatCode="#,##0,_);\(#,##0,\);_@"/>
    <numFmt numFmtId="231" formatCode="#,##0;\(#,##0\);\-"/>
    <numFmt numFmtId="232" formatCode="#,##0.0;[Red]\(#,##0.0\);\-"/>
    <numFmt numFmtId="233" formatCode="#,##0.0,_);\(#,##0.0,\);\-_@"/>
    <numFmt numFmtId="235" formatCode="#,##0_ "/>
  </numFmts>
  <fonts count="198" x14ac:knownFonts="1">
    <font>
      <sz val="11"/>
      <color theme="1"/>
      <name val="맑은 고딕"/>
      <family val="2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24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  <scheme val="minor"/>
    </font>
    <font>
      <sz val="10"/>
      <name val="Arial"/>
      <family val="2"/>
    </font>
    <font>
      <sz val="10"/>
      <name val="돋움"/>
      <family val="3"/>
      <charset val="129"/>
    </font>
    <font>
      <b/>
      <sz val="10"/>
      <color rgb="FFFFFFFF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8"/>
      <name val="맑은 고딕"/>
      <family val="2"/>
      <charset val="129"/>
    </font>
    <font>
      <sz val="10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0" tint="-4.9989318521683403E-2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  <font>
      <b/>
      <sz val="10"/>
      <color theme="0"/>
      <name val="맑은 고딕"/>
      <family val="3"/>
      <charset val="129"/>
      <scheme val="minor"/>
    </font>
    <font>
      <sz val="8"/>
      <name val="돋움"/>
      <family val="3"/>
      <charset val="129"/>
    </font>
    <font>
      <i/>
      <sz val="10"/>
      <color theme="1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theme="3"/>
      <name val="맑은 고딕"/>
      <family val="3"/>
      <charset val="129"/>
      <scheme val="minor"/>
    </font>
    <font>
      <b/>
      <sz val="10"/>
      <color rgb="FF00B05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9"/>
      <name val="Verdana"/>
      <family val="2"/>
    </font>
    <font>
      <b/>
      <sz val="8"/>
      <name val="Verdana"/>
      <family val="2"/>
    </font>
    <font>
      <sz val="8"/>
      <name val="Verdana"/>
      <family val="2"/>
    </font>
    <font>
      <b/>
      <sz val="8"/>
      <color rgb="FF008000"/>
      <name val="Verdana"/>
      <family val="2"/>
    </font>
    <font>
      <sz val="8"/>
      <color rgb="FF008000"/>
      <name val="Verdana"/>
      <family val="2"/>
    </font>
    <font>
      <b/>
      <sz val="10"/>
      <color rgb="FFFFFFFF"/>
      <name val="Arial"/>
      <family val="2"/>
    </font>
    <font>
      <b/>
      <sz val="10"/>
      <color rgb="FF000000"/>
      <name val="Arial Narrow"/>
      <family val="2"/>
    </font>
    <font>
      <sz val="10"/>
      <color rgb="FF000000"/>
      <name val="Arial Narrow"/>
      <family val="2"/>
    </font>
    <font>
      <b/>
      <sz val="9"/>
      <color rgb="FFFFFFFF"/>
      <name val="Arial"/>
      <family val="2"/>
    </font>
    <font>
      <b/>
      <sz val="10"/>
      <color rgb="FF404040"/>
      <name val="맑은 고딕"/>
      <family val="3"/>
      <charset val="129"/>
    </font>
    <font>
      <sz val="10"/>
      <color rgb="FF404040"/>
      <name val="Arial"/>
      <family val="2"/>
    </font>
    <font>
      <sz val="10"/>
      <color rgb="FF404040"/>
      <name val="맑은 고딕"/>
      <family val="3"/>
      <charset val="129"/>
    </font>
    <font>
      <sz val="10"/>
      <color rgb="FF404040"/>
      <name val="맑은 고딕"/>
      <family val="2"/>
      <charset val="129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 Unicode MS"/>
      <family val="2"/>
      <charset val="129"/>
    </font>
    <font>
      <sz val="10"/>
      <color rgb="FF000000"/>
      <name val="맑은 고딕"/>
      <family val="2"/>
      <charset val="129"/>
    </font>
    <font>
      <b/>
      <sz val="10"/>
      <color rgb="FFFFFFFF"/>
      <name val="맑은 고딕"/>
      <family val="2"/>
      <charset val="129"/>
    </font>
    <font>
      <b/>
      <sz val="10"/>
      <color rgb="FFFFFFFF"/>
      <name val="Arial"/>
      <family val="3"/>
      <charset val="129"/>
    </font>
    <font>
      <sz val="10"/>
      <color rgb="FF000000"/>
      <name val="Arial Narrow"/>
      <family val="3"/>
      <charset val="129"/>
    </font>
    <font>
      <b/>
      <sz val="9"/>
      <color rgb="FFFFFFFF"/>
      <name val="맑은 고딕"/>
      <family val="2"/>
      <charset val="129"/>
    </font>
    <font>
      <b/>
      <sz val="10"/>
      <color theme="1"/>
      <name val="맑은 고딕"/>
      <family val="2"/>
      <charset val="129"/>
    </font>
    <font>
      <b/>
      <sz val="10"/>
      <color theme="1"/>
      <name val="Arial"/>
      <family val="2"/>
      <charset val="129"/>
    </font>
    <font>
      <b/>
      <sz val="9"/>
      <color rgb="FFFFFFFF"/>
      <name val="Arial Unicode MS"/>
      <family val="2"/>
      <charset val="129"/>
    </font>
    <font>
      <b/>
      <sz val="10"/>
      <color theme="1"/>
      <name val="Arial Unicode MS"/>
      <family val="2"/>
    </font>
    <font>
      <b/>
      <sz val="11"/>
      <color theme="0" tint="-4.9989318521683403E-2"/>
      <name val="맑은 고딕"/>
      <family val="3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0"/>
      <color rgb="FF333333"/>
      <name val="맑은 고딕"/>
      <family val="3"/>
      <charset val="129"/>
      <scheme val="minor"/>
    </font>
    <font>
      <b/>
      <sz val="10"/>
      <color rgb="FF333333"/>
      <name val="맑은 고딕"/>
      <family val="3"/>
      <charset val="129"/>
      <scheme val="minor"/>
    </font>
    <font>
      <b/>
      <sz val="10"/>
      <color rgb="FF333333"/>
      <name val="Arial Narrow"/>
      <family val="2"/>
    </font>
    <font>
      <sz val="10"/>
      <color rgb="FF333333"/>
      <name val="Arial"/>
      <family val="2"/>
    </font>
    <font>
      <sz val="10"/>
      <color rgb="FF333333"/>
      <name val="Arial Narrow"/>
      <family val="2"/>
    </font>
    <font>
      <b/>
      <sz val="10"/>
      <color rgb="FF333333"/>
      <name val="맑은 고딕"/>
      <family val="3"/>
      <charset val="129"/>
    </font>
    <font>
      <sz val="10"/>
      <color rgb="FF333333"/>
      <name val="맑은 고딕"/>
      <family val="2"/>
      <charset val="129"/>
    </font>
    <font>
      <sz val="10"/>
      <color rgb="FF333333"/>
      <name val="Arial Narrow"/>
      <family val="3"/>
      <charset val="129"/>
    </font>
    <font>
      <sz val="10"/>
      <color rgb="FF333333"/>
      <name val="맑은 고딕"/>
      <family val="3"/>
      <charset val="129"/>
    </font>
    <font>
      <sz val="9"/>
      <color rgb="FF333333"/>
      <name val="Arial"/>
      <family val="2"/>
    </font>
    <font>
      <b/>
      <sz val="10"/>
      <color rgb="FF333333"/>
      <name val="Arial"/>
      <family val="2"/>
    </font>
    <font>
      <b/>
      <sz val="9"/>
      <color rgb="FF333333"/>
      <name val="Arial"/>
      <family val="2"/>
    </font>
    <font>
      <i/>
      <sz val="10"/>
      <color rgb="FF333333"/>
      <name val="Arial"/>
      <family val="2"/>
    </font>
    <font>
      <i/>
      <sz val="10"/>
      <color rgb="FF333333"/>
      <name val="맑은 고딕"/>
      <family val="3"/>
      <charset val="129"/>
    </font>
    <font>
      <b/>
      <sz val="10"/>
      <color rgb="FF333333"/>
      <name val="Arial"/>
      <family val="3"/>
      <charset val="129"/>
    </font>
    <font>
      <b/>
      <sz val="10"/>
      <color rgb="FF333333"/>
      <name val="맑은 고딕"/>
      <family val="2"/>
      <charset val="129"/>
    </font>
    <font>
      <b/>
      <sz val="9"/>
      <color rgb="FF333333"/>
      <name val="맑은 고딕"/>
      <family val="2"/>
      <charset val="129"/>
    </font>
    <font>
      <sz val="10"/>
      <color rgb="FF333333"/>
      <name val="Arial"/>
      <family val="3"/>
      <charset val="129"/>
    </font>
    <font>
      <sz val="10"/>
      <color rgb="FF333333"/>
      <name val="Arial"/>
      <family val="2"/>
      <charset val="129"/>
    </font>
    <font>
      <sz val="10"/>
      <color rgb="FF333333"/>
      <name val="Arial Unicode MS"/>
      <family val="2"/>
      <charset val="129"/>
    </font>
    <font>
      <sz val="10"/>
      <color rgb="FF333333"/>
      <name val="맑은 고딕"/>
      <family val="2"/>
      <charset val="129"/>
      <scheme val="minor"/>
    </font>
    <font>
      <sz val="10"/>
      <color rgb="FF333333"/>
      <name val="Arial"/>
      <family val="3"/>
    </font>
    <font>
      <b/>
      <i/>
      <sz val="10"/>
      <color rgb="FF333333"/>
      <name val="맑은 고딕"/>
      <family val="3"/>
      <charset val="129"/>
      <scheme val="minor"/>
    </font>
    <font>
      <b/>
      <sz val="10"/>
      <color rgb="FF333333"/>
      <name val="Arial Unicode MS"/>
      <family val="3"/>
      <charset val="129"/>
    </font>
    <font>
      <b/>
      <sz val="10"/>
      <color rgb="FF333333"/>
      <name val="Arial Unicode MS"/>
      <family val="2"/>
      <charset val="129"/>
    </font>
    <font>
      <b/>
      <sz val="10"/>
      <color rgb="FF333333"/>
      <name val="Arial"/>
      <family val="2"/>
      <charset val="129"/>
    </font>
    <font>
      <sz val="10"/>
      <color rgb="FF404040"/>
      <name val="맑은 고딕"/>
      <family val="3"/>
      <charset val="129"/>
      <scheme val="minor"/>
    </font>
    <font>
      <b/>
      <sz val="10"/>
      <color rgb="FF404040"/>
      <name val="맑은 고딕"/>
      <family val="3"/>
      <charset val="129"/>
      <scheme val="minor"/>
    </font>
    <font>
      <b/>
      <sz val="10"/>
      <color rgb="FF404040"/>
      <name val="Arial Narrow"/>
      <family val="2"/>
    </font>
    <font>
      <i/>
      <sz val="10"/>
      <color rgb="FF404040"/>
      <name val="Arial Narrow"/>
      <family val="2"/>
    </font>
    <font>
      <sz val="10"/>
      <color rgb="FF404040"/>
      <name val="Arial Narrow"/>
      <family val="2"/>
    </font>
    <font>
      <sz val="10"/>
      <color rgb="FF404040"/>
      <name val="Segoe UI Symbol"/>
      <family val="2"/>
    </font>
    <font>
      <sz val="10"/>
      <color rgb="FF404040"/>
      <name val="Arial Unicode MS"/>
      <family val="3"/>
      <charset val="129"/>
    </font>
    <font>
      <i/>
      <sz val="10"/>
      <color rgb="FF404040"/>
      <name val="맑은 고딕"/>
      <family val="3"/>
      <charset val="129"/>
      <scheme val="minor"/>
    </font>
    <font>
      <sz val="10"/>
      <color rgb="FF404040"/>
      <name val="Arial Narrow"/>
      <family val="3"/>
      <charset val="129"/>
    </font>
    <font>
      <b/>
      <sz val="10"/>
      <color rgb="FF0070C0"/>
      <name val="맑은 고딕"/>
      <family val="2"/>
      <charset val="129"/>
      <scheme val="minor"/>
    </font>
    <font>
      <b/>
      <sz val="10"/>
      <color theme="0"/>
      <name val="맑은 고딕"/>
      <family val="2"/>
      <charset val="129"/>
      <scheme val="minor"/>
    </font>
    <font>
      <b/>
      <sz val="10"/>
      <name val="Verdana"/>
      <family val="2"/>
    </font>
    <font>
      <b/>
      <sz val="10"/>
      <color rgb="FF969696"/>
      <name val="Tahoma"/>
      <family val="2"/>
    </font>
    <font>
      <sz val="10"/>
      <name val="Verdana"/>
      <family val="2"/>
    </font>
    <font>
      <sz val="10"/>
      <color rgb="FF0000FF"/>
      <name val="Verdana"/>
      <family val="2"/>
    </font>
    <font>
      <b/>
      <sz val="10"/>
      <color rgb="FF008000"/>
      <name val="Verdana"/>
      <family val="2"/>
    </font>
    <font>
      <b/>
      <sz val="10"/>
      <color rgb="FF0000FF"/>
      <name val="Verdana"/>
      <family val="2"/>
    </font>
    <font>
      <sz val="10"/>
      <color rgb="FF008000"/>
      <name val="Verdana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sz val="10"/>
      <color rgb="FFFF0000"/>
      <name val="Arial"/>
      <family val="2"/>
    </font>
    <font>
      <b/>
      <sz val="9"/>
      <color rgb="FFFFFFFF"/>
      <name val="맑은 고딕"/>
      <family val="3"/>
      <charset val="129"/>
    </font>
    <font>
      <b/>
      <sz val="9"/>
      <color rgb="FFFFFFFF"/>
      <name val="Arial Narrow"/>
      <family val="2"/>
    </font>
    <font>
      <b/>
      <sz val="9"/>
      <color rgb="FF404040"/>
      <name val="Arial Narrow"/>
      <family val="2"/>
    </font>
    <font>
      <b/>
      <sz val="9"/>
      <color rgb="FF404040"/>
      <name val="맑은 고딕"/>
      <family val="3"/>
      <charset val="129"/>
    </font>
    <font>
      <b/>
      <vertAlign val="superscript"/>
      <sz val="9"/>
      <color rgb="FF404040"/>
      <name val="Arial Narrow"/>
      <family val="2"/>
    </font>
    <font>
      <b/>
      <vertAlign val="superscript"/>
      <sz val="9"/>
      <color rgb="FF404040"/>
      <name val="맑은 고딕"/>
      <family val="3"/>
      <charset val="129"/>
    </font>
    <font>
      <sz val="9"/>
      <color rgb="FF404040"/>
      <name val="Arial Narrow"/>
      <family val="2"/>
    </font>
    <font>
      <sz val="9"/>
      <color rgb="FF404040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sz val="8"/>
      <name val="바탕"/>
      <family val="1"/>
      <charset val="129"/>
    </font>
    <font>
      <sz val="10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b/>
      <sz val="10"/>
      <color indexed="9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9"/>
      <color indexed="9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9"/>
      <name val="Arial"/>
      <family val="2"/>
    </font>
    <font>
      <sz val="9"/>
      <color indexed="14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b/>
      <sz val="9"/>
      <color theme="0"/>
      <name val="Arial"/>
      <family val="2"/>
    </font>
    <font>
      <b/>
      <sz val="10"/>
      <color rgb="FF404040"/>
      <name val="Arial"/>
      <family val="2"/>
    </font>
    <font>
      <b/>
      <sz val="10"/>
      <name val="맑은 고딕"/>
      <family val="3"/>
      <charset val="129"/>
    </font>
    <font>
      <sz val="10"/>
      <name val="맑은 고딕"/>
      <family val="3"/>
      <charset val="129"/>
    </font>
    <font>
      <sz val="9"/>
      <color theme="1"/>
      <name val="맑은 고딕"/>
      <family val="2"/>
      <charset val="129"/>
      <scheme val="minor"/>
    </font>
    <font>
      <b/>
      <sz val="10"/>
      <color rgb="FFC00000"/>
      <name val="맑은 고딕"/>
      <family val="3"/>
      <charset val="129"/>
      <scheme val="minor"/>
    </font>
    <font>
      <sz val="10"/>
      <color rgb="FFC00000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b/>
      <sz val="10"/>
      <color theme="5"/>
      <name val="맑은 고딕"/>
      <family val="3"/>
      <charset val="129"/>
      <scheme val="minor"/>
    </font>
    <font>
      <b/>
      <sz val="10"/>
      <color rgb="FF002060"/>
      <name val="맑은 고딕"/>
      <family val="3"/>
      <charset val="129"/>
      <scheme val="minor"/>
    </font>
    <font>
      <sz val="10"/>
      <color theme="0" tint="-0.249977111117893"/>
      <name val="맑은 고딕"/>
      <family val="3"/>
      <charset val="129"/>
      <scheme val="minor"/>
    </font>
    <font>
      <b/>
      <sz val="10"/>
      <color theme="0" tint="-0.249977111117893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1"/>
      <color rgb="FF002060"/>
      <name val="맑은 고딕"/>
      <family val="2"/>
      <charset val="129"/>
      <scheme val="minor"/>
    </font>
    <font>
      <b/>
      <sz val="8"/>
      <color rgb="FF0000FF"/>
      <name val="Verdana"/>
      <family val="2"/>
    </font>
    <font>
      <sz val="8"/>
      <color rgb="FF0000FF"/>
      <name val="Verdana"/>
      <family val="2"/>
    </font>
    <font>
      <sz val="11"/>
      <color theme="0" tint="-0.14999847407452621"/>
      <name val="맑은 고딕"/>
      <family val="2"/>
      <charset val="129"/>
      <scheme val="minor"/>
    </font>
    <font>
      <sz val="18"/>
      <name val="Arial"/>
      <family val="2"/>
    </font>
    <font>
      <sz val="10"/>
      <color rgb="FF404040"/>
      <name val="Arial Unicode MS"/>
      <family val="2"/>
      <charset val="129"/>
    </font>
    <font>
      <b/>
      <sz val="10"/>
      <color theme="0"/>
      <name val="맑은 고딕"/>
      <family val="3"/>
      <charset val="129"/>
    </font>
    <font>
      <b/>
      <sz val="10"/>
      <color theme="0"/>
      <name val="Arial"/>
      <family val="2"/>
    </font>
    <font>
      <b/>
      <sz val="10"/>
      <color theme="0"/>
      <name val="Arial Unicode MS"/>
      <family val="2"/>
      <charset val="129"/>
    </font>
    <font>
      <vertAlign val="superscript"/>
      <sz val="10"/>
      <color rgb="FF404040"/>
      <name val="Arial"/>
      <family val="2"/>
    </font>
    <font>
      <vertAlign val="superscript"/>
      <sz val="10"/>
      <color rgb="FF404040"/>
      <name val="맑은 고딕"/>
      <family val="3"/>
      <charset val="129"/>
    </font>
    <font>
      <b/>
      <i/>
      <sz val="10"/>
      <color rgb="FF404040"/>
      <name val="Arial"/>
      <family val="2"/>
    </font>
    <font>
      <b/>
      <i/>
      <sz val="10"/>
      <color rgb="FF404040"/>
      <name val="맑은 고딕"/>
      <family val="3"/>
      <charset val="129"/>
    </font>
    <font>
      <sz val="9"/>
      <color rgb="FF333333"/>
      <name val="Arial Narrow"/>
      <family val="2"/>
    </font>
    <font>
      <b/>
      <sz val="9"/>
      <color rgb="FF333333"/>
      <name val="Arial Narrow"/>
      <family val="2"/>
    </font>
    <font>
      <i/>
      <sz val="9"/>
      <color rgb="FF404040"/>
      <name val="Arial Narrow"/>
      <family val="2"/>
    </font>
    <font>
      <sz val="9"/>
      <color rgb="FF404040"/>
      <name val="Arial"/>
      <family val="2"/>
    </font>
    <font>
      <b/>
      <sz val="9"/>
      <color rgb="FF404040"/>
      <name val="Arial"/>
      <family val="2"/>
    </font>
    <font>
      <i/>
      <sz val="9"/>
      <color rgb="FF404040"/>
      <name val="맑은 고딕"/>
      <family val="3"/>
      <charset val="129"/>
    </font>
    <font>
      <b/>
      <sz val="8"/>
      <color rgb="FFFFFFFF"/>
      <name val="Arial Narrow"/>
      <family val="2"/>
    </font>
    <font>
      <b/>
      <sz val="8"/>
      <color rgb="FFFFFFFF"/>
      <name val="맑은 고딕"/>
      <family val="3"/>
      <charset val="129"/>
    </font>
    <font>
      <sz val="8"/>
      <color rgb="FF404040"/>
      <name val="맑은 고딕"/>
      <family val="3"/>
      <charset val="129"/>
    </font>
    <font>
      <sz val="8"/>
      <color rgb="FF404040"/>
      <name val="Arial Narrow"/>
      <family val="2"/>
    </font>
    <font>
      <b/>
      <sz val="8"/>
      <color rgb="FF404040"/>
      <name val="맑은 고딕"/>
      <family val="3"/>
      <charset val="129"/>
    </font>
    <font>
      <b/>
      <sz val="8"/>
      <color rgb="FF404040"/>
      <name val="Arial Narrow"/>
      <family val="2"/>
    </font>
    <font>
      <b/>
      <i/>
      <sz val="8"/>
      <color rgb="FF404040"/>
      <name val="Arial Narrow"/>
      <family val="2"/>
    </font>
    <font>
      <b/>
      <i/>
      <sz val="8"/>
      <color rgb="FF404040"/>
      <name val="맑은 고딕"/>
      <family val="3"/>
      <charset val="129"/>
    </font>
    <font>
      <b/>
      <sz val="9"/>
      <color rgb="FF404040"/>
      <name val="Arial Narrow"/>
      <family val="3"/>
    </font>
    <font>
      <sz val="9"/>
      <color rgb="FF404040"/>
      <name val="Arial Narrow"/>
      <family val="3"/>
    </font>
    <font>
      <sz val="9"/>
      <color rgb="FF404040"/>
      <name val="Arial Unicode MS"/>
      <family val="3"/>
      <charset val="129"/>
    </font>
    <font>
      <sz val="9"/>
      <color rgb="FF404040"/>
      <name val="Arial Unicode MS"/>
      <family val="2"/>
      <charset val="129"/>
    </font>
    <font>
      <sz val="9"/>
      <color rgb="FF333333"/>
      <name val="맑은 고딕"/>
      <family val="3"/>
      <charset val="129"/>
    </font>
    <font>
      <b/>
      <sz val="9"/>
      <color rgb="FF333333"/>
      <name val="맑은 고딕"/>
      <family val="3"/>
      <charset val="129"/>
    </font>
    <font>
      <b/>
      <sz val="18"/>
      <color theme="1"/>
      <name val="맑은 고딕"/>
      <family val="3"/>
      <charset val="129"/>
      <scheme val="minor"/>
    </font>
    <font>
      <b/>
      <sz val="10"/>
      <color rgb="FF404040"/>
      <name val="맑은 고딕"/>
      <family val="2"/>
      <charset val="129"/>
    </font>
    <font>
      <b/>
      <sz val="9"/>
      <color rgb="FF404040"/>
      <name val="Arial Unicode MS"/>
      <family val="2"/>
      <charset val="129"/>
    </font>
    <font>
      <sz val="11"/>
      <color theme="1"/>
      <name val="맑은 고딕"/>
      <family val="2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9"/>
      <color rgb="FF404040"/>
      <name val="맑은 고딕"/>
      <family val="2"/>
      <charset val="129"/>
    </font>
    <font>
      <sz val="11"/>
      <color rgb="FF404040"/>
      <name val="맑은 고딕"/>
      <family val="2"/>
      <charset val="129"/>
      <scheme val="minor"/>
    </font>
    <font>
      <sz val="11"/>
      <color rgb="FF40404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vertAlign val="superscript"/>
      <sz val="9"/>
      <color rgb="FF404040"/>
      <name val="Arial"/>
      <family val="2"/>
    </font>
    <font>
      <b/>
      <sz val="9"/>
      <name val="Arial"/>
      <family val="2"/>
    </font>
    <font>
      <sz val="11"/>
      <color theme="0"/>
      <name val="맑은 고딕"/>
      <family val="2"/>
      <charset val="129"/>
      <scheme val="minor"/>
    </font>
    <font>
      <sz val="9"/>
      <color rgb="FF404040"/>
      <name val="Arial"/>
      <family val="2"/>
      <charset val="129"/>
    </font>
    <font>
      <sz val="10"/>
      <color rgb="FF1F497D"/>
      <name val="맑은 고딕"/>
      <family val="3"/>
      <charset val="129"/>
    </font>
    <font>
      <b/>
      <sz val="11"/>
      <color rgb="FF404040"/>
      <name val="Arial"/>
      <family val="2"/>
    </font>
    <font>
      <b/>
      <sz val="11"/>
      <color rgb="FF404040"/>
      <name val="맑은 고딕"/>
      <family val="2"/>
      <charset val="129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rgb="FF40404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9CCFF"/>
      </patternFill>
    </fill>
    <fill>
      <patternFill patternType="solid">
        <fgColor rgb="FFFFFFFF"/>
      </patternFill>
    </fill>
    <fill>
      <patternFill patternType="solid">
        <fgColor rgb="FF808080"/>
        <bgColor indexed="64"/>
      </patternFill>
    </fill>
    <fill>
      <patternFill patternType="solid">
        <fgColor rgb="FFFFFA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gray125">
        <bgColor theme="0" tint="-4.9989318521683403E-2"/>
      </patternFill>
    </fill>
    <fill>
      <patternFill patternType="gray125">
        <bgColor theme="0" tint="-0.14999847407452621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00000"/>
        <bgColor indexed="64"/>
      </patternFill>
    </fill>
  </fills>
  <borders count="404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dotted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dotted">
        <color theme="0" tint="-0.24994659260841701"/>
      </bottom>
      <diagonal/>
    </border>
    <border>
      <left style="thin">
        <color theme="0" tint="-0.24994659260841701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theme="0" tint="-0.24994659260841701"/>
      </right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theme="0" tint="-0.24994659260841701"/>
      </right>
      <top style="dotted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dotted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dotted">
        <color theme="0" tint="-0.24994659260841701"/>
      </bottom>
      <diagonal/>
    </border>
    <border>
      <left/>
      <right style="thin">
        <color theme="0" tint="-0.24994659260841701"/>
      </right>
      <top/>
      <bottom style="dotted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dotted">
        <color theme="0" tint="-0.24994659260841701"/>
      </top>
      <bottom/>
      <diagonal/>
    </border>
    <border>
      <left style="thin">
        <color theme="0" tint="-0.24994659260841701"/>
      </left>
      <right/>
      <top style="hair">
        <color theme="0" tint="-0.24994659260841701"/>
      </top>
      <bottom/>
      <diagonal/>
    </border>
    <border>
      <left/>
      <right style="thin">
        <color theme="0" tint="-0.24994659260841701"/>
      </right>
      <top style="hair">
        <color theme="0" tint="-0.2499465926084170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 style="thin">
        <color theme="0" tint="-0.2499465926084170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dotted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tted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tted">
        <color theme="0" tint="-0.24994659260841701"/>
      </top>
      <bottom/>
      <diagonal/>
    </border>
    <border>
      <left/>
      <right/>
      <top style="dotted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/>
      <right style="thin">
        <color theme="0" tint="-0.24994659260841701"/>
      </right>
      <top style="dotted">
        <color theme="0" tint="-0.2499465926084170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auto="1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theme="0" tint="-0.24994659260841701"/>
      </right>
      <top style="medium">
        <color indexed="64"/>
      </top>
      <bottom/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0" tint="-0.2499465926084170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 tint="-0.24994659260841701"/>
      </left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 tint="-0.24994659260841701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theme="0" tint="-0.24994659260841701"/>
      </right>
      <top style="hair">
        <color theme="0" tint="-0.24994659260841701"/>
      </top>
      <bottom style="dotted">
        <color theme="0" tint="-0.24994659260841701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medium">
        <color auto="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auto="1"/>
      </right>
      <top/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thin">
        <color theme="0" tint="-0.24994659260841701"/>
      </right>
      <top style="medium">
        <color theme="0" tint="-0.34998626667073579"/>
      </top>
      <bottom/>
      <diagonal/>
    </border>
    <border>
      <left/>
      <right style="thin">
        <color theme="0" tint="-0.24994659260841701"/>
      </right>
      <top style="medium">
        <color theme="0" tint="-0.34998626667073579"/>
      </top>
      <bottom style="thin">
        <color theme="0" tint="-0.24994659260841701"/>
      </bottom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/>
      <bottom style="thin">
        <color indexed="64"/>
      </bottom>
      <diagonal/>
    </border>
    <border>
      <left/>
      <right style="medium">
        <color theme="0" tint="-0.34998626667073579"/>
      </right>
      <top/>
      <bottom style="thin">
        <color indexed="64"/>
      </bottom>
      <diagonal/>
    </border>
    <border>
      <left style="medium">
        <color theme="0" tint="-0.34998626667073579"/>
      </left>
      <right/>
      <top style="thin">
        <color indexed="64"/>
      </top>
      <bottom style="medium">
        <color theme="0" tint="-0.34998626667073579"/>
      </bottom>
      <diagonal/>
    </border>
    <border>
      <left/>
      <right/>
      <top style="thin">
        <color indexed="64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 style="thin">
        <color indexed="64"/>
      </top>
      <bottom style="medium">
        <color theme="0" tint="-0.34998626667073579"/>
      </bottom>
      <diagonal/>
    </border>
    <border>
      <left style="thin">
        <color auto="1"/>
      </left>
      <right/>
      <top style="thin">
        <color theme="0" tint="-0.24994659260841701"/>
      </top>
      <bottom/>
      <diagonal/>
    </border>
    <border>
      <left style="medium">
        <color theme="0" tint="-0.34998626667073579"/>
      </left>
      <right/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/>
      <top style="medium">
        <color theme="0" tint="-0.24994659260841701"/>
      </top>
      <bottom style="medium">
        <color theme="0" tint="-0.34998626667073579"/>
      </bottom>
      <diagonal/>
    </border>
    <border>
      <left/>
      <right/>
      <top style="medium">
        <color theme="0" tint="-0.24994659260841701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 style="medium">
        <color theme="0" tint="-0.24994659260841701"/>
      </top>
      <bottom style="medium">
        <color theme="0" tint="-0.34998626667073579"/>
      </bottom>
      <diagonal/>
    </border>
    <border>
      <left style="medium">
        <color theme="0" tint="-0.34998626667073579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theme="0" tint="-0.24994659260841701"/>
      </right>
      <top/>
      <bottom style="medium">
        <color theme="0" tint="-0.24994659260841701"/>
      </bottom>
      <diagonal/>
    </border>
    <border>
      <left/>
      <right/>
      <top/>
      <bottom style="medium">
        <color theme="0" tint="-0.24994659260841701"/>
      </bottom>
      <diagonal/>
    </border>
    <border>
      <left/>
      <right style="medium">
        <color theme="0" tint="-0.24994659260841701"/>
      </right>
      <top/>
      <bottom/>
      <diagonal/>
    </border>
    <border>
      <left/>
      <right/>
      <top style="thin">
        <color theme="0" tint="-0.24994659260841701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 style="thin">
        <color theme="0" tint="-0.24994659260841701"/>
      </top>
      <bottom style="medium">
        <color theme="0" tint="-0.34998626667073579"/>
      </bottom>
      <diagonal/>
    </border>
    <border>
      <left style="medium">
        <color theme="0" tint="-0.24994659260841701"/>
      </left>
      <right/>
      <top/>
      <bottom/>
      <diagonal/>
    </border>
    <border>
      <left style="medium">
        <color theme="0" tint="-0.24994659260841701"/>
      </left>
      <right/>
      <top/>
      <bottom style="medium">
        <color theme="0" tint="-0.24994659260841701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/>
      <diagonal/>
    </border>
    <border>
      <left/>
      <right/>
      <top style="medium">
        <color theme="1" tint="0.24994659260841701"/>
      </top>
      <bottom/>
      <diagonal/>
    </border>
    <border>
      <left/>
      <right style="thin">
        <color theme="0" tint="-0.24994659260841701"/>
      </right>
      <top style="medium">
        <color theme="1" tint="0.24994659260841701"/>
      </top>
      <bottom style="thin">
        <color theme="0" tint="-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/>
      <diagonal/>
    </border>
    <border>
      <left style="medium">
        <color theme="1" tint="0.24994659260841701"/>
      </left>
      <right/>
      <top/>
      <bottom style="thin">
        <color indexed="64"/>
      </bottom>
      <diagonal/>
    </border>
    <border>
      <left/>
      <right style="medium">
        <color theme="1" tint="0.24994659260841701"/>
      </right>
      <top/>
      <bottom style="thin">
        <color indexed="64"/>
      </bottom>
      <diagonal/>
    </border>
    <border>
      <left style="medium">
        <color theme="1" tint="0.24994659260841701"/>
      </left>
      <right/>
      <top/>
      <bottom/>
      <diagonal/>
    </border>
    <border>
      <left/>
      <right style="medium">
        <color theme="1" tint="0.24994659260841701"/>
      </right>
      <top/>
      <bottom/>
      <diagonal/>
    </border>
    <border>
      <left style="medium">
        <color theme="1" tint="0.24994659260841701"/>
      </left>
      <right/>
      <top/>
      <bottom style="thin">
        <color theme="0" tint="-0.24994659260841701"/>
      </bottom>
      <diagonal/>
    </border>
    <border>
      <left/>
      <right style="medium">
        <color theme="1" tint="0.24994659260841701"/>
      </right>
      <top/>
      <bottom style="thin">
        <color theme="0" tint="-0.24994659260841701"/>
      </bottom>
      <diagonal/>
    </border>
    <border>
      <left style="medium">
        <color theme="1" tint="0.24994659260841701"/>
      </left>
      <right/>
      <top/>
      <bottom style="medium">
        <color theme="1" tint="0.24994659260841701"/>
      </bottom>
      <diagonal/>
    </border>
    <border>
      <left/>
      <right/>
      <top/>
      <bottom style="medium">
        <color theme="1" tint="0.24994659260841701"/>
      </bottom>
      <diagonal/>
    </border>
    <border>
      <left/>
      <right style="medium">
        <color theme="1" tint="0.24994659260841701"/>
      </right>
      <top/>
      <bottom style="medium">
        <color theme="1" tint="0.24994659260841701"/>
      </bottom>
      <diagonal/>
    </border>
    <border>
      <left style="medium">
        <color theme="2" tint="-0.499984740745262"/>
      </left>
      <right/>
      <top style="medium">
        <color theme="2" tint="-0.499984740745262"/>
      </top>
      <bottom/>
      <diagonal/>
    </border>
    <border>
      <left/>
      <right/>
      <top style="medium">
        <color theme="2" tint="-0.499984740745262"/>
      </top>
      <bottom/>
      <diagonal/>
    </border>
    <border>
      <left/>
      <right style="thin">
        <color theme="0" tint="-0.24994659260841701"/>
      </right>
      <top style="medium">
        <color theme="2" tint="-0.499984740745262"/>
      </top>
      <bottom style="thin">
        <color theme="0" tint="-0.24994659260841701"/>
      </bottom>
      <diagonal/>
    </border>
    <border>
      <left/>
      <right style="medium">
        <color theme="2" tint="-0.499984740745262"/>
      </right>
      <top style="medium">
        <color theme="2" tint="-0.499984740745262"/>
      </top>
      <bottom/>
      <diagonal/>
    </border>
    <border>
      <left style="medium">
        <color theme="2" tint="-0.499984740745262"/>
      </left>
      <right/>
      <top/>
      <bottom style="thin">
        <color indexed="64"/>
      </bottom>
      <diagonal/>
    </border>
    <border>
      <left/>
      <right style="medium">
        <color theme="2" tint="-0.499984740745262"/>
      </right>
      <top/>
      <bottom style="thin">
        <color indexed="64"/>
      </bottom>
      <diagonal/>
    </border>
    <border>
      <left style="medium">
        <color theme="2" tint="-0.499984740745262"/>
      </left>
      <right/>
      <top/>
      <bottom/>
      <diagonal/>
    </border>
    <border>
      <left/>
      <right style="medium">
        <color theme="2" tint="-0.499984740745262"/>
      </right>
      <top/>
      <bottom/>
      <diagonal/>
    </border>
    <border>
      <left style="medium">
        <color theme="2" tint="-0.499984740745262"/>
      </left>
      <right/>
      <top/>
      <bottom style="thin">
        <color theme="0" tint="-0.24994659260841701"/>
      </bottom>
      <diagonal/>
    </border>
    <border>
      <left/>
      <right style="medium">
        <color theme="2" tint="-0.499984740745262"/>
      </right>
      <top/>
      <bottom style="thin">
        <color theme="0" tint="-0.24994659260841701"/>
      </bottom>
      <diagonal/>
    </border>
    <border>
      <left style="medium">
        <color theme="2" tint="-0.499984740745262"/>
      </left>
      <right/>
      <top/>
      <bottom style="medium">
        <color theme="2" tint="-0.499984740745262"/>
      </bottom>
      <diagonal/>
    </border>
    <border>
      <left/>
      <right/>
      <top/>
      <bottom style="medium">
        <color theme="2" tint="-0.499984740745262"/>
      </bottom>
      <diagonal/>
    </border>
    <border>
      <left/>
      <right style="medium">
        <color theme="2" tint="-0.499984740745262"/>
      </right>
      <top/>
      <bottom style="medium">
        <color theme="2" tint="-0.499984740745262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medium">
        <color theme="0" tint="-0.24994659260841701"/>
      </left>
      <right/>
      <top style="medium">
        <color theme="0" tint="-0.24994659260841701"/>
      </top>
      <bottom/>
      <diagonal/>
    </border>
    <border>
      <left/>
      <right/>
      <top style="medium">
        <color theme="0" tint="-0.24994659260841701"/>
      </top>
      <bottom/>
      <diagonal/>
    </border>
    <border>
      <left/>
      <right style="thin">
        <color theme="0" tint="-0.24994659260841701"/>
      </right>
      <top style="medium">
        <color theme="0" tint="-0.24994659260841701"/>
      </top>
      <bottom/>
      <diagonal/>
    </border>
    <border>
      <left/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/>
      <right style="medium">
        <color theme="0" tint="-0.24994659260841701"/>
      </right>
      <top style="medium">
        <color theme="0" tint="-0.24994659260841701"/>
      </top>
      <bottom/>
      <diagonal/>
    </border>
    <border>
      <left style="medium">
        <color theme="0" tint="-0.24994659260841701"/>
      </left>
      <right/>
      <top/>
      <bottom style="thin">
        <color auto="1"/>
      </bottom>
      <diagonal/>
    </border>
    <border>
      <left/>
      <right style="medium">
        <color theme="0" tint="-0.24994659260841701"/>
      </right>
      <top/>
      <bottom style="thin">
        <color indexed="64"/>
      </bottom>
      <diagonal/>
    </border>
    <border>
      <left style="medium">
        <color theme="0" tint="-0.24994659260841701"/>
      </left>
      <right/>
      <top style="thin">
        <color auto="1"/>
      </top>
      <bottom/>
      <diagonal/>
    </border>
    <border>
      <left/>
      <right style="medium">
        <color theme="0" tint="-0.24994659260841701"/>
      </right>
      <top style="thin">
        <color indexed="64"/>
      </top>
      <bottom/>
      <diagonal/>
    </border>
    <border>
      <left style="medium">
        <color theme="0" tint="-0.2499465926084170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medium">
        <color theme="0" tint="-0.24994659260841701"/>
      </bottom>
      <diagonal/>
    </border>
    <border>
      <left style="medium">
        <color indexed="64"/>
      </left>
      <right/>
      <top style="medium">
        <color theme="0" tint="-0.24994659260841701"/>
      </top>
      <bottom style="medium">
        <color theme="0" tint="-0.34998626667073579"/>
      </bottom>
      <diagonal/>
    </border>
    <border>
      <left/>
      <right style="medium">
        <color indexed="64"/>
      </right>
      <top style="medium">
        <color theme="0" tint="-0.24994659260841701"/>
      </top>
      <bottom style="medium">
        <color theme="0" tint="-0.34998626667073579"/>
      </bottom>
      <diagonal/>
    </border>
    <border>
      <left style="medium">
        <color indexed="64"/>
      </left>
      <right/>
      <top style="medium">
        <color theme="0" tint="-0.34998626667073579"/>
      </top>
      <bottom/>
      <diagonal/>
    </border>
    <border>
      <left/>
      <right style="medium">
        <color indexed="64"/>
      </right>
      <top style="medium">
        <color theme="0" tint="-0.34998626667073579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medium">
        <color auto="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auto="1"/>
      </top>
      <bottom style="thin">
        <color indexed="64"/>
      </bottom>
      <diagonal/>
    </border>
    <border>
      <left/>
      <right/>
      <top style="thin">
        <color rgb="FF808080"/>
      </top>
      <bottom/>
      <diagonal/>
    </border>
    <border>
      <left/>
      <right/>
      <top/>
      <bottom style="thin">
        <color rgb="FF7F7F7F"/>
      </bottom>
      <diagonal/>
    </border>
    <border>
      <left/>
      <right/>
      <top style="thin">
        <color rgb="FF7F7F7F"/>
      </top>
      <bottom/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808080"/>
      </bottom>
      <diagonal/>
    </border>
    <border>
      <left/>
      <right style="medium">
        <color rgb="FFE0E0E0"/>
      </right>
      <top/>
      <bottom style="thin">
        <color rgb="FF808080"/>
      </bottom>
      <diagonal/>
    </border>
    <border>
      <left/>
      <right style="medium">
        <color rgb="FFE0E0E0"/>
      </right>
      <top/>
      <bottom/>
      <diagonal/>
    </border>
    <border>
      <left/>
      <right style="medium">
        <color rgb="FFE0E0E0"/>
      </right>
      <top style="thin">
        <color rgb="FF808080"/>
      </top>
      <bottom style="thin">
        <color rgb="FF808080"/>
      </bottom>
      <diagonal/>
    </border>
    <border>
      <left style="medium">
        <color rgb="FFE0E0E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medium">
        <color rgb="FFE0E0E0"/>
      </right>
      <top style="thin">
        <color rgb="FF808080"/>
      </top>
      <bottom/>
      <diagonal/>
    </border>
    <border>
      <left style="medium">
        <color rgb="FFE0E0E0"/>
      </left>
      <right/>
      <top style="thin">
        <color rgb="FF808080"/>
      </top>
      <bottom/>
      <diagonal/>
    </border>
    <border>
      <left style="medium">
        <color rgb="FFE0E0E0"/>
      </left>
      <right/>
      <top/>
      <bottom/>
      <diagonal/>
    </border>
    <border>
      <left style="medium">
        <color rgb="FFE0E0E0"/>
      </left>
      <right/>
      <top/>
      <bottom style="thin">
        <color rgb="FF808080"/>
      </bottom>
      <diagonal/>
    </border>
    <border>
      <left/>
      <right style="medium">
        <color rgb="FFE0E0E0"/>
      </right>
      <top/>
      <bottom style="medium">
        <color rgb="FFA2A2A2"/>
      </bottom>
      <diagonal/>
    </border>
    <border>
      <left style="medium">
        <color rgb="FFE0E0E0"/>
      </left>
      <right/>
      <top/>
      <bottom style="medium">
        <color rgb="FFA2A2A2"/>
      </bottom>
      <diagonal/>
    </border>
    <border>
      <left/>
      <right/>
      <top/>
      <bottom style="medium">
        <color rgb="FFA2A2A2"/>
      </bottom>
      <diagonal/>
    </border>
    <border>
      <left/>
      <right style="medium">
        <color rgb="FFE0E0E0"/>
      </right>
      <top style="medium">
        <color rgb="FFA2A2A2"/>
      </top>
      <bottom style="thin">
        <color rgb="FF808080"/>
      </bottom>
      <diagonal/>
    </border>
    <border>
      <left style="medium">
        <color rgb="FFE0E0E0"/>
      </left>
      <right/>
      <top style="medium">
        <color rgb="FFA2A2A2"/>
      </top>
      <bottom style="thin">
        <color rgb="FF808080"/>
      </bottom>
      <diagonal/>
    </border>
    <border>
      <left/>
      <right/>
      <top style="medium">
        <color rgb="FFA2A2A2"/>
      </top>
      <bottom style="thin">
        <color rgb="FF808080"/>
      </bottom>
      <diagonal/>
    </border>
    <border>
      <left/>
      <right style="medium">
        <color rgb="FFE0E0E0"/>
      </right>
      <top style="medium">
        <color rgb="FFA2A2A2"/>
      </top>
      <bottom/>
      <diagonal/>
    </border>
    <border>
      <left style="medium">
        <color rgb="FFE0E0E0"/>
      </left>
      <right/>
      <top style="medium">
        <color rgb="FFA2A2A2"/>
      </top>
      <bottom/>
      <diagonal/>
    </border>
    <border>
      <left/>
      <right/>
      <top style="medium">
        <color rgb="FFA2A2A2"/>
      </top>
      <bottom/>
      <diagonal/>
    </border>
    <border>
      <left/>
      <right style="medium">
        <color rgb="FFE0E0E0"/>
      </right>
      <top/>
      <bottom style="thin">
        <color rgb="FF7F7F7F"/>
      </bottom>
      <diagonal/>
    </border>
    <border>
      <left style="medium">
        <color rgb="FFE0E0E0"/>
      </left>
      <right/>
      <top/>
      <bottom style="thin">
        <color rgb="FF7F7F7F"/>
      </bottom>
      <diagonal/>
    </border>
    <border>
      <left/>
      <right style="medium">
        <color rgb="FFE0E0E0"/>
      </right>
      <top/>
      <bottom style="thin">
        <color theme="0" tint="-0.24994659260841701"/>
      </bottom>
      <diagonal/>
    </border>
    <border>
      <left/>
      <right/>
      <top style="thin">
        <color rgb="FF7F7F7F"/>
      </top>
      <bottom style="thin">
        <color theme="0" tint="-0.24994659260841701"/>
      </bottom>
      <diagonal/>
    </border>
    <border>
      <left/>
      <right style="medium">
        <color rgb="FFE0E0E0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Dashed">
        <color rgb="FFFF0000"/>
      </left>
      <right style="medium">
        <color rgb="FFE0E0E0"/>
      </right>
      <top style="mediumDashed">
        <color rgb="FFFF0000"/>
      </top>
      <bottom style="mediumDashed">
        <color rgb="FFFF0000"/>
      </bottom>
      <diagonal/>
    </border>
    <border>
      <left style="medium">
        <color rgb="FFE0E0E0"/>
      </left>
      <right/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rgb="FFFF0000"/>
      </top>
      <bottom style="mediumDashed">
        <color rgb="FFFF0000"/>
      </bottom>
      <diagonal/>
    </border>
    <border>
      <left/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 style="mediumDashed">
        <color rgb="FFFF0000"/>
      </left>
      <right style="medium">
        <color rgb="FFE0E0E0"/>
      </right>
      <top style="mediumDashed">
        <color rgb="FFFF0000"/>
      </top>
      <bottom/>
      <diagonal/>
    </border>
    <border>
      <left style="medium">
        <color rgb="FFE0E0E0"/>
      </left>
      <right/>
      <top style="mediumDashed">
        <color rgb="FFFF0000"/>
      </top>
      <bottom/>
      <diagonal/>
    </border>
    <border>
      <left/>
      <right/>
      <top style="mediumDashed">
        <color rgb="FFFF0000"/>
      </top>
      <bottom/>
      <diagonal/>
    </border>
    <border>
      <left/>
      <right style="mediumDashed">
        <color rgb="FFFF0000"/>
      </right>
      <top style="mediumDashed">
        <color rgb="FFFF0000"/>
      </top>
      <bottom/>
      <diagonal/>
    </border>
    <border>
      <left style="mediumDashed">
        <color rgb="FFFF0000"/>
      </left>
      <right style="medium">
        <color rgb="FFE0E0E0"/>
      </right>
      <top/>
      <bottom/>
      <diagonal/>
    </border>
    <border>
      <left/>
      <right style="mediumDashed">
        <color rgb="FFFF0000"/>
      </right>
      <top/>
      <bottom/>
      <diagonal/>
    </border>
    <border>
      <left style="mediumDashed">
        <color rgb="FFFF0000"/>
      </left>
      <right style="medium">
        <color rgb="FFE0E0E0"/>
      </right>
      <top/>
      <bottom style="mediumDashed">
        <color rgb="FFFF0000"/>
      </bottom>
      <diagonal/>
    </border>
    <border>
      <left style="medium">
        <color rgb="FFE0E0E0"/>
      </left>
      <right/>
      <top/>
      <bottom style="mediumDashed">
        <color rgb="FFFF0000"/>
      </bottom>
      <diagonal/>
    </border>
    <border>
      <left/>
      <right/>
      <top/>
      <bottom style="mediumDashed">
        <color rgb="FFFF0000"/>
      </bottom>
      <diagonal/>
    </border>
    <border>
      <left/>
      <right style="mediumDashed">
        <color rgb="FFFF0000"/>
      </right>
      <top/>
      <bottom style="mediumDashed">
        <color rgb="FFFF0000"/>
      </bottom>
      <diagonal/>
    </border>
    <border>
      <left style="medium">
        <color auto="1"/>
      </left>
      <right style="thin">
        <color theme="0" tint="-0.24994659260841701"/>
      </right>
      <top style="medium">
        <color auto="1"/>
      </top>
      <bottom style="thin">
        <color indexed="64"/>
      </bottom>
      <diagonal/>
    </border>
    <border>
      <left style="medium">
        <color theme="0" tint="-0.24994659260841701"/>
      </left>
      <right/>
      <top/>
      <bottom style="medium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rgb="FF808080"/>
      </bottom>
      <diagonal/>
    </border>
    <border>
      <left/>
      <right style="thin">
        <color theme="0" tint="-0.34998626667073579"/>
      </right>
      <top style="thin">
        <color rgb="FF808080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rgb="FF808080"/>
      </top>
      <bottom/>
      <diagonal/>
    </border>
    <border>
      <left style="thin">
        <color theme="0" tint="-0.34998626667073579"/>
      </left>
      <right/>
      <top/>
      <bottom style="thin">
        <color rgb="FF808080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rgb="FFE0E0E0"/>
      </left>
      <right/>
      <top/>
      <bottom style="thin">
        <color theme="0" tint="-0.2499465926084170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theme="0" tint="-0.24994659260841701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 tint="-0.2499465926084170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E0E0E0"/>
      </right>
      <top/>
      <bottom style="thin">
        <color indexed="64"/>
      </bottom>
      <diagonal/>
    </border>
    <border>
      <left style="medium">
        <color rgb="FFE0E0E0"/>
      </left>
      <right/>
      <top/>
      <bottom style="thin">
        <color indexed="64"/>
      </bottom>
      <diagonal/>
    </border>
    <border>
      <left/>
      <right/>
      <top/>
      <bottom style="thin">
        <color rgb="FFBFBFBF"/>
      </bottom>
      <diagonal/>
    </border>
    <border>
      <left style="medium">
        <color rgb="FFE0E0E0"/>
      </left>
      <right style="medium">
        <color rgb="FFE0E0E0"/>
      </right>
      <top/>
      <bottom/>
      <diagonal/>
    </border>
    <border>
      <left/>
      <right style="thin">
        <color rgb="FFBFBFBF"/>
      </right>
      <top/>
      <bottom/>
      <diagonal/>
    </border>
    <border>
      <left/>
      <right style="thin">
        <color rgb="FFBFBFBF"/>
      </right>
      <top/>
      <bottom style="thin">
        <color rgb="FF646464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646464"/>
      </bottom>
      <diagonal/>
    </border>
    <border>
      <left style="thin">
        <color rgb="FFBFBFBF"/>
      </left>
      <right/>
      <top style="thin">
        <color rgb="FFBFBFBF"/>
      </top>
      <bottom style="thin">
        <color rgb="FF646464"/>
      </bottom>
      <diagonal/>
    </border>
    <border>
      <left/>
      <right/>
      <top style="thin">
        <color rgb="FFBFBFBF"/>
      </top>
      <bottom style="thin">
        <color rgb="FF646464"/>
      </bottom>
      <diagonal/>
    </border>
    <border>
      <left/>
      <right style="thin">
        <color rgb="FFBFBFBF"/>
      </right>
      <top style="thin">
        <color rgb="FFBFBFBF"/>
      </top>
      <bottom style="thin">
        <color rgb="FF646464"/>
      </bottom>
      <diagonal/>
    </border>
    <border>
      <left/>
      <right style="thin">
        <color rgb="FFBFBFBF"/>
      </right>
      <top style="thin">
        <color rgb="FF646464"/>
      </top>
      <bottom/>
      <diagonal/>
    </border>
    <border>
      <left style="thin">
        <color rgb="FFBFBFBF"/>
      </left>
      <right style="thin">
        <color rgb="FFBFBFBF"/>
      </right>
      <top style="thin">
        <color rgb="FF646464"/>
      </top>
      <bottom style="thin">
        <color rgb="FFBFBFBF"/>
      </bottom>
      <diagonal/>
    </border>
    <border>
      <left style="thin">
        <color rgb="FFBFBFBF"/>
      </left>
      <right/>
      <top style="thin">
        <color rgb="FF646464"/>
      </top>
      <bottom style="thin">
        <color rgb="FFBFBFBF"/>
      </bottom>
      <diagonal/>
    </border>
    <border>
      <left/>
      <right/>
      <top style="thin">
        <color rgb="FF646464"/>
      </top>
      <bottom style="thin">
        <color rgb="FFBFBFBF"/>
      </bottom>
      <diagonal/>
    </border>
    <border>
      <left/>
      <right style="thin">
        <color rgb="FFBFBFBF"/>
      </right>
      <top style="thin">
        <color rgb="FF646464"/>
      </top>
      <bottom style="thin">
        <color rgb="FFBFBFBF"/>
      </bottom>
      <diagonal/>
    </border>
    <border>
      <left/>
      <right style="thin">
        <color rgb="FFBFBFBF"/>
      </right>
      <top/>
      <bottom style="thin">
        <color theme="0" tint="-0.24994659260841701"/>
      </bottom>
      <diagonal/>
    </border>
    <border>
      <left style="thin">
        <color rgb="FFBFBFBF"/>
      </left>
      <right style="thin">
        <color rgb="FFBFBFBF"/>
      </right>
      <top/>
      <bottom style="thin">
        <color theme="0" tint="-0.24994659260841701"/>
      </bottom>
      <diagonal/>
    </border>
    <border>
      <left style="thin">
        <color rgb="FFBFBFBF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rgb="FFBFBFBF"/>
      </left>
      <right style="thin">
        <color rgb="FFBFBFBF"/>
      </right>
      <top style="thin">
        <color rgb="FF646464"/>
      </top>
      <bottom/>
      <diagonal/>
    </border>
    <border>
      <left style="thin">
        <color rgb="FFBFBFBF"/>
      </left>
      <right/>
      <top style="thin">
        <color rgb="FF646464"/>
      </top>
      <bottom/>
      <diagonal/>
    </border>
    <border>
      <left/>
      <right/>
      <top style="thin">
        <color rgb="FF646464"/>
      </top>
      <bottom/>
      <diagonal/>
    </border>
    <border>
      <left style="thin">
        <color rgb="FFBFBFBF"/>
      </left>
      <right style="thin">
        <color rgb="FFBFBFBF"/>
      </right>
      <top/>
      <bottom style="thin">
        <color rgb="FF646464"/>
      </bottom>
      <diagonal/>
    </border>
    <border>
      <left style="thin">
        <color rgb="FFBFBFBF"/>
      </left>
      <right/>
      <top/>
      <bottom style="thin">
        <color rgb="FF646464"/>
      </bottom>
      <diagonal/>
    </border>
    <border>
      <left/>
      <right/>
      <top/>
      <bottom style="thin">
        <color rgb="FF646464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FFC000"/>
      </left>
      <right style="thick">
        <color rgb="FFFFC000"/>
      </right>
      <top style="thick">
        <color rgb="FFFFC000"/>
      </top>
      <bottom style="thick">
        <color rgb="FFFFC000"/>
      </bottom>
      <diagonal/>
    </border>
    <border>
      <left/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auto="1"/>
      </bottom>
      <diagonal/>
    </border>
    <border>
      <left style="thick">
        <color indexed="10"/>
      </left>
      <right/>
      <top style="thick">
        <color indexed="10"/>
      </top>
      <bottom/>
      <diagonal/>
    </border>
    <border>
      <left/>
      <right/>
      <top style="thick">
        <color indexed="10"/>
      </top>
      <bottom/>
      <diagonal/>
    </border>
    <border>
      <left/>
      <right style="thick">
        <color indexed="10"/>
      </right>
      <top style="thick">
        <color indexed="10"/>
      </top>
      <bottom/>
      <diagonal/>
    </border>
    <border>
      <left style="thick">
        <color indexed="10"/>
      </left>
      <right/>
      <top/>
      <bottom/>
      <diagonal/>
    </border>
    <border>
      <left/>
      <right style="thick">
        <color indexed="10"/>
      </right>
      <top/>
      <bottom/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/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theme="0" tint="-0.24994659260841701"/>
      </bottom>
      <diagonal/>
    </border>
    <border>
      <left style="thin">
        <color rgb="FFFFC000"/>
      </left>
      <right style="thin">
        <color rgb="FFFFC000"/>
      </right>
      <top style="thin">
        <color theme="0" tint="-0.24994659260841701"/>
      </top>
      <bottom/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/>
      <top style="thin">
        <color rgb="FFFFC000"/>
      </top>
      <bottom style="thin">
        <color indexed="64"/>
      </bottom>
      <diagonal/>
    </border>
    <border>
      <left/>
      <right/>
      <top style="thin">
        <color rgb="FFFFC000"/>
      </top>
      <bottom style="thin">
        <color indexed="64"/>
      </bottom>
      <diagonal/>
    </border>
    <border>
      <left/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FFC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FFC000"/>
      </right>
      <top style="thin">
        <color indexed="64"/>
      </top>
      <bottom style="thin">
        <color indexed="64"/>
      </bottom>
      <diagonal/>
    </border>
    <border>
      <left style="thin">
        <color rgb="FFFFC000"/>
      </left>
      <right/>
      <top style="thin">
        <color indexed="64"/>
      </top>
      <bottom style="thin">
        <color rgb="FFFFC000"/>
      </bottom>
      <diagonal/>
    </border>
    <border>
      <left/>
      <right/>
      <top style="thin">
        <color indexed="64"/>
      </top>
      <bottom style="thin">
        <color rgb="FFFFC000"/>
      </bottom>
      <diagonal/>
    </border>
    <border>
      <left/>
      <right style="thin">
        <color rgb="FFFFC000"/>
      </right>
      <top style="thin">
        <color indexed="64"/>
      </top>
      <bottom style="thin">
        <color rgb="FFFFC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0" tint="-0.24994659260841701"/>
      </right>
      <top style="thin">
        <color theme="8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8"/>
      </top>
      <bottom/>
      <diagonal/>
    </border>
    <border>
      <left style="thin">
        <color theme="0" tint="-0.24994659260841701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0" tint="-0.24994659260841701"/>
      </right>
      <top/>
      <bottom style="thin">
        <color theme="8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8"/>
      </bottom>
      <diagonal/>
    </border>
    <border>
      <left style="thin">
        <color theme="0" tint="-0.24994659260841701"/>
      </left>
      <right style="thin">
        <color theme="8"/>
      </right>
      <top/>
      <bottom style="thin">
        <color theme="8"/>
      </bottom>
      <diagonal/>
    </border>
    <border>
      <left/>
      <right/>
      <top style="thin">
        <color rgb="FF404040"/>
      </top>
      <bottom/>
      <diagonal/>
    </border>
    <border>
      <left/>
      <right style="thin">
        <color theme="0" tint="-0.24994659260841701"/>
      </right>
      <top style="thin">
        <color rgb="FF404040"/>
      </top>
      <bottom/>
      <diagonal/>
    </border>
    <border>
      <left/>
      <right/>
      <top style="thin">
        <color theme="0" tint="-0.24994659260841701"/>
      </top>
      <bottom style="thin">
        <color rgb="FF404040"/>
      </bottom>
      <diagonal/>
    </border>
    <border>
      <left/>
      <right/>
      <top/>
      <bottom style="thin">
        <color rgb="FF404040"/>
      </bottom>
      <diagonal/>
    </border>
    <border>
      <left style="medium">
        <color auto="1"/>
      </left>
      <right/>
      <top style="thin">
        <color theme="0" tint="-0.24994659260841701"/>
      </top>
      <bottom/>
      <diagonal/>
    </border>
    <border>
      <left/>
      <right style="medium">
        <color auto="1"/>
      </right>
      <top style="thin">
        <color theme="0" tint="-0.24994659260841701"/>
      </top>
      <bottom/>
      <diagonal/>
    </border>
    <border>
      <left style="medium">
        <color indexed="64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medium">
        <color auto="1"/>
      </right>
      <top style="thin">
        <color theme="0" tint="-0.499984740745262"/>
      </top>
      <bottom/>
      <diagonal/>
    </border>
    <border>
      <left style="medium">
        <color indexed="64"/>
      </left>
      <right/>
      <top/>
      <bottom style="thin">
        <color theme="0" tint="-0.499984740745262"/>
      </bottom>
      <diagonal/>
    </border>
    <border>
      <left/>
      <right style="medium">
        <color auto="1"/>
      </right>
      <top/>
      <bottom style="thin">
        <color theme="0" tint="-0.499984740745262"/>
      </bottom>
      <diagonal/>
    </border>
    <border>
      <left style="medium">
        <color indexed="64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1" tint="4.9989318521683403E-2"/>
      </left>
      <right/>
      <top style="medium">
        <color theme="1" tint="4.9989318521683403E-2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medium">
        <color theme="1" tint="4.9989318521683403E-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1" tint="4.9989318521683403E-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ck">
        <color rgb="FFFFC000"/>
      </right>
      <top style="medium">
        <color theme="1" tint="4.9989318521683403E-2"/>
      </top>
      <bottom style="thin">
        <color theme="0" tint="-0.24994659260841701"/>
      </bottom>
      <diagonal/>
    </border>
    <border>
      <left style="medium">
        <color theme="1" tint="4.9989318521683403E-2"/>
      </left>
      <right style="thin">
        <color theme="0" tint="-0.24994659260841701"/>
      </right>
      <top style="thin">
        <color theme="0" tint="-0.24994659260841701"/>
      </top>
      <bottom style="medium">
        <color theme="1" tint="4.9989318521683403E-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1" tint="4.9989318521683403E-2"/>
      </bottom>
      <diagonal/>
    </border>
    <border>
      <left style="thin">
        <color theme="0" tint="-0.24994659260841701"/>
      </left>
      <right style="thick">
        <color rgb="FFFFC000"/>
      </right>
      <top style="thin">
        <color theme="0" tint="-0.24994659260841701"/>
      </top>
      <bottom style="medium">
        <color theme="1" tint="4.9989318521683403E-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/>
      <right style="thin">
        <color theme="0" tint="-0.24994659260841701"/>
      </right>
      <top style="hair">
        <color rgb="FFE0E0E0"/>
      </top>
      <bottom style="hair">
        <color rgb="FFE0E0E0"/>
      </bottom>
      <diagonal/>
    </border>
    <border>
      <left/>
      <right/>
      <top style="thick">
        <color auto="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ck">
        <color auto="1"/>
      </top>
      <bottom style="thin">
        <color theme="0" tint="-0.24994659260841701"/>
      </bottom>
      <diagonal/>
    </border>
    <border>
      <left/>
      <right/>
      <top/>
      <bottom style="thick">
        <color auto="1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/>
      <diagonal/>
    </border>
    <border>
      <left/>
      <right style="thin">
        <color rgb="FFA6A6A6"/>
      </right>
      <top/>
      <bottom/>
      <diagonal/>
    </border>
    <border>
      <left style="thin">
        <color rgb="FFA6A6A6"/>
      </left>
      <right style="thin">
        <color rgb="FFA6A6A6"/>
      </right>
      <top/>
      <bottom/>
      <diagonal/>
    </border>
    <border>
      <left style="thin">
        <color rgb="FFA6A6A6"/>
      </left>
      <right/>
      <top/>
      <bottom style="thin">
        <color rgb="FFA6A6A6"/>
      </bottom>
      <diagonal/>
    </border>
    <border>
      <left style="thin">
        <color rgb="FFA6A6A6"/>
      </left>
      <right/>
      <top/>
      <bottom/>
      <diagonal/>
    </border>
    <border>
      <left/>
      <right/>
      <top/>
      <bottom style="thin">
        <color rgb="FFA6A6A6"/>
      </bottom>
      <diagonal/>
    </border>
    <border>
      <left/>
      <right style="thin">
        <color rgb="FFA6A6A6"/>
      </right>
      <top style="thin">
        <color rgb="FF808080"/>
      </top>
      <bottom/>
      <diagonal/>
    </border>
    <border>
      <left style="thin">
        <color rgb="FFA6A6A6"/>
      </left>
      <right style="thin">
        <color rgb="FFA6A6A6"/>
      </right>
      <top style="thin">
        <color rgb="FF808080"/>
      </top>
      <bottom/>
      <diagonal/>
    </border>
    <border>
      <left style="thin">
        <color rgb="FFA6A6A6"/>
      </left>
      <right/>
      <top style="thin">
        <color rgb="FFA6A6A6"/>
      </top>
      <bottom/>
      <diagonal/>
    </border>
    <border>
      <left/>
      <right/>
      <top style="thin">
        <color rgb="FFA6A6A6"/>
      </top>
      <bottom/>
      <diagonal/>
    </border>
    <border>
      <left/>
      <right/>
      <top style="thin">
        <color rgb="FFA6A6A6"/>
      </top>
      <bottom style="thin">
        <color rgb="FFA6A6A6"/>
      </bottom>
      <diagonal/>
    </border>
    <border>
      <left/>
      <right style="thin">
        <color rgb="FFA6A6A6"/>
      </right>
      <top/>
      <bottom style="thin">
        <color rgb="FFA6A6A6"/>
      </bottom>
      <diagonal/>
    </border>
    <border>
      <left style="thin">
        <color rgb="FFC0C0C0"/>
      </left>
      <right style="thin">
        <color rgb="FFA6A6A6"/>
      </right>
      <top/>
      <bottom/>
      <diagonal/>
    </border>
    <border>
      <left style="medium">
        <color rgb="FFE0E0E0"/>
      </left>
      <right style="medium">
        <color rgb="FFE0E0E0"/>
      </right>
      <top/>
      <bottom style="thin">
        <color rgb="FF808080"/>
      </bottom>
      <diagonal/>
    </border>
    <border>
      <left/>
      <right style="medium">
        <color rgb="FFE0E0E0"/>
      </right>
      <top style="medium">
        <color rgb="FFA2A2A2"/>
      </top>
      <bottom style="medium">
        <color rgb="FFA2A2A2"/>
      </bottom>
      <diagonal/>
    </border>
    <border>
      <left style="medium">
        <color rgb="FFE0E0E0"/>
      </left>
      <right/>
      <top style="medium">
        <color rgb="FFA2A2A2"/>
      </top>
      <bottom style="medium">
        <color rgb="FFA2A2A2"/>
      </bottom>
      <diagonal/>
    </border>
    <border>
      <left/>
      <right/>
      <top style="medium">
        <color rgb="FFA2A2A2"/>
      </top>
      <bottom style="medium">
        <color rgb="FFA2A2A2"/>
      </bottom>
      <diagonal/>
    </border>
    <border>
      <left/>
      <right style="medium">
        <color rgb="FFE0E0E0"/>
      </right>
      <top style="thin">
        <color rgb="FF808080"/>
      </top>
      <bottom style="thin">
        <color rgb="FF7F7F7F"/>
      </bottom>
      <diagonal/>
    </border>
    <border>
      <left style="medium">
        <color rgb="FFE0E0E0"/>
      </left>
      <right/>
      <top style="thin">
        <color rgb="FF808080"/>
      </top>
      <bottom style="thin">
        <color rgb="FF7F7F7F"/>
      </bottom>
      <diagonal/>
    </border>
    <border>
      <left/>
      <right/>
      <top style="thin">
        <color rgb="FF808080"/>
      </top>
      <bottom style="thin">
        <color rgb="FF7F7F7F"/>
      </bottom>
      <diagonal/>
    </border>
    <border>
      <left style="medium">
        <color rgb="FFE0E0E0"/>
      </left>
      <right style="medium">
        <color rgb="FFE0E0E0"/>
      </right>
      <top/>
      <bottom style="thin">
        <color rgb="FF7F7F7F"/>
      </bottom>
      <diagonal/>
    </border>
    <border>
      <left/>
      <right style="medium">
        <color rgb="FFE0E0E0"/>
      </right>
      <top/>
      <bottom style="thin">
        <color rgb="FFBFBFBF"/>
      </bottom>
      <diagonal/>
    </border>
    <border>
      <left style="medium">
        <color rgb="FFE0E0E0"/>
      </left>
      <right/>
      <top style="thin">
        <color rgb="FF7F7F7F"/>
      </top>
      <bottom style="thin">
        <color rgb="FFBFBFBF"/>
      </bottom>
      <diagonal/>
    </border>
    <border>
      <left/>
      <right/>
      <top style="thin">
        <color rgb="FF7F7F7F"/>
      </top>
      <bottom style="thin">
        <color rgb="FFBFBFBF"/>
      </bottom>
      <diagonal/>
    </border>
    <border>
      <left/>
      <right style="medium">
        <color rgb="FFE0E0E0"/>
      </right>
      <top style="thin">
        <color rgb="FFBFBFBF"/>
      </top>
      <bottom style="medium">
        <color rgb="FFA2A2A2"/>
      </bottom>
      <diagonal/>
    </border>
    <border>
      <left style="medium">
        <color rgb="FFE0E0E0"/>
      </left>
      <right/>
      <top style="thin">
        <color rgb="FFBFBFBF"/>
      </top>
      <bottom style="medium">
        <color rgb="FFA2A2A2"/>
      </bottom>
      <diagonal/>
    </border>
    <border>
      <left/>
      <right/>
      <top style="thin">
        <color rgb="FFBFBFBF"/>
      </top>
      <bottom style="medium">
        <color rgb="FFA2A2A2"/>
      </bottom>
      <diagonal/>
    </border>
    <border>
      <left/>
      <right style="medium">
        <color rgb="FFE0E0E0"/>
      </right>
      <top style="medium">
        <color rgb="FFA2A2A2"/>
      </top>
      <bottom style="thin">
        <color rgb="FFBFBFBF"/>
      </bottom>
      <diagonal/>
    </border>
    <border>
      <left style="medium">
        <color rgb="FFE0E0E0"/>
      </left>
      <right/>
      <top style="medium">
        <color rgb="FFA2A2A2"/>
      </top>
      <bottom style="thin">
        <color rgb="FFBFBFBF"/>
      </bottom>
      <diagonal/>
    </border>
    <border>
      <left/>
      <right/>
      <top style="medium">
        <color rgb="FFA2A2A2"/>
      </top>
      <bottom style="thin">
        <color rgb="FFBFBFBF"/>
      </bottom>
      <diagonal/>
    </border>
    <border>
      <left/>
      <right style="medium">
        <color rgb="FFE0E0E0"/>
      </right>
      <top/>
      <bottom style="thin">
        <color rgb="FFA2A2A2"/>
      </bottom>
      <diagonal/>
    </border>
    <border>
      <left style="medium">
        <color rgb="FFE0E0E0"/>
      </left>
      <right/>
      <top/>
      <bottom style="thin">
        <color rgb="FFA2A2A2"/>
      </bottom>
      <diagonal/>
    </border>
    <border>
      <left/>
      <right/>
      <top/>
      <bottom style="thin">
        <color rgb="FFA2A2A2"/>
      </bottom>
      <diagonal/>
    </border>
    <border>
      <left/>
      <right style="medium">
        <color rgb="FFE0E0E0"/>
      </right>
      <top style="thin">
        <color rgb="FFA2A2A2"/>
      </top>
      <bottom/>
      <diagonal/>
    </border>
    <border>
      <left style="medium">
        <color rgb="FFE0E0E0"/>
      </left>
      <right/>
      <top style="thin">
        <color rgb="FFA2A2A2"/>
      </top>
      <bottom/>
      <diagonal/>
    </border>
    <border>
      <left/>
      <right/>
      <top style="thin">
        <color rgb="FFA2A2A2"/>
      </top>
      <bottom/>
      <diagonal/>
    </border>
    <border>
      <left style="medium">
        <color rgb="FFE0E0E0"/>
      </left>
      <right style="medium">
        <color rgb="FFE0E0E0"/>
      </right>
      <top/>
      <bottom style="thin">
        <color rgb="FFBFBFBF"/>
      </bottom>
      <diagonal/>
    </border>
    <border>
      <left style="medium">
        <color rgb="FFE0E0E0"/>
      </left>
      <right/>
      <top/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/>
      <diagonal/>
    </border>
    <border>
      <left/>
      <right style="thin">
        <color rgb="FFBFBFBF"/>
      </right>
      <top/>
      <bottom style="thin">
        <color theme="0" tint="-0.499984740745262"/>
      </bottom>
      <diagonal/>
    </border>
    <border>
      <left style="thin">
        <color rgb="FFBFBFBF"/>
      </left>
      <right style="thin">
        <color rgb="FFBFBFBF"/>
      </right>
      <top/>
      <bottom style="thin">
        <color theme="0" tint="-0.499984740745262"/>
      </bottom>
      <diagonal/>
    </border>
    <border>
      <left style="thin">
        <color rgb="FFBFBFBF"/>
      </left>
      <right/>
      <top/>
      <bottom style="thin">
        <color theme="0" tint="-0.499984740745262"/>
      </bottom>
      <diagonal/>
    </border>
    <border>
      <left/>
      <right style="medium">
        <color rgb="FFE0E0E0"/>
      </right>
      <top style="thin">
        <color theme="0" tint="-0.499984740745262"/>
      </top>
      <bottom style="thin">
        <color rgb="FF646464"/>
      </bottom>
      <diagonal/>
    </border>
    <border>
      <left style="medium">
        <color rgb="FFE0E0E0"/>
      </left>
      <right/>
      <top style="thin">
        <color theme="0" tint="-0.499984740745262"/>
      </top>
      <bottom style="thin">
        <color rgb="FF646464"/>
      </bottom>
      <diagonal/>
    </border>
    <border>
      <left/>
      <right/>
      <top style="thin">
        <color theme="0" tint="-0.499984740745262"/>
      </top>
      <bottom style="thin">
        <color rgb="FF646464"/>
      </bottom>
      <diagonal/>
    </border>
    <border>
      <left/>
      <right style="thin">
        <color rgb="FFBFBFBF"/>
      </right>
      <top style="thin">
        <color rgb="FF646464"/>
      </top>
      <bottom style="thin">
        <color theme="0" tint="-0.499984740745262"/>
      </bottom>
      <diagonal/>
    </border>
    <border>
      <left style="thin">
        <color rgb="FFBFBFBF"/>
      </left>
      <right style="thin">
        <color rgb="FFBFBFBF"/>
      </right>
      <top style="thin">
        <color rgb="FF646464"/>
      </top>
      <bottom style="thin">
        <color theme="0" tint="-0.499984740745262"/>
      </bottom>
      <diagonal/>
    </border>
    <border>
      <left style="thin">
        <color rgb="FFBFBFBF"/>
      </left>
      <right/>
      <top style="thin">
        <color rgb="FF646464"/>
      </top>
      <bottom style="thin">
        <color theme="0" tint="-0.499984740745262"/>
      </bottom>
      <diagonal/>
    </border>
    <border>
      <left/>
      <right/>
      <top style="thin">
        <color rgb="FF646464"/>
      </top>
      <bottom style="thin">
        <color theme="0" tint="-0.499984740745262"/>
      </bottom>
      <diagonal/>
    </border>
    <border>
      <left/>
      <right style="thin">
        <color rgb="FFBFBFBF"/>
      </right>
      <top style="thin">
        <color rgb="FF646464"/>
      </top>
      <bottom style="thin">
        <color rgb="FF646464"/>
      </bottom>
      <diagonal/>
    </border>
    <border>
      <left style="thin">
        <color rgb="FFBFBFBF"/>
      </left>
      <right style="thin">
        <color rgb="FFBFBFBF"/>
      </right>
      <top style="thin">
        <color rgb="FF646464"/>
      </top>
      <bottom style="thin">
        <color rgb="FF646464"/>
      </bottom>
      <diagonal/>
    </border>
    <border>
      <left/>
      <right/>
      <top style="thin">
        <color rgb="FF646464"/>
      </top>
      <bottom style="thin">
        <color rgb="FF646464"/>
      </bottom>
      <diagonal/>
    </border>
    <border>
      <left/>
      <right/>
      <top style="thin">
        <color rgb="FFA2A2A2"/>
      </top>
      <bottom style="thin">
        <color rgb="FF808080"/>
      </bottom>
      <diagonal/>
    </border>
    <border>
      <left style="medium">
        <color rgb="FFE0E0E0"/>
      </left>
      <right/>
      <top style="thin">
        <color rgb="FFA2A2A2"/>
      </top>
      <bottom style="thin">
        <color rgb="FF808080"/>
      </bottom>
      <diagonal/>
    </border>
    <border>
      <left/>
      <right style="medium">
        <color rgb="FFE0E0E0"/>
      </right>
      <top style="thin">
        <color rgb="FFA2A2A2"/>
      </top>
      <bottom style="thin">
        <color rgb="FF808080"/>
      </bottom>
      <diagonal/>
    </border>
    <border>
      <left/>
      <right/>
      <top style="thin">
        <color rgb="FFA2A2A2"/>
      </top>
      <bottom style="thin">
        <color rgb="FFA2A2A2"/>
      </bottom>
      <diagonal/>
    </border>
    <border>
      <left style="medium">
        <color rgb="FFE0E0E0"/>
      </left>
      <right/>
      <top style="thin">
        <color rgb="FFA2A2A2"/>
      </top>
      <bottom style="thin">
        <color rgb="FFA2A2A2"/>
      </bottom>
      <diagonal/>
    </border>
    <border>
      <left/>
      <right style="medium">
        <color rgb="FFE0E0E0"/>
      </right>
      <top style="thin">
        <color rgb="FFA2A2A2"/>
      </top>
      <bottom style="thin">
        <color rgb="FFA2A2A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rgb="FFA6A6A6"/>
      </left>
      <right/>
      <top style="thin">
        <color rgb="FFA6A6A6"/>
      </top>
      <bottom style="thin">
        <color rgb="FFA6A6A6"/>
      </bottom>
      <diagonal/>
    </border>
    <border>
      <left/>
      <right/>
      <top/>
      <bottom style="thin">
        <color theme="6" tint="-0.499984740745262"/>
      </bottom>
      <diagonal/>
    </border>
    <border>
      <left/>
      <right/>
      <top style="thin">
        <color theme="6" tint="-0.499984740745262"/>
      </top>
      <bottom/>
      <diagonal/>
    </border>
    <border>
      <left/>
      <right/>
      <top style="thin">
        <color theme="6" tint="-0.499984740745262"/>
      </top>
      <bottom style="thin">
        <color theme="6" tint="-0.499984740745262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</borders>
  <cellStyleXfs count="3">
    <xf numFmtId="0" fontId="0" fillId="0" borderId="0">
      <alignment vertical="center"/>
    </xf>
    <xf numFmtId="9" fontId="180" fillId="0" borderId="0" applyFont="0" applyFill="0" applyBorder="0" applyAlignment="0" applyProtection="0">
      <alignment vertical="center"/>
    </xf>
    <xf numFmtId="41" fontId="180" fillId="0" borderId="0" applyFont="0" applyFill="0" applyBorder="0" applyAlignment="0" applyProtection="0">
      <alignment vertical="center"/>
    </xf>
  </cellStyleXfs>
  <cellXfs count="2246">
    <xf numFmtId="0" fontId="0" fillId="0" borderId="0" xfId="0">
      <alignment vertical="center"/>
    </xf>
    <xf numFmtId="176" fontId="3" fillId="2" borderId="4" xfId="0" applyNumberFormat="1" applyFont="1" applyFill="1" applyBorder="1">
      <alignment vertical="center"/>
    </xf>
    <xf numFmtId="176" fontId="3" fillId="2" borderId="5" xfId="0" applyNumberFormat="1" applyFont="1" applyFill="1" applyBorder="1">
      <alignment vertical="center"/>
    </xf>
    <xf numFmtId="176" fontId="1" fillId="2" borderId="7" xfId="0" applyNumberFormat="1" applyFont="1" applyFill="1" applyBorder="1">
      <alignment vertical="center"/>
    </xf>
    <xf numFmtId="176" fontId="3" fillId="2" borderId="7" xfId="0" applyNumberFormat="1" applyFont="1" applyFill="1" applyBorder="1">
      <alignment vertical="center"/>
    </xf>
    <xf numFmtId="176" fontId="3" fillId="2" borderId="8" xfId="0" applyNumberFormat="1" applyFont="1" applyFill="1" applyBorder="1">
      <alignment vertical="center"/>
    </xf>
    <xf numFmtId="0" fontId="0" fillId="4" borderId="0" xfId="0" applyFill="1">
      <alignment vertical="center"/>
    </xf>
    <xf numFmtId="0" fontId="0" fillId="0" borderId="0" xfId="0" applyFont="1" applyFill="1">
      <alignment vertical="center"/>
    </xf>
    <xf numFmtId="176" fontId="5" fillId="0" borderId="0" xfId="0" applyNumberFormat="1" applyFont="1">
      <alignment vertical="center"/>
    </xf>
    <xf numFmtId="176" fontId="1" fillId="0" borderId="5" xfId="0" applyNumberFormat="1" applyFont="1" applyFill="1" applyBorder="1">
      <alignment vertical="center"/>
    </xf>
    <xf numFmtId="176" fontId="1" fillId="0" borderId="7" xfId="0" applyNumberFormat="1" applyFont="1" applyFill="1" applyBorder="1">
      <alignment vertical="center"/>
    </xf>
    <xf numFmtId="176" fontId="1" fillId="5" borderId="4" xfId="0" applyNumberFormat="1" applyFont="1" applyFill="1" applyBorder="1">
      <alignment vertical="center"/>
    </xf>
    <xf numFmtId="10" fontId="1" fillId="5" borderId="6" xfId="0" applyNumberFormat="1" applyFont="1" applyFill="1" applyBorder="1">
      <alignment vertical="center"/>
    </xf>
    <xf numFmtId="176" fontId="1" fillId="5" borderId="6" xfId="0" applyNumberFormat="1" applyFont="1" applyFill="1" applyBorder="1">
      <alignment vertical="center"/>
    </xf>
    <xf numFmtId="178" fontId="1" fillId="5" borderId="6" xfId="0" applyNumberFormat="1" applyFont="1" applyFill="1" applyBorder="1" applyAlignment="1">
      <alignment horizontal="right" vertical="center"/>
    </xf>
    <xf numFmtId="177" fontId="1" fillId="5" borderId="6" xfId="0" applyNumberFormat="1" applyFont="1" applyFill="1" applyBorder="1" applyAlignment="1">
      <alignment vertical="center" shrinkToFit="1"/>
    </xf>
    <xf numFmtId="176" fontId="1" fillId="0" borderId="0" xfId="0" applyNumberFormat="1" applyFont="1" applyBorder="1" applyAlignment="1">
      <alignment vertical="center" wrapText="1"/>
    </xf>
    <xf numFmtId="176" fontId="3" fillId="0" borderId="0" xfId="0" applyNumberFormat="1" applyFont="1" applyBorder="1" applyAlignment="1">
      <alignment vertical="center" wrapText="1"/>
    </xf>
    <xf numFmtId="176" fontId="3" fillId="0" borderId="0" xfId="0" applyNumberFormat="1" applyFont="1" applyBorder="1" applyAlignment="1">
      <alignment vertical="center"/>
    </xf>
    <xf numFmtId="176" fontId="4" fillId="3" borderId="10" xfId="0" applyNumberFormat="1" applyFont="1" applyFill="1" applyBorder="1" applyAlignment="1">
      <alignment horizontal="center" vertical="center"/>
    </xf>
    <xf numFmtId="9" fontId="6" fillId="0" borderId="15" xfId="0" applyNumberFormat="1" applyFont="1" applyFill="1" applyBorder="1">
      <alignment vertical="center"/>
    </xf>
    <xf numFmtId="9" fontId="6" fillId="0" borderId="19" xfId="0" applyNumberFormat="1" applyFont="1" applyFill="1" applyBorder="1">
      <alignment vertical="center"/>
    </xf>
    <xf numFmtId="14" fontId="1" fillId="0" borderId="5" xfId="0" applyNumberFormat="1" applyFont="1" applyFill="1" applyBorder="1" applyAlignment="1">
      <alignment horizontal="center" vertical="center"/>
    </xf>
    <xf numFmtId="14" fontId="1" fillId="0" borderId="4" xfId="0" applyNumberFormat="1" applyFont="1" applyFill="1" applyBorder="1" applyAlignment="1">
      <alignment horizontal="center" vertical="center"/>
    </xf>
    <xf numFmtId="176" fontId="11" fillId="0" borderId="0" xfId="0" applyNumberFormat="1" applyFont="1">
      <alignment vertical="center"/>
    </xf>
    <xf numFmtId="176" fontId="12" fillId="0" borderId="0" xfId="0" applyNumberFormat="1" applyFont="1">
      <alignment vertical="center"/>
    </xf>
    <xf numFmtId="0" fontId="12" fillId="0" borderId="0" xfId="0" applyFont="1">
      <alignment vertical="center"/>
    </xf>
    <xf numFmtId="0" fontId="12" fillId="0" borderId="0" xfId="0" applyFont="1" applyBorder="1">
      <alignment vertical="center"/>
    </xf>
    <xf numFmtId="0" fontId="12" fillId="0" borderId="0" xfId="0" applyFont="1" applyFill="1" applyBorder="1">
      <alignment vertical="center"/>
    </xf>
    <xf numFmtId="0" fontId="0" fillId="0" borderId="0" xfId="0" applyAlignment="1">
      <alignment horizontal="center" vertical="center"/>
    </xf>
    <xf numFmtId="14" fontId="1" fillId="0" borderId="7" xfId="0" applyNumberFormat="1" applyFont="1" applyFill="1" applyBorder="1">
      <alignment vertical="center"/>
    </xf>
    <xf numFmtId="179" fontId="1" fillId="0" borderId="7" xfId="0" applyNumberFormat="1" applyFont="1" applyFill="1" applyBorder="1">
      <alignment vertical="center"/>
    </xf>
    <xf numFmtId="179" fontId="1" fillId="5" borderId="6" xfId="0" applyNumberFormat="1" applyFont="1" applyFill="1" applyBorder="1" applyAlignment="1">
      <alignment horizontal="left" vertical="center"/>
    </xf>
    <xf numFmtId="9" fontId="0" fillId="0" borderId="0" xfId="0" applyNumberFormat="1">
      <alignment vertical="center"/>
    </xf>
    <xf numFmtId="180" fontId="1" fillId="0" borderId="7" xfId="0" applyNumberFormat="1" applyFont="1" applyFill="1" applyBorder="1">
      <alignment vertical="center"/>
    </xf>
    <xf numFmtId="181" fontId="6" fillId="0" borderId="15" xfId="0" applyNumberFormat="1" applyFont="1" applyFill="1" applyBorder="1">
      <alignment vertical="center"/>
    </xf>
    <xf numFmtId="181" fontId="6" fillId="0" borderId="19" xfId="0" applyNumberFormat="1" applyFont="1" applyFill="1" applyBorder="1">
      <alignment vertical="center"/>
    </xf>
    <xf numFmtId="0" fontId="12" fillId="7" borderId="0" xfId="0" applyFont="1" applyFill="1" applyBorder="1">
      <alignment vertical="center"/>
    </xf>
    <xf numFmtId="0" fontId="0" fillId="0" borderId="0" xfId="0" quotePrefix="1">
      <alignment vertical="center"/>
    </xf>
    <xf numFmtId="176" fontId="4" fillId="3" borderId="3" xfId="0" applyNumberFormat="1" applyFont="1" applyFill="1" applyBorder="1" applyAlignment="1">
      <alignment horizontal="center" vertical="center"/>
    </xf>
    <xf numFmtId="178" fontId="1" fillId="5" borderId="9" xfId="0" applyNumberFormat="1" applyFont="1" applyFill="1" applyBorder="1" applyAlignment="1">
      <alignment horizontal="center" vertical="center"/>
    </xf>
    <xf numFmtId="176" fontId="4" fillId="0" borderId="0" xfId="0" applyNumberFormat="1" applyFont="1">
      <alignment vertical="center"/>
    </xf>
    <xf numFmtId="176" fontId="4" fillId="0" borderId="0" xfId="0" quotePrefix="1" applyNumberFormat="1" applyFont="1" applyAlignment="1">
      <alignment horizontal="right" vertical="center"/>
    </xf>
    <xf numFmtId="176" fontId="4" fillId="2" borderId="12" xfId="0" applyNumberFormat="1" applyFont="1" applyFill="1" applyBorder="1">
      <alignment vertical="center"/>
    </xf>
    <xf numFmtId="176" fontId="4" fillId="2" borderId="16" xfId="0" applyNumberFormat="1" applyFont="1" applyFill="1" applyBorder="1">
      <alignment vertical="center"/>
    </xf>
    <xf numFmtId="176" fontId="4" fillId="2" borderId="18" xfId="0" applyNumberFormat="1" applyFont="1" applyFill="1" applyBorder="1">
      <alignment vertical="center"/>
    </xf>
    <xf numFmtId="176" fontId="1" fillId="2" borderId="42" xfId="0" applyNumberFormat="1" applyFont="1" applyFill="1" applyBorder="1">
      <alignment vertical="center"/>
    </xf>
    <xf numFmtId="10" fontId="1" fillId="0" borderId="7" xfId="0" applyNumberFormat="1" applyFont="1" applyFill="1" applyBorder="1">
      <alignment vertical="center"/>
    </xf>
    <xf numFmtId="176" fontId="1" fillId="2" borderId="4" xfId="0" applyNumberFormat="1" applyFont="1" applyFill="1" applyBorder="1">
      <alignment vertical="center"/>
    </xf>
    <xf numFmtId="176" fontId="1" fillId="2" borderId="8" xfId="0" applyNumberFormat="1" applyFont="1" applyFill="1" applyBorder="1">
      <alignment vertical="center"/>
    </xf>
    <xf numFmtId="176" fontId="1" fillId="2" borderId="14" xfId="0" applyNumberFormat="1" applyFont="1" applyFill="1" applyBorder="1" applyAlignment="1">
      <alignment horizontal="left" vertical="center"/>
    </xf>
    <xf numFmtId="176" fontId="1" fillId="2" borderId="13" xfId="0" applyNumberFormat="1" applyFont="1" applyFill="1" applyBorder="1" applyAlignment="1">
      <alignment horizontal="left" vertical="center"/>
    </xf>
    <xf numFmtId="177" fontId="1" fillId="5" borderId="24" xfId="0" applyNumberFormat="1" applyFont="1" applyFill="1" applyBorder="1" applyAlignment="1">
      <alignment vertical="center" shrinkToFit="1"/>
    </xf>
    <xf numFmtId="176" fontId="3" fillId="2" borderId="42" xfId="0" applyNumberFormat="1" applyFont="1" applyFill="1" applyBorder="1">
      <alignment vertical="center"/>
    </xf>
    <xf numFmtId="182" fontId="1" fillId="0" borderId="7" xfId="0" applyNumberFormat="1" applyFont="1" applyFill="1" applyBorder="1">
      <alignment vertical="center"/>
    </xf>
    <xf numFmtId="41" fontId="10" fillId="0" borderId="0" xfId="0" applyNumberFormat="1" applyFont="1">
      <alignment vertical="center"/>
    </xf>
    <xf numFmtId="176" fontId="4" fillId="3" borderId="15" xfId="0" quotePrefix="1" applyNumberFormat="1" applyFont="1" applyFill="1" applyBorder="1" applyAlignment="1">
      <alignment horizontal="center" vertical="center"/>
    </xf>
    <xf numFmtId="183" fontId="1" fillId="0" borderId="7" xfId="0" applyNumberFormat="1" applyFont="1" applyFill="1" applyBorder="1">
      <alignment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176" fontId="3" fillId="2" borderId="7" xfId="0" applyNumberFormat="1" applyFont="1" applyFill="1" applyBorder="1">
      <alignment vertical="center"/>
    </xf>
    <xf numFmtId="176" fontId="1" fillId="2" borderId="7" xfId="0" applyNumberFormat="1" applyFont="1" applyFill="1" applyBorder="1">
      <alignment vertical="center"/>
    </xf>
    <xf numFmtId="176" fontId="3" fillId="2" borderId="6" xfId="0" applyNumberFormat="1" applyFont="1" applyFill="1" applyBorder="1">
      <alignment vertical="center"/>
    </xf>
    <xf numFmtId="0" fontId="10" fillId="0" borderId="0" xfId="0" applyFont="1">
      <alignment vertical="center"/>
    </xf>
    <xf numFmtId="176" fontId="1" fillId="2" borderId="6" xfId="0" applyNumberFormat="1" applyFont="1" applyFill="1" applyBorder="1">
      <alignment vertical="center"/>
    </xf>
    <xf numFmtId="176" fontId="1" fillId="2" borderId="9" xfId="0" applyNumberFormat="1" applyFont="1" applyFill="1" applyBorder="1">
      <alignment vertical="center"/>
    </xf>
    <xf numFmtId="176" fontId="1" fillId="2" borderId="13" xfId="0" applyNumberFormat="1" applyFont="1" applyFill="1" applyBorder="1" applyAlignment="1">
      <alignment horizontal="left" vertical="center"/>
    </xf>
    <xf numFmtId="176" fontId="1" fillId="2" borderId="14" xfId="0" applyNumberFormat="1" applyFont="1" applyFill="1" applyBorder="1" applyAlignment="1">
      <alignment horizontal="left" vertical="center"/>
    </xf>
    <xf numFmtId="9" fontId="1" fillId="0" borderId="42" xfId="0" applyNumberFormat="1" applyFont="1" applyFill="1" applyBorder="1">
      <alignment vertical="center"/>
    </xf>
    <xf numFmtId="178" fontId="1" fillId="5" borderId="6" xfId="0" applyNumberFormat="1" applyFont="1" applyFill="1" applyBorder="1" applyAlignment="1">
      <alignment horizontal="left" vertical="center"/>
    </xf>
    <xf numFmtId="178" fontId="1" fillId="5" borderId="24" xfId="0" applyNumberFormat="1" applyFont="1" applyFill="1" applyBorder="1">
      <alignment vertical="center"/>
    </xf>
    <xf numFmtId="0" fontId="0" fillId="0" borderId="0" xfId="0" applyBorder="1">
      <alignment vertical="center"/>
    </xf>
    <xf numFmtId="0" fontId="12" fillId="0" borderId="0" xfId="0" quotePrefix="1" applyFont="1" applyBorder="1">
      <alignment vertical="center"/>
    </xf>
    <xf numFmtId="41" fontId="0" fillId="0" borderId="0" xfId="0" applyNumberFormat="1">
      <alignment vertical="center"/>
    </xf>
    <xf numFmtId="184" fontId="0" fillId="0" borderId="0" xfId="0" applyNumberFormat="1">
      <alignment vertical="center"/>
    </xf>
    <xf numFmtId="179" fontId="4" fillId="3" borderId="15" xfId="0" applyNumberFormat="1" applyFont="1" applyFill="1" applyBorder="1" applyAlignment="1">
      <alignment horizontal="center" vertical="center"/>
    </xf>
    <xf numFmtId="179" fontId="4" fillId="3" borderId="0" xfId="0" applyNumberFormat="1" applyFont="1" applyFill="1" applyBorder="1" applyAlignment="1">
      <alignment horizontal="center" vertical="center"/>
    </xf>
    <xf numFmtId="0" fontId="12" fillId="0" borderId="0" xfId="0" applyFont="1" applyFill="1">
      <alignment vertical="center"/>
    </xf>
    <xf numFmtId="0" fontId="12" fillId="4" borderId="0" xfId="0" applyFont="1" applyFill="1">
      <alignment vertical="center"/>
    </xf>
    <xf numFmtId="176" fontId="12" fillId="0" borderId="35" xfId="0" applyNumberFormat="1" applyFont="1" applyBorder="1">
      <alignment vertical="center"/>
    </xf>
    <xf numFmtId="176" fontId="12" fillId="0" borderId="4" xfId="0" applyNumberFormat="1" applyFont="1" applyBorder="1">
      <alignment vertical="center"/>
    </xf>
    <xf numFmtId="176" fontId="12" fillId="0" borderId="31" xfId="0" applyNumberFormat="1" applyFont="1" applyBorder="1">
      <alignment vertical="center"/>
    </xf>
    <xf numFmtId="176" fontId="12" fillId="0" borderId="36" xfId="0" applyNumberFormat="1" applyFont="1" applyBorder="1">
      <alignment vertical="center"/>
    </xf>
    <xf numFmtId="176" fontId="12" fillId="0" borderId="6" xfId="0" applyNumberFormat="1" applyFont="1" applyBorder="1">
      <alignment vertical="center"/>
    </xf>
    <xf numFmtId="176" fontId="12" fillId="0" borderId="32" xfId="0" applyNumberFormat="1" applyFont="1" applyBorder="1">
      <alignment vertical="center"/>
    </xf>
    <xf numFmtId="176" fontId="12" fillId="0" borderId="37" xfId="0" applyNumberFormat="1" applyFont="1" applyBorder="1">
      <alignment vertical="center"/>
    </xf>
    <xf numFmtId="176" fontId="12" fillId="0" borderId="9" xfId="0" applyNumberFormat="1" applyFont="1" applyBorder="1">
      <alignment vertical="center"/>
    </xf>
    <xf numFmtId="176" fontId="12" fillId="0" borderId="33" xfId="0" applyNumberFormat="1" applyFont="1" applyBorder="1">
      <alignment vertical="center"/>
    </xf>
    <xf numFmtId="176" fontId="12" fillId="0" borderId="15" xfId="0" applyNumberFormat="1" applyFont="1" applyBorder="1">
      <alignment vertical="center"/>
    </xf>
    <xf numFmtId="176" fontId="12" fillId="0" borderId="11" xfId="0" applyNumberFormat="1" applyFont="1" applyBorder="1">
      <alignment vertical="center"/>
    </xf>
    <xf numFmtId="176" fontId="12" fillId="0" borderId="21" xfId="0" applyNumberFormat="1" applyFont="1" applyBorder="1">
      <alignment vertical="center"/>
    </xf>
    <xf numFmtId="176" fontId="12" fillId="0" borderId="17" xfId="0" applyNumberFormat="1" applyFont="1" applyBorder="1">
      <alignment vertical="center"/>
    </xf>
    <xf numFmtId="176" fontId="12" fillId="0" borderId="20" xfId="0" applyNumberFormat="1" applyFont="1" applyBorder="1">
      <alignment vertical="center"/>
    </xf>
    <xf numFmtId="176" fontId="12" fillId="0" borderId="0" xfId="0" applyNumberFormat="1" applyFont="1" applyBorder="1">
      <alignment vertical="center"/>
    </xf>
    <xf numFmtId="176" fontId="12" fillId="0" borderId="38" xfId="0" applyNumberFormat="1" applyFont="1" applyBorder="1">
      <alignment vertical="center"/>
    </xf>
    <xf numFmtId="176" fontId="12" fillId="0" borderId="24" xfId="0" applyNumberFormat="1" applyFont="1" applyBorder="1">
      <alignment vertical="center"/>
    </xf>
    <xf numFmtId="176" fontId="12" fillId="0" borderId="39" xfId="0" applyNumberFormat="1" applyFont="1" applyBorder="1">
      <alignment vertical="center"/>
    </xf>
    <xf numFmtId="176" fontId="12" fillId="0" borderId="40" xfId="0" applyNumberFormat="1" applyFont="1" applyBorder="1">
      <alignment vertical="center"/>
    </xf>
    <xf numFmtId="176" fontId="12" fillId="0" borderId="13" xfId="0" applyNumberFormat="1" applyFont="1" applyBorder="1">
      <alignment vertical="center"/>
    </xf>
    <xf numFmtId="176" fontId="12" fillId="0" borderId="41" xfId="0" applyNumberFormat="1" applyFont="1" applyBorder="1">
      <alignment vertical="center"/>
    </xf>
    <xf numFmtId="176" fontId="12" fillId="0" borderId="19" xfId="0" applyNumberFormat="1" applyFont="1" applyBorder="1">
      <alignment vertical="center"/>
    </xf>
    <xf numFmtId="176" fontId="12" fillId="0" borderId="22" xfId="0" applyNumberFormat="1" applyFont="1" applyBorder="1">
      <alignment vertical="center"/>
    </xf>
    <xf numFmtId="176" fontId="12" fillId="0" borderId="23" xfId="0" applyNumberFormat="1" applyFont="1" applyBorder="1">
      <alignment vertical="center"/>
    </xf>
    <xf numFmtId="181" fontId="12" fillId="0" borderId="0" xfId="0" applyNumberFormat="1" applyFont="1">
      <alignment vertical="center"/>
    </xf>
    <xf numFmtId="10" fontId="12" fillId="0" borderId="0" xfId="0" applyNumberFormat="1" applyFont="1">
      <alignment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176" fontId="4" fillId="3" borderId="0" xfId="0" quotePrefix="1" applyNumberFormat="1" applyFont="1" applyFill="1" applyBorder="1" applyAlignment="1">
      <alignment horizontal="center" vertical="center"/>
    </xf>
    <xf numFmtId="176" fontId="4" fillId="3" borderId="21" xfId="0" quotePrefix="1" applyNumberFormat="1" applyFont="1" applyFill="1" applyBorder="1" applyAlignment="1">
      <alignment horizontal="center" vertical="center"/>
    </xf>
    <xf numFmtId="176" fontId="4" fillId="3" borderId="12" xfId="0" quotePrefix="1" applyNumberFormat="1" applyFont="1" applyFill="1" applyBorder="1" applyAlignment="1">
      <alignment horizontal="center" vertical="center"/>
    </xf>
    <xf numFmtId="176" fontId="12" fillId="0" borderId="12" xfId="0" applyNumberFormat="1" applyFont="1" applyBorder="1">
      <alignment vertical="center"/>
    </xf>
    <xf numFmtId="181" fontId="12" fillId="0" borderId="11" xfId="0" applyNumberFormat="1" applyFont="1" applyBorder="1">
      <alignment vertical="center"/>
    </xf>
    <xf numFmtId="176" fontId="12" fillId="0" borderId="16" xfId="0" applyNumberFormat="1" applyFont="1" applyBorder="1">
      <alignment vertical="center"/>
    </xf>
    <xf numFmtId="181" fontId="12" fillId="0" borderId="17" xfId="0" applyNumberFormat="1" applyFont="1" applyBorder="1">
      <alignment vertical="center"/>
    </xf>
    <xf numFmtId="181" fontId="12" fillId="0" borderId="20" xfId="0" applyNumberFormat="1" applyFont="1" applyBorder="1">
      <alignment vertical="center"/>
    </xf>
    <xf numFmtId="179" fontId="12" fillId="0" borderId="17" xfId="0" applyNumberFormat="1" applyFont="1" applyBorder="1" applyAlignment="1">
      <alignment horizontal="center" vertical="center"/>
    </xf>
    <xf numFmtId="179" fontId="12" fillId="0" borderId="20" xfId="0" applyNumberFormat="1" applyFont="1" applyBorder="1" applyAlignment="1">
      <alignment horizontal="center" vertical="center"/>
    </xf>
    <xf numFmtId="41" fontId="12" fillId="0" borderId="17" xfId="0" applyNumberFormat="1" applyFont="1" applyBorder="1" applyAlignment="1">
      <alignment horizontal="right" vertical="center"/>
    </xf>
    <xf numFmtId="41" fontId="12" fillId="0" borderId="20" xfId="0" applyNumberFormat="1" applyFont="1" applyBorder="1" applyAlignment="1">
      <alignment horizontal="right" vertical="center"/>
    </xf>
    <xf numFmtId="176" fontId="12" fillId="0" borderId="18" xfId="0" applyNumberFormat="1" applyFont="1" applyBorder="1">
      <alignment vertical="center"/>
    </xf>
    <xf numFmtId="41" fontId="12" fillId="0" borderId="18" xfId="0" applyNumberFormat="1" applyFont="1" applyBorder="1">
      <alignment vertical="center"/>
    </xf>
    <xf numFmtId="179" fontId="12" fillId="0" borderId="19" xfId="0" applyNumberFormat="1" applyFont="1" applyBorder="1">
      <alignment vertical="center"/>
    </xf>
    <xf numFmtId="179" fontId="12" fillId="0" borderId="22" xfId="0" applyNumberFormat="1" applyFont="1" applyBorder="1">
      <alignment vertical="center"/>
    </xf>
    <xf numFmtId="0" fontId="12" fillId="0" borderId="23" xfId="0" applyFont="1" applyBorder="1">
      <alignment vertical="center"/>
    </xf>
    <xf numFmtId="181" fontId="12" fillId="0" borderId="18" xfId="0" applyNumberFormat="1" applyFont="1" applyBorder="1">
      <alignment vertical="center"/>
    </xf>
    <xf numFmtId="185" fontId="12" fillId="0" borderId="12" xfId="0" applyNumberFormat="1" applyFont="1" applyBorder="1">
      <alignment vertical="center"/>
    </xf>
    <xf numFmtId="185" fontId="12" fillId="0" borderId="17" xfId="0" applyNumberFormat="1" applyFont="1" applyBorder="1">
      <alignment vertical="center"/>
    </xf>
    <xf numFmtId="185" fontId="12" fillId="0" borderId="16" xfId="0" applyNumberFormat="1" applyFont="1" applyBorder="1">
      <alignment vertical="center"/>
    </xf>
    <xf numFmtId="185" fontId="12" fillId="0" borderId="16" xfId="0" applyNumberFormat="1" applyFont="1" applyBorder="1">
      <alignment vertical="center"/>
    </xf>
    <xf numFmtId="181" fontId="12" fillId="5" borderId="20" xfId="0" applyNumberFormat="1" applyFont="1" applyFill="1" applyBorder="1">
      <alignment vertical="center"/>
    </xf>
    <xf numFmtId="41" fontId="12" fillId="5" borderId="20" xfId="0" applyNumberFormat="1" applyFont="1" applyFill="1" applyBorder="1">
      <alignment vertical="center"/>
    </xf>
    <xf numFmtId="179" fontId="12" fillId="5" borderId="20" xfId="0" applyNumberFormat="1" applyFont="1" applyFill="1" applyBorder="1" applyAlignment="1">
      <alignment horizontal="center" vertical="center"/>
    </xf>
    <xf numFmtId="41" fontId="12" fillId="5" borderId="20" xfId="0" applyNumberFormat="1" applyFont="1" applyFill="1" applyBorder="1" applyAlignment="1">
      <alignment horizontal="right" vertical="center"/>
    </xf>
    <xf numFmtId="179" fontId="12" fillId="5" borderId="22" xfId="0" applyNumberFormat="1" applyFont="1" applyFill="1" applyBorder="1">
      <alignment vertical="center"/>
    </xf>
    <xf numFmtId="185" fontId="12" fillId="5" borderId="12" xfId="0" applyNumberFormat="1" applyFont="1" applyFill="1" applyBorder="1">
      <alignment vertical="center"/>
    </xf>
    <xf numFmtId="185" fontId="12" fillId="5" borderId="17" xfId="0" applyNumberFormat="1" applyFont="1" applyFill="1" applyBorder="1">
      <alignment vertical="center"/>
    </xf>
    <xf numFmtId="185" fontId="12" fillId="5" borderId="16" xfId="0" applyNumberFormat="1" applyFont="1" applyFill="1" applyBorder="1">
      <alignment vertical="center"/>
    </xf>
    <xf numFmtId="185" fontId="12" fillId="5" borderId="16" xfId="0" applyNumberFormat="1" applyFont="1" applyFill="1" applyBorder="1">
      <alignment vertical="center"/>
    </xf>
    <xf numFmtId="181" fontId="12" fillId="5" borderId="18" xfId="0" applyNumberFormat="1" applyFont="1" applyFill="1" applyBorder="1">
      <alignment vertical="center"/>
    </xf>
    <xf numFmtId="0" fontId="12" fillId="5" borderId="0" xfId="0" applyFont="1" applyFill="1">
      <alignment vertical="center"/>
    </xf>
    <xf numFmtId="184" fontId="24" fillId="10" borderId="43" xfId="0" applyNumberFormat="1" applyFont="1" applyFill="1" applyBorder="1" applyAlignment="1">
      <alignment horizontal="center" vertical="center"/>
    </xf>
    <xf numFmtId="185" fontId="12" fillId="0" borderId="0" xfId="0" applyNumberFormat="1" applyFont="1">
      <alignment vertical="center"/>
    </xf>
    <xf numFmtId="41" fontId="1" fillId="0" borderId="5" xfId="0" applyNumberFormat="1" applyFont="1" applyFill="1" applyBorder="1">
      <alignment vertical="center"/>
    </xf>
    <xf numFmtId="180" fontId="1" fillId="0" borderId="5" xfId="0" applyNumberFormat="1" applyFont="1" applyFill="1" applyBorder="1">
      <alignment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176" fontId="4" fillId="3" borderId="10" xfId="0" applyNumberFormat="1" applyFont="1" applyFill="1" applyBorder="1" applyAlignment="1">
      <alignment horizontal="center" vertical="center"/>
    </xf>
    <xf numFmtId="41" fontId="12" fillId="0" borderId="17" xfId="0" applyNumberFormat="1" applyFont="1" applyBorder="1">
      <alignment vertical="center"/>
    </xf>
    <xf numFmtId="41" fontId="12" fillId="0" borderId="12" xfId="0" applyNumberFormat="1" applyFont="1" applyBorder="1">
      <alignment vertical="center"/>
    </xf>
    <xf numFmtId="41" fontId="12" fillId="5" borderId="12" xfId="0" applyNumberFormat="1" applyFont="1" applyFill="1" applyBorder="1">
      <alignment vertical="center"/>
    </xf>
    <xf numFmtId="10" fontId="12" fillId="0" borderId="23" xfId="0" applyNumberFormat="1" applyFont="1" applyBorder="1">
      <alignment vertical="center"/>
    </xf>
    <xf numFmtId="10" fontId="12" fillId="0" borderId="19" xfId="0" applyNumberFormat="1" applyFont="1" applyBorder="1">
      <alignment vertical="center"/>
    </xf>
    <xf numFmtId="10" fontId="12" fillId="5" borderId="19" xfId="0" applyNumberFormat="1" applyFont="1" applyFill="1" applyBorder="1">
      <alignment vertical="center"/>
    </xf>
    <xf numFmtId="0" fontId="12" fillId="0" borderId="18" xfId="0" applyFont="1" applyBorder="1">
      <alignment vertical="center"/>
    </xf>
    <xf numFmtId="41" fontId="12" fillId="5" borderId="17" xfId="0" applyNumberFormat="1" applyFont="1" applyFill="1" applyBorder="1">
      <alignment vertical="center"/>
    </xf>
    <xf numFmtId="41" fontId="12" fillId="0" borderId="16" xfId="0" applyNumberFormat="1" applyFont="1" applyBorder="1">
      <alignment vertical="center"/>
    </xf>
    <xf numFmtId="41" fontId="12" fillId="5" borderId="16" xfId="0" applyNumberFormat="1" applyFont="1" applyFill="1" applyBorder="1">
      <alignment vertical="center"/>
    </xf>
    <xf numFmtId="188" fontId="12" fillId="0" borderId="16" xfId="0" applyNumberFormat="1" applyFont="1" applyFill="1" applyBorder="1" applyAlignment="1">
      <alignment horizontal="center" vertical="center"/>
    </xf>
    <xf numFmtId="189" fontId="12" fillId="0" borderId="17" xfId="0" applyNumberFormat="1" applyFont="1" applyBorder="1">
      <alignment vertical="center"/>
    </xf>
    <xf numFmtId="189" fontId="12" fillId="0" borderId="16" xfId="0" applyNumberFormat="1" applyFont="1" applyBorder="1">
      <alignment vertical="center"/>
    </xf>
    <xf numFmtId="189" fontId="12" fillId="0" borderId="18" xfId="0" applyNumberFormat="1" applyFont="1" applyBorder="1">
      <alignment vertical="center"/>
    </xf>
    <xf numFmtId="41" fontId="12" fillId="0" borderId="0" xfId="0" applyNumberFormat="1" applyFont="1">
      <alignment vertical="center"/>
    </xf>
    <xf numFmtId="41" fontId="12" fillId="0" borderId="11" xfId="0" applyNumberFormat="1" applyFont="1" applyBorder="1">
      <alignment vertical="center"/>
    </xf>
    <xf numFmtId="41" fontId="12" fillId="0" borderId="20" xfId="0" applyNumberFormat="1" applyFont="1" applyBorder="1">
      <alignment vertical="center"/>
    </xf>
    <xf numFmtId="41" fontId="12" fillId="0" borderId="0" xfId="0" applyNumberFormat="1" applyFont="1" applyBorder="1">
      <alignment vertical="center"/>
    </xf>
    <xf numFmtId="41" fontId="12" fillId="0" borderId="22" xfId="0" applyNumberFormat="1" applyFont="1" applyBorder="1">
      <alignment vertical="center"/>
    </xf>
    <xf numFmtId="41" fontId="12" fillId="0" borderId="23" xfId="0" applyNumberFormat="1" applyFont="1" applyBorder="1">
      <alignment vertical="center"/>
    </xf>
    <xf numFmtId="182" fontId="12" fillId="5" borderId="0" xfId="0" applyNumberFormat="1" applyFont="1" applyFill="1">
      <alignment vertical="center"/>
    </xf>
    <xf numFmtId="0" fontId="12" fillId="0" borderId="16" xfId="0" applyFont="1" applyBorder="1">
      <alignment vertical="center"/>
    </xf>
    <xf numFmtId="189" fontId="12" fillId="0" borderId="0" xfId="0" applyNumberFormat="1" applyFont="1">
      <alignment vertical="center"/>
    </xf>
    <xf numFmtId="187" fontId="1" fillId="0" borderId="7" xfId="0" applyNumberFormat="1" applyFont="1" applyFill="1" applyBorder="1">
      <alignment vertical="center"/>
    </xf>
    <xf numFmtId="41" fontId="1" fillId="0" borderId="7" xfId="0" applyNumberFormat="1" applyFont="1" applyFill="1" applyBorder="1">
      <alignment vertical="center"/>
    </xf>
    <xf numFmtId="176" fontId="3" fillId="2" borderId="14" xfId="0" applyNumberFormat="1" applyFont="1" applyFill="1" applyBorder="1">
      <alignment vertical="center"/>
    </xf>
    <xf numFmtId="180" fontId="1" fillId="0" borderId="14" xfId="0" applyNumberFormat="1" applyFont="1" applyFill="1" applyBorder="1">
      <alignment vertical="center"/>
    </xf>
    <xf numFmtId="41" fontId="12" fillId="0" borderId="15" xfId="0" applyNumberFormat="1" applyFont="1" applyBorder="1">
      <alignment vertical="center"/>
    </xf>
    <xf numFmtId="41" fontId="12" fillId="5" borderId="11" xfId="0" applyNumberFormat="1" applyFont="1" applyFill="1" applyBorder="1">
      <alignment vertical="center"/>
    </xf>
    <xf numFmtId="181" fontId="12" fillId="0" borderId="12" xfId="0" applyNumberFormat="1" applyFont="1" applyBorder="1" applyAlignment="1">
      <alignment horizontal="center" vertical="center"/>
    </xf>
    <xf numFmtId="181" fontId="12" fillId="0" borderId="15" xfId="0" applyNumberFormat="1" applyFont="1" applyBorder="1" applyAlignment="1">
      <alignment horizontal="center" vertical="center"/>
    </xf>
    <xf numFmtId="181" fontId="12" fillId="0" borderId="11" xfId="0" applyNumberFormat="1" applyFont="1" applyBorder="1" applyAlignment="1">
      <alignment horizontal="center" vertical="center"/>
    </xf>
    <xf numFmtId="181" fontId="12" fillId="5" borderId="11" xfId="0" applyNumberFormat="1" applyFont="1" applyFill="1" applyBorder="1" applyAlignment="1">
      <alignment horizontal="center" vertical="center"/>
    </xf>
    <xf numFmtId="176" fontId="12" fillId="0" borderId="16" xfId="0" applyNumberFormat="1" applyFont="1" applyBorder="1" applyAlignment="1">
      <alignment horizontal="center" vertical="center"/>
    </xf>
    <xf numFmtId="41" fontId="12" fillId="0" borderId="12" xfId="0" applyNumberFormat="1" applyFont="1" applyBorder="1" applyAlignment="1">
      <alignment horizontal="center" vertical="center"/>
    </xf>
    <xf numFmtId="41" fontId="12" fillId="0" borderId="15" xfId="0" applyNumberFormat="1" applyFont="1" applyBorder="1" applyAlignment="1">
      <alignment horizontal="center" vertical="center"/>
    </xf>
    <xf numFmtId="41" fontId="12" fillId="0" borderId="11" xfId="0" applyNumberFormat="1" applyFont="1" applyBorder="1" applyAlignment="1">
      <alignment horizontal="center" vertical="center"/>
    </xf>
    <xf numFmtId="41" fontId="12" fillId="5" borderId="11" xfId="0" applyNumberFormat="1" applyFont="1" applyFill="1" applyBorder="1" applyAlignment="1">
      <alignment horizontal="center" vertical="center"/>
    </xf>
    <xf numFmtId="41" fontId="12" fillId="0" borderId="17" xfId="0" applyNumberFormat="1" applyFont="1" applyFill="1" applyBorder="1" applyAlignment="1">
      <alignment horizontal="center" vertical="center"/>
    </xf>
    <xf numFmtId="41" fontId="12" fillId="0" borderId="20" xfId="0" applyNumberFormat="1" applyFont="1" applyFill="1" applyBorder="1" applyAlignment="1">
      <alignment horizontal="center" vertical="center"/>
    </xf>
    <xf numFmtId="181" fontId="12" fillId="0" borderId="20" xfId="0" applyNumberFormat="1" applyFont="1" applyFill="1" applyBorder="1">
      <alignment vertical="center"/>
    </xf>
    <xf numFmtId="41" fontId="12" fillId="0" borderId="17" xfId="0" applyNumberFormat="1" applyFont="1" applyFill="1" applyBorder="1" applyAlignment="1">
      <alignment horizontal="right" vertical="center"/>
    </xf>
    <xf numFmtId="41" fontId="12" fillId="0" borderId="20" xfId="0" applyNumberFormat="1" applyFont="1" applyFill="1" applyBorder="1" applyAlignment="1">
      <alignment horizontal="right" vertical="center"/>
    </xf>
    <xf numFmtId="9" fontId="13" fillId="0" borderId="0" xfId="0" applyNumberFormat="1" applyFont="1">
      <alignment vertical="center"/>
    </xf>
    <xf numFmtId="41" fontId="12" fillId="0" borderId="19" xfId="0" applyNumberFormat="1" applyFont="1" applyBorder="1">
      <alignment vertical="center"/>
    </xf>
    <xf numFmtId="41" fontId="12" fillId="5" borderId="22" xfId="0" applyNumberFormat="1" applyFont="1" applyFill="1" applyBorder="1">
      <alignment vertical="center"/>
    </xf>
    <xf numFmtId="41" fontId="4" fillId="11" borderId="19" xfId="0" applyNumberFormat="1" applyFont="1" applyFill="1" applyBorder="1">
      <alignment vertical="center"/>
    </xf>
    <xf numFmtId="41" fontId="4" fillId="11" borderId="22" xfId="0" applyNumberFormat="1" applyFont="1" applyFill="1" applyBorder="1">
      <alignment vertical="center"/>
    </xf>
    <xf numFmtId="41" fontId="12" fillId="0" borderId="16" xfId="0" applyNumberFormat="1" applyFont="1" applyFill="1" applyBorder="1">
      <alignment vertical="center"/>
    </xf>
    <xf numFmtId="176" fontId="4" fillId="0" borderId="27" xfId="0" applyNumberFormat="1" applyFont="1" applyBorder="1">
      <alignment vertical="center"/>
    </xf>
    <xf numFmtId="176" fontId="4" fillId="0" borderId="44" xfId="0" applyNumberFormat="1" applyFont="1" applyBorder="1">
      <alignment vertical="center"/>
    </xf>
    <xf numFmtId="41" fontId="4" fillId="0" borderId="45" xfId="0" applyNumberFormat="1" applyFont="1" applyBorder="1">
      <alignment vertical="center"/>
    </xf>
    <xf numFmtId="41" fontId="4" fillId="0" borderId="46" xfId="0" applyNumberFormat="1" applyFont="1" applyBorder="1">
      <alignment vertical="center"/>
    </xf>
    <xf numFmtId="41" fontId="4" fillId="5" borderId="46" xfId="0" applyNumberFormat="1" applyFont="1" applyFill="1" applyBorder="1">
      <alignment vertical="center"/>
    </xf>
    <xf numFmtId="176" fontId="12" fillId="0" borderId="2" xfId="0" applyNumberFormat="1" applyFont="1" applyBorder="1">
      <alignment vertical="center"/>
    </xf>
    <xf numFmtId="176" fontId="12" fillId="0" borderId="3" xfId="0" applyNumberFormat="1" applyFont="1" applyBorder="1">
      <alignment vertical="center"/>
    </xf>
    <xf numFmtId="43" fontId="0" fillId="0" borderId="0" xfId="0" applyNumberFormat="1">
      <alignment vertical="center"/>
    </xf>
    <xf numFmtId="41" fontId="0" fillId="0" borderId="0" xfId="0" applyNumberFormat="1" applyFont="1">
      <alignment vertical="center"/>
    </xf>
    <xf numFmtId="181" fontId="12" fillId="0" borderId="12" xfId="0" applyNumberFormat="1" applyFont="1" applyBorder="1">
      <alignment vertical="center"/>
    </xf>
    <xf numFmtId="181" fontId="12" fillId="0" borderId="15" xfId="0" applyNumberFormat="1" applyFont="1" applyBorder="1">
      <alignment vertical="center"/>
    </xf>
    <xf numFmtId="181" fontId="12" fillId="0" borderId="11" xfId="0" applyNumberFormat="1" applyFont="1" applyBorder="1">
      <alignment vertical="center"/>
    </xf>
    <xf numFmtId="181" fontId="12" fillId="5" borderId="11" xfId="0" applyNumberFormat="1" applyFont="1" applyFill="1" applyBorder="1">
      <alignment vertical="center"/>
    </xf>
    <xf numFmtId="181" fontId="12" fillId="0" borderId="17" xfId="0" applyNumberFormat="1" applyFont="1" applyBorder="1">
      <alignment vertical="center"/>
    </xf>
    <xf numFmtId="181" fontId="12" fillId="0" borderId="20" xfId="0" applyNumberFormat="1" applyFont="1" applyBorder="1">
      <alignment vertical="center"/>
    </xf>
    <xf numFmtId="181" fontId="12" fillId="5" borderId="20" xfId="0" applyNumberFormat="1" applyFont="1" applyFill="1" applyBorder="1">
      <alignment vertical="center"/>
    </xf>
    <xf numFmtId="0" fontId="13" fillId="0" borderId="2" xfId="0" applyFont="1" applyBorder="1">
      <alignment vertical="center"/>
    </xf>
    <xf numFmtId="0" fontId="13" fillId="0" borderId="10" xfId="0" applyFont="1" applyBorder="1">
      <alignment vertical="center"/>
    </xf>
    <xf numFmtId="181" fontId="4" fillId="0" borderId="10" xfId="0" applyNumberFormat="1" applyFont="1" applyBorder="1">
      <alignment vertical="center"/>
    </xf>
    <xf numFmtId="181" fontId="12" fillId="0" borderId="19" xfId="0" applyNumberFormat="1" applyFont="1" applyBorder="1">
      <alignment vertical="center"/>
    </xf>
    <xf numFmtId="181" fontId="12" fillId="0" borderId="22" xfId="0" applyNumberFormat="1" applyFont="1" applyBorder="1">
      <alignment vertical="center"/>
    </xf>
    <xf numFmtId="181" fontId="4" fillId="5" borderId="1" xfId="0" applyNumberFormat="1" applyFont="1" applyFill="1" applyBorder="1">
      <alignment vertical="center"/>
    </xf>
    <xf numFmtId="0" fontId="0" fillId="0" borderId="0" xfId="0" applyFill="1">
      <alignment vertical="center"/>
    </xf>
    <xf numFmtId="176" fontId="3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>
      <alignment vertical="center"/>
    </xf>
    <xf numFmtId="0" fontId="3" fillId="0" borderId="0" xfId="0" applyFont="1" applyAlignment="1">
      <alignment vertical="center"/>
    </xf>
    <xf numFmtId="0" fontId="25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1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19" xfId="0" applyFont="1" applyFill="1" applyBorder="1" applyAlignment="1">
      <alignment vertical="center"/>
    </xf>
    <xf numFmtId="0" fontId="3" fillId="0" borderId="16" xfId="0" applyFont="1" applyFill="1" applyBorder="1" applyAlignment="1">
      <alignment vertical="center"/>
    </xf>
    <xf numFmtId="41" fontId="3" fillId="0" borderId="16" xfId="0" applyNumberFormat="1" applyFont="1" applyFill="1" applyBorder="1" applyAlignment="1">
      <alignment horizontal="left" vertical="center"/>
    </xf>
    <xf numFmtId="41" fontId="3" fillId="0" borderId="17" xfId="0" applyNumberFormat="1" applyFont="1" applyFill="1" applyBorder="1" applyAlignment="1">
      <alignment vertical="center"/>
    </xf>
    <xf numFmtId="10" fontId="3" fillId="0" borderId="17" xfId="0" applyNumberFormat="1" applyFont="1" applyFill="1" applyBorder="1" applyAlignment="1">
      <alignment horizontal="center" vertical="center"/>
    </xf>
    <xf numFmtId="41" fontId="3" fillId="0" borderId="20" xfId="0" applyNumberFormat="1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left" vertical="center"/>
    </xf>
    <xf numFmtId="0" fontId="3" fillId="0" borderId="17" xfId="0" applyFont="1" applyFill="1" applyBorder="1" applyAlignment="1">
      <alignment vertical="center"/>
    </xf>
    <xf numFmtId="0" fontId="3" fillId="0" borderId="20" xfId="0" applyFont="1" applyFill="1" applyBorder="1" applyAlignment="1">
      <alignment horizontal="center" vertical="center"/>
    </xf>
    <xf numFmtId="10" fontId="3" fillId="0" borderId="15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41" fontId="3" fillId="0" borderId="17" xfId="0" applyNumberFormat="1" applyFont="1" applyFill="1" applyBorder="1" applyAlignment="1">
      <alignment vertical="center"/>
    </xf>
    <xf numFmtId="41" fontId="1" fillId="2" borderId="10" xfId="0" applyNumberFormat="1" applyFont="1" applyFill="1" applyBorder="1" applyAlignment="1">
      <alignment vertical="center"/>
    </xf>
    <xf numFmtId="41" fontId="3" fillId="0" borderId="0" xfId="0" applyNumberFormat="1" applyFont="1" applyFill="1" applyAlignment="1">
      <alignment vertical="center"/>
    </xf>
    <xf numFmtId="41" fontId="1" fillId="2" borderId="10" xfId="0" applyNumberFormat="1" applyFont="1" applyFill="1" applyBorder="1" applyAlignment="1">
      <alignment vertical="center"/>
    </xf>
    <xf numFmtId="41" fontId="3" fillId="0" borderId="20" xfId="0" applyNumberFormat="1" applyFont="1" applyFill="1" applyBorder="1" applyAlignment="1">
      <alignment vertical="center"/>
    </xf>
    <xf numFmtId="176" fontId="3" fillId="0" borderId="0" xfId="0" applyNumberFormat="1" applyFont="1" applyFill="1" applyBorder="1" applyAlignment="1">
      <alignment horizontal="center" vertical="center"/>
    </xf>
    <xf numFmtId="181" fontId="3" fillId="0" borderId="16" xfId="0" applyNumberFormat="1" applyFont="1" applyFill="1" applyBorder="1" applyAlignment="1">
      <alignment horizontal="right" vertical="center"/>
    </xf>
    <xf numFmtId="190" fontId="3" fillId="0" borderId="16" xfId="0" applyNumberFormat="1" applyFont="1" applyFill="1" applyBorder="1" applyAlignment="1">
      <alignment horizontal="right" vertical="center"/>
    </xf>
    <xf numFmtId="190" fontId="3" fillId="0" borderId="17" xfId="0" applyNumberFormat="1" applyFont="1" applyFill="1" applyBorder="1" applyAlignment="1">
      <alignment horizontal="right" vertical="center"/>
    </xf>
    <xf numFmtId="190" fontId="3" fillId="0" borderId="20" xfId="0" applyNumberFormat="1" applyFont="1" applyFill="1" applyBorder="1" applyAlignment="1">
      <alignment horizontal="right" vertical="center"/>
    </xf>
    <xf numFmtId="190" fontId="3" fillId="2" borderId="10" xfId="0" applyNumberFormat="1" applyFont="1" applyFill="1" applyBorder="1" applyAlignment="1">
      <alignment vertical="center"/>
    </xf>
    <xf numFmtId="190" fontId="3" fillId="2" borderId="3" xfId="0" applyNumberFormat="1" applyFont="1" applyFill="1" applyBorder="1" applyAlignment="1">
      <alignment vertical="center"/>
    </xf>
    <xf numFmtId="190" fontId="3" fillId="2" borderId="1" xfId="0" applyNumberFormat="1" applyFont="1" applyFill="1" applyBorder="1" applyAlignment="1">
      <alignment vertical="center"/>
    </xf>
    <xf numFmtId="190" fontId="3" fillId="0" borderId="16" xfId="0" applyNumberFormat="1" applyFont="1" applyFill="1" applyBorder="1" applyAlignment="1">
      <alignment vertical="center"/>
    </xf>
    <xf numFmtId="190" fontId="3" fillId="0" borderId="17" xfId="0" applyNumberFormat="1" applyFont="1" applyFill="1" applyBorder="1" applyAlignment="1">
      <alignment vertical="center"/>
    </xf>
    <xf numFmtId="41" fontId="12" fillId="0" borderId="1" xfId="0" applyNumberFormat="1" applyFont="1" applyBorder="1">
      <alignment vertical="center"/>
    </xf>
    <xf numFmtId="41" fontId="12" fillId="0" borderId="2" xfId="0" applyNumberFormat="1" applyFont="1" applyBorder="1">
      <alignment vertical="center"/>
    </xf>
    <xf numFmtId="190" fontId="12" fillId="0" borderId="11" xfId="0" applyNumberFormat="1" applyFont="1" applyBorder="1">
      <alignment vertical="center"/>
    </xf>
    <xf numFmtId="190" fontId="12" fillId="0" borderId="0" xfId="0" applyNumberFormat="1" applyFont="1">
      <alignment vertical="center"/>
    </xf>
    <xf numFmtId="190" fontId="12" fillId="5" borderId="0" xfId="0" applyNumberFormat="1" applyFont="1" applyFill="1">
      <alignment vertical="center"/>
    </xf>
    <xf numFmtId="190" fontId="12" fillId="0" borderId="22" xfId="0" applyNumberFormat="1" applyFont="1" applyBorder="1">
      <alignment vertical="center"/>
    </xf>
    <xf numFmtId="176" fontId="4" fillId="0" borderId="0" xfId="0" quotePrefix="1" applyNumberFormat="1" applyFont="1" applyFill="1" applyBorder="1" applyAlignment="1">
      <alignment horizontal="center" vertical="center"/>
    </xf>
    <xf numFmtId="179" fontId="4" fillId="0" borderId="0" xfId="0" applyNumberFormat="1" applyFont="1" applyFill="1" applyBorder="1" applyAlignment="1">
      <alignment horizontal="center" vertical="center"/>
    </xf>
    <xf numFmtId="176" fontId="4" fillId="0" borderId="12" xfId="0" quotePrefix="1" applyNumberFormat="1" applyFont="1" applyFill="1" applyBorder="1" applyAlignment="1">
      <alignment horizontal="center" vertical="center"/>
    </xf>
    <xf numFmtId="0" fontId="4" fillId="11" borderId="27" xfId="0" applyFont="1" applyFill="1" applyBorder="1">
      <alignment vertical="center"/>
    </xf>
    <xf numFmtId="9" fontId="4" fillId="11" borderId="27" xfId="0" applyNumberFormat="1" applyFont="1" applyFill="1" applyBorder="1">
      <alignment vertical="center"/>
    </xf>
    <xf numFmtId="191" fontId="12" fillId="0" borderId="0" xfId="0" applyNumberFormat="1" applyFont="1" applyBorder="1">
      <alignment vertical="center"/>
    </xf>
    <xf numFmtId="191" fontId="4" fillId="11" borderId="46" xfId="0" applyNumberFormat="1" applyFont="1" applyFill="1" applyBorder="1">
      <alignment vertical="center"/>
    </xf>
    <xf numFmtId="191" fontId="4" fillId="11" borderId="27" xfId="0" applyNumberFormat="1" applyFont="1" applyFill="1" applyBorder="1">
      <alignment vertical="center"/>
    </xf>
    <xf numFmtId="191" fontId="12" fillId="0" borderId="20" xfId="0" applyNumberFormat="1" applyFont="1" applyBorder="1">
      <alignment vertical="center"/>
    </xf>
    <xf numFmtId="192" fontId="1" fillId="5" borderId="4" xfId="0" applyNumberFormat="1" applyFont="1" applyFill="1" applyBorder="1">
      <alignment vertical="center"/>
    </xf>
    <xf numFmtId="176" fontId="1" fillId="2" borderId="24" xfId="0" applyNumberFormat="1" applyFont="1" applyFill="1" applyBorder="1">
      <alignment vertical="center"/>
    </xf>
    <xf numFmtId="0" fontId="4" fillId="11" borderId="44" xfId="0" applyFont="1" applyFill="1" applyBorder="1">
      <alignment vertical="center"/>
    </xf>
    <xf numFmtId="9" fontId="4" fillId="11" borderId="44" xfId="0" applyNumberFormat="1" applyFont="1" applyFill="1" applyBorder="1">
      <alignment vertical="center"/>
    </xf>
    <xf numFmtId="176" fontId="12" fillId="0" borderId="16" xfId="0" applyNumberFormat="1" applyFont="1" applyFill="1" applyBorder="1">
      <alignment vertical="center"/>
    </xf>
    <xf numFmtId="193" fontId="4" fillId="11" borderId="27" xfId="0" applyNumberFormat="1" applyFont="1" applyFill="1" applyBorder="1">
      <alignment vertical="center"/>
    </xf>
    <xf numFmtId="176" fontId="4" fillId="3" borderId="50" xfId="0" quotePrefix="1" applyNumberFormat="1" applyFont="1" applyFill="1" applyBorder="1" applyAlignment="1">
      <alignment horizontal="center" vertical="center"/>
    </xf>
    <xf numFmtId="176" fontId="4" fillId="3" borderId="51" xfId="0" quotePrefix="1" applyNumberFormat="1" applyFont="1" applyFill="1" applyBorder="1" applyAlignment="1">
      <alignment horizontal="center" vertical="center"/>
    </xf>
    <xf numFmtId="176" fontId="4" fillId="3" borderId="52" xfId="0" quotePrefix="1" applyNumberFormat="1" applyFont="1" applyFill="1" applyBorder="1" applyAlignment="1">
      <alignment horizontal="center" vertical="center"/>
    </xf>
    <xf numFmtId="179" fontId="4" fillId="3" borderId="54" xfId="0" applyNumberFormat="1" applyFont="1" applyFill="1" applyBorder="1" applyAlignment="1">
      <alignment horizontal="center" vertical="center"/>
    </xf>
    <xf numFmtId="176" fontId="4" fillId="0" borderId="55" xfId="0" applyNumberFormat="1" applyFont="1" applyBorder="1">
      <alignment vertical="center"/>
    </xf>
    <xf numFmtId="179" fontId="4" fillId="0" borderId="54" xfId="0" applyNumberFormat="1" applyFont="1" applyFill="1" applyBorder="1" applyAlignment="1">
      <alignment horizontal="center" vertical="center"/>
    </xf>
    <xf numFmtId="0" fontId="12" fillId="0" borderId="55" xfId="0" applyFont="1" applyBorder="1">
      <alignment vertical="center"/>
    </xf>
    <xf numFmtId="176" fontId="12" fillId="0" borderId="55" xfId="0" applyNumberFormat="1" applyFont="1" applyBorder="1">
      <alignment vertical="center"/>
    </xf>
    <xf numFmtId="0" fontId="4" fillId="11" borderId="56" xfId="0" applyFont="1" applyFill="1" applyBorder="1">
      <alignment vertical="center"/>
    </xf>
    <xf numFmtId="0" fontId="12" fillId="0" borderId="54" xfId="0" applyFont="1" applyBorder="1">
      <alignment vertical="center"/>
    </xf>
    <xf numFmtId="0" fontId="4" fillId="11" borderId="58" xfId="0" applyFont="1" applyFill="1" applyBorder="1">
      <alignment vertical="center"/>
    </xf>
    <xf numFmtId="0" fontId="4" fillId="11" borderId="59" xfId="0" applyFont="1" applyFill="1" applyBorder="1">
      <alignment vertical="center"/>
    </xf>
    <xf numFmtId="191" fontId="4" fillId="11" borderId="60" xfId="0" applyNumberFormat="1" applyFont="1" applyFill="1" applyBorder="1">
      <alignment vertical="center"/>
    </xf>
    <xf numFmtId="191" fontId="4" fillId="11" borderId="59" xfId="0" applyNumberFormat="1" applyFont="1" applyFill="1" applyBorder="1">
      <alignment vertical="center"/>
    </xf>
    <xf numFmtId="0" fontId="4" fillId="0" borderId="56" xfId="0" applyFont="1" applyFill="1" applyBorder="1">
      <alignment vertical="center"/>
    </xf>
    <xf numFmtId="0" fontId="4" fillId="0" borderId="27" xfId="0" applyFont="1" applyFill="1" applyBorder="1">
      <alignment vertical="center"/>
    </xf>
    <xf numFmtId="191" fontId="4" fillId="0" borderId="46" xfId="0" applyNumberFormat="1" applyFont="1" applyFill="1" applyBorder="1">
      <alignment vertical="center"/>
    </xf>
    <xf numFmtId="0" fontId="28" fillId="0" borderId="55" xfId="0" applyFont="1" applyBorder="1">
      <alignment vertical="center"/>
    </xf>
    <xf numFmtId="0" fontId="28" fillId="0" borderId="48" xfId="0" applyFont="1" applyBorder="1">
      <alignment vertical="center"/>
    </xf>
    <xf numFmtId="9" fontId="4" fillId="0" borderId="27" xfId="0" applyNumberFormat="1" applyFont="1" applyFill="1" applyBorder="1">
      <alignment vertical="center"/>
    </xf>
    <xf numFmtId="0" fontId="12" fillId="0" borderId="49" xfId="0" applyFont="1" applyBorder="1">
      <alignment vertical="center"/>
    </xf>
    <xf numFmtId="0" fontId="12" fillId="0" borderId="66" xfId="0" applyFont="1" applyBorder="1">
      <alignment vertical="center"/>
    </xf>
    <xf numFmtId="0" fontId="12" fillId="0" borderId="52" xfId="0" applyFont="1" applyBorder="1">
      <alignment vertical="center"/>
    </xf>
    <xf numFmtId="0" fontId="30" fillId="0" borderId="54" xfId="0" quotePrefix="1" applyFont="1" applyBorder="1">
      <alignment vertical="center"/>
    </xf>
    <xf numFmtId="20" fontId="12" fillId="0" borderId="55" xfId="0" applyNumberFormat="1" applyFont="1" applyBorder="1">
      <alignment vertical="center"/>
    </xf>
    <xf numFmtId="0" fontId="31" fillId="0" borderId="54" xfId="0" quotePrefix="1" applyFont="1" applyBorder="1">
      <alignment vertical="center"/>
    </xf>
    <xf numFmtId="0" fontId="32" fillId="0" borderId="54" xfId="0" quotePrefix="1" applyFont="1" applyBorder="1">
      <alignment vertical="center"/>
    </xf>
    <xf numFmtId="0" fontId="12" fillId="0" borderId="67" xfId="0" applyFont="1" applyBorder="1">
      <alignment vertical="center"/>
    </xf>
    <xf numFmtId="0" fontId="12" fillId="0" borderId="68" xfId="0" applyFont="1" applyBorder="1">
      <alignment vertical="center"/>
    </xf>
    <xf numFmtId="192" fontId="1" fillId="5" borderId="13" xfId="0" applyNumberFormat="1" applyFont="1" applyFill="1" applyBorder="1">
      <alignment vertical="center"/>
    </xf>
    <xf numFmtId="182" fontId="1" fillId="0" borderId="70" xfId="0" applyNumberFormat="1" applyFont="1" applyFill="1" applyBorder="1">
      <alignment vertical="center"/>
    </xf>
    <xf numFmtId="0" fontId="12" fillId="0" borderId="3" xfId="0" applyFont="1" applyBorder="1">
      <alignment vertical="center"/>
    </xf>
    <xf numFmtId="9" fontId="12" fillId="0" borderId="0" xfId="0" applyNumberFormat="1" applyFont="1">
      <alignment vertical="center"/>
    </xf>
    <xf numFmtId="194" fontId="12" fillId="0" borderId="16" xfId="0" applyNumberFormat="1" applyFont="1" applyFill="1" applyBorder="1" applyAlignment="1">
      <alignment horizontal="center" vertical="center"/>
    </xf>
    <xf numFmtId="0" fontId="4" fillId="11" borderId="23" xfId="0" applyFont="1" applyFill="1" applyBorder="1">
      <alignment vertical="center"/>
    </xf>
    <xf numFmtId="0" fontId="4" fillId="11" borderId="23" xfId="0" quotePrefix="1" applyFont="1" applyFill="1" applyBorder="1">
      <alignment vertical="center"/>
    </xf>
    <xf numFmtId="190" fontId="12" fillId="0" borderId="23" xfId="0" applyNumberFormat="1" applyFont="1" applyBorder="1">
      <alignment vertical="center"/>
    </xf>
    <xf numFmtId="190" fontId="12" fillId="0" borderId="23" xfId="0" applyNumberFormat="1" applyFont="1" applyBorder="1">
      <alignment vertical="center"/>
    </xf>
    <xf numFmtId="41" fontId="4" fillId="11" borderId="2" xfId="0" applyNumberFormat="1" applyFont="1" applyFill="1" applyBorder="1">
      <alignment vertical="center"/>
    </xf>
    <xf numFmtId="0" fontId="12" fillId="6" borderId="0" xfId="0" applyFont="1" applyFill="1" applyBorder="1">
      <alignment vertical="center"/>
    </xf>
    <xf numFmtId="0" fontId="12" fillId="6" borderId="0" xfId="0" applyFont="1" applyFill="1">
      <alignment vertical="center"/>
    </xf>
    <xf numFmtId="195" fontId="12" fillId="0" borderId="55" xfId="0" applyNumberFormat="1" applyFont="1" applyBorder="1" applyAlignment="1"/>
    <xf numFmtId="195" fontId="12" fillId="0" borderId="0" xfId="0" applyNumberFormat="1" applyFont="1" applyBorder="1" applyAlignment="1">
      <alignment vertical="center"/>
    </xf>
    <xf numFmtId="195" fontId="12" fillId="0" borderId="54" xfId="0" applyNumberFormat="1" applyFont="1" applyBorder="1" applyAlignment="1">
      <alignment vertical="center"/>
    </xf>
    <xf numFmtId="195" fontId="12" fillId="0" borderId="62" xfId="0" applyNumberFormat="1" applyFont="1" applyBorder="1" applyAlignment="1"/>
    <xf numFmtId="195" fontId="12" fillId="0" borderId="63" xfId="0" applyNumberFormat="1" applyFont="1" applyBorder="1" applyAlignment="1">
      <alignment vertical="center"/>
    </xf>
    <xf numFmtId="195" fontId="12" fillId="0" borderId="65" xfId="0" applyNumberFormat="1" applyFont="1" applyBorder="1" applyAlignment="1">
      <alignment vertical="center"/>
    </xf>
    <xf numFmtId="195" fontId="12" fillId="0" borderId="67" xfId="0" applyNumberFormat="1" applyFont="1" applyBorder="1" applyAlignment="1"/>
    <xf numFmtId="195" fontId="12" fillId="0" borderId="68" xfId="0" applyNumberFormat="1" applyFont="1" applyBorder="1" applyAlignment="1">
      <alignment vertical="center"/>
    </xf>
    <xf numFmtId="195" fontId="12" fillId="0" borderId="69" xfId="0" applyNumberFormat="1" applyFont="1" applyBorder="1" applyAlignment="1">
      <alignment vertical="center"/>
    </xf>
    <xf numFmtId="195" fontId="26" fillId="3" borderId="49" xfId="0" quotePrefix="1" applyNumberFormat="1" applyFont="1" applyFill="1" applyBorder="1" applyAlignment="1">
      <alignment horizontal="center" vertical="center"/>
    </xf>
    <xf numFmtId="195" fontId="26" fillId="3" borderId="66" xfId="0" quotePrefix="1" applyNumberFormat="1" applyFont="1" applyFill="1" applyBorder="1" applyAlignment="1">
      <alignment horizontal="center" vertical="center"/>
    </xf>
    <xf numFmtId="0" fontId="4" fillId="0" borderId="0" xfId="0" quotePrefix="1" applyFont="1">
      <alignment vertical="center"/>
    </xf>
    <xf numFmtId="193" fontId="12" fillId="0" borderId="0" xfId="0" applyNumberFormat="1" applyFont="1" applyFill="1" applyBorder="1" applyAlignment="1">
      <alignment horizontal="right" vertical="center"/>
    </xf>
    <xf numFmtId="193" fontId="12" fillId="0" borderId="54" xfId="0" applyNumberFormat="1" applyFont="1" applyFill="1" applyBorder="1" applyAlignment="1">
      <alignment horizontal="right" vertical="center"/>
    </xf>
    <xf numFmtId="193" fontId="12" fillId="0" borderId="0" xfId="0" applyNumberFormat="1" applyFont="1" applyBorder="1" applyAlignment="1">
      <alignment horizontal="right" vertical="center"/>
    </xf>
    <xf numFmtId="193" fontId="12" fillId="0" borderId="54" xfId="0" applyNumberFormat="1" applyFont="1" applyBorder="1" applyAlignment="1">
      <alignment horizontal="right" vertical="center"/>
    </xf>
    <xf numFmtId="193" fontId="4" fillId="11" borderId="27" xfId="0" applyNumberFormat="1" applyFont="1" applyFill="1" applyBorder="1" applyAlignment="1">
      <alignment horizontal="right" vertical="center"/>
    </xf>
    <xf numFmtId="193" fontId="4" fillId="11" borderId="57" xfId="0" applyNumberFormat="1" applyFont="1" applyFill="1" applyBorder="1" applyAlignment="1">
      <alignment horizontal="right" vertical="center"/>
    </xf>
    <xf numFmtId="193" fontId="4" fillId="0" borderId="27" xfId="0" applyNumberFormat="1" applyFont="1" applyFill="1" applyBorder="1">
      <alignment vertical="center"/>
    </xf>
    <xf numFmtId="193" fontId="4" fillId="0" borderId="57" xfId="0" applyNumberFormat="1" applyFont="1" applyFill="1" applyBorder="1">
      <alignment vertical="center"/>
    </xf>
    <xf numFmtId="193" fontId="4" fillId="11" borderId="57" xfId="0" applyNumberFormat="1" applyFont="1" applyFill="1" applyBorder="1">
      <alignment vertical="center"/>
    </xf>
    <xf numFmtId="193" fontId="4" fillId="11" borderId="59" xfId="0" applyNumberFormat="1" applyFont="1" applyFill="1" applyBorder="1">
      <alignment vertical="center"/>
    </xf>
    <xf numFmtId="193" fontId="4" fillId="11" borderId="61" xfId="0" applyNumberFormat="1" applyFont="1" applyFill="1" applyBorder="1">
      <alignment vertical="center"/>
    </xf>
    <xf numFmtId="178" fontId="28" fillId="0" borderId="0" xfId="0" applyNumberFormat="1" applyFont="1" applyBorder="1">
      <alignment vertical="center"/>
    </xf>
    <xf numFmtId="0" fontId="12" fillId="11" borderId="0" xfId="0" applyFont="1" applyFill="1">
      <alignment vertical="center"/>
    </xf>
    <xf numFmtId="185" fontId="12" fillId="0" borderId="16" xfId="0" applyNumberFormat="1" applyFont="1" applyFill="1" applyBorder="1">
      <alignment vertical="center"/>
    </xf>
    <xf numFmtId="195" fontId="26" fillId="3" borderId="52" xfId="0" quotePrefix="1" applyNumberFormat="1" applyFont="1" applyFill="1" applyBorder="1" applyAlignment="1">
      <alignment horizontal="center" vertical="center"/>
    </xf>
    <xf numFmtId="0" fontId="12" fillId="0" borderId="21" xfId="0" applyFont="1" applyBorder="1">
      <alignment vertical="center"/>
    </xf>
    <xf numFmtId="176" fontId="4" fillId="3" borderId="10" xfId="0" applyNumberFormat="1" applyFont="1" applyFill="1" applyBorder="1" applyAlignment="1">
      <alignment horizontal="center" vertical="center"/>
    </xf>
    <xf numFmtId="190" fontId="12" fillId="0" borderId="0" xfId="0" applyNumberFormat="1" applyFont="1" applyBorder="1">
      <alignment vertical="center"/>
    </xf>
    <xf numFmtId="190" fontId="12" fillId="0" borderId="68" xfId="0" applyNumberFormat="1" applyFont="1" applyBorder="1">
      <alignment vertical="center"/>
    </xf>
    <xf numFmtId="195" fontId="12" fillId="0" borderId="0" xfId="0" applyNumberFormat="1" applyFont="1" applyBorder="1" applyAlignment="1"/>
    <xf numFmtId="195" fontId="12" fillId="0" borderId="63" xfId="0" applyNumberFormat="1" applyFont="1" applyBorder="1" applyAlignment="1"/>
    <xf numFmtId="195" fontId="12" fillId="0" borderId="68" xfId="0" applyNumberFormat="1" applyFont="1" applyBorder="1" applyAlignment="1"/>
    <xf numFmtId="178" fontId="1" fillId="0" borderId="5" xfId="0" applyNumberFormat="1" applyFont="1" applyFill="1" applyBorder="1">
      <alignment vertical="center"/>
    </xf>
    <xf numFmtId="178" fontId="1" fillId="0" borderId="7" xfId="0" applyNumberFormat="1" applyFont="1" applyFill="1" applyBorder="1">
      <alignment vertical="center"/>
    </xf>
    <xf numFmtId="0" fontId="4" fillId="3" borderId="10" xfId="0" applyFont="1" applyFill="1" applyBorder="1" applyAlignment="1">
      <alignment horizontal="center" vertical="center"/>
    </xf>
    <xf numFmtId="176" fontId="1" fillId="5" borderId="4" xfId="0" applyNumberFormat="1" applyFont="1" applyFill="1" applyBorder="1" applyAlignment="1">
      <alignment horizontal="left" vertical="center"/>
    </xf>
    <xf numFmtId="10" fontId="1" fillId="5" borderId="6" xfId="0" applyNumberFormat="1" applyFont="1" applyFill="1" applyBorder="1" applyAlignment="1">
      <alignment horizontal="left" vertical="center"/>
    </xf>
    <xf numFmtId="176" fontId="1" fillId="5" borderId="6" xfId="0" applyNumberFormat="1" applyFont="1" applyFill="1" applyBorder="1" applyAlignment="1">
      <alignment horizontal="left" vertical="center"/>
    </xf>
    <xf numFmtId="176" fontId="4" fillId="3" borderId="0" xfId="0" quotePrefix="1" applyNumberFormat="1" applyFont="1" applyFill="1" applyBorder="1" applyAlignment="1">
      <alignment horizontal="center" vertical="center"/>
    </xf>
    <xf numFmtId="176" fontId="4" fillId="3" borderId="16" xfId="0" quotePrefix="1" applyNumberFormat="1" applyFont="1" applyFill="1" applyBorder="1" applyAlignment="1">
      <alignment horizontal="center" vertical="center"/>
    </xf>
    <xf numFmtId="176" fontId="4" fillId="0" borderId="21" xfId="0" quotePrefix="1" applyNumberFormat="1" applyFont="1" applyFill="1" applyBorder="1" applyAlignment="1">
      <alignment horizontal="center" vertical="center"/>
    </xf>
    <xf numFmtId="0" fontId="12" fillId="0" borderId="63" xfId="0" applyFont="1" applyBorder="1">
      <alignment vertical="center"/>
    </xf>
    <xf numFmtId="0" fontId="12" fillId="0" borderId="72" xfId="0" applyFont="1" applyBorder="1">
      <alignment vertical="center"/>
    </xf>
    <xf numFmtId="176" fontId="4" fillId="0" borderId="16" xfId="0" quotePrefix="1" applyNumberFormat="1" applyFont="1" applyFill="1" applyBorder="1" applyAlignment="1">
      <alignment horizontal="center" vertical="center"/>
    </xf>
    <xf numFmtId="0" fontId="4" fillId="11" borderId="73" xfId="0" applyFont="1" applyFill="1" applyBorder="1">
      <alignment vertical="center"/>
    </xf>
    <xf numFmtId="196" fontId="3" fillId="0" borderId="17" xfId="0" applyNumberFormat="1" applyFont="1" applyFill="1" applyBorder="1" applyAlignment="1">
      <alignment horizontal="center" vertical="center"/>
    </xf>
    <xf numFmtId="197" fontId="3" fillId="0" borderId="16" xfId="0" applyNumberFormat="1" applyFont="1" applyFill="1" applyBorder="1" applyAlignment="1">
      <alignment horizontal="center" vertical="center"/>
    </xf>
    <xf numFmtId="41" fontId="3" fillId="0" borderId="0" xfId="0" applyNumberFormat="1" applyFont="1" applyAlignment="1">
      <alignment vertical="center"/>
    </xf>
    <xf numFmtId="0" fontId="3" fillId="6" borderId="0" xfId="0" applyFont="1" applyFill="1" applyAlignment="1">
      <alignment vertical="center"/>
    </xf>
    <xf numFmtId="0" fontId="3" fillId="0" borderId="0" xfId="0" quotePrefix="1" applyFont="1" applyAlignment="1">
      <alignment vertical="center"/>
    </xf>
    <xf numFmtId="0" fontId="4" fillId="0" borderId="58" xfId="0" applyFont="1" applyFill="1" applyBorder="1">
      <alignment vertical="center"/>
    </xf>
    <xf numFmtId="0" fontId="4" fillId="0" borderId="74" xfId="0" applyFont="1" applyFill="1" applyBorder="1">
      <alignment vertical="center"/>
    </xf>
    <xf numFmtId="14" fontId="4" fillId="0" borderId="75" xfId="0" applyNumberFormat="1" applyFont="1" applyFill="1" applyBorder="1">
      <alignment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176" fontId="11" fillId="0" borderId="0" xfId="0" quotePrefix="1" applyNumberFormat="1" applyFont="1">
      <alignment vertical="center"/>
    </xf>
    <xf numFmtId="191" fontId="12" fillId="0" borderId="81" xfId="0" applyNumberFormat="1" applyFont="1" applyBorder="1">
      <alignment vertical="center"/>
    </xf>
    <xf numFmtId="0" fontId="4" fillId="0" borderId="80" xfId="0" applyFont="1" applyBorder="1">
      <alignment vertical="center"/>
    </xf>
    <xf numFmtId="191" fontId="12" fillId="6" borderId="81" xfId="0" applyNumberFormat="1" applyFont="1" applyFill="1" applyBorder="1">
      <alignment vertical="center"/>
    </xf>
    <xf numFmtId="176" fontId="4" fillId="3" borderId="47" xfId="0" quotePrefix="1" applyNumberFormat="1" applyFont="1" applyFill="1" applyBorder="1" applyAlignment="1">
      <alignment horizontal="center" vertical="center"/>
    </xf>
    <xf numFmtId="176" fontId="4" fillId="3" borderId="83" xfId="0" quotePrefix="1" applyNumberFormat="1" applyFont="1" applyFill="1" applyBorder="1" applyAlignment="1">
      <alignment horizontal="center" vertical="center"/>
    </xf>
    <xf numFmtId="176" fontId="4" fillId="3" borderId="28" xfId="0" quotePrefix="1" applyNumberFormat="1" applyFont="1" applyFill="1" applyBorder="1" applyAlignment="1">
      <alignment horizontal="center" vertical="center"/>
    </xf>
    <xf numFmtId="176" fontId="4" fillId="3" borderId="48" xfId="0" quotePrefix="1" applyNumberFormat="1" applyFont="1" applyFill="1" applyBorder="1" applyAlignment="1">
      <alignment horizontal="center" vertical="center"/>
    </xf>
    <xf numFmtId="176" fontId="4" fillId="3" borderId="84" xfId="0" quotePrefix="1" applyNumberFormat="1" applyFont="1" applyFill="1" applyBorder="1" applyAlignment="1">
      <alignment horizontal="center" vertical="center"/>
    </xf>
    <xf numFmtId="179" fontId="4" fillId="3" borderId="85" xfId="0" applyNumberFormat="1" applyFont="1" applyFill="1" applyBorder="1" applyAlignment="1">
      <alignment horizontal="center" vertical="center"/>
    </xf>
    <xf numFmtId="179" fontId="4" fillId="3" borderId="29" xfId="0" applyNumberFormat="1" applyFont="1" applyFill="1" applyBorder="1" applyAlignment="1">
      <alignment horizontal="center" vertical="center"/>
    </xf>
    <xf numFmtId="0" fontId="4" fillId="0" borderId="49" xfId="0" applyFont="1" applyBorder="1">
      <alignment vertical="center"/>
    </xf>
    <xf numFmtId="0" fontId="12" fillId="0" borderId="66" xfId="0" applyFont="1" applyBorder="1" applyAlignment="1">
      <alignment horizontal="center" vertical="center"/>
    </xf>
    <xf numFmtId="0" fontId="12" fillId="0" borderId="52" xfId="0" applyFont="1" applyBorder="1" applyAlignment="1">
      <alignment horizontal="center" vertical="center"/>
    </xf>
    <xf numFmtId="176" fontId="3" fillId="0" borderId="55" xfId="0" applyNumberFormat="1" applyFont="1" applyFill="1" applyBorder="1">
      <alignment vertical="center"/>
    </xf>
    <xf numFmtId="176" fontId="4" fillId="3" borderId="54" xfId="0" quotePrefix="1" applyNumberFormat="1" applyFont="1" applyFill="1" applyBorder="1" applyAlignment="1">
      <alignment horizontal="center" vertical="center"/>
    </xf>
    <xf numFmtId="176" fontId="12" fillId="0" borderId="86" xfId="0" applyNumberFormat="1" applyFont="1" applyBorder="1">
      <alignment vertical="center"/>
    </xf>
    <xf numFmtId="41" fontId="12" fillId="0" borderId="87" xfId="0" applyNumberFormat="1" applyFont="1" applyBorder="1">
      <alignment vertical="center"/>
    </xf>
    <xf numFmtId="41" fontId="12" fillId="0" borderId="54" xfId="0" applyNumberFormat="1" applyFont="1" applyBorder="1">
      <alignment vertical="center"/>
    </xf>
    <xf numFmtId="0" fontId="12" fillId="0" borderId="53" xfId="0" applyFont="1" applyBorder="1">
      <alignment vertical="center"/>
    </xf>
    <xf numFmtId="41" fontId="12" fillId="0" borderId="88" xfId="0" applyNumberFormat="1" applyFont="1" applyBorder="1">
      <alignment vertical="center"/>
    </xf>
    <xf numFmtId="0" fontId="4" fillId="11" borderId="53" xfId="0" applyFont="1" applyFill="1" applyBorder="1">
      <alignment vertical="center"/>
    </xf>
    <xf numFmtId="0" fontId="4" fillId="11" borderId="88" xfId="0" applyFont="1" applyFill="1" applyBorder="1">
      <alignment vertical="center"/>
    </xf>
    <xf numFmtId="190" fontId="12" fillId="0" borderId="54" xfId="0" applyNumberFormat="1" applyFont="1" applyBorder="1">
      <alignment vertical="center"/>
    </xf>
    <xf numFmtId="190" fontId="12" fillId="0" borderId="0" xfId="0" applyNumberFormat="1" applyFont="1" applyBorder="1">
      <alignment vertical="center"/>
    </xf>
    <xf numFmtId="190" fontId="12" fillId="0" borderId="54" xfId="0" applyNumberFormat="1" applyFont="1" applyBorder="1">
      <alignment vertical="center"/>
    </xf>
    <xf numFmtId="190" fontId="12" fillId="0" borderId="68" xfId="0" applyNumberFormat="1" applyFont="1" applyBorder="1">
      <alignment vertical="center"/>
    </xf>
    <xf numFmtId="190" fontId="12" fillId="0" borderId="69" xfId="0" applyNumberFormat="1" applyFont="1" applyBorder="1">
      <alignment vertical="center"/>
    </xf>
    <xf numFmtId="176" fontId="12" fillId="0" borderId="53" xfId="0" applyNumberFormat="1" applyFont="1" applyBorder="1">
      <alignment vertical="center"/>
    </xf>
    <xf numFmtId="0" fontId="12" fillId="0" borderId="88" xfId="0" applyFont="1" applyBorder="1">
      <alignment vertical="center"/>
    </xf>
    <xf numFmtId="41" fontId="4" fillId="0" borderId="49" xfId="0" applyNumberFormat="1" applyFont="1" applyBorder="1">
      <alignment vertical="center"/>
    </xf>
    <xf numFmtId="41" fontId="4" fillId="11" borderId="86" xfId="0" applyNumberFormat="1" applyFont="1" applyFill="1" applyBorder="1">
      <alignment vertical="center"/>
    </xf>
    <xf numFmtId="41" fontId="4" fillId="11" borderId="87" xfId="0" applyNumberFormat="1" applyFont="1" applyFill="1" applyBorder="1">
      <alignment vertical="center"/>
    </xf>
    <xf numFmtId="41" fontId="4" fillId="11" borderId="53" xfId="0" applyNumberFormat="1" applyFont="1" applyFill="1" applyBorder="1">
      <alignment vertical="center"/>
    </xf>
    <xf numFmtId="190" fontId="12" fillId="0" borderId="69" xfId="0" applyNumberFormat="1" applyFont="1" applyBorder="1">
      <alignment vertical="center"/>
    </xf>
    <xf numFmtId="0" fontId="4" fillId="2" borderId="79" xfId="0" applyFont="1" applyFill="1" applyBorder="1">
      <alignment vertical="center"/>
    </xf>
    <xf numFmtId="9" fontId="4" fillId="2" borderId="63" xfId="0" applyNumberFormat="1" applyFont="1" applyFill="1" applyBorder="1">
      <alignment vertical="center"/>
    </xf>
    <xf numFmtId="0" fontId="4" fillId="2" borderId="82" xfId="0" applyFont="1" applyFill="1" applyBorder="1">
      <alignment vertical="center"/>
    </xf>
    <xf numFmtId="0" fontId="4" fillId="2" borderId="89" xfId="0" applyFont="1" applyFill="1" applyBorder="1">
      <alignment vertical="center"/>
    </xf>
    <xf numFmtId="9" fontId="4" fillId="2" borderId="90" xfId="0" applyNumberFormat="1" applyFont="1" applyFill="1" applyBorder="1">
      <alignment vertical="center"/>
    </xf>
    <xf numFmtId="191" fontId="4" fillId="2" borderId="64" xfId="0" applyNumberFormat="1" applyFont="1" applyFill="1" applyBorder="1">
      <alignment vertical="center"/>
    </xf>
    <xf numFmtId="191" fontId="4" fillId="2" borderId="63" xfId="0" applyNumberFormat="1" applyFont="1" applyFill="1" applyBorder="1">
      <alignment vertical="center"/>
    </xf>
    <xf numFmtId="191" fontId="4" fillId="2" borderId="91" xfId="0" applyNumberFormat="1" applyFont="1" applyFill="1" applyBorder="1">
      <alignment vertical="center"/>
    </xf>
    <xf numFmtId="191" fontId="4" fillId="2" borderId="90" xfId="0" applyNumberFormat="1" applyFont="1" applyFill="1" applyBorder="1">
      <alignment vertical="center"/>
    </xf>
    <xf numFmtId="191" fontId="4" fillId="2" borderId="92" xfId="0" applyNumberFormat="1" applyFont="1" applyFill="1" applyBorder="1">
      <alignment vertical="center"/>
    </xf>
    <xf numFmtId="0" fontId="4" fillId="2" borderId="72" xfId="0" applyFont="1" applyFill="1" applyBorder="1">
      <alignment vertical="center"/>
    </xf>
    <xf numFmtId="0" fontId="4" fillId="2" borderId="77" xfId="0" applyFont="1" applyFill="1" applyBorder="1">
      <alignment vertical="center"/>
    </xf>
    <xf numFmtId="191" fontId="4" fillId="2" borderId="72" xfId="0" applyNumberFormat="1" applyFont="1" applyFill="1" applyBorder="1">
      <alignment vertical="center"/>
    </xf>
    <xf numFmtId="191" fontId="4" fillId="2" borderId="29" xfId="0" applyNumberFormat="1" applyFont="1" applyFill="1" applyBorder="1">
      <alignment vertical="center"/>
    </xf>
    <xf numFmtId="176" fontId="4" fillId="0" borderId="0" xfId="0" applyNumberFormat="1" applyFont="1" applyAlignment="1">
      <alignment horizontal="left" vertical="center"/>
    </xf>
    <xf numFmtId="198" fontId="4" fillId="0" borderId="57" xfId="0" applyNumberFormat="1" applyFont="1" applyFill="1" applyBorder="1">
      <alignment vertical="center"/>
    </xf>
    <xf numFmtId="176" fontId="4" fillId="3" borderId="95" xfId="0" quotePrefix="1" applyNumberFormat="1" applyFont="1" applyFill="1" applyBorder="1" applyAlignment="1">
      <alignment horizontal="center" vertical="center"/>
    </xf>
    <xf numFmtId="176" fontId="4" fillId="3" borderId="96" xfId="0" quotePrefix="1" applyNumberFormat="1" applyFont="1" applyFill="1" applyBorder="1" applyAlignment="1">
      <alignment horizontal="center" vertical="center"/>
    </xf>
    <xf numFmtId="176" fontId="4" fillId="3" borderId="97" xfId="0" quotePrefix="1" applyNumberFormat="1" applyFont="1" applyFill="1" applyBorder="1" applyAlignment="1">
      <alignment horizontal="center" vertical="center"/>
    </xf>
    <xf numFmtId="179" fontId="4" fillId="3" borderId="99" xfId="0" applyNumberFormat="1" applyFont="1" applyFill="1" applyBorder="1" applyAlignment="1">
      <alignment horizontal="center" vertical="center"/>
    </xf>
    <xf numFmtId="0" fontId="12" fillId="0" borderId="100" xfId="0" applyFont="1" applyBorder="1">
      <alignment vertical="center"/>
    </xf>
    <xf numFmtId="0" fontId="12" fillId="0" borderId="101" xfId="0" applyFont="1" applyBorder="1">
      <alignment vertical="center"/>
    </xf>
    <xf numFmtId="9" fontId="1" fillId="0" borderId="7" xfId="0" applyNumberFormat="1" applyFont="1" applyFill="1" applyBorder="1">
      <alignment vertical="center"/>
    </xf>
    <xf numFmtId="181" fontId="1" fillId="0" borderId="42" xfId="0" applyNumberFormat="1" applyFont="1" applyFill="1" applyBorder="1">
      <alignment vertical="center"/>
    </xf>
    <xf numFmtId="176" fontId="1" fillId="2" borderId="5" xfId="0" applyNumberFormat="1" applyFont="1" applyFill="1" applyBorder="1">
      <alignment vertical="center"/>
    </xf>
    <xf numFmtId="9" fontId="1" fillId="5" borderId="4" xfId="0" applyNumberFormat="1" applyFont="1" applyFill="1" applyBorder="1" applyAlignment="1">
      <alignment horizontal="left" vertical="center"/>
    </xf>
    <xf numFmtId="9" fontId="1" fillId="5" borderId="6" xfId="0" applyNumberFormat="1" applyFont="1" applyFill="1" applyBorder="1" applyAlignment="1">
      <alignment horizontal="left" vertical="center"/>
    </xf>
    <xf numFmtId="196" fontId="6" fillId="0" borderId="15" xfId="0" applyNumberFormat="1" applyFont="1" applyFill="1" applyBorder="1">
      <alignment vertical="center"/>
    </xf>
    <xf numFmtId="196" fontId="6" fillId="0" borderId="17" xfId="0" applyNumberFormat="1" applyFont="1" applyFill="1" applyBorder="1">
      <alignment vertical="center"/>
    </xf>
    <xf numFmtId="196" fontId="6" fillId="0" borderId="19" xfId="0" applyNumberFormat="1" applyFont="1" applyFill="1" applyBorder="1">
      <alignment vertical="center"/>
    </xf>
    <xf numFmtId="0" fontId="4" fillId="2" borderId="90" xfId="0" applyFont="1" applyFill="1" applyBorder="1">
      <alignment vertical="center"/>
    </xf>
    <xf numFmtId="0" fontId="4" fillId="2" borderId="91" xfId="0" applyFont="1" applyFill="1" applyBorder="1">
      <alignment vertical="center"/>
    </xf>
    <xf numFmtId="191" fontId="4" fillId="6" borderId="92" xfId="0" applyNumberFormat="1" applyFont="1" applyFill="1" applyBorder="1">
      <alignment vertical="center"/>
    </xf>
    <xf numFmtId="0" fontId="4" fillId="12" borderId="103" xfId="0" applyFont="1" applyFill="1" applyBorder="1">
      <alignment vertical="center"/>
    </xf>
    <xf numFmtId="0" fontId="4" fillId="12" borderId="21" xfId="0" applyFont="1" applyFill="1" applyBorder="1">
      <alignment vertical="center"/>
    </xf>
    <xf numFmtId="0" fontId="4" fillId="12" borderId="11" xfId="0" applyFont="1" applyFill="1" applyBorder="1">
      <alignment vertical="center"/>
    </xf>
    <xf numFmtId="191" fontId="4" fillId="12" borderId="21" xfId="0" applyNumberFormat="1" applyFont="1" applyFill="1" applyBorder="1">
      <alignment vertical="center"/>
    </xf>
    <xf numFmtId="176" fontId="1" fillId="2" borderId="32" xfId="0" applyNumberFormat="1" applyFont="1" applyFill="1" applyBorder="1">
      <alignment vertical="center"/>
    </xf>
    <xf numFmtId="0" fontId="12" fillId="0" borderId="2" xfId="0" applyFont="1" applyBorder="1">
      <alignment vertical="center"/>
    </xf>
    <xf numFmtId="0" fontId="12" fillId="0" borderId="104" xfId="0" applyFont="1" applyBorder="1">
      <alignment vertical="center"/>
    </xf>
    <xf numFmtId="199" fontId="12" fillId="0" borderId="0" xfId="0" applyNumberFormat="1" applyFont="1" applyBorder="1">
      <alignment vertical="center"/>
    </xf>
    <xf numFmtId="190" fontId="12" fillId="0" borderId="105" xfId="0" applyNumberFormat="1" applyFont="1" applyBorder="1">
      <alignment vertical="center"/>
    </xf>
    <xf numFmtId="190" fontId="12" fillId="0" borderId="105" xfId="0" applyNumberFormat="1" applyFont="1" applyBorder="1">
      <alignment vertical="center"/>
    </xf>
    <xf numFmtId="9" fontId="12" fillId="0" borderId="0" xfId="0" applyNumberFormat="1" applyFont="1" applyBorder="1">
      <alignment vertical="center"/>
    </xf>
    <xf numFmtId="0" fontId="12" fillId="0" borderId="106" xfId="0" applyFont="1" applyBorder="1">
      <alignment vertical="center"/>
    </xf>
    <xf numFmtId="0" fontId="12" fillId="0" borderId="107" xfId="0" applyFont="1" applyBorder="1">
      <alignment vertical="center"/>
    </xf>
    <xf numFmtId="190" fontId="12" fillId="0" borderId="107" xfId="0" applyNumberFormat="1" applyFont="1" applyBorder="1">
      <alignment vertical="center"/>
    </xf>
    <xf numFmtId="190" fontId="12" fillId="0" borderId="108" xfId="0" applyNumberFormat="1" applyFont="1" applyBorder="1">
      <alignment vertical="center"/>
    </xf>
    <xf numFmtId="0" fontId="12" fillId="0" borderId="109" xfId="0" applyFont="1" applyBorder="1">
      <alignment vertical="center"/>
    </xf>
    <xf numFmtId="0" fontId="12" fillId="0" borderId="110" xfId="0" applyFont="1" applyBorder="1">
      <alignment vertical="center"/>
    </xf>
    <xf numFmtId="190" fontId="12" fillId="0" borderId="110" xfId="0" applyNumberFormat="1" applyFont="1" applyBorder="1">
      <alignment vertical="center"/>
    </xf>
    <xf numFmtId="190" fontId="12" fillId="0" borderId="111" xfId="0" applyNumberFormat="1" applyFont="1" applyBorder="1">
      <alignment vertical="center"/>
    </xf>
    <xf numFmtId="190" fontId="12" fillId="0" borderId="2" xfId="0" applyNumberFormat="1" applyFont="1" applyBorder="1">
      <alignment vertical="center"/>
    </xf>
    <xf numFmtId="0" fontId="12" fillId="0" borderId="93" xfId="0" applyFont="1" applyBorder="1">
      <alignment vertical="center"/>
    </xf>
    <xf numFmtId="0" fontId="12" fillId="0" borderId="94" xfId="0" applyFont="1" applyBorder="1">
      <alignment vertical="center"/>
    </xf>
    <xf numFmtId="190" fontId="12" fillId="0" borderId="94" xfId="0" applyNumberFormat="1" applyFont="1" applyBorder="1">
      <alignment vertical="center"/>
    </xf>
    <xf numFmtId="190" fontId="12" fillId="0" borderId="97" xfId="0" applyNumberFormat="1" applyFont="1" applyBorder="1">
      <alignment vertical="center"/>
    </xf>
    <xf numFmtId="0" fontId="12" fillId="0" borderId="112" xfId="0" applyFont="1" applyBorder="1">
      <alignment vertical="center"/>
    </xf>
    <xf numFmtId="190" fontId="12" fillId="0" borderId="113" xfId="0" applyNumberFormat="1" applyFont="1" applyBorder="1">
      <alignment vertical="center"/>
    </xf>
    <xf numFmtId="176" fontId="4" fillId="3" borderId="50" xfId="0" quotePrefix="1" applyNumberFormat="1" applyFont="1" applyFill="1" applyBorder="1" applyAlignment="1">
      <alignment horizontal="center"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0" fontId="4" fillId="11" borderId="117" xfId="0" applyFont="1" applyFill="1" applyBorder="1">
      <alignment vertical="center"/>
    </xf>
    <xf numFmtId="190" fontId="4" fillId="11" borderId="117" xfId="0" applyNumberFormat="1" applyFont="1" applyFill="1" applyBorder="1">
      <alignment vertical="center"/>
    </xf>
    <xf numFmtId="190" fontId="12" fillId="0" borderId="21" xfId="0" applyNumberFormat="1" applyFont="1" applyBorder="1">
      <alignment vertical="center"/>
    </xf>
    <xf numFmtId="190" fontId="4" fillId="11" borderId="27" xfId="0" applyNumberFormat="1" applyFont="1" applyFill="1" applyBorder="1">
      <alignment vertical="center"/>
    </xf>
    <xf numFmtId="178" fontId="4" fillId="0" borderId="61" xfId="0" applyNumberFormat="1" applyFont="1" applyFill="1" applyBorder="1">
      <alignment vertical="center"/>
    </xf>
    <xf numFmtId="181" fontId="12" fillId="0" borderId="16" xfId="0" applyNumberFormat="1" applyFont="1" applyBorder="1">
      <alignment vertical="center"/>
    </xf>
    <xf numFmtId="178" fontId="12" fillId="0" borderId="17" xfId="0" applyNumberFormat="1" applyFont="1" applyBorder="1">
      <alignment vertical="center"/>
    </xf>
    <xf numFmtId="178" fontId="12" fillId="0" borderId="20" xfId="0" applyNumberFormat="1" applyFont="1" applyBorder="1">
      <alignment vertical="center"/>
    </xf>
    <xf numFmtId="10" fontId="12" fillId="0" borderId="16" xfId="0" applyNumberFormat="1" applyFont="1" applyBorder="1">
      <alignment vertical="center"/>
    </xf>
    <xf numFmtId="41" fontId="12" fillId="5" borderId="15" xfId="0" applyNumberFormat="1" applyFont="1" applyFill="1" applyBorder="1">
      <alignment vertical="center"/>
    </xf>
    <xf numFmtId="41" fontId="3" fillId="0" borderId="8" xfId="0" applyNumberFormat="1" applyFont="1" applyFill="1" applyBorder="1">
      <alignment vertical="center"/>
    </xf>
    <xf numFmtId="178" fontId="1" fillId="5" borderId="24" xfId="0" applyNumberFormat="1" applyFont="1" applyFill="1" applyBorder="1" applyAlignment="1">
      <alignment horizontal="center" vertical="center"/>
    </xf>
    <xf numFmtId="176" fontId="3" fillId="2" borderId="18" xfId="0" applyNumberFormat="1" applyFont="1" applyFill="1" applyBorder="1">
      <alignment vertical="center"/>
    </xf>
    <xf numFmtId="178" fontId="1" fillId="5" borderId="22" xfId="0" applyNumberFormat="1" applyFont="1" applyFill="1" applyBorder="1" applyAlignment="1">
      <alignment horizontal="center" vertical="center"/>
    </xf>
    <xf numFmtId="185" fontId="12" fillId="0" borderId="20" xfId="0" applyNumberFormat="1" applyFont="1" applyBorder="1">
      <alignment vertical="center"/>
    </xf>
    <xf numFmtId="0" fontId="0" fillId="6" borderId="0" xfId="0" applyFill="1">
      <alignment vertical="center"/>
    </xf>
    <xf numFmtId="185" fontId="12" fillId="13" borderId="17" xfId="0" applyNumberFormat="1" applyFont="1" applyFill="1" applyBorder="1">
      <alignment vertical="center"/>
    </xf>
    <xf numFmtId="190" fontId="12" fillId="0" borderId="101" xfId="0" applyNumberFormat="1" applyFont="1" applyBorder="1">
      <alignment vertical="center"/>
    </xf>
    <xf numFmtId="190" fontId="12" fillId="0" borderId="102" xfId="0" applyNumberFormat="1" applyFont="1" applyBorder="1">
      <alignment vertical="center"/>
    </xf>
    <xf numFmtId="0" fontId="0" fillId="0" borderId="55" xfId="0" applyBorder="1">
      <alignment vertical="center"/>
    </xf>
    <xf numFmtId="0" fontId="0" fillId="0" borderId="54" xfId="0" applyBorder="1">
      <alignment vertical="center"/>
    </xf>
    <xf numFmtId="176" fontId="4" fillId="0" borderId="0" xfId="0" quotePrefix="1" applyNumberFormat="1" applyFont="1">
      <alignment vertical="center"/>
    </xf>
    <xf numFmtId="176" fontId="4" fillId="3" borderId="1" xfId="0" quotePrefix="1" applyNumberFormat="1" applyFont="1" applyFill="1" applyBorder="1" applyAlignment="1">
      <alignment horizontal="center" vertical="center"/>
    </xf>
    <xf numFmtId="176" fontId="4" fillId="3" borderId="11" xfId="0" quotePrefix="1" applyNumberFormat="1" applyFont="1" applyFill="1" applyBorder="1" applyAlignment="1">
      <alignment horizontal="center" vertical="center"/>
    </xf>
    <xf numFmtId="181" fontId="12" fillId="0" borderId="22" xfId="0" applyNumberFormat="1" applyFont="1" applyBorder="1">
      <alignment vertical="center"/>
    </xf>
    <xf numFmtId="185" fontId="12" fillId="0" borderId="11" xfId="0" applyNumberFormat="1" applyFont="1" applyBorder="1">
      <alignment vertical="center"/>
    </xf>
    <xf numFmtId="185" fontId="12" fillId="0" borderId="20" xfId="0" applyNumberFormat="1" applyFont="1" applyBorder="1">
      <alignment vertical="center"/>
    </xf>
    <xf numFmtId="43" fontId="12" fillId="0" borderId="20" xfId="0" applyNumberFormat="1" applyFont="1" applyBorder="1">
      <alignment vertical="center"/>
    </xf>
    <xf numFmtId="41" fontId="12" fillId="0" borderId="22" xfId="0" applyNumberFormat="1" applyFont="1" applyFill="1" applyBorder="1">
      <alignment vertical="center"/>
    </xf>
    <xf numFmtId="190" fontId="12" fillId="14" borderId="0" xfId="0" applyNumberFormat="1" applyFont="1" applyFill="1" applyBorder="1">
      <alignment vertical="center"/>
    </xf>
    <xf numFmtId="41" fontId="12" fillId="14" borderId="10" xfId="0" applyNumberFormat="1" applyFont="1" applyFill="1" applyBorder="1">
      <alignment vertical="center"/>
    </xf>
    <xf numFmtId="190" fontId="12" fillId="15" borderId="0" xfId="0" applyNumberFormat="1" applyFont="1" applyFill="1" applyBorder="1">
      <alignment vertical="center"/>
    </xf>
    <xf numFmtId="41" fontId="12" fillId="15" borderId="10" xfId="0" applyNumberFormat="1" applyFont="1" applyFill="1" applyBorder="1">
      <alignment vertical="center"/>
    </xf>
    <xf numFmtId="9" fontId="6" fillId="0" borderId="17" xfId="0" applyNumberFormat="1" applyFont="1" applyFill="1" applyBorder="1">
      <alignment vertical="center"/>
    </xf>
    <xf numFmtId="176" fontId="4" fillId="3" borderId="123" xfId="0" quotePrefix="1" applyNumberFormat="1" applyFont="1" applyFill="1" applyBorder="1" applyAlignment="1">
      <alignment horizontal="center" vertical="center"/>
    </xf>
    <xf numFmtId="176" fontId="4" fillId="3" borderId="124" xfId="0" quotePrefix="1" applyNumberFormat="1" applyFont="1" applyFill="1" applyBorder="1" applyAlignment="1">
      <alignment horizontal="center" vertical="center"/>
    </xf>
    <xf numFmtId="179" fontId="4" fillId="3" borderId="126" xfId="0" applyNumberFormat="1" applyFont="1" applyFill="1" applyBorder="1" applyAlignment="1">
      <alignment horizontal="center" vertical="center"/>
    </xf>
    <xf numFmtId="0" fontId="12" fillId="0" borderId="127" xfId="0" applyFont="1" applyBorder="1">
      <alignment vertical="center"/>
    </xf>
    <xf numFmtId="190" fontId="12" fillId="0" borderId="128" xfId="0" applyNumberFormat="1" applyFont="1" applyBorder="1">
      <alignment vertical="center"/>
    </xf>
    <xf numFmtId="2" fontId="12" fillId="0" borderId="0" xfId="0" applyNumberFormat="1" applyFont="1" applyBorder="1">
      <alignment vertical="center"/>
    </xf>
    <xf numFmtId="2" fontId="12" fillId="0" borderId="128" xfId="0" applyNumberFormat="1" applyFont="1" applyBorder="1">
      <alignment vertical="center"/>
    </xf>
    <xf numFmtId="0" fontId="0" fillId="0" borderId="127" xfId="0" applyBorder="1">
      <alignment vertical="center"/>
    </xf>
    <xf numFmtId="0" fontId="0" fillId="0" borderId="128" xfId="0" applyBorder="1">
      <alignment vertical="center"/>
    </xf>
    <xf numFmtId="0" fontId="4" fillId="11" borderId="129" xfId="0" applyFont="1" applyFill="1" applyBorder="1">
      <alignment vertical="center"/>
    </xf>
    <xf numFmtId="0" fontId="4" fillId="11" borderId="130" xfId="0" applyFont="1" applyFill="1" applyBorder="1">
      <alignment vertical="center"/>
    </xf>
    <xf numFmtId="0" fontId="12" fillId="0" borderId="131" xfId="0" applyFont="1" applyBorder="1">
      <alignment vertical="center"/>
    </xf>
    <xf numFmtId="0" fontId="12" fillId="0" borderId="132" xfId="0" applyFont="1" applyBorder="1">
      <alignment vertical="center"/>
    </xf>
    <xf numFmtId="190" fontId="12" fillId="0" borderId="132" xfId="0" applyNumberFormat="1" applyFont="1" applyBorder="1">
      <alignment vertical="center"/>
    </xf>
    <xf numFmtId="190" fontId="12" fillId="0" borderId="133" xfId="0" applyNumberFormat="1" applyFont="1" applyBorder="1">
      <alignment vertical="center"/>
    </xf>
    <xf numFmtId="176" fontId="4" fillId="3" borderId="136" xfId="0" quotePrefix="1" applyNumberFormat="1" applyFont="1" applyFill="1" applyBorder="1" applyAlignment="1">
      <alignment horizontal="center" vertical="center"/>
    </xf>
    <xf numFmtId="176" fontId="4" fillId="3" borderId="137" xfId="0" quotePrefix="1" applyNumberFormat="1" applyFont="1" applyFill="1" applyBorder="1" applyAlignment="1">
      <alignment horizontal="center" vertical="center"/>
    </xf>
    <xf numFmtId="179" fontId="4" fillId="3" borderId="139" xfId="0" applyNumberFormat="1" applyFont="1" applyFill="1" applyBorder="1" applyAlignment="1">
      <alignment horizontal="center" vertical="center"/>
    </xf>
    <xf numFmtId="0" fontId="12" fillId="0" borderId="140" xfId="0" applyFont="1" applyBorder="1">
      <alignment vertical="center"/>
    </xf>
    <xf numFmtId="190" fontId="12" fillId="0" borderId="141" xfId="0" applyNumberFormat="1" applyFont="1" applyBorder="1">
      <alignment vertical="center"/>
    </xf>
    <xf numFmtId="2" fontId="12" fillId="0" borderId="141" xfId="0" applyNumberFormat="1" applyFont="1" applyBorder="1">
      <alignment vertical="center"/>
    </xf>
    <xf numFmtId="0" fontId="12" fillId="0" borderId="141" xfId="0" applyFont="1" applyBorder="1">
      <alignment vertical="center"/>
    </xf>
    <xf numFmtId="0" fontId="4" fillId="11" borderId="142" xfId="0" applyFont="1" applyFill="1" applyBorder="1">
      <alignment vertical="center"/>
    </xf>
    <xf numFmtId="0" fontId="4" fillId="11" borderId="143" xfId="0" applyFont="1" applyFill="1" applyBorder="1">
      <alignment vertical="center"/>
    </xf>
    <xf numFmtId="0" fontId="12" fillId="0" borderId="144" xfId="0" applyFont="1" applyBorder="1">
      <alignment vertical="center"/>
    </xf>
    <xf numFmtId="0" fontId="12" fillId="0" borderId="145" xfId="0" applyFont="1" applyBorder="1">
      <alignment vertical="center"/>
    </xf>
    <xf numFmtId="190" fontId="12" fillId="0" borderId="145" xfId="0" applyNumberFormat="1" applyFont="1" applyBorder="1">
      <alignment vertical="center"/>
    </xf>
    <xf numFmtId="190" fontId="12" fillId="0" borderId="146" xfId="0" applyNumberFormat="1" applyFont="1" applyBorder="1">
      <alignment vertical="center"/>
    </xf>
    <xf numFmtId="9" fontId="12" fillId="0" borderId="147" xfId="0" applyNumberFormat="1" applyFont="1" applyBorder="1">
      <alignment vertical="center"/>
    </xf>
    <xf numFmtId="0" fontId="12" fillId="11" borderId="147" xfId="0" applyFont="1" applyFill="1" applyBorder="1" applyAlignment="1">
      <alignment horizontal="center" vertical="center"/>
    </xf>
    <xf numFmtId="10" fontId="4" fillId="0" borderId="0" xfId="0" applyNumberFormat="1" applyFont="1">
      <alignment vertical="center"/>
    </xf>
    <xf numFmtId="176" fontId="3" fillId="0" borderId="68" xfId="0" applyNumberFormat="1" applyFont="1" applyFill="1" applyBorder="1">
      <alignment vertical="center"/>
    </xf>
    <xf numFmtId="9" fontId="12" fillId="0" borderId="147" xfId="0" applyNumberFormat="1" applyFont="1" applyBorder="1" applyAlignment="1">
      <alignment horizontal="center" vertical="center"/>
    </xf>
    <xf numFmtId="0" fontId="4" fillId="2" borderId="0" xfId="0" applyFont="1" applyFill="1" applyBorder="1">
      <alignment vertical="center"/>
    </xf>
    <xf numFmtId="191" fontId="4" fillId="2" borderId="0" xfId="0" applyNumberFormat="1" applyFont="1" applyFill="1" applyBorder="1">
      <alignment vertical="center"/>
    </xf>
    <xf numFmtId="41" fontId="15" fillId="16" borderId="22" xfId="0" applyNumberFormat="1" applyFont="1" applyFill="1" applyBorder="1">
      <alignment vertical="center"/>
    </xf>
    <xf numFmtId="189" fontId="12" fillId="0" borderId="0" xfId="0" applyNumberFormat="1" applyFont="1" applyBorder="1">
      <alignment vertical="center"/>
    </xf>
    <xf numFmtId="189" fontId="12" fillId="0" borderId="0" xfId="0" applyNumberFormat="1" applyFont="1" applyBorder="1">
      <alignment vertical="center"/>
    </xf>
    <xf numFmtId="189" fontId="12" fillId="0" borderId="110" xfId="0" applyNumberFormat="1" applyFont="1" applyBorder="1">
      <alignment vertical="center"/>
    </xf>
    <xf numFmtId="189" fontId="12" fillId="0" borderId="94" xfId="0" applyNumberFormat="1" applyFont="1" applyBorder="1">
      <alignment vertical="center"/>
    </xf>
    <xf numFmtId="189" fontId="12" fillId="0" borderId="2" xfId="0" applyNumberFormat="1" applyFont="1" applyBorder="1">
      <alignment vertical="center"/>
    </xf>
    <xf numFmtId="176" fontId="4" fillId="3" borderId="150" xfId="0" quotePrefix="1" applyNumberFormat="1" applyFont="1" applyFill="1" applyBorder="1" applyAlignment="1">
      <alignment horizontal="center" vertical="center"/>
    </xf>
    <xf numFmtId="176" fontId="4" fillId="3" borderId="151" xfId="0" quotePrefix="1" applyNumberFormat="1" applyFont="1" applyFill="1" applyBorder="1" applyAlignment="1">
      <alignment horizontal="center" vertical="center"/>
    </xf>
    <xf numFmtId="176" fontId="4" fillId="3" borderId="152" xfId="0" quotePrefix="1" applyNumberFormat="1" applyFont="1" applyFill="1" applyBorder="1" applyAlignment="1">
      <alignment horizontal="center" vertical="center"/>
    </xf>
    <xf numFmtId="179" fontId="4" fillId="3" borderId="154" xfId="0" applyNumberFormat="1" applyFont="1" applyFill="1" applyBorder="1" applyAlignment="1">
      <alignment horizontal="center" vertical="center"/>
    </xf>
    <xf numFmtId="0" fontId="4" fillId="2" borderId="155" xfId="0" applyFont="1" applyFill="1" applyBorder="1">
      <alignment vertical="center"/>
    </xf>
    <xf numFmtId="191" fontId="4" fillId="2" borderId="156" xfId="0" applyNumberFormat="1" applyFont="1" applyFill="1" applyBorder="1">
      <alignment vertical="center"/>
    </xf>
    <xf numFmtId="0" fontId="4" fillId="2" borderId="157" xfId="0" applyFont="1" applyFill="1" applyBorder="1">
      <alignment vertical="center"/>
    </xf>
    <xf numFmtId="191" fontId="4" fillId="2" borderId="158" xfId="0" applyNumberFormat="1" applyFont="1" applyFill="1" applyBorder="1">
      <alignment vertical="center"/>
    </xf>
    <xf numFmtId="0" fontId="4" fillId="0" borderId="119" xfId="0" applyFont="1" applyBorder="1">
      <alignment vertical="center"/>
    </xf>
    <xf numFmtId="191" fontId="12" fillId="0" borderId="116" xfId="0" applyNumberFormat="1" applyFont="1" applyBorder="1">
      <alignment vertical="center"/>
    </xf>
    <xf numFmtId="191" fontId="12" fillId="6" borderId="116" xfId="0" applyNumberFormat="1" applyFont="1" applyFill="1" applyBorder="1">
      <alignment vertical="center"/>
    </xf>
    <xf numFmtId="0" fontId="4" fillId="12" borderId="159" xfId="0" applyFont="1" applyFill="1" applyBorder="1">
      <alignment vertical="center"/>
    </xf>
    <xf numFmtId="191" fontId="4" fillId="6" borderId="158" xfId="0" applyNumberFormat="1" applyFont="1" applyFill="1" applyBorder="1">
      <alignment vertical="center"/>
    </xf>
    <xf numFmtId="0" fontId="4" fillId="2" borderId="120" xfId="0" applyFont="1" applyFill="1" applyBorder="1">
      <alignment vertical="center"/>
    </xf>
    <xf numFmtId="0" fontId="4" fillId="2" borderId="115" xfId="0" applyFont="1" applyFill="1" applyBorder="1">
      <alignment vertical="center"/>
    </xf>
    <xf numFmtId="0" fontId="4" fillId="2" borderId="160" xfId="0" applyFont="1" applyFill="1" applyBorder="1">
      <alignment vertical="center"/>
    </xf>
    <xf numFmtId="191" fontId="4" fillId="2" borderId="115" xfId="0" applyNumberFormat="1" applyFont="1" applyFill="1" applyBorder="1">
      <alignment vertical="center"/>
    </xf>
    <xf numFmtId="191" fontId="4" fillId="2" borderId="114" xfId="0" applyNumberFormat="1" applyFont="1" applyFill="1" applyBorder="1">
      <alignment vertical="center"/>
    </xf>
    <xf numFmtId="179" fontId="4" fillId="3" borderId="78" xfId="0" applyNumberFormat="1" applyFont="1" applyFill="1" applyBorder="1" applyAlignment="1">
      <alignment horizontal="center" vertical="center"/>
    </xf>
    <xf numFmtId="0" fontId="12" fillId="0" borderId="161" xfId="0" applyFont="1" applyBorder="1">
      <alignment vertical="center"/>
    </xf>
    <xf numFmtId="0" fontId="12" fillId="0" borderId="163" xfId="0" applyFont="1" applyBorder="1">
      <alignment vertical="center"/>
    </xf>
    <xf numFmtId="0" fontId="12" fillId="0" borderId="86" xfId="0" applyFont="1" applyBorder="1">
      <alignment vertical="center"/>
    </xf>
    <xf numFmtId="189" fontId="4" fillId="11" borderId="59" xfId="0" applyNumberFormat="1" applyFont="1" applyFill="1" applyBorder="1">
      <alignment vertical="center"/>
    </xf>
    <xf numFmtId="176" fontId="4" fillId="12" borderId="0" xfId="0" applyNumberFormat="1" applyFont="1" applyFill="1">
      <alignment vertical="center"/>
    </xf>
    <xf numFmtId="0" fontId="12" fillId="12" borderId="0" xfId="0" applyFont="1" applyFill="1">
      <alignment vertical="center"/>
    </xf>
    <xf numFmtId="0" fontId="4" fillId="7" borderId="63" xfId="0" applyFont="1" applyFill="1" applyBorder="1">
      <alignment vertical="center"/>
    </xf>
    <xf numFmtId="0" fontId="4" fillId="7" borderId="0" xfId="0" applyFont="1" applyFill="1" applyBorder="1">
      <alignment vertical="center"/>
    </xf>
    <xf numFmtId="176" fontId="4" fillId="0" borderId="0" xfId="0" applyNumberFormat="1" applyFont="1" applyFill="1">
      <alignment vertical="center"/>
    </xf>
    <xf numFmtId="10" fontId="12" fillId="0" borderId="0" xfId="0" applyNumberFormat="1" applyFont="1">
      <alignment vertical="center"/>
    </xf>
    <xf numFmtId="0" fontId="12" fillId="7" borderId="63" xfId="0" applyFont="1" applyFill="1" applyBorder="1">
      <alignment vertical="center"/>
    </xf>
    <xf numFmtId="0" fontId="12" fillId="0" borderId="0" xfId="0" quotePrefix="1" applyFont="1">
      <alignment vertical="center"/>
    </xf>
    <xf numFmtId="190" fontId="12" fillId="7" borderId="63" xfId="0" applyNumberFormat="1" applyFont="1" applyFill="1" applyBorder="1">
      <alignment vertical="center"/>
    </xf>
    <xf numFmtId="190" fontId="12" fillId="7" borderId="0" xfId="0" applyNumberFormat="1" applyFont="1" applyFill="1" applyBorder="1">
      <alignment vertical="center"/>
    </xf>
    <xf numFmtId="190" fontId="12" fillId="0" borderId="0" xfId="0" applyNumberFormat="1" applyFont="1" applyFill="1" applyBorder="1">
      <alignment vertical="center"/>
    </xf>
    <xf numFmtId="0" fontId="4" fillId="0" borderId="0" xfId="0" applyFont="1" applyFill="1" applyBorder="1">
      <alignment vertical="center"/>
    </xf>
    <xf numFmtId="190" fontId="12" fillId="11" borderId="0" xfId="0" applyNumberFormat="1" applyFont="1" applyFill="1">
      <alignment vertical="center"/>
    </xf>
    <xf numFmtId="190" fontId="12" fillId="0" borderId="0" xfId="0" applyNumberFormat="1" applyFont="1" applyFill="1">
      <alignment vertical="center"/>
    </xf>
    <xf numFmtId="176" fontId="12" fillId="0" borderId="0" xfId="0" quotePrefix="1" applyNumberFormat="1" applyFont="1" applyFill="1" applyBorder="1" applyAlignment="1">
      <alignment horizontal="center" vertical="center"/>
    </xf>
    <xf numFmtId="10" fontId="12" fillId="11" borderId="0" xfId="0" applyNumberFormat="1" applyFont="1" applyFill="1">
      <alignment vertical="center"/>
    </xf>
    <xf numFmtId="178" fontId="4" fillId="3" borderId="48" xfId="0" quotePrefix="1" applyNumberFormat="1" applyFont="1" applyFill="1" applyBorder="1" applyAlignment="1">
      <alignment horizontal="center" vertical="center"/>
    </xf>
    <xf numFmtId="190" fontId="4" fillId="0" borderId="27" xfId="0" applyNumberFormat="1" applyFont="1" applyFill="1" applyBorder="1">
      <alignment vertical="center"/>
    </xf>
    <xf numFmtId="200" fontId="12" fillId="0" borderId="0" xfId="0" applyNumberFormat="1" applyFont="1">
      <alignment vertical="center"/>
    </xf>
    <xf numFmtId="200" fontId="12" fillId="0" borderId="0" xfId="0" applyNumberFormat="1" applyFont="1" applyFill="1">
      <alignment vertical="center"/>
    </xf>
    <xf numFmtId="200" fontId="12" fillId="11" borderId="0" xfId="0" applyNumberFormat="1" applyFont="1" applyFill="1">
      <alignment vertical="center"/>
    </xf>
    <xf numFmtId="200" fontId="4" fillId="0" borderId="27" xfId="0" applyNumberFormat="1" applyFont="1" applyFill="1" applyBorder="1">
      <alignment vertical="center"/>
    </xf>
    <xf numFmtId="190" fontId="4" fillId="0" borderId="0" xfId="0" applyNumberFormat="1" applyFont="1" applyFill="1" applyBorder="1">
      <alignment vertical="center"/>
    </xf>
    <xf numFmtId="190" fontId="4" fillId="0" borderId="0" xfId="0" applyNumberFormat="1" applyFont="1">
      <alignment vertical="center"/>
    </xf>
    <xf numFmtId="0" fontId="4" fillId="0" borderId="106" xfId="0" applyFont="1" applyBorder="1">
      <alignment vertical="center"/>
    </xf>
    <xf numFmtId="0" fontId="4" fillId="0" borderId="107" xfId="0" applyFont="1" applyBorder="1">
      <alignment vertical="center"/>
    </xf>
    <xf numFmtId="190" fontId="4" fillId="0" borderId="107" xfId="0" applyNumberFormat="1" applyFont="1" applyBorder="1">
      <alignment vertical="center"/>
    </xf>
    <xf numFmtId="190" fontId="4" fillId="0" borderId="108" xfId="0" applyNumberFormat="1" applyFont="1" applyBorder="1">
      <alignment vertical="center"/>
    </xf>
    <xf numFmtId="176" fontId="1" fillId="2" borderId="20" xfId="0" applyNumberFormat="1" applyFont="1" applyFill="1" applyBorder="1" applyAlignment="1">
      <alignment horizontal="left" vertical="center"/>
    </xf>
    <xf numFmtId="176" fontId="4" fillId="3" borderId="10" xfId="0" applyNumberFormat="1" applyFont="1" applyFill="1" applyBorder="1" applyAlignment="1">
      <alignment horizontal="center" vertical="center"/>
    </xf>
    <xf numFmtId="0" fontId="4" fillId="17" borderId="165" xfId="0" applyFont="1" applyFill="1" applyBorder="1">
      <alignment vertical="center"/>
    </xf>
    <xf numFmtId="189" fontId="4" fillId="17" borderId="166" xfId="0" applyNumberFormat="1" applyFont="1" applyFill="1" applyBorder="1">
      <alignment vertical="center"/>
    </xf>
    <xf numFmtId="178" fontId="1" fillId="5" borderId="24" xfId="0" applyNumberFormat="1" applyFont="1" applyFill="1" applyBorder="1" applyAlignment="1">
      <alignment horizontal="left" vertical="center"/>
    </xf>
    <xf numFmtId="200" fontId="4" fillId="0" borderId="0" xfId="0" applyNumberFormat="1" applyFont="1">
      <alignment vertical="center"/>
    </xf>
    <xf numFmtId="202" fontId="1" fillId="5" borderId="6" xfId="0" applyNumberFormat="1" applyFont="1" applyFill="1" applyBorder="1" applyAlignment="1">
      <alignment horizontal="left" vertical="center"/>
    </xf>
    <xf numFmtId="43" fontId="12" fillId="0" borderId="0" xfId="0" applyNumberFormat="1" applyFont="1">
      <alignment vertical="center"/>
    </xf>
    <xf numFmtId="41" fontId="6" fillId="0" borderId="15" xfId="0" applyNumberFormat="1" applyFont="1" applyFill="1" applyBorder="1">
      <alignment vertical="center"/>
    </xf>
    <xf numFmtId="41" fontId="6" fillId="0" borderId="19" xfId="0" applyNumberFormat="1" applyFont="1" applyFill="1" applyBorder="1">
      <alignment vertical="center"/>
    </xf>
    <xf numFmtId="10" fontId="1" fillId="5" borderId="24" xfId="0" applyNumberFormat="1" applyFont="1" applyFill="1" applyBorder="1">
      <alignment vertical="center"/>
    </xf>
    <xf numFmtId="177" fontId="1" fillId="5" borderId="24" xfId="0" quotePrefix="1" applyNumberFormat="1" applyFont="1" applyFill="1" applyBorder="1" applyAlignment="1">
      <alignment vertical="center" shrinkToFit="1"/>
    </xf>
    <xf numFmtId="176" fontId="12" fillId="11" borderId="0" xfId="0" quotePrefix="1" applyNumberFormat="1" applyFont="1" applyFill="1" applyBorder="1" applyAlignment="1">
      <alignment horizontal="center" vertical="center"/>
    </xf>
    <xf numFmtId="176" fontId="4" fillId="11" borderId="0" xfId="0" quotePrefix="1" applyNumberFormat="1" applyFont="1" applyFill="1" applyBorder="1" applyAlignment="1">
      <alignment horizontal="center" vertical="center"/>
    </xf>
    <xf numFmtId="0" fontId="4" fillId="0" borderId="0" xfId="0" applyFont="1" applyBorder="1">
      <alignment vertical="center"/>
    </xf>
    <xf numFmtId="200" fontId="12" fillId="18" borderId="0" xfId="0" applyNumberFormat="1" applyFont="1" applyFill="1">
      <alignment vertical="center"/>
    </xf>
    <xf numFmtId="200" fontId="12" fillId="0" borderId="0" xfId="0" applyNumberFormat="1" applyFont="1" applyBorder="1">
      <alignment vertical="center"/>
    </xf>
    <xf numFmtId="200" fontId="4" fillId="11" borderId="117" xfId="0" applyNumberFormat="1" applyFont="1" applyFill="1" applyBorder="1">
      <alignment vertical="center"/>
    </xf>
    <xf numFmtId="0" fontId="12" fillId="0" borderId="0" xfId="0" applyFont="1" applyAlignment="1">
      <alignment horizontal="right" vertical="center"/>
    </xf>
    <xf numFmtId="0" fontId="34" fillId="19" borderId="0" xfId="0" applyFont="1" applyFill="1" applyAlignment="1" applyProtection="1">
      <alignment horizontal="left"/>
    </xf>
    <xf numFmtId="0" fontId="35" fillId="20" borderId="0" xfId="0" applyFont="1" applyFill="1" applyAlignment="1" applyProtection="1">
      <alignment wrapText="1"/>
    </xf>
    <xf numFmtId="0" fontId="36" fillId="6" borderId="0" xfId="0" applyFont="1" applyFill="1" applyAlignment="1" applyProtection="1">
      <alignment horizontal="left"/>
    </xf>
    <xf numFmtId="203" fontId="36" fillId="6" borderId="0" xfId="0" applyNumberFormat="1" applyFont="1" applyFill="1" applyAlignment="1" applyProtection="1">
      <alignment horizontal="right"/>
    </xf>
    <xf numFmtId="203" fontId="37" fillId="6" borderId="0" xfId="0" applyNumberFormat="1" applyFont="1" applyFill="1" applyAlignment="1" applyProtection="1">
      <alignment horizontal="right"/>
    </xf>
    <xf numFmtId="4" fontId="37" fillId="6" borderId="0" xfId="0" applyNumberFormat="1" applyFont="1" applyFill="1" applyAlignment="1" applyProtection="1">
      <alignment horizontal="right"/>
    </xf>
    <xf numFmtId="0" fontId="36" fillId="20" borderId="0" xfId="0" applyFont="1" applyFill="1" applyAlignment="1" applyProtection="1">
      <alignment horizontal="right"/>
    </xf>
    <xf numFmtId="0" fontId="0" fillId="0" borderId="0" xfId="0" applyAlignment="1" applyProtection="1"/>
    <xf numFmtId="203" fontId="38" fillId="6" borderId="0" xfId="0" applyNumberFormat="1" applyFont="1" applyFill="1" applyAlignment="1" applyProtection="1">
      <alignment horizontal="right"/>
    </xf>
    <xf numFmtId="0" fontId="36" fillId="6" borderId="0" xfId="0" applyFont="1" applyFill="1" applyAlignment="1" applyProtection="1">
      <alignment horizontal="right"/>
    </xf>
    <xf numFmtId="0" fontId="0" fillId="6" borderId="0" xfId="0" applyFill="1" applyAlignment="1" applyProtection="1"/>
    <xf numFmtId="200" fontId="0" fillId="0" borderId="0" xfId="0" applyNumberFormat="1">
      <alignment vertical="center"/>
    </xf>
    <xf numFmtId="176" fontId="4" fillId="3" borderId="167" xfId="0" quotePrefix="1" applyNumberFormat="1" applyFont="1" applyFill="1" applyBorder="1" applyAlignment="1">
      <alignment horizontal="center" vertical="center"/>
    </xf>
    <xf numFmtId="179" fontId="4" fillId="3" borderId="168" xfId="0" applyNumberFormat="1" applyFont="1" applyFill="1" applyBorder="1" applyAlignment="1">
      <alignment horizontal="center" vertical="center"/>
    </xf>
    <xf numFmtId="179" fontId="4" fillId="3" borderId="75" xfId="0" applyNumberFormat="1" applyFont="1" applyFill="1" applyBorder="1" applyAlignment="1">
      <alignment horizontal="center" vertical="center"/>
    </xf>
    <xf numFmtId="1" fontId="12" fillId="0" borderId="0" xfId="0" applyNumberFormat="1" applyFont="1" applyBorder="1">
      <alignment vertical="center"/>
    </xf>
    <xf numFmtId="1" fontId="12" fillId="0" borderId="54" xfId="0" applyNumberFormat="1" applyFont="1" applyBorder="1">
      <alignment vertical="center"/>
    </xf>
    <xf numFmtId="2" fontId="12" fillId="0" borderId="68" xfId="0" applyNumberFormat="1" applyFont="1" applyBorder="1">
      <alignment vertical="center"/>
    </xf>
    <xf numFmtId="2" fontId="12" fillId="0" borderId="69" xfId="0" applyNumberFormat="1" applyFont="1" applyBorder="1">
      <alignment vertical="center"/>
    </xf>
    <xf numFmtId="41" fontId="12" fillId="0" borderId="147" xfId="0" applyNumberFormat="1" applyFont="1" applyBorder="1">
      <alignment vertical="center"/>
    </xf>
    <xf numFmtId="190" fontId="4" fillId="0" borderId="0" xfId="0" applyNumberFormat="1" applyFont="1" applyBorder="1">
      <alignment vertical="center"/>
    </xf>
    <xf numFmtId="190" fontId="4" fillId="0" borderId="0" xfId="0" applyNumberFormat="1" applyFont="1" applyFill="1">
      <alignment vertical="center"/>
    </xf>
    <xf numFmtId="190" fontId="12" fillId="6" borderId="113" xfId="0" applyNumberFormat="1" applyFont="1" applyFill="1" applyBorder="1">
      <alignment vertical="center"/>
    </xf>
    <xf numFmtId="200" fontId="4" fillId="2" borderId="0" xfId="0" applyNumberFormat="1" applyFont="1" applyFill="1" applyBorder="1">
      <alignment vertical="center"/>
    </xf>
    <xf numFmtId="178" fontId="12" fillId="11" borderId="0" xfId="0" applyNumberFormat="1" applyFont="1" applyFill="1">
      <alignment vertical="center"/>
    </xf>
    <xf numFmtId="0" fontId="18" fillId="21" borderId="0" xfId="0" applyFont="1" applyFill="1" applyAlignment="1">
      <alignment horizontal="center" vertical="center" wrapText="1" readingOrder="1"/>
    </xf>
    <xf numFmtId="0" fontId="39" fillId="21" borderId="0" xfId="0" applyFont="1" applyFill="1" applyAlignment="1">
      <alignment horizontal="center" vertical="center" wrapText="1" readingOrder="1"/>
    </xf>
    <xf numFmtId="0" fontId="10" fillId="0" borderId="0" xfId="0" applyFont="1" applyAlignment="1">
      <alignment vertical="center"/>
    </xf>
    <xf numFmtId="0" fontId="10" fillId="0" borderId="0" xfId="0" applyFont="1" applyFill="1" applyBorder="1" applyAlignment="1">
      <alignment vertical="center"/>
    </xf>
    <xf numFmtId="0" fontId="12" fillId="0" borderId="0" xfId="0" applyFont="1" applyAlignment="1"/>
    <xf numFmtId="176" fontId="4" fillId="3" borderId="10" xfId="0" applyNumberFormat="1" applyFont="1" applyFill="1" applyBorder="1" applyAlignment="1">
      <alignment horizontal="center" vertical="center"/>
    </xf>
    <xf numFmtId="0" fontId="42" fillId="21" borderId="181" xfId="0" applyFont="1" applyFill="1" applyBorder="1" applyAlignment="1">
      <alignment horizontal="center" vertical="center" wrapText="1" readingOrder="1"/>
    </xf>
    <xf numFmtId="0" fontId="10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7" fillId="0" borderId="0" xfId="0" applyFont="1" applyBorder="1" applyAlignment="1">
      <alignment vertical="center"/>
    </xf>
    <xf numFmtId="0" fontId="39" fillId="21" borderId="175" xfId="0" applyFont="1" applyFill="1" applyBorder="1" applyAlignment="1">
      <alignment horizontal="center" vertical="center" wrapText="1" readingOrder="1"/>
    </xf>
    <xf numFmtId="0" fontId="47" fillId="0" borderId="0" xfId="0" applyFont="1" applyFill="1" applyBorder="1" applyAlignment="1">
      <alignment vertical="center"/>
    </xf>
    <xf numFmtId="0" fontId="47" fillId="0" borderId="0" xfId="0" applyFont="1" applyFill="1" applyAlignment="1">
      <alignment vertical="center"/>
    </xf>
    <xf numFmtId="9" fontId="10" fillId="0" borderId="0" xfId="0" applyNumberFormat="1" applyFont="1" applyAlignment="1">
      <alignment vertical="center"/>
    </xf>
    <xf numFmtId="205" fontId="10" fillId="0" borderId="0" xfId="0" applyNumberFormat="1" applyFont="1" applyAlignment="1">
      <alignment vertical="center"/>
    </xf>
    <xf numFmtId="0" fontId="49" fillId="0" borderId="0" xfId="0" quotePrefix="1" applyFont="1" applyAlignment="1">
      <alignment vertical="center"/>
    </xf>
    <xf numFmtId="0" fontId="4" fillId="0" borderId="0" xfId="0" quotePrefix="1" applyFont="1" applyAlignment="1">
      <alignment vertical="center"/>
    </xf>
    <xf numFmtId="0" fontId="4" fillId="0" borderId="0" xfId="0" applyFont="1" applyAlignment="1">
      <alignment vertical="center"/>
    </xf>
    <xf numFmtId="178" fontId="10" fillId="0" borderId="0" xfId="0" applyNumberFormat="1" applyFont="1" applyAlignment="1">
      <alignment vertical="center"/>
    </xf>
    <xf numFmtId="0" fontId="40" fillId="0" borderId="0" xfId="0" applyFont="1" applyFill="1" applyBorder="1" applyAlignment="1">
      <alignment vertical="center" wrapText="1" readingOrder="1"/>
    </xf>
    <xf numFmtId="176" fontId="4" fillId="3" borderId="3" xfId="0" quotePrefix="1" applyNumberFormat="1" applyFont="1" applyFill="1" applyBorder="1" applyAlignment="1">
      <alignment horizontal="center" vertical="center"/>
    </xf>
    <xf numFmtId="207" fontId="48" fillId="0" borderId="0" xfId="0" applyNumberFormat="1" applyFont="1" applyFill="1" applyBorder="1" applyAlignment="1">
      <alignment horizontal="right" vertical="center" wrapText="1" readingOrder="1"/>
    </xf>
    <xf numFmtId="178" fontId="6" fillId="0" borderId="15" xfId="0" applyNumberFormat="1" applyFont="1" applyFill="1" applyBorder="1">
      <alignment vertical="center"/>
    </xf>
    <xf numFmtId="178" fontId="6" fillId="0" borderId="17" xfId="0" applyNumberFormat="1" applyFont="1" applyFill="1" applyBorder="1">
      <alignment vertical="center"/>
    </xf>
    <xf numFmtId="178" fontId="6" fillId="0" borderId="19" xfId="0" applyNumberFormat="1" applyFont="1" applyFill="1" applyBorder="1">
      <alignment vertical="center"/>
    </xf>
    <xf numFmtId="189" fontId="40" fillId="0" borderId="0" xfId="0" applyNumberFormat="1" applyFont="1" applyFill="1" applyBorder="1" applyAlignment="1">
      <alignment horizontal="right" vertical="center" wrapText="1" readingOrder="1"/>
    </xf>
    <xf numFmtId="189" fontId="40" fillId="0" borderId="0" xfId="0" applyNumberFormat="1" applyFont="1" applyFill="1" applyBorder="1" applyAlignment="1">
      <alignment vertical="center" wrapText="1" readingOrder="1"/>
    </xf>
    <xf numFmtId="189" fontId="16" fillId="0" borderId="0" xfId="0" applyNumberFormat="1" applyFont="1" applyFill="1" applyBorder="1" applyAlignment="1">
      <alignment horizontal="right" vertical="center" wrapText="1"/>
    </xf>
    <xf numFmtId="176" fontId="4" fillId="3" borderId="211" xfId="0" quotePrefix="1" applyNumberFormat="1" applyFont="1" applyFill="1" applyBorder="1" applyAlignment="1">
      <alignment horizontal="center" vertical="center"/>
    </xf>
    <xf numFmtId="0" fontId="12" fillId="6" borderId="55" xfId="0" applyFont="1" applyFill="1" applyBorder="1">
      <alignment vertical="center"/>
    </xf>
    <xf numFmtId="200" fontId="12" fillId="6" borderId="0" xfId="0" applyNumberFormat="1" applyFont="1" applyFill="1" applyBorder="1">
      <alignment vertical="center"/>
    </xf>
    <xf numFmtId="200" fontId="12" fillId="6" borderId="54" xfId="0" applyNumberFormat="1" applyFont="1" applyFill="1" applyBorder="1">
      <alignment vertical="center"/>
    </xf>
    <xf numFmtId="0" fontId="4" fillId="0" borderId="55" xfId="0" applyFont="1" applyBorder="1">
      <alignment vertical="center"/>
    </xf>
    <xf numFmtId="200" fontId="4" fillId="0" borderId="0" xfId="0" applyNumberFormat="1" applyFont="1" applyBorder="1">
      <alignment vertical="center"/>
    </xf>
    <xf numFmtId="0" fontId="4" fillId="0" borderId="67" xfId="0" applyFont="1" applyBorder="1">
      <alignment vertical="center"/>
    </xf>
    <xf numFmtId="0" fontId="4" fillId="0" borderId="68" xfId="0" applyFont="1" applyBorder="1">
      <alignment vertical="center"/>
    </xf>
    <xf numFmtId="200" fontId="4" fillId="0" borderId="68" xfId="0" applyNumberFormat="1" applyFont="1" applyBorder="1">
      <alignment vertical="center"/>
    </xf>
    <xf numFmtId="200" fontId="12" fillId="0" borderId="66" xfId="0" applyNumberFormat="1" applyFont="1" applyBorder="1">
      <alignment vertical="center"/>
    </xf>
    <xf numFmtId="200" fontId="12" fillId="0" borderId="52" xfId="0" applyNumberFormat="1" applyFont="1" applyBorder="1">
      <alignment vertical="center"/>
    </xf>
    <xf numFmtId="200" fontId="12" fillId="0" borderId="54" xfId="0" applyNumberFormat="1" applyFont="1" applyBorder="1">
      <alignment vertical="center"/>
    </xf>
    <xf numFmtId="200" fontId="4" fillId="0" borderId="54" xfId="0" applyNumberFormat="1" applyFont="1" applyBorder="1">
      <alignment vertical="center"/>
    </xf>
    <xf numFmtId="200" fontId="4" fillId="0" borderId="69" xfId="0" applyNumberFormat="1" applyFont="1" applyBorder="1">
      <alignment vertical="center"/>
    </xf>
    <xf numFmtId="200" fontId="3" fillId="18" borderId="0" xfId="0" applyNumberFormat="1" applyFont="1" applyFill="1" applyBorder="1">
      <alignment vertical="center"/>
    </xf>
    <xf numFmtId="0" fontId="12" fillId="8" borderId="55" xfId="0" applyFont="1" applyFill="1" applyBorder="1">
      <alignment vertical="center"/>
    </xf>
    <xf numFmtId="0" fontId="12" fillId="8" borderId="0" xfId="0" applyFont="1" applyFill="1" applyBorder="1">
      <alignment vertical="center"/>
    </xf>
    <xf numFmtId="200" fontId="12" fillId="8" borderId="0" xfId="0" applyNumberFormat="1" applyFont="1" applyFill="1" applyBorder="1">
      <alignment vertical="center"/>
    </xf>
    <xf numFmtId="0" fontId="4" fillId="0" borderId="66" xfId="0" applyFont="1" applyBorder="1">
      <alignment vertical="center"/>
    </xf>
    <xf numFmtId="200" fontId="4" fillId="0" borderId="66" xfId="0" applyNumberFormat="1" applyFont="1" applyBorder="1">
      <alignment vertical="center"/>
    </xf>
    <xf numFmtId="200" fontId="4" fillId="0" borderId="52" xfId="0" applyNumberFormat="1" applyFont="1" applyBorder="1">
      <alignment vertical="center"/>
    </xf>
    <xf numFmtId="0" fontId="4" fillId="11" borderId="212" xfId="0" applyFont="1" applyFill="1" applyBorder="1">
      <alignment vertical="center"/>
    </xf>
    <xf numFmtId="0" fontId="4" fillId="0" borderId="153" xfId="0" applyFont="1" applyFill="1" applyBorder="1">
      <alignment vertical="center"/>
    </xf>
    <xf numFmtId="41" fontId="4" fillId="0" borderId="10" xfId="0" applyNumberFormat="1" applyFont="1" applyFill="1" applyBorder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190" fontId="12" fillId="0" borderId="20" xfId="0" applyNumberFormat="1" applyFont="1" applyBorder="1">
      <alignment vertical="center"/>
    </xf>
    <xf numFmtId="190" fontId="12" fillId="5" borderId="20" xfId="0" applyNumberFormat="1" applyFont="1" applyFill="1" applyBorder="1">
      <alignment vertical="center"/>
    </xf>
    <xf numFmtId="181" fontId="0" fillId="0" borderId="0" xfId="0" applyNumberFormat="1">
      <alignment vertical="center"/>
    </xf>
    <xf numFmtId="0" fontId="53" fillId="21" borderId="175" xfId="0" applyFont="1" applyFill="1" applyBorder="1" applyAlignment="1">
      <alignment horizontal="center" vertical="center" wrapText="1" readingOrder="1"/>
    </xf>
    <xf numFmtId="14" fontId="39" fillId="21" borderId="0" xfId="0" applyNumberFormat="1" applyFont="1" applyFill="1" applyAlignment="1">
      <alignment horizontal="center" vertical="center" wrapText="1" readingOrder="1"/>
    </xf>
    <xf numFmtId="206" fontId="10" fillId="0" borderId="0" xfId="0" applyNumberFormat="1" applyFont="1" applyAlignment="1">
      <alignment vertical="center"/>
    </xf>
    <xf numFmtId="0" fontId="10" fillId="0" borderId="2" xfId="0" applyFont="1" applyBorder="1" applyAlignment="1">
      <alignment vertical="center"/>
    </xf>
    <xf numFmtId="209" fontId="10" fillId="0" borderId="2" xfId="0" applyNumberFormat="1" applyFont="1" applyBorder="1" applyAlignment="1">
      <alignment vertical="center"/>
    </xf>
    <xf numFmtId="0" fontId="10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205" fontId="4" fillId="2" borderId="2" xfId="0" applyNumberFormat="1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206" fontId="4" fillId="2" borderId="0" xfId="0" applyNumberFormat="1" applyFont="1" applyFill="1" applyAlignment="1">
      <alignment vertical="center"/>
    </xf>
    <xf numFmtId="0" fontId="4" fillId="2" borderId="90" xfId="0" applyFont="1" applyFill="1" applyBorder="1" applyAlignment="1">
      <alignment vertical="center"/>
    </xf>
    <xf numFmtId="206" fontId="4" fillId="2" borderId="90" xfId="0" applyNumberFormat="1" applyFont="1" applyFill="1" applyBorder="1" applyAlignment="1">
      <alignment vertical="center"/>
    </xf>
    <xf numFmtId="9" fontId="4" fillId="2" borderId="90" xfId="0" applyNumberFormat="1" applyFont="1" applyFill="1" applyBorder="1" applyAlignment="1">
      <alignment vertical="center"/>
    </xf>
    <xf numFmtId="0" fontId="4" fillId="2" borderId="213" xfId="0" applyFont="1" applyFill="1" applyBorder="1" applyAlignment="1">
      <alignment vertical="center"/>
    </xf>
    <xf numFmtId="41" fontId="4" fillId="2" borderId="71" xfId="0" applyNumberFormat="1" applyFont="1" applyFill="1" applyBorder="1" applyAlignment="1">
      <alignment vertical="center"/>
    </xf>
    <xf numFmtId="206" fontId="4" fillId="2" borderId="213" xfId="0" applyNumberFormat="1" applyFont="1" applyFill="1" applyBorder="1" applyAlignment="1">
      <alignment vertical="center"/>
    </xf>
    <xf numFmtId="0" fontId="4" fillId="2" borderId="71" xfId="0" applyFont="1" applyFill="1" applyBorder="1" applyAlignment="1">
      <alignment vertical="center"/>
    </xf>
    <xf numFmtId="0" fontId="4" fillId="2" borderId="23" xfId="0" applyFont="1" applyFill="1" applyBorder="1" applyAlignment="1">
      <alignment vertical="center"/>
    </xf>
    <xf numFmtId="208" fontId="4" fillId="2" borderId="0" xfId="0" applyNumberFormat="1" applyFont="1" applyFill="1" applyBorder="1" applyAlignment="1">
      <alignment vertical="center"/>
    </xf>
    <xf numFmtId="208" fontId="4" fillId="2" borderId="23" xfId="0" applyNumberFormat="1" applyFont="1" applyFill="1" applyBorder="1" applyAlignment="1">
      <alignment vertical="center"/>
    </xf>
    <xf numFmtId="188" fontId="4" fillId="2" borderId="90" xfId="0" applyNumberFormat="1" applyFont="1" applyFill="1" applyBorder="1" applyAlignment="1">
      <alignment horizontal="left" vertical="center"/>
    </xf>
    <xf numFmtId="208" fontId="4" fillId="2" borderId="2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208" fontId="4" fillId="0" borderId="0" xfId="0" applyNumberFormat="1" applyFont="1" applyFill="1" applyBorder="1" applyAlignment="1">
      <alignment vertical="center"/>
    </xf>
    <xf numFmtId="205" fontId="12" fillId="0" borderId="0" xfId="0" applyNumberFormat="1" applyFont="1" applyFill="1" applyBorder="1" applyAlignment="1">
      <alignment vertical="center"/>
    </xf>
    <xf numFmtId="205" fontId="12" fillId="0" borderId="23" xfId="0" applyNumberFormat="1" applyFont="1" applyFill="1" applyBorder="1" applyAlignment="1">
      <alignment vertical="center"/>
    </xf>
    <xf numFmtId="205" fontId="12" fillId="0" borderId="21" xfId="0" applyNumberFormat="1" applyFont="1" applyFill="1" applyBorder="1" applyAlignment="1">
      <alignment vertical="center"/>
    </xf>
    <xf numFmtId="205" fontId="47" fillId="0" borderId="0" xfId="0" applyNumberFormat="1" applyFont="1" applyAlignment="1">
      <alignment vertical="center"/>
    </xf>
    <xf numFmtId="0" fontId="55" fillId="21" borderId="181" xfId="0" applyFont="1" applyFill="1" applyBorder="1" applyAlignment="1">
      <alignment horizontal="center" vertical="center" wrapText="1" readingOrder="1"/>
    </xf>
    <xf numFmtId="0" fontId="10" fillId="0" borderId="0" xfId="0" applyFont="1" applyAlignment="1">
      <alignment horizontal="left" vertical="center"/>
    </xf>
    <xf numFmtId="14" fontId="10" fillId="0" borderId="0" xfId="0" applyNumberFormat="1" applyFont="1" applyAlignment="1">
      <alignment horizontal="center" vertical="center"/>
    </xf>
    <xf numFmtId="176" fontId="12" fillId="0" borderId="0" xfId="0" applyNumberFormat="1" applyFont="1" applyFill="1" applyBorder="1">
      <alignment vertical="center"/>
    </xf>
    <xf numFmtId="189" fontId="12" fillId="0" borderId="0" xfId="0" applyNumberFormat="1" applyFont="1" applyFill="1" applyBorder="1">
      <alignment vertical="center"/>
    </xf>
    <xf numFmtId="181" fontId="12" fillId="0" borderId="0" xfId="0" applyNumberFormat="1" applyFont="1" applyFill="1" applyBorder="1">
      <alignment vertical="center"/>
    </xf>
    <xf numFmtId="41" fontId="12" fillId="0" borderId="0" xfId="0" applyNumberFormat="1" applyFont="1" applyFill="1" applyBorder="1">
      <alignment vertical="center"/>
    </xf>
    <xf numFmtId="0" fontId="56" fillId="0" borderId="0" xfId="0" quotePrefix="1" applyFont="1" applyAlignment="1">
      <alignment vertical="center"/>
    </xf>
    <xf numFmtId="176" fontId="5" fillId="0" borderId="0" xfId="0" applyNumberFormat="1" applyFont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7" fillId="0" borderId="0" xfId="0" applyFont="1" applyAlignment="1">
      <alignment horizontal="left" vertical="center"/>
    </xf>
    <xf numFmtId="0" fontId="47" fillId="0" borderId="0" xfId="0" applyFont="1" applyFill="1" applyBorder="1" applyAlignment="1">
      <alignment horizontal="left" vertical="center"/>
    </xf>
    <xf numFmtId="0" fontId="47" fillId="0" borderId="0" xfId="0" applyFont="1" applyFill="1" applyAlignment="1">
      <alignment horizontal="left" vertical="center"/>
    </xf>
    <xf numFmtId="0" fontId="46" fillId="0" borderId="0" xfId="0" applyFont="1" applyBorder="1" applyAlignment="1">
      <alignment horizontal="left" vertical="center" wrapText="1" readingOrder="1"/>
    </xf>
    <xf numFmtId="0" fontId="57" fillId="0" borderId="0" xfId="0" quotePrefix="1" applyFont="1" applyAlignment="1">
      <alignment vertical="center"/>
    </xf>
    <xf numFmtId="0" fontId="55" fillId="21" borderId="0" xfId="0" applyFont="1" applyFill="1" applyBorder="1" applyAlignment="1">
      <alignment horizontal="center" vertical="center" wrapText="1" readingOrder="1"/>
    </xf>
    <xf numFmtId="0" fontId="58" fillId="21" borderId="181" xfId="0" applyFont="1" applyFill="1" applyBorder="1" applyAlignment="1">
      <alignment horizontal="center" vertical="center" wrapText="1" readingOrder="1"/>
    </xf>
    <xf numFmtId="0" fontId="0" fillId="24" borderId="0" xfId="0" applyFill="1">
      <alignment vertical="center"/>
    </xf>
    <xf numFmtId="0" fontId="18" fillId="21" borderId="23" xfId="0" applyFont="1" applyFill="1" applyBorder="1" applyAlignment="1">
      <alignment horizontal="center" vertical="center" wrapText="1" readingOrder="1"/>
    </xf>
    <xf numFmtId="181" fontId="12" fillId="0" borderId="0" xfId="0" applyNumberFormat="1" applyFont="1">
      <alignment vertical="center"/>
    </xf>
    <xf numFmtId="176" fontId="4" fillId="3" borderId="10" xfId="0" applyNumberFormat="1" applyFont="1" applyFill="1" applyBorder="1" applyAlignment="1">
      <alignment horizontal="center" vertical="center"/>
    </xf>
    <xf numFmtId="205" fontId="10" fillId="0" borderId="0" xfId="0" applyNumberFormat="1" applyFont="1" applyFill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205" fontId="4" fillId="0" borderId="0" xfId="0" applyNumberFormat="1" applyFont="1" applyFill="1" applyBorder="1" applyAlignment="1">
      <alignment vertical="center"/>
    </xf>
    <xf numFmtId="176" fontId="4" fillId="3" borderId="10" xfId="0" applyNumberFormat="1" applyFont="1" applyFill="1" applyBorder="1" applyAlignment="1">
      <alignment horizontal="center" vertical="center"/>
    </xf>
    <xf numFmtId="14" fontId="52" fillId="21" borderId="0" xfId="0" applyNumberFormat="1" applyFont="1" applyFill="1" applyAlignment="1">
      <alignment horizontal="center" vertical="center" wrapText="1" readingOrder="1"/>
    </xf>
    <xf numFmtId="14" fontId="52" fillId="21" borderId="0" xfId="0" quotePrefix="1" applyNumberFormat="1" applyFont="1" applyFill="1" applyAlignment="1">
      <alignment horizontal="center" vertical="center" wrapText="1" readingOrder="1"/>
    </xf>
    <xf numFmtId="0" fontId="60" fillId="25" borderId="0" xfId="0" applyFont="1" applyFill="1">
      <alignment vertical="center"/>
    </xf>
    <xf numFmtId="0" fontId="61" fillId="25" borderId="0" xfId="0" applyFont="1" applyFill="1">
      <alignment vertical="center"/>
    </xf>
    <xf numFmtId="0" fontId="60" fillId="0" borderId="0" xfId="0" applyFont="1" applyFill="1">
      <alignment vertical="center"/>
    </xf>
    <xf numFmtId="0" fontId="61" fillId="0" borderId="0" xfId="0" applyFont="1" applyFill="1">
      <alignment vertical="center"/>
    </xf>
    <xf numFmtId="10" fontId="12" fillId="0" borderId="0" xfId="0" applyNumberFormat="1" applyFont="1" applyAlignment="1">
      <alignment horizontal="left" vertical="center"/>
    </xf>
    <xf numFmtId="176" fontId="1" fillId="2" borderId="7" xfId="0" applyNumberFormat="1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190" fontId="3" fillId="0" borderId="0" xfId="0" applyNumberFormat="1" applyFont="1" applyFill="1" applyBorder="1" applyAlignment="1">
      <alignment vertical="center"/>
    </xf>
    <xf numFmtId="190" fontId="3" fillId="0" borderId="20" xfId="0" applyNumberFormat="1" applyFont="1" applyFill="1" applyBorder="1" applyAlignment="1">
      <alignment vertical="center"/>
    </xf>
    <xf numFmtId="0" fontId="3" fillId="0" borderId="0" xfId="0" applyFont="1" applyFill="1" applyBorder="1" applyAlignment="1">
      <alignment horizontal="left" vertical="center"/>
    </xf>
    <xf numFmtId="9" fontId="3" fillId="0" borderId="224" xfId="0" applyNumberFormat="1" applyFont="1" applyFill="1" applyBorder="1" applyAlignment="1">
      <alignment vertical="center"/>
    </xf>
    <xf numFmtId="0" fontId="4" fillId="2" borderId="223" xfId="0" applyFont="1" applyFill="1" applyBorder="1" applyAlignment="1">
      <alignment horizontal="center" vertical="center"/>
    </xf>
    <xf numFmtId="181" fontId="12" fillId="0" borderId="0" xfId="0" applyNumberFormat="1" applyFont="1" applyFill="1">
      <alignment vertical="center"/>
    </xf>
    <xf numFmtId="49" fontId="1" fillId="5" borderId="24" xfId="0" applyNumberFormat="1" applyFont="1" applyFill="1" applyBorder="1" applyAlignment="1">
      <alignment horizontal="center" vertical="center"/>
    </xf>
    <xf numFmtId="180" fontId="1" fillId="0" borderId="8" xfId="0" applyNumberFormat="1" applyFont="1" applyFill="1" applyBorder="1">
      <alignment vertical="center"/>
    </xf>
    <xf numFmtId="211" fontId="22" fillId="0" borderId="0" xfId="0" applyNumberFormat="1" applyFont="1" applyFill="1">
      <alignment vertical="center"/>
    </xf>
    <xf numFmtId="212" fontId="22" fillId="0" borderId="0" xfId="0" applyNumberFormat="1" applyFont="1" applyFill="1">
      <alignment vertical="center"/>
    </xf>
    <xf numFmtId="0" fontId="12" fillId="23" borderId="55" xfId="0" applyFont="1" applyFill="1" applyBorder="1">
      <alignment vertical="center"/>
    </xf>
    <xf numFmtId="0" fontId="12" fillId="23" borderId="0" xfId="0" applyFont="1" applyFill="1" applyBorder="1">
      <alignment vertical="center"/>
    </xf>
    <xf numFmtId="0" fontId="31" fillId="23" borderId="54" xfId="0" quotePrefix="1" applyFont="1" applyFill="1" applyBorder="1">
      <alignment vertical="center"/>
    </xf>
    <xf numFmtId="0" fontId="12" fillId="23" borderId="54" xfId="0" applyFont="1" applyFill="1" applyBorder="1">
      <alignment vertical="center"/>
    </xf>
    <xf numFmtId="0" fontId="32" fillId="0" borderId="0" xfId="0" quotePrefix="1" applyFont="1" applyBorder="1">
      <alignment vertical="center"/>
    </xf>
    <xf numFmtId="0" fontId="32" fillId="23" borderId="54" xfId="0" quotePrefix="1" applyFont="1" applyFill="1" applyBorder="1">
      <alignment vertical="center"/>
    </xf>
    <xf numFmtId="0" fontId="12" fillId="23" borderId="67" xfId="0" applyFont="1" applyFill="1" applyBorder="1">
      <alignment vertical="center"/>
    </xf>
    <xf numFmtId="0" fontId="12" fillId="23" borderId="68" xfId="0" applyFont="1" applyFill="1" applyBorder="1">
      <alignment vertical="center"/>
    </xf>
    <xf numFmtId="0" fontId="32" fillId="23" borderId="69" xfId="0" quotePrefix="1" applyFont="1" applyFill="1" applyBorder="1">
      <alignment vertical="center"/>
    </xf>
    <xf numFmtId="176" fontId="4" fillId="0" borderId="0" xfId="0" quotePrefix="1" applyNumberFormat="1" applyFont="1" applyFill="1" applyAlignment="1">
      <alignment horizontal="right" vertical="center"/>
    </xf>
    <xf numFmtId="0" fontId="12" fillId="11" borderId="0" xfId="0" applyFont="1" applyFill="1" applyBorder="1">
      <alignment vertical="center"/>
    </xf>
    <xf numFmtId="41" fontId="12" fillId="11" borderId="0" xfId="0" applyNumberFormat="1" applyFont="1" applyFill="1" applyBorder="1">
      <alignment vertical="center"/>
    </xf>
    <xf numFmtId="41" fontId="12" fillId="11" borderId="54" xfId="0" applyNumberFormat="1" applyFont="1" applyFill="1" applyBorder="1">
      <alignment vertical="center"/>
    </xf>
    <xf numFmtId="0" fontId="4" fillId="11" borderId="55" xfId="0" applyFont="1" applyFill="1" applyBorder="1">
      <alignment vertical="center"/>
    </xf>
    <xf numFmtId="213" fontId="12" fillId="5" borderId="0" xfId="0" applyNumberFormat="1" applyFont="1" applyFill="1">
      <alignment vertical="center"/>
    </xf>
    <xf numFmtId="41" fontId="4" fillId="11" borderId="55" xfId="0" applyNumberFormat="1" applyFont="1" applyFill="1" applyBorder="1">
      <alignment vertical="center"/>
    </xf>
    <xf numFmtId="0" fontId="4" fillId="11" borderId="0" xfId="0" quotePrefix="1" applyFont="1" applyFill="1" applyBorder="1">
      <alignment vertical="center"/>
    </xf>
    <xf numFmtId="0" fontId="4" fillId="11" borderId="0" xfId="0" applyFont="1" applyFill="1" applyBorder="1">
      <alignment vertical="center"/>
    </xf>
    <xf numFmtId="0" fontId="4" fillId="11" borderId="54" xfId="0" applyFont="1" applyFill="1" applyBorder="1">
      <alignment vertical="center"/>
    </xf>
    <xf numFmtId="195" fontId="12" fillId="0" borderId="55" xfId="0" quotePrefix="1" applyNumberFormat="1" applyFont="1" applyBorder="1" applyAlignment="1"/>
    <xf numFmtId="200" fontId="12" fillId="6" borderId="0" xfId="0" applyNumberFormat="1" applyFont="1" applyFill="1">
      <alignment vertical="center"/>
    </xf>
    <xf numFmtId="0" fontId="4" fillId="6" borderId="0" xfId="0" applyFont="1" applyFill="1">
      <alignment vertical="center"/>
    </xf>
    <xf numFmtId="200" fontId="4" fillId="6" borderId="0" xfId="0" applyNumberFormat="1" applyFont="1" applyFill="1">
      <alignment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192" fontId="1" fillId="0" borderId="7" xfId="0" applyNumberFormat="1" applyFont="1" applyFill="1" applyBorder="1">
      <alignment vertical="center"/>
    </xf>
    <xf numFmtId="10" fontId="1" fillId="0" borderId="42" xfId="0" applyNumberFormat="1" applyFont="1" applyFill="1" applyBorder="1">
      <alignment vertical="center"/>
    </xf>
    <xf numFmtId="196" fontId="1" fillId="0" borderId="7" xfId="0" applyNumberFormat="1" applyFont="1" applyFill="1" applyBorder="1">
      <alignment vertical="center"/>
    </xf>
    <xf numFmtId="41" fontId="1" fillId="0" borderId="8" xfId="0" applyNumberFormat="1" applyFont="1" applyFill="1" applyBorder="1">
      <alignment vertical="center"/>
    </xf>
    <xf numFmtId="178" fontId="1" fillId="0" borderId="18" xfId="0" applyNumberFormat="1" applyFont="1" applyFill="1" applyBorder="1">
      <alignment vertical="center"/>
    </xf>
    <xf numFmtId="178" fontId="1" fillId="0" borderId="6" xfId="0" applyNumberFormat="1" applyFont="1" applyFill="1" applyBorder="1" applyAlignment="1">
      <alignment horizontal="left" vertical="center"/>
    </xf>
    <xf numFmtId="41" fontId="1" fillId="0" borderId="42" xfId="0" applyNumberFormat="1" applyFont="1" applyFill="1" applyBorder="1">
      <alignment vertical="center"/>
    </xf>
    <xf numFmtId="178" fontId="1" fillId="0" borderId="6" xfId="0" applyNumberFormat="1" applyFont="1" applyFill="1" applyBorder="1">
      <alignment vertical="center"/>
    </xf>
    <xf numFmtId="192" fontId="1" fillId="0" borderId="0" xfId="0" applyNumberFormat="1" applyFont="1" applyFill="1" applyBorder="1">
      <alignment vertical="center"/>
    </xf>
    <xf numFmtId="182" fontId="1" fillId="0" borderId="16" xfId="0" applyNumberFormat="1" applyFont="1" applyFill="1" applyBorder="1">
      <alignment vertical="center"/>
    </xf>
    <xf numFmtId="2" fontId="4" fillId="0" borderId="0" xfId="0" applyNumberFormat="1" applyFont="1" applyFill="1">
      <alignment vertical="center"/>
    </xf>
    <xf numFmtId="186" fontId="1" fillId="0" borderId="6" xfId="0" applyNumberFormat="1" applyFont="1" applyFill="1" applyBorder="1">
      <alignment vertical="center"/>
    </xf>
    <xf numFmtId="49" fontId="26" fillId="26" borderId="24" xfId="0" applyNumberFormat="1" applyFont="1" applyFill="1" applyBorder="1" applyAlignment="1">
      <alignment horizontal="center" vertical="center"/>
    </xf>
    <xf numFmtId="178" fontId="26" fillId="26" borderId="6" xfId="0" applyNumberFormat="1" applyFont="1" applyFill="1" applyBorder="1" applyAlignment="1">
      <alignment horizontal="center" vertical="center"/>
    </xf>
    <xf numFmtId="176" fontId="26" fillId="26" borderId="24" xfId="0" applyNumberFormat="1" applyFont="1" applyFill="1" applyBorder="1">
      <alignment vertical="center"/>
    </xf>
    <xf numFmtId="9" fontId="26" fillId="26" borderId="42" xfId="0" applyNumberFormat="1" applyFont="1" applyFill="1" applyBorder="1" applyAlignment="1">
      <alignment horizontal="center" vertical="center"/>
    </xf>
    <xf numFmtId="10" fontId="26" fillId="26" borderId="7" xfId="0" applyNumberFormat="1" applyFont="1" applyFill="1" applyBorder="1" applyAlignment="1">
      <alignment horizontal="center" vertical="center"/>
    </xf>
    <xf numFmtId="0" fontId="4" fillId="0" borderId="49" xfId="0" applyFont="1" applyFill="1" applyBorder="1">
      <alignment vertical="center"/>
    </xf>
    <xf numFmtId="14" fontId="4" fillId="0" borderId="66" xfId="0" applyNumberFormat="1" applyFont="1" applyFill="1" applyBorder="1">
      <alignment vertical="center"/>
    </xf>
    <xf numFmtId="191" fontId="4" fillId="0" borderId="225" xfId="0" applyNumberFormat="1" applyFont="1" applyFill="1" applyBorder="1">
      <alignment vertical="center"/>
    </xf>
    <xf numFmtId="14" fontId="4" fillId="0" borderId="52" xfId="0" applyNumberFormat="1" applyFont="1" applyFill="1" applyBorder="1">
      <alignment vertical="center"/>
    </xf>
    <xf numFmtId="0" fontId="4" fillId="0" borderId="165" xfId="0" applyFont="1" applyFill="1" applyBorder="1">
      <alignment vertical="center"/>
    </xf>
    <xf numFmtId="0" fontId="4" fillId="0" borderId="226" xfId="0" applyFont="1" applyFill="1" applyBorder="1">
      <alignment vertical="center"/>
    </xf>
    <xf numFmtId="191" fontId="4" fillId="0" borderId="227" xfId="0" applyNumberFormat="1" applyFont="1" applyFill="1" applyBorder="1">
      <alignment vertical="center"/>
    </xf>
    <xf numFmtId="178" fontId="1" fillId="5" borderId="6" xfId="0" applyNumberFormat="1" applyFont="1" applyFill="1" applyBorder="1" applyAlignment="1">
      <alignment horizontal="center" vertical="center"/>
    </xf>
    <xf numFmtId="0" fontId="62" fillId="0" borderId="10" xfId="0" applyFont="1" applyFill="1" applyBorder="1" applyAlignment="1">
      <alignment horizontal="center" vertical="center"/>
    </xf>
    <xf numFmtId="0" fontId="63" fillId="2" borderId="10" xfId="0" applyFont="1" applyFill="1" applyBorder="1" applyAlignment="1">
      <alignment horizontal="center" vertical="center"/>
    </xf>
    <xf numFmtId="205" fontId="63" fillId="2" borderId="1" xfId="0" applyNumberFormat="1" applyFont="1" applyFill="1" applyBorder="1" applyAlignment="1">
      <alignment horizontal="center" vertical="center"/>
    </xf>
    <xf numFmtId="205" fontId="63" fillId="2" borderId="2" xfId="0" applyNumberFormat="1" applyFont="1" applyFill="1" applyBorder="1" applyAlignment="1">
      <alignment horizontal="center" vertical="center"/>
    </xf>
    <xf numFmtId="0" fontId="64" fillId="2" borderId="170" xfId="0" applyFont="1" applyFill="1" applyBorder="1" applyAlignment="1">
      <alignment vertical="center" wrapText="1" readingOrder="1"/>
    </xf>
    <xf numFmtId="178" fontId="64" fillId="2" borderId="170" xfId="0" applyNumberFormat="1" applyFont="1" applyFill="1" applyBorder="1" applyAlignment="1">
      <alignment horizontal="right" vertical="center" wrapText="1" readingOrder="1"/>
    </xf>
    <xf numFmtId="10" fontId="64" fillId="2" borderId="170" xfId="0" applyNumberFormat="1" applyFont="1" applyFill="1" applyBorder="1" applyAlignment="1">
      <alignment horizontal="right" vertical="center" wrapText="1" readingOrder="1"/>
    </xf>
    <xf numFmtId="0" fontId="65" fillId="2" borderId="170" xfId="0" applyFont="1" applyFill="1" applyBorder="1" applyAlignment="1">
      <alignment horizontal="right" vertical="center" wrapText="1"/>
    </xf>
    <xf numFmtId="205" fontId="62" fillId="0" borderId="21" xfId="0" applyNumberFormat="1" applyFont="1" applyFill="1" applyBorder="1" applyAlignment="1">
      <alignment vertical="center"/>
    </xf>
    <xf numFmtId="205" fontId="62" fillId="0" borderId="23" xfId="0" applyNumberFormat="1" applyFont="1" applyFill="1" applyBorder="1" applyAlignment="1">
      <alignment vertical="center"/>
    </xf>
    <xf numFmtId="205" fontId="63" fillId="2" borderId="2" xfId="0" applyNumberFormat="1" applyFont="1" applyFill="1" applyBorder="1" applyAlignment="1">
      <alignment vertical="center"/>
    </xf>
    <xf numFmtId="205" fontId="62" fillId="0" borderId="0" xfId="0" applyNumberFormat="1" applyFont="1" applyFill="1" applyBorder="1" applyAlignment="1">
      <alignment vertical="center"/>
    </xf>
    <xf numFmtId="0" fontId="65" fillId="0" borderId="179" xfId="0" applyFont="1" applyBorder="1" applyAlignment="1">
      <alignment horizontal="left" vertical="center" wrapText="1" readingOrder="1"/>
    </xf>
    <xf numFmtId="205" fontId="71" fillId="0" borderId="180" xfId="0" applyNumberFormat="1" applyFont="1" applyBorder="1" applyAlignment="1">
      <alignment horizontal="right" vertical="center" wrapText="1" readingOrder="1"/>
    </xf>
    <xf numFmtId="205" fontId="71" fillId="0" borderId="169" xfId="0" applyNumberFormat="1" applyFont="1" applyBorder="1" applyAlignment="1">
      <alignment horizontal="right" vertical="center" wrapText="1" readingOrder="1"/>
    </xf>
    <xf numFmtId="0" fontId="65" fillId="0" borderId="175" xfId="0" applyFont="1" applyBorder="1" applyAlignment="1">
      <alignment horizontal="left" vertical="center" wrapText="1" readingOrder="1"/>
    </xf>
    <xf numFmtId="205" fontId="71" fillId="0" borderId="181" xfId="0" applyNumberFormat="1" applyFont="1" applyBorder="1" applyAlignment="1">
      <alignment horizontal="right" vertical="center" wrapText="1" readingOrder="1"/>
    </xf>
    <xf numFmtId="205" fontId="71" fillId="0" borderId="0" xfId="0" applyNumberFormat="1" applyFont="1" applyBorder="1" applyAlignment="1">
      <alignment horizontal="right" vertical="center" wrapText="1" readingOrder="1"/>
    </xf>
    <xf numFmtId="0" fontId="68" fillId="0" borderId="175" xfId="0" applyFont="1" applyBorder="1" applyAlignment="1">
      <alignment horizontal="left" vertical="center" wrapText="1" readingOrder="1"/>
    </xf>
    <xf numFmtId="0" fontId="72" fillId="22" borderId="186" xfId="0" applyFont="1" applyFill="1" applyBorder="1" applyAlignment="1">
      <alignment horizontal="left" vertical="center" wrapText="1" readingOrder="1"/>
    </xf>
    <xf numFmtId="205" fontId="73" fillId="22" borderId="187" xfId="0" applyNumberFormat="1" applyFont="1" applyFill="1" applyBorder="1" applyAlignment="1">
      <alignment horizontal="right" vertical="center" wrapText="1" readingOrder="1"/>
    </xf>
    <xf numFmtId="205" fontId="73" fillId="22" borderId="188" xfId="0" applyNumberFormat="1" applyFont="1" applyFill="1" applyBorder="1" applyAlignment="1">
      <alignment horizontal="right" vertical="center" wrapText="1" readingOrder="1"/>
    </xf>
    <xf numFmtId="0" fontId="65" fillId="0" borderId="183" xfId="0" applyFont="1" applyBorder="1" applyAlignment="1">
      <alignment horizontal="left" vertical="center" wrapText="1" readingOrder="1"/>
    </xf>
    <xf numFmtId="205" fontId="71" fillId="0" borderId="184" xfId="0" applyNumberFormat="1" applyFont="1" applyBorder="1" applyAlignment="1">
      <alignment horizontal="right" vertical="center" wrapText="1" readingOrder="1"/>
    </xf>
    <xf numFmtId="205" fontId="71" fillId="0" borderId="185" xfId="0" applyNumberFormat="1" applyFont="1" applyBorder="1" applyAlignment="1">
      <alignment horizontal="right" vertical="center" wrapText="1" readingOrder="1"/>
    </xf>
    <xf numFmtId="0" fontId="65" fillId="0" borderId="189" xfId="0" applyFont="1" applyBorder="1" applyAlignment="1">
      <alignment horizontal="left" vertical="center" wrapText="1" readingOrder="1"/>
    </xf>
    <xf numFmtId="205" fontId="71" fillId="0" borderId="190" xfId="0" applyNumberFormat="1" applyFont="1" applyBorder="1" applyAlignment="1">
      <alignment horizontal="right" vertical="center" wrapText="1" readingOrder="1"/>
    </xf>
    <xf numFmtId="205" fontId="71" fillId="0" borderId="191" xfId="0" applyNumberFormat="1" applyFont="1" applyBorder="1" applyAlignment="1">
      <alignment horizontal="right" vertical="center" wrapText="1" readingOrder="1"/>
    </xf>
    <xf numFmtId="0" fontId="74" fillId="0" borderId="192" xfId="0" applyFont="1" applyBorder="1" applyAlignment="1">
      <alignment horizontal="left" vertical="center" wrapText="1" readingOrder="1"/>
    </xf>
    <xf numFmtId="198" fontId="71" fillId="0" borderId="193" xfId="0" applyNumberFormat="1" applyFont="1" applyBorder="1" applyAlignment="1">
      <alignment horizontal="right" vertical="center" wrapText="1" readingOrder="1"/>
    </xf>
    <xf numFmtId="198" fontId="71" fillId="0" borderId="170" xfId="0" applyNumberFormat="1" applyFont="1" applyBorder="1" applyAlignment="1">
      <alignment horizontal="right" vertical="center" wrapText="1" readingOrder="1"/>
    </xf>
    <xf numFmtId="0" fontId="72" fillId="2" borderId="194" xfId="0" applyFont="1" applyFill="1" applyBorder="1" applyAlignment="1">
      <alignment horizontal="left" vertical="center" wrapText="1" readingOrder="1"/>
    </xf>
    <xf numFmtId="205" fontId="72" fillId="2" borderId="195" xfId="0" applyNumberFormat="1" applyFont="1" applyFill="1" applyBorder="1" applyAlignment="1">
      <alignment horizontal="right" vertical="center" wrapText="1" readingOrder="1"/>
    </xf>
    <xf numFmtId="205" fontId="72" fillId="0" borderId="0" xfId="0" applyNumberFormat="1" applyFont="1" applyFill="1" applyBorder="1" applyAlignment="1">
      <alignment horizontal="right" vertical="center" wrapText="1" readingOrder="1"/>
    </xf>
    <xf numFmtId="205" fontId="65" fillId="0" borderId="0" xfId="0" applyNumberFormat="1" applyFont="1" applyFill="1" applyBorder="1" applyAlignment="1">
      <alignment horizontal="right" vertical="center" wrapText="1" readingOrder="1"/>
    </xf>
    <xf numFmtId="0" fontId="72" fillId="2" borderId="196" xfId="0" applyFont="1" applyFill="1" applyBorder="1" applyAlignment="1">
      <alignment horizontal="left" vertical="center" wrapText="1" readingOrder="1"/>
    </xf>
    <xf numFmtId="205" fontId="72" fillId="2" borderId="2" xfId="0" applyNumberFormat="1" applyFont="1" applyFill="1" applyBorder="1" applyAlignment="1">
      <alignment horizontal="right" vertical="center" wrapText="1" readingOrder="1"/>
    </xf>
    <xf numFmtId="207" fontId="65" fillId="0" borderId="0" xfId="0" applyNumberFormat="1" applyFont="1" applyFill="1" applyBorder="1" applyAlignment="1">
      <alignment horizontal="right" vertical="center" wrapText="1" readingOrder="1"/>
    </xf>
    <xf numFmtId="0" fontId="76" fillId="5" borderId="197" xfId="0" applyFont="1" applyFill="1" applyBorder="1" applyAlignment="1">
      <alignment horizontal="left" vertical="center" wrapText="1" readingOrder="1"/>
    </xf>
    <xf numFmtId="205" fontId="73" fillId="5" borderId="198" xfId="0" applyNumberFormat="1" applyFont="1" applyFill="1" applyBorder="1" applyAlignment="1">
      <alignment horizontal="right" vertical="center" wrapText="1" readingOrder="1"/>
    </xf>
    <xf numFmtId="205" fontId="73" fillId="5" borderId="199" xfId="0" applyNumberFormat="1" applyFont="1" applyFill="1" applyBorder="1" applyAlignment="1">
      <alignment horizontal="right" vertical="center" wrapText="1" readingOrder="1"/>
    </xf>
    <xf numFmtId="205" fontId="73" fillId="5" borderId="200" xfId="0" applyNumberFormat="1" applyFont="1" applyFill="1" applyBorder="1" applyAlignment="1">
      <alignment horizontal="right" vertical="center" wrapText="1" readingOrder="1"/>
    </xf>
    <xf numFmtId="205" fontId="73" fillId="5" borderId="202" xfId="0" applyNumberFormat="1" applyFont="1" applyFill="1" applyBorder="1" applyAlignment="1">
      <alignment horizontal="right" vertical="center" wrapText="1" readingOrder="1"/>
    </xf>
    <xf numFmtId="205" fontId="73" fillId="5" borderId="203" xfId="0" applyNumberFormat="1" applyFont="1" applyFill="1" applyBorder="1" applyAlignment="1">
      <alignment horizontal="right" vertical="center" wrapText="1" readingOrder="1"/>
    </xf>
    <xf numFmtId="205" fontId="73" fillId="5" borderId="204" xfId="0" applyNumberFormat="1" applyFont="1" applyFill="1" applyBorder="1" applyAlignment="1">
      <alignment horizontal="right" vertical="center" wrapText="1" readingOrder="1"/>
    </xf>
    <xf numFmtId="205" fontId="73" fillId="5" borderId="181" xfId="0" applyNumberFormat="1" applyFont="1" applyFill="1" applyBorder="1" applyAlignment="1">
      <alignment horizontal="right" vertical="center" wrapText="1" readingOrder="1"/>
    </xf>
    <xf numFmtId="205" fontId="73" fillId="5" borderId="0" xfId="0" applyNumberFormat="1" applyFont="1" applyFill="1" applyBorder="1" applyAlignment="1">
      <alignment horizontal="right" vertical="center" wrapText="1" readingOrder="1"/>
    </xf>
    <xf numFmtId="205" fontId="73" fillId="5" borderId="206" xfId="0" applyNumberFormat="1" applyFont="1" applyFill="1" applyBorder="1" applyAlignment="1">
      <alignment horizontal="right" vertical="center" wrapText="1" readingOrder="1"/>
    </xf>
    <xf numFmtId="205" fontId="73" fillId="5" borderId="208" xfId="0" applyNumberFormat="1" applyFont="1" applyFill="1" applyBorder="1" applyAlignment="1">
      <alignment horizontal="right" vertical="center" wrapText="1" readingOrder="1"/>
    </xf>
    <xf numFmtId="205" fontId="73" fillId="5" borderId="209" xfId="0" applyNumberFormat="1" applyFont="1" applyFill="1" applyBorder="1" applyAlignment="1">
      <alignment horizontal="right" vertical="center" wrapText="1" readingOrder="1"/>
    </xf>
    <xf numFmtId="205" fontId="73" fillId="5" borderId="210" xfId="0" applyNumberFormat="1" applyFont="1" applyFill="1" applyBorder="1" applyAlignment="1">
      <alignment horizontal="right" vertical="center" wrapText="1" readingOrder="1"/>
    </xf>
    <xf numFmtId="0" fontId="77" fillId="2" borderId="174" xfId="0" applyFont="1" applyFill="1" applyBorder="1" applyAlignment="1">
      <alignment horizontal="left" vertical="center" wrapText="1" readingOrder="1"/>
    </xf>
    <xf numFmtId="205" fontId="73" fillId="2" borderId="182" xfId="0" applyNumberFormat="1" applyFont="1" applyFill="1" applyBorder="1" applyAlignment="1">
      <alignment horizontal="right" vertical="center" wrapText="1" readingOrder="1"/>
    </xf>
    <xf numFmtId="205" fontId="73" fillId="2" borderId="173" xfId="0" applyNumberFormat="1" applyFont="1" applyFill="1" applyBorder="1" applyAlignment="1">
      <alignment horizontal="right" vertical="center" wrapText="1" readingOrder="1"/>
    </xf>
    <xf numFmtId="0" fontId="78" fillId="2" borderId="179" xfId="0" applyFont="1" applyFill="1" applyBorder="1" applyAlignment="1">
      <alignment horizontal="left" vertical="center" wrapText="1" readingOrder="1"/>
    </xf>
    <xf numFmtId="205" fontId="73" fillId="2" borderId="180" xfId="0" applyNumberFormat="1" applyFont="1" applyFill="1" applyBorder="1" applyAlignment="1">
      <alignment horizontal="right" vertical="center" wrapText="1" readingOrder="1"/>
    </xf>
    <xf numFmtId="205" fontId="73" fillId="2" borderId="0" xfId="0" applyNumberFormat="1" applyFont="1" applyFill="1" applyBorder="1" applyAlignment="1">
      <alignment horizontal="right" vertical="center" wrapText="1" readingOrder="1"/>
    </xf>
    <xf numFmtId="0" fontId="78" fillId="2" borderId="229" xfId="0" applyFont="1" applyFill="1" applyBorder="1" applyAlignment="1">
      <alignment horizontal="left" vertical="center" wrapText="1" readingOrder="1"/>
    </xf>
    <xf numFmtId="205" fontId="73" fillId="2" borderId="230" xfId="0" applyNumberFormat="1" applyFont="1" applyFill="1" applyBorder="1" applyAlignment="1">
      <alignment horizontal="right" vertical="center" wrapText="1" readingOrder="1"/>
    </xf>
    <xf numFmtId="205" fontId="73" fillId="2" borderId="72" xfId="0" applyNumberFormat="1" applyFont="1" applyFill="1" applyBorder="1" applyAlignment="1">
      <alignment horizontal="right" vertical="center" wrapText="1" readingOrder="1"/>
    </xf>
    <xf numFmtId="204" fontId="65" fillId="0" borderId="0" xfId="0" applyNumberFormat="1" applyFont="1" applyFill="1" applyBorder="1" applyAlignment="1">
      <alignment horizontal="right" vertical="center" wrapText="1" readingOrder="1"/>
    </xf>
    <xf numFmtId="0" fontId="79" fillId="0" borderId="175" xfId="0" applyFont="1" applyBorder="1" applyAlignment="1">
      <alignment horizontal="left" vertical="center" wrapText="1" readingOrder="1"/>
    </xf>
    <xf numFmtId="0" fontId="80" fillId="0" borderId="175" xfId="0" applyFont="1" applyBorder="1" applyAlignment="1">
      <alignment horizontal="left" vertical="center" wrapText="1" readingOrder="1"/>
    </xf>
    <xf numFmtId="204" fontId="72" fillId="0" borderId="0" xfId="0" applyNumberFormat="1" applyFont="1" applyFill="1" applyBorder="1" applyAlignment="1">
      <alignment horizontal="right" vertical="center" wrapText="1" readingOrder="1"/>
    </xf>
    <xf numFmtId="0" fontId="77" fillId="2" borderId="176" xfId="0" applyFont="1" applyFill="1" applyBorder="1" applyAlignment="1">
      <alignment horizontal="left" vertical="center" wrapText="1" readingOrder="1"/>
    </xf>
    <xf numFmtId="204" fontId="73" fillId="2" borderId="177" xfId="0" applyNumberFormat="1" applyFont="1" applyFill="1" applyBorder="1" applyAlignment="1">
      <alignment horizontal="right" vertical="center" wrapText="1" readingOrder="1"/>
    </xf>
    <xf numFmtId="204" fontId="73" fillId="2" borderId="178" xfId="0" applyNumberFormat="1" applyFont="1" applyFill="1" applyBorder="1" applyAlignment="1">
      <alignment horizontal="right" vertical="center" wrapText="1" readingOrder="1"/>
    </xf>
    <xf numFmtId="0" fontId="82" fillId="0" borderId="0" xfId="0" applyFont="1" applyAlignment="1">
      <alignment vertical="center"/>
    </xf>
    <xf numFmtId="0" fontId="77" fillId="7" borderId="0" xfId="0" applyFont="1" applyFill="1" applyBorder="1" applyAlignment="1">
      <alignment horizontal="left" vertical="center" wrapText="1" readingOrder="1"/>
    </xf>
    <xf numFmtId="205" fontId="73" fillId="7" borderId="0" xfId="0" applyNumberFormat="1" applyFont="1" applyFill="1" applyBorder="1" applyAlignment="1">
      <alignment horizontal="right" vertical="center" wrapText="1" readingOrder="1"/>
    </xf>
    <xf numFmtId="205" fontId="73" fillId="2" borderId="177" xfId="0" applyNumberFormat="1" applyFont="1" applyFill="1" applyBorder="1" applyAlignment="1">
      <alignment horizontal="right" vertical="center" wrapText="1" readingOrder="1"/>
    </xf>
    <xf numFmtId="205" fontId="73" fillId="2" borderId="178" xfId="0" applyNumberFormat="1" applyFont="1" applyFill="1" applyBorder="1" applyAlignment="1">
      <alignment horizontal="right" vertical="center" wrapText="1" readingOrder="1"/>
    </xf>
    <xf numFmtId="0" fontId="68" fillId="0" borderId="21" xfId="0" applyFont="1" applyFill="1" applyBorder="1" applyAlignment="1">
      <alignment vertical="center" wrapText="1" readingOrder="1"/>
    </xf>
    <xf numFmtId="0" fontId="69" fillId="0" borderId="23" xfId="0" applyFont="1" applyFill="1" applyBorder="1" applyAlignment="1">
      <alignment vertical="center" wrapText="1" readingOrder="1"/>
    </xf>
    <xf numFmtId="0" fontId="63" fillId="2" borderId="2" xfId="0" applyFont="1" applyFill="1" applyBorder="1" applyAlignment="1">
      <alignment vertical="center"/>
    </xf>
    <xf numFmtId="0" fontId="62" fillId="0" borderId="21" xfId="0" applyFont="1" applyFill="1" applyBorder="1" applyAlignment="1">
      <alignment vertical="center"/>
    </xf>
    <xf numFmtId="0" fontId="62" fillId="0" borderId="0" xfId="0" applyFont="1" applyFill="1" applyBorder="1" applyAlignment="1">
      <alignment vertical="center"/>
    </xf>
    <xf numFmtId="0" fontId="62" fillId="0" borderId="23" xfId="0" applyFont="1" applyFill="1" applyBorder="1" applyAlignment="1">
      <alignment vertical="center"/>
    </xf>
    <xf numFmtId="0" fontId="63" fillId="2" borderId="21" xfId="0" applyFont="1" applyFill="1" applyBorder="1" applyAlignment="1">
      <alignment vertical="center"/>
    </xf>
    <xf numFmtId="205" fontId="63" fillId="2" borderId="21" xfId="0" applyNumberFormat="1" applyFont="1" applyFill="1" applyBorder="1" applyAlignment="1">
      <alignment vertical="center"/>
    </xf>
    <xf numFmtId="0" fontId="84" fillId="2" borderId="23" xfId="0" applyFont="1" applyFill="1" applyBorder="1" applyAlignment="1">
      <alignment horizontal="left" vertical="center"/>
    </xf>
    <xf numFmtId="198" fontId="84" fillId="2" borderId="23" xfId="0" applyNumberFormat="1" applyFont="1" applyFill="1" applyBorder="1" applyAlignment="1">
      <alignment vertical="center"/>
    </xf>
    <xf numFmtId="0" fontId="72" fillId="2" borderId="215" xfId="0" applyFont="1" applyFill="1" applyBorder="1" applyAlignment="1">
      <alignment horizontal="center" vertical="center" wrapText="1" readingOrder="1"/>
    </xf>
    <xf numFmtId="0" fontId="77" fillId="2" borderId="216" xfId="0" applyFont="1" applyFill="1" applyBorder="1" applyAlignment="1">
      <alignment horizontal="left" vertical="center" readingOrder="1"/>
    </xf>
    <xf numFmtId="205" fontId="65" fillId="0" borderId="213" xfId="0" applyNumberFormat="1" applyFont="1" applyFill="1" applyBorder="1" applyAlignment="1">
      <alignment horizontal="right" vertical="center" wrapText="1" readingOrder="1"/>
    </xf>
    <xf numFmtId="0" fontId="76" fillId="2" borderId="219" xfId="0" applyFont="1" applyFill="1" applyBorder="1" applyAlignment="1">
      <alignment horizontal="left" vertical="center" readingOrder="1"/>
    </xf>
    <xf numFmtId="0" fontId="76" fillId="2" borderId="216" xfId="0" applyFont="1" applyFill="1" applyBorder="1" applyAlignment="1">
      <alignment horizontal="left" vertical="center" readingOrder="1"/>
    </xf>
    <xf numFmtId="0" fontId="72" fillId="2" borderId="216" xfId="0" applyFont="1" applyFill="1" applyBorder="1" applyAlignment="1">
      <alignment horizontal="left" vertical="center" readingOrder="1"/>
    </xf>
    <xf numFmtId="0" fontId="77" fillId="2" borderId="220" xfId="0" applyFont="1" applyFill="1" applyBorder="1" applyAlignment="1">
      <alignment horizontal="left" vertical="center" readingOrder="1"/>
    </xf>
    <xf numFmtId="205" fontId="73" fillId="2" borderId="90" xfId="0" applyNumberFormat="1" applyFont="1" applyFill="1" applyBorder="1" applyAlignment="1">
      <alignment horizontal="right" vertical="center" wrapText="1" readingOrder="1"/>
    </xf>
    <xf numFmtId="0" fontId="87" fillId="2" borderId="216" xfId="0" applyFont="1" applyFill="1" applyBorder="1" applyAlignment="1">
      <alignment horizontal="left" vertical="center" readingOrder="1"/>
    </xf>
    <xf numFmtId="0" fontId="77" fillId="2" borderId="221" xfId="0" applyFont="1" applyFill="1" applyBorder="1" applyAlignment="1">
      <alignment horizontal="left" vertical="center" readingOrder="1"/>
    </xf>
    <xf numFmtId="0" fontId="63" fillId="2" borderId="2" xfId="0" applyFont="1" applyFill="1" applyBorder="1" applyAlignment="1">
      <alignment horizontal="left" vertical="center"/>
    </xf>
    <xf numFmtId="0" fontId="88" fillId="0" borderId="10" xfId="0" applyFont="1" applyFill="1" applyBorder="1" applyAlignment="1">
      <alignment horizontal="center" vertical="center"/>
    </xf>
    <xf numFmtId="205" fontId="88" fillId="0" borderId="10" xfId="0" applyNumberFormat="1" applyFont="1" applyFill="1" applyBorder="1" applyAlignment="1">
      <alignment vertical="center"/>
    </xf>
    <xf numFmtId="205" fontId="88" fillId="0" borderId="2" xfId="0" applyNumberFormat="1" applyFont="1" applyFill="1" applyBorder="1" applyAlignment="1">
      <alignment vertical="center"/>
    </xf>
    <xf numFmtId="178" fontId="88" fillId="0" borderId="10" xfId="0" applyNumberFormat="1" applyFont="1" applyFill="1" applyBorder="1" applyAlignment="1">
      <alignment vertical="center"/>
    </xf>
    <xf numFmtId="205" fontId="88" fillId="0" borderId="1" xfId="0" applyNumberFormat="1" applyFont="1" applyFill="1" applyBorder="1" applyAlignment="1">
      <alignment vertical="center"/>
    </xf>
    <xf numFmtId="178" fontId="88" fillId="0" borderId="2" xfId="0" applyNumberFormat="1" applyFont="1" applyFill="1" applyBorder="1" applyAlignment="1">
      <alignment vertical="center"/>
    </xf>
    <xf numFmtId="0" fontId="89" fillId="2" borderId="10" xfId="0" applyFont="1" applyFill="1" applyBorder="1" applyAlignment="1">
      <alignment horizontal="center" vertical="center"/>
    </xf>
    <xf numFmtId="205" fontId="89" fillId="2" borderId="1" xfId="0" applyNumberFormat="1" applyFont="1" applyFill="1" applyBorder="1" applyAlignment="1">
      <alignment horizontal="center" vertical="center"/>
    </xf>
    <xf numFmtId="205" fontId="89" fillId="2" borderId="2" xfId="0" applyNumberFormat="1" applyFont="1" applyFill="1" applyBorder="1" applyAlignment="1">
      <alignment horizontal="center" vertical="center"/>
    </xf>
    <xf numFmtId="0" fontId="90" fillId="0" borderId="169" xfId="0" applyFont="1" applyFill="1" applyBorder="1" applyAlignment="1">
      <alignment horizontal="left" vertical="center" wrapText="1" readingOrder="1"/>
    </xf>
    <xf numFmtId="0" fontId="44" fillId="0" borderId="169" xfId="0" applyFont="1" applyFill="1" applyBorder="1" applyAlignment="1">
      <alignment vertical="center" wrapText="1"/>
    </xf>
    <xf numFmtId="205" fontId="90" fillId="0" borderId="169" xfId="0" applyNumberFormat="1" applyFont="1" applyFill="1" applyBorder="1" applyAlignment="1">
      <alignment horizontal="right" vertical="center" wrapText="1" readingOrder="1"/>
    </xf>
    <xf numFmtId="0" fontId="91" fillId="0" borderId="0" xfId="0" applyFont="1" applyFill="1" applyAlignment="1">
      <alignment horizontal="right" vertical="center" wrapText="1" readingOrder="1"/>
    </xf>
    <xf numFmtId="0" fontId="44" fillId="0" borderId="0" xfId="0" applyFont="1" applyFill="1" applyAlignment="1">
      <alignment vertical="center" wrapText="1"/>
    </xf>
    <xf numFmtId="198" fontId="91" fillId="0" borderId="0" xfId="0" applyNumberFormat="1" applyFont="1" applyFill="1" applyAlignment="1">
      <alignment horizontal="right" vertical="center" wrapText="1" readingOrder="1"/>
    </xf>
    <xf numFmtId="0" fontId="92" fillId="0" borderId="0" xfId="0" applyFont="1" applyFill="1" applyAlignment="1">
      <alignment horizontal="left" vertical="center" wrapText="1" readingOrder="1"/>
    </xf>
    <xf numFmtId="0" fontId="92" fillId="0" borderId="0" xfId="0" applyFont="1" applyFill="1" applyAlignment="1">
      <alignment horizontal="right" vertical="center" wrapText="1" readingOrder="1"/>
    </xf>
    <xf numFmtId="205" fontId="92" fillId="0" borderId="0" xfId="0" applyNumberFormat="1" applyFont="1" applyFill="1" applyAlignment="1">
      <alignment horizontal="right" vertical="center" wrapText="1" readingOrder="1"/>
    </xf>
    <xf numFmtId="0" fontId="91" fillId="0" borderId="170" xfId="0" applyFont="1" applyFill="1" applyBorder="1" applyAlignment="1">
      <alignment horizontal="right" vertical="center" wrapText="1" readingOrder="1"/>
    </xf>
    <xf numFmtId="0" fontId="90" fillId="2" borderId="171" xfId="0" applyFont="1" applyFill="1" applyBorder="1" applyAlignment="1">
      <alignment horizontal="left" vertical="center" wrapText="1" readingOrder="1"/>
    </xf>
    <xf numFmtId="204" fontId="90" fillId="2" borderId="171" xfId="0" applyNumberFormat="1" applyFont="1" applyFill="1" applyBorder="1" applyAlignment="1">
      <alignment horizontal="right" vertical="center" wrapText="1" readingOrder="1"/>
    </xf>
    <xf numFmtId="205" fontId="90" fillId="2" borderId="171" xfId="0" applyNumberFormat="1" applyFont="1" applyFill="1" applyBorder="1" applyAlignment="1">
      <alignment horizontal="right" vertical="center" wrapText="1" readingOrder="1"/>
    </xf>
    <xf numFmtId="198" fontId="91" fillId="0" borderId="170" xfId="0" applyNumberFormat="1" applyFont="1" applyFill="1" applyBorder="1" applyAlignment="1">
      <alignment horizontal="right" vertical="center" wrapText="1" readingOrder="1"/>
    </xf>
    <xf numFmtId="0" fontId="90" fillId="0" borderId="171" xfId="0" applyFont="1" applyFill="1" applyBorder="1" applyAlignment="1">
      <alignment horizontal="left" vertical="center" wrapText="1" readingOrder="1"/>
    </xf>
    <xf numFmtId="205" fontId="90" fillId="0" borderId="171" xfId="0" applyNumberFormat="1" applyFont="1" applyFill="1" applyBorder="1" applyAlignment="1">
      <alignment horizontal="right" vertical="center" wrapText="1" readingOrder="1"/>
    </xf>
    <xf numFmtId="0" fontId="92" fillId="0" borderId="171" xfId="0" applyFont="1" applyFill="1" applyBorder="1" applyAlignment="1">
      <alignment horizontal="left" vertical="center" wrapText="1" readingOrder="1"/>
    </xf>
    <xf numFmtId="205" fontId="92" fillId="0" borderId="171" xfId="0" applyNumberFormat="1" applyFont="1" applyFill="1" applyBorder="1" applyAlignment="1">
      <alignment horizontal="right" vertical="center" wrapText="1" readingOrder="1"/>
    </xf>
    <xf numFmtId="0" fontId="90" fillId="2" borderId="170" xfId="0" applyFont="1" applyFill="1" applyBorder="1" applyAlignment="1">
      <alignment horizontal="left" vertical="center" wrapText="1" readingOrder="1"/>
    </xf>
    <xf numFmtId="205" fontId="90" fillId="2" borderId="170" xfId="0" applyNumberFormat="1" applyFont="1" applyFill="1" applyBorder="1" applyAlignment="1">
      <alignment horizontal="right" vertical="center" wrapText="1" readingOrder="1"/>
    </xf>
    <xf numFmtId="0" fontId="92" fillId="0" borderId="170" xfId="0" applyFont="1" applyFill="1" applyBorder="1" applyAlignment="1">
      <alignment horizontal="left" vertical="center" wrapText="1" readingOrder="1"/>
    </xf>
    <xf numFmtId="0" fontId="90" fillId="2" borderId="172" xfId="0" applyFont="1" applyFill="1" applyBorder="1" applyAlignment="1">
      <alignment horizontal="left" vertical="center" wrapText="1" readingOrder="1"/>
    </xf>
    <xf numFmtId="205" fontId="90" fillId="2" borderId="172" xfId="0" applyNumberFormat="1" applyFont="1" applyFill="1" applyBorder="1" applyAlignment="1">
      <alignment horizontal="right" vertical="center" wrapText="1" readingOrder="1"/>
    </xf>
    <xf numFmtId="0" fontId="90" fillId="2" borderId="170" xfId="0" applyFont="1" applyFill="1" applyBorder="1" applyAlignment="1">
      <alignment vertical="center" wrapText="1" readingOrder="1"/>
    </xf>
    <xf numFmtId="178" fontId="90" fillId="2" borderId="170" xfId="0" applyNumberFormat="1" applyFont="1" applyFill="1" applyBorder="1" applyAlignment="1">
      <alignment horizontal="right" vertical="center" wrapText="1" readingOrder="1"/>
    </xf>
    <xf numFmtId="10" fontId="90" fillId="2" borderId="170" xfId="0" applyNumberFormat="1" applyFont="1" applyFill="1" applyBorder="1" applyAlignment="1">
      <alignment horizontal="right" vertical="center" wrapText="1" readingOrder="1"/>
    </xf>
    <xf numFmtId="0" fontId="44" fillId="2" borderId="170" xfId="0" applyFont="1" applyFill="1" applyBorder="1" applyAlignment="1">
      <alignment horizontal="right" vertical="center" wrapText="1"/>
    </xf>
    <xf numFmtId="0" fontId="94" fillId="0" borderId="169" xfId="0" applyFont="1" applyFill="1" applyBorder="1" applyAlignment="1">
      <alignment horizontal="left" vertical="center" wrapText="1" readingOrder="1"/>
    </xf>
    <xf numFmtId="206" fontId="92" fillId="0" borderId="169" xfId="0" applyNumberFormat="1" applyFont="1" applyFill="1" applyBorder="1" applyAlignment="1">
      <alignment horizontal="right" vertical="center" wrapText="1" readingOrder="1"/>
    </xf>
    <xf numFmtId="0" fontId="94" fillId="0" borderId="0" xfId="0" applyFont="1" applyFill="1" applyBorder="1" applyAlignment="1">
      <alignment horizontal="left" vertical="center" wrapText="1" readingOrder="1"/>
    </xf>
    <xf numFmtId="206" fontId="92" fillId="0" borderId="0" xfId="0" applyNumberFormat="1" applyFont="1" applyFill="1" applyBorder="1" applyAlignment="1">
      <alignment horizontal="right" vertical="center" wrapText="1" readingOrder="1"/>
    </xf>
    <xf numFmtId="0" fontId="92" fillId="0" borderId="23" xfId="0" applyFont="1" applyFill="1" applyBorder="1" applyAlignment="1">
      <alignment horizontal="left" vertical="center" wrapText="1" readingOrder="1"/>
    </xf>
    <xf numFmtId="206" fontId="92" fillId="0" borderId="23" xfId="0" applyNumberFormat="1" applyFont="1" applyFill="1" applyBorder="1" applyAlignment="1">
      <alignment horizontal="right" vertical="center" wrapText="1" readingOrder="1"/>
    </xf>
    <xf numFmtId="0" fontId="95" fillId="0" borderId="2" xfId="0" applyFont="1" applyBorder="1" applyAlignment="1">
      <alignment vertical="center"/>
    </xf>
    <xf numFmtId="198" fontId="95" fillId="0" borderId="2" xfId="0" applyNumberFormat="1" applyFont="1" applyBorder="1" applyAlignment="1">
      <alignment vertical="center"/>
    </xf>
    <xf numFmtId="198" fontId="95" fillId="0" borderId="2" xfId="0" applyNumberFormat="1" applyFont="1" applyBorder="1" applyAlignment="1">
      <alignment horizontal="right" vertical="center"/>
    </xf>
    <xf numFmtId="206" fontId="88" fillId="0" borderId="0" xfId="0" applyNumberFormat="1" applyFont="1" applyAlignment="1">
      <alignment vertical="center"/>
    </xf>
    <xf numFmtId="210" fontId="95" fillId="0" borderId="23" xfId="0" applyNumberFormat="1" applyFont="1" applyBorder="1" applyAlignment="1">
      <alignment vertical="center"/>
    </xf>
    <xf numFmtId="210" fontId="95" fillId="0" borderId="23" xfId="0" applyNumberFormat="1" applyFont="1" applyBorder="1" applyAlignment="1">
      <alignment vertical="center"/>
    </xf>
    <xf numFmtId="205" fontId="88" fillId="0" borderId="21" xfId="0" applyNumberFormat="1" applyFont="1" applyFill="1" applyBorder="1" applyAlignment="1">
      <alignment vertical="center"/>
    </xf>
    <xf numFmtId="205" fontId="88" fillId="0" borderId="23" xfId="0" applyNumberFormat="1" applyFont="1" applyFill="1" applyBorder="1" applyAlignment="1">
      <alignment vertical="center"/>
    </xf>
    <xf numFmtId="205" fontId="89" fillId="2" borderId="2" xfId="0" applyNumberFormat="1" applyFont="1" applyFill="1" applyBorder="1" applyAlignment="1">
      <alignment vertical="center"/>
    </xf>
    <xf numFmtId="205" fontId="88" fillId="0" borderId="0" xfId="0" applyNumberFormat="1" applyFont="1" applyFill="1" applyBorder="1" applyAlignment="1">
      <alignment vertical="center"/>
    </xf>
    <xf numFmtId="208" fontId="89" fillId="2" borderId="213" xfId="0" applyNumberFormat="1" applyFont="1" applyFill="1" applyBorder="1" applyAlignment="1">
      <alignment horizontal="center" vertical="center"/>
    </xf>
    <xf numFmtId="208" fontId="89" fillId="2" borderId="90" xfId="0" applyNumberFormat="1" applyFont="1" applyFill="1" applyBorder="1" applyAlignment="1">
      <alignment horizontal="center" vertical="center"/>
    </xf>
    <xf numFmtId="0" fontId="88" fillId="0" borderId="0" xfId="0" applyFont="1" applyFill="1" applyBorder="1" applyAlignment="1">
      <alignment horizontal="left" vertical="center"/>
    </xf>
    <xf numFmtId="0" fontId="65" fillId="2" borderId="196" xfId="0" applyFont="1" applyFill="1" applyBorder="1" applyAlignment="1">
      <alignment horizontal="left" vertical="center" wrapText="1" readingOrder="1"/>
    </xf>
    <xf numFmtId="205" fontId="65" fillId="2" borderId="2" xfId="0" applyNumberFormat="1" applyFont="1" applyFill="1" applyBorder="1" applyAlignment="1">
      <alignment horizontal="right" vertical="center" wrapText="1" readingOrder="1"/>
    </xf>
    <xf numFmtId="0" fontId="26" fillId="27" borderId="0" xfId="0" applyFont="1" applyFill="1">
      <alignment vertical="center"/>
    </xf>
    <xf numFmtId="0" fontId="15" fillId="27" borderId="0" xfId="0" applyFont="1" applyFill="1">
      <alignment vertical="center"/>
    </xf>
    <xf numFmtId="0" fontId="97" fillId="0" borderId="0" xfId="0" applyFont="1">
      <alignment vertical="center"/>
    </xf>
    <xf numFmtId="200" fontId="10" fillId="0" borderId="0" xfId="0" applyNumberFormat="1" applyFont="1">
      <alignment vertical="center"/>
    </xf>
    <xf numFmtId="200" fontId="12" fillId="0" borderId="12" xfId="0" applyNumberFormat="1" applyFont="1" applyBorder="1">
      <alignment vertical="center"/>
    </xf>
    <xf numFmtId="200" fontId="12" fillId="0" borderId="15" xfId="0" applyNumberFormat="1" applyFont="1" applyBorder="1">
      <alignment vertical="center"/>
    </xf>
    <xf numFmtId="200" fontId="12" fillId="0" borderId="11" xfId="0" applyNumberFormat="1" applyFont="1" applyBorder="1">
      <alignment vertical="center"/>
    </xf>
    <xf numFmtId="0" fontId="4" fillId="2" borderId="0" xfId="0" applyFont="1" applyFill="1">
      <alignment vertical="center"/>
    </xf>
    <xf numFmtId="200" fontId="4" fillId="2" borderId="12" xfId="0" applyNumberFormat="1" applyFont="1" applyFill="1" applyBorder="1">
      <alignment vertical="center"/>
    </xf>
    <xf numFmtId="200" fontId="4" fillId="2" borderId="15" xfId="0" applyNumberFormat="1" applyFont="1" applyFill="1" applyBorder="1">
      <alignment vertical="center"/>
    </xf>
    <xf numFmtId="200" fontId="4" fillId="2" borderId="11" xfId="0" applyNumberFormat="1" applyFont="1" applyFill="1" applyBorder="1">
      <alignment vertical="center"/>
    </xf>
    <xf numFmtId="9" fontId="12" fillId="0" borderId="0" xfId="0" applyNumberFormat="1" applyFont="1" applyBorder="1">
      <alignment vertical="center"/>
    </xf>
    <xf numFmtId="10" fontId="10" fillId="0" borderId="0" xfId="0" applyNumberFormat="1" applyFont="1">
      <alignment vertical="center"/>
    </xf>
    <xf numFmtId="0" fontId="10" fillId="0" borderId="27" xfId="0" applyFont="1" applyBorder="1">
      <alignment vertical="center"/>
    </xf>
    <xf numFmtId="0" fontId="10" fillId="0" borderId="63" xfId="0" applyFont="1" applyBorder="1">
      <alignment vertical="center"/>
    </xf>
    <xf numFmtId="0" fontId="10" fillId="0" borderId="0" xfId="0" applyFont="1" applyBorder="1">
      <alignment vertical="center"/>
    </xf>
    <xf numFmtId="0" fontId="10" fillId="0" borderId="72" xfId="0" applyFont="1" applyBorder="1">
      <alignment vertical="center"/>
    </xf>
    <xf numFmtId="0" fontId="98" fillId="27" borderId="0" xfId="0" applyFont="1" applyFill="1">
      <alignment vertical="center"/>
    </xf>
    <xf numFmtId="0" fontId="10" fillId="27" borderId="0" xfId="0" applyFont="1" applyFill="1">
      <alignment vertical="center"/>
    </xf>
    <xf numFmtId="0" fontId="1" fillId="0" borderId="0" xfId="0" applyFont="1">
      <alignment vertical="center"/>
    </xf>
    <xf numFmtId="0" fontId="36" fillId="5" borderId="0" xfId="0" applyFont="1" applyFill="1" applyAlignment="1" applyProtection="1">
      <alignment horizontal="left"/>
    </xf>
    <xf numFmtId="203" fontId="36" fillId="5" borderId="0" xfId="0" applyNumberFormat="1" applyFont="1" applyFill="1" applyAlignment="1" applyProtection="1">
      <alignment horizontal="right"/>
    </xf>
    <xf numFmtId="203" fontId="37" fillId="5" borderId="0" xfId="0" applyNumberFormat="1" applyFont="1" applyFill="1" applyAlignment="1" applyProtection="1">
      <alignment horizontal="right"/>
    </xf>
    <xf numFmtId="4" fontId="37" fillId="5" borderId="0" xfId="0" applyNumberFormat="1" applyFont="1" applyFill="1" applyAlignment="1" applyProtection="1">
      <alignment horizontal="right"/>
    </xf>
    <xf numFmtId="0" fontId="0" fillId="5" borderId="0" xfId="0" applyFill="1" applyAlignment="1" applyProtection="1"/>
    <xf numFmtId="0" fontId="36" fillId="5" borderId="0" xfId="0" applyFont="1" applyFill="1" applyAlignment="1" applyProtection="1">
      <alignment horizontal="right"/>
    </xf>
    <xf numFmtId="0" fontId="10" fillId="6" borderId="0" xfId="0" applyFont="1" applyFill="1">
      <alignment vertical="center"/>
    </xf>
    <xf numFmtId="0" fontId="99" fillId="19" borderId="0" xfId="0" applyFont="1" applyFill="1" applyAlignment="1" applyProtection="1">
      <alignment horizontal="left"/>
    </xf>
    <xf numFmtId="0" fontId="99" fillId="20" borderId="0" xfId="0" applyFont="1" applyFill="1" applyAlignment="1" applyProtection="1">
      <alignment wrapText="1"/>
    </xf>
    <xf numFmtId="0" fontId="100" fillId="20" borderId="0" xfId="0" applyFont="1" applyFill="1" applyAlignment="1" applyProtection="1">
      <alignment horizontal="left"/>
    </xf>
    <xf numFmtId="0" fontId="101" fillId="20" borderId="0" xfId="0" applyFont="1" applyFill="1" applyAlignment="1" applyProtection="1">
      <alignment horizontal="left"/>
    </xf>
    <xf numFmtId="203" fontId="101" fillId="20" borderId="0" xfId="0" applyNumberFormat="1" applyFont="1" applyFill="1" applyAlignment="1" applyProtection="1">
      <alignment horizontal="right"/>
    </xf>
    <xf numFmtId="203" fontId="102" fillId="20" borderId="0" xfId="0" applyNumberFormat="1" applyFont="1" applyFill="1" applyAlignment="1" applyProtection="1">
      <alignment horizontal="right"/>
    </xf>
    <xf numFmtId="203" fontId="103" fillId="20" borderId="0" xfId="0" applyNumberFormat="1" applyFont="1" applyFill="1" applyAlignment="1" applyProtection="1">
      <alignment horizontal="right"/>
    </xf>
    <xf numFmtId="0" fontId="101" fillId="20" borderId="0" xfId="0" applyFont="1" applyFill="1" applyAlignment="1" applyProtection="1">
      <alignment horizontal="right"/>
    </xf>
    <xf numFmtId="0" fontId="10" fillId="0" borderId="0" xfId="0" applyFont="1" applyAlignment="1" applyProtection="1"/>
    <xf numFmtId="203" fontId="104" fillId="20" borderId="0" xfId="0" applyNumberFormat="1" applyFont="1" applyFill="1" applyAlignment="1" applyProtection="1">
      <alignment horizontal="right"/>
    </xf>
    <xf numFmtId="203" fontId="105" fillId="20" borderId="0" xfId="0" applyNumberFormat="1" applyFont="1" applyFill="1" applyAlignment="1" applyProtection="1">
      <alignment horizontal="right"/>
    </xf>
    <xf numFmtId="200" fontId="10" fillId="6" borderId="0" xfId="0" applyNumberFormat="1" applyFont="1" applyFill="1">
      <alignment vertical="center"/>
    </xf>
    <xf numFmtId="214" fontId="10" fillId="0" borderId="0" xfId="0" applyNumberFormat="1" applyFont="1">
      <alignment vertical="center"/>
    </xf>
    <xf numFmtId="178" fontId="10" fillId="0" borderId="0" xfId="0" applyNumberFormat="1" applyFont="1">
      <alignment vertical="center"/>
    </xf>
    <xf numFmtId="176" fontId="4" fillId="3" borderId="10" xfId="0" applyNumberFormat="1" applyFont="1" applyFill="1" applyBorder="1" applyAlignment="1">
      <alignment horizontal="center" vertical="center"/>
    </xf>
    <xf numFmtId="9" fontId="6" fillId="0" borderId="19" xfId="0" applyNumberFormat="1" applyFont="1" applyFill="1" applyBorder="1">
      <alignment vertical="center"/>
    </xf>
    <xf numFmtId="215" fontId="1" fillId="0" borderId="7" xfId="0" applyNumberFormat="1" applyFont="1" applyFill="1" applyBorder="1" applyAlignment="1">
      <alignment horizontal="center" vertical="center"/>
    </xf>
    <xf numFmtId="41" fontId="0" fillId="0" borderId="10" xfId="0" applyNumberFormat="1" applyFont="1" applyBorder="1">
      <alignment vertical="center"/>
    </xf>
    <xf numFmtId="178" fontId="4" fillId="0" borderId="0" xfId="0" applyNumberFormat="1" applyFont="1">
      <alignment vertical="center"/>
    </xf>
    <xf numFmtId="0" fontId="18" fillId="21" borderId="173" xfId="0" applyFont="1" applyFill="1" applyBorder="1" applyAlignment="1">
      <alignment horizontal="center" vertical="center" wrapText="1" readingOrder="1"/>
    </xf>
    <xf numFmtId="0" fontId="39" fillId="21" borderId="173" xfId="0" applyFont="1" applyFill="1" applyBorder="1" applyAlignment="1">
      <alignment horizontal="center" vertical="center" wrapText="1" readingOrder="1"/>
    </xf>
    <xf numFmtId="0" fontId="44" fillId="0" borderId="169" xfId="0" applyFont="1" applyBorder="1" applyAlignment="1">
      <alignment horizontal="left" vertical="center" wrapText="1" readingOrder="1"/>
    </xf>
    <xf numFmtId="3" fontId="44" fillId="0" borderId="169" xfId="0" applyNumberFormat="1" applyFont="1" applyBorder="1" applyAlignment="1">
      <alignment horizontal="right" vertical="center" wrapText="1" readingOrder="1"/>
    </xf>
    <xf numFmtId="0" fontId="44" fillId="0" borderId="169" xfId="0" applyFont="1" applyBorder="1" applyAlignment="1">
      <alignment horizontal="right" vertical="center" wrapText="1" readingOrder="1"/>
    </xf>
    <xf numFmtId="0" fontId="44" fillId="0" borderId="0" xfId="0" applyFont="1" applyAlignment="1">
      <alignment horizontal="left" vertical="center" wrapText="1" readingOrder="1"/>
    </xf>
    <xf numFmtId="0" fontId="109" fillId="0" borderId="0" xfId="0" applyFont="1" applyAlignment="1">
      <alignment horizontal="right" vertical="center" wrapText="1" readingOrder="1"/>
    </xf>
    <xf numFmtId="0" fontId="44" fillId="0" borderId="231" xfId="0" applyFont="1" applyBorder="1" applyAlignment="1">
      <alignment horizontal="left" vertical="center" wrapText="1" readingOrder="1"/>
    </xf>
    <xf numFmtId="0" fontId="109" fillId="0" borderId="231" xfId="0" applyFont="1" applyBorder="1" applyAlignment="1">
      <alignment horizontal="right" vertical="center" wrapText="1" readingOrder="1"/>
    </xf>
    <xf numFmtId="3" fontId="47" fillId="0" borderId="0" xfId="0" applyNumberFormat="1" applyFont="1" applyAlignment="1">
      <alignment horizontal="right" vertical="center" wrapText="1" readingOrder="1"/>
    </xf>
    <xf numFmtId="0" fontId="47" fillId="0" borderId="0" xfId="0" applyFont="1" applyAlignment="1">
      <alignment horizontal="right" vertical="center" wrapText="1" readingOrder="1"/>
    </xf>
    <xf numFmtId="3" fontId="47" fillId="0" borderId="231" xfId="0" applyNumberFormat="1" applyFont="1" applyBorder="1" applyAlignment="1">
      <alignment horizontal="right" vertical="center" wrapText="1" readingOrder="1"/>
    </xf>
    <xf numFmtId="0" fontId="47" fillId="0" borderId="231" xfId="0" applyFont="1" applyBorder="1" applyAlignment="1">
      <alignment horizontal="right" vertical="center" wrapText="1" readingOrder="1"/>
    </xf>
    <xf numFmtId="0" fontId="110" fillId="21" borderId="175" xfId="0" applyFont="1" applyFill="1" applyBorder="1" applyAlignment="1">
      <alignment horizontal="center" vertical="center" wrapText="1" readingOrder="1"/>
    </xf>
    <xf numFmtId="0" fontId="110" fillId="21" borderId="232" xfId="0" applyFont="1" applyFill="1" applyBorder="1" applyAlignment="1">
      <alignment horizontal="center" vertical="center" wrapText="1" readingOrder="1"/>
    </xf>
    <xf numFmtId="0" fontId="111" fillId="21" borderId="232" xfId="0" applyFont="1" applyFill="1" applyBorder="1" applyAlignment="1">
      <alignment horizontal="center" vertical="center" wrapText="1" readingOrder="1"/>
    </xf>
    <xf numFmtId="0" fontId="117" fillId="0" borderId="235" xfId="0" applyFont="1" applyBorder="1" applyAlignment="1">
      <alignment horizontal="center" vertical="center" wrapText="1" readingOrder="1"/>
    </xf>
    <xf numFmtId="0" fontId="117" fillId="0" borderId="238" xfId="0" applyFont="1" applyBorder="1" applyAlignment="1">
      <alignment horizontal="center" vertical="center" wrapText="1" readingOrder="1"/>
    </xf>
    <xf numFmtId="0" fontId="117" fillId="0" borderId="243" xfId="0" applyFont="1" applyBorder="1" applyAlignment="1">
      <alignment horizontal="center" vertical="center" wrapText="1" readingOrder="1"/>
    </xf>
    <xf numFmtId="0" fontId="113" fillId="9" borderId="248" xfId="0" applyFont="1" applyFill="1" applyBorder="1" applyAlignment="1">
      <alignment horizontal="center" vertical="center" wrapText="1" readingOrder="1"/>
    </xf>
    <xf numFmtId="0" fontId="112" fillId="9" borderId="249" xfId="0" applyFont="1" applyFill="1" applyBorder="1" applyAlignment="1">
      <alignment horizontal="center" vertical="center" wrapText="1" readingOrder="1"/>
    </xf>
    <xf numFmtId="0" fontId="112" fillId="9" borderId="23" xfId="0" applyFont="1" applyFill="1" applyBorder="1" applyAlignment="1">
      <alignment horizontal="center" vertical="center" wrapText="1" readingOrder="1"/>
    </xf>
    <xf numFmtId="0" fontId="112" fillId="9" borderId="247" xfId="0" applyFont="1" applyFill="1" applyBorder="1" applyAlignment="1">
      <alignment horizontal="center" vertical="center" wrapText="1" readingOrder="1"/>
    </xf>
    <xf numFmtId="0" fontId="112" fillId="9" borderId="248" xfId="0" applyFont="1" applyFill="1" applyBorder="1" applyAlignment="1">
      <alignment horizontal="center" vertical="center" wrapText="1" readingOrder="1"/>
    </xf>
    <xf numFmtId="0" fontId="113" fillId="9" borderId="249" xfId="0" applyFont="1" applyFill="1" applyBorder="1" applyAlignment="1">
      <alignment horizontal="center" vertical="center" wrapText="1" readingOrder="1"/>
    </xf>
    <xf numFmtId="0" fontId="13" fillId="4" borderId="0" xfId="0" applyFont="1" applyFill="1">
      <alignment vertical="center"/>
    </xf>
    <xf numFmtId="0" fontId="13" fillId="4" borderId="0" xfId="0" applyFont="1" applyFill="1" applyAlignment="1">
      <alignment vertical="center"/>
    </xf>
    <xf numFmtId="181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79" fontId="4" fillId="3" borderId="105" xfId="0" applyNumberFormat="1" applyFont="1" applyFill="1" applyBorder="1" applyAlignment="1">
      <alignment horizontal="center" vertical="center"/>
    </xf>
    <xf numFmtId="181" fontId="0" fillId="0" borderId="30" xfId="0" applyNumberFormat="1" applyFont="1" applyBorder="1">
      <alignment vertical="center"/>
    </xf>
    <xf numFmtId="181" fontId="0" fillId="0" borderId="30" xfId="0" applyNumberFormat="1" applyBorder="1">
      <alignment vertical="center"/>
    </xf>
    <xf numFmtId="0" fontId="0" fillId="0" borderId="30" xfId="0" applyBorder="1">
      <alignment vertical="center"/>
    </xf>
    <xf numFmtId="9" fontId="0" fillId="0" borderId="30" xfId="0" applyNumberFormat="1" applyFont="1" applyBorder="1">
      <alignment vertical="center"/>
    </xf>
    <xf numFmtId="0" fontId="13" fillId="5" borderId="30" xfId="0" applyFont="1" applyFill="1" applyBorder="1">
      <alignment vertical="center"/>
    </xf>
    <xf numFmtId="181" fontId="13" fillId="5" borderId="30" xfId="0" applyNumberFormat="1" applyFont="1" applyFill="1" applyBorder="1">
      <alignment vertical="center"/>
    </xf>
    <xf numFmtId="181" fontId="13" fillId="5" borderId="30" xfId="0" applyNumberFormat="1" applyFont="1" applyFill="1" applyBorder="1">
      <alignment vertical="center"/>
    </xf>
    <xf numFmtId="181" fontId="0" fillId="0" borderId="0" xfId="0" applyNumberFormat="1" applyFont="1">
      <alignment vertical="center"/>
    </xf>
    <xf numFmtId="41" fontId="0" fillId="0" borderId="0" xfId="0" applyNumberFormat="1" applyFont="1">
      <alignment vertical="center"/>
    </xf>
    <xf numFmtId="216" fontId="0" fillId="0" borderId="0" xfId="0" applyNumberFormat="1" applyFont="1">
      <alignment vertical="center"/>
    </xf>
    <xf numFmtId="200" fontId="0" fillId="0" borderId="30" xfId="0" applyNumberFormat="1" applyFont="1" applyBorder="1">
      <alignment vertical="center"/>
    </xf>
    <xf numFmtId="200" fontId="0" fillId="0" borderId="30" xfId="0" applyNumberFormat="1" applyBorder="1">
      <alignment vertical="center"/>
    </xf>
    <xf numFmtId="200" fontId="0" fillId="0" borderId="0" xfId="0" applyNumberFormat="1" applyFont="1">
      <alignment vertical="center"/>
    </xf>
    <xf numFmtId="200" fontId="0" fillId="4" borderId="0" xfId="0" applyNumberFormat="1" applyFill="1">
      <alignment vertical="center"/>
    </xf>
    <xf numFmtId="41" fontId="13" fillId="0" borderId="0" xfId="0" applyNumberFormat="1" applyFont="1" applyAlignment="1">
      <alignment vertical="center" wrapText="1"/>
    </xf>
    <xf numFmtId="0" fontId="0" fillId="0" borderId="0" xfId="0" applyAlignment="1">
      <alignment vertical="center"/>
    </xf>
    <xf numFmtId="200" fontId="47" fillId="0" borderId="0" xfId="0" applyNumberFormat="1" applyFont="1" applyFill="1" applyBorder="1">
      <alignment vertical="center"/>
    </xf>
    <xf numFmtId="0" fontId="0" fillId="0" borderId="0" xfId="0" applyAlignment="1">
      <alignment horizontal="center" vertical="center"/>
    </xf>
    <xf numFmtId="176" fontId="4" fillId="3" borderId="10" xfId="0" applyNumberFormat="1" applyFont="1" applyFill="1" applyBorder="1" applyAlignment="1">
      <alignment horizontal="center" vertical="center"/>
    </xf>
    <xf numFmtId="178" fontId="0" fillId="0" borderId="0" xfId="0" applyNumberFormat="1" applyFont="1">
      <alignment vertical="center"/>
    </xf>
    <xf numFmtId="0" fontId="0" fillId="0" borderId="30" xfId="0" applyBorder="1" applyAlignment="1">
      <alignment horizontal="center" vertical="center"/>
    </xf>
    <xf numFmtId="217" fontId="0" fillId="0" borderId="30" xfId="0" applyNumberFormat="1" applyBorder="1" applyAlignment="1">
      <alignment horizontal="center" vertical="center"/>
    </xf>
    <xf numFmtId="218" fontId="1" fillId="0" borderId="7" xfId="0" applyNumberFormat="1" applyFont="1" applyFill="1" applyBorder="1">
      <alignment vertical="center"/>
    </xf>
    <xf numFmtId="0" fontId="0" fillId="0" borderId="30" xfId="0" applyFill="1" applyBorder="1" applyAlignment="1">
      <alignment horizontal="center" vertical="center"/>
    </xf>
    <xf numFmtId="200" fontId="12" fillId="0" borderId="12" xfId="0" applyNumberFormat="1" applyFont="1" applyBorder="1">
      <alignment vertical="center"/>
    </xf>
    <xf numFmtId="200" fontId="12" fillId="0" borderId="0" xfId="0" applyNumberFormat="1" applyFont="1">
      <alignment vertical="center"/>
    </xf>
    <xf numFmtId="200" fontId="10" fillId="0" borderId="0" xfId="0" applyNumberFormat="1" applyFont="1" applyAlignment="1">
      <alignment vertical="center"/>
    </xf>
    <xf numFmtId="10" fontId="1" fillId="5" borderId="6" xfId="0" applyNumberFormat="1" applyFont="1" applyFill="1" applyBorder="1" applyAlignment="1">
      <alignment horizontal="center" vertical="center"/>
    </xf>
    <xf numFmtId="205" fontId="62" fillId="5" borderId="10" xfId="0" applyNumberFormat="1" applyFont="1" applyFill="1" applyBorder="1" applyAlignment="1">
      <alignment vertical="center"/>
    </xf>
    <xf numFmtId="205" fontId="62" fillId="5" borderId="2" xfId="0" applyNumberFormat="1" applyFont="1" applyFill="1" applyBorder="1" applyAlignment="1">
      <alignment vertical="center"/>
    </xf>
    <xf numFmtId="205" fontId="62" fillId="5" borderId="1" xfId="0" applyNumberFormat="1" applyFont="1" applyFill="1" applyBorder="1" applyAlignment="1">
      <alignment vertical="center"/>
    </xf>
    <xf numFmtId="178" fontId="62" fillId="5" borderId="2" xfId="0" applyNumberFormat="1" applyFont="1" applyFill="1" applyBorder="1" applyAlignment="1">
      <alignment vertical="center"/>
    </xf>
    <xf numFmtId="205" fontId="116" fillId="5" borderId="235" xfId="0" applyNumberFormat="1" applyFont="1" applyFill="1" applyBorder="1" applyAlignment="1">
      <alignment horizontal="right" vertical="center" wrapText="1" readingOrder="1"/>
    </xf>
    <xf numFmtId="205" fontId="116" fillId="5" borderId="236" xfId="0" applyNumberFormat="1" applyFont="1" applyFill="1" applyBorder="1" applyAlignment="1">
      <alignment horizontal="right" vertical="center" wrapText="1" readingOrder="1"/>
    </xf>
    <xf numFmtId="205" fontId="116" fillId="5" borderId="231" xfId="0" applyNumberFormat="1" applyFont="1" applyFill="1" applyBorder="1" applyAlignment="1">
      <alignment horizontal="right" vertical="center" wrapText="1" readingOrder="1"/>
    </xf>
    <xf numFmtId="205" fontId="116" fillId="5" borderId="237" xfId="0" applyNumberFormat="1" applyFont="1" applyFill="1" applyBorder="1" applyAlignment="1">
      <alignment horizontal="right" vertical="center" wrapText="1" readingOrder="1"/>
    </xf>
    <xf numFmtId="178" fontId="116" fillId="5" borderId="235" xfId="0" applyNumberFormat="1" applyFont="1" applyFill="1" applyBorder="1" applyAlignment="1">
      <alignment horizontal="right" vertical="center" wrapText="1" readingOrder="1"/>
    </xf>
    <xf numFmtId="178" fontId="116" fillId="5" borderId="231" xfId="0" applyNumberFormat="1" applyFont="1" applyFill="1" applyBorder="1" applyAlignment="1">
      <alignment horizontal="right" vertical="center" wrapText="1" readingOrder="1"/>
    </xf>
    <xf numFmtId="205" fontId="116" fillId="5" borderId="238" xfId="0" applyNumberFormat="1" applyFont="1" applyFill="1" applyBorder="1" applyAlignment="1">
      <alignment horizontal="right" vertical="center" wrapText="1" readingOrder="1"/>
    </xf>
    <xf numFmtId="205" fontId="116" fillId="5" borderId="239" xfId="0" applyNumberFormat="1" applyFont="1" applyFill="1" applyBorder="1" applyAlignment="1">
      <alignment horizontal="right" vertical="center" wrapText="1" readingOrder="1"/>
    </xf>
    <xf numFmtId="205" fontId="116" fillId="5" borderId="240" xfId="0" applyNumberFormat="1" applyFont="1" applyFill="1" applyBorder="1" applyAlignment="1">
      <alignment horizontal="right" vertical="center" wrapText="1" readingOrder="1"/>
    </xf>
    <xf numFmtId="205" fontId="116" fillId="5" borderId="241" xfId="0" applyNumberFormat="1" applyFont="1" applyFill="1" applyBorder="1" applyAlignment="1">
      <alignment horizontal="right" vertical="center" wrapText="1" readingOrder="1"/>
    </xf>
    <xf numFmtId="178" fontId="116" fillId="5" borderId="238" xfId="0" applyNumberFormat="1" applyFont="1" applyFill="1" applyBorder="1" applyAlignment="1">
      <alignment horizontal="right" vertical="center" wrapText="1" readingOrder="1"/>
    </xf>
    <xf numFmtId="178" fontId="116" fillId="5" borderId="240" xfId="0" applyNumberFormat="1" applyFont="1" applyFill="1" applyBorder="1" applyAlignment="1">
      <alignment horizontal="right" vertical="center" wrapText="1" readingOrder="1"/>
    </xf>
    <xf numFmtId="205" fontId="116" fillId="5" borderId="243" xfId="0" applyNumberFormat="1" applyFont="1" applyFill="1" applyBorder="1" applyAlignment="1">
      <alignment horizontal="right" vertical="center" wrapText="1" readingOrder="1"/>
    </xf>
    <xf numFmtId="205" fontId="116" fillId="5" borderId="244" xfId="0" applyNumberFormat="1" applyFont="1" applyFill="1" applyBorder="1" applyAlignment="1">
      <alignment horizontal="right" vertical="center" wrapText="1" readingOrder="1"/>
    </xf>
    <xf numFmtId="205" fontId="116" fillId="5" borderId="245" xfId="0" applyNumberFormat="1" applyFont="1" applyFill="1" applyBorder="1" applyAlignment="1">
      <alignment horizontal="right" vertical="center" wrapText="1" readingOrder="1"/>
    </xf>
    <xf numFmtId="205" fontId="116" fillId="5" borderId="246" xfId="0" applyNumberFormat="1" applyFont="1" applyFill="1" applyBorder="1" applyAlignment="1">
      <alignment horizontal="right" vertical="center" wrapText="1" readingOrder="1"/>
    </xf>
    <xf numFmtId="178" fontId="116" fillId="5" borderId="243" xfId="0" applyNumberFormat="1" applyFont="1" applyFill="1" applyBorder="1" applyAlignment="1">
      <alignment horizontal="right" vertical="center" wrapText="1" readingOrder="1"/>
    </xf>
    <xf numFmtId="178" fontId="116" fillId="5" borderId="245" xfId="0" applyNumberFormat="1" applyFont="1" applyFill="1" applyBorder="1" applyAlignment="1">
      <alignment horizontal="right" vertical="center" wrapText="1" readingOrder="1"/>
    </xf>
    <xf numFmtId="200" fontId="3" fillId="0" borderId="16" xfId="0" applyNumberFormat="1" applyFont="1" applyFill="1" applyBorder="1" applyAlignment="1">
      <alignment horizontal="right" vertical="center"/>
    </xf>
    <xf numFmtId="0" fontId="117" fillId="0" borderId="251" xfId="0" applyFont="1" applyBorder="1" applyAlignment="1">
      <alignment horizontal="center" vertical="center" wrapText="1" readingOrder="1"/>
    </xf>
    <xf numFmtId="205" fontId="116" fillId="5" borderId="251" xfId="0" applyNumberFormat="1" applyFont="1" applyFill="1" applyBorder="1" applyAlignment="1">
      <alignment horizontal="right" vertical="center" wrapText="1" readingOrder="1"/>
    </xf>
    <xf numFmtId="205" fontId="116" fillId="5" borderId="252" xfId="0" applyNumberFormat="1" applyFont="1" applyFill="1" applyBorder="1" applyAlignment="1">
      <alignment horizontal="right" vertical="center" wrapText="1" readingOrder="1"/>
    </xf>
    <xf numFmtId="205" fontId="116" fillId="5" borderId="253" xfId="0" applyNumberFormat="1" applyFont="1" applyFill="1" applyBorder="1" applyAlignment="1">
      <alignment horizontal="right" vertical="center" wrapText="1" readingOrder="1"/>
    </xf>
    <xf numFmtId="205" fontId="116" fillId="5" borderId="242" xfId="0" applyNumberFormat="1" applyFont="1" applyFill="1" applyBorder="1" applyAlignment="1">
      <alignment horizontal="right" vertical="center" wrapText="1" readingOrder="1"/>
    </xf>
    <xf numFmtId="178" fontId="116" fillId="5" borderId="251" xfId="0" applyNumberFormat="1" applyFont="1" applyFill="1" applyBorder="1" applyAlignment="1">
      <alignment horizontal="right" vertical="center" wrapText="1" readingOrder="1"/>
    </xf>
    <xf numFmtId="178" fontId="116" fillId="5" borderId="253" xfId="0" applyNumberFormat="1" applyFont="1" applyFill="1" applyBorder="1" applyAlignment="1">
      <alignment horizontal="right" vertical="center" wrapText="1" readingOrder="1"/>
    </xf>
    <xf numFmtId="0" fontId="117" fillId="0" borderId="254" xfId="0" applyFont="1" applyBorder="1" applyAlignment="1">
      <alignment horizontal="center" vertical="center" wrapText="1" readingOrder="1"/>
    </xf>
    <xf numFmtId="205" fontId="116" fillId="5" borderId="254" xfId="0" applyNumberFormat="1" applyFont="1" applyFill="1" applyBorder="1" applyAlignment="1">
      <alignment horizontal="right" vertical="center" wrapText="1" readingOrder="1"/>
    </xf>
    <xf numFmtId="205" fontId="116" fillId="5" borderId="255" xfId="0" applyNumberFormat="1" applyFont="1" applyFill="1" applyBorder="1" applyAlignment="1">
      <alignment horizontal="right" vertical="center" wrapText="1" readingOrder="1"/>
    </xf>
    <xf numFmtId="205" fontId="116" fillId="5" borderId="256" xfId="0" applyNumberFormat="1" applyFont="1" applyFill="1" applyBorder="1" applyAlignment="1">
      <alignment horizontal="right" vertical="center" wrapText="1" readingOrder="1"/>
    </xf>
    <xf numFmtId="205" fontId="116" fillId="5" borderId="234" xfId="0" applyNumberFormat="1" applyFont="1" applyFill="1" applyBorder="1" applyAlignment="1">
      <alignment horizontal="right" vertical="center" wrapText="1" readingOrder="1"/>
    </xf>
    <xf numFmtId="178" fontId="116" fillId="5" borderId="254" xfId="0" applyNumberFormat="1" applyFont="1" applyFill="1" applyBorder="1" applyAlignment="1">
      <alignment horizontal="right" vertical="center" wrapText="1" readingOrder="1"/>
    </xf>
    <xf numFmtId="178" fontId="116" fillId="5" borderId="256" xfId="0" applyNumberFormat="1" applyFont="1" applyFill="1" applyBorder="1" applyAlignment="1">
      <alignment horizontal="right" vertical="center" wrapText="1" readingOrder="1"/>
    </xf>
    <xf numFmtId="0" fontId="113" fillId="9" borderId="257" xfId="0" applyFont="1" applyFill="1" applyBorder="1" applyAlignment="1">
      <alignment horizontal="center" vertical="center" wrapText="1" readingOrder="1"/>
    </xf>
    <xf numFmtId="0" fontId="112" fillId="9" borderId="258" xfId="0" applyFont="1" applyFill="1" applyBorder="1" applyAlignment="1">
      <alignment horizontal="center" vertical="center" wrapText="1" readingOrder="1"/>
    </xf>
    <xf numFmtId="0" fontId="112" fillId="9" borderId="0" xfId="0" applyFont="1" applyFill="1" applyBorder="1" applyAlignment="1">
      <alignment horizontal="center" vertical="center" wrapText="1" readingOrder="1"/>
    </xf>
    <xf numFmtId="0" fontId="112" fillId="9" borderId="233" xfId="0" applyFont="1" applyFill="1" applyBorder="1" applyAlignment="1">
      <alignment horizontal="center" vertical="center" wrapText="1" readingOrder="1"/>
    </xf>
    <xf numFmtId="0" fontId="112" fillId="9" borderId="257" xfId="0" applyFont="1" applyFill="1" applyBorder="1" applyAlignment="1">
      <alignment horizontal="center" vertical="center" wrapText="1" readingOrder="1"/>
    </xf>
    <xf numFmtId="0" fontId="113" fillId="9" borderId="258" xfId="0" applyFont="1" applyFill="1" applyBorder="1" applyAlignment="1">
      <alignment horizontal="center" vertical="center" wrapText="1" readingOrder="1"/>
    </xf>
    <xf numFmtId="176" fontId="4" fillId="3" borderId="10" xfId="0" applyNumberFormat="1" applyFont="1" applyFill="1" applyBorder="1" applyAlignment="1">
      <alignment horizontal="center" vertical="center"/>
    </xf>
    <xf numFmtId="200" fontId="12" fillId="0" borderId="0" xfId="0" applyNumberFormat="1" applyFont="1" applyBorder="1">
      <alignment vertical="center"/>
    </xf>
    <xf numFmtId="176" fontId="4" fillId="3" borderId="10" xfId="0" applyNumberFormat="1" applyFont="1" applyFill="1" applyBorder="1" applyAlignment="1">
      <alignment horizontal="center" vertical="center"/>
    </xf>
    <xf numFmtId="200" fontId="12" fillId="0" borderId="20" xfId="0" applyNumberFormat="1" applyFont="1" applyBorder="1">
      <alignment vertical="center"/>
    </xf>
    <xf numFmtId="200" fontId="12" fillId="0" borderId="20" xfId="0" applyNumberFormat="1" applyFont="1" applyBorder="1">
      <alignment vertical="center"/>
    </xf>
    <xf numFmtId="0" fontId="4" fillId="0" borderId="63" xfId="0" applyFont="1" applyBorder="1">
      <alignment vertical="center"/>
    </xf>
    <xf numFmtId="200" fontId="4" fillId="0" borderId="63" xfId="0" applyNumberFormat="1" applyFont="1" applyBorder="1">
      <alignment vertical="center"/>
    </xf>
    <xf numFmtId="0" fontId="12" fillId="13" borderId="55" xfId="0" applyFont="1" applyFill="1" applyBorder="1">
      <alignment vertical="center"/>
    </xf>
    <xf numFmtId="0" fontId="12" fillId="13" borderId="0" xfId="0" applyFont="1" applyFill="1" applyBorder="1">
      <alignment vertical="center"/>
    </xf>
    <xf numFmtId="200" fontId="12" fillId="13" borderId="0" xfId="0" applyNumberFormat="1" applyFont="1" applyFill="1" applyBorder="1">
      <alignment vertical="center"/>
    </xf>
    <xf numFmtId="176" fontId="3" fillId="2" borderId="32" xfId="0" applyNumberFormat="1" applyFont="1" applyFill="1" applyBorder="1">
      <alignment vertical="center"/>
    </xf>
    <xf numFmtId="196" fontId="26" fillId="26" borderId="260" xfId="0" applyNumberFormat="1" applyFont="1" applyFill="1" applyBorder="1" applyAlignment="1">
      <alignment horizontal="center" vertical="center"/>
    </xf>
    <xf numFmtId="176" fontId="12" fillId="0" borderId="63" xfId="0" applyNumberFormat="1" applyFont="1" applyBorder="1">
      <alignment vertical="center"/>
    </xf>
    <xf numFmtId="200" fontId="12" fillId="0" borderId="47" xfId="0" applyNumberFormat="1" applyFont="1" applyBorder="1">
      <alignment vertical="center"/>
    </xf>
    <xf numFmtId="190" fontId="12" fillId="5" borderId="64" xfId="0" applyNumberFormat="1" applyFont="1" applyFill="1" applyBorder="1">
      <alignment vertical="center"/>
    </xf>
    <xf numFmtId="176" fontId="4" fillId="0" borderId="261" xfId="0" applyNumberFormat="1" applyFont="1" applyBorder="1">
      <alignment vertical="center"/>
    </xf>
    <xf numFmtId="200" fontId="4" fillId="0" borderId="84" xfId="0" applyNumberFormat="1" applyFont="1" applyBorder="1">
      <alignment vertical="center"/>
    </xf>
    <xf numFmtId="190" fontId="4" fillId="5" borderId="262" xfId="0" applyNumberFormat="1" applyFont="1" applyFill="1" applyBorder="1">
      <alignment vertical="center"/>
    </xf>
    <xf numFmtId="176" fontId="4" fillId="3" borderId="2" xfId="0" quotePrefix="1" applyNumberFormat="1" applyFont="1" applyFill="1" applyBorder="1" applyAlignment="1">
      <alignment horizontal="center"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176" fontId="4" fillId="3" borderId="0" xfId="0" quotePrefix="1" applyNumberFormat="1" applyFont="1" applyFill="1" applyBorder="1" applyAlignment="1">
      <alignment horizontal="center" vertical="center"/>
    </xf>
    <xf numFmtId="0" fontId="4" fillId="0" borderId="72" xfId="0" applyFont="1" applyBorder="1">
      <alignment vertical="center"/>
    </xf>
    <xf numFmtId="200" fontId="4" fillId="0" borderId="72" xfId="0" applyNumberFormat="1" applyFont="1" applyBorder="1">
      <alignment vertical="center"/>
    </xf>
    <xf numFmtId="200" fontId="12" fillId="0" borderId="63" xfId="0" applyNumberFormat="1" applyFont="1" applyBorder="1">
      <alignment vertical="center"/>
    </xf>
    <xf numFmtId="0" fontId="120" fillId="0" borderId="0" xfId="0" applyFont="1" applyAlignment="1"/>
    <xf numFmtId="0" fontId="121" fillId="30" borderId="0" xfId="0" applyFont="1" applyFill="1" applyBorder="1" applyAlignment="1">
      <alignment horizontal="centerContinuous" vertical="center"/>
    </xf>
    <xf numFmtId="0" fontId="122" fillId="31" borderId="263" xfId="0" applyFont="1" applyFill="1" applyBorder="1" applyAlignment="1">
      <alignment horizontal="centerContinuous" vertical="center"/>
    </xf>
    <xf numFmtId="0" fontId="122" fillId="31" borderId="264" xfId="0" applyFont="1" applyFill="1" applyBorder="1" applyAlignment="1">
      <alignment horizontal="centerContinuous" vertical="center"/>
    </xf>
    <xf numFmtId="0" fontId="122" fillId="31" borderId="265" xfId="0" applyFont="1" applyFill="1" applyBorder="1" applyAlignment="1">
      <alignment horizontal="centerContinuous" vertical="center"/>
    </xf>
    <xf numFmtId="0" fontId="120" fillId="0" borderId="0" xfId="0" applyFont="1" applyAlignment="1">
      <alignment vertical="center"/>
    </xf>
    <xf numFmtId="0" fontId="121" fillId="32" borderId="165" xfId="0" applyFont="1" applyFill="1" applyBorder="1" applyAlignment="1">
      <alignment vertical="top" wrapText="1"/>
    </xf>
    <xf numFmtId="0" fontId="121" fillId="32" borderId="226" xfId="0" applyFont="1" applyFill="1" applyBorder="1" applyAlignment="1">
      <alignment vertical="top" wrapText="1"/>
    </xf>
    <xf numFmtId="0" fontId="121" fillId="0" borderId="266" xfId="0" applyFont="1" applyBorder="1" applyAlignment="1">
      <alignment wrapText="1"/>
    </xf>
    <xf numFmtId="0" fontId="121" fillId="0" borderId="0" xfId="0" applyFont="1" applyBorder="1" applyAlignment="1">
      <alignment wrapText="1"/>
    </xf>
    <xf numFmtId="0" fontId="121" fillId="0" borderId="267" xfId="0" applyFont="1" applyBorder="1" applyAlignment="1">
      <alignment wrapText="1"/>
    </xf>
    <xf numFmtId="0" fontId="120" fillId="0" borderId="0" xfId="0" applyFont="1" applyAlignment="1">
      <alignment wrapText="1"/>
    </xf>
    <xf numFmtId="0" fontId="16" fillId="30" borderId="268" xfId="0" applyFont="1" applyFill="1" applyBorder="1" applyAlignment="1">
      <alignment wrapText="1"/>
    </xf>
    <xf numFmtId="200" fontId="16" fillId="30" borderId="269" xfId="0" applyNumberFormat="1" applyFont="1" applyFill="1" applyBorder="1" applyAlignment="1"/>
    <xf numFmtId="200" fontId="16" fillId="30" borderId="270" xfId="0" applyNumberFormat="1" applyFont="1" applyFill="1" applyBorder="1" applyAlignment="1"/>
    <xf numFmtId="219" fontId="16" fillId="33" borderId="266" xfId="0" applyNumberFormat="1" applyFont="1" applyFill="1" applyBorder="1" applyAlignment="1"/>
    <xf numFmtId="219" fontId="16" fillId="33" borderId="0" xfId="0" applyNumberFormat="1" applyFont="1" applyFill="1" applyBorder="1" applyAlignment="1"/>
    <xf numFmtId="220" fontId="16" fillId="33" borderId="0" xfId="0" applyNumberFormat="1" applyFont="1" applyFill="1" applyBorder="1" applyAlignment="1"/>
    <xf numFmtId="221" fontId="16" fillId="33" borderId="267" xfId="0" applyNumberFormat="1" applyFont="1" applyFill="1" applyBorder="1" applyAlignment="1"/>
    <xf numFmtId="0" fontId="17" fillId="30" borderId="271" xfId="0" applyFont="1" applyFill="1" applyBorder="1" applyAlignment="1">
      <alignment wrapText="1"/>
    </xf>
    <xf numFmtId="200" fontId="16" fillId="30" borderId="272" xfId="0" applyNumberFormat="1" applyFont="1" applyFill="1" applyBorder="1" applyAlignment="1"/>
    <xf numFmtId="200" fontId="16" fillId="30" borderId="273" xfId="0" applyNumberFormat="1" applyFont="1" applyFill="1" applyBorder="1" applyAlignment="1"/>
    <xf numFmtId="219" fontId="16" fillId="0" borderId="266" xfId="0" applyNumberFormat="1" applyFont="1" applyBorder="1" applyAlignment="1"/>
    <xf numFmtId="219" fontId="16" fillId="0" borderId="0" xfId="0" applyNumberFormat="1" applyFont="1" applyBorder="1" applyAlignment="1"/>
    <xf numFmtId="220" fontId="16" fillId="0" borderId="0" xfId="0" applyNumberFormat="1" applyFont="1" applyBorder="1" applyAlignment="1"/>
    <xf numFmtId="221" fontId="16" fillId="0" borderId="267" xfId="0" applyNumberFormat="1" applyFont="1" applyBorder="1" applyAlignment="1"/>
    <xf numFmtId="0" fontId="16" fillId="30" borderId="271" xfId="0" applyFont="1" applyFill="1" applyBorder="1" applyAlignment="1">
      <alignment wrapText="1"/>
    </xf>
    <xf numFmtId="37" fontId="120" fillId="0" borderId="0" xfId="0" applyNumberFormat="1" applyFont="1" applyAlignment="1"/>
    <xf numFmtId="0" fontId="121" fillId="0" borderId="0" xfId="0" applyFont="1" applyFill="1" applyBorder="1" applyAlignment="1"/>
    <xf numFmtId="222" fontId="120" fillId="0" borderId="0" xfId="0" applyNumberFormat="1" applyFont="1" applyAlignment="1"/>
    <xf numFmtId="0" fontId="121" fillId="0" borderId="0" xfId="0" applyFont="1" applyAlignment="1"/>
    <xf numFmtId="200" fontId="1" fillId="6" borderId="84" xfId="0" applyNumberFormat="1" applyFont="1" applyFill="1" applyBorder="1">
      <alignment vertical="center"/>
    </xf>
    <xf numFmtId="200" fontId="4" fillId="6" borderId="84" xfId="0" applyNumberFormat="1" applyFont="1" applyFill="1" applyBorder="1">
      <alignment vertical="center"/>
    </xf>
    <xf numFmtId="0" fontId="120" fillId="0" borderId="0" xfId="0" applyFont="1" applyAlignment="1"/>
    <xf numFmtId="176" fontId="4" fillId="3" borderId="2" xfId="0" quotePrefix="1" applyNumberFormat="1" applyFont="1" applyFill="1" applyBorder="1" applyAlignment="1">
      <alignment horizontal="center"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0" fontId="123" fillId="30" borderId="0" xfId="0" applyFont="1" applyFill="1" applyBorder="1" applyAlignment="1">
      <alignment horizontal="centerContinuous" vertical="center"/>
    </xf>
    <xf numFmtId="0" fontId="124" fillId="31" borderId="263" xfId="0" applyFont="1" applyFill="1" applyBorder="1" applyAlignment="1">
      <alignment horizontal="centerContinuous" vertical="center"/>
    </xf>
    <xf numFmtId="0" fontId="124" fillId="31" borderId="264" xfId="0" applyFont="1" applyFill="1" applyBorder="1" applyAlignment="1">
      <alignment horizontal="centerContinuous" vertical="center"/>
    </xf>
    <xf numFmtId="0" fontId="124" fillId="31" borderId="265" xfId="0" applyFont="1" applyFill="1" applyBorder="1" applyAlignment="1">
      <alignment horizontal="centerContinuous" vertical="center"/>
    </xf>
    <xf numFmtId="0" fontId="125" fillId="0" borderId="0" xfId="0" applyFont="1" applyAlignment="1">
      <alignment vertical="center"/>
    </xf>
    <xf numFmtId="0" fontId="123" fillId="32" borderId="165" xfId="0" applyFont="1" applyFill="1" applyBorder="1" applyAlignment="1">
      <alignment vertical="top" wrapText="1"/>
    </xf>
    <xf numFmtId="0" fontId="123" fillId="32" borderId="226" xfId="0" applyFont="1" applyFill="1" applyBorder="1" applyAlignment="1">
      <alignment vertical="top" wrapText="1"/>
    </xf>
    <xf numFmtId="0" fontId="123" fillId="0" borderId="266" xfId="0" applyFont="1" applyBorder="1" applyAlignment="1">
      <alignment wrapText="1"/>
    </xf>
    <xf numFmtId="0" fontId="123" fillId="0" borderId="0" xfId="0" applyFont="1" applyBorder="1" applyAlignment="1">
      <alignment wrapText="1"/>
    </xf>
    <xf numFmtId="0" fontId="123" fillId="0" borderId="267" xfId="0" applyFont="1" applyBorder="1" applyAlignment="1">
      <alignment wrapText="1"/>
    </xf>
    <xf numFmtId="0" fontId="125" fillId="0" borderId="0" xfId="0" applyFont="1" applyAlignment="1">
      <alignment wrapText="1"/>
    </xf>
    <xf numFmtId="200" fontId="126" fillId="30" borderId="269" xfId="0" applyNumberFormat="1" applyFont="1" applyFill="1" applyBorder="1" applyAlignment="1"/>
    <xf numFmtId="200" fontId="126" fillId="30" borderId="270" xfId="0" applyNumberFormat="1" applyFont="1" applyFill="1" applyBorder="1" applyAlignment="1"/>
    <xf numFmtId="219" fontId="126" fillId="33" borderId="266" xfId="0" applyNumberFormat="1" applyFont="1" applyFill="1" applyBorder="1" applyAlignment="1"/>
    <xf numFmtId="219" fontId="126" fillId="33" borderId="0" xfId="0" applyNumberFormat="1" applyFont="1" applyFill="1" applyBorder="1" applyAlignment="1"/>
    <xf numFmtId="220" fontId="126" fillId="33" borderId="0" xfId="0" applyNumberFormat="1" applyFont="1" applyFill="1" applyBorder="1" applyAlignment="1"/>
    <xf numFmtId="221" fontId="126" fillId="33" borderId="267" xfId="0" applyNumberFormat="1" applyFont="1" applyFill="1" applyBorder="1" applyAlignment="1"/>
    <xf numFmtId="0" fontId="127" fillId="0" borderId="0" xfId="0" applyFont="1" applyAlignment="1"/>
    <xf numFmtId="0" fontId="125" fillId="0" borderId="0" xfId="0" applyFont="1" applyAlignment="1"/>
    <xf numFmtId="200" fontId="126" fillId="30" borderId="272" xfId="0" applyNumberFormat="1" applyFont="1" applyFill="1" applyBorder="1" applyAlignment="1"/>
    <xf numFmtId="200" fontId="126" fillId="30" borderId="273" xfId="0" applyNumberFormat="1" applyFont="1" applyFill="1" applyBorder="1" applyAlignment="1"/>
    <xf numFmtId="219" fontId="126" fillId="0" borderId="266" xfId="0" applyNumberFormat="1" applyFont="1" applyBorder="1" applyAlignment="1"/>
    <xf numFmtId="219" fontId="126" fillId="0" borderId="0" xfId="0" applyNumberFormat="1" applyFont="1" applyBorder="1" applyAlignment="1"/>
    <xf numFmtId="220" fontId="126" fillId="0" borderId="0" xfId="0" applyNumberFormat="1" applyFont="1" applyBorder="1" applyAlignment="1"/>
    <xf numFmtId="221" fontId="126" fillId="0" borderId="267" xfId="0" applyNumberFormat="1" applyFont="1" applyBorder="1" applyAlignment="1"/>
    <xf numFmtId="37" fontId="125" fillId="0" borderId="0" xfId="0" applyNumberFormat="1" applyFont="1" applyAlignment="1"/>
    <xf numFmtId="0" fontId="123" fillId="0" borderId="0" xfId="0" applyFont="1" applyFill="1" applyBorder="1" applyAlignment="1"/>
    <xf numFmtId="222" fontId="125" fillId="0" borderId="0" xfId="0" applyNumberFormat="1" applyFont="1" applyAlignment="1"/>
    <xf numFmtId="200" fontId="120" fillId="0" borderId="0" xfId="0" applyNumberFormat="1" applyFont="1" applyAlignment="1"/>
    <xf numFmtId="176" fontId="4" fillId="3" borderId="1" xfId="0" applyNumberFormat="1" applyFont="1" applyFill="1" applyBorder="1" applyAlignment="1">
      <alignment horizontal="center" vertical="center"/>
    </xf>
    <xf numFmtId="0" fontId="10" fillId="0" borderId="63" xfId="0" applyFont="1" applyBorder="1" applyAlignment="1">
      <alignment vertical="center"/>
    </xf>
    <xf numFmtId="0" fontId="10" fillId="0" borderId="72" xfId="0" applyFont="1" applyBorder="1" applyAlignment="1">
      <alignment vertical="center"/>
    </xf>
    <xf numFmtId="9" fontId="10" fillId="0" borderId="0" xfId="0" applyNumberFormat="1" applyFont="1" applyAlignment="1">
      <alignment horizontal="left" vertical="center"/>
    </xf>
    <xf numFmtId="205" fontId="10" fillId="0" borderId="63" xfId="0" applyNumberFormat="1" applyFont="1" applyBorder="1" applyAlignment="1">
      <alignment vertical="center"/>
    </xf>
    <xf numFmtId="205" fontId="10" fillId="0" borderId="72" xfId="0" applyNumberFormat="1" applyFont="1" applyBorder="1" applyAlignment="1">
      <alignment vertical="center"/>
    </xf>
    <xf numFmtId="178" fontId="6" fillId="0" borderId="11" xfId="0" applyNumberFormat="1" applyFont="1" applyFill="1" applyBorder="1">
      <alignment vertical="center"/>
    </xf>
    <xf numFmtId="178" fontId="6" fillId="0" borderId="20" xfId="0" applyNumberFormat="1" applyFont="1" applyFill="1" applyBorder="1">
      <alignment vertical="center"/>
    </xf>
    <xf numFmtId="176" fontId="4" fillId="3" borderId="275" xfId="0" applyNumberFormat="1" applyFont="1" applyFill="1" applyBorder="1" applyAlignment="1">
      <alignment horizontal="center" vertical="center"/>
    </xf>
    <xf numFmtId="9" fontId="0" fillId="5" borderId="278" xfId="0" applyNumberFormat="1" applyFill="1" applyBorder="1">
      <alignment vertical="center"/>
    </xf>
    <xf numFmtId="0" fontId="0" fillId="0" borderId="279" xfId="0" applyFill="1" applyBorder="1" applyAlignment="1">
      <alignment horizontal="center" vertical="center"/>
    </xf>
    <xf numFmtId="0" fontId="0" fillId="0" borderId="280" xfId="0" applyFill="1" applyBorder="1" applyAlignment="1">
      <alignment horizontal="center" vertical="center"/>
    </xf>
    <xf numFmtId="0" fontId="0" fillId="0" borderId="281" xfId="0" applyBorder="1">
      <alignment vertical="center"/>
    </xf>
    <xf numFmtId="0" fontId="0" fillId="0" borderId="27" xfId="0" applyFill="1" applyBorder="1" applyAlignment="1">
      <alignment horizontal="center" vertical="center"/>
    </xf>
    <xf numFmtId="0" fontId="0" fillId="0" borderId="282" xfId="0" applyFill="1" applyBorder="1" applyAlignment="1">
      <alignment horizontal="center" vertical="center"/>
    </xf>
    <xf numFmtId="0" fontId="13" fillId="0" borderId="283" xfId="0" applyFont="1" applyBorder="1">
      <alignment vertical="center"/>
    </xf>
    <xf numFmtId="200" fontId="13" fillId="0" borderId="284" xfId="0" applyNumberFormat="1" applyFont="1" applyFill="1" applyBorder="1" applyAlignment="1">
      <alignment vertical="center"/>
    </xf>
    <xf numFmtId="200" fontId="13" fillId="0" borderId="285" xfId="0" applyNumberFormat="1" applyFont="1" applyFill="1" applyBorder="1" applyAlignment="1">
      <alignment vertical="center"/>
    </xf>
    <xf numFmtId="176" fontId="4" fillId="3" borderId="274" xfId="0" applyNumberFormat="1" applyFont="1" applyFill="1" applyBorder="1" applyAlignment="1">
      <alignment horizontal="center" vertical="center"/>
    </xf>
    <xf numFmtId="200" fontId="13" fillId="5" borderId="284" xfId="0" applyNumberFormat="1" applyFont="1" applyFill="1" applyBorder="1" applyAlignment="1">
      <alignment vertical="center"/>
    </xf>
    <xf numFmtId="200" fontId="10" fillId="8" borderId="0" xfId="0" applyNumberFormat="1" applyFont="1" applyFill="1">
      <alignment vertical="center"/>
    </xf>
    <xf numFmtId="41" fontId="12" fillId="6" borderId="16" xfId="0" applyNumberFormat="1" applyFont="1" applyFill="1" applyBorder="1">
      <alignment vertical="center"/>
    </xf>
    <xf numFmtId="176" fontId="4" fillId="0" borderId="0" xfId="0" applyNumberFormat="1" applyFont="1" applyBorder="1">
      <alignment vertical="center"/>
    </xf>
    <xf numFmtId="176" fontId="4" fillId="0" borderId="16" xfId="0" applyNumberFormat="1" applyFont="1" applyBorder="1">
      <alignment vertical="center"/>
    </xf>
    <xf numFmtId="10" fontId="4" fillId="0" borderId="17" xfId="0" applyNumberFormat="1" applyFont="1" applyBorder="1">
      <alignment vertical="center"/>
    </xf>
    <xf numFmtId="10" fontId="4" fillId="0" borderId="20" xfId="0" applyNumberFormat="1" applyFont="1" applyBorder="1">
      <alignment vertical="center"/>
    </xf>
    <xf numFmtId="10" fontId="4" fillId="5" borderId="20" xfId="0" applyNumberFormat="1" applyFont="1" applyFill="1" applyBorder="1">
      <alignment vertical="center"/>
    </xf>
    <xf numFmtId="176" fontId="4" fillId="0" borderId="21" xfId="0" applyNumberFormat="1" applyFont="1" applyBorder="1">
      <alignment vertical="center"/>
    </xf>
    <xf numFmtId="176" fontId="4" fillId="0" borderId="12" xfId="0" applyNumberFormat="1" applyFont="1" applyBorder="1">
      <alignment vertical="center"/>
    </xf>
    <xf numFmtId="181" fontId="4" fillId="0" borderId="12" xfId="0" applyNumberFormat="1" applyFont="1" applyBorder="1">
      <alignment vertical="center"/>
    </xf>
    <xf numFmtId="181" fontId="4" fillId="0" borderId="15" xfId="0" applyNumberFormat="1" applyFont="1" applyBorder="1">
      <alignment vertical="center"/>
    </xf>
    <xf numFmtId="181" fontId="4" fillId="0" borderId="11" xfId="0" applyNumberFormat="1" applyFont="1" applyBorder="1">
      <alignment vertical="center"/>
    </xf>
    <xf numFmtId="181" fontId="4" fillId="5" borderId="11" xfId="0" applyNumberFormat="1" applyFont="1" applyFill="1" applyBorder="1">
      <alignment vertical="center"/>
    </xf>
    <xf numFmtId="200" fontId="6" fillId="0" borderId="276" xfId="0" applyNumberFormat="1" applyFont="1" applyFill="1" applyBorder="1" applyAlignment="1">
      <alignment horizontal="center" vertical="center"/>
    </xf>
    <xf numFmtId="200" fontId="6" fillId="0" borderId="277" xfId="0" applyNumberFormat="1" applyFont="1" applyFill="1" applyBorder="1" applyAlignment="1">
      <alignment horizontal="center" vertical="center"/>
    </xf>
    <xf numFmtId="0" fontId="4" fillId="28" borderId="260" xfId="0" applyFont="1" applyFill="1" applyBorder="1" applyAlignment="1">
      <alignment horizontal="center" vertical="center"/>
    </xf>
    <xf numFmtId="178" fontId="1" fillId="13" borderId="42" xfId="0" applyNumberFormat="1" applyFont="1" applyFill="1" applyBorder="1">
      <alignment vertical="center"/>
    </xf>
    <xf numFmtId="43" fontId="12" fillId="0" borderId="15" xfId="0" applyNumberFormat="1" applyFont="1" applyBorder="1">
      <alignment vertical="center"/>
    </xf>
    <xf numFmtId="185" fontId="128" fillId="6" borderId="20" xfId="0" applyNumberFormat="1" applyFont="1" applyFill="1" applyBorder="1">
      <alignment vertical="center"/>
    </xf>
    <xf numFmtId="0" fontId="129" fillId="6" borderId="28" xfId="0" applyFont="1" applyFill="1" applyBorder="1" applyAlignment="1">
      <alignment horizontal="center"/>
    </xf>
    <xf numFmtId="0" fontId="129" fillId="6" borderId="81" xfId="0" applyFont="1" applyFill="1" applyBorder="1" applyAlignment="1">
      <alignment horizontal="center"/>
    </xf>
    <xf numFmtId="0" fontId="129" fillId="6" borderId="29" xfId="0" applyFont="1" applyFill="1" applyBorder="1" applyAlignment="1">
      <alignment horizontal="center"/>
    </xf>
    <xf numFmtId="0" fontId="129" fillId="6" borderId="30" xfId="0" applyFont="1" applyFill="1" applyBorder="1" applyAlignment="1">
      <alignment horizontal="center"/>
    </xf>
    <xf numFmtId="0" fontId="129" fillId="0" borderId="286" xfId="0" applyFont="1" applyBorder="1" applyAlignment="1"/>
    <xf numFmtId="0" fontId="129" fillId="0" borderId="288" xfId="0" applyFont="1" applyBorder="1" applyAlignment="1"/>
    <xf numFmtId="41" fontId="129" fillId="0" borderId="30" xfId="0" applyNumberFormat="1" applyFont="1" applyBorder="1" applyAlignment="1"/>
    <xf numFmtId="0" fontId="129" fillId="0" borderId="30" xfId="0" quotePrefix="1" applyFont="1" applyBorder="1" applyAlignment="1"/>
    <xf numFmtId="0" fontId="129" fillId="0" borderId="30" xfId="0" applyFont="1" applyBorder="1" applyAlignment="1"/>
    <xf numFmtId="0" fontId="129" fillId="34" borderId="30" xfId="0" applyFont="1" applyFill="1" applyBorder="1" applyAlignment="1"/>
    <xf numFmtId="0" fontId="4" fillId="34" borderId="286" xfId="0" applyFont="1" applyFill="1" applyBorder="1" applyAlignment="1"/>
    <xf numFmtId="0" fontId="4" fillId="34" borderId="288" xfId="0" applyFont="1" applyFill="1" applyBorder="1" applyAlignment="1"/>
    <xf numFmtId="41" fontId="12" fillId="4" borderId="22" xfId="0" applyNumberFormat="1" applyFont="1" applyFill="1" applyBorder="1">
      <alignment vertical="center"/>
    </xf>
    <xf numFmtId="41" fontId="12" fillId="4" borderId="12" xfId="0" applyNumberFormat="1" applyFont="1" applyFill="1" applyBorder="1">
      <alignment vertical="center"/>
    </xf>
    <xf numFmtId="0" fontId="130" fillId="35" borderId="0" xfId="0" applyNumberFormat="1" applyFont="1" applyFill="1" applyAlignment="1">
      <alignment horizontal="right" vertical="center"/>
    </xf>
    <xf numFmtId="0" fontId="130" fillId="35" borderId="0" xfId="0" applyFont="1" applyFill="1" applyAlignment="1">
      <alignment horizontal="right" vertical="center"/>
    </xf>
    <xf numFmtId="14" fontId="130" fillId="35" borderId="0" xfId="0" applyNumberFormat="1" applyFont="1" applyFill="1" applyAlignment="1">
      <alignment horizontal="right" vertical="center"/>
    </xf>
    <xf numFmtId="0" fontId="130" fillId="36" borderId="0" xfId="0" applyNumberFormat="1" applyFont="1" applyFill="1" applyAlignment="1">
      <alignment horizontal="right" vertical="center"/>
    </xf>
    <xf numFmtId="0" fontId="130" fillId="36" borderId="0" xfId="0" applyFont="1" applyFill="1" applyAlignment="1">
      <alignment horizontal="right" vertical="center"/>
    </xf>
    <xf numFmtId="14" fontId="130" fillId="36" borderId="0" xfId="0" applyNumberFormat="1" applyFont="1" applyFill="1" applyAlignment="1">
      <alignment horizontal="right" vertical="center"/>
    </xf>
    <xf numFmtId="200" fontId="44" fillId="29" borderId="0" xfId="0" applyNumberFormat="1" applyFont="1" applyFill="1" applyAlignment="1">
      <alignment horizontal="right" vertical="center"/>
    </xf>
    <xf numFmtId="176" fontId="88" fillId="0" borderId="0" xfId="0" applyNumberFormat="1" applyFont="1" applyBorder="1">
      <alignment vertical="center"/>
    </xf>
    <xf numFmtId="176" fontId="88" fillId="0" borderId="16" xfId="0" applyNumberFormat="1" applyFont="1" applyBorder="1">
      <alignment vertical="center"/>
    </xf>
    <xf numFmtId="200" fontId="44" fillId="0" borderId="0" xfId="0" applyNumberFormat="1" applyFont="1" applyAlignment="1">
      <alignment horizontal="right" vertical="center"/>
    </xf>
    <xf numFmtId="176" fontId="89" fillId="0" borderId="0" xfId="0" applyNumberFormat="1" applyFont="1" applyBorder="1">
      <alignment vertical="center"/>
    </xf>
    <xf numFmtId="176" fontId="89" fillId="0" borderId="16" xfId="0" applyNumberFormat="1" applyFont="1" applyBorder="1">
      <alignment vertical="center"/>
    </xf>
    <xf numFmtId="0" fontId="88" fillId="0" borderId="0" xfId="0" applyFont="1">
      <alignment vertical="center"/>
    </xf>
    <xf numFmtId="178" fontId="88" fillId="0" borderId="0" xfId="0" applyNumberFormat="1" applyFont="1">
      <alignment vertical="center"/>
    </xf>
    <xf numFmtId="176" fontId="88" fillId="0" borderId="23" xfId="0" applyNumberFormat="1" applyFont="1" applyBorder="1">
      <alignment vertical="center"/>
    </xf>
    <xf numFmtId="176" fontId="88" fillId="0" borderId="18" xfId="0" applyNumberFormat="1" applyFont="1" applyBorder="1">
      <alignment vertical="center"/>
    </xf>
    <xf numFmtId="176" fontId="88" fillId="0" borderId="21" xfId="0" applyNumberFormat="1" applyFont="1" applyBorder="1">
      <alignment vertical="center"/>
    </xf>
    <xf numFmtId="176" fontId="88" fillId="0" borderId="12" xfId="0" applyNumberFormat="1" applyFont="1" applyBorder="1">
      <alignment vertical="center"/>
    </xf>
    <xf numFmtId="214" fontId="44" fillId="0" borderId="0" xfId="0" applyNumberFormat="1" applyFont="1" applyAlignment="1">
      <alignment horizontal="right" vertical="center"/>
    </xf>
    <xf numFmtId="214" fontId="12" fillId="0" borderId="0" xfId="0" applyNumberFormat="1" applyFont="1">
      <alignment vertical="center"/>
    </xf>
    <xf numFmtId="176" fontId="89" fillId="29" borderId="0" xfId="0" applyNumberFormat="1" applyFont="1" applyFill="1" applyBorder="1">
      <alignment vertical="center"/>
    </xf>
    <xf numFmtId="185" fontId="89" fillId="29" borderId="16" xfId="0" applyNumberFormat="1" applyFont="1" applyFill="1" applyBorder="1">
      <alignment vertical="center"/>
    </xf>
    <xf numFmtId="214" fontId="4" fillId="29" borderId="0" xfId="0" applyNumberFormat="1" applyFont="1" applyFill="1">
      <alignment vertical="center"/>
    </xf>
    <xf numFmtId="214" fontId="89" fillId="29" borderId="16" xfId="0" applyNumberFormat="1" applyFont="1" applyFill="1" applyBorder="1">
      <alignment vertical="center"/>
    </xf>
    <xf numFmtId="200" fontId="131" fillId="29" borderId="0" xfId="0" applyNumberFormat="1" applyFont="1" applyFill="1" applyAlignment="1">
      <alignment horizontal="right" vertical="center"/>
    </xf>
    <xf numFmtId="176" fontId="89" fillId="29" borderId="21" xfId="0" applyNumberFormat="1" applyFont="1" applyFill="1" applyBorder="1">
      <alignment vertical="center"/>
    </xf>
    <xf numFmtId="176" fontId="89" fillId="29" borderId="12" xfId="0" applyNumberFormat="1" applyFont="1" applyFill="1" applyBorder="1">
      <alignment vertical="center"/>
    </xf>
    <xf numFmtId="176" fontId="88" fillId="29" borderId="0" xfId="0" applyNumberFormat="1" applyFont="1" applyFill="1" applyBorder="1">
      <alignment vertical="center"/>
    </xf>
    <xf numFmtId="176" fontId="88" fillId="29" borderId="16" xfId="0" applyNumberFormat="1" applyFont="1" applyFill="1" applyBorder="1">
      <alignment vertical="center"/>
    </xf>
    <xf numFmtId="41" fontId="1" fillId="0" borderId="8" xfId="0" applyNumberFormat="1" applyFont="1" applyFill="1" applyBorder="1" applyAlignment="1">
      <alignment horizontal="center" vertical="center"/>
    </xf>
    <xf numFmtId="0" fontId="133" fillId="0" borderId="289" xfId="0" applyFont="1" applyFill="1" applyBorder="1" applyAlignment="1">
      <alignment vertical="center" wrapText="1"/>
    </xf>
    <xf numFmtId="0" fontId="132" fillId="0" borderId="289" xfId="0" quotePrefix="1" applyFont="1" applyFill="1" applyBorder="1" applyAlignment="1">
      <alignment horizontal="center" vertical="center" wrapText="1"/>
    </xf>
    <xf numFmtId="0" fontId="132" fillId="0" borderId="69" xfId="0" applyFont="1" applyFill="1" applyBorder="1" applyAlignment="1">
      <alignment horizontal="center" vertical="center" wrapText="1"/>
    </xf>
    <xf numFmtId="9" fontId="133" fillId="0" borderId="69" xfId="0" applyNumberFormat="1" applyFont="1" applyFill="1" applyBorder="1" applyAlignment="1">
      <alignment horizontal="center" vertical="center" wrapText="1"/>
    </xf>
    <xf numFmtId="0" fontId="132" fillId="0" borderId="54" xfId="0" applyFont="1" applyFill="1" applyBorder="1" applyAlignment="1">
      <alignment horizontal="center" vertical="center" wrapText="1"/>
    </xf>
    <xf numFmtId="200" fontId="133" fillId="0" borderId="69" xfId="0" applyNumberFormat="1" applyFont="1" applyFill="1" applyBorder="1" applyAlignment="1">
      <alignment vertical="center" wrapText="1"/>
    </xf>
    <xf numFmtId="181" fontId="12" fillId="0" borderId="16" xfId="0" applyNumberFormat="1" applyFont="1" applyBorder="1">
      <alignment vertical="center"/>
    </xf>
    <xf numFmtId="181" fontId="12" fillId="5" borderId="16" xfId="0" applyNumberFormat="1" applyFont="1" applyFill="1" applyBorder="1">
      <alignment vertical="center"/>
    </xf>
    <xf numFmtId="0" fontId="12" fillId="0" borderId="292" xfId="0" applyFont="1" applyBorder="1">
      <alignment vertical="center"/>
    </xf>
    <xf numFmtId="201" fontId="12" fillId="0" borderId="292" xfId="0" applyNumberFormat="1" applyFont="1" applyBorder="1">
      <alignment vertical="center"/>
    </xf>
    <xf numFmtId="201" fontId="12" fillId="0" borderId="293" xfId="0" applyNumberFormat="1" applyFont="1" applyBorder="1">
      <alignment vertical="center"/>
    </xf>
    <xf numFmtId="10" fontId="44" fillId="0" borderId="0" xfId="0" applyNumberFormat="1" applyFont="1" applyAlignment="1">
      <alignment horizontal="right" vertical="center"/>
    </xf>
    <xf numFmtId="200" fontId="44" fillId="0" borderId="0" xfId="0" applyNumberFormat="1" applyFont="1" applyAlignment="1">
      <alignment vertical="center"/>
    </xf>
    <xf numFmtId="176" fontId="12" fillId="6" borderId="16" xfId="0" applyNumberFormat="1" applyFont="1" applyFill="1" applyBorder="1">
      <alignment vertical="center"/>
    </xf>
    <xf numFmtId="0" fontId="12" fillId="13" borderId="0" xfId="0" applyFont="1" applyFill="1">
      <alignment vertical="center"/>
    </xf>
    <xf numFmtId="190" fontId="12" fillId="13" borderId="0" xfId="0" applyNumberFormat="1" applyFont="1" applyFill="1">
      <alignment vertical="center"/>
    </xf>
    <xf numFmtId="0" fontId="12" fillId="13" borderId="294" xfId="0" applyFont="1" applyFill="1" applyBorder="1">
      <alignment vertical="center"/>
    </xf>
    <xf numFmtId="0" fontId="12" fillId="13" borderId="295" xfId="0" applyFont="1" applyFill="1" applyBorder="1">
      <alignment vertical="center"/>
    </xf>
    <xf numFmtId="0" fontId="12" fillId="13" borderId="296" xfId="0" applyFont="1" applyFill="1" applyBorder="1">
      <alignment vertical="center"/>
    </xf>
    <xf numFmtId="182" fontId="4" fillId="13" borderId="296" xfId="0" applyNumberFormat="1" applyFont="1" applyFill="1" applyBorder="1">
      <alignment vertical="center"/>
    </xf>
    <xf numFmtId="182" fontId="4" fillId="13" borderId="297" xfId="0" applyNumberFormat="1" applyFont="1" applyFill="1" applyBorder="1">
      <alignment vertical="center"/>
    </xf>
    <xf numFmtId="0" fontId="12" fillId="13" borderId="290" xfId="0" applyFont="1" applyFill="1" applyBorder="1">
      <alignment vertical="center"/>
    </xf>
    <xf numFmtId="0" fontId="12" fillId="13" borderId="291" xfId="0" applyFont="1" applyFill="1" applyBorder="1">
      <alignment vertical="center"/>
    </xf>
    <xf numFmtId="189" fontId="4" fillId="0" borderId="17" xfId="0" applyNumberFormat="1" applyFont="1" applyBorder="1">
      <alignment vertical="center"/>
    </xf>
    <xf numFmtId="189" fontId="4" fillId="0" borderId="16" xfId="0" applyNumberFormat="1" applyFont="1" applyBorder="1">
      <alignment vertical="center"/>
    </xf>
    <xf numFmtId="176" fontId="4" fillId="2" borderId="23" xfId="0" applyNumberFormat="1" applyFont="1" applyFill="1" applyBorder="1">
      <alignment vertical="center"/>
    </xf>
    <xf numFmtId="189" fontId="4" fillId="2" borderId="18" xfId="0" applyNumberFormat="1" applyFont="1" applyFill="1" applyBorder="1">
      <alignment vertical="center"/>
    </xf>
    <xf numFmtId="189" fontId="4" fillId="1" borderId="17" xfId="0" applyNumberFormat="1" applyFont="1" applyFill="1" applyBorder="1">
      <alignment vertical="center"/>
    </xf>
    <xf numFmtId="189" fontId="4" fillId="1" borderId="16" xfId="0" applyNumberFormat="1" applyFont="1" applyFill="1" applyBorder="1">
      <alignment vertical="center"/>
    </xf>
    <xf numFmtId="189" fontId="4" fillId="38" borderId="18" xfId="0" applyNumberFormat="1" applyFont="1" applyFill="1" applyBorder="1">
      <alignment vertical="center"/>
    </xf>
    <xf numFmtId="200" fontId="4" fillId="0" borderId="0" xfId="0" applyNumberFormat="1" applyFont="1">
      <alignment vertical="center"/>
    </xf>
    <xf numFmtId="200" fontId="12" fillId="0" borderId="11" xfId="0" applyNumberFormat="1" applyFont="1" applyBorder="1">
      <alignment vertical="center"/>
    </xf>
    <xf numFmtId="200" fontId="4" fillId="0" borderId="46" xfId="0" applyNumberFormat="1" applyFont="1" applyBorder="1">
      <alignment vertical="center"/>
    </xf>
    <xf numFmtId="200" fontId="12" fillId="0" borderId="20" xfId="0" applyNumberFormat="1" applyFont="1" applyFill="1" applyBorder="1" applyAlignment="1">
      <alignment horizontal="center" vertical="center"/>
    </xf>
    <xf numFmtId="200" fontId="12" fillId="0" borderId="20" xfId="0" applyNumberFormat="1" applyFont="1" applyFill="1" applyBorder="1">
      <alignment vertical="center"/>
    </xf>
    <xf numFmtId="200" fontId="12" fillId="0" borderId="20" xfId="0" applyNumberFormat="1" applyFont="1" applyFill="1" applyBorder="1" applyAlignment="1">
      <alignment horizontal="right" vertical="center"/>
    </xf>
    <xf numFmtId="200" fontId="4" fillId="11" borderId="22" xfId="0" applyNumberFormat="1" applyFont="1" applyFill="1" applyBorder="1">
      <alignment vertical="center"/>
    </xf>
    <xf numFmtId="41" fontId="12" fillId="1" borderId="12" xfId="0" applyNumberFormat="1" applyFont="1" applyFill="1" applyBorder="1" applyAlignment="1">
      <alignment horizontal="center" vertical="center"/>
    </xf>
    <xf numFmtId="41" fontId="12" fillId="1" borderId="15" xfId="0" applyNumberFormat="1" applyFont="1" applyFill="1" applyBorder="1" applyAlignment="1">
      <alignment horizontal="center" vertical="center"/>
    </xf>
    <xf numFmtId="181" fontId="12" fillId="1" borderId="12" xfId="0" applyNumberFormat="1" applyFont="1" applyFill="1" applyBorder="1" applyAlignment="1">
      <alignment horizontal="center" vertical="center"/>
    </xf>
    <xf numFmtId="181" fontId="12" fillId="1" borderId="15" xfId="0" applyNumberFormat="1" applyFont="1" applyFill="1" applyBorder="1" applyAlignment="1">
      <alignment horizontal="center" vertical="center"/>
    </xf>
    <xf numFmtId="200" fontId="12" fillId="1" borderId="12" xfId="0" applyNumberFormat="1" applyFont="1" applyFill="1" applyBorder="1">
      <alignment vertical="center"/>
    </xf>
    <xf numFmtId="200" fontId="12" fillId="1" borderId="15" xfId="0" applyNumberFormat="1" applyFont="1" applyFill="1" applyBorder="1">
      <alignment vertical="center"/>
    </xf>
    <xf numFmtId="200" fontId="12" fillId="1" borderId="17" xfId="0" applyNumberFormat="1" applyFont="1" applyFill="1" applyBorder="1">
      <alignment vertical="center"/>
    </xf>
    <xf numFmtId="200" fontId="4" fillId="1" borderId="45" xfId="0" applyNumberFormat="1" applyFont="1" applyFill="1" applyBorder="1">
      <alignment vertical="center"/>
    </xf>
    <xf numFmtId="200" fontId="4" fillId="1" borderId="46" xfId="0" applyNumberFormat="1" applyFont="1" applyFill="1" applyBorder="1">
      <alignment vertical="center"/>
    </xf>
    <xf numFmtId="200" fontId="12" fillId="1" borderId="17" xfId="0" applyNumberFormat="1" applyFont="1" applyFill="1" applyBorder="1">
      <alignment vertical="center"/>
    </xf>
    <xf numFmtId="200" fontId="12" fillId="1" borderId="16" xfId="0" applyNumberFormat="1" applyFont="1" applyFill="1" applyBorder="1">
      <alignment vertical="center"/>
    </xf>
    <xf numFmtId="200" fontId="12" fillId="1" borderId="17" xfId="0" applyNumberFormat="1" applyFont="1" applyFill="1" applyBorder="1" applyAlignment="1">
      <alignment horizontal="center" vertical="center"/>
    </xf>
    <xf numFmtId="200" fontId="12" fillId="1" borderId="16" xfId="0" applyNumberFormat="1" applyFont="1" applyFill="1" applyBorder="1">
      <alignment vertical="center"/>
    </xf>
    <xf numFmtId="200" fontId="12" fillId="1" borderId="17" xfId="0" applyNumberFormat="1" applyFont="1" applyFill="1" applyBorder="1" applyAlignment="1">
      <alignment horizontal="right" vertical="center"/>
    </xf>
    <xf numFmtId="200" fontId="4" fillId="39" borderId="19" xfId="0" applyNumberFormat="1" applyFont="1" applyFill="1" applyBorder="1">
      <alignment vertical="center"/>
    </xf>
    <xf numFmtId="0" fontId="12" fillId="0" borderId="55" xfId="0" applyFont="1" applyFill="1" applyBorder="1">
      <alignment vertical="center"/>
    </xf>
    <xf numFmtId="20" fontId="12" fillId="0" borderId="55" xfId="0" applyNumberFormat="1" applyFont="1" applyFill="1" applyBorder="1">
      <alignment vertical="center"/>
    </xf>
    <xf numFmtId="200" fontId="12" fillId="0" borderId="20" xfId="0" applyNumberFormat="1" applyFont="1" applyFill="1" applyBorder="1" applyAlignment="1">
      <alignment vertical="center"/>
    </xf>
    <xf numFmtId="176" fontId="12" fillId="0" borderId="298" xfId="0" applyNumberFormat="1" applyFont="1" applyBorder="1">
      <alignment vertical="center"/>
    </xf>
    <xf numFmtId="176" fontId="12" fillId="0" borderId="299" xfId="0" applyNumberFormat="1" applyFont="1" applyBorder="1">
      <alignment vertical="center"/>
    </xf>
    <xf numFmtId="0" fontId="13" fillId="0" borderId="300" xfId="0" applyFont="1" applyBorder="1">
      <alignment vertical="center"/>
    </xf>
    <xf numFmtId="200" fontId="13" fillId="0" borderId="301" xfId="0" applyNumberFormat="1" applyFont="1" applyBorder="1">
      <alignment vertical="center"/>
    </xf>
    <xf numFmtId="0" fontId="0" fillId="1" borderId="0" xfId="0" applyFill="1">
      <alignment vertical="center"/>
    </xf>
    <xf numFmtId="0" fontId="0" fillId="1" borderId="298" xfId="0" applyFill="1" applyBorder="1">
      <alignment vertical="center"/>
    </xf>
    <xf numFmtId="0" fontId="0" fillId="1" borderId="0" xfId="0" applyFill="1" applyBorder="1">
      <alignment vertical="center"/>
    </xf>
    <xf numFmtId="200" fontId="13" fillId="1" borderId="301" xfId="0" applyNumberFormat="1" applyFont="1" applyFill="1" applyBorder="1">
      <alignment vertical="center"/>
    </xf>
    <xf numFmtId="200" fontId="0" fillId="0" borderId="298" xfId="0" applyNumberFormat="1" applyBorder="1">
      <alignment vertical="center"/>
    </xf>
    <xf numFmtId="200" fontId="0" fillId="40" borderId="0" xfId="0" applyNumberFormat="1" applyFill="1">
      <alignment vertical="center"/>
    </xf>
    <xf numFmtId="200" fontId="134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176" fontId="4" fillId="3" borderId="0" xfId="0" quotePrefix="1" applyNumberFormat="1" applyFont="1" applyFill="1" applyBorder="1" applyAlignment="1">
      <alignment horizontal="center"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0" fontId="4" fillId="5" borderId="286" xfId="0" applyFont="1" applyFill="1" applyBorder="1" applyAlignment="1"/>
    <xf numFmtId="0" fontId="4" fillId="5" borderId="288" xfId="0" applyFont="1" applyFill="1" applyBorder="1" applyAlignment="1"/>
    <xf numFmtId="0" fontId="4" fillId="5" borderId="30" xfId="0" applyFont="1" applyFill="1" applyBorder="1" applyAlignment="1"/>
    <xf numFmtId="200" fontId="129" fillId="0" borderId="30" xfId="0" applyNumberFormat="1" applyFont="1" applyBorder="1" applyAlignment="1">
      <alignment vertical="center"/>
    </xf>
    <xf numFmtId="200" fontId="129" fillId="11" borderId="30" xfId="0" applyNumberFormat="1" applyFont="1" applyFill="1" applyBorder="1" applyAlignment="1">
      <alignment vertical="center"/>
    </xf>
    <xf numFmtId="200" fontId="4" fillId="5" borderId="30" xfId="0" applyNumberFormat="1" applyFont="1" applyFill="1" applyBorder="1" applyAlignment="1">
      <alignment vertical="center"/>
    </xf>
    <xf numFmtId="200" fontId="4" fillId="34" borderId="30" xfId="0" applyNumberFormat="1" applyFont="1" applyFill="1" applyBorder="1" applyAlignment="1"/>
    <xf numFmtId="0" fontId="21" fillId="0" borderId="0" xfId="0" applyFont="1">
      <alignment vertical="center"/>
    </xf>
    <xf numFmtId="0" fontId="21" fillId="0" borderId="0" xfId="0" applyFont="1" applyAlignment="1">
      <alignment horizontal="left" vertical="center" indent="1"/>
    </xf>
    <xf numFmtId="0" fontId="21" fillId="0" borderId="0" xfId="0" applyFont="1" applyAlignment="1">
      <alignment horizontal="left" vertical="center" indent="3"/>
    </xf>
    <xf numFmtId="200" fontId="3" fillId="0" borderId="17" xfId="0" applyNumberFormat="1" applyFont="1" applyFill="1" applyBorder="1" applyAlignment="1">
      <alignment vertical="center"/>
    </xf>
    <xf numFmtId="200" fontId="3" fillId="0" borderId="20" xfId="0" applyNumberFormat="1" applyFont="1" applyFill="1" applyBorder="1" applyAlignment="1">
      <alignment vertical="center"/>
    </xf>
    <xf numFmtId="200" fontId="3" fillId="2" borderId="1" xfId="0" applyNumberFormat="1" applyFont="1" applyFill="1" applyBorder="1" applyAlignment="1">
      <alignment vertical="center"/>
    </xf>
    <xf numFmtId="200" fontId="3" fillId="0" borderId="17" xfId="0" applyNumberFormat="1" applyFont="1" applyFill="1" applyBorder="1" applyAlignment="1">
      <alignment horizontal="right" vertical="center"/>
    </xf>
    <xf numFmtId="200" fontId="3" fillId="0" borderId="20" xfId="0" applyNumberFormat="1" applyFont="1" applyFill="1" applyBorder="1" applyAlignment="1">
      <alignment horizontal="right" vertical="center"/>
    </xf>
    <xf numFmtId="218" fontId="12" fillId="0" borderId="0" xfId="0" applyNumberFormat="1" applyFont="1" applyBorder="1">
      <alignment vertical="center"/>
    </xf>
    <xf numFmtId="218" fontId="12" fillId="0" borderId="54" xfId="0" applyNumberFormat="1" applyFont="1" applyBorder="1">
      <alignment vertical="center"/>
    </xf>
    <xf numFmtId="218" fontId="4" fillId="11" borderId="27" xfId="0" applyNumberFormat="1" applyFont="1" applyFill="1" applyBorder="1">
      <alignment vertical="center"/>
    </xf>
    <xf numFmtId="218" fontId="4" fillId="11" borderId="57" xfId="0" applyNumberFormat="1" applyFont="1" applyFill="1" applyBorder="1">
      <alignment vertical="center"/>
    </xf>
    <xf numFmtId="218" fontId="4" fillId="11" borderId="59" xfId="0" applyNumberFormat="1" applyFont="1" applyFill="1" applyBorder="1">
      <alignment vertical="center"/>
    </xf>
    <xf numFmtId="218" fontId="4" fillId="11" borderId="61" xfId="0" applyNumberFormat="1" applyFont="1" applyFill="1" applyBorder="1">
      <alignment vertical="center"/>
    </xf>
    <xf numFmtId="223" fontId="12" fillId="0" borderId="0" xfId="0" applyNumberFormat="1" applyFont="1">
      <alignment vertical="center"/>
    </xf>
    <xf numFmtId="218" fontId="12" fillId="0" borderId="0" xfId="0" applyNumberFormat="1" applyFont="1">
      <alignment vertical="center"/>
    </xf>
    <xf numFmtId="0" fontId="4" fillId="2" borderId="56" xfId="0" applyFont="1" applyFill="1" applyBorder="1">
      <alignment vertical="center"/>
    </xf>
    <xf numFmtId="9" fontId="4" fillId="2" borderId="27" xfId="0" applyNumberFormat="1" applyFont="1" applyFill="1" applyBorder="1">
      <alignment vertical="center"/>
    </xf>
    <xf numFmtId="9" fontId="4" fillId="2" borderId="44" xfId="0" applyNumberFormat="1" applyFont="1" applyFill="1" applyBorder="1">
      <alignment vertical="center"/>
    </xf>
    <xf numFmtId="191" fontId="4" fillId="2" borderId="27" xfId="0" applyNumberFormat="1" applyFont="1" applyFill="1" applyBorder="1">
      <alignment vertical="center"/>
    </xf>
    <xf numFmtId="218" fontId="4" fillId="2" borderId="27" xfId="0" applyNumberFormat="1" applyFont="1" applyFill="1" applyBorder="1">
      <alignment vertical="center"/>
    </xf>
    <xf numFmtId="218" fontId="4" fillId="2" borderId="57" xfId="0" applyNumberFormat="1" applyFont="1" applyFill="1" applyBorder="1">
      <alignment vertical="center"/>
    </xf>
    <xf numFmtId="191" fontId="12" fillId="0" borderId="0" xfId="0" applyNumberFormat="1" applyFont="1" applyBorder="1">
      <alignment vertical="center"/>
    </xf>
    <xf numFmtId="191" fontId="12" fillId="0" borderId="54" xfId="0" applyNumberFormat="1" applyFont="1" applyBorder="1">
      <alignment vertical="center"/>
    </xf>
    <xf numFmtId="191" fontId="12" fillId="0" borderId="54" xfId="0" applyNumberFormat="1" applyFont="1" applyBorder="1">
      <alignment vertical="center"/>
    </xf>
    <xf numFmtId="191" fontId="12" fillId="0" borderId="110" xfId="0" applyNumberFormat="1" applyFont="1" applyBorder="1">
      <alignment vertical="center"/>
    </xf>
    <xf numFmtId="191" fontId="12" fillId="0" borderId="162" xfId="0" applyNumberFormat="1" applyFont="1" applyBorder="1">
      <alignment vertical="center"/>
    </xf>
    <xf numFmtId="191" fontId="12" fillId="0" borderId="94" xfId="0" applyNumberFormat="1" applyFont="1" applyBorder="1">
      <alignment vertical="center"/>
    </xf>
    <xf numFmtId="191" fontId="12" fillId="0" borderId="164" xfId="0" applyNumberFormat="1" applyFont="1" applyBorder="1">
      <alignment vertical="center"/>
    </xf>
    <xf numFmtId="191" fontId="12" fillId="0" borderId="2" xfId="0" applyNumberFormat="1" applyFont="1" applyBorder="1">
      <alignment vertical="center"/>
    </xf>
    <xf numFmtId="191" fontId="12" fillId="0" borderId="87" xfId="0" applyNumberFormat="1" applyFont="1" applyBorder="1">
      <alignment vertical="center"/>
    </xf>
    <xf numFmtId="191" fontId="4" fillId="11" borderId="61" xfId="0" applyNumberFormat="1" applyFont="1" applyFill="1" applyBorder="1">
      <alignment vertical="center"/>
    </xf>
    <xf numFmtId="176" fontId="4" fillId="0" borderId="302" xfId="0" applyNumberFormat="1" applyFont="1" applyBorder="1">
      <alignment vertical="center"/>
    </xf>
    <xf numFmtId="0" fontId="4" fillId="0" borderId="12" xfId="0" applyFont="1" applyBorder="1">
      <alignment vertical="center"/>
    </xf>
    <xf numFmtId="41" fontId="4" fillId="0" borderId="11" xfId="0" applyNumberFormat="1" applyFont="1" applyBorder="1">
      <alignment vertical="center"/>
    </xf>
    <xf numFmtId="41" fontId="4" fillId="0" borderId="21" xfId="0" applyNumberFormat="1" applyFont="1" applyBorder="1">
      <alignment vertical="center"/>
    </xf>
    <xf numFmtId="200" fontId="4" fillId="0" borderId="21" xfId="0" applyNumberFormat="1" applyFont="1" applyBorder="1">
      <alignment vertical="center"/>
    </xf>
    <xf numFmtId="41" fontId="4" fillId="0" borderId="303" xfId="0" applyNumberFormat="1" applyFont="1" applyBorder="1">
      <alignment vertical="center"/>
    </xf>
    <xf numFmtId="0" fontId="12" fillId="0" borderId="304" xfId="0" applyFont="1" applyBorder="1">
      <alignment vertical="center"/>
    </xf>
    <xf numFmtId="0" fontId="12" fillId="0" borderId="305" xfId="0" applyFont="1" applyBorder="1">
      <alignment vertical="center"/>
    </xf>
    <xf numFmtId="41" fontId="12" fillId="0" borderId="305" xfId="0" applyNumberFormat="1" applyFont="1" applyBorder="1">
      <alignment vertical="center"/>
    </xf>
    <xf numFmtId="0" fontId="12" fillId="0" borderId="307" xfId="0" applyFont="1" applyBorder="1">
      <alignment vertical="center"/>
    </xf>
    <xf numFmtId="0" fontId="12" fillId="0" borderId="250" xfId="0" applyFont="1" applyBorder="1">
      <alignment vertical="center"/>
    </xf>
    <xf numFmtId="41" fontId="12" fillId="0" borderId="250" xfId="0" applyNumberFormat="1" applyFont="1" applyBorder="1">
      <alignment vertical="center"/>
    </xf>
    <xf numFmtId="0" fontId="12" fillId="0" borderId="309" xfId="0" applyFont="1" applyBorder="1">
      <alignment vertical="center"/>
    </xf>
    <xf numFmtId="0" fontId="12" fillId="0" borderId="310" xfId="0" applyFont="1" applyBorder="1">
      <alignment vertical="center"/>
    </xf>
    <xf numFmtId="41" fontId="12" fillId="0" borderId="310" xfId="0" applyNumberFormat="1" applyFont="1" applyBorder="1">
      <alignment vertical="center"/>
    </xf>
    <xf numFmtId="41" fontId="12" fillId="0" borderId="311" xfId="0" applyNumberFormat="1" applyFont="1" applyBorder="1">
      <alignment vertical="center"/>
    </xf>
    <xf numFmtId="0" fontId="4" fillId="0" borderId="304" xfId="0" applyFont="1" applyBorder="1">
      <alignment vertical="center"/>
    </xf>
    <xf numFmtId="200" fontId="12" fillId="0" borderId="66" xfId="0" applyNumberFormat="1" applyFont="1" applyBorder="1" applyAlignment="1">
      <alignment horizontal="center" vertical="center"/>
    </xf>
    <xf numFmtId="176" fontId="130" fillId="35" borderId="0" xfId="0" applyNumberFormat="1" applyFont="1" applyFill="1" applyAlignment="1">
      <alignment vertical="center"/>
    </xf>
    <xf numFmtId="200" fontId="12" fillId="6" borderId="20" xfId="0" applyNumberFormat="1" applyFont="1" applyFill="1" applyBorder="1" applyAlignment="1">
      <alignment horizontal="center" vertical="center"/>
    </xf>
    <xf numFmtId="200" fontId="12" fillId="0" borderId="305" xfId="0" applyNumberFormat="1" applyFont="1" applyBorder="1">
      <alignment vertical="center"/>
    </xf>
    <xf numFmtId="224" fontId="12" fillId="6" borderId="20" xfId="0" applyNumberFormat="1" applyFont="1" applyFill="1" applyBorder="1" applyAlignment="1">
      <alignment horizontal="center" vertical="center"/>
    </xf>
    <xf numFmtId="224" fontId="12" fillId="4" borderId="20" xfId="0" applyNumberFormat="1" applyFont="1" applyFill="1" applyBorder="1" applyAlignment="1">
      <alignment horizontal="center"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200" fontId="4" fillId="0" borderId="12" xfId="0" applyNumberFormat="1" applyFont="1" applyBorder="1">
      <alignment vertical="center"/>
    </xf>
    <xf numFmtId="200" fontId="12" fillId="0" borderId="250" xfId="0" applyNumberFormat="1" applyFont="1" applyBorder="1">
      <alignment vertical="center"/>
    </xf>
    <xf numFmtId="200" fontId="12" fillId="0" borderId="310" xfId="0" applyNumberFormat="1" applyFont="1" applyBorder="1">
      <alignment vertical="center"/>
    </xf>
    <xf numFmtId="0" fontId="4" fillId="0" borderId="307" xfId="0" applyFont="1" applyBorder="1">
      <alignment vertical="center"/>
    </xf>
    <xf numFmtId="0" fontId="4" fillId="0" borderId="250" xfId="0" applyFont="1" applyBorder="1">
      <alignment vertical="center"/>
    </xf>
    <xf numFmtId="41" fontId="4" fillId="0" borderId="250" xfId="0" applyNumberFormat="1" applyFont="1" applyBorder="1">
      <alignment vertical="center"/>
    </xf>
    <xf numFmtId="41" fontId="4" fillId="0" borderId="308" xfId="0" applyNumberFormat="1" applyFont="1" applyBorder="1">
      <alignment vertical="center"/>
    </xf>
    <xf numFmtId="0" fontId="4" fillId="0" borderId="309" xfId="0" applyFont="1" applyBorder="1">
      <alignment vertical="center"/>
    </xf>
    <xf numFmtId="0" fontId="4" fillId="0" borderId="310" xfId="0" applyFont="1" applyBorder="1">
      <alignment vertical="center"/>
    </xf>
    <xf numFmtId="200" fontId="4" fillId="0" borderId="310" xfId="0" applyNumberFormat="1" applyFont="1" applyBorder="1">
      <alignment vertical="center"/>
    </xf>
    <xf numFmtId="200" fontId="4" fillId="0" borderId="311" xfId="0" applyNumberFormat="1" applyFont="1" applyBorder="1">
      <alignment vertical="center"/>
    </xf>
    <xf numFmtId="200" fontId="12" fillId="0" borderId="0" xfId="0" applyNumberFormat="1" applyFont="1" applyFill="1" applyBorder="1">
      <alignment vertical="center"/>
    </xf>
    <xf numFmtId="200" fontId="4" fillId="0" borderId="310" xfId="0" applyNumberFormat="1" applyFont="1" applyBorder="1">
      <alignment vertical="center"/>
    </xf>
    <xf numFmtId="200" fontId="4" fillId="0" borderId="0" xfId="0" applyNumberFormat="1" applyFont="1" applyFill="1" applyBorder="1">
      <alignment vertical="center"/>
    </xf>
    <xf numFmtId="195" fontId="26" fillId="26" borderId="49" xfId="0" quotePrefix="1" applyNumberFormat="1" applyFont="1" applyFill="1" applyBorder="1" applyAlignment="1">
      <alignment horizontal="center" vertical="center"/>
    </xf>
    <xf numFmtId="195" fontId="26" fillId="26" borderId="66" xfId="0" quotePrefix="1" applyNumberFormat="1" applyFont="1" applyFill="1" applyBorder="1" applyAlignment="1">
      <alignment horizontal="center" vertical="center"/>
    </xf>
    <xf numFmtId="14" fontId="26" fillId="26" borderId="66" xfId="0" quotePrefix="1" applyNumberFormat="1" applyFont="1" applyFill="1" applyBorder="1" applyAlignment="1">
      <alignment horizontal="center" vertical="center"/>
    </xf>
    <xf numFmtId="0" fontId="130" fillId="35" borderId="0" xfId="0" applyNumberFormat="1" applyFont="1" applyFill="1" applyAlignment="1">
      <alignment vertical="center"/>
    </xf>
    <xf numFmtId="176" fontId="4" fillId="0" borderId="53" xfId="0" applyNumberFormat="1" applyFont="1" applyBorder="1">
      <alignment vertical="center"/>
    </xf>
    <xf numFmtId="190" fontId="4" fillId="0" borderId="23" xfId="0" applyNumberFormat="1" applyFont="1" applyBorder="1">
      <alignment vertical="center"/>
    </xf>
    <xf numFmtId="190" fontId="4" fillId="0" borderId="0" xfId="0" applyNumberFormat="1" applyFont="1" applyBorder="1">
      <alignment vertical="center"/>
    </xf>
    <xf numFmtId="225" fontId="12" fillId="0" borderId="0" xfId="0" applyNumberFormat="1" applyFont="1">
      <alignment vertical="center"/>
    </xf>
    <xf numFmtId="190" fontId="4" fillId="0" borderId="68" xfId="0" applyNumberFormat="1" applyFont="1" applyBorder="1">
      <alignment vertical="center"/>
    </xf>
    <xf numFmtId="190" fontId="12" fillId="6" borderId="0" xfId="0" applyNumberFormat="1" applyFont="1" applyFill="1" applyBorder="1">
      <alignment vertical="center"/>
    </xf>
    <xf numFmtId="181" fontId="4" fillId="0" borderId="17" xfId="0" applyNumberFormat="1" applyFont="1" applyBorder="1">
      <alignment vertical="center"/>
    </xf>
    <xf numFmtId="181" fontId="4" fillId="0" borderId="20" xfId="0" applyNumberFormat="1" applyFont="1" applyBorder="1">
      <alignment vertical="center"/>
    </xf>
    <xf numFmtId="181" fontId="4" fillId="5" borderId="20" xfId="0" applyNumberFormat="1" applyFont="1" applyFill="1" applyBorder="1">
      <alignment vertical="center"/>
    </xf>
    <xf numFmtId="0" fontId="135" fillId="11" borderId="23" xfId="0" applyFont="1" applyFill="1" applyBorder="1">
      <alignment vertical="center"/>
    </xf>
    <xf numFmtId="0" fontId="135" fillId="11" borderId="0" xfId="0" applyFont="1" applyFill="1" applyBorder="1">
      <alignment vertical="center"/>
    </xf>
    <xf numFmtId="0" fontId="1" fillId="0" borderId="54" xfId="0" quotePrefix="1" applyFont="1" applyBorder="1">
      <alignment vertical="center"/>
    </xf>
    <xf numFmtId="0" fontId="3" fillId="0" borderId="54" xfId="0" applyFont="1" applyBorder="1">
      <alignment vertical="center"/>
    </xf>
    <xf numFmtId="0" fontId="3" fillId="0" borderId="54" xfId="0" applyFont="1" applyFill="1" applyBorder="1">
      <alignment vertical="center"/>
    </xf>
    <xf numFmtId="0" fontId="1" fillId="0" borderId="54" xfId="0" quotePrefix="1" applyFont="1" applyFill="1" applyBorder="1">
      <alignment vertical="center"/>
    </xf>
    <xf numFmtId="190" fontId="4" fillId="0" borderId="68" xfId="0" applyNumberFormat="1" applyFont="1" applyBorder="1">
      <alignment vertical="center"/>
    </xf>
    <xf numFmtId="195" fontId="12" fillId="0" borderId="0" xfId="0" applyNumberFormat="1" applyFont="1">
      <alignment vertical="center"/>
    </xf>
    <xf numFmtId="195" fontId="12" fillId="0" borderId="0" xfId="0" applyNumberFormat="1" applyFont="1" applyAlignment="1">
      <alignment horizontal="center" vertical="center"/>
    </xf>
    <xf numFmtId="0" fontId="32" fillId="11" borderId="0" xfId="0" quotePrefix="1" applyFont="1" applyFill="1" applyBorder="1">
      <alignment vertical="center"/>
    </xf>
    <xf numFmtId="0" fontId="137" fillId="11" borderId="23" xfId="0" quotePrefix="1" applyFont="1" applyFill="1" applyBorder="1">
      <alignment vertical="center"/>
    </xf>
    <xf numFmtId="0" fontId="138" fillId="11" borderId="23" xfId="0" quotePrefix="1" applyFont="1" applyFill="1" applyBorder="1">
      <alignment vertical="center"/>
    </xf>
    <xf numFmtId="0" fontId="139" fillId="11" borderId="23" xfId="0" quotePrefix="1" applyFont="1" applyFill="1" applyBorder="1">
      <alignment vertical="center"/>
    </xf>
    <xf numFmtId="0" fontId="4" fillId="13" borderId="58" xfId="0" applyFont="1" applyFill="1" applyBorder="1">
      <alignment vertical="center"/>
    </xf>
    <xf numFmtId="0" fontId="4" fillId="13" borderId="59" xfId="0" applyFont="1" applyFill="1" applyBorder="1">
      <alignment vertical="center"/>
    </xf>
    <xf numFmtId="189" fontId="4" fillId="13" borderId="59" xfId="0" applyNumberFormat="1" applyFont="1" applyFill="1" applyBorder="1">
      <alignment vertical="center"/>
    </xf>
    <xf numFmtId="191" fontId="4" fillId="13" borderId="59" xfId="0" applyNumberFormat="1" applyFont="1" applyFill="1" applyBorder="1">
      <alignment vertical="center"/>
    </xf>
    <xf numFmtId="191" fontId="12" fillId="6" borderId="0" xfId="0" applyNumberFormat="1" applyFont="1" applyFill="1" applyBorder="1">
      <alignment vertical="center"/>
    </xf>
    <xf numFmtId="191" fontId="12" fillId="6" borderId="0" xfId="0" applyNumberFormat="1" applyFont="1" applyFill="1" applyBorder="1">
      <alignment vertical="center"/>
    </xf>
    <xf numFmtId="191" fontId="12" fillId="29" borderId="0" xfId="0" applyNumberFormat="1" applyFont="1" applyFill="1" applyBorder="1">
      <alignment vertical="center"/>
    </xf>
    <xf numFmtId="191" fontId="12" fillId="0" borderId="0" xfId="0" applyNumberFormat="1" applyFont="1">
      <alignment vertical="center"/>
    </xf>
    <xf numFmtId="200" fontId="12" fillId="0" borderId="23" xfId="0" applyNumberFormat="1" applyFont="1" applyBorder="1">
      <alignment vertical="center"/>
    </xf>
    <xf numFmtId="200" fontId="12" fillId="6" borderId="310" xfId="0" applyNumberFormat="1" applyFont="1" applyFill="1" applyBorder="1">
      <alignment vertical="center"/>
    </xf>
    <xf numFmtId="226" fontId="12" fillId="6" borderId="308" xfId="0" applyNumberFormat="1" applyFont="1" applyFill="1" applyBorder="1">
      <alignment vertical="center"/>
    </xf>
    <xf numFmtId="41" fontId="12" fillId="6" borderId="306" xfId="0" applyNumberFormat="1" applyFont="1" applyFill="1" applyBorder="1">
      <alignment vertical="center"/>
    </xf>
    <xf numFmtId="226" fontId="12" fillId="6" borderId="306" xfId="0" applyNumberFormat="1" applyFont="1" applyFill="1" applyBorder="1">
      <alignment vertical="center"/>
    </xf>
    <xf numFmtId="41" fontId="12" fillId="6" borderId="305" xfId="0" applyNumberFormat="1" applyFont="1" applyFill="1" applyBorder="1">
      <alignment vertical="center"/>
    </xf>
    <xf numFmtId="200" fontId="12" fillId="6" borderId="250" xfId="0" applyNumberFormat="1" applyFont="1" applyFill="1" applyBorder="1">
      <alignment vertical="center"/>
    </xf>
    <xf numFmtId="190" fontId="12" fillId="6" borderId="54" xfId="0" applyNumberFormat="1" applyFont="1" applyFill="1" applyBorder="1">
      <alignment vertical="center"/>
    </xf>
    <xf numFmtId="0" fontId="140" fillId="0" borderId="0" xfId="0" applyFont="1" applyBorder="1">
      <alignment vertical="center"/>
    </xf>
    <xf numFmtId="200" fontId="140" fillId="0" borderId="0" xfId="0" applyNumberFormat="1" applyFont="1" applyFill="1" applyBorder="1">
      <alignment vertical="center"/>
    </xf>
    <xf numFmtId="200" fontId="141" fillId="0" borderId="0" xfId="0" applyNumberFormat="1" applyFont="1" applyFill="1" applyBorder="1">
      <alignment vertical="center"/>
    </xf>
    <xf numFmtId="200" fontId="4" fillId="0" borderId="11" xfId="0" applyNumberFormat="1" applyFont="1" applyBorder="1">
      <alignment vertical="center"/>
    </xf>
    <xf numFmtId="200" fontId="4" fillId="0" borderId="303" xfId="0" applyNumberFormat="1" applyFont="1" applyBorder="1">
      <alignment vertical="center"/>
    </xf>
    <xf numFmtId="200" fontId="12" fillId="0" borderId="54" xfId="0" applyNumberFormat="1" applyFont="1" applyBorder="1">
      <alignment vertical="center"/>
    </xf>
    <xf numFmtId="0" fontId="4" fillId="0" borderId="18" xfId="0" applyFont="1" applyBorder="1">
      <alignment vertical="center"/>
    </xf>
    <xf numFmtId="200" fontId="4" fillId="0" borderId="0" xfId="0" applyNumberFormat="1" applyFont="1" applyBorder="1">
      <alignment vertical="center"/>
    </xf>
    <xf numFmtId="200" fontId="4" fillId="0" borderId="54" xfId="0" applyNumberFormat="1" applyFont="1" applyBorder="1">
      <alignment vertical="center"/>
    </xf>
    <xf numFmtId="200" fontId="12" fillId="28" borderId="0" xfId="0" applyNumberFormat="1" applyFont="1" applyFill="1" applyBorder="1">
      <alignment vertical="center"/>
    </xf>
    <xf numFmtId="190" fontId="4" fillId="0" borderId="69" xfId="0" applyNumberFormat="1" applyFont="1" applyBorder="1">
      <alignment vertical="center"/>
    </xf>
    <xf numFmtId="190" fontId="4" fillId="0" borderId="69" xfId="0" applyNumberFormat="1" applyFont="1" applyBorder="1">
      <alignment vertical="center"/>
    </xf>
    <xf numFmtId="41" fontId="12" fillId="0" borderId="0" xfId="0" applyNumberFormat="1" applyFont="1">
      <alignment vertical="center"/>
    </xf>
    <xf numFmtId="200" fontId="12" fillId="6" borderId="0" xfId="0" applyNumberFormat="1" applyFont="1" applyFill="1" applyBorder="1">
      <alignment vertical="center"/>
    </xf>
    <xf numFmtId="200" fontId="12" fillId="4" borderId="0" xfId="0" applyNumberFormat="1" applyFont="1" applyFill="1" applyBorder="1">
      <alignment vertical="center"/>
    </xf>
    <xf numFmtId="200" fontId="12" fillId="0" borderId="0" xfId="0" applyNumberFormat="1" applyFont="1" applyFill="1" applyBorder="1">
      <alignment vertical="center"/>
    </xf>
    <xf numFmtId="200" fontId="12" fillId="6" borderId="54" xfId="0" applyNumberFormat="1" applyFont="1" applyFill="1" applyBorder="1">
      <alignment vertical="center"/>
    </xf>
    <xf numFmtId="200" fontId="12" fillId="13" borderId="54" xfId="0" applyNumberFormat="1" applyFont="1" applyFill="1" applyBorder="1">
      <alignment vertical="center"/>
    </xf>
    <xf numFmtId="0" fontId="12" fillId="8" borderId="0" xfId="0" applyFont="1" applyFill="1">
      <alignment vertical="center"/>
    </xf>
    <xf numFmtId="0" fontId="136" fillId="8" borderId="55" xfId="0" applyFont="1" applyFill="1" applyBorder="1">
      <alignment vertical="center"/>
    </xf>
    <xf numFmtId="0" fontId="32" fillId="8" borderId="54" xfId="0" quotePrefix="1" applyFont="1" applyFill="1" applyBorder="1">
      <alignment vertical="center"/>
    </xf>
    <xf numFmtId="0" fontId="136" fillId="8" borderId="67" xfId="0" applyFont="1" applyFill="1" applyBorder="1">
      <alignment vertical="center"/>
    </xf>
    <xf numFmtId="0" fontId="12" fillId="8" borderId="68" xfId="0" applyFont="1" applyFill="1" applyBorder="1">
      <alignment vertical="center"/>
    </xf>
    <xf numFmtId="0" fontId="32" fillId="8" borderId="69" xfId="0" quotePrefix="1" applyFont="1" applyFill="1" applyBorder="1">
      <alignment vertical="center"/>
    </xf>
    <xf numFmtId="0" fontId="135" fillId="8" borderId="54" xfId="0" quotePrefix="1" applyFont="1" applyFill="1" applyBorder="1">
      <alignment vertical="center"/>
    </xf>
    <xf numFmtId="200" fontId="12" fillId="8" borderId="0" xfId="0" applyNumberFormat="1" applyFont="1" applyFill="1">
      <alignment vertical="center"/>
    </xf>
    <xf numFmtId="0" fontId="12" fillId="2" borderId="119" xfId="0" applyFont="1" applyFill="1" applyBorder="1">
      <alignment vertical="center"/>
    </xf>
    <xf numFmtId="0" fontId="12" fillId="2" borderId="2" xfId="0" applyFont="1" applyFill="1" applyBorder="1">
      <alignment vertical="center"/>
    </xf>
    <xf numFmtId="190" fontId="12" fillId="2" borderId="2" xfId="0" applyNumberFormat="1" applyFont="1" applyFill="1" applyBorder="1">
      <alignment vertical="center"/>
    </xf>
    <xf numFmtId="190" fontId="12" fillId="2" borderId="113" xfId="0" applyNumberFormat="1" applyFont="1" applyFill="1" applyBorder="1">
      <alignment vertical="center"/>
    </xf>
    <xf numFmtId="0" fontId="12" fillId="2" borderId="120" xfId="0" applyFont="1" applyFill="1" applyBorder="1">
      <alignment vertical="center"/>
    </xf>
    <xf numFmtId="176" fontId="1" fillId="0" borderId="7" xfId="0" applyNumberFormat="1" applyFont="1" applyFill="1" applyBorder="1">
      <alignment vertical="center"/>
    </xf>
    <xf numFmtId="14" fontId="1" fillId="0" borderId="42" xfId="0" applyNumberFormat="1" applyFont="1" applyFill="1" applyBorder="1">
      <alignment vertical="center"/>
    </xf>
    <xf numFmtId="14" fontId="1" fillId="0" borderId="14" xfId="0" applyNumberFormat="1" applyFont="1" applyFill="1" applyBorder="1">
      <alignment vertical="center"/>
    </xf>
    <xf numFmtId="200" fontId="1" fillId="0" borderId="7" xfId="0" applyNumberFormat="1" applyFont="1" applyFill="1" applyBorder="1">
      <alignment vertical="center"/>
    </xf>
    <xf numFmtId="0" fontId="132" fillId="41" borderId="43" xfId="0" applyFont="1" applyFill="1" applyBorder="1" applyAlignment="1">
      <alignment horizontal="center" vertical="center" wrapText="1"/>
    </xf>
    <xf numFmtId="0" fontId="132" fillId="41" borderId="228" xfId="0" applyFont="1" applyFill="1" applyBorder="1" applyAlignment="1">
      <alignment horizontal="center" vertical="center" wrapText="1"/>
    </xf>
    <xf numFmtId="0" fontId="4" fillId="0" borderId="104" xfId="0" applyFont="1" applyBorder="1">
      <alignment vertical="center"/>
    </xf>
    <xf numFmtId="190" fontId="4" fillId="0" borderId="105" xfId="0" applyNumberFormat="1" applyFont="1" applyBorder="1">
      <alignment vertical="center"/>
    </xf>
    <xf numFmtId="191" fontId="4" fillId="6" borderId="28" xfId="0" applyNumberFormat="1" applyFont="1" applyFill="1" applyBorder="1">
      <alignment vertical="center"/>
    </xf>
    <xf numFmtId="200" fontId="4" fillId="0" borderId="99" xfId="0" applyNumberFormat="1" applyFont="1" applyFill="1" applyBorder="1">
      <alignment vertical="center"/>
    </xf>
    <xf numFmtId="200" fontId="3" fillId="0" borderId="0" xfId="0" applyNumberFormat="1" applyFont="1" applyFill="1" applyBorder="1">
      <alignment vertical="center"/>
    </xf>
    <xf numFmtId="200" fontId="12" fillId="8" borderId="54" xfId="0" applyNumberFormat="1" applyFont="1" applyFill="1" applyBorder="1">
      <alignment vertical="center"/>
    </xf>
    <xf numFmtId="200" fontId="12" fillId="18" borderId="54" xfId="0" applyNumberFormat="1" applyFont="1" applyFill="1" applyBorder="1">
      <alignment vertical="center"/>
    </xf>
    <xf numFmtId="200" fontId="12" fillId="0" borderId="105" xfId="0" applyNumberFormat="1" applyFont="1" applyBorder="1">
      <alignment vertical="center"/>
    </xf>
    <xf numFmtId="9" fontId="12" fillId="0" borderId="0" xfId="0" applyNumberFormat="1" applyFont="1" applyFill="1">
      <alignment vertical="center"/>
    </xf>
    <xf numFmtId="178" fontId="12" fillId="0" borderId="0" xfId="0" applyNumberFormat="1" applyFont="1" applyFill="1">
      <alignment vertical="center"/>
    </xf>
    <xf numFmtId="9" fontId="12" fillId="5" borderId="0" xfId="0" applyNumberFormat="1" applyFont="1" applyFill="1">
      <alignment vertical="center"/>
    </xf>
    <xf numFmtId="178" fontId="12" fillId="5" borderId="0" xfId="0" applyNumberFormat="1" applyFont="1" applyFill="1">
      <alignment vertical="center"/>
    </xf>
    <xf numFmtId="0" fontId="132" fillId="3" borderId="0" xfId="0" applyFont="1" applyFill="1" applyBorder="1" applyAlignment="1">
      <alignment horizontal="center" vertical="center" wrapText="1"/>
    </xf>
    <xf numFmtId="0" fontId="13" fillId="3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9" fontId="0" fillId="0" borderId="0" xfId="0" applyNumberFormat="1" applyBorder="1">
      <alignment vertical="center"/>
    </xf>
    <xf numFmtId="0" fontId="0" fillId="0" borderId="72" xfId="0" applyBorder="1" applyAlignment="1">
      <alignment horizontal="center" vertical="center"/>
    </xf>
    <xf numFmtId="9" fontId="0" fillId="0" borderId="72" xfId="0" applyNumberFormat="1" applyBorder="1">
      <alignment vertical="center"/>
    </xf>
    <xf numFmtId="41" fontId="12" fillId="5" borderId="0" xfId="0" applyNumberFormat="1" applyFont="1" applyFill="1">
      <alignment vertical="center"/>
    </xf>
    <xf numFmtId="200" fontId="12" fillId="5" borderId="0" xfId="0" applyNumberFormat="1" applyFont="1" applyFill="1">
      <alignment vertical="center"/>
    </xf>
    <xf numFmtId="0" fontId="12" fillId="23" borderId="0" xfId="0" applyFont="1" applyFill="1">
      <alignment vertical="center"/>
    </xf>
    <xf numFmtId="10" fontId="4" fillId="23" borderId="0" xfId="0" applyNumberFormat="1" applyFont="1" applyFill="1" applyAlignment="1">
      <alignment horizontal="right" vertical="center"/>
    </xf>
    <xf numFmtId="178" fontId="12" fillId="23" borderId="0" xfId="0" applyNumberFormat="1" applyFont="1" applyFill="1">
      <alignment vertical="center"/>
    </xf>
    <xf numFmtId="190" fontId="12" fillId="23" borderId="0" xfId="0" applyNumberFormat="1" applyFont="1" applyFill="1">
      <alignment vertical="center"/>
    </xf>
    <xf numFmtId="9" fontId="4" fillId="23" borderId="0" xfId="0" applyNumberFormat="1" applyFont="1" applyFill="1" applyAlignment="1">
      <alignment horizontal="right" vertical="center"/>
    </xf>
    <xf numFmtId="178" fontId="12" fillId="23" borderId="0" xfId="0" applyNumberFormat="1" applyFont="1" applyFill="1">
      <alignment vertical="center"/>
    </xf>
    <xf numFmtId="200" fontId="12" fillId="23" borderId="0" xfId="0" applyNumberFormat="1" applyFont="1" applyFill="1">
      <alignment vertical="center"/>
    </xf>
    <xf numFmtId="0" fontId="12" fillId="2" borderId="0" xfId="0" applyFont="1" applyFill="1">
      <alignment vertical="center"/>
    </xf>
    <xf numFmtId="9" fontId="12" fillId="2" borderId="0" xfId="0" applyNumberFormat="1" applyFont="1" applyFill="1">
      <alignment vertical="center"/>
    </xf>
    <xf numFmtId="178" fontId="12" fillId="2" borderId="0" xfId="0" applyNumberFormat="1" applyFont="1" applyFill="1">
      <alignment vertical="center"/>
    </xf>
    <xf numFmtId="190" fontId="12" fillId="2" borderId="0" xfId="0" applyNumberFormat="1" applyFont="1" applyFill="1">
      <alignment vertical="center"/>
    </xf>
    <xf numFmtId="0" fontId="4" fillId="2" borderId="106" xfId="0" applyFont="1" applyFill="1" applyBorder="1">
      <alignment vertical="center"/>
    </xf>
    <xf numFmtId="0" fontId="4" fillId="2" borderId="107" xfId="0" applyFont="1" applyFill="1" applyBorder="1">
      <alignment vertical="center"/>
    </xf>
    <xf numFmtId="190" fontId="4" fillId="2" borderId="107" xfId="0" applyNumberFormat="1" applyFont="1" applyFill="1" applyBorder="1">
      <alignment vertical="center"/>
    </xf>
    <xf numFmtId="190" fontId="4" fillId="2" borderId="108" xfId="0" applyNumberFormat="1" applyFont="1" applyFill="1" applyBorder="1">
      <alignment vertical="center"/>
    </xf>
    <xf numFmtId="189" fontId="12" fillId="6" borderId="17" xfId="0" applyNumberFormat="1" applyFont="1" applyFill="1" applyBorder="1">
      <alignment vertical="center"/>
    </xf>
    <xf numFmtId="189" fontId="12" fillId="6" borderId="16" xfId="0" applyNumberFormat="1" applyFont="1" applyFill="1" applyBorder="1">
      <alignment vertical="center"/>
    </xf>
    <xf numFmtId="189" fontId="12" fillId="6" borderId="18" xfId="0" applyNumberFormat="1" applyFont="1" applyFill="1" applyBorder="1">
      <alignment vertical="center"/>
    </xf>
    <xf numFmtId="181" fontId="12" fillId="6" borderId="17" xfId="0" applyNumberFormat="1" applyFont="1" applyFill="1" applyBorder="1">
      <alignment vertical="center"/>
    </xf>
    <xf numFmtId="41" fontId="12" fillId="6" borderId="20" xfId="0" applyNumberFormat="1" applyFont="1" applyFill="1" applyBorder="1">
      <alignment vertical="center"/>
    </xf>
    <xf numFmtId="41" fontId="12" fillId="6" borderId="12" xfId="0" applyNumberFormat="1" applyFont="1" applyFill="1" applyBorder="1">
      <alignment vertical="center"/>
    </xf>
    <xf numFmtId="200" fontId="12" fillId="0" borderId="2" xfId="0" applyNumberFormat="1" applyFont="1" applyBorder="1">
      <alignment vertical="center"/>
    </xf>
    <xf numFmtId="200" fontId="4" fillId="0" borderId="108" xfId="0" applyNumberFormat="1" applyFont="1" applyBorder="1">
      <alignment vertical="center"/>
    </xf>
    <xf numFmtId="190" fontId="4" fillId="6" borderId="118" xfId="0" applyNumberFormat="1" applyFont="1" applyFill="1" applyBorder="1">
      <alignment vertical="center"/>
    </xf>
    <xf numFmtId="190" fontId="12" fillId="6" borderId="0" xfId="0" applyNumberFormat="1" applyFont="1" applyFill="1">
      <alignment vertical="center"/>
    </xf>
    <xf numFmtId="200" fontId="4" fillId="0" borderId="107" xfId="0" applyNumberFormat="1" applyFont="1" applyBorder="1">
      <alignment vertical="center"/>
    </xf>
    <xf numFmtId="200" fontId="12" fillId="2" borderId="0" xfId="0" applyNumberFormat="1" applyFont="1" applyFill="1">
      <alignment vertical="center"/>
    </xf>
    <xf numFmtId="200" fontId="12" fillId="0" borderId="0" xfId="0" applyNumberFormat="1" applyFont="1" applyFill="1">
      <alignment vertical="center"/>
    </xf>
    <xf numFmtId="200" fontId="4" fillId="3" borderId="96" xfId="0" quotePrefix="1" applyNumberFormat="1" applyFont="1" applyFill="1" applyBorder="1" applyAlignment="1">
      <alignment horizontal="center" vertical="center"/>
    </xf>
    <xf numFmtId="200" fontId="4" fillId="3" borderId="85" xfId="0" applyNumberFormat="1" applyFont="1" applyFill="1" applyBorder="1" applyAlignment="1">
      <alignment horizontal="center" vertical="center"/>
    </xf>
    <xf numFmtId="200" fontId="4" fillId="2" borderId="107" xfId="0" applyNumberFormat="1" applyFont="1" applyFill="1" applyBorder="1">
      <alignment vertical="center"/>
    </xf>
    <xf numFmtId="0" fontId="72" fillId="5" borderId="201" xfId="0" applyFont="1" applyFill="1" applyBorder="1" applyAlignment="1">
      <alignment horizontal="left" vertical="center" readingOrder="1"/>
    </xf>
    <xf numFmtId="0" fontId="72" fillId="5" borderId="205" xfId="0" applyFont="1" applyFill="1" applyBorder="1" applyAlignment="1">
      <alignment horizontal="left" vertical="center" readingOrder="1"/>
    </xf>
    <xf numFmtId="0" fontId="72" fillId="5" borderId="207" xfId="0" applyFont="1" applyFill="1" applyBorder="1" applyAlignment="1">
      <alignment horizontal="left" vertical="center" readingOrder="1"/>
    </xf>
    <xf numFmtId="9" fontId="4" fillId="8" borderId="0" xfId="0" applyNumberFormat="1" applyFont="1" applyFill="1" applyAlignment="1">
      <alignment horizontal="right" vertical="center"/>
    </xf>
    <xf numFmtId="178" fontId="12" fillId="8" borderId="0" xfId="0" applyNumberFormat="1" applyFont="1" applyFill="1">
      <alignment vertical="center"/>
    </xf>
    <xf numFmtId="190" fontId="12" fillId="8" borderId="0" xfId="0" applyNumberFormat="1" applyFont="1" applyFill="1">
      <alignment vertical="center"/>
    </xf>
    <xf numFmtId="190" fontId="12" fillId="6" borderId="141" xfId="0" applyNumberFormat="1" applyFont="1" applyFill="1" applyBorder="1">
      <alignment vertical="center"/>
    </xf>
    <xf numFmtId="190" fontId="12" fillId="6" borderId="128" xfId="0" applyNumberFormat="1" applyFont="1" applyFill="1" applyBorder="1">
      <alignment vertical="center"/>
    </xf>
    <xf numFmtId="0" fontId="4" fillId="0" borderId="1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4" fillId="3" borderId="314" xfId="0" applyFont="1" applyFill="1" applyBorder="1" applyAlignment="1">
      <alignment horizontal="center" vertical="center"/>
    </xf>
    <xf numFmtId="0" fontId="4" fillId="3" borderId="315" xfId="0" applyFont="1" applyFill="1" applyBorder="1" applyAlignment="1">
      <alignment horizontal="center" vertical="center"/>
    </xf>
    <xf numFmtId="0" fontId="4" fillId="0" borderId="317" xfId="0" applyFont="1" applyFill="1" applyBorder="1" applyAlignment="1">
      <alignment horizontal="center" vertical="center" wrapText="1"/>
    </xf>
    <xf numFmtId="41" fontId="1" fillId="37" borderId="317" xfId="0" applyNumberFormat="1" applyFont="1" applyFill="1" applyBorder="1">
      <alignment vertical="center"/>
    </xf>
    <xf numFmtId="41" fontId="1" fillId="37" borderId="318" xfId="0" applyNumberFormat="1" applyFont="1" applyFill="1" applyBorder="1">
      <alignment vertical="center"/>
    </xf>
    <xf numFmtId="0" fontId="4" fillId="0" borderId="319" xfId="0" applyFont="1" applyFill="1" applyBorder="1" applyAlignment="1">
      <alignment horizontal="center" vertical="center" wrapText="1"/>
    </xf>
    <xf numFmtId="41" fontId="4" fillId="0" borderId="319" xfId="0" applyNumberFormat="1" applyFont="1" applyFill="1" applyBorder="1">
      <alignment vertical="center"/>
    </xf>
    <xf numFmtId="41" fontId="4" fillId="13" borderId="319" xfId="0" applyNumberFormat="1" applyFont="1" applyFill="1" applyBorder="1">
      <alignment vertical="center"/>
    </xf>
    <xf numFmtId="9" fontId="26" fillId="26" borderId="319" xfId="0" applyNumberFormat="1" applyFont="1" applyFill="1" applyBorder="1" applyAlignment="1">
      <alignment horizontal="center" vertical="center" wrapText="1"/>
    </xf>
    <xf numFmtId="41" fontId="135" fillId="0" borderId="10" xfId="0" applyNumberFormat="1" applyFont="1" applyFill="1" applyBorder="1">
      <alignment vertical="center"/>
    </xf>
    <xf numFmtId="0" fontId="0" fillId="42" borderId="30" xfId="0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142" fillId="29" borderId="0" xfId="0" applyFont="1" applyFill="1" applyAlignment="1">
      <alignment horizontal="center" vertical="center"/>
    </xf>
    <xf numFmtId="0" fontId="142" fillId="29" borderId="30" xfId="0" applyFont="1" applyFill="1" applyBorder="1" applyAlignment="1">
      <alignment horizontal="center" vertical="center"/>
    </xf>
    <xf numFmtId="200" fontId="0" fillId="6" borderId="0" xfId="0" applyNumberFormat="1" applyFill="1">
      <alignment vertical="center"/>
    </xf>
    <xf numFmtId="200" fontId="26" fillId="26" borderId="260" xfId="0" applyNumberFormat="1" applyFont="1" applyFill="1" applyBorder="1" applyAlignment="1">
      <alignment horizontal="center" vertical="center" wrapText="1"/>
    </xf>
    <xf numFmtId="41" fontId="1" fillId="8" borderId="42" xfId="0" applyNumberFormat="1" applyFont="1" applyFill="1" applyBorder="1">
      <alignment vertical="center"/>
    </xf>
    <xf numFmtId="176" fontId="143" fillId="2" borderId="6" xfId="0" applyNumberFormat="1" applyFont="1" applyFill="1" applyBorder="1">
      <alignment vertical="center"/>
    </xf>
    <xf numFmtId="176" fontId="143" fillId="2" borderId="7" xfId="0" applyNumberFormat="1" applyFont="1" applyFill="1" applyBorder="1">
      <alignment vertical="center"/>
    </xf>
    <xf numFmtId="176" fontId="139" fillId="5" borderId="6" xfId="0" applyNumberFormat="1" applyFont="1" applyFill="1" applyBorder="1">
      <alignment vertical="center"/>
    </xf>
    <xf numFmtId="10" fontId="139" fillId="0" borderId="7" xfId="0" applyNumberFormat="1" applyFont="1" applyFill="1" applyBorder="1">
      <alignment vertical="center"/>
    </xf>
    <xf numFmtId="0" fontId="144" fillId="0" borderId="0" xfId="0" applyFont="1">
      <alignment vertical="center"/>
    </xf>
    <xf numFmtId="178" fontId="139" fillId="0" borderId="7" xfId="0" applyNumberFormat="1" applyFont="1" applyFill="1" applyBorder="1">
      <alignment vertical="center"/>
    </xf>
    <xf numFmtId="218" fontId="139" fillId="0" borderId="7" xfId="0" applyNumberFormat="1" applyFont="1" applyFill="1" applyBorder="1">
      <alignment vertical="center"/>
    </xf>
    <xf numFmtId="0" fontId="36" fillId="8" borderId="0" xfId="0" applyFont="1" applyFill="1" applyAlignment="1" applyProtection="1">
      <alignment horizontal="left"/>
    </xf>
    <xf numFmtId="203" fontId="36" fillId="8" borderId="0" xfId="0" applyNumberFormat="1" applyFont="1" applyFill="1" applyAlignment="1" applyProtection="1">
      <alignment horizontal="right"/>
    </xf>
    <xf numFmtId="203" fontId="145" fillId="8" borderId="0" xfId="0" applyNumberFormat="1" applyFont="1" applyFill="1" applyAlignment="1" applyProtection="1">
      <alignment horizontal="right"/>
    </xf>
    <xf numFmtId="203" fontId="38" fillId="8" borderId="0" xfId="0" applyNumberFormat="1" applyFont="1" applyFill="1" applyAlignment="1" applyProtection="1">
      <alignment horizontal="right"/>
    </xf>
    <xf numFmtId="203" fontId="37" fillId="8" borderId="0" xfId="0" applyNumberFormat="1" applyFont="1" applyFill="1" applyAlignment="1" applyProtection="1">
      <alignment horizontal="right"/>
    </xf>
    <xf numFmtId="0" fontId="36" fillId="8" borderId="0" xfId="0" applyFont="1" applyFill="1" applyAlignment="1" applyProtection="1">
      <alignment horizontal="right"/>
    </xf>
    <xf numFmtId="0" fontId="0" fillId="8" borderId="0" xfId="0" applyFill="1" applyAlignment="1" applyProtection="1"/>
    <xf numFmtId="0" fontId="36" fillId="20" borderId="0" xfId="0" applyFont="1" applyFill="1" applyAlignment="1" applyProtection="1">
      <alignment horizontal="left"/>
    </xf>
    <xf numFmtId="203" fontId="36" fillId="20" borderId="0" xfId="0" applyNumberFormat="1" applyFont="1" applyFill="1" applyAlignment="1" applyProtection="1">
      <alignment horizontal="right"/>
    </xf>
    <xf numFmtId="203" fontId="145" fillId="20" borderId="0" xfId="0" applyNumberFormat="1" applyFont="1" applyFill="1" applyAlignment="1" applyProtection="1">
      <alignment horizontal="right"/>
    </xf>
    <xf numFmtId="203" fontId="37" fillId="20" borderId="0" xfId="0" applyNumberFormat="1" applyFont="1" applyFill="1" applyAlignment="1" applyProtection="1">
      <alignment horizontal="right"/>
    </xf>
    <xf numFmtId="203" fontId="146" fillId="20" borderId="0" xfId="0" applyNumberFormat="1" applyFont="1" applyFill="1" applyAlignment="1" applyProtection="1">
      <alignment horizontal="right"/>
    </xf>
    <xf numFmtId="203" fontId="38" fillId="20" borderId="0" xfId="0" applyNumberFormat="1" applyFont="1" applyFill="1" applyAlignment="1" applyProtection="1">
      <alignment horizontal="right"/>
    </xf>
    <xf numFmtId="178" fontId="0" fillId="43" borderId="0" xfId="0" applyNumberFormat="1" applyFont="1" applyFill="1">
      <alignment vertical="center"/>
    </xf>
    <xf numFmtId="176" fontId="4" fillId="44" borderId="10" xfId="0" applyNumberFormat="1" applyFont="1" applyFill="1" applyBorder="1" applyAlignment="1">
      <alignment horizontal="center" vertical="center"/>
    </xf>
    <xf numFmtId="0" fontId="0" fillId="13" borderId="0" xfId="0" applyFill="1">
      <alignment vertical="center"/>
    </xf>
    <xf numFmtId="178" fontId="0" fillId="13" borderId="0" xfId="0" applyNumberFormat="1" applyFont="1" applyFill="1">
      <alignment vertical="center"/>
    </xf>
    <xf numFmtId="178" fontId="12" fillId="0" borderId="0" xfId="0" applyNumberFormat="1" applyFont="1">
      <alignment vertical="center"/>
    </xf>
    <xf numFmtId="178" fontId="4" fillId="0" borderId="0" xfId="0" applyNumberFormat="1" applyFont="1">
      <alignment vertical="center"/>
    </xf>
    <xf numFmtId="200" fontId="63" fillId="43" borderId="320" xfId="0" applyNumberFormat="1" applyFont="1" applyFill="1" applyBorder="1" applyAlignment="1">
      <alignment horizontal="center" vertical="center"/>
    </xf>
    <xf numFmtId="176" fontId="4" fillId="0" borderId="321" xfId="0" applyNumberFormat="1" applyFont="1" applyBorder="1">
      <alignment vertical="center"/>
    </xf>
    <xf numFmtId="176" fontId="4" fillId="0" borderId="322" xfId="0" applyNumberFormat="1" applyFont="1" applyBorder="1">
      <alignment vertical="center"/>
    </xf>
    <xf numFmtId="189" fontId="4" fillId="0" borderId="322" xfId="0" applyNumberFormat="1" applyFont="1" applyBorder="1">
      <alignment vertical="center"/>
    </xf>
    <xf numFmtId="181" fontId="4" fillId="5" borderId="322" xfId="0" applyNumberFormat="1" applyFont="1" applyFill="1" applyBorder="1">
      <alignment vertical="center"/>
    </xf>
    <xf numFmtId="0" fontId="4" fillId="0" borderId="323" xfId="0" applyFont="1" applyBorder="1">
      <alignment vertical="center"/>
    </xf>
    <xf numFmtId="218" fontId="4" fillId="5" borderId="323" xfId="0" applyNumberFormat="1" applyFont="1" applyFill="1" applyBorder="1">
      <alignment vertical="center"/>
    </xf>
    <xf numFmtId="218" fontId="4" fillId="0" borderId="323" xfId="0" applyNumberFormat="1" applyFont="1" applyBorder="1">
      <alignment vertical="center"/>
    </xf>
    <xf numFmtId="200" fontId="147" fillId="0" borderId="0" xfId="0" applyNumberFormat="1" applyFont="1">
      <alignment vertical="center"/>
    </xf>
    <xf numFmtId="227" fontId="1" fillId="0" borderId="7" xfId="0" applyNumberFormat="1" applyFont="1" applyFill="1" applyBorder="1">
      <alignment vertical="center"/>
    </xf>
    <xf numFmtId="0" fontId="44" fillId="0" borderId="169" xfId="0" applyFont="1" applyBorder="1" applyAlignment="1">
      <alignment horizontal="left" vertical="center" readingOrder="1"/>
    </xf>
    <xf numFmtId="3" fontId="44" fillId="0" borderId="169" xfId="0" applyNumberFormat="1" applyFont="1" applyBorder="1" applyAlignment="1">
      <alignment horizontal="center" vertical="center" readingOrder="1"/>
    </xf>
    <xf numFmtId="3" fontId="44" fillId="0" borderId="169" xfId="0" applyNumberFormat="1" applyFont="1" applyBorder="1" applyAlignment="1">
      <alignment horizontal="right" vertical="center" readingOrder="1"/>
    </xf>
    <xf numFmtId="9" fontId="44" fillId="0" borderId="169" xfId="0" applyNumberFormat="1" applyFont="1" applyBorder="1" applyAlignment="1">
      <alignment horizontal="right" vertical="center" readingOrder="1"/>
    </xf>
    <xf numFmtId="0" fontId="44" fillId="0" borderId="169" xfId="0" applyFont="1" applyBorder="1" applyAlignment="1">
      <alignment horizontal="right" vertical="center" readingOrder="1"/>
    </xf>
    <xf numFmtId="0" fontId="44" fillId="0" borderId="0" xfId="0" applyFont="1" applyAlignment="1">
      <alignment horizontal="left" vertical="center" readingOrder="1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right" vertical="center"/>
    </xf>
    <xf numFmtId="9" fontId="16" fillId="0" borderId="0" xfId="0" applyNumberFormat="1" applyFont="1" applyAlignment="1">
      <alignment horizontal="right" vertical="center"/>
    </xf>
    <xf numFmtId="200" fontId="16" fillId="0" borderId="0" xfId="0" applyNumberFormat="1" applyFont="1" applyAlignment="1">
      <alignment horizontal="right" vertical="center"/>
    </xf>
    <xf numFmtId="228" fontId="16" fillId="0" borderId="0" xfId="0" applyNumberFormat="1" applyFont="1" applyAlignment="1">
      <alignment horizontal="right" vertical="center"/>
    </xf>
    <xf numFmtId="0" fontId="44" fillId="0" borderId="231" xfId="0" applyFont="1" applyBorder="1" applyAlignment="1">
      <alignment horizontal="left" vertical="center" readingOrder="1"/>
    </xf>
    <xf numFmtId="3" fontId="44" fillId="0" borderId="231" xfId="0" applyNumberFormat="1" applyFont="1" applyBorder="1" applyAlignment="1">
      <alignment horizontal="center" vertical="center" readingOrder="1"/>
    </xf>
    <xf numFmtId="3" fontId="44" fillId="0" borderId="231" xfId="0" applyNumberFormat="1" applyFont="1" applyBorder="1" applyAlignment="1">
      <alignment horizontal="right" vertical="center" readingOrder="1"/>
    </xf>
    <xf numFmtId="9" fontId="44" fillId="0" borderId="231" xfId="0" applyNumberFormat="1" applyFont="1" applyBorder="1" applyAlignment="1">
      <alignment horizontal="right" vertical="center" readingOrder="1"/>
    </xf>
    <xf numFmtId="228" fontId="44" fillId="0" borderId="231" xfId="0" applyNumberFormat="1" applyFont="1" applyBorder="1" applyAlignment="1">
      <alignment horizontal="right" vertical="center" readingOrder="1"/>
    </xf>
    <xf numFmtId="0" fontId="39" fillId="21" borderId="0" xfId="0" applyFont="1" applyFill="1" applyAlignment="1">
      <alignment horizontal="center" vertical="center" readingOrder="1"/>
    </xf>
    <xf numFmtId="0" fontId="39" fillId="21" borderId="231" xfId="0" applyFont="1" applyFill="1" applyBorder="1" applyAlignment="1">
      <alignment horizontal="center" vertical="center" readingOrder="1"/>
    </xf>
    <xf numFmtId="0" fontId="45" fillId="0" borderId="325" xfId="0" applyFont="1" applyBorder="1" applyAlignment="1">
      <alignment horizontal="left" vertical="center" readingOrder="1"/>
    </xf>
    <xf numFmtId="3" fontId="44" fillId="0" borderId="325" xfId="0" applyNumberFormat="1" applyFont="1" applyBorder="1" applyAlignment="1">
      <alignment horizontal="right" vertical="center" readingOrder="1"/>
    </xf>
    <xf numFmtId="0" fontId="45" fillId="0" borderId="231" xfId="0" applyFont="1" applyBorder="1" applyAlignment="1">
      <alignment horizontal="left" vertical="center" readingOrder="1"/>
    </xf>
    <xf numFmtId="0" fontId="43" fillId="9" borderId="324" xfId="0" applyFont="1" applyFill="1" applyBorder="1" applyAlignment="1">
      <alignment horizontal="left" vertical="center" readingOrder="1"/>
    </xf>
    <xf numFmtId="3" fontId="131" fillId="9" borderId="324" xfId="0" applyNumberFormat="1" applyFont="1" applyFill="1" applyBorder="1" applyAlignment="1">
      <alignment horizontal="right" vertical="center" readingOrder="1"/>
    </xf>
    <xf numFmtId="0" fontId="44" fillId="0" borderId="325" xfId="0" applyFont="1" applyBorder="1" applyAlignment="1">
      <alignment horizontal="left" vertical="center" readingOrder="1"/>
    </xf>
    <xf numFmtId="0" fontId="131" fillId="9" borderId="325" xfId="0" applyFont="1" applyFill="1" applyBorder="1" applyAlignment="1">
      <alignment horizontal="left" vertical="center" readingOrder="1"/>
    </xf>
    <xf numFmtId="0" fontId="155" fillId="9" borderId="231" xfId="0" applyFont="1" applyFill="1" applyBorder="1" applyAlignment="1">
      <alignment horizontal="left" vertical="center" readingOrder="1"/>
    </xf>
    <xf numFmtId="0" fontId="113" fillId="9" borderId="257" xfId="0" applyFont="1" applyFill="1" applyBorder="1" applyAlignment="1">
      <alignment horizontal="center" vertical="center" readingOrder="1"/>
    </xf>
    <xf numFmtId="0" fontId="112" fillId="9" borderId="258" xfId="0" applyFont="1" applyFill="1" applyBorder="1" applyAlignment="1">
      <alignment horizontal="center" vertical="center" readingOrder="1"/>
    </xf>
    <xf numFmtId="0" fontId="112" fillId="9" borderId="0" xfId="0" applyFont="1" applyFill="1" applyAlignment="1">
      <alignment horizontal="center" vertical="center" readingOrder="1"/>
    </xf>
    <xf numFmtId="0" fontId="112" fillId="9" borderId="257" xfId="0" applyFont="1" applyFill="1" applyBorder="1" applyAlignment="1">
      <alignment horizontal="center" vertical="center" readingOrder="1"/>
    </xf>
    <xf numFmtId="0" fontId="113" fillId="9" borderId="258" xfId="0" applyFont="1" applyFill="1" applyBorder="1" applyAlignment="1">
      <alignment horizontal="center" vertical="center" readingOrder="1"/>
    </xf>
    <xf numFmtId="0" fontId="110" fillId="21" borderId="181" xfId="0" applyFont="1" applyFill="1" applyBorder="1" applyAlignment="1">
      <alignment horizontal="center" vertical="center" readingOrder="1"/>
    </xf>
    <xf numFmtId="0" fontId="112" fillId="9" borderId="326" xfId="0" applyFont="1" applyFill="1" applyBorder="1" applyAlignment="1">
      <alignment horizontal="center" vertical="center" readingOrder="1"/>
    </xf>
    <xf numFmtId="0" fontId="112" fillId="9" borderId="331" xfId="0" applyFont="1" applyFill="1" applyBorder="1" applyAlignment="1">
      <alignment horizontal="center" vertical="center" readingOrder="1"/>
    </xf>
    <xf numFmtId="0" fontId="112" fillId="9" borderId="332" xfId="0" applyFont="1" applyFill="1" applyBorder="1" applyAlignment="1">
      <alignment horizontal="left" vertical="center" readingOrder="1"/>
    </xf>
    <xf numFmtId="0" fontId="112" fillId="9" borderId="337" xfId="0" applyFont="1" applyFill="1" applyBorder="1" applyAlignment="1">
      <alignment horizontal="left" vertical="center" readingOrder="1"/>
    </xf>
    <xf numFmtId="0" fontId="0" fillId="9" borderId="336" xfId="0" applyFill="1" applyBorder="1" applyAlignment="1">
      <alignment horizontal="center" vertical="center"/>
    </xf>
    <xf numFmtId="0" fontId="113" fillId="9" borderId="328" xfId="0" applyFont="1" applyFill="1" applyBorder="1" applyAlignment="1">
      <alignment horizontal="center" vertical="center" readingOrder="1"/>
    </xf>
    <xf numFmtId="0" fontId="42" fillId="21" borderId="173" xfId="0" applyFont="1" applyFill="1" applyBorder="1" applyAlignment="1">
      <alignment horizontal="center" vertical="center" readingOrder="1"/>
    </xf>
    <xf numFmtId="0" fontId="111" fillId="21" borderId="173" xfId="0" applyFont="1" applyFill="1" applyBorder="1" applyAlignment="1">
      <alignment horizontal="center" vertical="center" readingOrder="1"/>
    </xf>
    <xf numFmtId="0" fontId="112" fillId="0" borderId="169" xfId="0" applyFont="1" applyBorder="1" applyAlignment="1">
      <alignment horizontal="left" vertical="center" readingOrder="1"/>
    </xf>
    <xf numFmtId="0" fontId="159" fillId="0" borderId="0" xfId="0" applyFont="1" applyAlignment="1">
      <alignment horizontal="right" vertical="center" readingOrder="1"/>
    </xf>
    <xf numFmtId="0" fontId="148" fillId="0" borderId="0" xfId="0" applyFont="1" applyAlignment="1">
      <alignment horizontal="right" vertical="center"/>
    </xf>
    <xf numFmtId="0" fontId="159" fillId="0" borderId="170" xfId="0" applyFont="1" applyBorder="1" applyAlignment="1">
      <alignment horizontal="right" vertical="center" readingOrder="1"/>
    </xf>
    <xf numFmtId="0" fontId="112" fillId="9" borderId="171" xfId="0" applyFont="1" applyFill="1" applyBorder="1" applyAlignment="1">
      <alignment horizontal="left" vertical="center" readingOrder="1"/>
    </xf>
    <xf numFmtId="0" fontId="116" fillId="0" borderId="171" xfId="0" applyFont="1" applyBorder="1" applyAlignment="1">
      <alignment horizontal="left" vertical="center" readingOrder="1"/>
    </xf>
    <xf numFmtId="0" fontId="112" fillId="9" borderId="170" xfId="0" applyFont="1" applyFill="1" applyBorder="1" applyAlignment="1">
      <alignment horizontal="left" vertical="center" readingOrder="1"/>
    </xf>
    <xf numFmtId="0" fontId="160" fillId="0" borderId="170" xfId="0" applyFont="1" applyBorder="1" applyAlignment="1">
      <alignment horizontal="left" vertical="center" readingOrder="1"/>
    </xf>
    <xf numFmtId="0" fontId="112" fillId="9" borderId="172" xfId="0" applyFont="1" applyFill="1" applyBorder="1" applyAlignment="1">
      <alignment horizontal="left" vertical="center" readingOrder="1"/>
    </xf>
    <xf numFmtId="0" fontId="113" fillId="9" borderId="172" xfId="0" applyFont="1" applyFill="1" applyBorder="1" applyAlignment="1">
      <alignment horizontal="left" vertical="center" readingOrder="1"/>
    </xf>
    <xf numFmtId="0" fontId="113" fillId="9" borderId="172" xfId="0" applyFont="1" applyFill="1" applyBorder="1" applyAlignment="1">
      <alignment horizontal="right" vertical="center" readingOrder="1"/>
    </xf>
    <xf numFmtId="0" fontId="117" fillId="9" borderId="172" xfId="0" applyFont="1" applyFill="1" applyBorder="1" applyAlignment="1">
      <alignment horizontal="right" vertical="center" readingOrder="1"/>
    </xf>
    <xf numFmtId="3" fontId="92" fillId="0" borderId="0" xfId="0" applyNumberFormat="1" applyFont="1" applyAlignment="1">
      <alignment horizontal="right" vertical="center" readingOrder="1"/>
    </xf>
    <xf numFmtId="0" fontId="162" fillId="0" borderId="231" xfId="0" applyFont="1" applyBorder="1" applyAlignment="1">
      <alignment horizontal="left" vertical="center" readingOrder="1"/>
    </xf>
    <xf numFmtId="0" fontId="110" fillId="21" borderId="231" xfId="0" applyFont="1" applyFill="1" applyBorder="1" applyAlignment="1">
      <alignment horizontal="center" vertical="center" readingOrder="1"/>
    </xf>
    <xf numFmtId="0" fontId="117" fillId="0" borderId="325" xfId="0" applyFont="1" applyBorder="1" applyAlignment="1">
      <alignment horizontal="left" vertical="center" readingOrder="1"/>
    </xf>
    <xf numFmtId="0" fontId="117" fillId="0" borderId="231" xfId="0" applyFont="1" applyBorder="1" applyAlignment="1">
      <alignment horizontal="left" vertical="center" readingOrder="1"/>
    </xf>
    <xf numFmtId="0" fontId="113" fillId="9" borderId="324" xfId="0" applyFont="1" applyFill="1" applyBorder="1" applyAlignment="1">
      <alignment horizontal="left" vertical="center" readingOrder="1"/>
    </xf>
    <xf numFmtId="0" fontId="116" fillId="0" borderId="325" xfId="0" applyFont="1" applyBorder="1" applyAlignment="1">
      <alignment horizontal="left" vertical="center" readingOrder="1"/>
    </xf>
    <xf numFmtId="0" fontId="112" fillId="9" borderId="335" xfId="0" applyFont="1" applyFill="1" applyBorder="1" applyAlignment="1">
      <alignment horizontal="center" vertical="center" readingOrder="1"/>
    </xf>
    <xf numFmtId="0" fontId="116" fillId="0" borderId="0" xfId="0" applyFont="1" applyAlignment="1">
      <alignment horizontal="left" vertical="center" readingOrder="1"/>
    </xf>
    <xf numFmtId="0" fontId="116" fillId="0" borderId="231" xfId="0" applyFont="1" applyBorder="1" applyAlignment="1">
      <alignment horizontal="left" vertical="center" readingOrder="1"/>
    </xf>
    <xf numFmtId="0" fontId="110" fillId="21" borderId="174" xfId="0" applyFont="1" applyFill="1" applyBorder="1" applyAlignment="1">
      <alignment horizontal="center" vertical="center" readingOrder="1"/>
    </xf>
    <xf numFmtId="0" fontId="163" fillId="21" borderId="338" xfId="0" applyFont="1" applyFill="1" applyBorder="1" applyAlignment="1">
      <alignment horizontal="center" vertical="center" readingOrder="1"/>
    </xf>
    <xf numFmtId="0" fontId="163" fillId="21" borderId="182" xfId="0" applyFont="1" applyFill="1" applyBorder="1" applyAlignment="1">
      <alignment horizontal="center" vertical="center" readingOrder="1"/>
    </xf>
    <xf numFmtId="0" fontId="117" fillId="0" borderId="179" xfId="0" applyFont="1" applyBorder="1" applyAlignment="1">
      <alignment horizontal="left" vertical="center" readingOrder="1"/>
    </xf>
    <xf numFmtId="0" fontId="117" fillId="0" borderId="175" xfId="0" applyFont="1" applyBorder="1" applyAlignment="1">
      <alignment horizontal="left" vertical="center" readingOrder="1"/>
    </xf>
    <xf numFmtId="0" fontId="116" fillId="0" borderId="183" xfId="0" applyFont="1" applyBorder="1" applyAlignment="1">
      <alignment horizontal="left" vertical="center" readingOrder="1"/>
    </xf>
    <xf numFmtId="0" fontId="113" fillId="9" borderId="186" xfId="0" applyFont="1" applyFill="1" applyBorder="1" applyAlignment="1">
      <alignment horizontal="center" vertical="center" readingOrder="1"/>
    </xf>
    <xf numFmtId="0" fontId="113" fillId="9" borderId="339" xfId="0" applyFont="1" applyFill="1" applyBorder="1" applyAlignment="1">
      <alignment horizontal="center" vertical="center" readingOrder="1"/>
    </xf>
    <xf numFmtId="0" fontId="117" fillId="0" borderId="189" xfId="0" applyFont="1" applyBorder="1" applyAlignment="1">
      <alignment horizontal="left" vertical="center" readingOrder="1"/>
    </xf>
    <xf numFmtId="0" fontId="117" fillId="0" borderId="183" xfId="0" applyFont="1" applyBorder="1" applyAlignment="1">
      <alignment horizontal="left" vertical="center" readingOrder="1"/>
    </xf>
    <xf numFmtId="0" fontId="162" fillId="0" borderId="342" xfId="0" applyFont="1" applyBorder="1" applyAlignment="1">
      <alignment horizontal="left" vertical="center" readingOrder="1"/>
    </xf>
    <xf numFmtId="0" fontId="111" fillId="21" borderId="345" xfId="0" applyFont="1" applyFill="1" applyBorder="1" applyAlignment="1">
      <alignment horizontal="center" vertical="center" readingOrder="1"/>
    </xf>
    <xf numFmtId="0" fontId="111" fillId="21" borderId="193" xfId="0" applyFont="1" applyFill="1" applyBorder="1" applyAlignment="1">
      <alignment horizontal="center" vertical="center" readingOrder="1"/>
    </xf>
    <xf numFmtId="0" fontId="112" fillId="0" borderId="346" xfId="0" applyFont="1" applyBorder="1" applyAlignment="1">
      <alignment horizontal="left" vertical="center" readingOrder="1"/>
    </xf>
    <xf numFmtId="0" fontId="112" fillId="0" borderId="349" xfId="0" applyFont="1" applyBorder="1" applyAlignment="1">
      <alignment horizontal="left" vertical="center" readingOrder="1"/>
    </xf>
    <xf numFmtId="0" fontId="112" fillId="9" borderId="352" xfId="0" applyFont="1" applyFill="1" applyBorder="1" applyAlignment="1">
      <alignment horizontal="left" vertical="center" readingOrder="1"/>
    </xf>
    <xf numFmtId="0" fontId="116" fillId="0" borderId="349" xfId="0" applyFont="1" applyBorder="1" applyAlignment="1">
      <alignment horizontal="left" vertical="center" readingOrder="1"/>
    </xf>
    <xf numFmtId="0" fontId="112" fillId="9" borderId="186" xfId="0" applyFont="1" applyFill="1" applyBorder="1" applyAlignment="1">
      <alignment horizontal="left" vertical="center" readingOrder="1"/>
    </xf>
    <xf numFmtId="0" fontId="116" fillId="0" borderId="175" xfId="0" applyFont="1" applyBorder="1" applyAlignment="1">
      <alignment horizontal="left" vertical="center" readingOrder="1"/>
    </xf>
    <xf numFmtId="0" fontId="117" fillId="0" borderId="355" xfId="0" applyFont="1" applyBorder="1" applyAlignment="1">
      <alignment horizontal="left" vertical="center" readingOrder="1"/>
    </xf>
    <xf numFmtId="0" fontId="116" fillId="0" borderId="358" xfId="0" applyFont="1" applyBorder="1" applyAlignment="1">
      <alignment horizontal="left" vertical="center" readingOrder="1"/>
    </xf>
    <xf numFmtId="0" fontId="113" fillId="9" borderId="176" xfId="0" applyFont="1" applyFill="1" applyBorder="1" applyAlignment="1">
      <alignment horizontal="center" vertical="center" readingOrder="1"/>
    </xf>
    <xf numFmtId="0" fontId="18" fillId="21" borderId="173" xfId="0" applyFont="1" applyFill="1" applyBorder="1" applyAlignment="1">
      <alignment horizontal="center" vertical="center" readingOrder="1"/>
    </xf>
    <xf numFmtId="0" fontId="39" fillId="21" borderId="173" xfId="0" applyFont="1" applyFill="1" applyBorder="1" applyAlignment="1">
      <alignment horizontal="center" vertical="center" readingOrder="1"/>
    </xf>
    <xf numFmtId="3" fontId="92" fillId="0" borderId="169" xfId="0" applyNumberFormat="1" applyFont="1" applyBorder="1" applyAlignment="1">
      <alignment horizontal="right" vertical="center" readingOrder="1"/>
    </xf>
    <xf numFmtId="0" fontId="92" fillId="0" borderId="169" xfId="0" applyFont="1" applyBorder="1" applyAlignment="1">
      <alignment horizontal="right" vertical="center" readingOrder="1"/>
    </xf>
    <xf numFmtId="3" fontId="41" fillId="0" borderId="0" xfId="0" applyNumberFormat="1" applyFont="1" applyAlignment="1">
      <alignment horizontal="right" vertical="center" readingOrder="1"/>
    </xf>
    <xf numFmtId="0" fontId="41" fillId="0" borderId="0" xfId="0" applyFont="1" applyAlignment="1">
      <alignment horizontal="right" vertical="center" readingOrder="1"/>
    </xf>
    <xf numFmtId="3" fontId="41" fillId="0" borderId="231" xfId="0" applyNumberFormat="1" applyFont="1" applyBorder="1" applyAlignment="1">
      <alignment horizontal="right" vertical="center" readingOrder="1"/>
    </xf>
    <xf numFmtId="0" fontId="41" fillId="0" borderId="231" xfId="0" applyFont="1" applyBorder="1" applyAlignment="1">
      <alignment horizontal="right" vertical="center" readingOrder="1"/>
    </xf>
    <xf numFmtId="0" fontId="116" fillId="0" borderId="233" xfId="0" applyFont="1" applyBorder="1" applyAlignment="1">
      <alignment horizontal="center" vertical="center" readingOrder="1"/>
    </xf>
    <xf numFmtId="0" fontId="117" fillId="0" borderId="242" xfId="0" applyFont="1" applyBorder="1" applyAlignment="1">
      <alignment horizontal="center" vertical="center" readingOrder="1"/>
    </xf>
    <xf numFmtId="0" fontId="110" fillId="21" borderId="346" xfId="0" applyFont="1" applyFill="1" applyBorder="1" applyAlignment="1">
      <alignment horizontal="center" vertical="center" readingOrder="1"/>
    </xf>
    <xf numFmtId="0" fontId="111" fillId="21" borderId="361" xfId="0" applyFont="1" applyFill="1" applyBorder="1" applyAlignment="1">
      <alignment horizontal="center" vertical="center" readingOrder="1"/>
    </xf>
    <xf numFmtId="0" fontId="113" fillId="9" borderId="34" xfId="0" applyFont="1" applyFill="1" applyBorder="1" applyAlignment="1">
      <alignment horizontal="center" vertical="center" readingOrder="1"/>
    </xf>
    <xf numFmtId="0" fontId="112" fillId="9" borderId="324" xfId="0" applyFont="1" applyFill="1" applyBorder="1" applyAlignment="1">
      <alignment horizontal="center" vertical="center" readingOrder="1"/>
    </xf>
    <xf numFmtId="0" fontId="117" fillId="0" borderId="363" xfId="0" applyFont="1" applyBorder="1" applyAlignment="1">
      <alignment horizontal="center" vertical="center" readingOrder="1"/>
    </xf>
    <xf numFmtId="0" fontId="164" fillId="21" borderId="231" xfId="0" applyFont="1" applyFill="1" applyBorder="1" applyAlignment="1">
      <alignment horizontal="center" vertical="center" readingOrder="1"/>
    </xf>
    <xf numFmtId="0" fontId="163" fillId="21" borderId="0" xfId="0" applyFont="1" applyFill="1" applyAlignment="1">
      <alignment horizontal="center" vertical="center" readingOrder="1"/>
    </xf>
    <xf numFmtId="0" fontId="164" fillId="21" borderId="0" xfId="0" applyFont="1" applyFill="1" applyAlignment="1">
      <alignment horizontal="center" vertical="center" readingOrder="1"/>
    </xf>
    <xf numFmtId="0" fontId="165" fillId="0" borderId="325" xfId="0" applyFont="1" applyBorder="1" applyAlignment="1">
      <alignment horizontal="left" vertical="center" readingOrder="1"/>
    </xf>
    <xf numFmtId="0" fontId="165" fillId="0" borderId="231" xfId="0" applyFont="1" applyBorder="1" applyAlignment="1">
      <alignment horizontal="left" vertical="center" readingOrder="1"/>
    </xf>
    <xf numFmtId="0" fontId="167" fillId="9" borderId="324" xfId="0" applyFont="1" applyFill="1" applyBorder="1" applyAlignment="1">
      <alignment horizontal="left" vertical="center" readingOrder="1"/>
    </xf>
    <xf numFmtId="0" fontId="166" fillId="0" borderId="325" xfId="0" applyFont="1" applyBorder="1" applyAlignment="1">
      <alignment horizontal="left" vertical="center" readingOrder="1"/>
    </xf>
    <xf numFmtId="0" fontId="166" fillId="0" borderId="0" xfId="0" applyFont="1" applyAlignment="1">
      <alignment horizontal="left" vertical="center" readingOrder="1"/>
    </xf>
    <xf numFmtId="0" fontId="166" fillId="0" borderId="231" xfId="0" applyFont="1" applyBorder="1" applyAlignment="1">
      <alignment horizontal="left" vertical="center" readingOrder="1"/>
    </xf>
    <xf numFmtId="0" fontId="168" fillId="9" borderId="325" xfId="0" applyFont="1" applyFill="1" applyBorder="1" applyAlignment="1">
      <alignment horizontal="left" vertical="center" readingOrder="1"/>
    </xf>
    <xf numFmtId="0" fontId="169" fillId="9" borderId="231" xfId="0" applyFont="1" applyFill="1" applyBorder="1" applyAlignment="1">
      <alignment horizontal="left" vertical="center" readingOrder="1"/>
    </xf>
    <xf numFmtId="0" fontId="167" fillId="9" borderId="325" xfId="0" applyFont="1" applyFill="1" applyBorder="1" applyAlignment="1">
      <alignment horizontal="left" vertical="center" readingOrder="1"/>
    </xf>
    <xf numFmtId="0" fontId="168" fillId="9" borderId="324" xfId="0" applyFont="1" applyFill="1" applyBorder="1" applyAlignment="1">
      <alignment horizontal="left" vertical="center" readingOrder="1"/>
    </xf>
    <xf numFmtId="205" fontId="112" fillId="0" borderId="169" xfId="0" applyNumberFormat="1" applyFont="1" applyBorder="1" applyAlignment="1">
      <alignment horizontal="right" vertical="center" readingOrder="1"/>
    </xf>
    <xf numFmtId="207" fontId="12" fillId="0" borderId="0" xfId="0" applyNumberFormat="1" applyFont="1">
      <alignment vertical="center"/>
    </xf>
    <xf numFmtId="0" fontId="23" fillId="3" borderId="0" xfId="0" applyFont="1" applyFill="1" applyAlignment="1">
      <alignment horizontal="center" vertical="center"/>
    </xf>
    <xf numFmtId="0" fontId="150" fillId="3" borderId="0" xfId="0" applyFont="1" applyFill="1" applyAlignment="1">
      <alignment horizontal="center" vertical="center"/>
    </xf>
    <xf numFmtId="0" fontId="117" fillId="0" borderId="364" xfId="0" applyFont="1" applyBorder="1" applyAlignment="1">
      <alignment horizontal="center" vertical="center" readingOrder="1"/>
    </xf>
    <xf numFmtId="205" fontId="157" fillId="0" borderId="334" xfId="0" applyNumberFormat="1" applyFont="1" applyBorder="1" applyAlignment="1">
      <alignment horizontal="right" vertical="center" readingOrder="1"/>
    </xf>
    <xf numFmtId="205" fontId="158" fillId="9" borderId="335" xfId="0" applyNumberFormat="1" applyFont="1" applyFill="1" applyBorder="1" applyAlignment="1">
      <alignment horizontal="right" vertical="center" readingOrder="1"/>
    </xf>
    <xf numFmtId="229" fontId="159" fillId="0" borderId="0" xfId="0" applyNumberFormat="1" applyFont="1" applyAlignment="1">
      <alignment horizontal="right" vertical="center" readingOrder="1"/>
    </xf>
    <xf numFmtId="205" fontId="116" fillId="0" borderId="0" xfId="0" applyNumberFormat="1" applyFont="1" applyAlignment="1">
      <alignment horizontal="right" vertical="center" readingOrder="1"/>
    </xf>
    <xf numFmtId="205" fontId="159" fillId="0" borderId="170" xfId="0" applyNumberFormat="1" applyFont="1" applyBorder="1" applyAlignment="1">
      <alignment horizontal="right" vertical="center" readingOrder="1"/>
    </xf>
    <xf numFmtId="229" fontId="159" fillId="0" borderId="170" xfId="0" applyNumberFormat="1" applyFont="1" applyBorder="1" applyAlignment="1">
      <alignment horizontal="right" vertical="center" readingOrder="1"/>
    </xf>
    <xf numFmtId="205" fontId="112" fillId="9" borderId="171" xfId="0" applyNumberFormat="1" applyFont="1" applyFill="1" applyBorder="1" applyAlignment="1">
      <alignment horizontal="right" vertical="center" readingOrder="1"/>
    </xf>
    <xf numFmtId="230" fontId="112" fillId="9" borderId="171" xfId="0" applyNumberFormat="1" applyFont="1" applyFill="1" applyBorder="1" applyAlignment="1">
      <alignment horizontal="right" vertical="center" readingOrder="1"/>
    </xf>
    <xf numFmtId="205" fontId="116" fillId="0" borderId="171" xfId="0" applyNumberFormat="1" applyFont="1" applyBorder="1" applyAlignment="1">
      <alignment horizontal="right" vertical="center" readingOrder="1"/>
    </xf>
    <xf numFmtId="205" fontId="112" fillId="9" borderId="170" xfId="0" applyNumberFormat="1" applyFont="1" applyFill="1" applyBorder="1" applyAlignment="1">
      <alignment horizontal="right" vertical="center" readingOrder="1"/>
    </xf>
    <xf numFmtId="205" fontId="116" fillId="0" borderId="170" xfId="0" applyNumberFormat="1" applyFont="1" applyBorder="1" applyAlignment="1">
      <alignment horizontal="right" vertical="center" readingOrder="1"/>
    </xf>
    <xf numFmtId="205" fontId="112" fillId="9" borderId="172" xfId="0" applyNumberFormat="1" applyFont="1" applyFill="1" applyBorder="1" applyAlignment="1">
      <alignment horizontal="right" vertical="center" readingOrder="1"/>
    </xf>
    <xf numFmtId="205" fontId="116" fillId="0" borderId="231" xfId="0" applyNumberFormat="1" applyFont="1" applyBorder="1" applyAlignment="1">
      <alignment horizontal="right" vertical="center" readingOrder="1"/>
    </xf>
    <xf numFmtId="205" fontId="112" fillId="9" borderId="324" xfId="0" applyNumberFormat="1" applyFont="1" applyFill="1" applyBorder="1" applyAlignment="1">
      <alignment horizontal="right" vertical="center" readingOrder="1"/>
    </xf>
    <xf numFmtId="205" fontId="116" fillId="0" borderId="325" xfId="0" applyNumberFormat="1" applyFont="1" applyBorder="1" applyAlignment="1">
      <alignment horizontal="right" vertical="center" readingOrder="1"/>
    </xf>
    <xf numFmtId="206" fontId="112" fillId="9" borderId="330" xfId="0" applyNumberFormat="1" applyFont="1" applyFill="1" applyBorder="1" applyAlignment="1">
      <alignment horizontal="center" vertical="center" readingOrder="1"/>
    </xf>
    <xf numFmtId="205" fontId="116" fillId="0" borderId="334" xfId="0" applyNumberFormat="1" applyFont="1" applyBorder="1" applyAlignment="1">
      <alignment horizontal="right" vertical="center" readingOrder="1"/>
    </xf>
    <xf numFmtId="205" fontId="116" fillId="0" borderId="180" xfId="0" applyNumberFormat="1" applyFont="1" applyBorder="1" applyAlignment="1">
      <alignment horizontal="right" vertical="center" readingOrder="1"/>
    </xf>
    <xf numFmtId="205" fontId="116" fillId="0" borderId="169" xfId="0" applyNumberFormat="1" applyFont="1" applyBorder="1" applyAlignment="1">
      <alignment horizontal="right" vertical="center" readingOrder="1"/>
    </xf>
    <xf numFmtId="205" fontId="116" fillId="0" borderId="181" xfId="0" applyNumberFormat="1" applyFont="1" applyBorder="1" applyAlignment="1">
      <alignment horizontal="right" vertical="center" readingOrder="1"/>
    </xf>
    <xf numFmtId="205" fontId="116" fillId="0" borderId="184" xfId="0" applyNumberFormat="1" applyFont="1" applyBorder="1" applyAlignment="1">
      <alignment horizontal="right" vertical="center" readingOrder="1"/>
    </xf>
    <xf numFmtId="205" fontId="116" fillId="0" borderId="185" xfId="0" applyNumberFormat="1" applyFont="1" applyBorder="1" applyAlignment="1">
      <alignment horizontal="right" vertical="center" readingOrder="1"/>
    </xf>
    <xf numFmtId="205" fontId="112" fillId="9" borderId="187" xfId="0" applyNumberFormat="1" applyFont="1" applyFill="1" applyBorder="1" applyAlignment="1">
      <alignment horizontal="right" vertical="center" readingOrder="1"/>
    </xf>
    <xf numFmtId="205" fontId="112" fillId="9" borderId="188" xfId="0" applyNumberFormat="1" applyFont="1" applyFill="1" applyBorder="1" applyAlignment="1">
      <alignment horizontal="right" vertical="center" readingOrder="1"/>
    </xf>
    <xf numFmtId="205" fontId="112" fillId="9" borderId="340" xfId="0" applyNumberFormat="1" applyFont="1" applyFill="1" applyBorder="1" applyAlignment="1">
      <alignment horizontal="right" vertical="center" readingOrder="1"/>
    </xf>
    <xf numFmtId="205" fontId="112" fillId="9" borderId="341" xfId="0" applyNumberFormat="1" applyFont="1" applyFill="1" applyBorder="1" applyAlignment="1">
      <alignment horizontal="right" vertical="center" readingOrder="1"/>
    </xf>
    <xf numFmtId="205" fontId="116" fillId="0" borderId="190" xfId="0" applyNumberFormat="1" applyFont="1" applyBorder="1" applyAlignment="1">
      <alignment horizontal="right" vertical="center" readingOrder="1"/>
    </xf>
    <xf numFmtId="205" fontId="116" fillId="0" borderId="191" xfId="0" applyNumberFormat="1" applyFont="1" applyBorder="1" applyAlignment="1">
      <alignment horizontal="right" vertical="center" readingOrder="1"/>
    </xf>
    <xf numFmtId="229" fontId="116" fillId="0" borderId="343" xfId="0" applyNumberFormat="1" applyFont="1" applyBorder="1" applyAlignment="1">
      <alignment horizontal="right" vertical="center" readingOrder="1"/>
    </xf>
    <xf numFmtId="229" fontId="116" fillId="0" borderId="344" xfId="0" applyNumberFormat="1" applyFont="1" applyBorder="1" applyAlignment="1">
      <alignment horizontal="right" vertical="center" readingOrder="1"/>
    </xf>
    <xf numFmtId="205" fontId="112" fillId="0" borderId="347" xfId="0" applyNumberFormat="1" applyFont="1" applyBorder="1" applyAlignment="1">
      <alignment horizontal="right" vertical="center" readingOrder="1"/>
    </xf>
    <xf numFmtId="205" fontId="112" fillId="0" borderId="348" xfId="0" applyNumberFormat="1" applyFont="1" applyBorder="1" applyAlignment="1">
      <alignment horizontal="right" vertical="center" readingOrder="1"/>
    </xf>
    <xf numFmtId="205" fontId="112" fillId="0" borderId="350" xfId="0" applyNumberFormat="1" applyFont="1" applyBorder="1" applyAlignment="1">
      <alignment horizontal="right" vertical="center" readingOrder="1"/>
    </xf>
    <xf numFmtId="205" fontId="112" fillId="0" borderId="351" xfId="0" applyNumberFormat="1" applyFont="1" applyBorder="1" applyAlignment="1">
      <alignment horizontal="right" vertical="center" readingOrder="1"/>
    </xf>
    <xf numFmtId="205" fontId="112" fillId="9" borderId="353" xfId="0" applyNumberFormat="1" applyFont="1" applyFill="1" applyBorder="1" applyAlignment="1">
      <alignment horizontal="right" vertical="center" readingOrder="1"/>
    </xf>
    <xf numFmtId="205" fontId="112" fillId="9" borderId="354" xfId="0" applyNumberFormat="1" applyFont="1" applyFill="1" applyBorder="1" applyAlignment="1">
      <alignment horizontal="right" vertical="center" readingOrder="1"/>
    </xf>
    <xf numFmtId="205" fontId="116" fillId="0" borderId="350" xfId="0" applyNumberFormat="1" applyFont="1" applyBorder="1" applyAlignment="1">
      <alignment horizontal="right" vertical="center" readingOrder="1"/>
    </xf>
    <xf numFmtId="205" fontId="116" fillId="0" borderId="351" xfId="0" applyNumberFormat="1" applyFont="1" applyBorder="1" applyAlignment="1">
      <alignment horizontal="right" vertical="center" readingOrder="1"/>
    </xf>
    <xf numFmtId="205" fontId="157" fillId="0" borderId="181" xfId="0" applyNumberFormat="1" applyFont="1" applyBorder="1" applyAlignment="1">
      <alignment horizontal="right" vertical="center" readingOrder="1"/>
    </xf>
    <xf numFmtId="0" fontId="113" fillId="9" borderId="367" xfId="0" applyFont="1" applyFill="1" applyBorder="1" applyAlignment="1">
      <alignment horizontal="center" vertical="center" readingOrder="1"/>
    </xf>
    <xf numFmtId="205" fontId="158" fillId="9" borderId="368" xfId="0" applyNumberFormat="1" applyFont="1" applyFill="1" applyBorder="1" applyAlignment="1">
      <alignment horizontal="right" vertical="center" readingOrder="1"/>
    </xf>
    <xf numFmtId="205" fontId="158" fillId="9" borderId="369" xfId="0" applyNumberFormat="1" applyFont="1" applyFill="1" applyBorder="1" applyAlignment="1">
      <alignment horizontal="right" vertical="center" readingOrder="1"/>
    </xf>
    <xf numFmtId="0" fontId="172" fillId="0" borderId="175" xfId="0" applyFont="1" applyBorder="1" applyAlignment="1">
      <alignment horizontal="left" vertical="center" readingOrder="1"/>
    </xf>
    <xf numFmtId="205" fontId="157" fillId="0" borderId="356" xfId="0" applyNumberFormat="1" applyFont="1" applyBorder="1" applyAlignment="1">
      <alignment horizontal="right" vertical="center" readingOrder="1"/>
    </xf>
    <xf numFmtId="205" fontId="157" fillId="0" borderId="357" xfId="0" applyNumberFormat="1" applyFont="1" applyBorder="1" applyAlignment="1">
      <alignment horizontal="right" vertical="center" readingOrder="1"/>
    </xf>
    <xf numFmtId="205" fontId="116" fillId="0" borderId="357" xfId="0" applyNumberFormat="1" applyFont="1" applyBorder="1" applyAlignment="1">
      <alignment horizontal="right" vertical="center" readingOrder="1"/>
    </xf>
    <xf numFmtId="205" fontId="157" fillId="0" borderId="359" xfId="0" applyNumberFormat="1" applyFont="1" applyBorder="1" applyAlignment="1">
      <alignment horizontal="right" vertical="center" readingOrder="1"/>
    </xf>
    <xf numFmtId="205" fontId="157" fillId="0" borderId="360" xfId="0" applyNumberFormat="1" applyFont="1" applyBorder="1" applyAlignment="1">
      <alignment horizontal="right" vertical="center" readingOrder="1"/>
    </xf>
    <xf numFmtId="205" fontId="116" fillId="0" borderId="360" xfId="0" applyNumberFormat="1" applyFont="1" applyBorder="1" applyAlignment="1">
      <alignment horizontal="right" vertical="center" readingOrder="1"/>
    </xf>
    <xf numFmtId="205" fontId="112" fillId="9" borderId="177" xfId="0" applyNumberFormat="1" applyFont="1" applyFill="1" applyBorder="1" applyAlignment="1">
      <alignment horizontal="right" vertical="center" readingOrder="1"/>
    </xf>
    <xf numFmtId="205" fontId="112" fillId="9" borderId="178" xfId="0" applyNumberFormat="1" applyFont="1" applyFill="1" applyBorder="1" applyAlignment="1">
      <alignment horizontal="right" vertical="center" readingOrder="1"/>
    </xf>
    <xf numFmtId="0" fontId="117" fillId="0" borderId="370" xfId="0" applyFont="1" applyBorder="1" applyAlignment="1">
      <alignment horizontal="center" vertical="center" readingOrder="1"/>
    </xf>
    <xf numFmtId="0" fontId="117" fillId="0" borderId="374" xfId="0" applyFont="1" applyBorder="1" applyAlignment="1">
      <alignment horizontal="center" vertical="center" readingOrder="1"/>
    </xf>
    <xf numFmtId="0" fontId="18" fillId="21" borderId="0" xfId="0" applyFont="1" applyFill="1" applyAlignment="1">
      <alignment horizontal="center" vertical="center" readingOrder="1"/>
    </xf>
    <xf numFmtId="0" fontId="18" fillId="21" borderId="231" xfId="0" applyFont="1" applyFill="1" applyBorder="1" applyAlignment="1">
      <alignment horizontal="center" vertical="center" readingOrder="1"/>
    </xf>
    <xf numFmtId="205" fontId="157" fillId="0" borderId="0" xfId="0" applyNumberFormat="1" applyFont="1" applyAlignment="1">
      <alignment horizontal="right" vertical="center" readingOrder="1"/>
    </xf>
    <xf numFmtId="205" fontId="157" fillId="0" borderId="330" xfId="0" applyNumberFormat="1" applyFont="1" applyBorder="1" applyAlignment="1">
      <alignment horizontal="right" vertical="center" readingOrder="1"/>
    </xf>
    <xf numFmtId="205" fontId="157" fillId="0" borderId="328" xfId="0" applyNumberFormat="1" applyFont="1" applyBorder="1" applyAlignment="1">
      <alignment horizontal="right" vertical="center" readingOrder="1"/>
    </xf>
    <xf numFmtId="0" fontId="116" fillId="0" borderId="231" xfId="0" applyFont="1" applyBorder="1" applyAlignment="1">
      <alignment horizontal="left" vertical="center" readingOrder="1"/>
    </xf>
    <xf numFmtId="0" fontId="112" fillId="9" borderId="324" xfId="0" applyFont="1" applyFill="1" applyBorder="1" applyAlignment="1">
      <alignment horizontal="left" vertical="center" readingOrder="1"/>
    </xf>
    <xf numFmtId="0" fontId="111" fillId="21" borderId="181" xfId="0" applyFont="1" applyFill="1" applyBorder="1" applyAlignment="1">
      <alignment horizontal="center" vertical="center" readingOrder="1"/>
    </xf>
    <xf numFmtId="0" fontId="111" fillId="21" borderId="0" xfId="0" applyFont="1" applyFill="1" applyAlignment="1">
      <alignment horizontal="center" vertical="center" readingOrder="1"/>
    </xf>
    <xf numFmtId="0" fontId="111" fillId="21" borderId="362" xfId="0" applyFont="1" applyFill="1" applyBorder="1" applyAlignment="1">
      <alignment horizontal="center" vertical="center" readingOrder="1"/>
    </xf>
    <xf numFmtId="0" fontId="110" fillId="21" borderId="0" xfId="0" applyFont="1" applyFill="1" applyAlignment="1">
      <alignment horizontal="center" vertical="center" readingOrder="1"/>
    </xf>
    <xf numFmtId="0" fontId="110" fillId="21" borderId="175" xfId="0" applyFont="1" applyFill="1" applyBorder="1" applyAlignment="1">
      <alignment horizontal="center" vertical="center" readingOrder="1"/>
    </xf>
    <xf numFmtId="0" fontId="116" fillId="0" borderId="0" xfId="0" applyFont="1" applyAlignment="1">
      <alignment horizontal="left" vertical="center" readingOrder="1"/>
    </xf>
    <xf numFmtId="0" fontId="117" fillId="0" borderId="0" xfId="0" applyFont="1" applyAlignment="1">
      <alignment horizontal="left" vertical="center" readingOrder="1"/>
    </xf>
    <xf numFmtId="205" fontId="157" fillId="0" borderId="333" xfId="0" applyNumberFormat="1" applyFont="1" applyBorder="1" applyAlignment="1">
      <alignment horizontal="right" vertical="center" readingOrder="1"/>
    </xf>
    <xf numFmtId="0" fontId="111" fillId="21" borderId="232" xfId="0" applyFont="1" applyFill="1" applyBorder="1" applyAlignment="1">
      <alignment horizontal="center" vertical="center" readingOrder="1"/>
    </xf>
    <xf numFmtId="0" fontId="4" fillId="4" borderId="0" xfId="0" applyFont="1" applyFill="1" applyAlignment="1">
      <alignment horizontal="left" vertical="center"/>
    </xf>
    <xf numFmtId="0" fontId="112" fillId="9" borderId="176" xfId="0" applyFont="1" applyFill="1" applyBorder="1" applyAlignment="1">
      <alignment horizontal="center" vertical="center" readingOrder="1"/>
    </xf>
    <xf numFmtId="10" fontId="112" fillId="9" borderId="177" xfId="0" applyNumberFormat="1" applyFont="1" applyFill="1" applyBorder="1" applyAlignment="1">
      <alignment horizontal="right" vertical="center" readingOrder="1"/>
    </xf>
    <xf numFmtId="0" fontId="148" fillId="9" borderId="178" xfId="0" applyFont="1" applyFill="1" applyBorder="1" applyAlignment="1">
      <alignment horizontal="right" vertical="center"/>
    </xf>
    <xf numFmtId="0" fontId="42" fillId="21" borderId="232" xfId="0" applyFont="1" applyFill="1" applyBorder="1" applyAlignment="1">
      <alignment horizontal="center" vertical="center" readingOrder="1"/>
    </xf>
    <xf numFmtId="0" fontId="42" fillId="21" borderId="181" xfId="0" applyFont="1" applyFill="1" applyBorder="1" applyAlignment="1">
      <alignment horizontal="center" vertical="center" readingOrder="1"/>
    </xf>
    <xf numFmtId="0" fontId="160" fillId="0" borderId="175" xfId="0" applyFont="1" applyBorder="1" applyAlignment="1">
      <alignment horizontal="left" vertical="center" readingOrder="1"/>
    </xf>
    <xf numFmtId="0" fontId="160" fillId="0" borderId="355" xfId="0" applyFont="1" applyBorder="1" applyAlignment="1">
      <alignment horizontal="left" vertical="center" readingOrder="1"/>
    </xf>
    <xf numFmtId="0" fontId="113" fillId="9" borderId="382" xfId="0" applyFont="1" applyFill="1" applyBorder="1" applyAlignment="1">
      <alignment horizontal="center" vertical="center" readingOrder="1"/>
    </xf>
    <xf numFmtId="0" fontId="113" fillId="9" borderId="379" xfId="0" applyFont="1" applyFill="1" applyBorder="1" applyAlignment="1">
      <alignment horizontal="left" vertical="center" readingOrder="1"/>
    </xf>
    <xf numFmtId="0" fontId="176" fillId="9" borderId="377" xfId="0" applyFont="1" applyFill="1" applyBorder="1" applyAlignment="1">
      <alignment horizontal="left" vertical="center" readingOrder="1"/>
    </xf>
    <xf numFmtId="0" fontId="176" fillId="9" borderId="377" xfId="0" applyFont="1" applyFill="1" applyBorder="1" applyAlignment="1">
      <alignment horizontal="right" vertical="center" readingOrder="1"/>
    </xf>
    <xf numFmtId="0" fontId="175" fillId="9" borderId="377" xfId="0" applyFont="1" applyFill="1" applyBorder="1" applyAlignment="1">
      <alignment horizontal="right" vertical="center" readingOrder="1"/>
    </xf>
    <xf numFmtId="0" fontId="117" fillId="9" borderId="377" xfId="0" applyFont="1" applyFill="1" applyBorder="1" applyAlignment="1">
      <alignment horizontal="right" vertical="center" readingOrder="1"/>
    </xf>
    <xf numFmtId="176" fontId="177" fillId="0" borderId="0" xfId="0" applyNumberFormat="1" applyFont="1" applyAlignment="1">
      <alignment horizontal="left" vertical="center"/>
    </xf>
    <xf numFmtId="0" fontId="13" fillId="0" borderId="0" xfId="0" applyFont="1">
      <alignment vertical="center"/>
    </xf>
    <xf numFmtId="205" fontId="44" fillId="0" borderId="325" xfId="0" applyNumberFormat="1" applyFont="1" applyBorder="1" applyAlignment="1">
      <alignment horizontal="right" vertical="center" readingOrder="1"/>
    </xf>
    <xf numFmtId="205" fontId="44" fillId="0" borderId="231" xfId="0" applyNumberFormat="1" applyFont="1" applyBorder="1" applyAlignment="1">
      <alignment horizontal="right" vertical="center" readingOrder="1"/>
    </xf>
    <xf numFmtId="205" fontId="131" fillId="9" borderId="324" xfId="0" applyNumberFormat="1" applyFont="1" applyFill="1" applyBorder="1" applyAlignment="1">
      <alignment horizontal="right" vertical="center" readingOrder="1"/>
    </xf>
    <xf numFmtId="205" fontId="44" fillId="0" borderId="0" xfId="0" applyNumberFormat="1" applyFont="1" applyAlignment="1">
      <alignment horizontal="right" vertical="center" readingOrder="1"/>
    </xf>
    <xf numFmtId="205" fontId="131" fillId="9" borderId="325" xfId="0" applyNumberFormat="1" applyFont="1" applyFill="1" applyBorder="1" applyAlignment="1">
      <alignment horizontal="right" vertical="center" readingOrder="1"/>
    </xf>
    <xf numFmtId="0" fontId="113" fillId="9" borderId="383" xfId="0" applyFont="1" applyFill="1" applyBorder="1" applyAlignment="1">
      <alignment horizontal="center" vertical="center" readingOrder="1"/>
    </xf>
    <xf numFmtId="0" fontId="112" fillId="9" borderId="384" xfId="0" applyFont="1" applyFill="1" applyBorder="1" applyAlignment="1">
      <alignment horizontal="center" vertical="center" readingOrder="1"/>
    </xf>
    <xf numFmtId="0" fontId="113" fillId="9" borderId="384" xfId="0" applyFont="1" applyFill="1" applyBorder="1" applyAlignment="1">
      <alignment horizontal="center" vertical="center" readingOrder="1"/>
    </xf>
    <xf numFmtId="0" fontId="112" fillId="9" borderId="385" xfId="0" applyFont="1" applyFill="1" applyBorder="1" applyAlignment="1">
      <alignment horizontal="center" vertical="center" readingOrder="1"/>
    </xf>
    <xf numFmtId="205" fontId="0" fillId="0" borderId="386" xfId="0" applyNumberFormat="1" applyBorder="1">
      <alignment vertical="center"/>
    </xf>
    <xf numFmtId="205" fontId="0" fillId="0" borderId="387" xfId="0" applyNumberFormat="1" applyBorder="1">
      <alignment vertical="center"/>
    </xf>
    <xf numFmtId="10" fontId="157" fillId="6" borderId="387" xfId="0" applyNumberFormat="1" applyFont="1" applyFill="1" applyBorder="1" applyAlignment="1">
      <alignment horizontal="right" vertical="center" readingOrder="1"/>
    </xf>
    <xf numFmtId="10" fontId="157" fillId="6" borderId="388" xfId="0" applyNumberFormat="1" applyFont="1" applyFill="1" applyBorder="1" applyAlignment="1">
      <alignment horizontal="right" vertical="center" readingOrder="1"/>
    </xf>
    <xf numFmtId="205" fontId="116" fillId="0" borderId="365" xfId="0" applyNumberFormat="1" applyFont="1" applyBorder="1" applyAlignment="1">
      <alignment horizontal="right" vertical="center" readingOrder="1"/>
    </xf>
    <xf numFmtId="205" fontId="116" fillId="0" borderId="366" xfId="0" applyNumberFormat="1" applyFont="1" applyBorder="1" applyAlignment="1">
      <alignment horizontal="right" vertical="center" readingOrder="1"/>
    </xf>
    <xf numFmtId="205" fontId="116" fillId="0" borderId="250" xfId="0" applyNumberFormat="1" applyFont="1" applyBorder="1" applyAlignment="1">
      <alignment horizontal="right" vertical="center" readingOrder="1"/>
    </xf>
    <xf numFmtId="205" fontId="0" fillId="0" borderId="0" xfId="0" applyNumberFormat="1">
      <alignment vertical="center"/>
    </xf>
    <xf numFmtId="14" fontId="10" fillId="0" borderId="0" xfId="0" applyNumberFormat="1" applyFont="1">
      <alignment vertical="center"/>
    </xf>
    <xf numFmtId="0" fontId="148" fillId="0" borderId="0" xfId="0" applyFont="1">
      <alignment vertical="center"/>
    </xf>
    <xf numFmtId="0" fontId="131" fillId="0" borderId="0" xfId="0" applyFont="1" applyAlignment="1">
      <alignment horizontal="left" vertical="center" readingOrder="1"/>
    </xf>
    <xf numFmtId="205" fontId="116" fillId="0" borderId="235" xfId="0" applyNumberFormat="1" applyFont="1" applyBorder="1" applyAlignment="1">
      <alignment horizontal="right" vertical="center" readingOrder="1"/>
    </xf>
    <xf numFmtId="205" fontId="116" fillId="0" borderId="236" xfId="0" applyNumberFormat="1" applyFont="1" applyBorder="1" applyAlignment="1">
      <alignment horizontal="right" vertical="center" readingOrder="1"/>
    </xf>
    <xf numFmtId="205" fontId="116" fillId="0" borderId="243" xfId="0" applyNumberFormat="1" applyFont="1" applyBorder="1" applyAlignment="1">
      <alignment horizontal="right" vertical="center" readingOrder="1"/>
    </xf>
    <xf numFmtId="205" fontId="116" fillId="0" borderId="244" xfId="0" applyNumberFormat="1" applyFont="1" applyBorder="1" applyAlignment="1">
      <alignment horizontal="right" vertical="center" readingOrder="1"/>
    </xf>
    <xf numFmtId="205" fontId="116" fillId="0" borderId="245" xfId="0" applyNumberFormat="1" applyFont="1" applyBorder="1" applyAlignment="1">
      <alignment horizontal="right" vertical="center" readingOrder="1"/>
    </xf>
    <xf numFmtId="205" fontId="116" fillId="0" borderId="371" xfId="0" applyNumberFormat="1" applyFont="1" applyBorder="1" applyAlignment="1">
      <alignment horizontal="right" vertical="center" readingOrder="1"/>
    </xf>
    <xf numFmtId="205" fontId="116" fillId="0" borderId="372" xfId="0" applyNumberFormat="1" applyFont="1" applyBorder="1" applyAlignment="1">
      <alignment horizontal="right" vertical="center" readingOrder="1"/>
    </xf>
    <xf numFmtId="205" fontId="116" fillId="0" borderId="373" xfId="0" applyNumberFormat="1" applyFont="1" applyBorder="1" applyAlignment="1">
      <alignment horizontal="right" vertical="center" readingOrder="1"/>
    </xf>
    <xf numFmtId="0" fontId="113" fillId="9" borderId="389" xfId="0" applyFont="1" applyFill="1" applyBorder="1" applyAlignment="1">
      <alignment horizontal="center" vertical="center" readingOrder="1"/>
    </xf>
    <xf numFmtId="0" fontId="113" fillId="9" borderId="390" xfId="0" applyFont="1" applyFill="1" applyBorder="1" applyAlignment="1">
      <alignment horizontal="center" vertical="center" readingOrder="1"/>
    </xf>
    <xf numFmtId="0" fontId="112" fillId="9" borderId="390" xfId="0" applyFont="1" applyFill="1" applyBorder="1" applyAlignment="1">
      <alignment horizontal="center" vertical="center" readingOrder="1"/>
    </xf>
    <xf numFmtId="0" fontId="112" fillId="9" borderId="391" xfId="0" applyFont="1" applyFill="1" applyBorder="1" applyAlignment="1">
      <alignment horizontal="center" vertical="center" readingOrder="1"/>
    </xf>
    <xf numFmtId="205" fontId="157" fillId="0" borderId="34" xfId="0" applyNumberFormat="1" applyFont="1" applyBorder="1" applyAlignment="1">
      <alignment horizontal="right" vertical="center" readingOrder="1"/>
    </xf>
    <xf numFmtId="205" fontId="157" fillId="0" borderId="324" xfId="0" applyNumberFormat="1" applyFont="1" applyBorder="1" applyAlignment="1">
      <alignment horizontal="right" vertical="center" readingOrder="1"/>
    </xf>
    <xf numFmtId="3" fontId="157" fillId="0" borderId="392" xfId="0" applyNumberFormat="1" applyFont="1" applyBorder="1" applyAlignment="1">
      <alignment horizontal="right" vertical="center" readingOrder="1"/>
    </xf>
    <xf numFmtId="3" fontId="157" fillId="0" borderId="393" xfId="0" applyNumberFormat="1" applyFont="1" applyBorder="1" applyAlignment="1">
      <alignment horizontal="right" vertical="center" readingOrder="1"/>
    </xf>
    <xf numFmtId="205" fontId="157" fillId="0" borderId="243" xfId="0" applyNumberFormat="1" applyFont="1" applyBorder="1" applyAlignment="1">
      <alignment horizontal="right" vertical="center" readingOrder="1"/>
    </xf>
    <xf numFmtId="205" fontId="157" fillId="0" borderId="245" xfId="0" applyNumberFormat="1" applyFont="1" applyBorder="1" applyAlignment="1">
      <alignment horizontal="right" vertical="center" readingOrder="1"/>
    </xf>
    <xf numFmtId="205" fontId="157" fillId="0" borderId="375" xfId="0" applyNumberFormat="1" applyFont="1" applyBorder="1" applyAlignment="1">
      <alignment horizontal="right" vertical="center" readingOrder="1"/>
    </xf>
    <xf numFmtId="205" fontId="157" fillId="0" borderId="376" xfId="0" applyNumberFormat="1" applyFont="1" applyBorder="1" applyAlignment="1">
      <alignment horizontal="right" vertical="center" readingOrder="1"/>
    </xf>
    <xf numFmtId="205" fontId="166" fillId="0" borderId="0" xfId="0" applyNumberFormat="1" applyFont="1" applyAlignment="1">
      <alignment horizontal="right" vertical="center" readingOrder="1"/>
    </xf>
    <xf numFmtId="205" fontId="166" fillId="0" borderId="231" xfId="0" applyNumberFormat="1" applyFont="1" applyBorder="1" applyAlignment="1">
      <alignment horizontal="right" vertical="center" readingOrder="1"/>
    </xf>
    <xf numFmtId="205" fontId="168" fillId="9" borderId="324" xfId="0" applyNumberFormat="1" applyFont="1" applyFill="1" applyBorder="1" applyAlignment="1">
      <alignment horizontal="right" vertical="center" readingOrder="1"/>
    </xf>
    <xf numFmtId="205" fontId="166" fillId="0" borderId="325" xfId="0" applyNumberFormat="1" applyFont="1" applyBorder="1" applyAlignment="1">
      <alignment horizontal="right" vertical="center" readingOrder="1"/>
    </xf>
    <xf numFmtId="205" fontId="168" fillId="9" borderId="325" xfId="0" applyNumberFormat="1" applyFont="1" applyFill="1" applyBorder="1" applyAlignment="1">
      <alignment horizontal="right" vertical="center" readingOrder="1"/>
    </xf>
    <xf numFmtId="229" fontId="169" fillId="9" borderId="231" xfId="0" applyNumberFormat="1" applyFont="1" applyFill="1" applyBorder="1" applyAlignment="1">
      <alignment horizontal="right" vertical="center" readingOrder="1"/>
    </xf>
    <xf numFmtId="205" fontId="158" fillId="9" borderId="177" xfId="0" applyNumberFormat="1" applyFont="1" applyFill="1" applyBorder="1" applyAlignment="1">
      <alignment horizontal="right" vertical="center" readingOrder="1"/>
    </xf>
    <xf numFmtId="205" fontId="158" fillId="9" borderId="178" xfId="0" applyNumberFormat="1" applyFont="1" applyFill="1" applyBorder="1" applyAlignment="1">
      <alignment horizontal="right" vertical="center" readingOrder="1"/>
    </xf>
    <xf numFmtId="205" fontId="158" fillId="0" borderId="356" xfId="0" applyNumberFormat="1" applyFont="1" applyBorder="1" applyAlignment="1">
      <alignment horizontal="right" vertical="center" readingOrder="1"/>
    </xf>
    <xf numFmtId="205" fontId="158" fillId="9" borderId="381" xfId="0" applyNumberFormat="1" applyFont="1" applyFill="1" applyBorder="1" applyAlignment="1">
      <alignment horizontal="right" vertical="center" readingOrder="1"/>
    </xf>
    <xf numFmtId="205" fontId="158" fillId="9" borderId="380" xfId="0" applyNumberFormat="1" applyFont="1" applyFill="1" applyBorder="1" applyAlignment="1">
      <alignment horizontal="right" vertical="center" readingOrder="1"/>
    </xf>
    <xf numFmtId="205" fontId="112" fillId="9" borderId="380" xfId="0" applyNumberFormat="1" applyFont="1" applyFill="1" applyBorder="1" applyAlignment="1">
      <alignment horizontal="right" vertical="center" readingOrder="1"/>
    </xf>
    <xf numFmtId="205" fontId="157" fillId="0" borderId="0" xfId="0" applyNumberFormat="1" applyFont="1" applyAlignment="1">
      <alignment horizontal="right" vertical="center" readingOrder="1"/>
    </xf>
    <xf numFmtId="0" fontId="113" fillId="9" borderId="332" xfId="0" applyFont="1" applyFill="1" applyBorder="1" applyAlignment="1">
      <alignment horizontal="left" vertical="center" readingOrder="1"/>
    </xf>
    <xf numFmtId="205" fontId="157" fillId="0" borderId="329" xfId="0" applyNumberFormat="1" applyFont="1" applyBorder="1" applyAlignment="1">
      <alignment horizontal="right" vertical="center" readingOrder="1"/>
    </xf>
    <xf numFmtId="0" fontId="113" fillId="9" borderId="327" xfId="0" applyFont="1" applyFill="1" applyBorder="1" applyAlignment="1">
      <alignment horizontal="left" vertical="center" readingOrder="1"/>
    </xf>
    <xf numFmtId="200" fontId="44" fillId="0" borderId="325" xfId="0" applyNumberFormat="1" applyFont="1" applyBorder="1" applyAlignment="1">
      <alignment horizontal="right" vertical="center" readingOrder="1"/>
    </xf>
    <xf numFmtId="200" fontId="44" fillId="0" borderId="0" xfId="0" applyNumberFormat="1" applyFont="1" applyAlignment="1">
      <alignment horizontal="right" vertical="center" readingOrder="1"/>
    </xf>
    <xf numFmtId="200" fontId="44" fillId="0" borderId="231" xfId="0" applyNumberFormat="1" applyFont="1" applyBorder="1" applyAlignment="1">
      <alignment horizontal="right" vertical="center" readingOrder="1"/>
    </xf>
    <xf numFmtId="200" fontId="131" fillId="9" borderId="325" xfId="0" applyNumberFormat="1" applyFont="1" applyFill="1" applyBorder="1" applyAlignment="1">
      <alignment horizontal="right" vertical="center" readingOrder="1"/>
    </xf>
    <xf numFmtId="205" fontId="72" fillId="9" borderId="334" xfId="0" applyNumberFormat="1" applyFont="1" applyFill="1" applyBorder="1" applyAlignment="1">
      <alignment horizontal="right" vertical="center" readingOrder="1"/>
    </xf>
    <xf numFmtId="198" fontId="155" fillId="9" borderId="231" xfId="1" applyNumberFormat="1" applyFont="1" applyFill="1" applyBorder="1" applyAlignment="1">
      <alignment horizontal="right" vertical="center" readingOrder="1"/>
    </xf>
    <xf numFmtId="198" fontId="155" fillId="9" borderId="231" xfId="0" applyNumberFormat="1" applyFont="1" applyFill="1" applyBorder="1" applyAlignment="1">
      <alignment horizontal="right" vertical="center" readingOrder="1"/>
    </xf>
    <xf numFmtId="200" fontId="131" fillId="9" borderId="324" xfId="0" applyNumberFormat="1" applyFont="1" applyFill="1" applyBorder="1" applyAlignment="1">
      <alignment horizontal="right" vertical="center" readingOrder="1"/>
    </xf>
    <xf numFmtId="178" fontId="12" fillId="0" borderId="0" xfId="1" applyNumberFormat="1" applyFont="1">
      <alignment vertical="center"/>
    </xf>
    <xf numFmtId="205" fontId="157" fillId="0" borderId="0" xfId="0" applyNumberFormat="1" applyFont="1" applyAlignment="1">
      <alignment vertical="center" readingOrder="1"/>
    </xf>
    <xf numFmtId="205" fontId="157" fillId="0" borderId="329" xfId="0" applyNumberFormat="1" applyFont="1" applyBorder="1" applyAlignment="1">
      <alignment vertical="center" readingOrder="1"/>
    </xf>
    <xf numFmtId="205" fontId="157" fillId="0" borderId="395" xfId="0" applyNumberFormat="1" applyFont="1" applyBorder="1" applyAlignment="1">
      <alignment vertical="center" readingOrder="1"/>
    </xf>
    <xf numFmtId="205" fontId="157" fillId="0" borderId="335" xfId="0" applyNumberFormat="1" applyFont="1" applyBorder="1" applyAlignment="1">
      <alignment vertical="center" readingOrder="1"/>
    </xf>
    <xf numFmtId="178" fontId="112" fillId="9" borderId="172" xfId="0" applyNumberFormat="1" applyFont="1" applyFill="1" applyBorder="1" applyAlignment="1">
      <alignment horizontal="right" vertical="center" readingOrder="1"/>
    </xf>
    <xf numFmtId="178" fontId="91" fillId="0" borderId="231" xfId="0" applyNumberFormat="1" applyFont="1" applyBorder="1" applyAlignment="1">
      <alignment horizontal="right" vertical="center" readingOrder="1"/>
    </xf>
    <xf numFmtId="198" fontId="157" fillId="0" borderId="324" xfId="0" applyNumberFormat="1" applyFont="1" applyBorder="1" applyAlignment="1">
      <alignment horizontal="right" vertical="center" readingOrder="1"/>
    </xf>
    <xf numFmtId="198" fontId="157" fillId="0" borderId="245" xfId="0" applyNumberFormat="1" applyFont="1" applyBorder="1" applyAlignment="1">
      <alignment horizontal="right" vertical="center" readingOrder="1"/>
    </xf>
    <xf numFmtId="198" fontId="157" fillId="0" borderId="376" xfId="0" applyNumberFormat="1" applyFont="1" applyBorder="1" applyAlignment="1">
      <alignment horizontal="right" vertical="center" readingOrder="1"/>
    </xf>
    <xf numFmtId="231" fontId="44" fillId="0" borderId="0" xfId="0" applyNumberFormat="1" applyFont="1" applyAlignment="1">
      <alignment horizontal="right" vertical="center" readingOrder="1"/>
    </xf>
    <xf numFmtId="231" fontId="72" fillId="9" borderId="334" xfId="0" applyNumberFormat="1" applyFont="1" applyFill="1" applyBorder="1" applyAlignment="1">
      <alignment horizontal="right" vertical="center" readingOrder="1"/>
    </xf>
    <xf numFmtId="0" fontId="181" fillId="0" borderId="0" xfId="0" applyFont="1" applyFill="1">
      <alignment vertical="center"/>
    </xf>
    <xf numFmtId="0" fontId="181" fillId="0" borderId="0" xfId="0" applyFont="1" applyFill="1" applyAlignment="1">
      <alignment horizontal="right" vertical="center"/>
    </xf>
    <xf numFmtId="0" fontId="110" fillId="21" borderId="175" xfId="0" applyFont="1" applyFill="1" applyBorder="1" applyAlignment="1">
      <alignment horizontal="center" vertical="center" readingOrder="1"/>
    </xf>
    <xf numFmtId="0" fontId="111" fillId="21" borderId="232" xfId="0" applyFont="1" applyFill="1" applyBorder="1" applyAlignment="1">
      <alignment horizontal="center" vertical="center" readingOrder="1"/>
    </xf>
    <xf numFmtId="0" fontId="111" fillId="21" borderId="181" xfId="0" applyFont="1" applyFill="1" applyBorder="1" applyAlignment="1">
      <alignment horizontal="center" vertical="center" readingOrder="1"/>
    </xf>
    <xf numFmtId="198" fontId="116" fillId="0" borderId="235" xfId="0" applyNumberFormat="1" applyFont="1" applyBorder="1" applyAlignment="1">
      <alignment horizontal="right" vertical="center" readingOrder="1"/>
    </xf>
    <xf numFmtId="198" fontId="116" fillId="0" borderId="243" xfId="0" applyNumberFormat="1" applyFont="1" applyBorder="1" applyAlignment="1">
      <alignment horizontal="right" vertical="center" readingOrder="1"/>
    </xf>
    <xf numFmtId="198" fontId="116" fillId="0" borderId="371" xfId="0" applyNumberFormat="1" applyFont="1" applyBorder="1" applyAlignment="1">
      <alignment horizontal="right" vertical="center" readingOrder="1"/>
    </xf>
    <xf numFmtId="198" fontId="116" fillId="0" borderId="231" xfId="0" applyNumberFormat="1" applyFont="1" applyBorder="1" applyAlignment="1">
      <alignment horizontal="right" vertical="center" readingOrder="1"/>
    </xf>
    <xf numFmtId="198" fontId="116" fillId="0" borderId="245" xfId="0" applyNumberFormat="1" applyFont="1" applyBorder="1" applyAlignment="1">
      <alignment horizontal="right" vertical="center" readingOrder="1"/>
    </xf>
    <xf numFmtId="198" fontId="116" fillId="0" borderId="373" xfId="0" applyNumberFormat="1" applyFont="1" applyBorder="1" applyAlignment="1">
      <alignment horizontal="right" vertical="center" readingOrder="1"/>
    </xf>
    <xf numFmtId="178" fontId="0" fillId="45" borderId="0" xfId="0" applyNumberFormat="1" applyFill="1">
      <alignment vertical="center"/>
    </xf>
    <xf numFmtId="205" fontId="0" fillId="45" borderId="0" xfId="0" applyNumberFormat="1" applyFill="1">
      <alignment vertical="center"/>
    </xf>
    <xf numFmtId="0" fontId="160" fillId="0" borderId="0" xfId="0" applyFont="1" applyFill="1" applyBorder="1" applyAlignment="1">
      <alignment horizontal="left" vertical="center" readingOrder="1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1" fontId="0" fillId="0" borderId="0" xfId="0" applyNumberFormat="1">
      <alignment vertical="center"/>
    </xf>
    <xf numFmtId="178" fontId="0" fillId="0" borderId="0" xfId="1" applyNumberFormat="1" applyFont="1">
      <alignment vertical="center"/>
    </xf>
    <xf numFmtId="214" fontId="13" fillId="0" borderId="0" xfId="0" applyNumberFormat="1" applyFont="1">
      <alignment vertical="center"/>
    </xf>
    <xf numFmtId="214" fontId="13" fillId="6" borderId="0" xfId="0" applyNumberFormat="1" applyFont="1" applyFill="1">
      <alignment vertical="center"/>
    </xf>
    <xf numFmtId="0" fontId="13" fillId="46" borderId="0" xfId="0" applyFont="1" applyFill="1">
      <alignment vertical="center"/>
    </xf>
    <xf numFmtId="200" fontId="0" fillId="5" borderId="0" xfId="0" applyNumberFormat="1" applyFill="1">
      <alignment vertical="center"/>
    </xf>
    <xf numFmtId="205" fontId="116" fillId="13" borderId="0" xfId="0" applyNumberFormat="1" applyFont="1" applyFill="1" applyAlignment="1">
      <alignment horizontal="right" vertical="center" readingOrder="1"/>
    </xf>
    <xf numFmtId="205" fontId="157" fillId="13" borderId="0" xfId="0" applyNumberFormat="1" applyFont="1" applyFill="1" applyAlignment="1">
      <alignment horizontal="right" vertical="center" readingOrder="1"/>
    </xf>
    <xf numFmtId="0" fontId="184" fillId="0" borderId="0" xfId="0" applyFont="1">
      <alignment vertical="center"/>
    </xf>
    <xf numFmtId="0" fontId="184" fillId="0" borderId="0" xfId="0" applyFont="1" applyFill="1" applyBorder="1">
      <alignment vertical="center"/>
    </xf>
    <xf numFmtId="0" fontId="184" fillId="0" borderId="397" xfId="0" applyFont="1" applyBorder="1">
      <alignment vertical="center"/>
    </xf>
    <xf numFmtId="0" fontId="184" fillId="0" borderId="398" xfId="0" applyFont="1" applyBorder="1">
      <alignment vertical="center"/>
    </xf>
    <xf numFmtId="200" fontId="12" fillId="45" borderId="20" xfId="0" applyNumberFormat="1" applyFont="1" applyFill="1" applyBorder="1" applyAlignment="1">
      <alignment horizontal="right" vertical="center"/>
    </xf>
    <xf numFmtId="200" fontId="12" fillId="45" borderId="20" xfId="0" applyNumberFormat="1" applyFont="1" applyFill="1" applyBorder="1">
      <alignment vertical="center"/>
    </xf>
    <xf numFmtId="176" fontId="12" fillId="45" borderId="21" xfId="0" applyNumberFormat="1" applyFont="1" applyFill="1" applyBorder="1">
      <alignment vertical="center"/>
    </xf>
    <xf numFmtId="176" fontId="12" fillId="45" borderId="0" xfId="0" applyNumberFormat="1" applyFont="1" applyFill="1" applyBorder="1">
      <alignment vertical="center"/>
    </xf>
    <xf numFmtId="176" fontId="136" fillId="45" borderId="0" xfId="0" applyNumberFormat="1" applyFont="1" applyFill="1" applyBorder="1">
      <alignment vertical="center"/>
    </xf>
    <xf numFmtId="10" fontId="0" fillId="0" borderId="0" xfId="1" applyNumberFormat="1" applyFont="1">
      <alignment vertical="center"/>
    </xf>
    <xf numFmtId="200" fontId="12" fillId="45" borderId="11" xfId="0" applyNumberFormat="1" applyFont="1" applyFill="1" applyBorder="1">
      <alignment vertical="center"/>
    </xf>
    <xf numFmtId="41" fontId="12" fillId="45" borderId="17" xfId="0" applyNumberFormat="1" applyFont="1" applyFill="1" applyBorder="1" applyAlignment="1">
      <alignment horizontal="center" vertical="center"/>
    </xf>
    <xf numFmtId="200" fontId="12" fillId="45" borderId="20" xfId="0" applyNumberFormat="1" applyFont="1" applyFill="1" applyBorder="1" applyAlignment="1">
      <alignment vertical="center"/>
    </xf>
    <xf numFmtId="41" fontId="12" fillId="45" borderId="20" xfId="0" applyNumberFormat="1" applyFont="1" applyFill="1" applyBorder="1" applyAlignment="1">
      <alignment horizontal="center" vertical="center"/>
    </xf>
    <xf numFmtId="41" fontId="12" fillId="45" borderId="20" xfId="0" applyNumberFormat="1" applyFont="1" applyFill="1" applyBorder="1">
      <alignment vertical="center"/>
    </xf>
    <xf numFmtId="41" fontId="12" fillId="45" borderId="20" xfId="0" applyNumberFormat="1" applyFont="1" applyFill="1" applyBorder="1" applyAlignment="1">
      <alignment horizontal="right" vertical="center"/>
    </xf>
    <xf numFmtId="41" fontId="12" fillId="45" borderId="17" xfId="0" applyNumberFormat="1" applyFont="1" applyFill="1" applyBorder="1" applyAlignment="1">
      <alignment horizontal="right" vertical="center"/>
    </xf>
    <xf numFmtId="181" fontId="12" fillId="45" borderId="17" xfId="0" applyNumberFormat="1" applyFont="1" applyFill="1" applyBorder="1">
      <alignment vertical="center"/>
    </xf>
    <xf numFmtId="41" fontId="12" fillId="45" borderId="15" xfId="0" applyNumberFormat="1" applyFont="1" applyFill="1" applyBorder="1">
      <alignment vertical="center"/>
    </xf>
    <xf numFmtId="41" fontId="12" fillId="45" borderId="11" xfId="0" applyNumberFormat="1" applyFont="1" applyFill="1" applyBorder="1">
      <alignment vertical="center"/>
    </xf>
    <xf numFmtId="224" fontId="12" fillId="6" borderId="0" xfId="0" applyNumberFormat="1" applyFont="1" applyFill="1" applyBorder="1" applyAlignment="1">
      <alignment horizontal="center" vertical="center"/>
    </xf>
    <xf numFmtId="200" fontId="12" fillId="6" borderId="0" xfId="0" applyNumberFormat="1" applyFont="1" applyFill="1" applyBorder="1" applyAlignment="1">
      <alignment horizontal="center" vertical="center"/>
    </xf>
    <xf numFmtId="200" fontId="12" fillId="4" borderId="0" xfId="0" applyNumberFormat="1" applyFont="1" applyFill="1" applyBorder="1" applyAlignment="1">
      <alignment horizontal="center" vertical="center"/>
    </xf>
    <xf numFmtId="190" fontId="12" fillId="45" borderId="0" xfId="0" applyNumberFormat="1" applyFont="1" applyFill="1" applyBorder="1">
      <alignment vertical="center"/>
    </xf>
    <xf numFmtId="178" fontId="184" fillId="0" borderId="397" xfId="1" applyNumberFormat="1" applyFont="1" applyBorder="1">
      <alignment vertical="center"/>
    </xf>
    <xf numFmtId="178" fontId="184" fillId="0" borderId="0" xfId="1" applyNumberFormat="1" applyFont="1" applyBorder="1">
      <alignment vertical="center"/>
    </xf>
    <xf numFmtId="178" fontId="184" fillId="0" borderId="398" xfId="1" applyNumberFormat="1" applyFont="1" applyBorder="1">
      <alignment vertical="center"/>
    </xf>
    <xf numFmtId="178" fontId="184" fillId="0" borderId="0" xfId="1" applyNumberFormat="1" applyFont="1">
      <alignment vertical="center"/>
    </xf>
    <xf numFmtId="0" fontId="184" fillId="0" borderId="0" xfId="0" applyFont="1" applyBorder="1" applyAlignment="1">
      <alignment horizontal="center" vertical="center" wrapText="1"/>
    </xf>
    <xf numFmtId="0" fontId="110" fillId="21" borderId="175" xfId="0" applyFont="1" applyFill="1" applyBorder="1" applyAlignment="1">
      <alignment horizontal="center" vertical="center" readingOrder="1"/>
    </xf>
    <xf numFmtId="200" fontId="12" fillId="6" borderId="11" xfId="0" applyNumberFormat="1" applyFont="1" applyFill="1" applyBorder="1">
      <alignment vertical="center"/>
    </xf>
    <xf numFmtId="200" fontId="12" fillId="6" borderId="20" xfId="0" applyNumberFormat="1" applyFont="1" applyFill="1" applyBorder="1">
      <alignment vertical="center"/>
    </xf>
    <xf numFmtId="200" fontId="12" fillId="6" borderId="20" xfId="0" applyNumberFormat="1" applyFont="1" applyFill="1" applyBorder="1" applyAlignment="1">
      <alignment horizontal="right" vertical="center"/>
    </xf>
    <xf numFmtId="200" fontId="12" fillId="5" borderId="20" xfId="0" applyNumberFormat="1" applyFont="1" applyFill="1" applyBorder="1" applyAlignment="1">
      <alignment horizontal="right" vertical="center"/>
    </xf>
    <xf numFmtId="41" fontId="12" fillId="8" borderId="17" xfId="0" applyNumberFormat="1" applyFont="1" applyFill="1" applyBorder="1" applyAlignment="1">
      <alignment horizontal="right" vertical="center"/>
    </xf>
    <xf numFmtId="41" fontId="12" fillId="8" borderId="20" xfId="0" applyNumberFormat="1" applyFont="1" applyFill="1" applyBorder="1" applyAlignment="1">
      <alignment horizontal="right" vertical="center"/>
    </xf>
    <xf numFmtId="178" fontId="184" fillId="6" borderId="0" xfId="1" applyNumberFormat="1" applyFont="1" applyFill="1">
      <alignment vertical="center"/>
    </xf>
    <xf numFmtId="178" fontId="184" fillId="6" borderId="397" xfId="1" applyNumberFormat="1" applyFont="1" applyFill="1" applyBorder="1">
      <alignment vertical="center"/>
    </xf>
    <xf numFmtId="178" fontId="184" fillId="6" borderId="0" xfId="1" applyNumberFormat="1" applyFont="1" applyFill="1" applyBorder="1">
      <alignment vertical="center"/>
    </xf>
    <xf numFmtId="178" fontId="184" fillId="6" borderId="398" xfId="1" applyNumberFormat="1" applyFont="1" applyFill="1" applyBorder="1">
      <alignment vertical="center"/>
    </xf>
    <xf numFmtId="0" fontId="12" fillId="4" borderId="0" xfId="0" applyFont="1" applyFill="1" applyBorder="1">
      <alignment vertical="center"/>
    </xf>
    <xf numFmtId="0" fontId="12" fillId="4" borderId="16" xfId="0" applyFont="1" applyFill="1" applyBorder="1">
      <alignment vertical="center"/>
    </xf>
    <xf numFmtId="191" fontId="12" fillId="4" borderId="0" xfId="0" applyNumberFormat="1" applyFont="1" applyFill="1" applyBorder="1">
      <alignment vertical="center"/>
    </xf>
    <xf numFmtId="218" fontId="12" fillId="4" borderId="0" xfId="0" applyNumberFormat="1" applyFont="1" applyFill="1" applyBorder="1">
      <alignment vertical="center"/>
    </xf>
    <xf numFmtId="218" fontId="12" fillId="4" borderId="54" xfId="0" applyNumberFormat="1" applyFont="1" applyFill="1" applyBorder="1">
      <alignment vertical="center"/>
    </xf>
    <xf numFmtId="200" fontId="12" fillId="4" borderId="20" xfId="0" applyNumberFormat="1" applyFont="1" applyFill="1" applyBorder="1">
      <alignment vertical="center"/>
    </xf>
    <xf numFmtId="190" fontId="12" fillId="4" borderId="0" xfId="0" applyNumberFormat="1" applyFont="1" applyFill="1" applyBorder="1">
      <alignment vertical="center"/>
    </xf>
    <xf numFmtId="0" fontId="184" fillId="0" borderId="0" xfId="0" applyFont="1" applyBorder="1">
      <alignment vertical="center"/>
    </xf>
    <xf numFmtId="198" fontId="116" fillId="0" borderId="250" xfId="0" applyNumberFormat="1" applyFont="1" applyBorder="1" applyAlignment="1">
      <alignment horizontal="right" vertical="center" readingOrder="1"/>
    </xf>
    <xf numFmtId="198" fontId="116" fillId="0" borderId="365" xfId="0" applyNumberFormat="1" applyFont="1" applyBorder="1" applyAlignment="1">
      <alignment horizontal="right" vertical="center" readingOrder="1"/>
    </xf>
    <xf numFmtId="178" fontId="158" fillId="9" borderId="378" xfId="0" applyNumberFormat="1" applyFont="1" applyFill="1" applyBorder="1" applyAlignment="1">
      <alignment horizontal="right" vertical="center" readingOrder="1"/>
    </xf>
    <xf numFmtId="190" fontId="4" fillId="18" borderId="0" xfId="0" applyNumberFormat="1" applyFont="1" applyFill="1">
      <alignment vertical="center"/>
    </xf>
    <xf numFmtId="41" fontId="12" fillId="18" borderId="16" xfId="0" applyNumberFormat="1" applyFont="1" applyFill="1" applyBorder="1">
      <alignment vertical="center"/>
    </xf>
    <xf numFmtId="192" fontId="4" fillId="0" borderId="226" xfId="0" applyNumberFormat="1" applyFont="1" applyFill="1" applyBorder="1">
      <alignment vertical="center"/>
    </xf>
    <xf numFmtId="192" fontId="4" fillId="0" borderId="228" xfId="0" applyNumberFormat="1" applyFont="1" applyFill="1" applyBorder="1">
      <alignment vertical="center"/>
    </xf>
    <xf numFmtId="0" fontId="130" fillId="35" borderId="0" xfId="0" applyNumberFormat="1" applyFont="1" applyFill="1" applyAlignment="1">
      <alignment horizontal="center" vertical="center"/>
    </xf>
    <xf numFmtId="200" fontId="187" fillId="0" borderId="0" xfId="0" applyNumberFormat="1" applyFont="1">
      <alignment vertical="center"/>
    </xf>
    <xf numFmtId="0" fontId="187" fillId="0" borderId="0" xfId="0" applyFont="1">
      <alignment vertical="center"/>
    </xf>
    <xf numFmtId="200" fontId="187" fillId="8" borderId="0" xfId="0" applyNumberFormat="1" applyFont="1" applyFill="1">
      <alignment vertical="center"/>
    </xf>
    <xf numFmtId="214" fontId="4" fillId="0" borderId="0" xfId="0" applyNumberFormat="1" applyFont="1">
      <alignment vertical="center"/>
    </xf>
    <xf numFmtId="232" fontId="12" fillId="0" borderId="0" xfId="0" applyNumberFormat="1" applyFont="1">
      <alignment vertical="center"/>
    </xf>
    <xf numFmtId="0" fontId="42" fillId="21" borderId="175" xfId="0" applyFont="1" applyFill="1" applyBorder="1" applyAlignment="1">
      <alignment horizontal="center" vertical="center" readingOrder="1"/>
    </xf>
    <xf numFmtId="0" fontId="161" fillId="9" borderId="0" xfId="0" applyFont="1" applyFill="1" applyAlignment="1">
      <alignment horizontal="center" vertical="center" readingOrder="1"/>
    </xf>
    <xf numFmtId="0" fontId="161" fillId="9" borderId="257" xfId="0" applyFont="1" applyFill="1" applyBorder="1" applyAlignment="1">
      <alignment horizontal="center" vertical="center" readingOrder="1"/>
    </xf>
    <xf numFmtId="0" fontId="161" fillId="9" borderId="258" xfId="0" applyFont="1" applyFill="1" applyBorder="1" applyAlignment="1">
      <alignment horizontal="center" vertical="center" readingOrder="1"/>
    </xf>
    <xf numFmtId="205" fontId="116" fillId="0" borderId="255" xfId="0" applyNumberFormat="1" applyFont="1" applyBorder="1" applyAlignment="1">
      <alignment horizontal="right" vertical="center" readingOrder="1"/>
    </xf>
    <xf numFmtId="200" fontId="187" fillId="6" borderId="0" xfId="0" applyNumberFormat="1" applyFont="1" applyFill="1">
      <alignment vertical="center"/>
    </xf>
    <xf numFmtId="205" fontId="126" fillId="0" borderId="365" xfId="0" applyNumberFormat="1" applyFont="1" applyBorder="1" applyAlignment="1">
      <alignment horizontal="right" vertical="center" readingOrder="1"/>
    </xf>
    <xf numFmtId="205" fontId="126" fillId="0" borderId="366" xfId="0" applyNumberFormat="1" applyFont="1" applyBorder="1" applyAlignment="1">
      <alignment horizontal="right" vertical="center" readingOrder="1"/>
    </xf>
    <xf numFmtId="198" fontId="126" fillId="0" borderId="365" xfId="0" applyNumberFormat="1" applyFont="1" applyBorder="1" applyAlignment="1">
      <alignment horizontal="right" vertical="center" readingOrder="1"/>
    </xf>
    <xf numFmtId="205" fontId="126" fillId="0" borderId="250" xfId="0" applyNumberFormat="1" applyFont="1" applyBorder="1" applyAlignment="1">
      <alignment horizontal="right" vertical="center" readingOrder="1"/>
    </xf>
    <xf numFmtId="198" fontId="126" fillId="0" borderId="250" xfId="0" applyNumberFormat="1" applyFont="1" applyBorder="1" applyAlignment="1">
      <alignment horizontal="right" vertical="center" readingOrder="1"/>
    </xf>
    <xf numFmtId="229" fontId="0" fillId="0" borderId="0" xfId="0" applyNumberFormat="1">
      <alignment vertical="center"/>
    </xf>
    <xf numFmtId="9" fontId="186" fillId="0" borderId="0" xfId="0" applyNumberFormat="1" applyFont="1">
      <alignment vertical="center"/>
    </xf>
    <xf numFmtId="205" fontId="189" fillId="0" borderId="365" xfId="0" applyNumberFormat="1" applyFont="1" applyBorder="1" applyAlignment="1">
      <alignment horizontal="right" vertical="center" readingOrder="1"/>
    </xf>
    <xf numFmtId="205" fontId="189" fillId="0" borderId="366" xfId="0" applyNumberFormat="1" applyFont="1" applyBorder="1" applyAlignment="1">
      <alignment horizontal="right" vertical="center" readingOrder="1"/>
    </xf>
    <xf numFmtId="205" fontId="189" fillId="0" borderId="250" xfId="0" applyNumberFormat="1" applyFont="1" applyBorder="1" applyAlignment="1">
      <alignment horizontal="right" vertical="center" readingOrder="1"/>
    </xf>
    <xf numFmtId="198" fontId="189" fillId="0" borderId="250" xfId="0" applyNumberFormat="1" applyFont="1" applyBorder="1" applyAlignment="1">
      <alignment horizontal="right" vertical="center" readingOrder="1"/>
    </xf>
    <xf numFmtId="178" fontId="126" fillId="0" borderId="365" xfId="1" applyNumberFormat="1" applyFont="1" applyBorder="1" applyAlignment="1">
      <alignment horizontal="right" vertical="center" readingOrder="1"/>
    </xf>
    <xf numFmtId="178" fontId="189" fillId="0" borderId="365" xfId="1" applyNumberFormat="1" applyFont="1" applyBorder="1" applyAlignment="1">
      <alignment horizontal="right" vertical="center" readingOrder="1"/>
    </xf>
    <xf numFmtId="198" fontId="189" fillId="0" borderId="365" xfId="0" applyNumberFormat="1" applyFont="1" applyBorder="1" applyAlignment="1">
      <alignment horizontal="right" vertical="center" readingOrder="1"/>
    </xf>
    <xf numFmtId="10" fontId="185" fillId="0" borderId="0" xfId="1" applyNumberFormat="1" applyFont="1">
      <alignment vertical="center"/>
    </xf>
    <xf numFmtId="178" fontId="157" fillId="6" borderId="394" xfId="0" applyNumberFormat="1" applyFont="1" applyFill="1" applyBorder="1" applyAlignment="1">
      <alignment horizontal="right" vertical="center" readingOrder="1"/>
    </xf>
    <xf numFmtId="178" fontId="157" fillId="6" borderId="387" xfId="0" applyNumberFormat="1" applyFont="1" applyFill="1" applyBorder="1" applyAlignment="1">
      <alignment horizontal="right" vertical="center" readingOrder="1"/>
    </xf>
    <xf numFmtId="233" fontId="0" fillId="6" borderId="387" xfId="0" applyNumberFormat="1" applyFill="1" applyBorder="1">
      <alignment vertical="center"/>
    </xf>
    <xf numFmtId="0" fontId="110" fillId="21" borderId="175" xfId="0" applyFont="1" applyFill="1" applyBorder="1" applyAlignment="1">
      <alignment horizontal="center" vertical="center" readingOrder="1"/>
    </xf>
    <xf numFmtId="0" fontId="42" fillId="21" borderId="181" xfId="0" applyFont="1" applyFill="1" applyBorder="1" applyAlignment="1">
      <alignment horizontal="center" vertical="center" readingOrder="1"/>
    </xf>
    <xf numFmtId="0" fontId="179" fillId="9" borderId="0" xfId="0" applyFont="1" applyFill="1" applyAlignment="1">
      <alignment horizontal="center" vertical="center" readingOrder="1"/>
    </xf>
    <xf numFmtId="0" fontId="26" fillId="16" borderId="0" xfId="0" applyFont="1" applyFill="1">
      <alignment vertical="center"/>
    </xf>
    <xf numFmtId="10" fontId="26" fillId="16" borderId="0" xfId="0" applyNumberFormat="1" applyFont="1" applyFill="1">
      <alignment vertical="center"/>
    </xf>
    <xf numFmtId="0" fontId="15" fillId="16" borderId="0" xfId="0" applyFont="1" applyFill="1">
      <alignment vertical="center"/>
    </xf>
    <xf numFmtId="200" fontId="15" fillId="16" borderId="0" xfId="0" applyNumberFormat="1" applyFont="1" applyFill="1">
      <alignment vertical="center"/>
    </xf>
    <xf numFmtId="0" fontId="4" fillId="16" borderId="0" xfId="0" applyFont="1" applyFill="1" applyAlignment="1">
      <alignment horizontal="left" vertical="center"/>
    </xf>
    <xf numFmtId="0" fontId="0" fillId="16" borderId="0" xfId="0" applyFill="1">
      <alignment vertical="center"/>
    </xf>
    <xf numFmtId="200" fontId="0" fillId="16" borderId="0" xfId="0" applyNumberFormat="1" applyFill="1">
      <alignment vertical="center"/>
    </xf>
    <xf numFmtId="0" fontId="190" fillId="16" borderId="0" xfId="0" applyFont="1" applyFill="1">
      <alignment vertical="center"/>
    </xf>
    <xf numFmtId="205" fontId="0" fillId="0" borderId="0" xfId="2" applyNumberFormat="1" applyFont="1">
      <alignment vertical="center"/>
    </xf>
    <xf numFmtId="178" fontId="112" fillId="9" borderId="178" xfId="1" applyNumberFormat="1" applyFont="1" applyFill="1" applyBorder="1" applyAlignment="1">
      <alignment horizontal="right" vertical="center" readingOrder="1"/>
    </xf>
    <xf numFmtId="0" fontId="12" fillId="16" borderId="0" xfId="0" applyFont="1" applyFill="1">
      <alignment vertical="center"/>
    </xf>
    <xf numFmtId="41" fontId="12" fillId="16" borderId="0" xfId="0" applyNumberFormat="1" applyFont="1" applyFill="1">
      <alignment vertical="center"/>
    </xf>
    <xf numFmtId="178" fontId="12" fillId="16" borderId="0" xfId="0" applyNumberFormat="1" applyFont="1" applyFill="1">
      <alignment vertical="center"/>
    </xf>
    <xf numFmtId="178" fontId="4" fillId="16" borderId="0" xfId="0" applyNumberFormat="1" applyFont="1" applyFill="1">
      <alignment vertical="center"/>
    </xf>
    <xf numFmtId="0" fontId="110" fillId="21" borderId="175" xfId="0" applyFont="1" applyFill="1" applyBorder="1" applyAlignment="1">
      <alignment horizontal="center" vertical="center" readingOrder="1"/>
    </xf>
    <xf numFmtId="0" fontId="42" fillId="21" borderId="181" xfId="0" applyFont="1" applyFill="1" applyBorder="1" applyAlignment="1">
      <alignment horizontal="center" vertical="center" readingOrder="1"/>
    </xf>
    <xf numFmtId="0" fontId="191" fillId="45" borderId="175" xfId="0" applyFont="1" applyFill="1" applyBorder="1" applyAlignment="1">
      <alignment horizontal="left" vertical="center" readingOrder="1"/>
    </xf>
    <xf numFmtId="0" fontId="192" fillId="0" borderId="43" xfId="0" applyFont="1" applyBorder="1" applyAlignment="1">
      <alignment horizontal="justify" vertical="center" wrapText="1"/>
    </xf>
    <xf numFmtId="0" fontId="192" fillId="0" borderId="228" xfId="0" applyFont="1" applyBorder="1" applyAlignment="1">
      <alignment horizontal="justify" vertical="center" wrapText="1"/>
    </xf>
    <xf numFmtId="0" fontId="192" fillId="0" borderId="69" xfId="0" applyFont="1" applyBorder="1" applyAlignment="1">
      <alignment horizontal="justify" vertical="center" wrapText="1"/>
    </xf>
    <xf numFmtId="0" fontId="193" fillId="0" borderId="0" xfId="0" applyFont="1" applyFill="1" applyBorder="1" applyAlignment="1">
      <alignment vertical="center" readingOrder="1"/>
    </xf>
    <xf numFmtId="0" fontId="0" fillId="0" borderId="0" xfId="0" applyBorder="1" applyAlignment="1">
      <alignment vertical="center"/>
    </xf>
    <xf numFmtId="178" fontId="192" fillId="29" borderId="69" xfId="1" applyNumberFormat="1" applyFont="1" applyFill="1" applyBorder="1" applyAlignment="1">
      <alignment vertical="center" wrapText="1"/>
    </xf>
    <xf numFmtId="0" fontId="13" fillId="0" borderId="0" xfId="0" applyFont="1" applyFill="1">
      <alignment vertical="center"/>
    </xf>
    <xf numFmtId="0" fontId="133" fillId="0" borderId="69" xfId="0" applyFont="1" applyBorder="1" applyAlignment="1">
      <alignment horizontal="justify" vertical="center" wrapText="1"/>
    </xf>
    <xf numFmtId="0" fontId="195" fillId="0" borderId="0" xfId="0" applyFont="1">
      <alignment vertical="center"/>
    </xf>
    <xf numFmtId="0" fontId="195" fillId="0" borderId="0" xfId="0" applyFont="1" applyAlignment="1">
      <alignment horizontal="right" vertical="center"/>
    </xf>
    <xf numFmtId="0" fontId="196" fillId="6" borderId="0" xfId="0" applyFont="1" applyFill="1" applyAlignment="1">
      <alignment horizontal="center" vertical="center"/>
    </xf>
    <xf numFmtId="0" fontId="196" fillId="6" borderId="400" xfId="0" applyFont="1" applyFill="1" applyBorder="1" applyAlignment="1">
      <alignment horizontal="center" vertical="center"/>
    </xf>
    <xf numFmtId="0" fontId="195" fillId="0" borderId="401" xfId="0" applyFont="1" applyBorder="1" applyAlignment="1">
      <alignment horizontal="center" vertical="center"/>
    </xf>
    <xf numFmtId="0" fontId="195" fillId="0" borderId="402" xfId="0" applyFont="1" applyBorder="1">
      <alignment vertical="center"/>
    </xf>
    <xf numFmtId="178" fontId="195" fillId="8" borderId="400" xfId="0" applyNumberFormat="1" applyFont="1" applyFill="1" applyBorder="1">
      <alignment vertical="center"/>
    </xf>
    <xf numFmtId="178" fontId="195" fillId="45" borderId="400" xfId="0" applyNumberFormat="1" applyFont="1" applyFill="1" applyBorder="1">
      <alignment vertical="center"/>
    </xf>
    <xf numFmtId="178" fontId="195" fillId="14" borderId="400" xfId="0" applyNumberFormat="1" applyFont="1" applyFill="1" applyBorder="1">
      <alignment vertical="center"/>
    </xf>
    <xf numFmtId="178" fontId="195" fillId="5" borderId="400" xfId="0" applyNumberFormat="1" applyFont="1" applyFill="1" applyBorder="1">
      <alignment vertical="center"/>
    </xf>
    <xf numFmtId="178" fontId="195" fillId="40" borderId="400" xfId="0" applyNumberFormat="1" applyFont="1" applyFill="1" applyBorder="1">
      <alignment vertical="center"/>
    </xf>
    <xf numFmtId="0" fontId="195" fillId="0" borderId="403" xfId="0" applyFont="1" applyBorder="1">
      <alignment vertical="center"/>
    </xf>
    <xf numFmtId="0" fontId="195" fillId="0" borderId="221" xfId="0" applyFont="1" applyBorder="1">
      <alignment vertical="center"/>
    </xf>
    <xf numFmtId="0" fontId="132" fillId="0" borderId="69" xfId="0" applyFont="1" applyBorder="1" applyAlignment="1">
      <alignment horizontal="justify" vertical="center" wrapText="1"/>
    </xf>
    <xf numFmtId="0" fontId="15" fillId="47" borderId="0" xfId="0" applyFont="1" applyFill="1">
      <alignment vertical="center"/>
    </xf>
    <xf numFmtId="0" fontId="26" fillId="47" borderId="0" xfId="0" applyFont="1" applyFill="1">
      <alignment vertical="center"/>
    </xf>
    <xf numFmtId="10" fontId="26" fillId="47" borderId="0" xfId="0" applyNumberFormat="1" applyFont="1" applyFill="1">
      <alignment vertical="center"/>
    </xf>
    <xf numFmtId="200" fontId="15" fillId="47" borderId="0" xfId="0" applyNumberFormat="1" applyFont="1" applyFill="1">
      <alignment vertical="center"/>
    </xf>
    <xf numFmtId="178" fontId="12" fillId="14" borderId="0" xfId="0" applyNumberFormat="1" applyFont="1" applyFill="1">
      <alignment vertical="center"/>
    </xf>
    <xf numFmtId="205" fontId="157" fillId="45" borderId="328" xfId="0" applyNumberFormat="1" applyFont="1" applyFill="1" applyBorder="1" applyAlignment="1">
      <alignment horizontal="right" vertical="center" readingOrder="1"/>
    </xf>
    <xf numFmtId="205" fontId="157" fillId="45" borderId="330" xfId="0" applyNumberFormat="1" applyFont="1" applyFill="1" applyBorder="1" applyAlignment="1">
      <alignment horizontal="right" vertical="center" readingOrder="1"/>
    </xf>
    <xf numFmtId="205" fontId="157" fillId="45" borderId="181" xfId="0" applyNumberFormat="1" applyFont="1" applyFill="1" applyBorder="1" applyAlignment="1">
      <alignment horizontal="right" vertical="center" readingOrder="1"/>
    </xf>
    <xf numFmtId="205" fontId="157" fillId="45" borderId="0" xfId="0" applyNumberFormat="1" applyFont="1" applyFill="1" applyAlignment="1">
      <alignment horizontal="right" vertical="center" readingOrder="1"/>
    </xf>
    <xf numFmtId="190" fontId="12" fillId="45" borderId="21" xfId="0" applyNumberFormat="1" applyFont="1" applyFill="1" applyBorder="1">
      <alignment vertical="center"/>
    </xf>
    <xf numFmtId="178" fontId="131" fillId="8" borderId="69" xfId="1" applyNumberFormat="1" applyFont="1" applyFill="1" applyBorder="1" applyAlignment="1">
      <alignment vertical="center" wrapText="1"/>
    </xf>
    <xf numFmtId="178" fontId="131" fillId="45" borderId="69" xfId="1" applyNumberFormat="1" applyFont="1" applyFill="1" applyBorder="1" applyAlignment="1">
      <alignment vertical="center" wrapText="1"/>
    </xf>
    <xf numFmtId="178" fontId="131" fillId="14" borderId="69" xfId="1" applyNumberFormat="1" applyFont="1" applyFill="1" applyBorder="1" applyAlignment="1">
      <alignment vertical="center" wrapText="1"/>
    </xf>
    <xf numFmtId="178" fontId="131" fillId="5" borderId="69" xfId="1" applyNumberFormat="1" applyFont="1" applyFill="1" applyBorder="1" applyAlignment="1">
      <alignment vertical="center" wrapText="1"/>
    </xf>
    <xf numFmtId="178" fontId="131" fillId="40" borderId="69" xfId="1" applyNumberFormat="1" applyFont="1" applyFill="1" applyBorder="1" applyAlignment="1">
      <alignment vertical="center" wrapText="1"/>
    </xf>
    <xf numFmtId="0" fontId="197" fillId="0" borderId="0" xfId="0" applyFont="1">
      <alignment vertical="center"/>
    </xf>
    <xf numFmtId="0" fontId="131" fillId="0" borderId="69" xfId="0" applyFont="1" applyBorder="1" applyAlignment="1">
      <alignment horizontal="justify" vertical="center" wrapText="1"/>
    </xf>
    <xf numFmtId="178" fontId="44" fillId="8" borderId="69" xfId="1" applyNumberFormat="1" applyFont="1" applyFill="1" applyBorder="1" applyAlignment="1">
      <alignment vertical="center" wrapText="1"/>
    </xf>
    <xf numFmtId="178" fontId="44" fillId="45" borderId="69" xfId="1" applyNumberFormat="1" applyFont="1" applyFill="1" applyBorder="1" applyAlignment="1">
      <alignment vertical="center" wrapText="1"/>
    </xf>
    <xf numFmtId="178" fontId="44" fillId="14" borderId="69" xfId="1" applyNumberFormat="1" applyFont="1" applyFill="1" applyBorder="1" applyAlignment="1">
      <alignment vertical="center" wrapText="1"/>
    </xf>
    <xf numFmtId="178" fontId="44" fillId="5" borderId="69" xfId="1" applyNumberFormat="1" applyFont="1" applyFill="1" applyBorder="1" applyAlignment="1">
      <alignment vertical="center" wrapText="1"/>
    </xf>
    <xf numFmtId="178" fontId="44" fillId="40" borderId="69" xfId="1" applyNumberFormat="1" applyFont="1" applyFill="1" applyBorder="1" applyAlignment="1">
      <alignment vertical="center" wrapText="1"/>
    </xf>
    <xf numFmtId="0" fontId="44" fillId="0" borderId="69" xfId="0" applyFont="1" applyBorder="1" applyAlignment="1">
      <alignment horizontal="justify" vertical="center" wrapText="1"/>
    </xf>
    <xf numFmtId="178" fontId="45" fillId="0" borderId="228" xfId="0" applyNumberFormat="1" applyFont="1" applyBorder="1" applyAlignment="1">
      <alignment horizontal="justify" vertical="center" wrapText="1"/>
    </xf>
    <xf numFmtId="0" fontId="183" fillId="0" borderId="0" xfId="0" applyFont="1">
      <alignment vertical="center"/>
    </xf>
    <xf numFmtId="0" fontId="45" fillId="0" borderId="43" xfId="0" applyFont="1" applyBorder="1" applyAlignment="1">
      <alignment horizontal="justify" vertical="center" wrapText="1"/>
    </xf>
    <xf numFmtId="0" fontId="45" fillId="0" borderId="228" xfId="0" applyFont="1" applyBorder="1" applyAlignment="1">
      <alignment horizontal="justify" vertical="center" wrapText="1"/>
    </xf>
    <xf numFmtId="205" fontId="158" fillId="0" borderId="0" xfId="0" applyNumberFormat="1" applyFont="1" applyAlignment="1">
      <alignment vertical="center" readingOrder="1"/>
    </xf>
    <xf numFmtId="205" fontId="158" fillId="0" borderId="335" xfId="0" applyNumberFormat="1" applyFont="1" applyBorder="1" applyAlignment="1">
      <alignment vertical="center" readingOrder="1"/>
    </xf>
    <xf numFmtId="205" fontId="158" fillId="0" borderId="334" xfId="0" applyNumberFormat="1" applyFont="1" applyBorder="1" applyAlignment="1">
      <alignment horizontal="right" vertical="center" readingOrder="1"/>
    </xf>
    <xf numFmtId="205" fontId="158" fillId="0" borderId="330" xfId="0" applyNumberFormat="1" applyFont="1" applyBorder="1" applyAlignment="1">
      <alignment horizontal="right" vertical="center" readingOrder="1"/>
    </xf>
    <xf numFmtId="0" fontId="12" fillId="0" borderId="0" xfId="0" applyFont="1" applyAlignment="1">
      <alignment horizontal="center" vertical="center"/>
    </xf>
    <xf numFmtId="0" fontId="12" fillId="6" borderId="100" xfId="0" applyFont="1" applyFill="1" applyBorder="1">
      <alignment vertical="center"/>
    </xf>
    <xf numFmtId="0" fontId="12" fillId="6" borderId="101" xfId="0" applyFont="1" applyFill="1" applyBorder="1">
      <alignment vertical="center"/>
    </xf>
    <xf numFmtId="190" fontId="12" fillId="6" borderId="101" xfId="0" applyNumberFormat="1" applyFont="1" applyFill="1" applyBorder="1">
      <alignment vertical="center"/>
    </xf>
    <xf numFmtId="190" fontId="12" fillId="6" borderId="102" xfId="0" applyNumberFormat="1" applyFont="1" applyFill="1" applyBorder="1">
      <alignment vertical="center"/>
    </xf>
    <xf numFmtId="191" fontId="4" fillId="6" borderId="21" xfId="0" applyNumberFormat="1" applyFont="1" applyFill="1" applyBorder="1">
      <alignment vertical="center"/>
    </xf>
    <xf numFmtId="0" fontId="18" fillId="21" borderId="0" xfId="0" applyFont="1" applyFill="1" applyAlignment="1">
      <alignment horizontal="center" vertical="center" readingOrder="1"/>
    </xf>
    <xf numFmtId="0" fontId="18" fillId="21" borderId="231" xfId="0" applyFont="1" applyFill="1" applyBorder="1" applyAlignment="1">
      <alignment horizontal="center" vertical="center" readingOrder="1"/>
    </xf>
    <xf numFmtId="0" fontId="112" fillId="9" borderId="324" xfId="0" applyFont="1" applyFill="1" applyBorder="1" applyAlignment="1">
      <alignment horizontal="left" vertical="center" readingOrder="1"/>
    </xf>
    <xf numFmtId="0" fontId="42" fillId="21" borderId="181" xfId="0" applyFont="1" applyFill="1" applyBorder="1" applyAlignment="1">
      <alignment horizontal="center" vertical="center" readingOrder="1"/>
    </xf>
    <xf numFmtId="0" fontId="42" fillId="21" borderId="175" xfId="0" applyFont="1" applyFill="1" applyBorder="1" applyAlignment="1">
      <alignment horizontal="center" vertical="center" readingOrder="1"/>
    </xf>
    <xf numFmtId="0" fontId="111" fillId="21" borderId="362" xfId="0" applyFont="1" applyFill="1" applyBorder="1" applyAlignment="1">
      <alignment horizontal="center" vertical="center" readingOrder="1"/>
    </xf>
    <xf numFmtId="0" fontId="111" fillId="21" borderId="231" xfId="0" applyFont="1" applyFill="1" applyBorder="1" applyAlignment="1">
      <alignment horizontal="center" vertical="center" readingOrder="1"/>
    </xf>
    <xf numFmtId="0" fontId="110" fillId="21" borderId="0" xfId="0" applyFont="1" applyFill="1" applyAlignment="1">
      <alignment horizontal="center" vertical="center" readingOrder="1"/>
    </xf>
    <xf numFmtId="0" fontId="110" fillId="21" borderId="175" xfId="0" applyFont="1" applyFill="1" applyBorder="1" applyAlignment="1">
      <alignment horizontal="center" vertical="center" readingOrder="1"/>
    </xf>
    <xf numFmtId="0" fontId="42" fillId="21" borderId="0" xfId="0" applyFont="1" applyFill="1" applyBorder="1" applyAlignment="1">
      <alignment horizontal="center" vertical="center" readingOrder="1"/>
    </xf>
    <xf numFmtId="0" fontId="116" fillId="0" borderId="0" xfId="0" applyFont="1" applyAlignment="1">
      <alignment horizontal="left" vertical="center" readingOrder="1"/>
    </xf>
    <xf numFmtId="0" fontId="117" fillId="0" borderId="0" xfId="0" applyFont="1" applyAlignment="1">
      <alignment horizontal="left" vertical="center" readingOrder="1"/>
    </xf>
    <xf numFmtId="0" fontId="183" fillId="0" borderId="0" xfId="0" applyFont="1" applyAlignment="1">
      <alignment horizontal="center" vertical="center" wrapText="1"/>
    </xf>
    <xf numFmtId="0" fontId="184" fillId="0" borderId="396" xfId="0" applyFont="1" applyBorder="1" applyAlignment="1">
      <alignment horizontal="center" vertical="center" wrapText="1"/>
    </xf>
    <xf numFmtId="0" fontId="184" fillId="0" borderId="397" xfId="0" applyFont="1" applyBorder="1" applyAlignment="1">
      <alignment horizontal="center" vertical="center" wrapText="1"/>
    </xf>
    <xf numFmtId="0" fontId="184" fillId="0" borderId="0" xfId="0" applyFont="1" applyBorder="1" applyAlignment="1">
      <alignment horizontal="center" vertical="center" wrapText="1"/>
    </xf>
    <xf numFmtId="0" fontId="111" fillId="21" borderId="232" xfId="0" applyFont="1" applyFill="1" applyBorder="1" applyAlignment="1">
      <alignment horizontal="center" vertical="center" readingOrder="1"/>
    </xf>
    <xf numFmtId="0" fontId="111" fillId="21" borderId="181" xfId="0" applyFont="1" applyFill="1" applyBorder="1" applyAlignment="1">
      <alignment horizontal="center" vertical="center" readingOrder="1"/>
    </xf>
    <xf numFmtId="0" fontId="111" fillId="21" borderId="175" xfId="0" applyFont="1" applyFill="1" applyBorder="1" applyAlignment="1">
      <alignment horizontal="center" vertical="center" readingOrder="1"/>
    </xf>
    <xf numFmtId="0" fontId="111" fillId="21" borderId="0" xfId="0" applyFont="1" applyFill="1" applyBorder="1" applyAlignment="1">
      <alignment horizontal="center" vertical="center" readingOrder="1"/>
    </xf>
    <xf numFmtId="0" fontId="116" fillId="0" borderId="231" xfId="0" applyFont="1" applyBorder="1" applyAlignment="1">
      <alignment horizontal="left" vertical="center" readingOrder="1"/>
    </xf>
    <xf numFmtId="0" fontId="112" fillId="9" borderId="330" xfId="0" applyFont="1" applyFill="1" applyBorder="1" applyAlignment="1">
      <alignment horizontal="left" vertical="center" readingOrder="1"/>
    </xf>
    <xf numFmtId="0" fontId="112" fillId="9" borderId="335" xfId="0" applyFont="1" applyFill="1" applyBorder="1" applyAlignment="1">
      <alignment horizontal="left" vertical="center" readingOrder="1"/>
    </xf>
    <xf numFmtId="0" fontId="116" fillId="0" borderId="334" xfId="0" applyFont="1" applyBorder="1" applyAlignment="1">
      <alignment horizontal="left" vertical="center" readingOrder="1"/>
    </xf>
    <xf numFmtId="0" fontId="192" fillId="0" borderId="223" xfId="0" applyFont="1" applyBorder="1" applyAlignment="1">
      <alignment horizontal="justify" vertical="center" wrapText="1"/>
    </xf>
    <xf numFmtId="0" fontId="192" fillId="0" borderId="289" xfId="0" applyFont="1" applyBorder="1" applyAlignment="1">
      <alignment horizontal="justify" vertical="center" wrapText="1"/>
    </xf>
    <xf numFmtId="0" fontId="133" fillId="0" borderId="223" xfId="0" applyFont="1" applyBorder="1" applyAlignment="1">
      <alignment horizontal="justify" vertical="center" wrapText="1"/>
    </xf>
    <xf numFmtId="0" fontId="133" fillId="0" borderId="399" xfId="0" applyFont="1" applyBorder="1" applyAlignment="1">
      <alignment horizontal="justify" vertical="center" wrapText="1"/>
    </xf>
    <xf numFmtId="0" fontId="133" fillId="0" borderId="289" xfId="0" applyFont="1" applyBorder="1" applyAlignment="1">
      <alignment horizontal="justify" vertical="center" wrapText="1"/>
    </xf>
    <xf numFmtId="0" fontId="44" fillId="0" borderId="223" xfId="0" applyFont="1" applyBorder="1" applyAlignment="1">
      <alignment horizontal="justify" vertical="center" wrapText="1"/>
    </xf>
    <xf numFmtId="0" fontId="44" fillId="0" borderId="399" xfId="0" applyFont="1" applyBorder="1" applyAlignment="1">
      <alignment horizontal="justify" vertical="center" wrapText="1"/>
    </xf>
    <xf numFmtId="0" fontId="44" fillId="0" borderId="289" xfId="0" applyFont="1" applyBorder="1" applyAlignment="1">
      <alignment horizontal="justify" vertical="center" wrapText="1"/>
    </xf>
    <xf numFmtId="0" fontId="4" fillId="0" borderId="316" xfId="0" applyFont="1" applyFill="1" applyBorder="1" applyAlignment="1">
      <alignment horizontal="center" vertical="center" wrapText="1"/>
    </xf>
    <xf numFmtId="0" fontId="4" fillId="0" borderId="317" xfId="0" applyFont="1" applyFill="1" applyBorder="1" applyAlignment="1">
      <alignment horizontal="center" vertical="center" wrapText="1"/>
    </xf>
    <xf numFmtId="0" fontId="4" fillId="3" borderId="312" xfId="0" applyFont="1" applyFill="1" applyBorder="1" applyAlignment="1">
      <alignment horizontal="center" vertical="center"/>
    </xf>
    <xf numFmtId="0" fontId="4" fillId="3" borderId="313" xfId="0" applyFont="1" applyFill="1" applyBorder="1" applyAlignment="1">
      <alignment horizontal="center" vertical="center"/>
    </xf>
    <xf numFmtId="176" fontId="4" fillId="3" borderId="1" xfId="0" applyNumberFormat="1" applyFont="1" applyFill="1" applyBorder="1" applyAlignment="1">
      <alignment horizontal="center" vertical="center"/>
    </xf>
    <xf numFmtId="176" fontId="4" fillId="3" borderId="2" xfId="0" applyNumberFormat="1" applyFont="1" applyFill="1" applyBorder="1" applyAlignment="1">
      <alignment horizontal="center" vertical="center"/>
    </xf>
    <xf numFmtId="176" fontId="4" fillId="3" borderId="3" xfId="0" applyNumberFormat="1" applyFont="1" applyFill="1" applyBorder="1" applyAlignment="1">
      <alignment horizontal="center" vertical="center"/>
    </xf>
    <xf numFmtId="176" fontId="1" fillId="2" borderId="11" xfId="0" applyNumberFormat="1" applyFont="1" applyFill="1" applyBorder="1" applyAlignment="1">
      <alignment horizontal="left" vertical="center"/>
    </xf>
    <xf numFmtId="176" fontId="1" fillId="2" borderId="12" xfId="0" applyNumberFormat="1" applyFont="1" applyFill="1" applyBorder="1" applyAlignment="1">
      <alignment horizontal="left" vertical="center"/>
    </xf>
    <xf numFmtId="176" fontId="1" fillId="2" borderId="13" xfId="0" applyNumberFormat="1" applyFont="1" applyFill="1" applyBorder="1" applyAlignment="1">
      <alignment horizontal="left" vertical="center"/>
    </xf>
    <xf numFmtId="176" fontId="1" fillId="2" borderId="14" xfId="0" applyNumberFormat="1" applyFont="1" applyFill="1" applyBorder="1" applyAlignment="1">
      <alignment horizontal="left" vertical="center"/>
    </xf>
    <xf numFmtId="176" fontId="1" fillId="2" borderId="20" xfId="0" applyNumberFormat="1" applyFont="1" applyFill="1" applyBorder="1" applyAlignment="1">
      <alignment horizontal="left" vertical="center"/>
    </xf>
    <xf numFmtId="176" fontId="1" fillId="2" borderId="16" xfId="0" applyNumberFormat="1" applyFont="1" applyFill="1" applyBorder="1" applyAlignment="1">
      <alignment horizontal="left" vertical="center"/>
    </xf>
    <xf numFmtId="176" fontId="1" fillId="2" borderId="25" xfId="0" applyNumberFormat="1" applyFont="1" applyFill="1" applyBorder="1" applyAlignment="1">
      <alignment horizontal="left" vertical="center"/>
    </xf>
    <xf numFmtId="176" fontId="1" fillId="2" borderId="26" xfId="0" applyNumberFormat="1" applyFont="1" applyFill="1" applyBorder="1" applyAlignment="1">
      <alignment horizontal="left" vertical="center"/>
    </xf>
    <xf numFmtId="176" fontId="1" fillId="2" borderId="24" xfId="0" applyNumberFormat="1" applyFont="1" applyFill="1" applyBorder="1" applyAlignment="1">
      <alignment horizontal="left" vertical="center"/>
    </xf>
    <xf numFmtId="9" fontId="1" fillId="5" borderId="24" xfId="0" applyNumberFormat="1" applyFont="1" applyFill="1" applyBorder="1" applyAlignment="1">
      <alignment horizontal="center" vertical="center" wrapText="1"/>
    </xf>
    <xf numFmtId="9" fontId="1" fillId="5" borderId="22" xfId="0" applyNumberFormat="1" applyFont="1" applyFill="1" applyBorder="1" applyAlignment="1">
      <alignment horizontal="center" vertical="center" wrapText="1"/>
    </xf>
    <xf numFmtId="176" fontId="4" fillId="3" borderId="13" xfId="0" applyNumberFormat="1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200" fontId="133" fillId="0" borderId="223" xfId="0" applyNumberFormat="1" applyFont="1" applyFill="1" applyBorder="1" applyAlignment="1">
      <alignment vertical="center" wrapText="1"/>
    </xf>
    <xf numFmtId="200" fontId="133" fillId="0" borderId="289" xfId="0" applyNumberFormat="1" applyFont="1" applyFill="1" applyBorder="1" applyAlignment="1">
      <alignment vertical="center" wrapText="1"/>
    </xf>
    <xf numFmtId="0" fontId="133" fillId="0" borderId="223" xfId="0" applyFont="1" applyFill="1" applyBorder="1" applyAlignment="1">
      <alignment vertical="center" wrapText="1"/>
    </xf>
    <xf numFmtId="0" fontId="133" fillId="0" borderId="289" xfId="0" applyFont="1" applyFill="1" applyBorder="1" applyAlignment="1">
      <alignment vertical="center" wrapText="1"/>
    </xf>
    <xf numFmtId="0" fontId="132" fillId="0" borderId="223" xfId="0" applyFont="1" applyFill="1" applyBorder="1" applyAlignment="1">
      <alignment horizontal="center" vertical="center" wrapText="1"/>
    </xf>
    <xf numFmtId="0" fontId="132" fillId="0" borderId="289" xfId="0" applyFont="1" applyFill="1" applyBorder="1" applyAlignment="1">
      <alignment horizontal="center" vertical="center" wrapText="1"/>
    </xf>
    <xf numFmtId="9" fontId="133" fillId="0" borderId="223" xfId="0" applyNumberFormat="1" applyFont="1" applyFill="1" applyBorder="1" applyAlignment="1">
      <alignment horizontal="center" vertical="center" wrapText="1"/>
    </xf>
    <xf numFmtId="9" fontId="133" fillId="0" borderId="289" xfId="0" applyNumberFormat="1" applyFont="1" applyFill="1" applyBorder="1" applyAlignment="1">
      <alignment horizontal="center" vertical="center" wrapText="1"/>
    </xf>
    <xf numFmtId="0" fontId="117" fillId="0" borderId="242" xfId="0" applyFont="1" applyBorder="1" applyAlignment="1">
      <alignment horizontal="center" vertical="center" wrapText="1" readingOrder="1"/>
    </xf>
    <xf numFmtId="0" fontId="117" fillId="0" borderId="234" xfId="0" applyFont="1" applyBorder="1" applyAlignment="1">
      <alignment horizontal="center" vertical="center" wrapText="1" readingOrder="1"/>
    </xf>
    <xf numFmtId="0" fontId="111" fillId="21" borderId="181" xfId="0" applyFont="1" applyFill="1" applyBorder="1" applyAlignment="1">
      <alignment horizontal="center" vertical="center" wrapText="1" readingOrder="1"/>
    </xf>
    <xf numFmtId="0" fontId="111" fillId="21" borderId="0" xfId="0" applyFont="1" applyFill="1" applyBorder="1" applyAlignment="1">
      <alignment horizontal="center" vertical="center" wrapText="1" readingOrder="1"/>
    </xf>
    <xf numFmtId="0" fontId="112" fillId="9" borderId="23" xfId="0" applyFont="1" applyFill="1" applyBorder="1" applyAlignment="1">
      <alignment horizontal="center" vertical="center" wrapText="1" readingOrder="1"/>
    </xf>
    <xf numFmtId="0" fontId="112" fillId="9" borderId="233" xfId="0" applyFont="1" applyFill="1" applyBorder="1" applyAlignment="1">
      <alignment horizontal="center" vertical="center" wrapText="1" readingOrder="1"/>
    </xf>
    <xf numFmtId="0" fontId="116" fillId="0" borderId="233" xfId="0" applyFont="1" applyBorder="1" applyAlignment="1">
      <alignment horizontal="center" vertical="center" wrapText="1" readingOrder="1"/>
    </xf>
    <xf numFmtId="0" fontId="116" fillId="0" borderId="234" xfId="0" applyFont="1" applyBorder="1" applyAlignment="1">
      <alignment horizontal="center" vertical="center" wrapText="1" readingOrder="1"/>
    </xf>
    <xf numFmtId="0" fontId="111" fillId="21" borderId="175" xfId="0" applyFont="1" applyFill="1" applyBorder="1" applyAlignment="1">
      <alignment horizontal="center" vertical="center" wrapText="1" readingOrder="1"/>
    </xf>
    <xf numFmtId="0" fontId="112" fillId="9" borderId="247" xfId="0" applyFont="1" applyFill="1" applyBorder="1" applyAlignment="1">
      <alignment horizontal="center" vertical="center" wrapText="1" readingOrder="1"/>
    </xf>
    <xf numFmtId="0" fontId="62" fillId="0" borderId="12" xfId="0" applyFont="1" applyFill="1" applyBorder="1" applyAlignment="1">
      <alignment horizontal="center" vertical="center"/>
    </xf>
    <xf numFmtId="0" fontId="62" fillId="0" borderId="16" xfId="0" applyFont="1" applyFill="1" applyBorder="1" applyAlignment="1">
      <alignment horizontal="center" vertical="center"/>
    </xf>
    <xf numFmtId="0" fontId="62" fillId="0" borderId="18" xfId="0" applyFont="1" applyFill="1" applyBorder="1" applyAlignment="1">
      <alignment horizontal="center" vertical="center"/>
    </xf>
    <xf numFmtId="0" fontId="42" fillId="21" borderId="22" xfId="0" applyFont="1" applyFill="1" applyBorder="1" applyAlignment="1">
      <alignment horizontal="center" vertical="center" wrapText="1" readingOrder="1"/>
    </xf>
    <xf numFmtId="0" fontId="42" fillId="21" borderId="23" xfId="0" applyFont="1" applyFill="1" applyBorder="1" applyAlignment="1">
      <alignment horizontal="center" vertical="center" wrapText="1" readingOrder="1"/>
    </xf>
    <xf numFmtId="0" fontId="42" fillId="21" borderId="222" xfId="0" applyFont="1" applyFill="1" applyBorder="1" applyAlignment="1">
      <alignment horizontal="center" vertical="center" wrapText="1" readingOrder="1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52" fillId="21" borderId="0" xfId="0" applyFont="1" applyFill="1" applyBorder="1" applyAlignment="1">
      <alignment horizontal="center" vertical="center" wrapText="1" readingOrder="1"/>
    </xf>
    <xf numFmtId="0" fontId="52" fillId="21" borderId="175" xfId="0" applyFont="1" applyFill="1" applyBorder="1" applyAlignment="1">
      <alignment horizontal="center" vertical="center" wrapText="1" readingOrder="1"/>
    </xf>
    <xf numFmtId="0" fontId="42" fillId="21" borderId="18" xfId="0" applyFont="1" applyFill="1" applyBorder="1" applyAlignment="1">
      <alignment horizontal="center" vertical="center" wrapText="1" readingOrder="1"/>
    </xf>
    <xf numFmtId="0" fontId="89" fillId="2" borderId="2" xfId="0" applyFont="1" applyFill="1" applyBorder="1" applyAlignment="1">
      <alignment horizontal="left" vertical="center"/>
    </xf>
    <xf numFmtId="0" fontId="72" fillId="2" borderId="218" xfId="0" applyFont="1" applyFill="1" applyBorder="1" applyAlignment="1">
      <alignment horizontal="center" vertical="center" wrapText="1" readingOrder="1"/>
    </xf>
    <xf numFmtId="0" fontId="72" fillId="2" borderId="215" xfId="0" applyFont="1" applyFill="1" applyBorder="1" applyAlignment="1">
      <alignment horizontal="center" vertical="center" wrapText="1" readingOrder="1"/>
    </xf>
    <xf numFmtId="0" fontId="72" fillId="2" borderId="217" xfId="0" applyFont="1" applyFill="1" applyBorder="1" applyAlignment="1">
      <alignment horizontal="center" vertical="center" wrapText="1" readingOrder="1"/>
    </xf>
    <xf numFmtId="0" fontId="72" fillId="2" borderId="214" xfId="0" applyFont="1" applyFill="1" applyBorder="1" applyAlignment="1">
      <alignment horizontal="center" vertical="center" wrapText="1" readingOrder="1"/>
    </xf>
    <xf numFmtId="0" fontId="88" fillId="0" borderId="0" xfId="0" applyFont="1" applyFill="1" applyBorder="1" applyAlignment="1">
      <alignment horizontal="left" vertical="center"/>
    </xf>
    <xf numFmtId="0" fontId="88" fillId="0" borderId="23" xfId="0" applyFont="1" applyFill="1" applyBorder="1" applyAlignment="1">
      <alignment horizontal="left" vertical="center"/>
    </xf>
    <xf numFmtId="0" fontId="89" fillId="2" borderId="213" xfId="0" applyFont="1" applyFill="1" applyBorder="1" applyAlignment="1">
      <alignment horizontal="left" vertical="center"/>
    </xf>
    <xf numFmtId="0" fontId="89" fillId="2" borderId="90" xfId="0" applyFont="1" applyFill="1" applyBorder="1" applyAlignment="1">
      <alignment horizontal="left" vertical="center"/>
    </xf>
    <xf numFmtId="0" fontId="88" fillId="0" borderId="71" xfId="0" applyFont="1" applyFill="1" applyBorder="1" applyAlignment="1">
      <alignment horizontal="left" vertical="center"/>
    </xf>
    <xf numFmtId="0" fontId="18" fillId="21" borderId="0" xfId="0" applyFont="1" applyFill="1" applyAlignment="1">
      <alignment horizontal="center" vertical="center" wrapText="1" readingOrder="1"/>
    </xf>
    <xf numFmtId="0" fontId="18" fillId="21" borderId="23" xfId="0" applyFont="1" applyFill="1" applyBorder="1" applyAlignment="1">
      <alignment horizontal="center" vertical="center" wrapText="1" readingOrder="1"/>
    </xf>
    <xf numFmtId="0" fontId="46" fillId="0" borderId="21" xfId="0" applyFont="1" applyFill="1" applyBorder="1" applyAlignment="1">
      <alignment horizontal="left" vertical="center" wrapText="1" readingOrder="1"/>
    </xf>
    <xf numFmtId="0" fontId="96" fillId="0" borderId="23" xfId="0" applyFont="1" applyFill="1" applyBorder="1" applyAlignment="1">
      <alignment horizontal="left" vertical="center" wrapText="1" readingOrder="1"/>
    </xf>
    <xf numFmtId="0" fontId="88" fillId="0" borderId="2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4" fillId="2" borderId="21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4" fillId="2" borderId="213" xfId="0" applyFont="1" applyFill="1" applyBorder="1" applyAlignment="1">
      <alignment horizontal="left" vertical="center"/>
    </xf>
    <xf numFmtId="0" fontId="88" fillId="0" borderId="0" xfId="0" applyFont="1" applyAlignment="1">
      <alignment horizontal="left" vertical="center"/>
    </xf>
    <xf numFmtId="0" fontId="95" fillId="0" borderId="23" xfId="0" applyFont="1" applyBorder="1" applyAlignment="1">
      <alignment horizontal="left" vertical="center"/>
    </xf>
    <xf numFmtId="0" fontId="88" fillId="0" borderId="12" xfId="0" applyFont="1" applyFill="1" applyBorder="1" applyAlignment="1">
      <alignment horizontal="center" vertical="center"/>
    </xf>
    <xf numFmtId="0" fontId="88" fillId="0" borderId="18" xfId="0" applyFont="1" applyFill="1" applyBorder="1" applyAlignment="1">
      <alignment horizontal="center" vertical="center"/>
    </xf>
    <xf numFmtId="0" fontId="42" fillId="21" borderId="194" xfId="0" applyFont="1" applyFill="1" applyBorder="1" applyAlignment="1">
      <alignment horizontal="center" vertical="center" wrapText="1" readingOrder="1"/>
    </xf>
    <xf numFmtId="0" fontId="89" fillId="2" borderId="2" xfId="0" applyFont="1" applyFill="1" applyBorder="1" applyAlignment="1">
      <alignment horizontal="center" vertical="center"/>
    </xf>
    <xf numFmtId="0" fontId="89" fillId="2" borderId="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3" fillId="28" borderId="10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4" fillId="3" borderId="93" xfId="0" quotePrefix="1" applyNumberFormat="1" applyFont="1" applyFill="1" applyBorder="1" applyAlignment="1">
      <alignment horizontal="center" vertical="center"/>
    </xf>
    <xf numFmtId="176" fontId="4" fillId="3" borderId="94" xfId="0" quotePrefix="1" applyNumberFormat="1" applyFont="1" applyFill="1" applyBorder="1" applyAlignment="1">
      <alignment horizontal="center" vertical="center"/>
    </xf>
    <xf numFmtId="176" fontId="4" fillId="3" borderId="98" xfId="0" quotePrefix="1" applyNumberFormat="1" applyFont="1" applyFill="1" applyBorder="1" applyAlignment="1">
      <alignment horizontal="center" vertical="center"/>
    </xf>
    <xf numFmtId="176" fontId="4" fillId="3" borderId="72" xfId="0" quotePrefix="1" applyNumberFormat="1" applyFont="1" applyFill="1" applyBorder="1" applyAlignment="1">
      <alignment horizontal="center" vertical="center"/>
    </xf>
    <xf numFmtId="0" fontId="13" fillId="28" borderId="98" xfId="0" applyFont="1" applyFill="1" applyBorder="1" applyAlignment="1">
      <alignment horizontal="center" vertical="center"/>
    </xf>
    <xf numFmtId="176" fontId="4" fillId="3" borderId="104" xfId="0" quotePrefix="1" applyNumberFormat="1" applyFont="1" applyFill="1" applyBorder="1" applyAlignment="1">
      <alignment horizontal="center" vertical="center"/>
    </xf>
    <xf numFmtId="176" fontId="4" fillId="3" borderId="0" xfId="0" quotePrefix="1" applyNumberFormat="1" applyFont="1" applyFill="1" applyBorder="1" applyAlignment="1">
      <alignment horizontal="center" vertical="center"/>
    </xf>
    <xf numFmtId="0" fontId="4" fillId="3" borderId="49" xfId="0" applyFont="1" applyFill="1" applyBorder="1" applyAlignment="1">
      <alignment horizontal="center" vertical="center"/>
    </xf>
    <xf numFmtId="0" fontId="4" fillId="3" borderId="66" xfId="0" applyFont="1" applyFill="1" applyBorder="1" applyAlignment="1">
      <alignment horizontal="center" vertical="center"/>
    </xf>
    <xf numFmtId="176" fontId="4" fillId="3" borderId="79" xfId="0" quotePrefix="1" applyNumberFormat="1" applyFont="1" applyFill="1" applyBorder="1" applyAlignment="1">
      <alignment horizontal="center" vertical="center"/>
    </xf>
    <xf numFmtId="176" fontId="4" fillId="3" borderId="63" xfId="0" quotePrefix="1" applyNumberFormat="1" applyFont="1" applyFill="1" applyBorder="1" applyAlignment="1">
      <alignment horizontal="center" vertical="center"/>
    </xf>
    <xf numFmtId="176" fontId="4" fillId="3" borderId="82" xfId="0" quotePrefix="1" applyNumberFormat="1" applyFont="1" applyFill="1" applyBorder="1" applyAlignment="1">
      <alignment horizontal="center" vertical="center"/>
    </xf>
    <xf numFmtId="176" fontId="4" fillId="3" borderId="49" xfId="0" quotePrefix="1" applyNumberFormat="1" applyFont="1" applyFill="1" applyBorder="1" applyAlignment="1">
      <alignment horizontal="center" vertical="center"/>
    </xf>
    <xf numFmtId="176" fontId="4" fillId="3" borderId="50" xfId="0" quotePrefix="1" applyNumberFormat="1" applyFont="1" applyFill="1" applyBorder="1" applyAlignment="1">
      <alignment horizontal="center" vertical="center"/>
    </xf>
    <xf numFmtId="176" fontId="4" fillId="3" borderId="53" xfId="0" quotePrefix="1" applyNumberFormat="1" applyFont="1" applyFill="1" applyBorder="1" applyAlignment="1">
      <alignment horizontal="center" vertical="center"/>
    </xf>
    <xf numFmtId="176" fontId="4" fillId="3" borderId="18" xfId="0" quotePrefix="1" applyNumberFormat="1" applyFont="1" applyFill="1" applyBorder="1" applyAlignment="1">
      <alignment horizontal="center" vertical="center"/>
    </xf>
    <xf numFmtId="176" fontId="4" fillId="3" borderId="53" xfId="0" applyNumberFormat="1" applyFont="1" applyFill="1" applyBorder="1" applyAlignment="1">
      <alignment horizontal="center" vertical="center"/>
    </xf>
    <xf numFmtId="176" fontId="4" fillId="3" borderId="18" xfId="0" applyNumberFormat="1" applyFont="1" applyFill="1" applyBorder="1" applyAlignment="1">
      <alignment horizontal="center" vertical="center"/>
    </xf>
    <xf numFmtId="176" fontId="4" fillId="3" borderId="134" xfId="0" quotePrefix="1" applyNumberFormat="1" applyFont="1" applyFill="1" applyBorder="1" applyAlignment="1">
      <alignment horizontal="center" vertical="center"/>
    </xf>
    <xf numFmtId="176" fontId="4" fillId="3" borderId="135" xfId="0" quotePrefix="1" applyNumberFormat="1" applyFont="1" applyFill="1" applyBorder="1" applyAlignment="1">
      <alignment horizontal="center" vertical="center"/>
    </xf>
    <xf numFmtId="176" fontId="4" fillId="3" borderId="138" xfId="0" quotePrefix="1" applyNumberFormat="1" applyFont="1" applyFill="1" applyBorder="1" applyAlignment="1">
      <alignment horizontal="center" vertical="center"/>
    </xf>
    <xf numFmtId="176" fontId="4" fillId="3" borderId="2" xfId="0" quotePrefix="1" applyNumberFormat="1" applyFont="1" applyFill="1" applyBorder="1" applyAlignment="1">
      <alignment horizontal="center" vertical="center"/>
    </xf>
    <xf numFmtId="176" fontId="4" fillId="3" borderId="3" xfId="0" quotePrefix="1" applyNumberFormat="1" applyFont="1" applyFill="1" applyBorder="1" applyAlignment="1">
      <alignment horizontal="center" vertical="center"/>
    </xf>
    <xf numFmtId="176" fontId="4" fillId="3" borderId="10" xfId="0" applyNumberFormat="1" applyFont="1" applyFill="1" applyBorder="1" applyAlignment="1">
      <alignment horizontal="center" vertical="center"/>
    </xf>
    <xf numFmtId="176" fontId="4" fillId="3" borderId="66" xfId="0" quotePrefix="1" applyNumberFormat="1" applyFont="1" applyFill="1" applyBorder="1" applyAlignment="1">
      <alignment horizontal="center" vertical="center"/>
    </xf>
    <xf numFmtId="176" fontId="4" fillId="3" borderId="76" xfId="0" quotePrefix="1" applyNumberFormat="1" applyFont="1" applyFill="1" applyBorder="1" applyAlignment="1">
      <alignment horizontal="center" vertical="center"/>
    </xf>
    <xf numFmtId="176" fontId="4" fillId="3" borderId="23" xfId="0" quotePrefix="1" applyNumberFormat="1" applyFont="1" applyFill="1" applyBorder="1" applyAlignment="1">
      <alignment horizontal="center" vertical="center"/>
    </xf>
    <xf numFmtId="176" fontId="4" fillId="3" borderId="148" xfId="0" quotePrefix="1" applyNumberFormat="1" applyFont="1" applyFill="1" applyBorder="1" applyAlignment="1">
      <alignment horizontal="center" vertical="center"/>
    </xf>
    <xf numFmtId="176" fontId="4" fillId="3" borderId="149" xfId="0" quotePrefix="1" applyNumberFormat="1" applyFont="1" applyFill="1" applyBorder="1" applyAlignment="1">
      <alignment horizontal="center" vertical="center"/>
    </xf>
    <xf numFmtId="176" fontId="4" fillId="3" borderId="153" xfId="0" quotePrefix="1" applyNumberFormat="1" applyFont="1" applyFill="1" applyBorder="1" applyAlignment="1">
      <alignment horizontal="center" vertical="center"/>
    </xf>
    <xf numFmtId="0" fontId="129" fillId="6" borderId="286" xfId="0" applyFont="1" applyFill="1" applyBorder="1" applyAlignment="1">
      <alignment horizontal="center"/>
    </xf>
    <xf numFmtId="0" fontId="129" fillId="6" borderId="287" xfId="0" applyFont="1" applyFill="1" applyBorder="1" applyAlignment="1">
      <alignment horizontal="center" vertical="center" wrapText="1"/>
    </xf>
    <xf numFmtId="0" fontId="129" fillId="6" borderId="259" xfId="0" applyFont="1" applyFill="1" applyBorder="1" applyAlignment="1">
      <alignment horizontal="center" vertical="center"/>
    </xf>
    <xf numFmtId="0" fontId="129" fillId="6" borderId="30" xfId="0" applyFont="1" applyFill="1" applyBorder="1" applyAlignment="1">
      <alignment horizontal="center" vertical="center"/>
    </xf>
    <xf numFmtId="176" fontId="4" fillId="3" borderId="121" xfId="0" quotePrefix="1" applyNumberFormat="1" applyFont="1" applyFill="1" applyBorder="1" applyAlignment="1">
      <alignment horizontal="center" vertical="center"/>
    </xf>
    <xf numFmtId="176" fontId="4" fillId="3" borderId="122" xfId="0" quotePrefix="1" applyNumberFormat="1" applyFont="1" applyFill="1" applyBorder="1" applyAlignment="1">
      <alignment horizontal="center" vertical="center"/>
    </xf>
    <xf numFmtId="176" fontId="4" fillId="3" borderId="125" xfId="0" quotePrefix="1" applyNumberFormat="1" applyFont="1" applyFill="1" applyBorder="1" applyAlignment="1">
      <alignment horizontal="center" vertical="center"/>
    </xf>
    <xf numFmtId="0" fontId="54" fillId="0" borderId="23" xfId="0" applyFont="1" applyFill="1" applyBorder="1" applyAlignment="1">
      <alignment horizontal="left" vertical="center" wrapText="1" readingOrder="1"/>
    </xf>
    <xf numFmtId="0" fontId="12" fillId="0" borderId="21" xfId="0" applyFont="1" applyFill="1" applyBorder="1" applyAlignment="1">
      <alignment horizontal="left" vertical="center"/>
    </xf>
    <xf numFmtId="0" fontId="51" fillId="0" borderId="21" xfId="0" applyFont="1" applyFill="1" applyBorder="1" applyAlignment="1">
      <alignment horizontal="left" vertical="center" wrapText="1" readingOrder="1"/>
    </xf>
    <xf numFmtId="0" fontId="12" fillId="0" borderId="0" xfId="0" applyFont="1" applyFill="1" applyBorder="1" applyAlignment="1">
      <alignment horizontal="left" vertical="center"/>
    </xf>
    <xf numFmtId="0" fontId="12" fillId="0" borderId="23" xfId="0" applyFont="1" applyFill="1" applyBorder="1" applyAlignment="1">
      <alignment horizontal="left" vertical="center"/>
    </xf>
    <xf numFmtId="235" fontId="3" fillId="0" borderId="17" xfId="0" applyNumberFormat="1" applyFont="1" applyFill="1" applyBorder="1" applyAlignment="1">
      <alignment vertical="center"/>
    </xf>
  </cellXfs>
  <cellStyles count="3">
    <cellStyle name="백분율" xfId="1" builtinId="5"/>
    <cellStyle name="쉼표 [0]" xfId="2" builtinId="6"/>
    <cellStyle name="표준" xfId="0" builtinId="0" customBuiltin="1"/>
  </cellStyles>
  <dxfs count="0"/>
  <tableStyles count="0" defaultTableStyle="TableStyleMedium2" defaultPivotStyle="PivotStyleLight16"/>
  <colors>
    <mruColors>
      <color rgb="FF404040"/>
      <color rgb="FFE0E0E0"/>
      <color rgb="FF33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900" b="1">
                <a:solidFill>
                  <a:srgbClr val="404040"/>
                </a:solidFill>
                <a:latin typeface="Arial"/>
                <a:ea typeface="Arial"/>
                <a:cs typeface="Arial"/>
              </a:defRPr>
            </a:pPr>
            <a:r>
              <a:rPr lang="ko-KR" altLang="en-US">
                <a:solidFill>
                  <a:srgbClr val="404040"/>
                </a:solidFill>
              </a:rPr>
              <a:t>차입금 </a:t>
            </a:r>
            <a:r>
              <a:rPr lang="en-US" altLang="ko-KR">
                <a:solidFill>
                  <a:srgbClr val="404040"/>
                </a:solidFill>
              </a:rPr>
              <a:t>bridge</a:t>
            </a:r>
            <a:endParaRPr lang="en-US">
              <a:solidFill>
                <a:srgbClr val="404040"/>
              </a:solidFill>
            </a:endParaRPr>
          </a:p>
        </c:rich>
      </c:tx>
      <c:layout>
        <c:manualLayout>
          <c:xMode val="edge"/>
          <c:yMode val="edge"/>
          <c:x val="4.0415181565339384E-4"/>
          <c:y val="3.384050677875794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14999075272794"/>
          <c:y val="0.11565268358033995"/>
          <c:w val="0.89284999184989255"/>
          <c:h val="0.582691601049868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Bridge!$E$41</c:f>
              <c:strCache>
                <c:ptCount val="1"/>
                <c:pt idx="0">
                  <c:v>Clear</c:v>
                </c:pt>
              </c:strCache>
            </c:strRef>
          </c:tx>
          <c:spPr>
            <a:noFill/>
          </c:spPr>
          <c:invertIfNegative val="0"/>
          <c:cat>
            <c:strRef>
              <c:f>Bridge!$B$42:$B$54</c:f>
              <c:strCache>
                <c:ptCount val="13"/>
                <c:pt idx="0">
                  <c:v>2019</c:v>
                </c:pt>
                <c:pt idx="1">
                  <c:v>이자비용</c:v>
                </c:pt>
                <c:pt idx="2">
                  <c:v>차입금 상환</c:v>
                </c:pt>
                <c:pt idx="3">
                  <c:v>2024</c:v>
                </c:pt>
                <c:pt idx="4">
                  <c:v>이자비용</c:v>
                </c:pt>
                <c:pt idx="5">
                  <c:v>차입금 상환</c:v>
                </c:pt>
                <c:pt idx="6">
                  <c:v>2029</c:v>
                </c:pt>
                <c:pt idx="7">
                  <c:v>이자비용</c:v>
                </c:pt>
                <c:pt idx="8">
                  <c:v>차입금 상환</c:v>
                </c:pt>
                <c:pt idx="9">
                  <c:v>2034</c:v>
                </c:pt>
                <c:pt idx="10">
                  <c:v>이자비용</c:v>
                </c:pt>
                <c:pt idx="11">
                  <c:v>차입금 상환</c:v>
                </c:pt>
                <c:pt idx="12">
                  <c:v>2037</c:v>
                </c:pt>
              </c:strCache>
            </c:strRef>
          </c:cat>
          <c:val>
            <c:numRef>
              <c:f>Bridge!$E$42:$E$54</c:f>
              <c:numCache>
                <c:formatCode>#,##0,,;\(#,##0,,\);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8-4AFD-A14A-6BD6EFFC61D4}"/>
            </c:ext>
          </c:extLst>
        </c:ser>
        <c:ser>
          <c:idx val="1"/>
          <c:order val="1"/>
          <c:tx>
            <c:strRef>
              <c:f>Bridge!$F$41</c:f>
              <c:strCache>
                <c:ptCount val="1"/>
                <c:pt idx="0">
                  <c:v>Standalone</c:v>
                </c:pt>
              </c:strCache>
            </c:strRef>
          </c:tx>
          <c:spPr>
            <a:solidFill>
              <a:srgbClr val="FFE600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Bridge!$B$42:$B$54</c:f>
              <c:strCache>
                <c:ptCount val="13"/>
                <c:pt idx="0">
                  <c:v>2019</c:v>
                </c:pt>
                <c:pt idx="1">
                  <c:v>이자비용</c:v>
                </c:pt>
                <c:pt idx="2">
                  <c:v>차입금 상환</c:v>
                </c:pt>
                <c:pt idx="3">
                  <c:v>2024</c:v>
                </c:pt>
                <c:pt idx="4">
                  <c:v>이자비용</c:v>
                </c:pt>
                <c:pt idx="5">
                  <c:v>차입금 상환</c:v>
                </c:pt>
                <c:pt idx="6">
                  <c:v>2029</c:v>
                </c:pt>
                <c:pt idx="7">
                  <c:v>이자비용</c:v>
                </c:pt>
                <c:pt idx="8">
                  <c:v>차입금 상환</c:v>
                </c:pt>
                <c:pt idx="9">
                  <c:v>2034</c:v>
                </c:pt>
                <c:pt idx="10">
                  <c:v>이자비용</c:v>
                </c:pt>
                <c:pt idx="11">
                  <c:v>차입금 상환</c:v>
                </c:pt>
                <c:pt idx="12">
                  <c:v>2037</c:v>
                </c:pt>
              </c:strCache>
            </c:strRef>
          </c:cat>
          <c:val>
            <c:numRef>
              <c:f>Bridge!$F$42:$F$54</c:f>
              <c:numCache>
                <c:formatCode>#,##0,,;\(#,##0,,\);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A8-4AFD-A14A-6BD6EFFC61D4}"/>
            </c:ext>
          </c:extLst>
        </c:ser>
        <c:ser>
          <c:idx val="2"/>
          <c:order val="2"/>
          <c:tx>
            <c:strRef>
              <c:f>Bridge!$G$41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rgbClr val="EDFD56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Bridge!$B$42:$B$54</c:f>
              <c:strCache>
                <c:ptCount val="13"/>
                <c:pt idx="0">
                  <c:v>2019</c:v>
                </c:pt>
                <c:pt idx="1">
                  <c:v>이자비용</c:v>
                </c:pt>
                <c:pt idx="2">
                  <c:v>차입금 상환</c:v>
                </c:pt>
                <c:pt idx="3">
                  <c:v>2024</c:v>
                </c:pt>
                <c:pt idx="4">
                  <c:v>이자비용</c:v>
                </c:pt>
                <c:pt idx="5">
                  <c:v>차입금 상환</c:v>
                </c:pt>
                <c:pt idx="6">
                  <c:v>2029</c:v>
                </c:pt>
                <c:pt idx="7">
                  <c:v>이자비용</c:v>
                </c:pt>
                <c:pt idx="8">
                  <c:v>차입금 상환</c:v>
                </c:pt>
                <c:pt idx="9">
                  <c:v>2034</c:v>
                </c:pt>
                <c:pt idx="10">
                  <c:v>이자비용</c:v>
                </c:pt>
                <c:pt idx="11">
                  <c:v>차입금 상환</c:v>
                </c:pt>
                <c:pt idx="12">
                  <c:v>2037</c:v>
                </c:pt>
              </c:strCache>
            </c:strRef>
          </c:cat>
          <c:val>
            <c:numRef>
              <c:f>Bridge!$G$42:$G$54</c:f>
              <c:numCache>
                <c:formatCode>#,##0,,;\(#,##0,,\);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A8-4AFD-A14A-6BD6EFFC61D4}"/>
            </c:ext>
          </c:extLst>
        </c:ser>
        <c:ser>
          <c:idx val="3"/>
          <c:order val="3"/>
          <c:tx>
            <c:strRef>
              <c:f>Bridge!$H$41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rgbClr val="AADDF1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dLbl>
              <c:idx val="2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6A8-4AFD-A14A-6BD6EFFC61D4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Bridge!$B$42:$B$54</c:f>
              <c:strCache>
                <c:ptCount val="13"/>
                <c:pt idx="0">
                  <c:v>2019</c:v>
                </c:pt>
                <c:pt idx="1">
                  <c:v>이자비용</c:v>
                </c:pt>
                <c:pt idx="2">
                  <c:v>차입금 상환</c:v>
                </c:pt>
                <c:pt idx="3">
                  <c:v>2024</c:v>
                </c:pt>
                <c:pt idx="4">
                  <c:v>이자비용</c:v>
                </c:pt>
                <c:pt idx="5">
                  <c:v>차입금 상환</c:v>
                </c:pt>
                <c:pt idx="6">
                  <c:v>2029</c:v>
                </c:pt>
                <c:pt idx="7">
                  <c:v>이자비용</c:v>
                </c:pt>
                <c:pt idx="8">
                  <c:v>차입금 상환</c:v>
                </c:pt>
                <c:pt idx="9">
                  <c:v>2034</c:v>
                </c:pt>
                <c:pt idx="10">
                  <c:v>이자비용</c:v>
                </c:pt>
                <c:pt idx="11">
                  <c:v>차입금 상환</c:v>
                </c:pt>
                <c:pt idx="12">
                  <c:v>2037</c:v>
                </c:pt>
              </c:strCache>
            </c:strRef>
          </c:cat>
          <c:val>
            <c:numRef>
              <c:f>Bridge!$H$42:$H$54</c:f>
              <c:numCache>
                <c:formatCode>\(#,##0,,\);\(#,##0,,\);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A8-4AFD-A14A-6BD6EFFC61D4}"/>
            </c:ext>
          </c:extLst>
        </c:ser>
        <c:ser>
          <c:idx val="4"/>
          <c:order val="4"/>
          <c:tx>
            <c:strRef>
              <c:f>Bridge!$I$41</c:f>
              <c:strCache>
                <c:ptCount val="1"/>
                <c:pt idx="0">
                  <c:v>Positive cross</c:v>
                </c:pt>
              </c:strCache>
            </c:strRef>
          </c:tx>
          <c:spPr>
            <a:solidFill>
              <a:srgbClr val="BDB694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cat>
            <c:strRef>
              <c:f>Bridge!$B$42:$B$54</c:f>
              <c:strCache>
                <c:ptCount val="13"/>
                <c:pt idx="0">
                  <c:v>2019</c:v>
                </c:pt>
                <c:pt idx="1">
                  <c:v>이자비용</c:v>
                </c:pt>
                <c:pt idx="2">
                  <c:v>차입금 상환</c:v>
                </c:pt>
                <c:pt idx="3">
                  <c:v>2024</c:v>
                </c:pt>
                <c:pt idx="4">
                  <c:v>이자비용</c:v>
                </c:pt>
                <c:pt idx="5">
                  <c:v>차입금 상환</c:v>
                </c:pt>
                <c:pt idx="6">
                  <c:v>2029</c:v>
                </c:pt>
                <c:pt idx="7">
                  <c:v>이자비용</c:v>
                </c:pt>
                <c:pt idx="8">
                  <c:v>차입금 상환</c:v>
                </c:pt>
                <c:pt idx="9">
                  <c:v>2034</c:v>
                </c:pt>
                <c:pt idx="10">
                  <c:v>이자비용</c:v>
                </c:pt>
                <c:pt idx="11">
                  <c:v>차입금 상환</c:v>
                </c:pt>
                <c:pt idx="12">
                  <c:v>2037</c:v>
                </c:pt>
              </c:strCache>
            </c:strRef>
          </c:cat>
          <c:val>
            <c:numRef>
              <c:f>Bridge!$I$42:$I$54</c:f>
              <c:numCache>
                <c:formatCode>#,##0,,;\(#,##0,,\);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A8-4AFD-A14A-6BD6EFFC61D4}"/>
            </c:ext>
          </c:extLst>
        </c:ser>
        <c:ser>
          <c:idx val="5"/>
          <c:order val="5"/>
          <c:tx>
            <c:strRef>
              <c:f>Bridge!$J$41</c:f>
              <c:strCache>
                <c:ptCount val="1"/>
                <c:pt idx="0">
                  <c:v>Negative cross</c:v>
                </c:pt>
              </c:strCache>
            </c:strRef>
          </c:tx>
          <c:spPr>
            <a:solidFill>
              <a:srgbClr val="E9E7DB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cat>
            <c:strRef>
              <c:f>Bridge!$B$42:$B$54</c:f>
              <c:strCache>
                <c:ptCount val="13"/>
                <c:pt idx="0">
                  <c:v>2019</c:v>
                </c:pt>
                <c:pt idx="1">
                  <c:v>이자비용</c:v>
                </c:pt>
                <c:pt idx="2">
                  <c:v>차입금 상환</c:v>
                </c:pt>
                <c:pt idx="3">
                  <c:v>2024</c:v>
                </c:pt>
                <c:pt idx="4">
                  <c:v>이자비용</c:v>
                </c:pt>
                <c:pt idx="5">
                  <c:v>차입금 상환</c:v>
                </c:pt>
                <c:pt idx="6">
                  <c:v>2029</c:v>
                </c:pt>
                <c:pt idx="7">
                  <c:v>이자비용</c:v>
                </c:pt>
                <c:pt idx="8">
                  <c:v>차입금 상환</c:v>
                </c:pt>
                <c:pt idx="9">
                  <c:v>2034</c:v>
                </c:pt>
                <c:pt idx="10">
                  <c:v>이자비용</c:v>
                </c:pt>
                <c:pt idx="11">
                  <c:v>차입금 상환</c:v>
                </c:pt>
                <c:pt idx="12">
                  <c:v>2037</c:v>
                </c:pt>
              </c:strCache>
            </c:strRef>
          </c:cat>
          <c:val>
            <c:numRef>
              <c:f>Bridge!$J$42:$J$54</c:f>
              <c:numCache>
                <c:formatCode>#,##0,,;\(#,##0,,\);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A8-4AFD-A14A-6BD6EFFC6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44897440"/>
        <c:axId val="1144894696"/>
      </c:barChart>
      <c:catAx>
        <c:axId val="11448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 anchor="ctr" anchorCtr="0"/>
          <a:lstStyle/>
          <a:p>
            <a:pPr>
              <a:defRPr baseline="0">
                <a:solidFill>
                  <a:srgbClr val="000000"/>
                </a:solidFill>
                <a:latin typeface="Arial" pitchFamily="34" charset="0"/>
                <a:ea typeface="맑은 고딕" panose="020B0503020000020004" pitchFamily="50" charset="-127"/>
                <a:cs typeface="Arial" pitchFamily="34" charset="0"/>
              </a:defRPr>
            </a:pPr>
            <a:endParaRPr lang="ko-KR"/>
          </a:p>
        </c:txPr>
        <c:crossAx val="1144894696"/>
        <c:crosses val="autoZero"/>
        <c:auto val="1"/>
        <c:lblAlgn val="ctr"/>
        <c:lblOffset val="100"/>
        <c:noMultiLvlLbl val="0"/>
      </c:catAx>
      <c:valAx>
        <c:axId val="11448946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altLang="en-US">
                    <a:solidFill>
                      <a:srgbClr val="000000"/>
                    </a:solidFill>
                    <a:latin typeface="+mj-ea"/>
                    <a:ea typeface="+mj-ea"/>
                  </a:defRPr>
                </a:pPr>
                <a:r>
                  <a:rPr lang="ko-KR" altLang="en-US">
                    <a:latin typeface="+mj-ea"/>
                    <a:ea typeface="+mj-ea"/>
                  </a:rPr>
                  <a:t>백만 </a:t>
                </a:r>
                <a:r>
                  <a:rPr lang="en-US" altLang="ko-KR">
                    <a:latin typeface="+mj-ea"/>
                    <a:ea typeface="+mj-ea"/>
                  </a:rPr>
                  <a:t>SGD</a:t>
                </a:r>
                <a:endParaRPr lang="en-US">
                  <a:latin typeface="+mj-ea"/>
                  <a:ea typeface="+mj-ea"/>
                </a:endParaRPr>
              </a:p>
            </c:rich>
          </c:tx>
          <c:layout>
            <c:manualLayout>
              <c:xMode val="edge"/>
              <c:yMode val="edge"/>
              <c:x val="6.7243345554568327E-3"/>
              <c:y val="0.32322735973792777"/>
            </c:manualLayout>
          </c:layout>
          <c:overlay val="0"/>
        </c:title>
        <c:numFmt formatCode="#,##0,,;\(#,##0,,\);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  <a:latin typeface="Arial" pitchFamily="34" charset="0"/>
                <a:cs typeface="Arial" pitchFamily="34" charset="0"/>
              </a:defRPr>
            </a:pPr>
            <a:endParaRPr lang="ko-KR"/>
          </a:p>
        </c:txPr>
        <c:crossAx val="1144897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ko-KR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626419043695774E-2"/>
          <c:y val="2.3846336247825933E-2"/>
          <c:w val="0.90348495465372403"/>
          <c:h val="0.8055726929675571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Bridge!$B$5</c:f>
              <c:strCache>
                <c:ptCount val="1"/>
                <c:pt idx="0">
                  <c:v>납입액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Bridge!$C$3:$U$3</c15:sqref>
                  </c15:fullRef>
                </c:ext>
              </c:extLst>
              <c:f>Bridge!$D$3:$U$3</c:f>
              <c:numCache>
                <c:formatCode>0_);[Red]\(0\)</c:formatCode>
                <c:ptCount val="18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Bridge!$C$5:$U$5</c15:sqref>
                  </c15:fullRef>
                </c:ext>
              </c:extLst>
              <c:f>Bridge!$D$5:$U$5</c:f>
              <c:numCache>
                <c:formatCode>#,##0;[Red]\(#,##0\);\-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 formatCode="#,##0_);[Red]\(#,##0\);\-_@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F-496C-8F1B-C595E8A97429}"/>
            </c:ext>
          </c:extLst>
        </c:ser>
        <c:ser>
          <c:idx val="5"/>
          <c:order val="5"/>
          <c:tx>
            <c:strRef>
              <c:f>Bridge!$B$8</c:f>
              <c:strCache>
                <c:ptCount val="1"/>
                <c:pt idx="0">
                  <c:v>Fund 차입금잔액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Bridge!$C$3:$U$3</c15:sqref>
                  </c15:fullRef>
                </c:ext>
              </c:extLst>
              <c:f>Bridge!$D$3:$U$3</c:f>
              <c:numCache>
                <c:formatCode>0_);[Red]\(0\)</c:formatCode>
                <c:ptCount val="18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Bridge!$C$8:$U$8</c15:sqref>
                  </c15:fullRef>
                </c:ext>
              </c:extLst>
              <c:f>Bridge!$D$8:$U$8</c:f>
              <c:numCache>
                <c:formatCode>#,##0;[Red]\(#,##0\);\-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 formatCode="#,##0_);[Red]\(#,##0\);\-_@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F-496C-8F1B-C595E8A97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6125352"/>
        <c:axId val="7261256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Bridge!$B$3</c15:sqref>
                        </c15:formulaRef>
                      </c:ext>
                    </c:extLst>
                    <c:strCache>
                      <c:ptCount val="1"/>
                      <c:pt idx="0">
                        <c:v>구분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F-496C-8F1B-C595E8A9742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Bridge!$B$4</c15:sqref>
                        </c15:formulaRef>
                      </c:ext>
                    </c:extLst>
                    <c:strCache>
                      <c:ptCount val="1"/>
                      <c:pt idx="0">
                        <c:v>JV로부터 수령한 배당금 (CF기준)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Bridge!$C$4:$U$4</c15:sqref>
                        </c15:fullRef>
                        <c15:formulaRef>
                          <c15:sqref>Bridge!$D$4:$U$4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1470000.0000000002</c:v>
                      </c:pt>
                      <c:pt idx="2">
                        <c:v>2730000.0000000005</c:v>
                      </c:pt>
                      <c:pt idx="3">
                        <c:v>1680000.0000000002</c:v>
                      </c:pt>
                      <c:pt idx="4">
                        <c:v>3360000.0000000005</c:v>
                      </c:pt>
                      <c:pt idx="5">
                        <c:v>3780000.0000000005</c:v>
                      </c:pt>
                      <c:pt idx="6">
                        <c:v>2940000.0000000005</c:v>
                      </c:pt>
                      <c:pt idx="7">
                        <c:v>2940000.0000000005</c:v>
                      </c:pt>
                      <c:pt idx="8">
                        <c:v>3150000.0000000005</c:v>
                      </c:pt>
                      <c:pt idx="9">
                        <c:v>1050000</c:v>
                      </c:pt>
                      <c:pt idx="10">
                        <c:v>5250000.0000000009</c:v>
                      </c:pt>
                      <c:pt idx="11">
                        <c:v>3150000.0000000005</c:v>
                      </c:pt>
                      <c:pt idx="12">
                        <c:v>3150000.0000000005</c:v>
                      </c:pt>
                      <c:pt idx="13">
                        <c:v>3150000.0000000005</c:v>
                      </c:pt>
                      <c:pt idx="14">
                        <c:v>3150000.0000000005</c:v>
                      </c:pt>
                      <c:pt idx="15">
                        <c:v>2940000.0000000005</c:v>
                      </c:pt>
                      <c:pt idx="16">
                        <c:v>2940000.0000000005</c:v>
                      </c:pt>
                      <c:pt idx="17">
                        <c:v>32550000.000000004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F-496C-8F1B-C595E8A9742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Bridge!$B$6</c15:sqref>
                        </c15:formulaRef>
                      </c:ext>
                    </c:extLst>
                    <c:strCache>
                      <c:ptCount val="1"/>
                      <c:pt idx="0">
                        <c:v>원금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Bridge!$C$6:$U$6</c15:sqref>
                        </c15:fullRef>
                        <c15:formulaRef>
                          <c15:sqref>Bridge!$D$6:$U$6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 formatCode="#,##0_);[Red]\(#,##0\);\-_@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F-496C-8F1B-C595E8A9742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Bridge!$B$7</c15:sqref>
                        </c15:formulaRef>
                      </c:ext>
                    </c:extLst>
                    <c:strCache>
                      <c:ptCount val="1"/>
                      <c:pt idx="0">
                        <c:v>이자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Bridge!$C$7:$U$7</c15:sqref>
                        </c15:fullRef>
                        <c15:formulaRef>
                          <c15:sqref>Bridge!$D$7:$U$7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 formatCode="#,##0_);[Red]\(#,##0\);\-_@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F-496C-8F1B-C595E8A9742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6"/>
          <c:order val="6"/>
          <c:tx>
            <c:strRef>
              <c:f>Bridge!$B$9</c:f>
              <c:strCache>
                <c:ptCount val="1"/>
                <c:pt idx="0">
                  <c:v>HMM SPC 배당금 지급액 (CF기준)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Lit>
              <c:ptCount val="18"/>
              <c:pt idx="0">
                <c:v>2020 </c:v>
              </c:pt>
              <c:pt idx="1">
                <c:v>2021 </c:v>
              </c:pt>
              <c:pt idx="2">
                <c:v>2022 </c:v>
              </c:pt>
              <c:pt idx="3">
                <c:v>2023 </c:v>
              </c:pt>
              <c:pt idx="4">
                <c:v>2024 </c:v>
              </c:pt>
              <c:pt idx="5">
                <c:v>2025 </c:v>
              </c:pt>
              <c:pt idx="6">
                <c:v>2026 </c:v>
              </c:pt>
              <c:pt idx="7">
                <c:v>2027 </c:v>
              </c:pt>
              <c:pt idx="8">
                <c:v>2028 </c:v>
              </c:pt>
              <c:pt idx="9">
                <c:v>2029 </c:v>
              </c:pt>
              <c:pt idx="10">
                <c:v>2030 </c:v>
              </c:pt>
              <c:pt idx="11">
                <c:v>2031 </c:v>
              </c:pt>
              <c:pt idx="12">
                <c:v>2032 </c:v>
              </c:pt>
              <c:pt idx="13">
                <c:v>2033 </c:v>
              </c:pt>
              <c:pt idx="14">
                <c:v>2034 </c:v>
              </c:pt>
              <c:pt idx="15">
                <c:v>2035 </c:v>
              </c:pt>
              <c:pt idx="16">
                <c:v>2036 </c:v>
              </c:pt>
              <c:pt idx="17">
                <c:v>2037 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Bridge!$C$9:$U$9</c15:sqref>
                  </c15:fullRef>
                </c:ext>
              </c:extLst>
              <c:f>Bridge!$D$9:$U$9</c:f>
              <c:numCache>
                <c:formatCode>#,##0;[Red]\(#,##0\);\-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2F-496C-8F1B-C595E8A97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25352"/>
        <c:axId val="726125680"/>
        <c:extLst>
          <c:ext xmlns:c15="http://schemas.microsoft.com/office/drawing/2012/chart" uri="{02D57815-91ED-43cb-92C2-25804820EDAC}"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Bridge!$B$10</c15:sqref>
                        </c15:formulaRef>
                      </c:ext>
                    </c:extLst>
                    <c:strCache>
                      <c:ptCount val="1"/>
                      <c:pt idx="0">
                        <c:v>HMM SPC 배당금 지급액 (CF 누적기준)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Bridge!$C$10:$U$10</c15:sqref>
                        </c15:fullRef>
                        <c15:formulaRef>
                          <c15:sqref>Bridge!$D$10:$U$10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B2F-496C-8F1B-C595E8A9742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Bridge!$B$11</c15:sqref>
                        </c15:formulaRef>
                      </c:ext>
                    </c:extLst>
                    <c:strCache>
                      <c:ptCount val="1"/>
                      <c:pt idx="0">
                        <c:v>HMM SPC CF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Bridge!$C$11:$U$11</c15:sqref>
                        </c15:fullRef>
                        <c15:formulaRef>
                          <c15:sqref>Bridge!$D$11:$U$11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B2F-496C-8F1B-C595E8A9742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Bridge!$B$12</c15:sqref>
                        </c15:formulaRef>
                      </c:ext>
                    </c:extLst>
                    <c:strCache>
                      <c:ptCount val="1"/>
                      <c:pt idx="0">
                        <c:v>배당금 지급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Bridge!$C$12:$U$12</c15:sqref>
                        </c15:fullRef>
                        <c15:formulaRef>
                          <c15:sqref>Bridge!$D$12:$U$12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-238988.23200000005</c:v>
                      </c:pt>
                      <c:pt idx="2">
                        <c:v>-452180.23200000019</c:v>
                      </c:pt>
                      <c:pt idx="3">
                        <c:v>-274520.23200000002</c:v>
                      </c:pt>
                      <c:pt idx="4">
                        <c:v>-1424879.3916000004</c:v>
                      </c:pt>
                      <c:pt idx="5">
                        <c:v>-1606092.5915999999</c:v>
                      </c:pt>
                      <c:pt idx="6">
                        <c:v>-1243666.1916</c:v>
                      </c:pt>
                      <c:pt idx="7">
                        <c:v>-1243666.1916000007</c:v>
                      </c:pt>
                      <c:pt idx="8">
                        <c:v>-1334272.7916000001</c:v>
                      </c:pt>
                      <c:pt idx="9">
                        <c:v>-428206.79159999994</c:v>
                      </c:pt>
                      <c:pt idx="10">
                        <c:v>-2240338.7916000001</c:v>
                      </c:pt>
                      <c:pt idx="11">
                        <c:v>-1334272.7916000001</c:v>
                      </c:pt>
                      <c:pt idx="12">
                        <c:v>-1334273</c:v>
                      </c:pt>
                      <c:pt idx="13">
                        <c:v>-1334272.7916000001</c:v>
                      </c:pt>
                      <c:pt idx="14">
                        <c:v>-1334272.7916000001</c:v>
                      </c:pt>
                      <c:pt idx="15">
                        <c:v>-1243666.1916</c:v>
                      </c:pt>
                      <c:pt idx="16">
                        <c:v>-1243666.1916</c:v>
                      </c:pt>
                      <c:pt idx="17">
                        <c:v>-1606623.0078672676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B2F-496C-8F1B-C595E8A9742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Bridge!$B$13</c15:sqref>
                        </c15:formulaRef>
                      </c:ext>
                    </c:extLst>
                    <c:strCache>
                      <c:ptCount val="1"/>
                      <c:pt idx="0">
                        <c:v>누적현금 계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Bridge!$C$13:$U$13</c15:sqref>
                        </c15:fullRef>
                        <c15:formulaRef>
                          <c15:sqref>Bridge!$D$13:$U$13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-238988.23200000005</c:v>
                      </c:pt>
                      <c:pt idx="2">
                        <c:v>-691168.46400000027</c:v>
                      </c:pt>
                      <c:pt idx="3">
                        <c:v>7953011.3039999995</c:v>
                      </c:pt>
                      <c:pt idx="4">
                        <c:v>6528131.9123999989</c:v>
                      </c:pt>
                      <c:pt idx="5">
                        <c:v>4922039.3207999989</c:v>
                      </c:pt>
                      <c:pt idx="6">
                        <c:v>3678373.1291999989</c:v>
                      </c:pt>
                      <c:pt idx="7">
                        <c:v>2434706.937599998</c:v>
                      </c:pt>
                      <c:pt idx="8">
                        <c:v>1100434.1459999979</c:v>
                      </c:pt>
                      <c:pt idx="9">
                        <c:v>672227.35439999797</c:v>
                      </c:pt>
                      <c:pt idx="10">
                        <c:v>-1568111.4372000021</c:v>
                      </c:pt>
                      <c:pt idx="11">
                        <c:v>-2902384.2288000025</c:v>
                      </c:pt>
                      <c:pt idx="12">
                        <c:v>-4236657.2288000025</c:v>
                      </c:pt>
                      <c:pt idx="13">
                        <c:v>-5570930.0204000026</c:v>
                      </c:pt>
                      <c:pt idx="14">
                        <c:v>-6905202.8120000027</c:v>
                      </c:pt>
                      <c:pt idx="15">
                        <c:v>-8148869.0036000032</c:v>
                      </c:pt>
                      <c:pt idx="16">
                        <c:v>-9392535.1952000037</c:v>
                      </c:pt>
                      <c:pt idx="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B2F-496C-8F1B-C595E8A97429}"/>
                  </c:ext>
                </c:extLst>
              </c15:ser>
            </c15:filteredLineSeries>
          </c:ext>
        </c:extLst>
      </c:lineChart>
      <c:catAx>
        <c:axId val="726125352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26125680"/>
        <c:crosses val="autoZero"/>
        <c:auto val="1"/>
        <c:lblAlgn val="ctr"/>
        <c:lblOffset val="100"/>
        <c:noMultiLvlLbl val="0"/>
      </c:catAx>
      <c:valAx>
        <c:axId val="7261256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[Red]\(#,##0\)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2612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Bridge!$B$5</c:f>
              <c:strCache>
                <c:ptCount val="1"/>
                <c:pt idx="0">
                  <c:v>납입액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Bridge!$C$3:$U$3</c15:sqref>
                  </c15:fullRef>
                </c:ext>
              </c:extLst>
              <c:f>Bridge!$D$3:$U$3</c:f>
              <c:numCache>
                <c:formatCode>0_);[Red]\(0\)</c:formatCode>
                <c:ptCount val="18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Bridge!$C$5:$U$5</c15:sqref>
                  </c15:fullRef>
                </c:ext>
              </c:extLst>
              <c:f>Bridge!$D$5:$U$5</c:f>
              <c:numCache>
                <c:formatCode>#,##0;[Red]\(#,##0\);\-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 formatCode="#,##0_);[Red]\(#,##0\);\-_@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C3-4DEE-AABF-BA4888353C2E}"/>
            </c:ext>
          </c:extLst>
        </c:ser>
        <c:ser>
          <c:idx val="6"/>
          <c:order val="6"/>
          <c:tx>
            <c:strRef>
              <c:f>Bridge!$B$9</c:f>
              <c:strCache>
                <c:ptCount val="1"/>
                <c:pt idx="0">
                  <c:v>HMM SPC 배당금 지급액 (CF기준)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Bridge!$C$3:$U$3</c15:sqref>
                  </c15:fullRef>
                </c:ext>
              </c:extLst>
              <c:f>Bridge!$D$3:$U$3</c:f>
              <c:numCache>
                <c:formatCode>0_);[Red]\(0\)</c:formatCode>
                <c:ptCount val="18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Bridge!$C$9:$U$9</c15:sqref>
                  </c15:fullRef>
                </c:ext>
              </c:extLst>
              <c:f>Bridge!$D$9:$U$9</c:f>
              <c:numCache>
                <c:formatCode>#,##0;[Red]\(#,##0\);\-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C3-4DEE-AABF-BA4888353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6125352"/>
        <c:axId val="7261256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Bridge!$B$3</c15:sqref>
                        </c15:formulaRef>
                      </c:ext>
                    </c:extLst>
                    <c:strCache>
                      <c:ptCount val="1"/>
                      <c:pt idx="0">
                        <c:v>구분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BC3-4DEE-AABF-BA4888353C2E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Bridge!$B$6</c15:sqref>
                        </c15:formulaRef>
                      </c:ext>
                    </c:extLst>
                    <c:strCache>
                      <c:ptCount val="1"/>
                      <c:pt idx="0">
                        <c:v>원금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Bridge!$C$6:$U$6</c15:sqref>
                        </c15:fullRef>
                        <c15:formulaRef>
                          <c15:sqref>Bridge!$D$6:$U$6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 formatCode="#,##0_);[Red]\(#,##0\);\-_@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C3-4DEE-AABF-BA4888353C2E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Bridge!$B$7</c15:sqref>
                        </c15:formulaRef>
                      </c:ext>
                    </c:extLst>
                    <c:strCache>
                      <c:ptCount val="1"/>
                      <c:pt idx="0">
                        <c:v>이자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Bridge!$C$7:$U$7</c15:sqref>
                        </c15:fullRef>
                        <c15:formulaRef>
                          <c15:sqref>Bridge!$D$7:$U$7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 formatCode="#,##0_);[Red]\(#,##0\);\-_@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BC3-4DEE-AABF-BA4888353C2E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Bridge!$B$8</c15:sqref>
                        </c15:formulaRef>
                      </c:ext>
                    </c:extLst>
                    <c:strCache>
                      <c:ptCount val="1"/>
                      <c:pt idx="0">
                        <c:v>Fund 차입금잔액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Bridge!$C$8:$U$8</c15:sqref>
                        </c15:fullRef>
                        <c15:formulaRef>
                          <c15:sqref>Bridge!$D$8:$U$8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 formatCode="#,##0_);[Red]\(#,##0\);\-_@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C3-4DEE-AABF-BA4888353C2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Bridge!$B$4</c:f>
              <c:strCache>
                <c:ptCount val="1"/>
                <c:pt idx="0">
                  <c:v>JV로부터 수령한 배당금 (CF기준)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Bridge!$C$3:$U$3</c15:sqref>
                  </c15:fullRef>
                </c:ext>
              </c:extLst>
              <c:f>Bridge!$D$3:$U$3</c:f>
              <c:numCache>
                <c:formatCode>0_);[Red]\(0\)</c:formatCode>
                <c:ptCount val="18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Bridge!$C$4:$U$4</c15:sqref>
                  </c15:fullRef>
                </c:ext>
              </c:extLst>
              <c:f>Bridge!$D$4:$U$4</c:f>
              <c:numCache>
                <c:formatCode>#,##0;[Red]\(#,##0\);\-</c:formatCode>
                <c:ptCount val="18"/>
                <c:pt idx="0">
                  <c:v>0</c:v>
                </c:pt>
                <c:pt idx="1">
                  <c:v>1470000.0000000002</c:v>
                </c:pt>
                <c:pt idx="2">
                  <c:v>2730000.0000000005</c:v>
                </c:pt>
                <c:pt idx="3">
                  <c:v>1680000.0000000002</c:v>
                </c:pt>
                <c:pt idx="4">
                  <c:v>3360000.0000000005</c:v>
                </c:pt>
                <c:pt idx="5">
                  <c:v>3780000.0000000005</c:v>
                </c:pt>
                <c:pt idx="6">
                  <c:v>2940000.0000000005</c:v>
                </c:pt>
                <c:pt idx="7">
                  <c:v>2940000.0000000005</c:v>
                </c:pt>
                <c:pt idx="8">
                  <c:v>3150000.0000000005</c:v>
                </c:pt>
                <c:pt idx="9">
                  <c:v>1050000</c:v>
                </c:pt>
                <c:pt idx="10">
                  <c:v>5250000.0000000009</c:v>
                </c:pt>
                <c:pt idx="11">
                  <c:v>3150000.0000000005</c:v>
                </c:pt>
                <c:pt idx="12">
                  <c:v>3150000.0000000005</c:v>
                </c:pt>
                <c:pt idx="13">
                  <c:v>3150000.0000000005</c:v>
                </c:pt>
                <c:pt idx="14">
                  <c:v>3150000.0000000005</c:v>
                </c:pt>
                <c:pt idx="15">
                  <c:v>2940000.0000000005</c:v>
                </c:pt>
                <c:pt idx="16">
                  <c:v>2940000.0000000005</c:v>
                </c:pt>
                <c:pt idx="17">
                  <c:v>32550000.000000004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C3-4DEE-AABF-BA4888353C2E}"/>
            </c:ext>
          </c:extLst>
        </c:ser>
        <c:ser>
          <c:idx val="10"/>
          <c:order val="10"/>
          <c:tx>
            <c:strRef>
              <c:f>Bridge!$B$13</c:f>
              <c:strCache>
                <c:ptCount val="1"/>
                <c:pt idx="0">
                  <c:v>누적현금 계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Bridge!$C$3:$U$3</c15:sqref>
                  </c15:fullRef>
                </c:ext>
              </c:extLst>
              <c:f>Bridge!$D$3:$U$3</c:f>
              <c:numCache>
                <c:formatCode>0_);[Red]\(0\)</c:formatCode>
                <c:ptCount val="18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Bridge!$C$13:$U$13</c15:sqref>
                  </c15:fullRef>
                </c:ext>
              </c:extLst>
              <c:f>Bridge!$D$13:$U$13</c:f>
              <c:numCache>
                <c:formatCode>#,##0;[Red]\(#,##0\);\-</c:formatCode>
                <c:ptCount val="18"/>
                <c:pt idx="0">
                  <c:v>0</c:v>
                </c:pt>
                <c:pt idx="1">
                  <c:v>-238988.23200000005</c:v>
                </c:pt>
                <c:pt idx="2">
                  <c:v>-691168.46400000027</c:v>
                </c:pt>
                <c:pt idx="3">
                  <c:v>7953011.3039999995</c:v>
                </c:pt>
                <c:pt idx="4">
                  <c:v>6528131.9123999989</c:v>
                </c:pt>
                <c:pt idx="5">
                  <c:v>4922039.3207999989</c:v>
                </c:pt>
                <c:pt idx="6">
                  <c:v>3678373.1291999989</c:v>
                </c:pt>
                <c:pt idx="7">
                  <c:v>2434706.937599998</c:v>
                </c:pt>
                <c:pt idx="8">
                  <c:v>1100434.1459999979</c:v>
                </c:pt>
                <c:pt idx="9">
                  <c:v>672227.35439999797</c:v>
                </c:pt>
                <c:pt idx="10">
                  <c:v>-1568111.4372000021</c:v>
                </c:pt>
                <c:pt idx="11">
                  <c:v>-2902384.2288000025</c:v>
                </c:pt>
                <c:pt idx="12">
                  <c:v>-4236657.2288000025</c:v>
                </c:pt>
                <c:pt idx="13">
                  <c:v>-5570930.0204000026</c:v>
                </c:pt>
                <c:pt idx="14">
                  <c:v>-6905202.8120000027</c:v>
                </c:pt>
                <c:pt idx="15">
                  <c:v>-8148869.0036000032</c:v>
                </c:pt>
                <c:pt idx="16">
                  <c:v>-9392535.1952000037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C3-4DEE-AABF-BA4888353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25352"/>
        <c:axId val="726125680"/>
        <c:extLst>
          <c:ext xmlns:c15="http://schemas.microsoft.com/office/drawing/2012/chart" uri="{02D57815-91ED-43cb-92C2-25804820EDAC}"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Bridge!$B$10</c15:sqref>
                        </c15:formulaRef>
                      </c:ext>
                    </c:extLst>
                    <c:strCache>
                      <c:ptCount val="1"/>
                      <c:pt idx="0">
                        <c:v>HMM SPC 배당금 지급액 (CF 누적기준)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Bridge!$C$10:$U$10</c15:sqref>
                        </c15:fullRef>
                        <c15:formulaRef>
                          <c15:sqref>Bridge!$D$10:$U$10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FBC3-4DEE-AABF-BA4888353C2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Bridge!$B$11</c15:sqref>
                        </c15:formulaRef>
                      </c:ext>
                    </c:extLst>
                    <c:strCache>
                      <c:ptCount val="1"/>
                      <c:pt idx="0">
                        <c:v>HMM SPC CF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Bridge!$C$11:$U$11</c15:sqref>
                        </c15:fullRef>
                        <c15:formulaRef>
                          <c15:sqref>Bridge!$D$11:$U$11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C3-4DEE-AABF-BA4888353C2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Bridge!$B$12</c15:sqref>
                        </c15:formulaRef>
                      </c:ext>
                    </c:extLst>
                    <c:strCache>
                      <c:ptCount val="1"/>
                      <c:pt idx="0">
                        <c:v>배당금 지급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Bridge!$C$3:$U$3</c15:sqref>
                        </c15:fullRef>
                        <c15:formulaRef>
                          <c15:sqref>Bridge!$D$3:$U$3</c15:sqref>
                        </c15:formulaRef>
                      </c:ext>
                    </c:extLst>
                    <c:numCache>
                      <c:formatCode>0_);[Red]\(0\)</c:formatCode>
                      <c:ptCount val="18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  <c:pt idx="11">
                        <c:v>2031</c:v>
                      </c:pt>
                      <c:pt idx="12">
                        <c:v>2032</c:v>
                      </c:pt>
                      <c:pt idx="13">
                        <c:v>2033</c:v>
                      </c:pt>
                      <c:pt idx="14">
                        <c:v>2034</c:v>
                      </c:pt>
                      <c:pt idx="15">
                        <c:v>2035</c:v>
                      </c:pt>
                      <c:pt idx="16">
                        <c:v>2036</c:v>
                      </c:pt>
                      <c:pt idx="17">
                        <c:v>2037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Bridge!$C$12:$U$12</c15:sqref>
                        </c15:fullRef>
                        <c15:formulaRef>
                          <c15:sqref>Bridge!$D$12:$U$12</c15:sqref>
                        </c15:formulaRef>
                      </c:ext>
                    </c:extLst>
                    <c:numCache>
                      <c:formatCode>#,##0;[Red]\(#,##0\);\-</c:formatCode>
                      <c:ptCount val="18"/>
                      <c:pt idx="0">
                        <c:v>0</c:v>
                      </c:pt>
                      <c:pt idx="1">
                        <c:v>-238988.23200000005</c:v>
                      </c:pt>
                      <c:pt idx="2">
                        <c:v>-452180.23200000019</c:v>
                      </c:pt>
                      <c:pt idx="3">
                        <c:v>-274520.23200000002</c:v>
                      </c:pt>
                      <c:pt idx="4">
                        <c:v>-1424879.3916000004</c:v>
                      </c:pt>
                      <c:pt idx="5">
                        <c:v>-1606092.5915999999</c:v>
                      </c:pt>
                      <c:pt idx="6">
                        <c:v>-1243666.1916</c:v>
                      </c:pt>
                      <c:pt idx="7">
                        <c:v>-1243666.1916000007</c:v>
                      </c:pt>
                      <c:pt idx="8">
                        <c:v>-1334272.7916000001</c:v>
                      </c:pt>
                      <c:pt idx="9">
                        <c:v>-428206.79159999994</c:v>
                      </c:pt>
                      <c:pt idx="10">
                        <c:v>-2240338.7916000001</c:v>
                      </c:pt>
                      <c:pt idx="11">
                        <c:v>-1334272.7916000001</c:v>
                      </c:pt>
                      <c:pt idx="12">
                        <c:v>-1334273</c:v>
                      </c:pt>
                      <c:pt idx="13">
                        <c:v>-1334272.7916000001</c:v>
                      </c:pt>
                      <c:pt idx="14">
                        <c:v>-1334272.7916000001</c:v>
                      </c:pt>
                      <c:pt idx="15">
                        <c:v>-1243666.1916</c:v>
                      </c:pt>
                      <c:pt idx="16">
                        <c:v>-1243666.1916</c:v>
                      </c:pt>
                      <c:pt idx="17">
                        <c:v>-1606623.0078672676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C3-4DEE-AABF-BA4888353C2E}"/>
                  </c:ext>
                </c:extLst>
              </c15:ser>
            </c15:filteredLineSeries>
          </c:ext>
        </c:extLst>
      </c:lineChart>
      <c:catAx>
        <c:axId val="726125352"/>
        <c:scaling>
          <c:orientation val="minMax"/>
        </c:scaling>
        <c:delete val="0"/>
        <c:axPos val="b"/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26125680"/>
        <c:crosses val="autoZero"/>
        <c:auto val="1"/>
        <c:lblAlgn val="ctr"/>
        <c:lblOffset val="100"/>
        <c:noMultiLvlLbl val="0"/>
      </c:catAx>
      <c:valAx>
        <c:axId val="7261256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[Red]\(#,##0\)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2612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900" b="1">
                <a:solidFill>
                  <a:srgbClr val="404040"/>
                </a:solidFill>
                <a:latin typeface="Arial"/>
                <a:ea typeface="Arial"/>
                <a:cs typeface="Arial"/>
              </a:defRPr>
            </a:pPr>
            <a:r>
              <a:rPr lang="en-US" altLang="ko-KR">
                <a:solidFill>
                  <a:srgbClr val="404040"/>
                </a:solidFill>
              </a:rPr>
              <a:t>HMM SPC</a:t>
            </a:r>
            <a:r>
              <a:rPr lang="en-US" altLang="ko-KR" baseline="0">
                <a:solidFill>
                  <a:srgbClr val="404040"/>
                </a:solidFill>
              </a:rPr>
              <a:t> </a:t>
            </a:r>
            <a:r>
              <a:rPr lang="ko-KR" altLang="en-US" baseline="0">
                <a:solidFill>
                  <a:srgbClr val="404040"/>
                </a:solidFill>
              </a:rPr>
              <a:t>현금  </a:t>
            </a:r>
            <a:r>
              <a:rPr lang="ko-KR" altLang="en-US">
                <a:solidFill>
                  <a:srgbClr val="404040"/>
                </a:solidFill>
              </a:rPr>
              <a:t> </a:t>
            </a:r>
            <a:r>
              <a:rPr lang="en-US" altLang="ko-KR">
                <a:solidFill>
                  <a:srgbClr val="404040"/>
                </a:solidFill>
              </a:rPr>
              <a:t>bridge</a:t>
            </a:r>
            <a:endParaRPr lang="en-US">
              <a:solidFill>
                <a:srgbClr val="404040"/>
              </a:solidFill>
            </a:endParaRPr>
          </a:p>
        </c:rich>
      </c:tx>
      <c:layout>
        <c:manualLayout>
          <c:xMode val="edge"/>
          <c:yMode val="edge"/>
          <c:x val="4.0415181565339384E-4"/>
          <c:y val="3.384050677875794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15000815010794"/>
          <c:y val="0.12096948818897639"/>
          <c:w val="0.89284999184989255"/>
          <c:h val="0.582691601049868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Bridge!$E$61</c:f>
              <c:strCache>
                <c:ptCount val="1"/>
                <c:pt idx="0">
                  <c:v>Clear</c:v>
                </c:pt>
              </c:strCache>
            </c:strRef>
          </c:tx>
          <c:spPr>
            <a:noFill/>
          </c:spPr>
          <c:invertIfNegative val="0"/>
          <c:cat>
            <c:strRef>
              <c:f>Bridge!$B$62:$B$90</c:f>
              <c:strCache>
                <c:ptCount val="29"/>
                <c:pt idx="0">
                  <c:v>2020</c:v>
                </c:pt>
                <c:pt idx="1">
                  <c:v>JV 배당금수령</c:v>
                </c:pt>
                <c:pt idx="2">
                  <c:v>HMM 차입</c:v>
                </c:pt>
                <c:pt idx="3">
                  <c:v>Fund 차입금 상환</c:v>
                </c:pt>
                <c:pt idx="4">
                  <c:v>HMM 차입금 상환</c:v>
                </c:pt>
                <c:pt idx="5">
                  <c:v>환헤지 효과</c:v>
                </c:pt>
                <c:pt idx="6">
                  <c:v>배당금 지급</c:v>
                </c:pt>
                <c:pt idx="7">
                  <c:v>2024</c:v>
                </c:pt>
                <c:pt idx="8">
                  <c:v>JV 배당금수령</c:v>
                </c:pt>
                <c:pt idx="9">
                  <c:v>HMM 차입</c:v>
                </c:pt>
                <c:pt idx="10">
                  <c:v>Fund 차입금 상환</c:v>
                </c:pt>
                <c:pt idx="11">
                  <c:v>HMM 차입금 상환</c:v>
                </c:pt>
                <c:pt idx="12">
                  <c:v>환헤지 효과</c:v>
                </c:pt>
                <c:pt idx="13">
                  <c:v>배당금 지급</c:v>
                </c:pt>
                <c:pt idx="14">
                  <c:v>2029</c:v>
                </c:pt>
                <c:pt idx="15">
                  <c:v>JV 배당금수령</c:v>
                </c:pt>
                <c:pt idx="16">
                  <c:v>HMM 차입</c:v>
                </c:pt>
                <c:pt idx="17">
                  <c:v>Fund 차입금 상환</c:v>
                </c:pt>
                <c:pt idx="18">
                  <c:v>HMM 차입금 상환</c:v>
                </c:pt>
                <c:pt idx="19">
                  <c:v>환헤지 효과</c:v>
                </c:pt>
                <c:pt idx="20">
                  <c:v>배당금 지급</c:v>
                </c:pt>
                <c:pt idx="21">
                  <c:v>2034</c:v>
                </c:pt>
                <c:pt idx="22">
                  <c:v>JV 배당금수령</c:v>
                </c:pt>
                <c:pt idx="23">
                  <c:v>HMM 차입</c:v>
                </c:pt>
                <c:pt idx="24">
                  <c:v>Fund 차입금 상환</c:v>
                </c:pt>
                <c:pt idx="25">
                  <c:v>HMM 차입금 상환</c:v>
                </c:pt>
                <c:pt idx="26">
                  <c:v>환헤지 효과</c:v>
                </c:pt>
                <c:pt idx="27">
                  <c:v>배당금 지급</c:v>
                </c:pt>
                <c:pt idx="28">
                  <c:v>2037</c:v>
                </c:pt>
              </c:strCache>
            </c:strRef>
          </c:cat>
          <c:val>
            <c:numRef>
              <c:f>Bridge!$E$62:$E$90</c:f>
              <c:numCache>
                <c:formatCode>#,##0,,;\(#,##0,,\);</c:formatCode>
                <c:ptCount val="29"/>
                <c:pt idx="0">
                  <c:v>0</c:v>
                </c:pt>
                <c:pt idx="1">
                  <c:v>0.1</c:v>
                </c:pt>
                <c:pt idx="2">
                  <c:v>9240000.1000000015</c:v>
                </c:pt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D-4CE5-B4FD-C916A1E13D7F}"/>
            </c:ext>
          </c:extLst>
        </c:ser>
        <c:ser>
          <c:idx val="1"/>
          <c:order val="1"/>
          <c:tx>
            <c:strRef>
              <c:f>Bridge!$F$61</c:f>
              <c:strCache>
                <c:ptCount val="1"/>
                <c:pt idx="0">
                  <c:v>Standalone</c:v>
                </c:pt>
              </c:strCache>
            </c:strRef>
          </c:tx>
          <c:spPr>
            <a:solidFill>
              <a:srgbClr val="FF0000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Bridge!$B$62:$B$90</c:f>
              <c:strCache>
                <c:ptCount val="29"/>
                <c:pt idx="0">
                  <c:v>2020</c:v>
                </c:pt>
                <c:pt idx="1">
                  <c:v>JV 배당금수령</c:v>
                </c:pt>
                <c:pt idx="2">
                  <c:v>HMM 차입</c:v>
                </c:pt>
                <c:pt idx="3">
                  <c:v>Fund 차입금 상환</c:v>
                </c:pt>
                <c:pt idx="4">
                  <c:v>HMM 차입금 상환</c:v>
                </c:pt>
                <c:pt idx="5">
                  <c:v>환헤지 효과</c:v>
                </c:pt>
                <c:pt idx="6">
                  <c:v>배당금 지급</c:v>
                </c:pt>
                <c:pt idx="7">
                  <c:v>2024</c:v>
                </c:pt>
                <c:pt idx="8">
                  <c:v>JV 배당금수령</c:v>
                </c:pt>
                <c:pt idx="9">
                  <c:v>HMM 차입</c:v>
                </c:pt>
                <c:pt idx="10">
                  <c:v>Fund 차입금 상환</c:v>
                </c:pt>
                <c:pt idx="11">
                  <c:v>HMM 차입금 상환</c:v>
                </c:pt>
                <c:pt idx="12">
                  <c:v>환헤지 효과</c:v>
                </c:pt>
                <c:pt idx="13">
                  <c:v>배당금 지급</c:v>
                </c:pt>
                <c:pt idx="14">
                  <c:v>2029</c:v>
                </c:pt>
                <c:pt idx="15">
                  <c:v>JV 배당금수령</c:v>
                </c:pt>
                <c:pt idx="16">
                  <c:v>HMM 차입</c:v>
                </c:pt>
                <c:pt idx="17">
                  <c:v>Fund 차입금 상환</c:v>
                </c:pt>
                <c:pt idx="18">
                  <c:v>HMM 차입금 상환</c:v>
                </c:pt>
                <c:pt idx="19">
                  <c:v>환헤지 효과</c:v>
                </c:pt>
                <c:pt idx="20">
                  <c:v>배당금 지급</c:v>
                </c:pt>
                <c:pt idx="21">
                  <c:v>2034</c:v>
                </c:pt>
                <c:pt idx="22">
                  <c:v>JV 배당금수령</c:v>
                </c:pt>
                <c:pt idx="23">
                  <c:v>HMM 차입</c:v>
                </c:pt>
                <c:pt idx="24">
                  <c:v>Fund 차입금 상환</c:v>
                </c:pt>
                <c:pt idx="25">
                  <c:v>HMM 차입금 상환</c:v>
                </c:pt>
                <c:pt idx="26">
                  <c:v>환헤지 효과</c:v>
                </c:pt>
                <c:pt idx="27">
                  <c:v>배당금 지급</c:v>
                </c:pt>
                <c:pt idx="28">
                  <c:v>2037</c:v>
                </c:pt>
              </c:strCache>
            </c:strRef>
          </c:cat>
          <c:val>
            <c:numRef>
              <c:f>Bridge!$F$62:$F$90</c:f>
              <c:numCache>
                <c:formatCode>#,##0,,;\(#,##0,,\);</c:formatCode>
                <c:ptCount val="29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D-4CE5-B4FD-C916A1E13D7F}"/>
            </c:ext>
          </c:extLst>
        </c:ser>
        <c:ser>
          <c:idx val="2"/>
          <c:order val="2"/>
          <c:tx>
            <c:strRef>
              <c:f>Bridge!$G$61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rgbClr val="EDFD56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3175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082D-4CE5-B4FD-C916A1E13D7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3175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2D2-4CE4-830D-65E2183AC3A7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3175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2D2-4CE4-830D-65E2183AC3A7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3175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B2D2-4CE4-830D-65E2183AC3A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Bridge!$B$62:$B$90</c:f>
              <c:strCache>
                <c:ptCount val="29"/>
                <c:pt idx="0">
                  <c:v>2020</c:v>
                </c:pt>
                <c:pt idx="1">
                  <c:v>JV 배당금수령</c:v>
                </c:pt>
                <c:pt idx="2">
                  <c:v>HMM 차입</c:v>
                </c:pt>
                <c:pt idx="3">
                  <c:v>Fund 차입금 상환</c:v>
                </c:pt>
                <c:pt idx="4">
                  <c:v>HMM 차입금 상환</c:v>
                </c:pt>
                <c:pt idx="5">
                  <c:v>환헤지 효과</c:v>
                </c:pt>
                <c:pt idx="6">
                  <c:v>배당금 지급</c:v>
                </c:pt>
                <c:pt idx="7">
                  <c:v>2024</c:v>
                </c:pt>
                <c:pt idx="8">
                  <c:v>JV 배당금수령</c:v>
                </c:pt>
                <c:pt idx="9">
                  <c:v>HMM 차입</c:v>
                </c:pt>
                <c:pt idx="10">
                  <c:v>Fund 차입금 상환</c:v>
                </c:pt>
                <c:pt idx="11">
                  <c:v>HMM 차입금 상환</c:v>
                </c:pt>
                <c:pt idx="12">
                  <c:v>환헤지 효과</c:v>
                </c:pt>
                <c:pt idx="13">
                  <c:v>배당금 지급</c:v>
                </c:pt>
                <c:pt idx="14">
                  <c:v>2029</c:v>
                </c:pt>
                <c:pt idx="15">
                  <c:v>JV 배당금수령</c:v>
                </c:pt>
                <c:pt idx="16">
                  <c:v>HMM 차입</c:v>
                </c:pt>
                <c:pt idx="17">
                  <c:v>Fund 차입금 상환</c:v>
                </c:pt>
                <c:pt idx="18">
                  <c:v>HMM 차입금 상환</c:v>
                </c:pt>
                <c:pt idx="19">
                  <c:v>환헤지 효과</c:v>
                </c:pt>
                <c:pt idx="20">
                  <c:v>배당금 지급</c:v>
                </c:pt>
                <c:pt idx="21">
                  <c:v>2034</c:v>
                </c:pt>
                <c:pt idx="22">
                  <c:v>JV 배당금수령</c:v>
                </c:pt>
                <c:pt idx="23">
                  <c:v>HMM 차입</c:v>
                </c:pt>
                <c:pt idx="24">
                  <c:v>Fund 차입금 상환</c:v>
                </c:pt>
                <c:pt idx="25">
                  <c:v>HMM 차입금 상환</c:v>
                </c:pt>
                <c:pt idx="26">
                  <c:v>환헤지 효과</c:v>
                </c:pt>
                <c:pt idx="27">
                  <c:v>배당금 지급</c:v>
                </c:pt>
                <c:pt idx="28">
                  <c:v>2037</c:v>
                </c:pt>
              </c:strCache>
            </c:strRef>
          </c:cat>
          <c:val>
            <c:numRef>
              <c:f>Bridge!$G$62:$G$90</c:f>
              <c:numCache>
                <c:formatCode>#,##0,,;\(#,##0,,\);</c:formatCode>
                <c:ptCount val="29"/>
                <c:pt idx="0">
                  <c:v>0</c:v>
                </c:pt>
                <c:pt idx="1">
                  <c:v>9240000.0000000019</c:v>
                </c:pt>
                <c:pt idx="2">
                  <c:v>8918700.0000000019</c:v>
                </c:pt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13860000.000000002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17850000.000000004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38430000.000000007</c:v>
                </c:pt>
                <c:pt idx="23">
                  <c:v>14097300.000000002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D-4CE5-B4FD-C916A1E13D7F}"/>
            </c:ext>
          </c:extLst>
        </c:ser>
        <c:ser>
          <c:idx val="3"/>
          <c:order val="3"/>
          <c:tx>
            <c:strRef>
              <c:f>Bridge!$H$61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rgbClr val="AADDF1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Pt>
            <c:idx val="6"/>
            <c:invertIfNegative val="0"/>
            <c:bubble3D val="0"/>
            <c:spPr>
              <a:solidFill>
                <a:srgbClr val="00B050"/>
              </a:solidFill>
              <a:ln w="3175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0FAB-4EE3-AFF4-E18EA7BF000F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 w="3175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B2D2-4CE4-830D-65E2183AC3A7}"/>
              </c:ext>
            </c:extLst>
          </c:dPt>
          <c:dPt>
            <c:idx val="20"/>
            <c:invertIfNegative val="0"/>
            <c:bubble3D val="0"/>
            <c:spPr>
              <a:solidFill>
                <a:srgbClr val="00B050"/>
              </a:solidFill>
              <a:ln w="3175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B2D2-4CE4-830D-65E2183AC3A7}"/>
              </c:ext>
            </c:extLst>
          </c:dPt>
          <c:dPt>
            <c:idx val="27"/>
            <c:invertIfNegative val="0"/>
            <c:bubble3D val="0"/>
            <c:spPr>
              <a:solidFill>
                <a:srgbClr val="00B050"/>
              </a:solidFill>
              <a:ln w="3175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0FAB-4EE3-AFF4-E18EA7BF000F}"/>
              </c:ext>
            </c:extLst>
          </c:dPt>
          <c:dLbls>
            <c:dLbl>
              <c:idx val="2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82D-4CE5-B4FD-C916A1E13D7F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Bridge!$B$62:$B$90</c:f>
              <c:strCache>
                <c:ptCount val="29"/>
                <c:pt idx="0">
                  <c:v>2020</c:v>
                </c:pt>
                <c:pt idx="1">
                  <c:v>JV 배당금수령</c:v>
                </c:pt>
                <c:pt idx="2">
                  <c:v>HMM 차입</c:v>
                </c:pt>
                <c:pt idx="3">
                  <c:v>Fund 차입금 상환</c:v>
                </c:pt>
                <c:pt idx="4">
                  <c:v>HMM 차입금 상환</c:v>
                </c:pt>
                <c:pt idx="5">
                  <c:v>환헤지 효과</c:v>
                </c:pt>
                <c:pt idx="6">
                  <c:v>배당금 지급</c:v>
                </c:pt>
                <c:pt idx="7">
                  <c:v>2024</c:v>
                </c:pt>
                <c:pt idx="8">
                  <c:v>JV 배당금수령</c:v>
                </c:pt>
                <c:pt idx="9">
                  <c:v>HMM 차입</c:v>
                </c:pt>
                <c:pt idx="10">
                  <c:v>Fund 차입금 상환</c:v>
                </c:pt>
                <c:pt idx="11">
                  <c:v>HMM 차입금 상환</c:v>
                </c:pt>
                <c:pt idx="12">
                  <c:v>환헤지 효과</c:v>
                </c:pt>
                <c:pt idx="13">
                  <c:v>배당금 지급</c:v>
                </c:pt>
                <c:pt idx="14">
                  <c:v>2029</c:v>
                </c:pt>
                <c:pt idx="15">
                  <c:v>JV 배당금수령</c:v>
                </c:pt>
                <c:pt idx="16">
                  <c:v>HMM 차입</c:v>
                </c:pt>
                <c:pt idx="17">
                  <c:v>Fund 차입금 상환</c:v>
                </c:pt>
                <c:pt idx="18">
                  <c:v>HMM 차입금 상환</c:v>
                </c:pt>
                <c:pt idx="19">
                  <c:v>환헤지 효과</c:v>
                </c:pt>
                <c:pt idx="20">
                  <c:v>배당금 지급</c:v>
                </c:pt>
                <c:pt idx="21">
                  <c:v>2034</c:v>
                </c:pt>
                <c:pt idx="22">
                  <c:v>JV 배당금수령</c:v>
                </c:pt>
                <c:pt idx="23">
                  <c:v>HMM 차입</c:v>
                </c:pt>
                <c:pt idx="24">
                  <c:v>Fund 차입금 상환</c:v>
                </c:pt>
                <c:pt idx="25">
                  <c:v>HMM 차입금 상환</c:v>
                </c:pt>
                <c:pt idx="26">
                  <c:v>환헤지 효과</c:v>
                </c:pt>
                <c:pt idx="27">
                  <c:v>배당금 지급</c:v>
                </c:pt>
                <c:pt idx="28">
                  <c:v>2037</c:v>
                </c:pt>
              </c:strCache>
            </c:strRef>
          </c:cat>
          <c:val>
            <c:numRef>
              <c:f>Bridge!$H$62:$H$90</c:f>
              <c:numCache>
                <c:formatCode>\(#,##0,,\);\(#,##0,,\);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6">
                  <c:v>-2390568.0876000007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-5855904.5580000011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-7577430.1664000005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-28768770.647876367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2D-4CE5-B4FD-C916A1E13D7F}"/>
            </c:ext>
          </c:extLst>
        </c:ser>
        <c:ser>
          <c:idx val="4"/>
          <c:order val="4"/>
          <c:tx>
            <c:strRef>
              <c:f>Bridge!$I$61</c:f>
              <c:strCache>
                <c:ptCount val="1"/>
                <c:pt idx="0">
                  <c:v>Positive cross</c:v>
                </c:pt>
              </c:strCache>
            </c:strRef>
          </c:tx>
          <c:spPr>
            <a:solidFill>
              <a:srgbClr val="BDB694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cat>
            <c:strRef>
              <c:f>Bridge!$B$62:$B$90</c:f>
              <c:strCache>
                <c:ptCount val="29"/>
                <c:pt idx="0">
                  <c:v>2020</c:v>
                </c:pt>
                <c:pt idx="1">
                  <c:v>JV 배당금수령</c:v>
                </c:pt>
                <c:pt idx="2">
                  <c:v>HMM 차입</c:v>
                </c:pt>
                <c:pt idx="3">
                  <c:v>Fund 차입금 상환</c:v>
                </c:pt>
                <c:pt idx="4">
                  <c:v>HMM 차입금 상환</c:v>
                </c:pt>
                <c:pt idx="5">
                  <c:v>환헤지 효과</c:v>
                </c:pt>
                <c:pt idx="6">
                  <c:v>배당금 지급</c:v>
                </c:pt>
                <c:pt idx="7">
                  <c:v>2024</c:v>
                </c:pt>
                <c:pt idx="8">
                  <c:v>JV 배당금수령</c:v>
                </c:pt>
                <c:pt idx="9">
                  <c:v>HMM 차입</c:v>
                </c:pt>
                <c:pt idx="10">
                  <c:v>Fund 차입금 상환</c:v>
                </c:pt>
                <c:pt idx="11">
                  <c:v>HMM 차입금 상환</c:v>
                </c:pt>
                <c:pt idx="12">
                  <c:v>환헤지 효과</c:v>
                </c:pt>
                <c:pt idx="13">
                  <c:v>배당금 지급</c:v>
                </c:pt>
                <c:pt idx="14">
                  <c:v>2029</c:v>
                </c:pt>
                <c:pt idx="15">
                  <c:v>JV 배당금수령</c:v>
                </c:pt>
                <c:pt idx="16">
                  <c:v>HMM 차입</c:v>
                </c:pt>
                <c:pt idx="17">
                  <c:v>Fund 차입금 상환</c:v>
                </c:pt>
                <c:pt idx="18">
                  <c:v>HMM 차입금 상환</c:v>
                </c:pt>
                <c:pt idx="19">
                  <c:v>환헤지 효과</c:v>
                </c:pt>
                <c:pt idx="20">
                  <c:v>배당금 지급</c:v>
                </c:pt>
                <c:pt idx="21">
                  <c:v>2034</c:v>
                </c:pt>
                <c:pt idx="22">
                  <c:v>JV 배당금수령</c:v>
                </c:pt>
                <c:pt idx="23">
                  <c:v>HMM 차입</c:v>
                </c:pt>
                <c:pt idx="24">
                  <c:v>Fund 차입금 상환</c:v>
                </c:pt>
                <c:pt idx="25">
                  <c:v>HMM 차입금 상환</c:v>
                </c:pt>
                <c:pt idx="26">
                  <c:v>환헤지 효과</c:v>
                </c:pt>
                <c:pt idx="27">
                  <c:v>배당금 지급</c:v>
                </c:pt>
                <c:pt idx="28">
                  <c:v>2037</c:v>
                </c:pt>
              </c:strCache>
            </c:strRef>
          </c:cat>
          <c:val>
            <c:numRef>
              <c:f>Bridge!$I$62:$I$90</c:f>
              <c:numCache>
                <c:formatCode>#,##0,,;\(#,##0,,\);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2D-4CE5-B4FD-C916A1E13D7F}"/>
            </c:ext>
          </c:extLst>
        </c:ser>
        <c:ser>
          <c:idx val="5"/>
          <c:order val="5"/>
          <c:tx>
            <c:strRef>
              <c:f>Bridge!$J$61</c:f>
              <c:strCache>
                <c:ptCount val="1"/>
                <c:pt idx="0">
                  <c:v>Negative cross</c:v>
                </c:pt>
              </c:strCache>
            </c:strRef>
          </c:tx>
          <c:spPr>
            <a:solidFill>
              <a:srgbClr val="E9E7DB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Pt>
            <c:idx val="27"/>
            <c:invertIfNegative val="0"/>
            <c:bubble3D val="0"/>
            <c:spPr>
              <a:solidFill>
                <a:srgbClr val="00B050"/>
              </a:solidFill>
              <a:ln w="3175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B2D2-4CE4-830D-65E2183AC3A7}"/>
              </c:ext>
            </c:extLst>
          </c:dPt>
          <c:cat>
            <c:strRef>
              <c:f>Bridge!$B$62:$B$90</c:f>
              <c:strCache>
                <c:ptCount val="29"/>
                <c:pt idx="0">
                  <c:v>2020</c:v>
                </c:pt>
                <c:pt idx="1">
                  <c:v>JV 배당금수령</c:v>
                </c:pt>
                <c:pt idx="2">
                  <c:v>HMM 차입</c:v>
                </c:pt>
                <c:pt idx="3">
                  <c:v>Fund 차입금 상환</c:v>
                </c:pt>
                <c:pt idx="4">
                  <c:v>HMM 차입금 상환</c:v>
                </c:pt>
                <c:pt idx="5">
                  <c:v>환헤지 효과</c:v>
                </c:pt>
                <c:pt idx="6">
                  <c:v>배당금 지급</c:v>
                </c:pt>
                <c:pt idx="7">
                  <c:v>2024</c:v>
                </c:pt>
                <c:pt idx="8">
                  <c:v>JV 배당금수령</c:v>
                </c:pt>
                <c:pt idx="9">
                  <c:v>HMM 차입</c:v>
                </c:pt>
                <c:pt idx="10">
                  <c:v>Fund 차입금 상환</c:v>
                </c:pt>
                <c:pt idx="11">
                  <c:v>HMM 차입금 상환</c:v>
                </c:pt>
                <c:pt idx="12">
                  <c:v>환헤지 효과</c:v>
                </c:pt>
                <c:pt idx="13">
                  <c:v>배당금 지급</c:v>
                </c:pt>
                <c:pt idx="14">
                  <c:v>2029</c:v>
                </c:pt>
                <c:pt idx="15">
                  <c:v>JV 배당금수령</c:v>
                </c:pt>
                <c:pt idx="16">
                  <c:v>HMM 차입</c:v>
                </c:pt>
                <c:pt idx="17">
                  <c:v>Fund 차입금 상환</c:v>
                </c:pt>
                <c:pt idx="18">
                  <c:v>HMM 차입금 상환</c:v>
                </c:pt>
                <c:pt idx="19">
                  <c:v>환헤지 효과</c:v>
                </c:pt>
                <c:pt idx="20">
                  <c:v>배당금 지급</c:v>
                </c:pt>
                <c:pt idx="21">
                  <c:v>2034</c:v>
                </c:pt>
                <c:pt idx="22">
                  <c:v>JV 배당금수령</c:v>
                </c:pt>
                <c:pt idx="23">
                  <c:v>HMM 차입</c:v>
                </c:pt>
                <c:pt idx="24">
                  <c:v>Fund 차입금 상환</c:v>
                </c:pt>
                <c:pt idx="25">
                  <c:v>HMM 차입금 상환</c:v>
                </c:pt>
                <c:pt idx="26">
                  <c:v>환헤지 효과</c:v>
                </c:pt>
                <c:pt idx="27">
                  <c:v>배당금 지급</c:v>
                </c:pt>
                <c:pt idx="28">
                  <c:v>2037</c:v>
                </c:pt>
              </c:strCache>
            </c:strRef>
          </c:cat>
          <c:val>
            <c:numRef>
              <c:f>Bridge!$J$62:$J$90</c:f>
              <c:numCache>
                <c:formatCode>#,##0,,;\(#,##0,,\);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2D-4CE5-B4FD-C916A1E13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44897440"/>
        <c:axId val="1144894696"/>
      </c:barChart>
      <c:catAx>
        <c:axId val="11448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 anchor="ctr" anchorCtr="0"/>
          <a:lstStyle/>
          <a:p>
            <a:pPr>
              <a:defRPr baseline="0">
                <a:solidFill>
                  <a:srgbClr val="000000"/>
                </a:solidFill>
                <a:latin typeface="Arial" pitchFamily="34" charset="0"/>
                <a:ea typeface="맑은 고딕" panose="020B0503020000020004" pitchFamily="50" charset="-127"/>
                <a:cs typeface="Arial" pitchFamily="34" charset="0"/>
              </a:defRPr>
            </a:pPr>
            <a:endParaRPr lang="ko-KR"/>
          </a:p>
        </c:txPr>
        <c:crossAx val="1144894696"/>
        <c:crosses val="autoZero"/>
        <c:auto val="1"/>
        <c:lblAlgn val="ctr"/>
        <c:lblOffset val="100"/>
        <c:noMultiLvlLbl val="0"/>
      </c:catAx>
      <c:valAx>
        <c:axId val="11448946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altLang="en-US">
                    <a:solidFill>
                      <a:srgbClr val="000000"/>
                    </a:solidFill>
                    <a:latin typeface="+mj-ea"/>
                    <a:ea typeface="+mj-ea"/>
                  </a:defRPr>
                </a:pPr>
                <a:r>
                  <a:rPr lang="ko-KR" altLang="en-US">
                    <a:latin typeface="+mj-ea"/>
                    <a:ea typeface="+mj-ea"/>
                  </a:rPr>
                  <a:t>백만</a:t>
                </a:r>
                <a:r>
                  <a:rPr lang="en-US" altLang="ko-KR">
                    <a:latin typeface="+mj-ea"/>
                    <a:ea typeface="+mj-ea"/>
                  </a:rPr>
                  <a:t>SGD</a:t>
                </a:r>
                <a:endParaRPr lang="en-US">
                  <a:latin typeface="+mj-ea"/>
                  <a:ea typeface="+mj-ea"/>
                </a:endParaRPr>
              </a:p>
            </c:rich>
          </c:tx>
          <c:layout>
            <c:manualLayout>
              <c:xMode val="edge"/>
              <c:yMode val="edge"/>
              <c:x val="6.7243345554568327E-3"/>
              <c:y val="0.32322735973792777"/>
            </c:manualLayout>
          </c:layout>
          <c:overlay val="0"/>
        </c:title>
        <c:numFmt formatCode="#,##0,,;\(#,##0,,\);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  <a:latin typeface="Arial" pitchFamily="34" charset="0"/>
                <a:cs typeface="Arial" pitchFamily="34" charset="0"/>
              </a:defRPr>
            </a:pPr>
            <a:endParaRPr lang="ko-KR"/>
          </a:p>
        </c:txPr>
        <c:crossAx val="1144897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>
          <a:solidFill>
            <a:srgbClr val="000000"/>
          </a:solidFill>
          <a:latin typeface="Arial"/>
          <a:ea typeface="Arial"/>
          <a:cs typeface="Arial"/>
        </a:defRPr>
      </a:pPr>
      <a:endParaRPr lang="ko-KR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500743</xdr:colOff>
      <xdr:row>312</xdr:row>
      <xdr:rowOff>195943</xdr:rowOff>
    </xdr:from>
    <xdr:to>
      <xdr:col>23</xdr:col>
      <xdr:colOff>272143</xdr:colOff>
      <xdr:row>314</xdr:row>
      <xdr:rowOff>10885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E87AC06-798D-4CCE-87AA-1395EFFBF754}"/>
            </a:ext>
          </a:extLst>
        </xdr:cNvPr>
        <xdr:cNvSpPr/>
      </xdr:nvSpPr>
      <xdr:spPr>
        <a:xfrm>
          <a:off x="772886" y="68797714"/>
          <a:ext cx="17819914" cy="25037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</xdr:colOff>
      <xdr:row>40</xdr:row>
      <xdr:rowOff>261258</xdr:rowOff>
    </xdr:from>
    <xdr:to>
      <xdr:col>23</xdr:col>
      <xdr:colOff>170974</xdr:colOff>
      <xdr:row>53</xdr:row>
      <xdr:rowOff>124371</xdr:rowOff>
    </xdr:to>
    <xdr:graphicFrame macro="">
      <xdr:nvGraphicFramePr>
        <xdr:cNvPr id="2" name="차트 5">
          <a:extLst>
            <a:ext uri="{FF2B5EF4-FFF2-40B4-BE49-F238E27FC236}">
              <a16:creationId xmlns:a16="http://schemas.microsoft.com/office/drawing/2014/main" id="{C570E8BB-115A-4F80-89D4-B9DD789B5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0</xdr:colOff>
      <xdr:row>39</xdr:row>
      <xdr:rowOff>141514</xdr:rowOff>
    </xdr:from>
    <xdr:to>
      <xdr:col>22</xdr:col>
      <xdr:colOff>1655853</xdr:colOff>
      <xdr:row>40</xdr:row>
      <xdr:rowOff>114685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1D645B97-7F7B-4610-85B8-5DF7BE0AC6E5}"/>
            </a:ext>
          </a:extLst>
        </xdr:cNvPr>
        <xdr:cNvSpPr/>
      </xdr:nvSpPr>
      <xdr:spPr>
        <a:xfrm>
          <a:off x="12148457" y="7206343"/>
          <a:ext cx="7566796" cy="19088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337457</xdr:colOff>
      <xdr:row>40</xdr:row>
      <xdr:rowOff>65314</xdr:rowOff>
    </xdr:from>
    <xdr:to>
      <xdr:col>13</xdr:col>
      <xdr:colOff>517457</xdr:colOff>
      <xdr:row>51</xdr:row>
      <xdr:rowOff>46457</xdr:rowOff>
    </xdr:to>
    <xdr:sp macro="" textlink="">
      <xdr:nvSpPr>
        <xdr:cNvPr id="4" name="직사각형 7">
          <a:extLst>
            <a:ext uri="{FF2B5EF4-FFF2-40B4-BE49-F238E27FC236}">
              <a16:creationId xmlns:a16="http://schemas.microsoft.com/office/drawing/2014/main" id="{BE8A1B1E-21C6-46EC-B3D1-A47CECE56A7F}"/>
            </a:ext>
          </a:extLst>
        </xdr:cNvPr>
        <xdr:cNvSpPr/>
      </xdr:nvSpPr>
      <xdr:spPr>
        <a:xfrm>
          <a:off x="11658600" y="7347857"/>
          <a:ext cx="180000" cy="2539286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ko-KR" altLang="en-US"/>
        </a:p>
      </xdr:txBody>
    </xdr:sp>
    <xdr:clientData/>
  </xdr:twoCellAnchor>
  <xdr:twoCellAnchor>
    <xdr:from>
      <xdr:col>1</xdr:col>
      <xdr:colOff>67239</xdr:colOff>
      <xdr:row>17</xdr:row>
      <xdr:rowOff>7045</xdr:rowOff>
    </xdr:from>
    <xdr:to>
      <xdr:col>10</xdr:col>
      <xdr:colOff>217716</xdr:colOff>
      <xdr:row>35</xdr:row>
      <xdr:rowOff>185057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EAF52A-F416-4FB6-9719-8B0862003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544288</xdr:colOff>
      <xdr:row>17</xdr:row>
      <xdr:rowOff>10888</xdr:rowOff>
    </xdr:from>
    <xdr:to>
      <xdr:col>18</xdr:col>
      <xdr:colOff>685801</xdr:colOff>
      <xdr:row>35</xdr:row>
      <xdr:rowOff>188900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A81413-5E9F-4F6C-983E-378E39EE5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13</xdr:col>
      <xdr:colOff>734785</xdr:colOff>
      <xdr:row>60</xdr:row>
      <xdr:rowOff>263072</xdr:rowOff>
    </xdr:from>
    <xdr:ext cx="11622315" cy="5305301"/>
    <xdr:graphicFrame macro="">
      <xdr:nvGraphicFramePr>
        <xdr:cNvPr id="13" name="차트 5">
          <a:extLst>
            <a:ext uri="{FF2B5EF4-FFF2-40B4-BE49-F238E27FC236}">
              <a16:creationId xmlns:a16="http://schemas.microsoft.com/office/drawing/2014/main" id="{500229B4-4B38-48B6-A29D-CB90820F4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14</xdr:col>
      <xdr:colOff>0</xdr:colOff>
      <xdr:row>60</xdr:row>
      <xdr:rowOff>0</xdr:rowOff>
    </xdr:from>
    <xdr:ext cx="7524022" cy="195240"/>
    <xdr:sp macro="" textlink="">
      <xdr:nvSpPr>
        <xdr:cNvPr id="14" name="직사각형 6">
          <a:extLst>
            <a:ext uri="{FF2B5EF4-FFF2-40B4-BE49-F238E27FC236}">
              <a16:creationId xmlns:a16="http://schemas.microsoft.com/office/drawing/2014/main" id="{E840CF53-A0BA-4A05-AD22-E3F70B585E86}"/>
            </a:ext>
          </a:extLst>
        </xdr:cNvPr>
        <xdr:cNvSpPr/>
      </xdr:nvSpPr>
      <xdr:spPr>
        <a:xfrm>
          <a:off x="4351020" y="2346960"/>
          <a:ext cx="7524022" cy="19524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oneCellAnchor>
  <xdr:oneCellAnchor>
    <xdr:from>
      <xdr:col>13</xdr:col>
      <xdr:colOff>0</xdr:colOff>
      <xdr:row>62</xdr:row>
      <xdr:rowOff>0</xdr:rowOff>
    </xdr:from>
    <xdr:ext cx="180000" cy="2604600"/>
    <xdr:sp macro="" textlink="">
      <xdr:nvSpPr>
        <xdr:cNvPr id="15" name="직사각형 7">
          <a:extLst>
            <a:ext uri="{FF2B5EF4-FFF2-40B4-BE49-F238E27FC236}">
              <a16:creationId xmlns:a16="http://schemas.microsoft.com/office/drawing/2014/main" id="{50176920-219C-4955-A489-C1D0B313CFA1}"/>
            </a:ext>
          </a:extLst>
        </xdr:cNvPr>
        <xdr:cNvSpPr/>
      </xdr:nvSpPr>
      <xdr:spPr>
        <a:xfrm>
          <a:off x="3832860" y="2682240"/>
          <a:ext cx="180000" cy="26046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ko-KR" altLang="en-US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314021</xdr:colOff>
      <xdr:row>79</xdr:row>
      <xdr:rowOff>7749</xdr:rowOff>
    </xdr:from>
    <xdr:to>
      <xdr:col>5</xdr:col>
      <xdr:colOff>337171</xdr:colOff>
      <xdr:row>100</xdr:row>
      <xdr:rowOff>110074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62C22C-5718-46E7-BA1F-995105669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661" y="15080109"/>
          <a:ext cx="4800890" cy="4262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44823</xdr:colOff>
      <xdr:row>42</xdr:row>
      <xdr:rowOff>125507</xdr:rowOff>
    </xdr:from>
    <xdr:to>
      <xdr:col>47</xdr:col>
      <xdr:colOff>104497</xdr:colOff>
      <xdr:row>47</xdr:row>
      <xdr:rowOff>195397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383" y="3059207"/>
          <a:ext cx="6686833" cy="11747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26895</xdr:colOff>
      <xdr:row>48</xdr:row>
      <xdr:rowOff>80683</xdr:rowOff>
    </xdr:from>
    <xdr:to>
      <xdr:col>47</xdr:col>
      <xdr:colOff>20171</xdr:colOff>
      <xdr:row>53</xdr:row>
      <xdr:rowOff>110683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455" y="4340263"/>
          <a:ext cx="6626711" cy="1134900"/>
        </a:xfrm>
        <a:prstGeom prst="rect">
          <a:avLst/>
        </a:prstGeom>
      </xdr:spPr>
    </xdr:pic>
    <xdr:clientData/>
  </xdr:twoCellAnchor>
  <xdr:twoCellAnchor editAs="oneCell">
    <xdr:from>
      <xdr:col>49</xdr:col>
      <xdr:colOff>385483</xdr:colOff>
      <xdr:row>49</xdr:row>
      <xdr:rowOff>44824</xdr:rowOff>
    </xdr:from>
    <xdr:to>
      <xdr:col>57</xdr:col>
      <xdr:colOff>129660</xdr:colOff>
      <xdr:row>54</xdr:row>
      <xdr:rowOff>19475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1643" y="4525384"/>
          <a:ext cx="7075515" cy="1079550"/>
        </a:xfrm>
        <a:prstGeom prst="rect">
          <a:avLst/>
        </a:prstGeom>
      </xdr:spPr>
    </xdr:pic>
    <xdr:clientData/>
  </xdr:twoCellAnchor>
  <xdr:twoCellAnchor editAs="oneCell">
    <xdr:from>
      <xdr:col>49</xdr:col>
      <xdr:colOff>277906</xdr:colOff>
      <xdr:row>43</xdr:row>
      <xdr:rowOff>125506</xdr:rowOff>
    </xdr:from>
    <xdr:to>
      <xdr:col>57</xdr:col>
      <xdr:colOff>193512</xdr:colOff>
      <xdr:row>48</xdr:row>
      <xdr:rowOff>185870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54066" y="3280186"/>
          <a:ext cx="7246944" cy="1165264"/>
        </a:xfrm>
        <a:prstGeom prst="rect">
          <a:avLst/>
        </a:prstGeom>
      </xdr:spPr>
    </xdr:pic>
    <xdr:clientData/>
  </xdr:twoCellAnchor>
  <xdr:twoCellAnchor editAs="oneCell">
    <xdr:from>
      <xdr:col>1</xdr:col>
      <xdr:colOff>176092</xdr:colOff>
      <xdr:row>55</xdr:row>
      <xdr:rowOff>124545</xdr:rowOff>
    </xdr:from>
    <xdr:to>
      <xdr:col>46</xdr:col>
      <xdr:colOff>182416</xdr:colOff>
      <xdr:row>65</xdr:row>
      <xdr:rowOff>109713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20578" y="9464488"/>
          <a:ext cx="5721324" cy="21623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C2:AF421"/>
  <sheetViews>
    <sheetView showGridLines="0" topLeftCell="A328" zoomScale="70" zoomScaleNormal="70" workbookViewId="0">
      <selection activeCell="L411" sqref="L411"/>
    </sheetView>
  </sheetViews>
  <sheetFormatPr defaultColWidth="9" defaultRowHeight="16.5" x14ac:dyDescent="0.3"/>
  <cols>
    <col min="1" max="1" width="2.125" style="58" customWidth="1"/>
    <col min="2" max="2" width="1.375" style="58" customWidth="1"/>
    <col min="3" max="3" width="9" style="731"/>
    <col min="4" max="4" width="22" style="58" customWidth="1"/>
    <col min="5" max="5" width="16.75" style="58" customWidth="1"/>
    <col min="6" max="6" width="11.75" style="58" customWidth="1"/>
    <col min="7" max="7" width="12.375" style="58" bestFit="1" customWidth="1"/>
    <col min="8" max="8" width="11.875" style="58" bestFit="1" customWidth="1"/>
    <col min="9" max="10" width="11.25" style="58" customWidth="1"/>
    <col min="11" max="12" width="12" style="58" bestFit="1" customWidth="1"/>
    <col min="13" max="16" width="11.875" style="58" bestFit="1" customWidth="1"/>
    <col min="17" max="17" width="11.5" style="58" bestFit="1" customWidth="1"/>
    <col min="18" max="22" width="11.875" style="58" bestFit="1" customWidth="1"/>
    <col min="23" max="23" width="13.125" style="58" bestFit="1" customWidth="1"/>
    <col min="24" max="24" width="10.5" style="58" customWidth="1"/>
    <col min="25" max="25" width="8.125" style="58" customWidth="1"/>
    <col min="26" max="27" width="9" style="58"/>
    <col min="28" max="28" width="11.75" style="58" bestFit="1" customWidth="1"/>
    <col min="29" max="16384" width="9" style="58"/>
  </cols>
  <sheetData>
    <row r="2" spans="3:26" ht="26.25" x14ac:dyDescent="0.3">
      <c r="C2" s="1827" t="s">
        <v>822</v>
      </c>
    </row>
    <row r="3" spans="3:26" s="6" customFormat="1" ht="5.25" customHeight="1" x14ac:dyDescent="0.3">
      <c r="C3" s="1813"/>
    </row>
    <row r="4" spans="3:26" s="63" customFormat="1" ht="13.5" x14ac:dyDescent="0.3">
      <c r="C4" s="731"/>
    </row>
    <row r="5" spans="3:26" s="63" customFormat="1" ht="13.5" x14ac:dyDescent="0.3">
      <c r="C5" s="731"/>
      <c r="D5" s="59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3"/>
      <c r="T5" s="723"/>
      <c r="U5" s="723"/>
      <c r="V5" s="723"/>
      <c r="W5" s="723"/>
    </row>
    <row r="6" spans="3:26" s="63" customFormat="1" ht="13.5" x14ac:dyDescent="0.3">
      <c r="C6" s="731" t="s">
        <v>825</v>
      </c>
      <c r="D6" s="59" t="s">
        <v>1506</v>
      </c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</row>
    <row r="7" spans="3:26" x14ac:dyDescent="0.3">
      <c r="C7" s="731">
        <v>34</v>
      </c>
      <c r="D7" s="1741" t="s">
        <v>41</v>
      </c>
      <c r="E7" s="1742" t="str">
        <f>시나리오분석!C48</f>
        <v>시 점</v>
      </c>
      <c r="F7" s="1742" t="s">
        <v>1346</v>
      </c>
      <c r="G7" s="1741" t="str">
        <f>시나리오분석!E48</f>
        <v>HMM</v>
      </c>
      <c r="H7" s="1741" t="str">
        <f>시나리오분석!F48</f>
        <v>수익증권 계</v>
      </c>
      <c r="I7" s="1742" t="str">
        <f>시나리오분석!G48</f>
        <v>금액 (단위: 억원)</v>
      </c>
      <c r="J7" s="1742" t="str">
        <f>시나리오분석!H48</f>
        <v>거래금액(억원)</v>
      </c>
      <c r="K7" s="1742" t="s">
        <v>1409</v>
      </c>
    </row>
    <row r="8" spans="3:26" x14ac:dyDescent="0.3">
      <c r="D8" s="1627" t="str">
        <f>시나리오분석!B49</f>
        <v>설정 초기</v>
      </c>
      <c r="E8" s="1628" t="str">
        <f>시나리오분석!C49</f>
        <v>20년 6월</v>
      </c>
      <c r="F8" s="1629" t="str">
        <f>시나리오분석!D49</f>
        <v>1종 80% (200억원)</v>
      </c>
      <c r="G8" s="1629" t="str">
        <f>시나리오분석!E49</f>
        <v>2종 20% (50억원)</v>
      </c>
      <c r="H8" s="1630">
        <f>시나리오분석!F49</f>
        <v>1</v>
      </c>
      <c r="I8" s="1629">
        <f>시나리오분석!G49</f>
        <v>250</v>
      </c>
      <c r="J8" s="1629"/>
      <c r="K8" s="1631"/>
    </row>
    <row r="9" spans="3:26" x14ac:dyDescent="0.3">
      <c r="D9" s="1632" t="s">
        <v>1558</v>
      </c>
      <c r="E9" s="1633" t="str">
        <f>시나리오분석!C50</f>
        <v>23년 5월</v>
      </c>
      <c r="F9" s="1634" t="str">
        <f>시나리오분석!D50</f>
        <v>1종 49%</v>
      </c>
      <c r="G9" s="1634" t="str">
        <f>시나리오분석!E50&amp;
시나리오분석!E51</f>
        <v>1종 31%2종 20%</v>
      </c>
      <c r="H9" s="1635">
        <f>시나리오분석!F50</f>
        <v>1</v>
      </c>
      <c r="I9" s="1636">
        <f>시나리오분석!G50</f>
        <v>250</v>
      </c>
      <c r="J9" s="1636">
        <f>시나리오분석!H50/100000000</f>
        <v>77.5</v>
      </c>
      <c r="K9" s="1637">
        <f>시나리오분석!I50</f>
        <v>8918700.0000000019</v>
      </c>
    </row>
    <row r="10" spans="3:26" x14ac:dyDescent="0.3">
      <c r="D10" s="1638" t="s">
        <v>1407</v>
      </c>
      <c r="E10" s="1639" t="s">
        <v>1408</v>
      </c>
      <c r="F10" s="1640" t="str">
        <f>시나리오분석!D52</f>
        <v>1종 0%</v>
      </c>
      <c r="G10" s="1640" t="str">
        <f>시나리오분석!E52&amp;시나리오분석!E53</f>
        <v>1종 80%2종 20%</v>
      </c>
      <c r="H10" s="1641">
        <f>시나리오분석!F52</f>
        <v>1</v>
      </c>
      <c r="I10" s="1640">
        <f>시나리오분석!G52</f>
        <v>250</v>
      </c>
      <c r="J10" s="1640">
        <f>시나리오분석!H52/100000000</f>
        <v>122.5</v>
      </c>
      <c r="K10" s="1642">
        <f>시나리오분석!I52</f>
        <v>14097300.000000002</v>
      </c>
    </row>
    <row r="11" spans="3:26" ht="17.25" thickBot="1" x14ac:dyDescent="0.35"/>
    <row r="12" spans="3:26" x14ac:dyDescent="0.3">
      <c r="D12" s="59" t="s">
        <v>1506</v>
      </c>
      <c r="E12" s="1828" t="s">
        <v>1547</v>
      </c>
      <c r="P12" s="1834" t="s">
        <v>850</v>
      </c>
      <c r="Q12" s="1835" t="s">
        <v>1087</v>
      </c>
      <c r="R12" s="1835" t="s">
        <v>1090</v>
      </c>
      <c r="S12" s="1835" t="s">
        <v>1091</v>
      </c>
      <c r="T12" s="1836" t="s">
        <v>1092</v>
      </c>
      <c r="U12" s="1835" t="s">
        <v>1549</v>
      </c>
      <c r="V12" s="1835" t="s">
        <v>1094</v>
      </c>
      <c r="W12" s="1837" t="s">
        <v>374</v>
      </c>
      <c r="X12" s="2010">
        <f>+X13/2</f>
        <v>1.8483820887834623E-3</v>
      </c>
      <c r="Y12" s="2010">
        <f t="shared" ref="Y12:Z12" si="0">+Y13/2</f>
        <v>1.6211625778687067E-3</v>
      </c>
      <c r="Z12" s="2010">
        <f t="shared" si="0"/>
        <v>3.78024724568371E-3</v>
      </c>
    </row>
    <row r="13" spans="3:26" x14ac:dyDescent="0.3">
      <c r="C13" s="731">
        <v>12</v>
      </c>
      <c r="D13" s="2093" t="s">
        <v>47</v>
      </c>
      <c r="E13" s="2093" t="s">
        <v>1410</v>
      </c>
      <c r="F13" s="2093"/>
      <c r="G13" s="2093"/>
      <c r="H13" s="2093"/>
      <c r="I13" s="2093"/>
      <c r="J13" s="2093"/>
      <c r="K13" s="1797" t="s">
        <v>1411</v>
      </c>
      <c r="L13" s="1643" t="s">
        <v>1546</v>
      </c>
      <c r="N13" s="58" t="s">
        <v>1632</v>
      </c>
      <c r="O13" s="33">
        <v>0.03</v>
      </c>
      <c r="P13" s="1996">
        <v>212784342.41677997</v>
      </c>
      <c r="Q13" s="1997">
        <v>89369423.815047592</v>
      </c>
      <c r="R13" s="2007">
        <v>9.2633008500535574E-2</v>
      </c>
      <c r="S13" s="2007">
        <v>9.9301258549937543E-2</v>
      </c>
      <c r="T13" s="1997">
        <v>1666557232.4613454</v>
      </c>
      <c r="U13" s="1999">
        <v>287713669.68776041</v>
      </c>
      <c r="V13" s="1999">
        <v>23584281.716126628</v>
      </c>
      <c r="W13" s="2000">
        <v>0.6478843593130923</v>
      </c>
      <c r="X13" s="1920">
        <f>+R13-R$15</f>
        <v>3.6967641775669247E-3</v>
      </c>
      <c r="Y13" s="1920">
        <f>+S13-S$15</f>
        <v>3.2423251557374133E-3</v>
      </c>
      <c r="Z13" s="1920">
        <f>+W13-W$15</f>
        <v>7.5604944913674199E-3</v>
      </c>
    </row>
    <row r="14" spans="3:26" x14ac:dyDescent="0.3">
      <c r="D14" s="2094"/>
      <c r="E14" s="1644" t="s">
        <v>1412</v>
      </c>
      <c r="F14" s="1644" t="s">
        <v>1413</v>
      </c>
      <c r="G14" s="1644" t="s">
        <v>1414</v>
      </c>
      <c r="H14" s="1644" t="s">
        <v>1415</v>
      </c>
      <c r="I14" s="1644" t="s">
        <v>1416</v>
      </c>
      <c r="J14" s="1798" t="s">
        <v>1417</v>
      </c>
      <c r="K14" s="1798" t="s">
        <v>1417</v>
      </c>
      <c r="L14" s="1798" t="s">
        <v>1417</v>
      </c>
      <c r="O14" s="1920">
        <v>3.5000000000000003E-2</v>
      </c>
      <c r="P14" s="1996">
        <v>210816862.00011331</v>
      </c>
      <c r="Q14" s="1997">
        <v>88543082.040047601</v>
      </c>
      <c r="R14" s="2007">
        <v>9.0777583378794713E-2</v>
      </c>
      <c r="S14" s="2007">
        <v>9.7673813269768095E-2</v>
      </c>
      <c r="T14" s="1997">
        <v>1666557232.4613454</v>
      </c>
      <c r="U14" s="1999">
        <v>287713669.68776041</v>
      </c>
      <c r="V14" s="1999">
        <v>23299245.542963631</v>
      </c>
      <c r="W14" s="2000">
        <v>0.64410252002603152</v>
      </c>
      <c r="X14" s="1920">
        <f t="shared" ref="X14:X17" si="1">+R14-R$15</f>
        <v>1.8413390558260634E-3</v>
      </c>
      <c r="Y14" s="1920">
        <f t="shared" ref="Y14:Y17" si="2">+S14-S$15</f>
        <v>1.614879875567965E-3</v>
      </c>
      <c r="Z14" s="1920">
        <f>+W14-W$15</f>
        <v>3.7786552043066468E-3</v>
      </c>
    </row>
    <row r="15" spans="3:26" x14ac:dyDescent="0.3">
      <c r="D15" s="1645" t="s">
        <v>1418</v>
      </c>
      <c r="E15" s="1646">
        <v>52228.062700000002</v>
      </c>
      <c r="F15" s="1646">
        <v>50044.892879999992</v>
      </c>
      <c r="G15" s="1646">
        <v>41966.996169999999</v>
      </c>
      <c r="H15" s="1646">
        <v>50446.344649999999</v>
      </c>
      <c r="I15" s="1646">
        <v>55049.627769999999</v>
      </c>
      <c r="J15" s="1646">
        <f t="shared" ref="J15:J19" si="3">+AVERAGE(E15:I15)</f>
        <v>49947.184834</v>
      </c>
      <c r="K15" s="1829">
        <f>K178</f>
        <v>63847266.742101818</v>
      </c>
      <c r="L15" s="1829">
        <f t="shared" ref="L15:L23" si="4">L178</f>
        <v>55881877.434825882</v>
      </c>
      <c r="O15" s="2002">
        <v>0.04</v>
      </c>
      <c r="P15" s="2003">
        <v>208849381.58344665</v>
      </c>
      <c r="Q15" s="2004">
        <v>87716740.265047595</v>
      </c>
      <c r="R15" s="2008">
        <v>8.8936244322968649E-2</v>
      </c>
      <c r="S15" s="2008">
        <v>9.605893339420013E-2</v>
      </c>
      <c r="T15" s="2004">
        <v>1666557232.4613454</v>
      </c>
      <c r="U15" s="2005">
        <v>287713669.68776041</v>
      </c>
      <c r="V15" s="2005">
        <v>23014209.369800627</v>
      </c>
      <c r="W15" s="2006">
        <v>0.64032386482172488</v>
      </c>
      <c r="X15" s="1920">
        <f t="shared" si="1"/>
        <v>0</v>
      </c>
      <c r="Y15" s="1920">
        <f t="shared" si="2"/>
        <v>0</v>
      </c>
      <c r="Z15" s="1920">
        <f>+W15-W$15</f>
        <v>0</v>
      </c>
    </row>
    <row r="16" spans="3:26" x14ac:dyDescent="0.3">
      <c r="D16" s="1647" t="s">
        <v>1419</v>
      </c>
      <c r="E16" s="1640">
        <v>5555.7120000000004</v>
      </c>
      <c r="F16" s="1640">
        <v>4837.9040000000005</v>
      </c>
      <c r="G16" s="1640">
        <v>4370.72</v>
      </c>
      <c r="H16" s="1640">
        <v>5417.1360000000004</v>
      </c>
      <c r="I16" s="1640">
        <v>5812.9440000000004</v>
      </c>
      <c r="J16" s="1640">
        <f t="shared" si="3"/>
        <v>5198.8832000000002</v>
      </c>
      <c r="K16" s="1830">
        <f t="shared" ref="K16:K23" si="5">K179</f>
        <v>5649231.1695427112</v>
      </c>
      <c r="L16" s="1830">
        <f t="shared" si="4"/>
        <v>5649231.1695427112</v>
      </c>
      <c r="O16" s="1920">
        <v>4.4999999999999998E-2</v>
      </c>
      <c r="P16" s="1996">
        <v>206881901.16677997</v>
      </c>
      <c r="Q16" s="1997">
        <v>86890398.490047604</v>
      </c>
      <c r="R16" s="2007">
        <v>8.7109022387582113E-2</v>
      </c>
      <c r="S16" s="2007">
        <v>9.4456567515135204E-2</v>
      </c>
      <c r="T16" s="1997">
        <v>1666557232.4613454</v>
      </c>
      <c r="U16" s="1999">
        <v>287713669.68776041</v>
      </c>
      <c r="V16" s="1999">
        <v>22729173.19663763</v>
      </c>
      <c r="W16" s="2000">
        <v>0.63654847831721217</v>
      </c>
      <c r="X16" s="1920">
        <f t="shared" si="1"/>
        <v>-1.827221935386536E-3</v>
      </c>
      <c r="Y16" s="1920">
        <f t="shared" si="2"/>
        <v>-1.6023658790649264E-3</v>
      </c>
      <c r="Z16" s="1920">
        <f>+W16-W$15</f>
        <v>-3.7753865045127011E-3</v>
      </c>
    </row>
    <row r="17" spans="3:26" x14ac:dyDescent="0.3">
      <c r="D17" s="1648" t="s">
        <v>1420</v>
      </c>
      <c r="E17" s="1649">
        <v>57784</v>
      </c>
      <c r="F17" s="1649">
        <v>54883</v>
      </c>
      <c r="G17" s="1649">
        <v>46338</v>
      </c>
      <c r="H17" s="1649">
        <v>55863</v>
      </c>
      <c r="I17" s="1649">
        <v>60863</v>
      </c>
      <c r="J17" s="1649">
        <f t="shared" si="3"/>
        <v>55146.2</v>
      </c>
      <c r="K17" s="1831">
        <f t="shared" si="5"/>
        <v>69496497.911644518</v>
      </c>
      <c r="L17" s="1831">
        <f t="shared" si="4"/>
        <v>61531108.604368597</v>
      </c>
      <c r="O17" s="33">
        <v>0.05</v>
      </c>
      <c r="P17" s="1996">
        <v>204914420.75011331</v>
      </c>
      <c r="Q17" s="1997">
        <v>86064056.715047598</v>
      </c>
      <c r="R17" s="2007">
        <v>8.5295942257237467E-2</v>
      </c>
      <c r="S17" s="2007">
        <v>9.286666139956079E-2</v>
      </c>
      <c r="T17" s="1997">
        <v>1666557232.4613454</v>
      </c>
      <c r="U17" s="1999">
        <v>287713669.68776041</v>
      </c>
      <c r="V17" s="1999">
        <v>22444137.023474626</v>
      </c>
      <c r="W17" s="2000">
        <v>0.63277644821172618</v>
      </c>
      <c r="X17" s="1920">
        <f t="shared" si="1"/>
        <v>-3.6403020657311824E-3</v>
      </c>
      <c r="Y17" s="1920">
        <f t="shared" si="2"/>
        <v>-3.1922719946393396E-3</v>
      </c>
      <c r="Z17" s="1920">
        <f>+W17-W$15</f>
        <v>-7.5474166099986917E-3</v>
      </c>
    </row>
    <row r="18" spans="3:26" x14ac:dyDescent="0.3">
      <c r="D18" s="1650" t="s">
        <v>796</v>
      </c>
      <c r="E18" s="1903">
        <v>0</v>
      </c>
      <c r="F18" s="1903">
        <v>0</v>
      </c>
      <c r="G18" s="1903">
        <v>0</v>
      </c>
      <c r="H18" s="1903">
        <v>0</v>
      </c>
      <c r="I18" s="1903">
        <v>0</v>
      </c>
      <c r="J18" s="1903">
        <f t="shared" si="3"/>
        <v>0</v>
      </c>
      <c r="K18" s="1832">
        <f t="shared" si="5"/>
        <v>0</v>
      </c>
      <c r="L18" s="1832">
        <f t="shared" si="4"/>
        <v>0</v>
      </c>
      <c r="R18" s="2001"/>
      <c r="S18" s="2001"/>
      <c r="X18" s="2010">
        <f>+X19/2</f>
        <v>1.6221452861423513E-3</v>
      </c>
      <c r="Y18" s="2010">
        <f t="shared" ref="Y18" si="6">+Y19/2</f>
        <v>1.3185408165083956E-3</v>
      </c>
      <c r="Z18" s="2010">
        <f t="shared" ref="Z18" si="7">+Z19/2</f>
        <v>2.4251300074387139E-3</v>
      </c>
    </row>
    <row r="19" spans="3:26" x14ac:dyDescent="0.3">
      <c r="D19" s="1632" t="s">
        <v>1421</v>
      </c>
      <c r="E19" s="1903">
        <v>0</v>
      </c>
      <c r="F19" s="1903">
        <v>0</v>
      </c>
      <c r="G19" s="1903">
        <v>0</v>
      </c>
      <c r="H19" s="1903">
        <v>-686.51463999999999</v>
      </c>
      <c r="I19" s="1903">
        <v>-1398.184</v>
      </c>
      <c r="J19" s="1903">
        <f t="shared" si="3"/>
        <v>-416.939728</v>
      </c>
      <c r="K19" s="1832">
        <f t="shared" si="5"/>
        <v>-1914200.4226303759</v>
      </c>
      <c r="L19" s="1832">
        <f t="shared" si="4"/>
        <v>-2474950.7981096948</v>
      </c>
      <c r="N19" s="58" t="s">
        <v>1633</v>
      </c>
      <c r="O19" s="33">
        <v>0.03</v>
      </c>
      <c r="P19" s="1996">
        <v>182587061.47386584</v>
      </c>
      <c r="Q19" s="1997">
        <v>76686565.819023654</v>
      </c>
      <c r="R19" s="1998">
        <v>7.4166550014373334E-2</v>
      </c>
      <c r="S19" s="1998">
        <v>8.0189411968729862E-2</v>
      </c>
      <c r="T19" s="1997">
        <v>1107559954.8786347</v>
      </c>
      <c r="U19" s="1999">
        <v>146235275.41774333</v>
      </c>
      <c r="V19" s="1999">
        <v>18580916.190614641</v>
      </c>
      <c r="W19" s="2000">
        <v>0.24500362509345441</v>
      </c>
      <c r="X19" s="1920">
        <f>+R19-R$21</f>
        <v>3.2442905722847026E-3</v>
      </c>
      <c r="Y19" s="1920">
        <f>+S19-S$21</f>
        <v>2.6370816330167912E-3</v>
      </c>
      <c r="Z19" s="1920">
        <f>+W19-W$21</f>
        <v>4.8502600148774277E-3</v>
      </c>
    </row>
    <row r="20" spans="3:26" x14ac:dyDescent="0.3">
      <c r="D20" s="1638" t="s">
        <v>877</v>
      </c>
      <c r="E20" s="1903">
        <v>-5499.06</v>
      </c>
      <c r="F20" s="1903">
        <v>-4832.8</v>
      </c>
      <c r="G20" s="1903">
        <v>-4401.46</v>
      </c>
      <c r="H20" s="1903">
        <v>-5300.74</v>
      </c>
      <c r="I20" s="1903">
        <v>-5388</v>
      </c>
      <c r="J20" s="1903">
        <f>+AVERAGE(E20:I20)</f>
        <v>-5084.4119999999994</v>
      </c>
      <c r="K20" s="1832">
        <f t="shared" si="5"/>
        <v>-5649231.1695427122</v>
      </c>
      <c r="L20" s="1832">
        <f t="shared" si="4"/>
        <v>-5649231.1695427112</v>
      </c>
      <c r="O20" s="1920">
        <v>3.5000000000000003E-2</v>
      </c>
      <c r="P20" s="1996">
        <v>180905101.05719918</v>
      </c>
      <c r="Q20" s="1997">
        <v>75980142.444023654</v>
      </c>
      <c r="R20" s="1998">
        <v>7.2537622805600277E-2</v>
      </c>
      <c r="S20" s="1998">
        <v>7.886586622235181E-2</v>
      </c>
      <c r="T20" s="1997">
        <v>1107559954.8786347</v>
      </c>
      <c r="U20" s="1999">
        <v>146235275.41774333</v>
      </c>
      <c r="V20" s="1999">
        <v>18347620.010315642</v>
      </c>
      <c r="W20" s="2000">
        <v>0.24256946089395481</v>
      </c>
      <c r="X20" s="1920">
        <f t="shared" ref="X20:X23" si="8">+R20-R$21</f>
        <v>1.615363363511646E-3</v>
      </c>
      <c r="Y20" s="1920">
        <f t="shared" ref="Y20:Y23" si="9">+S20-S$21</f>
        <v>1.3135358866387392E-3</v>
      </c>
      <c r="Z20" s="1920">
        <f t="shared" ref="Z20:Z23" si="10">+W20-W$21</f>
        <v>2.4160958153778278E-3</v>
      </c>
    </row>
    <row r="21" spans="3:26" x14ac:dyDescent="0.3">
      <c r="D21" s="1651" t="s">
        <v>1422</v>
      </c>
      <c r="E21" s="1904">
        <f t="shared" ref="E21:H21" si="11">SUM(E19:E20)</f>
        <v>-5499.06</v>
      </c>
      <c r="F21" s="1904">
        <f t="shared" si="11"/>
        <v>-4832.8</v>
      </c>
      <c r="G21" s="1904">
        <f t="shared" si="11"/>
        <v>-4401.46</v>
      </c>
      <c r="H21" s="1904">
        <f t="shared" si="11"/>
        <v>-5987.2546400000001</v>
      </c>
      <c r="I21" s="1904">
        <f>SUM(I19:I20)</f>
        <v>-6786.1840000000002</v>
      </c>
      <c r="J21" s="1904">
        <f>SUM(J18:J20)</f>
        <v>-5501.3517279999996</v>
      </c>
      <c r="K21" s="1889">
        <f t="shared" si="5"/>
        <v>-7563431.5921730865</v>
      </c>
      <c r="L21" s="1889">
        <f t="shared" si="4"/>
        <v>-8124181.9676524065</v>
      </c>
      <c r="O21" s="2002">
        <v>0.04</v>
      </c>
      <c r="P21" s="2003">
        <v>179223140.64053249</v>
      </c>
      <c r="Q21" s="2004">
        <v>75273719.069023654</v>
      </c>
      <c r="R21" s="2009">
        <v>7.0922259442088631E-2</v>
      </c>
      <c r="S21" s="2009">
        <v>7.7552330335713071E-2</v>
      </c>
      <c r="T21" s="2004">
        <v>1107559954.8786347</v>
      </c>
      <c r="U21" s="2005">
        <v>146235275.41774333</v>
      </c>
      <c r="V21" s="2005">
        <v>18114323.830016643</v>
      </c>
      <c r="W21" s="2006">
        <v>0.24015336507857699</v>
      </c>
      <c r="X21" s="1920">
        <f t="shared" si="8"/>
        <v>0</v>
      </c>
      <c r="Y21" s="1920">
        <f t="shared" si="9"/>
        <v>0</v>
      </c>
      <c r="Z21" s="1920">
        <f t="shared" si="10"/>
        <v>0</v>
      </c>
    </row>
    <row r="22" spans="3:26" x14ac:dyDescent="0.3">
      <c r="D22" s="1652" t="s">
        <v>1423</v>
      </c>
      <c r="E22" s="1890">
        <f>+E21/E17</f>
        <v>-9.5165789838017448E-2</v>
      </c>
      <c r="F22" s="1890">
        <f t="shared" ref="F22:J22" si="12">+F21/F17</f>
        <v>-8.8056410910482302E-2</v>
      </c>
      <c r="G22" s="1890">
        <f t="shared" si="12"/>
        <v>-9.4985972635849625E-2</v>
      </c>
      <c r="H22" s="1890">
        <f t="shared" si="12"/>
        <v>-0.10717746343733778</v>
      </c>
      <c r="I22" s="1890">
        <f t="shared" si="12"/>
        <v>-0.11149933457108588</v>
      </c>
      <c r="J22" s="1890">
        <f t="shared" si="12"/>
        <v>-9.975939825409548E-2</v>
      </c>
      <c r="K22" s="1891">
        <f t="shared" si="5"/>
        <v>-0.1095635786404336</v>
      </c>
      <c r="L22" s="1891">
        <f t="shared" si="4"/>
        <v>-0.13205299840471396</v>
      </c>
      <c r="O22" s="1920">
        <v>4.4999999999999998E-2</v>
      </c>
      <c r="P22" s="1996">
        <v>177541180.22386581</v>
      </c>
      <c r="Q22" s="1997">
        <v>74567295.694023654</v>
      </c>
      <c r="R22" s="1998">
        <v>6.9320412730291991E-2</v>
      </c>
      <c r="S22" s="1998">
        <v>7.6248727629339319E-2</v>
      </c>
      <c r="T22" s="1997">
        <v>1107559954.8786347</v>
      </c>
      <c r="U22" s="1999">
        <v>146235275.41774333</v>
      </c>
      <c r="V22" s="1999">
        <v>17881027.64971764</v>
      </c>
      <c r="W22" s="2000">
        <v>0.23775533007447414</v>
      </c>
      <c r="X22" s="1920">
        <f t="shared" si="8"/>
        <v>-1.6018467117966395E-3</v>
      </c>
      <c r="Y22" s="1920">
        <f t="shared" si="9"/>
        <v>-1.3036027063737521E-3</v>
      </c>
      <c r="Z22" s="1920">
        <f t="shared" si="10"/>
        <v>-2.3980350041028498E-3</v>
      </c>
    </row>
    <row r="23" spans="3:26" x14ac:dyDescent="0.3">
      <c r="D23" s="1648" t="s">
        <v>1424</v>
      </c>
      <c r="E23" s="1649">
        <f>+E17+E21</f>
        <v>52284.94</v>
      </c>
      <c r="F23" s="1649">
        <f t="shared" ref="F23:J23" si="13">+F17+F21</f>
        <v>50050.2</v>
      </c>
      <c r="G23" s="1649">
        <f t="shared" si="13"/>
        <v>41936.54</v>
      </c>
      <c r="H23" s="1649">
        <f t="shared" si="13"/>
        <v>49875.745360000001</v>
      </c>
      <c r="I23" s="1649">
        <f t="shared" si="13"/>
        <v>54076.815999999999</v>
      </c>
      <c r="J23" s="1649">
        <f t="shared" si="13"/>
        <v>49644.848271999996</v>
      </c>
      <c r="K23" s="1831">
        <f t="shared" si="5"/>
        <v>61933066.319471449</v>
      </c>
      <c r="L23" s="1831">
        <f t="shared" si="4"/>
        <v>53406926.636716187</v>
      </c>
      <c r="O23" s="33">
        <v>0.05</v>
      </c>
      <c r="P23" s="1996">
        <v>175859219.80719918</v>
      </c>
      <c r="Q23" s="1997">
        <v>73860872.319023669</v>
      </c>
      <c r="R23" s="1998">
        <v>6.7732031435975504E-2</v>
      </c>
      <c r="S23" s="1998">
        <v>7.4954980949624161E-2</v>
      </c>
      <c r="T23" s="1997">
        <v>1107559954.8786347</v>
      </c>
      <c r="U23" s="1999">
        <v>146235275.41774333</v>
      </c>
      <c r="V23" s="1999">
        <v>17647731.469418641</v>
      </c>
      <c r="W23" s="2000">
        <v>0.23537534337039467</v>
      </c>
      <c r="X23" s="1920">
        <f t="shared" si="8"/>
        <v>-3.1902280061131272E-3</v>
      </c>
      <c r="Y23" s="1920">
        <f t="shared" si="9"/>
        <v>-2.5973493860889096E-3</v>
      </c>
      <c r="Z23" s="1920">
        <f t="shared" si="10"/>
        <v>-4.7780217081823118E-3</v>
      </c>
    </row>
    <row r="25" spans="3:26" x14ac:dyDescent="0.3">
      <c r="D25" s="1828" t="s">
        <v>1506</v>
      </c>
      <c r="E25" s="1828" t="s">
        <v>1559</v>
      </c>
    </row>
    <row r="26" spans="3:26" ht="17.25" thickBot="1" x14ac:dyDescent="0.35">
      <c r="C26" s="731">
        <v>13</v>
      </c>
      <c r="D26" s="2101" t="s">
        <v>1080</v>
      </c>
      <c r="E26" s="2109" t="s">
        <v>1082</v>
      </c>
      <c r="F26" s="2110" t="s">
        <v>1083</v>
      </c>
      <c r="G26" s="2110" t="s">
        <v>1084</v>
      </c>
      <c r="H26" s="2111"/>
      <c r="I26" s="2110" t="s">
        <v>1085</v>
      </c>
      <c r="J26" s="2112"/>
      <c r="K26" s="2112"/>
      <c r="L26" s="2112"/>
    </row>
    <row r="27" spans="3:26" x14ac:dyDescent="0.3">
      <c r="D27" s="2101"/>
      <c r="E27" s="2109"/>
      <c r="F27" s="2110"/>
      <c r="G27" s="2110"/>
      <c r="H27" s="2111"/>
      <c r="I27" s="2110"/>
      <c r="J27" s="2112"/>
      <c r="K27" s="2112"/>
      <c r="L27" s="2112"/>
      <c r="P27" s="1834" t="s">
        <v>850</v>
      </c>
      <c r="Q27" s="1835" t="s">
        <v>1087</v>
      </c>
      <c r="R27" s="1835" t="s">
        <v>1090</v>
      </c>
      <c r="S27" s="1835" t="s">
        <v>1091</v>
      </c>
      <c r="T27" s="1836" t="s">
        <v>1092</v>
      </c>
      <c r="U27" s="1835" t="s">
        <v>1549</v>
      </c>
      <c r="V27" s="1835" t="s">
        <v>1094</v>
      </c>
      <c r="W27" s="1837" t="s">
        <v>374</v>
      </c>
    </row>
    <row r="28" spans="3:26" ht="17.25" thickBot="1" x14ac:dyDescent="0.35">
      <c r="D28" s="1655" t="s">
        <v>1086</v>
      </c>
      <c r="E28" s="1653" t="s">
        <v>850</v>
      </c>
      <c r="F28" s="1654" t="s">
        <v>1087</v>
      </c>
      <c r="G28" s="1656" t="s">
        <v>1090</v>
      </c>
      <c r="H28" s="1656" t="s">
        <v>1091</v>
      </c>
      <c r="I28" s="1657" t="s">
        <v>1092</v>
      </c>
      <c r="J28" s="1655" t="s">
        <v>1093</v>
      </c>
      <c r="K28" s="1655" t="s">
        <v>1094</v>
      </c>
      <c r="L28" s="1655" t="s">
        <v>1095</v>
      </c>
      <c r="O28" s="1920">
        <f>시나리오분석!E22</f>
        <v>0.04</v>
      </c>
      <c r="P28" s="1838">
        <f ca="1">$X$168</f>
        <v>189000000</v>
      </c>
      <c r="Q28" s="1839">
        <f ca="1">$X$169</f>
        <v>79380000.000000015</v>
      </c>
      <c r="R28" s="1840">
        <f ca="1">'각사별 CF'!$E$133</f>
        <v>7.779638793884236E-2</v>
      </c>
      <c r="S28" s="1840">
        <f ca="1">'각사별 CF'!$E$140</f>
        <v>8.6872554201878893E-2</v>
      </c>
      <c r="T28" s="1839">
        <f>SUM($E$67:$V$67)</f>
        <v>1107559954.8786347</v>
      </c>
      <c r="U28" s="1839">
        <f>$X$170</f>
        <v>146235275.41774333</v>
      </c>
      <c r="V28" s="1839">
        <f ca="1">$X$171</f>
        <v>19917857.994667273</v>
      </c>
      <c r="W28" s="1841">
        <f ca="1">$E$225</f>
        <v>0.25614594638263322</v>
      </c>
    </row>
    <row r="29" spans="3:26" x14ac:dyDescent="0.3">
      <c r="D29" s="1743" t="s">
        <v>841</v>
      </c>
      <c r="E29" s="1842">
        <f ca="1">$X$168</f>
        <v>189000000</v>
      </c>
      <c r="F29" s="1843">
        <f ca="1">$X$169</f>
        <v>79380000.000000015</v>
      </c>
      <c r="G29" s="1978">
        <f ca="1">'각사별 CF'!$E$133</f>
        <v>7.779638793884236E-2</v>
      </c>
      <c r="H29" s="1978">
        <f ca="1">'각사별 CF'!$E$140</f>
        <v>8.6872554201878893E-2</v>
      </c>
      <c r="I29" s="1843">
        <f>SUM($E$67:$V$67)</f>
        <v>1107559954.8786347</v>
      </c>
      <c r="J29" s="1844">
        <f>$X$170</f>
        <v>146235275.41774333</v>
      </c>
      <c r="K29" s="1844">
        <f ca="1">$X$171</f>
        <v>19917857.994667273</v>
      </c>
      <c r="L29" s="1977">
        <f ca="1">$E$225</f>
        <v>0.25614594638263322</v>
      </c>
    </row>
    <row r="32" spans="3:26" x14ac:dyDescent="0.3">
      <c r="D32" s="1828" t="s">
        <v>1507</v>
      </c>
      <c r="E32" s="1828" t="s">
        <v>1508</v>
      </c>
    </row>
    <row r="33" spans="3:24" x14ac:dyDescent="0.3">
      <c r="C33" s="731">
        <v>14</v>
      </c>
      <c r="D33" s="2100" t="s">
        <v>1509</v>
      </c>
      <c r="E33" s="2101"/>
      <c r="F33" s="1812" t="s">
        <v>702</v>
      </c>
      <c r="G33" s="1812" t="s">
        <v>703</v>
      </c>
      <c r="H33" s="1812" t="s">
        <v>704</v>
      </c>
      <c r="I33" s="1812" t="s">
        <v>705</v>
      </c>
      <c r="J33" s="1812" t="s">
        <v>706</v>
      </c>
      <c r="K33" s="1812" t="s">
        <v>707</v>
      </c>
      <c r="L33" s="1812" t="s">
        <v>708</v>
      </c>
      <c r="M33" s="1812" t="s">
        <v>709</v>
      </c>
      <c r="N33" s="1812" t="s">
        <v>710</v>
      </c>
      <c r="O33" s="1812" t="s">
        <v>711</v>
      </c>
      <c r="P33" s="1812" t="s">
        <v>712</v>
      </c>
      <c r="Q33" s="1812" t="s">
        <v>713</v>
      </c>
      <c r="R33" s="1812" t="s">
        <v>714</v>
      </c>
      <c r="S33" s="1812" t="s">
        <v>715</v>
      </c>
      <c r="T33" s="1812" t="s">
        <v>716</v>
      </c>
      <c r="U33" s="1812" t="s">
        <v>717</v>
      </c>
      <c r="V33" s="1812" t="s">
        <v>726</v>
      </c>
      <c r="W33" s="1812" t="s">
        <v>789</v>
      </c>
      <c r="X33" s="1658" t="s">
        <v>1425</v>
      </c>
    </row>
    <row r="34" spans="3:24" x14ac:dyDescent="0.3">
      <c r="D34" s="1659" t="s">
        <v>1561</v>
      </c>
      <c r="E34" s="1884" t="s">
        <v>850</v>
      </c>
      <c r="F34" s="1895">
        <f t="shared" ref="F34:X34" ca="1" si="14">F168</f>
        <v>3500000</v>
      </c>
      <c r="G34" s="1894">
        <f t="shared" ca="1" si="14"/>
        <v>6500000</v>
      </c>
      <c r="H34" s="1894">
        <f t="shared" ca="1" si="14"/>
        <v>4000000</v>
      </c>
      <c r="I34" s="1894">
        <f t="shared" ca="1" si="14"/>
        <v>8000000</v>
      </c>
      <c r="J34" s="1894">
        <f t="shared" ca="1" si="14"/>
        <v>9000000</v>
      </c>
      <c r="K34" s="1894">
        <f t="shared" ca="1" si="14"/>
        <v>7000000</v>
      </c>
      <c r="L34" s="1894">
        <f t="shared" ca="1" si="14"/>
        <v>7000000</v>
      </c>
      <c r="M34" s="1894">
        <f t="shared" ca="1" si="14"/>
        <v>7500000</v>
      </c>
      <c r="N34" s="1894">
        <f t="shared" ca="1" si="14"/>
        <v>2500000</v>
      </c>
      <c r="O34" s="1894">
        <f t="shared" ca="1" si="14"/>
        <v>12500000</v>
      </c>
      <c r="P34" s="1894">
        <f t="shared" ca="1" si="14"/>
        <v>7500000</v>
      </c>
      <c r="Q34" s="1894">
        <f t="shared" ca="1" si="14"/>
        <v>7500000</v>
      </c>
      <c r="R34" s="1894">
        <f t="shared" ca="1" si="14"/>
        <v>7500000</v>
      </c>
      <c r="S34" s="1894">
        <f t="shared" ca="1" si="14"/>
        <v>7500000</v>
      </c>
      <c r="T34" s="1894">
        <f t="shared" ca="1" si="14"/>
        <v>7000000</v>
      </c>
      <c r="U34" s="1894">
        <f t="shared" ca="1" si="14"/>
        <v>7000000</v>
      </c>
      <c r="V34" s="1894">
        <f t="shared" ca="1" si="14"/>
        <v>6500000</v>
      </c>
      <c r="W34" s="1894">
        <f t="shared" ca="1" si="14"/>
        <v>71000000</v>
      </c>
      <c r="X34" s="2083">
        <f t="shared" ca="1" si="14"/>
        <v>189000000</v>
      </c>
    </row>
    <row r="35" spans="3:24" x14ac:dyDescent="0.3">
      <c r="D35" s="1660" t="s">
        <v>1560</v>
      </c>
      <c r="E35" s="1882" t="s">
        <v>1427</v>
      </c>
      <c r="F35" s="1896">
        <f t="shared" ref="F35:W35" si="15">F169</f>
        <v>0</v>
      </c>
      <c r="G35" s="1897">
        <f t="shared" ca="1" si="15"/>
        <v>1470000.0000000002</v>
      </c>
      <c r="H35" s="1897">
        <f t="shared" ca="1" si="15"/>
        <v>2730000.0000000005</v>
      </c>
      <c r="I35" s="1897">
        <f t="shared" ca="1" si="15"/>
        <v>1680000.0000000002</v>
      </c>
      <c r="J35" s="1897">
        <f t="shared" ca="1" si="15"/>
        <v>3360000.0000000005</v>
      </c>
      <c r="K35" s="1897">
        <f t="shared" ca="1" si="15"/>
        <v>3780000.0000000005</v>
      </c>
      <c r="L35" s="1897">
        <f t="shared" ca="1" si="15"/>
        <v>2940000.0000000005</v>
      </c>
      <c r="M35" s="1897">
        <f t="shared" ca="1" si="15"/>
        <v>2940000.0000000005</v>
      </c>
      <c r="N35" s="1897">
        <f t="shared" ca="1" si="15"/>
        <v>3150000.0000000005</v>
      </c>
      <c r="O35" s="1897">
        <f t="shared" ca="1" si="15"/>
        <v>1050000</v>
      </c>
      <c r="P35" s="1897">
        <f t="shared" ca="1" si="15"/>
        <v>5250000.0000000009</v>
      </c>
      <c r="Q35" s="1897">
        <f t="shared" ca="1" si="15"/>
        <v>3150000.0000000005</v>
      </c>
      <c r="R35" s="1897">
        <f t="shared" ca="1" si="15"/>
        <v>3150000.0000000005</v>
      </c>
      <c r="S35" s="1897">
        <f t="shared" ca="1" si="15"/>
        <v>3150000.0000000005</v>
      </c>
      <c r="T35" s="1897">
        <f t="shared" ca="1" si="15"/>
        <v>3150000.0000000005</v>
      </c>
      <c r="U35" s="1897">
        <f t="shared" ca="1" si="15"/>
        <v>2940000.0000000005</v>
      </c>
      <c r="V35" s="1897">
        <f t="shared" ca="1" si="15"/>
        <v>2940000.0000000005</v>
      </c>
      <c r="W35" s="1897">
        <f t="shared" ca="1" si="15"/>
        <v>32550000.000000004</v>
      </c>
      <c r="X35" s="2084">
        <f ca="1">SUM(F35:W35)</f>
        <v>79380000.000000015</v>
      </c>
    </row>
    <row r="36" spans="3:24" x14ac:dyDescent="0.3">
      <c r="D36" s="1660" t="s">
        <v>1085</v>
      </c>
      <c r="E36" s="1661" t="s">
        <v>1429</v>
      </c>
      <c r="F36" s="1811">
        <f t="shared" ref="F36:W36" si="16">F170</f>
        <v>4436099.5658379178</v>
      </c>
      <c r="G36" s="1744">
        <f t="shared" si="16"/>
        <v>7712761.2170035541</v>
      </c>
      <c r="H36" s="1744">
        <f t="shared" si="16"/>
        <v>7822664.600011196</v>
      </c>
      <c r="I36" s="1744">
        <f t="shared" si="16"/>
        <v>7934491.3274854757</v>
      </c>
      <c r="J36" s="1744">
        <f t="shared" si="16"/>
        <v>8048281.3642835766</v>
      </c>
      <c r="K36" s="1744">
        <f t="shared" si="16"/>
        <v>8164075.5963062635</v>
      </c>
      <c r="L36" s="1744">
        <f t="shared" si="16"/>
        <v>8281915.8528214376</v>
      </c>
      <c r="M36" s="1744">
        <f t="shared" si="16"/>
        <v>8401844.9293406419</v>
      </c>
      <c r="N36" s="1744">
        <f t="shared" si="16"/>
        <v>8523906.6110625155</v>
      </c>
      <c r="O36" s="1744">
        <f t="shared" si="16"/>
        <v>8648145.6968971845</v>
      </c>
      <c r="P36" s="1744">
        <f t="shared" si="16"/>
        <v>8774608.0240862593</v>
      </c>
      <c r="Q36" s="1744">
        <f t="shared" si="16"/>
        <v>8903340.4934332576</v>
      </c>
      <c r="R36" s="1744">
        <f t="shared" si="16"/>
        <v>9034391.0951597523</v>
      </c>
      <c r="S36" s="1744">
        <f t="shared" si="16"/>
        <v>9167808.9354028273</v>
      </c>
      <c r="T36" s="1744">
        <f t="shared" si="16"/>
        <v>9303644.2633700147</v>
      </c>
      <c r="U36" s="1744">
        <f t="shared" si="16"/>
        <v>9441948.4991679993</v>
      </c>
      <c r="V36" s="1744">
        <f t="shared" si="16"/>
        <v>9582774.2623220421</v>
      </c>
      <c r="W36" s="1744">
        <f t="shared" si="16"/>
        <v>4052573.0837514205</v>
      </c>
      <c r="X36" s="2085">
        <f>SUM(F36:W36)</f>
        <v>146235275.41774333</v>
      </c>
    </row>
    <row r="37" spans="3:24" x14ac:dyDescent="0.3">
      <c r="D37" s="1659" t="s">
        <v>1426</v>
      </c>
      <c r="E37" s="1662" t="s">
        <v>1510</v>
      </c>
      <c r="F37" s="1801">
        <f t="shared" ref="F37:W37" si="17">F171</f>
        <v>0</v>
      </c>
      <c r="G37" s="1800">
        <f t="shared" ca="1" si="17"/>
        <v>238988.23200000005</v>
      </c>
      <c r="H37" s="1800">
        <f t="shared" ca="1" si="17"/>
        <v>452180.23200000019</v>
      </c>
      <c r="I37" s="1800">
        <f t="shared" ca="1" si="17"/>
        <v>274520.23200000002</v>
      </c>
      <c r="J37" s="1800">
        <f t="shared" ca="1" si="17"/>
        <v>1424879.3916000004</v>
      </c>
      <c r="K37" s="1800">
        <f t="shared" ca="1" si="17"/>
        <v>1606092.5915999999</v>
      </c>
      <c r="L37" s="1800">
        <f t="shared" ca="1" si="17"/>
        <v>1243666.1916</v>
      </c>
      <c r="M37" s="1800">
        <f t="shared" ca="1" si="17"/>
        <v>1243666.1916000007</v>
      </c>
      <c r="N37" s="1800">
        <f t="shared" ca="1" si="17"/>
        <v>1334272.7916000001</v>
      </c>
      <c r="O37" s="1800">
        <f t="shared" ca="1" si="17"/>
        <v>428206.79159999994</v>
      </c>
      <c r="P37" s="1800">
        <f t="shared" ca="1" si="17"/>
        <v>2240338.7916000001</v>
      </c>
      <c r="Q37" s="1800">
        <f t="shared" ca="1" si="17"/>
        <v>1334272.7916000001</v>
      </c>
      <c r="R37" s="1800">
        <f t="shared" ca="1" si="17"/>
        <v>1334272.7916000015</v>
      </c>
      <c r="S37" s="1800">
        <f t="shared" ca="1" si="17"/>
        <v>1334272.7916000001</v>
      </c>
      <c r="T37" s="1800">
        <f t="shared" ca="1" si="17"/>
        <v>1334272.7916000001</v>
      </c>
      <c r="U37" s="1800">
        <f t="shared" ca="1" si="17"/>
        <v>1243666.1916</v>
      </c>
      <c r="V37" s="1800">
        <f t="shared" ca="1" si="17"/>
        <v>1243666.1916</v>
      </c>
      <c r="W37" s="1800">
        <f t="shared" ca="1" si="17"/>
        <v>1606623.0078672676</v>
      </c>
      <c r="X37" s="2086">
        <f ca="1">SUM(F37:W37)</f>
        <v>19917857.994667273</v>
      </c>
    </row>
    <row r="38" spans="3:24" x14ac:dyDescent="0.3">
      <c r="D38" s="1663"/>
      <c r="E38" s="1664" t="s">
        <v>1428</v>
      </c>
      <c r="F38" s="1745">
        <f t="shared" ref="F38:W38" si="18">SUM(F36:F37)</f>
        <v>4436099.5658379178</v>
      </c>
      <c r="G38" s="1745">
        <f t="shared" ca="1" si="18"/>
        <v>7951749.4490035539</v>
      </c>
      <c r="H38" s="1745">
        <f t="shared" ca="1" si="18"/>
        <v>8274844.8320111958</v>
      </c>
      <c r="I38" s="1745">
        <f t="shared" ca="1" si="18"/>
        <v>8209011.5594854755</v>
      </c>
      <c r="J38" s="1745">
        <f t="shared" ca="1" si="18"/>
        <v>9473160.7558835763</v>
      </c>
      <c r="K38" s="1745">
        <f t="shared" ca="1" si="18"/>
        <v>9770168.1879062634</v>
      </c>
      <c r="L38" s="1745">
        <f t="shared" ca="1" si="18"/>
        <v>9525582.0444214381</v>
      </c>
      <c r="M38" s="1745">
        <f t="shared" ca="1" si="18"/>
        <v>9645511.1209406424</v>
      </c>
      <c r="N38" s="1745">
        <f t="shared" ca="1" si="18"/>
        <v>9858179.4026625156</v>
      </c>
      <c r="O38" s="1745">
        <f t="shared" ca="1" si="18"/>
        <v>9076352.4884971846</v>
      </c>
      <c r="P38" s="1745">
        <f t="shared" ca="1" si="18"/>
        <v>11014946.815686259</v>
      </c>
      <c r="Q38" s="1745">
        <f t="shared" ca="1" si="18"/>
        <v>10237613.285033258</v>
      </c>
      <c r="R38" s="1745">
        <f t="shared" ca="1" si="18"/>
        <v>10368663.886759754</v>
      </c>
      <c r="S38" s="1745">
        <f t="shared" ca="1" si="18"/>
        <v>10502081.727002827</v>
      </c>
      <c r="T38" s="1745">
        <f t="shared" ca="1" si="18"/>
        <v>10637917.054970015</v>
      </c>
      <c r="U38" s="1745">
        <f t="shared" ca="1" si="18"/>
        <v>10685614.690768</v>
      </c>
      <c r="V38" s="1745">
        <f t="shared" ca="1" si="18"/>
        <v>10826440.453922043</v>
      </c>
      <c r="W38" s="1745">
        <f t="shared" ca="1" si="18"/>
        <v>5659196.0916186878</v>
      </c>
      <c r="X38" s="1745">
        <f ca="1">SUM(F38:W38)</f>
        <v>166153133.41241062</v>
      </c>
    </row>
    <row r="41" spans="3:24" x14ac:dyDescent="0.3">
      <c r="D41" s="1828" t="s">
        <v>1506</v>
      </c>
      <c r="E41" s="1828" t="s">
        <v>1511</v>
      </c>
    </row>
    <row r="42" spans="3:24" x14ac:dyDescent="0.3">
      <c r="C42" s="731">
        <v>33</v>
      </c>
      <c r="D42" s="1665" t="s">
        <v>1080</v>
      </c>
      <c r="E42" s="1666" t="s">
        <v>788</v>
      </c>
      <c r="F42" s="1666" t="s">
        <v>702</v>
      </c>
      <c r="G42" s="1666" t="s">
        <v>703</v>
      </c>
      <c r="H42" s="1666" t="s">
        <v>704</v>
      </c>
      <c r="I42" s="1666" t="s">
        <v>705</v>
      </c>
      <c r="J42" s="1666" t="s">
        <v>706</v>
      </c>
      <c r="K42" s="1666" t="s">
        <v>707</v>
      </c>
      <c r="L42" s="1666" t="s">
        <v>708</v>
      </c>
      <c r="M42" s="1666" t="s">
        <v>709</v>
      </c>
      <c r="N42" s="1666" t="s">
        <v>710</v>
      </c>
      <c r="O42" s="1666" t="s">
        <v>711</v>
      </c>
      <c r="P42" s="1666" t="s">
        <v>712</v>
      </c>
      <c r="Q42" s="1666" t="s">
        <v>713</v>
      </c>
      <c r="R42" s="1666" t="s">
        <v>714</v>
      </c>
      <c r="S42" s="1666" t="s">
        <v>715</v>
      </c>
      <c r="T42" s="1666" t="s">
        <v>716</v>
      </c>
      <c r="U42" s="1666" t="s">
        <v>717</v>
      </c>
      <c r="V42" s="1666" t="s">
        <v>726</v>
      </c>
      <c r="W42" s="1666" t="s">
        <v>789</v>
      </c>
    </row>
    <row r="43" spans="3:24" x14ac:dyDescent="0.3">
      <c r="D43" s="1667" t="s">
        <v>718</v>
      </c>
      <c r="E43" s="1739">
        <v>0</v>
      </c>
      <c r="F43" s="1739">
        <f>'JV_PL&amp;배당가능이익검토'!G10+'JV_PL&amp;배당가능이익검토'!G11</f>
        <v>29007737.466828756</v>
      </c>
      <c r="G43" s="1739">
        <f>'JV_PL&amp;배당가능이익검토'!H10+'JV_PL&amp;배당가능이익검토'!H11</f>
        <v>50463513.509904824</v>
      </c>
      <c r="H43" s="1739">
        <f>'JV_PL&amp;배당가능이익검토'!I10+'JV_PL&amp;배당가능이익검토'!I11</f>
        <v>51212839.717235953</v>
      </c>
      <c r="I43" s="1739">
        <f>'JV_PL&amp;배당가능이익검토'!J10+'JV_PL&amp;배당가능이익검토'!J11</f>
        <v>51975813.167107008</v>
      </c>
      <c r="J43" s="1739">
        <f>'JV_PL&amp;배당가능이익검토'!K10+'JV_PL&amp;배당가능이익검토'!K11</f>
        <v>52752725.104552157</v>
      </c>
      <c r="K43" s="1739">
        <f>'JV_PL&amp;배당가능이익검토'!L10+'JV_PL&amp;배당가능이익검토'!L11</f>
        <v>53543885.483239762</v>
      </c>
      <c r="L43" s="1739">
        <f>'JV_PL&amp;배당가능이익검토'!M10+'JV_PL&amp;배당가능이익검토'!M11</f>
        <v>54349563.613155417</v>
      </c>
      <c r="M43" s="1739">
        <f>'JV_PL&amp;배당가능이익검토'!N10+'JV_PL&amp;배당가능이익검토'!N11</f>
        <v>55170107.367198564</v>
      </c>
      <c r="N43" s="1739">
        <f>'JV_PL&amp;배당가능이익검토'!O10+'JV_PL&amp;배당가능이익검토'!O11</f>
        <v>56005824.901932999</v>
      </c>
      <c r="O43" s="1739">
        <f>'JV_PL&amp;배당가능이익검토'!P10+'JV_PL&amp;배당가능이익검토'!P11</f>
        <v>56857079.628363043</v>
      </c>
      <c r="P43" s="1739">
        <f>'JV_PL&amp;배당가능이익검토'!Q10+'JV_PL&amp;배당가능이익검토'!Q11</f>
        <v>57724093.377120882</v>
      </c>
      <c r="Q43" s="1739">
        <f>'JV_PL&amp;배당가능이익검토'!R10+'JV_PL&amp;배당가능이익검토'!R11</f>
        <v>58607361.824787997</v>
      </c>
      <c r="R43" s="1739">
        <f>'JV_PL&amp;배당가능이익검토'!S10+'JV_PL&amp;배당가능이익검토'!S11</f>
        <v>59507102.583108544</v>
      </c>
      <c r="S43" s="1739">
        <f>'JV_PL&amp;배당가능이익검토'!T10+'JV_PL&amp;배당가능이익검토'!T11</f>
        <v>60423723.700168461</v>
      </c>
      <c r="T43" s="1739">
        <f>'JV_PL&amp;배당가능이익검토'!U10+'JV_PL&amp;배당가능이익검토'!U11</f>
        <v>61357621.591578461</v>
      </c>
      <c r="U43" s="1739">
        <f>'JV_PL&amp;배당가능이익검토'!V10+'JV_PL&amp;배당가능이익검토'!V11</f>
        <v>62309170.285436302</v>
      </c>
      <c r="V43" s="1739">
        <f>'JV_PL&amp;배당가능이익검토'!W10+'JV_PL&amp;배당가능이익검토'!W11</f>
        <v>63278731.491397038</v>
      </c>
      <c r="W43" s="1739">
        <f>'JV_PL&amp;배당가능이익검토'!X10+'JV_PL&amp;배당가능이익검토'!X11</f>
        <v>26777784.647775169</v>
      </c>
    </row>
    <row r="44" spans="3:24" x14ac:dyDescent="0.3">
      <c r="D44" s="1668" t="s">
        <v>719</v>
      </c>
      <c r="E44" s="1668"/>
      <c r="F44" s="1668" t="s">
        <v>1076</v>
      </c>
      <c r="G44" s="1746">
        <f t="shared" ref="G44:W44" si="19">G43/F43-1</f>
        <v>0.73965699902005144</v>
      </c>
      <c r="H44" s="1746">
        <f t="shared" si="19"/>
        <v>1.4848871099394367E-2</v>
      </c>
      <c r="I44" s="1746">
        <f t="shared" si="19"/>
        <v>1.4898089113661639E-2</v>
      </c>
      <c r="J44" s="1746">
        <f t="shared" si="19"/>
        <v>1.4947566764319964E-2</v>
      </c>
      <c r="K44" s="1746">
        <f t="shared" si="19"/>
        <v>1.4997526234324043E-2</v>
      </c>
      <c r="L44" s="1746">
        <f t="shared" si="19"/>
        <v>1.5047061352464697E-2</v>
      </c>
      <c r="M44" s="1746">
        <f t="shared" si="19"/>
        <v>1.5097522399324825E-2</v>
      </c>
      <c r="N44" s="1746">
        <f t="shared" si="19"/>
        <v>1.5148013564159069E-2</v>
      </c>
      <c r="O44" s="1746">
        <f t="shared" si="19"/>
        <v>1.5199396275666022E-2</v>
      </c>
      <c r="P44" s="1746">
        <f t="shared" si="19"/>
        <v>1.5249002488783026E-2</v>
      </c>
      <c r="Q44" s="1746">
        <f t="shared" si="19"/>
        <v>1.5301556005333561E-2</v>
      </c>
      <c r="R44" s="1746">
        <f t="shared" si="19"/>
        <v>1.5352009206802464E-2</v>
      </c>
      <c r="S44" s="1746">
        <f t="shared" si="19"/>
        <v>1.5403558185004051E-2</v>
      </c>
      <c r="T44" s="1746">
        <f t="shared" si="19"/>
        <v>1.5455814938585055E-2</v>
      </c>
      <c r="U44" s="1746">
        <f t="shared" si="19"/>
        <v>1.5508239549957503E-2</v>
      </c>
      <c r="V44" s="1746">
        <f t="shared" si="19"/>
        <v>1.5560489756470952E-2</v>
      </c>
      <c r="W44" s="1746">
        <f t="shared" si="19"/>
        <v>-0.57682804290386724</v>
      </c>
    </row>
    <row r="45" spans="3:24" ht="23.25" x14ac:dyDescent="0.3">
      <c r="D45" s="1809" t="s">
        <v>720</v>
      </c>
      <c r="E45" s="1669"/>
      <c r="F45" s="1747">
        <f>'JV_PL&amp;배당가능이익검토'!G26+'JV_PL&amp;배당가능이익검토'!G29</f>
        <v>23919300.490789108</v>
      </c>
      <c r="G45" s="1747">
        <f>'JV_PL&amp;배당가능이익검토'!H26+'JV_PL&amp;배당가능이익검토'!H29</f>
        <v>41677770.166258685</v>
      </c>
      <c r="H45" s="1747">
        <f>'JV_PL&amp;배당가능이익검토'!I26+'JV_PL&amp;배당가능이익검토'!I29</f>
        <v>42370961.698128082</v>
      </c>
      <c r="I45" s="1747">
        <f>'JV_PL&amp;배당가능이익검토'!J26+'JV_PL&amp;배당가능이익검토'!J29</f>
        <v>43085651.621901728</v>
      </c>
      <c r="J45" s="1747">
        <f>'JV_PL&amp;배당가능이익검토'!K26+'JV_PL&amp;배당가능이익검토'!K29</f>
        <v>43814808.511964567</v>
      </c>
      <c r="K45" s="1747">
        <f>'JV_PL&amp;배당가능이익검토'!L26+'JV_PL&amp;배당가능이익검토'!L29</f>
        <v>44562631.619701371</v>
      </c>
      <c r="L45" s="1747">
        <f>'JV_PL&amp;배당가능이익검토'!M26+'JV_PL&amp;배당가능이익검토'!M29</f>
        <v>45329626.356699914</v>
      </c>
      <c r="M45" s="1747">
        <f>'JV_PL&amp;배당가능이익검토'!N26+'JV_PL&amp;배당가능이익검토'!N29</f>
        <v>46116313.595908344</v>
      </c>
      <c r="N45" s="1747">
        <f>'JV_PL&amp;배당가능이익검토'!O26+'JV_PL&amp;배당가능이익검토'!O29</f>
        <v>46923228.898237161</v>
      </c>
      <c r="O45" s="1747">
        <f>'JV_PL&amp;배당가능이익검토'!P26+'JV_PL&amp;배당가능이익검토'!P29</f>
        <v>47750924.01454246</v>
      </c>
      <c r="P45" s="1747">
        <f>'JV_PL&amp;배당가능이익검토'!Q26+'JV_PL&amp;배당가능이익검토'!Q29</f>
        <v>48599965.259518832</v>
      </c>
      <c r="Q45" s="1747">
        <f>'JV_PL&amp;배당가능이익검토'!R26+'JV_PL&amp;배당가능이익검토'!R29</f>
        <v>49470938.559751019</v>
      </c>
      <c r="R45" s="1747">
        <f>'JV_PL&amp;배당가능이익검토'!S26+'JV_PL&amp;배당가능이익검토'!S29</f>
        <v>50364443.976348765</v>
      </c>
      <c r="S45" s="1747">
        <f>'JV_PL&amp;배당가능이익검토'!T26+'JV_PL&amp;배당가능이익검토'!T29</f>
        <v>51374769.180526115</v>
      </c>
      <c r="T45" s="1747">
        <f>'JV_PL&amp;배당가능이익검토'!U26+'JV_PL&amp;배당가능이익검토'!U29</f>
        <v>52761129.242810249</v>
      </c>
      <c r="U45" s="1747">
        <f>'JV_PL&amp;배당가능이익검토'!V26+'JV_PL&amp;배당가능이익검토'!V29</f>
        <v>54176609.937009938</v>
      </c>
      <c r="V45" s="1747">
        <f>'JV_PL&amp;배당가능이익검토'!W26+'JV_PL&amp;배당가능이익검토'!W29</f>
        <v>55621883.127484776</v>
      </c>
      <c r="W45" s="1747">
        <f>'JV_PL&amp;배당가능이익검토'!X26+'JV_PL&amp;배당가능이익검토'!X29</f>
        <v>23790682.270941801</v>
      </c>
    </row>
    <row r="46" spans="3:24" x14ac:dyDescent="0.3">
      <c r="D46" s="1670" t="s">
        <v>721</v>
      </c>
      <c r="E46" s="1748">
        <v>0</v>
      </c>
      <c r="F46" s="1749">
        <f t="shared" ref="F46:W46" si="20">F45/F43</f>
        <v>0.8245834587458456</v>
      </c>
      <c r="G46" s="1749">
        <f t="shared" si="20"/>
        <v>0.82589909555303354</v>
      </c>
      <c r="H46" s="1749">
        <f t="shared" si="20"/>
        <v>0.82735036627675829</v>
      </c>
      <c r="I46" s="1749">
        <f t="shared" si="20"/>
        <v>0.82895579686992882</v>
      </c>
      <c r="J46" s="1749">
        <f t="shared" si="20"/>
        <v>0.83056957579208901</v>
      </c>
      <c r="K46" s="1749">
        <f t="shared" si="20"/>
        <v>0.8322636883281529</v>
      </c>
      <c r="L46" s="1749">
        <f t="shared" si="20"/>
        <v>0.83403846035164464</v>
      </c>
      <c r="M46" s="1749">
        <f t="shared" si="20"/>
        <v>0.835893127576671</v>
      </c>
      <c r="N46" s="1749">
        <f t="shared" si="20"/>
        <v>0.83782765418419258</v>
      </c>
      <c r="O46" s="1749">
        <f t="shared" si="20"/>
        <v>0.83984130607232255</v>
      </c>
      <c r="P46" s="1749">
        <f t="shared" si="20"/>
        <v>0.84193553187587311</v>
      </c>
      <c r="Q46" s="1749">
        <f t="shared" si="20"/>
        <v>0.84410792466053763</v>
      </c>
      <c r="R46" s="1749">
        <f t="shared" si="20"/>
        <v>0.84636021231262271</v>
      </c>
      <c r="S46" s="1749">
        <f t="shared" si="20"/>
        <v>0.8502416937336631</v>
      </c>
      <c r="T46" s="1749">
        <f t="shared" si="20"/>
        <v>0.85989528072013621</v>
      </c>
      <c r="U46" s="1749">
        <f t="shared" si="20"/>
        <v>0.86948052251103058</v>
      </c>
      <c r="V46" s="1749">
        <f t="shared" si="20"/>
        <v>0.87899807433792765</v>
      </c>
      <c r="W46" s="1749">
        <f t="shared" si="20"/>
        <v>0.888448487575631</v>
      </c>
    </row>
    <row r="47" spans="3:24" x14ac:dyDescent="0.3">
      <c r="D47" s="1671" t="s">
        <v>1430</v>
      </c>
      <c r="E47" s="1750">
        <v>0</v>
      </c>
      <c r="F47" s="1751">
        <f t="shared" ref="F47:W47" si="21">F43-F45</f>
        <v>5088436.9760396481</v>
      </c>
      <c r="G47" s="1751">
        <f t="shared" si="21"/>
        <v>8785743.3436461389</v>
      </c>
      <c r="H47" s="1751">
        <f t="shared" si="21"/>
        <v>8841878.0191078708</v>
      </c>
      <c r="I47" s="1751">
        <f t="shared" si="21"/>
        <v>8890161.5452052802</v>
      </c>
      <c r="J47" s="1751">
        <f t="shared" si="21"/>
        <v>8937916.5925875902</v>
      </c>
      <c r="K47" s="1751">
        <f t="shared" si="21"/>
        <v>8981253.8635383919</v>
      </c>
      <c r="L47" s="1751">
        <f t="shared" si="21"/>
        <v>9019937.2564555034</v>
      </c>
      <c r="M47" s="1751">
        <f t="shared" si="21"/>
        <v>9053793.7712902203</v>
      </c>
      <c r="N47" s="1751">
        <f t="shared" si="21"/>
        <v>9082596.0036958382</v>
      </c>
      <c r="O47" s="1751">
        <f t="shared" si="21"/>
        <v>9106155.6138205826</v>
      </c>
      <c r="P47" s="1751">
        <f t="shared" si="21"/>
        <v>9124128.1176020503</v>
      </c>
      <c r="Q47" s="1751">
        <f t="shared" si="21"/>
        <v>9136423.2650369778</v>
      </c>
      <c r="R47" s="1751">
        <f t="shared" si="21"/>
        <v>9142658.6067597792</v>
      </c>
      <c r="S47" s="1751">
        <f t="shared" si="21"/>
        <v>9048954.5196423456</v>
      </c>
      <c r="T47" s="1751">
        <f t="shared" si="21"/>
        <v>8596492.3487682119</v>
      </c>
      <c r="U47" s="1751">
        <f t="shared" si="21"/>
        <v>8132560.3484263644</v>
      </c>
      <c r="V47" s="1751">
        <f t="shared" si="21"/>
        <v>7656848.363912262</v>
      </c>
      <c r="W47" s="1751">
        <f t="shared" si="21"/>
        <v>2987102.3768333681</v>
      </c>
    </row>
    <row r="48" spans="3:24" x14ac:dyDescent="0.3">
      <c r="D48" s="1670" t="s">
        <v>721</v>
      </c>
      <c r="E48" s="1748">
        <v>0</v>
      </c>
      <c r="F48" s="1749">
        <f t="shared" ref="F48:W48" si="22">F47/F43</f>
        <v>0.17541654125415446</v>
      </c>
      <c r="G48" s="1749">
        <f t="shared" si="22"/>
        <v>0.17410090444696641</v>
      </c>
      <c r="H48" s="1749">
        <f t="shared" si="22"/>
        <v>0.17264963372324166</v>
      </c>
      <c r="I48" s="1749">
        <f t="shared" si="22"/>
        <v>0.17104420313007118</v>
      </c>
      <c r="J48" s="1749">
        <f t="shared" si="22"/>
        <v>0.16943042420791105</v>
      </c>
      <c r="K48" s="1749">
        <f t="shared" si="22"/>
        <v>0.16773631167184705</v>
      </c>
      <c r="L48" s="1749">
        <f t="shared" si="22"/>
        <v>0.16596153964835533</v>
      </c>
      <c r="M48" s="1749">
        <f t="shared" si="22"/>
        <v>0.16410687242332905</v>
      </c>
      <c r="N48" s="1749">
        <f t="shared" si="22"/>
        <v>0.16217234581580744</v>
      </c>
      <c r="O48" s="1749">
        <f t="shared" si="22"/>
        <v>0.16015869392767748</v>
      </c>
      <c r="P48" s="1749">
        <f t="shared" si="22"/>
        <v>0.15806446812412694</v>
      </c>
      <c r="Q48" s="1749">
        <f t="shared" si="22"/>
        <v>0.15589207533946231</v>
      </c>
      <c r="R48" s="1749">
        <f t="shared" si="22"/>
        <v>0.15363978768737732</v>
      </c>
      <c r="S48" s="1749">
        <f t="shared" si="22"/>
        <v>0.14975830626633688</v>
      </c>
      <c r="T48" s="1749">
        <f t="shared" si="22"/>
        <v>0.14010471927986382</v>
      </c>
      <c r="U48" s="1749">
        <f t="shared" si="22"/>
        <v>0.13051947748896939</v>
      </c>
      <c r="V48" s="1749">
        <f t="shared" si="22"/>
        <v>0.12100192566207237</v>
      </c>
      <c r="W48" s="1749">
        <f t="shared" si="22"/>
        <v>0.11155151242436896</v>
      </c>
    </row>
    <row r="49" spans="3:23" x14ac:dyDescent="0.3">
      <c r="D49" s="1672" t="s">
        <v>722</v>
      </c>
      <c r="E49" s="1752">
        <v>0</v>
      </c>
      <c r="F49" s="1752">
        <f>F47*('JV_PL&amp;배당가능이익검토'!$D$35)</f>
        <v>865034.28592674027</v>
      </c>
      <c r="G49" s="1752">
        <f>G47*('JV_PL&amp;배당가능이익검토'!$D$35)</f>
        <v>1493576.3684198437</v>
      </c>
      <c r="H49" s="1752">
        <f>H47*('JV_PL&amp;배당가능이익검토'!$D$35)</f>
        <v>1503119.2632483381</v>
      </c>
      <c r="I49" s="1752">
        <f>I47*('JV_PL&amp;배당가능이익검토'!$D$35)</f>
        <v>1511327.4626848977</v>
      </c>
      <c r="J49" s="1752">
        <f>J47*('JV_PL&amp;배당가능이익검토'!$D$35)</f>
        <v>1519445.8207398904</v>
      </c>
      <c r="K49" s="1752">
        <f>K47*('JV_PL&amp;배당가능이익검토'!$D$35)</f>
        <v>1526813.1568015267</v>
      </c>
      <c r="L49" s="1752">
        <f>L47*('JV_PL&amp;배당가능이익검토'!$D$35)</f>
        <v>1533389.3335974356</v>
      </c>
      <c r="M49" s="1752">
        <f>M47*('JV_PL&amp;배당가능이익검토'!$D$35)</f>
        <v>1539144.9411193375</v>
      </c>
      <c r="N49" s="1752">
        <f>N47*('JV_PL&amp;배당가능이익검토'!$D$35)</f>
        <v>1544041.3206282926</v>
      </c>
      <c r="O49" s="1752">
        <f>O47*('JV_PL&amp;배당가능이익검토'!$D$35)</f>
        <v>1548046.4543494992</v>
      </c>
      <c r="P49" s="1752">
        <f>P47*('JV_PL&amp;배당가능이익검토'!$D$35)</f>
        <v>1551101.7799923487</v>
      </c>
      <c r="Q49" s="1752">
        <f>Q47*('JV_PL&amp;배당가능이익검토'!$D$35)</f>
        <v>1553191.9550562864</v>
      </c>
      <c r="R49" s="1752">
        <f>R47*('JV_PL&amp;배당가능이익검토'!$D$35)</f>
        <v>1554251.9631491625</v>
      </c>
      <c r="S49" s="1752">
        <f>S47*('JV_PL&amp;배당가능이익검토'!$D$35)</f>
        <v>1538322.2683391988</v>
      </c>
      <c r="T49" s="1752">
        <f>T47*('JV_PL&amp;배당가능이익검토'!$D$35)</f>
        <v>1461403.6992905962</v>
      </c>
      <c r="U49" s="1752">
        <f>U47*('JV_PL&amp;배당가능이익검토'!$D$35)</f>
        <v>1382535.2592324819</v>
      </c>
      <c r="V49" s="1752">
        <f>V47*('JV_PL&amp;배당가능이익검토'!$D$35)</f>
        <v>1301664.2218650847</v>
      </c>
      <c r="W49" s="1752">
        <f>W47*('JV_PL&amp;배당가능이익검토'!$D$35)</f>
        <v>507807.40406167263</v>
      </c>
    </row>
    <row r="50" spans="3:23" x14ac:dyDescent="0.3">
      <c r="D50" s="1673" t="s">
        <v>723</v>
      </c>
      <c r="E50" s="1753">
        <v>0</v>
      </c>
      <c r="F50" s="1753">
        <f t="shared" ref="F50:W50" si="23">F47-F49</f>
        <v>4223402.6901129074</v>
      </c>
      <c r="G50" s="1753">
        <f t="shared" si="23"/>
        <v>7292166.9752262952</v>
      </c>
      <c r="H50" s="1753">
        <f t="shared" si="23"/>
        <v>7338758.7558595324</v>
      </c>
      <c r="I50" s="1753">
        <f t="shared" si="23"/>
        <v>7378834.0825203825</v>
      </c>
      <c r="J50" s="1753">
        <f t="shared" si="23"/>
        <v>7418470.7718476998</v>
      </c>
      <c r="K50" s="1753">
        <f t="shared" si="23"/>
        <v>7454440.7067368655</v>
      </c>
      <c r="L50" s="1753">
        <f t="shared" si="23"/>
        <v>7486547.9228580678</v>
      </c>
      <c r="M50" s="1753">
        <f t="shared" si="23"/>
        <v>7514648.8301708829</v>
      </c>
      <c r="N50" s="1753">
        <f t="shared" si="23"/>
        <v>7538554.6830675453</v>
      </c>
      <c r="O50" s="1753">
        <f t="shared" si="23"/>
        <v>7558109.1594710834</v>
      </c>
      <c r="P50" s="1753">
        <f t="shared" si="23"/>
        <v>7573026.3376097018</v>
      </c>
      <c r="Q50" s="1753">
        <f t="shared" si="23"/>
        <v>7583231.3099806914</v>
      </c>
      <c r="R50" s="1753">
        <f t="shared" si="23"/>
        <v>7588406.6436106171</v>
      </c>
      <c r="S50" s="1753">
        <f t="shared" si="23"/>
        <v>7510632.2513031466</v>
      </c>
      <c r="T50" s="1753">
        <f t="shared" si="23"/>
        <v>7135088.649477616</v>
      </c>
      <c r="U50" s="1753">
        <f t="shared" si="23"/>
        <v>6750025.0891938824</v>
      </c>
      <c r="V50" s="1753">
        <f t="shared" si="23"/>
        <v>6355184.1420471771</v>
      </c>
      <c r="W50" s="1753">
        <f t="shared" si="23"/>
        <v>2479294.9727716953</v>
      </c>
    </row>
    <row r="51" spans="3:23" x14ac:dyDescent="0.3">
      <c r="D51" s="1672" t="s">
        <v>724</v>
      </c>
      <c r="E51" s="1752">
        <v>0</v>
      </c>
      <c r="F51" s="1752">
        <f>'JV_PL&amp;배당가능이익검토'!G29</f>
        <v>4068921.5686274506</v>
      </c>
      <c r="G51" s="1752">
        <f>'JV_PL&amp;배당가능이익검토'!H29</f>
        <v>6975294.1176470602</v>
      </c>
      <c r="H51" s="1752">
        <f>'JV_PL&amp;배당가능이익검토'!I29</f>
        <v>6975294.1176470602</v>
      </c>
      <c r="I51" s="1752">
        <f>'JV_PL&amp;배당가능이익검토'!J29</f>
        <v>6975294.1176470602</v>
      </c>
      <c r="J51" s="1752">
        <f>'JV_PL&amp;배당가능이익검토'!K29</f>
        <v>6975294.1176470602</v>
      </c>
      <c r="K51" s="1752">
        <f>'JV_PL&amp;배당가능이익검토'!L29</f>
        <v>6975294.1176470602</v>
      </c>
      <c r="L51" s="1752">
        <f>'JV_PL&amp;배당가능이익검토'!M29</f>
        <v>6975294.1176470602</v>
      </c>
      <c r="M51" s="1752">
        <f>'JV_PL&amp;배당가능이익검토'!N29</f>
        <v>6975294.1176470602</v>
      </c>
      <c r="N51" s="1752">
        <f>'JV_PL&amp;배당가능이익검토'!O29</f>
        <v>6975294.1176470602</v>
      </c>
      <c r="O51" s="1752">
        <f>'JV_PL&amp;배당가능이익검토'!P29</f>
        <v>6975294.1176470602</v>
      </c>
      <c r="P51" s="1752">
        <f>'JV_PL&amp;배당가능이익검토'!Q29</f>
        <v>6975294.1176470602</v>
      </c>
      <c r="Q51" s="1752">
        <f>'JV_PL&amp;배당가능이익검토'!R29</f>
        <v>6975294.1176470602</v>
      </c>
      <c r="R51" s="1752">
        <f>'JV_PL&amp;배당가능이익검토'!S29</f>
        <v>6975294.1176470602</v>
      </c>
      <c r="S51" s="1752">
        <f>'JV_PL&amp;배당가능이익검토'!T29</f>
        <v>6975294.1176470602</v>
      </c>
      <c r="T51" s="1752">
        <f>'JV_PL&amp;배당가능이익검토'!U29</f>
        <v>6975294.1176470602</v>
      </c>
      <c r="U51" s="1752">
        <f>'JV_PL&amp;배당가능이익검토'!V29</f>
        <v>6975294.1176470602</v>
      </c>
      <c r="V51" s="1752">
        <f>'JV_PL&amp;배당가능이익검토'!W29</f>
        <v>6975294.1176470602</v>
      </c>
      <c r="W51" s="1752">
        <f>'JV_PL&amp;배당가능이익검토'!X29</f>
        <v>2906372.5490196077</v>
      </c>
    </row>
    <row r="52" spans="3:23" x14ac:dyDescent="0.3">
      <c r="D52" s="1809" t="s">
        <v>313</v>
      </c>
      <c r="E52" s="1747">
        <v>0</v>
      </c>
      <c r="F52" s="1747">
        <f>'JV_PL&amp;배당가능이익검토'!G89</f>
        <v>-118580000</v>
      </c>
      <c r="G52" s="1747">
        <f>'JV_PL&amp;배당가능이익검토'!H89</f>
        <v>0</v>
      </c>
      <c r="H52" s="1747">
        <f>'JV_PL&amp;배당가능이익검토'!I89</f>
        <v>0</v>
      </c>
      <c r="I52" s="1747">
        <f>'JV_PL&amp;배당가능이익검토'!J89</f>
        <v>0</v>
      </c>
      <c r="J52" s="1747">
        <f>'JV_PL&amp;배당가능이익검토'!K89</f>
        <v>0</v>
      </c>
      <c r="K52" s="1747">
        <f>'JV_PL&amp;배당가능이익검토'!L89</f>
        <v>0</v>
      </c>
      <c r="L52" s="1747">
        <f>'JV_PL&amp;배당가능이익검토'!M89</f>
        <v>0</v>
      </c>
      <c r="M52" s="1747">
        <f>'JV_PL&amp;배당가능이익검토'!N89</f>
        <v>0</v>
      </c>
      <c r="N52" s="1747">
        <f>'JV_PL&amp;배당가능이익검토'!O89</f>
        <v>0</v>
      </c>
      <c r="O52" s="1747">
        <f>'JV_PL&amp;배당가능이익검토'!P89</f>
        <v>0</v>
      </c>
      <c r="P52" s="1747">
        <f>'JV_PL&amp;배당가능이익검토'!Q89</f>
        <v>0</v>
      </c>
      <c r="Q52" s="1747">
        <f>'JV_PL&amp;배당가능이익검토'!R89</f>
        <v>0</v>
      </c>
      <c r="R52" s="1747">
        <f>'JV_PL&amp;배당가능이익검토'!S89</f>
        <v>0</v>
      </c>
      <c r="S52" s="1747">
        <f>'JV_PL&amp;배당가능이익검토'!T89</f>
        <v>0</v>
      </c>
      <c r="T52" s="1747">
        <f>'JV_PL&amp;배당가능이익검토'!U89</f>
        <v>0</v>
      </c>
      <c r="U52" s="1747">
        <f>'JV_PL&amp;배당가능이익검토'!V89</f>
        <v>0</v>
      </c>
      <c r="V52" s="1747">
        <f>'JV_PL&amp;배당가능이익검토'!W89</f>
        <v>0</v>
      </c>
      <c r="W52" s="1747">
        <f>'JV_PL&amp;배당가능이익검토'!X89</f>
        <v>0</v>
      </c>
    </row>
    <row r="53" spans="3:23" x14ac:dyDescent="0.3">
      <c r="D53" s="1674" t="s">
        <v>1431</v>
      </c>
      <c r="E53" s="1754">
        <v>0</v>
      </c>
      <c r="F53" s="1754">
        <f>'JV NWC'!AA46</f>
        <v>-4333352.1431170851</v>
      </c>
      <c r="G53" s="1754">
        <f>'JV NWC'!AB46</f>
        <v>-1692.4132077284157</v>
      </c>
      <c r="H53" s="1754">
        <f>'JV NWC'!AC46</f>
        <v>-2017.4671029895544</v>
      </c>
      <c r="I53" s="1754">
        <f>'JV NWC'!AD46</f>
        <v>-2299.8863094057888</v>
      </c>
      <c r="J53" s="1754">
        <f>'JV NWC'!AE46</f>
        <v>-2606.6422181446105</v>
      </c>
      <c r="K53" s="1754">
        <f>'JV NWC'!AF46</f>
        <v>-2896.6078627742827</v>
      </c>
      <c r="L53" s="1754">
        <f>'JV NWC'!AG46</f>
        <v>-3255.8024308010936</v>
      </c>
      <c r="M53" s="1754">
        <f>'JV NWC'!AH46</f>
        <v>-3595.9458067361265</v>
      </c>
      <c r="N53" s="1754">
        <f>'JV NWC'!AI46</f>
        <v>-3883.6349086184055</v>
      </c>
      <c r="O53" s="1754">
        <f>'JV NWC'!AJ46</f>
        <v>-4260.2557787196711</v>
      </c>
      <c r="P53" s="1754">
        <f>'JV NWC'!AK46</f>
        <v>-4603.5066068889573</v>
      </c>
      <c r="Q53" s="1754">
        <f>'JV NWC'!AL46</f>
        <v>-4926.3206868106499</v>
      </c>
      <c r="R53" s="1754">
        <f>'JV NWC'!AM46</f>
        <v>-5302.8576704626903</v>
      </c>
      <c r="S53" s="1754">
        <f>'JV NWC'!AN46</f>
        <v>-8331.4566205516458</v>
      </c>
      <c r="T53" s="1754">
        <f>'JV NWC'!AO46</f>
        <v>-18969.788679982536</v>
      </c>
      <c r="U53" s="1754">
        <f>'JV NWC'!AP46</f>
        <v>-19939.366495419294</v>
      </c>
      <c r="V53" s="1754">
        <f>'JV NWC'!AQ46</f>
        <v>4288773.1082779597</v>
      </c>
      <c r="W53" s="1754">
        <f>'JV NWC'!AR46</f>
        <v>133160.98722515535</v>
      </c>
    </row>
    <row r="54" spans="3:23" x14ac:dyDescent="0.3">
      <c r="D54" s="1675" t="s">
        <v>1432</v>
      </c>
      <c r="E54" s="1755">
        <f t="shared" ref="E54:W54" si="24">SUM(E50:E53)</f>
        <v>0</v>
      </c>
      <c r="F54" s="1755">
        <f t="shared" si="24"/>
        <v>-114621027.88437672</v>
      </c>
      <c r="G54" s="1755">
        <f t="shared" si="24"/>
        <v>14265768.679665627</v>
      </c>
      <c r="H54" s="1755">
        <f t="shared" si="24"/>
        <v>14312035.406403603</v>
      </c>
      <c r="I54" s="1755">
        <f t="shared" si="24"/>
        <v>14351828.313858038</v>
      </c>
      <c r="J54" s="1755">
        <f t="shared" si="24"/>
        <v>14391158.247276615</v>
      </c>
      <c r="K54" s="1755">
        <f t="shared" si="24"/>
        <v>14426838.216521151</v>
      </c>
      <c r="L54" s="1755">
        <f t="shared" si="24"/>
        <v>14458586.238074327</v>
      </c>
      <c r="M54" s="1755">
        <f t="shared" si="24"/>
        <v>14486347.002011208</v>
      </c>
      <c r="N54" s="1755">
        <f t="shared" si="24"/>
        <v>14509965.165805986</v>
      </c>
      <c r="O54" s="1755">
        <f t="shared" si="24"/>
        <v>14529143.021339424</v>
      </c>
      <c r="P54" s="1755">
        <f t="shared" si="24"/>
        <v>14543716.948649872</v>
      </c>
      <c r="Q54" s="1755">
        <f t="shared" si="24"/>
        <v>14553599.10694094</v>
      </c>
      <c r="R54" s="1755">
        <f t="shared" si="24"/>
        <v>14558397.903587215</v>
      </c>
      <c r="S54" s="1755">
        <f t="shared" si="24"/>
        <v>14477594.912329655</v>
      </c>
      <c r="T54" s="1755">
        <f t="shared" si="24"/>
        <v>14091412.978444692</v>
      </c>
      <c r="U54" s="1755">
        <f t="shared" si="24"/>
        <v>13705379.840345524</v>
      </c>
      <c r="V54" s="1755">
        <f t="shared" si="24"/>
        <v>17619251.367972195</v>
      </c>
      <c r="W54" s="1755">
        <f t="shared" si="24"/>
        <v>5518828.5090164589</v>
      </c>
    </row>
    <row r="55" spans="3:23" x14ac:dyDescent="0.3">
      <c r="D55" s="1675" t="s">
        <v>1433</v>
      </c>
      <c r="E55" s="1898">
        <f>IRR(F54:W54)</f>
        <v>9.9614502939503691E-2</v>
      </c>
      <c r="F55" s="1676"/>
      <c r="G55" s="1677"/>
      <c r="H55" s="1678"/>
      <c r="I55" s="1678"/>
      <c r="J55" s="1678"/>
      <c r="K55" s="1678"/>
      <c r="L55" s="1678"/>
      <c r="M55" s="1678"/>
      <c r="N55" s="1678"/>
      <c r="O55" s="1678"/>
      <c r="P55" s="1678"/>
      <c r="Q55" s="1678"/>
      <c r="R55" s="1678"/>
      <c r="S55" s="1678"/>
      <c r="T55" s="1678"/>
      <c r="U55" s="1678"/>
      <c r="V55" s="1678"/>
      <c r="W55" s="1678"/>
    </row>
    <row r="57" spans="3:23" x14ac:dyDescent="0.3">
      <c r="D57" s="1828" t="s">
        <v>1506</v>
      </c>
      <c r="E57" s="1828" t="s">
        <v>460</v>
      </c>
    </row>
    <row r="58" spans="3:23" x14ac:dyDescent="0.3">
      <c r="C58" s="731">
        <v>34</v>
      </c>
      <c r="D58" s="1807" t="s">
        <v>1434</v>
      </c>
      <c r="E58" s="1805" t="s">
        <v>702</v>
      </c>
      <c r="F58" s="1805" t="s">
        <v>703</v>
      </c>
      <c r="G58" s="1805" t="s">
        <v>704</v>
      </c>
      <c r="H58" s="1805" t="s">
        <v>705</v>
      </c>
      <c r="I58" s="1805" t="s">
        <v>706</v>
      </c>
      <c r="J58" s="1805" t="s">
        <v>707</v>
      </c>
      <c r="K58" s="1805" t="s">
        <v>708</v>
      </c>
      <c r="L58" s="1805" t="s">
        <v>709</v>
      </c>
      <c r="M58" s="1805" t="s">
        <v>710</v>
      </c>
      <c r="N58" s="1805" t="s">
        <v>711</v>
      </c>
      <c r="O58" s="1805" t="s">
        <v>712</v>
      </c>
      <c r="P58" s="1805" t="s">
        <v>713</v>
      </c>
      <c r="Q58" s="1805" t="s">
        <v>714</v>
      </c>
      <c r="R58" s="1805" t="s">
        <v>715</v>
      </c>
      <c r="S58" s="1805" t="s">
        <v>716</v>
      </c>
      <c r="T58" s="1805" t="s">
        <v>717</v>
      </c>
      <c r="U58" s="1805" t="s">
        <v>726</v>
      </c>
      <c r="V58" s="1805" t="s">
        <v>789</v>
      </c>
    </row>
    <row r="59" spans="3:23" x14ac:dyDescent="0.3">
      <c r="D59" s="1810" t="s">
        <v>1435</v>
      </c>
      <c r="E59" s="1679">
        <f>JV_Sales!F40</f>
        <v>343400</v>
      </c>
      <c r="F59" s="1679">
        <f>JV_Sales!G40</f>
        <v>346834</v>
      </c>
      <c r="G59" s="1679">
        <f>JV_Sales!H40</f>
        <v>350302.34</v>
      </c>
      <c r="H59" s="1679">
        <f>JV_Sales!I40</f>
        <v>353805.36340000003</v>
      </c>
      <c r="I59" s="1679">
        <f>JV_Sales!J40</f>
        <v>357343.41703400004</v>
      </c>
      <c r="J59" s="1679">
        <f>JV_Sales!K40</f>
        <v>360916.85120434006</v>
      </c>
      <c r="K59" s="1679">
        <f>JV_Sales!L40</f>
        <v>364526.01971638348</v>
      </c>
      <c r="L59" s="1679">
        <f>JV_Sales!M40</f>
        <v>368171.27991354733</v>
      </c>
      <c r="M59" s="1679">
        <f>JV_Sales!N40</f>
        <v>371852.99271268281</v>
      </c>
      <c r="N59" s="1679">
        <f>JV_Sales!O40</f>
        <v>375571.52263980964</v>
      </c>
      <c r="O59" s="1679">
        <f>JV_Sales!P40</f>
        <v>379327.23786620772</v>
      </c>
      <c r="P59" s="1679">
        <f>JV_Sales!Q40</f>
        <v>383120.5102448698</v>
      </c>
      <c r="Q59" s="1679">
        <f>JV_Sales!R40</f>
        <v>386951.7153473185</v>
      </c>
      <c r="R59" s="1679">
        <f>JV_Sales!S40</f>
        <v>390821.23250079167</v>
      </c>
      <c r="S59" s="1679">
        <f>JV_Sales!T40</f>
        <v>394729.44482579961</v>
      </c>
      <c r="T59" s="1679">
        <f>JV_Sales!U40</f>
        <v>398676.73927405762</v>
      </c>
      <c r="U59" s="1679">
        <f>JV_Sales!V40</f>
        <v>402663.5066667982</v>
      </c>
      <c r="V59" s="1679">
        <f>JV_Sales!W40</f>
        <v>406690.14173346618</v>
      </c>
    </row>
    <row r="60" spans="3:23" x14ac:dyDescent="0.3">
      <c r="D60" s="1680" t="s">
        <v>1436</v>
      </c>
      <c r="E60" s="1899">
        <f>E59/JV_Sales!$E$40-1</f>
        <v>-1.4974630359245733E-3</v>
      </c>
      <c r="F60" s="1899">
        <f t="shared" ref="F60:V60" si="25">F59/E59-1</f>
        <v>1.0000000000000009E-2</v>
      </c>
      <c r="G60" s="1899">
        <f t="shared" si="25"/>
        <v>1.0000000000000009E-2</v>
      </c>
      <c r="H60" s="1899">
        <f t="shared" si="25"/>
        <v>1.0000000000000009E-2</v>
      </c>
      <c r="I60" s="1899">
        <f t="shared" si="25"/>
        <v>1.0000000000000009E-2</v>
      </c>
      <c r="J60" s="1899">
        <f t="shared" si="25"/>
        <v>1.0000000000000009E-2</v>
      </c>
      <c r="K60" s="1899">
        <f t="shared" si="25"/>
        <v>1.0000000000000009E-2</v>
      </c>
      <c r="L60" s="1899">
        <f t="shared" si="25"/>
        <v>1.0000000000000009E-2</v>
      </c>
      <c r="M60" s="1899">
        <f t="shared" si="25"/>
        <v>1.0000000000000009E-2</v>
      </c>
      <c r="N60" s="1899">
        <f t="shared" si="25"/>
        <v>1.0000000000000009E-2</v>
      </c>
      <c r="O60" s="1899">
        <f t="shared" si="25"/>
        <v>1.0000000000000009E-2</v>
      </c>
      <c r="P60" s="1899">
        <f t="shared" si="25"/>
        <v>1.0000000000000009E-2</v>
      </c>
      <c r="Q60" s="1899">
        <f t="shared" si="25"/>
        <v>1.0000000000000009E-2</v>
      </c>
      <c r="R60" s="1899">
        <f t="shared" si="25"/>
        <v>1.0000000000000009E-2</v>
      </c>
      <c r="S60" s="1899">
        <f t="shared" si="25"/>
        <v>1.0000000000000009E-2</v>
      </c>
      <c r="T60" s="1899">
        <f t="shared" si="25"/>
        <v>1.0000000000000009E-2</v>
      </c>
      <c r="U60" s="1899">
        <f t="shared" si="25"/>
        <v>1.0000000000000009E-2</v>
      </c>
      <c r="V60" s="1899">
        <f t="shared" si="25"/>
        <v>1.0000000000000009E-2</v>
      </c>
    </row>
    <row r="62" spans="3:23" x14ac:dyDescent="0.3">
      <c r="E62" s="1828" t="s">
        <v>1512</v>
      </c>
    </row>
    <row r="63" spans="3:23" x14ac:dyDescent="0.3">
      <c r="D63" s="1828" t="s">
        <v>1507</v>
      </c>
      <c r="E63" s="58">
        <v>2020</v>
      </c>
      <c r="F63" s="58">
        <v>2021</v>
      </c>
      <c r="G63" s="58">
        <v>2022</v>
      </c>
      <c r="H63" s="58">
        <v>2023</v>
      </c>
      <c r="I63" s="58">
        <v>2024</v>
      </c>
      <c r="J63" s="58">
        <v>2025</v>
      </c>
      <c r="K63" s="58">
        <v>2026</v>
      </c>
      <c r="L63" s="58">
        <v>2027</v>
      </c>
      <c r="M63" s="58">
        <v>2028</v>
      </c>
      <c r="N63" s="58">
        <v>2029</v>
      </c>
      <c r="O63" s="58">
        <v>2030</v>
      </c>
      <c r="P63" s="58">
        <v>2031</v>
      </c>
      <c r="Q63" s="58">
        <v>2032</v>
      </c>
      <c r="R63" s="58">
        <v>2033</v>
      </c>
      <c r="S63" s="58">
        <v>2034</v>
      </c>
      <c r="T63" s="58">
        <v>2035</v>
      </c>
      <c r="U63" s="58">
        <v>2036</v>
      </c>
      <c r="V63" s="58">
        <v>2037</v>
      </c>
    </row>
    <row r="64" spans="3:23" x14ac:dyDescent="0.3">
      <c r="C64" s="731">
        <v>34</v>
      </c>
      <c r="D64" s="1681" t="s">
        <v>1080</v>
      </c>
      <c r="E64" s="1805" t="s">
        <v>702</v>
      </c>
      <c r="F64" s="1805" t="s">
        <v>703</v>
      </c>
      <c r="G64" s="1805" t="s">
        <v>704</v>
      </c>
      <c r="H64" s="1805" t="s">
        <v>705</v>
      </c>
      <c r="I64" s="1805" t="s">
        <v>706</v>
      </c>
      <c r="J64" s="1805" t="s">
        <v>707</v>
      </c>
      <c r="K64" s="1805" t="s">
        <v>708</v>
      </c>
      <c r="L64" s="1805" t="s">
        <v>709</v>
      </c>
      <c r="M64" s="1805" t="s">
        <v>710</v>
      </c>
      <c r="N64" s="1805" t="s">
        <v>711</v>
      </c>
      <c r="O64" s="1805" t="s">
        <v>712</v>
      </c>
      <c r="P64" s="1805" t="s">
        <v>713</v>
      </c>
      <c r="Q64" s="1805" t="s">
        <v>714</v>
      </c>
      <c r="R64" s="1805" t="s">
        <v>715</v>
      </c>
      <c r="S64" s="1805" t="s">
        <v>716</v>
      </c>
      <c r="T64" s="1805" t="s">
        <v>717</v>
      </c>
      <c r="U64" s="1805" t="s">
        <v>726</v>
      </c>
      <c r="V64" s="1805" t="s">
        <v>789</v>
      </c>
    </row>
    <row r="65" spans="3:23" x14ac:dyDescent="0.3">
      <c r="D65" s="1682" t="s">
        <v>1418</v>
      </c>
      <c r="E65" s="1747">
        <f>SUMIFS(JV_Sales!$AF$109:$IA$109,JV_Sales!AF$93:IA$93,E$63)-E66</f>
        <v>30238770.366000004</v>
      </c>
      <c r="F65" s="1747">
        <f>SUMIFS(JV_Sales!$AF$109:$IA$109,JV_Sales!$AF$93:$IA$93,F$63)-F66</f>
        <v>52626930.726908378</v>
      </c>
      <c r="G65" s="1747">
        <f>SUMIFS(JV_Sales!$AF$109:$IA$109,JV_Sales!$AF$93:$IA$93,G$63)-G66</f>
        <v>53430666.877247155</v>
      </c>
      <c r="H65" s="1747">
        <f>SUMIFS(JV_Sales!$AF$109:$IA$109,JV_Sales!$AF$93:$IA$93,H$63)-H66</f>
        <v>54249418.680192485</v>
      </c>
      <c r="I65" s="1747">
        <f>SUMIFS(JV_Sales!$AF$109:$IA$109,JV_Sales!$AF$93:$IA$93,I$63)-I66</f>
        <v>55083511.796291731</v>
      </c>
      <c r="J65" s="1747">
        <f>SUMIFS(JV_Sales!$AF$109:$IA$109,JV_Sales!$AF$93:$IA$93,J$63)-J66</f>
        <v>55933291.460276589</v>
      </c>
      <c r="K65" s="1747">
        <f>SUMIFS(JV_Sales!$AF$109:$IA$109,JV_Sales!$AF$93:$IA$93,K$63)-K66</f>
        <v>56799063.150514729</v>
      </c>
      <c r="L65" s="1747">
        <f>SUMIFS(JV_Sales!$AF$109:$IA$109,JV_Sales!$AF$93:$IA$93,L$63)-L66</f>
        <v>57681211.817922458</v>
      </c>
      <c r="M65" s="1747">
        <f>SUMIFS(JV_Sales!$AF$109:$IA$109,JV_Sales!$AF$93:$IA$93,M$63)-M66</f>
        <v>58580083.62959259</v>
      </c>
      <c r="N65" s="1747">
        <f>SUMIFS(JV_Sales!$AF$109:$IA$109,JV_Sales!$AF$93:$IA$93,N$63)-N66</f>
        <v>59496080.963023275</v>
      </c>
      <c r="O65" s="1747">
        <f>SUMIFS(JV_Sales!$AF$109:$IA$109,JV_Sales!$AF$93:$IA$93,O$63)-O66</f>
        <v>60429465.595347822</v>
      </c>
      <c r="P65" s="1747">
        <f>SUMIFS(JV_Sales!$AF$109:$IA$109,JV_Sales!$AF$93:$IA$93,P$63)-P66</f>
        <v>61380774.154303342</v>
      </c>
      <c r="Q65" s="1747">
        <f>SUMIFS(JV_Sales!$AF$109:$IA$109,JV_Sales!$AF$93:$IA$93,Q$63)-Q66</f>
        <v>62350266.232711203</v>
      </c>
      <c r="R65" s="1747">
        <f>SUMIFS(JV_Sales!$AF$109:$IA$109,JV_Sales!$AF$93:$IA$93,R$63)-R66</f>
        <v>63338392.915558621</v>
      </c>
      <c r="S65" s="1747">
        <f>SUMIFS(JV_Sales!$AF$109:$IA$109,JV_Sales!$AF$93:$IA$93,S$63)-S66</f>
        <v>64345594.737735696</v>
      </c>
      <c r="T65" s="1747">
        <f>SUMIFS(JV_Sales!$AF$109:$IA$109,JV_Sales!$AF$93:$IA$93,T$63)-T66</f>
        <v>65372290.956219375</v>
      </c>
      <c r="U65" s="1747">
        <f>SUMIFS(JV_Sales!$AF$109:$IA$109,JV_Sales!$AF$93:$IA$93,U$63)-U66</f>
        <v>66418889.647050306</v>
      </c>
      <c r="V65" s="1747">
        <f>SUMIFS(JV_Sales!$AF$109:$IA$109,JV_Sales!$AF$93:$IA$93,V$63)-V66</f>
        <v>28119090.11997015</v>
      </c>
    </row>
    <row r="66" spans="3:23" x14ac:dyDescent="0.3">
      <c r="D66" s="1683" t="s">
        <v>1419</v>
      </c>
      <c r="E66" s="1756">
        <f>SUMIFS(JV_Sales!$AF$108:$IA$108,JV_Sales!AF$93:IA$93,E$63)</f>
        <v>3205066.6666666665</v>
      </c>
      <c r="F66" s="1756">
        <f>SUMIFS(JV_Sales!$AF$108:$IA$108,JV_Sales!$AF$93:$IA$93,F$63)</f>
        <v>5549344</v>
      </c>
      <c r="G66" s="1756">
        <f>SUMIFS(JV_Sales!$AF$108:$IA$108,JV_Sales!$AF$93:$IA$93,G$63)</f>
        <v>5604837.4400000013</v>
      </c>
      <c r="H66" s="1756">
        <f>SUMIFS(JV_Sales!$AF$108:$IA$108,JV_Sales!$AF$93:$IA$93,H$63)</f>
        <v>5660885.8143999996</v>
      </c>
      <c r="I66" s="1756">
        <f>SUMIFS(JV_Sales!$AF$108:$IA$108,JV_Sales!$AF$93:$IA$93,I$63)</f>
        <v>5717494.6725440016</v>
      </c>
      <c r="J66" s="1756">
        <f>SUMIFS(JV_Sales!$AF$108:$IA$108,JV_Sales!$AF$93:$IA$93,J$63)</f>
        <v>5774669.619269439</v>
      </c>
      <c r="K66" s="1756">
        <f>SUMIFS(JV_Sales!$AF$108:$IA$108,JV_Sales!$AF$93:$IA$93,K$63)</f>
        <v>5832416.3154621376</v>
      </c>
      <c r="L66" s="1756">
        <f>SUMIFS(JV_Sales!$AF$108:$IA$108,JV_Sales!$AF$93:$IA$93,L$63)</f>
        <v>5890740.4786167555</v>
      </c>
      <c r="M66" s="1756">
        <f>SUMIFS(JV_Sales!$AF$108:$IA$108,JV_Sales!$AF$93:$IA$93,M$63)</f>
        <v>5949647.8834029241</v>
      </c>
      <c r="N66" s="1756">
        <f>SUMIFS(JV_Sales!$AF$108:$IA$108,JV_Sales!$AF$93:$IA$93,N$63)</f>
        <v>6009144.3622369543</v>
      </c>
      <c r="O66" s="1756">
        <f>SUMIFS(JV_Sales!$AF$108:$IA$108,JV_Sales!$AF$93:$IA$93,O$63)</f>
        <v>6069235.8058593236</v>
      </c>
      <c r="P66" s="1756">
        <f>SUMIFS(JV_Sales!$AF$108:$IA$108,JV_Sales!$AF$93:$IA$93,P$63)</f>
        <v>6129928.163917915</v>
      </c>
      <c r="Q66" s="1756">
        <f>SUMIFS(JV_Sales!$AF$108:$IA$108,JV_Sales!$AF$93:$IA$93,Q$63)</f>
        <v>6191227.4455570951</v>
      </c>
      <c r="R66" s="1756">
        <f>SUMIFS(JV_Sales!$AF$108:$IA$108,JV_Sales!$AF$93:$IA$93,R$63)</f>
        <v>6253139.7200126685</v>
      </c>
      <c r="S66" s="1756">
        <f>SUMIFS(JV_Sales!$AF$108:$IA$108,JV_Sales!$AF$93:$IA$93,S$63)</f>
        <v>6315671.1172127938</v>
      </c>
      <c r="T66" s="1756">
        <f>SUMIFS(JV_Sales!$AF$108:$IA$108,JV_Sales!$AF$93:$IA$93,T$63)</f>
        <v>6378827.8283849237</v>
      </c>
      <c r="U66" s="1756">
        <f>SUMIFS(JV_Sales!$AF$108:$IA$108,JV_Sales!$AF$93:$IA$93,U$63)</f>
        <v>6442616.1066687731</v>
      </c>
      <c r="V66" s="1756">
        <f>SUMIFS(JV_Sales!$AF$108:$IA$108,JV_Sales!$AF$93:$IA$93,V$63)</f>
        <v>2711267.6115564415</v>
      </c>
    </row>
    <row r="67" spans="3:23" x14ac:dyDescent="0.3">
      <c r="D67" s="1684" t="s">
        <v>1437</v>
      </c>
      <c r="E67" s="1757">
        <f t="shared" ref="E67:V67" si="26">SUM(E65:E66)</f>
        <v>33443837.032666672</v>
      </c>
      <c r="F67" s="1757">
        <f t="shared" si="26"/>
        <v>58176274.726908378</v>
      </c>
      <c r="G67" s="1757">
        <f t="shared" si="26"/>
        <v>59035504.317247152</v>
      </c>
      <c r="H67" s="1757">
        <f t="shared" si="26"/>
        <v>59910304.494592488</v>
      </c>
      <c r="I67" s="1757">
        <f t="shared" si="26"/>
        <v>60801006.468835734</v>
      </c>
      <c r="J67" s="1757">
        <f t="shared" si="26"/>
        <v>61707961.079546027</v>
      </c>
      <c r="K67" s="1757">
        <f t="shared" si="26"/>
        <v>62631479.465976864</v>
      </c>
      <c r="L67" s="1757">
        <f t="shared" si="26"/>
        <v>63571952.296539217</v>
      </c>
      <c r="M67" s="1757">
        <f t="shared" si="26"/>
        <v>64529731.512995511</v>
      </c>
      <c r="N67" s="1757">
        <f t="shared" si="26"/>
        <v>65505225.325260229</v>
      </c>
      <c r="O67" s="1757">
        <f t="shared" si="26"/>
        <v>66498701.401207149</v>
      </c>
      <c r="P67" s="1757">
        <f t="shared" si="26"/>
        <v>67510702.318221256</v>
      </c>
      <c r="Q67" s="1757">
        <f t="shared" si="26"/>
        <v>68541493.678268299</v>
      </c>
      <c r="R67" s="1757">
        <f t="shared" si="26"/>
        <v>69591532.635571286</v>
      </c>
      <c r="S67" s="1757">
        <f t="shared" si="26"/>
        <v>70661265.854948491</v>
      </c>
      <c r="T67" s="1757">
        <f t="shared" si="26"/>
        <v>71751118.784604296</v>
      </c>
      <c r="U67" s="1757">
        <f t="shared" si="26"/>
        <v>72861505.753719077</v>
      </c>
      <c r="V67" s="1757">
        <f t="shared" si="26"/>
        <v>30830357.731526591</v>
      </c>
    </row>
    <row r="68" spans="3:23" x14ac:dyDescent="0.3">
      <c r="D68" s="1685" t="s">
        <v>796</v>
      </c>
      <c r="E68" s="1758">
        <f>-SUMIFS(JV_Sales!$AF$112:$IA$112,JV_Sales!AF$93:IA$93,E$63)</f>
        <v>0</v>
      </c>
      <c r="F68" s="1758">
        <f>-SUMIFS(JV_Sales!$AF$112:$IA$112,JV_Sales!$AF$93:$IA$93,F$63)</f>
        <v>0</v>
      </c>
      <c r="G68" s="1758">
        <f>-SUMIFS(JV_Sales!$AF$112:$IA$112,JV_Sales!$AF$93:$IA$93,G$63)</f>
        <v>0</v>
      </c>
      <c r="H68" s="1758">
        <f>-SUMIFS(JV_Sales!$AF$112:$IA$112,JV_Sales!$AF$93:$IA$93,H$63)</f>
        <v>0</v>
      </c>
      <c r="I68" s="1758">
        <f>-SUMIFS(JV_Sales!$AF$112:$IA$112,JV_Sales!$AF$93:$IA$93,I$63)</f>
        <v>0</v>
      </c>
      <c r="J68" s="1758">
        <f>-SUMIFS(JV_Sales!$AF$112:$IA$112,JV_Sales!$AF$93:$IA$93,J$63)</f>
        <v>0</v>
      </c>
      <c r="K68" s="1758">
        <f>-SUMIFS(JV_Sales!$AF$112:$IA$112,JV_Sales!$AF$93:$IA$93,K$63)</f>
        <v>0</v>
      </c>
      <c r="L68" s="1758">
        <f>-SUMIFS(JV_Sales!$AF$112:$IA$112,JV_Sales!$AF$93:$IA$93,L$63)</f>
        <v>0</v>
      </c>
      <c r="M68" s="1758">
        <f>-SUMIFS(JV_Sales!$AF$112:$IA$112,JV_Sales!$AF$93:$IA$93,M$63)</f>
        <v>0</v>
      </c>
      <c r="N68" s="1758">
        <f>-SUMIFS(JV_Sales!$AF$112:$IA$112,JV_Sales!$AF$93:$IA$93,N$63)</f>
        <v>0</v>
      </c>
      <c r="O68" s="1758">
        <f>-SUMIFS(JV_Sales!$AF$112:$IA$112,JV_Sales!$AF$93:$IA$93,O$63)</f>
        <v>0</v>
      </c>
      <c r="P68" s="1758">
        <f>-SUMIFS(JV_Sales!$AF$112:$IA$112,JV_Sales!$AF$93:$IA$93,P$63)</f>
        <v>0</v>
      </c>
      <c r="Q68" s="1758">
        <f>-SUMIFS(JV_Sales!$AF$112:$IA$112,JV_Sales!$AF$93:$IA$93,Q$63)</f>
        <v>0</v>
      </c>
      <c r="R68" s="1758">
        <f>-SUMIFS(JV_Sales!$AF$112:$IA$112,JV_Sales!$AF$93:$IA$93,R$63)</f>
        <v>0</v>
      </c>
      <c r="S68" s="1758">
        <f>-SUMIFS(JV_Sales!$AF$112:$IA$112,JV_Sales!$AF$93:$IA$93,S$63)</f>
        <v>0</v>
      </c>
      <c r="T68" s="1758">
        <f>-SUMIFS(JV_Sales!$AF$112:$IA$112,JV_Sales!$AF$93:$IA$93,T$63)</f>
        <v>0</v>
      </c>
      <c r="U68" s="1758">
        <f>-SUMIFS(JV_Sales!$AF$112:$IA$112,JV_Sales!$AF$93:$IA$93,U$63)</f>
        <v>0</v>
      </c>
      <c r="V68" s="1758">
        <f>-SUMIFS(JV_Sales!$AF$112:$IA$112,JV_Sales!$AF$93:$IA$93,V$63)</f>
        <v>0</v>
      </c>
    </row>
    <row r="69" spans="3:23" x14ac:dyDescent="0.3">
      <c r="D69" s="1809" t="s">
        <v>1438</v>
      </c>
      <c r="E69" s="1747">
        <f>-SUMIFS(JV_Sales!$AF$113:$IA$113,JV_Sales!AF$93:IA$93,E$63)</f>
        <v>-1231032.8991712497</v>
      </c>
      <c r="F69" s="1747">
        <f>-SUMIFS(JV_Sales!$AF$113:$IA$113,JV_Sales!$AF$93:$IA$93,F$63)</f>
        <v>-2163417.2170035536</v>
      </c>
      <c r="G69" s="1747">
        <f>-SUMIFS(JV_Sales!$AF$113:$IA$113,JV_Sales!$AF$93:$IA$93,G$63)</f>
        <v>-2217827.1600111942</v>
      </c>
      <c r="H69" s="1747">
        <f>-SUMIFS(JV_Sales!$AF$113:$IA$113,JV_Sales!$AF$93:$IA$93,H$63)</f>
        <v>-2273605.5130854757</v>
      </c>
      <c r="I69" s="1747">
        <f>-SUMIFS(JV_Sales!$AF$113:$IA$113,JV_Sales!$AF$93:$IA$93,I$63)</f>
        <v>-2330786.6917395745</v>
      </c>
      <c r="J69" s="1747">
        <f>-SUMIFS(JV_Sales!$AF$113:$IA$113,JV_Sales!$AF$93:$IA$93,J$63)</f>
        <v>-2389405.9770368244</v>
      </c>
      <c r="K69" s="1747">
        <f>-SUMIFS(JV_Sales!$AF$113:$IA$113,JV_Sales!$AF$93:$IA$93,K$63)</f>
        <v>-2449499.5373593005</v>
      </c>
      <c r="L69" s="1747">
        <f>-SUMIFS(JV_Sales!$AF$113:$IA$113,JV_Sales!$AF$93:$IA$93,L$63)</f>
        <v>-2511104.4507238865</v>
      </c>
      <c r="M69" s="1747">
        <f>-SUMIFS(JV_Sales!$AF$113:$IA$113,JV_Sales!$AF$93:$IA$93,M$63)</f>
        <v>-2574258.7276595924</v>
      </c>
      <c r="N69" s="1747">
        <f>-SUMIFS(JV_Sales!$AF$113:$IA$113,JV_Sales!$AF$93:$IA$93,N$63)</f>
        <v>-2639001.3346602307</v>
      </c>
      <c r="O69" s="1747">
        <f>-SUMIFS(JV_Sales!$AF$113:$IA$113,JV_Sales!$AF$93:$IA$93,O$63)</f>
        <v>-2705372.2182269357</v>
      </c>
      <c r="P69" s="1747">
        <f>-SUMIFS(JV_Sales!$AF$113:$IA$113,JV_Sales!$AF$93:$IA$93,P$63)</f>
        <v>-2773412.3295153431</v>
      </c>
      <c r="Q69" s="1747">
        <f>-SUMIFS(JV_Sales!$AF$113:$IA$113,JV_Sales!$AF$93:$IA$93,Q$63)</f>
        <v>-2843163.6496026535</v>
      </c>
      <c r="R69" s="1747">
        <f>-SUMIFS(JV_Sales!$AF$113:$IA$113,JV_Sales!$AF$93:$IA$93,R$63)</f>
        <v>-2914669.2153901593</v>
      </c>
      <c r="S69" s="1747">
        <f>-SUMIFS(JV_Sales!$AF$113:$IA$113,JV_Sales!$AF$93:$IA$93,S$63)</f>
        <v>-2987973.1461572219</v>
      </c>
      <c r="T69" s="1747">
        <f>-SUMIFS(JV_Sales!$AF$113:$IA$113,JV_Sales!$AF$93:$IA$93,T$63)</f>
        <v>-3063120.670783075</v>
      </c>
      <c r="U69" s="1747">
        <f>-SUMIFS(JV_Sales!$AF$113:$IA$113,JV_Sales!$AF$93:$IA$93,U$63)</f>
        <v>-3140158.1556532695</v>
      </c>
      <c r="V69" s="1747">
        <f>-SUMIFS(JV_Sales!$AF$113:$IA$113,JV_Sales!$AF$93:$IA$93,V$63)</f>
        <v>-1341305.4721949787</v>
      </c>
    </row>
    <row r="70" spans="3:23" x14ac:dyDescent="0.3">
      <c r="D70" s="1802" t="s">
        <v>877</v>
      </c>
      <c r="E70" s="1756">
        <f>-SUMIFS(JV_Sales!$AF$114:$IA$114,JV_Sales!AF$93:IA$93,E$63)</f>
        <v>-3205066.6666666679</v>
      </c>
      <c r="F70" s="1756">
        <f>-SUMIFS(JV_Sales!$AF$114:$IA$114,JV_Sales!$AF$93:$IA$93,F$63)</f>
        <v>-5549344</v>
      </c>
      <c r="G70" s="1756">
        <f>-SUMIFS(JV_Sales!$AF$114:$IA$114,JV_Sales!$AF$93:$IA$93,G$63)</f>
        <v>-5604837.4400000013</v>
      </c>
      <c r="H70" s="1756">
        <f>-SUMIFS(JV_Sales!$AF$114:$IA$114,JV_Sales!$AF$93:$IA$93,H$63)</f>
        <v>-5660885.8143999996</v>
      </c>
      <c r="I70" s="1756">
        <f>-SUMIFS(JV_Sales!$AF$114:$IA$114,JV_Sales!$AF$93:$IA$93,I$63)</f>
        <v>-5717494.6725440016</v>
      </c>
      <c r="J70" s="1756">
        <f>-SUMIFS(JV_Sales!$AF$114:$IA$114,JV_Sales!$AF$93:$IA$93,J$63)</f>
        <v>-5774669.619269439</v>
      </c>
      <c r="K70" s="1756">
        <f>-SUMIFS(JV_Sales!$AF$114:$IA$114,JV_Sales!$AF$93:$IA$93,K$63)</f>
        <v>-5832416.3154621376</v>
      </c>
      <c r="L70" s="1756">
        <f>-SUMIFS(JV_Sales!$AF$114:$IA$114,JV_Sales!$AF$93:$IA$93,L$63)</f>
        <v>-5890740.4786167555</v>
      </c>
      <c r="M70" s="1756">
        <f>-SUMIFS(JV_Sales!$AF$114:$IA$114,JV_Sales!$AF$93:$IA$93,M$63)</f>
        <v>-5949647.8834029241</v>
      </c>
      <c r="N70" s="1756">
        <f>-SUMIFS(JV_Sales!$AF$114:$IA$114,JV_Sales!$AF$93:$IA$93,N$63)</f>
        <v>-6009144.3622369543</v>
      </c>
      <c r="O70" s="1756">
        <f>-SUMIFS(JV_Sales!$AF$114:$IA$114,JV_Sales!$AF$93:$IA$93,O$63)</f>
        <v>-6069235.8058593236</v>
      </c>
      <c r="P70" s="1756">
        <f>-SUMIFS(JV_Sales!$AF$114:$IA$114,JV_Sales!$AF$93:$IA$93,P$63)</f>
        <v>-6129928.163917915</v>
      </c>
      <c r="Q70" s="1756">
        <f>-SUMIFS(JV_Sales!$AF$114:$IA$114,JV_Sales!$AF$93:$IA$93,Q$63)</f>
        <v>-6191227.4455570988</v>
      </c>
      <c r="R70" s="1756">
        <f>-SUMIFS(JV_Sales!$AF$114:$IA$114,JV_Sales!$AF$93:$IA$93,R$63)</f>
        <v>-6253139.7200126685</v>
      </c>
      <c r="S70" s="1756">
        <f>-SUMIFS(JV_Sales!$AF$114:$IA$114,JV_Sales!$AF$93:$IA$93,S$63)</f>
        <v>-6315671.1172127938</v>
      </c>
      <c r="T70" s="1756">
        <f>-SUMIFS(JV_Sales!$AF$114:$IA$114,JV_Sales!$AF$93:$IA$93,T$63)</f>
        <v>-6378827.8283849237</v>
      </c>
      <c r="U70" s="1756">
        <f>-SUMIFS(JV_Sales!$AF$114:$IA$114,JV_Sales!$AF$93:$IA$93,U$63)</f>
        <v>-6442616.1066687731</v>
      </c>
      <c r="V70" s="1756">
        <f>-SUMIFS(JV_Sales!$AF$114:$IA$114,JV_Sales!$AF$93:$IA$93,V$63)</f>
        <v>-2711267.6115564415</v>
      </c>
    </row>
    <row r="71" spans="3:23" x14ac:dyDescent="0.3">
      <c r="D71" s="1803" t="s">
        <v>1439</v>
      </c>
      <c r="E71" s="1757">
        <f t="shared" ref="E71:V71" si="27">SUM(E68:E70)</f>
        <v>-4436099.5658379178</v>
      </c>
      <c r="F71" s="1757">
        <f t="shared" si="27"/>
        <v>-7712761.2170035541</v>
      </c>
      <c r="G71" s="1757">
        <f t="shared" si="27"/>
        <v>-7822664.600011196</v>
      </c>
      <c r="H71" s="1757">
        <f t="shared" si="27"/>
        <v>-7934491.3274854757</v>
      </c>
      <c r="I71" s="1757">
        <f t="shared" si="27"/>
        <v>-8048281.3642835766</v>
      </c>
      <c r="J71" s="1757">
        <f t="shared" si="27"/>
        <v>-8164075.5963062635</v>
      </c>
      <c r="K71" s="1757">
        <f t="shared" si="27"/>
        <v>-8281915.8528214376</v>
      </c>
      <c r="L71" s="1757">
        <f t="shared" si="27"/>
        <v>-8401844.9293406419</v>
      </c>
      <c r="M71" s="1757">
        <f t="shared" si="27"/>
        <v>-8523906.6110625155</v>
      </c>
      <c r="N71" s="1757">
        <f t="shared" si="27"/>
        <v>-8648145.6968971845</v>
      </c>
      <c r="O71" s="1757">
        <f t="shared" si="27"/>
        <v>-8774608.0240862593</v>
      </c>
      <c r="P71" s="1757">
        <f t="shared" si="27"/>
        <v>-8903340.4934332576</v>
      </c>
      <c r="Q71" s="1757">
        <f t="shared" si="27"/>
        <v>-9034391.0951597523</v>
      </c>
      <c r="R71" s="1757">
        <f t="shared" si="27"/>
        <v>-9167808.9354028273</v>
      </c>
      <c r="S71" s="1757">
        <f t="shared" si="27"/>
        <v>-9303644.2633700147</v>
      </c>
      <c r="T71" s="1757">
        <f t="shared" si="27"/>
        <v>-9441948.4991679993</v>
      </c>
      <c r="U71" s="1757">
        <f t="shared" si="27"/>
        <v>-9582774.2623220421</v>
      </c>
      <c r="V71" s="1757">
        <f t="shared" si="27"/>
        <v>-4052573.0837514205</v>
      </c>
    </row>
    <row r="72" spans="3:23" x14ac:dyDescent="0.3">
      <c r="D72" s="1803" t="s">
        <v>718</v>
      </c>
      <c r="E72" s="1757">
        <f t="shared" ref="E72:V72" si="28">E67+E71</f>
        <v>29007737.466828756</v>
      </c>
      <c r="F72" s="1757">
        <f t="shared" si="28"/>
        <v>50463513.509904824</v>
      </c>
      <c r="G72" s="1757">
        <f t="shared" si="28"/>
        <v>51212839.717235953</v>
      </c>
      <c r="H72" s="1757">
        <f t="shared" si="28"/>
        <v>51975813.167107016</v>
      </c>
      <c r="I72" s="1757">
        <f t="shared" si="28"/>
        <v>52752725.104552157</v>
      </c>
      <c r="J72" s="1757">
        <f t="shared" si="28"/>
        <v>53543885.483239762</v>
      </c>
      <c r="K72" s="1757">
        <f t="shared" si="28"/>
        <v>54349563.613155425</v>
      </c>
      <c r="L72" s="1757">
        <f t="shared" si="28"/>
        <v>55170107.367198572</v>
      </c>
      <c r="M72" s="1757">
        <f t="shared" si="28"/>
        <v>56005824.901932999</v>
      </c>
      <c r="N72" s="1757">
        <f t="shared" si="28"/>
        <v>56857079.628363043</v>
      </c>
      <c r="O72" s="1757">
        <f t="shared" si="28"/>
        <v>57724093.37712089</v>
      </c>
      <c r="P72" s="1757">
        <f t="shared" si="28"/>
        <v>58607361.824787997</v>
      </c>
      <c r="Q72" s="1757">
        <f t="shared" si="28"/>
        <v>59507102.583108544</v>
      </c>
      <c r="R72" s="1757">
        <f t="shared" si="28"/>
        <v>60423723.700168461</v>
      </c>
      <c r="S72" s="1757">
        <f t="shared" si="28"/>
        <v>61357621.591578476</v>
      </c>
      <c r="T72" s="1757">
        <f t="shared" si="28"/>
        <v>62309170.285436295</v>
      </c>
      <c r="U72" s="1757">
        <f t="shared" si="28"/>
        <v>63278731.491397038</v>
      </c>
      <c r="V72" s="1757">
        <f t="shared" si="28"/>
        <v>26777784.647775169</v>
      </c>
    </row>
    <row r="73" spans="3:23" x14ac:dyDescent="0.3">
      <c r="E73" s="1845" t="b">
        <f t="shared" ref="E73:V73" si="29">ROUND(F43,0)=ROUND(E72,0)</f>
        <v>1</v>
      </c>
      <c r="F73" s="58" t="b">
        <f t="shared" si="29"/>
        <v>1</v>
      </c>
      <c r="G73" s="73" t="b">
        <f t="shared" si="29"/>
        <v>1</v>
      </c>
      <c r="H73" s="58" t="b">
        <f t="shared" si="29"/>
        <v>1</v>
      </c>
      <c r="I73" s="58" t="b">
        <f t="shared" si="29"/>
        <v>1</v>
      </c>
      <c r="J73" s="58" t="b">
        <f t="shared" si="29"/>
        <v>1</v>
      </c>
      <c r="K73" s="58" t="b">
        <f t="shared" si="29"/>
        <v>1</v>
      </c>
      <c r="L73" s="58" t="b">
        <f t="shared" si="29"/>
        <v>1</v>
      </c>
      <c r="M73" s="58" t="b">
        <f t="shared" si="29"/>
        <v>1</v>
      </c>
      <c r="N73" s="58" t="b">
        <f t="shared" si="29"/>
        <v>1</v>
      </c>
      <c r="O73" s="58" t="b">
        <f t="shared" si="29"/>
        <v>1</v>
      </c>
      <c r="P73" s="58" t="b">
        <f t="shared" si="29"/>
        <v>1</v>
      </c>
      <c r="Q73" s="58" t="b">
        <f t="shared" si="29"/>
        <v>1</v>
      </c>
      <c r="R73" s="58" t="b">
        <f t="shared" si="29"/>
        <v>1</v>
      </c>
      <c r="S73" s="58" t="b">
        <f t="shared" si="29"/>
        <v>1</v>
      </c>
      <c r="T73" s="58" t="b">
        <f t="shared" si="29"/>
        <v>1</v>
      </c>
      <c r="U73" s="58" t="b">
        <f t="shared" si="29"/>
        <v>1</v>
      </c>
      <c r="V73" s="58" t="b">
        <f t="shared" si="29"/>
        <v>1</v>
      </c>
    </row>
    <row r="74" spans="3:23" x14ac:dyDescent="0.3">
      <c r="E74" s="1845"/>
      <c r="G74" s="73"/>
    </row>
    <row r="75" spans="3:23" x14ac:dyDescent="0.3">
      <c r="E75" s="1845"/>
      <c r="G75" s="73"/>
    </row>
    <row r="76" spans="3:23" x14ac:dyDescent="0.3">
      <c r="E76" s="1828" t="s">
        <v>1513</v>
      </c>
      <c r="F76" s="1846" t="str">
        <f>F77&amp;"-01-31"</f>
        <v>2020-01-31</v>
      </c>
      <c r="G76" s="1846">
        <f t="shared" ref="G76:W76" si="30">EOMONTH(F76,12)</f>
        <v>44227</v>
      </c>
      <c r="H76" s="1846">
        <f t="shared" si="30"/>
        <v>44592</v>
      </c>
      <c r="I76" s="1846">
        <f t="shared" si="30"/>
        <v>44957</v>
      </c>
      <c r="J76" s="1846">
        <f t="shared" si="30"/>
        <v>45322</v>
      </c>
      <c r="K76" s="1846">
        <f t="shared" si="30"/>
        <v>45688</v>
      </c>
      <c r="L76" s="1846">
        <f t="shared" si="30"/>
        <v>46053</v>
      </c>
      <c r="M76" s="1846">
        <f t="shared" si="30"/>
        <v>46418</v>
      </c>
      <c r="N76" s="1846">
        <f t="shared" si="30"/>
        <v>46783</v>
      </c>
      <c r="O76" s="1846">
        <f t="shared" si="30"/>
        <v>47149</v>
      </c>
      <c r="P76" s="1846">
        <f t="shared" si="30"/>
        <v>47514</v>
      </c>
      <c r="Q76" s="1846">
        <f t="shared" si="30"/>
        <v>47879</v>
      </c>
      <c r="R76" s="1846">
        <f t="shared" si="30"/>
        <v>48244</v>
      </c>
      <c r="S76" s="1846">
        <f t="shared" si="30"/>
        <v>48610</v>
      </c>
      <c r="T76" s="1846">
        <f t="shared" si="30"/>
        <v>48975</v>
      </c>
      <c r="U76" s="1846">
        <f t="shared" si="30"/>
        <v>49340</v>
      </c>
      <c r="V76" s="1846">
        <f t="shared" si="30"/>
        <v>49705</v>
      </c>
      <c r="W76" s="1846">
        <f t="shared" si="30"/>
        <v>50071</v>
      </c>
    </row>
    <row r="77" spans="3:23" x14ac:dyDescent="0.3">
      <c r="D77" s="1828" t="s">
        <v>1507</v>
      </c>
      <c r="F77" s="63">
        <v>2020</v>
      </c>
      <c r="G77" s="63">
        <v>2021</v>
      </c>
      <c r="H77" s="63">
        <v>2022</v>
      </c>
      <c r="I77" s="63">
        <v>2023</v>
      </c>
      <c r="J77" s="63">
        <v>2024</v>
      </c>
      <c r="K77" s="63">
        <v>2025</v>
      </c>
      <c r="L77" s="63">
        <v>2026</v>
      </c>
      <c r="M77" s="63">
        <v>2027</v>
      </c>
      <c r="N77" s="63">
        <v>2028</v>
      </c>
      <c r="O77" s="63">
        <v>2029</v>
      </c>
      <c r="P77" s="63">
        <v>2030</v>
      </c>
      <c r="Q77" s="63">
        <v>2031</v>
      </c>
      <c r="R77" s="63">
        <v>2032</v>
      </c>
      <c r="S77" s="63">
        <v>2033</v>
      </c>
      <c r="T77" s="63">
        <v>2034</v>
      </c>
      <c r="U77" s="63">
        <v>2035</v>
      </c>
      <c r="V77" s="63">
        <v>2036</v>
      </c>
      <c r="W77" s="63">
        <v>2037</v>
      </c>
    </row>
    <row r="78" spans="3:23" x14ac:dyDescent="0.3">
      <c r="C78" s="731">
        <v>34</v>
      </c>
      <c r="D78" s="2100" t="s">
        <v>47</v>
      </c>
      <c r="E78" s="2100"/>
      <c r="F78" s="1805" t="s">
        <v>702</v>
      </c>
      <c r="G78" s="1805" t="s">
        <v>703</v>
      </c>
      <c r="H78" s="1805" t="s">
        <v>704</v>
      </c>
      <c r="I78" s="1805" t="s">
        <v>705</v>
      </c>
      <c r="J78" s="1805" t="s">
        <v>706</v>
      </c>
      <c r="K78" s="1805" t="s">
        <v>707</v>
      </c>
      <c r="L78" s="1805" t="s">
        <v>708</v>
      </c>
      <c r="M78" s="1805" t="s">
        <v>709</v>
      </c>
      <c r="N78" s="1805" t="s">
        <v>710</v>
      </c>
      <c r="O78" s="1805" t="s">
        <v>711</v>
      </c>
      <c r="P78" s="1805" t="s">
        <v>712</v>
      </c>
      <c r="Q78" s="1805" t="s">
        <v>713</v>
      </c>
      <c r="R78" s="1805" t="s">
        <v>714</v>
      </c>
      <c r="S78" s="1805" t="s">
        <v>715</v>
      </c>
      <c r="T78" s="1805" t="s">
        <v>716</v>
      </c>
      <c r="U78" s="1805" t="s">
        <v>717</v>
      </c>
      <c r="V78" s="1805" t="s">
        <v>726</v>
      </c>
      <c r="W78" s="1805" t="s">
        <v>789</v>
      </c>
    </row>
    <row r="79" spans="3:23" x14ac:dyDescent="0.3">
      <c r="D79" s="2114" t="s">
        <v>1440</v>
      </c>
      <c r="E79" s="2114"/>
      <c r="F79" s="1759">
        <v>0</v>
      </c>
      <c r="G79" s="1759">
        <f>HLOOKUP(G76,'JV_Cog&amp;SGA&amp;Dep'!$AF$25:$IA$41,2,0)</f>
        <v>0</v>
      </c>
      <c r="H79" s="1759">
        <f>HLOOKUP(H76,'JV_Cog&amp;SGA&amp;Dep'!$AF$25:$IA$41,2,0)</f>
        <v>0</v>
      </c>
      <c r="I79" s="1759">
        <f>HLOOKUP(I76,'JV_Cog&amp;SGA&amp;Dep'!$AF$25:$IA$41,2,0)</f>
        <v>0</v>
      </c>
      <c r="J79" s="1759">
        <f>HLOOKUP(J76,'JV_Cog&amp;SGA&amp;Dep'!$AF$25:$IA$41,2,0)</f>
        <v>0</v>
      </c>
      <c r="K79" s="1759">
        <f>HLOOKUP(K76,'JV_Cog&amp;SGA&amp;Dep'!$AF$25:$IA$41,2,0)</f>
        <v>0</v>
      </c>
      <c r="L79" s="1759">
        <f>HLOOKUP(L76,'JV_Cog&amp;SGA&amp;Dep'!$AF$25:$IA$41,2,0)</f>
        <v>0</v>
      </c>
      <c r="M79" s="1759">
        <f>HLOOKUP(M76,'JV_Cog&amp;SGA&amp;Dep'!$AF$25:$IA$41,2,0)</f>
        <v>0</v>
      </c>
      <c r="N79" s="1759">
        <f>HLOOKUP(N76,'JV_Cog&amp;SGA&amp;Dep'!$AF$25:$IA$41,2,0)</f>
        <v>0</v>
      </c>
      <c r="O79" s="1759">
        <f>HLOOKUP(O76,'JV_Cog&amp;SGA&amp;Dep'!$AF$25:$IA$41,2,0)</f>
        <v>0</v>
      </c>
      <c r="P79" s="1759">
        <f>HLOOKUP(P76,'JV_Cog&amp;SGA&amp;Dep'!$AF$25:$IA$41,2,0)</f>
        <v>0</v>
      </c>
      <c r="Q79" s="1759">
        <f>HLOOKUP(Q76,'JV_Cog&amp;SGA&amp;Dep'!$AF$25:$IA$41,2,0)</f>
        <v>0</v>
      </c>
      <c r="R79" s="1759">
        <f>HLOOKUP(R76,'JV_Cog&amp;SGA&amp;Dep'!$AF$25:$IA$41,2,0)</f>
        <v>0</v>
      </c>
      <c r="S79" s="1759">
        <f>HLOOKUP(S76,'JV_Cog&amp;SGA&amp;Dep'!$AF$25:$IA$41,2,0)</f>
        <v>0</v>
      </c>
      <c r="T79" s="1759">
        <f>HLOOKUP(T76,'JV_Cog&amp;SGA&amp;Dep'!$AF$25:$IA$41,2,0)</f>
        <v>0</v>
      </c>
      <c r="U79" s="1759">
        <f>HLOOKUP(U76,'JV_Cog&amp;SGA&amp;Dep'!$AF$25:$IA$41,2,0)</f>
        <v>0</v>
      </c>
      <c r="V79" s="1759">
        <f>HLOOKUP(V76,'JV_Cog&amp;SGA&amp;Dep'!$AF$25:$IA$41,2,0)</f>
        <v>0</v>
      </c>
      <c r="W79" s="1759">
        <f>HLOOKUP(W76,'JV_Cog&amp;SGA&amp;Dep'!$AF$25:$IA$41,2,0)</f>
        <v>0</v>
      </c>
    </row>
    <row r="80" spans="3:23" x14ac:dyDescent="0.3">
      <c r="D80" s="2115" t="s">
        <v>1441</v>
      </c>
      <c r="E80" s="2115"/>
      <c r="F80" s="1686" t="s">
        <v>1442</v>
      </c>
      <c r="G80" s="1686" t="str">
        <f>HLOOKUP(G76,'JV_Cog&amp;SGA&amp;Dep'!$AF$25:$IA$41,3,0)</f>
        <v>Virtual</v>
      </c>
      <c r="H80" s="1686" t="str">
        <f>HLOOKUP(H76,'JV_Cog&amp;SGA&amp;Dep'!$AF$25:$IA$41,3,0)</f>
        <v>Virtual</v>
      </c>
      <c r="I80" s="1686" t="str">
        <f>HLOOKUP(I76,'JV_Cog&amp;SGA&amp;Dep'!$AF$25:$IA$41,3,0)</f>
        <v>Virtual</v>
      </c>
      <c r="J80" s="1686" t="str">
        <f>HLOOKUP(J76,'JV_Cog&amp;SGA&amp;Dep'!$AF$25:$IA$41,3,0)</f>
        <v>Virtual</v>
      </c>
      <c r="K80" s="1686" t="str">
        <f>HLOOKUP(K76,'JV_Cog&amp;SGA&amp;Dep'!$AF$25:$IA$41,3,0)</f>
        <v>Virtual</v>
      </c>
      <c r="L80" s="1686" t="str">
        <f>HLOOKUP(L76,'JV_Cog&amp;SGA&amp;Dep'!$AF$25:$IA$41,3,0)</f>
        <v>Virtual</v>
      </c>
      <c r="M80" s="1686" t="str">
        <f>HLOOKUP(M76,'JV_Cog&amp;SGA&amp;Dep'!$AF$25:$IA$41,3,0)</f>
        <v>Virtual</v>
      </c>
      <c r="N80" s="1686" t="str">
        <f>HLOOKUP(N76,'JV_Cog&amp;SGA&amp;Dep'!$AF$25:$IA$41,3,0)</f>
        <v>Virtual</v>
      </c>
      <c r="O80" s="1686" t="str">
        <f>HLOOKUP(O76,'JV_Cog&amp;SGA&amp;Dep'!$AF$25:$IA$41,3,0)</f>
        <v>Virtual</v>
      </c>
      <c r="P80" s="1686" t="str">
        <f>HLOOKUP(P76,'JV_Cog&amp;SGA&amp;Dep'!$AF$25:$IA$41,3,0)</f>
        <v>Virtual</v>
      </c>
      <c r="Q80" s="1686" t="str">
        <f>HLOOKUP(Q76,'JV_Cog&amp;SGA&amp;Dep'!$AF$25:$IA$41,3,0)</f>
        <v>Virtual</v>
      </c>
      <c r="R80" s="1686" t="str">
        <f>HLOOKUP(R76,'JV_Cog&amp;SGA&amp;Dep'!$AF$25:$IA$41,3,0)</f>
        <v>Virtual</v>
      </c>
      <c r="S80" s="1686" t="str">
        <f>HLOOKUP(S76,'JV_Cog&amp;SGA&amp;Dep'!$AF$25:$IA$41,3,0)</f>
        <v>Virtual</v>
      </c>
      <c r="T80" s="1686" t="str">
        <f>HLOOKUP(T76,'JV_Cog&amp;SGA&amp;Dep'!$AF$25:$IA$41,3,0)</f>
        <v>Virtual</v>
      </c>
      <c r="U80" s="1686" t="str">
        <f>HLOOKUP(U76,'JV_Cog&amp;SGA&amp;Dep'!$AF$25:$IA$41,3,0)</f>
        <v>Virtual</v>
      </c>
      <c r="V80" s="1686" t="str">
        <f>HLOOKUP(V76,'JV_Cog&amp;SGA&amp;Dep'!$AF$25:$IA$41,3,0)</f>
        <v>Virtual</v>
      </c>
      <c r="W80" s="1686" t="str">
        <f>HLOOKUP(W76,'JV_Cog&amp;SGA&amp;Dep'!$AF$25:$IA$41,3,0)</f>
        <v>Virtual</v>
      </c>
    </row>
    <row r="81" spans="4:23" x14ac:dyDescent="0.3">
      <c r="D81" s="2116" t="s">
        <v>35</v>
      </c>
      <c r="E81" s="2116"/>
      <c r="F81" s="1760">
        <f>SUMIFS('JV_Cog&amp;SGA&amp;Dep'!$AF28:$IA28,'JV_Cog&amp;SGA&amp;Dep'!$AF$23:$IA$23,F$77)</f>
        <v>3062500</v>
      </c>
      <c r="G81" s="1760">
        <f>SUMIFS('JV_Cog&amp;SGA&amp;Dep'!$AF28:$IA28,'JV_Cog&amp;SGA&amp;Dep'!$AF$23:$IA$23,G$77)</f>
        <v>5250000</v>
      </c>
      <c r="H81" s="1760">
        <f>SUMIFS('JV_Cog&amp;SGA&amp;Dep'!$AF28:$IA28,'JV_Cog&amp;SGA&amp;Dep'!$AF$23:$IA$23,H$77)</f>
        <v>5250000</v>
      </c>
      <c r="I81" s="1760">
        <f>SUMIFS('JV_Cog&amp;SGA&amp;Dep'!$AF28:$IA28,'JV_Cog&amp;SGA&amp;Dep'!$AF$23:$IA$23,I$77)</f>
        <v>5250000</v>
      </c>
      <c r="J81" s="1760">
        <f>SUMIFS('JV_Cog&amp;SGA&amp;Dep'!$AF28:$IA28,'JV_Cog&amp;SGA&amp;Dep'!$AF$23:$IA$23,J$77)</f>
        <v>5250000</v>
      </c>
      <c r="K81" s="1760">
        <f>SUMIFS('JV_Cog&amp;SGA&amp;Dep'!$AF28:$IA28,'JV_Cog&amp;SGA&amp;Dep'!$AF$23:$IA$23,K$77)</f>
        <v>5250000</v>
      </c>
      <c r="L81" s="1760">
        <f>SUMIFS('JV_Cog&amp;SGA&amp;Dep'!$AF28:$IA28,'JV_Cog&amp;SGA&amp;Dep'!$AF$23:$IA$23,L$77)</f>
        <v>5250000</v>
      </c>
      <c r="M81" s="1760">
        <f>SUMIFS('JV_Cog&amp;SGA&amp;Dep'!$AF28:$IA28,'JV_Cog&amp;SGA&amp;Dep'!$AF$23:$IA$23,M$77)</f>
        <v>5250000</v>
      </c>
      <c r="N81" s="1760">
        <f>SUMIFS('JV_Cog&amp;SGA&amp;Dep'!$AF28:$IA28,'JV_Cog&amp;SGA&amp;Dep'!$AF$23:$IA$23,N$77)</f>
        <v>5250000</v>
      </c>
      <c r="O81" s="1760">
        <f>SUMIFS('JV_Cog&amp;SGA&amp;Dep'!$AF28:$IA28,'JV_Cog&amp;SGA&amp;Dep'!$AF$23:$IA$23,O$77)</f>
        <v>5250000</v>
      </c>
      <c r="P81" s="1760">
        <f>SUMIFS('JV_Cog&amp;SGA&amp;Dep'!$AF28:$IA28,'JV_Cog&amp;SGA&amp;Dep'!$AF$23:$IA$23,P$77)</f>
        <v>5250000</v>
      </c>
      <c r="Q81" s="1760">
        <f>SUMIFS('JV_Cog&amp;SGA&amp;Dep'!$AF28:$IA28,'JV_Cog&amp;SGA&amp;Dep'!$AF$23:$IA$23,Q$77)</f>
        <v>5250000</v>
      </c>
      <c r="R81" s="1760">
        <f>SUMIFS('JV_Cog&amp;SGA&amp;Dep'!$AF28:$IA28,'JV_Cog&amp;SGA&amp;Dep'!$AF$23:$IA$23,R$77)</f>
        <v>5250000</v>
      </c>
      <c r="S81" s="1760">
        <f>SUMIFS('JV_Cog&amp;SGA&amp;Dep'!$AF28:$IA28,'JV_Cog&amp;SGA&amp;Dep'!$AF$23:$IA$23,S$77)</f>
        <v>5250000</v>
      </c>
      <c r="T81" s="1760">
        <f>SUMIFS('JV_Cog&amp;SGA&amp;Dep'!$AF28:$IA28,'JV_Cog&amp;SGA&amp;Dep'!$AF$23:$IA$23,T$77)</f>
        <v>5250000</v>
      </c>
      <c r="U81" s="1760">
        <f>SUMIFS('JV_Cog&amp;SGA&amp;Dep'!$AF28:$IA28,'JV_Cog&amp;SGA&amp;Dep'!$AF$23:$IA$23,U$77)</f>
        <v>5250000</v>
      </c>
      <c r="V81" s="1760">
        <f>SUMIFS('JV_Cog&amp;SGA&amp;Dep'!$AF28:$IA28,'JV_Cog&amp;SGA&amp;Dep'!$AF$23:$IA$23,V$77)</f>
        <v>5250000</v>
      </c>
      <c r="W81" s="1760">
        <f>SUMIFS('JV_Cog&amp;SGA&amp;Dep'!$AF28:$IA28,'JV_Cog&amp;SGA&amp;Dep'!$AF$23:$IA$23,W$77)</f>
        <v>2187500</v>
      </c>
    </row>
    <row r="82" spans="4:23" x14ac:dyDescent="0.3">
      <c r="D82" s="2103" t="s">
        <v>1443</v>
      </c>
      <c r="E82" s="2103"/>
      <c r="F82" s="1747">
        <f>SUMIFS('JV_Cog&amp;SGA&amp;Dep'!$AF29:$IA29,'JV_Cog&amp;SGA&amp;Dep'!$AF$23:$IA$23,F$77)</f>
        <v>0</v>
      </c>
      <c r="G82" s="1747">
        <f>SUMIFS('JV_Cog&amp;SGA&amp;Dep'!$AF29:$IA29,'JV_Cog&amp;SGA&amp;Dep'!$AF$23:$IA$23,G$77)</f>
        <v>0</v>
      </c>
      <c r="H82" s="1747">
        <f>SUMIFS('JV_Cog&amp;SGA&amp;Dep'!$AF29:$IA29,'JV_Cog&amp;SGA&amp;Dep'!$AF$23:$IA$23,H$77)</f>
        <v>0</v>
      </c>
      <c r="I82" s="1747">
        <f>SUMIFS('JV_Cog&amp;SGA&amp;Dep'!$AF29:$IA29,'JV_Cog&amp;SGA&amp;Dep'!$AF$23:$IA$23,I$77)</f>
        <v>0</v>
      </c>
      <c r="J82" s="1747">
        <f>SUMIFS('JV_Cog&amp;SGA&amp;Dep'!$AF29:$IA29,'JV_Cog&amp;SGA&amp;Dep'!$AF$23:$IA$23,J$77)</f>
        <v>0</v>
      </c>
      <c r="K82" s="1747">
        <f>SUMIFS('JV_Cog&amp;SGA&amp;Dep'!$AF29:$IA29,'JV_Cog&amp;SGA&amp;Dep'!$AF$23:$IA$23,K$77)</f>
        <v>0</v>
      </c>
      <c r="L82" s="1747">
        <f>SUMIFS('JV_Cog&amp;SGA&amp;Dep'!$AF29:$IA29,'JV_Cog&amp;SGA&amp;Dep'!$AF$23:$IA$23,L$77)</f>
        <v>0</v>
      </c>
      <c r="M82" s="1747">
        <f>SUMIFS('JV_Cog&amp;SGA&amp;Dep'!$AF29:$IA29,'JV_Cog&amp;SGA&amp;Dep'!$AF$23:$IA$23,M$77)</f>
        <v>0</v>
      </c>
      <c r="N82" s="1747">
        <f>SUMIFS('JV_Cog&amp;SGA&amp;Dep'!$AF29:$IA29,'JV_Cog&amp;SGA&amp;Dep'!$AF$23:$IA$23,N$77)</f>
        <v>0</v>
      </c>
      <c r="O82" s="1747">
        <f>SUMIFS('JV_Cog&amp;SGA&amp;Dep'!$AF29:$IA29,'JV_Cog&amp;SGA&amp;Dep'!$AF$23:$IA$23,O$77)</f>
        <v>0</v>
      </c>
      <c r="P82" s="1747">
        <f>SUMIFS('JV_Cog&amp;SGA&amp;Dep'!$AF29:$IA29,'JV_Cog&amp;SGA&amp;Dep'!$AF$23:$IA$23,P$77)</f>
        <v>0</v>
      </c>
      <c r="Q82" s="1747">
        <f>SUMIFS('JV_Cog&amp;SGA&amp;Dep'!$AF29:$IA29,'JV_Cog&amp;SGA&amp;Dep'!$AF$23:$IA$23,Q$77)</f>
        <v>0</v>
      </c>
      <c r="R82" s="1747">
        <f>SUMIFS('JV_Cog&amp;SGA&amp;Dep'!$AF29:$IA29,'JV_Cog&amp;SGA&amp;Dep'!$AF$23:$IA$23,R$77)</f>
        <v>0</v>
      </c>
      <c r="S82" s="1747">
        <f>SUMIFS('JV_Cog&amp;SGA&amp;Dep'!$AF29:$IA29,'JV_Cog&amp;SGA&amp;Dep'!$AF$23:$IA$23,S$77)</f>
        <v>0</v>
      </c>
      <c r="T82" s="1747">
        <f>SUMIFS('JV_Cog&amp;SGA&amp;Dep'!$AF29:$IA29,'JV_Cog&amp;SGA&amp;Dep'!$AF$23:$IA$23,T$77)</f>
        <v>0</v>
      </c>
      <c r="U82" s="1747">
        <f>SUMIFS('JV_Cog&amp;SGA&amp;Dep'!$AF29:$IA29,'JV_Cog&amp;SGA&amp;Dep'!$AF$23:$IA$23,U$77)</f>
        <v>0</v>
      </c>
      <c r="V82" s="1747">
        <f>SUMIFS('JV_Cog&amp;SGA&amp;Dep'!$AF29:$IA29,'JV_Cog&amp;SGA&amp;Dep'!$AF$23:$IA$23,V$77)</f>
        <v>0</v>
      </c>
      <c r="W82" s="1747">
        <f>SUMIFS('JV_Cog&amp;SGA&amp;Dep'!$AF29:$IA29,'JV_Cog&amp;SGA&amp;Dep'!$AF$23:$IA$23,W$77)</f>
        <v>0</v>
      </c>
    </row>
    <row r="83" spans="4:23" x14ac:dyDescent="0.3">
      <c r="D83" s="2103" t="s">
        <v>1444</v>
      </c>
      <c r="E83" s="2103"/>
      <c r="F83" s="1747">
        <f>SUMIFS('JV_Cog&amp;SGA&amp;Dep'!$AF31:$IA31,'JV_Cog&amp;SGA&amp;Dep'!$AF$23:$IA$23,F$77)</f>
        <v>495833.33333333331</v>
      </c>
      <c r="G83" s="1747">
        <f>SUMIFS('JV_Cog&amp;SGA&amp;Dep'!$AF31:$IA31,'JV_Cog&amp;SGA&amp;Dep'!$AF$23:$IA$23,G$77)</f>
        <v>850000</v>
      </c>
      <c r="H83" s="1747">
        <f>SUMIFS('JV_Cog&amp;SGA&amp;Dep'!$AF31:$IA31,'JV_Cog&amp;SGA&amp;Dep'!$AF$23:$IA$23,H$77)</f>
        <v>850000</v>
      </c>
      <c r="I83" s="1747">
        <f>SUMIFS('JV_Cog&amp;SGA&amp;Dep'!$AF31:$IA31,'JV_Cog&amp;SGA&amp;Dep'!$AF$23:$IA$23,I$77)</f>
        <v>850000</v>
      </c>
      <c r="J83" s="1747">
        <f>SUMIFS('JV_Cog&amp;SGA&amp;Dep'!$AF31:$IA31,'JV_Cog&amp;SGA&amp;Dep'!$AF$23:$IA$23,J$77)</f>
        <v>850000</v>
      </c>
      <c r="K83" s="1747">
        <f>SUMIFS('JV_Cog&amp;SGA&amp;Dep'!$AF31:$IA31,'JV_Cog&amp;SGA&amp;Dep'!$AF$23:$IA$23,K$77)</f>
        <v>850000</v>
      </c>
      <c r="L83" s="1747">
        <f>SUMIFS('JV_Cog&amp;SGA&amp;Dep'!$AF31:$IA31,'JV_Cog&amp;SGA&amp;Dep'!$AF$23:$IA$23,L$77)</f>
        <v>850000</v>
      </c>
      <c r="M83" s="1747">
        <f>SUMIFS('JV_Cog&amp;SGA&amp;Dep'!$AF31:$IA31,'JV_Cog&amp;SGA&amp;Dep'!$AF$23:$IA$23,M$77)</f>
        <v>850000</v>
      </c>
      <c r="N83" s="1747">
        <f>SUMIFS('JV_Cog&amp;SGA&amp;Dep'!$AF31:$IA31,'JV_Cog&amp;SGA&amp;Dep'!$AF$23:$IA$23,N$77)</f>
        <v>850000</v>
      </c>
      <c r="O83" s="1747">
        <f>SUMIFS('JV_Cog&amp;SGA&amp;Dep'!$AF31:$IA31,'JV_Cog&amp;SGA&amp;Dep'!$AF$23:$IA$23,O$77)</f>
        <v>850000</v>
      </c>
      <c r="P83" s="1747">
        <f>SUMIFS('JV_Cog&amp;SGA&amp;Dep'!$AF31:$IA31,'JV_Cog&amp;SGA&amp;Dep'!$AF$23:$IA$23,P$77)</f>
        <v>850000</v>
      </c>
      <c r="Q83" s="1747">
        <f>SUMIFS('JV_Cog&amp;SGA&amp;Dep'!$AF31:$IA31,'JV_Cog&amp;SGA&amp;Dep'!$AF$23:$IA$23,Q$77)</f>
        <v>850000</v>
      </c>
      <c r="R83" s="1747">
        <f>SUMIFS('JV_Cog&amp;SGA&amp;Dep'!$AF31:$IA31,'JV_Cog&amp;SGA&amp;Dep'!$AF$23:$IA$23,R$77)</f>
        <v>850000</v>
      </c>
      <c r="S83" s="1747">
        <f>SUMIFS('JV_Cog&amp;SGA&amp;Dep'!$AF31:$IA31,'JV_Cog&amp;SGA&amp;Dep'!$AF$23:$IA$23,S$77)</f>
        <v>850000</v>
      </c>
      <c r="T83" s="1747">
        <f>SUMIFS('JV_Cog&amp;SGA&amp;Dep'!$AF31:$IA31,'JV_Cog&amp;SGA&amp;Dep'!$AF$23:$IA$23,T$77)</f>
        <v>850000</v>
      </c>
      <c r="U83" s="1747">
        <f>SUMIFS('JV_Cog&amp;SGA&amp;Dep'!$AF31:$IA31,'JV_Cog&amp;SGA&amp;Dep'!$AF$23:$IA$23,U$77)</f>
        <v>850000</v>
      </c>
      <c r="V83" s="1747">
        <f>SUMIFS('JV_Cog&amp;SGA&amp;Dep'!$AF31:$IA31,'JV_Cog&amp;SGA&amp;Dep'!$AF$23:$IA$23,V$77)</f>
        <v>850000</v>
      </c>
      <c r="W83" s="1747">
        <f>SUMIFS('JV_Cog&amp;SGA&amp;Dep'!$AF31:$IA31,'JV_Cog&amp;SGA&amp;Dep'!$AF$23:$IA$23,W$77)</f>
        <v>354166.66666666663</v>
      </c>
    </row>
    <row r="84" spans="4:23" x14ac:dyDescent="0.3">
      <c r="D84" s="2103" t="s">
        <v>1445</v>
      </c>
      <c r="E84" s="2103"/>
      <c r="F84" s="1747">
        <f>SUMIFS('JV_Cog&amp;SGA&amp;Dep'!$AF32:$IA32,'JV_Cog&amp;SGA&amp;Dep'!$AF$23:$IA$23,F$77)</f>
        <v>8750000</v>
      </c>
      <c r="G84" s="1747">
        <f>SUMIFS('JV_Cog&amp;SGA&amp;Dep'!$AF32:$IA32,'JV_Cog&amp;SGA&amp;Dep'!$AF$23:$IA$23,G$77)</f>
        <v>15300000</v>
      </c>
      <c r="H84" s="1747">
        <f>SUMIFS('JV_Cog&amp;SGA&amp;Dep'!$AF32:$IA32,'JV_Cog&amp;SGA&amp;Dep'!$AF$23:$IA$23,H$77)</f>
        <v>15606000</v>
      </c>
      <c r="I84" s="1747">
        <f>SUMIFS('JV_Cog&amp;SGA&amp;Dep'!$AF32:$IA32,'JV_Cog&amp;SGA&amp;Dep'!$AF$23:$IA$23,I$77)</f>
        <v>15918119.999999998</v>
      </c>
      <c r="J84" s="1747">
        <f>SUMIFS('JV_Cog&amp;SGA&amp;Dep'!$AF32:$IA32,'JV_Cog&amp;SGA&amp;Dep'!$AF$23:$IA$23,J$77)</f>
        <v>16236482.399999997</v>
      </c>
      <c r="K84" s="1747">
        <f>SUMIFS('JV_Cog&amp;SGA&amp;Dep'!$AF32:$IA32,'JV_Cog&amp;SGA&amp;Dep'!$AF$23:$IA$23,K$77)</f>
        <v>16561212.048000002</v>
      </c>
      <c r="L84" s="1747">
        <f>SUMIFS('JV_Cog&amp;SGA&amp;Dep'!$AF32:$IA32,'JV_Cog&amp;SGA&amp;Dep'!$AF$23:$IA$23,L$77)</f>
        <v>16892436.288960006</v>
      </c>
      <c r="M84" s="1747">
        <f>SUMIFS('JV_Cog&amp;SGA&amp;Dep'!$AF32:$IA32,'JV_Cog&amp;SGA&amp;Dep'!$AF$23:$IA$23,M$77)</f>
        <v>17230285.014739197</v>
      </c>
      <c r="N84" s="1747">
        <f>SUMIFS('JV_Cog&amp;SGA&amp;Dep'!$AF32:$IA32,'JV_Cog&amp;SGA&amp;Dep'!$AF$23:$IA$23,N$77)</f>
        <v>17574890.715033982</v>
      </c>
      <c r="O84" s="1747">
        <f>SUMIFS('JV_Cog&amp;SGA&amp;Dep'!$AF32:$IA32,'JV_Cog&amp;SGA&amp;Dep'!$AF$23:$IA$23,O$77)</f>
        <v>17926388.529334661</v>
      </c>
      <c r="P84" s="1747">
        <f>SUMIFS('JV_Cog&amp;SGA&amp;Dep'!$AF32:$IA32,'JV_Cog&amp;SGA&amp;Dep'!$AF$23:$IA$23,P$77)</f>
        <v>18284916.299921352</v>
      </c>
      <c r="Q84" s="1747">
        <f>SUMIFS('JV_Cog&amp;SGA&amp;Dep'!$AF32:$IA32,'JV_Cog&amp;SGA&amp;Dep'!$AF$23:$IA$23,Q$77)</f>
        <v>18650614.625919785</v>
      </c>
      <c r="R84" s="1747">
        <f>SUMIFS('JV_Cog&amp;SGA&amp;Dep'!$AF32:$IA32,'JV_Cog&amp;SGA&amp;Dep'!$AF$23:$IA$23,R$77)</f>
        <v>19023626.918438178</v>
      </c>
      <c r="S84" s="1747">
        <f>SUMIFS('JV_Cog&amp;SGA&amp;Dep'!$AF32:$IA32,'JV_Cog&amp;SGA&amp;Dep'!$AF$23:$IA$23,S$77)</f>
        <v>19404099.456806943</v>
      </c>
      <c r="T84" s="1747">
        <f>SUMIFS('JV_Cog&amp;SGA&amp;Dep'!$AF32:$IA32,'JV_Cog&amp;SGA&amp;Dep'!$AF$23:$IA$23,T$77)</f>
        <v>19792181.445943084</v>
      </c>
      <c r="U84" s="1747">
        <f>SUMIFS('JV_Cog&amp;SGA&amp;Dep'!$AF32:$IA32,'JV_Cog&amp;SGA&amp;Dep'!$AF$23:$IA$23,U$77)</f>
        <v>20188025.07486194</v>
      </c>
      <c r="V84" s="1747">
        <f>SUMIFS('JV_Cog&amp;SGA&amp;Dep'!$AF32:$IA32,'JV_Cog&amp;SGA&amp;Dep'!$AF$23:$IA$23,V$77)</f>
        <v>20591785.576359179</v>
      </c>
      <c r="W84" s="1747">
        <f>SUMIFS('JV_Cog&amp;SGA&amp;Dep'!$AF32:$IA32,'JV_Cog&amp;SGA&amp;Dep'!$AF$23:$IA$23,W$77)</f>
        <v>8751508.8699526526</v>
      </c>
    </row>
    <row r="85" spans="4:23" x14ac:dyDescent="0.3">
      <c r="D85" s="2103" t="s">
        <v>1446</v>
      </c>
      <c r="E85" s="2103"/>
      <c r="F85" s="1747">
        <f>SUMIFS('JV_Cog&amp;SGA&amp;Dep'!$AF33:$IA33,'JV_Cog&amp;SGA&amp;Dep'!$AF$23:$IA$23,F$77)</f>
        <v>6009500</v>
      </c>
      <c r="G85" s="1747">
        <f>SUMIFS('JV_Cog&amp;SGA&amp;Dep'!$AF33:$IA33,'JV_Cog&amp;SGA&amp;Dep'!$AF$23:$IA$23,G$77)</f>
        <v>10613120.399999999</v>
      </c>
      <c r="H85" s="1747">
        <f>SUMIFS('JV_Cog&amp;SGA&amp;Dep'!$AF33:$IA33,'JV_Cog&amp;SGA&amp;Dep'!$AF$23:$IA$23,H$77)</f>
        <v>10933636.636079999</v>
      </c>
      <c r="I85" s="1747">
        <f>SUMIFS('JV_Cog&amp;SGA&amp;Dep'!$AF33:$IA33,'JV_Cog&amp;SGA&amp;Dep'!$AF$23:$IA$23,I$77)</f>
        <v>11263832.46248962</v>
      </c>
      <c r="J85" s="1747">
        <f>SUMIFS('JV_Cog&amp;SGA&amp;Dep'!$AF33:$IA33,'JV_Cog&amp;SGA&amp;Dep'!$AF$23:$IA$23,J$77)</f>
        <v>11604000.202856807</v>
      </c>
      <c r="K85" s="1747">
        <f>SUMIFS('JV_Cog&amp;SGA&amp;Dep'!$AF33:$IA33,'JV_Cog&amp;SGA&amp;Dep'!$AF$23:$IA$23,K$77)</f>
        <v>11954441.008983083</v>
      </c>
      <c r="L85" s="1747">
        <f>SUMIFS('JV_Cog&amp;SGA&amp;Dep'!$AF33:$IA33,'JV_Cog&amp;SGA&amp;Dep'!$AF$23:$IA$23,L$77)</f>
        <v>12315465.12745437</v>
      </c>
      <c r="M85" s="1747">
        <f>SUMIFS('JV_Cog&amp;SGA&amp;Dep'!$AF33:$IA33,'JV_Cog&amp;SGA&amp;Dep'!$AF$23:$IA$23,M$77)</f>
        <v>12687392.174303494</v>
      </c>
      <c r="N85" s="1747">
        <f>SUMIFS('JV_Cog&amp;SGA&amp;Dep'!$AF33:$IA33,'JV_Cog&amp;SGA&amp;Dep'!$AF$23:$IA$23,N$77)</f>
        <v>13070551.417967455</v>
      </c>
      <c r="O85" s="1747">
        <f>SUMIFS('JV_Cog&amp;SGA&amp;Dep'!$AF33:$IA33,'JV_Cog&amp;SGA&amp;Dep'!$AF$23:$IA$23,O$77)</f>
        <v>13465282.070790075</v>
      </c>
      <c r="P85" s="1747">
        <f>SUMIFS('JV_Cog&amp;SGA&amp;Dep'!$AF33:$IA33,'JV_Cog&amp;SGA&amp;Dep'!$AF$23:$IA$23,P$77)</f>
        <v>13871933.589327937</v>
      </c>
      <c r="Q85" s="1747">
        <f>SUMIFS('JV_Cog&amp;SGA&amp;Dep'!$AF33:$IA33,'JV_Cog&amp;SGA&amp;Dep'!$AF$23:$IA$23,Q$77)</f>
        <v>14290865.983725632</v>
      </c>
      <c r="R85" s="1747">
        <f>SUMIFS('JV_Cog&amp;SGA&amp;Dep'!$AF33:$IA33,'JV_Cog&amp;SGA&amp;Dep'!$AF$23:$IA$23,R$77)</f>
        <v>14722450.136434151</v>
      </c>
      <c r="S85" s="1747">
        <f>SUMIFS('JV_Cog&amp;SGA&amp;Dep'!$AF33:$IA33,'JV_Cog&amp;SGA&amp;Dep'!$AF$23:$IA$23,S$77)</f>
        <v>15135197.576309415</v>
      </c>
      <c r="T85" s="1747">
        <f>SUMIFS('JV_Cog&amp;SGA&amp;Dep'!$AF33:$IA33,'JV_Cog&amp;SGA&amp;Dep'!$AF$23:$IA$23,T$77)</f>
        <v>15437901.527835602</v>
      </c>
      <c r="U85" s="1747">
        <f>SUMIFS('JV_Cog&amp;SGA&amp;Dep'!$AF33:$IA33,'JV_Cog&amp;SGA&amp;Dep'!$AF$23:$IA$23,U$77)</f>
        <v>15746659.558392314</v>
      </c>
      <c r="V85" s="1747">
        <f>SUMIFS('JV_Cog&amp;SGA&amp;Dep'!$AF33:$IA33,'JV_Cog&amp;SGA&amp;Dep'!$AF$23:$IA$23,V$77)</f>
        <v>16061592.749560161</v>
      </c>
      <c r="W85" s="1747">
        <f>SUMIFS('JV_Cog&amp;SGA&amp;Dep'!$AF33:$IA33,'JV_Cog&amp;SGA&amp;Dep'!$AF$23:$IA$23,W$77)</f>
        <v>6826176.9185630688</v>
      </c>
    </row>
    <row r="86" spans="4:23" x14ac:dyDescent="0.3">
      <c r="D86" s="2103" t="s">
        <v>1447</v>
      </c>
      <c r="E86" s="2103"/>
      <c r="F86" s="1747">
        <f>SUMIFS('JV_Cog&amp;SGA&amp;Dep'!$AF34:$IA34,'JV_Cog&amp;SGA&amp;Dep'!$AF$23:$IA$23,F$77)</f>
        <v>536666.66666666674</v>
      </c>
      <c r="G86" s="1747">
        <f>SUMIFS('JV_Cog&amp;SGA&amp;Dep'!$AF34:$IA34,'JV_Cog&amp;SGA&amp;Dep'!$AF$23:$IA$23,G$77)</f>
        <v>938400</v>
      </c>
      <c r="H86" s="1747">
        <f>SUMIFS('JV_Cog&amp;SGA&amp;Dep'!$AF34:$IA34,'JV_Cog&amp;SGA&amp;Dep'!$AF$23:$IA$23,H$77)</f>
        <v>957168</v>
      </c>
      <c r="I86" s="1747">
        <f>SUMIFS('JV_Cog&amp;SGA&amp;Dep'!$AF34:$IA34,'JV_Cog&amp;SGA&amp;Dep'!$AF$23:$IA$23,I$77)</f>
        <v>976311.36</v>
      </c>
      <c r="J86" s="1747">
        <f>SUMIFS('JV_Cog&amp;SGA&amp;Dep'!$AF34:$IA34,'JV_Cog&amp;SGA&amp;Dep'!$AF$23:$IA$23,J$77)</f>
        <v>995837.58719999995</v>
      </c>
      <c r="K86" s="1747">
        <f>SUMIFS('JV_Cog&amp;SGA&amp;Dep'!$AF34:$IA34,'JV_Cog&amp;SGA&amp;Dep'!$AF$23:$IA$23,K$77)</f>
        <v>1015754.338944</v>
      </c>
      <c r="L86" s="1747">
        <f>SUMIFS('JV_Cog&amp;SGA&amp;Dep'!$AF34:$IA34,'JV_Cog&amp;SGA&amp;Dep'!$AF$23:$IA$23,L$77)</f>
        <v>1036069.4257228801</v>
      </c>
      <c r="M86" s="1747">
        <f>SUMIFS('JV_Cog&amp;SGA&amp;Dep'!$AF34:$IA34,'JV_Cog&amp;SGA&amp;Dep'!$AF$23:$IA$23,M$77)</f>
        <v>1056790.8142373373</v>
      </c>
      <c r="N86" s="1747">
        <f>SUMIFS('JV_Cog&amp;SGA&amp;Dep'!$AF34:$IA34,'JV_Cog&amp;SGA&amp;Dep'!$AF$23:$IA$23,N$77)</f>
        <v>1077926.6305220842</v>
      </c>
      <c r="O86" s="1747">
        <f>SUMIFS('JV_Cog&amp;SGA&amp;Dep'!$AF34:$IA34,'JV_Cog&amp;SGA&amp;Dep'!$AF$23:$IA$23,O$77)</f>
        <v>1099485.163132526</v>
      </c>
      <c r="P86" s="1747">
        <f>SUMIFS('JV_Cog&amp;SGA&amp;Dep'!$AF34:$IA34,'JV_Cog&amp;SGA&amp;Dep'!$AF$23:$IA$23,P$77)</f>
        <v>1121474.8663951766</v>
      </c>
      <c r="Q86" s="1747">
        <f>SUMIFS('JV_Cog&amp;SGA&amp;Dep'!$AF34:$IA34,'JV_Cog&amp;SGA&amp;Dep'!$AF$23:$IA$23,Q$77)</f>
        <v>1143904.3637230799</v>
      </c>
      <c r="R86" s="1747">
        <f>SUMIFS('JV_Cog&amp;SGA&amp;Dep'!$AF34:$IA34,'JV_Cog&amp;SGA&amp;Dep'!$AF$23:$IA$23,R$77)</f>
        <v>1166782.4509975417</v>
      </c>
      <c r="S86" s="1747">
        <f>SUMIFS('JV_Cog&amp;SGA&amp;Dep'!$AF34:$IA34,'JV_Cog&amp;SGA&amp;Dep'!$AF$23:$IA$23,S$77)</f>
        <v>1190118.1000174924</v>
      </c>
      <c r="T86" s="1747">
        <f>SUMIFS('JV_Cog&amp;SGA&amp;Dep'!$AF34:$IA34,'JV_Cog&amp;SGA&amp;Dep'!$AF$23:$IA$23,T$77)</f>
        <v>1213920.4620178423</v>
      </c>
      <c r="U86" s="1747">
        <f>SUMIFS('JV_Cog&amp;SGA&amp;Dep'!$AF34:$IA34,'JV_Cog&amp;SGA&amp;Dep'!$AF$23:$IA$23,U$77)</f>
        <v>1238198.871258199</v>
      </c>
      <c r="V86" s="1747">
        <f>SUMIFS('JV_Cog&amp;SGA&amp;Dep'!$AF34:$IA34,'JV_Cog&amp;SGA&amp;Dep'!$AF$23:$IA$23,V$77)</f>
        <v>1262962.8486833631</v>
      </c>
      <c r="W86" s="1747">
        <f>SUMIFS('JV_Cog&amp;SGA&amp;Dep'!$AF34:$IA34,'JV_Cog&amp;SGA&amp;Dep'!$AF$23:$IA$23,W$77)</f>
        <v>536759.21069042932</v>
      </c>
    </row>
    <row r="87" spans="4:23" ht="23.25" x14ac:dyDescent="0.3">
      <c r="D87" s="1809" t="s">
        <v>1448</v>
      </c>
      <c r="E87" s="1847"/>
      <c r="F87" s="1747">
        <f>SUMIFS('JV_Cog&amp;SGA&amp;Dep'!$AF35:$IA35,'JV_Cog&amp;SGA&amp;Dep'!$AF$23:$IA$23,F$77)</f>
        <v>0</v>
      </c>
      <c r="G87" s="1747">
        <f>SUMIFS('JV_Cog&amp;SGA&amp;Dep'!$AF35:$IA35,'JV_Cog&amp;SGA&amp;Dep'!$AF$23:$IA$23,G$77)</f>
        <v>0</v>
      </c>
      <c r="H87" s="1747">
        <f>SUMIFS('JV_Cog&amp;SGA&amp;Dep'!$AF35:$IA35,'JV_Cog&amp;SGA&amp;Dep'!$AF$23:$IA$23,H$77)</f>
        <v>0</v>
      </c>
      <c r="I87" s="1747">
        <f>SUMIFS('JV_Cog&amp;SGA&amp;Dep'!$AF35:$IA35,'JV_Cog&amp;SGA&amp;Dep'!$AF$23:$IA$23,I$77)</f>
        <v>0</v>
      </c>
      <c r="J87" s="1747">
        <f>SUMIFS('JV_Cog&amp;SGA&amp;Dep'!$AF35:$IA35,'JV_Cog&amp;SGA&amp;Dep'!$AF$23:$IA$23,J$77)</f>
        <v>0</v>
      </c>
      <c r="K87" s="1747">
        <f>SUMIFS('JV_Cog&amp;SGA&amp;Dep'!$AF35:$IA35,'JV_Cog&amp;SGA&amp;Dep'!$AF$23:$IA$23,K$77)</f>
        <v>0</v>
      </c>
      <c r="L87" s="1747">
        <f>SUMIFS('JV_Cog&amp;SGA&amp;Dep'!$AF35:$IA35,'JV_Cog&amp;SGA&amp;Dep'!$AF$23:$IA$23,L$77)</f>
        <v>0</v>
      </c>
      <c r="M87" s="1747">
        <f>SUMIFS('JV_Cog&amp;SGA&amp;Dep'!$AF35:$IA35,'JV_Cog&amp;SGA&amp;Dep'!$AF$23:$IA$23,M$77)</f>
        <v>0</v>
      </c>
      <c r="N87" s="1747">
        <f>SUMIFS('JV_Cog&amp;SGA&amp;Dep'!$AF35:$IA35,'JV_Cog&amp;SGA&amp;Dep'!$AF$23:$IA$23,N$77)</f>
        <v>0</v>
      </c>
      <c r="O87" s="1747">
        <f>SUMIFS('JV_Cog&amp;SGA&amp;Dep'!$AF35:$IA35,'JV_Cog&amp;SGA&amp;Dep'!$AF$23:$IA$23,O$77)</f>
        <v>0</v>
      </c>
      <c r="P87" s="1747">
        <f>SUMIFS('JV_Cog&amp;SGA&amp;Dep'!$AF35:$IA35,'JV_Cog&amp;SGA&amp;Dep'!$AF$23:$IA$23,P$77)</f>
        <v>0</v>
      </c>
      <c r="Q87" s="1747">
        <f>SUMIFS('JV_Cog&amp;SGA&amp;Dep'!$AF35:$IA35,'JV_Cog&amp;SGA&amp;Dep'!$AF$23:$IA$23,Q$77)</f>
        <v>0</v>
      </c>
      <c r="R87" s="1747">
        <f>SUMIFS('JV_Cog&amp;SGA&amp;Dep'!$AF35:$IA35,'JV_Cog&amp;SGA&amp;Dep'!$AF$23:$IA$23,R$77)</f>
        <v>0</v>
      </c>
      <c r="S87" s="1747">
        <f>SUMIFS('JV_Cog&amp;SGA&amp;Dep'!$AF35:$IA35,'JV_Cog&amp;SGA&amp;Dep'!$AF$23:$IA$23,S$77)</f>
        <v>126968.34663744509</v>
      </c>
      <c r="T87" s="1747">
        <f>SUMIFS('JV_Cog&amp;SGA&amp;Dep'!$AF35:$IA35,'JV_Cog&amp;SGA&amp;Dep'!$AF$23:$IA$23,T$77)</f>
        <v>735155.40774447145</v>
      </c>
      <c r="U87" s="1747">
        <f>SUMIFS('JV_Cog&amp;SGA&amp;Dep'!$AF35:$IA35,'JV_Cog&amp;SGA&amp;Dep'!$AF$23:$IA$23,U$77)</f>
        <v>1356086.7507694287</v>
      </c>
      <c r="V87" s="1747">
        <f>SUMIFS('JV_Cog&amp;SGA&amp;Dep'!$AF35:$IA35,'JV_Cog&amp;SGA&amp;Dep'!$AF$23:$IA$23,V$77)</f>
        <v>1990073.9080004888</v>
      </c>
      <c r="W87" s="1747">
        <f>SUMIFS('JV_Cog&amp;SGA&amp;Dep'!$AF35:$IA35,'JV_Cog&amp;SGA&amp;Dep'!$AF$23:$IA$23,W$77)</f>
        <v>1098931.8353526015</v>
      </c>
    </row>
    <row r="88" spans="4:23" ht="23.25" x14ac:dyDescent="0.3">
      <c r="D88" s="1809" t="str">
        <f>'JV_Cog&amp;SGA&amp;Dep'!Y36</f>
        <v>MPA License Fee</v>
      </c>
      <c r="E88" s="1847"/>
      <c r="F88" s="1747">
        <f>SUMIFS('JV_Cog&amp;SGA&amp;Dep'!$AF36:$IA36,'JV_Cog&amp;SGA&amp;Dep'!$AF$23:$IA$23,F$77)</f>
        <v>34809.284960194505</v>
      </c>
      <c r="G88" s="1747">
        <f>SUMIFS('JV_Cog&amp;SGA&amp;Dep'!$AF36:$IA36,'JV_Cog&amp;SGA&amp;Dep'!$AF$23:$IA$23,G$77)</f>
        <v>63584.027022480062</v>
      </c>
      <c r="H88" s="1747">
        <f>SUMIFS('JV_Cog&amp;SGA&amp;Dep'!$AF36:$IA36,'JV_Cog&amp;SGA&amp;Dep'!$AF$23:$IA$23,H$77)</f>
        <v>67754.586945903153</v>
      </c>
      <c r="I88" s="1747">
        <f>SUMIFS('JV_Cog&amp;SGA&amp;Dep'!$AF36:$IA36,'JV_Cog&amp;SGA&amp;Dep'!$AF$23:$IA$23,I$77)</f>
        <v>72202.200861086705</v>
      </c>
      <c r="J88" s="1747">
        <f>SUMIFS('JV_Cog&amp;SGA&amp;Dep'!$AF36:$IA36,'JV_Cog&amp;SGA&amp;Dep'!$AF$23:$IA$23,J$77)</f>
        <v>76945.520482938038</v>
      </c>
      <c r="K88" s="1747">
        <f>SUMIFS('JV_Cog&amp;SGA&amp;Dep'!$AF36:$IA36,'JV_Cog&amp;SGA&amp;Dep'!$AF$23:$IA$23,K$77)</f>
        <v>82004.488592244335</v>
      </c>
      <c r="L88" s="1747">
        <f>SUMIFS('JV_Cog&amp;SGA&amp;Dep'!$AF36:$IA36,'JV_Cog&amp;SGA&amp;Dep'!$AF$23:$IA$23,L$77)</f>
        <v>87400.335921432881</v>
      </c>
      <c r="M88" s="1747">
        <f>SUMIFS('JV_Cog&amp;SGA&amp;Dep'!$AF36:$IA36,'JV_Cog&amp;SGA&amp;Dep'!$AF$23:$IA$23,M$77)</f>
        <v>93155.857673250997</v>
      </c>
      <c r="N88" s="1747">
        <f>SUMIFS('JV_Cog&amp;SGA&amp;Dep'!$AF36:$IA36,'JV_Cog&amp;SGA&amp;Dep'!$AF$23:$IA$23,N$77)</f>
        <v>99295.333062309553</v>
      </c>
      <c r="O88" s="1747">
        <f>SUMIFS('JV_Cog&amp;SGA&amp;Dep'!$AF36:$IA36,'JV_Cog&amp;SGA&amp;Dep'!$AF$23:$IA$23,O$77)</f>
        <v>105844.79028674024</v>
      </c>
      <c r="P88" s="1747">
        <f>SUMIFS('JV_Cog&amp;SGA&amp;Dep'!$AF36:$IA36,'JV_Cog&amp;SGA&amp;Dep'!$AF$23:$IA$23,P$77)</f>
        <v>112831.75864510985</v>
      </c>
      <c r="Q88" s="1747">
        <f>SUMIFS('JV_Cog&amp;SGA&amp;Dep'!$AF36:$IA36,'JV_Cog&amp;SGA&amp;Dep'!$AF$23:$IA$23,Q$77)</f>
        <v>120286.17312515812</v>
      </c>
      <c r="R88" s="1747">
        <f>SUMIFS('JV_Cog&amp;SGA&amp;Dep'!$AF36:$IA36,'JV_Cog&amp;SGA&amp;Dep'!$AF$23:$IA$23,R$77)</f>
        <v>128239.44794054794</v>
      </c>
      <c r="S88" s="1747">
        <f>SUMIFS('JV_Cog&amp;SGA&amp;Dep'!$AF36:$IA36,'JV_Cog&amp;SGA&amp;Dep'!$AF$23:$IA$23,S$77)</f>
        <v>136438.23002071175</v>
      </c>
      <c r="T88" s="1747">
        <f>SUMIFS('JV_Cog&amp;SGA&amp;Dep'!$AF36:$IA36,'JV_Cog&amp;SGA&amp;Dep'!$AF$23:$IA$23,T$77)</f>
        <v>144034.00371998304</v>
      </c>
      <c r="U88" s="1747">
        <f>SUMIFS('JV_Cog&amp;SGA&amp;Dep'!$AF36:$IA36,'JV_Cog&amp;SGA&amp;Dep'!$AF$23:$IA$23,U$77)</f>
        <v>152060.49957868084</v>
      </c>
      <c r="V88" s="1747">
        <f>SUMIFS('JV_Cog&amp;SGA&amp;Dep'!$AF36:$IA36,'JV_Cog&amp;SGA&amp;Dep'!$AF$23:$IA$23,V$77)</f>
        <v>160542.5438338058</v>
      </c>
      <c r="W88" s="1747">
        <f>SUMIFS('JV_Cog&amp;SGA&amp;Dep'!$AF36:$IA36,'JV_Cog&amp;SGA&amp;Dep'!$AF$23:$IA$23,W$77)</f>
        <v>70627.681231426919</v>
      </c>
    </row>
    <row r="89" spans="4:23" ht="23.25" x14ac:dyDescent="0.3">
      <c r="D89" s="1809" t="str">
        <f>'JV_Cog&amp;SGA&amp;Dep'!Y37</f>
        <v>Property Tax</v>
      </c>
      <c r="E89" s="1847"/>
      <c r="F89" s="1747">
        <f>SUMIFS('JV_Cog&amp;SGA&amp;Dep'!$AF37:$IA37,'JV_Cog&amp;SGA&amp;Dep'!$AF$23:$IA$23,F$77)</f>
        <v>261069.63720145877</v>
      </c>
      <c r="G89" s="1747">
        <f>SUMIFS('JV_Cog&amp;SGA&amp;Dep'!$AF37:$IA37,'JV_Cog&amp;SGA&amp;Dep'!$AF$23:$IA$23,G$77)</f>
        <v>454171.62158914335</v>
      </c>
      <c r="H89" s="1747">
        <f>SUMIFS('JV_Cog&amp;SGA&amp;Dep'!$AF37:$IA37,'JV_Cog&amp;SGA&amp;Dep'!$AF$23:$IA$23,H$77)</f>
        <v>460915.55745512358</v>
      </c>
      <c r="I89" s="1747">
        <f>SUMIFS('JV_Cog&amp;SGA&amp;Dep'!$AF37:$IA37,'JV_Cog&amp;SGA&amp;Dep'!$AF$23:$IA$23,I$77)</f>
        <v>467782.31850396289</v>
      </c>
      <c r="J89" s="1747">
        <f>SUMIFS('JV_Cog&amp;SGA&amp;Dep'!$AF37:$IA37,'JV_Cog&amp;SGA&amp;Dep'!$AF$23:$IA$23,J$77)</f>
        <v>474774.5259409693</v>
      </c>
      <c r="K89" s="1747">
        <f>SUMIFS('JV_Cog&amp;SGA&amp;Dep'!$AF37:$IA37,'JV_Cog&amp;SGA&amp;Dep'!$AF$23:$IA$23,K$77)</f>
        <v>481894.96934915776</v>
      </c>
      <c r="L89" s="1747">
        <f>SUMIFS('JV_Cog&amp;SGA&amp;Dep'!$AF37:$IA37,'JV_Cog&amp;SGA&amp;Dep'!$AF$23:$IA$23,L$77)</f>
        <v>489146.07251839869</v>
      </c>
      <c r="M89" s="1747">
        <f>SUMIFS('JV_Cog&amp;SGA&amp;Dep'!$AF37:$IA37,'JV_Cog&amp;SGA&amp;Dep'!$AF$23:$IA$23,M$77)</f>
        <v>496530.96630478726</v>
      </c>
      <c r="N89" s="1747">
        <f>SUMIFS('JV_Cog&amp;SGA&amp;Dep'!$AF37:$IA37,'JV_Cog&amp;SGA&amp;Dep'!$AF$23:$IA$23,N$77)</f>
        <v>504052.42411739705</v>
      </c>
      <c r="O89" s="1747">
        <f>SUMIFS('JV_Cog&amp;SGA&amp;Dep'!$AF37:$IA37,'JV_Cog&amp;SGA&amp;Dep'!$AF$23:$IA$23,O$77)</f>
        <v>511713.71665526734</v>
      </c>
      <c r="P89" s="1747">
        <f>SUMIFS('JV_Cog&amp;SGA&amp;Dep'!$AF37:$IA37,'JV_Cog&amp;SGA&amp;Dep'!$AF$23:$IA$23,P$77)</f>
        <v>519516.84039408789</v>
      </c>
      <c r="Q89" s="1747">
        <f>SUMIFS('JV_Cog&amp;SGA&amp;Dep'!$AF37:$IA37,'JV_Cog&amp;SGA&amp;Dep'!$AF$23:$IA$23,Q$77)</f>
        <v>527466.2564230921</v>
      </c>
      <c r="R89" s="1747">
        <f>SUMIFS('JV_Cog&amp;SGA&amp;Dep'!$AF37:$IA37,'JV_Cog&amp;SGA&amp;Dep'!$AF$23:$IA$23,R$77)</f>
        <v>535563.92324797704</v>
      </c>
      <c r="S89" s="1747">
        <f>SUMIFS('JV_Cog&amp;SGA&amp;Dep'!$AF37:$IA37,'JV_Cog&amp;SGA&amp;Dep'!$AF$23:$IA$23,S$77)</f>
        <v>542670.79818177933</v>
      </c>
      <c r="T89" s="1747">
        <f>SUMIFS('JV_Cog&amp;SGA&amp;Dep'!$AF37:$IA37,'JV_Cog&amp;SGA&amp;Dep'!$AF$23:$IA$23,T$77)</f>
        <v>545602.19565450598</v>
      </c>
      <c r="U89" s="1747">
        <f>SUMIFS('JV_Cog&amp;SGA&amp;Dep'!$AF37:$IA37,'JV_Cog&amp;SGA&amp;Dep'!$AF$23:$IA$23,U$77)</f>
        <v>548577.75181200204</v>
      </c>
      <c r="V89" s="1747">
        <f>SUMIFS('JV_Cog&amp;SGA&amp;Dep'!$AF37:$IA37,'JV_Cog&amp;SGA&amp;Dep'!$AF$23:$IA$23,V$77)</f>
        <v>551597.91825056856</v>
      </c>
      <c r="W89" s="1747">
        <f>SUMIFS('JV_Cog&amp;SGA&amp;Dep'!$AF37:$IA37,'JV_Cog&amp;SGA&amp;Dep'!$AF$23:$IA$23,W$77)</f>
        <v>231109.67531180312</v>
      </c>
    </row>
    <row r="90" spans="4:23" ht="23.25" x14ac:dyDescent="0.3">
      <c r="D90" s="1809" t="str">
        <f>'JV_Cog&amp;SGA&amp;Dep'!Y38</f>
        <v>Insurance premium</v>
      </c>
      <c r="E90" s="1847"/>
      <c r="F90" s="1747">
        <f>SUMIFS('JV_Cog&amp;SGA&amp;Dep'!$AF38:$IA38,'JV_Cog&amp;SGA&amp;Dep'!$AF$23:$IA$23,F$77)</f>
        <v>175000</v>
      </c>
      <c r="G90" s="1747">
        <f>SUMIFS('JV_Cog&amp;SGA&amp;Dep'!$AF38:$IA38,'JV_Cog&amp;SGA&amp;Dep'!$AF$23:$IA$23,G$77)</f>
        <v>307500</v>
      </c>
      <c r="H90" s="1747">
        <f>SUMIFS('JV_Cog&amp;SGA&amp;Dep'!$AF38:$IA38,'JV_Cog&amp;SGA&amp;Dep'!$AF$23:$IA$23,H$77)</f>
        <v>317340</v>
      </c>
      <c r="I90" s="1747">
        <f>SUMIFS('JV_Cog&amp;SGA&amp;Dep'!$AF38:$IA38,'JV_Cog&amp;SGA&amp;Dep'!$AF$23:$IA$23,I$77)</f>
        <v>327812.21999999997</v>
      </c>
      <c r="J90" s="1747">
        <f>SUMIFS('JV_Cog&amp;SGA&amp;Dep'!$AF38:$IA38,'JV_Cog&amp;SGA&amp;Dep'!$AF$23:$IA$23,J$77)</f>
        <v>336335.33771999995</v>
      </c>
      <c r="K90" s="1747">
        <f>SUMIFS('JV_Cog&amp;SGA&amp;Dep'!$AF38:$IA38,'JV_Cog&amp;SGA&amp;Dep'!$AF$23:$IA$23,K$77)</f>
        <v>345080.05650071992</v>
      </c>
      <c r="L90" s="1747">
        <f>SUMIFS('JV_Cog&amp;SGA&amp;Dep'!$AF38:$IA38,'JV_Cog&amp;SGA&amp;Dep'!$AF$23:$IA$23,L$77)</f>
        <v>354052.13796973863</v>
      </c>
      <c r="M90" s="1747">
        <f>SUMIFS('JV_Cog&amp;SGA&amp;Dep'!$AF38:$IA38,'JV_Cog&amp;SGA&amp;Dep'!$AF$23:$IA$23,M$77)</f>
        <v>363257.49355695187</v>
      </c>
      <c r="N90" s="1747">
        <f>SUMIFS('JV_Cog&amp;SGA&amp;Dep'!$AF38:$IA38,'JV_Cog&amp;SGA&amp;Dep'!$AF$23:$IA$23,N$77)</f>
        <v>372702.18838943262</v>
      </c>
      <c r="O90" s="1747">
        <f>SUMIFS('JV_Cog&amp;SGA&amp;Dep'!$AF38:$IA38,'JV_Cog&amp;SGA&amp;Dep'!$AF$23:$IA$23,O$77)</f>
        <v>382392.44528755802</v>
      </c>
      <c r="P90" s="1747">
        <f>SUMIFS('JV_Cog&amp;SGA&amp;Dep'!$AF38:$IA38,'JV_Cog&amp;SGA&amp;Dep'!$AF$23:$IA$23,P$77)</f>
        <v>392334.64886503457</v>
      </c>
      <c r="Q90" s="1747">
        <f>SUMIFS('JV_Cog&amp;SGA&amp;Dep'!$AF38:$IA38,'JV_Cog&amp;SGA&amp;Dep'!$AF$23:$IA$23,Q$77)</f>
        <v>402535.34973552549</v>
      </c>
      <c r="R90" s="1747">
        <f>SUMIFS('JV_Cog&amp;SGA&amp;Dep'!$AF38:$IA38,'JV_Cog&amp;SGA&amp;Dep'!$AF$23:$IA$23,R$77)</f>
        <v>413001.26882864902</v>
      </c>
      <c r="S90" s="1747">
        <f>SUMIFS('JV_Cog&amp;SGA&amp;Dep'!$AF38:$IA38,'JV_Cog&amp;SGA&amp;Dep'!$AF$23:$IA$23,S$77)</f>
        <v>423739.30181819404</v>
      </c>
      <c r="T90" s="1747">
        <f>SUMIFS('JV_Cog&amp;SGA&amp;Dep'!$AF38:$IA38,'JV_Cog&amp;SGA&amp;Dep'!$AF$23:$IA$23,T$77)</f>
        <v>434756.5236654671</v>
      </c>
      <c r="U90" s="1747">
        <f>SUMIFS('JV_Cog&amp;SGA&amp;Dep'!$AF38:$IA38,'JV_Cog&amp;SGA&amp;Dep'!$AF$23:$IA$23,U$77)</f>
        <v>446060.1932807691</v>
      </c>
      <c r="V90" s="1747">
        <f>SUMIFS('JV_Cog&amp;SGA&amp;Dep'!$AF38:$IA38,'JV_Cog&amp;SGA&amp;Dep'!$AF$23:$IA$23,V$77)</f>
        <v>457657.75830606912</v>
      </c>
      <c r="W90" s="1747">
        <f>SUMIFS('JV_Cog&amp;SGA&amp;Dep'!$AF38:$IA38,'JV_Cog&amp;SGA&amp;Dep'!$AF$23:$IA$23,W$77)</f>
        <v>195648.6916758446</v>
      </c>
    </row>
    <row r="91" spans="4:23" ht="23.25" x14ac:dyDescent="0.3">
      <c r="D91" s="1809" t="str">
        <f>'JV_Cog&amp;SGA&amp;Dep'!Y39</f>
        <v>Staff costs</v>
      </c>
      <c r="E91" s="1847"/>
      <c r="F91" s="1747">
        <f>SUMIFS('JV_Cog&amp;SGA&amp;Dep'!$AF39:$IA39,'JV_Cog&amp;SGA&amp;Dep'!$AF$23:$IA$23,F$77)</f>
        <v>466666.66666666674</v>
      </c>
      <c r="G91" s="1747">
        <f>SUMIFS('JV_Cog&amp;SGA&amp;Dep'!$AF39:$IA39,'JV_Cog&amp;SGA&amp;Dep'!$AF$23:$IA$23,G$77)</f>
        <v>823199.99999999988</v>
      </c>
      <c r="H91" s="1747">
        <f>SUMIFS('JV_Cog&amp;SGA&amp;Dep'!$AF39:$IA39,'JV_Cog&amp;SGA&amp;Dep'!$AF$23:$IA$23,H$77)</f>
        <v>847072.79999999993</v>
      </c>
      <c r="I91" s="1747">
        <f>SUMIFS('JV_Cog&amp;SGA&amp;Dep'!$AF39:$IA39,'JV_Cog&amp;SGA&amp;Dep'!$AF$23:$IA$23,I$77)</f>
        <v>875026.20239999972</v>
      </c>
      <c r="J91" s="1747">
        <f>SUMIFS('JV_Cog&amp;SGA&amp;Dep'!$AF39:$IA39,'JV_Cog&amp;SGA&amp;Dep'!$AF$23:$IA$23,J$77)</f>
        <v>903027.04087679973</v>
      </c>
      <c r="K91" s="1747">
        <f>SUMIFS('JV_Cog&amp;SGA&amp;Dep'!$AF39:$IA39,'JV_Cog&amp;SGA&amp;Dep'!$AF$23:$IA$23,K$77)</f>
        <v>931923.90618485759</v>
      </c>
      <c r="L91" s="1747">
        <f>SUMIFS('JV_Cog&amp;SGA&amp;Dep'!$AF39:$IA39,'JV_Cog&amp;SGA&amp;Dep'!$AF$23:$IA$23,L$77)</f>
        <v>961745.47118277277</v>
      </c>
      <c r="M91" s="1747">
        <f>SUMIFS('JV_Cog&amp;SGA&amp;Dep'!$AF39:$IA39,'JV_Cog&amp;SGA&amp;Dep'!$AF$23:$IA$23,M$77)</f>
        <v>992521.32626062178</v>
      </c>
      <c r="N91" s="1747">
        <f>SUMIFS('JV_Cog&amp;SGA&amp;Dep'!$AF39:$IA39,'JV_Cog&amp;SGA&amp;Dep'!$AF$23:$IA$23,N$77)</f>
        <v>1024282.0087009617</v>
      </c>
      <c r="O91" s="1747">
        <f>SUMIFS('JV_Cog&amp;SGA&amp;Dep'!$AF39:$IA39,'JV_Cog&amp;SGA&amp;Dep'!$AF$23:$IA$23,O$77)</f>
        <v>1057059.032979392</v>
      </c>
      <c r="P91" s="1747">
        <f>SUMIFS('JV_Cog&amp;SGA&amp;Dep'!$AF39:$IA39,'JV_Cog&amp;SGA&amp;Dep'!$AF$23:$IA$23,P$77)</f>
        <v>1090884.9220347325</v>
      </c>
      <c r="Q91" s="1747">
        <f>SUMIFS('JV_Cog&amp;SGA&amp;Dep'!$AF39:$IA39,'JV_Cog&amp;SGA&amp;Dep'!$AF$23:$IA$23,Q$77)</f>
        <v>1125793.2395398442</v>
      </c>
      <c r="R91" s="1747">
        <f>SUMIFS('JV_Cog&amp;SGA&amp;Dep'!$AF39:$IA39,'JV_Cog&amp;SGA&amp;Dep'!$AF$23:$IA$23,R$77)</f>
        <v>1161818.623205119</v>
      </c>
      <c r="S91" s="1747">
        <f>SUMIFS('JV_Cog&amp;SGA&amp;Dep'!$AF39:$IA39,'JV_Cog&amp;SGA&amp;Dep'!$AF$23:$IA$23,S$77)</f>
        <v>1198996.819147683</v>
      </c>
      <c r="T91" s="1747">
        <f>SUMIFS('JV_Cog&amp;SGA&amp;Dep'!$AF39:$IA39,'JV_Cog&amp;SGA&amp;Dep'!$AF$23:$IA$23,T$77)</f>
        <v>1237364.7173604092</v>
      </c>
      <c r="U91" s="1747">
        <f>SUMIFS('JV_Cog&amp;SGA&amp;Dep'!$AF39:$IA39,'JV_Cog&amp;SGA&amp;Dep'!$AF$23:$IA$23,U$77)</f>
        <v>1276960.3883159428</v>
      </c>
      <c r="V91" s="1747">
        <f>SUMIFS('JV_Cog&amp;SGA&amp;Dep'!$AF39:$IA39,'JV_Cog&amp;SGA&amp;Dep'!$AF$23:$IA$23,V$77)</f>
        <v>1317823.1207420521</v>
      </c>
      <c r="W91" s="1747">
        <f>SUMIFS('JV_Cog&amp;SGA&amp;Dep'!$AF39:$IA39,'JV_Cog&amp;SGA&amp;Dep'!$AF$23:$IA$23,W$77)</f>
        <v>566663.94191908266</v>
      </c>
    </row>
    <row r="92" spans="4:23" ht="23.25" x14ac:dyDescent="0.3">
      <c r="D92" s="1809" t="str">
        <f>'JV_Cog&amp;SGA&amp;Dep'!Y40</f>
        <v>Other overheads</v>
      </c>
      <c r="E92" s="1847"/>
      <c r="F92" s="1747">
        <f>SUMIFS('JV_Cog&amp;SGA&amp;Dep'!$AF40:$IA40,'JV_Cog&amp;SGA&amp;Dep'!$AF$23:$IA$23,F$77)</f>
        <v>58333.333333333343</v>
      </c>
      <c r="G92" s="1747">
        <f>SUMIFS('JV_Cog&amp;SGA&amp;Dep'!$AF40:$IA40,'JV_Cog&amp;SGA&amp;Dep'!$AF$23:$IA$23,G$77)</f>
        <v>102500.00000000001</v>
      </c>
      <c r="H92" s="1747">
        <f>SUMIFS('JV_Cog&amp;SGA&amp;Dep'!$AF40:$IA40,'JV_Cog&amp;SGA&amp;Dep'!$AF$23:$IA$23,H$77)</f>
        <v>105779.99999999999</v>
      </c>
      <c r="I92" s="1747">
        <f>SUMIFS('JV_Cog&amp;SGA&amp;Dep'!$AF40:$IA40,'JV_Cog&amp;SGA&amp;Dep'!$AF$23:$IA$23,I$77)</f>
        <v>109270.74</v>
      </c>
      <c r="J92" s="1747">
        <f>SUMIFS('JV_Cog&amp;SGA&amp;Dep'!$AF40:$IA40,'JV_Cog&amp;SGA&amp;Dep'!$AF$23:$IA$23,J$77)</f>
        <v>112111.77924</v>
      </c>
      <c r="K92" s="1747">
        <f>SUMIFS('JV_Cog&amp;SGA&amp;Dep'!$AF40:$IA40,'JV_Cog&amp;SGA&amp;Dep'!$AF$23:$IA$23,K$77)</f>
        <v>115026.68550024</v>
      </c>
      <c r="L92" s="1747">
        <f>SUMIFS('JV_Cog&amp;SGA&amp;Dep'!$AF40:$IA40,'JV_Cog&amp;SGA&amp;Dep'!$AF$23:$IA$23,L$77)</f>
        <v>118017.37932324625</v>
      </c>
      <c r="M92" s="1747">
        <f>SUMIFS('JV_Cog&amp;SGA&amp;Dep'!$AF40:$IA40,'JV_Cog&amp;SGA&amp;Dep'!$AF$23:$IA$23,M$77)</f>
        <v>121085.83118565065</v>
      </c>
      <c r="N92" s="1747">
        <f>SUMIFS('JV_Cog&amp;SGA&amp;Dep'!$AF40:$IA40,'JV_Cog&amp;SGA&amp;Dep'!$AF$23:$IA$23,N$77)</f>
        <v>124234.06279647756</v>
      </c>
      <c r="O92" s="1747">
        <f>SUMIFS('JV_Cog&amp;SGA&amp;Dep'!$AF40:$IA40,'JV_Cog&amp;SGA&amp;Dep'!$AF$23:$IA$23,O$77)</f>
        <v>127464.14842918592</v>
      </c>
      <c r="P92" s="1747">
        <f>SUMIFS('JV_Cog&amp;SGA&amp;Dep'!$AF40:$IA40,'JV_Cog&amp;SGA&amp;Dep'!$AF$23:$IA$23,P$77)</f>
        <v>130778.2162883448</v>
      </c>
      <c r="Q92" s="1747">
        <f>SUMIFS('JV_Cog&amp;SGA&amp;Dep'!$AF40:$IA40,'JV_Cog&amp;SGA&amp;Dep'!$AF$23:$IA$23,Q$77)</f>
        <v>134178.44991184172</v>
      </c>
      <c r="R92" s="1747">
        <f>SUMIFS('JV_Cog&amp;SGA&amp;Dep'!$AF40:$IA40,'JV_Cog&amp;SGA&amp;Dep'!$AF$23:$IA$23,R$77)</f>
        <v>137667.08960954967</v>
      </c>
      <c r="S92" s="1747">
        <f>SUMIFS('JV_Cog&amp;SGA&amp;Dep'!$AF40:$IA40,'JV_Cog&amp;SGA&amp;Dep'!$AF$23:$IA$23,S$77)</f>
        <v>141246.43393939798</v>
      </c>
      <c r="T92" s="1747">
        <f>SUMIFS('JV_Cog&amp;SGA&amp;Dep'!$AF40:$IA40,'JV_Cog&amp;SGA&amp;Dep'!$AF$23:$IA$23,T$77)</f>
        <v>144918.84122182231</v>
      </c>
      <c r="U92" s="1747">
        <f>SUMIFS('JV_Cog&amp;SGA&amp;Dep'!$AF40:$IA40,'JV_Cog&amp;SGA&amp;Dep'!$AF$23:$IA$23,U$77)</f>
        <v>148686.73109358968</v>
      </c>
      <c r="V92" s="1747">
        <f>SUMIFS('JV_Cog&amp;SGA&amp;Dep'!$AF40:$IA40,'JV_Cog&amp;SGA&amp;Dep'!$AF$23:$IA$23,V$77)</f>
        <v>152552.58610202302</v>
      </c>
      <c r="W92" s="1747">
        <f>SUMIFS('JV_Cog&amp;SGA&amp;Dep'!$AF40:$IA40,'JV_Cog&amp;SGA&amp;Dep'!$AF$23:$IA$23,W$77)</f>
        <v>65216.230558614843</v>
      </c>
    </row>
    <row r="93" spans="4:23" x14ac:dyDescent="0.3">
      <c r="D93" s="2104" t="s">
        <v>1449</v>
      </c>
      <c r="E93" s="2104"/>
      <c r="F93" s="1747">
        <f>SUMIFS('JV_Cog&amp;SGA&amp;Dep'!$AF51:$IA51,'JV_Cog&amp;SGA&amp;Dep'!$AF$23:$IA$23,F$77)</f>
        <v>4068921.5686274506</v>
      </c>
      <c r="G93" s="1747">
        <f>SUMIFS('JV_Cog&amp;SGA&amp;Dep'!$AF51:$IA51,'JV_Cog&amp;SGA&amp;Dep'!$AF$23:$IA$23,G$77)</f>
        <v>6975294.1176470602</v>
      </c>
      <c r="H93" s="1747">
        <f>SUMIFS('JV_Cog&amp;SGA&amp;Dep'!$AF51:$IA51,'JV_Cog&amp;SGA&amp;Dep'!$AF$23:$IA$23,H$77)</f>
        <v>6975294.1176470602</v>
      </c>
      <c r="I93" s="1747">
        <f>SUMIFS('JV_Cog&amp;SGA&amp;Dep'!$AF51:$IA51,'JV_Cog&amp;SGA&amp;Dep'!$AF$23:$IA$23,I$77)</f>
        <v>6975294.1176470602</v>
      </c>
      <c r="J93" s="1747">
        <f>SUMIFS('JV_Cog&amp;SGA&amp;Dep'!$AF51:$IA51,'JV_Cog&amp;SGA&amp;Dep'!$AF$23:$IA$23,J$77)</f>
        <v>6975294.1176470602</v>
      </c>
      <c r="K93" s="1747">
        <f>SUMIFS('JV_Cog&amp;SGA&amp;Dep'!$AF51:$IA51,'JV_Cog&amp;SGA&amp;Dep'!$AF$23:$IA$23,K$77)</f>
        <v>6975294.1176470602</v>
      </c>
      <c r="L93" s="1747">
        <f>SUMIFS('JV_Cog&amp;SGA&amp;Dep'!$AF51:$IA51,'JV_Cog&amp;SGA&amp;Dep'!$AF$23:$IA$23,L$77)</f>
        <v>6975294.1176470602</v>
      </c>
      <c r="M93" s="1747">
        <f>SUMIFS('JV_Cog&amp;SGA&amp;Dep'!$AF51:$IA51,'JV_Cog&amp;SGA&amp;Dep'!$AF$23:$IA$23,M$77)</f>
        <v>6975294.1176470602</v>
      </c>
      <c r="N93" s="1747">
        <f>SUMIFS('JV_Cog&amp;SGA&amp;Dep'!$AF51:$IA51,'JV_Cog&amp;SGA&amp;Dep'!$AF$23:$IA$23,N$77)</f>
        <v>6975294.1176470602</v>
      </c>
      <c r="O93" s="1747">
        <f>SUMIFS('JV_Cog&amp;SGA&amp;Dep'!$AF51:$IA51,'JV_Cog&amp;SGA&amp;Dep'!$AF$23:$IA$23,O$77)</f>
        <v>6975294.1176470602</v>
      </c>
      <c r="P93" s="1747">
        <f>SUMIFS('JV_Cog&amp;SGA&amp;Dep'!$AF51:$IA51,'JV_Cog&amp;SGA&amp;Dep'!$AF$23:$IA$23,P$77)</f>
        <v>6975294.1176470602</v>
      </c>
      <c r="Q93" s="1747">
        <f>SUMIFS('JV_Cog&amp;SGA&amp;Dep'!$AF51:$IA51,'JV_Cog&amp;SGA&amp;Dep'!$AF$23:$IA$23,Q$77)</f>
        <v>6975294.1176470602</v>
      </c>
      <c r="R93" s="1747">
        <f>SUMIFS('JV_Cog&amp;SGA&amp;Dep'!$AF51:$IA51,'JV_Cog&amp;SGA&amp;Dep'!$AF$23:$IA$23,R$77)</f>
        <v>6975294.1176470602</v>
      </c>
      <c r="S93" s="1747">
        <f>SUMIFS('JV_Cog&amp;SGA&amp;Dep'!$AF51:$IA51,'JV_Cog&amp;SGA&amp;Dep'!$AF$23:$IA$23,S$77)</f>
        <v>6975294.1176470602</v>
      </c>
      <c r="T93" s="1747">
        <f>SUMIFS('JV_Cog&amp;SGA&amp;Dep'!$AF51:$IA51,'JV_Cog&amp;SGA&amp;Dep'!$AF$23:$IA$23,T$77)</f>
        <v>6975294.1176470602</v>
      </c>
      <c r="U93" s="1747">
        <f>SUMIFS('JV_Cog&amp;SGA&amp;Dep'!$AF51:$IA51,'JV_Cog&amp;SGA&amp;Dep'!$AF$23:$IA$23,U$77)</f>
        <v>6975294.1176470602</v>
      </c>
      <c r="V93" s="1747">
        <f>SUMIFS('JV_Cog&amp;SGA&amp;Dep'!$AF51:$IA51,'JV_Cog&amp;SGA&amp;Dep'!$AF$23:$IA$23,V$77)</f>
        <v>6975294.1176470602</v>
      </c>
      <c r="W93" s="1747">
        <f>SUMIFS('JV_Cog&amp;SGA&amp;Dep'!$AF51:$IA51,'JV_Cog&amp;SGA&amp;Dep'!$AF$23:$IA$23,W$77)</f>
        <v>2906372.5490196077</v>
      </c>
    </row>
    <row r="94" spans="4:23" x14ac:dyDescent="0.3">
      <c r="D94" s="2113" t="s">
        <v>1450</v>
      </c>
      <c r="E94" s="2113"/>
      <c r="F94" s="1756">
        <f>SUMIFS('JV_Cog&amp;SGA&amp;Dep'!$AF52:$IA52,'JV_Cog&amp;SGA&amp;Dep'!$AF$23:$IA$23,F$77)</f>
        <v>0</v>
      </c>
      <c r="G94" s="1756">
        <f>SUMIFS('JV_Cog&amp;SGA&amp;Dep'!$AF52:$IA52,'JV_Cog&amp;SGA&amp;Dep'!$AF$23:$IA$23,G$77)</f>
        <v>0</v>
      </c>
      <c r="H94" s="1756">
        <f>SUMIFS('JV_Cog&amp;SGA&amp;Dep'!$AF52:$IA52,'JV_Cog&amp;SGA&amp;Dep'!$AF$23:$IA$23,H$77)</f>
        <v>0</v>
      </c>
      <c r="I94" s="1756">
        <f>SUMIFS('JV_Cog&amp;SGA&amp;Dep'!$AF52:$IA52,'JV_Cog&amp;SGA&amp;Dep'!$AF$23:$IA$23,I$77)</f>
        <v>0</v>
      </c>
      <c r="J94" s="1756">
        <f>SUMIFS('JV_Cog&amp;SGA&amp;Dep'!$AF52:$IA52,'JV_Cog&amp;SGA&amp;Dep'!$AF$23:$IA$23,J$77)</f>
        <v>0</v>
      </c>
      <c r="K94" s="1756">
        <f>SUMIFS('JV_Cog&amp;SGA&amp;Dep'!$AF52:$IA52,'JV_Cog&amp;SGA&amp;Dep'!$AF$23:$IA$23,K$77)</f>
        <v>0</v>
      </c>
      <c r="L94" s="1756">
        <f>SUMIFS('JV_Cog&amp;SGA&amp;Dep'!$AF52:$IA52,'JV_Cog&amp;SGA&amp;Dep'!$AF$23:$IA$23,L$77)</f>
        <v>0</v>
      </c>
      <c r="M94" s="1756">
        <f>SUMIFS('JV_Cog&amp;SGA&amp;Dep'!$AF52:$IA52,'JV_Cog&amp;SGA&amp;Dep'!$AF$23:$IA$23,M$77)</f>
        <v>0</v>
      </c>
      <c r="N94" s="1756">
        <f>SUMIFS('JV_Cog&amp;SGA&amp;Dep'!$AF52:$IA52,'JV_Cog&amp;SGA&amp;Dep'!$AF$23:$IA$23,N$77)</f>
        <v>0</v>
      </c>
      <c r="O94" s="1756">
        <f>SUMIFS('JV_Cog&amp;SGA&amp;Dep'!$AF52:$IA52,'JV_Cog&amp;SGA&amp;Dep'!$AF$23:$IA$23,O$77)</f>
        <v>0</v>
      </c>
      <c r="P94" s="1756">
        <f>SUMIFS('JV_Cog&amp;SGA&amp;Dep'!$AF52:$IA52,'JV_Cog&amp;SGA&amp;Dep'!$AF$23:$IA$23,P$77)</f>
        <v>0</v>
      </c>
      <c r="Q94" s="1756">
        <f>SUMIFS('JV_Cog&amp;SGA&amp;Dep'!$AF52:$IA52,'JV_Cog&amp;SGA&amp;Dep'!$AF$23:$IA$23,Q$77)</f>
        <v>0</v>
      </c>
      <c r="R94" s="1756">
        <f>SUMIFS('JV_Cog&amp;SGA&amp;Dep'!$AF52:$IA52,'JV_Cog&amp;SGA&amp;Dep'!$AF$23:$IA$23,R$77)</f>
        <v>0</v>
      </c>
      <c r="S94" s="1756">
        <f>SUMIFS('JV_Cog&amp;SGA&amp;Dep'!$AF52:$IA52,'JV_Cog&amp;SGA&amp;Dep'!$AF$23:$IA$23,S$77)</f>
        <v>0</v>
      </c>
      <c r="T94" s="1756">
        <f>SUMIFS('JV_Cog&amp;SGA&amp;Dep'!$AF52:$IA52,'JV_Cog&amp;SGA&amp;Dep'!$AF$23:$IA$23,T$77)</f>
        <v>0</v>
      </c>
      <c r="U94" s="1756">
        <f>SUMIFS('JV_Cog&amp;SGA&amp;Dep'!$AF52:$IA52,'JV_Cog&amp;SGA&amp;Dep'!$AF$23:$IA$23,U$77)</f>
        <v>0</v>
      </c>
      <c r="V94" s="1756">
        <f>SUMIFS('JV_Cog&amp;SGA&amp;Dep'!$AF52:$IA52,'JV_Cog&amp;SGA&amp;Dep'!$AF$23:$IA$23,V$77)</f>
        <v>0</v>
      </c>
      <c r="W94" s="1756">
        <f>SUMIFS('JV_Cog&amp;SGA&amp;Dep'!$AF52:$IA52,'JV_Cog&amp;SGA&amp;Dep'!$AF$23:$IA$23,W$77)</f>
        <v>0</v>
      </c>
    </row>
    <row r="95" spans="4:23" x14ac:dyDescent="0.3">
      <c r="D95" s="2095" t="s">
        <v>1451</v>
      </c>
      <c r="E95" s="2095"/>
      <c r="F95" s="1757">
        <f t="shared" ref="F95:W95" si="31">SUM(F81:F94)</f>
        <v>23919300.490789108</v>
      </c>
      <c r="G95" s="1757">
        <f t="shared" si="31"/>
        <v>41677770.166258685</v>
      </c>
      <c r="H95" s="1757">
        <f t="shared" si="31"/>
        <v>42370961.698128082</v>
      </c>
      <c r="I95" s="1757">
        <f t="shared" si="31"/>
        <v>43085651.621901728</v>
      </c>
      <c r="J95" s="1757">
        <f t="shared" si="31"/>
        <v>43814808.511964567</v>
      </c>
      <c r="K95" s="1757">
        <f t="shared" si="31"/>
        <v>44562631.619701371</v>
      </c>
      <c r="L95" s="1757">
        <f t="shared" si="31"/>
        <v>45329626.356699914</v>
      </c>
      <c r="M95" s="1757">
        <f t="shared" si="31"/>
        <v>46116313.595908344</v>
      </c>
      <c r="N95" s="1757">
        <f t="shared" si="31"/>
        <v>46923228.898237161</v>
      </c>
      <c r="O95" s="1757">
        <f t="shared" si="31"/>
        <v>47750924.01454246</v>
      </c>
      <c r="P95" s="1757">
        <f t="shared" si="31"/>
        <v>48599965.259518832</v>
      </c>
      <c r="Q95" s="1757">
        <f t="shared" si="31"/>
        <v>49470938.559751019</v>
      </c>
      <c r="R95" s="1757">
        <f t="shared" si="31"/>
        <v>50364443.976348765</v>
      </c>
      <c r="S95" s="1757">
        <f t="shared" si="31"/>
        <v>51374769.180526115</v>
      </c>
      <c r="T95" s="1757">
        <f t="shared" si="31"/>
        <v>52761129.242810249</v>
      </c>
      <c r="U95" s="1757">
        <f t="shared" si="31"/>
        <v>54176609.937009938</v>
      </c>
      <c r="V95" s="1757">
        <f t="shared" si="31"/>
        <v>55621883.127484776</v>
      </c>
      <c r="W95" s="1757">
        <f t="shared" si="31"/>
        <v>23790682.270941801</v>
      </c>
    </row>
    <row r="96" spans="4:23" x14ac:dyDescent="0.3">
      <c r="F96" s="1845" t="b">
        <f t="shared" ref="F96:W96" si="32">ROUND(F45,0)=ROUND(F95,0)</f>
        <v>1</v>
      </c>
      <c r="G96" s="58" t="b">
        <f t="shared" si="32"/>
        <v>1</v>
      </c>
      <c r="H96" s="58" t="b">
        <f t="shared" si="32"/>
        <v>1</v>
      </c>
      <c r="I96" s="58" t="b">
        <f t="shared" si="32"/>
        <v>1</v>
      </c>
      <c r="J96" s="58" t="b">
        <f t="shared" si="32"/>
        <v>1</v>
      </c>
      <c r="K96" s="58" t="b">
        <f t="shared" si="32"/>
        <v>1</v>
      </c>
      <c r="L96" s="58" t="b">
        <f t="shared" si="32"/>
        <v>1</v>
      </c>
      <c r="M96" s="58" t="b">
        <f t="shared" si="32"/>
        <v>1</v>
      </c>
      <c r="N96" s="58" t="b">
        <f t="shared" si="32"/>
        <v>1</v>
      </c>
      <c r="O96" s="58" t="b">
        <f t="shared" si="32"/>
        <v>1</v>
      </c>
      <c r="P96" s="58" t="b">
        <f t="shared" si="32"/>
        <v>1</v>
      </c>
      <c r="Q96" s="58" t="b">
        <f t="shared" si="32"/>
        <v>1</v>
      </c>
      <c r="R96" s="58" t="b">
        <f t="shared" si="32"/>
        <v>1</v>
      </c>
      <c r="S96" s="58" t="b">
        <f t="shared" si="32"/>
        <v>1</v>
      </c>
      <c r="T96" s="58" t="b">
        <f t="shared" si="32"/>
        <v>1</v>
      </c>
      <c r="U96" s="58" t="b">
        <f t="shared" si="32"/>
        <v>1</v>
      </c>
      <c r="V96" s="58" t="b">
        <f t="shared" si="32"/>
        <v>1</v>
      </c>
      <c r="W96" s="58" t="b">
        <f t="shared" si="32"/>
        <v>1</v>
      </c>
    </row>
    <row r="97" spans="3:23" x14ac:dyDescent="0.3">
      <c r="D97" s="1828" t="s">
        <v>1507</v>
      </c>
      <c r="E97" s="1828" t="s">
        <v>1514</v>
      </c>
    </row>
    <row r="98" spans="3:23" x14ac:dyDescent="0.3">
      <c r="C98" s="731">
        <v>35</v>
      </c>
      <c r="D98" s="1689" t="s">
        <v>1080</v>
      </c>
      <c r="E98" s="1690" t="s">
        <v>1452</v>
      </c>
      <c r="F98" s="1690" t="s">
        <v>1453</v>
      </c>
      <c r="G98" s="1690" t="s">
        <v>1454</v>
      </c>
      <c r="H98" s="1690" t="s">
        <v>1455</v>
      </c>
      <c r="I98" s="1690" t="s">
        <v>1456</v>
      </c>
      <c r="J98" s="1690" t="s">
        <v>1457</v>
      </c>
      <c r="K98" s="1690" t="s">
        <v>1458</v>
      </c>
      <c r="L98" s="1690" t="s">
        <v>1459</v>
      </c>
      <c r="M98" s="1690" t="s">
        <v>1460</v>
      </c>
      <c r="N98" s="1690" t="s">
        <v>1461</v>
      </c>
      <c r="O98" s="1690" t="s">
        <v>1462</v>
      </c>
      <c r="P98" s="1690" t="s">
        <v>1463</v>
      </c>
      <c r="Q98" s="1690" t="s">
        <v>1464</v>
      </c>
      <c r="R98" s="1690" t="s">
        <v>1465</v>
      </c>
      <c r="S98" s="1690" t="s">
        <v>1466</v>
      </c>
      <c r="T98" s="1690" t="s">
        <v>1467</v>
      </c>
      <c r="U98" s="1690" t="s">
        <v>1468</v>
      </c>
      <c r="V98" s="1690" t="s">
        <v>1469</v>
      </c>
      <c r="W98" s="1691" t="s">
        <v>1515</v>
      </c>
    </row>
    <row r="99" spans="3:23" x14ac:dyDescent="0.3">
      <c r="D99" s="1692" t="s">
        <v>1470</v>
      </c>
      <c r="E99" s="1761">
        <f>ROUND('JV_PL&amp;배당가능이익검토'!F99,0)</f>
        <v>0</v>
      </c>
      <c r="F99" s="1762">
        <f>ROUND('JV_PL&amp;배당가능이익검토'!G99,0)</f>
        <v>18979389</v>
      </c>
      <c r="G99" s="1762">
        <f ca="1">ROUND('JV_PL&amp;배당가능이익검토'!H99,0)</f>
        <v>18981755</v>
      </c>
      <c r="H99" s="1762">
        <f ca="1">ROUND('JV_PL&amp;배당가능이익검토'!I99,0)</f>
        <v>13186561</v>
      </c>
      <c r="I99" s="1762">
        <f ca="1">ROUND('JV_PL&amp;배당가능이익검토'!J99,0)</f>
        <v>17341778</v>
      </c>
      <c r="J99" s="1762">
        <f ca="1">ROUND('JV_PL&amp;배당가능이익검토'!K99,0)</f>
        <v>19643509</v>
      </c>
      <c r="K99" s="1762">
        <f ca="1">ROUND('JV_PL&amp;배당가능이익검토'!L99,0)</f>
        <v>21025674</v>
      </c>
      <c r="L99" s="1762">
        <f ca="1">ROUND('JV_PL&amp;배당가능이익검토'!M99,0)</f>
        <v>24484340</v>
      </c>
      <c r="M99" s="1762">
        <f ca="1">ROUND('JV_PL&amp;배당가능이익검토'!N99,0)</f>
        <v>28015520</v>
      </c>
      <c r="N99" s="1762">
        <f ca="1">ROUND('JV_PL&amp;배당가능이익검토'!O99,0)</f>
        <v>12905602</v>
      </c>
      <c r="O99" s="1762">
        <f ca="1">ROUND('JV_PL&amp;배당가능이익검토'!P99,0)</f>
        <v>24934745</v>
      </c>
      <c r="P99" s="1762">
        <f ca="1">ROUND('JV_PL&amp;배당가능이익검토'!Q99,0)</f>
        <v>26978462</v>
      </c>
      <c r="Q99" s="1762">
        <f ca="1">ROUND('JV_PL&amp;배당가능이익검토'!R99,0)</f>
        <v>34032062</v>
      </c>
      <c r="R99" s="1762">
        <f ca="1">ROUND('JV_PL&amp;배당가능이익검토'!S99,0)</f>
        <v>41090459</v>
      </c>
      <c r="S99" s="1762">
        <f ca="1">ROUND('JV_PL&amp;배당가능이익검토'!T99,0)</f>
        <v>48068054</v>
      </c>
      <c r="T99" s="1762">
        <f ca="1">ROUND('JV_PL&amp;배당가능이익검토'!U99,0)</f>
        <v>54659467</v>
      </c>
      <c r="U99" s="1762">
        <f ca="1">ROUND('JV_PL&amp;배당가능이익검토'!V99,0)</f>
        <v>61364847</v>
      </c>
      <c r="V99" s="1762">
        <f ca="1">ROUND('JV_PL&amp;배당가능이익검토'!W99,0)</f>
        <v>71984099</v>
      </c>
      <c r="W99" s="1762">
        <f ca="1">ROUND('JV_PL&amp;배당가능이익검토'!X99,0)</f>
        <v>71002927</v>
      </c>
    </row>
    <row r="100" spans="3:23" x14ac:dyDescent="0.3">
      <c r="D100" s="1693" t="s">
        <v>1471</v>
      </c>
      <c r="E100" s="1763">
        <f>ROUND('JV_PL&amp;배당가능이익검토'!F100,0)</f>
        <v>0</v>
      </c>
      <c r="F100" s="1747">
        <f>ROUND('JV_PL&amp;배당가능이익검토'!G100,0)</f>
        <v>2488358</v>
      </c>
      <c r="G100" s="1747">
        <f>ROUND('JV_PL&amp;배당가능이익검토'!H100,0)</f>
        <v>2535796</v>
      </c>
      <c r="H100" s="1747">
        <f>ROUND('JV_PL&amp;배당가능이익검토'!I100,0)</f>
        <v>2584304</v>
      </c>
      <c r="I100" s="1747">
        <f>ROUND('JV_PL&amp;배당가능이익검토'!J100,0)</f>
        <v>2633852</v>
      </c>
      <c r="J100" s="1747">
        <f>ROUND('JV_PL&amp;배당가능이익검토'!K100,0)</f>
        <v>2684494</v>
      </c>
      <c r="K100" s="1747">
        <f>ROUND('JV_PL&amp;배당가능이익검토'!L100,0)</f>
        <v>2736217</v>
      </c>
      <c r="L100" s="1747">
        <f>ROUND('JV_PL&amp;배당가능이익검토'!M100,0)</f>
        <v>2789118</v>
      </c>
      <c r="M100" s="1747">
        <f>ROUND('JV_PL&amp;배당가능이익검토'!N100,0)</f>
        <v>2843210</v>
      </c>
      <c r="N100" s="1747">
        <f>ROUND('JV_PL&amp;배당가능이익검토'!O100,0)</f>
        <v>2898458</v>
      </c>
      <c r="O100" s="1747">
        <f>ROUND('JV_PL&amp;배당가능이익검토'!P100,0)</f>
        <v>2954955</v>
      </c>
      <c r="P100" s="1747">
        <f>ROUND('JV_PL&amp;배당가능이익검토'!Q100,0)</f>
        <v>3012729</v>
      </c>
      <c r="Q100" s="1747">
        <f>ROUND('JV_PL&amp;배당가능이익검토'!R100,0)</f>
        <v>3071752</v>
      </c>
      <c r="R100" s="1747">
        <f>ROUND('JV_PL&amp;배당가능이익검토'!S100,0)</f>
        <v>3132111</v>
      </c>
      <c r="S100" s="1747">
        <f>ROUND('JV_PL&amp;배당가능이익검토'!T100,0)</f>
        <v>3193838</v>
      </c>
      <c r="T100" s="1747">
        <f>ROUND('JV_PL&amp;배당가능이익검토'!U100,0)</f>
        <v>3256945</v>
      </c>
      <c r="U100" s="1747">
        <f>ROUND('JV_PL&amp;배당가능이익검토'!V100,0)</f>
        <v>3321413</v>
      </c>
      <c r="V100" s="1747">
        <f>ROUND('JV_PL&amp;배당가능이익검토'!W100,0)</f>
        <v>3387365</v>
      </c>
      <c r="W100" s="1747">
        <f>ROUND('JV_PL&amp;배당가능이익검토'!X100,0)</f>
        <v>0</v>
      </c>
    </row>
    <row r="101" spans="3:23" x14ac:dyDescent="0.3">
      <c r="D101" s="1693" t="s">
        <v>1312</v>
      </c>
      <c r="E101" s="1763">
        <f>ROUND('JV_PL&amp;배당가능이익검토'!F101,0)</f>
        <v>0</v>
      </c>
      <c r="F101" s="1747">
        <f>ROUND('JV_PL&amp;배당가능이익검토'!G101,0)</f>
        <v>8313400</v>
      </c>
      <c r="G101" s="1747">
        <f>ROUND('JV_PL&amp;배당가능이익검토'!H101,0)</f>
        <v>8357668</v>
      </c>
      <c r="H101" s="1747">
        <f>ROUND('JV_PL&amp;배당가능이익검토'!I101,0)</f>
        <v>8402821</v>
      </c>
      <c r="I101" s="1747">
        <f>ROUND('JV_PL&amp;배당가능이익검토'!J101,0)</f>
        <v>8448878</v>
      </c>
      <c r="J101" s="1747">
        <f>ROUND('JV_PL&amp;배당가능이익검토'!K101,0)</f>
        <v>8495855</v>
      </c>
      <c r="K101" s="1747">
        <f>ROUND('JV_PL&amp;배당가능이익검토'!L101,0)</f>
        <v>8543772</v>
      </c>
      <c r="L101" s="1747">
        <f>ROUND('JV_PL&amp;배당가능이익검토'!M101,0)</f>
        <v>8592648</v>
      </c>
      <c r="M101" s="1747">
        <f>ROUND('JV_PL&amp;배당가능이익검토'!N101,0)</f>
        <v>8642501</v>
      </c>
      <c r="N101" s="1747">
        <f>ROUND('JV_PL&amp;배당가능이익검토'!O101,0)</f>
        <v>8693351</v>
      </c>
      <c r="O101" s="1747">
        <f>ROUND('JV_PL&amp;배당가능이익검토'!P101,0)</f>
        <v>8745218</v>
      </c>
      <c r="P101" s="1747">
        <f>ROUND('JV_PL&amp;배당가능이익검토'!Q101,0)</f>
        <v>8798122</v>
      </c>
      <c r="Q101" s="1747">
        <f>ROUND('JV_PL&amp;배당가능이익검토'!R101,0)</f>
        <v>8852085</v>
      </c>
      <c r="R101" s="1747">
        <f>ROUND('JV_PL&amp;배당가능이익검토'!S101,0)</f>
        <v>8907126</v>
      </c>
      <c r="S101" s="1747">
        <f>ROUND('JV_PL&amp;배당가능이익검토'!T101,0)</f>
        <v>8963269</v>
      </c>
      <c r="T101" s="1747">
        <f>ROUND('JV_PL&amp;배당가능이익검토'!U101,0)</f>
        <v>9020534</v>
      </c>
      <c r="U101" s="1747">
        <f>ROUND('JV_PL&amp;배당가능이익검토'!V101,0)</f>
        <v>9078945</v>
      </c>
      <c r="V101" s="1747">
        <f>ROUND('JV_PL&amp;배당가능이익검토'!W101,0)</f>
        <v>4828728</v>
      </c>
      <c r="W101" s="1747">
        <f>ROUND('JV_PL&amp;배당가능이익검토'!X101,0)</f>
        <v>0</v>
      </c>
    </row>
    <row r="102" spans="3:23" x14ac:dyDescent="0.3">
      <c r="D102" s="1693" t="s">
        <v>1472</v>
      </c>
      <c r="E102" s="1763">
        <f>ROUND('JV_PL&amp;배당가능이익검토'!F102,0)</f>
        <v>0</v>
      </c>
      <c r="F102" s="1747">
        <f>ROUND('JV_PL&amp;배당가능이익검토'!G102,0)</f>
        <v>114511078</v>
      </c>
      <c r="G102" s="1747">
        <f>ROUND('JV_PL&amp;배당가능이익검토'!H102,0)</f>
        <v>107535784</v>
      </c>
      <c r="H102" s="1747">
        <f>ROUND('JV_PL&amp;배당가능이익검토'!I102,0)</f>
        <v>100560490</v>
      </c>
      <c r="I102" s="1747">
        <f>ROUND('JV_PL&amp;배당가능이익검토'!J102,0)</f>
        <v>93585196</v>
      </c>
      <c r="J102" s="1747">
        <f>ROUND('JV_PL&amp;배당가능이익검토'!K102,0)</f>
        <v>86609902</v>
      </c>
      <c r="K102" s="1747">
        <f>ROUND('JV_PL&amp;배당가능이익검토'!L102,0)</f>
        <v>79634608</v>
      </c>
      <c r="L102" s="1747">
        <f>ROUND('JV_PL&amp;배당가능이익검토'!M102,0)</f>
        <v>72659314</v>
      </c>
      <c r="M102" s="1747">
        <f>ROUND('JV_PL&amp;배당가능이익검토'!N102,0)</f>
        <v>65684020</v>
      </c>
      <c r="N102" s="1747">
        <f>ROUND('JV_PL&amp;배당가능이익검토'!O102,0)</f>
        <v>58708725</v>
      </c>
      <c r="O102" s="1747">
        <f>ROUND('JV_PL&amp;배당가능이익검토'!P102,0)</f>
        <v>51733431</v>
      </c>
      <c r="P102" s="1747">
        <f>ROUND('JV_PL&amp;배당가능이익검토'!Q102,0)</f>
        <v>44758137</v>
      </c>
      <c r="Q102" s="1747">
        <f>ROUND('JV_PL&amp;배당가능이익검토'!R102,0)</f>
        <v>37782843</v>
      </c>
      <c r="R102" s="1747">
        <f>ROUND('JV_PL&amp;배당가능이익검토'!S102,0)</f>
        <v>30807549</v>
      </c>
      <c r="S102" s="1747">
        <f>ROUND('JV_PL&amp;배당가능이익검토'!T102,0)</f>
        <v>23832255</v>
      </c>
      <c r="T102" s="1747">
        <f>ROUND('JV_PL&amp;배당가능이익검토'!U102,0)</f>
        <v>16856961</v>
      </c>
      <c r="U102" s="1747">
        <f>ROUND('JV_PL&amp;배당가능이익검토'!V102,0)</f>
        <v>9881667</v>
      </c>
      <c r="V102" s="1747">
        <f>ROUND('JV_PL&amp;배당가능이익검토'!W102,0)</f>
        <v>2906373</v>
      </c>
      <c r="W102" s="1747">
        <f>ROUND('JV_PL&amp;배당가능이익검토'!X102,0)</f>
        <v>0</v>
      </c>
    </row>
    <row r="103" spans="3:23" ht="17.25" thickBot="1" x14ac:dyDescent="0.35">
      <c r="D103" s="1694" t="s">
        <v>1473</v>
      </c>
      <c r="E103" s="1764">
        <f>ROUND('JV_PL&amp;배당가능이익검토'!F103,0)</f>
        <v>0</v>
      </c>
      <c r="F103" s="1765">
        <f>ROUND('JV_PL&amp;배당가능이익검토'!G103,0)</f>
        <v>0</v>
      </c>
      <c r="G103" s="1765">
        <f>ROUND('JV_PL&amp;배당가능이익검토'!H103,0)</f>
        <v>0</v>
      </c>
      <c r="H103" s="1765">
        <f>ROUND('JV_PL&amp;배당가능이익검토'!I103,0)</f>
        <v>0</v>
      </c>
      <c r="I103" s="1765">
        <f>ROUND('JV_PL&amp;배당가능이익검토'!J103,0)</f>
        <v>0</v>
      </c>
      <c r="J103" s="1765">
        <f>ROUND('JV_PL&amp;배당가능이익검토'!K103,0)</f>
        <v>0</v>
      </c>
      <c r="K103" s="1765">
        <f>ROUND('JV_PL&amp;배당가능이익검토'!L103,0)</f>
        <v>0</v>
      </c>
      <c r="L103" s="1765">
        <f>ROUND('JV_PL&amp;배당가능이익검토'!M103,0)</f>
        <v>0</v>
      </c>
      <c r="M103" s="1765">
        <f>ROUND('JV_PL&amp;배당가능이익검토'!N103,0)</f>
        <v>0</v>
      </c>
      <c r="N103" s="1765">
        <f>ROUND('JV_PL&amp;배당가능이익검토'!O103,0)</f>
        <v>0</v>
      </c>
      <c r="O103" s="1765">
        <f>ROUND('JV_PL&amp;배당가능이익검토'!P103,0)</f>
        <v>0</v>
      </c>
      <c r="P103" s="1765">
        <f>ROUND('JV_PL&amp;배당가능이익검토'!Q103,0)</f>
        <v>0</v>
      </c>
      <c r="Q103" s="1765">
        <f>ROUND('JV_PL&amp;배당가능이익검토'!R103,0)</f>
        <v>0</v>
      </c>
      <c r="R103" s="1765">
        <f>ROUND('JV_PL&amp;배당가능이익검토'!S103,0)</f>
        <v>0</v>
      </c>
      <c r="S103" s="1765">
        <f>ROUND('JV_PL&amp;배당가능이익검토'!T103,0)</f>
        <v>0</v>
      </c>
      <c r="T103" s="1765">
        <f>ROUND('JV_PL&amp;배당가능이익검토'!U103,0)</f>
        <v>0</v>
      </c>
      <c r="U103" s="1765">
        <f>ROUND('JV_PL&amp;배당가능이익검토'!V103,0)</f>
        <v>0</v>
      </c>
      <c r="V103" s="1765">
        <f>ROUND('JV_PL&amp;배당가능이익검토'!W103,0)</f>
        <v>0</v>
      </c>
      <c r="W103" s="1765">
        <f>ROUND('JV_PL&amp;배당가능이익검토'!X103,0)</f>
        <v>0</v>
      </c>
    </row>
    <row r="104" spans="3:23" x14ac:dyDescent="0.3">
      <c r="D104" s="1695" t="s">
        <v>1474</v>
      </c>
      <c r="E104" s="1766">
        <f t="shared" ref="E104:W104" si="33">SUM(E99:E103)</f>
        <v>0</v>
      </c>
      <c r="F104" s="1767">
        <f t="shared" si="33"/>
        <v>144292225</v>
      </c>
      <c r="G104" s="1767">
        <f t="shared" ca="1" si="33"/>
        <v>137411003</v>
      </c>
      <c r="H104" s="1767">
        <f t="shared" ca="1" si="33"/>
        <v>124734176</v>
      </c>
      <c r="I104" s="1767">
        <f t="shared" ca="1" si="33"/>
        <v>122009704</v>
      </c>
      <c r="J104" s="1767">
        <f t="shared" ca="1" si="33"/>
        <v>117433760</v>
      </c>
      <c r="K104" s="1767">
        <f t="shared" ca="1" si="33"/>
        <v>111940271</v>
      </c>
      <c r="L104" s="1767">
        <f t="shared" ca="1" si="33"/>
        <v>108525420</v>
      </c>
      <c r="M104" s="1767">
        <f t="shared" ca="1" si="33"/>
        <v>105185251</v>
      </c>
      <c r="N104" s="1767">
        <f t="shared" ca="1" si="33"/>
        <v>83206136</v>
      </c>
      <c r="O104" s="1767">
        <f t="shared" ca="1" si="33"/>
        <v>88368349</v>
      </c>
      <c r="P104" s="1767">
        <f t="shared" ca="1" si="33"/>
        <v>83547450</v>
      </c>
      <c r="Q104" s="1767">
        <f t="shared" ca="1" si="33"/>
        <v>83738742</v>
      </c>
      <c r="R104" s="1767">
        <f t="shared" ca="1" si="33"/>
        <v>83937245</v>
      </c>
      <c r="S104" s="1767">
        <f t="shared" ca="1" si="33"/>
        <v>84057416</v>
      </c>
      <c r="T104" s="1767">
        <f t="shared" ca="1" si="33"/>
        <v>83793907</v>
      </c>
      <c r="U104" s="1767">
        <f t="shared" ca="1" si="33"/>
        <v>83646872</v>
      </c>
      <c r="V104" s="1767">
        <f t="shared" ca="1" si="33"/>
        <v>83106565</v>
      </c>
      <c r="W104" s="1767">
        <f t="shared" ca="1" si="33"/>
        <v>71002927</v>
      </c>
    </row>
    <row r="105" spans="3:23" x14ac:dyDescent="0.3">
      <c r="D105" s="1692" t="s">
        <v>1475</v>
      </c>
      <c r="E105" s="1761">
        <f>ROUND('JV_PL&amp;배당가능이익검토'!F105,0)</f>
        <v>0</v>
      </c>
      <c r="F105" s="1762">
        <f>ROUND('JV_PL&amp;배당가능이익검토'!G105,0)</f>
        <v>4624453</v>
      </c>
      <c r="G105" s="1762">
        <f>ROUND('JV_PL&amp;배당가능이익검토'!H105,0)</f>
        <v>4670693</v>
      </c>
      <c r="H105" s="1762">
        <f>ROUND('JV_PL&amp;배당가능이익검토'!I105,0)</f>
        <v>4717400</v>
      </c>
      <c r="I105" s="1762">
        <f>ROUND('JV_PL&amp;배당가능이익검토'!J105,0)</f>
        <v>4764573</v>
      </c>
      <c r="J105" s="1762">
        <f>ROUND('JV_PL&amp;배당가능이익검토'!K105,0)</f>
        <v>4812227</v>
      </c>
      <c r="K105" s="1762">
        <f>ROUND('JV_PL&amp;배당가능이익검토'!L105,0)</f>
        <v>4860347</v>
      </c>
      <c r="L105" s="1762">
        <f>ROUND('JV_PL&amp;배당가능이익검토'!M105,0)</f>
        <v>4908947</v>
      </c>
      <c r="M105" s="1762">
        <f>ROUND('JV_PL&amp;배당가능이익검토'!N105,0)</f>
        <v>4958040</v>
      </c>
      <c r="N105" s="1762">
        <f>ROUND('JV_PL&amp;배당가능이익검토'!O105,0)</f>
        <v>5007627</v>
      </c>
      <c r="O105" s="1762">
        <f>ROUND('JV_PL&amp;배당가능이익검토'!P105,0)</f>
        <v>5057693</v>
      </c>
      <c r="P105" s="1762">
        <f>ROUND('JV_PL&amp;배당가능이익검토'!Q105,0)</f>
        <v>5108280</v>
      </c>
      <c r="Q105" s="1762">
        <f>ROUND('JV_PL&amp;배당가능이익검토'!R105,0)</f>
        <v>5159360</v>
      </c>
      <c r="R105" s="1762">
        <f>ROUND('JV_PL&amp;배당가능이익검토'!S105,0)</f>
        <v>5210947</v>
      </c>
      <c r="S105" s="1762">
        <f>ROUND('JV_PL&amp;배당가능이익검토'!T105,0)</f>
        <v>5263053</v>
      </c>
      <c r="T105" s="1762">
        <f>ROUND('JV_PL&amp;배당가능이익검토'!U105,0)</f>
        <v>5315693</v>
      </c>
      <c r="U105" s="1762">
        <f>ROUND('JV_PL&amp;배당가능이익검토'!V105,0)</f>
        <v>5368853</v>
      </c>
      <c r="V105" s="1762">
        <f>ROUND('JV_PL&amp;배당가능이익검토'!W105,0)</f>
        <v>5422542</v>
      </c>
      <c r="W105" s="1762">
        <f>ROUND('JV_PL&amp;배당가능이익검토'!X105,0)</f>
        <v>0</v>
      </c>
    </row>
    <row r="106" spans="3:23" x14ac:dyDescent="0.3">
      <c r="D106" s="1693" t="s">
        <v>1476</v>
      </c>
      <c r="E106" s="1763">
        <f>ROUND('JV_PL&amp;배당가능이익검토'!F106,0)</f>
        <v>0</v>
      </c>
      <c r="F106" s="1747">
        <f>ROUND('JV_PL&amp;배당가능이익검토'!G106,0)</f>
        <v>1843952</v>
      </c>
      <c r="G106" s="1747">
        <f>ROUND('JV_PL&amp;배당가능이익검토'!H106,0)</f>
        <v>1887726</v>
      </c>
      <c r="H106" s="1747">
        <f>ROUND('JV_PL&amp;배당가능이익검토'!I106,0)</f>
        <v>1932663</v>
      </c>
      <c r="I106" s="1747">
        <f>ROUND('JV_PL&amp;배당가능이익검토'!J106,0)</f>
        <v>1978795</v>
      </c>
      <c r="J106" s="1747">
        <f>ROUND('JV_PL&amp;배당가능이익검토'!K106,0)</f>
        <v>2026155</v>
      </c>
      <c r="K106" s="1747">
        <f>ROUND('JV_PL&amp;배당가능이익검토'!L106,0)</f>
        <v>2074777</v>
      </c>
      <c r="L106" s="1747">
        <f>ROUND('JV_PL&amp;배당가능이익검토'!M106,0)</f>
        <v>2124698</v>
      </c>
      <c r="M106" s="1747">
        <f>ROUND('JV_PL&amp;배당가능이익검토'!N106,0)</f>
        <v>2175954</v>
      </c>
      <c r="N106" s="1747">
        <f>ROUND('JV_PL&amp;배당가능이익검토'!O106,0)</f>
        <v>2228581</v>
      </c>
      <c r="O106" s="1747">
        <f>ROUND('JV_PL&amp;배당가능이익검토'!P106,0)</f>
        <v>2282619</v>
      </c>
      <c r="P106" s="1747">
        <f>ROUND('JV_PL&amp;배당가능이익검토'!Q106,0)</f>
        <v>2338107</v>
      </c>
      <c r="Q106" s="1747">
        <f>ROUND('JV_PL&amp;배당가능이익검토'!R106,0)</f>
        <v>2395086</v>
      </c>
      <c r="R106" s="1747">
        <f>ROUND('JV_PL&amp;배당가능이익검토'!S106,0)</f>
        <v>2453597</v>
      </c>
      <c r="S106" s="1747">
        <f>ROUND('JV_PL&amp;배당가능이익검토'!T106,0)</f>
        <v>2511029</v>
      </c>
      <c r="T106" s="1747">
        <f>ROUND('JV_PL&amp;배당가능이익검토'!U106,0)</f>
        <v>2559791</v>
      </c>
      <c r="U106" s="1747">
        <f>ROUND('JV_PL&amp;배당가능이익검토'!V106,0)</f>
        <v>2609571</v>
      </c>
      <c r="V106" s="1747">
        <f>ROUND('JV_PL&amp;배당가능이익검토'!W106,0)</f>
        <v>2660390</v>
      </c>
      <c r="W106" s="1747">
        <f>ROUND('JV_PL&amp;배당가능이익검토'!X106,0)</f>
        <v>0</v>
      </c>
    </row>
    <row r="107" spans="3:23" ht="17.25" thickBot="1" x14ac:dyDescent="0.35">
      <c r="D107" s="1694" t="s">
        <v>1477</v>
      </c>
      <c r="E107" s="1764">
        <f>ROUND('JV_PL&amp;배당가능이익검토'!F107,0)</f>
        <v>0</v>
      </c>
      <c r="F107" s="1765">
        <f>ROUND('JV_PL&amp;배당가능이익검토'!G107,0)</f>
        <v>65500000</v>
      </c>
      <c r="G107" s="1765">
        <f ca="1">ROUND('JV_PL&amp;배당가능이익검토'!H107,0)</f>
        <v>55450000</v>
      </c>
      <c r="H107" s="1765">
        <f ca="1">ROUND('JV_PL&amp;배당가능이익검토'!I107,0)</f>
        <v>42400000</v>
      </c>
      <c r="I107" s="1765">
        <f ca="1">ROUND('JV_PL&amp;배당가능이익검토'!J107,0)</f>
        <v>36680000</v>
      </c>
      <c r="J107" s="1765">
        <f ca="1">ROUND('JV_PL&amp;배당가능이익검토'!K107,0)</f>
        <v>33012000</v>
      </c>
      <c r="K107" s="1765">
        <f ca="1">ROUND('JV_PL&amp;배당가능이익검토'!L107,0)</f>
        <v>29344000</v>
      </c>
      <c r="L107" s="1765">
        <f ca="1">ROUND('JV_PL&amp;배당가능이익검토'!M107,0)</f>
        <v>25676000</v>
      </c>
      <c r="M107" s="1765">
        <f ca="1">ROUND('JV_PL&amp;배당가능이익검토'!N107,0)</f>
        <v>22008000</v>
      </c>
      <c r="N107" s="1765">
        <f ca="1">ROUND('JV_PL&amp;배당가능이익검토'!O107,0)</f>
        <v>0</v>
      </c>
      <c r="O107" s="1765">
        <f ca="1">ROUND('JV_PL&amp;배당가능이익검토'!P107,0)</f>
        <v>0</v>
      </c>
      <c r="P107" s="1765">
        <f ca="1">ROUND('JV_PL&amp;배당가능이익검토'!Q107,0)</f>
        <v>0</v>
      </c>
      <c r="Q107" s="1765">
        <f ca="1">ROUND('JV_PL&amp;배당가능이익검토'!R107,0)</f>
        <v>0</v>
      </c>
      <c r="R107" s="1765">
        <f ca="1">ROUND('JV_PL&amp;배당가능이익검토'!S107,0)</f>
        <v>0</v>
      </c>
      <c r="S107" s="1765">
        <f ca="1">ROUND('JV_PL&amp;배당가능이익검토'!T107,0)</f>
        <v>0</v>
      </c>
      <c r="T107" s="1765">
        <f ca="1">ROUND('JV_PL&amp;배당가능이익검토'!U107,0)</f>
        <v>0</v>
      </c>
      <c r="U107" s="1765">
        <f ca="1">ROUND('JV_PL&amp;배당가능이익검토'!V107,0)</f>
        <v>0</v>
      </c>
      <c r="V107" s="1765">
        <f ca="1">ROUND('JV_PL&amp;배당가능이익검토'!W107,0)</f>
        <v>0</v>
      </c>
      <c r="W107" s="1765">
        <f ca="1">ROUND('JV_PL&amp;배당가능이익검토'!X107,0)</f>
        <v>0</v>
      </c>
    </row>
    <row r="108" spans="3:23" ht="17.25" thickBot="1" x14ac:dyDescent="0.35">
      <c r="D108" s="1696" t="s">
        <v>1478</v>
      </c>
      <c r="E108" s="1768">
        <f t="shared" ref="E108:W108" si="34">SUM(E105:E107)</f>
        <v>0</v>
      </c>
      <c r="F108" s="1769">
        <f t="shared" si="34"/>
        <v>71968405</v>
      </c>
      <c r="G108" s="1769">
        <f t="shared" ca="1" si="34"/>
        <v>62008419</v>
      </c>
      <c r="H108" s="1769">
        <f t="shared" ca="1" si="34"/>
        <v>49050063</v>
      </c>
      <c r="I108" s="1769">
        <f t="shared" ca="1" si="34"/>
        <v>43423368</v>
      </c>
      <c r="J108" s="1769">
        <f t="shared" ca="1" si="34"/>
        <v>39850382</v>
      </c>
      <c r="K108" s="1769">
        <f t="shared" ca="1" si="34"/>
        <v>36279124</v>
      </c>
      <c r="L108" s="1769">
        <f t="shared" ca="1" si="34"/>
        <v>32709645</v>
      </c>
      <c r="M108" s="1769">
        <f t="shared" ca="1" si="34"/>
        <v>29141994</v>
      </c>
      <c r="N108" s="1769">
        <f t="shared" ca="1" si="34"/>
        <v>7236208</v>
      </c>
      <c r="O108" s="1769">
        <f t="shared" ca="1" si="34"/>
        <v>7340312</v>
      </c>
      <c r="P108" s="1769">
        <f t="shared" ca="1" si="34"/>
        <v>7446387</v>
      </c>
      <c r="Q108" s="1769">
        <f t="shared" ca="1" si="34"/>
        <v>7554446</v>
      </c>
      <c r="R108" s="1769">
        <f t="shared" ca="1" si="34"/>
        <v>7664544</v>
      </c>
      <c r="S108" s="1769">
        <f t="shared" ca="1" si="34"/>
        <v>7774082</v>
      </c>
      <c r="T108" s="1769">
        <f t="shared" ca="1" si="34"/>
        <v>7875484</v>
      </c>
      <c r="U108" s="1769">
        <f t="shared" ca="1" si="34"/>
        <v>7978424</v>
      </c>
      <c r="V108" s="1769">
        <f t="shared" ca="1" si="34"/>
        <v>8082932</v>
      </c>
      <c r="W108" s="1769">
        <f t="shared" ca="1" si="34"/>
        <v>0</v>
      </c>
    </row>
    <row r="109" spans="3:23" x14ac:dyDescent="0.3">
      <c r="D109" s="1697" t="s">
        <v>1479</v>
      </c>
      <c r="E109" s="1770">
        <f>ROUND('JV_PL&amp;배당가능이익검토'!F109,0)</f>
        <v>0</v>
      </c>
      <c r="F109" s="1771">
        <f>ROUND('JV_PL&amp;배당가능이익검토'!G109,0)</f>
        <v>68500000</v>
      </c>
      <c r="G109" s="1771">
        <f>ROUND('JV_PL&amp;배당가능이익검토'!H109,0)</f>
        <v>68500000</v>
      </c>
      <c r="H109" s="1771">
        <f>ROUND('JV_PL&amp;배당가능이익검토'!I109,0)</f>
        <v>68500000</v>
      </c>
      <c r="I109" s="1771">
        <f>ROUND('JV_PL&amp;배당가능이익검토'!J109,0)</f>
        <v>68500000</v>
      </c>
      <c r="J109" s="1771">
        <f>ROUND('JV_PL&amp;배당가능이익검토'!K109,0)</f>
        <v>68500000</v>
      </c>
      <c r="K109" s="1771">
        <f>ROUND('JV_PL&amp;배당가능이익검토'!L109,0)</f>
        <v>68500000</v>
      </c>
      <c r="L109" s="1771">
        <f>ROUND('JV_PL&amp;배당가능이익검토'!M109,0)</f>
        <v>68500000</v>
      </c>
      <c r="M109" s="1771">
        <f>ROUND('JV_PL&amp;배당가능이익검토'!N109,0)</f>
        <v>68500000</v>
      </c>
      <c r="N109" s="1771">
        <f>ROUND('JV_PL&amp;배당가능이익검토'!O109,0)</f>
        <v>68500000</v>
      </c>
      <c r="O109" s="1771">
        <f>ROUND('JV_PL&amp;배당가능이익검토'!P109,0)</f>
        <v>68500000</v>
      </c>
      <c r="P109" s="1771">
        <f>ROUND('JV_PL&amp;배당가능이익검토'!Q109,0)</f>
        <v>68500000</v>
      </c>
      <c r="Q109" s="1771">
        <f>ROUND('JV_PL&amp;배당가능이익검토'!R109,0)</f>
        <v>68500000</v>
      </c>
      <c r="R109" s="1771">
        <f>ROUND('JV_PL&amp;배당가능이익검토'!S109,0)</f>
        <v>68500000</v>
      </c>
      <c r="S109" s="1771">
        <f>ROUND('JV_PL&amp;배당가능이익검토'!T109,0)</f>
        <v>68500000</v>
      </c>
      <c r="T109" s="1771">
        <f>ROUND('JV_PL&amp;배당가능이익검토'!U109,0)</f>
        <v>68500000</v>
      </c>
      <c r="U109" s="1771">
        <f>ROUND('JV_PL&amp;배당가능이익검토'!V109,0)</f>
        <v>68500000</v>
      </c>
      <c r="V109" s="1771">
        <f>ROUND('JV_PL&amp;배당가능이익검토'!W109,0)</f>
        <v>68500000</v>
      </c>
      <c r="W109" s="1771">
        <f>ROUND('JV_PL&amp;배당가능이익검토'!X109,0)</f>
        <v>68500000</v>
      </c>
    </row>
    <row r="110" spans="3:23" ht="17.25" thickBot="1" x14ac:dyDescent="0.35">
      <c r="D110" s="1698" t="s">
        <v>1480</v>
      </c>
      <c r="E110" s="1764">
        <f>ROUND('JV_PL&amp;배당가능이익검토'!F110,0)</f>
        <v>0</v>
      </c>
      <c r="F110" s="1765">
        <f>ROUND('JV_PL&amp;배당가능이익검토'!G110,0)</f>
        <v>3823820</v>
      </c>
      <c r="G110" s="1765">
        <f ca="1">ROUND('JV_PL&amp;배당가능이익검토'!H110,0)</f>
        <v>6902584</v>
      </c>
      <c r="H110" s="1765">
        <f ca="1">ROUND('JV_PL&amp;배당가능이익검토'!I110,0)</f>
        <v>7184113</v>
      </c>
      <c r="I110" s="1765">
        <f ca="1">ROUND('JV_PL&amp;배당가능이익검토'!J110,0)</f>
        <v>10086336</v>
      </c>
      <c r="J110" s="1765">
        <f ca="1">ROUND('JV_PL&amp;배당가능이익검토'!K110,0)</f>
        <v>9083380</v>
      </c>
      <c r="K110" s="1765">
        <f ca="1">ROUND('JV_PL&amp;배당가능이익검토'!L110,0)</f>
        <v>7161147</v>
      </c>
      <c r="L110" s="1765">
        <f ca="1">ROUND('JV_PL&amp;배당가능이익검토'!M110,0)</f>
        <v>7315775</v>
      </c>
      <c r="M110" s="1765">
        <f ca="1">ROUND('JV_PL&amp;배당가능이익검토'!N110,0)</f>
        <v>7543257</v>
      </c>
      <c r="N110" s="1765">
        <f ca="1">ROUND('JV_PL&amp;배당가능이익검토'!O110,0)</f>
        <v>7469928</v>
      </c>
      <c r="O110" s="1765">
        <f ca="1">ROUND('JV_PL&amp;배당가능이익검토'!P110,0)</f>
        <v>12528038</v>
      </c>
      <c r="P110" s="1765">
        <f ca="1">ROUND('JV_PL&amp;배당가능이익검토'!Q110,0)</f>
        <v>7601064</v>
      </c>
      <c r="Q110" s="1765">
        <f ca="1">ROUND('JV_PL&amp;배당가능이익검토'!R110,0)</f>
        <v>7684295</v>
      </c>
      <c r="R110" s="1765">
        <f ca="1">ROUND('JV_PL&amp;배당가능이익검토'!S110,0)</f>
        <v>7772702</v>
      </c>
      <c r="S110" s="1765">
        <f ca="1">ROUND('JV_PL&amp;배당가능이익검토'!T110,0)</f>
        <v>7783334</v>
      </c>
      <c r="T110" s="1765">
        <f ca="1">ROUND('JV_PL&amp;배당가능이익검토'!U110,0)</f>
        <v>7418423</v>
      </c>
      <c r="U110" s="1765">
        <f ca="1">ROUND('JV_PL&amp;배당가능이익검토'!V110,0)</f>
        <v>7168448</v>
      </c>
      <c r="V110" s="1765">
        <f ca="1">ROUND('JV_PL&amp;배당가능이익검토'!W110,0)</f>
        <v>6523632</v>
      </c>
      <c r="W110" s="1765">
        <f ca="1">ROUND('JV_PL&amp;배당가능이익검토'!X110,0)</f>
        <v>2502927</v>
      </c>
    </row>
    <row r="111" spans="3:23" x14ac:dyDescent="0.3">
      <c r="D111" s="1695" t="s">
        <v>1481</v>
      </c>
      <c r="E111" s="1766">
        <f t="shared" ref="E111:W111" si="35">SUM(E109:E110)</f>
        <v>0</v>
      </c>
      <c r="F111" s="1767">
        <f t="shared" si="35"/>
        <v>72323820</v>
      </c>
      <c r="G111" s="1767">
        <f t="shared" ca="1" si="35"/>
        <v>75402584</v>
      </c>
      <c r="H111" s="1767">
        <f t="shared" ca="1" si="35"/>
        <v>75684113</v>
      </c>
      <c r="I111" s="1767">
        <f t="shared" ca="1" si="35"/>
        <v>78586336</v>
      </c>
      <c r="J111" s="1767">
        <f t="shared" ca="1" si="35"/>
        <v>77583380</v>
      </c>
      <c r="K111" s="1767">
        <f t="shared" ca="1" si="35"/>
        <v>75661147</v>
      </c>
      <c r="L111" s="1767">
        <f t="shared" ca="1" si="35"/>
        <v>75815775</v>
      </c>
      <c r="M111" s="1767">
        <f t="shared" ca="1" si="35"/>
        <v>76043257</v>
      </c>
      <c r="N111" s="1767">
        <f t="shared" ca="1" si="35"/>
        <v>75969928</v>
      </c>
      <c r="O111" s="1767">
        <f t="shared" ca="1" si="35"/>
        <v>81028038</v>
      </c>
      <c r="P111" s="1767">
        <f t="shared" ca="1" si="35"/>
        <v>76101064</v>
      </c>
      <c r="Q111" s="1767">
        <f t="shared" ca="1" si="35"/>
        <v>76184295</v>
      </c>
      <c r="R111" s="1767">
        <f t="shared" ca="1" si="35"/>
        <v>76272702</v>
      </c>
      <c r="S111" s="1767">
        <f t="shared" ca="1" si="35"/>
        <v>76283334</v>
      </c>
      <c r="T111" s="1767">
        <f t="shared" ca="1" si="35"/>
        <v>75918423</v>
      </c>
      <c r="U111" s="1767">
        <f t="shared" ca="1" si="35"/>
        <v>75668448</v>
      </c>
      <c r="V111" s="1767">
        <f t="shared" ca="1" si="35"/>
        <v>75023632</v>
      </c>
      <c r="W111" s="1767">
        <f t="shared" ca="1" si="35"/>
        <v>71002927</v>
      </c>
    </row>
    <row r="112" spans="3:23" x14ac:dyDescent="0.3">
      <c r="D112" s="1699" t="s">
        <v>1482</v>
      </c>
      <c r="E112" s="1772">
        <f t="shared" ref="E112:W112" si="36">IFERROR(E108/E111,0)</f>
        <v>0</v>
      </c>
      <c r="F112" s="1773">
        <f t="shared" si="36"/>
        <v>0.99508578224988664</v>
      </c>
      <c r="G112" s="1773">
        <f t="shared" ca="1" si="36"/>
        <v>0.82236464203932325</v>
      </c>
      <c r="H112" s="1773">
        <f t="shared" ca="1" si="36"/>
        <v>0.64808928922771414</v>
      </c>
      <c r="I112" s="1773">
        <f t="shared" ca="1" si="36"/>
        <v>0.55255621028062685</v>
      </c>
      <c r="J112" s="1773">
        <f t="shared" ca="1" si="36"/>
        <v>0.51364586075007301</v>
      </c>
      <c r="K112" s="1773">
        <f t="shared" ca="1" si="36"/>
        <v>0.47949476631645566</v>
      </c>
      <c r="L112" s="1773">
        <f t="shared" ca="1" si="36"/>
        <v>0.43143587202003802</v>
      </c>
      <c r="M112" s="1773">
        <f t="shared" ca="1" si="36"/>
        <v>0.38322916652557371</v>
      </c>
      <c r="N112" s="1773">
        <f t="shared" ca="1" si="36"/>
        <v>9.5250952455819091E-2</v>
      </c>
      <c r="O112" s="1773">
        <f t="shared" ca="1" si="36"/>
        <v>9.0589778318463043E-2</v>
      </c>
      <c r="P112" s="1773">
        <f t="shared" ca="1" si="36"/>
        <v>9.7848658200100858E-2</v>
      </c>
      <c r="Q112" s="1773">
        <f t="shared" ca="1" si="36"/>
        <v>9.9160148426916603E-2</v>
      </c>
      <c r="R112" s="1773">
        <f t="shared" ca="1" si="36"/>
        <v>0.10048869122271295</v>
      </c>
      <c r="S112" s="1773">
        <f t="shared" ca="1" si="36"/>
        <v>0.10191062178797797</v>
      </c>
      <c r="T112" s="1773">
        <f t="shared" ca="1" si="36"/>
        <v>0.10373613793321286</v>
      </c>
      <c r="U112" s="1773">
        <f t="shared" ca="1" si="36"/>
        <v>0.10543924463734211</v>
      </c>
      <c r="V112" s="1773">
        <f t="shared" ca="1" si="36"/>
        <v>0.10773847899019338</v>
      </c>
      <c r="W112" s="1773">
        <f t="shared" ca="1" si="36"/>
        <v>0</v>
      </c>
    </row>
    <row r="114" spans="3:23" x14ac:dyDescent="0.3">
      <c r="D114" s="1828" t="s">
        <v>1507</v>
      </c>
      <c r="E114" s="1828" t="s">
        <v>1516</v>
      </c>
    </row>
    <row r="115" spans="3:23" x14ac:dyDescent="0.3">
      <c r="C115" s="731">
        <v>35</v>
      </c>
      <c r="D115" s="1808" t="s">
        <v>1080</v>
      </c>
      <c r="E115" s="1700" t="s">
        <v>788</v>
      </c>
      <c r="F115" s="1700" t="s">
        <v>702</v>
      </c>
      <c r="G115" s="1700" t="s">
        <v>703</v>
      </c>
      <c r="H115" s="1700" t="s">
        <v>704</v>
      </c>
      <c r="I115" s="1700" t="s">
        <v>705</v>
      </c>
      <c r="J115" s="1700" t="s">
        <v>706</v>
      </c>
      <c r="K115" s="1700" t="s">
        <v>707</v>
      </c>
      <c r="L115" s="1700" t="s">
        <v>708</v>
      </c>
      <c r="M115" s="1700" t="s">
        <v>709</v>
      </c>
      <c r="N115" s="1700" t="s">
        <v>710</v>
      </c>
      <c r="O115" s="1700" t="s">
        <v>711</v>
      </c>
      <c r="P115" s="1700" t="s">
        <v>712</v>
      </c>
      <c r="Q115" s="1700" t="s">
        <v>713</v>
      </c>
      <c r="R115" s="1700" t="s">
        <v>714</v>
      </c>
      <c r="S115" s="1700" t="s">
        <v>715</v>
      </c>
      <c r="T115" s="1700" t="s">
        <v>716</v>
      </c>
      <c r="U115" s="1700" t="s">
        <v>717</v>
      </c>
      <c r="V115" s="1700" t="s">
        <v>726</v>
      </c>
      <c r="W115" s="1701" t="s">
        <v>789</v>
      </c>
    </row>
    <row r="116" spans="3:23" x14ac:dyDescent="0.3">
      <c r="D116" s="1702" t="s">
        <v>718</v>
      </c>
      <c r="E116" s="1774">
        <f>'JV_PL&amp;배당가능이익검토'!F12</f>
        <v>0</v>
      </c>
      <c r="F116" s="1775">
        <f>'JV_PL&amp;배당가능이익검토'!G12</f>
        <v>29007737.46682876</v>
      </c>
      <c r="G116" s="1775">
        <f>'JV_PL&amp;배당가능이익검토'!H12</f>
        <v>50463513.509904832</v>
      </c>
      <c r="H116" s="1775">
        <f>'JV_PL&amp;배당가능이익검토'!I12</f>
        <v>51212839.717235953</v>
      </c>
      <c r="I116" s="1775">
        <f>'JV_PL&amp;배당가능이익검토'!J12</f>
        <v>51975813.167106993</v>
      </c>
      <c r="J116" s="1775">
        <f>'JV_PL&amp;배당가능이익검토'!K12</f>
        <v>52752725.104552127</v>
      </c>
      <c r="K116" s="1775">
        <f>'JV_PL&amp;배당가능이익검토'!L12</f>
        <v>53543885.483239733</v>
      </c>
      <c r="L116" s="1775">
        <f>'JV_PL&amp;배당가능이익검토'!M12</f>
        <v>54349563.613155417</v>
      </c>
      <c r="M116" s="1775">
        <f>'JV_PL&amp;배당가능이익검토'!N12</f>
        <v>55170107.367198579</v>
      </c>
      <c r="N116" s="1775">
        <f>'JV_PL&amp;배당가능이익검토'!O12</f>
        <v>56005824.901933014</v>
      </c>
      <c r="O116" s="1775">
        <f>'JV_PL&amp;배당가능이익검토'!P12</f>
        <v>56857079.628363051</v>
      </c>
      <c r="P116" s="1775">
        <f>'JV_PL&amp;배당가능이익검토'!Q12</f>
        <v>57724093.377120882</v>
      </c>
      <c r="Q116" s="1775">
        <f>'JV_PL&amp;배당가능이익검토'!R12</f>
        <v>58607361.824788027</v>
      </c>
      <c r="R116" s="1775">
        <f>'JV_PL&amp;배당가능이익검토'!S12</f>
        <v>59507102.583108552</v>
      </c>
      <c r="S116" s="1775">
        <f>'JV_PL&amp;배당가능이익검토'!T12</f>
        <v>60423723.700168483</v>
      </c>
      <c r="T116" s="1775">
        <f>'JV_PL&amp;배당가능이익검토'!U12</f>
        <v>61357621.591578476</v>
      </c>
      <c r="U116" s="1775">
        <f>'JV_PL&amp;배당가능이익검토'!V12</f>
        <v>62309170.285436325</v>
      </c>
      <c r="V116" s="1775">
        <f>'JV_PL&amp;배당가능이익검토'!W12</f>
        <v>63278731.491397001</v>
      </c>
      <c r="W116" s="1775">
        <f>'JV_PL&amp;배당가능이익검토'!X12</f>
        <v>26777784.647775173</v>
      </c>
    </row>
    <row r="117" spans="3:23" ht="17.25" thickBot="1" x14ac:dyDescent="0.35">
      <c r="D117" s="1703" t="s">
        <v>1483</v>
      </c>
      <c r="E117" s="1776">
        <f>'JV_PL&amp;배당가능이익검토'!F26+'JV_PL&amp;배당가능이익검토'!F29</f>
        <v>0</v>
      </c>
      <c r="F117" s="1777">
        <f>'JV_PL&amp;배당가능이익검토'!G26+'JV_PL&amp;배당가능이익검토'!G29</f>
        <v>23919300.490789108</v>
      </c>
      <c r="G117" s="1777">
        <f>'JV_PL&amp;배당가능이익검토'!H26+'JV_PL&amp;배당가능이익검토'!H29</f>
        <v>41677770.166258685</v>
      </c>
      <c r="H117" s="1777">
        <f>'JV_PL&amp;배당가능이익검토'!I26+'JV_PL&amp;배당가능이익검토'!I29</f>
        <v>42370961.698128082</v>
      </c>
      <c r="I117" s="1777">
        <f>'JV_PL&amp;배당가능이익검토'!J26+'JV_PL&amp;배당가능이익검토'!J29</f>
        <v>43085651.621901728</v>
      </c>
      <c r="J117" s="1777">
        <f>'JV_PL&amp;배당가능이익검토'!K26+'JV_PL&amp;배당가능이익검토'!K29</f>
        <v>43814808.511964567</v>
      </c>
      <c r="K117" s="1777">
        <f>'JV_PL&amp;배당가능이익검토'!L26+'JV_PL&amp;배당가능이익검토'!L29</f>
        <v>44562631.619701371</v>
      </c>
      <c r="L117" s="1777">
        <f>'JV_PL&amp;배당가능이익검토'!M26+'JV_PL&amp;배당가능이익검토'!M29</f>
        <v>45329626.356699914</v>
      </c>
      <c r="M117" s="1777">
        <f>'JV_PL&amp;배당가능이익검토'!N26+'JV_PL&amp;배당가능이익검토'!N29</f>
        <v>46116313.595908344</v>
      </c>
      <c r="N117" s="1777">
        <f>'JV_PL&amp;배당가능이익검토'!O26+'JV_PL&amp;배당가능이익검토'!O29</f>
        <v>46923228.898237161</v>
      </c>
      <c r="O117" s="1777">
        <f>'JV_PL&amp;배당가능이익검토'!P26+'JV_PL&amp;배당가능이익검토'!P29</f>
        <v>47750924.01454246</v>
      </c>
      <c r="P117" s="1777">
        <f>'JV_PL&amp;배당가능이익검토'!Q26+'JV_PL&amp;배당가능이익검토'!Q29</f>
        <v>48599965.259518832</v>
      </c>
      <c r="Q117" s="1777">
        <f>'JV_PL&amp;배당가능이익검토'!R26+'JV_PL&amp;배당가능이익검토'!R29</f>
        <v>49470938.559751019</v>
      </c>
      <c r="R117" s="1777">
        <f>'JV_PL&amp;배당가능이익검토'!S26+'JV_PL&amp;배당가능이익검토'!S29</f>
        <v>50364443.976348765</v>
      </c>
      <c r="S117" s="1777">
        <f>'JV_PL&amp;배당가능이익검토'!T26+'JV_PL&amp;배당가능이익검토'!T29</f>
        <v>51374769.180526115</v>
      </c>
      <c r="T117" s="1777">
        <f>'JV_PL&amp;배당가능이익검토'!U26+'JV_PL&amp;배당가능이익검토'!U29</f>
        <v>52761129.242810249</v>
      </c>
      <c r="U117" s="1777">
        <f>'JV_PL&amp;배당가능이익검토'!V26+'JV_PL&amp;배당가능이익검토'!V29</f>
        <v>54176609.937009938</v>
      </c>
      <c r="V117" s="1777">
        <f>'JV_PL&amp;배당가능이익검토'!W26+'JV_PL&amp;배당가능이익검토'!W29</f>
        <v>55621883.127484776</v>
      </c>
      <c r="W117" s="1777">
        <f>'JV_PL&amp;배당가능이익검토'!X26+'JV_PL&amp;배당가능이익검토'!X29</f>
        <v>23790682.270941801</v>
      </c>
    </row>
    <row r="118" spans="3:23" x14ac:dyDescent="0.3">
      <c r="D118" s="1704" t="s">
        <v>1430</v>
      </c>
      <c r="E118" s="1778">
        <f t="shared" ref="E118:W118" si="37">E116-E117</f>
        <v>0</v>
      </c>
      <c r="F118" s="1779">
        <f t="shared" si="37"/>
        <v>5088436.9760396518</v>
      </c>
      <c r="G118" s="1779">
        <f t="shared" si="37"/>
        <v>8785743.3436461464</v>
      </c>
      <c r="H118" s="1779">
        <f t="shared" si="37"/>
        <v>8841878.0191078708</v>
      </c>
      <c r="I118" s="1779">
        <f t="shared" si="37"/>
        <v>8890161.5452052653</v>
      </c>
      <c r="J118" s="1779">
        <f t="shared" si="37"/>
        <v>8937916.5925875604</v>
      </c>
      <c r="K118" s="1779">
        <f t="shared" si="37"/>
        <v>8981253.8635383621</v>
      </c>
      <c r="L118" s="1779">
        <f t="shared" si="37"/>
        <v>9019937.2564555034</v>
      </c>
      <c r="M118" s="1779">
        <f t="shared" si="37"/>
        <v>9053793.7712902352</v>
      </c>
      <c r="N118" s="1779">
        <f t="shared" si="37"/>
        <v>9082596.0036958531</v>
      </c>
      <c r="O118" s="1779">
        <f t="shared" si="37"/>
        <v>9106155.6138205901</v>
      </c>
      <c r="P118" s="1779">
        <f t="shared" si="37"/>
        <v>9124128.1176020503</v>
      </c>
      <c r="Q118" s="1779">
        <f t="shared" si="37"/>
        <v>9136423.2650370076</v>
      </c>
      <c r="R118" s="1779">
        <f t="shared" si="37"/>
        <v>9142658.6067597866</v>
      </c>
      <c r="S118" s="1779">
        <f t="shared" si="37"/>
        <v>9048954.519642368</v>
      </c>
      <c r="T118" s="1779">
        <f t="shared" si="37"/>
        <v>8596492.3487682268</v>
      </c>
      <c r="U118" s="1779">
        <f t="shared" si="37"/>
        <v>8132560.3484263867</v>
      </c>
      <c r="V118" s="1779">
        <f t="shared" si="37"/>
        <v>7656848.3639122248</v>
      </c>
      <c r="W118" s="1779">
        <f t="shared" si="37"/>
        <v>2987102.3768333718</v>
      </c>
    </row>
    <row r="119" spans="3:23" ht="17.25" thickBot="1" x14ac:dyDescent="0.35">
      <c r="D119" s="1705" t="s">
        <v>1484</v>
      </c>
      <c r="E119" s="1780">
        <f>'JV_PL&amp;배당가능이익검토'!F33</f>
        <v>0</v>
      </c>
      <c r="F119" s="1781">
        <f>'JV_PL&amp;배당가능이익검토'!G33</f>
        <v>481425</v>
      </c>
      <c r="G119" s="1781">
        <f ca="1">'JV_PL&amp;배당가능이익검토'!H33</f>
        <v>859521.25</v>
      </c>
      <c r="H119" s="1781">
        <f ca="1">'JV_PL&amp;배당가능이익검토'!I33</f>
        <v>671361.25</v>
      </c>
      <c r="I119" s="1781">
        <f ca="1">'JV_PL&amp;배당가능이익검토'!J33</f>
        <v>574231</v>
      </c>
      <c r="J119" s="1781">
        <f ca="1">'JV_PL&amp;배당가능이익검토'!K33</f>
        <v>507742.90000000008</v>
      </c>
      <c r="K119" s="1781">
        <f ca="1">'JV_PL&amp;배당가능이익검토'!L33</f>
        <v>453823.3000000001</v>
      </c>
      <c r="L119" s="1781">
        <f ca="1">'JV_PL&amp;배당가능이익검토'!M33</f>
        <v>399903.6999999999</v>
      </c>
      <c r="M119" s="1781">
        <f ca="1">'JV_PL&amp;배당가능이익검토'!N33</f>
        <v>345984.09999999992</v>
      </c>
      <c r="N119" s="1781">
        <f ca="1">'JV_PL&amp;배당가능이익검토'!O33</f>
        <v>134799</v>
      </c>
      <c r="O119" s="1781">
        <f ca="1">'JV_PL&amp;배당가능이익검토'!P33</f>
        <v>0</v>
      </c>
      <c r="P119" s="1781">
        <f ca="1">'JV_PL&amp;배당가능이익검토'!Q33</f>
        <v>0</v>
      </c>
      <c r="Q119" s="1781">
        <f ca="1">'JV_PL&amp;배당가능이익검토'!R33</f>
        <v>0</v>
      </c>
      <c r="R119" s="1781">
        <f ca="1">'JV_PL&amp;배당가능이익검토'!S33</f>
        <v>0</v>
      </c>
      <c r="S119" s="1781">
        <f ca="1">'JV_PL&amp;배당가능이익검토'!T33</f>
        <v>0</v>
      </c>
      <c r="T119" s="1781">
        <f ca="1">'JV_PL&amp;배당가능이익검토'!U33</f>
        <v>0</v>
      </c>
      <c r="U119" s="1781">
        <f ca="1">'JV_PL&amp;배당가능이익검토'!V33</f>
        <v>0</v>
      </c>
      <c r="V119" s="1781">
        <f ca="1">'JV_PL&amp;배당가능이익검토'!W33</f>
        <v>0</v>
      </c>
      <c r="W119" s="1781">
        <f ca="1">'JV_PL&amp;배당가능이익검토'!X33</f>
        <v>0</v>
      </c>
    </row>
    <row r="120" spans="3:23" x14ac:dyDescent="0.3">
      <c r="D120" s="1704" t="s">
        <v>1485</v>
      </c>
      <c r="E120" s="1778">
        <f t="shared" ref="E120:W120" si="38">E118-E119</f>
        <v>0</v>
      </c>
      <c r="F120" s="1779">
        <f t="shared" si="38"/>
        <v>4607011.9760396518</v>
      </c>
      <c r="G120" s="1779">
        <f t="shared" ca="1" si="38"/>
        <v>7926222.0936461464</v>
      </c>
      <c r="H120" s="1779">
        <f t="shared" ca="1" si="38"/>
        <v>8170516.7691078708</v>
      </c>
      <c r="I120" s="1779">
        <f t="shared" ca="1" si="38"/>
        <v>8315930.5452052653</v>
      </c>
      <c r="J120" s="1779">
        <f t="shared" ca="1" si="38"/>
        <v>8430173.69258756</v>
      </c>
      <c r="K120" s="1779">
        <f t="shared" ca="1" si="38"/>
        <v>8527430.5635383613</v>
      </c>
      <c r="L120" s="1779">
        <f t="shared" ca="1" si="38"/>
        <v>8620033.5564555041</v>
      </c>
      <c r="M120" s="1779">
        <f t="shared" ca="1" si="38"/>
        <v>8707809.6712902356</v>
      </c>
      <c r="N120" s="1779">
        <f t="shared" ca="1" si="38"/>
        <v>8947797.0036958531</v>
      </c>
      <c r="O120" s="1779">
        <f t="shared" ca="1" si="38"/>
        <v>9106155.6138205901</v>
      </c>
      <c r="P120" s="1779">
        <f t="shared" ca="1" si="38"/>
        <v>9124128.1176020503</v>
      </c>
      <c r="Q120" s="1779">
        <f t="shared" ca="1" si="38"/>
        <v>9136423.2650370076</v>
      </c>
      <c r="R120" s="1779">
        <f t="shared" ca="1" si="38"/>
        <v>9142658.6067597866</v>
      </c>
      <c r="S120" s="1779">
        <f t="shared" ca="1" si="38"/>
        <v>9048954.519642368</v>
      </c>
      <c r="T120" s="1779">
        <f t="shared" ca="1" si="38"/>
        <v>8596492.3487682268</v>
      </c>
      <c r="U120" s="1779">
        <f t="shared" ca="1" si="38"/>
        <v>8132560.3484263867</v>
      </c>
      <c r="V120" s="1779">
        <f t="shared" ca="1" si="38"/>
        <v>7656848.3639122248</v>
      </c>
      <c r="W120" s="1779">
        <f t="shared" ca="1" si="38"/>
        <v>2987102.3768333718</v>
      </c>
    </row>
    <row r="121" spans="3:23" ht="17.25" thickBot="1" x14ac:dyDescent="0.35">
      <c r="D121" s="1705" t="s">
        <v>1486</v>
      </c>
      <c r="E121" s="1780">
        <f>'JV_PL&amp;배당가능이익검토'!F35</f>
        <v>0</v>
      </c>
      <c r="F121" s="1781">
        <f>'JV_PL&amp;배당가능이익검토'!G35</f>
        <v>783192.03592674085</v>
      </c>
      <c r="G121" s="1781">
        <f ca="1">'JV_PL&amp;배당가능이익검토'!H35</f>
        <v>1347457.7559198451</v>
      </c>
      <c r="H121" s="1781">
        <f ca="1">'JV_PL&amp;배당가능이익검토'!I35</f>
        <v>1388987.850748338</v>
      </c>
      <c r="I121" s="1781">
        <f ca="1">'JV_PL&amp;배당가능이익검토'!J35</f>
        <v>1413708.1926848951</v>
      </c>
      <c r="J121" s="1781">
        <f ca="1">'JV_PL&amp;배당가능이익검토'!K35</f>
        <v>1433129.5277398853</v>
      </c>
      <c r="K121" s="1781">
        <f ca="1">'JV_PL&amp;배당가능이익검토'!L35</f>
        <v>1449663.1958015214</v>
      </c>
      <c r="L121" s="1781">
        <f ca="1">'JV_PL&amp;배당가능이익검토'!M35</f>
        <v>1465405.7045974359</v>
      </c>
      <c r="M121" s="1781">
        <f ca="1">'JV_PL&amp;배당가능이익검토'!N35</f>
        <v>1480327.6441193402</v>
      </c>
      <c r="N121" s="1781">
        <f ca="1">'JV_PL&amp;배당가능이익검토'!O35</f>
        <v>1521125.4906282951</v>
      </c>
      <c r="O121" s="1781">
        <f ca="1">'JV_PL&amp;배당가능이익검토'!P35</f>
        <v>1548046.4543495004</v>
      </c>
      <c r="P121" s="1781">
        <f ca="1">'JV_PL&amp;배당가능이익검토'!Q35</f>
        <v>1551101.7799923487</v>
      </c>
      <c r="Q121" s="1781">
        <f ca="1">'JV_PL&amp;배당가능이익검토'!R35</f>
        <v>1553191.9550562913</v>
      </c>
      <c r="R121" s="1781">
        <f ca="1">'JV_PL&amp;배당가능이익검토'!S35</f>
        <v>1554251.9631491639</v>
      </c>
      <c r="S121" s="1781">
        <f ca="1">'JV_PL&amp;배당가능이익검토'!T35</f>
        <v>1538322.2683392027</v>
      </c>
      <c r="T121" s="1781">
        <f ca="1">'JV_PL&amp;배당가능이익검토'!U35</f>
        <v>1461403.6992905987</v>
      </c>
      <c r="U121" s="1781">
        <f ca="1">'JV_PL&amp;배당가능이익검토'!V35</f>
        <v>1382535.2592324857</v>
      </c>
      <c r="V121" s="1781">
        <f ca="1">'JV_PL&amp;배당가능이익검토'!W35</f>
        <v>1301664.2218650782</v>
      </c>
      <c r="W121" s="1781">
        <f ca="1">'JV_PL&amp;배당가능이익검토'!X35</f>
        <v>507807.40406167338</v>
      </c>
    </row>
    <row r="122" spans="3:23" x14ac:dyDescent="0.3">
      <c r="D122" s="1706" t="s">
        <v>1487</v>
      </c>
      <c r="E122" s="1766">
        <f t="shared" ref="E122:W122" si="39">E120-E121</f>
        <v>0</v>
      </c>
      <c r="F122" s="1767">
        <f t="shared" si="39"/>
        <v>3823819.9401129112</v>
      </c>
      <c r="G122" s="1767">
        <f t="shared" ca="1" si="39"/>
        <v>6578764.3377263015</v>
      </c>
      <c r="H122" s="1767">
        <f t="shared" ca="1" si="39"/>
        <v>6781528.918359533</v>
      </c>
      <c r="I122" s="1767">
        <f t="shared" ca="1" si="39"/>
        <v>6902222.3525203699</v>
      </c>
      <c r="J122" s="1767">
        <f t="shared" ca="1" si="39"/>
        <v>6997044.1648476748</v>
      </c>
      <c r="K122" s="1767">
        <f t="shared" ca="1" si="39"/>
        <v>7077767.3677368397</v>
      </c>
      <c r="L122" s="1767">
        <f t="shared" ca="1" si="39"/>
        <v>7154627.8518580683</v>
      </c>
      <c r="M122" s="1767">
        <f t="shared" ca="1" si="39"/>
        <v>7227482.0271708956</v>
      </c>
      <c r="N122" s="1767">
        <f t="shared" ca="1" si="39"/>
        <v>7426671.5130675584</v>
      </c>
      <c r="O122" s="1767">
        <f t="shared" ca="1" si="39"/>
        <v>7558109.15947109</v>
      </c>
      <c r="P122" s="1767">
        <f t="shared" ca="1" si="39"/>
        <v>7573026.3376097018</v>
      </c>
      <c r="Q122" s="1767">
        <f t="shared" ca="1" si="39"/>
        <v>7583231.3099807166</v>
      </c>
      <c r="R122" s="1767">
        <f t="shared" ca="1" si="39"/>
        <v>7588406.6436106227</v>
      </c>
      <c r="S122" s="1767">
        <f t="shared" ca="1" si="39"/>
        <v>7510632.2513031652</v>
      </c>
      <c r="T122" s="1767">
        <f t="shared" ca="1" si="39"/>
        <v>7135088.6494776281</v>
      </c>
      <c r="U122" s="1767">
        <f t="shared" ca="1" si="39"/>
        <v>6750025.089193901</v>
      </c>
      <c r="V122" s="1767">
        <f t="shared" ca="1" si="39"/>
        <v>6355184.1420471463</v>
      </c>
      <c r="W122" s="1767">
        <f t="shared" ca="1" si="39"/>
        <v>2479294.9727716986</v>
      </c>
    </row>
    <row r="124" spans="3:23" x14ac:dyDescent="0.3">
      <c r="D124" s="1828" t="s">
        <v>1507</v>
      </c>
      <c r="E124" s="1828" t="s">
        <v>1517</v>
      </c>
    </row>
    <row r="125" spans="3:23" x14ac:dyDescent="0.3">
      <c r="C125" s="731">
        <v>36</v>
      </c>
      <c r="D125" s="1808" t="s">
        <v>1080</v>
      </c>
      <c r="E125" s="1812" t="s">
        <v>788</v>
      </c>
      <c r="F125" s="1812" t="s">
        <v>702</v>
      </c>
      <c r="G125" s="1812" t="s">
        <v>703</v>
      </c>
      <c r="H125" s="1812" t="s">
        <v>704</v>
      </c>
      <c r="I125" s="1812" t="s">
        <v>705</v>
      </c>
      <c r="J125" s="1812" t="s">
        <v>706</v>
      </c>
      <c r="K125" s="1812" t="s">
        <v>707</v>
      </c>
      <c r="L125" s="1812" t="s">
        <v>708</v>
      </c>
      <c r="M125" s="1812" t="s">
        <v>709</v>
      </c>
      <c r="N125" s="1812" t="s">
        <v>710</v>
      </c>
      <c r="O125" s="1812" t="s">
        <v>711</v>
      </c>
      <c r="P125" s="1812" t="s">
        <v>712</v>
      </c>
      <c r="Q125" s="1812" t="s">
        <v>713</v>
      </c>
      <c r="R125" s="1812" t="s">
        <v>714</v>
      </c>
      <c r="S125" s="1812" t="s">
        <v>715</v>
      </c>
      <c r="T125" s="1812" t="s">
        <v>716</v>
      </c>
      <c r="U125" s="1812" t="s">
        <v>717</v>
      </c>
      <c r="V125" s="1812" t="s">
        <v>726</v>
      </c>
      <c r="W125" s="1804" t="s">
        <v>789</v>
      </c>
    </row>
    <row r="126" spans="3:23" x14ac:dyDescent="0.3">
      <c r="D126" s="1707" t="s">
        <v>1518</v>
      </c>
      <c r="E126" s="1782">
        <f>'R(대출)'!E149</f>
        <v>0</v>
      </c>
      <c r="F126" s="1799">
        <f>'R(대출)'!F149</f>
        <v>28770000.000000004</v>
      </c>
      <c r="G126" s="1799">
        <f>'R(대출)'!G149</f>
        <v>0</v>
      </c>
      <c r="H126" s="1799">
        <f>'R(대출)'!H149</f>
        <v>0</v>
      </c>
      <c r="I126" s="1799">
        <f>'R(대출)'!I149</f>
        <v>0</v>
      </c>
      <c r="J126" s="1799">
        <f>'R(대출)'!J149</f>
        <v>0</v>
      </c>
      <c r="K126" s="1799">
        <f>'R(대출)'!K149</f>
        <v>0</v>
      </c>
      <c r="L126" s="1799">
        <f>'R(대출)'!L149</f>
        <v>0</v>
      </c>
      <c r="M126" s="1799">
        <f>'R(대출)'!M149</f>
        <v>0</v>
      </c>
      <c r="N126" s="1799">
        <f>'R(대출)'!N149</f>
        <v>0</v>
      </c>
      <c r="O126" s="1799">
        <f>'R(대출)'!O149</f>
        <v>0</v>
      </c>
      <c r="P126" s="1799">
        <f>'R(대출)'!P149</f>
        <v>0</v>
      </c>
      <c r="Q126" s="1799">
        <f>'R(대출)'!Q149</f>
        <v>0</v>
      </c>
      <c r="R126" s="1799">
        <f>'R(대출)'!R149</f>
        <v>0</v>
      </c>
      <c r="S126" s="1799">
        <f>'R(대출)'!S149</f>
        <v>0</v>
      </c>
      <c r="T126" s="1799">
        <f>'R(대출)'!T149</f>
        <v>0</v>
      </c>
      <c r="U126" s="1799">
        <f>'R(대출)'!U149</f>
        <v>0</v>
      </c>
      <c r="V126" s="1799">
        <f>'R(대출)'!V149</f>
        <v>0</v>
      </c>
      <c r="W126" s="1799">
        <f>'R(대출)'!W149</f>
        <v>0</v>
      </c>
    </row>
    <row r="127" spans="3:23" x14ac:dyDescent="0.3">
      <c r="D127" s="1707" t="s">
        <v>1488</v>
      </c>
      <c r="E127" s="1782">
        <f>'R(대출)'!E150</f>
        <v>0</v>
      </c>
      <c r="F127" s="1799">
        <f>'R(대출)'!F150</f>
        <v>-28770000.000000004</v>
      </c>
      <c r="G127" s="1799">
        <f>'R(대출)'!G150</f>
        <v>0</v>
      </c>
      <c r="H127" s="1799">
        <f>'R(대출)'!H150</f>
        <v>0</v>
      </c>
      <c r="I127" s="1799">
        <f>'R(대출)'!I150</f>
        <v>0</v>
      </c>
      <c r="J127" s="1799">
        <f>'R(대출)'!J150</f>
        <v>0</v>
      </c>
      <c r="K127" s="1799">
        <f>'R(대출)'!K150</f>
        <v>0</v>
      </c>
      <c r="L127" s="1799">
        <f>'R(대출)'!L150</f>
        <v>0</v>
      </c>
      <c r="M127" s="1799">
        <f>'R(대출)'!M150</f>
        <v>0</v>
      </c>
      <c r="N127" s="1799">
        <f>'R(대출)'!N150</f>
        <v>0</v>
      </c>
      <c r="O127" s="1799">
        <f>'R(대출)'!O150</f>
        <v>0</v>
      </c>
      <c r="P127" s="1799">
        <f>'R(대출)'!P150</f>
        <v>0</v>
      </c>
      <c r="Q127" s="1799">
        <f>'R(대출)'!Q150</f>
        <v>0</v>
      </c>
      <c r="R127" s="1799">
        <f>'R(대출)'!R150</f>
        <v>0</v>
      </c>
      <c r="S127" s="1799">
        <f>'R(대출)'!S150</f>
        <v>0</v>
      </c>
      <c r="T127" s="1799">
        <f>'R(대출)'!T150</f>
        <v>0</v>
      </c>
      <c r="U127" s="1799">
        <f>'R(대출)'!U150</f>
        <v>0</v>
      </c>
      <c r="V127" s="1799">
        <f>'R(대출)'!V150</f>
        <v>0</v>
      </c>
      <c r="W127" s="1799">
        <f>'R(대출)'!W150</f>
        <v>0</v>
      </c>
    </row>
    <row r="128" spans="3:23" x14ac:dyDescent="0.3">
      <c r="D128" s="1707" t="s">
        <v>1489</v>
      </c>
      <c r="E128" s="1782">
        <f>'R(대출)'!E151</f>
        <v>0</v>
      </c>
      <c r="F128" s="1799">
        <f>'R(대출)'!F151</f>
        <v>0</v>
      </c>
      <c r="G128" s="1799">
        <f ca="1">'R(대출)'!G151</f>
        <v>1470000.0000000002</v>
      </c>
      <c r="H128" s="1799">
        <f ca="1">'R(대출)'!H151</f>
        <v>2730000.0000000005</v>
      </c>
      <c r="I128" s="1799">
        <f ca="1">'R(대출)'!I151</f>
        <v>1680000.0000000002</v>
      </c>
      <c r="J128" s="1799">
        <f ca="1">'R(대출)'!J151</f>
        <v>3360000.0000000005</v>
      </c>
      <c r="K128" s="1799">
        <f ca="1">'R(대출)'!K151</f>
        <v>3780000.0000000005</v>
      </c>
      <c r="L128" s="1799">
        <f ca="1">'R(대출)'!L151</f>
        <v>2940000.0000000005</v>
      </c>
      <c r="M128" s="1799">
        <f ca="1">'R(대출)'!M151</f>
        <v>2940000.0000000005</v>
      </c>
      <c r="N128" s="1799">
        <f ca="1">'R(대출)'!N151</f>
        <v>3150000.0000000005</v>
      </c>
      <c r="O128" s="1799">
        <f ca="1">'R(대출)'!O151</f>
        <v>1050000</v>
      </c>
      <c r="P128" s="1799">
        <f ca="1">'R(대출)'!P151</f>
        <v>5250000.0000000009</v>
      </c>
      <c r="Q128" s="1799">
        <f ca="1">'R(대출)'!Q151</f>
        <v>3150000.0000000005</v>
      </c>
      <c r="R128" s="1799">
        <f ca="1">'R(대출)'!R151</f>
        <v>3150000.0000000005</v>
      </c>
      <c r="S128" s="1799">
        <f ca="1">'R(대출)'!S151</f>
        <v>3150000.0000000005</v>
      </c>
      <c r="T128" s="1799">
        <f ca="1">'R(대출)'!T151</f>
        <v>3150000.0000000005</v>
      </c>
      <c r="U128" s="1799">
        <f ca="1">'R(대출)'!U151</f>
        <v>2940000.0000000005</v>
      </c>
      <c r="V128" s="1799">
        <f ca="1">'R(대출)'!V151</f>
        <v>2940000.0000000005</v>
      </c>
      <c r="W128" s="1799">
        <f ca="1">'R(대출)'!W151</f>
        <v>32550000.000000004</v>
      </c>
    </row>
    <row r="129" spans="3:26" x14ac:dyDescent="0.3">
      <c r="D129" s="1707" t="s">
        <v>1519</v>
      </c>
      <c r="E129" s="1782">
        <f>'R(대출)'!E153</f>
        <v>0</v>
      </c>
      <c r="F129" s="1799">
        <f>'R(대출)'!F153</f>
        <v>0</v>
      </c>
      <c r="G129" s="1799">
        <f ca="1">'R(대출)'!G153</f>
        <v>-1470000.0000000002</v>
      </c>
      <c r="H129" s="1799">
        <f ca="1">'R(대출)'!H153</f>
        <v>-2730000.0000000005</v>
      </c>
      <c r="I129" s="1799">
        <f ca="1">'R(대출)'!I153</f>
        <v>-1680000.0000000002</v>
      </c>
      <c r="J129" s="1799">
        <f ca="1">'R(대출)'!J153</f>
        <v>-3360000.0000000005</v>
      </c>
      <c r="K129" s="1799">
        <f ca="1">'R(대출)'!K153</f>
        <v>-3780000.0000000005</v>
      </c>
      <c r="L129" s="1799">
        <f ca="1">'R(대출)'!L153</f>
        <v>-2940000.0000000005</v>
      </c>
      <c r="M129" s="1799">
        <f ca="1">'R(대출)'!M153</f>
        <v>-2940000.0000000005</v>
      </c>
      <c r="N129" s="1799">
        <f ca="1">'R(대출)'!N153</f>
        <v>-3150000.0000000005</v>
      </c>
      <c r="O129" s="1799">
        <f ca="1">'R(대출)'!O153</f>
        <v>-1050000</v>
      </c>
      <c r="P129" s="1799">
        <f ca="1">'R(대출)'!P153</f>
        <v>-5250000.0000000009</v>
      </c>
      <c r="Q129" s="1799">
        <f ca="1">'R(대출)'!Q153</f>
        <v>-3150000.0000000005</v>
      </c>
      <c r="R129" s="1799">
        <f ca="1">'R(대출)'!R153</f>
        <v>-3150000.0000000005</v>
      </c>
      <c r="S129" s="1799">
        <f ca="1">'R(대출)'!S153</f>
        <v>-3150000.0000000005</v>
      </c>
      <c r="T129" s="1799">
        <f ca="1">'R(대출)'!T153</f>
        <v>-3150000.0000000005</v>
      </c>
      <c r="U129" s="1799">
        <f ca="1">'R(대출)'!U153</f>
        <v>-2940000.0000000005</v>
      </c>
      <c r="V129" s="1799">
        <f ca="1">'R(대출)'!V153</f>
        <v>-2940000.0000000005</v>
      </c>
      <c r="W129" s="1799">
        <f ca="1">'R(대출)'!W153</f>
        <v>-32550000.000000004</v>
      </c>
    </row>
    <row r="130" spans="3:26" x14ac:dyDescent="0.3">
      <c r="D130" s="1783" t="s">
        <v>1425</v>
      </c>
      <c r="E130" s="1784">
        <f t="shared" ref="E130:W130" si="40">SUM(E126:E129)</f>
        <v>0</v>
      </c>
      <c r="F130" s="1785">
        <f t="shared" si="40"/>
        <v>0</v>
      </c>
      <c r="G130" s="1785">
        <f t="shared" ca="1" si="40"/>
        <v>0</v>
      </c>
      <c r="H130" s="1785">
        <f t="shared" ca="1" si="40"/>
        <v>0</v>
      </c>
      <c r="I130" s="1785">
        <f t="shared" ca="1" si="40"/>
        <v>0</v>
      </c>
      <c r="J130" s="1785">
        <f t="shared" ca="1" si="40"/>
        <v>0</v>
      </c>
      <c r="K130" s="1785">
        <f t="shared" ca="1" si="40"/>
        <v>0</v>
      </c>
      <c r="L130" s="1785">
        <f t="shared" ca="1" si="40"/>
        <v>0</v>
      </c>
      <c r="M130" s="1785">
        <f t="shared" ca="1" si="40"/>
        <v>0</v>
      </c>
      <c r="N130" s="1785">
        <f t="shared" ca="1" si="40"/>
        <v>0</v>
      </c>
      <c r="O130" s="1785">
        <f t="shared" ca="1" si="40"/>
        <v>0</v>
      </c>
      <c r="P130" s="1785">
        <f t="shared" ca="1" si="40"/>
        <v>0</v>
      </c>
      <c r="Q130" s="1785">
        <f t="shared" ca="1" si="40"/>
        <v>0</v>
      </c>
      <c r="R130" s="1785">
        <f t="shared" ca="1" si="40"/>
        <v>0</v>
      </c>
      <c r="S130" s="1785">
        <f t="shared" ca="1" si="40"/>
        <v>0</v>
      </c>
      <c r="T130" s="1785">
        <f t="shared" ca="1" si="40"/>
        <v>0</v>
      </c>
      <c r="U130" s="1785">
        <f t="shared" ca="1" si="40"/>
        <v>0</v>
      </c>
      <c r="V130" s="1785">
        <f t="shared" ca="1" si="40"/>
        <v>0</v>
      </c>
      <c r="W130" s="1785">
        <f t="shared" ca="1" si="40"/>
        <v>0</v>
      </c>
    </row>
    <row r="132" spans="3:26" x14ac:dyDescent="0.3">
      <c r="D132" s="1828" t="s">
        <v>1507</v>
      </c>
      <c r="E132" s="1828" t="s">
        <v>1520</v>
      </c>
      <c r="F132" s="1845">
        <f>F135</f>
        <v>-28770000.000000004</v>
      </c>
      <c r="G132" s="2025">
        <f ca="1">SUM(G136,G138,G139,G140)</f>
        <v>1412460.0000000002</v>
      </c>
      <c r="H132" s="2025">
        <f t="shared" ref="H132:W132" ca="1" si="41">SUM(H136,H138,H139,H140)</f>
        <v>2672460.0000000009</v>
      </c>
      <c r="I132" s="2025">
        <f t="shared" ca="1" si="41"/>
        <v>1622460</v>
      </c>
      <c r="J132" s="2025">
        <f t="shared" ca="1" si="41"/>
        <v>3302460.0000000009</v>
      </c>
      <c r="K132" s="2025">
        <f t="shared" ca="1" si="41"/>
        <v>3722460</v>
      </c>
      <c r="L132" s="2025">
        <f t="shared" ca="1" si="41"/>
        <v>2882460</v>
      </c>
      <c r="M132" s="2025">
        <f t="shared" ca="1" si="41"/>
        <v>2882460.0000000019</v>
      </c>
      <c r="N132" s="2025">
        <f t="shared" ca="1" si="41"/>
        <v>3092460</v>
      </c>
      <c r="O132" s="2025">
        <f t="shared" ca="1" si="41"/>
        <v>992460</v>
      </c>
      <c r="P132" s="2025">
        <f t="shared" ca="1" si="41"/>
        <v>5192460</v>
      </c>
      <c r="Q132" s="2025">
        <f t="shared" ca="1" si="41"/>
        <v>3092460</v>
      </c>
      <c r="R132" s="2025">
        <f t="shared" ca="1" si="41"/>
        <v>3092460.0000000037</v>
      </c>
      <c r="S132" s="2025">
        <f t="shared" ca="1" si="41"/>
        <v>3092460</v>
      </c>
      <c r="T132" s="2025">
        <f t="shared" ca="1" si="41"/>
        <v>3092460</v>
      </c>
      <c r="U132" s="2025">
        <f t="shared" ca="1" si="41"/>
        <v>2882460</v>
      </c>
      <c r="V132" s="2025">
        <f t="shared" ca="1" si="41"/>
        <v>2882460</v>
      </c>
      <c r="W132" s="2025">
        <f t="shared" ca="1" si="41"/>
        <v>32492460.000000015</v>
      </c>
    </row>
    <row r="133" spans="3:26" x14ac:dyDescent="0.3">
      <c r="C133" s="731">
        <v>37</v>
      </c>
      <c r="D133" s="1808" t="s">
        <v>1080</v>
      </c>
      <c r="E133" s="1812" t="s">
        <v>788</v>
      </c>
      <c r="F133" s="1812" t="s">
        <v>702</v>
      </c>
      <c r="G133" s="1812" t="s">
        <v>703</v>
      </c>
      <c r="H133" s="1812" t="s">
        <v>704</v>
      </c>
      <c r="I133" s="1812" t="s">
        <v>705</v>
      </c>
      <c r="J133" s="1812" t="s">
        <v>706</v>
      </c>
      <c r="K133" s="1812" t="s">
        <v>707</v>
      </c>
      <c r="L133" s="1812" t="s">
        <v>708</v>
      </c>
      <c r="M133" s="1812" t="s">
        <v>709</v>
      </c>
      <c r="N133" s="1812" t="s">
        <v>710</v>
      </c>
      <c r="O133" s="1812" t="s">
        <v>711</v>
      </c>
      <c r="P133" s="1812" t="s">
        <v>712</v>
      </c>
      <c r="Q133" s="1812" t="s">
        <v>713</v>
      </c>
      <c r="R133" s="1812" t="s">
        <v>714</v>
      </c>
      <c r="S133" s="1812" t="s">
        <v>715</v>
      </c>
      <c r="T133" s="1812" t="s">
        <v>716</v>
      </c>
      <c r="U133" s="1812" t="s">
        <v>717</v>
      </c>
      <c r="V133" s="1812" t="s">
        <v>726</v>
      </c>
      <c r="W133" s="1804" t="s">
        <v>789</v>
      </c>
    </row>
    <row r="134" spans="3:26" x14ac:dyDescent="0.3">
      <c r="D134" s="1707" t="s">
        <v>1490</v>
      </c>
      <c r="E134" s="1782">
        <f>'각사별 CF'!F155</f>
        <v>0</v>
      </c>
      <c r="F134" s="1799">
        <f>'각사별 CF'!G155</f>
        <v>28770000.000000004</v>
      </c>
      <c r="G134" s="1799">
        <f>'각사별 CF'!H155</f>
        <v>0</v>
      </c>
      <c r="H134" s="1799">
        <f>'각사별 CF'!I155</f>
        <v>0</v>
      </c>
      <c r="I134" s="1799">
        <f>'각사별 CF'!J155</f>
        <v>0</v>
      </c>
      <c r="J134" s="1799">
        <f>'각사별 CF'!K155</f>
        <v>0</v>
      </c>
      <c r="K134" s="1799">
        <f>'각사별 CF'!L155</f>
        <v>0</v>
      </c>
      <c r="L134" s="1799">
        <f>'각사별 CF'!M155</f>
        <v>0</v>
      </c>
      <c r="M134" s="1799">
        <f>'각사별 CF'!N155</f>
        <v>0</v>
      </c>
      <c r="N134" s="1799">
        <f>'각사별 CF'!O155</f>
        <v>0</v>
      </c>
      <c r="O134" s="1799">
        <f>'각사별 CF'!P155</f>
        <v>0</v>
      </c>
      <c r="P134" s="1799">
        <f>'각사별 CF'!Q155</f>
        <v>0</v>
      </c>
      <c r="Q134" s="1799">
        <f>'각사별 CF'!R155</f>
        <v>0</v>
      </c>
      <c r="R134" s="1747">
        <f>'각사별 CF'!S155</f>
        <v>0</v>
      </c>
      <c r="S134" s="1747">
        <f>'각사별 CF'!T155</f>
        <v>0</v>
      </c>
      <c r="T134" s="1747">
        <f>'각사별 CF'!U155</f>
        <v>0</v>
      </c>
      <c r="U134" s="1747">
        <f>'각사별 CF'!V155</f>
        <v>0</v>
      </c>
      <c r="V134" s="1747">
        <f>'각사별 CF'!W155</f>
        <v>0</v>
      </c>
      <c r="W134" s="1747">
        <f>'각사별 CF'!X155</f>
        <v>0</v>
      </c>
    </row>
    <row r="135" spans="3:26" x14ac:dyDescent="0.3">
      <c r="D135" s="1709" t="s">
        <v>1523</v>
      </c>
      <c r="E135" s="1790">
        <f>'각사별 CF'!F161</f>
        <v>0</v>
      </c>
      <c r="F135" s="1791">
        <f>'각사별 CF'!G161</f>
        <v>-28770000.000000004</v>
      </c>
      <c r="G135" s="1791">
        <f>'각사별 CF'!H161</f>
        <v>0</v>
      </c>
      <c r="H135" s="1791">
        <f>'각사별 CF'!I161</f>
        <v>0</v>
      </c>
      <c r="I135" s="1791">
        <f>'각사별 CF'!J161</f>
        <v>0</v>
      </c>
      <c r="J135" s="1791">
        <f>'각사별 CF'!K161</f>
        <v>0</v>
      </c>
      <c r="K135" s="1791">
        <f>'각사별 CF'!L161</f>
        <v>0</v>
      </c>
      <c r="L135" s="1791">
        <f>'각사별 CF'!M161</f>
        <v>0</v>
      </c>
      <c r="M135" s="1791">
        <f>'각사별 CF'!N161</f>
        <v>0</v>
      </c>
      <c r="N135" s="1791">
        <f>'각사별 CF'!O161</f>
        <v>0</v>
      </c>
      <c r="O135" s="1791">
        <f>'각사별 CF'!P161</f>
        <v>0</v>
      </c>
      <c r="P135" s="1791">
        <f>'각사별 CF'!Q161</f>
        <v>0</v>
      </c>
      <c r="Q135" s="1791">
        <f>'각사별 CF'!R161</f>
        <v>0</v>
      </c>
      <c r="R135" s="1792">
        <f>'각사별 CF'!S161</f>
        <v>0</v>
      </c>
      <c r="S135" s="1792">
        <f>'각사별 CF'!T161</f>
        <v>0</v>
      </c>
      <c r="T135" s="1792">
        <f>'각사별 CF'!U161</f>
        <v>0</v>
      </c>
      <c r="U135" s="1792">
        <f>'각사별 CF'!V161</f>
        <v>0</v>
      </c>
      <c r="V135" s="1792">
        <f>'각사별 CF'!W161</f>
        <v>0</v>
      </c>
      <c r="W135" s="1792">
        <f>'각사별 CF'!X161</f>
        <v>0</v>
      </c>
    </row>
    <row r="136" spans="3:26" x14ac:dyDescent="0.3">
      <c r="D136" s="1707" t="s">
        <v>1525</v>
      </c>
      <c r="E136" s="1782">
        <f>'각사별 CF'!F163</f>
        <v>0</v>
      </c>
      <c r="F136" s="1799">
        <f>'각사별 CF'!G163</f>
        <v>0</v>
      </c>
      <c r="G136" s="1799">
        <f ca="1">'각사별 CF'!H163</f>
        <v>1470000.0000000002</v>
      </c>
      <c r="H136" s="1799">
        <f ca="1">'각사별 CF'!I163</f>
        <v>2730000.0000000009</v>
      </c>
      <c r="I136" s="1799">
        <f ca="1">'각사별 CF'!J163</f>
        <v>1680000</v>
      </c>
      <c r="J136" s="1799">
        <f ca="1">'각사별 CF'!K163</f>
        <v>3360000.0000000009</v>
      </c>
      <c r="K136" s="1799">
        <f ca="1">'각사별 CF'!L163</f>
        <v>3780000</v>
      </c>
      <c r="L136" s="1799">
        <f ca="1">'각사별 CF'!M163</f>
        <v>2940000</v>
      </c>
      <c r="M136" s="1799">
        <f ca="1">'각사별 CF'!N163</f>
        <v>2940000.0000000019</v>
      </c>
      <c r="N136" s="1799">
        <f ca="1">'각사별 CF'!O163</f>
        <v>3150000</v>
      </c>
      <c r="O136" s="1799">
        <f ca="1">'각사별 CF'!P163</f>
        <v>1050000</v>
      </c>
      <c r="P136" s="1799">
        <f ca="1">'각사별 CF'!Q163</f>
        <v>5250000</v>
      </c>
      <c r="Q136" s="1799">
        <f ca="1">'각사별 CF'!R163</f>
        <v>3150000</v>
      </c>
      <c r="R136" s="1747">
        <f ca="1">'각사별 CF'!S163</f>
        <v>3150000.0000000037</v>
      </c>
      <c r="S136" s="1747">
        <f ca="1">'각사별 CF'!T163</f>
        <v>3150000</v>
      </c>
      <c r="T136" s="1747">
        <f ca="1">'각사별 CF'!U163</f>
        <v>3150000</v>
      </c>
      <c r="U136" s="1747">
        <f ca="1">'각사별 CF'!V163</f>
        <v>2940000</v>
      </c>
      <c r="V136" s="1747">
        <f ca="1">'각사별 CF'!W163</f>
        <v>2940000</v>
      </c>
      <c r="W136" s="1747">
        <f ca="1">'각사별 CF'!X163</f>
        <v>32550000.000000011</v>
      </c>
    </row>
    <row r="137" spans="3:26" x14ac:dyDescent="0.3">
      <c r="D137" s="1707" t="s">
        <v>1522</v>
      </c>
      <c r="E137" s="1782">
        <f>'각사별 CF'!F157</f>
        <v>0</v>
      </c>
      <c r="F137" s="1799">
        <f>'각사별 CF'!G157</f>
        <v>0</v>
      </c>
      <c r="G137" s="1799">
        <f ca="1">'각사별 CF'!H157</f>
        <v>-1412460.0000000002</v>
      </c>
      <c r="H137" s="1799">
        <f ca="1">'각사별 CF'!I157</f>
        <v>-2672460.0000000009</v>
      </c>
      <c r="I137" s="1799">
        <f ca="1">'각사별 CF'!J157</f>
        <v>-1622460</v>
      </c>
      <c r="J137" s="1799">
        <f ca="1">'각사별 CF'!K157</f>
        <v>-3302460.0000000009</v>
      </c>
      <c r="K137" s="1799">
        <f ca="1">'각사별 CF'!L157</f>
        <v>-3722460</v>
      </c>
      <c r="L137" s="1799">
        <f ca="1">'각사별 CF'!M157</f>
        <v>-2882460</v>
      </c>
      <c r="M137" s="1799">
        <f ca="1">'각사별 CF'!N157</f>
        <v>-2882460.0000000019</v>
      </c>
      <c r="N137" s="1799">
        <f ca="1">'각사별 CF'!O157</f>
        <v>-3092460</v>
      </c>
      <c r="O137" s="1799">
        <f ca="1">'각사별 CF'!P157</f>
        <v>-992460</v>
      </c>
      <c r="P137" s="1799">
        <f ca="1">'각사별 CF'!Q157</f>
        <v>-5192460</v>
      </c>
      <c r="Q137" s="1799">
        <f ca="1">'각사별 CF'!R157</f>
        <v>-3092460</v>
      </c>
      <c r="R137" s="1747">
        <f ca="1">'각사별 CF'!S157</f>
        <v>-3092460.0000000037</v>
      </c>
      <c r="S137" s="1747">
        <f ca="1">'각사별 CF'!T157</f>
        <v>-3092460</v>
      </c>
      <c r="T137" s="1747">
        <f ca="1">'각사별 CF'!U157</f>
        <v>-3092460</v>
      </c>
      <c r="U137" s="1747">
        <f ca="1">'각사별 CF'!V157</f>
        <v>-2882460</v>
      </c>
      <c r="V137" s="1747">
        <f ca="1">'각사별 CF'!W157</f>
        <v>-2882460</v>
      </c>
      <c r="W137" s="1747">
        <f ca="1">'각사별 CF'!X157</f>
        <v>-32492460.000000011</v>
      </c>
    </row>
    <row r="138" spans="3:26" x14ac:dyDescent="0.3">
      <c r="D138" s="1707" t="s">
        <v>1604</v>
      </c>
      <c r="E138" s="1782">
        <f>'각사별 CF'!F159</f>
        <v>0</v>
      </c>
      <c r="F138" s="1881">
        <f>'각사별 CF'!G159</f>
        <v>0</v>
      </c>
      <c r="G138" s="1881">
        <f ca="1">'각사별 CF'!H159</f>
        <v>-57540.000000000087</v>
      </c>
      <c r="H138" s="1881">
        <f ca="1">'각사별 CF'!I159</f>
        <v>-57540.000000000058</v>
      </c>
      <c r="I138" s="1881">
        <f ca="1">'각사별 CF'!J159</f>
        <v>-57540</v>
      </c>
      <c r="J138" s="1881">
        <f ca="1">'각사별 CF'!K159</f>
        <v>-57540.000000000233</v>
      </c>
      <c r="K138" s="1881">
        <f ca="1">'각사별 CF'!L159</f>
        <v>-57540</v>
      </c>
      <c r="L138" s="1881">
        <f ca="1">'각사별 CF'!M159</f>
        <v>-57540.000000000233</v>
      </c>
      <c r="M138" s="1881">
        <f ca="1">'각사별 CF'!N159</f>
        <v>-57539.999999999767</v>
      </c>
      <c r="N138" s="1881">
        <f ca="1">'각사별 CF'!O159</f>
        <v>-57540</v>
      </c>
      <c r="O138" s="1881">
        <f ca="1">'각사별 CF'!P159</f>
        <v>-57540</v>
      </c>
      <c r="P138" s="1881">
        <f ca="1">'각사별 CF'!Q159</f>
        <v>-57540</v>
      </c>
      <c r="Q138" s="1881">
        <f ca="1">'각사별 CF'!R159</f>
        <v>-57540</v>
      </c>
      <c r="R138" s="1881">
        <f ca="1">'각사별 CF'!S159</f>
        <v>-57540</v>
      </c>
      <c r="S138" s="1881">
        <f ca="1">'각사별 CF'!T159</f>
        <v>-57540</v>
      </c>
      <c r="T138" s="1881">
        <f ca="1">'각사별 CF'!U159</f>
        <v>-57540</v>
      </c>
      <c r="U138" s="1881">
        <f ca="1">'각사별 CF'!V159</f>
        <v>-57540.000000000233</v>
      </c>
      <c r="V138" s="1881">
        <f ca="1">'각사별 CF'!W159</f>
        <v>-57540.000000000233</v>
      </c>
      <c r="W138" s="1881">
        <f ca="1">'각사별 CF'!X159</f>
        <v>-57540</v>
      </c>
    </row>
    <row r="139" spans="3:26" x14ac:dyDescent="0.3">
      <c r="D139" s="1707" t="s">
        <v>1524</v>
      </c>
      <c r="E139" s="1782">
        <f>'각사별 CF'!F162</f>
        <v>0</v>
      </c>
      <c r="F139" s="1799">
        <f>'각사별 CF'!G162</f>
        <v>0</v>
      </c>
      <c r="G139" s="1799">
        <f>'각사별 CF'!H162</f>
        <v>0</v>
      </c>
      <c r="H139" s="1799">
        <f>'각사별 CF'!I162</f>
        <v>0</v>
      </c>
      <c r="I139" s="1799">
        <f>'각사별 CF'!J162</f>
        <v>8918700.0000000019</v>
      </c>
      <c r="J139" s="1799">
        <f>'각사별 CF'!K162</f>
        <v>0</v>
      </c>
      <c r="K139" s="1799">
        <f>'각사별 CF'!L162</f>
        <v>0</v>
      </c>
      <c r="L139" s="1799">
        <f>'각사별 CF'!M162</f>
        <v>0</v>
      </c>
      <c r="M139" s="1799">
        <f>'각사별 CF'!N162</f>
        <v>0</v>
      </c>
      <c r="N139" s="1799">
        <f>'각사별 CF'!O162</f>
        <v>0</v>
      </c>
      <c r="O139" s="1799">
        <f>'각사별 CF'!P162</f>
        <v>0</v>
      </c>
      <c r="P139" s="1799">
        <f>'각사별 CF'!Q162</f>
        <v>0</v>
      </c>
      <c r="Q139" s="1799">
        <f>'각사별 CF'!R162</f>
        <v>0</v>
      </c>
      <c r="R139" s="1747">
        <f>'각사별 CF'!S162</f>
        <v>0</v>
      </c>
      <c r="S139" s="1747">
        <f>'각사별 CF'!T162</f>
        <v>0</v>
      </c>
      <c r="T139" s="1747">
        <f>'각사별 CF'!U162</f>
        <v>0</v>
      </c>
      <c r="U139" s="1747">
        <f>'각사별 CF'!V162</f>
        <v>0</v>
      </c>
      <c r="V139" s="1747">
        <f>'각사별 CF'!W162</f>
        <v>0</v>
      </c>
      <c r="W139" s="1747">
        <f>'각사별 CF'!X162</f>
        <v>14097300.000000002</v>
      </c>
    </row>
    <row r="140" spans="3:26" x14ac:dyDescent="0.3">
      <c r="D140" s="1786" t="s">
        <v>1521</v>
      </c>
      <c r="E140" s="1782">
        <f>'각사별 CF'!F156</f>
        <v>0</v>
      </c>
      <c r="F140" s="1799">
        <f>'각사별 CF'!G156</f>
        <v>0</v>
      </c>
      <c r="G140" s="1799">
        <f>'각사별 CF'!H156</f>
        <v>0</v>
      </c>
      <c r="H140" s="1799">
        <f>'각사별 CF'!I156</f>
        <v>0</v>
      </c>
      <c r="I140" s="1799">
        <f>'각사별 CF'!J156</f>
        <v>-8918700.0000000019</v>
      </c>
      <c r="J140" s="1799">
        <f>'각사별 CF'!K156</f>
        <v>0</v>
      </c>
      <c r="K140" s="1799">
        <f>'각사별 CF'!L156</f>
        <v>0</v>
      </c>
      <c r="L140" s="1799">
        <f>'각사별 CF'!M156</f>
        <v>0</v>
      </c>
      <c r="M140" s="1799">
        <f>'각사별 CF'!N156</f>
        <v>0</v>
      </c>
      <c r="N140" s="1799">
        <f>'각사별 CF'!O156</f>
        <v>0</v>
      </c>
      <c r="O140" s="1799">
        <f>'각사별 CF'!P156</f>
        <v>0</v>
      </c>
      <c r="P140" s="1799">
        <f>'각사별 CF'!Q156</f>
        <v>0</v>
      </c>
      <c r="Q140" s="1799">
        <f>'각사별 CF'!R156</f>
        <v>0</v>
      </c>
      <c r="R140" s="1747">
        <f>'각사별 CF'!S156</f>
        <v>0</v>
      </c>
      <c r="S140" s="1747">
        <f>'각사별 CF'!T156</f>
        <v>0</v>
      </c>
      <c r="T140" s="1747">
        <f>'각사별 CF'!U156</f>
        <v>0</v>
      </c>
      <c r="U140" s="1747">
        <f>'각사별 CF'!V156</f>
        <v>0</v>
      </c>
      <c r="V140" s="1747">
        <f>'각사별 CF'!W156</f>
        <v>0</v>
      </c>
      <c r="W140" s="1747">
        <f>'각사별 CF'!X156</f>
        <v>-14097300.000000002</v>
      </c>
    </row>
    <row r="141" spans="3:26" x14ac:dyDescent="0.3">
      <c r="D141" s="1710" t="s">
        <v>1425</v>
      </c>
      <c r="E141" s="1793">
        <f t="shared" ref="E141:W141" si="42">ROUND(SUM(E134:E140),0)</f>
        <v>0</v>
      </c>
      <c r="F141" s="1794">
        <f t="shared" si="42"/>
        <v>0</v>
      </c>
      <c r="G141" s="1794">
        <f t="shared" ca="1" si="42"/>
        <v>0</v>
      </c>
      <c r="H141" s="1794">
        <f t="shared" ca="1" si="42"/>
        <v>0</v>
      </c>
      <c r="I141" s="1794">
        <f t="shared" ca="1" si="42"/>
        <v>0</v>
      </c>
      <c r="J141" s="1794">
        <f t="shared" ca="1" si="42"/>
        <v>0</v>
      </c>
      <c r="K141" s="1794">
        <f t="shared" ca="1" si="42"/>
        <v>0</v>
      </c>
      <c r="L141" s="1794">
        <f t="shared" ca="1" si="42"/>
        <v>0</v>
      </c>
      <c r="M141" s="1794">
        <f t="shared" ca="1" si="42"/>
        <v>0</v>
      </c>
      <c r="N141" s="1794">
        <f t="shared" ca="1" si="42"/>
        <v>0</v>
      </c>
      <c r="O141" s="1794">
        <f t="shared" ca="1" si="42"/>
        <v>0</v>
      </c>
      <c r="P141" s="1794">
        <f t="shared" ca="1" si="42"/>
        <v>0</v>
      </c>
      <c r="Q141" s="1794">
        <f t="shared" ca="1" si="42"/>
        <v>0</v>
      </c>
      <c r="R141" s="1794">
        <f t="shared" ca="1" si="42"/>
        <v>0</v>
      </c>
      <c r="S141" s="1794">
        <f t="shared" ca="1" si="42"/>
        <v>0</v>
      </c>
      <c r="T141" s="1794">
        <f t="shared" ca="1" si="42"/>
        <v>0</v>
      </c>
      <c r="U141" s="1794">
        <f t="shared" ca="1" si="42"/>
        <v>0</v>
      </c>
      <c r="V141" s="1794">
        <f t="shared" ca="1" si="42"/>
        <v>0</v>
      </c>
      <c r="W141" s="1794">
        <f t="shared" ca="1" si="42"/>
        <v>0</v>
      </c>
    </row>
    <row r="142" spans="3:26" x14ac:dyDescent="0.3">
      <c r="D142" s="1710" t="s">
        <v>1641</v>
      </c>
      <c r="E142" s="1793">
        <v>0</v>
      </c>
      <c r="F142" s="2026">
        <f ca="1">IRR(F132:W132)</f>
        <v>9.5928104924262181E-2</v>
      </c>
      <c r="G142" s="1794"/>
      <c r="H142" s="1794"/>
      <c r="I142" s="1794"/>
      <c r="J142" s="1794"/>
      <c r="K142" s="1794"/>
      <c r="L142" s="1794"/>
      <c r="M142" s="1794"/>
      <c r="N142" s="1794"/>
      <c r="O142" s="1794"/>
      <c r="P142" s="1794"/>
      <c r="Q142" s="1794"/>
      <c r="R142" s="1794"/>
      <c r="S142" s="1794"/>
      <c r="T142" s="1794"/>
      <c r="U142" s="1794"/>
      <c r="V142" s="1794"/>
      <c r="W142" s="1794"/>
    </row>
    <row r="143" spans="3:26" x14ac:dyDescent="0.3">
      <c r="D143" s="1828" t="s">
        <v>1507</v>
      </c>
      <c r="E143" s="1828" t="s">
        <v>1600</v>
      </c>
      <c r="P143" s="1828" t="s">
        <v>1507</v>
      </c>
      <c r="Q143" s="1828" t="s">
        <v>1599</v>
      </c>
    </row>
    <row r="144" spans="3:26" x14ac:dyDescent="0.3">
      <c r="C144" s="731">
        <v>43</v>
      </c>
      <c r="D144" s="1711" t="s">
        <v>47</v>
      </c>
      <c r="E144" s="1712" t="s">
        <v>788</v>
      </c>
      <c r="F144" s="1712" t="s">
        <v>702</v>
      </c>
      <c r="G144" s="1712" t="s">
        <v>703</v>
      </c>
      <c r="H144" s="1712" t="s">
        <v>704</v>
      </c>
      <c r="I144" s="1712" t="s">
        <v>705</v>
      </c>
      <c r="J144" s="1712" t="s">
        <v>706</v>
      </c>
      <c r="K144" s="1712" t="s">
        <v>1073</v>
      </c>
      <c r="L144" s="1712" t="s">
        <v>717</v>
      </c>
      <c r="M144" s="1712" t="s">
        <v>726</v>
      </c>
      <c r="N144" s="1712" t="s">
        <v>789</v>
      </c>
      <c r="P144" s="1711" t="s">
        <v>47</v>
      </c>
      <c r="Q144" s="1712" t="s">
        <v>788</v>
      </c>
      <c r="R144" s="1712" t="s">
        <v>702</v>
      </c>
      <c r="S144" s="1712" t="s">
        <v>703</v>
      </c>
      <c r="T144" s="1712" t="s">
        <v>704</v>
      </c>
      <c r="U144" s="1712" t="s">
        <v>705</v>
      </c>
      <c r="V144" s="1712" t="s">
        <v>706</v>
      </c>
      <c r="W144" s="1712" t="s">
        <v>1073</v>
      </c>
      <c r="X144" s="1712" t="s">
        <v>717</v>
      </c>
      <c r="Y144" s="1712" t="s">
        <v>726</v>
      </c>
      <c r="Z144" s="1712" t="s">
        <v>789</v>
      </c>
    </row>
    <row r="145" spans="3:27" x14ac:dyDescent="0.3">
      <c r="D145" s="1627" t="s">
        <v>1074</v>
      </c>
      <c r="E145" s="1713">
        <v>343915</v>
      </c>
      <c r="F145" s="1713">
        <v>396169</v>
      </c>
      <c r="G145" s="1713">
        <v>479123</v>
      </c>
      <c r="H145" s="1713">
        <v>508830</v>
      </c>
      <c r="I145" s="1713">
        <v>522086.99999999994</v>
      </c>
      <c r="J145" s="1713">
        <v>529918.30499999993</v>
      </c>
      <c r="K145" s="1714" t="s">
        <v>1075</v>
      </c>
      <c r="L145" s="1713">
        <v>624216.70428383769</v>
      </c>
      <c r="M145" s="1713">
        <v>633579.95484809519</v>
      </c>
      <c r="N145" s="1713">
        <v>643083.65417081653</v>
      </c>
      <c r="P145" s="1627" t="s">
        <v>1074</v>
      </c>
      <c r="Q145" s="1713">
        <v>343915</v>
      </c>
      <c r="R145" s="1713">
        <v>343400</v>
      </c>
      <c r="S145" s="1713">
        <v>346834</v>
      </c>
      <c r="T145" s="1713">
        <v>350302.34</v>
      </c>
      <c r="U145" s="1713">
        <v>353805.36340000003</v>
      </c>
      <c r="V145" s="1713">
        <v>357343.41703400004</v>
      </c>
      <c r="W145" s="1714" t="s">
        <v>1075</v>
      </c>
      <c r="X145" s="1713">
        <v>398676.73927405762</v>
      </c>
      <c r="Y145" s="1713">
        <v>402663.5066667982</v>
      </c>
      <c r="Z145" s="1713">
        <v>406690.14173346618</v>
      </c>
    </row>
    <row r="146" spans="3:27" x14ac:dyDescent="0.3">
      <c r="D146" s="1632" t="s">
        <v>1077</v>
      </c>
      <c r="E146" s="1715">
        <f>E145</f>
        <v>343915</v>
      </c>
      <c r="F146" s="1715">
        <f>F145*(1-10%)</f>
        <v>356552.10000000003</v>
      </c>
      <c r="G146" s="1715">
        <f>G145*(1-10%)</f>
        <v>431210.7</v>
      </c>
      <c r="H146" s="1715">
        <f>H145*(1-10%)</f>
        <v>457947</v>
      </c>
      <c r="I146" s="1715">
        <f>I145*(1-10%)</f>
        <v>469878.29999999993</v>
      </c>
      <c r="J146" s="1715">
        <f>J145*(1-10%)</f>
        <v>476926.47449999995</v>
      </c>
      <c r="K146" s="1716" t="s">
        <v>1075</v>
      </c>
      <c r="L146" s="1715">
        <f>L145*(1-10%)</f>
        <v>561795.03385545395</v>
      </c>
      <c r="M146" s="1715">
        <f>M145*(1-10%)</f>
        <v>570221.95936328568</v>
      </c>
      <c r="N146" s="1715">
        <f>N145*(1-10%)</f>
        <v>578775.2887537349</v>
      </c>
      <c r="P146" s="1632" t="s">
        <v>1077</v>
      </c>
      <c r="Q146" s="1715">
        <f>Q145</f>
        <v>343915</v>
      </c>
      <c r="R146" s="1715">
        <f>R145*(1-10%)</f>
        <v>309060</v>
      </c>
      <c r="S146" s="1715">
        <f>S145*(1-10%)</f>
        <v>312150.60000000003</v>
      </c>
      <c r="T146" s="1715">
        <f>T145*(1-10%)</f>
        <v>315272.10600000003</v>
      </c>
      <c r="U146" s="1715">
        <f>U145*(1-10%)</f>
        <v>318424.82706000004</v>
      </c>
      <c r="V146" s="1715">
        <f>V145*(1-10%)</f>
        <v>321609.07533060003</v>
      </c>
      <c r="W146" s="1716" t="s">
        <v>1075</v>
      </c>
      <c r="X146" s="1715">
        <f>X145*(1-10%)</f>
        <v>358809.06534665189</v>
      </c>
      <c r="Y146" s="1715">
        <f>Y145*(1-10%)</f>
        <v>362397.15600011841</v>
      </c>
      <c r="Z146" s="1715">
        <f>Z145*(1-10%)</f>
        <v>366021.12756011955</v>
      </c>
    </row>
    <row r="147" spans="3:27" x14ac:dyDescent="0.3">
      <c r="D147" s="1632" t="s">
        <v>1078</v>
      </c>
      <c r="E147" s="1715">
        <f>E145</f>
        <v>343915</v>
      </c>
      <c r="F147" s="1715">
        <f>F145*(1-20%)</f>
        <v>316935.2</v>
      </c>
      <c r="G147" s="1715">
        <f>G145*(1-20%)</f>
        <v>383298.4</v>
      </c>
      <c r="H147" s="1715">
        <f>H145*(1-20%)</f>
        <v>407064</v>
      </c>
      <c r="I147" s="1715">
        <f>I145*(1-20%)</f>
        <v>417669.6</v>
      </c>
      <c r="J147" s="1715">
        <f>J145*(1-20%)</f>
        <v>423934.64399999997</v>
      </c>
      <c r="K147" s="1716" t="s">
        <v>1075</v>
      </c>
      <c r="L147" s="1715">
        <f>L145*(1-20%)</f>
        <v>499373.3634270702</v>
      </c>
      <c r="M147" s="1715">
        <f>M145*(1-20%)</f>
        <v>506863.96387847618</v>
      </c>
      <c r="N147" s="1715">
        <f>N145*(1-20%)</f>
        <v>514466.92333665327</v>
      </c>
      <c r="P147" s="1632" t="s">
        <v>1078</v>
      </c>
      <c r="Q147" s="1715">
        <f>Q145</f>
        <v>343915</v>
      </c>
      <c r="R147" s="1715">
        <f>R145*(1-20%)</f>
        <v>274720</v>
      </c>
      <c r="S147" s="1715">
        <f>S145*(1-20%)</f>
        <v>277467.2</v>
      </c>
      <c r="T147" s="1715">
        <f>T145*(1-20%)</f>
        <v>280241.87200000003</v>
      </c>
      <c r="U147" s="1715">
        <f>U145*(1-20%)</f>
        <v>283044.29072000005</v>
      </c>
      <c r="V147" s="1715">
        <f>V145*(1-20%)</f>
        <v>285874.73362720007</v>
      </c>
      <c r="W147" s="1716" t="s">
        <v>1075</v>
      </c>
      <c r="X147" s="1715">
        <f>X145*(1-20%)</f>
        <v>318941.39141924609</v>
      </c>
      <c r="Y147" s="1715">
        <f>Y145*(1-20%)</f>
        <v>322130.80533343856</v>
      </c>
      <c r="Z147" s="1715">
        <f>Z145*(1-20%)</f>
        <v>325352.11338677298</v>
      </c>
    </row>
    <row r="148" spans="3:27" x14ac:dyDescent="0.3">
      <c r="D148" s="1638" t="s">
        <v>1079</v>
      </c>
      <c r="E148" s="1717">
        <f>E145</f>
        <v>343915</v>
      </c>
      <c r="F148" s="1717">
        <f>F145*(1-30%)</f>
        <v>277318.3</v>
      </c>
      <c r="G148" s="1717">
        <f>G145*(1-30%)</f>
        <v>335386.09999999998</v>
      </c>
      <c r="H148" s="1717">
        <f>H145*(1-30%)</f>
        <v>356181</v>
      </c>
      <c r="I148" s="1717">
        <f>I145*(1-30%)</f>
        <v>365460.89999999997</v>
      </c>
      <c r="J148" s="1717">
        <f>J145*(1-30%)</f>
        <v>370942.81349999993</v>
      </c>
      <c r="K148" s="1718" t="s">
        <v>1075</v>
      </c>
      <c r="L148" s="1717">
        <f>L145*(1-30%)</f>
        <v>436951.69299868634</v>
      </c>
      <c r="M148" s="1717">
        <f>M145*(1-30%)</f>
        <v>443505.96839366661</v>
      </c>
      <c r="N148" s="1717">
        <f>N145*(1-30%)</f>
        <v>450158.55791957153</v>
      </c>
      <c r="P148" s="1638" t="s">
        <v>1079</v>
      </c>
      <c r="Q148" s="1717">
        <f>Q145</f>
        <v>343915</v>
      </c>
      <c r="R148" s="1717">
        <f>R145*(1-30%)</f>
        <v>240379.99999999997</v>
      </c>
      <c r="S148" s="1717">
        <f>S145*(1-30%)</f>
        <v>242783.8</v>
      </c>
      <c r="T148" s="1717">
        <f>T145*(1-30%)</f>
        <v>245211.63800000001</v>
      </c>
      <c r="U148" s="1717">
        <f>U145*(1-30%)</f>
        <v>247663.75438</v>
      </c>
      <c r="V148" s="1717">
        <f>V145*(1-30%)</f>
        <v>250140.39192380002</v>
      </c>
      <c r="W148" s="1718" t="s">
        <v>1075</v>
      </c>
      <c r="X148" s="1717">
        <f>X145*(1-30%)</f>
        <v>279073.7174918403</v>
      </c>
      <c r="Y148" s="1717">
        <f>Y145*(1-30%)</f>
        <v>281864.45466675871</v>
      </c>
      <c r="Z148" s="1717">
        <f>Z145*(1-30%)</f>
        <v>284683.09921342629</v>
      </c>
    </row>
    <row r="150" spans="3:27" x14ac:dyDescent="0.3">
      <c r="D150" s="1848" t="s">
        <v>1550</v>
      </c>
    </row>
    <row r="151" spans="3:27" ht="17.25" thickBot="1" x14ac:dyDescent="0.35">
      <c r="C151" s="731">
        <v>44</v>
      </c>
      <c r="D151" s="1990" t="s">
        <v>1624</v>
      </c>
      <c r="E151" s="1817" t="s">
        <v>1082</v>
      </c>
      <c r="F151" s="1818" t="s">
        <v>1083</v>
      </c>
      <c r="G151" s="2096" t="s">
        <v>1084</v>
      </c>
      <c r="H151" s="2097"/>
      <c r="I151" s="2096" t="s">
        <v>1085</v>
      </c>
      <c r="J151" s="2102"/>
      <c r="K151" s="2102"/>
      <c r="L151" s="2102"/>
      <c r="M151" s="2102"/>
      <c r="N151" s="2102"/>
      <c r="O151" s="2102"/>
    </row>
    <row r="152" spans="3:27" x14ac:dyDescent="0.3">
      <c r="D152" s="1991" t="s">
        <v>1625</v>
      </c>
      <c r="E152" s="1992" t="s">
        <v>1626</v>
      </c>
      <c r="F152" s="1993" t="s">
        <v>1627</v>
      </c>
      <c r="G152" s="1992" t="s">
        <v>1090</v>
      </c>
      <c r="H152" s="1992" t="s">
        <v>1091</v>
      </c>
      <c r="I152" s="1993" t="s">
        <v>1628</v>
      </c>
      <c r="J152" s="1991" t="s">
        <v>1629</v>
      </c>
      <c r="K152" s="1991" t="s">
        <v>1630</v>
      </c>
      <c r="L152" s="1991" t="s">
        <v>1094</v>
      </c>
      <c r="M152" s="1991" t="s">
        <v>1631</v>
      </c>
      <c r="N152" s="2016" t="s">
        <v>1635</v>
      </c>
      <c r="O152" s="1991" t="s">
        <v>1636</v>
      </c>
      <c r="Q152" s="1834" t="s">
        <v>850</v>
      </c>
      <c r="R152" s="1835" t="s">
        <v>1087</v>
      </c>
      <c r="S152" s="1835" t="s">
        <v>1090</v>
      </c>
      <c r="T152" s="1835" t="s">
        <v>1091</v>
      </c>
      <c r="U152" s="1836" t="s">
        <v>1092</v>
      </c>
      <c r="V152" s="1837" t="s">
        <v>1620</v>
      </c>
      <c r="W152" s="1835" t="s">
        <v>1551</v>
      </c>
      <c r="X152" s="1835" t="s">
        <v>1094</v>
      </c>
      <c r="Y152" s="1837" t="s">
        <v>374</v>
      </c>
      <c r="Z152" s="1835" t="s">
        <v>1634</v>
      </c>
      <c r="AA152" s="1835" t="s">
        <v>1637</v>
      </c>
    </row>
    <row r="153" spans="3:27" ht="17.25" thickBot="1" x14ac:dyDescent="0.35">
      <c r="D153" s="1719" t="s">
        <v>1096</v>
      </c>
      <c r="E153" s="1849">
        <v>179223140.64053249</v>
      </c>
      <c r="F153" s="1850">
        <v>75273719.069023654</v>
      </c>
      <c r="G153" s="1910">
        <v>7.0922259442088631E-2</v>
      </c>
      <c r="H153" s="1910">
        <v>7.7552330335713071E-2</v>
      </c>
      <c r="I153" s="1994">
        <f>SUM($E$67:$V$67)</f>
        <v>1107559954.8786347</v>
      </c>
      <c r="J153" s="1756">
        <v>189.56169433542527</v>
      </c>
      <c r="K153" s="1756">
        <v>146235275.41774333</v>
      </c>
      <c r="L153" s="1756">
        <v>18114323.830016643</v>
      </c>
      <c r="M153" s="1913">
        <v>0.24015336507857699</v>
      </c>
      <c r="N153" s="1756">
        <v>16294461.943437956</v>
      </c>
      <c r="O153" s="1756">
        <v>11541388.870544977</v>
      </c>
      <c r="Q153" s="1838">
        <f ca="1">$X$168</f>
        <v>189000000</v>
      </c>
      <c r="R153" s="1839">
        <f ca="1">$X$169</f>
        <v>79380000.000000015</v>
      </c>
      <c r="S153" s="2012">
        <f ca="1">'각사별 CF'!$E$133</f>
        <v>7.779638793884236E-2</v>
      </c>
      <c r="T153" s="2012">
        <f ca="1">'각사별 CF'!$E$140</f>
        <v>8.6872554201878893E-2</v>
      </c>
      <c r="U153" s="1839">
        <f>SUM($E$67:$V$67)</f>
        <v>1107559954.8786347</v>
      </c>
      <c r="V153" s="2013">
        <f>-JV_Sales!AE125</f>
        <v>189.56169433542527</v>
      </c>
      <c r="W153" s="1839">
        <f>$X$170</f>
        <v>146235275.41774333</v>
      </c>
      <c r="X153" s="1839">
        <f ca="1">$X$171</f>
        <v>19917857.994667273</v>
      </c>
      <c r="Y153" s="1841">
        <f ca="1">$E$225</f>
        <v>0.25614594638263322</v>
      </c>
      <c r="Z153" s="1839">
        <f>X216</f>
        <v>16294461.943437956</v>
      </c>
      <c r="AA153" s="1839">
        <f>X215</f>
        <v>11541388.870544977</v>
      </c>
    </row>
    <row r="154" spans="3:27" x14ac:dyDescent="0.3">
      <c r="D154" s="1720" t="s">
        <v>1099</v>
      </c>
      <c r="E154" s="1851">
        <v>164122520.24815193</v>
      </c>
      <c r="F154" s="1852">
        <v>68931458.504223809</v>
      </c>
      <c r="G154" s="1911">
        <v>6.043380941064469E-2</v>
      </c>
      <c r="H154" s="1911">
        <v>6.6543121720566756E-2</v>
      </c>
      <c r="I154" s="1852">
        <v>1047646872.0522866</v>
      </c>
      <c r="J154" s="1853">
        <v>50843083.267040499</v>
      </c>
      <c r="K154" s="1853">
        <v>131611747.87596898</v>
      </c>
      <c r="L154" s="1853">
        <v>15658810.025627298</v>
      </c>
      <c r="M154" s="1914">
        <v>0.17106616212922909</v>
      </c>
      <c r="N154" s="1853">
        <v>14665015.749094153</v>
      </c>
      <c r="O154" s="1853">
        <v>10464367.180300483</v>
      </c>
      <c r="X154" s="1845">
        <f ca="1">+X153+Z154</f>
        <v>47753708.80865021</v>
      </c>
      <c r="Z154" s="1845">
        <f>+AA153+Z153</f>
        <v>27835850.813982934</v>
      </c>
    </row>
    <row r="155" spans="3:27" x14ac:dyDescent="0.3">
      <c r="D155" s="1720" t="s">
        <v>1100</v>
      </c>
      <c r="E155" s="1851">
        <v>145815989.41468382</v>
      </c>
      <c r="F155" s="1852">
        <v>61242715.554167211</v>
      </c>
      <c r="G155" s="1911">
        <v>4.8728885359905272E-2</v>
      </c>
      <c r="H155" s="1911">
        <v>5.3966404882761054E-2</v>
      </c>
      <c r="I155" s="1852">
        <v>987733976.0464772</v>
      </c>
      <c r="J155" s="1853">
        <v>101686163.792925</v>
      </c>
      <c r="K155" s="1853">
        <v>116988220.33419463</v>
      </c>
      <c r="L155" s="1853">
        <v>12622340.470237229</v>
      </c>
      <c r="M155" s="1914">
        <v>0.12096154308949836</v>
      </c>
      <c r="N155" s="1853">
        <v>13035569.554750357</v>
      </c>
      <c r="O155" s="1853">
        <v>9387345.4900559857</v>
      </c>
      <c r="X155" s="622">
        <f ca="1">+X154*876</f>
        <v>41832248916.377586</v>
      </c>
      <c r="Z155" s="622">
        <f>+Z154*876</f>
        <v>24384205313.049049</v>
      </c>
    </row>
    <row r="156" spans="3:27" x14ac:dyDescent="0.3">
      <c r="D156" s="1795" t="s">
        <v>1101</v>
      </c>
      <c r="E156" s="1854">
        <v>127509458.58121559</v>
      </c>
      <c r="F156" s="1855">
        <v>53553972.604110554</v>
      </c>
      <c r="G156" s="1912">
        <v>3.6847529147225666E-2</v>
      </c>
      <c r="H156" s="1912">
        <v>4.1242636297142976E-2</v>
      </c>
      <c r="I156" s="1855">
        <v>927821080.04066741</v>
      </c>
      <c r="J156" s="1856">
        <v>152529244.318809</v>
      </c>
      <c r="K156" s="1856">
        <v>102364692.79242028</v>
      </c>
      <c r="L156" s="1856">
        <v>9585870.9148471374</v>
      </c>
      <c r="M156" s="1915">
        <v>5.4613289498154804E-2</v>
      </c>
      <c r="N156" s="1856">
        <v>11406123.360406561</v>
      </c>
      <c r="O156" s="1856">
        <v>8310323.7998114759</v>
      </c>
      <c r="W156" s="58" t="s">
        <v>1638</v>
      </c>
      <c r="X156" s="622">
        <f ca="1">+X155/10^8</f>
        <v>418.32248916377586</v>
      </c>
      <c r="Z156" s="622">
        <f>+Z155/10^8</f>
        <v>243.84205313049048</v>
      </c>
    </row>
    <row r="157" spans="3:27" x14ac:dyDescent="0.3">
      <c r="E157" s="622"/>
      <c r="W157" s="58" t="s">
        <v>1639</v>
      </c>
      <c r="X157" s="622">
        <f ca="1">+X156/17</f>
        <v>24.607205244927993</v>
      </c>
      <c r="Z157" s="622">
        <f>+Z156/17</f>
        <v>14.343650184146499</v>
      </c>
    </row>
    <row r="158" spans="3:27" x14ac:dyDescent="0.3">
      <c r="D158" s="1848" t="s">
        <v>1550</v>
      </c>
    </row>
    <row r="159" spans="3:27" ht="17.25" thickBot="1" x14ac:dyDescent="0.35">
      <c r="C159" s="731">
        <v>46</v>
      </c>
      <c r="D159" s="1721" t="s">
        <v>47</v>
      </c>
      <c r="E159" s="1722" t="s">
        <v>1082</v>
      </c>
      <c r="F159" s="1806" t="s">
        <v>1083</v>
      </c>
      <c r="G159" s="2098" t="s">
        <v>1085</v>
      </c>
      <c r="H159" s="2099"/>
      <c r="I159" s="2099"/>
    </row>
    <row r="160" spans="3:27" x14ac:dyDescent="0.3">
      <c r="D160" s="1724" t="s">
        <v>1492</v>
      </c>
      <c r="E160" s="1723" t="s">
        <v>850</v>
      </c>
      <c r="F160" s="1723" t="s">
        <v>1427</v>
      </c>
      <c r="G160" s="1724" t="s">
        <v>1429</v>
      </c>
      <c r="H160" s="1724" t="s">
        <v>1094</v>
      </c>
      <c r="I160" s="1724" t="s">
        <v>1493</v>
      </c>
      <c r="K160" s="1857" t="s">
        <v>850</v>
      </c>
      <c r="L160" s="1858" t="s">
        <v>1427</v>
      </c>
      <c r="M160" s="1859" t="s">
        <v>1429</v>
      </c>
      <c r="N160" s="1859" t="s">
        <v>1094</v>
      </c>
      <c r="O160" s="1860" t="s">
        <v>1493</v>
      </c>
    </row>
    <row r="161" spans="3:24" ht="17.25" thickBot="1" x14ac:dyDescent="0.35">
      <c r="D161" s="1725" t="s">
        <v>1494</v>
      </c>
      <c r="E161" s="1861">
        <v>214996693.09599137</v>
      </c>
      <c r="F161" s="1861">
        <v>90298611.100316375</v>
      </c>
      <c r="G161" s="1862">
        <v>287713669.68776041</v>
      </c>
      <c r="H161" s="1862">
        <v>24356637.195886273</v>
      </c>
      <c r="I161" s="1900">
        <v>0.64832695024680231</v>
      </c>
      <c r="K161" s="1863">
        <f ca="1">$X$168</f>
        <v>189000000</v>
      </c>
      <c r="L161" s="1864">
        <f ca="1">$X$169</f>
        <v>79380000.000000015</v>
      </c>
      <c r="M161" s="1864">
        <f>$X$170</f>
        <v>146235275.41774333</v>
      </c>
      <c r="N161" s="1864">
        <f ca="1">$X$171</f>
        <v>19917857.994667273</v>
      </c>
      <c r="O161" s="2011">
        <f ca="1">$E$225</f>
        <v>0.25614594638263322</v>
      </c>
    </row>
    <row r="162" spans="3:24" x14ac:dyDescent="0.3">
      <c r="D162" s="1720" t="s">
        <v>1495</v>
      </c>
      <c r="E162" s="1865">
        <v>218512109.18925709</v>
      </c>
      <c r="F162" s="1865">
        <v>91775085.85948801</v>
      </c>
      <c r="G162" s="1866">
        <v>230399253.27393588</v>
      </c>
      <c r="H162" s="1866">
        <v>24929052.220701814</v>
      </c>
      <c r="I162" s="1901">
        <v>0.48841799483520898</v>
      </c>
    </row>
    <row r="163" spans="3:24" x14ac:dyDescent="0.3">
      <c r="D163" s="1720" t="s">
        <v>1496</v>
      </c>
      <c r="E163" s="1865">
        <v>202930607.70449504</v>
      </c>
      <c r="F163" s="1865">
        <v>85230855.235887945</v>
      </c>
      <c r="G163" s="1866">
        <v>182309576.70809478</v>
      </c>
      <c r="H163" s="1866">
        <v>22036697.471314043</v>
      </c>
      <c r="I163" s="1901">
        <v>0.34886000048706745</v>
      </c>
    </row>
    <row r="164" spans="3:24" x14ac:dyDescent="0.3">
      <c r="D164" s="1796" t="s">
        <v>1497</v>
      </c>
      <c r="E164" s="1867">
        <v>194654960.59576428</v>
      </c>
      <c r="F164" s="1867">
        <v>81755083.450221002</v>
      </c>
      <c r="G164" s="1868">
        <v>154013029.01144961</v>
      </c>
      <c r="H164" s="1868">
        <v>21243246.101500113</v>
      </c>
      <c r="I164" s="1902">
        <v>0.23303793254391825</v>
      </c>
    </row>
    <row r="166" spans="3:24" x14ac:dyDescent="0.3">
      <c r="D166" s="1828" t="s">
        <v>1507</v>
      </c>
      <c r="E166" s="58" t="s">
        <v>1526</v>
      </c>
    </row>
    <row r="167" spans="3:24" x14ac:dyDescent="0.3">
      <c r="C167" s="731">
        <v>47</v>
      </c>
      <c r="D167" s="2100" t="s">
        <v>1080</v>
      </c>
      <c r="E167" s="2101"/>
      <c r="F167" s="1812" t="s">
        <v>702</v>
      </c>
      <c r="G167" s="1812" t="s">
        <v>703</v>
      </c>
      <c r="H167" s="1812" t="s">
        <v>704</v>
      </c>
      <c r="I167" s="1812" t="s">
        <v>705</v>
      </c>
      <c r="J167" s="1812" t="s">
        <v>706</v>
      </c>
      <c r="K167" s="1812" t="s">
        <v>707</v>
      </c>
      <c r="L167" s="1812" t="s">
        <v>708</v>
      </c>
      <c r="M167" s="1812" t="s">
        <v>709</v>
      </c>
      <c r="N167" s="1812" t="s">
        <v>710</v>
      </c>
      <c r="O167" s="1812" t="s">
        <v>711</v>
      </c>
      <c r="P167" s="1812" t="s">
        <v>712</v>
      </c>
      <c r="Q167" s="1812" t="s">
        <v>713</v>
      </c>
      <c r="R167" s="1812" t="s">
        <v>714</v>
      </c>
      <c r="S167" s="1812" t="s">
        <v>715</v>
      </c>
      <c r="T167" s="1812" t="s">
        <v>716</v>
      </c>
      <c r="U167" s="1812" t="s">
        <v>717</v>
      </c>
      <c r="V167" s="1812" t="s">
        <v>726</v>
      </c>
      <c r="W167" s="1812" t="s">
        <v>789</v>
      </c>
      <c r="X167" s="1658" t="s">
        <v>1425</v>
      </c>
    </row>
    <row r="168" spans="3:24" x14ac:dyDescent="0.3">
      <c r="C168" s="731">
        <v>48</v>
      </c>
      <c r="D168" s="1659" t="s">
        <v>1561</v>
      </c>
      <c r="E168" s="1884" t="s">
        <v>850</v>
      </c>
      <c r="F168" s="1883">
        <f ca="1">'각사별 CF'!G13</f>
        <v>3500000</v>
      </c>
      <c r="G168" s="1881">
        <f ca="1">'각사별 CF'!H13</f>
        <v>6500000</v>
      </c>
      <c r="H168" s="1881">
        <f ca="1">'각사별 CF'!I13</f>
        <v>4000000</v>
      </c>
      <c r="I168" s="1881">
        <f ca="1">'각사별 CF'!J13</f>
        <v>8000000</v>
      </c>
      <c r="J168" s="1881">
        <f ca="1">'각사별 CF'!K13</f>
        <v>9000000</v>
      </c>
      <c r="K168" s="1881">
        <f ca="1">'각사별 CF'!L13</f>
        <v>7000000</v>
      </c>
      <c r="L168" s="1881">
        <f ca="1">'각사별 CF'!M13</f>
        <v>7000000</v>
      </c>
      <c r="M168" s="1881">
        <f ca="1">'각사별 CF'!N13</f>
        <v>7500000</v>
      </c>
      <c r="N168" s="1881">
        <f ca="1">'각사별 CF'!O13</f>
        <v>2500000</v>
      </c>
      <c r="O168" s="1881">
        <f ca="1">'각사별 CF'!P13</f>
        <v>12500000</v>
      </c>
      <c r="P168" s="1881">
        <f ca="1">'각사별 CF'!Q13</f>
        <v>7500000</v>
      </c>
      <c r="Q168" s="1881">
        <f ca="1">'각사별 CF'!R13</f>
        <v>7500000</v>
      </c>
      <c r="R168" s="1881">
        <f ca="1">'각사별 CF'!S13</f>
        <v>7500000</v>
      </c>
      <c r="S168" s="1881">
        <f ca="1">'각사별 CF'!T13</f>
        <v>7500000</v>
      </c>
      <c r="T168" s="1881">
        <f ca="1">'각사별 CF'!U13</f>
        <v>7000000</v>
      </c>
      <c r="U168" s="1881">
        <f ca="1">'각사별 CF'!V13</f>
        <v>7000000</v>
      </c>
      <c r="V168" s="1881">
        <f ca="1">'각사별 CF'!W13</f>
        <v>6500000</v>
      </c>
      <c r="W168" s="1881">
        <f ca="1">'각사별 CF'!X13</f>
        <v>71000000</v>
      </c>
      <c r="X168" s="1881">
        <f ca="1">SUM(F168:W168)</f>
        <v>189000000</v>
      </c>
    </row>
    <row r="169" spans="3:24" x14ac:dyDescent="0.3">
      <c r="C169" s="731">
        <v>49</v>
      </c>
      <c r="D169" s="1660" t="s">
        <v>1560</v>
      </c>
      <c r="E169" s="1882" t="s">
        <v>1427</v>
      </c>
      <c r="F169" s="1883">
        <f>'각사별 CF'!G42</f>
        <v>0</v>
      </c>
      <c r="G169" s="1881">
        <f ca="1">'각사별 CF'!H42</f>
        <v>1470000.0000000002</v>
      </c>
      <c r="H169" s="1881">
        <f ca="1">'각사별 CF'!I42</f>
        <v>2730000.0000000005</v>
      </c>
      <c r="I169" s="1881">
        <f ca="1">'각사별 CF'!J42</f>
        <v>1680000.0000000002</v>
      </c>
      <c r="J169" s="1881">
        <f ca="1">'각사별 CF'!K42</f>
        <v>3360000.0000000005</v>
      </c>
      <c r="K169" s="1881">
        <f ca="1">'각사별 CF'!L42</f>
        <v>3780000.0000000005</v>
      </c>
      <c r="L169" s="1881">
        <f ca="1">'각사별 CF'!M42</f>
        <v>2940000.0000000005</v>
      </c>
      <c r="M169" s="1881">
        <f ca="1">'각사별 CF'!N42</f>
        <v>2940000.0000000005</v>
      </c>
      <c r="N169" s="1881">
        <f ca="1">'각사별 CF'!O42</f>
        <v>3150000.0000000005</v>
      </c>
      <c r="O169" s="1881">
        <f ca="1">'각사별 CF'!P42</f>
        <v>1050000</v>
      </c>
      <c r="P169" s="1881">
        <f ca="1">'각사별 CF'!Q42</f>
        <v>5250000.0000000009</v>
      </c>
      <c r="Q169" s="1881">
        <f ca="1">'각사별 CF'!R42</f>
        <v>3150000.0000000005</v>
      </c>
      <c r="R169" s="1881">
        <f ca="1">'각사별 CF'!S42</f>
        <v>3150000.0000000005</v>
      </c>
      <c r="S169" s="1881">
        <f ca="1">'각사별 CF'!T42</f>
        <v>3150000.0000000005</v>
      </c>
      <c r="T169" s="1881">
        <f ca="1">'각사별 CF'!U42</f>
        <v>3150000.0000000005</v>
      </c>
      <c r="U169" s="1881">
        <f ca="1">'각사별 CF'!V42</f>
        <v>2940000.0000000005</v>
      </c>
      <c r="V169" s="1881">
        <f ca="1">'각사별 CF'!W42</f>
        <v>2940000.0000000005</v>
      </c>
      <c r="W169" s="1881">
        <f ca="1">'각사별 CF'!X42</f>
        <v>32550000.000000004</v>
      </c>
      <c r="X169" s="1881">
        <f ca="1">SUM(F169:W169)</f>
        <v>79380000.000000015</v>
      </c>
    </row>
    <row r="170" spans="3:24" x14ac:dyDescent="0.3">
      <c r="D170" s="1660" t="s">
        <v>1085</v>
      </c>
      <c r="E170" s="1661" t="s">
        <v>1429</v>
      </c>
      <c r="F170" s="1811">
        <f t="shared" ref="F170:W170" si="43">-E71</f>
        <v>4436099.5658379178</v>
      </c>
      <c r="G170" s="1744">
        <f t="shared" si="43"/>
        <v>7712761.2170035541</v>
      </c>
      <c r="H170" s="1744">
        <f t="shared" si="43"/>
        <v>7822664.600011196</v>
      </c>
      <c r="I170" s="1744">
        <f t="shared" si="43"/>
        <v>7934491.3274854757</v>
      </c>
      <c r="J170" s="1744">
        <f t="shared" si="43"/>
        <v>8048281.3642835766</v>
      </c>
      <c r="K170" s="1744">
        <f t="shared" si="43"/>
        <v>8164075.5963062635</v>
      </c>
      <c r="L170" s="1744">
        <f t="shared" si="43"/>
        <v>8281915.8528214376</v>
      </c>
      <c r="M170" s="1744">
        <f t="shared" si="43"/>
        <v>8401844.9293406419</v>
      </c>
      <c r="N170" s="1744">
        <f t="shared" si="43"/>
        <v>8523906.6110625155</v>
      </c>
      <c r="O170" s="1744">
        <f t="shared" si="43"/>
        <v>8648145.6968971845</v>
      </c>
      <c r="P170" s="1744">
        <f t="shared" si="43"/>
        <v>8774608.0240862593</v>
      </c>
      <c r="Q170" s="1744">
        <f t="shared" si="43"/>
        <v>8903340.4934332576</v>
      </c>
      <c r="R170" s="1744">
        <f t="shared" si="43"/>
        <v>9034391.0951597523</v>
      </c>
      <c r="S170" s="1744">
        <f t="shared" si="43"/>
        <v>9167808.9354028273</v>
      </c>
      <c r="T170" s="1744">
        <f t="shared" si="43"/>
        <v>9303644.2633700147</v>
      </c>
      <c r="U170" s="1744">
        <f t="shared" si="43"/>
        <v>9441948.4991679993</v>
      </c>
      <c r="V170" s="1744">
        <f t="shared" si="43"/>
        <v>9582774.2623220421</v>
      </c>
      <c r="W170" s="1744">
        <f t="shared" si="43"/>
        <v>4052573.0837514205</v>
      </c>
      <c r="X170" s="1744">
        <f>SUM(F170:W170)</f>
        <v>146235275.41774333</v>
      </c>
    </row>
    <row r="171" spans="3:24" x14ac:dyDescent="0.3">
      <c r="D171" s="1659" t="s">
        <v>1426</v>
      </c>
      <c r="E171" s="1662" t="s">
        <v>1510</v>
      </c>
      <c r="F171" s="2061">
        <f>'각사별 CF'!G114</f>
        <v>0</v>
      </c>
      <c r="G171" s="2062">
        <f ca="1">'각사별 CF'!H114</f>
        <v>238988.23200000005</v>
      </c>
      <c r="H171" s="2062">
        <f ca="1">'각사별 CF'!I114</f>
        <v>452180.23200000019</v>
      </c>
      <c r="I171" s="2062">
        <f ca="1">'각사별 CF'!J114</f>
        <v>274520.23200000002</v>
      </c>
      <c r="J171" s="2062">
        <f ca="1">'각사별 CF'!K114</f>
        <v>1424879.3916000004</v>
      </c>
      <c r="K171" s="2062">
        <f ca="1">'각사별 CF'!L114</f>
        <v>1606092.5915999999</v>
      </c>
      <c r="L171" s="2062">
        <f ca="1">'각사별 CF'!M114</f>
        <v>1243666.1916</v>
      </c>
      <c r="M171" s="2062">
        <f ca="1">'각사별 CF'!N114</f>
        <v>1243666.1916000007</v>
      </c>
      <c r="N171" s="2062">
        <f ca="1">'각사별 CF'!O114</f>
        <v>1334272.7916000001</v>
      </c>
      <c r="O171" s="2062">
        <f ca="1">'각사별 CF'!P114</f>
        <v>428206.79159999994</v>
      </c>
      <c r="P171" s="2062">
        <f ca="1">'각사별 CF'!Q114</f>
        <v>2240338.7916000001</v>
      </c>
      <c r="Q171" s="2062">
        <f ca="1">'각사별 CF'!R114</f>
        <v>1334272.7916000001</v>
      </c>
      <c r="R171" s="2062">
        <f ca="1">'각사별 CF'!S114</f>
        <v>1334272.7916000015</v>
      </c>
      <c r="S171" s="2062">
        <f ca="1">'각사별 CF'!T114</f>
        <v>1334272.7916000001</v>
      </c>
      <c r="T171" s="2062">
        <f ca="1">'각사별 CF'!U114</f>
        <v>1334272.7916000001</v>
      </c>
      <c r="U171" s="2062">
        <f ca="1">'각사별 CF'!V114</f>
        <v>1243666.1916</v>
      </c>
      <c r="V171" s="2062">
        <f ca="1">'각사별 CF'!W114</f>
        <v>1243666.1916</v>
      </c>
      <c r="W171" s="2062">
        <f ca="1">'각사별 CF'!X114</f>
        <v>1606623.0078672676</v>
      </c>
      <c r="X171" s="2062">
        <f ca="1">SUM(F171:W171)</f>
        <v>19917857.994667273</v>
      </c>
    </row>
    <row r="172" spans="3:24" x14ac:dyDescent="0.3">
      <c r="D172" s="1663"/>
      <c r="E172" s="1664" t="s">
        <v>1428</v>
      </c>
      <c r="F172" s="1745">
        <f t="shared" ref="F172:W172" si="44">SUM(F170:F171)</f>
        <v>4436099.5658379178</v>
      </c>
      <c r="G172" s="1745">
        <f t="shared" ca="1" si="44"/>
        <v>7951749.4490035539</v>
      </c>
      <c r="H172" s="1745">
        <f t="shared" ca="1" si="44"/>
        <v>8274844.8320111958</v>
      </c>
      <c r="I172" s="1745">
        <f t="shared" ca="1" si="44"/>
        <v>8209011.5594854755</v>
      </c>
      <c r="J172" s="1745">
        <f t="shared" ca="1" si="44"/>
        <v>9473160.7558835763</v>
      </c>
      <c r="K172" s="1745">
        <f t="shared" ca="1" si="44"/>
        <v>9770168.1879062634</v>
      </c>
      <c r="L172" s="1745">
        <f t="shared" ca="1" si="44"/>
        <v>9525582.0444214381</v>
      </c>
      <c r="M172" s="1745">
        <f t="shared" ca="1" si="44"/>
        <v>9645511.1209406424</v>
      </c>
      <c r="N172" s="1745">
        <f t="shared" ca="1" si="44"/>
        <v>9858179.4026625156</v>
      </c>
      <c r="O172" s="1745">
        <f t="shared" ca="1" si="44"/>
        <v>9076352.4884971846</v>
      </c>
      <c r="P172" s="1745">
        <f t="shared" ca="1" si="44"/>
        <v>11014946.815686259</v>
      </c>
      <c r="Q172" s="1745">
        <f t="shared" ca="1" si="44"/>
        <v>10237613.285033258</v>
      </c>
      <c r="R172" s="1745">
        <f t="shared" ca="1" si="44"/>
        <v>10368663.886759754</v>
      </c>
      <c r="S172" s="1745">
        <f t="shared" ca="1" si="44"/>
        <v>10502081.727002827</v>
      </c>
      <c r="T172" s="1745">
        <f t="shared" ca="1" si="44"/>
        <v>10637917.054970015</v>
      </c>
      <c r="U172" s="1745">
        <f t="shared" ca="1" si="44"/>
        <v>10685614.690768</v>
      </c>
      <c r="V172" s="1745">
        <f t="shared" ca="1" si="44"/>
        <v>10826440.453922043</v>
      </c>
      <c r="W172" s="1745">
        <f t="shared" ca="1" si="44"/>
        <v>5659196.0916186878</v>
      </c>
      <c r="X172" s="1745">
        <f ca="1">SUM(F172:W172)</f>
        <v>166153133.41241062</v>
      </c>
    </row>
    <row r="175" spans="3:24" x14ac:dyDescent="0.3">
      <c r="D175" s="1828" t="s">
        <v>1507</v>
      </c>
    </row>
    <row r="176" spans="3:24" x14ac:dyDescent="0.3">
      <c r="C176" s="731">
        <v>51</v>
      </c>
      <c r="D176" s="2093" t="s">
        <v>47</v>
      </c>
      <c r="E176" s="2093" t="s">
        <v>1410</v>
      </c>
      <c r="F176" s="2093"/>
      <c r="G176" s="2093"/>
      <c r="H176" s="2093"/>
      <c r="I176" s="2093"/>
      <c r="J176" s="2093"/>
      <c r="K176" s="1797" t="s">
        <v>1411</v>
      </c>
      <c r="L176" s="1643" t="s">
        <v>1546</v>
      </c>
    </row>
    <row r="177" spans="3:25" x14ac:dyDescent="0.3">
      <c r="D177" s="2094"/>
      <c r="E177" s="1644" t="s">
        <v>1412</v>
      </c>
      <c r="F177" s="1644" t="s">
        <v>1413</v>
      </c>
      <c r="G177" s="1644" t="s">
        <v>1414</v>
      </c>
      <c r="H177" s="1644" t="s">
        <v>1415</v>
      </c>
      <c r="I177" s="1644" t="s">
        <v>1416</v>
      </c>
      <c r="J177" s="1798" t="s">
        <v>1417</v>
      </c>
      <c r="K177" s="1798" t="s">
        <v>1417</v>
      </c>
      <c r="L177" s="1798" t="s">
        <v>1417</v>
      </c>
    </row>
    <row r="178" spans="3:25" x14ac:dyDescent="0.3">
      <c r="D178" s="1645" t="s">
        <v>1418</v>
      </c>
      <c r="E178" s="1885">
        <f t="shared" ref="E178:J184" si="45">E15</f>
        <v>52228.062700000002</v>
      </c>
      <c r="F178" s="1885">
        <f t="shared" si="45"/>
        <v>50044.892879999992</v>
      </c>
      <c r="G178" s="1885">
        <f t="shared" si="45"/>
        <v>41966.996169999999</v>
      </c>
      <c r="H178" s="1885">
        <f t="shared" si="45"/>
        <v>50446.344649999999</v>
      </c>
      <c r="I178" s="1885">
        <f t="shared" si="45"/>
        <v>55049.627769999999</v>
      </c>
      <c r="J178" s="1885">
        <f t="shared" si="45"/>
        <v>49947.184834</v>
      </c>
      <c r="K178" s="1829">
        <f>Y190</f>
        <v>63847266.742101818</v>
      </c>
      <c r="L178" s="1829">
        <f>Y202</f>
        <v>55881877.434825882</v>
      </c>
    </row>
    <row r="179" spans="3:25" x14ac:dyDescent="0.3">
      <c r="D179" s="1647" t="s">
        <v>1419</v>
      </c>
      <c r="E179" s="1887">
        <f t="shared" si="45"/>
        <v>5555.7120000000004</v>
      </c>
      <c r="F179" s="1887">
        <f t="shared" si="45"/>
        <v>4837.9040000000005</v>
      </c>
      <c r="G179" s="1887">
        <f t="shared" si="45"/>
        <v>4370.72</v>
      </c>
      <c r="H179" s="1887">
        <f t="shared" si="45"/>
        <v>5417.1360000000004</v>
      </c>
      <c r="I179" s="1887">
        <f t="shared" si="45"/>
        <v>5812.9440000000004</v>
      </c>
      <c r="J179" s="1887">
        <f t="shared" si="45"/>
        <v>5198.8832000000002</v>
      </c>
      <c r="K179" s="1830">
        <f t="shared" ref="K179:K186" si="46">Y191</f>
        <v>5649231.1695427112</v>
      </c>
      <c r="L179" s="1830">
        <f t="shared" ref="L179:L186" si="47">Y203</f>
        <v>5649231.1695427112</v>
      </c>
    </row>
    <row r="180" spans="3:25" x14ac:dyDescent="0.3">
      <c r="D180" s="1648" t="s">
        <v>1420</v>
      </c>
      <c r="E180" s="1892">
        <f t="shared" si="45"/>
        <v>57784</v>
      </c>
      <c r="F180" s="1892">
        <f t="shared" si="45"/>
        <v>54883</v>
      </c>
      <c r="G180" s="1892">
        <f t="shared" si="45"/>
        <v>46338</v>
      </c>
      <c r="H180" s="1892">
        <f t="shared" si="45"/>
        <v>55863</v>
      </c>
      <c r="I180" s="1892">
        <f t="shared" si="45"/>
        <v>60863</v>
      </c>
      <c r="J180" s="1892">
        <f t="shared" si="45"/>
        <v>55146.2</v>
      </c>
      <c r="K180" s="1831">
        <f t="shared" si="46"/>
        <v>69496497.911644518</v>
      </c>
      <c r="L180" s="1831">
        <f t="shared" si="47"/>
        <v>61531108.604368597</v>
      </c>
    </row>
    <row r="181" spans="3:25" x14ac:dyDescent="0.3">
      <c r="D181" s="1650" t="s">
        <v>796</v>
      </c>
      <c r="E181" s="1885">
        <f t="shared" si="45"/>
        <v>0</v>
      </c>
      <c r="F181" s="1885">
        <f t="shared" si="45"/>
        <v>0</v>
      </c>
      <c r="G181" s="1885">
        <f t="shared" si="45"/>
        <v>0</v>
      </c>
      <c r="H181" s="1885">
        <f t="shared" si="45"/>
        <v>0</v>
      </c>
      <c r="I181" s="1885">
        <f t="shared" si="45"/>
        <v>0</v>
      </c>
      <c r="J181" s="1885">
        <f t="shared" si="45"/>
        <v>0</v>
      </c>
      <c r="K181" s="1829">
        <f t="shared" si="46"/>
        <v>0</v>
      </c>
      <c r="L181" s="1829">
        <f t="shared" si="47"/>
        <v>0</v>
      </c>
    </row>
    <row r="182" spans="3:25" x14ac:dyDescent="0.3">
      <c r="D182" s="1632" t="s">
        <v>1421</v>
      </c>
      <c r="E182" s="1886">
        <f t="shared" si="45"/>
        <v>0</v>
      </c>
      <c r="F182" s="1886">
        <f t="shared" si="45"/>
        <v>0</v>
      </c>
      <c r="G182" s="1886">
        <f t="shared" si="45"/>
        <v>0</v>
      </c>
      <c r="H182" s="1886">
        <f t="shared" si="45"/>
        <v>-686.51463999999999</v>
      </c>
      <c r="I182" s="1886">
        <f t="shared" si="45"/>
        <v>-1398.184</v>
      </c>
      <c r="J182" s="1886">
        <f t="shared" si="45"/>
        <v>-416.939728</v>
      </c>
      <c r="K182" s="1832">
        <f t="shared" si="46"/>
        <v>-1914200.4226303759</v>
      </c>
      <c r="L182" s="1832">
        <f t="shared" si="47"/>
        <v>-2474950.7981096948</v>
      </c>
    </row>
    <row r="183" spans="3:25" x14ac:dyDescent="0.3">
      <c r="D183" s="1638" t="s">
        <v>877</v>
      </c>
      <c r="E183" s="1887">
        <f t="shared" si="45"/>
        <v>-5499.06</v>
      </c>
      <c r="F183" s="1887">
        <f t="shared" si="45"/>
        <v>-4832.8</v>
      </c>
      <c r="G183" s="1887">
        <f t="shared" si="45"/>
        <v>-4401.46</v>
      </c>
      <c r="H183" s="1887">
        <f t="shared" si="45"/>
        <v>-5300.74</v>
      </c>
      <c r="I183" s="1887">
        <f t="shared" si="45"/>
        <v>-5388</v>
      </c>
      <c r="J183" s="1887">
        <f t="shared" si="45"/>
        <v>-5084.4119999999994</v>
      </c>
      <c r="K183" s="1830">
        <f t="shared" si="46"/>
        <v>-5649231.1695427122</v>
      </c>
      <c r="L183" s="1830">
        <f t="shared" si="47"/>
        <v>-5649231.1695427112</v>
      </c>
    </row>
    <row r="184" spans="3:25" x14ac:dyDescent="0.3">
      <c r="D184" s="1651" t="s">
        <v>1422</v>
      </c>
      <c r="E184" s="1888">
        <f t="shared" si="45"/>
        <v>-5499.06</v>
      </c>
      <c r="F184" s="1888">
        <f t="shared" si="45"/>
        <v>-4832.8</v>
      </c>
      <c r="G184" s="1888">
        <f t="shared" si="45"/>
        <v>-4401.46</v>
      </c>
      <c r="H184" s="1888">
        <f t="shared" si="45"/>
        <v>-5987.2546400000001</v>
      </c>
      <c r="I184" s="1888">
        <f t="shared" si="45"/>
        <v>-6786.1840000000002</v>
      </c>
      <c r="J184" s="1888">
        <f t="shared" si="45"/>
        <v>-5501.3517279999996</v>
      </c>
      <c r="K184" s="1833">
        <f t="shared" si="46"/>
        <v>-7563431.5921730865</v>
      </c>
      <c r="L184" s="1833">
        <f t="shared" si="47"/>
        <v>-8124181.9676524065</v>
      </c>
    </row>
    <row r="185" spans="3:25" x14ac:dyDescent="0.3">
      <c r="D185" s="1652" t="s">
        <v>1423</v>
      </c>
      <c r="E185" s="1891">
        <f>+E184/E180</f>
        <v>-9.5165789838017448E-2</v>
      </c>
      <c r="F185" s="1891">
        <f t="shared" ref="F185:J185" si="48">+F184/F180</f>
        <v>-8.8056410910482302E-2</v>
      </c>
      <c r="G185" s="1891">
        <f t="shared" si="48"/>
        <v>-9.4985972635849625E-2</v>
      </c>
      <c r="H185" s="1891">
        <f t="shared" si="48"/>
        <v>-0.10717746343733778</v>
      </c>
      <c r="I185" s="1891">
        <f t="shared" si="48"/>
        <v>-0.11149933457108588</v>
      </c>
      <c r="J185" s="1891">
        <f t="shared" si="48"/>
        <v>-9.975939825409548E-2</v>
      </c>
      <c r="K185" s="1891">
        <f t="shared" si="46"/>
        <v>-0.1095635786404336</v>
      </c>
      <c r="L185" s="1891">
        <f t="shared" si="47"/>
        <v>-0.13205299840471396</v>
      </c>
    </row>
    <row r="186" spans="3:25" x14ac:dyDescent="0.3">
      <c r="D186" s="1648" t="s">
        <v>1424</v>
      </c>
      <c r="E186" s="1649">
        <f>+E180+E184</f>
        <v>52284.94</v>
      </c>
      <c r="F186" s="1649">
        <f t="shared" ref="F186:J186" si="49">+F180+F184</f>
        <v>50050.2</v>
      </c>
      <c r="G186" s="1649">
        <f t="shared" si="49"/>
        <v>41936.54</v>
      </c>
      <c r="H186" s="1649">
        <f t="shared" si="49"/>
        <v>49875.745360000001</v>
      </c>
      <c r="I186" s="1649">
        <f t="shared" si="49"/>
        <v>54076.815999999999</v>
      </c>
      <c r="J186" s="1649">
        <f t="shared" si="49"/>
        <v>49644.848271999996</v>
      </c>
      <c r="K186" s="1831">
        <f t="shared" si="46"/>
        <v>61933066.319471449</v>
      </c>
      <c r="L186" s="1831">
        <f t="shared" si="47"/>
        <v>53406926.636716187</v>
      </c>
    </row>
    <row r="188" spans="3:25" x14ac:dyDescent="0.3">
      <c r="D188" s="1828" t="s">
        <v>1507</v>
      </c>
      <c r="E188" s="1828" t="s">
        <v>1545</v>
      </c>
    </row>
    <row r="189" spans="3:25" x14ac:dyDescent="0.3">
      <c r="C189" s="731">
        <v>52</v>
      </c>
      <c r="D189" s="1726" t="s">
        <v>47</v>
      </c>
      <c r="E189" s="1727" t="s">
        <v>1498</v>
      </c>
      <c r="F189" s="1727" t="s">
        <v>702</v>
      </c>
      <c r="G189" s="1727" t="s">
        <v>703</v>
      </c>
      <c r="H189" s="1727" t="s">
        <v>704</v>
      </c>
      <c r="I189" s="1727" t="s">
        <v>705</v>
      </c>
      <c r="J189" s="1727" t="s">
        <v>706</v>
      </c>
      <c r="K189" s="1727" t="s">
        <v>707</v>
      </c>
      <c r="L189" s="1727" t="s">
        <v>708</v>
      </c>
      <c r="M189" s="1727" t="s">
        <v>709</v>
      </c>
      <c r="N189" s="1727" t="s">
        <v>710</v>
      </c>
      <c r="O189" s="1727" t="s">
        <v>711</v>
      </c>
      <c r="P189" s="1727" t="s">
        <v>712</v>
      </c>
      <c r="Q189" s="1727" t="s">
        <v>713</v>
      </c>
      <c r="R189" s="1727" t="s">
        <v>714</v>
      </c>
      <c r="S189" s="1727" t="s">
        <v>715</v>
      </c>
      <c r="T189" s="1727" t="s">
        <v>716</v>
      </c>
      <c r="U189" s="1727" t="s">
        <v>717</v>
      </c>
      <c r="V189" s="1727" t="s">
        <v>726</v>
      </c>
      <c r="W189" s="1727" t="s">
        <v>789</v>
      </c>
      <c r="X189" s="1728" t="s">
        <v>1499</v>
      </c>
      <c r="Y189" s="1728" t="s">
        <v>1621</v>
      </c>
    </row>
    <row r="190" spans="3:25" x14ac:dyDescent="0.3">
      <c r="D190" s="1729" t="s">
        <v>1418</v>
      </c>
      <c r="E190" s="1869">
        <v>0</v>
      </c>
      <c r="F190" s="1869">
        <f>장기TSA_차이!F66</f>
        <v>29911052.299333334</v>
      </c>
      <c r="G190" s="1869">
        <f>장기TSA_차이!G66</f>
        <v>55457936.46800001</v>
      </c>
      <c r="H190" s="1869">
        <f>장기TSA_차이!H66</f>
        <v>56897402.896727204</v>
      </c>
      <c r="I190" s="1869">
        <f>장기TSA_차이!I66</f>
        <v>58376386.670642458</v>
      </c>
      <c r="J190" s="1869">
        <f>장기TSA_차이!J66</f>
        <v>59896016.569862321</v>
      </c>
      <c r="K190" s="1869">
        <f>장기TSA_차이!K66</f>
        <v>61457438.427546479</v>
      </c>
      <c r="L190" s="1869">
        <f>장기TSA_차이!L66</f>
        <v>63061830.802977957</v>
      </c>
      <c r="M190" s="1869">
        <f>장기TSA_차이!M66</f>
        <v>64710405.92388685</v>
      </c>
      <c r="N190" s="1869">
        <f>장기TSA_차이!N66</f>
        <v>66404410.656071663</v>
      </c>
      <c r="O190" s="1869">
        <f>장기TSA_차이!O66</f>
        <v>68145127.501112521</v>
      </c>
      <c r="P190" s="1869">
        <f>장기TSA_차이!P66</f>
        <v>69933875.622994423</v>
      </c>
      <c r="Q190" s="1869">
        <f>장기TSA_차이!Q66</f>
        <v>71772011.904482394</v>
      </c>
      <c r="R190" s="1869">
        <f>장기TSA_차이!R66</f>
        <v>73660932.03411454</v>
      </c>
      <c r="S190" s="1869">
        <f>장기TSA_차이!S66</f>
        <v>75602071.624705419</v>
      </c>
      <c r="T190" s="1869">
        <f>장기TSA_차이!T66</f>
        <v>77596907.364277035</v>
      </c>
      <c r="U190" s="1869">
        <f>장기TSA_차이!U66</f>
        <v>79646958.20036234</v>
      </c>
      <c r="V190" s="1869">
        <f>장기TSA_차이!V66</f>
        <v>81753786.558653757</v>
      </c>
      <c r="W190" s="1869">
        <f>장기TSA_차이!W66</f>
        <v>34966249.832082137</v>
      </c>
      <c r="X190" s="1869">
        <f t="shared" ref="X190:X196" si="50">SUM(E190:W190)</f>
        <v>1149250801.3578327</v>
      </c>
      <c r="Y190" s="1869">
        <f>AVERAGE(F190:W190)</f>
        <v>63847266.742101818</v>
      </c>
    </row>
    <row r="191" spans="3:25" x14ac:dyDescent="0.3">
      <c r="D191" s="1730" t="s">
        <v>1419</v>
      </c>
      <c r="E191" s="1870">
        <v>0</v>
      </c>
      <c r="F191" s="1870">
        <f>장기TSA_차이!F67</f>
        <v>3205066.666666667</v>
      </c>
      <c r="G191" s="1870">
        <f>장기TSA_차이!G67</f>
        <v>5549344</v>
      </c>
      <c r="H191" s="1870">
        <f>장기TSA_차이!H67</f>
        <v>5604837.4400000004</v>
      </c>
      <c r="I191" s="1870">
        <f>장기TSA_차이!I67</f>
        <v>5660885.8144000005</v>
      </c>
      <c r="J191" s="1870">
        <f>장기TSA_차이!J67</f>
        <v>5717494.6725440007</v>
      </c>
      <c r="K191" s="1870">
        <f>장기TSA_차이!K67</f>
        <v>5774669.6192694409</v>
      </c>
      <c r="L191" s="1870">
        <f>장기TSA_차이!L67</f>
        <v>5832416.3154621357</v>
      </c>
      <c r="M191" s="1870">
        <f>장기TSA_차이!M67</f>
        <v>5890740.4786167573</v>
      </c>
      <c r="N191" s="1870">
        <f>장기TSA_차이!N67</f>
        <v>5949647.883402925</v>
      </c>
      <c r="O191" s="1870">
        <f>장기TSA_차이!O67</f>
        <v>6009144.3622369543</v>
      </c>
      <c r="P191" s="1870">
        <f>장기TSA_차이!P67</f>
        <v>6069235.8058593236</v>
      </c>
      <c r="Q191" s="1870">
        <f>장기TSA_차이!Q67</f>
        <v>6129928.1639179168</v>
      </c>
      <c r="R191" s="1870">
        <f>장기TSA_차이!R67</f>
        <v>6191227.445557096</v>
      </c>
      <c r="S191" s="1870">
        <f>장기TSA_차이!S67</f>
        <v>6253139.7200126667</v>
      </c>
      <c r="T191" s="1870">
        <f>장기TSA_차이!T67</f>
        <v>6315671.1172127938</v>
      </c>
      <c r="U191" s="1870">
        <f>장기TSA_차이!U67</f>
        <v>6378827.8283849219</v>
      </c>
      <c r="V191" s="1870">
        <f>장기TSA_차이!V67</f>
        <v>6442616.1066687712</v>
      </c>
      <c r="W191" s="1870">
        <f>장기TSA_차이!W67</f>
        <v>2711267.6115564415</v>
      </c>
      <c r="X191" s="1869">
        <f t="shared" si="50"/>
        <v>101686161.05176881</v>
      </c>
      <c r="Y191" s="1870">
        <f t="shared" ref="Y191:Y198" si="51">AVERAGE(F191:W191)</f>
        <v>5649231.1695427112</v>
      </c>
    </row>
    <row r="192" spans="3:25" x14ac:dyDescent="0.3">
      <c r="D192" s="1731" t="s">
        <v>1420</v>
      </c>
      <c r="E192" s="1871">
        <f t="shared" ref="E192:W192" si="52">SUM(E190:E191)</f>
        <v>0</v>
      </c>
      <c r="F192" s="1871">
        <f t="shared" si="52"/>
        <v>33116118.966000002</v>
      </c>
      <c r="G192" s="1871">
        <f t="shared" si="52"/>
        <v>61007280.46800001</v>
      </c>
      <c r="H192" s="1871">
        <f t="shared" si="52"/>
        <v>62502240.336727202</v>
      </c>
      <c r="I192" s="1871">
        <f t="shared" si="52"/>
        <v>64037272.48504246</v>
      </c>
      <c r="J192" s="1871">
        <f t="shared" si="52"/>
        <v>65613511.242406324</v>
      </c>
      <c r="K192" s="1871">
        <f t="shared" si="52"/>
        <v>67232108.046815917</v>
      </c>
      <c r="L192" s="1871">
        <f t="shared" si="52"/>
        <v>68894247.118440092</v>
      </c>
      <c r="M192" s="1871">
        <f t="shared" si="52"/>
        <v>70601146.40250361</v>
      </c>
      <c r="N192" s="1871">
        <f t="shared" si="52"/>
        <v>72354058.539474592</v>
      </c>
      <c r="O192" s="1871">
        <f t="shared" si="52"/>
        <v>74154271.863349468</v>
      </c>
      <c r="P192" s="1871">
        <f t="shared" si="52"/>
        <v>76003111.42885375</v>
      </c>
      <c r="Q192" s="1871">
        <f t="shared" si="52"/>
        <v>77901940.068400308</v>
      </c>
      <c r="R192" s="1871">
        <f t="shared" si="52"/>
        <v>79852159.479671642</v>
      </c>
      <c r="S192" s="1871">
        <f t="shared" si="52"/>
        <v>81855211.344718084</v>
      </c>
      <c r="T192" s="1871">
        <f t="shared" si="52"/>
        <v>83912578.481489822</v>
      </c>
      <c r="U192" s="1871">
        <f t="shared" si="52"/>
        <v>86025786.028747261</v>
      </c>
      <c r="V192" s="1871">
        <f t="shared" si="52"/>
        <v>88196402.665322527</v>
      </c>
      <c r="W192" s="1871">
        <f t="shared" si="52"/>
        <v>37677517.443638578</v>
      </c>
      <c r="X192" s="1871">
        <f t="shared" si="50"/>
        <v>1250936962.4096014</v>
      </c>
      <c r="Y192" s="1871">
        <f t="shared" si="51"/>
        <v>69496497.911644518</v>
      </c>
    </row>
    <row r="193" spans="3:25" x14ac:dyDescent="0.3">
      <c r="D193" s="1732" t="s">
        <v>796</v>
      </c>
      <c r="E193" s="1872">
        <f>-'장기TSA_인센티브 소급액'!L48</f>
        <v>0</v>
      </c>
      <c r="F193" s="1872">
        <f>장기TSA_차이!F69</f>
        <v>0</v>
      </c>
      <c r="G193" s="1872">
        <f>장기TSA_차이!G69</f>
        <v>0</v>
      </c>
      <c r="H193" s="1872">
        <f>장기TSA_차이!H69</f>
        <v>0</v>
      </c>
      <c r="I193" s="1872">
        <f>장기TSA_차이!I69</f>
        <v>0</v>
      </c>
      <c r="J193" s="1872">
        <f>장기TSA_차이!J69</f>
        <v>0</v>
      </c>
      <c r="K193" s="1872">
        <f>장기TSA_차이!K69</f>
        <v>0</v>
      </c>
      <c r="L193" s="1872">
        <f>장기TSA_차이!L69</f>
        <v>0</v>
      </c>
      <c r="M193" s="1872">
        <f>장기TSA_차이!M69</f>
        <v>0</v>
      </c>
      <c r="N193" s="1872">
        <f>장기TSA_차이!N69</f>
        <v>0</v>
      </c>
      <c r="O193" s="1872">
        <f>장기TSA_차이!O69</f>
        <v>0</v>
      </c>
      <c r="P193" s="1872">
        <f>장기TSA_차이!P69</f>
        <v>0</v>
      </c>
      <c r="Q193" s="1872">
        <f>장기TSA_차이!Q69</f>
        <v>0</v>
      </c>
      <c r="R193" s="1872">
        <f>장기TSA_차이!R69</f>
        <v>0</v>
      </c>
      <c r="S193" s="1872">
        <f>장기TSA_차이!S69</f>
        <v>0</v>
      </c>
      <c r="T193" s="1872">
        <f>장기TSA_차이!T69</f>
        <v>0</v>
      </c>
      <c r="U193" s="1872">
        <f>장기TSA_차이!U69</f>
        <v>0</v>
      </c>
      <c r="V193" s="1872">
        <f>장기TSA_차이!V69</f>
        <v>0</v>
      </c>
      <c r="W193" s="1872">
        <f>장기TSA_차이!W69</f>
        <v>0</v>
      </c>
      <c r="X193" s="1872">
        <f t="shared" si="50"/>
        <v>0</v>
      </c>
      <c r="Y193" s="1872">
        <f t="shared" si="51"/>
        <v>0</v>
      </c>
    </row>
    <row r="194" spans="3:25" x14ac:dyDescent="0.3">
      <c r="D194" s="1733" t="s">
        <v>1438</v>
      </c>
      <c r="E194" s="1869">
        <f>-'장기TSA_인센티브 소급액'!L49</f>
        <v>-918726.59600000014</v>
      </c>
      <c r="F194" s="1869">
        <f>장기TSA_차이!F70</f>
        <v>-869178.72410833323</v>
      </c>
      <c r="G194" s="1869">
        <f>장기TSA_차이!G70</f>
        <v>-1677393.2742000001</v>
      </c>
      <c r="H194" s="1869">
        <f>장기TSA_차이!H70</f>
        <v>-1719579.7150461301</v>
      </c>
      <c r="I194" s="1869">
        <f>장기TSA_차이!I70</f>
        <v>-1762827.14487954</v>
      </c>
      <c r="J194" s="1869">
        <f>장기TSA_차이!J70</f>
        <v>-1807162.2475732605</v>
      </c>
      <c r="K194" s="1869">
        <f>장기TSA_차이!K70</f>
        <v>-1852612.3780997277</v>
      </c>
      <c r="L194" s="1869">
        <f>장기TSA_차이!L70</f>
        <v>-1899205.5794089357</v>
      </c>
      <c r="M194" s="1869">
        <f>장기TSA_차이!M70</f>
        <v>-1946970.59973107</v>
      </c>
      <c r="N194" s="1869">
        <f>장기TSA_차이!N70</f>
        <v>-1995936.9103143066</v>
      </c>
      <c r="O194" s="1869">
        <f>장기TSA_차이!O70</f>
        <v>-2046134.7236087113</v>
      </c>
      <c r="P194" s="1869">
        <f>장기TSA_차이!P70</f>
        <v>-2097595.0119074699</v>
      </c>
      <c r="Q194" s="1869">
        <f>장기TSA_차이!Q70</f>
        <v>-2150349.5264569423</v>
      </c>
      <c r="R194" s="1869">
        <f>장기TSA_차이!R70</f>
        <v>-2204430.8170473343</v>
      </c>
      <c r="S194" s="1869">
        <f>장기TSA_차이!S70</f>
        <v>-2259872.2520960742</v>
      </c>
      <c r="T194" s="1869">
        <f>장기TSA_차이!T70</f>
        <v>-2316708.0392362904</v>
      </c>
      <c r="U194" s="1869">
        <f>장기TSA_차이!U70</f>
        <v>-2374973.2464230829</v>
      </c>
      <c r="V194" s="1869">
        <f>장기TSA_차이!V70</f>
        <v>-2434703.8235706235</v>
      </c>
      <c r="W194" s="1869">
        <f>장기TSA_차이!W70</f>
        <v>-1039973.593638927</v>
      </c>
      <c r="X194" s="1869">
        <f t="shared" si="50"/>
        <v>-35374334.203346759</v>
      </c>
      <c r="Y194" s="1869">
        <f t="shared" si="51"/>
        <v>-1914200.4226303759</v>
      </c>
    </row>
    <row r="195" spans="3:25" x14ac:dyDescent="0.3">
      <c r="D195" s="1734" t="s">
        <v>877</v>
      </c>
      <c r="E195" s="1870">
        <f>-'장기TSA_인센티브 소급액'!L50</f>
        <v>0</v>
      </c>
      <c r="F195" s="1870">
        <f>장기TSA_차이!F71</f>
        <v>-3205066.6666666674</v>
      </c>
      <c r="G195" s="1870">
        <f>장기TSA_차이!G71</f>
        <v>-5549344</v>
      </c>
      <c r="H195" s="1870">
        <f>장기TSA_차이!H71</f>
        <v>-5604837.4400000004</v>
      </c>
      <c r="I195" s="1870">
        <f>장기TSA_차이!I71</f>
        <v>-5660885.8144000005</v>
      </c>
      <c r="J195" s="1870">
        <f>장기TSA_차이!J71</f>
        <v>-5717494.6725440016</v>
      </c>
      <c r="K195" s="1870">
        <f>장기TSA_차이!K71</f>
        <v>-5774669.6192694409</v>
      </c>
      <c r="L195" s="1870">
        <f>장기TSA_차이!L71</f>
        <v>-5832416.3154621366</v>
      </c>
      <c r="M195" s="1870">
        <f>장기TSA_차이!M71</f>
        <v>-5890740.4786167573</v>
      </c>
      <c r="N195" s="1870">
        <f>장기TSA_차이!N71</f>
        <v>-5949647.883402925</v>
      </c>
      <c r="O195" s="1870">
        <f>장기TSA_차이!O71</f>
        <v>-6009144.3622369543</v>
      </c>
      <c r="P195" s="1870">
        <f>장기TSA_차이!P71</f>
        <v>-6069235.8058593236</v>
      </c>
      <c r="Q195" s="1870">
        <f>장기TSA_차이!Q71</f>
        <v>-6129928.1639179168</v>
      </c>
      <c r="R195" s="1870">
        <f>장기TSA_차이!R71</f>
        <v>-6191227.445557097</v>
      </c>
      <c r="S195" s="1870">
        <f>장기TSA_차이!S71</f>
        <v>-6253139.7200126667</v>
      </c>
      <c r="T195" s="1870">
        <f>장기TSA_차이!T71</f>
        <v>-6315671.1172127947</v>
      </c>
      <c r="U195" s="1870">
        <f>장기TSA_차이!U71</f>
        <v>-6378827.8283849219</v>
      </c>
      <c r="V195" s="1870">
        <f>장기TSA_차이!V71</f>
        <v>-6442616.1066687712</v>
      </c>
      <c r="W195" s="1870">
        <f>장기TSA_차이!W71</f>
        <v>-2711267.6115564415</v>
      </c>
      <c r="X195" s="1870">
        <f t="shared" si="50"/>
        <v>-101686161.05176882</v>
      </c>
      <c r="Y195" s="1870">
        <f t="shared" si="51"/>
        <v>-5649231.1695427122</v>
      </c>
    </row>
    <row r="196" spans="3:25" x14ac:dyDescent="0.3">
      <c r="D196" s="1735" t="s">
        <v>1500</v>
      </c>
      <c r="E196" s="1873">
        <f t="shared" ref="E196:W196" si="53">SUM(E193:E195)</f>
        <v>-918726.59600000014</v>
      </c>
      <c r="F196" s="1873">
        <f t="shared" si="53"/>
        <v>-4074245.3907750007</v>
      </c>
      <c r="G196" s="1873">
        <f t="shared" si="53"/>
        <v>-7226737.2741999999</v>
      </c>
      <c r="H196" s="1873">
        <f t="shared" si="53"/>
        <v>-7324417.1550461305</v>
      </c>
      <c r="I196" s="1873">
        <f t="shared" si="53"/>
        <v>-7423712.9592795409</v>
      </c>
      <c r="J196" s="1873">
        <f t="shared" si="53"/>
        <v>-7524656.9201172618</v>
      </c>
      <c r="K196" s="1873">
        <f t="shared" si="53"/>
        <v>-7627281.9973691683</v>
      </c>
      <c r="L196" s="1873">
        <f t="shared" si="53"/>
        <v>-7731621.8948710728</v>
      </c>
      <c r="M196" s="1873">
        <f t="shared" si="53"/>
        <v>-7837711.0783478273</v>
      </c>
      <c r="N196" s="1873">
        <f t="shared" si="53"/>
        <v>-7945584.7937172316</v>
      </c>
      <c r="O196" s="1873">
        <f t="shared" si="53"/>
        <v>-8055279.085845666</v>
      </c>
      <c r="P196" s="1873">
        <f t="shared" si="53"/>
        <v>-8166830.8177667931</v>
      </c>
      <c r="Q196" s="1873">
        <f t="shared" si="53"/>
        <v>-8280277.6903748587</v>
      </c>
      <c r="R196" s="1873">
        <f t="shared" si="53"/>
        <v>-8395658.2626044303</v>
      </c>
      <c r="S196" s="1873">
        <f t="shared" si="53"/>
        <v>-8513011.9721087404</v>
      </c>
      <c r="T196" s="1873">
        <f t="shared" si="53"/>
        <v>-8632379.1564490851</v>
      </c>
      <c r="U196" s="1873">
        <f t="shared" si="53"/>
        <v>-8753801.0748080052</v>
      </c>
      <c r="V196" s="1873">
        <f t="shared" si="53"/>
        <v>-8877319.9302393943</v>
      </c>
      <c r="W196" s="1873">
        <f t="shared" si="53"/>
        <v>-3751241.2051953683</v>
      </c>
      <c r="X196" s="1873">
        <f t="shared" si="50"/>
        <v>-137060495.25511557</v>
      </c>
      <c r="Y196" s="1873">
        <f t="shared" si="51"/>
        <v>-7563431.5921730865</v>
      </c>
    </row>
    <row r="197" spans="3:25" x14ac:dyDescent="0.3">
      <c r="D197" s="1736" t="s">
        <v>1501</v>
      </c>
      <c r="E197" s="1874">
        <f>IFERROR(E196/E192,0)</f>
        <v>0</v>
      </c>
      <c r="F197" s="1874">
        <f t="shared" ref="F197:X197" si="54">IFERROR(F196/F192,0)</f>
        <v>-0.12302907218560209</v>
      </c>
      <c r="G197" s="1874">
        <f t="shared" si="54"/>
        <v>-0.118456964787844</v>
      </c>
      <c r="H197" s="1874">
        <f t="shared" si="54"/>
        <v>-0.11718647388615604</v>
      </c>
      <c r="I197" s="1874">
        <f t="shared" si="54"/>
        <v>-0.11592800054083406</v>
      </c>
      <c r="J197" s="1874">
        <f t="shared" si="54"/>
        <v>-0.11468151570669244</v>
      </c>
      <c r="K197" s="1874">
        <f t="shared" si="54"/>
        <v>-0.11344701540606227</v>
      </c>
      <c r="L197" s="1874">
        <f t="shared" si="54"/>
        <v>-0.11222449214923844</v>
      </c>
      <c r="M197" s="1874">
        <f t="shared" si="54"/>
        <v>-0.11101393500984132</v>
      </c>
      <c r="N197" s="1874">
        <f t="shared" si="54"/>
        <v>-0.10981532970099137</v>
      </c>
      <c r="O197" s="1874">
        <f t="shared" si="54"/>
        <v>-0.10862865865219241</v>
      </c>
      <c r="P197" s="1874">
        <f t="shared" si="54"/>
        <v>-0.10745390108682241</v>
      </c>
      <c r="Q197" s="1874">
        <f t="shared" si="54"/>
        <v>-0.10629103310013228</v>
      </c>
      <c r="R197" s="1874">
        <f t="shared" si="54"/>
        <v>-0.10514002773765629</v>
      </c>
      <c r="S197" s="1874">
        <f t="shared" si="54"/>
        <v>-0.10400085507393983</v>
      </c>
      <c r="T197" s="1874">
        <f t="shared" si="54"/>
        <v>-0.1028734822914933</v>
      </c>
      <c r="U197" s="1874">
        <f t="shared" si="54"/>
        <v>-0.1017578737598834</v>
      </c>
      <c r="V197" s="1874">
        <f t="shared" si="54"/>
        <v>-0.10065399111487594</v>
      </c>
      <c r="W197" s="1874">
        <f t="shared" si="54"/>
        <v>-9.9561793337547055E-2</v>
      </c>
      <c r="X197" s="1874">
        <f t="shared" si="54"/>
        <v>-0.10956626862404363</v>
      </c>
      <c r="Y197" s="1874">
        <f t="shared" si="51"/>
        <v>-0.1095635786404336</v>
      </c>
    </row>
    <row r="198" spans="3:25" x14ac:dyDescent="0.3">
      <c r="D198" s="1731" t="s">
        <v>1502</v>
      </c>
      <c r="E198" s="1871">
        <f t="shared" ref="E198:X198" si="55">E192+E196</f>
        <v>-918726.59600000014</v>
      </c>
      <c r="F198" s="1871">
        <f t="shared" si="55"/>
        <v>29041873.575225003</v>
      </c>
      <c r="G198" s="1871">
        <f t="shared" si="55"/>
        <v>53780543.19380001</v>
      </c>
      <c r="H198" s="1871">
        <f t="shared" si="55"/>
        <v>55177823.181681074</v>
      </c>
      <c r="I198" s="1871">
        <f t="shared" si="55"/>
        <v>56613559.525762916</v>
      </c>
      <c r="J198" s="1871">
        <f t="shared" si="55"/>
        <v>58088854.322289065</v>
      </c>
      <c r="K198" s="1871">
        <f t="shared" si="55"/>
        <v>59604826.049446747</v>
      </c>
      <c r="L198" s="1871">
        <f t="shared" si="55"/>
        <v>61162625.223569021</v>
      </c>
      <c r="M198" s="1871">
        <f t="shared" si="55"/>
        <v>62763435.324155785</v>
      </c>
      <c r="N198" s="1871">
        <f t="shared" si="55"/>
        <v>64408473.745757356</v>
      </c>
      <c r="O198" s="1871">
        <f t="shared" si="55"/>
        <v>66098992.777503803</v>
      </c>
      <c r="P198" s="1871">
        <f t="shared" si="55"/>
        <v>67836280.611086965</v>
      </c>
      <c r="Q198" s="1871">
        <f t="shared" si="55"/>
        <v>69621662.378025442</v>
      </c>
      <c r="R198" s="1871">
        <f t="shared" si="55"/>
        <v>71456501.217067212</v>
      </c>
      <c r="S198" s="1871">
        <f t="shared" si="55"/>
        <v>73342199.372609347</v>
      </c>
      <c r="T198" s="1871">
        <f t="shared" si="55"/>
        <v>75280199.325040743</v>
      </c>
      <c r="U198" s="1871">
        <f t="shared" si="55"/>
        <v>77271984.953939259</v>
      </c>
      <c r="V198" s="1871">
        <f t="shared" si="55"/>
        <v>79319082.735083133</v>
      </c>
      <c r="W198" s="1871">
        <f t="shared" si="55"/>
        <v>33926276.238443211</v>
      </c>
      <c r="X198" s="1871">
        <f t="shared" si="55"/>
        <v>1113876467.1544859</v>
      </c>
      <c r="Y198" s="1871">
        <f t="shared" si="51"/>
        <v>61933066.319471449</v>
      </c>
    </row>
    <row r="200" spans="3:25" x14ac:dyDescent="0.3">
      <c r="D200" s="1828" t="s">
        <v>1507</v>
      </c>
      <c r="E200" s="1828" t="s">
        <v>1544</v>
      </c>
    </row>
    <row r="201" spans="3:25" x14ac:dyDescent="0.3">
      <c r="C201" s="731">
        <v>52</v>
      </c>
      <c r="D201" s="1726" t="s">
        <v>47</v>
      </c>
      <c r="E201" s="1727" t="s">
        <v>1498</v>
      </c>
      <c r="F201" s="1727" t="s">
        <v>702</v>
      </c>
      <c r="G201" s="1727" t="s">
        <v>703</v>
      </c>
      <c r="H201" s="1727" t="s">
        <v>704</v>
      </c>
      <c r="I201" s="1727" t="s">
        <v>705</v>
      </c>
      <c r="J201" s="1727" t="s">
        <v>706</v>
      </c>
      <c r="K201" s="1727" t="s">
        <v>707</v>
      </c>
      <c r="L201" s="1727" t="s">
        <v>708</v>
      </c>
      <c r="M201" s="1727" t="s">
        <v>709</v>
      </c>
      <c r="N201" s="1727" t="s">
        <v>710</v>
      </c>
      <c r="O201" s="1727" t="s">
        <v>711</v>
      </c>
      <c r="P201" s="1727" t="s">
        <v>712</v>
      </c>
      <c r="Q201" s="1727" t="s">
        <v>713</v>
      </c>
      <c r="R201" s="1727" t="s">
        <v>714</v>
      </c>
      <c r="S201" s="1727" t="s">
        <v>715</v>
      </c>
      <c r="T201" s="1727" t="s">
        <v>716</v>
      </c>
      <c r="U201" s="1727" t="s">
        <v>717</v>
      </c>
      <c r="V201" s="1727" t="s">
        <v>726</v>
      </c>
      <c r="W201" s="1727" t="s">
        <v>789</v>
      </c>
      <c r="X201" s="1728" t="s">
        <v>1499</v>
      </c>
      <c r="Y201" s="1728" t="s">
        <v>1621</v>
      </c>
    </row>
    <row r="202" spans="3:25" x14ac:dyDescent="0.3">
      <c r="D202" s="1729" t="s">
        <v>1418</v>
      </c>
      <c r="E202" s="1869">
        <v>0</v>
      </c>
      <c r="F202" s="1869">
        <f t="shared" ref="F202:W202" si="56">E65</f>
        <v>30238770.366000004</v>
      </c>
      <c r="G202" s="1869">
        <f t="shared" si="56"/>
        <v>52626930.726908378</v>
      </c>
      <c r="H202" s="1869">
        <f t="shared" si="56"/>
        <v>53430666.877247155</v>
      </c>
      <c r="I202" s="1869">
        <f t="shared" si="56"/>
        <v>54249418.680192485</v>
      </c>
      <c r="J202" s="1869">
        <f t="shared" si="56"/>
        <v>55083511.796291731</v>
      </c>
      <c r="K202" s="1869">
        <f t="shared" si="56"/>
        <v>55933291.460276589</v>
      </c>
      <c r="L202" s="1869">
        <f t="shared" si="56"/>
        <v>56799063.150514729</v>
      </c>
      <c r="M202" s="1869">
        <f t="shared" si="56"/>
        <v>57681211.817922458</v>
      </c>
      <c r="N202" s="1869">
        <f t="shared" si="56"/>
        <v>58580083.62959259</v>
      </c>
      <c r="O202" s="1869">
        <f t="shared" si="56"/>
        <v>59496080.963023275</v>
      </c>
      <c r="P202" s="1869">
        <f t="shared" si="56"/>
        <v>60429465.595347822</v>
      </c>
      <c r="Q202" s="1869">
        <f t="shared" si="56"/>
        <v>61380774.154303342</v>
      </c>
      <c r="R202" s="1869">
        <f t="shared" si="56"/>
        <v>62350266.232711203</v>
      </c>
      <c r="S202" s="1869">
        <f t="shared" si="56"/>
        <v>63338392.915558621</v>
      </c>
      <c r="T202" s="1869">
        <f t="shared" si="56"/>
        <v>64345594.737735696</v>
      </c>
      <c r="U202" s="1869">
        <f t="shared" si="56"/>
        <v>65372290.956219375</v>
      </c>
      <c r="V202" s="1869">
        <f t="shared" si="56"/>
        <v>66418889.647050306</v>
      </c>
      <c r="W202" s="1869">
        <f t="shared" si="56"/>
        <v>28119090.11997015</v>
      </c>
      <c r="X202" s="1869">
        <f t="shared" ref="X202:X208" si="57">SUM(E202:W202)</f>
        <v>1005873793.8268659</v>
      </c>
      <c r="Y202" s="1869">
        <f t="shared" ref="Y202:Y211" si="58">AVERAGE(F202:W202)</f>
        <v>55881877.434825882</v>
      </c>
    </row>
    <row r="203" spans="3:25" x14ac:dyDescent="0.3">
      <c r="D203" s="1730" t="s">
        <v>1419</v>
      </c>
      <c r="E203" s="1870">
        <v>0</v>
      </c>
      <c r="F203" s="1870">
        <f t="shared" ref="F203:W203" si="59">E66</f>
        <v>3205066.6666666665</v>
      </c>
      <c r="G203" s="1870">
        <f t="shared" si="59"/>
        <v>5549344</v>
      </c>
      <c r="H203" s="1870">
        <f t="shared" si="59"/>
        <v>5604837.4400000013</v>
      </c>
      <c r="I203" s="1870">
        <f t="shared" si="59"/>
        <v>5660885.8143999996</v>
      </c>
      <c r="J203" s="1870">
        <f t="shared" si="59"/>
        <v>5717494.6725440016</v>
      </c>
      <c r="K203" s="1870">
        <f t="shared" si="59"/>
        <v>5774669.619269439</v>
      </c>
      <c r="L203" s="1870">
        <f t="shared" si="59"/>
        <v>5832416.3154621376</v>
      </c>
      <c r="M203" s="1870">
        <f t="shared" si="59"/>
        <v>5890740.4786167555</v>
      </c>
      <c r="N203" s="1870">
        <f t="shared" si="59"/>
        <v>5949647.8834029241</v>
      </c>
      <c r="O203" s="1870">
        <f t="shared" si="59"/>
        <v>6009144.3622369543</v>
      </c>
      <c r="P203" s="1870">
        <f t="shared" si="59"/>
        <v>6069235.8058593236</v>
      </c>
      <c r="Q203" s="1870">
        <f t="shared" si="59"/>
        <v>6129928.163917915</v>
      </c>
      <c r="R203" s="1870">
        <f t="shared" si="59"/>
        <v>6191227.4455570951</v>
      </c>
      <c r="S203" s="1870">
        <f t="shared" si="59"/>
        <v>6253139.7200126685</v>
      </c>
      <c r="T203" s="1870">
        <f t="shared" si="59"/>
        <v>6315671.1172127938</v>
      </c>
      <c r="U203" s="1870">
        <f t="shared" si="59"/>
        <v>6378827.8283849237</v>
      </c>
      <c r="V203" s="1870">
        <f t="shared" si="59"/>
        <v>6442616.1066687731</v>
      </c>
      <c r="W203" s="1870">
        <f t="shared" si="59"/>
        <v>2711267.6115564415</v>
      </c>
      <c r="X203" s="1869">
        <f t="shared" si="57"/>
        <v>101686161.05176881</v>
      </c>
      <c r="Y203" s="1870">
        <f t="shared" si="58"/>
        <v>5649231.1695427112</v>
      </c>
    </row>
    <row r="204" spans="3:25" x14ac:dyDescent="0.3">
      <c r="D204" s="1731" t="s">
        <v>1503</v>
      </c>
      <c r="E204" s="1871">
        <f t="shared" ref="E204:W204" si="60">SUM(E202:E203)</f>
        <v>0</v>
      </c>
      <c r="F204" s="1871">
        <f t="shared" si="60"/>
        <v>33443837.032666672</v>
      </c>
      <c r="G204" s="1871">
        <f t="shared" si="60"/>
        <v>58176274.726908378</v>
      </c>
      <c r="H204" s="1871">
        <f t="shared" si="60"/>
        <v>59035504.317247152</v>
      </c>
      <c r="I204" s="1871">
        <f t="shared" si="60"/>
        <v>59910304.494592488</v>
      </c>
      <c r="J204" s="1871">
        <f t="shared" si="60"/>
        <v>60801006.468835734</v>
      </c>
      <c r="K204" s="1871">
        <f t="shared" si="60"/>
        <v>61707961.079546027</v>
      </c>
      <c r="L204" s="1871">
        <f t="shared" si="60"/>
        <v>62631479.465976864</v>
      </c>
      <c r="M204" s="1871">
        <f t="shared" si="60"/>
        <v>63571952.296539217</v>
      </c>
      <c r="N204" s="1871">
        <f t="shared" si="60"/>
        <v>64529731.512995511</v>
      </c>
      <c r="O204" s="1871">
        <f t="shared" si="60"/>
        <v>65505225.325260229</v>
      </c>
      <c r="P204" s="1871">
        <f t="shared" si="60"/>
        <v>66498701.401207149</v>
      </c>
      <c r="Q204" s="1871">
        <f t="shared" si="60"/>
        <v>67510702.318221256</v>
      </c>
      <c r="R204" s="1871">
        <f t="shared" si="60"/>
        <v>68541493.678268299</v>
      </c>
      <c r="S204" s="1871">
        <f t="shared" si="60"/>
        <v>69591532.635571286</v>
      </c>
      <c r="T204" s="1871">
        <f t="shared" si="60"/>
        <v>70661265.854948491</v>
      </c>
      <c r="U204" s="1871">
        <f t="shared" si="60"/>
        <v>71751118.784604296</v>
      </c>
      <c r="V204" s="1871">
        <f t="shared" si="60"/>
        <v>72861505.753719077</v>
      </c>
      <c r="W204" s="1871">
        <f t="shared" si="60"/>
        <v>30830357.731526591</v>
      </c>
      <c r="X204" s="1871">
        <f t="shared" si="57"/>
        <v>1107559954.8786347</v>
      </c>
      <c r="Y204" s="1871">
        <f t="shared" si="58"/>
        <v>61531108.604368597</v>
      </c>
    </row>
    <row r="205" spans="3:25" x14ac:dyDescent="0.3">
      <c r="D205" s="1732" t="s">
        <v>796</v>
      </c>
      <c r="E205" s="1872">
        <f>-'JV_ 19년 인센티브 소급액'!L48</f>
        <v>-87791.917499999981</v>
      </c>
      <c r="F205" s="1872">
        <f t="shared" ref="F205:W205" si="61">E68</f>
        <v>0</v>
      </c>
      <c r="G205" s="1872">
        <f t="shared" si="61"/>
        <v>0</v>
      </c>
      <c r="H205" s="1872">
        <f t="shared" si="61"/>
        <v>0</v>
      </c>
      <c r="I205" s="1872">
        <f t="shared" si="61"/>
        <v>0</v>
      </c>
      <c r="J205" s="1872">
        <f t="shared" si="61"/>
        <v>0</v>
      </c>
      <c r="K205" s="1872">
        <f t="shared" si="61"/>
        <v>0</v>
      </c>
      <c r="L205" s="1872">
        <f t="shared" si="61"/>
        <v>0</v>
      </c>
      <c r="M205" s="1872">
        <f t="shared" si="61"/>
        <v>0</v>
      </c>
      <c r="N205" s="1872">
        <f t="shared" si="61"/>
        <v>0</v>
      </c>
      <c r="O205" s="1872">
        <f t="shared" si="61"/>
        <v>0</v>
      </c>
      <c r="P205" s="1872">
        <f t="shared" si="61"/>
        <v>0</v>
      </c>
      <c r="Q205" s="1872">
        <f t="shared" si="61"/>
        <v>0</v>
      </c>
      <c r="R205" s="1872">
        <f t="shared" si="61"/>
        <v>0</v>
      </c>
      <c r="S205" s="1872">
        <f t="shared" si="61"/>
        <v>0</v>
      </c>
      <c r="T205" s="1872">
        <f t="shared" si="61"/>
        <v>0</v>
      </c>
      <c r="U205" s="1872">
        <f t="shared" si="61"/>
        <v>0</v>
      </c>
      <c r="V205" s="1872">
        <f t="shared" si="61"/>
        <v>0</v>
      </c>
      <c r="W205" s="1872">
        <f t="shared" si="61"/>
        <v>0</v>
      </c>
      <c r="X205" s="1872">
        <f t="shared" si="57"/>
        <v>-87791.917499999981</v>
      </c>
      <c r="Y205" s="1872">
        <f t="shared" si="58"/>
        <v>0</v>
      </c>
    </row>
    <row r="206" spans="3:25" x14ac:dyDescent="0.3">
      <c r="D206" s="1733" t="s">
        <v>1438</v>
      </c>
      <c r="E206" s="1869">
        <f>-'JV_ 19년 인센티브 소급액'!L49</f>
        <v>-1602106.6465999999</v>
      </c>
      <c r="F206" s="1869">
        <f t="shared" ref="F206:W206" si="62">E69</f>
        <v>-1231032.8991712497</v>
      </c>
      <c r="G206" s="1869">
        <f t="shared" si="62"/>
        <v>-2163417.2170035536</v>
      </c>
      <c r="H206" s="1869">
        <f t="shared" si="62"/>
        <v>-2217827.1600111942</v>
      </c>
      <c r="I206" s="1869">
        <f t="shared" si="62"/>
        <v>-2273605.5130854757</v>
      </c>
      <c r="J206" s="1869">
        <f t="shared" si="62"/>
        <v>-2330786.6917395745</v>
      </c>
      <c r="K206" s="1869">
        <f t="shared" si="62"/>
        <v>-2389405.9770368244</v>
      </c>
      <c r="L206" s="1869">
        <f t="shared" si="62"/>
        <v>-2449499.5373593005</v>
      </c>
      <c r="M206" s="1869">
        <f t="shared" si="62"/>
        <v>-2511104.4507238865</v>
      </c>
      <c r="N206" s="1869">
        <f t="shared" si="62"/>
        <v>-2574258.7276595924</v>
      </c>
      <c r="O206" s="1869">
        <f t="shared" si="62"/>
        <v>-2639001.3346602307</v>
      </c>
      <c r="P206" s="1869">
        <f t="shared" si="62"/>
        <v>-2705372.2182269357</v>
      </c>
      <c r="Q206" s="1869">
        <f t="shared" si="62"/>
        <v>-2773412.3295153431</v>
      </c>
      <c r="R206" s="1869">
        <f t="shared" si="62"/>
        <v>-2843163.6496026535</v>
      </c>
      <c r="S206" s="1869">
        <f t="shared" si="62"/>
        <v>-2914669.2153901593</v>
      </c>
      <c r="T206" s="1869">
        <f t="shared" si="62"/>
        <v>-2987973.1461572219</v>
      </c>
      <c r="U206" s="1869">
        <f t="shared" si="62"/>
        <v>-3063120.670783075</v>
      </c>
      <c r="V206" s="1869">
        <f t="shared" si="62"/>
        <v>-3140158.1556532695</v>
      </c>
      <c r="W206" s="1869">
        <f t="shared" si="62"/>
        <v>-1341305.4721949787</v>
      </c>
      <c r="X206" s="1869">
        <f t="shared" si="57"/>
        <v>-46151221.012574509</v>
      </c>
      <c r="Y206" s="1869">
        <f t="shared" si="58"/>
        <v>-2474950.7981096948</v>
      </c>
    </row>
    <row r="207" spans="3:25" x14ac:dyDescent="0.3">
      <c r="D207" s="1734" t="s">
        <v>877</v>
      </c>
      <c r="E207" s="1870">
        <f>-'JV_ 19년 인센티브 소급액'!L50</f>
        <v>0</v>
      </c>
      <c r="F207" s="1870">
        <f t="shared" ref="F207:W207" si="63">E70</f>
        <v>-3205066.6666666679</v>
      </c>
      <c r="G207" s="1870">
        <f t="shared" si="63"/>
        <v>-5549344</v>
      </c>
      <c r="H207" s="1870">
        <f t="shared" si="63"/>
        <v>-5604837.4400000013</v>
      </c>
      <c r="I207" s="1870">
        <f t="shared" si="63"/>
        <v>-5660885.8143999996</v>
      </c>
      <c r="J207" s="1870">
        <f t="shared" si="63"/>
        <v>-5717494.6725440016</v>
      </c>
      <c r="K207" s="1870">
        <f t="shared" si="63"/>
        <v>-5774669.619269439</v>
      </c>
      <c r="L207" s="1870">
        <f t="shared" si="63"/>
        <v>-5832416.3154621376</v>
      </c>
      <c r="M207" s="1870">
        <f t="shared" si="63"/>
        <v>-5890740.4786167555</v>
      </c>
      <c r="N207" s="1870">
        <f t="shared" si="63"/>
        <v>-5949647.8834029241</v>
      </c>
      <c r="O207" s="1870">
        <f t="shared" si="63"/>
        <v>-6009144.3622369543</v>
      </c>
      <c r="P207" s="1870">
        <f t="shared" si="63"/>
        <v>-6069235.8058593236</v>
      </c>
      <c r="Q207" s="1870">
        <f t="shared" si="63"/>
        <v>-6129928.163917915</v>
      </c>
      <c r="R207" s="1870">
        <f t="shared" si="63"/>
        <v>-6191227.4455570988</v>
      </c>
      <c r="S207" s="1870">
        <f t="shared" si="63"/>
        <v>-6253139.7200126685</v>
      </c>
      <c r="T207" s="1870">
        <f t="shared" si="63"/>
        <v>-6315671.1172127938</v>
      </c>
      <c r="U207" s="1870">
        <f t="shared" si="63"/>
        <v>-6378827.8283849237</v>
      </c>
      <c r="V207" s="1870">
        <f t="shared" si="63"/>
        <v>-6442616.1066687731</v>
      </c>
      <c r="W207" s="1870">
        <f t="shared" si="63"/>
        <v>-2711267.6115564415</v>
      </c>
      <c r="X207" s="1870">
        <f t="shared" si="57"/>
        <v>-101686161.05176881</v>
      </c>
      <c r="Y207" s="1870">
        <f t="shared" si="58"/>
        <v>-5649231.1695427112</v>
      </c>
    </row>
    <row r="208" spans="3:25" x14ac:dyDescent="0.3">
      <c r="D208" s="1737" t="s">
        <v>1504</v>
      </c>
      <c r="E208" s="1873">
        <f t="shared" ref="E208:W208" si="64">SUM(E205:E207)</f>
        <v>-1689898.5640999998</v>
      </c>
      <c r="F208" s="1873">
        <f t="shared" si="64"/>
        <v>-4436099.5658379178</v>
      </c>
      <c r="G208" s="1873">
        <f t="shared" si="64"/>
        <v>-7712761.2170035541</v>
      </c>
      <c r="H208" s="1873">
        <f t="shared" si="64"/>
        <v>-7822664.600011196</v>
      </c>
      <c r="I208" s="1873">
        <f t="shared" si="64"/>
        <v>-7934491.3274854757</v>
      </c>
      <c r="J208" s="1873">
        <f t="shared" si="64"/>
        <v>-8048281.3642835766</v>
      </c>
      <c r="K208" s="1873">
        <f t="shared" si="64"/>
        <v>-8164075.5963062635</v>
      </c>
      <c r="L208" s="1873">
        <f t="shared" si="64"/>
        <v>-8281915.8528214376</v>
      </c>
      <c r="M208" s="1873">
        <f t="shared" si="64"/>
        <v>-8401844.9293406419</v>
      </c>
      <c r="N208" s="1873">
        <f t="shared" si="64"/>
        <v>-8523906.6110625155</v>
      </c>
      <c r="O208" s="1873">
        <f t="shared" si="64"/>
        <v>-8648145.6968971845</v>
      </c>
      <c r="P208" s="1873">
        <f t="shared" si="64"/>
        <v>-8774608.0240862593</v>
      </c>
      <c r="Q208" s="1873">
        <f t="shared" si="64"/>
        <v>-8903340.4934332576</v>
      </c>
      <c r="R208" s="1873">
        <f t="shared" si="64"/>
        <v>-9034391.0951597523</v>
      </c>
      <c r="S208" s="1873">
        <f t="shared" si="64"/>
        <v>-9167808.9354028273</v>
      </c>
      <c r="T208" s="1873">
        <f t="shared" si="64"/>
        <v>-9303644.2633700147</v>
      </c>
      <c r="U208" s="1873">
        <f t="shared" si="64"/>
        <v>-9441948.4991679993</v>
      </c>
      <c r="V208" s="1873">
        <f t="shared" si="64"/>
        <v>-9582774.2623220421</v>
      </c>
      <c r="W208" s="1873">
        <f t="shared" si="64"/>
        <v>-4052573.0837514205</v>
      </c>
      <c r="X208" s="1873">
        <f t="shared" si="57"/>
        <v>-147925173.98184332</v>
      </c>
      <c r="Y208" s="1873">
        <f t="shared" si="58"/>
        <v>-8124181.9676524065</v>
      </c>
    </row>
    <row r="209" spans="3:28" x14ac:dyDescent="0.3">
      <c r="D209" s="1736" t="s">
        <v>1501</v>
      </c>
      <c r="E209" s="1874">
        <f>IFERROR(E208/E204,0)</f>
        <v>0</v>
      </c>
      <c r="F209" s="1874">
        <f t="shared" ref="F209:X209" si="65">IFERROR(F208/F204,0)</f>
        <v>-0.13264325984799244</v>
      </c>
      <c r="G209" s="1874">
        <f t="shared" si="65"/>
        <v>-0.13257571498362297</v>
      </c>
      <c r="H209" s="1874">
        <f t="shared" si="65"/>
        <v>-0.1325077966298632</v>
      </c>
      <c r="I209" s="1874">
        <f t="shared" si="65"/>
        <v>-0.13243950927008966</v>
      </c>
      <c r="J209" s="1874">
        <f t="shared" si="65"/>
        <v>-0.13237085751876193</v>
      </c>
      <c r="K209" s="1874">
        <f t="shared" si="65"/>
        <v>-0.13230182059948764</v>
      </c>
      <c r="L209" s="1874">
        <f t="shared" si="65"/>
        <v>-0.13223247995156176</v>
      </c>
      <c r="M209" s="1874">
        <f t="shared" si="65"/>
        <v>-0.1321627640150046</v>
      </c>
      <c r="N209" s="1874">
        <f t="shared" si="65"/>
        <v>-0.1320927022506812</v>
      </c>
      <c r="O209" s="1874">
        <f t="shared" si="65"/>
        <v>-0.13202222653163323</v>
      </c>
      <c r="P209" s="1874">
        <f t="shared" si="65"/>
        <v>-0.13195156956744683</v>
      </c>
      <c r="Q209" s="1874">
        <f t="shared" si="65"/>
        <v>-0.13188043062366767</v>
      </c>
      <c r="R209" s="1874">
        <f t="shared" si="65"/>
        <v>-0.13180907812670251</v>
      </c>
      <c r="S209" s="1874">
        <f t="shared" si="65"/>
        <v>-0.1317374195997626</v>
      </c>
      <c r="T209" s="1874">
        <f t="shared" si="65"/>
        <v>-0.13166540608638799</v>
      </c>
      <c r="U209" s="1874">
        <f t="shared" si="65"/>
        <v>-0.13159304912739517</v>
      </c>
      <c r="V209" s="1874">
        <f t="shared" si="65"/>
        <v>-0.13152039836663557</v>
      </c>
      <c r="W209" s="1874">
        <f t="shared" si="65"/>
        <v>-0.13144748818815455</v>
      </c>
      <c r="X209" s="1874">
        <f t="shared" si="65"/>
        <v>-0.13355951822766363</v>
      </c>
      <c r="Y209" s="1874">
        <f t="shared" si="58"/>
        <v>-0.13205299840471396</v>
      </c>
    </row>
    <row r="210" spans="3:28" x14ac:dyDescent="0.3">
      <c r="D210" s="1731" t="s">
        <v>1502</v>
      </c>
      <c r="E210" s="1871">
        <f t="shared" ref="E210:X210" si="66">E204+E208</f>
        <v>-1689898.5640999998</v>
      </c>
      <c r="F210" s="1871">
        <f t="shared" si="66"/>
        <v>29007737.466828756</v>
      </c>
      <c r="G210" s="1871">
        <f t="shared" si="66"/>
        <v>50463513.509904824</v>
      </c>
      <c r="H210" s="1871">
        <f t="shared" si="66"/>
        <v>51212839.717235953</v>
      </c>
      <c r="I210" s="1871">
        <f t="shared" si="66"/>
        <v>51975813.167107016</v>
      </c>
      <c r="J210" s="1871">
        <f t="shared" si="66"/>
        <v>52752725.104552157</v>
      </c>
      <c r="K210" s="1871">
        <f t="shared" si="66"/>
        <v>53543885.483239762</v>
      </c>
      <c r="L210" s="1871">
        <f t="shared" si="66"/>
        <v>54349563.613155425</v>
      </c>
      <c r="M210" s="1871">
        <f t="shared" si="66"/>
        <v>55170107.367198572</v>
      </c>
      <c r="N210" s="1871">
        <f t="shared" si="66"/>
        <v>56005824.901932999</v>
      </c>
      <c r="O210" s="1871">
        <f t="shared" si="66"/>
        <v>56857079.628363043</v>
      </c>
      <c r="P210" s="1871">
        <f t="shared" si="66"/>
        <v>57724093.37712089</v>
      </c>
      <c r="Q210" s="1871">
        <f t="shared" si="66"/>
        <v>58607361.824787997</v>
      </c>
      <c r="R210" s="1871">
        <f t="shared" si="66"/>
        <v>59507102.583108544</v>
      </c>
      <c r="S210" s="1871">
        <f t="shared" si="66"/>
        <v>60423723.700168461</v>
      </c>
      <c r="T210" s="1871">
        <f t="shared" si="66"/>
        <v>61357621.591578476</v>
      </c>
      <c r="U210" s="1871">
        <f t="shared" si="66"/>
        <v>62309170.285436295</v>
      </c>
      <c r="V210" s="1871">
        <f t="shared" si="66"/>
        <v>63278731.491397038</v>
      </c>
      <c r="W210" s="1871">
        <f t="shared" si="66"/>
        <v>26777784.647775169</v>
      </c>
      <c r="X210" s="1871">
        <f t="shared" si="66"/>
        <v>959634780.89679134</v>
      </c>
      <c r="Y210" s="1871">
        <f t="shared" si="58"/>
        <v>53406926.636716187</v>
      </c>
    </row>
    <row r="211" spans="3:28" x14ac:dyDescent="0.3">
      <c r="D211" s="1738" t="s">
        <v>1527</v>
      </c>
      <c r="E211" s="1871">
        <v>0</v>
      </c>
      <c r="F211" s="1871">
        <f>F231</f>
        <v>0</v>
      </c>
      <c r="G211" s="1871">
        <f t="shared" ref="G211:W211" ca="1" si="67">G231</f>
        <v>238988.23200000005</v>
      </c>
      <c r="H211" s="1871">
        <f t="shared" ca="1" si="67"/>
        <v>452180.23200000019</v>
      </c>
      <c r="I211" s="1871">
        <f t="shared" ca="1" si="67"/>
        <v>274520.23200000002</v>
      </c>
      <c r="J211" s="1871">
        <f t="shared" ca="1" si="67"/>
        <v>1424879.3916000004</v>
      </c>
      <c r="K211" s="1871">
        <f t="shared" ca="1" si="67"/>
        <v>1606092.5915999999</v>
      </c>
      <c r="L211" s="1871">
        <f t="shared" ca="1" si="67"/>
        <v>1243666.1916</v>
      </c>
      <c r="M211" s="1871">
        <f t="shared" ca="1" si="67"/>
        <v>1243666.1916000007</v>
      </c>
      <c r="N211" s="1871">
        <f t="shared" ca="1" si="67"/>
        <v>1334272.7916000001</v>
      </c>
      <c r="O211" s="1871">
        <f t="shared" ca="1" si="67"/>
        <v>428206.79159999994</v>
      </c>
      <c r="P211" s="1871">
        <f t="shared" ca="1" si="67"/>
        <v>2240338.7916000001</v>
      </c>
      <c r="Q211" s="1871">
        <f t="shared" ca="1" si="67"/>
        <v>1334272.7916000001</v>
      </c>
      <c r="R211" s="1871">
        <f t="shared" ca="1" si="67"/>
        <v>1334272.7916000015</v>
      </c>
      <c r="S211" s="1871">
        <f t="shared" ca="1" si="67"/>
        <v>1334272.7916000001</v>
      </c>
      <c r="T211" s="1871">
        <f t="shared" ca="1" si="67"/>
        <v>1334272.7916000001</v>
      </c>
      <c r="U211" s="1871">
        <f t="shared" ca="1" si="67"/>
        <v>1243666.1916</v>
      </c>
      <c r="V211" s="1871">
        <f t="shared" ca="1" si="67"/>
        <v>1243666.1916</v>
      </c>
      <c r="W211" s="1871">
        <f t="shared" ca="1" si="67"/>
        <v>1606623.0078672676</v>
      </c>
      <c r="X211" s="1871">
        <f ca="1">SUM(E211:W211)</f>
        <v>19917857.994667273</v>
      </c>
      <c r="Y211" s="1871">
        <f t="shared" ca="1" si="58"/>
        <v>1106547.666370404</v>
      </c>
    </row>
    <row r="213" spans="3:28" x14ac:dyDescent="0.3">
      <c r="D213" s="1828" t="s">
        <v>1506</v>
      </c>
      <c r="E213" s="1828" t="s">
        <v>1543</v>
      </c>
    </row>
    <row r="214" spans="3:28" x14ac:dyDescent="0.3">
      <c r="C214" s="731">
        <v>53</v>
      </c>
      <c r="D214" s="1808" t="s">
        <v>1080</v>
      </c>
      <c r="E214" s="1812" t="s">
        <v>788</v>
      </c>
      <c r="F214" s="1812" t="s">
        <v>702</v>
      </c>
      <c r="G214" s="1812" t="s">
        <v>703</v>
      </c>
      <c r="H214" s="1812" t="s">
        <v>704</v>
      </c>
      <c r="I214" s="1812" t="s">
        <v>705</v>
      </c>
      <c r="J214" s="1812" t="s">
        <v>706</v>
      </c>
      <c r="K214" s="1812" t="s">
        <v>707</v>
      </c>
      <c r="L214" s="1812" t="s">
        <v>708</v>
      </c>
      <c r="M214" s="1812" t="s">
        <v>709</v>
      </c>
      <c r="N214" s="1812" t="s">
        <v>710</v>
      </c>
      <c r="O214" s="1812" t="s">
        <v>711</v>
      </c>
      <c r="P214" s="1812" t="s">
        <v>712</v>
      </c>
      <c r="Q214" s="1812" t="s">
        <v>713</v>
      </c>
      <c r="R214" s="1812" t="s">
        <v>714</v>
      </c>
      <c r="S214" s="1812" t="s">
        <v>715</v>
      </c>
      <c r="T214" s="1812" t="s">
        <v>716</v>
      </c>
      <c r="U214" s="1812" t="s">
        <v>717</v>
      </c>
      <c r="V214" s="1812" t="s">
        <v>726</v>
      </c>
      <c r="W214" s="1804" t="s">
        <v>789</v>
      </c>
    </row>
    <row r="215" spans="3:28" x14ac:dyDescent="0.3">
      <c r="D215" s="1707" t="s">
        <v>1542</v>
      </c>
      <c r="E215" s="1782">
        <f>'각사별 CF'!F190</f>
        <v>771171.96810000017</v>
      </c>
      <c r="F215" s="1799">
        <f>'각사별 CF'!G190</f>
        <v>51563.327873749658</v>
      </c>
      <c r="G215" s="1799">
        <f>'각사별 CF'!H190</f>
        <v>865586.58206961025</v>
      </c>
      <c r="H215" s="1799">
        <f>'각사별 CF'!I190</f>
        <v>495191.56942468788</v>
      </c>
      <c r="I215" s="1799">
        <f>'각사별 CF'!J190</f>
        <v>507645.63739571627</v>
      </c>
      <c r="J215" s="1799">
        <f>'각사별 CF'!K190</f>
        <v>520412.92517622095</v>
      </c>
      <c r="K215" s="1799">
        <f>'각사별 CF'!L190</f>
        <v>533501.31024440005</v>
      </c>
      <c r="L215" s="1799">
        <f>'각사별 CF'!M190</f>
        <v>546918.86819704901</v>
      </c>
      <c r="M215" s="1799">
        <f>'각사별 CF'!N190</f>
        <v>560673.87773220334</v>
      </c>
      <c r="N215" s="1799">
        <f>'각사별 CF'!O190</f>
        <v>574774.8257571673</v>
      </c>
      <c r="O215" s="1799">
        <f>'각사별 CF'!P190</f>
        <v>589230.4126249617</v>
      </c>
      <c r="P215" s="1799">
        <f>'각사별 CF'!Q190</f>
        <v>604049.55750247929</v>
      </c>
      <c r="Q215" s="1799">
        <f>'각사별 CF'!R190</f>
        <v>619241.40387366433</v>
      </c>
      <c r="R215" s="1799">
        <f>'각사별 CF'!S190</f>
        <v>634815.3251810912</v>
      </c>
      <c r="S215" s="1799">
        <f>'각사별 CF'!T190</f>
        <v>650780.93060939573</v>
      </c>
      <c r="T215" s="1799">
        <f>'각사별 CF'!U190</f>
        <v>667148.07101421803</v>
      </c>
      <c r="U215" s="1799">
        <f>'각사별 CF'!V190</f>
        <v>683926.84500022791</v>
      </c>
      <c r="V215" s="1799">
        <f>'각사별 CF'!W190</f>
        <v>701127.6051519867</v>
      </c>
      <c r="W215" s="1799">
        <f>'각사별 CF'!X190</f>
        <v>963627.82761614863</v>
      </c>
      <c r="X215" s="1845">
        <f>SUM(E215:W215)</f>
        <v>11541388.870544977</v>
      </c>
    </row>
    <row r="216" spans="3:28" x14ac:dyDescent="0.3">
      <c r="D216" s="1707" t="s">
        <v>1541</v>
      </c>
      <c r="E216" s="1782">
        <f>'각사별 CF'!F191</f>
        <v>0</v>
      </c>
      <c r="F216" s="1799">
        <f>'각사별 CF'!G191</f>
        <v>296600.3033333309</v>
      </c>
      <c r="G216" s="1799">
        <f>'각사별 CF'!H191</f>
        <v>714558.39600063488</v>
      </c>
      <c r="H216" s="1799">
        <f>'각사별 CF'!I191</f>
        <v>875290.09628102183</v>
      </c>
      <c r="I216" s="1799">
        <f>'각사별 CF'!J191</f>
        <v>897303.64220248535</v>
      </c>
      <c r="J216" s="1799">
        <f>'각사별 CF'!K191</f>
        <v>919870.82880387828</v>
      </c>
      <c r="K216" s="1799">
        <f>'각사별 CF'!L191</f>
        <v>943005.58014829829</v>
      </c>
      <c r="L216" s="1799">
        <f>'각사별 CF'!M191</f>
        <v>966722.1704890281</v>
      </c>
      <c r="M216" s="1799">
        <f>'각사별 CF'!N191</f>
        <v>991035.23307682201</v>
      </c>
      <c r="N216" s="1799">
        <f>'각사별 CF'!O191</f>
        <v>1015959.7691887096</v>
      </c>
      <c r="O216" s="1799">
        <f>'각사별 CF'!P191</f>
        <v>1041511.1573837996</v>
      </c>
      <c r="P216" s="1799">
        <f>'각사별 CF'!Q191</f>
        <v>1067705.1629920043</v>
      </c>
      <c r="Q216" s="1799">
        <f>'각사별 CF'!R191</f>
        <v>1094557.9478412569</v>
      </c>
      <c r="R216" s="1799">
        <f>'각사별 CF'!S191</f>
        <v>1122086.0802294537</v>
      </c>
      <c r="S216" s="1799">
        <f>'각사별 CF'!T191</f>
        <v>1150306.5451472327</v>
      </c>
      <c r="T216" s="1799">
        <f>'각사별 CF'!U191</f>
        <v>1179236.7547576874</v>
      </c>
      <c r="U216" s="1799">
        <f>'각사별 CF'!V191</f>
        <v>1208894.559139844</v>
      </c>
      <c r="V216" s="1799">
        <f>'각사별 CF'!W191</f>
        <v>1239298.2573022097</v>
      </c>
      <c r="W216" s="1799">
        <f>'각사별 CF'!X191</f>
        <v>-429480.54087974131</v>
      </c>
      <c r="X216" s="1845">
        <f>SUM(E216:W216)</f>
        <v>16294461.943437956</v>
      </c>
    </row>
    <row r="217" spans="3:28" x14ac:dyDescent="0.3">
      <c r="D217" s="1707" t="s">
        <v>1540</v>
      </c>
      <c r="E217" s="2063">
        <f>'각사별 CF'!F192</f>
        <v>0</v>
      </c>
      <c r="F217" s="2064">
        <f>'각사별 CF'!G192</f>
        <v>0</v>
      </c>
      <c r="G217" s="2064">
        <f ca="1">'각사별 CF'!H192</f>
        <v>238988.23200000005</v>
      </c>
      <c r="H217" s="2064">
        <f ca="1">'각사별 CF'!I192</f>
        <v>452180.23200000019</v>
      </c>
      <c r="I217" s="2064">
        <f ca="1">'각사별 CF'!J192</f>
        <v>274520.23200000002</v>
      </c>
      <c r="J217" s="2064">
        <f ca="1">'각사별 CF'!K192</f>
        <v>1424879.3916000004</v>
      </c>
      <c r="K217" s="2064">
        <f ca="1">'각사별 CF'!L192</f>
        <v>1606092.5915999999</v>
      </c>
      <c r="L217" s="2064">
        <f ca="1">'각사별 CF'!M192</f>
        <v>1243666.1916</v>
      </c>
      <c r="M217" s="2064">
        <f ca="1">'각사별 CF'!N192</f>
        <v>1243666.1916000007</v>
      </c>
      <c r="N217" s="2064">
        <f ca="1">'각사별 CF'!O192</f>
        <v>1334272.7916000001</v>
      </c>
      <c r="O217" s="2064">
        <f ca="1">'각사별 CF'!P192</f>
        <v>428206.79159999994</v>
      </c>
      <c r="P217" s="2064">
        <f ca="1">'각사별 CF'!Q192</f>
        <v>2240338.7916000001</v>
      </c>
      <c r="Q217" s="2064">
        <f ca="1">'각사별 CF'!R192</f>
        <v>1334272.7916000001</v>
      </c>
      <c r="R217" s="2064">
        <f ca="1">'각사별 CF'!S192</f>
        <v>1334272.7916000015</v>
      </c>
      <c r="S217" s="2064">
        <f ca="1">'각사별 CF'!T192</f>
        <v>1334272.7916000001</v>
      </c>
      <c r="T217" s="2064">
        <f ca="1">'각사별 CF'!U192</f>
        <v>1334272.7916000001</v>
      </c>
      <c r="U217" s="2064">
        <f ca="1">'각사별 CF'!V192</f>
        <v>1243666.1916</v>
      </c>
      <c r="V217" s="2064">
        <f ca="1">'각사별 CF'!W192</f>
        <v>1243666.1916</v>
      </c>
      <c r="W217" s="2064">
        <f ca="1">'각사별 CF'!X192</f>
        <v>1606623.0078672676</v>
      </c>
    </row>
    <row r="218" spans="3:28" x14ac:dyDescent="0.3">
      <c r="D218" s="1693" t="s">
        <v>1539</v>
      </c>
      <c r="E218" s="1782">
        <f>'각사별 CF'!F193</f>
        <v>0</v>
      </c>
      <c r="F218" s="1799">
        <f>'각사별 CF'!G193</f>
        <v>-5754000.0000000009</v>
      </c>
      <c r="G218" s="1799">
        <f>'각사별 CF'!H193</f>
        <v>0</v>
      </c>
      <c r="H218" s="1799">
        <f>'각사별 CF'!I193</f>
        <v>0</v>
      </c>
      <c r="I218" s="1799">
        <f>'각사별 CF'!J193</f>
        <v>0</v>
      </c>
      <c r="J218" s="1799">
        <f>'각사별 CF'!K193</f>
        <v>0</v>
      </c>
      <c r="K218" s="1799">
        <f>'각사별 CF'!L193</f>
        <v>0</v>
      </c>
      <c r="L218" s="1799">
        <f>'각사별 CF'!M193</f>
        <v>0</v>
      </c>
      <c r="M218" s="1799">
        <f>'각사별 CF'!N193</f>
        <v>0</v>
      </c>
      <c r="N218" s="1799">
        <f>'각사별 CF'!O193</f>
        <v>0</v>
      </c>
      <c r="O218" s="1799">
        <f>'각사별 CF'!P193</f>
        <v>0</v>
      </c>
      <c r="P218" s="1799">
        <f>'각사별 CF'!Q193</f>
        <v>0</v>
      </c>
      <c r="Q218" s="1799">
        <f>'각사별 CF'!R193</f>
        <v>0</v>
      </c>
      <c r="R218" s="1799">
        <f>'각사별 CF'!S193</f>
        <v>0</v>
      </c>
      <c r="S218" s="1799">
        <f>'각사별 CF'!T193</f>
        <v>0</v>
      </c>
      <c r="T218" s="1799">
        <f>'각사별 CF'!U193</f>
        <v>0</v>
      </c>
      <c r="U218" s="1799">
        <f>'각사별 CF'!V193</f>
        <v>0</v>
      </c>
      <c r="V218" s="1799">
        <f>'각사별 CF'!W193</f>
        <v>0</v>
      </c>
      <c r="W218" s="1799">
        <f>'각사별 CF'!X193</f>
        <v>0</v>
      </c>
    </row>
    <row r="219" spans="3:28" x14ac:dyDescent="0.3">
      <c r="D219" s="1693" t="s">
        <v>1552</v>
      </c>
      <c r="E219" s="1782">
        <f>'각사별 CF'!F196</f>
        <v>0</v>
      </c>
      <c r="F219" s="1799">
        <f>'각사별 CF'!G196</f>
        <v>-11415.525114155251</v>
      </c>
      <c r="G219" s="1799">
        <f>'각사별 CF'!H196</f>
        <v>0</v>
      </c>
      <c r="H219" s="1799">
        <f>'각사별 CF'!I196</f>
        <v>0</v>
      </c>
      <c r="I219" s="1799">
        <f>'각사별 CF'!J196</f>
        <v>0</v>
      </c>
      <c r="J219" s="1799">
        <f>'각사별 CF'!K196</f>
        <v>0</v>
      </c>
      <c r="K219" s="1799">
        <f>'각사별 CF'!L196</f>
        <v>0</v>
      </c>
      <c r="L219" s="1799">
        <f>'각사별 CF'!M196</f>
        <v>0</v>
      </c>
      <c r="M219" s="1799">
        <f>'각사별 CF'!N196</f>
        <v>0</v>
      </c>
      <c r="N219" s="1799">
        <f>'각사별 CF'!O196</f>
        <v>0</v>
      </c>
      <c r="O219" s="1799">
        <f>'각사별 CF'!P196</f>
        <v>0</v>
      </c>
      <c r="P219" s="1799">
        <f>'각사별 CF'!Q196</f>
        <v>0</v>
      </c>
      <c r="Q219" s="1799">
        <f>'각사별 CF'!R196</f>
        <v>0</v>
      </c>
      <c r="R219" s="1799">
        <f>'각사별 CF'!S196</f>
        <v>0</v>
      </c>
      <c r="S219" s="1799">
        <f>'각사별 CF'!T196</f>
        <v>0</v>
      </c>
      <c r="T219" s="1799">
        <f>'각사별 CF'!U196</f>
        <v>0</v>
      </c>
      <c r="U219" s="1799">
        <f>'각사별 CF'!V196</f>
        <v>0</v>
      </c>
      <c r="V219" s="1799">
        <f>'각사별 CF'!W196</f>
        <v>0</v>
      </c>
      <c r="W219" s="1799">
        <f>'각사별 CF'!X196</f>
        <v>0</v>
      </c>
    </row>
    <row r="220" spans="3:28" x14ac:dyDescent="0.3">
      <c r="D220" s="1693" t="s">
        <v>1533</v>
      </c>
      <c r="E220" s="1782">
        <f>'각사별 CF'!F197</f>
        <v>0</v>
      </c>
      <c r="F220" s="1799">
        <f>'각사별 CF'!G197</f>
        <v>-175799.08675799088</v>
      </c>
      <c r="G220" s="1799">
        <f>'각사별 CF'!H197</f>
        <v>0</v>
      </c>
      <c r="H220" s="1799">
        <f>'각사별 CF'!I197</f>
        <v>0</v>
      </c>
      <c r="I220" s="1799">
        <f>'각사별 CF'!J197</f>
        <v>0</v>
      </c>
      <c r="J220" s="1799">
        <f>'각사별 CF'!K197</f>
        <v>0</v>
      </c>
      <c r="K220" s="1799">
        <f>'각사별 CF'!L197</f>
        <v>0</v>
      </c>
      <c r="L220" s="1799">
        <f>'각사별 CF'!M197</f>
        <v>0</v>
      </c>
      <c r="M220" s="1799">
        <f>'각사별 CF'!N197</f>
        <v>0</v>
      </c>
      <c r="N220" s="1799">
        <f>'각사별 CF'!O197</f>
        <v>0</v>
      </c>
      <c r="O220" s="1799">
        <f>'각사별 CF'!P197</f>
        <v>0</v>
      </c>
      <c r="P220" s="1799">
        <f>'각사별 CF'!Q197</f>
        <v>0</v>
      </c>
      <c r="Q220" s="1799">
        <f>'각사별 CF'!R197</f>
        <v>0</v>
      </c>
      <c r="R220" s="1799">
        <f>'각사별 CF'!S197</f>
        <v>0</v>
      </c>
      <c r="S220" s="1799">
        <f>'각사별 CF'!T197</f>
        <v>0</v>
      </c>
      <c r="T220" s="1799">
        <f>'각사별 CF'!U197</f>
        <v>0</v>
      </c>
      <c r="U220" s="1799">
        <f>'각사별 CF'!V197</f>
        <v>0</v>
      </c>
      <c r="V220" s="1799">
        <f>'각사별 CF'!W197</f>
        <v>0</v>
      </c>
      <c r="W220" s="1799">
        <f>'각사별 CF'!X197</f>
        <v>0</v>
      </c>
    </row>
    <row r="221" spans="3:28" x14ac:dyDescent="0.3">
      <c r="D221" s="1693" t="s">
        <v>1532</v>
      </c>
      <c r="E221" s="1782">
        <f>'각사별 CF'!F198</f>
        <v>0</v>
      </c>
      <c r="F221" s="1799">
        <f>'각사별 CF'!G198</f>
        <v>-141894.97716894979</v>
      </c>
      <c r="G221" s="1799">
        <f>'각사별 CF'!H198</f>
        <v>0</v>
      </c>
      <c r="H221" s="1799">
        <f>'각사별 CF'!I198</f>
        <v>0</v>
      </c>
      <c r="I221" s="1799">
        <f>'각사별 CF'!J198</f>
        <v>0</v>
      </c>
      <c r="J221" s="1799">
        <f>'각사별 CF'!K198</f>
        <v>0</v>
      </c>
      <c r="K221" s="1799">
        <f>'각사별 CF'!L198</f>
        <v>0</v>
      </c>
      <c r="L221" s="1799">
        <f>'각사별 CF'!M198</f>
        <v>0</v>
      </c>
      <c r="M221" s="1799">
        <f>'각사별 CF'!N198</f>
        <v>0</v>
      </c>
      <c r="N221" s="1799">
        <f>'각사별 CF'!O198</f>
        <v>0</v>
      </c>
      <c r="O221" s="1799">
        <f>'각사별 CF'!P198</f>
        <v>0</v>
      </c>
      <c r="P221" s="1799">
        <f>'각사별 CF'!Q198</f>
        <v>0</v>
      </c>
      <c r="Q221" s="1799">
        <f>'각사별 CF'!R198</f>
        <v>0</v>
      </c>
      <c r="R221" s="1799">
        <f>'각사별 CF'!S198</f>
        <v>0</v>
      </c>
      <c r="S221" s="1799">
        <f>'각사별 CF'!T198</f>
        <v>0</v>
      </c>
      <c r="T221" s="1799">
        <f>'각사별 CF'!U198</f>
        <v>0</v>
      </c>
      <c r="U221" s="1799">
        <f>'각사별 CF'!V198</f>
        <v>0</v>
      </c>
      <c r="V221" s="1799">
        <f>'각사별 CF'!W198</f>
        <v>0</v>
      </c>
      <c r="W221" s="1799">
        <f>'각사별 CF'!X198</f>
        <v>0</v>
      </c>
    </row>
    <row r="222" spans="3:28" x14ac:dyDescent="0.3">
      <c r="D222" s="1707" t="s">
        <v>1603</v>
      </c>
      <c r="E222" s="1782">
        <f>'각사별 CF'!F199</f>
        <v>0</v>
      </c>
      <c r="F222" s="1881">
        <f>'각사별 CF'!G199+'각사별 CF'!G200</f>
        <v>0</v>
      </c>
      <c r="G222" s="1881">
        <f>'각사별 CF'!H199+'각사별 CF'!H200</f>
        <v>0</v>
      </c>
      <c r="H222" s="1881">
        <f>'각사별 CF'!I199+'각사별 CF'!I200</f>
        <v>0</v>
      </c>
      <c r="I222" s="1881">
        <f>'각사별 CF'!J199+'각사별 CF'!J200</f>
        <v>-8918700.0000000019</v>
      </c>
      <c r="J222" s="1881">
        <f>'각사별 CF'!K199+'각사별 CF'!K200</f>
        <v>0</v>
      </c>
      <c r="K222" s="1881">
        <f>'각사별 CF'!L199+'각사별 CF'!L200</f>
        <v>0</v>
      </c>
      <c r="L222" s="1881">
        <f>'각사별 CF'!M199+'각사별 CF'!M200</f>
        <v>0</v>
      </c>
      <c r="M222" s="1881">
        <f>'각사별 CF'!N199+'각사별 CF'!N200</f>
        <v>0</v>
      </c>
      <c r="N222" s="1881">
        <f>'각사별 CF'!O199+'각사별 CF'!O200</f>
        <v>0</v>
      </c>
      <c r="O222" s="1881">
        <f>'각사별 CF'!P199+'각사별 CF'!P200</f>
        <v>0</v>
      </c>
      <c r="P222" s="1881">
        <f>'각사별 CF'!Q199+'각사별 CF'!Q200</f>
        <v>0</v>
      </c>
      <c r="Q222" s="1881">
        <f>'각사별 CF'!R199+'각사별 CF'!R200</f>
        <v>0</v>
      </c>
      <c r="R222" s="1881">
        <f>'각사별 CF'!S199+'각사별 CF'!S200</f>
        <v>0</v>
      </c>
      <c r="S222" s="1881">
        <f>'각사별 CF'!T199+'각사별 CF'!T200</f>
        <v>0</v>
      </c>
      <c r="T222" s="1881">
        <f>'각사별 CF'!U199+'각사별 CF'!U200</f>
        <v>0</v>
      </c>
      <c r="U222" s="1881">
        <f>'각사별 CF'!V199+'각사별 CF'!V200</f>
        <v>0</v>
      </c>
      <c r="V222" s="1881">
        <f>'각사별 CF'!W199+'각사별 CF'!W200</f>
        <v>0</v>
      </c>
      <c r="W222" s="1799">
        <f ca="1">'각사별 CF'!X199+'각사별 CF'!X200</f>
        <v>14671470.647876365</v>
      </c>
      <c r="AB222" s="622">
        <f ca="1">+X223*876</f>
        <v>-52244640</v>
      </c>
    </row>
    <row r="223" spans="3:28" x14ac:dyDescent="0.3">
      <c r="D223" s="1707" t="s">
        <v>1605</v>
      </c>
      <c r="E223" s="1782">
        <v>0</v>
      </c>
      <c r="F223" s="1881">
        <v>0</v>
      </c>
      <c r="G223" s="1881">
        <v>0</v>
      </c>
      <c r="H223" s="1881">
        <v>0</v>
      </c>
      <c r="I223" s="1881">
        <v>0</v>
      </c>
      <c r="J223" s="1881">
        <v>0</v>
      </c>
      <c r="K223" s="1881">
        <v>0</v>
      </c>
      <c r="L223" s="1881">
        <v>0</v>
      </c>
      <c r="M223" s="1881">
        <v>0</v>
      </c>
      <c r="N223" s="1881">
        <v>0</v>
      </c>
      <c r="O223" s="1881">
        <v>0</v>
      </c>
      <c r="P223" s="1881">
        <v>0</v>
      </c>
      <c r="Q223" s="1881">
        <v>0</v>
      </c>
      <c r="R223" s="1881">
        <v>0</v>
      </c>
      <c r="S223" s="1881">
        <v>0</v>
      </c>
      <c r="T223" s="1881">
        <v>0</v>
      </c>
      <c r="U223" s="1881">
        <v>0</v>
      </c>
      <c r="V223" s="1881">
        <v>0</v>
      </c>
      <c r="X223" s="1881">
        <f ca="1">-MAX('각사별 CF'!X16,'각사별 CF'!X13)*42%*0.2%</f>
        <v>-59640</v>
      </c>
      <c r="Y223" s="58" t="s">
        <v>1606</v>
      </c>
      <c r="Z223" s="58">
        <v>-59622.607777128229</v>
      </c>
      <c r="AB223" s="1588">
        <f ca="1">X223</f>
        <v>-59640</v>
      </c>
    </row>
    <row r="224" spans="3:28" x14ac:dyDescent="0.3">
      <c r="D224" s="1710" t="s">
        <v>1425</v>
      </c>
      <c r="E224" s="1875">
        <f>SUM(E215:E223)</f>
        <v>771171.96810000017</v>
      </c>
      <c r="F224" s="1876">
        <f t="shared" ref="F224:W224" si="68">SUM(F215:F223)</f>
        <v>-5734945.9578340165</v>
      </c>
      <c r="G224" s="1876">
        <f t="shared" ca="1" si="68"/>
        <v>1819133.2100702452</v>
      </c>
      <c r="H224" s="1876">
        <f t="shared" ca="1" si="68"/>
        <v>1822661.89770571</v>
      </c>
      <c r="I224" s="1876">
        <f t="shared" ca="1" si="68"/>
        <v>-7239230.4884018004</v>
      </c>
      <c r="J224" s="1876">
        <f t="shared" ca="1" si="68"/>
        <v>2865163.1455800999</v>
      </c>
      <c r="K224" s="1876">
        <f t="shared" ca="1" si="68"/>
        <v>3082599.4819926983</v>
      </c>
      <c r="L224" s="1876">
        <f t="shared" ca="1" si="68"/>
        <v>2757307.2302860771</v>
      </c>
      <c r="M224" s="1876">
        <f t="shared" ca="1" si="68"/>
        <v>2795375.3024090258</v>
      </c>
      <c r="N224" s="1876">
        <f t="shared" ca="1" si="68"/>
        <v>2925007.386545877</v>
      </c>
      <c r="O224" s="1876">
        <f t="shared" ca="1" si="68"/>
        <v>2058948.3616087611</v>
      </c>
      <c r="P224" s="1876">
        <f t="shared" ca="1" si="68"/>
        <v>3912093.5120944837</v>
      </c>
      <c r="Q224" s="1876">
        <f t="shared" ca="1" si="68"/>
        <v>3048072.1433149213</v>
      </c>
      <c r="R224" s="1876">
        <f t="shared" ca="1" si="68"/>
        <v>3091174.1970105465</v>
      </c>
      <c r="S224" s="1876">
        <f t="shared" ca="1" si="68"/>
        <v>3135360.2673566286</v>
      </c>
      <c r="T224" s="1876">
        <f t="shared" ca="1" si="68"/>
        <v>3180657.6173719056</v>
      </c>
      <c r="U224" s="1876">
        <f t="shared" ca="1" si="68"/>
        <v>3136487.595740072</v>
      </c>
      <c r="V224" s="1876">
        <f t="shared" ca="1" si="68"/>
        <v>3184092.0540541965</v>
      </c>
      <c r="W224" s="1876">
        <f t="shared" ca="1" si="68"/>
        <v>16812240.942480039</v>
      </c>
      <c r="Y224" s="58" t="s">
        <v>1607</v>
      </c>
    </row>
    <row r="225" spans="3:25" ht="23.25" x14ac:dyDescent="0.3">
      <c r="D225" s="1814" t="s">
        <v>374</v>
      </c>
      <c r="E225" s="1815">
        <f ca="1">IRR(E224:W224)</f>
        <v>0.25614594638263322</v>
      </c>
      <c r="F225" s="1816"/>
      <c r="G225" s="1816"/>
      <c r="H225" s="1816"/>
      <c r="I225" s="1816"/>
      <c r="J225" s="1816"/>
      <c r="K225" s="1816"/>
      <c r="L225" s="1816"/>
      <c r="M225" s="1816"/>
      <c r="N225" s="1816"/>
      <c r="O225" s="1816"/>
      <c r="P225" s="1816"/>
      <c r="Q225" s="1816"/>
      <c r="R225" s="1816"/>
      <c r="S225" s="1816"/>
      <c r="T225" s="1816"/>
      <c r="U225" s="1816"/>
      <c r="V225" s="1816"/>
      <c r="W225" s="1816"/>
      <c r="Y225" s="58" t="s">
        <v>1608</v>
      </c>
    </row>
    <row r="226" spans="3:25" x14ac:dyDescent="0.3">
      <c r="W226" s="58" t="s">
        <v>1609</v>
      </c>
    </row>
    <row r="227" spans="3:25" x14ac:dyDescent="0.3">
      <c r="D227" s="1828" t="s">
        <v>1506</v>
      </c>
      <c r="E227" s="1828" t="s">
        <v>1538</v>
      </c>
    </row>
    <row r="228" spans="3:25" x14ac:dyDescent="0.3">
      <c r="C228" s="731">
        <v>54</v>
      </c>
      <c r="D228" s="1808" t="s">
        <v>1080</v>
      </c>
      <c r="E228" s="1812" t="s">
        <v>788</v>
      </c>
      <c r="F228" s="1812" t="s">
        <v>702</v>
      </c>
      <c r="G228" s="1812" t="s">
        <v>703</v>
      </c>
      <c r="H228" s="1812" t="s">
        <v>704</v>
      </c>
      <c r="I228" s="1812" t="s">
        <v>705</v>
      </c>
      <c r="J228" s="1812" t="s">
        <v>706</v>
      </c>
      <c r="K228" s="1812" t="s">
        <v>707</v>
      </c>
      <c r="L228" s="1812" t="s">
        <v>708</v>
      </c>
      <c r="M228" s="1812" t="s">
        <v>709</v>
      </c>
      <c r="N228" s="1812" t="s">
        <v>710</v>
      </c>
      <c r="O228" s="1812" t="s">
        <v>711</v>
      </c>
      <c r="P228" s="1812" t="s">
        <v>712</v>
      </c>
      <c r="Q228" s="1812" t="s">
        <v>713</v>
      </c>
      <c r="R228" s="1812" t="s">
        <v>714</v>
      </c>
      <c r="S228" s="1812" t="s">
        <v>715</v>
      </c>
      <c r="T228" s="1812" t="s">
        <v>716</v>
      </c>
      <c r="U228" s="1812" t="s">
        <v>717</v>
      </c>
      <c r="V228" s="1812" t="s">
        <v>726</v>
      </c>
      <c r="W228" s="1804" t="s">
        <v>789</v>
      </c>
    </row>
    <row r="229" spans="3:25" x14ac:dyDescent="0.3">
      <c r="D229" s="1707" t="s">
        <v>1537</v>
      </c>
      <c r="E229" s="1782">
        <f>장기TSA_차이!F174</f>
        <v>1689898.5641000001</v>
      </c>
      <c r="F229" s="1799">
        <f>장기TSA_차이!G174</f>
        <v>3450647.3709550006</v>
      </c>
      <c r="G229" s="1799">
        <f>장기TSA_차이!H174</f>
        <v>7694913.7743022488</v>
      </c>
      <c r="H229" s="1799">
        <f>장기TSA_차이!I174</f>
        <v>7804437.6609259518</v>
      </c>
      <c r="I229" s="1799">
        <f>장기TSA_차이!J174</f>
        <v>7915876.041350238</v>
      </c>
      <c r="J229" s="1799">
        <f>장기TSA_차이!K174</f>
        <v>8029268.6647747187</v>
      </c>
      <c r="K229" s="1799">
        <f>장기TSA_차이!L174</f>
        <v>8144656.196088165</v>
      </c>
      <c r="L229" s="1799">
        <f>장기TSA_차이!M174</f>
        <v>8262080.2380580939</v>
      </c>
      <c r="M229" s="1799">
        <f>장기TSA_차이!N174</f>
        <v>8381583.3540699454</v>
      </c>
      <c r="N229" s="1799">
        <f>장기TSA_차이!O174</f>
        <v>8503209.0914297421</v>
      </c>
      <c r="O229" s="1799">
        <f>장기TSA_차이!P174</f>
        <v>8627002.0052441899</v>
      </c>
      <c r="P229" s="1799">
        <f>장기TSA_차이!Q174</f>
        <v>8753007.6828927193</v>
      </c>
      <c r="Q229" s="1799">
        <f>장기TSA_차이!R174</f>
        <v>8881272.7691062726</v>
      </c>
      <c r="R229" s="1799">
        <f>장기TSA_차이!S174</f>
        <v>9011844.9916679915</v>
      </c>
      <c r="S229" s="1799">
        <f>장기TSA_차이!T174</f>
        <v>9144773.1877513211</v>
      </c>
      <c r="T229" s="1799">
        <f>장기TSA_차이!U174</f>
        <v>9280107.330911573</v>
      </c>
      <c r="U229" s="1799">
        <f>장기TSA_차이!V174</f>
        <v>9417898.558747191</v>
      </c>
      <c r="V229" s="1799">
        <f>장기TSA_차이!W174</f>
        <v>9558199.2012475077</v>
      </c>
      <c r="W229" s="1799">
        <f>장기TSA_차이!X174</f>
        <v>5374497.2982204687</v>
      </c>
    </row>
    <row r="230" spans="3:25" x14ac:dyDescent="0.3">
      <c r="D230" s="1707" t="s">
        <v>1536</v>
      </c>
      <c r="E230" s="1782">
        <v>0</v>
      </c>
      <c r="F230" s="1799">
        <f>-('JV NWC'!IG71-'JV NWC'!$IG$78-'JV NWC'!$IG$84)</f>
        <v>-33290599.361333333</v>
      </c>
      <c r="G230" s="1799">
        <f>-('JV NWC'!IH71-'JV NWC'!$IG$78-'JV NWC'!$IG$84)</f>
        <v>-42723106.027999997</v>
      </c>
      <c r="H230" s="1799">
        <f>-('JV NWC'!II71-'JV NWC'!$IG$78-'JV NWC'!$IG$84)</f>
        <v>-43001012.694666669</v>
      </c>
      <c r="I230" s="1799">
        <f>-('JV NWC'!IJ71-'JV NWC'!$IG$78-'JV NWC'!$IG$84)</f>
        <v>-43281719.361333333</v>
      </c>
      <c r="J230" s="1799">
        <f>-('JV NWC'!IK71-'JV NWC'!$IG$78-'JV NWC'!$IG$84)</f>
        <v>-43565239.361333333</v>
      </c>
      <c r="K230" s="1799">
        <f>-('JV NWC'!IL71-'JV NWC'!$IG$78-'JV NWC'!$IG$84)</f>
        <v>-43851626.028000005</v>
      </c>
      <c r="L230" s="1799">
        <f>-('JV NWC'!IM71-'JV NWC'!$IG$78-'JV NWC'!$IG$84)</f>
        <v>-44140826.028000005</v>
      </c>
      <c r="M230" s="1799">
        <f>-('JV NWC'!IN71-'JV NWC'!$IG$78-'JV NWC'!$IG$84)</f>
        <v>-44432919.36133334</v>
      </c>
      <c r="N230" s="1799">
        <f>-('JV NWC'!IO71-'JV NWC'!$IG$78-'JV NWC'!$IG$84)</f>
        <v>-44727972.694666669</v>
      </c>
      <c r="O230" s="1799">
        <f>-('JV NWC'!IP71-'JV NWC'!$IG$78-'JV NWC'!$IG$84)</f>
        <v>-45025972.694666669</v>
      </c>
      <c r="P230" s="1799">
        <f>-('JV NWC'!IQ71-'JV NWC'!$IG$78-'JV NWC'!$IG$84)</f>
        <v>-45326892.694666669</v>
      </c>
      <c r="Q230" s="1799">
        <f>-('JV NWC'!IR71-'JV NWC'!$IG$78-'JV NWC'!$IG$84)</f>
        <v>-45630906.028000005</v>
      </c>
      <c r="R230" s="1799">
        <f>-('JV NWC'!IS71-'JV NWC'!$IG$78-'JV NWC'!$IG$84)</f>
        <v>-45937892.694666669</v>
      </c>
      <c r="S230" s="1799">
        <f>-('JV NWC'!IT71-'JV NWC'!$IG$78-'JV NWC'!$IG$84)</f>
        <v>-46247932.694666676</v>
      </c>
      <c r="T230" s="1799">
        <f>-('JV NWC'!IU71-'JV NWC'!$IG$78-'JV NWC'!$IG$84)</f>
        <v>-46561106.028000012</v>
      </c>
      <c r="U230" s="1799">
        <f>-('JV NWC'!IV71-'JV NWC'!$IG$78-'JV NWC'!$IG$84)</f>
        <v>-46877466.028000012</v>
      </c>
      <c r="V230" s="1799">
        <f>-('JV NWC'!IW71-'JV NWC'!$IG$78-'JV NWC'!$IG$84)</f>
        <v>-47196954.561333343</v>
      </c>
      <c r="W230" s="1799">
        <f>-('JV NWC'!IX71-'JV NWC'!$IG$78-'JV NWC'!$IG$84)</f>
        <v>-23063958.828000002</v>
      </c>
    </row>
    <row r="231" spans="3:25" x14ac:dyDescent="0.3">
      <c r="D231" s="1707" t="s">
        <v>1535</v>
      </c>
      <c r="E231" s="2063">
        <f t="shared" ref="E231:W231" si="69">E217</f>
        <v>0</v>
      </c>
      <c r="F231" s="2064">
        <f t="shared" si="69"/>
        <v>0</v>
      </c>
      <c r="G231" s="2064">
        <f t="shared" ca="1" si="69"/>
        <v>238988.23200000005</v>
      </c>
      <c r="H231" s="2064">
        <f t="shared" ca="1" si="69"/>
        <v>452180.23200000019</v>
      </c>
      <c r="I231" s="2064">
        <f t="shared" ca="1" si="69"/>
        <v>274520.23200000002</v>
      </c>
      <c r="J231" s="2064">
        <f t="shared" ca="1" si="69"/>
        <v>1424879.3916000004</v>
      </c>
      <c r="K231" s="2064">
        <f t="shared" ca="1" si="69"/>
        <v>1606092.5915999999</v>
      </c>
      <c r="L231" s="2064">
        <f t="shared" ca="1" si="69"/>
        <v>1243666.1916</v>
      </c>
      <c r="M231" s="2064">
        <f t="shared" ca="1" si="69"/>
        <v>1243666.1916000007</v>
      </c>
      <c r="N231" s="2064">
        <f t="shared" ca="1" si="69"/>
        <v>1334272.7916000001</v>
      </c>
      <c r="O231" s="2064">
        <f t="shared" ca="1" si="69"/>
        <v>428206.79159999994</v>
      </c>
      <c r="P231" s="2064">
        <f t="shared" ca="1" si="69"/>
        <v>2240338.7916000001</v>
      </c>
      <c r="Q231" s="2064">
        <f t="shared" ca="1" si="69"/>
        <v>1334272.7916000001</v>
      </c>
      <c r="R231" s="2064">
        <f t="shared" ca="1" si="69"/>
        <v>1334272.7916000015</v>
      </c>
      <c r="S231" s="2064">
        <f t="shared" ca="1" si="69"/>
        <v>1334272.7916000001</v>
      </c>
      <c r="T231" s="2064">
        <f t="shared" ca="1" si="69"/>
        <v>1334272.7916000001</v>
      </c>
      <c r="U231" s="2064">
        <f t="shared" ca="1" si="69"/>
        <v>1243666.1916</v>
      </c>
      <c r="V231" s="2064">
        <f t="shared" ca="1" si="69"/>
        <v>1243666.1916</v>
      </c>
      <c r="W231" s="2064">
        <f t="shared" ca="1" si="69"/>
        <v>1606623.0078672676</v>
      </c>
    </row>
    <row r="232" spans="3:25" x14ac:dyDescent="0.3">
      <c r="D232" s="1693" t="s">
        <v>1534</v>
      </c>
      <c r="E232" s="1782">
        <f t="shared" ref="E232:W232" si="70">E218</f>
        <v>0</v>
      </c>
      <c r="F232" s="1799">
        <f t="shared" si="70"/>
        <v>-5754000.0000000009</v>
      </c>
      <c r="G232" s="1799">
        <f t="shared" si="70"/>
        <v>0</v>
      </c>
      <c r="H232" s="1799">
        <f t="shared" si="70"/>
        <v>0</v>
      </c>
      <c r="I232" s="1799">
        <f t="shared" si="70"/>
        <v>0</v>
      </c>
      <c r="J232" s="1799">
        <f t="shared" si="70"/>
        <v>0</v>
      </c>
      <c r="K232" s="1799">
        <f t="shared" si="70"/>
        <v>0</v>
      </c>
      <c r="L232" s="1799">
        <f t="shared" si="70"/>
        <v>0</v>
      </c>
      <c r="M232" s="1799">
        <f t="shared" si="70"/>
        <v>0</v>
      </c>
      <c r="N232" s="1799">
        <f t="shared" si="70"/>
        <v>0</v>
      </c>
      <c r="O232" s="1799">
        <f t="shared" si="70"/>
        <v>0</v>
      </c>
      <c r="P232" s="1799">
        <f t="shared" si="70"/>
        <v>0</v>
      </c>
      <c r="Q232" s="1799">
        <f t="shared" si="70"/>
        <v>0</v>
      </c>
      <c r="R232" s="1799">
        <f t="shared" si="70"/>
        <v>0</v>
      </c>
      <c r="S232" s="1799">
        <f t="shared" si="70"/>
        <v>0</v>
      </c>
      <c r="T232" s="1799">
        <f t="shared" si="70"/>
        <v>0</v>
      </c>
      <c r="U232" s="1799">
        <f t="shared" si="70"/>
        <v>0</v>
      </c>
      <c r="V232" s="1799">
        <f t="shared" si="70"/>
        <v>0</v>
      </c>
      <c r="W232" s="1799">
        <f t="shared" si="70"/>
        <v>0</v>
      </c>
    </row>
    <row r="233" spans="3:25" x14ac:dyDescent="0.3">
      <c r="D233" s="1693" t="s">
        <v>1553</v>
      </c>
      <c r="E233" s="1782">
        <f t="shared" ref="E233:W233" si="71">E219</f>
        <v>0</v>
      </c>
      <c r="F233" s="1799">
        <f t="shared" si="71"/>
        <v>-11415.525114155251</v>
      </c>
      <c r="G233" s="1799">
        <f t="shared" si="71"/>
        <v>0</v>
      </c>
      <c r="H233" s="1799">
        <f t="shared" si="71"/>
        <v>0</v>
      </c>
      <c r="I233" s="1799">
        <f t="shared" si="71"/>
        <v>0</v>
      </c>
      <c r="J233" s="1799">
        <f t="shared" si="71"/>
        <v>0</v>
      </c>
      <c r="K233" s="1799">
        <f t="shared" si="71"/>
        <v>0</v>
      </c>
      <c r="L233" s="1799">
        <f t="shared" si="71"/>
        <v>0</v>
      </c>
      <c r="M233" s="1799">
        <f t="shared" si="71"/>
        <v>0</v>
      </c>
      <c r="N233" s="1799">
        <f t="shared" si="71"/>
        <v>0</v>
      </c>
      <c r="O233" s="1799">
        <f t="shared" si="71"/>
        <v>0</v>
      </c>
      <c r="P233" s="1799">
        <f t="shared" si="71"/>
        <v>0</v>
      </c>
      <c r="Q233" s="1799">
        <f t="shared" si="71"/>
        <v>0</v>
      </c>
      <c r="R233" s="1799">
        <f t="shared" si="71"/>
        <v>0</v>
      </c>
      <c r="S233" s="1799">
        <f t="shared" si="71"/>
        <v>0</v>
      </c>
      <c r="T233" s="1799">
        <f t="shared" si="71"/>
        <v>0</v>
      </c>
      <c r="U233" s="1799">
        <f t="shared" si="71"/>
        <v>0</v>
      </c>
      <c r="V233" s="1799">
        <f t="shared" si="71"/>
        <v>0</v>
      </c>
      <c r="W233" s="1799">
        <f t="shared" si="71"/>
        <v>0</v>
      </c>
    </row>
    <row r="234" spans="3:25" x14ac:dyDescent="0.3">
      <c r="D234" s="1693" t="s">
        <v>1533</v>
      </c>
      <c r="E234" s="1782">
        <f t="shared" ref="E234:W234" si="72">E220</f>
        <v>0</v>
      </c>
      <c r="F234" s="1799">
        <f t="shared" si="72"/>
        <v>-175799.08675799088</v>
      </c>
      <c r="G234" s="1799">
        <f t="shared" si="72"/>
        <v>0</v>
      </c>
      <c r="H234" s="1799">
        <f t="shared" si="72"/>
        <v>0</v>
      </c>
      <c r="I234" s="1799">
        <f t="shared" si="72"/>
        <v>0</v>
      </c>
      <c r="J234" s="1799">
        <f t="shared" si="72"/>
        <v>0</v>
      </c>
      <c r="K234" s="1799">
        <f t="shared" si="72"/>
        <v>0</v>
      </c>
      <c r="L234" s="1799">
        <f t="shared" si="72"/>
        <v>0</v>
      </c>
      <c r="M234" s="1799">
        <f t="shared" si="72"/>
        <v>0</v>
      </c>
      <c r="N234" s="1799">
        <f t="shared" si="72"/>
        <v>0</v>
      </c>
      <c r="O234" s="1799">
        <f t="shared" si="72"/>
        <v>0</v>
      </c>
      <c r="P234" s="1799">
        <f t="shared" si="72"/>
        <v>0</v>
      </c>
      <c r="Q234" s="1799">
        <f t="shared" si="72"/>
        <v>0</v>
      </c>
      <c r="R234" s="1799">
        <f t="shared" si="72"/>
        <v>0</v>
      </c>
      <c r="S234" s="1799">
        <f t="shared" si="72"/>
        <v>0</v>
      </c>
      <c r="T234" s="1799">
        <f t="shared" si="72"/>
        <v>0</v>
      </c>
      <c r="U234" s="1799">
        <f t="shared" si="72"/>
        <v>0</v>
      </c>
      <c r="V234" s="1799">
        <f t="shared" si="72"/>
        <v>0</v>
      </c>
      <c r="W234" s="1799">
        <f t="shared" si="72"/>
        <v>0</v>
      </c>
    </row>
    <row r="235" spans="3:25" x14ac:dyDescent="0.3">
      <c r="D235" s="1693" t="s">
        <v>1532</v>
      </c>
      <c r="E235" s="1782">
        <f t="shared" ref="E235:W235" si="73">E221</f>
        <v>0</v>
      </c>
      <c r="F235" s="1799">
        <f t="shared" si="73"/>
        <v>-141894.97716894979</v>
      </c>
      <c r="G235" s="1799">
        <f t="shared" si="73"/>
        <v>0</v>
      </c>
      <c r="H235" s="1799">
        <f t="shared" si="73"/>
        <v>0</v>
      </c>
      <c r="I235" s="1799">
        <f t="shared" si="73"/>
        <v>0</v>
      </c>
      <c r="J235" s="1799">
        <f t="shared" si="73"/>
        <v>0</v>
      </c>
      <c r="K235" s="1799">
        <f t="shared" si="73"/>
        <v>0</v>
      </c>
      <c r="L235" s="1799">
        <f t="shared" si="73"/>
        <v>0</v>
      </c>
      <c r="M235" s="1799">
        <f t="shared" si="73"/>
        <v>0</v>
      </c>
      <c r="N235" s="1799">
        <f t="shared" si="73"/>
        <v>0</v>
      </c>
      <c r="O235" s="1799">
        <f t="shared" si="73"/>
        <v>0</v>
      </c>
      <c r="P235" s="1799">
        <f t="shared" si="73"/>
        <v>0</v>
      </c>
      <c r="Q235" s="1799">
        <f t="shared" si="73"/>
        <v>0</v>
      </c>
      <c r="R235" s="1799">
        <f t="shared" si="73"/>
        <v>0</v>
      </c>
      <c r="S235" s="1799">
        <f t="shared" si="73"/>
        <v>0</v>
      </c>
      <c r="T235" s="1799">
        <f t="shared" si="73"/>
        <v>0</v>
      </c>
      <c r="U235" s="1799">
        <f t="shared" si="73"/>
        <v>0</v>
      </c>
      <c r="V235" s="1799">
        <f t="shared" si="73"/>
        <v>0</v>
      </c>
      <c r="W235" s="1799">
        <f t="shared" si="73"/>
        <v>0</v>
      </c>
    </row>
    <row r="236" spans="3:25" x14ac:dyDescent="0.3">
      <c r="D236" s="1707" t="s">
        <v>1554</v>
      </c>
      <c r="E236" s="1782">
        <f t="shared" ref="E236:W236" si="74">E222</f>
        <v>0</v>
      </c>
      <c r="F236" s="1799">
        <f t="shared" si="74"/>
        <v>0</v>
      </c>
      <c r="G236" s="1799">
        <f t="shared" si="74"/>
        <v>0</v>
      </c>
      <c r="H236" s="1799">
        <f t="shared" si="74"/>
        <v>0</v>
      </c>
      <c r="I236" s="1799">
        <f t="shared" si="74"/>
        <v>-8918700.0000000019</v>
      </c>
      <c r="J236" s="1799">
        <f t="shared" si="74"/>
        <v>0</v>
      </c>
      <c r="K236" s="1799">
        <f t="shared" si="74"/>
        <v>0</v>
      </c>
      <c r="L236" s="1799">
        <f t="shared" si="74"/>
        <v>0</v>
      </c>
      <c r="M236" s="1799">
        <f t="shared" si="74"/>
        <v>0</v>
      </c>
      <c r="N236" s="1799">
        <f t="shared" si="74"/>
        <v>0</v>
      </c>
      <c r="O236" s="1799">
        <f t="shared" si="74"/>
        <v>0</v>
      </c>
      <c r="P236" s="1799">
        <f t="shared" si="74"/>
        <v>0</v>
      </c>
      <c r="Q236" s="1799">
        <f t="shared" si="74"/>
        <v>0</v>
      </c>
      <c r="R236" s="1799">
        <f t="shared" si="74"/>
        <v>0</v>
      </c>
      <c r="S236" s="1799">
        <f t="shared" si="74"/>
        <v>0</v>
      </c>
      <c r="T236" s="1799">
        <f t="shared" si="74"/>
        <v>0</v>
      </c>
      <c r="U236" s="1799">
        <f t="shared" si="74"/>
        <v>0</v>
      </c>
      <c r="V236" s="1799">
        <f t="shared" si="74"/>
        <v>0</v>
      </c>
      <c r="W236" s="1799">
        <f t="shared" ca="1" si="74"/>
        <v>14671470.647876365</v>
      </c>
    </row>
    <row r="237" spans="3:25" x14ac:dyDescent="0.3">
      <c r="D237" s="1707" t="s">
        <v>1605</v>
      </c>
      <c r="E237" s="1782">
        <f>+E223</f>
        <v>0</v>
      </c>
      <c r="F237" s="1881">
        <f t="shared" ref="F237:V237" si="75">+F223</f>
        <v>0</v>
      </c>
      <c r="G237" s="1881">
        <f t="shared" si="75"/>
        <v>0</v>
      </c>
      <c r="H237" s="1881">
        <f t="shared" si="75"/>
        <v>0</v>
      </c>
      <c r="I237" s="1881">
        <f t="shared" si="75"/>
        <v>0</v>
      </c>
      <c r="J237" s="1881">
        <f t="shared" si="75"/>
        <v>0</v>
      </c>
      <c r="K237" s="1881">
        <f t="shared" si="75"/>
        <v>0</v>
      </c>
      <c r="L237" s="1881">
        <f t="shared" si="75"/>
        <v>0</v>
      </c>
      <c r="M237" s="1881">
        <f t="shared" si="75"/>
        <v>0</v>
      </c>
      <c r="N237" s="1881">
        <f t="shared" si="75"/>
        <v>0</v>
      </c>
      <c r="O237" s="1881">
        <f t="shared" si="75"/>
        <v>0</v>
      </c>
      <c r="P237" s="1881">
        <f t="shared" si="75"/>
        <v>0</v>
      </c>
      <c r="Q237" s="1881">
        <f t="shared" si="75"/>
        <v>0</v>
      </c>
      <c r="R237" s="1881">
        <f t="shared" si="75"/>
        <v>0</v>
      </c>
      <c r="S237" s="1881">
        <f t="shared" si="75"/>
        <v>0</v>
      </c>
      <c r="T237" s="1881">
        <f t="shared" si="75"/>
        <v>0</v>
      </c>
      <c r="U237" s="1881">
        <f t="shared" si="75"/>
        <v>0</v>
      </c>
      <c r="V237" s="1881">
        <f t="shared" si="75"/>
        <v>0</v>
      </c>
      <c r="X237" s="1881">
        <f ca="1">+X223</f>
        <v>-59640</v>
      </c>
    </row>
    <row r="238" spans="3:25" x14ac:dyDescent="0.3">
      <c r="D238" s="1710" t="s">
        <v>1425</v>
      </c>
      <c r="E238" s="1875">
        <f>SUM(E229:E237)</f>
        <v>1689898.5641000001</v>
      </c>
      <c r="F238" s="1876">
        <f t="shared" ref="F238:W238" si="76">SUM(F229:F237)</f>
        <v>-35923061.579419427</v>
      </c>
      <c r="G238" s="1876">
        <f t="shared" ca="1" si="76"/>
        <v>-34789204.021697745</v>
      </c>
      <c r="H238" s="1876">
        <f t="shared" ca="1" si="76"/>
        <v>-34744394.801740713</v>
      </c>
      <c r="I238" s="1876">
        <f t="shared" ca="1" si="76"/>
        <v>-44010023.087983094</v>
      </c>
      <c r="J238" s="1876">
        <f t="shared" ca="1" si="76"/>
        <v>-34111091.304958619</v>
      </c>
      <c r="K238" s="1876">
        <f t="shared" ca="1" si="76"/>
        <v>-34100877.240311839</v>
      </c>
      <c r="L238" s="1876">
        <f t="shared" ca="1" si="76"/>
        <v>-34635079.598341905</v>
      </c>
      <c r="M238" s="1876">
        <f t="shared" ca="1" si="76"/>
        <v>-34807669.81566339</v>
      </c>
      <c r="N238" s="1876">
        <f t="shared" ca="1" si="76"/>
        <v>-34890490.811636925</v>
      </c>
      <c r="O238" s="1876">
        <f t="shared" ca="1" si="76"/>
        <v>-35970763.897822484</v>
      </c>
      <c r="P238" s="1876">
        <f t="shared" ca="1" si="76"/>
        <v>-34333546.220173955</v>
      </c>
      <c r="Q238" s="1876">
        <f t="shared" ca="1" si="76"/>
        <v>-35415360.467293724</v>
      </c>
      <c r="R238" s="1876">
        <f t="shared" ca="1" si="76"/>
        <v>-35591774.911398672</v>
      </c>
      <c r="S238" s="1876">
        <f t="shared" ca="1" si="76"/>
        <v>-35768886.715315357</v>
      </c>
      <c r="T238" s="1876">
        <f t="shared" ca="1" si="76"/>
        <v>-35946725.905488431</v>
      </c>
      <c r="U238" s="1876">
        <f t="shared" ca="1" si="76"/>
        <v>-36215901.277652822</v>
      </c>
      <c r="V238" s="1876">
        <f t="shared" ca="1" si="76"/>
        <v>-36395089.168485835</v>
      </c>
      <c r="W238" s="1876">
        <f t="shared" ca="1" si="76"/>
        <v>-1411367.8740358986</v>
      </c>
    </row>
    <row r="240" spans="3:25" x14ac:dyDescent="0.3">
      <c r="C240" s="731">
        <v>55</v>
      </c>
      <c r="D240" s="1828" t="s">
        <v>1601</v>
      </c>
      <c r="E240" s="1828" t="s">
        <v>1531</v>
      </c>
      <c r="F240" s="58" t="s">
        <v>1530</v>
      </c>
    </row>
    <row r="241" spans="4:32" x14ac:dyDescent="0.3">
      <c r="D241" s="1808" t="s">
        <v>1080</v>
      </c>
      <c r="E241" s="1817" t="s">
        <v>788</v>
      </c>
      <c r="F241" s="1817" t="s">
        <v>702</v>
      </c>
      <c r="G241" s="1817" t="s">
        <v>703</v>
      </c>
      <c r="H241" s="1817" t="s">
        <v>704</v>
      </c>
      <c r="I241" s="1817" t="s">
        <v>705</v>
      </c>
      <c r="J241" s="1817" t="s">
        <v>706</v>
      </c>
      <c r="K241" s="1817" t="s">
        <v>707</v>
      </c>
      <c r="L241" s="1817" t="s">
        <v>708</v>
      </c>
      <c r="M241" s="1817" t="s">
        <v>709</v>
      </c>
      <c r="N241" s="1817" t="s">
        <v>710</v>
      </c>
      <c r="O241" s="1817" t="s">
        <v>711</v>
      </c>
      <c r="P241" s="1817" t="s">
        <v>712</v>
      </c>
      <c r="Q241" s="1817" t="s">
        <v>713</v>
      </c>
      <c r="R241" s="1817" t="s">
        <v>714</v>
      </c>
      <c r="S241" s="1817" t="s">
        <v>715</v>
      </c>
      <c r="T241" s="1817" t="s">
        <v>716</v>
      </c>
      <c r="U241" s="1817" t="s">
        <v>717</v>
      </c>
      <c r="V241" s="1817" t="s">
        <v>726</v>
      </c>
      <c r="W241" s="1818" t="s">
        <v>789</v>
      </c>
      <c r="Z241" s="1907" t="s">
        <v>1080</v>
      </c>
      <c r="AA241" s="1817" t="s">
        <v>1571</v>
      </c>
      <c r="AB241" s="1817" t="s">
        <v>1572</v>
      </c>
      <c r="AC241" s="1817" t="s">
        <v>1573</v>
      </c>
      <c r="AD241" s="1817" t="s">
        <v>1574</v>
      </c>
      <c r="AE241" s="1818" t="s">
        <v>1575</v>
      </c>
      <c r="AF241" s="1818" t="s">
        <v>1584</v>
      </c>
    </row>
    <row r="242" spans="4:32" x14ac:dyDescent="0.3">
      <c r="D242" s="1819" t="s">
        <v>1529</v>
      </c>
      <c r="E242" s="1782"/>
      <c r="F242" s="1799">
        <f>'각사별 CF'!G105</f>
        <v>-23016000.000000004</v>
      </c>
      <c r="G242" s="1881">
        <f>'각사별 CF'!H105</f>
        <v>0</v>
      </c>
      <c r="H242" s="1881">
        <f>'각사별 CF'!I105</f>
        <v>0</v>
      </c>
      <c r="I242" s="1881">
        <f>'각사별 CF'!J105</f>
        <v>0</v>
      </c>
      <c r="J242" s="1881">
        <f>'각사별 CF'!K105</f>
        <v>0</v>
      </c>
      <c r="K242" s="1881">
        <f>'각사별 CF'!L105</f>
        <v>0</v>
      </c>
      <c r="L242" s="1881">
        <f>'각사별 CF'!M105</f>
        <v>0</v>
      </c>
      <c r="M242" s="1881">
        <f>'각사별 CF'!N105</f>
        <v>0</v>
      </c>
      <c r="N242" s="1881">
        <f>'각사별 CF'!O105</f>
        <v>0</v>
      </c>
      <c r="O242" s="1881">
        <f>'각사별 CF'!P105</f>
        <v>0</v>
      </c>
      <c r="P242" s="1881">
        <f>'각사별 CF'!Q105</f>
        <v>0</v>
      </c>
      <c r="Q242" s="1881">
        <f>'각사별 CF'!R105</f>
        <v>0</v>
      </c>
      <c r="R242" s="1881">
        <f>'각사별 CF'!S105</f>
        <v>0</v>
      </c>
      <c r="S242" s="1881">
        <f>'각사별 CF'!T105</f>
        <v>0</v>
      </c>
      <c r="T242" s="1881">
        <f>'각사별 CF'!U105</f>
        <v>0</v>
      </c>
      <c r="U242" s="1881">
        <f>'각사별 CF'!V105</f>
        <v>0</v>
      </c>
      <c r="V242" s="1881">
        <f>'각사별 CF'!W105</f>
        <v>0</v>
      </c>
      <c r="W242" s="1881">
        <f>'각사별 CF'!X105</f>
        <v>0</v>
      </c>
      <c r="Y242" s="1922">
        <f ca="1">E246</f>
        <v>7.8087219830595078E-2</v>
      </c>
      <c r="Z242" s="2105" t="s">
        <v>1576</v>
      </c>
      <c r="AA242" s="1929" t="s">
        <v>1577</v>
      </c>
      <c r="AB242" s="1956">
        <v>5.3539952101295585E-2</v>
      </c>
      <c r="AC242" s="1956">
        <v>6.6805538845051915E-2</v>
      </c>
      <c r="AD242" s="1956">
        <v>7.3149181188586487E-2</v>
      </c>
      <c r="AE242" s="1956">
        <v>7.7492213062412274E-2</v>
      </c>
      <c r="AF242" s="1965">
        <v>8.0546105037597293E-2</v>
      </c>
    </row>
    <row r="243" spans="4:32" x14ac:dyDescent="0.3">
      <c r="D243" s="1819" t="s">
        <v>1555</v>
      </c>
      <c r="E243" s="1782"/>
      <c r="F243" s="1881">
        <f>'각사별 CF'!G106</f>
        <v>0</v>
      </c>
      <c r="G243" s="1881">
        <f>'각사별 CF'!H106</f>
        <v>0</v>
      </c>
      <c r="H243" s="1881">
        <f>'각사별 CF'!I106</f>
        <v>0</v>
      </c>
      <c r="I243" s="1881">
        <f>'각사별 CF'!J106</f>
        <v>8918700.0000000019</v>
      </c>
      <c r="J243" s="1881">
        <f>'각사별 CF'!K106</f>
        <v>0</v>
      </c>
      <c r="K243" s="1881">
        <f>'각사별 CF'!L106</f>
        <v>0</v>
      </c>
      <c r="L243" s="1881">
        <f>'각사별 CF'!M106</f>
        <v>0</v>
      </c>
      <c r="M243" s="1881">
        <f>'각사별 CF'!N106</f>
        <v>0</v>
      </c>
      <c r="N243" s="1881">
        <f>'각사별 CF'!O106</f>
        <v>0</v>
      </c>
      <c r="O243" s="1881">
        <f>'각사별 CF'!P106</f>
        <v>0</v>
      </c>
      <c r="P243" s="1881">
        <f>'각사별 CF'!Q106</f>
        <v>0</v>
      </c>
      <c r="Q243" s="1881">
        <f>'각사별 CF'!R106</f>
        <v>0</v>
      </c>
      <c r="R243" s="1881">
        <f>'각사별 CF'!S106</f>
        <v>0</v>
      </c>
      <c r="S243" s="1881">
        <f>'각사별 CF'!T106</f>
        <v>0</v>
      </c>
      <c r="T243" s="1881">
        <f>'각사별 CF'!U106</f>
        <v>0</v>
      </c>
      <c r="U243" s="1881">
        <f>'각사별 CF'!V106</f>
        <v>0</v>
      </c>
      <c r="V243" s="1881">
        <f>'각사별 CF'!W106</f>
        <v>0</v>
      </c>
      <c r="W243" s="1881">
        <f>'각사별 CF'!X106</f>
        <v>14097300.000000002</v>
      </c>
      <c r="Y243" s="1922">
        <f ca="1">E254</f>
        <v>8.717224723417405E-2</v>
      </c>
      <c r="Z243" s="2105"/>
      <c r="AA243" s="1930" t="s">
        <v>1578</v>
      </c>
      <c r="AB243" s="1956">
        <v>0.10248421250556761</v>
      </c>
      <c r="AC243" s="1956">
        <v>0.10030724044816641</v>
      </c>
      <c r="AD243" s="1956">
        <v>9.8803552152543217E-2</v>
      </c>
      <c r="AE243" s="1956">
        <v>9.6730391893634859E-2</v>
      </c>
      <c r="AF243" s="1965">
        <v>9.4139118273204314E-2</v>
      </c>
    </row>
    <row r="244" spans="4:32" x14ac:dyDescent="0.3">
      <c r="D244" s="1820" t="s">
        <v>1556</v>
      </c>
      <c r="E244" s="1877"/>
      <c r="F244" s="1881">
        <f>'각사별 CF'!G107</f>
        <v>0</v>
      </c>
      <c r="G244" s="1881">
        <f ca="1">'각사별 CF'!H107</f>
        <v>955952.92800000019</v>
      </c>
      <c r="H244" s="1881">
        <f ca="1">'각사별 CF'!I107</f>
        <v>1808720.9280000008</v>
      </c>
      <c r="I244" s="1881">
        <f ca="1">'각사별 CF'!J107</f>
        <v>1098080.9280000001</v>
      </c>
      <c r="J244" s="1881">
        <f ca="1">'각사별 CF'!K107</f>
        <v>1369001.7684000002</v>
      </c>
      <c r="K244" s="1881">
        <f ca="1">'각사별 CF'!L107</f>
        <v>1543108.5684</v>
      </c>
      <c r="L244" s="1881">
        <f ca="1">'각사별 CF'!M107</f>
        <v>1194894.9683999999</v>
      </c>
      <c r="M244" s="1881">
        <f ca="1">'각사별 CF'!N107</f>
        <v>1194894.9684000006</v>
      </c>
      <c r="N244" s="1881">
        <f ca="1">'각사별 CF'!O107</f>
        <v>1281948.3683999998</v>
      </c>
      <c r="O244" s="1881">
        <f ca="1">'각사별 CF'!P107</f>
        <v>411414.36840000004</v>
      </c>
      <c r="P244" s="1881">
        <f ca="1">'각사별 CF'!Q107</f>
        <v>2152482.3684</v>
      </c>
      <c r="Q244" s="1881">
        <f ca="1">'각사별 CF'!R107</f>
        <v>1281948.3683999998</v>
      </c>
      <c r="R244" s="1881">
        <f ca="1">'각사별 CF'!S107</f>
        <v>1281948.3684000014</v>
      </c>
      <c r="S244" s="1881">
        <f ca="1">'각사별 CF'!T107</f>
        <v>1281948.3683999998</v>
      </c>
      <c r="T244" s="1881">
        <f ca="1">'각사별 CF'!U107</f>
        <v>1281948.3683999998</v>
      </c>
      <c r="U244" s="1881">
        <f ca="1">'각사별 CF'!V107</f>
        <v>1194894.9683999999</v>
      </c>
      <c r="V244" s="1881">
        <f ca="1">'각사별 CF'!W107</f>
        <v>1194894.9683999999</v>
      </c>
      <c r="W244" s="1881">
        <f ca="1">'각사별 CF'!X107</f>
        <v>1543618.1840293354</v>
      </c>
      <c r="Y244" s="1922">
        <f ca="1">E256</f>
        <v>8.1851579552347342E-2</v>
      </c>
      <c r="Z244" s="2106"/>
      <c r="AA244" s="1931" t="s">
        <v>1579</v>
      </c>
      <c r="AB244" s="1953">
        <v>8.6153158656146145E-2</v>
      </c>
      <c r="AC244" s="1953">
        <v>8.6153158656146145E-2</v>
      </c>
      <c r="AD244" s="1953">
        <v>8.6153158656146145E-2</v>
      </c>
      <c r="AE244" s="1953">
        <v>8.6153158656146145E-2</v>
      </c>
      <c r="AF244" s="1966">
        <v>8.6153158656146145E-2</v>
      </c>
    </row>
    <row r="245" spans="4:32" x14ac:dyDescent="0.3">
      <c r="D245" s="1821" t="s">
        <v>1425</v>
      </c>
      <c r="E245" s="1878"/>
      <c r="F245" s="1879">
        <f t="shared" ref="F245:W245" si="77">SUM(F242:F244)</f>
        <v>-23016000.000000004</v>
      </c>
      <c r="G245" s="1879">
        <f t="shared" ca="1" si="77"/>
        <v>955952.92800000019</v>
      </c>
      <c r="H245" s="1879">
        <f t="shared" ca="1" si="77"/>
        <v>1808720.9280000008</v>
      </c>
      <c r="I245" s="1879">
        <f t="shared" ca="1" si="77"/>
        <v>10016780.928000001</v>
      </c>
      <c r="J245" s="1879">
        <f t="shared" ca="1" si="77"/>
        <v>1369001.7684000002</v>
      </c>
      <c r="K245" s="1879">
        <f t="shared" ca="1" si="77"/>
        <v>1543108.5684</v>
      </c>
      <c r="L245" s="1879">
        <f t="shared" ca="1" si="77"/>
        <v>1194894.9683999999</v>
      </c>
      <c r="M245" s="1879">
        <f t="shared" ca="1" si="77"/>
        <v>1194894.9684000006</v>
      </c>
      <c r="N245" s="1879">
        <f t="shared" ca="1" si="77"/>
        <v>1281948.3683999998</v>
      </c>
      <c r="O245" s="1879">
        <f t="shared" ca="1" si="77"/>
        <v>411414.36840000004</v>
      </c>
      <c r="P245" s="1879">
        <f t="shared" ca="1" si="77"/>
        <v>2152482.3684</v>
      </c>
      <c r="Q245" s="1879">
        <f t="shared" ca="1" si="77"/>
        <v>1281948.3683999998</v>
      </c>
      <c r="R245" s="1880">
        <f t="shared" ca="1" si="77"/>
        <v>1281948.3684000014</v>
      </c>
      <c r="S245" s="1880">
        <f t="shared" ca="1" si="77"/>
        <v>1281948.3683999998</v>
      </c>
      <c r="T245" s="1880">
        <f t="shared" ca="1" si="77"/>
        <v>1281948.3683999998</v>
      </c>
      <c r="U245" s="1880">
        <f t="shared" ca="1" si="77"/>
        <v>1194894.9683999999</v>
      </c>
      <c r="V245" s="1880">
        <f t="shared" ca="1" si="77"/>
        <v>1194894.9683999999</v>
      </c>
      <c r="W245" s="1880">
        <f t="shared" ca="1" si="77"/>
        <v>15640918.184029337</v>
      </c>
      <c r="Z245" s="2107" t="s">
        <v>1580</v>
      </c>
      <c r="AA245" s="1931" t="s">
        <v>1577</v>
      </c>
      <c r="AB245" s="1953">
        <v>4.2423855676764433E-2</v>
      </c>
      <c r="AC245" s="1953">
        <v>5.0486433049935497E-2</v>
      </c>
      <c r="AD245" s="1953">
        <v>5.6037126917263036E-2</v>
      </c>
      <c r="AE245" s="1953">
        <v>5.9654243924473827E-2</v>
      </c>
      <c r="AF245" s="1966">
        <v>6.3555062204473156E-2</v>
      </c>
    </row>
    <row r="246" spans="4:32" x14ac:dyDescent="0.3">
      <c r="D246" s="1822" t="s">
        <v>1673</v>
      </c>
      <c r="E246" s="1979">
        <f ca="1">IRR(F245:W245)</f>
        <v>7.8087219830595078E-2</v>
      </c>
      <c r="F246" s="1823"/>
      <c r="G246" s="1824"/>
      <c r="H246" s="1825"/>
      <c r="I246" s="1825"/>
      <c r="J246" s="1825"/>
      <c r="K246" s="1825"/>
      <c r="L246" s="1825"/>
      <c r="M246" s="1825"/>
      <c r="N246" s="1825"/>
      <c r="O246" s="1825"/>
      <c r="P246" s="1825"/>
      <c r="Q246" s="1825"/>
      <c r="R246" s="1826"/>
      <c r="S246" s="1826"/>
      <c r="T246" s="1826"/>
      <c r="U246" s="1826"/>
      <c r="V246" s="1826"/>
      <c r="W246" s="1826"/>
      <c r="Z246" s="2108"/>
      <c r="AA246" s="1930" t="s">
        <v>1578</v>
      </c>
      <c r="AB246" s="1954">
        <v>8.1102255027794223E-2</v>
      </c>
      <c r="AC246" s="1954">
        <v>8.1439711694876626E-2</v>
      </c>
      <c r="AD246" s="1954">
        <v>8.0771716411778494E-2</v>
      </c>
      <c r="AE246" s="1954">
        <v>7.983371419343599E-2</v>
      </c>
      <c r="AF246" s="1967">
        <v>7.6572317796176126E-2</v>
      </c>
    </row>
    <row r="247" spans="4:32" x14ac:dyDescent="0.3">
      <c r="Z247" s="2106"/>
      <c r="AA247" s="1932" t="s">
        <v>1579</v>
      </c>
      <c r="AB247" s="1955">
        <v>6.8989766186699386E-2</v>
      </c>
      <c r="AC247" s="1955">
        <v>6.8989766186699386E-2</v>
      </c>
      <c r="AD247" s="1955">
        <v>6.8989766186699386E-2</v>
      </c>
      <c r="AE247" s="1955">
        <v>6.8989766186699386E-2</v>
      </c>
      <c r="AF247" s="1968">
        <v>6.8989766186699386E-2</v>
      </c>
    </row>
    <row r="248" spans="4:32" x14ac:dyDescent="0.3">
      <c r="D248" s="1828" t="s">
        <v>1506</v>
      </c>
      <c r="E248" s="1828" t="s">
        <v>1596</v>
      </c>
      <c r="Z248" s="1957"/>
      <c r="AA248" s="1976"/>
      <c r="AB248" s="1954"/>
      <c r="AC248" s="1954"/>
      <c r="AD248" s="1954"/>
      <c r="AE248" s="1954"/>
      <c r="AF248" s="1967"/>
    </row>
    <row r="249" spans="4:32" x14ac:dyDescent="0.3">
      <c r="D249" s="1808" t="s">
        <v>1080</v>
      </c>
      <c r="E249" s="1817" t="s">
        <v>788</v>
      </c>
      <c r="F249" s="1817" t="s">
        <v>702</v>
      </c>
      <c r="G249" s="1817" t="s">
        <v>703</v>
      </c>
      <c r="H249" s="1817" t="s">
        <v>704</v>
      </c>
      <c r="I249" s="1817" t="s">
        <v>705</v>
      </c>
      <c r="J249" s="1817" t="s">
        <v>706</v>
      </c>
      <c r="K249" s="1817" t="s">
        <v>707</v>
      </c>
      <c r="L249" s="1817" t="s">
        <v>708</v>
      </c>
      <c r="M249" s="1817" t="s">
        <v>709</v>
      </c>
      <c r="N249" s="1817" t="s">
        <v>710</v>
      </c>
      <c r="O249" s="1817" t="s">
        <v>711</v>
      </c>
      <c r="P249" s="1817" t="s">
        <v>712</v>
      </c>
      <c r="Q249" s="1817" t="s">
        <v>713</v>
      </c>
      <c r="R249" s="1817" t="s">
        <v>714</v>
      </c>
      <c r="S249" s="1817" t="s">
        <v>715</v>
      </c>
      <c r="T249" s="1817" t="s">
        <v>716</v>
      </c>
      <c r="U249" s="1817" t="s">
        <v>717</v>
      </c>
      <c r="V249" s="1817" t="s">
        <v>726</v>
      </c>
      <c r="W249" s="1818" t="s">
        <v>789</v>
      </c>
    </row>
    <row r="250" spans="4:32" x14ac:dyDescent="0.3">
      <c r="D250" s="1819" t="s">
        <v>1528</v>
      </c>
      <c r="E250" s="1782"/>
      <c r="F250" s="1799">
        <f>'각사별 CF'!G112</f>
        <v>-5754000.0000000009</v>
      </c>
      <c r="G250" s="1881">
        <f>'각사별 CF'!H112</f>
        <v>0</v>
      </c>
      <c r="H250" s="1881">
        <f>'각사별 CF'!I112</f>
        <v>0</v>
      </c>
      <c r="I250" s="1881">
        <f>'각사별 CF'!J112</f>
        <v>-8918700.0000000019</v>
      </c>
      <c r="J250" s="1881">
        <f>'각사별 CF'!K112</f>
        <v>0</v>
      </c>
      <c r="K250" s="1881">
        <f>'각사별 CF'!L112</f>
        <v>0</v>
      </c>
      <c r="L250" s="1881">
        <f>'각사별 CF'!M112</f>
        <v>0</v>
      </c>
      <c r="M250" s="1881">
        <f>'각사별 CF'!N112</f>
        <v>0</v>
      </c>
      <c r="N250" s="1881">
        <f>'각사별 CF'!O112</f>
        <v>0</v>
      </c>
      <c r="O250" s="1881">
        <f>'각사별 CF'!P112</f>
        <v>0</v>
      </c>
      <c r="P250" s="1881">
        <f>'각사별 CF'!Q112</f>
        <v>0</v>
      </c>
      <c r="Q250" s="1881">
        <f>'각사별 CF'!R112</f>
        <v>0</v>
      </c>
      <c r="R250" s="1881">
        <f>'각사별 CF'!S112</f>
        <v>0</v>
      </c>
      <c r="S250" s="1881">
        <f>'각사별 CF'!T112</f>
        <v>0</v>
      </c>
      <c r="T250" s="1881">
        <f>'각사별 CF'!U112</f>
        <v>0</v>
      </c>
      <c r="U250" s="1881">
        <f>'각사별 CF'!V112</f>
        <v>0</v>
      </c>
      <c r="V250" s="1881">
        <f>'각사별 CF'!W112</f>
        <v>0</v>
      </c>
      <c r="W250" s="1881">
        <f>'각사별 CF'!X112</f>
        <v>-14097300.000000002</v>
      </c>
    </row>
    <row r="251" spans="4:32" x14ac:dyDescent="0.3">
      <c r="D251" s="1819" t="s">
        <v>1557</v>
      </c>
      <c r="E251" s="1782"/>
      <c r="F251" s="1881">
        <f>'각사별 CF'!G113</f>
        <v>0</v>
      </c>
      <c r="G251" s="1881">
        <f>'각사별 CF'!H113</f>
        <v>0</v>
      </c>
      <c r="H251" s="1881">
        <f>'각사별 CF'!I113</f>
        <v>0</v>
      </c>
      <c r="I251" s="1881">
        <f>'각사별 CF'!J113</f>
        <v>0</v>
      </c>
      <c r="J251" s="1881">
        <f>'각사별 CF'!K113</f>
        <v>0</v>
      </c>
      <c r="K251" s="1881">
        <f>'각사별 CF'!L113</f>
        <v>0</v>
      </c>
      <c r="L251" s="1881">
        <f>'각사별 CF'!M113</f>
        <v>0</v>
      </c>
      <c r="M251" s="1881">
        <f>'각사별 CF'!N113</f>
        <v>0</v>
      </c>
      <c r="N251" s="1881">
        <f>'각사별 CF'!O113</f>
        <v>0</v>
      </c>
      <c r="O251" s="1881">
        <f>'각사별 CF'!P113</f>
        <v>0</v>
      </c>
      <c r="P251" s="1881">
        <f>'각사별 CF'!Q113</f>
        <v>0</v>
      </c>
      <c r="Q251" s="1881">
        <f>'각사별 CF'!R113</f>
        <v>0</v>
      </c>
      <c r="R251" s="1881">
        <f>'각사별 CF'!S113</f>
        <v>0</v>
      </c>
      <c r="S251" s="1881">
        <f>'각사별 CF'!T113</f>
        <v>0</v>
      </c>
      <c r="T251" s="1881">
        <f>'각사별 CF'!U113</f>
        <v>0</v>
      </c>
      <c r="U251" s="1881">
        <f>'각사별 CF'!V113</f>
        <v>0</v>
      </c>
      <c r="V251" s="1881">
        <f>'각사별 CF'!W113</f>
        <v>0</v>
      </c>
      <c r="W251" s="1881">
        <f ca="1">'각사별 CF'!X113</f>
        <v>28768770.647876367</v>
      </c>
    </row>
    <row r="252" spans="4:32" x14ac:dyDescent="0.3">
      <c r="D252" s="1820" t="s">
        <v>1566</v>
      </c>
      <c r="E252" s="1877"/>
      <c r="F252" s="1881">
        <f>'각사별 CF'!G114</f>
        <v>0</v>
      </c>
      <c r="G252" s="1881">
        <f ca="1">'각사별 CF'!H114</f>
        <v>238988.23200000005</v>
      </c>
      <c r="H252" s="1881">
        <f ca="1">'각사별 CF'!I114</f>
        <v>452180.23200000019</v>
      </c>
      <c r="I252" s="1881">
        <f ca="1">'각사별 CF'!J114</f>
        <v>274520.23200000002</v>
      </c>
      <c r="J252" s="1881">
        <f ca="1">'각사별 CF'!K114</f>
        <v>1424879.3916000004</v>
      </c>
      <c r="K252" s="1881">
        <f ca="1">'각사별 CF'!L114</f>
        <v>1606092.5915999999</v>
      </c>
      <c r="L252" s="1881">
        <f ca="1">'각사별 CF'!M114</f>
        <v>1243666.1916</v>
      </c>
      <c r="M252" s="1881">
        <f ca="1">'각사별 CF'!N114</f>
        <v>1243666.1916000007</v>
      </c>
      <c r="N252" s="1881">
        <f ca="1">'각사별 CF'!O114</f>
        <v>1334272.7916000001</v>
      </c>
      <c r="O252" s="1881">
        <f ca="1">'각사별 CF'!P114</f>
        <v>428206.79159999994</v>
      </c>
      <c r="P252" s="1881">
        <f ca="1">'각사별 CF'!Q114</f>
        <v>2240338.7916000001</v>
      </c>
      <c r="Q252" s="1881">
        <f ca="1">'각사별 CF'!R114</f>
        <v>1334272.7916000001</v>
      </c>
      <c r="R252" s="1881">
        <f ca="1">'각사별 CF'!S114</f>
        <v>1334272.7916000015</v>
      </c>
      <c r="S252" s="1881">
        <f ca="1">'각사별 CF'!T114</f>
        <v>1334272.7916000001</v>
      </c>
      <c r="T252" s="1881">
        <f ca="1">'각사별 CF'!U114</f>
        <v>1334272.7916000001</v>
      </c>
      <c r="U252" s="1881">
        <f ca="1">'각사별 CF'!V114</f>
        <v>1243666.1916</v>
      </c>
      <c r="V252" s="1881">
        <f ca="1">'각사별 CF'!W114</f>
        <v>1243666.1916</v>
      </c>
      <c r="W252" s="1881">
        <f ca="1">'각사별 CF'!X114</f>
        <v>1606623.0078672676</v>
      </c>
    </row>
    <row r="253" spans="4:32" x14ac:dyDescent="0.3">
      <c r="D253" s="1821" t="s">
        <v>1425</v>
      </c>
      <c r="E253" s="1878"/>
      <c r="F253" s="1879">
        <f t="shared" ref="F253:W253" si="78">SUM(F250:F252)</f>
        <v>-5754000.0000000009</v>
      </c>
      <c r="G253" s="1879">
        <f t="shared" ca="1" si="78"/>
        <v>238988.23200000005</v>
      </c>
      <c r="H253" s="1879">
        <f t="shared" ca="1" si="78"/>
        <v>452180.23200000019</v>
      </c>
      <c r="I253" s="1879">
        <f t="shared" ca="1" si="78"/>
        <v>-8644179.7680000011</v>
      </c>
      <c r="J253" s="1879">
        <f t="shared" ca="1" si="78"/>
        <v>1424879.3916000004</v>
      </c>
      <c r="K253" s="1879">
        <f t="shared" ca="1" si="78"/>
        <v>1606092.5915999999</v>
      </c>
      <c r="L253" s="1879">
        <f t="shared" ca="1" si="78"/>
        <v>1243666.1916</v>
      </c>
      <c r="M253" s="1879">
        <f t="shared" ca="1" si="78"/>
        <v>1243666.1916000007</v>
      </c>
      <c r="N253" s="1879">
        <f t="shared" ca="1" si="78"/>
        <v>1334272.7916000001</v>
      </c>
      <c r="O253" s="1879">
        <f t="shared" ca="1" si="78"/>
        <v>428206.79159999994</v>
      </c>
      <c r="P253" s="1879">
        <f t="shared" ca="1" si="78"/>
        <v>2240338.7916000001</v>
      </c>
      <c r="Q253" s="1879">
        <f t="shared" ca="1" si="78"/>
        <v>1334272.7916000001</v>
      </c>
      <c r="R253" s="1880">
        <f t="shared" ca="1" si="78"/>
        <v>1334272.7916000015</v>
      </c>
      <c r="S253" s="1880">
        <f t="shared" ca="1" si="78"/>
        <v>1334272.7916000001</v>
      </c>
      <c r="T253" s="1880">
        <f t="shared" ca="1" si="78"/>
        <v>1334272.7916000001</v>
      </c>
      <c r="U253" s="1880">
        <f t="shared" ca="1" si="78"/>
        <v>1243666.1916</v>
      </c>
      <c r="V253" s="1880">
        <f t="shared" ca="1" si="78"/>
        <v>1243666.1916</v>
      </c>
      <c r="W253" s="1880">
        <f t="shared" ca="1" si="78"/>
        <v>16278093.655743632</v>
      </c>
    </row>
    <row r="254" spans="4:32" x14ac:dyDescent="0.3">
      <c r="D254" s="1822" t="s">
        <v>1673</v>
      </c>
      <c r="E254" s="1979">
        <f ca="1">IRR(F253:W253)</f>
        <v>8.717224723417405E-2</v>
      </c>
      <c r="F254" s="1823"/>
      <c r="G254" s="1824"/>
      <c r="H254" s="1825"/>
      <c r="I254" s="1825"/>
      <c r="J254" s="1825"/>
      <c r="K254" s="1825"/>
      <c r="L254" s="1825"/>
      <c r="M254" s="1825"/>
      <c r="N254" s="1825"/>
      <c r="O254" s="1825"/>
      <c r="P254" s="1825"/>
      <c r="Q254" s="1825"/>
      <c r="R254" s="1826"/>
      <c r="S254" s="1826"/>
      <c r="T254" s="1826"/>
      <c r="U254" s="1826"/>
      <c r="V254" s="1826"/>
      <c r="W254" s="1826"/>
    </row>
    <row r="256" spans="4:32" x14ac:dyDescent="0.3">
      <c r="D256" s="2033" t="s">
        <v>1644</v>
      </c>
      <c r="E256" s="1916">
        <f ca="1">+IRR(F256:W256)</f>
        <v>8.1851579552347342E-2</v>
      </c>
      <c r="F256" s="1917">
        <f t="shared" ref="F256:W256" si="79">+F245+F253</f>
        <v>-28770000.000000004</v>
      </c>
      <c r="G256" s="1917">
        <f t="shared" ca="1" si="79"/>
        <v>1194941.1600000001</v>
      </c>
      <c r="H256" s="1917">
        <f t="shared" ca="1" si="79"/>
        <v>2260901.1600000011</v>
      </c>
      <c r="I256" s="1917">
        <f t="shared" ca="1" si="79"/>
        <v>1372601.1600000001</v>
      </c>
      <c r="J256" s="1917">
        <f t="shared" ca="1" si="79"/>
        <v>2793881.1600000006</v>
      </c>
      <c r="K256" s="1917">
        <f t="shared" ca="1" si="79"/>
        <v>3149201.16</v>
      </c>
      <c r="L256" s="1917">
        <f t="shared" ca="1" si="79"/>
        <v>2438561.16</v>
      </c>
      <c r="M256" s="1917">
        <f t="shared" ca="1" si="79"/>
        <v>2438561.1600000011</v>
      </c>
      <c r="N256" s="1917">
        <f t="shared" ca="1" si="79"/>
        <v>2616221.16</v>
      </c>
      <c r="O256" s="1917">
        <f t="shared" ca="1" si="79"/>
        <v>839621.15999999992</v>
      </c>
      <c r="P256" s="1917">
        <f t="shared" ca="1" si="79"/>
        <v>4392821.16</v>
      </c>
      <c r="Q256" s="1917">
        <f t="shared" ca="1" si="79"/>
        <v>2616221.16</v>
      </c>
      <c r="R256" s="1917">
        <f t="shared" ca="1" si="79"/>
        <v>2616221.1600000029</v>
      </c>
      <c r="S256" s="1917">
        <f t="shared" ca="1" si="79"/>
        <v>2616221.16</v>
      </c>
      <c r="T256" s="1917">
        <f t="shared" ca="1" si="79"/>
        <v>2616221.16</v>
      </c>
      <c r="U256" s="1917">
        <f t="shared" ca="1" si="79"/>
        <v>2438561.16</v>
      </c>
      <c r="V256" s="1917">
        <f t="shared" ca="1" si="79"/>
        <v>2438561.16</v>
      </c>
      <c r="W256" s="1917">
        <f t="shared" ca="1" si="79"/>
        <v>31919011.839772969</v>
      </c>
    </row>
    <row r="257" spans="4:32" x14ac:dyDescent="0.3">
      <c r="D257" s="1918"/>
      <c r="E257" s="1919"/>
      <c r="F257" s="1845"/>
      <c r="G257" s="1845"/>
      <c r="H257" s="1845"/>
      <c r="I257" s="1845"/>
      <c r="J257" s="1845"/>
      <c r="K257" s="1845"/>
      <c r="L257" s="1845"/>
      <c r="M257" s="1845"/>
      <c r="N257" s="1845"/>
      <c r="O257" s="1845"/>
      <c r="P257" s="1845"/>
      <c r="Q257" s="1845"/>
      <c r="R257" s="1845"/>
      <c r="S257" s="1845"/>
      <c r="T257" s="1845"/>
      <c r="U257" s="1845"/>
      <c r="V257" s="1845"/>
      <c r="W257" s="1845"/>
    </row>
    <row r="258" spans="4:32" x14ac:dyDescent="0.3">
      <c r="D258" s="1828" t="s">
        <v>1506</v>
      </c>
      <c r="E258" s="1828" t="s">
        <v>1594</v>
      </c>
      <c r="AA258" s="1932" t="s">
        <v>1579</v>
      </c>
      <c r="AB258" s="1955">
        <v>6.8989766186699386E-2</v>
      </c>
      <c r="AC258" s="1955">
        <v>6.8989766186699386E-2</v>
      </c>
      <c r="AD258" s="1955">
        <v>6.8989766186699386E-2</v>
      </c>
      <c r="AE258" s="1955">
        <v>6.8989766186699386E-2</v>
      </c>
      <c r="AF258" s="1968">
        <v>6.8989766186699386E-2</v>
      </c>
    </row>
    <row r="259" spans="4:32" x14ac:dyDescent="0.3">
      <c r="D259" s="1958" t="s">
        <v>1080</v>
      </c>
      <c r="E259" s="1817" t="s">
        <v>788</v>
      </c>
      <c r="F259" s="1817" t="s">
        <v>702</v>
      </c>
      <c r="G259" s="1817" t="s">
        <v>703</v>
      </c>
      <c r="H259" s="1817" t="s">
        <v>704</v>
      </c>
      <c r="I259" s="1817" t="s">
        <v>705</v>
      </c>
      <c r="J259" s="1817" t="s">
        <v>706</v>
      </c>
      <c r="K259" s="1817" t="s">
        <v>707</v>
      </c>
      <c r="L259" s="1817" t="s">
        <v>708</v>
      </c>
      <c r="M259" s="1817" t="s">
        <v>709</v>
      </c>
      <c r="N259" s="1817" t="s">
        <v>710</v>
      </c>
      <c r="O259" s="1817" t="s">
        <v>711</v>
      </c>
      <c r="P259" s="1817" t="s">
        <v>712</v>
      </c>
      <c r="Q259" s="1817" t="s">
        <v>713</v>
      </c>
      <c r="R259" s="1817" t="s">
        <v>714</v>
      </c>
      <c r="S259" s="1817" t="s">
        <v>715</v>
      </c>
      <c r="T259" s="1817" t="s">
        <v>716</v>
      </c>
      <c r="U259" s="1817" t="s">
        <v>717</v>
      </c>
      <c r="V259" s="1817" t="s">
        <v>726</v>
      </c>
      <c r="W259" s="1818" t="s">
        <v>789</v>
      </c>
    </row>
    <row r="260" spans="4:32" x14ac:dyDescent="0.3">
      <c r="D260" s="1819" t="s">
        <v>1528</v>
      </c>
      <c r="E260" s="1782"/>
      <c r="F260" s="1881">
        <f>'각사별 CF'!G112</f>
        <v>-5754000.0000000009</v>
      </c>
      <c r="G260" s="1881">
        <f>'각사별 CF'!H112</f>
        <v>0</v>
      </c>
      <c r="H260" s="1881">
        <f>'각사별 CF'!I112</f>
        <v>0</v>
      </c>
      <c r="I260" s="1881">
        <f>'각사별 CF'!J112</f>
        <v>-8918700.0000000019</v>
      </c>
      <c r="J260" s="1881">
        <f>'각사별 CF'!K112</f>
        <v>0</v>
      </c>
      <c r="K260" s="1881">
        <f>'각사별 CF'!L112</f>
        <v>0</v>
      </c>
      <c r="L260" s="1881">
        <f ca="1">'각사별 CF'!M112+W251</f>
        <v>28768770.647876367</v>
      </c>
      <c r="M260" s="1881">
        <v>0</v>
      </c>
      <c r="N260" s="1881">
        <v>0</v>
      </c>
      <c r="O260" s="1881">
        <v>0</v>
      </c>
      <c r="P260" s="1881">
        <v>0</v>
      </c>
      <c r="Q260" s="1881">
        <v>0</v>
      </c>
      <c r="R260" s="1747">
        <v>0</v>
      </c>
      <c r="S260" s="1747">
        <v>0</v>
      </c>
      <c r="T260" s="1747">
        <v>0</v>
      </c>
      <c r="U260" s="1747">
        <v>0</v>
      </c>
      <c r="V260" s="1747">
        <v>0</v>
      </c>
      <c r="W260" s="1747">
        <v>0</v>
      </c>
    </row>
    <row r="261" spans="4:32" x14ac:dyDescent="0.3">
      <c r="D261" s="1819" t="s">
        <v>1557</v>
      </c>
      <c r="E261" s="1782"/>
      <c r="F261" s="1881">
        <f>'각사별 CF'!G113</f>
        <v>0</v>
      </c>
      <c r="G261" s="1881">
        <f>'각사별 CF'!H113</f>
        <v>0</v>
      </c>
      <c r="H261" s="1881">
        <f>'각사별 CF'!I113</f>
        <v>0</v>
      </c>
      <c r="I261" s="1881">
        <f>'각사별 CF'!J113</f>
        <v>0</v>
      </c>
      <c r="J261" s="1881">
        <f>'각사별 CF'!K113</f>
        <v>0</v>
      </c>
      <c r="K261" s="1881">
        <f>'각사별 CF'!L113</f>
        <v>0</v>
      </c>
      <c r="L261" s="1881">
        <f>'각사별 CF'!M113</f>
        <v>0</v>
      </c>
      <c r="M261" s="1881">
        <v>0</v>
      </c>
      <c r="N261" s="1881">
        <v>0</v>
      </c>
      <c r="O261" s="1881">
        <v>0</v>
      </c>
      <c r="P261" s="1881">
        <v>0</v>
      </c>
      <c r="Q261" s="1881">
        <v>0</v>
      </c>
      <c r="R261" s="1747">
        <v>0</v>
      </c>
      <c r="S261" s="1747">
        <v>0</v>
      </c>
      <c r="T261" s="1747">
        <v>0</v>
      </c>
      <c r="U261" s="1747">
        <v>0</v>
      </c>
      <c r="V261" s="1747">
        <v>0</v>
      </c>
      <c r="W261" s="1747">
        <v>0</v>
      </c>
    </row>
    <row r="262" spans="4:32" x14ac:dyDescent="0.3">
      <c r="D262" s="1820" t="s">
        <v>1566</v>
      </c>
      <c r="E262" s="1877"/>
      <c r="F262" s="1881">
        <f>'각사별 CF'!G114</f>
        <v>0</v>
      </c>
      <c r="G262" s="1881">
        <f ca="1">'각사별 CF'!H114</f>
        <v>238988.23200000005</v>
      </c>
      <c r="H262" s="1881">
        <f ca="1">'각사별 CF'!I114</f>
        <v>452180.23200000019</v>
      </c>
      <c r="I262" s="1881">
        <f ca="1">'각사별 CF'!J114</f>
        <v>274520.23200000002</v>
      </c>
      <c r="J262" s="1881">
        <f ca="1">'각사별 CF'!K114</f>
        <v>1424879.3916000004</v>
      </c>
      <c r="K262" s="1881">
        <f ca="1">'각사별 CF'!L114</f>
        <v>1606092.5915999999</v>
      </c>
      <c r="L262" s="1881">
        <f ca="1">'각사별 CF'!M114</f>
        <v>1243666.1916</v>
      </c>
      <c r="M262" s="1788">
        <v>0</v>
      </c>
      <c r="N262" s="1788">
        <v>0</v>
      </c>
      <c r="O262" s="1788">
        <v>0</v>
      </c>
      <c r="P262" s="1788">
        <v>0</v>
      </c>
      <c r="Q262" s="1788">
        <v>0</v>
      </c>
      <c r="R262" s="1789">
        <v>0</v>
      </c>
      <c r="S262" s="1789">
        <v>0</v>
      </c>
      <c r="T262" s="1789">
        <v>0</v>
      </c>
      <c r="U262" s="1789">
        <v>0</v>
      </c>
      <c r="V262" s="1789">
        <v>0</v>
      </c>
      <c r="W262" s="1789">
        <v>0</v>
      </c>
    </row>
    <row r="263" spans="4:32" x14ac:dyDescent="0.3">
      <c r="D263" s="1821" t="s">
        <v>1425</v>
      </c>
      <c r="E263" s="1878"/>
      <c r="F263" s="1879">
        <f t="shared" ref="F263:W263" si="80">SUM(F260:F262)</f>
        <v>-5754000.0000000009</v>
      </c>
      <c r="G263" s="1879">
        <f t="shared" ca="1" si="80"/>
        <v>238988.23200000005</v>
      </c>
      <c r="H263" s="1879">
        <f t="shared" ca="1" si="80"/>
        <v>452180.23200000019</v>
      </c>
      <c r="I263" s="1879">
        <f t="shared" ca="1" si="80"/>
        <v>-8644179.7680000011</v>
      </c>
      <c r="J263" s="1879">
        <f t="shared" ca="1" si="80"/>
        <v>1424879.3916000004</v>
      </c>
      <c r="K263" s="1879">
        <f t="shared" ca="1" si="80"/>
        <v>1606092.5915999999</v>
      </c>
      <c r="L263" s="1879">
        <f t="shared" ca="1" si="80"/>
        <v>30012436.839476366</v>
      </c>
      <c r="M263" s="1879">
        <f t="shared" si="80"/>
        <v>0</v>
      </c>
      <c r="N263" s="1879">
        <f t="shared" si="80"/>
        <v>0</v>
      </c>
      <c r="O263" s="1879">
        <f t="shared" si="80"/>
        <v>0</v>
      </c>
      <c r="P263" s="1879">
        <f t="shared" si="80"/>
        <v>0</v>
      </c>
      <c r="Q263" s="1879">
        <f t="shared" si="80"/>
        <v>0</v>
      </c>
      <c r="R263" s="1880">
        <f t="shared" si="80"/>
        <v>0</v>
      </c>
      <c r="S263" s="1880">
        <f t="shared" si="80"/>
        <v>0</v>
      </c>
      <c r="T263" s="1880">
        <f t="shared" si="80"/>
        <v>0</v>
      </c>
      <c r="U263" s="1880">
        <f t="shared" si="80"/>
        <v>0</v>
      </c>
      <c r="V263" s="1880">
        <f t="shared" si="80"/>
        <v>0</v>
      </c>
      <c r="W263" s="1880">
        <f t="shared" si="80"/>
        <v>0</v>
      </c>
    </row>
    <row r="264" spans="4:32" x14ac:dyDescent="0.3">
      <c r="D264" s="1822" t="s">
        <v>1673</v>
      </c>
      <c r="E264" s="1979">
        <f ca="1">IRR(F263:W263)</f>
        <v>0.22872468955419567</v>
      </c>
      <c r="F264" s="1823"/>
      <c r="G264" s="1824"/>
      <c r="H264" s="1825"/>
      <c r="I264" s="1825"/>
      <c r="J264" s="1825"/>
      <c r="K264" s="1825"/>
      <c r="L264" s="1825"/>
      <c r="M264" s="1825"/>
      <c r="N264" s="1825"/>
      <c r="O264" s="1825"/>
      <c r="P264" s="1825"/>
      <c r="Q264" s="1825"/>
      <c r="R264" s="1826"/>
      <c r="S264" s="1826"/>
      <c r="T264" s="1826"/>
      <c r="U264" s="1826"/>
      <c r="V264" s="1826"/>
      <c r="W264" s="1826"/>
    </row>
    <row r="266" spans="4:32" x14ac:dyDescent="0.3">
      <c r="D266" s="2033" t="s">
        <v>1643</v>
      </c>
      <c r="E266" s="1916">
        <f ca="1">+IRR(F266:W266)</f>
        <v>0.12169846586912336</v>
      </c>
      <c r="F266" s="1917">
        <f>+F$245+F263</f>
        <v>-28770000.000000004</v>
      </c>
      <c r="G266" s="1917">
        <f t="shared" ref="G266:W266" ca="1" si="81">+G$245+G263</f>
        <v>1194941.1600000001</v>
      </c>
      <c r="H266" s="1917">
        <f t="shared" ca="1" si="81"/>
        <v>2260901.1600000011</v>
      </c>
      <c r="I266" s="1917">
        <f t="shared" ca="1" si="81"/>
        <v>1372601.1600000001</v>
      </c>
      <c r="J266" s="1917">
        <f t="shared" ca="1" si="81"/>
        <v>2793881.1600000006</v>
      </c>
      <c r="K266" s="1917">
        <f t="shared" ca="1" si="81"/>
        <v>3149201.16</v>
      </c>
      <c r="L266" s="1917">
        <f t="shared" ca="1" si="81"/>
        <v>31207331.807876367</v>
      </c>
      <c r="M266" s="1917">
        <f t="shared" ca="1" si="81"/>
        <v>1194894.9684000006</v>
      </c>
      <c r="N266" s="1917">
        <f t="shared" ca="1" si="81"/>
        <v>1281948.3683999998</v>
      </c>
      <c r="O266" s="1917">
        <f t="shared" ca="1" si="81"/>
        <v>411414.36840000004</v>
      </c>
      <c r="P266" s="1917">
        <f t="shared" ca="1" si="81"/>
        <v>2152482.3684</v>
      </c>
      <c r="Q266" s="1917">
        <f t="shared" ca="1" si="81"/>
        <v>1281948.3683999998</v>
      </c>
      <c r="R266" s="1917">
        <f t="shared" ca="1" si="81"/>
        <v>1281948.3684000014</v>
      </c>
      <c r="S266" s="1917">
        <f t="shared" ca="1" si="81"/>
        <v>1281948.3683999998</v>
      </c>
      <c r="T266" s="1917">
        <f t="shared" ca="1" si="81"/>
        <v>1281948.3683999998</v>
      </c>
      <c r="U266" s="1917">
        <f t="shared" ca="1" si="81"/>
        <v>1194894.9683999999</v>
      </c>
      <c r="V266" s="1917">
        <f t="shared" ca="1" si="81"/>
        <v>1194894.9683999999</v>
      </c>
      <c r="W266" s="1917">
        <f t="shared" ca="1" si="81"/>
        <v>15640918.184029337</v>
      </c>
    </row>
    <row r="267" spans="4:32" x14ac:dyDescent="0.3">
      <c r="D267" s="1918"/>
      <c r="E267" s="1919"/>
      <c r="F267" s="1845"/>
      <c r="G267" s="1845"/>
      <c r="H267" s="1845"/>
      <c r="I267" s="1845"/>
      <c r="J267" s="1845"/>
      <c r="K267" s="1845"/>
      <c r="L267" s="1845"/>
      <c r="M267" s="1845"/>
      <c r="N267" s="1845"/>
      <c r="O267" s="1845"/>
      <c r="P267" s="1845"/>
      <c r="Q267" s="1845"/>
      <c r="R267" s="1845"/>
      <c r="S267" s="1845"/>
      <c r="T267" s="1845"/>
      <c r="U267" s="1845"/>
      <c r="V267" s="1845"/>
      <c r="W267" s="1845"/>
    </row>
    <row r="268" spans="4:32" x14ac:dyDescent="0.3">
      <c r="D268" s="1828" t="s">
        <v>1506</v>
      </c>
      <c r="E268" s="1828" t="s">
        <v>1595</v>
      </c>
      <c r="AA268" s="1932" t="s">
        <v>1579</v>
      </c>
      <c r="AB268" s="1955">
        <v>6.8989766186699386E-2</v>
      </c>
      <c r="AC268" s="1955">
        <v>6.8989766186699386E-2</v>
      </c>
      <c r="AD268" s="1955">
        <v>6.8989766186699386E-2</v>
      </c>
      <c r="AE268" s="1955">
        <v>6.8989766186699386E-2</v>
      </c>
      <c r="AF268" s="1968">
        <v>6.8989766186699386E-2</v>
      </c>
    </row>
    <row r="269" spans="4:32" x14ac:dyDescent="0.3">
      <c r="D269" s="1958" t="s">
        <v>1080</v>
      </c>
      <c r="E269" s="1817" t="s">
        <v>788</v>
      </c>
      <c r="F269" s="1817" t="s">
        <v>702</v>
      </c>
      <c r="G269" s="1817" t="s">
        <v>703</v>
      </c>
      <c r="H269" s="1817" t="s">
        <v>704</v>
      </c>
      <c r="I269" s="1817" t="s">
        <v>705</v>
      </c>
      <c r="J269" s="1817" t="s">
        <v>706</v>
      </c>
      <c r="K269" s="1817" t="s">
        <v>707</v>
      </c>
      <c r="L269" s="1817" t="s">
        <v>708</v>
      </c>
      <c r="M269" s="1817" t="s">
        <v>709</v>
      </c>
      <c r="N269" s="1817" t="s">
        <v>710</v>
      </c>
      <c r="O269" s="1817" t="s">
        <v>711</v>
      </c>
      <c r="P269" s="1817" t="s">
        <v>712</v>
      </c>
      <c r="Q269" s="1817" t="s">
        <v>713</v>
      </c>
      <c r="R269" s="1817" t="s">
        <v>714</v>
      </c>
      <c r="S269" s="1817" t="s">
        <v>715</v>
      </c>
      <c r="T269" s="1817" t="s">
        <v>716</v>
      </c>
      <c r="U269" s="1817" t="s">
        <v>717</v>
      </c>
      <c r="V269" s="1817" t="s">
        <v>726</v>
      </c>
      <c r="W269" s="1818" t="s">
        <v>789</v>
      </c>
    </row>
    <row r="270" spans="4:32" x14ac:dyDescent="0.3">
      <c r="D270" s="1819" t="s">
        <v>1528</v>
      </c>
      <c r="E270" s="1782"/>
      <c r="F270" s="1881">
        <f>'각사별 CF'!G112</f>
        <v>-5754000.0000000009</v>
      </c>
      <c r="G270" s="1881">
        <f>'각사별 CF'!H112</f>
        <v>0</v>
      </c>
      <c r="H270" s="1881">
        <f>'각사별 CF'!I112</f>
        <v>0</v>
      </c>
      <c r="I270" s="1881">
        <f>'각사별 CF'!J112</f>
        <v>-8918700.0000000019</v>
      </c>
      <c r="J270" s="1881">
        <f>'각사별 CF'!K112</f>
        <v>0</v>
      </c>
      <c r="K270" s="1881">
        <f>'각사별 CF'!L112</f>
        <v>0</v>
      </c>
      <c r="L270" s="1881">
        <f>'각사별 CF'!M112</f>
        <v>0</v>
      </c>
      <c r="M270" s="1881">
        <f>'각사별 CF'!N112</f>
        <v>0</v>
      </c>
      <c r="N270" s="1881">
        <f>'각사별 CF'!O112</f>
        <v>0</v>
      </c>
      <c r="O270" s="1881">
        <f ca="1">'각사별 CF'!P112+W251</f>
        <v>28768770.647876367</v>
      </c>
      <c r="P270" s="1881">
        <v>0</v>
      </c>
      <c r="Q270" s="1881">
        <v>0</v>
      </c>
      <c r="R270" s="1747">
        <v>0</v>
      </c>
      <c r="S270" s="1747">
        <v>0</v>
      </c>
      <c r="T270" s="1747">
        <v>0</v>
      </c>
      <c r="U270" s="1747">
        <v>0</v>
      </c>
      <c r="V270" s="1747">
        <v>0</v>
      </c>
      <c r="W270" s="1747">
        <v>0</v>
      </c>
    </row>
    <row r="271" spans="4:32" x14ac:dyDescent="0.3">
      <c r="D271" s="1819" t="s">
        <v>1557</v>
      </c>
      <c r="E271" s="1782"/>
      <c r="F271" s="1881">
        <f>'각사별 CF'!G113</f>
        <v>0</v>
      </c>
      <c r="G271" s="1881">
        <f>'각사별 CF'!H113</f>
        <v>0</v>
      </c>
      <c r="H271" s="1881">
        <f>'각사별 CF'!I113</f>
        <v>0</v>
      </c>
      <c r="I271" s="1881">
        <f>'각사별 CF'!J113</f>
        <v>0</v>
      </c>
      <c r="J271" s="1881">
        <f>'각사별 CF'!K113</f>
        <v>0</v>
      </c>
      <c r="K271" s="1881">
        <f>'각사별 CF'!L113</f>
        <v>0</v>
      </c>
      <c r="L271" s="1881">
        <f>'각사별 CF'!M113</f>
        <v>0</v>
      </c>
      <c r="M271" s="1881">
        <f>'각사별 CF'!N113</f>
        <v>0</v>
      </c>
      <c r="N271" s="1881">
        <f>'각사별 CF'!O113</f>
        <v>0</v>
      </c>
      <c r="O271" s="1881">
        <f>'각사별 CF'!P113</f>
        <v>0</v>
      </c>
      <c r="P271" s="1881">
        <v>0</v>
      </c>
      <c r="Q271" s="1881">
        <v>0</v>
      </c>
      <c r="R271" s="1747">
        <v>0</v>
      </c>
      <c r="S271" s="1747">
        <v>0</v>
      </c>
      <c r="T271" s="1747">
        <v>0</v>
      </c>
      <c r="U271" s="1747">
        <v>0</v>
      </c>
      <c r="V271" s="1747">
        <v>0</v>
      </c>
      <c r="W271" s="1747">
        <v>0</v>
      </c>
    </row>
    <row r="272" spans="4:32" x14ac:dyDescent="0.3">
      <c r="D272" s="1820" t="s">
        <v>1566</v>
      </c>
      <c r="E272" s="1877"/>
      <c r="F272" s="1881">
        <f>'각사별 CF'!G114</f>
        <v>0</v>
      </c>
      <c r="G272" s="1881">
        <f ca="1">'각사별 CF'!H114</f>
        <v>238988.23200000005</v>
      </c>
      <c r="H272" s="1881">
        <f ca="1">'각사별 CF'!I114</f>
        <v>452180.23200000019</v>
      </c>
      <c r="I272" s="1881">
        <f ca="1">'각사별 CF'!J114</f>
        <v>274520.23200000002</v>
      </c>
      <c r="J272" s="1881">
        <f ca="1">'각사별 CF'!K114</f>
        <v>1424879.3916000004</v>
      </c>
      <c r="K272" s="1881">
        <f ca="1">'각사별 CF'!L114</f>
        <v>1606092.5915999999</v>
      </c>
      <c r="L272" s="1881">
        <f ca="1">'각사별 CF'!M114</f>
        <v>1243666.1916</v>
      </c>
      <c r="M272" s="1881">
        <f ca="1">'각사별 CF'!N114</f>
        <v>1243666.1916000007</v>
      </c>
      <c r="N272" s="1881">
        <f ca="1">'각사별 CF'!O114</f>
        <v>1334272.7916000001</v>
      </c>
      <c r="O272" s="1881">
        <f ca="1">'각사별 CF'!P114</f>
        <v>428206.79159999994</v>
      </c>
      <c r="P272" s="1788">
        <v>0</v>
      </c>
      <c r="Q272" s="1788">
        <v>0</v>
      </c>
      <c r="R272" s="1789">
        <v>0</v>
      </c>
      <c r="S272" s="1789">
        <v>0</v>
      </c>
      <c r="T272" s="1789">
        <v>0</v>
      </c>
      <c r="U272" s="1789">
        <v>0</v>
      </c>
      <c r="V272" s="1789">
        <v>0</v>
      </c>
      <c r="W272" s="1789">
        <v>0</v>
      </c>
    </row>
    <row r="273" spans="4:32" x14ac:dyDescent="0.3">
      <c r="D273" s="1821" t="s">
        <v>1425</v>
      </c>
      <c r="E273" s="1878"/>
      <c r="F273" s="1879">
        <f t="shared" ref="F273:W273" si="82">SUM(F270:F272)</f>
        <v>-5754000.0000000009</v>
      </c>
      <c r="G273" s="1879">
        <f t="shared" ca="1" si="82"/>
        <v>238988.23200000005</v>
      </c>
      <c r="H273" s="1879">
        <f t="shared" ca="1" si="82"/>
        <v>452180.23200000019</v>
      </c>
      <c r="I273" s="1879">
        <f t="shared" ca="1" si="82"/>
        <v>-8644179.7680000011</v>
      </c>
      <c r="J273" s="1879">
        <f t="shared" ca="1" si="82"/>
        <v>1424879.3916000004</v>
      </c>
      <c r="K273" s="1879">
        <f t="shared" ca="1" si="82"/>
        <v>1606092.5915999999</v>
      </c>
      <c r="L273" s="1879">
        <f t="shared" ca="1" si="82"/>
        <v>1243666.1916</v>
      </c>
      <c r="M273" s="1879">
        <f t="shared" ca="1" si="82"/>
        <v>1243666.1916000007</v>
      </c>
      <c r="N273" s="1879">
        <f t="shared" ca="1" si="82"/>
        <v>1334272.7916000001</v>
      </c>
      <c r="O273" s="1879">
        <f t="shared" ca="1" si="82"/>
        <v>29196977.439476367</v>
      </c>
      <c r="P273" s="1879">
        <f t="shared" si="82"/>
        <v>0</v>
      </c>
      <c r="Q273" s="1879">
        <f t="shared" si="82"/>
        <v>0</v>
      </c>
      <c r="R273" s="1880">
        <f t="shared" si="82"/>
        <v>0</v>
      </c>
      <c r="S273" s="1880">
        <f t="shared" si="82"/>
        <v>0</v>
      </c>
      <c r="T273" s="1880">
        <f t="shared" si="82"/>
        <v>0</v>
      </c>
      <c r="U273" s="1880">
        <f t="shared" si="82"/>
        <v>0</v>
      </c>
      <c r="V273" s="1880">
        <f t="shared" si="82"/>
        <v>0</v>
      </c>
      <c r="W273" s="1880">
        <f t="shared" si="82"/>
        <v>0</v>
      </c>
    </row>
    <row r="274" spans="4:32" x14ac:dyDescent="0.3">
      <c r="D274" s="1822" t="s">
        <v>1673</v>
      </c>
      <c r="E274" s="1979">
        <f ca="1">IRR(F273:W273)</f>
        <v>0.15731600494642817</v>
      </c>
      <c r="F274" s="1823"/>
      <c r="G274" s="1824"/>
      <c r="H274" s="1825"/>
      <c r="I274" s="1825"/>
      <c r="J274" s="1825"/>
      <c r="K274" s="1825"/>
      <c r="L274" s="1825"/>
      <c r="M274" s="1825"/>
      <c r="N274" s="1825"/>
      <c r="O274" s="1825"/>
      <c r="P274" s="1825"/>
      <c r="Q274" s="1825"/>
      <c r="R274" s="1826"/>
      <c r="S274" s="1826"/>
      <c r="T274" s="1826"/>
      <c r="U274" s="1826"/>
      <c r="V274" s="1826"/>
      <c r="W274" s="1826"/>
    </row>
    <row r="276" spans="4:32" x14ac:dyDescent="0.3">
      <c r="D276" s="2033" t="s">
        <v>1645</v>
      </c>
      <c r="E276" s="1916">
        <f ca="1">+IRR(F276:W276)</f>
        <v>0.10683103792354443</v>
      </c>
      <c r="F276" s="1917">
        <f>+F$245+F273</f>
        <v>-28770000.000000004</v>
      </c>
      <c r="G276" s="1917">
        <f t="shared" ref="G276:W276" ca="1" si="83">+G$245+G273</f>
        <v>1194941.1600000001</v>
      </c>
      <c r="H276" s="1917">
        <f t="shared" ca="1" si="83"/>
        <v>2260901.1600000011</v>
      </c>
      <c r="I276" s="1917">
        <f t="shared" ca="1" si="83"/>
        <v>1372601.1600000001</v>
      </c>
      <c r="J276" s="1917">
        <f t="shared" ca="1" si="83"/>
        <v>2793881.1600000006</v>
      </c>
      <c r="K276" s="1917">
        <f t="shared" ca="1" si="83"/>
        <v>3149201.16</v>
      </c>
      <c r="L276" s="1917">
        <f t="shared" ca="1" si="83"/>
        <v>2438561.16</v>
      </c>
      <c r="M276" s="1917">
        <f t="shared" ca="1" si="83"/>
        <v>2438561.1600000011</v>
      </c>
      <c r="N276" s="1917">
        <f t="shared" ca="1" si="83"/>
        <v>2616221.16</v>
      </c>
      <c r="O276" s="1917">
        <f t="shared" ca="1" si="83"/>
        <v>29608391.807876367</v>
      </c>
      <c r="P276" s="1917">
        <f t="shared" ca="1" si="83"/>
        <v>2152482.3684</v>
      </c>
      <c r="Q276" s="1917">
        <f t="shared" ca="1" si="83"/>
        <v>1281948.3683999998</v>
      </c>
      <c r="R276" s="1917">
        <f t="shared" ca="1" si="83"/>
        <v>1281948.3684000014</v>
      </c>
      <c r="S276" s="1917">
        <f t="shared" ca="1" si="83"/>
        <v>1281948.3683999998</v>
      </c>
      <c r="T276" s="1917">
        <f t="shared" ca="1" si="83"/>
        <v>1281948.3683999998</v>
      </c>
      <c r="U276" s="1917">
        <f t="shared" ca="1" si="83"/>
        <v>1194894.9683999999</v>
      </c>
      <c r="V276" s="1917">
        <f t="shared" ca="1" si="83"/>
        <v>1194894.9683999999</v>
      </c>
      <c r="W276" s="1917">
        <f t="shared" ca="1" si="83"/>
        <v>15640918.184029337</v>
      </c>
    </row>
    <row r="277" spans="4:32" x14ac:dyDescent="0.3">
      <c r="D277" s="1918"/>
      <c r="E277" s="1919"/>
      <c r="F277" s="1845"/>
      <c r="G277" s="1845"/>
      <c r="H277" s="1845"/>
      <c r="I277" s="1845"/>
      <c r="J277" s="1845"/>
      <c r="K277" s="1845"/>
      <c r="L277" s="1845"/>
      <c r="M277" s="1845"/>
      <c r="N277" s="1845"/>
      <c r="O277" s="1845"/>
      <c r="P277" s="1845"/>
      <c r="Q277" s="1845"/>
      <c r="R277" s="1845"/>
      <c r="S277" s="1845"/>
      <c r="T277" s="1845"/>
      <c r="U277" s="1845"/>
      <c r="V277" s="1845"/>
      <c r="W277" s="1845"/>
    </row>
    <row r="278" spans="4:32" x14ac:dyDescent="0.3">
      <c r="D278" s="1828" t="s">
        <v>1506</v>
      </c>
      <c r="E278" s="1828" t="s">
        <v>1597</v>
      </c>
      <c r="AA278" s="1932" t="s">
        <v>1579</v>
      </c>
      <c r="AB278" s="1955">
        <v>6.8989766186699386E-2</v>
      </c>
      <c r="AC278" s="1955">
        <v>6.8989766186699386E-2</v>
      </c>
      <c r="AD278" s="1955">
        <v>6.8989766186699386E-2</v>
      </c>
      <c r="AE278" s="1955">
        <v>6.8989766186699386E-2</v>
      </c>
      <c r="AF278" s="1968">
        <v>6.8989766186699386E-2</v>
      </c>
    </row>
    <row r="279" spans="4:32" x14ac:dyDescent="0.3">
      <c r="D279" s="1958" t="s">
        <v>1080</v>
      </c>
      <c r="E279" s="1817" t="s">
        <v>788</v>
      </c>
      <c r="F279" s="1817" t="s">
        <v>702</v>
      </c>
      <c r="G279" s="1817" t="s">
        <v>703</v>
      </c>
      <c r="H279" s="1817" t="s">
        <v>704</v>
      </c>
      <c r="I279" s="1817" t="s">
        <v>705</v>
      </c>
      <c r="J279" s="1817" t="s">
        <v>706</v>
      </c>
      <c r="K279" s="1817" t="s">
        <v>707</v>
      </c>
      <c r="L279" s="1817" t="s">
        <v>708</v>
      </c>
      <c r="M279" s="1817" t="s">
        <v>709</v>
      </c>
      <c r="N279" s="1817" t="s">
        <v>710</v>
      </c>
      <c r="O279" s="1817" t="s">
        <v>711</v>
      </c>
      <c r="P279" s="1817" t="s">
        <v>712</v>
      </c>
      <c r="Q279" s="1817" t="s">
        <v>713</v>
      </c>
      <c r="R279" s="1817" t="s">
        <v>714</v>
      </c>
      <c r="S279" s="1817" t="s">
        <v>715</v>
      </c>
      <c r="T279" s="1817" t="s">
        <v>716</v>
      </c>
      <c r="U279" s="1817" t="s">
        <v>717</v>
      </c>
      <c r="V279" s="1817" t="s">
        <v>726</v>
      </c>
      <c r="W279" s="1818" t="s">
        <v>789</v>
      </c>
    </row>
    <row r="280" spans="4:32" x14ac:dyDescent="0.3">
      <c r="D280" s="1819" t="s">
        <v>1528</v>
      </c>
      <c r="E280" s="1782"/>
      <c r="F280" s="1881">
        <f>'각사별 CF'!G112</f>
        <v>-5754000.0000000009</v>
      </c>
      <c r="G280" s="1881">
        <f>'각사별 CF'!H112</f>
        <v>0</v>
      </c>
      <c r="H280" s="1881">
        <f>'각사별 CF'!I112</f>
        <v>0</v>
      </c>
      <c r="I280" s="1881">
        <f>'각사별 CF'!J112</f>
        <v>-8918700.0000000019</v>
      </c>
      <c r="J280" s="1881">
        <f>'각사별 CF'!K112</f>
        <v>0</v>
      </c>
      <c r="K280" s="1881">
        <f>'각사별 CF'!L112</f>
        <v>0</v>
      </c>
      <c r="L280" s="1881">
        <f>'각사별 CF'!M112</f>
        <v>0</v>
      </c>
      <c r="M280" s="1881">
        <f>'각사별 CF'!N112</f>
        <v>0</v>
      </c>
      <c r="N280" s="1881">
        <f>'각사별 CF'!O112</f>
        <v>0</v>
      </c>
      <c r="O280" s="1881">
        <f>'각사별 CF'!P112</f>
        <v>0</v>
      </c>
      <c r="P280" s="1881">
        <f>'각사별 CF'!Q112</f>
        <v>0</v>
      </c>
      <c r="Q280" s="1881">
        <f>'각사별 CF'!R112</f>
        <v>0</v>
      </c>
      <c r="R280" s="1881">
        <f ca="1">'각사별 CF'!S112+W251</f>
        <v>28768770.647876367</v>
      </c>
      <c r="S280" s="1747">
        <v>0</v>
      </c>
      <c r="T280" s="1747">
        <v>0</v>
      </c>
      <c r="U280" s="1747">
        <v>0</v>
      </c>
      <c r="V280" s="1747">
        <v>0</v>
      </c>
      <c r="W280" s="1747">
        <v>0</v>
      </c>
    </row>
    <row r="281" spans="4:32" x14ac:dyDescent="0.3">
      <c r="D281" s="1819" t="s">
        <v>1557</v>
      </c>
      <c r="E281" s="1782"/>
      <c r="F281" s="1881">
        <f>'각사별 CF'!G113</f>
        <v>0</v>
      </c>
      <c r="G281" s="1881">
        <f>'각사별 CF'!H113</f>
        <v>0</v>
      </c>
      <c r="H281" s="1881">
        <f>'각사별 CF'!I113</f>
        <v>0</v>
      </c>
      <c r="I281" s="1881">
        <f>'각사별 CF'!J113</f>
        <v>0</v>
      </c>
      <c r="J281" s="1881">
        <f>'각사별 CF'!K113</f>
        <v>0</v>
      </c>
      <c r="K281" s="1881">
        <f>'각사별 CF'!L113</f>
        <v>0</v>
      </c>
      <c r="L281" s="1881">
        <f>'각사별 CF'!M113</f>
        <v>0</v>
      </c>
      <c r="M281" s="1881">
        <f>'각사별 CF'!N113</f>
        <v>0</v>
      </c>
      <c r="N281" s="1881">
        <f>'각사별 CF'!O113</f>
        <v>0</v>
      </c>
      <c r="O281" s="1881">
        <f>'각사별 CF'!P113</f>
        <v>0</v>
      </c>
      <c r="P281" s="1881">
        <f>'각사별 CF'!Q113</f>
        <v>0</v>
      </c>
      <c r="Q281" s="1881">
        <f>'각사별 CF'!R113</f>
        <v>0</v>
      </c>
      <c r="R281" s="1881">
        <f>'각사별 CF'!S113</f>
        <v>0</v>
      </c>
      <c r="S281" s="1747">
        <v>0</v>
      </c>
      <c r="T281" s="1747">
        <v>0</v>
      </c>
      <c r="U281" s="1747">
        <v>0</v>
      </c>
      <c r="V281" s="1747">
        <v>0</v>
      </c>
      <c r="W281" s="1747">
        <v>0</v>
      </c>
    </row>
    <row r="282" spans="4:32" x14ac:dyDescent="0.3">
      <c r="D282" s="1820" t="s">
        <v>1566</v>
      </c>
      <c r="E282" s="1877"/>
      <c r="F282" s="1881">
        <f>'각사별 CF'!G114</f>
        <v>0</v>
      </c>
      <c r="G282" s="1881">
        <f ca="1">'각사별 CF'!H114</f>
        <v>238988.23200000005</v>
      </c>
      <c r="H282" s="1881">
        <f ca="1">'각사별 CF'!I114</f>
        <v>452180.23200000019</v>
      </c>
      <c r="I282" s="1881">
        <f ca="1">'각사별 CF'!J114</f>
        <v>274520.23200000002</v>
      </c>
      <c r="J282" s="1881">
        <f ca="1">'각사별 CF'!K114</f>
        <v>1424879.3916000004</v>
      </c>
      <c r="K282" s="1881">
        <f ca="1">'각사별 CF'!L114</f>
        <v>1606092.5915999999</v>
      </c>
      <c r="L282" s="1881">
        <f ca="1">'각사별 CF'!M114</f>
        <v>1243666.1916</v>
      </c>
      <c r="M282" s="1881">
        <f ca="1">'각사별 CF'!N114</f>
        <v>1243666.1916000007</v>
      </c>
      <c r="N282" s="1881">
        <f ca="1">'각사별 CF'!O114</f>
        <v>1334272.7916000001</v>
      </c>
      <c r="O282" s="1881">
        <f ca="1">'각사별 CF'!P114</f>
        <v>428206.79159999994</v>
      </c>
      <c r="P282" s="1881">
        <f ca="1">'각사별 CF'!Q114</f>
        <v>2240338.7916000001</v>
      </c>
      <c r="Q282" s="1881">
        <f ca="1">'각사별 CF'!R114</f>
        <v>1334272.7916000001</v>
      </c>
      <c r="R282" s="1881">
        <f ca="1">'각사별 CF'!S114</f>
        <v>1334272.7916000015</v>
      </c>
      <c r="S282" s="1789">
        <v>0</v>
      </c>
      <c r="T282" s="1789">
        <v>0</v>
      </c>
      <c r="U282" s="1789">
        <v>0</v>
      </c>
      <c r="V282" s="1789">
        <v>0</v>
      </c>
      <c r="W282" s="1789">
        <v>0</v>
      </c>
    </row>
    <row r="283" spans="4:32" x14ac:dyDescent="0.3">
      <c r="D283" s="1821" t="s">
        <v>1425</v>
      </c>
      <c r="E283" s="1878"/>
      <c r="F283" s="1879">
        <f t="shared" ref="F283:W283" si="84">SUM(F280:F282)</f>
        <v>-5754000.0000000009</v>
      </c>
      <c r="G283" s="1879">
        <f t="shared" ca="1" si="84"/>
        <v>238988.23200000005</v>
      </c>
      <c r="H283" s="1879">
        <f t="shared" ca="1" si="84"/>
        <v>452180.23200000019</v>
      </c>
      <c r="I283" s="1879">
        <f t="shared" ca="1" si="84"/>
        <v>-8644179.7680000011</v>
      </c>
      <c r="J283" s="1879">
        <f t="shared" ca="1" si="84"/>
        <v>1424879.3916000004</v>
      </c>
      <c r="K283" s="1879">
        <f t="shared" ca="1" si="84"/>
        <v>1606092.5915999999</v>
      </c>
      <c r="L283" s="1879">
        <f t="shared" ca="1" si="84"/>
        <v>1243666.1916</v>
      </c>
      <c r="M283" s="1879">
        <f t="shared" ca="1" si="84"/>
        <v>1243666.1916000007</v>
      </c>
      <c r="N283" s="1879">
        <f t="shared" ca="1" si="84"/>
        <v>1334272.7916000001</v>
      </c>
      <c r="O283" s="1879">
        <f t="shared" ca="1" si="84"/>
        <v>428206.79159999994</v>
      </c>
      <c r="P283" s="1879">
        <f t="shared" ca="1" si="84"/>
        <v>2240338.7916000001</v>
      </c>
      <c r="Q283" s="1879">
        <f t="shared" ca="1" si="84"/>
        <v>1334272.7916000001</v>
      </c>
      <c r="R283" s="1880">
        <f t="shared" ca="1" si="84"/>
        <v>30103043.439476367</v>
      </c>
      <c r="S283" s="1880">
        <f t="shared" si="84"/>
        <v>0</v>
      </c>
      <c r="T283" s="1880">
        <f t="shared" si="84"/>
        <v>0</v>
      </c>
      <c r="U283" s="1880">
        <f t="shared" si="84"/>
        <v>0</v>
      </c>
      <c r="V283" s="1880">
        <f t="shared" si="84"/>
        <v>0</v>
      </c>
      <c r="W283" s="1880">
        <f t="shared" si="84"/>
        <v>0</v>
      </c>
    </row>
    <row r="284" spans="4:32" x14ac:dyDescent="0.3">
      <c r="D284" s="1822" t="s">
        <v>1673</v>
      </c>
      <c r="E284" s="1979">
        <f ca="1">IRR(F283:W283)</f>
        <v>0.13343635239872897</v>
      </c>
      <c r="F284" s="1823"/>
      <c r="G284" s="1824"/>
      <c r="H284" s="1825"/>
      <c r="I284" s="1825"/>
      <c r="J284" s="1825"/>
      <c r="K284" s="1825"/>
      <c r="L284" s="1825"/>
      <c r="M284" s="1825"/>
      <c r="N284" s="1825"/>
      <c r="O284" s="1825"/>
      <c r="P284" s="1825"/>
      <c r="Q284" s="1825"/>
      <c r="R284" s="1826"/>
      <c r="S284" s="1826"/>
      <c r="T284" s="1826"/>
      <c r="U284" s="1826"/>
      <c r="V284" s="1826"/>
      <c r="W284" s="1826"/>
    </row>
    <row r="286" spans="4:32" x14ac:dyDescent="0.3">
      <c r="D286" s="2033" t="s">
        <v>1646</v>
      </c>
      <c r="E286" s="1916">
        <f ca="1">+IRR(F286:W286)</f>
        <v>0.10099088768147069</v>
      </c>
      <c r="F286" s="1917">
        <f>+F$245+F283</f>
        <v>-28770000.000000004</v>
      </c>
      <c r="G286" s="1917">
        <f t="shared" ref="G286:W286" ca="1" si="85">+G$245+G283</f>
        <v>1194941.1600000001</v>
      </c>
      <c r="H286" s="1917">
        <f t="shared" ca="1" si="85"/>
        <v>2260901.1600000011</v>
      </c>
      <c r="I286" s="1917">
        <f t="shared" ca="1" si="85"/>
        <v>1372601.1600000001</v>
      </c>
      <c r="J286" s="1917">
        <f t="shared" ca="1" si="85"/>
        <v>2793881.1600000006</v>
      </c>
      <c r="K286" s="1917">
        <f t="shared" ca="1" si="85"/>
        <v>3149201.16</v>
      </c>
      <c r="L286" s="1917">
        <f t="shared" ca="1" si="85"/>
        <v>2438561.16</v>
      </c>
      <c r="M286" s="1917">
        <f t="shared" ca="1" si="85"/>
        <v>2438561.1600000011</v>
      </c>
      <c r="N286" s="1917">
        <f t="shared" ca="1" si="85"/>
        <v>2616221.16</v>
      </c>
      <c r="O286" s="1917">
        <f t="shared" ca="1" si="85"/>
        <v>839621.15999999992</v>
      </c>
      <c r="P286" s="1917">
        <f t="shared" ca="1" si="85"/>
        <v>4392821.16</v>
      </c>
      <c r="Q286" s="1917">
        <f t="shared" ca="1" si="85"/>
        <v>2616221.16</v>
      </c>
      <c r="R286" s="1917">
        <f t="shared" ca="1" si="85"/>
        <v>31384991.807876367</v>
      </c>
      <c r="S286" s="1917">
        <f t="shared" ca="1" si="85"/>
        <v>1281948.3683999998</v>
      </c>
      <c r="T286" s="1917">
        <f t="shared" ca="1" si="85"/>
        <v>1281948.3683999998</v>
      </c>
      <c r="U286" s="1917">
        <f t="shared" ca="1" si="85"/>
        <v>1194894.9683999999</v>
      </c>
      <c r="V286" s="1917">
        <f t="shared" ca="1" si="85"/>
        <v>1194894.9683999999</v>
      </c>
      <c r="W286" s="1917">
        <f t="shared" ca="1" si="85"/>
        <v>15640918.184029337</v>
      </c>
    </row>
    <row r="287" spans="4:32" x14ac:dyDescent="0.3">
      <c r="D287" s="1918"/>
      <c r="E287" s="1919"/>
      <c r="F287" s="1845"/>
      <c r="G287" s="1845"/>
      <c r="H287" s="1845"/>
      <c r="I287" s="1845"/>
      <c r="J287" s="1845"/>
      <c r="K287" s="1845"/>
      <c r="L287" s="1845"/>
      <c r="M287" s="1845"/>
      <c r="N287" s="1845"/>
      <c r="O287" s="1845"/>
      <c r="P287" s="1845"/>
      <c r="Q287" s="1845"/>
      <c r="R287" s="1845"/>
      <c r="S287" s="1845"/>
      <c r="T287" s="1845"/>
      <c r="U287" s="1845"/>
      <c r="V287" s="1845"/>
      <c r="W287" s="1845"/>
    </row>
    <row r="288" spans="4:32" x14ac:dyDescent="0.3">
      <c r="D288" s="1828" t="s">
        <v>1506</v>
      </c>
      <c r="E288" s="1828" t="s">
        <v>1598</v>
      </c>
      <c r="AA288" s="1932" t="s">
        <v>1579</v>
      </c>
      <c r="AB288" s="1955">
        <v>6.8989766186699386E-2</v>
      </c>
      <c r="AC288" s="1955">
        <v>6.8989766186699386E-2</v>
      </c>
      <c r="AD288" s="1955">
        <v>6.8989766186699386E-2</v>
      </c>
      <c r="AE288" s="1955">
        <v>6.8989766186699386E-2</v>
      </c>
      <c r="AF288" s="1968">
        <v>6.8989766186699386E-2</v>
      </c>
    </row>
    <row r="289" spans="3:23" x14ac:dyDescent="0.3">
      <c r="D289" s="1958" t="s">
        <v>1080</v>
      </c>
      <c r="E289" s="1817" t="s">
        <v>788</v>
      </c>
      <c r="F289" s="1817" t="s">
        <v>702</v>
      </c>
      <c r="G289" s="1817" t="s">
        <v>703</v>
      </c>
      <c r="H289" s="1817" t="s">
        <v>704</v>
      </c>
      <c r="I289" s="1817" t="s">
        <v>705</v>
      </c>
      <c r="J289" s="1817" t="s">
        <v>706</v>
      </c>
      <c r="K289" s="1817" t="s">
        <v>707</v>
      </c>
      <c r="L289" s="1817" t="s">
        <v>708</v>
      </c>
      <c r="M289" s="1817" t="s">
        <v>709</v>
      </c>
      <c r="N289" s="1817" t="s">
        <v>710</v>
      </c>
      <c r="O289" s="1817" t="s">
        <v>711</v>
      </c>
      <c r="P289" s="1817" t="s">
        <v>712</v>
      </c>
      <c r="Q289" s="1817" t="s">
        <v>713</v>
      </c>
      <c r="R289" s="1817" t="s">
        <v>714</v>
      </c>
      <c r="S289" s="1817" t="s">
        <v>715</v>
      </c>
      <c r="T289" s="1817" t="s">
        <v>716</v>
      </c>
      <c r="U289" s="1817" t="s">
        <v>717</v>
      </c>
      <c r="V289" s="1817" t="s">
        <v>726</v>
      </c>
      <c r="W289" s="1818" t="s">
        <v>789</v>
      </c>
    </row>
    <row r="290" spans="3:23" x14ac:dyDescent="0.3">
      <c r="D290" s="1819" t="s">
        <v>1528</v>
      </c>
      <c r="E290" s="1782"/>
      <c r="F290" s="1881">
        <f>'각사별 CF'!G112</f>
        <v>-5754000.0000000009</v>
      </c>
      <c r="G290" s="1881">
        <f>'각사별 CF'!H112</f>
        <v>0</v>
      </c>
      <c r="H290" s="1881">
        <f>'각사별 CF'!I112</f>
        <v>0</v>
      </c>
      <c r="I290" s="1881">
        <f>'각사별 CF'!J112</f>
        <v>-8918700.0000000019</v>
      </c>
      <c r="J290" s="1881">
        <f>'각사별 CF'!K112</f>
        <v>0</v>
      </c>
      <c r="K290" s="1881">
        <f>'각사별 CF'!L112</f>
        <v>0</v>
      </c>
      <c r="L290" s="1881">
        <f>'각사별 CF'!M112</f>
        <v>0</v>
      </c>
      <c r="M290" s="1881">
        <f>'각사별 CF'!N112</f>
        <v>0</v>
      </c>
      <c r="N290" s="1881">
        <f>'각사별 CF'!O112</f>
        <v>0</v>
      </c>
      <c r="O290" s="1881">
        <f>'각사별 CF'!P112</f>
        <v>0</v>
      </c>
      <c r="P290" s="1881">
        <f>'각사별 CF'!Q112</f>
        <v>0</v>
      </c>
      <c r="Q290" s="1881">
        <f>'각사별 CF'!R112</f>
        <v>0</v>
      </c>
      <c r="R290" s="1881">
        <f>'각사별 CF'!S112</f>
        <v>0</v>
      </c>
      <c r="S290" s="1881">
        <f>'각사별 CF'!T112</f>
        <v>0</v>
      </c>
      <c r="T290" s="1881">
        <f>'각사별 CF'!U112</f>
        <v>0</v>
      </c>
      <c r="U290" s="1881">
        <f ca="1">'각사별 CF'!V112+W251</f>
        <v>28768770.647876367</v>
      </c>
      <c r="V290" s="1747">
        <v>0</v>
      </c>
      <c r="W290" s="1747">
        <v>0</v>
      </c>
    </row>
    <row r="291" spans="3:23" x14ac:dyDescent="0.3">
      <c r="D291" s="1819" t="s">
        <v>1557</v>
      </c>
      <c r="E291" s="1782"/>
      <c r="F291" s="1881">
        <f>'각사별 CF'!G113</f>
        <v>0</v>
      </c>
      <c r="G291" s="1881">
        <f>'각사별 CF'!H113</f>
        <v>0</v>
      </c>
      <c r="H291" s="1881">
        <f>'각사별 CF'!I113</f>
        <v>0</v>
      </c>
      <c r="I291" s="1881">
        <f>'각사별 CF'!J113</f>
        <v>0</v>
      </c>
      <c r="J291" s="1881">
        <f>'각사별 CF'!K113</f>
        <v>0</v>
      </c>
      <c r="K291" s="1881">
        <f>'각사별 CF'!L113</f>
        <v>0</v>
      </c>
      <c r="L291" s="1881">
        <f>'각사별 CF'!M113</f>
        <v>0</v>
      </c>
      <c r="M291" s="1881">
        <f>'각사별 CF'!N113</f>
        <v>0</v>
      </c>
      <c r="N291" s="1881">
        <f>'각사별 CF'!O113</f>
        <v>0</v>
      </c>
      <c r="O291" s="1881">
        <f>'각사별 CF'!P113</f>
        <v>0</v>
      </c>
      <c r="P291" s="1881">
        <f>'각사별 CF'!Q113</f>
        <v>0</v>
      </c>
      <c r="Q291" s="1881">
        <f>'각사별 CF'!R113</f>
        <v>0</v>
      </c>
      <c r="R291" s="1881">
        <f>'각사별 CF'!S113</f>
        <v>0</v>
      </c>
      <c r="S291" s="1881">
        <f>'각사별 CF'!T113</f>
        <v>0</v>
      </c>
      <c r="T291" s="1881">
        <f>'각사별 CF'!U113</f>
        <v>0</v>
      </c>
      <c r="U291" s="1881">
        <f>'각사별 CF'!V113</f>
        <v>0</v>
      </c>
      <c r="V291" s="1747">
        <v>0</v>
      </c>
      <c r="W291" s="1747">
        <v>0</v>
      </c>
    </row>
    <row r="292" spans="3:23" x14ac:dyDescent="0.3">
      <c r="D292" s="1820" t="s">
        <v>1566</v>
      </c>
      <c r="E292" s="1877"/>
      <c r="F292" s="1881">
        <f>'각사별 CF'!G114</f>
        <v>0</v>
      </c>
      <c r="G292" s="1881">
        <f ca="1">'각사별 CF'!H114</f>
        <v>238988.23200000005</v>
      </c>
      <c r="H292" s="1881">
        <f ca="1">'각사별 CF'!I114</f>
        <v>452180.23200000019</v>
      </c>
      <c r="I292" s="1881">
        <f ca="1">'각사별 CF'!J114</f>
        <v>274520.23200000002</v>
      </c>
      <c r="J292" s="1881">
        <f ca="1">'각사별 CF'!K114</f>
        <v>1424879.3916000004</v>
      </c>
      <c r="K292" s="1881">
        <f ca="1">'각사별 CF'!L114</f>
        <v>1606092.5915999999</v>
      </c>
      <c r="L292" s="1881">
        <f ca="1">'각사별 CF'!M114</f>
        <v>1243666.1916</v>
      </c>
      <c r="M292" s="1881">
        <f ca="1">'각사별 CF'!N114</f>
        <v>1243666.1916000007</v>
      </c>
      <c r="N292" s="1881">
        <f ca="1">'각사별 CF'!O114</f>
        <v>1334272.7916000001</v>
      </c>
      <c r="O292" s="1881">
        <f ca="1">'각사별 CF'!P114</f>
        <v>428206.79159999994</v>
      </c>
      <c r="P292" s="1881">
        <f ca="1">'각사별 CF'!Q114</f>
        <v>2240338.7916000001</v>
      </c>
      <c r="Q292" s="1881">
        <f ca="1">'각사별 CF'!R114</f>
        <v>1334272.7916000001</v>
      </c>
      <c r="R292" s="1881">
        <f ca="1">'각사별 CF'!S114</f>
        <v>1334272.7916000015</v>
      </c>
      <c r="S292" s="1881">
        <f ca="1">'각사별 CF'!T114</f>
        <v>1334272.7916000001</v>
      </c>
      <c r="T292" s="1881">
        <f ca="1">'각사별 CF'!U114</f>
        <v>1334272.7916000001</v>
      </c>
      <c r="U292" s="1881">
        <f ca="1">'각사별 CF'!V114</f>
        <v>1243666.1916</v>
      </c>
      <c r="V292" s="1789">
        <v>0</v>
      </c>
      <c r="W292" s="1789">
        <v>0</v>
      </c>
    </row>
    <row r="293" spans="3:23" x14ac:dyDescent="0.3">
      <c r="D293" s="1821" t="s">
        <v>1425</v>
      </c>
      <c r="E293" s="1878"/>
      <c r="F293" s="1879">
        <f t="shared" ref="F293:W293" si="86">SUM(F290:F292)</f>
        <v>-5754000.0000000009</v>
      </c>
      <c r="G293" s="1879">
        <f t="shared" ca="1" si="86"/>
        <v>238988.23200000005</v>
      </c>
      <c r="H293" s="1879">
        <f t="shared" ca="1" si="86"/>
        <v>452180.23200000019</v>
      </c>
      <c r="I293" s="1879">
        <f t="shared" ca="1" si="86"/>
        <v>-8644179.7680000011</v>
      </c>
      <c r="J293" s="1879">
        <f t="shared" ca="1" si="86"/>
        <v>1424879.3916000004</v>
      </c>
      <c r="K293" s="1879">
        <f t="shared" ca="1" si="86"/>
        <v>1606092.5915999999</v>
      </c>
      <c r="L293" s="1879">
        <f t="shared" ca="1" si="86"/>
        <v>1243666.1916</v>
      </c>
      <c r="M293" s="1879">
        <f t="shared" ca="1" si="86"/>
        <v>1243666.1916000007</v>
      </c>
      <c r="N293" s="1879">
        <f t="shared" ca="1" si="86"/>
        <v>1334272.7916000001</v>
      </c>
      <c r="O293" s="1879">
        <f t="shared" ca="1" si="86"/>
        <v>428206.79159999994</v>
      </c>
      <c r="P293" s="1879">
        <f t="shared" ca="1" si="86"/>
        <v>2240338.7916000001</v>
      </c>
      <c r="Q293" s="1879">
        <f t="shared" ca="1" si="86"/>
        <v>1334272.7916000001</v>
      </c>
      <c r="R293" s="1880">
        <f t="shared" ca="1" si="86"/>
        <v>1334272.7916000015</v>
      </c>
      <c r="S293" s="1880">
        <f t="shared" ca="1" si="86"/>
        <v>1334272.7916000001</v>
      </c>
      <c r="T293" s="1880">
        <f t="shared" ca="1" si="86"/>
        <v>1334272.7916000001</v>
      </c>
      <c r="U293" s="1880">
        <f t="shared" ca="1" si="86"/>
        <v>30012436.839476366</v>
      </c>
      <c r="V293" s="1880">
        <f t="shared" si="86"/>
        <v>0</v>
      </c>
      <c r="W293" s="1880">
        <f t="shared" si="86"/>
        <v>0</v>
      </c>
    </row>
    <row r="294" spans="3:23" x14ac:dyDescent="0.3">
      <c r="D294" s="1822" t="s">
        <v>1673</v>
      </c>
      <c r="E294" s="1979">
        <f ca="1">IRR(F293:W293)</f>
        <v>0.11877734489632519</v>
      </c>
      <c r="F294" s="1823"/>
      <c r="G294" s="1824"/>
      <c r="H294" s="1825"/>
      <c r="I294" s="1825"/>
      <c r="J294" s="1825"/>
      <c r="K294" s="1825"/>
      <c r="L294" s="1825"/>
      <c r="M294" s="1825"/>
      <c r="N294" s="1825"/>
      <c r="O294" s="1825"/>
      <c r="P294" s="1825"/>
      <c r="Q294" s="1825"/>
      <c r="R294" s="1826"/>
      <c r="S294" s="1826"/>
      <c r="T294" s="1826"/>
      <c r="U294" s="1826"/>
      <c r="V294" s="1826"/>
      <c r="W294" s="1826"/>
    </row>
    <row r="296" spans="3:23" x14ac:dyDescent="0.3">
      <c r="D296" s="2033" t="s">
        <v>1647</v>
      </c>
      <c r="E296" s="1916">
        <f ca="1">+IRR(F296:W296)</f>
        <v>9.6176604933835508E-2</v>
      </c>
      <c r="F296" s="1917">
        <f>+F$245+F293</f>
        <v>-28770000.000000004</v>
      </c>
      <c r="G296" s="1917">
        <f t="shared" ref="G296:W296" ca="1" si="87">+G$245+G293</f>
        <v>1194941.1600000001</v>
      </c>
      <c r="H296" s="1917">
        <f t="shared" ca="1" si="87"/>
        <v>2260901.1600000011</v>
      </c>
      <c r="I296" s="1917">
        <f t="shared" ca="1" si="87"/>
        <v>1372601.1600000001</v>
      </c>
      <c r="J296" s="1917">
        <f t="shared" ca="1" si="87"/>
        <v>2793881.1600000006</v>
      </c>
      <c r="K296" s="1917">
        <f t="shared" ca="1" si="87"/>
        <v>3149201.16</v>
      </c>
      <c r="L296" s="1917">
        <f t="shared" ca="1" si="87"/>
        <v>2438561.16</v>
      </c>
      <c r="M296" s="1917">
        <f t="shared" ca="1" si="87"/>
        <v>2438561.1600000011</v>
      </c>
      <c r="N296" s="1917">
        <f t="shared" ca="1" si="87"/>
        <v>2616221.16</v>
      </c>
      <c r="O296" s="1917">
        <f t="shared" ca="1" si="87"/>
        <v>839621.15999999992</v>
      </c>
      <c r="P296" s="1917">
        <f t="shared" ca="1" si="87"/>
        <v>4392821.16</v>
      </c>
      <c r="Q296" s="1917">
        <f t="shared" ca="1" si="87"/>
        <v>2616221.16</v>
      </c>
      <c r="R296" s="1917">
        <f t="shared" ca="1" si="87"/>
        <v>2616221.1600000029</v>
      </c>
      <c r="S296" s="1917">
        <f t="shared" ca="1" si="87"/>
        <v>2616221.16</v>
      </c>
      <c r="T296" s="1917">
        <f t="shared" ca="1" si="87"/>
        <v>2616221.16</v>
      </c>
      <c r="U296" s="1917">
        <f t="shared" ca="1" si="87"/>
        <v>31207331.807876367</v>
      </c>
      <c r="V296" s="1917">
        <f t="shared" ca="1" si="87"/>
        <v>1194894.9683999999</v>
      </c>
      <c r="W296" s="1917">
        <f t="shared" ca="1" si="87"/>
        <v>15640918.184029337</v>
      </c>
    </row>
    <row r="297" spans="3:23" x14ac:dyDescent="0.3">
      <c r="D297" s="1918"/>
      <c r="E297" s="1919"/>
      <c r="F297" s="1845"/>
      <c r="G297" s="1845"/>
      <c r="H297" s="1845"/>
      <c r="I297" s="1845"/>
      <c r="J297" s="1845"/>
      <c r="K297" s="1845"/>
      <c r="L297" s="1845"/>
      <c r="M297" s="1845"/>
      <c r="N297" s="1845"/>
      <c r="O297" s="1845"/>
      <c r="P297" s="1845"/>
      <c r="Q297" s="1845"/>
      <c r="R297" s="1845"/>
      <c r="S297" s="1845"/>
      <c r="T297" s="1845"/>
      <c r="U297" s="1845"/>
      <c r="V297" s="1845"/>
      <c r="W297" s="1845"/>
    </row>
    <row r="298" spans="3:23" x14ac:dyDescent="0.3">
      <c r="C298" s="731" t="s">
        <v>1567</v>
      </c>
      <c r="E298" s="1920" t="str">
        <f>시나리오분석!E43</f>
        <v>EIU(12월말)</v>
      </c>
    </row>
    <row r="299" spans="3:23" x14ac:dyDescent="0.3">
      <c r="D299" s="647" t="s">
        <v>753</v>
      </c>
      <c r="E299" s="1817" t="s">
        <v>788</v>
      </c>
      <c r="F299" s="1817" t="s">
        <v>702</v>
      </c>
      <c r="G299" s="1817" t="s">
        <v>703</v>
      </c>
      <c r="H299" s="1817" t="s">
        <v>704</v>
      </c>
      <c r="I299" s="1817" t="s">
        <v>705</v>
      </c>
      <c r="J299" s="1817" t="s">
        <v>706</v>
      </c>
      <c r="K299" s="1817" t="s">
        <v>707</v>
      </c>
      <c r="L299" s="1817" t="s">
        <v>708</v>
      </c>
      <c r="M299" s="1817" t="s">
        <v>709</v>
      </c>
      <c r="N299" s="1817" t="s">
        <v>710</v>
      </c>
      <c r="O299" s="1817" t="s">
        <v>711</v>
      </c>
      <c r="P299" s="1817" t="s">
        <v>712</v>
      </c>
      <c r="Q299" s="1817" t="s">
        <v>713</v>
      </c>
      <c r="R299" s="1817" t="s">
        <v>714</v>
      </c>
      <c r="S299" s="1817" t="s">
        <v>715</v>
      </c>
      <c r="T299" s="1817" t="s">
        <v>716</v>
      </c>
      <c r="U299" s="1817" t="s">
        <v>717</v>
      </c>
      <c r="V299" s="1817" t="s">
        <v>726</v>
      </c>
      <c r="W299" s="1818" t="s">
        <v>789</v>
      </c>
    </row>
    <row r="300" spans="3:23" x14ac:dyDescent="0.3">
      <c r="D300" s="836" t="s">
        <v>756</v>
      </c>
      <c r="E300" s="1921">
        <f>'각사별 CF'!F5</f>
        <v>855.13196480938416</v>
      </c>
      <c r="F300" s="1921">
        <f>'각사별 CF'!G5</f>
        <v>864.8905109489051</v>
      </c>
      <c r="G300" s="1921">
        <f>'각사별 CF'!H5</f>
        <v>862.10214655810512</v>
      </c>
      <c r="H300" s="1921">
        <f>'각사별 CF'!I5</f>
        <v>867.64044943820227</v>
      </c>
      <c r="I300" s="1921">
        <f>'각사별 CF'!J5</f>
        <v>852.30188679245282</v>
      </c>
      <c r="J300" s="1921">
        <f>'각사별 CF'!K5</f>
        <v>857.58962623951186</v>
      </c>
      <c r="K300" s="1921">
        <f>'각사별 CF'!L5</f>
        <v>853.58519660755587</v>
      </c>
      <c r="L300" s="1921">
        <f>'각사별 CF'!M5</f>
        <v>851.62790697674404</v>
      </c>
      <c r="M300" s="1921">
        <f>'각사별 CF'!N5</f>
        <v>851.59533073929958</v>
      </c>
      <c r="N300" s="1921">
        <f>'각사별 CF'!O5</f>
        <v>853.31772053083523</v>
      </c>
      <c r="O300" s="1921">
        <f>'각사별 CF'!P5</f>
        <v>856.53876272513708</v>
      </c>
      <c r="P300" s="1921">
        <f>'각사별 CF'!Q5</f>
        <v>859.73312401883823</v>
      </c>
      <c r="Q300" s="1921">
        <f>'각사별 CF'!R5</f>
        <v>863.82978723404267</v>
      </c>
      <c r="R300" s="1921">
        <f>'각사별 CF'!S5</f>
        <v>868.70047543581609</v>
      </c>
      <c r="S300" s="1921">
        <f>'각사별 CF'!T5</f>
        <v>873.20574162679429</v>
      </c>
      <c r="T300" s="1921">
        <f>'각사별 CF'!U5</f>
        <v>877.9742765273312</v>
      </c>
      <c r="U300" s="1921">
        <f>'각사별 CF'!V5</f>
        <v>881.91403081914029</v>
      </c>
      <c r="V300" s="1921">
        <f>'각사별 CF'!W5</f>
        <v>885.57377049180332</v>
      </c>
      <c r="W300" s="1921">
        <f>'각사별 CF'!X5</f>
        <v>888.39137645107803</v>
      </c>
    </row>
    <row r="301" spans="3:23" x14ac:dyDescent="0.3">
      <c r="F301" s="1922"/>
      <c r="G301" s="1922">
        <f t="shared" ref="G301:W301" si="88">+G300/F300-1</f>
        <v>-3.2239507261337952E-3</v>
      </c>
      <c r="H301" s="1922">
        <f t="shared" si="88"/>
        <v>6.4241840740202338E-3</v>
      </c>
      <c r="I301" s="1922">
        <f t="shared" si="88"/>
        <v>-1.7678478055836555E-2</v>
      </c>
      <c r="J301" s="1922">
        <f t="shared" si="88"/>
        <v>6.2040686862243621E-3</v>
      </c>
      <c r="K301" s="1922">
        <f t="shared" si="88"/>
        <v>-4.6694007360084111E-3</v>
      </c>
      <c r="L301" s="1922">
        <f t="shared" si="88"/>
        <v>-2.2930219954502284E-3</v>
      </c>
      <c r="M301" s="1922">
        <f t="shared" si="88"/>
        <v>-3.8251726109050921E-5</v>
      </c>
      <c r="N301" s="1922">
        <f t="shared" si="88"/>
        <v>2.0225448982209571E-3</v>
      </c>
      <c r="O301" s="1922">
        <f t="shared" si="88"/>
        <v>3.774727884823692E-3</v>
      </c>
      <c r="P301" s="1922">
        <f t="shared" si="88"/>
        <v>3.7293832255040904E-3</v>
      </c>
      <c r="Q301" s="1922">
        <f t="shared" si="88"/>
        <v>4.7650405698624887E-3</v>
      </c>
      <c r="R301" s="1922">
        <f t="shared" si="88"/>
        <v>5.6384814158461083E-3</v>
      </c>
      <c r="S301" s="1922">
        <f t="shared" si="88"/>
        <v>5.1862135665552422E-3</v>
      </c>
      <c r="T301" s="1922">
        <f t="shared" si="88"/>
        <v>5.4609522970532343E-3</v>
      </c>
      <c r="U301" s="1922">
        <f t="shared" si="88"/>
        <v>4.4873231450379691E-3</v>
      </c>
      <c r="V301" s="1922">
        <f t="shared" si="88"/>
        <v>4.1497691892529165E-3</v>
      </c>
      <c r="W301" s="1922">
        <f t="shared" si="88"/>
        <v>3.1816727788922528E-3</v>
      </c>
    </row>
    <row r="302" spans="3:23" x14ac:dyDescent="0.3">
      <c r="E302" s="1923"/>
      <c r="F302" s="1923">
        <v>1</v>
      </c>
      <c r="G302" s="1923">
        <f t="shared" ref="G302:W302" si="89">+F302*(1+G301)</f>
        <v>0.9967760492738662</v>
      </c>
      <c r="H302" s="1923">
        <f t="shared" si="89"/>
        <v>1.0031795220949762</v>
      </c>
      <c r="I302" s="1924">
        <f t="shared" si="89"/>
        <v>0.98544483492755552</v>
      </c>
      <c r="J302" s="1923">
        <f t="shared" si="89"/>
        <v>0.9915586023699311</v>
      </c>
      <c r="K302" s="1923">
        <f t="shared" si="89"/>
        <v>0.98692861790222952</v>
      </c>
      <c r="L302" s="1924">
        <f t="shared" si="89"/>
        <v>0.98466556887344037</v>
      </c>
      <c r="M302" s="1923">
        <f t="shared" si="89"/>
        <v>0.98462790371579079</v>
      </c>
      <c r="N302" s="1923">
        <f t="shared" si="89"/>
        <v>0.98661935785909716</v>
      </c>
      <c r="O302" s="1924">
        <f t="shared" si="89"/>
        <v>0.99034357746091473</v>
      </c>
      <c r="P302" s="1923">
        <f t="shared" si="89"/>
        <v>0.99403694818618316</v>
      </c>
      <c r="Q302" s="1923">
        <f t="shared" si="89"/>
        <v>0.99877357457223259</v>
      </c>
      <c r="R302" s="1924">
        <f t="shared" si="89"/>
        <v>1.0044051408110963</v>
      </c>
      <c r="S302" s="1923">
        <f t="shared" si="89"/>
        <v>1.0096142003786888</v>
      </c>
      <c r="T302" s="1923">
        <f t="shared" si="89"/>
        <v>1.0151276553653843</v>
      </c>
      <c r="U302" s="1924">
        <f t="shared" si="89"/>
        <v>1.0196828611884736</v>
      </c>
      <c r="V302" s="1923">
        <f t="shared" si="89"/>
        <v>1.0239143097086427</v>
      </c>
      <c r="W302" s="1923">
        <f t="shared" si="89"/>
        <v>1.0271720699957609</v>
      </c>
    </row>
    <row r="305" spans="3:24" hidden="1" x14ac:dyDescent="0.3">
      <c r="D305" s="1925" t="s">
        <v>1568</v>
      </c>
      <c r="E305" s="1925">
        <v>876</v>
      </c>
      <c r="F305" s="1926">
        <f>+$E$305*F302</f>
        <v>876</v>
      </c>
      <c r="G305" s="1926">
        <f t="shared" ref="G305:W305" si="90">+$E$305*G302</f>
        <v>873.17581916390679</v>
      </c>
      <c r="H305" s="1926">
        <f t="shared" si="90"/>
        <v>878.78526135519917</v>
      </c>
      <c r="I305" s="1926">
        <f t="shared" si="90"/>
        <v>863.24967539653869</v>
      </c>
      <c r="J305" s="1926">
        <f t="shared" si="90"/>
        <v>868.60533567605967</v>
      </c>
      <c r="K305" s="1926">
        <f t="shared" si="90"/>
        <v>864.54946928235302</v>
      </c>
      <c r="L305" s="1926">
        <f t="shared" si="90"/>
        <v>862.56703833313372</v>
      </c>
      <c r="M305" s="1926">
        <f t="shared" si="90"/>
        <v>862.53404365503275</v>
      </c>
      <c r="N305" s="1926">
        <f t="shared" si="90"/>
        <v>864.27855748456909</v>
      </c>
      <c r="O305" s="1926">
        <f t="shared" si="90"/>
        <v>867.54097385576131</v>
      </c>
      <c r="P305" s="1926">
        <f t="shared" si="90"/>
        <v>870.77636661109648</v>
      </c>
      <c r="Q305" s="1926">
        <f t="shared" si="90"/>
        <v>874.92565132527579</v>
      </c>
      <c r="R305" s="1926">
        <f t="shared" si="90"/>
        <v>879.85890335052034</v>
      </c>
      <c r="S305" s="1926">
        <f t="shared" si="90"/>
        <v>884.42203953173134</v>
      </c>
      <c r="T305" s="1926">
        <f t="shared" si="90"/>
        <v>889.25182610007664</v>
      </c>
      <c r="U305" s="1926">
        <f t="shared" si="90"/>
        <v>893.24218640110291</v>
      </c>
      <c r="V305" s="1926">
        <f t="shared" si="90"/>
        <v>896.948935304771</v>
      </c>
      <c r="W305" s="1926">
        <f t="shared" si="90"/>
        <v>899.80273331628655</v>
      </c>
    </row>
    <row r="306" spans="3:24" hidden="1" x14ac:dyDescent="0.3">
      <c r="D306" s="1907" t="s">
        <v>1569</v>
      </c>
      <c r="E306" s="1908" t="s">
        <v>788</v>
      </c>
      <c r="F306" s="1908" t="s">
        <v>702</v>
      </c>
      <c r="G306" s="1908" t="s">
        <v>703</v>
      </c>
      <c r="H306" s="1908" t="s">
        <v>704</v>
      </c>
      <c r="I306" s="1908" t="s">
        <v>705</v>
      </c>
      <c r="J306" s="1908" t="s">
        <v>706</v>
      </c>
      <c r="K306" s="1908" t="s">
        <v>707</v>
      </c>
      <c r="L306" s="1908" t="s">
        <v>708</v>
      </c>
      <c r="M306" s="1908" t="s">
        <v>709</v>
      </c>
      <c r="N306" s="1908" t="s">
        <v>710</v>
      </c>
      <c r="O306" s="1908" t="s">
        <v>711</v>
      </c>
      <c r="P306" s="1908" t="s">
        <v>712</v>
      </c>
      <c r="Q306" s="1908" t="s">
        <v>713</v>
      </c>
      <c r="R306" s="1908" t="s">
        <v>714</v>
      </c>
      <c r="S306" s="1908" t="s">
        <v>715</v>
      </c>
      <c r="T306" s="1908" t="s">
        <v>716</v>
      </c>
      <c r="U306" s="1908" t="s">
        <v>717</v>
      </c>
      <c r="V306" s="1908" t="s">
        <v>726</v>
      </c>
      <c r="W306" s="1909" t="s">
        <v>789</v>
      </c>
    </row>
    <row r="307" spans="3:24" hidden="1" x14ac:dyDescent="0.3">
      <c r="D307" s="1707" t="s">
        <v>1490</v>
      </c>
      <c r="E307" s="1782"/>
      <c r="F307" s="1881">
        <f t="shared" ref="F307:W307" si="91">+F134*F$305/1000</f>
        <v>25202520.000000004</v>
      </c>
      <c r="G307" s="1881">
        <f t="shared" si="91"/>
        <v>0</v>
      </c>
      <c r="H307" s="1881">
        <f t="shared" si="91"/>
        <v>0</v>
      </c>
      <c r="I307" s="1881">
        <f t="shared" si="91"/>
        <v>0</v>
      </c>
      <c r="J307" s="1881">
        <f t="shared" si="91"/>
        <v>0</v>
      </c>
      <c r="K307" s="1881">
        <f t="shared" si="91"/>
        <v>0</v>
      </c>
      <c r="L307" s="1881">
        <f t="shared" si="91"/>
        <v>0</v>
      </c>
      <c r="M307" s="1881">
        <f t="shared" si="91"/>
        <v>0</v>
      </c>
      <c r="N307" s="1881">
        <f t="shared" si="91"/>
        <v>0</v>
      </c>
      <c r="O307" s="1881">
        <f t="shared" si="91"/>
        <v>0</v>
      </c>
      <c r="P307" s="1881">
        <f t="shared" si="91"/>
        <v>0</v>
      </c>
      <c r="Q307" s="1881">
        <f t="shared" si="91"/>
        <v>0</v>
      </c>
      <c r="R307" s="1747">
        <f t="shared" si="91"/>
        <v>0</v>
      </c>
      <c r="S307" s="1747">
        <f t="shared" si="91"/>
        <v>0</v>
      </c>
      <c r="T307" s="1747">
        <f t="shared" si="91"/>
        <v>0</v>
      </c>
      <c r="U307" s="1747">
        <f t="shared" si="91"/>
        <v>0</v>
      </c>
      <c r="V307" s="1747">
        <f t="shared" si="91"/>
        <v>0</v>
      </c>
      <c r="W307" s="1747">
        <f t="shared" si="91"/>
        <v>0</v>
      </c>
    </row>
    <row r="308" spans="3:24" hidden="1" x14ac:dyDescent="0.3">
      <c r="D308" s="1709" t="s">
        <v>1523</v>
      </c>
      <c r="E308" s="1790"/>
      <c r="F308" s="1791">
        <f t="shared" ref="F308:W308" si="92">+F135*F$305/1000</f>
        <v>-25202520.000000004</v>
      </c>
      <c r="G308" s="1791">
        <f t="shared" si="92"/>
        <v>0</v>
      </c>
      <c r="H308" s="1791">
        <f t="shared" si="92"/>
        <v>0</v>
      </c>
      <c r="I308" s="1791">
        <f t="shared" si="92"/>
        <v>0</v>
      </c>
      <c r="J308" s="1791">
        <f t="shared" si="92"/>
        <v>0</v>
      </c>
      <c r="K308" s="1791">
        <f t="shared" si="92"/>
        <v>0</v>
      </c>
      <c r="L308" s="1791">
        <f t="shared" si="92"/>
        <v>0</v>
      </c>
      <c r="M308" s="1791">
        <f t="shared" si="92"/>
        <v>0</v>
      </c>
      <c r="N308" s="1791">
        <f t="shared" si="92"/>
        <v>0</v>
      </c>
      <c r="O308" s="1791">
        <f t="shared" si="92"/>
        <v>0</v>
      </c>
      <c r="P308" s="1791">
        <f t="shared" si="92"/>
        <v>0</v>
      </c>
      <c r="Q308" s="1791">
        <f t="shared" si="92"/>
        <v>0</v>
      </c>
      <c r="R308" s="1792">
        <f t="shared" si="92"/>
        <v>0</v>
      </c>
      <c r="S308" s="1792">
        <f t="shared" si="92"/>
        <v>0</v>
      </c>
      <c r="T308" s="1792">
        <f t="shared" si="92"/>
        <v>0</v>
      </c>
      <c r="U308" s="1792">
        <f t="shared" si="92"/>
        <v>0</v>
      </c>
      <c r="V308" s="1792">
        <f t="shared" si="92"/>
        <v>0</v>
      </c>
      <c r="W308" s="1792">
        <f t="shared" si="92"/>
        <v>0</v>
      </c>
    </row>
    <row r="309" spans="3:24" hidden="1" x14ac:dyDescent="0.3">
      <c r="D309" s="1707" t="s">
        <v>1525</v>
      </c>
      <c r="E309" s="1782"/>
      <c r="F309" s="1881">
        <f t="shared" ref="F309:W309" si="93">+F136*F$305/1000</f>
        <v>0</v>
      </c>
      <c r="G309" s="1881">
        <f t="shared" ca="1" si="93"/>
        <v>1283568.4541709432</v>
      </c>
      <c r="H309" s="1881">
        <f t="shared" ca="1" si="93"/>
        <v>2399083.7634996944</v>
      </c>
      <c r="I309" s="1881">
        <f t="shared" ca="1" si="93"/>
        <v>1450259.454666185</v>
      </c>
      <c r="J309" s="1881">
        <f t="shared" ca="1" si="93"/>
        <v>2918513.9278715616</v>
      </c>
      <c r="K309" s="1881">
        <f t="shared" ca="1" si="93"/>
        <v>3267996.9938872941</v>
      </c>
      <c r="L309" s="1881">
        <f t="shared" ca="1" si="93"/>
        <v>2535947.0926994132</v>
      </c>
      <c r="M309" s="1881">
        <f t="shared" ca="1" si="93"/>
        <v>2535850.0883457982</v>
      </c>
      <c r="N309" s="1881">
        <f t="shared" ca="1" si="93"/>
        <v>2722477.4560763924</v>
      </c>
      <c r="O309" s="1881">
        <f t="shared" ca="1" si="93"/>
        <v>910918.02254854946</v>
      </c>
      <c r="P309" s="1881">
        <f t="shared" ca="1" si="93"/>
        <v>4571575.9247082565</v>
      </c>
      <c r="Q309" s="1881">
        <f t="shared" ca="1" si="93"/>
        <v>2756015.8016746189</v>
      </c>
      <c r="R309" s="1747">
        <f t="shared" ca="1" si="93"/>
        <v>2771555.5455541424</v>
      </c>
      <c r="S309" s="1747">
        <f t="shared" ca="1" si="93"/>
        <v>2785929.4245249541</v>
      </c>
      <c r="T309" s="1747">
        <f t="shared" ca="1" si="93"/>
        <v>2801143.2522152415</v>
      </c>
      <c r="U309" s="1747">
        <f t="shared" ca="1" si="93"/>
        <v>2626132.0280192429</v>
      </c>
      <c r="V309" s="1747">
        <f t="shared" ca="1" si="93"/>
        <v>2637029.8697960265</v>
      </c>
      <c r="W309" s="1747">
        <f t="shared" ca="1" si="93"/>
        <v>29288578.969445135</v>
      </c>
    </row>
    <row r="310" spans="3:24" hidden="1" x14ac:dyDescent="0.3">
      <c r="D310" s="1707" t="s">
        <v>1522</v>
      </c>
      <c r="E310" s="1782"/>
      <c r="F310" s="1881">
        <f t="shared" ref="F310:W310" si="94">+F137*F$305/1000</f>
        <v>0</v>
      </c>
      <c r="G310" s="1881">
        <f t="shared" ca="1" si="94"/>
        <v>-1233325.9175362519</v>
      </c>
      <c r="H310" s="1881">
        <f t="shared" ca="1" si="94"/>
        <v>-2348518.4595613163</v>
      </c>
      <c r="I310" s="1881">
        <f t="shared" ca="1" si="94"/>
        <v>-1400588.0683438682</v>
      </c>
      <c r="J310" s="1881">
        <f t="shared" ca="1" si="94"/>
        <v>-2868534.3768567611</v>
      </c>
      <c r="K310" s="1881">
        <f t="shared" ca="1" si="94"/>
        <v>-3218250.8174247881</v>
      </c>
      <c r="L310" s="1881">
        <f t="shared" ca="1" si="94"/>
        <v>-2486314.9853137247</v>
      </c>
      <c r="M310" s="1881">
        <f t="shared" ca="1" si="94"/>
        <v>-2486219.8794738874</v>
      </c>
      <c r="N310" s="1881">
        <f t="shared" ca="1" si="94"/>
        <v>-2672746.8678787304</v>
      </c>
      <c r="O310" s="1881">
        <f t="shared" ca="1" si="94"/>
        <v>-860999.71491288883</v>
      </c>
      <c r="P310" s="1881">
        <f t="shared" ca="1" si="94"/>
        <v>-4521471.452573454</v>
      </c>
      <c r="Q310" s="1881">
        <f t="shared" ca="1" si="94"/>
        <v>-2705672.5796973626</v>
      </c>
      <c r="R310" s="1747">
        <f t="shared" ca="1" si="94"/>
        <v>-2720928.4642553534</v>
      </c>
      <c r="S310" s="1747">
        <f t="shared" ca="1" si="94"/>
        <v>-2735039.7803702978</v>
      </c>
      <c r="T310" s="1747">
        <f t="shared" ca="1" si="94"/>
        <v>-2749975.7021414428</v>
      </c>
      <c r="U310" s="1747">
        <f t="shared" ca="1" si="94"/>
        <v>-2574734.8726137234</v>
      </c>
      <c r="V310" s="1747">
        <f t="shared" ca="1" si="94"/>
        <v>-2585419.4280585903</v>
      </c>
      <c r="W310" s="1747">
        <f t="shared" ca="1" si="94"/>
        <v>-29236804.320170116</v>
      </c>
    </row>
    <row r="311" spans="3:24" hidden="1" x14ac:dyDescent="0.3">
      <c r="D311" s="1708" t="s">
        <v>1491</v>
      </c>
      <c r="E311" s="1787"/>
      <c r="F311" s="1788">
        <f>+F138*F$305/1000</f>
        <v>0</v>
      </c>
      <c r="G311" s="1788">
        <f t="shared" ref="G311:W311" ca="1" si="95">+G138*G$305/1000</f>
        <v>-50242.536634691278</v>
      </c>
      <c r="H311" s="1788">
        <f t="shared" ca="1" si="95"/>
        <v>-50565.303938378216</v>
      </c>
      <c r="I311" s="1788">
        <f t="shared" ca="1" si="95"/>
        <v>-49671.38632231683</v>
      </c>
      <c r="J311" s="1788">
        <f t="shared" ca="1" si="95"/>
        <v>-49979.551014800672</v>
      </c>
      <c r="K311" s="1788">
        <f t="shared" ca="1" si="95"/>
        <v>-49746.176462506592</v>
      </c>
      <c r="L311" s="1788">
        <f t="shared" ca="1" si="95"/>
        <v>-49632.107385688716</v>
      </c>
      <c r="M311" s="1788">
        <f t="shared" ca="1" si="95"/>
        <v>-49630.208871910385</v>
      </c>
      <c r="N311" s="1788">
        <f t="shared" ca="1" si="95"/>
        <v>-49730.588197662109</v>
      </c>
      <c r="O311" s="1788">
        <f t="shared" ca="1" si="95"/>
        <v>-49918.307635660509</v>
      </c>
      <c r="P311" s="1788">
        <f t="shared" ca="1" si="95"/>
        <v>-50104.47213480249</v>
      </c>
      <c r="Q311" s="1788">
        <f t="shared" ca="1" si="95"/>
        <v>-50343.221977256369</v>
      </c>
      <c r="R311" s="1789">
        <f t="shared" ca="1" si="95"/>
        <v>-50627.081298788944</v>
      </c>
      <c r="S311" s="1789">
        <f t="shared" ca="1" si="95"/>
        <v>-50889.64415465582</v>
      </c>
      <c r="T311" s="1789">
        <f t="shared" ca="1" si="95"/>
        <v>-51167.550073798411</v>
      </c>
      <c r="U311" s="1789">
        <f t="shared" ca="1" si="95"/>
        <v>-51397.155405519668</v>
      </c>
      <c r="V311" s="1789">
        <f t="shared" ca="1" si="95"/>
        <v>-51610.441737436733</v>
      </c>
      <c r="W311" s="1789">
        <f t="shared" ca="1" si="95"/>
        <v>-51774.649275019132</v>
      </c>
    </row>
    <row r="312" spans="3:24" hidden="1" x14ac:dyDescent="0.3">
      <c r="D312" s="1707" t="s">
        <v>1524</v>
      </c>
      <c r="E312" s="1782"/>
      <c r="F312" s="1881">
        <f t="shared" ref="F312:W313" si="96">+F139*$F$305/1000</f>
        <v>0</v>
      </c>
      <c r="G312" s="1881">
        <f t="shared" si="96"/>
        <v>0</v>
      </c>
      <c r="H312" s="1881">
        <f t="shared" si="96"/>
        <v>0</v>
      </c>
      <c r="I312" s="1881">
        <f t="shared" si="96"/>
        <v>7812781.200000002</v>
      </c>
      <c r="J312" s="1881">
        <f t="shared" si="96"/>
        <v>0</v>
      </c>
      <c r="K312" s="1881">
        <f t="shared" si="96"/>
        <v>0</v>
      </c>
      <c r="L312" s="1881">
        <f t="shared" si="96"/>
        <v>0</v>
      </c>
      <c r="M312" s="1881">
        <f t="shared" si="96"/>
        <v>0</v>
      </c>
      <c r="N312" s="1881">
        <f t="shared" si="96"/>
        <v>0</v>
      </c>
      <c r="O312" s="1881">
        <f t="shared" si="96"/>
        <v>0</v>
      </c>
      <c r="P312" s="1881">
        <f t="shared" si="96"/>
        <v>0</v>
      </c>
      <c r="Q312" s="1881">
        <f t="shared" si="96"/>
        <v>0</v>
      </c>
      <c r="R312" s="1747">
        <f t="shared" si="96"/>
        <v>0</v>
      </c>
      <c r="S312" s="1747">
        <f t="shared" si="96"/>
        <v>0</v>
      </c>
      <c r="T312" s="1747">
        <f t="shared" si="96"/>
        <v>0</v>
      </c>
      <c r="U312" s="1747">
        <f t="shared" si="96"/>
        <v>0</v>
      </c>
      <c r="V312" s="1747">
        <f t="shared" si="96"/>
        <v>0</v>
      </c>
      <c r="W312" s="1927">
        <f t="shared" si="96"/>
        <v>12349234.800000003</v>
      </c>
    </row>
    <row r="313" spans="3:24" hidden="1" x14ac:dyDescent="0.3">
      <c r="D313" s="1786" t="s">
        <v>1521</v>
      </c>
      <c r="E313" s="1782"/>
      <c r="F313" s="1881">
        <f t="shared" si="96"/>
        <v>0</v>
      </c>
      <c r="G313" s="1881">
        <f t="shared" si="96"/>
        <v>0</v>
      </c>
      <c r="H313" s="1881">
        <f t="shared" si="96"/>
        <v>0</v>
      </c>
      <c r="I313" s="1881">
        <f t="shared" si="96"/>
        <v>-7812781.200000002</v>
      </c>
      <c r="J313" s="1881">
        <f t="shared" si="96"/>
        <v>0</v>
      </c>
      <c r="K313" s="1881">
        <f t="shared" si="96"/>
        <v>0</v>
      </c>
      <c r="L313" s="1881">
        <f t="shared" si="96"/>
        <v>0</v>
      </c>
      <c r="M313" s="1881">
        <f t="shared" si="96"/>
        <v>0</v>
      </c>
      <c r="N313" s="1881">
        <f t="shared" si="96"/>
        <v>0</v>
      </c>
      <c r="O313" s="1881">
        <f t="shared" si="96"/>
        <v>0</v>
      </c>
      <c r="P313" s="1881">
        <f t="shared" si="96"/>
        <v>0</v>
      </c>
      <c r="Q313" s="1881">
        <f t="shared" si="96"/>
        <v>0</v>
      </c>
      <c r="R313" s="1747">
        <f t="shared" si="96"/>
        <v>0</v>
      </c>
      <c r="S313" s="1747">
        <f t="shared" si="96"/>
        <v>0</v>
      </c>
      <c r="T313" s="1747">
        <f t="shared" si="96"/>
        <v>0</v>
      </c>
      <c r="U313" s="1747">
        <f t="shared" si="96"/>
        <v>0</v>
      </c>
      <c r="V313" s="1747">
        <f t="shared" si="96"/>
        <v>0</v>
      </c>
      <c r="W313" s="1927">
        <f>+W140*W$305/1000</f>
        <v>-12684789.072379688</v>
      </c>
    </row>
    <row r="314" spans="3:24" hidden="1" x14ac:dyDescent="0.3">
      <c r="D314" s="1786" t="s">
        <v>1570</v>
      </c>
      <c r="E314" s="1782"/>
      <c r="F314" s="1881">
        <f t="shared" ref="F314:H314" si="97">-(F312+F313)</f>
        <v>0</v>
      </c>
      <c r="G314" s="1881">
        <f t="shared" si="97"/>
        <v>0</v>
      </c>
      <c r="H314" s="1881">
        <f t="shared" si="97"/>
        <v>0</v>
      </c>
      <c r="I314" s="1881">
        <f>-(I312+I313)</f>
        <v>0</v>
      </c>
      <c r="J314" s="1881">
        <f t="shared" ref="J314:W314" si="98">-(J312+J313)</f>
        <v>0</v>
      </c>
      <c r="K314" s="1881">
        <f t="shared" si="98"/>
        <v>0</v>
      </c>
      <c r="L314" s="1881">
        <f t="shared" si="98"/>
        <v>0</v>
      </c>
      <c r="M314" s="1881">
        <f t="shared" si="98"/>
        <v>0</v>
      </c>
      <c r="N314" s="1881">
        <f t="shared" si="98"/>
        <v>0</v>
      </c>
      <c r="O314" s="1881">
        <f t="shared" si="98"/>
        <v>0</v>
      </c>
      <c r="P314" s="1881">
        <f t="shared" si="98"/>
        <v>0</v>
      </c>
      <c r="Q314" s="1881">
        <f t="shared" si="98"/>
        <v>0</v>
      </c>
      <c r="R314" s="1881">
        <f t="shared" si="98"/>
        <v>0</v>
      </c>
      <c r="S314" s="1881">
        <f t="shared" si="98"/>
        <v>0</v>
      </c>
      <c r="T314" s="1881">
        <f t="shared" si="98"/>
        <v>0</v>
      </c>
      <c r="U314" s="1881">
        <f t="shared" si="98"/>
        <v>0</v>
      </c>
      <c r="V314" s="1881">
        <f t="shared" si="98"/>
        <v>0</v>
      </c>
      <c r="W314" s="1928">
        <f t="shared" si="98"/>
        <v>335554.27237968519</v>
      </c>
      <c r="X314" s="58" t="s">
        <v>1583</v>
      </c>
    </row>
    <row r="315" spans="3:24" hidden="1" x14ac:dyDescent="0.3">
      <c r="D315" s="1710" t="s">
        <v>1425</v>
      </c>
      <c r="E315" s="1793">
        <f>SUM(E307:E313)</f>
        <v>0</v>
      </c>
      <c r="F315" s="1794">
        <f t="shared" ref="F315:H315" si="99">SUM(F307:F314)</f>
        <v>0</v>
      </c>
      <c r="G315" s="1794">
        <f t="shared" ca="1" si="99"/>
        <v>1.4551915228366852E-11</v>
      </c>
      <c r="H315" s="1794">
        <f t="shared" ca="1" si="99"/>
        <v>-1.0186340659856796E-10</v>
      </c>
      <c r="I315" s="1794">
        <f ca="1">SUM(I307:I314)</f>
        <v>0</v>
      </c>
      <c r="J315" s="1794">
        <f t="shared" ref="J315:W315" ca="1" si="100">SUM(J307:J314)</f>
        <v>-1.1641532182693481E-10</v>
      </c>
      <c r="K315" s="1794">
        <f t="shared" ca="1" si="100"/>
        <v>-6.4756022766232491E-10</v>
      </c>
      <c r="L315" s="1794">
        <f t="shared" ca="1" si="100"/>
        <v>-2.5465851649641991E-10</v>
      </c>
      <c r="M315" s="1794">
        <f t="shared" ca="1" si="100"/>
        <v>4.2928149923682213E-10</v>
      </c>
      <c r="N315" s="1794">
        <f t="shared" ca="1" si="100"/>
        <v>-8.0035533756017685E-11</v>
      </c>
      <c r="O315" s="1794">
        <f t="shared" ca="1" si="100"/>
        <v>1.2369127944111824E-10</v>
      </c>
      <c r="P315" s="1794">
        <f t="shared" ca="1" si="100"/>
        <v>0</v>
      </c>
      <c r="Q315" s="1794">
        <f t="shared" ca="1" si="100"/>
        <v>-1.3096723705530167E-10</v>
      </c>
      <c r="R315" s="1794">
        <f t="shared" ca="1" si="100"/>
        <v>6.5483618527650833E-11</v>
      </c>
      <c r="S315" s="1794">
        <f t="shared" ca="1" si="100"/>
        <v>3.92901711165905E-10</v>
      </c>
      <c r="T315" s="1794">
        <f t="shared" ca="1" si="100"/>
        <v>3.3469405025243759E-10</v>
      </c>
      <c r="U315" s="1794">
        <f t="shared" ca="1" si="100"/>
        <v>-1.3824319466948509E-10</v>
      </c>
      <c r="V315" s="1794">
        <f t="shared" ca="1" si="100"/>
        <v>-5.0931703299283981E-10</v>
      </c>
      <c r="W315" s="1794">
        <f t="shared" ca="1" si="100"/>
        <v>0</v>
      </c>
    </row>
    <row r="317" spans="3:24" x14ac:dyDescent="0.3">
      <c r="W317" s="622"/>
    </row>
    <row r="318" spans="3:24" s="2022" customFormat="1" x14ac:dyDescent="0.3">
      <c r="C318" s="2021"/>
      <c r="D318" s="2024" t="s">
        <v>1642</v>
      </c>
      <c r="I318" s="2023"/>
      <c r="L318" s="2023"/>
      <c r="W318" s="2023"/>
    </row>
    <row r="319" spans="3:24" x14ac:dyDescent="0.3">
      <c r="D319" s="1828" t="s">
        <v>1663</v>
      </c>
    </row>
    <row r="320" spans="3:24" x14ac:dyDescent="0.3">
      <c r="D320" s="2014" t="s">
        <v>1080</v>
      </c>
      <c r="E320" s="1817"/>
      <c r="F320" s="1817" t="s">
        <v>702</v>
      </c>
      <c r="G320" s="1817" t="s">
        <v>703</v>
      </c>
      <c r="H320" s="1817" t="s">
        <v>704</v>
      </c>
      <c r="I320" s="1817" t="s">
        <v>705</v>
      </c>
      <c r="J320" s="1817" t="s">
        <v>706</v>
      </c>
      <c r="K320" s="1817" t="s">
        <v>707</v>
      </c>
      <c r="L320" s="1817" t="s">
        <v>708</v>
      </c>
      <c r="M320" s="1817" t="s">
        <v>709</v>
      </c>
      <c r="N320" s="1817" t="s">
        <v>710</v>
      </c>
      <c r="O320" s="1817" t="s">
        <v>711</v>
      </c>
      <c r="P320" s="1817" t="s">
        <v>712</v>
      </c>
      <c r="Q320" s="1817" t="s">
        <v>713</v>
      </c>
      <c r="R320" s="1817" t="s">
        <v>714</v>
      </c>
      <c r="S320" s="1817" t="s">
        <v>715</v>
      </c>
      <c r="T320" s="1817" t="s">
        <v>716</v>
      </c>
      <c r="U320" s="1817" t="s">
        <v>717</v>
      </c>
      <c r="V320" s="1817" t="s">
        <v>726</v>
      </c>
      <c r="W320" s="2015" t="s">
        <v>789</v>
      </c>
    </row>
    <row r="321" spans="4:24" x14ac:dyDescent="0.3">
      <c r="D321" s="1819" t="s">
        <v>1529</v>
      </c>
      <c r="E321" s="1782"/>
      <c r="F321" s="1881">
        <f>'각사별 CF'!G90</f>
        <v>-23016000.000000004</v>
      </c>
      <c r="G321" s="1881">
        <f>'각사별 CF'!H90</f>
        <v>0</v>
      </c>
      <c r="H321" s="1881">
        <f>'각사별 CF'!I90</f>
        <v>0</v>
      </c>
      <c r="I321" s="1881">
        <f>'각사별 CF'!J90</f>
        <v>0</v>
      </c>
      <c r="J321" s="1881">
        <f>'각사별 CF'!K90</f>
        <v>0</v>
      </c>
      <c r="K321" s="1881">
        <f>'각사별 CF'!L90</f>
        <v>0</v>
      </c>
      <c r="L321" s="1881">
        <f>'각사별 CF'!M90</f>
        <v>0</v>
      </c>
      <c r="M321" s="1881">
        <f>'각사별 CF'!N90</f>
        <v>0</v>
      </c>
      <c r="N321" s="1881">
        <f>'각사별 CF'!O90</f>
        <v>0</v>
      </c>
      <c r="O321" s="1881">
        <f>'각사별 CF'!P90</f>
        <v>0</v>
      </c>
      <c r="P321" s="1881">
        <f>'각사별 CF'!Q90</f>
        <v>0</v>
      </c>
      <c r="Q321" s="1881">
        <f>'각사별 CF'!R90</f>
        <v>0</v>
      </c>
      <c r="R321" s="1747">
        <f>'각사별 CF'!S90</f>
        <v>0</v>
      </c>
      <c r="S321" s="1747">
        <f>'각사별 CF'!T90</f>
        <v>0</v>
      </c>
      <c r="T321" s="1747">
        <f>'각사별 CF'!U90</f>
        <v>0</v>
      </c>
      <c r="U321" s="1747">
        <f>'각사별 CF'!V90</f>
        <v>0</v>
      </c>
      <c r="V321" s="1747">
        <f>'각사별 CF'!W90</f>
        <v>0</v>
      </c>
      <c r="W321" s="1747">
        <f>'각사별 CF'!X90</f>
        <v>0</v>
      </c>
    </row>
    <row r="322" spans="4:24" x14ac:dyDescent="0.3">
      <c r="D322" s="1819" t="s">
        <v>1555</v>
      </c>
      <c r="E322" s="1782"/>
      <c r="F322" s="1881">
        <f>'각사별 CF'!G91</f>
        <v>0</v>
      </c>
      <c r="G322" s="1881">
        <f>'각사별 CF'!H91</f>
        <v>0</v>
      </c>
      <c r="H322" s="1881">
        <f>'각사별 CF'!I91</f>
        <v>0</v>
      </c>
      <c r="I322" s="1881">
        <f>'각사별 CF'!J91</f>
        <v>8918700.0000000019</v>
      </c>
      <c r="J322" s="1881">
        <f>'각사별 CF'!K91</f>
        <v>0</v>
      </c>
      <c r="K322" s="1881">
        <f>'각사별 CF'!L91</f>
        <v>0</v>
      </c>
      <c r="L322" s="1881">
        <f>'각사별 CF'!M91</f>
        <v>0</v>
      </c>
      <c r="M322" s="1881">
        <f>'각사별 CF'!N91</f>
        <v>0</v>
      </c>
      <c r="N322" s="1881">
        <f>'각사별 CF'!O91</f>
        <v>0</v>
      </c>
      <c r="O322" s="1881">
        <f>'각사별 CF'!P91</f>
        <v>0</v>
      </c>
      <c r="P322" s="1881">
        <f>'각사별 CF'!Q91</f>
        <v>0</v>
      </c>
      <c r="Q322" s="1881">
        <f>'각사별 CF'!R91</f>
        <v>0</v>
      </c>
      <c r="R322" s="1747">
        <f>'각사별 CF'!S91</f>
        <v>0</v>
      </c>
      <c r="S322" s="1747">
        <f>'각사별 CF'!T91</f>
        <v>0</v>
      </c>
      <c r="T322" s="1747">
        <f>'각사별 CF'!U91</f>
        <v>0</v>
      </c>
      <c r="U322" s="1747">
        <f>'각사별 CF'!V91</f>
        <v>0</v>
      </c>
      <c r="V322" s="1747">
        <f>'각사별 CF'!W91</f>
        <v>0</v>
      </c>
      <c r="W322" s="1747">
        <f>'각사별 CF'!X91</f>
        <v>14097300.000000002</v>
      </c>
    </row>
    <row r="323" spans="4:24" x14ac:dyDescent="0.3">
      <c r="D323" s="1820" t="s">
        <v>1556</v>
      </c>
      <c r="E323" s="1877"/>
      <c r="F323" s="1788">
        <f>'각사별 CF'!G92</f>
        <v>0</v>
      </c>
      <c r="G323" s="1788">
        <f ca="1">'각사별 CF'!H92</f>
        <v>1129968.0000000002</v>
      </c>
      <c r="H323" s="1788">
        <f ca="1">'각사별 CF'!I92</f>
        <v>2137968.0000000009</v>
      </c>
      <c r="I323" s="1788">
        <f ca="1">'각사별 CF'!J92</f>
        <v>1297968</v>
      </c>
      <c r="J323" s="1788">
        <f ca="1">'각사별 CF'!K92</f>
        <v>1618205.4000000004</v>
      </c>
      <c r="K323" s="1788">
        <f ca="1">'각사별 CF'!L92</f>
        <v>1824005.4</v>
      </c>
      <c r="L323" s="1788">
        <f ca="1">'각사별 CF'!M92</f>
        <v>1412405.4</v>
      </c>
      <c r="M323" s="1788">
        <f ca="1">'각사별 CF'!N92</f>
        <v>1412405.4000000008</v>
      </c>
      <c r="N323" s="1788">
        <f ca="1">'각사별 CF'!O92</f>
        <v>1515305.4</v>
      </c>
      <c r="O323" s="1788">
        <f ca="1">'각사별 CF'!P92</f>
        <v>486305.4</v>
      </c>
      <c r="P323" s="1788">
        <f ca="1">'각사별 CF'!Q92</f>
        <v>2544305.4</v>
      </c>
      <c r="Q323" s="1788">
        <f ca="1">'각사별 CF'!R92</f>
        <v>1515305.4</v>
      </c>
      <c r="R323" s="1789">
        <f ca="1">'각사별 CF'!S92</f>
        <v>1515305.4000000018</v>
      </c>
      <c r="S323" s="1789">
        <f ca="1">'각사별 CF'!T92</f>
        <v>1515305.4</v>
      </c>
      <c r="T323" s="1789">
        <f ca="1">'각사별 CF'!U92</f>
        <v>1515305.4</v>
      </c>
      <c r="U323" s="1789">
        <f ca="1">'각사별 CF'!V92</f>
        <v>1412405.4</v>
      </c>
      <c r="V323" s="1789">
        <f ca="1">'각사별 CF'!W92</f>
        <v>1412405.4</v>
      </c>
      <c r="W323" s="1789">
        <f ca="1">'각사별 CF'!X92</f>
        <v>1824607.7825405856</v>
      </c>
    </row>
    <row r="324" spans="4:24" x14ac:dyDescent="0.3">
      <c r="D324" s="1821" t="s">
        <v>1425</v>
      </c>
      <c r="E324" s="1878"/>
      <c r="F324" s="1879">
        <f t="shared" ref="F324:W324" si="101">SUM(F321:F323)</f>
        <v>-23016000.000000004</v>
      </c>
      <c r="G324" s="1879">
        <f t="shared" ca="1" si="101"/>
        <v>1129968.0000000002</v>
      </c>
      <c r="H324" s="1879">
        <f t="shared" ca="1" si="101"/>
        <v>2137968.0000000009</v>
      </c>
      <c r="I324" s="1879">
        <f t="shared" ca="1" si="101"/>
        <v>10216668.000000002</v>
      </c>
      <c r="J324" s="1879">
        <f t="shared" ca="1" si="101"/>
        <v>1618205.4000000004</v>
      </c>
      <c r="K324" s="1879">
        <f t="shared" ca="1" si="101"/>
        <v>1824005.4</v>
      </c>
      <c r="L324" s="1879">
        <f t="shared" ca="1" si="101"/>
        <v>1412405.4</v>
      </c>
      <c r="M324" s="1879">
        <f t="shared" ca="1" si="101"/>
        <v>1412405.4000000008</v>
      </c>
      <c r="N324" s="1879">
        <f t="shared" ca="1" si="101"/>
        <v>1515305.4</v>
      </c>
      <c r="O324" s="1879">
        <f t="shared" ca="1" si="101"/>
        <v>486305.4</v>
      </c>
      <c r="P324" s="1879">
        <f t="shared" ca="1" si="101"/>
        <v>2544305.4</v>
      </c>
      <c r="Q324" s="1879">
        <f t="shared" ca="1" si="101"/>
        <v>1515305.4</v>
      </c>
      <c r="R324" s="1880">
        <f t="shared" ca="1" si="101"/>
        <v>1515305.4000000018</v>
      </c>
      <c r="S324" s="1880">
        <f t="shared" ca="1" si="101"/>
        <v>1515305.4</v>
      </c>
      <c r="T324" s="1880">
        <f t="shared" ca="1" si="101"/>
        <v>1515305.4</v>
      </c>
      <c r="U324" s="1880">
        <f t="shared" ca="1" si="101"/>
        <v>1412405.4</v>
      </c>
      <c r="V324" s="1880">
        <f t="shared" ca="1" si="101"/>
        <v>1412405.4</v>
      </c>
      <c r="W324" s="1880">
        <f t="shared" ca="1" si="101"/>
        <v>15921907.782540588</v>
      </c>
    </row>
    <row r="325" spans="4:24" x14ac:dyDescent="0.3">
      <c r="D325" s="1822" t="s">
        <v>1674</v>
      </c>
      <c r="E325" s="1979">
        <f ca="1">IRR(F324:W324)</f>
        <v>9.1383504573210317E-2</v>
      </c>
      <c r="F325" s="1823"/>
      <c r="G325" s="1824"/>
      <c r="H325" s="1825"/>
      <c r="I325" s="1825"/>
      <c r="J325" s="1825"/>
      <c r="K325" s="1825"/>
      <c r="L325" s="1825"/>
      <c r="M325" s="1825"/>
      <c r="N325" s="1825"/>
      <c r="O325" s="1825"/>
      <c r="P325" s="1825"/>
      <c r="Q325" s="1825"/>
      <c r="R325" s="1826"/>
      <c r="S325" s="1826"/>
      <c r="T325" s="1826"/>
      <c r="U325" s="1826"/>
      <c r="V325" s="1826"/>
      <c r="W325" s="1826"/>
    </row>
    <row r="327" spans="4:24" x14ac:dyDescent="0.3">
      <c r="D327" s="2037" t="s">
        <v>1664</v>
      </c>
      <c r="E327" s="2038"/>
    </row>
    <row r="328" spans="4:24" x14ac:dyDescent="0.3">
      <c r="D328" s="2014" t="s">
        <v>1080</v>
      </c>
      <c r="E328" s="1817"/>
      <c r="F328" s="1817" t="s">
        <v>702</v>
      </c>
      <c r="G328" s="1817" t="s">
        <v>703</v>
      </c>
      <c r="H328" s="1817" t="s">
        <v>704</v>
      </c>
      <c r="I328" s="1817" t="s">
        <v>705</v>
      </c>
      <c r="J328" s="1817" t="s">
        <v>706</v>
      </c>
      <c r="K328" s="1817" t="s">
        <v>707</v>
      </c>
      <c r="L328" s="1817" t="s">
        <v>708</v>
      </c>
      <c r="M328" s="1817" t="s">
        <v>709</v>
      </c>
      <c r="N328" s="1817" t="s">
        <v>710</v>
      </c>
      <c r="O328" s="1817" t="s">
        <v>711</v>
      </c>
      <c r="P328" s="1817" t="s">
        <v>712</v>
      </c>
      <c r="Q328" s="1817" t="s">
        <v>713</v>
      </c>
      <c r="R328" s="1817" t="s">
        <v>714</v>
      </c>
      <c r="S328" s="1817" t="s">
        <v>715</v>
      </c>
      <c r="T328" s="1817" t="s">
        <v>716</v>
      </c>
      <c r="U328" s="1817" t="s">
        <v>717</v>
      </c>
      <c r="V328" s="1817" t="s">
        <v>726</v>
      </c>
      <c r="W328" s="2015" t="s">
        <v>789</v>
      </c>
    </row>
    <row r="329" spans="4:24" x14ac:dyDescent="0.3">
      <c r="D329" s="1819" t="s">
        <v>1528</v>
      </c>
      <c r="E329" s="1782"/>
      <c r="F329" s="1881">
        <f>'각사별 CF'!G97</f>
        <v>-5754000.0000000009</v>
      </c>
      <c r="G329" s="1881">
        <f>'각사별 CF'!H97</f>
        <v>0</v>
      </c>
      <c r="H329" s="1881">
        <f>'각사별 CF'!I97</f>
        <v>0</v>
      </c>
      <c r="I329" s="1881">
        <f>'각사별 CF'!J97</f>
        <v>-8918700.0000000019</v>
      </c>
      <c r="J329" s="1881">
        <f>'각사별 CF'!K97</f>
        <v>0</v>
      </c>
      <c r="K329" s="1881">
        <f>'각사별 CF'!L97</f>
        <v>0</v>
      </c>
      <c r="L329" s="1881">
        <f>'각사별 CF'!M97</f>
        <v>0</v>
      </c>
      <c r="M329" s="1881">
        <f>'각사별 CF'!N97</f>
        <v>0</v>
      </c>
      <c r="N329" s="1881">
        <f>'각사별 CF'!O97</f>
        <v>0</v>
      </c>
      <c r="O329" s="1881">
        <f>'각사별 CF'!P97</f>
        <v>0</v>
      </c>
      <c r="P329" s="1881">
        <f>'각사별 CF'!Q97</f>
        <v>0</v>
      </c>
      <c r="Q329" s="1881">
        <f>'각사별 CF'!R97</f>
        <v>0</v>
      </c>
      <c r="R329" s="1747">
        <f>'각사별 CF'!S97</f>
        <v>0</v>
      </c>
      <c r="S329" s="1747">
        <f>'각사별 CF'!T97</f>
        <v>0</v>
      </c>
      <c r="T329" s="1747">
        <f>'각사별 CF'!U97</f>
        <v>0</v>
      </c>
      <c r="U329" s="1747">
        <f>'각사별 CF'!V97</f>
        <v>0</v>
      </c>
      <c r="V329" s="1747">
        <f>'각사별 CF'!W97</f>
        <v>0</v>
      </c>
      <c r="W329" s="1747">
        <v>0</v>
      </c>
      <c r="X329" s="1747">
        <f>'각사별 CF'!X97</f>
        <v>-14097300.000000002</v>
      </c>
    </row>
    <row r="330" spans="4:24" x14ac:dyDescent="0.3">
      <c r="D330" s="1819" t="s">
        <v>1557</v>
      </c>
      <c r="E330" s="1782"/>
      <c r="F330" s="1881">
        <f>'각사별 CF'!G98</f>
        <v>0</v>
      </c>
      <c r="G330" s="1881">
        <f>'각사별 CF'!H98</f>
        <v>0</v>
      </c>
      <c r="H330" s="1881">
        <f>'각사별 CF'!I98</f>
        <v>0</v>
      </c>
      <c r="I330" s="1881">
        <f>'각사별 CF'!J98</f>
        <v>0</v>
      </c>
      <c r="J330" s="1881">
        <f>'각사별 CF'!K98</f>
        <v>0</v>
      </c>
      <c r="K330" s="1881">
        <f>'각사별 CF'!L98</f>
        <v>0</v>
      </c>
      <c r="L330" s="1881">
        <f>'각사별 CF'!M98</f>
        <v>0</v>
      </c>
      <c r="M330" s="1881">
        <f>'각사별 CF'!N98</f>
        <v>0</v>
      </c>
      <c r="N330" s="1881">
        <f>'각사별 CF'!O98</f>
        <v>0</v>
      </c>
      <c r="O330" s="1881">
        <f>'각사별 CF'!P98</f>
        <v>0</v>
      </c>
      <c r="P330" s="1881">
        <f>'각사별 CF'!Q98</f>
        <v>0</v>
      </c>
      <c r="Q330" s="1881">
        <f>'각사별 CF'!R98</f>
        <v>0</v>
      </c>
      <c r="R330" s="1747">
        <f>'각사별 CF'!S98</f>
        <v>0</v>
      </c>
      <c r="S330" s="1747">
        <f>'각사별 CF'!T98</f>
        <v>0</v>
      </c>
      <c r="T330" s="1747">
        <f>'각사별 CF'!U98</f>
        <v>0</v>
      </c>
      <c r="U330" s="1747">
        <f>'각사별 CF'!V98</f>
        <v>0</v>
      </c>
      <c r="V330" s="1747">
        <f>'각사별 CF'!W98</f>
        <v>0</v>
      </c>
      <c r="W330" s="1747">
        <f ca="1">X329+X330</f>
        <v>14671470.647876365</v>
      </c>
      <c r="X330" s="1747">
        <f ca="1">'각사별 CF'!X98</f>
        <v>28768770.647876367</v>
      </c>
    </row>
    <row r="331" spans="4:24" x14ac:dyDescent="0.3">
      <c r="D331" s="1820" t="s">
        <v>1566</v>
      </c>
      <c r="E331" s="1877"/>
      <c r="F331" s="1788">
        <f>'각사별 CF'!G99</f>
        <v>0</v>
      </c>
      <c r="G331" s="1788">
        <f ca="1">'각사별 CF'!H99</f>
        <v>282492.00000000006</v>
      </c>
      <c r="H331" s="1788">
        <f ca="1">'각사별 CF'!I99</f>
        <v>534492.00000000023</v>
      </c>
      <c r="I331" s="1788">
        <f ca="1">'각사별 CF'!J99</f>
        <v>324492</v>
      </c>
      <c r="J331" s="1788">
        <f ca="1">'각사별 CF'!K99</f>
        <v>1684254.6000000006</v>
      </c>
      <c r="K331" s="1788">
        <f ca="1">'각사별 CF'!L99</f>
        <v>1898454.6</v>
      </c>
      <c r="L331" s="1788">
        <f ca="1">'각사별 CF'!M99</f>
        <v>1470054.6</v>
      </c>
      <c r="M331" s="1788">
        <f ca="1">'각사별 CF'!N99</f>
        <v>1470054.600000001</v>
      </c>
      <c r="N331" s="1788">
        <f ca="1">'각사별 CF'!O99</f>
        <v>1577154.6</v>
      </c>
      <c r="O331" s="1788">
        <f ca="1">'각사별 CF'!P99</f>
        <v>506154.6</v>
      </c>
      <c r="P331" s="1788">
        <f ca="1">'각사별 CF'!Q99</f>
        <v>2648154.6</v>
      </c>
      <c r="Q331" s="1788">
        <f ca="1">'각사별 CF'!R99</f>
        <v>1577154.6</v>
      </c>
      <c r="R331" s="1789">
        <f ca="1">'각사별 CF'!S99</f>
        <v>1577154.600000002</v>
      </c>
      <c r="S331" s="1789">
        <f ca="1">'각사별 CF'!T99</f>
        <v>1577154.6</v>
      </c>
      <c r="T331" s="1789">
        <f ca="1">'각사별 CF'!U99</f>
        <v>1577154.6</v>
      </c>
      <c r="U331" s="1789">
        <f ca="1">'각사별 CF'!V99</f>
        <v>1470054.6</v>
      </c>
      <c r="V331" s="1789">
        <f ca="1">'각사별 CF'!W99</f>
        <v>1470054.6</v>
      </c>
      <c r="W331" s="1789">
        <f ca="1">'각사별 CF'!X99</f>
        <v>1899081.5695830586</v>
      </c>
    </row>
    <row r="332" spans="4:24" x14ac:dyDescent="0.3">
      <c r="D332" s="1821" t="s">
        <v>1425</v>
      </c>
      <c r="E332" s="1878"/>
      <c r="F332" s="1879">
        <f t="shared" ref="F332:W332" si="102">SUM(F329:F331)</f>
        <v>-5754000.0000000009</v>
      </c>
      <c r="G332" s="1879">
        <f t="shared" ca="1" si="102"/>
        <v>282492.00000000006</v>
      </c>
      <c r="H332" s="1879">
        <f t="shared" ca="1" si="102"/>
        <v>534492.00000000023</v>
      </c>
      <c r="I332" s="1879">
        <f t="shared" ca="1" si="102"/>
        <v>-8594208.0000000019</v>
      </c>
      <c r="J332" s="1879">
        <f t="shared" ca="1" si="102"/>
        <v>1684254.6000000006</v>
      </c>
      <c r="K332" s="1879">
        <f t="shared" ca="1" si="102"/>
        <v>1898454.6</v>
      </c>
      <c r="L332" s="1879">
        <f t="shared" ca="1" si="102"/>
        <v>1470054.6</v>
      </c>
      <c r="M332" s="1879">
        <f t="shared" ca="1" si="102"/>
        <v>1470054.600000001</v>
      </c>
      <c r="N332" s="1879">
        <f t="shared" ca="1" si="102"/>
        <v>1577154.6</v>
      </c>
      <c r="O332" s="1879">
        <f t="shared" ca="1" si="102"/>
        <v>506154.6</v>
      </c>
      <c r="P332" s="1879">
        <f t="shared" ca="1" si="102"/>
        <v>2648154.6</v>
      </c>
      <c r="Q332" s="1879">
        <f t="shared" ca="1" si="102"/>
        <v>1577154.6</v>
      </c>
      <c r="R332" s="1880">
        <f t="shared" ca="1" si="102"/>
        <v>1577154.600000002</v>
      </c>
      <c r="S332" s="1880">
        <f t="shared" ca="1" si="102"/>
        <v>1577154.6</v>
      </c>
      <c r="T332" s="1880">
        <f t="shared" ca="1" si="102"/>
        <v>1577154.6</v>
      </c>
      <c r="U332" s="1880">
        <f t="shared" ca="1" si="102"/>
        <v>1470054.6</v>
      </c>
      <c r="V332" s="1880">
        <f t="shared" ca="1" si="102"/>
        <v>1470054.6</v>
      </c>
      <c r="W332" s="1880">
        <f t="shared" ca="1" si="102"/>
        <v>16570552.217459423</v>
      </c>
    </row>
    <row r="333" spans="4:24" x14ac:dyDescent="0.3">
      <c r="D333" s="1822" t="s">
        <v>1674</v>
      </c>
      <c r="E333" s="1979">
        <f ca="1">IRR(F332:W332)</f>
        <v>0.10253328726787503</v>
      </c>
      <c r="F333" s="1823"/>
      <c r="G333" s="1824"/>
      <c r="H333" s="1825"/>
      <c r="I333" s="1825"/>
      <c r="J333" s="1825"/>
      <c r="K333" s="1825"/>
      <c r="L333" s="1825"/>
      <c r="M333" s="1825"/>
      <c r="N333" s="1825"/>
      <c r="O333" s="1825"/>
      <c r="P333" s="1825"/>
      <c r="Q333" s="1825"/>
      <c r="R333" s="1826"/>
      <c r="S333" s="1826"/>
      <c r="T333" s="1826"/>
      <c r="U333" s="1826"/>
      <c r="V333" s="1826"/>
      <c r="W333" s="1826"/>
    </row>
    <row r="334" spans="4:24" x14ac:dyDescent="0.3">
      <c r="G334" s="2025"/>
      <c r="H334" s="2025"/>
      <c r="I334" s="2025"/>
      <c r="J334" s="2025"/>
      <c r="K334" s="2025"/>
      <c r="L334" s="2025"/>
      <c r="M334" s="2025"/>
      <c r="N334" s="2025"/>
      <c r="O334" s="2025"/>
      <c r="P334" s="2025"/>
      <c r="Q334" s="2025"/>
      <c r="R334" s="2025"/>
      <c r="S334" s="2025"/>
      <c r="T334" s="2025"/>
      <c r="U334" s="2025"/>
      <c r="V334" s="2025"/>
      <c r="W334" s="2025"/>
    </row>
    <row r="335" spans="4:24" x14ac:dyDescent="0.3">
      <c r="D335" s="2033" t="s">
        <v>1665</v>
      </c>
      <c r="E335" s="1916">
        <f ca="1">+IRR(F335:W335)</f>
        <v>9.5928104924262403E-2</v>
      </c>
      <c r="F335" s="1917">
        <f>+F324+F332</f>
        <v>-28770000.000000004</v>
      </c>
      <c r="G335" s="1917">
        <f t="shared" ref="G335:W335" ca="1" si="103">+G324+G332</f>
        <v>1412460.0000000002</v>
      </c>
      <c r="H335" s="1917">
        <f t="shared" ca="1" si="103"/>
        <v>2672460.0000000009</v>
      </c>
      <c r="I335" s="1917">
        <f t="shared" ca="1" si="103"/>
        <v>1622460</v>
      </c>
      <c r="J335" s="1917">
        <f t="shared" ca="1" si="103"/>
        <v>3302460.0000000009</v>
      </c>
      <c r="K335" s="1917">
        <f t="shared" ca="1" si="103"/>
        <v>3722460</v>
      </c>
      <c r="L335" s="1917">
        <f t="shared" ca="1" si="103"/>
        <v>2882460</v>
      </c>
      <c r="M335" s="1917">
        <f t="shared" ca="1" si="103"/>
        <v>2882460.0000000019</v>
      </c>
      <c r="N335" s="1917">
        <f t="shared" ca="1" si="103"/>
        <v>3092460</v>
      </c>
      <c r="O335" s="1917">
        <f t="shared" ca="1" si="103"/>
        <v>992460</v>
      </c>
      <c r="P335" s="1917">
        <f t="shared" ca="1" si="103"/>
        <v>5192460</v>
      </c>
      <c r="Q335" s="1917">
        <f t="shared" ca="1" si="103"/>
        <v>3092460</v>
      </c>
      <c r="R335" s="1917">
        <f t="shared" ca="1" si="103"/>
        <v>3092460.0000000037</v>
      </c>
      <c r="S335" s="1917">
        <f t="shared" ca="1" si="103"/>
        <v>3092460</v>
      </c>
      <c r="T335" s="1917">
        <f t="shared" ca="1" si="103"/>
        <v>3092460</v>
      </c>
      <c r="U335" s="1917">
        <f t="shared" ca="1" si="103"/>
        <v>2882460</v>
      </c>
      <c r="V335" s="1917">
        <f t="shared" ca="1" si="103"/>
        <v>2882460</v>
      </c>
      <c r="W335" s="1917">
        <f t="shared" ca="1" si="103"/>
        <v>32492460.000000011</v>
      </c>
    </row>
    <row r="337" spans="4:32" x14ac:dyDescent="0.3">
      <c r="D337" s="2037" t="s">
        <v>1672</v>
      </c>
      <c r="E337" s="1828" t="s">
        <v>1594</v>
      </c>
    </row>
    <row r="338" spans="4:32" x14ac:dyDescent="0.3">
      <c r="D338" s="2031" t="s">
        <v>1080</v>
      </c>
      <c r="E338" s="1817"/>
      <c r="F338" s="1817" t="s">
        <v>702</v>
      </c>
      <c r="G338" s="1817" t="s">
        <v>703</v>
      </c>
      <c r="H338" s="1817" t="s">
        <v>704</v>
      </c>
      <c r="I338" s="1817" t="s">
        <v>705</v>
      </c>
      <c r="J338" s="1817" t="s">
        <v>706</v>
      </c>
      <c r="K338" s="1817" t="s">
        <v>707</v>
      </c>
      <c r="L338" s="1817" t="s">
        <v>708</v>
      </c>
      <c r="M338" s="1817" t="s">
        <v>709</v>
      </c>
      <c r="N338" s="1817" t="s">
        <v>710</v>
      </c>
      <c r="O338" s="1817" t="s">
        <v>711</v>
      </c>
      <c r="P338" s="1817" t="s">
        <v>712</v>
      </c>
      <c r="Q338" s="1817" t="s">
        <v>713</v>
      </c>
      <c r="R338" s="1817" t="s">
        <v>714</v>
      </c>
      <c r="S338" s="1817" t="s">
        <v>715</v>
      </c>
      <c r="T338" s="1817" t="s">
        <v>716</v>
      </c>
      <c r="U338" s="1817" t="s">
        <v>717</v>
      </c>
      <c r="V338" s="1817" t="s">
        <v>726</v>
      </c>
      <c r="W338" s="2032" t="s">
        <v>789</v>
      </c>
    </row>
    <row r="339" spans="4:32" x14ac:dyDescent="0.3">
      <c r="D339" s="1819" t="s">
        <v>1528</v>
      </c>
      <c r="E339" s="1782"/>
      <c r="F339" s="1881">
        <f>'각사별 CF'!G97</f>
        <v>-5754000.0000000009</v>
      </c>
      <c r="G339" s="1881">
        <f>'각사별 CF'!H97</f>
        <v>0</v>
      </c>
      <c r="H339" s="1881">
        <f>'각사별 CF'!I97</f>
        <v>0</v>
      </c>
      <c r="I339" s="1881">
        <f>'각사별 CF'!J97</f>
        <v>-8918700.0000000019</v>
      </c>
      <c r="J339" s="1881">
        <f>'각사별 CF'!K97</f>
        <v>0</v>
      </c>
      <c r="K339" s="1881">
        <f>'각사별 CF'!L97</f>
        <v>0</v>
      </c>
      <c r="L339" s="1881">
        <f ca="1">'각사별 CF'!M97+$X$330</f>
        <v>28768770.647876367</v>
      </c>
      <c r="M339" s="1881">
        <v>0</v>
      </c>
      <c r="N339" s="1881">
        <v>0</v>
      </c>
      <c r="O339" s="1881">
        <v>0</v>
      </c>
      <c r="P339" s="1881">
        <v>0</v>
      </c>
      <c r="Q339" s="1881">
        <v>0</v>
      </c>
      <c r="R339" s="1747">
        <v>0</v>
      </c>
      <c r="S339" s="1747">
        <v>0</v>
      </c>
      <c r="T339" s="1747">
        <v>0</v>
      </c>
      <c r="U339" s="1747">
        <v>0</v>
      </c>
      <c r="V339" s="1747">
        <v>0</v>
      </c>
      <c r="W339" s="1747">
        <v>0</v>
      </c>
    </row>
    <row r="340" spans="4:32" x14ac:dyDescent="0.3">
      <c r="D340" s="1819" t="s">
        <v>1557</v>
      </c>
      <c r="E340" s="1782"/>
      <c r="F340" s="1881">
        <f>'각사별 CF'!G98</f>
        <v>0</v>
      </c>
      <c r="G340" s="1881">
        <f>'각사별 CF'!H98</f>
        <v>0</v>
      </c>
      <c r="H340" s="1881">
        <f>'각사별 CF'!I98</f>
        <v>0</v>
      </c>
      <c r="I340" s="1881">
        <f>'각사별 CF'!J98</f>
        <v>0</v>
      </c>
      <c r="J340" s="1881">
        <f>'각사별 CF'!K98</f>
        <v>0</v>
      </c>
      <c r="K340" s="1881">
        <f>'각사별 CF'!L98</f>
        <v>0</v>
      </c>
      <c r="L340" s="1881">
        <f>'각사별 CF'!M98</f>
        <v>0</v>
      </c>
      <c r="M340" s="1881">
        <v>0</v>
      </c>
      <c r="N340" s="1881">
        <v>0</v>
      </c>
      <c r="O340" s="1881">
        <v>0</v>
      </c>
      <c r="P340" s="1881">
        <v>0</v>
      </c>
      <c r="Q340" s="1881">
        <v>0</v>
      </c>
      <c r="R340" s="1747">
        <v>0</v>
      </c>
      <c r="S340" s="1747">
        <v>0</v>
      </c>
      <c r="T340" s="1747">
        <v>0</v>
      </c>
      <c r="U340" s="1747">
        <v>0</v>
      </c>
      <c r="V340" s="1747">
        <v>0</v>
      </c>
      <c r="W340" s="1747">
        <v>0</v>
      </c>
    </row>
    <row r="341" spans="4:32" x14ac:dyDescent="0.3">
      <c r="D341" s="1820" t="s">
        <v>1566</v>
      </c>
      <c r="E341" s="1877"/>
      <c r="F341" s="1788">
        <f>'각사별 CF'!G99</f>
        <v>0</v>
      </c>
      <c r="G341" s="1788">
        <f ca="1">'각사별 CF'!H99</f>
        <v>282492.00000000006</v>
      </c>
      <c r="H341" s="1788">
        <f ca="1">'각사별 CF'!I99</f>
        <v>534492.00000000023</v>
      </c>
      <c r="I341" s="1788">
        <f ca="1">'각사별 CF'!J99</f>
        <v>324492</v>
      </c>
      <c r="J341" s="1788">
        <f ca="1">'각사별 CF'!K99</f>
        <v>1684254.6000000006</v>
      </c>
      <c r="K341" s="1788">
        <f ca="1">'각사별 CF'!L99</f>
        <v>1898454.6</v>
      </c>
      <c r="L341" s="1788">
        <f ca="1">'각사별 CF'!M99</f>
        <v>1470054.6</v>
      </c>
      <c r="M341" s="1788">
        <v>0</v>
      </c>
      <c r="N341" s="1788">
        <v>0</v>
      </c>
      <c r="O341" s="1788">
        <v>0</v>
      </c>
      <c r="P341" s="1788">
        <v>0</v>
      </c>
      <c r="Q341" s="1788">
        <v>0</v>
      </c>
      <c r="R341" s="1789">
        <v>0</v>
      </c>
      <c r="S341" s="1789">
        <v>0</v>
      </c>
      <c r="T341" s="1789">
        <v>0</v>
      </c>
      <c r="U341" s="1789">
        <v>0</v>
      </c>
      <c r="V341" s="1789">
        <v>0</v>
      </c>
      <c r="W341" s="1789">
        <v>0</v>
      </c>
    </row>
    <row r="342" spans="4:32" x14ac:dyDescent="0.3">
      <c r="D342" s="1821" t="s">
        <v>1425</v>
      </c>
      <c r="E342" s="1878"/>
      <c r="F342" s="1879">
        <f t="shared" ref="F342:W342" si="104">SUM(F339:F341)</f>
        <v>-5754000.0000000009</v>
      </c>
      <c r="G342" s="1879">
        <f t="shared" ca="1" si="104"/>
        <v>282492.00000000006</v>
      </c>
      <c r="H342" s="1879">
        <f t="shared" ca="1" si="104"/>
        <v>534492.00000000023</v>
      </c>
      <c r="I342" s="1879">
        <f t="shared" ca="1" si="104"/>
        <v>-8594208.0000000019</v>
      </c>
      <c r="J342" s="1879">
        <f t="shared" ca="1" si="104"/>
        <v>1684254.6000000006</v>
      </c>
      <c r="K342" s="1879">
        <f t="shared" ca="1" si="104"/>
        <v>1898454.6</v>
      </c>
      <c r="L342" s="1879">
        <f t="shared" ca="1" si="104"/>
        <v>30238825.247876368</v>
      </c>
      <c r="M342" s="1879">
        <f t="shared" si="104"/>
        <v>0</v>
      </c>
      <c r="N342" s="1879">
        <f t="shared" si="104"/>
        <v>0</v>
      </c>
      <c r="O342" s="1879">
        <f t="shared" si="104"/>
        <v>0</v>
      </c>
      <c r="P342" s="1879">
        <f t="shared" si="104"/>
        <v>0</v>
      </c>
      <c r="Q342" s="1879">
        <f t="shared" si="104"/>
        <v>0</v>
      </c>
      <c r="R342" s="1880">
        <f t="shared" si="104"/>
        <v>0</v>
      </c>
      <c r="S342" s="1880">
        <f t="shared" si="104"/>
        <v>0</v>
      </c>
      <c r="T342" s="1880">
        <f t="shared" si="104"/>
        <v>0</v>
      </c>
      <c r="U342" s="1880">
        <f t="shared" si="104"/>
        <v>0</v>
      </c>
      <c r="V342" s="1880">
        <f t="shared" si="104"/>
        <v>0</v>
      </c>
      <c r="W342" s="1880">
        <f t="shared" si="104"/>
        <v>0</v>
      </c>
    </row>
    <row r="343" spans="4:32" x14ac:dyDescent="0.3">
      <c r="D343" s="1822" t="s">
        <v>1674</v>
      </c>
      <c r="E343" s="1979">
        <f ca="1">IRR(F342:W342)</f>
        <v>0.23977600188182313</v>
      </c>
      <c r="F343" s="1823"/>
      <c r="G343" s="1824"/>
      <c r="H343" s="1825"/>
      <c r="I343" s="1825"/>
      <c r="J343" s="1825"/>
      <c r="K343" s="1825"/>
      <c r="L343" s="1825"/>
      <c r="M343" s="1825"/>
      <c r="N343" s="1825"/>
      <c r="O343" s="1825"/>
      <c r="P343" s="1825"/>
      <c r="Q343" s="1825"/>
      <c r="R343" s="1826"/>
      <c r="S343" s="1826"/>
      <c r="T343" s="1826"/>
      <c r="U343" s="1826"/>
      <c r="V343" s="1826"/>
      <c r="W343" s="1826"/>
    </row>
    <row r="344" spans="4:32" x14ac:dyDescent="0.3">
      <c r="G344" s="2025"/>
      <c r="H344" s="2025"/>
      <c r="I344" s="2025"/>
      <c r="J344" s="2025"/>
      <c r="K344" s="2025"/>
      <c r="L344" s="2025"/>
      <c r="M344" s="2025"/>
      <c r="N344" s="2025"/>
      <c r="O344" s="2025"/>
      <c r="P344" s="2025"/>
      <c r="Q344" s="2025"/>
      <c r="R344" s="2025"/>
      <c r="S344" s="2025"/>
      <c r="T344" s="2025"/>
      <c r="U344" s="2025"/>
      <c r="V344" s="2025"/>
      <c r="W344" s="2025"/>
    </row>
    <row r="345" spans="4:32" x14ac:dyDescent="0.3">
      <c r="D345" s="2033" t="s">
        <v>1668</v>
      </c>
      <c r="E345" s="1916">
        <f ca="1">+IRR(F345:W345)</f>
        <v>0.13463159101509259</v>
      </c>
      <c r="F345" s="1917">
        <f>+F$324+F342</f>
        <v>-28770000.000000004</v>
      </c>
      <c r="G345" s="1917">
        <f t="shared" ref="G345:W345" ca="1" si="105">+G$324+G342</f>
        <v>1412460.0000000002</v>
      </c>
      <c r="H345" s="1917">
        <f t="shared" ca="1" si="105"/>
        <v>2672460.0000000009</v>
      </c>
      <c r="I345" s="1917">
        <f t="shared" ca="1" si="105"/>
        <v>1622460</v>
      </c>
      <c r="J345" s="1917">
        <f t="shared" ca="1" si="105"/>
        <v>3302460.0000000009</v>
      </c>
      <c r="K345" s="1917">
        <f t="shared" ca="1" si="105"/>
        <v>3722460</v>
      </c>
      <c r="L345" s="1917">
        <f t="shared" ca="1" si="105"/>
        <v>31651230.647876367</v>
      </c>
      <c r="M345" s="1917">
        <f t="shared" ca="1" si="105"/>
        <v>1412405.4000000008</v>
      </c>
      <c r="N345" s="1917">
        <f t="shared" ca="1" si="105"/>
        <v>1515305.4</v>
      </c>
      <c r="O345" s="1917">
        <f t="shared" ca="1" si="105"/>
        <v>486305.4</v>
      </c>
      <c r="P345" s="1917">
        <f t="shared" ca="1" si="105"/>
        <v>2544305.4</v>
      </c>
      <c r="Q345" s="1917">
        <f t="shared" ca="1" si="105"/>
        <v>1515305.4</v>
      </c>
      <c r="R345" s="1917">
        <f t="shared" ca="1" si="105"/>
        <v>1515305.4000000018</v>
      </c>
      <c r="S345" s="1917">
        <f t="shared" ca="1" si="105"/>
        <v>1515305.4</v>
      </c>
      <c r="T345" s="1917">
        <f t="shared" ca="1" si="105"/>
        <v>1515305.4</v>
      </c>
      <c r="U345" s="1917">
        <f t="shared" ca="1" si="105"/>
        <v>1412405.4</v>
      </c>
      <c r="V345" s="1917">
        <f t="shared" ca="1" si="105"/>
        <v>1412405.4</v>
      </c>
      <c r="W345" s="1917">
        <f t="shared" ca="1" si="105"/>
        <v>15921907.782540588</v>
      </c>
    </row>
    <row r="347" spans="4:32" x14ac:dyDescent="0.3">
      <c r="D347" s="2037" t="s">
        <v>1672</v>
      </c>
      <c r="E347" s="1828" t="s">
        <v>1595</v>
      </c>
      <c r="AA347" s="1932" t="s">
        <v>1579</v>
      </c>
      <c r="AB347" s="1955">
        <v>6.8989766186699386E-2</v>
      </c>
      <c r="AC347" s="1955">
        <v>6.8989766186699386E-2</v>
      </c>
      <c r="AD347" s="1955">
        <v>6.8989766186699386E-2</v>
      </c>
      <c r="AE347" s="1955">
        <v>6.8989766186699386E-2</v>
      </c>
      <c r="AF347" s="1968">
        <v>6.8989766186699386E-2</v>
      </c>
    </row>
    <row r="348" spans="4:32" x14ac:dyDescent="0.3">
      <c r="D348" s="2031" t="s">
        <v>1080</v>
      </c>
      <c r="E348" s="1817" t="s">
        <v>788</v>
      </c>
      <c r="F348" s="1817" t="s">
        <v>702</v>
      </c>
      <c r="G348" s="1817" t="s">
        <v>703</v>
      </c>
      <c r="H348" s="1817" t="s">
        <v>704</v>
      </c>
      <c r="I348" s="1817" t="s">
        <v>705</v>
      </c>
      <c r="J348" s="1817" t="s">
        <v>706</v>
      </c>
      <c r="K348" s="1817" t="s">
        <v>707</v>
      </c>
      <c r="L348" s="1817" t="s">
        <v>708</v>
      </c>
      <c r="M348" s="1817" t="s">
        <v>709</v>
      </c>
      <c r="N348" s="1817" t="s">
        <v>710</v>
      </c>
      <c r="O348" s="1817" t="s">
        <v>711</v>
      </c>
      <c r="P348" s="1817" t="s">
        <v>712</v>
      </c>
      <c r="Q348" s="1817" t="s">
        <v>713</v>
      </c>
      <c r="R348" s="1817" t="s">
        <v>714</v>
      </c>
      <c r="S348" s="1817" t="s">
        <v>715</v>
      </c>
      <c r="T348" s="1817" t="s">
        <v>716</v>
      </c>
      <c r="U348" s="1817" t="s">
        <v>717</v>
      </c>
      <c r="V348" s="1817" t="s">
        <v>726</v>
      </c>
      <c r="W348" s="2032" t="s">
        <v>789</v>
      </c>
    </row>
    <row r="349" spans="4:32" x14ac:dyDescent="0.3">
      <c r="D349" s="1819" t="s">
        <v>1528</v>
      </c>
      <c r="E349" s="1782"/>
      <c r="F349" s="1881">
        <f>'각사별 CF'!G97</f>
        <v>-5754000.0000000009</v>
      </c>
      <c r="G349" s="1881">
        <f>'각사별 CF'!H97</f>
        <v>0</v>
      </c>
      <c r="H349" s="1881">
        <f>'각사별 CF'!I97</f>
        <v>0</v>
      </c>
      <c r="I349" s="1881">
        <f>'각사별 CF'!J97</f>
        <v>-8918700.0000000019</v>
      </c>
      <c r="J349" s="1881">
        <f>'각사별 CF'!K97</f>
        <v>0</v>
      </c>
      <c r="K349" s="1881">
        <f>'각사별 CF'!L97</f>
        <v>0</v>
      </c>
      <c r="L349" s="1881">
        <f>'각사별 CF'!M97</f>
        <v>0</v>
      </c>
      <c r="M349" s="1881">
        <f>'각사별 CF'!N97</f>
        <v>0</v>
      </c>
      <c r="N349" s="1881">
        <f>'각사별 CF'!O97</f>
        <v>0</v>
      </c>
      <c r="O349" s="1881">
        <f ca="1">'각사별 CF'!P97+$X$330</f>
        <v>28768770.647876367</v>
      </c>
      <c r="P349" s="1881">
        <v>0</v>
      </c>
      <c r="Q349" s="1881">
        <v>0</v>
      </c>
      <c r="R349" s="1747">
        <v>0</v>
      </c>
      <c r="S349" s="1747">
        <v>0</v>
      </c>
      <c r="T349" s="1747">
        <v>0</v>
      </c>
      <c r="U349" s="1747">
        <v>0</v>
      </c>
      <c r="V349" s="1747">
        <v>0</v>
      </c>
      <c r="W349" s="1747">
        <v>0</v>
      </c>
    </row>
    <row r="350" spans="4:32" x14ac:dyDescent="0.3">
      <c r="D350" s="1819" t="s">
        <v>1557</v>
      </c>
      <c r="E350" s="1782"/>
      <c r="F350" s="1881">
        <f>'각사별 CF'!G98</f>
        <v>0</v>
      </c>
      <c r="G350" s="1881">
        <f>'각사별 CF'!H98</f>
        <v>0</v>
      </c>
      <c r="H350" s="1881">
        <f>'각사별 CF'!I98</f>
        <v>0</v>
      </c>
      <c r="I350" s="1881">
        <f>'각사별 CF'!J98</f>
        <v>0</v>
      </c>
      <c r="J350" s="1881">
        <f>'각사별 CF'!K98</f>
        <v>0</v>
      </c>
      <c r="K350" s="1881">
        <f>'각사별 CF'!L98</f>
        <v>0</v>
      </c>
      <c r="L350" s="1881">
        <f>'각사별 CF'!M98</f>
        <v>0</v>
      </c>
      <c r="M350" s="1881">
        <f>'각사별 CF'!N98</f>
        <v>0</v>
      </c>
      <c r="N350" s="1881">
        <f>'각사별 CF'!O98</f>
        <v>0</v>
      </c>
      <c r="O350" s="1881">
        <f>'각사별 CF'!P98</f>
        <v>0</v>
      </c>
      <c r="P350" s="1881">
        <v>0</v>
      </c>
      <c r="Q350" s="1881">
        <v>0</v>
      </c>
      <c r="R350" s="1747">
        <v>0</v>
      </c>
      <c r="S350" s="1747">
        <v>0</v>
      </c>
      <c r="T350" s="1747">
        <v>0</v>
      </c>
      <c r="U350" s="1747">
        <v>0</v>
      </c>
      <c r="V350" s="1747">
        <v>0</v>
      </c>
      <c r="W350" s="1747">
        <v>0</v>
      </c>
    </row>
    <row r="351" spans="4:32" x14ac:dyDescent="0.3">
      <c r="D351" s="1820" t="s">
        <v>1566</v>
      </c>
      <c r="E351" s="1877"/>
      <c r="F351" s="1881">
        <f>'각사별 CF'!G99</f>
        <v>0</v>
      </c>
      <c r="G351" s="1881">
        <f ca="1">'각사별 CF'!H99</f>
        <v>282492.00000000006</v>
      </c>
      <c r="H351" s="1881">
        <f ca="1">'각사별 CF'!I99</f>
        <v>534492.00000000023</v>
      </c>
      <c r="I351" s="1881">
        <f ca="1">'각사별 CF'!J99</f>
        <v>324492</v>
      </c>
      <c r="J351" s="1881">
        <f ca="1">'각사별 CF'!K99</f>
        <v>1684254.6000000006</v>
      </c>
      <c r="K351" s="1881">
        <f ca="1">'각사별 CF'!L99</f>
        <v>1898454.6</v>
      </c>
      <c r="L351" s="1881">
        <f ca="1">'각사별 CF'!M99</f>
        <v>1470054.6</v>
      </c>
      <c r="M351" s="1881">
        <f ca="1">'각사별 CF'!N99</f>
        <v>1470054.600000001</v>
      </c>
      <c r="N351" s="1881">
        <f ca="1">'각사별 CF'!O99</f>
        <v>1577154.6</v>
      </c>
      <c r="O351" s="1881">
        <f ca="1">'각사별 CF'!P99</f>
        <v>506154.6</v>
      </c>
      <c r="P351" s="1788">
        <v>0</v>
      </c>
      <c r="Q351" s="1788">
        <v>0</v>
      </c>
      <c r="R351" s="1789">
        <v>0</v>
      </c>
      <c r="S351" s="1789">
        <v>0</v>
      </c>
      <c r="T351" s="1789">
        <v>0</v>
      </c>
      <c r="U351" s="1789">
        <v>0</v>
      </c>
      <c r="V351" s="1789">
        <v>0</v>
      </c>
      <c r="W351" s="1789">
        <v>0</v>
      </c>
    </row>
    <row r="352" spans="4:32" x14ac:dyDescent="0.3">
      <c r="D352" s="1821" t="s">
        <v>1425</v>
      </c>
      <c r="E352" s="1878"/>
      <c r="F352" s="1879">
        <f t="shared" ref="F352:W352" si="106">SUM(F349:F351)</f>
        <v>-5754000.0000000009</v>
      </c>
      <c r="G352" s="1879">
        <f t="shared" ca="1" si="106"/>
        <v>282492.00000000006</v>
      </c>
      <c r="H352" s="1879">
        <f t="shared" ca="1" si="106"/>
        <v>534492.00000000023</v>
      </c>
      <c r="I352" s="1879">
        <f t="shared" ca="1" si="106"/>
        <v>-8594208.0000000019</v>
      </c>
      <c r="J352" s="1879">
        <f t="shared" ca="1" si="106"/>
        <v>1684254.6000000006</v>
      </c>
      <c r="K352" s="1879">
        <f t="shared" ca="1" si="106"/>
        <v>1898454.6</v>
      </c>
      <c r="L352" s="1879">
        <f t="shared" ca="1" si="106"/>
        <v>1470054.6</v>
      </c>
      <c r="M352" s="1879">
        <f t="shared" ca="1" si="106"/>
        <v>1470054.600000001</v>
      </c>
      <c r="N352" s="1879">
        <f t="shared" ca="1" si="106"/>
        <v>1577154.6</v>
      </c>
      <c r="O352" s="1879">
        <f t="shared" ca="1" si="106"/>
        <v>29274925.247876368</v>
      </c>
      <c r="P352" s="1879">
        <f t="shared" si="106"/>
        <v>0</v>
      </c>
      <c r="Q352" s="1879">
        <f t="shared" si="106"/>
        <v>0</v>
      </c>
      <c r="R352" s="1880">
        <f t="shared" si="106"/>
        <v>0</v>
      </c>
      <c r="S352" s="1880">
        <f t="shared" si="106"/>
        <v>0</v>
      </c>
      <c r="T352" s="1880">
        <f t="shared" si="106"/>
        <v>0</v>
      </c>
      <c r="U352" s="1880">
        <f t="shared" si="106"/>
        <v>0</v>
      </c>
      <c r="V352" s="1880">
        <f t="shared" si="106"/>
        <v>0</v>
      </c>
      <c r="W352" s="1880">
        <f t="shared" si="106"/>
        <v>0</v>
      </c>
    </row>
    <row r="353" spans="4:32" x14ac:dyDescent="0.3">
      <c r="D353" s="1822" t="s">
        <v>1674</v>
      </c>
      <c r="E353" s="1979">
        <f ca="1">IRR(F352:W352)</f>
        <v>0.16852320836180135</v>
      </c>
      <c r="F353" s="1823"/>
      <c r="G353" s="1824"/>
      <c r="H353" s="1825"/>
      <c r="I353" s="1825"/>
      <c r="J353" s="1825"/>
      <c r="K353" s="1825"/>
      <c r="L353" s="1825"/>
      <c r="M353" s="1825"/>
      <c r="N353" s="1825"/>
      <c r="O353" s="1825"/>
      <c r="P353" s="1825"/>
      <c r="Q353" s="1825"/>
      <c r="R353" s="1826"/>
      <c r="S353" s="1826"/>
      <c r="T353" s="1826"/>
      <c r="U353" s="1826"/>
      <c r="V353" s="1826"/>
      <c r="W353" s="1826"/>
    </row>
    <row r="355" spans="4:32" x14ac:dyDescent="0.3">
      <c r="D355" s="2033" t="s">
        <v>1677</v>
      </c>
      <c r="E355" s="1916">
        <f ca="1">+IRR(F355:W355)</f>
        <v>0.11921617805079276</v>
      </c>
      <c r="F355" s="1917">
        <f>+F$324+F352</f>
        <v>-28770000.000000004</v>
      </c>
      <c r="G355" s="1917">
        <f t="shared" ref="G355:W355" ca="1" si="107">+G$324+G352</f>
        <v>1412460.0000000002</v>
      </c>
      <c r="H355" s="1917">
        <f t="shared" ca="1" si="107"/>
        <v>2672460.0000000009</v>
      </c>
      <c r="I355" s="1917">
        <f t="shared" ca="1" si="107"/>
        <v>1622460</v>
      </c>
      <c r="J355" s="1917">
        <f t="shared" ca="1" si="107"/>
        <v>3302460.0000000009</v>
      </c>
      <c r="K355" s="1917">
        <f t="shared" ca="1" si="107"/>
        <v>3722460</v>
      </c>
      <c r="L355" s="1917">
        <f t="shared" ca="1" si="107"/>
        <v>2882460</v>
      </c>
      <c r="M355" s="1917">
        <f t="shared" ca="1" si="107"/>
        <v>2882460.0000000019</v>
      </c>
      <c r="N355" s="1917">
        <f t="shared" ca="1" si="107"/>
        <v>3092460</v>
      </c>
      <c r="O355" s="1917">
        <f t="shared" ca="1" si="107"/>
        <v>29761230.647876367</v>
      </c>
      <c r="P355" s="1917">
        <f t="shared" ca="1" si="107"/>
        <v>2544305.4</v>
      </c>
      <c r="Q355" s="1917">
        <f t="shared" ca="1" si="107"/>
        <v>1515305.4</v>
      </c>
      <c r="R355" s="1917">
        <f t="shared" ca="1" si="107"/>
        <v>1515305.4000000018</v>
      </c>
      <c r="S355" s="1917">
        <f t="shared" ca="1" si="107"/>
        <v>1515305.4</v>
      </c>
      <c r="T355" s="1917">
        <f t="shared" ca="1" si="107"/>
        <v>1515305.4</v>
      </c>
      <c r="U355" s="1917">
        <f t="shared" ca="1" si="107"/>
        <v>1412405.4</v>
      </c>
      <c r="V355" s="1917">
        <f t="shared" ca="1" si="107"/>
        <v>1412405.4</v>
      </c>
      <c r="W355" s="1917">
        <f t="shared" ca="1" si="107"/>
        <v>15921907.782540588</v>
      </c>
    </row>
    <row r="356" spans="4:32" x14ac:dyDescent="0.3">
      <c r="D356" s="1918"/>
      <c r="E356" s="1919"/>
      <c r="F356" s="1845"/>
      <c r="G356" s="1845"/>
      <c r="H356" s="1845"/>
      <c r="I356" s="1845"/>
      <c r="J356" s="1845"/>
      <c r="K356" s="1845"/>
      <c r="L356" s="1845"/>
      <c r="M356" s="1845"/>
      <c r="N356" s="1845"/>
      <c r="O356" s="1845"/>
      <c r="P356" s="1845"/>
      <c r="Q356" s="1845"/>
      <c r="R356" s="1845"/>
      <c r="S356" s="1845"/>
      <c r="T356" s="1845"/>
      <c r="U356" s="1845"/>
      <c r="V356" s="1845"/>
      <c r="W356" s="1845"/>
    </row>
    <row r="357" spans="4:32" x14ac:dyDescent="0.3">
      <c r="D357" s="2037" t="s">
        <v>1672</v>
      </c>
      <c r="E357" s="1828" t="s">
        <v>1597</v>
      </c>
      <c r="AA357" s="1932" t="s">
        <v>1579</v>
      </c>
      <c r="AB357" s="1955">
        <v>6.8989766186699386E-2</v>
      </c>
      <c r="AC357" s="1955">
        <v>6.8989766186699386E-2</v>
      </c>
      <c r="AD357" s="1955">
        <v>6.8989766186699386E-2</v>
      </c>
      <c r="AE357" s="1955">
        <v>6.8989766186699386E-2</v>
      </c>
      <c r="AF357" s="1968">
        <v>6.8989766186699386E-2</v>
      </c>
    </row>
    <row r="358" spans="4:32" x14ac:dyDescent="0.3">
      <c r="D358" s="2031" t="s">
        <v>1080</v>
      </c>
      <c r="E358" s="1817" t="s">
        <v>788</v>
      </c>
      <c r="F358" s="1817" t="s">
        <v>702</v>
      </c>
      <c r="G358" s="1817" t="s">
        <v>703</v>
      </c>
      <c r="H358" s="1817" t="s">
        <v>704</v>
      </c>
      <c r="I358" s="1817" t="s">
        <v>705</v>
      </c>
      <c r="J358" s="1817" t="s">
        <v>706</v>
      </c>
      <c r="K358" s="1817" t="s">
        <v>707</v>
      </c>
      <c r="L358" s="1817" t="s">
        <v>708</v>
      </c>
      <c r="M358" s="1817" t="s">
        <v>709</v>
      </c>
      <c r="N358" s="1817" t="s">
        <v>710</v>
      </c>
      <c r="O358" s="1817" t="s">
        <v>711</v>
      </c>
      <c r="P358" s="1817" t="s">
        <v>712</v>
      </c>
      <c r="Q358" s="1817" t="s">
        <v>713</v>
      </c>
      <c r="R358" s="1817" t="s">
        <v>714</v>
      </c>
      <c r="S358" s="1817" t="s">
        <v>715</v>
      </c>
      <c r="T358" s="1817" t="s">
        <v>716</v>
      </c>
      <c r="U358" s="1817" t="s">
        <v>717</v>
      </c>
      <c r="V358" s="1817" t="s">
        <v>726</v>
      </c>
      <c r="W358" s="2032" t="s">
        <v>789</v>
      </c>
    </row>
    <row r="359" spans="4:32" x14ac:dyDescent="0.3">
      <c r="D359" s="1819" t="s">
        <v>1528</v>
      </c>
      <c r="E359" s="1782"/>
      <c r="F359" s="1881">
        <f>'각사별 CF'!G97</f>
        <v>-5754000.0000000009</v>
      </c>
      <c r="G359" s="1881">
        <f>'각사별 CF'!H97</f>
        <v>0</v>
      </c>
      <c r="H359" s="1881">
        <f>'각사별 CF'!I97</f>
        <v>0</v>
      </c>
      <c r="I359" s="1881">
        <f>'각사별 CF'!J97</f>
        <v>-8918700.0000000019</v>
      </c>
      <c r="J359" s="1881">
        <f>'각사별 CF'!K97</f>
        <v>0</v>
      </c>
      <c r="K359" s="1881">
        <f>'각사별 CF'!L97</f>
        <v>0</v>
      </c>
      <c r="L359" s="1881">
        <f>'각사별 CF'!M97</f>
        <v>0</v>
      </c>
      <c r="M359" s="1881">
        <f>'각사별 CF'!N97</f>
        <v>0</v>
      </c>
      <c r="N359" s="1881">
        <f>'각사별 CF'!O97</f>
        <v>0</v>
      </c>
      <c r="O359" s="1881">
        <f>'각사별 CF'!P97</f>
        <v>0</v>
      </c>
      <c r="P359" s="1881">
        <f>'각사별 CF'!Q97</f>
        <v>0</v>
      </c>
      <c r="Q359" s="1881">
        <f>'각사별 CF'!R97</f>
        <v>0</v>
      </c>
      <c r="R359" s="1881">
        <f ca="1">'각사별 CF'!S97+X330</f>
        <v>28768770.647876367</v>
      </c>
      <c r="S359" s="1747">
        <v>0</v>
      </c>
      <c r="T359" s="1747">
        <v>0</v>
      </c>
      <c r="U359" s="1747">
        <v>0</v>
      </c>
      <c r="V359" s="1747">
        <v>0</v>
      </c>
      <c r="W359" s="1747">
        <v>0</v>
      </c>
    </row>
    <row r="360" spans="4:32" x14ac:dyDescent="0.3">
      <c r="D360" s="1819" t="s">
        <v>1557</v>
      </c>
      <c r="E360" s="1782"/>
      <c r="F360" s="1881">
        <f>'각사별 CF'!G98</f>
        <v>0</v>
      </c>
      <c r="G360" s="1881">
        <f>'각사별 CF'!H98</f>
        <v>0</v>
      </c>
      <c r="H360" s="1881">
        <f>'각사별 CF'!I98</f>
        <v>0</v>
      </c>
      <c r="I360" s="1881">
        <f>'각사별 CF'!J98</f>
        <v>0</v>
      </c>
      <c r="J360" s="1881">
        <f>'각사별 CF'!K98</f>
        <v>0</v>
      </c>
      <c r="K360" s="1881">
        <f>'각사별 CF'!L98</f>
        <v>0</v>
      </c>
      <c r="L360" s="1881">
        <f>'각사별 CF'!M98</f>
        <v>0</v>
      </c>
      <c r="M360" s="1881">
        <f>'각사별 CF'!N98</f>
        <v>0</v>
      </c>
      <c r="N360" s="1881">
        <f>'각사별 CF'!O98</f>
        <v>0</v>
      </c>
      <c r="O360" s="1881">
        <f>'각사별 CF'!P98</f>
        <v>0</v>
      </c>
      <c r="P360" s="1881">
        <f>'각사별 CF'!Q98</f>
        <v>0</v>
      </c>
      <c r="Q360" s="1881">
        <f>'각사별 CF'!R98</f>
        <v>0</v>
      </c>
      <c r="R360" s="1881">
        <f>'각사별 CF'!S98</f>
        <v>0</v>
      </c>
      <c r="S360" s="1747">
        <v>0</v>
      </c>
      <c r="T360" s="1747">
        <v>0</v>
      </c>
      <c r="U360" s="1747">
        <v>0</v>
      </c>
      <c r="V360" s="1747">
        <v>0</v>
      </c>
      <c r="W360" s="1747">
        <v>0</v>
      </c>
    </row>
    <row r="361" spans="4:32" x14ac:dyDescent="0.3">
      <c r="D361" s="1820" t="s">
        <v>1566</v>
      </c>
      <c r="E361" s="1877"/>
      <c r="F361" s="1881">
        <f>'각사별 CF'!G99</f>
        <v>0</v>
      </c>
      <c r="G361" s="1881">
        <f ca="1">'각사별 CF'!H99</f>
        <v>282492.00000000006</v>
      </c>
      <c r="H361" s="1881">
        <f ca="1">'각사별 CF'!I99</f>
        <v>534492.00000000023</v>
      </c>
      <c r="I361" s="1881">
        <f ca="1">'각사별 CF'!J99</f>
        <v>324492</v>
      </c>
      <c r="J361" s="1881">
        <f ca="1">'각사별 CF'!K99</f>
        <v>1684254.6000000006</v>
      </c>
      <c r="K361" s="1881">
        <f ca="1">'각사별 CF'!L99</f>
        <v>1898454.6</v>
      </c>
      <c r="L361" s="1881">
        <f ca="1">'각사별 CF'!M99</f>
        <v>1470054.6</v>
      </c>
      <c r="M361" s="1881">
        <f ca="1">'각사별 CF'!N99</f>
        <v>1470054.600000001</v>
      </c>
      <c r="N361" s="1881">
        <f ca="1">'각사별 CF'!O99</f>
        <v>1577154.6</v>
      </c>
      <c r="O361" s="1881">
        <f ca="1">'각사별 CF'!P99</f>
        <v>506154.6</v>
      </c>
      <c r="P361" s="1881">
        <f ca="1">'각사별 CF'!Q99</f>
        <v>2648154.6</v>
      </c>
      <c r="Q361" s="1881">
        <f ca="1">'각사별 CF'!R99</f>
        <v>1577154.6</v>
      </c>
      <c r="R361" s="1881">
        <f ca="1">'각사별 CF'!S99</f>
        <v>1577154.600000002</v>
      </c>
      <c r="S361" s="1789">
        <v>0</v>
      </c>
      <c r="T361" s="1789">
        <v>0</v>
      </c>
      <c r="U361" s="1789">
        <v>0</v>
      </c>
      <c r="V361" s="1789">
        <v>0</v>
      </c>
      <c r="W361" s="1789">
        <v>0</v>
      </c>
    </row>
    <row r="362" spans="4:32" x14ac:dyDescent="0.3">
      <c r="D362" s="1821" t="s">
        <v>1425</v>
      </c>
      <c r="E362" s="1878"/>
      <c r="F362" s="1879">
        <f t="shared" ref="F362:W362" si="108">SUM(F359:F361)</f>
        <v>-5754000.0000000009</v>
      </c>
      <c r="G362" s="1879">
        <f t="shared" ca="1" si="108"/>
        <v>282492.00000000006</v>
      </c>
      <c r="H362" s="1879">
        <f t="shared" ca="1" si="108"/>
        <v>534492.00000000023</v>
      </c>
      <c r="I362" s="1879">
        <f t="shared" ca="1" si="108"/>
        <v>-8594208.0000000019</v>
      </c>
      <c r="J362" s="1879">
        <f t="shared" ca="1" si="108"/>
        <v>1684254.6000000006</v>
      </c>
      <c r="K362" s="1879">
        <f t="shared" ca="1" si="108"/>
        <v>1898454.6</v>
      </c>
      <c r="L362" s="1879">
        <f t="shared" ca="1" si="108"/>
        <v>1470054.6</v>
      </c>
      <c r="M362" s="1879">
        <f t="shared" ca="1" si="108"/>
        <v>1470054.600000001</v>
      </c>
      <c r="N362" s="1879">
        <f t="shared" ca="1" si="108"/>
        <v>1577154.6</v>
      </c>
      <c r="O362" s="1879">
        <f t="shared" ca="1" si="108"/>
        <v>506154.6</v>
      </c>
      <c r="P362" s="1879">
        <f t="shared" ca="1" si="108"/>
        <v>2648154.6</v>
      </c>
      <c r="Q362" s="1879">
        <f t="shared" ca="1" si="108"/>
        <v>1577154.6</v>
      </c>
      <c r="R362" s="1880">
        <f t="shared" ca="1" si="108"/>
        <v>30345925.247876368</v>
      </c>
      <c r="S362" s="1880">
        <f t="shared" si="108"/>
        <v>0</v>
      </c>
      <c r="T362" s="1880">
        <f t="shared" si="108"/>
        <v>0</v>
      </c>
      <c r="U362" s="1880">
        <f t="shared" si="108"/>
        <v>0</v>
      </c>
      <c r="V362" s="1880">
        <f t="shared" si="108"/>
        <v>0</v>
      </c>
      <c r="W362" s="1880">
        <f t="shared" si="108"/>
        <v>0</v>
      </c>
    </row>
    <row r="363" spans="4:32" x14ac:dyDescent="0.3">
      <c r="D363" s="1822" t="s">
        <v>1674</v>
      </c>
      <c r="E363" s="1979">
        <f ca="1">IRR(F362:W362)</f>
        <v>0.14553319962906586</v>
      </c>
      <c r="F363" s="1823"/>
      <c r="G363" s="1824"/>
      <c r="H363" s="1825"/>
      <c r="I363" s="1825"/>
      <c r="J363" s="1825"/>
      <c r="K363" s="1825"/>
      <c r="L363" s="1825"/>
      <c r="M363" s="1825"/>
      <c r="N363" s="1825"/>
      <c r="O363" s="1825"/>
      <c r="P363" s="1825"/>
      <c r="Q363" s="1825"/>
      <c r="R363" s="1826"/>
      <c r="S363" s="1826"/>
      <c r="T363" s="1826"/>
      <c r="U363" s="1826"/>
      <c r="V363" s="1826"/>
      <c r="W363" s="1826"/>
    </row>
    <row r="365" spans="4:32" x14ac:dyDescent="0.3">
      <c r="D365" s="2033" t="s">
        <v>1676</v>
      </c>
      <c r="E365" s="1916">
        <f ca="1">+IRR(F365:W365)</f>
        <v>0.11351243086851426</v>
      </c>
      <c r="F365" s="1917">
        <f>+F$324+F362</f>
        <v>-28770000.000000004</v>
      </c>
      <c r="G365" s="1917">
        <f t="shared" ref="G365:W365" ca="1" si="109">+G$324+G362</f>
        <v>1412460.0000000002</v>
      </c>
      <c r="H365" s="1917">
        <f t="shared" ca="1" si="109"/>
        <v>2672460.0000000009</v>
      </c>
      <c r="I365" s="1917">
        <f t="shared" ca="1" si="109"/>
        <v>1622460</v>
      </c>
      <c r="J365" s="1917">
        <f t="shared" ca="1" si="109"/>
        <v>3302460.0000000009</v>
      </c>
      <c r="K365" s="1917">
        <f t="shared" ca="1" si="109"/>
        <v>3722460</v>
      </c>
      <c r="L365" s="1917">
        <f t="shared" ca="1" si="109"/>
        <v>2882460</v>
      </c>
      <c r="M365" s="1917">
        <f t="shared" ca="1" si="109"/>
        <v>2882460.0000000019</v>
      </c>
      <c r="N365" s="1917">
        <f t="shared" ca="1" si="109"/>
        <v>3092460</v>
      </c>
      <c r="O365" s="1917">
        <f t="shared" ca="1" si="109"/>
        <v>992460</v>
      </c>
      <c r="P365" s="1917">
        <f t="shared" ca="1" si="109"/>
        <v>5192460</v>
      </c>
      <c r="Q365" s="1917">
        <f t="shared" ca="1" si="109"/>
        <v>3092460</v>
      </c>
      <c r="R365" s="1917">
        <f t="shared" ca="1" si="109"/>
        <v>31861230.647876371</v>
      </c>
      <c r="S365" s="1917">
        <f t="shared" ca="1" si="109"/>
        <v>1515305.4</v>
      </c>
      <c r="T365" s="1917">
        <f t="shared" ca="1" si="109"/>
        <v>1515305.4</v>
      </c>
      <c r="U365" s="1917">
        <f t="shared" ca="1" si="109"/>
        <v>1412405.4</v>
      </c>
      <c r="V365" s="1917">
        <f t="shared" ca="1" si="109"/>
        <v>1412405.4</v>
      </c>
      <c r="W365" s="1917">
        <f t="shared" ca="1" si="109"/>
        <v>15921907.782540588</v>
      </c>
    </row>
    <row r="366" spans="4:32" x14ac:dyDescent="0.3">
      <c r="D366" s="1918"/>
      <c r="E366" s="1919"/>
      <c r="F366" s="1845"/>
      <c r="G366" s="1845"/>
      <c r="H366" s="1845"/>
      <c r="I366" s="1845"/>
      <c r="J366" s="1845"/>
      <c r="K366" s="1845"/>
      <c r="L366" s="1845"/>
      <c r="M366" s="1845"/>
      <c r="N366" s="1845"/>
      <c r="O366" s="1845"/>
      <c r="P366" s="1845"/>
      <c r="Q366" s="1845"/>
      <c r="R366" s="1845"/>
      <c r="S366" s="1845"/>
      <c r="T366" s="1845"/>
      <c r="U366" s="1845"/>
      <c r="V366" s="1845"/>
      <c r="W366" s="1845"/>
    </row>
    <row r="367" spans="4:32" x14ac:dyDescent="0.3">
      <c r="D367" s="2037" t="s">
        <v>1672</v>
      </c>
      <c r="E367" s="1828" t="s">
        <v>1598</v>
      </c>
      <c r="AA367" s="1932" t="s">
        <v>1579</v>
      </c>
      <c r="AB367" s="1955">
        <v>6.8989766186699386E-2</v>
      </c>
      <c r="AC367" s="1955">
        <v>6.8989766186699386E-2</v>
      </c>
      <c r="AD367" s="1955">
        <v>6.8989766186699386E-2</v>
      </c>
      <c r="AE367" s="1955">
        <v>6.8989766186699386E-2</v>
      </c>
      <c r="AF367" s="1968">
        <v>6.8989766186699386E-2</v>
      </c>
    </row>
    <row r="368" spans="4:32" x14ac:dyDescent="0.3">
      <c r="D368" s="2031" t="s">
        <v>1080</v>
      </c>
      <c r="E368" s="1817" t="s">
        <v>788</v>
      </c>
      <c r="F368" s="1817" t="s">
        <v>702</v>
      </c>
      <c r="G368" s="1817" t="s">
        <v>703</v>
      </c>
      <c r="H368" s="1817" t="s">
        <v>704</v>
      </c>
      <c r="I368" s="1817" t="s">
        <v>705</v>
      </c>
      <c r="J368" s="1817" t="s">
        <v>706</v>
      </c>
      <c r="K368" s="1817" t="s">
        <v>707</v>
      </c>
      <c r="L368" s="1817" t="s">
        <v>708</v>
      </c>
      <c r="M368" s="1817" t="s">
        <v>709</v>
      </c>
      <c r="N368" s="1817" t="s">
        <v>710</v>
      </c>
      <c r="O368" s="1817" t="s">
        <v>711</v>
      </c>
      <c r="P368" s="1817" t="s">
        <v>712</v>
      </c>
      <c r="Q368" s="1817" t="s">
        <v>713</v>
      </c>
      <c r="R368" s="1817" t="s">
        <v>714</v>
      </c>
      <c r="S368" s="1817" t="s">
        <v>715</v>
      </c>
      <c r="T368" s="1817" t="s">
        <v>716</v>
      </c>
      <c r="U368" s="1817" t="s">
        <v>717</v>
      </c>
      <c r="V368" s="1817" t="s">
        <v>726</v>
      </c>
      <c r="W368" s="2032" t="s">
        <v>789</v>
      </c>
    </row>
    <row r="369" spans="4:23" x14ac:dyDescent="0.3">
      <c r="D369" s="1819" t="s">
        <v>1528</v>
      </c>
      <c r="E369" s="1782"/>
      <c r="F369" s="1881">
        <f>'각사별 CF'!G97</f>
        <v>-5754000.0000000009</v>
      </c>
      <c r="G369" s="1881">
        <f>'각사별 CF'!H97</f>
        <v>0</v>
      </c>
      <c r="H369" s="1881">
        <f>'각사별 CF'!I97</f>
        <v>0</v>
      </c>
      <c r="I369" s="1881">
        <f>'각사별 CF'!J97</f>
        <v>-8918700.0000000019</v>
      </c>
      <c r="J369" s="1881">
        <f>'각사별 CF'!K97</f>
        <v>0</v>
      </c>
      <c r="K369" s="1881">
        <f>'각사별 CF'!L97</f>
        <v>0</v>
      </c>
      <c r="L369" s="1881">
        <f>'각사별 CF'!M97</f>
        <v>0</v>
      </c>
      <c r="M369" s="1881">
        <f>'각사별 CF'!N97</f>
        <v>0</v>
      </c>
      <c r="N369" s="1881">
        <f>'각사별 CF'!O97</f>
        <v>0</v>
      </c>
      <c r="O369" s="1881">
        <f>'각사별 CF'!P97</f>
        <v>0</v>
      </c>
      <c r="P369" s="1881">
        <f>'각사별 CF'!Q97</f>
        <v>0</v>
      </c>
      <c r="Q369" s="1881">
        <f>'각사별 CF'!R97</f>
        <v>0</v>
      </c>
      <c r="R369" s="1881">
        <f>'각사별 CF'!S97</f>
        <v>0</v>
      </c>
      <c r="S369" s="1881">
        <f>'각사별 CF'!T97</f>
        <v>0</v>
      </c>
      <c r="T369" s="1881">
        <f>'각사별 CF'!U97</f>
        <v>0</v>
      </c>
      <c r="U369" s="1881">
        <f ca="1">'각사별 CF'!V97+X330</f>
        <v>28768770.647876367</v>
      </c>
      <c r="V369" s="1747">
        <v>0</v>
      </c>
      <c r="W369" s="1747">
        <v>0</v>
      </c>
    </row>
    <row r="370" spans="4:23" x14ac:dyDescent="0.3">
      <c r="D370" s="1819" t="s">
        <v>1557</v>
      </c>
      <c r="E370" s="1782"/>
      <c r="F370" s="1881">
        <f>'각사별 CF'!G98</f>
        <v>0</v>
      </c>
      <c r="G370" s="1881">
        <f>'각사별 CF'!H98</f>
        <v>0</v>
      </c>
      <c r="H370" s="1881">
        <f>'각사별 CF'!I98</f>
        <v>0</v>
      </c>
      <c r="I370" s="1881">
        <f>'각사별 CF'!J98</f>
        <v>0</v>
      </c>
      <c r="J370" s="1881">
        <f>'각사별 CF'!K98</f>
        <v>0</v>
      </c>
      <c r="K370" s="1881">
        <f>'각사별 CF'!L98</f>
        <v>0</v>
      </c>
      <c r="L370" s="1881">
        <f>'각사별 CF'!M98</f>
        <v>0</v>
      </c>
      <c r="M370" s="1881">
        <f>'각사별 CF'!N98</f>
        <v>0</v>
      </c>
      <c r="N370" s="1881">
        <f>'각사별 CF'!O98</f>
        <v>0</v>
      </c>
      <c r="O370" s="1881">
        <f>'각사별 CF'!P98</f>
        <v>0</v>
      </c>
      <c r="P370" s="1881">
        <f>'각사별 CF'!Q98</f>
        <v>0</v>
      </c>
      <c r="Q370" s="1881">
        <f>'각사별 CF'!R98</f>
        <v>0</v>
      </c>
      <c r="R370" s="1881">
        <f>'각사별 CF'!S98</f>
        <v>0</v>
      </c>
      <c r="S370" s="1881">
        <f>'각사별 CF'!T98</f>
        <v>0</v>
      </c>
      <c r="T370" s="1881">
        <f>'각사별 CF'!U98</f>
        <v>0</v>
      </c>
      <c r="U370" s="1881">
        <f>'각사별 CF'!V98</f>
        <v>0</v>
      </c>
      <c r="V370" s="1747">
        <v>0</v>
      </c>
      <c r="W370" s="1747">
        <v>0</v>
      </c>
    </row>
    <row r="371" spans="4:23" x14ac:dyDescent="0.3">
      <c r="D371" s="1820" t="s">
        <v>1566</v>
      </c>
      <c r="E371" s="1877"/>
      <c r="F371" s="1881">
        <f>'각사별 CF'!G99</f>
        <v>0</v>
      </c>
      <c r="G371" s="1881">
        <f ca="1">'각사별 CF'!H99</f>
        <v>282492.00000000006</v>
      </c>
      <c r="H371" s="1881">
        <f ca="1">'각사별 CF'!I99</f>
        <v>534492.00000000023</v>
      </c>
      <c r="I371" s="1881">
        <f ca="1">'각사별 CF'!J99</f>
        <v>324492</v>
      </c>
      <c r="J371" s="1881">
        <f ca="1">'각사별 CF'!K99</f>
        <v>1684254.6000000006</v>
      </c>
      <c r="K371" s="1881">
        <f ca="1">'각사별 CF'!L99</f>
        <v>1898454.6</v>
      </c>
      <c r="L371" s="1881">
        <f ca="1">'각사별 CF'!M99</f>
        <v>1470054.6</v>
      </c>
      <c r="M371" s="1881">
        <f ca="1">'각사별 CF'!N99</f>
        <v>1470054.600000001</v>
      </c>
      <c r="N371" s="1881">
        <f ca="1">'각사별 CF'!O99</f>
        <v>1577154.6</v>
      </c>
      <c r="O371" s="1881">
        <f ca="1">'각사별 CF'!P99</f>
        <v>506154.6</v>
      </c>
      <c r="P371" s="1881">
        <f ca="1">'각사별 CF'!Q99</f>
        <v>2648154.6</v>
      </c>
      <c r="Q371" s="1881">
        <f ca="1">'각사별 CF'!R99</f>
        <v>1577154.6</v>
      </c>
      <c r="R371" s="1881">
        <f ca="1">'각사별 CF'!S99</f>
        <v>1577154.600000002</v>
      </c>
      <c r="S371" s="1881">
        <f ca="1">'각사별 CF'!T99</f>
        <v>1577154.6</v>
      </c>
      <c r="T371" s="1881">
        <f ca="1">'각사별 CF'!U99</f>
        <v>1577154.6</v>
      </c>
      <c r="U371" s="1881">
        <f ca="1">'각사별 CF'!V99</f>
        <v>1470054.6</v>
      </c>
      <c r="V371" s="1789">
        <v>0</v>
      </c>
      <c r="W371" s="1789">
        <v>0</v>
      </c>
    </row>
    <row r="372" spans="4:23" x14ac:dyDescent="0.3">
      <c r="D372" s="1821" t="s">
        <v>1425</v>
      </c>
      <c r="E372" s="1878"/>
      <c r="F372" s="1879">
        <f t="shared" ref="F372:W372" si="110">SUM(F369:F371)</f>
        <v>-5754000.0000000009</v>
      </c>
      <c r="G372" s="1879">
        <f t="shared" ca="1" si="110"/>
        <v>282492.00000000006</v>
      </c>
      <c r="H372" s="1879">
        <f t="shared" ca="1" si="110"/>
        <v>534492.00000000023</v>
      </c>
      <c r="I372" s="1879">
        <f t="shared" ca="1" si="110"/>
        <v>-8594208.0000000019</v>
      </c>
      <c r="J372" s="1879">
        <f t="shared" ca="1" si="110"/>
        <v>1684254.6000000006</v>
      </c>
      <c r="K372" s="1879">
        <f t="shared" ca="1" si="110"/>
        <v>1898454.6</v>
      </c>
      <c r="L372" s="1879">
        <f t="shared" ca="1" si="110"/>
        <v>1470054.6</v>
      </c>
      <c r="M372" s="1879">
        <f t="shared" ca="1" si="110"/>
        <v>1470054.600000001</v>
      </c>
      <c r="N372" s="1879">
        <f t="shared" ca="1" si="110"/>
        <v>1577154.6</v>
      </c>
      <c r="O372" s="1879">
        <f t="shared" ca="1" si="110"/>
        <v>506154.6</v>
      </c>
      <c r="P372" s="1879">
        <f t="shared" ca="1" si="110"/>
        <v>2648154.6</v>
      </c>
      <c r="Q372" s="1879">
        <f t="shared" ca="1" si="110"/>
        <v>1577154.6</v>
      </c>
      <c r="R372" s="1880">
        <f t="shared" ca="1" si="110"/>
        <v>1577154.600000002</v>
      </c>
      <c r="S372" s="1880">
        <f t="shared" ca="1" si="110"/>
        <v>1577154.6</v>
      </c>
      <c r="T372" s="1880">
        <f t="shared" ca="1" si="110"/>
        <v>1577154.6</v>
      </c>
      <c r="U372" s="1880">
        <f t="shared" ca="1" si="110"/>
        <v>30238825.247876368</v>
      </c>
      <c r="V372" s="1880">
        <f t="shared" si="110"/>
        <v>0</v>
      </c>
      <c r="W372" s="1880">
        <f t="shared" si="110"/>
        <v>0</v>
      </c>
    </row>
    <row r="373" spans="4:23" x14ac:dyDescent="0.3">
      <c r="D373" s="1822" t="s">
        <v>1674</v>
      </c>
      <c r="E373" s="1979">
        <f ca="1">IRR(F372:W372)</f>
        <v>0.13121195576797917</v>
      </c>
      <c r="F373" s="1823"/>
      <c r="G373" s="1824"/>
      <c r="H373" s="1825"/>
      <c r="I373" s="1825"/>
      <c r="J373" s="1825"/>
      <c r="K373" s="1825"/>
      <c r="L373" s="1825"/>
      <c r="M373" s="1825"/>
      <c r="N373" s="1825"/>
      <c r="O373" s="1825"/>
      <c r="P373" s="1825"/>
      <c r="Q373" s="1825"/>
      <c r="R373" s="1826"/>
      <c r="S373" s="1826"/>
      <c r="T373" s="1826"/>
      <c r="U373" s="1826"/>
      <c r="V373" s="1826"/>
      <c r="W373" s="1826"/>
    </row>
    <row r="375" spans="4:23" x14ac:dyDescent="0.3">
      <c r="D375" s="2033" t="s">
        <v>1675</v>
      </c>
      <c r="E375" s="1916">
        <f ca="1">+IRR(F375:W375)</f>
        <v>0.1087482744836259</v>
      </c>
      <c r="F375" s="1917">
        <f>+F$324+F372</f>
        <v>-28770000.000000004</v>
      </c>
      <c r="G375" s="1917">
        <f t="shared" ref="G375:W375" ca="1" si="111">+G$324+G372</f>
        <v>1412460.0000000002</v>
      </c>
      <c r="H375" s="1917">
        <f t="shared" ca="1" si="111"/>
        <v>2672460.0000000009</v>
      </c>
      <c r="I375" s="1917">
        <f t="shared" ca="1" si="111"/>
        <v>1622460</v>
      </c>
      <c r="J375" s="1917">
        <f t="shared" ca="1" si="111"/>
        <v>3302460.0000000009</v>
      </c>
      <c r="K375" s="1917">
        <f t="shared" ca="1" si="111"/>
        <v>3722460</v>
      </c>
      <c r="L375" s="1917">
        <f t="shared" ca="1" si="111"/>
        <v>2882460</v>
      </c>
      <c r="M375" s="1917">
        <f t="shared" ca="1" si="111"/>
        <v>2882460.0000000019</v>
      </c>
      <c r="N375" s="1917">
        <f t="shared" ca="1" si="111"/>
        <v>3092460</v>
      </c>
      <c r="O375" s="1917">
        <f t="shared" ca="1" si="111"/>
        <v>992460</v>
      </c>
      <c r="P375" s="1917">
        <f t="shared" ca="1" si="111"/>
        <v>5192460</v>
      </c>
      <c r="Q375" s="1917">
        <f t="shared" ca="1" si="111"/>
        <v>3092460</v>
      </c>
      <c r="R375" s="1917">
        <f t="shared" ca="1" si="111"/>
        <v>3092460.0000000037</v>
      </c>
      <c r="S375" s="1917">
        <f t="shared" ca="1" si="111"/>
        <v>3092460</v>
      </c>
      <c r="T375" s="1917">
        <f t="shared" ca="1" si="111"/>
        <v>3092460</v>
      </c>
      <c r="U375" s="1917">
        <f t="shared" ca="1" si="111"/>
        <v>31651230.647876367</v>
      </c>
      <c r="V375" s="1917">
        <f t="shared" ca="1" si="111"/>
        <v>1412405.4</v>
      </c>
      <c r="W375" s="1917">
        <f t="shared" ca="1" si="111"/>
        <v>15921907.782540588</v>
      </c>
    </row>
    <row r="379" spans="4:23" ht="17.25" thickBot="1" x14ac:dyDescent="0.35">
      <c r="D379" s="2040" t="s">
        <v>1666</v>
      </c>
      <c r="L379" s="2040" t="s">
        <v>1667</v>
      </c>
      <c r="M379" s="216"/>
    </row>
    <row r="380" spans="4:23" ht="17.25" thickBot="1" x14ac:dyDescent="0.35">
      <c r="D380" s="2034"/>
      <c r="E380" s="2035"/>
      <c r="F380" s="2035" t="s">
        <v>1648</v>
      </c>
      <c r="G380" s="2035" t="s">
        <v>1649</v>
      </c>
      <c r="H380" s="2035" t="s">
        <v>1650</v>
      </c>
      <c r="I380" s="2035" t="s">
        <v>1651</v>
      </c>
      <c r="J380" s="2035" t="s">
        <v>1652</v>
      </c>
      <c r="L380" s="2034"/>
      <c r="M380" s="2035"/>
      <c r="N380" s="2035" t="s">
        <v>1648</v>
      </c>
      <c r="O380" s="2035" t="s">
        <v>1649</v>
      </c>
      <c r="P380" s="2035" t="s">
        <v>1650</v>
      </c>
      <c r="Q380" s="2035" t="s">
        <v>1651</v>
      </c>
      <c r="R380" s="2035" t="s">
        <v>1652</v>
      </c>
    </row>
    <row r="381" spans="4:23" ht="17.25" thickBot="1" x14ac:dyDescent="0.35">
      <c r="D381" s="2117" t="s">
        <v>1653</v>
      </c>
      <c r="E381" s="2036" t="s">
        <v>1654</v>
      </c>
      <c r="F381" s="2039">
        <f>F390</f>
        <v>8.1498811166362595E-2</v>
      </c>
      <c r="G381" s="2039">
        <f t="shared" ref="G381:J381" si="112">G390</f>
        <v>9.5871305378697702E-2</v>
      </c>
      <c r="H381" s="2039">
        <f t="shared" si="112"/>
        <v>0.10166615209852048</v>
      </c>
      <c r="I381" s="2039">
        <f t="shared" si="112"/>
        <v>0.10656706504833613</v>
      </c>
      <c r="J381" s="2039">
        <f t="shared" si="112"/>
        <v>0.10736959310702665</v>
      </c>
      <c r="L381" s="2117" t="s">
        <v>1653</v>
      </c>
      <c r="M381" s="2036" t="s">
        <v>1654</v>
      </c>
      <c r="N381" s="2039">
        <f>N390</f>
        <v>7.3118930366157686E-2</v>
      </c>
      <c r="O381" s="2039">
        <f t="shared" ref="O381:R381" si="113">O390</f>
        <v>7.8389030091175815E-2</v>
      </c>
      <c r="P381" s="2039">
        <f t="shared" si="113"/>
        <v>8.2485590500327888E-2</v>
      </c>
      <c r="Q381" s="2039">
        <f t="shared" si="113"/>
        <v>8.5128209772244556E-2</v>
      </c>
      <c r="R381" s="2039">
        <f t="shared" si="113"/>
        <v>8.6558381908071302E-2</v>
      </c>
    </row>
    <row r="382" spans="4:23" ht="17.25" thickBot="1" x14ac:dyDescent="0.35">
      <c r="D382" s="2118"/>
      <c r="E382" s="2036" t="s">
        <v>1655</v>
      </c>
      <c r="F382" s="2039">
        <f>F393</f>
        <v>6.9115950697225426E-2</v>
      </c>
      <c r="G382" s="2039">
        <f t="shared" ref="G382:J382" si="114">G393</f>
        <v>8.1701396294958206E-2</v>
      </c>
      <c r="H382" s="2039">
        <f t="shared" si="114"/>
        <v>8.6913306133032942E-2</v>
      </c>
      <c r="I382" s="2039">
        <f t="shared" si="114"/>
        <v>9.1419363097893225E-2</v>
      </c>
      <c r="J382" s="2039">
        <f t="shared" si="114"/>
        <v>9.2145243048551428E-2</v>
      </c>
      <c r="L382" s="2118"/>
      <c r="M382" s="2036" t="s">
        <v>1655</v>
      </c>
      <c r="N382" s="2039">
        <f>N393</f>
        <v>6.206151961927131E-2</v>
      </c>
      <c r="O382" s="2039">
        <f t="shared" ref="O382:R382" si="115">O393</f>
        <v>6.6650636112070893E-2</v>
      </c>
      <c r="P382" s="2039">
        <f t="shared" si="115"/>
        <v>7.0295023159807846E-2</v>
      </c>
      <c r="Q382" s="2039">
        <f t="shared" si="115"/>
        <v>7.2679238829705728E-2</v>
      </c>
      <c r="R382" s="2039">
        <f t="shared" si="115"/>
        <v>7.4001951503905428E-2</v>
      </c>
    </row>
    <row r="383" spans="4:23" ht="17.25" thickBot="1" x14ac:dyDescent="0.35">
      <c r="D383" s="2117" t="s">
        <v>1085</v>
      </c>
      <c r="E383" s="2036" t="s">
        <v>1654</v>
      </c>
      <c r="F383" s="2039">
        <f>F391</f>
        <v>7.9679960587111909E-2</v>
      </c>
      <c r="G383" s="2039">
        <f t="shared" ref="G383:J383" si="116">G391</f>
        <v>9.9486085920123646E-2</v>
      </c>
      <c r="H383" s="2039">
        <f t="shared" si="116"/>
        <v>0.10612832421788476</v>
      </c>
      <c r="I383" s="2039">
        <f t="shared" si="116"/>
        <v>0.1116193354504218</v>
      </c>
      <c r="J383" s="2039">
        <f t="shared" si="116"/>
        <v>0.11231018382183344</v>
      </c>
      <c r="L383" s="2117" t="s">
        <v>1085</v>
      </c>
      <c r="M383" s="2036" t="s">
        <v>1654</v>
      </c>
      <c r="N383" s="2039">
        <f>N391</f>
        <v>7.781454363788276E-2</v>
      </c>
      <c r="O383" s="2039">
        <f t="shared" ref="O383:R383" si="117">O391</f>
        <v>8.3186553348169268E-2</v>
      </c>
      <c r="P383" s="2039">
        <f t="shared" si="117"/>
        <v>8.7316682258906209E-2</v>
      </c>
      <c r="Q383" s="2039">
        <f t="shared" si="117"/>
        <v>8.9865514075573083E-2</v>
      </c>
      <c r="R383" s="2039">
        <f t="shared" si="117"/>
        <v>9.1252362356281091E-2</v>
      </c>
    </row>
    <row r="384" spans="4:23" ht="17.25" thickBot="1" x14ac:dyDescent="0.35">
      <c r="D384" s="2118"/>
      <c r="E384" s="2036" t="s">
        <v>1655</v>
      </c>
      <c r="F384" s="2039">
        <f>F394</f>
        <v>6.7661667439389506E-2</v>
      </c>
      <c r="G384" s="2039">
        <f t="shared" ref="G384:J384" si="118">G394</f>
        <v>8.4821267339047379E-2</v>
      </c>
      <c r="H384" s="2039">
        <f t="shared" si="118"/>
        <v>9.0715321610315591E-2</v>
      </c>
      <c r="I384" s="2039">
        <f t="shared" si="118"/>
        <v>9.5699075581441972E-2</v>
      </c>
      <c r="J384" s="2039">
        <f t="shared" si="118"/>
        <v>9.6299064818184732E-2</v>
      </c>
      <c r="L384" s="2118"/>
      <c r="M384" s="2036" t="s">
        <v>1655</v>
      </c>
      <c r="N384" s="2039">
        <f>N394</f>
        <v>6.6011916815913674E-2</v>
      </c>
      <c r="O384" s="2039">
        <f t="shared" ref="O384:R384" si="119">O394</f>
        <v>7.0646553966446257E-2</v>
      </c>
      <c r="P384" s="2039">
        <f t="shared" si="119"/>
        <v>7.4292856111996652E-2</v>
      </c>
      <c r="Q384" s="2039">
        <f t="shared" si="119"/>
        <v>7.6571621156372949E-2</v>
      </c>
      <c r="R384" s="2039">
        <f t="shared" si="119"/>
        <v>7.7846094334045324E-2</v>
      </c>
    </row>
    <row r="385" spans="4:18" ht="17.25" thickBot="1" x14ac:dyDescent="0.35">
      <c r="D385" s="2117" t="s">
        <v>1656</v>
      </c>
      <c r="E385" s="2036" t="s">
        <v>1654</v>
      </c>
      <c r="F385" s="2039">
        <f>F392</f>
        <v>8.243391228356578E-2</v>
      </c>
      <c r="G385" s="2039">
        <f t="shared" ref="G385:J385" si="120">G392</f>
        <v>9.3661953339093218E-2</v>
      </c>
      <c r="H385" s="2039">
        <f t="shared" si="120"/>
        <v>9.8726564668795147E-2</v>
      </c>
      <c r="I385" s="2039">
        <f t="shared" si="120"/>
        <v>0.10311239839872743</v>
      </c>
      <c r="J385" s="2039">
        <f t="shared" si="120"/>
        <v>0.10393682210299038</v>
      </c>
      <c r="L385" s="2117" t="s">
        <v>1656</v>
      </c>
      <c r="M385" s="2036" t="s">
        <v>1654</v>
      </c>
      <c r="N385" s="2039">
        <f>N392</f>
        <v>7.0721462522344236E-2</v>
      </c>
      <c r="O385" s="2039">
        <f t="shared" ref="O385:R385" si="121">O392</f>
        <v>7.5441942043406263E-2</v>
      </c>
      <c r="P385" s="2039">
        <f t="shared" si="121"/>
        <v>7.9265031820589638E-2</v>
      </c>
      <c r="Q385" s="2039">
        <f t="shared" si="121"/>
        <v>8.1829863059483587E-2</v>
      </c>
      <c r="R385" s="2039">
        <f t="shared" si="121"/>
        <v>8.3228667254649613E-2</v>
      </c>
    </row>
    <row r="386" spans="4:18" ht="17.25" thickBot="1" x14ac:dyDescent="0.35">
      <c r="D386" s="2118"/>
      <c r="E386" s="2036" t="s">
        <v>1655</v>
      </c>
      <c r="F386" s="2039">
        <f>F395</f>
        <v>6.9871278520479585E-2</v>
      </c>
      <c r="G386" s="2039">
        <f t="shared" ref="G386:J386" si="122">G395</f>
        <v>7.9764245129116285E-2</v>
      </c>
      <c r="H386" s="2039">
        <f t="shared" si="122"/>
        <v>8.4358998958876441E-2</v>
      </c>
      <c r="I386" s="2039">
        <f t="shared" si="122"/>
        <v>8.8426883241979448E-2</v>
      </c>
      <c r="J386" s="2039">
        <f t="shared" si="122"/>
        <v>8.9188991670479556E-2</v>
      </c>
      <c r="L386" s="2118"/>
      <c r="M386" s="2036" t="s">
        <v>1655</v>
      </c>
      <c r="N386" s="2039">
        <f>N395</f>
        <v>6.0022588915981112E-2</v>
      </c>
      <c r="O386" s="2039">
        <f t="shared" ref="O386:R386" si="123">O395</f>
        <v>6.4156884166716388E-2</v>
      </c>
      <c r="P386" s="2039">
        <f t="shared" si="123"/>
        <v>6.7578266034757917E-2</v>
      </c>
      <c r="Q386" s="2039">
        <f t="shared" si="123"/>
        <v>6.9909243938702126E-2</v>
      </c>
      <c r="R386" s="2039">
        <f t="shared" si="123"/>
        <v>7.1210792531081868E-2</v>
      </c>
    </row>
    <row r="387" spans="4:18" x14ac:dyDescent="0.3">
      <c r="F387" s="1919"/>
      <c r="G387" s="1919"/>
      <c r="H387" s="1919"/>
      <c r="I387" s="1919"/>
      <c r="J387" s="1919"/>
      <c r="N387" s="1919"/>
      <c r="O387" s="1919"/>
      <c r="P387" s="1919"/>
      <c r="Q387" s="1919"/>
      <c r="R387" s="1919"/>
    </row>
    <row r="388" spans="4:18" ht="17.25" thickBot="1" x14ac:dyDescent="0.35">
      <c r="D388" s="58" t="s">
        <v>1671</v>
      </c>
      <c r="F388" s="1919"/>
      <c r="G388" s="1919"/>
      <c r="H388" s="1919"/>
      <c r="I388" s="1919"/>
      <c r="J388" s="1919"/>
      <c r="L388" s="58" t="s">
        <v>1671</v>
      </c>
      <c r="N388" s="1919"/>
      <c r="O388" s="1919"/>
      <c r="P388" s="1919"/>
      <c r="Q388" s="1919"/>
      <c r="R388" s="1919"/>
    </row>
    <row r="389" spans="4:18" ht="17.25" thickBot="1" x14ac:dyDescent="0.35">
      <c r="D389" s="2034"/>
      <c r="E389" s="2035"/>
      <c r="F389" s="2079" t="s">
        <v>1648</v>
      </c>
      <c r="G389" s="2079" t="s">
        <v>1649</v>
      </c>
      <c r="H389" s="2079" t="s">
        <v>1650</v>
      </c>
      <c r="I389" s="2079" t="s">
        <v>1651</v>
      </c>
      <c r="J389" s="2079" t="s">
        <v>1652</v>
      </c>
      <c r="K389" s="2080"/>
      <c r="L389" s="2081"/>
      <c r="M389" s="2082"/>
      <c r="N389" s="2079" t="s">
        <v>1648</v>
      </c>
      <c r="O389" s="2079" t="s">
        <v>1649</v>
      </c>
      <c r="P389" s="2079" t="s">
        <v>1650</v>
      </c>
      <c r="Q389" s="2079" t="s">
        <v>1651</v>
      </c>
      <c r="R389" s="2079" t="s">
        <v>1652</v>
      </c>
    </row>
    <row r="390" spans="4:18" ht="17.25" thickBot="1" x14ac:dyDescent="0.35">
      <c r="D390" s="2119" t="s">
        <v>1657</v>
      </c>
      <c r="E390" s="2055" t="s">
        <v>1660</v>
      </c>
      <c r="F390" s="2066">
        <v>8.1498811166362595E-2</v>
      </c>
      <c r="G390" s="2067">
        <v>9.5871305378697702E-2</v>
      </c>
      <c r="H390" s="2068">
        <v>0.10166615209852048</v>
      </c>
      <c r="I390" s="2069">
        <v>0.10656706504833613</v>
      </c>
      <c r="J390" s="2070">
        <v>0.10736959310702665</v>
      </c>
      <c r="K390" s="2071"/>
      <c r="L390" s="2122" t="s">
        <v>1680</v>
      </c>
      <c r="M390" s="2072" t="s">
        <v>1681</v>
      </c>
      <c r="N390" s="2066">
        <v>7.3118930366157686E-2</v>
      </c>
      <c r="O390" s="2067">
        <v>7.8389030091175815E-2</v>
      </c>
      <c r="P390" s="2068">
        <v>8.2485590500327888E-2</v>
      </c>
      <c r="Q390" s="2069">
        <v>8.5128209772244556E-2</v>
      </c>
      <c r="R390" s="2070">
        <v>8.6558381908071302E-2</v>
      </c>
    </row>
    <row r="391" spans="4:18" ht="17.25" thickBot="1" x14ac:dyDescent="0.35">
      <c r="D391" s="2120"/>
      <c r="E391" s="2041" t="s">
        <v>1661</v>
      </c>
      <c r="F391" s="2073">
        <v>7.9679960587111909E-2</v>
      </c>
      <c r="G391" s="2074">
        <v>9.9486085920123646E-2</v>
      </c>
      <c r="H391" s="2075">
        <v>0.10612832421788476</v>
      </c>
      <c r="I391" s="2076">
        <v>0.1116193354504218</v>
      </c>
      <c r="J391" s="2077">
        <v>0.11231018382183344</v>
      </c>
      <c r="K391" s="2071"/>
      <c r="L391" s="2123"/>
      <c r="M391" s="2078" t="s">
        <v>1661</v>
      </c>
      <c r="N391" s="2073">
        <v>7.781454363788276E-2</v>
      </c>
      <c r="O391" s="2074">
        <v>8.3186553348169268E-2</v>
      </c>
      <c r="P391" s="2075">
        <v>8.7316682258906209E-2</v>
      </c>
      <c r="Q391" s="2076">
        <v>8.9865514075573083E-2</v>
      </c>
      <c r="R391" s="2077">
        <v>9.1252362356281091E-2</v>
      </c>
    </row>
    <row r="392" spans="4:18" ht="17.25" thickBot="1" x14ac:dyDescent="0.35">
      <c r="D392" s="2121"/>
      <c r="E392" s="2041" t="s">
        <v>1662</v>
      </c>
      <c r="F392" s="2073">
        <v>8.243391228356578E-2</v>
      </c>
      <c r="G392" s="2074">
        <v>9.3661953339093218E-2</v>
      </c>
      <c r="H392" s="2075">
        <v>9.8726564668795147E-2</v>
      </c>
      <c r="I392" s="2076">
        <v>0.10311239839872743</v>
      </c>
      <c r="J392" s="2077">
        <v>0.10393682210299038</v>
      </c>
      <c r="K392" s="2071"/>
      <c r="L392" s="2124"/>
      <c r="M392" s="2078" t="s">
        <v>1662</v>
      </c>
      <c r="N392" s="2073">
        <v>7.0721462522344236E-2</v>
      </c>
      <c r="O392" s="2074">
        <v>7.5441942043406263E-2</v>
      </c>
      <c r="P392" s="2075">
        <v>7.9265031820589638E-2</v>
      </c>
      <c r="Q392" s="2076">
        <v>8.1829863059483587E-2</v>
      </c>
      <c r="R392" s="2077">
        <v>8.3228667254649613E-2</v>
      </c>
    </row>
    <row r="393" spans="4:18" ht="17.25" thickBot="1" x14ac:dyDescent="0.35">
      <c r="D393" s="2119" t="s">
        <v>1658</v>
      </c>
      <c r="E393" s="2055" t="s">
        <v>1660</v>
      </c>
      <c r="F393" s="2066">
        <v>6.9115950697225426E-2</v>
      </c>
      <c r="G393" s="2067">
        <v>8.1701396294958206E-2</v>
      </c>
      <c r="H393" s="2068">
        <v>8.6913306133032942E-2</v>
      </c>
      <c r="I393" s="2069">
        <v>9.1419363097893225E-2</v>
      </c>
      <c r="J393" s="2070">
        <v>9.2145243048551428E-2</v>
      </c>
      <c r="K393" s="2071"/>
      <c r="L393" s="2122" t="s">
        <v>1682</v>
      </c>
      <c r="M393" s="2072" t="s">
        <v>1681</v>
      </c>
      <c r="N393" s="2066">
        <v>6.206151961927131E-2</v>
      </c>
      <c r="O393" s="2067">
        <v>6.6650636112070893E-2</v>
      </c>
      <c r="P393" s="2068">
        <v>7.0295023159807846E-2</v>
      </c>
      <c r="Q393" s="2069">
        <v>7.2679238829705728E-2</v>
      </c>
      <c r="R393" s="2070">
        <v>7.4001951503905428E-2</v>
      </c>
    </row>
    <row r="394" spans="4:18" ht="17.25" thickBot="1" x14ac:dyDescent="0.35">
      <c r="D394" s="2120"/>
      <c r="E394" s="2041" t="s">
        <v>1661</v>
      </c>
      <c r="F394" s="2073">
        <v>6.7661667439389506E-2</v>
      </c>
      <c r="G394" s="2074">
        <v>8.4821267339047379E-2</v>
      </c>
      <c r="H394" s="2075">
        <v>9.0715321610315591E-2</v>
      </c>
      <c r="I394" s="2076">
        <v>9.5699075581441972E-2</v>
      </c>
      <c r="J394" s="2077">
        <v>9.6299064818184732E-2</v>
      </c>
      <c r="K394" s="2071"/>
      <c r="L394" s="2123"/>
      <c r="M394" s="2078" t="s">
        <v>1661</v>
      </c>
      <c r="N394" s="2073">
        <v>6.6011916815913674E-2</v>
      </c>
      <c r="O394" s="2074">
        <v>7.0646553966446257E-2</v>
      </c>
      <c r="P394" s="2075">
        <v>7.4292856111996652E-2</v>
      </c>
      <c r="Q394" s="2076">
        <v>7.6571621156372949E-2</v>
      </c>
      <c r="R394" s="2077">
        <v>7.7846094334045324E-2</v>
      </c>
    </row>
    <row r="395" spans="4:18" ht="17.25" thickBot="1" x14ac:dyDescent="0.35">
      <c r="D395" s="2121"/>
      <c r="E395" s="2041" t="s">
        <v>1662</v>
      </c>
      <c r="F395" s="2073">
        <v>6.9871278520479585E-2</v>
      </c>
      <c r="G395" s="2074">
        <v>7.9764245129116285E-2</v>
      </c>
      <c r="H395" s="2075">
        <v>8.4358998958876441E-2</v>
      </c>
      <c r="I395" s="2076">
        <v>8.8426883241979448E-2</v>
      </c>
      <c r="J395" s="2077">
        <v>8.9188991670479556E-2</v>
      </c>
      <c r="K395" s="2071"/>
      <c r="L395" s="2124"/>
      <c r="M395" s="2078" t="s">
        <v>1662</v>
      </c>
      <c r="N395" s="2073">
        <v>6.0022588915981112E-2</v>
      </c>
      <c r="O395" s="2074">
        <v>6.4156884166716388E-2</v>
      </c>
      <c r="P395" s="2075">
        <v>6.7578266034757917E-2</v>
      </c>
      <c r="Q395" s="2076">
        <v>6.9909243938702126E-2</v>
      </c>
      <c r="R395" s="2077">
        <v>7.1210792531081868E-2</v>
      </c>
    </row>
    <row r="396" spans="4:18" x14ac:dyDescent="0.3">
      <c r="D396" s="2042"/>
      <c r="E396" s="2042"/>
      <c r="F396" s="2042"/>
      <c r="G396" s="2042"/>
      <c r="H396" s="2042"/>
      <c r="I396" s="2042"/>
      <c r="J396" s="2042"/>
      <c r="K396" s="2042"/>
      <c r="L396" s="2042"/>
      <c r="M396" s="2042"/>
      <c r="N396" s="2042"/>
      <c r="O396" s="2042"/>
      <c r="P396" s="2042"/>
      <c r="Q396" s="2042"/>
      <c r="R396" s="2042"/>
    </row>
    <row r="397" spans="4:18" x14ac:dyDescent="0.3">
      <c r="D397" s="2042"/>
      <c r="E397" s="2042"/>
      <c r="F397" s="2043" t="s">
        <v>1669</v>
      </c>
      <c r="G397" s="2044">
        <f>시나리오분석!P37</f>
        <v>17</v>
      </c>
      <c r="H397" s="2042"/>
      <c r="I397" s="2042"/>
      <c r="J397" s="2042"/>
      <c r="K397" s="2042"/>
      <c r="L397" s="2042"/>
      <c r="M397" s="2042"/>
      <c r="N397" s="2042"/>
      <c r="O397" s="2042"/>
      <c r="P397" s="2042"/>
      <c r="Q397" s="2042"/>
      <c r="R397" s="2042"/>
    </row>
    <row r="398" spans="4:18" x14ac:dyDescent="0.3">
      <c r="D398" s="2042" t="s">
        <v>1670</v>
      </c>
      <c r="E398" s="2045">
        <f>시나리오분석!J8</f>
        <v>2</v>
      </c>
      <c r="F398" s="2046" t="s">
        <v>1648</v>
      </c>
      <c r="G398" s="2046" t="s">
        <v>1649</v>
      </c>
      <c r="H398" s="2046" t="s">
        <v>1650</v>
      </c>
      <c r="I398" s="2046" t="s">
        <v>1651</v>
      </c>
      <c r="J398" s="2046" t="s">
        <v>1652</v>
      </c>
      <c r="K398" s="2042"/>
      <c r="L398" s="2042"/>
      <c r="M398" s="2042"/>
      <c r="N398" s="2042"/>
      <c r="O398" s="2042"/>
      <c r="P398" s="2042"/>
      <c r="Q398" s="2042"/>
      <c r="R398" s="2042"/>
    </row>
    <row r="399" spans="4:18" x14ac:dyDescent="0.3">
      <c r="D399" s="2047" t="s">
        <v>1654</v>
      </c>
      <c r="E399" s="2047" t="s">
        <v>1659</v>
      </c>
      <c r="F399" s="2048">
        <f ca="1">E345</f>
        <v>0.13463159101509259</v>
      </c>
      <c r="G399" s="2049">
        <f ca="1">E355</f>
        <v>0.11921617805079276</v>
      </c>
      <c r="H399" s="2050">
        <f ca="1">E365</f>
        <v>0.11351243086851426</v>
      </c>
      <c r="I399" s="2051">
        <f ca="1">E375</f>
        <v>0.1087482744836259</v>
      </c>
      <c r="J399" s="2052">
        <f ca="1">E335</f>
        <v>9.5928104924262403E-2</v>
      </c>
      <c r="K399" s="2042"/>
      <c r="L399" s="2042"/>
      <c r="M399" s="2042"/>
      <c r="N399" s="2042"/>
      <c r="O399" s="2042"/>
      <c r="P399" s="2042"/>
      <c r="Q399" s="2042"/>
      <c r="R399" s="2042"/>
    </row>
    <row r="400" spans="4:18" x14ac:dyDescent="0.3">
      <c r="D400" s="2053"/>
      <c r="E400" s="2053" t="s">
        <v>1085</v>
      </c>
      <c r="F400" s="2048">
        <f ca="1">E343</f>
        <v>0.23977600188182313</v>
      </c>
      <c r="G400" s="2049">
        <f ca="1">E353</f>
        <v>0.16852320836180135</v>
      </c>
      <c r="H400" s="2050">
        <f ca="1">E363</f>
        <v>0.14553319962906586</v>
      </c>
      <c r="I400" s="2051">
        <f ca="1">E373</f>
        <v>0.13121195576797917</v>
      </c>
      <c r="J400" s="2052">
        <f ca="1">E333</f>
        <v>0.10253328726787503</v>
      </c>
      <c r="K400" s="2042"/>
      <c r="L400" s="2042"/>
      <c r="M400" s="2042"/>
      <c r="N400" s="2042"/>
      <c r="O400" s="2042"/>
      <c r="P400" s="2042"/>
      <c r="Q400" s="2042"/>
      <c r="R400" s="2042"/>
    </row>
    <row r="401" spans="3:19" x14ac:dyDescent="0.3">
      <c r="D401" s="2054"/>
      <c r="E401" s="2054" t="s">
        <v>1656</v>
      </c>
      <c r="F401" s="2048">
        <f ca="1">E325</f>
        <v>9.1383504573210317E-2</v>
      </c>
      <c r="G401" s="2049">
        <f ca="1">E325</f>
        <v>9.1383504573210317E-2</v>
      </c>
      <c r="H401" s="2050">
        <f ca="1">E325</f>
        <v>9.1383504573210317E-2</v>
      </c>
      <c r="I401" s="2051">
        <f ca="1">E325</f>
        <v>9.1383504573210317E-2</v>
      </c>
      <c r="J401" s="2052">
        <f ca="1">E325</f>
        <v>9.1383504573210317E-2</v>
      </c>
      <c r="K401" s="2042"/>
      <c r="L401" s="2042"/>
      <c r="M401" s="2042"/>
      <c r="N401" s="2042"/>
      <c r="O401" s="2042"/>
      <c r="P401" s="2042"/>
      <c r="Q401" s="2042"/>
      <c r="R401" s="2042"/>
    </row>
    <row r="402" spans="3:19" x14ac:dyDescent="0.3">
      <c r="D402" s="2047" t="s">
        <v>1655</v>
      </c>
      <c r="E402" s="2047" t="s">
        <v>1659</v>
      </c>
      <c r="F402" s="2048">
        <f ca="1">E266</f>
        <v>0.12169846586912336</v>
      </c>
      <c r="G402" s="2049">
        <f ca="1">E276</f>
        <v>0.10683103792354443</v>
      </c>
      <c r="H402" s="2050">
        <f ca="1">E286</f>
        <v>0.10099088768147069</v>
      </c>
      <c r="I402" s="2051">
        <f ca="1">E296</f>
        <v>9.6176604933835508E-2</v>
      </c>
      <c r="J402" s="2052">
        <f ca="1">E256</f>
        <v>8.1851579552347342E-2</v>
      </c>
      <c r="K402" s="2042"/>
      <c r="L402" s="2042"/>
      <c r="M402" s="2042"/>
      <c r="N402" s="2042"/>
      <c r="O402" s="2042"/>
      <c r="P402" s="2042"/>
      <c r="Q402" s="2042"/>
      <c r="R402" s="2042"/>
    </row>
    <row r="403" spans="3:19" x14ac:dyDescent="0.3">
      <c r="D403" s="2053"/>
      <c r="E403" s="2053" t="s">
        <v>1085</v>
      </c>
      <c r="F403" s="2048">
        <f ca="1">E264</f>
        <v>0.22872468955419567</v>
      </c>
      <c r="G403" s="2049">
        <f ca="1">E274</f>
        <v>0.15731600494642817</v>
      </c>
      <c r="H403" s="2050">
        <f ca="1">E284</f>
        <v>0.13343635239872897</v>
      </c>
      <c r="I403" s="2051">
        <f ca="1">E294</f>
        <v>0.11877734489632519</v>
      </c>
      <c r="J403" s="2052">
        <f ca="1">E254</f>
        <v>8.717224723417405E-2</v>
      </c>
      <c r="K403" s="2042"/>
      <c r="L403" s="2042"/>
      <c r="M403" s="2042"/>
      <c r="N403" s="2042"/>
      <c r="O403" s="2042"/>
      <c r="P403" s="2042"/>
      <c r="Q403" s="2042"/>
      <c r="R403" s="2042"/>
    </row>
    <row r="404" spans="3:19" x14ac:dyDescent="0.3">
      <c r="D404" s="2054"/>
      <c r="E404" s="2054" t="s">
        <v>1656</v>
      </c>
      <c r="F404" s="2048">
        <f ca="1">+E246</f>
        <v>7.8087219830595078E-2</v>
      </c>
      <c r="G404" s="2049">
        <f ca="1">+E246</f>
        <v>7.8087219830595078E-2</v>
      </c>
      <c r="H404" s="2050">
        <f ca="1">+E246</f>
        <v>7.8087219830595078E-2</v>
      </c>
      <c r="I404" s="2051">
        <f ca="1">+E246</f>
        <v>7.8087219830595078E-2</v>
      </c>
      <c r="J404" s="2052">
        <f ca="1">+E246</f>
        <v>7.8087219830595078E-2</v>
      </c>
      <c r="K404" s="2042"/>
      <c r="L404" s="2042"/>
      <c r="M404" s="2042"/>
      <c r="N404" s="2042"/>
      <c r="O404" s="2042"/>
      <c r="P404" s="2042"/>
      <c r="Q404" s="2042"/>
      <c r="R404" s="2042"/>
    </row>
    <row r="405" spans="3:19" x14ac:dyDescent="0.3">
      <c r="D405" s="2042"/>
      <c r="E405" s="2042"/>
      <c r="F405" s="2042"/>
      <c r="G405" s="2042"/>
      <c r="H405" s="2042"/>
      <c r="I405" s="2042"/>
      <c r="J405" s="2042"/>
      <c r="K405" s="2042"/>
      <c r="L405" s="2042"/>
      <c r="M405" s="2042"/>
      <c r="N405" s="2042"/>
      <c r="O405" s="2042"/>
      <c r="P405" s="2042"/>
      <c r="Q405" s="2042"/>
      <c r="R405" s="2042"/>
    </row>
    <row r="406" spans="3:19" x14ac:dyDescent="0.3">
      <c r="D406" s="2042"/>
      <c r="E406" s="2042"/>
      <c r="F406" s="2042"/>
      <c r="G406" s="2042"/>
      <c r="H406" s="2042"/>
      <c r="I406" s="2042"/>
      <c r="J406" s="2042"/>
      <c r="K406" s="2042"/>
      <c r="L406" s="2042"/>
      <c r="M406" s="2042"/>
      <c r="N406" s="2042"/>
      <c r="O406" s="2042"/>
      <c r="P406" s="2042"/>
      <c r="Q406" s="2042"/>
      <c r="R406" s="2042"/>
    </row>
    <row r="407" spans="3:19" x14ac:dyDescent="0.3">
      <c r="C407" s="2042"/>
      <c r="D407" s="2042"/>
      <c r="E407" s="2042"/>
      <c r="F407" s="2042"/>
      <c r="G407" s="2042"/>
      <c r="H407" s="2042"/>
      <c r="I407" s="2042"/>
      <c r="J407" s="2042"/>
      <c r="K407" s="2042"/>
      <c r="L407" s="2042"/>
      <c r="M407" s="2042"/>
      <c r="N407" s="2042"/>
      <c r="O407" s="2042"/>
      <c r="P407" s="2042"/>
      <c r="Q407" s="2042"/>
      <c r="R407" s="2042"/>
      <c r="S407" s="2042"/>
    </row>
    <row r="408" spans="3:19" x14ac:dyDescent="0.3">
      <c r="C408" s="2042"/>
      <c r="D408" s="2042"/>
      <c r="E408" s="2042"/>
      <c r="F408" s="2042"/>
      <c r="G408" s="2042"/>
      <c r="H408" s="2042"/>
      <c r="I408" s="2042"/>
      <c r="J408" s="2042"/>
      <c r="K408" s="2042"/>
      <c r="L408" s="2042"/>
      <c r="M408" s="2042"/>
      <c r="N408" s="2042"/>
      <c r="O408" s="2042"/>
      <c r="P408" s="2042"/>
      <c r="Q408" s="2042"/>
      <c r="R408" s="2042"/>
      <c r="S408" s="2042"/>
    </row>
    <row r="409" spans="3:19" x14ac:dyDescent="0.3">
      <c r="C409" s="2042"/>
      <c r="D409" s="2042"/>
      <c r="E409" s="2042"/>
      <c r="F409" s="2042"/>
      <c r="G409" s="2042"/>
      <c r="H409" s="2042"/>
      <c r="I409" s="2042"/>
      <c r="J409" s="2042"/>
      <c r="K409" s="2042"/>
      <c r="L409" s="2042"/>
      <c r="M409" s="2042"/>
      <c r="N409" s="2042"/>
      <c r="O409" s="2042"/>
      <c r="P409" s="2042"/>
      <c r="Q409" s="2042"/>
      <c r="R409" s="2042"/>
      <c r="S409" s="2042"/>
    </row>
    <row r="410" spans="3:19" x14ac:dyDescent="0.3">
      <c r="C410" s="2042"/>
      <c r="D410" s="2042"/>
      <c r="E410" s="2042"/>
      <c r="F410" s="2042"/>
      <c r="G410" s="2042"/>
      <c r="H410" s="2042"/>
      <c r="I410" s="2042"/>
      <c r="J410" s="2042"/>
      <c r="K410" s="2042"/>
      <c r="L410" s="2042"/>
      <c r="M410" s="2042"/>
      <c r="N410" s="2042"/>
      <c r="O410" s="2042"/>
      <c r="P410" s="2042"/>
      <c r="Q410" s="2042"/>
      <c r="R410" s="2042"/>
      <c r="S410" s="2042"/>
    </row>
    <row r="411" spans="3:19" x14ac:dyDescent="0.3">
      <c r="C411" s="2042"/>
      <c r="D411" s="2042"/>
      <c r="E411" s="2042"/>
      <c r="F411" s="2042"/>
      <c r="G411" s="2042"/>
      <c r="H411" s="2042"/>
      <c r="I411" s="2042"/>
      <c r="J411" s="2042"/>
      <c r="K411" s="2042"/>
      <c r="L411" s="2042"/>
      <c r="M411" s="2042"/>
      <c r="N411" s="2042"/>
      <c r="O411" s="2042"/>
      <c r="P411" s="2042"/>
      <c r="Q411" s="2042"/>
      <c r="R411" s="2042"/>
      <c r="S411" s="2042"/>
    </row>
    <row r="412" spans="3:19" x14ac:dyDescent="0.3">
      <c r="C412" s="2042"/>
      <c r="D412" s="2042"/>
      <c r="E412" s="2042"/>
      <c r="F412" s="2042"/>
      <c r="G412" s="2042"/>
      <c r="H412" s="2042"/>
      <c r="I412" s="2042"/>
      <c r="J412" s="2042"/>
      <c r="K412" s="2042"/>
      <c r="L412" s="2042"/>
      <c r="M412" s="2042"/>
      <c r="N412" s="2042"/>
      <c r="O412" s="2042"/>
      <c r="P412" s="2042"/>
      <c r="Q412" s="2042"/>
      <c r="R412" s="2042"/>
      <c r="S412" s="2042"/>
    </row>
    <row r="413" spans="3:19" x14ac:dyDescent="0.3">
      <c r="C413" s="2042"/>
      <c r="D413" s="2042"/>
      <c r="E413" s="2042"/>
      <c r="F413" s="2042"/>
      <c r="G413" s="2042"/>
      <c r="H413" s="2042"/>
      <c r="I413" s="2042"/>
      <c r="J413" s="2042"/>
      <c r="K413" s="2042"/>
      <c r="L413" s="2042"/>
      <c r="M413" s="2042"/>
      <c r="N413" s="2042"/>
      <c r="O413" s="2042"/>
      <c r="P413" s="2042"/>
      <c r="Q413" s="2042"/>
      <c r="R413" s="2042"/>
      <c r="S413" s="2042"/>
    </row>
    <row r="414" spans="3:19" x14ac:dyDescent="0.3">
      <c r="C414" s="2042"/>
      <c r="D414" s="2042"/>
      <c r="E414" s="2042"/>
      <c r="F414" s="2042"/>
      <c r="G414" s="2042"/>
      <c r="H414" s="2042"/>
      <c r="I414" s="2042"/>
      <c r="J414" s="2042"/>
      <c r="K414" s="2042"/>
      <c r="L414" s="2042"/>
      <c r="M414" s="2042"/>
      <c r="N414" s="2042"/>
      <c r="O414" s="2042"/>
      <c r="P414" s="2042"/>
      <c r="Q414" s="2042"/>
      <c r="R414" s="2042"/>
      <c r="S414" s="2042"/>
    </row>
    <row r="415" spans="3:19" x14ac:dyDescent="0.3">
      <c r="C415" s="2042"/>
      <c r="D415" s="2042"/>
      <c r="E415" s="2042"/>
      <c r="F415" s="2042"/>
      <c r="G415" s="2042"/>
      <c r="H415" s="2042"/>
      <c r="I415" s="2042"/>
      <c r="J415" s="2042"/>
      <c r="K415" s="2042"/>
      <c r="L415" s="2042"/>
      <c r="M415" s="2042"/>
      <c r="N415" s="2042"/>
      <c r="O415" s="2042"/>
      <c r="P415" s="2042"/>
      <c r="Q415" s="2042"/>
      <c r="R415" s="2042"/>
      <c r="S415" s="2042"/>
    </row>
    <row r="416" spans="3:19" x14ac:dyDescent="0.3">
      <c r="C416" s="2042"/>
      <c r="D416" s="2042"/>
      <c r="E416" s="2042"/>
      <c r="F416" s="2042"/>
      <c r="G416" s="2042"/>
      <c r="H416" s="2042"/>
      <c r="I416" s="2042"/>
      <c r="J416" s="2042"/>
      <c r="K416" s="2042"/>
      <c r="L416" s="2042"/>
      <c r="M416" s="2042"/>
      <c r="N416" s="2042"/>
      <c r="O416" s="2042"/>
      <c r="P416" s="2042"/>
      <c r="Q416" s="2042"/>
      <c r="R416" s="2042"/>
      <c r="S416" s="2042"/>
    </row>
    <row r="417" spans="3:19" x14ac:dyDescent="0.3">
      <c r="C417" s="2042"/>
      <c r="D417" s="2042"/>
      <c r="E417" s="2042"/>
      <c r="F417" s="2042"/>
      <c r="G417" s="2042"/>
      <c r="H417" s="2042"/>
      <c r="I417" s="2042"/>
      <c r="J417" s="2042"/>
      <c r="K417" s="2042"/>
      <c r="L417" s="2042"/>
      <c r="M417" s="2042"/>
      <c r="N417" s="2042"/>
      <c r="O417" s="2042"/>
      <c r="P417" s="2042"/>
      <c r="Q417" s="2042"/>
      <c r="R417" s="2042"/>
      <c r="S417" s="2042"/>
    </row>
    <row r="418" spans="3:19" x14ac:dyDescent="0.3">
      <c r="C418" s="2042"/>
      <c r="D418" s="2042"/>
      <c r="E418" s="2042"/>
      <c r="F418" s="2042"/>
      <c r="G418" s="2042"/>
      <c r="H418" s="2042"/>
      <c r="I418" s="2042"/>
      <c r="J418" s="2042"/>
      <c r="K418" s="2042"/>
      <c r="L418" s="2042"/>
      <c r="M418" s="2042"/>
      <c r="N418" s="2042"/>
      <c r="O418" s="2042"/>
      <c r="P418" s="2042"/>
      <c r="Q418" s="2042"/>
      <c r="R418" s="2042"/>
      <c r="S418" s="2042"/>
    </row>
    <row r="419" spans="3:19" x14ac:dyDescent="0.3">
      <c r="C419" s="2042"/>
      <c r="D419" s="2042"/>
      <c r="E419" s="2042"/>
      <c r="F419" s="2042"/>
      <c r="G419" s="2042"/>
      <c r="H419" s="2042"/>
      <c r="I419" s="2042"/>
      <c r="J419" s="2042"/>
      <c r="K419" s="2042"/>
      <c r="L419" s="2042"/>
      <c r="M419" s="2042"/>
      <c r="N419" s="2042"/>
      <c r="O419" s="2042"/>
      <c r="P419" s="2042"/>
      <c r="Q419" s="2042"/>
      <c r="R419" s="2042"/>
      <c r="S419" s="2042"/>
    </row>
    <row r="420" spans="3:19" x14ac:dyDescent="0.3">
      <c r="C420" s="2042"/>
      <c r="D420" s="2042"/>
      <c r="E420" s="2042"/>
      <c r="F420" s="2042"/>
      <c r="G420" s="2042"/>
      <c r="H420" s="2042"/>
      <c r="I420" s="2042"/>
      <c r="J420" s="2042"/>
      <c r="K420" s="2042"/>
      <c r="L420" s="2042"/>
      <c r="M420" s="2042"/>
      <c r="N420" s="2042"/>
      <c r="O420" s="2042"/>
      <c r="P420" s="2042"/>
      <c r="Q420" s="2042"/>
      <c r="R420" s="2042"/>
      <c r="S420" s="2042"/>
    </row>
    <row r="421" spans="3:19" x14ac:dyDescent="0.3">
      <c r="C421" s="2042"/>
      <c r="D421" s="2042"/>
      <c r="E421" s="2042"/>
      <c r="F421" s="2042"/>
      <c r="G421" s="2042"/>
      <c r="H421" s="2042"/>
      <c r="I421" s="2042"/>
      <c r="J421" s="2042"/>
      <c r="K421" s="2042"/>
      <c r="L421" s="2042"/>
      <c r="M421" s="2042"/>
      <c r="N421" s="2042"/>
      <c r="O421" s="2042"/>
      <c r="P421" s="2042"/>
      <c r="Q421" s="2042"/>
      <c r="R421" s="2042"/>
      <c r="S421" s="2042"/>
    </row>
  </sheetData>
  <mergeCells count="38">
    <mergeCell ref="L393:L395"/>
    <mergeCell ref="L381:L382"/>
    <mergeCell ref="L383:L384"/>
    <mergeCell ref="L385:L386"/>
    <mergeCell ref="L390:L392"/>
    <mergeCell ref="D381:D382"/>
    <mergeCell ref="D383:D384"/>
    <mergeCell ref="D385:D386"/>
    <mergeCell ref="D390:D392"/>
    <mergeCell ref="D393:D395"/>
    <mergeCell ref="Z242:Z244"/>
    <mergeCell ref="Z245:Z247"/>
    <mergeCell ref="D33:E33"/>
    <mergeCell ref="D13:D14"/>
    <mergeCell ref="E13:J13"/>
    <mergeCell ref="D26:D27"/>
    <mergeCell ref="E26:E27"/>
    <mergeCell ref="F26:F27"/>
    <mergeCell ref="G26:H27"/>
    <mergeCell ref="I26:L27"/>
    <mergeCell ref="D94:E94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93:E93"/>
    <mergeCell ref="D176:D177"/>
    <mergeCell ref="E176:J176"/>
    <mergeCell ref="D95:E95"/>
    <mergeCell ref="G151:H151"/>
    <mergeCell ref="G159:I159"/>
    <mergeCell ref="D167:E167"/>
    <mergeCell ref="I151:O151"/>
  </mergeCells>
  <phoneticPr fontId="2" type="noConversion"/>
  <pageMargins left="0.7" right="0.7" top="0.75" bottom="0.75" header="0.3" footer="0.3"/>
  <pageSetup paperSize="9" orientation="portrait" horizont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7030A0"/>
    <pageSetUpPr fitToPage="1"/>
  </sheetPr>
  <dimension ref="B1:V67"/>
  <sheetViews>
    <sheetView showGridLines="0" tabSelected="1" zoomScale="70" zoomScaleNormal="70" workbookViewId="0">
      <selection activeCell="I22" sqref="I22"/>
    </sheetView>
  </sheetViews>
  <sheetFormatPr defaultRowHeight="16.5" x14ac:dyDescent="0.3"/>
  <cols>
    <col min="1" max="1" width="2.125" customWidth="1"/>
    <col min="2" max="2" width="16" customWidth="1"/>
    <col min="3" max="3" width="15.5" customWidth="1"/>
    <col min="4" max="4" width="17.625" customWidth="1"/>
    <col min="5" max="5" width="15.25" customWidth="1"/>
    <col min="6" max="6" width="15" customWidth="1"/>
    <col min="7" max="7" width="17.5" customWidth="1"/>
    <col min="8" max="8" width="21" customWidth="1"/>
    <col min="9" max="9" width="14" customWidth="1"/>
    <col min="10" max="10" width="15.625" customWidth="1"/>
    <col min="11" max="11" width="13.375" customWidth="1"/>
    <col min="12" max="12" width="18.125" customWidth="1"/>
    <col min="13" max="13" width="10.875" bestFit="1" customWidth="1"/>
    <col min="14" max="14" width="21.25" customWidth="1"/>
    <col min="15" max="15" width="24.75" customWidth="1"/>
    <col min="16" max="16" width="14.75" customWidth="1"/>
    <col min="17" max="17" width="22.875" customWidth="1"/>
    <col min="18" max="18" width="16.5" customWidth="1"/>
    <col min="19" max="20" width="15.625" bestFit="1" customWidth="1"/>
    <col min="21" max="21" width="18.375" bestFit="1" customWidth="1"/>
  </cols>
  <sheetData>
    <row r="1" spans="2:19" ht="7.5" customHeight="1" x14ac:dyDescent="0.3"/>
    <row r="2" spans="2:19" s="7" customFormat="1" ht="38.25" x14ac:dyDescent="0.3">
      <c r="B2" s="8" t="s">
        <v>0</v>
      </c>
    </row>
    <row r="3" spans="2:19" s="6" customFormat="1" ht="5.25" customHeight="1" x14ac:dyDescent="0.3"/>
    <row r="5" spans="2:19" x14ac:dyDescent="0.3">
      <c r="B5" s="38" t="s">
        <v>959</v>
      </c>
    </row>
    <row r="6" spans="2:19" s="58" customFormat="1" ht="17.25" thickBot="1" x14ac:dyDescent="0.35">
      <c r="B6" s="38"/>
      <c r="C6" s="74"/>
      <c r="F6" s="202"/>
      <c r="G6" s="202"/>
      <c r="N6" s="201"/>
    </row>
    <row r="7" spans="2:19" ht="18" thickTop="1" thickBot="1" x14ac:dyDescent="0.35">
      <c r="B7" s="2127" t="s">
        <v>41</v>
      </c>
      <c r="C7" s="2128"/>
      <c r="D7" s="1574" t="s">
        <v>175</v>
      </c>
      <c r="E7" s="1574">
        <v>2019</v>
      </c>
      <c r="F7" s="1574">
        <v>2020</v>
      </c>
      <c r="G7" s="1574">
        <v>2021</v>
      </c>
      <c r="H7" s="1574">
        <v>2022</v>
      </c>
      <c r="I7" s="1575">
        <v>2023</v>
      </c>
      <c r="J7" s="1239" t="s">
        <v>1232</v>
      </c>
      <c r="K7" s="350" t="s">
        <v>1232</v>
      </c>
      <c r="L7" s="350">
        <v>2019</v>
      </c>
      <c r="M7" s="350">
        <v>2020</v>
      </c>
      <c r="N7" s="350">
        <v>2021</v>
      </c>
      <c r="O7" s="350">
        <v>2022</v>
      </c>
      <c r="P7" s="1572">
        <v>2023</v>
      </c>
    </row>
    <row r="8" spans="2:19" s="58" customFormat="1" ht="18" thickTop="1" thickBot="1" x14ac:dyDescent="0.35">
      <c r="B8" s="2125" t="s">
        <v>396</v>
      </c>
      <c r="C8" s="2126"/>
      <c r="D8" s="1576" t="s">
        <v>176</v>
      </c>
      <c r="E8" s="1577">
        <f>+CHOOSE($J$8,L8,L9)</f>
        <v>343915</v>
      </c>
      <c r="F8" s="1577">
        <f>+CHOOSE($J$8,M8,M9)</f>
        <v>343400</v>
      </c>
      <c r="G8" s="1577">
        <f>+CHOOSE($J$8,N8,N9)</f>
        <v>346834</v>
      </c>
      <c r="H8" s="1577">
        <f>+CHOOSE($J$8,O8,O9)</f>
        <v>350302.34</v>
      </c>
      <c r="I8" s="1578">
        <f>+CHOOSE($J$8,P8,P9)</f>
        <v>353805.36340000003</v>
      </c>
      <c r="J8" s="1589">
        <v>2</v>
      </c>
      <c r="K8" s="1571" t="s">
        <v>1233</v>
      </c>
      <c r="L8" s="688">
        <v>343915</v>
      </c>
      <c r="M8" s="1583">
        <v>396169</v>
      </c>
      <c r="N8" s="688">
        <v>479123</v>
      </c>
      <c r="O8" s="688">
        <v>508830</v>
      </c>
      <c r="P8" s="688">
        <v>522087</v>
      </c>
    </row>
    <row r="9" spans="2:19" s="58" customFormat="1" ht="17.25" thickBot="1" x14ac:dyDescent="0.35">
      <c r="B9" s="689"/>
      <c r="C9" s="689"/>
      <c r="D9" s="1573" t="s">
        <v>785</v>
      </c>
      <c r="E9" s="1573">
        <v>2019</v>
      </c>
      <c r="F9" s="1573">
        <v>2020</v>
      </c>
      <c r="G9" s="1573">
        <v>2021</v>
      </c>
      <c r="H9" s="1573">
        <v>2022</v>
      </c>
      <c r="I9" s="1573">
        <v>2023</v>
      </c>
      <c r="K9" s="1579" t="s">
        <v>1234</v>
      </c>
      <c r="L9" s="1580">
        <v>343915</v>
      </c>
      <c r="M9" s="1581">
        <f>340000*1.01</f>
        <v>343400</v>
      </c>
      <c r="N9" s="1580">
        <f>+M9*(1+1%)</f>
        <v>346834</v>
      </c>
      <c r="O9" s="1580">
        <f>+N9*(1+1%)</f>
        <v>350302.34</v>
      </c>
      <c r="P9" s="1580">
        <f>+O9*(1+1%)</f>
        <v>353805.36340000003</v>
      </c>
    </row>
    <row r="10" spans="2:19" s="58" customFormat="1" ht="17.25" thickBot="1" x14ac:dyDescent="0.35">
      <c r="B10" s="689"/>
      <c r="C10" s="689"/>
      <c r="D10" s="1582">
        <v>0</v>
      </c>
      <c r="E10" s="1580">
        <f>E8</f>
        <v>343915</v>
      </c>
      <c r="F10" s="1580">
        <f>F8*(1+$D$10)</f>
        <v>343400</v>
      </c>
      <c r="G10" s="1580">
        <f>G8*(1+$D$10)</f>
        <v>346834</v>
      </c>
      <c r="H10" s="1580">
        <f>H8*(1+$D$10)</f>
        <v>350302.34</v>
      </c>
      <c r="I10" s="1580">
        <f>I8*(1+$D$10)</f>
        <v>353805.36340000003</v>
      </c>
      <c r="L10" s="622"/>
      <c r="M10" s="622"/>
      <c r="N10" s="622"/>
      <c r="O10" s="622"/>
      <c r="P10" s="622"/>
    </row>
    <row r="11" spans="2:19" s="58" customFormat="1" x14ac:dyDescent="0.3"/>
    <row r="12" spans="2:19" s="58" customFormat="1" x14ac:dyDescent="0.3">
      <c r="E12" s="73"/>
      <c r="F12" s="73"/>
    </row>
    <row r="13" spans="2:19" x14ac:dyDescent="0.3">
      <c r="B13" s="2129" t="s">
        <v>1</v>
      </c>
      <c r="C13" s="2130"/>
      <c r="D13" s="2130"/>
      <c r="E13" s="2131"/>
      <c r="F13" s="2129" t="s">
        <v>14</v>
      </c>
      <c r="G13" s="2130"/>
      <c r="H13" s="2130"/>
      <c r="I13" s="2131"/>
      <c r="J13" s="2129" t="s">
        <v>15</v>
      </c>
      <c r="K13" s="2130"/>
      <c r="L13" s="2130"/>
      <c r="M13" s="2131"/>
      <c r="N13" s="2129" t="s">
        <v>385</v>
      </c>
      <c r="O13" s="2130"/>
      <c r="P13" s="2130"/>
      <c r="Q13" s="2131"/>
    </row>
    <row r="14" spans="2:19" x14ac:dyDescent="0.3">
      <c r="B14" s="2132" t="s">
        <v>10</v>
      </c>
      <c r="C14" s="2133"/>
      <c r="D14" s="11" t="s">
        <v>2</v>
      </c>
      <c r="E14" s="9" t="s">
        <v>4</v>
      </c>
      <c r="F14" s="2132" t="s">
        <v>11</v>
      </c>
      <c r="G14" s="2133"/>
      <c r="H14" s="11" t="s">
        <v>6</v>
      </c>
      <c r="I14" s="33">
        <f>1-$I$15</f>
        <v>0.57999999999999996</v>
      </c>
      <c r="J14" s="48" t="s">
        <v>19</v>
      </c>
      <c r="K14" s="2"/>
      <c r="L14" s="23">
        <v>43831</v>
      </c>
      <c r="M14" s="22">
        <v>50040</v>
      </c>
      <c r="N14" s="48" t="s">
        <v>25</v>
      </c>
      <c r="O14" s="2"/>
      <c r="P14" s="351" t="s">
        <v>40</v>
      </c>
      <c r="Q14" s="9">
        <v>118580000</v>
      </c>
      <c r="R14" s="202"/>
    </row>
    <row r="15" spans="2:19" x14ac:dyDescent="0.3">
      <c r="B15" s="2134"/>
      <c r="C15" s="2135"/>
      <c r="D15" s="12" t="s">
        <v>3</v>
      </c>
      <c r="E15" s="10" t="s">
        <v>5</v>
      </c>
      <c r="F15" s="2136"/>
      <c r="G15" s="2137"/>
      <c r="H15" s="12" t="s">
        <v>7</v>
      </c>
      <c r="I15" s="427">
        <v>0.42000000000000004</v>
      </c>
      <c r="J15" s="64" t="s">
        <v>20</v>
      </c>
      <c r="K15" s="3"/>
      <c r="L15" s="32">
        <f>YEAR(M15)</f>
        <v>2019</v>
      </c>
      <c r="M15" s="30">
        <v>43466</v>
      </c>
      <c r="N15" s="64" t="s">
        <v>22</v>
      </c>
      <c r="O15" s="3"/>
      <c r="P15" s="352" t="s">
        <v>39</v>
      </c>
      <c r="Q15" s="10">
        <f>134000000-Q14</f>
        <v>15420000</v>
      </c>
      <c r="R15" s="202"/>
    </row>
    <row r="16" spans="2:19" x14ac:dyDescent="0.3">
      <c r="B16" s="64" t="s">
        <v>572</v>
      </c>
      <c r="C16" s="61"/>
      <c r="D16" s="598" t="s">
        <v>547</v>
      </c>
      <c r="E16" s="169">
        <f>1*1200*0.73</f>
        <v>876</v>
      </c>
      <c r="F16" s="2138" t="s">
        <v>12</v>
      </c>
      <c r="G16" s="2139"/>
      <c r="H16" s="12" t="s">
        <v>1687</v>
      </c>
      <c r="I16" s="1066">
        <f>I18-I17</f>
        <v>68500000</v>
      </c>
      <c r="J16" s="64" t="s">
        <v>16</v>
      </c>
      <c r="K16" s="3"/>
      <c r="L16" s="12"/>
      <c r="M16" s="30">
        <v>50040</v>
      </c>
      <c r="N16" s="64" t="s">
        <v>23</v>
      </c>
      <c r="O16" s="3"/>
      <c r="P16" s="352" t="s">
        <v>39</v>
      </c>
      <c r="Q16" s="10">
        <f>SUM(Q14:Q15)</f>
        <v>134000000</v>
      </c>
      <c r="R16" s="73">
        <f>+Q16/2</f>
        <v>67000000</v>
      </c>
      <c r="S16" s="622"/>
    </row>
    <row r="17" spans="2:19" x14ac:dyDescent="0.3">
      <c r="B17" s="64" t="s">
        <v>571</v>
      </c>
      <c r="C17" s="61"/>
      <c r="D17" s="598" t="s">
        <v>570</v>
      </c>
      <c r="E17" s="793">
        <f>1000/E16</f>
        <v>1.1415525114155252</v>
      </c>
      <c r="F17" s="2136"/>
      <c r="G17" s="2137"/>
      <c r="H17" s="12" t="s">
        <v>1686</v>
      </c>
      <c r="I17" s="1066">
        <v>65500000</v>
      </c>
      <c r="J17" s="64" t="s">
        <v>17</v>
      </c>
      <c r="K17" s="3"/>
      <c r="L17" s="12" t="s">
        <v>21</v>
      </c>
      <c r="M17" s="31">
        <f>DATEDIF(M15,M16,"M")+1</f>
        <v>216</v>
      </c>
      <c r="N17" s="64" t="s">
        <v>1148</v>
      </c>
      <c r="O17" s="4"/>
      <c r="P17" s="353" t="s">
        <v>39</v>
      </c>
      <c r="Q17" s="1066">
        <f>+IF(D10&gt;=0,Case!F83*10^6,IF(D10=-10%,Case!I83*10^6,0))</f>
        <v>34400000</v>
      </c>
      <c r="R17" s="73">
        <f>+Q17/2</f>
        <v>17200000</v>
      </c>
      <c r="S17" s="622"/>
    </row>
    <row r="18" spans="2:19" x14ac:dyDescent="0.3">
      <c r="B18" s="51" t="s">
        <v>260</v>
      </c>
      <c r="C18" s="50"/>
      <c r="D18" s="1071"/>
      <c r="E18" s="47">
        <v>0.02</v>
      </c>
      <c r="F18" s="2134"/>
      <c r="G18" s="2135"/>
      <c r="H18" s="13" t="s">
        <v>9</v>
      </c>
      <c r="I18" s="57">
        <f>Q16</f>
        <v>134000000</v>
      </c>
      <c r="J18" s="64" t="s">
        <v>18</v>
      </c>
      <c r="K18" s="4"/>
      <c r="L18" s="13"/>
      <c r="M18" s="1011">
        <f>IF(J8=1,IF($D$10=Case!$B$8,2026,IF(시나리오분석!$D$10&gt;=0,2023,0)),0)</f>
        <v>0</v>
      </c>
      <c r="N18" s="64" t="s">
        <v>24</v>
      </c>
      <c r="O18" s="4"/>
      <c r="P18" s="69" t="s">
        <v>39</v>
      </c>
      <c r="Q18" s="10">
        <f>Q17*50%</f>
        <v>17200000</v>
      </c>
      <c r="R18" s="622"/>
      <c r="S18" s="622"/>
    </row>
    <row r="19" spans="2:19" x14ac:dyDescent="0.3">
      <c r="B19" s="64" t="s">
        <v>525</v>
      </c>
      <c r="C19" s="61"/>
      <c r="D19" s="13"/>
      <c r="E19" s="47">
        <v>4.5999999999999999E-2</v>
      </c>
      <c r="F19" s="64" t="s">
        <v>13</v>
      </c>
      <c r="G19" s="61"/>
      <c r="H19" s="817" t="s">
        <v>958</v>
      </c>
      <c r="I19" s="1594">
        <v>1.47E-2</v>
      </c>
      <c r="J19" s="2129" t="s">
        <v>27</v>
      </c>
      <c r="K19" s="2130"/>
      <c r="L19" s="2130"/>
      <c r="M19" s="2131"/>
      <c r="N19" s="64" t="s">
        <v>29</v>
      </c>
      <c r="O19" s="4"/>
      <c r="P19" s="69" t="s">
        <v>39</v>
      </c>
      <c r="Q19" s="10">
        <f>Q17-Q18</f>
        <v>17200000</v>
      </c>
      <c r="R19" s="622"/>
      <c r="S19" s="622"/>
    </row>
    <row r="20" spans="2:19" s="58" customFormat="1" x14ac:dyDescent="0.3">
      <c r="B20" s="64"/>
      <c r="C20" s="61"/>
      <c r="D20" s="13"/>
      <c r="E20" s="801"/>
      <c r="F20" s="64" t="s">
        <v>364</v>
      </c>
      <c r="G20" s="61"/>
      <c r="H20" s="805" t="s">
        <v>905</v>
      </c>
      <c r="I20" s="795">
        <v>3</v>
      </c>
      <c r="J20" s="65" t="s">
        <v>28</v>
      </c>
      <c r="K20" s="5"/>
      <c r="L20" s="40" t="s">
        <v>30</v>
      </c>
      <c r="M20" s="796">
        <v>17</v>
      </c>
      <c r="N20" s="2129" t="s">
        <v>530</v>
      </c>
      <c r="O20" s="2130"/>
      <c r="P20" s="2130"/>
      <c r="Q20" s="2131"/>
    </row>
    <row r="21" spans="2:19" s="58" customFormat="1" x14ac:dyDescent="0.3">
      <c r="B21" s="64" t="s">
        <v>422</v>
      </c>
      <c r="C21" s="61"/>
      <c r="D21" s="14"/>
      <c r="E21" s="47">
        <v>8.8610831462478834E-2</v>
      </c>
      <c r="F21" s="64" t="s">
        <v>365</v>
      </c>
      <c r="G21" s="61"/>
      <c r="H21" s="805" t="s">
        <v>1311</v>
      </c>
      <c r="I21" s="795">
        <v>5</v>
      </c>
      <c r="J21" s="65" t="s">
        <v>167</v>
      </c>
      <c r="K21" s="5"/>
      <c r="L21" s="40" t="s">
        <v>30</v>
      </c>
      <c r="M21" s="796">
        <f>IF($D$10&gt;=0,Case!F84,IF($D$10=Case!$B$8,Case!I84,0))</f>
        <v>14</v>
      </c>
      <c r="N21" s="2132" t="s">
        <v>405</v>
      </c>
      <c r="O21" s="806" t="s">
        <v>1255</v>
      </c>
      <c r="P21" s="69" t="s">
        <v>411</v>
      </c>
      <c r="Q21" s="427">
        <v>0</v>
      </c>
    </row>
    <row r="22" spans="2:19" ht="16.5" customHeight="1" x14ac:dyDescent="0.3">
      <c r="B22" s="64" t="s">
        <v>423</v>
      </c>
      <c r="C22" s="61"/>
      <c r="D22" s="15"/>
      <c r="E22" s="1594">
        <v>0.04</v>
      </c>
      <c r="F22" s="64" t="s">
        <v>894</v>
      </c>
      <c r="G22" s="61"/>
      <c r="H22" s="763" t="s">
        <v>908</v>
      </c>
      <c r="I22" s="427">
        <v>0.1</v>
      </c>
      <c r="J22" s="2129" t="s">
        <v>26</v>
      </c>
      <c r="K22" s="2130"/>
      <c r="L22" s="2130"/>
      <c r="M22" s="2131"/>
      <c r="N22" s="2136"/>
      <c r="O22" s="60"/>
      <c r="P22" s="69" t="s">
        <v>410</v>
      </c>
      <c r="Q22" s="427">
        <v>0</v>
      </c>
    </row>
    <row r="23" spans="2:19" s="58" customFormat="1" x14ac:dyDescent="0.3">
      <c r="B23" s="268" t="s">
        <v>424</v>
      </c>
      <c r="C23" s="46"/>
      <c r="D23" s="70"/>
      <c r="E23" s="794"/>
      <c r="F23" s="64" t="s">
        <v>38</v>
      </c>
      <c r="G23" s="61"/>
      <c r="H23" s="2141" t="str">
        <f>"HMM SPC 
지분율"&amp;I15*100&amp;"%"</f>
        <v>HMM SPC 
지분율42%</v>
      </c>
      <c r="I23" s="349">
        <f>IF(I15=42%,Case!$C$14,Case!$C$15)</f>
        <v>0.27</v>
      </c>
      <c r="J23" s="268" t="s">
        <v>450</v>
      </c>
      <c r="K23" s="53"/>
      <c r="L23" s="70"/>
      <c r="M23" s="68">
        <v>0.17</v>
      </c>
      <c r="N23" s="2136"/>
      <c r="O23" s="442" t="s">
        <v>1258</v>
      </c>
      <c r="P23" s="69" t="s">
        <v>409</v>
      </c>
      <c r="Q23" s="10">
        <f>IF(O21=Case!B44,Case!D44,IF(O21=Case!$B$45,Case!$D$45,Case!D46))</f>
        <v>0</v>
      </c>
    </row>
    <row r="24" spans="2:19" x14ac:dyDescent="0.3">
      <c r="B24" s="65"/>
      <c r="C24" s="5"/>
      <c r="D24" s="40"/>
      <c r="E24" s="476"/>
      <c r="F24" s="65" t="s">
        <v>37</v>
      </c>
      <c r="G24" s="49"/>
      <c r="H24" s="2142"/>
      <c r="I24" s="764">
        <f>IF(I15=42%,Case!$D$14,Case!$D$15)</f>
        <v>5250000</v>
      </c>
      <c r="J24" s="65"/>
      <c r="K24" s="5"/>
      <c r="L24" s="40"/>
      <c r="M24" s="476"/>
      <c r="N24" s="65" t="s">
        <v>533</v>
      </c>
      <c r="O24" s="478"/>
      <c r="P24" s="479"/>
      <c r="Q24" s="797">
        <v>0.154</v>
      </c>
    </row>
    <row r="25" spans="2:19" ht="9" customHeight="1" x14ac:dyDescent="0.3"/>
    <row r="26" spans="2:19" x14ac:dyDescent="0.3">
      <c r="B26" s="2129" t="s">
        <v>32</v>
      </c>
      <c r="C26" s="2130"/>
      <c r="D26" s="2130"/>
      <c r="E26" s="2131"/>
      <c r="F26" s="2129" t="s">
        <v>33</v>
      </c>
      <c r="G26" s="2130"/>
      <c r="H26" s="2130"/>
      <c r="I26" s="2130"/>
      <c r="J26" s="2130"/>
      <c r="K26" s="2130"/>
      <c r="L26" s="2130"/>
      <c r="M26" s="2131"/>
      <c r="N26" s="2129" t="s">
        <v>386</v>
      </c>
      <c r="O26" s="2130"/>
      <c r="P26" s="2130"/>
      <c r="Q26" s="2131"/>
    </row>
    <row r="27" spans="2:19" x14ac:dyDescent="0.3">
      <c r="B27" s="64" t="s">
        <v>103</v>
      </c>
      <c r="C27" s="61" t="s">
        <v>44</v>
      </c>
      <c r="D27" s="267" t="s">
        <v>321</v>
      </c>
      <c r="E27" s="801">
        <v>80</v>
      </c>
      <c r="F27" s="64" t="s">
        <v>198</v>
      </c>
      <c r="G27" s="61"/>
      <c r="H27" s="11"/>
      <c r="I27" s="348">
        <f>F10/E10-1</f>
        <v>-1.4974630359245733E-3</v>
      </c>
      <c r="J27" s="48" t="s">
        <v>204</v>
      </c>
      <c r="K27" s="2"/>
      <c r="L27" s="11" t="s">
        <v>156</v>
      </c>
      <c r="M27" s="141">
        <v>340000</v>
      </c>
      <c r="N27" s="2132" t="s">
        <v>387</v>
      </c>
      <c r="O27" s="429" t="s">
        <v>388</v>
      </c>
      <c r="P27" s="430">
        <f>$I$14</f>
        <v>0.57999999999999996</v>
      </c>
      <c r="Q27" s="10">
        <f>$Q$29*$P27</f>
        <v>39730000</v>
      </c>
      <c r="R27" s="73"/>
    </row>
    <row r="28" spans="2:19" s="58" customFormat="1" x14ac:dyDescent="0.3">
      <c r="B28" s="64"/>
      <c r="C28" s="61"/>
      <c r="D28" s="302" t="s">
        <v>319</v>
      </c>
      <c r="E28" s="802">
        <v>94.65</v>
      </c>
      <c r="F28" s="64" t="s">
        <v>199</v>
      </c>
      <c r="G28" s="61"/>
      <c r="H28" s="12"/>
      <c r="I28" s="349">
        <f>G10/F10-1</f>
        <v>1.0000000000000009E-2</v>
      </c>
      <c r="J28" s="64" t="s">
        <v>205</v>
      </c>
      <c r="K28" s="3"/>
      <c r="L28" s="12"/>
      <c r="M28" s="47">
        <v>2.75E-2</v>
      </c>
      <c r="N28" s="2136"/>
      <c r="O28" s="61" t="s">
        <v>389</v>
      </c>
      <c r="P28" s="431">
        <f>$I$15</f>
        <v>0.42000000000000004</v>
      </c>
      <c r="Q28" s="1506">
        <f>$Q$29*$P28</f>
        <v>28770000.000000004</v>
      </c>
      <c r="R28" s="622"/>
    </row>
    <row r="29" spans="2:19" s="58" customFormat="1" x14ac:dyDescent="0.3">
      <c r="B29" s="64"/>
      <c r="C29" s="61"/>
      <c r="D29" s="302" t="s">
        <v>320</v>
      </c>
      <c r="E29" s="303">
        <f>SUM(E27,E28)</f>
        <v>174.65</v>
      </c>
      <c r="F29" s="64" t="s">
        <v>200</v>
      </c>
      <c r="G29" s="61"/>
      <c r="H29" s="12"/>
      <c r="I29" s="349">
        <f>H10/G10-1</f>
        <v>1.0000000000000009E-2</v>
      </c>
      <c r="J29" s="64" t="s">
        <v>206</v>
      </c>
      <c r="K29" s="3"/>
      <c r="L29" s="12"/>
      <c r="M29" s="47">
        <v>0.03</v>
      </c>
      <c r="N29" s="2134"/>
      <c r="O29" s="46"/>
      <c r="P29" s="302" t="s">
        <v>9</v>
      </c>
      <c r="Q29" s="1626">
        <f>I16</f>
        <v>68500000</v>
      </c>
      <c r="R29" s="73"/>
    </row>
    <row r="30" spans="2:19" s="58" customFormat="1" x14ac:dyDescent="0.3">
      <c r="B30" s="64"/>
      <c r="C30" s="61" t="s">
        <v>190</v>
      </c>
      <c r="D30" s="804">
        <v>1.4999999999999999E-2</v>
      </c>
      <c r="E30" s="54">
        <v>64.069999999999993</v>
      </c>
      <c r="F30" s="64" t="s">
        <v>201</v>
      </c>
      <c r="G30" s="61"/>
      <c r="H30" s="12"/>
      <c r="I30" s="349">
        <f>I10/H10-1</f>
        <v>1.0000000000000009E-2</v>
      </c>
      <c r="J30" s="2129" t="s">
        <v>31</v>
      </c>
      <c r="K30" s="2130"/>
      <c r="L30" s="2130"/>
      <c r="M30" s="2131"/>
      <c r="N30" s="592" t="s">
        <v>1320</v>
      </c>
      <c r="O30" s="46"/>
      <c r="P30" s="302"/>
      <c r="Q30" s="1506">
        <f>Q28+Q41*$E$17/1000+Q42*$E$17/1000+Q43*$E$17/1000</f>
        <v>28770000.000000004</v>
      </c>
      <c r="R30" s="622"/>
      <c r="S30" s="201"/>
    </row>
    <row r="31" spans="2:19" x14ac:dyDescent="0.3">
      <c r="B31" s="66"/>
      <c r="C31" s="67" t="s">
        <v>191</v>
      </c>
      <c r="D31" s="12"/>
      <c r="E31" s="54">
        <v>80</v>
      </c>
      <c r="F31" s="64" t="s">
        <v>202</v>
      </c>
      <c r="G31" s="61"/>
      <c r="H31" s="12"/>
      <c r="I31" s="1240">
        <f>+IF(J8=1,1.5%,1%)</f>
        <v>0.01</v>
      </c>
      <c r="J31" s="48" t="s">
        <v>251</v>
      </c>
      <c r="K31" s="2"/>
      <c r="L31" s="351" t="s">
        <v>39</v>
      </c>
      <c r="M31" s="142">
        <f>I24</f>
        <v>5250000</v>
      </c>
      <c r="N31" s="2140" t="s">
        <v>587</v>
      </c>
      <c r="O31" s="61" t="s">
        <v>390</v>
      </c>
      <c r="P31" s="798">
        <v>0.8</v>
      </c>
      <c r="Q31" s="10">
        <f>Q30*P31</f>
        <v>23016000.000000004</v>
      </c>
    </row>
    <row r="32" spans="2:19" x14ac:dyDescent="0.3">
      <c r="B32" s="66"/>
      <c r="C32" s="67"/>
      <c r="D32" s="13" t="s">
        <v>160</v>
      </c>
      <c r="E32" s="54">
        <f>E30+E31</f>
        <v>144.07</v>
      </c>
      <c r="F32" s="64" t="s">
        <v>203</v>
      </c>
      <c r="G32" s="61" t="s">
        <v>157</v>
      </c>
      <c r="H32" s="12" t="s">
        <v>164</v>
      </c>
      <c r="I32" s="428">
        <v>340000</v>
      </c>
      <c r="J32" s="64" t="s">
        <v>207</v>
      </c>
      <c r="K32" s="3"/>
      <c r="L32" s="352" t="s">
        <v>39</v>
      </c>
      <c r="M32" s="34">
        <v>2000000</v>
      </c>
      <c r="N32" s="2136"/>
      <c r="O32" s="61" t="s">
        <v>391</v>
      </c>
      <c r="P32" s="798">
        <v>0.2</v>
      </c>
      <c r="Q32" s="10">
        <f>Q30-Q31</f>
        <v>5754000</v>
      </c>
      <c r="R32" s="58"/>
    </row>
    <row r="33" spans="2:21" s="58" customFormat="1" x14ac:dyDescent="0.3">
      <c r="B33" s="66"/>
      <c r="C33" s="67"/>
      <c r="D33" s="69" t="s">
        <v>168</v>
      </c>
      <c r="E33" s="54">
        <f>E29*I34+E32*I35</f>
        <v>150.18600000000001</v>
      </c>
      <c r="F33" s="64" t="s">
        <v>161</v>
      </c>
      <c r="G33" s="61"/>
      <c r="H33" s="13"/>
      <c r="I33" s="54">
        <v>1.57</v>
      </c>
      <c r="J33" s="64" t="s">
        <v>208</v>
      </c>
      <c r="K33" s="3"/>
      <c r="L33" s="352"/>
      <c r="M33" s="168">
        <v>1.2</v>
      </c>
      <c r="N33" s="2134"/>
      <c r="O33" s="61" t="s">
        <v>1323</v>
      </c>
      <c r="P33" s="798"/>
      <c r="Q33" s="1507">
        <v>43983</v>
      </c>
      <c r="R33" s="622"/>
      <c r="S33" s="73"/>
      <c r="T33" s="201"/>
      <c r="U33" s="202"/>
    </row>
    <row r="34" spans="2:21" s="58" customFormat="1" ht="17.25" thickBot="1" x14ac:dyDescent="0.35">
      <c r="B34" s="64" t="s">
        <v>791</v>
      </c>
      <c r="C34" s="61"/>
      <c r="D34" s="14"/>
      <c r="E34" s="803">
        <v>16</v>
      </c>
      <c r="F34" s="2140" t="s">
        <v>162</v>
      </c>
      <c r="G34" s="61" t="s">
        <v>158</v>
      </c>
      <c r="H34" s="14"/>
      <c r="I34" s="427">
        <v>0.2</v>
      </c>
      <c r="J34" s="64" t="s">
        <v>209</v>
      </c>
      <c r="K34" s="61"/>
      <c r="L34" s="352" t="s">
        <v>39</v>
      </c>
      <c r="M34" s="34">
        <v>850000</v>
      </c>
      <c r="N34" s="268" t="s">
        <v>1324</v>
      </c>
      <c r="O34" s="53"/>
      <c r="P34" s="52"/>
      <c r="Q34" s="1617">
        <v>1</v>
      </c>
    </row>
    <row r="35" spans="2:21" ht="18" thickTop="1" thickBot="1" x14ac:dyDescent="0.35">
      <c r="B35" s="64" t="s">
        <v>169</v>
      </c>
      <c r="C35" s="61"/>
      <c r="D35" s="14"/>
      <c r="E35" s="54">
        <f>E33+E34</f>
        <v>166.18600000000001</v>
      </c>
      <c r="F35" s="2134"/>
      <c r="G35" s="61" t="s">
        <v>159</v>
      </c>
      <c r="H35" s="15"/>
      <c r="I35" s="427">
        <f>1-I34</f>
        <v>0.8</v>
      </c>
      <c r="J35" s="64" t="s">
        <v>210</v>
      </c>
      <c r="K35" s="61"/>
      <c r="L35" s="352" t="s">
        <v>39</v>
      </c>
      <c r="M35" s="34">
        <v>15000000</v>
      </c>
      <c r="N35" s="64" t="s">
        <v>1321</v>
      </c>
      <c r="O35" s="1125"/>
      <c r="P35" s="1126">
        <v>3</v>
      </c>
      <c r="Q35" s="1508">
        <f>+EOMONTH(Q33,12*P35-1)</f>
        <v>45077</v>
      </c>
      <c r="R35" s="58"/>
    </row>
    <row r="36" spans="2:21" ht="18" thickTop="1" thickBot="1" x14ac:dyDescent="0.35">
      <c r="B36" s="64" t="s">
        <v>170</v>
      </c>
      <c r="C36" s="61" t="s">
        <v>171</v>
      </c>
      <c r="D36" s="15"/>
      <c r="E36" s="427">
        <v>0.35</v>
      </c>
      <c r="F36" s="2140" t="s">
        <v>163</v>
      </c>
      <c r="G36" s="46" t="s">
        <v>165</v>
      </c>
      <c r="H36" s="52" t="s">
        <v>157</v>
      </c>
      <c r="I36" s="428">
        <v>130000</v>
      </c>
      <c r="J36" s="64" t="s">
        <v>211</v>
      </c>
      <c r="K36" s="3"/>
      <c r="L36" s="352" t="s">
        <v>212</v>
      </c>
      <c r="M36" s="169">
        <v>30</v>
      </c>
      <c r="N36" s="64" t="s">
        <v>1326</v>
      </c>
      <c r="O36" s="1125"/>
      <c r="P36" s="302" t="s">
        <v>1331</v>
      </c>
      <c r="Q36" s="1509">
        <f>I50</f>
        <v>8918700.0000000019</v>
      </c>
      <c r="R36" s="58"/>
    </row>
    <row r="37" spans="2:21" ht="18" thickTop="1" thickBot="1" x14ac:dyDescent="0.35">
      <c r="B37" s="268"/>
      <c r="C37" s="46" t="s">
        <v>172</v>
      </c>
      <c r="D37" s="52"/>
      <c r="E37" s="68">
        <v>0.5</v>
      </c>
      <c r="F37" s="2136"/>
      <c r="G37" s="46" t="s">
        <v>166</v>
      </c>
      <c r="H37" s="70" t="s">
        <v>156</v>
      </c>
      <c r="I37" s="428">
        <v>150000</v>
      </c>
      <c r="J37" s="64" t="s">
        <v>213</v>
      </c>
      <c r="K37" s="4"/>
      <c r="L37" s="353" t="s">
        <v>39</v>
      </c>
      <c r="M37" s="34">
        <v>920000</v>
      </c>
      <c r="N37" s="64" t="s">
        <v>1322</v>
      </c>
      <c r="O37" s="1125"/>
      <c r="P37" s="1126">
        <v>17</v>
      </c>
      <c r="Q37" s="1508">
        <f>+EOMONTH(Q33,12*P37-1)</f>
        <v>50191</v>
      </c>
      <c r="R37" s="58"/>
    </row>
    <row r="38" spans="2:21" s="58" customFormat="1" ht="17.25" thickTop="1" x14ac:dyDescent="0.3">
      <c r="B38" s="268"/>
      <c r="C38" s="46" t="s">
        <v>173</v>
      </c>
      <c r="D38" s="52"/>
      <c r="E38" s="68">
        <f>I23</f>
        <v>0.27</v>
      </c>
      <c r="F38" s="268"/>
      <c r="G38" s="46"/>
      <c r="H38" s="52"/>
      <c r="I38" s="68"/>
      <c r="J38" s="268" t="s">
        <v>256</v>
      </c>
      <c r="K38" s="46"/>
      <c r="L38" s="52"/>
      <c r="M38" s="808" t="s">
        <v>901</v>
      </c>
      <c r="N38" s="64" t="s">
        <v>1327</v>
      </c>
      <c r="O38" s="46"/>
      <c r="P38" s="302" t="s">
        <v>1331</v>
      </c>
      <c r="Q38" s="1509">
        <f>I52</f>
        <v>14097300.000000002</v>
      </c>
    </row>
    <row r="39" spans="2:21" x14ac:dyDescent="0.3">
      <c r="B39" s="268"/>
      <c r="C39" s="67" t="s">
        <v>192</v>
      </c>
      <c r="D39" s="12"/>
      <c r="E39" s="54">
        <v>20</v>
      </c>
      <c r="F39" s="2143" t="s">
        <v>430</v>
      </c>
      <c r="G39" s="2144"/>
      <c r="H39" s="2144"/>
      <c r="I39" s="2144"/>
      <c r="J39" s="2144"/>
      <c r="K39" s="2144"/>
      <c r="L39" s="2144"/>
      <c r="M39" s="2144"/>
      <c r="N39" s="2129" t="s">
        <v>782</v>
      </c>
      <c r="O39" s="2130"/>
      <c r="P39" s="2130"/>
      <c r="Q39" s="2131"/>
    </row>
    <row r="40" spans="2:21" s="58" customFormat="1" x14ac:dyDescent="0.3">
      <c r="B40" s="268" t="s">
        <v>174</v>
      </c>
      <c r="C40" s="46"/>
      <c r="D40" s="70"/>
      <c r="E40" s="794">
        <v>0.35</v>
      </c>
      <c r="F40" s="268" t="s">
        <v>203</v>
      </c>
      <c r="G40" s="46" t="s">
        <v>157</v>
      </c>
      <c r="H40" s="602" t="s">
        <v>429</v>
      </c>
      <c r="I40" s="428">
        <v>343400</v>
      </c>
      <c r="J40" s="64" t="s">
        <v>170</v>
      </c>
      <c r="K40" s="61" t="s">
        <v>437</v>
      </c>
      <c r="L40" s="15"/>
      <c r="M40" s="427">
        <v>0.25</v>
      </c>
      <c r="N40" s="64" t="s">
        <v>577</v>
      </c>
      <c r="O40" s="46" t="s">
        <v>574</v>
      </c>
      <c r="P40" s="596" t="s">
        <v>546</v>
      </c>
      <c r="Q40" s="794">
        <f>0.01%*20</f>
        <v>2E-3</v>
      </c>
    </row>
    <row r="41" spans="2:21" s="58" customFormat="1" x14ac:dyDescent="0.3">
      <c r="B41" s="268"/>
      <c r="C41" s="46"/>
      <c r="D41" s="52"/>
      <c r="E41" s="68"/>
      <c r="F41" s="64" t="s">
        <v>204</v>
      </c>
      <c r="G41" s="60"/>
      <c r="H41" s="800">
        <v>3.499999999999992E-2</v>
      </c>
      <c r="I41" s="169">
        <v>350000</v>
      </c>
      <c r="J41" s="268"/>
      <c r="K41" s="46" t="s">
        <v>438</v>
      </c>
      <c r="L41" s="52"/>
      <c r="M41" s="68">
        <v>0.3</v>
      </c>
      <c r="N41" s="64" t="s">
        <v>577</v>
      </c>
      <c r="O41" s="46" t="s">
        <v>575</v>
      </c>
      <c r="P41" s="352" t="s">
        <v>547</v>
      </c>
      <c r="Q41" s="1590">
        <v>0</v>
      </c>
      <c r="R41" s="202"/>
      <c r="T41" s="73"/>
    </row>
    <row r="42" spans="2:21" s="58" customFormat="1" x14ac:dyDescent="0.3">
      <c r="B42" s="2129" t="s">
        <v>879</v>
      </c>
      <c r="C42" s="2130"/>
      <c r="D42" s="2130"/>
      <c r="E42" s="2131"/>
      <c r="F42" s="64" t="s">
        <v>170</v>
      </c>
      <c r="G42" s="61" t="s">
        <v>38</v>
      </c>
      <c r="H42" s="15"/>
      <c r="I42" s="427">
        <v>0.2</v>
      </c>
      <c r="J42" s="268"/>
      <c r="K42" s="46" t="s">
        <v>436</v>
      </c>
      <c r="L42" s="477"/>
      <c r="M42" s="68">
        <v>0.35</v>
      </c>
      <c r="N42" s="807" t="s">
        <v>578</v>
      </c>
      <c r="O42" s="46" t="s">
        <v>548</v>
      </c>
      <c r="P42" s="596" t="s">
        <v>551</v>
      </c>
      <c r="Q42" s="799">
        <f>IF($N$42=Case!$B$49,Case!$C$49,0)</f>
        <v>0</v>
      </c>
      <c r="R42" s="202"/>
    </row>
    <row r="43" spans="2:21" s="58" customFormat="1" x14ac:dyDescent="0.3">
      <c r="B43" s="268" t="s">
        <v>892</v>
      </c>
      <c r="C43" s="53"/>
      <c r="D43" s="70"/>
      <c r="E43" s="809" t="s">
        <v>1610</v>
      </c>
      <c r="F43" s="64" t="s">
        <v>170</v>
      </c>
      <c r="G43" s="755" t="s">
        <v>192</v>
      </c>
      <c r="H43" s="12"/>
      <c r="I43" s="54">
        <v>20</v>
      </c>
      <c r="J43" s="268"/>
      <c r="K43" s="46"/>
      <c r="L43" s="603" t="s">
        <v>431</v>
      </c>
      <c r="M43" s="68">
        <v>0.35</v>
      </c>
      <c r="N43" s="807" t="s">
        <v>578</v>
      </c>
      <c r="O43" s="46" t="s">
        <v>549</v>
      </c>
      <c r="P43" s="596" t="s">
        <v>550</v>
      </c>
      <c r="Q43" s="799">
        <f>IF($N$43=Case!$B$49,Case!$D$49,Case!D50)</f>
        <v>0</v>
      </c>
      <c r="R43" s="202"/>
    </row>
    <row r="44" spans="2:21" s="58" customFormat="1" x14ac:dyDescent="0.3">
      <c r="B44" s="65"/>
      <c r="C44" s="5"/>
      <c r="D44" s="40"/>
      <c r="E44" s="476"/>
      <c r="F44" s="65"/>
      <c r="G44" s="5"/>
      <c r="H44" s="40"/>
      <c r="I44" s="476"/>
      <c r="J44" s="65"/>
      <c r="K44" s="5"/>
      <c r="L44" s="40"/>
      <c r="M44" s="476"/>
      <c r="N44" s="65" t="s">
        <v>777</v>
      </c>
      <c r="O44" s="49" t="s">
        <v>783</v>
      </c>
      <c r="P44" s="40"/>
      <c r="Q44" s="1286" t="s">
        <v>780</v>
      </c>
    </row>
    <row r="46" spans="2:21" x14ac:dyDescent="0.3">
      <c r="B46" t="s">
        <v>1274</v>
      </c>
    </row>
    <row r="47" spans="2:21" s="58" customFormat="1" ht="17.25" thickBot="1" x14ac:dyDescent="0.35">
      <c r="B47" s="58" t="s">
        <v>1325</v>
      </c>
      <c r="C47" s="58" t="s">
        <v>1330</v>
      </c>
    </row>
    <row r="48" spans="2:21" ht="17.25" thickBot="1" x14ac:dyDescent="0.35">
      <c r="B48" s="1510" t="s">
        <v>552</v>
      </c>
      <c r="C48" s="1510" t="s">
        <v>1260</v>
      </c>
      <c r="D48" s="1511" t="s">
        <v>1261</v>
      </c>
      <c r="E48" s="1511" t="s">
        <v>1085</v>
      </c>
      <c r="F48" s="1511" t="s">
        <v>1262</v>
      </c>
      <c r="G48" s="1511" t="s">
        <v>1275</v>
      </c>
      <c r="H48" s="1511" t="s">
        <v>1328</v>
      </c>
      <c r="I48" s="1511" t="s">
        <v>1329</v>
      </c>
      <c r="K48" s="58"/>
      <c r="L48" s="58"/>
      <c r="M48" s="58"/>
      <c r="N48" s="58"/>
      <c r="O48" s="58"/>
      <c r="P48" s="58"/>
      <c r="Q48" s="58"/>
      <c r="R48" s="58"/>
      <c r="S48" s="58"/>
    </row>
    <row r="49" spans="2:22" ht="17.25" thickBot="1" x14ac:dyDescent="0.35">
      <c r="B49" s="1287" t="s">
        <v>1263</v>
      </c>
      <c r="C49" s="1288" t="s">
        <v>1271</v>
      </c>
      <c r="D49" s="1289" t="s">
        <v>1276</v>
      </c>
      <c r="E49" s="1289" t="s">
        <v>1277</v>
      </c>
      <c r="F49" s="1290">
        <v>1</v>
      </c>
      <c r="G49" s="1292">
        <v>250</v>
      </c>
      <c r="H49" s="1292"/>
      <c r="I49" s="1292"/>
      <c r="K49" s="58"/>
      <c r="L49" s="58"/>
      <c r="M49" s="58"/>
      <c r="N49" s="58"/>
      <c r="O49" s="58"/>
      <c r="P49" s="58"/>
      <c r="Q49" s="58"/>
      <c r="R49" s="58"/>
      <c r="S49" s="58"/>
    </row>
    <row r="50" spans="2:22" x14ac:dyDescent="0.3">
      <c r="B50" s="2147" t="s">
        <v>1265</v>
      </c>
      <c r="C50" s="2149" t="s">
        <v>1272</v>
      </c>
      <c r="D50" s="2149" t="s">
        <v>1266</v>
      </c>
      <c r="E50" s="1291" t="s">
        <v>1267</v>
      </c>
      <c r="F50" s="2151">
        <v>1</v>
      </c>
      <c r="G50" s="2145">
        <v>250</v>
      </c>
      <c r="H50" s="2145">
        <f>+G50*31%*10^8</f>
        <v>7750000000</v>
      </c>
      <c r="I50" s="2145">
        <f>+Q28*31%</f>
        <v>8918700.0000000019</v>
      </c>
      <c r="J50" s="622">
        <f>+I50*876</f>
        <v>7812781200.0000019</v>
      </c>
      <c r="K50" s="58"/>
      <c r="L50" s="58"/>
      <c r="M50" s="58"/>
      <c r="N50" s="58"/>
      <c r="O50" s="58"/>
      <c r="P50" s="58"/>
      <c r="Q50" s="58"/>
      <c r="R50" s="58"/>
      <c r="S50" s="58"/>
    </row>
    <row r="51" spans="2:22" ht="17.25" thickBot="1" x14ac:dyDescent="0.35">
      <c r="B51" s="2148"/>
      <c r="C51" s="2150"/>
      <c r="D51" s="2150"/>
      <c r="E51" s="1289" t="s">
        <v>1264</v>
      </c>
      <c r="F51" s="2152"/>
      <c r="G51" s="2146"/>
      <c r="H51" s="2146"/>
      <c r="I51" s="2146"/>
      <c r="J51" s="622"/>
      <c r="K51" s="58"/>
      <c r="L51" s="58"/>
      <c r="M51" s="58"/>
      <c r="N51" s="58"/>
      <c r="O51" s="58"/>
      <c r="P51" s="58"/>
      <c r="Q51" s="58"/>
      <c r="R51" s="58"/>
      <c r="S51" s="58"/>
    </row>
    <row r="52" spans="2:22" x14ac:dyDescent="0.3">
      <c r="B52" s="2147" t="s">
        <v>1268</v>
      </c>
      <c r="C52" s="2149" t="s">
        <v>1273</v>
      </c>
      <c r="D52" s="2149" t="s">
        <v>1269</v>
      </c>
      <c r="E52" s="1291" t="s">
        <v>1270</v>
      </c>
      <c r="F52" s="2151">
        <v>1</v>
      </c>
      <c r="G52" s="2145">
        <v>250</v>
      </c>
      <c r="H52" s="2145">
        <f>+G52*49%*10^8</f>
        <v>12250000000</v>
      </c>
      <c r="I52" s="2145">
        <f>+Q28*P31-I50</f>
        <v>14097300.000000002</v>
      </c>
      <c r="J52" s="622">
        <f>+I52*876</f>
        <v>12349234800.000002</v>
      </c>
      <c r="K52" s="58"/>
      <c r="L52" s="58"/>
      <c r="M52" s="58"/>
      <c r="N52" s="58"/>
      <c r="O52" s="58"/>
      <c r="P52" s="58"/>
      <c r="Q52" s="58"/>
      <c r="R52" s="58"/>
      <c r="S52" s="58"/>
    </row>
    <row r="53" spans="2:22" ht="17.25" thickBot="1" x14ac:dyDescent="0.35">
      <c r="B53" s="2148"/>
      <c r="C53" s="2150"/>
      <c r="D53" s="2150"/>
      <c r="E53" s="1289" t="s">
        <v>1264</v>
      </c>
      <c r="F53" s="2152"/>
      <c r="G53" s="2146"/>
      <c r="H53" s="2146"/>
      <c r="I53" s="2146"/>
      <c r="K53" s="58"/>
      <c r="L53" s="58"/>
      <c r="M53" s="58"/>
      <c r="N53" s="58"/>
      <c r="O53" s="58"/>
      <c r="P53" s="58"/>
      <c r="Q53" s="58"/>
      <c r="R53" s="58"/>
      <c r="S53" s="58"/>
    </row>
    <row r="54" spans="2:22" s="58" customFormat="1" x14ac:dyDescent="0.3">
      <c r="C54" s="74"/>
      <c r="F54" s="202"/>
      <c r="G54" s="202"/>
    </row>
    <row r="55" spans="2:22" x14ac:dyDescent="0.3">
      <c r="D55" s="1525" t="s">
        <v>1345</v>
      </c>
      <c r="E55" s="1524">
        <v>2020</v>
      </c>
      <c r="F55" s="1524">
        <v>2023</v>
      </c>
      <c r="G55" s="1525">
        <v>2029</v>
      </c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</row>
    <row r="56" spans="2:22" x14ac:dyDescent="0.3">
      <c r="D56" s="1526" t="s">
        <v>1346</v>
      </c>
      <c r="E56" s="1527">
        <v>0.8</v>
      </c>
      <c r="F56" s="1527">
        <v>0.49</v>
      </c>
      <c r="G56" s="1527">
        <v>0</v>
      </c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</row>
    <row r="57" spans="2:22" x14ac:dyDescent="0.3">
      <c r="D57" s="1528" t="s">
        <v>1347</v>
      </c>
      <c r="E57" s="1529">
        <v>0.2</v>
      </c>
      <c r="F57" s="1529">
        <v>0.51</v>
      </c>
      <c r="G57" s="1529">
        <v>1</v>
      </c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</row>
    <row r="58" spans="2:22" x14ac:dyDescent="0.3">
      <c r="J58" s="58"/>
      <c r="K58" s="58"/>
      <c r="L58" s="58"/>
      <c r="M58" s="58"/>
      <c r="N58" s="58"/>
      <c r="O58" s="58"/>
      <c r="P58" s="58"/>
      <c r="Q58" s="58"/>
      <c r="R58" s="58"/>
      <c r="S58" s="58"/>
    </row>
    <row r="59" spans="2:22" x14ac:dyDescent="0.3">
      <c r="K59" s="58"/>
      <c r="L59" s="58"/>
      <c r="M59" s="58"/>
      <c r="N59" s="58"/>
      <c r="O59" s="58"/>
      <c r="P59" s="58"/>
      <c r="Q59" s="58"/>
      <c r="R59" s="58"/>
      <c r="S59" s="58"/>
    </row>
    <row r="60" spans="2:22" s="58" customFormat="1" x14ac:dyDescent="0.3"/>
    <row r="61" spans="2:22" x14ac:dyDescent="0.3">
      <c r="K61" s="58"/>
      <c r="L61" s="58"/>
      <c r="M61" s="58"/>
      <c r="N61" s="58"/>
      <c r="O61" s="58"/>
      <c r="P61" s="58"/>
      <c r="Q61" s="58"/>
      <c r="R61" s="58"/>
      <c r="S61" s="58"/>
    </row>
    <row r="62" spans="2:22" x14ac:dyDescent="0.3">
      <c r="K62" s="58"/>
      <c r="L62" s="58"/>
      <c r="M62" s="58"/>
      <c r="N62" s="58"/>
      <c r="O62" s="58"/>
      <c r="P62" s="58"/>
      <c r="Q62" s="58"/>
      <c r="R62" s="58"/>
      <c r="S62" s="58"/>
    </row>
    <row r="63" spans="2:22" x14ac:dyDescent="0.3">
      <c r="J63" s="58"/>
      <c r="K63" s="58"/>
      <c r="L63" s="58"/>
      <c r="M63" s="58"/>
      <c r="N63" s="58"/>
      <c r="O63" s="58"/>
      <c r="P63" s="58"/>
      <c r="Q63" s="58"/>
      <c r="R63" s="58"/>
      <c r="S63" s="58"/>
    </row>
    <row r="64" spans="2:22" x14ac:dyDescent="0.3"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</row>
    <row r="65" spans="12:22" x14ac:dyDescent="0.3"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</row>
    <row r="66" spans="12:22" x14ac:dyDescent="0.3"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</row>
    <row r="67" spans="12:22" x14ac:dyDescent="0.3"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</row>
  </sheetData>
  <dataConsolidate/>
  <mergeCells count="39">
    <mergeCell ref="H50:H51"/>
    <mergeCell ref="I50:I51"/>
    <mergeCell ref="H52:H53"/>
    <mergeCell ref="I52:I53"/>
    <mergeCell ref="B42:E42"/>
    <mergeCell ref="G50:G51"/>
    <mergeCell ref="G52:G53"/>
    <mergeCell ref="B50:B51"/>
    <mergeCell ref="C50:C51"/>
    <mergeCell ref="D50:D51"/>
    <mergeCell ref="F50:F51"/>
    <mergeCell ref="B52:B53"/>
    <mergeCell ref="C52:C53"/>
    <mergeCell ref="D52:D53"/>
    <mergeCell ref="F52:F53"/>
    <mergeCell ref="N39:Q39"/>
    <mergeCell ref="N26:Q26"/>
    <mergeCell ref="N31:N33"/>
    <mergeCell ref="N27:N29"/>
    <mergeCell ref="F39:M39"/>
    <mergeCell ref="F36:F37"/>
    <mergeCell ref="B26:E26"/>
    <mergeCell ref="J30:M30"/>
    <mergeCell ref="F26:M26"/>
    <mergeCell ref="F34:F35"/>
    <mergeCell ref="N20:Q20"/>
    <mergeCell ref="N21:N23"/>
    <mergeCell ref="H23:H24"/>
    <mergeCell ref="N13:Q13"/>
    <mergeCell ref="B14:C15"/>
    <mergeCell ref="F14:G15"/>
    <mergeCell ref="F16:G18"/>
    <mergeCell ref="J22:M22"/>
    <mergeCell ref="J19:M19"/>
    <mergeCell ref="B8:C8"/>
    <mergeCell ref="B7:C7"/>
    <mergeCell ref="B13:E13"/>
    <mergeCell ref="F13:I13"/>
    <mergeCell ref="J13:M13"/>
  </mergeCells>
  <phoneticPr fontId="2" type="noConversion"/>
  <dataValidations count="2">
    <dataValidation showDropDown="1" showInputMessage="1" showErrorMessage="1" sqref="I31"/>
    <dataValidation type="list" allowBlank="1" showInputMessage="1" showErrorMessage="1" sqref="P37">
      <formula1>"6,9,12,15,17"</formula1>
    </dataValidation>
  </dataValidations>
  <pageMargins left="0.7" right="0.7" top="0.75" bottom="0.75" header="0.3" footer="0.3"/>
  <pageSetup scale="24" fitToHeight="0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>
          <x14:formula1>
            <xm:f>Case!$B$23:$B$26</xm:f>
          </x14:formula1>
          <xm:sqref>H19</xm:sqref>
        </x14:dataValidation>
        <x14:dataValidation type="list" allowBlank="1" showInputMessage="1" showErrorMessage="1">
          <x14:formula1>
            <xm:f>Case!$B$44:$B$46</xm:f>
          </x14:formula1>
          <xm:sqref>O21</xm:sqref>
        </x14:dataValidation>
        <x14:dataValidation type="list" allowBlank="1" showInputMessage="1" showErrorMessage="1">
          <x14:formula1>
            <xm:f>Case!$B$49:$B$50</xm:f>
          </x14:formula1>
          <xm:sqref>N42:N43</xm:sqref>
        </x14:dataValidation>
        <x14:dataValidation type="list" allowBlank="1" showInputMessage="1" showErrorMessage="1">
          <x14:formula1>
            <xm:f>Case!$B$59:$B$60</xm:f>
          </x14:formula1>
          <xm:sqref>Q44</xm:sqref>
        </x14:dataValidation>
        <x14:dataValidation type="list" allowBlank="1" showInputMessage="1" showErrorMessage="1">
          <x14:formula1>
            <xm:f>Case!$B$63:$B$66</xm:f>
          </x14:formula1>
          <xm:sqref>E43</xm:sqref>
        </x14:dataValidation>
        <x14:dataValidation type="list" allowBlank="1" showInputMessage="1" showErrorMessage="1">
          <x14:formula1>
            <xm:f>Case!$B$73:$B$74</xm:f>
          </x14:formula1>
          <xm:sqref>M38</xm:sqref>
        </x14:dataValidation>
        <x14:dataValidation type="list" allowBlank="1" showInputMessage="1" showErrorMessage="1">
          <x14:formula1>
            <xm:f>Case!$B$77:$B$78</xm:f>
          </x14:formula1>
          <xm:sqref>H20:H21</xm:sqref>
        </x14:dataValidation>
        <x14:dataValidation type="list" allowBlank="1" showInputMessage="1" showErrorMessage="1">
          <x14:formula1>
            <xm:f>Case!$B$6:$B$10</xm:f>
          </x14:formula1>
          <xm:sqref>D10</xm:sqref>
        </x14:dataValidation>
        <x14:dataValidation type="list" allowBlank="1" showInputMessage="1" showErrorMessage="1">
          <x14:formula1>
            <xm:f>Case!$B$14:$B$15</xm:f>
          </x14:formula1>
          <xm:sqref>I15</xm:sqref>
        </x14:dataValidation>
        <x14:dataValidation type="list" allowBlank="1" showInputMessage="1" showErrorMessage="1">
          <x14:formula1>
            <xm:f>Case!$C$6:$C$7</xm:f>
          </x14:formula1>
          <xm:sqref>J8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2:Y335"/>
  <sheetViews>
    <sheetView showGridLines="0" topLeftCell="A208" zoomScale="70" zoomScaleNormal="70" workbookViewId="0">
      <selection activeCell="V258" sqref="V258"/>
    </sheetView>
  </sheetViews>
  <sheetFormatPr defaultColWidth="9" defaultRowHeight="13.5" outlineLevelRow="1" x14ac:dyDescent="0.3"/>
  <cols>
    <col min="1" max="2" width="1.875" style="638" customWidth="1"/>
    <col min="3" max="3" width="11.875" style="791" customWidth="1"/>
    <col min="4" max="4" width="32.25" style="638" customWidth="1"/>
    <col min="5" max="5" width="16.875" style="638" customWidth="1"/>
    <col min="6" max="6" width="15.125" style="638" customWidth="1"/>
    <col min="7" max="7" width="16.625" style="638" customWidth="1"/>
    <col min="8" max="10" width="13.125" style="638" customWidth="1"/>
    <col min="11" max="11" width="15" style="638" customWidth="1"/>
    <col min="12" max="16" width="13.125" style="638" customWidth="1"/>
    <col min="17" max="17" width="10" style="638" customWidth="1"/>
    <col min="18" max="21" width="13.125" style="638" customWidth="1"/>
    <col min="22" max="22" width="9.875" style="638" customWidth="1"/>
    <col min="23" max="23" width="9.625" style="638" customWidth="1"/>
    <col min="24" max="24" width="12.125" style="638" customWidth="1"/>
    <col min="25" max="25" width="11.375" style="638" bestFit="1" customWidth="1"/>
    <col min="26" max="16384" width="9" style="638"/>
  </cols>
  <sheetData>
    <row r="2" spans="3:23" s="7" customFormat="1" ht="38.25" x14ac:dyDescent="0.3">
      <c r="C2" s="729" t="s">
        <v>822</v>
      </c>
    </row>
    <row r="3" spans="3:23" s="6" customFormat="1" ht="5.25" customHeight="1" x14ac:dyDescent="0.3">
      <c r="C3" s="730"/>
    </row>
    <row r="5" spans="3:23" x14ac:dyDescent="0.3">
      <c r="C5" s="731"/>
      <c r="D5" s="654"/>
      <c r="E5" s="723">
        <v>43830</v>
      </c>
      <c r="F5" s="723">
        <v>44196</v>
      </c>
      <c r="G5" s="723">
        <v>44561</v>
      </c>
      <c r="H5" s="723">
        <v>44926</v>
      </c>
      <c r="I5" s="723">
        <v>45291</v>
      </c>
      <c r="J5" s="723">
        <v>45657</v>
      </c>
      <c r="K5" s="723">
        <v>46022</v>
      </c>
      <c r="L5" s="723">
        <v>46387</v>
      </c>
      <c r="M5" s="723">
        <v>46752</v>
      </c>
      <c r="N5" s="723">
        <v>47118</v>
      </c>
      <c r="O5" s="723">
        <v>47483</v>
      </c>
      <c r="P5" s="723">
        <v>47848</v>
      </c>
      <c r="Q5" s="723">
        <v>48213</v>
      </c>
      <c r="R5" s="723">
        <v>48579</v>
      </c>
      <c r="S5" s="723">
        <v>48944</v>
      </c>
      <c r="T5" s="723">
        <v>49309</v>
      </c>
      <c r="U5" s="723">
        <v>49674</v>
      </c>
      <c r="V5" s="723">
        <v>50040</v>
      </c>
      <c r="W5" s="723">
        <v>50405</v>
      </c>
    </row>
    <row r="6" spans="3:23" x14ac:dyDescent="0.3">
      <c r="C6" s="731" t="s">
        <v>825</v>
      </c>
      <c r="D6" s="654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</row>
    <row r="7" spans="3:23" x14ac:dyDescent="0.3">
      <c r="C7" s="638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</row>
    <row r="8" spans="3:23" x14ac:dyDescent="0.3">
      <c r="C8" s="638"/>
      <c r="L8" s="723"/>
      <c r="M8" s="723"/>
      <c r="N8" s="723"/>
      <c r="O8" s="723"/>
      <c r="P8" s="723"/>
      <c r="Q8" s="723"/>
      <c r="R8" s="723"/>
      <c r="S8" s="723"/>
      <c r="T8" s="723"/>
      <c r="U8" s="723"/>
      <c r="V8" s="723"/>
      <c r="W8" s="723"/>
    </row>
    <row r="9" spans="3:23" x14ac:dyDescent="0.3">
      <c r="C9" s="638"/>
      <c r="L9" s="723"/>
      <c r="M9" s="723"/>
      <c r="N9" s="723"/>
      <c r="O9" s="723"/>
      <c r="P9" s="723"/>
      <c r="Q9" s="723"/>
      <c r="R9" s="723"/>
      <c r="S9" s="723"/>
      <c r="T9" s="723"/>
      <c r="U9" s="723"/>
      <c r="V9" s="723"/>
      <c r="W9" s="723"/>
    </row>
    <row r="10" spans="3:23" x14ac:dyDescent="0.3">
      <c r="C10" s="638"/>
      <c r="L10" s="723"/>
      <c r="M10" s="723"/>
      <c r="N10" s="723"/>
      <c r="O10" s="723"/>
      <c r="P10" s="723"/>
      <c r="Q10" s="723"/>
      <c r="R10" s="723"/>
      <c r="S10" s="723"/>
      <c r="T10" s="723"/>
      <c r="U10" s="723"/>
      <c r="V10" s="723"/>
      <c r="W10" s="723"/>
    </row>
    <row r="11" spans="3:23" x14ac:dyDescent="0.3">
      <c r="C11" s="731"/>
      <c r="D11" s="654"/>
      <c r="E11" s="723"/>
      <c r="F11" s="723"/>
      <c r="G11" s="723"/>
      <c r="H11" s="723"/>
      <c r="I11" s="723"/>
      <c r="J11" s="723"/>
      <c r="K11" s="723"/>
      <c r="L11" s="723"/>
      <c r="M11" s="723"/>
      <c r="N11" s="723"/>
      <c r="O11" s="723"/>
      <c r="P11" s="723"/>
      <c r="Q11" s="723"/>
      <c r="R11" s="723"/>
      <c r="S11" s="723"/>
      <c r="T11" s="723"/>
      <c r="U11" s="723"/>
      <c r="V11" s="723"/>
      <c r="W11" s="723"/>
    </row>
    <row r="12" spans="3:23" x14ac:dyDescent="0.3">
      <c r="C12" s="731"/>
      <c r="D12" s="654" t="s">
        <v>934</v>
      </c>
      <c r="E12" s="723"/>
      <c r="F12" s="723"/>
      <c r="G12" s="723"/>
      <c r="H12" s="723"/>
      <c r="I12" s="723"/>
      <c r="J12" s="723"/>
      <c r="K12" s="723"/>
      <c r="L12" s="723"/>
      <c r="M12" s="723"/>
      <c r="N12" s="723"/>
      <c r="O12" s="723"/>
      <c r="P12" s="723"/>
      <c r="Q12" s="723"/>
      <c r="R12" s="723"/>
      <c r="S12" s="723"/>
      <c r="T12" s="723"/>
      <c r="U12" s="723"/>
      <c r="V12" s="723"/>
      <c r="W12" s="723"/>
    </row>
    <row r="13" spans="3:23" outlineLevel="1" x14ac:dyDescent="0.3">
      <c r="C13" s="731" t="s">
        <v>949</v>
      </c>
      <c r="D13" s="756" t="s">
        <v>854</v>
      </c>
      <c r="E13" s="638" t="s">
        <v>1149</v>
      </c>
      <c r="F13" s="638">
        <f ca="1">$X$258</f>
        <v>189000000</v>
      </c>
      <c r="G13" s="638">
        <f ca="1">$X$259</f>
        <v>79380000.000000015</v>
      </c>
      <c r="H13" s="638">
        <f>$X$260</f>
        <v>23016000.000000004</v>
      </c>
      <c r="I13" s="638">
        <f ca="1">$X$261</f>
        <v>-28768770.647876367</v>
      </c>
      <c r="J13" s="638">
        <f ca="1">'각사별 CF'!$E$133</f>
        <v>7.779638793884236E-2</v>
      </c>
      <c r="K13" s="638">
        <f ca="1">'각사별 CF'!$E$140</f>
        <v>8.6872554201878893E-2</v>
      </c>
      <c r="L13" s="638">
        <f>$X$246</f>
        <v>1100618052.1704416</v>
      </c>
      <c r="M13" s="638">
        <f>$X$264</f>
        <v>145351344.88101903</v>
      </c>
      <c r="N13" s="638">
        <f>$X$265</f>
        <v>0</v>
      </c>
      <c r="O13" s="638">
        <f ca="1">'각사별 CF'!$E$203</f>
        <v>0.40381066270065324</v>
      </c>
    </row>
    <row r="14" spans="3:23" outlineLevel="1" x14ac:dyDescent="0.3">
      <c r="D14" s="738" t="s">
        <v>41</v>
      </c>
      <c r="E14" s="739" t="s">
        <v>851</v>
      </c>
      <c r="F14" s="642" t="s">
        <v>837</v>
      </c>
      <c r="G14" s="2168" t="s">
        <v>7</v>
      </c>
      <c r="H14" s="2167"/>
      <c r="I14" s="2173"/>
      <c r="J14" s="2168" t="s">
        <v>935</v>
      </c>
      <c r="K14" s="2197"/>
      <c r="L14" s="2167" t="s">
        <v>839</v>
      </c>
      <c r="M14" s="2167"/>
      <c r="N14" s="2167"/>
      <c r="O14" s="2167"/>
    </row>
    <row r="15" spans="3:23" outlineLevel="1" x14ac:dyDescent="0.3">
      <c r="D15" s="2169" t="s">
        <v>849</v>
      </c>
      <c r="E15" s="2170"/>
      <c r="F15" s="819" t="s">
        <v>850</v>
      </c>
      <c r="G15" s="820" t="s">
        <v>844</v>
      </c>
      <c r="H15" s="821" t="s">
        <v>845</v>
      </c>
      <c r="I15" s="821" t="s">
        <v>846</v>
      </c>
      <c r="J15" s="819" t="s">
        <v>936</v>
      </c>
      <c r="K15" s="819" t="s">
        <v>937</v>
      </c>
      <c r="L15" s="820" t="s">
        <v>938</v>
      </c>
      <c r="M15" s="821" t="s">
        <v>847</v>
      </c>
      <c r="N15" s="821" t="s">
        <v>848</v>
      </c>
      <c r="O15" s="821" t="s">
        <v>374</v>
      </c>
    </row>
    <row r="16" spans="3:23" outlineLevel="1" x14ac:dyDescent="0.3">
      <c r="D16" s="2195" t="s">
        <v>841</v>
      </c>
      <c r="E16" s="911" t="s">
        <v>852</v>
      </c>
      <c r="F16" s="912">
        <v>224962608.26414371</v>
      </c>
      <c r="G16" s="913">
        <v>94484295.470940366</v>
      </c>
      <c r="H16" s="913">
        <v>10903869.911471786</v>
      </c>
      <c r="I16" s="913">
        <v>-10903869.911471786</v>
      </c>
      <c r="J16" s="914">
        <v>4.26479488642868E-2</v>
      </c>
      <c r="K16" s="914">
        <v>4.26479488642868E-2</v>
      </c>
      <c r="L16" s="915">
        <v>1652857623.0553532</v>
      </c>
      <c r="M16" s="913">
        <v>286737669.99705231</v>
      </c>
      <c r="N16" s="913">
        <v>49779741</v>
      </c>
      <c r="O16" s="916">
        <v>0.51241392474833991</v>
      </c>
    </row>
    <row r="17" spans="3:23" outlineLevel="1" x14ac:dyDescent="0.3">
      <c r="D17" s="2196"/>
      <c r="E17" s="911" t="s">
        <v>853</v>
      </c>
      <c r="F17" s="912">
        <v>224962608.26414371</v>
      </c>
      <c r="G17" s="913">
        <v>94484295.470940366</v>
      </c>
      <c r="H17" s="913">
        <v>12068290.857040117</v>
      </c>
      <c r="I17" s="913">
        <v>-12068290.857040117</v>
      </c>
      <c r="J17" s="914">
        <v>4.4794532806238241E-2</v>
      </c>
      <c r="K17" s="914">
        <v>4.4794532806238241E-2</v>
      </c>
      <c r="L17" s="915">
        <v>1652857623.0553532</v>
      </c>
      <c r="M17" s="913">
        <v>286737669.99705231</v>
      </c>
      <c r="N17" s="913">
        <v>40935086</v>
      </c>
      <c r="O17" s="916">
        <v>0.51120885658978588</v>
      </c>
    </row>
    <row r="18" spans="3:23" outlineLevel="1" x14ac:dyDescent="0.3">
      <c r="D18" s="756"/>
    </row>
    <row r="19" spans="3:23" outlineLevel="1" x14ac:dyDescent="0.3">
      <c r="D19" s="756" t="s">
        <v>855</v>
      </c>
    </row>
    <row r="20" spans="3:23" outlineLevel="1" x14ac:dyDescent="0.3">
      <c r="D20" s="738" t="s">
        <v>41</v>
      </c>
      <c r="E20" s="739" t="s">
        <v>851</v>
      </c>
      <c r="F20" s="642" t="s">
        <v>837</v>
      </c>
      <c r="G20" s="2168" t="s">
        <v>7</v>
      </c>
      <c r="H20" s="2167"/>
      <c r="I20" s="2167"/>
      <c r="J20" s="2168" t="s">
        <v>935</v>
      </c>
      <c r="K20" s="2197"/>
      <c r="L20" s="2167" t="s">
        <v>839</v>
      </c>
      <c r="M20" s="2167"/>
      <c r="N20" s="2167"/>
      <c r="O20" s="2167"/>
    </row>
    <row r="21" spans="3:23" outlineLevel="1" x14ac:dyDescent="0.3">
      <c r="D21" s="2198" t="s">
        <v>849</v>
      </c>
      <c r="E21" s="2199"/>
      <c r="F21" s="917" t="s">
        <v>850</v>
      </c>
      <c r="G21" s="918" t="s">
        <v>844</v>
      </c>
      <c r="H21" s="919" t="s">
        <v>845</v>
      </c>
      <c r="I21" s="919" t="s">
        <v>846</v>
      </c>
      <c r="J21" s="917" t="s">
        <v>936</v>
      </c>
      <c r="K21" s="917" t="s">
        <v>937</v>
      </c>
      <c r="L21" s="918" t="s">
        <v>938</v>
      </c>
      <c r="M21" s="919" t="s">
        <v>847</v>
      </c>
      <c r="N21" s="919" t="s">
        <v>848</v>
      </c>
      <c r="O21" s="919" t="s">
        <v>374</v>
      </c>
    </row>
    <row r="22" spans="3:23" outlineLevel="1" x14ac:dyDescent="0.3">
      <c r="D22" s="2195" t="s">
        <v>841</v>
      </c>
      <c r="E22" s="911" t="s">
        <v>852</v>
      </c>
      <c r="F22" s="912">
        <v>215835196.48303294</v>
      </c>
      <c r="G22" s="913">
        <v>105759246.27668613</v>
      </c>
      <c r="H22" s="913">
        <v>14750534.584635664</v>
      </c>
      <c r="I22" s="913">
        <v>-14750534.584635664</v>
      </c>
      <c r="J22" s="914">
        <v>4.2657646532991089E-2</v>
      </c>
      <c r="K22" s="914">
        <v>4.2657646532991089E-2</v>
      </c>
      <c r="L22" s="915">
        <v>1652857623.0553532</v>
      </c>
      <c r="M22" s="913">
        <v>281824135.94751501</v>
      </c>
      <c r="N22" s="913">
        <v>52279989</v>
      </c>
      <c r="O22" s="916">
        <v>0.42386345519941715</v>
      </c>
    </row>
    <row r="23" spans="3:23" outlineLevel="1" x14ac:dyDescent="0.3">
      <c r="D23" s="2196"/>
      <c r="E23" s="911" t="s">
        <v>853</v>
      </c>
      <c r="F23" s="912">
        <v>215835196.48303294</v>
      </c>
      <c r="G23" s="913">
        <v>105759246.27668613</v>
      </c>
      <c r="H23" s="913">
        <v>17373980.706957646</v>
      </c>
      <c r="I23" s="913">
        <v>-17373980.706957646</v>
      </c>
      <c r="J23" s="914">
        <v>4.4800741081384654E-2</v>
      </c>
      <c r="K23" s="914">
        <v>4.4800741081384654E-2</v>
      </c>
      <c r="L23" s="915">
        <v>1652857623.0553532</v>
      </c>
      <c r="M23" s="913">
        <v>281824135.94751501</v>
      </c>
      <c r="N23" s="913">
        <v>42440862.543624796</v>
      </c>
      <c r="O23" s="916">
        <v>0.42230548129143086</v>
      </c>
    </row>
    <row r="24" spans="3:23" outlineLevel="1" x14ac:dyDescent="0.3"/>
    <row r="25" spans="3:23" x14ac:dyDescent="0.3">
      <c r="C25" s="731"/>
      <c r="D25" s="654"/>
      <c r="E25" s="723"/>
      <c r="F25" s="723"/>
      <c r="G25" s="723"/>
      <c r="H25" s="723"/>
      <c r="I25" s="723"/>
      <c r="J25" s="723"/>
      <c r="K25" s="723"/>
      <c r="L25" s="723"/>
      <c r="M25" s="723"/>
      <c r="N25" s="723"/>
      <c r="O25" s="723"/>
      <c r="P25" s="723"/>
      <c r="Q25" s="723"/>
      <c r="R25" s="723"/>
      <c r="S25" s="723"/>
      <c r="T25" s="723"/>
      <c r="U25" s="723"/>
      <c r="V25" s="723"/>
      <c r="W25" s="723"/>
    </row>
    <row r="26" spans="3:23" x14ac:dyDescent="0.3">
      <c r="C26" s="731"/>
      <c r="D26" s="654"/>
      <c r="E26" s="723"/>
      <c r="F26" s="723"/>
      <c r="G26" s="723"/>
      <c r="H26" s="723"/>
      <c r="I26" s="723"/>
      <c r="J26" s="723"/>
      <c r="K26" s="723"/>
      <c r="L26" s="723"/>
      <c r="M26" s="723"/>
      <c r="N26" s="723"/>
      <c r="O26" s="723"/>
      <c r="P26" s="723"/>
      <c r="Q26" s="723"/>
      <c r="R26" s="723"/>
      <c r="S26" s="723"/>
      <c r="T26" s="723"/>
      <c r="U26" s="723"/>
      <c r="V26" s="723"/>
      <c r="W26" s="723"/>
    </row>
    <row r="27" spans="3:23" x14ac:dyDescent="0.3">
      <c r="C27" s="731" t="s">
        <v>950</v>
      </c>
      <c r="D27" s="653" t="s">
        <v>826</v>
      </c>
      <c r="E27" s="644" t="s">
        <v>755</v>
      </c>
    </row>
    <row r="28" spans="3:23" x14ac:dyDescent="0.3">
      <c r="C28" s="731" t="s">
        <v>952</v>
      </c>
      <c r="D28" s="636" t="s">
        <v>41</v>
      </c>
      <c r="E28" s="694" t="s">
        <v>788</v>
      </c>
      <c r="F28" s="694" t="s">
        <v>702</v>
      </c>
      <c r="G28" s="694" t="s">
        <v>703</v>
      </c>
      <c r="H28" s="694" t="s">
        <v>704</v>
      </c>
      <c r="I28" s="694" t="s">
        <v>705</v>
      </c>
      <c r="J28" s="694" t="s">
        <v>706</v>
      </c>
      <c r="K28" s="694" t="s">
        <v>707</v>
      </c>
      <c r="L28" s="694" t="s">
        <v>708</v>
      </c>
      <c r="M28" s="694" t="s">
        <v>709</v>
      </c>
      <c r="N28" s="694" t="s">
        <v>710</v>
      </c>
      <c r="O28" s="694" t="s">
        <v>711</v>
      </c>
      <c r="P28" s="694" t="s">
        <v>712</v>
      </c>
      <c r="Q28" s="694" t="s">
        <v>713</v>
      </c>
      <c r="R28" s="694" t="s">
        <v>714</v>
      </c>
      <c r="S28" s="694" t="s">
        <v>715</v>
      </c>
      <c r="T28" s="694" t="s">
        <v>716</v>
      </c>
      <c r="U28" s="694" t="s">
        <v>717</v>
      </c>
      <c r="V28" s="694" t="s">
        <v>726</v>
      </c>
      <c r="W28" s="694" t="s">
        <v>789</v>
      </c>
    </row>
    <row r="29" spans="3:23" x14ac:dyDescent="0.3">
      <c r="D29" s="920" t="s">
        <v>718</v>
      </c>
      <c r="E29" s="921"/>
      <c r="F29" s="922">
        <f>'JV FCF'!E8</f>
        <v>29007737.46682876</v>
      </c>
      <c r="G29" s="922">
        <f>'JV FCF'!F8</f>
        <v>50463513.509904847</v>
      </c>
      <c r="H29" s="922">
        <f>'JV FCF'!G8</f>
        <v>51212839.71723596</v>
      </c>
      <c r="I29" s="922">
        <f>'JV FCF'!H8</f>
        <v>51975813.167107001</v>
      </c>
      <c r="J29" s="922">
        <f>'JV FCF'!I8</f>
        <v>52752725.104552142</v>
      </c>
      <c r="K29" s="922">
        <f>'JV FCF'!J8</f>
        <v>53543885.48323974</v>
      </c>
      <c r="L29" s="922">
        <f>'JV FCF'!K8</f>
        <v>54349563.613155432</v>
      </c>
      <c r="M29" s="922">
        <f>'JV FCF'!L8</f>
        <v>55170107.367198572</v>
      </c>
      <c r="N29" s="922">
        <f>'JV FCF'!M8</f>
        <v>56005824.901933022</v>
      </c>
      <c r="O29" s="922">
        <f>'JV FCF'!N8</f>
        <v>56857079.628363058</v>
      </c>
      <c r="P29" s="922">
        <f>'JV FCF'!O8</f>
        <v>57724093.37712089</v>
      </c>
      <c r="Q29" s="922">
        <f>'JV FCF'!P8</f>
        <v>58607361.824788012</v>
      </c>
      <c r="R29" s="922">
        <f>'JV FCF'!Q8</f>
        <v>59507102.583108574</v>
      </c>
      <c r="S29" s="922">
        <f>'JV FCF'!R8</f>
        <v>60423723.70016849</v>
      </c>
      <c r="T29" s="922">
        <f>'JV FCF'!S8</f>
        <v>61357621.591578476</v>
      </c>
      <c r="U29" s="922">
        <f>'JV FCF'!T8</f>
        <v>62309170.285436317</v>
      </c>
      <c r="V29" s="922">
        <f>'JV FCF'!U8</f>
        <v>63278731.491397008</v>
      </c>
      <c r="W29" s="922">
        <f>'JV FCF'!V8</f>
        <v>26777784.647775173</v>
      </c>
    </row>
    <row r="30" spans="3:23" x14ac:dyDescent="0.3">
      <c r="D30" s="923" t="s">
        <v>719</v>
      </c>
      <c r="E30" s="924"/>
      <c r="F30" s="925">
        <v>0</v>
      </c>
      <c r="G30" s="925">
        <f>G29/F29-1</f>
        <v>0.73965699902005211</v>
      </c>
      <c r="H30" s="925">
        <f t="shared" ref="H30:V30" si="0">H29/G29-1</f>
        <v>1.4848871099394145E-2</v>
      </c>
      <c r="I30" s="925">
        <f t="shared" si="0"/>
        <v>1.4898089113661417E-2</v>
      </c>
      <c r="J30" s="925">
        <f t="shared" si="0"/>
        <v>1.4947566764319742E-2</v>
      </c>
      <c r="K30" s="925">
        <f t="shared" si="0"/>
        <v>1.4997526234323821E-2</v>
      </c>
      <c r="L30" s="925">
        <f t="shared" si="0"/>
        <v>1.5047061352465363E-2</v>
      </c>
      <c r="M30" s="925">
        <f t="shared" si="0"/>
        <v>1.5097522399324825E-2</v>
      </c>
      <c r="N30" s="925">
        <f t="shared" si="0"/>
        <v>1.5148013564159291E-2</v>
      </c>
      <c r="O30" s="925">
        <f t="shared" si="0"/>
        <v>1.51993962756658E-2</v>
      </c>
      <c r="P30" s="925">
        <f t="shared" si="0"/>
        <v>1.5249002488782804E-2</v>
      </c>
      <c r="Q30" s="925">
        <f t="shared" si="0"/>
        <v>1.5301556005333561E-2</v>
      </c>
      <c r="R30" s="925">
        <f t="shared" si="0"/>
        <v>1.5352009206802686E-2</v>
      </c>
      <c r="S30" s="925">
        <f t="shared" si="0"/>
        <v>1.5403558185004051E-2</v>
      </c>
      <c r="T30" s="925">
        <f t="shared" si="0"/>
        <v>1.5455814938584833E-2</v>
      </c>
      <c r="U30" s="925">
        <f t="shared" si="0"/>
        <v>1.5508239549957503E-2</v>
      </c>
      <c r="V30" s="925">
        <f t="shared" si="0"/>
        <v>1.5560489756470286E-2</v>
      </c>
      <c r="W30" s="925">
        <v>0</v>
      </c>
    </row>
    <row r="31" spans="3:23" x14ac:dyDescent="0.3">
      <c r="D31" s="926" t="s">
        <v>720</v>
      </c>
      <c r="E31" s="927"/>
      <c r="F31" s="928">
        <f>'JV FCF'!E9+'JV FCF'!E10</f>
        <v>23919300.490789108</v>
      </c>
      <c r="G31" s="928">
        <f>'JV FCF'!F9+'JV FCF'!F10</f>
        <v>41677770.166258685</v>
      </c>
      <c r="H31" s="928">
        <f>'JV FCF'!G9+'JV FCF'!G10</f>
        <v>42370961.698128082</v>
      </c>
      <c r="I31" s="928">
        <f>'JV FCF'!H9+'JV FCF'!H10</f>
        <v>43085651.621901728</v>
      </c>
      <c r="J31" s="928">
        <f>'JV FCF'!I9+'JV FCF'!I10</f>
        <v>43814808.511964567</v>
      </c>
      <c r="K31" s="928">
        <f>'JV FCF'!J9+'JV FCF'!J10</f>
        <v>44562631.619701371</v>
      </c>
      <c r="L31" s="928">
        <f>'JV FCF'!K9+'JV FCF'!K10</f>
        <v>45329626.356699914</v>
      </c>
      <c r="M31" s="928">
        <f>'JV FCF'!L9+'JV FCF'!L10</f>
        <v>46116313.595908344</v>
      </c>
      <c r="N31" s="928">
        <f>'JV FCF'!M9+'JV FCF'!M10</f>
        <v>46923228.898237161</v>
      </c>
      <c r="O31" s="928">
        <f>'JV FCF'!N9+'JV FCF'!N10</f>
        <v>47750924.01454246</v>
      </c>
      <c r="P31" s="928">
        <f>'JV FCF'!O9+'JV FCF'!O10</f>
        <v>48599965.259518832</v>
      </c>
      <c r="Q31" s="928">
        <f>'JV FCF'!P9+'JV FCF'!P10</f>
        <v>49470938.559751019</v>
      </c>
      <c r="R31" s="928">
        <f>'JV FCF'!Q9+'JV FCF'!Q10</f>
        <v>50364443.976348765</v>
      </c>
      <c r="S31" s="928">
        <f>'JV FCF'!R9+'JV FCF'!R10</f>
        <v>51374769.180526115</v>
      </c>
      <c r="T31" s="928">
        <f>'JV FCF'!S9+'JV FCF'!S10</f>
        <v>52761129.242810249</v>
      </c>
      <c r="U31" s="928">
        <f>'JV FCF'!T9+'JV FCF'!T10</f>
        <v>54176609.937009938</v>
      </c>
      <c r="V31" s="928">
        <f>'JV FCF'!U9+'JV FCF'!U10</f>
        <v>55621883.127484776</v>
      </c>
      <c r="W31" s="928">
        <f>'JV FCF'!V9+'JV FCF'!V10</f>
        <v>23790682.270941801</v>
      </c>
    </row>
    <row r="32" spans="3:23" x14ac:dyDescent="0.3">
      <c r="D32" s="929" t="s">
        <v>721</v>
      </c>
      <c r="E32" s="925">
        <v>0</v>
      </c>
      <c r="F32" s="925">
        <f t="shared" ref="F32:V32" si="1">F31/F29</f>
        <v>0.82458345874584549</v>
      </c>
      <c r="G32" s="925">
        <f t="shared" si="1"/>
        <v>0.8258990955530332</v>
      </c>
      <c r="H32" s="925">
        <f t="shared" si="1"/>
        <v>0.82735036627675818</v>
      </c>
      <c r="I32" s="925">
        <f t="shared" si="1"/>
        <v>0.82895579686992893</v>
      </c>
      <c r="J32" s="925">
        <f t="shared" si="1"/>
        <v>0.83056957579208923</v>
      </c>
      <c r="K32" s="925">
        <f t="shared" si="1"/>
        <v>0.83226368832815334</v>
      </c>
      <c r="L32" s="925">
        <f t="shared" si="1"/>
        <v>0.83403846035164442</v>
      </c>
      <c r="M32" s="925">
        <f t="shared" si="1"/>
        <v>0.83589312757667089</v>
      </c>
      <c r="N32" s="925">
        <f t="shared" si="1"/>
        <v>0.83782765418419225</v>
      </c>
      <c r="O32" s="925">
        <f t="shared" si="1"/>
        <v>0.83984130607232232</v>
      </c>
      <c r="P32" s="925">
        <f t="shared" si="1"/>
        <v>0.841935531875873</v>
      </c>
      <c r="Q32" s="925">
        <f t="shared" si="1"/>
        <v>0.84410792466053752</v>
      </c>
      <c r="R32" s="925">
        <f t="shared" si="1"/>
        <v>0.84636021231262226</v>
      </c>
      <c r="S32" s="925">
        <f t="shared" si="1"/>
        <v>0.85024169373366276</v>
      </c>
      <c r="T32" s="925">
        <f t="shared" si="1"/>
        <v>0.85989528072013599</v>
      </c>
      <c r="U32" s="925">
        <f t="shared" si="1"/>
        <v>0.86948052251103036</v>
      </c>
      <c r="V32" s="925">
        <f t="shared" si="1"/>
        <v>0.87899807433792809</v>
      </c>
      <c r="W32" s="925">
        <v>0</v>
      </c>
    </row>
    <row r="33" spans="3:23" x14ac:dyDescent="0.3">
      <c r="D33" s="930" t="s">
        <v>304</v>
      </c>
      <c r="E33" s="931">
        <f>E29-E31</f>
        <v>0</v>
      </c>
      <c r="F33" s="932">
        <f t="shared" ref="F33:W33" si="2">F29-F31</f>
        <v>5088436.9760396518</v>
      </c>
      <c r="G33" s="932">
        <f t="shared" si="2"/>
        <v>8785743.3436461613</v>
      </c>
      <c r="H33" s="932">
        <f t="shared" si="2"/>
        <v>8841878.0191078782</v>
      </c>
      <c r="I33" s="932">
        <f t="shared" si="2"/>
        <v>8890161.5452052727</v>
      </c>
      <c r="J33" s="932">
        <f t="shared" si="2"/>
        <v>8937916.5925875753</v>
      </c>
      <c r="K33" s="932">
        <f t="shared" si="2"/>
        <v>8981253.8635383695</v>
      </c>
      <c r="L33" s="932">
        <f t="shared" si="2"/>
        <v>9019937.2564555183</v>
      </c>
      <c r="M33" s="932">
        <f t="shared" si="2"/>
        <v>9053793.7712902278</v>
      </c>
      <c r="N33" s="932">
        <f t="shared" si="2"/>
        <v>9082596.0036958605</v>
      </c>
      <c r="O33" s="932">
        <f t="shared" si="2"/>
        <v>9106155.6138205975</v>
      </c>
      <c r="P33" s="932">
        <f t="shared" si="2"/>
        <v>9124128.1176020578</v>
      </c>
      <c r="Q33" s="932">
        <f t="shared" si="2"/>
        <v>9136423.2650369927</v>
      </c>
      <c r="R33" s="932">
        <f t="shared" si="2"/>
        <v>9142658.606759809</v>
      </c>
      <c r="S33" s="932">
        <f t="shared" si="2"/>
        <v>9048954.5196423754</v>
      </c>
      <c r="T33" s="932">
        <f t="shared" si="2"/>
        <v>8596492.3487682268</v>
      </c>
      <c r="U33" s="932">
        <f t="shared" si="2"/>
        <v>8132560.3484263793</v>
      </c>
      <c r="V33" s="932">
        <f t="shared" si="2"/>
        <v>7656848.3639122322</v>
      </c>
      <c r="W33" s="932">
        <f t="shared" si="2"/>
        <v>2987102.3768333718</v>
      </c>
    </row>
    <row r="34" spans="3:23" x14ac:dyDescent="0.3">
      <c r="D34" s="929" t="s">
        <v>721</v>
      </c>
      <c r="E34" s="933">
        <f>IFERROR(E33/E29,0)</f>
        <v>0</v>
      </c>
      <c r="F34" s="933">
        <f t="shared" ref="F34:W34" si="3">IFERROR(F33/F29,0)</f>
        <v>0.17541654125415454</v>
      </c>
      <c r="G34" s="933">
        <f t="shared" si="3"/>
        <v>0.1741009044469668</v>
      </c>
      <c r="H34" s="933">
        <f t="shared" si="3"/>
        <v>0.1726496337232418</v>
      </c>
      <c r="I34" s="933">
        <f t="shared" si="3"/>
        <v>0.17104420313007107</v>
      </c>
      <c r="J34" s="933">
        <f t="shared" si="3"/>
        <v>0.1694304242079108</v>
      </c>
      <c r="K34" s="933">
        <f t="shared" si="3"/>
        <v>0.16773631167184672</v>
      </c>
      <c r="L34" s="933">
        <f t="shared" si="3"/>
        <v>0.16596153964835555</v>
      </c>
      <c r="M34" s="933">
        <f t="shared" si="3"/>
        <v>0.16410687242332916</v>
      </c>
      <c r="N34" s="933">
        <f t="shared" si="3"/>
        <v>0.16217234581580778</v>
      </c>
      <c r="O34" s="933">
        <f t="shared" si="3"/>
        <v>0.1601586939276777</v>
      </c>
      <c r="P34" s="933">
        <f t="shared" si="3"/>
        <v>0.15806446812412706</v>
      </c>
      <c r="Q34" s="933">
        <f t="shared" si="3"/>
        <v>0.15589207533946253</v>
      </c>
      <c r="R34" s="933">
        <f t="shared" si="3"/>
        <v>0.15363978768737774</v>
      </c>
      <c r="S34" s="933">
        <f t="shared" si="3"/>
        <v>0.14975830626633729</v>
      </c>
      <c r="T34" s="933">
        <f t="shared" si="3"/>
        <v>0.14010471927986404</v>
      </c>
      <c r="U34" s="933">
        <f t="shared" si="3"/>
        <v>0.13051947748896961</v>
      </c>
      <c r="V34" s="933">
        <f t="shared" si="3"/>
        <v>0.12100192566207195</v>
      </c>
      <c r="W34" s="933">
        <f t="shared" si="3"/>
        <v>0.11155151242436907</v>
      </c>
    </row>
    <row r="35" spans="3:23" hidden="1" outlineLevel="1" x14ac:dyDescent="0.3">
      <c r="D35" s="934" t="s">
        <v>299</v>
      </c>
      <c r="E35" s="935">
        <f>E33+'JV FCF'!D10</f>
        <v>0</v>
      </c>
      <c r="F35" s="935">
        <f>F33+'JV FCF'!E10</f>
        <v>9157358.5446671024</v>
      </c>
      <c r="G35" s="935">
        <f>G33+'JV FCF'!F10</f>
        <v>15761037.461293221</v>
      </c>
      <c r="H35" s="935">
        <f>H33+'JV FCF'!G10</f>
        <v>15817172.136754937</v>
      </c>
      <c r="I35" s="935">
        <f>I33+'JV FCF'!H10</f>
        <v>15865455.662852332</v>
      </c>
      <c r="J35" s="935">
        <f>J33+'JV FCF'!I10</f>
        <v>15913210.710234635</v>
      </c>
      <c r="K35" s="935">
        <f>K33+'JV FCF'!J10</f>
        <v>15956547.981185429</v>
      </c>
      <c r="L35" s="935">
        <f>L33+'JV FCF'!K10</f>
        <v>15995231.374102578</v>
      </c>
      <c r="M35" s="935">
        <f>M33+'JV FCF'!L10</f>
        <v>16029087.888937287</v>
      </c>
      <c r="N35" s="935">
        <f>N33+'JV FCF'!M10</f>
        <v>16057890.12134292</v>
      </c>
      <c r="O35" s="935">
        <f>O33+'JV FCF'!N10</f>
        <v>16081449.731467657</v>
      </c>
      <c r="P35" s="935">
        <f>P33+'JV FCF'!O10</f>
        <v>16099422.235249117</v>
      </c>
      <c r="Q35" s="935">
        <f>Q33+'JV FCF'!P10</f>
        <v>16111717.382684052</v>
      </c>
      <c r="R35" s="935">
        <f>R33+'JV FCF'!Q10</f>
        <v>16117952.724406868</v>
      </c>
      <c r="S35" s="935">
        <f>S33+'JV FCF'!R10</f>
        <v>16024248.637289435</v>
      </c>
      <c r="T35" s="935">
        <f>T33+'JV FCF'!S10</f>
        <v>15571786.466415286</v>
      </c>
      <c r="U35" s="935">
        <f>U33+'JV FCF'!T10</f>
        <v>15107854.466073439</v>
      </c>
      <c r="V35" s="935">
        <f>V33+'JV FCF'!U10</f>
        <v>14632142.481559291</v>
      </c>
      <c r="W35" s="935">
        <f>W33+'JV FCF'!V10</f>
        <v>5893474.9258529795</v>
      </c>
    </row>
    <row r="36" spans="3:23" hidden="1" outlineLevel="1" x14ac:dyDescent="0.3">
      <c r="D36" s="929" t="s">
        <v>721</v>
      </c>
      <c r="E36" s="933">
        <f>IFERROR(E35/E29,0)</f>
        <v>0</v>
      </c>
      <c r="F36" s="933">
        <f t="shared" ref="F36:W36" si="4">IFERROR(F35/F29,0)</f>
        <v>0.31568675616768882</v>
      </c>
      <c r="G36" s="933">
        <f t="shared" si="4"/>
        <v>0.3123254083011815</v>
      </c>
      <c r="H36" s="933">
        <f t="shared" si="4"/>
        <v>0.3088516907886204</v>
      </c>
      <c r="I36" s="933">
        <f t="shared" si="4"/>
        <v>0.30524689651017944</v>
      </c>
      <c r="J36" s="933">
        <f t="shared" si="4"/>
        <v>0.30165665714322409</v>
      </c>
      <c r="K36" s="933">
        <f t="shared" si="4"/>
        <v>0.29800877984807683</v>
      </c>
      <c r="L36" s="933">
        <f t="shared" si="4"/>
        <v>0.29430284827955633</v>
      </c>
      <c r="M36" s="933">
        <f t="shared" si="4"/>
        <v>0.29053936368569394</v>
      </c>
      <c r="N36" s="933">
        <f t="shared" si="4"/>
        <v>0.28671821456894009</v>
      </c>
      <c r="O36" s="933">
        <f t="shared" si="4"/>
        <v>0.28283988267743271</v>
      </c>
      <c r="P36" s="933">
        <f t="shared" si="4"/>
        <v>0.27890298995376112</v>
      </c>
      <c r="Q36" s="933">
        <f t="shared" si="4"/>
        <v>0.27490944620321733</v>
      </c>
      <c r="R36" s="933">
        <f t="shared" si="4"/>
        <v>0.27085762916949746</v>
      </c>
      <c r="S36" s="933">
        <f t="shared" si="4"/>
        <v>0.26519796622935954</v>
      </c>
      <c r="T36" s="933">
        <f t="shared" si="4"/>
        <v>0.25378732197391046</v>
      </c>
      <c r="U36" s="933">
        <f t="shared" si="4"/>
        <v>0.24246598689831433</v>
      </c>
      <c r="V36" s="933">
        <f t="shared" si="4"/>
        <v>0.23123318272504545</v>
      </c>
      <c r="W36" s="933">
        <f t="shared" si="4"/>
        <v>0.22008821877438758</v>
      </c>
    </row>
    <row r="37" spans="3:23" collapsed="1" x14ac:dyDescent="0.3">
      <c r="D37" s="936" t="s">
        <v>722</v>
      </c>
      <c r="E37" s="937">
        <f>'JV FCF'!D13</f>
        <v>0</v>
      </c>
      <c r="F37" s="937">
        <f>'JV FCF'!E13</f>
        <v>865034.28592674085</v>
      </c>
      <c r="G37" s="937">
        <f>'JV FCF'!F13</f>
        <v>1493576.3684198475</v>
      </c>
      <c r="H37" s="937">
        <f>'JV FCF'!G13</f>
        <v>1503119.2632483393</v>
      </c>
      <c r="I37" s="937">
        <f>'JV FCF'!H13</f>
        <v>1511327.4626848965</v>
      </c>
      <c r="J37" s="937">
        <f>'JV FCF'!I13</f>
        <v>1519445.8207398879</v>
      </c>
      <c r="K37" s="937">
        <f>'JV FCF'!J13</f>
        <v>1526813.1568015229</v>
      </c>
      <c r="L37" s="937">
        <f>'JV FCF'!K13</f>
        <v>1533389.3335974382</v>
      </c>
      <c r="M37" s="937">
        <f>'JV FCF'!L13</f>
        <v>1539144.9411193389</v>
      </c>
      <c r="N37" s="937">
        <f>'JV FCF'!M13</f>
        <v>1544041.3206282964</v>
      </c>
      <c r="O37" s="937">
        <f>'JV FCF'!N13</f>
        <v>1548046.4543495018</v>
      </c>
      <c r="P37" s="937">
        <f>'JV FCF'!O13</f>
        <v>1551101.7799923499</v>
      </c>
      <c r="Q37" s="937">
        <f>'JV FCF'!P13</f>
        <v>1553191.955056289</v>
      </c>
      <c r="R37" s="937">
        <f>'JV FCF'!Q13</f>
        <v>1554251.9631491676</v>
      </c>
      <c r="S37" s="937">
        <f>'JV FCF'!R13</f>
        <v>1538322.2683392039</v>
      </c>
      <c r="T37" s="937">
        <f>'JV FCF'!S13</f>
        <v>1461403.6992905987</v>
      </c>
      <c r="U37" s="937">
        <f>'JV FCF'!T13</f>
        <v>1382535.2592324845</v>
      </c>
      <c r="V37" s="937">
        <f>'JV FCF'!U13</f>
        <v>1301664.2218650794</v>
      </c>
      <c r="W37" s="937">
        <f>'JV FCF'!V13</f>
        <v>507807.40406167338</v>
      </c>
    </row>
    <row r="38" spans="3:23" x14ac:dyDescent="0.3">
      <c r="D38" s="938" t="s">
        <v>723</v>
      </c>
      <c r="E38" s="939">
        <f>E33-E37</f>
        <v>0</v>
      </c>
      <c r="F38" s="939">
        <f t="shared" ref="F38:W38" si="5">F33-F37</f>
        <v>4223402.6901129112</v>
      </c>
      <c r="G38" s="939">
        <f t="shared" si="5"/>
        <v>7292166.9752263138</v>
      </c>
      <c r="H38" s="939">
        <f t="shared" si="5"/>
        <v>7338758.7558595389</v>
      </c>
      <c r="I38" s="939">
        <f t="shared" si="5"/>
        <v>7378834.082520376</v>
      </c>
      <c r="J38" s="939">
        <f t="shared" si="5"/>
        <v>7418470.7718476877</v>
      </c>
      <c r="K38" s="939">
        <f t="shared" si="5"/>
        <v>7454440.7067368468</v>
      </c>
      <c r="L38" s="939">
        <f t="shared" si="5"/>
        <v>7486547.9228580799</v>
      </c>
      <c r="M38" s="939">
        <f t="shared" si="5"/>
        <v>7514648.8301708885</v>
      </c>
      <c r="N38" s="939">
        <f t="shared" si="5"/>
        <v>7538554.6830675639</v>
      </c>
      <c r="O38" s="939">
        <f t="shared" si="5"/>
        <v>7558109.1594710955</v>
      </c>
      <c r="P38" s="939">
        <f t="shared" si="5"/>
        <v>7573026.3376097083</v>
      </c>
      <c r="Q38" s="939">
        <f t="shared" si="5"/>
        <v>7583231.3099807035</v>
      </c>
      <c r="R38" s="939">
        <f t="shared" si="5"/>
        <v>7588406.6436106414</v>
      </c>
      <c r="S38" s="939">
        <f t="shared" si="5"/>
        <v>7510632.2513031717</v>
      </c>
      <c r="T38" s="939">
        <f t="shared" si="5"/>
        <v>7135088.6494776281</v>
      </c>
      <c r="U38" s="939">
        <f t="shared" si="5"/>
        <v>6750025.0891938945</v>
      </c>
      <c r="V38" s="939">
        <f t="shared" si="5"/>
        <v>6355184.1420471529</v>
      </c>
      <c r="W38" s="939">
        <f t="shared" si="5"/>
        <v>2479294.9727716986</v>
      </c>
    </row>
    <row r="39" spans="3:23" x14ac:dyDescent="0.3">
      <c r="D39" s="936" t="s">
        <v>724</v>
      </c>
      <c r="E39" s="928">
        <f>'JV FCF'!D15</f>
        <v>0</v>
      </c>
      <c r="F39" s="928">
        <f>'JV FCF'!E15</f>
        <v>4068921.5686274506</v>
      </c>
      <c r="G39" s="928">
        <f>'JV FCF'!F15</f>
        <v>6975294.1176470602</v>
      </c>
      <c r="H39" s="928">
        <f>'JV FCF'!G15</f>
        <v>6975294.1176470602</v>
      </c>
      <c r="I39" s="928">
        <f>'JV FCF'!H15</f>
        <v>6975294.1176470602</v>
      </c>
      <c r="J39" s="928">
        <f>'JV FCF'!I15</f>
        <v>6975294.1176470602</v>
      </c>
      <c r="K39" s="928">
        <f>'JV FCF'!J15</f>
        <v>6975294.1176470602</v>
      </c>
      <c r="L39" s="928">
        <f>'JV FCF'!K15</f>
        <v>6975294.1176470602</v>
      </c>
      <c r="M39" s="928">
        <f>'JV FCF'!L15</f>
        <v>6975294.1176470602</v>
      </c>
      <c r="N39" s="928">
        <f>'JV FCF'!M15</f>
        <v>6975294.1176470602</v>
      </c>
      <c r="O39" s="928">
        <f>'JV FCF'!N15</f>
        <v>6975294.1176470602</v>
      </c>
      <c r="P39" s="928">
        <f>'JV FCF'!O15</f>
        <v>6975294.1176470602</v>
      </c>
      <c r="Q39" s="928">
        <f>'JV FCF'!P15</f>
        <v>6975294.1176470602</v>
      </c>
      <c r="R39" s="928">
        <f>'JV FCF'!Q15</f>
        <v>6975294.1176470602</v>
      </c>
      <c r="S39" s="928">
        <f>'JV FCF'!R15</f>
        <v>6975294.1176470602</v>
      </c>
      <c r="T39" s="928">
        <f>'JV FCF'!S15</f>
        <v>6975294.1176470602</v>
      </c>
      <c r="U39" s="928">
        <f>'JV FCF'!T15</f>
        <v>6975294.1176470602</v>
      </c>
      <c r="V39" s="928">
        <f>'JV FCF'!U15</f>
        <v>6975294.1176470602</v>
      </c>
      <c r="W39" s="928">
        <f>'JV FCF'!V15</f>
        <v>2906372.5490196077</v>
      </c>
    </row>
    <row r="40" spans="3:23" x14ac:dyDescent="0.3">
      <c r="D40" s="926" t="s">
        <v>313</v>
      </c>
      <c r="E40" s="928">
        <f>'JV FCF'!D17</f>
        <v>0</v>
      </c>
      <c r="F40" s="928">
        <f>'JV FCF'!E17</f>
        <v>-118580000</v>
      </c>
      <c r="G40" s="928">
        <f>'JV FCF'!F17</f>
        <v>0</v>
      </c>
      <c r="H40" s="928">
        <f>'JV FCF'!G17</f>
        <v>0</v>
      </c>
      <c r="I40" s="928">
        <f>'JV FCF'!H17</f>
        <v>0</v>
      </c>
      <c r="J40" s="928">
        <f>'JV FCF'!I17</f>
        <v>0</v>
      </c>
      <c r="K40" s="928">
        <f>'JV FCF'!J17</f>
        <v>0</v>
      </c>
      <c r="L40" s="928">
        <f>'JV FCF'!K17</f>
        <v>0</v>
      </c>
      <c r="M40" s="928">
        <f>'JV FCF'!L17</f>
        <v>0</v>
      </c>
      <c r="N40" s="928">
        <f>'JV FCF'!M17</f>
        <v>0</v>
      </c>
      <c r="O40" s="928">
        <f>'JV FCF'!N17</f>
        <v>0</v>
      </c>
      <c r="P40" s="928">
        <f>'JV FCF'!O17</f>
        <v>0</v>
      </c>
      <c r="Q40" s="928">
        <f>'JV FCF'!P17</f>
        <v>0</v>
      </c>
      <c r="R40" s="928">
        <f>'JV FCF'!Q17</f>
        <v>0</v>
      </c>
      <c r="S40" s="928">
        <f>'JV FCF'!R17</f>
        <v>0</v>
      </c>
      <c r="T40" s="928">
        <f>'JV FCF'!S17</f>
        <v>0</v>
      </c>
      <c r="U40" s="928">
        <f>'JV FCF'!T17</f>
        <v>0</v>
      </c>
      <c r="V40" s="928">
        <f>'JV FCF'!U17</f>
        <v>0</v>
      </c>
      <c r="W40" s="928">
        <f>'JV FCF'!V17</f>
        <v>0</v>
      </c>
    </row>
    <row r="41" spans="3:23" ht="14.25" x14ac:dyDescent="0.3">
      <c r="D41" s="940" t="s">
        <v>1013</v>
      </c>
      <c r="E41" s="928">
        <f>'JV FCF'!D16</f>
        <v>0</v>
      </c>
      <c r="F41" s="928">
        <f>'JV FCF'!E16</f>
        <v>-4333352.1431170851</v>
      </c>
      <c r="G41" s="928">
        <f>'JV FCF'!F16</f>
        <v>-1692.4132077284157</v>
      </c>
      <c r="H41" s="928">
        <f>'JV FCF'!G16</f>
        <v>-2017.4671029895544</v>
      </c>
      <c r="I41" s="928">
        <f>'JV FCF'!H16</f>
        <v>-2299.8863094057888</v>
      </c>
      <c r="J41" s="928">
        <f>'JV FCF'!I16</f>
        <v>-2606.6422181446105</v>
      </c>
      <c r="K41" s="928">
        <f>'JV FCF'!J16</f>
        <v>-2896.6078627742827</v>
      </c>
      <c r="L41" s="928">
        <f>'JV FCF'!K16</f>
        <v>-3255.8024308010936</v>
      </c>
      <c r="M41" s="928">
        <f>'JV FCF'!L16</f>
        <v>-3595.9458067361265</v>
      </c>
      <c r="N41" s="928">
        <f>'JV FCF'!M16</f>
        <v>-3883.6349086184055</v>
      </c>
      <c r="O41" s="928">
        <f>'JV FCF'!N16</f>
        <v>-4260.2557787196711</v>
      </c>
      <c r="P41" s="928">
        <f>'JV FCF'!O16</f>
        <v>-4603.5066068889573</v>
      </c>
      <c r="Q41" s="928">
        <f>'JV FCF'!P16</f>
        <v>-4926.3206868106499</v>
      </c>
      <c r="R41" s="928">
        <f>'JV FCF'!Q16</f>
        <v>-5302.8576704626903</v>
      </c>
      <c r="S41" s="928">
        <f>'JV FCF'!R16</f>
        <v>-8331.4566205516458</v>
      </c>
      <c r="T41" s="928">
        <f>'JV FCF'!S16</f>
        <v>-18969.788679982536</v>
      </c>
      <c r="U41" s="928">
        <f>'JV FCF'!T16</f>
        <v>-19939.366495419294</v>
      </c>
      <c r="V41" s="928">
        <f>'JV FCF'!U16</f>
        <v>4288773.1082779597</v>
      </c>
      <c r="W41" s="928">
        <f>'JV FCF'!V16</f>
        <v>133160.98722515535</v>
      </c>
    </row>
    <row r="42" spans="3:23" x14ac:dyDescent="0.3">
      <c r="D42" s="941" t="s">
        <v>786</v>
      </c>
      <c r="E42" s="942">
        <f>'JV FCF'!D18</f>
        <v>0</v>
      </c>
      <c r="F42" s="942">
        <f>'JV FCF'!E18</f>
        <v>-114621027.88437672</v>
      </c>
      <c r="G42" s="942">
        <f>'JV FCF'!F18</f>
        <v>14265768.679665646</v>
      </c>
      <c r="H42" s="942">
        <f>'JV FCF'!G18</f>
        <v>14312035.406403609</v>
      </c>
      <c r="I42" s="942">
        <f>'JV FCF'!H18</f>
        <v>14351828.31385803</v>
      </c>
      <c r="J42" s="942">
        <f>'JV FCF'!I18</f>
        <v>14391158.247276602</v>
      </c>
      <c r="K42" s="942">
        <f>'JV FCF'!J18</f>
        <v>14426838.216521133</v>
      </c>
      <c r="L42" s="942">
        <f>'JV FCF'!K18</f>
        <v>14458586.23807434</v>
      </c>
      <c r="M42" s="942">
        <f>'JV FCF'!L18</f>
        <v>14486347.002011212</v>
      </c>
      <c r="N42" s="942">
        <f>'JV FCF'!M18</f>
        <v>14509965.165806005</v>
      </c>
      <c r="O42" s="942">
        <f>'JV FCF'!N18</f>
        <v>14529143.021339435</v>
      </c>
      <c r="P42" s="942">
        <f>'JV FCF'!O18</f>
        <v>14543716.94864988</v>
      </c>
      <c r="Q42" s="942">
        <f>'JV FCF'!P18</f>
        <v>14553599.106940955</v>
      </c>
      <c r="R42" s="942">
        <f>'JV FCF'!Q18</f>
        <v>14558397.903587237</v>
      </c>
      <c r="S42" s="942">
        <f>'JV FCF'!R18</f>
        <v>14477594.912329681</v>
      </c>
      <c r="T42" s="942">
        <f>'JV FCF'!S18</f>
        <v>14091412.978444707</v>
      </c>
      <c r="U42" s="942">
        <f>'JV FCF'!T18</f>
        <v>13705379.840345535</v>
      </c>
      <c r="V42" s="942">
        <f>'JV FCF'!U18</f>
        <v>17619251.367972173</v>
      </c>
      <c r="W42" s="942">
        <f>'JV FCF'!V18</f>
        <v>5518828.5090164626</v>
      </c>
    </row>
    <row r="43" spans="3:23" x14ac:dyDescent="0.3">
      <c r="D43" s="943" t="s">
        <v>1014</v>
      </c>
      <c r="E43" s="944">
        <f>XIRR(E44:W44,E5:W5)</f>
        <v>2.9802322387695314E-9</v>
      </c>
      <c r="F43" s="943"/>
      <c r="G43" s="945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</row>
    <row r="44" spans="3:23" x14ac:dyDescent="0.3">
      <c r="E44" s="651">
        <f>SUM(E42)</f>
        <v>0</v>
      </c>
      <c r="F44" s="651">
        <f t="shared" ref="F44:W44" si="6">SUM(F42)</f>
        <v>-114621027.88437672</v>
      </c>
      <c r="G44" s="651">
        <f t="shared" si="6"/>
        <v>14265768.679665646</v>
      </c>
      <c r="H44" s="651">
        <f t="shared" si="6"/>
        <v>14312035.406403609</v>
      </c>
      <c r="I44" s="651">
        <f t="shared" si="6"/>
        <v>14351828.31385803</v>
      </c>
      <c r="J44" s="651">
        <f t="shared" si="6"/>
        <v>14391158.247276602</v>
      </c>
      <c r="K44" s="651">
        <f t="shared" si="6"/>
        <v>14426838.216521133</v>
      </c>
      <c r="L44" s="651">
        <f t="shared" si="6"/>
        <v>14458586.23807434</v>
      </c>
      <c r="M44" s="651">
        <f t="shared" si="6"/>
        <v>14486347.002011212</v>
      </c>
      <c r="N44" s="651">
        <f t="shared" si="6"/>
        <v>14509965.165806005</v>
      </c>
      <c r="O44" s="651">
        <f t="shared" si="6"/>
        <v>14529143.021339435</v>
      </c>
      <c r="P44" s="651">
        <f t="shared" si="6"/>
        <v>14543716.94864988</v>
      </c>
      <c r="Q44" s="651">
        <f t="shared" si="6"/>
        <v>14553599.106940955</v>
      </c>
      <c r="R44" s="651">
        <f t="shared" si="6"/>
        <v>14558397.903587237</v>
      </c>
      <c r="S44" s="651">
        <f t="shared" si="6"/>
        <v>14477594.912329681</v>
      </c>
      <c r="T44" s="651">
        <f t="shared" si="6"/>
        <v>14091412.978444707</v>
      </c>
      <c r="U44" s="651">
        <f t="shared" si="6"/>
        <v>13705379.840345535</v>
      </c>
      <c r="V44" s="651">
        <f t="shared" si="6"/>
        <v>17619251.367972173</v>
      </c>
      <c r="W44" s="651">
        <f t="shared" si="6"/>
        <v>5518828.5090164626</v>
      </c>
    </row>
    <row r="45" spans="3:23" x14ac:dyDescent="0.3">
      <c r="D45" s="654" t="s">
        <v>828</v>
      </c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651"/>
      <c r="T45" s="651"/>
      <c r="U45" s="651"/>
      <c r="V45" s="651"/>
      <c r="W45" s="651"/>
    </row>
    <row r="46" spans="3:23" x14ac:dyDescent="0.3">
      <c r="C46" s="731" t="s">
        <v>1150</v>
      </c>
      <c r="D46" s="636" t="s">
        <v>41</v>
      </c>
      <c r="E46" s="637" t="s">
        <v>725</v>
      </c>
      <c r="F46" s="637" t="s">
        <v>702</v>
      </c>
      <c r="G46" s="637" t="s">
        <v>703</v>
      </c>
      <c r="H46" s="637" t="s">
        <v>704</v>
      </c>
      <c r="I46" s="637" t="s">
        <v>705</v>
      </c>
      <c r="J46" s="637" t="s">
        <v>706</v>
      </c>
      <c r="K46" s="637" t="s">
        <v>770</v>
      </c>
      <c r="L46" s="637" t="s">
        <v>717</v>
      </c>
      <c r="M46" s="637" t="s">
        <v>726</v>
      </c>
      <c r="N46" s="637" t="s">
        <v>727</v>
      </c>
    </row>
    <row r="47" spans="3:23" ht="15" x14ac:dyDescent="0.3">
      <c r="D47" s="947" t="s">
        <v>766</v>
      </c>
      <c r="E47" s="948">
        <f>JV_Sales!E40</f>
        <v>343915</v>
      </c>
      <c r="F47" s="948">
        <f>JV_Sales!F40</f>
        <v>343400</v>
      </c>
      <c r="G47" s="948">
        <f>JV_Sales!G40</f>
        <v>346834</v>
      </c>
      <c r="H47" s="948">
        <f>JV_Sales!H40</f>
        <v>350302.34</v>
      </c>
      <c r="I47" s="948">
        <f>JV_Sales!I40</f>
        <v>353805.36340000003</v>
      </c>
      <c r="J47" s="948">
        <f>JV_Sales!J40</f>
        <v>357343.41703400004</v>
      </c>
      <c r="K47" s="948" t="s">
        <v>769</v>
      </c>
      <c r="L47" s="948">
        <f>JV_Sales!U40</f>
        <v>398676.73927405762</v>
      </c>
      <c r="M47" s="948">
        <f>JV_Sales!V40</f>
        <v>402663.5066667982</v>
      </c>
      <c r="N47" s="948">
        <v>0</v>
      </c>
    </row>
    <row r="48" spans="3:23" ht="15" x14ac:dyDescent="0.3">
      <c r="D48" s="949" t="s">
        <v>767</v>
      </c>
      <c r="E48" s="950"/>
      <c r="F48" s="950"/>
      <c r="G48" s="950"/>
      <c r="H48" s="950"/>
      <c r="I48" s="950"/>
      <c r="J48" s="950"/>
      <c r="K48" s="950"/>
      <c r="L48" s="950"/>
      <c r="M48" s="950"/>
      <c r="N48" s="950"/>
    </row>
    <row r="49" spans="3:23" x14ac:dyDescent="0.3">
      <c r="D49" s="951" t="s">
        <v>1015</v>
      </c>
      <c r="E49" s="952">
        <f>JV_Sales!E41</f>
        <v>539946.55000000005</v>
      </c>
      <c r="F49" s="952">
        <f>JV_Sales!F41</f>
        <v>539138</v>
      </c>
      <c r="G49" s="952">
        <f>JV_Sales!G41</f>
        <v>544529.38</v>
      </c>
      <c r="H49" s="952">
        <f>JV_Sales!H41</f>
        <v>549974.67380000011</v>
      </c>
      <c r="I49" s="952">
        <f>JV_Sales!I41</f>
        <v>555474.42053800006</v>
      </c>
      <c r="J49" s="952">
        <f>JV_Sales!J41</f>
        <v>561029.16474338004</v>
      </c>
      <c r="K49" s="952" t="s">
        <v>769</v>
      </c>
      <c r="L49" s="952">
        <f>JV_Sales!U41</f>
        <v>625922.48066027043</v>
      </c>
      <c r="M49" s="952">
        <f>JV_Sales!V41</f>
        <v>632181.70546687325</v>
      </c>
      <c r="N49" s="952">
        <v>0</v>
      </c>
    </row>
    <row r="50" spans="3:23" x14ac:dyDescent="0.3">
      <c r="D50" s="953" t="s">
        <v>768</v>
      </c>
      <c r="E50" s="954">
        <v>0</v>
      </c>
      <c r="F50" s="954">
        <f>F49/E49-1</f>
        <v>-1.4974630359246843E-3</v>
      </c>
      <c r="G50" s="954">
        <f>G49/F49-1</f>
        <v>1.0000000000000009E-2</v>
      </c>
      <c r="H50" s="954">
        <f>H49/G49-1</f>
        <v>1.0000000000000231E-2</v>
      </c>
      <c r="I50" s="954">
        <f>I49/H49-1</f>
        <v>1.0000000000000009E-2</v>
      </c>
      <c r="J50" s="954">
        <f>J49/I49-1</f>
        <v>1.0000000000000009E-2</v>
      </c>
      <c r="K50" s="955" t="s">
        <v>769</v>
      </c>
      <c r="L50" s="954">
        <f>IF(시나리오분석!J8="x",시나리오분석!I31,1%)</f>
        <v>0.01</v>
      </c>
      <c r="M50" s="954">
        <f>M49/L49-1</f>
        <v>1.0000000000000231E-2</v>
      </c>
      <c r="N50" s="954">
        <v>0</v>
      </c>
    </row>
    <row r="53" spans="3:23" x14ac:dyDescent="0.3">
      <c r="D53" s="654" t="s">
        <v>801</v>
      </c>
    </row>
    <row r="54" spans="3:23" x14ac:dyDescent="0.3">
      <c r="C54" s="731" t="s">
        <v>951</v>
      </c>
      <c r="D54" s="2184" t="s">
        <v>41</v>
      </c>
      <c r="E54" s="2184"/>
      <c r="F54" s="694" t="s">
        <v>702</v>
      </c>
      <c r="G54" s="694" t="s">
        <v>703</v>
      </c>
      <c r="H54" s="694" t="s">
        <v>704</v>
      </c>
      <c r="I54" s="694" t="s">
        <v>705</v>
      </c>
      <c r="J54" s="694" t="s">
        <v>706</v>
      </c>
      <c r="K54" s="694" t="s">
        <v>707</v>
      </c>
      <c r="L54" s="694" t="s">
        <v>708</v>
      </c>
      <c r="M54" s="694" t="s">
        <v>709</v>
      </c>
      <c r="N54" s="694" t="s">
        <v>710</v>
      </c>
      <c r="O54" s="694" t="s">
        <v>711</v>
      </c>
      <c r="P54" s="694" t="s">
        <v>712</v>
      </c>
      <c r="Q54" s="694" t="s">
        <v>713</v>
      </c>
      <c r="R54" s="694" t="s">
        <v>714</v>
      </c>
      <c r="S54" s="694" t="s">
        <v>715</v>
      </c>
      <c r="T54" s="694" t="s">
        <v>716</v>
      </c>
      <c r="U54" s="694" t="s">
        <v>717</v>
      </c>
      <c r="V54" s="694" t="s">
        <v>726</v>
      </c>
      <c r="W54" s="694" t="s">
        <v>789</v>
      </c>
    </row>
    <row r="55" spans="3:23" x14ac:dyDescent="0.3">
      <c r="C55" s="731" t="s">
        <v>953</v>
      </c>
      <c r="D55" s="2193" t="s">
        <v>790</v>
      </c>
      <c r="E55" s="2193"/>
      <c r="F55" s="956">
        <f>JV_Sales!F40</f>
        <v>343400</v>
      </c>
      <c r="G55" s="956">
        <f>JV_Sales!G40</f>
        <v>346834</v>
      </c>
      <c r="H55" s="956">
        <f>JV_Sales!H40</f>
        <v>350302.34</v>
      </c>
      <c r="I55" s="956">
        <f>JV_Sales!I40</f>
        <v>353805.36340000003</v>
      </c>
      <c r="J55" s="956">
        <f>JV_Sales!J40</f>
        <v>357343.41703400004</v>
      </c>
      <c r="K55" s="956">
        <f>JV_Sales!K40</f>
        <v>360916.85120434006</v>
      </c>
      <c r="L55" s="956">
        <f>JV_Sales!L40</f>
        <v>364526.01971638348</v>
      </c>
      <c r="M55" s="956">
        <f>JV_Sales!M40</f>
        <v>368171.27991354733</v>
      </c>
      <c r="N55" s="956">
        <f>JV_Sales!N40</f>
        <v>371852.99271268281</v>
      </c>
      <c r="O55" s="956">
        <f>JV_Sales!O40</f>
        <v>375571.52263980964</v>
      </c>
      <c r="P55" s="956">
        <f>JV_Sales!P40</f>
        <v>379327.23786620772</v>
      </c>
      <c r="Q55" s="956">
        <f>JV_Sales!Q40</f>
        <v>383120.5102448698</v>
      </c>
      <c r="R55" s="956">
        <f>JV_Sales!R40</f>
        <v>386951.7153473185</v>
      </c>
      <c r="S55" s="956">
        <f>JV_Sales!S40</f>
        <v>390821.23250079167</v>
      </c>
      <c r="T55" s="956">
        <f>JV_Sales!T40</f>
        <v>394729.44482579961</v>
      </c>
      <c r="U55" s="956">
        <f>JV_Sales!U40</f>
        <v>398676.73927405762</v>
      </c>
      <c r="V55" s="956">
        <f>JV_Sales!V40</f>
        <v>402663.5066667982</v>
      </c>
      <c r="W55" s="956">
        <f>JV_Sales!W40</f>
        <v>406690.14173346618</v>
      </c>
    </row>
    <row r="56" spans="3:23" x14ac:dyDescent="0.3">
      <c r="D56" s="2194" t="s">
        <v>793</v>
      </c>
      <c r="E56" s="2194"/>
      <c r="F56" s="957">
        <f>IF(시나리오분석!J8="x",시나리오분석!I27,F50)</f>
        <v>-1.4974630359246843E-3</v>
      </c>
      <c r="G56" s="958">
        <f t="shared" ref="G56:W56" si="7">G55/F55-1</f>
        <v>1.0000000000000009E-2</v>
      </c>
      <c r="H56" s="958">
        <f t="shared" si="7"/>
        <v>1.0000000000000009E-2</v>
      </c>
      <c r="I56" s="958">
        <f t="shared" si="7"/>
        <v>1.0000000000000009E-2</v>
      </c>
      <c r="J56" s="958">
        <f t="shared" si="7"/>
        <v>1.0000000000000009E-2</v>
      </c>
      <c r="K56" s="958">
        <f t="shared" si="7"/>
        <v>1.0000000000000009E-2</v>
      </c>
      <c r="L56" s="958">
        <f t="shared" si="7"/>
        <v>1.0000000000000009E-2</v>
      </c>
      <c r="M56" s="958">
        <f t="shared" si="7"/>
        <v>1.0000000000000009E-2</v>
      </c>
      <c r="N56" s="958">
        <f t="shared" si="7"/>
        <v>1.0000000000000009E-2</v>
      </c>
      <c r="O56" s="958">
        <f t="shared" si="7"/>
        <v>1.0000000000000009E-2</v>
      </c>
      <c r="P56" s="958">
        <f t="shared" si="7"/>
        <v>1.0000000000000009E-2</v>
      </c>
      <c r="Q56" s="958">
        <f t="shared" si="7"/>
        <v>1.0000000000000009E-2</v>
      </c>
      <c r="R56" s="958">
        <f t="shared" si="7"/>
        <v>1.0000000000000009E-2</v>
      </c>
      <c r="S56" s="958">
        <f t="shared" si="7"/>
        <v>1.0000000000000009E-2</v>
      </c>
      <c r="T56" s="958">
        <f t="shared" si="7"/>
        <v>1.0000000000000009E-2</v>
      </c>
      <c r="U56" s="958">
        <f t="shared" si="7"/>
        <v>1.0000000000000009E-2</v>
      </c>
      <c r="V56" s="958">
        <f t="shared" si="7"/>
        <v>1.0000000000000009E-2</v>
      </c>
      <c r="W56" s="958">
        <f t="shared" si="7"/>
        <v>1.0000000000000009E-2</v>
      </c>
    </row>
    <row r="57" spans="3:23" x14ac:dyDescent="0.3">
      <c r="E57" s="695"/>
      <c r="F57" s="695"/>
      <c r="G57" s="695"/>
      <c r="H57" s="695"/>
      <c r="I57" s="695"/>
      <c r="J57" s="695"/>
      <c r="K57" s="695"/>
      <c r="L57" s="695"/>
      <c r="M57" s="695"/>
      <c r="N57" s="695"/>
      <c r="O57" s="695"/>
      <c r="P57" s="695"/>
      <c r="Q57" s="695"/>
      <c r="R57" s="695"/>
      <c r="S57" s="695"/>
      <c r="T57" s="695"/>
      <c r="U57" s="695"/>
      <c r="V57" s="695"/>
      <c r="W57" s="695"/>
    </row>
    <row r="58" spans="3:23" x14ac:dyDescent="0.3">
      <c r="C58" s="731" t="s">
        <v>951</v>
      </c>
      <c r="D58" s="2185" t="s">
        <v>41</v>
      </c>
      <c r="E58" s="2185"/>
      <c r="F58" s="694" t="s">
        <v>702</v>
      </c>
      <c r="G58" s="694" t="s">
        <v>703</v>
      </c>
      <c r="H58" s="694" t="s">
        <v>704</v>
      </c>
      <c r="I58" s="694" t="s">
        <v>705</v>
      </c>
      <c r="J58" s="694" t="s">
        <v>706</v>
      </c>
      <c r="K58" s="694" t="s">
        <v>707</v>
      </c>
      <c r="L58" s="694" t="s">
        <v>708</v>
      </c>
      <c r="M58" s="694" t="s">
        <v>709</v>
      </c>
      <c r="N58" s="694" t="s">
        <v>710</v>
      </c>
      <c r="O58" s="694" t="s">
        <v>711</v>
      </c>
      <c r="P58" s="694" t="s">
        <v>712</v>
      </c>
      <c r="Q58" s="694" t="s">
        <v>713</v>
      </c>
      <c r="R58" s="694" t="s">
        <v>714</v>
      </c>
      <c r="S58" s="694" t="s">
        <v>715</v>
      </c>
      <c r="T58" s="694" t="s">
        <v>716</v>
      </c>
      <c r="U58" s="694" t="s">
        <v>717</v>
      </c>
      <c r="V58" s="694" t="s">
        <v>726</v>
      </c>
      <c r="W58" s="694" t="s">
        <v>789</v>
      </c>
    </row>
    <row r="59" spans="3:23" outlineLevel="1" x14ac:dyDescent="0.3">
      <c r="C59" s="731"/>
      <c r="D59" s="696" t="s">
        <v>792</v>
      </c>
      <c r="E59" s="696"/>
      <c r="F59" s="697">
        <f>JV_Sales!F58</f>
        <v>16</v>
      </c>
      <c r="G59" s="697">
        <f>JV_Sales!G58</f>
        <v>16</v>
      </c>
      <c r="H59" s="697">
        <f>JV_Sales!H58</f>
        <v>16</v>
      </c>
      <c r="I59" s="697">
        <f>JV_Sales!I58</f>
        <v>16</v>
      </c>
      <c r="J59" s="697">
        <f>JV_Sales!J58</f>
        <v>16</v>
      </c>
      <c r="K59" s="697">
        <f>JV_Sales!K58</f>
        <v>16</v>
      </c>
      <c r="L59" s="697">
        <f>JV_Sales!L58</f>
        <v>16</v>
      </c>
      <c r="M59" s="697">
        <f>JV_Sales!M58</f>
        <v>16</v>
      </c>
      <c r="N59" s="697">
        <f>JV_Sales!N58</f>
        <v>16</v>
      </c>
      <c r="O59" s="697">
        <f>JV_Sales!O58</f>
        <v>16</v>
      </c>
      <c r="P59" s="697">
        <f>JV_Sales!P58</f>
        <v>16</v>
      </c>
      <c r="Q59" s="697">
        <f>JV_Sales!Q58</f>
        <v>16</v>
      </c>
      <c r="R59" s="697">
        <f>JV_Sales!R58</f>
        <v>16</v>
      </c>
      <c r="S59" s="697">
        <f>JV_Sales!S58</f>
        <v>16</v>
      </c>
      <c r="T59" s="697">
        <f>JV_Sales!T58</f>
        <v>16</v>
      </c>
      <c r="U59" s="697">
        <f>JV_Sales!U58</f>
        <v>16</v>
      </c>
      <c r="V59" s="697">
        <f>JV_Sales!V58</f>
        <v>16</v>
      </c>
      <c r="W59" s="697">
        <f>JV_Sales!W58</f>
        <v>16</v>
      </c>
    </row>
    <row r="60" spans="3:23" x14ac:dyDescent="0.3">
      <c r="C60" s="731" t="s">
        <v>953</v>
      </c>
      <c r="D60" s="2186" t="s">
        <v>813</v>
      </c>
      <c r="E60" s="2186"/>
      <c r="F60" s="959">
        <f>F62-F61</f>
        <v>51837892.055999994</v>
      </c>
      <c r="G60" s="959">
        <f t="shared" ref="G60:V60" si="8">G62-G61</f>
        <v>52626930.726908401</v>
      </c>
      <c r="H60" s="959">
        <f t="shared" si="8"/>
        <v>53430666.877247155</v>
      </c>
      <c r="I60" s="959">
        <f t="shared" si="8"/>
        <v>54249418.680192478</v>
      </c>
      <c r="J60" s="959">
        <f t="shared" si="8"/>
        <v>55083511.796291716</v>
      </c>
      <c r="K60" s="959">
        <f t="shared" si="8"/>
        <v>55933291.460276566</v>
      </c>
      <c r="L60" s="959">
        <f t="shared" si="8"/>
        <v>56799063.150514737</v>
      </c>
      <c r="M60" s="959">
        <f t="shared" si="8"/>
        <v>57681211.817922458</v>
      </c>
      <c r="N60" s="959">
        <f t="shared" si="8"/>
        <v>58580083.629592612</v>
      </c>
      <c r="O60" s="959">
        <f t="shared" si="8"/>
        <v>59496080.96302329</v>
      </c>
      <c r="P60" s="959">
        <f t="shared" si="8"/>
        <v>60429465.595347822</v>
      </c>
      <c r="Q60" s="959">
        <f t="shared" si="8"/>
        <v>61380774.154303357</v>
      </c>
      <c r="R60" s="959">
        <f t="shared" si="8"/>
        <v>62350266.232711233</v>
      </c>
      <c r="S60" s="959">
        <f t="shared" si="8"/>
        <v>63338392.915558651</v>
      </c>
      <c r="T60" s="959">
        <f t="shared" si="8"/>
        <v>64345594.737735696</v>
      </c>
      <c r="U60" s="959">
        <f t="shared" si="8"/>
        <v>65372290.95621939</v>
      </c>
      <c r="V60" s="959">
        <f t="shared" si="8"/>
        <v>66418889.647050276</v>
      </c>
      <c r="W60" s="959">
        <v>0</v>
      </c>
    </row>
    <row r="61" spans="3:23" x14ac:dyDescent="0.3">
      <c r="D61" s="2187" t="s">
        <v>1016</v>
      </c>
      <c r="E61" s="2187"/>
      <c r="F61" s="960">
        <f t="shared" ref="F61:V61" si="9">F59*F55</f>
        <v>5494400</v>
      </c>
      <c r="G61" s="960">
        <f t="shared" si="9"/>
        <v>5549344</v>
      </c>
      <c r="H61" s="960">
        <f t="shared" si="9"/>
        <v>5604837.4400000004</v>
      </c>
      <c r="I61" s="960">
        <f t="shared" si="9"/>
        <v>5660885.8144000005</v>
      </c>
      <c r="J61" s="960">
        <f t="shared" si="9"/>
        <v>5717494.6725440007</v>
      </c>
      <c r="K61" s="960">
        <f t="shared" si="9"/>
        <v>5774669.6192694409</v>
      </c>
      <c r="L61" s="960">
        <f t="shared" si="9"/>
        <v>5832416.3154621357</v>
      </c>
      <c r="M61" s="960">
        <f t="shared" si="9"/>
        <v>5890740.4786167573</v>
      </c>
      <c r="N61" s="960">
        <f t="shared" si="9"/>
        <v>5949647.883402925</v>
      </c>
      <c r="O61" s="960">
        <f t="shared" si="9"/>
        <v>6009144.3622369543</v>
      </c>
      <c r="P61" s="960">
        <f t="shared" si="9"/>
        <v>6069235.8058593236</v>
      </c>
      <c r="Q61" s="960">
        <f t="shared" si="9"/>
        <v>6129928.1639179168</v>
      </c>
      <c r="R61" s="960">
        <f t="shared" si="9"/>
        <v>6191227.445557096</v>
      </c>
      <c r="S61" s="960">
        <f t="shared" si="9"/>
        <v>6253139.7200126667</v>
      </c>
      <c r="T61" s="960">
        <f t="shared" si="9"/>
        <v>6315671.1172127938</v>
      </c>
      <c r="U61" s="960">
        <f t="shared" si="9"/>
        <v>6378827.8283849219</v>
      </c>
      <c r="V61" s="960">
        <f t="shared" si="9"/>
        <v>6442616.1066687712</v>
      </c>
      <c r="W61" s="960">
        <v>0</v>
      </c>
    </row>
    <row r="62" spans="3:23" x14ac:dyDescent="0.3">
      <c r="D62" s="2174" t="s">
        <v>814</v>
      </c>
      <c r="E62" s="2174"/>
      <c r="F62" s="961">
        <f>JV_Sales!F96</f>
        <v>57332292.055999994</v>
      </c>
      <c r="G62" s="961">
        <f>JV_Sales!G96</f>
        <v>58176274.726908401</v>
      </c>
      <c r="H62" s="961">
        <f>JV_Sales!H96</f>
        <v>59035504.317247152</v>
      </c>
      <c r="I62" s="961">
        <f>JV_Sales!I96</f>
        <v>59910304.49459248</v>
      </c>
      <c r="J62" s="961">
        <f>JV_Sales!J96</f>
        <v>60801006.468835719</v>
      </c>
      <c r="K62" s="961">
        <f>JV_Sales!K96</f>
        <v>61707961.079546005</v>
      </c>
      <c r="L62" s="961">
        <f>JV_Sales!L96</f>
        <v>62631479.465976872</v>
      </c>
      <c r="M62" s="961">
        <f>JV_Sales!M96</f>
        <v>63571952.296539217</v>
      </c>
      <c r="N62" s="961">
        <f>JV_Sales!N96</f>
        <v>64529731.512995541</v>
      </c>
      <c r="O62" s="961">
        <f>JV_Sales!O96</f>
        <v>65505225.325260244</v>
      </c>
      <c r="P62" s="961">
        <f>JV_Sales!P96</f>
        <v>66498701.401207149</v>
      </c>
      <c r="Q62" s="961">
        <f>JV_Sales!Q96</f>
        <v>67510702.318221271</v>
      </c>
      <c r="R62" s="961">
        <f>JV_Sales!R96</f>
        <v>68541493.678268328</v>
      </c>
      <c r="S62" s="961">
        <f>JV_Sales!S96</f>
        <v>69591532.635571316</v>
      </c>
      <c r="T62" s="961">
        <f>JV_Sales!T96</f>
        <v>70661265.854948491</v>
      </c>
      <c r="U62" s="961">
        <f>JV_Sales!U96</f>
        <v>71751118.784604311</v>
      </c>
      <c r="V62" s="961">
        <f>JV_Sales!V96</f>
        <v>72861505.753719047</v>
      </c>
      <c r="W62" s="961">
        <f>JV_Sales!W96</f>
        <v>0</v>
      </c>
    </row>
    <row r="63" spans="3:23" x14ac:dyDescent="0.3">
      <c r="D63" s="2188" t="s">
        <v>796</v>
      </c>
      <c r="E63" s="2188"/>
      <c r="F63" s="962">
        <f>-(F73*F79+F74*F80)</f>
        <v>0</v>
      </c>
      <c r="G63" s="962">
        <f t="shared" ref="G63:V63" si="10">-(G73*G79+G74*G80)</f>
        <v>0</v>
      </c>
      <c r="H63" s="962">
        <f t="shared" si="10"/>
        <v>0</v>
      </c>
      <c r="I63" s="962">
        <f t="shared" si="10"/>
        <v>0</v>
      </c>
      <c r="J63" s="962">
        <f t="shared" si="10"/>
        <v>0</v>
      </c>
      <c r="K63" s="962">
        <f t="shared" si="10"/>
        <v>0</v>
      </c>
      <c r="L63" s="962">
        <f t="shared" si="10"/>
        <v>0</v>
      </c>
      <c r="M63" s="962">
        <f t="shared" si="10"/>
        <v>0</v>
      </c>
      <c r="N63" s="962">
        <f t="shared" si="10"/>
        <v>0</v>
      </c>
      <c r="O63" s="962">
        <f t="shared" si="10"/>
        <v>0</v>
      </c>
      <c r="P63" s="962">
        <f t="shared" si="10"/>
        <v>0</v>
      </c>
      <c r="Q63" s="962">
        <f t="shared" si="10"/>
        <v>0</v>
      </c>
      <c r="R63" s="962">
        <f t="shared" si="10"/>
        <v>0</v>
      </c>
      <c r="S63" s="962">
        <f t="shared" si="10"/>
        <v>0</v>
      </c>
      <c r="T63" s="962">
        <f t="shared" si="10"/>
        <v>0</v>
      </c>
      <c r="U63" s="962">
        <f t="shared" si="10"/>
        <v>0</v>
      </c>
      <c r="V63" s="962">
        <f t="shared" si="10"/>
        <v>0</v>
      </c>
      <c r="W63" s="962">
        <v>0</v>
      </c>
    </row>
    <row r="64" spans="3:23" x14ac:dyDescent="0.3">
      <c r="D64" s="2179" t="s">
        <v>823</v>
      </c>
      <c r="E64" s="2179"/>
      <c r="F64" s="962">
        <f>-(F75*F81)</f>
        <v>-2110342.1128649996</v>
      </c>
      <c r="G64" s="962">
        <f t="shared" ref="G64:V64" si="11">-(G75*G81)</f>
        <v>-2163417.2170035546</v>
      </c>
      <c r="H64" s="962">
        <f t="shared" si="11"/>
        <v>-2217827.1600111937</v>
      </c>
      <c r="I64" s="962">
        <f t="shared" si="11"/>
        <v>-2273605.5130854752</v>
      </c>
      <c r="J64" s="962">
        <f t="shared" si="11"/>
        <v>-2330786.6917395745</v>
      </c>
      <c r="K64" s="962">
        <f t="shared" si="11"/>
        <v>-2389405.9770368244</v>
      </c>
      <c r="L64" s="962">
        <f t="shared" si="11"/>
        <v>-2449499.5373593005</v>
      </c>
      <c r="M64" s="962">
        <f t="shared" si="11"/>
        <v>-2511104.4507238865</v>
      </c>
      <c r="N64" s="962">
        <f t="shared" si="11"/>
        <v>-2574258.7276595924</v>
      </c>
      <c r="O64" s="962">
        <f t="shared" si="11"/>
        <v>-2639001.3346602316</v>
      </c>
      <c r="P64" s="962">
        <f t="shared" si="11"/>
        <v>-2705372.2182269352</v>
      </c>
      <c r="Q64" s="962">
        <f t="shared" si="11"/>
        <v>-2773412.3295153426</v>
      </c>
      <c r="R64" s="962">
        <f t="shared" si="11"/>
        <v>-2843163.6496026535</v>
      </c>
      <c r="S64" s="962">
        <f t="shared" si="11"/>
        <v>-2914669.2153901597</v>
      </c>
      <c r="T64" s="962">
        <f t="shared" si="11"/>
        <v>-2987973.1461572219</v>
      </c>
      <c r="U64" s="962">
        <f t="shared" si="11"/>
        <v>-3063120.670783075</v>
      </c>
      <c r="V64" s="962">
        <f t="shared" si="11"/>
        <v>-3140158.1556532695</v>
      </c>
      <c r="W64" s="962">
        <v>0</v>
      </c>
    </row>
    <row r="65" spans="3:23" x14ac:dyDescent="0.3">
      <c r="D65" s="2180" t="s">
        <v>824</v>
      </c>
      <c r="E65" s="2180"/>
      <c r="F65" s="960">
        <f>-(F76*F82)</f>
        <v>-5494400</v>
      </c>
      <c r="G65" s="960">
        <f t="shared" ref="G65:V65" si="12">-(G76*G82)</f>
        <v>-5549344</v>
      </c>
      <c r="H65" s="960">
        <f t="shared" si="12"/>
        <v>-5604837.4400000004</v>
      </c>
      <c r="I65" s="960">
        <f t="shared" si="12"/>
        <v>-5660885.8144000005</v>
      </c>
      <c r="J65" s="960">
        <f t="shared" si="12"/>
        <v>-5717494.6725440016</v>
      </c>
      <c r="K65" s="960">
        <f t="shared" si="12"/>
        <v>-5774669.6192694409</v>
      </c>
      <c r="L65" s="960">
        <f t="shared" si="12"/>
        <v>-5832416.3154621366</v>
      </c>
      <c r="M65" s="960">
        <f t="shared" si="12"/>
        <v>-5890740.4786167573</v>
      </c>
      <c r="N65" s="960">
        <f t="shared" si="12"/>
        <v>-5949647.883402925</v>
      </c>
      <c r="O65" s="960">
        <f t="shared" si="12"/>
        <v>-6009144.3622369543</v>
      </c>
      <c r="P65" s="960">
        <f t="shared" si="12"/>
        <v>-6069235.8058593236</v>
      </c>
      <c r="Q65" s="960">
        <f t="shared" si="12"/>
        <v>-6129928.1639179168</v>
      </c>
      <c r="R65" s="960">
        <f t="shared" si="12"/>
        <v>-6191227.445557097</v>
      </c>
      <c r="S65" s="960">
        <f t="shared" si="12"/>
        <v>-6253139.7200126667</v>
      </c>
      <c r="T65" s="960">
        <f t="shared" si="12"/>
        <v>-6315671.1172127947</v>
      </c>
      <c r="U65" s="960">
        <f t="shared" si="12"/>
        <v>-6378827.8283849219</v>
      </c>
      <c r="V65" s="960">
        <f t="shared" si="12"/>
        <v>-6442616.1066687712</v>
      </c>
      <c r="W65" s="960">
        <v>0</v>
      </c>
    </row>
    <row r="66" spans="3:23" s="643" customFormat="1" x14ac:dyDescent="0.3">
      <c r="C66" s="732"/>
      <c r="D66" s="2174" t="s">
        <v>800</v>
      </c>
      <c r="E66" s="2174"/>
      <c r="F66" s="961">
        <f>SUM(F63:F65)</f>
        <v>-7604742.1128649991</v>
      </c>
      <c r="G66" s="961">
        <f t="shared" ref="G66:W66" si="13">SUM(G63:G65)</f>
        <v>-7712761.2170035541</v>
      </c>
      <c r="H66" s="961">
        <f t="shared" si="13"/>
        <v>-7822664.6000111941</v>
      </c>
      <c r="I66" s="961">
        <f t="shared" si="13"/>
        <v>-7934491.3274854757</v>
      </c>
      <c r="J66" s="961">
        <f t="shared" si="13"/>
        <v>-8048281.3642835766</v>
      </c>
      <c r="K66" s="961">
        <f t="shared" si="13"/>
        <v>-8164075.5963062653</v>
      </c>
      <c r="L66" s="961">
        <f t="shared" si="13"/>
        <v>-8281915.8528214376</v>
      </c>
      <c r="M66" s="961">
        <f t="shared" si="13"/>
        <v>-8401844.9293406438</v>
      </c>
      <c r="N66" s="961">
        <f t="shared" si="13"/>
        <v>-8523906.6110625174</v>
      </c>
      <c r="O66" s="961">
        <f t="shared" si="13"/>
        <v>-8648145.6968971863</v>
      </c>
      <c r="P66" s="961">
        <f t="shared" si="13"/>
        <v>-8774608.0240862593</v>
      </c>
      <c r="Q66" s="961">
        <f t="shared" si="13"/>
        <v>-8903340.4934332594</v>
      </c>
      <c r="R66" s="961">
        <f t="shared" si="13"/>
        <v>-9034391.0951597504</v>
      </c>
      <c r="S66" s="961">
        <f t="shared" si="13"/>
        <v>-9167808.9354028255</v>
      </c>
      <c r="T66" s="961">
        <f t="shared" si="13"/>
        <v>-9303644.2633700166</v>
      </c>
      <c r="U66" s="961">
        <f t="shared" si="13"/>
        <v>-9441948.4991679974</v>
      </c>
      <c r="V66" s="961">
        <f t="shared" si="13"/>
        <v>-9582774.2623220403</v>
      </c>
      <c r="W66" s="961">
        <f t="shared" si="13"/>
        <v>0</v>
      </c>
    </row>
    <row r="67" spans="3:23" s="643" customFormat="1" x14ac:dyDescent="0.3">
      <c r="C67" s="732"/>
      <c r="D67" s="2174" t="s">
        <v>227</v>
      </c>
      <c r="E67" s="2174"/>
      <c r="F67" s="961">
        <f>F62+F66</f>
        <v>49727549.943134993</v>
      </c>
      <c r="G67" s="961">
        <f t="shared" ref="G67:W67" si="14">G62+G66</f>
        <v>50463513.509904847</v>
      </c>
      <c r="H67" s="961">
        <f t="shared" si="14"/>
        <v>51212839.71723596</v>
      </c>
      <c r="I67" s="961">
        <f t="shared" si="14"/>
        <v>51975813.167107001</v>
      </c>
      <c r="J67" s="961">
        <f t="shared" si="14"/>
        <v>52752725.104552142</v>
      </c>
      <c r="K67" s="961">
        <f t="shared" si="14"/>
        <v>53543885.48323974</v>
      </c>
      <c r="L67" s="961">
        <f t="shared" si="14"/>
        <v>54349563.613155432</v>
      </c>
      <c r="M67" s="961">
        <f t="shared" si="14"/>
        <v>55170107.367198572</v>
      </c>
      <c r="N67" s="961">
        <f t="shared" si="14"/>
        <v>56005824.901933022</v>
      </c>
      <c r="O67" s="961">
        <f t="shared" si="14"/>
        <v>56857079.628363058</v>
      </c>
      <c r="P67" s="961">
        <f t="shared" si="14"/>
        <v>57724093.37712089</v>
      </c>
      <c r="Q67" s="961">
        <f t="shared" si="14"/>
        <v>58607361.824788012</v>
      </c>
      <c r="R67" s="961">
        <f t="shared" si="14"/>
        <v>59507102.583108574</v>
      </c>
      <c r="S67" s="961">
        <f t="shared" si="14"/>
        <v>60423723.70016849</v>
      </c>
      <c r="T67" s="961">
        <f t="shared" si="14"/>
        <v>61357621.591578476</v>
      </c>
      <c r="U67" s="961">
        <f t="shared" si="14"/>
        <v>62309170.285436317</v>
      </c>
      <c r="V67" s="961">
        <f t="shared" si="14"/>
        <v>63278731.491397008</v>
      </c>
      <c r="W67" s="961">
        <f t="shared" si="14"/>
        <v>0</v>
      </c>
    </row>
    <row r="69" spans="3:23" outlineLevel="1" x14ac:dyDescent="0.3">
      <c r="D69" s="2184" t="s">
        <v>41</v>
      </c>
      <c r="E69" s="2184"/>
      <c r="F69" s="694" t="s">
        <v>702</v>
      </c>
      <c r="G69" s="694" t="s">
        <v>703</v>
      </c>
      <c r="H69" s="694" t="s">
        <v>704</v>
      </c>
      <c r="I69" s="694" t="s">
        <v>705</v>
      </c>
      <c r="J69" s="694" t="s">
        <v>706</v>
      </c>
      <c r="K69" s="694" t="s">
        <v>707</v>
      </c>
      <c r="L69" s="694" t="s">
        <v>708</v>
      </c>
      <c r="M69" s="694" t="s">
        <v>709</v>
      </c>
      <c r="N69" s="694" t="s">
        <v>710</v>
      </c>
      <c r="O69" s="694" t="s">
        <v>711</v>
      </c>
      <c r="P69" s="694" t="s">
        <v>712</v>
      </c>
      <c r="Q69" s="694" t="s">
        <v>713</v>
      </c>
      <c r="R69" s="694" t="s">
        <v>714</v>
      </c>
      <c r="S69" s="694" t="s">
        <v>715</v>
      </c>
      <c r="T69" s="694" t="s">
        <v>716</v>
      </c>
      <c r="U69" s="694" t="s">
        <v>717</v>
      </c>
      <c r="V69" s="694" t="s">
        <v>726</v>
      </c>
      <c r="W69" s="694" t="s">
        <v>789</v>
      </c>
    </row>
    <row r="70" spans="3:23" outlineLevel="1" x14ac:dyDescent="0.3">
      <c r="D70" s="638" t="str">
        <f>D55</f>
        <v>물량(Lift)</v>
      </c>
      <c r="F70" s="695">
        <f t="shared" ref="F70:W70" si="15">F55</f>
        <v>343400</v>
      </c>
      <c r="G70" s="695">
        <f t="shared" si="15"/>
        <v>346834</v>
      </c>
      <c r="H70" s="695">
        <f t="shared" si="15"/>
        <v>350302.34</v>
      </c>
      <c r="I70" s="695">
        <f t="shared" si="15"/>
        <v>353805.36340000003</v>
      </c>
      <c r="J70" s="695">
        <f t="shared" si="15"/>
        <v>357343.41703400004</v>
      </c>
      <c r="K70" s="695">
        <f t="shared" si="15"/>
        <v>360916.85120434006</v>
      </c>
      <c r="L70" s="695">
        <f t="shared" si="15"/>
        <v>364526.01971638348</v>
      </c>
      <c r="M70" s="695">
        <f t="shared" si="15"/>
        <v>368171.27991354733</v>
      </c>
      <c r="N70" s="695">
        <f t="shared" si="15"/>
        <v>371852.99271268281</v>
      </c>
      <c r="O70" s="695">
        <f t="shared" si="15"/>
        <v>375571.52263980964</v>
      </c>
      <c r="P70" s="695">
        <f t="shared" si="15"/>
        <v>379327.23786620772</v>
      </c>
      <c r="Q70" s="695">
        <f t="shared" si="15"/>
        <v>383120.5102448698</v>
      </c>
      <c r="R70" s="695">
        <f t="shared" si="15"/>
        <v>386951.7153473185</v>
      </c>
      <c r="S70" s="695">
        <f t="shared" si="15"/>
        <v>390821.23250079167</v>
      </c>
      <c r="T70" s="695">
        <f t="shared" si="15"/>
        <v>394729.44482579961</v>
      </c>
      <c r="U70" s="695">
        <f t="shared" si="15"/>
        <v>398676.73927405762</v>
      </c>
      <c r="V70" s="695">
        <f t="shared" si="15"/>
        <v>402663.5066667982</v>
      </c>
      <c r="W70" s="695">
        <f t="shared" si="15"/>
        <v>406690.14173346618</v>
      </c>
    </row>
    <row r="71" spans="3:23" outlineLevel="1" x14ac:dyDescent="0.3">
      <c r="D71" s="2190" t="s">
        <v>150</v>
      </c>
      <c r="E71" s="709" t="s">
        <v>794</v>
      </c>
      <c r="F71" s="707">
        <f>JV_Sales!F65</f>
        <v>349350</v>
      </c>
      <c r="G71" s="707">
        <f>JV_Sales!G65</f>
        <v>358957.125</v>
      </c>
      <c r="H71" s="707">
        <f>JV_Sales!H65</f>
        <v>368828.44593750004</v>
      </c>
      <c r="I71" s="707">
        <f>JV_Sales!I65</f>
        <v>378971.22820078133</v>
      </c>
      <c r="J71" s="707">
        <f>JV_Sales!J65</f>
        <v>389392.93697630282</v>
      </c>
      <c r="K71" s="707">
        <f>JV_Sales!K65</f>
        <v>400101.2427431512</v>
      </c>
      <c r="L71" s="707">
        <f>JV_Sales!L65</f>
        <v>411104.02691858792</v>
      </c>
      <c r="M71" s="707">
        <f>JV_Sales!M65</f>
        <v>422409.38765884913</v>
      </c>
      <c r="N71" s="707">
        <f>JV_Sales!N65</f>
        <v>434025.64581946749</v>
      </c>
      <c r="O71" s="707">
        <f>JV_Sales!O65</f>
        <v>447046.41519405151</v>
      </c>
      <c r="P71" s="707">
        <f>JV_Sales!P65</f>
        <v>460457.80764987308</v>
      </c>
      <c r="Q71" s="707">
        <f>JV_Sales!Q65</f>
        <v>474271.5418793693</v>
      </c>
      <c r="R71" s="707">
        <f>JV_Sales!R65</f>
        <v>488499.68813575036</v>
      </c>
      <c r="S71" s="707">
        <f>JV_Sales!S65</f>
        <v>503154.67877982289</v>
      </c>
      <c r="T71" s="707">
        <f>JV_Sales!T65</f>
        <v>518249.31914321758</v>
      </c>
      <c r="U71" s="707">
        <f>JV_Sales!U65</f>
        <v>533796.79871751415</v>
      </c>
      <c r="V71" s="707">
        <f>JV_Sales!V65</f>
        <v>549810.70267903956</v>
      </c>
      <c r="W71" s="707">
        <f>JV_Sales!W65</f>
        <v>566305.02375941072</v>
      </c>
    </row>
    <row r="72" spans="3:23" outlineLevel="1" x14ac:dyDescent="0.3">
      <c r="D72" s="2191"/>
      <c r="E72" s="706" t="s">
        <v>795</v>
      </c>
      <c r="F72" s="708">
        <f>MAX(F70-F71,0)</f>
        <v>0</v>
      </c>
      <c r="G72" s="708">
        <f t="shared" ref="G72:W72" si="16">MAX(G70-G71,0)</f>
        <v>0</v>
      </c>
      <c r="H72" s="708">
        <f t="shared" si="16"/>
        <v>0</v>
      </c>
      <c r="I72" s="708">
        <f t="shared" si="16"/>
        <v>0</v>
      </c>
      <c r="J72" s="708">
        <f t="shared" si="16"/>
        <v>0</v>
      </c>
      <c r="K72" s="708">
        <f t="shared" si="16"/>
        <v>0</v>
      </c>
      <c r="L72" s="708">
        <f t="shared" si="16"/>
        <v>0</v>
      </c>
      <c r="M72" s="708">
        <f t="shared" si="16"/>
        <v>0</v>
      </c>
      <c r="N72" s="708">
        <f t="shared" si="16"/>
        <v>0</v>
      </c>
      <c r="O72" s="708">
        <f t="shared" si="16"/>
        <v>0</v>
      </c>
      <c r="P72" s="708">
        <f t="shared" si="16"/>
        <v>0</v>
      </c>
      <c r="Q72" s="708">
        <f t="shared" si="16"/>
        <v>0</v>
      </c>
      <c r="R72" s="708">
        <f t="shared" si="16"/>
        <v>0</v>
      </c>
      <c r="S72" s="708">
        <f t="shared" si="16"/>
        <v>0</v>
      </c>
      <c r="T72" s="708">
        <f t="shared" si="16"/>
        <v>0</v>
      </c>
      <c r="U72" s="708">
        <f t="shared" si="16"/>
        <v>0</v>
      </c>
      <c r="V72" s="708">
        <f t="shared" si="16"/>
        <v>0</v>
      </c>
      <c r="W72" s="708">
        <f t="shared" si="16"/>
        <v>0</v>
      </c>
    </row>
    <row r="73" spans="3:23" outlineLevel="1" x14ac:dyDescent="0.3">
      <c r="D73" s="2191"/>
      <c r="E73" s="701" t="s">
        <v>799</v>
      </c>
      <c r="F73" s="702">
        <f>MAX(MIN(25000,F70-F71),0)</f>
        <v>0</v>
      </c>
      <c r="G73" s="702">
        <f t="shared" ref="G73:W73" si="17">MAX(MIN(25000,G70-G71),0)</f>
        <v>0</v>
      </c>
      <c r="H73" s="702">
        <f t="shared" si="17"/>
        <v>0</v>
      </c>
      <c r="I73" s="702">
        <f t="shared" si="17"/>
        <v>0</v>
      </c>
      <c r="J73" s="702">
        <f t="shared" si="17"/>
        <v>0</v>
      </c>
      <c r="K73" s="702">
        <f t="shared" si="17"/>
        <v>0</v>
      </c>
      <c r="L73" s="702">
        <f t="shared" si="17"/>
        <v>0</v>
      </c>
      <c r="M73" s="702">
        <f t="shared" si="17"/>
        <v>0</v>
      </c>
      <c r="N73" s="702">
        <f t="shared" si="17"/>
        <v>0</v>
      </c>
      <c r="O73" s="702">
        <f t="shared" si="17"/>
        <v>0</v>
      </c>
      <c r="P73" s="702">
        <f t="shared" si="17"/>
        <v>0</v>
      </c>
      <c r="Q73" s="702">
        <f t="shared" si="17"/>
        <v>0</v>
      </c>
      <c r="R73" s="702">
        <f t="shared" si="17"/>
        <v>0</v>
      </c>
      <c r="S73" s="702">
        <f t="shared" si="17"/>
        <v>0</v>
      </c>
      <c r="T73" s="702">
        <f t="shared" si="17"/>
        <v>0</v>
      </c>
      <c r="U73" s="702">
        <f t="shared" si="17"/>
        <v>0</v>
      </c>
      <c r="V73" s="702">
        <f t="shared" si="17"/>
        <v>0</v>
      </c>
      <c r="W73" s="702">
        <f t="shared" si="17"/>
        <v>0</v>
      </c>
    </row>
    <row r="74" spans="3:23" outlineLevel="1" x14ac:dyDescent="0.3">
      <c r="D74" s="2192"/>
      <c r="E74" s="701" t="s">
        <v>798</v>
      </c>
      <c r="F74" s="702">
        <f>F72-F73</f>
        <v>0</v>
      </c>
      <c r="G74" s="702">
        <f t="shared" ref="G74:W74" si="18">G72-G73</f>
        <v>0</v>
      </c>
      <c r="H74" s="702">
        <f t="shared" si="18"/>
        <v>0</v>
      </c>
      <c r="I74" s="702">
        <f t="shared" si="18"/>
        <v>0</v>
      </c>
      <c r="J74" s="702">
        <f t="shared" si="18"/>
        <v>0</v>
      </c>
      <c r="K74" s="702">
        <f t="shared" si="18"/>
        <v>0</v>
      </c>
      <c r="L74" s="702">
        <f t="shared" si="18"/>
        <v>0</v>
      </c>
      <c r="M74" s="702">
        <f t="shared" si="18"/>
        <v>0</v>
      </c>
      <c r="N74" s="702">
        <f t="shared" si="18"/>
        <v>0</v>
      </c>
      <c r="O74" s="702">
        <f t="shared" si="18"/>
        <v>0</v>
      </c>
      <c r="P74" s="702">
        <f t="shared" si="18"/>
        <v>0</v>
      </c>
      <c r="Q74" s="702">
        <f t="shared" si="18"/>
        <v>0</v>
      </c>
      <c r="R74" s="702">
        <f t="shared" si="18"/>
        <v>0</v>
      </c>
      <c r="S74" s="702">
        <f t="shared" si="18"/>
        <v>0</v>
      </c>
      <c r="T74" s="702">
        <f t="shared" si="18"/>
        <v>0</v>
      </c>
      <c r="U74" s="702">
        <f t="shared" si="18"/>
        <v>0</v>
      </c>
      <c r="V74" s="702">
        <f t="shared" si="18"/>
        <v>0</v>
      </c>
      <c r="W74" s="702">
        <f t="shared" si="18"/>
        <v>0</v>
      </c>
    </row>
    <row r="75" spans="3:23" outlineLevel="1" x14ac:dyDescent="0.3">
      <c r="D75" s="703" t="str">
        <f>JV_Sales!C70</f>
        <v>IA TS Volume</v>
      </c>
      <c r="E75" s="713">
        <f>시나리오분석!$E$40</f>
        <v>0.35</v>
      </c>
      <c r="F75" s="704">
        <f>F70*$E$75</f>
        <v>120189.99999999999</v>
      </c>
      <c r="G75" s="704">
        <f t="shared" ref="G75:W75" si="19">G70*$E$75</f>
        <v>121391.9</v>
      </c>
      <c r="H75" s="704">
        <f t="shared" si="19"/>
        <v>122605.819</v>
      </c>
      <c r="I75" s="704">
        <f t="shared" si="19"/>
        <v>123831.87719</v>
      </c>
      <c r="J75" s="704">
        <f t="shared" si="19"/>
        <v>125070.19596190001</v>
      </c>
      <c r="K75" s="704">
        <f t="shared" si="19"/>
        <v>126320.897921519</v>
      </c>
      <c r="L75" s="704">
        <f t="shared" si="19"/>
        <v>127584.10690073422</v>
      </c>
      <c r="M75" s="704">
        <f t="shared" si="19"/>
        <v>128859.94796974155</v>
      </c>
      <c r="N75" s="704">
        <f t="shared" si="19"/>
        <v>130148.54744943898</v>
      </c>
      <c r="O75" s="704">
        <f t="shared" si="19"/>
        <v>131450.03292393338</v>
      </c>
      <c r="P75" s="704">
        <f t="shared" si="19"/>
        <v>132764.5332531727</v>
      </c>
      <c r="Q75" s="704">
        <f t="shared" si="19"/>
        <v>134092.17858570442</v>
      </c>
      <c r="R75" s="704">
        <f t="shared" si="19"/>
        <v>135433.10037156148</v>
      </c>
      <c r="S75" s="704">
        <f t="shared" si="19"/>
        <v>136787.43137527708</v>
      </c>
      <c r="T75" s="704">
        <f t="shared" si="19"/>
        <v>138155.30568902986</v>
      </c>
      <c r="U75" s="704">
        <f t="shared" si="19"/>
        <v>139536.85874592015</v>
      </c>
      <c r="V75" s="704">
        <f t="shared" si="19"/>
        <v>140932.22733337936</v>
      </c>
      <c r="W75" s="704">
        <f t="shared" si="19"/>
        <v>142341.54960671315</v>
      </c>
    </row>
    <row r="76" spans="3:23" outlineLevel="1" x14ac:dyDescent="0.3">
      <c r="D76" s="703" t="str">
        <f>JV_Sales!C71</f>
        <v>T/S Volume</v>
      </c>
      <c r="E76" s="705">
        <f>시나리오분석!I35</f>
        <v>0.8</v>
      </c>
      <c r="F76" s="704">
        <f>F70*시나리오분석!$I$35</f>
        <v>274720</v>
      </c>
      <c r="G76" s="704">
        <f>G70*시나리오분석!$I$35</f>
        <v>277467.2</v>
      </c>
      <c r="H76" s="704">
        <f>H70*시나리오분석!$I$35</f>
        <v>280241.87200000003</v>
      </c>
      <c r="I76" s="704">
        <f>I70*시나리오분석!$I$35</f>
        <v>283044.29072000005</v>
      </c>
      <c r="J76" s="704">
        <f>J70*시나리오분석!$I$35</f>
        <v>285874.73362720007</v>
      </c>
      <c r="K76" s="704">
        <f>K70*시나리오분석!$I$35</f>
        <v>288733.48096347204</v>
      </c>
      <c r="L76" s="704">
        <f>L70*시나리오분석!$I$35</f>
        <v>291620.81577310682</v>
      </c>
      <c r="M76" s="704">
        <f>M70*시나리오분석!$I$35</f>
        <v>294537.02393083787</v>
      </c>
      <c r="N76" s="704">
        <f>N70*시나리오분석!$I$35</f>
        <v>297482.39417014626</v>
      </c>
      <c r="O76" s="704">
        <f>O70*시나리오분석!$I$35</f>
        <v>300457.2181118477</v>
      </c>
      <c r="P76" s="704">
        <f>P70*시나리오분석!$I$35</f>
        <v>303461.79029296618</v>
      </c>
      <c r="Q76" s="704">
        <f>Q70*시나리오분석!$I$35</f>
        <v>306496.40819589584</v>
      </c>
      <c r="R76" s="704">
        <f>R70*시나리오분석!$I$35</f>
        <v>309561.37227785483</v>
      </c>
      <c r="S76" s="704">
        <f>S70*시나리오분석!$I$35</f>
        <v>312656.98600063333</v>
      </c>
      <c r="T76" s="704">
        <f>T70*시나리오분석!$I$35</f>
        <v>315783.55586063972</v>
      </c>
      <c r="U76" s="704">
        <f>U70*시나리오분석!$I$35</f>
        <v>318941.39141924609</v>
      </c>
      <c r="V76" s="704">
        <f>V70*시나리오분석!$I$35</f>
        <v>322130.80533343856</v>
      </c>
      <c r="W76" s="704">
        <f>W70*시나리오분석!$I$35</f>
        <v>325352.11338677298</v>
      </c>
    </row>
    <row r="77" spans="3:23" outlineLevel="1" x14ac:dyDescent="0.3"/>
    <row r="78" spans="3:23" outlineLevel="1" x14ac:dyDescent="0.3">
      <c r="D78" s="2184" t="s">
        <v>41</v>
      </c>
      <c r="E78" s="2184"/>
      <c r="F78" s="694" t="s">
        <v>702</v>
      </c>
      <c r="G78" s="694" t="s">
        <v>703</v>
      </c>
      <c r="H78" s="694" t="s">
        <v>704</v>
      </c>
      <c r="I78" s="694" t="s">
        <v>705</v>
      </c>
      <c r="J78" s="694" t="s">
        <v>706</v>
      </c>
      <c r="K78" s="694" t="s">
        <v>707</v>
      </c>
      <c r="L78" s="694" t="s">
        <v>708</v>
      </c>
      <c r="M78" s="694" t="s">
        <v>709</v>
      </c>
      <c r="N78" s="694" t="s">
        <v>710</v>
      </c>
      <c r="O78" s="694" t="s">
        <v>711</v>
      </c>
      <c r="P78" s="694" t="s">
        <v>712</v>
      </c>
      <c r="Q78" s="694" t="s">
        <v>713</v>
      </c>
      <c r="R78" s="694" t="s">
        <v>714</v>
      </c>
      <c r="S78" s="694" t="s">
        <v>715</v>
      </c>
      <c r="T78" s="694" t="s">
        <v>716</v>
      </c>
      <c r="U78" s="694" t="s">
        <v>717</v>
      </c>
      <c r="V78" s="694" t="s">
        <v>726</v>
      </c>
      <c r="W78" s="694" t="s">
        <v>789</v>
      </c>
    </row>
    <row r="79" spans="3:23" outlineLevel="1" x14ac:dyDescent="0.3">
      <c r="D79" s="2189" t="s">
        <v>796</v>
      </c>
      <c r="E79" s="701" t="s">
        <v>799</v>
      </c>
      <c r="F79" s="711">
        <f>JV_Sales!F72</f>
        <v>22.760867499999996</v>
      </c>
      <c r="G79" s="711">
        <f>JV_Sales!G72</f>
        <v>23.102280512499995</v>
      </c>
      <c r="H79" s="711">
        <f>JV_Sales!H72</f>
        <v>23.448814720187492</v>
      </c>
      <c r="I79" s="711">
        <f>JV_Sales!I72</f>
        <v>23.800546940990305</v>
      </c>
      <c r="J79" s="711">
        <f>JV_Sales!J72</f>
        <v>24.157555145105153</v>
      </c>
      <c r="K79" s="711">
        <f>JV_Sales!K72</f>
        <v>24.519918472281727</v>
      </c>
      <c r="L79" s="711">
        <f>JV_Sales!L72</f>
        <v>24.887717249365952</v>
      </c>
      <c r="M79" s="711">
        <f>JV_Sales!M72</f>
        <v>25.261033008106434</v>
      </c>
      <c r="N79" s="711">
        <f>JV_Sales!N72</f>
        <v>25.63994850322803</v>
      </c>
      <c r="O79" s="711">
        <f>JV_Sales!O72</f>
        <v>26.024547730776451</v>
      </c>
      <c r="P79" s="711">
        <f>JV_Sales!P72</f>
        <v>26.414915946738095</v>
      </c>
      <c r="Q79" s="711">
        <f>JV_Sales!Q72</f>
        <v>26.81113968593916</v>
      </c>
      <c r="R79" s="711">
        <f>JV_Sales!R72</f>
        <v>27.213306781228248</v>
      </c>
      <c r="S79" s="711">
        <f>JV_Sales!S72</f>
        <v>27.621506382946666</v>
      </c>
      <c r="T79" s="711">
        <f>JV_Sales!T72</f>
        <v>28.035828978690866</v>
      </c>
      <c r="U79" s="711">
        <f>JV_Sales!U72</f>
        <v>28.456366413371221</v>
      </c>
      <c r="V79" s="711">
        <f>JV_Sales!V72</f>
        <v>28.883211909571788</v>
      </c>
      <c r="W79" s="711">
        <f>JV_Sales!W72</f>
        <v>29.316460088215361</v>
      </c>
    </row>
    <row r="80" spans="3:23" outlineLevel="1" x14ac:dyDescent="0.3">
      <c r="D80" s="2189"/>
      <c r="E80" s="710" t="s">
        <v>798</v>
      </c>
      <c r="F80" s="712">
        <f>JV_Sales!F73</f>
        <v>32.515524999999997</v>
      </c>
      <c r="G80" s="712">
        <f>JV_Sales!G73</f>
        <v>33.003257874999996</v>
      </c>
      <c r="H80" s="712">
        <f>JV_Sales!H73</f>
        <v>33.498306743124992</v>
      </c>
      <c r="I80" s="712">
        <f>JV_Sales!I73</f>
        <v>34.000781344271864</v>
      </c>
      <c r="J80" s="712">
        <f>JV_Sales!J73</f>
        <v>34.510793064435937</v>
      </c>
      <c r="K80" s="712">
        <f>JV_Sales!K73</f>
        <v>35.02845496040247</v>
      </c>
      <c r="L80" s="712">
        <f>JV_Sales!L73</f>
        <v>35.553881784808503</v>
      </c>
      <c r="M80" s="712">
        <f>JV_Sales!M73</f>
        <v>36.087190011580624</v>
      </c>
      <c r="N80" s="712">
        <f>JV_Sales!N73</f>
        <v>36.628497861754333</v>
      </c>
      <c r="O80" s="712">
        <f>JV_Sales!O73</f>
        <v>37.177925329680647</v>
      </c>
      <c r="P80" s="712">
        <f>JV_Sales!P73</f>
        <v>37.735594209625852</v>
      </c>
      <c r="Q80" s="712">
        <f>JV_Sales!Q73</f>
        <v>38.301628122770232</v>
      </c>
      <c r="R80" s="712">
        <f>JV_Sales!R73</f>
        <v>38.876152544611784</v>
      </c>
      <c r="S80" s="712">
        <f>JV_Sales!S73</f>
        <v>39.459294832780955</v>
      </c>
      <c r="T80" s="712">
        <f>JV_Sales!T73</f>
        <v>40.051184255272666</v>
      </c>
      <c r="U80" s="712">
        <f>JV_Sales!U73</f>
        <v>40.651952019101749</v>
      </c>
      <c r="V80" s="712">
        <f>JV_Sales!V73</f>
        <v>41.261731299388273</v>
      </c>
      <c r="W80" s="712">
        <f>JV_Sales!W73</f>
        <v>41.880657268879091</v>
      </c>
    </row>
    <row r="81" spans="3:23" outlineLevel="1" x14ac:dyDescent="0.3">
      <c r="D81" s="699" t="s">
        <v>221</v>
      </c>
      <c r="E81" s="698"/>
      <c r="F81" s="714">
        <f>JV_Sales!F74</f>
        <v>17.558383499999998</v>
      </c>
      <c r="G81" s="714">
        <f>JV_Sales!G74</f>
        <v>17.821759252499998</v>
      </c>
      <c r="H81" s="714">
        <f>JV_Sales!H74</f>
        <v>18.089085641287497</v>
      </c>
      <c r="I81" s="714">
        <f>JV_Sales!I74</f>
        <v>18.36042192590681</v>
      </c>
      <c r="J81" s="714">
        <f>JV_Sales!J74</f>
        <v>18.635828254795406</v>
      </c>
      <c r="K81" s="714">
        <f>JV_Sales!K74</f>
        <v>18.915365678617334</v>
      </c>
      <c r="L81" s="714">
        <f>JV_Sales!L74</f>
        <v>19.199096163796593</v>
      </c>
      <c r="M81" s="714">
        <f>JV_Sales!M74</f>
        <v>19.487082606253537</v>
      </c>
      <c r="N81" s="714">
        <f>JV_Sales!N74</f>
        <v>19.779388845347341</v>
      </c>
      <c r="O81" s="714">
        <f>JV_Sales!O74</f>
        <v>20.076079678027551</v>
      </c>
      <c r="P81" s="714">
        <f>JV_Sales!P74</f>
        <v>20.37722087319796</v>
      </c>
      <c r="Q81" s="714">
        <f>JV_Sales!Q74</f>
        <v>20.682879186295928</v>
      </c>
      <c r="R81" s="714">
        <f>JV_Sales!R74</f>
        <v>20.993122374090365</v>
      </c>
      <c r="S81" s="714">
        <f>JV_Sales!S74</f>
        <v>21.308019209701719</v>
      </c>
      <c r="T81" s="714">
        <f>JV_Sales!T74</f>
        <v>21.627639497847241</v>
      </c>
      <c r="U81" s="714">
        <f>JV_Sales!U74</f>
        <v>21.952054090314945</v>
      </c>
      <c r="V81" s="714">
        <f>JV_Sales!V74</f>
        <v>22.28133490166967</v>
      </c>
      <c r="W81" s="714">
        <f>JV_Sales!W74</f>
        <v>22.615554925194711</v>
      </c>
    </row>
    <row r="82" spans="3:23" outlineLevel="1" x14ac:dyDescent="0.3">
      <c r="D82" s="699" t="s">
        <v>797</v>
      </c>
      <c r="E82" s="698"/>
      <c r="F82" s="714">
        <f>JV_Sales!F75</f>
        <v>20</v>
      </c>
      <c r="G82" s="714">
        <f>JV_Sales!G75</f>
        <v>20</v>
      </c>
      <c r="H82" s="714">
        <f>JV_Sales!H75</f>
        <v>20</v>
      </c>
      <c r="I82" s="714">
        <f>JV_Sales!I75</f>
        <v>20</v>
      </c>
      <c r="J82" s="714">
        <f>JV_Sales!J75</f>
        <v>20</v>
      </c>
      <c r="K82" s="714">
        <f>JV_Sales!K75</f>
        <v>20</v>
      </c>
      <c r="L82" s="714">
        <f>JV_Sales!L75</f>
        <v>20</v>
      </c>
      <c r="M82" s="714">
        <f>JV_Sales!M75</f>
        <v>20</v>
      </c>
      <c r="N82" s="714">
        <f>JV_Sales!N75</f>
        <v>20</v>
      </c>
      <c r="O82" s="714">
        <f>JV_Sales!O75</f>
        <v>20</v>
      </c>
      <c r="P82" s="714">
        <f>JV_Sales!P75</f>
        <v>20</v>
      </c>
      <c r="Q82" s="714">
        <f>JV_Sales!Q75</f>
        <v>20</v>
      </c>
      <c r="R82" s="714">
        <f>JV_Sales!R75</f>
        <v>20</v>
      </c>
      <c r="S82" s="714">
        <f>JV_Sales!S75</f>
        <v>20</v>
      </c>
      <c r="T82" s="714">
        <f>JV_Sales!T75</f>
        <v>20</v>
      </c>
      <c r="U82" s="714">
        <f>JV_Sales!U75</f>
        <v>20</v>
      </c>
      <c r="V82" s="714">
        <f>JV_Sales!V75</f>
        <v>20</v>
      </c>
      <c r="W82" s="714">
        <f>JV_Sales!W75</f>
        <v>20</v>
      </c>
    </row>
    <row r="84" spans="3:23" s="643" customFormat="1" x14ac:dyDescent="0.3">
      <c r="C84" s="732"/>
      <c r="D84" s="715"/>
      <c r="E84" s="639"/>
      <c r="F84" s="716"/>
      <c r="G84" s="716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</row>
    <row r="85" spans="3:23" s="643" customFormat="1" x14ac:dyDescent="0.3">
      <c r="C85" s="732"/>
      <c r="D85" s="654" t="s">
        <v>802</v>
      </c>
      <c r="E85" s="639"/>
      <c r="F85" s="716"/>
      <c r="G85" s="716"/>
      <c r="H85" s="716"/>
      <c r="I85" s="716"/>
      <c r="J85" s="716"/>
      <c r="K85" s="716"/>
      <c r="L85" s="716"/>
      <c r="M85" s="716"/>
      <c r="N85" s="716"/>
      <c r="O85" s="716"/>
      <c r="P85" s="716"/>
      <c r="Q85" s="716"/>
      <c r="R85" s="716"/>
      <c r="S85" s="716"/>
      <c r="T85" s="716"/>
      <c r="U85" s="716"/>
      <c r="V85" s="716"/>
      <c r="W85" s="716"/>
    </row>
    <row r="86" spans="3:23" s="643" customFormat="1" x14ac:dyDescent="0.3">
      <c r="C86" s="731" t="s">
        <v>951</v>
      </c>
      <c r="D86" s="2184" t="s">
        <v>41</v>
      </c>
      <c r="E86" s="2184"/>
      <c r="F86" s="694" t="s">
        <v>702</v>
      </c>
      <c r="G86" s="694" t="s">
        <v>703</v>
      </c>
      <c r="H86" s="694" t="s">
        <v>704</v>
      </c>
      <c r="I86" s="694" t="s">
        <v>705</v>
      </c>
      <c r="J86" s="694" t="s">
        <v>706</v>
      </c>
      <c r="K86" s="694" t="s">
        <v>707</v>
      </c>
      <c r="L86" s="694" t="s">
        <v>708</v>
      </c>
      <c r="M86" s="694" t="s">
        <v>709</v>
      </c>
      <c r="N86" s="694" t="s">
        <v>710</v>
      </c>
      <c r="O86" s="694" t="s">
        <v>711</v>
      </c>
      <c r="P86" s="694" t="s">
        <v>712</v>
      </c>
      <c r="Q86" s="694" t="s">
        <v>713</v>
      </c>
      <c r="R86" s="694" t="s">
        <v>714</v>
      </c>
      <c r="S86" s="694" t="s">
        <v>715</v>
      </c>
      <c r="T86" s="694" t="s">
        <v>716</v>
      </c>
      <c r="U86" s="694" t="s">
        <v>717</v>
      </c>
      <c r="V86" s="694" t="s">
        <v>726</v>
      </c>
      <c r="W86" s="694" t="s">
        <v>789</v>
      </c>
    </row>
    <row r="87" spans="3:23" s="643" customFormat="1" x14ac:dyDescent="0.3">
      <c r="C87" s="731" t="s">
        <v>953</v>
      </c>
      <c r="D87" s="2181" t="s">
        <v>803</v>
      </c>
      <c r="E87" s="2181"/>
      <c r="F87" s="963">
        <f>'JV_Cog&amp;SGA&amp;Dep'!F26</f>
        <v>0</v>
      </c>
      <c r="G87" s="963">
        <f>'JV_Cog&amp;SGA&amp;Dep'!G26</f>
        <v>0</v>
      </c>
      <c r="H87" s="963">
        <f>'JV_Cog&amp;SGA&amp;Dep'!H26</f>
        <v>0</v>
      </c>
      <c r="I87" s="963">
        <f>'JV_Cog&amp;SGA&amp;Dep'!I26</f>
        <v>0</v>
      </c>
      <c r="J87" s="963">
        <f>'JV_Cog&amp;SGA&amp;Dep'!J26</f>
        <v>0</v>
      </c>
      <c r="K87" s="963">
        <f>'JV_Cog&amp;SGA&amp;Dep'!K26</f>
        <v>0</v>
      </c>
      <c r="L87" s="963">
        <f>'JV_Cog&amp;SGA&amp;Dep'!L26</f>
        <v>0</v>
      </c>
      <c r="M87" s="963">
        <f>'JV_Cog&amp;SGA&amp;Dep'!M26</f>
        <v>0</v>
      </c>
      <c r="N87" s="963">
        <f>'JV_Cog&amp;SGA&amp;Dep'!N26</f>
        <v>0</v>
      </c>
      <c r="O87" s="963">
        <f>'JV_Cog&amp;SGA&amp;Dep'!O26</f>
        <v>0</v>
      </c>
      <c r="P87" s="963">
        <f>'JV_Cog&amp;SGA&amp;Dep'!P26</f>
        <v>0</v>
      </c>
      <c r="Q87" s="963">
        <f>'JV_Cog&amp;SGA&amp;Dep'!Q26</f>
        <v>0</v>
      </c>
      <c r="R87" s="963">
        <f>'JV_Cog&amp;SGA&amp;Dep'!R26</f>
        <v>0</v>
      </c>
      <c r="S87" s="963">
        <f>'JV_Cog&amp;SGA&amp;Dep'!S26</f>
        <v>0</v>
      </c>
      <c r="T87" s="963">
        <f>'JV_Cog&amp;SGA&amp;Dep'!T26</f>
        <v>0</v>
      </c>
      <c r="U87" s="963">
        <f>'JV_Cog&amp;SGA&amp;Dep'!U26</f>
        <v>0</v>
      </c>
      <c r="V87" s="963">
        <f>'JV_Cog&amp;SGA&amp;Dep'!V26</f>
        <v>0</v>
      </c>
      <c r="W87" s="963">
        <f>'JV_Cog&amp;SGA&amp;Dep'!W26</f>
        <v>0</v>
      </c>
    </row>
    <row r="88" spans="3:23" s="643" customFormat="1" x14ac:dyDescent="0.3">
      <c r="C88" s="732"/>
      <c r="D88" s="2182" t="str">
        <f>'JV_Cog&amp;SGA&amp;Dep'!C27</f>
        <v>Virtual/Physical 구분</v>
      </c>
      <c r="E88" s="2182"/>
      <c r="F88" s="964" t="str">
        <f>'JV_Cog&amp;SGA&amp;Dep'!F27</f>
        <v>Virtual</v>
      </c>
      <c r="G88" s="964" t="str">
        <f>'JV_Cog&amp;SGA&amp;Dep'!G27</f>
        <v>Virtual</v>
      </c>
      <c r="H88" s="964" t="str">
        <f>'JV_Cog&amp;SGA&amp;Dep'!H27</f>
        <v>Virtual</v>
      </c>
      <c r="I88" s="964" t="str">
        <f>'JV_Cog&amp;SGA&amp;Dep'!I27</f>
        <v>Virtual</v>
      </c>
      <c r="J88" s="964" t="str">
        <f>'JV_Cog&amp;SGA&amp;Dep'!J27</f>
        <v>Virtual</v>
      </c>
      <c r="K88" s="964" t="str">
        <f>'JV_Cog&amp;SGA&amp;Dep'!K27</f>
        <v>Virtual</v>
      </c>
      <c r="L88" s="964" t="str">
        <f>'JV_Cog&amp;SGA&amp;Dep'!L27</f>
        <v>Virtual</v>
      </c>
      <c r="M88" s="964" t="str">
        <f>'JV_Cog&amp;SGA&amp;Dep'!M27</f>
        <v>Virtual</v>
      </c>
      <c r="N88" s="964" t="str">
        <f>'JV_Cog&amp;SGA&amp;Dep'!N27</f>
        <v>Virtual</v>
      </c>
      <c r="O88" s="964" t="str">
        <f>'JV_Cog&amp;SGA&amp;Dep'!O27</f>
        <v>Virtual</v>
      </c>
      <c r="P88" s="964" t="str">
        <f>'JV_Cog&amp;SGA&amp;Dep'!P27</f>
        <v>Virtual</v>
      </c>
      <c r="Q88" s="964" t="str">
        <f>'JV_Cog&amp;SGA&amp;Dep'!Q27</f>
        <v>Virtual</v>
      </c>
      <c r="R88" s="964" t="str">
        <f>'JV_Cog&amp;SGA&amp;Dep'!R27</f>
        <v>Virtual</v>
      </c>
      <c r="S88" s="964" t="str">
        <f>'JV_Cog&amp;SGA&amp;Dep'!S27</f>
        <v>Virtual</v>
      </c>
      <c r="T88" s="964" t="str">
        <f>'JV_Cog&amp;SGA&amp;Dep'!T27</f>
        <v>Virtual</v>
      </c>
      <c r="U88" s="964" t="str">
        <f>'JV_Cog&amp;SGA&amp;Dep'!U27</f>
        <v>Virtual</v>
      </c>
      <c r="V88" s="964" t="str">
        <f>'JV_Cog&amp;SGA&amp;Dep'!V27</f>
        <v>Virtual</v>
      </c>
      <c r="W88" s="964" t="str">
        <f>'JV_Cog&amp;SGA&amp;Dep'!W27</f>
        <v>Virtual</v>
      </c>
    </row>
    <row r="89" spans="3:23" s="643" customFormat="1" x14ac:dyDescent="0.3">
      <c r="C89" s="732"/>
      <c r="D89" s="2183" t="s">
        <v>804</v>
      </c>
      <c r="E89" s="2183"/>
      <c r="F89" s="962">
        <f>'JV_Cog&amp;SGA&amp;Dep'!F28</f>
        <v>3062500</v>
      </c>
      <c r="G89" s="962">
        <f>'JV_Cog&amp;SGA&amp;Dep'!G28</f>
        <v>5250000</v>
      </c>
      <c r="H89" s="962">
        <f>'JV_Cog&amp;SGA&amp;Dep'!H28</f>
        <v>5250000</v>
      </c>
      <c r="I89" s="962">
        <f>'JV_Cog&amp;SGA&amp;Dep'!I28</f>
        <v>5250000</v>
      </c>
      <c r="J89" s="962">
        <f>'JV_Cog&amp;SGA&amp;Dep'!J28</f>
        <v>5250000</v>
      </c>
      <c r="K89" s="962">
        <f>'JV_Cog&amp;SGA&amp;Dep'!K28</f>
        <v>5250000</v>
      </c>
      <c r="L89" s="962">
        <f>'JV_Cog&amp;SGA&amp;Dep'!L28</f>
        <v>5250000</v>
      </c>
      <c r="M89" s="962">
        <f>'JV_Cog&amp;SGA&amp;Dep'!M28</f>
        <v>5250000</v>
      </c>
      <c r="N89" s="962">
        <f>'JV_Cog&amp;SGA&amp;Dep'!N28</f>
        <v>5250000</v>
      </c>
      <c r="O89" s="962">
        <f>'JV_Cog&amp;SGA&amp;Dep'!O28</f>
        <v>5250000</v>
      </c>
      <c r="P89" s="962">
        <f>'JV_Cog&amp;SGA&amp;Dep'!P28</f>
        <v>5250000</v>
      </c>
      <c r="Q89" s="962">
        <f>'JV_Cog&amp;SGA&amp;Dep'!Q28</f>
        <v>5250000</v>
      </c>
      <c r="R89" s="962">
        <f>'JV_Cog&amp;SGA&amp;Dep'!R28</f>
        <v>5250000</v>
      </c>
      <c r="S89" s="962">
        <f>'JV_Cog&amp;SGA&amp;Dep'!S28</f>
        <v>5250000</v>
      </c>
      <c r="T89" s="962">
        <f>'JV_Cog&amp;SGA&amp;Dep'!T28</f>
        <v>5250000</v>
      </c>
      <c r="U89" s="962">
        <f>'JV_Cog&amp;SGA&amp;Dep'!U28</f>
        <v>5250000</v>
      </c>
      <c r="V89" s="962">
        <f>'JV_Cog&amp;SGA&amp;Dep'!V28</f>
        <v>5250000</v>
      </c>
      <c r="W89" s="962">
        <f>'JV_Cog&amp;SGA&amp;Dep'!W28</f>
        <v>2187500</v>
      </c>
    </row>
    <row r="90" spans="3:23" s="643" customFormat="1" x14ac:dyDescent="0.3">
      <c r="C90" s="732"/>
      <c r="D90" s="2179" t="s">
        <v>805</v>
      </c>
      <c r="E90" s="2179"/>
      <c r="F90" s="962">
        <f>'JV_Cog&amp;SGA&amp;Dep'!F29</f>
        <v>0</v>
      </c>
      <c r="G90" s="962">
        <f>'JV_Cog&amp;SGA&amp;Dep'!G29</f>
        <v>0</v>
      </c>
      <c r="H90" s="962">
        <f>'JV_Cog&amp;SGA&amp;Dep'!H29</f>
        <v>0</v>
      </c>
      <c r="I90" s="962">
        <f>'JV_Cog&amp;SGA&amp;Dep'!I29</f>
        <v>0</v>
      </c>
      <c r="J90" s="962">
        <f>'JV_Cog&amp;SGA&amp;Dep'!J29</f>
        <v>0</v>
      </c>
      <c r="K90" s="962">
        <f>'JV_Cog&amp;SGA&amp;Dep'!K29</f>
        <v>0</v>
      </c>
      <c r="L90" s="962">
        <f>'JV_Cog&amp;SGA&amp;Dep'!L29</f>
        <v>0</v>
      </c>
      <c r="M90" s="962">
        <f>'JV_Cog&amp;SGA&amp;Dep'!M29</f>
        <v>0</v>
      </c>
      <c r="N90" s="962">
        <f>'JV_Cog&amp;SGA&amp;Dep'!N29</f>
        <v>0</v>
      </c>
      <c r="O90" s="962">
        <f>'JV_Cog&amp;SGA&amp;Dep'!O29</f>
        <v>0</v>
      </c>
      <c r="P90" s="962">
        <f>'JV_Cog&amp;SGA&amp;Dep'!P29</f>
        <v>0</v>
      </c>
      <c r="Q90" s="962">
        <f>'JV_Cog&amp;SGA&amp;Dep'!Q29</f>
        <v>0</v>
      </c>
      <c r="R90" s="962">
        <f>'JV_Cog&amp;SGA&amp;Dep'!R29</f>
        <v>0</v>
      </c>
      <c r="S90" s="962">
        <f>'JV_Cog&amp;SGA&amp;Dep'!S29</f>
        <v>0</v>
      </c>
      <c r="T90" s="962">
        <f>'JV_Cog&amp;SGA&amp;Dep'!T29</f>
        <v>0</v>
      </c>
      <c r="U90" s="962">
        <f>'JV_Cog&amp;SGA&amp;Dep'!U29</f>
        <v>0</v>
      </c>
      <c r="V90" s="962">
        <f>'JV_Cog&amp;SGA&amp;Dep'!V29</f>
        <v>0</v>
      </c>
      <c r="W90" s="962">
        <f>'JV_Cog&amp;SGA&amp;Dep'!W29</f>
        <v>0</v>
      </c>
    </row>
    <row r="91" spans="3:23" s="643" customFormat="1" x14ac:dyDescent="0.3">
      <c r="C91" s="732"/>
      <c r="D91" s="2179" t="s">
        <v>806</v>
      </c>
      <c r="E91" s="2179"/>
      <c r="F91" s="962">
        <f>'JV_Cog&amp;SGA&amp;Dep'!F31</f>
        <v>495833.33333333331</v>
      </c>
      <c r="G91" s="962">
        <f>'JV_Cog&amp;SGA&amp;Dep'!G31</f>
        <v>850000</v>
      </c>
      <c r="H91" s="962">
        <f>'JV_Cog&amp;SGA&amp;Dep'!H31</f>
        <v>850000</v>
      </c>
      <c r="I91" s="962">
        <f>'JV_Cog&amp;SGA&amp;Dep'!I31</f>
        <v>850000</v>
      </c>
      <c r="J91" s="962">
        <f>'JV_Cog&amp;SGA&amp;Dep'!J31</f>
        <v>850000</v>
      </c>
      <c r="K91" s="962">
        <f>'JV_Cog&amp;SGA&amp;Dep'!K31</f>
        <v>850000</v>
      </c>
      <c r="L91" s="962">
        <f>'JV_Cog&amp;SGA&amp;Dep'!L31</f>
        <v>850000</v>
      </c>
      <c r="M91" s="962">
        <f>'JV_Cog&amp;SGA&amp;Dep'!M31</f>
        <v>850000</v>
      </c>
      <c r="N91" s="962">
        <f>'JV_Cog&amp;SGA&amp;Dep'!N31</f>
        <v>850000</v>
      </c>
      <c r="O91" s="962">
        <f>'JV_Cog&amp;SGA&amp;Dep'!O31</f>
        <v>850000</v>
      </c>
      <c r="P91" s="962">
        <f>'JV_Cog&amp;SGA&amp;Dep'!P31</f>
        <v>850000</v>
      </c>
      <c r="Q91" s="962">
        <f>'JV_Cog&amp;SGA&amp;Dep'!Q31</f>
        <v>850000</v>
      </c>
      <c r="R91" s="962">
        <f>'JV_Cog&amp;SGA&amp;Dep'!R31</f>
        <v>850000</v>
      </c>
      <c r="S91" s="962">
        <f>'JV_Cog&amp;SGA&amp;Dep'!S31</f>
        <v>850000</v>
      </c>
      <c r="T91" s="962">
        <f>'JV_Cog&amp;SGA&amp;Dep'!T31</f>
        <v>850000</v>
      </c>
      <c r="U91" s="962">
        <f>'JV_Cog&amp;SGA&amp;Dep'!U31</f>
        <v>850000</v>
      </c>
      <c r="V91" s="962">
        <f>'JV_Cog&amp;SGA&amp;Dep'!V31</f>
        <v>850000</v>
      </c>
      <c r="W91" s="962">
        <f>'JV_Cog&amp;SGA&amp;Dep'!W31</f>
        <v>354166.66666666663</v>
      </c>
    </row>
    <row r="92" spans="3:23" s="643" customFormat="1" x14ac:dyDescent="0.3">
      <c r="C92" s="732"/>
      <c r="D92" s="2179" t="s">
        <v>807</v>
      </c>
      <c r="E92" s="2179"/>
      <c r="F92" s="962">
        <f>'JV_Cog&amp;SGA&amp;Dep'!F32</f>
        <v>8750000</v>
      </c>
      <c r="G92" s="962">
        <f>'JV_Cog&amp;SGA&amp;Dep'!G32</f>
        <v>15300000</v>
      </c>
      <c r="H92" s="962">
        <f>'JV_Cog&amp;SGA&amp;Dep'!H32</f>
        <v>15606000</v>
      </c>
      <c r="I92" s="962">
        <f>'JV_Cog&amp;SGA&amp;Dep'!I32</f>
        <v>15918119.999999996</v>
      </c>
      <c r="J92" s="962">
        <f>'JV_Cog&amp;SGA&amp;Dep'!J32</f>
        <v>16236482.399999999</v>
      </c>
      <c r="K92" s="962">
        <f>'JV_Cog&amp;SGA&amp;Dep'!K32</f>
        <v>16561212.048</v>
      </c>
      <c r="L92" s="962">
        <f>'JV_Cog&amp;SGA&amp;Dep'!L32</f>
        <v>16892436.288960002</v>
      </c>
      <c r="M92" s="962">
        <f>'JV_Cog&amp;SGA&amp;Dep'!M32</f>
        <v>17230285.014739197</v>
      </c>
      <c r="N92" s="962">
        <f>'JV_Cog&amp;SGA&amp;Dep'!N32</f>
        <v>17574890.715033982</v>
      </c>
      <c r="O92" s="962">
        <f>'JV_Cog&amp;SGA&amp;Dep'!O32</f>
        <v>17926388.529334664</v>
      </c>
      <c r="P92" s="962">
        <f>'JV_Cog&amp;SGA&amp;Dep'!P32</f>
        <v>18284916.299921356</v>
      </c>
      <c r="Q92" s="962">
        <f>'JV_Cog&amp;SGA&amp;Dep'!Q32</f>
        <v>18650614.625919782</v>
      </c>
      <c r="R92" s="962">
        <f>'JV_Cog&amp;SGA&amp;Dep'!R32</f>
        <v>19023626.918438178</v>
      </c>
      <c r="S92" s="962">
        <f>'JV_Cog&amp;SGA&amp;Dep'!S32</f>
        <v>19404099.456806943</v>
      </c>
      <c r="T92" s="962">
        <f>'JV_Cog&amp;SGA&amp;Dep'!T32</f>
        <v>19792181.445943084</v>
      </c>
      <c r="U92" s="962">
        <f>'JV_Cog&amp;SGA&amp;Dep'!U32</f>
        <v>20188025.07486194</v>
      </c>
      <c r="V92" s="962">
        <f>'JV_Cog&amp;SGA&amp;Dep'!V32</f>
        <v>20591785.576359179</v>
      </c>
      <c r="W92" s="962">
        <f>'JV_Cog&amp;SGA&amp;Dep'!W32</f>
        <v>8751508.8699526526</v>
      </c>
    </row>
    <row r="93" spans="3:23" s="643" customFormat="1" x14ac:dyDescent="0.3">
      <c r="C93" s="732"/>
      <c r="D93" s="2179" t="s">
        <v>808</v>
      </c>
      <c r="E93" s="2179"/>
      <c r="F93" s="962">
        <f>'JV_Cog&amp;SGA&amp;Dep'!F33</f>
        <v>10302000</v>
      </c>
      <c r="G93" s="962">
        <f>'JV_Cog&amp;SGA&amp;Dep'!G33</f>
        <v>10613120.4</v>
      </c>
      <c r="H93" s="962">
        <f>'JV_Cog&amp;SGA&amp;Dep'!H33</f>
        <v>10933636.636080001</v>
      </c>
      <c r="I93" s="962">
        <f>'JV_Cog&amp;SGA&amp;Dep'!I33</f>
        <v>11263832.462489616</v>
      </c>
      <c r="J93" s="962">
        <f>'JV_Cog&amp;SGA&amp;Dep'!J33</f>
        <v>11604000.202856803</v>
      </c>
      <c r="K93" s="962">
        <f>'JV_Cog&amp;SGA&amp;Dep'!K33</f>
        <v>11954441.008983079</v>
      </c>
      <c r="L93" s="962">
        <f>'JV_Cog&amp;SGA&amp;Dep'!L33</f>
        <v>12315465.12745437</v>
      </c>
      <c r="M93" s="962">
        <f>'JV_Cog&amp;SGA&amp;Dep'!M33</f>
        <v>12687392.174303491</v>
      </c>
      <c r="N93" s="962">
        <f>'JV_Cog&amp;SGA&amp;Dep'!N33</f>
        <v>13070551.417967455</v>
      </c>
      <c r="O93" s="962">
        <f>'JV_Cog&amp;SGA&amp;Dep'!O33</f>
        <v>13465282.070790075</v>
      </c>
      <c r="P93" s="962">
        <f>'JV_Cog&amp;SGA&amp;Dep'!P33</f>
        <v>13871933.589327933</v>
      </c>
      <c r="Q93" s="962">
        <f>'JV_Cog&amp;SGA&amp;Dep'!Q33</f>
        <v>14290865.983725635</v>
      </c>
      <c r="R93" s="962">
        <f>'JV_Cog&amp;SGA&amp;Dep'!R33</f>
        <v>14722450.136434151</v>
      </c>
      <c r="S93" s="962">
        <f>'JV_Cog&amp;SGA&amp;Dep'!S33</f>
        <v>15135197.576309415</v>
      </c>
      <c r="T93" s="962">
        <f>'JV_Cog&amp;SGA&amp;Dep'!T33</f>
        <v>15437901.527835604</v>
      </c>
      <c r="U93" s="962">
        <f>'JV_Cog&amp;SGA&amp;Dep'!U33</f>
        <v>15746659.558392312</v>
      </c>
      <c r="V93" s="962">
        <f>'JV_Cog&amp;SGA&amp;Dep'!V33</f>
        <v>16061592.749560161</v>
      </c>
      <c r="W93" s="962">
        <f>'JV_Cog&amp;SGA&amp;Dep'!W33</f>
        <v>16382824.604551366</v>
      </c>
    </row>
    <row r="94" spans="3:23" s="643" customFormat="1" x14ac:dyDescent="0.3">
      <c r="C94" s="732"/>
      <c r="D94" s="2179" t="s">
        <v>809</v>
      </c>
      <c r="E94" s="2179"/>
      <c r="F94" s="962">
        <f>'JV_Cog&amp;SGA&amp;Dep'!F34</f>
        <v>536666.66666666674</v>
      </c>
      <c r="G94" s="962">
        <f>'JV_Cog&amp;SGA&amp;Dep'!G34</f>
        <v>938400</v>
      </c>
      <c r="H94" s="962">
        <f>'JV_Cog&amp;SGA&amp;Dep'!H34</f>
        <v>957168</v>
      </c>
      <c r="I94" s="962">
        <f>'JV_Cog&amp;SGA&amp;Dep'!I34</f>
        <v>976311.36</v>
      </c>
      <c r="J94" s="962">
        <f>'JV_Cog&amp;SGA&amp;Dep'!J34</f>
        <v>995837.58719999995</v>
      </c>
      <c r="K94" s="962">
        <f>'JV_Cog&amp;SGA&amp;Dep'!K34</f>
        <v>1015754.338944</v>
      </c>
      <c r="L94" s="962">
        <f>'JV_Cog&amp;SGA&amp;Dep'!L34</f>
        <v>1036069.4257228801</v>
      </c>
      <c r="M94" s="962">
        <f>'JV_Cog&amp;SGA&amp;Dep'!M34</f>
        <v>1056790.8142373373</v>
      </c>
      <c r="N94" s="962">
        <f>'JV_Cog&amp;SGA&amp;Dep'!N34</f>
        <v>1077926.6305220842</v>
      </c>
      <c r="O94" s="962">
        <f>'JV_Cog&amp;SGA&amp;Dep'!O34</f>
        <v>1099485.163132526</v>
      </c>
      <c r="P94" s="962">
        <f>'JV_Cog&amp;SGA&amp;Dep'!P34</f>
        <v>1121474.8663951766</v>
      </c>
      <c r="Q94" s="962">
        <f>'JV_Cog&amp;SGA&amp;Dep'!Q34</f>
        <v>1143904.3637230799</v>
      </c>
      <c r="R94" s="962">
        <f>'JV_Cog&amp;SGA&amp;Dep'!R34</f>
        <v>1166782.4509975417</v>
      </c>
      <c r="S94" s="962">
        <f>'JV_Cog&amp;SGA&amp;Dep'!S34</f>
        <v>1190118.1000174924</v>
      </c>
      <c r="T94" s="962">
        <f>'JV_Cog&amp;SGA&amp;Dep'!T34</f>
        <v>1213920.4620178423</v>
      </c>
      <c r="U94" s="962">
        <f>'JV_Cog&amp;SGA&amp;Dep'!U34</f>
        <v>1238198.871258199</v>
      </c>
      <c r="V94" s="962">
        <f>'JV_Cog&amp;SGA&amp;Dep'!V34</f>
        <v>1262962.8486833631</v>
      </c>
      <c r="W94" s="962">
        <f>'JV_Cog&amp;SGA&amp;Dep'!W34</f>
        <v>536759.21069042932</v>
      </c>
    </row>
    <row r="95" spans="3:23" s="643" customFormat="1" x14ac:dyDescent="0.3">
      <c r="C95" s="732"/>
      <c r="D95" s="965" t="s">
        <v>910</v>
      </c>
      <c r="E95" s="965"/>
      <c r="F95" s="962">
        <f>'JV_Cog&amp;SGA&amp;Dep'!F35</f>
        <v>0</v>
      </c>
      <c r="G95" s="962">
        <f>'JV_Cog&amp;SGA&amp;Dep'!G35</f>
        <v>0</v>
      </c>
      <c r="H95" s="962">
        <f>'JV_Cog&amp;SGA&amp;Dep'!H35</f>
        <v>0</v>
      </c>
      <c r="I95" s="962">
        <f>'JV_Cog&amp;SGA&amp;Dep'!I35</f>
        <v>0</v>
      </c>
      <c r="J95" s="962">
        <f>'JV_Cog&amp;SGA&amp;Dep'!J35</f>
        <v>0</v>
      </c>
      <c r="K95" s="962">
        <f>'JV_Cog&amp;SGA&amp;Dep'!K35</f>
        <v>0</v>
      </c>
      <c r="L95" s="962">
        <f>'JV_Cog&amp;SGA&amp;Dep'!L35</f>
        <v>0</v>
      </c>
      <c r="M95" s="962">
        <f>'JV_Cog&amp;SGA&amp;Dep'!M35</f>
        <v>0</v>
      </c>
      <c r="N95" s="962">
        <f>'JV_Cog&amp;SGA&amp;Dep'!N35</f>
        <v>0</v>
      </c>
      <c r="O95" s="962">
        <f>'JV_Cog&amp;SGA&amp;Dep'!O35</f>
        <v>0</v>
      </c>
      <c r="P95" s="962">
        <f>'JV_Cog&amp;SGA&amp;Dep'!P35</f>
        <v>0</v>
      </c>
      <c r="Q95" s="962">
        <f>'JV_Cog&amp;SGA&amp;Dep'!Q35</f>
        <v>0</v>
      </c>
      <c r="R95" s="962">
        <f>'JV_Cog&amp;SGA&amp;Dep'!R35</f>
        <v>0</v>
      </c>
      <c r="S95" s="962">
        <f>'JV_Cog&amp;SGA&amp;Dep'!S35</f>
        <v>126968.34663744507</v>
      </c>
      <c r="T95" s="962">
        <f>'JV_Cog&amp;SGA&amp;Dep'!T35</f>
        <v>735155.40774447599</v>
      </c>
      <c r="U95" s="962">
        <f>'JV_Cog&amp;SGA&amp;Dep'!U35</f>
        <v>1356086.7507694282</v>
      </c>
      <c r="V95" s="962">
        <f>'JV_Cog&amp;SGA&amp;Dep'!V35</f>
        <v>1990073.9080004897</v>
      </c>
      <c r="W95" s="962">
        <f>'JV_Cog&amp;SGA&amp;Dep'!W35</f>
        <v>1098931.8353525996</v>
      </c>
    </row>
    <row r="96" spans="3:23" s="643" customFormat="1" x14ac:dyDescent="0.3">
      <c r="C96" s="732"/>
      <c r="D96" s="2179" t="s">
        <v>810</v>
      </c>
      <c r="E96" s="2179"/>
      <c r="F96" s="962">
        <f>'JV_Cog&amp;SGA&amp;Dep'!F51</f>
        <v>6975294.1176470593</v>
      </c>
      <c r="G96" s="962">
        <f>'JV_Cog&amp;SGA&amp;Dep'!G51</f>
        <v>6975294.1176470593</v>
      </c>
      <c r="H96" s="962">
        <f>'JV_Cog&amp;SGA&amp;Dep'!H51</f>
        <v>6975294.1176470593</v>
      </c>
      <c r="I96" s="962">
        <f>'JV_Cog&amp;SGA&amp;Dep'!I51</f>
        <v>6975294.1176470593</v>
      </c>
      <c r="J96" s="962">
        <f>'JV_Cog&amp;SGA&amp;Dep'!J51</f>
        <v>6975294.1176470593</v>
      </c>
      <c r="K96" s="962">
        <f>'JV_Cog&amp;SGA&amp;Dep'!K51</f>
        <v>6975294.1176470593</v>
      </c>
      <c r="L96" s="962">
        <f>'JV_Cog&amp;SGA&amp;Dep'!L51</f>
        <v>6975294.1176470593</v>
      </c>
      <c r="M96" s="962">
        <f>'JV_Cog&amp;SGA&amp;Dep'!M51</f>
        <v>6975294.1176470593</v>
      </c>
      <c r="N96" s="962">
        <f>'JV_Cog&amp;SGA&amp;Dep'!N51</f>
        <v>6975294.1176470593</v>
      </c>
      <c r="O96" s="962">
        <f>'JV_Cog&amp;SGA&amp;Dep'!O51</f>
        <v>6975294.1176470593</v>
      </c>
      <c r="P96" s="962">
        <f>'JV_Cog&amp;SGA&amp;Dep'!P51</f>
        <v>6975294.1176470593</v>
      </c>
      <c r="Q96" s="962">
        <f>'JV_Cog&amp;SGA&amp;Dep'!Q51</f>
        <v>6975294.1176470593</v>
      </c>
      <c r="R96" s="962">
        <f>'JV_Cog&amp;SGA&amp;Dep'!R51</f>
        <v>6975294.1176470593</v>
      </c>
      <c r="S96" s="962">
        <f>'JV_Cog&amp;SGA&amp;Dep'!S51</f>
        <v>6975294.1176470593</v>
      </c>
      <c r="T96" s="962">
        <f>'JV_Cog&amp;SGA&amp;Dep'!T51</f>
        <v>6975294.1176470593</v>
      </c>
      <c r="U96" s="962">
        <f>'JV_Cog&amp;SGA&amp;Dep'!U51</f>
        <v>6975294.1176470593</v>
      </c>
      <c r="V96" s="962">
        <f>'JV_Cog&amp;SGA&amp;Dep'!V51</f>
        <v>6975294.1176470593</v>
      </c>
      <c r="W96" s="962">
        <f>'JV_Cog&amp;SGA&amp;Dep'!W51</f>
        <v>0</v>
      </c>
    </row>
    <row r="97" spans="3:23" s="643" customFormat="1" x14ac:dyDescent="0.3">
      <c r="C97" s="732"/>
      <c r="D97" s="2180" t="s">
        <v>811</v>
      </c>
      <c r="E97" s="2180"/>
      <c r="F97" s="962">
        <f>'JV_Cog&amp;SGA&amp;Dep'!F52</f>
        <v>0</v>
      </c>
      <c r="G97" s="962">
        <f>'JV_Cog&amp;SGA&amp;Dep'!G52</f>
        <v>0</v>
      </c>
      <c r="H97" s="962">
        <f>'JV_Cog&amp;SGA&amp;Dep'!H52</f>
        <v>0</v>
      </c>
      <c r="I97" s="962">
        <f>'JV_Cog&amp;SGA&amp;Dep'!I52</f>
        <v>0</v>
      </c>
      <c r="J97" s="962">
        <f>'JV_Cog&amp;SGA&amp;Dep'!J52</f>
        <v>0</v>
      </c>
      <c r="K97" s="962">
        <f>'JV_Cog&amp;SGA&amp;Dep'!K52</f>
        <v>0</v>
      </c>
      <c r="L97" s="962">
        <f>'JV_Cog&amp;SGA&amp;Dep'!L52</f>
        <v>0</v>
      </c>
      <c r="M97" s="962">
        <f>'JV_Cog&amp;SGA&amp;Dep'!M52</f>
        <v>0</v>
      </c>
      <c r="N97" s="962">
        <f>'JV_Cog&amp;SGA&amp;Dep'!N52</f>
        <v>0</v>
      </c>
      <c r="O97" s="962">
        <f>'JV_Cog&amp;SGA&amp;Dep'!O52</f>
        <v>0</v>
      </c>
      <c r="P97" s="962">
        <f>'JV_Cog&amp;SGA&amp;Dep'!P52</f>
        <v>0</v>
      </c>
      <c r="Q97" s="962">
        <f>'JV_Cog&amp;SGA&amp;Dep'!Q52</f>
        <v>0</v>
      </c>
      <c r="R97" s="962">
        <f>'JV_Cog&amp;SGA&amp;Dep'!R52</f>
        <v>0</v>
      </c>
      <c r="S97" s="962">
        <f>'JV_Cog&amp;SGA&amp;Dep'!S52</f>
        <v>0</v>
      </c>
      <c r="T97" s="962">
        <f>'JV_Cog&amp;SGA&amp;Dep'!T52</f>
        <v>0</v>
      </c>
      <c r="U97" s="962">
        <f>'JV_Cog&amp;SGA&amp;Dep'!U52</f>
        <v>0</v>
      </c>
      <c r="V97" s="962">
        <f>'JV_Cog&amp;SGA&amp;Dep'!V52</f>
        <v>0</v>
      </c>
      <c r="W97" s="962">
        <f>'JV_Cog&amp;SGA&amp;Dep'!W52</f>
        <v>0</v>
      </c>
    </row>
    <row r="98" spans="3:23" s="643" customFormat="1" x14ac:dyDescent="0.3">
      <c r="C98" s="732"/>
      <c r="D98" s="2174" t="s">
        <v>812</v>
      </c>
      <c r="E98" s="2174"/>
      <c r="F98" s="961">
        <f>SUM(F89:F97)</f>
        <v>30122294.117647063</v>
      </c>
      <c r="G98" s="961">
        <f t="shared" ref="G98:V98" si="20">SUM(G89:G97)</f>
        <v>39926814.517647058</v>
      </c>
      <c r="H98" s="961">
        <f t="shared" si="20"/>
        <v>40572098.753727056</v>
      </c>
      <c r="I98" s="961">
        <f t="shared" si="20"/>
        <v>41233557.940136671</v>
      </c>
      <c r="J98" s="961">
        <f t="shared" si="20"/>
        <v>41911614.30770386</v>
      </c>
      <c r="K98" s="961">
        <f t="shared" si="20"/>
        <v>42606701.513574146</v>
      </c>
      <c r="L98" s="961">
        <f t="shared" si="20"/>
        <v>43319264.959784314</v>
      </c>
      <c r="M98" s="961">
        <f t="shared" si="20"/>
        <v>44049762.120927081</v>
      </c>
      <c r="N98" s="961">
        <f t="shared" si="20"/>
        <v>44798662.881170586</v>
      </c>
      <c r="O98" s="961">
        <f t="shared" si="20"/>
        <v>45566449.880904324</v>
      </c>
      <c r="P98" s="961">
        <f t="shared" si="20"/>
        <v>46353618.873291522</v>
      </c>
      <c r="Q98" s="961">
        <f t="shared" si="20"/>
        <v>47160679.091015555</v>
      </c>
      <c r="R98" s="961">
        <f t="shared" si="20"/>
        <v>47988153.623516925</v>
      </c>
      <c r="S98" s="961">
        <f t="shared" si="20"/>
        <v>48931677.597418353</v>
      </c>
      <c r="T98" s="961">
        <f t="shared" si="20"/>
        <v>50254452.961188063</v>
      </c>
      <c r="U98" s="961">
        <f t="shared" si="20"/>
        <v>51604264.37292894</v>
      </c>
      <c r="V98" s="961">
        <f t="shared" si="20"/>
        <v>52981709.200250253</v>
      </c>
      <c r="W98" s="961">
        <f t="shared" ref="W98" si="21">SUM(W89:W97)</f>
        <v>29311691.187213711</v>
      </c>
    </row>
    <row r="99" spans="3:23" s="643" customFormat="1" x14ac:dyDescent="0.3">
      <c r="C99" s="732"/>
      <c r="D99" s="715"/>
      <c r="E99" s="639"/>
      <c r="F99" s="716"/>
      <c r="G99" s="716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</row>
    <row r="100" spans="3:23" s="643" customFormat="1" x14ac:dyDescent="0.3">
      <c r="C100" s="732"/>
      <c r="D100" s="715"/>
      <c r="E100" s="639"/>
      <c r="F100" s="716"/>
      <c r="G100" s="716"/>
      <c r="H100" s="716"/>
      <c r="I100" s="716"/>
      <c r="J100" s="716"/>
      <c r="K100" s="716"/>
      <c r="L100" s="716"/>
      <c r="M100" s="716"/>
      <c r="N100" s="716"/>
      <c r="O100" s="716"/>
      <c r="P100" s="716"/>
      <c r="Q100" s="716"/>
      <c r="R100" s="716"/>
      <c r="S100" s="716"/>
      <c r="T100" s="716"/>
      <c r="U100" s="716"/>
      <c r="V100" s="716"/>
      <c r="W100" s="716"/>
    </row>
    <row r="101" spans="3:23" s="643" customFormat="1" x14ac:dyDescent="0.3">
      <c r="C101" s="732"/>
      <c r="D101" s="715"/>
      <c r="E101" s="639"/>
      <c r="F101" s="716"/>
      <c r="G101" s="716"/>
      <c r="H101" s="716"/>
      <c r="I101" s="716"/>
      <c r="J101" s="716"/>
      <c r="K101" s="716"/>
      <c r="L101" s="716"/>
      <c r="M101" s="716"/>
      <c r="N101" s="716"/>
      <c r="O101" s="716"/>
      <c r="P101" s="716"/>
      <c r="Q101" s="716"/>
      <c r="R101" s="716"/>
      <c r="S101" s="716"/>
      <c r="T101" s="716"/>
      <c r="U101" s="716"/>
      <c r="V101" s="716"/>
      <c r="W101" s="716"/>
    </row>
    <row r="102" spans="3:23" s="645" customFormat="1" x14ac:dyDescent="0.3">
      <c r="C102" s="733"/>
      <c r="D102" s="652" t="s">
        <v>827</v>
      </c>
      <c r="E102" s="644" t="s">
        <v>755</v>
      </c>
      <c r="R102" s="646"/>
      <c r="S102" s="646"/>
      <c r="T102" s="646"/>
      <c r="U102" s="646"/>
    </row>
    <row r="103" spans="3:23" s="645" customFormat="1" x14ac:dyDescent="0.3">
      <c r="C103" s="731" t="s">
        <v>1151</v>
      </c>
      <c r="D103" s="647" t="s">
        <v>753</v>
      </c>
      <c r="E103" s="642" t="s">
        <v>729</v>
      </c>
      <c r="F103" s="642" t="s">
        <v>730</v>
      </c>
      <c r="G103" s="642" t="s">
        <v>731</v>
      </c>
      <c r="H103" s="642" t="s">
        <v>732</v>
      </c>
      <c r="I103" s="642" t="s">
        <v>733</v>
      </c>
      <c r="J103" s="642" t="s">
        <v>734</v>
      </c>
      <c r="K103" s="642" t="s">
        <v>735</v>
      </c>
      <c r="L103" s="642" t="s">
        <v>736</v>
      </c>
      <c r="M103" s="642" t="s">
        <v>737</v>
      </c>
      <c r="N103" s="642" t="s">
        <v>738</v>
      </c>
      <c r="O103" s="642" t="s">
        <v>739</v>
      </c>
      <c r="P103" s="642" t="s">
        <v>740</v>
      </c>
      <c r="Q103" s="642" t="s">
        <v>741</v>
      </c>
      <c r="R103" s="642" t="s">
        <v>742</v>
      </c>
      <c r="S103" s="642" t="s">
        <v>743</v>
      </c>
      <c r="T103" s="642" t="s">
        <v>744</v>
      </c>
      <c r="U103" s="642" t="s">
        <v>745</v>
      </c>
      <c r="V103" s="642" t="s">
        <v>746</v>
      </c>
      <c r="W103" s="642" t="s">
        <v>747</v>
      </c>
    </row>
    <row r="104" spans="3:23" s="645" customFormat="1" x14ac:dyDescent="0.3">
      <c r="C104" s="731" t="s">
        <v>1152</v>
      </c>
      <c r="D104" s="830" t="s">
        <v>965</v>
      </c>
      <c r="E104" s="831">
        <f>'JV_PL&amp;배당가능이익검토'!F99</f>
        <v>0</v>
      </c>
      <c r="F104" s="832">
        <f>'JV_PL&amp;배당가능이익검토'!G99</f>
        <v>18979389.36562328</v>
      </c>
      <c r="G104" s="832">
        <f ca="1">'JV_PL&amp;배당가능이익검토'!H99</f>
        <v>18981755.407788903</v>
      </c>
      <c r="H104" s="832">
        <f ca="1">'JV_PL&amp;배당가능이익검토'!I99</f>
        <v>13186560.976692528</v>
      </c>
      <c r="I104" s="832">
        <f ca="1">'JV_PL&amp;배당가능이익검토'!J99</f>
        <v>17341777.560550556</v>
      </c>
      <c r="J104" s="832">
        <f ca="1">'JV_PL&amp;배당가능이익검토'!K99</f>
        <v>19643509.200827166</v>
      </c>
      <c r="K104" s="832">
        <f ca="1">'JV_PL&amp;배당가능이익검토'!L99</f>
        <v>21025674.078348279</v>
      </c>
      <c r="L104" s="832">
        <f ca="1">'JV_PL&amp;배당가능이익검토'!M99</f>
        <v>24484340.245422617</v>
      </c>
      <c r="M104" s="832">
        <f ca="1">'JV_PL&amp;배당가능이익검토'!N99</f>
        <v>28015520.444433853</v>
      </c>
      <c r="N104" s="832">
        <f ca="1">'JV_PL&amp;배당가능이익검토'!O99</f>
        <v>12905602.440239832</v>
      </c>
      <c r="O104" s="832">
        <f ca="1">'JV_PL&amp;배당가능이익검토'!P99</f>
        <v>24934745.461579256</v>
      </c>
      <c r="P104" s="832">
        <f ca="1">'JV_PL&amp;배당가능이익검토'!Q99</f>
        <v>26978462.410229139</v>
      </c>
      <c r="Q104" s="832">
        <f ca="1">'JV_PL&amp;배당가능이익검토'!R99</f>
        <v>34032061.517170109</v>
      </c>
      <c r="R104" s="832">
        <f ca="1">'JV_PL&amp;배당가능이익검토'!S99</f>
        <v>41090459.420757309</v>
      </c>
      <c r="S104" s="832">
        <f ca="1">'JV_PL&amp;배당가능이익검토'!T99</f>
        <v>48068054.333086982</v>
      </c>
      <c r="T104" s="832">
        <f ca="1">'JV_PL&amp;배당가능이익검토'!U99</f>
        <v>54659467.311531693</v>
      </c>
      <c r="U104" s="832">
        <f ca="1">'JV_PL&amp;배당가능이익검토'!V99</f>
        <v>61364847.151877232</v>
      </c>
      <c r="V104" s="832">
        <f ca="1">'JV_PL&amp;배당가능이익검토'!W99</f>
        <v>71984098.519849405</v>
      </c>
      <c r="W104" s="832">
        <f ca="1">'JV_PL&amp;배당가능이익검토'!X99</f>
        <v>71002927.028865874</v>
      </c>
    </row>
    <row r="105" spans="3:23" s="645" customFormat="1" x14ac:dyDescent="0.3">
      <c r="C105" s="733"/>
      <c r="D105" s="833" t="s">
        <v>966</v>
      </c>
      <c r="E105" s="834">
        <f>'JV_PL&amp;배당가능이익검토'!F100</f>
        <v>0</v>
      </c>
      <c r="F105" s="835">
        <f>'JV_PL&amp;배당가능이익검토'!G100</f>
        <v>2488357.6713333339</v>
      </c>
      <c r="G105" s="835">
        <f>'JV_PL&amp;배당가능이익검토'!H100</f>
        <v>2535796.2272423659</v>
      </c>
      <c r="H105" s="835">
        <f>'JV_PL&amp;배당가능이익검토'!I100</f>
        <v>2584303.6264372645</v>
      </c>
      <c r="I105" s="835">
        <f>'JV_PL&amp;배당가능이익검토'!J100</f>
        <v>2633852.0238827104</v>
      </c>
      <c r="J105" s="835">
        <f>'JV_PL&amp;배당가능이익검토'!K100</f>
        <v>2684494.4548963131</v>
      </c>
      <c r="K105" s="835">
        <f>'JV_PL&amp;배당가능이익검토'!L100</f>
        <v>2736216.7566288346</v>
      </c>
      <c r="L105" s="835">
        <f>'JV_PL&amp;배당가능이익검토'!M100</f>
        <v>2789118.0680328594</v>
      </c>
      <c r="M105" s="835">
        <f>'JV_PL&amp;배당가능이익검토'!N100</f>
        <v>2843209.8850384057</v>
      </c>
      <c r="N105" s="835">
        <f>'JV_PL&amp;배당가능이익검토'!O100</f>
        <v>2898457.6260829624</v>
      </c>
      <c r="O105" s="835">
        <f>'JV_PL&amp;배당가능이익검토'!P100</f>
        <v>2954955.4437716878</v>
      </c>
      <c r="P105" s="835">
        <f>'JV_PL&amp;배당가능이익검토'!Q100</f>
        <v>3012729.2269558324</v>
      </c>
      <c r="Q105" s="835">
        <f>'JV_PL&amp;배당가능이익검토'!R100</f>
        <v>3071751.8598517748</v>
      </c>
      <c r="R105" s="835">
        <f>'JV_PL&amp;배당가능이익검토'!S100</f>
        <v>3132111.139855695</v>
      </c>
      <c r="S105" s="835">
        <f>'JV_PL&amp;배당가능이익검토'!T100</f>
        <v>3193838.1030223304</v>
      </c>
      <c r="T105" s="835">
        <f>'JV_PL&amp;배당가능이익검토'!U100</f>
        <v>3256944.7751376745</v>
      </c>
      <c r="U105" s="835">
        <f>'JV_PL&amp;배당가능이익검토'!V100</f>
        <v>3321413.2320503592</v>
      </c>
      <c r="V105" s="835">
        <f>'JV_PL&amp;배당가능이익검토'!W100</f>
        <v>3387365.4794765878</v>
      </c>
      <c r="W105" s="835">
        <f>'JV_PL&amp;배당가능이익검토'!X100</f>
        <v>0</v>
      </c>
    </row>
    <row r="106" spans="3:23" s="645" customFormat="1" x14ac:dyDescent="0.3">
      <c r="C106" s="733"/>
      <c r="D106" s="836" t="s">
        <v>942</v>
      </c>
      <c r="E106" s="834">
        <f>'JV_PL&amp;배당가능이익검토'!F101</f>
        <v>0</v>
      </c>
      <c r="F106" s="835">
        <f>'JV_PL&amp;배당가능이익검토'!G101</f>
        <v>8313400</v>
      </c>
      <c r="G106" s="835">
        <f>'JV_PL&amp;배당가능이익검토'!H101</f>
        <v>8357668.0000000009</v>
      </c>
      <c r="H106" s="835">
        <f>'JV_PL&amp;배당가능이익검토'!I101</f>
        <v>8402821.3600000031</v>
      </c>
      <c r="I106" s="835">
        <f>'JV_PL&amp;배당가능이익검토'!J101</f>
        <v>8448877.7872000039</v>
      </c>
      <c r="J106" s="835">
        <f>'JV_PL&amp;배당가능이익검토'!K101</f>
        <v>8495855.3429440018</v>
      </c>
      <c r="K106" s="835">
        <f>'JV_PL&amp;배당가능이익검토'!L101</f>
        <v>8543772.4498028792</v>
      </c>
      <c r="L106" s="835">
        <f>'JV_PL&amp;배당가능이익검토'!M101</f>
        <v>8592647.8987989388</v>
      </c>
      <c r="M106" s="835">
        <f>'JV_PL&amp;배당가능이익검토'!N101</f>
        <v>8642500.8567749187</v>
      </c>
      <c r="N106" s="835">
        <f>'JV_PL&amp;배당가능이익검토'!O101</f>
        <v>8693350.8739104178</v>
      </c>
      <c r="O106" s="835">
        <f>'JV_PL&amp;배당가능이익검토'!P101</f>
        <v>8745217.8913886249</v>
      </c>
      <c r="P106" s="835">
        <f>'JV_PL&amp;배당가능이익검토'!Q101</f>
        <v>8798122.2492163982</v>
      </c>
      <c r="Q106" s="835">
        <f>'JV_PL&amp;배당가능이익검토'!R101</f>
        <v>8852084.6942007262</v>
      </c>
      <c r="R106" s="835">
        <f>'JV_PL&amp;배당가능이익검토'!S101</f>
        <v>8907126.3880847376</v>
      </c>
      <c r="S106" s="835">
        <f>'JV_PL&amp;배당가능이익검토'!T101</f>
        <v>8963268.9158464335</v>
      </c>
      <c r="T106" s="835">
        <f>'JV_PL&amp;배당가능이익검토'!U101</f>
        <v>9020534.2941633631</v>
      </c>
      <c r="U106" s="835">
        <f>'JV_PL&amp;배당가능이익검토'!V101</f>
        <v>9078944.9800466299</v>
      </c>
      <c r="V106" s="835">
        <f>'JV_PL&amp;배당가능이익검토'!W101</f>
        <v>4828727.6513476307</v>
      </c>
      <c r="W106" s="835">
        <f>'JV_PL&amp;배당가능이익검토'!X101</f>
        <v>3.7252902984619141E-9</v>
      </c>
    </row>
    <row r="107" spans="3:23" s="645" customFormat="1" x14ac:dyDescent="0.3">
      <c r="C107" s="733"/>
      <c r="D107" s="833" t="s">
        <v>967</v>
      </c>
      <c r="E107" s="834">
        <f>'JV_PL&amp;배당가능이익검토'!F102</f>
        <v>0</v>
      </c>
      <c r="F107" s="835">
        <f>'JV_PL&amp;배당가능이익검토'!G102</f>
        <v>114511078.43137255</v>
      </c>
      <c r="G107" s="835">
        <f>'JV_PL&amp;배당가능이익검토'!H102</f>
        <v>107535784.31372549</v>
      </c>
      <c r="H107" s="835">
        <f>'JV_PL&amp;배당가능이익검토'!I102</f>
        <v>100560490.19607842</v>
      </c>
      <c r="I107" s="835">
        <f>'JV_PL&amp;배당가능이익검토'!J102</f>
        <v>93585196.078431353</v>
      </c>
      <c r="J107" s="835">
        <f>'JV_PL&amp;배당가능이익검토'!K102</f>
        <v>86609901.960784286</v>
      </c>
      <c r="K107" s="835">
        <f>'JV_PL&amp;배당가능이익검토'!L102</f>
        <v>79634607.84313722</v>
      </c>
      <c r="L107" s="835">
        <f>'JV_PL&amp;배당가능이익검토'!M102</f>
        <v>72659313.725490153</v>
      </c>
      <c r="M107" s="835">
        <f>'JV_PL&amp;배당가능이익검토'!N102</f>
        <v>65684019.607843094</v>
      </c>
      <c r="N107" s="835">
        <f>'JV_PL&amp;배당가능이익검토'!O102</f>
        <v>58708725.490196034</v>
      </c>
      <c r="O107" s="835">
        <f>'JV_PL&amp;배당가능이익검토'!P102</f>
        <v>51733431.372548975</v>
      </c>
      <c r="P107" s="835">
        <f>'JV_PL&amp;배당가능이익검토'!Q102</f>
        <v>44758137.254901916</v>
      </c>
      <c r="Q107" s="835">
        <f>'JV_PL&amp;배당가능이익검토'!R102</f>
        <v>37782843.137254857</v>
      </c>
      <c r="R107" s="835">
        <f>'JV_PL&amp;배당가능이익검토'!S102</f>
        <v>30807549.019607797</v>
      </c>
      <c r="S107" s="835">
        <f>'JV_PL&amp;배당가능이익검토'!T102</f>
        <v>23832254.901960738</v>
      </c>
      <c r="T107" s="835">
        <f>'JV_PL&amp;배당가능이익검토'!U102</f>
        <v>16856960.784313679</v>
      </c>
      <c r="U107" s="835">
        <f>'JV_PL&amp;배당가능이익검토'!V102</f>
        <v>9881666.6666666195</v>
      </c>
      <c r="V107" s="835">
        <f>ROUND('JV_PL&amp;배당가능이익검토'!W102,0)</f>
        <v>2906373</v>
      </c>
      <c r="W107" s="835">
        <f>'JV_PL&amp;배당가능이익검토'!X102</f>
        <v>-4.8428773880004883E-8</v>
      </c>
    </row>
    <row r="108" spans="3:23" s="645" customFormat="1" ht="14.25" thickBot="1" x14ac:dyDescent="0.35">
      <c r="C108" s="733"/>
      <c r="D108" s="833" t="s">
        <v>968</v>
      </c>
      <c r="E108" s="834">
        <f>'JV_PL&amp;배당가능이익검토'!F103</f>
        <v>0</v>
      </c>
      <c r="F108" s="835">
        <f>'JV_PL&amp;배당가능이익검토'!G103</f>
        <v>0</v>
      </c>
      <c r="G108" s="835">
        <f>'JV_PL&amp;배당가능이익검토'!H103</f>
        <v>0</v>
      </c>
      <c r="H108" s="835">
        <f>'JV_PL&amp;배당가능이익검토'!I103</f>
        <v>0</v>
      </c>
      <c r="I108" s="835">
        <f>'JV_PL&amp;배당가능이익검토'!J103</f>
        <v>0</v>
      </c>
      <c r="J108" s="835">
        <f>'JV_PL&amp;배당가능이익검토'!K103</f>
        <v>0</v>
      </c>
      <c r="K108" s="835">
        <f>'JV_PL&amp;배당가능이익검토'!L103</f>
        <v>0</v>
      </c>
      <c r="L108" s="835">
        <f>'JV_PL&amp;배당가능이익검토'!M103</f>
        <v>0</v>
      </c>
      <c r="M108" s="835">
        <f>'JV_PL&amp;배당가능이익검토'!N103</f>
        <v>0</v>
      </c>
      <c r="N108" s="835">
        <f>'JV_PL&amp;배당가능이익검토'!O103</f>
        <v>0</v>
      </c>
      <c r="O108" s="835">
        <f>'JV_PL&amp;배당가능이익검토'!P103</f>
        <v>0</v>
      </c>
      <c r="P108" s="835">
        <f>'JV_PL&amp;배당가능이익검토'!Q103</f>
        <v>0</v>
      </c>
      <c r="Q108" s="835">
        <f>'JV_PL&amp;배당가능이익검토'!R103</f>
        <v>0</v>
      </c>
      <c r="R108" s="835">
        <f>'JV_PL&amp;배당가능이익검토'!S103</f>
        <v>0</v>
      </c>
      <c r="S108" s="835">
        <f>'JV_PL&amp;배당가능이익검토'!T103</f>
        <v>0</v>
      </c>
      <c r="T108" s="835">
        <f>'JV_PL&amp;배당가능이익검토'!U103</f>
        <v>0</v>
      </c>
      <c r="U108" s="835">
        <f>'JV_PL&amp;배당가능이익검토'!V103</f>
        <v>0</v>
      </c>
      <c r="V108" s="835">
        <f>ROUND('JV_PL&amp;배당가능이익검토'!W103,0)</f>
        <v>0</v>
      </c>
      <c r="W108" s="835">
        <f>'JV_PL&amp;배당가능이익검토'!X103</f>
        <v>0</v>
      </c>
    </row>
    <row r="109" spans="3:23" s="648" customFormat="1" x14ac:dyDescent="0.3">
      <c r="C109" s="734"/>
      <c r="D109" s="837" t="s">
        <v>969</v>
      </c>
      <c r="E109" s="838">
        <f>SUM(E104:E108)</f>
        <v>0</v>
      </c>
      <c r="F109" s="839">
        <f t="shared" ref="F109:W109" si="22">SUM(F104:F108)</f>
        <v>144292225.46832916</v>
      </c>
      <c r="G109" s="839">
        <f t="shared" ca="1" si="22"/>
        <v>137411003.94875675</v>
      </c>
      <c r="H109" s="839">
        <f t="shared" ca="1" si="22"/>
        <v>124734176.15920821</v>
      </c>
      <c r="I109" s="839">
        <f t="shared" ca="1" si="22"/>
        <v>122009703.45006463</v>
      </c>
      <c r="J109" s="839">
        <f t="shared" ca="1" si="22"/>
        <v>117433760.95945176</v>
      </c>
      <c r="K109" s="839">
        <f t="shared" ca="1" si="22"/>
        <v>111940271.12791722</v>
      </c>
      <c r="L109" s="839">
        <f t="shared" ca="1" si="22"/>
        <v>108525419.93774457</v>
      </c>
      <c r="M109" s="839">
        <f t="shared" ca="1" si="22"/>
        <v>105185250.79409027</v>
      </c>
      <c r="N109" s="839">
        <f t="shared" ca="1" si="22"/>
        <v>83206136.43042925</v>
      </c>
      <c r="O109" s="839">
        <f t="shared" ca="1" si="22"/>
        <v>88368350.169288546</v>
      </c>
      <c r="P109" s="839">
        <f t="shared" ca="1" si="22"/>
        <v>83547451.141303286</v>
      </c>
      <c r="Q109" s="839">
        <f t="shared" ca="1" si="22"/>
        <v>83738741.208477467</v>
      </c>
      <c r="R109" s="839">
        <f t="shared" ca="1" si="22"/>
        <v>83937245.968305543</v>
      </c>
      <c r="S109" s="839">
        <f t="shared" ca="1" si="22"/>
        <v>84057416.253916472</v>
      </c>
      <c r="T109" s="839">
        <f t="shared" ca="1" si="22"/>
        <v>83793907.16514641</v>
      </c>
      <c r="U109" s="839">
        <f t="shared" ca="1" si="22"/>
        <v>83646872.030640841</v>
      </c>
      <c r="V109" s="839">
        <f t="shared" ca="1" si="22"/>
        <v>83106564.650673628</v>
      </c>
      <c r="W109" s="839">
        <f t="shared" ca="1" si="22"/>
        <v>71002927.028865829</v>
      </c>
    </row>
    <row r="110" spans="3:23" s="645" customFormat="1" x14ac:dyDescent="0.3">
      <c r="C110" s="733"/>
      <c r="D110" s="830" t="s">
        <v>970</v>
      </c>
      <c r="E110" s="831">
        <f>'JV_PL&amp;배당가능이익검토'!F105</f>
        <v>0</v>
      </c>
      <c r="F110" s="832">
        <f>'JV_PL&amp;배당가능이익검토'!G105</f>
        <v>4624453.3333333321</v>
      </c>
      <c r="G110" s="832">
        <f>'JV_PL&amp;배당가능이익검토'!H105</f>
        <v>4670693.3333333321</v>
      </c>
      <c r="H110" s="832">
        <f>'JV_PL&amp;배당가능이익검토'!I105</f>
        <v>4717400</v>
      </c>
      <c r="I110" s="832">
        <f>'JV_PL&amp;배당가능이익검토'!J105</f>
        <v>4764573.333333333</v>
      </c>
      <c r="J110" s="832">
        <f>'JV_PL&amp;배당가능이익검토'!K105</f>
        <v>4812226.6666666679</v>
      </c>
      <c r="K110" s="832">
        <f>'JV_PL&amp;배당가능이익검토'!L105</f>
        <v>4860346.6666666679</v>
      </c>
      <c r="L110" s="832">
        <f>'JV_PL&amp;배당가능이익검토'!M105</f>
        <v>4908946.6666666679</v>
      </c>
      <c r="M110" s="832">
        <f>'JV_PL&amp;배당가능이익검토'!N105</f>
        <v>4958040</v>
      </c>
      <c r="N110" s="832">
        <f>'JV_PL&amp;배당가능이익검토'!O105</f>
        <v>5007626.666666667</v>
      </c>
      <c r="O110" s="832">
        <f>'JV_PL&amp;배당가능이익검토'!P105</f>
        <v>5057693.3333333321</v>
      </c>
      <c r="P110" s="832">
        <f>'JV_PL&amp;배당가능이익검토'!Q105</f>
        <v>5108280</v>
      </c>
      <c r="Q110" s="832">
        <f>'JV_PL&amp;배당가능이익검토'!R105</f>
        <v>5159360</v>
      </c>
      <c r="R110" s="832">
        <f>'JV_PL&amp;배당가능이익검토'!S105</f>
        <v>5210946.666666667</v>
      </c>
      <c r="S110" s="832">
        <f>'JV_PL&amp;배당가능이익검토'!T105</f>
        <v>5263053.3333333321</v>
      </c>
      <c r="T110" s="832">
        <f>'JV_PL&amp;배당가능이익검토'!U105</f>
        <v>5315693.3333333321</v>
      </c>
      <c r="U110" s="832">
        <f>'JV_PL&amp;배당가능이익검토'!V105</f>
        <v>5368853.3333333321</v>
      </c>
      <c r="V110" s="832">
        <f>'JV_PL&amp;배당가능이익검토'!W105</f>
        <v>5422541.8666666644</v>
      </c>
      <c r="W110" s="832">
        <f>'JV_PL&amp;배당가능이익검토'!X105</f>
        <v>0</v>
      </c>
    </row>
    <row r="111" spans="3:23" s="645" customFormat="1" x14ac:dyDescent="0.3">
      <c r="C111" s="733"/>
      <c r="D111" s="833" t="s">
        <v>971</v>
      </c>
      <c r="E111" s="834">
        <f>'JV_PL&amp;배당가능이익검토'!F106</f>
        <v>0</v>
      </c>
      <c r="F111" s="835">
        <f>'JV_PL&amp;배당가능이익검토'!G106</f>
        <v>1843952.1948829168</v>
      </c>
      <c r="G111" s="835">
        <f>'JV_PL&amp;배당가능이익검토'!H106</f>
        <v>1887726.3375842222</v>
      </c>
      <c r="H111" s="835">
        <f>'JV_PL&amp;배당가능이익검토'!I106</f>
        <v>1932662.9630094655</v>
      </c>
      <c r="I111" s="835">
        <f>'JV_PL&amp;배당가능이익검토'!J106</f>
        <v>1978794.5680121712</v>
      </c>
      <c r="J111" s="835">
        <f>'JV_PL&amp;배당가능이익검토'!K106</f>
        <v>2026154.5792182949</v>
      </c>
      <c r="K111" s="835">
        <f>'JV_PL&amp;배당가능이익검토'!L106</f>
        <v>2074777.3799469168</v>
      </c>
      <c r="L111" s="835">
        <f>'JV_PL&amp;배당가능이익검토'!M106</f>
        <v>2124698.3379162014</v>
      </c>
      <c r="M111" s="835">
        <f>'JV_PL&amp;배당가능이익검토'!N106</f>
        <v>2175953.8337576599</v>
      </c>
      <c r="N111" s="835">
        <f>'JV_PL&amp;배당가능이익검토'!O106</f>
        <v>2228581.2903624303</v>
      </c>
      <c r="O111" s="835">
        <f>'JV_PL&amp;배당가능이익검토'!P106</f>
        <v>2282619.203083978</v>
      </c>
      <c r="P111" s="835">
        <f>'JV_PL&amp;배당가능이익검토'!Q106</f>
        <v>2338107.1708223396</v>
      </c>
      <c r="Q111" s="835">
        <f>'JV_PL&amp;배당가능이익검토'!R106</f>
        <v>2395085.9280157993</v>
      </c>
      <c r="R111" s="835">
        <f>'JV_PL&amp;배당가능이익검토'!S106</f>
        <v>2453597.3775666011</v>
      </c>
      <c r="S111" s="835">
        <f>'JV_PL&amp;배당가능이익검토'!T106</f>
        <v>2511028.7452077139</v>
      </c>
      <c r="T111" s="835">
        <f>'JV_PL&amp;배당가능이익검토'!U106</f>
        <v>2559791.0069600055</v>
      </c>
      <c r="U111" s="835">
        <f>'JV_PL&amp;배당가능이익검토'!V106</f>
        <v>2609570.7832605382</v>
      </c>
      <c r="V111" s="835">
        <f>'JV_PL&amp;배당가능이익검토'!W106</f>
        <v>2660390.2769323946</v>
      </c>
      <c r="W111" s="835">
        <f>'JV_PL&amp;배당가능이익검토'!X106</f>
        <v>0</v>
      </c>
    </row>
    <row r="112" spans="3:23" s="645" customFormat="1" thickBot="1" x14ac:dyDescent="0.35">
      <c r="C112" s="733"/>
      <c r="D112" s="840" t="s">
        <v>748</v>
      </c>
      <c r="E112" s="841">
        <f>'JV_PL&amp;배당가능이익검토'!F107</f>
        <v>0</v>
      </c>
      <c r="F112" s="842">
        <f>'JV_PL&amp;배당가능이익검토'!G107</f>
        <v>65500000</v>
      </c>
      <c r="G112" s="842">
        <f ca="1">'JV_PL&amp;배당가능이익검토'!H107</f>
        <v>55450000</v>
      </c>
      <c r="H112" s="842">
        <f ca="1">'JV_PL&amp;배당가능이익검토'!I107</f>
        <v>42400000</v>
      </c>
      <c r="I112" s="842">
        <f ca="1">'JV_PL&amp;배당가능이익검토'!J107</f>
        <v>36680000</v>
      </c>
      <c r="J112" s="842">
        <f ca="1">'JV_PL&amp;배당가능이익검토'!K107</f>
        <v>33012000</v>
      </c>
      <c r="K112" s="842">
        <f ca="1">'JV_PL&amp;배당가능이익검토'!L107</f>
        <v>29344000</v>
      </c>
      <c r="L112" s="842">
        <f ca="1">'JV_PL&amp;배당가능이익검토'!M107</f>
        <v>25676000</v>
      </c>
      <c r="M112" s="842">
        <f ca="1">'JV_PL&amp;배당가능이익검토'!N107</f>
        <v>22008000</v>
      </c>
      <c r="N112" s="842">
        <f ca="1">'JV_PL&amp;배당가능이익검토'!O107</f>
        <v>0</v>
      </c>
      <c r="O112" s="842">
        <f ca="1">ROUND('JV_PL&amp;배당가능이익검토'!P107,0)</f>
        <v>0</v>
      </c>
      <c r="P112" s="842">
        <f ca="1">ROUND('JV_PL&amp;배당가능이익검토'!Q107,0)</f>
        <v>0</v>
      </c>
      <c r="Q112" s="842">
        <f ca="1">ROUND('JV_PL&amp;배당가능이익검토'!R107,0)</f>
        <v>0</v>
      </c>
      <c r="R112" s="842">
        <f ca="1">ROUND('JV_PL&amp;배당가능이익검토'!S107,0)</f>
        <v>0</v>
      </c>
      <c r="S112" s="842">
        <f ca="1">ROUND('JV_PL&amp;배당가능이익검토'!T107,0)</f>
        <v>0</v>
      </c>
      <c r="T112" s="842">
        <f ca="1">ROUND('JV_PL&amp;배당가능이익검토'!U107,0)</f>
        <v>0</v>
      </c>
      <c r="U112" s="842">
        <f ca="1">ROUND('JV_PL&amp;배당가능이익검토'!V107,0)</f>
        <v>0</v>
      </c>
      <c r="V112" s="842">
        <f ca="1">ROUND('JV_PL&amp;배당가능이익검토'!W107,0)</f>
        <v>0</v>
      </c>
      <c r="W112" s="842">
        <f ca="1">ROUND('JV_PL&amp;배당가능이익검토'!X107,0)</f>
        <v>0</v>
      </c>
    </row>
    <row r="113" spans="3:23" s="645" customFormat="1" ht="14.25" thickBot="1" x14ac:dyDescent="0.35">
      <c r="C113" s="733"/>
      <c r="D113" s="837" t="s">
        <v>972</v>
      </c>
      <c r="E113" s="838">
        <f>SUM(E110:E112)</f>
        <v>0</v>
      </c>
      <c r="F113" s="839">
        <f t="shared" ref="F113:W113" si="23">SUM(F110:F112)</f>
        <v>71968405.528216243</v>
      </c>
      <c r="G113" s="839">
        <f t="shared" ca="1" si="23"/>
        <v>62008419.670917556</v>
      </c>
      <c r="H113" s="839">
        <f t="shared" ca="1" si="23"/>
        <v>49050062.963009462</v>
      </c>
      <c r="I113" s="839">
        <f t="shared" ca="1" si="23"/>
        <v>43423367.901345506</v>
      </c>
      <c r="J113" s="839">
        <f t="shared" ca="1" si="23"/>
        <v>39850381.245884962</v>
      </c>
      <c r="K113" s="839">
        <f t="shared" ca="1" si="23"/>
        <v>36279124.046613589</v>
      </c>
      <c r="L113" s="839">
        <f t="shared" ca="1" si="23"/>
        <v>32709645.004582867</v>
      </c>
      <c r="M113" s="839">
        <f t="shared" ca="1" si="23"/>
        <v>29141993.833757661</v>
      </c>
      <c r="N113" s="839">
        <f t="shared" ca="1" si="23"/>
        <v>7236207.9570290968</v>
      </c>
      <c r="O113" s="839">
        <f t="shared" ca="1" si="23"/>
        <v>7340312.5364173101</v>
      </c>
      <c r="P113" s="839">
        <f t="shared" ca="1" si="23"/>
        <v>7446387.1708223391</v>
      </c>
      <c r="Q113" s="839">
        <f t="shared" ca="1" si="23"/>
        <v>7554445.9280157993</v>
      </c>
      <c r="R113" s="839">
        <f t="shared" ca="1" si="23"/>
        <v>7664544.0442332681</v>
      </c>
      <c r="S113" s="839">
        <f t="shared" ca="1" si="23"/>
        <v>7774082.078541046</v>
      </c>
      <c r="T113" s="839">
        <f t="shared" ca="1" si="23"/>
        <v>7875484.3402933376</v>
      </c>
      <c r="U113" s="839">
        <f t="shared" ca="1" si="23"/>
        <v>7978424.1165938703</v>
      </c>
      <c r="V113" s="839">
        <f t="shared" ca="1" si="23"/>
        <v>8082932.1435990594</v>
      </c>
      <c r="W113" s="839">
        <f t="shared" ca="1" si="23"/>
        <v>0</v>
      </c>
    </row>
    <row r="114" spans="3:23" s="645" customFormat="1" x14ac:dyDescent="0.3">
      <c r="C114" s="733"/>
      <c r="D114" s="843" t="s">
        <v>973</v>
      </c>
      <c r="E114" s="844">
        <f>'JV_PL&amp;배당가능이익검토'!F109</f>
        <v>0</v>
      </c>
      <c r="F114" s="845">
        <f>'JV_PL&amp;배당가능이익검토'!G109</f>
        <v>68500000</v>
      </c>
      <c r="G114" s="845">
        <f>'JV_PL&amp;배당가능이익검토'!H109</f>
        <v>68500000</v>
      </c>
      <c r="H114" s="845">
        <f>'JV_PL&amp;배당가능이익검토'!I109</f>
        <v>68500000</v>
      </c>
      <c r="I114" s="845">
        <f>'JV_PL&amp;배당가능이익검토'!J109</f>
        <v>68500000</v>
      </c>
      <c r="J114" s="845">
        <f>'JV_PL&amp;배당가능이익검토'!K109</f>
        <v>68500000</v>
      </c>
      <c r="K114" s="845">
        <f>'JV_PL&amp;배당가능이익검토'!L109</f>
        <v>68500000</v>
      </c>
      <c r="L114" s="845">
        <f>'JV_PL&amp;배당가능이익검토'!M109</f>
        <v>68500000</v>
      </c>
      <c r="M114" s="845">
        <f>'JV_PL&amp;배당가능이익검토'!N109</f>
        <v>68500000</v>
      </c>
      <c r="N114" s="845">
        <f>'JV_PL&amp;배당가능이익검토'!O109</f>
        <v>68500000</v>
      </c>
      <c r="O114" s="845">
        <f>'JV_PL&amp;배당가능이익검토'!P109</f>
        <v>68500000</v>
      </c>
      <c r="P114" s="845">
        <f>'JV_PL&amp;배당가능이익검토'!Q109</f>
        <v>68500000</v>
      </c>
      <c r="Q114" s="845">
        <f>'JV_PL&amp;배당가능이익검토'!R109</f>
        <v>68500000</v>
      </c>
      <c r="R114" s="845">
        <f>'JV_PL&amp;배당가능이익검토'!S109</f>
        <v>68500000</v>
      </c>
      <c r="S114" s="845">
        <f>'JV_PL&amp;배당가능이익검토'!T109</f>
        <v>68500000</v>
      </c>
      <c r="T114" s="845">
        <f>'JV_PL&amp;배당가능이익검토'!U109</f>
        <v>68500000</v>
      </c>
      <c r="U114" s="845">
        <f>'JV_PL&amp;배당가능이익검토'!V109</f>
        <v>68500000</v>
      </c>
      <c r="V114" s="845">
        <f>'JV_PL&amp;배당가능이익검토'!W109</f>
        <v>68500000</v>
      </c>
      <c r="W114" s="845">
        <f>'JV_PL&amp;배당가능이익검토'!X109</f>
        <v>68500000</v>
      </c>
    </row>
    <row r="115" spans="3:23" s="645" customFormat="1" ht="14.25" thickBot="1" x14ac:dyDescent="0.35">
      <c r="C115" s="733"/>
      <c r="D115" s="840" t="s">
        <v>974</v>
      </c>
      <c r="E115" s="841">
        <f>'JV_PL&amp;배당가능이익검토'!F110</f>
        <v>0</v>
      </c>
      <c r="F115" s="842">
        <f>'JV_PL&amp;배당가능이익검토'!G110</f>
        <v>3823819.9401129112</v>
      </c>
      <c r="G115" s="842">
        <f ca="1">'JV_PL&amp;배당가능이익검토'!H110</f>
        <v>6902584.2778392127</v>
      </c>
      <c r="H115" s="842">
        <f ca="1">'JV_PL&amp;배당가능이익검토'!I110</f>
        <v>7184113.1961987456</v>
      </c>
      <c r="I115" s="842">
        <f ca="1">'JV_PL&amp;배당가능이익검토'!J110</f>
        <v>10086335.548719116</v>
      </c>
      <c r="J115" s="842">
        <f ca="1">'JV_PL&amp;배당가능이익검토'!K110</f>
        <v>9083379.7135667913</v>
      </c>
      <c r="K115" s="842">
        <f ca="1">'JV_PL&amp;배당가능이익검토'!L110</f>
        <v>7161147.081303631</v>
      </c>
      <c r="L115" s="842">
        <f ca="1">'JV_PL&amp;배당가능이익검토'!M110</f>
        <v>7315774.9331616992</v>
      </c>
      <c r="M115" s="842">
        <f ca="1">'JV_PL&amp;배당가능이익검토'!N110</f>
        <v>7543256.9603325948</v>
      </c>
      <c r="N115" s="842">
        <f ca="1">'JV_PL&amp;배당가능이익검토'!O110</f>
        <v>7469928.4734001532</v>
      </c>
      <c r="O115" s="842">
        <f ca="1">'JV_PL&amp;배당가능이익검토'!P110</f>
        <v>12528037.632871244</v>
      </c>
      <c r="P115" s="842">
        <f ca="1">'JV_PL&amp;배당가능이익검토'!Q110</f>
        <v>7601063.9704809459</v>
      </c>
      <c r="Q115" s="842">
        <f ca="1">'JV_PL&amp;배당가능이익검토'!R110</f>
        <v>7684295.2804616624</v>
      </c>
      <c r="R115" s="842">
        <f ca="1">'JV_PL&amp;배당가능이익검토'!S110</f>
        <v>7772701.9240722852</v>
      </c>
      <c r="S115" s="842">
        <f ca="1">'JV_PL&amp;배당가능이익검토'!T110</f>
        <v>7783334.1753754504</v>
      </c>
      <c r="T115" s="842">
        <f ca="1">'JV_PL&amp;배당가능이익검토'!U110</f>
        <v>7418422.8248530785</v>
      </c>
      <c r="U115" s="842">
        <f ca="1">'JV_PL&amp;배당가능이익검토'!V110</f>
        <v>7168447.9140469795</v>
      </c>
      <c r="V115" s="842">
        <f ca="1">'JV_PL&amp;배당가능이익검토'!W110</f>
        <v>6523632.0560941258</v>
      </c>
      <c r="W115" s="842">
        <f ca="1">'JV_PL&amp;배당가능이익검토'!X110</f>
        <v>2502927.0288658245</v>
      </c>
    </row>
    <row r="116" spans="3:23" s="645" customFormat="1" x14ac:dyDescent="0.3">
      <c r="C116" s="733"/>
      <c r="D116" s="837" t="s">
        <v>975</v>
      </c>
      <c r="E116" s="838">
        <f>SUM(E114:E115)</f>
        <v>0</v>
      </c>
      <c r="F116" s="839">
        <f t="shared" ref="F116:W116" si="24">SUM(F114:F115)</f>
        <v>72323819.940112919</v>
      </c>
      <c r="G116" s="839">
        <f t="shared" ca="1" si="24"/>
        <v>75402584.277839214</v>
      </c>
      <c r="H116" s="839">
        <f t="shared" ca="1" si="24"/>
        <v>75684113.196198747</v>
      </c>
      <c r="I116" s="839">
        <f t="shared" ca="1" si="24"/>
        <v>78586335.548719108</v>
      </c>
      <c r="J116" s="839">
        <f t="shared" ca="1" si="24"/>
        <v>77583379.713566795</v>
      </c>
      <c r="K116" s="839">
        <f t="shared" ca="1" si="24"/>
        <v>75661147.081303626</v>
      </c>
      <c r="L116" s="839">
        <f t="shared" ca="1" si="24"/>
        <v>75815774.933161706</v>
      </c>
      <c r="M116" s="839">
        <f t="shared" ca="1" si="24"/>
        <v>76043256.960332602</v>
      </c>
      <c r="N116" s="839">
        <f t="shared" ca="1" si="24"/>
        <v>75969928.473400146</v>
      </c>
      <c r="O116" s="839">
        <f t="shared" ca="1" si="24"/>
        <v>81028037.63287124</v>
      </c>
      <c r="P116" s="839">
        <f t="shared" ca="1" si="24"/>
        <v>76101063.970480949</v>
      </c>
      <c r="Q116" s="839">
        <f t="shared" ca="1" si="24"/>
        <v>76184295.280461669</v>
      </c>
      <c r="R116" s="839">
        <f t="shared" ca="1" si="24"/>
        <v>76272701.924072281</v>
      </c>
      <c r="S116" s="839">
        <f t="shared" ca="1" si="24"/>
        <v>76283334.175375447</v>
      </c>
      <c r="T116" s="839">
        <f t="shared" ca="1" si="24"/>
        <v>75918422.824853078</v>
      </c>
      <c r="U116" s="839">
        <f t="shared" ca="1" si="24"/>
        <v>75668447.914046973</v>
      </c>
      <c r="V116" s="839">
        <f t="shared" ca="1" si="24"/>
        <v>75023632.056094125</v>
      </c>
      <c r="W116" s="839">
        <f t="shared" ca="1" si="24"/>
        <v>71002927.028865829</v>
      </c>
    </row>
    <row r="117" spans="3:23" s="645" customFormat="1" x14ac:dyDescent="0.3">
      <c r="C117" s="733"/>
      <c r="D117" s="846" t="s">
        <v>976</v>
      </c>
      <c r="E117" s="847">
        <f>IFERROR(E113/E116,0)</f>
        <v>0</v>
      </c>
      <c r="F117" s="848">
        <f t="shared" ref="F117:W117" si="25">IFERROR(F113/F116,0)</f>
        <v>0.99508579037734768</v>
      </c>
      <c r="G117" s="848">
        <f t="shared" ca="1" si="25"/>
        <v>0.82236464790692598</v>
      </c>
      <c r="H117" s="848">
        <f t="shared" ca="1" si="25"/>
        <v>0.64808928705889912</v>
      </c>
      <c r="I117" s="848">
        <f t="shared" ca="1" si="25"/>
        <v>0.55255621219830842</v>
      </c>
      <c r="J117" s="848">
        <f t="shared" ca="1" si="25"/>
        <v>0.51364585292636378</v>
      </c>
      <c r="K117" s="848">
        <f t="shared" ca="1" si="25"/>
        <v>0.47949476641728583</v>
      </c>
      <c r="L117" s="848">
        <f t="shared" ca="1" si="25"/>
        <v>0.43143587246083426</v>
      </c>
      <c r="M117" s="848">
        <f t="shared" ca="1" si="25"/>
        <v>0.38322916453932748</v>
      </c>
      <c r="N117" s="848">
        <f t="shared" ca="1" si="25"/>
        <v>9.5250951296640463E-2</v>
      </c>
      <c r="O117" s="848">
        <f t="shared" ca="1" si="25"/>
        <v>9.0589785349059371E-2</v>
      </c>
      <c r="P117" s="848">
        <f t="shared" ca="1" si="25"/>
        <v>9.7848660482733052E-2</v>
      </c>
      <c r="Q117" s="848">
        <f t="shared" ca="1" si="25"/>
        <v>9.91601471170033E-2</v>
      </c>
      <c r="R117" s="848">
        <f t="shared" ca="1" si="25"/>
        <v>0.10048869190268289</v>
      </c>
      <c r="S117" s="848">
        <f t="shared" ca="1" si="25"/>
        <v>0.10191062258328176</v>
      </c>
      <c r="T117" s="848">
        <f t="shared" ca="1" si="25"/>
        <v>0.1037361426548916</v>
      </c>
      <c r="U117" s="848">
        <f t="shared" ca="1" si="25"/>
        <v>0.10543924629796415</v>
      </c>
      <c r="V117" s="848">
        <f t="shared" ca="1" si="25"/>
        <v>0.10773848082368984</v>
      </c>
      <c r="W117" s="848">
        <f t="shared" ca="1" si="25"/>
        <v>0</v>
      </c>
    </row>
    <row r="118" spans="3:23" s="645" customFormat="1" ht="12.75" x14ac:dyDescent="0.3">
      <c r="C118" s="733"/>
      <c r="E118" s="645" t="b">
        <f>E109=E113+E116</f>
        <v>1</v>
      </c>
      <c r="F118" s="645" t="b">
        <f>F109=F113+F116</f>
        <v>1</v>
      </c>
      <c r="G118" s="645" t="b">
        <f t="shared" ref="G118:P118" ca="1" si="26">G109=G113+G116</f>
        <v>1</v>
      </c>
      <c r="H118" s="645" t="b">
        <f t="shared" ca="1" si="26"/>
        <v>1</v>
      </c>
      <c r="I118" s="645" t="b">
        <f t="shared" ca="1" si="26"/>
        <v>1</v>
      </c>
      <c r="J118" s="645" t="b">
        <f t="shared" ca="1" si="26"/>
        <v>1</v>
      </c>
      <c r="K118" s="645" t="b">
        <f t="shared" ca="1" si="26"/>
        <v>1</v>
      </c>
      <c r="L118" s="645" t="b">
        <f t="shared" ca="1" si="26"/>
        <v>1</v>
      </c>
      <c r="M118" s="645" t="b">
        <f t="shared" ca="1" si="26"/>
        <v>1</v>
      </c>
      <c r="N118" s="645" t="b">
        <f t="shared" ca="1" si="26"/>
        <v>1</v>
      </c>
      <c r="O118" s="645" t="b">
        <f ca="1">ROUND(O109,0)=ROUND(O113+O116,0)</f>
        <v>1</v>
      </c>
      <c r="P118" s="645" t="b">
        <f t="shared" ca="1" si="26"/>
        <v>1</v>
      </c>
      <c r="Q118" s="645" t="b">
        <f ca="1">ROUND(Q109,0)=ROUND(Q113+Q116,0)</f>
        <v>1</v>
      </c>
      <c r="R118" s="645" t="b">
        <f t="shared" ref="R118:W118" ca="1" si="27">ROUND(R109,0)=ROUND(R113+R116,0)</f>
        <v>1</v>
      </c>
      <c r="S118" s="645" t="b">
        <f t="shared" ca="1" si="27"/>
        <v>1</v>
      </c>
      <c r="T118" s="645" t="b">
        <f t="shared" ca="1" si="27"/>
        <v>1</v>
      </c>
      <c r="U118" s="645" t="b">
        <f t="shared" ca="1" si="27"/>
        <v>1</v>
      </c>
      <c r="V118" s="645" t="b">
        <f t="shared" ca="1" si="27"/>
        <v>0</v>
      </c>
      <c r="W118" s="645" t="b">
        <f t="shared" ca="1" si="27"/>
        <v>1</v>
      </c>
    </row>
    <row r="119" spans="3:23" s="645" customFormat="1" ht="12.75" x14ac:dyDescent="0.3">
      <c r="C119" s="733"/>
    </row>
    <row r="120" spans="3:23" s="645" customFormat="1" x14ac:dyDescent="0.3">
      <c r="C120" s="733"/>
      <c r="D120" s="652" t="s">
        <v>829</v>
      </c>
      <c r="E120" s="644" t="s">
        <v>755</v>
      </c>
      <c r="F120" s="720"/>
      <c r="G120" s="720"/>
      <c r="R120" s="646"/>
      <c r="S120" s="646"/>
      <c r="T120" s="646"/>
      <c r="U120" s="646"/>
    </row>
    <row r="121" spans="3:23" s="645" customFormat="1" x14ac:dyDescent="0.3">
      <c r="C121" s="731" t="s">
        <v>1151</v>
      </c>
      <c r="D121" s="647" t="s">
        <v>753</v>
      </c>
      <c r="E121" s="642" t="s">
        <v>788</v>
      </c>
      <c r="F121" s="642" t="s">
        <v>702</v>
      </c>
      <c r="G121" s="642" t="s">
        <v>703</v>
      </c>
      <c r="H121" s="642" t="s">
        <v>704</v>
      </c>
      <c r="I121" s="642" t="s">
        <v>705</v>
      </c>
      <c r="J121" s="642" t="s">
        <v>706</v>
      </c>
      <c r="K121" s="642" t="s">
        <v>707</v>
      </c>
      <c r="L121" s="642" t="s">
        <v>708</v>
      </c>
      <c r="M121" s="642" t="s">
        <v>709</v>
      </c>
      <c r="N121" s="642" t="s">
        <v>710</v>
      </c>
      <c r="O121" s="642" t="s">
        <v>711</v>
      </c>
      <c r="P121" s="642" t="s">
        <v>712</v>
      </c>
      <c r="Q121" s="642" t="s">
        <v>713</v>
      </c>
      <c r="R121" s="642" t="s">
        <v>714</v>
      </c>
      <c r="S121" s="642" t="s">
        <v>715</v>
      </c>
      <c r="T121" s="642" t="s">
        <v>716</v>
      </c>
      <c r="U121" s="642" t="s">
        <v>717</v>
      </c>
      <c r="V121" s="642" t="s">
        <v>726</v>
      </c>
      <c r="W121" s="642" t="s">
        <v>789</v>
      </c>
    </row>
    <row r="122" spans="3:23" s="645" customFormat="1" x14ac:dyDescent="0.3">
      <c r="C122" s="731" t="s">
        <v>1152</v>
      </c>
      <c r="D122" s="849" t="s">
        <v>227</v>
      </c>
      <c r="E122" s="850">
        <f>SUM(E123:E124)</f>
        <v>0</v>
      </c>
      <c r="F122" s="850">
        <f t="shared" ref="F122:W122" si="28">SUM(F123:F124)</f>
        <v>29007737.466828756</v>
      </c>
      <c r="G122" s="850">
        <f t="shared" si="28"/>
        <v>50463513.509904824</v>
      </c>
      <c r="H122" s="850">
        <f t="shared" si="28"/>
        <v>51212839.717235953</v>
      </c>
      <c r="I122" s="850">
        <f t="shared" si="28"/>
        <v>51975813.167107008</v>
      </c>
      <c r="J122" s="850">
        <f t="shared" si="28"/>
        <v>52752725.104552157</v>
      </c>
      <c r="K122" s="850">
        <f t="shared" si="28"/>
        <v>53543885.483239762</v>
      </c>
      <c r="L122" s="850">
        <f t="shared" si="28"/>
        <v>54349563.613155417</v>
      </c>
      <c r="M122" s="850">
        <f t="shared" si="28"/>
        <v>55170107.367198564</v>
      </c>
      <c r="N122" s="850">
        <f t="shared" si="28"/>
        <v>56005824.901932999</v>
      </c>
      <c r="O122" s="850">
        <f t="shared" si="28"/>
        <v>56857079.628363043</v>
      </c>
      <c r="P122" s="850">
        <f t="shared" si="28"/>
        <v>57724093.377120882</v>
      </c>
      <c r="Q122" s="850">
        <f t="shared" si="28"/>
        <v>58607361.824787997</v>
      </c>
      <c r="R122" s="850">
        <f t="shared" si="28"/>
        <v>59507102.583108544</v>
      </c>
      <c r="S122" s="850">
        <f t="shared" si="28"/>
        <v>60423723.700168461</v>
      </c>
      <c r="T122" s="850">
        <f t="shared" si="28"/>
        <v>61357621.591578461</v>
      </c>
      <c r="U122" s="850">
        <f t="shared" si="28"/>
        <v>62309170.285436302</v>
      </c>
      <c r="V122" s="850">
        <f t="shared" si="28"/>
        <v>63278731.491397038</v>
      </c>
      <c r="W122" s="850">
        <f t="shared" si="28"/>
        <v>26777784.647775169</v>
      </c>
    </row>
    <row r="123" spans="3:23" s="649" customFormat="1" ht="12.75" hidden="1" outlineLevel="1" x14ac:dyDescent="0.3">
      <c r="C123" s="735"/>
      <c r="D123" s="833" t="s">
        <v>749</v>
      </c>
      <c r="E123" s="851">
        <v>0</v>
      </c>
      <c r="F123" s="852">
        <f>'JV_PL&amp;배당가능이익검토'!G10</f>
        <v>33443837.032666672</v>
      </c>
      <c r="G123" s="852">
        <f>'JV_PL&amp;배당가능이익검토'!H10</f>
        <v>58176274.726908378</v>
      </c>
      <c r="H123" s="852">
        <f>'JV_PL&amp;배당가능이익검토'!I10</f>
        <v>59035504.317247152</v>
      </c>
      <c r="I123" s="852">
        <f>'JV_PL&amp;배당가능이익검토'!J10</f>
        <v>59910304.494592488</v>
      </c>
      <c r="J123" s="852">
        <f>'JV_PL&amp;배당가능이익검토'!K10</f>
        <v>60801006.468835734</v>
      </c>
      <c r="K123" s="852">
        <f>'JV_PL&amp;배당가능이익검토'!L10</f>
        <v>61707961.079546027</v>
      </c>
      <c r="L123" s="852">
        <f>'JV_PL&amp;배당가능이익검토'!M10</f>
        <v>62631479.465976857</v>
      </c>
      <c r="M123" s="852">
        <f>'JV_PL&amp;배당가능이익검토'!N10</f>
        <v>63571952.29653921</v>
      </c>
      <c r="N123" s="852">
        <f>'JV_PL&amp;배당가능이익검토'!O10</f>
        <v>64529731.512995511</v>
      </c>
      <c r="O123" s="852">
        <f>'JV_PL&amp;배당가능이익검토'!P10</f>
        <v>65505225.325260229</v>
      </c>
      <c r="P123" s="852">
        <f>'JV_PL&amp;배당가능이익검토'!Q10</f>
        <v>66498701.401207142</v>
      </c>
      <c r="Q123" s="852">
        <f>'JV_PL&amp;배당가능이익검토'!R10</f>
        <v>67510702.318221256</v>
      </c>
      <c r="R123" s="852">
        <f>'JV_PL&amp;배당가능이익검토'!S10</f>
        <v>68541493.678268299</v>
      </c>
      <c r="S123" s="852">
        <f>'JV_PL&amp;배당가능이익검토'!T10</f>
        <v>69591532.635571286</v>
      </c>
      <c r="T123" s="852">
        <f>'JV_PL&amp;배당가능이익검토'!U10</f>
        <v>70661265.854948476</v>
      </c>
      <c r="U123" s="852">
        <f>'JV_PL&amp;배당가능이익검토'!V10</f>
        <v>71751118.784604296</v>
      </c>
      <c r="V123" s="852">
        <f>'JV_PL&amp;배당가능이익검토'!W10</f>
        <v>72861505.753719077</v>
      </c>
      <c r="W123" s="852">
        <f>'JV_PL&amp;배당가능이익검토'!X10</f>
        <v>30830357.731526591</v>
      </c>
    </row>
    <row r="124" spans="3:23" s="649" customFormat="1" ht="12.75" hidden="1" outlineLevel="1" x14ac:dyDescent="0.3">
      <c r="C124" s="735"/>
      <c r="D124" s="833" t="s">
        <v>750</v>
      </c>
      <c r="E124" s="851">
        <v>0</v>
      </c>
      <c r="F124" s="852">
        <f>'JV_PL&amp;배당가능이익검토'!G11</f>
        <v>-4436099.565837916</v>
      </c>
      <c r="G124" s="852">
        <f>'JV_PL&amp;배당가능이익검토'!H11</f>
        <v>-7712761.217003555</v>
      </c>
      <c r="H124" s="852">
        <f>'JV_PL&amp;배당가능이익검토'!I11</f>
        <v>-7822664.600011196</v>
      </c>
      <c r="I124" s="852">
        <f>'JV_PL&amp;배당가능이익검토'!J11</f>
        <v>-7934491.3274854785</v>
      </c>
      <c r="J124" s="852">
        <f>'JV_PL&amp;배당가능이익검토'!K11</f>
        <v>-8048281.3642835757</v>
      </c>
      <c r="K124" s="852">
        <f>'JV_PL&amp;배당가능이익검토'!L11</f>
        <v>-8164075.5963062672</v>
      </c>
      <c r="L124" s="852">
        <f>'JV_PL&amp;배당가능이익검토'!M11</f>
        <v>-8281915.8528214386</v>
      </c>
      <c r="M124" s="852">
        <f>'JV_PL&amp;배당가능이익검토'!N11</f>
        <v>-8401844.9293406438</v>
      </c>
      <c r="N124" s="852">
        <f>'JV_PL&amp;배당가능이익검토'!O11</f>
        <v>-8523906.6110625155</v>
      </c>
      <c r="O124" s="852">
        <f>'JV_PL&amp;배당가능이익검토'!P11</f>
        <v>-8648145.6968971882</v>
      </c>
      <c r="P124" s="852">
        <f>'JV_PL&amp;배당가능이익검토'!Q11</f>
        <v>-8774608.0240862574</v>
      </c>
      <c r="Q124" s="852">
        <f>'JV_PL&amp;배당가능이익검토'!R11</f>
        <v>-8903340.4934332613</v>
      </c>
      <c r="R124" s="852">
        <f>'JV_PL&amp;배당가능이익검토'!S11</f>
        <v>-9034391.0951597504</v>
      </c>
      <c r="S124" s="852">
        <f>'JV_PL&amp;배당가능이익검토'!T11</f>
        <v>-9167808.9354028273</v>
      </c>
      <c r="T124" s="852">
        <f>'JV_PL&amp;배당가능이익검토'!U11</f>
        <v>-9303644.2633700166</v>
      </c>
      <c r="U124" s="852">
        <f>'JV_PL&amp;배당가능이익검토'!V11</f>
        <v>-9441948.4991679955</v>
      </c>
      <c r="V124" s="852">
        <f>'JV_PL&amp;배당가능이익검토'!W11</f>
        <v>-9582774.2623220403</v>
      </c>
      <c r="W124" s="852">
        <f>'JV_PL&amp;배당가능이익검토'!X11</f>
        <v>-4052573.0837514205</v>
      </c>
    </row>
    <row r="125" spans="3:23" s="649" customFormat="1" collapsed="1" thickBot="1" x14ac:dyDescent="0.35">
      <c r="C125" s="735"/>
      <c r="D125" s="853" t="s">
        <v>751</v>
      </c>
      <c r="E125" s="854">
        <f>SUM(E126:E133)</f>
        <v>0</v>
      </c>
      <c r="F125" s="854">
        <f t="shared" ref="F125:W125" si="29">SUM(F126:F133)</f>
        <v>22923421.568627454</v>
      </c>
      <c r="G125" s="854">
        <f t="shared" si="29"/>
        <v>39926814.517647058</v>
      </c>
      <c r="H125" s="854">
        <f t="shared" si="29"/>
        <v>40572098.753727056</v>
      </c>
      <c r="I125" s="854">
        <f t="shared" si="29"/>
        <v>41233557.940136679</v>
      </c>
      <c r="J125" s="854">
        <f t="shared" si="29"/>
        <v>41911614.307703868</v>
      </c>
      <c r="K125" s="854">
        <f t="shared" si="29"/>
        <v>42606701.513574146</v>
      </c>
      <c r="L125" s="854">
        <f t="shared" si="29"/>
        <v>43319264.959784321</v>
      </c>
      <c r="M125" s="854">
        <f t="shared" si="29"/>
        <v>44049762.120927081</v>
      </c>
      <c r="N125" s="854">
        <f t="shared" si="29"/>
        <v>44798662.881170586</v>
      </c>
      <c r="O125" s="854">
        <f t="shared" si="29"/>
        <v>45566449.880904317</v>
      </c>
      <c r="P125" s="854">
        <f t="shared" si="29"/>
        <v>46353618.873291522</v>
      </c>
      <c r="Q125" s="854">
        <f t="shared" si="29"/>
        <v>47160679.091015555</v>
      </c>
      <c r="R125" s="854">
        <f t="shared" si="29"/>
        <v>47988153.623516925</v>
      </c>
      <c r="S125" s="854">
        <f t="shared" si="29"/>
        <v>48931677.597418353</v>
      </c>
      <c r="T125" s="854">
        <f t="shared" si="29"/>
        <v>50254452.961188063</v>
      </c>
      <c r="U125" s="854">
        <f t="shared" si="29"/>
        <v>51604264.37292894</v>
      </c>
      <c r="V125" s="854">
        <f t="shared" si="29"/>
        <v>52981709.200250253</v>
      </c>
      <c r="W125" s="854">
        <f t="shared" si="29"/>
        <v>22661416.050245028</v>
      </c>
    </row>
    <row r="126" spans="3:23" s="649" customFormat="1" ht="12.75" hidden="1" outlineLevel="1" x14ac:dyDescent="0.3">
      <c r="C126" s="735"/>
      <c r="D126" s="833" t="s">
        <v>305</v>
      </c>
      <c r="E126" s="851">
        <f>'JV_PL&amp;배당가능이익검토'!F14</f>
        <v>0</v>
      </c>
      <c r="F126" s="852">
        <f>'JV_PL&amp;배당가능이익검토'!G14</f>
        <v>3062500</v>
      </c>
      <c r="G126" s="852">
        <f>'JV_PL&amp;배당가능이익검토'!H14</f>
        <v>5250000</v>
      </c>
      <c r="H126" s="852">
        <f>'JV_PL&amp;배당가능이익검토'!I14</f>
        <v>5250000</v>
      </c>
      <c r="I126" s="852">
        <f>'JV_PL&amp;배당가능이익검토'!J14</f>
        <v>5250000</v>
      </c>
      <c r="J126" s="852">
        <f>'JV_PL&amp;배당가능이익검토'!K14</f>
        <v>5250000</v>
      </c>
      <c r="K126" s="852">
        <f>'JV_PL&amp;배당가능이익검토'!L14</f>
        <v>5250000</v>
      </c>
      <c r="L126" s="852">
        <f>'JV_PL&amp;배당가능이익검토'!M14</f>
        <v>5250000</v>
      </c>
      <c r="M126" s="852">
        <f>'JV_PL&amp;배당가능이익검토'!N14</f>
        <v>5250000</v>
      </c>
      <c r="N126" s="852">
        <f>'JV_PL&amp;배당가능이익검토'!O14</f>
        <v>5250000</v>
      </c>
      <c r="O126" s="852">
        <f>'JV_PL&amp;배당가능이익검토'!P14</f>
        <v>5250000</v>
      </c>
      <c r="P126" s="852">
        <f>'JV_PL&amp;배당가능이익검토'!Q14</f>
        <v>5250000</v>
      </c>
      <c r="Q126" s="852">
        <f>'JV_PL&amp;배당가능이익검토'!R14</f>
        <v>5250000</v>
      </c>
      <c r="R126" s="852">
        <f>'JV_PL&amp;배당가능이익검토'!S14</f>
        <v>5250000</v>
      </c>
      <c r="S126" s="852">
        <f>'JV_PL&amp;배당가능이익검토'!T14</f>
        <v>5250000</v>
      </c>
      <c r="T126" s="852">
        <f>'JV_PL&amp;배당가능이익검토'!U14</f>
        <v>5250000</v>
      </c>
      <c r="U126" s="852">
        <f>'JV_PL&amp;배당가능이익검토'!V14</f>
        <v>5250000</v>
      </c>
      <c r="V126" s="852">
        <f>'JV_PL&amp;배당가능이익검토'!W14</f>
        <v>5250000</v>
      </c>
      <c r="W126" s="852">
        <f>'JV_PL&amp;배당가능이익검토'!X14</f>
        <v>2187500</v>
      </c>
    </row>
    <row r="127" spans="3:23" s="645" customFormat="1" ht="12.75" hidden="1" outlineLevel="1" x14ac:dyDescent="0.3">
      <c r="C127" s="733"/>
      <c r="D127" s="833" t="s">
        <v>209</v>
      </c>
      <c r="E127" s="834">
        <f>'JV_PL&amp;배당가능이익검토'!F16</f>
        <v>0</v>
      </c>
      <c r="F127" s="835">
        <f>'JV_PL&amp;배당가능이익검토'!G16</f>
        <v>495833.33333333331</v>
      </c>
      <c r="G127" s="835">
        <f>'JV_PL&amp;배당가능이익검토'!H16</f>
        <v>850000</v>
      </c>
      <c r="H127" s="835">
        <f>'JV_PL&amp;배당가능이익검토'!I16</f>
        <v>850000</v>
      </c>
      <c r="I127" s="835">
        <f>'JV_PL&amp;배당가능이익검토'!J16</f>
        <v>850000</v>
      </c>
      <c r="J127" s="835">
        <f>'JV_PL&amp;배당가능이익검토'!K16</f>
        <v>850000</v>
      </c>
      <c r="K127" s="835">
        <f>'JV_PL&amp;배당가능이익검토'!L16</f>
        <v>850000</v>
      </c>
      <c r="L127" s="835">
        <f>'JV_PL&amp;배당가능이익검토'!M16</f>
        <v>850000</v>
      </c>
      <c r="M127" s="835">
        <f>'JV_PL&amp;배당가능이익검토'!N16</f>
        <v>850000</v>
      </c>
      <c r="N127" s="835">
        <f>'JV_PL&amp;배당가능이익검토'!O16</f>
        <v>850000</v>
      </c>
      <c r="O127" s="835">
        <f>'JV_PL&amp;배당가능이익검토'!P16</f>
        <v>850000</v>
      </c>
      <c r="P127" s="835">
        <f>'JV_PL&amp;배당가능이익검토'!Q16</f>
        <v>850000</v>
      </c>
      <c r="Q127" s="835">
        <f>'JV_PL&amp;배당가능이익검토'!R16</f>
        <v>850000</v>
      </c>
      <c r="R127" s="835">
        <f>'JV_PL&amp;배당가능이익검토'!S16</f>
        <v>850000</v>
      </c>
      <c r="S127" s="835">
        <f>'JV_PL&amp;배당가능이익검토'!T16</f>
        <v>850000</v>
      </c>
      <c r="T127" s="835">
        <f>'JV_PL&amp;배당가능이익검토'!U16</f>
        <v>850000</v>
      </c>
      <c r="U127" s="835">
        <f>'JV_PL&amp;배당가능이익검토'!V16</f>
        <v>850000</v>
      </c>
      <c r="V127" s="835">
        <f>'JV_PL&amp;배당가능이익검토'!W16</f>
        <v>850000</v>
      </c>
      <c r="W127" s="835">
        <f>'JV_PL&amp;배당가능이익검토'!X16</f>
        <v>354166.66666666663</v>
      </c>
    </row>
    <row r="128" spans="3:23" s="645" customFormat="1" ht="12.75" hidden="1" outlineLevel="1" x14ac:dyDescent="0.3">
      <c r="C128" s="733"/>
      <c r="D128" s="833" t="s">
        <v>306</v>
      </c>
      <c r="E128" s="834">
        <f>'JV_PL&amp;배당가능이익검토'!F17</f>
        <v>0</v>
      </c>
      <c r="F128" s="835">
        <f>'JV_PL&amp;배당가능이익검토'!G17</f>
        <v>8750000</v>
      </c>
      <c r="G128" s="835">
        <f>'JV_PL&amp;배당가능이익검토'!H17</f>
        <v>15300000</v>
      </c>
      <c r="H128" s="835">
        <f>'JV_PL&amp;배당가능이익검토'!I17</f>
        <v>15606000</v>
      </c>
      <c r="I128" s="835">
        <f>'JV_PL&amp;배당가능이익검토'!J17</f>
        <v>15918119.999999998</v>
      </c>
      <c r="J128" s="835">
        <f>'JV_PL&amp;배당가능이익검토'!K17</f>
        <v>16236482.399999997</v>
      </c>
      <c r="K128" s="835">
        <f>'JV_PL&amp;배당가능이익검토'!L17</f>
        <v>16561212.048000002</v>
      </c>
      <c r="L128" s="835">
        <f>'JV_PL&amp;배당가능이익검토'!M17</f>
        <v>16892436.288960006</v>
      </c>
      <c r="M128" s="835">
        <f>'JV_PL&amp;배당가능이익검토'!N17</f>
        <v>17230285.014739197</v>
      </c>
      <c r="N128" s="835">
        <f>'JV_PL&amp;배당가능이익검토'!O17</f>
        <v>17574890.715033982</v>
      </c>
      <c r="O128" s="835">
        <f>'JV_PL&amp;배당가능이익검토'!P17</f>
        <v>17926388.529334661</v>
      </c>
      <c r="P128" s="835">
        <f>'JV_PL&amp;배당가능이익검토'!Q17</f>
        <v>18284916.299921352</v>
      </c>
      <c r="Q128" s="835">
        <f>'JV_PL&amp;배당가능이익검토'!R17</f>
        <v>18650614.625919785</v>
      </c>
      <c r="R128" s="835">
        <f>'JV_PL&amp;배당가능이익검토'!S17</f>
        <v>19023626.918438178</v>
      </c>
      <c r="S128" s="835">
        <f>'JV_PL&amp;배당가능이익검토'!T17</f>
        <v>19404099.456806943</v>
      </c>
      <c r="T128" s="835">
        <f>'JV_PL&amp;배당가능이익검토'!U17</f>
        <v>19792181.445943084</v>
      </c>
      <c r="U128" s="835">
        <f>'JV_PL&amp;배당가능이익검토'!V17</f>
        <v>20188025.07486194</v>
      </c>
      <c r="V128" s="835">
        <f>'JV_PL&amp;배당가능이익검토'!W17</f>
        <v>20591785.576359179</v>
      </c>
      <c r="W128" s="835">
        <f>'JV_PL&amp;배당가능이익검토'!X17</f>
        <v>8751508.8699526526</v>
      </c>
    </row>
    <row r="129" spans="3:23" s="645" customFormat="1" ht="12.75" hidden="1" outlineLevel="1" x14ac:dyDescent="0.3">
      <c r="C129" s="733"/>
      <c r="D129" s="833" t="s">
        <v>307</v>
      </c>
      <c r="E129" s="834">
        <f>'JV_PL&amp;배당가능이익검토'!F18</f>
        <v>0</v>
      </c>
      <c r="F129" s="835">
        <f>'JV_PL&amp;배당가능이익검토'!G18</f>
        <v>6009500</v>
      </c>
      <c r="G129" s="835">
        <f>'JV_PL&amp;배당가능이익검토'!H18</f>
        <v>10613120.399999999</v>
      </c>
      <c r="H129" s="835">
        <f>'JV_PL&amp;배당가능이익검토'!I18</f>
        <v>10933636.636079999</v>
      </c>
      <c r="I129" s="835">
        <f>'JV_PL&amp;배당가능이익검토'!J18</f>
        <v>11263832.46248962</v>
      </c>
      <c r="J129" s="835">
        <f>'JV_PL&amp;배당가능이익검토'!K18</f>
        <v>11604000.202856807</v>
      </c>
      <c r="K129" s="835">
        <f>'JV_PL&amp;배당가능이익검토'!L18</f>
        <v>11954441.008983083</v>
      </c>
      <c r="L129" s="835">
        <f>'JV_PL&amp;배당가능이익검토'!M18</f>
        <v>12315465.12745437</v>
      </c>
      <c r="M129" s="835">
        <f>'JV_PL&amp;배당가능이익검토'!N18</f>
        <v>12687392.174303494</v>
      </c>
      <c r="N129" s="835">
        <f>'JV_PL&amp;배당가능이익검토'!O18</f>
        <v>13070551.417967455</v>
      </c>
      <c r="O129" s="835">
        <f>'JV_PL&amp;배당가능이익검토'!P18</f>
        <v>13465282.070790075</v>
      </c>
      <c r="P129" s="835">
        <f>'JV_PL&amp;배당가능이익검토'!Q18</f>
        <v>13871933.589327937</v>
      </c>
      <c r="Q129" s="835">
        <f>'JV_PL&amp;배당가능이익검토'!R18</f>
        <v>14290865.983725632</v>
      </c>
      <c r="R129" s="835">
        <f>'JV_PL&amp;배당가능이익검토'!S18</f>
        <v>14722450.136434151</v>
      </c>
      <c r="S129" s="835">
        <f>'JV_PL&amp;배당가능이익검토'!T18</f>
        <v>15135197.576309415</v>
      </c>
      <c r="T129" s="835">
        <f>'JV_PL&amp;배당가능이익검토'!U18</f>
        <v>15437901.527835602</v>
      </c>
      <c r="U129" s="835">
        <f>'JV_PL&amp;배당가능이익검토'!V18</f>
        <v>15746659.558392314</v>
      </c>
      <c r="V129" s="835">
        <f>'JV_PL&amp;배당가능이익검토'!W18</f>
        <v>16061592.749560161</v>
      </c>
      <c r="W129" s="835">
        <f>'JV_PL&amp;배당가능이익검토'!X18</f>
        <v>6826176.9185630688</v>
      </c>
    </row>
    <row r="130" spans="3:23" s="645" customFormat="1" ht="12.75" hidden="1" outlineLevel="1" x14ac:dyDescent="0.3">
      <c r="C130" s="733"/>
      <c r="D130" s="833" t="s">
        <v>213</v>
      </c>
      <c r="E130" s="834">
        <f>'JV_PL&amp;배당가능이익검토'!F19</f>
        <v>0</v>
      </c>
      <c r="F130" s="835">
        <f>'JV_PL&amp;배당가능이익검토'!G19</f>
        <v>536666.66666666674</v>
      </c>
      <c r="G130" s="835">
        <f>'JV_PL&amp;배당가능이익검토'!H19</f>
        <v>938400</v>
      </c>
      <c r="H130" s="835">
        <f>'JV_PL&amp;배당가능이익검토'!I19</f>
        <v>957168</v>
      </c>
      <c r="I130" s="835">
        <f>'JV_PL&amp;배당가능이익검토'!J19</f>
        <v>976311.36</v>
      </c>
      <c r="J130" s="835">
        <f>'JV_PL&amp;배당가능이익검토'!K19</f>
        <v>995837.58719999995</v>
      </c>
      <c r="K130" s="835">
        <f>'JV_PL&amp;배당가능이익검토'!L19</f>
        <v>1015754.338944</v>
      </c>
      <c r="L130" s="835">
        <f>'JV_PL&amp;배당가능이익검토'!M19</f>
        <v>1036069.4257228801</v>
      </c>
      <c r="M130" s="835">
        <f>'JV_PL&amp;배당가능이익검토'!N19</f>
        <v>1056790.8142373373</v>
      </c>
      <c r="N130" s="835">
        <f>'JV_PL&amp;배당가능이익검토'!O19</f>
        <v>1077926.6305220842</v>
      </c>
      <c r="O130" s="835">
        <f>'JV_PL&amp;배당가능이익검토'!P19</f>
        <v>1099485.163132526</v>
      </c>
      <c r="P130" s="835">
        <f>'JV_PL&amp;배당가능이익검토'!Q19</f>
        <v>1121474.8663951766</v>
      </c>
      <c r="Q130" s="835">
        <f>'JV_PL&amp;배당가능이익검토'!R19</f>
        <v>1143904.3637230799</v>
      </c>
      <c r="R130" s="835">
        <f>'JV_PL&amp;배당가능이익검토'!S19</f>
        <v>1166782.4509975417</v>
      </c>
      <c r="S130" s="835">
        <f>'JV_PL&amp;배당가능이익검토'!T19</f>
        <v>1190118.1000174924</v>
      </c>
      <c r="T130" s="835">
        <f>'JV_PL&amp;배당가능이익검토'!U19</f>
        <v>1213920.4620178423</v>
      </c>
      <c r="U130" s="835">
        <f>'JV_PL&amp;배당가능이익검토'!V19</f>
        <v>1238198.871258199</v>
      </c>
      <c r="V130" s="835">
        <f>'JV_PL&amp;배당가능이익검토'!W19</f>
        <v>1262962.8486833631</v>
      </c>
      <c r="W130" s="835">
        <f>'JV_PL&amp;배당가능이익검토'!X19</f>
        <v>536759.21069042932</v>
      </c>
    </row>
    <row r="131" spans="3:23" s="645" customFormat="1" ht="12.75" hidden="1" outlineLevel="1" x14ac:dyDescent="0.3">
      <c r="C131" s="733"/>
      <c r="D131" s="833" t="s">
        <v>256</v>
      </c>
      <c r="E131" s="834">
        <f>'JV_PL&amp;배당가능이익검토'!F20</f>
        <v>0</v>
      </c>
      <c r="F131" s="835">
        <f>'JV_PL&amp;배당가능이익검토'!G20</f>
        <v>0</v>
      </c>
      <c r="G131" s="835">
        <f>'JV_PL&amp;배당가능이익검토'!H20</f>
        <v>0</v>
      </c>
      <c r="H131" s="835">
        <f>'JV_PL&amp;배당가능이익검토'!I20</f>
        <v>0</v>
      </c>
      <c r="I131" s="835">
        <f>'JV_PL&amp;배당가능이익검토'!J20</f>
        <v>0</v>
      </c>
      <c r="J131" s="835">
        <f>'JV_PL&amp;배당가능이익검토'!K20</f>
        <v>0</v>
      </c>
      <c r="K131" s="835">
        <f>'JV_PL&amp;배당가능이익검토'!L20</f>
        <v>0</v>
      </c>
      <c r="L131" s="835">
        <f>'JV_PL&amp;배당가능이익검토'!M20</f>
        <v>0</v>
      </c>
      <c r="M131" s="835">
        <f>'JV_PL&amp;배당가능이익검토'!N20</f>
        <v>0</v>
      </c>
      <c r="N131" s="835">
        <f>'JV_PL&amp;배당가능이익검토'!O20</f>
        <v>0</v>
      </c>
      <c r="O131" s="835">
        <f>'JV_PL&amp;배당가능이익검토'!P20</f>
        <v>0</v>
      </c>
      <c r="P131" s="835">
        <f>'JV_PL&amp;배당가능이익검토'!Q20</f>
        <v>0</v>
      </c>
      <c r="Q131" s="835">
        <f>'JV_PL&amp;배당가능이익검토'!R20</f>
        <v>0</v>
      </c>
      <c r="R131" s="835">
        <f>'JV_PL&amp;배당가능이익검토'!S20</f>
        <v>0</v>
      </c>
      <c r="S131" s="835">
        <f>'JV_PL&amp;배당가능이익검토'!T20</f>
        <v>126968.34663744509</v>
      </c>
      <c r="T131" s="835">
        <f>'JV_PL&amp;배당가능이익검토'!U20</f>
        <v>735155.40774447145</v>
      </c>
      <c r="U131" s="835">
        <f>'JV_PL&amp;배당가능이익검토'!V20</f>
        <v>1356086.7507694287</v>
      </c>
      <c r="V131" s="835">
        <f>'JV_PL&amp;배당가능이익검토'!W20</f>
        <v>1990073.9080004888</v>
      </c>
      <c r="W131" s="835">
        <f>'JV_PL&amp;배당가능이익검토'!X20</f>
        <v>1098931.8353526015</v>
      </c>
    </row>
    <row r="132" spans="3:23" s="645" customFormat="1" hidden="1" outlineLevel="1" x14ac:dyDescent="0.3">
      <c r="C132" s="733"/>
      <c r="D132" s="833" t="s">
        <v>977</v>
      </c>
      <c r="E132" s="834">
        <v>0</v>
      </c>
      <c r="F132" s="835">
        <f>'JV_PL&amp;배당가능이익검토'!G27</f>
        <v>4068921.5686274506</v>
      </c>
      <c r="G132" s="835">
        <f>'JV_PL&amp;배당가능이익검토'!H27</f>
        <v>6975294.1176470602</v>
      </c>
      <c r="H132" s="835">
        <f>'JV_PL&amp;배당가능이익검토'!I27</f>
        <v>6975294.1176470602</v>
      </c>
      <c r="I132" s="835">
        <f>'JV_PL&amp;배당가능이익검토'!J27</f>
        <v>6975294.1176470602</v>
      </c>
      <c r="J132" s="835">
        <f>'JV_PL&amp;배당가능이익검토'!K27</f>
        <v>6975294.1176470602</v>
      </c>
      <c r="K132" s="835">
        <f>'JV_PL&amp;배당가능이익검토'!L27</f>
        <v>6975294.1176470602</v>
      </c>
      <c r="L132" s="835">
        <f>'JV_PL&amp;배당가능이익검토'!M27</f>
        <v>6975294.1176470602</v>
      </c>
      <c r="M132" s="835">
        <f>'JV_PL&amp;배당가능이익검토'!N27</f>
        <v>6975294.1176470602</v>
      </c>
      <c r="N132" s="835">
        <f>'JV_PL&amp;배당가능이익검토'!O27</f>
        <v>6975294.1176470602</v>
      </c>
      <c r="O132" s="835">
        <f>'JV_PL&amp;배당가능이익검토'!P27</f>
        <v>6975294.1176470602</v>
      </c>
      <c r="P132" s="835">
        <f>'JV_PL&amp;배당가능이익검토'!Q27</f>
        <v>6975294.1176470602</v>
      </c>
      <c r="Q132" s="835">
        <f>'JV_PL&amp;배당가능이익검토'!R27</f>
        <v>6975294.1176470602</v>
      </c>
      <c r="R132" s="835">
        <f>'JV_PL&amp;배당가능이익검토'!S27</f>
        <v>6975294.1176470602</v>
      </c>
      <c r="S132" s="835">
        <f>'JV_PL&amp;배당가능이익검토'!T27</f>
        <v>6975294.1176470602</v>
      </c>
      <c r="T132" s="835">
        <f>'JV_PL&amp;배당가능이익검토'!U27</f>
        <v>6975294.1176470602</v>
      </c>
      <c r="U132" s="835">
        <f>'JV_PL&amp;배당가능이익검토'!V27</f>
        <v>6975294.1176470602</v>
      </c>
      <c r="V132" s="835">
        <f>'JV_PL&amp;배당가능이익검토'!W27</f>
        <v>6975294.1176470602</v>
      </c>
      <c r="W132" s="835">
        <f>'JV_PL&amp;배당가능이익검토'!X27</f>
        <v>2906372.5490196077</v>
      </c>
    </row>
    <row r="133" spans="3:23" s="645" customFormat="1" ht="14.25" hidden="1" outlineLevel="1" thickBot="1" x14ac:dyDescent="0.35">
      <c r="C133" s="733"/>
      <c r="D133" s="833" t="s">
        <v>978</v>
      </c>
      <c r="E133" s="834">
        <v>0</v>
      </c>
      <c r="F133" s="835">
        <f>'JV_PL&amp;배당가능이익검토'!G28</f>
        <v>0</v>
      </c>
      <c r="G133" s="835">
        <f>'JV_PL&amp;배당가능이익검토'!H28</f>
        <v>0</v>
      </c>
      <c r="H133" s="835">
        <f>'JV_PL&amp;배당가능이익검토'!I28</f>
        <v>0</v>
      </c>
      <c r="I133" s="835">
        <f>'JV_PL&amp;배당가능이익검토'!J28</f>
        <v>0</v>
      </c>
      <c r="J133" s="835">
        <f>'JV_PL&amp;배당가능이익검토'!K28</f>
        <v>0</v>
      </c>
      <c r="K133" s="835">
        <f>'JV_PL&amp;배당가능이익검토'!L28</f>
        <v>0</v>
      </c>
      <c r="L133" s="835">
        <f>'JV_PL&amp;배당가능이익검토'!M28</f>
        <v>0</v>
      </c>
      <c r="M133" s="835">
        <f>'JV_PL&amp;배당가능이익검토'!N28</f>
        <v>0</v>
      </c>
      <c r="N133" s="835">
        <f>'JV_PL&amp;배당가능이익검토'!O28</f>
        <v>0</v>
      </c>
      <c r="O133" s="835">
        <f>'JV_PL&amp;배당가능이익검토'!P28</f>
        <v>0</v>
      </c>
      <c r="P133" s="835">
        <f>'JV_PL&amp;배당가능이익검토'!Q28</f>
        <v>0</v>
      </c>
      <c r="Q133" s="835">
        <f>'JV_PL&amp;배당가능이익검토'!R28</f>
        <v>0</v>
      </c>
      <c r="R133" s="835">
        <f>'JV_PL&amp;배당가능이익검토'!S28</f>
        <v>0</v>
      </c>
      <c r="S133" s="835">
        <f>'JV_PL&amp;배당가능이익검토'!T28</f>
        <v>0</v>
      </c>
      <c r="T133" s="835">
        <f>'JV_PL&amp;배당가능이익검토'!U28</f>
        <v>0</v>
      </c>
      <c r="U133" s="835">
        <f>'JV_PL&amp;배당가능이익검토'!V28</f>
        <v>0</v>
      </c>
      <c r="V133" s="835">
        <f>'JV_PL&amp;배당가능이익검토'!W28</f>
        <v>0</v>
      </c>
      <c r="W133" s="835">
        <f>'JV_PL&amp;배당가능이익검토'!X28</f>
        <v>0</v>
      </c>
    </row>
    <row r="134" spans="3:23" s="645" customFormat="1" ht="12.75" collapsed="1" x14ac:dyDescent="0.3">
      <c r="C134" s="733"/>
      <c r="D134" s="837" t="s">
        <v>304</v>
      </c>
      <c r="E134" s="838">
        <f>E122-E125</f>
        <v>0</v>
      </c>
      <c r="F134" s="839">
        <f t="shared" ref="F134:W134" si="30">F122-F125</f>
        <v>6084315.8982013017</v>
      </c>
      <c r="G134" s="839">
        <f t="shared" si="30"/>
        <v>10536698.992257766</v>
      </c>
      <c r="H134" s="839">
        <f t="shared" si="30"/>
        <v>10640740.963508897</v>
      </c>
      <c r="I134" s="839">
        <f t="shared" si="30"/>
        <v>10742255.22697033</v>
      </c>
      <c r="J134" s="839">
        <f t="shared" si="30"/>
        <v>10841110.79684829</v>
      </c>
      <c r="K134" s="839">
        <f t="shared" si="30"/>
        <v>10937183.969665617</v>
      </c>
      <c r="L134" s="839">
        <f t="shared" si="30"/>
        <v>11030298.653371096</v>
      </c>
      <c r="M134" s="839">
        <f t="shared" si="30"/>
        <v>11120345.246271484</v>
      </c>
      <c r="N134" s="839">
        <f t="shared" si="30"/>
        <v>11207162.020762414</v>
      </c>
      <c r="O134" s="839">
        <f t="shared" si="30"/>
        <v>11290629.747458726</v>
      </c>
      <c r="P134" s="839">
        <f t="shared" si="30"/>
        <v>11370474.50382936</v>
      </c>
      <c r="Q134" s="839">
        <f t="shared" si="30"/>
        <v>11446682.733772442</v>
      </c>
      <c r="R134" s="839">
        <f t="shared" si="30"/>
        <v>11518948.95959162</v>
      </c>
      <c r="S134" s="839">
        <f t="shared" si="30"/>
        <v>11492046.102750108</v>
      </c>
      <c r="T134" s="839">
        <f t="shared" si="30"/>
        <v>11103168.630390398</v>
      </c>
      <c r="U134" s="839">
        <f t="shared" si="30"/>
        <v>10704905.912507363</v>
      </c>
      <c r="V134" s="839">
        <f t="shared" si="30"/>
        <v>10297022.291146785</v>
      </c>
      <c r="W134" s="839">
        <f t="shared" si="30"/>
        <v>4116368.5975301415</v>
      </c>
    </row>
    <row r="135" spans="3:23" s="645" customFormat="1" thickBot="1" x14ac:dyDescent="0.35">
      <c r="C135" s="733"/>
      <c r="D135" s="966" t="str">
        <f>'JV_PL&amp;배당가능이익검토'!C31</f>
        <v>Interest</v>
      </c>
      <c r="E135" s="967">
        <f>SUM(E136:E137)</f>
        <v>0</v>
      </c>
      <c r="F135" s="967">
        <f t="shared" ref="F135:W135" si="31">SUM(F136:F137)</f>
        <v>481425</v>
      </c>
      <c r="G135" s="967">
        <f t="shared" ca="1" si="31"/>
        <v>859521.25</v>
      </c>
      <c r="H135" s="967">
        <f t="shared" ca="1" si="31"/>
        <v>671361.25</v>
      </c>
      <c r="I135" s="967">
        <f t="shared" ca="1" si="31"/>
        <v>574231</v>
      </c>
      <c r="J135" s="967">
        <f t="shared" ca="1" si="31"/>
        <v>507742.90000000008</v>
      </c>
      <c r="K135" s="967">
        <f t="shared" ca="1" si="31"/>
        <v>453823.3000000001</v>
      </c>
      <c r="L135" s="967">
        <f t="shared" ca="1" si="31"/>
        <v>399903.6999999999</v>
      </c>
      <c r="M135" s="967">
        <f t="shared" ca="1" si="31"/>
        <v>345984.09999999992</v>
      </c>
      <c r="N135" s="967">
        <f t="shared" ca="1" si="31"/>
        <v>134799</v>
      </c>
      <c r="O135" s="967">
        <f t="shared" ca="1" si="31"/>
        <v>0</v>
      </c>
      <c r="P135" s="967">
        <f t="shared" ca="1" si="31"/>
        <v>0</v>
      </c>
      <c r="Q135" s="967">
        <f t="shared" ca="1" si="31"/>
        <v>0</v>
      </c>
      <c r="R135" s="967">
        <f t="shared" ca="1" si="31"/>
        <v>0</v>
      </c>
      <c r="S135" s="967">
        <f t="shared" ca="1" si="31"/>
        <v>0</v>
      </c>
      <c r="T135" s="967">
        <f t="shared" ca="1" si="31"/>
        <v>0</v>
      </c>
      <c r="U135" s="967">
        <f t="shared" ca="1" si="31"/>
        <v>0</v>
      </c>
      <c r="V135" s="967">
        <f t="shared" ca="1" si="31"/>
        <v>0</v>
      </c>
      <c r="W135" s="967">
        <f t="shared" ca="1" si="31"/>
        <v>0</v>
      </c>
    </row>
    <row r="136" spans="3:23" s="645" customFormat="1" ht="12.75" hidden="1" outlineLevel="1" x14ac:dyDescent="0.3">
      <c r="C136" s="733"/>
      <c r="D136" s="833" t="str">
        <f>'JV_PL&amp;배당가능이익검토'!D31</f>
        <v>J/V 최초 차입금</v>
      </c>
      <c r="E136" s="834">
        <v>0</v>
      </c>
      <c r="F136" s="835">
        <f>'JV_PL&amp;배당가능이익검토'!G31</f>
        <v>481425</v>
      </c>
      <c r="G136" s="835">
        <f ca="1">'JV_PL&amp;배당가능이익검토'!H31</f>
        <v>859521.25</v>
      </c>
      <c r="H136" s="835">
        <f ca="1">'JV_PL&amp;배당가능이익검토'!I31</f>
        <v>671361.25</v>
      </c>
      <c r="I136" s="835">
        <f ca="1">'JV_PL&amp;배당가능이익검토'!J31</f>
        <v>574231</v>
      </c>
      <c r="J136" s="835">
        <f ca="1">'JV_PL&amp;배당가능이익검토'!K31</f>
        <v>507742.90000000008</v>
      </c>
      <c r="K136" s="835">
        <f ca="1">'JV_PL&amp;배당가능이익검토'!L31</f>
        <v>453823.3000000001</v>
      </c>
      <c r="L136" s="835">
        <f ca="1">'JV_PL&amp;배당가능이익검토'!M31</f>
        <v>399903.6999999999</v>
      </c>
      <c r="M136" s="835">
        <f ca="1">'JV_PL&amp;배당가능이익검토'!N31</f>
        <v>345984.09999999992</v>
      </c>
      <c r="N136" s="835">
        <f ca="1">'JV_PL&amp;배당가능이익검토'!O31</f>
        <v>134799</v>
      </c>
      <c r="O136" s="835">
        <f ca="1">'JV_PL&amp;배당가능이익검토'!P31</f>
        <v>0</v>
      </c>
      <c r="P136" s="835">
        <f ca="1">'JV_PL&amp;배당가능이익검토'!Q31</f>
        <v>0</v>
      </c>
      <c r="Q136" s="835">
        <f ca="1">'JV_PL&amp;배당가능이익검토'!R31</f>
        <v>0</v>
      </c>
      <c r="R136" s="835">
        <f ca="1">'JV_PL&amp;배당가능이익검토'!S31</f>
        <v>0</v>
      </c>
      <c r="S136" s="835">
        <f ca="1">'JV_PL&amp;배당가능이익검토'!T31</f>
        <v>0</v>
      </c>
      <c r="T136" s="835">
        <f ca="1">'JV_PL&amp;배당가능이익검토'!U31</f>
        <v>0</v>
      </c>
      <c r="U136" s="835">
        <f ca="1">'JV_PL&amp;배당가능이익검토'!V31</f>
        <v>0</v>
      </c>
      <c r="V136" s="835">
        <f ca="1">'JV_PL&amp;배당가능이익검토'!W31</f>
        <v>0</v>
      </c>
      <c r="W136" s="835">
        <f ca="1">'JV_PL&amp;배당가능이익검토'!X31</f>
        <v>0</v>
      </c>
    </row>
    <row r="137" spans="3:23" s="645" customFormat="1" hidden="1" outlineLevel="1" thickBot="1" x14ac:dyDescent="0.35">
      <c r="C137" s="733"/>
      <c r="D137" s="833" t="str">
        <f>'JV_PL&amp;배당가능이익검토'!D32</f>
        <v>크레인 구입 차입금</v>
      </c>
      <c r="E137" s="834">
        <v>0</v>
      </c>
      <c r="F137" s="835">
        <f>'JV_PL&amp;배당가능이익검토'!G32</f>
        <v>0</v>
      </c>
      <c r="G137" s="835">
        <f>'JV_PL&amp;배당가능이익검토'!H32</f>
        <v>0</v>
      </c>
      <c r="H137" s="835">
        <f>'JV_PL&amp;배당가능이익검토'!I32</f>
        <v>0</v>
      </c>
      <c r="I137" s="835">
        <f>'JV_PL&amp;배당가능이익검토'!J32</f>
        <v>0</v>
      </c>
      <c r="J137" s="835">
        <f>'JV_PL&amp;배당가능이익검토'!K32</f>
        <v>0</v>
      </c>
      <c r="K137" s="835">
        <f>'JV_PL&amp;배당가능이익검토'!L32</f>
        <v>0</v>
      </c>
      <c r="L137" s="835">
        <f>'JV_PL&amp;배당가능이익검토'!M32</f>
        <v>0</v>
      </c>
      <c r="M137" s="835">
        <f>'JV_PL&amp;배당가능이익검토'!N32</f>
        <v>0</v>
      </c>
      <c r="N137" s="835">
        <f>'JV_PL&amp;배당가능이익검토'!O32</f>
        <v>0</v>
      </c>
      <c r="O137" s="835">
        <f>'JV_PL&amp;배당가능이익검토'!P32</f>
        <v>0</v>
      </c>
      <c r="P137" s="835">
        <f>'JV_PL&amp;배당가능이익검토'!Q32</f>
        <v>0</v>
      </c>
      <c r="Q137" s="835">
        <f>'JV_PL&amp;배당가능이익검토'!R32</f>
        <v>0</v>
      </c>
      <c r="R137" s="835">
        <f>'JV_PL&amp;배당가능이익검토'!S32</f>
        <v>0</v>
      </c>
      <c r="S137" s="835">
        <f>'JV_PL&amp;배당가능이익검토'!T32</f>
        <v>0</v>
      </c>
      <c r="T137" s="835">
        <f>'JV_PL&amp;배당가능이익검토'!U32</f>
        <v>0</v>
      </c>
      <c r="U137" s="835">
        <f>'JV_PL&amp;배당가능이익검토'!V32</f>
        <v>0</v>
      </c>
      <c r="V137" s="835">
        <f>'JV_PL&amp;배당가능이익검토'!W32</f>
        <v>0</v>
      </c>
      <c r="W137" s="835">
        <f>'JV_PL&amp;배당가능이익검토'!X32</f>
        <v>0</v>
      </c>
    </row>
    <row r="138" spans="3:23" s="645" customFormat="1" ht="12.75" collapsed="1" x14ac:dyDescent="0.3">
      <c r="C138" s="733"/>
      <c r="D138" s="837" t="s">
        <v>302</v>
      </c>
      <c r="E138" s="838">
        <f>E134-E135</f>
        <v>0</v>
      </c>
      <c r="F138" s="839">
        <f t="shared" ref="F138:W138" si="32">F134-F135</f>
        <v>5602890.8982013017</v>
      </c>
      <c r="G138" s="839">
        <f t="shared" ca="1" si="32"/>
        <v>9677177.7422577664</v>
      </c>
      <c r="H138" s="839">
        <f t="shared" ca="1" si="32"/>
        <v>9969379.7135088965</v>
      </c>
      <c r="I138" s="839">
        <f t="shared" ca="1" si="32"/>
        <v>10168024.22697033</v>
      </c>
      <c r="J138" s="839">
        <f t="shared" ca="1" si="32"/>
        <v>10333367.896848289</v>
      </c>
      <c r="K138" s="839">
        <f t="shared" ca="1" si="32"/>
        <v>10483360.669665616</v>
      </c>
      <c r="L138" s="839">
        <f t="shared" ca="1" si="32"/>
        <v>10630394.953371096</v>
      </c>
      <c r="M138" s="839">
        <f t="shared" ca="1" si="32"/>
        <v>10774361.146271484</v>
      </c>
      <c r="N138" s="839">
        <f t="shared" ca="1" si="32"/>
        <v>11072363.020762414</v>
      </c>
      <c r="O138" s="839">
        <f t="shared" ca="1" si="32"/>
        <v>11290629.747458726</v>
      </c>
      <c r="P138" s="839">
        <f t="shared" ca="1" si="32"/>
        <v>11370474.50382936</v>
      </c>
      <c r="Q138" s="839">
        <f t="shared" ca="1" si="32"/>
        <v>11446682.733772442</v>
      </c>
      <c r="R138" s="839">
        <f t="shared" ca="1" si="32"/>
        <v>11518948.95959162</v>
      </c>
      <c r="S138" s="839">
        <f t="shared" ca="1" si="32"/>
        <v>11492046.102750108</v>
      </c>
      <c r="T138" s="839">
        <f t="shared" ca="1" si="32"/>
        <v>11103168.630390398</v>
      </c>
      <c r="U138" s="839">
        <f t="shared" ca="1" si="32"/>
        <v>10704905.912507363</v>
      </c>
      <c r="V138" s="839">
        <f t="shared" ca="1" si="32"/>
        <v>10297022.291146785</v>
      </c>
      <c r="W138" s="839">
        <f t="shared" ca="1" si="32"/>
        <v>4116368.5975301415</v>
      </c>
    </row>
    <row r="139" spans="3:23" s="645" customFormat="1" thickBot="1" x14ac:dyDescent="0.35">
      <c r="C139" s="733"/>
      <c r="D139" s="966" t="s">
        <v>752</v>
      </c>
      <c r="E139" s="967">
        <f>'JV_PL&amp;배당가능이익검토'!F35</f>
        <v>0</v>
      </c>
      <c r="F139" s="967">
        <f>'JV_PL&amp;배당가능이익검토'!G35</f>
        <v>783192.03592674085</v>
      </c>
      <c r="G139" s="967">
        <f ca="1">'JV_PL&amp;배당가능이익검토'!H35</f>
        <v>1347457.7559198451</v>
      </c>
      <c r="H139" s="967">
        <f ca="1">'JV_PL&amp;배당가능이익검토'!I35</f>
        <v>1388987.850748338</v>
      </c>
      <c r="I139" s="967">
        <f ca="1">'JV_PL&amp;배당가능이익검토'!J35</f>
        <v>1413708.1926848951</v>
      </c>
      <c r="J139" s="967">
        <f ca="1">'JV_PL&amp;배당가능이익검토'!K35</f>
        <v>1433129.5277398853</v>
      </c>
      <c r="K139" s="967">
        <f ca="1">'JV_PL&amp;배당가능이익검토'!L35</f>
        <v>1449663.1958015214</v>
      </c>
      <c r="L139" s="967">
        <f ca="1">'JV_PL&amp;배당가능이익검토'!M35</f>
        <v>1465405.7045974359</v>
      </c>
      <c r="M139" s="967">
        <f ca="1">'JV_PL&amp;배당가능이익검토'!N35</f>
        <v>1480327.6441193402</v>
      </c>
      <c r="N139" s="967">
        <f ca="1">'JV_PL&amp;배당가능이익검토'!O35</f>
        <v>1521125.4906282951</v>
      </c>
      <c r="O139" s="967">
        <f ca="1">'JV_PL&amp;배당가능이익검토'!P35</f>
        <v>1548046.4543495004</v>
      </c>
      <c r="P139" s="967">
        <f ca="1">'JV_PL&amp;배당가능이익검토'!Q35</f>
        <v>1551101.7799923487</v>
      </c>
      <c r="Q139" s="967">
        <f ca="1">'JV_PL&amp;배당가능이익검토'!R35</f>
        <v>1553191.9550562913</v>
      </c>
      <c r="R139" s="967">
        <f ca="1">'JV_PL&amp;배당가능이익검토'!S35</f>
        <v>1554251.9631491639</v>
      </c>
      <c r="S139" s="967">
        <f ca="1">'JV_PL&amp;배당가능이익검토'!T35</f>
        <v>1538322.2683392027</v>
      </c>
      <c r="T139" s="967">
        <f ca="1">'JV_PL&amp;배당가능이익검토'!U35</f>
        <v>1461403.6992905987</v>
      </c>
      <c r="U139" s="967">
        <f ca="1">'JV_PL&amp;배당가능이익검토'!V35</f>
        <v>1382535.2592324857</v>
      </c>
      <c r="V139" s="967">
        <f ca="1">'JV_PL&amp;배당가능이익검토'!W35</f>
        <v>1301664.2218650782</v>
      </c>
      <c r="W139" s="967">
        <f ca="1">'JV_PL&amp;배당가능이익검토'!X35</f>
        <v>507807.40406167338</v>
      </c>
    </row>
    <row r="140" spans="3:23" s="645" customFormat="1" ht="12.75" x14ac:dyDescent="0.3">
      <c r="C140" s="733"/>
      <c r="D140" s="837" t="s">
        <v>303</v>
      </c>
      <c r="E140" s="838">
        <f>E138-E139</f>
        <v>0</v>
      </c>
      <c r="F140" s="839">
        <f t="shared" ref="F140:W140" si="33">F138-F139</f>
        <v>4819698.8622745611</v>
      </c>
      <c r="G140" s="839">
        <f t="shared" ca="1" si="33"/>
        <v>8329719.9863379216</v>
      </c>
      <c r="H140" s="839">
        <f t="shared" ca="1" si="33"/>
        <v>8580391.8627605587</v>
      </c>
      <c r="I140" s="839">
        <f t="shared" ca="1" si="33"/>
        <v>8754316.0342854355</v>
      </c>
      <c r="J140" s="839">
        <f t="shared" ca="1" si="33"/>
        <v>8900238.369108405</v>
      </c>
      <c r="K140" s="839">
        <f t="shared" ca="1" si="33"/>
        <v>9033697.4738640953</v>
      </c>
      <c r="L140" s="839">
        <f t="shared" ca="1" si="33"/>
        <v>9164989.2487736605</v>
      </c>
      <c r="M140" s="839">
        <f t="shared" ca="1" si="33"/>
        <v>9294033.502152143</v>
      </c>
      <c r="N140" s="839">
        <f t="shared" ca="1" si="33"/>
        <v>9551237.5301341191</v>
      </c>
      <c r="O140" s="839">
        <f t="shared" ca="1" si="33"/>
        <v>9742583.2931092251</v>
      </c>
      <c r="P140" s="839">
        <f t="shared" ca="1" si="33"/>
        <v>9819372.7238370106</v>
      </c>
      <c r="Q140" s="839">
        <f t="shared" ca="1" si="33"/>
        <v>9893490.7787161507</v>
      </c>
      <c r="R140" s="839">
        <f t="shared" ca="1" si="33"/>
        <v>9964696.9964424558</v>
      </c>
      <c r="S140" s="839">
        <f t="shared" ca="1" si="33"/>
        <v>9953723.8344109058</v>
      </c>
      <c r="T140" s="839">
        <f t="shared" ca="1" si="33"/>
        <v>9641764.9310997985</v>
      </c>
      <c r="U140" s="839">
        <f t="shared" ca="1" si="33"/>
        <v>9322370.653274877</v>
      </c>
      <c r="V140" s="839">
        <f t="shared" ca="1" si="33"/>
        <v>8995358.0692817066</v>
      </c>
      <c r="W140" s="839">
        <f t="shared" ca="1" si="33"/>
        <v>3608561.1934684683</v>
      </c>
    </row>
    <row r="141" spans="3:23" s="645" customFormat="1" ht="12.75" x14ac:dyDescent="0.3">
      <c r="C141" s="733"/>
      <c r="E141" s="645" t="b">
        <f>ROUND(E140,0)=ROUND('JV_PL&amp;배당가능이익검토'!F36,0)</f>
        <v>1</v>
      </c>
      <c r="F141" s="645" t="b">
        <f>ROUND(F140,0)=ROUND('JV_PL&amp;배당가능이익검토'!G36,0)</f>
        <v>0</v>
      </c>
      <c r="G141" s="645" t="b">
        <f ca="1">ROUND(G140,0)=ROUND('JV_PL&amp;배당가능이익검토'!H36,0)</f>
        <v>0</v>
      </c>
      <c r="H141" s="645" t="b">
        <f ca="1">ROUND(H140,0)=ROUND('JV_PL&amp;배당가능이익검토'!I36,0)</f>
        <v>0</v>
      </c>
      <c r="I141" s="645" t="b">
        <f ca="1">ROUND(I140,0)=ROUND('JV_PL&amp;배당가능이익검토'!J36,0)</f>
        <v>0</v>
      </c>
      <c r="J141" s="645" t="b">
        <f ca="1">ROUND(J140,0)=ROUND('JV_PL&amp;배당가능이익검토'!K36,0)</f>
        <v>0</v>
      </c>
      <c r="K141" s="645" t="b">
        <f ca="1">ROUND(K140,0)=ROUND('JV_PL&amp;배당가능이익검토'!L36,0)</f>
        <v>0</v>
      </c>
      <c r="L141" s="645" t="b">
        <f ca="1">ROUND(L140,0)=ROUND('JV_PL&amp;배당가능이익검토'!M36,0)</f>
        <v>0</v>
      </c>
      <c r="M141" s="645" t="b">
        <f ca="1">ROUND(M140,0)=ROUND('JV_PL&amp;배당가능이익검토'!N36,0)</f>
        <v>0</v>
      </c>
      <c r="N141" s="645" t="b">
        <f ca="1">ROUND(N140,0)=ROUND('JV_PL&amp;배당가능이익검토'!O36,0)</f>
        <v>0</v>
      </c>
      <c r="O141" s="645" t="b">
        <f ca="1">ROUND(O140,0)=ROUND('JV_PL&amp;배당가능이익검토'!P36,0)</f>
        <v>0</v>
      </c>
      <c r="P141" s="645" t="b">
        <f ca="1">ROUND(P140,0)=ROUND('JV_PL&amp;배당가능이익검토'!Q36,0)</f>
        <v>0</v>
      </c>
      <c r="Q141" s="645" t="b">
        <f ca="1">ROUND(Q140,0)=ROUND('JV_PL&amp;배당가능이익검토'!R36,0)</f>
        <v>0</v>
      </c>
      <c r="R141" s="645" t="b">
        <f ca="1">ROUND(R140,0)=ROUND('JV_PL&amp;배당가능이익검토'!S36,0)</f>
        <v>0</v>
      </c>
      <c r="S141" s="645" t="b">
        <f ca="1">ROUND(S140,0)=ROUND('JV_PL&amp;배당가능이익검토'!T36,0)</f>
        <v>0</v>
      </c>
      <c r="T141" s="645" t="b">
        <f ca="1">ROUND(T140,0)=ROUND('JV_PL&amp;배당가능이익검토'!U36,0)</f>
        <v>0</v>
      </c>
      <c r="U141" s="645" t="b">
        <f ca="1">ROUND(U140,0)=ROUND('JV_PL&amp;배당가능이익검토'!V36,0)</f>
        <v>0</v>
      </c>
      <c r="V141" s="645" t="b">
        <f ca="1">ROUND(V140,0)=ROUND('JV_PL&amp;배당가능이익검토'!W36,0)</f>
        <v>0</v>
      </c>
      <c r="W141" s="645" t="b">
        <f ca="1">ROUND(W140,0)=ROUND('JV_PL&amp;배당가능이익검토'!X36,0)</f>
        <v>0</v>
      </c>
    </row>
    <row r="143" spans="3:23" ht="15" x14ac:dyDescent="0.3">
      <c r="D143" s="652" t="s">
        <v>830</v>
      </c>
      <c r="E143" s="644" t="s">
        <v>699</v>
      </c>
    </row>
    <row r="144" spans="3:23" x14ac:dyDescent="0.3">
      <c r="C144" s="731" t="s">
        <v>1153</v>
      </c>
      <c r="D144" s="647" t="s">
        <v>753</v>
      </c>
      <c r="E144" s="642" t="s">
        <v>788</v>
      </c>
      <c r="F144" s="642" t="s">
        <v>702</v>
      </c>
      <c r="G144" s="642" t="s">
        <v>703</v>
      </c>
      <c r="H144" s="642" t="s">
        <v>704</v>
      </c>
      <c r="I144" s="642" t="s">
        <v>705</v>
      </c>
      <c r="J144" s="642" t="s">
        <v>706</v>
      </c>
      <c r="K144" s="642" t="s">
        <v>707</v>
      </c>
      <c r="L144" s="642" t="s">
        <v>708</v>
      </c>
      <c r="M144" s="642" t="s">
        <v>709</v>
      </c>
      <c r="N144" s="642" t="s">
        <v>710</v>
      </c>
      <c r="O144" s="642" t="s">
        <v>711</v>
      </c>
      <c r="P144" s="642" t="s">
        <v>712</v>
      </c>
      <c r="Q144" s="642" t="s">
        <v>713</v>
      </c>
      <c r="R144" s="642" t="s">
        <v>714</v>
      </c>
      <c r="S144" s="642" t="s">
        <v>715</v>
      </c>
      <c r="T144" s="642" t="s">
        <v>716</v>
      </c>
      <c r="U144" s="642" t="s">
        <v>717</v>
      </c>
      <c r="V144" s="642" t="s">
        <v>726</v>
      </c>
      <c r="W144" s="642" t="s">
        <v>789</v>
      </c>
    </row>
    <row r="145" spans="3:24" x14ac:dyDescent="0.3">
      <c r="D145" s="836" t="s">
        <v>756</v>
      </c>
      <c r="E145" s="855">
        <f>시나리오분석!E16</f>
        <v>876</v>
      </c>
      <c r="F145" s="855">
        <f>'각사별 CF'!G5</f>
        <v>864.8905109489051</v>
      </c>
      <c r="G145" s="855">
        <f>'각사별 CF'!H5</f>
        <v>862.10214655810512</v>
      </c>
      <c r="H145" s="855">
        <f>'각사별 CF'!I5</f>
        <v>867.64044943820227</v>
      </c>
      <c r="I145" s="855">
        <f>'각사별 CF'!J5</f>
        <v>852.30188679245282</v>
      </c>
      <c r="J145" s="855">
        <f>'각사별 CF'!K5</f>
        <v>857.58962623951186</v>
      </c>
      <c r="K145" s="855">
        <f>'각사별 CF'!L5</f>
        <v>853.58519660755587</v>
      </c>
      <c r="L145" s="855">
        <f>'각사별 CF'!M5</f>
        <v>851.62790697674404</v>
      </c>
      <c r="M145" s="855">
        <f>'각사별 CF'!N5</f>
        <v>851.59533073929958</v>
      </c>
      <c r="N145" s="855">
        <f>'각사별 CF'!O5</f>
        <v>853.31772053083523</v>
      </c>
      <c r="O145" s="855">
        <f>'각사별 CF'!P5</f>
        <v>856.53876272513708</v>
      </c>
      <c r="P145" s="855">
        <f>'각사별 CF'!Q5</f>
        <v>859.73312401883823</v>
      </c>
      <c r="Q145" s="855">
        <f>'각사별 CF'!R5</f>
        <v>863.82978723404267</v>
      </c>
      <c r="R145" s="855">
        <f>'각사별 CF'!S5</f>
        <v>868.70047543581609</v>
      </c>
      <c r="S145" s="855">
        <f>'각사별 CF'!T5</f>
        <v>873.20574162679429</v>
      </c>
      <c r="T145" s="855">
        <f>'각사별 CF'!U5</f>
        <v>877.9742765273312</v>
      </c>
      <c r="U145" s="855">
        <f>'각사별 CF'!V5</f>
        <v>881.91403081914029</v>
      </c>
      <c r="V145" s="855">
        <f>'각사별 CF'!W5</f>
        <v>885.57377049180332</v>
      </c>
      <c r="W145" s="855">
        <f>'각사별 CF'!X5</f>
        <v>888.39137645107803</v>
      </c>
    </row>
    <row r="146" spans="3:24" x14ac:dyDescent="0.3">
      <c r="D146" s="736"/>
      <c r="E146" s="658"/>
      <c r="F146" s="658"/>
      <c r="G146" s="658"/>
      <c r="H146" s="658"/>
      <c r="I146" s="658"/>
      <c r="J146" s="658"/>
      <c r="K146" s="658"/>
      <c r="L146" s="658"/>
      <c r="M146" s="658"/>
      <c r="N146" s="658"/>
      <c r="O146" s="658"/>
      <c r="P146" s="658"/>
      <c r="Q146" s="658"/>
      <c r="R146" s="658"/>
      <c r="S146" s="658"/>
      <c r="T146" s="658"/>
      <c r="U146" s="658"/>
      <c r="V146" s="658"/>
      <c r="W146" s="658"/>
    </row>
    <row r="147" spans="3:24" ht="15" x14ac:dyDescent="0.3">
      <c r="D147" s="652" t="s">
        <v>831</v>
      </c>
      <c r="E147" s="644" t="s">
        <v>755</v>
      </c>
    </row>
    <row r="148" spans="3:24" x14ac:dyDescent="0.3">
      <c r="C148" s="731" t="s">
        <v>1154</v>
      </c>
      <c r="D148" s="647" t="s">
        <v>753</v>
      </c>
      <c r="E148" s="642" t="s">
        <v>788</v>
      </c>
      <c r="F148" s="642" t="s">
        <v>702</v>
      </c>
      <c r="G148" s="642" t="s">
        <v>703</v>
      </c>
      <c r="H148" s="642" t="s">
        <v>704</v>
      </c>
      <c r="I148" s="642" t="s">
        <v>705</v>
      </c>
      <c r="J148" s="642" t="s">
        <v>706</v>
      </c>
      <c r="K148" s="642" t="s">
        <v>707</v>
      </c>
      <c r="L148" s="642" t="s">
        <v>708</v>
      </c>
      <c r="M148" s="642" t="s">
        <v>709</v>
      </c>
      <c r="N148" s="642" t="s">
        <v>710</v>
      </c>
      <c r="O148" s="642" t="s">
        <v>711</v>
      </c>
      <c r="P148" s="642" t="s">
        <v>712</v>
      </c>
      <c r="Q148" s="642" t="s">
        <v>713</v>
      </c>
      <c r="R148" s="642" t="s">
        <v>714</v>
      </c>
      <c r="S148" s="642" t="s">
        <v>715</v>
      </c>
      <c r="T148" s="642" t="s">
        <v>716</v>
      </c>
      <c r="U148" s="642" t="s">
        <v>717</v>
      </c>
      <c r="V148" s="642" t="s">
        <v>726</v>
      </c>
      <c r="W148" s="642" t="s">
        <v>789</v>
      </c>
    </row>
    <row r="149" spans="3:24" x14ac:dyDescent="0.3">
      <c r="C149" s="731" t="s">
        <v>1155</v>
      </c>
      <c r="D149" s="833" t="s">
        <v>1360</v>
      </c>
      <c r="E149" s="852">
        <f>+'각사별 CF'!F63</f>
        <v>0</v>
      </c>
      <c r="F149" s="852">
        <f>+'각사별 CF'!G63</f>
        <v>28770000.000000004</v>
      </c>
      <c r="G149" s="852">
        <f>+'각사별 CF'!H63</f>
        <v>0</v>
      </c>
      <c r="H149" s="852">
        <f>+'각사별 CF'!I63</f>
        <v>0</v>
      </c>
      <c r="I149" s="852">
        <f>+'각사별 CF'!J63</f>
        <v>0</v>
      </c>
      <c r="J149" s="852">
        <f>+'각사별 CF'!K63</f>
        <v>0</v>
      </c>
      <c r="K149" s="852">
        <f>+'각사별 CF'!L63</f>
        <v>0</v>
      </c>
      <c r="L149" s="852">
        <f>+'각사별 CF'!M63</f>
        <v>0</v>
      </c>
      <c r="M149" s="852">
        <f>+'각사별 CF'!N63</f>
        <v>0</v>
      </c>
      <c r="N149" s="852">
        <f>+'각사별 CF'!O63</f>
        <v>0</v>
      </c>
      <c r="O149" s="852">
        <f>+'각사별 CF'!P63</f>
        <v>0</v>
      </c>
      <c r="P149" s="852">
        <f>+'각사별 CF'!Q63</f>
        <v>0</v>
      </c>
      <c r="Q149" s="852">
        <f>+'각사별 CF'!R63</f>
        <v>0</v>
      </c>
      <c r="R149" s="852">
        <f>+'각사별 CF'!S63</f>
        <v>0</v>
      </c>
      <c r="S149" s="852">
        <f>+'각사별 CF'!T63</f>
        <v>0</v>
      </c>
      <c r="T149" s="852">
        <f>+'각사별 CF'!U63</f>
        <v>0</v>
      </c>
      <c r="U149" s="852">
        <f>+'각사별 CF'!V63</f>
        <v>0</v>
      </c>
      <c r="V149" s="852">
        <f>+'각사별 CF'!W63</f>
        <v>0</v>
      </c>
      <c r="W149" s="852">
        <f>+'각사별 CF'!X63</f>
        <v>0</v>
      </c>
    </row>
    <row r="150" spans="3:24" x14ac:dyDescent="0.3">
      <c r="D150" s="833" t="s">
        <v>979</v>
      </c>
      <c r="E150" s="834">
        <f>+'각사별 CF'!F65</f>
        <v>0</v>
      </c>
      <c r="F150" s="835">
        <f>+'각사별 CF'!G65</f>
        <v>-28770000.000000004</v>
      </c>
      <c r="G150" s="835">
        <f>+'각사별 CF'!H65</f>
        <v>0</v>
      </c>
      <c r="H150" s="835">
        <f>+'각사별 CF'!I65</f>
        <v>0</v>
      </c>
      <c r="I150" s="835">
        <f>+'각사별 CF'!J65</f>
        <v>0</v>
      </c>
      <c r="J150" s="835">
        <f>+'각사별 CF'!K65</f>
        <v>0</v>
      </c>
      <c r="K150" s="835">
        <f>+'각사별 CF'!L65</f>
        <v>0</v>
      </c>
      <c r="L150" s="835">
        <f>+'각사별 CF'!M65</f>
        <v>0</v>
      </c>
      <c r="M150" s="835">
        <f>+'각사별 CF'!N65</f>
        <v>0</v>
      </c>
      <c r="N150" s="835">
        <f>+'각사별 CF'!O65</f>
        <v>0</v>
      </c>
      <c r="O150" s="835">
        <f>+'각사별 CF'!P65</f>
        <v>0</v>
      </c>
      <c r="P150" s="835">
        <f>+'각사별 CF'!Q65</f>
        <v>0</v>
      </c>
      <c r="Q150" s="835">
        <f>+'각사별 CF'!R65</f>
        <v>0</v>
      </c>
      <c r="R150" s="835">
        <f>+'각사별 CF'!S65</f>
        <v>0</v>
      </c>
      <c r="S150" s="835">
        <f>+'각사별 CF'!T65</f>
        <v>0</v>
      </c>
      <c r="T150" s="835">
        <f>+'각사별 CF'!U65</f>
        <v>0</v>
      </c>
      <c r="U150" s="835">
        <f>+'각사별 CF'!V65</f>
        <v>0</v>
      </c>
      <c r="V150" s="835">
        <f>+'각사별 CF'!W65</f>
        <v>0</v>
      </c>
      <c r="W150" s="835">
        <f>+'각사별 CF'!X65</f>
        <v>0</v>
      </c>
    </row>
    <row r="151" spans="3:24" x14ac:dyDescent="0.3">
      <c r="D151" s="833" t="s">
        <v>754</v>
      </c>
      <c r="E151" s="852">
        <f>'각사별 CF'!F42</f>
        <v>0</v>
      </c>
      <c r="F151" s="852">
        <f>'각사별 CF'!G42</f>
        <v>0</v>
      </c>
      <c r="G151" s="852">
        <f ca="1">'각사별 CF'!H42</f>
        <v>1470000.0000000002</v>
      </c>
      <c r="H151" s="852">
        <f ca="1">'각사별 CF'!I42</f>
        <v>2730000.0000000005</v>
      </c>
      <c r="I151" s="852">
        <f ca="1">'각사별 CF'!J42</f>
        <v>1680000.0000000002</v>
      </c>
      <c r="J151" s="852">
        <f ca="1">'각사별 CF'!K42</f>
        <v>3360000.0000000005</v>
      </c>
      <c r="K151" s="852">
        <f ca="1">'각사별 CF'!L42</f>
        <v>3780000.0000000005</v>
      </c>
      <c r="L151" s="852">
        <f ca="1">'각사별 CF'!M42</f>
        <v>2940000.0000000005</v>
      </c>
      <c r="M151" s="852">
        <f ca="1">'각사별 CF'!N42</f>
        <v>2940000.0000000005</v>
      </c>
      <c r="N151" s="852">
        <f ca="1">'각사별 CF'!O42</f>
        <v>3150000.0000000005</v>
      </c>
      <c r="O151" s="852">
        <f ca="1">'각사별 CF'!P42</f>
        <v>1050000</v>
      </c>
      <c r="P151" s="852">
        <f ca="1">'각사별 CF'!Q42</f>
        <v>5250000.0000000009</v>
      </c>
      <c r="Q151" s="852">
        <f ca="1">'각사별 CF'!R42</f>
        <v>3150000.0000000005</v>
      </c>
      <c r="R151" s="852">
        <f ca="1">'각사별 CF'!S42</f>
        <v>3150000.0000000005</v>
      </c>
      <c r="S151" s="852">
        <f ca="1">'각사별 CF'!T42</f>
        <v>3150000.0000000005</v>
      </c>
      <c r="T151" s="852">
        <f ca="1">'각사별 CF'!U42</f>
        <v>3150000.0000000005</v>
      </c>
      <c r="U151" s="852">
        <f ca="1">'각사별 CF'!V42</f>
        <v>2940000.0000000005</v>
      </c>
      <c r="V151" s="852">
        <f ca="1">'각사별 CF'!W42</f>
        <v>2940000.0000000005</v>
      </c>
      <c r="W151" s="852">
        <f ca="1">'각사별 CF'!X42</f>
        <v>32550000.000000004</v>
      </c>
    </row>
    <row r="152" spans="3:24" x14ac:dyDescent="0.3">
      <c r="D152" s="833" t="s">
        <v>980</v>
      </c>
      <c r="E152" s="852"/>
      <c r="F152" s="852"/>
      <c r="G152" s="852"/>
      <c r="H152" s="852"/>
      <c r="I152" s="852"/>
      <c r="J152" s="852"/>
      <c r="K152" s="852"/>
      <c r="L152" s="852"/>
      <c r="M152" s="852"/>
      <c r="N152" s="852"/>
      <c r="O152" s="852"/>
      <c r="P152" s="852"/>
      <c r="Q152" s="852"/>
      <c r="R152" s="852"/>
      <c r="S152" s="852"/>
      <c r="T152" s="852"/>
      <c r="U152" s="852"/>
      <c r="V152" s="852"/>
      <c r="W152" s="852"/>
    </row>
    <row r="153" spans="3:24" ht="14.25" thickBot="1" x14ac:dyDescent="0.35">
      <c r="D153" s="833" t="s">
        <v>1362</v>
      </c>
      <c r="E153" s="834">
        <f>-E151</f>
        <v>0</v>
      </c>
      <c r="F153" s="835">
        <f t="shared" ref="F153:W153" si="34">-F151</f>
        <v>0</v>
      </c>
      <c r="G153" s="835">
        <f t="shared" ca="1" si="34"/>
        <v>-1470000.0000000002</v>
      </c>
      <c r="H153" s="835">
        <f t="shared" ca="1" si="34"/>
        <v>-2730000.0000000005</v>
      </c>
      <c r="I153" s="835">
        <f t="shared" ca="1" si="34"/>
        <v>-1680000.0000000002</v>
      </c>
      <c r="J153" s="835">
        <f t="shared" ca="1" si="34"/>
        <v>-3360000.0000000005</v>
      </c>
      <c r="K153" s="835">
        <f t="shared" ca="1" si="34"/>
        <v>-3780000.0000000005</v>
      </c>
      <c r="L153" s="835">
        <f t="shared" ca="1" si="34"/>
        <v>-2940000.0000000005</v>
      </c>
      <c r="M153" s="835">
        <f t="shared" ca="1" si="34"/>
        <v>-2940000.0000000005</v>
      </c>
      <c r="N153" s="835">
        <f t="shared" ca="1" si="34"/>
        <v>-3150000.0000000005</v>
      </c>
      <c r="O153" s="835">
        <f t="shared" ca="1" si="34"/>
        <v>-1050000</v>
      </c>
      <c r="P153" s="835">
        <f t="shared" ca="1" si="34"/>
        <v>-5250000.0000000009</v>
      </c>
      <c r="Q153" s="835">
        <f t="shared" ca="1" si="34"/>
        <v>-3150000.0000000005</v>
      </c>
      <c r="R153" s="835">
        <f t="shared" ca="1" si="34"/>
        <v>-3150000.0000000005</v>
      </c>
      <c r="S153" s="835">
        <f t="shared" ca="1" si="34"/>
        <v>-3150000.0000000005</v>
      </c>
      <c r="T153" s="835">
        <f t="shared" ca="1" si="34"/>
        <v>-3150000.0000000005</v>
      </c>
      <c r="U153" s="835">
        <f t="shared" ca="1" si="34"/>
        <v>-2940000.0000000005</v>
      </c>
      <c r="V153" s="835">
        <f t="shared" ca="1" si="34"/>
        <v>-2940000.0000000005</v>
      </c>
      <c r="W153" s="835">
        <f t="shared" ca="1" si="34"/>
        <v>-32550000.000000004</v>
      </c>
    </row>
    <row r="154" spans="3:24" ht="14.25" thickBot="1" x14ac:dyDescent="0.35">
      <c r="D154" s="856" t="str">
        <f>IF(시나리오분석!$E$43=Case!$B$63,"외환차손(Cash-)","외환차익(Cash+)")</f>
        <v>외환차익(Cash+)</v>
      </c>
      <c r="E154" s="857"/>
      <c r="F154" s="858"/>
      <c r="G154" s="858"/>
      <c r="H154" s="858"/>
      <c r="I154" s="858"/>
      <c r="J154" s="858"/>
      <c r="K154" s="858"/>
      <c r="L154" s="858"/>
      <c r="M154" s="858"/>
      <c r="N154" s="858"/>
      <c r="O154" s="858"/>
      <c r="P154" s="858"/>
      <c r="Q154" s="858"/>
      <c r="R154" s="858"/>
      <c r="S154" s="858"/>
      <c r="T154" s="858"/>
      <c r="U154" s="858"/>
      <c r="V154" s="858"/>
      <c r="W154" s="859"/>
    </row>
    <row r="155" spans="3:24" x14ac:dyDescent="0.3">
      <c r="D155" s="1563" t="s">
        <v>1356</v>
      </c>
      <c r="E155" s="860">
        <f>-'각사별 CF'!F199</f>
        <v>0</v>
      </c>
      <c r="F155" s="861">
        <f>-'각사별 CF'!G199</f>
        <v>0</v>
      </c>
      <c r="G155" s="861">
        <f>-'각사별 CF'!H199</f>
        <v>0</v>
      </c>
      <c r="H155" s="861">
        <f>-'각사별 CF'!I199</f>
        <v>0</v>
      </c>
      <c r="I155" s="861">
        <f>-'각사별 CF'!J199</f>
        <v>8918700.0000000019</v>
      </c>
      <c r="J155" s="861">
        <f>-'각사별 CF'!K199</f>
        <v>0</v>
      </c>
      <c r="K155" s="861">
        <f>-'각사별 CF'!L199</f>
        <v>0</v>
      </c>
      <c r="L155" s="861">
        <f>-'각사별 CF'!M199</f>
        <v>0</v>
      </c>
      <c r="M155" s="861">
        <f>-'각사별 CF'!N199</f>
        <v>0</v>
      </c>
      <c r="N155" s="861">
        <f>-'각사별 CF'!O199</f>
        <v>0</v>
      </c>
      <c r="O155" s="861">
        <f>-'각사별 CF'!P199</f>
        <v>0</v>
      </c>
      <c r="P155" s="861">
        <f>-'각사별 CF'!Q199</f>
        <v>0</v>
      </c>
      <c r="Q155" s="861">
        <f>-'각사별 CF'!R199</f>
        <v>0</v>
      </c>
      <c r="R155" s="861">
        <f>-'각사별 CF'!S199</f>
        <v>0</v>
      </c>
      <c r="S155" s="861">
        <f>-'각사별 CF'!T199</f>
        <v>0</v>
      </c>
      <c r="T155" s="861">
        <f>-'각사별 CF'!U199</f>
        <v>0</v>
      </c>
      <c r="U155" s="861">
        <f>-'각사별 CF'!V199</f>
        <v>0</v>
      </c>
      <c r="V155" s="861">
        <f>-'각사별 CF'!W199</f>
        <v>0</v>
      </c>
      <c r="W155" s="862">
        <f>-'각사별 CF'!X199</f>
        <v>14097300.000000002</v>
      </c>
    </row>
    <row r="156" spans="3:24" x14ac:dyDescent="0.3">
      <c r="D156" s="1564" t="s">
        <v>1358</v>
      </c>
      <c r="E156" s="863">
        <f>-'각사별 CF'!F200</f>
        <v>0</v>
      </c>
      <c r="F156" s="864">
        <f>-'각사별 CF'!G200</f>
        <v>0</v>
      </c>
      <c r="G156" s="864">
        <f>-'각사별 CF'!H200</f>
        <v>0</v>
      </c>
      <c r="H156" s="864">
        <f>-'각사별 CF'!I200</f>
        <v>0</v>
      </c>
      <c r="I156" s="864">
        <f>-'각사별 CF'!J200</f>
        <v>0</v>
      </c>
      <c r="J156" s="864">
        <f>-'각사별 CF'!K200</f>
        <v>0</v>
      </c>
      <c r="K156" s="864">
        <f>-'각사별 CF'!L200</f>
        <v>0</v>
      </c>
      <c r="L156" s="864">
        <f>-'각사별 CF'!M200</f>
        <v>0</v>
      </c>
      <c r="M156" s="864">
        <f>-'각사별 CF'!N200</f>
        <v>0</v>
      </c>
      <c r="N156" s="864">
        <f>-'각사별 CF'!O200</f>
        <v>0</v>
      </c>
      <c r="O156" s="864">
        <f>-'각사별 CF'!P200</f>
        <v>0</v>
      </c>
      <c r="P156" s="864">
        <f>-'각사별 CF'!Q200</f>
        <v>0</v>
      </c>
      <c r="Q156" s="864">
        <f>-'각사별 CF'!R200</f>
        <v>0</v>
      </c>
      <c r="R156" s="864">
        <f>-'각사별 CF'!S200</f>
        <v>0</v>
      </c>
      <c r="S156" s="864">
        <f>-'각사별 CF'!T200</f>
        <v>0</v>
      </c>
      <c r="T156" s="864">
        <f>-'각사별 CF'!U200</f>
        <v>0</v>
      </c>
      <c r="U156" s="864">
        <f>-'각사별 CF'!V200</f>
        <v>0</v>
      </c>
      <c r="V156" s="864">
        <f>-'각사별 CF'!W200</f>
        <v>0</v>
      </c>
      <c r="W156" s="865">
        <f ca="1">-'각사별 CF'!X200</f>
        <v>-28768770.647876367</v>
      </c>
    </row>
    <row r="157" spans="3:24" ht="14.25" thickBot="1" x14ac:dyDescent="0.35">
      <c r="D157" s="1565" t="s">
        <v>1361</v>
      </c>
      <c r="E157" s="866">
        <f>'각사별 CF'!F51</f>
        <v>0</v>
      </c>
      <c r="F157" s="867">
        <f>'각사별 CF'!G51</f>
        <v>0</v>
      </c>
      <c r="G157" s="867">
        <f>'각사별 CF'!H51</f>
        <v>0</v>
      </c>
      <c r="H157" s="867">
        <f>'각사별 CF'!I51</f>
        <v>0</v>
      </c>
      <c r="I157" s="867">
        <f>'각사별 CF'!J51</f>
        <v>0</v>
      </c>
      <c r="J157" s="867">
        <f>'각사별 CF'!K51</f>
        <v>0</v>
      </c>
      <c r="K157" s="867">
        <f>'각사별 CF'!L51</f>
        <v>0</v>
      </c>
      <c r="L157" s="867">
        <f>'각사별 CF'!M51</f>
        <v>0</v>
      </c>
      <c r="M157" s="867">
        <f>'각사별 CF'!N51</f>
        <v>0</v>
      </c>
      <c r="N157" s="867">
        <f>'각사별 CF'!O51</f>
        <v>0</v>
      </c>
      <c r="O157" s="867">
        <f>'각사별 CF'!P51</f>
        <v>0</v>
      </c>
      <c r="P157" s="867">
        <f>'각사별 CF'!Q51</f>
        <v>0</v>
      </c>
      <c r="Q157" s="867">
        <f>'각사별 CF'!R51</f>
        <v>0</v>
      </c>
      <c r="R157" s="867">
        <f>'각사별 CF'!S51</f>
        <v>0</v>
      </c>
      <c r="S157" s="867">
        <f>'각사별 CF'!T51</f>
        <v>0</v>
      </c>
      <c r="T157" s="867">
        <f>'각사별 CF'!U51</f>
        <v>0</v>
      </c>
      <c r="U157" s="867">
        <f>'각사별 CF'!V51</f>
        <v>0</v>
      </c>
      <c r="V157" s="867">
        <f>'각사별 CF'!W51</f>
        <v>0</v>
      </c>
      <c r="W157" s="868">
        <f>'각사별 CF'!X51</f>
        <v>0</v>
      </c>
    </row>
    <row r="158" spans="3:24" x14ac:dyDescent="0.3">
      <c r="D158" s="869" t="s">
        <v>9</v>
      </c>
      <c r="E158" s="870">
        <f>ROUND(SUM(E149:E157),0)</f>
        <v>0</v>
      </c>
      <c r="F158" s="871">
        <f>ROUND(SUM(F149:F157),0)</f>
        <v>0</v>
      </c>
      <c r="G158" s="871">
        <f ca="1">ROUND(SUM(G149:G157),0)</f>
        <v>0</v>
      </c>
      <c r="H158" s="871">
        <f t="shared" ref="H158:W158" ca="1" si="35">ROUND(SUM(H149:H157),0)</f>
        <v>0</v>
      </c>
      <c r="I158" s="871">
        <f t="shared" ca="1" si="35"/>
        <v>8918700</v>
      </c>
      <c r="J158" s="871">
        <f t="shared" ca="1" si="35"/>
        <v>0</v>
      </c>
      <c r="K158" s="871">
        <f t="shared" ca="1" si="35"/>
        <v>0</v>
      </c>
      <c r="L158" s="871">
        <f ca="1">ROUND(SUM(L149:L157),0)</f>
        <v>0</v>
      </c>
      <c r="M158" s="871">
        <f t="shared" ca="1" si="35"/>
        <v>0</v>
      </c>
      <c r="N158" s="871">
        <f t="shared" ca="1" si="35"/>
        <v>0</v>
      </c>
      <c r="O158" s="871">
        <f t="shared" ca="1" si="35"/>
        <v>0</v>
      </c>
      <c r="P158" s="871">
        <f t="shared" ca="1" si="35"/>
        <v>0</v>
      </c>
      <c r="Q158" s="871">
        <f t="shared" ca="1" si="35"/>
        <v>0</v>
      </c>
      <c r="R158" s="871">
        <f t="shared" ca="1" si="35"/>
        <v>0</v>
      </c>
      <c r="S158" s="871">
        <f t="shared" ca="1" si="35"/>
        <v>0</v>
      </c>
      <c r="T158" s="871">
        <f t="shared" ca="1" si="35"/>
        <v>0</v>
      </c>
      <c r="U158" s="871">
        <f t="shared" ca="1" si="35"/>
        <v>0</v>
      </c>
      <c r="V158" s="871">
        <f t="shared" ca="1" si="35"/>
        <v>0</v>
      </c>
      <c r="W158" s="871">
        <f t="shared" ca="1" si="35"/>
        <v>-14671471</v>
      </c>
    </row>
    <row r="159" spans="3:24" x14ac:dyDescent="0.3">
      <c r="D159" s="872" t="s">
        <v>963</v>
      </c>
      <c r="E159" s="873">
        <f>-E215</f>
        <v>0</v>
      </c>
      <c r="F159" s="874">
        <f t="shared" ref="F159:W159" si="36">-F215</f>
        <v>0</v>
      </c>
      <c r="G159" s="874">
        <f t="shared" ca="1" si="36"/>
        <v>-238988.23200000005</v>
      </c>
      <c r="H159" s="874">
        <f t="shared" ca="1" si="36"/>
        <v>-452180.23200000019</v>
      </c>
      <c r="I159" s="874">
        <f t="shared" ca="1" si="36"/>
        <v>-274520.23200000002</v>
      </c>
      <c r="J159" s="874">
        <f t="shared" ca="1" si="36"/>
        <v>-1424879.3916000004</v>
      </c>
      <c r="K159" s="874">
        <f t="shared" ca="1" si="36"/>
        <v>-1606092.5915999999</v>
      </c>
      <c r="L159" s="874">
        <f t="shared" ca="1" si="36"/>
        <v>-1243666.1916</v>
      </c>
      <c r="M159" s="874">
        <f t="shared" ca="1" si="36"/>
        <v>-1243666.1916000007</v>
      </c>
      <c r="N159" s="874">
        <f t="shared" ca="1" si="36"/>
        <v>-1334272.7916000001</v>
      </c>
      <c r="O159" s="874">
        <f t="shared" ca="1" si="36"/>
        <v>-428206.79159999994</v>
      </c>
      <c r="P159" s="874">
        <f t="shared" ca="1" si="36"/>
        <v>-2240338.7916000001</v>
      </c>
      <c r="Q159" s="874">
        <f t="shared" ca="1" si="36"/>
        <v>-1334272.7916000001</v>
      </c>
      <c r="R159" s="874">
        <f t="shared" ca="1" si="36"/>
        <v>-1334273</v>
      </c>
      <c r="S159" s="874">
        <f t="shared" ca="1" si="36"/>
        <v>-1334272.7916000001</v>
      </c>
      <c r="T159" s="874">
        <f ca="1">-T215</f>
        <v>-1334272.7916000001</v>
      </c>
      <c r="U159" s="874">
        <f t="shared" ca="1" si="36"/>
        <v>-1243666.1916</v>
      </c>
      <c r="V159" s="874">
        <f t="shared" ca="1" si="36"/>
        <v>-1243666.1916</v>
      </c>
      <c r="W159" s="874">
        <f t="shared" ca="1" si="36"/>
        <v>-1606623.0078672676</v>
      </c>
    </row>
    <row r="160" spans="3:24" x14ac:dyDescent="0.3">
      <c r="D160" s="875" t="s">
        <v>962</v>
      </c>
      <c r="E160" s="876">
        <f>+E158+E159</f>
        <v>0</v>
      </c>
      <c r="F160" s="877">
        <f>+E160+F158+F159</f>
        <v>0</v>
      </c>
      <c r="G160" s="877">
        <f t="shared" ref="G160:W160" ca="1" si="37">+F160+G158+G159</f>
        <v>-238988.23200000005</v>
      </c>
      <c r="H160" s="877">
        <f t="shared" ca="1" si="37"/>
        <v>-691168.46400000027</v>
      </c>
      <c r="I160" s="877">
        <f t="shared" ca="1" si="37"/>
        <v>7953011.3039999995</v>
      </c>
      <c r="J160" s="877">
        <f t="shared" ca="1" si="37"/>
        <v>6528131.9123999989</v>
      </c>
      <c r="K160" s="877">
        <f t="shared" ca="1" si="37"/>
        <v>4922039.3207999989</v>
      </c>
      <c r="L160" s="877">
        <f t="shared" ca="1" si="37"/>
        <v>3678373.1291999989</v>
      </c>
      <c r="M160" s="877">
        <f t="shared" ca="1" si="37"/>
        <v>2434706.937599998</v>
      </c>
      <c r="N160" s="877">
        <f t="shared" ca="1" si="37"/>
        <v>1100434.1459999979</v>
      </c>
      <c r="O160" s="877">
        <f t="shared" ca="1" si="37"/>
        <v>672227.35439999797</v>
      </c>
      <c r="P160" s="877">
        <f t="shared" ca="1" si="37"/>
        <v>-1568111.4372000021</v>
      </c>
      <c r="Q160" s="877">
        <f t="shared" ca="1" si="37"/>
        <v>-2902384.2288000025</v>
      </c>
      <c r="R160" s="877">
        <f t="shared" ca="1" si="37"/>
        <v>-4236657.2288000025</v>
      </c>
      <c r="S160" s="877">
        <f t="shared" ca="1" si="37"/>
        <v>-5570930.0204000026</v>
      </c>
      <c r="T160" s="877">
        <f t="shared" ca="1" si="37"/>
        <v>-6905202.8120000027</v>
      </c>
      <c r="U160" s="877">
        <f t="shared" ca="1" si="37"/>
        <v>-8148869.0036000032</v>
      </c>
      <c r="V160" s="877">
        <f t="shared" ca="1" si="37"/>
        <v>-9392535.1952000037</v>
      </c>
      <c r="W160" s="877">
        <f t="shared" ca="1" si="37"/>
        <v>-25670629.203067273</v>
      </c>
      <c r="X160" s="1070">
        <v>9</v>
      </c>
    </row>
    <row r="161" spans="3:23" x14ac:dyDescent="0.3">
      <c r="D161" s="655">
        <f ca="1">IRR(E161:W161)</f>
        <v>9.7817913683026836E-2</v>
      </c>
      <c r="E161" s="651">
        <f>E150</f>
        <v>0</v>
      </c>
      <c r="F161" s="651">
        <f>F150</f>
        <v>-28770000.000000004</v>
      </c>
      <c r="G161" s="651">
        <f ca="1">SUM(G149:G152,G154,G157)</f>
        <v>1470000.0000000002</v>
      </c>
      <c r="H161" s="651">
        <f t="shared" ref="H161:W161" ca="1" si="38">SUM(H149:H152,H154,H157)</f>
        <v>2730000.0000000005</v>
      </c>
      <c r="I161" s="651">
        <f t="shared" ca="1" si="38"/>
        <v>1680000.0000000002</v>
      </c>
      <c r="J161" s="651">
        <f t="shared" ca="1" si="38"/>
        <v>3360000.0000000005</v>
      </c>
      <c r="K161" s="651">
        <f t="shared" ca="1" si="38"/>
        <v>3780000.0000000005</v>
      </c>
      <c r="L161" s="651">
        <f t="shared" ca="1" si="38"/>
        <v>2940000.0000000005</v>
      </c>
      <c r="M161" s="651">
        <f t="shared" ca="1" si="38"/>
        <v>2940000.0000000005</v>
      </c>
      <c r="N161" s="651">
        <f t="shared" ca="1" si="38"/>
        <v>3150000.0000000005</v>
      </c>
      <c r="O161" s="651">
        <f t="shared" ca="1" si="38"/>
        <v>1050000</v>
      </c>
      <c r="P161" s="651">
        <f t="shared" ca="1" si="38"/>
        <v>5250000.0000000009</v>
      </c>
      <c r="Q161" s="651">
        <f t="shared" ca="1" si="38"/>
        <v>3150000.0000000005</v>
      </c>
      <c r="R161" s="651">
        <f t="shared" ca="1" si="38"/>
        <v>3150000.0000000005</v>
      </c>
      <c r="S161" s="651">
        <f t="shared" ca="1" si="38"/>
        <v>3150000.0000000005</v>
      </c>
      <c r="T161" s="651">
        <f t="shared" ca="1" si="38"/>
        <v>3150000.0000000005</v>
      </c>
      <c r="U161" s="651">
        <f t="shared" ca="1" si="38"/>
        <v>2940000.0000000005</v>
      </c>
      <c r="V161" s="651">
        <f t="shared" ca="1" si="38"/>
        <v>2940000.0000000005</v>
      </c>
      <c r="W161" s="651">
        <f t="shared" ca="1" si="38"/>
        <v>32550000.000000004</v>
      </c>
    </row>
    <row r="162" spans="3:23" x14ac:dyDescent="0.3">
      <c r="D162" s="650"/>
      <c r="P162" s="651"/>
      <c r="S162" s="1070"/>
    </row>
    <row r="163" spans="3:23" ht="15" x14ac:dyDescent="0.3">
      <c r="D163" s="737" t="s">
        <v>832</v>
      </c>
      <c r="E163" s="644" t="s">
        <v>764</v>
      </c>
    </row>
    <row r="164" spans="3:23" x14ac:dyDescent="0.3">
      <c r="C164" s="731" t="s">
        <v>1156</v>
      </c>
      <c r="D164" s="647" t="s">
        <v>753</v>
      </c>
      <c r="E164" s="642" t="s">
        <v>788</v>
      </c>
      <c r="F164" s="642" t="s">
        <v>702</v>
      </c>
      <c r="G164" s="642" t="s">
        <v>703</v>
      </c>
      <c r="H164" s="642" t="s">
        <v>704</v>
      </c>
      <c r="I164" s="642" t="s">
        <v>705</v>
      </c>
      <c r="J164" s="642" t="s">
        <v>706</v>
      </c>
      <c r="K164" s="642" t="s">
        <v>707</v>
      </c>
      <c r="L164" s="642" t="s">
        <v>708</v>
      </c>
      <c r="M164" s="642" t="s">
        <v>709</v>
      </c>
      <c r="N164" s="642" t="s">
        <v>710</v>
      </c>
      <c r="O164" s="642" t="s">
        <v>711</v>
      </c>
      <c r="P164" s="642" t="s">
        <v>712</v>
      </c>
      <c r="Q164" s="642" t="s">
        <v>713</v>
      </c>
      <c r="R164" s="642" t="s">
        <v>714</v>
      </c>
      <c r="S164" s="642" t="s">
        <v>715</v>
      </c>
      <c r="T164" s="642" t="s">
        <v>716</v>
      </c>
      <c r="U164" s="642" t="s">
        <v>717</v>
      </c>
      <c r="V164" s="642" t="s">
        <v>726</v>
      </c>
      <c r="W164" s="642" t="s">
        <v>789</v>
      </c>
    </row>
    <row r="165" spans="3:23" x14ac:dyDescent="0.3">
      <c r="C165" s="731" t="s">
        <v>1157</v>
      </c>
      <c r="D165" s="833" t="s">
        <v>981</v>
      </c>
      <c r="E165" s="878">
        <f>'각사별 CF'!F171</f>
        <v>0</v>
      </c>
      <c r="F165" s="878">
        <f>'각사별 CF'!G171</f>
        <v>25202520000.000004</v>
      </c>
      <c r="G165" s="878">
        <f>'각사별 CF'!H171</f>
        <v>0</v>
      </c>
      <c r="H165" s="878">
        <f>'각사별 CF'!I171</f>
        <v>0</v>
      </c>
      <c r="I165" s="878">
        <f>'각사별 CF'!J171</f>
        <v>0</v>
      </c>
      <c r="J165" s="878">
        <f>'각사별 CF'!K171</f>
        <v>0</v>
      </c>
      <c r="K165" s="878">
        <f>'각사별 CF'!L171</f>
        <v>0</v>
      </c>
      <c r="L165" s="878">
        <f>'각사별 CF'!M171</f>
        <v>0</v>
      </c>
      <c r="M165" s="878">
        <f>'각사별 CF'!N171</f>
        <v>0</v>
      </c>
      <c r="N165" s="878">
        <f>'각사별 CF'!O171</f>
        <v>0</v>
      </c>
      <c r="O165" s="878">
        <f>'각사별 CF'!P171</f>
        <v>0</v>
      </c>
      <c r="P165" s="878">
        <f>'각사별 CF'!Q171</f>
        <v>0</v>
      </c>
      <c r="Q165" s="878">
        <f>'각사별 CF'!R171</f>
        <v>0</v>
      </c>
      <c r="R165" s="878">
        <f>'각사별 CF'!S171</f>
        <v>0</v>
      </c>
      <c r="S165" s="878">
        <f>'각사별 CF'!T171</f>
        <v>0</v>
      </c>
      <c r="T165" s="878">
        <f>'각사별 CF'!U171</f>
        <v>0</v>
      </c>
      <c r="U165" s="878">
        <f>'각사별 CF'!V171</f>
        <v>0</v>
      </c>
      <c r="V165" s="878">
        <f>'각사별 CF'!W171</f>
        <v>0</v>
      </c>
      <c r="W165" s="878">
        <f>'각사별 CF'!X171</f>
        <v>0</v>
      </c>
    </row>
    <row r="166" spans="3:23" x14ac:dyDescent="0.3">
      <c r="D166" s="879" t="s">
        <v>982</v>
      </c>
      <c r="E166" s="878">
        <f>'각사별 CF'!F172</f>
        <v>0</v>
      </c>
      <c r="F166" s="878">
        <f>'각사별 CF'!G172</f>
        <v>0</v>
      </c>
      <c r="G166" s="878">
        <f>'각사별 CF'!H172</f>
        <v>0</v>
      </c>
      <c r="H166" s="878">
        <f>'각사별 CF'!I172</f>
        <v>0</v>
      </c>
      <c r="I166" s="878">
        <f>'각사별 CF'!J172</f>
        <v>-7812781200.0000019</v>
      </c>
      <c r="J166" s="878">
        <f>'각사별 CF'!K172</f>
        <v>0</v>
      </c>
      <c r="K166" s="878">
        <f>'각사별 CF'!L172</f>
        <v>0</v>
      </c>
      <c r="L166" s="878">
        <f>'각사별 CF'!M172</f>
        <v>0</v>
      </c>
      <c r="M166" s="878">
        <f>'각사별 CF'!N172</f>
        <v>0</v>
      </c>
      <c r="N166" s="878">
        <f>'각사별 CF'!O172</f>
        <v>0</v>
      </c>
      <c r="O166" s="878">
        <f>'각사별 CF'!P172</f>
        <v>0</v>
      </c>
      <c r="P166" s="878">
        <f>'각사별 CF'!Q172</f>
        <v>0</v>
      </c>
      <c r="Q166" s="878">
        <f>'각사별 CF'!R172</f>
        <v>0</v>
      </c>
      <c r="R166" s="878">
        <f>'각사별 CF'!S172</f>
        <v>0</v>
      </c>
      <c r="S166" s="878">
        <f>'각사별 CF'!T172</f>
        <v>0</v>
      </c>
      <c r="T166" s="878">
        <f>'각사별 CF'!U172</f>
        <v>0</v>
      </c>
      <c r="U166" s="878">
        <f>'각사별 CF'!V172</f>
        <v>0</v>
      </c>
      <c r="V166" s="878">
        <f>'각사별 CF'!W172</f>
        <v>0</v>
      </c>
      <c r="W166" s="878">
        <f>'각사별 CF'!X172</f>
        <v>-12349234800.000002</v>
      </c>
    </row>
    <row r="167" spans="3:23" x14ac:dyDescent="0.3">
      <c r="D167" s="833" t="s">
        <v>983</v>
      </c>
      <c r="E167" s="878">
        <f>'각사별 CF'!F173</f>
        <v>0</v>
      </c>
      <c r="F167" s="878">
        <f>'각사별 CF'!G173</f>
        <v>0</v>
      </c>
      <c r="G167" s="878">
        <f ca="1">'각사별 CF'!H173</f>
        <v>-1237314960.0000002</v>
      </c>
      <c r="H167" s="878">
        <f ca="1">'각사별 CF'!I173</f>
        <v>-2341074960.000001</v>
      </c>
      <c r="I167" s="878">
        <f ca="1">'각사별 CF'!J173</f>
        <v>-1421274960</v>
      </c>
      <c r="J167" s="878">
        <f ca="1">'각사별 CF'!K173</f>
        <v>-2892954960.000001</v>
      </c>
      <c r="K167" s="878">
        <f ca="1">'각사별 CF'!L173</f>
        <v>-3260874960</v>
      </c>
      <c r="L167" s="878">
        <f ca="1">'각사별 CF'!M173</f>
        <v>-2525034960</v>
      </c>
      <c r="M167" s="878">
        <f ca="1">'각사별 CF'!N173</f>
        <v>-2525034960.0000014</v>
      </c>
      <c r="N167" s="878">
        <f ca="1">'각사별 CF'!O173</f>
        <v>-2708994960</v>
      </c>
      <c r="O167" s="878">
        <f ca="1">'각사별 CF'!P173</f>
        <v>-869394960</v>
      </c>
      <c r="P167" s="878">
        <f ca="1">'각사별 CF'!Q173</f>
        <v>-4548594960</v>
      </c>
      <c r="Q167" s="878">
        <f ca="1">'각사별 CF'!R173</f>
        <v>-2708994960</v>
      </c>
      <c r="R167" s="878">
        <f ca="1">'각사별 CF'!S173</f>
        <v>-2708994960.0000033</v>
      </c>
      <c r="S167" s="878">
        <f ca="1">'각사별 CF'!T173</f>
        <v>-2708994960</v>
      </c>
      <c r="T167" s="878">
        <f ca="1">'각사별 CF'!U173</f>
        <v>-2708994960</v>
      </c>
      <c r="U167" s="878">
        <f ca="1">'각사별 CF'!V173</f>
        <v>-2525034960</v>
      </c>
      <c r="V167" s="878">
        <f ca="1">'각사별 CF'!W173</f>
        <v>-2525034960</v>
      </c>
      <c r="W167" s="878">
        <f ca="1">'각사별 CF'!X173</f>
        <v>-28463394960.000011</v>
      </c>
    </row>
    <row r="168" spans="3:23" x14ac:dyDescent="0.3">
      <c r="D168" s="833" t="s">
        <v>581</v>
      </c>
      <c r="E168" s="878">
        <f>'각사별 CF'!F174</f>
        <v>0</v>
      </c>
      <c r="F168" s="878">
        <f>'각사별 CF'!G174</f>
        <v>0</v>
      </c>
      <c r="G168" s="878">
        <f>'각사별 CF'!H174</f>
        <v>0</v>
      </c>
      <c r="H168" s="878">
        <f>'각사별 CF'!I174</f>
        <v>0</v>
      </c>
      <c r="I168" s="878">
        <f>'각사별 CF'!J174</f>
        <v>0</v>
      </c>
      <c r="J168" s="878">
        <f>'각사별 CF'!K174</f>
        <v>0</v>
      </c>
      <c r="K168" s="878">
        <f>'각사별 CF'!L174</f>
        <v>0</v>
      </c>
      <c r="L168" s="878">
        <f>'각사별 CF'!M174</f>
        <v>0</v>
      </c>
      <c r="M168" s="878">
        <f>'각사별 CF'!N174</f>
        <v>0</v>
      </c>
      <c r="N168" s="878">
        <f>'각사별 CF'!O174</f>
        <v>0</v>
      </c>
      <c r="O168" s="878">
        <f>'각사별 CF'!P174</f>
        <v>0</v>
      </c>
      <c r="P168" s="878">
        <f>'각사별 CF'!Q174</f>
        <v>0</v>
      </c>
      <c r="Q168" s="878">
        <f>'각사별 CF'!R174</f>
        <v>0</v>
      </c>
      <c r="R168" s="878">
        <f>'각사별 CF'!S174</f>
        <v>0</v>
      </c>
      <c r="S168" s="878">
        <f>'각사별 CF'!T174</f>
        <v>0</v>
      </c>
      <c r="T168" s="878">
        <f>'각사별 CF'!U174</f>
        <v>0</v>
      </c>
      <c r="U168" s="878">
        <f>'각사별 CF'!V174</f>
        <v>0</v>
      </c>
      <c r="V168" s="878">
        <f>'각사별 CF'!W174</f>
        <v>0</v>
      </c>
      <c r="W168" s="878">
        <f>'각사별 CF'!X174</f>
        <v>0</v>
      </c>
    </row>
    <row r="169" spans="3:23" x14ac:dyDescent="0.3">
      <c r="D169" s="833" t="s">
        <v>583</v>
      </c>
      <c r="E169" s="878">
        <f>'각사별 CF'!F175</f>
        <v>0</v>
      </c>
      <c r="F169" s="878">
        <f>'각사별 CF'!G175</f>
        <v>0</v>
      </c>
      <c r="G169" s="878">
        <f ca="1">'각사별 CF'!H175</f>
        <v>-50405040.000000075</v>
      </c>
      <c r="H169" s="878">
        <f ca="1">'각사별 CF'!I175</f>
        <v>-50405040.000000052</v>
      </c>
      <c r="I169" s="878">
        <f ca="1">'각사별 CF'!J175</f>
        <v>-50405040</v>
      </c>
      <c r="J169" s="878">
        <f ca="1">'각사별 CF'!K175</f>
        <v>-50405040.000000201</v>
      </c>
      <c r="K169" s="878">
        <f ca="1">'각사별 CF'!L175</f>
        <v>-50405040</v>
      </c>
      <c r="L169" s="878">
        <f ca="1">'각사별 CF'!M175</f>
        <v>-50405040.000000201</v>
      </c>
      <c r="M169" s="878">
        <f ca="1">'각사별 CF'!N175</f>
        <v>-50405039.999999799</v>
      </c>
      <c r="N169" s="878">
        <f ca="1">'각사별 CF'!O175</f>
        <v>-50405040</v>
      </c>
      <c r="O169" s="878">
        <f ca="1">'각사별 CF'!P175</f>
        <v>-50405040</v>
      </c>
      <c r="P169" s="878">
        <f ca="1">'각사별 CF'!Q175</f>
        <v>-50405040</v>
      </c>
      <c r="Q169" s="878">
        <f ca="1">'각사별 CF'!R175</f>
        <v>-50405040</v>
      </c>
      <c r="R169" s="878">
        <f ca="1">'각사별 CF'!S175</f>
        <v>-50405040</v>
      </c>
      <c r="S169" s="878">
        <f ca="1">'각사별 CF'!T175</f>
        <v>-50405040</v>
      </c>
      <c r="T169" s="878">
        <f ca="1">'각사별 CF'!U175</f>
        <v>-50405040</v>
      </c>
      <c r="U169" s="878">
        <f ca="1">'각사별 CF'!V175</f>
        <v>-50405040.000000201</v>
      </c>
      <c r="V169" s="878">
        <f ca="1">'각사별 CF'!W175</f>
        <v>-50405040.000000201</v>
      </c>
      <c r="W169" s="878">
        <f>'각사별 CF'!X175</f>
        <v>0</v>
      </c>
    </row>
    <row r="170" spans="3:23" hidden="1" outlineLevel="1" x14ac:dyDescent="0.3">
      <c r="D170" s="833" t="s">
        <v>585</v>
      </c>
      <c r="E170" s="878">
        <f>'각사별 CF'!F176</f>
        <v>0</v>
      </c>
      <c r="F170" s="878">
        <f>'각사별 CF'!G176</f>
        <v>0</v>
      </c>
      <c r="G170" s="878">
        <f>'각사별 CF'!H176</f>
        <v>0</v>
      </c>
      <c r="H170" s="878">
        <f>'각사별 CF'!I176</f>
        <v>0</v>
      </c>
      <c r="I170" s="878">
        <f>'각사별 CF'!J176</f>
        <v>0</v>
      </c>
      <c r="J170" s="878">
        <f>'각사별 CF'!K176</f>
        <v>0</v>
      </c>
      <c r="K170" s="878">
        <f>'각사별 CF'!L176</f>
        <v>0</v>
      </c>
      <c r="L170" s="878">
        <f>'각사별 CF'!M176</f>
        <v>0</v>
      </c>
      <c r="M170" s="878">
        <f>'각사별 CF'!N176</f>
        <v>0</v>
      </c>
      <c r="N170" s="878">
        <f>'각사별 CF'!O176</f>
        <v>0</v>
      </c>
      <c r="O170" s="878">
        <f>'각사별 CF'!P176</f>
        <v>0</v>
      </c>
      <c r="P170" s="878">
        <f>'각사별 CF'!Q176</f>
        <v>0</v>
      </c>
      <c r="Q170" s="878">
        <f>'각사별 CF'!R176</f>
        <v>0</v>
      </c>
      <c r="R170" s="878">
        <f>'각사별 CF'!S176</f>
        <v>0</v>
      </c>
      <c r="S170" s="878">
        <f>'각사별 CF'!T176</f>
        <v>0</v>
      </c>
      <c r="T170" s="878">
        <f>'각사별 CF'!U176</f>
        <v>0</v>
      </c>
      <c r="U170" s="878">
        <f>'각사별 CF'!V176</f>
        <v>0</v>
      </c>
      <c r="V170" s="878">
        <f>'각사별 CF'!W176</f>
        <v>0</v>
      </c>
      <c r="W170" s="878">
        <f>'각사별 CF'!X176</f>
        <v>0</v>
      </c>
    </row>
    <row r="171" spans="3:23" collapsed="1" x14ac:dyDescent="0.3">
      <c r="D171" s="833" t="s">
        <v>984</v>
      </c>
      <c r="E171" s="878">
        <f>'각사별 CF'!F177</f>
        <v>0</v>
      </c>
      <c r="F171" s="878">
        <f>'각사별 CF'!G177</f>
        <v>-25202520000.000004</v>
      </c>
      <c r="G171" s="878">
        <f>'각사별 CF'!H177</f>
        <v>0</v>
      </c>
      <c r="H171" s="878">
        <f>'각사별 CF'!I177</f>
        <v>0</v>
      </c>
      <c r="I171" s="878">
        <f>'각사별 CF'!J177</f>
        <v>0</v>
      </c>
      <c r="J171" s="878">
        <f>'각사별 CF'!K177</f>
        <v>0</v>
      </c>
      <c r="K171" s="878">
        <f>'각사별 CF'!L177</f>
        <v>0</v>
      </c>
      <c r="L171" s="878">
        <f>'각사별 CF'!M177</f>
        <v>0</v>
      </c>
      <c r="M171" s="878">
        <f>'각사별 CF'!N177</f>
        <v>0</v>
      </c>
      <c r="N171" s="878">
        <f>'각사별 CF'!O177</f>
        <v>0</v>
      </c>
      <c r="O171" s="878">
        <f>'각사별 CF'!P177</f>
        <v>0</v>
      </c>
      <c r="P171" s="878">
        <f>'각사별 CF'!Q177</f>
        <v>0</v>
      </c>
      <c r="Q171" s="878">
        <f>'각사별 CF'!R177</f>
        <v>0</v>
      </c>
      <c r="R171" s="878">
        <f>'각사별 CF'!S177</f>
        <v>0</v>
      </c>
      <c r="S171" s="878">
        <f>'각사별 CF'!T177</f>
        <v>0</v>
      </c>
      <c r="T171" s="878">
        <f>'각사별 CF'!U177</f>
        <v>0</v>
      </c>
      <c r="U171" s="878">
        <f>'각사별 CF'!V177</f>
        <v>0</v>
      </c>
      <c r="V171" s="878">
        <f>'각사별 CF'!W177</f>
        <v>0</v>
      </c>
      <c r="W171" s="878">
        <f>'각사별 CF'!X177</f>
        <v>0</v>
      </c>
    </row>
    <row r="172" spans="3:23" ht="15" x14ac:dyDescent="0.3">
      <c r="D172" s="880" t="s">
        <v>985</v>
      </c>
      <c r="E172" s="881">
        <f>'각사별 CF'!F178</f>
        <v>0</v>
      </c>
      <c r="F172" s="878">
        <f>'각사별 CF'!G178</f>
        <v>0</v>
      </c>
      <c r="G172" s="878">
        <f>'각사별 CF'!H178</f>
        <v>0</v>
      </c>
      <c r="H172" s="878">
        <f>'각사별 CF'!I178</f>
        <v>0</v>
      </c>
      <c r="I172" s="878">
        <f>'각사별 CF'!J178</f>
        <v>7812781200.0000019</v>
      </c>
      <c r="J172" s="878">
        <f>'각사별 CF'!K178</f>
        <v>0</v>
      </c>
      <c r="K172" s="878">
        <f>'각사별 CF'!L178</f>
        <v>0</v>
      </c>
      <c r="L172" s="878">
        <f>'각사별 CF'!M178</f>
        <v>0</v>
      </c>
      <c r="M172" s="878">
        <f>'각사별 CF'!N178</f>
        <v>0</v>
      </c>
      <c r="N172" s="878">
        <f>'각사별 CF'!O178</f>
        <v>0</v>
      </c>
      <c r="O172" s="878">
        <f>'각사별 CF'!P178</f>
        <v>0</v>
      </c>
      <c r="P172" s="878">
        <f>'각사별 CF'!Q178</f>
        <v>0</v>
      </c>
      <c r="Q172" s="878">
        <f>'각사별 CF'!R178</f>
        <v>0</v>
      </c>
      <c r="R172" s="878">
        <f>'각사별 CF'!S178</f>
        <v>0</v>
      </c>
      <c r="S172" s="878">
        <f>'각사별 CF'!T178</f>
        <v>0</v>
      </c>
      <c r="T172" s="878">
        <f>'각사별 CF'!U178</f>
        <v>0</v>
      </c>
      <c r="U172" s="878">
        <f>'각사별 CF'!V178</f>
        <v>0</v>
      </c>
      <c r="V172" s="878">
        <f>'각사별 CF'!W178</f>
        <v>0</v>
      </c>
      <c r="W172" s="878">
        <f>'각사별 CF'!X178</f>
        <v>12349234800.000002</v>
      </c>
    </row>
    <row r="173" spans="3:23" ht="15" x14ac:dyDescent="0.3">
      <c r="D173" s="880" t="s">
        <v>986</v>
      </c>
      <c r="E173" s="878">
        <f>'각사별 CF'!F179</f>
        <v>0</v>
      </c>
      <c r="F173" s="878">
        <f>'각사별 CF'!G179</f>
        <v>0</v>
      </c>
      <c r="G173" s="878">
        <f ca="1">'각사별 CF'!H179</f>
        <v>1287720000.0000002</v>
      </c>
      <c r="H173" s="878">
        <f ca="1">'각사별 CF'!I179</f>
        <v>2391480000.000001</v>
      </c>
      <c r="I173" s="878">
        <f ca="1">'각사별 CF'!J179</f>
        <v>1471680000</v>
      </c>
      <c r="J173" s="878">
        <f ca="1">'각사별 CF'!K179</f>
        <v>2943360000.000001</v>
      </c>
      <c r="K173" s="878">
        <f ca="1">'각사별 CF'!L179</f>
        <v>3311280000</v>
      </c>
      <c r="L173" s="878">
        <f ca="1">'각사별 CF'!M179</f>
        <v>2575440000</v>
      </c>
      <c r="M173" s="878">
        <f ca="1">'각사별 CF'!N179</f>
        <v>2575440000.0000014</v>
      </c>
      <c r="N173" s="878">
        <f ca="1">'각사별 CF'!O179</f>
        <v>2759400000</v>
      </c>
      <c r="O173" s="878">
        <f ca="1">'각사별 CF'!P179</f>
        <v>919800000</v>
      </c>
      <c r="P173" s="878">
        <f ca="1">'각사별 CF'!Q179</f>
        <v>4599000000</v>
      </c>
      <c r="Q173" s="878">
        <f ca="1">'각사별 CF'!R179</f>
        <v>2759400000</v>
      </c>
      <c r="R173" s="878">
        <f ca="1">'각사별 CF'!S179</f>
        <v>2759400000.0000033</v>
      </c>
      <c r="S173" s="878">
        <f ca="1">'각사별 CF'!T179</f>
        <v>2759400000</v>
      </c>
      <c r="T173" s="878">
        <f ca="1">'각사별 CF'!U179</f>
        <v>2759400000</v>
      </c>
      <c r="U173" s="878">
        <f ca="1">'각사별 CF'!V179</f>
        <v>2575440000</v>
      </c>
      <c r="V173" s="878">
        <f ca="1">'각사별 CF'!W179</f>
        <v>2575440000</v>
      </c>
      <c r="W173" s="878">
        <f ca="1">'각사별 CF'!X179</f>
        <v>28513800000.000011</v>
      </c>
    </row>
    <row r="174" spans="3:23" x14ac:dyDescent="0.3">
      <c r="D174" s="879" t="s">
        <v>987</v>
      </c>
      <c r="E174" s="878">
        <f>'각사별 CF'!F180</f>
        <v>0</v>
      </c>
      <c r="F174" s="878">
        <f>'각사별 CF'!G180</f>
        <v>0</v>
      </c>
      <c r="G174" s="878">
        <f ca="1">'각사별 CF'!H180</f>
        <v>0</v>
      </c>
      <c r="H174" s="878">
        <f ca="1">'각사별 CF'!I180</f>
        <v>0</v>
      </c>
      <c r="I174" s="878">
        <f ca="1">'각사별 CF'!J180</f>
        <v>0</v>
      </c>
      <c r="J174" s="878">
        <f ca="1">'각사별 CF'!K180</f>
        <v>0</v>
      </c>
      <c r="K174" s="878">
        <f ca="1">'각사별 CF'!L180</f>
        <v>0</v>
      </c>
      <c r="L174" s="878">
        <f ca="1">'각사별 CF'!M180</f>
        <v>0</v>
      </c>
      <c r="M174" s="878">
        <f ca="1">'각사별 CF'!N180</f>
        <v>0</v>
      </c>
      <c r="N174" s="878">
        <f ca="1">'각사별 CF'!O180</f>
        <v>0</v>
      </c>
      <c r="O174" s="878">
        <f ca="1">'각사별 CF'!P180</f>
        <v>0</v>
      </c>
      <c r="P174" s="878">
        <f ca="1">'각사별 CF'!Q180</f>
        <v>0</v>
      </c>
      <c r="Q174" s="878">
        <f ca="1">'각사별 CF'!R180</f>
        <v>0</v>
      </c>
      <c r="R174" s="878">
        <f ca="1">'각사별 CF'!S180</f>
        <v>0</v>
      </c>
      <c r="S174" s="878">
        <f ca="1">'각사별 CF'!T180</f>
        <v>0</v>
      </c>
      <c r="T174" s="878">
        <f ca="1">'각사별 CF'!U180</f>
        <v>0</v>
      </c>
      <c r="U174" s="878">
        <f ca="1">'각사별 CF'!V180</f>
        <v>0</v>
      </c>
      <c r="V174" s="878">
        <f ca="1">'각사별 CF'!W180</f>
        <v>0</v>
      </c>
      <c r="W174" s="878">
        <f ca="1">'각사별 CF'!X180</f>
        <v>0</v>
      </c>
    </row>
    <row r="175" spans="3:23" x14ac:dyDescent="0.3">
      <c r="D175" s="882" t="s">
        <v>262</v>
      </c>
      <c r="E175" s="883">
        <f>ROUND(SUM(E165:E174),0)</f>
        <v>0</v>
      </c>
      <c r="F175" s="884">
        <f t="shared" ref="F175:W175" si="39">ROUND(SUM(F165:F174),0)</f>
        <v>0</v>
      </c>
      <c r="G175" s="884">
        <f t="shared" ca="1" si="39"/>
        <v>0</v>
      </c>
      <c r="H175" s="884">
        <f t="shared" ca="1" si="39"/>
        <v>0</v>
      </c>
      <c r="I175" s="884">
        <f t="shared" ca="1" si="39"/>
        <v>0</v>
      </c>
      <c r="J175" s="884">
        <f t="shared" ca="1" si="39"/>
        <v>0</v>
      </c>
      <c r="K175" s="884">
        <f t="shared" ca="1" si="39"/>
        <v>0</v>
      </c>
      <c r="L175" s="884">
        <f t="shared" ca="1" si="39"/>
        <v>0</v>
      </c>
      <c r="M175" s="884">
        <f t="shared" ca="1" si="39"/>
        <v>0</v>
      </c>
      <c r="N175" s="884">
        <f t="shared" ca="1" si="39"/>
        <v>0</v>
      </c>
      <c r="O175" s="884">
        <f t="shared" ca="1" si="39"/>
        <v>0</v>
      </c>
      <c r="P175" s="884">
        <f t="shared" ca="1" si="39"/>
        <v>0</v>
      </c>
      <c r="Q175" s="884">
        <f t="shared" ca="1" si="39"/>
        <v>0</v>
      </c>
      <c r="R175" s="884">
        <f t="shared" ca="1" si="39"/>
        <v>0</v>
      </c>
      <c r="S175" s="884">
        <f t="shared" ca="1" si="39"/>
        <v>0</v>
      </c>
      <c r="T175" s="884">
        <f t="shared" ca="1" si="39"/>
        <v>0</v>
      </c>
      <c r="U175" s="884">
        <f t="shared" ca="1" si="39"/>
        <v>0</v>
      </c>
      <c r="V175" s="884">
        <f t="shared" ca="1" si="39"/>
        <v>0</v>
      </c>
      <c r="W175" s="884">
        <f t="shared" ca="1" si="39"/>
        <v>50405040</v>
      </c>
    </row>
    <row r="176" spans="3:23" s="643" customFormat="1" x14ac:dyDescent="0.3">
      <c r="C176" s="732"/>
      <c r="D176" s="656"/>
      <c r="E176" s="662">
        <f>ROUND(SUM(E165:E174),0)</f>
        <v>0</v>
      </c>
      <c r="F176" s="663">
        <f t="shared" ref="F176:W176" si="40">ROUND(SUM(F165:F174),0)</f>
        <v>0</v>
      </c>
      <c r="G176" s="662">
        <f t="shared" ca="1" si="40"/>
        <v>0</v>
      </c>
      <c r="H176" s="664">
        <f t="shared" ca="1" si="40"/>
        <v>0</v>
      </c>
      <c r="I176" s="664">
        <f t="shared" ca="1" si="40"/>
        <v>0</v>
      </c>
      <c r="J176" s="664">
        <f t="shared" ca="1" si="40"/>
        <v>0</v>
      </c>
      <c r="K176" s="664">
        <f t="shared" ca="1" si="40"/>
        <v>0</v>
      </c>
      <c r="L176" s="664">
        <f t="shared" ca="1" si="40"/>
        <v>0</v>
      </c>
      <c r="M176" s="664">
        <f t="shared" ca="1" si="40"/>
        <v>0</v>
      </c>
      <c r="N176" s="664">
        <f t="shared" ca="1" si="40"/>
        <v>0</v>
      </c>
      <c r="O176" s="664">
        <f t="shared" ca="1" si="40"/>
        <v>0</v>
      </c>
      <c r="P176" s="664">
        <f t="shared" ca="1" si="40"/>
        <v>0</v>
      </c>
      <c r="Q176" s="664">
        <f t="shared" ca="1" si="40"/>
        <v>0</v>
      </c>
      <c r="R176" s="664">
        <f t="shared" ca="1" si="40"/>
        <v>0</v>
      </c>
      <c r="S176" s="664">
        <f t="shared" ca="1" si="40"/>
        <v>0</v>
      </c>
      <c r="T176" s="664">
        <f t="shared" ca="1" si="40"/>
        <v>0</v>
      </c>
      <c r="U176" s="664">
        <f t="shared" ca="1" si="40"/>
        <v>0</v>
      </c>
      <c r="V176" s="664">
        <f t="shared" ca="1" si="40"/>
        <v>0</v>
      </c>
      <c r="W176" s="664">
        <f t="shared" ca="1" si="40"/>
        <v>50405040</v>
      </c>
    </row>
    <row r="177" spans="1:23" ht="15" x14ac:dyDescent="0.3">
      <c r="D177" s="652" t="s">
        <v>834</v>
      </c>
      <c r="E177" s="644" t="s">
        <v>764</v>
      </c>
    </row>
    <row r="178" spans="1:23" x14ac:dyDescent="0.3">
      <c r="C178" s="731" t="s">
        <v>1158</v>
      </c>
      <c r="D178" s="647" t="s">
        <v>753</v>
      </c>
      <c r="E178" s="642" t="s">
        <v>788</v>
      </c>
      <c r="F178" s="642" t="s">
        <v>702</v>
      </c>
      <c r="G178" s="642" t="s">
        <v>703</v>
      </c>
      <c r="H178" s="642" t="s">
        <v>704</v>
      </c>
      <c r="I178" s="642" t="s">
        <v>705</v>
      </c>
      <c r="J178" s="642" t="s">
        <v>706</v>
      </c>
      <c r="K178" s="642" t="s">
        <v>707</v>
      </c>
      <c r="L178" s="642" t="s">
        <v>708</v>
      </c>
      <c r="M178" s="642" t="s">
        <v>709</v>
      </c>
      <c r="N178" s="642" t="s">
        <v>710</v>
      </c>
      <c r="O178" s="642" t="s">
        <v>711</v>
      </c>
      <c r="P178" s="642" t="s">
        <v>712</v>
      </c>
      <c r="Q178" s="642" t="s">
        <v>713</v>
      </c>
      <c r="R178" s="642" t="s">
        <v>714</v>
      </c>
      <c r="S178" s="642" t="s">
        <v>715</v>
      </c>
      <c r="T178" s="642" t="s">
        <v>716</v>
      </c>
      <c r="U178" s="642" t="s">
        <v>717</v>
      </c>
      <c r="V178" s="642" t="s">
        <v>726</v>
      </c>
      <c r="W178" s="642" t="s">
        <v>789</v>
      </c>
    </row>
    <row r="179" spans="1:23" s="885" customFormat="1" ht="15" x14ac:dyDescent="0.3">
      <c r="A179" s="638"/>
      <c r="B179" s="638"/>
      <c r="C179" s="731" t="s">
        <v>1159</v>
      </c>
      <c r="D179" s="833" t="s">
        <v>988</v>
      </c>
      <c r="E179" s="878">
        <f>'각사별 CF'!F74*시나리오분석!$E$16</f>
        <v>0</v>
      </c>
      <c r="F179" s="878">
        <v>0</v>
      </c>
      <c r="G179" s="878">
        <v>0</v>
      </c>
      <c r="H179" s="878">
        <v>0</v>
      </c>
      <c r="I179" s="878">
        <v>0</v>
      </c>
      <c r="J179" s="878">
        <v>0</v>
      </c>
      <c r="K179" s="878">
        <v>0</v>
      </c>
      <c r="L179" s="878">
        <v>0</v>
      </c>
      <c r="M179" s="878">
        <v>0</v>
      </c>
      <c r="N179" s="878">
        <v>0</v>
      </c>
      <c r="O179" s="878">
        <v>0</v>
      </c>
      <c r="P179" s="878">
        <v>0</v>
      </c>
      <c r="Q179" s="878">
        <v>0</v>
      </c>
      <c r="R179" s="878">
        <v>0</v>
      </c>
      <c r="S179" s="878">
        <v>0</v>
      </c>
      <c r="T179" s="878">
        <v>0</v>
      </c>
      <c r="U179" s="878">
        <v>0</v>
      </c>
      <c r="V179" s="878">
        <v>0</v>
      </c>
      <c r="W179" s="878">
        <v>0</v>
      </c>
    </row>
    <row r="180" spans="1:23" s="885" customFormat="1" ht="15" x14ac:dyDescent="0.3">
      <c r="A180" s="638"/>
      <c r="B180" s="638"/>
      <c r="C180" s="791"/>
      <c r="D180" s="833" t="s">
        <v>989</v>
      </c>
      <c r="E180" s="878">
        <f>'각사별 CF'!F75*시나리오분석!$E$16</f>
        <v>0</v>
      </c>
      <c r="F180" s="878">
        <f>'각사별 CF'!G75*시나리오분석!$E$16</f>
        <v>0</v>
      </c>
      <c r="G180" s="878">
        <f>'각사별 CF'!H75*시나리오분석!$E$16</f>
        <v>0</v>
      </c>
      <c r="H180" s="878">
        <f>'각사별 CF'!I75*시나리오분석!$E$16</f>
        <v>0</v>
      </c>
      <c r="I180" s="878">
        <f>'각사별 CF'!J75*시나리오분석!$E$16</f>
        <v>7812781200.0000019</v>
      </c>
      <c r="J180" s="878">
        <f>'각사별 CF'!K75*시나리오분석!$E$16</f>
        <v>0</v>
      </c>
      <c r="K180" s="878">
        <f>'각사별 CF'!L75*시나리오분석!$E$16</f>
        <v>0</v>
      </c>
      <c r="L180" s="878">
        <f>'각사별 CF'!M75*시나리오분석!$E$16</f>
        <v>0</v>
      </c>
      <c r="M180" s="878">
        <f>'각사별 CF'!N75*시나리오분석!$E$16</f>
        <v>0</v>
      </c>
      <c r="N180" s="878">
        <f>'각사별 CF'!O75*시나리오분석!$E$16</f>
        <v>0</v>
      </c>
      <c r="O180" s="878">
        <f>'각사별 CF'!P75*시나리오분석!$E$16</f>
        <v>0</v>
      </c>
      <c r="P180" s="878">
        <f>'각사별 CF'!Q75*시나리오분석!$E$16</f>
        <v>0</v>
      </c>
      <c r="Q180" s="878">
        <f>'각사별 CF'!R75*시나리오분석!$E$16</f>
        <v>0</v>
      </c>
      <c r="R180" s="878">
        <f>'각사별 CF'!S75*시나리오분석!$E$16</f>
        <v>0</v>
      </c>
      <c r="S180" s="878">
        <f>'각사별 CF'!T75*시나리오분석!$E$16</f>
        <v>0</v>
      </c>
      <c r="T180" s="878">
        <f>'각사별 CF'!U75*시나리오분석!$E$16</f>
        <v>0</v>
      </c>
      <c r="U180" s="878">
        <f>'각사별 CF'!V75*시나리오분석!$E$16</f>
        <v>0</v>
      </c>
      <c r="V180" s="878">
        <f>'각사별 CF'!W75*시나리오분석!$E$16</f>
        <v>0</v>
      </c>
      <c r="W180" s="878">
        <f>'각사별 CF'!X75*시나리오분석!$E$16</f>
        <v>12349234800.000002</v>
      </c>
    </row>
    <row r="181" spans="1:23" s="885" customFormat="1" x14ac:dyDescent="0.3">
      <c r="A181" s="638"/>
      <c r="B181" s="638"/>
      <c r="C181" s="791"/>
      <c r="D181" s="833" t="s">
        <v>990</v>
      </c>
      <c r="E181" s="881">
        <f>'각사별 CF'!F76*시나리오분석!$E$16</f>
        <v>0</v>
      </c>
      <c r="F181" s="878">
        <f>'각사별 CF'!G76*시나리오분석!$E$16</f>
        <v>0</v>
      </c>
      <c r="G181" s="878">
        <f ca="1">'각사별 CF'!H76*시나리오분석!$E$16</f>
        <v>831204864.00000012</v>
      </c>
      <c r="H181" s="878">
        <f ca="1">'각사별 CF'!I76*시나리오분석!$E$16</f>
        <v>1578229632.0000007</v>
      </c>
      <c r="I181" s="878">
        <f ca="1">'각사별 CF'!J76*시나리오분석!$E$16</f>
        <v>955708992</v>
      </c>
      <c r="J181" s="878">
        <f ca="1">'각사별 CF'!K76*시나리오분석!$E$16</f>
        <v>1195441984.8000002</v>
      </c>
      <c r="K181" s="878">
        <f ca="1">'각사별 CF'!L76*시나리오분석!$E$16</f>
        <v>1347959541.5999999</v>
      </c>
      <c r="L181" s="878">
        <f ca="1">'각사별 CF'!M76*시나리오분석!$E$16</f>
        <v>1042924427.9999998</v>
      </c>
      <c r="M181" s="878">
        <f ca="1">'각사별 CF'!N76*시나리오분석!$E$16</f>
        <v>1042924428.0000006</v>
      </c>
      <c r="N181" s="878">
        <f ca="1">'각사별 CF'!O76*시나리오분석!$E$16</f>
        <v>1119183206.3999999</v>
      </c>
      <c r="O181" s="878">
        <f ca="1">'각사별 CF'!P76*시나리오분석!$E$16</f>
        <v>356595422.40000004</v>
      </c>
      <c r="P181" s="878">
        <f ca="1">'각사별 CF'!Q76*시나리오분석!$E$16</f>
        <v>1881770990.3999999</v>
      </c>
      <c r="Q181" s="878">
        <f ca="1">'각사별 CF'!R76*시나리오분석!$E$16</f>
        <v>1119183206.3999999</v>
      </c>
      <c r="R181" s="878">
        <f ca="1">'각사별 CF'!S76*시나리오분석!$E$16</f>
        <v>1119183206.4000013</v>
      </c>
      <c r="S181" s="878">
        <f ca="1">'각사별 CF'!T76*시나리오분석!$E$16</f>
        <v>1119183206.3999999</v>
      </c>
      <c r="T181" s="878">
        <f ca="1">'각사별 CF'!U76*시나리오분석!$E$16</f>
        <v>1119183206.3999999</v>
      </c>
      <c r="U181" s="878">
        <f ca="1">'각사별 CF'!V76*시나리오분석!$E$16</f>
        <v>1042924427.9999998</v>
      </c>
      <c r="V181" s="878">
        <f ca="1">'각사별 CF'!W76*시나리오분석!$E$16</f>
        <v>1042924427.9999998</v>
      </c>
      <c r="W181" s="878">
        <f ca="1">'각사별 CF'!X76*시나리오분석!$E$16</f>
        <v>1348405964.8912976</v>
      </c>
    </row>
    <row r="182" spans="1:23" s="885" customFormat="1" x14ac:dyDescent="0.3">
      <c r="A182" s="638"/>
      <c r="B182" s="638"/>
      <c r="C182" s="791"/>
      <c r="D182" s="882" t="s">
        <v>262</v>
      </c>
      <c r="E182" s="883">
        <f>SUM(E179:E181)</f>
        <v>0</v>
      </c>
      <c r="F182" s="884">
        <f t="shared" ref="F182:W182" si="41">SUM(F179:F181)</f>
        <v>0</v>
      </c>
      <c r="G182" s="884">
        <f t="shared" ca="1" si="41"/>
        <v>831204864.00000012</v>
      </c>
      <c r="H182" s="884">
        <f t="shared" ca="1" si="41"/>
        <v>1578229632.0000007</v>
      </c>
      <c r="I182" s="884">
        <f t="shared" ca="1" si="41"/>
        <v>8768490192.0000019</v>
      </c>
      <c r="J182" s="884">
        <f t="shared" ca="1" si="41"/>
        <v>1195441984.8000002</v>
      </c>
      <c r="K182" s="884">
        <f t="shared" ca="1" si="41"/>
        <v>1347959541.5999999</v>
      </c>
      <c r="L182" s="884">
        <f t="shared" ca="1" si="41"/>
        <v>1042924427.9999998</v>
      </c>
      <c r="M182" s="884">
        <f t="shared" ca="1" si="41"/>
        <v>1042924428.0000006</v>
      </c>
      <c r="N182" s="884">
        <f t="shared" ca="1" si="41"/>
        <v>1119183206.3999999</v>
      </c>
      <c r="O182" s="884">
        <f t="shared" ca="1" si="41"/>
        <v>356595422.40000004</v>
      </c>
      <c r="P182" s="884">
        <f t="shared" ca="1" si="41"/>
        <v>1881770990.3999999</v>
      </c>
      <c r="Q182" s="884">
        <f t="shared" ca="1" si="41"/>
        <v>1119183206.3999999</v>
      </c>
      <c r="R182" s="884">
        <f t="shared" ca="1" si="41"/>
        <v>1119183206.4000013</v>
      </c>
      <c r="S182" s="884">
        <f t="shared" ca="1" si="41"/>
        <v>1119183206.3999999</v>
      </c>
      <c r="T182" s="884">
        <f t="shared" ca="1" si="41"/>
        <v>1119183206.3999999</v>
      </c>
      <c r="U182" s="884">
        <f t="shared" ca="1" si="41"/>
        <v>1042924427.9999998</v>
      </c>
      <c r="V182" s="884">
        <f t="shared" ca="1" si="41"/>
        <v>1042924427.9999998</v>
      </c>
      <c r="W182" s="884">
        <f t="shared" ca="1" si="41"/>
        <v>13697640764.8913</v>
      </c>
    </row>
    <row r="183" spans="1:23" s="885" customFormat="1" x14ac:dyDescent="0.3">
      <c r="A183" s="638"/>
      <c r="B183" s="638"/>
      <c r="C183" s="791"/>
      <c r="D183" s="822" t="s">
        <v>991</v>
      </c>
      <c r="E183" s="823" t="e">
        <f ca="1">IRR(E182:W182)</f>
        <v>#NUM!</v>
      </c>
      <c r="F183" s="822"/>
      <c r="G183" s="824"/>
      <c r="H183" s="825"/>
      <c r="I183" s="825"/>
      <c r="J183" s="825"/>
      <c r="K183" s="825"/>
      <c r="L183" s="825"/>
      <c r="M183" s="825"/>
      <c r="N183" s="825"/>
      <c r="O183" s="825"/>
      <c r="P183" s="825"/>
      <c r="Q183" s="825"/>
      <c r="R183" s="825"/>
      <c r="S183" s="825"/>
      <c r="T183" s="825"/>
      <c r="U183" s="825"/>
      <c r="V183" s="825"/>
      <c r="W183" s="825"/>
    </row>
    <row r="185" spans="1:23" ht="15" x14ac:dyDescent="0.3">
      <c r="C185" s="731" t="s">
        <v>1158</v>
      </c>
      <c r="D185" s="737" t="s">
        <v>833</v>
      </c>
      <c r="E185" s="644"/>
    </row>
    <row r="186" spans="1:23" x14ac:dyDescent="0.3">
      <c r="C186" s="731" t="s">
        <v>1159</v>
      </c>
      <c r="D186" s="693" t="s">
        <v>787</v>
      </c>
      <c r="E186" s="642" t="str">
        <f>E178</f>
        <v>’19</v>
      </c>
      <c r="F186" s="642" t="str">
        <f t="shared" ref="F186:W186" si="42">F178</f>
        <v>’20</v>
      </c>
      <c r="G186" s="642" t="str">
        <f t="shared" si="42"/>
        <v>’21</v>
      </c>
      <c r="H186" s="642" t="str">
        <f t="shared" si="42"/>
        <v>’22</v>
      </c>
      <c r="I186" s="642" t="str">
        <f t="shared" si="42"/>
        <v>’23</v>
      </c>
      <c r="J186" s="642" t="str">
        <f t="shared" si="42"/>
        <v>’24</v>
      </c>
      <c r="K186" s="642" t="str">
        <f t="shared" si="42"/>
        <v>’25</v>
      </c>
      <c r="L186" s="642" t="str">
        <f t="shared" si="42"/>
        <v>’26</v>
      </c>
      <c r="M186" s="642" t="str">
        <f t="shared" si="42"/>
        <v>’27</v>
      </c>
      <c r="N186" s="642" t="str">
        <f t="shared" si="42"/>
        <v>’28</v>
      </c>
      <c r="O186" s="642" t="str">
        <f t="shared" si="42"/>
        <v>’29</v>
      </c>
      <c r="P186" s="642" t="str">
        <f t="shared" si="42"/>
        <v>’30</v>
      </c>
      <c r="Q186" s="642" t="str">
        <f t="shared" si="42"/>
        <v>’31</v>
      </c>
      <c r="R186" s="642" t="str">
        <f t="shared" si="42"/>
        <v>’32</v>
      </c>
      <c r="S186" s="642" t="str">
        <f t="shared" si="42"/>
        <v>’33</v>
      </c>
      <c r="T186" s="642" t="str">
        <f t="shared" si="42"/>
        <v>’34</v>
      </c>
      <c r="U186" s="642" t="str">
        <f t="shared" si="42"/>
        <v>’35</v>
      </c>
      <c r="V186" s="642" t="str">
        <f t="shared" si="42"/>
        <v>’36</v>
      </c>
      <c r="W186" s="642" t="str">
        <f t="shared" si="42"/>
        <v>’37</v>
      </c>
    </row>
    <row r="187" spans="1:23" s="885" customFormat="1" x14ac:dyDescent="0.3">
      <c r="A187" s="638"/>
      <c r="B187" s="638"/>
      <c r="C187" s="791"/>
      <c r="D187" s="833" t="s">
        <v>992</v>
      </c>
      <c r="E187" s="878">
        <f>'각사별 CF'!F81*시나리오분석!$E$16</f>
        <v>0</v>
      </c>
      <c r="F187" s="878">
        <v>0</v>
      </c>
      <c r="G187" s="878">
        <v>0</v>
      </c>
      <c r="H187" s="878">
        <v>0</v>
      </c>
      <c r="I187" s="878">
        <v>0</v>
      </c>
      <c r="J187" s="878">
        <v>0</v>
      </c>
      <c r="K187" s="878">
        <v>0</v>
      </c>
      <c r="L187" s="878">
        <v>0</v>
      </c>
      <c r="M187" s="878">
        <v>0</v>
      </c>
      <c r="N187" s="878">
        <v>0</v>
      </c>
      <c r="O187" s="878">
        <v>0</v>
      </c>
      <c r="P187" s="878">
        <v>0</v>
      </c>
      <c r="Q187" s="878">
        <v>0</v>
      </c>
      <c r="R187" s="878">
        <v>0</v>
      </c>
      <c r="S187" s="878">
        <v>0</v>
      </c>
      <c r="T187" s="878">
        <v>0</v>
      </c>
      <c r="U187" s="878">
        <v>0</v>
      </c>
      <c r="V187" s="878">
        <v>0</v>
      </c>
      <c r="W187" s="878">
        <v>0</v>
      </c>
    </row>
    <row r="188" spans="1:23" s="885" customFormat="1" x14ac:dyDescent="0.3">
      <c r="A188" s="638"/>
      <c r="B188" s="638"/>
      <c r="C188" s="791"/>
      <c r="D188" s="833" t="s">
        <v>993</v>
      </c>
      <c r="E188" s="878">
        <f>'각사별 CF'!F82*시나리오분석!$E$16</f>
        <v>0</v>
      </c>
      <c r="F188" s="878">
        <f>'각사별 CF'!G82*시나리오분석!$E$16</f>
        <v>0</v>
      </c>
      <c r="G188" s="878">
        <f>'각사별 CF'!H82*시나리오분석!$E$16</f>
        <v>0</v>
      </c>
      <c r="H188" s="878">
        <f>'각사별 CF'!I82*시나리오분석!$E$16</f>
        <v>0</v>
      </c>
      <c r="I188" s="878">
        <f>'각사별 CF'!J82*시나리오분석!$E$16</f>
        <v>0</v>
      </c>
      <c r="J188" s="878">
        <f>'각사별 CF'!K82*시나리오분석!$E$16</f>
        <v>0</v>
      </c>
      <c r="K188" s="878">
        <f>'각사별 CF'!L82*시나리오분석!$E$16</f>
        <v>0</v>
      </c>
      <c r="L188" s="878">
        <f>'각사별 CF'!M82*시나리오분석!$E$16</f>
        <v>0</v>
      </c>
      <c r="M188" s="878">
        <f>'각사별 CF'!N82*시나리오분석!$E$16</f>
        <v>0</v>
      </c>
      <c r="N188" s="878">
        <f>'각사별 CF'!O82*시나리오분석!$E$16</f>
        <v>0</v>
      </c>
      <c r="O188" s="878">
        <f>'각사별 CF'!P82*시나리오분석!$E$16</f>
        <v>0</v>
      </c>
      <c r="P188" s="878">
        <f>'각사별 CF'!Q82*시나리오분석!$E$16</f>
        <v>0</v>
      </c>
      <c r="Q188" s="878">
        <f>'각사별 CF'!R82*시나리오분석!$E$16</f>
        <v>0</v>
      </c>
      <c r="R188" s="878">
        <f>'각사별 CF'!S82*시나리오분석!$E$16</f>
        <v>0</v>
      </c>
      <c r="S188" s="878">
        <f>'각사별 CF'!T82*시나리오분석!$E$16</f>
        <v>0</v>
      </c>
      <c r="T188" s="878">
        <f>'각사별 CF'!U82*시나리오분석!$E$16</f>
        <v>0</v>
      </c>
      <c r="U188" s="878">
        <f>'각사별 CF'!V82*시나리오분석!$E$16</f>
        <v>0</v>
      </c>
      <c r="V188" s="878">
        <f>'각사별 CF'!W82*시나리오분석!$E$16</f>
        <v>0</v>
      </c>
      <c r="W188" s="878">
        <f ca="1">'각사별 CF'!X82*시나리오분석!$E$16</f>
        <v>25201443087.539696</v>
      </c>
    </row>
    <row r="189" spans="1:23" s="885" customFormat="1" x14ac:dyDescent="0.3">
      <c r="A189" s="638"/>
      <c r="B189" s="638"/>
      <c r="C189" s="791"/>
      <c r="D189" s="833" t="s">
        <v>757</v>
      </c>
      <c r="E189" s="881">
        <f>'각사별 CF'!F83*시나리오분석!$E$16</f>
        <v>0</v>
      </c>
      <c r="F189" s="878">
        <f>'각사별 CF'!G83*시나리오분석!$E$16</f>
        <v>0</v>
      </c>
      <c r="G189" s="878">
        <f ca="1">'각사별 CF'!H83*시나리오분석!$E$16</f>
        <v>207801216.00000003</v>
      </c>
      <c r="H189" s="878">
        <f ca="1">'각사별 CF'!I83*시나리오분석!$E$16</f>
        <v>394557408.00000018</v>
      </c>
      <c r="I189" s="878">
        <f ca="1">'각사별 CF'!J83*시나리오분석!$E$16</f>
        <v>238927248</v>
      </c>
      <c r="J189" s="878">
        <f ca="1">'각사별 CF'!K83*시나리오분석!$E$16</f>
        <v>1244235535.2000003</v>
      </c>
      <c r="K189" s="878">
        <f ca="1">'각사별 CF'!L83*시나리오분석!$E$16</f>
        <v>1402978298.4000001</v>
      </c>
      <c r="L189" s="878">
        <f ca="1">'각사별 CF'!M83*시나리오분석!$E$16</f>
        <v>1085492772</v>
      </c>
      <c r="M189" s="878">
        <f ca="1">'각사별 CF'!N83*시나리오분석!$E$16</f>
        <v>1085492772.0000007</v>
      </c>
      <c r="N189" s="878">
        <f ca="1">'각사별 CF'!O83*시나리오분석!$E$16</f>
        <v>1164864153.6000001</v>
      </c>
      <c r="O189" s="878">
        <f ca="1">'각사별 CF'!P83*시나리오분석!$E$16</f>
        <v>371150337.59999996</v>
      </c>
      <c r="P189" s="878">
        <f ca="1">'각사별 CF'!Q83*시나리오분석!$E$16</f>
        <v>1958577969.6000001</v>
      </c>
      <c r="Q189" s="878">
        <f ca="1">'각사별 CF'!R83*시나리오분석!$E$16</f>
        <v>1164864153.6000001</v>
      </c>
      <c r="R189" s="878">
        <f ca="1">'각사별 CF'!S83*시나리오분석!$E$16</f>
        <v>1164864153.6000016</v>
      </c>
      <c r="S189" s="878">
        <f ca="1">'각사별 CF'!T83*시나리오분석!$E$16</f>
        <v>1164864153.6000001</v>
      </c>
      <c r="T189" s="878">
        <f ca="1">'각사별 CF'!U83*시나리오분석!$E$16</f>
        <v>1164864153.6000001</v>
      </c>
      <c r="U189" s="878">
        <f ca="1">'각사별 CF'!V83*시나리오분석!$E$16</f>
        <v>1085492772</v>
      </c>
      <c r="V189" s="878">
        <f ca="1">'각사별 CF'!W83*시나리오분석!$E$16</f>
        <v>1085492772</v>
      </c>
      <c r="W189" s="878">
        <f ca="1">'각사별 CF'!X83*시나리오분석!$E$16</f>
        <v>1403442943.0501263</v>
      </c>
    </row>
    <row r="190" spans="1:23" s="885" customFormat="1" x14ac:dyDescent="0.3">
      <c r="A190" s="638"/>
      <c r="B190" s="638"/>
      <c r="C190" s="791"/>
      <c r="D190" s="882" t="s">
        <v>262</v>
      </c>
      <c r="E190" s="883">
        <f t="shared" ref="E190:W190" si="43">SUM(E187:E189)</f>
        <v>0</v>
      </c>
      <c r="F190" s="884">
        <f t="shared" si="43"/>
        <v>0</v>
      </c>
      <c r="G190" s="884">
        <f t="shared" ca="1" si="43"/>
        <v>207801216.00000003</v>
      </c>
      <c r="H190" s="884">
        <f t="shared" ca="1" si="43"/>
        <v>394557408.00000018</v>
      </c>
      <c r="I190" s="884">
        <f t="shared" ca="1" si="43"/>
        <v>238927248</v>
      </c>
      <c r="J190" s="884">
        <f t="shared" ca="1" si="43"/>
        <v>1244235535.2000003</v>
      </c>
      <c r="K190" s="884">
        <f t="shared" ca="1" si="43"/>
        <v>1402978298.4000001</v>
      </c>
      <c r="L190" s="884">
        <f t="shared" ca="1" si="43"/>
        <v>1085492772</v>
      </c>
      <c r="M190" s="884">
        <f t="shared" ca="1" si="43"/>
        <v>1085492772.0000007</v>
      </c>
      <c r="N190" s="884">
        <f t="shared" ca="1" si="43"/>
        <v>1164864153.6000001</v>
      </c>
      <c r="O190" s="884">
        <f t="shared" ca="1" si="43"/>
        <v>371150337.59999996</v>
      </c>
      <c r="P190" s="884">
        <f t="shared" ca="1" si="43"/>
        <v>1958577969.6000001</v>
      </c>
      <c r="Q190" s="884">
        <f t="shared" ca="1" si="43"/>
        <v>1164864153.6000001</v>
      </c>
      <c r="R190" s="884">
        <f t="shared" ca="1" si="43"/>
        <v>1164864153.6000016</v>
      </c>
      <c r="S190" s="884">
        <f t="shared" ca="1" si="43"/>
        <v>1164864153.6000001</v>
      </c>
      <c r="T190" s="884">
        <f t="shared" ca="1" si="43"/>
        <v>1164864153.6000001</v>
      </c>
      <c r="U190" s="884">
        <f t="shared" ca="1" si="43"/>
        <v>1085492772</v>
      </c>
      <c r="V190" s="884">
        <f t="shared" ca="1" si="43"/>
        <v>1085492772</v>
      </c>
      <c r="W190" s="884">
        <f t="shared" ca="1" si="43"/>
        <v>26604886030.589821</v>
      </c>
    </row>
    <row r="191" spans="1:23" s="885" customFormat="1" x14ac:dyDescent="0.3">
      <c r="A191" s="638"/>
      <c r="B191" s="638"/>
      <c r="C191" s="791"/>
      <c r="D191" s="822" t="s">
        <v>991</v>
      </c>
      <c r="E191" s="823" t="e">
        <f ca="1">IRR(E190:W190)</f>
        <v>#NUM!</v>
      </c>
      <c r="F191" s="822"/>
      <c r="G191" s="824"/>
      <c r="H191" s="825"/>
      <c r="I191" s="825"/>
      <c r="J191" s="825"/>
      <c r="K191" s="825"/>
      <c r="L191" s="825"/>
      <c r="M191" s="825"/>
      <c r="N191" s="825"/>
      <c r="O191" s="825"/>
      <c r="P191" s="825"/>
      <c r="Q191" s="825"/>
      <c r="R191" s="825"/>
      <c r="S191" s="825"/>
      <c r="T191" s="825"/>
      <c r="U191" s="825"/>
      <c r="V191" s="825"/>
      <c r="W191" s="825"/>
    </row>
    <row r="192" spans="1:23" s="885" customFormat="1" outlineLevel="1" x14ac:dyDescent="0.3">
      <c r="A192" s="638"/>
      <c r="B192" s="638"/>
      <c r="C192" s="791" t="s">
        <v>759</v>
      </c>
      <c r="D192" s="886" t="s">
        <v>758</v>
      </c>
      <c r="E192" s="887"/>
      <c r="F192" s="887">
        <f>F188/F$145</f>
        <v>0</v>
      </c>
      <c r="G192" s="887">
        <f t="shared" ref="G192:W192" si="44">G188/G$145</f>
        <v>0</v>
      </c>
      <c r="H192" s="887">
        <f t="shared" si="44"/>
        <v>0</v>
      </c>
      <c r="I192" s="887">
        <f t="shared" si="44"/>
        <v>0</v>
      </c>
      <c r="J192" s="887">
        <f t="shared" si="44"/>
        <v>0</v>
      </c>
      <c r="K192" s="887">
        <f t="shared" si="44"/>
        <v>0</v>
      </c>
      <c r="L192" s="887">
        <f t="shared" si="44"/>
        <v>0</v>
      </c>
      <c r="M192" s="887">
        <f t="shared" si="44"/>
        <v>0</v>
      </c>
      <c r="N192" s="887">
        <f t="shared" si="44"/>
        <v>0</v>
      </c>
      <c r="O192" s="887">
        <f t="shared" si="44"/>
        <v>0</v>
      </c>
      <c r="P192" s="887">
        <f t="shared" si="44"/>
        <v>0</v>
      </c>
      <c r="Q192" s="887">
        <f t="shared" si="44"/>
        <v>0</v>
      </c>
      <c r="R192" s="887">
        <f t="shared" si="44"/>
        <v>0</v>
      </c>
      <c r="S192" s="887">
        <f t="shared" si="44"/>
        <v>0</v>
      </c>
      <c r="T192" s="887">
        <f t="shared" si="44"/>
        <v>0</v>
      </c>
      <c r="U192" s="887">
        <f t="shared" si="44"/>
        <v>0</v>
      </c>
      <c r="V192" s="887">
        <f t="shared" si="44"/>
        <v>0</v>
      </c>
      <c r="W192" s="887">
        <f t="shared" ca="1" si="44"/>
        <v>28367500.806022838</v>
      </c>
    </row>
    <row r="193" spans="1:23" s="885" customFormat="1" outlineLevel="1" x14ac:dyDescent="0.3">
      <c r="A193" s="638"/>
      <c r="B193" s="638"/>
      <c r="C193" s="791" t="s">
        <v>759</v>
      </c>
      <c r="D193" s="886" t="s">
        <v>757</v>
      </c>
      <c r="E193" s="887"/>
      <c r="F193" s="887">
        <f>F189/F$145</f>
        <v>0</v>
      </c>
      <c r="G193" s="887">
        <f t="shared" ref="G193:W193" ca="1" si="45">G189/G$145</f>
        <v>241040.13292349965</v>
      </c>
      <c r="H193" s="887">
        <f t="shared" ca="1" si="45"/>
        <v>454747.59533799556</v>
      </c>
      <c r="I193" s="887">
        <f t="shared" ca="1" si="45"/>
        <v>280331.71309660852</v>
      </c>
      <c r="J193" s="887">
        <f t="shared" ca="1" si="45"/>
        <v>1450851.8959772305</v>
      </c>
      <c r="K193" s="887">
        <f t="shared" ca="1" si="45"/>
        <v>1643630.0722832629</v>
      </c>
      <c r="L193" s="887">
        <f t="shared" ca="1" si="45"/>
        <v>1274609.207973785</v>
      </c>
      <c r="M193" s="887">
        <f t="shared" ca="1" si="45"/>
        <v>1274657.9658411779</v>
      </c>
      <c r="N193" s="887">
        <f t="shared" ca="1" si="45"/>
        <v>1365100.1562177297</v>
      </c>
      <c r="O193" s="887">
        <f t="shared" ca="1" si="45"/>
        <v>433314.11694569385</v>
      </c>
      <c r="P193" s="887">
        <f t="shared" ca="1" si="45"/>
        <v>2278123.1929794583</v>
      </c>
      <c r="Q193" s="887">
        <f t="shared" ca="1" si="45"/>
        <v>1348488.0595862069</v>
      </c>
      <c r="R193" s="887">
        <f t="shared" ca="1" si="45"/>
        <v>1340927.266116211</v>
      </c>
      <c r="S193" s="887">
        <f t="shared" ca="1" si="45"/>
        <v>1334008.8115200002</v>
      </c>
      <c r="T193" s="887">
        <f t="shared" ca="1" si="45"/>
        <v>1326763.419775133</v>
      </c>
      <c r="U193" s="887">
        <f t="shared" ca="1" si="45"/>
        <v>1230837.3991870517</v>
      </c>
      <c r="V193" s="887">
        <f t="shared" ca="1" si="45"/>
        <v>1225750.8162162162</v>
      </c>
      <c r="W193" s="887">
        <f t="shared" ca="1" si="45"/>
        <v>1579757.5035639838</v>
      </c>
    </row>
    <row r="194" spans="1:23" x14ac:dyDescent="0.3">
      <c r="D194" s="652"/>
    </row>
    <row r="195" spans="1:23" ht="15" x14ac:dyDescent="0.3">
      <c r="D195" s="737" t="s">
        <v>862</v>
      </c>
      <c r="E195" s="644" t="s">
        <v>755</v>
      </c>
    </row>
    <row r="196" spans="1:23" x14ac:dyDescent="0.3">
      <c r="C196" s="731" t="s">
        <v>1160</v>
      </c>
      <c r="D196" s="647" t="s">
        <v>753</v>
      </c>
      <c r="E196" s="642" t="s">
        <v>788</v>
      </c>
      <c r="F196" s="642" t="s">
        <v>702</v>
      </c>
      <c r="G196" s="642" t="s">
        <v>703</v>
      </c>
      <c r="H196" s="642" t="s">
        <v>704</v>
      </c>
      <c r="I196" s="642" t="s">
        <v>705</v>
      </c>
      <c r="J196" s="642" t="s">
        <v>706</v>
      </c>
      <c r="K196" s="642" t="s">
        <v>707</v>
      </c>
      <c r="L196" s="642" t="s">
        <v>708</v>
      </c>
      <c r="M196" s="642" t="s">
        <v>709</v>
      </c>
      <c r="N196" s="642" t="s">
        <v>710</v>
      </c>
      <c r="O196" s="642" t="s">
        <v>711</v>
      </c>
      <c r="P196" s="642" t="s">
        <v>712</v>
      </c>
      <c r="Q196" s="642" t="s">
        <v>713</v>
      </c>
      <c r="R196" s="642" t="s">
        <v>714</v>
      </c>
      <c r="S196" s="642" t="s">
        <v>715</v>
      </c>
      <c r="T196" s="642" t="s">
        <v>716</v>
      </c>
      <c r="U196" s="642" t="s">
        <v>717</v>
      </c>
      <c r="V196" s="642" t="s">
        <v>726</v>
      </c>
      <c r="W196" s="642" t="s">
        <v>789</v>
      </c>
    </row>
    <row r="197" spans="1:23" ht="15" x14ac:dyDescent="0.3">
      <c r="C197" s="731" t="s">
        <v>1161</v>
      </c>
      <c r="D197" s="879" t="s">
        <v>994</v>
      </c>
      <c r="E197" s="852">
        <f>'각사별 CF'!F190</f>
        <v>771171.96810000017</v>
      </c>
      <c r="F197" s="852">
        <f>'각사별 CF'!G190</f>
        <v>51563.327873749658</v>
      </c>
      <c r="G197" s="852">
        <f>'각사별 CF'!H190</f>
        <v>865586.58206961025</v>
      </c>
      <c r="H197" s="852">
        <f>'각사별 CF'!I190</f>
        <v>495191.56942468788</v>
      </c>
      <c r="I197" s="852">
        <f>'각사별 CF'!J190</f>
        <v>507645.63739571627</v>
      </c>
      <c r="J197" s="852">
        <f>'각사별 CF'!K190</f>
        <v>520412.92517622095</v>
      </c>
      <c r="K197" s="852">
        <f>'각사별 CF'!L190</f>
        <v>533501.31024440005</v>
      </c>
      <c r="L197" s="852">
        <f>'각사별 CF'!M190</f>
        <v>546918.86819704901</v>
      </c>
      <c r="M197" s="852">
        <f>'각사별 CF'!N190</f>
        <v>560673.87773220334</v>
      </c>
      <c r="N197" s="852">
        <f>'각사별 CF'!O190</f>
        <v>574774.8257571673</v>
      </c>
      <c r="O197" s="852">
        <f>'각사별 CF'!P190</f>
        <v>589230.4126249617</v>
      </c>
      <c r="P197" s="852">
        <f>'각사별 CF'!Q190</f>
        <v>604049.55750247929</v>
      </c>
      <c r="Q197" s="852">
        <f>'각사별 CF'!R190</f>
        <v>619241.40387366433</v>
      </c>
      <c r="R197" s="852">
        <f>'각사별 CF'!S190</f>
        <v>634815.3251810912</v>
      </c>
      <c r="S197" s="852">
        <f>'각사별 CF'!T190</f>
        <v>650780.93060939573</v>
      </c>
      <c r="T197" s="852">
        <f>'각사별 CF'!U190</f>
        <v>667148.07101421803</v>
      </c>
      <c r="U197" s="852">
        <f>'각사별 CF'!V190</f>
        <v>683926.84500022791</v>
      </c>
      <c r="V197" s="852">
        <f>'각사별 CF'!W190</f>
        <v>701127.6051519867</v>
      </c>
      <c r="W197" s="852">
        <f>'각사별 CF'!X190</f>
        <v>963627.82761614863</v>
      </c>
    </row>
    <row r="198" spans="1:23" ht="15" x14ac:dyDescent="0.3">
      <c r="D198" s="879" t="s">
        <v>995</v>
      </c>
      <c r="E198" s="852">
        <f>'각사별 CF'!F191</f>
        <v>0</v>
      </c>
      <c r="F198" s="852">
        <f>'각사별 CF'!G191</f>
        <v>296600.3033333309</v>
      </c>
      <c r="G198" s="852">
        <f>'각사별 CF'!H191</f>
        <v>714558.39600063488</v>
      </c>
      <c r="H198" s="852">
        <f>'각사별 CF'!I191</f>
        <v>875290.09628102183</v>
      </c>
      <c r="I198" s="852">
        <f>'각사별 CF'!J191</f>
        <v>897303.64220248535</v>
      </c>
      <c r="J198" s="852">
        <f>'각사별 CF'!K191</f>
        <v>919870.82880387828</v>
      </c>
      <c r="K198" s="852">
        <f>'각사별 CF'!L191</f>
        <v>943005.58014829829</v>
      </c>
      <c r="L198" s="852">
        <f>'각사별 CF'!M191</f>
        <v>966722.1704890281</v>
      </c>
      <c r="M198" s="852">
        <f>'각사별 CF'!N191</f>
        <v>991035.23307682201</v>
      </c>
      <c r="N198" s="852">
        <f>'각사별 CF'!O191</f>
        <v>1015959.7691887096</v>
      </c>
      <c r="O198" s="852">
        <f>'각사별 CF'!P191</f>
        <v>1041511.1573837996</v>
      </c>
      <c r="P198" s="852">
        <f>'각사별 CF'!Q191</f>
        <v>1067705.1629920043</v>
      </c>
      <c r="Q198" s="852">
        <f>'각사별 CF'!R191</f>
        <v>1094557.9478412569</v>
      </c>
      <c r="R198" s="852">
        <f>'각사별 CF'!S191</f>
        <v>1122086.0802294537</v>
      </c>
      <c r="S198" s="852">
        <f>'각사별 CF'!T191</f>
        <v>1150306.5451472327</v>
      </c>
      <c r="T198" s="852">
        <f>'각사별 CF'!U191</f>
        <v>1179236.7547576874</v>
      </c>
      <c r="U198" s="852">
        <f>'각사별 CF'!V191</f>
        <v>1208894.559139844</v>
      </c>
      <c r="V198" s="852">
        <f>'각사별 CF'!W191</f>
        <v>1239298.2573022097</v>
      </c>
      <c r="W198" s="852">
        <f>'각사별 CF'!X191</f>
        <v>-429480.54087974131</v>
      </c>
    </row>
    <row r="199" spans="1:23" ht="15" x14ac:dyDescent="0.3">
      <c r="D199" s="833" t="s">
        <v>996</v>
      </c>
      <c r="E199" s="852">
        <f>'각사별 CF'!F192</f>
        <v>0</v>
      </c>
      <c r="F199" s="852">
        <f>'각사별 CF'!G192</f>
        <v>0</v>
      </c>
      <c r="G199" s="852">
        <f ca="1">'각사별 CF'!H192</f>
        <v>238988.23200000005</v>
      </c>
      <c r="H199" s="852">
        <f ca="1">'각사별 CF'!I192</f>
        <v>452180.23200000019</v>
      </c>
      <c r="I199" s="852">
        <f ca="1">'각사별 CF'!J192</f>
        <v>274520.23200000002</v>
      </c>
      <c r="J199" s="852">
        <f ca="1">'각사별 CF'!K192</f>
        <v>1424879.3916000004</v>
      </c>
      <c r="K199" s="852">
        <f ca="1">'각사별 CF'!L192</f>
        <v>1606092.5915999999</v>
      </c>
      <c r="L199" s="852">
        <f ca="1">'각사별 CF'!M192</f>
        <v>1243666.1916</v>
      </c>
      <c r="M199" s="852">
        <f ca="1">'각사별 CF'!N192</f>
        <v>1243666.1916000007</v>
      </c>
      <c r="N199" s="852">
        <f ca="1">'각사별 CF'!O192</f>
        <v>1334272.7916000001</v>
      </c>
      <c r="O199" s="852">
        <f ca="1">'각사별 CF'!P192</f>
        <v>428206.79159999994</v>
      </c>
      <c r="P199" s="852">
        <f ca="1">'각사별 CF'!Q192</f>
        <v>2240338.7916000001</v>
      </c>
      <c r="Q199" s="852">
        <f ca="1">'각사별 CF'!R192</f>
        <v>1334272.7916000001</v>
      </c>
      <c r="R199" s="852">
        <f ca="1">ROUND('각사별 CF'!S192,0)</f>
        <v>1334273</v>
      </c>
      <c r="S199" s="852">
        <f ca="1">'각사별 CF'!T192</f>
        <v>1334272.7916000001</v>
      </c>
      <c r="T199" s="852">
        <f ca="1">'각사별 CF'!U192</f>
        <v>1334272.7916000001</v>
      </c>
      <c r="U199" s="852">
        <f ca="1">'각사별 CF'!V192</f>
        <v>1243666.1916</v>
      </c>
      <c r="V199" s="852">
        <f ca="1">'각사별 CF'!W192</f>
        <v>1243666.1916</v>
      </c>
      <c r="W199" s="852">
        <f ca="1">'각사별 CF'!X192</f>
        <v>1606623.0078672676</v>
      </c>
    </row>
    <row r="200" spans="1:23" ht="15" x14ac:dyDescent="0.3">
      <c r="D200" s="879" t="s">
        <v>997</v>
      </c>
      <c r="E200" s="852">
        <f>'각사별 CF'!F193</f>
        <v>0</v>
      </c>
      <c r="F200" s="852">
        <f>'각사별 CF'!G193</f>
        <v>-5754000.0000000009</v>
      </c>
      <c r="G200" s="852">
        <f>'각사별 CF'!H193</f>
        <v>0</v>
      </c>
      <c r="H200" s="852">
        <f>'각사별 CF'!I193</f>
        <v>0</v>
      </c>
      <c r="I200" s="852">
        <f>'각사별 CF'!J193</f>
        <v>0</v>
      </c>
      <c r="J200" s="852">
        <f>'각사별 CF'!K193</f>
        <v>0</v>
      </c>
      <c r="K200" s="852">
        <f>'각사별 CF'!L193</f>
        <v>0</v>
      </c>
      <c r="L200" s="852">
        <f>'각사별 CF'!M193</f>
        <v>0</v>
      </c>
      <c r="M200" s="852">
        <f>'각사별 CF'!N193</f>
        <v>0</v>
      </c>
      <c r="N200" s="852">
        <f>'각사별 CF'!O193</f>
        <v>0</v>
      </c>
      <c r="O200" s="852">
        <f>'각사별 CF'!P193</f>
        <v>0</v>
      </c>
      <c r="P200" s="852">
        <f>'각사별 CF'!Q193</f>
        <v>0</v>
      </c>
      <c r="Q200" s="852">
        <f>'각사별 CF'!R193</f>
        <v>0</v>
      </c>
      <c r="R200" s="852">
        <f>'각사별 CF'!S193</f>
        <v>0</v>
      </c>
      <c r="S200" s="852">
        <f>'각사별 CF'!T193</f>
        <v>0</v>
      </c>
      <c r="T200" s="852">
        <f>'각사별 CF'!U193</f>
        <v>0</v>
      </c>
      <c r="U200" s="852">
        <f>'각사별 CF'!V193</f>
        <v>0</v>
      </c>
      <c r="V200" s="852">
        <f>'각사별 CF'!W193</f>
        <v>0</v>
      </c>
      <c r="W200" s="852">
        <f>'각사별 CF'!X193</f>
        <v>0</v>
      </c>
    </row>
    <row r="201" spans="1:23" x14ac:dyDescent="0.3">
      <c r="D201" s="879" t="s">
        <v>998</v>
      </c>
      <c r="E201" s="852">
        <f>'각사별 CF'!F194</f>
        <v>0</v>
      </c>
      <c r="F201" s="852">
        <f>'각사별 CF'!G194</f>
        <v>0</v>
      </c>
      <c r="G201" s="852">
        <f>'각사별 CF'!H194</f>
        <v>0</v>
      </c>
      <c r="H201" s="852">
        <f>'각사별 CF'!I194</f>
        <v>0</v>
      </c>
      <c r="I201" s="852">
        <f>'각사별 CF'!J194</f>
        <v>0</v>
      </c>
      <c r="J201" s="852">
        <f>'각사별 CF'!K194</f>
        <v>0</v>
      </c>
      <c r="K201" s="852">
        <f>'각사별 CF'!L194</f>
        <v>0</v>
      </c>
      <c r="L201" s="852">
        <f>'각사별 CF'!M194</f>
        <v>0</v>
      </c>
      <c r="M201" s="852">
        <f>'각사별 CF'!N194</f>
        <v>0</v>
      </c>
      <c r="N201" s="852">
        <f>'각사별 CF'!O194</f>
        <v>0</v>
      </c>
      <c r="O201" s="852">
        <f>'각사별 CF'!P194</f>
        <v>0</v>
      </c>
      <c r="P201" s="852">
        <f>'각사별 CF'!Q194</f>
        <v>0</v>
      </c>
      <c r="Q201" s="852">
        <f>'각사별 CF'!R194</f>
        <v>0</v>
      </c>
      <c r="R201" s="852">
        <f>'각사별 CF'!S194</f>
        <v>0</v>
      </c>
      <c r="S201" s="852">
        <f>'각사별 CF'!T194</f>
        <v>0</v>
      </c>
      <c r="T201" s="852">
        <f>'각사별 CF'!U194</f>
        <v>0</v>
      </c>
      <c r="U201" s="852">
        <f>'각사별 CF'!V194</f>
        <v>0</v>
      </c>
      <c r="V201" s="852">
        <f>'각사별 CF'!W194</f>
        <v>0</v>
      </c>
      <c r="W201" s="852">
        <f>'각사별 CF'!X194</f>
        <v>0</v>
      </c>
    </row>
    <row r="202" spans="1:23" ht="15" x14ac:dyDescent="0.3">
      <c r="D202" s="879" t="s">
        <v>999</v>
      </c>
      <c r="E202" s="852">
        <f>'각사별 CF'!F195</f>
        <v>0</v>
      </c>
      <c r="F202" s="852">
        <f>'각사별 CF'!G195</f>
        <v>0</v>
      </c>
      <c r="G202" s="852">
        <f>'각사별 CF'!H195</f>
        <v>0</v>
      </c>
      <c r="H202" s="852">
        <f>'각사별 CF'!I195</f>
        <v>0</v>
      </c>
      <c r="I202" s="852">
        <f>'각사별 CF'!J195</f>
        <v>0</v>
      </c>
      <c r="J202" s="852">
        <f>'각사별 CF'!K195</f>
        <v>0</v>
      </c>
      <c r="K202" s="852">
        <f>'각사별 CF'!L195</f>
        <v>0</v>
      </c>
      <c r="L202" s="852">
        <f>'각사별 CF'!M195</f>
        <v>0</v>
      </c>
      <c r="M202" s="852">
        <f>'각사별 CF'!N195</f>
        <v>0</v>
      </c>
      <c r="N202" s="852">
        <f>'각사별 CF'!O195</f>
        <v>0</v>
      </c>
      <c r="O202" s="852">
        <f>'각사별 CF'!P195</f>
        <v>0</v>
      </c>
      <c r="P202" s="852">
        <f>'각사별 CF'!Q195</f>
        <v>0</v>
      </c>
      <c r="Q202" s="852">
        <f>'각사별 CF'!R195</f>
        <v>0</v>
      </c>
      <c r="R202" s="852">
        <f>'각사별 CF'!S195</f>
        <v>0</v>
      </c>
      <c r="S202" s="852">
        <f>'각사별 CF'!T195</f>
        <v>0</v>
      </c>
      <c r="T202" s="852">
        <f>'각사별 CF'!U195</f>
        <v>0</v>
      </c>
      <c r="U202" s="852">
        <f>'각사별 CF'!V195</f>
        <v>0</v>
      </c>
      <c r="V202" s="852">
        <f>'각사별 CF'!W195</f>
        <v>0</v>
      </c>
      <c r="W202" s="852">
        <f>'각사별 CF'!X195</f>
        <v>0</v>
      </c>
    </row>
    <row r="203" spans="1:23" x14ac:dyDescent="0.3">
      <c r="D203" s="879" t="s">
        <v>1000</v>
      </c>
      <c r="E203" s="852">
        <f>'각사별 CF'!F197</f>
        <v>0</v>
      </c>
      <c r="F203" s="852">
        <f>'각사별 CF'!G197</f>
        <v>-175799.08675799088</v>
      </c>
      <c r="G203" s="852">
        <f>'각사별 CF'!H197</f>
        <v>0</v>
      </c>
      <c r="H203" s="852">
        <f>'각사별 CF'!I197</f>
        <v>0</v>
      </c>
      <c r="I203" s="852">
        <f>'각사별 CF'!J197</f>
        <v>0</v>
      </c>
      <c r="J203" s="852">
        <f>'각사별 CF'!K197</f>
        <v>0</v>
      </c>
      <c r="K203" s="852">
        <f>'각사별 CF'!L197</f>
        <v>0</v>
      </c>
      <c r="L203" s="852">
        <f>'각사별 CF'!M197</f>
        <v>0</v>
      </c>
      <c r="M203" s="852">
        <f>'각사별 CF'!N197</f>
        <v>0</v>
      </c>
      <c r="N203" s="852">
        <f>'각사별 CF'!O197</f>
        <v>0</v>
      </c>
      <c r="O203" s="852">
        <f>'각사별 CF'!P197</f>
        <v>0</v>
      </c>
      <c r="P203" s="852">
        <f>'각사별 CF'!Q197</f>
        <v>0</v>
      </c>
      <c r="Q203" s="852">
        <f>'각사별 CF'!R197</f>
        <v>0</v>
      </c>
      <c r="R203" s="852">
        <f>'각사별 CF'!S197</f>
        <v>0</v>
      </c>
      <c r="S203" s="852">
        <f>'각사별 CF'!T197</f>
        <v>0</v>
      </c>
      <c r="T203" s="852">
        <f>'각사별 CF'!U197</f>
        <v>0</v>
      </c>
      <c r="U203" s="852">
        <f>'각사별 CF'!V197</f>
        <v>0</v>
      </c>
      <c r="V203" s="852">
        <f>'각사별 CF'!W197</f>
        <v>0</v>
      </c>
      <c r="W203" s="852">
        <f>'각사별 CF'!X197</f>
        <v>0</v>
      </c>
    </row>
    <row r="204" spans="1:23" x14ac:dyDescent="0.3">
      <c r="D204" s="879" t="s">
        <v>1001</v>
      </c>
      <c r="E204" s="852">
        <f>'각사별 CF'!F198</f>
        <v>0</v>
      </c>
      <c r="F204" s="852">
        <f>'각사별 CF'!G198</f>
        <v>-141894.97716894979</v>
      </c>
      <c r="G204" s="852">
        <f>'각사별 CF'!H198</f>
        <v>0</v>
      </c>
      <c r="H204" s="852">
        <f>'각사별 CF'!I198</f>
        <v>0</v>
      </c>
      <c r="I204" s="852">
        <f>'각사별 CF'!J198</f>
        <v>0</v>
      </c>
      <c r="J204" s="852">
        <f>'각사별 CF'!K198</f>
        <v>0</v>
      </c>
      <c r="K204" s="852">
        <f>'각사별 CF'!L198</f>
        <v>0</v>
      </c>
      <c r="L204" s="852">
        <f>'각사별 CF'!M198</f>
        <v>0</v>
      </c>
      <c r="M204" s="852">
        <f>'각사별 CF'!N198</f>
        <v>0</v>
      </c>
      <c r="N204" s="852">
        <f>'각사별 CF'!O198</f>
        <v>0</v>
      </c>
      <c r="O204" s="852">
        <f>'각사별 CF'!P198</f>
        <v>0</v>
      </c>
      <c r="P204" s="852">
        <f>'각사별 CF'!Q198</f>
        <v>0</v>
      </c>
      <c r="Q204" s="852">
        <f>'각사별 CF'!R198</f>
        <v>0</v>
      </c>
      <c r="R204" s="852">
        <f>'각사별 CF'!S198</f>
        <v>0</v>
      </c>
      <c r="S204" s="852">
        <f>'각사별 CF'!T198</f>
        <v>0</v>
      </c>
      <c r="T204" s="852">
        <f>'각사별 CF'!U198</f>
        <v>0</v>
      </c>
      <c r="U204" s="852">
        <f>'각사별 CF'!V198</f>
        <v>0</v>
      </c>
      <c r="V204" s="852">
        <f>'각사별 CF'!W198</f>
        <v>0</v>
      </c>
      <c r="W204" s="852">
        <f>'각사별 CF'!X198</f>
        <v>0</v>
      </c>
    </row>
    <row r="205" spans="1:23" x14ac:dyDescent="0.3">
      <c r="D205" s="833" t="s">
        <v>1002</v>
      </c>
      <c r="E205" s="852">
        <f>'각사별 CF'!F199</f>
        <v>0</v>
      </c>
      <c r="F205" s="852">
        <f>'각사별 CF'!G199</f>
        <v>0</v>
      </c>
      <c r="G205" s="852">
        <f>'각사별 CF'!H199</f>
        <v>0</v>
      </c>
      <c r="H205" s="852">
        <f>'각사별 CF'!I199</f>
        <v>0</v>
      </c>
      <c r="I205" s="852">
        <f>'각사별 CF'!J199</f>
        <v>-8918700.0000000019</v>
      </c>
      <c r="J205" s="852">
        <f>'각사별 CF'!K199</f>
        <v>0</v>
      </c>
      <c r="K205" s="852">
        <f>'각사별 CF'!L199</f>
        <v>0</v>
      </c>
      <c r="L205" s="852">
        <f>'각사별 CF'!M199</f>
        <v>0</v>
      </c>
      <c r="M205" s="852">
        <f>'각사별 CF'!N199</f>
        <v>0</v>
      </c>
      <c r="N205" s="852">
        <f>'각사별 CF'!O199</f>
        <v>0</v>
      </c>
      <c r="O205" s="852">
        <f>'각사별 CF'!P199</f>
        <v>0</v>
      </c>
      <c r="P205" s="852">
        <f>'각사별 CF'!Q199</f>
        <v>0</v>
      </c>
      <c r="Q205" s="852">
        <f>'각사별 CF'!R199</f>
        <v>0</v>
      </c>
      <c r="R205" s="852">
        <f>'각사별 CF'!S199</f>
        <v>0</v>
      </c>
      <c r="S205" s="852">
        <f>'각사별 CF'!T199</f>
        <v>0</v>
      </c>
      <c r="T205" s="852">
        <f>'각사별 CF'!U199</f>
        <v>0</v>
      </c>
      <c r="U205" s="852">
        <f>'각사별 CF'!V199</f>
        <v>0</v>
      </c>
      <c r="V205" s="852">
        <f>'각사별 CF'!W199</f>
        <v>0</v>
      </c>
      <c r="W205" s="852">
        <f>'각사별 CF'!X199</f>
        <v>-14097300.000000002</v>
      </c>
    </row>
    <row r="206" spans="1:23" x14ac:dyDescent="0.3">
      <c r="D206" s="833" t="s">
        <v>765</v>
      </c>
      <c r="E206" s="851">
        <f>'각사별 CF'!F200</f>
        <v>0</v>
      </c>
      <c r="F206" s="852">
        <f>'각사별 CF'!G200</f>
        <v>0</v>
      </c>
      <c r="G206" s="852">
        <f>'각사별 CF'!H200</f>
        <v>0</v>
      </c>
      <c r="H206" s="852">
        <f>'각사별 CF'!I200</f>
        <v>0</v>
      </c>
      <c r="I206" s="852">
        <f>'각사별 CF'!J200</f>
        <v>0</v>
      </c>
      <c r="J206" s="852">
        <f>'각사별 CF'!K200</f>
        <v>0</v>
      </c>
      <c r="K206" s="852">
        <f>'각사별 CF'!L200</f>
        <v>0</v>
      </c>
      <c r="L206" s="852">
        <f>'각사별 CF'!M200</f>
        <v>0</v>
      </c>
      <c r="M206" s="852">
        <f>'각사별 CF'!N200</f>
        <v>0</v>
      </c>
      <c r="N206" s="852">
        <f>'각사별 CF'!O200</f>
        <v>0</v>
      </c>
      <c r="O206" s="852">
        <f>'각사별 CF'!P200</f>
        <v>0</v>
      </c>
      <c r="P206" s="852">
        <f>'각사별 CF'!Q200</f>
        <v>0</v>
      </c>
      <c r="Q206" s="852">
        <f>'각사별 CF'!R200</f>
        <v>0</v>
      </c>
      <c r="R206" s="852">
        <f>'각사별 CF'!S200</f>
        <v>0</v>
      </c>
      <c r="S206" s="852">
        <f>'각사별 CF'!T200</f>
        <v>0</v>
      </c>
      <c r="T206" s="852">
        <f>'각사별 CF'!U200</f>
        <v>0</v>
      </c>
      <c r="U206" s="852">
        <f>'각사별 CF'!V200</f>
        <v>0</v>
      </c>
      <c r="V206" s="852">
        <f>'각사별 CF'!W200</f>
        <v>0</v>
      </c>
      <c r="W206" s="852">
        <f ca="1">'각사별 CF'!X200</f>
        <v>28768770.647876367</v>
      </c>
    </row>
    <row r="207" spans="1:23" x14ac:dyDescent="0.3">
      <c r="D207" s="833" t="s">
        <v>1003</v>
      </c>
      <c r="E207" s="852">
        <f>'각사별 CF'!F201</f>
        <v>0</v>
      </c>
      <c r="F207" s="852">
        <f>'각사별 CF'!G201</f>
        <v>0</v>
      </c>
      <c r="G207" s="852">
        <f>'각사별 CF'!H201</f>
        <v>0</v>
      </c>
      <c r="H207" s="852">
        <f>'각사별 CF'!I201</f>
        <v>0</v>
      </c>
      <c r="I207" s="852">
        <f>'각사별 CF'!J201</f>
        <v>0</v>
      </c>
      <c r="J207" s="852">
        <f>'각사별 CF'!K201</f>
        <v>0</v>
      </c>
      <c r="K207" s="852">
        <f>'각사별 CF'!L201</f>
        <v>0</v>
      </c>
      <c r="L207" s="852">
        <f>'각사별 CF'!M201</f>
        <v>0</v>
      </c>
      <c r="M207" s="852">
        <f>'각사별 CF'!N201</f>
        <v>0</v>
      </c>
      <c r="N207" s="852">
        <f>'각사별 CF'!O201</f>
        <v>0</v>
      </c>
      <c r="O207" s="852">
        <f>'각사별 CF'!P201</f>
        <v>0</v>
      </c>
      <c r="P207" s="852">
        <f>'각사별 CF'!Q201</f>
        <v>0</v>
      </c>
      <c r="Q207" s="852">
        <f>'각사별 CF'!R201</f>
        <v>0</v>
      </c>
      <c r="R207" s="852">
        <f>'각사별 CF'!S201</f>
        <v>0</v>
      </c>
      <c r="S207" s="852">
        <f>'각사별 CF'!T201</f>
        <v>0</v>
      </c>
      <c r="T207" s="852">
        <f>'각사별 CF'!U201</f>
        <v>0</v>
      </c>
      <c r="U207" s="852">
        <f>'각사별 CF'!V201</f>
        <v>0</v>
      </c>
      <c r="V207" s="852">
        <f>'각사별 CF'!W201</f>
        <v>0</v>
      </c>
      <c r="W207" s="852">
        <f>'각사별 CF'!X201</f>
        <v>0</v>
      </c>
    </row>
    <row r="208" spans="1:23" x14ac:dyDescent="0.3">
      <c r="D208" s="882" t="s">
        <v>262</v>
      </c>
      <c r="E208" s="888">
        <f t="shared" ref="E208:W208" si="46">SUM(E197:E207)</f>
        <v>771171.96810000017</v>
      </c>
      <c r="F208" s="889">
        <f t="shared" si="46"/>
        <v>-5723530.4327198602</v>
      </c>
      <c r="G208" s="889">
        <f t="shared" ca="1" si="46"/>
        <v>1819133.2100702452</v>
      </c>
      <c r="H208" s="889">
        <f t="shared" ca="1" si="46"/>
        <v>1822661.89770571</v>
      </c>
      <c r="I208" s="889">
        <f t="shared" ca="1" si="46"/>
        <v>-7239230.4884018004</v>
      </c>
      <c r="J208" s="889">
        <f t="shared" ca="1" si="46"/>
        <v>2865163.1455800999</v>
      </c>
      <c r="K208" s="889">
        <f t="shared" ca="1" si="46"/>
        <v>3082599.4819926983</v>
      </c>
      <c r="L208" s="889">
        <f t="shared" ca="1" si="46"/>
        <v>2757307.2302860771</v>
      </c>
      <c r="M208" s="889">
        <f t="shared" ca="1" si="46"/>
        <v>2795375.3024090258</v>
      </c>
      <c r="N208" s="889">
        <f t="shared" ca="1" si="46"/>
        <v>2925007.386545877</v>
      </c>
      <c r="O208" s="889">
        <f t="shared" ca="1" si="46"/>
        <v>2058948.3616087611</v>
      </c>
      <c r="P208" s="889">
        <f t="shared" ca="1" si="46"/>
        <v>3912093.5120944837</v>
      </c>
      <c r="Q208" s="889">
        <f t="shared" ca="1" si="46"/>
        <v>3048072.1433149213</v>
      </c>
      <c r="R208" s="889">
        <f t="shared" ca="1" si="46"/>
        <v>3091174.4054105449</v>
      </c>
      <c r="S208" s="889">
        <f t="shared" ca="1" si="46"/>
        <v>3135360.2673566286</v>
      </c>
      <c r="T208" s="889">
        <f t="shared" ca="1" si="46"/>
        <v>3180657.6173719056</v>
      </c>
      <c r="U208" s="889">
        <f t="shared" ca="1" si="46"/>
        <v>3136487.595740072</v>
      </c>
      <c r="V208" s="889">
        <f t="shared" ca="1" si="46"/>
        <v>3184092.0540541965</v>
      </c>
      <c r="W208" s="889">
        <f t="shared" ca="1" si="46"/>
        <v>16812240.942480039</v>
      </c>
    </row>
    <row r="209" spans="3:23" x14ac:dyDescent="0.3">
      <c r="E209" s="651"/>
    </row>
    <row r="210" spans="3:23" s="643" customFormat="1" x14ac:dyDescent="0.3">
      <c r="C210" s="732"/>
      <c r="E210" s="744"/>
    </row>
    <row r="211" spans="3:23" ht="15" x14ac:dyDescent="0.3">
      <c r="C211" s="731" t="s">
        <v>1162</v>
      </c>
      <c r="D211" s="737" t="s">
        <v>863</v>
      </c>
      <c r="E211" s="644" t="s">
        <v>755</v>
      </c>
    </row>
    <row r="212" spans="3:23" x14ac:dyDescent="0.3">
      <c r="C212" s="731" t="s">
        <v>1163</v>
      </c>
      <c r="D212" s="647" t="s">
        <v>753</v>
      </c>
      <c r="E212" s="642" t="s">
        <v>788</v>
      </c>
      <c r="F212" s="642" t="s">
        <v>702</v>
      </c>
      <c r="G212" s="642" t="s">
        <v>703</v>
      </c>
      <c r="H212" s="642" t="s">
        <v>704</v>
      </c>
      <c r="I212" s="642" t="s">
        <v>705</v>
      </c>
      <c r="J212" s="642" t="s">
        <v>706</v>
      </c>
      <c r="K212" s="642" t="s">
        <v>707</v>
      </c>
      <c r="L212" s="642" t="s">
        <v>708</v>
      </c>
      <c r="M212" s="642" t="s">
        <v>709</v>
      </c>
      <c r="N212" s="642" t="s">
        <v>710</v>
      </c>
      <c r="O212" s="642" t="s">
        <v>711</v>
      </c>
      <c r="P212" s="642" t="s">
        <v>712</v>
      </c>
      <c r="Q212" s="642" t="s">
        <v>713</v>
      </c>
      <c r="R212" s="642" t="s">
        <v>714</v>
      </c>
      <c r="S212" s="642" t="s">
        <v>715</v>
      </c>
      <c r="T212" s="642" t="s">
        <v>716</v>
      </c>
      <c r="U212" s="642" t="s">
        <v>717</v>
      </c>
      <c r="V212" s="642" t="s">
        <v>726</v>
      </c>
      <c r="W212" s="642" t="s">
        <v>789</v>
      </c>
    </row>
    <row r="213" spans="3:23" x14ac:dyDescent="0.3">
      <c r="C213" s="731"/>
      <c r="D213" s="879" t="s">
        <v>1004</v>
      </c>
      <c r="E213" s="852">
        <f>장기TSA_차이!F174</f>
        <v>1689898.5641000001</v>
      </c>
      <c r="F213" s="852">
        <f>장기TSA_차이!G174</f>
        <v>3450647.3709550006</v>
      </c>
      <c r="G213" s="852">
        <f>장기TSA_차이!H174</f>
        <v>7694913.7743022488</v>
      </c>
      <c r="H213" s="852">
        <f>장기TSA_차이!I174</f>
        <v>7804437.6609259518</v>
      </c>
      <c r="I213" s="852">
        <f>장기TSA_차이!J174</f>
        <v>7915876.041350238</v>
      </c>
      <c r="J213" s="852">
        <f>장기TSA_차이!K174</f>
        <v>8029268.6647747187</v>
      </c>
      <c r="K213" s="852">
        <f>장기TSA_차이!L174</f>
        <v>8144656.196088165</v>
      </c>
      <c r="L213" s="852">
        <f>장기TSA_차이!M174</f>
        <v>8262080.2380580939</v>
      </c>
      <c r="M213" s="852">
        <f>장기TSA_차이!N174</f>
        <v>8381583.3540699454</v>
      </c>
      <c r="N213" s="852">
        <f>장기TSA_차이!O174</f>
        <v>8503209.0914297421</v>
      </c>
      <c r="O213" s="852">
        <f>장기TSA_차이!P174</f>
        <v>8627002.0052441899</v>
      </c>
      <c r="P213" s="852">
        <f>장기TSA_차이!Q174</f>
        <v>8753007.6828927193</v>
      </c>
      <c r="Q213" s="852">
        <f>장기TSA_차이!R174</f>
        <v>8881272.7691062726</v>
      </c>
      <c r="R213" s="852">
        <f>장기TSA_차이!S174</f>
        <v>9011844.9916679915</v>
      </c>
      <c r="S213" s="852">
        <f>장기TSA_차이!T174</f>
        <v>9144773.1877513211</v>
      </c>
      <c r="T213" s="852">
        <f>장기TSA_차이!U174</f>
        <v>9280107.330911573</v>
      </c>
      <c r="U213" s="852">
        <f>장기TSA_차이!V174</f>
        <v>9417898.558747191</v>
      </c>
      <c r="V213" s="852">
        <f>장기TSA_차이!W174</f>
        <v>9558199.2012475077</v>
      </c>
      <c r="W213" s="852">
        <f>장기TSA_차이!X174</f>
        <v>5374497.2982204687</v>
      </c>
    </row>
    <row r="214" spans="3:23" ht="15" x14ac:dyDescent="0.3">
      <c r="D214" s="880" t="s">
        <v>1005</v>
      </c>
      <c r="E214" s="852">
        <v>0</v>
      </c>
      <c r="F214" s="852">
        <f>-('JV NWC'!F71-'JV NWC'!F78-'JV NWC'!F84)</f>
        <v>-36616748.391055554</v>
      </c>
      <c r="G214" s="852">
        <f>-('JV NWC'!G71-'JV NWC'!G78-'JV NWC'!G84)</f>
        <v>-57138260.474610463</v>
      </c>
      <c r="H214" s="852">
        <f>-('JV NWC'!H71-'JV NWC'!H78-'JV NWC'!H84)</f>
        <v>-59033703.584718913</v>
      </c>
      <c r="I214" s="852">
        <f>-('JV NWC'!I71-'JV NWC'!I78-'JV NWC'!I84)</f>
        <v>-59907929.430480376</v>
      </c>
      <c r="J214" s="852">
        <f>-('JV NWC'!J71-'JV NWC'!J78-'JV NWC'!J84)</f>
        <v>-60798017.371155456</v>
      </c>
      <c r="K214" s="852">
        <f>-('JV NWC'!K71-'JV NWC'!K78-'JV NWC'!K84)</f>
        <v>-61704358.777813509</v>
      </c>
      <c r="L214" s="852">
        <f>-('JV NWC'!L71-'JV NWC'!L78-'JV NWC'!L84)</f>
        <v>-62627178.154572845</v>
      </c>
      <c r="M214" s="852">
        <f>-('JV NWC'!M71-'JV NWC'!M78-'JV NWC'!M84)</f>
        <v>-63566953.812867001</v>
      </c>
      <c r="N214" s="852">
        <f>-('JV NWC'!N71-'JV NWC'!N78-'JV NWC'!N84)</f>
        <v>-64524070.438617624</v>
      </c>
      <c r="O214" s="852">
        <f>-('JV NWC'!O71-'JV NWC'!O78-'JV NWC'!O84)</f>
        <v>-65498794.174238175</v>
      </c>
      <c r="P214" s="852">
        <f>-('JV NWC'!P71-'JV NWC'!P78-'JV NWC'!P84)</f>
        <v>-66491514.284689665</v>
      </c>
      <c r="Q214" s="852">
        <f>-('JV NWC'!Q71-'JV NWC'!Q78-'JV NWC'!Q84)</f>
        <v>-67502759.68532531</v>
      </c>
      <c r="R214" s="852">
        <f>-('JV NWC'!R71-'JV NWC'!R78-'JV NWC'!R84)</f>
        <v>-68532721.06493105</v>
      </c>
      <c r="S214" s="852">
        <f>-('JV NWC'!S71-'JV NWC'!S78-'JV NWC'!S84)</f>
        <v>-69581912.339071319</v>
      </c>
      <c r="T214" s="852">
        <f>-('JV NWC'!T71-'JV NWC'!T78-'JV NWC'!T84)</f>
        <v>-70650799.182833135</v>
      </c>
      <c r="U214" s="852">
        <f>-('JV NWC'!U71-'JV NWC'!U78-'JV NWC'!U84)</f>
        <v>-71739810.327691615</v>
      </c>
      <c r="V214" s="852">
        <f>-('JV NWC'!V71-'JV NWC'!V78-'JV NWC'!V84)</f>
        <v>-69686092.617403954</v>
      </c>
      <c r="W214" s="852">
        <f>-('JV NWC'!W71-'JV NWC'!W78-'JV NWC'!W84)</f>
        <v>-31958330.766558722</v>
      </c>
    </row>
    <row r="215" spans="3:23" ht="15" x14ac:dyDescent="0.3">
      <c r="D215" s="833" t="s">
        <v>1006</v>
      </c>
      <c r="E215" s="852">
        <f>E199</f>
        <v>0</v>
      </c>
      <c r="F215" s="852">
        <f t="shared" ref="F215:W215" si="47">F199</f>
        <v>0</v>
      </c>
      <c r="G215" s="852">
        <f t="shared" ca="1" si="47"/>
        <v>238988.23200000005</v>
      </c>
      <c r="H215" s="852">
        <f t="shared" ca="1" si="47"/>
        <v>452180.23200000019</v>
      </c>
      <c r="I215" s="852">
        <f t="shared" ca="1" si="47"/>
        <v>274520.23200000002</v>
      </c>
      <c r="J215" s="852">
        <f t="shared" ca="1" si="47"/>
        <v>1424879.3916000004</v>
      </c>
      <c r="K215" s="852">
        <f t="shared" ca="1" si="47"/>
        <v>1606092.5915999999</v>
      </c>
      <c r="L215" s="852">
        <f t="shared" ca="1" si="47"/>
        <v>1243666.1916</v>
      </c>
      <c r="M215" s="852">
        <f t="shared" ca="1" si="47"/>
        <v>1243666.1916000007</v>
      </c>
      <c r="N215" s="852">
        <f t="shared" ca="1" si="47"/>
        <v>1334272.7916000001</v>
      </c>
      <c r="O215" s="852">
        <f t="shared" ca="1" si="47"/>
        <v>428206.79159999994</v>
      </c>
      <c r="P215" s="852">
        <f t="shared" ca="1" si="47"/>
        <v>2240338.7916000001</v>
      </c>
      <c r="Q215" s="852">
        <f t="shared" ca="1" si="47"/>
        <v>1334272.7916000001</v>
      </c>
      <c r="R215" s="852">
        <f t="shared" ca="1" si="47"/>
        <v>1334273</v>
      </c>
      <c r="S215" s="852">
        <f t="shared" ca="1" si="47"/>
        <v>1334272.7916000001</v>
      </c>
      <c r="T215" s="852">
        <f t="shared" ca="1" si="47"/>
        <v>1334272.7916000001</v>
      </c>
      <c r="U215" s="852">
        <f t="shared" ca="1" si="47"/>
        <v>1243666.1916</v>
      </c>
      <c r="V215" s="852">
        <f t="shared" ca="1" si="47"/>
        <v>1243666.1916</v>
      </c>
      <c r="W215" s="852">
        <f t="shared" ca="1" si="47"/>
        <v>1606623.0078672676</v>
      </c>
    </row>
    <row r="216" spans="3:23" x14ac:dyDescent="0.3">
      <c r="D216" s="879" t="s">
        <v>1007</v>
      </c>
      <c r="E216" s="852">
        <f t="shared" ref="E216:W216" si="48">E200</f>
        <v>0</v>
      </c>
      <c r="F216" s="852">
        <f t="shared" si="48"/>
        <v>-5754000.0000000009</v>
      </c>
      <c r="G216" s="852">
        <f t="shared" si="48"/>
        <v>0</v>
      </c>
      <c r="H216" s="852">
        <f t="shared" si="48"/>
        <v>0</v>
      </c>
      <c r="I216" s="852">
        <f t="shared" si="48"/>
        <v>0</v>
      </c>
      <c r="J216" s="852">
        <f t="shared" si="48"/>
        <v>0</v>
      </c>
      <c r="K216" s="852">
        <f t="shared" si="48"/>
        <v>0</v>
      </c>
      <c r="L216" s="852">
        <f t="shared" si="48"/>
        <v>0</v>
      </c>
      <c r="M216" s="852">
        <f t="shared" si="48"/>
        <v>0</v>
      </c>
      <c r="N216" s="852">
        <f t="shared" si="48"/>
        <v>0</v>
      </c>
      <c r="O216" s="852">
        <f t="shared" si="48"/>
        <v>0</v>
      </c>
      <c r="P216" s="852">
        <f t="shared" si="48"/>
        <v>0</v>
      </c>
      <c r="Q216" s="852">
        <f t="shared" si="48"/>
        <v>0</v>
      </c>
      <c r="R216" s="852">
        <f t="shared" si="48"/>
        <v>0</v>
      </c>
      <c r="S216" s="852">
        <f t="shared" si="48"/>
        <v>0</v>
      </c>
      <c r="T216" s="852">
        <f t="shared" si="48"/>
        <v>0</v>
      </c>
      <c r="U216" s="852">
        <f t="shared" si="48"/>
        <v>0</v>
      </c>
      <c r="V216" s="852">
        <f t="shared" si="48"/>
        <v>0</v>
      </c>
      <c r="W216" s="852">
        <f t="shared" si="48"/>
        <v>0</v>
      </c>
    </row>
    <row r="217" spans="3:23" x14ac:dyDescent="0.3">
      <c r="D217" s="879" t="s">
        <v>1008</v>
      </c>
      <c r="E217" s="852">
        <f t="shared" ref="E217:W217" si="49">E201</f>
        <v>0</v>
      </c>
      <c r="F217" s="852">
        <f t="shared" si="49"/>
        <v>0</v>
      </c>
      <c r="G217" s="852">
        <f t="shared" si="49"/>
        <v>0</v>
      </c>
      <c r="H217" s="852">
        <f t="shared" si="49"/>
        <v>0</v>
      </c>
      <c r="I217" s="852">
        <f t="shared" si="49"/>
        <v>0</v>
      </c>
      <c r="J217" s="852">
        <f t="shared" si="49"/>
        <v>0</v>
      </c>
      <c r="K217" s="852">
        <f t="shared" si="49"/>
        <v>0</v>
      </c>
      <c r="L217" s="852">
        <f t="shared" si="49"/>
        <v>0</v>
      </c>
      <c r="M217" s="852">
        <f t="shared" si="49"/>
        <v>0</v>
      </c>
      <c r="N217" s="852">
        <f t="shared" si="49"/>
        <v>0</v>
      </c>
      <c r="O217" s="852">
        <f t="shared" si="49"/>
        <v>0</v>
      </c>
      <c r="P217" s="852">
        <f t="shared" si="49"/>
        <v>0</v>
      </c>
      <c r="Q217" s="852">
        <f t="shared" si="49"/>
        <v>0</v>
      </c>
      <c r="R217" s="852">
        <f t="shared" si="49"/>
        <v>0</v>
      </c>
      <c r="S217" s="852">
        <f t="shared" si="49"/>
        <v>0</v>
      </c>
      <c r="T217" s="852">
        <f t="shared" si="49"/>
        <v>0</v>
      </c>
      <c r="U217" s="852">
        <f t="shared" si="49"/>
        <v>0</v>
      </c>
      <c r="V217" s="852">
        <f t="shared" si="49"/>
        <v>0</v>
      </c>
      <c r="W217" s="852">
        <f t="shared" si="49"/>
        <v>0</v>
      </c>
    </row>
    <row r="218" spans="3:23" ht="15" x14ac:dyDescent="0.3">
      <c r="D218" s="879" t="s">
        <v>1009</v>
      </c>
      <c r="E218" s="852">
        <f t="shared" ref="E218:W218" si="50">E202</f>
        <v>0</v>
      </c>
      <c r="F218" s="852">
        <f t="shared" si="50"/>
        <v>0</v>
      </c>
      <c r="G218" s="852">
        <f t="shared" si="50"/>
        <v>0</v>
      </c>
      <c r="H218" s="852">
        <f t="shared" si="50"/>
        <v>0</v>
      </c>
      <c r="I218" s="852">
        <f t="shared" si="50"/>
        <v>0</v>
      </c>
      <c r="J218" s="852">
        <f t="shared" si="50"/>
        <v>0</v>
      </c>
      <c r="K218" s="852">
        <f t="shared" si="50"/>
        <v>0</v>
      </c>
      <c r="L218" s="852">
        <f t="shared" si="50"/>
        <v>0</v>
      </c>
      <c r="M218" s="852">
        <f t="shared" si="50"/>
        <v>0</v>
      </c>
      <c r="N218" s="852">
        <f t="shared" si="50"/>
        <v>0</v>
      </c>
      <c r="O218" s="852">
        <f t="shared" si="50"/>
        <v>0</v>
      </c>
      <c r="P218" s="852">
        <f t="shared" si="50"/>
        <v>0</v>
      </c>
      <c r="Q218" s="852">
        <f t="shared" si="50"/>
        <v>0</v>
      </c>
      <c r="R218" s="852">
        <f t="shared" si="50"/>
        <v>0</v>
      </c>
      <c r="S218" s="852">
        <f t="shared" si="50"/>
        <v>0</v>
      </c>
      <c r="T218" s="852">
        <f t="shared" si="50"/>
        <v>0</v>
      </c>
      <c r="U218" s="852">
        <f t="shared" si="50"/>
        <v>0</v>
      </c>
      <c r="V218" s="852">
        <f t="shared" si="50"/>
        <v>0</v>
      </c>
      <c r="W218" s="852">
        <f t="shared" si="50"/>
        <v>0</v>
      </c>
    </row>
    <row r="219" spans="3:23" x14ac:dyDescent="0.3">
      <c r="D219" s="879" t="s">
        <v>1000</v>
      </c>
      <c r="E219" s="852">
        <f>E203</f>
        <v>0</v>
      </c>
      <c r="F219" s="852">
        <f t="shared" ref="F219:W219" si="51">F203</f>
        <v>-175799.08675799088</v>
      </c>
      <c r="G219" s="852">
        <f t="shared" si="51"/>
        <v>0</v>
      </c>
      <c r="H219" s="852">
        <f t="shared" si="51"/>
        <v>0</v>
      </c>
      <c r="I219" s="852">
        <f t="shared" si="51"/>
        <v>0</v>
      </c>
      <c r="J219" s="852">
        <f t="shared" si="51"/>
        <v>0</v>
      </c>
      <c r="K219" s="852">
        <f t="shared" si="51"/>
        <v>0</v>
      </c>
      <c r="L219" s="852">
        <f t="shared" si="51"/>
        <v>0</v>
      </c>
      <c r="M219" s="852">
        <f t="shared" si="51"/>
        <v>0</v>
      </c>
      <c r="N219" s="852">
        <f t="shared" si="51"/>
        <v>0</v>
      </c>
      <c r="O219" s="852">
        <f t="shared" si="51"/>
        <v>0</v>
      </c>
      <c r="P219" s="852">
        <f t="shared" si="51"/>
        <v>0</v>
      </c>
      <c r="Q219" s="852">
        <f t="shared" si="51"/>
        <v>0</v>
      </c>
      <c r="R219" s="852">
        <f t="shared" si="51"/>
        <v>0</v>
      </c>
      <c r="S219" s="852">
        <f t="shared" si="51"/>
        <v>0</v>
      </c>
      <c r="T219" s="852">
        <f t="shared" si="51"/>
        <v>0</v>
      </c>
      <c r="U219" s="852">
        <f t="shared" si="51"/>
        <v>0</v>
      </c>
      <c r="V219" s="852">
        <f t="shared" si="51"/>
        <v>0</v>
      </c>
      <c r="W219" s="852">
        <f t="shared" si="51"/>
        <v>0</v>
      </c>
    </row>
    <row r="220" spans="3:23" x14ac:dyDescent="0.3">
      <c r="D220" s="879" t="s">
        <v>1001</v>
      </c>
      <c r="E220" s="852">
        <f t="shared" ref="E220:T221" si="52">E204</f>
        <v>0</v>
      </c>
      <c r="F220" s="852">
        <f t="shared" ref="F220:W220" si="53">F204</f>
        <v>-141894.97716894979</v>
      </c>
      <c r="G220" s="852">
        <f t="shared" si="53"/>
        <v>0</v>
      </c>
      <c r="H220" s="852">
        <f t="shared" si="53"/>
        <v>0</v>
      </c>
      <c r="I220" s="852">
        <f t="shared" si="53"/>
        <v>0</v>
      </c>
      <c r="J220" s="852">
        <f t="shared" si="53"/>
        <v>0</v>
      </c>
      <c r="K220" s="852">
        <f t="shared" si="53"/>
        <v>0</v>
      </c>
      <c r="L220" s="852">
        <f t="shared" si="53"/>
        <v>0</v>
      </c>
      <c r="M220" s="852">
        <f t="shared" si="53"/>
        <v>0</v>
      </c>
      <c r="N220" s="852">
        <f t="shared" si="53"/>
        <v>0</v>
      </c>
      <c r="O220" s="852">
        <f t="shared" si="53"/>
        <v>0</v>
      </c>
      <c r="P220" s="852">
        <f t="shared" si="53"/>
        <v>0</v>
      </c>
      <c r="Q220" s="852">
        <f t="shared" si="53"/>
        <v>0</v>
      </c>
      <c r="R220" s="852">
        <f t="shared" si="53"/>
        <v>0</v>
      </c>
      <c r="S220" s="852">
        <f t="shared" si="53"/>
        <v>0</v>
      </c>
      <c r="T220" s="852">
        <f t="shared" si="53"/>
        <v>0</v>
      </c>
      <c r="U220" s="852">
        <f t="shared" si="53"/>
        <v>0</v>
      </c>
      <c r="V220" s="852">
        <f t="shared" si="53"/>
        <v>0</v>
      </c>
      <c r="W220" s="852">
        <f t="shared" si="53"/>
        <v>0</v>
      </c>
    </row>
    <row r="221" spans="3:23" x14ac:dyDescent="0.3">
      <c r="D221" s="833" t="s">
        <v>1002</v>
      </c>
      <c r="E221" s="852">
        <f t="shared" si="52"/>
        <v>0</v>
      </c>
      <c r="F221" s="852">
        <f t="shared" si="52"/>
        <v>0</v>
      </c>
      <c r="G221" s="852">
        <f t="shared" si="52"/>
        <v>0</v>
      </c>
      <c r="H221" s="852">
        <f t="shared" si="52"/>
        <v>0</v>
      </c>
      <c r="I221" s="852">
        <f t="shared" si="52"/>
        <v>-8918700.0000000019</v>
      </c>
      <c r="J221" s="852">
        <f t="shared" si="52"/>
        <v>0</v>
      </c>
      <c r="K221" s="852">
        <f t="shared" si="52"/>
        <v>0</v>
      </c>
      <c r="L221" s="852">
        <f t="shared" si="52"/>
        <v>0</v>
      </c>
      <c r="M221" s="852">
        <f t="shared" si="52"/>
        <v>0</v>
      </c>
      <c r="N221" s="852">
        <f t="shared" si="52"/>
        <v>0</v>
      </c>
      <c r="O221" s="852">
        <f t="shared" si="52"/>
        <v>0</v>
      </c>
      <c r="P221" s="852">
        <f t="shared" si="52"/>
        <v>0</v>
      </c>
      <c r="Q221" s="852">
        <f t="shared" si="52"/>
        <v>0</v>
      </c>
      <c r="R221" s="852">
        <f t="shared" si="52"/>
        <v>0</v>
      </c>
      <c r="S221" s="852">
        <f t="shared" si="52"/>
        <v>0</v>
      </c>
      <c r="T221" s="852">
        <f t="shared" si="52"/>
        <v>0</v>
      </c>
      <c r="U221" s="852">
        <f>U205</f>
        <v>0</v>
      </c>
      <c r="V221" s="852">
        <f>V205</f>
        <v>0</v>
      </c>
      <c r="W221" s="852">
        <f>W205</f>
        <v>-14097300.000000002</v>
      </c>
    </row>
    <row r="222" spans="3:23" x14ac:dyDescent="0.3">
      <c r="D222" s="833" t="s">
        <v>765</v>
      </c>
      <c r="E222" s="851">
        <f t="shared" ref="E222:W223" si="54">E206</f>
        <v>0</v>
      </c>
      <c r="F222" s="852">
        <f t="shared" si="54"/>
        <v>0</v>
      </c>
      <c r="G222" s="852">
        <f t="shared" si="54"/>
        <v>0</v>
      </c>
      <c r="H222" s="852">
        <f t="shared" si="54"/>
        <v>0</v>
      </c>
      <c r="I222" s="852">
        <f t="shared" si="54"/>
        <v>0</v>
      </c>
      <c r="J222" s="852">
        <f t="shared" si="54"/>
        <v>0</v>
      </c>
      <c r="K222" s="852">
        <f t="shared" si="54"/>
        <v>0</v>
      </c>
      <c r="L222" s="852">
        <f t="shared" si="54"/>
        <v>0</v>
      </c>
      <c r="M222" s="852">
        <f t="shared" si="54"/>
        <v>0</v>
      </c>
      <c r="N222" s="852">
        <f t="shared" si="54"/>
        <v>0</v>
      </c>
      <c r="O222" s="852">
        <f t="shared" si="54"/>
        <v>0</v>
      </c>
      <c r="P222" s="852">
        <f t="shared" si="54"/>
        <v>0</v>
      </c>
      <c r="Q222" s="852">
        <f t="shared" si="54"/>
        <v>0</v>
      </c>
      <c r="R222" s="852">
        <f t="shared" si="54"/>
        <v>0</v>
      </c>
      <c r="S222" s="852">
        <f t="shared" si="54"/>
        <v>0</v>
      </c>
      <c r="T222" s="852">
        <f t="shared" si="54"/>
        <v>0</v>
      </c>
      <c r="U222" s="852">
        <f t="shared" si="54"/>
        <v>0</v>
      </c>
      <c r="V222" s="852">
        <f t="shared" si="54"/>
        <v>0</v>
      </c>
      <c r="W222" s="852">
        <f t="shared" ca="1" si="54"/>
        <v>28768770.647876367</v>
      </c>
    </row>
    <row r="223" spans="3:23" x14ac:dyDescent="0.3">
      <c r="D223" s="833" t="s">
        <v>1003</v>
      </c>
      <c r="E223" s="852">
        <f t="shared" si="54"/>
        <v>0</v>
      </c>
      <c r="F223" s="852">
        <f t="shared" si="54"/>
        <v>0</v>
      </c>
      <c r="G223" s="852">
        <f t="shared" si="54"/>
        <v>0</v>
      </c>
      <c r="H223" s="852">
        <f t="shared" si="54"/>
        <v>0</v>
      </c>
      <c r="I223" s="852">
        <f t="shared" si="54"/>
        <v>0</v>
      </c>
      <c r="J223" s="852">
        <f t="shared" si="54"/>
        <v>0</v>
      </c>
      <c r="K223" s="852">
        <f t="shared" si="54"/>
        <v>0</v>
      </c>
      <c r="L223" s="852">
        <f t="shared" si="54"/>
        <v>0</v>
      </c>
      <c r="M223" s="852">
        <f t="shared" si="54"/>
        <v>0</v>
      </c>
      <c r="N223" s="852">
        <f t="shared" si="54"/>
        <v>0</v>
      </c>
      <c r="O223" s="852">
        <f t="shared" si="54"/>
        <v>0</v>
      </c>
      <c r="P223" s="852">
        <f t="shared" si="54"/>
        <v>0</v>
      </c>
      <c r="Q223" s="852">
        <f t="shared" si="54"/>
        <v>0</v>
      </c>
      <c r="R223" s="852">
        <f t="shared" si="54"/>
        <v>0</v>
      </c>
      <c r="S223" s="852">
        <f t="shared" si="54"/>
        <v>0</v>
      </c>
      <c r="T223" s="852">
        <f t="shared" si="54"/>
        <v>0</v>
      </c>
      <c r="U223" s="852">
        <f t="shared" si="54"/>
        <v>0</v>
      </c>
      <c r="V223" s="852">
        <f t="shared" si="54"/>
        <v>0</v>
      </c>
      <c r="W223" s="852">
        <f t="shared" si="54"/>
        <v>0</v>
      </c>
    </row>
    <row r="224" spans="3:23" x14ac:dyDescent="0.3">
      <c r="D224" s="882" t="s">
        <v>262</v>
      </c>
      <c r="E224" s="888">
        <f>SUM(E213:E223)</f>
        <v>1689898.5641000001</v>
      </c>
      <c r="F224" s="889">
        <f>SUM(F213:F223)</f>
        <v>-39237795.084027492</v>
      </c>
      <c r="G224" s="889">
        <f ca="1">SUM(G213:G223)</f>
        <v>-49204358.46830821</v>
      </c>
      <c r="H224" s="889">
        <f ca="1">SUM(H213:H223)</f>
        <v>-50777085.691792957</v>
      </c>
      <c r="I224" s="889">
        <f t="shared" ref="I224:W224" ca="1" si="55">SUM(I213:I223)</f>
        <v>-60636233.157130137</v>
      </c>
      <c r="J224" s="889">
        <f t="shared" ca="1" si="55"/>
        <v>-51343869.314780742</v>
      </c>
      <c r="K224" s="889">
        <f t="shared" ca="1" si="55"/>
        <v>-51953609.990125343</v>
      </c>
      <c r="L224" s="889">
        <f t="shared" ca="1" si="55"/>
        <v>-53121431.724914752</v>
      </c>
      <c r="M224" s="889">
        <f t="shared" ca="1" si="55"/>
        <v>-53941704.26719705</v>
      </c>
      <c r="N224" s="889">
        <f t="shared" ca="1" si="55"/>
        <v>-54686588.555587888</v>
      </c>
      <c r="O224" s="889">
        <f t="shared" ca="1" si="55"/>
        <v>-56443585.377393991</v>
      </c>
      <c r="P224" s="889">
        <f t="shared" ca="1" si="55"/>
        <v>-55498167.810196951</v>
      </c>
      <c r="Q224" s="889">
        <f t="shared" ca="1" si="55"/>
        <v>-57287214.124619037</v>
      </c>
      <c r="R224" s="889">
        <f t="shared" ca="1" si="55"/>
        <v>-58186603.073263057</v>
      </c>
      <c r="S224" s="889">
        <f t="shared" ca="1" si="55"/>
        <v>-59102866.359719992</v>
      </c>
      <c r="T224" s="889">
        <f t="shared" ca="1" si="55"/>
        <v>-60036419.060321555</v>
      </c>
      <c r="U224" s="889">
        <f t="shared" ca="1" si="55"/>
        <v>-61078245.577344425</v>
      </c>
      <c r="V224" s="889">
        <f t="shared" ca="1" si="55"/>
        <v>-58884227.224556446</v>
      </c>
      <c r="W224" s="889">
        <f t="shared" ca="1" si="55"/>
        <v>-10305739.812594615</v>
      </c>
    </row>
    <row r="225" spans="3:25" x14ac:dyDescent="0.3">
      <c r="E225" s="651"/>
    </row>
    <row r="226" spans="3:25" s="643" customFormat="1" x14ac:dyDescent="0.3">
      <c r="C226" s="732"/>
      <c r="E226" s="744"/>
    </row>
    <row r="227" spans="3:25" s="643" customFormat="1" x14ac:dyDescent="0.3">
      <c r="C227" s="732"/>
    </row>
    <row r="228" spans="3:25" ht="15" x14ac:dyDescent="0.3">
      <c r="D228" s="737" t="s">
        <v>835</v>
      </c>
      <c r="E228" s="644" t="s">
        <v>755</v>
      </c>
      <c r="F228" s="638">
        <v>0.5</v>
      </c>
      <c r="G228" s="638">
        <v>1.5</v>
      </c>
      <c r="H228" s="638">
        <v>2.5</v>
      </c>
      <c r="I228" s="638">
        <v>3.5</v>
      </c>
      <c r="J228" s="638">
        <v>4.5</v>
      </c>
      <c r="K228" s="638">
        <v>5.5</v>
      </c>
      <c r="L228" s="638">
        <v>6.5</v>
      </c>
      <c r="M228" s="638">
        <v>7.5</v>
      </c>
      <c r="N228" s="638">
        <v>8.5</v>
      </c>
      <c r="O228" s="638">
        <v>9.5</v>
      </c>
      <c r="P228" s="638">
        <v>10.5</v>
      </c>
      <c r="Q228" s="638">
        <v>11.5</v>
      </c>
      <c r="R228" s="638">
        <v>12.5</v>
      </c>
      <c r="S228" s="638">
        <v>13.5</v>
      </c>
      <c r="T228" s="638">
        <v>14.5</v>
      </c>
      <c r="U228" s="638">
        <v>15.5</v>
      </c>
      <c r="V228" s="638">
        <v>16.5</v>
      </c>
      <c r="W228" s="638">
        <v>17.5</v>
      </c>
    </row>
    <row r="229" spans="3:25" x14ac:dyDescent="0.3">
      <c r="D229" s="652"/>
      <c r="E229" s="644"/>
    </row>
    <row r="230" spans="3:25" x14ac:dyDescent="0.3">
      <c r="D230" s="741" t="s">
        <v>41</v>
      </c>
      <c r="E230" s="749" t="s">
        <v>878</v>
      </c>
      <c r="F230" s="694" t="s">
        <v>702</v>
      </c>
      <c r="G230" s="694" t="s">
        <v>703</v>
      </c>
      <c r="H230" s="694" t="s">
        <v>704</v>
      </c>
      <c r="I230" s="694" t="s">
        <v>705</v>
      </c>
      <c r="J230" s="694" t="s">
        <v>706</v>
      </c>
      <c r="K230" s="694" t="s">
        <v>707</v>
      </c>
      <c r="L230" s="694" t="s">
        <v>708</v>
      </c>
      <c r="M230" s="694" t="s">
        <v>709</v>
      </c>
      <c r="N230" s="694" t="s">
        <v>710</v>
      </c>
      <c r="O230" s="694" t="s">
        <v>711</v>
      </c>
      <c r="P230" s="694" t="s">
        <v>712</v>
      </c>
      <c r="Q230" s="694" t="s">
        <v>713</v>
      </c>
      <c r="R230" s="694" t="s">
        <v>714</v>
      </c>
      <c r="S230" s="694" t="s">
        <v>715</v>
      </c>
      <c r="T230" s="694" t="s">
        <v>716</v>
      </c>
      <c r="U230" s="694" t="s">
        <v>717</v>
      </c>
      <c r="V230" s="694" t="s">
        <v>726</v>
      </c>
      <c r="W230" s="694" t="s">
        <v>789</v>
      </c>
      <c r="X230" s="748" t="s">
        <v>871</v>
      </c>
      <c r="Y230" s="748" t="s">
        <v>872</v>
      </c>
    </row>
    <row r="231" spans="3:25" x14ac:dyDescent="0.3">
      <c r="C231" s="731" t="s">
        <v>1164</v>
      </c>
      <c r="D231" s="890" t="s">
        <v>42</v>
      </c>
      <c r="E231" s="826">
        <v>0</v>
      </c>
      <c r="F231" s="826">
        <f>장기TSA_차이!F66</f>
        <v>29911052.299333334</v>
      </c>
      <c r="G231" s="826">
        <f>장기TSA_차이!G66</f>
        <v>55457936.46800001</v>
      </c>
      <c r="H231" s="826">
        <f>장기TSA_차이!H66</f>
        <v>56897402.896727204</v>
      </c>
      <c r="I231" s="826">
        <f>장기TSA_차이!I66</f>
        <v>58376386.670642458</v>
      </c>
      <c r="J231" s="826">
        <f>장기TSA_차이!J66</f>
        <v>59896016.569862321</v>
      </c>
      <c r="K231" s="826">
        <f>장기TSA_차이!K66</f>
        <v>61457438.427546479</v>
      </c>
      <c r="L231" s="826">
        <f>장기TSA_차이!L66</f>
        <v>63061830.802977957</v>
      </c>
      <c r="M231" s="826">
        <f>장기TSA_차이!M66</f>
        <v>64710405.92388685</v>
      </c>
      <c r="N231" s="826">
        <f>장기TSA_차이!N66</f>
        <v>66404410.656071663</v>
      </c>
      <c r="O231" s="826">
        <f>장기TSA_차이!O66</f>
        <v>68145127.501112521</v>
      </c>
      <c r="P231" s="826">
        <f>장기TSA_차이!P66</f>
        <v>69933875.622994423</v>
      </c>
      <c r="Q231" s="826">
        <f>장기TSA_차이!Q66</f>
        <v>71772011.904482394</v>
      </c>
      <c r="R231" s="826">
        <f>장기TSA_차이!R66</f>
        <v>73660932.03411454</v>
      </c>
      <c r="S231" s="826">
        <f>장기TSA_차이!S66</f>
        <v>75602071.624705419</v>
      </c>
      <c r="T231" s="826">
        <f>장기TSA_차이!T66</f>
        <v>77596907.364277035</v>
      </c>
      <c r="U231" s="826">
        <f>장기TSA_차이!U66</f>
        <v>79646958.20036234</v>
      </c>
      <c r="V231" s="826">
        <f>장기TSA_차이!V66</f>
        <v>81753786.558653757</v>
      </c>
      <c r="W231" s="826">
        <f>장기TSA_차이!W66</f>
        <v>34966249.832082137</v>
      </c>
      <c r="X231" s="826">
        <f t="shared" ref="X231:X239" si="56">SUM(F231:W231)</f>
        <v>1149250801.3578327</v>
      </c>
      <c r="Y231" s="826">
        <f>X231/COUNTIF(F231:W231,"&gt;0")</f>
        <v>63847266.742101818</v>
      </c>
    </row>
    <row r="232" spans="3:25" x14ac:dyDescent="0.3">
      <c r="D232" s="891" t="s">
        <v>964</v>
      </c>
      <c r="E232" s="827">
        <v>0</v>
      </c>
      <c r="F232" s="827">
        <f>장기TSA_차이!F67</f>
        <v>3205066.666666667</v>
      </c>
      <c r="G232" s="827">
        <f>장기TSA_차이!G67</f>
        <v>5549344</v>
      </c>
      <c r="H232" s="827">
        <f>장기TSA_차이!H67</f>
        <v>5604837.4400000004</v>
      </c>
      <c r="I232" s="827">
        <f>장기TSA_차이!I67</f>
        <v>5660885.8144000005</v>
      </c>
      <c r="J232" s="827">
        <f>장기TSA_차이!J67</f>
        <v>5717494.6725440007</v>
      </c>
      <c r="K232" s="827">
        <f>장기TSA_차이!K67</f>
        <v>5774669.6192694409</v>
      </c>
      <c r="L232" s="827">
        <f>장기TSA_차이!L67</f>
        <v>5832416.3154621357</v>
      </c>
      <c r="M232" s="827">
        <f>장기TSA_차이!M67</f>
        <v>5890740.4786167573</v>
      </c>
      <c r="N232" s="827">
        <f>장기TSA_차이!N67</f>
        <v>5949647.883402925</v>
      </c>
      <c r="O232" s="827">
        <f>장기TSA_차이!O67</f>
        <v>6009144.3622369543</v>
      </c>
      <c r="P232" s="827">
        <f>장기TSA_차이!P67</f>
        <v>6069235.8058593236</v>
      </c>
      <c r="Q232" s="827">
        <f>장기TSA_차이!Q67</f>
        <v>6129928.1639179168</v>
      </c>
      <c r="R232" s="827">
        <f>장기TSA_차이!R67</f>
        <v>6191227.445557096</v>
      </c>
      <c r="S232" s="827">
        <f>장기TSA_차이!S67</f>
        <v>6253139.7200126667</v>
      </c>
      <c r="T232" s="827">
        <f>장기TSA_차이!T67</f>
        <v>6315671.1172127938</v>
      </c>
      <c r="U232" s="827">
        <f>장기TSA_차이!U67</f>
        <v>6378827.8283849219</v>
      </c>
      <c r="V232" s="827">
        <f>장기TSA_차이!V67</f>
        <v>6442616.1066687712</v>
      </c>
      <c r="W232" s="827">
        <f>장기TSA_차이!W67</f>
        <v>2711267.6115564415</v>
      </c>
      <c r="X232" s="827">
        <f t="shared" si="56"/>
        <v>101686161.05176881</v>
      </c>
      <c r="Y232" s="827">
        <f>X232/COUNTIF(F232:W232,"&gt;0")</f>
        <v>5649231.1695427112</v>
      </c>
    </row>
    <row r="233" spans="3:25" x14ac:dyDescent="0.3">
      <c r="D233" s="892" t="s">
        <v>814</v>
      </c>
      <c r="E233" s="828">
        <f>SUM(E231:E232)</f>
        <v>0</v>
      </c>
      <c r="F233" s="828">
        <f>장기TSA_차이!F68</f>
        <v>33116118.966000002</v>
      </c>
      <c r="G233" s="828">
        <f>장기TSA_차이!G68</f>
        <v>61007280.46800001</v>
      </c>
      <c r="H233" s="828">
        <f>장기TSA_차이!H68</f>
        <v>62502240.336727202</v>
      </c>
      <c r="I233" s="828">
        <f>장기TSA_차이!I68</f>
        <v>64037272.48504246</v>
      </c>
      <c r="J233" s="828">
        <f>장기TSA_차이!J68</f>
        <v>65613511.242406324</v>
      </c>
      <c r="K233" s="828">
        <f>장기TSA_차이!K68</f>
        <v>67232108.046815917</v>
      </c>
      <c r="L233" s="828">
        <f>장기TSA_차이!L68</f>
        <v>68894247.118440092</v>
      </c>
      <c r="M233" s="828">
        <f>장기TSA_차이!M68</f>
        <v>70601146.40250361</v>
      </c>
      <c r="N233" s="828">
        <f>장기TSA_차이!N68</f>
        <v>72354058.539474592</v>
      </c>
      <c r="O233" s="828">
        <f>장기TSA_차이!O68</f>
        <v>74154271.863349468</v>
      </c>
      <c r="P233" s="828">
        <f>장기TSA_차이!P68</f>
        <v>76003111.42885375</v>
      </c>
      <c r="Q233" s="828">
        <f>장기TSA_차이!Q68</f>
        <v>77901940.068400308</v>
      </c>
      <c r="R233" s="828">
        <f>장기TSA_차이!R68</f>
        <v>79852159.479671642</v>
      </c>
      <c r="S233" s="828">
        <f>장기TSA_차이!S68</f>
        <v>81855211.344718084</v>
      </c>
      <c r="T233" s="828">
        <f>장기TSA_차이!T68</f>
        <v>83912578.481489822</v>
      </c>
      <c r="U233" s="828">
        <f>장기TSA_차이!U68</f>
        <v>86025786.028747261</v>
      </c>
      <c r="V233" s="828">
        <f>장기TSA_차이!V68</f>
        <v>88196402.665322527</v>
      </c>
      <c r="W233" s="828">
        <f>장기TSA_차이!W68</f>
        <v>37677517.443638578</v>
      </c>
      <c r="X233" s="828">
        <f t="shared" si="56"/>
        <v>1250936962.4096014</v>
      </c>
      <c r="Y233" s="828">
        <f>X233/COUNTIF(F233:W233,"&gt;0")</f>
        <v>69496497.911644518</v>
      </c>
    </row>
    <row r="234" spans="3:25" x14ac:dyDescent="0.3">
      <c r="D234" s="893" t="s">
        <v>796</v>
      </c>
      <c r="E234" s="829">
        <f>-'장기TSA_인센티브 소급액'!L48</f>
        <v>0</v>
      </c>
      <c r="F234" s="829">
        <f>장기TSA_차이!F69</f>
        <v>0</v>
      </c>
      <c r="G234" s="829">
        <f>장기TSA_차이!G69</f>
        <v>0</v>
      </c>
      <c r="H234" s="829">
        <f>장기TSA_차이!H69</f>
        <v>0</v>
      </c>
      <c r="I234" s="829">
        <f>장기TSA_차이!I69</f>
        <v>0</v>
      </c>
      <c r="J234" s="829">
        <f>장기TSA_차이!J69</f>
        <v>0</v>
      </c>
      <c r="K234" s="829">
        <f>장기TSA_차이!K69</f>
        <v>0</v>
      </c>
      <c r="L234" s="829">
        <f>장기TSA_차이!L69</f>
        <v>0</v>
      </c>
      <c r="M234" s="829">
        <f>장기TSA_차이!M69</f>
        <v>0</v>
      </c>
      <c r="N234" s="829">
        <f>장기TSA_차이!N69</f>
        <v>0</v>
      </c>
      <c r="O234" s="829">
        <f>장기TSA_차이!O69</f>
        <v>0</v>
      </c>
      <c r="P234" s="829">
        <f>장기TSA_차이!P69</f>
        <v>0</v>
      </c>
      <c r="Q234" s="829">
        <f>장기TSA_차이!Q69</f>
        <v>0</v>
      </c>
      <c r="R234" s="829">
        <f>장기TSA_차이!R69</f>
        <v>0</v>
      </c>
      <c r="S234" s="829">
        <f>장기TSA_차이!S69</f>
        <v>0</v>
      </c>
      <c r="T234" s="829">
        <f>장기TSA_차이!T69</f>
        <v>0</v>
      </c>
      <c r="U234" s="829">
        <f>장기TSA_차이!U69</f>
        <v>0</v>
      </c>
      <c r="V234" s="829">
        <f>장기TSA_차이!V69</f>
        <v>0</v>
      </c>
      <c r="W234" s="829">
        <f>장기TSA_차이!W69</f>
        <v>0</v>
      </c>
      <c r="X234" s="829">
        <f t="shared" si="56"/>
        <v>0</v>
      </c>
      <c r="Y234" s="829" t="e">
        <f>X234/COUNTIF(F234:W234,"&lt;0")</f>
        <v>#DIV/0!</v>
      </c>
    </row>
    <row r="235" spans="3:25" x14ac:dyDescent="0.3">
      <c r="D235" s="894" t="s">
        <v>823</v>
      </c>
      <c r="E235" s="829">
        <f>-'장기TSA_인센티브 소급액'!L49</f>
        <v>-918726.59600000014</v>
      </c>
      <c r="F235" s="829">
        <f>장기TSA_차이!F70</f>
        <v>-869178.72410833323</v>
      </c>
      <c r="G235" s="829">
        <f>장기TSA_차이!G70</f>
        <v>-1677393.2742000001</v>
      </c>
      <c r="H235" s="829">
        <f>장기TSA_차이!H70</f>
        <v>-1719579.7150461301</v>
      </c>
      <c r="I235" s="829">
        <f>장기TSA_차이!I70</f>
        <v>-1762827.14487954</v>
      </c>
      <c r="J235" s="829">
        <f>장기TSA_차이!J70</f>
        <v>-1807162.2475732605</v>
      </c>
      <c r="K235" s="829">
        <f>장기TSA_차이!K70</f>
        <v>-1852612.3780997277</v>
      </c>
      <c r="L235" s="829">
        <f>장기TSA_차이!L70</f>
        <v>-1899205.5794089357</v>
      </c>
      <c r="M235" s="829">
        <f>장기TSA_차이!M70</f>
        <v>-1946970.59973107</v>
      </c>
      <c r="N235" s="829">
        <f>장기TSA_차이!N70</f>
        <v>-1995936.9103143066</v>
      </c>
      <c r="O235" s="829">
        <f>장기TSA_차이!O70</f>
        <v>-2046134.7236087113</v>
      </c>
      <c r="P235" s="829">
        <f>장기TSA_차이!P70</f>
        <v>-2097595.0119074699</v>
      </c>
      <c r="Q235" s="829">
        <f>장기TSA_차이!Q70</f>
        <v>-2150349.5264569423</v>
      </c>
      <c r="R235" s="829">
        <f>장기TSA_차이!R70</f>
        <v>-2204430.8170473343</v>
      </c>
      <c r="S235" s="829">
        <f>장기TSA_차이!S70</f>
        <v>-2259872.2520960742</v>
      </c>
      <c r="T235" s="829">
        <f>장기TSA_차이!T70</f>
        <v>-2316708.0392362904</v>
      </c>
      <c r="U235" s="829">
        <f>장기TSA_차이!U70</f>
        <v>-2374973.2464230829</v>
      </c>
      <c r="V235" s="829">
        <f>장기TSA_차이!V70</f>
        <v>-2434703.8235706235</v>
      </c>
      <c r="W235" s="829">
        <f>장기TSA_차이!W70</f>
        <v>-1039973.593638927</v>
      </c>
      <c r="X235" s="829">
        <f t="shared" si="56"/>
        <v>-34455607.607346766</v>
      </c>
      <c r="Y235" s="829">
        <f>X235/COUNTIF(F235:W235,"&lt;0")</f>
        <v>-1914200.4226303759</v>
      </c>
    </row>
    <row r="236" spans="3:25" x14ac:dyDescent="0.3">
      <c r="D236" s="895" t="s">
        <v>322</v>
      </c>
      <c r="E236" s="827">
        <f>-'장기TSA_인센티브 소급액'!L50</f>
        <v>0</v>
      </c>
      <c r="F236" s="827">
        <f>장기TSA_차이!F71</f>
        <v>-3205066.6666666674</v>
      </c>
      <c r="G236" s="827">
        <f>장기TSA_차이!G71</f>
        <v>-5549344</v>
      </c>
      <c r="H236" s="827">
        <f>장기TSA_차이!H71</f>
        <v>-5604837.4400000004</v>
      </c>
      <c r="I236" s="827">
        <f>장기TSA_차이!I71</f>
        <v>-5660885.8144000005</v>
      </c>
      <c r="J236" s="827">
        <f>장기TSA_차이!J71</f>
        <v>-5717494.6725440016</v>
      </c>
      <c r="K236" s="827">
        <f>장기TSA_차이!K71</f>
        <v>-5774669.6192694409</v>
      </c>
      <c r="L236" s="827">
        <f>장기TSA_차이!L71</f>
        <v>-5832416.3154621366</v>
      </c>
      <c r="M236" s="827">
        <f>장기TSA_차이!M71</f>
        <v>-5890740.4786167573</v>
      </c>
      <c r="N236" s="827">
        <f>장기TSA_차이!N71</f>
        <v>-5949647.883402925</v>
      </c>
      <c r="O236" s="827">
        <f>장기TSA_차이!O71</f>
        <v>-6009144.3622369543</v>
      </c>
      <c r="P236" s="827">
        <f>장기TSA_차이!P71</f>
        <v>-6069235.8058593236</v>
      </c>
      <c r="Q236" s="827">
        <f>장기TSA_차이!Q71</f>
        <v>-6129928.1639179168</v>
      </c>
      <c r="R236" s="827">
        <f>장기TSA_차이!R71</f>
        <v>-6191227.445557097</v>
      </c>
      <c r="S236" s="827">
        <f>장기TSA_차이!S71</f>
        <v>-6253139.7200126667</v>
      </c>
      <c r="T236" s="827">
        <f>장기TSA_차이!T71</f>
        <v>-6315671.1172127947</v>
      </c>
      <c r="U236" s="827">
        <f>장기TSA_차이!U71</f>
        <v>-6378827.8283849219</v>
      </c>
      <c r="V236" s="827">
        <f>장기TSA_차이!V71</f>
        <v>-6442616.1066687712</v>
      </c>
      <c r="W236" s="827">
        <f>장기TSA_차이!W71</f>
        <v>-2711267.6115564415</v>
      </c>
      <c r="X236" s="827">
        <f t="shared" si="56"/>
        <v>-101686161.05176882</v>
      </c>
      <c r="Y236" s="827">
        <f>X236/COUNTIF(F236:W236,"&lt;0")</f>
        <v>-5649231.1695427122</v>
      </c>
    </row>
    <row r="237" spans="3:25" s="643" customFormat="1" x14ac:dyDescent="0.3">
      <c r="C237" s="732"/>
      <c r="D237" s="896" t="s">
        <v>800</v>
      </c>
      <c r="E237" s="897">
        <f>SUM(E234:E236)</f>
        <v>-918726.59600000014</v>
      </c>
      <c r="F237" s="897">
        <f>장기TSA_차이!F72</f>
        <v>-4074245.3907750007</v>
      </c>
      <c r="G237" s="897">
        <f>장기TSA_차이!G72</f>
        <v>-7226737.2741999999</v>
      </c>
      <c r="H237" s="897">
        <f>장기TSA_차이!H72</f>
        <v>-7324417.1550461305</v>
      </c>
      <c r="I237" s="897">
        <f>장기TSA_차이!I72</f>
        <v>-7423712.9592795409</v>
      </c>
      <c r="J237" s="897">
        <f>장기TSA_차이!J72</f>
        <v>-7524656.9201172618</v>
      </c>
      <c r="K237" s="897">
        <f>장기TSA_차이!K72</f>
        <v>-7627281.9973691683</v>
      </c>
      <c r="L237" s="897">
        <f>장기TSA_차이!L72</f>
        <v>-7731621.8948710728</v>
      </c>
      <c r="M237" s="897">
        <f>장기TSA_차이!M72</f>
        <v>-7837711.0783478273</v>
      </c>
      <c r="N237" s="897">
        <f>장기TSA_차이!N72</f>
        <v>-7945584.7937172316</v>
      </c>
      <c r="O237" s="897">
        <f>장기TSA_차이!O72</f>
        <v>-8055279.085845666</v>
      </c>
      <c r="P237" s="897">
        <f>장기TSA_차이!P72</f>
        <v>-8166830.8177667931</v>
      </c>
      <c r="Q237" s="897">
        <f>장기TSA_차이!Q72</f>
        <v>-8280277.6903748587</v>
      </c>
      <c r="R237" s="897">
        <f>장기TSA_차이!R72</f>
        <v>-8395658.2626044303</v>
      </c>
      <c r="S237" s="897">
        <f>장기TSA_차이!S72</f>
        <v>-8513011.9721087404</v>
      </c>
      <c r="T237" s="897">
        <f>장기TSA_차이!T72</f>
        <v>-8632379.1564490851</v>
      </c>
      <c r="U237" s="897">
        <f>장기TSA_차이!U72</f>
        <v>-8753801.0748080052</v>
      </c>
      <c r="V237" s="897">
        <f>장기TSA_차이!V72</f>
        <v>-8877319.9302393943</v>
      </c>
      <c r="W237" s="897">
        <f>장기TSA_차이!W72</f>
        <v>-3751241.2051953683</v>
      </c>
      <c r="X237" s="897">
        <f t="shared" si="56"/>
        <v>-136141768.65911555</v>
      </c>
      <c r="Y237" s="897">
        <f>X237/COUNTIF(F237:W237,"&lt;0")</f>
        <v>-7563431.5921730865</v>
      </c>
    </row>
    <row r="238" spans="3:25" s="643" customFormat="1" x14ac:dyDescent="0.3">
      <c r="C238" s="732"/>
      <c r="D238" s="898" t="s">
        <v>867</v>
      </c>
      <c r="E238" s="899">
        <v>0</v>
      </c>
      <c r="F238" s="899">
        <f>F237/F233</f>
        <v>-0.12302907218560209</v>
      </c>
      <c r="G238" s="899">
        <f t="shared" ref="G238:X238" si="57">G237/G233</f>
        <v>-0.118456964787844</v>
      </c>
      <c r="H238" s="899">
        <f t="shared" si="57"/>
        <v>-0.11718647388615604</v>
      </c>
      <c r="I238" s="899">
        <f t="shared" si="57"/>
        <v>-0.11592800054083406</v>
      </c>
      <c r="J238" s="899">
        <f t="shared" si="57"/>
        <v>-0.11468151570669244</v>
      </c>
      <c r="K238" s="899">
        <f t="shared" si="57"/>
        <v>-0.11344701540606227</v>
      </c>
      <c r="L238" s="899">
        <f t="shared" si="57"/>
        <v>-0.11222449214923844</v>
      </c>
      <c r="M238" s="899">
        <f t="shared" si="57"/>
        <v>-0.11101393500984132</v>
      </c>
      <c r="N238" s="899">
        <f t="shared" si="57"/>
        <v>-0.10981532970099137</v>
      </c>
      <c r="O238" s="899">
        <f t="shared" si="57"/>
        <v>-0.10862865865219241</v>
      </c>
      <c r="P238" s="899">
        <f t="shared" si="57"/>
        <v>-0.10745390108682241</v>
      </c>
      <c r="Q238" s="899">
        <f t="shared" si="57"/>
        <v>-0.10629103310013228</v>
      </c>
      <c r="R238" s="899">
        <f t="shared" si="57"/>
        <v>-0.10514002773765629</v>
      </c>
      <c r="S238" s="899">
        <f t="shared" si="57"/>
        <v>-0.10400085507393983</v>
      </c>
      <c r="T238" s="899">
        <f t="shared" si="57"/>
        <v>-0.1028734822914933</v>
      </c>
      <c r="U238" s="899">
        <f t="shared" si="57"/>
        <v>-0.1017578737598834</v>
      </c>
      <c r="V238" s="899">
        <f t="shared" si="57"/>
        <v>-0.10065399111487594</v>
      </c>
      <c r="W238" s="899">
        <v>0</v>
      </c>
      <c r="X238" s="899">
        <f t="shared" si="57"/>
        <v>-0.10883183785446246</v>
      </c>
      <c r="Y238" s="899">
        <f>Y237/Y233</f>
        <v>-0.10883183785446247</v>
      </c>
    </row>
    <row r="239" spans="3:25" s="643" customFormat="1" x14ac:dyDescent="0.3">
      <c r="C239" s="732"/>
      <c r="D239" s="892" t="s">
        <v>869</v>
      </c>
      <c r="E239" s="828">
        <v>0</v>
      </c>
      <c r="F239" s="828">
        <f>장기TSA_차이!F73</f>
        <v>29041873.575225003</v>
      </c>
      <c r="G239" s="828">
        <f>장기TSA_차이!G73</f>
        <v>53780543.19380001</v>
      </c>
      <c r="H239" s="828">
        <f>장기TSA_차이!H73</f>
        <v>55177823.181681074</v>
      </c>
      <c r="I239" s="828">
        <f>장기TSA_차이!I73</f>
        <v>56613559.525762916</v>
      </c>
      <c r="J239" s="828">
        <f>장기TSA_차이!J73</f>
        <v>58088854.322289065</v>
      </c>
      <c r="K239" s="828">
        <f>장기TSA_차이!K73</f>
        <v>59604826.049446747</v>
      </c>
      <c r="L239" s="828">
        <f>장기TSA_차이!L73</f>
        <v>61162625.223569021</v>
      </c>
      <c r="M239" s="828">
        <f>장기TSA_차이!M73</f>
        <v>62763435.324155785</v>
      </c>
      <c r="N239" s="828">
        <f>장기TSA_차이!N73</f>
        <v>64408473.745757356</v>
      </c>
      <c r="O239" s="828">
        <f>장기TSA_차이!O73</f>
        <v>66098992.777503803</v>
      </c>
      <c r="P239" s="828">
        <f>장기TSA_차이!P73</f>
        <v>67836280.611086965</v>
      </c>
      <c r="Q239" s="828">
        <f>장기TSA_차이!Q73</f>
        <v>69621662.378025442</v>
      </c>
      <c r="R239" s="828">
        <f>장기TSA_차이!R73</f>
        <v>71456501.217067212</v>
      </c>
      <c r="S239" s="828">
        <f>장기TSA_차이!S73</f>
        <v>73342199.372609347</v>
      </c>
      <c r="T239" s="828">
        <f>장기TSA_차이!T73</f>
        <v>75280199.325040743</v>
      </c>
      <c r="U239" s="828">
        <f>장기TSA_차이!U73</f>
        <v>77271984.953939259</v>
      </c>
      <c r="V239" s="828">
        <f>장기TSA_차이!V73</f>
        <v>79319082.735083133</v>
      </c>
      <c r="W239" s="828">
        <f>장기TSA_차이!W73</f>
        <v>33926276.238443211</v>
      </c>
      <c r="X239" s="828">
        <f t="shared" si="56"/>
        <v>1114795193.7504861</v>
      </c>
      <c r="Y239" s="828">
        <f>X239/COUNTIF(F239:W239,"&gt;0")</f>
        <v>61933066.319471449</v>
      </c>
    </row>
    <row r="240" spans="3:25" s="643" customFormat="1" x14ac:dyDescent="0.3">
      <c r="C240" s="732"/>
      <c r="D240" s="745"/>
      <c r="E240" s="745"/>
      <c r="F240" s="746"/>
      <c r="G240" s="746"/>
      <c r="H240" s="746"/>
      <c r="I240" s="746"/>
      <c r="J240" s="746"/>
      <c r="K240" s="746"/>
      <c r="L240" s="746"/>
      <c r="M240" s="746"/>
      <c r="N240" s="746"/>
      <c r="O240" s="746"/>
      <c r="P240" s="746"/>
      <c r="Q240" s="746"/>
      <c r="R240" s="746"/>
      <c r="S240" s="746"/>
      <c r="T240" s="746"/>
      <c r="U240" s="746"/>
      <c r="V240" s="746"/>
      <c r="W240" s="746"/>
    </row>
    <row r="241" spans="3:25" s="643" customFormat="1" x14ac:dyDescent="0.3">
      <c r="C241" s="732"/>
      <c r="D241" s="745"/>
      <c r="E241" s="745"/>
      <c r="F241" s="746"/>
      <c r="G241" s="746"/>
      <c r="H241" s="746"/>
      <c r="I241" s="746"/>
      <c r="J241" s="746"/>
      <c r="K241" s="746"/>
      <c r="L241" s="746"/>
      <c r="M241" s="746"/>
      <c r="N241" s="746"/>
      <c r="O241" s="746"/>
      <c r="P241" s="746"/>
      <c r="Q241" s="746"/>
      <c r="R241" s="746"/>
      <c r="S241" s="746"/>
      <c r="T241" s="746"/>
      <c r="U241" s="746"/>
      <c r="V241" s="746"/>
      <c r="W241" s="746"/>
    </row>
    <row r="242" spans="3:25" x14ac:dyDescent="0.3">
      <c r="D242" s="728" t="s">
        <v>911</v>
      </c>
      <c r="E242" s="644"/>
    </row>
    <row r="243" spans="3:25" x14ac:dyDescent="0.3">
      <c r="D243" s="741" t="s">
        <v>41</v>
      </c>
      <c r="E243" s="749" t="s">
        <v>878</v>
      </c>
      <c r="F243" s="694" t="s">
        <v>702</v>
      </c>
      <c r="G243" s="694" t="s">
        <v>703</v>
      </c>
      <c r="H243" s="694" t="s">
        <v>704</v>
      </c>
      <c r="I243" s="694" t="s">
        <v>705</v>
      </c>
      <c r="J243" s="694" t="s">
        <v>706</v>
      </c>
      <c r="K243" s="694" t="s">
        <v>707</v>
      </c>
      <c r="L243" s="694" t="s">
        <v>708</v>
      </c>
      <c r="M243" s="694" t="s">
        <v>709</v>
      </c>
      <c r="N243" s="694" t="s">
        <v>710</v>
      </c>
      <c r="O243" s="694" t="s">
        <v>711</v>
      </c>
      <c r="P243" s="694" t="s">
        <v>712</v>
      </c>
      <c r="Q243" s="694" t="s">
        <v>713</v>
      </c>
      <c r="R243" s="694" t="s">
        <v>714</v>
      </c>
      <c r="S243" s="694" t="s">
        <v>715</v>
      </c>
      <c r="T243" s="694" t="s">
        <v>716</v>
      </c>
      <c r="U243" s="694" t="s">
        <v>717</v>
      </c>
      <c r="V243" s="694" t="s">
        <v>726</v>
      </c>
      <c r="W243" s="694" t="s">
        <v>789</v>
      </c>
      <c r="X243" s="748" t="s">
        <v>871</v>
      </c>
      <c r="Y243" s="748" t="s">
        <v>872</v>
      </c>
    </row>
    <row r="244" spans="3:25" x14ac:dyDescent="0.3">
      <c r="C244" s="731" t="s">
        <v>1164</v>
      </c>
      <c r="D244" s="890" t="s">
        <v>42</v>
      </c>
      <c r="E244" s="826">
        <v>0</v>
      </c>
      <c r="F244" s="826">
        <f t="shared" ref="F244:W244" si="58">F60</f>
        <v>51837892.055999994</v>
      </c>
      <c r="G244" s="826">
        <f t="shared" si="58"/>
        <v>52626930.726908401</v>
      </c>
      <c r="H244" s="826">
        <f t="shared" si="58"/>
        <v>53430666.877247155</v>
      </c>
      <c r="I244" s="826">
        <f t="shared" si="58"/>
        <v>54249418.680192478</v>
      </c>
      <c r="J244" s="826">
        <f t="shared" si="58"/>
        <v>55083511.796291716</v>
      </c>
      <c r="K244" s="826">
        <f t="shared" si="58"/>
        <v>55933291.460276566</v>
      </c>
      <c r="L244" s="826">
        <f t="shared" si="58"/>
        <v>56799063.150514737</v>
      </c>
      <c r="M244" s="826">
        <f t="shared" si="58"/>
        <v>57681211.817922458</v>
      </c>
      <c r="N244" s="826">
        <f t="shared" si="58"/>
        <v>58580083.629592612</v>
      </c>
      <c r="O244" s="826">
        <f t="shared" si="58"/>
        <v>59496080.96302329</v>
      </c>
      <c r="P244" s="826">
        <f t="shared" si="58"/>
        <v>60429465.595347822</v>
      </c>
      <c r="Q244" s="826">
        <f t="shared" si="58"/>
        <v>61380774.154303357</v>
      </c>
      <c r="R244" s="826">
        <f t="shared" si="58"/>
        <v>62350266.232711233</v>
      </c>
      <c r="S244" s="826">
        <f t="shared" si="58"/>
        <v>63338392.915558651</v>
      </c>
      <c r="T244" s="826">
        <f t="shared" si="58"/>
        <v>64345594.737735696</v>
      </c>
      <c r="U244" s="826">
        <f t="shared" si="58"/>
        <v>65372290.95621939</v>
      </c>
      <c r="V244" s="826">
        <f t="shared" si="58"/>
        <v>66418889.647050276</v>
      </c>
      <c r="W244" s="826">
        <f t="shared" si="58"/>
        <v>0</v>
      </c>
      <c r="X244" s="826">
        <f t="shared" ref="X244:X252" si="59">SUM(F244:W244)</f>
        <v>999353825.39689577</v>
      </c>
      <c r="Y244" s="826">
        <f>X244/COUNTIF(F244:W244,"&gt;0")</f>
        <v>58785519.140993871</v>
      </c>
    </row>
    <row r="245" spans="3:25" x14ac:dyDescent="0.3">
      <c r="D245" s="891" t="s">
        <v>964</v>
      </c>
      <c r="E245" s="827">
        <v>0</v>
      </c>
      <c r="F245" s="827">
        <f t="shared" ref="F245:W245" si="60">F61</f>
        <v>5494400</v>
      </c>
      <c r="G245" s="827">
        <f t="shared" si="60"/>
        <v>5549344</v>
      </c>
      <c r="H245" s="827">
        <f t="shared" si="60"/>
        <v>5604837.4400000004</v>
      </c>
      <c r="I245" s="827">
        <f t="shared" si="60"/>
        <v>5660885.8144000005</v>
      </c>
      <c r="J245" s="827">
        <f t="shared" si="60"/>
        <v>5717494.6725440007</v>
      </c>
      <c r="K245" s="827">
        <f t="shared" si="60"/>
        <v>5774669.6192694409</v>
      </c>
      <c r="L245" s="827">
        <f t="shared" si="60"/>
        <v>5832416.3154621357</v>
      </c>
      <c r="M245" s="827">
        <f t="shared" si="60"/>
        <v>5890740.4786167573</v>
      </c>
      <c r="N245" s="827">
        <f t="shared" si="60"/>
        <v>5949647.883402925</v>
      </c>
      <c r="O245" s="827">
        <f t="shared" si="60"/>
        <v>6009144.3622369543</v>
      </c>
      <c r="P245" s="827">
        <f t="shared" si="60"/>
        <v>6069235.8058593236</v>
      </c>
      <c r="Q245" s="827">
        <f t="shared" si="60"/>
        <v>6129928.1639179168</v>
      </c>
      <c r="R245" s="827">
        <f t="shared" si="60"/>
        <v>6191227.445557096</v>
      </c>
      <c r="S245" s="827">
        <f t="shared" si="60"/>
        <v>6253139.7200126667</v>
      </c>
      <c r="T245" s="827">
        <f t="shared" si="60"/>
        <v>6315671.1172127938</v>
      </c>
      <c r="U245" s="827">
        <f t="shared" si="60"/>
        <v>6378827.8283849219</v>
      </c>
      <c r="V245" s="827">
        <f t="shared" si="60"/>
        <v>6442616.1066687712</v>
      </c>
      <c r="W245" s="827">
        <f t="shared" si="60"/>
        <v>0</v>
      </c>
      <c r="X245" s="827">
        <f t="shared" si="59"/>
        <v>101264226.7735457</v>
      </c>
      <c r="Y245" s="827">
        <f>X245/COUNTIF(F245:W245,"&gt;0")</f>
        <v>5956719.2219732767</v>
      </c>
    </row>
    <row r="246" spans="3:25" x14ac:dyDescent="0.3">
      <c r="D246" s="892" t="s">
        <v>864</v>
      </c>
      <c r="E246" s="828">
        <f>SUM(E244:E245)</f>
        <v>0</v>
      </c>
      <c r="F246" s="828">
        <f t="shared" ref="F246:W246" si="61">F62</f>
        <v>57332292.055999994</v>
      </c>
      <c r="G246" s="828">
        <f t="shared" si="61"/>
        <v>58176274.726908401</v>
      </c>
      <c r="H246" s="828">
        <f t="shared" si="61"/>
        <v>59035504.317247152</v>
      </c>
      <c r="I246" s="828">
        <f t="shared" si="61"/>
        <v>59910304.49459248</v>
      </c>
      <c r="J246" s="828">
        <f t="shared" si="61"/>
        <v>60801006.468835719</v>
      </c>
      <c r="K246" s="828">
        <f t="shared" si="61"/>
        <v>61707961.079546005</v>
      </c>
      <c r="L246" s="828">
        <f t="shared" si="61"/>
        <v>62631479.465976872</v>
      </c>
      <c r="M246" s="828">
        <f t="shared" si="61"/>
        <v>63571952.296539217</v>
      </c>
      <c r="N246" s="828">
        <f t="shared" si="61"/>
        <v>64529731.512995541</v>
      </c>
      <c r="O246" s="828">
        <f t="shared" si="61"/>
        <v>65505225.325260244</v>
      </c>
      <c r="P246" s="828">
        <f t="shared" si="61"/>
        <v>66498701.401207149</v>
      </c>
      <c r="Q246" s="828">
        <f t="shared" si="61"/>
        <v>67510702.318221271</v>
      </c>
      <c r="R246" s="828">
        <f t="shared" si="61"/>
        <v>68541493.678268328</v>
      </c>
      <c r="S246" s="828">
        <f t="shared" si="61"/>
        <v>69591532.635571316</v>
      </c>
      <c r="T246" s="828">
        <f t="shared" si="61"/>
        <v>70661265.854948491</v>
      </c>
      <c r="U246" s="828">
        <f t="shared" si="61"/>
        <v>71751118.784604311</v>
      </c>
      <c r="V246" s="828">
        <f t="shared" si="61"/>
        <v>72861505.753719047</v>
      </c>
      <c r="W246" s="828">
        <f t="shared" si="61"/>
        <v>0</v>
      </c>
      <c r="X246" s="828">
        <f t="shared" si="59"/>
        <v>1100618052.1704416</v>
      </c>
      <c r="Y246" s="828">
        <f>X246/COUNTIF(F246:W246,"&gt;0")</f>
        <v>64742238.362967156</v>
      </c>
    </row>
    <row r="247" spans="3:25" x14ac:dyDescent="0.3">
      <c r="D247" s="893" t="s">
        <v>796</v>
      </c>
      <c r="E247" s="829">
        <f>-'JV_ 19년 인센티브 소급액'!L48</f>
        <v>-87791.917499999981</v>
      </c>
      <c r="F247" s="829">
        <f t="shared" ref="F247:W247" si="62">F63</f>
        <v>0</v>
      </c>
      <c r="G247" s="829">
        <f t="shared" si="62"/>
        <v>0</v>
      </c>
      <c r="H247" s="829">
        <f t="shared" si="62"/>
        <v>0</v>
      </c>
      <c r="I247" s="829">
        <f t="shared" si="62"/>
        <v>0</v>
      </c>
      <c r="J247" s="829">
        <f t="shared" si="62"/>
        <v>0</v>
      </c>
      <c r="K247" s="829">
        <f t="shared" si="62"/>
        <v>0</v>
      </c>
      <c r="L247" s="829">
        <f t="shared" si="62"/>
        <v>0</v>
      </c>
      <c r="M247" s="829">
        <f t="shared" si="62"/>
        <v>0</v>
      </c>
      <c r="N247" s="829">
        <f t="shared" si="62"/>
        <v>0</v>
      </c>
      <c r="O247" s="829">
        <f t="shared" si="62"/>
        <v>0</v>
      </c>
      <c r="P247" s="829">
        <f t="shared" si="62"/>
        <v>0</v>
      </c>
      <c r="Q247" s="829">
        <f t="shared" si="62"/>
        <v>0</v>
      </c>
      <c r="R247" s="829">
        <f t="shared" si="62"/>
        <v>0</v>
      </c>
      <c r="S247" s="829">
        <f t="shared" si="62"/>
        <v>0</v>
      </c>
      <c r="T247" s="829">
        <f t="shared" si="62"/>
        <v>0</v>
      </c>
      <c r="U247" s="829">
        <f t="shared" si="62"/>
        <v>0</v>
      </c>
      <c r="V247" s="829">
        <f t="shared" si="62"/>
        <v>0</v>
      </c>
      <c r="W247" s="829">
        <f t="shared" si="62"/>
        <v>0</v>
      </c>
      <c r="X247" s="829">
        <f t="shared" si="59"/>
        <v>0</v>
      </c>
      <c r="Y247" s="829" t="e">
        <f>X247/COUNTIF(F247:W247,"&lt;0")</f>
        <v>#DIV/0!</v>
      </c>
    </row>
    <row r="248" spans="3:25" x14ac:dyDescent="0.3">
      <c r="D248" s="894" t="s">
        <v>823</v>
      </c>
      <c r="E248" s="829">
        <f>-'JV_ 19년 인센티브 소급액'!L49</f>
        <v>-1602106.6465999999</v>
      </c>
      <c r="F248" s="829">
        <f t="shared" ref="F248:W248" si="63">F64</f>
        <v>-2110342.1128649996</v>
      </c>
      <c r="G248" s="829">
        <f t="shared" si="63"/>
        <v>-2163417.2170035546</v>
      </c>
      <c r="H248" s="829">
        <f t="shared" si="63"/>
        <v>-2217827.1600111937</v>
      </c>
      <c r="I248" s="829">
        <f t="shared" si="63"/>
        <v>-2273605.5130854752</v>
      </c>
      <c r="J248" s="829">
        <f t="shared" si="63"/>
        <v>-2330786.6917395745</v>
      </c>
      <c r="K248" s="829">
        <f t="shared" si="63"/>
        <v>-2389405.9770368244</v>
      </c>
      <c r="L248" s="829">
        <f t="shared" si="63"/>
        <v>-2449499.5373593005</v>
      </c>
      <c r="M248" s="829">
        <f t="shared" si="63"/>
        <v>-2511104.4507238865</v>
      </c>
      <c r="N248" s="829">
        <f t="shared" si="63"/>
        <v>-2574258.7276595924</v>
      </c>
      <c r="O248" s="829">
        <f t="shared" si="63"/>
        <v>-2639001.3346602316</v>
      </c>
      <c r="P248" s="829">
        <f t="shared" si="63"/>
        <v>-2705372.2182269352</v>
      </c>
      <c r="Q248" s="829">
        <f t="shared" si="63"/>
        <v>-2773412.3295153426</v>
      </c>
      <c r="R248" s="829">
        <f t="shared" si="63"/>
        <v>-2843163.6496026535</v>
      </c>
      <c r="S248" s="829">
        <f t="shared" si="63"/>
        <v>-2914669.2153901597</v>
      </c>
      <c r="T248" s="829">
        <f t="shared" si="63"/>
        <v>-2987973.1461572219</v>
      </c>
      <c r="U248" s="829">
        <f t="shared" si="63"/>
        <v>-3063120.670783075</v>
      </c>
      <c r="V248" s="829">
        <f t="shared" si="63"/>
        <v>-3140158.1556532695</v>
      </c>
      <c r="W248" s="829">
        <f t="shared" si="63"/>
        <v>0</v>
      </c>
      <c r="X248" s="829">
        <f t="shared" si="59"/>
        <v>-44087118.107473284</v>
      </c>
      <c r="Y248" s="829">
        <f>X248/COUNTIF(F248:W248,"&lt;0")</f>
        <v>-2593359.888674899</v>
      </c>
    </row>
    <row r="249" spans="3:25" x14ac:dyDescent="0.3">
      <c r="D249" s="895" t="s">
        <v>322</v>
      </c>
      <c r="E249" s="827">
        <f>-'JV_ 19년 인센티브 소급액'!L50</f>
        <v>0</v>
      </c>
      <c r="F249" s="827">
        <f t="shared" ref="F249:W249" si="64">F65</f>
        <v>-5494400</v>
      </c>
      <c r="G249" s="827">
        <f t="shared" si="64"/>
        <v>-5549344</v>
      </c>
      <c r="H249" s="827">
        <f t="shared" si="64"/>
        <v>-5604837.4400000004</v>
      </c>
      <c r="I249" s="827">
        <f t="shared" si="64"/>
        <v>-5660885.8144000005</v>
      </c>
      <c r="J249" s="827">
        <f t="shared" si="64"/>
        <v>-5717494.6725440016</v>
      </c>
      <c r="K249" s="827">
        <f t="shared" si="64"/>
        <v>-5774669.6192694409</v>
      </c>
      <c r="L249" s="827">
        <f t="shared" si="64"/>
        <v>-5832416.3154621366</v>
      </c>
      <c r="M249" s="827">
        <f t="shared" si="64"/>
        <v>-5890740.4786167573</v>
      </c>
      <c r="N249" s="827">
        <f t="shared" si="64"/>
        <v>-5949647.883402925</v>
      </c>
      <c r="O249" s="827">
        <f t="shared" si="64"/>
        <v>-6009144.3622369543</v>
      </c>
      <c r="P249" s="827">
        <f t="shared" si="64"/>
        <v>-6069235.8058593236</v>
      </c>
      <c r="Q249" s="827">
        <f t="shared" si="64"/>
        <v>-6129928.1639179168</v>
      </c>
      <c r="R249" s="827">
        <f t="shared" si="64"/>
        <v>-6191227.445557097</v>
      </c>
      <c r="S249" s="827">
        <f t="shared" si="64"/>
        <v>-6253139.7200126667</v>
      </c>
      <c r="T249" s="827">
        <f t="shared" si="64"/>
        <v>-6315671.1172127947</v>
      </c>
      <c r="U249" s="827">
        <f t="shared" si="64"/>
        <v>-6378827.8283849219</v>
      </c>
      <c r="V249" s="827">
        <f t="shared" si="64"/>
        <v>-6442616.1066687712</v>
      </c>
      <c r="W249" s="827">
        <f t="shared" si="64"/>
        <v>0</v>
      </c>
      <c r="X249" s="827">
        <f t="shared" si="59"/>
        <v>-101264226.7735457</v>
      </c>
      <c r="Y249" s="827">
        <f>X249/COUNTIF(F249:W249,"&lt;0")</f>
        <v>-5956719.2219732767</v>
      </c>
    </row>
    <row r="250" spans="3:25" s="643" customFormat="1" x14ac:dyDescent="0.3">
      <c r="C250" s="732"/>
      <c r="D250" s="896" t="s">
        <v>865</v>
      </c>
      <c r="E250" s="897">
        <f>SUM(E247:E249)</f>
        <v>-1689898.5640999998</v>
      </c>
      <c r="F250" s="897">
        <f t="shared" ref="F250:W250" si="65">F66</f>
        <v>-7604742.1128649991</v>
      </c>
      <c r="G250" s="897">
        <f t="shared" si="65"/>
        <v>-7712761.2170035541</v>
      </c>
      <c r="H250" s="897">
        <f t="shared" si="65"/>
        <v>-7822664.6000111941</v>
      </c>
      <c r="I250" s="897">
        <f t="shared" si="65"/>
        <v>-7934491.3274854757</v>
      </c>
      <c r="J250" s="897">
        <f t="shared" si="65"/>
        <v>-8048281.3642835766</v>
      </c>
      <c r="K250" s="897">
        <f t="shared" si="65"/>
        <v>-8164075.5963062653</v>
      </c>
      <c r="L250" s="897">
        <f t="shared" si="65"/>
        <v>-8281915.8528214376</v>
      </c>
      <c r="M250" s="897">
        <f t="shared" si="65"/>
        <v>-8401844.9293406438</v>
      </c>
      <c r="N250" s="897">
        <f t="shared" si="65"/>
        <v>-8523906.6110625174</v>
      </c>
      <c r="O250" s="897">
        <f t="shared" si="65"/>
        <v>-8648145.6968971863</v>
      </c>
      <c r="P250" s="897">
        <f t="shared" si="65"/>
        <v>-8774608.0240862593</v>
      </c>
      <c r="Q250" s="897">
        <f t="shared" si="65"/>
        <v>-8903340.4934332594</v>
      </c>
      <c r="R250" s="897">
        <f t="shared" si="65"/>
        <v>-9034391.0951597504</v>
      </c>
      <c r="S250" s="897">
        <f t="shared" si="65"/>
        <v>-9167808.9354028255</v>
      </c>
      <c r="T250" s="897">
        <f t="shared" si="65"/>
        <v>-9303644.2633700166</v>
      </c>
      <c r="U250" s="897">
        <f t="shared" si="65"/>
        <v>-9441948.4991679974</v>
      </c>
      <c r="V250" s="897">
        <f t="shared" si="65"/>
        <v>-9582774.2623220403</v>
      </c>
      <c r="W250" s="897">
        <f t="shared" si="65"/>
        <v>0</v>
      </c>
      <c r="X250" s="897">
        <f t="shared" si="59"/>
        <v>-145351344.88101903</v>
      </c>
      <c r="Y250" s="897">
        <f>X250/COUNTIF(F250:W250,"&lt;0")</f>
        <v>-8550079.1106481776</v>
      </c>
    </row>
    <row r="251" spans="3:25" s="643" customFormat="1" x14ac:dyDescent="0.3">
      <c r="C251" s="732"/>
      <c r="D251" s="898" t="s">
        <v>866</v>
      </c>
      <c r="E251" s="899">
        <v>0</v>
      </c>
      <c r="F251" s="899">
        <f t="shared" ref="F251:V251" si="66">F250/F246</f>
        <v>-0.13264325984799241</v>
      </c>
      <c r="G251" s="899">
        <f t="shared" si="66"/>
        <v>-0.13257571498362294</v>
      </c>
      <c r="H251" s="899">
        <f t="shared" si="66"/>
        <v>-0.13250779662986314</v>
      </c>
      <c r="I251" s="899">
        <f t="shared" si="66"/>
        <v>-0.13243950927008968</v>
      </c>
      <c r="J251" s="899">
        <f t="shared" si="66"/>
        <v>-0.13237085751876196</v>
      </c>
      <c r="K251" s="899">
        <f t="shared" si="66"/>
        <v>-0.1323018205994877</v>
      </c>
      <c r="L251" s="899">
        <f t="shared" si="66"/>
        <v>-0.13223247995156173</v>
      </c>
      <c r="M251" s="899">
        <f t="shared" si="66"/>
        <v>-0.13216276401500462</v>
      </c>
      <c r="N251" s="899">
        <f t="shared" si="66"/>
        <v>-0.13209270225068118</v>
      </c>
      <c r="O251" s="899">
        <f t="shared" si="66"/>
        <v>-0.13202222653163323</v>
      </c>
      <c r="P251" s="899">
        <f t="shared" si="66"/>
        <v>-0.13195156956744683</v>
      </c>
      <c r="Q251" s="899">
        <f t="shared" si="66"/>
        <v>-0.13188043062366767</v>
      </c>
      <c r="R251" s="899">
        <f t="shared" si="66"/>
        <v>-0.13180907812670242</v>
      </c>
      <c r="S251" s="899">
        <f t="shared" si="66"/>
        <v>-0.13173741959976251</v>
      </c>
      <c r="T251" s="899">
        <f t="shared" si="66"/>
        <v>-0.13166540608638802</v>
      </c>
      <c r="U251" s="899">
        <f t="shared" si="66"/>
        <v>-0.13159304912739511</v>
      </c>
      <c r="V251" s="899">
        <f t="shared" si="66"/>
        <v>-0.13152039836663559</v>
      </c>
      <c r="W251" s="899">
        <v>0</v>
      </c>
      <c r="X251" s="899">
        <f>X250/X246</f>
        <v>-0.13206338438151469</v>
      </c>
      <c r="Y251" s="899">
        <f>Y250/Y246</f>
        <v>-0.13206338438151469</v>
      </c>
    </row>
    <row r="252" spans="3:25" s="643" customFormat="1" x14ac:dyDescent="0.3">
      <c r="C252" s="732"/>
      <c r="D252" s="892" t="s">
        <v>868</v>
      </c>
      <c r="E252" s="828">
        <v>0</v>
      </c>
      <c r="F252" s="828">
        <f t="shared" ref="F252:W252" si="67">F67</f>
        <v>49727549.943134993</v>
      </c>
      <c r="G252" s="828">
        <f t="shared" si="67"/>
        <v>50463513.509904847</v>
      </c>
      <c r="H252" s="828">
        <f t="shared" si="67"/>
        <v>51212839.71723596</v>
      </c>
      <c r="I252" s="828">
        <f t="shared" si="67"/>
        <v>51975813.167107001</v>
      </c>
      <c r="J252" s="828">
        <f t="shared" si="67"/>
        <v>52752725.104552142</v>
      </c>
      <c r="K252" s="828">
        <f t="shared" si="67"/>
        <v>53543885.48323974</v>
      </c>
      <c r="L252" s="828">
        <f t="shared" si="67"/>
        <v>54349563.613155432</v>
      </c>
      <c r="M252" s="828">
        <f t="shared" si="67"/>
        <v>55170107.367198572</v>
      </c>
      <c r="N252" s="828">
        <f t="shared" si="67"/>
        <v>56005824.901933022</v>
      </c>
      <c r="O252" s="828">
        <f t="shared" si="67"/>
        <v>56857079.628363058</v>
      </c>
      <c r="P252" s="828">
        <f t="shared" si="67"/>
        <v>57724093.37712089</v>
      </c>
      <c r="Q252" s="828">
        <f t="shared" si="67"/>
        <v>58607361.824788012</v>
      </c>
      <c r="R252" s="828">
        <f t="shared" si="67"/>
        <v>59507102.583108574</v>
      </c>
      <c r="S252" s="828">
        <f t="shared" si="67"/>
        <v>60423723.70016849</v>
      </c>
      <c r="T252" s="828">
        <f t="shared" si="67"/>
        <v>61357621.591578476</v>
      </c>
      <c r="U252" s="828">
        <f t="shared" si="67"/>
        <v>62309170.285436317</v>
      </c>
      <c r="V252" s="828">
        <f t="shared" si="67"/>
        <v>63278731.491397008</v>
      </c>
      <c r="W252" s="828">
        <f t="shared" si="67"/>
        <v>0</v>
      </c>
      <c r="X252" s="828">
        <f t="shared" si="59"/>
        <v>955266707.28942251</v>
      </c>
      <c r="Y252" s="828">
        <f>X252/COUNTIF(F252:W252,"&gt;0")</f>
        <v>56192159.252318971</v>
      </c>
    </row>
    <row r="253" spans="3:25" s="643" customFormat="1" x14ac:dyDescent="0.3">
      <c r="C253" s="732"/>
      <c r="D253" s="910" t="s">
        <v>870</v>
      </c>
      <c r="E253" s="828">
        <v>0</v>
      </c>
      <c r="F253" s="828">
        <f>'각사별 CF'!G192</f>
        <v>0</v>
      </c>
      <c r="G253" s="828">
        <f ca="1">'각사별 CF'!H192</f>
        <v>238988.23200000005</v>
      </c>
      <c r="H253" s="828">
        <f ca="1">'각사별 CF'!I192</f>
        <v>452180.23200000019</v>
      </c>
      <c r="I253" s="828">
        <f ca="1">'각사별 CF'!J192</f>
        <v>274520.23200000002</v>
      </c>
      <c r="J253" s="828">
        <f ca="1">'각사별 CF'!K192</f>
        <v>1424879.3916000004</v>
      </c>
      <c r="K253" s="828">
        <f ca="1">'각사별 CF'!L192</f>
        <v>1606092.5915999999</v>
      </c>
      <c r="L253" s="828">
        <f ca="1">'각사별 CF'!M192</f>
        <v>1243666.1916</v>
      </c>
      <c r="M253" s="828">
        <f ca="1">'각사별 CF'!N192</f>
        <v>1243666.1916000007</v>
      </c>
      <c r="N253" s="828">
        <f ca="1">'각사별 CF'!O192</f>
        <v>1334272.7916000001</v>
      </c>
      <c r="O253" s="828">
        <f ca="1">'각사별 CF'!P192</f>
        <v>428206.79159999994</v>
      </c>
      <c r="P253" s="828">
        <f ca="1">'각사별 CF'!Q192</f>
        <v>2240338.7916000001</v>
      </c>
      <c r="Q253" s="828">
        <f ca="1">'각사별 CF'!R192</f>
        <v>1334272.7916000001</v>
      </c>
      <c r="R253" s="828">
        <f ca="1">'각사별 CF'!S192</f>
        <v>1334272.7916000015</v>
      </c>
      <c r="S253" s="828">
        <f ca="1">'각사별 CF'!T192</f>
        <v>1334272.7916000001</v>
      </c>
      <c r="T253" s="828">
        <f ca="1">'각사별 CF'!U192</f>
        <v>1334272.7916000001</v>
      </c>
      <c r="U253" s="828">
        <f ca="1">'각사별 CF'!V192</f>
        <v>1243666.1916</v>
      </c>
      <c r="V253" s="828">
        <f ca="1">'각사별 CF'!W192</f>
        <v>1243666.1916</v>
      </c>
      <c r="W253" s="828">
        <f ca="1">'각사별 CF'!X192</f>
        <v>1606623.0078672676</v>
      </c>
      <c r="X253" s="828">
        <f ca="1">SUM(F253:W253)</f>
        <v>19917857.994667273</v>
      </c>
      <c r="Y253" s="828">
        <f ca="1">X253/COUNTA(G253:W253)</f>
        <v>1171638.7055686631</v>
      </c>
    </row>
    <row r="254" spans="3:25" x14ac:dyDescent="0.3">
      <c r="D254" s="652"/>
      <c r="E254" s="644"/>
    </row>
    <row r="255" spans="3:25" s="643" customFormat="1" x14ac:dyDescent="0.3">
      <c r="C255" s="732"/>
    </row>
    <row r="256" spans="3:25" ht="15" x14ac:dyDescent="0.3">
      <c r="D256" s="652" t="s">
        <v>836</v>
      </c>
      <c r="E256" s="652"/>
    </row>
    <row r="257" spans="3:24" x14ac:dyDescent="0.3">
      <c r="C257" s="731" t="s">
        <v>1165</v>
      </c>
      <c r="D257" s="2171" t="s">
        <v>41</v>
      </c>
      <c r="E257" s="2172"/>
      <c r="F257" s="642" t="s">
        <v>702</v>
      </c>
      <c r="G257" s="642" t="s">
        <v>703</v>
      </c>
      <c r="H257" s="642" t="s">
        <v>704</v>
      </c>
      <c r="I257" s="642" t="s">
        <v>705</v>
      </c>
      <c r="J257" s="642" t="s">
        <v>706</v>
      </c>
      <c r="K257" s="642" t="s">
        <v>707</v>
      </c>
      <c r="L257" s="642" t="s">
        <v>708</v>
      </c>
      <c r="M257" s="642" t="s">
        <v>709</v>
      </c>
      <c r="N257" s="642" t="s">
        <v>710</v>
      </c>
      <c r="O257" s="642" t="s">
        <v>711</v>
      </c>
      <c r="P257" s="642" t="s">
        <v>712</v>
      </c>
      <c r="Q257" s="642" t="s">
        <v>713</v>
      </c>
      <c r="R257" s="642" t="s">
        <v>714</v>
      </c>
      <c r="S257" s="642" t="s">
        <v>715</v>
      </c>
      <c r="T257" s="642" t="s">
        <v>716</v>
      </c>
      <c r="U257" s="642" t="s">
        <v>717</v>
      </c>
      <c r="V257" s="642" t="s">
        <v>726</v>
      </c>
      <c r="W257" s="642" t="s">
        <v>789</v>
      </c>
      <c r="X257" s="721" t="s">
        <v>9</v>
      </c>
    </row>
    <row r="258" spans="3:24" ht="25.5" x14ac:dyDescent="0.3">
      <c r="C258" s="731" t="s">
        <v>1166</v>
      </c>
      <c r="D258" s="900" t="s">
        <v>818</v>
      </c>
      <c r="E258" s="901" t="s">
        <v>817</v>
      </c>
      <c r="F258" s="902">
        <f ca="1">'JV_PL&amp;배당가능이익검토'!G75</f>
        <v>3500000</v>
      </c>
      <c r="G258" s="902">
        <f ca="1">'JV_PL&amp;배당가능이익검토'!H75</f>
        <v>6500000</v>
      </c>
      <c r="H258" s="902">
        <f ca="1">'JV_PL&amp;배당가능이익검토'!I75</f>
        <v>4000000</v>
      </c>
      <c r="I258" s="902">
        <f ca="1">'JV_PL&amp;배당가능이익검토'!J75</f>
        <v>8000000</v>
      </c>
      <c r="J258" s="902">
        <f ca="1">'JV_PL&amp;배당가능이익검토'!K75</f>
        <v>9000000</v>
      </c>
      <c r="K258" s="902">
        <f ca="1">'JV_PL&amp;배당가능이익검토'!L75</f>
        <v>7000000</v>
      </c>
      <c r="L258" s="902">
        <f ca="1">'JV_PL&amp;배당가능이익검토'!M75</f>
        <v>7000000</v>
      </c>
      <c r="M258" s="902">
        <f ca="1">'JV_PL&amp;배당가능이익검토'!N75</f>
        <v>7500000</v>
      </c>
      <c r="N258" s="902">
        <f ca="1">'JV_PL&amp;배당가능이익검토'!O75</f>
        <v>2500000</v>
      </c>
      <c r="O258" s="902">
        <f ca="1">'JV_PL&amp;배당가능이익검토'!P75</f>
        <v>12500000</v>
      </c>
      <c r="P258" s="902">
        <f ca="1">'JV_PL&amp;배당가능이익검토'!Q75</f>
        <v>7500000</v>
      </c>
      <c r="Q258" s="902">
        <f ca="1">'JV_PL&amp;배당가능이익검토'!R75</f>
        <v>7500000</v>
      </c>
      <c r="R258" s="902">
        <f ca="1">'JV_PL&amp;배당가능이익검토'!S75</f>
        <v>7500000</v>
      </c>
      <c r="S258" s="902">
        <f ca="1">'JV_PL&amp;배당가능이익검토'!T75</f>
        <v>7500000</v>
      </c>
      <c r="T258" s="902">
        <f ca="1">'JV_PL&amp;배당가능이익검토'!U75</f>
        <v>7000000</v>
      </c>
      <c r="U258" s="902">
        <f ca="1">'JV_PL&amp;배당가능이익검토'!V75</f>
        <v>7000000</v>
      </c>
      <c r="V258" s="902">
        <f ca="1">'JV_PL&amp;배당가능이익검토'!W75</f>
        <v>6500000</v>
      </c>
      <c r="W258" s="902">
        <f ca="1">'JV_PL&amp;배당가능이익검토'!X75</f>
        <v>71000000</v>
      </c>
      <c r="X258" s="902">
        <f t="shared" ref="X258:X266" ca="1" si="68">SUM(F258:W258)</f>
        <v>189000000</v>
      </c>
    </row>
    <row r="259" spans="3:24" ht="15" x14ac:dyDescent="0.3">
      <c r="D259" s="2175" t="s">
        <v>819</v>
      </c>
      <c r="E259" s="903" t="s">
        <v>1010</v>
      </c>
      <c r="F259" s="852">
        <f t="shared" ref="F259:W259" si="69">F151</f>
        <v>0</v>
      </c>
      <c r="G259" s="852">
        <f t="shared" ca="1" si="69"/>
        <v>1470000.0000000002</v>
      </c>
      <c r="H259" s="852">
        <f t="shared" ca="1" si="69"/>
        <v>2730000.0000000005</v>
      </c>
      <c r="I259" s="852">
        <f t="shared" ca="1" si="69"/>
        <v>1680000.0000000002</v>
      </c>
      <c r="J259" s="852">
        <f t="shared" ca="1" si="69"/>
        <v>3360000.0000000005</v>
      </c>
      <c r="K259" s="852">
        <f t="shared" ca="1" si="69"/>
        <v>3780000.0000000005</v>
      </c>
      <c r="L259" s="852">
        <f t="shared" ca="1" si="69"/>
        <v>2940000.0000000005</v>
      </c>
      <c r="M259" s="852">
        <f t="shared" ca="1" si="69"/>
        <v>2940000.0000000005</v>
      </c>
      <c r="N259" s="852">
        <f t="shared" ca="1" si="69"/>
        <v>3150000.0000000005</v>
      </c>
      <c r="O259" s="852">
        <f t="shared" ca="1" si="69"/>
        <v>1050000</v>
      </c>
      <c r="P259" s="852">
        <f t="shared" ca="1" si="69"/>
        <v>5250000.0000000009</v>
      </c>
      <c r="Q259" s="852">
        <f t="shared" ca="1" si="69"/>
        <v>3150000.0000000005</v>
      </c>
      <c r="R259" s="852">
        <f t="shared" ca="1" si="69"/>
        <v>3150000.0000000005</v>
      </c>
      <c r="S259" s="852">
        <f t="shared" ca="1" si="69"/>
        <v>3150000.0000000005</v>
      </c>
      <c r="T259" s="852">
        <f t="shared" ca="1" si="69"/>
        <v>3150000.0000000005</v>
      </c>
      <c r="U259" s="852">
        <f t="shared" ca="1" si="69"/>
        <v>2940000.0000000005</v>
      </c>
      <c r="V259" s="852">
        <f t="shared" ca="1" si="69"/>
        <v>2940000.0000000005</v>
      </c>
      <c r="W259" s="852">
        <f t="shared" ca="1" si="69"/>
        <v>32550000.000000004</v>
      </c>
      <c r="X259" s="852">
        <f t="shared" ca="1" si="68"/>
        <v>79380000.000000015</v>
      </c>
    </row>
    <row r="260" spans="3:24" ht="15" x14ac:dyDescent="0.3">
      <c r="D260" s="2176"/>
      <c r="E260" s="904" t="s">
        <v>1363</v>
      </c>
      <c r="F260" s="852">
        <f t="shared" ref="F260:W260" si="70">F155</f>
        <v>0</v>
      </c>
      <c r="G260" s="852">
        <f t="shared" si="70"/>
        <v>0</v>
      </c>
      <c r="H260" s="852">
        <f t="shared" si="70"/>
        <v>0</v>
      </c>
      <c r="I260" s="852">
        <f t="shared" si="70"/>
        <v>8918700.0000000019</v>
      </c>
      <c r="J260" s="852">
        <f t="shared" si="70"/>
        <v>0</v>
      </c>
      <c r="K260" s="852">
        <f t="shared" si="70"/>
        <v>0</v>
      </c>
      <c r="L260" s="852">
        <f t="shared" si="70"/>
        <v>0</v>
      </c>
      <c r="M260" s="852">
        <f t="shared" si="70"/>
        <v>0</v>
      </c>
      <c r="N260" s="852">
        <f t="shared" si="70"/>
        <v>0</v>
      </c>
      <c r="O260" s="852">
        <f t="shared" si="70"/>
        <v>0</v>
      </c>
      <c r="P260" s="852">
        <f t="shared" si="70"/>
        <v>0</v>
      </c>
      <c r="Q260" s="852">
        <f t="shared" si="70"/>
        <v>0</v>
      </c>
      <c r="R260" s="852">
        <f t="shared" si="70"/>
        <v>0</v>
      </c>
      <c r="S260" s="852">
        <f t="shared" si="70"/>
        <v>0</v>
      </c>
      <c r="T260" s="852">
        <f t="shared" si="70"/>
        <v>0</v>
      </c>
      <c r="U260" s="852">
        <f t="shared" si="70"/>
        <v>0</v>
      </c>
      <c r="V260" s="852">
        <f t="shared" si="70"/>
        <v>0</v>
      </c>
      <c r="W260" s="852">
        <f t="shared" si="70"/>
        <v>14097300.000000002</v>
      </c>
      <c r="X260" s="852">
        <f t="shared" si="68"/>
        <v>23016000.000000004</v>
      </c>
    </row>
    <row r="261" spans="3:24" ht="15" x14ac:dyDescent="0.3">
      <c r="D261" s="2176"/>
      <c r="E261" s="904" t="s">
        <v>1364</v>
      </c>
      <c r="F261" s="852">
        <f t="shared" ref="F261:W261" si="71">F156</f>
        <v>0</v>
      </c>
      <c r="G261" s="852">
        <f t="shared" si="71"/>
        <v>0</v>
      </c>
      <c r="H261" s="852">
        <f t="shared" si="71"/>
        <v>0</v>
      </c>
      <c r="I261" s="852">
        <f t="shared" si="71"/>
        <v>0</v>
      </c>
      <c r="J261" s="852">
        <f t="shared" si="71"/>
        <v>0</v>
      </c>
      <c r="K261" s="852">
        <f t="shared" si="71"/>
        <v>0</v>
      </c>
      <c r="L261" s="852">
        <f t="shared" si="71"/>
        <v>0</v>
      </c>
      <c r="M261" s="852">
        <f t="shared" si="71"/>
        <v>0</v>
      </c>
      <c r="N261" s="852">
        <f t="shared" si="71"/>
        <v>0</v>
      </c>
      <c r="O261" s="852">
        <f t="shared" si="71"/>
        <v>0</v>
      </c>
      <c r="P261" s="852">
        <f t="shared" si="71"/>
        <v>0</v>
      </c>
      <c r="Q261" s="852">
        <f t="shared" si="71"/>
        <v>0</v>
      </c>
      <c r="R261" s="852">
        <f t="shared" si="71"/>
        <v>0</v>
      </c>
      <c r="S261" s="852">
        <f t="shared" si="71"/>
        <v>0</v>
      </c>
      <c r="T261" s="852">
        <f t="shared" si="71"/>
        <v>0</v>
      </c>
      <c r="U261" s="852">
        <f t="shared" si="71"/>
        <v>0</v>
      </c>
      <c r="V261" s="852">
        <f t="shared" si="71"/>
        <v>0</v>
      </c>
      <c r="W261" s="852">
        <f t="shared" ca="1" si="71"/>
        <v>-28768770.647876367</v>
      </c>
      <c r="X261" s="852">
        <f t="shared" ca="1" si="68"/>
        <v>-28768770.647876367</v>
      </c>
    </row>
    <row r="262" spans="3:24" ht="15" x14ac:dyDescent="0.3">
      <c r="D262" s="2176"/>
      <c r="E262" s="905" t="s">
        <v>1365</v>
      </c>
      <c r="F262" s="852">
        <f t="shared" ref="F262:W262" si="72">F157</f>
        <v>0</v>
      </c>
      <c r="G262" s="852">
        <f t="shared" si="72"/>
        <v>0</v>
      </c>
      <c r="H262" s="852">
        <f t="shared" si="72"/>
        <v>0</v>
      </c>
      <c r="I262" s="852">
        <f t="shared" si="72"/>
        <v>0</v>
      </c>
      <c r="J262" s="852">
        <f t="shared" si="72"/>
        <v>0</v>
      </c>
      <c r="K262" s="852">
        <f t="shared" si="72"/>
        <v>0</v>
      </c>
      <c r="L262" s="852">
        <f t="shared" si="72"/>
        <v>0</v>
      </c>
      <c r="M262" s="852">
        <f t="shared" si="72"/>
        <v>0</v>
      </c>
      <c r="N262" s="852">
        <f t="shared" si="72"/>
        <v>0</v>
      </c>
      <c r="O262" s="852">
        <f t="shared" si="72"/>
        <v>0</v>
      </c>
      <c r="P262" s="852">
        <f t="shared" si="72"/>
        <v>0</v>
      </c>
      <c r="Q262" s="852">
        <f t="shared" si="72"/>
        <v>0</v>
      </c>
      <c r="R262" s="852">
        <f t="shared" si="72"/>
        <v>0</v>
      </c>
      <c r="S262" s="852">
        <f t="shared" si="72"/>
        <v>0</v>
      </c>
      <c r="T262" s="852">
        <f t="shared" si="72"/>
        <v>0</v>
      </c>
      <c r="U262" s="852">
        <f t="shared" si="72"/>
        <v>0</v>
      </c>
      <c r="V262" s="852">
        <f t="shared" si="72"/>
        <v>0</v>
      </c>
      <c r="W262" s="852">
        <f t="shared" si="72"/>
        <v>0</v>
      </c>
      <c r="X262" s="852">
        <f t="shared" si="68"/>
        <v>0</v>
      </c>
    </row>
    <row r="263" spans="3:24" x14ac:dyDescent="0.3">
      <c r="D263" s="2177"/>
      <c r="E263" s="906" t="s">
        <v>816</v>
      </c>
      <c r="F263" s="907">
        <f t="shared" ref="F263:V263" si="73">SUM(F259:F262)</f>
        <v>0</v>
      </c>
      <c r="G263" s="907">
        <f t="shared" ca="1" si="73"/>
        <v>1470000.0000000002</v>
      </c>
      <c r="H263" s="907">
        <f t="shared" ca="1" si="73"/>
        <v>2730000.0000000005</v>
      </c>
      <c r="I263" s="907">
        <f t="shared" ca="1" si="73"/>
        <v>10598700.000000002</v>
      </c>
      <c r="J263" s="907">
        <f t="shared" ca="1" si="73"/>
        <v>3360000.0000000005</v>
      </c>
      <c r="K263" s="907">
        <f t="shared" ca="1" si="73"/>
        <v>3780000.0000000005</v>
      </c>
      <c r="L263" s="907">
        <f t="shared" ca="1" si="73"/>
        <v>2940000.0000000005</v>
      </c>
      <c r="M263" s="907">
        <f t="shared" ca="1" si="73"/>
        <v>2940000.0000000005</v>
      </c>
      <c r="N263" s="907">
        <f t="shared" ca="1" si="73"/>
        <v>3150000.0000000005</v>
      </c>
      <c r="O263" s="907">
        <f t="shared" ca="1" si="73"/>
        <v>1050000</v>
      </c>
      <c r="P263" s="907">
        <f t="shared" ca="1" si="73"/>
        <v>5250000.0000000009</v>
      </c>
      <c r="Q263" s="907">
        <f t="shared" ca="1" si="73"/>
        <v>3150000.0000000005</v>
      </c>
      <c r="R263" s="907">
        <f t="shared" ca="1" si="73"/>
        <v>3150000.0000000005</v>
      </c>
      <c r="S263" s="907">
        <f t="shared" ca="1" si="73"/>
        <v>3150000.0000000005</v>
      </c>
      <c r="T263" s="907">
        <f t="shared" ca="1" si="73"/>
        <v>3150000.0000000005</v>
      </c>
      <c r="U263" s="907">
        <f t="shared" ca="1" si="73"/>
        <v>2940000.0000000005</v>
      </c>
      <c r="V263" s="907">
        <f t="shared" ca="1" si="73"/>
        <v>2940000.0000000005</v>
      </c>
      <c r="W263" s="907">
        <f ca="1">ROUND(SUM(W259:W262),0)</f>
        <v>17878529</v>
      </c>
      <c r="X263" s="907">
        <f t="shared" ca="1" si="68"/>
        <v>73627229</v>
      </c>
    </row>
    <row r="264" spans="3:24" ht="15" x14ac:dyDescent="0.3">
      <c r="D264" s="2175" t="s">
        <v>820</v>
      </c>
      <c r="E264" s="908" t="s">
        <v>1011</v>
      </c>
      <c r="F264" s="852">
        <f>-JV_Sales!F97</f>
        <v>7604742.1128649991</v>
      </c>
      <c r="G264" s="852">
        <f>-JV_Sales!G97</f>
        <v>7712761.2170035541</v>
      </c>
      <c r="H264" s="852">
        <f>-JV_Sales!H97</f>
        <v>7822664.6000111941</v>
      </c>
      <c r="I264" s="852">
        <f>-JV_Sales!I97</f>
        <v>7934491.3274854757</v>
      </c>
      <c r="J264" s="852">
        <f>-JV_Sales!J97</f>
        <v>8048281.3642835766</v>
      </c>
      <c r="K264" s="852">
        <f>-JV_Sales!K97</f>
        <v>8164075.5963062653</v>
      </c>
      <c r="L264" s="852">
        <f>-JV_Sales!L97</f>
        <v>8281915.8528214376</v>
      </c>
      <c r="M264" s="852">
        <f>-JV_Sales!M97</f>
        <v>8401844.9293406438</v>
      </c>
      <c r="N264" s="852">
        <f>-JV_Sales!N97</f>
        <v>8523906.6110625174</v>
      </c>
      <c r="O264" s="852">
        <f>-JV_Sales!O97</f>
        <v>8648145.6968971863</v>
      </c>
      <c r="P264" s="852">
        <f>-JV_Sales!P97</f>
        <v>8774608.0240862593</v>
      </c>
      <c r="Q264" s="852">
        <f>-JV_Sales!Q97</f>
        <v>8903340.4934332594</v>
      </c>
      <c r="R264" s="852">
        <f>-JV_Sales!R97</f>
        <v>9034391.0951597504</v>
      </c>
      <c r="S264" s="852">
        <f>-JV_Sales!S97</f>
        <v>9167808.9354028255</v>
      </c>
      <c r="T264" s="852">
        <f>-JV_Sales!T97</f>
        <v>9303644.2633700166</v>
      </c>
      <c r="U264" s="852">
        <f>-JV_Sales!U97</f>
        <v>9441948.4991679974</v>
      </c>
      <c r="V264" s="852">
        <f>-JV_Sales!V97</f>
        <v>9582774.2623220403</v>
      </c>
      <c r="W264" s="852">
        <f>-JV_Sales!W97</f>
        <v>0</v>
      </c>
      <c r="X264" s="852">
        <f t="shared" si="68"/>
        <v>145351344.88101903</v>
      </c>
    </row>
    <row r="265" spans="3:24" ht="15" x14ac:dyDescent="0.3">
      <c r="D265" s="2176"/>
      <c r="E265" s="905" t="s">
        <v>1012</v>
      </c>
      <c r="F265" s="852">
        <f>+'각사별 CF'!G83</f>
        <v>0</v>
      </c>
      <c r="G265" s="852">
        <f ca="1">+'각사별 CF'!H83</f>
        <v>237216.00000000003</v>
      </c>
      <c r="H265" s="852">
        <f ca="1">+'각사별 CF'!I83</f>
        <v>450408.00000000017</v>
      </c>
      <c r="I265" s="852">
        <f ca="1">+'각사별 CF'!J83</f>
        <v>272748</v>
      </c>
      <c r="J265" s="852">
        <f ca="1">+'각사별 CF'!K83</f>
        <v>1420360.2000000004</v>
      </c>
      <c r="K265" s="852">
        <f ca="1">+'각사별 CF'!L83</f>
        <v>1601573.4000000001</v>
      </c>
      <c r="L265" s="852">
        <f ca="1">+'각사별 CF'!M83</f>
        <v>1239147</v>
      </c>
      <c r="M265" s="852">
        <f ca="1">+'각사별 CF'!N83</f>
        <v>1239147.0000000009</v>
      </c>
      <c r="N265" s="852">
        <f ca="1">+'각사별 CF'!O83</f>
        <v>1329753.6000000001</v>
      </c>
      <c r="O265" s="852">
        <f ca="1">+'각사별 CF'!P83</f>
        <v>423687.6</v>
      </c>
      <c r="P265" s="852">
        <f ca="1">+'각사별 CF'!Q83</f>
        <v>2235819.6</v>
      </c>
      <c r="Q265" s="852">
        <f ca="1">+'각사별 CF'!R83</f>
        <v>1329753.6000000001</v>
      </c>
      <c r="R265" s="852">
        <f ca="1">+'각사별 CF'!S83</f>
        <v>1329753.6000000017</v>
      </c>
      <c r="S265" s="852">
        <f ca="1">+'각사별 CF'!T83</f>
        <v>1329753.6000000001</v>
      </c>
      <c r="T265" s="852">
        <f ca="1">+'각사별 CF'!U83</f>
        <v>1329753.6000000001</v>
      </c>
      <c r="U265" s="852">
        <f ca="1">+'각사별 CF'!V83</f>
        <v>1239147</v>
      </c>
      <c r="V265" s="852">
        <f ca="1">+'각사별 CF'!W83</f>
        <v>1239147</v>
      </c>
      <c r="W265" s="852">
        <f ca="1">+'각사별 CF'!X83</f>
        <v>1602103.8162672676</v>
      </c>
      <c r="X265" s="852">
        <f>+'각사별 CF'!Y83</f>
        <v>0</v>
      </c>
    </row>
    <row r="266" spans="3:24" x14ac:dyDescent="0.3">
      <c r="D266" s="2178"/>
      <c r="E266" s="909" t="s">
        <v>816</v>
      </c>
      <c r="F266" s="907">
        <f t="shared" ref="F266:W266" si="74">SUM(F264:F265)</f>
        <v>7604742.1128649991</v>
      </c>
      <c r="G266" s="907">
        <f t="shared" ca="1" si="74"/>
        <v>7949977.2170035541</v>
      </c>
      <c r="H266" s="907">
        <f t="shared" ca="1" si="74"/>
        <v>8273072.6000111941</v>
      </c>
      <c r="I266" s="907">
        <f t="shared" ca="1" si="74"/>
        <v>8207239.3274854757</v>
      </c>
      <c r="J266" s="907">
        <f t="shared" ca="1" si="74"/>
        <v>9468641.5642835777</v>
      </c>
      <c r="K266" s="907">
        <f t="shared" ca="1" si="74"/>
        <v>9765648.9963062648</v>
      </c>
      <c r="L266" s="907">
        <f t="shared" ca="1" si="74"/>
        <v>9521062.8528214376</v>
      </c>
      <c r="M266" s="907">
        <f t="shared" ca="1" si="74"/>
        <v>9640991.9293406457</v>
      </c>
      <c r="N266" s="907">
        <f t="shared" ca="1" si="74"/>
        <v>9853660.211062517</v>
      </c>
      <c r="O266" s="907">
        <f t="shared" ca="1" si="74"/>
        <v>9071833.296897186</v>
      </c>
      <c r="P266" s="907">
        <f t="shared" ca="1" si="74"/>
        <v>11010427.624086259</v>
      </c>
      <c r="Q266" s="907">
        <f t="shared" ca="1" si="74"/>
        <v>10233094.093433259</v>
      </c>
      <c r="R266" s="907">
        <f t="shared" ca="1" si="74"/>
        <v>10364144.695159752</v>
      </c>
      <c r="S266" s="907">
        <f t="shared" ca="1" si="74"/>
        <v>10497562.535402825</v>
      </c>
      <c r="T266" s="907">
        <f t="shared" ca="1" si="74"/>
        <v>10633397.863370016</v>
      </c>
      <c r="U266" s="907">
        <f t="shared" ca="1" si="74"/>
        <v>10681095.499167997</v>
      </c>
      <c r="V266" s="907">
        <f t="shared" ca="1" si="74"/>
        <v>10821921.26232204</v>
      </c>
      <c r="W266" s="907">
        <f t="shared" ca="1" si="74"/>
        <v>1602103.8162672676</v>
      </c>
      <c r="X266" s="907">
        <f t="shared" ca="1" si="68"/>
        <v>165200617.49728629</v>
      </c>
    </row>
    <row r="269" spans="3:24" outlineLevel="1" x14ac:dyDescent="0.3">
      <c r="C269" s="731" t="s">
        <v>1167</v>
      </c>
      <c r="D269" s="722" t="s">
        <v>854</v>
      </c>
      <c r="E269" s="638" t="s">
        <v>1170</v>
      </c>
      <c r="F269" s="638">
        <f ca="1">$X$258</f>
        <v>189000000</v>
      </c>
      <c r="G269" s="638">
        <f ca="1">$X$259</f>
        <v>79380000.000000015</v>
      </c>
      <c r="H269" s="638">
        <f>$X$260</f>
        <v>23016000.000000004</v>
      </c>
      <c r="I269" s="638">
        <f ca="1">$X$261</f>
        <v>-28768770.647876367</v>
      </c>
      <c r="J269" s="638">
        <f>$X$264</f>
        <v>145351344.88101903</v>
      </c>
      <c r="K269" s="638">
        <f>$X$265</f>
        <v>0</v>
      </c>
      <c r="L269" s="638">
        <f ca="1">'각사별 CF'!$E$203</f>
        <v>0.40381066270065324</v>
      </c>
    </row>
    <row r="270" spans="3:24" outlineLevel="1" x14ac:dyDescent="0.3">
      <c r="C270" s="791" t="s">
        <v>1169</v>
      </c>
      <c r="D270" s="738" t="s">
        <v>840</v>
      </c>
      <c r="E270" s="739" t="s">
        <v>851</v>
      </c>
      <c r="F270" s="642" t="s">
        <v>837</v>
      </c>
      <c r="G270" s="2168" t="s">
        <v>838</v>
      </c>
      <c r="H270" s="2167"/>
      <c r="I270" s="2173"/>
      <c r="J270" s="2166" t="s">
        <v>839</v>
      </c>
      <c r="K270" s="2167"/>
      <c r="L270" s="2167"/>
    </row>
    <row r="271" spans="3:24" outlineLevel="1" x14ac:dyDescent="0.3">
      <c r="D271" s="2169" t="s">
        <v>849</v>
      </c>
      <c r="E271" s="2170"/>
      <c r="F271" s="819" t="s">
        <v>850</v>
      </c>
      <c r="G271" s="820" t="s">
        <v>844</v>
      </c>
      <c r="H271" s="821" t="s">
        <v>845</v>
      </c>
      <c r="I271" s="821" t="s">
        <v>846</v>
      </c>
      <c r="J271" s="820" t="s">
        <v>847</v>
      </c>
      <c r="K271" s="821" t="s">
        <v>848</v>
      </c>
      <c r="L271" s="821" t="s">
        <v>374</v>
      </c>
    </row>
    <row r="272" spans="3:24" outlineLevel="1" x14ac:dyDescent="0.3">
      <c r="D272" s="2163" t="s">
        <v>841</v>
      </c>
      <c r="E272" s="818" t="s">
        <v>852</v>
      </c>
      <c r="F272" s="1072">
        <v>224962608.26414371</v>
      </c>
      <c r="G272" s="1073">
        <v>94484295.470940366</v>
      </c>
      <c r="H272" s="1073">
        <v>10903869.911471786</v>
      </c>
      <c r="I272" s="1073">
        <v>-10903869.911471786</v>
      </c>
      <c r="J272" s="1074">
        <v>286737669.99705231</v>
      </c>
      <c r="K272" s="1073">
        <v>49779741</v>
      </c>
      <c r="L272" s="1075">
        <v>0.51241392474833991</v>
      </c>
    </row>
    <row r="273" spans="3:13" outlineLevel="1" x14ac:dyDescent="0.3">
      <c r="D273" s="2164"/>
      <c r="E273" s="818" t="s">
        <v>853</v>
      </c>
      <c r="F273" s="1072">
        <v>224962608.26414371</v>
      </c>
      <c r="G273" s="1073">
        <v>94484295.470940366</v>
      </c>
      <c r="H273" s="1073">
        <v>12068290.857040117</v>
      </c>
      <c r="I273" s="1073">
        <v>-12068290.857040117</v>
      </c>
      <c r="J273" s="1074">
        <v>286737669.99705231</v>
      </c>
      <c r="K273" s="1073">
        <v>40935086</v>
      </c>
      <c r="L273" s="1075">
        <v>0.51120885658978588</v>
      </c>
    </row>
    <row r="274" spans="3:13" outlineLevel="1" x14ac:dyDescent="0.3">
      <c r="D274" s="2163" t="s">
        <v>842</v>
      </c>
      <c r="E274" s="818" t="s">
        <v>852</v>
      </c>
      <c r="F274" s="1072">
        <v>234204810.19097096</v>
      </c>
      <c r="G274" s="1073">
        <v>98366020.280207813</v>
      </c>
      <c r="H274" s="1073">
        <v>9507300.3342469577</v>
      </c>
      <c r="I274" s="1073">
        <v>-9507300.3342469577</v>
      </c>
      <c r="J274" s="1074">
        <v>229871825.7176562</v>
      </c>
      <c r="K274" s="1073">
        <v>53750633</v>
      </c>
      <c r="L274" s="1075">
        <v>0.43129101848925777</v>
      </c>
    </row>
    <row r="275" spans="3:13" outlineLevel="1" x14ac:dyDescent="0.3">
      <c r="D275" s="2164"/>
      <c r="E275" s="818" t="s">
        <v>853</v>
      </c>
      <c r="F275" s="1072">
        <v>234204810.19097096</v>
      </c>
      <c r="G275" s="1073">
        <v>98366020.280207813</v>
      </c>
      <c r="H275" s="1073">
        <v>12252126.861160053</v>
      </c>
      <c r="I275" s="1073">
        <v>-12252126.861160051</v>
      </c>
      <c r="J275" s="1074">
        <v>229871825.7176562</v>
      </c>
      <c r="K275" s="1073">
        <v>44873343</v>
      </c>
      <c r="L275" s="1075">
        <v>0.42878955494869486</v>
      </c>
    </row>
    <row r="276" spans="3:13" outlineLevel="1" x14ac:dyDescent="0.3">
      <c r="D276" s="2163" t="s">
        <v>860</v>
      </c>
      <c r="E276" s="818" t="s">
        <v>852</v>
      </c>
      <c r="F276" s="1072">
        <v>196559840.40955758</v>
      </c>
      <c r="G276" s="1073">
        <v>82555132.972014189</v>
      </c>
      <c r="H276" s="1073">
        <v>17637300.437908892</v>
      </c>
      <c r="I276" s="1073">
        <v>-17637300.437908892</v>
      </c>
      <c r="J276" s="1074">
        <v>180981789.13677949</v>
      </c>
      <c r="K276" s="1073">
        <v>33660996</v>
      </c>
      <c r="L276" s="1075">
        <v>0.32866004565439688</v>
      </c>
    </row>
    <row r="277" spans="3:13" outlineLevel="1" x14ac:dyDescent="0.3">
      <c r="D277" s="2164"/>
      <c r="E277" s="818" t="s">
        <v>853</v>
      </c>
      <c r="F277" s="1072">
        <v>196559840.40955758</v>
      </c>
      <c r="G277" s="1073">
        <v>82555132.972014189</v>
      </c>
      <c r="H277" s="1073">
        <v>23594276.477583922</v>
      </c>
      <c r="I277" s="1073">
        <v>-23594276.477583922</v>
      </c>
      <c r="J277" s="1074">
        <v>180981789.13677949</v>
      </c>
      <c r="K277" s="1073">
        <v>25082334</v>
      </c>
      <c r="L277" s="1075">
        <v>0.32620427086320536</v>
      </c>
    </row>
    <row r="278" spans="3:13" outlineLevel="1" x14ac:dyDescent="0.3">
      <c r="D278" s="2163" t="s">
        <v>843</v>
      </c>
      <c r="E278" s="818" t="s">
        <v>852</v>
      </c>
      <c r="F278" s="1072">
        <v>118538533.46407449</v>
      </c>
      <c r="G278" s="1073">
        <v>49786184.054911286</v>
      </c>
      <c r="H278" s="1073">
        <v>41204633.133351997</v>
      </c>
      <c r="I278" s="1073">
        <v>-28242681.924452826</v>
      </c>
      <c r="J278" s="1074">
        <v>152781820.41567132</v>
      </c>
      <c r="K278" s="1073">
        <v>0</v>
      </c>
      <c r="L278" s="1075">
        <v>0.23575490975728708</v>
      </c>
    </row>
    <row r="279" spans="3:13" outlineLevel="1" x14ac:dyDescent="0.3">
      <c r="D279" s="2165"/>
      <c r="E279" s="818" t="s">
        <v>853</v>
      </c>
      <c r="F279" s="1072">
        <v>118538533.46407449</v>
      </c>
      <c r="G279" s="1073">
        <v>49786184.054911286</v>
      </c>
      <c r="H279" s="1073">
        <v>55050412.821587607</v>
      </c>
      <c r="I279" s="1073">
        <v>-29391495.641074173</v>
      </c>
      <c r="J279" s="1074">
        <v>152781820.41567132</v>
      </c>
      <c r="K279" s="1073">
        <v>0</v>
      </c>
      <c r="L279" s="1075">
        <v>0.23575490975728708</v>
      </c>
    </row>
    <row r="280" spans="3:13" outlineLevel="1" x14ac:dyDescent="0.3">
      <c r="D280" s="722"/>
    </row>
    <row r="281" spans="3:13" outlineLevel="1" x14ac:dyDescent="0.3">
      <c r="C281" s="731" t="s">
        <v>1167</v>
      </c>
      <c r="D281" s="722" t="s">
        <v>855</v>
      </c>
    </row>
    <row r="282" spans="3:13" outlineLevel="1" x14ac:dyDescent="0.3">
      <c r="C282" s="791" t="s">
        <v>1169</v>
      </c>
      <c r="D282" s="738" t="s">
        <v>840</v>
      </c>
      <c r="E282" s="739" t="s">
        <v>851</v>
      </c>
      <c r="F282" s="642" t="s">
        <v>837</v>
      </c>
      <c r="G282" s="2168" t="s">
        <v>838</v>
      </c>
      <c r="H282" s="2167"/>
      <c r="I282" s="2167"/>
      <c r="J282" s="2166" t="s">
        <v>839</v>
      </c>
      <c r="K282" s="2167"/>
      <c r="L282" s="2167"/>
      <c r="M282" s="638" t="s">
        <v>861</v>
      </c>
    </row>
    <row r="283" spans="3:13" outlineLevel="1" x14ac:dyDescent="0.3">
      <c r="D283" s="2169" t="s">
        <v>849</v>
      </c>
      <c r="E283" s="2170"/>
      <c r="F283" s="819" t="s">
        <v>850</v>
      </c>
      <c r="G283" s="820" t="s">
        <v>844</v>
      </c>
      <c r="H283" s="821" t="s">
        <v>845</v>
      </c>
      <c r="I283" s="821" t="s">
        <v>846</v>
      </c>
      <c r="J283" s="820" t="s">
        <v>847</v>
      </c>
      <c r="K283" s="821" t="s">
        <v>848</v>
      </c>
      <c r="L283" s="821" t="s">
        <v>374</v>
      </c>
    </row>
    <row r="284" spans="3:13" outlineLevel="1" x14ac:dyDescent="0.3">
      <c r="D284" s="2163" t="s">
        <v>841</v>
      </c>
      <c r="E284" s="818" t="s">
        <v>852</v>
      </c>
      <c r="F284" s="1072">
        <v>215835196.48303294</v>
      </c>
      <c r="G284" s="1073">
        <v>105759246.27668613</v>
      </c>
      <c r="H284" s="1073">
        <v>14750534.584635664</v>
      </c>
      <c r="I284" s="1073">
        <v>-14750534.584635664</v>
      </c>
      <c r="J284" s="1074">
        <v>281824135.94751501</v>
      </c>
      <c r="K284" s="1073">
        <v>52279989</v>
      </c>
      <c r="L284" s="1075">
        <v>0.42386345519941715</v>
      </c>
    </row>
    <row r="285" spans="3:13" outlineLevel="1" x14ac:dyDescent="0.3">
      <c r="D285" s="2164"/>
      <c r="E285" s="818" t="s">
        <v>853</v>
      </c>
      <c r="F285" s="1072">
        <v>215835196.48303294</v>
      </c>
      <c r="G285" s="1073">
        <v>105759246.27668613</v>
      </c>
      <c r="H285" s="1073">
        <v>17373980.706957646</v>
      </c>
      <c r="I285" s="1073">
        <v>-17373980.706957646</v>
      </c>
      <c r="J285" s="1074">
        <v>281824135.94751501</v>
      </c>
      <c r="K285" s="1073">
        <v>42440862.543624796</v>
      </c>
      <c r="L285" s="1075">
        <v>0.42230548129143086</v>
      </c>
    </row>
    <row r="286" spans="3:13" outlineLevel="1" x14ac:dyDescent="0.3">
      <c r="D286" s="2163" t="s">
        <v>842</v>
      </c>
      <c r="E286" s="818" t="s">
        <v>852</v>
      </c>
      <c r="F286" s="1072">
        <v>225016176.49628615</v>
      </c>
      <c r="G286" s="1073">
        <v>110257926.4831802</v>
      </c>
      <c r="H286" s="1073">
        <v>13337981.014177158</v>
      </c>
      <c r="I286" s="1073">
        <v>-13337981.014177158</v>
      </c>
      <c r="J286" s="1074">
        <v>225449645.07307258</v>
      </c>
      <c r="K286" s="1073">
        <v>56948310.423711509</v>
      </c>
      <c r="L286" s="1075">
        <v>0.35493962861466044</v>
      </c>
    </row>
    <row r="287" spans="3:13" outlineLevel="1" x14ac:dyDescent="0.3">
      <c r="D287" s="2164"/>
      <c r="E287" s="818" t="s">
        <v>853</v>
      </c>
      <c r="F287" s="1072">
        <v>225016176.49628615</v>
      </c>
      <c r="G287" s="1073">
        <v>110257926.4831802</v>
      </c>
      <c r="H287" s="1073">
        <v>17451804.370605428</v>
      </c>
      <c r="I287" s="1073">
        <v>-17451804.370605428</v>
      </c>
      <c r="J287" s="1074">
        <v>225449645.07307258</v>
      </c>
      <c r="K287" s="1073">
        <v>47132049</v>
      </c>
      <c r="L287" s="1075">
        <v>0.3517272140318306</v>
      </c>
    </row>
    <row r="288" spans="3:13" outlineLevel="1" x14ac:dyDescent="0.3">
      <c r="D288" s="2163" t="s">
        <v>860</v>
      </c>
      <c r="E288" s="818" t="s">
        <v>852</v>
      </c>
      <c r="F288" s="1072">
        <v>187105852.89412919</v>
      </c>
      <c r="G288" s="1073">
        <v>91681867.918123305</v>
      </c>
      <c r="H288" s="1073">
        <v>23433930.442768343</v>
      </c>
      <c r="I288" s="1073">
        <v>-23433930.442768343</v>
      </c>
      <c r="J288" s="1074">
        <v>177050961.89714959</v>
      </c>
      <c r="K288" s="1073">
        <v>32131762.828615535</v>
      </c>
      <c r="L288" s="1075">
        <v>0.26264762977768252</v>
      </c>
    </row>
    <row r="289" spans="3:15" outlineLevel="1" x14ac:dyDescent="0.3">
      <c r="D289" s="2164"/>
      <c r="E289" s="818" t="s">
        <v>853</v>
      </c>
      <c r="F289" s="1072">
        <v>187105852.89412919</v>
      </c>
      <c r="G289" s="1073">
        <v>91681867.918123305</v>
      </c>
      <c r="H289" s="1073">
        <v>30938353.926139642</v>
      </c>
      <c r="I289" s="1073">
        <v>-30938353.926139642</v>
      </c>
      <c r="J289" s="1074">
        <v>177050961.89714959</v>
      </c>
      <c r="K289" s="1073">
        <v>23185420</v>
      </c>
      <c r="L289" s="1075">
        <v>0.2583874864599971</v>
      </c>
    </row>
    <row r="290" spans="3:15" outlineLevel="1" x14ac:dyDescent="0.3">
      <c r="D290" s="2163" t="s">
        <v>843</v>
      </c>
      <c r="E290" s="818" t="s">
        <v>852</v>
      </c>
      <c r="F290" s="1072">
        <v>108407595.12517324</v>
      </c>
      <c r="G290" s="1073">
        <v>53119721.61133489</v>
      </c>
      <c r="H290" s="1073">
        <v>55261244.072498836</v>
      </c>
      <c r="I290" s="1073">
        <v>-32342046.913000897</v>
      </c>
      <c r="J290" s="1074">
        <v>149342346.58099514</v>
      </c>
      <c r="K290" s="1073">
        <v>0</v>
      </c>
      <c r="L290" s="1075">
        <v>0.17227603412995851</v>
      </c>
    </row>
    <row r="291" spans="3:15" outlineLevel="1" x14ac:dyDescent="0.3">
      <c r="D291" s="2165"/>
      <c r="E291" s="818" t="s">
        <v>853</v>
      </c>
      <c r="F291" s="1072">
        <v>108407595.12517324</v>
      </c>
      <c r="G291" s="1073">
        <v>53119721.61133489</v>
      </c>
      <c r="H291" s="1073">
        <v>76546373.111379802</v>
      </c>
      <c r="I291" s="1073">
        <v>-33264306.63988097</v>
      </c>
      <c r="J291" s="1074">
        <v>149342346.58099514</v>
      </c>
      <c r="K291" s="1073">
        <v>0</v>
      </c>
      <c r="L291" s="1075">
        <v>0.17227603412995851</v>
      </c>
    </row>
    <row r="292" spans="3:15" outlineLevel="1" x14ac:dyDescent="0.3"/>
    <row r="296" spans="3:15" x14ac:dyDescent="0.3">
      <c r="C296" s="731" t="s">
        <v>954</v>
      </c>
      <c r="D296" s="1014" t="s">
        <v>47</v>
      </c>
      <c r="E296" s="1015" t="s">
        <v>788</v>
      </c>
      <c r="F296" s="1015" t="s">
        <v>702</v>
      </c>
      <c r="G296" s="1015" t="s">
        <v>703</v>
      </c>
      <c r="H296" s="1015" t="s">
        <v>704</v>
      </c>
      <c r="I296" s="1015" t="s">
        <v>705</v>
      </c>
      <c r="J296" s="1015" t="s">
        <v>706</v>
      </c>
      <c r="K296" s="1015" t="s">
        <v>1073</v>
      </c>
      <c r="L296" s="1015" t="s">
        <v>717</v>
      </c>
      <c r="M296" s="1015" t="s">
        <v>726</v>
      </c>
      <c r="N296" s="1015" t="s">
        <v>789</v>
      </c>
    </row>
    <row r="297" spans="3:15" x14ac:dyDescent="0.3">
      <c r="D297" s="1016" t="s">
        <v>1074</v>
      </c>
      <c r="E297" s="1017">
        <f>JV_Sales!E40</f>
        <v>343915</v>
      </c>
      <c r="F297" s="1017">
        <f>JV_Sales!F40</f>
        <v>343400</v>
      </c>
      <c r="G297" s="1017">
        <f>JV_Sales!G40</f>
        <v>346834</v>
      </c>
      <c r="H297" s="1017">
        <f>JV_Sales!H40</f>
        <v>350302.34</v>
      </c>
      <c r="I297" s="1017">
        <f>JV_Sales!I40</f>
        <v>353805.36340000003</v>
      </c>
      <c r="J297" s="1017">
        <f>JV_Sales!J40</f>
        <v>357343.41703400004</v>
      </c>
      <c r="K297" s="1018" t="s">
        <v>1075</v>
      </c>
      <c r="L297" s="1017">
        <f>JV_Sales!U40</f>
        <v>398676.73927405762</v>
      </c>
      <c r="M297" s="1017">
        <f>JV_Sales!V40</f>
        <v>402663.5066667982</v>
      </c>
      <c r="N297" s="1018" t="s">
        <v>1076</v>
      </c>
    </row>
    <row r="298" spans="3:15" x14ac:dyDescent="0.3">
      <c r="D298" s="1019" t="s">
        <v>1077</v>
      </c>
      <c r="E298" s="1023">
        <f>E297</f>
        <v>343915</v>
      </c>
      <c r="F298" s="1023">
        <f>F$297*(1-10%)</f>
        <v>309060</v>
      </c>
      <c r="G298" s="1023">
        <f t="shared" ref="G298:M298" si="75">G$297*(1-10%)</f>
        <v>312150.60000000003</v>
      </c>
      <c r="H298" s="1023">
        <f t="shared" si="75"/>
        <v>315272.10600000003</v>
      </c>
      <c r="I298" s="1023">
        <f t="shared" si="75"/>
        <v>318424.82706000004</v>
      </c>
      <c r="J298" s="1023">
        <f t="shared" si="75"/>
        <v>321609.07533060003</v>
      </c>
      <c r="K298" s="1024" t="s">
        <v>1075</v>
      </c>
      <c r="L298" s="1023">
        <f t="shared" si="75"/>
        <v>358809.06534665189</v>
      </c>
      <c r="M298" s="1023">
        <f t="shared" si="75"/>
        <v>362397.15600011841</v>
      </c>
      <c r="N298" s="1020" t="s">
        <v>1076</v>
      </c>
    </row>
    <row r="299" spans="3:15" x14ac:dyDescent="0.3">
      <c r="D299" s="1019" t="s">
        <v>1078</v>
      </c>
      <c r="E299" s="1023">
        <f>E298</f>
        <v>343915</v>
      </c>
      <c r="F299" s="1023">
        <f>F$297*(1-20%)</f>
        <v>274720</v>
      </c>
      <c r="G299" s="1023">
        <f t="shared" ref="G299:M299" si="76">G$297*(1-20%)</f>
        <v>277467.2</v>
      </c>
      <c r="H299" s="1023">
        <f t="shared" si="76"/>
        <v>280241.87200000003</v>
      </c>
      <c r="I299" s="1023">
        <f t="shared" si="76"/>
        <v>283044.29072000005</v>
      </c>
      <c r="J299" s="1023">
        <f t="shared" si="76"/>
        <v>285874.73362720007</v>
      </c>
      <c r="K299" s="1024" t="s">
        <v>1075</v>
      </c>
      <c r="L299" s="1023">
        <f t="shared" si="76"/>
        <v>318941.39141924609</v>
      </c>
      <c r="M299" s="1023">
        <f t="shared" si="76"/>
        <v>322130.80533343856</v>
      </c>
      <c r="N299" s="1020" t="s">
        <v>1076</v>
      </c>
    </row>
    <row r="300" spans="3:15" x14ac:dyDescent="0.3">
      <c r="D300" s="1021" t="s">
        <v>1079</v>
      </c>
      <c r="E300" s="1025">
        <f>E299</f>
        <v>343915</v>
      </c>
      <c r="F300" s="1025">
        <f>F$297*(1-30%)</f>
        <v>240379.99999999997</v>
      </c>
      <c r="G300" s="1025">
        <f t="shared" ref="G300:M300" si="77">G$297*(1-30%)</f>
        <v>242783.8</v>
      </c>
      <c r="H300" s="1025">
        <f t="shared" si="77"/>
        <v>245211.63800000001</v>
      </c>
      <c r="I300" s="1025">
        <f t="shared" si="77"/>
        <v>247663.75438</v>
      </c>
      <c r="J300" s="1025">
        <f t="shared" si="77"/>
        <v>250140.39192380002</v>
      </c>
      <c r="K300" s="1026" t="s">
        <v>1075</v>
      </c>
      <c r="L300" s="1025">
        <f t="shared" si="77"/>
        <v>279073.7174918403</v>
      </c>
      <c r="M300" s="1025">
        <f t="shared" si="77"/>
        <v>281864.45466675871</v>
      </c>
      <c r="N300" s="1022" t="s">
        <v>1076</v>
      </c>
    </row>
    <row r="303" spans="3:15" x14ac:dyDescent="0.3">
      <c r="C303" s="731" t="s">
        <v>1168</v>
      </c>
      <c r="D303" s="638" t="s">
        <v>1102</v>
      </c>
      <c r="E303" s="638" t="s">
        <v>1170</v>
      </c>
      <c r="L303" s="651"/>
    </row>
    <row r="304" spans="3:15" ht="13.5" customHeight="1" x14ac:dyDescent="0.3">
      <c r="D304" s="1027" t="s">
        <v>1080</v>
      </c>
      <c r="E304" s="1028" t="s">
        <v>1081</v>
      </c>
      <c r="F304" s="1029" t="s">
        <v>1082</v>
      </c>
      <c r="G304" s="2155" t="s">
        <v>1083</v>
      </c>
      <c r="H304" s="2156"/>
      <c r="I304" s="2161"/>
      <c r="J304" s="2155" t="s">
        <v>1084</v>
      </c>
      <c r="K304" s="2161"/>
      <c r="L304" s="2155" t="s">
        <v>1085</v>
      </c>
      <c r="M304" s="2156"/>
      <c r="N304" s="2156"/>
      <c r="O304" s="2156"/>
    </row>
    <row r="305" spans="3:15" ht="15.75" x14ac:dyDescent="0.3">
      <c r="D305" s="2157" t="s">
        <v>1086</v>
      </c>
      <c r="E305" s="2162"/>
      <c r="F305" s="1033" t="s">
        <v>850</v>
      </c>
      <c r="G305" s="1034" t="s">
        <v>1087</v>
      </c>
      <c r="H305" s="1035" t="s">
        <v>1088</v>
      </c>
      <c r="I305" s="1036" t="s">
        <v>1089</v>
      </c>
      <c r="J305" s="1037" t="s">
        <v>1090</v>
      </c>
      <c r="K305" s="1037" t="s">
        <v>1091</v>
      </c>
      <c r="L305" s="1038" t="s">
        <v>1092</v>
      </c>
      <c r="M305" s="1035" t="s">
        <v>1093</v>
      </c>
      <c r="N305" s="1035" t="s">
        <v>1094</v>
      </c>
      <c r="O305" s="1035" t="s">
        <v>1095</v>
      </c>
    </row>
    <row r="306" spans="3:15" x14ac:dyDescent="0.3">
      <c r="D306" s="2159" t="s">
        <v>1096</v>
      </c>
      <c r="E306" s="1030" t="s">
        <v>1097</v>
      </c>
      <c r="F306" s="1076">
        <v>224962608.26414371</v>
      </c>
      <c r="G306" s="1077">
        <v>94484295.470940366</v>
      </c>
      <c r="H306" s="1078">
        <v>10903869.911471786</v>
      </c>
      <c r="I306" s="1079">
        <v>-10903869.911471786</v>
      </c>
      <c r="J306" s="1080">
        <v>4.26479488642868E-2</v>
      </c>
      <c r="K306" s="1080">
        <v>4.26479488642868E-2</v>
      </c>
      <c r="L306" s="1077">
        <v>1652857623.0553532</v>
      </c>
      <c r="M306" s="1078">
        <v>286737669.99705231</v>
      </c>
      <c r="N306" s="1078">
        <v>49779741</v>
      </c>
      <c r="O306" s="1081">
        <v>0.51241392474833991</v>
      </c>
    </row>
    <row r="307" spans="3:15" x14ac:dyDescent="0.3">
      <c r="D307" s="2160"/>
      <c r="E307" s="1031" t="s">
        <v>1098</v>
      </c>
      <c r="F307" s="1082">
        <v>224962608.26414371</v>
      </c>
      <c r="G307" s="1083">
        <v>94484295.470940366</v>
      </c>
      <c r="H307" s="1084">
        <v>12068290.857040117</v>
      </c>
      <c r="I307" s="1085">
        <v>-12068290.857040117</v>
      </c>
      <c r="J307" s="1086">
        <v>4.4794532806238241E-2</v>
      </c>
      <c r="K307" s="1086">
        <v>4.4794532806238241E-2</v>
      </c>
      <c r="L307" s="1083">
        <v>1652857623.0553532</v>
      </c>
      <c r="M307" s="1084">
        <v>286737669.99705231</v>
      </c>
      <c r="N307" s="1084">
        <v>40935086</v>
      </c>
      <c r="O307" s="1087">
        <v>0.51120885658978588</v>
      </c>
    </row>
    <row r="308" spans="3:15" x14ac:dyDescent="0.3">
      <c r="D308" s="2153" t="s">
        <v>1099</v>
      </c>
      <c r="E308" s="1032" t="s">
        <v>1097</v>
      </c>
      <c r="F308" s="1088">
        <v>224781578.35687232</v>
      </c>
      <c r="G308" s="1089">
        <v>94408262.909886375</v>
      </c>
      <c r="H308" s="1090">
        <v>5279050.763595378</v>
      </c>
      <c r="I308" s="1091">
        <v>-5279050.763595378</v>
      </c>
      <c r="J308" s="1092">
        <v>4.26479488642868E-2</v>
      </c>
      <c r="K308" s="1092">
        <v>4.26479488642868E-2</v>
      </c>
      <c r="L308" s="1089">
        <v>1487571860.7498181</v>
      </c>
      <c r="M308" s="1090">
        <v>229871825.7176562</v>
      </c>
      <c r="N308" s="1090">
        <v>50434042.264006712</v>
      </c>
      <c r="O308" s="1093">
        <v>0.43036519645945126</v>
      </c>
    </row>
    <row r="309" spans="3:15" x14ac:dyDescent="0.3">
      <c r="D309" s="2154"/>
      <c r="E309" s="1031" t="s">
        <v>1098</v>
      </c>
      <c r="F309" s="1082">
        <v>224781578.35687232</v>
      </c>
      <c r="G309" s="1083">
        <v>94408262.909886375</v>
      </c>
      <c r="H309" s="1084">
        <v>14374903.270745732</v>
      </c>
      <c r="I309" s="1085">
        <v>-14374903.270745732</v>
      </c>
      <c r="J309" s="1086">
        <v>4.4794532806238241E-2</v>
      </c>
      <c r="K309" s="1086">
        <v>4.4794532806238241E-2</v>
      </c>
      <c r="L309" s="1083">
        <v>1487571860.7498181</v>
      </c>
      <c r="M309" s="1084">
        <v>229871825.7176562</v>
      </c>
      <c r="N309" s="1084">
        <v>40400509</v>
      </c>
      <c r="O309" s="1087">
        <v>0.42804362677637053</v>
      </c>
    </row>
    <row r="310" spans="3:15" x14ac:dyDescent="0.3">
      <c r="D310" s="2153" t="s">
        <v>1100</v>
      </c>
      <c r="E310" s="1095" t="s">
        <v>1097</v>
      </c>
      <c r="F310" s="1096">
        <v>222942259.8119415</v>
      </c>
      <c r="G310" s="1097">
        <v>93635749.121015429</v>
      </c>
      <c r="H310" s="1098">
        <v>4405306.0699112359</v>
      </c>
      <c r="I310" s="1099">
        <v>-4405306.0699112359</v>
      </c>
      <c r="J310" s="1100">
        <v>4.26479488642868E-2</v>
      </c>
      <c r="K310" s="1100">
        <v>4.26479488642868E-2</v>
      </c>
      <c r="L310" s="1097">
        <v>1322286098.4442825</v>
      </c>
      <c r="M310" s="1098">
        <v>180981789.13677949</v>
      </c>
      <c r="N310" s="1098">
        <v>50266550.764400765</v>
      </c>
      <c r="O310" s="1101">
        <v>0.3373104208745612</v>
      </c>
    </row>
    <row r="311" spans="3:15" x14ac:dyDescent="0.3">
      <c r="D311" s="2154"/>
      <c r="E311" s="1102" t="s">
        <v>1098</v>
      </c>
      <c r="F311" s="1103">
        <v>222942259.8119415</v>
      </c>
      <c r="G311" s="1104">
        <v>93635749.121015429</v>
      </c>
      <c r="H311" s="1105">
        <v>11527213.99508434</v>
      </c>
      <c r="I311" s="1106">
        <v>-11527213.99508434</v>
      </c>
      <c r="J311" s="1107">
        <v>4.4794532806238241E-2</v>
      </c>
      <c r="K311" s="1107">
        <v>4.4794532806238241E-2</v>
      </c>
      <c r="L311" s="1104">
        <v>1322286098.4442825</v>
      </c>
      <c r="M311" s="1105">
        <v>180981789.13677949</v>
      </c>
      <c r="N311" s="1105">
        <v>40136735.62981461</v>
      </c>
      <c r="O311" s="1108">
        <v>0.33095607785720182</v>
      </c>
    </row>
    <row r="312" spans="3:15" x14ac:dyDescent="0.3">
      <c r="D312" s="2153" t="s">
        <v>1101</v>
      </c>
      <c r="E312" s="1095" t="s">
        <v>1097</v>
      </c>
      <c r="F312" s="1096">
        <v>212572384.63306165</v>
      </c>
      <c r="G312" s="1097">
        <v>89280401.545885921</v>
      </c>
      <c r="H312" s="1098">
        <v>7813152.4997040099</v>
      </c>
      <c r="I312" s="1099">
        <v>-7813152.4997040108</v>
      </c>
      <c r="J312" s="1100">
        <v>4.26479488642868E-2</v>
      </c>
      <c r="K312" s="1100">
        <v>4.26479488642868E-2</v>
      </c>
      <c r="L312" s="1097">
        <v>1160689760.1387475</v>
      </c>
      <c r="M312" s="1098">
        <v>152781820.41567132</v>
      </c>
      <c r="N312" s="1098">
        <v>43145889.631830774</v>
      </c>
      <c r="O312" s="1101">
        <v>0.26594198342719366</v>
      </c>
    </row>
    <row r="313" spans="3:15" x14ac:dyDescent="0.3">
      <c r="D313" s="2154"/>
      <c r="E313" s="1102" t="s">
        <v>1098</v>
      </c>
      <c r="F313" s="1103">
        <v>212572384.63306165</v>
      </c>
      <c r="G313" s="1104">
        <v>89280401.545885921</v>
      </c>
      <c r="H313" s="1105">
        <v>16162477.785494812</v>
      </c>
      <c r="I313" s="1106">
        <v>-16162477.785494814</v>
      </c>
      <c r="J313" s="1107">
        <v>4.4794532806238241E-2</v>
      </c>
      <c r="K313" s="1107">
        <v>4.4794532806238241E-2</v>
      </c>
      <c r="L313" s="1104">
        <v>1160689760.1387475</v>
      </c>
      <c r="M313" s="1105">
        <v>152781820.41567132</v>
      </c>
      <c r="N313" s="1105">
        <v>34541880.860297233</v>
      </c>
      <c r="O313" s="1108">
        <v>0.25967992270767382</v>
      </c>
    </row>
    <row r="315" spans="3:15" x14ac:dyDescent="0.3">
      <c r="C315" s="731" t="s">
        <v>1168</v>
      </c>
      <c r="D315" s="638" t="s">
        <v>1103</v>
      </c>
    </row>
    <row r="316" spans="3:15" ht="13.5" customHeight="1" x14ac:dyDescent="0.3">
      <c r="D316" s="1027" t="s">
        <v>1080</v>
      </c>
      <c r="E316" s="1028" t="s">
        <v>1081</v>
      </c>
      <c r="F316" s="1029" t="s">
        <v>1082</v>
      </c>
      <c r="G316" s="2155" t="s">
        <v>1083</v>
      </c>
      <c r="H316" s="2156"/>
      <c r="I316" s="2161"/>
      <c r="J316" s="2155" t="s">
        <v>1084</v>
      </c>
      <c r="K316" s="2161"/>
      <c r="L316" s="2155" t="s">
        <v>1085</v>
      </c>
      <c r="M316" s="2156"/>
      <c r="N316" s="2156"/>
      <c r="O316" s="2156"/>
    </row>
    <row r="317" spans="3:15" ht="15.75" x14ac:dyDescent="0.3">
      <c r="D317" s="2157" t="s">
        <v>1086</v>
      </c>
      <c r="E317" s="2158"/>
      <c r="F317" s="1109" t="s">
        <v>850</v>
      </c>
      <c r="G317" s="1110" t="s">
        <v>1087</v>
      </c>
      <c r="H317" s="1111" t="s">
        <v>1088</v>
      </c>
      <c r="I317" s="1112" t="s">
        <v>1089</v>
      </c>
      <c r="J317" s="1113" t="s">
        <v>1090</v>
      </c>
      <c r="K317" s="1113" t="s">
        <v>1091</v>
      </c>
      <c r="L317" s="1114" t="s">
        <v>1092</v>
      </c>
      <c r="M317" s="1111" t="s">
        <v>1093</v>
      </c>
      <c r="N317" s="1111" t="s">
        <v>1094</v>
      </c>
      <c r="O317" s="1111" t="s">
        <v>1095</v>
      </c>
    </row>
    <row r="318" spans="3:15" x14ac:dyDescent="0.3">
      <c r="D318" s="2159" t="s">
        <v>1096</v>
      </c>
      <c r="E318" s="1095" t="s">
        <v>1097</v>
      </c>
      <c r="F318" s="1096">
        <v>215835196.48303294</v>
      </c>
      <c r="G318" s="1097">
        <v>105759246.27668613</v>
      </c>
      <c r="H318" s="1098">
        <v>14750534.584635664</v>
      </c>
      <c r="I318" s="1099">
        <v>-14750534.584635664</v>
      </c>
      <c r="J318" s="1100">
        <v>4.2657646532991089E-2</v>
      </c>
      <c r="K318" s="1100">
        <v>4.2657646532991089E-2</v>
      </c>
      <c r="L318" s="1097">
        <v>1652857623.0553532</v>
      </c>
      <c r="M318" s="1098">
        <v>281824135.94751501</v>
      </c>
      <c r="N318" s="1098">
        <v>52279989</v>
      </c>
      <c r="O318" s="1101">
        <v>0.42386345519941715</v>
      </c>
    </row>
    <row r="319" spans="3:15" x14ac:dyDescent="0.3">
      <c r="D319" s="2160"/>
      <c r="E319" s="1102" t="s">
        <v>1098</v>
      </c>
      <c r="F319" s="1103">
        <v>215835196.48303294</v>
      </c>
      <c r="G319" s="1104">
        <v>105759246.27668613</v>
      </c>
      <c r="H319" s="1105">
        <v>17373980.706957646</v>
      </c>
      <c r="I319" s="1106">
        <v>-17373980.706957646</v>
      </c>
      <c r="J319" s="1107">
        <v>4.4800741081384654E-2</v>
      </c>
      <c r="K319" s="1107">
        <v>4.4800741081384654E-2</v>
      </c>
      <c r="L319" s="1104">
        <v>1652857623.0553532</v>
      </c>
      <c r="M319" s="1105">
        <v>281824135.94751501</v>
      </c>
      <c r="N319" s="1105">
        <v>42440862.543624796</v>
      </c>
      <c r="O319" s="1108">
        <v>0.42230548129143086</v>
      </c>
    </row>
    <row r="320" spans="3:15" x14ac:dyDescent="0.3">
      <c r="D320" s="2153" t="s">
        <v>1099</v>
      </c>
      <c r="E320" s="1095" t="s">
        <v>1097</v>
      </c>
      <c r="F320" s="1096">
        <v>215329407.60176659</v>
      </c>
      <c r="G320" s="1097">
        <v>105511409.72486565</v>
      </c>
      <c r="H320" s="1098">
        <v>9678280.6835090257</v>
      </c>
      <c r="I320" s="1099">
        <v>-9678280.6835090257</v>
      </c>
      <c r="J320" s="1100">
        <v>4.2657646532991089E-2</v>
      </c>
      <c r="K320" s="1100">
        <v>4.2657646532991089E-2</v>
      </c>
      <c r="L320" s="1097">
        <v>1487571860.7498181</v>
      </c>
      <c r="M320" s="1098">
        <v>225449645.07307258</v>
      </c>
      <c r="N320" s="1098">
        <v>52813132.974143036</v>
      </c>
      <c r="O320" s="1101">
        <v>0.35353241194506357</v>
      </c>
    </row>
    <row r="321" spans="3:22" x14ac:dyDescent="0.3">
      <c r="D321" s="2154"/>
      <c r="E321" s="1102" t="s">
        <v>1098</v>
      </c>
      <c r="F321" s="1103">
        <v>215329407.60176659</v>
      </c>
      <c r="G321" s="1104">
        <v>105511409.72486565</v>
      </c>
      <c r="H321" s="1105">
        <v>20063723.379169218</v>
      </c>
      <c r="I321" s="1106">
        <v>-20063723.379169218</v>
      </c>
      <c r="J321" s="1107">
        <v>4.4800741081384654E-2</v>
      </c>
      <c r="K321" s="1107">
        <v>4.4800741081384654E-2</v>
      </c>
      <c r="L321" s="1104">
        <v>1487571860.7498181</v>
      </c>
      <c r="M321" s="1105">
        <v>225449645.07307258</v>
      </c>
      <c r="N321" s="1105">
        <v>41538987.698040903</v>
      </c>
      <c r="O321" s="1108">
        <v>0.35054359136724034</v>
      </c>
    </row>
    <row r="322" spans="3:22" x14ac:dyDescent="0.3">
      <c r="D322" s="2153" t="s">
        <v>1100</v>
      </c>
      <c r="E322" s="1095" t="s">
        <v>1097</v>
      </c>
      <c r="F322" s="1096">
        <v>213056041.23024726</v>
      </c>
      <c r="G322" s="1097">
        <v>104397460.20282118</v>
      </c>
      <c r="H322" s="1098">
        <v>5707576.2188782897</v>
      </c>
      <c r="I322" s="1099">
        <v>-5707576.2188782897</v>
      </c>
      <c r="J322" s="1100">
        <v>4.2657646532991089E-2</v>
      </c>
      <c r="K322" s="1100">
        <v>4.2657646532991089E-2</v>
      </c>
      <c r="L322" s="1097">
        <v>1322286098.4442825</v>
      </c>
      <c r="M322" s="1098">
        <v>177050961.89714959</v>
      </c>
      <c r="N322" s="1098">
        <v>52655957.262123384</v>
      </c>
      <c r="O322" s="1101">
        <v>0.2740893507884441</v>
      </c>
    </row>
    <row r="323" spans="3:22" x14ac:dyDescent="0.3">
      <c r="D323" s="2154"/>
      <c r="E323" s="1102" t="s">
        <v>1098</v>
      </c>
      <c r="F323" s="1103">
        <v>213056041.23024726</v>
      </c>
      <c r="G323" s="1104">
        <v>104397460.20282118</v>
      </c>
      <c r="H323" s="1105">
        <v>16794391.575446278</v>
      </c>
      <c r="I323" s="1106">
        <v>-16794391.575446278</v>
      </c>
      <c r="J323" s="1107">
        <v>4.4800741081384654E-2</v>
      </c>
      <c r="K323" s="1107">
        <v>4.4800741081384654E-2</v>
      </c>
      <c r="L323" s="1104">
        <v>1322286098.4442825</v>
      </c>
      <c r="M323" s="1105">
        <v>177050961.89714959</v>
      </c>
      <c r="N323" s="1105">
        <v>41092035</v>
      </c>
      <c r="O323" s="1108">
        <v>0.26659835953570443</v>
      </c>
    </row>
    <row r="324" spans="3:22" x14ac:dyDescent="0.3">
      <c r="D324" s="2153" t="s">
        <v>1101</v>
      </c>
      <c r="E324" s="1095" t="s">
        <v>1097</v>
      </c>
      <c r="F324" s="1096">
        <v>202611007.00999999</v>
      </c>
      <c r="G324" s="1097">
        <v>99279393.434900001</v>
      </c>
      <c r="H324" s="1098">
        <v>12620682.45423416</v>
      </c>
      <c r="I324" s="1099">
        <v>-12620682.45423416</v>
      </c>
      <c r="J324" s="1100">
        <v>4.2657646532991089E-2</v>
      </c>
      <c r="K324" s="1100">
        <v>4.2657646532991089E-2</v>
      </c>
      <c r="L324" s="1097">
        <v>1160689760.1387475</v>
      </c>
      <c r="M324" s="1098">
        <v>149342346.58099514</v>
      </c>
      <c r="N324" s="1098">
        <v>43727321.818407238</v>
      </c>
      <c r="O324" s="1101">
        <v>0.21525129675973576</v>
      </c>
    </row>
    <row r="325" spans="3:22" x14ac:dyDescent="0.3">
      <c r="D325" s="2154"/>
      <c r="E325" s="1102" t="s">
        <v>1098</v>
      </c>
      <c r="F325" s="1103">
        <v>202611007.00999999</v>
      </c>
      <c r="G325" s="1104">
        <v>99279393.434900001</v>
      </c>
      <c r="H325" s="1105">
        <v>22279523.69410805</v>
      </c>
      <c r="I325" s="1106">
        <v>-22279523.69410805</v>
      </c>
      <c r="J325" s="1107">
        <v>4.4800741081384654E-2</v>
      </c>
      <c r="K325" s="1107">
        <v>4.4800741081384654E-2</v>
      </c>
      <c r="L325" s="1104">
        <v>1160689760.1387475</v>
      </c>
      <c r="M325" s="1105">
        <v>149342346.58099514</v>
      </c>
      <c r="N325" s="1105">
        <v>34016647.808135346</v>
      </c>
      <c r="O325" s="1108">
        <v>0.20796459584361604</v>
      </c>
    </row>
    <row r="328" spans="3:22" x14ac:dyDescent="0.3">
      <c r="C328" s="731" t="s">
        <v>1216</v>
      </c>
    </row>
    <row r="329" spans="3:22" x14ac:dyDescent="0.3">
      <c r="D329" s="1027" t="s">
        <v>1224</v>
      </c>
      <c r="E329" s="1027"/>
      <c r="F329" s="1027" t="str">
        <f>F103</f>
        <v>‘20.12(F)</v>
      </c>
      <c r="G329" s="1027" t="str">
        <f t="shared" ref="G329:N329" si="78">G103</f>
        <v>‘21.12(F)</v>
      </c>
      <c r="H329" s="1027" t="str">
        <f t="shared" si="78"/>
        <v>‘22.12(F)</v>
      </c>
      <c r="I329" s="1027" t="str">
        <f t="shared" si="78"/>
        <v>‘23.12(F)</v>
      </c>
      <c r="J329" s="1027" t="str">
        <f t="shared" si="78"/>
        <v>‘24.12(F)</v>
      </c>
      <c r="K329" s="1027" t="str">
        <f t="shared" si="78"/>
        <v>‘25.12(F)</v>
      </c>
      <c r="L329" s="1027" t="str">
        <f t="shared" si="78"/>
        <v>‘26.12(F)</v>
      </c>
      <c r="M329" s="1027" t="str">
        <f t="shared" si="78"/>
        <v>‘27.12(F)</v>
      </c>
      <c r="N329" s="1027" t="str">
        <f t="shared" si="78"/>
        <v>‘28.12(F)</v>
      </c>
      <c r="O329" s="1027" t="str">
        <f t="shared" ref="O329:V329" si="79">O103</f>
        <v>‘29.12(F)</v>
      </c>
      <c r="P329" s="1027" t="str">
        <f t="shared" si="79"/>
        <v>‘30.12(F)</v>
      </c>
      <c r="Q329" s="1027" t="str">
        <f t="shared" si="79"/>
        <v>‘31.12(F)</v>
      </c>
      <c r="R329" s="1027" t="str">
        <f t="shared" si="79"/>
        <v>‘32.12(F)</v>
      </c>
      <c r="S329" s="1027" t="str">
        <f t="shared" si="79"/>
        <v>‘33.12(F)</v>
      </c>
      <c r="T329" s="1027" t="str">
        <f t="shared" si="79"/>
        <v>‘34.12(F)</v>
      </c>
      <c r="U329" s="1027" t="str">
        <f t="shared" si="79"/>
        <v>‘35.12(F)</v>
      </c>
      <c r="V329" s="1027" t="str">
        <f t="shared" si="79"/>
        <v>‘36.12(F)</v>
      </c>
    </row>
    <row r="330" spans="3:22" x14ac:dyDescent="0.3">
      <c r="D330" s="638" t="s">
        <v>1217</v>
      </c>
      <c r="F330" s="651">
        <f>F116</f>
        <v>72323819.940112919</v>
      </c>
      <c r="G330" s="651">
        <f t="shared" ref="G330:N330" ca="1" si="80">G116</f>
        <v>75402584.277839214</v>
      </c>
      <c r="H330" s="651">
        <f t="shared" ca="1" si="80"/>
        <v>75684113.196198747</v>
      </c>
      <c r="I330" s="651">
        <f t="shared" ca="1" si="80"/>
        <v>78586335.548719108</v>
      </c>
      <c r="J330" s="651">
        <f t="shared" ca="1" si="80"/>
        <v>77583379.713566795</v>
      </c>
      <c r="K330" s="651">
        <f t="shared" ca="1" si="80"/>
        <v>75661147.081303626</v>
      </c>
      <c r="L330" s="651">
        <f t="shared" ca="1" si="80"/>
        <v>75815774.933161706</v>
      </c>
      <c r="M330" s="651">
        <f t="shared" ca="1" si="80"/>
        <v>76043256.960332602</v>
      </c>
      <c r="N330" s="651">
        <f t="shared" ca="1" si="80"/>
        <v>75969928.473400146</v>
      </c>
      <c r="O330" s="651">
        <f t="shared" ref="O330:V330" ca="1" si="81">O116</f>
        <v>81028037.63287124</v>
      </c>
      <c r="P330" s="651">
        <f t="shared" ca="1" si="81"/>
        <v>76101063.970480949</v>
      </c>
      <c r="Q330" s="651">
        <f t="shared" ca="1" si="81"/>
        <v>76184295.280461669</v>
      </c>
      <c r="R330" s="651">
        <f t="shared" ca="1" si="81"/>
        <v>76272701.924072281</v>
      </c>
      <c r="S330" s="651">
        <f t="shared" ca="1" si="81"/>
        <v>76283334.175375447</v>
      </c>
      <c r="T330" s="651">
        <f t="shared" ca="1" si="81"/>
        <v>75918422.824853078</v>
      </c>
      <c r="U330" s="651">
        <f t="shared" ca="1" si="81"/>
        <v>75668447.914046973</v>
      </c>
      <c r="V330" s="651">
        <f t="shared" ca="1" si="81"/>
        <v>75023632.056094125</v>
      </c>
    </row>
    <row r="331" spans="3:22" x14ac:dyDescent="0.3">
      <c r="D331" s="1027" t="s">
        <v>1225</v>
      </c>
      <c r="E331" s="1027" t="s">
        <v>1222</v>
      </c>
      <c r="F331" s="1027" t="str">
        <f>F329</f>
        <v>‘20.12(F)</v>
      </c>
      <c r="G331" s="1027" t="str">
        <f t="shared" ref="G331:N331" si="82">G329</f>
        <v>‘21.12(F)</v>
      </c>
      <c r="H331" s="1027" t="str">
        <f t="shared" si="82"/>
        <v>‘22.12(F)</v>
      </c>
      <c r="I331" s="1027" t="str">
        <f t="shared" si="82"/>
        <v>‘23.12(F)</v>
      </c>
      <c r="J331" s="1027" t="str">
        <f t="shared" si="82"/>
        <v>‘24.12(F)</v>
      </c>
      <c r="K331" s="1027" t="str">
        <f t="shared" si="82"/>
        <v>‘25.12(F)</v>
      </c>
      <c r="L331" s="1027" t="str">
        <f t="shared" si="82"/>
        <v>‘26.12(F)</v>
      </c>
      <c r="M331" s="1027" t="str">
        <f t="shared" si="82"/>
        <v>‘27.12(F)</v>
      </c>
      <c r="N331" s="1027" t="str">
        <f t="shared" si="82"/>
        <v>‘28.12(F)</v>
      </c>
      <c r="O331" s="1027" t="str">
        <f t="shared" ref="O331:V331" si="83">O329</f>
        <v>‘29.12(F)</v>
      </c>
      <c r="P331" s="1027" t="str">
        <f t="shared" si="83"/>
        <v>‘30.12(F)</v>
      </c>
      <c r="Q331" s="1027" t="str">
        <f t="shared" si="83"/>
        <v>‘31.12(F)</v>
      </c>
      <c r="R331" s="1027" t="str">
        <f t="shared" si="83"/>
        <v>‘32.12(F)</v>
      </c>
      <c r="S331" s="1027" t="str">
        <f t="shared" si="83"/>
        <v>‘33.12(F)</v>
      </c>
      <c r="T331" s="1027" t="str">
        <f t="shared" si="83"/>
        <v>‘34.12(F)</v>
      </c>
      <c r="U331" s="1027" t="str">
        <f t="shared" si="83"/>
        <v>‘35.12(F)</v>
      </c>
      <c r="V331" s="1027" t="str">
        <f t="shared" si="83"/>
        <v>‘36.12(F)</v>
      </c>
    </row>
    <row r="332" spans="3:22" x14ac:dyDescent="0.3">
      <c r="C332" s="1207">
        <v>0.1</v>
      </c>
      <c r="D332" s="638" t="s">
        <v>1220</v>
      </c>
      <c r="E332" s="638" t="s">
        <v>1223</v>
      </c>
      <c r="F332" s="651">
        <f>+F$330*시나리오분석!$I$15*(1-$C332)</f>
        <v>27338403.937362686</v>
      </c>
      <c r="G332" s="651">
        <f ca="1">+G$330*시나리오분석!$I$15*(1-$C332)</f>
        <v>28502176.857023228</v>
      </c>
      <c r="H332" s="651">
        <f ca="1">+H$330*시나리오분석!$I$15*(1-$C332)</f>
        <v>28608594.788163129</v>
      </c>
      <c r="I332" s="651">
        <f ca="1">+I$330*시나리오분석!$I$15*(1-$C332)</f>
        <v>29705634.837415826</v>
      </c>
      <c r="J332" s="651">
        <f ca="1">+J$330*시나리오분석!$I$15*(1-$C332)</f>
        <v>29326517.531728253</v>
      </c>
      <c r="K332" s="651">
        <f ca="1">+K$330*시나리오분석!$I$15*(1-$C332)</f>
        <v>28599913.596732773</v>
      </c>
      <c r="L332" s="651">
        <f ca="1">+L$330*시나리오분석!$I$15*(1-$C332)</f>
        <v>28658362.924735129</v>
      </c>
      <c r="M332" s="651">
        <f ca="1">+M$330*시나리오분석!$I$15*(1-$C332)</f>
        <v>28744351.131005727</v>
      </c>
      <c r="N332" s="651">
        <f ca="1">+N$330*시나리오분석!$I$15*(1-$C332)</f>
        <v>28716632.96294526</v>
      </c>
      <c r="O332" s="651">
        <f ca="1">+O$330*시나리오분석!$I$15*(1-$C332)</f>
        <v>30628598.225225329</v>
      </c>
      <c r="P332" s="651">
        <f ca="1">+P$330*시나리오분석!$I$15*(1-$C332)</f>
        <v>28766202.180841804</v>
      </c>
      <c r="Q332" s="651">
        <f ca="1">+Q$330*시나리오분석!$I$15*(1-$C332)</f>
        <v>28797663.616014514</v>
      </c>
      <c r="R332" s="651">
        <f ca="1">+R$330*시나리오분석!$I$15*(1-$C332)</f>
        <v>28831081.327299323</v>
      </c>
      <c r="S332" s="651">
        <f ca="1">+S$330*시나리오분석!$I$15*(1-$C332)</f>
        <v>28835100.318291921</v>
      </c>
      <c r="T332" s="651">
        <f ca="1">+T$330*시나리오분석!$I$15*(1-$C332)</f>
        <v>28697163.827794466</v>
      </c>
      <c r="U332" s="651">
        <f ca="1">+U$330*시나리오분석!$I$15*(1-$C332)</f>
        <v>28602673.311509758</v>
      </c>
      <c r="V332" s="651">
        <f ca="1">+V$330*시나리오분석!$I$15*(1-$C332)</f>
        <v>28358932.917203583</v>
      </c>
    </row>
    <row r="333" spans="3:22" x14ac:dyDescent="0.3">
      <c r="C333" s="1207">
        <v>0.1</v>
      </c>
      <c r="E333" s="638" t="s">
        <v>1219</v>
      </c>
      <c r="F333" s="651">
        <f>+F$330*시나리오분석!$I$15*(1+$C333)</f>
        <v>33413604.812332172</v>
      </c>
      <c r="G333" s="651">
        <f ca="1">+G$330*시나리오분석!$I$15*(1+$C333)</f>
        <v>34835993.936361723</v>
      </c>
      <c r="H333" s="651">
        <f ca="1">+H$330*시나리오분석!$I$15*(1+$C333)</f>
        <v>34966060.296643831</v>
      </c>
      <c r="I333" s="651">
        <f ca="1">+I$330*시나리오분석!$I$15*(1+$C333)</f>
        <v>36306887.023508236</v>
      </c>
      <c r="J333" s="651">
        <f ca="1">+J$330*시나리오분석!$I$15*(1+$C333)</f>
        <v>35843521.427667864</v>
      </c>
      <c r="K333" s="651">
        <f ca="1">+K$330*시나리오분석!$I$15*(1+$C333)</f>
        <v>34955449.951562278</v>
      </c>
      <c r="L333" s="651">
        <f ca="1">+L$330*시나리오분석!$I$15*(1+$C333)</f>
        <v>35026888.019120716</v>
      </c>
      <c r="M333" s="651">
        <f ca="1">+M$330*시나리오분석!$I$15*(1+$C333)</f>
        <v>35131984.71567367</v>
      </c>
      <c r="N333" s="651">
        <f ca="1">+N$330*시나리오분석!$I$15*(1+$C333)</f>
        <v>35098106.954710878</v>
      </c>
      <c r="O333" s="651">
        <f ca="1">+O$330*시나리오분석!$I$15*(1+$C333)</f>
        <v>37434953.386386514</v>
      </c>
      <c r="P333" s="651">
        <f ca="1">+P$330*시나리오분석!$I$15*(1+$C333)</f>
        <v>35158691.554362208</v>
      </c>
      <c r="Q333" s="651">
        <f ca="1">+Q$330*시나리오분석!$I$15*(1+$C333)</f>
        <v>35197144.4195733</v>
      </c>
      <c r="R333" s="651">
        <f ca="1">+R$330*시나리오분석!$I$15*(1+$C333)</f>
        <v>35237988.288921401</v>
      </c>
      <c r="S333" s="651">
        <f ca="1">+S$330*시나리오분석!$I$15*(1+$C333)</f>
        <v>35242900.38902346</v>
      </c>
      <c r="T333" s="651">
        <f ca="1">+T$330*시나리오분석!$I$15*(1+$C333)</f>
        <v>35074311.345082127</v>
      </c>
      <c r="U333" s="651">
        <f ca="1">+U$330*시나리오분석!$I$15*(1+$C333)</f>
        <v>34958822.936289705</v>
      </c>
      <c r="V333" s="651">
        <f ca="1">+V$330*시나리오분석!$I$15*(1+$C333)</f>
        <v>34660918.009915493</v>
      </c>
    </row>
    <row r="334" spans="3:22" x14ac:dyDescent="0.3">
      <c r="C334" s="1207">
        <v>0.3</v>
      </c>
      <c r="D334" s="1205" t="s">
        <v>1221</v>
      </c>
      <c r="E334" s="1205" t="s">
        <v>1218</v>
      </c>
      <c r="F334" s="1208">
        <f>+F$330*시나리오분석!$I$15*(1-$C334)</f>
        <v>21263203.062393196</v>
      </c>
      <c r="G334" s="1208">
        <f ca="1">+G$330*시나리오분석!$I$15*(1-$C334)</f>
        <v>22168359.77768473</v>
      </c>
      <c r="H334" s="1208">
        <f ca="1">+H$330*시나리오분석!$I$15*(1-$C334)</f>
        <v>22251129.279682435</v>
      </c>
      <c r="I334" s="1208">
        <f ca="1">+I$330*시나리오분석!$I$15*(1-$C334)</f>
        <v>23104382.651323419</v>
      </c>
      <c r="J334" s="1208">
        <f ca="1">+J$330*시나리오분석!$I$15*(1-$C334)</f>
        <v>22809513.635788638</v>
      </c>
      <c r="K334" s="1208">
        <f ca="1">+K$330*시나리오분석!$I$15*(1-$C334)</f>
        <v>22244377.241903268</v>
      </c>
      <c r="L334" s="1208">
        <f ca="1">+L$330*시나리오분석!$I$15*(1-$C334)</f>
        <v>22289837.830349542</v>
      </c>
      <c r="M334" s="1208">
        <f ca="1">+M$330*시나리오분석!$I$15*(1-$C334)</f>
        <v>22356717.546337783</v>
      </c>
      <c r="N334" s="1208">
        <f ca="1">+N$330*시나리오분석!$I$15*(1-$C334)</f>
        <v>22335158.971179646</v>
      </c>
      <c r="O334" s="1208">
        <f ca="1">+O$330*시나리오분석!$I$15*(1-$C334)</f>
        <v>23822243.064064145</v>
      </c>
      <c r="P334" s="1208">
        <f ca="1">+P$330*시나리오분석!$I$15*(1-$C334)</f>
        <v>22373712.807321399</v>
      </c>
      <c r="Q334" s="1208">
        <f ca="1">+Q$330*시나리오분석!$I$15*(1-$C334)</f>
        <v>22398182.812455732</v>
      </c>
      <c r="R334" s="1208">
        <f ca="1">+R$330*시나리오분석!$I$15*(1-$C334)</f>
        <v>22424174.365677252</v>
      </c>
      <c r="S334" s="1208">
        <f ca="1">+S$330*시나리오분석!$I$15*(1-$C334)</f>
        <v>22427300.247560382</v>
      </c>
      <c r="T334" s="1208">
        <f ca="1">+T$330*시나리오분석!$I$15*(1-$C334)</f>
        <v>22320016.310506806</v>
      </c>
      <c r="U334" s="1208">
        <f ca="1">+U$330*시나리오분석!$I$15*(1-$C334)</f>
        <v>22246523.686729811</v>
      </c>
      <c r="V334" s="1208">
        <f ca="1">+V$330*시나리오분석!$I$15*(1-$C334)</f>
        <v>22056947.824491672</v>
      </c>
    </row>
    <row r="335" spans="3:22" x14ac:dyDescent="0.3">
      <c r="C335" s="1207">
        <v>0.3</v>
      </c>
      <c r="D335" s="1206"/>
      <c r="E335" s="1206" t="s">
        <v>1219</v>
      </c>
      <c r="F335" s="1209">
        <f>+F$330*시나리오분석!$I$15*(1+$C335)</f>
        <v>39488805.687301658</v>
      </c>
      <c r="G335" s="1209">
        <f ca="1">+G$330*시나리오분석!$I$15*(1+$C335)</f>
        <v>41169811.015700214</v>
      </c>
      <c r="H335" s="1209">
        <f ca="1">+H$330*시나리오분석!$I$15*(1+$C335)</f>
        <v>41323525.805124521</v>
      </c>
      <c r="I335" s="1209">
        <f ca="1">+I$330*시나리오분석!$I$15*(1+$C335)</f>
        <v>42908139.209600642</v>
      </c>
      <c r="J335" s="1209">
        <f ca="1">+J$330*시나리오분석!$I$15*(1+$C335)</f>
        <v>42360525.323607475</v>
      </c>
      <c r="K335" s="1209">
        <f ca="1">+K$330*시나리오분석!$I$15*(1+$C335)</f>
        <v>41310986.306391783</v>
      </c>
      <c r="L335" s="1209">
        <f ca="1">+L$330*시나리오분석!$I$15*(1+$C335)</f>
        <v>41395413.113506295</v>
      </c>
      <c r="M335" s="1209">
        <f ca="1">+M$330*시나리오분석!$I$15*(1+$C335)</f>
        <v>41519618.300341606</v>
      </c>
      <c r="N335" s="1209">
        <f ca="1">+N$330*시나리오분석!$I$15*(1+$C335)</f>
        <v>41479580.946476489</v>
      </c>
      <c r="O335" s="1209">
        <f ca="1">+O$330*시나리오분석!$I$15*(1+$C335)</f>
        <v>44241308.547547698</v>
      </c>
      <c r="P335" s="1209">
        <f ca="1">+P$330*시나리오분석!$I$15*(1+$C335)</f>
        <v>41551180.927882604</v>
      </c>
      <c r="Q335" s="1209">
        <f ca="1">+Q$330*시나리오분석!$I$15*(1+$C335)</f>
        <v>41596625.223132081</v>
      </c>
      <c r="R335" s="1209">
        <f ca="1">+R$330*시나리오분석!$I$15*(1+$C335)</f>
        <v>41644895.250543468</v>
      </c>
      <c r="S335" s="1209">
        <f ca="1">+S$330*시나리오분석!$I$15*(1+$C335)</f>
        <v>41650700.459754996</v>
      </c>
      <c r="T335" s="1209">
        <f ca="1">+T$330*시나리오분석!$I$15*(1+$C335)</f>
        <v>41451458.862369783</v>
      </c>
      <c r="U335" s="1209">
        <f ca="1">+U$330*시나리오분석!$I$15*(1+$C335)</f>
        <v>41314972.561069652</v>
      </c>
      <c r="V335" s="1209">
        <f ca="1">+V$330*시나리오분석!$I$15*(1+$C335)</f>
        <v>40962903.102627397</v>
      </c>
    </row>
  </sheetData>
  <mergeCells count="71">
    <mergeCell ref="D22:D23"/>
    <mergeCell ref="L14:O14"/>
    <mergeCell ref="J14:K14"/>
    <mergeCell ref="J20:K20"/>
    <mergeCell ref="L20:O20"/>
    <mergeCell ref="G20:I20"/>
    <mergeCell ref="D21:E21"/>
    <mergeCell ref="G14:I14"/>
    <mergeCell ref="D15:E15"/>
    <mergeCell ref="D16:D17"/>
    <mergeCell ref="D54:E54"/>
    <mergeCell ref="D69:E69"/>
    <mergeCell ref="D78:E78"/>
    <mergeCell ref="D79:D80"/>
    <mergeCell ref="D71:D74"/>
    <mergeCell ref="D55:E55"/>
    <mergeCell ref="D56:E56"/>
    <mergeCell ref="D86:E86"/>
    <mergeCell ref="D58:E58"/>
    <mergeCell ref="D60:E60"/>
    <mergeCell ref="D61:E61"/>
    <mergeCell ref="D62:E62"/>
    <mergeCell ref="D64:E64"/>
    <mergeCell ref="D65:E65"/>
    <mergeCell ref="D66:E66"/>
    <mergeCell ref="D67:E67"/>
    <mergeCell ref="D63:E63"/>
    <mergeCell ref="D87:E87"/>
    <mergeCell ref="D88:E88"/>
    <mergeCell ref="D89:E89"/>
    <mergeCell ref="D90:E90"/>
    <mergeCell ref="D91:E91"/>
    <mergeCell ref="D92:E92"/>
    <mergeCell ref="D93:E93"/>
    <mergeCell ref="D94:E94"/>
    <mergeCell ref="D96:E96"/>
    <mergeCell ref="D97:E97"/>
    <mergeCell ref="D98:E98"/>
    <mergeCell ref="D259:D263"/>
    <mergeCell ref="D264:D266"/>
    <mergeCell ref="J270:L270"/>
    <mergeCell ref="D271:E271"/>
    <mergeCell ref="D272:D273"/>
    <mergeCell ref="D257:E257"/>
    <mergeCell ref="G270:I270"/>
    <mergeCell ref="D274:D275"/>
    <mergeCell ref="D278:D279"/>
    <mergeCell ref="D286:D287"/>
    <mergeCell ref="D288:D289"/>
    <mergeCell ref="D290:D291"/>
    <mergeCell ref="J282:L282"/>
    <mergeCell ref="D276:D277"/>
    <mergeCell ref="G282:I282"/>
    <mergeCell ref="D283:E283"/>
    <mergeCell ref="D284:D285"/>
    <mergeCell ref="G304:I304"/>
    <mergeCell ref="J304:K304"/>
    <mergeCell ref="L304:O304"/>
    <mergeCell ref="D305:E305"/>
    <mergeCell ref="D306:D307"/>
    <mergeCell ref="D308:D309"/>
    <mergeCell ref="D310:D311"/>
    <mergeCell ref="D312:D313"/>
    <mergeCell ref="G316:I316"/>
    <mergeCell ref="J316:K316"/>
    <mergeCell ref="D324:D325"/>
    <mergeCell ref="L316:O316"/>
    <mergeCell ref="D317:E317"/>
    <mergeCell ref="D318:D319"/>
    <mergeCell ref="D320:D321"/>
    <mergeCell ref="D322:D323"/>
  </mergeCells>
  <phoneticPr fontId="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7" tint="0.79998168889431442"/>
  </sheetPr>
  <dimension ref="B2:T103"/>
  <sheetViews>
    <sheetView showGridLines="0" topLeftCell="A46" zoomScale="70" zoomScaleNormal="70" workbookViewId="0">
      <selection activeCell="F93" sqref="F93"/>
    </sheetView>
  </sheetViews>
  <sheetFormatPr defaultRowHeight="16.5" x14ac:dyDescent="0.3"/>
  <cols>
    <col min="1" max="1" width="2.375" customWidth="1"/>
    <col min="2" max="2" width="34.75" customWidth="1"/>
    <col min="3" max="3" width="17.375" bestFit="1" customWidth="1"/>
    <col min="4" max="4" width="26" customWidth="1"/>
    <col min="5" max="5" width="20.625" customWidth="1"/>
    <col min="6" max="7" width="15.625" bestFit="1" customWidth="1"/>
    <col min="8" max="10" width="11.875" bestFit="1" customWidth="1"/>
    <col min="11" max="20" width="10.25" customWidth="1"/>
  </cols>
  <sheetData>
    <row r="2" spans="2:10" s="7" customFormat="1" ht="38.25" x14ac:dyDescent="0.3">
      <c r="B2" s="8" t="s">
        <v>8</v>
      </c>
    </row>
    <row r="3" spans="2:10" s="6" customFormat="1" ht="5.25" customHeight="1" x14ac:dyDescent="0.3"/>
    <row r="5" spans="2:10" s="58" customFormat="1" x14ac:dyDescent="0.3">
      <c r="B5" s="1204" t="s">
        <v>784</v>
      </c>
      <c r="C5" s="1212" t="s">
        <v>1232</v>
      </c>
    </row>
    <row r="6" spans="2:10" s="58" customFormat="1" x14ac:dyDescent="0.3">
      <c r="B6" s="1210">
        <v>0.1</v>
      </c>
      <c r="C6" s="1237">
        <v>1</v>
      </c>
    </row>
    <row r="7" spans="2:10" s="58" customFormat="1" x14ac:dyDescent="0.3">
      <c r="B7" s="1211">
        <v>0</v>
      </c>
      <c r="C7" s="1238">
        <v>2</v>
      </c>
    </row>
    <row r="8" spans="2:10" s="58" customFormat="1" x14ac:dyDescent="0.3">
      <c r="B8" s="660">
        <v>-0.1</v>
      </c>
    </row>
    <row r="9" spans="2:10" s="58" customFormat="1" x14ac:dyDescent="0.3">
      <c r="B9" s="660">
        <v>-0.2</v>
      </c>
    </row>
    <row r="10" spans="2:10" s="58" customFormat="1" x14ac:dyDescent="0.3">
      <c r="B10" s="661">
        <v>-0.3</v>
      </c>
    </row>
    <row r="11" spans="2:10" s="58" customFormat="1" x14ac:dyDescent="0.3"/>
    <row r="12" spans="2:10" s="58" customFormat="1" x14ac:dyDescent="0.3"/>
    <row r="13" spans="2:10" x14ac:dyDescent="0.3">
      <c r="B13" s="19" t="s">
        <v>36</v>
      </c>
      <c r="C13" s="19" t="s">
        <v>34</v>
      </c>
      <c r="D13" s="19" t="s">
        <v>35</v>
      </c>
      <c r="E13" s="641" t="s">
        <v>775</v>
      </c>
    </row>
    <row r="14" spans="2:10" x14ac:dyDescent="0.3">
      <c r="B14" s="20">
        <f>1-58%</f>
        <v>0.42000000000000004</v>
      </c>
      <c r="C14" s="20">
        <v>0.27</v>
      </c>
      <c r="D14" s="35">
        <v>5250000</v>
      </c>
      <c r="E14" s="35">
        <f>25210000000*시나리오분석!$E$17/1000</f>
        <v>28778538.812785391</v>
      </c>
      <c r="F14" s="73">
        <f>E14*876</f>
        <v>25210000000.000004</v>
      </c>
      <c r="G14" s="1009" t="s">
        <v>1071</v>
      </c>
      <c r="H14" s="1009" t="s">
        <v>1072</v>
      </c>
    </row>
    <row r="15" spans="2:10" x14ac:dyDescent="0.3">
      <c r="B15" s="1010">
        <f>1-51%</f>
        <v>0.49</v>
      </c>
      <c r="C15" s="21">
        <v>0.25</v>
      </c>
      <c r="D15" s="36">
        <v>6150000</v>
      </c>
      <c r="E15" s="36">
        <v>34246575.342465758</v>
      </c>
      <c r="F15" s="73">
        <f>E15*876</f>
        <v>30000000000.000004</v>
      </c>
      <c r="G15" s="1012">
        <v>34246575.342465758</v>
      </c>
      <c r="H15" s="1012">
        <v>33573059.360730588</v>
      </c>
      <c r="J15" s="202"/>
    </row>
    <row r="16" spans="2:10" x14ac:dyDescent="0.3">
      <c r="B16" s="16"/>
      <c r="C16" s="17"/>
      <c r="D16" s="18"/>
      <c r="E16" s="17"/>
      <c r="F16" s="17"/>
      <c r="G16" s="17"/>
      <c r="H16" s="17"/>
    </row>
    <row r="17" spans="2:8" s="58" customFormat="1" x14ac:dyDescent="0.3">
      <c r="B17" s="1009" t="s">
        <v>1070</v>
      </c>
      <c r="C17" s="17"/>
      <c r="D17" s="18"/>
      <c r="E17" s="17"/>
      <c r="F17" s="17"/>
      <c r="G17" s="17"/>
      <c r="H17" s="17"/>
    </row>
    <row r="18" spans="2:8" s="58" customFormat="1" x14ac:dyDescent="0.3">
      <c r="B18" s="20" t="s">
        <v>1068</v>
      </c>
      <c r="C18" s="17"/>
      <c r="D18" s="18"/>
      <c r="E18" s="17"/>
      <c r="F18" s="17"/>
      <c r="G18" s="17"/>
      <c r="H18" s="17"/>
    </row>
    <row r="19" spans="2:8" s="58" customFormat="1" x14ac:dyDescent="0.3">
      <c r="B19" s="1010" t="s">
        <v>1069</v>
      </c>
      <c r="C19" s="17"/>
      <c r="D19" s="18"/>
      <c r="E19" s="17"/>
      <c r="F19" s="17"/>
      <c r="G19" s="17"/>
      <c r="H19" s="17"/>
    </row>
    <row r="20" spans="2:8" s="58" customFormat="1" x14ac:dyDescent="0.3">
      <c r="B20" s="16"/>
      <c r="C20" s="17"/>
      <c r="D20" s="18"/>
      <c r="E20" s="17"/>
      <c r="F20" s="17"/>
      <c r="G20" s="17"/>
      <c r="H20" s="17"/>
    </row>
    <row r="21" spans="2:8" s="58" customFormat="1" x14ac:dyDescent="0.3">
      <c r="B21" s="16"/>
      <c r="C21" s="17"/>
      <c r="D21" s="18"/>
      <c r="E21" s="17"/>
      <c r="F21" s="17"/>
      <c r="G21" s="17"/>
      <c r="H21" s="17"/>
    </row>
    <row r="22" spans="2:8" x14ac:dyDescent="0.3">
      <c r="B22" s="144" t="s">
        <v>366</v>
      </c>
      <c r="C22" s="17"/>
      <c r="D22" s="17"/>
      <c r="E22" s="17"/>
      <c r="F22" s="17"/>
    </row>
    <row r="23" spans="2:8" x14ac:dyDescent="0.3">
      <c r="B23" s="20" t="s">
        <v>367</v>
      </c>
    </row>
    <row r="24" spans="2:8" s="58" customFormat="1" x14ac:dyDescent="0.3">
      <c r="B24" s="499" t="s">
        <v>960</v>
      </c>
    </row>
    <row r="25" spans="2:8" s="58" customFormat="1" x14ac:dyDescent="0.3">
      <c r="B25" s="499" t="s">
        <v>957</v>
      </c>
    </row>
    <row r="26" spans="2:8" x14ac:dyDescent="0.3">
      <c r="B26" s="21" t="s">
        <v>961</v>
      </c>
    </row>
    <row r="28" spans="2:8" x14ac:dyDescent="0.3">
      <c r="B28" s="342" t="s">
        <v>392</v>
      </c>
    </row>
    <row r="29" spans="2:8" x14ac:dyDescent="0.3">
      <c r="B29" s="433">
        <v>5</v>
      </c>
    </row>
    <row r="30" spans="2:8" s="58" customFormat="1" x14ac:dyDescent="0.3">
      <c r="B30" s="433">
        <v>7</v>
      </c>
    </row>
    <row r="31" spans="2:8" x14ac:dyDescent="0.3">
      <c r="B31" s="433">
        <v>12</v>
      </c>
    </row>
    <row r="32" spans="2:8" s="58" customFormat="1" x14ac:dyDescent="0.3">
      <c r="B32" s="433">
        <v>13</v>
      </c>
    </row>
    <row r="33" spans="2:4" s="58" customFormat="1" x14ac:dyDescent="0.3">
      <c r="B33" s="433">
        <v>14</v>
      </c>
    </row>
    <row r="34" spans="2:4" s="58" customFormat="1" x14ac:dyDescent="0.3">
      <c r="B34" s="433">
        <v>15</v>
      </c>
    </row>
    <row r="35" spans="2:4" s="58" customFormat="1" x14ac:dyDescent="0.3">
      <c r="B35" s="433">
        <v>16</v>
      </c>
    </row>
    <row r="36" spans="2:4" x14ac:dyDescent="0.3">
      <c r="B36" s="434">
        <v>17</v>
      </c>
    </row>
    <row r="38" spans="2:4" x14ac:dyDescent="0.3">
      <c r="B38" s="342" t="s">
        <v>399</v>
      </c>
      <c r="C38" s="1115" t="s">
        <v>1173</v>
      </c>
      <c r="D38" s="1117" t="s">
        <v>1176</v>
      </c>
    </row>
    <row r="39" spans="2:4" x14ac:dyDescent="0.3">
      <c r="B39" s="432" t="s">
        <v>400</v>
      </c>
      <c r="C39" s="432" t="s">
        <v>1174</v>
      </c>
      <c r="D39" s="659">
        <v>0</v>
      </c>
    </row>
    <row r="40" spans="2:4" s="58" customFormat="1" x14ac:dyDescent="0.3">
      <c r="B40" s="433" t="s">
        <v>1171</v>
      </c>
      <c r="C40" s="433" t="s">
        <v>1175</v>
      </c>
      <c r="D40" s="659">
        <v>5.0000000000000001E-3</v>
      </c>
    </row>
    <row r="41" spans="2:4" x14ac:dyDescent="0.3">
      <c r="B41" s="434" t="s">
        <v>1172</v>
      </c>
      <c r="C41" s="434"/>
    </row>
    <row r="43" spans="2:4" x14ac:dyDescent="0.3">
      <c r="B43" s="342" t="s">
        <v>406</v>
      </c>
      <c r="C43" s="342" t="s">
        <v>1257</v>
      </c>
      <c r="D43" s="342" t="s">
        <v>408</v>
      </c>
    </row>
    <row r="44" spans="2:4" x14ac:dyDescent="0.3">
      <c r="B44" s="432" t="s">
        <v>407</v>
      </c>
      <c r="C44" s="20">
        <v>0</v>
      </c>
      <c r="D44" s="20">
        <v>0</v>
      </c>
    </row>
    <row r="45" spans="2:4" s="58" customFormat="1" x14ac:dyDescent="0.3">
      <c r="B45" s="433" t="s">
        <v>1120</v>
      </c>
      <c r="C45" s="499">
        <v>0.1</v>
      </c>
      <c r="D45" s="499">
        <v>0</v>
      </c>
    </row>
    <row r="46" spans="2:4" x14ac:dyDescent="0.3">
      <c r="B46" s="434" t="s">
        <v>1256</v>
      </c>
      <c r="C46" s="21">
        <v>0.15</v>
      </c>
      <c r="D46" s="21" t="s">
        <v>453</v>
      </c>
    </row>
    <row r="48" spans="2:4" x14ac:dyDescent="0.3">
      <c r="B48" s="593" t="s">
        <v>573</v>
      </c>
      <c r="C48" s="593" t="s">
        <v>579</v>
      </c>
      <c r="D48" s="593" t="s">
        <v>580</v>
      </c>
    </row>
    <row r="49" spans="2:4" x14ac:dyDescent="0.3">
      <c r="B49" s="432" t="s">
        <v>576</v>
      </c>
      <c r="C49" s="600">
        <v>154000000</v>
      </c>
      <c r="D49" s="600">
        <v>124300000</v>
      </c>
    </row>
    <row r="50" spans="2:4" x14ac:dyDescent="0.3">
      <c r="B50" s="434" t="s">
        <v>578</v>
      </c>
      <c r="C50" s="601">
        <v>0</v>
      </c>
      <c r="D50" s="601">
        <v>0</v>
      </c>
    </row>
    <row r="52" spans="2:4" x14ac:dyDescent="0.3">
      <c r="B52" s="641" t="s">
        <v>776</v>
      </c>
    </row>
    <row r="53" spans="2:4" x14ac:dyDescent="0.3">
      <c r="B53" s="659">
        <v>4.5999999999999999E-2</v>
      </c>
    </row>
    <row r="54" spans="2:4" s="58" customFormat="1" x14ac:dyDescent="0.3">
      <c r="B54" s="660">
        <v>5.5E-2</v>
      </c>
    </row>
    <row r="55" spans="2:4" s="58" customFormat="1" x14ac:dyDescent="0.3">
      <c r="B55" s="660">
        <v>5.6000000000000001E-2</v>
      </c>
    </row>
    <row r="56" spans="2:4" x14ac:dyDescent="0.3">
      <c r="B56" s="661">
        <v>6.4000000000000001E-2</v>
      </c>
    </row>
    <row r="58" spans="2:4" x14ac:dyDescent="0.3">
      <c r="B58" s="641" t="s">
        <v>778</v>
      </c>
    </row>
    <row r="59" spans="2:4" x14ac:dyDescent="0.3">
      <c r="B59" s="659" t="s">
        <v>779</v>
      </c>
    </row>
    <row r="60" spans="2:4" x14ac:dyDescent="0.3">
      <c r="B60" s="661" t="s">
        <v>781</v>
      </c>
    </row>
    <row r="62" spans="2:4" x14ac:dyDescent="0.3">
      <c r="B62" s="743" t="s">
        <v>880</v>
      </c>
    </row>
    <row r="63" spans="2:4" x14ac:dyDescent="0.3">
      <c r="B63" s="659" t="s">
        <v>1123</v>
      </c>
    </row>
    <row r="64" spans="2:4" s="58" customFormat="1" x14ac:dyDescent="0.3">
      <c r="B64" s="660" t="s">
        <v>1125</v>
      </c>
    </row>
    <row r="65" spans="2:19" s="58" customFormat="1" x14ac:dyDescent="0.3">
      <c r="B65" s="661" t="s">
        <v>1124</v>
      </c>
    </row>
    <row r="66" spans="2:19" x14ac:dyDescent="0.3">
      <c r="B66" s="661" t="s">
        <v>1400</v>
      </c>
    </row>
    <row r="68" spans="2:19" x14ac:dyDescent="0.3">
      <c r="B68" s="747" t="s">
        <v>893</v>
      </c>
    </row>
    <row r="69" spans="2:19" x14ac:dyDescent="0.3">
      <c r="B69" s="659">
        <v>1.4999999999999999E-2</v>
      </c>
    </row>
    <row r="70" spans="2:19" x14ac:dyDescent="0.3">
      <c r="B70" s="661">
        <v>0.03</v>
      </c>
    </row>
    <row r="72" spans="2:19" x14ac:dyDescent="0.3">
      <c r="B72" s="747" t="s">
        <v>256</v>
      </c>
    </row>
    <row r="73" spans="2:19" x14ac:dyDescent="0.3">
      <c r="B73" s="659" t="s">
        <v>902</v>
      </c>
    </row>
    <row r="74" spans="2:19" x14ac:dyDescent="0.3">
      <c r="B74" s="661" t="s">
        <v>903</v>
      </c>
    </row>
    <row r="76" spans="2:19" x14ac:dyDescent="0.3">
      <c r="B76" s="747" t="s">
        <v>904</v>
      </c>
    </row>
    <row r="77" spans="2:19" x14ac:dyDescent="0.3">
      <c r="B77" s="659" t="s">
        <v>906</v>
      </c>
    </row>
    <row r="78" spans="2:19" x14ac:dyDescent="0.3">
      <c r="B78" s="661" t="s">
        <v>907</v>
      </c>
    </row>
    <row r="80" spans="2:19" x14ac:dyDescent="0.3">
      <c r="B80" s="1062" t="s">
        <v>1147</v>
      </c>
      <c r="C80" s="1061">
        <v>2020</v>
      </c>
      <c r="D80" s="1061">
        <v>2021</v>
      </c>
      <c r="E80" s="1061">
        <v>2022</v>
      </c>
      <c r="F80" s="1586">
        <v>2023</v>
      </c>
      <c r="G80" s="1585">
        <v>2024</v>
      </c>
      <c r="H80" s="1061">
        <v>2025</v>
      </c>
      <c r="I80" s="1586">
        <v>2026</v>
      </c>
      <c r="J80" s="1061">
        <v>2027</v>
      </c>
      <c r="K80" s="1061">
        <v>2028</v>
      </c>
      <c r="L80" s="1061">
        <v>2029</v>
      </c>
      <c r="M80" s="1585">
        <v>2030</v>
      </c>
      <c r="N80" s="1061">
        <v>2031</v>
      </c>
      <c r="O80" s="1061">
        <v>2032</v>
      </c>
      <c r="P80" s="1061">
        <v>2033</v>
      </c>
      <c r="Q80" s="1061">
        <v>2034</v>
      </c>
      <c r="R80" s="1061">
        <v>2035</v>
      </c>
      <c r="S80" s="1061">
        <v>2036</v>
      </c>
    </row>
    <row r="81" spans="2:20" x14ac:dyDescent="0.3">
      <c r="B81" s="1046"/>
      <c r="C81" s="2200" t="s">
        <v>1126</v>
      </c>
      <c r="D81" s="2200"/>
      <c r="E81" s="2200"/>
      <c r="F81" s="2200"/>
      <c r="G81" s="2200"/>
      <c r="H81" s="2200" t="s">
        <v>1127</v>
      </c>
      <c r="I81" s="2200"/>
      <c r="J81" s="2200"/>
      <c r="K81" s="2200"/>
      <c r="L81" s="2200"/>
      <c r="M81" s="2200"/>
      <c r="N81" s="2200"/>
      <c r="O81" s="2200"/>
      <c r="P81" s="2200"/>
      <c r="Q81" s="2200"/>
      <c r="R81" s="2200"/>
      <c r="S81" s="2200"/>
    </row>
    <row r="82" spans="2:20" x14ac:dyDescent="0.3">
      <c r="B82" s="1046"/>
      <c r="C82" s="1064" t="s">
        <v>1128</v>
      </c>
      <c r="D82" s="1064" t="s">
        <v>1129</v>
      </c>
      <c r="E82" s="1584" t="s">
        <v>1130</v>
      </c>
      <c r="F82" s="1587" t="s">
        <v>1131</v>
      </c>
      <c r="G82" s="1584" t="s">
        <v>1132</v>
      </c>
      <c r="H82" s="1064" t="s">
        <v>1133</v>
      </c>
      <c r="I82" s="1587" t="s">
        <v>1134</v>
      </c>
      <c r="J82" s="1064" t="s">
        <v>1135</v>
      </c>
      <c r="K82" s="1064" t="s">
        <v>1136</v>
      </c>
      <c r="L82" s="1067" t="s">
        <v>1137</v>
      </c>
      <c r="M82" s="1584" t="s">
        <v>1138</v>
      </c>
      <c r="N82" s="1064" t="s">
        <v>1139</v>
      </c>
      <c r="O82" s="1064" t="s">
        <v>1140</v>
      </c>
      <c r="P82" s="1064" t="s">
        <v>1141</v>
      </c>
      <c r="Q82" s="1064" t="s">
        <v>1142</v>
      </c>
      <c r="R82" s="1064" t="s">
        <v>1143</v>
      </c>
      <c r="S82" s="1064" t="s">
        <v>1144</v>
      </c>
    </row>
    <row r="83" spans="2:20" x14ac:dyDescent="0.3">
      <c r="B83" s="1046" t="s">
        <v>1145</v>
      </c>
      <c r="C83" s="1064">
        <v>39.5</v>
      </c>
      <c r="D83" s="1064">
        <v>37.799999999999997</v>
      </c>
      <c r="E83" s="1584">
        <v>36.1</v>
      </c>
      <c r="F83" s="1587">
        <v>34.4</v>
      </c>
      <c r="G83" s="1584">
        <v>32.700000000000003</v>
      </c>
      <c r="H83" s="1065">
        <v>30.999999999999989</v>
      </c>
      <c r="I83" s="1587">
        <v>29.29999999999999</v>
      </c>
      <c r="J83" s="1064">
        <v>27.599999999999991</v>
      </c>
      <c r="K83" s="1064">
        <v>25.899999999999991</v>
      </c>
      <c r="L83" s="1067">
        <v>24.199999999999996</v>
      </c>
      <c r="M83" s="1584">
        <v>22.499999999999993</v>
      </c>
      <c r="N83" s="1064">
        <v>20.799999999999994</v>
      </c>
      <c r="O83" s="1064">
        <v>19.099999999999994</v>
      </c>
      <c r="P83" s="1064">
        <v>17.399999999999995</v>
      </c>
      <c r="Q83" s="1064">
        <v>15.699999999999996</v>
      </c>
      <c r="R83" s="1064">
        <v>13.999999999999996</v>
      </c>
      <c r="S83" s="1064">
        <v>12.299999999999995</v>
      </c>
    </row>
    <row r="84" spans="2:20" x14ac:dyDescent="0.3">
      <c r="B84" s="1046" t="s">
        <v>1146</v>
      </c>
      <c r="C84" s="1064">
        <v>17</v>
      </c>
      <c r="D84" s="1064">
        <f>C84-1</f>
        <v>16</v>
      </c>
      <c r="E84" s="1584">
        <f t="shared" ref="E84:S84" si="0">D84-1</f>
        <v>15</v>
      </c>
      <c r="F84" s="1587">
        <f t="shared" si="0"/>
        <v>14</v>
      </c>
      <c r="G84" s="1584">
        <f t="shared" si="0"/>
        <v>13</v>
      </c>
      <c r="H84" s="1064">
        <f t="shared" si="0"/>
        <v>12</v>
      </c>
      <c r="I84" s="1587">
        <f t="shared" si="0"/>
        <v>11</v>
      </c>
      <c r="J84" s="1064">
        <f t="shared" si="0"/>
        <v>10</v>
      </c>
      <c r="K84" s="1064">
        <f t="shared" si="0"/>
        <v>9</v>
      </c>
      <c r="L84" s="1067">
        <f t="shared" si="0"/>
        <v>8</v>
      </c>
      <c r="M84" s="1584">
        <f t="shared" si="0"/>
        <v>7</v>
      </c>
      <c r="N84" s="1064">
        <f t="shared" si="0"/>
        <v>6</v>
      </c>
      <c r="O84" s="1064">
        <f t="shared" si="0"/>
        <v>5</v>
      </c>
      <c r="P84" s="1064">
        <f t="shared" si="0"/>
        <v>4</v>
      </c>
      <c r="Q84" s="1064">
        <f t="shared" si="0"/>
        <v>3</v>
      </c>
      <c r="R84" s="1064">
        <f t="shared" si="0"/>
        <v>2</v>
      </c>
      <c r="S84" s="1064">
        <f t="shared" si="0"/>
        <v>1</v>
      </c>
    </row>
    <row r="87" spans="2:20" x14ac:dyDescent="0.3">
      <c r="B87" s="1222" t="s">
        <v>1226</v>
      </c>
    </row>
    <row r="88" spans="2:20" x14ac:dyDescent="0.3">
      <c r="B88" s="1213">
        <v>0.01</v>
      </c>
      <c r="C88" s="1214" t="s">
        <v>58</v>
      </c>
      <c r="D88" s="1214" t="s">
        <v>59</v>
      </c>
      <c r="E88" s="1214" t="s">
        <v>60</v>
      </c>
      <c r="F88" s="1214" t="s">
        <v>61</v>
      </c>
      <c r="G88" s="1214" t="s">
        <v>62</v>
      </c>
      <c r="H88" s="1214" t="s">
        <v>63</v>
      </c>
      <c r="I88" s="1214" t="s">
        <v>64</v>
      </c>
      <c r="J88" s="1214" t="s">
        <v>65</v>
      </c>
      <c r="K88" s="1214" t="s">
        <v>66</v>
      </c>
      <c r="L88" s="1214" t="s">
        <v>67</v>
      </c>
      <c r="M88" s="1214" t="s">
        <v>68</v>
      </c>
      <c r="N88" s="1214" t="s">
        <v>69</v>
      </c>
      <c r="O88" s="1214" t="s">
        <v>70</v>
      </c>
      <c r="P88" s="1214" t="s">
        <v>71</v>
      </c>
      <c r="Q88" s="1214" t="s">
        <v>72</v>
      </c>
      <c r="R88" s="1214" t="s">
        <v>73</v>
      </c>
      <c r="S88" s="1214" t="s">
        <v>74</v>
      </c>
      <c r="T88" s="1215" t="s">
        <v>181</v>
      </c>
    </row>
    <row r="89" spans="2:20" x14ac:dyDescent="0.3">
      <c r="B89" s="1216" t="s">
        <v>1227</v>
      </c>
      <c r="C89" s="1217">
        <v>2020</v>
      </c>
      <c r="D89" s="1217">
        <v>2021</v>
      </c>
      <c r="E89" s="1217">
        <v>2022</v>
      </c>
      <c r="F89" s="1217">
        <v>2023</v>
      </c>
      <c r="G89" s="1217">
        <v>2024</v>
      </c>
      <c r="H89" s="1217">
        <v>2025</v>
      </c>
      <c r="I89" s="1217">
        <v>2026</v>
      </c>
      <c r="J89" s="1217">
        <v>2027</v>
      </c>
      <c r="K89" s="1217">
        <v>2028</v>
      </c>
      <c r="L89" s="1217">
        <v>2029</v>
      </c>
      <c r="M89" s="1217">
        <v>2030</v>
      </c>
      <c r="N89" s="1217">
        <v>2031</v>
      </c>
      <c r="O89" s="1217">
        <v>2032</v>
      </c>
      <c r="P89" s="1217">
        <v>2033</v>
      </c>
      <c r="Q89" s="1217">
        <v>2034</v>
      </c>
      <c r="R89" s="1217">
        <v>2035</v>
      </c>
      <c r="S89" s="1217">
        <v>2036</v>
      </c>
      <c r="T89" s="1218">
        <v>2037</v>
      </c>
    </row>
    <row r="90" spans="2:20" x14ac:dyDescent="0.3">
      <c r="B90" s="1219" t="s">
        <v>1228</v>
      </c>
      <c r="C90" s="1223">
        <v>340000</v>
      </c>
      <c r="D90" s="1223">
        <v>340000</v>
      </c>
      <c r="E90" s="1220">
        <f t="shared" ref="E90:T90" si="1">+D90*(1+$B$88)</f>
        <v>343400</v>
      </c>
      <c r="F90" s="1220">
        <f t="shared" si="1"/>
        <v>346834</v>
      </c>
      <c r="G90" s="1220">
        <f t="shared" si="1"/>
        <v>350302.34</v>
      </c>
      <c r="H90" s="1220">
        <f t="shared" si="1"/>
        <v>353805.36340000003</v>
      </c>
      <c r="I90" s="1220">
        <f t="shared" si="1"/>
        <v>357343.41703400004</v>
      </c>
      <c r="J90" s="1220">
        <f t="shared" si="1"/>
        <v>360916.85120434006</v>
      </c>
      <c r="K90" s="1220">
        <f t="shared" si="1"/>
        <v>364526.01971638348</v>
      </c>
      <c r="L90" s="1220">
        <f t="shared" si="1"/>
        <v>368171.27991354733</v>
      </c>
      <c r="M90" s="1220">
        <f t="shared" si="1"/>
        <v>371852.99271268281</v>
      </c>
      <c r="N90" s="1220">
        <f t="shared" si="1"/>
        <v>375571.52263980964</v>
      </c>
      <c r="O90" s="1220">
        <f t="shared" si="1"/>
        <v>379327.23786620772</v>
      </c>
      <c r="P90" s="1220">
        <f t="shared" si="1"/>
        <v>383120.5102448698</v>
      </c>
      <c r="Q90" s="1220">
        <f t="shared" si="1"/>
        <v>386951.7153473185</v>
      </c>
      <c r="R90" s="1220">
        <f t="shared" si="1"/>
        <v>390821.23250079167</v>
      </c>
      <c r="S90" s="1220">
        <f t="shared" si="1"/>
        <v>394729.44482579961</v>
      </c>
      <c r="T90" s="1221">
        <f t="shared" si="1"/>
        <v>398676.73927405762</v>
      </c>
    </row>
    <row r="91" spans="2:20" x14ac:dyDescent="0.3">
      <c r="B91" s="971" t="s">
        <v>1229</v>
      </c>
      <c r="C91" s="971">
        <v>441043</v>
      </c>
      <c r="D91" s="971">
        <v>479123</v>
      </c>
      <c r="E91" s="971">
        <v>508830</v>
      </c>
      <c r="F91" s="1224">
        <v>522086.99999999994</v>
      </c>
      <c r="G91" s="1224">
        <v>529918.30499999993</v>
      </c>
      <c r="H91" s="971">
        <v>537867.07957499987</v>
      </c>
      <c r="I91" s="971">
        <v>545935.08576862479</v>
      </c>
      <c r="J91" s="971">
        <v>554124.11205515405</v>
      </c>
      <c r="K91" s="971">
        <v>562435.97373598127</v>
      </c>
      <c r="L91" s="971">
        <v>570872.51334202092</v>
      </c>
      <c r="M91" s="971">
        <v>579435.60104215122</v>
      </c>
      <c r="N91" s="971">
        <v>588127.13505778345</v>
      </c>
      <c r="O91" s="971">
        <v>596949.04208365013</v>
      </c>
      <c r="P91" s="971">
        <v>605903.27771490486</v>
      </c>
      <c r="Q91" s="971">
        <v>614991.82688062836</v>
      </c>
      <c r="R91" s="971">
        <v>624216.70428383769</v>
      </c>
      <c r="S91" s="971">
        <v>633579.95484809519</v>
      </c>
      <c r="T91" s="971">
        <v>643083.65417081653</v>
      </c>
    </row>
    <row r="92" spans="2:20" x14ac:dyDescent="0.3">
      <c r="B92" s="971" t="s">
        <v>1230</v>
      </c>
      <c r="C92" s="971">
        <v>396938.70000000007</v>
      </c>
      <c r="D92" s="971">
        <v>431210.70000000007</v>
      </c>
      <c r="E92" s="971">
        <v>457947.00000000006</v>
      </c>
      <c r="F92" s="971">
        <v>469878.3</v>
      </c>
      <c r="G92" s="971">
        <v>476926.47449999995</v>
      </c>
      <c r="H92" s="971">
        <v>484080.37161749991</v>
      </c>
      <c r="I92" s="971">
        <v>491341.57719176239</v>
      </c>
      <c r="J92" s="971">
        <v>498711.70084963879</v>
      </c>
      <c r="K92" s="971">
        <v>506192.37636238331</v>
      </c>
      <c r="L92" s="1224">
        <v>513785.26200781902</v>
      </c>
      <c r="M92" s="1224">
        <v>521492.04093793628</v>
      </c>
      <c r="N92" s="971">
        <v>529314.42155200522</v>
      </c>
      <c r="O92" s="971">
        <v>537254.13787528523</v>
      </c>
      <c r="P92" s="971">
        <v>545312.94994341442</v>
      </c>
      <c r="Q92" s="971">
        <v>553492.64419256558</v>
      </c>
      <c r="R92" s="971">
        <v>561795.03385545406</v>
      </c>
      <c r="S92" s="971">
        <v>570221.9593632858</v>
      </c>
      <c r="T92" s="971">
        <v>578775.28875373502</v>
      </c>
    </row>
    <row r="93" spans="2:20" x14ac:dyDescent="0.3">
      <c r="B93" s="971" t="s">
        <v>1231</v>
      </c>
      <c r="C93" s="971">
        <v>352834.4</v>
      </c>
      <c r="D93" s="971">
        <v>383298.4</v>
      </c>
      <c r="E93" s="971">
        <v>407064</v>
      </c>
      <c r="F93" s="971">
        <v>417669.60000000003</v>
      </c>
      <c r="G93" s="971">
        <v>423934.64399999997</v>
      </c>
      <c r="H93" s="971">
        <v>430293.6636599999</v>
      </c>
      <c r="I93" s="971">
        <v>436748.06861489988</v>
      </c>
      <c r="J93" s="971">
        <v>443299.28964412335</v>
      </c>
      <c r="K93" s="971">
        <v>449948.77898878517</v>
      </c>
      <c r="L93" s="971">
        <v>456698.0106736169</v>
      </c>
      <c r="M93" s="971">
        <v>463548.48083372111</v>
      </c>
      <c r="N93" s="971">
        <v>470501.70804622688</v>
      </c>
      <c r="O93" s="971">
        <v>477559.23366692022</v>
      </c>
      <c r="P93" s="971">
        <v>484722.62217192398</v>
      </c>
      <c r="Q93" s="971">
        <v>491993.4615045028</v>
      </c>
      <c r="R93" s="971">
        <v>499373.36342707032</v>
      </c>
      <c r="S93" s="971">
        <v>506863.96387847635</v>
      </c>
      <c r="T93" s="971">
        <v>514466.92333665345</v>
      </c>
    </row>
    <row r="95" spans="2:20" x14ac:dyDescent="0.3">
      <c r="C95" s="1063">
        <f>+C93/C91-1</f>
        <v>-0.19999999999999996</v>
      </c>
      <c r="D95" s="1063">
        <f t="shared" ref="D95:T95" si="2">+D93/D91-1</f>
        <v>-0.19999999999999996</v>
      </c>
      <c r="E95" s="1063">
        <f t="shared" si="2"/>
        <v>-0.19999999999999996</v>
      </c>
      <c r="F95" s="1063">
        <f t="shared" si="2"/>
        <v>-0.19999999999999984</v>
      </c>
      <c r="G95" s="1063">
        <f t="shared" si="2"/>
        <v>-0.19999999999999996</v>
      </c>
      <c r="H95" s="1063">
        <f t="shared" si="2"/>
        <v>-0.19999999999999996</v>
      </c>
      <c r="I95" s="1063">
        <f t="shared" si="2"/>
        <v>-0.19999999999999996</v>
      </c>
      <c r="J95" s="1063">
        <f t="shared" si="2"/>
        <v>-0.19999999999999984</v>
      </c>
      <c r="K95" s="1063">
        <f t="shared" si="2"/>
        <v>-0.19999999999999973</v>
      </c>
      <c r="L95" s="1063">
        <f t="shared" si="2"/>
        <v>-0.19999999999999973</v>
      </c>
      <c r="M95" s="1063">
        <f t="shared" si="2"/>
        <v>-0.19999999999999973</v>
      </c>
      <c r="N95" s="1063">
        <f t="shared" si="2"/>
        <v>-0.19999999999999984</v>
      </c>
      <c r="O95" s="1063">
        <f t="shared" si="2"/>
        <v>-0.19999999999999984</v>
      </c>
      <c r="P95" s="1063">
        <f t="shared" si="2"/>
        <v>-0.19999999999999984</v>
      </c>
      <c r="Q95" s="1063">
        <f t="shared" si="2"/>
        <v>-0.19999999999999984</v>
      </c>
      <c r="R95" s="1063">
        <f t="shared" si="2"/>
        <v>-0.19999999999999973</v>
      </c>
      <c r="S95" s="1063">
        <f t="shared" si="2"/>
        <v>-0.19999999999999973</v>
      </c>
      <c r="T95" s="1063">
        <f t="shared" si="2"/>
        <v>-0.19999999999999962</v>
      </c>
    </row>
    <row r="96" spans="2:20" x14ac:dyDescent="0.3">
      <c r="C96" s="1063">
        <f t="shared" ref="C96:T96" si="3">+C90/C91-1</f>
        <v>-0.22910011042007239</v>
      </c>
      <c r="D96" s="1063">
        <f t="shared" si="3"/>
        <v>-0.29037011372862498</v>
      </c>
      <c r="E96" s="1063">
        <f t="shared" si="3"/>
        <v>-0.32511840889884636</v>
      </c>
      <c r="F96" s="1063">
        <f t="shared" si="3"/>
        <v>-0.33567777018006573</v>
      </c>
      <c r="G96" s="1063">
        <f t="shared" si="3"/>
        <v>-0.33895029347967121</v>
      </c>
      <c r="H96" s="1063">
        <f t="shared" si="3"/>
        <v>-0.34220669597484521</v>
      </c>
      <c r="I96" s="1063">
        <f t="shared" si="3"/>
        <v>-0.34544705707841727</v>
      </c>
      <c r="J96" s="1063">
        <f t="shared" si="3"/>
        <v>-0.34867145581202097</v>
      </c>
      <c r="K96" s="1063">
        <f t="shared" si="3"/>
        <v>-0.35187997080802069</v>
      </c>
      <c r="L96" s="1063">
        <f t="shared" si="3"/>
        <v>-0.35507268031142936</v>
      </c>
      <c r="M96" s="1063">
        <f t="shared" si="3"/>
        <v>-0.35824966218181642</v>
      </c>
      <c r="N96" s="1063">
        <f t="shared" si="3"/>
        <v>-0.36141099389520637</v>
      </c>
      <c r="O96" s="1063">
        <f t="shared" si="3"/>
        <v>-0.36455675254596887</v>
      </c>
      <c r="P96" s="1063">
        <f t="shared" si="3"/>
        <v>-0.36768701484869803</v>
      </c>
      <c r="Q96" s="1063">
        <f t="shared" si="3"/>
        <v>-0.37080185714008373</v>
      </c>
      <c r="R96" s="1063">
        <f t="shared" si="3"/>
        <v>-0.37390135538077296</v>
      </c>
      <c r="S96" s="1063">
        <f t="shared" si="3"/>
        <v>-0.37698558515722214</v>
      </c>
      <c r="T96" s="1063">
        <f t="shared" si="3"/>
        <v>-0.38005462168354121</v>
      </c>
    </row>
    <row r="98" spans="2:20" x14ac:dyDescent="0.3">
      <c r="B98" s="1612" t="s">
        <v>1399</v>
      </c>
    </row>
    <row r="99" spans="2:20" x14ac:dyDescent="0.3">
      <c r="B99" s="1217" t="s">
        <v>1401</v>
      </c>
      <c r="C99" s="1217">
        <v>2020</v>
      </c>
      <c r="D99" s="1217">
        <v>2021</v>
      </c>
      <c r="E99" s="1217">
        <v>2022</v>
      </c>
      <c r="F99" s="1217">
        <v>2023</v>
      </c>
      <c r="G99" s="1217">
        <v>2024</v>
      </c>
      <c r="H99" s="1217">
        <v>2025</v>
      </c>
      <c r="I99" s="1217">
        <v>2026</v>
      </c>
      <c r="J99" s="1217">
        <v>2027</v>
      </c>
      <c r="K99" s="1217">
        <v>2028</v>
      </c>
      <c r="L99" s="1217">
        <v>2029</v>
      </c>
      <c r="M99" s="1217">
        <v>2030</v>
      </c>
      <c r="N99" s="1217">
        <v>2031</v>
      </c>
      <c r="O99" s="1217">
        <v>2032</v>
      </c>
      <c r="P99" s="1217">
        <v>2033</v>
      </c>
      <c r="Q99" s="1217">
        <v>2034</v>
      </c>
      <c r="R99" s="1217">
        <v>2035</v>
      </c>
      <c r="S99" s="1217">
        <v>2036</v>
      </c>
      <c r="T99" s="1218">
        <v>2037</v>
      </c>
    </row>
    <row r="100" spans="2:20" x14ac:dyDescent="0.3">
      <c r="B100" t="s">
        <v>1382</v>
      </c>
      <c r="C100" s="1063">
        <f>+외부전망!AS34%</f>
        <v>4.0000000000000001E-3</v>
      </c>
      <c r="D100" s="1063">
        <f>+외부전망!AT34%</f>
        <v>6.0000000000000001E-3</v>
      </c>
      <c r="E100" s="1063">
        <f>+외부전망!AU34%</f>
        <v>8.0000000000000002E-3</v>
      </c>
      <c r="F100" s="1063">
        <f>+외부전망!AV34%</f>
        <v>1.2E-2</v>
      </c>
      <c r="G100" s="1063">
        <f>+외부전망!AW34%</f>
        <v>1.1000000000000001E-2</v>
      </c>
      <c r="H100" s="1063">
        <f>+외부전망!AX34%</f>
        <v>9.0000000000000011E-3</v>
      </c>
      <c r="I100" s="1063">
        <f>+외부전망!AY34%</f>
        <v>0.01</v>
      </c>
      <c r="J100" s="1063">
        <f>+외부전망!AZ34%</f>
        <v>0.01</v>
      </c>
      <c r="K100" s="1063">
        <f>+외부전망!BA34%</f>
        <v>1.1000000000000001E-2</v>
      </c>
      <c r="L100" s="1063">
        <f>+외부전망!BB34%</f>
        <v>1.2E-2</v>
      </c>
      <c r="M100" s="1063">
        <f>+외부전망!BC34%</f>
        <v>1.2E-2</v>
      </c>
      <c r="N100" s="1063">
        <f>+외부전망!BD34%</f>
        <v>1.2E-2</v>
      </c>
      <c r="O100" s="1063">
        <f>+외부전망!BE34%</f>
        <v>1.2E-2</v>
      </c>
      <c r="P100" s="1063">
        <f>+외부전망!BF34%</f>
        <v>1.2E-2</v>
      </c>
      <c r="Q100" s="1063">
        <f>+외부전망!BG34%</f>
        <v>1.2E-2</v>
      </c>
      <c r="R100" s="1063">
        <f>+외부전망!BH34%</f>
        <v>1.2E-2</v>
      </c>
      <c r="S100" s="1063">
        <f>+외부전망!BI34%</f>
        <v>1.1000000000000001E-2</v>
      </c>
      <c r="T100" s="1063">
        <f>+외부전망!BJ34%</f>
        <v>1.1000000000000001E-2</v>
      </c>
    </row>
    <row r="101" spans="2:20" x14ac:dyDescent="0.3">
      <c r="B101" s="1613" t="s">
        <v>1386</v>
      </c>
      <c r="C101" s="1614">
        <f>+외부전망!AS35%</f>
        <v>-2.7999999999999997E-2</v>
      </c>
      <c r="D101" s="1614">
        <f>+외부전망!AT35%</f>
        <v>2.5000000000000001E-2</v>
      </c>
      <c r="E101" s="1614">
        <f>+외부전망!AU35%</f>
        <v>3.2000000000000001E-2</v>
      </c>
      <c r="F101" s="1614">
        <f>+외부전망!AV35%</f>
        <v>3.3000000000000002E-2</v>
      </c>
      <c r="G101" s="1614">
        <f>+외부전망!AW35%</f>
        <v>2.6000000000000002E-2</v>
      </c>
      <c r="H101" s="1611">
        <f>G101</f>
        <v>2.6000000000000002E-2</v>
      </c>
      <c r="I101" s="1611">
        <f t="shared" ref="I101:T101" si="4">H101</f>
        <v>2.6000000000000002E-2</v>
      </c>
      <c r="J101" s="1611">
        <f t="shared" si="4"/>
        <v>2.6000000000000002E-2</v>
      </c>
      <c r="K101" s="1611">
        <f t="shared" si="4"/>
        <v>2.6000000000000002E-2</v>
      </c>
      <c r="L101" s="1611">
        <f t="shared" si="4"/>
        <v>2.6000000000000002E-2</v>
      </c>
      <c r="M101" s="1611">
        <f t="shared" si="4"/>
        <v>2.6000000000000002E-2</v>
      </c>
      <c r="N101" s="1611">
        <f t="shared" si="4"/>
        <v>2.6000000000000002E-2</v>
      </c>
      <c r="O101" s="1611">
        <f t="shared" si="4"/>
        <v>2.6000000000000002E-2</v>
      </c>
      <c r="P101" s="1611">
        <f t="shared" si="4"/>
        <v>2.6000000000000002E-2</v>
      </c>
      <c r="Q101" s="1611">
        <f t="shared" si="4"/>
        <v>2.6000000000000002E-2</v>
      </c>
      <c r="R101" s="1611">
        <f t="shared" si="4"/>
        <v>2.6000000000000002E-2</v>
      </c>
      <c r="S101" s="1611">
        <f t="shared" si="4"/>
        <v>2.6000000000000002E-2</v>
      </c>
      <c r="T101" s="1611">
        <f t="shared" si="4"/>
        <v>2.6000000000000002E-2</v>
      </c>
    </row>
    <row r="102" spans="2:20" x14ac:dyDescent="0.3">
      <c r="B102" t="s">
        <v>1390</v>
      </c>
      <c r="C102">
        <f>+외부전망!AS36</f>
        <v>139.9</v>
      </c>
      <c r="D102" s="58">
        <f>+외부전망!AT36</f>
        <v>143.9</v>
      </c>
      <c r="E102" s="58">
        <f>+외부전망!AU36</f>
        <v>148.1</v>
      </c>
      <c r="F102" s="58">
        <f>+외부전망!AV36</f>
        <v>153</v>
      </c>
      <c r="G102" s="58">
        <f>+외부전망!AW36</f>
        <v>157.9</v>
      </c>
      <c r="H102" s="1611"/>
      <c r="I102" s="1611"/>
      <c r="J102" s="1611"/>
      <c r="K102" s="1611"/>
      <c r="L102" s="1611"/>
      <c r="M102" s="1611"/>
      <c r="N102" s="1611"/>
      <c r="O102" s="1611"/>
      <c r="P102" s="1611"/>
      <c r="Q102" s="1611"/>
      <c r="R102" s="1611"/>
      <c r="S102" s="1611"/>
      <c r="T102" s="1611"/>
    </row>
    <row r="103" spans="2:20" x14ac:dyDescent="0.3">
      <c r="B103" s="1613" t="s">
        <v>1394</v>
      </c>
      <c r="C103" s="1614">
        <f>+외부전망!AS37%</f>
        <v>2.3E-2</v>
      </c>
      <c r="D103" s="1614">
        <f>+외부전망!AT37%</f>
        <v>2.8999999999999998E-2</v>
      </c>
      <c r="E103" s="1614">
        <f>+외부전망!AU37%</f>
        <v>2.8999999999999998E-2</v>
      </c>
      <c r="F103" s="1614">
        <f>+외부전망!AV37%</f>
        <v>3.3000000000000002E-2</v>
      </c>
      <c r="G103" s="1614">
        <f>+외부전망!AW37%</f>
        <v>3.2000000000000001E-2</v>
      </c>
      <c r="H103" s="1611">
        <f>G103</f>
        <v>3.2000000000000001E-2</v>
      </c>
      <c r="I103" s="1611">
        <f t="shared" ref="I103:T103" si="5">H103</f>
        <v>3.2000000000000001E-2</v>
      </c>
      <c r="J103" s="1611">
        <f t="shared" si="5"/>
        <v>3.2000000000000001E-2</v>
      </c>
      <c r="K103" s="1611">
        <f t="shared" si="5"/>
        <v>3.2000000000000001E-2</v>
      </c>
      <c r="L103" s="1611">
        <f t="shared" si="5"/>
        <v>3.2000000000000001E-2</v>
      </c>
      <c r="M103" s="1611">
        <f t="shared" si="5"/>
        <v>3.2000000000000001E-2</v>
      </c>
      <c r="N103" s="1611">
        <f t="shared" si="5"/>
        <v>3.2000000000000001E-2</v>
      </c>
      <c r="O103" s="1611">
        <f t="shared" si="5"/>
        <v>3.2000000000000001E-2</v>
      </c>
      <c r="P103" s="1611">
        <f t="shared" si="5"/>
        <v>3.2000000000000001E-2</v>
      </c>
      <c r="Q103" s="1611">
        <f t="shared" si="5"/>
        <v>3.2000000000000001E-2</v>
      </c>
      <c r="R103" s="1611">
        <f t="shared" si="5"/>
        <v>3.2000000000000001E-2</v>
      </c>
      <c r="S103" s="1611">
        <f t="shared" si="5"/>
        <v>3.2000000000000001E-2</v>
      </c>
      <c r="T103" s="1611">
        <f t="shared" si="5"/>
        <v>3.2000000000000001E-2</v>
      </c>
    </row>
  </sheetData>
  <mergeCells count="2">
    <mergeCell ref="C81:G81"/>
    <mergeCell ref="H81:S81"/>
  </mergeCells>
  <phoneticPr fontId="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J111"/>
  <sheetViews>
    <sheetView zoomScale="70" zoomScaleNormal="70" workbookViewId="0">
      <selection activeCell="F4" sqref="F4"/>
    </sheetView>
  </sheetViews>
  <sheetFormatPr defaultColWidth="8.25" defaultRowHeight="13.5" x14ac:dyDescent="0.25"/>
  <cols>
    <col min="1" max="1" width="2.5" style="1139" customWidth="1"/>
    <col min="2" max="2" width="24" style="1139" customWidth="1"/>
    <col min="3" max="4" width="12.25" style="1139" customWidth="1"/>
    <col min="5" max="21" width="10.75" style="1139" customWidth="1"/>
    <col min="22" max="22" width="1.5" style="1139" customWidth="1"/>
    <col min="23" max="23" width="27.25" style="1139" customWidth="1"/>
    <col min="24" max="27" width="10.5" style="1139" bestFit="1" customWidth="1"/>
    <col min="28" max="28" width="11.625" style="1139" customWidth="1"/>
    <col min="29" max="30" width="8.25" style="1139"/>
    <col min="31" max="31" width="11" style="1139" bestFit="1" customWidth="1"/>
    <col min="32" max="32" width="11.5" style="1139" bestFit="1" customWidth="1"/>
    <col min="33" max="33" width="11" style="1139" bestFit="1" customWidth="1"/>
    <col min="34" max="34" width="11.5" style="1139" bestFit="1" customWidth="1"/>
    <col min="35" max="35" width="11.875" style="1139" bestFit="1" customWidth="1"/>
    <col min="36" max="36" width="10.75" style="1139" bestFit="1" customWidth="1"/>
    <col min="37" max="49" width="10.875" style="1139" bestFit="1" customWidth="1"/>
    <col min="50" max="50" width="11.75" style="1139" bestFit="1" customWidth="1"/>
    <col min="51" max="16384" width="8.25" style="1139"/>
  </cols>
  <sheetData>
    <row r="1" spans="2:28" s="26" customFormat="1" x14ac:dyDescent="0.3">
      <c r="W1" s="26" t="s">
        <v>1202</v>
      </c>
    </row>
    <row r="2" spans="2:28" s="26" customFormat="1" x14ac:dyDescent="0.3">
      <c r="B2" s="1133" t="s">
        <v>1179</v>
      </c>
      <c r="C2" s="1134"/>
      <c r="D2" s="1134" t="s">
        <v>58</v>
      </c>
      <c r="E2" s="1134" t="s">
        <v>59</v>
      </c>
      <c r="F2" s="1134" t="s">
        <v>60</v>
      </c>
      <c r="G2" s="1134" t="s">
        <v>61</v>
      </c>
      <c r="H2" s="1134" t="s">
        <v>62</v>
      </c>
      <c r="I2" s="1134" t="s">
        <v>63</v>
      </c>
      <c r="J2" s="1134" t="s">
        <v>64</v>
      </c>
      <c r="K2" s="1134" t="s">
        <v>65</v>
      </c>
      <c r="L2" s="1134" t="s">
        <v>66</v>
      </c>
      <c r="M2" s="1134" t="s">
        <v>67</v>
      </c>
      <c r="N2" s="1134" t="s">
        <v>68</v>
      </c>
      <c r="O2" s="1134" t="s">
        <v>69</v>
      </c>
      <c r="P2" s="1134" t="s">
        <v>70</v>
      </c>
      <c r="Q2" s="1134" t="s">
        <v>71</v>
      </c>
      <c r="R2" s="1134" t="s">
        <v>72</v>
      </c>
      <c r="S2" s="1134" t="s">
        <v>73</v>
      </c>
      <c r="T2" s="1134" t="s">
        <v>74</v>
      </c>
      <c r="U2" s="1135" t="s">
        <v>151</v>
      </c>
      <c r="W2" s="1133" t="s">
        <v>75</v>
      </c>
      <c r="X2" s="1134" t="s">
        <v>58</v>
      </c>
      <c r="Y2" s="1134" t="s">
        <v>62</v>
      </c>
      <c r="Z2" s="1134" t="s">
        <v>67</v>
      </c>
      <c r="AA2" s="1134" t="s">
        <v>72</v>
      </c>
      <c r="AB2" s="1134" t="s">
        <v>74</v>
      </c>
    </row>
    <row r="3" spans="2:28" s="26" customFormat="1" x14ac:dyDescent="0.3">
      <c r="B3" s="1133" t="s">
        <v>1179</v>
      </c>
      <c r="C3" s="75">
        <v>2019</v>
      </c>
      <c r="D3" s="75">
        <v>2020</v>
      </c>
      <c r="E3" s="75">
        <v>2021</v>
      </c>
      <c r="F3" s="75">
        <v>2022</v>
      </c>
      <c r="G3" s="75">
        <v>2023</v>
      </c>
      <c r="H3" s="75">
        <v>2024</v>
      </c>
      <c r="I3" s="75">
        <v>2025</v>
      </c>
      <c r="J3" s="75">
        <v>2026</v>
      </c>
      <c r="K3" s="75">
        <v>2027</v>
      </c>
      <c r="L3" s="75">
        <v>2028</v>
      </c>
      <c r="M3" s="75">
        <v>2029</v>
      </c>
      <c r="N3" s="75">
        <v>2030</v>
      </c>
      <c r="O3" s="75">
        <v>2031</v>
      </c>
      <c r="P3" s="75">
        <v>2032</v>
      </c>
      <c r="Q3" s="75">
        <v>2033</v>
      </c>
      <c r="R3" s="75">
        <v>2034</v>
      </c>
      <c r="S3" s="75">
        <v>2035</v>
      </c>
      <c r="T3" s="75">
        <v>2036</v>
      </c>
      <c r="U3" s="76">
        <v>2037</v>
      </c>
      <c r="W3" s="1133" t="s">
        <v>1204</v>
      </c>
      <c r="X3" s="75">
        <v>2019</v>
      </c>
      <c r="Y3" s="75">
        <v>2024</v>
      </c>
      <c r="Z3" s="75">
        <v>2029</v>
      </c>
      <c r="AA3" s="75">
        <v>2034</v>
      </c>
      <c r="AB3" s="75">
        <v>2036</v>
      </c>
    </row>
    <row r="4" spans="2:28" s="26" customFormat="1" x14ac:dyDescent="0.3">
      <c r="B4" s="59" t="s">
        <v>1182</v>
      </c>
      <c r="C4" s="597"/>
      <c r="D4" s="597">
        <f>+'각사별 CF'!G42</f>
        <v>0</v>
      </c>
      <c r="E4" s="597">
        <f ca="1">+'각사별 CF'!H42</f>
        <v>1470000.0000000002</v>
      </c>
      <c r="F4" s="597">
        <f ca="1">+'각사별 CF'!I42</f>
        <v>2730000.0000000005</v>
      </c>
      <c r="G4" s="597">
        <f ca="1">+'각사별 CF'!J42</f>
        <v>1680000.0000000002</v>
      </c>
      <c r="H4" s="597">
        <f ca="1">+'각사별 CF'!K42</f>
        <v>3360000.0000000005</v>
      </c>
      <c r="I4" s="597">
        <f ca="1">+'각사별 CF'!L42</f>
        <v>3780000.0000000005</v>
      </c>
      <c r="J4" s="597">
        <f ca="1">+'각사별 CF'!M42</f>
        <v>2940000.0000000005</v>
      </c>
      <c r="K4" s="597">
        <f ca="1">+'각사별 CF'!N42</f>
        <v>2940000.0000000005</v>
      </c>
      <c r="L4" s="597">
        <f ca="1">+'각사별 CF'!O42</f>
        <v>3150000.0000000005</v>
      </c>
      <c r="M4" s="597">
        <f ca="1">+'각사별 CF'!P42</f>
        <v>1050000</v>
      </c>
      <c r="N4" s="597">
        <f ca="1">+'각사별 CF'!Q42</f>
        <v>5250000.0000000009</v>
      </c>
      <c r="O4" s="597">
        <f ca="1">+'각사별 CF'!R42</f>
        <v>3150000.0000000005</v>
      </c>
      <c r="P4" s="597">
        <f ca="1">+'각사별 CF'!S42</f>
        <v>3150000.0000000005</v>
      </c>
      <c r="Q4" s="597">
        <f ca="1">+'각사별 CF'!T42</f>
        <v>3150000.0000000005</v>
      </c>
      <c r="R4" s="597">
        <f ca="1">+'각사별 CF'!U42</f>
        <v>3150000.0000000005</v>
      </c>
      <c r="S4" s="597">
        <f ca="1">+'각사별 CF'!V42</f>
        <v>2940000.0000000005</v>
      </c>
      <c r="T4" s="597">
        <f ca="1">+'각사별 CF'!W42</f>
        <v>2940000.0000000005</v>
      </c>
      <c r="U4" s="597">
        <f ca="1">+'각사별 CF'!X42</f>
        <v>32550000.000000004</v>
      </c>
      <c r="W4" s="59" t="s">
        <v>1182</v>
      </c>
      <c r="X4" s="597"/>
      <c r="Y4" s="597">
        <f ca="1">+SUM(D4:H4)</f>
        <v>9240000.0000000019</v>
      </c>
      <c r="Z4" s="597">
        <f ca="1">+SUM(I4:M4)</f>
        <v>13860000.000000002</v>
      </c>
      <c r="AA4" s="597">
        <f ca="1">+SUM(N4:R4)</f>
        <v>17850000.000000004</v>
      </c>
      <c r="AB4" s="597">
        <f ca="1">+SUM(S4:U4)</f>
        <v>38430000.000000007</v>
      </c>
    </row>
    <row r="5" spans="2:28" s="26" customFormat="1" x14ac:dyDescent="0.3">
      <c r="B5" s="1127" t="s">
        <v>393</v>
      </c>
      <c r="C5" s="1128" t="e">
        <f>#REF!</f>
        <v>#REF!</v>
      </c>
      <c r="D5" s="1128" t="e">
        <f>#REF!</f>
        <v>#REF!</v>
      </c>
      <c r="E5" s="1128" t="e">
        <f>#REF!</f>
        <v>#REF!</v>
      </c>
      <c r="F5" s="1128" t="e">
        <f>#REF!</f>
        <v>#REF!</v>
      </c>
      <c r="G5" s="1128" t="e">
        <f>#REF!</f>
        <v>#REF!</v>
      </c>
      <c r="H5" s="1128" t="e">
        <f>#REF!</f>
        <v>#REF!</v>
      </c>
      <c r="I5" s="1128" t="e">
        <f>#REF!</f>
        <v>#REF!</v>
      </c>
      <c r="J5" s="1128" t="e">
        <f>#REF!</f>
        <v>#REF!</v>
      </c>
      <c r="K5" s="1128" t="e">
        <f>#REF!</f>
        <v>#REF!</v>
      </c>
      <c r="L5" s="1128" t="e">
        <f>#REF!</f>
        <v>#REF!</v>
      </c>
      <c r="M5" s="1128" t="e">
        <f>#REF!</f>
        <v>#REF!</v>
      </c>
      <c r="N5" s="1128" t="e">
        <f>#REF!</f>
        <v>#REF!</v>
      </c>
      <c r="O5" s="1128" t="e">
        <f>#REF!</f>
        <v>#REF!</v>
      </c>
      <c r="P5" s="1128" t="e">
        <f>#REF!</f>
        <v>#REF!</v>
      </c>
      <c r="Q5" s="1128" t="e">
        <f>#REF!</f>
        <v>#REF!</v>
      </c>
      <c r="R5" s="1128" t="e">
        <f>#REF!</f>
        <v>#REF!</v>
      </c>
      <c r="S5" s="1128" t="e">
        <f>#REF!</f>
        <v>#REF!</v>
      </c>
      <c r="T5" s="1128" t="e">
        <f>#REF!</f>
        <v>#REF!</v>
      </c>
      <c r="U5" s="1129" t="e">
        <f>#REF!</f>
        <v>#REF!</v>
      </c>
      <c r="W5" s="1127" t="s">
        <v>393</v>
      </c>
      <c r="X5" s="1128" t="e">
        <f>#REF!</f>
        <v>#REF!</v>
      </c>
      <c r="Y5" s="1128" t="e">
        <f>+SUM(D5:H5)</f>
        <v>#REF!</v>
      </c>
      <c r="Z5" s="1128" t="e">
        <f>+SUM(I5:M5)</f>
        <v>#REF!</v>
      </c>
      <c r="AA5" s="1128" t="e">
        <f>+SUM(N5:R5)</f>
        <v>#REF!</v>
      </c>
      <c r="AB5" s="1128" t="e">
        <f>+SUM(S5:U5)</f>
        <v>#REF!</v>
      </c>
    </row>
    <row r="6" spans="2:28" s="26" customFormat="1" x14ac:dyDescent="0.3">
      <c r="B6" s="93" t="s">
        <v>394</v>
      </c>
      <c r="C6" s="972" t="e">
        <f>#REF!</f>
        <v>#REF!</v>
      </c>
      <c r="D6" s="972" t="e">
        <f>#REF!</f>
        <v>#REF!</v>
      </c>
      <c r="E6" s="972" t="e">
        <f>#REF!</f>
        <v>#REF!</v>
      </c>
      <c r="F6" s="972" t="e">
        <f>#REF!</f>
        <v>#REF!</v>
      </c>
      <c r="G6" s="972" t="e">
        <f>#REF!</f>
        <v>#REF!</v>
      </c>
      <c r="H6" s="972" t="e">
        <f>#REF!</f>
        <v>#REF!</v>
      </c>
      <c r="I6" s="972" t="e">
        <f>#REF!</f>
        <v>#REF!</v>
      </c>
      <c r="J6" s="972" t="e">
        <f>#REF!</f>
        <v>#REF!</v>
      </c>
      <c r="K6" s="972" t="e">
        <f>#REF!</f>
        <v>#REF!</v>
      </c>
      <c r="L6" s="972" t="e">
        <f>#REF!</f>
        <v>#REF!</v>
      </c>
      <c r="M6" s="972" t="e">
        <f>#REF!</f>
        <v>#REF!</v>
      </c>
      <c r="N6" s="972" t="e">
        <f>#REF!</f>
        <v>#REF!</v>
      </c>
      <c r="O6" s="972" t="e">
        <f>#REF!</f>
        <v>#REF!</v>
      </c>
      <c r="P6" s="972" t="e">
        <f>#REF!</f>
        <v>#REF!</v>
      </c>
      <c r="Q6" s="972" t="e">
        <f>#REF!</f>
        <v>#REF!</v>
      </c>
      <c r="R6" s="972" t="e">
        <f>#REF!</f>
        <v>#REF!</v>
      </c>
      <c r="S6" s="972" t="e">
        <f>#REF!</f>
        <v>#REF!</v>
      </c>
      <c r="T6" s="972" t="e">
        <f>#REF!</f>
        <v>#REF!</v>
      </c>
      <c r="U6" s="691" t="e">
        <f>#REF!</f>
        <v>#REF!</v>
      </c>
      <c r="W6" s="93" t="s">
        <v>394</v>
      </c>
      <c r="X6" s="972" t="e">
        <f>#REF!</f>
        <v>#REF!</v>
      </c>
      <c r="Y6" s="972" t="e">
        <f>+SUM(D6:H6)</f>
        <v>#REF!</v>
      </c>
      <c r="Z6" s="972" t="e">
        <f>+SUM(I6:M6)</f>
        <v>#REF!</v>
      </c>
      <c r="AA6" s="972" t="e">
        <f>+SUM(N6:R6)</f>
        <v>#REF!</v>
      </c>
      <c r="AB6" s="972" t="e">
        <f>+SUM(S6:U6)</f>
        <v>#REF!</v>
      </c>
    </row>
    <row r="7" spans="2:28" s="26" customFormat="1" x14ac:dyDescent="0.3">
      <c r="B7" s="93" t="s">
        <v>395</v>
      </c>
      <c r="C7" s="972" t="e">
        <f>#REF!</f>
        <v>#REF!</v>
      </c>
      <c r="D7" s="972" t="e">
        <f>#REF!</f>
        <v>#REF!</v>
      </c>
      <c r="E7" s="972" t="e">
        <f>#REF!</f>
        <v>#REF!</v>
      </c>
      <c r="F7" s="972" t="e">
        <f>#REF!</f>
        <v>#REF!</v>
      </c>
      <c r="G7" s="972" t="e">
        <f>#REF!</f>
        <v>#REF!</v>
      </c>
      <c r="H7" s="972" t="e">
        <f>#REF!</f>
        <v>#REF!</v>
      </c>
      <c r="I7" s="972" t="e">
        <f>#REF!</f>
        <v>#REF!</v>
      </c>
      <c r="J7" s="972" t="e">
        <f>#REF!</f>
        <v>#REF!</v>
      </c>
      <c r="K7" s="972" t="e">
        <f>#REF!</f>
        <v>#REF!</v>
      </c>
      <c r="L7" s="972" t="e">
        <f>#REF!</f>
        <v>#REF!</v>
      </c>
      <c r="M7" s="972" t="e">
        <f>#REF!</f>
        <v>#REF!</v>
      </c>
      <c r="N7" s="972" t="e">
        <f>#REF!</f>
        <v>#REF!</v>
      </c>
      <c r="O7" s="972" t="e">
        <f>#REF!</f>
        <v>#REF!</v>
      </c>
      <c r="P7" s="972" t="e">
        <f>#REF!</f>
        <v>#REF!</v>
      </c>
      <c r="Q7" s="972" t="e">
        <f>#REF!</f>
        <v>#REF!</v>
      </c>
      <c r="R7" s="972" t="e">
        <f>#REF!</f>
        <v>#REF!</v>
      </c>
      <c r="S7" s="972" t="e">
        <f>#REF!</f>
        <v>#REF!</v>
      </c>
      <c r="T7" s="972" t="e">
        <f>#REF!</f>
        <v>#REF!</v>
      </c>
      <c r="U7" s="691" t="e">
        <f>#REF!</f>
        <v>#REF!</v>
      </c>
      <c r="W7" s="93" t="s">
        <v>395</v>
      </c>
      <c r="X7" s="972" t="e">
        <f>#REF!</f>
        <v>#REF!</v>
      </c>
      <c r="Y7" s="972" t="e">
        <f>+SUM(D7:H7)</f>
        <v>#REF!</v>
      </c>
      <c r="Z7" s="972" t="e">
        <f>+SUM(I7:M7)</f>
        <v>#REF!</v>
      </c>
      <c r="AA7" s="972" t="e">
        <f>+SUM(N7:R7)</f>
        <v>#REF!</v>
      </c>
      <c r="AB7" s="972" t="e">
        <f>+SUM(S7:U7)</f>
        <v>#REF!</v>
      </c>
    </row>
    <row r="8" spans="2:28" s="26" customFormat="1" x14ac:dyDescent="0.3">
      <c r="B8" s="1130" t="s">
        <v>1180</v>
      </c>
      <c r="C8" s="1170" t="e">
        <f>#REF!</f>
        <v>#REF!</v>
      </c>
      <c r="D8" s="1131" t="e">
        <f>#REF!</f>
        <v>#REF!</v>
      </c>
      <c r="E8" s="1131" t="e">
        <f>#REF!</f>
        <v>#REF!</v>
      </c>
      <c r="F8" s="1131" t="e">
        <f>#REF!</f>
        <v>#REF!</v>
      </c>
      <c r="G8" s="1131" t="e">
        <f>#REF!</f>
        <v>#REF!</v>
      </c>
      <c r="H8" s="1171" t="e">
        <f>#REF!</f>
        <v>#REF!</v>
      </c>
      <c r="I8" s="1131" t="e">
        <f>#REF!</f>
        <v>#REF!</v>
      </c>
      <c r="J8" s="1131" t="e">
        <f>#REF!</f>
        <v>#REF!</v>
      </c>
      <c r="K8" s="1131" t="e">
        <f>#REF!</f>
        <v>#REF!</v>
      </c>
      <c r="L8" s="1131" t="e">
        <f>#REF!</f>
        <v>#REF!</v>
      </c>
      <c r="M8" s="1171" t="e">
        <f>#REF!</f>
        <v>#REF!</v>
      </c>
      <c r="N8" s="1131" t="e">
        <f>#REF!</f>
        <v>#REF!</v>
      </c>
      <c r="O8" s="1131" t="e">
        <f>#REF!</f>
        <v>#REF!</v>
      </c>
      <c r="P8" s="1131" t="e">
        <f>#REF!</f>
        <v>#REF!</v>
      </c>
      <c r="Q8" s="1131" t="e">
        <f>#REF!</f>
        <v>#REF!</v>
      </c>
      <c r="R8" s="1171" t="e">
        <f>#REF!</f>
        <v>#REF!</v>
      </c>
      <c r="S8" s="1131" t="e">
        <f>#REF!</f>
        <v>#REF!</v>
      </c>
      <c r="T8" s="1171" t="e">
        <f>#REF!</f>
        <v>#REF!</v>
      </c>
      <c r="U8" s="1132" t="e">
        <f>#REF!</f>
        <v>#REF!</v>
      </c>
      <c r="W8" s="1130" t="s">
        <v>1180</v>
      </c>
      <c r="X8" s="1170" t="e">
        <f>+C8</f>
        <v>#REF!</v>
      </c>
      <c r="Y8" s="1171" t="e">
        <f>+H8</f>
        <v>#REF!</v>
      </c>
      <c r="Z8" s="1171" t="e">
        <f>+M8</f>
        <v>#REF!</v>
      </c>
      <c r="AA8" s="1171" t="e">
        <f>+R8</f>
        <v>#REF!</v>
      </c>
      <c r="AB8" s="1171" t="e">
        <f>+T8</f>
        <v>#REF!</v>
      </c>
    </row>
    <row r="9" spans="2:28" s="26" customFormat="1" x14ac:dyDescent="0.3">
      <c r="B9" s="1120" t="s">
        <v>1181</v>
      </c>
      <c r="C9" s="1120"/>
      <c r="D9" s="1121" t="e">
        <f>+'각사별 CF'!#REF!</f>
        <v>#REF!</v>
      </c>
      <c r="E9" s="1121" t="e">
        <f>+'각사별 CF'!#REF!</f>
        <v>#REF!</v>
      </c>
      <c r="F9" s="1121" t="e">
        <f>+'각사별 CF'!#REF!</f>
        <v>#REF!</v>
      </c>
      <c r="G9" s="1121" t="e">
        <f>+'각사별 CF'!#REF!</f>
        <v>#REF!</v>
      </c>
      <c r="H9" s="1121" t="e">
        <f>+'각사별 CF'!#REF!</f>
        <v>#REF!</v>
      </c>
      <c r="I9" s="1121" t="e">
        <f>+'각사별 CF'!#REF!</f>
        <v>#REF!</v>
      </c>
      <c r="J9" s="1121" t="e">
        <f>+'각사별 CF'!#REF!</f>
        <v>#REF!</v>
      </c>
      <c r="K9" s="1121" t="e">
        <f>+'각사별 CF'!#REF!</f>
        <v>#REF!</v>
      </c>
      <c r="L9" s="1121" t="e">
        <f>+'각사별 CF'!#REF!</f>
        <v>#REF!</v>
      </c>
      <c r="M9" s="1121" t="e">
        <f>+'각사별 CF'!#REF!</f>
        <v>#REF!</v>
      </c>
      <c r="N9" s="1121" t="e">
        <f>+'각사별 CF'!#REF!</f>
        <v>#REF!</v>
      </c>
      <c r="O9" s="1121" t="e">
        <f>+'각사별 CF'!#REF!</f>
        <v>#REF!</v>
      </c>
      <c r="P9" s="1121" t="e">
        <f>+'각사별 CF'!#REF!</f>
        <v>#REF!</v>
      </c>
      <c r="Q9" s="1121" t="e">
        <f>+'각사별 CF'!#REF!</f>
        <v>#REF!</v>
      </c>
      <c r="R9" s="1121" t="e">
        <f>+'각사별 CF'!#REF!</f>
        <v>#REF!</v>
      </c>
      <c r="S9" s="1121" t="e">
        <f>+'각사별 CF'!#REF!</f>
        <v>#REF!</v>
      </c>
      <c r="T9" s="1121" t="e">
        <f>+'각사별 CF'!#REF!</f>
        <v>#REF!</v>
      </c>
      <c r="U9" s="1121" t="e">
        <f>+'각사별 CF'!#REF!+'각사별 CF'!#REF!</f>
        <v>#REF!</v>
      </c>
      <c r="W9" s="1120" t="s">
        <v>1181</v>
      </c>
      <c r="X9" s="1120"/>
      <c r="Y9" s="1121" t="e">
        <f>+SUM(D9:H9)</f>
        <v>#REF!</v>
      </c>
      <c r="Z9" s="1121" t="e">
        <f>+SUM(I9:M9)</f>
        <v>#REF!</v>
      </c>
      <c r="AA9" s="1121" t="e">
        <f>+SUM(N9:R9)</f>
        <v>#REF!</v>
      </c>
      <c r="AB9" s="1121" t="e">
        <f>+SUM(S9:U9)</f>
        <v>#REF!</v>
      </c>
    </row>
    <row r="10" spans="2:28" s="26" customFormat="1" x14ac:dyDescent="0.3">
      <c r="B10" s="1136" t="s">
        <v>1184</v>
      </c>
      <c r="C10" s="1136"/>
      <c r="D10" s="1137" t="e">
        <f>+D9</f>
        <v>#REF!</v>
      </c>
      <c r="E10" s="1137" t="e">
        <f t="shared" ref="E10:U10" si="0">+D10+E9</f>
        <v>#REF!</v>
      </c>
      <c r="F10" s="1137" t="e">
        <f t="shared" si="0"/>
        <v>#REF!</v>
      </c>
      <c r="G10" s="1137" t="e">
        <f t="shared" si="0"/>
        <v>#REF!</v>
      </c>
      <c r="H10" s="1137" t="e">
        <f t="shared" si="0"/>
        <v>#REF!</v>
      </c>
      <c r="I10" s="1137" t="e">
        <f t="shared" si="0"/>
        <v>#REF!</v>
      </c>
      <c r="J10" s="1137" t="e">
        <f t="shared" si="0"/>
        <v>#REF!</v>
      </c>
      <c r="K10" s="1137" t="e">
        <f t="shared" si="0"/>
        <v>#REF!</v>
      </c>
      <c r="L10" s="1137" t="e">
        <f t="shared" si="0"/>
        <v>#REF!</v>
      </c>
      <c r="M10" s="1137" t="e">
        <f t="shared" si="0"/>
        <v>#REF!</v>
      </c>
      <c r="N10" s="1137" t="e">
        <f t="shared" si="0"/>
        <v>#REF!</v>
      </c>
      <c r="O10" s="1137" t="e">
        <f t="shared" si="0"/>
        <v>#REF!</v>
      </c>
      <c r="P10" s="1137" t="e">
        <f t="shared" si="0"/>
        <v>#REF!</v>
      </c>
      <c r="Q10" s="1137" t="e">
        <f t="shared" si="0"/>
        <v>#REF!</v>
      </c>
      <c r="R10" s="1137" t="e">
        <f t="shared" si="0"/>
        <v>#REF!</v>
      </c>
      <c r="S10" s="1137" t="e">
        <f t="shared" si="0"/>
        <v>#REF!</v>
      </c>
      <c r="T10" s="1137" t="e">
        <f t="shared" si="0"/>
        <v>#REF!</v>
      </c>
      <c r="U10" s="1137" t="e">
        <f t="shared" si="0"/>
        <v>#REF!</v>
      </c>
      <c r="W10" s="1136" t="s">
        <v>1184</v>
      </c>
      <c r="X10" s="1136"/>
      <c r="Y10" s="1137"/>
      <c r="Z10" s="1137"/>
      <c r="AA10" s="1137"/>
      <c r="AB10" s="1137"/>
    </row>
    <row r="11" spans="2:28" s="26" customFormat="1" x14ac:dyDescent="0.3">
      <c r="B11" s="357" t="s">
        <v>1183</v>
      </c>
      <c r="C11" s="357"/>
      <c r="D11" s="1138"/>
      <c r="E11" s="1138"/>
      <c r="F11" s="1138"/>
      <c r="G11" s="1138"/>
      <c r="H11" s="1138"/>
      <c r="I11" s="1138"/>
      <c r="J11" s="1138"/>
      <c r="K11" s="1138"/>
      <c r="L11" s="1138"/>
      <c r="M11" s="1138"/>
      <c r="N11" s="1138"/>
      <c r="O11" s="1138"/>
      <c r="P11" s="1138"/>
      <c r="Q11" s="1138"/>
      <c r="R11" s="1138"/>
      <c r="S11" s="1138"/>
      <c r="T11" s="1138"/>
      <c r="U11" s="1138"/>
      <c r="W11" s="357" t="s">
        <v>1183</v>
      </c>
      <c r="X11" s="357"/>
      <c r="Y11" s="1138"/>
      <c r="Z11" s="1138"/>
      <c r="AA11" s="1138"/>
      <c r="AB11" s="1138"/>
    </row>
    <row r="12" spans="2:28" s="26" customFormat="1" x14ac:dyDescent="0.3">
      <c r="B12" s="27" t="str">
        <f>+'R(대출)'!D159</f>
        <v>배당금 지급</v>
      </c>
      <c r="C12" s="608">
        <f>+'R(대출)'!E159</f>
        <v>0</v>
      </c>
      <c r="D12" s="608">
        <f>+'R(대출)'!F159</f>
        <v>0</v>
      </c>
      <c r="E12" s="608">
        <f ca="1">+'R(대출)'!G159</f>
        <v>-238988.23200000005</v>
      </c>
      <c r="F12" s="608">
        <f ca="1">+'R(대출)'!H159</f>
        <v>-452180.23200000019</v>
      </c>
      <c r="G12" s="608">
        <f ca="1">+'R(대출)'!I159</f>
        <v>-274520.23200000002</v>
      </c>
      <c r="H12" s="608">
        <f ca="1">+'R(대출)'!J159</f>
        <v>-1424879.3916000004</v>
      </c>
      <c r="I12" s="608">
        <f ca="1">+'R(대출)'!K159</f>
        <v>-1606092.5915999999</v>
      </c>
      <c r="J12" s="608">
        <f ca="1">+'R(대출)'!L159</f>
        <v>-1243666.1916</v>
      </c>
      <c r="K12" s="608">
        <f ca="1">+'R(대출)'!M159</f>
        <v>-1243666.1916000007</v>
      </c>
      <c r="L12" s="608">
        <f ca="1">+'R(대출)'!N159</f>
        <v>-1334272.7916000001</v>
      </c>
      <c r="M12" s="608">
        <f ca="1">+'R(대출)'!O159</f>
        <v>-428206.79159999994</v>
      </c>
      <c r="N12" s="608">
        <f ca="1">+'R(대출)'!P159</f>
        <v>-2240338.7916000001</v>
      </c>
      <c r="O12" s="608">
        <f ca="1">+'R(대출)'!Q159</f>
        <v>-1334272.7916000001</v>
      </c>
      <c r="P12" s="608">
        <f ca="1">+'R(대출)'!R159</f>
        <v>-1334273</v>
      </c>
      <c r="Q12" s="608">
        <f ca="1">+'R(대출)'!S159</f>
        <v>-1334272.7916000001</v>
      </c>
      <c r="R12" s="608">
        <f ca="1">+'R(대출)'!T159</f>
        <v>-1334272.7916000001</v>
      </c>
      <c r="S12" s="608">
        <f ca="1">+'R(대출)'!U159</f>
        <v>-1243666.1916</v>
      </c>
      <c r="T12" s="608">
        <f ca="1">+'R(대출)'!V159</f>
        <v>-1243666.1916</v>
      </c>
      <c r="U12" s="608">
        <f ca="1">+'R(대출)'!W159</f>
        <v>-1606623.0078672676</v>
      </c>
      <c r="W12" s="27" t="s">
        <v>1200</v>
      </c>
      <c r="X12" s="608"/>
      <c r="Y12" s="608">
        <f ca="1">+SUM(D12:H12)</f>
        <v>-2390568.0876000007</v>
      </c>
      <c r="Z12" s="608">
        <f ca="1">+SUM(I12:M12)</f>
        <v>-5855904.5580000011</v>
      </c>
      <c r="AA12" s="608">
        <f ca="1">+SUM(N12:R12)</f>
        <v>-7577430.1664000005</v>
      </c>
      <c r="AB12" s="608">
        <f ca="1">+SUM(S12:U12)</f>
        <v>-4093955.3910672674</v>
      </c>
    </row>
    <row r="13" spans="2:28" s="26" customFormat="1" x14ac:dyDescent="0.3">
      <c r="B13" s="1136" t="str">
        <f>+'R(대출)'!D160</f>
        <v>누적현금 계</v>
      </c>
      <c r="C13" s="1137">
        <f>+'R(대출)'!E160</f>
        <v>0</v>
      </c>
      <c r="D13" s="1137">
        <f>+'R(대출)'!F160</f>
        <v>0</v>
      </c>
      <c r="E13" s="1137">
        <f ca="1">+'R(대출)'!G160</f>
        <v>-238988.23200000005</v>
      </c>
      <c r="F13" s="1137">
        <f ca="1">+'R(대출)'!H160</f>
        <v>-691168.46400000027</v>
      </c>
      <c r="G13" s="1137">
        <f ca="1">+'R(대출)'!I160</f>
        <v>7953011.3039999995</v>
      </c>
      <c r="H13" s="1137">
        <f ca="1">+'R(대출)'!J160</f>
        <v>6528131.9123999989</v>
      </c>
      <c r="I13" s="1137">
        <f ca="1">+'R(대출)'!K160</f>
        <v>4922039.3207999989</v>
      </c>
      <c r="J13" s="1137">
        <f ca="1">+'R(대출)'!L160</f>
        <v>3678373.1291999989</v>
      </c>
      <c r="K13" s="1137">
        <f ca="1">+'R(대출)'!M160</f>
        <v>2434706.937599998</v>
      </c>
      <c r="L13" s="1137">
        <f ca="1">+'R(대출)'!N160</f>
        <v>1100434.1459999979</v>
      </c>
      <c r="M13" s="1137">
        <f ca="1">+'R(대출)'!O160</f>
        <v>672227.35439999797</v>
      </c>
      <c r="N13" s="1137">
        <f ca="1">+'R(대출)'!P160</f>
        <v>-1568111.4372000021</v>
      </c>
      <c r="O13" s="1137">
        <f ca="1">+'R(대출)'!Q160</f>
        <v>-2902384.2288000025</v>
      </c>
      <c r="P13" s="1137">
        <f ca="1">+'R(대출)'!R160</f>
        <v>-4236657.2288000025</v>
      </c>
      <c r="Q13" s="1137">
        <f ca="1">+'R(대출)'!S160</f>
        <v>-5570930.0204000026</v>
      </c>
      <c r="R13" s="1137">
        <f ca="1">+'R(대출)'!T160</f>
        <v>-6905202.8120000027</v>
      </c>
      <c r="S13" s="1137">
        <f ca="1">+'R(대출)'!U160</f>
        <v>-8148869.0036000032</v>
      </c>
      <c r="T13" s="1137">
        <f ca="1">+'R(대출)'!V160</f>
        <v>-9392535.1952000037</v>
      </c>
      <c r="U13" s="1137">
        <f ca="1">IF(+'R(대출)'!W160&lt;&gt;10,0,+'R(대출)'!W160)</f>
        <v>0</v>
      </c>
      <c r="W13" s="1136" t="s">
        <v>1201</v>
      </c>
      <c r="X13" s="1170">
        <f>+C13</f>
        <v>0</v>
      </c>
      <c r="Y13" s="1171">
        <f ca="1">+H13</f>
        <v>6528131.9123999989</v>
      </c>
      <c r="Z13" s="1171">
        <f ca="1">+M13</f>
        <v>672227.35439999797</v>
      </c>
      <c r="AA13" s="1171">
        <f ca="1">+R13</f>
        <v>-6905202.8120000027</v>
      </c>
      <c r="AB13" s="1171">
        <f ca="1">U13</f>
        <v>0</v>
      </c>
    </row>
    <row r="14" spans="2:28" s="26" customFormat="1" x14ac:dyDescent="0.3">
      <c r="B14" s="606" t="s">
        <v>1205</v>
      </c>
      <c r="C14" s="670">
        <f>+'R(대출)'!E155</f>
        <v>0</v>
      </c>
      <c r="D14" s="670">
        <f>+'R(대출)'!F155</f>
        <v>0</v>
      </c>
      <c r="E14" s="670">
        <f>+'R(대출)'!G155</f>
        <v>0</v>
      </c>
      <c r="F14" s="670">
        <f>+'R(대출)'!H155</f>
        <v>0</v>
      </c>
      <c r="G14" s="670">
        <f>+'R(대출)'!I155</f>
        <v>8918700.0000000019</v>
      </c>
      <c r="H14" s="670">
        <f>+'R(대출)'!J155</f>
        <v>0</v>
      </c>
      <c r="I14" s="670">
        <f>+'R(대출)'!K155</f>
        <v>0</v>
      </c>
      <c r="J14" s="670">
        <f>+'R(대출)'!L155</f>
        <v>0</v>
      </c>
      <c r="K14" s="670">
        <f>+'R(대출)'!M155</f>
        <v>0</v>
      </c>
      <c r="L14" s="670">
        <f>+'R(대출)'!N155</f>
        <v>0</v>
      </c>
      <c r="M14" s="670">
        <f>+'R(대출)'!O155</f>
        <v>0</v>
      </c>
      <c r="N14" s="670">
        <f>+'R(대출)'!P155</f>
        <v>0</v>
      </c>
      <c r="O14" s="670">
        <f>+'R(대출)'!Q155</f>
        <v>0</v>
      </c>
      <c r="P14" s="670">
        <f>+'R(대출)'!R155</f>
        <v>0</v>
      </c>
      <c r="Q14" s="670">
        <f>+'R(대출)'!S155</f>
        <v>0</v>
      </c>
      <c r="R14" s="670">
        <f>+'R(대출)'!T155</f>
        <v>0</v>
      </c>
      <c r="S14" s="670">
        <f>+'R(대출)'!U155</f>
        <v>0</v>
      </c>
      <c r="T14" s="670">
        <f>+'R(대출)'!V155</f>
        <v>0</v>
      </c>
      <c r="U14" s="670">
        <f>+'R(대출)'!W155</f>
        <v>14097300.000000002</v>
      </c>
      <c r="W14" s="606" t="s">
        <v>1205</v>
      </c>
      <c r="X14" s="670"/>
      <c r="Y14" s="670">
        <f>+SUM(D14:H14)</f>
        <v>8918700.0000000019</v>
      </c>
      <c r="Z14" s="670">
        <f>+SUM(I14:M14)</f>
        <v>0</v>
      </c>
      <c r="AA14" s="670">
        <f>+SUM(N14:R14)</f>
        <v>0</v>
      </c>
      <c r="AB14" s="670">
        <f>+SUM(S14:U14)</f>
        <v>14097300.000000002</v>
      </c>
    </row>
    <row r="15" spans="2:28" s="26" customFormat="1" x14ac:dyDescent="0.3">
      <c r="B15" s="606" t="s">
        <v>1206</v>
      </c>
      <c r="C15" s="670">
        <f>+'R(대출)'!E156+'R(대출)'!E157</f>
        <v>0</v>
      </c>
      <c r="D15" s="670">
        <f>+'R(대출)'!F156+'R(대출)'!F157</f>
        <v>0</v>
      </c>
      <c r="E15" s="670">
        <f>+'R(대출)'!G156+'R(대출)'!G157</f>
        <v>0</v>
      </c>
      <c r="F15" s="670">
        <f>+'R(대출)'!H156+'R(대출)'!H157</f>
        <v>0</v>
      </c>
      <c r="G15" s="670">
        <f>+'R(대출)'!I156+'R(대출)'!I157</f>
        <v>0</v>
      </c>
      <c r="H15" s="670">
        <f>+'R(대출)'!J156+'R(대출)'!J157</f>
        <v>0</v>
      </c>
      <c r="I15" s="670">
        <f>+'R(대출)'!K156+'R(대출)'!K157</f>
        <v>0</v>
      </c>
      <c r="J15" s="670">
        <f>+'R(대출)'!L156+'R(대출)'!L157</f>
        <v>0</v>
      </c>
      <c r="K15" s="670">
        <f>+'R(대출)'!M156+'R(대출)'!M157</f>
        <v>0</v>
      </c>
      <c r="L15" s="670">
        <f>+'R(대출)'!N156+'R(대출)'!N157</f>
        <v>0</v>
      </c>
      <c r="M15" s="670">
        <f>+'R(대출)'!O156+'R(대출)'!O157</f>
        <v>0</v>
      </c>
      <c r="N15" s="670">
        <f>+'R(대출)'!P156+'R(대출)'!P157</f>
        <v>0</v>
      </c>
      <c r="O15" s="670">
        <f>+'R(대출)'!Q156+'R(대출)'!Q157</f>
        <v>0</v>
      </c>
      <c r="P15" s="670">
        <f>+'R(대출)'!R156+'R(대출)'!R157</f>
        <v>0</v>
      </c>
      <c r="Q15" s="670">
        <f>+'R(대출)'!S156+'R(대출)'!S157</f>
        <v>0</v>
      </c>
      <c r="R15" s="670">
        <f>+'R(대출)'!T156+'R(대출)'!T157</f>
        <v>0</v>
      </c>
      <c r="S15" s="670">
        <f>+'R(대출)'!U156+'R(대출)'!U157</f>
        <v>0</v>
      </c>
      <c r="T15" s="670">
        <f>+'R(대출)'!V156+'R(대출)'!V157</f>
        <v>0</v>
      </c>
      <c r="U15" s="670">
        <f ca="1">+'R(대출)'!W156+'R(대출)'!W157</f>
        <v>-28768770.647876367</v>
      </c>
      <c r="W15" s="606" t="s">
        <v>1206</v>
      </c>
      <c r="X15" s="670"/>
      <c r="Y15" s="670">
        <f>+SUM(D15:H15)</f>
        <v>0</v>
      </c>
      <c r="Z15" s="670">
        <f>+SUM(I15:M15)</f>
        <v>0</v>
      </c>
      <c r="AA15" s="670">
        <f>+SUM(N15:R15)</f>
        <v>0</v>
      </c>
      <c r="AB15" s="670">
        <f ca="1">+SUM(S15:U15)</f>
        <v>-28768770.647876367</v>
      </c>
    </row>
    <row r="16" spans="2:28" s="26" customFormat="1" x14ac:dyDescent="0.3">
      <c r="B16" s="606" t="s">
        <v>1207</v>
      </c>
      <c r="C16" s="670">
        <f>+'R(대출)'!E154</f>
        <v>0</v>
      </c>
      <c r="D16" s="670">
        <f>+'R(대출)'!F154</f>
        <v>0</v>
      </c>
      <c r="E16" s="670">
        <f>+'R(대출)'!G154</f>
        <v>0</v>
      </c>
      <c r="F16" s="670">
        <f>+'R(대출)'!H154</f>
        <v>0</v>
      </c>
      <c r="G16" s="670">
        <f>+'R(대출)'!I154</f>
        <v>0</v>
      </c>
      <c r="H16" s="670">
        <f>+'R(대출)'!J154</f>
        <v>0</v>
      </c>
      <c r="I16" s="670">
        <f>+'R(대출)'!K154</f>
        <v>0</v>
      </c>
      <c r="J16" s="670">
        <f>+'R(대출)'!L154</f>
        <v>0</v>
      </c>
      <c r="K16" s="670">
        <f>+'R(대출)'!M154</f>
        <v>0</v>
      </c>
      <c r="L16" s="670">
        <f>+'R(대출)'!N154</f>
        <v>0</v>
      </c>
      <c r="M16" s="670">
        <f>+'R(대출)'!O154</f>
        <v>0</v>
      </c>
      <c r="N16" s="670">
        <f>+'R(대출)'!P154</f>
        <v>0</v>
      </c>
      <c r="O16" s="670">
        <f>+'R(대출)'!Q154</f>
        <v>0</v>
      </c>
      <c r="P16" s="670">
        <f>+'R(대출)'!R154</f>
        <v>0</v>
      </c>
      <c r="Q16" s="670">
        <f>+'R(대출)'!S154</f>
        <v>0</v>
      </c>
      <c r="R16" s="670">
        <f>+'R(대출)'!T154</f>
        <v>0</v>
      </c>
      <c r="S16" s="670">
        <f>+'R(대출)'!U154</f>
        <v>0</v>
      </c>
      <c r="T16" s="670">
        <f>+'R(대출)'!V154</f>
        <v>0</v>
      </c>
      <c r="U16" s="670">
        <f>+'R(대출)'!W154</f>
        <v>0</v>
      </c>
      <c r="W16" s="606" t="s">
        <v>1207</v>
      </c>
      <c r="X16" s="670"/>
      <c r="Y16" s="670">
        <f>+SUM(D16:H16)</f>
        <v>0</v>
      </c>
      <c r="Z16" s="670">
        <f>+SUM(I16:M16)</f>
        <v>0</v>
      </c>
      <c r="AA16" s="670">
        <f>+SUM(N16:R16)</f>
        <v>0</v>
      </c>
      <c r="AB16" s="670">
        <f>+SUM(S16:U16)</f>
        <v>0</v>
      </c>
    </row>
    <row r="17" spans="2:28" s="26" customFormat="1" x14ac:dyDescent="0.3">
      <c r="B17" s="338" t="s">
        <v>1208</v>
      </c>
      <c r="C17" s="338"/>
      <c r="D17" s="584" t="e">
        <f>+C13+D4+D14-D5+D15+D16-D13+D12</f>
        <v>#REF!</v>
      </c>
      <c r="E17" s="584" t="e">
        <f t="shared" ref="E17:U17" ca="1" si="1">+D13+E4+E14-E5+E15+E16-E13+E12</f>
        <v>#REF!</v>
      </c>
      <c r="F17" s="584" t="e">
        <f t="shared" ca="1" si="1"/>
        <v>#REF!</v>
      </c>
      <c r="G17" s="584" t="e">
        <f t="shared" ca="1" si="1"/>
        <v>#REF!</v>
      </c>
      <c r="H17" s="584" t="e">
        <f t="shared" ca="1" si="1"/>
        <v>#REF!</v>
      </c>
      <c r="I17" s="584" t="e">
        <f t="shared" ca="1" si="1"/>
        <v>#REF!</v>
      </c>
      <c r="J17" s="584" t="e">
        <f t="shared" ca="1" si="1"/>
        <v>#REF!</v>
      </c>
      <c r="K17" s="584" t="e">
        <f t="shared" ca="1" si="1"/>
        <v>#REF!</v>
      </c>
      <c r="L17" s="584" t="e">
        <f t="shared" ca="1" si="1"/>
        <v>#REF!</v>
      </c>
      <c r="M17" s="584" t="e">
        <f t="shared" ca="1" si="1"/>
        <v>#REF!</v>
      </c>
      <c r="N17" s="584" t="e">
        <f t="shared" ca="1" si="1"/>
        <v>#REF!</v>
      </c>
      <c r="O17" s="584" t="e">
        <f t="shared" ca="1" si="1"/>
        <v>#REF!</v>
      </c>
      <c r="P17" s="584" t="e">
        <f t="shared" ca="1" si="1"/>
        <v>#REF!</v>
      </c>
      <c r="Q17" s="584" t="e">
        <f t="shared" ca="1" si="1"/>
        <v>#REF!</v>
      </c>
      <c r="R17" s="584" t="e">
        <f t="shared" ca="1" si="1"/>
        <v>#REF!</v>
      </c>
      <c r="S17" s="584" t="e">
        <f t="shared" ca="1" si="1"/>
        <v>#REF!</v>
      </c>
      <c r="T17" s="584" t="e">
        <f t="shared" ca="1" si="1"/>
        <v>#REF!</v>
      </c>
      <c r="U17" s="584" t="e">
        <f t="shared" ca="1" si="1"/>
        <v>#REF!</v>
      </c>
    </row>
    <row r="18" spans="2:28" s="26" customFormat="1" x14ac:dyDescent="0.3">
      <c r="Y18" s="582" t="e">
        <f>+X8-Y6-Y8</f>
        <v>#REF!</v>
      </c>
      <c r="Z18" s="582" t="e">
        <f>+Y8-Z6-Z8</f>
        <v>#REF!</v>
      </c>
      <c r="AA18" s="582" t="e">
        <f>+Z8-AA6-AA8</f>
        <v>#REF!</v>
      </c>
      <c r="AB18" s="582" t="e">
        <f>+AA8-AB6-AB8</f>
        <v>#REF!</v>
      </c>
    </row>
    <row r="19" spans="2:28" s="26" customFormat="1" x14ac:dyDescent="0.3"/>
    <row r="20" spans="2:28" s="26" customFormat="1" x14ac:dyDescent="0.3"/>
    <row r="21" spans="2:28" s="26" customFormat="1" x14ac:dyDescent="0.3"/>
    <row r="22" spans="2:28" s="26" customFormat="1" x14ac:dyDescent="0.3"/>
    <row r="23" spans="2:28" s="26" customFormat="1" x14ac:dyDescent="0.3"/>
    <row r="24" spans="2:28" s="26" customFormat="1" x14ac:dyDescent="0.3"/>
    <row r="25" spans="2:28" s="26" customFormat="1" x14ac:dyDescent="0.3"/>
    <row r="26" spans="2:28" s="26" customFormat="1" x14ac:dyDescent="0.3"/>
    <row r="27" spans="2:28" s="26" customFormat="1" x14ac:dyDescent="0.3"/>
    <row r="28" spans="2:28" s="26" customFormat="1" x14ac:dyDescent="0.3"/>
    <row r="29" spans="2:28" s="26" customFormat="1" x14ac:dyDescent="0.3"/>
    <row r="30" spans="2:28" s="26" customFormat="1" x14ac:dyDescent="0.3"/>
    <row r="31" spans="2:28" s="26" customFormat="1" x14ac:dyDescent="0.3"/>
    <row r="32" spans="2:28" s="26" customFormat="1" x14ac:dyDescent="0.3"/>
    <row r="33" spans="2:24" s="26" customFormat="1" x14ac:dyDescent="0.3"/>
    <row r="34" spans="2:24" s="26" customFormat="1" x14ac:dyDescent="0.3"/>
    <row r="35" spans="2:24" s="26" customFormat="1" x14ac:dyDescent="0.3"/>
    <row r="36" spans="2:24" s="26" customFormat="1" x14ac:dyDescent="0.3"/>
    <row r="37" spans="2:24" s="26" customFormat="1" x14ac:dyDescent="0.3"/>
    <row r="39" spans="2:24" ht="14.25" thickBot="1" x14ac:dyDescent="0.3"/>
    <row r="40" spans="2:24" s="1144" customFormat="1" ht="15" thickTop="1" thickBot="1" x14ac:dyDescent="0.35">
      <c r="B40" s="1140" t="s">
        <v>1185</v>
      </c>
      <c r="C40" s="1140"/>
      <c r="D40" s="1140"/>
      <c r="E40" s="1141" t="s">
        <v>1186</v>
      </c>
      <c r="F40" s="1142"/>
      <c r="G40" s="1142"/>
      <c r="H40" s="1142"/>
      <c r="I40" s="1142"/>
      <c r="J40" s="1142"/>
      <c r="K40" s="1142"/>
      <c r="L40" s="1143"/>
    </row>
    <row r="41" spans="2:24" s="1150" customFormat="1" ht="41.25" thickBot="1" x14ac:dyDescent="0.3">
      <c r="B41" s="1145" t="s">
        <v>1187</v>
      </c>
      <c r="C41" s="1146" t="s">
        <v>1203</v>
      </c>
      <c r="D41" s="1146" t="s">
        <v>1188</v>
      </c>
      <c r="E41" s="1147" t="s">
        <v>1189</v>
      </c>
      <c r="F41" s="1148" t="s">
        <v>1190</v>
      </c>
      <c r="G41" s="1148" t="s">
        <v>1191</v>
      </c>
      <c r="H41" s="1148" t="s">
        <v>1192</v>
      </c>
      <c r="I41" s="1148" t="s">
        <v>1193</v>
      </c>
      <c r="J41" s="1148" t="s">
        <v>1194</v>
      </c>
      <c r="K41" s="1148" t="s">
        <v>1195</v>
      </c>
      <c r="L41" s="1149" t="s">
        <v>1196</v>
      </c>
      <c r="N41" s="1139"/>
      <c r="O41" s="1166"/>
      <c r="P41" s="1166"/>
      <c r="Q41" s="1166"/>
      <c r="R41" s="1166"/>
      <c r="S41" s="1166"/>
      <c r="T41" s="1166"/>
      <c r="U41" s="1139"/>
      <c r="V41" s="1139"/>
      <c r="W41" s="1139"/>
      <c r="X41" s="1139"/>
    </row>
    <row r="42" spans="2:24" x14ac:dyDescent="0.25">
      <c r="B42" s="1151">
        <v>2019</v>
      </c>
      <c r="C42" s="1152" t="e">
        <f>+X8</f>
        <v>#REF!</v>
      </c>
      <c r="D42" s="1153"/>
      <c r="E42" s="1154" t="e">
        <f t="shared" ref="E42:E54" si="2">IF(OR(G42&lt;0,H42&lt;0),CHOOSE(L42,E41+F41-G41+H42,E41+F41-G42+H41,0,0),CHOOSE(L42,E41+F41+G41-H42,E41+F41+G42-H41,0,0))</f>
        <v>#REF!</v>
      </c>
      <c r="F42" s="1155" t="e">
        <f t="shared" ref="F42:F54" si="3">C42</f>
        <v>#REF!</v>
      </c>
      <c r="G42" s="1155" t="e">
        <f t="shared" ref="G42:G54" si="4">CHOOSE(L42,IF(D42&gt;0,IF(I42&lt;0,D42+I42,D42),0),IF(D42&gt;0,IF(I42&lt;0,-(D42+I42),-D42),0),IF(I42&lt;0,K42,0),0)</f>
        <v>#REF!</v>
      </c>
      <c r="H42" s="1156" t="e">
        <f t="shared" ref="H42:H54" si="5">CHOOSE(L42,IF(D42&lt;0,IF(J42&gt;0,-D42-J42,-D42),0),IF(D42&lt;0,IF(J42&gt;0,D42+J42,D42),0),IF(J42&gt;0,K42,0),0)</f>
        <v>#REF!</v>
      </c>
      <c r="I42" s="1155">
        <f t="shared" ref="I42:I54" si="6">IF(ISERROR(K41&lt;0),0,IF(K41&lt;0,IF(K42&gt;0,K41,0),0))</f>
        <v>0</v>
      </c>
      <c r="J42" s="1155" t="e">
        <f t="shared" ref="J42:J54" si="7">IF(ISERROR(K41&gt;0),0,IF(K41&gt;0,IF(K42&lt;0,K41,0),0))</f>
        <v>#REF!</v>
      </c>
      <c r="K42" s="1155" t="e">
        <f t="shared" ref="K42:K54" si="8">IF(ISERROR(IF(D42=0,IF(C42=K41,K41,K41+C42),D42+K41)),D42+C42,IF(D42=0,IF(C42=K41,K41,K41+C42),D42+K41))</f>
        <v>#REF!</v>
      </c>
      <c r="L42" s="1157" t="e">
        <f t="shared" ref="L42:L54" si="9">IF(F42=0,IF(OR(I42 &lt;0,J42&gt;0),3,IF(K42&gt;0,1,2)),4)</f>
        <v>#REF!</v>
      </c>
      <c r="M42" s="1172"/>
      <c r="O42" s="1166"/>
      <c r="P42" s="1166"/>
      <c r="Q42" s="1166"/>
      <c r="R42" s="1166"/>
      <c r="S42" s="1166"/>
      <c r="T42" s="1166"/>
    </row>
    <row r="43" spans="2:24" x14ac:dyDescent="0.25">
      <c r="B43" s="1158" t="s">
        <v>1198</v>
      </c>
      <c r="C43" s="1159"/>
      <c r="D43" s="1160" t="e">
        <f>+Y7</f>
        <v>#REF!</v>
      </c>
      <c r="E43" s="1161" t="e">
        <f t="shared" si="2"/>
        <v>#REF!</v>
      </c>
      <c r="F43" s="1162">
        <f t="shared" si="3"/>
        <v>0</v>
      </c>
      <c r="G43" s="1162" t="e">
        <f t="shared" si="4"/>
        <v>#REF!</v>
      </c>
      <c r="H43" s="1163" t="e">
        <f t="shared" si="5"/>
        <v>#REF!</v>
      </c>
      <c r="I43" s="1162">
        <f t="shared" si="6"/>
        <v>0</v>
      </c>
      <c r="J43" s="1162">
        <f t="shared" si="7"/>
        <v>0</v>
      </c>
      <c r="K43" s="1162" t="e">
        <f t="shared" si="8"/>
        <v>#REF!</v>
      </c>
      <c r="L43" s="1164" t="e">
        <f t="shared" si="9"/>
        <v>#REF!</v>
      </c>
      <c r="O43" s="1166"/>
      <c r="P43" s="1166"/>
      <c r="Q43" s="1166"/>
      <c r="R43" s="1166"/>
      <c r="S43" s="1166"/>
      <c r="T43" s="1166"/>
    </row>
    <row r="44" spans="2:24" x14ac:dyDescent="0.25">
      <c r="B44" s="1158" t="s">
        <v>1199</v>
      </c>
      <c r="C44" s="1159"/>
      <c r="D44" s="1160" t="e">
        <f>-Y5</f>
        <v>#REF!</v>
      </c>
      <c r="E44" s="1161" t="e">
        <f t="shared" si="2"/>
        <v>#REF!</v>
      </c>
      <c r="F44" s="1162">
        <f t="shared" si="3"/>
        <v>0</v>
      </c>
      <c r="G44" s="1162" t="e">
        <f t="shared" si="4"/>
        <v>#REF!</v>
      </c>
      <c r="H44" s="1163" t="e">
        <f t="shared" si="5"/>
        <v>#REF!</v>
      </c>
      <c r="I44" s="1162">
        <f t="shared" si="6"/>
        <v>0</v>
      </c>
      <c r="J44" s="1162">
        <f t="shared" si="7"/>
        <v>0</v>
      </c>
      <c r="K44" s="1162" t="e">
        <f t="shared" si="8"/>
        <v>#REF!</v>
      </c>
      <c r="L44" s="1164" t="e">
        <f t="shared" si="9"/>
        <v>#REF!</v>
      </c>
    </row>
    <row r="45" spans="2:24" x14ac:dyDescent="0.25">
      <c r="B45" s="1165">
        <v>2024</v>
      </c>
      <c r="C45" s="1159" t="e">
        <f>+C42+SUM(D43:D44)</f>
        <v>#REF!</v>
      </c>
      <c r="D45" s="1160"/>
      <c r="E45" s="1161" t="e">
        <f t="shared" si="2"/>
        <v>#REF!</v>
      </c>
      <c r="F45" s="1162" t="e">
        <f t="shared" si="3"/>
        <v>#REF!</v>
      </c>
      <c r="G45" s="1162" t="e">
        <f t="shared" si="4"/>
        <v>#REF!</v>
      </c>
      <c r="H45" s="1163" t="e">
        <f t="shared" si="5"/>
        <v>#REF!</v>
      </c>
      <c r="I45" s="1162">
        <f t="shared" si="6"/>
        <v>0</v>
      </c>
      <c r="J45" s="1162">
        <f t="shared" si="7"/>
        <v>0</v>
      </c>
      <c r="K45" s="1162" t="e">
        <f t="shared" si="8"/>
        <v>#REF!</v>
      </c>
      <c r="L45" s="1164" t="e">
        <f t="shared" si="9"/>
        <v>#REF!</v>
      </c>
    </row>
    <row r="46" spans="2:24" x14ac:dyDescent="0.25">
      <c r="B46" s="1158" t="s">
        <v>1198</v>
      </c>
      <c r="C46" s="1159"/>
      <c r="D46" s="1160" t="e">
        <f>+Z7</f>
        <v>#REF!</v>
      </c>
      <c r="E46" s="1161" t="e">
        <f t="shared" si="2"/>
        <v>#REF!</v>
      </c>
      <c r="F46" s="1162">
        <f t="shared" si="3"/>
        <v>0</v>
      </c>
      <c r="G46" s="1162" t="e">
        <f t="shared" si="4"/>
        <v>#REF!</v>
      </c>
      <c r="H46" s="1163" t="e">
        <f t="shared" si="5"/>
        <v>#REF!</v>
      </c>
      <c r="I46" s="1162">
        <f t="shared" si="6"/>
        <v>0</v>
      </c>
      <c r="J46" s="1162">
        <f t="shared" si="7"/>
        <v>0</v>
      </c>
      <c r="K46" s="1162" t="e">
        <f t="shared" si="8"/>
        <v>#REF!</v>
      </c>
      <c r="L46" s="1164" t="e">
        <f t="shared" si="9"/>
        <v>#REF!</v>
      </c>
    </row>
    <row r="47" spans="2:24" x14ac:dyDescent="0.25">
      <c r="B47" s="1158" t="s">
        <v>1199</v>
      </c>
      <c r="C47" s="1159"/>
      <c r="D47" s="1160" t="e">
        <f>-Z5</f>
        <v>#REF!</v>
      </c>
      <c r="E47" s="1161" t="e">
        <f t="shared" si="2"/>
        <v>#REF!</v>
      </c>
      <c r="F47" s="1162">
        <f t="shared" si="3"/>
        <v>0</v>
      </c>
      <c r="G47" s="1162" t="e">
        <f t="shared" si="4"/>
        <v>#REF!</v>
      </c>
      <c r="H47" s="1163" t="e">
        <f t="shared" si="5"/>
        <v>#REF!</v>
      </c>
      <c r="I47" s="1162">
        <f t="shared" si="6"/>
        <v>0</v>
      </c>
      <c r="J47" s="1162">
        <f t="shared" si="7"/>
        <v>0</v>
      </c>
      <c r="K47" s="1162" t="e">
        <f t="shared" si="8"/>
        <v>#REF!</v>
      </c>
      <c r="L47" s="1164" t="e">
        <f t="shared" si="9"/>
        <v>#REF!</v>
      </c>
    </row>
    <row r="48" spans="2:24" x14ac:dyDescent="0.25">
      <c r="B48" s="1165">
        <v>2029</v>
      </c>
      <c r="C48" s="1159" t="e">
        <f>+C45+SUM(D46:D47)</f>
        <v>#REF!</v>
      </c>
      <c r="D48" s="1160"/>
      <c r="E48" s="1161" t="e">
        <f t="shared" si="2"/>
        <v>#REF!</v>
      </c>
      <c r="F48" s="1162" t="e">
        <f t="shared" si="3"/>
        <v>#REF!</v>
      </c>
      <c r="G48" s="1162" t="e">
        <f t="shared" si="4"/>
        <v>#REF!</v>
      </c>
      <c r="H48" s="1163" t="e">
        <f t="shared" si="5"/>
        <v>#REF!</v>
      </c>
      <c r="I48" s="1162">
        <f t="shared" si="6"/>
        <v>0</v>
      </c>
      <c r="J48" s="1162">
        <f t="shared" si="7"/>
        <v>0</v>
      </c>
      <c r="K48" s="1162" t="e">
        <f t="shared" si="8"/>
        <v>#REF!</v>
      </c>
      <c r="L48" s="1164" t="e">
        <f t="shared" si="9"/>
        <v>#REF!</v>
      </c>
    </row>
    <row r="49" spans="2:36" x14ac:dyDescent="0.25">
      <c r="B49" s="1158" t="s">
        <v>1198</v>
      </c>
      <c r="C49" s="1159"/>
      <c r="D49" s="1160" t="e">
        <f>AA7</f>
        <v>#REF!</v>
      </c>
      <c r="E49" s="1161" t="e">
        <f t="shared" si="2"/>
        <v>#REF!</v>
      </c>
      <c r="F49" s="1162">
        <f t="shared" si="3"/>
        <v>0</v>
      </c>
      <c r="G49" s="1162" t="e">
        <f t="shared" si="4"/>
        <v>#REF!</v>
      </c>
      <c r="H49" s="1163" t="e">
        <f t="shared" si="5"/>
        <v>#REF!</v>
      </c>
      <c r="I49" s="1162">
        <f t="shared" si="6"/>
        <v>0</v>
      </c>
      <c r="J49" s="1162">
        <f t="shared" si="7"/>
        <v>0</v>
      </c>
      <c r="K49" s="1162" t="e">
        <f t="shared" si="8"/>
        <v>#REF!</v>
      </c>
      <c r="L49" s="1164" t="e">
        <f t="shared" si="9"/>
        <v>#REF!</v>
      </c>
    </row>
    <row r="50" spans="2:36" x14ac:dyDescent="0.25">
      <c r="B50" s="1158" t="s">
        <v>1199</v>
      </c>
      <c r="C50" s="1159"/>
      <c r="D50" s="1160" t="e">
        <f>-AA5</f>
        <v>#REF!</v>
      </c>
      <c r="E50" s="1161" t="e">
        <f t="shared" si="2"/>
        <v>#REF!</v>
      </c>
      <c r="F50" s="1162">
        <f t="shared" si="3"/>
        <v>0</v>
      </c>
      <c r="G50" s="1162" t="e">
        <f t="shared" si="4"/>
        <v>#REF!</v>
      </c>
      <c r="H50" s="1163" t="e">
        <f t="shared" si="5"/>
        <v>#REF!</v>
      </c>
      <c r="I50" s="1162">
        <f t="shared" si="6"/>
        <v>0</v>
      </c>
      <c r="J50" s="1162">
        <f t="shared" si="7"/>
        <v>0</v>
      </c>
      <c r="K50" s="1162" t="e">
        <f t="shared" si="8"/>
        <v>#REF!</v>
      </c>
      <c r="L50" s="1164" t="e">
        <f t="shared" si="9"/>
        <v>#REF!</v>
      </c>
    </row>
    <row r="51" spans="2:36" x14ac:dyDescent="0.25">
      <c r="B51" s="1165">
        <v>2034</v>
      </c>
      <c r="C51" s="1159" t="e">
        <f>+C48+SUM(D49:D50)</f>
        <v>#REF!</v>
      </c>
      <c r="D51" s="1160"/>
      <c r="E51" s="1161" t="e">
        <f t="shared" si="2"/>
        <v>#REF!</v>
      </c>
      <c r="F51" s="1162" t="e">
        <f t="shared" si="3"/>
        <v>#REF!</v>
      </c>
      <c r="G51" s="1162" t="e">
        <f t="shared" si="4"/>
        <v>#REF!</v>
      </c>
      <c r="H51" s="1163" t="e">
        <f t="shared" si="5"/>
        <v>#REF!</v>
      </c>
      <c r="I51" s="1162">
        <f t="shared" si="6"/>
        <v>0</v>
      </c>
      <c r="J51" s="1162">
        <f t="shared" si="7"/>
        <v>0</v>
      </c>
      <c r="K51" s="1162" t="e">
        <f t="shared" si="8"/>
        <v>#REF!</v>
      </c>
      <c r="L51" s="1164" t="e">
        <f t="shared" si="9"/>
        <v>#REF!</v>
      </c>
    </row>
    <row r="52" spans="2:36" x14ac:dyDescent="0.25">
      <c r="B52" s="1158" t="s">
        <v>1198</v>
      </c>
      <c r="C52" s="1159"/>
      <c r="D52" s="1160" t="e">
        <f>+AB7</f>
        <v>#REF!</v>
      </c>
      <c r="E52" s="1161" t="e">
        <f t="shared" si="2"/>
        <v>#REF!</v>
      </c>
      <c r="F52" s="1162">
        <f t="shared" si="3"/>
        <v>0</v>
      </c>
      <c r="G52" s="1162" t="e">
        <f t="shared" si="4"/>
        <v>#REF!</v>
      </c>
      <c r="H52" s="1163" t="e">
        <f t="shared" si="5"/>
        <v>#REF!</v>
      </c>
      <c r="I52" s="1162">
        <f t="shared" si="6"/>
        <v>0</v>
      </c>
      <c r="J52" s="1162">
        <f t="shared" si="7"/>
        <v>0</v>
      </c>
      <c r="K52" s="1162" t="e">
        <f t="shared" si="8"/>
        <v>#REF!</v>
      </c>
      <c r="L52" s="1164" t="e">
        <f t="shared" si="9"/>
        <v>#REF!</v>
      </c>
    </row>
    <row r="53" spans="2:36" x14ac:dyDescent="0.25">
      <c r="B53" s="1158" t="s">
        <v>1199</v>
      </c>
      <c r="C53" s="1159"/>
      <c r="D53" s="1160" t="e">
        <f>-AB5</f>
        <v>#REF!</v>
      </c>
      <c r="E53" s="1161" t="e">
        <f t="shared" si="2"/>
        <v>#REF!</v>
      </c>
      <c r="F53" s="1162">
        <f t="shared" si="3"/>
        <v>0</v>
      </c>
      <c r="G53" s="1162" t="e">
        <f t="shared" si="4"/>
        <v>#REF!</v>
      </c>
      <c r="H53" s="1163" t="e">
        <f t="shared" si="5"/>
        <v>#REF!</v>
      </c>
      <c r="I53" s="1162">
        <f t="shared" si="6"/>
        <v>0</v>
      </c>
      <c r="J53" s="1162">
        <f t="shared" si="7"/>
        <v>0</v>
      </c>
      <c r="K53" s="1162" t="e">
        <f t="shared" si="8"/>
        <v>#REF!</v>
      </c>
      <c r="L53" s="1164" t="e">
        <f t="shared" si="9"/>
        <v>#REF!</v>
      </c>
    </row>
    <row r="54" spans="2:36" x14ac:dyDescent="0.25">
      <c r="B54" s="1165">
        <v>2037</v>
      </c>
      <c r="C54" s="1159" t="e">
        <f>+C51+SUM(D52:D53)</f>
        <v>#REF!</v>
      </c>
      <c r="D54" s="1160"/>
      <c r="E54" s="1161" t="e">
        <f t="shared" si="2"/>
        <v>#REF!</v>
      </c>
      <c r="F54" s="1162" t="e">
        <f t="shared" si="3"/>
        <v>#REF!</v>
      </c>
      <c r="G54" s="1162" t="e">
        <f t="shared" si="4"/>
        <v>#REF!</v>
      </c>
      <c r="H54" s="1163" t="e">
        <f t="shared" si="5"/>
        <v>#REF!</v>
      </c>
      <c r="I54" s="1162">
        <f t="shared" si="6"/>
        <v>0</v>
      </c>
      <c r="J54" s="1162">
        <f t="shared" si="7"/>
        <v>0</v>
      </c>
      <c r="K54" s="1162" t="e">
        <f t="shared" si="8"/>
        <v>#REF!</v>
      </c>
      <c r="L54" s="1164" t="e">
        <f t="shared" si="9"/>
        <v>#REF!</v>
      </c>
    </row>
    <row r="55" spans="2:36" x14ac:dyDescent="0.25">
      <c r="F55" s="1166"/>
      <c r="G55" s="1166"/>
      <c r="H55" s="1166"/>
      <c r="I55" s="1166"/>
      <c r="J55" s="1166"/>
      <c r="K55" s="1166"/>
    </row>
    <row r="56" spans="2:36" x14ac:dyDescent="0.25">
      <c r="B56" s="1167" t="s">
        <v>1197</v>
      </c>
      <c r="F56" s="1166"/>
      <c r="G56" s="1166"/>
      <c r="H56" s="1166"/>
      <c r="I56" s="1166"/>
      <c r="J56" s="1166"/>
      <c r="K56" s="1166"/>
    </row>
    <row r="57" spans="2:36" x14ac:dyDescent="0.25">
      <c r="F57" s="1166"/>
      <c r="G57" s="1166"/>
      <c r="H57" s="1166"/>
      <c r="I57" s="1166"/>
      <c r="J57" s="1166"/>
      <c r="K57" s="1166"/>
    </row>
    <row r="58" spans="2:36" x14ac:dyDescent="0.25">
      <c r="B58" s="1168"/>
      <c r="C58" s="1168"/>
      <c r="D58" s="1168"/>
    </row>
    <row r="59" spans="2:36" ht="14.25" thickBot="1" x14ac:dyDescent="0.3">
      <c r="B59" s="1168"/>
      <c r="C59" s="1168"/>
      <c r="D59" s="1168"/>
      <c r="N59" s="26"/>
      <c r="O59" s="26"/>
      <c r="P59" s="26"/>
      <c r="Q59" s="26"/>
      <c r="R59" s="26"/>
      <c r="S59" s="26"/>
    </row>
    <row r="60" spans="2:36" ht="15" thickTop="1" thickBot="1" x14ac:dyDescent="0.3">
      <c r="B60" s="1175" t="s">
        <v>1185</v>
      </c>
      <c r="C60" s="1175"/>
      <c r="D60" s="1175"/>
      <c r="E60" s="1176" t="s">
        <v>1186</v>
      </c>
      <c r="F60" s="1177"/>
      <c r="G60" s="1177"/>
      <c r="H60" s="1177"/>
      <c r="I60" s="1177"/>
      <c r="J60" s="1177"/>
      <c r="K60" s="1177"/>
      <c r="L60" s="1178"/>
      <c r="M60" s="1179"/>
      <c r="N60" s="1179"/>
      <c r="O60" s="1179"/>
      <c r="P60" s="1179"/>
      <c r="Q60" s="1179"/>
      <c r="R60" s="1179"/>
      <c r="S60" s="1179"/>
      <c r="T60" s="1179"/>
    </row>
    <row r="61" spans="2:36" ht="36.75" thickBot="1" x14ac:dyDescent="0.3">
      <c r="B61" s="1180" t="s">
        <v>1187</v>
      </c>
      <c r="C61" s="1181" t="s">
        <v>1214</v>
      </c>
      <c r="D61" s="1181" t="s">
        <v>1188</v>
      </c>
      <c r="E61" s="1182" t="s">
        <v>1189</v>
      </c>
      <c r="F61" s="1183" t="s">
        <v>1190</v>
      </c>
      <c r="G61" s="1183" t="s">
        <v>1191</v>
      </c>
      <c r="H61" s="1183" t="s">
        <v>1192</v>
      </c>
      <c r="I61" s="1183" t="s">
        <v>1193</v>
      </c>
      <c r="J61" s="1183" t="s">
        <v>1194</v>
      </c>
      <c r="K61" s="1183" t="s">
        <v>1195</v>
      </c>
      <c r="L61" s="1184" t="s">
        <v>1196</v>
      </c>
      <c r="M61" s="1185"/>
      <c r="N61" s="1193"/>
      <c r="O61" s="1200"/>
      <c r="P61" s="1200"/>
      <c r="Q61" s="1200"/>
      <c r="R61" s="1200"/>
      <c r="S61" s="1200"/>
      <c r="T61" s="1200"/>
      <c r="U61" s="1193"/>
      <c r="V61" s="1193"/>
      <c r="W61" s="1193"/>
      <c r="X61" s="1193"/>
      <c r="AD61" s="26" t="s">
        <v>1202</v>
      </c>
      <c r="AE61" s="26"/>
      <c r="AF61" s="26"/>
      <c r="AG61" s="26"/>
      <c r="AH61" s="26"/>
      <c r="AI61" s="26"/>
    </row>
    <row r="62" spans="2:36" s="1169" customFormat="1" ht="15" customHeight="1" x14ac:dyDescent="0.25">
      <c r="B62" s="1151">
        <v>2020</v>
      </c>
      <c r="C62" s="1186">
        <v>0.1</v>
      </c>
      <c r="D62" s="1187"/>
      <c r="E62" s="1188">
        <f>IF(OR(G62&lt;0,H62&lt;0),CHOOSE(L62,E61+F61-G61+H62,E61+F61-G62+H61,0,0),CHOOSE(L62,E61+F61+G61-H62,E61+F61+G62-H61,0,0))</f>
        <v>0</v>
      </c>
      <c r="F62" s="1189">
        <f>C62</f>
        <v>0.1</v>
      </c>
      <c r="G62" s="1189">
        <f>CHOOSE(L62,IF(D62&gt;0,IF(I62&lt;0,D62+I62,D62),0),IF(D62&gt;0,IF(I62&lt;0,-(D62+I62),-D62),0),IF(I62&lt;0,K62,0),0)</f>
        <v>0</v>
      </c>
      <c r="H62" s="1190">
        <f>CHOOSE(L62,IF(D62&lt;0,IF(J62&gt;0,-D62-J62,-D62),0),IF(D62&lt;0,IF(J62&gt;0,D62+J62,D62),0),IF(J62&gt;0,K62,0),0)</f>
        <v>0</v>
      </c>
      <c r="I62" s="1189">
        <f>IF(ISERROR(K61&lt;0),0,IF(K61&lt;0,IF(K62&gt;0,K61,0),0))</f>
        <v>0</v>
      </c>
      <c r="J62" s="1189">
        <f>IF(ISERROR(K61&gt;0),0,IF(K61&gt;0,IF(K62&lt;0,K61,0),0))</f>
        <v>0</v>
      </c>
      <c r="K62" s="1189">
        <f>IF(ISERROR(IF(D62=0,IF(C62=K61,K61,K61+C62),D62+K61)),D62+C62,IF(D62=0,IF(C62=K61,K61,K61+C62),D62+K61))</f>
        <v>0.1</v>
      </c>
      <c r="L62" s="1191">
        <f>IF(F62=0,IF(OR(I62 &lt;0,J62&gt;0),3,IF(K62&gt;0,1,2)),4)</f>
        <v>4</v>
      </c>
      <c r="M62" s="1192"/>
      <c r="N62" s="1193"/>
      <c r="O62" s="1200"/>
      <c r="P62" s="1200"/>
      <c r="Q62" s="1200"/>
      <c r="R62" s="1200"/>
      <c r="S62" s="1200"/>
      <c r="T62" s="1200"/>
      <c r="U62" s="1193"/>
      <c r="V62" s="1193"/>
      <c r="W62" s="1193"/>
      <c r="X62" s="1193"/>
      <c r="Y62" s="1139"/>
      <c r="Z62" s="1139"/>
      <c r="AD62" s="1173" t="s">
        <v>75</v>
      </c>
      <c r="AE62" s="1174" t="s">
        <v>58</v>
      </c>
      <c r="AF62" s="1174" t="s">
        <v>62</v>
      </c>
      <c r="AG62" s="1174" t="s">
        <v>67</v>
      </c>
      <c r="AH62" s="1174" t="s">
        <v>72</v>
      </c>
      <c r="AI62" s="1174" t="s">
        <v>74</v>
      </c>
    </row>
    <row r="63" spans="2:36" x14ac:dyDescent="0.25">
      <c r="B63" s="1158" t="s">
        <v>1209</v>
      </c>
      <c r="C63" s="1194"/>
      <c r="D63" s="1195">
        <f ca="1">+AF64</f>
        <v>9240000.0000000019</v>
      </c>
      <c r="E63" s="1196">
        <f ca="1">IF(OR(G63&lt;0,H63&lt;0),CHOOSE(L63,E62+F62-G62+H63,E62+F62-G63+H62,0,0),CHOOSE(L63,E62+F62+G62-H63,E62+F62+G63-H62,0,0))</f>
        <v>0.1</v>
      </c>
      <c r="F63" s="1197">
        <f>C63</f>
        <v>0</v>
      </c>
      <c r="G63" s="1197">
        <f ca="1">CHOOSE(L63,IF(D63&gt;0,IF(I63&lt;0,D63+I63,D63),0),IF(D63&gt;0,IF(I63&lt;0,-(D63+I63),-D63),0),IF(I63&lt;0,K63,0),0)</f>
        <v>9240000.0000000019</v>
      </c>
      <c r="H63" s="1198">
        <f ca="1">CHOOSE(L63,IF(D63&lt;0,IF(J63&gt;0,-D63-J63,-D63),0),IF(D63&lt;0,IF(J63&gt;0,D63+J63,D63),0),IF(J63&gt;0,K63,0),0)</f>
        <v>0</v>
      </c>
      <c r="I63" s="1197">
        <f>IF(ISERROR(K62&lt;0),0,IF(K62&lt;0,IF(K63&gt;0,K62,0),0))</f>
        <v>0</v>
      </c>
      <c r="J63" s="1197">
        <f ca="1">IF(ISERROR(K62&gt;0),0,IF(K62&gt;0,IF(K63&lt;0,K62,0),0))</f>
        <v>0</v>
      </c>
      <c r="K63" s="1197">
        <f ca="1">IF(ISERROR(IF(D63=0,IF(C63=K62,K62,K62+C63),D63+K62)),D63+C63,IF(D63=0,IF(C63=K62,K62,K62+C63),D63+K62))</f>
        <v>9240000.1000000015</v>
      </c>
      <c r="L63" s="1199">
        <f ca="1">IF(F63=0,IF(OR(I63 &lt;0,J63&gt;0),3,IF(K63&gt;0,1,2)),4)</f>
        <v>1</v>
      </c>
      <c r="M63" s="1193"/>
      <c r="N63" s="1193"/>
      <c r="O63" s="1200"/>
      <c r="P63" s="1200"/>
      <c r="Q63" s="1200"/>
      <c r="R63" s="1200"/>
      <c r="S63" s="1200"/>
      <c r="T63" s="1200"/>
      <c r="U63" s="1193"/>
      <c r="V63" s="1193"/>
      <c r="W63" s="1193"/>
      <c r="X63" s="1193"/>
      <c r="AD63" s="1173" t="s">
        <v>1204</v>
      </c>
      <c r="AE63" s="75">
        <v>2019</v>
      </c>
      <c r="AF63" s="75">
        <v>2024</v>
      </c>
      <c r="AG63" s="75">
        <v>2029</v>
      </c>
      <c r="AH63" s="75">
        <v>2034</v>
      </c>
      <c r="AI63" s="75">
        <v>2036</v>
      </c>
    </row>
    <row r="64" spans="2:36" x14ac:dyDescent="0.25">
      <c r="B64" s="1158" t="s">
        <v>1211</v>
      </c>
      <c r="C64" s="1194"/>
      <c r="D64" s="1195">
        <f>+AF76</f>
        <v>8918700.0000000019</v>
      </c>
      <c r="E64" s="1196">
        <f ca="1">IF(OR(G64&lt;0,H64&lt;0),CHOOSE(L64,E63+F63-G63+H64,E63+F63-G64+H63,0,0),CHOOSE(L64,E63+F63+G63-H64,E63+F63+G64-H63,0,0))</f>
        <v>9240000.1000000015</v>
      </c>
      <c r="F64" s="1197">
        <f>C64</f>
        <v>0</v>
      </c>
      <c r="G64" s="1197">
        <f ca="1">CHOOSE(L64,IF(D64&gt;0,IF(I64&lt;0,D64+I64,D64),0),IF(D64&gt;0,IF(I64&lt;0,-(D64+I64),-D64),0),IF(I64&lt;0,K64,0),0)</f>
        <v>8918700.0000000019</v>
      </c>
      <c r="H64" s="1198">
        <f ca="1">CHOOSE(L64,IF(D64&lt;0,IF(J64&gt;0,-D64-J64,-D64),0),IF(D64&lt;0,IF(J64&gt;0,D64+J64,D64),0),IF(J64&gt;0,K64,0),0)</f>
        <v>0</v>
      </c>
      <c r="I64" s="1197">
        <f ca="1">IF(ISERROR(K63&lt;0),0,IF(K63&lt;0,IF(K64&gt;0,K63,0),0))</f>
        <v>0</v>
      </c>
      <c r="J64" s="1197">
        <f t="shared" ref="J64:J90" ca="1" si="10">IF(ISERROR(K63&gt;0),0,IF(K63&gt;0,IF(K64&lt;0,K63,0),0))</f>
        <v>0</v>
      </c>
      <c r="K64" s="1197">
        <f ca="1">IF(ISERROR(IF(D64=0,IF(C64=K63,K63,K63+C64),D64+K63)),D64+C64,IF(D64=0,IF(C64=K63,K63,K63+C64),D64+K63))</f>
        <v>18158700.100000001</v>
      </c>
      <c r="L64" s="1199">
        <f ca="1">IF(F64=0,IF(OR(I64 &lt;0,J64&gt;0),3,IF(K64&gt;0,1,2)),4)</f>
        <v>1</v>
      </c>
      <c r="M64" s="1193"/>
      <c r="N64" s="1193"/>
      <c r="O64" s="1193"/>
      <c r="P64" s="1193"/>
      <c r="Q64" s="1193"/>
      <c r="R64" s="1193"/>
      <c r="S64" s="1193"/>
      <c r="T64" s="1193"/>
      <c r="U64" s="1193"/>
      <c r="V64" s="1193"/>
      <c r="W64" s="1193"/>
      <c r="X64" s="1193"/>
      <c r="AD64" s="59" t="s">
        <v>1182</v>
      </c>
      <c r="AE64" s="597"/>
      <c r="AF64" s="597">
        <f t="shared" ref="AF64:AI66" ca="1" si="11">+Y4</f>
        <v>9240000.0000000019</v>
      </c>
      <c r="AG64" s="597">
        <f t="shared" ca="1" si="11"/>
        <v>13860000.000000002</v>
      </c>
      <c r="AH64" s="597">
        <f t="shared" ca="1" si="11"/>
        <v>17850000.000000004</v>
      </c>
      <c r="AI64" s="597">
        <f t="shared" ca="1" si="11"/>
        <v>38430000.000000007</v>
      </c>
      <c r="AJ64" s="1203">
        <f ca="1">SUM(AF64:AI64)</f>
        <v>79380000.000000015</v>
      </c>
    </row>
    <row r="65" spans="2:36" x14ac:dyDescent="0.25">
      <c r="B65" s="1158" t="s">
        <v>1210</v>
      </c>
      <c r="C65" s="1194"/>
      <c r="D65" s="1195" t="e">
        <f>-AF65</f>
        <v>#REF!</v>
      </c>
      <c r="E65" s="1196" t="e">
        <f t="shared" ref="E65:E90" ca="1" si="12">IF(OR(G65&lt;0,H65&lt;0),CHOOSE(L65,E64+F64-G64+H65,E64+F64-G65+H64,0,0),CHOOSE(L65,E64+F64+G64-H65,E64+F64+G65-H64,0,0))</f>
        <v>#REF!</v>
      </c>
      <c r="F65" s="1197">
        <f t="shared" ref="F65:F90" si="13">C65</f>
        <v>0</v>
      </c>
      <c r="G65" s="1197" t="e">
        <f t="shared" ref="G65:G90" ca="1" si="14">CHOOSE(L65,IF(D65&gt;0,IF(I65&lt;0,D65+I65,D65),0),IF(D65&gt;0,IF(I65&lt;0,-(D65+I65),-D65),0),IF(I65&lt;0,K65,0),0)</f>
        <v>#REF!</v>
      </c>
      <c r="H65" s="1198" t="e">
        <f t="shared" ref="H65:H90" ca="1" si="15">CHOOSE(L65,IF(D65&lt;0,IF(J65&gt;0,-D65-J65,-D65),0),IF(D65&lt;0,IF(J65&gt;0,D65+J65,D65),0),IF(J65&gt;0,K65,0),0)</f>
        <v>#REF!</v>
      </c>
      <c r="I65" s="1197">
        <f t="shared" ref="I65:I90" ca="1" si="16">IF(ISERROR(K64&lt;0),0,IF(K64&lt;0,IF(K65&gt;0,K64,0),0))</f>
        <v>0</v>
      </c>
      <c r="J65" s="1197" t="e">
        <f t="shared" ca="1" si="10"/>
        <v>#REF!</v>
      </c>
      <c r="K65" s="1197" t="e">
        <f t="shared" ref="K65:K90" si="17">IF(ISERROR(IF(D65=0,IF(C65=K64,K64,K64+C65),D65+K64)),D65+C65,IF(D65=0,IF(C65=K64,K64,K64+C65),D65+K64))</f>
        <v>#REF!</v>
      </c>
      <c r="L65" s="1199" t="e">
        <f t="shared" ref="L65:L90" ca="1" si="18">IF(F65=0,IF(OR(I65 &lt;0,J65&gt;0),3,IF(K65&gt;0,1,2)),4)</f>
        <v>#REF!</v>
      </c>
      <c r="M65" s="1193"/>
      <c r="N65" s="1193"/>
      <c r="O65" s="1193"/>
      <c r="P65" s="1193"/>
      <c r="Q65" s="1193"/>
      <c r="R65" s="1193"/>
      <c r="S65" s="1193"/>
      <c r="T65" s="1193"/>
      <c r="U65" s="1193"/>
      <c r="V65" s="1193"/>
      <c r="W65" s="1193"/>
      <c r="X65" s="1193"/>
      <c r="AD65" s="1127" t="s">
        <v>393</v>
      </c>
      <c r="AE65" s="1128" t="e">
        <f>+X5</f>
        <v>#REF!</v>
      </c>
      <c r="AF65" s="1128" t="e">
        <f t="shared" si="11"/>
        <v>#REF!</v>
      </c>
      <c r="AG65" s="1128" t="e">
        <f t="shared" si="11"/>
        <v>#REF!</v>
      </c>
      <c r="AH65" s="1128" t="e">
        <f t="shared" si="11"/>
        <v>#REF!</v>
      </c>
      <c r="AI65" s="1128" t="e">
        <f t="shared" si="11"/>
        <v>#REF!</v>
      </c>
      <c r="AJ65" s="1203" t="e">
        <f t="shared" ref="AJ65:AJ78" si="19">SUM(AF65:AI65)</f>
        <v>#REF!</v>
      </c>
    </row>
    <row r="66" spans="2:36" x14ac:dyDescent="0.25">
      <c r="B66" s="1158" t="s">
        <v>1212</v>
      </c>
      <c r="C66" s="1194"/>
      <c r="D66" s="1195">
        <f>+AF77</f>
        <v>0</v>
      </c>
      <c r="E66" s="1196" t="e">
        <f t="shared" ca="1" si="12"/>
        <v>#REF!</v>
      </c>
      <c r="F66" s="1197">
        <f t="shared" si="13"/>
        <v>0</v>
      </c>
      <c r="G66" s="1197">
        <f t="shared" si="14"/>
        <v>0</v>
      </c>
      <c r="H66" s="1198">
        <f t="shared" si="15"/>
        <v>0</v>
      </c>
      <c r="I66" s="1197">
        <f t="shared" si="16"/>
        <v>0</v>
      </c>
      <c r="J66" s="1197">
        <f t="shared" si="10"/>
        <v>0</v>
      </c>
      <c r="K66" s="1197">
        <f t="shared" si="17"/>
        <v>0</v>
      </c>
      <c r="L66" s="1199">
        <f t="shared" si="18"/>
        <v>2</v>
      </c>
      <c r="M66" s="1193"/>
      <c r="N66" s="1193"/>
      <c r="O66" s="1193"/>
      <c r="P66" s="1193"/>
      <c r="Q66" s="1193"/>
      <c r="R66" s="1193"/>
      <c r="S66" s="1193"/>
      <c r="T66" s="1193"/>
      <c r="U66" s="1193"/>
      <c r="V66" s="1193"/>
      <c r="W66" s="1193"/>
      <c r="X66" s="1193"/>
      <c r="AD66" s="93" t="s">
        <v>394</v>
      </c>
      <c r="AE66" s="972" t="e">
        <f>+X6</f>
        <v>#REF!</v>
      </c>
      <c r="AF66" s="972" t="e">
        <f t="shared" si="11"/>
        <v>#REF!</v>
      </c>
      <c r="AG66" s="972" t="e">
        <f t="shared" si="11"/>
        <v>#REF!</v>
      </c>
      <c r="AH66" s="972" t="e">
        <f t="shared" si="11"/>
        <v>#REF!</v>
      </c>
      <c r="AI66" s="972" t="e">
        <f t="shared" si="11"/>
        <v>#REF!</v>
      </c>
      <c r="AJ66" s="1203" t="e">
        <f t="shared" si="19"/>
        <v>#REF!</v>
      </c>
    </row>
    <row r="67" spans="2:36" x14ac:dyDescent="0.25">
      <c r="B67" s="1158" t="s">
        <v>1215</v>
      </c>
      <c r="C67" s="1194"/>
      <c r="D67" s="1195">
        <f>AF78</f>
        <v>0</v>
      </c>
      <c r="E67" s="1196"/>
      <c r="F67" s="1197"/>
      <c r="G67" s="1197"/>
      <c r="H67" s="1198"/>
      <c r="I67" s="1197"/>
      <c r="J67" s="1197"/>
      <c r="K67" s="1197"/>
      <c r="L67" s="1199"/>
      <c r="M67" s="1193"/>
      <c r="N67" s="1193"/>
      <c r="O67" s="1193"/>
      <c r="P67" s="1193"/>
      <c r="Q67" s="1193"/>
      <c r="R67" s="1193"/>
      <c r="S67" s="1193"/>
      <c r="T67" s="1193"/>
      <c r="U67" s="1193"/>
      <c r="V67" s="1193"/>
      <c r="W67" s="1193"/>
      <c r="X67" s="1193"/>
      <c r="AD67" s="93"/>
      <c r="AE67" s="972"/>
      <c r="AF67" s="972"/>
      <c r="AG67" s="972"/>
      <c r="AH67" s="972"/>
      <c r="AI67" s="972"/>
      <c r="AJ67" s="1203">
        <f t="shared" si="19"/>
        <v>0</v>
      </c>
    </row>
    <row r="68" spans="2:36" x14ac:dyDescent="0.25">
      <c r="B68" s="1158" t="s">
        <v>1213</v>
      </c>
      <c r="C68" s="1194"/>
      <c r="D68" s="1195">
        <f ca="1">+AF73</f>
        <v>-2390568.0876000007</v>
      </c>
      <c r="E68" s="1196" t="e">
        <f ca="1">IF(OR(G68&lt;0,H68&lt;0),CHOOSE(L68,E66+F66-G66+H68,E66+F66-G68+H66,0,0),CHOOSE(L68,E66+F66+G66-H68,E66+F66+G68-H66,0,0))</f>
        <v>#REF!</v>
      </c>
      <c r="F68" s="1197">
        <f t="shared" si="13"/>
        <v>0</v>
      </c>
      <c r="G68" s="1197">
        <f t="shared" ca="1" si="14"/>
        <v>0</v>
      </c>
      <c r="H68" s="1198">
        <f t="shared" ca="1" si="15"/>
        <v>-2390568.0876000007</v>
      </c>
      <c r="I68" s="1197">
        <f>IF(ISERROR(K66&lt;0),0,IF(K66&lt;0,IF(K68&gt;0,K66,0),0))</f>
        <v>0</v>
      </c>
      <c r="J68" s="1197">
        <f>IF(ISERROR(K66&gt;0),0,IF(K66&gt;0,IF(K68&lt;0,K66,0),0))</f>
        <v>0</v>
      </c>
      <c r="K68" s="1197">
        <f ca="1">IF(ISERROR(IF(D68=0,IF(C68=K66,K66,K66+C68),D68+K66)),D68+C68,IF(D68=0,IF(C68=K66,K66,K66+C68),D68+K66))</f>
        <v>-2390568.0876000007</v>
      </c>
      <c r="L68" s="1199">
        <f t="shared" ca="1" si="18"/>
        <v>2</v>
      </c>
      <c r="M68" s="1193"/>
      <c r="N68" s="1193"/>
      <c r="O68" s="1193"/>
      <c r="P68" s="1193"/>
      <c r="Q68" s="1193"/>
      <c r="R68" s="1193"/>
      <c r="S68" s="1193"/>
      <c r="T68" s="1193"/>
      <c r="U68" s="1193"/>
      <c r="V68" s="1193"/>
      <c r="W68" s="1193"/>
      <c r="X68" s="1193"/>
      <c r="AD68" s="93" t="s">
        <v>395</v>
      </c>
      <c r="AE68" s="972" t="e">
        <f t="shared" ref="AE68:AI69" si="20">+X7</f>
        <v>#REF!</v>
      </c>
      <c r="AF68" s="972" t="e">
        <f t="shared" si="20"/>
        <v>#REF!</v>
      </c>
      <c r="AG68" s="972" t="e">
        <f t="shared" si="20"/>
        <v>#REF!</v>
      </c>
      <c r="AH68" s="972" t="e">
        <f t="shared" si="20"/>
        <v>#REF!</v>
      </c>
      <c r="AI68" s="972" t="e">
        <f t="shared" si="20"/>
        <v>#REF!</v>
      </c>
      <c r="AJ68" s="1203" t="e">
        <f t="shared" si="19"/>
        <v>#REF!</v>
      </c>
    </row>
    <row r="69" spans="2:36" x14ac:dyDescent="0.25">
      <c r="B69" s="1165">
        <v>2024</v>
      </c>
      <c r="C69" s="1194" t="e">
        <f ca="1">+SUM(C62,D63:D68)</f>
        <v>#REF!</v>
      </c>
      <c r="D69" s="1195"/>
      <c r="E69" s="1196" t="e">
        <f t="shared" ca="1" si="12"/>
        <v>#REF!</v>
      </c>
      <c r="F69" s="1197" t="e">
        <f t="shared" ca="1" si="13"/>
        <v>#REF!</v>
      </c>
      <c r="G69" s="1197" t="e">
        <f t="shared" ca="1" si="14"/>
        <v>#REF!</v>
      </c>
      <c r="H69" s="1198" t="e">
        <f t="shared" ca="1" si="15"/>
        <v>#REF!</v>
      </c>
      <c r="I69" s="1197" t="e">
        <f t="shared" ca="1" si="16"/>
        <v>#REF!</v>
      </c>
      <c r="J69" s="1197">
        <f t="shared" ca="1" si="10"/>
        <v>0</v>
      </c>
      <c r="K69" s="1197" t="e">
        <f t="shared" ca="1" si="17"/>
        <v>#REF!</v>
      </c>
      <c r="L69" s="1199" t="e">
        <f t="shared" ca="1" si="18"/>
        <v>#REF!</v>
      </c>
      <c r="M69" s="1193"/>
      <c r="N69" s="1193"/>
      <c r="O69" s="1193"/>
      <c r="P69" s="1193"/>
      <c r="Q69" s="1193"/>
      <c r="R69" s="1193"/>
      <c r="S69" s="1193"/>
      <c r="T69" s="1193"/>
      <c r="U69" s="1193"/>
      <c r="V69" s="1193"/>
      <c r="W69" s="1193"/>
      <c r="X69" s="1193"/>
      <c r="AD69" s="1130" t="s">
        <v>1180</v>
      </c>
      <c r="AE69" s="1170" t="e">
        <f t="shared" si="20"/>
        <v>#REF!</v>
      </c>
      <c r="AF69" s="1171" t="e">
        <f t="shared" si="20"/>
        <v>#REF!</v>
      </c>
      <c r="AG69" s="1171" t="e">
        <f t="shared" si="20"/>
        <v>#REF!</v>
      </c>
      <c r="AH69" s="1171" t="e">
        <f t="shared" si="20"/>
        <v>#REF!</v>
      </c>
      <c r="AI69" s="1171" t="e">
        <f t="shared" si="20"/>
        <v>#REF!</v>
      </c>
      <c r="AJ69" s="1203" t="e">
        <f t="shared" si="19"/>
        <v>#REF!</v>
      </c>
    </row>
    <row r="70" spans="2:36" x14ac:dyDescent="0.25">
      <c r="B70" s="1158" t="s">
        <v>1209</v>
      </c>
      <c r="C70" s="1194"/>
      <c r="D70" s="1195">
        <f ca="1">+AG64</f>
        <v>13860000.000000002</v>
      </c>
      <c r="E70" s="1196" t="e">
        <f t="shared" ca="1" si="12"/>
        <v>#REF!</v>
      </c>
      <c r="F70" s="1197">
        <f t="shared" si="13"/>
        <v>0</v>
      </c>
      <c r="G70" s="1197">
        <f t="shared" ca="1" si="14"/>
        <v>13860000.000000002</v>
      </c>
      <c r="H70" s="1198">
        <f t="shared" ca="1" si="15"/>
        <v>0</v>
      </c>
      <c r="I70" s="1197">
        <f t="shared" ca="1" si="16"/>
        <v>0</v>
      </c>
      <c r="J70" s="1197">
        <f t="shared" ca="1" si="10"/>
        <v>0</v>
      </c>
      <c r="K70" s="1197">
        <f t="shared" ca="1" si="17"/>
        <v>13860000.000000002</v>
      </c>
      <c r="L70" s="1199">
        <f t="shared" ca="1" si="18"/>
        <v>1</v>
      </c>
      <c r="M70" s="1193"/>
      <c r="N70" s="1193"/>
      <c r="O70" s="1193"/>
      <c r="P70" s="1193"/>
      <c r="Q70" s="1193"/>
      <c r="R70" s="1193"/>
      <c r="S70" s="1193"/>
      <c r="T70" s="1193"/>
      <c r="U70" s="1193"/>
      <c r="V70" s="1193"/>
      <c r="W70" s="1193"/>
      <c r="X70" s="1193"/>
      <c r="AD70" s="1120" t="s">
        <v>1181</v>
      </c>
      <c r="AE70" s="1121"/>
      <c r="AF70" s="1121" t="e">
        <f t="shared" ref="AF70:AI73" si="21">+Y9</f>
        <v>#REF!</v>
      </c>
      <c r="AG70" s="1121" t="e">
        <f t="shared" si="21"/>
        <v>#REF!</v>
      </c>
      <c r="AH70" s="1121" t="e">
        <f t="shared" si="21"/>
        <v>#REF!</v>
      </c>
      <c r="AI70" s="1121" t="e">
        <f t="shared" si="21"/>
        <v>#REF!</v>
      </c>
      <c r="AJ70" s="1203" t="e">
        <f t="shared" si="19"/>
        <v>#REF!</v>
      </c>
    </row>
    <row r="71" spans="2:36" x14ac:dyDescent="0.25">
      <c r="B71" s="1158" t="s">
        <v>1211</v>
      </c>
      <c r="C71" s="1194"/>
      <c r="D71" s="1195">
        <f>+AG76</f>
        <v>0</v>
      </c>
      <c r="E71" s="1196" t="e">
        <f t="shared" ca="1" si="12"/>
        <v>#REF!</v>
      </c>
      <c r="F71" s="1197">
        <f t="shared" si="13"/>
        <v>0</v>
      </c>
      <c r="G71" s="1197">
        <f t="shared" ca="1" si="14"/>
        <v>0</v>
      </c>
      <c r="H71" s="1198">
        <f t="shared" ca="1" si="15"/>
        <v>0</v>
      </c>
      <c r="I71" s="1197">
        <f t="shared" ca="1" si="16"/>
        <v>0</v>
      </c>
      <c r="J71" s="1197">
        <f t="shared" ca="1" si="10"/>
        <v>0</v>
      </c>
      <c r="K71" s="1197">
        <f t="shared" ca="1" si="17"/>
        <v>13860000.000000002</v>
      </c>
      <c r="L71" s="1199">
        <f t="shared" ca="1" si="18"/>
        <v>1</v>
      </c>
      <c r="M71" s="1193"/>
      <c r="N71" s="1193"/>
      <c r="O71" s="1193"/>
      <c r="P71" s="1193"/>
      <c r="Q71" s="1193"/>
      <c r="R71" s="1193"/>
      <c r="S71" s="1193"/>
      <c r="T71" s="1193"/>
      <c r="U71" s="1193"/>
      <c r="V71" s="1193"/>
      <c r="W71" s="1193"/>
      <c r="X71" s="1193"/>
      <c r="AD71" s="1136" t="s">
        <v>1184</v>
      </c>
      <c r="AE71" s="1137"/>
      <c r="AF71" s="1137">
        <f t="shared" si="21"/>
        <v>0</v>
      </c>
      <c r="AG71" s="1137">
        <f t="shared" si="21"/>
        <v>0</v>
      </c>
      <c r="AH71" s="1137">
        <f t="shared" si="21"/>
        <v>0</v>
      </c>
      <c r="AI71" s="1137">
        <f t="shared" si="21"/>
        <v>0</v>
      </c>
      <c r="AJ71" s="1203">
        <f t="shared" si="19"/>
        <v>0</v>
      </c>
    </row>
    <row r="72" spans="2:36" x14ac:dyDescent="0.25">
      <c r="B72" s="1158" t="s">
        <v>1210</v>
      </c>
      <c r="C72" s="1194"/>
      <c r="D72" s="1195" t="e">
        <f>-AG65</f>
        <v>#REF!</v>
      </c>
      <c r="E72" s="1196" t="e">
        <f t="shared" ca="1" si="12"/>
        <v>#REF!</v>
      </c>
      <c r="F72" s="1197">
        <f t="shared" si="13"/>
        <v>0</v>
      </c>
      <c r="G72" s="1197" t="e">
        <f t="shared" ca="1" si="14"/>
        <v>#REF!</v>
      </c>
      <c r="H72" s="1198" t="e">
        <f t="shared" ca="1" si="15"/>
        <v>#REF!</v>
      </c>
      <c r="I72" s="1197">
        <f t="shared" ca="1" si="16"/>
        <v>0</v>
      </c>
      <c r="J72" s="1197" t="e">
        <f t="shared" ca="1" si="10"/>
        <v>#REF!</v>
      </c>
      <c r="K72" s="1197" t="e">
        <f t="shared" si="17"/>
        <v>#REF!</v>
      </c>
      <c r="L72" s="1199" t="e">
        <f t="shared" ca="1" si="18"/>
        <v>#REF!</v>
      </c>
      <c r="M72" s="1193"/>
      <c r="N72" s="1193"/>
      <c r="O72" s="1193"/>
      <c r="P72" s="1193"/>
      <c r="Q72" s="1193"/>
      <c r="R72" s="1193"/>
      <c r="S72" s="1193"/>
      <c r="T72" s="1193"/>
      <c r="U72" s="1193"/>
      <c r="V72" s="1193"/>
      <c r="W72" s="1193"/>
      <c r="X72" s="1193"/>
      <c r="AD72" s="357" t="s">
        <v>1183</v>
      </c>
      <c r="AE72" s="1138"/>
      <c r="AF72" s="1138">
        <f t="shared" si="21"/>
        <v>0</v>
      </c>
      <c r="AG72" s="1138">
        <f t="shared" si="21"/>
        <v>0</v>
      </c>
      <c r="AH72" s="1138">
        <f t="shared" si="21"/>
        <v>0</v>
      </c>
      <c r="AI72" s="1138">
        <f t="shared" si="21"/>
        <v>0</v>
      </c>
      <c r="AJ72" s="1203">
        <f t="shared" si="19"/>
        <v>0</v>
      </c>
    </row>
    <row r="73" spans="2:36" x14ac:dyDescent="0.25">
      <c r="B73" s="1158" t="s">
        <v>1212</v>
      </c>
      <c r="C73" s="1194"/>
      <c r="D73" s="1195">
        <f>+AG77</f>
        <v>0</v>
      </c>
      <c r="E73" s="1196" t="e">
        <f t="shared" ca="1" si="12"/>
        <v>#REF!</v>
      </c>
      <c r="F73" s="1197">
        <f t="shared" si="13"/>
        <v>0</v>
      </c>
      <c r="G73" s="1197">
        <f t="shared" si="14"/>
        <v>0</v>
      </c>
      <c r="H73" s="1198">
        <f t="shared" si="15"/>
        <v>0</v>
      </c>
      <c r="I73" s="1197">
        <f t="shared" si="16"/>
        <v>0</v>
      </c>
      <c r="J73" s="1197">
        <f t="shared" si="10"/>
        <v>0</v>
      </c>
      <c r="K73" s="1197">
        <f t="shared" si="17"/>
        <v>0</v>
      </c>
      <c r="L73" s="1199">
        <f t="shared" si="18"/>
        <v>2</v>
      </c>
      <c r="M73" s="1193"/>
      <c r="N73" s="1193"/>
      <c r="O73" s="1193"/>
      <c r="P73" s="1193"/>
      <c r="Q73" s="1193"/>
      <c r="R73" s="1193"/>
      <c r="S73" s="1193"/>
      <c r="T73" s="1193"/>
      <c r="U73" s="1193"/>
      <c r="V73" s="1193"/>
      <c r="W73" s="1193"/>
      <c r="X73" s="1193"/>
      <c r="AD73" s="27" t="s">
        <v>1200</v>
      </c>
      <c r="AE73" s="608"/>
      <c r="AF73" s="608">
        <f t="shared" ca="1" si="21"/>
        <v>-2390568.0876000007</v>
      </c>
      <c r="AG73" s="608">
        <f t="shared" ca="1" si="21"/>
        <v>-5855904.5580000011</v>
      </c>
      <c r="AH73" s="608">
        <f t="shared" ca="1" si="21"/>
        <v>-7577430.1664000005</v>
      </c>
      <c r="AI73" s="608">
        <f t="shared" ca="1" si="21"/>
        <v>-4093955.3910672674</v>
      </c>
      <c r="AJ73" s="1203">
        <f t="shared" ca="1" si="19"/>
        <v>-19917858.203067269</v>
      </c>
    </row>
    <row r="74" spans="2:36" x14ac:dyDescent="0.25">
      <c r="B74" s="1158" t="s">
        <v>1215</v>
      </c>
      <c r="C74" s="1194"/>
      <c r="D74" s="1195">
        <f>AG78</f>
        <v>0</v>
      </c>
      <c r="E74" s="1196"/>
      <c r="F74" s="1197"/>
      <c r="G74" s="1197"/>
      <c r="H74" s="1198"/>
      <c r="I74" s="1197"/>
      <c r="J74" s="1197"/>
      <c r="K74" s="1197"/>
      <c r="L74" s="1199"/>
      <c r="M74" s="1193"/>
      <c r="N74" s="1193"/>
      <c r="O74" s="1193"/>
      <c r="P74" s="1193"/>
      <c r="Q74" s="1193"/>
      <c r="R74" s="1193"/>
      <c r="S74" s="1193"/>
      <c r="T74" s="1193"/>
      <c r="U74" s="1193"/>
      <c r="V74" s="1193"/>
      <c r="W74" s="1193"/>
      <c r="X74" s="1193"/>
      <c r="AD74" s="27"/>
      <c r="AE74" s="608"/>
      <c r="AF74" s="608"/>
      <c r="AG74" s="608"/>
      <c r="AH74" s="608"/>
      <c r="AI74" s="608"/>
      <c r="AJ74" s="1203">
        <f t="shared" si="19"/>
        <v>0</v>
      </c>
    </row>
    <row r="75" spans="2:36" x14ac:dyDescent="0.25">
      <c r="B75" s="1158" t="s">
        <v>1213</v>
      </c>
      <c r="C75" s="1194"/>
      <c r="D75" s="1195">
        <f ca="1">AG73</f>
        <v>-5855904.5580000011</v>
      </c>
      <c r="E75" s="1196" t="e">
        <f ca="1">IF(OR(G75&lt;0,H75&lt;0),CHOOSE(L75,E73+F73-G73+H75,E73+F73-G75+H73,0,0),CHOOSE(L75,E73+F73+G73-H75,E73+F73+G75-H73,0,0))</f>
        <v>#REF!</v>
      </c>
      <c r="F75" s="1197">
        <f t="shared" si="13"/>
        <v>0</v>
      </c>
      <c r="G75" s="1197">
        <f t="shared" ca="1" si="14"/>
        <v>0</v>
      </c>
      <c r="H75" s="1198">
        <f t="shared" ca="1" si="15"/>
        <v>-5855904.5580000011</v>
      </c>
      <c r="I75" s="1197">
        <f>IF(ISERROR(K73&lt;0),0,IF(K73&lt;0,IF(K75&gt;0,K73,0),0))</f>
        <v>0</v>
      </c>
      <c r="J75" s="1197">
        <f>IF(ISERROR(K73&gt;0),0,IF(K73&gt;0,IF(K75&lt;0,K73,0),0))</f>
        <v>0</v>
      </c>
      <c r="K75" s="1197">
        <f ca="1">IF(ISERROR(IF(D75=0,IF(C75=K73,K73,K73+C75),D75+K73)),D75+C75,IF(D75=0,IF(C75=K73,K73,K73+C75),D75+K73))</f>
        <v>-5855904.5580000011</v>
      </c>
      <c r="L75" s="1199">
        <f t="shared" ca="1" si="18"/>
        <v>2</v>
      </c>
      <c r="M75" s="1193"/>
      <c r="N75" s="1193"/>
      <c r="O75" s="1193"/>
      <c r="P75" s="1193"/>
      <c r="Q75" s="1193"/>
      <c r="R75" s="1193"/>
      <c r="S75" s="1193"/>
      <c r="T75" s="1193"/>
      <c r="U75" s="1193"/>
      <c r="V75" s="1193"/>
      <c r="W75" s="1193"/>
      <c r="X75" s="1193"/>
      <c r="AD75" s="1136" t="s">
        <v>1201</v>
      </c>
      <c r="AE75" s="1170"/>
      <c r="AF75" s="1171">
        <f t="shared" ref="AF75:AI78" ca="1" si="22">+Y13</f>
        <v>6528131.9123999989</v>
      </c>
      <c r="AG75" s="1171">
        <f t="shared" ca="1" si="22"/>
        <v>672227.35439999797</v>
      </c>
      <c r="AH75" s="1171">
        <f t="shared" ca="1" si="22"/>
        <v>-6905202.8120000027</v>
      </c>
      <c r="AI75" s="1171">
        <f t="shared" ca="1" si="22"/>
        <v>0</v>
      </c>
      <c r="AJ75" s="1203">
        <f t="shared" ca="1" si="19"/>
        <v>295156.45479999389</v>
      </c>
    </row>
    <row r="76" spans="2:36" x14ac:dyDescent="0.25">
      <c r="B76" s="1165">
        <v>2029</v>
      </c>
      <c r="C76" s="1194" t="e">
        <f ca="1">+SUM(C69,D70:D75)</f>
        <v>#REF!</v>
      </c>
      <c r="D76" s="1195"/>
      <c r="E76" s="1196" t="e">
        <f t="shared" ca="1" si="12"/>
        <v>#REF!</v>
      </c>
      <c r="F76" s="1197" t="e">
        <f t="shared" ca="1" si="13"/>
        <v>#REF!</v>
      </c>
      <c r="G76" s="1197" t="e">
        <f t="shared" ca="1" si="14"/>
        <v>#REF!</v>
      </c>
      <c r="H76" s="1198" t="e">
        <f t="shared" ca="1" si="15"/>
        <v>#REF!</v>
      </c>
      <c r="I76" s="1197" t="e">
        <f t="shared" ca="1" si="16"/>
        <v>#REF!</v>
      </c>
      <c r="J76" s="1197">
        <f t="shared" ca="1" si="10"/>
        <v>0</v>
      </c>
      <c r="K76" s="1197" t="e">
        <f t="shared" ca="1" si="17"/>
        <v>#REF!</v>
      </c>
      <c r="L76" s="1199" t="e">
        <f t="shared" ca="1" si="18"/>
        <v>#REF!</v>
      </c>
      <c r="M76" s="1193"/>
      <c r="N76" s="1193"/>
      <c r="O76" s="1193"/>
      <c r="P76" s="1193"/>
      <c r="Q76" s="1193"/>
      <c r="R76" s="1193"/>
      <c r="S76" s="1193"/>
      <c r="T76" s="1193"/>
      <c r="U76" s="1193"/>
      <c r="V76" s="1193"/>
      <c r="W76" s="1193"/>
      <c r="X76" s="1193"/>
      <c r="AD76" s="606" t="s">
        <v>1205</v>
      </c>
      <c r="AE76" s="670"/>
      <c r="AF76" s="670">
        <f t="shared" si="22"/>
        <v>8918700.0000000019</v>
      </c>
      <c r="AG76" s="670">
        <f t="shared" si="22"/>
        <v>0</v>
      </c>
      <c r="AH76" s="670">
        <f t="shared" si="22"/>
        <v>0</v>
      </c>
      <c r="AI76" s="670">
        <f t="shared" si="22"/>
        <v>14097300.000000002</v>
      </c>
      <c r="AJ76" s="1203">
        <f t="shared" si="19"/>
        <v>23016000.000000004</v>
      </c>
    </row>
    <row r="77" spans="2:36" x14ac:dyDescent="0.25">
      <c r="B77" s="1158" t="s">
        <v>1209</v>
      </c>
      <c r="C77" s="1194"/>
      <c r="D77" s="1195">
        <f ca="1">+AH64</f>
        <v>17850000.000000004</v>
      </c>
      <c r="E77" s="1196" t="e">
        <f t="shared" ca="1" si="12"/>
        <v>#REF!</v>
      </c>
      <c r="F77" s="1197">
        <f t="shared" si="13"/>
        <v>0</v>
      </c>
      <c r="G77" s="1197">
        <f t="shared" ca="1" si="14"/>
        <v>17850000.000000004</v>
      </c>
      <c r="H77" s="1198">
        <f t="shared" ca="1" si="15"/>
        <v>0</v>
      </c>
      <c r="I77" s="1197">
        <f t="shared" ca="1" si="16"/>
        <v>0</v>
      </c>
      <c r="J77" s="1197">
        <f t="shared" ca="1" si="10"/>
        <v>0</v>
      </c>
      <c r="K77" s="1197">
        <f t="shared" ca="1" si="17"/>
        <v>17850000.000000004</v>
      </c>
      <c r="L77" s="1199">
        <f t="shared" ca="1" si="18"/>
        <v>1</v>
      </c>
      <c r="M77" s="1193"/>
      <c r="N77" s="1193"/>
      <c r="O77" s="1193"/>
      <c r="P77" s="1193"/>
      <c r="Q77" s="1193"/>
      <c r="R77" s="1193"/>
      <c r="S77" s="1193"/>
      <c r="T77" s="1193"/>
      <c r="U77" s="1193"/>
      <c r="V77" s="1193"/>
      <c r="W77" s="1193"/>
      <c r="X77" s="1193"/>
      <c r="AD77" s="606" t="s">
        <v>1206</v>
      </c>
      <c r="AE77" s="670"/>
      <c r="AF77" s="670">
        <f t="shared" si="22"/>
        <v>0</v>
      </c>
      <c r="AG77" s="670">
        <f t="shared" si="22"/>
        <v>0</v>
      </c>
      <c r="AH77" s="670">
        <f t="shared" si="22"/>
        <v>0</v>
      </c>
      <c r="AI77" s="670">
        <f t="shared" ca="1" si="22"/>
        <v>-28768770.647876367</v>
      </c>
      <c r="AJ77" s="1203">
        <f t="shared" ca="1" si="19"/>
        <v>-28768770.647876367</v>
      </c>
    </row>
    <row r="78" spans="2:36" x14ac:dyDescent="0.25">
      <c r="B78" s="1158" t="s">
        <v>1211</v>
      </c>
      <c r="C78" s="1194"/>
      <c r="D78" s="1195">
        <f>+AH76</f>
        <v>0</v>
      </c>
      <c r="E78" s="1196" t="e">
        <f t="shared" ca="1" si="12"/>
        <v>#REF!</v>
      </c>
      <c r="F78" s="1197">
        <f t="shared" si="13"/>
        <v>0</v>
      </c>
      <c r="G78" s="1197">
        <f t="shared" ca="1" si="14"/>
        <v>0</v>
      </c>
      <c r="H78" s="1198">
        <f t="shared" ca="1" si="15"/>
        <v>0</v>
      </c>
      <c r="I78" s="1197">
        <f t="shared" ca="1" si="16"/>
        <v>0</v>
      </c>
      <c r="J78" s="1197">
        <f t="shared" ca="1" si="10"/>
        <v>0</v>
      </c>
      <c r="K78" s="1197">
        <f t="shared" ca="1" si="17"/>
        <v>17850000.000000004</v>
      </c>
      <c r="L78" s="1199">
        <f t="shared" ca="1" si="18"/>
        <v>1</v>
      </c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AD78" s="606" t="s">
        <v>1207</v>
      </c>
      <c r="AE78" s="670"/>
      <c r="AF78" s="670">
        <f t="shared" si="22"/>
        <v>0</v>
      </c>
      <c r="AG78" s="670">
        <f t="shared" si="22"/>
        <v>0</v>
      </c>
      <c r="AH78" s="670">
        <f t="shared" si="22"/>
        <v>0</v>
      </c>
      <c r="AI78" s="670">
        <f t="shared" si="22"/>
        <v>0</v>
      </c>
      <c r="AJ78" s="1203">
        <f t="shared" si="19"/>
        <v>0</v>
      </c>
    </row>
    <row r="79" spans="2:36" x14ac:dyDescent="0.25">
      <c r="B79" s="1158" t="s">
        <v>1210</v>
      </c>
      <c r="C79" s="1194"/>
      <c r="D79" s="1195" t="e">
        <f>-AH65</f>
        <v>#REF!</v>
      </c>
      <c r="E79" s="1196" t="e">
        <f t="shared" ca="1" si="12"/>
        <v>#REF!</v>
      </c>
      <c r="F79" s="1197">
        <f t="shared" si="13"/>
        <v>0</v>
      </c>
      <c r="G79" s="1197" t="e">
        <f t="shared" ca="1" si="14"/>
        <v>#REF!</v>
      </c>
      <c r="H79" s="1198" t="e">
        <f t="shared" ca="1" si="15"/>
        <v>#REF!</v>
      </c>
      <c r="I79" s="1197">
        <f t="shared" ca="1" si="16"/>
        <v>0</v>
      </c>
      <c r="J79" s="1197" t="e">
        <f t="shared" ca="1" si="10"/>
        <v>#REF!</v>
      </c>
      <c r="K79" s="1197" t="e">
        <f t="shared" si="17"/>
        <v>#REF!</v>
      </c>
      <c r="L79" s="1199" t="e">
        <f t="shared" ca="1" si="18"/>
        <v>#REF!</v>
      </c>
      <c r="U79" s="1193"/>
      <c r="V79" s="1193"/>
      <c r="W79" s="1193"/>
      <c r="X79" s="1193"/>
      <c r="AE79" s="1203"/>
      <c r="AF79" s="1203"/>
      <c r="AG79" s="1203"/>
      <c r="AH79" s="1203"/>
      <c r="AI79" s="1203"/>
      <c r="AJ79" s="1203"/>
    </row>
    <row r="80" spans="2:36" x14ac:dyDescent="0.25">
      <c r="B80" s="1158" t="s">
        <v>1212</v>
      </c>
      <c r="C80" s="1194"/>
      <c r="D80" s="1195">
        <f>AH77</f>
        <v>0</v>
      </c>
      <c r="E80" s="1196" t="e">
        <f t="shared" ca="1" si="12"/>
        <v>#REF!</v>
      </c>
      <c r="F80" s="1197">
        <f t="shared" si="13"/>
        <v>0</v>
      </c>
      <c r="G80" s="1197">
        <f t="shared" si="14"/>
        <v>0</v>
      </c>
      <c r="H80" s="1198">
        <f t="shared" si="15"/>
        <v>0</v>
      </c>
      <c r="I80" s="1197">
        <f t="shared" si="16"/>
        <v>0</v>
      </c>
      <c r="J80" s="1197">
        <f t="shared" si="10"/>
        <v>0</v>
      </c>
      <c r="K80" s="1197">
        <f t="shared" si="17"/>
        <v>0</v>
      </c>
      <c r="L80" s="1199">
        <f t="shared" si="18"/>
        <v>2</v>
      </c>
      <c r="AE80" s="1203"/>
      <c r="AF80" s="1203"/>
      <c r="AG80" s="1203"/>
      <c r="AH80" s="1203"/>
      <c r="AI80" s="1203"/>
      <c r="AJ80" s="1203"/>
    </row>
    <row r="81" spans="2:36" x14ac:dyDescent="0.25">
      <c r="B81" s="1158" t="s">
        <v>1215</v>
      </c>
      <c r="C81" s="1194"/>
      <c r="D81" s="1195">
        <f>AH78</f>
        <v>0</v>
      </c>
      <c r="E81" s="1196"/>
      <c r="F81" s="1197"/>
      <c r="G81" s="1197"/>
      <c r="H81" s="1198"/>
      <c r="I81" s="1197"/>
      <c r="J81" s="1197"/>
      <c r="K81" s="1197"/>
      <c r="L81" s="1199"/>
      <c r="AE81" s="1203"/>
      <c r="AF81" s="1203" t="e">
        <f ca="1">AE75+AF64-AF65-AF70+AF76+AF77+AF78</f>
        <v>#REF!</v>
      </c>
      <c r="AG81" s="1203" t="e">
        <f ca="1">AF75+AG64-AG65-AG70+AG76+AG77+AG78</f>
        <v>#REF!</v>
      </c>
      <c r="AH81" s="1203" t="e">
        <f ca="1">AG75+AH64-AH65-AH70+AH76+AH77+AH78</f>
        <v>#REF!</v>
      </c>
      <c r="AI81" s="1203" t="e">
        <f ca="1">AH75+AI64-AI65-AI70+AI76+AI77+AI78</f>
        <v>#REF!</v>
      </c>
      <c r="AJ81" s="1203"/>
    </row>
    <row r="82" spans="2:36" x14ac:dyDescent="0.25">
      <c r="B82" s="1158" t="s">
        <v>1213</v>
      </c>
      <c r="C82" s="1194"/>
      <c r="D82" s="1195">
        <f ca="1">AH73</f>
        <v>-7577430.1664000005</v>
      </c>
      <c r="E82" s="1196" t="e">
        <f ca="1">IF(OR(G82&lt;0,H82&lt;0),CHOOSE(L82,E80+F80-G80+H82,E80+F80-G82+H80,0,0),CHOOSE(L82,E80+F80+G80-H82,E80+F80+G82-H80,0,0))</f>
        <v>#REF!</v>
      </c>
      <c r="F82" s="1197">
        <f t="shared" si="13"/>
        <v>0</v>
      </c>
      <c r="G82" s="1197">
        <f t="shared" ca="1" si="14"/>
        <v>0</v>
      </c>
      <c r="H82" s="1198">
        <f t="shared" ca="1" si="15"/>
        <v>-7577430.1664000005</v>
      </c>
      <c r="I82" s="1197">
        <f>IF(ISERROR(K80&lt;0),0,IF(K80&lt;0,IF(K82&gt;0,K80,0),0))</f>
        <v>0</v>
      </c>
      <c r="J82" s="1197">
        <f>IF(ISERROR(K80&gt;0),0,IF(K80&gt;0,IF(K82&lt;0,K80,0),0))</f>
        <v>0</v>
      </c>
      <c r="K82" s="1197">
        <f ca="1">IF(ISERROR(IF(D82=0,IF(C82=K80,K80,K80+C82),D82+K80)),D82+C82,IF(D82=0,IF(C82=K80,K80,K80+C82),D82+K80))</f>
        <v>-7577430.1664000005</v>
      </c>
      <c r="L82" s="1199">
        <f t="shared" ca="1" si="18"/>
        <v>2</v>
      </c>
      <c r="M82" s="1193"/>
    </row>
    <row r="83" spans="2:36" x14ac:dyDescent="0.25">
      <c r="B83" s="1165">
        <v>2034</v>
      </c>
      <c r="C83" s="1194" t="e">
        <f ca="1">+SUM(C76,D77:D82)</f>
        <v>#REF!</v>
      </c>
      <c r="D83" s="1195"/>
      <c r="E83" s="1196" t="e">
        <f t="shared" ca="1" si="12"/>
        <v>#REF!</v>
      </c>
      <c r="F83" s="1197" t="e">
        <f t="shared" ca="1" si="13"/>
        <v>#REF!</v>
      </c>
      <c r="G83" s="1197" t="e">
        <f t="shared" ca="1" si="14"/>
        <v>#REF!</v>
      </c>
      <c r="H83" s="1198" t="e">
        <f t="shared" ca="1" si="15"/>
        <v>#REF!</v>
      </c>
      <c r="I83" s="1197" t="e">
        <f t="shared" ca="1" si="16"/>
        <v>#REF!</v>
      </c>
      <c r="J83" s="1197">
        <f t="shared" ca="1" si="10"/>
        <v>0</v>
      </c>
      <c r="K83" s="1197" t="e">
        <f t="shared" ca="1" si="17"/>
        <v>#REF!</v>
      </c>
      <c r="L83" s="1199" t="e">
        <f t="shared" ca="1" si="18"/>
        <v>#REF!</v>
      </c>
      <c r="M83" s="1193"/>
      <c r="AF83" s="1203" t="e">
        <f ca="1">+AF75-AF81</f>
        <v>#REF!</v>
      </c>
      <c r="AG83" s="1203" t="e">
        <f ca="1">+AG75-AG81</f>
        <v>#REF!</v>
      </c>
      <c r="AH83" s="1203" t="e">
        <f ca="1">+AH75-AH81</f>
        <v>#REF!</v>
      </c>
      <c r="AI83" s="1203" t="e">
        <f ca="1">+AI75-AI81</f>
        <v>#REF!</v>
      </c>
    </row>
    <row r="84" spans="2:36" x14ac:dyDescent="0.25">
      <c r="B84" s="1158" t="s">
        <v>1209</v>
      </c>
      <c r="C84" s="1194"/>
      <c r="D84" s="1195">
        <f ca="1">+AI64</f>
        <v>38430000.000000007</v>
      </c>
      <c r="E84" s="1196" t="e">
        <f t="shared" ca="1" si="12"/>
        <v>#REF!</v>
      </c>
      <c r="F84" s="1197">
        <f t="shared" si="13"/>
        <v>0</v>
      </c>
      <c r="G84" s="1197">
        <f t="shared" ca="1" si="14"/>
        <v>38430000.000000007</v>
      </c>
      <c r="H84" s="1198">
        <f t="shared" ca="1" si="15"/>
        <v>0</v>
      </c>
      <c r="I84" s="1197">
        <f t="shared" ca="1" si="16"/>
        <v>0</v>
      </c>
      <c r="J84" s="1197">
        <f t="shared" ca="1" si="10"/>
        <v>0</v>
      </c>
      <c r="K84" s="1197">
        <f t="shared" ca="1" si="17"/>
        <v>38430000.000000007</v>
      </c>
      <c r="L84" s="1199">
        <f t="shared" ca="1" si="18"/>
        <v>1</v>
      </c>
      <c r="M84" s="1193"/>
    </row>
    <row r="85" spans="2:36" x14ac:dyDescent="0.25">
      <c r="B85" s="1158" t="s">
        <v>1211</v>
      </c>
      <c r="C85" s="1194"/>
      <c r="D85" s="1195">
        <f>+AI76</f>
        <v>14097300.000000002</v>
      </c>
      <c r="E85" s="1196" t="e">
        <f t="shared" ca="1" si="12"/>
        <v>#REF!</v>
      </c>
      <c r="F85" s="1197">
        <f t="shared" si="13"/>
        <v>0</v>
      </c>
      <c r="G85" s="1197">
        <f t="shared" ca="1" si="14"/>
        <v>14097300.000000002</v>
      </c>
      <c r="H85" s="1198">
        <f t="shared" ca="1" si="15"/>
        <v>0</v>
      </c>
      <c r="I85" s="1197">
        <f t="shared" ca="1" si="16"/>
        <v>0</v>
      </c>
      <c r="J85" s="1197">
        <f t="shared" ca="1" si="10"/>
        <v>0</v>
      </c>
      <c r="K85" s="1197">
        <f t="shared" ca="1" si="17"/>
        <v>52527300.000000007</v>
      </c>
      <c r="L85" s="1199">
        <f t="shared" ca="1" si="18"/>
        <v>1</v>
      </c>
      <c r="M85" s="1193"/>
    </row>
    <row r="86" spans="2:36" x14ac:dyDescent="0.25">
      <c r="B86" s="1158" t="s">
        <v>1210</v>
      </c>
      <c r="C86" s="1194"/>
      <c r="D86" s="1195" t="e">
        <f>-AI65</f>
        <v>#REF!</v>
      </c>
      <c r="E86" s="1196" t="e">
        <f t="shared" ca="1" si="12"/>
        <v>#REF!</v>
      </c>
      <c r="F86" s="1197">
        <f t="shared" si="13"/>
        <v>0</v>
      </c>
      <c r="G86" s="1197" t="e">
        <f t="shared" ca="1" si="14"/>
        <v>#REF!</v>
      </c>
      <c r="H86" s="1198" t="e">
        <f t="shared" ca="1" si="15"/>
        <v>#REF!</v>
      </c>
      <c r="I86" s="1197">
        <f t="shared" ca="1" si="16"/>
        <v>0</v>
      </c>
      <c r="J86" s="1197" t="e">
        <f t="shared" ca="1" si="10"/>
        <v>#REF!</v>
      </c>
      <c r="K86" s="1197" t="e">
        <f t="shared" si="17"/>
        <v>#REF!</v>
      </c>
      <c r="L86" s="1199" t="e">
        <f t="shared" ca="1" si="18"/>
        <v>#REF!</v>
      </c>
      <c r="M86" s="1193"/>
    </row>
    <row r="87" spans="2:36" x14ac:dyDescent="0.25">
      <c r="B87" s="1158" t="s">
        <v>1212</v>
      </c>
      <c r="C87" s="1194"/>
      <c r="D87" s="1195">
        <f ca="1">+AI77</f>
        <v>-28768770.647876367</v>
      </c>
      <c r="E87" s="1196" t="e">
        <f t="shared" ca="1" si="12"/>
        <v>#REF!</v>
      </c>
      <c r="F87" s="1197">
        <f t="shared" si="13"/>
        <v>0</v>
      </c>
      <c r="G87" s="1197">
        <f t="shared" ca="1" si="14"/>
        <v>0</v>
      </c>
      <c r="H87" s="1198">
        <f t="shared" ca="1" si="15"/>
        <v>-28768770.647876367</v>
      </c>
      <c r="I87" s="1197">
        <f t="shared" si="16"/>
        <v>0</v>
      </c>
      <c r="J87" s="1197">
        <f t="shared" si="10"/>
        <v>0</v>
      </c>
      <c r="K87" s="1197">
        <f t="shared" ca="1" si="17"/>
        <v>-28768770.647876367</v>
      </c>
      <c r="L87" s="1199">
        <f t="shared" ca="1" si="18"/>
        <v>2</v>
      </c>
      <c r="M87" s="1193"/>
    </row>
    <row r="88" spans="2:36" x14ac:dyDescent="0.25">
      <c r="B88" s="1158" t="s">
        <v>1215</v>
      </c>
      <c r="C88" s="1194"/>
      <c r="D88" s="1195">
        <f>AI78</f>
        <v>0</v>
      </c>
      <c r="E88" s="1196"/>
      <c r="F88" s="1197"/>
      <c r="G88" s="1197"/>
      <c r="H88" s="1198"/>
      <c r="I88" s="1197"/>
      <c r="J88" s="1197"/>
      <c r="K88" s="1197"/>
      <c r="L88" s="1199"/>
      <c r="M88" s="1193"/>
    </row>
    <row r="89" spans="2:36" x14ac:dyDescent="0.25">
      <c r="B89" s="1158" t="s">
        <v>1213</v>
      </c>
      <c r="C89" s="1194"/>
      <c r="D89" s="1195" t="e">
        <f>-AI70</f>
        <v>#REF!</v>
      </c>
      <c r="E89" s="1196" t="e">
        <f ca="1">IF(OR(G89&lt;0,H89&lt;0),CHOOSE(L89,E87+F87-G87+H89,E87+F87-G89+H87,0,0),CHOOSE(L89,E87+F87+G87-H89,E87+F87+G89-H87,0,0))</f>
        <v>#REF!</v>
      </c>
      <c r="F89" s="1197">
        <f t="shared" si="13"/>
        <v>0</v>
      </c>
      <c r="G89" s="1197" t="e">
        <f t="shared" ca="1" si="14"/>
        <v>#REF!</v>
      </c>
      <c r="H89" s="1198" t="e">
        <f t="shared" ca="1" si="15"/>
        <v>#REF!</v>
      </c>
      <c r="I89" s="1197" t="e">
        <f ca="1">IF(ISERROR(K87&lt;0),0,IF(K87&lt;0,IF(K89&gt;0,K87,0),0))</f>
        <v>#REF!</v>
      </c>
      <c r="J89" s="1197">
        <f ca="1">IF(ISERROR(K87&gt;0),0,IF(K87&gt;0,IF(K89&lt;0,K87,0),0))</f>
        <v>0</v>
      </c>
      <c r="K89" s="1197" t="e">
        <f>IF(ISERROR(IF(D89=0,IF(C89=K87,K87,K87+C89),D89+K87)),D89+C89,IF(D89=0,IF(C89=K87,K87,K87+C89),D89+K87))</f>
        <v>#REF!</v>
      </c>
      <c r="L89" s="1199" t="e">
        <f t="shared" ca="1" si="18"/>
        <v>#REF!</v>
      </c>
      <c r="M89" s="1193"/>
      <c r="T89" s="1193"/>
    </row>
    <row r="90" spans="2:36" x14ac:dyDescent="0.25">
      <c r="B90" s="1165">
        <v>2037</v>
      </c>
      <c r="C90" s="1194" t="e">
        <f ca="1">+SUM(C83,D84:D89)</f>
        <v>#REF!</v>
      </c>
      <c r="D90" s="1195"/>
      <c r="E90" s="1196" t="e">
        <f t="shared" ca="1" si="12"/>
        <v>#REF!</v>
      </c>
      <c r="F90" s="1197" t="e">
        <f t="shared" ca="1" si="13"/>
        <v>#REF!</v>
      </c>
      <c r="G90" s="1197" t="e">
        <f t="shared" ca="1" si="14"/>
        <v>#REF!</v>
      </c>
      <c r="H90" s="1198" t="e">
        <f t="shared" ca="1" si="15"/>
        <v>#REF!</v>
      </c>
      <c r="I90" s="1197">
        <f t="shared" si="16"/>
        <v>0</v>
      </c>
      <c r="J90" s="1197">
        <f t="shared" si="10"/>
        <v>0</v>
      </c>
      <c r="K90" s="1197" t="e">
        <f t="shared" ca="1" si="17"/>
        <v>#REF!</v>
      </c>
      <c r="L90" s="1199" t="e">
        <f t="shared" ca="1" si="18"/>
        <v>#REF!</v>
      </c>
      <c r="M90" s="1193"/>
      <c r="T90" s="1193"/>
    </row>
    <row r="91" spans="2:36" x14ac:dyDescent="0.25">
      <c r="B91" s="1193"/>
      <c r="C91" s="1193"/>
      <c r="D91" s="1193"/>
      <c r="E91" s="1193"/>
      <c r="F91" s="1200"/>
      <c r="G91" s="1200"/>
      <c r="H91" s="1200"/>
      <c r="I91" s="1200"/>
      <c r="J91" s="1200"/>
      <c r="K91" s="1200"/>
      <c r="L91" s="1193"/>
      <c r="M91" s="1193"/>
      <c r="T91" s="1193"/>
    </row>
    <row r="92" spans="2:36" x14ac:dyDescent="0.25">
      <c r="B92" s="1201" t="s">
        <v>1197</v>
      </c>
      <c r="C92" s="1193"/>
      <c r="D92" s="1193"/>
      <c r="E92" s="1193"/>
      <c r="F92" s="1200"/>
      <c r="G92" s="1200"/>
      <c r="H92" s="1200"/>
      <c r="I92" s="1200"/>
      <c r="J92" s="1200"/>
      <c r="K92" s="1200"/>
      <c r="L92" s="1193"/>
      <c r="M92" s="1193"/>
      <c r="T92" s="1193"/>
    </row>
    <row r="93" spans="2:36" x14ac:dyDescent="0.25">
      <c r="B93" s="1193"/>
      <c r="C93" s="1193"/>
      <c r="D93" s="1193"/>
      <c r="E93" s="1193"/>
      <c r="F93" s="1200"/>
      <c r="G93" s="1200"/>
      <c r="H93" s="1200"/>
      <c r="I93" s="1200"/>
      <c r="J93" s="1200"/>
      <c r="K93" s="1200"/>
      <c r="L93" s="1193"/>
      <c r="M93" s="1193"/>
      <c r="T93" s="1193"/>
    </row>
    <row r="94" spans="2:36" x14ac:dyDescent="0.25">
      <c r="B94" s="1202"/>
      <c r="C94" s="1202"/>
      <c r="D94" s="1202"/>
      <c r="M94" s="1193"/>
      <c r="T94" s="1193"/>
    </row>
    <row r="95" spans="2:36" x14ac:dyDescent="0.25">
      <c r="B95" s="1202"/>
      <c r="C95" s="1202"/>
      <c r="D95" s="1202"/>
      <c r="M95" s="1193"/>
      <c r="T95" s="1193"/>
    </row>
    <row r="96" spans="2:36" x14ac:dyDescent="0.25">
      <c r="B96" s="1202"/>
      <c r="C96" s="1202"/>
      <c r="D96" s="1202"/>
      <c r="T96" s="1193"/>
    </row>
    <row r="97" spans="2:20" x14ac:dyDescent="0.25">
      <c r="B97" s="1202"/>
      <c r="C97" s="1202"/>
      <c r="D97" s="1202"/>
      <c r="T97" s="1193"/>
    </row>
    <row r="98" spans="2:20" x14ac:dyDescent="0.25">
      <c r="B98" s="1202"/>
      <c r="C98" s="1202"/>
      <c r="D98" s="1202"/>
      <c r="T98" s="1193"/>
    </row>
    <row r="99" spans="2:20" x14ac:dyDescent="0.25">
      <c r="B99" s="1202"/>
      <c r="C99" s="1202"/>
      <c r="D99" s="1202"/>
      <c r="T99" s="1193"/>
    </row>
    <row r="100" spans="2:20" x14ac:dyDescent="0.25">
      <c r="B100" s="1202"/>
      <c r="C100" s="1202"/>
      <c r="D100" s="1202"/>
      <c r="T100" s="1193"/>
    </row>
    <row r="101" spans="2:20" x14ac:dyDescent="0.25">
      <c r="B101" s="1202"/>
      <c r="C101" s="1202"/>
      <c r="D101" s="1202"/>
      <c r="T101" s="1193"/>
    </row>
    <row r="102" spans="2:20" x14ac:dyDescent="0.25">
      <c r="B102" s="1202"/>
      <c r="C102" s="1202"/>
      <c r="D102" s="1202"/>
      <c r="T102" s="1193"/>
    </row>
    <row r="103" spans="2:20" x14ac:dyDescent="0.25">
      <c r="B103" s="1202"/>
      <c r="C103" s="1202"/>
      <c r="D103" s="1202"/>
      <c r="T103" s="1193"/>
    </row>
    <row r="104" spans="2:20" x14ac:dyDescent="0.25">
      <c r="B104" s="1202"/>
      <c r="C104" s="1202"/>
      <c r="D104" s="1202"/>
      <c r="T104" s="1193"/>
    </row>
    <row r="105" spans="2:20" x14ac:dyDescent="0.25">
      <c r="B105" s="1202"/>
      <c r="C105" s="1202"/>
      <c r="D105" s="1202"/>
      <c r="P105" s="1193"/>
      <c r="Q105" s="1193"/>
      <c r="R105" s="1193"/>
      <c r="S105" s="1193"/>
      <c r="T105" s="1193"/>
    </row>
    <row r="106" spans="2:20" x14ac:dyDescent="0.25">
      <c r="B106" s="1202"/>
      <c r="C106" s="1202"/>
      <c r="D106" s="1202"/>
    </row>
    <row r="107" spans="2:20" x14ac:dyDescent="0.25">
      <c r="B107" s="1202"/>
      <c r="C107" s="1202"/>
      <c r="D107" s="1202"/>
      <c r="P107" s="1193"/>
      <c r="Q107" s="1193"/>
      <c r="R107" s="1193"/>
      <c r="S107" s="1193"/>
      <c r="T107" s="1193"/>
    </row>
    <row r="108" spans="2:20" x14ac:dyDescent="0.25">
      <c r="B108" s="1202"/>
      <c r="C108" s="1202"/>
      <c r="D108" s="1202"/>
      <c r="P108" s="1193"/>
      <c r="Q108" s="1193"/>
      <c r="R108" s="1193"/>
      <c r="S108" s="1193"/>
      <c r="T108" s="1193"/>
    </row>
    <row r="109" spans="2:20" x14ac:dyDescent="0.25">
      <c r="B109" s="1202"/>
      <c r="C109" s="1202"/>
      <c r="D109" s="1202"/>
      <c r="P109" s="1193"/>
      <c r="Q109" s="1193"/>
      <c r="R109" s="1193"/>
      <c r="S109" s="1193"/>
      <c r="T109" s="1193"/>
    </row>
    <row r="110" spans="2:20" x14ac:dyDescent="0.25">
      <c r="B110" s="1202"/>
      <c r="C110" s="1202"/>
      <c r="D110" s="1202"/>
      <c r="P110" s="1193"/>
      <c r="Q110" s="1193"/>
      <c r="R110" s="1193"/>
      <c r="S110" s="1193"/>
      <c r="T110" s="1193"/>
    </row>
    <row r="111" spans="2:20" x14ac:dyDescent="0.25">
      <c r="B111" s="1202"/>
      <c r="C111" s="1202"/>
      <c r="D111" s="1202"/>
      <c r="E111" s="1193"/>
      <c r="F111" s="1193"/>
      <c r="G111" s="1193"/>
      <c r="H111" s="1193"/>
      <c r="I111" s="1193"/>
      <c r="J111" s="1193"/>
      <c r="K111" s="1193"/>
      <c r="L111" s="1193"/>
      <c r="M111" s="1193"/>
      <c r="N111" s="1193"/>
      <c r="O111" s="1193"/>
      <c r="P111" s="1193"/>
      <c r="Q111" s="1193"/>
      <c r="R111" s="1193"/>
      <c r="S111" s="1193"/>
      <c r="T111" s="1193"/>
    </row>
  </sheetData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00B0F0"/>
  </sheetPr>
  <dimension ref="B3:AA62"/>
  <sheetViews>
    <sheetView topLeftCell="C1" zoomScale="55" zoomScaleNormal="55" workbookViewId="0">
      <selection activeCell="T23" sqref="T23"/>
    </sheetView>
  </sheetViews>
  <sheetFormatPr defaultColWidth="8.75" defaultRowHeight="16.5" x14ac:dyDescent="0.3"/>
  <cols>
    <col min="1" max="1" width="1.875" style="58" customWidth="1"/>
    <col min="2" max="2" width="4.125" style="58" customWidth="1"/>
    <col min="3" max="3" width="25.25" style="58" customWidth="1"/>
    <col min="4" max="5" width="12.25" style="58" customWidth="1"/>
    <col min="6" max="24" width="13.75" style="58" customWidth="1"/>
    <col min="25" max="25" width="15" style="58" customWidth="1"/>
    <col min="26" max="26" width="14.5" style="58" bestFit="1" customWidth="1"/>
    <col min="27" max="16384" width="8.75" style="58"/>
  </cols>
  <sheetData>
    <row r="3" spans="2:25" s="6" customFormat="1" x14ac:dyDescent="0.3">
      <c r="B3" s="1039" t="s">
        <v>1104</v>
      </c>
    </row>
    <row r="5" spans="2:25" x14ac:dyDescent="0.3">
      <c r="C5" s="29" t="s">
        <v>1105</v>
      </c>
      <c r="D5" s="58" t="s">
        <v>1106</v>
      </c>
    </row>
    <row r="6" spans="2:25" x14ac:dyDescent="0.3">
      <c r="C6" s="29" t="s">
        <v>1107</v>
      </c>
      <c r="D6" s="58" t="s">
        <v>1108</v>
      </c>
    </row>
    <row r="9" spans="2:25" s="6" customFormat="1" x14ac:dyDescent="0.3">
      <c r="B9" s="1040" t="s">
        <v>1109</v>
      </c>
    </row>
    <row r="11" spans="2:25" x14ac:dyDescent="0.3">
      <c r="C11" s="29" t="s">
        <v>1105</v>
      </c>
      <c r="D11" s="58" t="s">
        <v>1108</v>
      </c>
    </row>
    <row r="12" spans="2:25" x14ac:dyDescent="0.3">
      <c r="C12" s="2202" t="s">
        <v>1107</v>
      </c>
      <c r="D12" s="1041" t="s">
        <v>2</v>
      </c>
      <c r="E12" s="692">
        <f ca="1">Y21</f>
        <v>0</v>
      </c>
      <c r="F12" s="58" t="s">
        <v>1110</v>
      </c>
    </row>
    <row r="13" spans="2:25" x14ac:dyDescent="0.3">
      <c r="C13" s="2202"/>
      <c r="D13" s="1042" t="s">
        <v>3</v>
      </c>
      <c r="E13" s="692">
        <f ca="1">Y26</f>
        <v>0</v>
      </c>
      <c r="F13" s="58" t="s">
        <v>1111</v>
      </c>
    </row>
    <row r="15" spans="2:25" ht="17.25" thickBot="1" x14ac:dyDescent="0.35">
      <c r="C15" s="58" t="s">
        <v>1112</v>
      </c>
    </row>
    <row r="16" spans="2:25" x14ac:dyDescent="0.3">
      <c r="C16" s="2203" t="s">
        <v>41</v>
      </c>
      <c r="D16" s="2204"/>
      <c r="E16" s="421"/>
      <c r="F16" s="422"/>
      <c r="G16" s="422" t="s">
        <v>58</v>
      </c>
      <c r="H16" s="422" t="s">
        <v>59</v>
      </c>
      <c r="I16" s="422" t="s">
        <v>60</v>
      </c>
      <c r="J16" s="422" t="s">
        <v>61</v>
      </c>
      <c r="K16" s="422" t="s">
        <v>62</v>
      </c>
      <c r="L16" s="422" t="s">
        <v>63</v>
      </c>
      <c r="M16" s="422" t="s">
        <v>64</v>
      </c>
      <c r="N16" s="422" t="s">
        <v>65</v>
      </c>
      <c r="O16" s="422" t="s">
        <v>66</v>
      </c>
      <c r="P16" s="422" t="s">
        <v>67</v>
      </c>
      <c r="Q16" s="422" t="s">
        <v>68</v>
      </c>
      <c r="R16" s="422" t="s">
        <v>69</v>
      </c>
      <c r="S16" s="422" t="s">
        <v>70</v>
      </c>
      <c r="T16" s="422" t="s">
        <v>71</v>
      </c>
      <c r="U16" s="422" t="s">
        <v>72</v>
      </c>
      <c r="V16" s="422" t="s">
        <v>73</v>
      </c>
      <c r="W16" s="422" t="s">
        <v>74</v>
      </c>
      <c r="X16" s="423" t="s">
        <v>151</v>
      </c>
      <c r="Y16" s="2201" t="s">
        <v>186</v>
      </c>
    </row>
    <row r="17" spans="2:27" x14ac:dyDescent="0.3">
      <c r="C17" s="2208"/>
      <c r="D17" s="2209"/>
      <c r="E17" s="355"/>
      <c r="F17" s="108" t="s">
        <v>57</v>
      </c>
      <c r="G17" s="75">
        <v>2020</v>
      </c>
      <c r="H17" s="75">
        <v>2021</v>
      </c>
      <c r="I17" s="75">
        <v>2022</v>
      </c>
      <c r="J17" s="75">
        <v>2023</v>
      </c>
      <c r="K17" s="75">
        <v>2024</v>
      </c>
      <c r="L17" s="75">
        <v>2025</v>
      </c>
      <c r="M17" s="75">
        <v>2026</v>
      </c>
      <c r="N17" s="75">
        <v>2027</v>
      </c>
      <c r="O17" s="75">
        <v>2028</v>
      </c>
      <c r="P17" s="75">
        <v>2029</v>
      </c>
      <c r="Q17" s="75">
        <v>2030</v>
      </c>
      <c r="R17" s="75">
        <v>2031</v>
      </c>
      <c r="S17" s="75">
        <v>2032</v>
      </c>
      <c r="T17" s="75">
        <v>2033</v>
      </c>
      <c r="U17" s="75">
        <v>2034</v>
      </c>
      <c r="V17" s="75">
        <v>2035</v>
      </c>
      <c r="W17" s="75">
        <v>2036</v>
      </c>
      <c r="X17" s="1043">
        <v>2037</v>
      </c>
      <c r="Y17" s="2201"/>
    </row>
    <row r="18" spans="2:27" x14ac:dyDescent="0.3">
      <c r="C18" s="1044" t="s">
        <v>1342</v>
      </c>
      <c r="D18" s="1044"/>
      <c r="E18" s="1044"/>
      <c r="F18" s="1044">
        <f>+'각사별 CF'!F42</f>
        <v>0</v>
      </c>
      <c r="G18" s="1044">
        <f>+'각사별 CF'!G42</f>
        <v>0</v>
      </c>
      <c r="H18" s="1044">
        <f ca="1">+'각사별 CF'!H42</f>
        <v>1470000.0000000002</v>
      </c>
      <c r="I18" s="1044">
        <f ca="1">+'각사별 CF'!I42</f>
        <v>2730000.0000000005</v>
      </c>
      <c r="J18" s="1044">
        <f ca="1">+'각사별 CF'!J42</f>
        <v>1680000.0000000002</v>
      </c>
      <c r="K18" s="1044">
        <f ca="1">+'각사별 CF'!K42</f>
        <v>3360000.0000000005</v>
      </c>
      <c r="L18" s="1044">
        <f ca="1">+'각사별 CF'!L42</f>
        <v>3780000.0000000005</v>
      </c>
      <c r="M18" s="1044">
        <f ca="1">+'각사별 CF'!M42</f>
        <v>2940000.0000000005</v>
      </c>
      <c r="N18" s="1044">
        <f ca="1">+'각사별 CF'!N42</f>
        <v>2940000.0000000005</v>
      </c>
      <c r="O18" s="1044">
        <f ca="1">+'각사별 CF'!O42</f>
        <v>3150000.0000000005</v>
      </c>
      <c r="P18" s="1044">
        <f ca="1">+'각사별 CF'!P42</f>
        <v>1050000</v>
      </c>
      <c r="Q18" s="1044">
        <f ca="1">+'각사별 CF'!Q42</f>
        <v>5250000.0000000009</v>
      </c>
      <c r="R18" s="1044">
        <f ca="1">+'각사별 CF'!R42</f>
        <v>3150000.0000000005</v>
      </c>
      <c r="S18" s="1044">
        <f ca="1">+'각사별 CF'!S42</f>
        <v>3150000.0000000005</v>
      </c>
      <c r="T18" s="1044">
        <f ca="1">+'각사별 CF'!T42</f>
        <v>3150000.0000000005</v>
      </c>
      <c r="U18" s="1044">
        <f ca="1">+'각사별 CF'!U42</f>
        <v>3150000.0000000005</v>
      </c>
      <c r="V18" s="1044">
        <f ca="1">+'각사별 CF'!V42</f>
        <v>2940000.0000000005</v>
      </c>
      <c r="W18" s="1044">
        <f ca="1">+'각사별 CF'!W42</f>
        <v>2940000.0000000005</v>
      </c>
      <c r="X18" s="1044">
        <f ca="1">+'각사별 CF'!X42</f>
        <v>32550000.000000004</v>
      </c>
      <c r="Y18" s="1045">
        <f ca="1">SUM(F18:X18)</f>
        <v>79380000.000000015</v>
      </c>
    </row>
    <row r="19" spans="2:27" x14ac:dyDescent="0.3">
      <c r="C19" s="1046" t="s">
        <v>1113</v>
      </c>
      <c r="D19" s="1047">
        <f>IF(시나리오분석!O21="싱가폴(15%)",15%,IF(시나리오분석!O21="싱가폴(10%)",10%,0%))</f>
        <v>0</v>
      </c>
      <c r="E19" s="1044"/>
      <c r="F19" s="1044">
        <f>-F18*15%</f>
        <v>0</v>
      </c>
      <c r="G19" s="1044">
        <f>-G18*$D$19</f>
        <v>0</v>
      </c>
      <c r="H19" s="1044">
        <f t="shared" ref="H19:X19" ca="1" si="0">-H18*$D$19</f>
        <v>0</v>
      </c>
      <c r="I19" s="1044">
        <f t="shared" ca="1" si="0"/>
        <v>0</v>
      </c>
      <c r="J19" s="1044">
        <f t="shared" ca="1" si="0"/>
        <v>0</v>
      </c>
      <c r="K19" s="1044">
        <f t="shared" ca="1" si="0"/>
        <v>0</v>
      </c>
      <c r="L19" s="1044">
        <f t="shared" ca="1" si="0"/>
        <v>0</v>
      </c>
      <c r="M19" s="1044">
        <f t="shared" ca="1" si="0"/>
        <v>0</v>
      </c>
      <c r="N19" s="1044">
        <f t="shared" ca="1" si="0"/>
        <v>0</v>
      </c>
      <c r="O19" s="1044">
        <f t="shared" ca="1" si="0"/>
        <v>0</v>
      </c>
      <c r="P19" s="1044">
        <f t="shared" ca="1" si="0"/>
        <v>0</v>
      </c>
      <c r="Q19" s="1044">
        <f t="shared" ca="1" si="0"/>
        <v>0</v>
      </c>
      <c r="R19" s="1044">
        <f t="shared" ca="1" si="0"/>
        <v>0</v>
      </c>
      <c r="S19" s="1044">
        <f t="shared" ca="1" si="0"/>
        <v>0</v>
      </c>
      <c r="T19" s="1044">
        <f t="shared" ca="1" si="0"/>
        <v>0</v>
      </c>
      <c r="U19" s="1044">
        <f t="shared" ca="1" si="0"/>
        <v>0</v>
      </c>
      <c r="V19" s="1044">
        <f t="shared" ca="1" si="0"/>
        <v>0</v>
      </c>
      <c r="W19" s="1044">
        <f t="shared" ca="1" si="0"/>
        <v>0</v>
      </c>
      <c r="X19" s="1044">
        <f t="shared" ca="1" si="0"/>
        <v>0</v>
      </c>
      <c r="Y19" s="1045">
        <f ca="1">SUM(F19:X19)</f>
        <v>0</v>
      </c>
    </row>
    <row r="20" spans="2:27" x14ac:dyDescent="0.3">
      <c r="C20" s="1046" t="s">
        <v>1114</v>
      </c>
      <c r="D20" s="1044"/>
      <c r="E20" s="1044"/>
      <c r="F20" s="1044"/>
      <c r="G20" s="1044"/>
      <c r="H20" s="1044"/>
      <c r="I20" s="1044"/>
      <c r="J20" s="1044"/>
      <c r="K20" s="1044"/>
      <c r="L20" s="1044"/>
      <c r="M20" s="1044"/>
      <c r="N20" s="1044"/>
      <c r="O20" s="1044"/>
      <c r="P20" s="1044"/>
      <c r="Q20" s="1044"/>
      <c r="R20" s="1044"/>
      <c r="S20" s="1044"/>
      <c r="T20" s="1044"/>
      <c r="U20" s="1044"/>
      <c r="V20" s="1044"/>
      <c r="W20" s="1044"/>
      <c r="X20" s="1044"/>
      <c r="Y20" s="1045"/>
    </row>
    <row r="21" spans="2:27" x14ac:dyDescent="0.3">
      <c r="C21" s="1048" t="s">
        <v>1115</v>
      </c>
      <c r="D21" s="1049"/>
      <c r="E21" s="1049"/>
      <c r="F21" s="1049">
        <f t="shared" ref="F21:X21" si="1">F19-F20</f>
        <v>0</v>
      </c>
      <c r="G21" s="1049">
        <f t="shared" si="1"/>
        <v>0</v>
      </c>
      <c r="H21" s="1049">
        <f t="shared" ca="1" si="1"/>
        <v>0</v>
      </c>
      <c r="I21" s="1049">
        <f t="shared" ca="1" si="1"/>
        <v>0</v>
      </c>
      <c r="J21" s="1049">
        <f t="shared" ca="1" si="1"/>
        <v>0</v>
      </c>
      <c r="K21" s="1049">
        <f t="shared" ca="1" si="1"/>
        <v>0</v>
      </c>
      <c r="L21" s="1049">
        <f t="shared" ca="1" si="1"/>
        <v>0</v>
      </c>
      <c r="M21" s="1049">
        <f t="shared" ca="1" si="1"/>
        <v>0</v>
      </c>
      <c r="N21" s="1049">
        <f t="shared" ca="1" si="1"/>
        <v>0</v>
      </c>
      <c r="O21" s="1049">
        <f t="shared" ca="1" si="1"/>
        <v>0</v>
      </c>
      <c r="P21" s="1049">
        <f t="shared" ca="1" si="1"/>
        <v>0</v>
      </c>
      <c r="Q21" s="1049">
        <f t="shared" ca="1" si="1"/>
        <v>0</v>
      </c>
      <c r="R21" s="1049">
        <f t="shared" ca="1" si="1"/>
        <v>0</v>
      </c>
      <c r="S21" s="1049">
        <f t="shared" ca="1" si="1"/>
        <v>0</v>
      </c>
      <c r="T21" s="1049">
        <f t="shared" ca="1" si="1"/>
        <v>0</v>
      </c>
      <c r="U21" s="1049">
        <f t="shared" ca="1" si="1"/>
        <v>0</v>
      </c>
      <c r="V21" s="1049">
        <f t="shared" ca="1" si="1"/>
        <v>0</v>
      </c>
      <c r="W21" s="1049">
        <f t="shared" ca="1" si="1"/>
        <v>0</v>
      </c>
      <c r="X21" s="1049">
        <f t="shared" ca="1" si="1"/>
        <v>0</v>
      </c>
      <c r="Y21" s="1050">
        <f ca="1">SUM(F21:X21)</f>
        <v>0</v>
      </c>
    </row>
    <row r="22" spans="2:27" x14ac:dyDescent="0.3">
      <c r="D22" s="1051"/>
      <c r="E22" s="1051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</row>
    <row r="23" spans="2:27" x14ac:dyDescent="0.3">
      <c r="D23" s="1051"/>
      <c r="E23" s="1051"/>
      <c r="F23" s="1052"/>
      <c r="G23" s="1053"/>
      <c r="H23" s="1052"/>
      <c r="I23" s="1052"/>
      <c r="J23" s="1052"/>
      <c r="K23" s="1052"/>
      <c r="L23" s="1052"/>
      <c r="M23" s="1052"/>
      <c r="N23" s="1052"/>
      <c r="O23" s="1052"/>
      <c r="P23" s="1052"/>
      <c r="Q23" s="1052"/>
      <c r="R23" s="1052"/>
      <c r="S23" s="1052"/>
      <c r="T23" s="1052"/>
      <c r="U23" s="1052"/>
      <c r="V23" s="1052"/>
      <c r="W23" s="1052"/>
      <c r="X23" s="1052"/>
    </row>
    <row r="24" spans="2:27" x14ac:dyDescent="0.3">
      <c r="C24" s="58" t="s">
        <v>1116</v>
      </c>
      <c r="D24" s="1051"/>
      <c r="E24" s="1051" t="s">
        <v>315</v>
      </c>
      <c r="F24" s="1051">
        <f>'각사별 CF'!F121</f>
        <v>876</v>
      </c>
      <c r="G24" s="1051"/>
      <c r="H24" s="1051"/>
      <c r="I24" s="1051"/>
      <c r="J24" s="1051"/>
      <c r="K24" s="1051"/>
      <c r="L24" s="1051"/>
      <c r="M24" s="1051"/>
      <c r="N24" s="1051"/>
      <c r="O24" s="1051"/>
      <c r="P24" s="1051"/>
      <c r="Q24" s="1051"/>
      <c r="R24" s="1051"/>
      <c r="S24" s="1051"/>
      <c r="T24" s="1051"/>
      <c r="U24" s="1051"/>
      <c r="V24" s="1051"/>
      <c r="W24" s="1051"/>
      <c r="X24" s="1051"/>
    </row>
    <row r="25" spans="2:27" x14ac:dyDescent="0.3">
      <c r="C25" s="1045" t="str">
        <f>C18</f>
        <v>배당소득</v>
      </c>
      <c r="D25" s="1044"/>
      <c r="E25" s="1044"/>
      <c r="F25" s="1044"/>
      <c r="G25" s="1054">
        <f>G18*$F$24</f>
        <v>0</v>
      </c>
      <c r="H25" s="1054">
        <f t="shared" ref="H25:X25" ca="1" si="2">H18*$F$24</f>
        <v>1287720000.0000002</v>
      </c>
      <c r="I25" s="1054">
        <f t="shared" ca="1" si="2"/>
        <v>2391480000.0000005</v>
      </c>
      <c r="J25" s="1054">
        <f t="shared" ca="1" si="2"/>
        <v>1471680000.0000002</v>
      </c>
      <c r="K25" s="1054">
        <f t="shared" ca="1" si="2"/>
        <v>2943360000.0000005</v>
      </c>
      <c r="L25" s="1054">
        <f t="shared" ca="1" si="2"/>
        <v>3311280000.0000005</v>
      </c>
      <c r="M25" s="1054">
        <f t="shared" ca="1" si="2"/>
        <v>2575440000.0000005</v>
      </c>
      <c r="N25" s="1054">
        <f t="shared" ca="1" si="2"/>
        <v>2575440000.0000005</v>
      </c>
      <c r="O25" s="1054">
        <f t="shared" ca="1" si="2"/>
        <v>2759400000.0000005</v>
      </c>
      <c r="P25" s="1054">
        <f t="shared" ca="1" si="2"/>
        <v>919800000</v>
      </c>
      <c r="Q25" s="1054">
        <f t="shared" ca="1" si="2"/>
        <v>4599000000.000001</v>
      </c>
      <c r="R25" s="1054">
        <f t="shared" ca="1" si="2"/>
        <v>2759400000.0000005</v>
      </c>
      <c r="S25" s="1054">
        <f t="shared" ca="1" si="2"/>
        <v>2759400000.0000005</v>
      </c>
      <c r="T25" s="1054">
        <f t="shared" ca="1" si="2"/>
        <v>2759400000.0000005</v>
      </c>
      <c r="U25" s="1054">
        <f t="shared" ca="1" si="2"/>
        <v>2759400000.0000005</v>
      </c>
      <c r="V25" s="1054">
        <f t="shared" ca="1" si="2"/>
        <v>2575440000.0000005</v>
      </c>
      <c r="W25" s="1054">
        <f t="shared" ca="1" si="2"/>
        <v>2575440000.0000005</v>
      </c>
      <c r="X25" s="1054">
        <f t="shared" ca="1" si="2"/>
        <v>28513800000.000004</v>
      </c>
      <c r="Y25" s="1055">
        <f ca="1">SUM(F25:X25)</f>
        <v>69536880000.000015</v>
      </c>
      <c r="Z25" s="692">
        <f ca="1">Y25+Y26</f>
        <v>69536880000.000015</v>
      </c>
      <c r="AA25" s="58" t="b">
        <f ca="1">Z25=-SUM('각사별 CF'!F128:X129)</f>
        <v>0</v>
      </c>
    </row>
    <row r="26" spans="2:27" x14ac:dyDescent="0.3">
      <c r="C26" s="1048" t="s">
        <v>1115</v>
      </c>
      <c r="D26" s="1049"/>
      <c r="E26" s="1049"/>
      <c r="F26" s="1049">
        <f>F21*$F$24</f>
        <v>0</v>
      </c>
      <c r="G26" s="1049">
        <f t="shared" ref="G26:X26" si="3">G21*$F$24</f>
        <v>0</v>
      </c>
      <c r="H26" s="1049">
        <f t="shared" ca="1" si="3"/>
        <v>0</v>
      </c>
      <c r="I26" s="1049">
        <f t="shared" ca="1" si="3"/>
        <v>0</v>
      </c>
      <c r="J26" s="1049">
        <f t="shared" ca="1" si="3"/>
        <v>0</v>
      </c>
      <c r="K26" s="1049">
        <f t="shared" ca="1" si="3"/>
        <v>0</v>
      </c>
      <c r="L26" s="1049">
        <f t="shared" ca="1" si="3"/>
        <v>0</v>
      </c>
      <c r="M26" s="1049">
        <f t="shared" ca="1" si="3"/>
        <v>0</v>
      </c>
      <c r="N26" s="1049">
        <f t="shared" ca="1" si="3"/>
        <v>0</v>
      </c>
      <c r="O26" s="1049">
        <f t="shared" ca="1" si="3"/>
        <v>0</v>
      </c>
      <c r="P26" s="1049">
        <f t="shared" ca="1" si="3"/>
        <v>0</v>
      </c>
      <c r="Q26" s="1049">
        <f t="shared" ca="1" si="3"/>
        <v>0</v>
      </c>
      <c r="R26" s="1049">
        <f t="shared" ca="1" si="3"/>
        <v>0</v>
      </c>
      <c r="S26" s="1049">
        <f t="shared" ca="1" si="3"/>
        <v>0</v>
      </c>
      <c r="T26" s="1049">
        <f t="shared" ca="1" si="3"/>
        <v>0</v>
      </c>
      <c r="U26" s="1049">
        <f t="shared" ca="1" si="3"/>
        <v>0</v>
      </c>
      <c r="V26" s="1049">
        <f t="shared" ca="1" si="3"/>
        <v>0</v>
      </c>
      <c r="W26" s="1049">
        <f t="shared" ca="1" si="3"/>
        <v>0</v>
      </c>
      <c r="X26" s="1049">
        <f t="shared" ca="1" si="3"/>
        <v>0</v>
      </c>
      <c r="Y26" s="1050">
        <f ca="1">SUM(F26:X26)</f>
        <v>0</v>
      </c>
    </row>
    <row r="27" spans="2:27" x14ac:dyDescent="0.3">
      <c r="G27" s="1056" t="b">
        <f>ROUNDDOWN(G26,0)=ROUNDDOWN(('각사별 CF'!G128/(1-$D$19)*$D$19-'각사별 CF'!G129),0)</f>
        <v>1</v>
      </c>
      <c r="H27" s="1056" t="b">
        <f ca="1">ROUNDDOWN(H26,0)=ROUNDDOWN(('각사별 CF'!H128/(1-$D$19)*$D$19-'각사별 CF'!H129),0)</f>
        <v>1</v>
      </c>
      <c r="I27" s="1056" t="b">
        <f ca="1">ROUNDDOWN(I26,0)=ROUNDDOWN(('각사별 CF'!I128/(1-$D$19)*$D$19-'각사별 CF'!I129),0)</f>
        <v>1</v>
      </c>
      <c r="J27" s="1056" t="b">
        <f ca="1">ROUNDDOWN(J26,0)=ROUNDDOWN(('각사별 CF'!J128/(1-$D$19)*$D$19-'각사별 CF'!J129),0)</f>
        <v>1</v>
      </c>
      <c r="K27" s="1056" t="b">
        <f ca="1">ROUNDDOWN(K26,0)=ROUNDDOWN(('각사별 CF'!K128/(1-$D$19)*$D$19-'각사별 CF'!K129),0)</f>
        <v>1</v>
      </c>
      <c r="L27" s="1056" t="b">
        <f ca="1">ROUNDDOWN(L26,0)=ROUNDDOWN(('각사별 CF'!L128/(1-$D$19)*$D$19-'각사별 CF'!L129),0)</f>
        <v>1</v>
      </c>
      <c r="M27" s="1056" t="b">
        <f ca="1">ROUNDDOWN(M26,0)=ROUNDDOWN(('각사별 CF'!M128/(1-$D$19)*$D$19-'각사별 CF'!M129),0)</f>
        <v>1</v>
      </c>
      <c r="N27" s="1056" t="b">
        <f ca="1">ROUNDDOWN(N26,0)=ROUNDDOWN(('각사별 CF'!N128/(1-$D$19)*$D$19-'각사별 CF'!N129),0)</f>
        <v>1</v>
      </c>
      <c r="O27" s="1056" t="b">
        <f ca="1">ROUNDDOWN(O26,0)=ROUNDDOWN(('각사별 CF'!O128/(1-$D$19)*$D$19-'각사별 CF'!O129),0)</f>
        <v>1</v>
      </c>
      <c r="P27" s="1056" t="b">
        <f ca="1">ROUNDDOWN(P26,0)=ROUNDDOWN(('각사별 CF'!P128/(1-$D$19)*$D$19-'각사별 CF'!P129),0)</f>
        <v>1</v>
      </c>
      <c r="Q27" s="1056" t="b">
        <f ca="1">ROUNDDOWN(Q26,0)=ROUNDDOWN(('각사별 CF'!Q128/(1-$D$19)*$D$19-'각사별 CF'!Q129),0)</f>
        <v>1</v>
      </c>
      <c r="R27" s="1056" t="b">
        <f ca="1">ROUNDDOWN(R26,0)=ROUNDDOWN(('각사별 CF'!R128/(1-$D$19)*$D$19-'각사별 CF'!R129),0)</f>
        <v>1</v>
      </c>
      <c r="S27" s="1056" t="b">
        <f ca="1">ROUNDDOWN(S26,0)=ROUNDDOWN(('각사별 CF'!S128/(1-$D$19)*$D$19-'각사별 CF'!S129),0)</f>
        <v>1</v>
      </c>
      <c r="T27" s="1056" t="b">
        <f ca="1">ROUNDDOWN(T26,0)=ROUNDDOWN(('각사별 CF'!T128/(1-$D$19)*$D$19-'각사별 CF'!T129),0)</f>
        <v>1</v>
      </c>
      <c r="U27" s="1056" t="b">
        <f ca="1">ROUNDDOWN(U26,0)=ROUNDDOWN(('각사별 CF'!U128/(1-$D$19)*$D$19-'각사별 CF'!U129),0)</f>
        <v>1</v>
      </c>
      <c r="V27" s="1056" t="b">
        <f ca="1">ROUNDDOWN(V26,0)=ROUNDDOWN(('각사별 CF'!V128/(1-$D$19)*$D$19-'각사별 CF'!V129),0)</f>
        <v>1</v>
      </c>
      <c r="W27" s="1056" t="b">
        <f ca="1">ROUNDDOWN(W26,0)=ROUNDDOWN(('각사별 CF'!W128/(1-$D$19)*$D$19-'각사별 CF'!W129),0)</f>
        <v>1</v>
      </c>
      <c r="X27" s="1056" t="b">
        <f ca="1">ROUNDDOWN(X26,0)=ROUNDDOWN(('각사별 CF'!X128/(1-$D$19)*$D$19-'각사별 CF'!X129),0)</f>
        <v>1</v>
      </c>
    </row>
    <row r="28" spans="2:27" x14ac:dyDescent="0.3">
      <c r="G28" s="1056"/>
      <c r="H28" s="202"/>
      <c r="I28" s="1058"/>
      <c r="J28" s="202"/>
      <c r="K28" s="202"/>
      <c r="L28" s="202"/>
      <c r="M28" s="202"/>
      <c r="N28" s="202"/>
      <c r="O28" s="202"/>
      <c r="P28" s="202"/>
      <c r="Q28" s="202"/>
      <c r="R28" s="202"/>
      <c r="S28" s="202"/>
      <c r="T28" s="202"/>
      <c r="U28" s="202"/>
      <c r="V28" s="202"/>
      <c r="W28" s="202"/>
      <c r="X28" s="202"/>
    </row>
    <row r="29" spans="2:27" s="6" customFormat="1" x14ac:dyDescent="0.3">
      <c r="B29" s="1040" t="s">
        <v>1117</v>
      </c>
      <c r="G29" s="1057"/>
    </row>
    <row r="30" spans="2:27" ht="18" customHeight="1" x14ac:dyDescent="0.3"/>
    <row r="31" spans="2:27" x14ac:dyDescent="0.3">
      <c r="C31" s="29" t="s">
        <v>1105</v>
      </c>
      <c r="D31" s="58" t="s">
        <v>1108</v>
      </c>
    </row>
    <row r="32" spans="2:27" x14ac:dyDescent="0.3">
      <c r="C32" s="2202" t="s">
        <v>1107</v>
      </c>
      <c r="D32" s="1041" t="s">
        <v>2</v>
      </c>
      <c r="E32" s="692">
        <f>Y40</f>
        <v>0</v>
      </c>
      <c r="F32" s="58" t="s">
        <v>1118</v>
      </c>
    </row>
    <row r="33" spans="3:26" x14ac:dyDescent="0.3">
      <c r="C33" s="2202"/>
      <c r="D33" s="1042" t="s">
        <v>3</v>
      </c>
      <c r="E33" s="692">
        <f>Y45</f>
        <v>0</v>
      </c>
      <c r="F33" s="58" t="s">
        <v>1111</v>
      </c>
    </row>
    <row r="35" spans="3:26" ht="17.25" thickBot="1" x14ac:dyDescent="0.35">
      <c r="C35" s="58" t="s">
        <v>1112</v>
      </c>
    </row>
    <row r="36" spans="3:26" x14ac:dyDescent="0.3">
      <c r="C36" s="2203" t="s">
        <v>41</v>
      </c>
      <c r="D36" s="2204"/>
      <c r="E36" s="421"/>
      <c r="F36" s="422"/>
      <c r="G36" s="422" t="s">
        <v>58</v>
      </c>
      <c r="H36" s="422" t="s">
        <v>59</v>
      </c>
      <c r="I36" s="422" t="s">
        <v>60</v>
      </c>
      <c r="J36" s="422" t="s">
        <v>61</v>
      </c>
      <c r="K36" s="422" t="s">
        <v>62</v>
      </c>
      <c r="L36" s="422" t="s">
        <v>63</v>
      </c>
      <c r="M36" s="422" t="s">
        <v>64</v>
      </c>
      <c r="N36" s="422" t="s">
        <v>65</v>
      </c>
      <c r="O36" s="422" t="s">
        <v>66</v>
      </c>
      <c r="P36" s="422" t="s">
        <v>67</v>
      </c>
      <c r="Q36" s="422" t="s">
        <v>68</v>
      </c>
      <c r="R36" s="422" t="s">
        <v>69</v>
      </c>
      <c r="S36" s="422" t="s">
        <v>70</v>
      </c>
      <c r="T36" s="422" t="s">
        <v>71</v>
      </c>
      <c r="U36" s="422" t="s">
        <v>72</v>
      </c>
      <c r="V36" s="422" t="s">
        <v>73</v>
      </c>
      <c r="W36" s="422" t="s">
        <v>74</v>
      </c>
      <c r="X36" s="423" t="s">
        <v>151</v>
      </c>
      <c r="Y36" s="2201" t="s">
        <v>186</v>
      </c>
    </row>
    <row r="37" spans="3:26" x14ac:dyDescent="0.3">
      <c r="C37" s="2205"/>
      <c r="D37" s="2206"/>
      <c r="E37" s="355"/>
      <c r="F37" s="108" t="s">
        <v>57</v>
      </c>
      <c r="G37" s="75">
        <v>2020</v>
      </c>
      <c r="H37" s="75">
        <v>2021</v>
      </c>
      <c r="I37" s="75">
        <v>2022</v>
      </c>
      <c r="J37" s="75">
        <v>2023</v>
      </c>
      <c r="K37" s="75">
        <v>2024</v>
      </c>
      <c r="L37" s="75">
        <v>2025</v>
      </c>
      <c r="M37" s="75">
        <v>2026</v>
      </c>
      <c r="N37" s="75">
        <v>2027</v>
      </c>
      <c r="O37" s="75">
        <v>2028</v>
      </c>
      <c r="P37" s="75">
        <v>2029</v>
      </c>
      <c r="Q37" s="75">
        <v>2030</v>
      </c>
      <c r="R37" s="75">
        <v>2031</v>
      </c>
      <c r="S37" s="75">
        <v>2032</v>
      </c>
      <c r="T37" s="75">
        <v>2033</v>
      </c>
      <c r="U37" s="75">
        <v>2034</v>
      </c>
      <c r="V37" s="75">
        <v>2035</v>
      </c>
      <c r="W37" s="75">
        <v>2036</v>
      </c>
      <c r="X37" s="1043">
        <v>2037</v>
      </c>
      <c r="Y37" s="2207"/>
    </row>
    <row r="38" spans="3:26" x14ac:dyDescent="0.3">
      <c r="C38" s="1044">
        <f>'각사별 CF'!C51</f>
        <v>0</v>
      </c>
      <c r="D38" s="1044"/>
      <c r="E38" s="1044"/>
      <c r="F38" s="1044">
        <f>'각사별 CF'!F51</f>
        <v>0</v>
      </c>
      <c r="G38" s="1044">
        <f>'각사별 CF'!G51</f>
        <v>0</v>
      </c>
      <c r="H38" s="1044">
        <f>'각사별 CF'!H51</f>
        <v>0</v>
      </c>
      <c r="I38" s="1044">
        <f>'각사별 CF'!I51</f>
        <v>0</v>
      </c>
      <c r="J38" s="1044">
        <f>'각사별 CF'!J51</f>
        <v>0</v>
      </c>
      <c r="K38" s="1044">
        <f>'각사별 CF'!K51</f>
        <v>0</v>
      </c>
      <c r="L38" s="1044">
        <f>'각사별 CF'!L51</f>
        <v>0</v>
      </c>
      <c r="M38" s="1044">
        <f>'각사별 CF'!M51</f>
        <v>0</v>
      </c>
      <c r="N38" s="1044">
        <f>'각사별 CF'!N51</f>
        <v>0</v>
      </c>
      <c r="O38" s="1044">
        <f>'각사별 CF'!O51</f>
        <v>0</v>
      </c>
      <c r="P38" s="1044">
        <f>'각사별 CF'!P51</f>
        <v>0</v>
      </c>
      <c r="Q38" s="1044">
        <f>'각사별 CF'!Q51</f>
        <v>0</v>
      </c>
      <c r="R38" s="1044">
        <f>'각사별 CF'!R51</f>
        <v>0</v>
      </c>
      <c r="S38" s="1044">
        <f>'각사별 CF'!S51</f>
        <v>0</v>
      </c>
      <c r="T38" s="1044">
        <f>'각사별 CF'!T51</f>
        <v>0</v>
      </c>
      <c r="U38" s="1044">
        <f>'각사별 CF'!U51</f>
        <v>0</v>
      </c>
      <c r="V38" s="1044">
        <f>'각사별 CF'!V51</f>
        <v>0</v>
      </c>
      <c r="W38" s="1044">
        <f>'각사별 CF'!W51</f>
        <v>0</v>
      </c>
      <c r="X38" s="1044">
        <f>'각사별 CF'!X51</f>
        <v>0</v>
      </c>
      <c r="Y38" s="1045">
        <f>SUM(F38:X38)</f>
        <v>0</v>
      </c>
      <c r="Z38" s="58" t="b">
        <f>Y38=SUM('각사별 CF'!F51:X51)</f>
        <v>1</v>
      </c>
    </row>
    <row r="39" spans="3:26" x14ac:dyDescent="0.3">
      <c r="C39" s="1046" t="s">
        <v>1119</v>
      </c>
      <c r="D39" s="1063">
        <f>'각사별 CF'!E201</f>
        <v>0.1</v>
      </c>
      <c r="E39" s="1044"/>
      <c r="F39" s="1044">
        <f>-F38*$D$39</f>
        <v>0</v>
      </c>
      <c r="G39" s="1044">
        <f t="shared" ref="G39:X39" si="4">-G38*$D$39</f>
        <v>0</v>
      </c>
      <c r="H39" s="1044">
        <f t="shared" si="4"/>
        <v>0</v>
      </c>
      <c r="I39" s="1044">
        <f t="shared" si="4"/>
        <v>0</v>
      </c>
      <c r="J39" s="1044">
        <f t="shared" si="4"/>
        <v>0</v>
      </c>
      <c r="K39" s="1044">
        <f t="shared" si="4"/>
        <v>0</v>
      </c>
      <c r="L39" s="1044">
        <f t="shared" si="4"/>
        <v>0</v>
      </c>
      <c r="M39" s="1044">
        <f t="shared" si="4"/>
        <v>0</v>
      </c>
      <c r="N39" s="1044">
        <f t="shared" si="4"/>
        <v>0</v>
      </c>
      <c r="O39" s="1044">
        <f t="shared" si="4"/>
        <v>0</v>
      </c>
      <c r="P39" s="1044">
        <f t="shared" si="4"/>
        <v>0</v>
      </c>
      <c r="Q39" s="1044">
        <f t="shared" si="4"/>
        <v>0</v>
      </c>
      <c r="R39" s="1044">
        <f t="shared" si="4"/>
        <v>0</v>
      </c>
      <c r="S39" s="1044">
        <f t="shared" si="4"/>
        <v>0</v>
      </c>
      <c r="T39" s="1044">
        <f t="shared" si="4"/>
        <v>0</v>
      </c>
      <c r="U39" s="1044">
        <f t="shared" si="4"/>
        <v>0</v>
      </c>
      <c r="V39" s="1044">
        <f t="shared" si="4"/>
        <v>0</v>
      </c>
      <c r="W39" s="1044">
        <f t="shared" si="4"/>
        <v>0</v>
      </c>
      <c r="X39" s="1044">
        <f t="shared" si="4"/>
        <v>0</v>
      </c>
      <c r="Y39" s="1045">
        <f>SUM(F39:X39)</f>
        <v>0</v>
      </c>
    </row>
    <row r="40" spans="3:26" x14ac:dyDescent="0.3">
      <c r="C40" s="1048" t="s">
        <v>1115</v>
      </c>
      <c r="D40" s="1049"/>
      <c r="E40" s="1049"/>
      <c r="F40" s="1049">
        <f>F39</f>
        <v>0</v>
      </c>
      <c r="G40" s="1049">
        <f>G39</f>
        <v>0</v>
      </c>
      <c r="H40" s="1049">
        <f t="shared" ref="H40:X40" si="5">H39</f>
        <v>0</v>
      </c>
      <c r="I40" s="1049">
        <f t="shared" si="5"/>
        <v>0</v>
      </c>
      <c r="J40" s="1049">
        <f t="shared" si="5"/>
        <v>0</v>
      </c>
      <c r="K40" s="1049">
        <f t="shared" si="5"/>
        <v>0</v>
      </c>
      <c r="L40" s="1049">
        <f t="shared" si="5"/>
        <v>0</v>
      </c>
      <c r="M40" s="1049">
        <f t="shared" si="5"/>
        <v>0</v>
      </c>
      <c r="N40" s="1049">
        <f t="shared" si="5"/>
        <v>0</v>
      </c>
      <c r="O40" s="1049">
        <f t="shared" si="5"/>
        <v>0</v>
      </c>
      <c r="P40" s="1049">
        <f t="shared" si="5"/>
        <v>0</v>
      </c>
      <c r="Q40" s="1049">
        <f t="shared" si="5"/>
        <v>0</v>
      </c>
      <c r="R40" s="1049">
        <f t="shared" si="5"/>
        <v>0</v>
      </c>
      <c r="S40" s="1049">
        <f t="shared" si="5"/>
        <v>0</v>
      </c>
      <c r="T40" s="1049">
        <f t="shared" si="5"/>
        <v>0</v>
      </c>
      <c r="U40" s="1049">
        <f t="shared" si="5"/>
        <v>0</v>
      </c>
      <c r="V40" s="1049">
        <f t="shared" si="5"/>
        <v>0</v>
      </c>
      <c r="W40" s="1049">
        <f t="shared" si="5"/>
        <v>0</v>
      </c>
      <c r="X40" s="1049">
        <f t="shared" si="5"/>
        <v>0</v>
      </c>
      <c r="Y40" s="1050">
        <f>SUM(F40:X40)</f>
        <v>0</v>
      </c>
    </row>
    <row r="41" spans="3:26" x14ac:dyDescent="0.3">
      <c r="D41" s="1051"/>
      <c r="E41" s="1051"/>
      <c r="F41" s="202"/>
      <c r="G41" s="202" t="b">
        <f>ROUNDDOWN(G40,0)=-ROUNDDOWN(('각사별 CF'!G51+'각사별 CF'!G201),0)</f>
        <v>1</v>
      </c>
      <c r="H41" s="202" t="b">
        <f>ROUNDDOWN(H40,0)=-ROUNDDOWN(('각사별 CF'!H51+'각사별 CF'!H201),0)</f>
        <v>1</v>
      </c>
      <c r="I41" s="202" t="b">
        <f>ROUNDDOWN(I40,0)=-ROUNDDOWN(('각사별 CF'!I51+'각사별 CF'!I201),0)</f>
        <v>1</v>
      </c>
      <c r="J41" s="202" t="b">
        <f>ROUNDDOWN(J40,0)=-ROUNDDOWN(('각사별 CF'!J51+'각사별 CF'!J201),0)</f>
        <v>1</v>
      </c>
      <c r="K41" s="202" t="b">
        <f>ROUNDDOWN(K40,0)=-ROUNDDOWN(('각사별 CF'!K51+'각사별 CF'!K201),0)</f>
        <v>1</v>
      </c>
      <c r="L41" s="202" t="b">
        <f>ROUNDDOWN(L40,0)=-ROUNDDOWN(('각사별 CF'!L51+'각사별 CF'!L201),0)</f>
        <v>1</v>
      </c>
      <c r="M41" s="202" t="b">
        <f>ROUNDDOWN(M40,0)=-ROUNDDOWN(('각사별 CF'!M51+'각사별 CF'!M201),0)</f>
        <v>1</v>
      </c>
      <c r="N41" s="202" t="b">
        <f>ROUNDDOWN(N40,0)=-ROUNDDOWN(('각사별 CF'!N51+'각사별 CF'!N201),0)</f>
        <v>1</v>
      </c>
      <c r="O41" s="202" t="b">
        <f>ROUNDDOWN(O40,0)=-ROUNDDOWN(('각사별 CF'!O51+'각사별 CF'!O201),0)</f>
        <v>1</v>
      </c>
      <c r="P41" s="202" t="b">
        <f>ROUNDDOWN(P40,0)=-ROUNDDOWN(('각사별 CF'!P51+'각사별 CF'!P201),0)</f>
        <v>1</v>
      </c>
      <c r="Q41" s="202" t="b">
        <f>ROUNDDOWN(Q40,0)=-ROUNDDOWN(('각사별 CF'!Q51+'각사별 CF'!Q201),0)</f>
        <v>1</v>
      </c>
      <c r="R41" s="202" t="b">
        <f>ROUNDDOWN(R40,0)=-ROUNDDOWN(('각사별 CF'!R51+'각사별 CF'!R201),0)</f>
        <v>1</v>
      </c>
      <c r="S41" s="202" t="b">
        <f>ROUNDDOWN(S40,0)=-ROUNDDOWN(('각사별 CF'!S51+'각사별 CF'!S201),0)</f>
        <v>1</v>
      </c>
      <c r="T41" s="202" t="b">
        <f>ROUNDDOWN(T40,0)=-ROUNDDOWN(('각사별 CF'!T51+'각사별 CF'!T201),0)</f>
        <v>1</v>
      </c>
      <c r="U41" s="202" t="b">
        <f>ROUNDDOWN(U40,0)=-ROUNDDOWN(('각사별 CF'!U51+'각사별 CF'!U201),0)</f>
        <v>1</v>
      </c>
      <c r="V41" s="202" t="b">
        <f>ROUNDDOWN(V40,0)=-ROUNDDOWN(('각사별 CF'!V51+'각사별 CF'!V201),0)</f>
        <v>1</v>
      </c>
      <c r="W41" s="202" t="b">
        <f>ROUNDDOWN(W40,0)=-ROUNDDOWN(('각사별 CF'!W51+'각사별 CF'!W201),0)</f>
        <v>1</v>
      </c>
      <c r="X41" s="202" t="b">
        <f>ROUNDDOWN(X40,0)=-ROUNDDOWN(('각사별 CF'!X51+'각사별 CF'!X201),0)</f>
        <v>1</v>
      </c>
    </row>
    <row r="42" spans="3:26" x14ac:dyDescent="0.3">
      <c r="D42" s="1051"/>
      <c r="E42" s="1051"/>
      <c r="F42" s="1052"/>
      <c r="G42" s="1053"/>
      <c r="H42" s="1052"/>
      <c r="I42" s="1052"/>
      <c r="J42" s="1052"/>
      <c r="K42" s="1052"/>
      <c r="L42" s="1052"/>
      <c r="M42" s="1052"/>
      <c r="N42" s="1052"/>
      <c r="O42" s="1052"/>
      <c r="P42" s="1052"/>
      <c r="Q42" s="1052"/>
      <c r="R42" s="1052"/>
      <c r="S42" s="1052"/>
      <c r="T42" s="1052"/>
      <c r="U42" s="1052"/>
      <c r="V42" s="1052"/>
      <c r="W42" s="1052"/>
      <c r="X42" s="1052"/>
    </row>
    <row r="43" spans="3:26" x14ac:dyDescent="0.3">
      <c r="C43" s="58" t="s">
        <v>1116</v>
      </c>
      <c r="D43" s="1051"/>
      <c r="E43" s="58" t="s">
        <v>315</v>
      </c>
      <c r="F43" s="1051">
        <f>F24</f>
        <v>876</v>
      </c>
      <c r="G43" s="1051"/>
      <c r="H43" s="1051"/>
      <c r="I43" s="1051"/>
      <c r="J43" s="1051"/>
      <c r="K43" s="1051"/>
      <c r="L43" s="1051"/>
      <c r="M43" s="1051"/>
      <c r="N43" s="1051"/>
      <c r="O43" s="1051"/>
      <c r="P43" s="1051"/>
      <c r="Q43" s="1051"/>
      <c r="R43" s="1051"/>
      <c r="S43" s="1051"/>
      <c r="T43" s="1051"/>
      <c r="U43" s="1051"/>
      <c r="V43" s="1051"/>
      <c r="W43" s="1051"/>
      <c r="X43" s="1051"/>
    </row>
    <row r="44" spans="3:26" x14ac:dyDescent="0.3">
      <c r="C44" s="1045">
        <f>C38</f>
        <v>0</v>
      </c>
      <c r="D44" s="1044"/>
      <c r="E44" s="1044"/>
      <c r="F44" s="1044"/>
      <c r="G44" s="1044">
        <f>G38*$F$43</f>
        <v>0</v>
      </c>
      <c r="H44" s="1044">
        <f t="shared" ref="H44:X44" si="6">H38*$F$43</f>
        <v>0</v>
      </c>
      <c r="I44" s="1044">
        <f t="shared" si="6"/>
        <v>0</v>
      </c>
      <c r="J44" s="1044">
        <f t="shared" si="6"/>
        <v>0</v>
      </c>
      <c r="K44" s="1044">
        <f t="shared" si="6"/>
        <v>0</v>
      </c>
      <c r="L44" s="1044">
        <f t="shared" si="6"/>
        <v>0</v>
      </c>
      <c r="M44" s="1044">
        <f t="shared" si="6"/>
        <v>0</v>
      </c>
      <c r="N44" s="1044">
        <f t="shared" si="6"/>
        <v>0</v>
      </c>
      <c r="O44" s="1044">
        <f t="shared" si="6"/>
        <v>0</v>
      </c>
      <c r="P44" s="1044">
        <f t="shared" si="6"/>
        <v>0</v>
      </c>
      <c r="Q44" s="1044">
        <f t="shared" si="6"/>
        <v>0</v>
      </c>
      <c r="R44" s="1044">
        <f t="shared" si="6"/>
        <v>0</v>
      </c>
      <c r="S44" s="1044">
        <f t="shared" si="6"/>
        <v>0</v>
      </c>
      <c r="T44" s="1044">
        <f t="shared" si="6"/>
        <v>0</v>
      </c>
      <c r="U44" s="1044">
        <f t="shared" si="6"/>
        <v>0</v>
      </c>
      <c r="V44" s="1044">
        <f t="shared" si="6"/>
        <v>0</v>
      </c>
      <c r="W44" s="1044">
        <f t="shared" si="6"/>
        <v>0</v>
      </c>
      <c r="X44" s="1044">
        <f t="shared" si="6"/>
        <v>0</v>
      </c>
      <c r="Y44" s="1045">
        <f>SUM(F44:X44)</f>
        <v>0</v>
      </c>
      <c r="Z44" s="692">
        <f>Y44+Y45</f>
        <v>0</v>
      </c>
    </row>
    <row r="45" spans="3:26" x14ac:dyDescent="0.3">
      <c r="C45" s="1048" t="s">
        <v>1115</v>
      </c>
      <c r="D45" s="1049"/>
      <c r="E45" s="1049"/>
      <c r="F45" s="1049">
        <f>F40*$F$24</f>
        <v>0</v>
      </c>
      <c r="G45" s="1049">
        <f>G40*$F$43</f>
        <v>0</v>
      </c>
      <c r="H45" s="1049">
        <f t="shared" ref="H45:X45" si="7">H40*$F$43</f>
        <v>0</v>
      </c>
      <c r="I45" s="1049">
        <f t="shared" si="7"/>
        <v>0</v>
      </c>
      <c r="J45" s="1049">
        <f t="shared" si="7"/>
        <v>0</v>
      </c>
      <c r="K45" s="1049">
        <f t="shared" si="7"/>
        <v>0</v>
      </c>
      <c r="L45" s="1049">
        <f t="shared" si="7"/>
        <v>0</v>
      </c>
      <c r="M45" s="1049">
        <f t="shared" si="7"/>
        <v>0</v>
      </c>
      <c r="N45" s="1049">
        <f t="shared" si="7"/>
        <v>0</v>
      </c>
      <c r="O45" s="1049">
        <f t="shared" si="7"/>
        <v>0</v>
      </c>
      <c r="P45" s="1049">
        <f t="shared" si="7"/>
        <v>0</v>
      </c>
      <c r="Q45" s="1049">
        <f t="shared" si="7"/>
        <v>0</v>
      </c>
      <c r="R45" s="1049">
        <f t="shared" si="7"/>
        <v>0</v>
      </c>
      <c r="S45" s="1049">
        <f t="shared" si="7"/>
        <v>0</v>
      </c>
      <c r="T45" s="1049">
        <f t="shared" si="7"/>
        <v>0</v>
      </c>
      <c r="U45" s="1049">
        <f t="shared" si="7"/>
        <v>0</v>
      </c>
      <c r="V45" s="1049">
        <f t="shared" si="7"/>
        <v>0</v>
      </c>
      <c r="W45" s="1049">
        <f t="shared" si="7"/>
        <v>0</v>
      </c>
      <c r="X45" s="1049">
        <f t="shared" si="7"/>
        <v>0</v>
      </c>
      <c r="Y45" s="1050">
        <f>SUM(F45:X45)</f>
        <v>0</v>
      </c>
    </row>
    <row r="46" spans="3:26" x14ac:dyDescent="0.3">
      <c r="G46" s="202"/>
      <c r="H46" s="202"/>
      <c r="I46" s="202"/>
      <c r="J46" s="202"/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/>
      <c r="W46" s="202"/>
      <c r="X46" s="202"/>
    </row>
    <row r="47" spans="3:26" x14ac:dyDescent="0.3">
      <c r="G47" s="202"/>
      <c r="H47" s="202"/>
      <c r="I47" s="202"/>
      <c r="J47" s="202"/>
      <c r="K47" s="202"/>
      <c r="L47" s="202"/>
      <c r="M47" s="202"/>
      <c r="N47" s="202"/>
      <c r="O47" s="202"/>
      <c r="P47" s="202"/>
      <c r="Q47" s="202"/>
      <c r="R47" s="202"/>
      <c r="S47" s="202"/>
      <c r="T47" s="202"/>
      <c r="U47" s="202"/>
      <c r="V47" s="202"/>
      <c r="W47" s="202"/>
      <c r="X47" s="202"/>
    </row>
    <row r="48" spans="3:26" x14ac:dyDescent="0.3">
      <c r="G48" s="202"/>
      <c r="H48" s="202"/>
      <c r="I48" s="202"/>
      <c r="J48" s="202"/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</row>
    <row r="49" spans="2:24" x14ac:dyDescent="0.3">
      <c r="G49" s="202"/>
      <c r="H49" s="202"/>
      <c r="I49" s="202"/>
      <c r="J49" s="202"/>
      <c r="K49" s="202"/>
      <c r="L49" s="202"/>
      <c r="M49" s="202"/>
      <c r="N49" s="202"/>
      <c r="O49" s="202"/>
      <c r="P49" s="202"/>
      <c r="Q49" s="202"/>
      <c r="R49" s="202"/>
      <c r="S49" s="202"/>
      <c r="T49" s="202"/>
      <c r="U49" s="202"/>
      <c r="V49" s="202"/>
      <c r="W49" s="202"/>
      <c r="X49" s="202"/>
    </row>
    <row r="57" spans="2:24" x14ac:dyDescent="0.3">
      <c r="B57" s="58" t="s">
        <v>1120</v>
      </c>
    </row>
    <row r="62" spans="2:24" x14ac:dyDescent="0.3">
      <c r="I62" s="1060">
        <f>+D62*876</f>
        <v>0</v>
      </c>
      <c r="J62" s="1060">
        <f>+E62*876</f>
        <v>0</v>
      </c>
      <c r="K62" s="1060">
        <f>+F62*876</f>
        <v>0</v>
      </c>
      <c r="L62" s="1060">
        <f>+G62*876</f>
        <v>0</v>
      </c>
    </row>
  </sheetData>
  <mergeCells count="6">
    <mergeCell ref="Y16:Y17"/>
    <mergeCell ref="C32:C33"/>
    <mergeCell ref="C36:D37"/>
    <mergeCell ref="Y36:Y37"/>
    <mergeCell ref="C12:C13"/>
    <mergeCell ref="C16:D17"/>
  </mergeCells>
  <phoneticPr fontId="2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FA83"/>
  <sheetViews>
    <sheetView workbookViewId="0"/>
  </sheetViews>
  <sheetFormatPr defaultColWidth="8.75" defaultRowHeight="13.5" x14ac:dyDescent="0.3"/>
  <cols>
    <col min="1" max="1" width="2.25" style="970" customWidth="1"/>
    <col min="2" max="2" width="36" style="63" customWidth="1"/>
    <col min="3" max="7" width="8.875" style="63" bestFit="1" customWidth="1"/>
    <col min="8" max="13" width="9.25" style="63" bestFit="1" customWidth="1"/>
    <col min="14" max="37" width="9.5" style="63" bestFit="1" customWidth="1"/>
    <col min="38" max="44" width="8.875" style="63" bestFit="1" customWidth="1"/>
    <col min="45" max="45" width="9.5" style="63" bestFit="1" customWidth="1"/>
    <col min="46" max="16384" width="8.75" style="63"/>
  </cols>
  <sheetData>
    <row r="1" spans="1:20" s="969" customFormat="1" x14ac:dyDescent="0.3">
      <c r="A1" s="968" t="s">
        <v>1017</v>
      </c>
    </row>
    <row r="2" spans="1:20" x14ac:dyDescent="0.3">
      <c r="B2" s="59" t="s">
        <v>1018</v>
      </c>
      <c r="C2" s="59" t="s">
        <v>1019</v>
      </c>
    </row>
    <row r="3" spans="1:20" x14ac:dyDescent="0.3">
      <c r="B3" s="792"/>
      <c r="C3" s="792"/>
      <c r="D3" s="792" t="s">
        <v>58</v>
      </c>
      <c r="E3" s="792" t="s">
        <v>59</v>
      </c>
      <c r="F3" s="792" t="s">
        <v>60</v>
      </c>
      <c r="G3" s="792" t="s">
        <v>61</v>
      </c>
      <c r="H3" s="792" t="s">
        <v>62</v>
      </c>
      <c r="I3" s="792" t="s">
        <v>63</v>
      </c>
      <c r="J3" s="792" t="s">
        <v>64</v>
      </c>
      <c r="K3" s="792" t="s">
        <v>65</v>
      </c>
      <c r="L3" s="792" t="s">
        <v>66</v>
      </c>
      <c r="M3" s="792" t="s">
        <v>67</v>
      </c>
      <c r="N3" s="792" t="s">
        <v>68</v>
      </c>
      <c r="O3" s="792" t="s">
        <v>69</v>
      </c>
      <c r="P3" s="792" t="s">
        <v>70</v>
      </c>
      <c r="Q3" s="792" t="s">
        <v>71</v>
      </c>
      <c r="R3" s="792" t="s">
        <v>72</v>
      </c>
      <c r="S3" s="792" t="s">
        <v>73</v>
      </c>
      <c r="T3" s="792" t="s">
        <v>74</v>
      </c>
    </row>
    <row r="4" spans="1:20" x14ac:dyDescent="0.3">
      <c r="B4" s="108" t="s">
        <v>552</v>
      </c>
      <c r="C4" s="108" t="s">
        <v>57</v>
      </c>
      <c r="D4" s="75">
        <v>2020</v>
      </c>
      <c r="E4" s="75">
        <v>2021</v>
      </c>
      <c r="F4" s="75">
        <v>2022</v>
      </c>
      <c r="G4" s="75">
        <v>2023</v>
      </c>
      <c r="H4" s="75">
        <v>2024</v>
      </c>
      <c r="I4" s="75">
        <v>2025</v>
      </c>
      <c r="J4" s="75">
        <v>2026</v>
      </c>
      <c r="K4" s="75">
        <v>2027</v>
      </c>
      <c r="L4" s="75">
        <v>2028</v>
      </c>
      <c r="M4" s="75">
        <v>2029</v>
      </c>
      <c r="N4" s="75">
        <v>2030</v>
      </c>
      <c r="O4" s="75">
        <v>2031</v>
      </c>
      <c r="P4" s="75">
        <v>2032</v>
      </c>
      <c r="Q4" s="75">
        <v>2033</v>
      </c>
      <c r="R4" s="75">
        <v>2034</v>
      </c>
      <c r="S4" s="75">
        <v>2035</v>
      </c>
      <c r="T4" s="75">
        <v>2036</v>
      </c>
    </row>
    <row r="5" spans="1:20" x14ac:dyDescent="0.3">
      <c r="B5" s="63" t="s">
        <v>1020</v>
      </c>
      <c r="C5" s="971">
        <v>407029.93630573247</v>
      </c>
      <c r="D5" s="971">
        <v>484410.02230325557</v>
      </c>
      <c r="E5" s="971">
        <v>575459.77247375029</v>
      </c>
      <c r="F5" s="971">
        <v>596891.53975050885</v>
      </c>
      <c r="G5" s="971">
        <v>621162.78731331741</v>
      </c>
      <c r="H5" s="971">
        <v>630480.22912301717</v>
      </c>
      <c r="I5" s="971">
        <v>639937.43255986238</v>
      </c>
      <c r="J5" s="971">
        <v>649536.49404826027</v>
      </c>
      <c r="K5" s="971">
        <v>659279.54145898414</v>
      </c>
      <c r="L5" s="971">
        <v>669168.73458086886</v>
      </c>
      <c r="M5" s="971">
        <v>679206.26559958188</v>
      </c>
      <c r="N5" s="971">
        <v>689394.35958357551</v>
      </c>
      <c r="O5" s="971">
        <v>699735.27497732907</v>
      </c>
      <c r="P5" s="971">
        <v>710231.30410198891</v>
      </c>
      <c r="Q5" s="971">
        <v>720884.77366351872</v>
      </c>
      <c r="R5" s="971">
        <v>731698.04526847147</v>
      </c>
      <c r="S5" s="971">
        <v>742673.5159474985</v>
      </c>
      <c r="T5" s="971">
        <v>753813.61868671095</v>
      </c>
    </row>
    <row r="6" spans="1:20" x14ac:dyDescent="0.3">
      <c r="B6" s="63" t="s">
        <v>1021</v>
      </c>
      <c r="C6" s="972">
        <v>374843</v>
      </c>
      <c r="D6" s="973">
        <v>441043</v>
      </c>
      <c r="E6" s="973">
        <v>479123</v>
      </c>
      <c r="F6" s="973">
        <v>508830</v>
      </c>
      <c r="G6" s="973">
        <v>522086.99999999994</v>
      </c>
      <c r="H6" s="974">
        <v>529918.30499999993</v>
      </c>
      <c r="I6" s="974">
        <v>537867.07957499987</v>
      </c>
      <c r="J6" s="974">
        <v>545935.08576862479</v>
      </c>
      <c r="K6" s="974">
        <v>554124.11205515405</v>
      </c>
      <c r="L6" s="974">
        <v>562435.97373598127</v>
      </c>
      <c r="M6" s="974">
        <v>570872.51334202092</v>
      </c>
      <c r="N6" s="974">
        <v>579435.60104215122</v>
      </c>
      <c r="O6" s="974">
        <v>588127.13505778345</v>
      </c>
      <c r="P6" s="974">
        <v>596949.04208365013</v>
      </c>
      <c r="Q6" s="974">
        <v>605903.27771490486</v>
      </c>
      <c r="R6" s="974">
        <v>614991.82688062836</v>
      </c>
      <c r="S6" s="974">
        <v>624216.70428383769</v>
      </c>
      <c r="T6" s="974">
        <v>633579.95484809519</v>
      </c>
    </row>
    <row r="7" spans="1:20" x14ac:dyDescent="0.3">
      <c r="B7" s="975" t="s">
        <v>448</v>
      </c>
      <c r="C7" s="976">
        <f>+C6-C5</f>
        <v>-32186.936305732466</v>
      </c>
      <c r="D7" s="977">
        <f t="shared" ref="D7:T7" si="0">+D6-D5</f>
        <v>-43367.022303255566</v>
      </c>
      <c r="E7" s="977">
        <f t="shared" si="0"/>
        <v>-96336.772473750287</v>
      </c>
      <c r="F7" s="977">
        <f t="shared" si="0"/>
        <v>-88061.539750508848</v>
      </c>
      <c r="G7" s="977">
        <f t="shared" si="0"/>
        <v>-99075.787313317473</v>
      </c>
      <c r="H7" s="978">
        <f t="shared" si="0"/>
        <v>-100561.92412301723</v>
      </c>
      <c r="I7" s="978">
        <f t="shared" si="0"/>
        <v>-102070.35298486252</v>
      </c>
      <c r="J7" s="978">
        <f t="shared" si="0"/>
        <v>-103601.40827963548</v>
      </c>
      <c r="K7" s="978">
        <f t="shared" si="0"/>
        <v>-105155.42940383009</v>
      </c>
      <c r="L7" s="978">
        <f t="shared" si="0"/>
        <v>-106732.76084488758</v>
      </c>
      <c r="M7" s="978">
        <f t="shared" si="0"/>
        <v>-108333.75225756096</v>
      </c>
      <c r="N7" s="978">
        <f t="shared" si="0"/>
        <v>-109958.75854142429</v>
      </c>
      <c r="O7" s="978">
        <f t="shared" si="0"/>
        <v>-111608.13991954562</v>
      </c>
      <c r="P7" s="978">
        <f t="shared" si="0"/>
        <v>-113282.26201833878</v>
      </c>
      <c r="Q7" s="978">
        <f t="shared" si="0"/>
        <v>-114981.49594861385</v>
      </c>
      <c r="R7" s="978">
        <f t="shared" si="0"/>
        <v>-116706.21838784311</v>
      </c>
      <c r="S7" s="978">
        <f t="shared" si="0"/>
        <v>-118456.8116636608</v>
      </c>
      <c r="T7" s="978">
        <f t="shared" si="0"/>
        <v>-120233.66383861576</v>
      </c>
    </row>
    <row r="8" spans="1:20" x14ac:dyDescent="0.3">
      <c r="C8" s="979"/>
      <c r="D8" s="979"/>
      <c r="E8" s="979"/>
      <c r="F8" s="979"/>
      <c r="G8" s="979"/>
      <c r="H8" s="979"/>
      <c r="I8" s="979"/>
      <c r="J8" s="979"/>
      <c r="K8" s="979"/>
      <c r="L8" s="979"/>
      <c r="M8" s="979"/>
      <c r="N8" s="979"/>
      <c r="O8" s="979"/>
      <c r="P8" s="979"/>
      <c r="Q8" s="979"/>
      <c r="R8" s="979"/>
      <c r="S8" s="979"/>
      <c r="T8" s="979"/>
    </row>
    <row r="9" spans="1:20" x14ac:dyDescent="0.3">
      <c r="B9" s="59" t="s">
        <v>1022</v>
      </c>
    </row>
    <row r="10" spans="1:20" x14ac:dyDescent="0.3">
      <c r="B10" s="63" t="s">
        <v>1020</v>
      </c>
      <c r="C10" s="63" t="s">
        <v>1023</v>
      </c>
      <c r="D10" s="980">
        <v>2.75E-2</v>
      </c>
      <c r="E10" s="63" t="s">
        <v>1024</v>
      </c>
      <c r="F10" s="63" t="s">
        <v>1025</v>
      </c>
      <c r="G10" s="63" t="s">
        <v>1026</v>
      </c>
      <c r="H10" s="63" t="s">
        <v>1027</v>
      </c>
    </row>
    <row r="11" spans="1:20" x14ac:dyDescent="0.3">
      <c r="B11" s="63" t="s">
        <v>1021</v>
      </c>
      <c r="C11" s="63" t="s">
        <v>1023</v>
      </c>
      <c r="D11" s="980">
        <v>0.04</v>
      </c>
      <c r="E11" s="63" t="s">
        <v>1024</v>
      </c>
      <c r="F11" s="63" t="s">
        <v>1028</v>
      </c>
      <c r="G11" s="63" t="s">
        <v>1026</v>
      </c>
      <c r="H11" s="63" t="s">
        <v>1029</v>
      </c>
    </row>
    <row r="12" spans="1:20" x14ac:dyDescent="0.3">
      <c r="H12" s="63" t="s">
        <v>1030</v>
      </c>
    </row>
    <row r="14" spans="1:20" x14ac:dyDescent="0.3">
      <c r="B14" s="59" t="s">
        <v>1031</v>
      </c>
    </row>
    <row r="15" spans="1:20" x14ac:dyDescent="0.3">
      <c r="B15" s="63" t="s">
        <v>1020</v>
      </c>
      <c r="C15" s="63" t="s">
        <v>1032</v>
      </c>
    </row>
    <row r="16" spans="1:20" x14ac:dyDescent="0.3">
      <c r="B16" s="63" t="s">
        <v>1021</v>
      </c>
      <c r="C16" s="63" t="s">
        <v>1033</v>
      </c>
    </row>
    <row r="17" spans="1:17" x14ac:dyDescent="0.3">
      <c r="B17" s="59"/>
    </row>
    <row r="18" spans="1:17" x14ac:dyDescent="0.3">
      <c r="B18" s="59" t="s">
        <v>1034</v>
      </c>
    </row>
    <row r="19" spans="1:17" x14ac:dyDescent="0.3">
      <c r="B19" s="792" t="s">
        <v>552</v>
      </c>
      <c r="C19" s="792"/>
      <c r="D19" s="792" t="s">
        <v>1020</v>
      </c>
      <c r="E19" s="792"/>
      <c r="F19" s="792"/>
      <c r="G19" s="792"/>
      <c r="H19" s="792"/>
      <c r="I19" s="792"/>
      <c r="J19" s="792"/>
      <c r="K19" s="792" t="s">
        <v>1035</v>
      </c>
      <c r="L19" s="792"/>
      <c r="M19" s="792"/>
      <c r="N19" s="792"/>
      <c r="O19" s="792"/>
      <c r="P19" s="792"/>
      <c r="Q19" s="792"/>
    </row>
    <row r="20" spans="1:17" x14ac:dyDescent="0.3">
      <c r="B20" s="63" t="s">
        <v>1036</v>
      </c>
      <c r="D20" s="63" t="s">
        <v>1037</v>
      </c>
      <c r="K20" s="63" t="s">
        <v>1038</v>
      </c>
    </row>
    <row r="21" spans="1:17" x14ac:dyDescent="0.3">
      <c r="B21" s="981" t="s">
        <v>1039</v>
      </c>
      <c r="C21" s="981"/>
      <c r="D21" s="981" t="s">
        <v>1040</v>
      </c>
      <c r="E21" s="981"/>
      <c r="F21" s="981"/>
      <c r="G21" s="981"/>
      <c r="H21" s="981"/>
      <c r="I21" s="981"/>
      <c r="J21" s="981"/>
      <c r="K21" s="981" t="s">
        <v>1041</v>
      </c>
      <c r="L21" s="981"/>
      <c r="M21" s="981"/>
      <c r="N21" s="981"/>
      <c r="O21" s="981"/>
      <c r="P21" s="981"/>
      <c r="Q21" s="981"/>
    </row>
    <row r="22" spans="1:17" x14ac:dyDescent="0.3">
      <c r="B22" s="63" t="s">
        <v>1042</v>
      </c>
      <c r="D22" s="63" t="s">
        <v>1043</v>
      </c>
      <c r="K22" s="63" t="s">
        <v>1044</v>
      </c>
    </row>
    <row r="23" spans="1:17" x14ac:dyDescent="0.3">
      <c r="B23" s="982" t="s">
        <v>1045</v>
      </c>
      <c r="C23" s="982"/>
      <c r="D23" s="982" t="s">
        <v>1046</v>
      </c>
      <c r="E23" s="982"/>
      <c r="F23" s="982"/>
      <c r="G23" s="982"/>
      <c r="H23" s="982"/>
      <c r="I23" s="982"/>
      <c r="J23" s="982"/>
      <c r="K23" s="982" t="s">
        <v>914</v>
      </c>
      <c r="L23" s="982"/>
      <c r="M23" s="982"/>
      <c r="N23" s="982"/>
      <c r="O23" s="982"/>
      <c r="P23" s="982"/>
      <c r="Q23" s="982"/>
    </row>
    <row r="24" spans="1:17" x14ac:dyDescent="0.3">
      <c r="B24" s="983"/>
      <c r="C24" s="983"/>
      <c r="D24" s="983"/>
      <c r="E24" s="983"/>
      <c r="F24" s="983"/>
      <c r="G24" s="983"/>
      <c r="H24" s="983"/>
      <c r="I24" s="983"/>
      <c r="J24" s="983"/>
      <c r="K24" s="983" t="s">
        <v>915</v>
      </c>
      <c r="L24" s="983"/>
      <c r="M24" s="983"/>
      <c r="N24" s="983"/>
      <c r="O24" s="983"/>
      <c r="P24" s="983"/>
      <c r="Q24" s="983"/>
    </row>
    <row r="25" spans="1:17" x14ac:dyDescent="0.3">
      <c r="B25" s="983"/>
      <c r="C25" s="983"/>
      <c r="D25" s="983"/>
      <c r="E25" s="983"/>
      <c r="F25" s="983"/>
      <c r="G25" s="983"/>
      <c r="H25" s="983"/>
      <c r="I25" s="983"/>
      <c r="J25" s="983"/>
      <c r="K25" s="983" t="s">
        <v>916</v>
      </c>
      <c r="L25" s="983"/>
      <c r="M25" s="983"/>
      <c r="N25" s="983"/>
      <c r="O25" s="983"/>
      <c r="P25" s="983"/>
      <c r="Q25" s="983"/>
    </row>
    <row r="26" spans="1:17" x14ac:dyDescent="0.3">
      <c r="B26" s="984"/>
      <c r="C26" s="984"/>
      <c r="D26" s="984"/>
      <c r="E26" s="984"/>
      <c r="F26" s="984"/>
      <c r="G26" s="984"/>
      <c r="H26" s="984"/>
      <c r="I26" s="984"/>
      <c r="J26" s="984"/>
      <c r="K26" s="984" t="s">
        <v>917</v>
      </c>
      <c r="L26" s="984"/>
      <c r="M26" s="984"/>
      <c r="N26" s="984"/>
      <c r="O26" s="984"/>
      <c r="P26" s="984"/>
      <c r="Q26" s="984"/>
    </row>
    <row r="29" spans="1:17" s="986" customFormat="1" x14ac:dyDescent="0.3">
      <c r="A29" s="985" t="s">
        <v>1047</v>
      </c>
    </row>
    <row r="30" spans="1:17" x14ac:dyDescent="0.3">
      <c r="B30" s="63" t="s">
        <v>1048</v>
      </c>
      <c r="C30" s="63" t="s">
        <v>1049</v>
      </c>
    </row>
    <row r="31" spans="1:17" x14ac:dyDescent="0.3">
      <c r="B31" s="63" t="s">
        <v>1050</v>
      </c>
      <c r="C31" s="63" t="s">
        <v>1051</v>
      </c>
    </row>
    <row r="32" spans="1:17" x14ac:dyDescent="0.3">
      <c r="B32" s="63" t="s">
        <v>1052</v>
      </c>
      <c r="C32" s="63" t="s">
        <v>1053</v>
      </c>
    </row>
    <row r="33" spans="1:16381" x14ac:dyDescent="0.3">
      <c r="B33" s="63" t="s">
        <v>1054</v>
      </c>
    </row>
    <row r="34" spans="1:16381" x14ac:dyDescent="0.3">
      <c r="B34" s="63" t="s">
        <v>1055</v>
      </c>
    </row>
    <row r="37" spans="1:16381" s="969" customFormat="1" x14ac:dyDescent="0.3">
      <c r="A37" s="985" t="s">
        <v>1056</v>
      </c>
    </row>
    <row r="38" spans="1:16381" x14ac:dyDescent="0.3">
      <c r="B38" s="63" t="s">
        <v>1057</v>
      </c>
    </row>
    <row r="39" spans="1:16381" x14ac:dyDescent="0.3">
      <c r="B39" s="63" t="s">
        <v>1058</v>
      </c>
      <c r="C39" s="63" t="s">
        <v>1059</v>
      </c>
    </row>
    <row r="40" spans="1:16381" x14ac:dyDescent="0.3">
      <c r="C40" s="63" t="s">
        <v>1060</v>
      </c>
    </row>
    <row r="41" spans="1:16381" x14ac:dyDescent="0.3">
      <c r="B41" s="63" t="s">
        <v>1065</v>
      </c>
      <c r="C41" s="63" t="s">
        <v>1066</v>
      </c>
    </row>
    <row r="42" spans="1:16381" x14ac:dyDescent="0.3">
      <c r="C42" s="63" t="s">
        <v>1067</v>
      </c>
    </row>
    <row r="44" spans="1:16381" x14ac:dyDescent="0.3">
      <c r="B44" s="987" t="s">
        <v>1061</v>
      </c>
    </row>
    <row r="45" spans="1:16381" s="751" customFormat="1" ht="16.5" x14ac:dyDescent="0.3">
      <c r="A45" s="970"/>
      <c r="B45" s="750" t="s">
        <v>881</v>
      </c>
      <c r="M45" s="751" t="s">
        <v>642</v>
      </c>
      <c r="N45" s="750" t="s">
        <v>643</v>
      </c>
      <c r="O45" s="751" t="s">
        <v>644</v>
      </c>
      <c r="P45" s="751" t="s">
        <v>645</v>
      </c>
      <c r="Q45" s="751" t="s">
        <v>646</v>
      </c>
      <c r="R45" s="751" t="s">
        <v>647</v>
      </c>
      <c r="S45" s="751" t="s">
        <v>648</v>
      </c>
      <c r="T45" s="751" t="s">
        <v>649</v>
      </c>
      <c r="U45" s="751" t="s">
        <v>650</v>
      </c>
      <c r="V45" s="751" t="s">
        <v>651</v>
      </c>
      <c r="W45" s="751" t="s">
        <v>652</v>
      </c>
      <c r="X45" s="751" t="s">
        <v>653</v>
      </c>
      <c r="Y45" s="751" t="s">
        <v>654</v>
      </c>
      <c r="Z45" s="751" t="s">
        <v>655</v>
      </c>
      <c r="AA45" s="751" t="s">
        <v>656</v>
      </c>
      <c r="AB45" s="751" t="s">
        <v>657</v>
      </c>
      <c r="AC45" s="751" t="s">
        <v>658</v>
      </c>
      <c r="AD45" s="751" t="s">
        <v>659</v>
      </c>
      <c r="AE45" s="751" t="s">
        <v>660</v>
      </c>
      <c r="AF45" s="751" t="s">
        <v>661</v>
      </c>
      <c r="AG45" s="751" t="s">
        <v>662</v>
      </c>
      <c r="AH45" s="751" t="s">
        <v>663</v>
      </c>
      <c r="AI45" s="751" t="s">
        <v>664</v>
      </c>
      <c r="AJ45" s="751" t="s">
        <v>665</v>
      </c>
      <c r="AK45" s="751" t="s">
        <v>666</v>
      </c>
      <c r="AL45" s="751" t="s">
        <v>667</v>
      </c>
      <c r="AM45" s="751" t="s">
        <v>668</v>
      </c>
      <c r="AN45" s="751" t="s">
        <v>669</v>
      </c>
      <c r="AO45" s="751" t="s">
        <v>670</v>
      </c>
      <c r="AP45" s="751" t="s">
        <v>671</v>
      </c>
      <c r="AQ45" s="751" t="s">
        <v>672</v>
      </c>
      <c r="AR45" s="751" t="s">
        <v>673</v>
      </c>
      <c r="AS45" s="751" t="s">
        <v>674</v>
      </c>
      <c r="AT45" s="751" t="s">
        <v>675</v>
      </c>
      <c r="AU45" s="751" t="s">
        <v>676</v>
      </c>
      <c r="AV45" s="751" t="s">
        <v>677</v>
      </c>
    </row>
    <row r="46" spans="1:16381" s="753" customFormat="1" ht="16.899999999999999" customHeight="1" x14ac:dyDescent="0.3">
      <c r="A46" s="970"/>
      <c r="B46" s="58" t="s">
        <v>678</v>
      </c>
      <c r="M46" s="753">
        <v>1.3488450000000001</v>
      </c>
      <c r="N46" s="753">
        <v>1.3665449999999999</v>
      </c>
      <c r="O46" s="753">
        <v>1.3606050000000001</v>
      </c>
      <c r="P46" s="753">
        <v>1.3461700000000001</v>
      </c>
      <c r="Q46" s="753">
        <v>1.315083</v>
      </c>
      <c r="R46" s="753">
        <v>1.2763679999999999</v>
      </c>
      <c r="S46" s="753">
        <v>1.2420850000000001</v>
      </c>
      <c r="T46" s="753">
        <v>1.2227600000000001</v>
      </c>
      <c r="U46" s="753">
        <v>1.2173320000000001</v>
      </c>
      <c r="V46" s="753">
        <v>1.21258</v>
      </c>
      <c r="W46" s="753">
        <v>1.207857</v>
      </c>
      <c r="X46" s="753">
        <v>1.20333</v>
      </c>
      <c r="Y46" s="753">
        <v>1.1996100000000001</v>
      </c>
      <c r="Z46" s="753">
        <v>1.1966399999999999</v>
      </c>
      <c r="AA46" s="753">
        <v>1.19377</v>
      </c>
      <c r="AB46" s="753">
        <v>1.1909529999999999</v>
      </c>
      <c r="AC46" s="753">
        <v>1.1884619999999999</v>
      </c>
      <c r="AD46" s="753">
        <v>1.186342</v>
      </c>
      <c r="AE46" s="753">
        <v>1.1845969999999999</v>
      </c>
      <c r="AF46" s="753">
        <v>1.1832199999999999</v>
      </c>
      <c r="AG46" s="753">
        <v>1.182142</v>
      </c>
      <c r="AH46" s="753">
        <v>1.1810799999999999</v>
      </c>
      <c r="AI46" s="753">
        <v>1.180015</v>
      </c>
      <c r="AJ46" s="753">
        <v>1.178952</v>
      </c>
      <c r="AK46" s="753">
        <v>1.1778919999999999</v>
      </c>
      <c r="AL46" s="753">
        <v>1.1768320000000001</v>
      </c>
      <c r="AM46" s="753">
        <v>1.175772</v>
      </c>
      <c r="AN46" s="753">
        <v>1.174715</v>
      </c>
      <c r="AO46" s="753">
        <v>1.173657</v>
      </c>
      <c r="AP46" s="753">
        <v>1.1725969999999999</v>
      </c>
      <c r="AQ46" s="753">
        <v>1.1715450000000001</v>
      </c>
      <c r="AR46" s="753">
        <v>1.1704920000000001</v>
      </c>
      <c r="AS46" s="753">
        <v>1.16944</v>
      </c>
      <c r="AT46" s="753" t="s">
        <v>891</v>
      </c>
      <c r="AU46" s="753" t="s">
        <v>890</v>
      </c>
      <c r="AV46" s="753" t="s">
        <v>681</v>
      </c>
      <c r="CA46" s="753" t="s">
        <v>681</v>
      </c>
      <c r="CB46" s="753" t="s">
        <v>883</v>
      </c>
      <c r="CC46" s="753" t="s">
        <v>889</v>
      </c>
      <c r="CD46" s="753" t="s">
        <v>888</v>
      </c>
      <c r="CE46" s="753" t="s">
        <v>887</v>
      </c>
      <c r="CF46" s="753" t="s">
        <v>886</v>
      </c>
      <c r="CG46" s="753" t="s">
        <v>885</v>
      </c>
      <c r="CH46" s="753" t="s">
        <v>884</v>
      </c>
    </row>
    <row r="47" spans="1:16381" s="992" customFormat="1" ht="12.75" customHeight="1" x14ac:dyDescent="0.3">
      <c r="A47" s="970"/>
      <c r="B47" s="988" t="s">
        <v>882</v>
      </c>
      <c r="C47" s="988"/>
      <c r="D47" s="988"/>
      <c r="E47" s="989"/>
      <c r="F47" s="989"/>
      <c r="G47" s="989"/>
      <c r="H47" s="989"/>
      <c r="I47" s="989"/>
      <c r="J47" s="989"/>
      <c r="K47" s="989"/>
      <c r="L47" s="989"/>
      <c r="M47" s="989">
        <v>1.3488450000000001</v>
      </c>
      <c r="N47" s="990">
        <v>1.3665449999999999</v>
      </c>
      <c r="O47" s="990">
        <v>1.3606050000000001</v>
      </c>
      <c r="P47" s="990">
        <v>1.3461700000000001</v>
      </c>
      <c r="Q47" s="990">
        <v>1.315083</v>
      </c>
      <c r="R47" s="990">
        <v>1.2763679999999999</v>
      </c>
      <c r="S47" s="990">
        <v>1.2420850000000001</v>
      </c>
      <c r="T47" s="990">
        <v>1.2227600000000001</v>
      </c>
      <c r="U47" s="990">
        <v>1.2173320000000001</v>
      </c>
      <c r="V47" s="990">
        <v>1.21258</v>
      </c>
      <c r="W47" s="990">
        <v>1.207857</v>
      </c>
      <c r="X47" s="990">
        <v>1.20333</v>
      </c>
      <c r="Y47" s="990">
        <v>1.1996100000000001</v>
      </c>
      <c r="Z47" s="991">
        <v>1.1966399999999999</v>
      </c>
      <c r="AA47" s="991">
        <v>1.19377</v>
      </c>
      <c r="AB47" s="991">
        <v>1.1909529999999999</v>
      </c>
      <c r="AC47" s="991">
        <v>1.1884619999999999</v>
      </c>
      <c r="AD47" s="991">
        <v>1.186342</v>
      </c>
      <c r="AE47" s="991">
        <v>1.1845969999999999</v>
      </c>
      <c r="AF47" s="991">
        <v>1.1832199999999999</v>
      </c>
      <c r="AG47" s="991">
        <v>1.182142</v>
      </c>
      <c r="AH47" s="991">
        <v>1.1810799999999999</v>
      </c>
      <c r="AI47" s="991">
        <v>1.180015</v>
      </c>
      <c r="AJ47" s="991">
        <v>1.178952</v>
      </c>
      <c r="AK47" s="991">
        <v>1.1778919999999999</v>
      </c>
      <c r="AL47" s="991">
        <v>1.1768320000000001</v>
      </c>
      <c r="AM47" s="991">
        <v>1.175772</v>
      </c>
      <c r="AN47" s="991">
        <v>1.174715</v>
      </c>
      <c r="AO47" s="991">
        <v>1.173657</v>
      </c>
      <c r="AP47" s="991">
        <v>1.1725969999999999</v>
      </c>
      <c r="AQ47" s="991">
        <v>1.1715450000000001</v>
      </c>
      <c r="AR47" s="991">
        <v>1.1704920000000001</v>
      </c>
      <c r="AS47" s="991">
        <v>1.16944</v>
      </c>
      <c r="AT47" s="988" t="s">
        <v>891</v>
      </c>
      <c r="AU47" s="988"/>
      <c r="AV47" s="988"/>
      <c r="CA47" s="993"/>
      <c r="CB47" s="993"/>
      <c r="CC47" s="993"/>
      <c r="CD47" s="993"/>
      <c r="CE47" s="993"/>
      <c r="CF47" s="993"/>
      <c r="CG47" s="993"/>
      <c r="CH47" s="993"/>
      <c r="CI47" s="993"/>
      <c r="CJ47" s="993"/>
      <c r="CK47" s="993"/>
      <c r="CL47" s="993"/>
      <c r="CM47" s="993"/>
      <c r="CN47" s="993"/>
      <c r="CO47" s="993"/>
      <c r="CP47" s="993"/>
      <c r="CQ47" s="993"/>
      <c r="CR47" s="993"/>
      <c r="CS47" s="993"/>
      <c r="CT47" s="993"/>
      <c r="CU47" s="993"/>
      <c r="CV47" s="993"/>
      <c r="CW47" s="993"/>
      <c r="CX47" s="993"/>
      <c r="CY47" s="993"/>
      <c r="CZ47" s="993"/>
      <c r="DA47" s="993"/>
      <c r="DB47" s="993"/>
      <c r="DC47" s="993"/>
      <c r="DD47" s="993"/>
      <c r="DE47" s="993"/>
      <c r="DF47" s="993"/>
      <c r="DG47" s="993"/>
      <c r="DH47" s="993"/>
      <c r="DI47" s="993"/>
      <c r="DJ47" s="993"/>
      <c r="DK47" s="993"/>
      <c r="DL47" s="993"/>
      <c r="DM47" s="993"/>
      <c r="DN47" s="993"/>
      <c r="DO47" s="993"/>
      <c r="DP47" s="993"/>
      <c r="DQ47" s="993"/>
      <c r="DR47" s="993"/>
      <c r="DS47" s="993"/>
      <c r="DT47" s="993"/>
      <c r="DU47" s="993"/>
      <c r="DV47" s="993"/>
      <c r="DW47" s="993"/>
      <c r="DX47" s="993"/>
      <c r="DY47" s="993"/>
      <c r="DZ47" s="993"/>
      <c r="EA47" s="993"/>
      <c r="EB47" s="993"/>
      <c r="EC47" s="993"/>
      <c r="ED47" s="993"/>
      <c r="EE47" s="993"/>
      <c r="EF47" s="993"/>
      <c r="EG47" s="993"/>
      <c r="EH47" s="993"/>
      <c r="EI47" s="993"/>
      <c r="EJ47" s="993"/>
      <c r="EK47" s="993"/>
      <c r="EL47" s="993"/>
      <c r="EM47" s="993"/>
      <c r="EN47" s="993"/>
      <c r="EO47" s="993"/>
      <c r="EP47" s="993"/>
      <c r="EQ47" s="993"/>
      <c r="ER47" s="993"/>
      <c r="ES47" s="993"/>
      <c r="ET47" s="993"/>
      <c r="EU47" s="993"/>
      <c r="EV47" s="993"/>
      <c r="EW47" s="993"/>
      <c r="EX47" s="993"/>
      <c r="EY47" s="993"/>
      <c r="EZ47" s="993"/>
      <c r="FA47" s="993"/>
      <c r="FB47" s="993"/>
      <c r="FC47" s="993"/>
      <c r="FD47" s="993"/>
      <c r="FE47" s="993"/>
      <c r="FF47" s="993"/>
      <c r="FG47" s="993"/>
      <c r="FH47" s="993"/>
      <c r="FI47" s="993"/>
      <c r="FJ47" s="993"/>
      <c r="FK47" s="993"/>
      <c r="FL47" s="993"/>
      <c r="FM47" s="993"/>
      <c r="FN47" s="993"/>
      <c r="FO47" s="993"/>
      <c r="FP47" s="993"/>
      <c r="FQ47" s="993"/>
      <c r="FR47" s="993"/>
      <c r="FS47" s="993"/>
      <c r="FT47" s="993"/>
      <c r="FU47" s="993"/>
      <c r="FV47" s="993"/>
      <c r="FW47" s="993"/>
      <c r="FX47" s="993"/>
      <c r="FY47" s="993"/>
      <c r="FZ47" s="993"/>
      <c r="GA47" s="993"/>
      <c r="GB47" s="993"/>
      <c r="GC47" s="993"/>
      <c r="GD47" s="993"/>
      <c r="GE47" s="993"/>
      <c r="GF47" s="993"/>
      <c r="GG47" s="993"/>
      <c r="GH47" s="993"/>
      <c r="GI47" s="993"/>
      <c r="GJ47" s="993"/>
      <c r="GK47" s="993"/>
      <c r="GL47" s="993"/>
      <c r="GM47" s="993"/>
      <c r="GN47" s="993"/>
      <c r="GO47" s="993"/>
      <c r="GP47" s="993"/>
      <c r="GQ47" s="993"/>
      <c r="GR47" s="993"/>
      <c r="GS47" s="993"/>
      <c r="GT47" s="993"/>
      <c r="GU47" s="993"/>
      <c r="GV47" s="993"/>
      <c r="GW47" s="993"/>
      <c r="GX47" s="993"/>
      <c r="GY47" s="993"/>
      <c r="GZ47" s="993"/>
      <c r="HA47" s="993"/>
      <c r="HB47" s="993"/>
      <c r="HC47" s="993"/>
      <c r="HD47" s="993"/>
      <c r="HE47" s="993"/>
      <c r="HF47" s="993"/>
      <c r="HG47" s="993"/>
      <c r="HH47" s="993"/>
      <c r="HI47" s="993"/>
      <c r="HJ47" s="993"/>
      <c r="HK47" s="993"/>
      <c r="HL47" s="993"/>
      <c r="HM47" s="993"/>
      <c r="HN47" s="993"/>
      <c r="HO47" s="993"/>
      <c r="HP47" s="993"/>
      <c r="HQ47" s="993"/>
      <c r="HR47" s="993"/>
      <c r="HS47" s="993"/>
      <c r="HT47" s="993"/>
      <c r="HU47" s="993"/>
      <c r="HV47" s="993"/>
      <c r="HW47" s="993"/>
      <c r="HX47" s="993"/>
      <c r="HY47" s="993"/>
      <c r="HZ47" s="993"/>
      <c r="IA47" s="993"/>
      <c r="IB47" s="993"/>
      <c r="IC47" s="993"/>
      <c r="ID47" s="993"/>
      <c r="IE47" s="993"/>
      <c r="IF47" s="993"/>
      <c r="IG47" s="993"/>
      <c r="IH47" s="993"/>
      <c r="II47" s="993"/>
      <c r="IJ47" s="993"/>
      <c r="IK47" s="993"/>
      <c r="IL47" s="993"/>
      <c r="IM47" s="993"/>
      <c r="IN47" s="993"/>
      <c r="IO47" s="993"/>
      <c r="IP47" s="993"/>
      <c r="IQ47" s="993"/>
      <c r="IR47" s="993"/>
      <c r="IS47" s="993"/>
      <c r="IT47" s="993"/>
      <c r="IU47" s="993"/>
      <c r="IV47" s="993"/>
      <c r="IW47" s="993"/>
      <c r="IX47" s="993"/>
      <c r="IY47" s="993"/>
      <c r="IZ47" s="993"/>
      <c r="JA47" s="993"/>
      <c r="JB47" s="993"/>
      <c r="JC47" s="993"/>
      <c r="JD47" s="993"/>
      <c r="JE47" s="993"/>
      <c r="JF47" s="993"/>
      <c r="JG47" s="993"/>
      <c r="JH47" s="993"/>
      <c r="JI47" s="993"/>
      <c r="JJ47" s="993"/>
      <c r="JK47" s="993"/>
      <c r="JL47" s="993"/>
      <c r="JM47" s="993"/>
      <c r="JN47" s="993"/>
      <c r="JO47" s="993"/>
      <c r="JP47" s="993"/>
      <c r="JQ47" s="993"/>
      <c r="JR47" s="993"/>
      <c r="JS47" s="993"/>
      <c r="JT47" s="993"/>
      <c r="JU47" s="993"/>
      <c r="JV47" s="993"/>
      <c r="JW47" s="993"/>
      <c r="JX47" s="993"/>
      <c r="JY47" s="993"/>
      <c r="JZ47" s="993"/>
      <c r="KA47" s="993"/>
      <c r="KB47" s="993"/>
      <c r="KC47" s="993"/>
      <c r="KD47" s="993"/>
      <c r="KE47" s="993"/>
      <c r="KF47" s="993"/>
      <c r="KG47" s="993"/>
      <c r="KH47" s="993"/>
      <c r="KI47" s="993"/>
      <c r="KJ47" s="993"/>
      <c r="KK47" s="993"/>
      <c r="KL47" s="993"/>
      <c r="KM47" s="993"/>
      <c r="KN47" s="993"/>
      <c r="KO47" s="993"/>
      <c r="KP47" s="993"/>
      <c r="KQ47" s="993"/>
      <c r="KR47" s="993"/>
      <c r="KS47" s="993"/>
      <c r="KT47" s="993"/>
      <c r="KU47" s="993"/>
      <c r="KV47" s="993"/>
      <c r="KW47" s="993"/>
      <c r="KX47" s="993"/>
      <c r="KY47" s="993"/>
      <c r="KZ47" s="993"/>
      <c r="LA47" s="993"/>
      <c r="LB47" s="993"/>
      <c r="LC47" s="993"/>
      <c r="LD47" s="993"/>
      <c r="LE47" s="993"/>
      <c r="LF47" s="993"/>
      <c r="LG47" s="993"/>
      <c r="LH47" s="993"/>
      <c r="LI47" s="993"/>
      <c r="LJ47" s="993"/>
      <c r="LK47" s="993"/>
      <c r="LL47" s="993"/>
      <c r="LM47" s="993"/>
      <c r="LN47" s="993"/>
      <c r="LO47" s="993"/>
      <c r="LP47" s="993"/>
      <c r="LQ47" s="993"/>
      <c r="LR47" s="993"/>
      <c r="LS47" s="993"/>
      <c r="LT47" s="993"/>
      <c r="LU47" s="993"/>
      <c r="LV47" s="993"/>
      <c r="LW47" s="993"/>
      <c r="LX47" s="993"/>
      <c r="LY47" s="993"/>
      <c r="LZ47" s="993"/>
      <c r="MA47" s="993"/>
      <c r="MB47" s="993"/>
      <c r="MC47" s="993"/>
      <c r="MD47" s="993"/>
      <c r="ME47" s="993"/>
      <c r="MF47" s="993"/>
      <c r="MG47" s="993"/>
      <c r="MH47" s="993"/>
      <c r="MI47" s="993"/>
      <c r="MJ47" s="993"/>
      <c r="MK47" s="993"/>
      <c r="ML47" s="993"/>
      <c r="MM47" s="993"/>
      <c r="MN47" s="993"/>
      <c r="MO47" s="993"/>
      <c r="MP47" s="993"/>
      <c r="MQ47" s="993"/>
      <c r="MR47" s="993"/>
      <c r="MS47" s="993"/>
      <c r="MT47" s="993"/>
      <c r="MU47" s="993"/>
      <c r="MV47" s="993"/>
      <c r="MW47" s="993"/>
      <c r="MX47" s="993"/>
      <c r="MY47" s="993"/>
      <c r="MZ47" s="993"/>
      <c r="NA47" s="993"/>
      <c r="NB47" s="993"/>
      <c r="NC47" s="993"/>
      <c r="ND47" s="993"/>
      <c r="NE47" s="993"/>
      <c r="NF47" s="993"/>
      <c r="NG47" s="993"/>
      <c r="NH47" s="993"/>
      <c r="NI47" s="993"/>
      <c r="NJ47" s="993"/>
      <c r="NK47" s="993"/>
      <c r="NL47" s="993"/>
      <c r="NM47" s="993"/>
      <c r="NN47" s="993"/>
      <c r="NO47" s="993"/>
      <c r="NP47" s="993"/>
      <c r="NQ47" s="993"/>
      <c r="NR47" s="993"/>
      <c r="NS47" s="993"/>
      <c r="NT47" s="993"/>
      <c r="NU47" s="993"/>
      <c r="NV47" s="993"/>
      <c r="NW47" s="993"/>
      <c r="NX47" s="993"/>
      <c r="NY47" s="993"/>
      <c r="NZ47" s="993"/>
      <c r="OA47" s="993"/>
      <c r="OB47" s="993"/>
      <c r="OC47" s="993"/>
      <c r="OD47" s="993"/>
      <c r="OE47" s="993"/>
      <c r="OF47" s="993"/>
      <c r="OG47" s="993"/>
      <c r="OH47" s="993"/>
      <c r="OI47" s="993"/>
      <c r="OJ47" s="993"/>
      <c r="OK47" s="993"/>
      <c r="OL47" s="993"/>
      <c r="OM47" s="993"/>
      <c r="ON47" s="993"/>
      <c r="OO47" s="993"/>
      <c r="OP47" s="993"/>
      <c r="OQ47" s="993"/>
      <c r="OR47" s="993"/>
      <c r="OS47" s="993"/>
      <c r="OT47" s="993"/>
      <c r="OU47" s="993"/>
      <c r="OV47" s="993"/>
      <c r="OW47" s="993"/>
      <c r="OX47" s="993"/>
      <c r="OY47" s="993"/>
      <c r="OZ47" s="993"/>
      <c r="PA47" s="993"/>
      <c r="PB47" s="993"/>
      <c r="PC47" s="993"/>
      <c r="PD47" s="993"/>
      <c r="PE47" s="993"/>
      <c r="PF47" s="993"/>
      <c r="PG47" s="993"/>
      <c r="PH47" s="993"/>
      <c r="PI47" s="993"/>
      <c r="PJ47" s="993"/>
      <c r="PK47" s="993"/>
      <c r="PL47" s="993"/>
      <c r="PM47" s="993"/>
      <c r="PN47" s="993"/>
      <c r="PO47" s="993"/>
      <c r="PP47" s="993"/>
      <c r="PQ47" s="993"/>
      <c r="PR47" s="993"/>
      <c r="PS47" s="993"/>
      <c r="PT47" s="993"/>
      <c r="PU47" s="993"/>
      <c r="PV47" s="993"/>
      <c r="PW47" s="993"/>
      <c r="PX47" s="993"/>
      <c r="PY47" s="993"/>
      <c r="PZ47" s="993"/>
      <c r="QA47" s="993"/>
      <c r="QB47" s="993"/>
      <c r="QC47" s="993"/>
      <c r="QD47" s="993"/>
      <c r="QE47" s="993"/>
      <c r="QF47" s="993"/>
      <c r="QG47" s="993"/>
      <c r="QH47" s="993"/>
      <c r="QI47" s="993"/>
      <c r="QJ47" s="993"/>
      <c r="QK47" s="993"/>
      <c r="QL47" s="993"/>
      <c r="QM47" s="993"/>
      <c r="QN47" s="993"/>
      <c r="QO47" s="993"/>
      <c r="QP47" s="993"/>
      <c r="QQ47" s="993"/>
      <c r="QR47" s="993"/>
      <c r="QS47" s="993"/>
      <c r="QT47" s="993"/>
      <c r="QU47" s="993"/>
      <c r="QV47" s="993"/>
      <c r="QW47" s="993"/>
      <c r="QX47" s="993"/>
      <c r="QY47" s="993"/>
      <c r="QZ47" s="993"/>
      <c r="RA47" s="993"/>
      <c r="RB47" s="993"/>
      <c r="RC47" s="993"/>
      <c r="RD47" s="993"/>
      <c r="RE47" s="993"/>
      <c r="RF47" s="993"/>
      <c r="RG47" s="993"/>
      <c r="RH47" s="993"/>
      <c r="RI47" s="993"/>
      <c r="RJ47" s="993"/>
      <c r="RK47" s="993"/>
      <c r="RL47" s="993"/>
      <c r="RM47" s="993"/>
      <c r="RN47" s="993"/>
      <c r="RO47" s="993"/>
      <c r="RP47" s="993"/>
      <c r="RQ47" s="993"/>
      <c r="RR47" s="993"/>
      <c r="RS47" s="993"/>
      <c r="RT47" s="993"/>
      <c r="RU47" s="993"/>
      <c r="RV47" s="993"/>
      <c r="RW47" s="993"/>
      <c r="RX47" s="993"/>
      <c r="RY47" s="993"/>
      <c r="RZ47" s="993"/>
      <c r="SA47" s="993"/>
      <c r="SB47" s="993"/>
      <c r="SC47" s="993"/>
      <c r="SD47" s="993"/>
      <c r="SE47" s="993"/>
      <c r="SF47" s="993"/>
      <c r="SG47" s="993"/>
      <c r="SH47" s="993"/>
      <c r="SI47" s="993"/>
      <c r="SJ47" s="993"/>
      <c r="SK47" s="993"/>
      <c r="SL47" s="993"/>
      <c r="SM47" s="993"/>
      <c r="SN47" s="993"/>
      <c r="SO47" s="993"/>
      <c r="SP47" s="993"/>
      <c r="SQ47" s="993"/>
      <c r="SR47" s="993"/>
      <c r="SS47" s="993"/>
      <c r="ST47" s="993"/>
      <c r="SU47" s="993"/>
      <c r="SV47" s="993"/>
      <c r="SW47" s="993"/>
      <c r="SX47" s="993"/>
      <c r="SY47" s="993"/>
      <c r="SZ47" s="993"/>
      <c r="TA47" s="993"/>
      <c r="TB47" s="993"/>
      <c r="TC47" s="993"/>
      <c r="TD47" s="993"/>
      <c r="TE47" s="993"/>
      <c r="TF47" s="993"/>
      <c r="TG47" s="993"/>
      <c r="TH47" s="993"/>
      <c r="TI47" s="993"/>
      <c r="TJ47" s="993"/>
      <c r="TK47" s="993"/>
      <c r="TL47" s="993"/>
      <c r="TM47" s="993"/>
      <c r="TN47" s="993"/>
      <c r="TO47" s="993"/>
      <c r="TP47" s="993"/>
      <c r="TQ47" s="993"/>
      <c r="TR47" s="993"/>
      <c r="TS47" s="993"/>
      <c r="TT47" s="993"/>
      <c r="TU47" s="993"/>
      <c r="TV47" s="993"/>
      <c r="TW47" s="993"/>
      <c r="TX47" s="993"/>
      <c r="TY47" s="993"/>
      <c r="TZ47" s="993"/>
      <c r="UA47" s="993"/>
      <c r="UB47" s="993"/>
      <c r="UC47" s="993"/>
      <c r="UD47" s="993"/>
      <c r="UE47" s="993"/>
      <c r="UF47" s="993"/>
      <c r="UG47" s="993"/>
      <c r="UH47" s="993"/>
      <c r="UI47" s="993"/>
      <c r="UJ47" s="993"/>
      <c r="UK47" s="993"/>
      <c r="UL47" s="993"/>
      <c r="UM47" s="993"/>
      <c r="UN47" s="993"/>
      <c r="UO47" s="993"/>
      <c r="UP47" s="993"/>
      <c r="UQ47" s="993"/>
      <c r="UR47" s="993"/>
      <c r="US47" s="993"/>
      <c r="UT47" s="993"/>
      <c r="UU47" s="993"/>
      <c r="UV47" s="993"/>
      <c r="UW47" s="993"/>
      <c r="UX47" s="993"/>
      <c r="UY47" s="993"/>
      <c r="UZ47" s="993"/>
      <c r="VA47" s="993"/>
      <c r="VB47" s="993"/>
      <c r="VC47" s="993"/>
      <c r="VD47" s="993"/>
      <c r="VE47" s="993"/>
      <c r="VF47" s="993"/>
      <c r="VG47" s="993"/>
      <c r="VH47" s="993"/>
      <c r="VI47" s="993"/>
      <c r="VJ47" s="993"/>
      <c r="VK47" s="993"/>
      <c r="VL47" s="993"/>
      <c r="VM47" s="993"/>
      <c r="VN47" s="993"/>
      <c r="VO47" s="993"/>
      <c r="VP47" s="993"/>
      <c r="VQ47" s="993"/>
      <c r="VR47" s="993"/>
      <c r="VS47" s="993"/>
      <c r="VT47" s="993"/>
      <c r="VU47" s="993"/>
      <c r="VV47" s="993"/>
      <c r="VW47" s="993"/>
      <c r="VX47" s="993"/>
      <c r="VY47" s="993"/>
      <c r="VZ47" s="993"/>
      <c r="WA47" s="993"/>
      <c r="WB47" s="993"/>
      <c r="WC47" s="993"/>
      <c r="WD47" s="993"/>
      <c r="WE47" s="993"/>
      <c r="WF47" s="993"/>
      <c r="WG47" s="993"/>
      <c r="WH47" s="993"/>
      <c r="WI47" s="993"/>
      <c r="WJ47" s="993"/>
      <c r="WK47" s="993"/>
      <c r="WL47" s="993"/>
      <c r="WM47" s="993"/>
      <c r="WN47" s="993"/>
      <c r="WO47" s="993"/>
      <c r="WP47" s="993"/>
      <c r="WQ47" s="993"/>
      <c r="WR47" s="993"/>
      <c r="WS47" s="993"/>
      <c r="WT47" s="993"/>
      <c r="WU47" s="993"/>
      <c r="WV47" s="993"/>
      <c r="WW47" s="993"/>
      <c r="WX47" s="993"/>
      <c r="WY47" s="993"/>
      <c r="WZ47" s="993"/>
      <c r="XA47" s="993"/>
      <c r="XB47" s="993"/>
      <c r="XC47" s="993"/>
      <c r="XD47" s="993"/>
      <c r="XE47" s="993"/>
      <c r="XF47" s="993"/>
      <c r="XG47" s="993"/>
      <c r="XH47" s="993"/>
      <c r="XI47" s="993"/>
      <c r="XJ47" s="993"/>
      <c r="XK47" s="993"/>
      <c r="XL47" s="993"/>
      <c r="XM47" s="993"/>
      <c r="XN47" s="993"/>
      <c r="XO47" s="993"/>
      <c r="XP47" s="993"/>
      <c r="XQ47" s="993"/>
      <c r="XR47" s="993"/>
      <c r="XS47" s="993"/>
      <c r="XT47" s="993"/>
      <c r="XU47" s="993"/>
      <c r="XV47" s="993"/>
      <c r="XW47" s="993"/>
      <c r="XX47" s="993"/>
      <c r="XY47" s="993"/>
      <c r="XZ47" s="993"/>
      <c r="YA47" s="993"/>
      <c r="YB47" s="993"/>
      <c r="YC47" s="993"/>
      <c r="YD47" s="993"/>
      <c r="YE47" s="993"/>
      <c r="YF47" s="993"/>
      <c r="YG47" s="993"/>
      <c r="YH47" s="993"/>
      <c r="YI47" s="993"/>
      <c r="YJ47" s="993"/>
      <c r="YK47" s="993"/>
      <c r="YL47" s="993"/>
      <c r="YM47" s="993"/>
      <c r="YN47" s="993"/>
      <c r="YO47" s="993"/>
      <c r="YP47" s="993"/>
      <c r="YQ47" s="993"/>
      <c r="YR47" s="993"/>
      <c r="YS47" s="993"/>
      <c r="YT47" s="993"/>
      <c r="YU47" s="993"/>
      <c r="YV47" s="993"/>
      <c r="YW47" s="993"/>
      <c r="YX47" s="993"/>
      <c r="YY47" s="993"/>
      <c r="YZ47" s="993"/>
      <c r="ZA47" s="993"/>
      <c r="ZB47" s="993"/>
      <c r="ZC47" s="993"/>
      <c r="ZD47" s="993"/>
      <c r="ZE47" s="993"/>
      <c r="ZF47" s="993"/>
      <c r="ZG47" s="993"/>
      <c r="ZH47" s="993"/>
      <c r="ZI47" s="993"/>
      <c r="ZJ47" s="993"/>
      <c r="ZK47" s="993"/>
      <c r="ZL47" s="993"/>
      <c r="ZM47" s="993"/>
      <c r="ZN47" s="993"/>
      <c r="ZO47" s="993"/>
      <c r="ZP47" s="993"/>
      <c r="ZQ47" s="993"/>
      <c r="ZR47" s="993"/>
      <c r="ZS47" s="993"/>
      <c r="ZT47" s="993"/>
      <c r="ZU47" s="993"/>
      <c r="ZV47" s="993"/>
      <c r="ZW47" s="993"/>
      <c r="ZX47" s="993"/>
      <c r="ZY47" s="993"/>
      <c r="ZZ47" s="993"/>
      <c r="AAA47" s="993"/>
      <c r="AAB47" s="993"/>
      <c r="AAC47" s="993"/>
      <c r="AAD47" s="993"/>
      <c r="AAE47" s="993"/>
      <c r="AAF47" s="993"/>
      <c r="AAG47" s="993"/>
      <c r="AAH47" s="993"/>
      <c r="AAI47" s="993"/>
      <c r="AAJ47" s="993"/>
      <c r="AAK47" s="993"/>
      <c r="AAL47" s="993"/>
      <c r="AAM47" s="993"/>
      <c r="AAN47" s="993"/>
      <c r="AAO47" s="993"/>
      <c r="AAP47" s="993"/>
      <c r="AAQ47" s="993"/>
      <c r="AAR47" s="993"/>
      <c r="AAS47" s="993"/>
      <c r="AAT47" s="993"/>
      <c r="AAU47" s="993"/>
      <c r="AAV47" s="993"/>
      <c r="AAW47" s="993"/>
      <c r="AAX47" s="993"/>
      <c r="AAY47" s="993"/>
      <c r="AAZ47" s="993"/>
      <c r="ABA47" s="993"/>
      <c r="ABB47" s="993"/>
      <c r="ABC47" s="993"/>
      <c r="ABD47" s="993"/>
      <c r="ABE47" s="993"/>
      <c r="ABF47" s="993"/>
      <c r="ABG47" s="993"/>
      <c r="ABH47" s="993"/>
      <c r="ABI47" s="993"/>
      <c r="ABJ47" s="993"/>
      <c r="ABK47" s="993"/>
      <c r="ABL47" s="993"/>
      <c r="ABM47" s="993"/>
      <c r="ABN47" s="993"/>
      <c r="ABO47" s="993"/>
      <c r="ABP47" s="993"/>
      <c r="ABQ47" s="993"/>
      <c r="ABR47" s="993"/>
      <c r="ABS47" s="993"/>
      <c r="ABT47" s="993"/>
      <c r="ABU47" s="993"/>
      <c r="ABV47" s="993"/>
      <c r="ABW47" s="993"/>
      <c r="ABX47" s="993"/>
      <c r="ABY47" s="993"/>
      <c r="ABZ47" s="993"/>
      <c r="ACA47" s="993"/>
      <c r="ACB47" s="993"/>
      <c r="ACC47" s="993"/>
      <c r="ACD47" s="993"/>
      <c r="ACE47" s="993"/>
      <c r="ACF47" s="993"/>
      <c r="ACG47" s="993"/>
      <c r="ACH47" s="993"/>
      <c r="ACI47" s="993"/>
      <c r="ACJ47" s="993"/>
      <c r="ACK47" s="993"/>
      <c r="ACL47" s="993"/>
      <c r="ACM47" s="993"/>
      <c r="ACN47" s="993"/>
      <c r="ACO47" s="993"/>
      <c r="ACP47" s="993"/>
      <c r="ACQ47" s="993"/>
      <c r="ACR47" s="993"/>
      <c r="ACS47" s="993"/>
      <c r="ACT47" s="993"/>
      <c r="ACU47" s="993"/>
      <c r="ACV47" s="993"/>
      <c r="ACW47" s="993"/>
      <c r="ACX47" s="993"/>
      <c r="ACY47" s="993"/>
      <c r="ACZ47" s="993"/>
      <c r="ADA47" s="993"/>
      <c r="ADB47" s="993"/>
      <c r="ADC47" s="993"/>
      <c r="ADD47" s="993"/>
      <c r="ADE47" s="993"/>
      <c r="ADF47" s="993"/>
      <c r="ADG47" s="993"/>
      <c r="ADH47" s="993"/>
      <c r="ADI47" s="993"/>
      <c r="ADJ47" s="993"/>
      <c r="ADK47" s="993"/>
      <c r="ADL47" s="993"/>
      <c r="ADM47" s="993"/>
      <c r="ADN47" s="993"/>
      <c r="ADO47" s="993"/>
      <c r="ADP47" s="993"/>
      <c r="ADQ47" s="993"/>
      <c r="ADR47" s="993"/>
      <c r="ADS47" s="993"/>
      <c r="ADT47" s="993"/>
      <c r="ADU47" s="993"/>
      <c r="ADV47" s="993"/>
      <c r="ADW47" s="993"/>
      <c r="ADX47" s="993"/>
      <c r="ADY47" s="993"/>
      <c r="ADZ47" s="993"/>
      <c r="AEA47" s="993"/>
      <c r="AEB47" s="993"/>
      <c r="AEC47" s="993"/>
      <c r="AED47" s="993"/>
      <c r="AEE47" s="993"/>
      <c r="AEF47" s="993"/>
      <c r="AEG47" s="993"/>
      <c r="AEH47" s="993"/>
      <c r="AEI47" s="993"/>
      <c r="AEJ47" s="993"/>
      <c r="AEK47" s="993"/>
      <c r="AEL47" s="993"/>
      <c r="AEM47" s="993"/>
      <c r="AEN47" s="993"/>
      <c r="AEO47" s="993"/>
      <c r="AEP47" s="993"/>
      <c r="AEQ47" s="993"/>
      <c r="AER47" s="993"/>
      <c r="AES47" s="993"/>
      <c r="AET47" s="993"/>
      <c r="AEU47" s="993"/>
      <c r="AEV47" s="993"/>
      <c r="AEW47" s="993"/>
      <c r="AEX47" s="993"/>
      <c r="AEY47" s="993"/>
      <c r="AEZ47" s="993"/>
      <c r="AFA47" s="993"/>
      <c r="AFB47" s="993"/>
      <c r="AFC47" s="993"/>
      <c r="AFD47" s="993"/>
      <c r="AFE47" s="993"/>
      <c r="AFF47" s="993"/>
      <c r="AFG47" s="993"/>
      <c r="AFH47" s="993"/>
      <c r="AFI47" s="993"/>
      <c r="AFJ47" s="993"/>
      <c r="AFK47" s="993"/>
      <c r="AFL47" s="993"/>
      <c r="AFM47" s="993"/>
      <c r="AFN47" s="993"/>
      <c r="AFO47" s="993"/>
      <c r="AFP47" s="993"/>
      <c r="AFQ47" s="993"/>
      <c r="AFR47" s="993"/>
      <c r="AFS47" s="993"/>
      <c r="AFT47" s="993"/>
      <c r="AFU47" s="993"/>
      <c r="AFV47" s="993"/>
      <c r="AFW47" s="993"/>
      <c r="AFX47" s="993"/>
      <c r="AFY47" s="993"/>
      <c r="AFZ47" s="993"/>
      <c r="AGA47" s="993"/>
      <c r="AGB47" s="993"/>
      <c r="AGC47" s="993"/>
      <c r="AGD47" s="993"/>
      <c r="AGE47" s="993"/>
      <c r="AGF47" s="993"/>
      <c r="AGG47" s="993"/>
      <c r="AGH47" s="993"/>
      <c r="AGI47" s="993"/>
      <c r="AGJ47" s="993"/>
      <c r="AGK47" s="993"/>
      <c r="AGL47" s="993"/>
      <c r="AGM47" s="993"/>
      <c r="AGN47" s="993"/>
      <c r="AGO47" s="993"/>
      <c r="AGP47" s="993"/>
      <c r="AGQ47" s="993"/>
      <c r="AGR47" s="993"/>
      <c r="AGS47" s="993"/>
      <c r="AGT47" s="993"/>
      <c r="AGU47" s="993"/>
      <c r="AGV47" s="993"/>
      <c r="AGW47" s="993"/>
      <c r="AGX47" s="993"/>
      <c r="AGY47" s="993"/>
      <c r="AGZ47" s="993"/>
      <c r="AHA47" s="993"/>
      <c r="AHB47" s="993"/>
      <c r="AHC47" s="993"/>
      <c r="AHD47" s="993"/>
      <c r="AHE47" s="993"/>
      <c r="AHF47" s="993"/>
      <c r="AHG47" s="993"/>
      <c r="AHH47" s="993"/>
      <c r="AHI47" s="993"/>
      <c r="AHJ47" s="993"/>
      <c r="AHK47" s="993"/>
      <c r="AHL47" s="993"/>
      <c r="AHM47" s="993"/>
      <c r="AHN47" s="993"/>
      <c r="AHO47" s="993"/>
      <c r="AHP47" s="993"/>
      <c r="AHQ47" s="993"/>
      <c r="AHR47" s="993"/>
      <c r="AHS47" s="993"/>
      <c r="AHT47" s="993"/>
      <c r="AHU47" s="993"/>
      <c r="AHV47" s="993"/>
      <c r="AHW47" s="993"/>
      <c r="AHX47" s="993"/>
      <c r="AHY47" s="993"/>
      <c r="AHZ47" s="993"/>
      <c r="AIA47" s="993"/>
      <c r="AIB47" s="993"/>
      <c r="AIC47" s="993"/>
      <c r="AID47" s="993"/>
      <c r="AIE47" s="993"/>
      <c r="AIF47" s="993"/>
      <c r="AIG47" s="993"/>
      <c r="AIH47" s="993"/>
      <c r="AII47" s="993"/>
      <c r="AIJ47" s="993"/>
      <c r="AIK47" s="993"/>
      <c r="AIL47" s="993"/>
      <c r="AIM47" s="993"/>
      <c r="AIN47" s="993"/>
      <c r="AIO47" s="993"/>
      <c r="AIP47" s="993"/>
      <c r="AIQ47" s="993"/>
      <c r="AIR47" s="993"/>
      <c r="AIS47" s="993"/>
      <c r="AIT47" s="993"/>
      <c r="AIU47" s="993"/>
      <c r="AIV47" s="993"/>
      <c r="AIW47" s="993"/>
      <c r="AIX47" s="993"/>
      <c r="AIY47" s="993"/>
      <c r="AIZ47" s="993"/>
      <c r="AJA47" s="993"/>
      <c r="AJB47" s="993"/>
      <c r="AJC47" s="993"/>
      <c r="AJD47" s="993"/>
      <c r="AJE47" s="993"/>
      <c r="AJF47" s="993"/>
      <c r="AJG47" s="993"/>
      <c r="AJH47" s="993"/>
      <c r="AJI47" s="993"/>
      <c r="AJJ47" s="993"/>
      <c r="AJK47" s="993"/>
      <c r="AJL47" s="993"/>
      <c r="AJM47" s="993"/>
      <c r="AJN47" s="993"/>
      <c r="AJO47" s="993"/>
      <c r="AJP47" s="993"/>
      <c r="AJQ47" s="993"/>
      <c r="AJR47" s="993"/>
      <c r="AJS47" s="993"/>
      <c r="AJT47" s="993"/>
      <c r="AJU47" s="993"/>
      <c r="AJV47" s="993"/>
      <c r="AJW47" s="993"/>
      <c r="AJX47" s="993"/>
      <c r="AJY47" s="993"/>
      <c r="AJZ47" s="993"/>
      <c r="AKA47" s="993"/>
      <c r="AKB47" s="993"/>
      <c r="AKC47" s="993"/>
      <c r="AKD47" s="993"/>
      <c r="AKE47" s="993"/>
      <c r="AKF47" s="993"/>
      <c r="AKG47" s="993"/>
      <c r="AKH47" s="993"/>
      <c r="AKI47" s="993"/>
      <c r="AKJ47" s="993"/>
      <c r="AKK47" s="993"/>
      <c r="AKL47" s="993"/>
      <c r="AKM47" s="993"/>
      <c r="AKN47" s="993"/>
      <c r="AKO47" s="993"/>
      <c r="AKP47" s="993"/>
      <c r="AKQ47" s="993"/>
      <c r="AKR47" s="993"/>
      <c r="AKS47" s="993"/>
      <c r="AKT47" s="993"/>
      <c r="AKU47" s="993"/>
      <c r="AKV47" s="993"/>
      <c r="AKW47" s="993"/>
      <c r="AKX47" s="993"/>
      <c r="AKY47" s="993"/>
      <c r="AKZ47" s="993"/>
      <c r="ALA47" s="993"/>
      <c r="ALB47" s="993"/>
      <c r="ALC47" s="993"/>
      <c r="ALD47" s="993"/>
      <c r="ALE47" s="993"/>
      <c r="ALF47" s="993"/>
      <c r="ALG47" s="993"/>
      <c r="ALH47" s="993"/>
      <c r="ALI47" s="993"/>
      <c r="ALJ47" s="993"/>
      <c r="ALK47" s="993"/>
      <c r="ALL47" s="993"/>
      <c r="ALM47" s="993"/>
      <c r="ALN47" s="993"/>
      <c r="ALO47" s="993"/>
      <c r="ALP47" s="993"/>
      <c r="ALQ47" s="993"/>
      <c r="ALR47" s="993"/>
      <c r="ALS47" s="993"/>
      <c r="ALT47" s="993"/>
      <c r="ALU47" s="993"/>
      <c r="ALV47" s="993"/>
      <c r="ALW47" s="993"/>
      <c r="ALX47" s="993"/>
      <c r="ALY47" s="993"/>
      <c r="ALZ47" s="993"/>
      <c r="AMA47" s="993"/>
      <c r="AMB47" s="993"/>
      <c r="AMC47" s="993"/>
      <c r="AMD47" s="993"/>
      <c r="AME47" s="993"/>
      <c r="AMF47" s="993"/>
      <c r="AMG47" s="993"/>
      <c r="AMH47" s="993"/>
      <c r="AMI47" s="993"/>
      <c r="AMJ47" s="993"/>
      <c r="AMK47" s="993"/>
      <c r="AML47" s="993"/>
      <c r="AMM47" s="993"/>
      <c r="AMN47" s="993"/>
      <c r="AMO47" s="993"/>
      <c r="AMP47" s="993"/>
      <c r="AMQ47" s="993"/>
      <c r="AMR47" s="993"/>
      <c r="AMS47" s="993"/>
      <c r="AMT47" s="993"/>
      <c r="AMU47" s="993"/>
      <c r="AMV47" s="993"/>
      <c r="AMW47" s="993"/>
      <c r="AMX47" s="993"/>
      <c r="AMY47" s="993"/>
      <c r="AMZ47" s="993"/>
      <c r="ANA47" s="993"/>
      <c r="ANB47" s="993"/>
      <c r="ANC47" s="993"/>
      <c r="AND47" s="993"/>
      <c r="ANE47" s="993"/>
      <c r="ANF47" s="993"/>
      <c r="ANG47" s="993"/>
      <c r="ANH47" s="993"/>
      <c r="ANI47" s="993"/>
      <c r="ANJ47" s="993"/>
      <c r="ANK47" s="993"/>
      <c r="ANL47" s="993"/>
      <c r="ANM47" s="993"/>
      <c r="ANN47" s="993"/>
      <c r="ANO47" s="993"/>
      <c r="ANP47" s="993"/>
      <c r="ANQ47" s="993"/>
      <c r="ANR47" s="993"/>
      <c r="ANS47" s="993"/>
      <c r="ANT47" s="993"/>
      <c r="ANU47" s="993"/>
      <c r="ANV47" s="993"/>
      <c r="ANW47" s="993"/>
      <c r="ANX47" s="993"/>
      <c r="ANY47" s="993"/>
      <c r="ANZ47" s="993"/>
      <c r="AOA47" s="993"/>
      <c r="AOB47" s="993"/>
      <c r="AOC47" s="993"/>
      <c r="AOD47" s="993"/>
      <c r="AOE47" s="993"/>
      <c r="AOF47" s="993"/>
      <c r="AOG47" s="993"/>
      <c r="AOH47" s="993"/>
      <c r="AOI47" s="993"/>
      <c r="AOJ47" s="993"/>
      <c r="AOK47" s="993"/>
      <c r="AOL47" s="993"/>
      <c r="AOM47" s="993"/>
      <c r="AON47" s="993"/>
      <c r="AOO47" s="993"/>
      <c r="AOP47" s="993"/>
      <c r="AOQ47" s="993"/>
      <c r="AOR47" s="993"/>
      <c r="AOS47" s="993"/>
      <c r="AOT47" s="993"/>
      <c r="AOU47" s="993"/>
      <c r="AOV47" s="993"/>
      <c r="AOW47" s="993"/>
      <c r="AOX47" s="993"/>
      <c r="AOY47" s="993"/>
      <c r="AOZ47" s="993"/>
      <c r="APA47" s="993"/>
      <c r="APB47" s="993"/>
      <c r="APC47" s="993"/>
      <c r="APD47" s="993"/>
      <c r="APE47" s="993"/>
      <c r="APF47" s="993"/>
      <c r="APG47" s="993"/>
      <c r="APH47" s="993"/>
      <c r="API47" s="993"/>
      <c r="APJ47" s="993"/>
      <c r="APK47" s="993"/>
      <c r="APL47" s="993"/>
      <c r="APM47" s="993"/>
      <c r="APN47" s="993"/>
      <c r="APO47" s="993"/>
      <c r="APP47" s="993"/>
      <c r="APQ47" s="993"/>
      <c r="APR47" s="993"/>
      <c r="APS47" s="993"/>
      <c r="APT47" s="993"/>
      <c r="APU47" s="993"/>
      <c r="APV47" s="993"/>
      <c r="APW47" s="993"/>
      <c r="APX47" s="993"/>
      <c r="APY47" s="993"/>
      <c r="APZ47" s="993"/>
      <c r="AQA47" s="993"/>
      <c r="AQB47" s="993"/>
      <c r="AQC47" s="993"/>
      <c r="AQD47" s="993"/>
      <c r="AQE47" s="993"/>
      <c r="AQF47" s="993"/>
      <c r="AQG47" s="993"/>
      <c r="AQH47" s="993"/>
      <c r="AQI47" s="993"/>
      <c r="AQJ47" s="993"/>
      <c r="AQK47" s="993"/>
      <c r="AQL47" s="993"/>
      <c r="AQM47" s="993"/>
      <c r="AQN47" s="993"/>
      <c r="AQO47" s="993"/>
      <c r="AQP47" s="993"/>
      <c r="AQQ47" s="993"/>
      <c r="AQR47" s="993"/>
      <c r="AQS47" s="993"/>
      <c r="AQT47" s="993"/>
      <c r="AQU47" s="993"/>
      <c r="AQV47" s="993"/>
      <c r="AQW47" s="993"/>
      <c r="AQX47" s="993"/>
      <c r="AQY47" s="993"/>
      <c r="AQZ47" s="993"/>
      <c r="ARA47" s="993"/>
      <c r="ARB47" s="993"/>
      <c r="ARC47" s="993"/>
      <c r="ARD47" s="993"/>
      <c r="ARE47" s="993"/>
      <c r="ARF47" s="993"/>
      <c r="ARG47" s="993"/>
      <c r="ARH47" s="993"/>
      <c r="ARI47" s="993"/>
      <c r="ARJ47" s="993"/>
      <c r="ARK47" s="993"/>
      <c r="ARL47" s="993"/>
      <c r="ARM47" s="993"/>
      <c r="ARN47" s="993"/>
      <c r="ARO47" s="993"/>
      <c r="ARP47" s="993"/>
      <c r="ARQ47" s="993"/>
      <c r="ARR47" s="993"/>
      <c r="ARS47" s="993"/>
      <c r="ART47" s="993"/>
      <c r="ARU47" s="993"/>
      <c r="ARV47" s="993"/>
      <c r="ARW47" s="993"/>
      <c r="ARX47" s="993"/>
      <c r="ARY47" s="993"/>
      <c r="ARZ47" s="993"/>
      <c r="ASA47" s="993"/>
      <c r="ASB47" s="993"/>
      <c r="ASC47" s="993"/>
      <c r="ASD47" s="993"/>
      <c r="ASE47" s="993"/>
      <c r="ASF47" s="993"/>
      <c r="ASG47" s="993"/>
      <c r="ASH47" s="993"/>
      <c r="ASI47" s="993"/>
      <c r="ASJ47" s="993"/>
      <c r="ASK47" s="993"/>
      <c r="ASL47" s="993"/>
      <c r="ASM47" s="993"/>
      <c r="ASN47" s="993"/>
      <c r="ASO47" s="993"/>
      <c r="ASP47" s="993"/>
      <c r="ASQ47" s="993"/>
      <c r="ASR47" s="993"/>
      <c r="ASS47" s="993"/>
      <c r="AST47" s="993"/>
      <c r="ASU47" s="993"/>
      <c r="ASV47" s="993"/>
      <c r="ASW47" s="993"/>
      <c r="ASX47" s="993"/>
      <c r="ASY47" s="993"/>
      <c r="ASZ47" s="993"/>
      <c r="ATA47" s="993"/>
      <c r="ATB47" s="993"/>
      <c r="ATC47" s="993"/>
      <c r="ATD47" s="993"/>
      <c r="ATE47" s="993"/>
      <c r="ATF47" s="993"/>
      <c r="ATG47" s="993"/>
      <c r="ATH47" s="993"/>
      <c r="ATI47" s="993"/>
      <c r="ATJ47" s="993"/>
      <c r="ATK47" s="993"/>
      <c r="ATL47" s="993"/>
      <c r="ATM47" s="993"/>
      <c r="ATN47" s="993"/>
      <c r="ATO47" s="993"/>
      <c r="ATP47" s="993"/>
      <c r="ATQ47" s="993"/>
      <c r="ATR47" s="993"/>
      <c r="ATS47" s="993"/>
      <c r="ATT47" s="993"/>
      <c r="ATU47" s="993"/>
      <c r="ATV47" s="993"/>
      <c r="ATW47" s="993"/>
      <c r="ATX47" s="993"/>
      <c r="ATY47" s="993"/>
      <c r="ATZ47" s="993"/>
      <c r="AUA47" s="993"/>
      <c r="AUB47" s="993"/>
      <c r="AUC47" s="993"/>
      <c r="AUD47" s="993"/>
      <c r="AUE47" s="993"/>
      <c r="AUF47" s="993"/>
      <c r="AUG47" s="993"/>
      <c r="AUH47" s="993"/>
      <c r="AUI47" s="993"/>
      <c r="AUJ47" s="993"/>
      <c r="AUK47" s="993"/>
      <c r="AUL47" s="993"/>
      <c r="AUM47" s="993"/>
      <c r="AUN47" s="993"/>
      <c r="AUO47" s="993"/>
      <c r="AUP47" s="993"/>
      <c r="AUQ47" s="993"/>
      <c r="AUR47" s="993"/>
      <c r="AUS47" s="993"/>
      <c r="AUT47" s="993"/>
      <c r="AUU47" s="993"/>
      <c r="AUV47" s="993"/>
      <c r="AUW47" s="993"/>
      <c r="AUX47" s="993"/>
      <c r="AUY47" s="993"/>
      <c r="AUZ47" s="993"/>
      <c r="AVA47" s="993"/>
      <c r="AVB47" s="993"/>
      <c r="AVC47" s="993"/>
      <c r="AVD47" s="993"/>
      <c r="AVE47" s="993"/>
      <c r="AVF47" s="993"/>
      <c r="AVG47" s="993"/>
      <c r="AVH47" s="993"/>
      <c r="AVI47" s="993"/>
      <c r="AVJ47" s="993"/>
      <c r="AVK47" s="993"/>
      <c r="AVL47" s="993"/>
      <c r="AVM47" s="993"/>
      <c r="AVN47" s="993"/>
      <c r="AVO47" s="993"/>
      <c r="AVP47" s="993"/>
      <c r="AVQ47" s="993"/>
      <c r="AVR47" s="993"/>
      <c r="AVS47" s="993"/>
      <c r="AVT47" s="993"/>
      <c r="AVU47" s="993"/>
      <c r="AVV47" s="993"/>
      <c r="AVW47" s="993"/>
      <c r="AVX47" s="993"/>
      <c r="AVY47" s="993"/>
      <c r="AVZ47" s="993"/>
      <c r="AWA47" s="993"/>
      <c r="AWB47" s="993"/>
      <c r="AWC47" s="993"/>
      <c r="AWD47" s="993"/>
      <c r="AWE47" s="993"/>
      <c r="AWF47" s="993"/>
      <c r="AWG47" s="993"/>
      <c r="AWH47" s="993"/>
      <c r="AWI47" s="993"/>
      <c r="AWJ47" s="993"/>
      <c r="AWK47" s="993"/>
      <c r="AWL47" s="993"/>
      <c r="AWM47" s="993"/>
      <c r="AWN47" s="993"/>
      <c r="AWO47" s="993"/>
      <c r="AWP47" s="993"/>
      <c r="AWQ47" s="993"/>
      <c r="AWR47" s="993"/>
      <c r="AWS47" s="993"/>
      <c r="AWT47" s="993"/>
      <c r="AWU47" s="993"/>
      <c r="AWV47" s="993"/>
      <c r="AWW47" s="993"/>
      <c r="AWX47" s="993"/>
      <c r="AWY47" s="993"/>
      <c r="AWZ47" s="993"/>
      <c r="AXA47" s="993"/>
      <c r="AXB47" s="993"/>
      <c r="AXC47" s="993"/>
      <c r="AXD47" s="993"/>
      <c r="AXE47" s="993"/>
      <c r="AXF47" s="993"/>
      <c r="AXG47" s="993"/>
      <c r="AXH47" s="993"/>
      <c r="AXI47" s="993"/>
      <c r="AXJ47" s="993"/>
      <c r="AXK47" s="993"/>
      <c r="AXL47" s="993"/>
      <c r="AXM47" s="993"/>
      <c r="AXN47" s="993"/>
      <c r="AXO47" s="993"/>
      <c r="AXP47" s="993"/>
      <c r="AXQ47" s="993"/>
      <c r="AXR47" s="993"/>
      <c r="AXS47" s="993"/>
      <c r="AXT47" s="993"/>
      <c r="AXU47" s="993"/>
      <c r="AXV47" s="993"/>
      <c r="AXW47" s="993"/>
      <c r="AXX47" s="993"/>
      <c r="AXY47" s="993"/>
      <c r="AXZ47" s="993"/>
      <c r="AYA47" s="993"/>
      <c r="AYB47" s="993"/>
      <c r="AYC47" s="993"/>
      <c r="AYD47" s="993"/>
      <c r="AYE47" s="993"/>
      <c r="AYF47" s="993"/>
      <c r="AYG47" s="993"/>
      <c r="AYH47" s="993"/>
      <c r="AYI47" s="993"/>
      <c r="AYJ47" s="993"/>
      <c r="AYK47" s="993"/>
      <c r="AYL47" s="993"/>
      <c r="AYM47" s="993"/>
      <c r="AYN47" s="993"/>
      <c r="AYO47" s="993"/>
      <c r="AYP47" s="993"/>
      <c r="AYQ47" s="993"/>
      <c r="AYR47" s="993"/>
      <c r="AYS47" s="993"/>
      <c r="AYT47" s="993"/>
      <c r="AYU47" s="993"/>
      <c r="AYV47" s="993"/>
      <c r="AYW47" s="993"/>
      <c r="AYX47" s="993"/>
      <c r="AYY47" s="993"/>
      <c r="AYZ47" s="993"/>
      <c r="AZA47" s="993"/>
      <c r="AZB47" s="993"/>
      <c r="AZC47" s="993"/>
      <c r="AZD47" s="993"/>
      <c r="AZE47" s="993"/>
      <c r="AZF47" s="993"/>
      <c r="AZG47" s="993"/>
      <c r="AZH47" s="993"/>
      <c r="AZI47" s="993"/>
      <c r="AZJ47" s="993"/>
      <c r="AZK47" s="993"/>
      <c r="AZL47" s="993"/>
      <c r="AZM47" s="993"/>
      <c r="AZN47" s="993"/>
      <c r="AZO47" s="993"/>
      <c r="AZP47" s="993"/>
      <c r="AZQ47" s="993"/>
      <c r="AZR47" s="993"/>
      <c r="AZS47" s="993"/>
      <c r="AZT47" s="993"/>
      <c r="AZU47" s="993"/>
      <c r="AZV47" s="993"/>
      <c r="AZW47" s="993"/>
      <c r="AZX47" s="993"/>
      <c r="AZY47" s="993"/>
      <c r="AZZ47" s="993"/>
      <c r="BAA47" s="993"/>
      <c r="BAB47" s="993"/>
      <c r="BAC47" s="993"/>
      <c r="BAD47" s="993"/>
      <c r="BAE47" s="993"/>
      <c r="BAF47" s="993"/>
      <c r="BAG47" s="993"/>
      <c r="BAH47" s="993"/>
      <c r="BAI47" s="993"/>
      <c r="BAJ47" s="993"/>
      <c r="BAK47" s="993"/>
      <c r="BAL47" s="993"/>
      <c r="BAM47" s="993"/>
      <c r="BAN47" s="993"/>
      <c r="BAO47" s="993"/>
      <c r="BAP47" s="993"/>
      <c r="BAQ47" s="993"/>
      <c r="BAR47" s="993"/>
      <c r="BAS47" s="993"/>
      <c r="BAT47" s="993"/>
      <c r="BAU47" s="993"/>
      <c r="BAV47" s="993"/>
      <c r="BAW47" s="993"/>
      <c r="BAX47" s="993"/>
      <c r="BAY47" s="993"/>
      <c r="BAZ47" s="993"/>
      <c r="BBA47" s="993"/>
      <c r="BBB47" s="993"/>
      <c r="BBC47" s="993"/>
      <c r="BBD47" s="993"/>
      <c r="BBE47" s="993"/>
      <c r="BBF47" s="993"/>
      <c r="BBG47" s="993"/>
      <c r="BBH47" s="993"/>
      <c r="BBI47" s="993"/>
      <c r="BBJ47" s="993"/>
      <c r="BBK47" s="993"/>
      <c r="BBL47" s="993"/>
      <c r="BBM47" s="993"/>
      <c r="BBN47" s="993"/>
      <c r="BBO47" s="993"/>
      <c r="BBP47" s="993"/>
      <c r="BBQ47" s="993"/>
      <c r="BBR47" s="993"/>
      <c r="BBS47" s="993"/>
      <c r="BBT47" s="993"/>
      <c r="BBU47" s="993"/>
      <c r="BBV47" s="993"/>
      <c r="BBW47" s="993"/>
      <c r="BBX47" s="993"/>
      <c r="BBY47" s="993"/>
      <c r="BBZ47" s="993"/>
      <c r="BCA47" s="993"/>
      <c r="BCB47" s="993"/>
      <c r="BCC47" s="993"/>
      <c r="BCD47" s="993"/>
      <c r="BCE47" s="993"/>
      <c r="BCF47" s="993"/>
      <c r="BCG47" s="993"/>
      <c r="BCH47" s="993"/>
      <c r="BCI47" s="993"/>
      <c r="BCJ47" s="993"/>
      <c r="BCK47" s="993"/>
      <c r="BCL47" s="993"/>
      <c r="BCM47" s="993"/>
      <c r="BCN47" s="993"/>
      <c r="BCO47" s="993"/>
      <c r="BCP47" s="993"/>
      <c r="BCQ47" s="993"/>
      <c r="BCR47" s="993"/>
      <c r="BCS47" s="993"/>
      <c r="BCT47" s="993"/>
      <c r="BCU47" s="993"/>
      <c r="BCV47" s="993"/>
      <c r="BCW47" s="993"/>
      <c r="BCX47" s="993"/>
      <c r="BCY47" s="993"/>
      <c r="BCZ47" s="993"/>
      <c r="BDA47" s="993"/>
      <c r="BDB47" s="993"/>
      <c r="BDC47" s="993"/>
      <c r="BDD47" s="993"/>
      <c r="BDE47" s="993"/>
      <c r="BDF47" s="993"/>
      <c r="BDG47" s="993"/>
      <c r="BDH47" s="993"/>
      <c r="BDI47" s="993"/>
      <c r="BDJ47" s="993"/>
      <c r="BDK47" s="993"/>
      <c r="BDL47" s="993"/>
      <c r="BDM47" s="993"/>
      <c r="BDN47" s="993"/>
      <c r="BDO47" s="993"/>
      <c r="BDP47" s="993"/>
      <c r="BDQ47" s="993"/>
      <c r="BDR47" s="993"/>
      <c r="BDS47" s="993"/>
      <c r="BDT47" s="993"/>
      <c r="BDU47" s="993"/>
      <c r="BDV47" s="993"/>
      <c r="BDW47" s="993"/>
      <c r="BDX47" s="993"/>
      <c r="BDY47" s="993"/>
      <c r="BDZ47" s="993"/>
      <c r="BEA47" s="993"/>
      <c r="BEB47" s="993"/>
      <c r="BEC47" s="993"/>
      <c r="BED47" s="993"/>
      <c r="BEE47" s="993"/>
      <c r="BEF47" s="993"/>
      <c r="BEG47" s="993"/>
      <c r="BEH47" s="993"/>
      <c r="BEI47" s="993"/>
      <c r="BEJ47" s="993"/>
      <c r="BEK47" s="993"/>
      <c r="BEL47" s="993"/>
      <c r="BEM47" s="993"/>
      <c r="BEN47" s="993"/>
      <c r="BEO47" s="993"/>
      <c r="BEP47" s="993"/>
      <c r="BEQ47" s="993"/>
      <c r="BER47" s="993"/>
      <c r="BES47" s="993"/>
      <c r="BET47" s="993"/>
      <c r="BEU47" s="993"/>
      <c r="BEV47" s="993"/>
      <c r="BEW47" s="993"/>
      <c r="BEX47" s="993"/>
      <c r="BEY47" s="993"/>
      <c r="BEZ47" s="993"/>
      <c r="BFA47" s="993"/>
      <c r="BFB47" s="993"/>
      <c r="BFC47" s="993"/>
      <c r="BFD47" s="993"/>
      <c r="BFE47" s="993"/>
      <c r="BFF47" s="993"/>
      <c r="BFG47" s="993"/>
      <c r="BFH47" s="993"/>
      <c r="BFI47" s="993"/>
      <c r="BFJ47" s="993"/>
      <c r="BFK47" s="993"/>
      <c r="BFL47" s="993"/>
      <c r="BFM47" s="993"/>
      <c r="BFN47" s="993"/>
      <c r="BFO47" s="993"/>
      <c r="BFP47" s="993"/>
      <c r="BFQ47" s="993"/>
      <c r="BFR47" s="993"/>
      <c r="BFS47" s="993"/>
      <c r="BFT47" s="993"/>
      <c r="BFU47" s="993"/>
      <c r="BFV47" s="993"/>
      <c r="BFW47" s="993"/>
      <c r="BFX47" s="993"/>
      <c r="BFY47" s="993"/>
      <c r="BFZ47" s="993"/>
      <c r="BGA47" s="993"/>
      <c r="BGB47" s="993"/>
      <c r="BGC47" s="993"/>
      <c r="BGD47" s="993"/>
      <c r="BGE47" s="993"/>
      <c r="BGF47" s="993"/>
      <c r="BGG47" s="993"/>
      <c r="BGH47" s="993"/>
      <c r="BGI47" s="993"/>
      <c r="BGJ47" s="993"/>
      <c r="BGK47" s="993"/>
      <c r="BGL47" s="993"/>
      <c r="BGM47" s="993"/>
      <c r="BGN47" s="993"/>
      <c r="BGO47" s="993"/>
      <c r="BGP47" s="993"/>
      <c r="BGQ47" s="993"/>
      <c r="BGR47" s="993"/>
      <c r="BGS47" s="993"/>
      <c r="BGT47" s="993"/>
      <c r="BGU47" s="993"/>
      <c r="BGV47" s="993"/>
      <c r="BGW47" s="993"/>
      <c r="BGX47" s="993"/>
      <c r="BGY47" s="993"/>
      <c r="BGZ47" s="993"/>
      <c r="BHA47" s="993"/>
      <c r="BHB47" s="993"/>
      <c r="BHC47" s="993"/>
      <c r="BHD47" s="993"/>
      <c r="BHE47" s="993"/>
      <c r="BHF47" s="993"/>
      <c r="BHG47" s="993"/>
      <c r="BHH47" s="993"/>
      <c r="BHI47" s="993"/>
      <c r="BHJ47" s="993"/>
      <c r="BHK47" s="993"/>
      <c r="BHL47" s="993"/>
      <c r="BHM47" s="993"/>
      <c r="BHN47" s="993"/>
      <c r="BHO47" s="993"/>
      <c r="BHP47" s="993"/>
      <c r="BHQ47" s="993"/>
      <c r="BHR47" s="993"/>
      <c r="BHS47" s="993"/>
      <c r="BHT47" s="993"/>
      <c r="BHU47" s="993"/>
      <c r="BHV47" s="993"/>
      <c r="BHW47" s="993"/>
      <c r="BHX47" s="993"/>
      <c r="BHY47" s="993"/>
      <c r="BHZ47" s="993"/>
      <c r="BIA47" s="993"/>
      <c r="BIB47" s="993"/>
      <c r="BIC47" s="993"/>
      <c r="BID47" s="993"/>
      <c r="BIE47" s="993"/>
      <c r="BIF47" s="993"/>
      <c r="BIG47" s="993"/>
      <c r="BIH47" s="993"/>
      <c r="BII47" s="993"/>
      <c r="BIJ47" s="993"/>
      <c r="BIK47" s="993"/>
      <c r="BIL47" s="993"/>
      <c r="BIM47" s="993"/>
      <c r="BIN47" s="993"/>
      <c r="BIO47" s="993"/>
      <c r="BIP47" s="993"/>
      <c r="BIQ47" s="993"/>
      <c r="BIR47" s="993"/>
      <c r="BIS47" s="993"/>
      <c r="BIT47" s="993"/>
      <c r="BIU47" s="993"/>
      <c r="BIV47" s="993"/>
      <c r="BIW47" s="993"/>
      <c r="BIX47" s="993"/>
      <c r="BIY47" s="993"/>
      <c r="BIZ47" s="993"/>
      <c r="BJA47" s="993"/>
      <c r="BJB47" s="993"/>
      <c r="BJC47" s="993"/>
      <c r="BJD47" s="993"/>
      <c r="BJE47" s="993"/>
      <c r="BJF47" s="993"/>
      <c r="BJG47" s="993"/>
      <c r="BJH47" s="993"/>
      <c r="BJI47" s="993"/>
      <c r="BJJ47" s="993"/>
      <c r="BJK47" s="993"/>
      <c r="BJL47" s="993"/>
      <c r="BJM47" s="993"/>
      <c r="BJN47" s="993"/>
      <c r="BJO47" s="993"/>
      <c r="BJP47" s="993"/>
      <c r="BJQ47" s="993"/>
      <c r="BJR47" s="993"/>
      <c r="BJS47" s="993"/>
      <c r="BJT47" s="993"/>
      <c r="BJU47" s="993"/>
      <c r="BJV47" s="993"/>
      <c r="BJW47" s="993"/>
      <c r="BJX47" s="993"/>
      <c r="BJY47" s="993"/>
      <c r="BJZ47" s="993"/>
      <c r="BKA47" s="993"/>
      <c r="BKB47" s="993"/>
      <c r="BKC47" s="993"/>
      <c r="BKD47" s="993"/>
      <c r="BKE47" s="993"/>
      <c r="BKF47" s="993"/>
      <c r="BKG47" s="993"/>
      <c r="BKH47" s="993"/>
      <c r="BKI47" s="993"/>
      <c r="BKJ47" s="993"/>
      <c r="BKK47" s="993"/>
      <c r="BKL47" s="993"/>
      <c r="BKM47" s="993"/>
      <c r="BKN47" s="993"/>
      <c r="BKO47" s="993"/>
      <c r="BKP47" s="993"/>
      <c r="BKQ47" s="993"/>
      <c r="BKR47" s="993"/>
      <c r="BKS47" s="993"/>
      <c r="BKT47" s="993"/>
      <c r="BKU47" s="993"/>
      <c r="BKV47" s="993"/>
      <c r="BKW47" s="993"/>
      <c r="BKX47" s="993"/>
      <c r="BKY47" s="993"/>
      <c r="BKZ47" s="993"/>
      <c r="BLA47" s="993"/>
      <c r="BLB47" s="993"/>
      <c r="BLC47" s="993"/>
      <c r="BLD47" s="993"/>
      <c r="BLE47" s="993"/>
      <c r="BLF47" s="993"/>
      <c r="BLG47" s="993"/>
      <c r="BLH47" s="993"/>
      <c r="BLI47" s="993"/>
      <c r="BLJ47" s="993"/>
      <c r="BLK47" s="993"/>
      <c r="BLL47" s="993"/>
      <c r="BLM47" s="993"/>
      <c r="BLN47" s="993"/>
      <c r="BLO47" s="993"/>
      <c r="BLP47" s="993"/>
      <c r="BLQ47" s="993"/>
      <c r="BLR47" s="993"/>
      <c r="BLS47" s="993"/>
      <c r="BLT47" s="993"/>
      <c r="BLU47" s="993"/>
      <c r="BLV47" s="993"/>
      <c r="BLW47" s="993"/>
      <c r="BLX47" s="993"/>
      <c r="BLY47" s="993"/>
      <c r="BLZ47" s="993"/>
      <c r="BMA47" s="993"/>
      <c r="BMB47" s="993"/>
      <c r="BMC47" s="993"/>
      <c r="BMD47" s="993"/>
      <c r="BME47" s="993"/>
      <c r="BMF47" s="993"/>
      <c r="BMG47" s="993"/>
      <c r="BMH47" s="993"/>
      <c r="BMI47" s="993"/>
      <c r="BMJ47" s="993"/>
      <c r="BMK47" s="993"/>
      <c r="BML47" s="993"/>
      <c r="BMM47" s="993"/>
      <c r="BMN47" s="993"/>
      <c r="BMO47" s="993"/>
      <c r="BMP47" s="993"/>
      <c r="BMQ47" s="993"/>
      <c r="BMR47" s="993"/>
      <c r="BMS47" s="993"/>
      <c r="BMT47" s="993"/>
      <c r="BMU47" s="993"/>
      <c r="BMV47" s="993"/>
      <c r="BMW47" s="993"/>
      <c r="BMX47" s="993"/>
      <c r="BMY47" s="993"/>
      <c r="BMZ47" s="993"/>
      <c r="BNA47" s="993"/>
      <c r="BNB47" s="993"/>
      <c r="BNC47" s="993"/>
      <c r="BND47" s="993"/>
      <c r="BNE47" s="993"/>
      <c r="BNF47" s="993"/>
      <c r="BNG47" s="993"/>
      <c r="BNH47" s="993"/>
      <c r="BNI47" s="993"/>
      <c r="BNJ47" s="993"/>
      <c r="BNK47" s="993"/>
      <c r="BNL47" s="993"/>
      <c r="BNM47" s="993"/>
      <c r="BNN47" s="993"/>
      <c r="BNO47" s="993"/>
      <c r="BNP47" s="993"/>
      <c r="BNQ47" s="993"/>
      <c r="BNR47" s="993"/>
      <c r="BNS47" s="993"/>
      <c r="BNT47" s="993"/>
      <c r="BNU47" s="993"/>
      <c r="BNV47" s="993"/>
      <c r="BNW47" s="993"/>
      <c r="BNX47" s="993"/>
      <c r="BNY47" s="993"/>
      <c r="BNZ47" s="993"/>
      <c r="BOA47" s="993"/>
      <c r="BOB47" s="993"/>
      <c r="BOC47" s="993"/>
      <c r="BOD47" s="993"/>
      <c r="BOE47" s="993"/>
      <c r="BOF47" s="993"/>
      <c r="BOG47" s="993"/>
      <c r="BOH47" s="993"/>
      <c r="BOI47" s="993"/>
      <c r="BOJ47" s="993"/>
      <c r="BOK47" s="993"/>
      <c r="BOL47" s="993"/>
      <c r="BOM47" s="993"/>
      <c r="BON47" s="993"/>
      <c r="BOO47" s="993"/>
      <c r="BOP47" s="993"/>
      <c r="BOQ47" s="993"/>
      <c r="BOR47" s="993"/>
      <c r="BOS47" s="993"/>
      <c r="BOT47" s="993"/>
      <c r="BOU47" s="993"/>
      <c r="BOV47" s="993"/>
      <c r="BOW47" s="993"/>
      <c r="BOX47" s="993"/>
      <c r="BOY47" s="993"/>
      <c r="BOZ47" s="993"/>
      <c r="BPA47" s="993"/>
      <c r="BPB47" s="993"/>
      <c r="BPC47" s="993"/>
      <c r="BPD47" s="993"/>
      <c r="BPE47" s="993"/>
      <c r="BPF47" s="993"/>
      <c r="BPG47" s="993"/>
      <c r="BPH47" s="993"/>
      <c r="BPI47" s="993"/>
      <c r="BPJ47" s="993"/>
      <c r="BPK47" s="993"/>
      <c r="BPL47" s="993"/>
      <c r="BPM47" s="993"/>
      <c r="BPN47" s="993"/>
      <c r="BPO47" s="993"/>
      <c r="BPP47" s="993"/>
      <c r="BPQ47" s="993"/>
      <c r="BPR47" s="993"/>
      <c r="BPS47" s="993"/>
      <c r="BPT47" s="993"/>
      <c r="BPU47" s="993"/>
      <c r="BPV47" s="993"/>
      <c r="BPW47" s="993"/>
      <c r="BPX47" s="993"/>
      <c r="BPY47" s="993"/>
      <c r="BPZ47" s="993"/>
      <c r="BQA47" s="993"/>
      <c r="BQB47" s="993"/>
      <c r="BQC47" s="993"/>
      <c r="BQD47" s="993"/>
      <c r="BQE47" s="993"/>
      <c r="BQF47" s="993"/>
      <c r="BQG47" s="993"/>
      <c r="BQH47" s="993"/>
      <c r="BQI47" s="993"/>
      <c r="BQJ47" s="993"/>
      <c r="BQK47" s="993"/>
      <c r="BQL47" s="993"/>
      <c r="BQM47" s="993"/>
      <c r="BQN47" s="993"/>
      <c r="BQO47" s="993"/>
      <c r="BQP47" s="993"/>
      <c r="BQQ47" s="993"/>
      <c r="BQR47" s="993"/>
      <c r="BQS47" s="993"/>
      <c r="BQT47" s="993"/>
      <c r="BQU47" s="993"/>
      <c r="BQV47" s="993"/>
      <c r="BQW47" s="993"/>
      <c r="BQX47" s="993"/>
      <c r="BQY47" s="993"/>
      <c r="BQZ47" s="993"/>
      <c r="BRA47" s="993"/>
      <c r="BRB47" s="993"/>
      <c r="BRC47" s="993"/>
      <c r="BRD47" s="993"/>
      <c r="BRE47" s="993"/>
      <c r="BRF47" s="993"/>
      <c r="BRG47" s="993"/>
      <c r="BRH47" s="993"/>
      <c r="BRI47" s="993"/>
      <c r="BRJ47" s="993"/>
      <c r="BRK47" s="993"/>
      <c r="BRL47" s="993"/>
      <c r="BRM47" s="993"/>
      <c r="BRN47" s="993"/>
      <c r="BRO47" s="993"/>
      <c r="BRP47" s="993"/>
      <c r="BRQ47" s="993"/>
      <c r="BRR47" s="993"/>
      <c r="BRS47" s="993"/>
      <c r="BRT47" s="993"/>
      <c r="BRU47" s="993"/>
      <c r="BRV47" s="993"/>
      <c r="BRW47" s="993"/>
      <c r="BRX47" s="993"/>
      <c r="BRY47" s="993"/>
      <c r="BRZ47" s="993"/>
      <c r="BSA47" s="993"/>
      <c r="BSB47" s="993"/>
      <c r="BSC47" s="993"/>
      <c r="BSD47" s="993"/>
      <c r="BSE47" s="993"/>
      <c r="BSF47" s="993"/>
      <c r="BSG47" s="993"/>
      <c r="BSH47" s="993"/>
      <c r="BSI47" s="993"/>
      <c r="BSJ47" s="993"/>
      <c r="BSK47" s="993"/>
      <c r="BSL47" s="993"/>
      <c r="BSM47" s="993"/>
      <c r="BSN47" s="993"/>
      <c r="BSO47" s="993"/>
      <c r="BSP47" s="993"/>
      <c r="BSQ47" s="993"/>
      <c r="BSR47" s="993"/>
      <c r="BSS47" s="993"/>
      <c r="BST47" s="993"/>
      <c r="BSU47" s="993"/>
      <c r="BSV47" s="993"/>
      <c r="BSW47" s="993"/>
      <c r="BSX47" s="993"/>
      <c r="BSY47" s="993"/>
      <c r="BSZ47" s="993"/>
      <c r="BTA47" s="993"/>
      <c r="BTB47" s="993"/>
      <c r="BTC47" s="993"/>
      <c r="BTD47" s="993"/>
      <c r="BTE47" s="993"/>
      <c r="BTF47" s="993"/>
      <c r="BTG47" s="993"/>
      <c r="BTH47" s="993"/>
      <c r="BTI47" s="993"/>
      <c r="BTJ47" s="993"/>
      <c r="BTK47" s="993"/>
      <c r="BTL47" s="993"/>
      <c r="BTM47" s="993"/>
      <c r="BTN47" s="993"/>
      <c r="BTO47" s="993"/>
      <c r="BTP47" s="993"/>
      <c r="BTQ47" s="993"/>
      <c r="BTR47" s="993"/>
      <c r="BTS47" s="993"/>
      <c r="BTT47" s="993"/>
      <c r="BTU47" s="993"/>
      <c r="BTV47" s="993"/>
      <c r="BTW47" s="993"/>
      <c r="BTX47" s="993"/>
      <c r="BTY47" s="993"/>
      <c r="BTZ47" s="993"/>
      <c r="BUA47" s="993"/>
      <c r="BUB47" s="993"/>
      <c r="BUC47" s="993"/>
      <c r="BUD47" s="993"/>
      <c r="BUE47" s="993"/>
      <c r="BUF47" s="993"/>
      <c r="BUG47" s="993"/>
      <c r="BUH47" s="993"/>
      <c r="BUI47" s="993"/>
      <c r="BUJ47" s="993"/>
      <c r="BUK47" s="993"/>
      <c r="BUL47" s="993"/>
      <c r="BUM47" s="993"/>
      <c r="BUN47" s="993"/>
      <c r="BUO47" s="993"/>
      <c r="BUP47" s="993"/>
      <c r="BUQ47" s="993"/>
      <c r="BUR47" s="993"/>
      <c r="BUS47" s="993"/>
      <c r="BUT47" s="993"/>
      <c r="BUU47" s="993"/>
      <c r="BUV47" s="993"/>
      <c r="BUW47" s="993"/>
      <c r="BUX47" s="993"/>
      <c r="BUY47" s="993"/>
      <c r="BUZ47" s="993"/>
      <c r="BVA47" s="993"/>
      <c r="BVB47" s="993"/>
      <c r="BVC47" s="993"/>
      <c r="BVD47" s="993"/>
      <c r="BVE47" s="993"/>
      <c r="BVF47" s="993"/>
      <c r="BVG47" s="993"/>
      <c r="BVH47" s="993"/>
      <c r="BVI47" s="993"/>
      <c r="BVJ47" s="993"/>
      <c r="BVK47" s="993"/>
      <c r="BVL47" s="993"/>
      <c r="BVM47" s="993"/>
      <c r="BVN47" s="993"/>
      <c r="BVO47" s="993"/>
      <c r="BVP47" s="993"/>
      <c r="BVQ47" s="993"/>
      <c r="BVR47" s="993"/>
      <c r="BVS47" s="993"/>
      <c r="BVT47" s="993"/>
      <c r="BVU47" s="993"/>
      <c r="BVV47" s="993"/>
      <c r="BVW47" s="993"/>
      <c r="BVX47" s="993"/>
      <c r="BVY47" s="993"/>
      <c r="BVZ47" s="993"/>
      <c r="BWA47" s="993"/>
      <c r="BWB47" s="993"/>
      <c r="BWC47" s="993"/>
      <c r="BWD47" s="993"/>
      <c r="BWE47" s="993"/>
      <c r="BWF47" s="993"/>
      <c r="BWG47" s="993"/>
      <c r="BWH47" s="993"/>
      <c r="BWI47" s="993"/>
      <c r="BWJ47" s="993"/>
      <c r="BWK47" s="993"/>
      <c r="BWL47" s="993"/>
      <c r="BWM47" s="993"/>
      <c r="BWN47" s="993"/>
      <c r="BWO47" s="993"/>
      <c r="BWP47" s="993"/>
      <c r="BWQ47" s="993"/>
      <c r="BWR47" s="993"/>
      <c r="BWS47" s="993"/>
      <c r="BWT47" s="993"/>
      <c r="BWU47" s="993"/>
      <c r="BWV47" s="993"/>
      <c r="BWW47" s="993"/>
      <c r="BWX47" s="993"/>
      <c r="BWY47" s="993"/>
      <c r="BWZ47" s="993"/>
      <c r="BXA47" s="993"/>
      <c r="BXB47" s="993"/>
      <c r="BXC47" s="993"/>
      <c r="BXD47" s="993"/>
      <c r="BXE47" s="993"/>
      <c r="BXF47" s="993"/>
      <c r="BXG47" s="993"/>
      <c r="BXH47" s="993"/>
      <c r="BXI47" s="993"/>
      <c r="BXJ47" s="993"/>
      <c r="BXK47" s="993"/>
      <c r="BXL47" s="993"/>
      <c r="BXM47" s="993"/>
      <c r="BXN47" s="993"/>
      <c r="BXO47" s="993"/>
      <c r="BXP47" s="993"/>
      <c r="BXQ47" s="993"/>
      <c r="BXR47" s="993"/>
      <c r="BXS47" s="993"/>
      <c r="BXT47" s="993"/>
      <c r="BXU47" s="993"/>
      <c r="BXV47" s="993"/>
      <c r="BXW47" s="993"/>
      <c r="BXX47" s="993"/>
      <c r="BXY47" s="993"/>
      <c r="BXZ47" s="993"/>
      <c r="BYA47" s="993"/>
      <c r="BYB47" s="993"/>
      <c r="BYC47" s="993"/>
      <c r="BYD47" s="993"/>
      <c r="BYE47" s="993"/>
      <c r="BYF47" s="993"/>
      <c r="BYG47" s="993"/>
      <c r="BYH47" s="993"/>
      <c r="BYI47" s="993"/>
      <c r="BYJ47" s="993"/>
      <c r="BYK47" s="993"/>
      <c r="BYL47" s="993"/>
      <c r="BYM47" s="993"/>
      <c r="BYN47" s="993"/>
      <c r="BYO47" s="993"/>
      <c r="BYP47" s="993"/>
      <c r="BYQ47" s="993"/>
      <c r="BYR47" s="993"/>
      <c r="BYS47" s="993"/>
      <c r="BYT47" s="993"/>
      <c r="BYU47" s="993"/>
      <c r="BYV47" s="993"/>
      <c r="BYW47" s="993"/>
      <c r="BYX47" s="993"/>
      <c r="BYY47" s="993"/>
      <c r="BYZ47" s="993"/>
      <c r="BZA47" s="993"/>
      <c r="BZB47" s="993"/>
      <c r="BZC47" s="993"/>
      <c r="BZD47" s="993"/>
      <c r="BZE47" s="993"/>
      <c r="BZF47" s="993"/>
      <c r="BZG47" s="993"/>
      <c r="BZH47" s="993"/>
      <c r="BZI47" s="993"/>
      <c r="BZJ47" s="993"/>
      <c r="BZK47" s="993"/>
      <c r="BZL47" s="993"/>
      <c r="BZM47" s="993"/>
      <c r="BZN47" s="993"/>
      <c r="BZO47" s="993"/>
      <c r="BZP47" s="993"/>
      <c r="BZQ47" s="993"/>
      <c r="BZR47" s="993"/>
      <c r="BZS47" s="993"/>
      <c r="BZT47" s="993"/>
      <c r="BZU47" s="993"/>
      <c r="BZV47" s="993"/>
      <c r="BZW47" s="993"/>
      <c r="BZX47" s="993"/>
      <c r="BZY47" s="993"/>
      <c r="BZZ47" s="993"/>
      <c r="CAA47" s="993"/>
      <c r="CAB47" s="993"/>
      <c r="CAC47" s="993"/>
      <c r="CAD47" s="993"/>
      <c r="CAE47" s="993"/>
      <c r="CAF47" s="993"/>
      <c r="CAG47" s="993"/>
      <c r="CAH47" s="993"/>
      <c r="CAI47" s="993"/>
      <c r="CAJ47" s="993"/>
      <c r="CAK47" s="993"/>
      <c r="CAL47" s="993"/>
      <c r="CAM47" s="993"/>
      <c r="CAN47" s="993"/>
      <c r="CAO47" s="993"/>
      <c r="CAP47" s="993"/>
      <c r="CAQ47" s="993"/>
      <c r="CAR47" s="993"/>
      <c r="CAS47" s="993"/>
      <c r="CAT47" s="993"/>
      <c r="CAU47" s="993"/>
      <c r="CAV47" s="993"/>
      <c r="CAW47" s="993"/>
      <c r="CAX47" s="993"/>
      <c r="CAY47" s="993"/>
      <c r="CAZ47" s="993"/>
      <c r="CBA47" s="993"/>
      <c r="CBB47" s="993"/>
      <c r="CBC47" s="993"/>
      <c r="CBD47" s="993"/>
      <c r="CBE47" s="993"/>
      <c r="CBF47" s="993"/>
      <c r="CBG47" s="993"/>
      <c r="CBH47" s="993"/>
      <c r="CBI47" s="993"/>
      <c r="CBJ47" s="993"/>
      <c r="CBK47" s="993"/>
      <c r="CBL47" s="993"/>
      <c r="CBM47" s="993"/>
      <c r="CBN47" s="993"/>
      <c r="CBO47" s="993"/>
      <c r="CBP47" s="993"/>
      <c r="CBQ47" s="993"/>
      <c r="CBR47" s="993"/>
      <c r="CBS47" s="993"/>
      <c r="CBT47" s="993"/>
      <c r="CBU47" s="993"/>
      <c r="CBV47" s="993"/>
      <c r="CBW47" s="993"/>
      <c r="CBX47" s="993"/>
      <c r="CBY47" s="993"/>
      <c r="CBZ47" s="993"/>
      <c r="CCA47" s="993"/>
      <c r="CCB47" s="993"/>
      <c r="CCC47" s="993"/>
      <c r="CCD47" s="993"/>
      <c r="CCE47" s="993"/>
      <c r="CCF47" s="993"/>
      <c r="CCG47" s="993"/>
      <c r="CCH47" s="993"/>
      <c r="CCI47" s="993"/>
      <c r="CCJ47" s="993"/>
      <c r="CCK47" s="993"/>
      <c r="CCL47" s="993"/>
      <c r="CCM47" s="993"/>
      <c r="CCN47" s="993"/>
      <c r="CCO47" s="993"/>
      <c r="CCP47" s="993"/>
      <c r="CCQ47" s="993"/>
      <c r="CCR47" s="993"/>
      <c r="CCS47" s="993"/>
      <c r="CCT47" s="993"/>
      <c r="CCU47" s="993"/>
      <c r="CCV47" s="993"/>
      <c r="CCW47" s="993"/>
      <c r="CCX47" s="993"/>
      <c r="CCY47" s="993"/>
      <c r="CCZ47" s="993"/>
      <c r="CDA47" s="993"/>
      <c r="CDB47" s="993"/>
      <c r="CDC47" s="993"/>
      <c r="CDD47" s="993"/>
      <c r="CDE47" s="993"/>
      <c r="CDF47" s="993"/>
      <c r="CDG47" s="993"/>
      <c r="CDH47" s="993"/>
      <c r="CDI47" s="993"/>
      <c r="CDJ47" s="993"/>
      <c r="CDK47" s="993"/>
      <c r="CDL47" s="993"/>
      <c r="CDM47" s="993"/>
      <c r="CDN47" s="993"/>
      <c r="CDO47" s="993"/>
      <c r="CDP47" s="993"/>
      <c r="CDQ47" s="993"/>
      <c r="CDR47" s="993"/>
      <c r="CDS47" s="993"/>
      <c r="CDT47" s="993"/>
      <c r="CDU47" s="993"/>
      <c r="CDV47" s="993"/>
      <c r="CDW47" s="993"/>
      <c r="CDX47" s="993"/>
      <c r="CDY47" s="993"/>
      <c r="CDZ47" s="993"/>
      <c r="CEA47" s="993"/>
      <c r="CEB47" s="993"/>
      <c r="CEC47" s="993"/>
      <c r="CED47" s="993"/>
      <c r="CEE47" s="993"/>
      <c r="CEF47" s="993"/>
      <c r="CEG47" s="993"/>
      <c r="CEH47" s="993"/>
      <c r="CEI47" s="993"/>
      <c r="CEJ47" s="993"/>
      <c r="CEK47" s="993"/>
      <c r="CEL47" s="993"/>
      <c r="CEM47" s="993"/>
      <c r="CEN47" s="993"/>
      <c r="CEO47" s="993"/>
      <c r="CEP47" s="993"/>
      <c r="CEQ47" s="993"/>
      <c r="CER47" s="993"/>
      <c r="CES47" s="993"/>
      <c r="CET47" s="993"/>
      <c r="CEU47" s="993"/>
      <c r="CEV47" s="993"/>
      <c r="CEW47" s="993"/>
      <c r="CEX47" s="993"/>
      <c r="CEY47" s="993"/>
      <c r="CEZ47" s="993"/>
      <c r="CFA47" s="993"/>
      <c r="CFB47" s="993"/>
      <c r="CFC47" s="993"/>
      <c r="CFD47" s="993"/>
      <c r="CFE47" s="993"/>
      <c r="CFF47" s="993"/>
      <c r="CFG47" s="993"/>
      <c r="CFH47" s="993"/>
      <c r="CFI47" s="993"/>
      <c r="CFJ47" s="993"/>
      <c r="CFK47" s="993"/>
      <c r="CFL47" s="993"/>
      <c r="CFM47" s="993"/>
      <c r="CFN47" s="993"/>
      <c r="CFO47" s="993"/>
      <c r="CFP47" s="993"/>
      <c r="CFQ47" s="993"/>
      <c r="CFR47" s="993"/>
      <c r="CFS47" s="993"/>
      <c r="CFT47" s="993"/>
      <c r="CFU47" s="993"/>
      <c r="CFV47" s="993"/>
      <c r="CFW47" s="993"/>
      <c r="CFX47" s="993"/>
      <c r="CFY47" s="993"/>
      <c r="CFZ47" s="993"/>
      <c r="CGA47" s="993"/>
      <c r="CGB47" s="993"/>
      <c r="CGC47" s="993"/>
      <c r="CGD47" s="993"/>
      <c r="CGE47" s="993"/>
      <c r="CGF47" s="993"/>
      <c r="CGG47" s="993"/>
      <c r="CGH47" s="993"/>
      <c r="CGI47" s="993"/>
      <c r="CGJ47" s="993"/>
      <c r="CGK47" s="993"/>
      <c r="CGL47" s="993"/>
      <c r="CGM47" s="993"/>
      <c r="CGN47" s="993"/>
      <c r="CGO47" s="993"/>
      <c r="CGP47" s="993"/>
      <c r="CGQ47" s="993"/>
      <c r="CGR47" s="993"/>
      <c r="CGS47" s="993"/>
      <c r="CGT47" s="993"/>
      <c r="CGU47" s="993"/>
      <c r="CGV47" s="993"/>
      <c r="CGW47" s="993"/>
      <c r="CGX47" s="993"/>
      <c r="CGY47" s="993"/>
      <c r="CGZ47" s="993"/>
      <c r="CHA47" s="993"/>
      <c r="CHB47" s="993"/>
      <c r="CHC47" s="993"/>
      <c r="CHD47" s="993"/>
      <c r="CHE47" s="993"/>
      <c r="CHF47" s="993"/>
      <c r="CHG47" s="993"/>
      <c r="CHH47" s="993"/>
      <c r="CHI47" s="993"/>
      <c r="CHJ47" s="993"/>
      <c r="CHK47" s="993"/>
      <c r="CHL47" s="993"/>
      <c r="CHM47" s="993"/>
      <c r="CHN47" s="993"/>
      <c r="CHO47" s="993"/>
      <c r="CHP47" s="993"/>
      <c r="CHQ47" s="993"/>
      <c r="CHR47" s="993"/>
      <c r="CHS47" s="993"/>
      <c r="CHT47" s="993"/>
      <c r="CHU47" s="993"/>
      <c r="CHV47" s="993"/>
      <c r="CHW47" s="993"/>
      <c r="CHX47" s="993"/>
      <c r="CHY47" s="993"/>
      <c r="CHZ47" s="993"/>
      <c r="CIA47" s="993"/>
      <c r="CIB47" s="993"/>
      <c r="CIC47" s="993"/>
      <c r="CID47" s="993"/>
      <c r="CIE47" s="993"/>
      <c r="CIF47" s="993"/>
      <c r="CIG47" s="993"/>
      <c r="CIH47" s="993"/>
      <c r="CII47" s="993"/>
      <c r="CIJ47" s="993"/>
      <c r="CIK47" s="993"/>
      <c r="CIL47" s="993"/>
      <c r="CIM47" s="993"/>
      <c r="CIN47" s="993"/>
      <c r="CIO47" s="993"/>
      <c r="CIP47" s="993"/>
      <c r="CIQ47" s="993"/>
      <c r="CIR47" s="993"/>
      <c r="CIS47" s="993"/>
      <c r="CIT47" s="993"/>
      <c r="CIU47" s="993"/>
      <c r="CIV47" s="993"/>
      <c r="CIW47" s="993"/>
      <c r="CIX47" s="993"/>
      <c r="CIY47" s="993"/>
      <c r="CIZ47" s="993"/>
      <c r="CJA47" s="993"/>
      <c r="CJB47" s="993"/>
      <c r="CJC47" s="993"/>
      <c r="CJD47" s="993"/>
      <c r="CJE47" s="993"/>
      <c r="CJF47" s="993"/>
      <c r="CJG47" s="993"/>
      <c r="CJH47" s="993"/>
      <c r="CJI47" s="993"/>
      <c r="CJJ47" s="993"/>
      <c r="CJK47" s="993"/>
      <c r="CJL47" s="993"/>
      <c r="CJM47" s="993"/>
      <c r="CJN47" s="993"/>
      <c r="CJO47" s="993"/>
      <c r="CJP47" s="993"/>
      <c r="CJQ47" s="993"/>
      <c r="CJR47" s="993"/>
      <c r="CJS47" s="993"/>
      <c r="CJT47" s="993"/>
      <c r="CJU47" s="993"/>
      <c r="CJV47" s="993"/>
      <c r="CJW47" s="993"/>
      <c r="CJX47" s="993"/>
      <c r="CJY47" s="993"/>
      <c r="CJZ47" s="993"/>
      <c r="CKA47" s="993"/>
      <c r="CKB47" s="993"/>
      <c r="CKC47" s="993"/>
      <c r="CKD47" s="993"/>
      <c r="CKE47" s="993"/>
      <c r="CKF47" s="993"/>
      <c r="CKG47" s="993"/>
      <c r="CKH47" s="993"/>
      <c r="CKI47" s="993"/>
      <c r="CKJ47" s="993"/>
      <c r="CKK47" s="993"/>
      <c r="CKL47" s="993"/>
      <c r="CKM47" s="993"/>
      <c r="CKN47" s="993"/>
      <c r="CKO47" s="993"/>
      <c r="CKP47" s="993"/>
      <c r="CKQ47" s="993"/>
      <c r="CKR47" s="993"/>
      <c r="CKS47" s="993"/>
      <c r="CKT47" s="993"/>
      <c r="CKU47" s="993"/>
      <c r="CKV47" s="993"/>
      <c r="CKW47" s="993"/>
      <c r="CKX47" s="993"/>
      <c r="CKY47" s="993"/>
      <c r="CKZ47" s="993"/>
      <c r="CLA47" s="993"/>
      <c r="CLB47" s="993"/>
      <c r="CLC47" s="993"/>
      <c r="CLD47" s="993"/>
      <c r="CLE47" s="993"/>
      <c r="CLF47" s="993"/>
      <c r="CLG47" s="993"/>
      <c r="CLH47" s="993"/>
      <c r="CLI47" s="993"/>
      <c r="CLJ47" s="993"/>
      <c r="CLK47" s="993"/>
      <c r="CLL47" s="993"/>
      <c r="CLM47" s="993"/>
      <c r="CLN47" s="993"/>
      <c r="CLO47" s="993"/>
      <c r="CLP47" s="993"/>
      <c r="CLQ47" s="993"/>
      <c r="CLR47" s="993"/>
      <c r="CLS47" s="993"/>
      <c r="CLT47" s="993"/>
      <c r="CLU47" s="993"/>
      <c r="CLV47" s="993"/>
      <c r="CLW47" s="993"/>
      <c r="CLX47" s="993"/>
      <c r="CLY47" s="993"/>
      <c r="CLZ47" s="993"/>
      <c r="CMA47" s="993"/>
      <c r="CMB47" s="993"/>
      <c r="CMC47" s="993"/>
      <c r="CMD47" s="993"/>
      <c r="CME47" s="993"/>
      <c r="CMF47" s="993"/>
      <c r="CMG47" s="993"/>
      <c r="CMH47" s="993"/>
      <c r="CMI47" s="993"/>
      <c r="CMJ47" s="993"/>
      <c r="CMK47" s="993"/>
      <c r="CML47" s="993"/>
      <c r="CMM47" s="993"/>
      <c r="CMN47" s="993"/>
      <c r="CMO47" s="993"/>
      <c r="CMP47" s="993"/>
      <c r="CMQ47" s="993"/>
      <c r="CMR47" s="993"/>
      <c r="CMS47" s="993"/>
      <c r="CMT47" s="993"/>
      <c r="CMU47" s="993"/>
      <c r="CMV47" s="993"/>
      <c r="CMW47" s="993"/>
      <c r="CMX47" s="993"/>
      <c r="CMY47" s="993"/>
      <c r="CMZ47" s="993"/>
      <c r="CNA47" s="993"/>
      <c r="CNB47" s="993"/>
      <c r="CNC47" s="993"/>
      <c r="CND47" s="993"/>
      <c r="CNE47" s="993"/>
      <c r="CNF47" s="993"/>
      <c r="CNG47" s="993"/>
      <c r="CNH47" s="993"/>
      <c r="CNI47" s="993"/>
      <c r="CNJ47" s="993"/>
      <c r="CNK47" s="993"/>
      <c r="CNL47" s="993"/>
      <c r="CNM47" s="993"/>
      <c r="CNN47" s="993"/>
      <c r="CNO47" s="993"/>
      <c r="CNP47" s="993"/>
      <c r="CNQ47" s="993"/>
      <c r="CNR47" s="993"/>
      <c r="CNS47" s="993"/>
      <c r="CNT47" s="993"/>
      <c r="CNU47" s="993"/>
      <c r="CNV47" s="993"/>
      <c r="CNW47" s="993"/>
      <c r="CNX47" s="993"/>
      <c r="CNY47" s="993"/>
      <c r="CNZ47" s="993"/>
      <c r="COA47" s="993"/>
      <c r="COB47" s="993"/>
      <c r="COC47" s="993"/>
      <c r="COD47" s="993"/>
      <c r="COE47" s="993"/>
      <c r="COF47" s="993"/>
      <c r="COG47" s="993"/>
      <c r="COH47" s="993"/>
      <c r="COI47" s="993"/>
      <c r="COJ47" s="993"/>
      <c r="COK47" s="993"/>
      <c r="COL47" s="993"/>
      <c r="COM47" s="993"/>
      <c r="CON47" s="993"/>
      <c r="COO47" s="993"/>
      <c r="COP47" s="993"/>
      <c r="COQ47" s="993"/>
      <c r="COR47" s="993"/>
      <c r="COS47" s="993"/>
      <c r="COT47" s="993"/>
      <c r="COU47" s="993"/>
      <c r="COV47" s="993"/>
      <c r="COW47" s="993"/>
      <c r="COX47" s="993"/>
      <c r="COY47" s="993"/>
      <c r="COZ47" s="993"/>
      <c r="CPA47" s="993"/>
      <c r="CPB47" s="993"/>
      <c r="CPC47" s="993"/>
      <c r="CPD47" s="993"/>
      <c r="CPE47" s="993"/>
      <c r="CPF47" s="993"/>
      <c r="CPG47" s="993"/>
      <c r="CPH47" s="993"/>
      <c r="CPI47" s="993"/>
      <c r="CPJ47" s="993"/>
      <c r="CPK47" s="993"/>
      <c r="CPL47" s="993"/>
      <c r="CPM47" s="993"/>
      <c r="CPN47" s="993"/>
      <c r="CPO47" s="993"/>
      <c r="CPP47" s="993"/>
      <c r="CPQ47" s="993"/>
      <c r="CPR47" s="993"/>
      <c r="CPS47" s="993"/>
      <c r="CPT47" s="993"/>
      <c r="CPU47" s="993"/>
      <c r="CPV47" s="993"/>
      <c r="CPW47" s="993"/>
      <c r="CPX47" s="993"/>
      <c r="CPY47" s="993"/>
      <c r="CPZ47" s="993"/>
      <c r="CQA47" s="993"/>
      <c r="CQB47" s="993"/>
      <c r="CQC47" s="993"/>
      <c r="CQD47" s="993"/>
      <c r="CQE47" s="993"/>
      <c r="CQF47" s="993"/>
      <c r="CQG47" s="993"/>
      <c r="CQH47" s="993"/>
      <c r="CQI47" s="993"/>
      <c r="CQJ47" s="993"/>
      <c r="CQK47" s="993"/>
      <c r="CQL47" s="993"/>
      <c r="CQM47" s="993"/>
      <c r="CQN47" s="993"/>
      <c r="CQO47" s="993"/>
      <c r="CQP47" s="993"/>
      <c r="CQQ47" s="993"/>
      <c r="CQR47" s="993"/>
      <c r="CQS47" s="993"/>
      <c r="CQT47" s="993"/>
      <c r="CQU47" s="993"/>
      <c r="CQV47" s="993"/>
      <c r="CQW47" s="993"/>
      <c r="CQX47" s="993"/>
      <c r="CQY47" s="993"/>
      <c r="CQZ47" s="993"/>
      <c r="CRA47" s="993"/>
      <c r="CRB47" s="993"/>
      <c r="CRC47" s="993"/>
      <c r="CRD47" s="993"/>
      <c r="CRE47" s="993"/>
      <c r="CRF47" s="993"/>
      <c r="CRG47" s="993"/>
      <c r="CRH47" s="993"/>
      <c r="CRI47" s="993"/>
      <c r="CRJ47" s="993"/>
      <c r="CRK47" s="993"/>
      <c r="CRL47" s="993"/>
      <c r="CRM47" s="993"/>
      <c r="CRN47" s="993"/>
      <c r="CRO47" s="993"/>
      <c r="CRP47" s="993"/>
      <c r="CRQ47" s="993"/>
      <c r="CRR47" s="993"/>
      <c r="CRS47" s="993"/>
      <c r="CRT47" s="993"/>
      <c r="CRU47" s="993"/>
      <c r="CRV47" s="993"/>
      <c r="CRW47" s="993"/>
      <c r="CRX47" s="993"/>
      <c r="CRY47" s="993"/>
      <c r="CRZ47" s="993"/>
      <c r="CSA47" s="993"/>
      <c r="CSB47" s="993"/>
      <c r="CSC47" s="993"/>
      <c r="CSD47" s="993"/>
      <c r="CSE47" s="993"/>
      <c r="CSF47" s="993"/>
      <c r="CSG47" s="993"/>
      <c r="CSH47" s="993"/>
      <c r="CSI47" s="993"/>
      <c r="CSJ47" s="993"/>
      <c r="CSK47" s="993"/>
      <c r="CSL47" s="993"/>
      <c r="CSM47" s="993"/>
      <c r="CSN47" s="993"/>
      <c r="CSO47" s="993"/>
      <c r="CSP47" s="993"/>
      <c r="CSQ47" s="993"/>
      <c r="CSR47" s="993"/>
      <c r="CSS47" s="993"/>
      <c r="CST47" s="993"/>
      <c r="CSU47" s="993"/>
      <c r="CSV47" s="993"/>
      <c r="CSW47" s="993"/>
      <c r="CSX47" s="993"/>
      <c r="CSY47" s="993"/>
      <c r="CSZ47" s="993"/>
      <c r="CTA47" s="993"/>
      <c r="CTB47" s="993"/>
      <c r="CTC47" s="993"/>
      <c r="CTD47" s="993"/>
      <c r="CTE47" s="993"/>
      <c r="CTF47" s="993"/>
      <c r="CTG47" s="993"/>
      <c r="CTH47" s="993"/>
      <c r="CTI47" s="993"/>
      <c r="CTJ47" s="993"/>
      <c r="CTK47" s="993"/>
      <c r="CTL47" s="993"/>
      <c r="CTM47" s="993"/>
      <c r="CTN47" s="993"/>
      <c r="CTO47" s="993"/>
      <c r="CTP47" s="993"/>
      <c r="CTQ47" s="993"/>
      <c r="CTR47" s="993"/>
      <c r="CTS47" s="993"/>
      <c r="CTT47" s="993"/>
      <c r="CTU47" s="993"/>
      <c r="CTV47" s="993"/>
      <c r="CTW47" s="993"/>
      <c r="CTX47" s="993"/>
      <c r="CTY47" s="993"/>
      <c r="CTZ47" s="993"/>
      <c r="CUA47" s="993"/>
      <c r="CUB47" s="993"/>
      <c r="CUC47" s="993"/>
      <c r="CUD47" s="993"/>
      <c r="CUE47" s="993"/>
      <c r="CUF47" s="993"/>
      <c r="CUG47" s="993"/>
      <c r="CUH47" s="993"/>
      <c r="CUI47" s="993"/>
      <c r="CUJ47" s="993"/>
      <c r="CUK47" s="993"/>
      <c r="CUL47" s="993"/>
      <c r="CUM47" s="993"/>
      <c r="CUN47" s="993"/>
      <c r="CUO47" s="993"/>
      <c r="CUP47" s="993"/>
      <c r="CUQ47" s="993"/>
      <c r="CUR47" s="993"/>
      <c r="CUS47" s="993"/>
      <c r="CUT47" s="993"/>
      <c r="CUU47" s="993"/>
      <c r="CUV47" s="993"/>
      <c r="CUW47" s="993"/>
      <c r="CUX47" s="993"/>
      <c r="CUY47" s="993"/>
      <c r="CUZ47" s="993"/>
      <c r="CVA47" s="993"/>
      <c r="CVB47" s="993"/>
      <c r="CVC47" s="993"/>
      <c r="CVD47" s="993"/>
      <c r="CVE47" s="993"/>
      <c r="CVF47" s="993"/>
      <c r="CVG47" s="993"/>
      <c r="CVH47" s="993"/>
      <c r="CVI47" s="993"/>
      <c r="CVJ47" s="993"/>
      <c r="CVK47" s="993"/>
      <c r="CVL47" s="993"/>
      <c r="CVM47" s="993"/>
      <c r="CVN47" s="993"/>
      <c r="CVO47" s="993"/>
      <c r="CVP47" s="993"/>
      <c r="CVQ47" s="993"/>
      <c r="CVR47" s="993"/>
      <c r="CVS47" s="993"/>
      <c r="CVT47" s="993"/>
      <c r="CVU47" s="993"/>
      <c r="CVV47" s="993"/>
      <c r="CVW47" s="993"/>
      <c r="CVX47" s="993"/>
      <c r="CVY47" s="993"/>
      <c r="CVZ47" s="993"/>
      <c r="CWA47" s="993"/>
      <c r="CWB47" s="993"/>
      <c r="CWC47" s="993"/>
      <c r="CWD47" s="993"/>
      <c r="CWE47" s="993"/>
      <c r="CWF47" s="993"/>
      <c r="CWG47" s="993"/>
      <c r="CWH47" s="993"/>
      <c r="CWI47" s="993"/>
      <c r="CWJ47" s="993"/>
      <c r="CWK47" s="993"/>
      <c r="CWL47" s="993"/>
      <c r="CWM47" s="993"/>
      <c r="CWN47" s="993"/>
      <c r="CWO47" s="993"/>
      <c r="CWP47" s="993"/>
      <c r="CWQ47" s="993"/>
      <c r="CWR47" s="993"/>
      <c r="CWS47" s="993"/>
      <c r="CWT47" s="993"/>
      <c r="CWU47" s="993"/>
      <c r="CWV47" s="993"/>
      <c r="CWW47" s="993"/>
      <c r="CWX47" s="993"/>
      <c r="CWY47" s="993"/>
      <c r="CWZ47" s="993"/>
      <c r="CXA47" s="993"/>
      <c r="CXB47" s="993"/>
      <c r="CXC47" s="993"/>
      <c r="CXD47" s="993"/>
      <c r="CXE47" s="993"/>
      <c r="CXF47" s="993"/>
      <c r="CXG47" s="993"/>
      <c r="CXH47" s="993"/>
      <c r="CXI47" s="993"/>
      <c r="CXJ47" s="993"/>
      <c r="CXK47" s="993"/>
      <c r="CXL47" s="993"/>
      <c r="CXM47" s="993"/>
      <c r="CXN47" s="993"/>
      <c r="CXO47" s="993"/>
      <c r="CXP47" s="993"/>
      <c r="CXQ47" s="993"/>
      <c r="CXR47" s="993"/>
      <c r="CXS47" s="993"/>
      <c r="CXT47" s="993"/>
      <c r="CXU47" s="993"/>
      <c r="CXV47" s="993"/>
      <c r="CXW47" s="993"/>
      <c r="CXX47" s="993"/>
      <c r="CXY47" s="993"/>
      <c r="CXZ47" s="993"/>
      <c r="CYA47" s="993"/>
      <c r="CYB47" s="993"/>
      <c r="CYC47" s="993"/>
      <c r="CYD47" s="993"/>
      <c r="CYE47" s="993"/>
      <c r="CYF47" s="993"/>
      <c r="CYG47" s="993"/>
      <c r="CYH47" s="993"/>
      <c r="CYI47" s="993"/>
      <c r="CYJ47" s="993"/>
      <c r="CYK47" s="993"/>
      <c r="CYL47" s="993"/>
      <c r="CYM47" s="993"/>
      <c r="CYN47" s="993"/>
      <c r="CYO47" s="993"/>
      <c r="CYP47" s="993"/>
      <c r="CYQ47" s="993"/>
      <c r="CYR47" s="993"/>
      <c r="CYS47" s="993"/>
      <c r="CYT47" s="993"/>
      <c r="CYU47" s="993"/>
      <c r="CYV47" s="993"/>
      <c r="CYW47" s="993"/>
      <c r="CYX47" s="993"/>
      <c r="CYY47" s="993"/>
      <c r="CYZ47" s="993"/>
      <c r="CZA47" s="993"/>
      <c r="CZB47" s="993"/>
      <c r="CZC47" s="993"/>
      <c r="CZD47" s="993"/>
      <c r="CZE47" s="993"/>
      <c r="CZF47" s="993"/>
      <c r="CZG47" s="993"/>
      <c r="CZH47" s="993"/>
      <c r="CZI47" s="993"/>
      <c r="CZJ47" s="993"/>
      <c r="CZK47" s="993"/>
      <c r="CZL47" s="993"/>
      <c r="CZM47" s="993"/>
      <c r="CZN47" s="993"/>
      <c r="CZO47" s="993"/>
      <c r="CZP47" s="993"/>
      <c r="CZQ47" s="993"/>
      <c r="CZR47" s="993"/>
      <c r="CZS47" s="993"/>
      <c r="CZT47" s="993"/>
      <c r="CZU47" s="993"/>
      <c r="CZV47" s="993"/>
      <c r="CZW47" s="993"/>
      <c r="CZX47" s="993"/>
      <c r="CZY47" s="993"/>
      <c r="CZZ47" s="993"/>
      <c r="DAA47" s="993"/>
      <c r="DAB47" s="993"/>
      <c r="DAC47" s="993"/>
      <c r="DAD47" s="993"/>
      <c r="DAE47" s="993"/>
      <c r="DAF47" s="993"/>
      <c r="DAG47" s="993"/>
      <c r="DAH47" s="993"/>
      <c r="DAI47" s="993"/>
      <c r="DAJ47" s="993"/>
      <c r="DAK47" s="993"/>
      <c r="DAL47" s="993"/>
      <c r="DAM47" s="993"/>
      <c r="DAN47" s="993"/>
      <c r="DAO47" s="993"/>
      <c r="DAP47" s="993"/>
      <c r="DAQ47" s="993"/>
      <c r="DAR47" s="993"/>
      <c r="DAS47" s="993"/>
      <c r="DAT47" s="993"/>
      <c r="DAU47" s="993"/>
      <c r="DAV47" s="993"/>
      <c r="DAW47" s="993"/>
      <c r="DAX47" s="993"/>
      <c r="DAY47" s="993"/>
      <c r="DAZ47" s="993"/>
      <c r="DBA47" s="993"/>
      <c r="DBB47" s="993"/>
      <c r="DBC47" s="993"/>
      <c r="DBD47" s="993"/>
      <c r="DBE47" s="993"/>
      <c r="DBF47" s="993"/>
      <c r="DBG47" s="993"/>
      <c r="DBH47" s="993"/>
      <c r="DBI47" s="993"/>
      <c r="DBJ47" s="993"/>
      <c r="DBK47" s="993"/>
      <c r="DBL47" s="993"/>
      <c r="DBM47" s="993"/>
      <c r="DBN47" s="993"/>
      <c r="DBO47" s="993"/>
      <c r="DBP47" s="993"/>
      <c r="DBQ47" s="993"/>
      <c r="DBR47" s="993"/>
      <c r="DBS47" s="993"/>
      <c r="DBT47" s="993"/>
      <c r="DBU47" s="993"/>
      <c r="DBV47" s="993"/>
      <c r="DBW47" s="993"/>
      <c r="DBX47" s="993"/>
      <c r="DBY47" s="993"/>
      <c r="DBZ47" s="993"/>
      <c r="DCA47" s="993"/>
      <c r="DCB47" s="993"/>
      <c r="DCC47" s="993"/>
      <c r="DCD47" s="993"/>
      <c r="DCE47" s="993"/>
      <c r="DCF47" s="993"/>
      <c r="DCG47" s="993"/>
      <c r="DCH47" s="993"/>
      <c r="DCI47" s="993"/>
      <c r="DCJ47" s="993"/>
      <c r="DCK47" s="993"/>
      <c r="DCL47" s="993"/>
      <c r="DCM47" s="993"/>
      <c r="DCN47" s="993"/>
      <c r="DCO47" s="993"/>
      <c r="DCP47" s="993"/>
      <c r="DCQ47" s="993"/>
      <c r="DCR47" s="993"/>
      <c r="DCS47" s="993"/>
      <c r="DCT47" s="993"/>
      <c r="DCU47" s="993"/>
      <c r="DCV47" s="993"/>
      <c r="DCW47" s="993"/>
      <c r="DCX47" s="993"/>
      <c r="DCY47" s="993"/>
      <c r="DCZ47" s="993"/>
      <c r="DDA47" s="993"/>
      <c r="DDB47" s="993"/>
      <c r="DDC47" s="993"/>
      <c r="DDD47" s="993"/>
      <c r="DDE47" s="993"/>
      <c r="DDF47" s="993"/>
      <c r="DDG47" s="993"/>
      <c r="DDH47" s="993"/>
      <c r="DDI47" s="993"/>
      <c r="DDJ47" s="993"/>
      <c r="DDK47" s="993"/>
      <c r="DDL47" s="993"/>
      <c r="DDM47" s="993"/>
      <c r="DDN47" s="993"/>
      <c r="DDO47" s="993"/>
      <c r="DDP47" s="993"/>
      <c r="DDQ47" s="993"/>
      <c r="DDR47" s="993"/>
      <c r="DDS47" s="993"/>
      <c r="DDT47" s="993"/>
      <c r="DDU47" s="993"/>
      <c r="DDV47" s="993"/>
      <c r="DDW47" s="993"/>
      <c r="DDX47" s="993"/>
      <c r="DDY47" s="993"/>
      <c r="DDZ47" s="993"/>
      <c r="DEA47" s="993"/>
      <c r="DEB47" s="993"/>
      <c r="DEC47" s="993"/>
      <c r="DED47" s="993"/>
      <c r="DEE47" s="993"/>
      <c r="DEF47" s="993"/>
      <c r="DEG47" s="993"/>
      <c r="DEH47" s="993"/>
      <c r="DEI47" s="993"/>
      <c r="DEJ47" s="993"/>
      <c r="DEK47" s="993"/>
      <c r="DEL47" s="993"/>
      <c r="DEM47" s="993"/>
      <c r="DEN47" s="993"/>
      <c r="DEO47" s="993"/>
      <c r="DEP47" s="993"/>
      <c r="DEQ47" s="993"/>
      <c r="DER47" s="993"/>
      <c r="DES47" s="993"/>
      <c r="DET47" s="993"/>
      <c r="DEU47" s="993"/>
      <c r="DEV47" s="993"/>
      <c r="DEW47" s="993"/>
      <c r="DEX47" s="993"/>
      <c r="DEY47" s="993"/>
      <c r="DEZ47" s="993"/>
      <c r="DFA47" s="993"/>
      <c r="DFB47" s="993"/>
      <c r="DFC47" s="993"/>
      <c r="DFD47" s="993"/>
      <c r="DFE47" s="993"/>
      <c r="DFF47" s="993"/>
      <c r="DFG47" s="993"/>
      <c r="DFH47" s="993"/>
      <c r="DFI47" s="993"/>
      <c r="DFJ47" s="993"/>
      <c r="DFK47" s="993"/>
      <c r="DFL47" s="993"/>
      <c r="DFM47" s="993"/>
      <c r="DFN47" s="993"/>
      <c r="DFO47" s="993"/>
      <c r="DFP47" s="993"/>
      <c r="DFQ47" s="993"/>
      <c r="DFR47" s="993"/>
      <c r="DFS47" s="993"/>
      <c r="DFT47" s="993"/>
      <c r="DFU47" s="993"/>
      <c r="DFV47" s="993"/>
      <c r="DFW47" s="993"/>
      <c r="DFX47" s="993"/>
      <c r="DFY47" s="993"/>
      <c r="DFZ47" s="993"/>
      <c r="DGA47" s="993"/>
      <c r="DGB47" s="993"/>
      <c r="DGC47" s="993"/>
      <c r="DGD47" s="993"/>
      <c r="DGE47" s="993"/>
      <c r="DGF47" s="993"/>
      <c r="DGG47" s="993"/>
      <c r="DGH47" s="993"/>
      <c r="DGI47" s="993"/>
      <c r="DGJ47" s="993"/>
      <c r="DGK47" s="993"/>
      <c r="DGL47" s="993"/>
      <c r="DGM47" s="993"/>
      <c r="DGN47" s="993"/>
      <c r="DGO47" s="993"/>
      <c r="DGP47" s="993"/>
      <c r="DGQ47" s="993"/>
      <c r="DGR47" s="993"/>
      <c r="DGS47" s="993"/>
      <c r="DGT47" s="993"/>
      <c r="DGU47" s="993"/>
      <c r="DGV47" s="993"/>
      <c r="DGW47" s="993"/>
      <c r="DGX47" s="993"/>
      <c r="DGY47" s="993"/>
      <c r="DGZ47" s="993"/>
      <c r="DHA47" s="993"/>
      <c r="DHB47" s="993"/>
      <c r="DHC47" s="993"/>
      <c r="DHD47" s="993"/>
      <c r="DHE47" s="993"/>
      <c r="DHF47" s="993"/>
      <c r="DHG47" s="993"/>
      <c r="DHH47" s="993"/>
      <c r="DHI47" s="993"/>
      <c r="DHJ47" s="993"/>
      <c r="DHK47" s="993"/>
      <c r="DHL47" s="993"/>
      <c r="DHM47" s="993"/>
      <c r="DHN47" s="993"/>
      <c r="DHO47" s="993"/>
      <c r="DHP47" s="993"/>
      <c r="DHQ47" s="993"/>
      <c r="DHR47" s="993"/>
      <c r="DHS47" s="993"/>
      <c r="DHT47" s="993"/>
      <c r="DHU47" s="993"/>
      <c r="DHV47" s="993"/>
      <c r="DHW47" s="993"/>
      <c r="DHX47" s="993"/>
      <c r="DHY47" s="993"/>
      <c r="DHZ47" s="993"/>
      <c r="DIA47" s="993"/>
      <c r="DIB47" s="993"/>
      <c r="DIC47" s="993"/>
      <c r="DID47" s="993"/>
      <c r="DIE47" s="993"/>
      <c r="DIF47" s="993"/>
      <c r="DIG47" s="993"/>
      <c r="DIH47" s="993"/>
      <c r="DII47" s="993"/>
      <c r="DIJ47" s="993"/>
      <c r="DIK47" s="993"/>
      <c r="DIL47" s="993"/>
      <c r="DIM47" s="993"/>
      <c r="DIN47" s="993"/>
      <c r="DIO47" s="993"/>
      <c r="DIP47" s="993"/>
      <c r="DIQ47" s="993"/>
      <c r="DIR47" s="993"/>
      <c r="DIS47" s="993"/>
      <c r="DIT47" s="993"/>
      <c r="DIU47" s="993"/>
      <c r="DIV47" s="993"/>
      <c r="DIW47" s="993"/>
      <c r="DIX47" s="993"/>
      <c r="DIY47" s="993"/>
      <c r="DIZ47" s="993"/>
      <c r="DJA47" s="993"/>
      <c r="DJB47" s="993"/>
      <c r="DJC47" s="993"/>
      <c r="DJD47" s="993"/>
      <c r="DJE47" s="993"/>
      <c r="DJF47" s="993"/>
      <c r="DJG47" s="993"/>
      <c r="DJH47" s="993"/>
      <c r="DJI47" s="993"/>
      <c r="DJJ47" s="993"/>
      <c r="DJK47" s="993"/>
      <c r="DJL47" s="993"/>
      <c r="DJM47" s="993"/>
      <c r="DJN47" s="993"/>
      <c r="DJO47" s="993"/>
      <c r="DJP47" s="993"/>
      <c r="DJQ47" s="993"/>
      <c r="DJR47" s="993"/>
      <c r="DJS47" s="993"/>
      <c r="DJT47" s="993"/>
      <c r="DJU47" s="993"/>
      <c r="DJV47" s="993"/>
      <c r="DJW47" s="993"/>
      <c r="DJX47" s="993"/>
      <c r="DJY47" s="993"/>
      <c r="DJZ47" s="993"/>
      <c r="DKA47" s="993"/>
      <c r="DKB47" s="993"/>
      <c r="DKC47" s="993"/>
      <c r="DKD47" s="993"/>
      <c r="DKE47" s="993"/>
      <c r="DKF47" s="993"/>
      <c r="DKG47" s="993"/>
      <c r="DKH47" s="993"/>
      <c r="DKI47" s="993"/>
      <c r="DKJ47" s="993"/>
      <c r="DKK47" s="993"/>
      <c r="DKL47" s="993"/>
      <c r="DKM47" s="993"/>
      <c r="DKN47" s="993"/>
      <c r="DKO47" s="993"/>
      <c r="DKP47" s="993"/>
      <c r="DKQ47" s="993"/>
      <c r="DKR47" s="993"/>
      <c r="DKS47" s="993"/>
      <c r="DKT47" s="993"/>
      <c r="DKU47" s="993"/>
      <c r="DKV47" s="993"/>
      <c r="DKW47" s="993"/>
      <c r="DKX47" s="993"/>
      <c r="DKY47" s="993"/>
      <c r="DKZ47" s="993"/>
      <c r="DLA47" s="993"/>
      <c r="DLB47" s="993"/>
      <c r="DLC47" s="993"/>
      <c r="DLD47" s="993"/>
      <c r="DLE47" s="993"/>
      <c r="DLF47" s="993"/>
      <c r="DLG47" s="993"/>
      <c r="DLH47" s="993"/>
      <c r="DLI47" s="993"/>
      <c r="DLJ47" s="993"/>
      <c r="DLK47" s="993"/>
      <c r="DLL47" s="993"/>
      <c r="DLM47" s="993"/>
      <c r="DLN47" s="993"/>
      <c r="DLO47" s="993"/>
      <c r="DLP47" s="993"/>
      <c r="DLQ47" s="993"/>
      <c r="DLR47" s="993"/>
      <c r="DLS47" s="993"/>
      <c r="DLT47" s="993"/>
      <c r="DLU47" s="993"/>
      <c r="DLV47" s="993"/>
      <c r="DLW47" s="993"/>
      <c r="DLX47" s="993"/>
      <c r="DLY47" s="993"/>
      <c r="DLZ47" s="993"/>
      <c r="DMA47" s="993"/>
      <c r="DMB47" s="993"/>
      <c r="DMC47" s="993"/>
      <c r="DMD47" s="993"/>
      <c r="DME47" s="993"/>
      <c r="DMF47" s="993"/>
      <c r="DMG47" s="993"/>
      <c r="DMH47" s="993"/>
      <c r="DMI47" s="993"/>
      <c r="DMJ47" s="993"/>
      <c r="DMK47" s="993"/>
      <c r="DML47" s="993"/>
      <c r="DMM47" s="993"/>
      <c r="DMN47" s="993"/>
      <c r="DMO47" s="993"/>
      <c r="DMP47" s="993"/>
      <c r="DMQ47" s="993"/>
      <c r="DMR47" s="993"/>
      <c r="DMS47" s="993"/>
      <c r="DMT47" s="993"/>
      <c r="DMU47" s="993"/>
      <c r="DMV47" s="993"/>
      <c r="DMW47" s="993"/>
      <c r="DMX47" s="993"/>
      <c r="DMY47" s="993"/>
      <c r="DMZ47" s="993"/>
      <c r="DNA47" s="993"/>
      <c r="DNB47" s="993"/>
      <c r="DNC47" s="993"/>
      <c r="DND47" s="993"/>
      <c r="DNE47" s="993"/>
      <c r="DNF47" s="993"/>
      <c r="DNG47" s="993"/>
      <c r="DNH47" s="993"/>
      <c r="DNI47" s="993"/>
      <c r="DNJ47" s="993"/>
      <c r="DNK47" s="993"/>
      <c r="DNL47" s="993"/>
      <c r="DNM47" s="993"/>
      <c r="DNN47" s="993"/>
      <c r="DNO47" s="993"/>
      <c r="DNP47" s="993"/>
      <c r="DNQ47" s="993"/>
      <c r="DNR47" s="993"/>
      <c r="DNS47" s="993"/>
      <c r="DNT47" s="993"/>
      <c r="DNU47" s="993"/>
      <c r="DNV47" s="993"/>
      <c r="DNW47" s="993"/>
      <c r="DNX47" s="993"/>
      <c r="DNY47" s="993"/>
      <c r="DNZ47" s="993"/>
      <c r="DOA47" s="993"/>
      <c r="DOB47" s="993"/>
      <c r="DOC47" s="993"/>
      <c r="DOD47" s="993"/>
      <c r="DOE47" s="993"/>
      <c r="DOF47" s="993"/>
      <c r="DOG47" s="993"/>
      <c r="DOH47" s="993"/>
      <c r="DOI47" s="993"/>
      <c r="DOJ47" s="993"/>
      <c r="DOK47" s="993"/>
      <c r="DOL47" s="993"/>
      <c r="DOM47" s="993"/>
      <c r="DON47" s="993"/>
      <c r="DOO47" s="993"/>
      <c r="DOP47" s="993"/>
      <c r="DOQ47" s="993"/>
      <c r="DOR47" s="993"/>
      <c r="DOS47" s="993"/>
      <c r="DOT47" s="993"/>
      <c r="DOU47" s="993"/>
      <c r="DOV47" s="993"/>
      <c r="DOW47" s="993"/>
      <c r="DOX47" s="993"/>
      <c r="DOY47" s="993"/>
      <c r="DOZ47" s="993"/>
      <c r="DPA47" s="993"/>
      <c r="DPB47" s="993"/>
      <c r="DPC47" s="993"/>
      <c r="DPD47" s="993"/>
      <c r="DPE47" s="993"/>
      <c r="DPF47" s="993"/>
      <c r="DPG47" s="993"/>
      <c r="DPH47" s="993"/>
      <c r="DPI47" s="993"/>
      <c r="DPJ47" s="993"/>
      <c r="DPK47" s="993"/>
      <c r="DPL47" s="993"/>
      <c r="DPM47" s="993"/>
      <c r="DPN47" s="993"/>
      <c r="DPO47" s="993"/>
      <c r="DPP47" s="993"/>
      <c r="DPQ47" s="993"/>
      <c r="DPR47" s="993"/>
      <c r="DPS47" s="993"/>
      <c r="DPT47" s="993"/>
      <c r="DPU47" s="993"/>
      <c r="DPV47" s="993"/>
      <c r="DPW47" s="993"/>
      <c r="DPX47" s="993"/>
      <c r="DPY47" s="993"/>
      <c r="DPZ47" s="993"/>
      <c r="DQA47" s="993"/>
      <c r="DQB47" s="993"/>
      <c r="DQC47" s="993"/>
      <c r="DQD47" s="993"/>
      <c r="DQE47" s="993"/>
      <c r="DQF47" s="993"/>
      <c r="DQG47" s="993"/>
      <c r="DQH47" s="993"/>
      <c r="DQI47" s="993"/>
      <c r="DQJ47" s="993"/>
      <c r="DQK47" s="993"/>
      <c r="DQL47" s="993"/>
      <c r="DQM47" s="993"/>
      <c r="DQN47" s="993"/>
      <c r="DQO47" s="993"/>
      <c r="DQP47" s="993"/>
      <c r="DQQ47" s="993"/>
      <c r="DQR47" s="993"/>
      <c r="DQS47" s="993"/>
      <c r="DQT47" s="993"/>
      <c r="DQU47" s="993"/>
      <c r="DQV47" s="993"/>
      <c r="DQW47" s="993"/>
      <c r="DQX47" s="993"/>
      <c r="DQY47" s="993"/>
      <c r="DQZ47" s="993"/>
      <c r="DRA47" s="993"/>
      <c r="DRB47" s="993"/>
      <c r="DRC47" s="993"/>
      <c r="DRD47" s="993"/>
      <c r="DRE47" s="993"/>
      <c r="DRF47" s="993"/>
      <c r="DRG47" s="993"/>
      <c r="DRH47" s="993"/>
      <c r="DRI47" s="993"/>
      <c r="DRJ47" s="993"/>
      <c r="DRK47" s="993"/>
      <c r="DRL47" s="993"/>
      <c r="DRM47" s="993"/>
      <c r="DRN47" s="993"/>
      <c r="DRO47" s="993"/>
      <c r="DRP47" s="993"/>
      <c r="DRQ47" s="993"/>
      <c r="DRR47" s="993"/>
      <c r="DRS47" s="993"/>
      <c r="DRT47" s="993"/>
      <c r="DRU47" s="993"/>
      <c r="DRV47" s="993"/>
      <c r="DRW47" s="993"/>
      <c r="DRX47" s="993"/>
      <c r="DRY47" s="993"/>
      <c r="DRZ47" s="993"/>
      <c r="DSA47" s="993"/>
      <c r="DSB47" s="993"/>
      <c r="DSC47" s="993"/>
      <c r="DSD47" s="993"/>
      <c r="DSE47" s="993"/>
      <c r="DSF47" s="993"/>
      <c r="DSG47" s="993"/>
      <c r="DSH47" s="993"/>
      <c r="DSI47" s="993"/>
      <c r="DSJ47" s="993"/>
      <c r="DSK47" s="993"/>
      <c r="DSL47" s="993"/>
      <c r="DSM47" s="993"/>
      <c r="DSN47" s="993"/>
      <c r="DSO47" s="993"/>
      <c r="DSP47" s="993"/>
      <c r="DSQ47" s="993"/>
      <c r="DSR47" s="993"/>
      <c r="DSS47" s="993"/>
      <c r="DST47" s="993"/>
      <c r="DSU47" s="993"/>
      <c r="DSV47" s="993"/>
      <c r="DSW47" s="993"/>
      <c r="DSX47" s="993"/>
      <c r="DSY47" s="993"/>
      <c r="DSZ47" s="993"/>
      <c r="DTA47" s="993"/>
      <c r="DTB47" s="993"/>
      <c r="DTC47" s="993"/>
      <c r="DTD47" s="993"/>
      <c r="DTE47" s="993"/>
      <c r="DTF47" s="993"/>
      <c r="DTG47" s="993"/>
      <c r="DTH47" s="993"/>
      <c r="DTI47" s="993"/>
      <c r="DTJ47" s="993"/>
      <c r="DTK47" s="993"/>
      <c r="DTL47" s="993"/>
      <c r="DTM47" s="993"/>
      <c r="DTN47" s="993"/>
      <c r="DTO47" s="993"/>
      <c r="DTP47" s="993"/>
      <c r="DTQ47" s="993"/>
      <c r="DTR47" s="993"/>
      <c r="DTS47" s="993"/>
      <c r="DTT47" s="993"/>
      <c r="DTU47" s="993"/>
      <c r="DTV47" s="993"/>
      <c r="DTW47" s="993"/>
      <c r="DTX47" s="993"/>
      <c r="DTY47" s="993"/>
      <c r="DTZ47" s="993"/>
      <c r="DUA47" s="993"/>
      <c r="DUB47" s="993"/>
      <c r="DUC47" s="993"/>
      <c r="DUD47" s="993"/>
      <c r="DUE47" s="993"/>
      <c r="DUF47" s="993"/>
      <c r="DUG47" s="993"/>
      <c r="DUH47" s="993"/>
      <c r="DUI47" s="993"/>
      <c r="DUJ47" s="993"/>
      <c r="DUK47" s="993"/>
      <c r="DUL47" s="993"/>
      <c r="DUM47" s="993"/>
      <c r="DUN47" s="993"/>
      <c r="DUO47" s="993"/>
      <c r="DUP47" s="993"/>
      <c r="DUQ47" s="993"/>
      <c r="DUR47" s="993"/>
      <c r="DUS47" s="993"/>
      <c r="DUT47" s="993"/>
      <c r="DUU47" s="993"/>
      <c r="DUV47" s="993"/>
      <c r="DUW47" s="993"/>
      <c r="DUX47" s="993"/>
      <c r="DUY47" s="993"/>
      <c r="DUZ47" s="993"/>
      <c r="DVA47" s="993"/>
      <c r="DVB47" s="993"/>
      <c r="DVC47" s="993"/>
      <c r="DVD47" s="993"/>
      <c r="DVE47" s="993"/>
      <c r="DVF47" s="993"/>
      <c r="DVG47" s="993"/>
      <c r="DVH47" s="993"/>
      <c r="DVI47" s="993"/>
      <c r="DVJ47" s="993"/>
      <c r="DVK47" s="993"/>
      <c r="DVL47" s="993"/>
      <c r="DVM47" s="993"/>
      <c r="DVN47" s="993"/>
      <c r="DVO47" s="993"/>
      <c r="DVP47" s="993"/>
      <c r="DVQ47" s="993"/>
      <c r="DVR47" s="993"/>
      <c r="DVS47" s="993"/>
      <c r="DVT47" s="993"/>
      <c r="DVU47" s="993"/>
      <c r="DVV47" s="993"/>
      <c r="DVW47" s="993"/>
      <c r="DVX47" s="993"/>
      <c r="DVY47" s="993"/>
      <c r="DVZ47" s="993"/>
      <c r="DWA47" s="993"/>
      <c r="DWB47" s="993"/>
      <c r="DWC47" s="993"/>
      <c r="DWD47" s="993"/>
      <c r="DWE47" s="993"/>
      <c r="DWF47" s="993"/>
      <c r="DWG47" s="993"/>
      <c r="DWH47" s="993"/>
      <c r="DWI47" s="993"/>
      <c r="DWJ47" s="993"/>
      <c r="DWK47" s="993"/>
      <c r="DWL47" s="993"/>
      <c r="DWM47" s="993"/>
      <c r="DWN47" s="993"/>
      <c r="DWO47" s="993"/>
      <c r="DWP47" s="993"/>
      <c r="DWQ47" s="993"/>
      <c r="DWR47" s="993"/>
      <c r="DWS47" s="993"/>
      <c r="DWT47" s="993"/>
      <c r="DWU47" s="993"/>
      <c r="DWV47" s="993"/>
      <c r="DWW47" s="993"/>
      <c r="DWX47" s="993"/>
      <c r="DWY47" s="993"/>
      <c r="DWZ47" s="993"/>
      <c r="DXA47" s="993"/>
      <c r="DXB47" s="993"/>
      <c r="DXC47" s="993"/>
      <c r="DXD47" s="993"/>
      <c r="DXE47" s="993"/>
      <c r="DXF47" s="993"/>
      <c r="DXG47" s="993"/>
      <c r="DXH47" s="993"/>
      <c r="DXI47" s="993"/>
      <c r="DXJ47" s="993"/>
      <c r="DXK47" s="993"/>
      <c r="DXL47" s="993"/>
      <c r="DXM47" s="993"/>
      <c r="DXN47" s="993"/>
      <c r="DXO47" s="993"/>
      <c r="DXP47" s="993"/>
      <c r="DXQ47" s="993"/>
      <c r="DXR47" s="993"/>
      <c r="DXS47" s="993"/>
      <c r="DXT47" s="993"/>
      <c r="DXU47" s="993"/>
      <c r="DXV47" s="993"/>
      <c r="DXW47" s="993"/>
      <c r="DXX47" s="993"/>
      <c r="DXY47" s="993"/>
      <c r="DXZ47" s="993"/>
      <c r="DYA47" s="993"/>
      <c r="DYB47" s="993"/>
      <c r="DYC47" s="993"/>
      <c r="DYD47" s="993"/>
      <c r="DYE47" s="993"/>
      <c r="DYF47" s="993"/>
      <c r="DYG47" s="993"/>
      <c r="DYH47" s="993"/>
      <c r="DYI47" s="993"/>
      <c r="DYJ47" s="993"/>
      <c r="DYK47" s="993"/>
      <c r="DYL47" s="993"/>
      <c r="DYM47" s="993"/>
      <c r="DYN47" s="993"/>
      <c r="DYO47" s="993"/>
      <c r="DYP47" s="993"/>
      <c r="DYQ47" s="993"/>
      <c r="DYR47" s="993"/>
      <c r="DYS47" s="993"/>
      <c r="DYT47" s="993"/>
      <c r="DYU47" s="993"/>
      <c r="DYV47" s="993"/>
      <c r="DYW47" s="993"/>
      <c r="DYX47" s="993"/>
      <c r="DYY47" s="993"/>
      <c r="DYZ47" s="993"/>
      <c r="DZA47" s="993"/>
      <c r="DZB47" s="993"/>
      <c r="DZC47" s="993"/>
      <c r="DZD47" s="993"/>
      <c r="DZE47" s="993"/>
      <c r="DZF47" s="993"/>
      <c r="DZG47" s="993"/>
      <c r="DZH47" s="993"/>
      <c r="DZI47" s="993"/>
      <c r="DZJ47" s="993"/>
      <c r="DZK47" s="993"/>
      <c r="DZL47" s="993"/>
      <c r="DZM47" s="993"/>
      <c r="DZN47" s="993"/>
      <c r="DZO47" s="993"/>
      <c r="DZP47" s="993"/>
      <c r="DZQ47" s="993"/>
      <c r="DZR47" s="993"/>
      <c r="DZS47" s="993"/>
      <c r="DZT47" s="993"/>
      <c r="DZU47" s="993"/>
      <c r="DZV47" s="993"/>
      <c r="DZW47" s="993"/>
      <c r="DZX47" s="993"/>
      <c r="DZY47" s="993"/>
      <c r="DZZ47" s="993"/>
      <c r="EAA47" s="993"/>
      <c r="EAB47" s="993"/>
      <c r="EAC47" s="993"/>
      <c r="EAD47" s="993"/>
      <c r="EAE47" s="993"/>
      <c r="EAF47" s="993"/>
      <c r="EAG47" s="993"/>
      <c r="EAH47" s="993"/>
      <c r="EAI47" s="993"/>
      <c r="EAJ47" s="993"/>
      <c r="EAK47" s="993"/>
      <c r="EAL47" s="993"/>
      <c r="EAM47" s="993"/>
      <c r="EAN47" s="993"/>
      <c r="EAO47" s="993"/>
      <c r="EAP47" s="993"/>
      <c r="EAQ47" s="993"/>
      <c r="EAR47" s="993"/>
      <c r="EAS47" s="993"/>
      <c r="EAT47" s="993"/>
      <c r="EAU47" s="993"/>
      <c r="EAV47" s="993"/>
      <c r="EAW47" s="993"/>
      <c r="EAX47" s="993"/>
      <c r="EAY47" s="993"/>
      <c r="EAZ47" s="993"/>
      <c r="EBA47" s="993"/>
      <c r="EBB47" s="993"/>
      <c r="EBC47" s="993"/>
      <c r="EBD47" s="993"/>
      <c r="EBE47" s="993"/>
      <c r="EBF47" s="993"/>
      <c r="EBG47" s="993"/>
      <c r="EBH47" s="993"/>
      <c r="EBI47" s="993"/>
      <c r="EBJ47" s="993"/>
      <c r="EBK47" s="993"/>
      <c r="EBL47" s="993"/>
      <c r="EBM47" s="993"/>
      <c r="EBN47" s="993"/>
      <c r="EBO47" s="993"/>
      <c r="EBP47" s="993"/>
      <c r="EBQ47" s="993"/>
      <c r="EBR47" s="993"/>
      <c r="EBS47" s="993"/>
      <c r="EBT47" s="993"/>
      <c r="EBU47" s="993"/>
      <c r="EBV47" s="993"/>
      <c r="EBW47" s="993"/>
      <c r="EBX47" s="993"/>
      <c r="EBY47" s="993"/>
      <c r="EBZ47" s="993"/>
      <c r="ECA47" s="993"/>
      <c r="ECB47" s="993"/>
      <c r="ECC47" s="993"/>
      <c r="ECD47" s="993"/>
      <c r="ECE47" s="993"/>
      <c r="ECF47" s="993"/>
      <c r="ECG47" s="993"/>
      <c r="ECH47" s="993"/>
      <c r="ECI47" s="993"/>
      <c r="ECJ47" s="993"/>
      <c r="ECK47" s="993"/>
      <c r="ECL47" s="993"/>
      <c r="ECM47" s="993"/>
      <c r="ECN47" s="993"/>
      <c r="ECO47" s="993"/>
      <c r="ECP47" s="993"/>
      <c r="ECQ47" s="993"/>
      <c r="ECR47" s="993"/>
      <c r="ECS47" s="993"/>
      <c r="ECT47" s="993"/>
      <c r="ECU47" s="993"/>
      <c r="ECV47" s="993"/>
      <c r="ECW47" s="993"/>
      <c r="ECX47" s="993"/>
      <c r="ECY47" s="993"/>
      <c r="ECZ47" s="993"/>
      <c r="EDA47" s="993"/>
      <c r="EDB47" s="993"/>
      <c r="EDC47" s="993"/>
      <c r="EDD47" s="993"/>
      <c r="EDE47" s="993"/>
      <c r="EDF47" s="993"/>
      <c r="EDG47" s="993"/>
      <c r="EDH47" s="993"/>
      <c r="EDI47" s="993"/>
      <c r="EDJ47" s="993"/>
      <c r="EDK47" s="993"/>
      <c r="EDL47" s="993"/>
      <c r="EDM47" s="993"/>
      <c r="EDN47" s="993"/>
      <c r="EDO47" s="993"/>
      <c r="EDP47" s="993"/>
      <c r="EDQ47" s="993"/>
      <c r="EDR47" s="993"/>
      <c r="EDS47" s="993"/>
      <c r="EDT47" s="993"/>
      <c r="EDU47" s="993"/>
      <c r="EDV47" s="993"/>
      <c r="EDW47" s="993"/>
      <c r="EDX47" s="993"/>
      <c r="EDY47" s="993"/>
      <c r="EDZ47" s="993"/>
      <c r="EEA47" s="993"/>
      <c r="EEB47" s="993"/>
      <c r="EEC47" s="993"/>
      <c r="EED47" s="993"/>
      <c r="EEE47" s="993"/>
      <c r="EEF47" s="993"/>
      <c r="EEG47" s="993"/>
      <c r="EEH47" s="993"/>
      <c r="EEI47" s="993"/>
      <c r="EEJ47" s="993"/>
      <c r="EEK47" s="993"/>
      <c r="EEL47" s="993"/>
      <c r="EEM47" s="993"/>
      <c r="EEN47" s="993"/>
      <c r="EEO47" s="993"/>
      <c r="EEP47" s="993"/>
      <c r="EEQ47" s="993"/>
      <c r="EER47" s="993"/>
      <c r="EES47" s="993"/>
      <c r="EET47" s="993"/>
      <c r="EEU47" s="993"/>
      <c r="EEV47" s="993"/>
      <c r="EEW47" s="993"/>
      <c r="EEX47" s="993"/>
      <c r="EEY47" s="993"/>
      <c r="EEZ47" s="993"/>
      <c r="EFA47" s="993"/>
      <c r="EFB47" s="993"/>
      <c r="EFC47" s="993"/>
      <c r="EFD47" s="993"/>
      <c r="EFE47" s="993"/>
      <c r="EFF47" s="993"/>
      <c r="EFG47" s="993"/>
      <c r="EFH47" s="993"/>
      <c r="EFI47" s="993"/>
      <c r="EFJ47" s="993"/>
      <c r="EFK47" s="993"/>
      <c r="EFL47" s="993"/>
      <c r="EFM47" s="993"/>
      <c r="EFN47" s="993"/>
      <c r="EFO47" s="993"/>
      <c r="EFP47" s="993"/>
      <c r="EFQ47" s="993"/>
      <c r="EFR47" s="993"/>
      <c r="EFS47" s="993"/>
      <c r="EFT47" s="993"/>
      <c r="EFU47" s="993"/>
      <c r="EFV47" s="993"/>
      <c r="EFW47" s="993"/>
      <c r="EFX47" s="993"/>
      <c r="EFY47" s="993"/>
      <c r="EFZ47" s="993"/>
      <c r="EGA47" s="993"/>
      <c r="EGB47" s="993"/>
      <c r="EGC47" s="993"/>
      <c r="EGD47" s="993"/>
      <c r="EGE47" s="993"/>
      <c r="EGF47" s="993"/>
      <c r="EGG47" s="993"/>
      <c r="EGH47" s="993"/>
      <c r="EGI47" s="993"/>
      <c r="EGJ47" s="993"/>
      <c r="EGK47" s="993"/>
      <c r="EGL47" s="993"/>
      <c r="EGM47" s="993"/>
      <c r="EGN47" s="993"/>
      <c r="EGO47" s="993"/>
      <c r="EGP47" s="993"/>
      <c r="EGQ47" s="993"/>
      <c r="EGR47" s="993"/>
      <c r="EGS47" s="993"/>
      <c r="EGT47" s="993"/>
      <c r="EGU47" s="993"/>
      <c r="EGV47" s="993"/>
      <c r="EGW47" s="993"/>
      <c r="EGX47" s="993"/>
      <c r="EGY47" s="993"/>
      <c r="EGZ47" s="993"/>
      <c r="EHA47" s="993"/>
      <c r="EHB47" s="993"/>
      <c r="EHC47" s="993"/>
      <c r="EHD47" s="993"/>
      <c r="EHE47" s="993"/>
      <c r="EHF47" s="993"/>
      <c r="EHG47" s="993"/>
      <c r="EHH47" s="993"/>
      <c r="EHI47" s="993"/>
      <c r="EHJ47" s="993"/>
      <c r="EHK47" s="993"/>
      <c r="EHL47" s="993"/>
      <c r="EHM47" s="993"/>
      <c r="EHN47" s="993"/>
      <c r="EHO47" s="993"/>
      <c r="EHP47" s="993"/>
      <c r="EHQ47" s="993"/>
      <c r="EHR47" s="993"/>
      <c r="EHS47" s="993"/>
      <c r="EHT47" s="993"/>
      <c r="EHU47" s="993"/>
      <c r="EHV47" s="993"/>
      <c r="EHW47" s="993"/>
      <c r="EHX47" s="993"/>
      <c r="EHY47" s="993"/>
      <c r="EHZ47" s="993"/>
      <c r="EIA47" s="993"/>
      <c r="EIB47" s="993"/>
      <c r="EIC47" s="993"/>
      <c r="EID47" s="993"/>
      <c r="EIE47" s="993"/>
      <c r="EIF47" s="993"/>
      <c r="EIG47" s="993"/>
      <c r="EIH47" s="993"/>
      <c r="EII47" s="993"/>
      <c r="EIJ47" s="993"/>
      <c r="EIK47" s="993"/>
      <c r="EIL47" s="993"/>
      <c r="EIM47" s="993"/>
      <c r="EIN47" s="993"/>
      <c r="EIO47" s="993"/>
      <c r="EIP47" s="993"/>
      <c r="EIQ47" s="993"/>
      <c r="EIR47" s="993"/>
      <c r="EIS47" s="993"/>
      <c r="EIT47" s="993"/>
      <c r="EIU47" s="993"/>
      <c r="EIV47" s="993"/>
      <c r="EIW47" s="993"/>
      <c r="EIX47" s="993"/>
      <c r="EIY47" s="993"/>
      <c r="EIZ47" s="993"/>
      <c r="EJA47" s="993"/>
      <c r="EJB47" s="993"/>
      <c r="EJC47" s="993"/>
      <c r="EJD47" s="993"/>
      <c r="EJE47" s="993"/>
      <c r="EJF47" s="993"/>
      <c r="EJG47" s="993"/>
      <c r="EJH47" s="993"/>
      <c r="EJI47" s="993"/>
      <c r="EJJ47" s="993"/>
      <c r="EJK47" s="993"/>
      <c r="EJL47" s="993"/>
      <c r="EJM47" s="993"/>
      <c r="EJN47" s="993"/>
      <c r="EJO47" s="993"/>
      <c r="EJP47" s="993"/>
      <c r="EJQ47" s="993"/>
      <c r="EJR47" s="993"/>
      <c r="EJS47" s="993"/>
      <c r="EJT47" s="993"/>
      <c r="EJU47" s="993"/>
      <c r="EJV47" s="993"/>
      <c r="EJW47" s="993"/>
      <c r="EJX47" s="993"/>
      <c r="EJY47" s="993"/>
      <c r="EJZ47" s="993"/>
      <c r="EKA47" s="993"/>
      <c r="EKB47" s="993"/>
      <c r="EKC47" s="993"/>
      <c r="EKD47" s="993"/>
      <c r="EKE47" s="993"/>
      <c r="EKF47" s="993"/>
      <c r="EKG47" s="993"/>
      <c r="EKH47" s="993"/>
      <c r="EKI47" s="993"/>
      <c r="EKJ47" s="993"/>
      <c r="EKK47" s="993"/>
      <c r="EKL47" s="993"/>
      <c r="EKM47" s="993"/>
      <c r="EKN47" s="993"/>
      <c r="EKO47" s="993"/>
      <c r="EKP47" s="993"/>
      <c r="EKQ47" s="993"/>
      <c r="EKR47" s="993"/>
      <c r="EKS47" s="993"/>
      <c r="EKT47" s="993"/>
      <c r="EKU47" s="993"/>
      <c r="EKV47" s="993"/>
      <c r="EKW47" s="993"/>
      <c r="EKX47" s="993"/>
      <c r="EKY47" s="993"/>
      <c r="EKZ47" s="993"/>
      <c r="ELA47" s="993"/>
      <c r="ELB47" s="993"/>
      <c r="ELC47" s="993"/>
      <c r="ELD47" s="993"/>
      <c r="ELE47" s="993"/>
      <c r="ELF47" s="993"/>
      <c r="ELG47" s="993"/>
      <c r="ELH47" s="993"/>
      <c r="ELI47" s="993"/>
      <c r="ELJ47" s="993"/>
      <c r="ELK47" s="993"/>
      <c r="ELL47" s="993"/>
      <c r="ELM47" s="993"/>
      <c r="ELN47" s="993"/>
      <c r="ELO47" s="993"/>
      <c r="ELP47" s="993"/>
      <c r="ELQ47" s="993"/>
      <c r="ELR47" s="993"/>
      <c r="ELS47" s="993"/>
      <c r="ELT47" s="993"/>
      <c r="ELU47" s="993"/>
      <c r="ELV47" s="993"/>
      <c r="ELW47" s="993"/>
      <c r="ELX47" s="993"/>
      <c r="ELY47" s="993"/>
      <c r="ELZ47" s="993"/>
      <c r="EMA47" s="993"/>
      <c r="EMB47" s="993"/>
      <c r="EMC47" s="993"/>
      <c r="EMD47" s="993"/>
      <c r="EME47" s="993"/>
      <c r="EMF47" s="993"/>
      <c r="EMG47" s="993"/>
      <c r="EMH47" s="993"/>
      <c r="EMI47" s="993"/>
      <c r="EMJ47" s="993"/>
      <c r="EMK47" s="993"/>
      <c r="EML47" s="993"/>
      <c r="EMM47" s="993"/>
      <c r="EMN47" s="993"/>
      <c r="EMO47" s="993"/>
      <c r="EMP47" s="993"/>
      <c r="EMQ47" s="993"/>
      <c r="EMR47" s="993"/>
      <c r="EMS47" s="993"/>
      <c r="EMT47" s="993"/>
      <c r="EMU47" s="993"/>
      <c r="EMV47" s="993"/>
      <c r="EMW47" s="993"/>
      <c r="EMX47" s="993"/>
      <c r="EMY47" s="993"/>
      <c r="EMZ47" s="993"/>
      <c r="ENA47" s="993"/>
      <c r="ENB47" s="993"/>
      <c r="ENC47" s="993"/>
      <c r="END47" s="993"/>
      <c r="ENE47" s="993"/>
      <c r="ENF47" s="993"/>
      <c r="ENG47" s="993"/>
      <c r="ENH47" s="993"/>
      <c r="ENI47" s="993"/>
      <c r="ENJ47" s="993"/>
      <c r="ENK47" s="993"/>
      <c r="ENL47" s="993"/>
      <c r="ENM47" s="993"/>
      <c r="ENN47" s="993"/>
      <c r="ENO47" s="993"/>
      <c r="ENP47" s="993"/>
      <c r="ENQ47" s="993"/>
      <c r="ENR47" s="993"/>
      <c r="ENS47" s="993"/>
      <c r="ENT47" s="993"/>
      <c r="ENU47" s="993"/>
      <c r="ENV47" s="993"/>
      <c r="ENW47" s="993"/>
      <c r="ENX47" s="993"/>
      <c r="ENY47" s="993"/>
      <c r="ENZ47" s="993"/>
      <c r="EOA47" s="993"/>
      <c r="EOB47" s="993"/>
      <c r="EOC47" s="993"/>
      <c r="EOD47" s="993"/>
      <c r="EOE47" s="993"/>
      <c r="EOF47" s="993"/>
      <c r="EOG47" s="993"/>
      <c r="EOH47" s="993"/>
      <c r="EOI47" s="993"/>
      <c r="EOJ47" s="993"/>
      <c r="EOK47" s="993"/>
      <c r="EOL47" s="993"/>
      <c r="EOM47" s="993"/>
      <c r="EON47" s="993"/>
      <c r="EOO47" s="993"/>
      <c r="EOP47" s="993"/>
      <c r="EOQ47" s="993"/>
      <c r="EOR47" s="993"/>
      <c r="EOS47" s="993"/>
      <c r="EOT47" s="993"/>
      <c r="EOU47" s="993"/>
      <c r="EOV47" s="993"/>
      <c r="EOW47" s="993"/>
      <c r="EOX47" s="993"/>
      <c r="EOY47" s="993"/>
      <c r="EOZ47" s="993"/>
      <c r="EPA47" s="993"/>
      <c r="EPB47" s="993"/>
      <c r="EPC47" s="993"/>
      <c r="EPD47" s="993"/>
      <c r="EPE47" s="993"/>
      <c r="EPF47" s="993"/>
      <c r="EPG47" s="993"/>
      <c r="EPH47" s="993"/>
      <c r="EPI47" s="993"/>
      <c r="EPJ47" s="993"/>
      <c r="EPK47" s="993"/>
      <c r="EPL47" s="993"/>
      <c r="EPM47" s="993"/>
      <c r="EPN47" s="993"/>
      <c r="EPO47" s="993"/>
      <c r="EPP47" s="993"/>
      <c r="EPQ47" s="993"/>
      <c r="EPR47" s="993"/>
      <c r="EPS47" s="993"/>
      <c r="EPT47" s="993"/>
      <c r="EPU47" s="993"/>
      <c r="EPV47" s="993"/>
      <c r="EPW47" s="993"/>
      <c r="EPX47" s="993"/>
      <c r="EPY47" s="993"/>
      <c r="EPZ47" s="993"/>
      <c r="EQA47" s="993"/>
      <c r="EQB47" s="993"/>
      <c r="EQC47" s="993"/>
      <c r="EQD47" s="993"/>
      <c r="EQE47" s="993"/>
      <c r="EQF47" s="993"/>
      <c r="EQG47" s="993"/>
      <c r="EQH47" s="993"/>
      <c r="EQI47" s="993"/>
      <c r="EQJ47" s="993"/>
      <c r="EQK47" s="993"/>
      <c r="EQL47" s="993"/>
      <c r="EQM47" s="993"/>
      <c r="EQN47" s="993"/>
      <c r="EQO47" s="993"/>
      <c r="EQP47" s="993"/>
      <c r="EQQ47" s="993"/>
      <c r="EQR47" s="993"/>
      <c r="EQS47" s="993"/>
      <c r="EQT47" s="993"/>
      <c r="EQU47" s="993"/>
      <c r="EQV47" s="993"/>
      <c r="EQW47" s="993"/>
      <c r="EQX47" s="993"/>
      <c r="EQY47" s="993"/>
      <c r="EQZ47" s="993"/>
      <c r="ERA47" s="993"/>
      <c r="ERB47" s="993"/>
      <c r="ERC47" s="993"/>
      <c r="ERD47" s="993"/>
      <c r="ERE47" s="993"/>
      <c r="ERF47" s="993"/>
      <c r="ERG47" s="993"/>
      <c r="ERH47" s="993"/>
      <c r="ERI47" s="993"/>
      <c r="ERJ47" s="993"/>
      <c r="ERK47" s="993"/>
      <c r="ERL47" s="993"/>
      <c r="ERM47" s="993"/>
      <c r="ERN47" s="993"/>
      <c r="ERO47" s="993"/>
      <c r="ERP47" s="993"/>
      <c r="ERQ47" s="993"/>
      <c r="ERR47" s="993"/>
      <c r="ERS47" s="993"/>
      <c r="ERT47" s="993"/>
      <c r="ERU47" s="993"/>
      <c r="ERV47" s="993"/>
      <c r="ERW47" s="993"/>
      <c r="ERX47" s="993"/>
      <c r="ERY47" s="993"/>
      <c r="ERZ47" s="993"/>
      <c r="ESA47" s="993"/>
      <c r="ESB47" s="993"/>
      <c r="ESC47" s="993"/>
      <c r="ESD47" s="993"/>
      <c r="ESE47" s="993"/>
      <c r="ESF47" s="993"/>
      <c r="ESG47" s="993"/>
      <c r="ESH47" s="993"/>
      <c r="ESI47" s="993"/>
      <c r="ESJ47" s="993"/>
      <c r="ESK47" s="993"/>
      <c r="ESL47" s="993"/>
      <c r="ESM47" s="993"/>
      <c r="ESN47" s="993"/>
      <c r="ESO47" s="993"/>
      <c r="ESP47" s="993"/>
      <c r="ESQ47" s="993"/>
      <c r="ESR47" s="993"/>
      <c r="ESS47" s="993"/>
      <c r="EST47" s="993"/>
      <c r="ESU47" s="993"/>
      <c r="ESV47" s="993"/>
      <c r="ESW47" s="993"/>
      <c r="ESX47" s="993"/>
      <c r="ESY47" s="993"/>
      <c r="ESZ47" s="993"/>
      <c r="ETA47" s="993"/>
      <c r="ETB47" s="993"/>
      <c r="ETC47" s="993"/>
      <c r="ETD47" s="993"/>
      <c r="ETE47" s="993"/>
      <c r="ETF47" s="993"/>
      <c r="ETG47" s="993"/>
      <c r="ETH47" s="993"/>
      <c r="ETI47" s="993"/>
      <c r="ETJ47" s="993"/>
      <c r="ETK47" s="993"/>
      <c r="ETL47" s="993"/>
      <c r="ETM47" s="993"/>
      <c r="ETN47" s="993"/>
      <c r="ETO47" s="993"/>
      <c r="ETP47" s="993"/>
      <c r="ETQ47" s="993"/>
      <c r="ETR47" s="993"/>
      <c r="ETS47" s="993"/>
      <c r="ETT47" s="993"/>
      <c r="ETU47" s="993"/>
      <c r="ETV47" s="993"/>
      <c r="ETW47" s="993"/>
      <c r="ETX47" s="993"/>
      <c r="ETY47" s="993"/>
      <c r="ETZ47" s="993"/>
      <c r="EUA47" s="993"/>
      <c r="EUB47" s="993"/>
      <c r="EUC47" s="993"/>
      <c r="EUD47" s="993"/>
      <c r="EUE47" s="993"/>
      <c r="EUF47" s="993"/>
      <c r="EUG47" s="993"/>
      <c r="EUH47" s="993"/>
      <c r="EUI47" s="993"/>
      <c r="EUJ47" s="993"/>
      <c r="EUK47" s="993"/>
      <c r="EUL47" s="993"/>
      <c r="EUM47" s="993"/>
      <c r="EUN47" s="993"/>
      <c r="EUO47" s="993"/>
      <c r="EUP47" s="993"/>
      <c r="EUQ47" s="993"/>
      <c r="EUR47" s="993"/>
      <c r="EUS47" s="993"/>
      <c r="EUT47" s="993"/>
      <c r="EUU47" s="993"/>
      <c r="EUV47" s="993"/>
      <c r="EUW47" s="993"/>
      <c r="EUX47" s="993"/>
      <c r="EUY47" s="993"/>
      <c r="EUZ47" s="993"/>
      <c r="EVA47" s="993"/>
      <c r="EVB47" s="993"/>
      <c r="EVC47" s="993"/>
      <c r="EVD47" s="993"/>
      <c r="EVE47" s="993"/>
      <c r="EVF47" s="993"/>
      <c r="EVG47" s="993"/>
      <c r="EVH47" s="993"/>
      <c r="EVI47" s="993"/>
      <c r="EVJ47" s="993"/>
      <c r="EVK47" s="993"/>
      <c r="EVL47" s="993"/>
      <c r="EVM47" s="993"/>
      <c r="EVN47" s="993"/>
      <c r="EVO47" s="993"/>
      <c r="EVP47" s="993"/>
      <c r="EVQ47" s="993"/>
      <c r="EVR47" s="993"/>
      <c r="EVS47" s="993"/>
      <c r="EVT47" s="993"/>
      <c r="EVU47" s="993"/>
      <c r="EVV47" s="993"/>
      <c r="EVW47" s="993"/>
      <c r="EVX47" s="993"/>
      <c r="EVY47" s="993"/>
      <c r="EVZ47" s="993"/>
      <c r="EWA47" s="993"/>
      <c r="EWB47" s="993"/>
      <c r="EWC47" s="993"/>
      <c r="EWD47" s="993"/>
      <c r="EWE47" s="993"/>
      <c r="EWF47" s="993"/>
      <c r="EWG47" s="993"/>
      <c r="EWH47" s="993"/>
      <c r="EWI47" s="993"/>
      <c r="EWJ47" s="993"/>
      <c r="EWK47" s="993"/>
      <c r="EWL47" s="993"/>
      <c r="EWM47" s="993"/>
      <c r="EWN47" s="993"/>
      <c r="EWO47" s="993"/>
      <c r="EWP47" s="993"/>
      <c r="EWQ47" s="993"/>
      <c r="EWR47" s="993"/>
      <c r="EWS47" s="993"/>
      <c r="EWT47" s="993"/>
      <c r="EWU47" s="993"/>
      <c r="EWV47" s="993"/>
      <c r="EWW47" s="993"/>
      <c r="EWX47" s="993"/>
      <c r="EWY47" s="993"/>
      <c r="EWZ47" s="993"/>
      <c r="EXA47" s="993"/>
      <c r="EXB47" s="993"/>
      <c r="EXC47" s="993"/>
      <c r="EXD47" s="993"/>
      <c r="EXE47" s="993"/>
      <c r="EXF47" s="993"/>
      <c r="EXG47" s="993"/>
      <c r="EXH47" s="993"/>
      <c r="EXI47" s="993"/>
      <c r="EXJ47" s="993"/>
      <c r="EXK47" s="993"/>
      <c r="EXL47" s="993"/>
      <c r="EXM47" s="993"/>
      <c r="EXN47" s="993"/>
      <c r="EXO47" s="993"/>
      <c r="EXP47" s="993"/>
      <c r="EXQ47" s="993"/>
      <c r="EXR47" s="993"/>
      <c r="EXS47" s="993"/>
      <c r="EXT47" s="993"/>
      <c r="EXU47" s="993"/>
      <c r="EXV47" s="993"/>
      <c r="EXW47" s="993"/>
      <c r="EXX47" s="993"/>
      <c r="EXY47" s="993"/>
      <c r="EXZ47" s="993"/>
      <c r="EYA47" s="993"/>
      <c r="EYB47" s="993"/>
      <c r="EYC47" s="993"/>
      <c r="EYD47" s="993"/>
      <c r="EYE47" s="993"/>
      <c r="EYF47" s="993"/>
      <c r="EYG47" s="993"/>
      <c r="EYH47" s="993"/>
      <c r="EYI47" s="993"/>
      <c r="EYJ47" s="993"/>
      <c r="EYK47" s="993"/>
      <c r="EYL47" s="993"/>
      <c r="EYM47" s="993"/>
      <c r="EYN47" s="993"/>
      <c r="EYO47" s="993"/>
      <c r="EYP47" s="993"/>
      <c r="EYQ47" s="993"/>
      <c r="EYR47" s="993"/>
      <c r="EYS47" s="993"/>
      <c r="EYT47" s="993"/>
      <c r="EYU47" s="993"/>
      <c r="EYV47" s="993"/>
      <c r="EYW47" s="993"/>
      <c r="EYX47" s="993"/>
      <c r="EYY47" s="993"/>
      <c r="EYZ47" s="993"/>
      <c r="EZA47" s="993"/>
      <c r="EZB47" s="993"/>
      <c r="EZC47" s="993"/>
      <c r="EZD47" s="993"/>
      <c r="EZE47" s="993"/>
      <c r="EZF47" s="993"/>
      <c r="EZG47" s="993"/>
      <c r="EZH47" s="993"/>
      <c r="EZI47" s="993"/>
      <c r="EZJ47" s="993"/>
      <c r="EZK47" s="993"/>
      <c r="EZL47" s="993"/>
      <c r="EZM47" s="993"/>
      <c r="EZN47" s="993"/>
      <c r="EZO47" s="993"/>
      <c r="EZP47" s="993"/>
      <c r="EZQ47" s="993"/>
      <c r="EZR47" s="993"/>
      <c r="EZS47" s="993"/>
      <c r="EZT47" s="993"/>
      <c r="EZU47" s="993"/>
      <c r="EZV47" s="993"/>
      <c r="EZW47" s="993"/>
      <c r="EZX47" s="993"/>
      <c r="EZY47" s="993"/>
      <c r="EZZ47" s="993"/>
      <c r="FAA47" s="993"/>
      <c r="FAB47" s="993"/>
      <c r="FAC47" s="993"/>
      <c r="FAD47" s="993"/>
      <c r="FAE47" s="993"/>
      <c r="FAF47" s="993"/>
      <c r="FAG47" s="993"/>
      <c r="FAH47" s="993"/>
      <c r="FAI47" s="993"/>
      <c r="FAJ47" s="993"/>
      <c r="FAK47" s="993"/>
      <c r="FAL47" s="993"/>
      <c r="FAM47" s="993"/>
      <c r="FAN47" s="993"/>
      <c r="FAO47" s="993"/>
      <c r="FAP47" s="993"/>
      <c r="FAQ47" s="993"/>
      <c r="FAR47" s="993"/>
      <c r="FAS47" s="993"/>
      <c r="FAT47" s="993"/>
      <c r="FAU47" s="993"/>
      <c r="FAV47" s="993"/>
      <c r="FAW47" s="993"/>
      <c r="FAX47" s="993"/>
      <c r="FAY47" s="993"/>
      <c r="FAZ47" s="993"/>
      <c r="FBA47" s="993"/>
      <c r="FBB47" s="993"/>
      <c r="FBC47" s="993"/>
      <c r="FBD47" s="993"/>
      <c r="FBE47" s="993"/>
      <c r="FBF47" s="993"/>
      <c r="FBG47" s="993"/>
      <c r="FBH47" s="993"/>
      <c r="FBI47" s="993"/>
      <c r="FBJ47" s="993"/>
      <c r="FBK47" s="993"/>
      <c r="FBL47" s="993"/>
      <c r="FBM47" s="993"/>
      <c r="FBN47" s="993"/>
      <c r="FBO47" s="993"/>
      <c r="FBP47" s="993"/>
      <c r="FBQ47" s="993"/>
      <c r="FBR47" s="993"/>
      <c r="FBS47" s="993"/>
      <c r="FBT47" s="993"/>
      <c r="FBU47" s="993"/>
      <c r="FBV47" s="993"/>
      <c r="FBW47" s="993"/>
      <c r="FBX47" s="993"/>
      <c r="FBY47" s="993"/>
      <c r="FBZ47" s="993"/>
      <c r="FCA47" s="993"/>
      <c r="FCB47" s="993"/>
      <c r="FCC47" s="993"/>
      <c r="FCD47" s="993"/>
      <c r="FCE47" s="993"/>
      <c r="FCF47" s="993"/>
      <c r="FCG47" s="993"/>
      <c r="FCH47" s="993"/>
      <c r="FCI47" s="993"/>
      <c r="FCJ47" s="993"/>
      <c r="FCK47" s="993"/>
      <c r="FCL47" s="993"/>
      <c r="FCM47" s="993"/>
      <c r="FCN47" s="993"/>
      <c r="FCO47" s="993"/>
      <c r="FCP47" s="993"/>
      <c r="FCQ47" s="993"/>
      <c r="FCR47" s="993"/>
      <c r="FCS47" s="993"/>
      <c r="FCT47" s="993"/>
      <c r="FCU47" s="993"/>
      <c r="FCV47" s="993"/>
      <c r="FCW47" s="993"/>
      <c r="FCX47" s="993"/>
      <c r="FCY47" s="993"/>
      <c r="FCZ47" s="993"/>
      <c r="FDA47" s="993"/>
      <c r="FDB47" s="993"/>
      <c r="FDC47" s="993"/>
      <c r="FDD47" s="993"/>
      <c r="FDE47" s="993"/>
      <c r="FDF47" s="993"/>
      <c r="FDG47" s="993"/>
      <c r="FDH47" s="993"/>
      <c r="FDI47" s="993"/>
      <c r="FDJ47" s="993"/>
      <c r="FDK47" s="993"/>
      <c r="FDL47" s="993"/>
      <c r="FDM47" s="993"/>
      <c r="FDN47" s="993"/>
      <c r="FDO47" s="993"/>
      <c r="FDP47" s="993"/>
      <c r="FDQ47" s="993"/>
      <c r="FDR47" s="993"/>
      <c r="FDS47" s="993"/>
      <c r="FDT47" s="993"/>
      <c r="FDU47" s="993"/>
      <c r="FDV47" s="993"/>
      <c r="FDW47" s="993"/>
      <c r="FDX47" s="993"/>
      <c r="FDY47" s="993"/>
      <c r="FDZ47" s="993"/>
      <c r="FEA47" s="993"/>
      <c r="FEB47" s="993"/>
      <c r="FEC47" s="993"/>
      <c r="FED47" s="993"/>
      <c r="FEE47" s="993"/>
      <c r="FEF47" s="993"/>
      <c r="FEG47" s="993"/>
      <c r="FEH47" s="993"/>
      <c r="FEI47" s="993"/>
      <c r="FEJ47" s="993"/>
      <c r="FEK47" s="993"/>
      <c r="FEL47" s="993"/>
      <c r="FEM47" s="993"/>
      <c r="FEN47" s="993"/>
      <c r="FEO47" s="993"/>
      <c r="FEP47" s="993"/>
      <c r="FEQ47" s="993"/>
      <c r="FER47" s="993"/>
      <c r="FES47" s="993"/>
      <c r="FET47" s="993"/>
      <c r="FEU47" s="993"/>
      <c r="FEV47" s="993"/>
      <c r="FEW47" s="993"/>
      <c r="FEX47" s="993"/>
      <c r="FEY47" s="993"/>
      <c r="FEZ47" s="993"/>
      <c r="FFA47" s="993"/>
      <c r="FFB47" s="993"/>
      <c r="FFC47" s="993"/>
      <c r="FFD47" s="993"/>
      <c r="FFE47" s="993"/>
      <c r="FFF47" s="993"/>
      <c r="FFG47" s="993"/>
      <c r="FFH47" s="993"/>
      <c r="FFI47" s="993"/>
      <c r="FFJ47" s="993"/>
      <c r="FFK47" s="993"/>
      <c r="FFL47" s="993"/>
      <c r="FFM47" s="993"/>
      <c r="FFN47" s="993"/>
      <c r="FFO47" s="993"/>
      <c r="FFP47" s="993"/>
      <c r="FFQ47" s="993"/>
      <c r="FFR47" s="993"/>
      <c r="FFS47" s="993"/>
      <c r="FFT47" s="993"/>
      <c r="FFU47" s="993"/>
      <c r="FFV47" s="993"/>
      <c r="FFW47" s="993"/>
      <c r="FFX47" s="993"/>
      <c r="FFY47" s="993"/>
      <c r="FFZ47" s="993"/>
      <c r="FGA47" s="993"/>
      <c r="FGB47" s="993"/>
      <c r="FGC47" s="993"/>
      <c r="FGD47" s="993"/>
      <c r="FGE47" s="993"/>
      <c r="FGF47" s="993"/>
      <c r="FGG47" s="993"/>
      <c r="FGH47" s="993"/>
      <c r="FGI47" s="993"/>
      <c r="FGJ47" s="993"/>
      <c r="FGK47" s="993"/>
      <c r="FGL47" s="993"/>
      <c r="FGM47" s="993"/>
      <c r="FGN47" s="993"/>
      <c r="FGO47" s="993"/>
      <c r="FGP47" s="993"/>
      <c r="FGQ47" s="993"/>
      <c r="FGR47" s="993"/>
      <c r="FGS47" s="993"/>
      <c r="FGT47" s="993"/>
      <c r="FGU47" s="993"/>
      <c r="FGV47" s="993"/>
      <c r="FGW47" s="993"/>
      <c r="FGX47" s="993"/>
      <c r="FGY47" s="993"/>
      <c r="FGZ47" s="993"/>
      <c r="FHA47" s="993"/>
      <c r="FHB47" s="993"/>
      <c r="FHC47" s="993"/>
      <c r="FHD47" s="993"/>
      <c r="FHE47" s="993"/>
      <c r="FHF47" s="993"/>
      <c r="FHG47" s="993"/>
      <c r="FHH47" s="993"/>
      <c r="FHI47" s="993"/>
      <c r="FHJ47" s="993"/>
      <c r="FHK47" s="993"/>
      <c r="FHL47" s="993"/>
      <c r="FHM47" s="993"/>
      <c r="FHN47" s="993"/>
      <c r="FHO47" s="993"/>
      <c r="FHP47" s="993"/>
      <c r="FHQ47" s="993"/>
      <c r="FHR47" s="993"/>
      <c r="FHS47" s="993"/>
      <c r="FHT47" s="993"/>
      <c r="FHU47" s="993"/>
      <c r="FHV47" s="993"/>
      <c r="FHW47" s="993"/>
      <c r="FHX47" s="993"/>
      <c r="FHY47" s="993"/>
      <c r="FHZ47" s="993"/>
      <c r="FIA47" s="993"/>
      <c r="FIB47" s="993"/>
      <c r="FIC47" s="993"/>
      <c r="FID47" s="993"/>
      <c r="FIE47" s="993"/>
      <c r="FIF47" s="993"/>
      <c r="FIG47" s="993"/>
      <c r="FIH47" s="993"/>
      <c r="FII47" s="993"/>
      <c r="FIJ47" s="993"/>
      <c r="FIK47" s="993"/>
      <c r="FIL47" s="993"/>
      <c r="FIM47" s="993"/>
      <c r="FIN47" s="993"/>
      <c r="FIO47" s="993"/>
      <c r="FIP47" s="993"/>
      <c r="FIQ47" s="993"/>
      <c r="FIR47" s="993"/>
      <c r="FIS47" s="993"/>
      <c r="FIT47" s="993"/>
      <c r="FIU47" s="993"/>
      <c r="FIV47" s="993"/>
      <c r="FIW47" s="993"/>
      <c r="FIX47" s="993"/>
      <c r="FIY47" s="993"/>
      <c r="FIZ47" s="993"/>
      <c r="FJA47" s="993"/>
      <c r="FJB47" s="993"/>
      <c r="FJC47" s="993"/>
      <c r="FJD47" s="993"/>
      <c r="FJE47" s="993"/>
      <c r="FJF47" s="993"/>
      <c r="FJG47" s="993"/>
      <c r="FJH47" s="993"/>
      <c r="FJI47" s="993"/>
      <c r="FJJ47" s="993"/>
      <c r="FJK47" s="993"/>
      <c r="FJL47" s="993"/>
      <c r="FJM47" s="993"/>
      <c r="FJN47" s="993"/>
      <c r="FJO47" s="993"/>
      <c r="FJP47" s="993"/>
      <c r="FJQ47" s="993"/>
      <c r="FJR47" s="993"/>
      <c r="FJS47" s="993"/>
      <c r="FJT47" s="993"/>
      <c r="FJU47" s="993"/>
      <c r="FJV47" s="993"/>
      <c r="FJW47" s="993"/>
      <c r="FJX47" s="993"/>
      <c r="FJY47" s="993"/>
      <c r="FJZ47" s="993"/>
      <c r="FKA47" s="993"/>
      <c r="FKB47" s="993"/>
      <c r="FKC47" s="993"/>
      <c r="FKD47" s="993"/>
      <c r="FKE47" s="993"/>
      <c r="FKF47" s="993"/>
      <c r="FKG47" s="993"/>
      <c r="FKH47" s="993"/>
      <c r="FKI47" s="993"/>
      <c r="FKJ47" s="993"/>
      <c r="FKK47" s="993"/>
      <c r="FKL47" s="993"/>
      <c r="FKM47" s="993"/>
      <c r="FKN47" s="993"/>
      <c r="FKO47" s="993"/>
      <c r="FKP47" s="993"/>
      <c r="FKQ47" s="993"/>
      <c r="FKR47" s="993"/>
      <c r="FKS47" s="993"/>
      <c r="FKT47" s="993"/>
      <c r="FKU47" s="993"/>
      <c r="FKV47" s="993"/>
      <c r="FKW47" s="993"/>
      <c r="FKX47" s="993"/>
      <c r="FKY47" s="993"/>
      <c r="FKZ47" s="993"/>
      <c r="FLA47" s="993"/>
      <c r="FLB47" s="993"/>
      <c r="FLC47" s="993"/>
      <c r="FLD47" s="993"/>
      <c r="FLE47" s="993"/>
      <c r="FLF47" s="993"/>
      <c r="FLG47" s="993"/>
      <c r="FLH47" s="993"/>
      <c r="FLI47" s="993"/>
      <c r="FLJ47" s="993"/>
      <c r="FLK47" s="993"/>
      <c r="FLL47" s="993"/>
      <c r="FLM47" s="993"/>
      <c r="FLN47" s="993"/>
      <c r="FLO47" s="993"/>
      <c r="FLP47" s="993"/>
      <c r="FLQ47" s="993"/>
      <c r="FLR47" s="993"/>
      <c r="FLS47" s="993"/>
      <c r="FLT47" s="993"/>
      <c r="FLU47" s="993"/>
      <c r="FLV47" s="993"/>
      <c r="FLW47" s="993"/>
      <c r="FLX47" s="993"/>
      <c r="FLY47" s="993"/>
      <c r="FLZ47" s="993"/>
      <c r="FMA47" s="993"/>
      <c r="FMB47" s="993"/>
      <c r="FMC47" s="993"/>
      <c r="FMD47" s="993"/>
      <c r="FME47" s="993"/>
      <c r="FMF47" s="993"/>
      <c r="FMG47" s="993"/>
      <c r="FMH47" s="993"/>
      <c r="FMI47" s="993"/>
      <c r="FMJ47" s="993"/>
      <c r="FMK47" s="993"/>
      <c r="FML47" s="993"/>
      <c r="FMM47" s="993"/>
      <c r="FMN47" s="993"/>
      <c r="FMO47" s="993"/>
      <c r="FMP47" s="993"/>
      <c r="FMQ47" s="993"/>
      <c r="FMR47" s="993"/>
      <c r="FMS47" s="993"/>
      <c r="FMT47" s="993"/>
      <c r="FMU47" s="993"/>
      <c r="FMV47" s="993"/>
      <c r="FMW47" s="993"/>
      <c r="FMX47" s="993"/>
      <c r="FMY47" s="993"/>
      <c r="FMZ47" s="993"/>
      <c r="FNA47" s="993"/>
      <c r="FNB47" s="993"/>
      <c r="FNC47" s="993"/>
      <c r="FND47" s="993"/>
      <c r="FNE47" s="993"/>
      <c r="FNF47" s="993"/>
      <c r="FNG47" s="993"/>
      <c r="FNH47" s="993"/>
      <c r="FNI47" s="993"/>
      <c r="FNJ47" s="993"/>
      <c r="FNK47" s="993"/>
      <c r="FNL47" s="993"/>
      <c r="FNM47" s="993"/>
      <c r="FNN47" s="993"/>
      <c r="FNO47" s="993"/>
      <c r="FNP47" s="993"/>
      <c r="FNQ47" s="993"/>
      <c r="FNR47" s="993"/>
      <c r="FNS47" s="993"/>
      <c r="FNT47" s="993"/>
      <c r="FNU47" s="993"/>
      <c r="FNV47" s="993"/>
      <c r="FNW47" s="993"/>
      <c r="FNX47" s="993"/>
      <c r="FNY47" s="993"/>
      <c r="FNZ47" s="993"/>
      <c r="FOA47" s="993"/>
      <c r="FOB47" s="993"/>
      <c r="FOC47" s="993"/>
      <c r="FOD47" s="993"/>
      <c r="FOE47" s="993"/>
      <c r="FOF47" s="993"/>
      <c r="FOG47" s="993"/>
      <c r="FOH47" s="993"/>
      <c r="FOI47" s="993"/>
      <c r="FOJ47" s="993"/>
      <c r="FOK47" s="993"/>
      <c r="FOL47" s="993"/>
      <c r="FOM47" s="993"/>
      <c r="FON47" s="993"/>
      <c r="FOO47" s="993"/>
      <c r="FOP47" s="993"/>
      <c r="FOQ47" s="993"/>
      <c r="FOR47" s="993"/>
      <c r="FOS47" s="993"/>
      <c r="FOT47" s="993"/>
      <c r="FOU47" s="993"/>
      <c r="FOV47" s="993"/>
      <c r="FOW47" s="993"/>
      <c r="FOX47" s="993"/>
      <c r="FOY47" s="993"/>
      <c r="FOZ47" s="993"/>
      <c r="FPA47" s="993"/>
      <c r="FPB47" s="993"/>
      <c r="FPC47" s="993"/>
      <c r="FPD47" s="993"/>
      <c r="FPE47" s="993"/>
      <c r="FPF47" s="993"/>
      <c r="FPG47" s="993"/>
      <c r="FPH47" s="993"/>
      <c r="FPI47" s="993"/>
      <c r="FPJ47" s="993"/>
      <c r="FPK47" s="993"/>
      <c r="FPL47" s="993"/>
      <c r="FPM47" s="993"/>
      <c r="FPN47" s="993"/>
      <c r="FPO47" s="993"/>
      <c r="FPP47" s="993"/>
      <c r="FPQ47" s="993"/>
      <c r="FPR47" s="993"/>
      <c r="FPS47" s="993"/>
      <c r="FPT47" s="993"/>
      <c r="FPU47" s="993"/>
      <c r="FPV47" s="993"/>
      <c r="FPW47" s="993"/>
      <c r="FPX47" s="993"/>
      <c r="FPY47" s="993"/>
      <c r="FPZ47" s="993"/>
      <c r="FQA47" s="993"/>
      <c r="FQB47" s="993"/>
      <c r="FQC47" s="993"/>
      <c r="FQD47" s="993"/>
      <c r="FQE47" s="993"/>
      <c r="FQF47" s="993"/>
      <c r="FQG47" s="993"/>
      <c r="FQH47" s="993"/>
      <c r="FQI47" s="993"/>
      <c r="FQJ47" s="993"/>
      <c r="FQK47" s="993"/>
      <c r="FQL47" s="993"/>
      <c r="FQM47" s="993"/>
      <c r="FQN47" s="993"/>
      <c r="FQO47" s="993"/>
      <c r="FQP47" s="993"/>
      <c r="FQQ47" s="993"/>
      <c r="FQR47" s="993"/>
      <c r="FQS47" s="993"/>
      <c r="FQT47" s="993"/>
      <c r="FQU47" s="993"/>
      <c r="FQV47" s="993"/>
      <c r="FQW47" s="993"/>
      <c r="FQX47" s="993"/>
      <c r="FQY47" s="993"/>
      <c r="FQZ47" s="993"/>
      <c r="FRA47" s="993"/>
      <c r="FRB47" s="993"/>
      <c r="FRC47" s="993"/>
      <c r="FRD47" s="993"/>
      <c r="FRE47" s="993"/>
      <c r="FRF47" s="993"/>
      <c r="FRG47" s="993"/>
      <c r="FRH47" s="993"/>
      <c r="FRI47" s="993"/>
      <c r="FRJ47" s="993"/>
      <c r="FRK47" s="993"/>
      <c r="FRL47" s="993"/>
      <c r="FRM47" s="993"/>
      <c r="FRN47" s="993"/>
      <c r="FRO47" s="993"/>
      <c r="FRP47" s="993"/>
      <c r="FRQ47" s="993"/>
      <c r="FRR47" s="993"/>
      <c r="FRS47" s="993"/>
      <c r="FRT47" s="993"/>
      <c r="FRU47" s="993"/>
      <c r="FRV47" s="993"/>
      <c r="FRW47" s="993"/>
      <c r="FRX47" s="993"/>
      <c r="FRY47" s="993"/>
      <c r="FRZ47" s="993"/>
      <c r="FSA47" s="993"/>
      <c r="FSB47" s="993"/>
      <c r="FSC47" s="993"/>
      <c r="FSD47" s="993"/>
      <c r="FSE47" s="993"/>
      <c r="FSF47" s="993"/>
      <c r="FSG47" s="993"/>
      <c r="FSH47" s="993"/>
      <c r="FSI47" s="993"/>
      <c r="FSJ47" s="993"/>
      <c r="FSK47" s="993"/>
      <c r="FSL47" s="993"/>
      <c r="FSM47" s="993"/>
      <c r="FSN47" s="993"/>
      <c r="FSO47" s="993"/>
      <c r="FSP47" s="993"/>
      <c r="FSQ47" s="993"/>
      <c r="FSR47" s="993"/>
      <c r="FSS47" s="993"/>
      <c r="FST47" s="993"/>
      <c r="FSU47" s="993"/>
      <c r="FSV47" s="993"/>
      <c r="FSW47" s="993"/>
      <c r="FSX47" s="993"/>
      <c r="FSY47" s="993"/>
      <c r="FSZ47" s="993"/>
      <c r="FTA47" s="993"/>
      <c r="FTB47" s="993"/>
      <c r="FTC47" s="993"/>
      <c r="FTD47" s="993"/>
      <c r="FTE47" s="993"/>
      <c r="FTF47" s="993"/>
      <c r="FTG47" s="993"/>
      <c r="FTH47" s="993"/>
      <c r="FTI47" s="993"/>
      <c r="FTJ47" s="993"/>
      <c r="FTK47" s="993"/>
      <c r="FTL47" s="993"/>
      <c r="FTM47" s="993"/>
      <c r="FTN47" s="993"/>
      <c r="FTO47" s="993"/>
      <c r="FTP47" s="993"/>
      <c r="FTQ47" s="993"/>
      <c r="FTR47" s="993"/>
      <c r="FTS47" s="993"/>
      <c r="FTT47" s="993"/>
      <c r="FTU47" s="993"/>
      <c r="FTV47" s="993"/>
      <c r="FTW47" s="993"/>
      <c r="FTX47" s="993"/>
      <c r="FTY47" s="993"/>
      <c r="FTZ47" s="993"/>
      <c r="FUA47" s="993"/>
      <c r="FUB47" s="993"/>
      <c r="FUC47" s="993"/>
      <c r="FUD47" s="993"/>
      <c r="FUE47" s="993"/>
      <c r="FUF47" s="993"/>
      <c r="FUG47" s="993"/>
      <c r="FUH47" s="993"/>
      <c r="FUI47" s="993"/>
      <c r="FUJ47" s="993"/>
      <c r="FUK47" s="993"/>
      <c r="FUL47" s="993"/>
      <c r="FUM47" s="993"/>
      <c r="FUN47" s="993"/>
      <c r="FUO47" s="993"/>
      <c r="FUP47" s="993"/>
      <c r="FUQ47" s="993"/>
      <c r="FUR47" s="993"/>
      <c r="FUS47" s="993"/>
      <c r="FUT47" s="993"/>
      <c r="FUU47" s="993"/>
      <c r="FUV47" s="993"/>
      <c r="FUW47" s="993"/>
      <c r="FUX47" s="993"/>
      <c r="FUY47" s="993"/>
      <c r="FUZ47" s="993"/>
      <c r="FVA47" s="993"/>
      <c r="FVB47" s="993"/>
      <c r="FVC47" s="993"/>
      <c r="FVD47" s="993"/>
      <c r="FVE47" s="993"/>
      <c r="FVF47" s="993"/>
      <c r="FVG47" s="993"/>
      <c r="FVH47" s="993"/>
      <c r="FVI47" s="993"/>
      <c r="FVJ47" s="993"/>
      <c r="FVK47" s="993"/>
      <c r="FVL47" s="993"/>
      <c r="FVM47" s="993"/>
      <c r="FVN47" s="993"/>
      <c r="FVO47" s="993"/>
      <c r="FVP47" s="993"/>
      <c r="FVQ47" s="993"/>
      <c r="FVR47" s="993"/>
      <c r="FVS47" s="993"/>
      <c r="FVT47" s="993"/>
      <c r="FVU47" s="993"/>
      <c r="FVV47" s="993"/>
      <c r="FVW47" s="993"/>
      <c r="FVX47" s="993"/>
      <c r="FVY47" s="993"/>
      <c r="FVZ47" s="993"/>
      <c r="FWA47" s="993"/>
      <c r="FWB47" s="993"/>
      <c r="FWC47" s="993"/>
      <c r="FWD47" s="993"/>
      <c r="FWE47" s="993"/>
      <c r="FWF47" s="993"/>
      <c r="FWG47" s="993"/>
      <c r="FWH47" s="993"/>
      <c r="FWI47" s="993"/>
      <c r="FWJ47" s="993"/>
      <c r="FWK47" s="993"/>
      <c r="FWL47" s="993"/>
      <c r="FWM47" s="993"/>
      <c r="FWN47" s="993"/>
      <c r="FWO47" s="993"/>
      <c r="FWP47" s="993"/>
      <c r="FWQ47" s="993"/>
      <c r="FWR47" s="993"/>
      <c r="FWS47" s="993"/>
      <c r="FWT47" s="993"/>
      <c r="FWU47" s="993"/>
      <c r="FWV47" s="993"/>
      <c r="FWW47" s="993"/>
      <c r="FWX47" s="993"/>
      <c r="FWY47" s="993"/>
      <c r="FWZ47" s="993"/>
      <c r="FXA47" s="993"/>
      <c r="FXB47" s="993"/>
      <c r="FXC47" s="993"/>
      <c r="FXD47" s="993"/>
      <c r="FXE47" s="993"/>
      <c r="FXF47" s="993"/>
      <c r="FXG47" s="993"/>
      <c r="FXH47" s="993"/>
      <c r="FXI47" s="993"/>
      <c r="FXJ47" s="993"/>
      <c r="FXK47" s="993"/>
      <c r="FXL47" s="993"/>
      <c r="FXM47" s="993"/>
      <c r="FXN47" s="993"/>
      <c r="FXO47" s="993"/>
      <c r="FXP47" s="993"/>
      <c r="FXQ47" s="993"/>
      <c r="FXR47" s="993"/>
      <c r="FXS47" s="993"/>
      <c r="FXT47" s="993"/>
      <c r="FXU47" s="993"/>
      <c r="FXV47" s="993"/>
      <c r="FXW47" s="993"/>
      <c r="FXX47" s="993"/>
      <c r="FXY47" s="993"/>
      <c r="FXZ47" s="993"/>
      <c r="FYA47" s="993"/>
      <c r="FYB47" s="993"/>
      <c r="FYC47" s="993"/>
      <c r="FYD47" s="993"/>
      <c r="FYE47" s="993"/>
      <c r="FYF47" s="993"/>
      <c r="FYG47" s="993"/>
      <c r="FYH47" s="993"/>
      <c r="FYI47" s="993"/>
      <c r="FYJ47" s="993"/>
      <c r="FYK47" s="993"/>
      <c r="FYL47" s="993"/>
      <c r="FYM47" s="993"/>
      <c r="FYN47" s="993"/>
      <c r="FYO47" s="993"/>
      <c r="FYP47" s="993"/>
      <c r="FYQ47" s="993"/>
      <c r="FYR47" s="993"/>
      <c r="FYS47" s="993"/>
      <c r="FYT47" s="993"/>
      <c r="FYU47" s="993"/>
      <c r="FYV47" s="993"/>
      <c r="FYW47" s="993"/>
      <c r="FYX47" s="993"/>
      <c r="FYY47" s="993"/>
      <c r="FYZ47" s="993"/>
      <c r="FZA47" s="993"/>
      <c r="FZB47" s="993"/>
      <c r="FZC47" s="993"/>
      <c r="FZD47" s="993"/>
      <c r="FZE47" s="993"/>
      <c r="FZF47" s="993"/>
      <c r="FZG47" s="993"/>
      <c r="FZH47" s="993"/>
      <c r="FZI47" s="993"/>
      <c r="FZJ47" s="993"/>
      <c r="FZK47" s="993"/>
      <c r="FZL47" s="993"/>
      <c r="FZM47" s="993"/>
      <c r="FZN47" s="993"/>
      <c r="FZO47" s="993"/>
      <c r="FZP47" s="993"/>
      <c r="FZQ47" s="993"/>
      <c r="FZR47" s="993"/>
      <c r="FZS47" s="993"/>
      <c r="FZT47" s="993"/>
      <c r="FZU47" s="993"/>
      <c r="FZV47" s="993"/>
      <c r="FZW47" s="993"/>
      <c r="FZX47" s="993"/>
      <c r="FZY47" s="993"/>
      <c r="FZZ47" s="993"/>
      <c r="GAA47" s="993"/>
      <c r="GAB47" s="993"/>
      <c r="GAC47" s="993"/>
      <c r="GAD47" s="993"/>
      <c r="GAE47" s="993"/>
      <c r="GAF47" s="993"/>
      <c r="GAG47" s="993"/>
      <c r="GAH47" s="993"/>
      <c r="GAI47" s="993"/>
      <c r="GAJ47" s="993"/>
      <c r="GAK47" s="993"/>
      <c r="GAL47" s="993"/>
      <c r="GAM47" s="993"/>
      <c r="GAN47" s="993"/>
      <c r="GAO47" s="993"/>
      <c r="GAP47" s="993"/>
      <c r="GAQ47" s="993"/>
      <c r="GAR47" s="993"/>
      <c r="GAS47" s="993"/>
      <c r="GAT47" s="993"/>
      <c r="GAU47" s="993"/>
      <c r="GAV47" s="993"/>
      <c r="GAW47" s="993"/>
      <c r="GAX47" s="993"/>
      <c r="GAY47" s="993"/>
      <c r="GAZ47" s="993"/>
      <c r="GBA47" s="993"/>
      <c r="GBB47" s="993"/>
      <c r="GBC47" s="993"/>
      <c r="GBD47" s="993"/>
      <c r="GBE47" s="993"/>
      <c r="GBF47" s="993"/>
      <c r="GBG47" s="993"/>
      <c r="GBH47" s="993"/>
      <c r="GBI47" s="993"/>
      <c r="GBJ47" s="993"/>
      <c r="GBK47" s="993"/>
      <c r="GBL47" s="993"/>
      <c r="GBM47" s="993"/>
      <c r="GBN47" s="993"/>
      <c r="GBO47" s="993"/>
      <c r="GBP47" s="993"/>
      <c r="GBQ47" s="993"/>
      <c r="GBR47" s="993"/>
      <c r="GBS47" s="993"/>
      <c r="GBT47" s="993"/>
      <c r="GBU47" s="993"/>
      <c r="GBV47" s="993"/>
      <c r="GBW47" s="993"/>
      <c r="GBX47" s="993"/>
      <c r="GBY47" s="993"/>
      <c r="GBZ47" s="993"/>
      <c r="GCA47" s="993"/>
      <c r="GCB47" s="993"/>
      <c r="GCC47" s="993"/>
      <c r="GCD47" s="993"/>
      <c r="GCE47" s="993"/>
      <c r="GCF47" s="993"/>
      <c r="GCG47" s="993"/>
      <c r="GCH47" s="993"/>
      <c r="GCI47" s="993"/>
      <c r="GCJ47" s="993"/>
      <c r="GCK47" s="993"/>
      <c r="GCL47" s="993"/>
      <c r="GCM47" s="993"/>
      <c r="GCN47" s="993"/>
      <c r="GCO47" s="993"/>
      <c r="GCP47" s="993"/>
      <c r="GCQ47" s="993"/>
      <c r="GCR47" s="993"/>
      <c r="GCS47" s="993"/>
      <c r="GCT47" s="993"/>
      <c r="GCU47" s="993"/>
      <c r="GCV47" s="993"/>
      <c r="GCW47" s="993"/>
      <c r="GCX47" s="993"/>
      <c r="GCY47" s="993"/>
      <c r="GCZ47" s="993"/>
      <c r="GDA47" s="993"/>
      <c r="GDB47" s="993"/>
      <c r="GDC47" s="993"/>
      <c r="GDD47" s="993"/>
      <c r="GDE47" s="993"/>
      <c r="GDF47" s="993"/>
      <c r="GDG47" s="993"/>
      <c r="GDH47" s="993"/>
      <c r="GDI47" s="993"/>
      <c r="GDJ47" s="993"/>
      <c r="GDK47" s="993"/>
      <c r="GDL47" s="993"/>
      <c r="GDM47" s="993"/>
      <c r="GDN47" s="993"/>
      <c r="GDO47" s="993"/>
      <c r="GDP47" s="993"/>
      <c r="GDQ47" s="993"/>
      <c r="GDR47" s="993"/>
      <c r="GDS47" s="993"/>
      <c r="GDT47" s="993"/>
      <c r="GDU47" s="993"/>
      <c r="GDV47" s="993"/>
      <c r="GDW47" s="993"/>
      <c r="GDX47" s="993"/>
      <c r="GDY47" s="993"/>
      <c r="GDZ47" s="993"/>
      <c r="GEA47" s="993"/>
      <c r="GEB47" s="993"/>
      <c r="GEC47" s="993"/>
      <c r="GED47" s="993"/>
      <c r="GEE47" s="993"/>
      <c r="GEF47" s="993"/>
      <c r="GEG47" s="993"/>
      <c r="GEH47" s="993"/>
      <c r="GEI47" s="993"/>
      <c r="GEJ47" s="993"/>
      <c r="GEK47" s="993"/>
      <c r="GEL47" s="993"/>
      <c r="GEM47" s="993"/>
      <c r="GEN47" s="993"/>
      <c r="GEO47" s="993"/>
      <c r="GEP47" s="993"/>
      <c r="GEQ47" s="993"/>
      <c r="GER47" s="993"/>
      <c r="GES47" s="993"/>
      <c r="GET47" s="993"/>
      <c r="GEU47" s="993"/>
      <c r="GEV47" s="993"/>
      <c r="GEW47" s="993"/>
      <c r="GEX47" s="993"/>
      <c r="GEY47" s="993"/>
      <c r="GEZ47" s="993"/>
      <c r="GFA47" s="993"/>
      <c r="GFB47" s="993"/>
      <c r="GFC47" s="993"/>
      <c r="GFD47" s="993"/>
      <c r="GFE47" s="993"/>
      <c r="GFF47" s="993"/>
      <c r="GFG47" s="993"/>
      <c r="GFH47" s="993"/>
      <c r="GFI47" s="993"/>
      <c r="GFJ47" s="993"/>
      <c r="GFK47" s="993"/>
      <c r="GFL47" s="993"/>
      <c r="GFM47" s="993"/>
      <c r="GFN47" s="993"/>
      <c r="GFO47" s="993"/>
      <c r="GFP47" s="993"/>
      <c r="GFQ47" s="993"/>
      <c r="GFR47" s="993"/>
      <c r="GFS47" s="993"/>
      <c r="GFT47" s="993"/>
      <c r="GFU47" s="993"/>
      <c r="GFV47" s="993"/>
      <c r="GFW47" s="993"/>
      <c r="GFX47" s="993"/>
      <c r="GFY47" s="993"/>
      <c r="GFZ47" s="993"/>
      <c r="GGA47" s="993"/>
      <c r="GGB47" s="993"/>
      <c r="GGC47" s="993"/>
      <c r="GGD47" s="993"/>
      <c r="GGE47" s="993"/>
      <c r="GGF47" s="993"/>
      <c r="GGG47" s="993"/>
      <c r="GGH47" s="993"/>
      <c r="GGI47" s="993"/>
      <c r="GGJ47" s="993"/>
      <c r="GGK47" s="993"/>
      <c r="GGL47" s="993"/>
      <c r="GGM47" s="993"/>
      <c r="GGN47" s="993"/>
      <c r="GGO47" s="993"/>
      <c r="GGP47" s="993"/>
      <c r="GGQ47" s="993"/>
      <c r="GGR47" s="993"/>
      <c r="GGS47" s="993"/>
      <c r="GGT47" s="993"/>
      <c r="GGU47" s="993"/>
      <c r="GGV47" s="993"/>
      <c r="GGW47" s="993"/>
      <c r="GGX47" s="993"/>
      <c r="GGY47" s="993"/>
      <c r="GGZ47" s="993"/>
      <c r="GHA47" s="993"/>
      <c r="GHB47" s="993"/>
      <c r="GHC47" s="993"/>
      <c r="GHD47" s="993"/>
      <c r="GHE47" s="993"/>
      <c r="GHF47" s="993"/>
      <c r="GHG47" s="993"/>
      <c r="GHH47" s="993"/>
      <c r="GHI47" s="993"/>
      <c r="GHJ47" s="993"/>
      <c r="GHK47" s="993"/>
      <c r="GHL47" s="993"/>
      <c r="GHM47" s="993"/>
      <c r="GHN47" s="993"/>
      <c r="GHO47" s="993"/>
      <c r="GHP47" s="993"/>
      <c r="GHQ47" s="993"/>
      <c r="GHR47" s="993"/>
      <c r="GHS47" s="993"/>
      <c r="GHT47" s="993"/>
      <c r="GHU47" s="993"/>
      <c r="GHV47" s="993"/>
      <c r="GHW47" s="993"/>
      <c r="GHX47" s="993"/>
      <c r="GHY47" s="993"/>
      <c r="GHZ47" s="993"/>
      <c r="GIA47" s="993"/>
      <c r="GIB47" s="993"/>
      <c r="GIC47" s="993"/>
      <c r="GID47" s="993"/>
      <c r="GIE47" s="993"/>
      <c r="GIF47" s="993"/>
      <c r="GIG47" s="993"/>
      <c r="GIH47" s="993"/>
      <c r="GII47" s="993"/>
      <c r="GIJ47" s="993"/>
      <c r="GIK47" s="993"/>
      <c r="GIL47" s="993"/>
      <c r="GIM47" s="993"/>
      <c r="GIN47" s="993"/>
      <c r="GIO47" s="993"/>
      <c r="GIP47" s="993"/>
      <c r="GIQ47" s="993"/>
      <c r="GIR47" s="993"/>
      <c r="GIS47" s="993"/>
      <c r="GIT47" s="993"/>
      <c r="GIU47" s="993"/>
      <c r="GIV47" s="993"/>
      <c r="GIW47" s="993"/>
      <c r="GIX47" s="993"/>
      <c r="GIY47" s="993"/>
      <c r="GIZ47" s="993"/>
      <c r="GJA47" s="993"/>
      <c r="GJB47" s="993"/>
      <c r="GJC47" s="993"/>
      <c r="GJD47" s="993"/>
      <c r="GJE47" s="993"/>
      <c r="GJF47" s="993"/>
      <c r="GJG47" s="993"/>
      <c r="GJH47" s="993"/>
      <c r="GJI47" s="993"/>
      <c r="GJJ47" s="993"/>
      <c r="GJK47" s="993"/>
      <c r="GJL47" s="993"/>
      <c r="GJM47" s="993"/>
      <c r="GJN47" s="993"/>
      <c r="GJO47" s="993"/>
      <c r="GJP47" s="993"/>
      <c r="GJQ47" s="993"/>
      <c r="GJR47" s="993"/>
      <c r="GJS47" s="993"/>
      <c r="GJT47" s="993"/>
      <c r="GJU47" s="993"/>
      <c r="GJV47" s="993"/>
      <c r="GJW47" s="993"/>
      <c r="GJX47" s="993"/>
      <c r="GJY47" s="993"/>
      <c r="GJZ47" s="993"/>
      <c r="GKA47" s="993"/>
      <c r="GKB47" s="993"/>
      <c r="GKC47" s="993"/>
      <c r="GKD47" s="993"/>
      <c r="GKE47" s="993"/>
      <c r="GKF47" s="993"/>
      <c r="GKG47" s="993"/>
      <c r="GKH47" s="993"/>
      <c r="GKI47" s="993"/>
      <c r="GKJ47" s="993"/>
      <c r="GKK47" s="993"/>
      <c r="GKL47" s="993"/>
      <c r="GKM47" s="993"/>
      <c r="GKN47" s="993"/>
      <c r="GKO47" s="993"/>
      <c r="GKP47" s="993"/>
      <c r="GKQ47" s="993"/>
      <c r="GKR47" s="993"/>
      <c r="GKS47" s="993"/>
      <c r="GKT47" s="993"/>
      <c r="GKU47" s="993"/>
      <c r="GKV47" s="993"/>
      <c r="GKW47" s="993"/>
      <c r="GKX47" s="993"/>
      <c r="GKY47" s="993"/>
      <c r="GKZ47" s="993"/>
      <c r="GLA47" s="993"/>
      <c r="GLB47" s="993"/>
      <c r="GLC47" s="993"/>
      <c r="GLD47" s="993"/>
      <c r="GLE47" s="993"/>
      <c r="GLF47" s="993"/>
      <c r="GLG47" s="993"/>
      <c r="GLH47" s="993"/>
      <c r="GLI47" s="993"/>
      <c r="GLJ47" s="993"/>
      <c r="GLK47" s="993"/>
      <c r="GLL47" s="993"/>
      <c r="GLM47" s="993"/>
      <c r="GLN47" s="993"/>
      <c r="GLO47" s="993"/>
      <c r="GLP47" s="993"/>
      <c r="GLQ47" s="993"/>
      <c r="GLR47" s="993"/>
      <c r="GLS47" s="993"/>
      <c r="GLT47" s="993"/>
      <c r="GLU47" s="993"/>
      <c r="GLV47" s="993"/>
      <c r="GLW47" s="993"/>
      <c r="GLX47" s="993"/>
      <c r="GLY47" s="993"/>
      <c r="GLZ47" s="993"/>
      <c r="GMA47" s="993"/>
      <c r="GMB47" s="993"/>
      <c r="GMC47" s="993"/>
      <c r="GMD47" s="993"/>
      <c r="GME47" s="993"/>
      <c r="GMF47" s="993"/>
      <c r="GMG47" s="993"/>
      <c r="GMH47" s="993"/>
      <c r="GMI47" s="993"/>
      <c r="GMJ47" s="993"/>
      <c r="GMK47" s="993"/>
      <c r="GML47" s="993"/>
      <c r="GMM47" s="993"/>
      <c r="GMN47" s="993"/>
      <c r="GMO47" s="993"/>
      <c r="GMP47" s="993"/>
      <c r="GMQ47" s="993"/>
      <c r="GMR47" s="993"/>
      <c r="GMS47" s="993"/>
      <c r="GMT47" s="993"/>
      <c r="GMU47" s="993"/>
      <c r="GMV47" s="993"/>
      <c r="GMW47" s="993"/>
      <c r="GMX47" s="993"/>
      <c r="GMY47" s="993"/>
      <c r="GMZ47" s="993"/>
      <c r="GNA47" s="993"/>
      <c r="GNB47" s="993"/>
      <c r="GNC47" s="993"/>
      <c r="GND47" s="993"/>
      <c r="GNE47" s="993"/>
      <c r="GNF47" s="993"/>
      <c r="GNG47" s="993"/>
      <c r="GNH47" s="993"/>
      <c r="GNI47" s="993"/>
      <c r="GNJ47" s="993"/>
      <c r="GNK47" s="993"/>
      <c r="GNL47" s="993"/>
      <c r="GNM47" s="993"/>
      <c r="GNN47" s="993"/>
      <c r="GNO47" s="993"/>
      <c r="GNP47" s="993"/>
      <c r="GNQ47" s="993"/>
      <c r="GNR47" s="993"/>
      <c r="GNS47" s="993"/>
      <c r="GNT47" s="993"/>
      <c r="GNU47" s="993"/>
      <c r="GNV47" s="993"/>
      <c r="GNW47" s="993"/>
      <c r="GNX47" s="993"/>
      <c r="GNY47" s="993"/>
      <c r="GNZ47" s="993"/>
      <c r="GOA47" s="993"/>
      <c r="GOB47" s="993"/>
      <c r="GOC47" s="993"/>
      <c r="GOD47" s="993"/>
      <c r="GOE47" s="993"/>
      <c r="GOF47" s="993"/>
      <c r="GOG47" s="993"/>
      <c r="GOH47" s="993"/>
      <c r="GOI47" s="993"/>
      <c r="GOJ47" s="993"/>
      <c r="GOK47" s="993"/>
      <c r="GOL47" s="993"/>
      <c r="GOM47" s="993"/>
      <c r="GON47" s="993"/>
      <c r="GOO47" s="993"/>
      <c r="GOP47" s="993"/>
      <c r="GOQ47" s="993"/>
      <c r="GOR47" s="993"/>
      <c r="GOS47" s="993"/>
      <c r="GOT47" s="993"/>
      <c r="GOU47" s="993"/>
      <c r="GOV47" s="993"/>
      <c r="GOW47" s="993"/>
      <c r="GOX47" s="993"/>
      <c r="GOY47" s="993"/>
      <c r="GOZ47" s="993"/>
      <c r="GPA47" s="993"/>
      <c r="GPB47" s="993"/>
      <c r="GPC47" s="993"/>
      <c r="GPD47" s="993"/>
      <c r="GPE47" s="993"/>
      <c r="GPF47" s="993"/>
      <c r="GPG47" s="993"/>
      <c r="GPH47" s="993"/>
      <c r="GPI47" s="993"/>
      <c r="GPJ47" s="993"/>
      <c r="GPK47" s="993"/>
      <c r="GPL47" s="993"/>
      <c r="GPM47" s="993"/>
      <c r="GPN47" s="993"/>
      <c r="GPO47" s="993"/>
      <c r="GPP47" s="993"/>
      <c r="GPQ47" s="993"/>
      <c r="GPR47" s="993"/>
      <c r="GPS47" s="993"/>
      <c r="GPT47" s="993"/>
      <c r="GPU47" s="993"/>
      <c r="GPV47" s="993"/>
      <c r="GPW47" s="993"/>
      <c r="GPX47" s="993"/>
      <c r="GPY47" s="993"/>
      <c r="GPZ47" s="993"/>
      <c r="GQA47" s="993"/>
      <c r="GQB47" s="993"/>
      <c r="GQC47" s="993"/>
      <c r="GQD47" s="993"/>
      <c r="GQE47" s="993"/>
      <c r="GQF47" s="993"/>
      <c r="GQG47" s="993"/>
      <c r="GQH47" s="993"/>
      <c r="GQI47" s="993"/>
      <c r="GQJ47" s="993"/>
      <c r="GQK47" s="993"/>
      <c r="GQL47" s="993"/>
      <c r="GQM47" s="993"/>
      <c r="GQN47" s="993"/>
      <c r="GQO47" s="993"/>
      <c r="GQP47" s="993"/>
      <c r="GQQ47" s="993"/>
      <c r="GQR47" s="993"/>
      <c r="GQS47" s="993"/>
      <c r="GQT47" s="993"/>
      <c r="GQU47" s="993"/>
      <c r="GQV47" s="993"/>
      <c r="GQW47" s="993"/>
      <c r="GQX47" s="993"/>
      <c r="GQY47" s="993"/>
      <c r="GQZ47" s="993"/>
      <c r="GRA47" s="993"/>
      <c r="GRB47" s="993"/>
      <c r="GRC47" s="993"/>
      <c r="GRD47" s="993"/>
      <c r="GRE47" s="993"/>
      <c r="GRF47" s="993"/>
      <c r="GRG47" s="993"/>
      <c r="GRH47" s="993"/>
      <c r="GRI47" s="993"/>
      <c r="GRJ47" s="993"/>
      <c r="GRK47" s="993"/>
      <c r="GRL47" s="993"/>
      <c r="GRM47" s="993"/>
      <c r="GRN47" s="993"/>
      <c r="GRO47" s="993"/>
      <c r="GRP47" s="993"/>
      <c r="GRQ47" s="993"/>
      <c r="GRR47" s="993"/>
      <c r="GRS47" s="993"/>
      <c r="GRT47" s="993"/>
      <c r="GRU47" s="993"/>
      <c r="GRV47" s="993"/>
      <c r="GRW47" s="993"/>
      <c r="GRX47" s="993"/>
      <c r="GRY47" s="993"/>
      <c r="GRZ47" s="993"/>
      <c r="GSA47" s="993"/>
      <c r="GSB47" s="993"/>
      <c r="GSC47" s="993"/>
      <c r="GSD47" s="993"/>
      <c r="GSE47" s="993"/>
      <c r="GSF47" s="993"/>
      <c r="GSG47" s="993"/>
      <c r="GSH47" s="993"/>
      <c r="GSI47" s="993"/>
      <c r="GSJ47" s="993"/>
      <c r="GSK47" s="993"/>
      <c r="GSL47" s="993"/>
      <c r="GSM47" s="993"/>
      <c r="GSN47" s="993"/>
      <c r="GSO47" s="993"/>
      <c r="GSP47" s="993"/>
      <c r="GSQ47" s="993"/>
      <c r="GSR47" s="993"/>
      <c r="GSS47" s="993"/>
      <c r="GST47" s="993"/>
      <c r="GSU47" s="993"/>
      <c r="GSV47" s="993"/>
      <c r="GSW47" s="993"/>
      <c r="GSX47" s="993"/>
      <c r="GSY47" s="993"/>
      <c r="GSZ47" s="993"/>
      <c r="GTA47" s="993"/>
      <c r="GTB47" s="993"/>
      <c r="GTC47" s="993"/>
      <c r="GTD47" s="993"/>
      <c r="GTE47" s="993"/>
      <c r="GTF47" s="993"/>
      <c r="GTG47" s="993"/>
      <c r="GTH47" s="993"/>
      <c r="GTI47" s="993"/>
      <c r="GTJ47" s="993"/>
      <c r="GTK47" s="993"/>
      <c r="GTL47" s="993"/>
      <c r="GTM47" s="993"/>
      <c r="GTN47" s="993"/>
      <c r="GTO47" s="993"/>
      <c r="GTP47" s="993"/>
      <c r="GTQ47" s="993"/>
      <c r="GTR47" s="993"/>
      <c r="GTS47" s="993"/>
      <c r="GTT47" s="993"/>
      <c r="GTU47" s="993"/>
      <c r="GTV47" s="993"/>
      <c r="GTW47" s="993"/>
      <c r="GTX47" s="993"/>
      <c r="GTY47" s="993"/>
      <c r="GTZ47" s="993"/>
      <c r="GUA47" s="993"/>
      <c r="GUB47" s="993"/>
      <c r="GUC47" s="993"/>
      <c r="GUD47" s="993"/>
      <c r="GUE47" s="993"/>
      <c r="GUF47" s="993"/>
      <c r="GUG47" s="993"/>
      <c r="GUH47" s="993"/>
      <c r="GUI47" s="993"/>
      <c r="GUJ47" s="993"/>
      <c r="GUK47" s="993"/>
      <c r="GUL47" s="993"/>
      <c r="GUM47" s="993"/>
      <c r="GUN47" s="993"/>
      <c r="GUO47" s="993"/>
      <c r="GUP47" s="993"/>
      <c r="GUQ47" s="993"/>
      <c r="GUR47" s="993"/>
      <c r="GUS47" s="993"/>
      <c r="GUT47" s="993"/>
      <c r="GUU47" s="993"/>
      <c r="GUV47" s="993"/>
      <c r="GUW47" s="993"/>
      <c r="GUX47" s="993"/>
      <c r="GUY47" s="993"/>
      <c r="GUZ47" s="993"/>
      <c r="GVA47" s="993"/>
      <c r="GVB47" s="993"/>
      <c r="GVC47" s="993"/>
      <c r="GVD47" s="993"/>
      <c r="GVE47" s="993"/>
      <c r="GVF47" s="993"/>
      <c r="GVG47" s="993"/>
      <c r="GVH47" s="993"/>
      <c r="GVI47" s="993"/>
      <c r="GVJ47" s="993"/>
      <c r="GVK47" s="993"/>
      <c r="GVL47" s="993"/>
      <c r="GVM47" s="993"/>
      <c r="GVN47" s="993"/>
      <c r="GVO47" s="993"/>
      <c r="GVP47" s="993"/>
      <c r="GVQ47" s="993"/>
      <c r="GVR47" s="993"/>
      <c r="GVS47" s="993"/>
      <c r="GVT47" s="993"/>
      <c r="GVU47" s="993"/>
      <c r="GVV47" s="993"/>
      <c r="GVW47" s="993"/>
      <c r="GVX47" s="993"/>
      <c r="GVY47" s="993"/>
      <c r="GVZ47" s="993"/>
      <c r="GWA47" s="993"/>
      <c r="GWB47" s="993"/>
      <c r="GWC47" s="993"/>
      <c r="GWD47" s="993"/>
      <c r="GWE47" s="993"/>
      <c r="GWF47" s="993"/>
      <c r="GWG47" s="993"/>
      <c r="GWH47" s="993"/>
      <c r="GWI47" s="993"/>
      <c r="GWJ47" s="993"/>
      <c r="GWK47" s="993"/>
      <c r="GWL47" s="993"/>
      <c r="GWM47" s="993"/>
      <c r="GWN47" s="993"/>
      <c r="GWO47" s="993"/>
      <c r="GWP47" s="993"/>
      <c r="GWQ47" s="993"/>
      <c r="GWR47" s="993"/>
      <c r="GWS47" s="993"/>
      <c r="GWT47" s="993"/>
      <c r="GWU47" s="993"/>
      <c r="GWV47" s="993"/>
      <c r="GWW47" s="993"/>
      <c r="GWX47" s="993"/>
      <c r="GWY47" s="993"/>
      <c r="GWZ47" s="993"/>
      <c r="GXA47" s="993"/>
      <c r="GXB47" s="993"/>
      <c r="GXC47" s="993"/>
      <c r="GXD47" s="993"/>
      <c r="GXE47" s="993"/>
      <c r="GXF47" s="993"/>
      <c r="GXG47" s="993"/>
      <c r="GXH47" s="993"/>
      <c r="GXI47" s="993"/>
      <c r="GXJ47" s="993"/>
      <c r="GXK47" s="993"/>
      <c r="GXL47" s="993"/>
      <c r="GXM47" s="993"/>
      <c r="GXN47" s="993"/>
      <c r="GXO47" s="993"/>
      <c r="GXP47" s="993"/>
      <c r="GXQ47" s="993"/>
      <c r="GXR47" s="993"/>
      <c r="GXS47" s="993"/>
      <c r="GXT47" s="993"/>
      <c r="GXU47" s="993"/>
      <c r="GXV47" s="993"/>
      <c r="GXW47" s="993"/>
      <c r="GXX47" s="993"/>
      <c r="GXY47" s="993"/>
      <c r="GXZ47" s="993"/>
      <c r="GYA47" s="993"/>
      <c r="GYB47" s="993"/>
      <c r="GYC47" s="993"/>
      <c r="GYD47" s="993"/>
      <c r="GYE47" s="993"/>
      <c r="GYF47" s="993"/>
      <c r="GYG47" s="993"/>
      <c r="GYH47" s="993"/>
      <c r="GYI47" s="993"/>
      <c r="GYJ47" s="993"/>
      <c r="GYK47" s="993"/>
      <c r="GYL47" s="993"/>
      <c r="GYM47" s="993"/>
      <c r="GYN47" s="993"/>
      <c r="GYO47" s="993"/>
      <c r="GYP47" s="993"/>
      <c r="GYQ47" s="993"/>
      <c r="GYR47" s="993"/>
      <c r="GYS47" s="993"/>
      <c r="GYT47" s="993"/>
      <c r="GYU47" s="993"/>
      <c r="GYV47" s="993"/>
      <c r="GYW47" s="993"/>
      <c r="GYX47" s="993"/>
      <c r="GYY47" s="993"/>
      <c r="GYZ47" s="993"/>
      <c r="GZA47" s="993"/>
      <c r="GZB47" s="993"/>
      <c r="GZC47" s="993"/>
      <c r="GZD47" s="993"/>
      <c r="GZE47" s="993"/>
      <c r="GZF47" s="993"/>
      <c r="GZG47" s="993"/>
      <c r="GZH47" s="993"/>
      <c r="GZI47" s="993"/>
      <c r="GZJ47" s="993"/>
      <c r="GZK47" s="993"/>
      <c r="GZL47" s="993"/>
      <c r="GZM47" s="993"/>
      <c r="GZN47" s="993"/>
      <c r="GZO47" s="993"/>
      <c r="GZP47" s="993"/>
      <c r="GZQ47" s="993"/>
      <c r="GZR47" s="993"/>
      <c r="GZS47" s="993"/>
      <c r="GZT47" s="993"/>
      <c r="GZU47" s="993"/>
      <c r="GZV47" s="993"/>
      <c r="GZW47" s="993"/>
      <c r="GZX47" s="993"/>
      <c r="GZY47" s="993"/>
      <c r="GZZ47" s="993"/>
      <c r="HAA47" s="993"/>
      <c r="HAB47" s="993"/>
      <c r="HAC47" s="993"/>
      <c r="HAD47" s="993"/>
      <c r="HAE47" s="993"/>
      <c r="HAF47" s="993"/>
      <c r="HAG47" s="993"/>
      <c r="HAH47" s="993"/>
      <c r="HAI47" s="993"/>
      <c r="HAJ47" s="993"/>
      <c r="HAK47" s="993"/>
      <c r="HAL47" s="993"/>
      <c r="HAM47" s="993"/>
      <c r="HAN47" s="993"/>
      <c r="HAO47" s="993"/>
      <c r="HAP47" s="993"/>
      <c r="HAQ47" s="993"/>
      <c r="HAR47" s="993"/>
      <c r="HAS47" s="993"/>
      <c r="HAT47" s="993"/>
      <c r="HAU47" s="993"/>
      <c r="HAV47" s="993"/>
      <c r="HAW47" s="993"/>
      <c r="HAX47" s="993"/>
      <c r="HAY47" s="993"/>
      <c r="HAZ47" s="993"/>
      <c r="HBA47" s="993"/>
      <c r="HBB47" s="993"/>
      <c r="HBC47" s="993"/>
      <c r="HBD47" s="993"/>
      <c r="HBE47" s="993"/>
      <c r="HBF47" s="993"/>
      <c r="HBG47" s="993"/>
      <c r="HBH47" s="993"/>
      <c r="HBI47" s="993"/>
      <c r="HBJ47" s="993"/>
      <c r="HBK47" s="993"/>
      <c r="HBL47" s="993"/>
      <c r="HBM47" s="993"/>
      <c r="HBN47" s="993"/>
      <c r="HBO47" s="993"/>
      <c r="HBP47" s="993"/>
      <c r="HBQ47" s="993"/>
      <c r="HBR47" s="993"/>
      <c r="HBS47" s="993"/>
      <c r="HBT47" s="993"/>
      <c r="HBU47" s="993"/>
      <c r="HBV47" s="993"/>
      <c r="HBW47" s="993"/>
      <c r="HBX47" s="993"/>
      <c r="HBY47" s="993"/>
      <c r="HBZ47" s="993"/>
      <c r="HCA47" s="993"/>
      <c r="HCB47" s="993"/>
      <c r="HCC47" s="993"/>
      <c r="HCD47" s="993"/>
      <c r="HCE47" s="993"/>
      <c r="HCF47" s="993"/>
      <c r="HCG47" s="993"/>
      <c r="HCH47" s="993"/>
      <c r="HCI47" s="993"/>
      <c r="HCJ47" s="993"/>
      <c r="HCK47" s="993"/>
      <c r="HCL47" s="993"/>
      <c r="HCM47" s="993"/>
      <c r="HCN47" s="993"/>
      <c r="HCO47" s="993"/>
      <c r="HCP47" s="993"/>
      <c r="HCQ47" s="993"/>
      <c r="HCR47" s="993"/>
      <c r="HCS47" s="993"/>
      <c r="HCT47" s="993"/>
      <c r="HCU47" s="993"/>
      <c r="HCV47" s="993"/>
      <c r="HCW47" s="993"/>
      <c r="HCX47" s="993"/>
      <c r="HCY47" s="993"/>
      <c r="HCZ47" s="993"/>
      <c r="HDA47" s="993"/>
      <c r="HDB47" s="993"/>
      <c r="HDC47" s="993"/>
      <c r="HDD47" s="993"/>
      <c r="HDE47" s="993"/>
      <c r="HDF47" s="993"/>
      <c r="HDG47" s="993"/>
      <c r="HDH47" s="993"/>
      <c r="HDI47" s="993"/>
      <c r="HDJ47" s="993"/>
      <c r="HDK47" s="993"/>
      <c r="HDL47" s="993"/>
      <c r="HDM47" s="993"/>
      <c r="HDN47" s="993"/>
      <c r="HDO47" s="993"/>
      <c r="HDP47" s="993"/>
      <c r="HDQ47" s="993"/>
      <c r="HDR47" s="993"/>
      <c r="HDS47" s="993"/>
      <c r="HDT47" s="993"/>
      <c r="HDU47" s="993"/>
      <c r="HDV47" s="993"/>
      <c r="HDW47" s="993"/>
      <c r="HDX47" s="993"/>
      <c r="HDY47" s="993"/>
      <c r="HDZ47" s="993"/>
      <c r="HEA47" s="993"/>
      <c r="HEB47" s="993"/>
      <c r="HEC47" s="993"/>
      <c r="HED47" s="993"/>
      <c r="HEE47" s="993"/>
      <c r="HEF47" s="993"/>
      <c r="HEG47" s="993"/>
      <c r="HEH47" s="993"/>
      <c r="HEI47" s="993"/>
      <c r="HEJ47" s="993"/>
      <c r="HEK47" s="993"/>
      <c r="HEL47" s="993"/>
      <c r="HEM47" s="993"/>
      <c r="HEN47" s="993"/>
      <c r="HEO47" s="993"/>
      <c r="HEP47" s="993"/>
      <c r="HEQ47" s="993"/>
      <c r="HER47" s="993"/>
      <c r="HES47" s="993"/>
      <c r="HET47" s="993"/>
      <c r="HEU47" s="993"/>
      <c r="HEV47" s="993"/>
      <c r="HEW47" s="993"/>
      <c r="HEX47" s="993"/>
      <c r="HEY47" s="993"/>
      <c r="HEZ47" s="993"/>
      <c r="HFA47" s="993"/>
      <c r="HFB47" s="993"/>
      <c r="HFC47" s="993"/>
      <c r="HFD47" s="993"/>
      <c r="HFE47" s="993"/>
      <c r="HFF47" s="993"/>
      <c r="HFG47" s="993"/>
      <c r="HFH47" s="993"/>
      <c r="HFI47" s="993"/>
      <c r="HFJ47" s="993"/>
      <c r="HFK47" s="993"/>
      <c r="HFL47" s="993"/>
      <c r="HFM47" s="993"/>
      <c r="HFN47" s="993"/>
      <c r="HFO47" s="993"/>
      <c r="HFP47" s="993"/>
      <c r="HFQ47" s="993"/>
      <c r="HFR47" s="993"/>
      <c r="HFS47" s="993"/>
      <c r="HFT47" s="993"/>
      <c r="HFU47" s="993"/>
      <c r="HFV47" s="993"/>
      <c r="HFW47" s="993"/>
      <c r="HFX47" s="993"/>
      <c r="HFY47" s="993"/>
      <c r="HFZ47" s="993"/>
      <c r="HGA47" s="993"/>
      <c r="HGB47" s="993"/>
      <c r="HGC47" s="993"/>
      <c r="HGD47" s="993"/>
      <c r="HGE47" s="993"/>
      <c r="HGF47" s="993"/>
      <c r="HGG47" s="993"/>
      <c r="HGH47" s="993"/>
      <c r="HGI47" s="993"/>
      <c r="HGJ47" s="993"/>
      <c r="HGK47" s="993"/>
      <c r="HGL47" s="993"/>
      <c r="HGM47" s="993"/>
      <c r="HGN47" s="993"/>
      <c r="HGO47" s="993"/>
      <c r="HGP47" s="993"/>
      <c r="HGQ47" s="993"/>
      <c r="HGR47" s="993"/>
      <c r="HGS47" s="993"/>
      <c r="HGT47" s="993"/>
      <c r="HGU47" s="993"/>
      <c r="HGV47" s="993"/>
      <c r="HGW47" s="993"/>
      <c r="HGX47" s="993"/>
      <c r="HGY47" s="993"/>
      <c r="HGZ47" s="993"/>
      <c r="HHA47" s="993"/>
      <c r="HHB47" s="993"/>
      <c r="HHC47" s="993"/>
      <c r="HHD47" s="993"/>
      <c r="HHE47" s="993"/>
      <c r="HHF47" s="993"/>
      <c r="HHG47" s="993"/>
      <c r="HHH47" s="993"/>
      <c r="HHI47" s="993"/>
      <c r="HHJ47" s="993"/>
      <c r="HHK47" s="993"/>
      <c r="HHL47" s="993"/>
      <c r="HHM47" s="993"/>
      <c r="HHN47" s="993"/>
      <c r="HHO47" s="993"/>
      <c r="HHP47" s="993"/>
      <c r="HHQ47" s="993"/>
      <c r="HHR47" s="993"/>
      <c r="HHS47" s="993"/>
      <c r="HHT47" s="993"/>
      <c r="HHU47" s="993"/>
      <c r="HHV47" s="993"/>
      <c r="HHW47" s="993"/>
      <c r="HHX47" s="993"/>
      <c r="HHY47" s="993"/>
      <c r="HHZ47" s="993"/>
      <c r="HIA47" s="993"/>
      <c r="HIB47" s="993"/>
      <c r="HIC47" s="993"/>
      <c r="HID47" s="993"/>
      <c r="HIE47" s="993"/>
      <c r="HIF47" s="993"/>
      <c r="HIG47" s="993"/>
      <c r="HIH47" s="993"/>
      <c r="HII47" s="993"/>
      <c r="HIJ47" s="993"/>
      <c r="HIK47" s="993"/>
      <c r="HIL47" s="993"/>
      <c r="HIM47" s="993"/>
      <c r="HIN47" s="993"/>
      <c r="HIO47" s="993"/>
      <c r="HIP47" s="993"/>
      <c r="HIQ47" s="993"/>
      <c r="HIR47" s="993"/>
      <c r="HIS47" s="993"/>
      <c r="HIT47" s="993"/>
      <c r="HIU47" s="993"/>
      <c r="HIV47" s="993"/>
      <c r="HIW47" s="993"/>
      <c r="HIX47" s="993"/>
      <c r="HIY47" s="993"/>
      <c r="HIZ47" s="993"/>
      <c r="HJA47" s="993"/>
      <c r="HJB47" s="993"/>
      <c r="HJC47" s="993"/>
      <c r="HJD47" s="993"/>
      <c r="HJE47" s="993"/>
      <c r="HJF47" s="993"/>
      <c r="HJG47" s="993"/>
      <c r="HJH47" s="993"/>
      <c r="HJI47" s="993"/>
      <c r="HJJ47" s="993"/>
      <c r="HJK47" s="993"/>
      <c r="HJL47" s="993"/>
      <c r="HJM47" s="993"/>
      <c r="HJN47" s="993"/>
      <c r="HJO47" s="993"/>
      <c r="HJP47" s="993"/>
      <c r="HJQ47" s="993"/>
      <c r="HJR47" s="993"/>
      <c r="HJS47" s="993"/>
      <c r="HJT47" s="993"/>
      <c r="HJU47" s="993"/>
      <c r="HJV47" s="993"/>
      <c r="HJW47" s="993"/>
      <c r="HJX47" s="993"/>
      <c r="HJY47" s="993"/>
      <c r="HJZ47" s="993"/>
      <c r="HKA47" s="993"/>
      <c r="HKB47" s="993"/>
      <c r="HKC47" s="993"/>
      <c r="HKD47" s="993"/>
      <c r="HKE47" s="993"/>
      <c r="HKF47" s="993"/>
      <c r="HKG47" s="993"/>
      <c r="HKH47" s="993"/>
      <c r="HKI47" s="993"/>
      <c r="HKJ47" s="993"/>
      <c r="HKK47" s="993"/>
      <c r="HKL47" s="993"/>
      <c r="HKM47" s="993"/>
      <c r="HKN47" s="993"/>
      <c r="HKO47" s="993"/>
      <c r="HKP47" s="993"/>
      <c r="HKQ47" s="993"/>
      <c r="HKR47" s="993"/>
      <c r="HKS47" s="993"/>
      <c r="HKT47" s="993"/>
      <c r="HKU47" s="993"/>
      <c r="HKV47" s="993"/>
      <c r="HKW47" s="993"/>
      <c r="HKX47" s="993"/>
      <c r="HKY47" s="993"/>
      <c r="HKZ47" s="993"/>
      <c r="HLA47" s="993"/>
      <c r="HLB47" s="993"/>
      <c r="HLC47" s="993"/>
      <c r="HLD47" s="993"/>
      <c r="HLE47" s="993"/>
      <c r="HLF47" s="993"/>
      <c r="HLG47" s="993"/>
      <c r="HLH47" s="993"/>
      <c r="HLI47" s="993"/>
      <c r="HLJ47" s="993"/>
      <c r="HLK47" s="993"/>
      <c r="HLL47" s="993"/>
      <c r="HLM47" s="993"/>
      <c r="HLN47" s="993"/>
      <c r="HLO47" s="993"/>
      <c r="HLP47" s="993"/>
      <c r="HLQ47" s="993"/>
      <c r="HLR47" s="993"/>
      <c r="HLS47" s="993"/>
      <c r="HLT47" s="993"/>
      <c r="HLU47" s="993"/>
      <c r="HLV47" s="993"/>
      <c r="HLW47" s="993"/>
      <c r="HLX47" s="993"/>
      <c r="HLY47" s="993"/>
      <c r="HLZ47" s="993"/>
      <c r="HMA47" s="993"/>
      <c r="HMB47" s="993"/>
      <c r="HMC47" s="993"/>
      <c r="HMD47" s="993"/>
      <c r="HME47" s="993"/>
      <c r="HMF47" s="993"/>
      <c r="HMG47" s="993"/>
      <c r="HMH47" s="993"/>
      <c r="HMI47" s="993"/>
      <c r="HMJ47" s="993"/>
      <c r="HMK47" s="993"/>
      <c r="HML47" s="993"/>
      <c r="HMM47" s="993"/>
      <c r="HMN47" s="993"/>
      <c r="HMO47" s="993"/>
      <c r="HMP47" s="993"/>
      <c r="HMQ47" s="993"/>
      <c r="HMR47" s="993"/>
      <c r="HMS47" s="993"/>
      <c r="HMT47" s="993"/>
      <c r="HMU47" s="993"/>
      <c r="HMV47" s="993"/>
      <c r="HMW47" s="993"/>
      <c r="HMX47" s="993"/>
      <c r="HMY47" s="993"/>
      <c r="HMZ47" s="993"/>
      <c r="HNA47" s="993"/>
      <c r="HNB47" s="993"/>
      <c r="HNC47" s="993"/>
      <c r="HND47" s="993"/>
      <c r="HNE47" s="993"/>
      <c r="HNF47" s="993"/>
      <c r="HNG47" s="993"/>
      <c r="HNH47" s="993"/>
      <c r="HNI47" s="993"/>
      <c r="HNJ47" s="993"/>
      <c r="HNK47" s="993"/>
      <c r="HNL47" s="993"/>
      <c r="HNM47" s="993"/>
      <c r="HNN47" s="993"/>
      <c r="HNO47" s="993"/>
      <c r="HNP47" s="993"/>
      <c r="HNQ47" s="993"/>
      <c r="HNR47" s="993"/>
      <c r="HNS47" s="993"/>
      <c r="HNT47" s="993"/>
      <c r="HNU47" s="993"/>
      <c r="HNV47" s="993"/>
      <c r="HNW47" s="993"/>
      <c r="HNX47" s="993"/>
      <c r="HNY47" s="993"/>
      <c r="HNZ47" s="993"/>
      <c r="HOA47" s="993"/>
      <c r="HOB47" s="993"/>
      <c r="HOC47" s="993"/>
      <c r="HOD47" s="993"/>
      <c r="HOE47" s="993"/>
      <c r="HOF47" s="993"/>
      <c r="HOG47" s="993"/>
      <c r="HOH47" s="993"/>
      <c r="HOI47" s="993"/>
      <c r="HOJ47" s="993"/>
      <c r="HOK47" s="993"/>
      <c r="HOL47" s="993"/>
      <c r="HOM47" s="993"/>
      <c r="HON47" s="993"/>
      <c r="HOO47" s="993"/>
      <c r="HOP47" s="993"/>
      <c r="HOQ47" s="993"/>
      <c r="HOR47" s="993"/>
      <c r="HOS47" s="993"/>
      <c r="HOT47" s="993"/>
      <c r="HOU47" s="993"/>
      <c r="HOV47" s="993"/>
      <c r="HOW47" s="993"/>
      <c r="HOX47" s="993"/>
      <c r="HOY47" s="993"/>
      <c r="HOZ47" s="993"/>
      <c r="HPA47" s="993"/>
      <c r="HPB47" s="993"/>
      <c r="HPC47" s="993"/>
      <c r="HPD47" s="993"/>
      <c r="HPE47" s="993"/>
      <c r="HPF47" s="993"/>
      <c r="HPG47" s="993"/>
      <c r="HPH47" s="993"/>
      <c r="HPI47" s="993"/>
      <c r="HPJ47" s="993"/>
      <c r="HPK47" s="993"/>
      <c r="HPL47" s="993"/>
      <c r="HPM47" s="993"/>
      <c r="HPN47" s="993"/>
      <c r="HPO47" s="993"/>
      <c r="HPP47" s="993"/>
      <c r="HPQ47" s="993"/>
      <c r="HPR47" s="993"/>
      <c r="HPS47" s="993"/>
      <c r="HPT47" s="993"/>
      <c r="HPU47" s="993"/>
      <c r="HPV47" s="993"/>
      <c r="HPW47" s="993"/>
      <c r="HPX47" s="993"/>
      <c r="HPY47" s="993"/>
      <c r="HPZ47" s="993"/>
      <c r="HQA47" s="993"/>
      <c r="HQB47" s="993"/>
      <c r="HQC47" s="993"/>
      <c r="HQD47" s="993"/>
      <c r="HQE47" s="993"/>
      <c r="HQF47" s="993"/>
      <c r="HQG47" s="993"/>
      <c r="HQH47" s="993"/>
      <c r="HQI47" s="993"/>
      <c r="HQJ47" s="993"/>
      <c r="HQK47" s="993"/>
      <c r="HQL47" s="993"/>
      <c r="HQM47" s="993"/>
      <c r="HQN47" s="993"/>
      <c r="HQO47" s="993"/>
      <c r="HQP47" s="993"/>
      <c r="HQQ47" s="993"/>
      <c r="HQR47" s="993"/>
      <c r="HQS47" s="993"/>
      <c r="HQT47" s="993"/>
      <c r="HQU47" s="993"/>
      <c r="HQV47" s="993"/>
      <c r="HQW47" s="993"/>
      <c r="HQX47" s="993"/>
      <c r="HQY47" s="993"/>
      <c r="HQZ47" s="993"/>
      <c r="HRA47" s="993"/>
      <c r="HRB47" s="993"/>
      <c r="HRC47" s="993"/>
      <c r="HRD47" s="993"/>
      <c r="HRE47" s="993"/>
      <c r="HRF47" s="993"/>
      <c r="HRG47" s="993"/>
      <c r="HRH47" s="993"/>
      <c r="HRI47" s="993"/>
      <c r="HRJ47" s="993"/>
      <c r="HRK47" s="993"/>
      <c r="HRL47" s="993"/>
      <c r="HRM47" s="993"/>
      <c r="HRN47" s="993"/>
      <c r="HRO47" s="993"/>
      <c r="HRP47" s="993"/>
      <c r="HRQ47" s="993"/>
      <c r="HRR47" s="993"/>
      <c r="HRS47" s="993"/>
      <c r="HRT47" s="993"/>
      <c r="HRU47" s="993"/>
      <c r="HRV47" s="993"/>
      <c r="HRW47" s="993"/>
      <c r="HRX47" s="993"/>
      <c r="HRY47" s="993"/>
      <c r="HRZ47" s="993"/>
      <c r="HSA47" s="993"/>
      <c r="HSB47" s="993"/>
      <c r="HSC47" s="993"/>
      <c r="HSD47" s="993"/>
      <c r="HSE47" s="993"/>
      <c r="HSF47" s="993"/>
      <c r="HSG47" s="993"/>
      <c r="HSH47" s="993"/>
      <c r="HSI47" s="993"/>
      <c r="HSJ47" s="993"/>
      <c r="HSK47" s="993"/>
      <c r="HSL47" s="993"/>
      <c r="HSM47" s="993"/>
      <c r="HSN47" s="993"/>
      <c r="HSO47" s="993"/>
      <c r="HSP47" s="993"/>
      <c r="HSQ47" s="993"/>
      <c r="HSR47" s="993"/>
      <c r="HSS47" s="993"/>
      <c r="HST47" s="993"/>
      <c r="HSU47" s="993"/>
      <c r="HSV47" s="993"/>
      <c r="HSW47" s="993"/>
      <c r="HSX47" s="993"/>
      <c r="HSY47" s="993"/>
      <c r="HSZ47" s="993"/>
      <c r="HTA47" s="993"/>
      <c r="HTB47" s="993"/>
      <c r="HTC47" s="993"/>
      <c r="HTD47" s="993"/>
      <c r="HTE47" s="993"/>
      <c r="HTF47" s="993"/>
      <c r="HTG47" s="993"/>
      <c r="HTH47" s="993"/>
      <c r="HTI47" s="993"/>
      <c r="HTJ47" s="993"/>
      <c r="HTK47" s="993"/>
      <c r="HTL47" s="993"/>
      <c r="HTM47" s="993"/>
      <c r="HTN47" s="993"/>
      <c r="HTO47" s="993"/>
      <c r="HTP47" s="993"/>
      <c r="HTQ47" s="993"/>
      <c r="HTR47" s="993"/>
      <c r="HTS47" s="993"/>
      <c r="HTT47" s="993"/>
      <c r="HTU47" s="993"/>
      <c r="HTV47" s="993"/>
      <c r="HTW47" s="993"/>
      <c r="HTX47" s="993"/>
      <c r="HTY47" s="993"/>
      <c r="HTZ47" s="993"/>
      <c r="HUA47" s="993"/>
      <c r="HUB47" s="993"/>
      <c r="HUC47" s="993"/>
      <c r="HUD47" s="993"/>
      <c r="HUE47" s="993"/>
      <c r="HUF47" s="993"/>
      <c r="HUG47" s="993"/>
      <c r="HUH47" s="993"/>
      <c r="HUI47" s="993"/>
      <c r="HUJ47" s="993"/>
      <c r="HUK47" s="993"/>
      <c r="HUL47" s="993"/>
      <c r="HUM47" s="993"/>
      <c r="HUN47" s="993"/>
      <c r="HUO47" s="993"/>
      <c r="HUP47" s="993"/>
      <c r="HUQ47" s="993"/>
      <c r="HUR47" s="993"/>
      <c r="HUS47" s="993"/>
      <c r="HUT47" s="993"/>
      <c r="HUU47" s="993"/>
      <c r="HUV47" s="993"/>
      <c r="HUW47" s="993"/>
      <c r="HUX47" s="993"/>
      <c r="HUY47" s="993"/>
      <c r="HUZ47" s="993"/>
      <c r="HVA47" s="993"/>
      <c r="HVB47" s="993"/>
      <c r="HVC47" s="993"/>
      <c r="HVD47" s="993"/>
      <c r="HVE47" s="993"/>
      <c r="HVF47" s="993"/>
      <c r="HVG47" s="993"/>
      <c r="HVH47" s="993"/>
      <c r="HVI47" s="993"/>
      <c r="HVJ47" s="993"/>
      <c r="HVK47" s="993"/>
      <c r="HVL47" s="993"/>
      <c r="HVM47" s="993"/>
      <c r="HVN47" s="993"/>
      <c r="HVO47" s="993"/>
      <c r="HVP47" s="993"/>
      <c r="HVQ47" s="993"/>
      <c r="HVR47" s="993"/>
      <c r="HVS47" s="993"/>
      <c r="HVT47" s="993"/>
      <c r="HVU47" s="993"/>
      <c r="HVV47" s="993"/>
      <c r="HVW47" s="993"/>
      <c r="HVX47" s="993"/>
      <c r="HVY47" s="993"/>
      <c r="HVZ47" s="993"/>
      <c r="HWA47" s="993"/>
      <c r="HWB47" s="993"/>
      <c r="HWC47" s="993"/>
      <c r="HWD47" s="993"/>
      <c r="HWE47" s="993"/>
      <c r="HWF47" s="993"/>
      <c r="HWG47" s="993"/>
      <c r="HWH47" s="993"/>
      <c r="HWI47" s="993"/>
      <c r="HWJ47" s="993"/>
      <c r="HWK47" s="993"/>
      <c r="HWL47" s="993"/>
      <c r="HWM47" s="993"/>
      <c r="HWN47" s="993"/>
      <c r="HWO47" s="993"/>
      <c r="HWP47" s="993"/>
      <c r="HWQ47" s="993"/>
      <c r="HWR47" s="993"/>
      <c r="HWS47" s="993"/>
      <c r="HWT47" s="993"/>
      <c r="HWU47" s="993"/>
      <c r="HWV47" s="993"/>
      <c r="HWW47" s="993"/>
      <c r="HWX47" s="993"/>
      <c r="HWY47" s="993"/>
      <c r="HWZ47" s="993"/>
      <c r="HXA47" s="993"/>
      <c r="HXB47" s="993"/>
      <c r="HXC47" s="993"/>
      <c r="HXD47" s="993"/>
      <c r="HXE47" s="993"/>
      <c r="HXF47" s="993"/>
      <c r="HXG47" s="993"/>
      <c r="HXH47" s="993"/>
      <c r="HXI47" s="993"/>
      <c r="HXJ47" s="993"/>
      <c r="HXK47" s="993"/>
      <c r="HXL47" s="993"/>
      <c r="HXM47" s="993"/>
      <c r="HXN47" s="993"/>
      <c r="HXO47" s="993"/>
      <c r="HXP47" s="993"/>
      <c r="HXQ47" s="993"/>
      <c r="HXR47" s="993"/>
      <c r="HXS47" s="993"/>
      <c r="HXT47" s="993"/>
      <c r="HXU47" s="993"/>
      <c r="HXV47" s="993"/>
      <c r="HXW47" s="993"/>
      <c r="HXX47" s="993"/>
      <c r="HXY47" s="993"/>
      <c r="HXZ47" s="993"/>
      <c r="HYA47" s="993"/>
      <c r="HYB47" s="993"/>
      <c r="HYC47" s="993"/>
      <c r="HYD47" s="993"/>
      <c r="HYE47" s="993"/>
      <c r="HYF47" s="993"/>
      <c r="HYG47" s="993"/>
      <c r="HYH47" s="993"/>
      <c r="HYI47" s="993"/>
      <c r="HYJ47" s="993"/>
      <c r="HYK47" s="993"/>
      <c r="HYL47" s="993"/>
      <c r="HYM47" s="993"/>
      <c r="HYN47" s="993"/>
      <c r="HYO47" s="993"/>
      <c r="HYP47" s="993"/>
      <c r="HYQ47" s="993"/>
      <c r="HYR47" s="993"/>
      <c r="HYS47" s="993"/>
      <c r="HYT47" s="993"/>
      <c r="HYU47" s="993"/>
      <c r="HYV47" s="993"/>
      <c r="HYW47" s="993"/>
      <c r="HYX47" s="993"/>
      <c r="HYY47" s="993"/>
      <c r="HYZ47" s="993"/>
      <c r="HZA47" s="993"/>
      <c r="HZB47" s="993"/>
      <c r="HZC47" s="993"/>
      <c r="HZD47" s="993"/>
      <c r="HZE47" s="993"/>
      <c r="HZF47" s="993"/>
      <c r="HZG47" s="993"/>
      <c r="HZH47" s="993"/>
      <c r="HZI47" s="993"/>
      <c r="HZJ47" s="993"/>
      <c r="HZK47" s="993"/>
      <c r="HZL47" s="993"/>
      <c r="HZM47" s="993"/>
      <c r="HZN47" s="993"/>
      <c r="HZO47" s="993"/>
      <c r="HZP47" s="993"/>
      <c r="HZQ47" s="993"/>
      <c r="HZR47" s="993"/>
      <c r="HZS47" s="993"/>
      <c r="HZT47" s="993"/>
      <c r="HZU47" s="993"/>
      <c r="HZV47" s="993"/>
      <c r="HZW47" s="993"/>
      <c r="HZX47" s="993"/>
      <c r="HZY47" s="993"/>
      <c r="HZZ47" s="993"/>
      <c r="IAA47" s="993"/>
      <c r="IAB47" s="993"/>
      <c r="IAC47" s="993"/>
      <c r="IAD47" s="993"/>
      <c r="IAE47" s="993"/>
      <c r="IAF47" s="993"/>
      <c r="IAG47" s="993"/>
      <c r="IAH47" s="993"/>
      <c r="IAI47" s="993"/>
      <c r="IAJ47" s="993"/>
      <c r="IAK47" s="993"/>
      <c r="IAL47" s="993"/>
      <c r="IAM47" s="993"/>
      <c r="IAN47" s="993"/>
      <c r="IAO47" s="993"/>
      <c r="IAP47" s="993"/>
      <c r="IAQ47" s="993"/>
      <c r="IAR47" s="993"/>
      <c r="IAS47" s="993"/>
      <c r="IAT47" s="993"/>
      <c r="IAU47" s="993"/>
      <c r="IAV47" s="993"/>
      <c r="IAW47" s="993"/>
      <c r="IAX47" s="993"/>
      <c r="IAY47" s="993"/>
      <c r="IAZ47" s="993"/>
      <c r="IBA47" s="993"/>
      <c r="IBB47" s="993"/>
      <c r="IBC47" s="993"/>
      <c r="IBD47" s="993"/>
      <c r="IBE47" s="993"/>
      <c r="IBF47" s="993"/>
      <c r="IBG47" s="993"/>
      <c r="IBH47" s="993"/>
      <c r="IBI47" s="993"/>
      <c r="IBJ47" s="993"/>
      <c r="IBK47" s="993"/>
      <c r="IBL47" s="993"/>
      <c r="IBM47" s="993"/>
      <c r="IBN47" s="993"/>
      <c r="IBO47" s="993"/>
      <c r="IBP47" s="993"/>
      <c r="IBQ47" s="993"/>
      <c r="IBR47" s="993"/>
      <c r="IBS47" s="993"/>
      <c r="IBT47" s="993"/>
      <c r="IBU47" s="993"/>
      <c r="IBV47" s="993"/>
      <c r="IBW47" s="993"/>
      <c r="IBX47" s="993"/>
      <c r="IBY47" s="993"/>
      <c r="IBZ47" s="993"/>
      <c r="ICA47" s="993"/>
      <c r="ICB47" s="993"/>
      <c r="ICC47" s="993"/>
      <c r="ICD47" s="993"/>
      <c r="ICE47" s="993"/>
      <c r="ICF47" s="993"/>
      <c r="ICG47" s="993"/>
      <c r="ICH47" s="993"/>
      <c r="ICI47" s="993"/>
      <c r="ICJ47" s="993"/>
      <c r="ICK47" s="993"/>
      <c r="ICL47" s="993"/>
      <c r="ICM47" s="993"/>
      <c r="ICN47" s="993"/>
      <c r="ICO47" s="993"/>
      <c r="ICP47" s="993"/>
      <c r="ICQ47" s="993"/>
      <c r="ICR47" s="993"/>
      <c r="ICS47" s="993"/>
      <c r="ICT47" s="993"/>
      <c r="ICU47" s="993"/>
      <c r="ICV47" s="993"/>
      <c r="ICW47" s="993"/>
      <c r="ICX47" s="993"/>
      <c r="ICY47" s="993"/>
      <c r="ICZ47" s="993"/>
      <c r="IDA47" s="993"/>
      <c r="IDB47" s="993"/>
      <c r="IDC47" s="993"/>
      <c r="IDD47" s="993"/>
      <c r="IDE47" s="993"/>
      <c r="IDF47" s="993"/>
      <c r="IDG47" s="993"/>
      <c r="IDH47" s="993"/>
      <c r="IDI47" s="993"/>
      <c r="IDJ47" s="993"/>
      <c r="IDK47" s="993"/>
      <c r="IDL47" s="993"/>
      <c r="IDM47" s="993"/>
      <c r="IDN47" s="993"/>
      <c r="IDO47" s="993"/>
      <c r="IDP47" s="993"/>
      <c r="IDQ47" s="993"/>
      <c r="IDR47" s="993"/>
      <c r="IDS47" s="993"/>
      <c r="IDT47" s="993"/>
      <c r="IDU47" s="993"/>
      <c r="IDV47" s="993"/>
      <c r="IDW47" s="993"/>
      <c r="IDX47" s="993"/>
      <c r="IDY47" s="993"/>
      <c r="IDZ47" s="993"/>
      <c r="IEA47" s="993"/>
      <c r="IEB47" s="993"/>
      <c r="IEC47" s="993"/>
      <c r="IED47" s="993"/>
      <c r="IEE47" s="993"/>
      <c r="IEF47" s="993"/>
      <c r="IEG47" s="993"/>
      <c r="IEH47" s="993"/>
      <c r="IEI47" s="993"/>
      <c r="IEJ47" s="993"/>
      <c r="IEK47" s="993"/>
      <c r="IEL47" s="993"/>
      <c r="IEM47" s="993"/>
      <c r="IEN47" s="993"/>
      <c r="IEO47" s="993"/>
      <c r="IEP47" s="993"/>
      <c r="IEQ47" s="993"/>
      <c r="IER47" s="993"/>
      <c r="IES47" s="993"/>
      <c r="IET47" s="993"/>
      <c r="IEU47" s="993"/>
      <c r="IEV47" s="993"/>
      <c r="IEW47" s="993"/>
      <c r="IEX47" s="993"/>
      <c r="IEY47" s="993"/>
      <c r="IEZ47" s="993"/>
      <c r="IFA47" s="993"/>
      <c r="IFB47" s="993"/>
      <c r="IFC47" s="993"/>
      <c r="IFD47" s="993"/>
      <c r="IFE47" s="993"/>
      <c r="IFF47" s="993"/>
      <c r="IFG47" s="993"/>
      <c r="IFH47" s="993"/>
      <c r="IFI47" s="993"/>
      <c r="IFJ47" s="993"/>
      <c r="IFK47" s="993"/>
      <c r="IFL47" s="993"/>
      <c r="IFM47" s="993"/>
      <c r="IFN47" s="993"/>
      <c r="IFO47" s="993"/>
      <c r="IFP47" s="993"/>
      <c r="IFQ47" s="993"/>
      <c r="IFR47" s="993"/>
      <c r="IFS47" s="993"/>
      <c r="IFT47" s="993"/>
      <c r="IFU47" s="993"/>
      <c r="IFV47" s="993"/>
      <c r="IFW47" s="993"/>
      <c r="IFX47" s="993"/>
      <c r="IFY47" s="993"/>
      <c r="IFZ47" s="993"/>
      <c r="IGA47" s="993"/>
      <c r="IGB47" s="993"/>
      <c r="IGC47" s="993"/>
      <c r="IGD47" s="993"/>
      <c r="IGE47" s="993"/>
      <c r="IGF47" s="993"/>
      <c r="IGG47" s="993"/>
      <c r="IGH47" s="993"/>
      <c r="IGI47" s="993"/>
      <c r="IGJ47" s="993"/>
      <c r="IGK47" s="993"/>
      <c r="IGL47" s="993"/>
      <c r="IGM47" s="993"/>
      <c r="IGN47" s="993"/>
      <c r="IGO47" s="993"/>
      <c r="IGP47" s="993"/>
      <c r="IGQ47" s="993"/>
      <c r="IGR47" s="993"/>
      <c r="IGS47" s="993"/>
      <c r="IGT47" s="993"/>
      <c r="IGU47" s="993"/>
      <c r="IGV47" s="993"/>
      <c r="IGW47" s="993"/>
      <c r="IGX47" s="993"/>
      <c r="IGY47" s="993"/>
      <c r="IGZ47" s="993"/>
      <c r="IHA47" s="993"/>
      <c r="IHB47" s="993"/>
      <c r="IHC47" s="993"/>
      <c r="IHD47" s="993"/>
      <c r="IHE47" s="993"/>
      <c r="IHF47" s="993"/>
      <c r="IHG47" s="993"/>
      <c r="IHH47" s="993"/>
      <c r="IHI47" s="993"/>
      <c r="IHJ47" s="993"/>
      <c r="IHK47" s="993"/>
      <c r="IHL47" s="993"/>
      <c r="IHM47" s="993"/>
      <c r="IHN47" s="993"/>
      <c r="IHO47" s="993"/>
      <c r="IHP47" s="993"/>
      <c r="IHQ47" s="993"/>
      <c r="IHR47" s="993"/>
      <c r="IHS47" s="993"/>
      <c r="IHT47" s="993"/>
      <c r="IHU47" s="993"/>
      <c r="IHV47" s="993"/>
      <c r="IHW47" s="993"/>
      <c r="IHX47" s="993"/>
      <c r="IHY47" s="993"/>
      <c r="IHZ47" s="993"/>
      <c r="IIA47" s="993"/>
      <c r="IIB47" s="993"/>
      <c r="IIC47" s="993"/>
      <c r="IID47" s="993"/>
      <c r="IIE47" s="993"/>
      <c r="IIF47" s="993"/>
      <c r="IIG47" s="993"/>
      <c r="IIH47" s="993"/>
      <c r="III47" s="993"/>
      <c r="IIJ47" s="993"/>
      <c r="IIK47" s="993"/>
      <c r="IIL47" s="993"/>
      <c r="IIM47" s="993"/>
      <c r="IIN47" s="993"/>
      <c r="IIO47" s="993"/>
      <c r="IIP47" s="993"/>
      <c r="IIQ47" s="993"/>
      <c r="IIR47" s="993"/>
      <c r="IIS47" s="993"/>
      <c r="IIT47" s="993"/>
      <c r="IIU47" s="993"/>
      <c r="IIV47" s="993"/>
      <c r="IIW47" s="993"/>
      <c r="IIX47" s="993"/>
      <c r="IIY47" s="993"/>
      <c r="IIZ47" s="993"/>
      <c r="IJA47" s="993"/>
      <c r="IJB47" s="993"/>
      <c r="IJC47" s="993"/>
      <c r="IJD47" s="993"/>
      <c r="IJE47" s="993"/>
      <c r="IJF47" s="993"/>
      <c r="IJG47" s="993"/>
      <c r="IJH47" s="993"/>
      <c r="IJI47" s="993"/>
      <c r="IJJ47" s="993"/>
      <c r="IJK47" s="993"/>
      <c r="IJL47" s="993"/>
      <c r="IJM47" s="993"/>
      <c r="IJN47" s="993"/>
      <c r="IJO47" s="993"/>
      <c r="IJP47" s="993"/>
      <c r="IJQ47" s="993"/>
      <c r="IJR47" s="993"/>
      <c r="IJS47" s="993"/>
      <c r="IJT47" s="993"/>
      <c r="IJU47" s="993"/>
      <c r="IJV47" s="993"/>
      <c r="IJW47" s="993"/>
      <c r="IJX47" s="993"/>
      <c r="IJY47" s="993"/>
      <c r="IJZ47" s="993"/>
      <c r="IKA47" s="993"/>
      <c r="IKB47" s="993"/>
      <c r="IKC47" s="993"/>
      <c r="IKD47" s="993"/>
      <c r="IKE47" s="993"/>
      <c r="IKF47" s="993"/>
      <c r="IKG47" s="993"/>
      <c r="IKH47" s="993"/>
      <c r="IKI47" s="993"/>
      <c r="IKJ47" s="993"/>
      <c r="IKK47" s="993"/>
      <c r="IKL47" s="993"/>
      <c r="IKM47" s="993"/>
      <c r="IKN47" s="993"/>
      <c r="IKO47" s="993"/>
      <c r="IKP47" s="993"/>
      <c r="IKQ47" s="993"/>
      <c r="IKR47" s="993"/>
      <c r="IKS47" s="993"/>
      <c r="IKT47" s="993"/>
      <c r="IKU47" s="993"/>
      <c r="IKV47" s="993"/>
      <c r="IKW47" s="993"/>
      <c r="IKX47" s="993"/>
      <c r="IKY47" s="993"/>
      <c r="IKZ47" s="993"/>
      <c r="ILA47" s="993"/>
      <c r="ILB47" s="993"/>
      <c r="ILC47" s="993"/>
      <c r="ILD47" s="993"/>
      <c r="ILE47" s="993"/>
      <c r="ILF47" s="993"/>
      <c r="ILG47" s="993"/>
      <c r="ILH47" s="993"/>
      <c r="ILI47" s="993"/>
      <c r="ILJ47" s="993"/>
      <c r="ILK47" s="993"/>
      <c r="ILL47" s="993"/>
      <c r="ILM47" s="993"/>
      <c r="ILN47" s="993"/>
      <c r="ILO47" s="993"/>
      <c r="ILP47" s="993"/>
      <c r="ILQ47" s="993"/>
      <c r="ILR47" s="993"/>
      <c r="ILS47" s="993"/>
      <c r="ILT47" s="993"/>
      <c r="ILU47" s="993"/>
      <c r="ILV47" s="993"/>
      <c r="ILW47" s="993"/>
      <c r="ILX47" s="993"/>
      <c r="ILY47" s="993"/>
      <c r="ILZ47" s="993"/>
      <c r="IMA47" s="993"/>
      <c r="IMB47" s="993"/>
      <c r="IMC47" s="993"/>
      <c r="IMD47" s="993"/>
      <c r="IME47" s="993"/>
      <c r="IMF47" s="993"/>
      <c r="IMG47" s="993"/>
      <c r="IMH47" s="993"/>
      <c r="IMI47" s="993"/>
      <c r="IMJ47" s="993"/>
      <c r="IMK47" s="993"/>
      <c r="IML47" s="993"/>
      <c r="IMM47" s="993"/>
      <c r="IMN47" s="993"/>
      <c r="IMO47" s="993"/>
      <c r="IMP47" s="993"/>
      <c r="IMQ47" s="993"/>
      <c r="IMR47" s="993"/>
      <c r="IMS47" s="993"/>
      <c r="IMT47" s="993"/>
      <c r="IMU47" s="993"/>
      <c r="IMV47" s="993"/>
      <c r="IMW47" s="993"/>
      <c r="IMX47" s="993"/>
      <c r="IMY47" s="993"/>
      <c r="IMZ47" s="993"/>
      <c r="INA47" s="993"/>
      <c r="INB47" s="993"/>
      <c r="INC47" s="993"/>
      <c r="IND47" s="993"/>
      <c r="INE47" s="993"/>
      <c r="INF47" s="993"/>
      <c r="ING47" s="993"/>
      <c r="INH47" s="993"/>
      <c r="INI47" s="993"/>
      <c r="INJ47" s="993"/>
      <c r="INK47" s="993"/>
      <c r="INL47" s="993"/>
      <c r="INM47" s="993"/>
      <c r="INN47" s="993"/>
      <c r="INO47" s="993"/>
      <c r="INP47" s="993"/>
      <c r="INQ47" s="993"/>
      <c r="INR47" s="993"/>
      <c r="INS47" s="993"/>
      <c r="INT47" s="993"/>
      <c r="INU47" s="993"/>
      <c r="INV47" s="993"/>
      <c r="INW47" s="993"/>
      <c r="INX47" s="993"/>
      <c r="INY47" s="993"/>
      <c r="INZ47" s="993"/>
      <c r="IOA47" s="993"/>
      <c r="IOB47" s="993"/>
      <c r="IOC47" s="993"/>
      <c r="IOD47" s="993"/>
      <c r="IOE47" s="993"/>
      <c r="IOF47" s="993"/>
      <c r="IOG47" s="993"/>
      <c r="IOH47" s="993"/>
      <c r="IOI47" s="993"/>
      <c r="IOJ47" s="993"/>
      <c r="IOK47" s="993"/>
      <c r="IOL47" s="993"/>
      <c r="IOM47" s="993"/>
      <c r="ION47" s="993"/>
      <c r="IOO47" s="993"/>
      <c r="IOP47" s="993"/>
      <c r="IOQ47" s="993"/>
      <c r="IOR47" s="993"/>
      <c r="IOS47" s="993"/>
      <c r="IOT47" s="993"/>
      <c r="IOU47" s="993"/>
      <c r="IOV47" s="993"/>
      <c r="IOW47" s="993"/>
      <c r="IOX47" s="993"/>
      <c r="IOY47" s="993"/>
      <c r="IOZ47" s="993"/>
      <c r="IPA47" s="993"/>
      <c r="IPB47" s="993"/>
      <c r="IPC47" s="993"/>
      <c r="IPD47" s="993"/>
      <c r="IPE47" s="993"/>
      <c r="IPF47" s="993"/>
      <c r="IPG47" s="993"/>
      <c r="IPH47" s="993"/>
      <c r="IPI47" s="993"/>
      <c r="IPJ47" s="993"/>
      <c r="IPK47" s="993"/>
      <c r="IPL47" s="993"/>
      <c r="IPM47" s="993"/>
      <c r="IPN47" s="993"/>
      <c r="IPO47" s="993"/>
      <c r="IPP47" s="993"/>
      <c r="IPQ47" s="993"/>
      <c r="IPR47" s="993"/>
      <c r="IPS47" s="993"/>
      <c r="IPT47" s="993"/>
      <c r="IPU47" s="993"/>
      <c r="IPV47" s="993"/>
      <c r="IPW47" s="993"/>
      <c r="IPX47" s="993"/>
      <c r="IPY47" s="993"/>
      <c r="IPZ47" s="993"/>
      <c r="IQA47" s="993"/>
      <c r="IQB47" s="993"/>
      <c r="IQC47" s="993"/>
      <c r="IQD47" s="993"/>
      <c r="IQE47" s="993"/>
      <c r="IQF47" s="993"/>
      <c r="IQG47" s="993"/>
      <c r="IQH47" s="993"/>
      <c r="IQI47" s="993"/>
      <c r="IQJ47" s="993"/>
      <c r="IQK47" s="993"/>
      <c r="IQL47" s="993"/>
      <c r="IQM47" s="993"/>
      <c r="IQN47" s="993"/>
      <c r="IQO47" s="993"/>
      <c r="IQP47" s="993"/>
      <c r="IQQ47" s="993"/>
      <c r="IQR47" s="993"/>
      <c r="IQS47" s="993"/>
      <c r="IQT47" s="993"/>
      <c r="IQU47" s="993"/>
      <c r="IQV47" s="993"/>
      <c r="IQW47" s="993"/>
      <c r="IQX47" s="993"/>
      <c r="IQY47" s="993"/>
      <c r="IQZ47" s="993"/>
      <c r="IRA47" s="993"/>
      <c r="IRB47" s="993"/>
      <c r="IRC47" s="993"/>
      <c r="IRD47" s="993"/>
      <c r="IRE47" s="993"/>
      <c r="IRF47" s="993"/>
      <c r="IRG47" s="993"/>
      <c r="IRH47" s="993"/>
      <c r="IRI47" s="993"/>
      <c r="IRJ47" s="993"/>
      <c r="IRK47" s="993"/>
      <c r="IRL47" s="993"/>
      <c r="IRM47" s="993"/>
      <c r="IRN47" s="993"/>
      <c r="IRO47" s="993"/>
      <c r="IRP47" s="993"/>
      <c r="IRQ47" s="993"/>
      <c r="IRR47" s="993"/>
      <c r="IRS47" s="993"/>
      <c r="IRT47" s="993"/>
      <c r="IRU47" s="993"/>
      <c r="IRV47" s="993"/>
      <c r="IRW47" s="993"/>
      <c r="IRX47" s="993"/>
      <c r="IRY47" s="993"/>
      <c r="IRZ47" s="993"/>
      <c r="ISA47" s="993"/>
      <c r="ISB47" s="993"/>
      <c r="ISC47" s="993"/>
      <c r="ISD47" s="993"/>
      <c r="ISE47" s="993"/>
      <c r="ISF47" s="993"/>
      <c r="ISG47" s="993"/>
      <c r="ISH47" s="993"/>
      <c r="ISI47" s="993"/>
      <c r="ISJ47" s="993"/>
      <c r="ISK47" s="993"/>
      <c r="ISL47" s="993"/>
      <c r="ISM47" s="993"/>
      <c r="ISN47" s="993"/>
      <c r="ISO47" s="993"/>
      <c r="ISP47" s="993"/>
      <c r="ISQ47" s="993"/>
      <c r="ISR47" s="993"/>
      <c r="ISS47" s="993"/>
      <c r="IST47" s="993"/>
      <c r="ISU47" s="993"/>
      <c r="ISV47" s="993"/>
      <c r="ISW47" s="993"/>
      <c r="ISX47" s="993"/>
      <c r="ISY47" s="993"/>
      <c r="ISZ47" s="993"/>
      <c r="ITA47" s="993"/>
      <c r="ITB47" s="993"/>
      <c r="ITC47" s="993"/>
      <c r="ITD47" s="993"/>
      <c r="ITE47" s="993"/>
      <c r="ITF47" s="993"/>
      <c r="ITG47" s="993"/>
      <c r="ITH47" s="993"/>
      <c r="ITI47" s="993"/>
      <c r="ITJ47" s="993"/>
      <c r="ITK47" s="993"/>
      <c r="ITL47" s="993"/>
      <c r="ITM47" s="993"/>
      <c r="ITN47" s="993"/>
      <c r="ITO47" s="993"/>
      <c r="ITP47" s="993"/>
      <c r="ITQ47" s="993"/>
      <c r="ITR47" s="993"/>
      <c r="ITS47" s="993"/>
      <c r="ITT47" s="993"/>
      <c r="ITU47" s="993"/>
      <c r="ITV47" s="993"/>
      <c r="ITW47" s="993"/>
      <c r="ITX47" s="993"/>
      <c r="ITY47" s="993"/>
      <c r="ITZ47" s="993"/>
      <c r="IUA47" s="993"/>
      <c r="IUB47" s="993"/>
      <c r="IUC47" s="993"/>
      <c r="IUD47" s="993"/>
      <c r="IUE47" s="993"/>
      <c r="IUF47" s="993"/>
      <c r="IUG47" s="993"/>
      <c r="IUH47" s="993"/>
      <c r="IUI47" s="993"/>
      <c r="IUJ47" s="993"/>
      <c r="IUK47" s="993"/>
      <c r="IUL47" s="993"/>
      <c r="IUM47" s="993"/>
      <c r="IUN47" s="993"/>
      <c r="IUO47" s="993"/>
      <c r="IUP47" s="993"/>
      <c r="IUQ47" s="993"/>
      <c r="IUR47" s="993"/>
      <c r="IUS47" s="993"/>
      <c r="IUT47" s="993"/>
      <c r="IUU47" s="993"/>
      <c r="IUV47" s="993"/>
      <c r="IUW47" s="993"/>
      <c r="IUX47" s="993"/>
      <c r="IUY47" s="993"/>
      <c r="IUZ47" s="993"/>
      <c r="IVA47" s="993"/>
      <c r="IVB47" s="993"/>
      <c r="IVC47" s="993"/>
      <c r="IVD47" s="993"/>
      <c r="IVE47" s="993"/>
      <c r="IVF47" s="993"/>
      <c r="IVG47" s="993"/>
      <c r="IVH47" s="993"/>
      <c r="IVI47" s="993"/>
      <c r="IVJ47" s="993"/>
      <c r="IVK47" s="993"/>
      <c r="IVL47" s="993"/>
      <c r="IVM47" s="993"/>
      <c r="IVN47" s="993"/>
      <c r="IVO47" s="993"/>
      <c r="IVP47" s="993"/>
      <c r="IVQ47" s="993"/>
      <c r="IVR47" s="993"/>
      <c r="IVS47" s="993"/>
      <c r="IVT47" s="993"/>
      <c r="IVU47" s="993"/>
      <c r="IVV47" s="993"/>
      <c r="IVW47" s="993"/>
      <c r="IVX47" s="993"/>
      <c r="IVY47" s="993"/>
      <c r="IVZ47" s="993"/>
      <c r="IWA47" s="993"/>
      <c r="IWB47" s="993"/>
      <c r="IWC47" s="993"/>
      <c r="IWD47" s="993"/>
      <c r="IWE47" s="993"/>
      <c r="IWF47" s="993"/>
      <c r="IWG47" s="993"/>
      <c r="IWH47" s="993"/>
      <c r="IWI47" s="993"/>
      <c r="IWJ47" s="993"/>
      <c r="IWK47" s="993"/>
      <c r="IWL47" s="993"/>
      <c r="IWM47" s="993"/>
      <c r="IWN47" s="993"/>
      <c r="IWO47" s="993"/>
      <c r="IWP47" s="993"/>
      <c r="IWQ47" s="993"/>
      <c r="IWR47" s="993"/>
      <c r="IWS47" s="993"/>
      <c r="IWT47" s="993"/>
      <c r="IWU47" s="993"/>
      <c r="IWV47" s="993"/>
      <c r="IWW47" s="993"/>
      <c r="IWX47" s="993"/>
      <c r="IWY47" s="993"/>
      <c r="IWZ47" s="993"/>
      <c r="IXA47" s="993"/>
      <c r="IXB47" s="993"/>
      <c r="IXC47" s="993"/>
      <c r="IXD47" s="993"/>
      <c r="IXE47" s="993"/>
      <c r="IXF47" s="993"/>
      <c r="IXG47" s="993"/>
      <c r="IXH47" s="993"/>
      <c r="IXI47" s="993"/>
      <c r="IXJ47" s="993"/>
      <c r="IXK47" s="993"/>
      <c r="IXL47" s="993"/>
      <c r="IXM47" s="993"/>
      <c r="IXN47" s="993"/>
      <c r="IXO47" s="993"/>
      <c r="IXP47" s="993"/>
      <c r="IXQ47" s="993"/>
      <c r="IXR47" s="993"/>
      <c r="IXS47" s="993"/>
      <c r="IXT47" s="993"/>
      <c r="IXU47" s="993"/>
      <c r="IXV47" s="993"/>
      <c r="IXW47" s="993"/>
      <c r="IXX47" s="993"/>
      <c r="IXY47" s="993"/>
      <c r="IXZ47" s="993"/>
      <c r="IYA47" s="993"/>
      <c r="IYB47" s="993"/>
      <c r="IYC47" s="993"/>
      <c r="IYD47" s="993"/>
      <c r="IYE47" s="993"/>
      <c r="IYF47" s="993"/>
      <c r="IYG47" s="993"/>
      <c r="IYH47" s="993"/>
      <c r="IYI47" s="993"/>
      <c r="IYJ47" s="993"/>
      <c r="IYK47" s="993"/>
      <c r="IYL47" s="993"/>
      <c r="IYM47" s="993"/>
      <c r="IYN47" s="993"/>
      <c r="IYO47" s="993"/>
      <c r="IYP47" s="993"/>
      <c r="IYQ47" s="993"/>
      <c r="IYR47" s="993"/>
      <c r="IYS47" s="993"/>
      <c r="IYT47" s="993"/>
      <c r="IYU47" s="993"/>
      <c r="IYV47" s="993"/>
      <c r="IYW47" s="993"/>
      <c r="IYX47" s="993"/>
      <c r="IYY47" s="993"/>
      <c r="IYZ47" s="993"/>
      <c r="IZA47" s="993"/>
      <c r="IZB47" s="993"/>
      <c r="IZC47" s="993"/>
      <c r="IZD47" s="993"/>
      <c r="IZE47" s="993"/>
      <c r="IZF47" s="993"/>
      <c r="IZG47" s="993"/>
      <c r="IZH47" s="993"/>
      <c r="IZI47" s="993"/>
      <c r="IZJ47" s="993"/>
      <c r="IZK47" s="993"/>
      <c r="IZL47" s="993"/>
      <c r="IZM47" s="993"/>
      <c r="IZN47" s="993"/>
      <c r="IZO47" s="993"/>
      <c r="IZP47" s="993"/>
      <c r="IZQ47" s="993"/>
      <c r="IZR47" s="993"/>
      <c r="IZS47" s="993"/>
      <c r="IZT47" s="993"/>
      <c r="IZU47" s="993"/>
      <c r="IZV47" s="993"/>
      <c r="IZW47" s="993"/>
      <c r="IZX47" s="993"/>
      <c r="IZY47" s="993"/>
      <c r="IZZ47" s="993"/>
      <c r="JAA47" s="993"/>
      <c r="JAB47" s="993"/>
      <c r="JAC47" s="993"/>
      <c r="JAD47" s="993"/>
      <c r="JAE47" s="993"/>
      <c r="JAF47" s="993"/>
      <c r="JAG47" s="993"/>
      <c r="JAH47" s="993"/>
      <c r="JAI47" s="993"/>
      <c r="JAJ47" s="993"/>
      <c r="JAK47" s="993"/>
      <c r="JAL47" s="993"/>
      <c r="JAM47" s="993"/>
      <c r="JAN47" s="993"/>
      <c r="JAO47" s="993"/>
      <c r="JAP47" s="993"/>
      <c r="JAQ47" s="993"/>
      <c r="JAR47" s="993"/>
      <c r="JAS47" s="993"/>
      <c r="JAT47" s="993"/>
      <c r="JAU47" s="993"/>
      <c r="JAV47" s="993"/>
      <c r="JAW47" s="993"/>
      <c r="JAX47" s="993"/>
      <c r="JAY47" s="993"/>
      <c r="JAZ47" s="993"/>
      <c r="JBA47" s="993"/>
      <c r="JBB47" s="993"/>
      <c r="JBC47" s="993"/>
      <c r="JBD47" s="993"/>
      <c r="JBE47" s="993"/>
      <c r="JBF47" s="993"/>
      <c r="JBG47" s="993"/>
      <c r="JBH47" s="993"/>
      <c r="JBI47" s="993"/>
      <c r="JBJ47" s="993"/>
      <c r="JBK47" s="993"/>
      <c r="JBL47" s="993"/>
      <c r="JBM47" s="993"/>
      <c r="JBN47" s="993"/>
      <c r="JBO47" s="993"/>
      <c r="JBP47" s="993"/>
      <c r="JBQ47" s="993"/>
      <c r="JBR47" s="993"/>
      <c r="JBS47" s="993"/>
      <c r="JBT47" s="993"/>
      <c r="JBU47" s="993"/>
      <c r="JBV47" s="993"/>
      <c r="JBW47" s="993"/>
      <c r="JBX47" s="993"/>
      <c r="JBY47" s="993"/>
      <c r="JBZ47" s="993"/>
      <c r="JCA47" s="993"/>
      <c r="JCB47" s="993"/>
      <c r="JCC47" s="993"/>
      <c r="JCD47" s="993"/>
      <c r="JCE47" s="993"/>
      <c r="JCF47" s="993"/>
      <c r="JCG47" s="993"/>
      <c r="JCH47" s="993"/>
      <c r="JCI47" s="993"/>
      <c r="JCJ47" s="993"/>
      <c r="JCK47" s="993"/>
      <c r="JCL47" s="993"/>
      <c r="JCM47" s="993"/>
      <c r="JCN47" s="993"/>
      <c r="JCO47" s="993"/>
      <c r="JCP47" s="993"/>
      <c r="JCQ47" s="993"/>
      <c r="JCR47" s="993"/>
      <c r="JCS47" s="993"/>
      <c r="JCT47" s="993"/>
      <c r="JCU47" s="993"/>
      <c r="JCV47" s="993"/>
      <c r="JCW47" s="993"/>
      <c r="JCX47" s="993"/>
      <c r="JCY47" s="993"/>
      <c r="JCZ47" s="993"/>
      <c r="JDA47" s="993"/>
      <c r="JDB47" s="993"/>
      <c r="JDC47" s="993"/>
      <c r="JDD47" s="993"/>
      <c r="JDE47" s="993"/>
      <c r="JDF47" s="993"/>
      <c r="JDG47" s="993"/>
      <c r="JDH47" s="993"/>
      <c r="JDI47" s="993"/>
      <c r="JDJ47" s="993"/>
      <c r="JDK47" s="993"/>
      <c r="JDL47" s="993"/>
      <c r="JDM47" s="993"/>
      <c r="JDN47" s="993"/>
      <c r="JDO47" s="993"/>
      <c r="JDP47" s="993"/>
      <c r="JDQ47" s="993"/>
      <c r="JDR47" s="993"/>
      <c r="JDS47" s="993"/>
      <c r="JDT47" s="993"/>
      <c r="JDU47" s="993"/>
      <c r="JDV47" s="993"/>
      <c r="JDW47" s="993"/>
      <c r="JDX47" s="993"/>
      <c r="JDY47" s="993"/>
      <c r="JDZ47" s="993"/>
      <c r="JEA47" s="993"/>
      <c r="JEB47" s="993"/>
      <c r="JEC47" s="993"/>
      <c r="JED47" s="993"/>
      <c r="JEE47" s="993"/>
      <c r="JEF47" s="993"/>
      <c r="JEG47" s="993"/>
      <c r="JEH47" s="993"/>
      <c r="JEI47" s="993"/>
      <c r="JEJ47" s="993"/>
      <c r="JEK47" s="993"/>
      <c r="JEL47" s="993"/>
      <c r="JEM47" s="993"/>
      <c r="JEN47" s="993"/>
      <c r="JEO47" s="993"/>
      <c r="JEP47" s="993"/>
      <c r="JEQ47" s="993"/>
      <c r="JER47" s="993"/>
      <c r="JES47" s="993"/>
      <c r="JET47" s="993"/>
      <c r="JEU47" s="993"/>
      <c r="JEV47" s="993"/>
      <c r="JEW47" s="993"/>
      <c r="JEX47" s="993"/>
      <c r="JEY47" s="993"/>
      <c r="JEZ47" s="993"/>
      <c r="JFA47" s="993"/>
      <c r="JFB47" s="993"/>
      <c r="JFC47" s="993"/>
      <c r="JFD47" s="993"/>
      <c r="JFE47" s="993"/>
      <c r="JFF47" s="993"/>
      <c r="JFG47" s="993"/>
      <c r="JFH47" s="993"/>
      <c r="JFI47" s="993"/>
      <c r="JFJ47" s="993"/>
      <c r="JFK47" s="993"/>
      <c r="JFL47" s="993"/>
      <c r="JFM47" s="993"/>
      <c r="JFN47" s="993"/>
      <c r="JFO47" s="993"/>
      <c r="JFP47" s="993"/>
      <c r="JFQ47" s="993"/>
      <c r="JFR47" s="993"/>
      <c r="JFS47" s="993"/>
      <c r="JFT47" s="993"/>
      <c r="JFU47" s="993"/>
      <c r="JFV47" s="993"/>
      <c r="JFW47" s="993"/>
      <c r="JFX47" s="993"/>
      <c r="JFY47" s="993"/>
      <c r="JFZ47" s="993"/>
      <c r="JGA47" s="993"/>
      <c r="JGB47" s="993"/>
      <c r="JGC47" s="993"/>
      <c r="JGD47" s="993"/>
      <c r="JGE47" s="993"/>
      <c r="JGF47" s="993"/>
      <c r="JGG47" s="993"/>
      <c r="JGH47" s="993"/>
      <c r="JGI47" s="993"/>
      <c r="JGJ47" s="993"/>
      <c r="JGK47" s="993"/>
      <c r="JGL47" s="993"/>
      <c r="JGM47" s="993"/>
      <c r="JGN47" s="993"/>
      <c r="JGO47" s="993"/>
      <c r="JGP47" s="993"/>
      <c r="JGQ47" s="993"/>
      <c r="JGR47" s="993"/>
      <c r="JGS47" s="993"/>
      <c r="JGT47" s="993"/>
      <c r="JGU47" s="993"/>
      <c r="JGV47" s="993"/>
      <c r="JGW47" s="993"/>
      <c r="JGX47" s="993"/>
      <c r="JGY47" s="993"/>
      <c r="JGZ47" s="993"/>
      <c r="JHA47" s="993"/>
      <c r="JHB47" s="993"/>
      <c r="JHC47" s="993"/>
      <c r="JHD47" s="993"/>
      <c r="JHE47" s="993"/>
      <c r="JHF47" s="993"/>
      <c r="JHG47" s="993"/>
      <c r="JHH47" s="993"/>
      <c r="JHI47" s="993"/>
      <c r="JHJ47" s="993"/>
      <c r="JHK47" s="993"/>
      <c r="JHL47" s="993"/>
      <c r="JHM47" s="993"/>
      <c r="JHN47" s="993"/>
      <c r="JHO47" s="993"/>
      <c r="JHP47" s="993"/>
      <c r="JHQ47" s="993"/>
      <c r="JHR47" s="993"/>
      <c r="JHS47" s="993"/>
      <c r="JHT47" s="993"/>
      <c r="JHU47" s="993"/>
      <c r="JHV47" s="993"/>
      <c r="JHW47" s="993"/>
      <c r="JHX47" s="993"/>
      <c r="JHY47" s="993"/>
      <c r="JHZ47" s="993"/>
      <c r="JIA47" s="993"/>
      <c r="JIB47" s="993"/>
      <c r="JIC47" s="993"/>
      <c r="JID47" s="993"/>
      <c r="JIE47" s="993"/>
      <c r="JIF47" s="993"/>
      <c r="JIG47" s="993"/>
      <c r="JIH47" s="993"/>
      <c r="JII47" s="993"/>
      <c r="JIJ47" s="993"/>
      <c r="JIK47" s="993"/>
      <c r="JIL47" s="993"/>
      <c r="JIM47" s="993"/>
      <c r="JIN47" s="993"/>
      <c r="JIO47" s="993"/>
      <c r="JIP47" s="993"/>
      <c r="JIQ47" s="993"/>
      <c r="JIR47" s="993"/>
      <c r="JIS47" s="993"/>
      <c r="JIT47" s="993"/>
      <c r="JIU47" s="993"/>
      <c r="JIV47" s="993"/>
      <c r="JIW47" s="993"/>
      <c r="JIX47" s="993"/>
      <c r="JIY47" s="993"/>
      <c r="JIZ47" s="993"/>
      <c r="JJA47" s="993"/>
      <c r="JJB47" s="993"/>
      <c r="JJC47" s="993"/>
      <c r="JJD47" s="993"/>
      <c r="JJE47" s="993"/>
      <c r="JJF47" s="993"/>
      <c r="JJG47" s="993"/>
      <c r="JJH47" s="993"/>
      <c r="JJI47" s="993"/>
      <c r="JJJ47" s="993"/>
      <c r="JJK47" s="993"/>
      <c r="JJL47" s="993"/>
      <c r="JJM47" s="993"/>
      <c r="JJN47" s="993"/>
      <c r="JJO47" s="993"/>
      <c r="JJP47" s="993"/>
      <c r="JJQ47" s="993"/>
      <c r="JJR47" s="993"/>
      <c r="JJS47" s="993"/>
      <c r="JJT47" s="993"/>
      <c r="JJU47" s="993"/>
      <c r="JJV47" s="993"/>
      <c r="JJW47" s="993"/>
      <c r="JJX47" s="993"/>
      <c r="JJY47" s="993"/>
      <c r="JJZ47" s="993"/>
      <c r="JKA47" s="993"/>
      <c r="JKB47" s="993"/>
      <c r="JKC47" s="993"/>
      <c r="JKD47" s="993"/>
      <c r="JKE47" s="993"/>
      <c r="JKF47" s="993"/>
      <c r="JKG47" s="993"/>
      <c r="JKH47" s="993"/>
      <c r="JKI47" s="993"/>
      <c r="JKJ47" s="993"/>
      <c r="JKK47" s="993"/>
      <c r="JKL47" s="993"/>
      <c r="JKM47" s="993"/>
      <c r="JKN47" s="993"/>
      <c r="JKO47" s="993"/>
      <c r="JKP47" s="993"/>
      <c r="JKQ47" s="993"/>
      <c r="JKR47" s="993"/>
      <c r="JKS47" s="993"/>
      <c r="JKT47" s="993"/>
      <c r="JKU47" s="993"/>
      <c r="JKV47" s="993"/>
      <c r="JKW47" s="993"/>
      <c r="JKX47" s="993"/>
      <c r="JKY47" s="993"/>
      <c r="JKZ47" s="993"/>
      <c r="JLA47" s="993"/>
      <c r="JLB47" s="993"/>
      <c r="JLC47" s="993"/>
      <c r="JLD47" s="993"/>
      <c r="JLE47" s="993"/>
      <c r="JLF47" s="993"/>
      <c r="JLG47" s="993"/>
      <c r="JLH47" s="993"/>
      <c r="JLI47" s="993"/>
      <c r="JLJ47" s="993"/>
      <c r="JLK47" s="993"/>
      <c r="JLL47" s="993"/>
      <c r="JLM47" s="993"/>
      <c r="JLN47" s="993"/>
      <c r="JLO47" s="993"/>
      <c r="JLP47" s="993"/>
      <c r="JLQ47" s="993"/>
      <c r="JLR47" s="993"/>
      <c r="JLS47" s="993"/>
      <c r="JLT47" s="993"/>
      <c r="JLU47" s="993"/>
      <c r="JLV47" s="993"/>
      <c r="JLW47" s="993"/>
      <c r="JLX47" s="993"/>
      <c r="JLY47" s="993"/>
      <c r="JLZ47" s="993"/>
      <c r="JMA47" s="993"/>
      <c r="JMB47" s="993"/>
      <c r="JMC47" s="993"/>
      <c r="JMD47" s="993"/>
      <c r="JME47" s="993"/>
      <c r="JMF47" s="993"/>
      <c r="JMG47" s="993"/>
      <c r="JMH47" s="993"/>
      <c r="JMI47" s="993"/>
      <c r="JMJ47" s="993"/>
      <c r="JMK47" s="993"/>
      <c r="JML47" s="993"/>
      <c r="JMM47" s="993"/>
      <c r="JMN47" s="993"/>
      <c r="JMO47" s="993"/>
      <c r="JMP47" s="993"/>
      <c r="JMQ47" s="993"/>
      <c r="JMR47" s="993"/>
      <c r="JMS47" s="993"/>
      <c r="JMT47" s="993"/>
      <c r="JMU47" s="993"/>
      <c r="JMV47" s="993"/>
      <c r="JMW47" s="993"/>
      <c r="JMX47" s="993"/>
      <c r="JMY47" s="993"/>
      <c r="JMZ47" s="993"/>
      <c r="JNA47" s="993"/>
      <c r="JNB47" s="993"/>
      <c r="JNC47" s="993"/>
      <c r="JND47" s="993"/>
      <c r="JNE47" s="993"/>
      <c r="JNF47" s="993"/>
      <c r="JNG47" s="993"/>
      <c r="JNH47" s="993"/>
      <c r="JNI47" s="993"/>
      <c r="JNJ47" s="993"/>
      <c r="JNK47" s="993"/>
      <c r="JNL47" s="993"/>
      <c r="JNM47" s="993"/>
      <c r="JNN47" s="993"/>
      <c r="JNO47" s="993"/>
      <c r="JNP47" s="993"/>
      <c r="JNQ47" s="993"/>
      <c r="JNR47" s="993"/>
      <c r="JNS47" s="993"/>
      <c r="JNT47" s="993"/>
      <c r="JNU47" s="993"/>
      <c r="JNV47" s="993"/>
      <c r="JNW47" s="993"/>
      <c r="JNX47" s="993"/>
      <c r="JNY47" s="993"/>
      <c r="JNZ47" s="993"/>
      <c r="JOA47" s="993"/>
      <c r="JOB47" s="993"/>
      <c r="JOC47" s="993"/>
      <c r="JOD47" s="993"/>
      <c r="JOE47" s="993"/>
      <c r="JOF47" s="993"/>
      <c r="JOG47" s="993"/>
      <c r="JOH47" s="993"/>
      <c r="JOI47" s="993"/>
      <c r="JOJ47" s="993"/>
      <c r="JOK47" s="993"/>
      <c r="JOL47" s="993"/>
      <c r="JOM47" s="993"/>
      <c r="JON47" s="993"/>
      <c r="JOO47" s="993"/>
      <c r="JOP47" s="993"/>
      <c r="JOQ47" s="993"/>
      <c r="JOR47" s="993"/>
      <c r="JOS47" s="993"/>
      <c r="JOT47" s="993"/>
      <c r="JOU47" s="993"/>
      <c r="JOV47" s="993"/>
      <c r="JOW47" s="993"/>
      <c r="JOX47" s="993"/>
      <c r="JOY47" s="993"/>
      <c r="JOZ47" s="993"/>
      <c r="JPA47" s="993"/>
      <c r="JPB47" s="993"/>
      <c r="JPC47" s="993"/>
      <c r="JPD47" s="993"/>
      <c r="JPE47" s="993"/>
      <c r="JPF47" s="993"/>
      <c r="JPG47" s="993"/>
      <c r="JPH47" s="993"/>
      <c r="JPI47" s="993"/>
      <c r="JPJ47" s="993"/>
      <c r="JPK47" s="993"/>
      <c r="JPL47" s="993"/>
      <c r="JPM47" s="993"/>
      <c r="JPN47" s="993"/>
      <c r="JPO47" s="993"/>
      <c r="JPP47" s="993"/>
      <c r="JPQ47" s="993"/>
      <c r="JPR47" s="993"/>
      <c r="JPS47" s="993"/>
      <c r="JPT47" s="993"/>
      <c r="JPU47" s="993"/>
      <c r="JPV47" s="993"/>
      <c r="JPW47" s="993"/>
      <c r="JPX47" s="993"/>
      <c r="JPY47" s="993"/>
      <c r="JPZ47" s="993"/>
      <c r="JQA47" s="993"/>
      <c r="JQB47" s="993"/>
      <c r="JQC47" s="993"/>
      <c r="JQD47" s="993"/>
      <c r="JQE47" s="993"/>
      <c r="JQF47" s="993"/>
      <c r="JQG47" s="993"/>
      <c r="JQH47" s="993"/>
      <c r="JQI47" s="993"/>
      <c r="JQJ47" s="993"/>
      <c r="JQK47" s="993"/>
      <c r="JQL47" s="993"/>
      <c r="JQM47" s="993"/>
      <c r="JQN47" s="993"/>
      <c r="JQO47" s="993"/>
      <c r="JQP47" s="993"/>
      <c r="JQQ47" s="993"/>
      <c r="JQR47" s="993"/>
      <c r="JQS47" s="993"/>
      <c r="JQT47" s="993"/>
      <c r="JQU47" s="993"/>
      <c r="JQV47" s="993"/>
      <c r="JQW47" s="993"/>
      <c r="JQX47" s="993"/>
      <c r="JQY47" s="993"/>
      <c r="JQZ47" s="993"/>
      <c r="JRA47" s="993"/>
      <c r="JRB47" s="993"/>
      <c r="JRC47" s="993"/>
      <c r="JRD47" s="993"/>
      <c r="JRE47" s="993"/>
      <c r="JRF47" s="993"/>
      <c r="JRG47" s="993"/>
      <c r="JRH47" s="993"/>
      <c r="JRI47" s="993"/>
      <c r="JRJ47" s="993"/>
      <c r="JRK47" s="993"/>
      <c r="JRL47" s="993"/>
      <c r="JRM47" s="993"/>
      <c r="JRN47" s="993"/>
      <c r="JRO47" s="993"/>
      <c r="JRP47" s="993"/>
      <c r="JRQ47" s="993"/>
      <c r="JRR47" s="993"/>
      <c r="JRS47" s="993"/>
      <c r="JRT47" s="993"/>
      <c r="JRU47" s="993"/>
      <c r="JRV47" s="993"/>
      <c r="JRW47" s="993"/>
      <c r="JRX47" s="993"/>
      <c r="JRY47" s="993"/>
      <c r="JRZ47" s="993"/>
      <c r="JSA47" s="993"/>
      <c r="JSB47" s="993"/>
      <c r="JSC47" s="993"/>
      <c r="JSD47" s="993"/>
      <c r="JSE47" s="993"/>
      <c r="JSF47" s="993"/>
      <c r="JSG47" s="993"/>
      <c r="JSH47" s="993"/>
      <c r="JSI47" s="993"/>
      <c r="JSJ47" s="993"/>
      <c r="JSK47" s="993"/>
      <c r="JSL47" s="993"/>
      <c r="JSM47" s="993"/>
      <c r="JSN47" s="993"/>
      <c r="JSO47" s="993"/>
      <c r="JSP47" s="993"/>
      <c r="JSQ47" s="993"/>
      <c r="JSR47" s="993"/>
      <c r="JSS47" s="993"/>
      <c r="JST47" s="993"/>
      <c r="JSU47" s="993"/>
      <c r="JSV47" s="993"/>
      <c r="JSW47" s="993"/>
      <c r="JSX47" s="993"/>
      <c r="JSY47" s="993"/>
      <c r="JSZ47" s="993"/>
      <c r="JTA47" s="993"/>
      <c r="JTB47" s="993"/>
      <c r="JTC47" s="993"/>
      <c r="JTD47" s="993"/>
      <c r="JTE47" s="993"/>
      <c r="JTF47" s="993"/>
      <c r="JTG47" s="993"/>
      <c r="JTH47" s="993"/>
      <c r="JTI47" s="993"/>
      <c r="JTJ47" s="993"/>
      <c r="JTK47" s="993"/>
      <c r="JTL47" s="993"/>
      <c r="JTM47" s="993"/>
      <c r="JTN47" s="993"/>
      <c r="JTO47" s="993"/>
      <c r="JTP47" s="993"/>
      <c r="JTQ47" s="993"/>
      <c r="JTR47" s="993"/>
      <c r="JTS47" s="993"/>
      <c r="JTT47" s="993"/>
      <c r="JTU47" s="993"/>
      <c r="JTV47" s="993"/>
      <c r="JTW47" s="993"/>
      <c r="JTX47" s="993"/>
      <c r="JTY47" s="993"/>
      <c r="JTZ47" s="993"/>
      <c r="JUA47" s="993"/>
      <c r="JUB47" s="993"/>
      <c r="JUC47" s="993"/>
      <c r="JUD47" s="993"/>
      <c r="JUE47" s="993"/>
      <c r="JUF47" s="993"/>
      <c r="JUG47" s="993"/>
      <c r="JUH47" s="993"/>
      <c r="JUI47" s="993"/>
      <c r="JUJ47" s="993"/>
      <c r="JUK47" s="993"/>
      <c r="JUL47" s="993"/>
      <c r="JUM47" s="993"/>
      <c r="JUN47" s="993"/>
      <c r="JUO47" s="993"/>
      <c r="JUP47" s="993"/>
      <c r="JUQ47" s="993"/>
      <c r="JUR47" s="993"/>
      <c r="JUS47" s="993"/>
      <c r="JUT47" s="993"/>
      <c r="JUU47" s="993"/>
      <c r="JUV47" s="993"/>
      <c r="JUW47" s="993"/>
      <c r="JUX47" s="993"/>
      <c r="JUY47" s="993"/>
      <c r="JUZ47" s="993"/>
      <c r="JVA47" s="993"/>
      <c r="JVB47" s="993"/>
      <c r="JVC47" s="993"/>
      <c r="JVD47" s="993"/>
      <c r="JVE47" s="993"/>
      <c r="JVF47" s="993"/>
      <c r="JVG47" s="993"/>
      <c r="JVH47" s="993"/>
      <c r="JVI47" s="993"/>
      <c r="JVJ47" s="993"/>
      <c r="JVK47" s="993"/>
      <c r="JVL47" s="993"/>
      <c r="JVM47" s="993"/>
      <c r="JVN47" s="993"/>
      <c r="JVO47" s="993"/>
      <c r="JVP47" s="993"/>
      <c r="JVQ47" s="993"/>
      <c r="JVR47" s="993"/>
      <c r="JVS47" s="993"/>
      <c r="JVT47" s="993"/>
      <c r="JVU47" s="993"/>
      <c r="JVV47" s="993"/>
      <c r="JVW47" s="993"/>
      <c r="JVX47" s="993"/>
      <c r="JVY47" s="993"/>
      <c r="JVZ47" s="993"/>
      <c r="JWA47" s="993"/>
      <c r="JWB47" s="993"/>
      <c r="JWC47" s="993"/>
      <c r="JWD47" s="993"/>
      <c r="JWE47" s="993"/>
      <c r="JWF47" s="993"/>
      <c r="JWG47" s="993"/>
      <c r="JWH47" s="993"/>
      <c r="JWI47" s="993"/>
      <c r="JWJ47" s="993"/>
      <c r="JWK47" s="993"/>
      <c r="JWL47" s="993"/>
      <c r="JWM47" s="993"/>
      <c r="JWN47" s="993"/>
      <c r="JWO47" s="993"/>
      <c r="JWP47" s="993"/>
      <c r="JWQ47" s="993"/>
      <c r="JWR47" s="993"/>
      <c r="JWS47" s="993"/>
      <c r="JWT47" s="993"/>
      <c r="JWU47" s="993"/>
      <c r="JWV47" s="993"/>
      <c r="JWW47" s="993"/>
      <c r="JWX47" s="993"/>
      <c r="JWY47" s="993"/>
      <c r="JWZ47" s="993"/>
      <c r="JXA47" s="993"/>
      <c r="JXB47" s="993"/>
      <c r="JXC47" s="993"/>
      <c r="JXD47" s="993"/>
      <c r="JXE47" s="993"/>
      <c r="JXF47" s="993"/>
      <c r="JXG47" s="993"/>
      <c r="JXH47" s="993"/>
      <c r="JXI47" s="993"/>
      <c r="JXJ47" s="993"/>
      <c r="JXK47" s="993"/>
      <c r="JXL47" s="993"/>
      <c r="JXM47" s="993"/>
      <c r="JXN47" s="993"/>
      <c r="JXO47" s="993"/>
      <c r="JXP47" s="993"/>
      <c r="JXQ47" s="993"/>
      <c r="JXR47" s="993"/>
      <c r="JXS47" s="993"/>
      <c r="JXT47" s="993"/>
      <c r="JXU47" s="993"/>
      <c r="JXV47" s="993"/>
      <c r="JXW47" s="993"/>
      <c r="JXX47" s="993"/>
      <c r="JXY47" s="993"/>
      <c r="JXZ47" s="993"/>
      <c r="JYA47" s="993"/>
      <c r="JYB47" s="993"/>
      <c r="JYC47" s="993"/>
      <c r="JYD47" s="993"/>
      <c r="JYE47" s="993"/>
      <c r="JYF47" s="993"/>
      <c r="JYG47" s="993"/>
      <c r="JYH47" s="993"/>
      <c r="JYI47" s="993"/>
      <c r="JYJ47" s="993"/>
      <c r="JYK47" s="993"/>
      <c r="JYL47" s="993"/>
      <c r="JYM47" s="993"/>
      <c r="JYN47" s="993"/>
      <c r="JYO47" s="993"/>
      <c r="JYP47" s="993"/>
      <c r="JYQ47" s="993"/>
      <c r="JYR47" s="993"/>
      <c r="JYS47" s="993"/>
      <c r="JYT47" s="993"/>
      <c r="JYU47" s="993"/>
      <c r="JYV47" s="993"/>
      <c r="JYW47" s="993"/>
      <c r="JYX47" s="993"/>
      <c r="JYY47" s="993"/>
      <c r="JYZ47" s="993"/>
      <c r="JZA47" s="993"/>
      <c r="JZB47" s="993"/>
      <c r="JZC47" s="993"/>
      <c r="JZD47" s="993"/>
      <c r="JZE47" s="993"/>
      <c r="JZF47" s="993"/>
      <c r="JZG47" s="993"/>
      <c r="JZH47" s="993"/>
      <c r="JZI47" s="993"/>
      <c r="JZJ47" s="993"/>
      <c r="JZK47" s="993"/>
      <c r="JZL47" s="993"/>
      <c r="JZM47" s="993"/>
      <c r="JZN47" s="993"/>
      <c r="JZO47" s="993"/>
      <c r="JZP47" s="993"/>
      <c r="JZQ47" s="993"/>
      <c r="JZR47" s="993"/>
      <c r="JZS47" s="993"/>
      <c r="JZT47" s="993"/>
      <c r="JZU47" s="993"/>
      <c r="JZV47" s="993"/>
      <c r="JZW47" s="993"/>
      <c r="JZX47" s="993"/>
      <c r="JZY47" s="993"/>
      <c r="JZZ47" s="993"/>
      <c r="KAA47" s="993"/>
      <c r="KAB47" s="993"/>
      <c r="KAC47" s="993"/>
      <c r="KAD47" s="993"/>
      <c r="KAE47" s="993"/>
      <c r="KAF47" s="993"/>
      <c r="KAG47" s="993"/>
      <c r="KAH47" s="993"/>
      <c r="KAI47" s="993"/>
      <c r="KAJ47" s="993"/>
      <c r="KAK47" s="993"/>
      <c r="KAL47" s="993"/>
      <c r="KAM47" s="993"/>
      <c r="KAN47" s="993"/>
      <c r="KAO47" s="993"/>
      <c r="KAP47" s="993"/>
      <c r="KAQ47" s="993"/>
      <c r="KAR47" s="993"/>
      <c r="KAS47" s="993"/>
      <c r="KAT47" s="993"/>
      <c r="KAU47" s="993"/>
      <c r="KAV47" s="993"/>
      <c r="KAW47" s="993"/>
      <c r="KAX47" s="993"/>
      <c r="KAY47" s="993"/>
      <c r="KAZ47" s="993"/>
      <c r="KBA47" s="993"/>
      <c r="KBB47" s="993"/>
      <c r="KBC47" s="993"/>
      <c r="KBD47" s="993"/>
      <c r="KBE47" s="993"/>
      <c r="KBF47" s="993"/>
      <c r="KBG47" s="993"/>
      <c r="KBH47" s="993"/>
      <c r="KBI47" s="993"/>
      <c r="KBJ47" s="993"/>
      <c r="KBK47" s="993"/>
      <c r="KBL47" s="993"/>
      <c r="KBM47" s="993"/>
      <c r="KBN47" s="993"/>
      <c r="KBO47" s="993"/>
      <c r="KBP47" s="993"/>
      <c r="KBQ47" s="993"/>
      <c r="KBR47" s="993"/>
      <c r="KBS47" s="993"/>
      <c r="KBT47" s="993"/>
      <c r="KBU47" s="993"/>
      <c r="KBV47" s="993"/>
      <c r="KBW47" s="993"/>
      <c r="KBX47" s="993"/>
      <c r="KBY47" s="993"/>
      <c r="KBZ47" s="993"/>
      <c r="KCA47" s="993"/>
      <c r="KCB47" s="993"/>
      <c r="KCC47" s="993"/>
      <c r="KCD47" s="993"/>
      <c r="KCE47" s="993"/>
      <c r="KCF47" s="993"/>
      <c r="KCG47" s="993"/>
      <c r="KCH47" s="993"/>
      <c r="KCI47" s="993"/>
      <c r="KCJ47" s="993"/>
      <c r="KCK47" s="993"/>
      <c r="KCL47" s="993"/>
      <c r="KCM47" s="993"/>
      <c r="KCN47" s="993"/>
      <c r="KCO47" s="993"/>
      <c r="KCP47" s="993"/>
      <c r="KCQ47" s="993"/>
      <c r="KCR47" s="993"/>
      <c r="KCS47" s="993"/>
      <c r="KCT47" s="993"/>
      <c r="KCU47" s="993"/>
      <c r="KCV47" s="993"/>
      <c r="KCW47" s="993"/>
      <c r="KCX47" s="993"/>
      <c r="KCY47" s="993"/>
      <c r="KCZ47" s="993"/>
      <c r="KDA47" s="993"/>
      <c r="KDB47" s="993"/>
      <c r="KDC47" s="993"/>
      <c r="KDD47" s="993"/>
      <c r="KDE47" s="993"/>
      <c r="KDF47" s="993"/>
      <c r="KDG47" s="993"/>
      <c r="KDH47" s="993"/>
      <c r="KDI47" s="993"/>
      <c r="KDJ47" s="993"/>
      <c r="KDK47" s="993"/>
      <c r="KDL47" s="993"/>
      <c r="KDM47" s="993"/>
      <c r="KDN47" s="993"/>
      <c r="KDO47" s="993"/>
      <c r="KDP47" s="993"/>
      <c r="KDQ47" s="993"/>
      <c r="KDR47" s="993"/>
      <c r="KDS47" s="993"/>
      <c r="KDT47" s="993"/>
      <c r="KDU47" s="993"/>
      <c r="KDV47" s="993"/>
      <c r="KDW47" s="993"/>
      <c r="KDX47" s="993"/>
      <c r="KDY47" s="993"/>
      <c r="KDZ47" s="993"/>
      <c r="KEA47" s="993"/>
      <c r="KEB47" s="993"/>
      <c r="KEC47" s="993"/>
      <c r="KED47" s="993"/>
      <c r="KEE47" s="993"/>
      <c r="KEF47" s="993"/>
      <c r="KEG47" s="993"/>
      <c r="KEH47" s="993"/>
      <c r="KEI47" s="993"/>
      <c r="KEJ47" s="993"/>
      <c r="KEK47" s="993"/>
      <c r="KEL47" s="993"/>
      <c r="KEM47" s="993"/>
      <c r="KEN47" s="993"/>
      <c r="KEO47" s="993"/>
      <c r="KEP47" s="993"/>
      <c r="KEQ47" s="993"/>
      <c r="KER47" s="993"/>
      <c r="KES47" s="993"/>
      <c r="KET47" s="993"/>
      <c r="KEU47" s="993"/>
      <c r="KEV47" s="993"/>
      <c r="KEW47" s="993"/>
      <c r="KEX47" s="993"/>
      <c r="KEY47" s="993"/>
      <c r="KEZ47" s="993"/>
      <c r="KFA47" s="993"/>
      <c r="KFB47" s="993"/>
      <c r="KFC47" s="993"/>
      <c r="KFD47" s="993"/>
      <c r="KFE47" s="993"/>
      <c r="KFF47" s="993"/>
      <c r="KFG47" s="993"/>
      <c r="KFH47" s="993"/>
      <c r="KFI47" s="993"/>
      <c r="KFJ47" s="993"/>
      <c r="KFK47" s="993"/>
      <c r="KFL47" s="993"/>
      <c r="KFM47" s="993"/>
      <c r="KFN47" s="993"/>
      <c r="KFO47" s="993"/>
      <c r="KFP47" s="993"/>
      <c r="KFQ47" s="993"/>
      <c r="KFR47" s="993"/>
      <c r="KFS47" s="993"/>
      <c r="KFT47" s="993"/>
      <c r="KFU47" s="993"/>
      <c r="KFV47" s="993"/>
      <c r="KFW47" s="993"/>
      <c r="KFX47" s="993"/>
      <c r="KFY47" s="993"/>
      <c r="KFZ47" s="993"/>
      <c r="KGA47" s="993"/>
      <c r="KGB47" s="993"/>
      <c r="KGC47" s="993"/>
      <c r="KGD47" s="993"/>
      <c r="KGE47" s="993"/>
      <c r="KGF47" s="993"/>
      <c r="KGG47" s="993"/>
      <c r="KGH47" s="993"/>
      <c r="KGI47" s="993"/>
      <c r="KGJ47" s="993"/>
      <c r="KGK47" s="993"/>
      <c r="KGL47" s="993"/>
      <c r="KGM47" s="993"/>
      <c r="KGN47" s="993"/>
      <c r="KGO47" s="993"/>
      <c r="KGP47" s="993"/>
      <c r="KGQ47" s="993"/>
      <c r="KGR47" s="993"/>
      <c r="KGS47" s="993"/>
      <c r="KGT47" s="993"/>
      <c r="KGU47" s="993"/>
      <c r="KGV47" s="993"/>
      <c r="KGW47" s="993"/>
      <c r="KGX47" s="993"/>
      <c r="KGY47" s="993"/>
      <c r="KGZ47" s="993"/>
      <c r="KHA47" s="993"/>
      <c r="KHB47" s="993"/>
      <c r="KHC47" s="993"/>
      <c r="KHD47" s="993"/>
      <c r="KHE47" s="993"/>
      <c r="KHF47" s="993"/>
      <c r="KHG47" s="993"/>
      <c r="KHH47" s="993"/>
      <c r="KHI47" s="993"/>
      <c r="KHJ47" s="993"/>
      <c r="KHK47" s="993"/>
      <c r="KHL47" s="993"/>
      <c r="KHM47" s="993"/>
      <c r="KHN47" s="993"/>
      <c r="KHO47" s="993"/>
      <c r="KHP47" s="993"/>
      <c r="KHQ47" s="993"/>
      <c r="KHR47" s="993"/>
      <c r="KHS47" s="993"/>
      <c r="KHT47" s="993"/>
      <c r="KHU47" s="993"/>
      <c r="KHV47" s="993"/>
      <c r="KHW47" s="993"/>
      <c r="KHX47" s="993"/>
      <c r="KHY47" s="993"/>
      <c r="KHZ47" s="993"/>
      <c r="KIA47" s="993"/>
      <c r="KIB47" s="993"/>
      <c r="KIC47" s="993"/>
      <c r="KID47" s="993"/>
      <c r="KIE47" s="993"/>
      <c r="KIF47" s="993"/>
      <c r="KIG47" s="993"/>
      <c r="KIH47" s="993"/>
      <c r="KII47" s="993"/>
      <c r="KIJ47" s="993"/>
      <c r="KIK47" s="993"/>
      <c r="KIL47" s="993"/>
      <c r="KIM47" s="993"/>
      <c r="KIN47" s="993"/>
      <c r="KIO47" s="993"/>
      <c r="KIP47" s="993"/>
      <c r="KIQ47" s="993"/>
      <c r="KIR47" s="993"/>
      <c r="KIS47" s="993"/>
      <c r="KIT47" s="993"/>
      <c r="KIU47" s="993"/>
      <c r="KIV47" s="993"/>
      <c r="KIW47" s="993"/>
      <c r="KIX47" s="993"/>
      <c r="KIY47" s="993"/>
      <c r="KIZ47" s="993"/>
      <c r="KJA47" s="993"/>
      <c r="KJB47" s="993"/>
      <c r="KJC47" s="993"/>
      <c r="KJD47" s="993"/>
      <c r="KJE47" s="993"/>
      <c r="KJF47" s="993"/>
      <c r="KJG47" s="993"/>
      <c r="KJH47" s="993"/>
      <c r="KJI47" s="993"/>
      <c r="KJJ47" s="993"/>
      <c r="KJK47" s="993"/>
      <c r="KJL47" s="993"/>
      <c r="KJM47" s="993"/>
      <c r="KJN47" s="993"/>
      <c r="KJO47" s="993"/>
      <c r="KJP47" s="993"/>
      <c r="KJQ47" s="993"/>
      <c r="KJR47" s="993"/>
      <c r="KJS47" s="993"/>
      <c r="KJT47" s="993"/>
      <c r="KJU47" s="993"/>
      <c r="KJV47" s="993"/>
      <c r="KJW47" s="993"/>
      <c r="KJX47" s="993"/>
      <c r="KJY47" s="993"/>
      <c r="KJZ47" s="993"/>
      <c r="KKA47" s="993"/>
      <c r="KKB47" s="993"/>
      <c r="KKC47" s="993"/>
      <c r="KKD47" s="993"/>
      <c r="KKE47" s="993"/>
      <c r="KKF47" s="993"/>
      <c r="KKG47" s="993"/>
      <c r="KKH47" s="993"/>
      <c r="KKI47" s="993"/>
      <c r="KKJ47" s="993"/>
      <c r="KKK47" s="993"/>
      <c r="KKL47" s="993"/>
      <c r="KKM47" s="993"/>
      <c r="KKN47" s="993"/>
      <c r="KKO47" s="993"/>
      <c r="KKP47" s="993"/>
      <c r="KKQ47" s="993"/>
      <c r="KKR47" s="993"/>
      <c r="KKS47" s="993"/>
      <c r="KKT47" s="993"/>
      <c r="KKU47" s="993"/>
      <c r="KKV47" s="993"/>
      <c r="KKW47" s="993"/>
      <c r="KKX47" s="993"/>
      <c r="KKY47" s="993"/>
      <c r="KKZ47" s="993"/>
      <c r="KLA47" s="993"/>
      <c r="KLB47" s="993"/>
      <c r="KLC47" s="993"/>
      <c r="KLD47" s="993"/>
      <c r="KLE47" s="993"/>
      <c r="KLF47" s="993"/>
      <c r="KLG47" s="993"/>
      <c r="KLH47" s="993"/>
      <c r="KLI47" s="993"/>
      <c r="KLJ47" s="993"/>
      <c r="KLK47" s="993"/>
      <c r="KLL47" s="993"/>
      <c r="KLM47" s="993"/>
      <c r="KLN47" s="993"/>
      <c r="KLO47" s="993"/>
      <c r="KLP47" s="993"/>
      <c r="KLQ47" s="993"/>
      <c r="KLR47" s="993"/>
      <c r="KLS47" s="993"/>
      <c r="KLT47" s="993"/>
      <c r="KLU47" s="993"/>
      <c r="KLV47" s="993"/>
      <c r="KLW47" s="993"/>
      <c r="KLX47" s="993"/>
      <c r="KLY47" s="993"/>
      <c r="KLZ47" s="993"/>
      <c r="KMA47" s="993"/>
      <c r="KMB47" s="993"/>
      <c r="KMC47" s="993"/>
      <c r="KMD47" s="993"/>
      <c r="KME47" s="993"/>
      <c r="KMF47" s="993"/>
      <c r="KMG47" s="993"/>
      <c r="KMH47" s="993"/>
      <c r="KMI47" s="993"/>
      <c r="KMJ47" s="993"/>
      <c r="KMK47" s="993"/>
      <c r="KML47" s="993"/>
      <c r="KMM47" s="993"/>
      <c r="KMN47" s="993"/>
      <c r="KMO47" s="993"/>
      <c r="KMP47" s="993"/>
      <c r="KMQ47" s="993"/>
      <c r="KMR47" s="993"/>
      <c r="KMS47" s="993"/>
      <c r="KMT47" s="993"/>
      <c r="KMU47" s="993"/>
      <c r="KMV47" s="993"/>
      <c r="KMW47" s="993"/>
      <c r="KMX47" s="993"/>
      <c r="KMY47" s="993"/>
      <c r="KMZ47" s="993"/>
      <c r="KNA47" s="993"/>
      <c r="KNB47" s="993"/>
      <c r="KNC47" s="993"/>
      <c r="KND47" s="993"/>
      <c r="KNE47" s="993"/>
      <c r="KNF47" s="993"/>
      <c r="KNG47" s="993"/>
      <c r="KNH47" s="993"/>
      <c r="KNI47" s="993"/>
      <c r="KNJ47" s="993"/>
      <c r="KNK47" s="993"/>
      <c r="KNL47" s="993"/>
      <c r="KNM47" s="993"/>
      <c r="KNN47" s="993"/>
      <c r="KNO47" s="993"/>
      <c r="KNP47" s="993"/>
      <c r="KNQ47" s="993"/>
      <c r="KNR47" s="993"/>
      <c r="KNS47" s="993"/>
      <c r="KNT47" s="993"/>
      <c r="KNU47" s="993"/>
      <c r="KNV47" s="993"/>
      <c r="KNW47" s="993"/>
      <c r="KNX47" s="993"/>
      <c r="KNY47" s="993"/>
      <c r="KNZ47" s="993"/>
      <c r="KOA47" s="993"/>
      <c r="KOB47" s="993"/>
      <c r="KOC47" s="993"/>
      <c r="KOD47" s="993"/>
      <c r="KOE47" s="993"/>
      <c r="KOF47" s="993"/>
      <c r="KOG47" s="993"/>
      <c r="KOH47" s="993"/>
      <c r="KOI47" s="993"/>
      <c r="KOJ47" s="993"/>
      <c r="KOK47" s="993"/>
      <c r="KOL47" s="993"/>
      <c r="KOM47" s="993"/>
      <c r="KON47" s="993"/>
      <c r="KOO47" s="993"/>
      <c r="KOP47" s="993"/>
      <c r="KOQ47" s="993"/>
      <c r="KOR47" s="993"/>
      <c r="KOS47" s="993"/>
      <c r="KOT47" s="993"/>
      <c r="KOU47" s="993"/>
      <c r="KOV47" s="993"/>
      <c r="KOW47" s="993"/>
      <c r="KOX47" s="993"/>
      <c r="KOY47" s="993"/>
      <c r="KOZ47" s="993"/>
      <c r="KPA47" s="993"/>
      <c r="KPB47" s="993"/>
      <c r="KPC47" s="993"/>
      <c r="KPD47" s="993"/>
      <c r="KPE47" s="993"/>
      <c r="KPF47" s="993"/>
      <c r="KPG47" s="993"/>
      <c r="KPH47" s="993"/>
      <c r="KPI47" s="993"/>
      <c r="KPJ47" s="993"/>
      <c r="KPK47" s="993"/>
      <c r="KPL47" s="993"/>
      <c r="KPM47" s="993"/>
      <c r="KPN47" s="993"/>
      <c r="KPO47" s="993"/>
      <c r="KPP47" s="993"/>
      <c r="KPQ47" s="993"/>
      <c r="KPR47" s="993"/>
      <c r="KPS47" s="993"/>
      <c r="KPT47" s="993"/>
      <c r="KPU47" s="993"/>
      <c r="KPV47" s="993"/>
      <c r="KPW47" s="993"/>
      <c r="KPX47" s="993"/>
      <c r="KPY47" s="993"/>
      <c r="KPZ47" s="993"/>
      <c r="KQA47" s="993"/>
      <c r="KQB47" s="993"/>
      <c r="KQC47" s="993"/>
      <c r="KQD47" s="993"/>
      <c r="KQE47" s="993"/>
      <c r="KQF47" s="993"/>
      <c r="KQG47" s="993"/>
      <c r="KQH47" s="993"/>
      <c r="KQI47" s="993"/>
      <c r="KQJ47" s="993"/>
      <c r="KQK47" s="993"/>
      <c r="KQL47" s="993"/>
      <c r="KQM47" s="993"/>
      <c r="KQN47" s="993"/>
      <c r="KQO47" s="993"/>
      <c r="KQP47" s="993"/>
      <c r="KQQ47" s="993"/>
      <c r="KQR47" s="993"/>
      <c r="KQS47" s="993"/>
      <c r="KQT47" s="993"/>
      <c r="KQU47" s="993"/>
      <c r="KQV47" s="993"/>
      <c r="KQW47" s="993"/>
      <c r="KQX47" s="993"/>
      <c r="KQY47" s="993"/>
      <c r="KQZ47" s="993"/>
      <c r="KRA47" s="993"/>
      <c r="KRB47" s="993"/>
      <c r="KRC47" s="993"/>
      <c r="KRD47" s="993"/>
      <c r="KRE47" s="993"/>
      <c r="KRF47" s="993"/>
      <c r="KRG47" s="993"/>
      <c r="KRH47" s="993"/>
      <c r="KRI47" s="993"/>
      <c r="KRJ47" s="993"/>
      <c r="KRK47" s="993"/>
      <c r="KRL47" s="993"/>
      <c r="KRM47" s="993"/>
      <c r="KRN47" s="993"/>
      <c r="KRO47" s="993"/>
      <c r="KRP47" s="993"/>
      <c r="KRQ47" s="993"/>
      <c r="KRR47" s="993"/>
      <c r="KRS47" s="993"/>
      <c r="KRT47" s="993"/>
      <c r="KRU47" s="993"/>
      <c r="KRV47" s="993"/>
      <c r="KRW47" s="993"/>
      <c r="KRX47" s="993"/>
      <c r="KRY47" s="993"/>
      <c r="KRZ47" s="993"/>
      <c r="KSA47" s="993"/>
      <c r="KSB47" s="993"/>
      <c r="KSC47" s="993"/>
      <c r="KSD47" s="993"/>
      <c r="KSE47" s="993"/>
      <c r="KSF47" s="993"/>
      <c r="KSG47" s="993"/>
      <c r="KSH47" s="993"/>
      <c r="KSI47" s="993"/>
      <c r="KSJ47" s="993"/>
      <c r="KSK47" s="993"/>
      <c r="KSL47" s="993"/>
      <c r="KSM47" s="993"/>
      <c r="KSN47" s="993"/>
      <c r="KSO47" s="993"/>
      <c r="KSP47" s="993"/>
      <c r="KSQ47" s="993"/>
      <c r="KSR47" s="993"/>
      <c r="KSS47" s="993"/>
      <c r="KST47" s="993"/>
      <c r="KSU47" s="993"/>
      <c r="KSV47" s="993"/>
      <c r="KSW47" s="993"/>
      <c r="KSX47" s="993"/>
      <c r="KSY47" s="993"/>
      <c r="KSZ47" s="993"/>
      <c r="KTA47" s="993"/>
      <c r="KTB47" s="993"/>
      <c r="KTC47" s="993"/>
      <c r="KTD47" s="993"/>
      <c r="KTE47" s="993"/>
      <c r="KTF47" s="993"/>
      <c r="KTG47" s="993"/>
      <c r="KTH47" s="993"/>
      <c r="KTI47" s="993"/>
      <c r="KTJ47" s="993"/>
      <c r="KTK47" s="993"/>
      <c r="KTL47" s="993"/>
      <c r="KTM47" s="993"/>
      <c r="KTN47" s="993"/>
      <c r="KTO47" s="993"/>
      <c r="KTP47" s="993"/>
      <c r="KTQ47" s="993"/>
      <c r="KTR47" s="993"/>
      <c r="KTS47" s="993"/>
      <c r="KTT47" s="993"/>
      <c r="KTU47" s="993"/>
      <c r="KTV47" s="993"/>
      <c r="KTW47" s="993"/>
      <c r="KTX47" s="993"/>
      <c r="KTY47" s="993"/>
      <c r="KTZ47" s="993"/>
      <c r="KUA47" s="993"/>
      <c r="KUB47" s="993"/>
      <c r="KUC47" s="993"/>
      <c r="KUD47" s="993"/>
      <c r="KUE47" s="993"/>
      <c r="KUF47" s="993"/>
      <c r="KUG47" s="993"/>
      <c r="KUH47" s="993"/>
      <c r="KUI47" s="993"/>
      <c r="KUJ47" s="993"/>
      <c r="KUK47" s="993"/>
      <c r="KUL47" s="993"/>
      <c r="KUM47" s="993"/>
      <c r="KUN47" s="993"/>
      <c r="KUO47" s="993"/>
      <c r="KUP47" s="993"/>
      <c r="KUQ47" s="993"/>
      <c r="KUR47" s="993"/>
      <c r="KUS47" s="993"/>
      <c r="KUT47" s="993"/>
      <c r="KUU47" s="993"/>
      <c r="KUV47" s="993"/>
      <c r="KUW47" s="993"/>
      <c r="KUX47" s="993"/>
      <c r="KUY47" s="993"/>
      <c r="KUZ47" s="993"/>
      <c r="KVA47" s="993"/>
      <c r="KVB47" s="993"/>
      <c r="KVC47" s="993"/>
      <c r="KVD47" s="993"/>
      <c r="KVE47" s="993"/>
      <c r="KVF47" s="993"/>
      <c r="KVG47" s="993"/>
      <c r="KVH47" s="993"/>
      <c r="KVI47" s="993"/>
      <c r="KVJ47" s="993"/>
      <c r="KVK47" s="993"/>
      <c r="KVL47" s="993"/>
      <c r="KVM47" s="993"/>
      <c r="KVN47" s="993"/>
      <c r="KVO47" s="993"/>
      <c r="KVP47" s="993"/>
      <c r="KVQ47" s="993"/>
      <c r="KVR47" s="993"/>
      <c r="KVS47" s="993"/>
      <c r="KVT47" s="993"/>
      <c r="KVU47" s="993"/>
      <c r="KVV47" s="993"/>
      <c r="KVW47" s="993"/>
      <c r="KVX47" s="993"/>
      <c r="KVY47" s="993"/>
      <c r="KVZ47" s="993"/>
      <c r="KWA47" s="993"/>
      <c r="KWB47" s="993"/>
      <c r="KWC47" s="993"/>
      <c r="KWD47" s="993"/>
      <c r="KWE47" s="993"/>
      <c r="KWF47" s="993"/>
      <c r="KWG47" s="993"/>
      <c r="KWH47" s="993"/>
      <c r="KWI47" s="993"/>
      <c r="KWJ47" s="993"/>
      <c r="KWK47" s="993"/>
      <c r="KWL47" s="993"/>
      <c r="KWM47" s="993"/>
      <c r="KWN47" s="993"/>
      <c r="KWO47" s="993"/>
      <c r="KWP47" s="993"/>
      <c r="KWQ47" s="993"/>
      <c r="KWR47" s="993"/>
      <c r="KWS47" s="993"/>
      <c r="KWT47" s="993"/>
      <c r="KWU47" s="993"/>
      <c r="KWV47" s="993"/>
      <c r="KWW47" s="993"/>
      <c r="KWX47" s="993"/>
      <c r="KWY47" s="993"/>
      <c r="KWZ47" s="993"/>
      <c r="KXA47" s="993"/>
      <c r="KXB47" s="993"/>
      <c r="KXC47" s="993"/>
      <c r="KXD47" s="993"/>
      <c r="KXE47" s="993"/>
      <c r="KXF47" s="993"/>
      <c r="KXG47" s="993"/>
      <c r="KXH47" s="993"/>
      <c r="KXI47" s="993"/>
      <c r="KXJ47" s="993"/>
      <c r="KXK47" s="993"/>
      <c r="KXL47" s="993"/>
      <c r="KXM47" s="993"/>
      <c r="KXN47" s="993"/>
      <c r="KXO47" s="993"/>
      <c r="KXP47" s="993"/>
      <c r="KXQ47" s="993"/>
      <c r="KXR47" s="993"/>
      <c r="KXS47" s="993"/>
      <c r="KXT47" s="993"/>
      <c r="KXU47" s="993"/>
      <c r="KXV47" s="993"/>
      <c r="KXW47" s="993"/>
      <c r="KXX47" s="993"/>
      <c r="KXY47" s="993"/>
      <c r="KXZ47" s="993"/>
      <c r="KYA47" s="993"/>
      <c r="KYB47" s="993"/>
      <c r="KYC47" s="993"/>
      <c r="KYD47" s="993"/>
      <c r="KYE47" s="993"/>
      <c r="KYF47" s="993"/>
      <c r="KYG47" s="993"/>
      <c r="KYH47" s="993"/>
      <c r="KYI47" s="993"/>
      <c r="KYJ47" s="993"/>
      <c r="KYK47" s="993"/>
      <c r="KYL47" s="993"/>
      <c r="KYM47" s="993"/>
      <c r="KYN47" s="993"/>
      <c r="KYO47" s="993"/>
      <c r="KYP47" s="993"/>
      <c r="KYQ47" s="993"/>
      <c r="KYR47" s="993"/>
      <c r="KYS47" s="993"/>
      <c r="KYT47" s="993"/>
      <c r="KYU47" s="993"/>
      <c r="KYV47" s="993"/>
      <c r="KYW47" s="993"/>
      <c r="KYX47" s="993"/>
      <c r="KYY47" s="993"/>
      <c r="KYZ47" s="993"/>
      <c r="KZA47" s="993"/>
      <c r="KZB47" s="993"/>
      <c r="KZC47" s="993"/>
      <c r="KZD47" s="993"/>
      <c r="KZE47" s="993"/>
      <c r="KZF47" s="993"/>
      <c r="KZG47" s="993"/>
      <c r="KZH47" s="993"/>
      <c r="KZI47" s="993"/>
      <c r="KZJ47" s="993"/>
      <c r="KZK47" s="993"/>
      <c r="KZL47" s="993"/>
      <c r="KZM47" s="993"/>
      <c r="KZN47" s="993"/>
      <c r="KZO47" s="993"/>
      <c r="KZP47" s="993"/>
      <c r="KZQ47" s="993"/>
      <c r="KZR47" s="993"/>
      <c r="KZS47" s="993"/>
      <c r="KZT47" s="993"/>
      <c r="KZU47" s="993"/>
      <c r="KZV47" s="993"/>
      <c r="KZW47" s="993"/>
      <c r="KZX47" s="993"/>
      <c r="KZY47" s="993"/>
      <c r="KZZ47" s="993"/>
      <c r="LAA47" s="993"/>
      <c r="LAB47" s="993"/>
      <c r="LAC47" s="993"/>
      <c r="LAD47" s="993"/>
      <c r="LAE47" s="993"/>
      <c r="LAF47" s="993"/>
      <c r="LAG47" s="993"/>
      <c r="LAH47" s="993"/>
      <c r="LAI47" s="993"/>
      <c r="LAJ47" s="993"/>
      <c r="LAK47" s="993"/>
      <c r="LAL47" s="993"/>
      <c r="LAM47" s="993"/>
      <c r="LAN47" s="993"/>
      <c r="LAO47" s="993"/>
      <c r="LAP47" s="993"/>
      <c r="LAQ47" s="993"/>
      <c r="LAR47" s="993"/>
      <c r="LAS47" s="993"/>
      <c r="LAT47" s="993"/>
      <c r="LAU47" s="993"/>
      <c r="LAV47" s="993"/>
      <c r="LAW47" s="993"/>
      <c r="LAX47" s="993"/>
      <c r="LAY47" s="993"/>
      <c r="LAZ47" s="993"/>
      <c r="LBA47" s="993"/>
      <c r="LBB47" s="993"/>
      <c r="LBC47" s="993"/>
      <c r="LBD47" s="993"/>
      <c r="LBE47" s="993"/>
      <c r="LBF47" s="993"/>
      <c r="LBG47" s="993"/>
      <c r="LBH47" s="993"/>
      <c r="LBI47" s="993"/>
      <c r="LBJ47" s="993"/>
      <c r="LBK47" s="993"/>
      <c r="LBL47" s="993"/>
      <c r="LBM47" s="993"/>
      <c r="LBN47" s="993"/>
      <c r="LBO47" s="993"/>
      <c r="LBP47" s="993"/>
      <c r="LBQ47" s="993"/>
      <c r="LBR47" s="993"/>
      <c r="LBS47" s="993"/>
      <c r="LBT47" s="993"/>
      <c r="LBU47" s="993"/>
      <c r="LBV47" s="993"/>
      <c r="LBW47" s="993"/>
      <c r="LBX47" s="993"/>
      <c r="LBY47" s="993"/>
      <c r="LBZ47" s="993"/>
      <c r="LCA47" s="993"/>
      <c r="LCB47" s="993"/>
      <c r="LCC47" s="993"/>
      <c r="LCD47" s="993"/>
      <c r="LCE47" s="993"/>
      <c r="LCF47" s="993"/>
      <c r="LCG47" s="993"/>
      <c r="LCH47" s="993"/>
      <c r="LCI47" s="993"/>
      <c r="LCJ47" s="993"/>
      <c r="LCK47" s="993"/>
      <c r="LCL47" s="993"/>
      <c r="LCM47" s="993"/>
      <c r="LCN47" s="993"/>
      <c r="LCO47" s="993"/>
      <c r="LCP47" s="993"/>
      <c r="LCQ47" s="993"/>
      <c r="LCR47" s="993"/>
      <c r="LCS47" s="993"/>
      <c r="LCT47" s="993"/>
      <c r="LCU47" s="993"/>
      <c r="LCV47" s="993"/>
      <c r="LCW47" s="993"/>
      <c r="LCX47" s="993"/>
      <c r="LCY47" s="993"/>
      <c r="LCZ47" s="993"/>
      <c r="LDA47" s="993"/>
      <c r="LDB47" s="993"/>
      <c r="LDC47" s="993"/>
      <c r="LDD47" s="993"/>
      <c r="LDE47" s="993"/>
      <c r="LDF47" s="993"/>
      <c r="LDG47" s="993"/>
      <c r="LDH47" s="993"/>
      <c r="LDI47" s="993"/>
      <c r="LDJ47" s="993"/>
      <c r="LDK47" s="993"/>
      <c r="LDL47" s="993"/>
      <c r="LDM47" s="993"/>
      <c r="LDN47" s="993"/>
      <c r="LDO47" s="993"/>
      <c r="LDP47" s="993"/>
      <c r="LDQ47" s="993"/>
      <c r="LDR47" s="993"/>
      <c r="LDS47" s="993"/>
      <c r="LDT47" s="993"/>
      <c r="LDU47" s="993"/>
      <c r="LDV47" s="993"/>
      <c r="LDW47" s="993"/>
      <c r="LDX47" s="993"/>
      <c r="LDY47" s="993"/>
      <c r="LDZ47" s="993"/>
      <c r="LEA47" s="993"/>
      <c r="LEB47" s="993"/>
      <c r="LEC47" s="993"/>
      <c r="LED47" s="993"/>
      <c r="LEE47" s="993"/>
      <c r="LEF47" s="993"/>
      <c r="LEG47" s="993"/>
      <c r="LEH47" s="993"/>
      <c r="LEI47" s="993"/>
      <c r="LEJ47" s="993"/>
      <c r="LEK47" s="993"/>
      <c r="LEL47" s="993"/>
      <c r="LEM47" s="993"/>
      <c r="LEN47" s="993"/>
      <c r="LEO47" s="993"/>
      <c r="LEP47" s="993"/>
      <c r="LEQ47" s="993"/>
      <c r="LER47" s="993"/>
      <c r="LES47" s="993"/>
      <c r="LET47" s="993"/>
      <c r="LEU47" s="993"/>
      <c r="LEV47" s="993"/>
      <c r="LEW47" s="993"/>
      <c r="LEX47" s="993"/>
      <c r="LEY47" s="993"/>
      <c r="LEZ47" s="993"/>
      <c r="LFA47" s="993"/>
      <c r="LFB47" s="993"/>
      <c r="LFC47" s="993"/>
      <c r="LFD47" s="993"/>
      <c r="LFE47" s="993"/>
      <c r="LFF47" s="993"/>
      <c r="LFG47" s="993"/>
      <c r="LFH47" s="993"/>
      <c r="LFI47" s="993"/>
      <c r="LFJ47" s="993"/>
      <c r="LFK47" s="993"/>
      <c r="LFL47" s="993"/>
      <c r="LFM47" s="993"/>
      <c r="LFN47" s="993"/>
      <c r="LFO47" s="993"/>
      <c r="LFP47" s="993"/>
      <c r="LFQ47" s="993"/>
      <c r="LFR47" s="993"/>
      <c r="LFS47" s="993"/>
      <c r="LFT47" s="993"/>
      <c r="LFU47" s="993"/>
      <c r="LFV47" s="993"/>
      <c r="LFW47" s="993"/>
      <c r="LFX47" s="993"/>
      <c r="LFY47" s="993"/>
      <c r="LFZ47" s="993"/>
      <c r="LGA47" s="993"/>
      <c r="LGB47" s="993"/>
      <c r="LGC47" s="993"/>
      <c r="LGD47" s="993"/>
      <c r="LGE47" s="993"/>
      <c r="LGF47" s="993"/>
      <c r="LGG47" s="993"/>
      <c r="LGH47" s="993"/>
      <c r="LGI47" s="993"/>
      <c r="LGJ47" s="993"/>
      <c r="LGK47" s="993"/>
      <c r="LGL47" s="993"/>
      <c r="LGM47" s="993"/>
      <c r="LGN47" s="993"/>
      <c r="LGO47" s="993"/>
      <c r="LGP47" s="993"/>
      <c r="LGQ47" s="993"/>
      <c r="LGR47" s="993"/>
      <c r="LGS47" s="993"/>
      <c r="LGT47" s="993"/>
      <c r="LGU47" s="993"/>
      <c r="LGV47" s="993"/>
      <c r="LGW47" s="993"/>
      <c r="LGX47" s="993"/>
      <c r="LGY47" s="993"/>
      <c r="LGZ47" s="993"/>
      <c r="LHA47" s="993"/>
      <c r="LHB47" s="993"/>
      <c r="LHC47" s="993"/>
      <c r="LHD47" s="993"/>
      <c r="LHE47" s="993"/>
      <c r="LHF47" s="993"/>
      <c r="LHG47" s="993"/>
      <c r="LHH47" s="993"/>
      <c r="LHI47" s="993"/>
      <c r="LHJ47" s="993"/>
      <c r="LHK47" s="993"/>
      <c r="LHL47" s="993"/>
      <c r="LHM47" s="993"/>
      <c r="LHN47" s="993"/>
      <c r="LHO47" s="993"/>
      <c r="LHP47" s="993"/>
      <c r="LHQ47" s="993"/>
      <c r="LHR47" s="993"/>
      <c r="LHS47" s="993"/>
      <c r="LHT47" s="993"/>
      <c r="LHU47" s="993"/>
      <c r="LHV47" s="993"/>
      <c r="LHW47" s="993"/>
      <c r="LHX47" s="993"/>
      <c r="LHY47" s="993"/>
      <c r="LHZ47" s="993"/>
      <c r="LIA47" s="993"/>
      <c r="LIB47" s="993"/>
      <c r="LIC47" s="993"/>
      <c r="LID47" s="993"/>
      <c r="LIE47" s="993"/>
      <c r="LIF47" s="993"/>
      <c r="LIG47" s="993"/>
      <c r="LIH47" s="993"/>
      <c r="LII47" s="993"/>
      <c r="LIJ47" s="993"/>
      <c r="LIK47" s="993"/>
      <c r="LIL47" s="993"/>
      <c r="LIM47" s="993"/>
      <c r="LIN47" s="993"/>
      <c r="LIO47" s="993"/>
      <c r="LIP47" s="993"/>
      <c r="LIQ47" s="993"/>
      <c r="LIR47" s="993"/>
      <c r="LIS47" s="993"/>
      <c r="LIT47" s="993"/>
      <c r="LIU47" s="993"/>
      <c r="LIV47" s="993"/>
      <c r="LIW47" s="993"/>
      <c r="LIX47" s="993"/>
      <c r="LIY47" s="993"/>
      <c r="LIZ47" s="993"/>
      <c r="LJA47" s="993"/>
      <c r="LJB47" s="993"/>
      <c r="LJC47" s="993"/>
      <c r="LJD47" s="993"/>
      <c r="LJE47" s="993"/>
      <c r="LJF47" s="993"/>
      <c r="LJG47" s="993"/>
      <c r="LJH47" s="993"/>
      <c r="LJI47" s="993"/>
      <c r="LJJ47" s="993"/>
      <c r="LJK47" s="993"/>
      <c r="LJL47" s="993"/>
      <c r="LJM47" s="993"/>
      <c r="LJN47" s="993"/>
      <c r="LJO47" s="993"/>
      <c r="LJP47" s="993"/>
      <c r="LJQ47" s="993"/>
      <c r="LJR47" s="993"/>
      <c r="LJS47" s="993"/>
      <c r="LJT47" s="993"/>
      <c r="LJU47" s="993"/>
      <c r="LJV47" s="993"/>
      <c r="LJW47" s="993"/>
      <c r="LJX47" s="993"/>
      <c r="LJY47" s="993"/>
      <c r="LJZ47" s="993"/>
      <c r="LKA47" s="993"/>
      <c r="LKB47" s="993"/>
      <c r="LKC47" s="993"/>
      <c r="LKD47" s="993"/>
      <c r="LKE47" s="993"/>
      <c r="LKF47" s="993"/>
      <c r="LKG47" s="993"/>
      <c r="LKH47" s="993"/>
      <c r="LKI47" s="993"/>
      <c r="LKJ47" s="993"/>
      <c r="LKK47" s="993"/>
      <c r="LKL47" s="993"/>
      <c r="LKM47" s="993"/>
      <c r="LKN47" s="993"/>
      <c r="LKO47" s="993"/>
      <c r="LKP47" s="993"/>
      <c r="LKQ47" s="993"/>
      <c r="LKR47" s="993"/>
      <c r="LKS47" s="993"/>
      <c r="LKT47" s="993"/>
      <c r="LKU47" s="993"/>
      <c r="LKV47" s="993"/>
      <c r="LKW47" s="993"/>
      <c r="LKX47" s="993"/>
      <c r="LKY47" s="993"/>
      <c r="LKZ47" s="993"/>
      <c r="LLA47" s="993"/>
      <c r="LLB47" s="993"/>
      <c r="LLC47" s="993"/>
      <c r="LLD47" s="993"/>
      <c r="LLE47" s="993"/>
      <c r="LLF47" s="993"/>
      <c r="LLG47" s="993"/>
      <c r="LLH47" s="993"/>
      <c r="LLI47" s="993"/>
      <c r="LLJ47" s="993"/>
      <c r="LLK47" s="993"/>
      <c r="LLL47" s="993"/>
      <c r="LLM47" s="993"/>
      <c r="LLN47" s="993"/>
      <c r="LLO47" s="993"/>
      <c r="LLP47" s="993"/>
      <c r="LLQ47" s="993"/>
      <c r="LLR47" s="993"/>
      <c r="LLS47" s="993"/>
      <c r="LLT47" s="993"/>
      <c r="LLU47" s="993"/>
      <c r="LLV47" s="993"/>
      <c r="LLW47" s="993"/>
      <c r="LLX47" s="993"/>
      <c r="LLY47" s="993"/>
      <c r="LLZ47" s="993"/>
      <c r="LMA47" s="993"/>
      <c r="LMB47" s="993"/>
      <c r="LMC47" s="993"/>
      <c r="LMD47" s="993"/>
      <c r="LME47" s="993"/>
      <c r="LMF47" s="993"/>
      <c r="LMG47" s="993"/>
      <c r="LMH47" s="993"/>
      <c r="LMI47" s="993"/>
      <c r="LMJ47" s="993"/>
      <c r="LMK47" s="993"/>
      <c r="LML47" s="993"/>
      <c r="LMM47" s="993"/>
      <c r="LMN47" s="993"/>
      <c r="LMO47" s="993"/>
      <c r="LMP47" s="993"/>
      <c r="LMQ47" s="993"/>
      <c r="LMR47" s="993"/>
      <c r="LMS47" s="993"/>
      <c r="LMT47" s="993"/>
      <c r="LMU47" s="993"/>
      <c r="LMV47" s="993"/>
      <c r="LMW47" s="993"/>
      <c r="LMX47" s="993"/>
      <c r="LMY47" s="993"/>
      <c r="LMZ47" s="993"/>
      <c r="LNA47" s="993"/>
      <c r="LNB47" s="993"/>
      <c r="LNC47" s="993"/>
      <c r="LND47" s="993"/>
      <c r="LNE47" s="993"/>
      <c r="LNF47" s="993"/>
      <c r="LNG47" s="993"/>
      <c r="LNH47" s="993"/>
      <c r="LNI47" s="993"/>
      <c r="LNJ47" s="993"/>
      <c r="LNK47" s="993"/>
      <c r="LNL47" s="993"/>
      <c r="LNM47" s="993"/>
      <c r="LNN47" s="993"/>
      <c r="LNO47" s="993"/>
      <c r="LNP47" s="993"/>
      <c r="LNQ47" s="993"/>
      <c r="LNR47" s="993"/>
      <c r="LNS47" s="993"/>
      <c r="LNT47" s="993"/>
      <c r="LNU47" s="993"/>
      <c r="LNV47" s="993"/>
      <c r="LNW47" s="993"/>
      <c r="LNX47" s="993"/>
      <c r="LNY47" s="993"/>
      <c r="LNZ47" s="993"/>
      <c r="LOA47" s="993"/>
      <c r="LOB47" s="993"/>
      <c r="LOC47" s="993"/>
      <c r="LOD47" s="993"/>
      <c r="LOE47" s="993"/>
      <c r="LOF47" s="993"/>
      <c r="LOG47" s="993"/>
      <c r="LOH47" s="993"/>
      <c r="LOI47" s="993"/>
      <c r="LOJ47" s="993"/>
      <c r="LOK47" s="993"/>
      <c r="LOL47" s="993"/>
      <c r="LOM47" s="993"/>
      <c r="LON47" s="993"/>
      <c r="LOO47" s="993"/>
      <c r="LOP47" s="993"/>
      <c r="LOQ47" s="993"/>
      <c r="LOR47" s="993"/>
      <c r="LOS47" s="993"/>
      <c r="LOT47" s="993"/>
      <c r="LOU47" s="993"/>
      <c r="LOV47" s="993"/>
      <c r="LOW47" s="993"/>
      <c r="LOX47" s="993"/>
      <c r="LOY47" s="993"/>
      <c r="LOZ47" s="993"/>
      <c r="LPA47" s="993"/>
      <c r="LPB47" s="993"/>
      <c r="LPC47" s="993"/>
      <c r="LPD47" s="993"/>
      <c r="LPE47" s="993"/>
      <c r="LPF47" s="993"/>
      <c r="LPG47" s="993"/>
      <c r="LPH47" s="993"/>
      <c r="LPI47" s="993"/>
      <c r="LPJ47" s="993"/>
      <c r="LPK47" s="993"/>
      <c r="LPL47" s="993"/>
      <c r="LPM47" s="993"/>
      <c r="LPN47" s="993"/>
      <c r="LPO47" s="993"/>
      <c r="LPP47" s="993"/>
      <c r="LPQ47" s="993"/>
      <c r="LPR47" s="993"/>
      <c r="LPS47" s="993"/>
      <c r="LPT47" s="993"/>
      <c r="LPU47" s="993"/>
      <c r="LPV47" s="993"/>
      <c r="LPW47" s="993"/>
      <c r="LPX47" s="993"/>
      <c r="LPY47" s="993"/>
      <c r="LPZ47" s="993"/>
      <c r="LQA47" s="993"/>
      <c r="LQB47" s="993"/>
      <c r="LQC47" s="993"/>
      <c r="LQD47" s="993"/>
      <c r="LQE47" s="993"/>
      <c r="LQF47" s="993"/>
      <c r="LQG47" s="993"/>
      <c r="LQH47" s="993"/>
      <c r="LQI47" s="993"/>
      <c r="LQJ47" s="993"/>
      <c r="LQK47" s="993"/>
      <c r="LQL47" s="993"/>
      <c r="LQM47" s="993"/>
      <c r="LQN47" s="993"/>
      <c r="LQO47" s="993"/>
      <c r="LQP47" s="993"/>
      <c r="LQQ47" s="993"/>
      <c r="LQR47" s="993"/>
      <c r="LQS47" s="993"/>
      <c r="LQT47" s="993"/>
      <c r="LQU47" s="993"/>
      <c r="LQV47" s="993"/>
      <c r="LQW47" s="993"/>
      <c r="LQX47" s="993"/>
      <c r="LQY47" s="993"/>
      <c r="LQZ47" s="993"/>
      <c r="LRA47" s="993"/>
      <c r="LRB47" s="993"/>
      <c r="LRC47" s="993"/>
      <c r="LRD47" s="993"/>
      <c r="LRE47" s="993"/>
      <c r="LRF47" s="993"/>
      <c r="LRG47" s="993"/>
      <c r="LRH47" s="993"/>
      <c r="LRI47" s="993"/>
      <c r="LRJ47" s="993"/>
      <c r="LRK47" s="993"/>
      <c r="LRL47" s="993"/>
      <c r="LRM47" s="993"/>
      <c r="LRN47" s="993"/>
      <c r="LRO47" s="993"/>
      <c r="LRP47" s="993"/>
      <c r="LRQ47" s="993"/>
      <c r="LRR47" s="993"/>
      <c r="LRS47" s="993"/>
      <c r="LRT47" s="993"/>
      <c r="LRU47" s="993"/>
      <c r="LRV47" s="993"/>
      <c r="LRW47" s="993"/>
      <c r="LRX47" s="993"/>
      <c r="LRY47" s="993"/>
      <c r="LRZ47" s="993"/>
      <c r="LSA47" s="993"/>
      <c r="LSB47" s="993"/>
      <c r="LSC47" s="993"/>
      <c r="LSD47" s="993"/>
      <c r="LSE47" s="993"/>
      <c r="LSF47" s="993"/>
      <c r="LSG47" s="993"/>
      <c r="LSH47" s="993"/>
      <c r="LSI47" s="993"/>
      <c r="LSJ47" s="993"/>
      <c r="LSK47" s="993"/>
      <c r="LSL47" s="993"/>
      <c r="LSM47" s="993"/>
      <c r="LSN47" s="993"/>
      <c r="LSO47" s="993"/>
      <c r="LSP47" s="993"/>
      <c r="LSQ47" s="993"/>
      <c r="LSR47" s="993"/>
      <c r="LSS47" s="993"/>
      <c r="LST47" s="993"/>
      <c r="LSU47" s="993"/>
      <c r="LSV47" s="993"/>
      <c r="LSW47" s="993"/>
      <c r="LSX47" s="993"/>
      <c r="LSY47" s="993"/>
      <c r="LSZ47" s="993"/>
      <c r="LTA47" s="993"/>
      <c r="LTB47" s="993"/>
      <c r="LTC47" s="993"/>
      <c r="LTD47" s="993"/>
      <c r="LTE47" s="993"/>
      <c r="LTF47" s="993"/>
      <c r="LTG47" s="993"/>
      <c r="LTH47" s="993"/>
      <c r="LTI47" s="993"/>
      <c r="LTJ47" s="993"/>
      <c r="LTK47" s="993"/>
      <c r="LTL47" s="993"/>
      <c r="LTM47" s="993"/>
      <c r="LTN47" s="993"/>
      <c r="LTO47" s="993"/>
      <c r="LTP47" s="993"/>
      <c r="LTQ47" s="993"/>
      <c r="LTR47" s="993"/>
      <c r="LTS47" s="993"/>
      <c r="LTT47" s="993"/>
      <c r="LTU47" s="993"/>
      <c r="LTV47" s="993"/>
      <c r="LTW47" s="993"/>
      <c r="LTX47" s="993"/>
      <c r="LTY47" s="993"/>
      <c r="LTZ47" s="993"/>
      <c r="LUA47" s="993"/>
      <c r="LUB47" s="993"/>
      <c r="LUC47" s="993"/>
      <c r="LUD47" s="993"/>
      <c r="LUE47" s="993"/>
      <c r="LUF47" s="993"/>
      <c r="LUG47" s="993"/>
      <c r="LUH47" s="993"/>
      <c r="LUI47" s="993"/>
      <c r="LUJ47" s="993"/>
      <c r="LUK47" s="993"/>
      <c r="LUL47" s="993"/>
      <c r="LUM47" s="993"/>
      <c r="LUN47" s="993"/>
      <c r="LUO47" s="993"/>
      <c r="LUP47" s="993"/>
      <c r="LUQ47" s="993"/>
      <c r="LUR47" s="993"/>
      <c r="LUS47" s="993"/>
      <c r="LUT47" s="993"/>
      <c r="LUU47" s="993"/>
      <c r="LUV47" s="993"/>
      <c r="LUW47" s="993"/>
      <c r="LUX47" s="993"/>
      <c r="LUY47" s="993"/>
      <c r="LUZ47" s="993"/>
      <c r="LVA47" s="993"/>
      <c r="LVB47" s="993"/>
      <c r="LVC47" s="993"/>
      <c r="LVD47" s="993"/>
      <c r="LVE47" s="993"/>
      <c r="LVF47" s="993"/>
      <c r="LVG47" s="993"/>
      <c r="LVH47" s="993"/>
      <c r="LVI47" s="993"/>
      <c r="LVJ47" s="993"/>
      <c r="LVK47" s="993"/>
      <c r="LVL47" s="993"/>
      <c r="LVM47" s="993"/>
      <c r="LVN47" s="993"/>
      <c r="LVO47" s="993"/>
      <c r="LVP47" s="993"/>
      <c r="LVQ47" s="993"/>
      <c r="LVR47" s="993"/>
      <c r="LVS47" s="993"/>
      <c r="LVT47" s="993"/>
      <c r="LVU47" s="993"/>
      <c r="LVV47" s="993"/>
      <c r="LVW47" s="993"/>
      <c r="LVX47" s="993"/>
      <c r="LVY47" s="993"/>
      <c r="LVZ47" s="993"/>
      <c r="LWA47" s="993"/>
      <c r="LWB47" s="993"/>
      <c r="LWC47" s="993"/>
      <c r="LWD47" s="993"/>
      <c r="LWE47" s="993"/>
      <c r="LWF47" s="993"/>
      <c r="LWG47" s="993"/>
      <c r="LWH47" s="993"/>
      <c r="LWI47" s="993"/>
      <c r="LWJ47" s="993"/>
      <c r="LWK47" s="993"/>
      <c r="LWL47" s="993"/>
      <c r="LWM47" s="993"/>
      <c r="LWN47" s="993"/>
      <c r="LWO47" s="993"/>
      <c r="LWP47" s="993"/>
      <c r="LWQ47" s="993"/>
      <c r="LWR47" s="993"/>
      <c r="LWS47" s="993"/>
      <c r="LWT47" s="993"/>
      <c r="LWU47" s="993"/>
      <c r="LWV47" s="993"/>
      <c r="LWW47" s="993"/>
      <c r="LWX47" s="993"/>
      <c r="LWY47" s="993"/>
      <c r="LWZ47" s="993"/>
      <c r="LXA47" s="993"/>
      <c r="LXB47" s="993"/>
      <c r="LXC47" s="993"/>
      <c r="LXD47" s="993"/>
      <c r="LXE47" s="993"/>
      <c r="LXF47" s="993"/>
      <c r="LXG47" s="993"/>
      <c r="LXH47" s="993"/>
      <c r="LXI47" s="993"/>
      <c r="LXJ47" s="993"/>
      <c r="LXK47" s="993"/>
      <c r="LXL47" s="993"/>
      <c r="LXM47" s="993"/>
      <c r="LXN47" s="993"/>
      <c r="LXO47" s="993"/>
      <c r="LXP47" s="993"/>
      <c r="LXQ47" s="993"/>
      <c r="LXR47" s="993"/>
      <c r="LXS47" s="993"/>
      <c r="LXT47" s="993"/>
      <c r="LXU47" s="993"/>
      <c r="LXV47" s="993"/>
      <c r="LXW47" s="993"/>
      <c r="LXX47" s="993"/>
      <c r="LXY47" s="993"/>
      <c r="LXZ47" s="993"/>
      <c r="LYA47" s="993"/>
      <c r="LYB47" s="993"/>
      <c r="LYC47" s="993"/>
      <c r="LYD47" s="993"/>
      <c r="LYE47" s="993"/>
      <c r="LYF47" s="993"/>
      <c r="LYG47" s="993"/>
      <c r="LYH47" s="993"/>
      <c r="LYI47" s="993"/>
      <c r="LYJ47" s="993"/>
      <c r="LYK47" s="993"/>
      <c r="LYL47" s="993"/>
      <c r="LYM47" s="993"/>
      <c r="LYN47" s="993"/>
      <c r="LYO47" s="993"/>
      <c r="LYP47" s="993"/>
      <c r="LYQ47" s="993"/>
      <c r="LYR47" s="993"/>
      <c r="LYS47" s="993"/>
      <c r="LYT47" s="993"/>
      <c r="LYU47" s="993"/>
      <c r="LYV47" s="993"/>
      <c r="LYW47" s="993"/>
      <c r="LYX47" s="993"/>
      <c r="LYY47" s="993"/>
      <c r="LYZ47" s="993"/>
      <c r="LZA47" s="993"/>
      <c r="LZB47" s="993"/>
      <c r="LZC47" s="993"/>
      <c r="LZD47" s="993"/>
      <c r="LZE47" s="993"/>
      <c r="LZF47" s="993"/>
      <c r="LZG47" s="993"/>
      <c r="LZH47" s="993"/>
      <c r="LZI47" s="993"/>
      <c r="LZJ47" s="993"/>
      <c r="LZK47" s="993"/>
      <c r="LZL47" s="993"/>
      <c r="LZM47" s="993"/>
      <c r="LZN47" s="993"/>
      <c r="LZO47" s="993"/>
      <c r="LZP47" s="993"/>
      <c r="LZQ47" s="993"/>
      <c r="LZR47" s="993"/>
      <c r="LZS47" s="993"/>
      <c r="LZT47" s="993"/>
      <c r="LZU47" s="993"/>
      <c r="LZV47" s="993"/>
      <c r="LZW47" s="993"/>
      <c r="LZX47" s="993"/>
      <c r="LZY47" s="993"/>
      <c r="LZZ47" s="993"/>
      <c r="MAA47" s="993"/>
      <c r="MAB47" s="993"/>
      <c r="MAC47" s="993"/>
      <c r="MAD47" s="993"/>
      <c r="MAE47" s="993"/>
      <c r="MAF47" s="993"/>
      <c r="MAG47" s="993"/>
      <c r="MAH47" s="993"/>
      <c r="MAI47" s="993"/>
      <c r="MAJ47" s="993"/>
      <c r="MAK47" s="993"/>
      <c r="MAL47" s="993"/>
      <c r="MAM47" s="993"/>
      <c r="MAN47" s="993"/>
      <c r="MAO47" s="993"/>
      <c r="MAP47" s="993"/>
      <c r="MAQ47" s="993"/>
      <c r="MAR47" s="993"/>
      <c r="MAS47" s="993"/>
      <c r="MAT47" s="993"/>
      <c r="MAU47" s="993"/>
      <c r="MAV47" s="993"/>
      <c r="MAW47" s="993"/>
      <c r="MAX47" s="993"/>
      <c r="MAY47" s="993"/>
      <c r="MAZ47" s="993"/>
      <c r="MBA47" s="993"/>
      <c r="MBB47" s="993"/>
      <c r="MBC47" s="993"/>
      <c r="MBD47" s="993"/>
      <c r="MBE47" s="993"/>
      <c r="MBF47" s="993"/>
      <c r="MBG47" s="993"/>
      <c r="MBH47" s="993"/>
      <c r="MBI47" s="993"/>
      <c r="MBJ47" s="993"/>
      <c r="MBK47" s="993"/>
      <c r="MBL47" s="993"/>
      <c r="MBM47" s="993"/>
      <c r="MBN47" s="993"/>
      <c r="MBO47" s="993"/>
      <c r="MBP47" s="993"/>
      <c r="MBQ47" s="993"/>
      <c r="MBR47" s="993"/>
      <c r="MBS47" s="993"/>
      <c r="MBT47" s="993"/>
      <c r="MBU47" s="993"/>
      <c r="MBV47" s="993"/>
      <c r="MBW47" s="993"/>
      <c r="MBX47" s="993"/>
      <c r="MBY47" s="993"/>
      <c r="MBZ47" s="993"/>
      <c r="MCA47" s="993"/>
      <c r="MCB47" s="993"/>
      <c r="MCC47" s="993"/>
      <c r="MCD47" s="993"/>
      <c r="MCE47" s="993"/>
      <c r="MCF47" s="993"/>
      <c r="MCG47" s="993"/>
      <c r="MCH47" s="993"/>
      <c r="MCI47" s="993"/>
      <c r="MCJ47" s="993"/>
      <c r="MCK47" s="993"/>
      <c r="MCL47" s="993"/>
      <c r="MCM47" s="993"/>
      <c r="MCN47" s="993"/>
      <c r="MCO47" s="993"/>
      <c r="MCP47" s="993"/>
      <c r="MCQ47" s="993"/>
      <c r="MCR47" s="993"/>
      <c r="MCS47" s="993"/>
      <c r="MCT47" s="993"/>
      <c r="MCU47" s="993"/>
      <c r="MCV47" s="993"/>
      <c r="MCW47" s="993"/>
      <c r="MCX47" s="993"/>
      <c r="MCY47" s="993"/>
      <c r="MCZ47" s="993"/>
      <c r="MDA47" s="993"/>
      <c r="MDB47" s="993"/>
      <c r="MDC47" s="993"/>
      <c r="MDD47" s="993"/>
      <c r="MDE47" s="993"/>
      <c r="MDF47" s="993"/>
      <c r="MDG47" s="993"/>
      <c r="MDH47" s="993"/>
      <c r="MDI47" s="993"/>
      <c r="MDJ47" s="993"/>
      <c r="MDK47" s="993"/>
      <c r="MDL47" s="993"/>
      <c r="MDM47" s="993"/>
      <c r="MDN47" s="993"/>
      <c r="MDO47" s="993"/>
      <c r="MDP47" s="993"/>
      <c r="MDQ47" s="993"/>
      <c r="MDR47" s="993"/>
      <c r="MDS47" s="993"/>
      <c r="MDT47" s="993"/>
      <c r="MDU47" s="993"/>
      <c r="MDV47" s="993"/>
      <c r="MDW47" s="993"/>
      <c r="MDX47" s="993"/>
      <c r="MDY47" s="993"/>
      <c r="MDZ47" s="993"/>
      <c r="MEA47" s="993"/>
      <c r="MEB47" s="993"/>
      <c r="MEC47" s="993"/>
      <c r="MED47" s="993"/>
      <c r="MEE47" s="993"/>
      <c r="MEF47" s="993"/>
      <c r="MEG47" s="993"/>
      <c r="MEH47" s="993"/>
      <c r="MEI47" s="993"/>
      <c r="MEJ47" s="993"/>
      <c r="MEK47" s="993"/>
      <c r="MEL47" s="993"/>
      <c r="MEM47" s="993"/>
      <c r="MEN47" s="993"/>
      <c r="MEO47" s="993"/>
      <c r="MEP47" s="993"/>
      <c r="MEQ47" s="993"/>
      <c r="MER47" s="993"/>
      <c r="MES47" s="993"/>
      <c r="MET47" s="993"/>
      <c r="MEU47" s="993"/>
      <c r="MEV47" s="993"/>
      <c r="MEW47" s="993"/>
      <c r="MEX47" s="993"/>
      <c r="MEY47" s="993"/>
      <c r="MEZ47" s="993"/>
      <c r="MFA47" s="993"/>
      <c r="MFB47" s="993"/>
      <c r="MFC47" s="993"/>
      <c r="MFD47" s="993"/>
      <c r="MFE47" s="993"/>
      <c r="MFF47" s="993"/>
      <c r="MFG47" s="993"/>
      <c r="MFH47" s="993"/>
      <c r="MFI47" s="993"/>
      <c r="MFJ47" s="993"/>
      <c r="MFK47" s="993"/>
      <c r="MFL47" s="993"/>
      <c r="MFM47" s="993"/>
      <c r="MFN47" s="993"/>
      <c r="MFO47" s="993"/>
      <c r="MFP47" s="993"/>
      <c r="MFQ47" s="993"/>
      <c r="MFR47" s="993"/>
      <c r="MFS47" s="993"/>
      <c r="MFT47" s="993"/>
      <c r="MFU47" s="993"/>
      <c r="MFV47" s="993"/>
      <c r="MFW47" s="993"/>
      <c r="MFX47" s="993"/>
      <c r="MFY47" s="993"/>
      <c r="MFZ47" s="993"/>
      <c r="MGA47" s="993"/>
      <c r="MGB47" s="993"/>
      <c r="MGC47" s="993"/>
      <c r="MGD47" s="993"/>
      <c r="MGE47" s="993"/>
      <c r="MGF47" s="993"/>
      <c r="MGG47" s="993"/>
      <c r="MGH47" s="993"/>
      <c r="MGI47" s="993"/>
      <c r="MGJ47" s="993"/>
      <c r="MGK47" s="993"/>
      <c r="MGL47" s="993"/>
      <c r="MGM47" s="993"/>
      <c r="MGN47" s="993"/>
      <c r="MGO47" s="993"/>
      <c r="MGP47" s="993"/>
      <c r="MGQ47" s="993"/>
      <c r="MGR47" s="993"/>
      <c r="MGS47" s="993"/>
      <c r="MGT47" s="993"/>
      <c r="MGU47" s="993"/>
      <c r="MGV47" s="993"/>
      <c r="MGW47" s="993"/>
      <c r="MGX47" s="993"/>
      <c r="MGY47" s="993"/>
      <c r="MGZ47" s="993"/>
      <c r="MHA47" s="993"/>
      <c r="MHB47" s="993"/>
      <c r="MHC47" s="993"/>
      <c r="MHD47" s="993"/>
      <c r="MHE47" s="993"/>
      <c r="MHF47" s="993"/>
      <c r="MHG47" s="993"/>
      <c r="MHH47" s="993"/>
      <c r="MHI47" s="993"/>
      <c r="MHJ47" s="993"/>
      <c r="MHK47" s="993"/>
      <c r="MHL47" s="993"/>
      <c r="MHM47" s="993"/>
      <c r="MHN47" s="993"/>
      <c r="MHO47" s="993"/>
      <c r="MHP47" s="993"/>
      <c r="MHQ47" s="993"/>
      <c r="MHR47" s="993"/>
      <c r="MHS47" s="993"/>
      <c r="MHT47" s="993"/>
      <c r="MHU47" s="993"/>
      <c r="MHV47" s="993"/>
      <c r="MHW47" s="993"/>
      <c r="MHX47" s="993"/>
      <c r="MHY47" s="993"/>
      <c r="MHZ47" s="993"/>
      <c r="MIA47" s="993"/>
      <c r="MIB47" s="993"/>
      <c r="MIC47" s="993"/>
      <c r="MID47" s="993"/>
      <c r="MIE47" s="993"/>
      <c r="MIF47" s="993"/>
      <c r="MIG47" s="993"/>
      <c r="MIH47" s="993"/>
      <c r="MII47" s="993"/>
      <c r="MIJ47" s="993"/>
      <c r="MIK47" s="993"/>
      <c r="MIL47" s="993"/>
      <c r="MIM47" s="993"/>
      <c r="MIN47" s="993"/>
      <c r="MIO47" s="993"/>
      <c r="MIP47" s="993"/>
      <c r="MIQ47" s="993"/>
      <c r="MIR47" s="993"/>
      <c r="MIS47" s="993"/>
      <c r="MIT47" s="993"/>
      <c r="MIU47" s="993"/>
      <c r="MIV47" s="993"/>
      <c r="MIW47" s="993"/>
      <c r="MIX47" s="993"/>
      <c r="MIY47" s="993"/>
      <c r="MIZ47" s="993"/>
      <c r="MJA47" s="993"/>
      <c r="MJB47" s="993"/>
      <c r="MJC47" s="993"/>
      <c r="MJD47" s="993"/>
      <c r="MJE47" s="993"/>
      <c r="MJF47" s="993"/>
      <c r="MJG47" s="993"/>
      <c r="MJH47" s="993"/>
      <c r="MJI47" s="993"/>
      <c r="MJJ47" s="993"/>
      <c r="MJK47" s="993"/>
      <c r="MJL47" s="993"/>
      <c r="MJM47" s="993"/>
      <c r="MJN47" s="993"/>
      <c r="MJO47" s="993"/>
      <c r="MJP47" s="993"/>
      <c r="MJQ47" s="993"/>
      <c r="MJR47" s="993"/>
      <c r="MJS47" s="993"/>
      <c r="MJT47" s="993"/>
      <c r="MJU47" s="993"/>
      <c r="MJV47" s="993"/>
      <c r="MJW47" s="993"/>
      <c r="MJX47" s="993"/>
      <c r="MJY47" s="993"/>
      <c r="MJZ47" s="993"/>
      <c r="MKA47" s="993"/>
      <c r="MKB47" s="993"/>
      <c r="MKC47" s="993"/>
      <c r="MKD47" s="993"/>
      <c r="MKE47" s="993"/>
      <c r="MKF47" s="993"/>
      <c r="MKG47" s="993"/>
      <c r="MKH47" s="993"/>
      <c r="MKI47" s="993"/>
      <c r="MKJ47" s="993"/>
      <c r="MKK47" s="993"/>
      <c r="MKL47" s="993"/>
      <c r="MKM47" s="993"/>
      <c r="MKN47" s="993"/>
      <c r="MKO47" s="993"/>
      <c r="MKP47" s="993"/>
      <c r="MKQ47" s="993"/>
      <c r="MKR47" s="993"/>
      <c r="MKS47" s="993"/>
      <c r="MKT47" s="993"/>
      <c r="MKU47" s="993"/>
      <c r="MKV47" s="993"/>
      <c r="MKW47" s="993"/>
      <c r="MKX47" s="993"/>
      <c r="MKY47" s="993"/>
      <c r="MKZ47" s="993"/>
      <c r="MLA47" s="993"/>
      <c r="MLB47" s="993"/>
      <c r="MLC47" s="993"/>
      <c r="MLD47" s="993"/>
      <c r="MLE47" s="993"/>
      <c r="MLF47" s="993"/>
      <c r="MLG47" s="993"/>
      <c r="MLH47" s="993"/>
      <c r="MLI47" s="993"/>
      <c r="MLJ47" s="993"/>
      <c r="MLK47" s="993"/>
      <c r="MLL47" s="993"/>
      <c r="MLM47" s="993"/>
      <c r="MLN47" s="993"/>
      <c r="MLO47" s="993"/>
      <c r="MLP47" s="993"/>
      <c r="MLQ47" s="993"/>
      <c r="MLR47" s="993"/>
      <c r="MLS47" s="993"/>
      <c r="MLT47" s="993"/>
      <c r="MLU47" s="993"/>
      <c r="MLV47" s="993"/>
      <c r="MLW47" s="993"/>
      <c r="MLX47" s="993"/>
      <c r="MLY47" s="993"/>
      <c r="MLZ47" s="993"/>
      <c r="MMA47" s="993"/>
      <c r="MMB47" s="993"/>
      <c r="MMC47" s="993"/>
      <c r="MMD47" s="993"/>
      <c r="MME47" s="993"/>
      <c r="MMF47" s="993"/>
      <c r="MMG47" s="993"/>
      <c r="MMH47" s="993"/>
      <c r="MMI47" s="993"/>
      <c r="MMJ47" s="993"/>
      <c r="MMK47" s="993"/>
      <c r="MML47" s="993"/>
      <c r="MMM47" s="993"/>
      <c r="MMN47" s="993"/>
      <c r="MMO47" s="993"/>
      <c r="MMP47" s="993"/>
      <c r="MMQ47" s="993"/>
      <c r="MMR47" s="993"/>
      <c r="MMS47" s="993"/>
      <c r="MMT47" s="993"/>
      <c r="MMU47" s="993"/>
      <c r="MMV47" s="993"/>
      <c r="MMW47" s="993"/>
      <c r="MMX47" s="993"/>
      <c r="MMY47" s="993"/>
      <c r="MMZ47" s="993"/>
      <c r="MNA47" s="993"/>
      <c r="MNB47" s="993"/>
      <c r="MNC47" s="993"/>
      <c r="MND47" s="993"/>
      <c r="MNE47" s="993"/>
      <c r="MNF47" s="993"/>
      <c r="MNG47" s="993"/>
      <c r="MNH47" s="993"/>
      <c r="MNI47" s="993"/>
      <c r="MNJ47" s="993"/>
      <c r="MNK47" s="993"/>
      <c r="MNL47" s="993"/>
      <c r="MNM47" s="993"/>
      <c r="MNN47" s="993"/>
      <c r="MNO47" s="993"/>
      <c r="MNP47" s="993"/>
      <c r="MNQ47" s="993"/>
      <c r="MNR47" s="993"/>
      <c r="MNS47" s="993"/>
      <c r="MNT47" s="993"/>
      <c r="MNU47" s="993"/>
      <c r="MNV47" s="993"/>
      <c r="MNW47" s="993"/>
      <c r="MNX47" s="993"/>
      <c r="MNY47" s="993"/>
      <c r="MNZ47" s="993"/>
      <c r="MOA47" s="993"/>
      <c r="MOB47" s="993"/>
      <c r="MOC47" s="993"/>
      <c r="MOD47" s="993"/>
      <c r="MOE47" s="993"/>
      <c r="MOF47" s="993"/>
      <c r="MOG47" s="993"/>
      <c r="MOH47" s="993"/>
      <c r="MOI47" s="993"/>
      <c r="MOJ47" s="993"/>
      <c r="MOK47" s="993"/>
      <c r="MOL47" s="993"/>
      <c r="MOM47" s="993"/>
      <c r="MON47" s="993"/>
      <c r="MOO47" s="993"/>
      <c r="MOP47" s="993"/>
      <c r="MOQ47" s="993"/>
      <c r="MOR47" s="993"/>
      <c r="MOS47" s="993"/>
      <c r="MOT47" s="993"/>
      <c r="MOU47" s="993"/>
      <c r="MOV47" s="993"/>
      <c r="MOW47" s="993"/>
      <c r="MOX47" s="993"/>
      <c r="MOY47" s="993"/>
      <c r="MOZ47" s="993"/>
      <c r="MPA47" s="993"/>
      <c r="MPB47" s="993"/>
      <c r="MPC47" s="993"/>
      <c r="MPD47" s="993"/>
      <c r="MPE47" s="993"/>
      <c r="MPF47" s="993"/>
      <c r="MPG47" s="993"/>
      <c r="MPH47" s="993"/>
      <c r="MPI47" s="993"/>
      <c r="MPJ47" s="993"/>
      <c r="MPK47" s="993"/>
      <c r="MPL47" s="993"/>
      <c r="MPM47" s="993"/>
      <c r="MPN47" s="993"/>
      <c r="MPO47" s="993"/>
      <c r="MPP47" s="993"/>
      <c r="MPQ47" s="993"/>
      <c r="MPR47" s="993"/>
      <c r="MPS47" s="993"/>
      <c r="MPT47" s="993"/>
      <c r="MPU47" s="993"/>
      <c r="MPV47" s="993"/>
      <c r="MPW47" s="993"/>
      <c r="MPX47" s="993"/>
      <c r="MPY47" s="993"/>
      <c r="MPZ47" s="993"/>
      <c r="MQA47" s="993"/>
      <c r="MQB47" s="993"/>
      <c r="MQC47" s="993"/>
      <c r="MQD47" s="993"/>
      <c r="MQE47" s="993"/>
      <c r="MQF47" s="993"/>
      <c r="MQG47" s="993"/>
      <c r="MQH47" s="993"/>
      <c r="MQI47" s="993"/>
      <c r="MQJ47" s="993"/>
      <c r="MQK47" s="993"/>
      <c r="MQL47" s="993"/>
      <c r="MQM47" s="993"/>
      <c r="MQN47" s="993"/>
      <c r="MQO47" s="993"/>
      <c r="MQP47" s="993"/>
      <c r="MQQ47" s="993"/>
      <c r="MQR47" s="993"/>
      <c r="MQS47" s="993"/>
      <c r="MQT47" s="993"/>
      <c r="MQU47" s="993"/>
      <c r="MQV47" s="993"/>
      <c r="MQW47" s="993"/>
      <c r="MQX47" s="993"/>
      <c r="MQY47" s="993"/>
      <c r="MQZ47" s="993"/>
      <c r="MRA47" s="993"/>
      <c r="MRB47" s="993"/>
      <c r="MRC47" s="993"/>
      <c r="MRD47" s="993"/>
      <c r="MRE47" s="993"/>
      <c r="MRF47" s="993"/>
      <c r="MRG47" s="993"/>
      <c r="MRH47" s="993"/>
      <c r="MRI47" s="993"/>
      <c r="MRJ47" s="993"/>
      <c r="MRK47" s="993"/>
      <c r="MRL47" s="993"/>
      <c r="MRM47" s="993"/>
      <c r="MRN47" s="993"/>
      <c r="MRO47" s="993"/>
      <c r="MRP47" s="993"/>
      <c r="MRQ47" s="993"/>
      <c r="MRR47" s="993"/>
      <c r="MRS47" s="993"/>
      <c r="MRT47" s="993"/>
      <c r="MRU47" s="993"/>
      <c r="MRV47" s="993"/>
      <c r="MRW47" s="993"/>
      <c r="MRX47" s="993"/>
      <c r="MRY47" s="993"/>
      <c r="MRZ47" s="993"/>
      <c r="MSA47" s="993"/>
      <c r="MSB47" s="993"/>
      <c r="MSC47" s="993"/>
      <c r="MSD47" s="993"/>
      <c r="MSE47" s="993"/>
      <c r="MSF47" s="993"/>
      <c r="MSG47" s="993"/>
      <c r="MSH47" s="993"/>
      <c r="MSI47" s="993"/>
      <c r="MSJ47" s="993"/>
      <c r="MSK47" s="993"/>
      <c r="MSL47" s="993"/>
      <c r="MSM47" s="993"/>
      <c r="MSN47" s="993"/>
      <c r="MSO47" s="993"/>
      <c r="MSP47" s="993"/>
      <c r="MSQ47" s="993"/>
      <c r="MSR47" s="993"/>
      <c r="MSS47" s="993"/>
      <c r="MST47" s="993"/>
      <c r="MSU47" s="993"/>
      <c r="MSV47" s="993"/>
      <c r="MSW47" s="993"/>
      <c r="MSX47" s="993"/>
      <c r="MSY47" s="993"/>
      <c r="MSZ47" s="993"/>
      <c r="MTA47" s="993"/>
      <c r="MTB47" s="993"/>
      <c r="MTC47" s="993"/>
      <c r="MTD47" s="993"/>
      <c r="MTE47" s="993"/>
      <c r="MTF47" s="993"/>
      <c r="MTG47" s="993"/>
      <c r="MTH47" s="993"/>
      <c r="MTI47" s="993"/>
      <c r="MTJ47" s="993"/>
      <c r="MTK47" s="993"/>
      <c r="MTL47" s="993"/>
      <c r="MTM47" s="993"/>
      <c r="MTN47" s="993"/>
      <c r="MTO47" s="993"/>
      <c r="MTP47" s="993"/>
      <c r="MTQ47" s="993"/>
      <c r="MTR47" s="993"/>
      <c r="MTS47" s="993"/>
      <c r="MTT47" s="993"/>
      <c r="MTU47" s="993"/>
      <c r="MTV47" s="993"/>
      <c r="MTW47" s="993"/>
      <c r="MTX47" s="993"/>
      <c r="MTY47" s="993"/>
      <c r="MTZ47" s="993"/>
      <c r="MUA47" s="993"/>
      <c r="MUB47" s="993"/>
      <c r="MUC47" s="993"/>
      <c r="MUD47" s="993"/>
      <c r="MUE47" s="993"/>
      <c r="MUF47" s="993"/>
      <c r="MUG47" s="993"/>
      <c r="MUH47" s="993"/>
      <c r="MUI47" s="993"/>
      <c r="MUJ47" s="993"/>
      <c r="MUK47" s="993"/>
      <c r="MUL47" s="993"/>
      <c r="MUM47" s="993"/>
      <c r="MUN47" s="993"/>
      <c r="MUO47" s="993"/>
      <c r="MUP47" s="993"/>
      <c r="MUQ47" s="993"/>
      <c r="MUR47" s="993"/>
      <c r="MUS47" s="993"/>
      <c r="MUT47" s="993"/>
      <c r="MUU47" s="993"/>
      <c r="MUV47" s="993"/>
      <c r="MUW47" s="993"/>
      <c r="MUX47" s="993"/>
      <c r="MUY47" s="993"/>
      <c r="MUZ47" s="993"/>
      <c r="MVA47" s="993"/>
      <c r="MVB47" s="993"/>
      <c r="MVC47" s="993"/>
      <c r="MVD47" s="993"/>
      <c r="MVE47" s="993"/>
      <c r="MVF47" s="993"/>
      <c r="MVG47" s="993"/>
      <c r="MVH47" s="993"/>
      <c r="MVI47" s="993"/>
      <c r="MVJ47" s="993"/>
      <c r="MVK47" s="993"/>
      <c r="MVL47" s="993"/>
      <c r="MVM47" s="993"/>
      <c r="MVN47" s="993"/>
      <c r="MVO47" s="993"/>
      <c r="MVP47" s="993"/>
      <c r="MVQ47" s="993"/>
      <c r="MVR47" s="993"/>
      <c r="MVS47" s="993"/>
      <c r="MVT47" s="993"/>
      <c r="MVU47" s="993"/>
      <c r="MVV47" s="993"/>
      <c r="MVW47" s="993"/>
      <c r="MVX47" s="993"/>
      <c r="MVY47" s="993"/>
      <c r="MVZ47" s="993"/>
      <c r="MWA47" s="993"/>
      <c r="MWB47" s="993"/>
      <c r="MWC47" s="993"/>
      <c r="MWD47" s="993"/>
      <c r="MWE47" s="993"/>
      <c r="MWF47" s="993"/>
      <c r="MWG47" s="993"/>
      <c r="MWH47" s="993"/>
      <c r="MWI47" s="993"/>
      <c r="MWJ47" s="993"/>
      <c r="MWK47" s="993"/>
      <c r="MWL47" s="993"/>
      <c r="MWM47" s="993"/>
      <c r="MWN47" s="993"/>
      <c r="MWO47" s="993"/>
      <c r="MWP47" s="993"/>
      <c r="MWQ47" s="993"/>
      <c r="MWR47" s="993"/>
      <c r="MWS47" s="993"/>
      <c r="MWT47" s="993"/>
      <c r="MWU47" s="993"/>
      <c r="MWV47" s="993"/>
      <c r="MWW47" s="993"/>
      <c r="MWX47" s="993"/>
      <c r="MWY47" s="993"/>
      <c r="MWZ47" s="993"/>
      <c r="MXA47" s="993"/>
      <c r="MXB47" s="993"/>
      <c r="MXC47" s="993"/>
      <c r="MXD47" s="993"/>
      <c r="MXE47" s="993"/>
      <c r="MXF47" s="993"/>
      <c r="MXG47" s="993"/>
      <c r="MXH47" s="993"/>
      <c r="MXI47" s="993"/>
      <c r="MXJ47" s="993"/>
      <c r="MXK47" s="993"/>
      <c r="MXL47" s="993"/>
      <c r="MXM47" s="993"/>
      <c r="MXN47" s="993"/>
      <c r="MXO47" s="993"/>
      <c r="MXP47" s="993"/>
      <c r="MXQ47" s="993"/>
      <c r="MXR47" s="993"/>
      <c r="MXS47" s="993"/>
      <c r="MXT47" s="993"/>
      <c r="MXU47" s="993"/>
      <c r="MXV47" s="993"/>
      <c r="MXW47" s="993"/>
      <c r="MXX47" s="993"/>
      <c r="MXY47" s="993"/>
      <c r="MXZ47" s="993"/>
      <c r="MYA47" s="993"/>
      <c r="MYB47" s="993"/>
      <c r="MYC47" s="993"/>
      <c r="MYD47" s="993"/>
      <c r="MYE47" s="993"/>
      <c r="MYF47" s="993"/>
      <c r="MYG47" s="993"/>
      <c r="MYH47" s="993"/>
      <c r="MYI47" s="993"/>
      <c r="MYJ47" s="993"/>
      <c r="MYK47" s="993"/>
      <c r="MYL47" s="993"/>
      <c r="MYM47" s="993"/>
      <c r="MYN47" s="993"/>
      <c r="MYO47" s="993"/>
      <c r="MYP47" s="993"/>
      <c r="MYQ47" s="993"/>
      <c r="MYR47" s="993"/>
      <c r="MYS47" s="993"/>
      <c r="MYT47" s="993"/>
      <c r="MYU47" s="993"/>
      <c r="MYV47" s="993"/>
      <c r="MYW47" s="993"/>
      <c r="MYX47" s="993"/>
      <c r="MYY47" s="993"/>
      <c r="MYZ47" s="993"/>
      <c r="MZA47" s="993"/>
      <c r="MZB47" s="993"/>
      <c r="MZC47" s="993"/>
      <c r="MZD47" s="993"/>
      <c r="MZE47" s="993"/>
      <c r="MZF47" s="993"/>
      <c r="MZG47" s="993"/>
      <c r="MZH47" s="993"/>
      <c r="MZI47" s="993"/>
      <c r="MZJ47" s="993"/>
      <c r="MZK47" s="993"/>
      <c r="MZL47" s="993"/>
      <c r="MZM47" s="993"/>
      <c r="MZN47" s="993"/>
      <c r="MZO47" s="993"/>
      <c r="MZP47" s="993"/>
      <c r="MZQ47" s="993"/>
      <c r="MZR47" s="993"/>
      <c r="MZS47" s="993"/>
      <c r="MZT47" s="993"/>
      <c r="MZU47" s="993"/>
      <c r="MZV47" s="993"/>
      <c r="MZW47" s="993"/>
      <c r="MZX47" s="993"/>
      <c r="MZY47" s="993"/>
      <c r="MZZ47" s="993"/>
      <c r="NAA47" s="993"/>
      <c r="NAB47" s="993"/>
      <c r="NAC47" s="993"/>
      <c r="NAD47" s="993"/>
      <c r="NAE47" s="993"/>
      <c r="NAF47" s="993"/>
      <c r="NAG47" s="993"/>
      <c r="NAH47" s="993"/>
      <c r="NAI47" s="993"/>
      <c r="NAJ47" s="993"/>
      <c r="NAK47" s="993"/>
      <c r="NAL47" s="993"/>
      <c r="NAM47" s="993"/>
      <c r="NAN47" s="993"/>
      <c r="NAO47" s="993"/>
      <c r="NAP47" s="993"/>
      <c r="NAQ47" s="993"/>
      <c r="NAR47" s="993"/>
      <c r="NAS47" s="993"/>
      <c r="NAT47" s="993"/>
      <c r="NAU47" s="993"/>
      <c r="NAV47" s="993"/>
      <c r="NAW47" s="993"/>
      <c r="NAX47" s="993"/>
      <c r="NAY47" s="993"/>
      <c r="NAZ47" s="993"/>
      <c r="NBA47" s="993"/>
      <c r="NBB47" s="993"/>
      <c r="NBC47" s="993"/>
      <c r="NBD47" s="993"/>
      <c r="NBE47" s="993"/>
      <c r="NBF47" s="993"/>
      <c r="NBG47" s="993"/>
      <c r="NBH47" s="993"/>
      <c r="NBI47" s="993"/>
      <c r="NBJ47" s="993"/>
      <c r="NBK47" s="993"/>
      <c r="NBL47" s="993"/>
      <c r="NBM47" s="993"/>
      <c r="NBN47" s="993"/>
      <c r="NBO47" s="993"/>
      <c r="NBP47" s="993"/>
      <c r="NBQ47" s="993"/>
      <c r="NBR47" s="993"/>
      <c r="NBS47" s="993"/>
      <c r="NBT47" s="993"/>
      <c r="NBU47" s="993"/>
      <c r="NBV47" s="993"/>
      <c r="NBW47" s="993"/>
      <c r="NBX47" s="993"/>
      <c r="NBY47" s="993"/>
      <c r="NBZ47" s="993"/>
      <c r="NCA47" s="993"/>
      <c r="NCB47" s="993"/>
      <c r="NCC47" s="993"/>
      <c r="NCD47" s="993"/>
      <c r="NCE47" s="993"/>
      <c r="NCF47" s="993"/>
      <c r="NCG47" s="993"/>
      <c r="NCH47" s="993"/>
      <c r="NCI47" s="993"/>
      <c r="NCJ47" s="993"/>
      <c r="NCK47" s="993"/>
      <c r="NCL47" s="993"/>
      <c r="NCM47" s="993"/>
      <c r="NCN47" s="993"/>
      <c r="NCO47" s="993"/>
      <c r="NCP47" s="993"/>
      <c r="NCQ47" s="993"/>
      <c r="NCR47" s="993"/>
      <c r="NCS47" s="993"/>
      <c r="NCT47" s="993"/>
      <c r="NCU47" s="993"/>
      <c r="NCV47" s="993"/>
      <c r="NCW47" s="993"/>
      <c r="NCX47" s="993"/>
      <c r="NCY47" s="993"/>
      <c r="NCZ47" s="993"/>
      <c r="NDA47" s="993"/>
      <c r="NDB47" s="993"/>
      <c r="NDC47" s="993"/>
      <c r="NDD47" s="993"/>
      <c r="NDE47" s="993"/>
      <c r="NDF47" s="993"/>
      <c r="NDG47" s="993"/>
      <c r="NDH47" s="993"/>
      <c r="NDI47" s="993"/>
      <c r="NDJ47" s="993"/>
      <c r="NDK47" s="993"/>
      <c r="NDL47" s="993"/>
      <c r="NDM47" s="993"/>
      <c r="NDN47" s="993"/>
      <c r="NDO47" s="993"/>
      <c r="NDP47" s="993"/>
      <c r="NDQ47" s="993"/>
      <c r="NDR47" s="993"/>
      <c r="NDS47" s="993"/>
      <c r="NDT47" s="993"/>
      <c r="NDU47" s="993"/>
      <c r="NDV47" s="993"/>
      <c r="NDW47" s="993"/>
      <c r="NDX47" s="993"/>
      <c r="NDY47" s="993"/>
      <c r="NDZ47" s="993"/>
      <c r="NEA47" s="993"/>
      <c r="NEB47" s="993"/>
      <c r="NEC47" s="993"/>
      <c r="NED47" s="993"/>
      <c r="NEE47" s="993"/>
      <c r="NEF47" s="993"/>
      <c r="NEG47" s="993"/>
      <c r="NEH47" s="993"/>
      <c r="NEI47" s="993"/>
      <c r="NEJ47" s="993"/>
      <c r="NEK47" s="993"/>
      <c r="NEL47" s="993"/>
      <c r="NEM47" s="993"/>
      <c r="NEN47" s="993"/>
      <c r="NEO47" s="993"/>
      <c r="NEP47" s="993"/>
      <c r="NEQ47" s="993"/>
      <c r="NER47" s="993"/>
      <c r="NES47" s="993"/>
      <c r="NET47" s="993"/>
      <c r="NEU47" s="993"/>
      <c r="NEV47" s="993"/>
      <c r="NEW47" s="993"/>
      <c r="NEX47" s="993"/>
      <c r="NEY47" s="993"/>
      <c r="NEZ47" s="993"/>
      <c r="NFA47" s="993"/>
      <c r="NFB47" s="993"/>
      <c r="NFC47" s="993"/>
      <c r="NFD47" s="993"/>
      <c r="NFE47" s="993"/>
      <c r="NFF47" s="993"/>
      <c r="NFG47" s="993"/>
      <c r="NFH47" s="993"/>
      <c r="NFI47" s="993"/>
      <c r="NFJ47" s="993"/>
      <c r="NFK47" s="993"/>
      <c r="NFL47" s="993"/>
      <c r="NFM47" s="993"/>
      <c r="NFN47" s="993"/>
      <c r="NFO47" s="993"/>
      <c r="NFP47" s="993"/>
      <c r="NFQ47" s="993"/>
      <c r="NFR47" s="993"/>
      <c r="NFS47" s="993"/>
      <c r="NFT47" s="993"/>
      <c r="NFU47" s="993"/>
      <c r="NFV47" s="993"/>
      <c r="NFW47" s="993"/>
      <c r="NFX47" s="993"/>
      <c r="NFY47" s="993"/>
      <c r="NFZ47" s="993"/>
      <c r="NGA47" s="993"/>
      <c r="NGB47" s="993"/>
      <c r="NGC47" s="993"/>
      <c r="NGD47" s="993"/>
      <c r="NGE47" s="993"/>
      <c r="NGF47" s="993"/>
      <c r="NGG47" s="993"/>
      <c r="NGH47" s="993"/>
      <c r="NGI47" s="993"/>
      <c r="NGJ47" s="993"/>
      <c r="NGK47" s="993"/>
      <c r="NGL47" s="993"/>
      <c r="NGM47" s="993"/>
      <c r="NGN47" s="993"/>
      <c r="NGO47" s="993"/>
      <c r="NGP47" s="993"/>
      <c r="NGQ47" s="993"/>
      <c r="NGR47" s="993"/>
      <c r="NGS47" s="993"/>
      <c r="NGT47" s="993"/>
      <c r="NGU47" s="993"/>
      <c r="NGV47" s="993"/>
      <c r="NGW47" s="993"/>
      <c r="NGX47" s="993"/>
      <c r="NGY47" s="993"/>
      <c r="NGZ47" s="993"/>
      <c r="NHA47" s="993"/>
      <c r="NHB47" s="993"/>
      <c r="NHC47" s="993"/>
      <c r="NHD47" s="993"/>
      <c r="NHE47" s="993"/>
      <c r="NHF47" s="993"/>
      <c r="NHG47" s="993"/>
      <c r="NHH47" s="993"/>
      <c r="NHI47" s="993"/>
      <c r="NHJ47" s="993"/>
      <c r="NHK47" s="993"/>
      <c r="NHL47" s="993"/>
      <c r="NHM47" s="993"/>
      <c r="NHN47" s="993"/>
      <c r="NHO47" s="993"/>
      <c r="NHP47" s="993"/>
      <c r="NHQ47" s="993"/>
      <c r="NHR47" s="993"/>
      <c r="NHS47" s="993"/>
      <c r="NHT47" s="993"/>
      <c r="NHU47" s="993"/>
      <c r="NHV47" s="993"/>
      <c r="NHW47" s="993"/>
      <c r="NHX47" s="993"/>
      <c r="NHY47" s="993"/>
      <c r="NHZ47" s="993"/>
      <c r="NIA47" s="993"/>
      <c r="NIB47" s="993"/>
      <c r="NIC47" s="993"/>
      <c r="NID47" s="993"/>
      <c r="NIE47" s="993"/>
      <c r="NIF47" s="993"/>
      <c r="NIG47" s="993"/>
      <c r="NIH47" s="993"/>
      <c r="NII47" s="993"/>
      <c r="NIJ47" s="993"/>
      <c r="NIK47" s="993"/>
      <c r="NIL47" s="993"/>
      <c r="NIM47" s="993"/>
      <c r="NIN47" s="993"/>
      <c r="NIO47" s="993"/>
      <c r="NIP47" s="993"/>
      <c r="NIQ47" s="993"/>
      <c r="NIR47" s="993"/>
      <c r="NIS47" s="993"/>
      <c r="NIT47" s="993"/>
      <c r="NIU47" s="993"/>
      <c r="NIV47" s="993"/>
      <c r="NIW47" s="993"/>
      <c r="NIX47" s="993"/>
      <c r="NIY47" s="993"/>
      <c r="NIZ47" s="993"/>
      <c r="NJA47" s="993"/>
      <c r="NJB47" s="993"/>
      <c r="NJC47" s="993"/>
      <c r="NJD47" s="993"/>
      <c r="NJE47" s="993"/>
      <c r="NJF47" s="993"/>
      <c r="NJG47" s="993"/>
      <c r="NJH47" s="993"/>
      <c r="NJI47" s="993"/>
      <c r="NJJ47" s="993"/>
      <c r="NJK47" s="993"/>
      <c r="NJL47" s="993"/>
      <c r="NJM47" s="993"/>
      <c r="NJN47" s="993"/>
      <c r="NJO47" s="993"/>
      <c r="NJP47" s="993"/>
      <c r="NJQ47" s="993"/>
      <c r="NJR47" s="993"/>
      <c r="NJS47" s="993"/>
      <c r="NJT47" s="993"/>
      <c r="NJU47" s="993"/>
      <c r="NJV47" s="993"/>
      <c r="NJW47" s="993"/>
      <c r="NJX47" s="993"/>
      <c r="NJY47" s="993"/>
      <c r="NJZ47" s="993"/>
      <c r="NKA47" s="993"/>
      <c r="NKB47" s="993"/>
      <c r="NKC47" s="993"/>
      <c r="NKD47" s="993"/>
      <c r="NKE47" s="993"/>
      <c r="NKF47" s="993"/>
      <c r="NKG47" s="993"/>
      <c r="NKH47" s="993"/>
      <c r="NKI47" s="993"/>
      <c r="NKJ47" s="993"/>
      <c r="NKK47" s="993"/>
      <c r="NKL47" s="993"/>
      <c r="NKM47" s="993"/>
      <c r="NKN47" s="993"/>
      <c r="NKO47" s="993"/>
      <c r="NKP47" s="993"/>
      <c r="NKQ47" s="993"/>
      <c r="NKR47" s="993"/>
      <c r="NKS47" s="993"/>
      <c r="NKT47" s="993"/>
      <c r="NKU47" s="993"/>
      <c r="NKV47" s="993"/>
      <c r="NKW47" s="993"/>
      <c r="NKX47" s="993"/>
      <c r="NKY47" s="993"/>
      <c r="NKZ47" s="993"/>
      <c r="NLA47" s="993"/>
      <c r="NLB47" s="993"/>
      <c r="NLC47" s="993"/>
      <c r="NLD47" s="993"/>
      <c r="NLE47" s="993"/>
      <c r="NLF47" s="993"/>
      <c r="NLG47" s="993"/>
      <c r="NLH47" s="993"/>
      <c r="NLI47" s="993"/>
      <c r="NLJ47" s="993"/>
      <c r="NLK47" s="993"/>
      <c r="NLL47" s="993"/>
      <c r="NLM47" s="993"/>
      <c r="NLN47" s="993"/>
      <c r="NLO47" s="993"/>
      <c r="NLP47" s="993"/>
      <c r="NLQ47" s="993"/>
      <c r="NLR47" s="993"/>
      <c r="NLS47" s="993"/>
      <c r="NLT47" s="993"/>
      <c r="NLU47" s="993"/>
      <c r="NLV47" s="993"/>
      <c r="NLW47" s="993"/>
      <c r="NLX47" s="993"/>
      <c r="NLY47" s="993"/>
      <c r="NLZ47" s="993"/>
      <c r="NMA47" s="993"/>
      <c r="NMB47" s="993"/>
      <c r="NMC47" s="993"/>
      <c r="NMD47" s="993"/>
      <c r="NME47" s="993"/>
      <c r="NMF47" s="993"/>
      <c r="NMG47" s="993"/>
      <c r="NMH47" s="993"/>
      <c r="NMI47" s="993"/>
      <c r="NMJ47" s="993"/>
      <c r="NMK47" s="993"/>
      <c r="NML47" s="993"/>
      <c r="NMM47" s="993"/>
      <c r="NMN47" s="993"/>
      <c r="NMO47" s="993"/>
      <c r="NMP47" s="993"/>
      <c r="NMQ47" s="993"/>
      <c r="NMR47" s="993"/>
      <c r="NMS47" s="993"/>
      <c r="NMT47" s="993"/>
      <c r="NMU47" s="993"/>
      <c r="NMV47" s="993"/>
      <c r="NMW47" s="993"/>
      <c r="NMX47" s="993"/>
      <c r="NMY47" s="993"/>
      <c r="NMZ47" s="993"/>
      <c r="NNA47" s="993"/>
      <c r="NNB47" s="993"/>
      <c r="NNC47" s="993"/>
      <c r="NND47" s="993"/>
      <c r="NNE47" s="993"/>
      <c r="NNF47" s="993"/>
      <c r="NNG47" s="993"/>
      <c r="NNH47" s="993"/>
      <c r="NNI47" s="993"/>
      <c r="NNJ47" s="993"/>
      <c r="NNK47" s="993"/>
      <c r="NNL47" s="993"/>
      <c r="NNM47" s="993"/>
      <c r="NNN47" s="993"/>
      <c r="NNO47" s="993"/>
      <c r="NNP47" s="993"/>
      <c r="NNQ47" s="993"/>
      <c r="NNR47" s="993"/>
      <c r="NNS47" s="993"/>
      <c r="NNT47" s="993"/>
      <c r="NNU47" s="993"/>
      <c r="NNV47" s="993"/>
      <c r="NNW47" s="993"/>
      <c r="NNX47" s="993"/>
      <c r="NNY47" s="993"/>
      <c r="NNZ47" s="993"/>
      <c r="NOA47" s="993"/>
      <c r="NOB47" s="993"/>
      <c r="NOC47" s="993"/>
      <c r="NOD47" s="993"/>
      <c r="NOE47" s="993"/>
      <c r="NOF47" s="993"/>
      <c r="NOG47" s="993"/>
      <c r="NOH47" s="993"/>
      <c r="NOI47" s="993"/>
      <c r="NOJ47" s="993"/>
      <c r="NOK47" s="993"/>
      <c r="NOL47" s="993"/>
      <c r="NOM47" s="993"/>
      <c r="NON47" s="993"/>
      <c r="NOO47" s="993"/>
      <c r="NOP47" s="993"/>
      <c r="NOQ47" s="993"/>
      <c r="NOR47" s="993"/>
      <c r="NOS47" s="993"/>
      <c r="NOT47" s="993"/>
      <c r="NOU47" s="993"/>
      <c r="NOV47" s="993"/>
      <c r="NOW47" s="993"/>
      <c r="NOX47" s="993"/>
      <c r="NOY47" s="993"/>
      <c r="NOZ47" s="993"/>
      <c r="NPA47" s="993"/>
      <c r="NPB47" s="993"/>
      <c r="NPC47" s="993"/>
      <c r="NPD47" s="993"/>
      <c r="NPE47" s="993"/>
      <c r="NPF47" s="993"/>
      <c r="NPG47" s="993"/>
      <c r="NPH47" s="993"/>
      <c r="NPI47" s="993"/>
      <c r="NPJ47" s="993"/>
      <c r="NPK47" s="993"/>
      <c r="NPL47" s="993"/>
      <c r="NPM47" s="993"/>
      <c r="NPN47" s="993"/>
      <c r="NPO47" s="993"/>
      <c r="NPP47" s="993"/>
      <c r="NPQ47" s="993"/>
      <c r="NPR47" s="993"/>
      <c r="NPS47" s="993"/>
      <c r="NPT47" s="993"/>
      <c r="NPU47" s="993"/>
      <c r="NPV47" s="993"/>
      <c r="NPW47" s="993"/>
      <c r="NPX47" s="993"/>
      <c r="NPY47" s="993"/>
      <c r="NPZ47" s="993"/>
      <c r="NQA47" s="993"/>
      <c r="NQB47" s="993"/>
      <c r="NQC47" s="993"/>
      <c r="NQD47" s="993"/>
      <c r="NQE47" s="993"/>
      <c r="NQF47" s="993"/>
      <c r="NQG47" s="993"/>
      <c r="NQH47" s="993"/>
      <c r="NQI47" s="993"/>
      <c r="NQJ47" s="993"/>
      <c r="NQK47" s="993"/>
      <c r="NQL47" s="993"/>
      <c r="NQM47" s="993"/>
      <c r="NQN47" s="993"/>
      <c r="NQO47" s="993"/>
      <c r="NQP47" s="993"/>
      <c r="NQQ47" s="993"/>
      <c r="NQR47" s="993"/>
      <c r="NQS47" s="993"/>
      <c r="NQT47" s="993"/>
      <c r="NQU47" s="993"/>
      <c r="NQV47" s="993"/>
      <c r="NQW47" s="993"/>
      <c r="NQX47" s="993"/>
      <c r="NQY47" s="993"/>
      <c r="NQZ47" s="993"/>
      <c r="NRA47" s="993"/>
      <c r="NRB47" s="993"/>
      <c r="NRC47" s="993"/>
      <c r="NRD47" s="993"/>
      <c r="NRE47" s="993"/>
      <c r="NRF47" s="993"/>
      <c r="NRG47" s="993"/>
      <c r="NRH47" s="993"/>
      <c r="NRI47" s="993"/>
      <c r="NRJ47" s="993"/>
      <c r="NRK47" s="993"/>
      <c r="NRL47" s="993"/>
      <c r="NRM47" s="993"/>
      <c r="NRN47" s="993"/>
      <c r="NRO47" s="993"/>
      <c r="NRP47" s="993"/>
      <c r="NRQ47" s="993"/>
      <c r="NRR47" s="993"/>
      <c r="NRS47" s="993"/>
      <c r="NRT47" s="993"/>
      <c r="NRU47" s="993"/>
      <c r="NRV47" s="993"/>
      <c r="NRW47" s="993"/>
      <c r="NRX47" s="993"/>
      <c r="NRY47" s="993"/>
      <c r="NRZ47" s="993"/>
      <c r="NSA47" s="993"/>
      <c r="NSB47" s="993"/>
      <c r="NSC47" s="993"/>
      <c r="NSD47" s="993"/>
      <c r="NSE47" s="993"/>
      <c r="NSF47" s="993"/>
      <c r="NSG47" s="993"/>
      <c r="NSH47" s="993"/>
      <c r="NSI47" s="993"/>
      <c r="NSJ47" s="993"/>
      <c r="NSK47" s="993"/>
      <c r="NSL47" s="993"/>
      <c r="NSM47" s="993"/>
      <c r="NSN47" s="993"/>
      <c r="NSO47" s="993"/>
      <c r="NSP47" s="993"/>
      <c r="NSQ47" s="993"/>
      <c r="NSR47" s="993"/>
      <c r="NSS47" s="993"/>
      <c r="NST47" s="993"/>
      <c r="NSU47" s="993"/>
      <c r="NSV47" s="993"/>
      <c r="NSW47" s="993"/>
      <c r="NSX47" s="993"/>
      <c r="NSY47" s="993"/>
      <c r="NSZ47" s="993"/>
      <c r="NTA47" s="993"/>
      <c r="NTB47" s="993"/>
      <c r="NTC47" s="993"/>
      <c r="NTD47" s="993"/>
      <c r="NTE47" s="993"/>
      <c r="NTF47" s="993"/>
      <c r="NTG47" s="993"/>
      <c r="NTH47" s="993"/>
      <c r="NTI47" s="993"/>
      <c r="NTJ47" s="993"/>
      <c r="NTK47" s="993"/>
      <c r="NTL47" s="993"/>
      <c r="NTM47" s="993"/>
      <c r="NTN47" s="993"/>
      <c r="NTO47" s="993"/>
      <c r="NTP47" s="993"/>
      <c r="NTQ47" s="993"/>
      <c r="NTR47" s="993"/>
      <c r="NTS47" s="993"/>
      <c r="NTT47" s="993"/>
      <c r="NTU47" s="993"/>
      <c r="NTV47" s="993"/>
      <c r="NTW47" s="993"/>
      <c r="NTX47" s="993"/>
      <c r="NTY47" s="993"/>
      <c r="NTZ47" s="993"/>
      <c r="NUA47" s="993"/>
      <c r="NUB47" s="993"/>
      <c r="NUC47" s="993"/>
      <c r="NUD47" s="993"/>
      <c r="NUE47" s="993"/>
      <c r="NUF47" s="993"/>
      <c r="NUG47" s="993"/>
      <c r="NUH47" s="993"/>
      <c r="NUI47" s="993"/>
      <c r="NUJ47" s="993"/>
      <c r="NUK47" s="993"/>
      <c r="NUL47" s="993"/>
      <c r="NUM47" s="993"/>
      <c r="NUN47" s="993"/>
      <c r="NUO47" s="993"/>
      <c r="NUP47" s="993"/>
      <c r="NUQ47" s="993"/>
      <c r="NUR47" s="993"/>
      <c r="NUS47" s="993"/>
      <c r="NUT47" s="993"/>
      <c r="NUU47" s="993"/>
      <c r="NUV47" s="993"/>
      <c r="NUW47" s="993"/>
      <c r="NUX47" s="993"/>
      <c r="NUY47" s="993"/>
      <c r="NUZ47" s="993"/>
      <c r="NVA47" s="993"/>
      <c r="NVB47" s="993"/>
      <c r="NVC47" s="993"/>
      <c r="NVD47" s="993"/>
      <c r="NVE47" s="993"/>
      <c r="NVF47" s="993"/>
      <c r="NVG47" s="993"/>
      <c r="NVH47" s="993"/>
      <c r="NVI47" s="993"/>
      <c r="NVJ47" s="993"/>
      <c r="NVK47" s="993"/>
      <c r="NVL47" s="993"/>
      <c r="NVM47" s="993"/>
      <c r="NVN47" s="993"/>
      <c r="NVO47" s="993"/>
      <c r="NVP47" s="993"/>
      <c r="NVQ47" s="993"/>
      <c r="NVR47" s="993"/>
      <c r="NVS47" s="993"/>
      <c r="NVT47" s="993"/>
      <c r="NVU47" s="993"/>
      <c r="NVV47" s="993"/>
      <c r="NVW47" s="993"/>
      <c r="NVX47" s="993"/>
      <c r="NVY47" s="993"/>
      <c r="NVZ47" s="993"/>
      <c r="NWA47" s="993"/>
      <c r="NWB47" s="993"/>
      <c r="NWC47" s="993"/>
      <c r="NWD47" s="993"/>
      <c r="NWE47" s="993"/>
      <c r="NWF47" s="993"/>
      <c r="NWG47" s="993"/>
      <c r="NWH47" s="993"/>
      <c r="NWI47" s="993"/>
      <c r="NWJ47" s="993"/>
      <c r="NWK47" s="993"/>
      <c r="NWL47" s="993"/>
      <c r="NWM47" s="993"/>
      <c r="NWN47" s="993"/>
      <c r="NWO47" s="993"/>
      <c r="NWP47" s="993"/>
      <c r="NWQ47" s="993"/>
      <c r="NWR47" s="993"/>
      <c r="NWS47" s="993"/>
      <c r="NWT47" s="993"/>
      <c r="NWU47" s="993"/>
      <c r="NWV47" s="993"/>
      <c r="NWW47" s="993"/>
      <c r="NWX47" s="993"/>
      <c r="NWY47" s="993"/>
      <c r="NWZ47" s="993"/>
      <c r="NXA47" s="993"/>
      <c r="NXB47" s="993"/>
      <c r="NXC47" s="993"/>
      <c r="NXD47" s="993"/>
      <c r="NXE47" s="993"/>
      <c r="NXF47" s="993"/>
      <c r="NXG47" s="993"/>
      <c r="NXH47" s="993"/>
      <c r="NXI47" s="993"/>
      <c r="NXJ47" s="993"/>
      <c r="NXK47" s="993"/>
      <c r="NXL47" s="993"/>
      <c r="NXM47" s="993"/>
      <c r="NXN47" s="993"/>
      <c r="NXO47" s="993"/>
      <c r="NXP47" s="993"/>
      <c r="NXQ47" s="993"/>
      <c r="NXR47" s="993"/>
      <c r="NXS47" s="993"/>
      <c r="NXT47" s="993"/>
      <c r="NXU47" s="993"/>
      <c r="NXV47" s="993"/>
      <c r="NXW47" s="993"/>
      <c r="NXX47" s="993"/>
      <c r="NXY47" s="993"/>
      <c r="NXZ47" s="993"/>
      <c r="NYA47" s="993"/>
      <c r="NYB47" s="993"/>
      <c r="NYC47" s="993"/>
      <c r="NYD47" s="993"/>
      <c r="NYE47" s="993"/>
      <c r="NYF47" s="993"/>
      <c r="NYG47" s="993"/>
      <c r="NYH47" s="993"/>
      <c r="NYI47" s="993"/>
      <c r="NYJ47" s="993"/>
      <c r="NYK47" s="993"/>
      <c r="NYL47" s="993"/>
      <c r="NYM47" s="993"/>
      <c r="NYN47" s="993"/>
      <c r="NYO47" s="993"/>
      <c r="NYP47" s="993"/>
      <c r="NYQ47" s="993"/>
      <c r="NYR47" s="993"/>
      <c r="NYS47" s="993"/>
      <c r="NYT47" s="993"/>
      <c r="NYU47" s="993"/>
      <c r="NYV47" s="993"/>
      <c r="NYW47" s="993"/>
      <c r="NYX47" s="993"/>
      <c r="NYY47" s="993"/>
      <c r="NYZ47" s="993"/>
      <c r="NZA47" s="993"/>
      <c r="NZB47" s="993"/>
      <c r="NZC47" s="993"/>
      <c r="NZD47" s="993"/>
      <c r="NZE47" s="993"/>
      <c r="NZF47" s="993"/>
      <c r="NZG47" s="993"/>
      <c r="NZH47" s="993"/>
      <c r="NZI47" s="993"/>
      <c r="NZJ47" s="993"/>
      <c r="NZK47" s="993"/>
      <c r="NZL47" s="993"/>
      <c r="NZM47" s="993"/>
      <c r="NZN47" s="993"/>
      <c r="NZO47" s="993"/>
      <c r="NZP47" s="993"/>
      <c r="NZQ47" s="993"/>
      <c r="NZR47" s="993"/>
      <c r="NZS47" s="993"/>
      <c r="NZT47" s="993"/>
      <c r="NZU47" s="993"/>
      <c r="NZV47" s="993"/>
      <c r="NZW47" s="993"/>
      <c r="NZX47" s="993"/>
      <c r="NZY47" s="993"/>
      <c r="NZZ47" s="993"/>
      <c r="OAA47" s="993"/>
      <c r="OAB47" s="993"/>
      <c r="OAC47" s="993"/>
      <c r="OAD47" s="993"/>
      <c r="OAE47" s="993"/>
      <c r="OAF47" s="993"/>
      <c r="OAG47" s="993"/>
      <c r="OAH47" s="993"/>
      <c r="OAI47" s="993"/>
      <c r="OAJ47" s="993"/>
      <c r="OAK47" s="993"/>
      <c r="OAL47" s="993"/>
      <c r="OAM47" s="993"/>
      <c r="OAN47" s="993"/>
      <c r="OAO47" s="993"/>
      <c r="OAP47" s="993"/>
      <c r="OAQ47" s="993"/>
      <c r="OAR47" s="993"/>
      <c r="OAS47" s="993"/>
      <c r="OAT47" s="993"/>
      <c r="OAU47" s="993"/>
      <c r="OAV47" s="993"/>
      <c r="OAW47" s="993"/>
      <c r="OAX47" s="993"/>
      <c r="OAY47" s="993"/>
      <c r="OAZ47" s="993"/>
      <c r="OBA47" s="993"/>
      <c r="OBB47" s="993"/>
      <c r="OBC47" s="993"/>
      <c r="OBD47" s="993"/>
      <c r="OBE47" s="993"/>
      <c r="OBF47" s="993"/>
      <c r="OBG47" s="993"/>
      <c r="OBH47" s="993"/>
      <c r="OBI47" s="993"/>
      <c r="OBJ47" s="993"/>
      <c r="OBK47" s="993"/>
      <c r="OBL47" s="993"/>
      <c r="OBM47" s="993"/>
      <c r="OBN47" s="993"/>
      <c r="OBO47" s="993"/>
      <c r="OBP47" s="993"/>
      <c r="OBQ47" s="993"/>
      <c r="OBR47" s="993"/>
      <c r="OBS47" s="993"/>
      <c r="OBT47" s="993"/>
      <c r="OBU47" s="993"/>
      <c r="OBV47" s="993"/>
      <c r="OBW47" s="993"/>
      <c r="OBX47" s="993"/>
      <c r="OBY47" s="993"/>
      <c r="OBZ47" s="993"/>
      <c r="OCA47" s="993"/>
      <c r="OCB47" s="993"/>
      <c r="OCC47" s="993"/>
      <c r="OCD47" s="993"/>
      <c r="OCE47" s="993"/>
      <c r="OCF47" s="993"/>
      <c r="OCG47" s="993"/>
      <c r="OCH47" s="993"/>
      <c r="OCI47" s="993"/>
      <c r="OCJ47" s="993"/>
      <c r="OCK47" s="993"/>
      <c r="OCL47" s="993"/>
      <c r="OCM47" s="993"/>
      <c r="OCN47" s="993"/>
      <c r="OCO47" s="993"/>
      <c r="OCP47" s="993"/>
      <c r="OCQ47" s="993"/>
      <c r="OCR47" s="993"/>
      <c r="OCS47" s="993"/>
      <c r="OCT47" s="993"/>
      <c r="OCU47" s="993"/>
      <c r="OCV47" s="993"/>
      <c r="OCW47" s="993"/>
      <c r="OCX47" s="993"/>
      <c r="OCY47" s="993"/>
      <c r="OCZ47" s="993"/>
      <c r="ODA47" s="993"/>
      <c r="ODB47" s="993"/>
      <c r="ODC47" s="993"/>
      <c r="ODD47" s="993"/>
      <c r="ODE47" s="993"/>
      <c r="ODF47" s="993"/>
      <c r="ODG47" s="993"/>
      <c r="ODH47" s="993"/>
      <c r="ODI47" s="993"/>
      <c r="ODJ47" s="993"/>
      <c r="ODK47" s="993"/>
      <c r="ODL47" s="993"/>
      <c r="ODM47" s="993"/>
      <c r="ODN47" s="993"/>
      <c r="ODO47" s="993"/>
      <c r="ODP47" s="993"/>
      <c r="ODQ47" s="993"/>
      <c r="ODR47" s="993"/>
      <c r="ODS47" s="993"/>
      <c r="ODT47" s="993"/>
      <c r="ODU47" s="993"/>
      <c r="ODV47" s="993"/>
      <c r="ODW47" s="993"/>
      <c r="ODX47" s="993"/>
      <c r="ODY47" s="993"/>
      <c r="ODZ47" s="993"/>
      <c r="OEA47" s="993"/>
      <c r="OEB47" s="993"/>
      <c r="OEC47" s="993"/>
      <c r="OED47" s="993"/>
      <c r="OEE47" s="993"/>
      <c r="OEF47" s="993"/>
      <c r="OEG47" s="993"/>
      <c r="OEH47" s="993"/>
      <c r="OEI47" s="993"/>
      <c r="OEJ47" s="993"/>
      <c r="OEK47" s="993"/>
      <c r="OEL47" s="993"/>
      <c r="OEM47" s="993"/>
      <c r="OEN47" s="993"/>
      <c r="OEO47" s="993"/>
      <c r="OEP47" s="993"/>
      <c r="OEQ47" s="993"/>
      <c r="OER47" s="993"/>
      <c r="OES47" s="993"/>
      <c r="OET47" s="993"/>
      <c r="OEU47" s="993"/>
      <c r="OEV47" s="993"/>
      <c r="OEW47" s="993"/>
      <c r="OEX47" s="993"/>
      <c r="OEY47" s="993"/>
      <c r="OEZ47" s="993"/>
      <c r="OFA47" s="993"/>
      <c r="OFB47" s="993"/>
      <c r="OFC47" s="993"/>
      <c r="OFD47" s="993"/>
      <c r="OFE47" s="993"/>
      <c r="OFF47" s="993"/>
      <c r="OFG47" s="993"/>
      <c r="OFH47" s="993"/>
      <c r="OFI47" s="993"/>
      <c r="OFJ47" s="993"/>
      <c r="OFK47" s="993"/>
      <c r="OFL47" s="993"/>
      <c r="OFM47" s="993"/>
      <c r="OFN47" s="993"/>
      <c r="OFO47" s="993"/>
      <c r="OFP47" s="993"/>
      <c r="OFQ47" s="993"/>
      <c r="OFR47" s="993"/>
      <c r="OFS47" s="993"/>
      <c r="OFT47" s="993"/>
      <c r="OFU47" s="993"/>
      <c r="OFV47" s="993"/>
      <c r="OFW47" s="993"/>
      <c r="OFX47" s="993"/>
      <c r="OFY47" s="993"/>
      <c r="OFZ47" s="993"/>
      <c r="OGA47" s="993"/>
      <c r="OGB47" s="993"/>
      <c r="OGC47" s="993"/>
      <c r="OGD47" s="993"/>
      <c r="OGE47" s="993"/>
      <c r="OGF47" s="993"/>
      <c r="OGG47" s="993"/>
      <c r="OGH47" s="993"/>
      <c r="OGI47" s="993"/>
      <c r="OGJ47" s="993"/>
      <c r="OGK47" s="993"/>
      <c r="OGL47" s="993"/>
      <c r="OGM47" s="993"/>
      <c r="OGN47" s="993"/>
      <c r="OGO47" s="993"/>
      <c r="OGP47" s="993"/>
      <c r="OGQ47" s="993"/>
      <c r="OGR47" s="993"/>
      <c r="OGS47" s="993"/>
      <c r="OGT47" s="993"/>
      <c r="OGU47" s="993"/>
      <c r="OGV47" s="993"/>
      <c r="OGW47" s="993"/>
      <c r="OGX47" s="993"/>
      <c r="OGY47" s="993"/>
      <c r="OGZ47" s="993"/>
      <c r="OHA47" s="993"/>
      <c r="OHB47" s="993"/>
      <c r="OHC47" s="993"/>
      <c r="OHD47" s="993"/>
      <c r="OHE47" s="993"/>
      <c r="OHF47" s="993"/>
      <c r="OHG47" s="993"/>
      <c r="OHH47" s="993"/>
      <c r="OHI47" s="993"/>
      <c r="OHJ47" s="993"/>
      <c r="OHK47" s="993"/>
      <c r="OHL47" s="993"/>
      <c r="OHM47" s="993"/>
      <c r="OHN47" s="993"/>
      <c r="OHO47" s="993"/>
      <c r="OHP47" s="993"/>
      <c r="OHQ47" s="993"/>
      <c r="OHR47" s="993"/>
      <c r="OHS47" s="993"/>
      <c r="OHT47" s="993"/>
      <c r="OHU47" s="993"/>
      <c r="OHV47" s="993"/>
      <c r="OHW47" s="993"/>
      <c r="OHX47" s="993"/>
      <c r="OHY47" s="993"/>
      <c r="OHZ47" s="993"/>
      <c r="OIA47" s="993"/>
      <c r="OIB47" s="993"/>
      <c r="OIC47" s="993"/>
      <c r="OID47" s="993"/>
      <c r="OIE47" s="993"/>
      <c r="OIF47" s="993"/>
      <c r="OIG47" s="993"/>
      <c r="OIH47" s="993"/>
      <c r="OII47" s="993"/>
      <c r="OIJ47" s="993"/>
      <c r="OIK47" s="993"/>
      <c r="OIL47" s="993"/>
      <c r="OIM47" s="993"/>
      <c r="OIN47" s="993"/>
      <c r="OIO47" s="993"/>
      <c r="OIP47" s="993"/>
      <c r="OIQ47" s="993"/>
      <c r="OIR47" s="993"/>
      <c r="OIS47" s="993"/>
      <c r="OIT47" s="993"/>
      <c r="OIU47" s="993"/>
      <c r="OIV47" s="993"/>
      <c r="OIW47" s="993"/>
      <c r="OIX47" s="993"/>
      <c r="OIY47" s="993"/>
      <c r="OIZ47" s="993"/>
      <c r="OJA47" s="993"/>
      <c r="OJB47" s="993"/>
      <c r="OJC47" s="993"/>
      <c r="OJD47" s="993"/>
      <c r="OJE47" s="993"/>
      <c r="OJF47" s="993"/>
      <c r="OJG47" s="993"/>
      <c r="OJH47" s="993"/>
      <c r="OJI47" s="993"/>
      <c r="OJJ47" s="993"/>
      <c r="OJK47" s="993"/>
      <c r="OJL47" s="993"/>
      <c r="OJM47" s="993"/>
      <c r="OJN47" s="993"/>
      <c r="OJO47" s="993"/>
      <c r="OJP47" s="993"/>
      <c r="OJQ47" s="993"/>
      <c r="OJR47" s="993"/>
      <c r="OJS47" s="993"/>
      <c r="OJT47" s="993"/>
      <c r="OJU47" s="993"/>
      <c r="OJV47" s="993"/>
      <c r="OJW47" s="993"/>
      <c r="OJX47" s="993"/>
      <c r="OJY47" s="993"/>
      <c r="OJZ47" s="993"/>
      <c r="OKA47" s="993"/>
      <c r="OKB47" s="993"/>
      <c r="OKC47" s="993"/>
      <c r="OKD47" s="993"/>
      <c r="OKE47" s="993"/>
      <c r="OKF47" s="993"/>
      <c r="OKG47" s="993"/>
      <c r="OKH47" s="993"/>
      <c r="OKI47" s="993"/>
      <c r="OKJ47" s="993"/>
      <c r="OKK47" s="993"/>
      <c r="OKL47" s="993"/>
      <c r="OKM47" s="993"/>
      <c r="OKN47" s="993"/>
      <c r="OKO47" s="993"/>
      <c r="OKP47" s="993"/>
      <c r="OKQ47" s="993"/>
      <c r="OKR47" s="993"/>
      <c r="OKS47" s="993"/>
      <c r="OKT47" s="993"/>
      <c r="OKU47" s="993"/>
      <c r="OKV47" s="993"/>
      <c r="OKW47" s="993"/>
      <c r="OKX47" s="993"/>
      <c r="OKY47" s="993"/>
      <c r="OKZ47" s="993"/>
      <c r="OLA47" s="993"/>
      <c r="OLB47" s="993"/>
      <c r="OLC47" s="993"/>
      <c r="OLD47" s="993"/>
      <c r="OLE47" s="993"/>
      <c r="OLF47" s="993"/>
      <c r="OLG47" s="993"/>
      <c r="OLH47" s="993"/>
      <c r="OLI47" s="993"/>
      <c r="OLJ47" s="993"/>
      <c r="OLK47" s="993"/>
      <c r="OLL47" s="993"/>
      <c r="OLM47" s="993"/>
      <c r="OLN47" s="993"/>
      <c r="OLO47" s="993"/>
      <c r="OLP47" s="993"/>
      <c r="OLQ47" s="993"/>
      <c r="OLR47" s="993"/>
      <c r="OLS47" s="993"/>
      <c r="OLT47" s="993"/>
      <c r="OLU47" s="993"/>
      <c r="OLV47" s="993"/>
      <c r="OLW47" s="993"/>
      <c r="OLX47" s="993"/>
      <c r="OLY47" s="993"/>
      <c r="OLZ47" s="993"/>
      <c r="OMA47" s="993"/>
      <c r="OMB47" s="993"/>
      <c r="OMC47" s="993"/>
      <c r="OMD47" s="993"/>
      <c r="OME47" s="993"/>
      <c r="OMF47" s="993"/>
      <c r="OMG47" s="993"/>
      <c r="OMH47" s="993"/>
      <c r="OMI47" s="993"/>
      <c r="OMJ47" s="993"/>
      <c r="OMK47" s="993"/>
      <c r="OML47" s="993"/>
      <c r="OMM47" s="993"/>
      <c r="OMN47" s="993"/>
      <c r="OMO47" s="993"/>
      <c r="OMP47" s="993"/>
      <c r="OMQ47" s="993"/>
      <c r="OMR47" s="993"/>
      <c r="OMS47" s="993"/>
      <c r="OMT47" s="993"/>
      <c r="OMU47" s="993"/>
      <c r="OMV47" s="993"/>
      <c r="OMW47" s="993"/>
      <c r="OMX47" s="993"/>
      <c r="OMY47" s="993"/>
      <c r="OMZ47" s="993"/>
      <c r="ONA47" s="993"/>
      <c r="ONB47" s="993"/>
      <c r="ONC47" s="993"/>
      <c r="OND47" s="993"/>
      <c r="ONE47" s="993"/>
      <c r="ONF47" s="993"/>
      <c r="ONG47" s="993"/>
      <c r="ONH47" s="993"/>
      <c r="ONI47" s="993"/>
      <c r="ONJ47" s="993"/>
      <c r="ONK47" s="993"/>
      <c r="ONL47" s="993"/>
      <c r="ONM47" s="993"/>
      <c r="ONN47" s="993"/>
      <c r="ONO47" s="993"/>
      <c r="ONP47" s="993"/>
      <c r="ONQ47" s="993"/>
      <c r="ONR47" s="993"/>
      <c r="ONS47" s="993"/>
      <c r="ONT47" s="993"/>
      <c r="ONU47" s="993"/>
      <c r="ONV47" s="993"/>
      <c r="ONW47" s="993"/>
      <c r="ONX47" s="993"/>
      <c r="ONY47" s="993"/>
      <c r="ONZ47" s="993"/>
      <c r="OOA47" s="993"/>
      <c r="OOB47" s="993"/>
      <c r="OOC47" s="993"/>
      <c r="OOD47" s="993"/>
      <c r="OOE47" s="993"/>
      <c r="OOF47" s="993"/>
      <c r="OOG47" s="993"/>
      <c r="OOH47" s="993"/>
      <c r="OOI47" s="993"/>
      <c r="OOJ47" s="993"/>
      <c r="OOK47" s="993"/>
      <c r="OOL47" s="993"/>
      <c r="OOM47" s="993"/>
      <c r="OON47" s="993"/>
      <c r="OOO47" s="993"/>
      <c r="OOP47" s="993"/>
      <c r="OOQ47" s="993"/>
      <c r="OOR47" s="993"/>
      <c r="OOS47" s="993"/>
      <c r="OOT47" s="993"/>
      <c r="OOU47" s="993"/>
      <c r="OOV47" s="993"/>
      <c r="OOW47" s="993"/>
      <c r="OOX47" s="993"/>
      <c r="OOY47" s="993"/>
      <c r="OOZ47" s="993"/>
      <c r="OPA47" s="993"/>
      <c r="OPB47" s="993"/>
      <c r="OPC47" s="993"/>
      <c r="OPD47" s="993"/>
      <c r="OPE47" s="993"/>
      <c r="OPF47" s="993"/>
      <c r="OPG47" s="993"/>
      <c r="OPH47" s="993"/>
      <c r="OPI47" s="993"/>
      <c r="OPJ47" s="993"/>
      <c r="OPK47" s="993"/>
      <c r="OPL47" s="993"/>
      <c r="OPM47" s="993"/>
      <c r="OPN47" s="993"/>
      <c r="OPO47" s="993"/>
      <c r="OPP47" s="993"/>
      <c r="OPQ47" s="993"/>
      <c r="OPR47" s="993"/>
      <c r="OPS47" s="993"/>
      <c r="OPT47" s="993"/>
      <c r="OPU47" s="993"/>
      <c r="OPV47" s="993"/>
      <c r="OPW47" s="993"/>
      <c r="OPX47" s="993"/>
      <c r="OPY47" s="993"/>
      <c r="OPZ47" s="993"/>
      <c r="OQA47" s="993"/>
      <c r="OQB47" s="993"/>
      <c r="OQC47" s="993"/>
      <c r="OQD47" s="993"/>
      <c r="OQE47" s="993"/>
      <c r="OQF47" s="993"/>
      <c r="OQG47" s="993"/>
      <c r="OQH47" s="993"/>
      <c r="OQI47" s="993"/>
      <c r="OQJ47" s="993"/>
      <c r="OQK47" s="993"/>
      <c r="OQL47" s="993"/>
      <c r="OQM47" s="993"/>
      <c r="OQN47" s="993"/>
      <c r="OQO47" s="993"/>
      <c r="OQP47" s="993"/>
      <c r="OQQ47" s="993"/>
      <c r="OQR47" s="993"/>
      <c r="OQS47" s="993"/>
      <c r="OQT47" s="993"/>
      <c r="OQU47" s="993"/>
      <c r="OQV47" s="993"/>
      <c r="OQW47" s="993"/>
      <c r="OQX47" s="993"/>
      <c r="OQY47" s="993"/>
      <c r="OQZ47" s="993"/>
      <c r="ORA47" s="993"/>
      <c r="ORB47" s="993"/>
      <c r="ORC47" s="993"/>
      <c r="ORD47" s="993"/>
      <c r="ORE47" s="993"/>
      <c r="ORF47" s="993"/>
      <c r="ORG47" s="993"/>
      <c r="ORH47" s="993"/>
      <c r="ORI47" s="993"/>
      <c r="ORJ47" s="993"/>
      <c r="ORK47" s="993"/>
      <c r="ORL47" s="993"/>
      <c r="ORM47" s="993"/>
      <c r="ORN47" s="993"/>
      <c r="ORO47" s="993"/>
      <c r="ORP47" s="993"/>
      <c r="ORQ47" s="993"/>
      <c r="ORR47" s="993"/>
      <c r="ORS47" s="993"/>
      <c r="ORT47" s="993"/>
      <c r="ORU47" s="993"/>
      <c r="ORV47" s="993"/>
      <c r="ORW47" s="993"/>
      <c r="ORX47" s="993"/>
      <c r="ORY47" s="993"/>
      <c r="ORZ47" s="993"/>
      <c r="OSA47" s="993"/>
      <c r="OSB47" s="993"/>
      <c r="OSC47" s="993"/>
      <c r="OSD47" s="993"/>
      <c r="OSE47" s="993"/>
      <c r="OSF47" s="993"/>
      <c r="OSG47" s="993"/>
      <c r="OSH47" s="993"/>
      <c r="OSI47" s="993"/>
      <c r="OSJ47" s="993"/>
      <c r="OSK47" s="993"/>
      <c r="OSL47" s="993"/>
      <c r="OSM47" s="993"/>
      <c r="OSN47" s="993"/>
      <c r="OSO47" s="993"/>
      <c r="OSP47" s="993"/>
      <c r="OSQ47" s="993"/>
      <c r="OSR47" s="993"/>
      <c r="OSS47" s="993"/>
      <c r="OST47" s="993"/>
      <c r="OSU47" s="993"/>
      <c r="OSV47" s="993"/>
      <c r="OSW47" s="993"/>
      <c r="OSX47" s="993"/>
      <c r="OSY47" s="993"/>
      <c r="OSZ47" s="993"/>
      <c r="OTA47" s="993"/>
      <c r="OTB47" s="993"/>
      <c r="OTC47" s="993"/>
      <c r="OTD47" s="993"/>
      <c r="OTE47" s="993"/>
      <c r="OTF47" s="993"/>
      <c r="OTG47" s="993"/>
      <c r="OTH47" s="993"/>
      <c r="OTI47" s="993"/>
      <c r="OTJ47" s="993"/>
      <c r="OTK47" s="993"/>
      <c r="OTL47" s="993"/>
      <c r="OTM47" s="993"/>
      <c r="OTN47" s="993"/>
      <c r="OTO47" s="993"/>
      <c r="OTP47" s="993"/>
      <c r="OTQ47" s="993"/>
      <c r="OTR47" s="993"/>
      <c r="OTS47" s="993"/>
      <c r="OTT47" s="993"/>
      <c r="OTU47" s="993"/>
      <c r="OTV47" s="993"/>
      <c r="OTW47" s="993"/>
      <c r="OTX47" s="993"/>
      <c r="OTY47" s="993"/>
      <c r="OTZ47" s="993"/>
      <c r="OUA47" s="993"/>
      <c r="OUB47" s="993"/>
      <c r="OUC47" s="993"/>
      <c r="OUD47" s="993"/>
      <c r="OUE47" s="993"/>
      <c r="OUF47" s="993"/>
      <c r="OUG47" s="993"/>
      <c r="OUH47" s="993"/>
      <c r="OUI47" s="993"/>
      <c r="OUJ47" s="993"/>
      <c r="OUK47" s="993"/>
      <c r="OUL47" s="993"/>
      <c r="OUM47" s="993"/>
      <c r="OUN47" s="993"/>
      <c r="OUO47" s="993"/>
      <c r="OUP47" s="993"/>
      <c r="OUQ47" s="993"/>
      <c r="OUR47" s="993"/>
      <c r="OUS47" s="993"/>
      <c r="OUT47" s="993"/>
      <c r="OUU47" s="993"/>
      <c r="OUV47" s="993"/>
      <c r="OUW47" s="993"/>
      <c r="OUX47" s="993"/>
      <c r="OUY47" s="993"/>
      <c r="OUZ47" s="993"/>
      <c r="OVA47" s="993"/>
      <c r="OVB47" s="993"/>
      <c r="OVC47" s="993"/>
      <c r="OVD47" s="993"/>
      <c r="OVE47" s="993"/>
      <c r="OVF47" s="993"/>
      <c r="OVG47" s="993"/>
      <c r="OVH47" s="993"/>
      <c r="OVI47" s="993"/>
      <c r="OVJ47" s="993"/>
      <c r="OVK47" s="993"/>
      <c r="OVL47" s="993"/>
      <c r="OVM47" s="993"/>
      <c r="OVN47" s="993"/>
      <c r="OVO47" s="993"/>
      <c r="OVP47" s="993"/>
      <c r="OVQ47" s="993"/>
      <c r="OVR47" s="993"/>
      <c r="OVS47" s="993"/>
      <c r="OVT47" s="993"/>
      <c r="OVU47" s="993"/>
      <c r="OVV47" s="993"/>
      <c r="OVW47" s="993"/>
      <c r="OVX47" s="993"/>
      <c r="OVY47" s="993"/>
      <c r="OVZ47" s="993"/>
      <c r="OWA47" s="993"/>
      <c r="OWB47" s="993"/>
      <c r="OWC47" s="993"/>
      <c r="OWD47" s="993"/>
      <c r="OWE47" s="993"/>
      <c r="OWF47" s="993"/>
      <c r="OWG47" s="993"/>
      <c r="OWH47" s="993"/>
      <c r="OWI47" s="993"/>
      <c r="OWJ47" s="993"/>
      <c r="OWK47" s="993"/>
      <c r="OWL47" s="993"/>
      <c r="OWM47" s="993"/>
      <c r="OWN47" s="993"/>
      <c r="OWO47" s="993"/>
      <c r="OWP47" s="993"/>
      <c r="OWQ47" s="993"/>
      <c r="OWR47" s="993"/>
      <c r="OWS47" s="993"/>
      <c r="OWT47" s="993"/>
      <c r="OWU47" s="993"/>
      <c r="OWV47" s="993"/>
      <c r="OWW47" s="993"/>
      <c r="OWX47" s="993"/>
      <c r="OWY47" s="993"/>
      <c r="OWZ47" s="993"/>
      <c r="OXA47" s="993"/>
      <c r="OXB47" s="993"/>
      <c r="OXC47" s="993"/>
      <c r="OXD47" s="993"/>
      <c r="OXE47" s="993"/>
      <c r="OXF47" s="993"/>
      <c r="OXG47" s="993"/>
      <c r="OXH47" s="993"/>
      <c r="OXI47" s="993"/>
      <c r="OXJ47" s="993"/>
      <c r="OXK47" s="993"/>
      <c r="OXL47" s="993"/>
      <c r="OXM47" s="993"/>
      <c r="OXN47" s="993"/>
      <c r="OXO47" s="993"/>
      <c r="OXP47" s="993"/>
      <c r="OXQ47" s="993"/>
      <c r="OXR47" s="993"/>
      <c r="OXS47" s="993"/>
      <c r="OXT47" s="993"/>
      <c r="OXU47" s="993"/>
      <c r="OXV47" s="993"/>
      <c r="OXW47" s="993"/>
      <c r="OXX47" s="993"/>
      <c r="OXY47" s="993"/>
      <c r="OXZ47" s="993"/>
      <c r="OYA47" s="993"/>
      <c r="OYB47" s="993"/>
      <c r="OYC47" s="993"/>
      <c r="OYD47" s="993"/>
      <c r="OYE47" s="993"/>
      <c r="OYF47" s="993"/>
      <c r="OYG47" s="993"/>
      <c r="OYH47" s="993"/>
      <c r="OYI47" s="993"/>
      <c r="OYJ47" s="993"/>
      <c r="OYK47" s="993"/>
      <c r="OYL47" s="993"/>
      <c r="OYM47" s="993"/>
      <c r="OYN47" s="993"/>
      <c r="OYO47" s="993"/>
      <c r="OYP47" s="993"/>
      <c r="OYQ47" s="993"/>
      <c r="OYR47" s="993"/>
      <c r="OYS47" s="993"/>
      <c r="OYT47" s="993"/>
      <c r="OYU47" s="993"/>
      <c r="OYV47" s="993"/>
      <c r="OYW47" s="993"/>
      <c r="OYX47" s="993"/>
      <c r="OYY47" s="993"/>
      <c r="OYZ47" s="993"/>
      <c r="OZA47" s="993"/>
      <c r="OZB47" s="993"/>
      <c r="OZC47" s="993"/>
      <c r="OZD47" s="993"/>
      <c r="OZE47" s="993"/>
      <c r="OZF47" s="993"/>
      <c r="OZG47" s="993"/>
      <c r="OZH47" s="993"/>
      <c r="OZI47" s="993"/>
      <c r="OZJ47" s="993"/>
      <c r="OZK47" s="993"/>
      <c r="OZL47" s="993"/>
      <c r="OZM47" s="993"/>
      <c r="OZN47" s="993"/>
      <c r="OZO47" s="993"/>
      <c r="OZP47" s="993"/>
      <c r="OZQ47" s="993"/>
      <c r="OZR47" s="993"/>
      <c r="OZS47" s="993"/>
      <c r="OZT47" s="993"/>
      <c r="OZU47" s="993"/>
      <c r="OZV47" s="993"/>
      <c r="OZW47" s="993"/>
      <c r="OZX47" s="993"/>
      <c r="OZY47" s="993"/>
      <c r="OZZ47" s="993"/>
      <c r="PAA47" s="993"/>
      <c r="PAB47" s="993"/>
      <c r="PAC47" s="993"/>
      <c r="PAD47" s="993"/>
      <c r="PAE47" s="993"/>
      <c r="PAF47" s="993"/>
      <c r="PAG47" s="993"/>
      <c r="PAH47" s="993"/>
      <c r="PAI47" s="993"/>
      <c r="PAJ47" s="993"/>
      <c r="PAK47" s="993"/>
      <c r="PAL47" s="993"/>
      <c r="PAM47" s="993"/>
      <c r="PAN47" s="993"/>
      <c r="PAO47" s="993"/>
      <c r="PAP47" s="993"/>
      <c r="PAQ47" s="993"/>
      <c r="PAR47" s="993"/>
      <c r="PAS47" s="993"/>
      <c r="PAT47" s="993"/>
      <c r="PAU47" s="993"/>
      <c r="PAV47" s="993"/>
      <c r="PAW47" s="993"/>
      <c r="PAX47" s="993"/>
      <c r="PAY47" s="993"/>
      <c r="PAZ47" s="993"/>
      <c r="PBA47" s="993"/>
      <c r="PBB47" s="993"/>
      <c r="PBC47" s="993"/>
      <c r="PBD47" s="993"/>
      <c r="PBE47" s="993"/>
      <c r="PBF47" s="993"/>
      <c r="PBG47" s="993"/>
      <c r="PBH47" s="993"/>
      <c r="PBI47" s="993"/>
      <c r="PBJ47" s="993"/>
      <c r="PBK47" s="993"/>
      <c r="PBL47" s="993"/>
      <c r="PBM47" s="993"/>
      <c r="PBN47" s="993"/>
      <c r="PBO47" s="993"/>
      <c r="PBP47" s="993"/>
      <c r="PBQ47" s="993"/>
      <c r="PBR47" s="993"/>
      <c r="PBS47" s="993"/>
      <c r="PBT47" s="993"/>
      <c r="PBU47" s="993"/>
      <c r="PBV47" s="993"/>
      <c r="PBW47" s="993"/>
      <c r="PBX47" s="993"/>
      <c r="PBY47" s="993"/>
      <c r="PBZ47" s="993"/>
      <c r="PCA47" s="993"/>
      <c r="PCB47" s="993"/>
      <c r="PCC47" s="993"/>
      <c r="PCD47" s="993"/>
      <c r="PCE47" s="993"/>
      <c r="PCF47" s="993"/>
      <c r="PCG47" s="993"/>
      <c r="PCH47" s="993"/>
      <c r="PCI47" s="993"/>
      <c r="PCJ47" s="993"/>
      <c r="PCK47" s="993"/>
      <c r="PCL47" s="993"/>
      <c r="PCM47" s="993"/>
      <c r="PCN47" s="993"/>
      <c r="PCO47" s="993"/>
      <c r="PCP47" s="993"/>
      <c r="PCQ47" s="993"/>
      <c r="PCR47" s="993"/>
      <c r="PCS47" s="993"/>
      <c r="PCT47" s="993"/>
      <c r="PCU47" s="993"/>
      <c r="PCV47" s="993"/>
      <c r="PCW47" s="993"/>
      <c r="PCX47" s="993"/>
      <c r="PCY47" s="993"/>
      <c r="PCZ47" s="993"/>
      <c r="PDA47" s="993"/>
      <c r="PDB47" s="993"/>
      <c r="PDC47" s="993"/>
      <c r="PDD47" s="993"/>
      <c r="PDE47" s="993"/>
      <c r="PDF47" s="993"/>
      <c r="PDG47" s="993"/>
      <c r="PDH47" s="993"/>
      <c r="PDI47" s="993"/>
      <c r="PDJ47" s="993"/>
      <c r="PDK47" s="993"/>
      <c r="PDL47" s="993"/>
      <c r="PDM47" s="993"/>
      <c r="PDN47" s="993"/>
      <c r="PDO47" s="993"/>
      <c r="PDP47" s="993"/>
      <c r="PDQ47" s="993"/>
      <c r="PDR47" s="993"/>
      <c r="PDS47" s="993"/>
      <c r="PDT47" s="993"/>
      <c r="PDU47" s="993"/>
      <c r="PDV47" s="993"/>
      <c r="PDW47" s="993"/>
      <c r="PDX47" s="993"/>
      <c r="PDY47" s="993"/>
      <c r="PDZ47" s="993"/>
      <c r="PEA47" s="993"/>
      <c r="PEB47" s="993"/>
      <c r="PEC47" s="993"/>
      <c r="PED47" s="993"/>
      <c r="PEE47" s="993"/>
      <c r="PEF47" s="993"/>
      <c r="PEG47" s="993"/>
      <c r="PEH47" s="993"/>
      <c r="PEI47" s="993"/>
      <c r="PEJ47" s="993"/>
      <c r="PEK47" s="993"/>
      <c r="PEL47" s="993"/>
      <c r="PEM47" s="993"/>
      <c r="PEN47" s="993"/>
      <c r="PEO47" s="993"/>
      <c r="PEP47" s="993"/>
      <c r="PEQ47" s="993"/>
      <c r="PER47" s="993"/>
      <c r="PES47" s="993"/>
      <c r="PET47" s="993"/>
      <c r="PEU47" s="993"/>
      <c r="PEV47" s="993"/>
      <c r="PEW47" s="993"/>
      <c r="PEX47" s="993"/>
      <c r="PEY47" s="993"/>
      <c r="PEZ47" s="993"/>
      <c r="PFA47" s="993"/>
      <c r="PFB47" s="993"/>
      <c r="PFC47" s="993"/>
      <c r="PFD47" s="993"/>
      <c r="PFE47" s="993"/>
      <c r="PFF47" s="993"/>
      <c r="PFG47" s="993"/>
      <c r="PFH47" s="993"/>
      <c r="PFI47" s="993"/>
      <c r="PFJ47" s="993"/>
      <c r="PFK47" s="993"/>
      <c r="PFL47" s="993"/>
      <c r="PFM47" s="993"/>
      <c r="PFN47" s="993"/>
      <c r="PFO47" s="993"/>
      <c r="PFP47" s="993"/>
      <c r="PFQ47" s="993"/>
      <c r="PFR47" s="993"/>
      <c r="PFS47" s="993"/>
      <c r="PFT47" s="993"/>
      <c r="PFU47" s="993"/>
      <c r="PFV47" s="993"/>
      <c r="PFW47" s="993"/>
      <c r="PFX47" s="993"/>
      <c r="PFY47" s="993"/>
      <c r="PFZ47" s="993"/>
      <c r="PGA47" s="993"/>
      <c r="PGB47" s="993"/>
      <c r="PGC47" s="993"/>
      <c r="PGD47" s="993"/>
      <c r="PGE47" s="993"/>
      <c r="PGF47" s="993"/>
      <c r="PGG47" s="993"/>
      <c r="PGH47" s="993"/>
      <c r="PGI47" s="993"/>
      <c r="PGJ47" s="993"/>
      <c r="PGK47" s="993"/>
      <c r="PGL47" s="993"/>
      <c r="PGM47" s="993"/>
      <c r="PGN47" s="993"/>
      <c r="PGO47" s="993"/>
      <c r="PGP47" s="993"/>
      <c r="PGQ47" s="993"/>
      <c r="PGR47" s="993"/>
      <c r="PGS47" s="993"/>
      <c r="PGT47" s="993"/>
      <c r="PGU47" s="993"/>
      <c r="PGV47" s="993"/>
      <c r="PGW47" s="993"/>
      <c r="PGX47" s="993"/>
      <c r="PGY47" s="993"/>
      <c r="PGZ47" s="993"/>
      <c r="PHA47" s="993"/>
      <c r="PHB47" s="993"/>
      <c r="PHC47" s="993"/>
      <c r="PHD47" s="993"/>
      <c r="PHE47" s="993"/>
      <c r="PHF47" s="993"/>
      <c r="PHG47" s="993"/>
      <c r="PHH47" s="993"/>
      <c r="PHI47" s="993"/>
      <c r="PHJ47" s="993"/>
      <c r="PHK47" s="993"/>
      <c r="PHL47" s="993"/>
      <c r="PHM47" s="993"/>
      <c r="PHN47" s="993"/>
      <c r="PHO47" s="993"/>
      <c r="PHP47" s="993"/>
      <c r="PHQ47" s="993"/>
      <c r="PHR47" s="993"/>
      <c r="PHS47" s="993"/>
      <c r="PHT47" s="993"/>
      <c r="PHU47" s="993"/>
      <c r="PHV47" s="993"/>
      <c r="PHW47" s="993"/>
      <c r="PHX47" s="993"/>
      <c r="PHY47" s="993"/>
      <c r="PHZ47" s="993"/>
      <c r="PIA47" s="993"/>
      <c r="PIB47" s="993"/>
      <c r="PIC47" s="993"/>
      <c r="PID47" s="993"/>
      <c r="PIE47" s="993"/>
      <c r="PIF47" s="993"/>
      <c r="PIG47" s="993"/>
      <c r="PIH47" s="993"/>
      <c r="PII47" s="993"/>
      <c r="PIJ47" s="993"/>
      <c r="PIK47" s="993"/>
      <c r="PIL47" s="993"/>
      <c r="PIM47" s="993"/>
      <c r="PIN47" s="993"/>
      <c r="PIO47" s="993"/>
      <c r="PIP47" s="993"/>
      <c r="PIQ47" s="993"/>
      <c r="PIR47" s="993"/>
      <c r="PIS47" s="993"/>
      <c r="PIT47" s="993"/>
      <c r="PIU47" s="993"/>
      <c r="PIV47" s="993"/>
      <c r="PIW47" s="993"/>
      <c r="PIX47" s="993"/>
      <c r="PIY47" s="993"/>
      <c r="PIZ47" s="993"/>
      <c r="PJA47" s="993"/>
      <c r="PJB47" s="993"/>
      <c r="PJC47" s="993"/>
      <c r="PJD47" s="993"/>
      <c r="PJE47" s="993"/>
      <c r="PJF47" s="993"/>
      <c r="PJG47" s="993"/>
      <c r="PJH47" s="993"/>
      <c r="PJI47" s="993"/>
      <c r="PJJ47" s="993"/>
      <c r="PJK47" s="993"/>
      <c r="PJL47" s="993"/>
      <c r="PJM47" s="993"/>
      <c r="PJN47" s="993"/>
      <c r="PJO47" s="993"/>
      <c r="PJP47" s="993"/>
      <c r="PJQ47" s="993"/>
      <c r="PJR47" s="993"/>
      <c r="PJS47" s="993"/>
      <c r="PJT47" s="993"/>
      <c r="PJU47" s="993"/>
      <c r="PJV47" s="993"/>
      <c r="PJW47" s="993"/>
      <c r="PJX47" s="993"/>
      <c r="PJY47" s="993"/>
      <c r="PJZ47" s="993"/>
      <c r="PKA47" s="993"/>
      <c r="PKB47" s="993"/>
      <c r="PKC47" s="993"/>
      <c r="PKD47" s="993"/>
      <c r="PKE47" s="993"/>
      <c r="PKF47" s="993"/>
      <c r="PKG47" s="993"/>
      <c r="PKH47" s="993"/>
      <c r="PKI47" s="993"/>
      <c r="PKJ47" s="993"/>
      <c r="PKK47" s="993"/>
      <c r="PKL47" s="993"/>
      <c r="PKM47" s="993"/>
      <c r="PKN47" s="993"/>
      <c r="PKO47" s="993"/>
      <c r="PKP47" s="993"/>
      <c r="PKQ47" s="993"/>
      <c r="PKR47" s="993"/>
      <c r="PKS47" s="993"/>
      <c r="PKT47" s="993"/>
      <c r="PKU47" s="993"/>
      <c r="PKV47" s="993"/>
      <c r="PKW47" s="993"/>
      <c r="PKX47" s="993"/>
      <c r="PKY47" s="993"/>
      <c r="PKZ47" s="993"/>
      <c r="PLA47" s="993"/>
      <c r="PLB47" s="993"/>
      <c r="PLC47" s="993"/>
      <c r="PLD47" s="993"/>
      <c r="PLE47" s="993"/>
      <c r="PLF47" s="993"/>
      <c r="PLG47" s="993"/>
      <c r="PLH47" s="993"/>
      <c r="PLI47" s="993"/>
      <c r="PLJ47" s="993"/>
      <c r="PLK47" s="993"/>
      <c r="PLL47" s="993"/>
      <c r="PLM47" s="993"/>
      <c r="PLN47" s="993"/>
      <c r="PLO47" s="993"/>
      <c r="PLP47" s="993"/>
      <c r="PLQ47" s="993"/>
      <c r="PLR47" s="993"/>
      <c r="PLS47" s="993"/>
      <c r="PLT47" s="993"/>
      <c r="PLU47" s="993"/>
      <c r="PLV47" s="993"/>
      <c r="PLW47" s="993"/>
      <c r="PLX47" s="993"/>
      <c r="PLY47" s="993"/>
      <c r="PLZ47" s="993"/>
      <c r="PMA47" s="993"/>
      <c r="PMB47" s="993"/>
      <c r="PMC47" s="993"/>
      <c r="PMD47" s="993"/>
      <c r="PME47" s="993"/>
      <c r="PMF47" s="993"/>
      <c r="PMG47" s="993"/>
      <c r="PMH47" s="993"/>
      <c r="PMI47" s="993"/>
      <c r="PMJ47" s="993"/>
      <c r="PMK47" s="993"/>
      <c r="PML47" s="993"/>
      <c r="PMM47" s="993"/>
      <c r="PMN47" s="993"/>
      <c r="PMO47" s="993"/>
      <c r="PMP47" s="993"/>
      <c r="PMQ47" s="993"/>
      <c r="PMR47" s="993"/>
      <c r="PMS47" s="993"/>
      <c r="PMT47" s="993"/>
      <c r="PMU47" s="993"/>
      <c r="PMV47" s="993"/>
      <c r="PMW47" s="993"/>
      <c r="PMX47" s="993"/>
      <c r="PMY47" s="993"/>
      <c r="PMZ47" s="993"/>
      <c r="PNA47" s="993"/>
      <c r="PNB47" s="993"/>
      <c r="PNC47" s="993"/>
      <c r="PND47" s="993"/>
      <c r="PNE47" s="993"/>
      <c r="PNF47" s="993"/>
      <c r="PNG47" s="993"/>
      <c r="PNH47" s="993"/>
      <c r="PNI47" s="993"/>
      <c r="PNJ47" s="993"/>
      <c r="PNK47" s="993"/>
      <c r="PNL47" s="993"/>
      <c r="PNM47" s="993"/>
      <c r="PNN47" s="993"/>
      <c r="PNO47" s="993"/>
      <c r="PNP47" s="993"/>
      <c r="PNQ47" s="993"/>
      <c r="PNR47" s="993"/>
      <c r="PNS47" s="993"/>
      <c r="PNT47" s="993"/>
      <c r="PNU47" s="993"/>
      <c r="PNV47" s="993"/>
      <c r="PNW47" s="993"/>
      <c r="PNX47" s="993"/>
      <c r="PNY47" s="993"/>
      <c r="PNZ47" s="993"/>
      <c r="POA47" s="993"/>
      <c r="POB47" s="993"/>
      <c r="POC47" s="993"/>
      <c r="POD47" s="993"/>
      <c r="POE47" s="993"/>
      <c r="POF47" s="993"/>
      <c r="POG47" s="993"/>
      <c r="POH47" s="993"/>
      <c r="POI47" s="993"/>
      <c r="POJ47" s="993"/>
      <c r="POK47" s="993"/>
      <c r="POL47" s="993"/>
      <c r="POM47" s="993"/>
      <c r="PON47" s="993"/>
      <c r="POO47" s="993"/>
      <c r="POP47" s="993"/>
      <c r="POQ47" s="993"/>
      <c r="POR47" s="993"/>
      <c r="POS47" s="993"/>
      <c r="POT47" s="993"/>
      <c r="POU47" s="993"/>
      <c r="POV47" s="993"/>
      <c r="POW47" s="993"/>
      <c r="POX47" s="993"/>
      <c r="POY47" s="993"/>
      <c r="POZ47" s="993"/>
      <c r="PPA47" s="993"/>
      <c r="PPB47" s="993"/>
      <c r="PPC47" s="993"/>
      <c r="PPD47" s="993"/>
      <c r="PPE47" s="993"/>
      <c r="PPF47" s="993"/>
      <c r="PPG47" s="993"/>
      <c r="PPH47" s="993"/>
      <c r="PPI47" s="993"/>
      <c r="PPJ47" s="993"/>
      <c r="PPK47" s="993"/>
      <c r="PPL47" s="993"/>
      <c r="PPM47" s="993"/>
      <c r="PPN47" s="993"/>
      <c r="PPO47" s="993"/>
      <c r="PPP47" s="993"/>
      <c r="PPQ47" s="993"/>
      <c r="PPR47" s="993"/>
      <c r="PPS47" s="993"/>
      <c r="PPT47" s="993"/>
      <c r="PPU47" s="993"/>
      <c r="PPV47" s="993"/>
      <c r="PPW47" s="993"/>
      <c r="PPX47" s="993"/>
      <c r="PPY47" s="993"/>
      <c r="PPZ47" s="993"/>
      <c r="PQA47" s="993"/>
      <c r="PQB47" s="993"/>
      <c r="PQC47" s="993"/>
      <c r="PQD47" s="993"/>
      <c r="PQE47" s="993"/>
      <c r="PQF47" s="993"/>
      <c r="PQG47" s="993"/>
      <c r="PQH47" s="993"/>
      <c r="PQI47" s="993"/>
      <c r="PQJ47" s="993"/>
      <c r="PQK47" s="993"/>
      <c r="PQL47" s="993"/>
      <c r="PQM47" s="993"/>
      <c r="PQN47" s="993"/>
      <c r="PQO47" s="993"/>
      <c r="PQP47" s="993"/>
      <c r="PQQ47" s="993"/>
      <c r="PQR47" s="993"/>
      <c r="PQS47" s="993"/>
      <c r="PQT47" s="993"/>
      <c r="PQU47" s="993"/>
      <c r="PQV47" s="993"/>
      <c r="PQW47" s="993"/>
      <c r="PQX47" s="993"/>
      <c r="PQY47" s="993"/>
      <c r="PQZ47" s="993"/>
      <c r="PRA47" s="993"/>
      <c r="PRB47" s="993"/>
      <c r="PRC47" s="993"/>
      <c r="PRD47" s="993"/>
      <c r="PRE47" s="993"/>
      <c r="PRF47" s="993"/>
      <c r="PRG47" s="993"/>
      <c r="PRH47" s="993"/>
      <c r="PRI47" s="993"/>
      <c r="PRJ47" s="993"/>
      <c r="PRK47" s="993"/>
      <c r="PRL47" s="993"/>
      <c r="PRM47" s="993"/>
      <c r="PRN47" s="993"/>
      <c r="PRO47" s="993"/>
      <c r="PRP47" s="993"/>
      <c r="PRQ47" s="993"/>
      <c r="PRR47" s="993"/>
      <c r="PRS47" s="993"/>
      <c r="PRT47" s="993"/>
      <c r="PRU47" s="993"/>
      <c r="PRV47" s="993"/>
      <c r="PRW47" s="993"/>
      <c r="PRX47" s="993"/>
      <c r="PRY47" s="993"/>
      <c r="PRZ47" s="993"/>
      <c r="PSA47" s="993"/>
      <c r="PSB47" s="993"/>
      <c r="PSC47" s="993"/>
      <c r="PSD47" s="993"/>
      <c r="PSE47" s="993"/>
      <c r="PSF47" s="993"/>
      <c r="PSG47" s="993"/>
      <c r="PSH47" s="993"/>
      <c r="PSI47" s="993"/>
      <c r="PSJ47" s="993"/>
      <c r="PSK47" s="993"/>
      <c r="PSL47" s="993"/>
      <c r="PSM47" s="993"/>
      <c r="PSN47" s="993"/>
      <c r="PSO47" s="993"/>
      <c r="PSP47" s="993"/>
      <c r="PSQ47" s="993"/>
      <c r="PSR47" s="993"/>
      <c r="PSS47" s="993"/>
      <c r="PST47" s="993"/>
      <c r="PSU47" s="993"/>
      <c r="PSV47" s="993"/>
      <c r="PSW47" s="993"/>
      <c r="PSX47" s="993"/>
      <c r="PSY47" s="993"/>
      <c r="PSZ47" s="993"/>
      <c r="PTA47" s="993"/>
      <c r="PTB47" s="993"/>
      <c r="PTC47" s="993"/>
      <c r="PTD47" s="993"/>
      <c r="PTE47" s="993"/>
      <c r="PTF47" s="993"/>
      <c r="PTG47" s="993"/>
      <c r="PTH47" s="993"/>
      <c r="PTI47" s="993"/>
      <c r="PTJ47" s="993"/>
      <c r="PTK47" s="993"/>
      <c r="PTL47" s="993"/>
      <c r="PTM47" s="993"/>
      <c r="PTN47" s="993"/>
      <c r="PTO47" s="993"/>
      <c r="PTP47" s="993"/>
      <c r="PTQ47" s="993"/>
      <c r="PTR47" s="993"/>
      <c r="PTS47" s="993"/>
      <c r="PTT47" s="993"/>
      <c r="PTU47" s="993"/>
      <c r="PTV47" s="993"/>
      <c r="PTW47" s="993"/>
      <c r="PTX47" s="993"/>
      <c r="PTY47" s="993"/>
      <c r="PTZ47" s="993"/>
      <c r="PUA47" s="993"/>
      <c r="PUB47" s="993"/>
      <c r="PUC47" s="993"/>
      <c r="PUD47" s="993"/>
      <c r="PUE47" s="993"/>
      <c r="PUF47" s="993"/>
      <c r="PUG47" s="993"/>
      <c r="PUH47" s="993"/>
      <c r="PUI47" s="993"/>
      <c r="PUJ47" s="993"/>
      <c r="PUK47" s="993"/>
      <c r="PUL47" s="993"/>
      <c r="PUM47" s="993"/>
      <c r="PUN47" s="993"/>
      <c r="PUO47" s="993"/>
      <c r="PUP47" s="993"/>
      <c r="PUQ47" s="993"/>
      <c r="PUR47" s="993"/>
      <c r="PUS47" s="993"/>
      <c r="PUT47" s="993"/>
      <c r="PUU47" s="993"/>
      <c r="PUV47" s="993"/>
      <c r="PUW47" s="993"/>
      <c r="PUX47" s="993"/>
      <c r="PUY47" s="993"/>
      <c r="PUZ47" s="993"/>
      <c r="PVA47" s="993"/>
      <c r="PVB47" s="993"/>
      <c r="PVC47" s="993"/>
      <c r="PVD47" s="993"/>
      <c r="PVE47" s="993"/>
      <c r="PVF47" s="993"/>
      <c r="PVG47" s="993"/>
      <c r="PVH47" s="993"/>
      <c r="PVI47" s="993"/>
      <c r="PVJ47" s="993"/>
      <c r="PVK47" s="993"/>
      <c r="PVL47" s="993"/>
      <c r="PVM47" s="993"/>
      <c r="PVN47" s="993"/>
      <c r="PVO47" s="993"/>
      <c r="PVP47" s="993"/>
      <c r="PVQ47" s="993"/>
      <c r="PVR47" s="993"/>
      <c r="PVS47" s="993"/>
      <c r="PVT47" s="993"/>
      <c r="PVU47" s="993"/>
      <c r="PVV47" s="993"/>
      <c r="PVW47" s="993"/>
      <c r="PVX47" s="993"/>
      <c r="PVY47" s="993"/>
      <c r="PVZ47" s="993"/>
      <c r="PWA47" s="993"/>
      <c r="PWB47" s="993"/>
      <c r="PWC47" s="993"/>
      <c r="PWD47" s="993"/>
      <c r="PWE47" s="993"/>
      <c r="PWF47" s="993"/>
      <c r="PWG47" s="993"/>
      <c r="PWH47" s="993"/>
      <c r="PWI47" s="993"/>
      <c r="PWJ47" s="993"/>
      <c r="PWK47" s="993"/>
      <c r="PWL47" s="993"/>
      <c r="PWM47" s="993"/>
      <c r="PWN47" s="993"/>
      <c r="PWO47" s="993"/>
      <c r="PWP47" s="993"/>
      <c r="PWQ47" s="993"/>
      <c r="PWR47" s="993"/>
      <c r="PWS47" s="993"/>
      <c r="PWT47" s="993"/>
      <c r="PWU47" s="993"/>
      <c r="PWV47" s="993"/>
      <c r="PWW47" s="993"/>
      <c r="PWX47" s="993"/>
      <c r="PWY47" s="993"/>
      <c r="PWZ47" s="993"/>
      <c r="PXA47" s="993"/>
      <c r="PXB47" s="993"/>
      <c r="PXC47" s="993"/>
      <c r="PXD47" s="993"/>
      <c r="PXE47" s="993"/>
      <c r="PXF47" s="993"/>
      <c r="PXG47" s="993"/>
      <c r="PXH47" s="993"/>
      <c r="PXI47" s="993"/>
      <c r="PXJ47" s="993"/>
      <c r="PXK47" s="993"/>
      <c r="PXL47" s="993"/>
      <c r="PXM47" s="993"/>
      <c r="PXN47" s="993"/>
      <c r="PXO47" s="993"/>
      <c r="PXP47" s="993"/>
      <c r="PXQ47" s="993"/>
      <c r="PXR47" s="993"/>
      <c r="PXS47" s="993"/>
      <c r="PXT47" s="993"/>
      <c r="PXU47" s="993"/>
      <c r="PXV47" s="993"/>
      <c r="PXW47" s="993"/>
      <c r="PXX47" s="993"/>
      <c r="PXY47" s="993"/>
      <c r="PXZ47" s="993"/>
      <c r="PYA47" s="993"/>
      <c r="PYB47" s="993"/>
      <c r="PYC47" s="993"/>
      <c r="PYD47" s="993"/>
      <c r="PYE47" s="993"/>
      <c r="PYF47" s="993"/>
      <c r="PYG47" s="993"/>
      <c r="PYH47" s="993"/>
      <c r="PYI47" s="993"/>
      <c r="PYJ47" s="993"/>
      <c r="PYK47" s="993"/>
      <c r="PYL47" s="993"/>
      <c r="PYM47" s="993"/>
      <c r="PYN47" s="993"/>
      <c r="PYO47" s="993"/>
      <c r="PYP47" s="993"/>
      <c r="PYQ47" s="993"/>
      <c r="PYR47" s="993"/>
      <c r="PYS47" s="993"/>
      <c r="PYT47" s="993"/>
      <c r="PYU47" s="993"/>
      <c r="PYV47" s="993"/>
      <c r="PYW47" s="993"/>
      <c r="PYX47" s="993"/>
      <c r="PYY47" s="993"/>
      <c r="PYZ47" s="993"/>
      <c r="PZA47" s="993"/>
      <c r="PZB47" s="993"/>
      <c r="PZC47" s="993"/>
      <c r="PZD47" s="993"/>
      <c r="PZE47" s="993"/>
      <c r="PZF47" s="993"/>
      <c r="PZG47" s="993"/>
      <c r="PZH47" s="993"/>
      <c r="PZI47" s="993"/>
      <c r="PZJ47" s="993"/>
      <c r="PZK47" s="993"/>
      <c r="PZL47" s="993"/>
      <c r="PZM47" s="993"/>
      <c r="PZN47" s="993"/>
      <c r="PZO47" s="993"/>
      <c r="PZP47" s="993"/>
      <c r="PZQ47" s="993"/>
      <c r="PZR47" s="993"/>
      <c r="PZS47" s="993"/>
      <c r="PZT47" s="993"/>
      <c r="PZU47" s="993"/>
      <c r="PZV47" s="993"/>
      <c r="PZW47" s="993"/>
      <c r="PZX47" s="993"/>
      <c r="PZY47" s="993"/>
      <c r="PZZ47" s="993"/>
      <c r="QAA47" s="993"/>
      <c r="QAB47" s="993"/>
      <c r="QAC47" s="993"/>
      <c r="QAD47" s="993"/>
      <c r="QAE47" s="993"/>
      <c r="QAF47" s="993"/>
      <c r="QAG47" s="993"/>
      <c r="QAH47" s="993"/>
      <c r="QAI47" s="993"/>
      <c r="QAJ47" s="993"/>
      <c r="QAK47" s="993"/>
      <c r="QAL47" s="993"/>
      <c r="QAM47" s="993"/>
      <c r="QAN47" s="993"/>
      <c r="QAO47" s="993"/>
      <c r="QAP47" s="993"/>
      <c r="QAQ47" s="993"/>
      <c r="QAR47" s="993"/>
      <c r="QAS47" s="993"/>
      <c r="QAT47" s="993"/>
      <c r="QAU47" s="993"/>
      <c r="QAV47" s="993"/>
      <c r="QAW47" s="993"/>
      <c r="QAX47" s="993"/>
      <c r="QAY47" s="993"/>
      <c r="QAZ47" s="993"/>
      <c r="QBA47" s="993"/>
      <c r="QBB47" s="993"/>
      <c r="QBC47" s="993"/>
      <c r="QBD47" s="993"/>
      <c r="QBE47" s="993"/>
      <c r="QBF47" s="993"/>
      <c r="QBG47" s="993"/>
      <c r="QBH47" s="993"/>
      <c r="QBI47" s="993"/>
      <c r="QBJ47" s="993"/>
      <c r="QBK47" s="993"/>
      <c r="QBL47" s="993"/>
      <c r="QBM47" s="993"/>
      <c r="QBN47" s="993"/>
      <c r="QBO47" s="993"/>
      <c r="QBP47" s="993"/>
      <c r="QBQ47" s="993"/>
      <c r="QBR47" s="993"/>
      <c r="QBS47" s="993"/>
      <c r="QBT47" s="993"/>
      <c r="QBU47" s="993"/>
      <c r="QBV47" s="993"/>
      <c r="QBW47" s="993"/>
      <c r="QBX47" s="993"/>
      <c r="QBY47" s="993"/>
      <c r="QBZ47" s="993"/>
      <c r="QCA47" s="993"/>
      <c r="QCB47" s="993"/>
      <c r="QCC47" s="993"/>
      <c r="QCD47" s="993"/>
      <c r="QCE47" s="993"/>
      <c r="QCF47" s="993"/>
      <c r="QCG47" s="993"/>
      <c r="QCH47" s="993"/>
      <c r="QCI47" s="993"/>
      <c r="QCJ47" s="993"/>
      <c r="QCK47" s="993"/>
      <c r="QCL47" s="993"/>
      <c r="QCM47" s="993"/>
      <c r="QCN47" s="993"/>
      <c r="QCO47" s="993"/>
      <c r="QCP47" s="993"/>
      <c r="QCQ47" s="993"/>
      <c r="QCR47" s="993"/>
      <c r="QCS47" s="993"/>
      <c r="QCT47" s="993"/>
      <c r="QCU47" s="993"/>
      <c r="QCV47" s="993"/>
      <c r="QCW47" s="993"/>
      <c r="QCX47" s="993"/>
      <c r="QCY47" s="993"/>
      <c r="QCZ47" s="993"/>
      <c r="QDA47" s="993"/>
      <c r="QDB47" s="993"/>
      <c r="QDC47" s="993"/>
      <c r="QDD47" s="993"/>
      <c r="QDE47" s="993"/>
      <c r="QDF47" s="993"/>
      <c r="QDG47" s="993"/>
      <c r="QDH47" s="993"/>
      <c r="QDI47" s="993"/>
      <c r="QDJ47" s="993"/>
      <c r="QDK47" s="993"/>
      <c r="QDL47" s="993"/>
      <c r="QDM47" s="993"/>
      <c r="QDN47" s="993"/>
      <c r="QDO47" s="993"/>
      <c r="QDP47" s="993"/>
      <c r="QDQ47" s="993"/>
      <c r="QDR47" s="993"/>
      <c r="QDS47" s="993"/>
      <c r="QDT47" s="993"/>
      <c r="QDU47" s="993"/>
      <c r="QDV47" s="993"/>
      <c r="QDW47" s="993"/>
      <c r="QDX47" s="993"/>
      <c r="QDY47" s="993"/>
      <c r="QDZ47" s="993"/>
      <c r="QEA47" s="993"/>
      <c r="QEB47" s="993"/>
      <c r="QEC47" s="993"/>
      <c r="QED47" s="993"/>
      <c r="QEE47" s="993"/>
      <c r="QEF47" s="993"/>
      <c r="QEG47" s="993"/>
      <c r="QEH47" s="993"/>
      <c r="QEI47" s="993"/>
      <c r="QEJ47" s="993"/>
      <c r="QEK47" s="993"/>
      <c r="QEL47" s="993"/>
      <c r="QEM47" s="993"/>
      <c r="QEN47" s="993"/>
      <c r="QEO47" s="993"/>
      <c r="QEP47" s="993"/>
      <c r="QEQ47" s="993"/>
      <c r="QER47" s="993"/>
      <c r="QES47" s="993"/>
      <c r="QET47" s="993"/>
      <c r="QEU47" s="993"/>
      <c r="QEV47" s="993"/>
      <c r="QEW47" s="993"/>
      <c r="QEX47" s="993"/>
      <c r="QEY47" s="993"/>
      <c r="QEZ47" s="993"/>
      <c r="QFA47" s="993"/>
      <c r="QFB47" s="993"/>
      <c r="QFC47" s="993"/>
      <c r="QFD47" s="993"/>
      <c r="QFE47" s="993"/>
      <c r="QFF47" s="993"/>
      <c r="QFG47" s="993"/>
      <c r="QFH47" s="993"/>
      <c r="QFI47" s="993"/>
      <c r="QFJ47" s="993"/>
      <c r="QFK47" s="993"/>
      <c r="QFL47" s="993"/>
      <c r="QFM47" s="993"/>
      <c r="QFN47" s="993"/>
      <c r="QFO47" s="993"/>
      <c r="QFP47" s="993"/>
      <c r="QFQ47" s="993"/>
      <c r="QFR47" s="993"/>
      <c r="QFS47" s="993"/>
      <c r="QFT47" s="993"/>
      <c r="QFU47" s="993"/>
      <c r="QFV47" s="993"/>
      <c r="QFW47" s="993"/>
      <c r="QFX47" s="993"/>
      <c r="QFY47" s="993"/>
      <c r="QFZ47" s="993"/>
      <c r="QGA47" s="993"/>
      <c r="QGB47" s="993"/>
      <c r="QGC47" s="993"/>
      <c r="QGD47" s="993"/>
      <c r="QGE47" s="993"/>
      <c r="QGF47" s="993"/>
      <c r="QGG47" s="993"/>
      <c r="QGH47" s="993"/>
      <c r="QGI47" s="993"/>
      <c r="QGJ47" s="993"/>
      <c r="QGK47" s="993"/>
      <c r="QGL47" s="993"/>
      <c r="QGM47" s="993"/>
      <c r="QGN47" s="993"/>
      <c r="QGO47" s="993"/>
      <c r="QGP47" s="993"/>
      <c r="QGQ47" s="993"/>
      <c r="QGR47" s="993"/>
      <c r="QGS47" s="993"/>
      <c r="QGT47" s="993"/>
      <c r="QGU47" s="993"/>
      <c r="QGV47" s="993"/>
      <c r="QGW47" s="993"/>
      <c r="QGX47" s="993"/>
      <c r="QGY47" s="993"/>
      <c r="QGZ47" s="993"/>
      <c r="QHA47" s="993"/>
      <c r="QHB47" s="993"/>
      <c r="QHC47" s="993"/>
      <c r="QHD47" s="993"/>
      <c r="QHE47" s="993"/>
      <c r="QHF47" s="993"/>
      <c r="QHG47" s="993"/>
      <c r="QHH47" s="993"/>
      <c r="QHI47" s="993"/>
      <c r="QHJ47" s="993"/>
      <c r="QHK47" s="993"/>
      <c r="QHL47" s="993"/>
      <c r="QHM47" s="993"/>
      <c r="QHN47" s="993"/>
      <c r="QHO47" s="993"/>
      <c r="QHP47" s="993"/>
      <c r="QHQ47" s="993"/>
      <c r="QHR47" s="993"/>
      <c r="QHS47" s="993"/>
      <c r="QHT47" s="993"/>
      <c r="QHU47" s="993"/>
      <c r="QHV47" s="993"/>
      <c r="QHW47" s="993"/>
      <c r="QHX47" s="993"/>
      <c r="QHY47" s="993"/>
      <c r="QHZ47" s="993"/>
      <c r="QIA47" s="993"/>
      <c r="QIB47" s="993"/>
      <c r="QIC47" s="993"/>
      <c r="QID47" s="993"/>
      <c r="QIE47" s="993"/>
      <c r="QIF47" s="993"/>
      <c r="QIG47" s="993"/>
      <c r="QIH47" s="993"/>
      <c r="QII47" s="993"/>
      <c r="QIJ47" s="993"/>
      <c r="QIK47" s="993"/>
      <c r="QIL47" s="993"/>
      <c r="QIM47" s="993"/>
      <c r="QIN47" s="993"/>
      <c r="QIO47" s="993"/>
      <c r="QIP47" s="993"/>
      <c r="QIQ47" s="993"/>
      <c r="QIR47" s="993"/>
      <c r="QIS47" s="993"/>
      <c r="QIT47" s="993"/>
      <c r="QIU47" s="993"/>
      <c r="QIV47" s="993"/>
      <c r="QIW47" s="993"/>
      <c r="QIX47" s="993"/>
      <c r="QIY47" s="993"/>
      <c r="QIZ47" s="993"/>
      <c r="QJA47" s="993"/>
      <c r="QJB47" s="993"/>
      <c r="QJC47" s="993"/>
      <c r="QJD47" s="993"/>
      <c r="QJE47" s="993"/>
      <c r="QJF47" s="993"/>
      <c r="QJG47" s="993"/>
      <c r="QJH47" s="993"/>
      <c r="QJI47" s="993"/>
      <c r="QJJ47" s="993"/>
      <c r="QJK47" s="993"/>
      <c r="QJL47" s="993"/>
      <c r="QJM47" s="993"/>
      <c r="QJN47" s="993"/>
      <c r="QJO47" s="993"/>
      <c r="QJP47" s="993"/>
      <c r="QJQ47" s="993"/>
      <c r="QJR47" s="993"/>
      <c r="QJS47" s="993"/>
      <c r="QJT47" s="993"/>
      <c r="QJU47" s="993"/>
      <c r="QJV47" s="993"/>
      <c r="QJW47" s="993"/>
      <c r="QJX47" s="993"/>
      <c r="QJY47" s="993"/>
      <c r="QJZ47" s="993"/>
      <c r="QKA47" s="993"/>
      <c r="QKB47" s="993"/>
      <c r="QKC47" s="993"/>
      <c r="QKD47" s="993"/>
      <c r="QKE47" s="993"/>
      <c r="QKF47" s="993"/>
      <c r="QKG47" s="993"/>
      <c r="QKH47" s="993"/>
      <c r="QKI47" s="993"/>
      <c r="QKJ47" s="993"/>
      <c r="QKK47" s="993"/>
      <c r="QKL47" s="993"/>
      <c r="QKM47" s="993"/>
      <c r="QKN47" s="993"/>
      <c r="QKO47" s="993"/>
      <c r="QKP47" s="993"/>
      <c r="QKQ47" s="993"/>
      <c r="QKR47" s="993"/>
      <c r="QKS47" s="993"/>
      <c r="QKT47" s="993"/>
      <c r="QKU47" s="993"/>
      <c r="QKV47" s="993"/>
      <c r="QKW47" s="993"/>
      <c r="QKX47" s="993"/>
      <c r="QKY47" s="993"/>
      <c r="QKZ47" s="993"/>
      <c r="QLA47" s="993"/>
      <c r="QLB47" s="993"/>
      <c r="QLC47" s="993"/>
      <c r="QLD47" s="993"/>
      <c r="QLE47" s="993"/>
      <c r="QLF47" s="993"/>
      <c r="QLG47" s="993"/>
      <c r="QLH47" s="993"/>
      <c r="QLI47" s="993"/>
      <c r="QLJ47" s="993"/>
      <c r="QLK47" s="993"/>
      <c r="QLL47" s="993"/>
      <c r="QLM47" s="993"/>
      <c r="QLN47" s="993"/>
      <c r="QLO47" s="993"/>
      <c r="QLP47" s="993"/>
      <c r="QLQ47" s="993"/>
      <c r="QLR47" s="993"/>
      <c r="QLS47" s="993"/>
      <c r="QLT47" s="993"/>
      <c r="QLU47" s="993"/>
      <c r="QLV47" s="993"/>
      <c r="QLW47" s="993"/>
      <c r="QLX47" s="993"/>
      <c r="QLY47" s="993"/>
      <c r="QLZ47" s="993"/>
      <c r="QMA47" s="993"/>
      <c r="QMB47" s="993"/>
      <c r="QMC47" s="993"/>
      <c r="QMD47" s="993"/>
      <c r="QME47" s="993"/>
      <c r="QMF47" s="993"/>
      <c r="QMG47" s="993"/>
      <c r="QMH47" s="993"/>
      <c r="QMI47" s="993"/>
      <c r="QMJ47" s="993"/>
      <c r="QMK47" s="993"/>
      <c r="QML47" s="993"/>
      <c r="QMM47" s="993"/>
      <c r="QMN47" s="993"/>
      <c r="QMO47" s="993"/>
      <c r="QMP47" s="993"/>
      <c r="QMQ47" s="993"/>
      <c r="QMR47" s="993"/>
      <c r="QMS47" s="993"/>
      <c r="QMT47" s="993"/>
      <c r="QMU47" s="993"/>
      <c r="QMV47" s="993"/>
      <c r="QMW47" s="993"/>
      <c r="QMX47" s="993"/>
      <c r="QMY47" s="993"/>
      <c r="QMZ47" s="993"/>
      <c r="QNA47" s="993"/>
      <c r="QNB47" s="993"/>
      <c r="QNC47" s="993"/>
      <c r="QND47" s="993"/>
      <c r="QNE47" s="993"/>
      <c r="QNF47" s="993"/>
      <c r="QNG47" s="993"/>
      <c r="QNH47" s="993"/>
      <c r="QNI47" s="993"/>
      <c r="QNJ47" s="993"/>
      <c r="QNK47" s="993"/>
      <c r="QNL47" s="993"/>
      <c r="QNM47" s="993"/>
      <c r="QNN47" s="993"/>
      <c r="QNO47" s="993"/>
      <c r="QNP47" s="993"/>
      <c r="QNQ47" s="993"/>
      <c r="QNR47" s="993"/>
      <c r="QNS47" s="993"/>
      <c r="QNT47" s="993"/>
      <c r="QNU47" s="993"/>
      <c r="QNV47" s="993"/>
      <c r="QNW47" s="993"/>
      <c r="QNX47" s="993"/>
      <c r="QNY47" s="993"/>
      <c r="QNZ47" s="993"/>
      <c r="QOA47" s="993"/>
      <c r="QOB47" s="993"/>
      <c r="QOC47" s="993"/>
      <c r="QOD47" s="993"/>
      <c r="QOE47" s="993"/>
      <c r="QOF47" s="993"/>
      <c r="QOG47" s="993"/>
      <c r="QOH47" s="993"/>
      <c r="QOI47" s="993"/>
      <c r="QOJ47" s="993"/>
      <c r="QOK47" s="993"/>
      <c r="QOL47" s="993"/>
      <c r="QOM47" s="993"/>
      <c r="QON47" s="993"/>
      <c r="QOO47" s="993"/>
      <c r="QOP47" s="993"/>
      <c r="QOQ47" s="993"/>
      <c r="QOR47" s="993"/>
      <c r="QOS47" s="993"/>
      <c r="QOT47" s="993"/>
      <c r="QOU47" s="993"/>
      <c r="QOV47" s="993"/>
      <c r="QOW47" s="993"/>
      <c r="QOX47" s="993"/>
      <c r="QOY47" s="993"/>
      <c r="QOZ47" s="993"/>
      <c r="QPA47" s="993"/>
      <c r="QPB47" s="993"/>
      <c r="QPC47" s="993"/>
      <c r="QPD47" s="993"/>
      <c r="QPE47" s="993"/>
      <c r="QPF47" s="993"/>
      <c r="QPG47" s="993"/>
      <c r="QPH47" s="993"/>
      <c r="QPI47" s="993"/>
      <c r="QPJ47" s="993"/>
      <c r="QPK47" s="993"/>
      <c r="QPL47" s="993"/>
      <c r="QPM47" s="993"/>
      <c r="QPN47" s="993"/>
      <c r="QPO47" s="993"/>
      <c r="QPP47" s="993"/>
      <c r="QPQ47" s="993"/>
      <c r="QPR47" s="993"/>
      <c r="QPS47" s="993"/>
      <c r="QPT47" s="993"/>
      <c r="QPU47" s="993"/>
      <c r="QPV47" s="993"/>
      <c r="QPW47" s="993"/>
      <c r="QPX47" s="993"/>
      <c r="QPY47" s="993"/>
      <c r="QPZ47" s="993"/>
      <c r="QQA47" s="993"/>
      <c r="QQB47" s="993"/>
      <c r="QQC47" s="993"/>
      <c r="QQD47" s="993"/>
      <c r="QQE47" s="993"/>
      <c r="QQF47" s="993"/>
      <c r="QQG47" s="993"/>
      <c r="QQH47" s="993"/>
      <c r="QQI47" s="993"/>
      <c r="QQJ47" s="993"/>
      <c r="QQK47" s="993"/>
      <c r="QQL47" s="993"/>
      <c r="QQM47" s="993"/>
      <c r="QQN47" s="993"/>
      <c r="QQO47" s="993"/>
      <c r="QQP47" s="993"/>
      <c r="QQQ47" s="993"/>
      <c r="QQR47" s="993"/>
      <c r="QQS47" s="993"/>
      <c r="QQT47" s="993"/>
      <c r="QQU47" s="993"/>
      <c r="QQV47" s="993"/>
      <c r="QQW47" s="993"/>
      <c r="QQX47" s="993"/>
      <c r="QQY47" s="993"/>
      <c r="QQZ47" s="993"/>
      <c r="QRA47" s="993"/>
      <c r="QRB47" s="993"/>
      <c r="QRC47" s="993"/>
      <c r="QRD47" s="993"/>
      <c r="QRE47" s="993"/>
      <c r="QRF47" s="993"/>
      <c r="QRG47" s="993"/>
      <c r="QRH47" s="993"/>
      <c r="QRI47" s="993"/>
      <c r="QRJ47" s="993"/>
      <c r="QRK47" s="993"/>
      <c r="QRL47" s="993"/>
      <c r="QRM47" s="993"/>
      <c r="QRN47" s="993"/>
      <c r="QRO47" s="993"/>
      <c r="QRP47" s="993"/>
      <c r="QRQ47" s="993"/>
      <c r="QRR47" s="993"/>
      <c r="QRS47" s="993"/>
      <c r="QRT47" s="993"/>
      <c r="QRU47" s="993"/>
      <c r="QRV47" s="993"/>
      <c r="QRW47" s="993"/>
      <c r="QRX47" s="993"/>
      <c r="QRY47" s="993"/>
      <c r="QRZ47" s="993"/>
      <c r="QSA47" s="993"/>
      <c r="QSB47" s="993"/>
      <c r="QSC47" s="993"/>
      <c r="QSD47" s="993"/>
      <c r="QSE47" s="993"/>
      <c r="QSF47" s="993"/>
      <c r="QSG47" s="993"/>
      <c r="QSH47" s="993"/>
      <c r="QSI47" s="993"/>
      <c r="QSJ47" s="993"/>
      <c r="QSK47" s="993"/>
      <c r="QSL47" s="993"/>
      <c r="QSM47" s="993"/>
      <c r="QSN47" s="993"/>
      <c r="QSO47" s="993"/>
      <c r="QSP47" s="993"/>
      <c r="QSQ47" s="993"/>
      <c r="QSR47" s="993"/>
      <c r="QSS47" s="993"/>
      <c r="QST47" s="993"/>
      <c r="QSU47" s="993"/>
      <c r="QSV47" s="993"/>
      <c r="QSW47" s="993"/>
      <c r="QSX47" s="993"/>
      <c r="QSY47" s="993"/>
      <c r="QSZ47" s="993"/>
      <c r="QTA47" s="993"/>
      <c r="QTB47" s="993"/>
      <c r="QTC47" s="993"/>
      <c r="QTD47" s="993"/>
      <c r="QTE47" s="993"/>
      <c r="QTF47" s="993"/>
      <c r="QTG47" s="993"/>
      <c r="QTH47" s="993"/>
      <c r="QTI47" s="993"/>
      <c r="QTJ47" s="993"/>
      <c r="QTK47" s="993"/>
      <c r="QTL47" s="993"/>
      <c r="QTM47" s="993"/>
      <c r="QTN47" s="993"/>
      <c r="QTO47" s="993"/>
      <c r="QTP47" s="993"/>
      <c r="QTQ47" s="993"/>
      <c r="QTR47" s="993"/>
      <c r="QTS47" s="993"/>
      <c r="QTT47" s="993"/>
      <c r="QTU47" s="993"/>
      <c r="QTV47" s="993"/>
      <c r="QTW47" s="993"/>
      <c r="QTX47" s="993"/>
      <c r="QTY47" s="993"/>
      <c r="QTZ47" s="993"/>
      <c r="QUA47" s="993"/>
      <c r="QUB47" s="993"/>
      <c r="QUC47" s="993"/>
      <c r="QUD47" s="993"/>
      <c r="QUE47" s="993"/>
      <c r="QUF47" s="993"/>
      <c r="QUG47" s="993"/>
      <c r="QUH47" s="993"/>
      <c r="QUI47" s="993"/>
      <c r="QUJ47" s="993"/>
      <c r="QUK47" s="993"/>
      <c r="QUL47" s="993"/>
      <c r="QUM47" s="993"/>
      <c r="QUN47" s="993"/>
      <c r="QUO47" s="993"/>
      <c r="QUP47" s="993"/>
      <c r="QUQ47" s="993"/>
      <c r="QUR47" s="993"/>
      <c r="QUS47" s="993"/>
      <c r="QUT47" s="993"/>
      <c r="QUU47" s="993"/>
      <c r="QUV47" s="993"/>
      <c r="QUW47" s="993"/>
      <c r="QUX47" s="993"/>
      <c r="QUY47" s="993"/>
      <c r="QUZ47" s="993"/>
      <c r="QVA47" s="993"/>
      <c r="QVB47" s="993"/>
      <c r="QVC47" s="993"/>
      <c r="QVD47" s="993"/>
      <c r="QVE47" s="993"/>
      <c r="QVF47" s="993"/>
      <c r="QVG47" s="993"/>
      <c r="QVH47" s="993"/>
      <c r="QVI47" s="993"/>
      <c r="QVJ47" s="993"/>
      <c r="QVK47" s="993"/>
      <c r="QVL47" s="993"/>
      <c r="QVM47" s="993"/>
      <c r="QVN47" s="993"/>
      <c r="QVO47" s="993"/>
      <c r="QVP47" s="993"/>
      <c r="QVQ47" s="993"/>
      <c r="QVR47" s="993"/>
      <c r="QVS47" s="993"/>
      <c r="QVT47" s="993"/>
      <c r="QVU47" s="993"/>
      <c r="QVV47" s="993"/>
      <c r="QVW47" s="993"/>
      <c r="QVX47" s="993"/>
      <c r="QVY47" s="993"/>
      <c r="QVZ47" s="993"/>
      <c r="QWA47" s="993"/>
      <c r="QWB47" s="993"/>
      <c r="QWC47" s="993"/>
      <c r="QWD47" s="993"/>
      <c r="QWE47" s="993"/>
      <c r="QWF47" s="993"/>
      <c r="QWG47" s="993"/>
      <c r="QWH47" s="993"/>
      <c r="QWI47" s="993"/>
      <c r="QWJ47" s="993"/>
      <c r="QWK47" s="993"/>
      <c r="QWL47" s="993"/>
      <c r="QWM47" s="993"/>
      <c r="QWN47" s="993"/>
      <c r="QWO47" s="993"/>
      <c r="QWP47" s="993"/>
      <c r="QWQ47" s="993"/>
      <c r="QWR47" s="993"/>
      <c r="QWS47" s="993"/>
      <c r="QWT47" s="993"/>
      <c r="QWU47" s="993"/>
      <c r="QWV47" s="993"/>
      <c r="QWW47" s="993"/>
      <c r="QWX47" s="993"/>
      <c r="QWY47" s="993"/>
      <c r="QWZ47" s="993"/>
      <c r="QXA47" s="993"/>
      <c r="QXB47" s="993"/>
      <c r="QXC47" s="993"/>
      <c r="QXD47" s="993"/>
      <c r="QXE47" s="993"/>
      <c r="QXF47" s="993"/>
      <c r="QXG47" s="993"/>
      <c r="QXH47" s="993"/>
      <c r="QXI47" s="993"/>
      <c r="QXJ47" s="993"/>
      <c r="QXK47" s="993"/>
      <c r="QXL47" s="993"/>
      <c r="QXM47" s="993"/>
      <c r="QXN47" s="993"/>
      <c r="QXO47" s="993"/>
      <c r="QXP47" s="993"/>
      <c r="QXQ47" s="993"/>
      <c r="QXR47" s="993"/>
      <c r="QXS47" s="993"/>
      <c r="QXT47" s="993"/>
      <c r="QXU47" s="993"/>
      <c r="QXV47" s="993"/>
      <c r="QXW47" s="993"/>
      <c r="QXX47" s="993"/>
      <c r="QXY47" s="993"/>
      <c r="QXZ47" s="993"/>
      <c r="QYA47" s="993"/>
      <c r="QYB47" s="993"/>
      <c r="QYC47" s="993"/>
      <c r="QYD47" s="993"/>
      <c r="QYE47" s="993"/>
      <c r="QYF47" s="993"/>
      <c r="QYG47" s="993"/>
      <c r="QYH47" s="993"/>
      <c r="QYI47" s="993"/>
      <c r="QYJ47" s="993"/>
      <c r="QYK47" s="993"/>
      <c r="QYL47" s="993"/>
      <c r="QYM47" s="993"/>
      <c r="QYN47" s="993"/>
      <c r="QYO47" s="993"/>
      <c r="QYP47" s="993"/>
      <c r="QYQ47" s="993"/>
      <c r="QYR47" s="993"/>
      <c r="QYS47" s="993"/>
      <c r="QYT47" s="993"/>
      <c r="QYU47" s="993"/>
      <c r="QYV47" s="993"/>
      <c r="QYW47" s="993"/>
      <c r="QYX47" s="993"/>
      <c r="QYY47" s="993"/>
      <c r="QYZ47" s="993"/>
      <c r="QZA47" s="993"/>
      <c r="QZB47" s="993"/>
      <c r="QZC47" s="993"/>
      <c r="QZD47" s="993"/>
      <c r="QZE47" s="993"/>
      <c r="QZF47" s="993"/>
      <c r="QZG47" s="993"/>
      <c r="QZH47" s="993"/>
      <c r="QZI47" s="993"/>
      <c r="QZJ47" s="993"/>
      <c r="QZK47" s="993"/>
      <c r="QZL47" s="993"/>
      <c r="QZM47" s="993"/>
      <c r="QZN47" s="993"/>
      <c r="QZO47" s="993"/>
      <c r="QZP47" s="993"/>
      <c r="QZQ47" s="993"/>
      <c r="QZR47" s="993"/>
      <c r="QZS47" s="993"/>
      <c r="QZT47" s="993"/>
      <c r="QZU47" s="993"/>
      <c r="QZV47" s="993"/>
      <c r="QZW47" s="993"/>
      <c r="QZX47" s="993"/>
      <c r="QZY47" s="993"/>
      <c r="QZZ47" s="993"/>
      <c r="RAA47" s="993"/>
      <c r="RAB47" s="993"/>
      <c r="RAC47" s="993"/>
      <c r="RAD47" s="993"/>
      <c r="RAE47" s="993"/>
      <c r="RAF47" s="993"/>
      <c r="RAG47" s="993"/>
      <c r="RAH47" s="993"/>
      <c r="RAI47" s="993"/>
      <c r="RAJ47" s="993"/>
      <c r="RAK47" s="993"/>
      <c r="RAL47" s="993"/>
      <c r="RAM47" s="993"/>
      <c r="RAN47" s="993"/>
      <c r="RAO47" s="993"/>
      <c r="RAP47" s="993"/>
      <c r="RAQ47" s="993"/>
      <c r="RAR47" s="993"/>
      <c r="RAS47" s="993"/>
      <c r="RAT47" s="993"/>
      <c r="RAU47" s="993"/>
      <c r="RAV47" s="993"/>
      <c r="RAW47" s="993"/>
      <c r="RAX47" s="993"/>
      <c r="RAY47" s="993"/>
      <c r="RAZ47" s="993"/>
      <c r="RBA47" s="993"/>
      <c r="RBB47" s="993"/>
      <c r="RBC47" s="993"/>
      <c r="RBD47" s="993"/>
      <c r="RBE47" s="993"/>
      <c r="RBF47" s="993"/>
      <c r="RBG47" s="993"/>
      <c r="RBH47" s="993"/>
      <c r="RBI47" s="993"/>
      <c r="RBJ47" s="993"/>
      <c r="RBK47" s="993"/>
      <c r="RBL47" s="993"/>
      <c r="RBM47" s="993"/>
      <c r="RBN47" s="993"/>
      <c r="RBO47" s="993"/>
      <c r="RBP47" s="993"/>
      <c r="RBQ47" s="993"/>
      <c r="RBR47" s="993"/>
      <c r="RBS47" s="993"/>
      <c r="RBT47" s="993"/>
      <c r="RBU47" s="993"/>
      <c r="RBV47" s="993"/>
      <c r="RBW47" s="993"/>
      <c r="RBX47" s="993"/>
      <c r="RBY47" s="993"/>
      <c r="RBZ47" s="993"/>
      <c r="RCA47" s="993"/>
      <c r="RCB47" s="993"/>
      <c r="RCC47" s="993"/>
      <c r="RCD47" s="993"/>
      <c r="RCE47" s="993"/>
      <c r="RCF47" s="993"/>
      <c r="RCG47" s="993"/>
      <c r="RCH47" s="993"/>
      <c r="RCI47" s="993"/>
      <c r="RCJ47" s="993"/>
      <c r="RCK47" s="993"/>
      <c r="RCL47" s="993"/>
      <c r="RCM47" s="993"/>
      <c r="RCN47" s="993"/>
      <c r="RCO47" s="993"/>
      <c r="RCP47" s="993"/>
      <c r="RCQ47" s="993"/>
      <c r="RCR47" s="993"/>
      <c r="RCS47" s="993"/>
      <c r="RCT47" s="993"/>
      <c r="RCU47" s="993"/>
      <c r="RCV47" s="993"/>
      <c r="RCW47" s="993"/>
      <c r="RCX47" s="993"/>
      <c r="RCY47" s="993"/>
      <c r="RCZ47" s="993"/>
      <c r="RDA47" s="993"/>
      <c r="RDB47" s="993"/>
      <c r="RDC47" s="993"/>
      <c r="RDD47" s="993"/>
      <c r="RDE47" s="993"/>
      <c r="RDF47" s="993"/>
      <c r="RDG47" s="993"/>
      <c r="RDH47" s="993"/>
      <c r="RDI47" s="993"/>
      <c r="RDJ47" s="993"/>
      <c r="RDK47" s="993"/>
      <c r="RDL47" s="993"/>
      <c r="RDM47" s="993"/>
      <c r="RDN47" s="993"/>
      <c r="RDO47" s="993"/>
      <c r="RDP47" s="993"/>
      <c r="RDQ47" s="993"/>
      <c r="RDR47" s="993"/>
      <c r="RDS47" s="993"/>
      <c r="RDT47" s="993"/>
      <c r="RDU47" s="993"/>
      <c r="RDV47" s="993"/>
      <c r="RDW47" s="993"/>
      <c r="RDX47" s="993"/>
      <c r="RDY47" s="993"/>
      <c r="RDZ47" s="993"/>
      <c r="REA47" s="993"/>
      <c r="REB47" s="993"/>
      <c r="REC47" s="993"/>
      <c r="RED47" s="993"/>
      <c r="REE47" s="993"/>
      <c r="REF47" s="993"/>
      <c r="REG47" s="993"/>
      <c r="REH47" s="993"/>
      <c r="REI47" s="993"/>
      <c r="REJ47" s="993"/>
      <c r="REK47" s="993"/>
      <c r="REL47" s="993"/>
      <c r="REM47" s="993"/>
      <c r="REN47" s="993"/>
      <c r="REO47" s="993"/>
      <c r="REP47" s="993"/>
      <c r="REQ47" s="993"/>
      <c r="RER47" s="993"/>
      <c r="RES47" s="993"/>
      <c r="RET47" s="993"/>
      <c r="REU47" s="993"/>
      <c r="REV47" s="993"/>
      <c r="REW47" s="993"/>
      <c r="REX47" s="993"/>
      <c r="REY47" s="993"/>
      <c r="REZ47" s="993"/>
      <c r="RFA47" s="993"/>
      <c r="RFB47" s="993"/>
      <c r="RFC47" s="993"/>
      <c r="RFD47" s="993"/>
      <c r="RFE47" s="993"/>
      <c r="RFF47" s="993"/>
      <c r="RFG47" s="993"/>
      <c r="RFH47" s="993"/>
      <c r="RFI47" s="993"/>
      <c r="RFJ47" s="993"/>
      <c r="RFK47" s="993"/>
      <c r="RFL47" s="993"/>
      <c r="RFM47" s="993"/>
      <c r="RFN47" s="993"/>
      <c r="RFO47" s="993"/>
      <c r="RFP47" s="993"/>
      <c r="RFQ47" s="993"/>
      <c r="RFR47" s="993"/>
      <c r="RFS47" s="993"/>
      <c r="RFT47" s="993"/>
      <c r="RFU47" s="993"/>
      <c r="RFV47" s="993"/>
      <c r="RFW47" s="993"/>
      <c r="RFX47" s="993"/>
      <c r="RFY47" s="993"/>
      <c r="RFZ47" s="993"/>
      <c r="RGA47" s="993"/>
      <c r="RGB47" s="993"/>
      <c r="RGC47" s="993"/>
      <c r="RGD47" s="993"/>
      <c r="RGE47" s="993"/>
      <c r="RGF47" s="993"/>
      <c r="RGG47" s="993"/>
      <c r="RGH47" s="993"/>
      <c r="RGI47" s="993"/>
      <c r="RGJ47" s="993"/>
      <c r="RGK47" s="993"/>
      <c r="RGL47" s="993"/>
      <c r="RGM47" s="993"/>
      <c r="RGN47" s="993"/>
      <c r="RGO47" s="993"/>
      <c r="RGP47" s="993"/>
      <c r="RGQ47" s="993"/>
      <c r="RGR47" s="993"/>
      <c r="RGS47" s="993"/>
      <c r="RGT47" s="993"/>
      <c r="RGU47" s="993"/>
      <c r="RGV47" s="993"/>
      <c r="RGW47" s="993"/>
      <c r="RGX47" s="993"/>
      <c r="RGY47" s="993"/>
      <c r="RGZ47" s="993"/>
      <c r="RHA47" s="993"/>
      <c r="RHB47" s="993"/>
      <c r="RHC47" s="993"/>
      <c r="RHD47" s="993"/>
      <c r="RHE47" s="993"/>
      <c r="RHF47" s="993"/>
      <c r="RHG47" s="993"/>
      <c r="RHH47" s="993"/>
      <c r="RHI47" s="993"/>
      <c r="RHJ47" s="993"/>
      <c r="RHK47" s="993"/>
      <c r="RHL47" s="993"/>
      <c r="RHM47" s="993"/>
      <c r="RHN47" s="993"/>
      <c r="RHO47" s="993"/>
      <c r="RHP47" s="993"/>
      <c r="RHQ47" s="993"/>
      <c r="RHR47" s="993"/>
      <c r="RHS47" s="993"/>
      <c r="RHT47" s="993"/>
      <c r="RHU47" s="993"/>
      <c r="RHV47" s="993"/>
      <c r="RHW47" s="993"/>
      <c r="RHX47" s="993"/>
      <c r="RHY47" s="993"/>
      <c r="RHZ47" s="993"/>
      <c r="RIA47" s="993"/>
      <c r="RIB47" s="993"/>
      <c r="RIC47" s="993"/>
      <c r="RID47" s="993"/>
      <c r="RIE47" s="993"/>
      <c r="RIF47" s="993"/>
      <c r="RIG47" s="993"/>
      <c r="RIH47" s="993"/>
      <c r="RII47" s="993"/>
      <c r="RIJ47" s="993"/>
      <c r="RIK47" s="993"/>
      <c r="RIL47" s="993"/>
      <c r="RIM47" s="993"/>
      <c r="RIN47" s="993"/>
      <c r="RIO47" s="993"/>
      <c r="RIP47" s="993"/>
      <c r="RIQ47" s="993"/>
      <c r="RIR47" s="993"/>
      <c r="RIS47" s="993"/>
      <c r="RIT47" s="993"/>
      <c r="RIU47" s="993"/>
      <c r="RIV47" s="993"/>
      <c r="RIW47" s="993"/>
      <c r="RIX47" s="993"/>
      <c r="RIY47" s="993"/>
      <c r="RIZ47" s="993"/>
      <c r="RJA47" s="993"/>
      <c r="RJB47" s="993"/>
      <c r="RJC47" s="993"/>
      <c r="RJD47" s="993"/>
      <c r="RJE47" s="993"/>
      <c r="RJF47" s="993"/>
      <c r="RJG47" s="993"/>
      <c r="RJH47" s="993"/>
      <c r="RJI47" s="993"/>
      <c r="RJJ47" s="993"/>
      <c r="RJK47" s="993"/>
      <c r="RJL47" s="993"/>
      <c r="RJM47" s="993"/>
      <c r="RJN47" s="993"/>
      <c r="RJO47" s="993"/>
      <c r="RJP47" s="993"/>
      <c r="RJQ47" s="993"/>
      <c r="RJR47" s="993"/>
      <c r="RJS47" s="993"/>
      <c r="RJT47" s="993"/>
      <c r="RJU47" s="993"/>
      <c r="RJV47" s="993"/>
      <c r="RJW47" s="993"/>
      <c r="RJX47" s="993"/>
      <c r="RJY47" s="993"/>
      <c r="RJZ47" s="993"/>
      <c r="RKA47" s="993"/>
      <c r="RKB47" s="993"/>
      <c r="RKC47" s="993"/>
      <c r="RKD47" s="993"/>
      <c r="RKE47" s="993"/>
      <c r="RKF47" s="993"/>
      <c r="RKG47" s="993"/>
      <c r="RKH47" s="993"/>
      <c r="RKI47" s="993"/>
      <c r="RKJ47" s="993"/>
      <c r="RKK47" s="993"/>
      <c r="RKL47" s="993"/>
      <c r="RKM47" s="993"/>
      <c r="RKN47" s="993"/>
      <c r="RKO47" s="993"/>
      <c r="RKP47" s="993"/>
      <c r="RKQ47" s="993"/>
      <c r="RKR47" s="993"/>
      <c r="RKS47" s="993"/>
      <c r="RKT47" s="993"/>
      <c r="RKU47" s="993"/>
      <c r="RKV47" s="993"/>
      <c r="RKW47" s="993"/>
      <c r="RKX47" s="993"/>
      <c r="RKY47" s="993"/>
      <c r="RKZ47" s="993"/>
      <c r="RLA47" s="993"/>
      <c r="RLB47" s="993"/>
      <c r="RLC47" s="993"/>
      <c r="RLD47" s="993"/>
      <c r="RLE47" s="993"/>
      <c r="RLF47" s="993"/>
      <c r="RLG47" s="993"/>
      <c r="RLH47" s="993"/>
      <c r="RLI47" s="993"/>
      <c r="RLJ47" s="993"/>
      <c r="RLK47" s="993"/>
      <c r="RLL47" s="993"/>
      <c r="RLM47" s="993"/>
      <c r="RLN47" s="993"/>
      <c r="RLO47" s="993"/>
      <c r="RLP47" s="993"/>
      <c r="RLQ47" s="993"/>
      <c r="RLR47" s="993"/>
      <c r="RLS47" s="993"/>
      <c r="RLT47" s="993"/>
      <c r="RLU47" s="993"/>
      <c r="RLV47" s="993"/>
      <c r="RLW47" s="993"/>
      <c r="RLX47" s="993"/>
      <c r="RLY47" s="993"/>
      <c r="RLZ47" s="993"/>
      <c r="RMA47" s="993"/>
      <c r="RMB47" s="993"/>
      <c r="RMC47" s="993"/>
      <c r="RMD47" s="993"/>
      <c r="RME47" s="993"/>
      <c r="RMF47" s="993"/>
      <c r="RMG47" s="993"/>
      <c r="RMH47" s="993"/>
      <c r="RMI47" s="993"/>
      <c r="RMJ47" s="993"/>
      <c r="RMK47" s="993"/>
      <c r="RML47" s="993"/>
      <c r="RMM47" s="993"/>
      <c r="RMN47" s="993"/>
      <c r="RMO47" s="993"/>
      <c r="RMP47" s="993"/>
      <c r="RMQ47" s="993"/>
      <c r="RMR47" s="993"/>
      <c r="RMS47" s="993"/>
      <c r="RMT47" s="993"/>
      <c r="RMU47" s="993"/>
      <c r="RMV47" s="993"/>
      <c r="RMW47" s="993"/>
      <c r="RMX47" s="993"/>
      <c r="RMY47" s="993"/>
      <c r="RMZ47" s="993"/>
      <c r="RNA47" s="993"/>
      <c r="RNB47" s="993"/>
      <c r="RNC47" s="993"/>
      <c r="RND47" s="993"/>
      <c r="RNE47" s="993"/>
      <c r="RNF47" s="993"/>
      <c r="RNG47" s="993"/>
      <c r="RNH47" s="993"/>
      <c r="RNI47" s="993"/>
      <c r="RNJ47" s="993"/>
      <c r="RNK47" s="993"/>
      <c r="RNL47" s="993"/>
      <c r="RNM47" s="993"/>
      <c r="RNN47" s="993"/>
      <c r="RNO47" s="993"/>
      <c r="RNP47" s="993"/>
      <c r="RNQ47" s="993"/>
      <c r="RNR47" s="993"/>
      <c r="RNS47" s="993"/>
      <c r="RNT47" s="993"/>
      <c r="RNU47" s="993"/>
      <c r="RNV47" s="993"/>
      <c r="RNW47" s="993"/>
      <c r="RNX47" s="993"/>
      <c r="RNY47" s="993"/>
      <c r="RNZ47" s="993"/>
      <c r="ROA47" s="993"/>
      <c r="ROB47" s="993"/>
      <c r="ROC47" s="993"/>
      <c r="ROD47" s="993"/>
      <c r="ROE47" s="993"/>
      <c r="ROF47" s="993"/>
      <c r="ROG47" s="993"/>
      <c r="ROH47" s="993"/>
      <c r="ROI47" s="993"/>
      <c r="ROJ47" s="993"/>
      <c r="ROK47" s="993"/>
      <c r="ROL47" s="993"/>
      <c r="ROM47" s="993"/>
      <c r="RON47" s="993"/>
      <c r="ROO47" s="993"/>
      <c r="ROP47" s="993"/>
      <c r="ROQ47" s="993"/>
      <c r="ROR47" s="993"/>
      <c r="ROS47" s="993"/>
      <c r="ROT47" s="993"/>
      <c r="ROU47" s="993"/>
      <c r="ROV47" s="993"/>
      <c r="ROW47" s="993"/>
      <c r="ROX47" s="993"/>
      <c r="ROY47" s="993"/>
      <c r="ROZ47" s="993"/>
      <c r="RPA47" s="993"/>
      <c r="RPB47" s="993"/>
      <c r="RPC47" s="993"/>
      <c r="RPD47" s="993"/>
      <c r="RPE47" s="993"/>
      <c r="RPF47" s="993"/>
      <c r="RPG47" s="993"/>
      <c r="RPH47" s="993"/>
      <c r="RPI47" s="993"/>
      <c r="RPJ47" s="993"/>
      <c r="RPK47" s="993"/>
      <c r="RPL47" s="993"/>
      <c r="RPM47" s="993"/>
      <c r="RPN47" s="993"/>
      <c r="RPO47" s="993"/>
      <c r="RPP47" s="993"/>
      <c r="RPQ47" s="993"/>
      <c r="RPR47" s="993"/>
      <c r="RPS47" s="993"/>
      <c r="RPT47" s="993"/>
      <c r="RPU47" s="993"/>
      <c r="RPV47" s="993"/>
      <c r="RPW47" s="993"/>
      <c r="RPX47" s="993"/>
      <c r="RPY47" s="993"/>
      <c r="RPZ47" s="993"/>
      <c r="RQA47" s="993"/>
      <c r="RQB47" s="993"/>
      <c r="RQC47" s="993"/>
      <c r="RQD47" s="993"/>
      <c r="RQE47" s="993"/>
      <c r="RQF47" s="993"/>
      <c r="RQG47" s="993"/>
      <c r="RQH47" s="993"/>
      <c r="RQI47" s="993"/>
      <c r="RQJ47" s="993"/>
      <c r="RQK47" s="993"/>
      <c r="RQL47" s="993"/>
      <c r="RQM47" s="993"/>
      <c r="RQN47" s="993"/>
      <c r="RQO47" s="993"/>
      <c r="RQP47" s="993"/>
      <c r="RQQ47" s="993"/>
      <c r="RQR47" s="993"/>
      <c r="RQS47" s="993"/>
      <c r="RQT47" s="993"/>
      <c r="RQU47" s="993"/>
      <c r="RQV47" s="993"/>
      <c r="RQW47" s="993"/>
      <c r="RQX47" s="993"/>
      <c r="RQY47" s="993"/>
      <c r="RQZ47" s="993"/>
      <c r="RRA47" s="993"/>
      <c r="RRB47" s="993"/>
      <c r="RRC47" s="993"/>
      <c r="RRD47" s="993"/>
      <c r="RRE47" s="993"/>
      <c r="RRF47" s="993"/>
      <c r="RRG47" s="993"/>
      <c r="RRH47" s="993"/>
      <c r="RRI47" s="993"/>
      <c r="RRJ47" s="993"/>
      <c r="RRK47" s="993"/>
      <c r="RRL47" s="993"/>
      <c r="RRM47" s="993"/>
      <c r="RRN47" s="993"/>
      <c r="RRO47" s="993"/>
      <c r="RRP47" s="993"/>
      <c r="RRQ47" s="993"/>
      <c r="RRR47" s="993"/>
      <c r="RRS47" s="993"/>
      <c r="RRT47" s="993"/>
      <c r="RRU47" s="993"/>
      <c r="RRV47" s="993"/>
      <c r="RRW47" s="993"/>
      <c r="RRX47" s="993"/>
      <c r="RRY47" s="993"/>
      <c r="RRZ47" s="993"/>
      <c r="RSA47" s="993"/>
      <c r="RSB47" s="993"/>
      <c r="RSC47" s="993"/>
      <c r="RSD47" s="993"/>
      <c r="RSE47" s="993"/>
      <c r="RSF47" s="993"/>
      <c r="RSG47" s="993"/>
      <c r="RSH47" s="993"/>
      <c r="RSI47" s="993"/>
      <c r="RSJ47" s="993"/>
      <c r="RSK47" s="993"/>
      <c r="RSL47" s="993"/>
      <c r="RSM47" s="993"/>
      <c r="RSN47" s="993"/>
      <c r="RSO47" s="993"/>
      <c r="RSP47" s="993"/>
      <c r="RSQ47" s="993"/>
      <c r="RSR47" s="993"/>
      <c r="RSS47" s="993"/>
      <c r="RST47" s="993"/>
      <c r="RSU47" s="993"/>
      <c r="RSV47" s="993"/>
      <c r="RSW47" s="993"/>
      <c r="RSX47" s="993"/>
      <c r="RSY47" s="993"/>
      <c r="RSZ47" s="993"/>
      <c r="RTA47" s="993"/>
      <c r="RTB47" s="993"/>
      <c r="RTC47" s="993"/>
      <c r="RTD47" s="993"/>
      <c r="RTE47" s="993"/>
      <c r="RTF47" s="993"/>
      <c r="RTG47" s="993"/>
      <c r="RTH47" s="993"/>
      <c r="RTI47" s="993"/>
      <c r="RTJ47" s="993"/>
      <c r="RTK47" s="993"/>
      <c r="RTL47" s="993"/>
      <c r="RTM47" s="993"/>
      <c r="RTN47" s="993"/>
      <c r="RTO47" s="993"/>
      <c r="RTP47" s="993"/>
      <c r="RTQ47" s="993"/>
      <c r="RTR47" s="993"/>
      <c r="RTS47" s="993"/>
      <c r="RTT47" s="993"/>
      <c r="RTU47" s="993"/>
      <c r="RTV47" s="993"/>
      <c r="RTW47" s="993"/>
      <c r="RTX47" s="993"/>
      <c r="RTY47" s="993"/>
      <c r="RTZ47" s="993"/>
      <c r="RUA47" s="993"/>
      <c r="RUB47" s="993"/>
      <c r="RUC47" s="993"/>
      <c r="RUD47" s="993"/>
      <c r="RUE47" s="993"/>
      <c r="RUF47" s="993"/>
      <c r="RUG47" s="993"/>
      <c r="RUH47" s="993"/>
      <c r="RUI47" s="993"/>
      <c r="RUJ47" s="993"/>
      <c r="RUK47" s="993"/>
      <c r="RUL47" s="993"/>
      <c r="RUM47" s="993"/>
      <c r="RUN47" s="993"/>
      <c r="RUO47" s="993"/>
      <c r="RUP47" s="993"/>
      <c r="RUQ47" s="993"/>
      <c r="RUR47" s="993"/>
      <c r="RUS47" s="993"/>
      <c r="RUT47" s="993"/>
      <c r="RUU47" s="993"/>
      <c r="RUV47" s="993"/>
      <c r="RUW47" s="993"/>
      <c r="RUX47" s="993"/>
      <c r="RUY47" s="993"/>
      <c r="RUZ47" s="993"/>
      <c r="RVA47" s="993"/>
      <c r="RVB47" s="993"/>
      <c r="RVC47" s="993"/>
      <c r="RVD47" s="993"/>
      <c r="RVE47" s="993"/>
      <c r="RVF47" s="993"/>
      <c r="RVG47" s="993"/>
      <c r="RVH47" s="993"/>
      <c r="RVI47" s="993"/>
      <c r="RVJ47" s="993"/>
      <c r="RVK47" s="993"/>
      <c r="RVL47" s="993"/>
      <c r="RVM47" s="993"/>
      <c r="RVN47" s="993"/>
      <c r="RVO47" s="993"/>
      <c r="RVP47" s="993"/>
      <c r="RVQ47" s="993"/>
      <c r="RVR47" s="993"/>
      <c r="RVS47" s="993"/>
      <c r="RVT47" s="993"/>
      <c r="RVU47" s="993"/>
      <c r="RVV47" s="993"/>
      <c r="RVW47" s="993"/>
      <c r="RVX47" s="993"/>
      <c r="RVY47" s="993"/>
      <c r="RVZ47" s="993"/>
      <c r="RWA47" s="993"/>
      <c r="RWB47" s="993"/>
      <c r="RWC47" s="993"/>
      <c r="RWD47" s="993"/>
      <c r="RWE47" s="993"/>
      <c r="RWF47" s="993"/>
      <c r="RWG47" s="993"/>
      <c r="RWH47" s="993"/>
      <c r="RWI47" s="993"/>
      <c r="RWJ47" s="993"/>
      <c r="RWK47" s="993"/>
      <c r="RWL47" s="993"/>
      <c r="RWM47" s="993"/>
      <c r="RWN47" s="993"/>
      <c r="RWO47" s="993"/>
      <c r="RWP47" s="993"/>
      <c r="RWQ47" s="993"/>
      <c r="RWR47" s="993"/>
      <c r="RWS47" s="993"/>
      <c r="RWT47" s="993"/>
      <c r="RWU47" s="993"/>
      <c r="RWV47" s="993"/>
      <c r="RWW47" s="993"/>
      <c r="RWX47" s="993"/>
      <c r="RWY47" s="993"/>
      <c r="RWZ47" s="993"/>
      <c r="RXA47" s="993"/>
      <c r="RXB47" s="993"/>
      <c r="RXC47" s="993"/>
      <c r="RXD47" s="993"/>
      <c r="RXE47" s="993"/>
      <c r="RXF47" s="993"/>
      <c r="RXG47" s="993"/>
      <c r="RXH47" s="993"/>
      <c r="RXI47" s="993"/>
      <c r="RXJ47" s="993"/>
      <c r="RXK47" s="993"/>
      <c r="RXL47" s="993"/>
      <c r="RXM47" s="993"/>
      <c r="RXN47" s="993"/>
      <c r="RXO47" s="993"/>
      <c r="RXP47" s="993"/>
      <c r="RXQ47" s="993"/>
      <c r="RXR47" s="993"/>
      <c r="RXS47" s="993"/>
      <c r="RXT47" s="993"/>
      <c r="RXU47" s="993"/>
      <c r="RXV47" s="993"/>
      <c r="RXW47" s="993"/>
      <c r="RXX47" s="993"/>
      <c r="RXY47" s="993"/>
      <c r="RXZ47" s="993"/>
      <c r="RYA47" s="993"/>
      <c r="RYB47" s="993"/>
      <c r="RYC47" s="993"/>
      <c r="RYD47" s="993"/>
      <c r="RYE47" s="993"/>
      <c r="RYF47" s="993"/>
      <c r="RYG47" s="993"/>
      <c r="RYH47" s="993"/>
      <c r="RYI47" s="993"/>
      <c r="RYJ47" s="993"/>
      <c r="RYK47" s="993"/>
      <c r="RYL47" s="993"/>
      <c r="RYM47" s="993"/>
      <c r="RYN47" s="993"/>
      <c r="RYO47" s="993"/>
      <c r="RYP47" s="993"/>
      <c r="RYQ47" s="993"/>
      <c r="RYR47" s="993"/>
      <c r="RYS47" s="993"/>
      <c r="RYT47" s="993"/>
      <c r="RYU47" s="993"/>
      <c r="RYV47" s="993"/>
      <c r="RYW47" s="993"/>
      <c r="RYX47" s="993"/>
      <c r="RYY47" s="993"/>
      <c r="RYZ47" s="993"/>
      <c r="RZA47" s="993"/>
      <c r="RZB47" s="993"/>
      <c r="RZC47" s="993"/>
      <c r="RZD47" s="993"/>
      <c r="RZE47" s="993"/>
      <c r="RZF47" s="993"/>
      <c r="RZG47" s="993"/>
      <c r="RZH47" s="993"/>
      <c r="RZI47" s="993"/>
      <c r="RZJ47" s="993"/>
      <c r="RZK47" s="993"/>
      <c r="RZL47" s="993"/>
      <c r="RZM47" s="993"/>
      <c r="RZN47" s="993"/>
      <c r="RZO47" s="993"/>
      <c r="RZP47" s="993"/>
      <c r="RZQ47" s="993"/>
      <c r="RZR47" s="993"/>
      <c r="RZS47" s="993"/>
      <c r="RZT47" s="993"/>
      <c r="RZU47" s="993"/>
      <c r="RZV47" s="993"/>
      <c r="RZW47" s="993"/>
      <c r="RZX47" s="993"/>
      <c r="RZY47" s="993"/>
      <c r="RZZ47" s="993"/>
      <c r="SAA47" s="993"/>
      <c r="SAB47" s="993"/>
      <c r="SAC47" s="993"/>
      <c r="SAD47" s="993"/>
      <c r="SAE47" s="993"/>
      <c r="SAF47" s="993"/>
      <c r="SAG47" s="993"/>
      <c r="SAH47" s="993"/>
      <c r="SAI47" s="993"/>
      <c r="SAJ47" s="993"/>
      <c r="SAK47" s="993"/>
      <c r="SAL47" s="993"/>
      <c r="SAM47" s="993"/>
      <c r="SAN47" s="993"/>
      <c r="SAO47" s="993"/>
      <c r="SAP47" s="993"/>
      <c r="SAQ47" s="993"/>
      <c r="SAR47" s="993"/>
      <c r="SAS47" s="993"/>
      <c r="SAT47" s="993"/>
      <c r="SAU47" s="993"/>
      <c r="SAV47" s="993"/>
      <c r="SAW47" s="993"/>
      <c r="SAX47" s="993"/>
      <c r="SAY47" s="993"/>
      <c r="SAZ47" s="993"/>
      <c r="SBA47" s="993"/>
      <c r="SBB47" s="993"/>
      <c r="SBC47" s="993"/>
      <c r="SBD47" s="993"/>
      <c r="SBE47" s="993"/>
      <c r="SBF47" s="993"/>
      <c r="SBG47" s="993"/>
      <c r="SBH47" s="993"/>
      <c r="SBI47" s="993"/>
      <c r="SBJ47" s="993"/>
      <c r="SBK47" s="993"/>
      <c r="SBL47" s="993"/>
      <c r="SBM47" s="993"/>
      <c r="SBN47" s="993"/>
      <c r="SBO47" s="993"/>
      <c r="SBP47" s="993"/>
      <c r="SBQ47" s="993"/>
      <c r="SBR47" s="993"/>
      <c r="SBS47" s="993"/>
      <c r="SBT47" s="993"/>
      <c r="SBU47" s="993"/>
      <c r="SBV47" s="993"/>
      <c r="SBW47" s="993"/>
      <c r="SBX47" s="993"/>
      <c r="SBY47" s="993"/>
      <c r="SBZ47" s="993"/>
      <c r="SCA47" s="993"/>
      <c r="SCB47" s="993"/>
      <c r="SCC47" s="993"/>
      <c r="SCD47" s="993"/>
      <c r="SCE47" s="993"/>
      <c r="SCF47" s="993"/>
      <c r="SCG47" s="993"/>
      <c r="SCH47" s="993"/>
      <c r="SCI47" s="993"/>
      <c r="SCJ47" s="993"/>
      <c r="SCK47" s="993"/>
      <c r="SCL47" s="993"/>
      <c r="SCM47" s="993"/>
      <c r="SCN47" s="993"/>
      <c r="SCO47" s="993"/>
      <c r="SCP47" s="993"/>
      <c r="SCQ47" s="993"/>
      <c r="SCR47" s="993"/>
      <c r="SCS47" s="993"/>
      <c r="SCT47" s="993"/>
      <c r="SCU47" s="993"/>
      <c r="SCV47" s="993"/>
      <c r="SCW47" s="993"/>
      <c r="SCX47" s="993"/>
      <c r="SCY47" s="993"/>
      <c r="SCZ47" s="993"/>
      <c r="SDA47" s="993"/>
      <c r="SDB47" s="993"/>
      <c r="SDC47" s="993"/>
      <c r="SDD47" s="993"/>
      <c r="SDE47" s="993"/>
      <c r="SDF47" s="993"/>
      <c r="SDG47" s="993"/>
      <c r="SDH47" s="993"/>
      <c r="SDI47" s="993"/>
      <c r="SDJ47" s="993"/>
      <c r="SDK47" s="993"/>
      <c r="SDL47" s="993"/>
      <c r="SDM47" s="993"/>
      <c r="SDN47" s="993"/>
      <c r="SDO47" s="993"/>
      <c r="SDP47" s="993"/>
      <c r="SDQ47" s="993"/>
      <c r="SDR47" s="993"/>
      <c r="SDS47" s="993"/>
      <c r="SDT47" s="993"/>
      <c r="SDU47" s="993"/>
      <c r="SDV47" s="993"/>
      <c r="SDW47" s="993"/>
      <c r="SDX47" s="993"/>
      <c r="SDY47" s="993"/>
      <c r="SDZ47" s="993"/>
      <c r="SEA47" s="993"/>
      <c r="SEB47" s="993"/>
      <c r="SEC47" s="993"/>
      <c r="SED47" s="993"/>
      <c r="SEE47" s="993"/>
      <c r="SEF47" s="993"/>
      <c r="SEG47" s="993"/>
      <c r="SEH47" s="993"/>
      <c r="SEI47" s="993"/>
      <c r="SEJ47" s="993"/>
      <c r="SEK47" s="993"/>
      <c r="SEL47" s="993"/>
      <c r="SEM47" s="993"/>
      <c r="SEN47" s="993"/>
      <c r="SEO47" s="993"/>
      <c r="SEP47" s="993"/>
      <c r="SEQ47" s="993"/>
      <c r="SER47" s="993"/>
      <c r="SES47" s="993"/>
      <c r="SET47" s="993"/>
      <c r="SEU47" s="993"/>
      <c r="SEV47" s="993"/>
      <c r="SEW47" s="993"/>
      <c r="SEX47" s="993"/>
      <c r="SEY47" s="993"/>
      <c r="SEZ47" s="993"/>
      <c r="SFA47" s="993"/>
      <c r="SFB47" s="993"/>
      <c r="SFC47" s="993"/>
      <c r="SFD47" s="993"/>
      <c r="SFE47" s="993"/>
      <c r="SFF47" s="993"/>
      <c r="SFG47" s="993"/>
      <c r="SFH47" s="993"/>
      <c r="SFI47" s="993"/>
      <c r="SFJ47" s="993"/>
      <c r="SFK47" s="993"/>
      <c r="SFL47" s="993"/>
      <c r="SFM47" s="993"/>
      <c r="SFN47" s="993"/>
      <c r="SFO47" s="993"/>
      <c r="SFP47" s="993"/>
      <c r="SFQ47" s="993"/>
      <c r="SFR47" s="993"/>
      <c r="SFS47" s="993"/>
      <c r="SFT47" s="993"/>
      <c r="SFU47" s="993"/>
      <c r="SFV47" s="993"/>
      <c r="SFW47" s="993"/>
      <c r="SFX47" s="993"/>
      <c r="SFY47" s="993"/>
      <c r="SFZ47" s="993"/>
      <c r="SGA47" s="993"/>
      <c r="SGB47" s="993"/>
      <c r="SGC47" s="993"/>
      <c r="SGD47" s="993"/>
      <c r="SGE47" s="993"/>
      <c r="SGF47" s="993"/>
      <c r="SGG47" s="993"/>
      <c r="SGH47" s="993"/>
      <c r="SGI47" s="993"/>
      <c r="SGJ47" s="993"/>
      <c r="SGK47" s="993"/>
      <c r="SGL47" s="993"/>
      <c r="SGM47" s="993"/>
      <c r="SGN47" s="993"/>
      <c r="SGO47" s="993"/>
      <c r="SGP47" s="993"/>
      <c r="SGQ47" s="993"/>
      <c r="SGR47" s="993"/>
      <c r="SGS47" s="993"/>
      <c r="SGT47" s="993"/>
      <c r="SGU47" s="993"/>
      <c r="SGV47" s="993"/>
      <c r="SGW47" s="993"/>
      <c r="SGX47" s="993"/>
      <c r="SGY47" s="993"/>
      <c r="SGZ47" s="993"/>
      <c r="SHA47" s="993"/>
      <c r="SHB47" s="993"/>
      <c r="SHC47" s="993"/>
      <c r="SHD47" s="993"/>
      <c r="SHE47" s="993"/>
      <c r="SHF47" s="993"/>
      <c r="SHG47" s="993"/>
      <c r="SHH47" s="993"/>
      <c r="SHI47" s="993"/>
      <c r="SHJ47" s="993"/>
      <c r="SHK47" s="993"/>
      <c r="SHL47" s="993"/>
      <c r="SHM47" s="993"/>
      <c r="SHN47" s="993"/>
      <c r="SHO47" s="993"/>
      <c r="SHP47" s="993"/>
      <c r="SHQ47" s="993"/>
      <c r="SHR47" s="993"/>
      <c r="SHS47" s="993"/>
      <c r="SHT47" s="993"/>
      <c r="SHU47" s="993"/>
      <c r="SHV47" s="993"/>
      <c r="SHW47" s="993"/>
      <c r="SHX47" s="993"/>
      <c r="SHY47" s="993"/>
      <c r="SHZ47" s="993"/>
      <c r="SIA47" s="993"/>
      <c r="SIB47" s="993"/>
      <c r="SIC47" s="993"/>
      <c r="SID47" s="993"/>
      <c r="SIE47" s="993"/>
      <c r="SIF47" s="993"/>
      <c r="SIG47" s="993"/>
      <c r="SIH47" s="993"/>
      <c r="SII47" s="993"/>
      <c r="SIJ47" s="993"/>
      <c r="SIK47" s="993"/>
      <c r="SIL47" s="993"/>
      <c r="SIM47" s="993"/>
      <c r="SIN47" s="993"/>
      <c r="SIO47" s="993"/>
      <c r="SIP47" s="993"/>
      <c r="SIQ47" s="993"/>
      <c r="SIR47" s="993"/>
      <c r="SIS47" s="993"/>
      <c r="SIT47" s="993"/>
      <c r="SIU47" s="993"/>
      <c r="SIV47" s="993"/>
      <c r="SIW47" s="993"/>
      <c r="SIX47" s="993"/>
      <c r="SIY47" s="993"/>
      <c r="SIZ47" s="993"/>
      <c r="SJA47" s="993"/>
      <c r="SJB47" s="993"/>
      <c r="SJC47" s="993"/>
      <c r="SJD47" s="993"/>
      <c r="SJE47" s="993"/>
      <c r="SJF47" s="993"/>
      <c r="SJG47" s="993"/>
      <c r="SJH47" s="993"/>
      <c r="SJI47" s="993"/>
      <c r="SJJ47" s="993"/>
      <c r="SJK47" s="993"/>
      <c r="SJL47" s="993"/>
      <c r="SJM47" s="993"/>
      <c r="SJN47" s="993"/>
      <c r="SJO47" s="993"/>
      <c r="SJP47" s="993"/>
      <c r="SJQ47" s="993"/>
      <c r="SJR47" s="993"/>
      <c r="SJS47" s="993"/>
      <c r="SJT47" s="993"/>
      <c r="SJU47" s="993"/>
      <c r="SJV47" s="993"/>
      <c r="SJW47" s="993"/>
      <c r="SJX47" s="993"/>
      <c r="SJY47" s="993"/>
      <c r="SJZ47" s="993"/>
      <c r="SKA47" s="993"/>
      <c r="SKB47" s="993"/>
      <c r="SKC47" s="993"/>
      <c r="SKD47" s="993"/>
      <c r="SKE47" s="993"/>
      <c r="SKF47" s="993"/>
      <c r="SKG47" s="993"/>
      <c r="SKH47" s="993"/>
      <c r="SKI47" s="993"/>
      <c r="SKJ47" s="993"/>
      <c r="SKK47" s="993"/>
      <c r="SKL47" s="993"/>
      <c r="SKM47" s="993"/>
      <c r="SKN47" s="993"/>
      <c r="SKO47" s="993"/>
      <c r="SKP47" s="993"/>
      <c r="SKQ47" s="993"/>
      <c r="SKR47" s="993"/>
      <c r="SKS47" s="993"/>
      <c r="SKT47" s="993"/>
      <c r="SKU47" s="993"/>
      <c r="SKV47" s="993"/>
      <c r="SKW47" s="993"/>
      <c r="SKX47" s="993"/>
      <c r="SKY47" s="993"/>
      <c r="SKZ47" s="993"/>
      <c r="SLA47" s="993"/>
      <c r="SLB47" s="993"/>
      <c r="SLC47" s="993"/>
      <c r="SLD47" s="993"/>
      <c r="SLE47" s="993"/>
      <c r="SLF47" s="993"/>
      <c r="SLG47" s="993"/>
      <c r="SLH47" s="993"/>
      <c r="SLI47" s="993"/>
      <c r="SLJ47" s="993"/>
      <c r="SLK47" s="993"/>
      <c r="SLL47" s="993"/>
      <c r="SLM47" s="993"/>
      <c r="SLN47" s="993"/>
      <c r="SLO47" s="993"/>
      <c r="SLP47" s="993"/>
      <c r="SLQ47" s="993"/>
      <c r="SLR47" s="993"/>
      <c r="SLS47" s="993"/>
      <c r="SLT47" s="993"/>
      <c r="SLU47" s="993"/>
      <c r="SLV47" s="993"/>
      <c r="SLW47" s="993"/>
      <c r="SLX47" s="993"/>
      <c r="SLY47" s="993"/>
      <c r="SLZ47" s="993"/>
      <c r="SMA47" s="993"/>
      <c r="SMB47" s="993"/>
      <c r="SMC47" s="993"/>
      <c r="SMD47" s="993"/>
      <c r="SME47" s="993"/>
      <c r="SMF47" s="993"/>
      <c r="SMG47" s="993"/>
      <c r="SMH47" s="993"/>
      <c r="SMI47" s="993"/>
      <c r="SMJ47" s="993"/>
      <c r="SMK47" s="993"/>
      <c r="SML47" s="993"/>
      <c r="SMM47" s="993"/>
      <c r="SMN47" s="993"/>
      <c r="SMO47" s="993"/>
      <c r="SMP47" s="993"/>
      <c r="SMQ47" s="993"/>
      <c r="SMR47" s="993"/>
      <c r="SMS47" s="993"/>
      <c r="SMT47" s="993"/>
      <c r="SMU47" s="993"/>
      <c r="SMV47" s="993"/>
      <c r="SMW47" s="993"/>
      <c r="SMX47" s="993"/>
      <c r="SMY47" s="993"/>
      <c r="SMZ47" s="993"/>
      <c r="SNA47" s="993"/>
      <c r="SNB47" s="993"/>
      <c r="SNC47" s="993"/>
      <c r="SND47" s="993"/>
      <c r="SNE47" s="993"/>
      <c r="SNF47" s="993"/>
      <c r="SNG47" s="993"/>
      <c r="SNH47" s="993"/>
      <c r="SNI47" s="993"/>
      <c r="SNJ47" s="993"/>
      <c r="SNK47" s="993"/>
      <c r="SNL47" s="993"/>
      <c r="SNM47" s="993"/>
      <c r="SNN47" s="993"/>
      <c r="SNO47" s="993"/>
      <c r="SNP47" s="993"/>
      <c r="SNQ47" s="993"/>
      <c r="SNR47" s="993"/>
      <c r="SNS47" s="993"/>
      <c r="SNT47" s="993"/>
      <c r="SNU47" s="993"/>
      <c r="SNV47" s="993"/>
      <c r="SNW47" s="993"/>
      <c r="SNX47" s="993"/>
      <c r="SNY47" s="993"/>
      <c r="SNZ47" s="993"/>
      <c r="SOA47" s="993"/>
      <c r="SOB47" s="993"/>
      <c r="SOC47" s="993"/>
      <c r="SOD47" s="993"/>
      <c r="SOE47" s="993"/>
      <c r="SOF47" s="993"/>
      <c r="SOG47" s="993"/>
      <c r="SOH47" s="993"/>
      <c r="SOI47" s="993"/>
      <c r="SOJ47" s="993"/>
      <c r="SOK47" s="993"/>
      <c r="SOL47" s="993"/>
      <c r="SOM47" s="993"/>
      <c r="SON47" s="993"/>
      <c r="SOO47" s="993"/>
      <c r="SOP47" s="993"/>
      <c r="SOQ47" s="993"/>
      <c r="SOR47" s="993"/>
      <c r="SOS47" s="993"/>
      <c r="SOT47" s="993"/>
      <c r="SOU47" s="993"/>
      <c r="SOV47" s="993"/>
      <c r="SOW47" s="993"/>
      <c r="SOX47" s="993"/>
      <c r="SOY47" s="993"/>
      <c r="SOZ47" s="993"/>
      <c r="SPA47" s="993"/>
      <c r="SPB47" s="993"/>
      <c r="SPC47" s="993"/>
      <c r="SPD47" s="993"/>
      <c r="SPE47" s="993"/>
      <c r="SPF47" s="993"/>
      <c r="SPG47" s="993"/>
      <c r="SPH47" s="993"/>
      <c r="SPI47" s="993"/>
      <c r="SPJ47" s="993"/>
      <c r="SPK47" s="993"/>
      <c r="SPL47" s="993"/>
      <c r="SPM47" s="993"/>
      <c r="SPN47" s="993"/>
      <c r="SPO47" s="993"/>
      <c r="SPP47" s="993"/>
      <c r="SPQ47" s="993"/>
      <c r="SPR47" s="993"/>
      <c r="SPS47" s="993"/>
      <c r="SPT47" s="993"/>
      <c r="SPU47" s="993"/>
      <c r="SPV47" s="993"/>
      <c r="SPW47" s="993"/>
      <c r="SPX47" s="993"/>
      <c r="SPY47" s="993"/>
      <c r="SPZ47" s="993"/>
      <c r="SQA47" s="993"/>
      <c r="SQB47" s="993"/>
      <c r="SQC47" s="993"/>
      <c r="SQD47" s="993"/>
      <c r="SQE47" s="993"/>
      <c r="SQF47" s="993"/>
      <c r="SQG47" s="993"/>
      <c r="SQH47" s="993"/>
      <c r="SQI47" s="993"/>
      <c r="SQJ47" s="993"/>
      <c r="SQK47" s="993"/>
      <c r="SQL47" s="993"/>
      <c r="SQM47" s="993"/>
      <c r="SQN47" s="993"/>
      <c r="SQO47" s="993"/>
      <c r="SQP47" s="993"/>
      <c r="SQQ47" s="993"/>
      <c r="SQR47" s="993"/>
      <c r="SQS47" s="993"/>
      <c r="SQT47" s="993"/>
      <c r="SQU47" s="993"/>
      <c r="SQV47" s="993"/>
      <c r="SQW47" s="993"/>
      <c r="SQX47" s="993"/>
      <c r="SQY47" s="993"/>
      <c r="SQZ47" s="993"/>
      <c r="SRA47" s="993"/>
      <c r="SRB47" s="993"/>
      <c r="SRC47" s="993"/>
      <c r="SRD47" s="993"/>
      <c r="SRE47" s="993"/>
      <c r="SRF47" s="993"/>
      <c r="SRG47" s="993"/>
      <c r="SRH47" s="993"/>
      <c r="SRI47" s="993"/>
      <c r="SRJ47" s="993"/>
      <c r="SRK47" s="993"/>
      <c r="SRL47" s="993"/>
      <c r="SRM47" s="993"/>
      <c r="SRN47" s="993"/>
      <c r="SRO47" s="993"/>
      <c r="SRP47" s="993"/>
      <c r="SRQ47" s="993"/>
      <c r="SRR47" s="993"/>
      <c r="SRS47" s="993"/>
      <c r="SRT47" s="993"/>
      <c r="SRU47" s="993"/>
      <c r="SRV47" s="993"/>
      <c r="SRW47" s="993"/>
      <c r="SRX47" s="993"/>
      <c r="SRY47" s="993"/>
      <c r="SRZ47" s="993"/>
      <c r="SSA47" s="993"/>
      <c r="SSB47" s="993"/>
      <c r="SSC47" s="993"/>
      <c r="SSD47" s="993"/>
      <c r="SSE47" s="993"/>
      <c r="SSF47" s="993"/>
      <c r="SSG47" s="993"/>
      <c r="SSH47" s="993"/>
      <c r="SSI47" s="993"/>
      <c r="SSJ47" s="993"/>
      <c r="SSK47" s="993"/>
      <c r="SSL47" s="993"/>
      <c r="SSM47" s="993"/>
      <c r="SSN47" s="993"/>
      <c r="SSO47" s="993"/>
      <c r="SSP47" s="993"/>
      <c r="SSQ47" s="993"/>
      <c r="SSR47" s="993"/>
      <c r="SSS47" s="993"/>
      <c r="SST47" s="993"/>
      <c r="SSU47" s="993"/>
      <c r="SSV47" s="993"/>
      <c r="SSW47" s="993"/>
      <c r="SSX47" s="993"/>
      <c r="SSY47" s="993"/>
      <c r="SSZ47" s="993"/>
      <c r="STA47" s="993"/>
      <c r="STB47" s="993"/>
      <c r="STC47" s="993"/>
      <c r="STD47" s="993"/>
      <c r="STE47" s="993"/>
      <c r="STF47" s="993"/>
      <c r="STG47" s="993"/>
      <c r="STH47" s="993"/>
      <c r="STI47" s="993"/>
      <c r="STJ47" s="993"/>
      <c r="STK47" s="993"/>
      <c r="STL47" s="993"/>
      <c r="STM47" s="993"/>
      <c r="STN47" s="993"/>
      <c r="STO47" s="993"/>
      <c r="STP47" s="993"/>
      <c r="STQ47" s="993"/>
      <c r="STR47" s="993"/>
      <c r="STS47" s="993"/>
      <c r="STT47" s="993"/>
      <c r="STU47" s="993"/>
      <c r="STV47" s="993"/>
      <c r="STW47" s="993"/>
      <c r="STX47" s="993"/>
      <c r="STY47" s="993"/>
      <c r="STZ47" s="993"/>
      <c r="SUA47" s="993"/>
      <c r="SUB47" s="993"/>
      <c r="SUC47" s="993"/>
      <c r="SUD47" s="993"/>
      <c r="SUE47" s="993"/>
      <c r="SUF47" s="993"/>
      <c r="SUG47" s="993"/>
      <c r="SUH47" s="993"/>
      <c r="SUI47" s="993"/>
      <c r="SUJ47" s="993"/>
      <c r="SUK47" s="993"/>
      <c r="SUL47" s="993"/>
      <c r="SUM47" s="993"/>
      <c r="SUN47" s="993"/>
      <c r="SUO47" s="993"/>
      <c r="SUP47" s="993"/>
      <c r="SUQ47" s="993"/>
      <c r="SUR47" s="993"/>
      <c r="SUS47" s="993"/>
      <c r="SUT47" s="993"/>
      <c r="SUU47" s="993"/>
      <c r="SUV47" s="993"/>
      <c r="SUW47" s="993"/>
      <c r="SUX47" s="993"/>
      <c r="SUY47" s="993"/>
      <c r="SUZ47" s="993"/>
      <c r="SVA47" s="993"/>
      <c r="SVB47" s="993"/>
      <c r="SVC47" s="993"/>
      <c r="SVD47" s="993"/>
      <c r="SVE47" s="993"/>
      <c r="SVF47" s="993"/>
      <c r="SVG47" s="993"/>
      <c r="SVH47" s="993"/>
      <c r="SVI47" s="993"/>
      <c r="SVJ47" s="993"/>
      <c r="SVK47" s="993"/>
      <c r="SVL47" s="993"/>
      <c r="SVM47" s="993"/>
      <c r="SVN47" s="993"/>
      <c r="SVO47" s="993"/>
      <c r="SVP47" s="993"/>
      <c r="SVQ47" s="993"/>
      <c r="SVR47" s="993"/>
      <c r="SVS47" s="993"/>
      <c r="SVT47" s="993"/>
      <c r="SVU47" s="993"/>
      <c r="SVV47" s="993"/>
      <c r="SVW47" s="993"/>
      <c r="SVX47" s="993"/>
      <c r="SVY47" s="993"/>
      <c r="SVZ47" s="993"/>
      <c r="SWA47" s="993"/>
      <c r="SWB47" s="993"/>
      <c r="SWC47" s="993"/>
      <c r="SWD47" s="993"/>
      <c r="SWE47" s="993"/>
      <c r="SWF47" s="993"/>
      <c r="SWG47" s="993"/>
      <c r="SWH47" s="993"/>
      <c r="SWI47" s="993"/>
      <c r="SWJ47" s="993"/>
      <c r="SWK47" s="993"/>
      <c r="SWL47" s="993"/>
      <c r="SWM47" s="993"/>
      <c r="SWN47" s="993"/>
      <c r="SWO47" s="993"/>
      <c r="SWP47" s="993"/>
      <c r="SWQ47" s="993"/>
      <c r="SWR47" s="993"/>
      <c r="SWS47" s="993"/>
      <c r="SWT47" s="993"/>
      <c r="SWU47" s="993"/>
      <c r="SWV47" s="993"/>
      <c r="SWW47" s="993"/>
      <c r="SWX47" s="993"/>
      <c r="SWY47" s="993"/>
      <c r="SWZ47" s="993"/>
      <c r="SXA47" s="993"/>
      <c r="SXB47" s="993"/>
      <c r="SXC47" s="993"/>
      <c r="SXD47" s="993"/>
      <c r="SXE47" s="993"/>
      <c r="SXF47" s="993"/>
      <c r="SXG47" s="993"/>
      <c r="SXH47" s="993"/>
      <c r="SXI47" s="993"/>
      <c r="SXJ47" s="993"/>
      <c r="SXK47" s="993"/>
      <c r="SXL47" s="993"/>
      <c r="SXM47" s="993"/>
      <c r="SXN47" s="993"/>
      <c r="SXO47" s="993"/>
      <c r="SXP47" s="993"/>
      <c r="SXQ47" s="993"/>
      <c r="SXR47" s="993"/>
      <c r="SXS47" s="993"/>
      <c r="SXT47" s="993"/>
      <c r="SXU47" s="993"/>
      <c r="SXV47" s="993"/>
      <c r="SXW47" s="993"/>
      <c r="SXX47" s="993"/>
      <c r="SXY47" s="993"/>
      <c r="SXZ47" s="993"/>
      <c r="SYA47" s="993"/>
      <c r="SYB47" s="993"/>
      <c r="SYC47" s="993"/>
      <c r="SYD47" s="993"/>
      <c r="SYE47" s="993"/>
      <c r="SYF47" s="993"/>
      <c r="SYG47" s="993"/>
      <c r="SYH47" s="993"/>
      <c r="SYI47" s="993"/>
      <c r="SYJ47" s="993"/>
      <c r="SYK47" s="993"/>
      <c r="SYL47" s="993"/>
      <c r="SYM47" s="993"/>
      <c r="SYN47" s="993"/>
      <c r="SYO47" s="993"/>
      <c r="SYP47" s="993"/>
      <c r="SYQ47" s="993"/>
      <c r="SYR47" s="993"/>
      <c r="SYS47" s="993"/>
      <c r="SYT47" s="993"/>
      <c r="SYU47" s="993"/>
      <c r="SYV47" s="993"/>
      <c r="SYW47" s="993"/>
      <c r="SYX47" s="993"/>
      <c r="SYY47" s="993"/>
      <c r="SYZ47" s="993"/>
      <c r="SZA47" s="993"/>
      <c r="SZB47" s="993"/>
      <c r="SZC47" s="993"/>
      <c r="SZD47" s="993"/>
      <c r="SZE47" s="993"/>
      <c r="SZF47" s="993"/>
      <c r="SZG47" s="993"/>
      <c r="SZH47" s="993"/>
      <c r="SZI47" s="993"/>
      <c r="SZJ47" s="993"/>
      <c r="SZK47" s="993"/>
      <c r="SZL47" s="993"/>
      <c r="SZM47" s="993"/>
      <c r="SZN47" s="993"/>
      <c r="SZO47" s="993"/>
      <c r="SZP47" s="993"/>
      <c r="SZQ47" s="993"/>
      <c r="SZR47" s="993"/>
      <c r="SZS47" s="993"/>
      <c r="SZT47" s="993"/>
      <c r="SZU47" s="993"/>
      <c r="SZV47" s="993"/>
      <c r="SZW47" s="993"/>
      <c r="SZX47" s="993"/>
      <c r="SZY47" s="993"/>
      <c r="SZZ47" s="993"/>
      <c r="TAA47" s="993"/>
      <c r="TAB47" s="993"/>
      <c r="TAC47" s="993"/>
      <c r="TAD47" s="993"/>
      <c r="TAE47" s="993"/>
      <c r="TAF47" s="993"/>
      <c r="TAG47" s="993"/>
      <c r="TAH47" s="993"/>
      <c r="TAI47" s="993"/>
      <c r="TAJ47" s="993"/>
      <c r="TAK47" s="993"/>
      <c r="TAL47" s="993"/>
      <c r="TAM47" s="993"/>
      <c r="TAN47" s="993"/>
      <c r="TAO47" s="993"/>
      <c r="TAP47" s="993"/>
      <c r="TAQ47" s="993"/>
      <c r="TAR47" s="993"/>
      <c r="TAS47" s="993"/>
      <c r="TAT47" s="993"/>
      <c r="TAU47" s="993"/>
      <c r="TAV47" s="993"/>
      <c r="TAW47" s="993"/>
      <c r="TAX47" s="993"/>
      <c r="TAY47" s="993"/>
      <c r="TAZ47" s="993"/>
      <c r="TBA47" s="993"/>
      <c r="TBB47" s="993"/>
      <c r="TBC47" s="993"/>
      <c r="TBD47" s="993"/>
      <c r="TBE47" s="993"/>
      <c r="TBF47" s="993"/>
      <c r="TBG47" s="993"/>
      <c r="TBH47" s="993"/>
      <c r="TBI47" s="993"/>
      <c r="TBJ47" s="993"/>
      <c r="TBK47" s="993"/>
      <c r="TBL47" s="993"/>
      <c r="TBM47" s="993"/>
      <c r="TBN47" s="993"/>
      <c r="TBO47" s="993"/>
      <c r="TBP47" s="993"/>
      <c r="TBQ47" s="993"/>
      <c r="TBR47" s="993"/>
      <c r="TBS47" s="993"/>
      <c r="TBT47" s="993"/>
      <c r="TBU47" s="993"/>
      <c r="TBV47" s="993"/>
      <c r="TBW47" s="993"/>
      <c r="TBX47" s="993"/>
      <c r="TBY47" s="993"/>
      <c r="TBZ47" s="993"/>
      <c r="TCA47" s="993"/>
      <c r="TCB47" s="993"/>
      <c r="TCC47" s="993"/>
      <c r="TCD47" s="993"/>
      <c r="TCE47" s="993"/>
      <c r="TCF47" s="993"/>
      <c r="TCG47" s="993"/>
      <c r="TCH47" s="993"/>
      <c r="TCI47" s="993"/>
      <c r="TCJ47" s="993"/>
      <c r="TCK47" s="993"/>
      <c r="TCL47" s="993"/>
      <c r="TCM47" s="993"/>
      <c r="TCN47" s="993"/>
      <c r="TCO47" s="993"/>
      <c r="TCP47" s="993"/>
      <c r="TCQ47" s="993"/>
      <c r="TCR47" s="993"/>
      <c r="TCS47" s="993"/>
      <c r="TCT47" s="993"/>
      <c r="TCU47" s="993"/>
      <c r="TCV47" s="993"/>
      <c r="TCW47" s="993"/>
      <c r="TCX47" s="993"/>
      <c r="TCY47" s="993"/>
      <c r="TCZ47" s="993"/>
      <c r="TDA47" s="993"/>
      <c r="TDB47" s="993"/>
      <c r="TDC47" s="993"/>
      <c r="TDD47" s="993"/>
      <c r="TDE47" s="993"/>
      <c r="TDF47" s="993"/>
      <c r="TDG47" s="993"/>
      <c r="TDH47" s="993"/>
      <c r="TDI47" s="993"/>
      <c r="TDJ47" s="993"/>
      <c r="TDK47" s="993"/>
      <c r="TDL47" s="993"/>
      <c r="TDM47" s="993"/>
      <c r="TDN47" s="993"/>
      <c r="TDO47" s="993"/>
      <c r="TDP47" s="993"/>
      <c r="TDQ47" s="993"/>
      <c r="TDR47" s="993"/>
      <c r="TDS47" s="993"/>
      <c r="TDT47" s="993"/>
      <c r="TDU47" s="993"/>
      <c r="TDV47" s="993"/>
      <c r="TDW47" s="993"/>
      <c r="TDX47" s="993"/>
      <c r="TDY47" s="993"/>
      <c r="TDZ47" s="993"/>
      <c r="TEA47" s="993"/>
      <c r="TEB47" s="993"/>
      <c r="TEC47" s="993"/>
      <c r="TED47" s="993"/>
      <c r="TEE47" s="993"/>
      <c r="TEF47" s="993"/>
      <c r="TEG47" s="993"/>
      <c r="TEH47" s="993"/>
      <c r="TEI47" s="993"/>
      <c r="TEJ47" s="993"/>
      <c r="TEK47" s="993"/>
      <c r="TEL47" s="993"/>
      <c r="TEM47" s="993"/>
      <c r="TEN47" s="993"/>
      <c r="TEO47" s="993"/>
      <c r="TEP47" s="993"/>
      <c r="TEQ47" s="993"/>
      <c r="TER47" s="993"/>
      <c r="TES47" s="993"/>
      <c r="TET47" s="993"/>
      <c r="TEU47" s="993"/>
      <c r="TEV47" s="993"/>
      <c r="TEW47" s="993"/>
      <c r="TEX47" s="993"/>
      <c r="TEY47" s="993"/>
      <c r="TEZ47" s="993"/>
      <c r="TFA47" s="993"/>
      <c r="TFB47" s="993"/>
      <c r="TFC47" s="993"/>
      <c r="TFD47" s="993"/>
      <c r="TFE47" s="993"/>
      <c r="TFF47" s="993"/>
      <c r="TFG47" s="993"/>
      <c r="TFH47" s="993"/>
      <c r="TFI47" s="993"/>
      <c r="TFJ47" s="993"/>
      <c r="TFK47" s="993"/>
      <c r="TFL47" s="993"/>
      <c r="TFM47" s="993"/>
      <c r="TFN47" s="993"/>
      <c r="TFO47" s="993"/>
      <c r="TFP47" s="993"/>
      <c r="TFQ47" s="993"/>
      <c r="TFR47" s="993"/>
      <c r="TFS47" s="993"/>
      <c r="TFT47" s="993"/>
      <c r="TFU47" s="993"/>
      <c r="TFV47" s="993"/>
      <c r="TFW47" s="993"/>
      <c r="TFX47" s="993"/>
      <c r="TFY47" s="993"/>
      <c r="TFZ47" s="993"/>
      <c r="TGA47" s="993"/>
      <c r="TGB47" s="993"/>
      <c r="TGC47" s="993"/>
      <c r="TGD47" s="993"/>
      <c r="TGE47" s="993"/>
      <c r="TGF47" s="993"/>
      <c r="TGG47" s="993"/>
      <c r="TGH47" s="993"/>
      <c r="TGI47" s="993"/>
      <c r="TGJ47" s="993"/>
      <c r="TGK47" s="993"/>
      <c r="TGL47" s="993"/>
      <c r="TGM47" s="993"/>
      <c r="TGN47" s="993"/>
      <c r="TGO47" s="993"/>
      <c r="TGP47" s="993"/>
      <c r="TGQ47" s="993"/>
      <c r="TGR47" s="993"/>
      <c r="TGS47" s="993"/>
      <c r="TGT47" s="993"/>
      <c r="TGU47" s="993"/>
      <c r="TGV47" s="993"/>
      <c r="TGW47" s="993"/>
      <c r="TGX47" s="993"/>
      <c r="TGY47" s="993"/>
      <c r="TGZ47" s="993"/>
      <c r="THA47" s="993"/>
      <c r="THB47" s="993"/>
      <c r="THC47" s="993"/>
      <c r="THD47" s="993"/>
      <c r="THE47" s="993"/>
      <c r="THF47" s="993"/>
      <c r="THG47" s="993"/>
      <c r="THH47" s="993"/>
      <c r="THI47" s="993"/>
      <c r="THJ47" s="993"/>
      <c r="THK47" s="993"/>
      <c r="THL47" s="993"/>
      <c r="THM47" s="993"/>
      <c r="THN47" s="993"/>
      <c r="THO47" s="993"/>
      <c r="THP47" s="993"/>
      <c r="THQ47" s="993"/>
      <c r="THR47" s="993"/>
      <c r="THS47" s="993"/>
      <c r="THT47" s="993"/>
      <c r="THU47" s="993"/>
      <c r="THV47" s="993"/>
      <c r="THW47" s="993"/>
      <c r="THX47" s="993"/>
      <c r="THY47" s="993"/>
      <c r="THZ47" s="993"/>
      <c r="TIA47" s="993"/>
      <c r="TIB47" s="993"/>
      <c r="TIC47" s="993"/>
      <c r="TID47" s="993"/>
      <c r="TIE47" s="993"/>
      <c r="TIF47" s="993"/>
      <c r="TIG47" s="993"/>
      <c r="TIH47" s="993"/>
      <c r="TII47" s="993"/>
      <c r="TIJ47" s="993"/>
      <c r="TIK47" s="993"/>
      <c r="TIL47" s="993"/>
      <c r="TIM47" s="993"/>
      <c r="TIN47" s="993"/>
      <c r="TIO47" s="993"/>
      <c r="TIP47" s="993"/>
      <c r="TIQ47" s="993"/>
      <c r="TIR47" s="993"/>
      <c r="TIS47" s="993"/>
      <c r="TIT47" s="993"/>
      <c r="TIU47" s="993"/>
      <c r="TIV47" s="993"/>
      <c r="TIW47" s="993"/>
      <c r="TIX47" s="993"/>
      <c r="TIY47" s="993"/>
      <c r="TIZ47" s="993"/>
      <c r="TJA47" s="993"/>
      <c r="TJB47" s="993"/>
      <c r="TJC47" s="993"/>
      <c r="TJD47" s="993"/>
      <c r="TJE47" s="993"/>
      <c r="TJF47" s="993"/>
      <c r="TJG47" s="993"/>
      <c r="TJH47" s="993"/>
      <c r="TJI47" s="993"/>
      <c r="TJJ47" s="993"/>
      <c r="TJK47" s="993"/>
      <c r="TJL47" s="993"/>
      <c r="TJM47" s="993"/>
      <c r="TJN47" s="993"/>
      <c r="TJO47" s="993"/>
      <c r="TJP47" s="993"/>
      <c r="TJQ47" s="993"/>
      <c r="TJR47" s="993"/>
      <c r="TJS47" s="993"/>
      <c r="TJT47" s="993"/>
      <c r="TJU47" s="993"/>
      <c r="TJV47" s="993"/>
      <c r="TJW47" s="993"/>
      <c r="TJX47" s="993"/>
      <c r="TJY47" s="993"/>
      <c r="TJZ47" s="993"/>
      <c r="TKA47" s="993"/>
      <c r="TKB47" s="993"/>
      <c r="TKC47" s="993"/>
      <c r="TKD47" s="993"/>
      <c r="TKE47" s="993"/>
      <c r="TKF47" s="993"/>
      <c r="TKG47" s="993"/>
      <c r="TKH47" s="993"/>
      <c r="TKI47" s="993"/>
      <c r="TKJ47" s="993"/>
      <c r="TKK47" s="993"/>
      <c r="TKL47" s="993"/>
      <c r="TKM47" s="993"/>
      <c r="TKN47" s="993"/>
      <c r="TKO47" s="993"/>
      <c r="TKP47" s="993"/>
      <c r="TKQ47" s="993"/>
      <c r="TKR47" s="993"/>
      <c r="TKS47" s="993"/>
      <c r="TKT47" s="993"/>
      <c r="TKU47" s="993"/>
      <c r="TKV47" s="993"/>
      <c r="TKW47" s="993"/>
      <c r="TKX47" s="993"/>
      <c r="TKY47" s="993"/>
      <c r="TKZ47" s="993"/>
      <c r="TLA47" s="993"/>
      <c r="TLB47" s="993"/>
      <c r="TLC47" s="993"/>
      <c r="TLD47" s="993"/>
      <c r="TLE47" s="993"/>
      <c r="TLF47" s="993"/>
      <c r="TLG47" s="993"/>
      <c r="TLH47" s="993"/>
      <c r="TLI47" s="993"/>
      <c r="TLJ47" s="993"/>
      <c r="TLK47" s="993"/>
      <c r="TLL47" s="993"/>
      <c r="TLM47" s="993"/>
      <c r="TLN47" s="993"/>
      <c r="TLO47" s="993"/>
      <c r="TLP47" s="993"/>
      <c r="TLQ47" s="993"/>
      <c r="TLR47" s="993"/>
      <c r="TLS47" s="993"/>
      <c r="TLT47" s="993"/>
      <c r="TLU47" s="993"/>
      <c r="TLV47" s="993"/>
      <c r="TLW47" s="993"/>
      <c r="TLX47" s="993"/>
      <c r="TLY47" s="993"/>
      <c r="TLZ47" s="993"/>
      <c r="TMA47" s="993"/>
      <c r="TMB47" s="993"/>
      <c r="TMC47" s="993"/>
      <c r="TMD47" s="993"/>
      <c r="TME47" s="993"/>
      <c r="TMF47" s="993"/>
      <c r="TMG47" s="993"/>
      <c r="TMH47" s="993"/>
      <c r="TMI47" s="993"/>
      <c r="TMJ47" s="993"/>
      <c r="TMK47" s="993"/>
      <c r="TML47" s="993"/>
      <c r="TMM47" s="993"/>
      <c r="TMN47" s="993"/>
      <c r="TMO47" s="993"/>
      <c r="TMP47" s="993"/>
      <c r="TMQ47" s="993"/>
      <c r="TMR47" s="993"/>
      <c r="TMS47" s="993"/>
      <c r="TMT47" s="993"/>
      <c r="TMU47" s="993"/>
      <c r="TMV47" s="993"/>
      <c r="TMW47" s="993"/>
      <c r="TMX47" s="993"/>
      <c r="TMY47" s="993"/>
      <c r="TMZ47" s="993"/>
      <c r="TNA47" s="993"/>
      <c r="TNB47" s="993"/>
      <c r="TNC47" s="993"/>
      <c r="TND47" s="993"/>
      <c r="TNE47" s="993"/>
      <c r="TNF47" s="993"/>
      <c r="TNG47" s="993"/>
      <c r="TNH47" s="993"/>
      <c r="TNI47" s="993"/>
      <c r="TNJ47" s="993"/>
      <c r="TNK47" s="993"/>
      <c r="TNL47" s="993"/>
      <c r="TNM47" s="993"/>
      <c r="TNN47" s="993"/>
      <c r="TNO47" s="993"/>
      <c r="TNP47" s="993"/>
      <c r="TNQ47" s="993"/>
      <c r="TNR47" s="993"/>
      <c r="TNS47" s="993"/>
      <c r="TNT47" s="993"/>
      <c r="TNU47" s="993"/>
      <c r="TNV47" s="993"/>
      <c r="TNW47" s="993"/>
      <c r="TNX47" s="993"/>
      <c r="TNY47" s="993"/>
      <c r="TNZ47" s="993"/>
      <c r="TOA47" s="993"/>
      <c r="TOB47" s="993"/>
      <c r="TOC47" s="993"/>
      <c r="TOD47" s="993"/>
      <c r="TOE47" s="993"/>
      <c r="TOF47" s="993"/>
      <c r="TOG47" s="993"/>
      <c r="TOH47" s="993"/>
      <c r="TOI47" s="993"/>
      <c r="TOJ47" s="993"/>
      <c r="TOK47" s="993"/>
      <c r="TOL47" s="993"/>
      <c r="TOM47" s="993"/>
      <c r="TON47" s="993"/>
      <c r="TOO47" s="993"/>
      <c r="TOP47" s="993"/>
      <c r="TOQ47" s="993"/>
      <c r="TOR47" s="993"/>
      <c r="TOS47" s="993"/>
      <c r="TOT47" s="993"/>
      <c r="TOU47" s="993"/>
      <c r="TOV47" s="993"/>
      <c r="TOW47" s="993"/>
      <c r="TOX47" s="993"/>
      <c r="TOY47" s="993"/>
      <c r="TOZ47" s="993"/>
      <c r="TPA47" s="993"/>
      <c r="TPB47" s="993"/>
      <c r="TPC47" s="993"/>
      <c r="TPD47" s="993"/>
      <c r="TPE47" s="993"/>
      <c r="TPF47" s="993"/>
      <c r="TPG47" s="993"/>
      <c r="TPH47" s="993"/>
      <c r="TPI47" s="993"/>
      <c r="TPJ47" s="993"/>
      <c r="TPK47" s="993"/>
      <c r="TPL47" s="993"/>
      <c r="TPM47" s="993"/>
      <c r="TPN47" s="993"/>
      <c r="TPO47" s="993"/>
      <c r="TPP47" s="993"/>
      <c r="TPQ47" s="993"/>
      <c r="TPR47" s="993"/>
      <c r="TPS47" s="993"/>
      <c r="TPT47" s="993"/>
      <c r="TPU47" s="993"/>
      <c r="TPV47" s="993"/>
      <c r="TPW47" s="993"/>
      <c r="TPX47" s="993"/>
      <c r="TPY47" s="993"/>
      <c r="TPZ47" s="993"/>
      <c r="TQA47" s="993"/>
      <c r="TQB47" s="993"/>
      <c r="TQC47" s="993"/>
      <c r="TQD47" s="993"/>
      <c r="TQE47" s="993"/>
      <c r="TQF47" s="993"/>
      <c r="TQG47" s="993"/>
      <c r="TQH47" s="993"/>
      <c r="TQI47" s="993"/>
      <c r="TQJ47" s="993"/>
      <c r="TQK47" s="993"/>
      <c r="TQL47" s="993"/>
      <c r="TQM47" s="993"/>
      <c r="TQN47" s="993"/>
      <c r="TQO47" s="993"/>
      <c r="TQP47" s="993"/>
      <c r="TQQ47" s="993"/>
      <c r="TQR47" s="993"/>
      <c r="TQS47" s="993"/>
      <c r="TQT47" s="993"/>
      <c r="TQU47" s="993"/>
      <c r="TQV47" s="993"/>
      <c r="TQW47" s="993"/>
      <c r="TQX47" s="993"/>
      <c r="TQY47" s="993"/>
      <c r="TQZ47" s="993"/>
      <c r="TRA47" s="993"/>
      <c r="TRB47" s="993"/>
      <c r="TRC47" s="993"/>
      <c r="TRD47" s="993"/>
      <c r="TRE47" s="993"/>
      <c r="TRF47" s="993"/>
      <c r="TRG47" s="993"/>
      <c r="TRH47" s="993"/>
      <c r="TRI47" s="993"/>
      <c r="TRJ47" s="993"/>
      <c r="TRK47" s="993"/>
      <c r="TRL47" s="993"/>
      <c r="TRM47" s="993"/>
      <c r="TRN47" s="993"/>
      <c r="TRO47" s="993"/>
      <c r="TRP47" s="993"/>
      <c r="TRQ47" s="993"/>
      <c r="TRR47" s="993"/>
      <c r="TRS47" s="993"/>
      <c r="TRT47" s="993"/>
      <c r="TRU47" s="993"/>
      <c r="TRV47" s="993"/>
      <c r="TRW47" s="993"/>
      <c r="TRX47" s="993"/>
      <c r="TRY47" s="993"/>
      <c r="TRZ47" s="993"/>
      <c r="TSA47" s="993"/>
      <c r="TSB47" s="993"/>
      <c r="TSC47" s="993"/>
      <c r="TSD47" s="993"/>
      <c r="TSE47" s="993"/>
      <c r="TSF47" s="993"/>
      <c r="TSG47" s="993"/>
      <c r="TSH47" s="993"/>
      <c r="TSI47" s="993"/>
      <c r="TSJ47" s="993"/>
      <c r="TSK47" s="993"/>
      <c r="TSL47" s="993"/>
      <c r="TSM47" s="993"/>
      <c r="TSN47" s="993"/>
      <c r="TSO47" s="993"/>
      <c r="TSP47" s="993"/>
      <c r="TSQ47" s="993"/>
      <c r="TSR47" s="993"/>
      <c r="TSS47" s="993"/>
      <c r="TST47" s="993"/>
      <c r="TSU47" s="993"/>
      <c r="TSV47" s="993"/>
      <c r="TSW47" s="993"/>
      <c r="TSX47" s="993"/>
      <c r="TSY47" s="993"/>
      <c r="TSZ47" s="993"/>
      <c r="TTA47" s="993"/>
      <c r="TTB47" s="993"/>
      <c r="TTC47" s="993"/>
      <c r="TTD47" s="993"/>
      <c r="TTE47" s="993"/>
      <c r="TTF47" s="993"/>
      <c r="TTG47" s="993"/>
      <c r="TTH47" s="993"/>
      <c r="TTI47" s="993"/>
      <c r="TTJ47" s="993"/>
      <c r="TTK47" s="993"/>
      <c r="TTL47" s="993"/>
      <c r="TTM47" s="993"/>
      <c r="TTN47" s="993"/>
      <c r="TTO47" s="993"/>
      <c r="TTP47" s="993"/>
      <c r="TTQ47" s="993"/>
      <c r="TTR47" s="993"/>
      <c r="TTS47" s="993"/>
      <c r="TTT47" s="993"/>
      <c r="TTU47" s="993"/>
      <c r="TTV47" s="993"/>
      <c r="TTW47" s="993"/>
      <c r="TTX47" s="993"/>
      <c r="TTY47" s="993"/>
      <c r="TTZ47" s="993"/>
      <c r="TUA47" s="993"/>
      <c r="TUB47" s="993"/>
      <c r="TUC47" s="993"/>
      <c r="TUD47" s="993"/>
      <c r="TUE47" s="993"/>
      <c r="TUF47" s="993"/>
      <c r="TUG47" s="993"/>
      <c r="TUH47" s="993"/>
      <c r="TUI47" s="993"/>
      <c r="TUJ47" s="993"/>
      <c r="TUK47" s="993"/>
      <c r="TUL47" s="993"/>
      <c r="TUM47" s="993"/>
      <c r="TUN47" s="993"/>
      <c r="TUO47" s="993"/>
      <c r="TUP47" s="993"/>
      <c r="TUQ47" s="993"/>
      <c r="TUR47" s="993"/>
      <c r="TUS47" s="993"/>
      <c r="TUT47" s="993"/>
      <c r="TUU47" s="993"/>
      <c r="TUV47" s="993"/>
      <c r="TUW47" s="993"/>
      <c r="TUX47" s="993"/>
      <c r="TUY47" s="993"/>
      <c r="TUZ47" s="993"/>
      <c r="TVA47" s="993"/>
      <c r="TVB47" s="993"/>
      <c r="TVC47" s="993"/>
      <c r="TVD47" s="993"/>
      <c r="TVE47" s="993"/>
      <c r="TVF47" s="993"/>
      <c r="TVG47" s="993"/>
      <c r="TVH47" s="993"/>
      <c r="TVI47" s="993"/>
      <c r="TVJ47" s="993"/>
      <c r="TVK47" s="993"/>
      <c r="TVL47" s="993"/>
      <c r="TVM47" s="993"/>
      <c r="TVN47" s="993"/>
      <c r="TVO47" s="993"/>
      <c r="TVP47" s="993"/>
      <c r="TVQ47" s="993"/>
      <c r="TVR47" s="993"/>
      <c r="TVS47" s="993"/>
      <c r="TVT47" s="993"/>
      <c r="TVU47" s="993"/>
      <c r="TVV47" s="993"/>
      <c r="TVW47" s="993"/>
      <c r="TVX47" s="993"/>
      <c r="TVY47" s="993"/>
      <c r="TVZ47" s="993"/>
      <c r="TWA47" s="993"/>
      <c r="TWB47" s="993"/>
      <c r="TWC47" s="993"/>
      <c r="TWD47" s="993"/>
      <c r="TWE47" s="993"/>
      <c r="TWF47" s="993"/>
      <c r="TWG47" s="993"/>
      <c r="TWH47" s="993"/>
      <c r="TWI47" s="993"/>
      <c r="TWJ47" s="993"/>
      <c r="TWK47" s="993"/>
      <c r="TWL47" s="993"/>
      <c r="TWM47" s="993"/>
      <c r="TWN47" s="993"/>
      <c r="TWO47" s="993"/>
      <c r="TWP47" s="993"/>
      <c r="TWQ47" s="993"/>
      <c r="TWR47" s="993"/>
      <c r="TWS47" s="993"/>
      <c r="TWT47" s="993"/>
      <c r="TWU47" s="993"/>
      <c r="TWV47" s="993"/>
      <c r="TWW47" s="993"/>
      <c r="TWX47" s="993"/>
      <c r="TWY47" s="993"/>
      <c r="TWZ47" s="993"/>
      <c r="TXA47" s="993"/>
      <c r="TXB47" s="993"/>
      <c r="TXC47" s="993"/>
      <c r="TXD47" s="993"/>
      <c r="TXE47" s="993"/>
      <c r="TXF47" s="993"/>
      <c r="TXG47" s="993"/>
      <c r="TXH47" s="993"/>
      <c r="TXI47" s="993"/>
      <c r="TXJ47" s="993"/>
      <c r="TXK47" s="993"/>
      <c r="TXL47" s="993"/>
      <c r="TXM47" s="993"/>
      <c r="TXN47" s="993"/>
      <c r="TXO47" s="993"/>
      <c r="TXP47" s="993"/>
      <c r="TXQ47" s="993"/>
      <c r="TXR47" s="993"/>
      <c r="TXS47" s="993"/>
      <c r="TXT47" s="993"/>
      <c r="TXU47" s="993"/>
      <c r="TXV47" s="993"/>
      <c r="TXW47" s="993"/>
      <c r="TXX47" s="993"/>
      <c r="TXY47" s="993"/>
      <c r="TXZ47" s="993"/>
      <c r="TYA47" s="993"/>
      <c r="TYB47" s="993"/>
      <c r="TYC47" s="993"/>
      <c r="TYD47" s="993"/>
      <c r="TYE47" s="993"/>
      <c r="TYF47" s="993"/>
      <c r="TYG47" s="993"/>
      <c r="TYH47" s="993"/>
      <c r="TYI47" s="993"/>
      <c r="TYJ47" s="993"/>
      <c r="TYK47" s="993"/>
      <c r="TYL47" s="993"/>
      <c r="TYM47" s="993"/>
      <c r="TYN47" s="993"/>
      <c r="TYO47" s="993"/>
      <c r="TYP47" s="993"/>
      <c r="TYQ47" s="993"/>
      <c r="TYR47" s="993"/>
      <c r="TYS47" s="993"/>
      <c r="TYT47" s="993"/>
      <c r="TYU47" s="993"/>
      <c r="TYV47" s="993"/>
      <c r="TYW47" s="993"/>
      <c r="TYX47" s="993"/>
      <c r="TYY47" s="993"/>
      <c r="TYZ47" s="993"/>
      <c r="TZA47" s="993"/>
      <c r="TZB47" s="993"/>
      <c r="TZC47" s="993"/>
      <c r="TZD47" s="993"/>
      <c r="TZE47" s="993"/>
      <c r="TZF47" s="993"/>
      <c r="TZG47" s="993"/>
      <c r="TZH47" s="993"/>
      <c r="TZI47" s="993"/>
      <c r="TZJ47" s="993"/>
      <c r="TZK47" s="993"/>
      <c r="TZL47" s="993"/>
      <c r="TZM47" s="993"/>
      <c r="TZN47" s="993"/>
      <c r="TZO47" s="993"/>
      <c r="TZP47" s="993"/>
      <c r="TZQ47" s="993"/>
      <c r="TZR47" s="993"/>
      <c r="TZS47" s="993"/>
      <c r="TZT47" s="993"/>
      <c r="TZU47" s="993"/>
      <c r="TZV47" s="993"/>
      <c r="TZW47" s="993"/>
      <c r="TZX47" s="993"/>
      <c r="TZY47" s="993"/>
      <c r="TZZ47" s="993"/>
      <c r="UAA47" s="993"/>
      <c r="UAB47" s="993"/>
      <c r="UAC47" s="993"/>
      <c r="UAD47" s="993"/>
      <c r="UAE47" s="993"/>
      <c r="UAF47" s="993"/>
      <c r="UAG47" s="993"/>
      <c r="UAH47" s="993"/>
      <c r="UAI47" s="993"/>
      <c r="UAJ47" s="993"/>
      <c r="UAK47" s="993"/>
      <c r="UAL47" s="993"/>
      <c r="UAM47" s="993"/>
      <c r="UAN47" s="993"/>
      <c r="UAO47" s="993"/>
      <c r="UAP47" s="993"/>
      <c r="UAQ47" s="993"/>
      <c r="UAR47" s="993"/>
      <c r="UAS47" s="993"/>
      <c r="UAT47" s="993"/>
      <c r="UAU47" s="993"/>
      <c r="UAV47" s="993"/>
      <c r="UAW47" s="993"/>
      <c r="UAX47" s="993"/>
      <c r="UAY47" s="993"/>
      <c r="UAZ47" s="993"/>
      <c r="UBA47" s="993"/>
      <c r="UBB47" s="993"/>
      <c r="UBC47" s="993"/>
      <c r="UBD47" s="993"/>
      <c r="UBE47" s="993"/>
      <c r="UBF47" s="993"/>
      <c r="UBG47" s="993"/>
      <c r="UBH47" s="993"/>
      <c r="UBI47" s="993"/>
      <c r="UBJ47" s="993"/>
      <c r="UBK47" s="993"/>
      <c r="UBL47" s="993"/>
      <c r="UBM47" s="993"/>
      <c r="UBN47" s="993"/>
      <c r="UBO47" s="993"/>
      <c r="UBP47" s="993"/>
      <c r="UBQ47" s="993"/>
      <c r="UBR47" s="993"/>
      <c r="UBS47" s="993"/>
      <c r="UBT47" s="993"/>
      <c r="UBU47" s="993"/>
      <c r="UBV47" s="993"/>
      <c r="UBW47" s="993"/>
      <c r="UBX47" s="993"/>
      <c r="UBY47" s="993"/>
      <c r="UBZ47" s="993"/>
      <c r="UCA47" s="993"/>
      <c r="UCB47" s="993"/>
      <c r="UCC47" s="993"/>
      <c r="UCD47" s="993"/>
      <c r="UCE47" s="993"/>
      <c r="UCF47" s="993"/>
      <c r="UCG47" s="993"/>
      <c r="UCH47" s="993"/>
      <c r="UCI47" s="993"/>
      <c r="UCJ47" s="993"/>
      <c r="UCK47" s="993"/>
      <c r="UCL47" s="993"/>
      <c r="UCM47" s="993"/>
      <c r="UCN47" s="993"/>
      <c r="UCO47" s="993"/>
      <c r="UCP47" s="993"/>
      <c r="UCQ47" s="993"/>
      <c r="UCR47" s="993"/>
      <c r="UCS47" s="993"/>
      <c r="UCT47" s="993"/>
      <c r="UCU47" s="993"/>
      <c r="UCV47" s="993"/>
      <c r="UCW47" s="993"/>
      <c r="UCX47" s="993"/>
      <c r="UCY47" s="993"/>
      <c r="UCZ47" s="993"/>
      <c r="UDA47" s="993"/>
      <c r="UDB47" s="993"/>
      <c r="UDC47" s="993"/>
      <c r="UDD47" s="993"/>
      <c r="UDE47" s="993"/>
      <c r="UDF47" s="993"/>
      <c r="UDG47" s="993"/>
      <c r="UDH47" s="993"/>
      <c r="UDI47" s="993"/>
      <c r="UDJ47" s="993"/>
      <c r="UDK47" s="993"/>
      <c r="UDL47" s="993"/>
      <c r="UDM47" s="993"/>
      <c r="UDN47" s="993"/>
      <c r="UDO47" s="993"/>
      <c r="UDP47" s="993"/>
      <c r="UDQ47" s="993"/>
      <c r="UDR47" s="993"/>
      <c r="UDS47" s="993"/>
      <c r="UDT47" s="993"/>
      <c r="UDU47" s="993"/>
      <c r="UDV47" s="993"/>
      <c r="UDW47" s="993"/>
      <c r="UDX47" s="993"/>
      <c r="UDY47" s="993"/>
      <c r="UDZ47" s="993"/>
      <c r="UEA47" s="993"/>
      <c r="UEB47" s="993"/>
      <c r="UEC47" s="993"/>
      <c r="UED47" s="993"/>
      <c r="UEE47" s="993"/>
      <c r="UEF47" s="993"/>
      <c r="UEG47" s="993"/>
      <c r="UEH47" s="993"/>
      <c r="UEI47" s="993"/>
      <c r="UEJ47" s="993"/>
      <c r="UEK47" s="993"/>
      <c r="UEL47" s="993"/>
      <c r="UEM47" s="993"/>
      <c r="UEN47" s="993"/>
      <c r="UEO47" s="993"/>
      <c r="UEP47" s="993"/>
      <c r="UEQ47" s="993"/>
      <c r="UER47" s="993"/>
      <c r="UES47" s="993"/>
      <c r="UET47" s="993"/>
      <c r="UEU47" s="993"/>
      <c r="UEV47" s="993"/>
      <c r="UEW47" s="993"/>
      <c r="UEX47" s="993"/>
      <c r="UEY47" s="993"/>
      <c r="UEZ47" s="993"/>
      <c r="UFA47" s="993"/>
      <c r="UFB47" s="993"/>
      <c r="UFC47" s="993"/>
      <c r="UFD47" s="993"/>
      <c r="UFE47" s="993"/>
      <c r="UFF47" s="993"/>
      <c r="UFG47" s="993"/>
      <c r="UFH47" s="993"/>
      <c r="UFI47" s="993"/>
      <c r="UFJ47" s="993"/>
      <c r="UFK47" s="993"/>
      <c r="UFL47" s="993"/>
      <c r="UFM47" s="993"/>
      <c r="UFN47" s="993"/>
      <c r="UFO47" s="993"/>
      <c r="UFP47" s="993"/>
      <c r="UFQ47" s="993"/>
      <c r="UFR47" s="993"/>
      <c r="UFS47" s="993"/>
      <c r="UFT47" s="993"/>
      <c r="UFU47" s="993"/>
      <c r="UFV47" s="993"/>
      <c r="UFW47" s="993"/>
      <c r="UFX47" s="993"/>
      <c r="UFY47" s="993"/>
      <c r="UFZ47" s="993"/>
      <c r="UGA47" s="993"/>
      <c r="UGB47" s="993"/>
      <c r="UGC47" s="993"/>
      <c r="UGD47" s="993"/>
      <c r="UGE47" s="993"/>
      <c r="UGF47" s="993"/>
      <c r="UGG47" s="993"/>
      <c r="UGH47" s="993"/>
      <c r="UGI47" s="993"/>
      <c r="UGJ47" s="993"/>
      <c r="UGK47" s="993"/>
      <c r="UGL47" s="993"/>
      <c r="UGM47" s="993"/>
      <c r="UGN47" s="993"/>
      <c r="UGO47" s="993"/>
      <c r="UGP47" s="993"/>
      <c r="UGQ47" s="993"/>
      <c r="UGR47" s="993"/>
      <c r="UGS47" s="993"/>
      <c r="UGT47" s="993"/>
      <c r="UGU47" s="993"/>
      <c r="UGV47" s="993"/>
      <c r="UGW47" s="993"/>
      <c r="UGX47" s="993"/>
      <c r="UGY47" s="993"/>
      <c r="UGZ47" s="993"/>
      <c r="UHA47" s="993"/>
      <c r="UHB47" s="993"/>
      <c r="UHC47" s="993"/>
      <c r="UHD47" s="993"/>
      <c r="UHE47" s="993"/>
      <c r="UHF47" s="993"/>
      <c r="UHG47" s="993"/>
      <c r="UHH47" s="993"/>
      <c r="UHI47" s="993"/>
      <c r="UHJ47" s="993"/>
      <c r="UHK47" s="993"/>
      <c r="UHL47" s="993"/>
      <c r="UHM47" s="993"/>
      <c r="UHN47" s="993"/>
      <c r="UHO47" s="993"/>
      <c r="UHP47" s="993"/>
      <c r="UHQ47" s="993"/>
      <c r="UHR47" s="993"/>
      <c r="UHS47" s="993"/>
      <c r="UHT47" s="993"/>
      <c r="UHU47" s="993"/>
      <c r="UHV47" s="993"/>
      <c r="UHW47" s="993"/>
      <c r="UHX47" s="993"/>
      <c r="UHY47" s="993"/>
      <c r="UHZ47" s="993"/>
      <c r="UIA47" s="993"/>
      <c r="UIB47" s="993"/>
      <c r="UIC47" s="993"/>
      <c r="UID47" s="993"/>
      <c r="UIE47" s="993"/>
      <c r="UIF47" s="993"/>
      <c r="UIG47" s="993"/>
      <c r="UIH47" s="993"/>
      <c r="UII47" s="993"/>
      <c r="UIJ47" s="993"/>
      <c r="UIK47" s="993"/>
      <c r="UIL47" s="993"/>
      <c r="UIM47" s="993"/>
      <c r="UIN47" s="993"/>
      <c r="UIO47" s="993"/>
      <c r="UIP47" s="993"/>
      <c r="UIQ47" s="993"/>
      <c r="UIR47" s="993"/>
      <c r="UIS47" s="993"/>
      <c r="UIT47" s="993"/>
      <c r="UIU47" s="993"/>
      <c r="UIV47" s="993"/>
      <c r="UIW47" s="993"/>
      <c r="UIX47" s="993"/>
      <c r="UIY47" s="993"/>
      <c r="UIZ47" s="993"/>
      <c r="UJA47" s="993"/>
      <c r="UJB47" s="993"/>
      <c r="UJC47" s="993"/>
      <c r="UJD47" s="993"/>
      <c r="UJE47" s="993"/>
      <c r="UJF47" s="993"/>
      <c r="UJG47" s="993"/>
      <c r="UJH47" s="993"/>
      <c r="UJI47" s="993"/>
      <c r="UJJ47" s="993"/>
      <c r="UJK47" s="993"/>
      <c r="UJL47" s="993"/>
      <c r="UJM47" s="993"/>
      <c r="UJN47" s="993"/>
      <c r="UJO47" s="993"/>
      <c r="UJP47" s="993"/>
      <c r="UJQ47" s="993"/>
      <c r="UJR47" s="993"/>
      <c r="UJS47" s="993"/>
      <c r="UJT47" s="993"/>
      <c r="UJU47" s="993"/>
      <c r="UJV47" s="993"/>
      <c r="UJW47" s="993"/>
      <c r="UJX47" s="993"/>
      <c r="UJY47" s="993"/>
      <c r="UJZ47" s="993"/>
      <c r="UKA47" s="993"/>
      <c r="UKB47" s="993"/>
      <c r="UKC47" s="993"/>
      <c r="UKD47" s="993"/>
      <c r="UKE47" s="993"/>
      <c r="UKF47" s="993"/>
      <c r="UKG47" s="993"/>
      <c r="UKH47" s="993"/>
      <c r="UKI47" s="993"/>
      <c r="UKJ47" s="993"/>
      <c r="UKK47" s="993"/>
      <c r="UKL47" s="993"/>
      <c r="UKM47" s="993"/>
      <c r="UKN47" s="993"/>
      <c r="UKO47" s="993"/>
      <c r="UKP47" s="993"/>
      <c r="UKQ47" s="993"/>
      <c r="UKR47" s="993"/>
      <c r="UKS47" s="993"/>
      <c r="UKT47" s="993"/>
      <c r="UKU47" s="993"/>
      <c r="UKV47" s="993"/>
      <c r="UKW47" s="993"/>
      <c r="UKX47" s="993"/>
      <c r="UKY47" s="993"/>
      <c r="UKZ47" s="993"/>
      <c r="ULA47" s="993"/>
      <c r="ULB47" s="993"/>
      <c r="ULC47" s="993"/>
      <c r="ULD47" s="993"/>
      <c r="ULE47" s="993"/>
      <c r="ULF47" s="993"/>
      <c r="ULG47" s="993"/>
      <c r="ULH47" s="993"/>
      <c r="ULI47" s="993"/>
      <c r="ULJ47" s="993"/>
      <c r="ULK47" s="993"/>
      <c r="ULL47" s="993"/>
      <c r="ULM47" s="993"/>
      <c r="ULN47" s="993"/>
      <c r="ULO47" s="993"/>
      <c r="ULP47" s="993"/>
      <c r="ULQ47" s="993"/>
      <c r="ULR47" s="993"/>
      <c r="ULS47" s="993"/>
      <c r="ULT47" s="993"/>
      <c r="ULU47" s="993"/>
      <c r="ULV47" s="993"/>
      <c r="ULW47" s="993"/>
      <c r="ULX47" s="993"/>
      <c r="ULY47" s="993"/>
      <c r="ULZ47" s="993"/>
      <c r="UMA47" s="993"/>
      <c r="UMB47" s="993"/>
      <c r="UMC47" s="993"/>
      <c r="UMD47" s="993"/>
      <c r="UME47" s="993"/>
      <c r="UMF47" s="993"/>
      <c r="UMG47" s="993"/>
      <c r="UMH47" s="993"/>
      <c r="UMI47" s="993"/>
      <c r="UMJ47" s="993"/>
      <c r="UMK47" s="993"/>
      <c r="UML47" s="993"/>
      <c r="UMM47" s="993"/>
      <c r="UMN47" s="993"/>
      <c r="UMO47" s="993"/>
      <c r="UMP47" s="993"/>
      <c r="UMQ47" s="993"/>
      <c r="UMR47" s="993"/>
      <c r="UMS47" s="993"/>
      <c r="UMT47" s="993"/>
      <c r="UMU47" s="993"/>
      <c r="UMV47" s="993"/>
      <c r="UMW47" s="993"/>
      <c r="UMX47" s="993"/>
      <c r="UMY47" s="993"/>
      <c r="UMZ47" s="993"/>
      <c r="UNA47" s="993"/>
      <c r="UNB47" s="993"/>
      <c r="UNC47" s="993"/>
      <c r="UND47" s="993"/>
      <c r="UNE47" s="993"/>
      <c r="UNF47" s="993"/>
      <c r="UNG47" s="993"/>
      <c r="UNH47" s="993"/>
      <c r="UNI47" s="993"/>
      <c r="UNJ47" s="993"/>
      <c r="UNK47" s="993"/>
      <c r="UNL47" s="993"/>
      <c r="UNM47" s="993"/>
      <c r="UNN47" s="993"/>
      <c r="UNO47" s="993"/>
      <c r="UNP47" s="993"/>
      <c r="UNQ47" s="993"/>
      <c r="UNR47" s="993"/>
      <c r="UNS47" s="993"/>
      <c r="UNT47" s="993"/>
      <c r="UNU47" s="993"/>
      <c r="UNV47" s="993"/>
      <c r="UNW47" s="993"/>
      <c r="UNX47" s="993"/>
      <c r="UNY47" s="993"/>
      <c r="UNZ47" s="993"/>
      <c r="UOA47" s="993"/>
      <c r="UOB47" s="993"/>
      <c r="UOC47" s="993"/>
      <c r="UOD47" s="993"/>
      <c r="UOE47" s="993"/>
      <c r="UOF47" s="993"/>
      <c r="UOG47" s="993"/>
      <c r="UOH47" s="993"/>
      <c r="UOI47" s="993"/>
      <c r="UOJ47" s="993"/>
      <c r="UOK47" s="993"/>
      <c r="UOL47" s="993"/>
      <c r="UOM47" s="993"/>
      <c r="UON47" s="993"/>
      <c r="UOO47" s="993"/>
      <c r="UOP47" s="993"/>
      <c r="UOQ47" s="993"/>
      <c r="UOR47" s="993"/>
      <c r="UOS47" s="993"/>
      <c r="UOT47" s="993"/>
      <c r="UOU47" s="993"/>
      <c r="UOV47" s="993"/>
      <c r="UOW47" s="993"/>
      <c r="UOX47" s="993"/>
      <c r="UOY47" s="993"/>
      <c r="UOZ47" s="993"/>
      <c r="UPA47" s="993"/>
      <c r="UPB47" s="993"/>
      <c r="UPC47" s="993"/>
      <c r="UPD47" s="993"/>
      <c r="UPE47" s="993"/>
      <c r="UPF47" s="993"/>
      <c r="UPG47" s="993"/>
      <c r="UPH47" s="993"/>
      <c r="UPI47" s="993"/>
      <c r="UPJ47" s="993"/>
      <c r="UPK47" s="993"/>
      <c r="UPL47" s="993"/>
      <c r="UPM47" s="993"/>
      <c r="UPN47" s="993"/>
      <c r="UPO47" s="993"/>
      <c r="UPP47" s="993"/>
      <c r="UPQ47" s="993"/>
      <c r="UPR47" s="993"/>
      <c r="UPS47" s="993"/>
      <c r="UPT47" s="993"/>
      <c r="UPU47" s="993"/>
      <c r="UPV47" s="993"/>
      <c r="UPW47" s="993"/>
      <c r="UPX47" s="993"/>
      <c r="UPY47" s="993"/>
      <c r="UPZ47" s="993"/>
      <c r="UQA47" s="993"/>
      <c r="UQB47" s="993"/>
      <c r="UQC47" s="993"/>
      <c r="UQD47" s="993"/>
      <c r="UQE47" s="993"/>
      <c r="UQF47" s="993"/>
      <c r="UQG47" s="993"/>
      <c r="UQH47" s="993"/>
      <c r="UQI47" s="993"/>
      <c r="UQJ47" s="993"/>
      <c r="UQK47" s="993"/>
      <c r="UQL47" s="993"/>
      <c r="UQM47" s="993"/>
      <c r="UQN47" s="993"/>
      <c r="UQO47" s="993"/>
      <c r="UQP47" s="993"/>
      <c r="UQQ47" s="993"/>
      <c r="UQR47" s="993"/>
      <c r="UQS47" s="993"/>
      <c r="UQT47" s="993"/>
      <c r="UQU47" s="993"/>
      <c r="UQV47" s="993"/>
      <c r="UQW47" s="993"/>
      <c r="UQX47" s="993"/>
      <c r="UQY47" s="993"/>
      <c r="UQZ47" s="993"/>
      <c r="URA47" s="993"/>
      <c r="URB47" s="993"/>
      <c r="URC47" s="993"/>
      <c r="URD47" s="993"/>
      <c r="URE47" s="993"/>
      <c r="URF47" s="993"/>
      <c r="URG47" s="993"/>
      <c r="URH47" s="993"/>
      <c r="URI47" s="993"/>
      <c r="URJ47" s="993"/>
      <c r="URK47" s="993"/>
      <c r="URL47" s="993"/>
      <c r="URM47" s="993"/>
      <c r="URN47" s="993"/>
      <c r="URO47" s="993"/>
      <c r="URP47" s="993"/>
      <c r="URQ47" s="993"/>
      <c r="URR47" s="993"/>
      <c r="URS47" s="993"/>
      <c r="URT47" s="993"/>
      <c r="URU47" s="993"/>
      <c r="URV47" s="993"/>
      <c r="URW47" s="993"/>
      <c r="URX47" s="993"/>
      <c r="URY47" s="993"/>
      <c r="URZ47" s="993"/>
      <c r="USA47" s="993"/>
      <c r="USB47" s="993"/>
      <c r="USC47" s="993"/>
      <c r="USD47" s="993"/>
      <c r="USE47" s="993"/>
      <c r="USF47" s="993"/>
      <c r="USG47" s="993"/>
      <c r="USH47" s="993"/>
      <c r="USI47" s="993"/>
      <c r="USJ47" s="993"/>
      <c r="USK47" s="993"/>
      <c r="USL47" s="993"/>
      <c r="USM47" s="993"/>
      <c r="USN47" s="993"/>
      <c r="USO47" s="993"/>
      <c r="USP47" s="993"/>
      <c r="USQ47" s="993"/>
      <c r="USR47" s="993"/>
      <c r="USS47" s="993"/>
      <c r="UST47" s="993"/>
      <c r="USU47" s="993"/>
      <c r="USV47" s="993"/>
      <c r="USW47" s="993"/>
      <c r="USX47" s="993"/>
      <c r="USY47" s="993"/>
      <c r="USZ47" s="993"/>
      <c r="UTA47" s="993"/>
      <c r="UTB47" s="993"/>
      <c r="UTC47" s="993"/>
      <c r="UTD47" s="993"/>
      <c r="UTE47" s="993"/>
      <c r="UTF47" s="993"/>
      <c r="UTG47" s="993"/>
      <c r="UTH47" s="993"/>
      <c r="UTI47" s="993"/>
      <c r="UTJ47" s="993"/>
      <c r="UTK47" s="993"/>
      <c r="UTL47" s="993"/>
      <c r="UTM47" s="993"/>
      <c r="UTN47" s="993"/>
      <c r="UTO47" s="993"/>
      <c r="UTP47" s="993"/>
      <c r="UTQ47" s="993"/>
      <c r="UTR47" s="993"/>
      <c r="UTS47" s="993"/>
      <c r="UTT47" s="993"/>
      <c r="UTU47" s="993"/>
      <c r="UTV47" s="993"/>
      <c r="UTW47" s="993"/>
      <c r="UTX47" s="993"/>
      <c r="UTY47" s="993"/>
      <c r="UTZ47" s="993"/>
      <c r="UUA47" s="993"/>
      <c r="UUB47" s="993"/>
      <c r="UUC47" s="993"/>
      <c r="UUD47" s="993"/>
      <c r="UUE47" s="993"/>
      <c r="UUF47" s="993"/>
      <c r="UUG47" s="993"/>
      <c r="UUH47" s="993"/>
      <c r="UUI47" s="993"/>
      <c r="UUJ47" s="993"/>
      <c r="UUK47" s="993"/>
      <c r="UUL47" s="993"/>
      <c r="UUM47" s="993"/>
      <c r="UUN47" s="993"/>
      <c r="UUO47" s="993"/>
      <c r="UUP47" s="993"/>
      <c r="UUQ47" s="993"/>
      <c r="UUR47" s="993"/>
      <c r="UUS47" s="993"/>
      <c r="UUT47" s="993"/>
      <c r="UUU47" s="993"/>
      <c r="UUV47" s="993"/>
      <c r="UUW47" s="993"/>
      <c r="UUX47" s="993"/>
      <c r="UUY47" s="993"/>
      <c r="UUZ47" s="993"/>
      <c r="UVA47" s="993"/>
      <c r="UVB47" s="993"/>
      <c r="UVC47" s="993"/>
      <c r="UVD47" s="993"/>
      <c r="UVE47" s="993"/>
      <c r="UVF47" s="993"/>
      <c r="UVG47" s="993"/>
      <c r="UVH47" s="993"/>
      <c r="UVI47" s="993"/>
      <c r="UVJ47" s="993"/>
      <c r="UVK47" s="993"/>
      <c r="UVL47" s="993"/>
      <c r="UVM47" s="993"/>
      <c r="UVN47" s="993"/>
      <c r="UVO47" s="993"/>
      <c r="UVP47" s="993"/>
      <c r="UVQ47" s="993"/>
      <c r="UVR47" s="993"/>
      <c r="UVS47" s="993"/>
      <c r="UVT47" s="993"/>
      <c r="UVU47" s="993"/>
      <c r="UVV47" s="993"/>
      <c r="UVW47" s="993"/>
      <c r="UVX47" s="993"/>
      <c r="UVY47" s="993"/>
      <c r="UVZ47" s="993"/>
      <c r="UWA47" s="993"/>
      <c r="UWB47" s="993"/>
      <c r="UWC47" s="993"/>
      <c r="UWD47" s="993"/>
      <c r="UWE47" s="993"/>
      <c r="UWF47" s="993"/>
      <c r="UWG47" s="993"/>
      <c r="UWH47" s="993"/>
      <c r="UWI47" s="993"/>
      <c r="UWJ47" s="993"/>
      <c r="UWK47" s="993"/>
      <c r="UWL47" s="993"/>
      <c r="UWM47" s="993"/>
      <c r="UWN47" s="993"/>
      <c r="UWO47" s="993"/>
      <c r="UWP47" s="993"/>
      <c r="UWQ47" s="993"/>
      <c r="UWR47" s="993"/>
      <c r="UWS47" s="993"/>
      <c r="UWT47" s="993"/>
      <c r="UWU47" s="993"/>
      <c r="UWV47" s="993"/>
      <c r="UWW47" s="993"/>
      <c r="UWX47" s="993"/>
      <c r="UWY47" s="993"/>
      <c r="UWZ47" s="993"/>
      <c r="UXA47" s="993"/>
      <c r="UXB47" s="993"/>
      <c r="UXC47" s="993"/>
      <c r="UXD47" s="993"/>
      <c r="UXE47" s="993"/>
      <c r="UXF47" s="993"/>
      <c r="UXG47" s="993"/>
      <c r="UXH47" s="993"/>
      <c r="UXI47" s="993"/>
      <c r="UXJ47" s="993"/>
      <c r="UXK47" s="993"/>
      <c r="UXL47" s="993"/>
      <c r="UXM47" s="993"/>
      <c r="UXN47" s="993"/>
      <c r="UXO47" s="993"/>
      <c r="UXP47" s="993"/>
      <c r="UXQ47" s="993"/>
      <c r="UXR47" s="993"/>
      <c r="UXS47" s="993"/>
      <c r="UXT47" s="993"/>
      <c r="UXU47" s="993"/>
      <c r="UXV47" s="993"/>
      <c r="UXW47" s="993"/>
      <c r="UXX47" s="993"/>
      <c r="UXY47" s="993"/>
      <c r="UXZ47" s="993"/>
      <c r="UYA47" s="993"/>
      <c r="UYB47" s="993"/>
      <c r="UYC47" s="993"/>
      <c r="UYD47" s="993"/>
      <c r="UYE47" s="993"/>
      <c r="UYF47" s="993"/>
      <c r="UYG47" s="993"/>
      <c r="UYH47" s="993"/>
      <c r="UYI47" s="993"/>
      <c r="UYJ47" s="993"/>
      <c r="UYK47" s="993"/>
      <c r="UYL47" s="993"/>
      <c r="UYM47" s="993"/>
      <c r="UYN47" s="993"/>
      <c r="UYO47" s="993"/>
      <c r="UYP47" s="993"/>
      <c r="UYQ47" s="993"/>
      <c r="UYR47" s="993"/>
      <c r="UYS47" s="993"/>
      <c r="UYT47" s="993"/>
      <c r="UYU47" s="993"/>
      <c r="UYV47" s="993"/>
      <c r="UYW47" s="993"/>
      <c r="UYX47" s="993"/>
      <c r="UYY47" s="993"/>
      <c r="UYZ47" s="993"/>
      <c r="UZA47" s="993"/>
      <c r="UZB47" s="993"/>
      <c r="UZC47" s="993"/>
      <c r="UZD47" s="993"/>
      <c r="UZE47" s="993"/>
      <c r="UZF47" s="993"/>
      <c r="UZG47" s="993"/>
      <c r="UZH47" s="993"/>
      <c r="UZI47" s="993"/>
      <c r="UZJ47" s="993"/>
      <c r="UZK47" s="993"/>
      <c r="UZL47" s="993"/>
      <c r="UZM47" s="993"/>
      <c r="UZN47" s="993"/>
      <c r="UZO47" s="993"/>
      <c r="UZP47" s="993"/>
      <c r="UZQ47" s="993"/>
      <c r="UZR47" s="993"/>
      <c r="UZS47" s="993"/>
      <c r="UZT47" s="993"/>
      <c r="UZU47" s="993"/>
      <c r="UZV47" s="993"/>
      <c r="UZW47" s="993"/>
      <c r="UZX47" s="993"/>
      <c r="UZY47" s="993"/>
      <c r="UZZ47" s="993"/>
      <c r="VAA47" s="993"/>
      <c r="VAB47" s="993"/>
      <c r="VAC47" s="993"/>
      <c r="VAD47" s="993"/>
      <c r="VAE47" s="993"/>
      <c r="VAF47" s="993"/>
      <c r="VAG47" s="993"/>
      <c r="VAH47" s="993"/>
      <c r="VAI47" s="993"/>
      <c r="VAJ47" s="993"/>
      <c r="VAK47" s="993"/>
      <c r="VAL47" s="993"/>
      <c r="VAM47" s="993"/>
      <c r="VAN47" s="993"/>
      <c r="VAO47" s="993"/>
      <c r="VAP47" s="993"/>
      <c r="VAQ47" s="993"/>
      <c r="VAR47" s="993"/>
      <c r="VAS47" s="993"/>
      <c r="VAT47" s="993"/>
      <c r="VAU47" s="993"/>
      <c r="VAV47" s="993"/>
      <c r="VAW47" s="993"/>
      <c r="VAX47" s="993"/>
      <c r="VAY47" s="993"/>
      <c r="VAZ47" s="993"/>
      <c r="VBA47" s="993"/>
      <c r="VBB47" s="993"/>
      <c r="VBC47" s="993"/>
      <c r="VBD47" s="993"/>
      <c r="VBE47" s="993"/>
      <c r="VBF47" s="993"/>
      <c r="VBG47" s="993"/>
      <c r="VBH47" s="993"/>
      <c r="VBI47" s="993"/>
      <c r="VBJ47" s="993"/>
      <c r="VBK47" s="993"/>
      <c r="VBL47" s="993"/>
      <c r="VBM47" s="993"/>
      <c r="VBN47" s="993"/>
      <c r="VBO47" s="993"/>
      <c r="VBP47" s="993"/>
      <c r="VBQ47" s="993"/>
      <c r="VBR47" s="993"/>
      <c r="VBS47" s="993"/>
      <c r="VBT47" s="993"/>
      <c r="VBU47" s="993"/>
      <c r="VBV47" s="993"/>
      <c r="VBW47" s="993"/>
      <c r="VBX47" s="993"/>
      <c r="VBY47" s="993"/>
      <c r="VBZ47" s="993"/>
      <c r="VCA47" s="993"/>
      <c r="VCB47" s="993"/>
      <c r="VCC47" s="993"/>
      <c r="VCD47" s="993"/>
      <c r="VCE47" s="993"/>
      <c r="VCF47" s="993"/>
      <c r="VCG47" s="993"/>
      <c r="VCH47" s="993"/>
      <c r="VCI47" s="993"/>
      <c r="VCJ47" s="993"/>
      <c r="VCK47" s="993"/>
      <c r="VCL47" s="993"/>
      <c r="VCM47" s="993"/>
      <c r="VCN47" s="993"/>
      <c r="VCO47" s="993"/>
      <c r="VCP47" s="993"/>
      <c r="VCQ47" s="993"/>
      <c r="VCR47" s="993"/>
      <c r="VCS47" s="993"/>
      <c r="VCT47" s="993"/>
      <c r="VCU47" s="993"/>
      <c r="VCV47" s="993"/>
      <c r="VCW47" s="993"/>
      <c r="VCX47" s="993"/>
      <c r="VCY47" s="993"/>
      <c r="VCZ47" s="993"/>
      <c r="VDA47" s="993"/>
      <c r="VDB47" s="993"/>
      <c r="VDC47" s="993"/>
      <c r="VDD47" s="993"/>
      <c r="VDE47" s="993"/>
      <c r="VDF47" s="993"/>
      <c r="VDG47" s="993"/>
      <c r="VDH47" s="993"/>
      <c r="VDI47" s="993"/>
      <c r="VDJ47" s="993"/>
      <c r="VDK47" s="993"/>
      <c r="VDL47" s="993"/>
      <c r="VDM47" s="993"/>
      <c r="VDN47" s="993"/>
      <c r="VDO47" s="993"/>
      <c r="VDP47" s="993"/>
      <c r="VDQ47" s="993"/>
      <c r="VDR47" s="993"/>
      <c r="VDS47" s="993"/>
      <c r="VDT47" s="993"/>
      <c r="VDU47" s="993"/>
      <c r="VDV47" s="993"/>
      <c r="VDW47" s="993"/>
      <c r="VDX47" s="993"/>
      <c r="VDY47" s="993"/>
      <c r="VDZ47" s="993"/>
      <c r="VEA47" s="993"/>
      <c r="VEB47" s="993"/>
      <c r="VEC47" s="993"/>
      <c r="VED47" s="993"/>
      <c r="VEE47" s="993"/>
      <c r="VEF47" s="993"/>
      <c r="VEG47" s="993"/>
      <c r="VEH47" s="993"/>
      <c r="VEI47" s="993"/>
      <c r="VEJ47" s="993"/>
      <c r="VEK47" s="993"/>
      <c r="VEL47" s="993"/>
      <c r="VEM47" s="993"/>
      <c r="VEN47" s="993"/>
      <c r="VEO47" s="993"/>
      <c r="VEP47" s="993"/>
      <c r="VEQ47" s="993"/>
      <c r="VER47" s="993"/>
      <c r="VES47" s="993"/>
      <c r="VET47" s="993"/>
      <c r="VEU47" s="993"/>
      <c r="VEV47" s="993"/>
      <c r="VEW47" s="993"/>
      <c r="VEX47" s="993"/>
      <c r="VEY47" s="993"/>
      <c r="VEZ47" s="993"/>
      <c r="VFA47" s="993"/>
      <c r="VFB47" s="993"/>
      <c r="VFC47" s="993"/>
      <c r="VFD47" s="993"/>
      <c r="VFE47" s="993"/>
      <c r="VFF47" s="993"/>
      <c r="VFG47" s="993"/>
      <c r="VFH47" s="993"/>
      <c r="VFI47" s="993"/>
      <c r="VFJ47" s="993"/>
      <c r="VFK47" s="993"/>
      <c r="VFL47" s="993"/>
      <c r="VFM47" s="993"/>
      <c r="VFN47" s="993"/>
      <c r="VFO47" s="993"/>
      <c r="VFP47" s="993"/>
      <c r="VFQ47" s="993"/>
      <c r="VFR47" s="993"/>
      <c r="VFS47" s="993"/>
      <c r="VFT47" s="993"/>
      <c r="VFU47" s="993"/>
      <c r="VFV47" s="993"/>
      <c r="VFW47" s="993"/>
      <c r="VFX47" s="993"/>
      <c r="VFY47" s="993"/>
      <c r="VFZ47" s="993"/>
      <c r="VGA47" s="993"/>
      <c r="VGB47" s="993"/>
      <c r="VGC47" s="993"/>
      <c r="VGD47" s="993"/>
      <c r="VGE47" s="993"/>
      <c r="VGF47" s="993"/>
      <c r="VGG47" s="993"/>
      <c r="VGH47" s="993"/>
      <c r="VGI47" s="993"/>
      <c r="VGJ47" s="993"/>
      <c r="VGK47" s="993"/>
      <c r="VGL47" s="993"/>
      <c r="VGM47" s="993"/>
      <c r="VGN47" s="993"/>
      <c r="VGO47" s="993"/>
      <c r="VGP47" s="993"/>
      <c r="VGQ47" s="993"/>
      <c r="VGR47" s="993"/>
      <c r="VGS47" s="993"/>
      <c r="VGT47" s="993"/>
      <c r="VGU47" s="993"/>
      <c r="VGV47" s="993"/>
      <c r="VGW47" s="993"/>
      <c r="VGX47" s="993"/>
      <c r="VGY47" s="993"/>
      <c r="VGZ47" s="993"/>
      <c r="VHA47" s="993"/>
      <c r="VHB47" s="993"/>
      <c r="VHC47" s="993"/>
      <c r="VHD47" s="993"/>
      <c r="VHE47" s="993"/>
      <c r="VHF47" s="993"/>
      <c r="VHG47" s="993"/>
      <c r="VHH47" s="993"/>
      <c r="VHI47" s="993"/>
      <c r="VHJ47" s="993"/>
      <c r="VHK47" s="993"/>
      <c r="VHL47" s="993"/>
      <c r="VHM47" s="993"/>
      <c r="VHN47" s="993"/>
      <c r="VHO47" s="993"/>
      <c r="VHP47" s="993"/>
      <c r="VHQ47" s="993"/>
      <c r="VHR47" s="993"/>
      <c r="VHS47" s="993"/>
      <c r="VHT47" s="993"/>
      <c r="VHU47" s="993"/>
      <c r="VHV47" s="993"/>
      <c r="VHW47" s="993"/>
      <c r="VHX47" s="993"/>
      <c r="VHY47" s="993"/>
      <c r="VHZ47" s="993"/>
      <c r="VIA47" s="993"/>
      <c r="VIB47" s="993"/>
      <c r="VIC47" s="993"/>
      <c r="VID47" s="993"/>
      <c r="VIE47" s="993"/>
      <c r="VIF47" s="993"/>
      <c r="VIG47" s="993"/>
      <c r="VIH47" s="993"/>
      <c r="VII47" s="993"/>
      <c r="VIJ47" s="993"/>
      <c r="VIK47" s="993"/>
      <c r="VIL47" s="993"/>
      <c r="VIM47" s="993"/>
      <c r="VIN47" s="993"/>
      <c r="VIO47" s="993"/>
      <c r="VIP47" s="993"/>
      <c r="VIQ47" s="993"/>
      <c r="VIR47" s="993"/>
      <c r="VIS47" s="993"/>
      <c r="VIT47" s="993"/>
      <c r="VIU47" s="993"/>
      <c r="VIV47" s="993"/>
      <c r="VIW47" s="993"/>
      <c r="VIX47" s="993"/>
      <c r="VIY47" s="993"/>
      <c r="VIZ47" s="993"/>
      <c r="VJA47" s="993"/>
      <c r="VJB47" s="993"/>
      <c r="VJC47" s="993"/>
      <c r="VJD47" s="993"/>
      <c r="VJE47" s="993"/>
      <c r="VJF47" s="993"/>
      <c r="VJG47" s="993"/>
      <c r="VJH47" s="993"/>
      <c r="VJI47" s="993"/>
      <c r="VJJ47" s="993"/>
      <c r="VJK47" s="993"/>
      <c r="VJL47" s="993"/>
      <c r="VJM47" s="993"/>
      <c r="VJN47" s="993"/>
      <c r="VJO47" s="993"/>
      <c r="VJP47" s="993"/>
      <c r="VJQ47" s="993"/>
      <c r="VJR47" s="993"/>
      <c r="VJS47" s="993"/>
      <c r="VJT47" s="993"/>
      <c r="VJU47" s="993"/>
      <c r="VJV47" s="993"/>
      <c r="VJW47" s="993"/>
      <c r="VJX47" s="993"/>
      <c r="VJY47" s="993"/>
      <c r="VJZ47" s="993"/>
      <c r="VKA47" s="993"/>
      <c r="VKB47" s="993"/>
      <c r="VKC47" s="993"/>
      <c r="VKD47" s="993"/>
      <c r="VKE47" s="993"/>
      <c r="VKF47" s="993"/>
      <c r="VKG47" s="993"/>
      <c r="VKH47" s="993"/>
      <c r="VKI47" s="993"/>
      <c r="VKJ47" s="993"/>
      <c r="VKK47" s="993"/>
      <c r="VKL47" s="993"/>
      <c r="VKM47" s="993"/>
      <c r="VKN47" s="993"/>
      <c r="VKO47" s="993"/>
      <c r="VKP47" s="993"/>
      <c r="VKQ47" s="993"/>
      <c r="VKR47" s="993"/>
      <c r="VKS47" s="993"/>
      <c r="VKT47" s="993"/>
      <c r="VKU47" s="993"/>
      <c r="VKV47" s="993"/>
      <c r="VKW47" s="993"/>
      <c r="VKX47" s="993"/>
      <c r="VKY47" s="993"/>
      <c r="VKZ47" s="993"/>
      <c r="VLA47" s="993"/>
      <c r="VLB47" s="993"/>
      <c r="VLC47" s="993"/>
      <c r="VLD47" s="993"/>
      <c r="VLE47" s="993"/>
      <c r="VLF47" s="993"/>
      <c r="VLG47" s="993"/>
      <c r="VLH47" s="993"/>
      <c r="VLI47" s="993"/>
      <c r="VLJ47" s="993"/>
      <c r="VLK47" s="993"/>
      <c r="VLL47" s="993"/>
      <c r="VLM47" s="993"/>
      <c r="VLN47" s="993"/>
      <c r="VLO47" s="993"/>
      <c r="VLP47" s="993"/>
      <c r="VLQ47" s="993"/>
      <c r="VLR47" s="993"/>
      <c r="VLS47" s="993"/>
      <c r="VLT47" s="993"/>
      <c r="VLU47" s="993"/>
      <c r="VLV47" s="993"/>
      <c r="VLW47" s="993"/>
      <c r="VLX47" s="993"/>
      <c r="VLY47" s="993"/>
      <c r="VLZ47" s="993"/>
      <c r="VMA47" s="993"/>
      <c r="VMB47" s="993"/>
      <c r="VMC47" s="993"/>
      <c r="VMD47" s="993"/>
      <c r="VME47" s="993"/>
      <c r="VMF47" s="993"/>
      <c r="VMG47" s="993"/>
      <c r="VMH47" s="993"/>
      <c r="VMI47" s="993"/>
      <c r="VMJ47" s="993"/>
      <c r="VMK47" s="993"/>
      <c r="VML47" s="993"/>
      <c r="VMM47" s="993"/>
      <c r="VMN47" s="993"/>
      <c r="VMO47" s="993"/>
      <c r="VMP47" s="993"/>
      <c r="VMQ47" s="993"/>
      <c r="VMR47" s="993"/>
      <c r="VMS47" s="993"/>
      <c r="VMT47" s="993"/>
      <c r="VMU47" s="993"/>
      <c r="VMV47" s="993"/>
      <c r="VMW47" s="993"/>
      <c r="VMX47" s="993"/>
      <c r="VMY47" s="993"/>
      <c r="VMZ47" s="993"/>
      <c r="VNA47" s="993"/>
      <c r="VNB47" s="993"/>
      <c r="VNC47" s="993"/>
      <c r="VND47" s="993"/>
      <c r="VNE47" s="993"/>
      <c r="VNF47" s="993"/>
      <c r="VNG47" s="993"/>
      <c r="VNH47" s="993"/>
      <c r="VNI47" s="993"/>
      <c r="VNJ47" s="993"/>
      <c r="VNK47" s="993"/>
      <c r="VNL47" s="993"/>
      <c r="VNM47" s="993"/>
      <c r="VNN47" s="993"/>
      <c r="VNO47" s="993"/>
      <c r="VNP47" s="993"/>
      <c r="VNQ47" s="993"/>
      <c r="VNR47" s="993"/>
      <c r="VNS47" s="993"/>
      <c r="VNT47" s="993"/>
      <c r="VNU47" s="993"/>
      <c r="VNV47" s="993"/>
      <c r="VNW47" s="993"/>
      <c r="VNX47" s="993"/>
      <c r="VNY47" s="993"/>
      <c r="VNZ47" s="993"/>
      <c r="VOA47" s="993"/>
      <c r="VOB47" s="993"/>
      <c r="VOC47" s="993"/>
      <c r="VOD47" s="993"/>
      <c r="VOE47" s="993"/>
      <c r="VOF47" s="993"/>
      <c r="VOG47" s="993"/>
      <c r="VOH47" s="993"/>
      <c r="VOI47" s="993"/>
      <c r="VOJ47" s="993"/>
      <c r="VOK47" s="993"/>
      <c r="VOL47" s="993"/>
      <c r="VOM47" s="993"/>
      <c r="VON47" s="993"/>
      <c r="VOO47" s="993"/>
      <c r="VOP47" s="993"/>
      <c r="VOQ47" s="993"/>
      <c r="VOR47" s="993"/>
      <c r="VOS47" s="993"/>
      <c r="VOT47" s="993"/>
      <c r="VOU47" s="993"/>
      <c r="VOV47" s="993"/>
      <c r="VOW47" s="993"/>
      <c r="VOX47" s="993"/>
      <c r="VOY47" s="993"/>
      <c r="VOZ47" s="993"/>
      <c r="VPA47" s="993"/>
      <c r="VPB47" s="993"/>
      <c r="VPC47" s="993"/>
      <c r="VPD47" s="993"/>
      <c r="VPE47" s="993"/>
      <c r="VPF47" s="993"/>
      <c r="VPG47" s="993"/>
      <c r="VPH47" s="993"/>
      <c r="VPI47" s="993"/>
      <c r="VPJ47" s="993"/>
      <c r="VPK47" s="993"/>
      <c r="VPL47" s="993"/>
      <c r="VPM47" s="993"/>
      <c r="VPN47" s="993"/>
      <c r="VPO47" s="993"/>
      <c r="VPP47" s="993"/>
      <c r="VPQ47" s="993"/>
      <c r="VPR47" s="993"/>
      <c r="VPS47" s="993"/>
      <c r="VPT47" s="993"/>
      <c r="VPU47" s="993"/>
      <c r="VPV47" s="993"/>
      <c r="VPW47" s="993"/>
      <c r="VPX47" s="993"/>
      <c r="VPY47" s="993"/>
      <c r="VPZ47" s="993"/>
      <c r="VQA47" s="993"/>
      <c r="VQB47" s="993"/>
      <c r="VQC47" s="993"/>
      <c r="VQD47" s="993"/>
      <c r="VQE47" s="993"/>
      <c r="VQF47" s="993"/>
      <c r="VQG47" s="993"/>
      <c r="VQH47" s="993"/>
      <c r="VQI47" s="993"/>
      <c r="VQJ47" s="993"/>
      <c r="VQK47" s="993"/>
      <c r="VQL47" s="993"/>
      <c r="VQM47" s="993"/>
      <c r="VQN47" s="993"/>
      <c r="VQO47" s="993"/>
      <c r="VQP47" s="993"/>
      <c r="VQQ47" s="993"/>
      <c r="VQR47" s="993"/>
      <c r="VQS47" s="993"/>
      <c r="VQT47" s="993"/>
      <c r="VQU47" s="993"/>
      <c r="VQV47" s="993"/>
      <c r="VQW47" s="993"/>
      <c r="VQX47" s="993"/>
      <c r="VQY47" s="993"/>
      <c r="VQZ47" s="993"/>
      <c r="VRA47" s="993"/>
      <c r="VRB47" s="993"/>
      <c r="VRC47" s="993"/>
      <c r="VRD47" s="993"/>
      <c r="VRE47" s="993"/>
      <c r="VRF47" s="993"/>
      <c r="VRG47" s="993"/>
      <c r="VRH47" s="993"/>
      <c r="VRI47" s="993"/>
      <c r="VRJ47" s="993"/>
      <c r="VRK47" s="993"/>
      <c r="VRL47" s="993"/>
      <c r="VRM47" s="993"/>
      <c r="VRN47" s="993"/>
      <c r="VRO47" s="993"/>
      <c r="VRP47" s="993"/>
      <c r="VRQ47" s="993"/>
      <c r="VRR47" s="993"/>
      <c r="VRS47" s="993"/>
      <c r="VRT47" s="993"/>
      <c r="VRU47" s="993"/>
      <c r="VRV47" s="993"/>
      <c r="VRW47" s="993"/>
      <c r="VRX47" s="993"/>
      <c r="VRY47" s="993"/>
      <c r="VRZ47" s="993"/>
      <c r="VSA47" s="993"/>
      <c r="VSB47" s="993"/>
      <c r="VSC47" s="993"/>
      <c r="VSD47" s="993"/>
      <c r="VSE47" s="993"/>
      <c r="VSF47" s="993"/>
      <c r="VSG47" s="993"/>
      <c r="VSH47" s="993"/>
      <c r="VSI47" s="993"/>
      <c r="VSJ47" s="993"/>
      <c r="VSK47" s="993"/>
      <c r="VSL47" s="993"/>
      <c r="VSM47" s="993"/>
      <c r="VSN47" s="993"/>
      <c r="VSO47" s="993"/>
      <c r="VSP47" s="993"/>
      <c r="VSQ47" s="993"/>
      <c r="VSR47" s="993"/>
      <c r="VSS47" s="993"/>
      <c r="VST47" s="993"/>
      <c r="VSU47" s="993"/>
      <c r="VSV47" s="993"/>
      <c r="VSW47" s="993"/>
      <c r="VSX47" s="993"/>
      <c r="VSY47" s="993"/>
      <c r="VSZ47" s="993"/>
      <c r="VTA47" s="993"/>
      <c r="VTB47" s="993"/>
      <c r="VTC47" s="993"/>
      <c r="VTD47" s="993"/>
      <c r="VTE47" s="993"/>
      <c r="VTF47" s="993"/>
      <c r="VTG47" s="993"/>
      <c r="VTH47" s="993"/>
      <c r="VTI47" s="993"/>
      <c r="VTJ47" s="993"/>
      <c r="VTK47" s="993"/>
      <c r="VTL47" s="993"/>
      <c r="VTM47" s="993"/>
      <c r="VTN47" s="993"/>
      <c r="VTO47" s="993"/>
      <c r="VTP47" s="993"/>
      <c r="VTQ47" s="993"/>
      <c r="VTR47" s="993"/>
      <c r="VTS47" s="993"/>
      <c r="VTT47" s="993"/>
      <c r="VTU47" s="993"/>
      <c r="VTV47" s="993"/>
      <c r="VTW47" s="993"/>
      <c r="VTX47" s="993"/>
      <c r="VTY47" s="993"/>
      <c r="VTZ47" s="993"/>
      <c r="VUA47" s="993"/>
      <c r="VUB47" s="993"/>
      <c r="VUC47" s="993"/>
      <c r="VUD47" s="993"/>
      <c r="VUE47" s="993"/>
      <c r="VUF47" s="993"/>
      <c r="VUG47" s="993"/>
      <c r="VUH47" s="993"/>
      <c r="VUI47" s="993"/>
      <c r="VUJ47" s="993"/>
      <c r="VUK47" s="993"/>
      <c r="VUL47" s="993"/>
      <c r="VUM47" s="993"/>
      <c r="VUN47" s="993"/>
      <c r="VUO47" s="993"/>
      <c r="VUP47" s="993"/>
      <c r="VUQ47" s="993"/>
      <c r="VUR47" s="993"/>
      <c r="VUS47" s="993"/>
      <c r="VUT47" s="993"/>
      <c r="VUU47" s="993"/>
      <c r="VUV47" s="993"/>
      <c r="VUW47" s="993"/>
      <c r="VUX47" s="993"/>
      <c r="VUY47" s="993"/>
      <c r="VUZ47" s="993"/>
      <c r="VVA47" s="993"/>
      <c r="VVB47" s="993"/>
      <c r="VVC47" s="993"/>
      <c r="VVD47" s="993"/>
      <c r="VVE47" s="993"/>
      <c r="VVF47" s="993"/>
      <c r="VVG47" s="993"/>
      <c r="VVH47" s="993"/>
      <c r="VVI47" s="993"/>
      <c r="VVJ47" s="993"/>
      <c r="VVK47" s="993"/>
      <c r="VVL47" s="993"/>
      <c r="VVM47" s="993"/>
      <c r="VVN47" s="993"/>
      <c r="VVO47" s="993"/>
      <c r="VVP47" s="993"/>
      <c r="VVQ47" s="993"/>
      <c r="VVR47" s="993"/>
      <c r="VVS47" s="993"/>
      <c r="VVT47" s="993"/>
      <c r="VVU47" s="993"/>
      <c r="VVV47" s="993"/>
      <c r="VVW47" s="993"/>
      <c r="VVX47" s="993"/>
      <c r="VVY47" s="993"/>
      <c r="VVZ47" s="993"/>
      <c r="VWA47" s="993"/>
      <c r="VWB47" s="993"/>
      <c r="VWC47" s="993"/>
      <c r="VWD47" s="993"/>
      <c r="VWE47" s="993"/>
      <c r="VWF47" s="993"/>
      <c r="VWG47" s="993"/>
      <c r="VWH47" s="993"/>
      <c r="VWI47" s="993"/>
      <c r="VWJ47" s="993"/>
      <c r="VWK47" s="993"/>
      <c r="VWL47" s="993"/>
      <c r="VWM47" s="993"/>
      <c r="VWN47" s="993"/>
      <c r="VWO47" s="993"/>
      <c r="VWP47" s="993"/>
      <c r="VWQ47" s="993"/>
      <c r="VWR47" s="993"/>
      <c r="VWS47" s="993"/>
      <c r="VWT47" s="993"/>
      <c r="VWU47" s="993"/>
      <c r="VWV47" s="993"/>
      <c r="VWW47" s="993"/>
      <c r="VWX47" s="993"/>
      <c r="VWY47" s="993"/>
      <c r="VWZ47" s="993"/>
      <c r="VXA47" s="993"/>
      <c r="VXB47" s="993"/>
      <c r="VXC47" s="993"/>
      <c r="VXD47" s="993"/>
      <c r="VXE47" s="993"/>
      <c r="VXF47" s="993"/>
      <c r="VXG47" s="993"/>
      <c r="VXH47" s="993"/>
      <c r="VXI47" s="993"/>
      <c r="VXJ47" s="993"/>
      <c r="VXK47" s="993"/>
      <c r="VXL47" s="993"/>
      <c r="VXM47" s="993"/>
      <c r="VXN47" s="993"/>
      <c r="VXO47" s="993"/>
      <c r="VXP47" s="993"/>
      <c r="VXQ47" s="993"/>
      <c r="VXR47" s="993"/>
      <c r="VXS47" s="993"/>
      <c r="VXT47" s="993"/>
      <c r="VXU47" s="993"/>
      <c r="VXV47" s="993"/>
      <c r="VXW47" s="993"/>
      <c r="VXX47" s="993"/>
      <c r="VXY47" s="993"/>
      <c r="VXZ47" s="993"/>
      <c r="VYA47" s="993"/>
      <c r="VYB47" s="993"/>
      <c r="VYC47" s="993"/>
      <c r="VYD47" s="993"/>
      <c r="VYE47" s="993"/>
      <c r="VYF47" s="993"/>
      <c r="VYG47" s="993"/>
      <c r="VYH47" s="993"/>
      <c r="VYI47" s="993"/>
      <c r="VYJ47" s="993"/>
      <c r="VYK47" s="993"/>
      <c r="VYL47" s="993"/>
      <c r="VYM47" s="993"/>
      <c r="VYN47" s="993"/>
      <c r="VYO47" s="993"/>
      <c r="VYP47" s="993"/>
      <c r="VYQ47" s="993"/>
      <c r="VYR47" s="993"/>
      <c r="VYS47" s="993"/>
      <c r="VYT47" s="993"/>
      <c r="VYU47" s="993"/>
      <c r="VYV47" s="993"/>
      <c r="VYW47" s="993"/>
      <c r="VYX47" s="993"/>
      <c r="VYY47" s="993"/>
      <c r="VYZ47" s="993"/>
      <c r="VZA47" s="993"/>
      <c r="VZB47" s="993"/>
      <c r="VZC47" s="993"/>
      <c r="VZD47" s="993"/>
      <c r="VZE47" s="993"/>
      <c r="VZF47" s="993"/>
      <c r="VZG47" s="993"/>
      <c r="VZH47" s="993"/>
      <c r="VZI47" s="993"/>
      <c r="VZJ47" s="993"/>
      <c r="VZK47" s="993"/>
      <c r="VZL47" s="993"/>
      <c r="VZM47" s="993"/>
      <c r="VZN47" s="993"/>
      <c r="VZO47" s="993"/>
      <c r="VZP47" s="993"/>
      <c r="VZQ47" s="993"/>
      <c r="VZR47" s="993"/>
      <c r="VZS47" s="993"/>
      <c r="VZT47" s="993"/>
      <c r="VZU47" s="993"/>
      <c r="VZV47" s="993"/>
      <c r="VZW47" s="993"/>
      <c r="VZX47" s="993"/>
      <c r="VZY47" s="993"/>
      <c r="VZZ47" s="993"/>
      <c r="WAA47" s="993"/>
      <c r="WAB47" s="993"/>
      <c r="WAC47" s="993"/>
      <c r="WAD47" s="993"/>
      <c r="WAE47" s="993"/>
      <c r="WAF47" s="993"/>
      <c r="WAG47" s="993"/>
      <c r="WAH47" s="993"/>
      <c r="WAI47" s="993"/>
      <c r="WAJ47" s="993"/>
      <c r="WAK47" s="993"/>
      <c r="WAL47" s="993"/>
      <c r="WAM47" s="993"/>
      <c r="WAN47" s="993"/>
      <c r="WAO47" s="993"/>
      <c r="WAP47" s="993"/>
      <c r="WAQ47" s="993"/>
      <c r="WAR47" s="993"/>
      <c r="WAS47" s="993"/>
      <c r="WAT47" s="993"/>
      <c r="WAU47" s="993"/>
      <c r="WAV47" s="993"/>
      <c r="WAW47" s="993"/>
      <c r="WAX47" s="993"/>
      <c r="WAY47" s="993"/>
      <c r="WAZ47" s="993"/>
      <c r="WBA47" s="993"/>
      <c r="WBB47" s="993"/>
      <c r="WBC47" s="993"/>
      <c r="WBD47" s="993"/>
      <c r="WBE47" s="993"/>
      <c r="WBF47" s="993"/>
      <c r="WBG47" s="993"/>
      <c r="WBH47" s="993"/>
      <c r="WBI47" s="993"/>
      <c r="WBJ47" s="993"/>
      <c r="WBK47" s="993"/>
      <c r="WBL47" s="993"/>
      <c r="WBM47" s="993"/>
      <c r="WBN47" s="993"/>
      <c r="WBO47" s="993"/>
      <c r="WBP47" s="993"/>
      <c r="WBQ47" s="993"/>
      <c r="WBR47" s="993"/>
      <c r="WBS47" s="993"/>
      <c r="WBT47" s="993"/>
      <c r="WBU47" s="993"/>
      <c r="WBV47" s="993"/>
      <c r="WBW47" s="993"/>
      <c r="WBX47" s="993"/>
      <c r="WBY47" s="993"/>
      <c r="WBZ47" s="993"/>
      <c r="WCA47" s="993"/>
      <c r="WCB47" s="993"/>
      <c r="WCC47" s="993"/>
      <c r="WCD47" s="993"/>
      <c r="WCE47" s="993"/>
      <c r="WCF47" s="993"/>
      <c r="WCG47" s="993"/>
      <c r="WCH47" s="993"/>
      <c r="WCI47" s="993"/>
      <c r="WCJ47" s="993"/>
      <c r="WCK47" s="993"/>
      <c r="WCL47" s="993"/>
      <c r="WCM47" s="993"/>
      <c r="WCN47" s="993"/>
      <c r="WCO47" s="993"/>
      <c r="WCP47" s="993"/>
      <c r="WCQ47" s="993"/>
      <c r="WCR47" s="993"/>
      <c r="WCS47" s="993"/>
      <c r="WCT47" s="993"/>
      <c r="WCU47" s="993"/>
      <c r="WCV47" s="993"/>
      <c r="WCW47" s="993"/>
      <c r="WCX47" s="993"/>
      <c r="WCY47" s="993"/>
      <c r="WCZ47" s="993"/>
      <c r="WDA47" s="993"/>
      <c r="WDB47" s="993"/>
      <c r="WDC47" s="993"/>
      <c r="WDD47" s="993"/>
      <c r="WDE47" s="993"/>
      <c r="WDF47" s="993"/>
      <c r="WDG47" s="993"/>
      <c r="WDH47" s="993"/>
      <c r="WDI47" s="993"/>
      <c r="WDJ47" s="993"/>
      <c r="WDK47" s="993"/>
      <c r="WDL47" s="993"/>
      <c r="WDM47" s="993"/>
      <c r="WDN47" s="993"/>
      <c r="WDO47" s="993"/>
      <c r="WDP47" s="993"/>
      <c r="WDQ47" s="993"/>
      <c r="WDR47" s="993"/>
      <c r="WDS47" s="993"/>
      <c r="WDT47" s="993"/>
      <c r="WDU47" s="993"/>
      <c r="WDV47" s="993"/>
      <c r="WDW47" s="993"/>
      <c r="WDX47" s="993"/>
      <c r="WDY47" s="993"/>
      <c r="WDZ47" s="993"/>
      <c r="WEA47" s="993"/>
      <c r="WEB47" s="993"/>
      <c r="WEC47" s="993"/>
      <c r="WED47" s="993"/>
      <c r="WEE47" s="993"/>
      <c r="WEF47" s="993"/>
      <c r="WEG47" s="993"/>
      <c r="WEH47" s="993"/>
      <c r="WEI47" s="993"/>
      <c r="WEJ47" s="993"/>
      <c r="WEK47" s="993"/>
      <c r="WEL47" s="993"/>
      <c r="WEM47" s="993"/>
      <c r="WEN47" s="993"/>
      <c r="WEO47" s="993"/>
      <c r="WEP47" s="993"/>
      <c r="WEQ47" s="993"/>
      <c r="WER47" s="993"/>
      <c r="WES47" s="993"/>
      <c r="WET47" s="993"/>
      <c r="WEU47" s="993"/>
      <c r="WEV47" s="993"/>
      <c r="WEW47" s="993"/>
      <c r="WEX47" s="993"/>
      <c r="WEY47" s="993"/>
      <c r="WEZ47" s="993"/>
      <c r="WFA47" s="993"/>
      <c r="WFB47" s="993"/>
      <c r="WFC47" s="993"/>
      <c r="WFD47" s="993"/>
      <c r="WFE47" s="993"/>
      <c r="WFF47" s="993"/>
      <c r="WFG47" s="993"/>
      <c r="WFH47" s="993"/>
      <c r="WFI47" s="993"/>
      <c r="WFJ47" s="993"/>
      <c r="WFK47" s="993"/>
      <c r="WFL47" s="993"/>
      <c r="WFM47" s="993"/>
      <c r="WFN47" s="993"/>
      <c r="WFO47" s="993"/>
      <c r="WFP47" s="993"/>
      <c r="WFQ47" s="993"/>
      <c r="WFR47" s="993"/>
      <c r="WFS47" s="993"/>
      <c r="WFT47" s="993"/>
      <c r="WFU47" s="993"/>
      <c r="WFV47" s="993"/>
      <c r="WFW47" s="993"/>
      <c r="WFX47" s="993"/>
      <c r="WFY47" s="993"/>
      <c r="WFZ47" s="993"/>
      <c r="WGA47" s="993"/>
      <c r="WGB47" s="993"/>
      <c r="WGC47" s="993"/>
      <c r="WGD47" s="993"/>
      <c r="WGE47" s="993"/>
      <c r="WGF47" s="993"/>
      <c r="WGG47" s="993"/>
      <c r="WGH47" s="993"/>
      <c r="WGI47" s="993"/>
      <c r="WGJ47" s="993"/>
      <c r="WGK47" s="993"/>
      <c r="WGL47" s="993"/>
      <c r="WGM47" s="993"/>
      <c r="WGN47" s="993"/>
      <c r="WGO47" s="993"/>
      <c r="WGP47" s="993"/>
      <c r="WGQ47" s="993"/>
      <c r="WGR47" s="993"/>
      <c r="WGS47" s="993"/>
      <c r="WGT47" s="993"/>
      <c r="WGU47" s="993"/>
      <c r="WGV47" s="993"/>
      <c r="WGW47" s="993"/>
      <c r="WGX47" s="993"/>
      <c r="WGY47" s="993"/>
      <c r="WGZ47" s="993"/>
      <c r="WHA47" s="993"/>
      <c r="WHB47" s="993"/>
      <c r="WHC47" s="993"/>
      <c r="WHD47" s="993"/>
      <c r="WHE47" s="993"/>
      <c r="WHF47" s="993"/>
      <c r="WHG47" s="993"/>
      <c r="WHH47" s="993"/>
      <c r="WHI47" s="993"/>
      <c r="WHJ47" s="993"/>
      <c r="WHK47" s="993"/>
      <c r="WHL47" s="993"/>
      <c r="WHM47" s="993"/>
      <c r="WHN47" s="993"/>
      <c r="WHO47" s="993"/>
      <c r="WHP47" s="993"/>
      <c r="WHQ47" s="993"/>
      <c r="WHR47" s="993"/>
      <c r="WHS47" s="993"/>
      <c r="WHT47" s="993"/>
      <c r="WHU47" s="993"/>
      <c r="WHV47" s="993"/>
      <c r="WHW47" s="993"/>
      <c r="WHX47" s="993"/>
      <c r="WHY47" s="993"/>
      <c r="WHZ47" s="993"/>
      <c r="WIA47" s="993"/>
      <c r="WIB47" s="993"/>
      <c r="WIC47" s="993"/>
      <c r="WID47" s="993"/>
      <c r="WIE47" s="993"/>
      <c r="WIF47" s="993"/>
      <c r="WIG47" s="993"/>
      <c r="WIH47" s="993"/>
      <c r="WII47" s="993"/>
      <c r="WIJ47" s="993"/>
      <c r="WIK47" s="993"/>
      <c r="WIL47" s="993"/>
      <c r="WIM47" s="993"/>
      <c r="WIN47" s="993"/>
      <c r="WIO47" s="993"/>
      <c r="WIP47" s="993"/>
      <c r="WIQ47" s="993"/>
      <c r="WIR47" s="993"/>
      <c r="WIS47" s="993"/>
      <c r="WIT47" s="993"/>
      <c r="WIU47" s="993"/>
      <c r="WIV47" s="993"/>
      <c r="WIW47" s="993"/>
      <c r="WIX47" s="993"/>
      <c r="WIY47" s="993"/>
      <c r="WIZ47" s="993"/>
      <c r="WJA47" s="993"/>
      <c r="WJB47" s="993"/>
      <c r="WJC47" s="993"/>
      <c r="WJD47" s="993"/>
      <c r="WJE47" s="993"/>
      <c r="WJF47" s="993"/>
      <c r="WJG47" s="993"/>
      <c r="WJH47" s="993"/>
      <c r="WJI47" s="993"/>
      <c r="WJJ47" s="993"/>
      <c r="WJK47" s="993"/>
      <c r="WJL47" s="993"/>
      <c r="WJM47" s="993"/>
      <c r="WJN47" s="993"/>
      <c r="WJO47" s="993"/>
      <c r="WJP47" s="993"/>
      <c r="WJQ47" s="993"/>
      <c r="WJR47" s="993"/>
      <c r="WJS47" s="993"/>
      <c r="WJT47" s="993"/>
      <c r="WJU47" s="993"/>
      <c r="WJV47" s="993"/>
      <c r="WJW47" s="993"/>
      <c r="WJX47" s="993"/>
      <c r="WJY47" s="993"/>
      <c r="WJZ47" s="993"/>
      <c r="WKA47" s="993"/>
      <c r="WKB47" s="993"/>
      <c r="WKC47" s="993"/>
      <c r="WKD47" s="993"/>
      <c r="WKE47" s="993"/>
      <c r="WKF47" s="993"/>
      <c r="WKG47" s="993"/>
      <c r="WKH47" s="993"/>
      <c r="WKI47" s="993"/>
      <c r="WKJ47" s="993"/>
      <c r="WKK47" s="993"/>
      <c r="WKL47" s="993"/>
      <c r="WKM47" s="993"/>
      <c r="WKN47" s="993"/>
      <c r="WKO47" s="993"/>
      <c r="WKP47" s="993"/>
      <c r="WKQ47" s="993"/>
      <c r="WKR47" s="993"/>
      <c r="WKS47" s="993"/>
      <c r="WKT47" s="993"/>
      <c r="WKU47" s="993"/>
      <c r="WKV47" s="993"/>
      <c r="WKW47" s="993"/>
      <c r="WKX47" s="993"/>
      <c r="WKY47" s="993"/>
      <c r="WKZ47" s="993"/>
      <c r="WLA47" s="993"/>
      <c r="WLB47" s="993"/>
      <c r="WLC47" s="993"/>
      <c r="WLD47" s="993"/>
      <c r="WLE47" s="993"/>
      <c r="WLF47" s="993"/>
      <c r="WLG47" s="993"/>
      <c r="WLH47" s="993"/>
      <c r="WLI47" s="993"/>
      <c r="WLJ47" s="993"/>
      <c r="WLK47" s="993"/>
      <c r="WLL47" s="993"/>
      <c r="WLM47" s="993"/>
      <c r="WLN47" s="993"/>
      <c r="WLO47" s="993"/>
      <c r="WLP47" s="993"/>
      <c r="WLQ47" s="993"/>
      <c r="WLR47" s="993"/>
      <c r="WLS47" s="993"/>
      <c r="WLT47" s="993"/>
      <c r="WLU47" s="993"/>
      <c r="WLV47" s="993"/>
      <c r="WLW47" s="993"/>
      <c r="WLX47" s="993"/>
      <c r="WLY47" s="993"/>
      <c r="WLZ47" s="993"/>
      <c r="WMA47" s="993"/>
      <c r="WMB47" s="993"/>
      <c r="WMC47" s="993"/>
      <c r="WMD47" s="993"/>
      <c r="WME47" s="993"/>
      <c r="WMF47" s="993"/>
      <c r="WMG47" s="993"/>
      <c r="WMH47" s="993"/>
      <c r="WMI47" s="993"/>
      <c r="WMJ47" s="993"/>
      <c r="WMK47" s="993"/>
      <c r="WML47" s="993"/>
      <c r="WMM47" s="993"/>
      <c r="WMN47" s="993"/>
      <c r="WMO47" s="993"/>
      <c r="WMP47" s="993"/>
      <c r="WMQ47" s="993"/>
      <c r="WMR47" s="993"/>
      <c r="WMS47" s="993"/>
      <c r="WMT47" s="993"/>
      <c r="WMU47" s="993"/>
      <c r="WMV47" s="993"/>
      <c r="WMW47" s="993"/>
      <c r="WMX47" s="993"/>
      <c r="WMY47" s="993"/>
      <c r="WMZ47" s="993"/>
      <c r="WNA47" s="993"/>
      <c r="WNB47" s="993"/>
      <c r="WNC47" s="993"/>
      <c r="WND47" s="993"/>
      <c r="WNE47" s="993"/>
      <c r="WNF47" s="993"/>
      <c r="WNG47" s="993"/>
      <c r="WNH47" s="993"/>
      <c r="WNI47" s="993"/>
      <c r="WNJ47" s="993"/>
      <c r="WNK47" s="993"/>
      <c r="WNL47" s="993"/>
      <c r="WNM47" s="993"/>
      <c r="WNN47" s="993"/>
      <c r="WNO47" s="993"/>
      <c r="WNP47" s="993"/>
      <c r="WNQ47" s="993"/>
      <c r="WNR47" s="993"/>
      <c r="WNS47" s="993"/>
      <c r="WNT47" s="993"/>
      <c r="WNU47" s="993"/>
      <c r="WNV47" s="993"/>
      <c r="WNW47" s="993"/>
      <c r="WNX47" s="993"/>
      <c r="WNY47" s="993"/>
      <c r="WNZ47" s="993"/>
      <c r="WOA47" s="993"/>
      <c r="WOB47" s="993"/>
      <c r="WOC47" s="993"/>
      <c r="WOD47" s="993"/>
      <c r="WOE47" s="993"/>
      <c r="WOF47" s="993"/>
      <c r="WOG47" s="993"/>
      <c r="WOH47" s="993"/>
      <c r="WOI47" s="993"/>
      <c r="WOJ47" s="993"/>
      <c r="WOK47" s="993"/>
      <c r="WOL47" s="993"/>
      <c r="WOM47" s="993"/>
      <c r="WON47" s="993"/>
      <c r="WOO47" s="993"/>
      <c r="WOP47" s="993"/>
      <c r="WOQ47" s="993"/>
      <c r="WOR47" s="993"/>
      <c r="WOS47" s="993"/>
      <c r="WOT47" s="993"/>
      <c r="WOU47" s="993"/>
      <c r="WOV47" s="993"/>
      <c r="WOW47" s="993"/>
      <c r="WOX47" s="993"/>
      <c r="WOY47" s="993"/>
      <c r="WOZ47" s="993"/>
      <c r="WPA47" s="993"/>
      <c r="WPB47" s="993"/>
      <c r="WPC47" s="993"/>
      <c r="WPD47" s="993"/>
      <c r="WPE47" s="993"/>
      <c r="WPF47" s="993"/>
      <c r="WPG47" s="993"/>
      <c r="WPH47" s="993"/>
      <c r="WPI47" s="993"/>
      <c r="WPJ47" s="993"/>
      <c r="WPK47" s="993"/>
      <c r="WPL47" s="993"/>
      <c r="WPM47" s="993"/>
      <c r="WPN47" s="993"/>
      <c r="WPO47" s="993"/>
      <c r="WPP47" s="993"/>
      <c r="WPQ47" s="993"/>
      <c r="WPR47" s="993"/>
      <c r="WPS47" s="993"/>
      <c r="WPT47" s="993"/>
      <c r="WPU47" s="993"/>
      <c r="WPV47" s="993"/>
      <c r="WPW47" s="993"/>
      <c r="WPX47" s="993"/>
      <c r="WPY47" s="993"/>
      <c r="WPZ47" s="993"/>
      <c r="WQA47" s="993"/>
      <c r="WQB47" s="993"/>
      <c r="WQC47" s="993"/>
      <c r="WQD47" s="993"/>
      <c r="WQE47" s="993"/>
      <c r="WQF47" s="993"/>
      <c r="WQG47" s="993"/>
      <c r="WQH47" s="993"/>
      <c r="WQI47" s="993"/>
      <c r="WQJ47" s="993"/>
      <c r="WQK47" s="993"/>
      <c r="WQL47" s="993"/>
      <c r="WQM47" s="993"/>
      <c r="WQN47" s="993"/>
      <c r="WQO47" s="993"/>
      <c r="WQP47" s="993"/>
      <c r="WQQ47" s="993"/>
      <c r="WQR47" s="993"/>
      <c r="WQS47" s="993"/>
      <c r="WQT47" s="993"/>
      <c r="WQU47" s="993"/>
      <c r="WQV47" s="993"/>
      <c r="WQW47" s="993"/>
      <c r="WQX47" s="993"/>
      <c r="WQY47" s="993"/>
      <c r="WQZ47" s="993"/>
      <c r="WRA47" s="993"/>
      <c r="WRB47" s="993"/>
      <c r="WRC47" s="993"/>
      <c r="WRD47" s="993"/>
      <c r="WRE47" s="993"/>
      <c r="WRF47" s="993"/>
      <c r="WRG47" s="993"/>
      <c r="WRH47" s="993"/>
      <c r="WRI47" s="993"/>
      <c r="WRJ47" s="993"/>
      <c r="WRK47" s="993"/>
      <c r="WRL47" s="993"/>
      <c r="WRM47" s="993"/>
      <c r="WRN47" s="993"/>
      <c r="WRO47" s="993"/>
      <c r="WRP47" s="993"/>
      <c r="WRQ47" s="993"/>
      <c r="WRR47" s="993"/>
      <c r="WRS47" s="993"/>
      <c r="WRT47" s="993"/>
      <c r="WRU47" s="993"/>
      <c r="WRV47" s="993"/>
      <c r="WRW47" s="993"/>
      <c r="WRX47" s="993"/>
      <c r="WRY47" s="993"/>
      <c r="WRZ47" s="993"/>
      <c r="WSA47" s="993"/>
      <c r="WSB47" s="993"/>
      <c r="WSC47" s="993"/>
      <c r="WSD47" s="993"/>
      <c r="WSE47" s="993"/>
      <c r="WSF47" s="993"/>
      <c r="WSG47" s="993"/>
      <c r="WSH47" s="993"/>
      <c r="WSI47" s="993"/>
      <c r="WSJ47" s="993"/>
      <c r="WSK47" s="993"/>
      <c r="WSL47" s="993"/>
      <c r="WSM47" s="993"/>
      <c r="WSN47" s="993"/>
      <c r="WSO47" s="993"/>
      <c r="WSP47" s="993"/>
      <c r="WSQ47" s="993"/>
      <c r="WSR47" s="993"/>
      <c r="WSS47" s="993"/>
      <c r="WST47" s="993"/>
      <c r="WSU47" s="993"/>
      <c r="WSV47" s="993"/>
      <c r="WSW47" s="993"/>
      <c r="WSX47" s="993"/>
      <c r="WSY47" s="993"/>
      <c r="WSZ47" s="993"/>
      <c r="WTA47" s="993"/>
      <c r="WTB47" s="993"/>
      <c r="WTC47" s="993"/>
      <c r="WTD47" s="993"/>
      <c r="WTE47" s="993"/>
      <c r="WTF47" s="993"/>
      <c r="WTG47" s="993"/>
      <c r="WTH47" s="993"/>
      <c r="WTI47" s="993"/>
      <c r="WTJ47" s="993"/>
      <c r="WTK47" s="993"/>
      <c r="WTL47" s="993"/>
      <c r="WTM47" s="993"/>
      <c r="WTN47" s="993"/>
      <c r="WTO47" s="993"/>
      <c r="WTP47" s="993"/>
      <c r="WTQ47" s="993"/>
      <c r="WTR47" s="993"/>
      <c r="WTS47" s="993"/>
      <c r="WTT47" s="993"/>
      <c r="WTU47" s="993"/>
      <c r="WTV47" s="993"/>
      <c r="WTW47" s="993"/>
      <c r="WTX47" s="993"/>
      <c r="WTY47" s="993"/>
      <c r="WTZ47" s="993"/>
      <c r="WUA47" s="993"/>
      <c r="WUB47" s="993"/>
      <c r="WUC47" s="993"/>
      <c r="WUD47" s="993"/>
      <c r="WUE47" s="993"/>
      <c r="WUF47" s="993"/>
      <c r="WUG47" s="993"/>
      <c r="WUH47" s="993"/>
      <c r="WUI47" s="993"/>
      <c r="WUJ47" s="993"/>
      <c r="WUK47" s="993"/>
      <c r="WUL47" s="993"/>
      <c r="WUM47" s="993"/>
      <c r="WUN47" s="993"/>
      <c r="WUO47" s="993"/>
      <c r="WUP47" s="993"/>
      <c r="WUQ47" s="993"/>
      <c r="WUR47" s="993"/>
      <c r="WUS47" s="993"/>
      <c r="WUT47" s="993"/>
      <c r="WUU47" s="993"/>
      <c r="WUV47" s="993"/>
      <c r="WUW47" s="993"/>
      <c r="WUX47" s="993"/>
      <c r="WUY47" s="993"/>
      <c r="WUZ47" s="993"/>
      <c r="WVA47" s="993"/>
      <c r="WVB47" s="993"/>
      <c r="WVC47" s="993"/>
      <c r="WVD47" s="993"/>
      <c r="WVE47" s="993"/>
      <c r="WVF47" s="993"/>
      <c r="WVG47" s="993"/>
      <c r="WVH47" s="993"/>
      <c r="WVI47" s="993"/>
      <c r="WVJ47" s="993"/>
      <c r="WVK47" s="993"/>
      <c r="WVL47" s="993"/>
      <c r="WVM47" s="993"/>
      <c r="WVN47" s="993"/>
      <c r="WVO47" s="993"/>
      <c r="WVP47" s="993"/>
      <c r="WVQ47" s="993"/>
      <c r="WVR47" s="993"/>
      <c r="WVS47" s="993"/>
      <c r="WVT47" s="993"/>
      <c r="WVU47" s="993"/>
      <c r="WVV47" s="993"/>
      <c r="WVW47" s="993"/>
      <c r="WVX47" s="993"/>
      <c r="WVY47" s="993"/>
      <c r="WVZ47" s="993"/>
      <c r="WWA47" s="993"/>
      <c r="WWB47" s="993"/>
      <c r="WWC47" s="993"/>
      <c r="WWD47" s="993"/>
      <c r="WWE47" s="993"/>
      <c r="WWF47" s="993"/>
      <c r="WWG47" s="993"/>
      <c r="WWH47" s="993"/>
      <c r="WWI47" s="993"/>
      <c r="WWJ47" s="993"/>
      <c r="WWK47" s="993"/>
      <c r="WWL47" s="993"/>
      <c r="WWM47" s="993"/>
      <c r="WWN47" s="993"/>
      <c r="WWO47" s="993"/>
      <c r="WWP47" s="993"/>
      <c r="WWQ47" s="993"/>
      <c r="WWR47" s="993"/>
      <c r="WWS47" s="993"/>
      <c r="WWT47" s="993"/>
      <c r="WWU47" s="993"/>
      <c r="WWV47" s="993"/>
      <c r="WWW47" s="993"/>
      <c r="WWX47" s="993"/>
      <c r="WWY47" s="993"/>
      <c r="WWZ47" s="993"/>
      <c r="WXA47" s="993"/>
      <c r="WXB47" s="993"/>
      <c r="WXC47" s="993"/>
      <c r="WXD47" s="993"/>
      <c r="WXE47" s="993"/>
      <c r="WXF47" s="993"/>
      <c r="WXG47" s="993"/>
      <c r="WXH47" s="993"/>
      <c r="WXI47" s="993"/>
      <c r="WXJ47" s="993"/>
      <c r="WXK47" s="993"/>
      <c r="WXL47" s="993"/>
      <c r="WXM47" s="993"/>
      <c r="WXN47" s="993"/>
      <c r="WXO47" s="993"/>
      <c r="WXP47" s="993"/>
      <c r="WXQ47" s="993"/>
      <c r="WXR47" s="993"/>
      <c r="WXS47" s="993"/>
      <c r="WXT47" s="993"/>
      <c r="WXU47" s="993"/>
      <c r="WXV47" s="993"/>
      <c r="WXW47" s="993"/>
      <c r="WXX47" s="993"/>
      <c r="WXY47" s="993"/>
      <c r="WXZ47" s="993"/>
      <c r="WYA47" s="993"/>
      <c r="WYB47" s="993"/>
      <c r="WYC47" s="993"/>
      <c r="WYD47" s="993"/>
      <c r="WYE47" s="993"/>
      <c r="WYF47" s="993"/>
      <c r="WYG47" s="993"/>
      <c r="WYH47" s="993"/>
      <c r="WYI47" s="993"/>
      <c r="WYJ47" s="993"/>
      <c r="WYK47" s="993"/>
      <c r="WYL47" s="993"/>
      <c r="WYM47" s="993"/>
      <c r="WYN47" s="993"/>
      <c r="WYO47" s="993"/>
      <c r="WYP47" s="993"/>
      <c r="WYQ47" s="993"/>
      <c r="WYR47" s="993"/>
      <c r="WYS47" s="993"/>
      <c r="WYT47" s="993"/>
      <c r="WYU47" s="993"/>
      <c r="WYV47" s="993"/>
      <c r="WYW47" s="993"/>
      <c r="WYX47" s="993"/>
      <c r="WYY47" s="993"/>
      <c r="WYZ47" s="993"/>
      <c r="WZA47" s="993"/>
      <c r="WZB47" s="993"/>
      <c r="WZC47" s="993"/>
      <c r="WZD47" s="993"/>
      <c r="WZE47" s="993"/>
      <c r="WZF47" s="993"/>
      <c r="WZG47" s="993"/>
      <c r="WZH47" s="993"/>
      <c r="WZI47" s="993"/>
      <c r="WZJ47" s="993"/>
      <c r="WZK47" s="993"/>
      <c r="WZL47" s="993"/>
      <c r="WZM47" s="993"/>
      <c r="WZN47" s="993"/>
      <c r="WZO47" s="993"/>
      <c r="WZP47" s="993"/>
      <c r="WZQ47" s="993"/>
      <c r="WZR47" s="993"/>
      <c r="WZS47" s="993"/>
      <c r="WZT47" s="993"/>
      <c r="WZU47" s="993"/>
      <c r="WZV47" s="993"/>
      <c r="WZW47" s="993"/>
      <c r="WZX47" s="993"/>
      <c r="WZY47" s="993"/>
      <c r="WZZ47" s="993"/>
      <c r="XAA47" s="993"/>
      <c r="XAB47" s="993"/>
      <c r="XAC47" s="993"/>
      <c r="XAD47" s="993"/>
      <c r="XAE47" s="993"/>
      <c r="XAF47" s="993"/>
      <c r="XAG47" s="993"/>
      <c r="XAH47" s="993"/>
      <c r="XAI47" s="993"/>
      <c r="XAJ47" s="993"/>
      <c r="XAK47" s="993"/>
      <c r="XAL47" s="993"/>
      <c r="XAM47" s="993"/>
      <c r="XAN47" s="993"/>
      <c r="XAO47" s="993"/>
      <c r="XAP47" s="993"/>
      <c r="XAQ47" s="993"/>
      <c r="XAR47" s="993"/>
      <c r="XAS47" s="993"/>
      <c r="XAT47" s="993"/>
      <c r="XAU47" s="993"/>
      <c r="XAV47" s="993"/>
      <c r="XAW47" s="993"/>
      <c r="XAX47" s="993"/>
      <c r="XAY47" s="993"/>
      <c r="XAZ47" s="993"/>
      <c r="XBA47" s="993"/>
      <c r="XBB47" s="993"/>
      <c r="XBC47" s="993"/>
      <c r="XBD47" s="993"/>
      <c r="XBE47" s="993"/>
      <c r="XBF47" s="993"/>
      <c r="XBG47" s="993"/>
      <c r="XBH47" s="993"/>
      <c r="XBI47" s="993"/>
      <c r="XBJ47" s="993"/>
      <c r="XBK47" s="993"/>
      <c r="XBL47" s="993"/>
      <c r="XBM47" s="993"/>
      <c r="XBN47" s="993"/>
      <c r="XBO47" s="993"/>
      <c r="XBP47" s="993"/>
      <c r="XBQ47" s="993"/>
      <c r="XBR47" s="993"/>
      <c r="XBS47" s="993"/>
      <c r="XBT47" s="993"/>
      <c r="XBU47" s="993"/>
      <c r="XBV47" s="993"/>
      <c r="XBW47" s="993"/>
      <c r="XBX47" s="993"/>
      <c r="XBY47" s="993"/>
      <c r="XBZ47" s="993"/>
      <c r="XCA47" s="993"/>
      <c r="XCB47" s="993"/>
      <c r="XCC47" s="993"/>
      <c r="XCD47" s="993"/>
      <c r="XCE47" s="993"/>
      <c r="XCF47" s="993"/>
      <c r="XCG47" s="993"/>
      <c r="XCH47" s="993"/>
      <c r="XCI47" s="993"/>
      <c r="XCJ47" s="993"/>
      <c r="XCK47" s="993"/>
      <c r="XCL47" s="993"/>
      <c r="XCM47" s="993"/>
      <c r="XCN47" s="993"/>
      <c r="XCO47" s="993"/>
      <c r="XCP47" s="993"/>
      <c r="XCQ47" s="993"/>
      <c r="XCR47" s="993"/>
      <c r="XCS47" s="993"/>
      <c r="XCT47" s="993"/>
      <c r="XCU47" s="993"/>
      <c r="XCV47" s="993"/>
      <c r="XCW47" s="993"/>
      <c r="XCX47" s="993"/>
      <c r="XCY47" s="993"/>
      <c r="XCZ47" s="993"/>
      <c r="XDA47" s="993"/>
      <c r="XDB47" s="993"/>
      <c r="XDC47" s="993"/>
      <c r="XDD47" s="993"/>
      <c r="XDE47" s="993"/>
      <c r="XDF47" s="993"/>
      <c r="XDG47" s="993"/>
      <c r="XDH47" s="993"/>
      <c r="XDI47" s="993"/>
      <c r="XDJ47" s="993"/>
      <c r="XDK47" s="993"/>
      <c r="XDL47" s="993"/>
      <c r="XDM47" s="993"/>
      <c r="XDN47" s="993"/>
      <c r="XDO47" s="993"/>
      <c r="XDP47" s="993"/>
      <c r="XDQ47" s="993"/>
      <c r="XDR47" s="993"/>
      <c r="XDS47" s="993"/>
      <c r="XDT47" s="993"/>
      <c r="XDU47" s="993"/>
      <c r="XDV47" s="993"/>
      <c r="XDW47" s="993"/>
      <c r="XDX47" s="993"/>
      <c r="XDY47" s="993"/>
      <c r="XDZ47" s="993"/>
      <c r="XEA47" s="993"/>
      <c r="XEB47" s="993"/>
      <c r="XEC47" s="993"/>
      <c r="XED47" s="993"/>
      <c r="XEE47" s="993"/>
      <c r="XEF47" s="993"/>
      <c r="XEG47" s="993"/>
      <c r="XEH47" s="993"/>
      <c r="XEI47" s="993"/>
      <c r="XEJ47" s="993"/>
      <c r="XEK47" s="993"/>
      <c r="XEL47" s="993"/>
      <c r="XEM47" s="993"/>
      <c r="XEN47" s="993"/>
      <c r="XEO47" s="993"/>
      <c r="XEP47" s="993"/>
      <c r="XEQ47" s="993"/>
      <c r="XER47" s="993"/>
      <c r="XES47" s="993"/>
      <c r="XET47" s="993"/>
      <c r="XEU47" s="993"/>
      <c r="XEV47" s="993"/>
      <c r="XEW47" s="993"/>
      <c r="XEX47" s="993"/>
      <c r="XEY47" s="993"/>
      <c r="XEZ47" s="993"/>
      <c r="XFA47" s="993"/>
    </row>
    <row r="48" spans="1:16381" s="753" customFormat="1" ht="16.5" x14ac:dyDescent="0.3">
      <c r="A48" s="970"/>
      <c r="B48" s="58" t="s">
        <v>689</v>
      </c>
    </row>
    <row r="49" spans="1:16381" s="992" customFormat="1" ht="12.75" customHeight="1" x14ac:dyDescent="0.3">
      <c r="A49" s="970"/>
      <c r="B49" s="988" t="s">
        <v>882</v>
      </c>
      <c r="C49" s="988"/>
      <c r="D49" s="988"/>
      <c r="E49" s="989"/>
      <c r="F49" s="989"/>
      <c r="G49" s="989"/>
      <c r="H49" s="989"/>
      <c r="I49" s="989"/>
      <c r="J49" s="989"/>
      <c r="K49" s="989"/>
      <c r="L49" s="989"/>
      <c r="M49" s="989">
        <v>1100.162</v>
      </c>
      <c r="N49" s="990">
        <v>1174.4880000000001</v>
      </c>
      <c r="O49" s="990">
        <v>1220.78</v>
      </c>
      <c r="P49" s="990">
        <v>1196.325</v>
      </c>
      <c r="Q49" s="990">
        <v>1156.3</v>
      </c>
      <c r="R49" s="990">
        <v>1126.828</v>
      </c>
      <c r="S49" s="990">
        <v>1108.1369999999999</v>
      </c>
      <c r="T49" s="990">
        <v>1093.08</v>
      </c>
      <c r="U49" s="990">
        <v>1085.248</v>
      </c>
      <c r="V49" s="990">
        <v>1085.8</v>
      </c>
      <c r="W49" s="990">
        <v>1086.6600000000001</v>
      </c>
      <c r="X49" s="990">
        <v>1087.52</v>
      </c>
      <c r="Y49" s="990">
        <v>1088.3800000000001</v>
      </c>
      <c r="Z49" s="991">
        <v>1089.24</v>
      </c>
      <c r="AA49" s="991">
        <v>1090.105</v>
      </c>
      <c r="AB49" s="991">
        <v>1090.9649999999999</v>
      </c>
      <c r="AC49" s="991">
        <v>1091.828</v>
      </c>
      <c r="AD49" s="991">
        <v>1092.6949999999999</v>
      </c>
      <c r="AE49" s="991">
        <v>1093.557</v>
      </c>
      <c r="AF49" s="991">
        <v>1094.425</v>
      </c>
      <c r="AG49" s="991">
        <v>1095.2919999999999</v>
      </c>
      <c r="AH49" s="991">
        <v>1096.1569999999999</v>
      </c>
      <c r="AI49" s="991">
        <v>1097.028</v>
      </c>
      <c r="AJ49" s="991">
        <v>1097.893</v>
      </c>
      <c r="AK49" s="991">
        <v>1098.7650000000001</v>
      </c>
      <c r="AL49" s="991">
        <v>1099.635</v>
      </c>
      <c r="AM49" s="991">
        <v>1100.5050000000001</v>
      </c>
      <c r="AN49" s="991">
        <v>1101.375</v>
      </c>
      <c r="AO49" s="991">
        <v>1102.2470000000001</v>
      </c>
      <c r="AP49" s="991">
        <v>1103.1199999999999</v>
      </c>
      <c r="AQ49" s="991">
        <v>1103.992</v>
      </c>
      <c r="AR49" s="991">
        <v>1104.8699999999999</v>
      </c>
      <c r="AS49" s="991">
        <v>1105.74</v>
      </c>
      <c r="AT49" s="988" t="s">
        <v>909</v>
      </c>
      <c r="AU49" s="988" t="s">
        <v>890</v>
      </c>
      <c r="AV49" s="988"/>
      <c r="CA49" s="993"/>
      <c r="CB49" s="993"/>
      <c r="CC49" s="993"/>
      <c r="CD49" s="993"/>
      <c r="CE49" s="993"/>
      <c r="CF49" s="993"/>
      <c r="CG49" s="993"/>
      <c r="CH49" s="993"/>
      <c r="CI49" s="993"/>
      <c r="CJ49" s="993"/>
      <c r="CK49" s="993"/>
      <c r="CL49" s="993"/>
      <c r="CM49" s="993"/>
      <c r="CN49" s="993"/>
      <c r="CO49" s="993"/>
      <c r="CP49" s="993"/>
      <c r="CQ49" s="993"/>
      <c r="CR49" s="993"/>
      <c r="CS49" s="993"/>
      <c r="CT49" s="993"/>
      <c r="CU49" s="993"/>
      <c r="CV49" s="993"/>
      <c r="CW49" s="993"/>
      <c r="CX49" s="993"/>
      <c r="CY49" s="993"/>
      <c r="CZ49" s="993"/>
      <c r="DA49" s="993"/>
      <c r="DB49" s="993"/>
      <c r="DC49" s="993"/>
      <c r="DD49" s="993"/>
      <c r="DE49" s="993"/>
      <c r="DF49" s="993"/>
      <c r="DG49" s="993"/>
      <c r="DH49" s="993"/>
      <c r="DI49" s="993"/>
      <c r="DJ49" s="993"/>
      <c r="DK49" s="993"/>
      <c r="DL49" s="993"/>
      <c r="DM49" s="993"/>
      <c r="DN49" s="993"/>
      <c r="DO49" s="993"/>
      <c r="DP49" s="993"/>
      <c r="DQ49" s="993"/>
      <c r="DR49" s="993"/>
      <c r="DS49" s="993"/>
      <c r="DT49" s="993"/>
      <c r="DU49" s="993"/>
      <c r="DV49" s="993"/>
      <c r="DW49" s="993"/>
      <c r="DX49" s="993"/>
      <c r="DY49" s="993"/>
      <c r="DZ49" s="993"/>
      <c r="EA49" s="993"/>
      <c r="EB49" s="993"/>
      <c r="EC49" s="993"/>
      <c r="ED49" s="993"/>
      <c r="EE49" s="993"/>
      <c r="EF49" s="993"/>
      <c r="EG49" s="993"/>
      <c r="EH49" s="993"/>
      <c r="EI49" s="993"/>
      <c r="EJ49" s="993"/>
      <c r="EK49" s="993"/>
      <c r="EL49" s="993"/>
      <c r="EM49" s="993"/>
      <c r="EN49" s="993"/>
      <c r="EO49" s="993"/>
      <c r="EP49" s="993"/>
      <c r="EQ49" s="993"/>
      <c r="ER49" s="993"/>
      <c r="ES49" s="993"/>
      <c r="ET49" s="993"/>
      <c r="EU49" s="993"/>
      <c r="EV49" s="993"/>
      <c r="EW49" s="993"/>
      <c r="EX49" s="993"/>
      <c r="EY49" s="993"/>
      <c r="EZ49" s="993"/>
      <c r="FA49" s="993"/>
      <c r="FB49" s="993"/>
      <c r="FC49" s="993"/>
      <c r="FD49" s="993"/>
      <c r="FE49" s="993"/>
      <c r="FF49" s="993"/>
      <c r="FG49" s="993"/>
      <c r="FH49" s="993"/>
      <c r="FI49" s="993"/>
      <c r="FJ49" s="993"/>
      <c r="FK49" s="993"/>
      <c r="FL49" s="993"/>
      <c r="FM49" s="993"/>
      <c r="FN49" s="993"/>
      <c r="FO49" s="993"/>
      <c r="FP49" s="993"/>
      <c r="FQ49" s="993"/>
      <c r="FR49" s="993"/>
      <c r="FS49" s="993"/>
      <c r="FT49" s="993"/>
      <c r="FU49" s="993"/>
      <c r="FV49" s="993"/>
      <c r="FW49" s="993"/>
      <c r="FX49" s="993"/>
      <c r="FY49" s="993"/>
      <c r="FZ49" s="993"/>
      <c r="GA49" s="993"/>
      <c r="GB49" s="993"/>
      <c r="GC49" s="993"/>
      <c r="GD49" s="993"/>
      <c r="GE49" s="993"/>
      <c r="GF49" s="993"/>
      <c r="GG49" s="993"/>
      <c r="GH49" s="993"/>
      <c r="GI49" s="993"/>
      <c r="GJ49" s="993"/>
      <c r="GK49" s="993"/>
      <c r="GL49" s="993"/>
      <c r="GM49" s="993"/>
      <c r="GN49" s="993"/>
      <c r="GO49" s="993"/>
      <c r="GP49" s="993"/>
      <c r="GQ49" s="993"/>
      <c r="GR49" s="993"/>
      <c r="GS49" s="993"/>
      <c r="GT49" s="993"/>
      <c r="GU49" s="993"/>
      <c r="GV49" s="993"/>
      <c r="GW49" s="993"/>
      <c r="GX49" s="993"/>
      <c r="GY49" s="993"/>
      <c r="GZ49" s="993"/>
      <c r="HA49" s="993"/>
      <c r="HB49" s="993"/>
      <c r="HC49" s="993"/>
      <c r="HD49" s="993"/>
      <c r="HE49" s="993"/>
      <c r="HF49" s="993"/>
      <c r="HG49" s="993"/>
      <c r="HH49" s="993"/>
      <c r="HI49" s="993"/>
      <c r="HJ49" s="993"/>
      <c r="HK49" s="993"/>
      <c r="HL49" s="993"/>
      <c r="HM49" s="993"/>
      <c r="HN49" s="993"/>
      <c r="HO49" s="993"/>
      <c r="HP49" s="993"/>
      <c r="HQ49" s="993"/>
      <c r="HR49" s="993"/>
      <c r="HS49" s="993"/>
      <c r="HT49" s="993"/>
      <c r="HU49" s="993"/>
      <c r="HV49" s="993"/>
      <c r="HW49" s="993"/>
      <c r="HX49" s="993"/>
      <c r="HY49" s="993"/>
      <c r="HZ49" s="993"/>
      <c r="IA49" s="993"/>
      <c r="IB49" s="993"/>
      <c r="IC49" s="993"/>
      <c r="ID49" s="993"/>
      <c r="IE49" s="993"/>
      <c r="IF49" s="993"/>
      <c r="IG49" s="993"/>
      <c r="IH49" s="993"/>
      <c r="II49" s="993"/>
      <c r="IJ49" s="993"/>
      <c r="IK49" s="993"/>
      <c r="IL49" s="993"/>
      <c r="IM49" s="993"/>
      <c r="IN49" s="993"/>
      <c r="IO49" s="993"/>
      <c r="IP49" s="993"/>
      <c r="IQ49" s="993"/>
      <c r="IR49" s="993"/>
      <c r="IS49" s="993"/>
      <c r="IT49" s="993"/>
      <c r="IU49" s="993"/>
      <c r="IV49" s="993"/>
      <c r="IW49" s="993"/>
      <c r="IX49" s="993"/>
      <c r="IY49" s="993"/>
      <c r="IZ49" s="993"/>
      <c r="JA49" s="993"/>
      <c r="JB49" s="993"/>
      <c r="JC49" s="993"/>
      <c r="JD49" s="993"/>
      <c r="JE49" s="993"/>
      <c r="JF49" s="993"/>
      <c r="JG49" s="993"/>
      <c r="JH49" s="993"/>
      <c r="JI49" s="993"/>
      <c r="JJ49" s="993"/>
      <c r="JK49" s="993"/>
      <c r="JL49" s="993"/>
      <c r="JM49" s="993"/>
      <c r="JN49" s="993"/>
      <c r="JO49" s="993"/>
      <c r="JP49" s="993"/>
      <c r="JQ49" s="993"/>
      <c r="JR49" s="993"/>
      <c r="JS49" s="993"/>
      <c r="JT49" s="993"/>
      <c r="JU49" s="993"/>
      <c r="JV49" s="993"/>
      <c r="JW49" s="993"/>
      <c r="JX49" s="993"/>
      <c r="JY49" s="993"/>
      <c r="JZ49" s="993"/>
      <c r="KA49" s="993"/>
      <c r="KB49" s="993"/>
      <c r="KC49" s="993"/>
      <c r="KD49" s="993"/>
      <c r="KE49" s="993"/>
      <c r="KF49" s="993"/>
      <c r="KG49" s="993"/>
      <c r="KH49" s="993"/>
      <c r="KI49" s="993"/>
      <c r="KJ49" s="993"/>
      <c r="KK49" s="993"/>
      <c r="KL49" s="993"/>
      <c r="KM49" s="993"/>
      <c r="KN49" s="993"/>
      <c r="KO49" s="993"/>
      <c r="KP49" s="993"/>
      <c r="KQ49" s="993"/>
      <c r="KR49" s="993"/>
      <c r="KS49" s="993"/>
      <c r="KT49" s="993"/>
      <c r="KU49" s="993"/>
      <c r="KV49" s="993"/>
      <c r="KW49" s="993"/>
      <c r="KX49" s="993"/>
      <c r="KY49" s="993"/>
      <c r="KZ49" s="993"/>
      <c r="LA49" s="993"/>
      <c r="LB49" s="993"/>
      <c r="LC49" s="993"/>
      <c r="LD49" s="993"/>
      <c r="LE49" s="993"/>
      <c r="LF49" s="993"/>
      <c r="LG49" s="993"/>
      <c r="LH49" s="993"/>
      <c r="LI49" s="993"/>
      <c r="LJ49" s="993"/>
      <c r="LK49" s="993"/>
      <c r="LL49" s="993"/>
      <c r="LM49" s="993"/>
      <c r="LN49" s="993"/>
      <c r="LO49" s="993"/>
      <c r="LP49" s="993"/>
      <c r="LQ49" s="993"/>
      <c r="LR49" s="993"/>
      <c r="LS49" s="993"/>
      <c r="LT49" s="993"/>
      <c r="LU49" s="993"/>
      <c r="LV49" s="993"/>
      <c r="LW49" s="993"/>
      <c r="LX49" s="993"/>
      <c r="LY49" s="993"/>
      <c r="LZ49" s="993"/>
      <c r="MA49" s="993"/>
      <c r="MB49" s="993"/>
      <c r="MC49" s="993"/>
      <c r="MD49" s="993"/>
      <c r="ME49" s="993"/>
      <c r="MF49" s="993"/>
      <c r="MG49" s="993"/>
      <c r="MH49" s="993"/>
      <c r="MI49" s="993"/>
      <c r="MJ49" s="993"/>
      <c r="MK49" s="993"/>
      <c r="ML49" s="993"/>
      <c r="MM49" s="993"/>
      <c r="MN49" s="993"/>
      <c r="MO49" s="993"/>
      <c r="MP49" s="993"/>
      <c r="MQ49" s="993"/>
      <c r="MR49" s="993"/>
      <c r="MS49" s="993"/>
      <c r="MT49" s="993"/>
      <c r="MU49" s="993"/>
      <c r="MV49" s="993"/>
      <c r="MW49" s="993"/>
      <c r="MX49" s="993"/>
      <c r="MY49" s="993"/>
      <c r="MZ49" s="993"/>
      <c r="NA49" s="993"/>
      <c r="NB49" s="993"/>
      <c r="NC49" s="993"/>
      <c r="ND49" s="993"/>
      <c r="NE49" s="993"/>
      <c r="NF49" s="993"/>
      <c r="NG49" s="993"/>
      <c r="NH49" s="993"/>
      <c r="NI49" s="993"/>
      <c r="NJ49" s="993"/>
      <c r="NK49" s="993"/>
      <c r="NL49" s="993"/>
      <c r="NM49" s="993"/>
      <c r="NN49" s="993"/>
      <c r="NO49" s="993"/>
      <c r="NP49" s="993"/>
      <c r="NQ49" s="993"/>
      <c r="NR49" s="993"/>
      <c r="NS49" s="993"/>
      <c r="NT49" s="993"/>
      <c r="NU49" s="993"/>
      <c r="NV49" s="993"/>
      <c r="NW49" s="993"/>
      <c r="NX49" s="993"/>
      <c r="NY49" s="993"/>
      <c r="NZ49" s="993"/>
      <c r="OA49" s="993"/>
      <c r="OB49" s="993"/>
      <c r="OC49" s="993"/>
      <c r="OD49" s="993"/>
      <c r="OE49" s="993"/>
      <c r="OF49" s="993"/>
      <c r="OG49" s="993"/>
      <c r="OH49" s="993"/>
      <c r="OI49" s="993"/>
      <c r="OJ49" s="993"/>
      <c r="OK49" s="993"/>
      <c r="OL49" s="993"/>
      <c r="OM49" s="993"/>
      <c r="ON49" s="993"/>
      <c r="OO49" s="993"/>
      <c r="OP49" s="993"/>
      <c r="OQ49" s="993"/>
      <c r="OR49" s="993"/>
      <c r="OS49" s="993"/>
      <c r="OT49" s="993"/>
      <c r="OU49" s="993"/>
      <c r="OV49" s="993"/>
      <c r="OW49" s="993"/>
      <c r="OX49" s="993"/>
      <c r="OY49" s="993"/>
      <c r="OZ49" s="993"/>
      <c r="PA49" s="993"/>
      <c r="PB49" s="993"/>
      <c r="PC49" s="993"/>
      <c r="PD49" s="993"/>
      <c r="PE49" s="993"/>
      <c r="PF49" s="993"/>
      <c r="PG49" s="993"/>
      <c r="PH49" s="993"/>
      <c r="PI49" s="993"/>
      <c r="PJ49" s="993"/>
      <c r="PK49" s="993"/>
      <c r="PL49" s="993"/>
      <c r="PM49" s="993"/>
      <c r="PN49" s="993"/>
      <c r="PO49" s="993"/>
      <c r="PP49" s="993"/>
      <c r="PQ49" s="993"/>
      <c r="PR49" s="993"/>
      <c r="PS49" s="993"/>
      <c r="PT49" s="993"/>
      <c r="PU49" s="993"/>
      <c r="PV49" s="993"/>
      <c r="PW49" s="993"/>
      <c r="PX49" s="993"/>
      <c r="PY49" s="993"/>
      <c r="PZ49" s="993"/>
      <c r="QA49" s="993"/>
      <c r="QB49" s="993"/>
      <c r="QC49" s="993"/>
      <c r="QD49" s="993"/>
      <c r="QE49" s="993"/>
      <c r="QF49" s="993"/>
      <c r="QG49" s="993"/>
      <c r="QH49" s="993"/>
      <c r="QI49" s="993"/>
      <c r="QJ49" s="993"/>
      <c r="QK49" s="993"/>
      <c r="QL49" s="993"/>
      <c r="QM49" s="993"/>
      <c r="QN49" s="993"/>
      <c r="QO49" s="993"/>
      <c r="QP49" s="993"/>
      <c r="QQ49" s="993"/>
      <c r="QR49" s="993"/>
      <c r="QS49" s="993"/>
      <c r="QT49" s="993"/>
      <c r="QU49" s="993"/>
      <c r="QV49" s="993"/>
      <c r="QW49" s="993"/>
      <c r="QX49" s="993"/>
      <c r="QY49" s="993"/>
      <c r="QZ49" s="993"/>
      <c r="RA49" s="993"/>
      <c r="RB49" s="993"/>
      <c r="RC49" s="993"/>
      <c r="RD49" s="993"/>
      <c r="RE49" s="993"/>
      <c r="RF49" s="993"/>
      <c r="RG49" s="993"/>
      <c r="RH49" s="993"/>
      <c r="RI49" s="993"/>
      <c r="RJ49" s="993"/>
      <c r="RK49" s="993"/>
      <c r="RL49" s="993"/>
      <c r="RM49" s="993"/>
      <c r="RN49" s="993"/>
      <c r="RO49" s="993"/>
      <c r="RP49" s="993"/>
      <c r="RQ49" s="993"/>
      <c r="RR49" s="993"/>
      <c r="RS49" s="993"/>
      <c r="RT49" s="993"/>
      <c r="RU49" s="993"/>
      <c r="RV49" s="993"/>
      <c r="RW49" s="993"/>
      <c r="RX49" s="993"/>
      <c r="RY49" s="993"/>
      <c r="RZ49" s="993"/>
      <c r="SA49" s="993"/>
      <c r="SB49" s="993"/>
      <c r="SC49" s="993"/>
      <c r="SD49" s="993"/>
      <c r="SE49" s="993"/>
      <c r="SF49" s="993"/>
      <c r="SG49" s="993"/>
      <c r="SH49" s="993"/>
      <c r="SI49" s="993"/>
      <c r="SJ49" s="993"/>
      <c r="SK49" s="993"/>
      <c r="SL49" s="993"/>
      <c r="SM49" s="993"/>
      <c r="SN49" s="993"/>
      <c r="SO49" s="993"/>
      <c r="SP49" s="993"/>
      <c r="SQ49" s="993"/>
      <c r="SR49" s="993"/>
      <c r="SS49" s="993"/>
      <c r="ST49" s="993"/>
      <c r="SU49" s="993"/>
      <c r="SV49" s="993"/>
      <c r="SW49" s="993"/>
      <c r="SX49" s="993"/>
      <c r="SY49" s="993"/>
      <c r="SZ49" s="993"/>
      <c r="TA49" s="993"/>
      <c r="TB49" s="993"/>
      <c r="TC49" s="993"/>
      <c r="TD49" s="993"/>
      <c r="TE49" s="993"/>
      <c r="TF49" s="993"/>
      <c r="TG49" s="993"/>
      <c r="TH49" s="993"/>
      <c r="TI49" s="993"/>
      <c r="TJ49" s="993"/>
      <c r="TK49" s="993"/>
      <c r="TL49" s="993"/>
      <c r="TM49" s="993"/>
      <c r="TN49" s="993"/>
      <c r="TO49" s="993"/>
      <c r="TP49" s="993"/>
      <c r="TQ49" s="993"/>
      <c r="TR49" s="993"/>
      <c r="TS49" s="993"/>
      <c r="TT49" s="993"/>
      <c r="TU49" s="993"/>
      <c r="TV49" s="993"/>
      <c r="TW49" s="993"/>
      <c r="TX49" s="993"/>
      <c r="TY49" s="993"/>
      <c r="TZ49" s="993"/>
      <c r="UA49" s="993"/>
      <c r="UB49" s="993"/>
      <c r="UC49" s="993"/>
      <c r="UD49" s="993"/>
      <c r="UE49" s="993"/>
      <c r="UF49" s="993"/>
      <c r="UG49" s="993"/>
      <c r="UH49" s="993"/>
      <c r="UI49" s="993"/>
      <c r="UJ49" s="993"/>
      <c r="UK49" s="993"/>
      <c r="UL49" s="993"/>
      <c r="UM49" s="993"/>
      <c r="UN49" s="993"/>
      <c r="UO49" s="993"/>
      <c r="UP49" s="993"/>
      <c r="UQ49" s="993"/>
      <c r="UR49" s="993"/>
      <c r="US49" s="993"/>
      <c r="UT49" s="993"/>
      <c r="UU49" s="993"/>
      <c r="UV49" s="993"/>
      <c r="UW49" s="993"/>
      <c r="UX49" s="993"/>
      <c r="UY49" s="993"/>
      <c r="UZ49" s="993"/>
      <c r="VA49" s="993"/>
      <c r="VB49" s="993"/>
      <c r="VC49" s="993"/>
      <c r="VD49" s="993"/>
      <c r="VE49" s="993"/>
      <c r="VF49" s="993"/>
      <c r="VG49" s="993"/>
      <c r="VH49" s="993"/>
      <c r="VI49" s="993"/>
      <c r="VJ49" s="993"/>
      <c r="VK49" s="993"/>
      <c r="VL49" s="993"/>
      <c r="VM49" s="993"/>
      <c r="VN49" s="993"/>
      <c r="VO49" s="993"/>
      <c r="VP49" s="993"/>
      <c r="VQ49" s="993"/>
      <c r="VR49" s="993"/>
      <c r="VS49" s="993"/>
      <c r="VT49" s="993"/>
      <c r="VU49" s="993"/>
      <c r="VV49" s="993"/>
      <c r="VW49" s="993"/>
      <c r="VX49" s="993"/>
      <c r="VY49" s="993"/>
      <c r="VZ49" s="993"/>
      <c r="WA49" s="993"/>
      <c r="WB49" s="993"/>
      <c r="WC49" s="993"/>
      <c r="WD49" s="993"/>
      <c r="WE49" s="993"/>
      <c r="WF49" s="993"/>
      <c r="WG49" s="993"/>
      <c r="WH49" s="993"/>
      <c r="WI49" s="993"/>
      <c r="WJ49" s="993"/>
      <c r="WK49" s="993"/>
      <c r="WL49" s="993"/>
      <c r="WM49" s="993"/>
      <c r="WN49" s="993"/>
      <c r="WO49" s="993"/>
      <c r="WP49" s="993"/>
      <c r="WQ49" s="993"/>
      <c r="WR49" s="993"/>
      <c r="WS49" s="993"/>
      <c r="WT49" s="993"/>
      <c r="WU49" s="993"/>
      <c r="WV49" s="993"/>
      <c r="WW49" s="993"/>
      <c r="WX49" s="993"/>
      <c r="WY49" s="993"/>
      <c r="WZ49" s="993"/>
      <c r="XA49" s="993"/>
      <c r="XB49" s="993"/>
      <c r="XC49" s="993"/>
      <c r="XD49" s="993"/>
      <c r="XE49" s="993"/>
      <c r="XF49" s="993"/>
      <c r="XG49" s="993"/>
      <c r="XH49" s="993"/>
      <c r="XI49" s="993"/>
      <c r="XJ49" s="993"/>
      <c r="XK49" s="993"/>
      <c r="XL49" s="993"/>
      <c r="XM49" s="993"/>
      <c r="XN49" s="993"/>
      <c r="XO49" s="993"/>
      <c r="XP49" s="993"/>
      <c r="XQ49" s="993"/>
      <c r="XR49" s="993"/>
      <c r="XS49" s="993"/>
      <c r="XT49" s="993"/>
      <c r="XU49" s="993"/>
      <c r="XV49" s="993"/>
      <c r="XW49" s="993"/>
      <c r="XX49" s="993"/>
      <c r="XY49" s="993"/>
      <c r="XZ49" s="993"/>
      <c r="YA49" s="993"/>
      <c r="YB49" s="993"/>
      <c r="YC49" s="993"/>
      <c r="YD49" s="993"/>
      <c r="YE49" s="993"/>
      <c r="YF49" s="993"/>
      <c r="YG49" s="993"/>
      <c r="YH49" s="993"/>
      <c r="YI49" s="993"/>
      <c r="YJ49" s="993"/>
      <c r="YK49" s="993"/>
      <c r="YL49" s="993"/>
      <c r="YM49" s="993"/>
      <c r="YN49" s="993"/>
      <c r="YO49" s="993"/>
      <c r="YP49" s="993"/>
      <c r="YQ49" s="993"/>
      <c r="YR49" s="993"/>
      <c r="YS49" s="993"/>
      <c r="YT49" s="993"/>
      <c r="YU49" s="993"/>
      <c r="YV49" s="993"/>
      <c r="YW49" s="993"/>
      <c r="YX49" s="993"/>
      <c r="YY49" s="993"/>
      <c r="YZ49" s="993"/>
      <c r="ZA49" s="993"/>
      <c r="ZB49" s="993"/>
      <c r="ZC49" s="993"/>
      <c r="ZD49" s="993"/>
      <c r="ZE49" s="993"/>
      <c r="ZF49" s="993"/>
      <c r="ZG49" s="993"/>
      <c r="ZH49" s="993"/>
      <c r="ZI49" s="993"/>
      <c r="ZJ49" s="993"/>
      <c r="ZK49" s="993"/>
      <c r="ZL49" s="993"/>
      <c r="ZM49" s="993"/>
      <c r="ZN49" s="993"/>
      <c r="ZO49" s="993"/>
      <c r="ZP49" s="993"/>
      <c r="ZQ49" s="993"/>
      <c r="ZR49" s="993"/>
      <c r="ZS49" s="993"/>
      <c r="ZT49" s="993"/>
      <c r="ZU49" s="993"/>
      <c r="ZV49" s="993"/>
      <c r="ZW49" s="993"/>
      <c r="ZX49" s="993"/>
      <c r="ZY49" s="993"/>
      <c r="ZZ49" s="993"/>
      <c r="AAA49" s="993"/>
      <c r="AAB49" s="993"/>
      <c r="AAC49" s="993"/>
      <c r="AAD49" s="993"/>
      <c r="AAE49" s="993"/>
      <c r="AAF49" s="993"/>
      <c r="AAG49" s="993"/>
      <c r="AAH49" s="993"/>
      <c r="AAI49" s="993"/>
      <c r="AAJ49" s="993"/>
      <c r="AAK49" s="993"/>
      <c r="AAL49" s="993"/>
      <c r="AAM49" s="993"/>
      <c r="AAN49" s="993"/>
      <c r="AAO49" s="993"/>
      <c r="AAP49" s="993"/>
      <c r="AAQ49" s="993"/>
      <c r="AAR49" s="993"/>
      <c r="AAS49" s="993"/>
      <c r="AAT49" s="993"/>
      <c r="AAU49" s="993"/>
      <c r="AAV49" s="993"/>
      <c r="AAW49" s="993"/>
      <c r="AAX49" s="993"/>
      <c r="AAY49" s="993"/>
      <c r="AAZ49" s="993"/>
      <c r="ABA49" s="993"/>
      <c r="ABB49" s="993"/>
      <c r="ABC49" s="993"/>
      <c r="ABD49" s="993"/>
      <c r="ABE49" s="993"/>
      <c r="ABF49" s="993"/>
      <c r="ABG49" s="993"/>
      <c r="ABH49" s="993"/>
      <c r="ABI49" s="993"/>
      <c r="ABJ49" s="993"/>
      <c r="ABK49" s="993"/>
      <c r="ABL49" s="993"/>
      <c r="ABM49" s="993"/>
      <c r="ABN49" s="993"/>
      <c r="ABO49" s="993"/>
      <c r="ABP49" s="993"/>
      <c r="ABQ49" s="993"/>
      <c r="ABR49" s="993"/>
      <c r="ABS49" s="993"/>
      <c r="ABT49" s="993"/>
      <c r="ABU49" s="993"/>
      <c r="ABV49" s="993"/>
      <c r="ABW49" s="993"/>
      <c r="ABX49" s="993"/>
      <c r="ABY49" s="993"/>
      <c r="ABZ49" s="993"/>
      <c r="ACA49" s="993"/>
      <c r="ACB49" s="993"/>
      <c r="ACC49" s="993"/>
      <c r="ACD49" s="993"/>
      <c r="ACE49" s="993"/>
      <c r="ACF49" s="993"/>
      <c r="ACG49" s="993"/>
      <c r="ACH49" s="993"/>
      <c r="ACI49" s="993"/>
      <c r="ACJ49" s="993"/>
      <c r="ACK49" s="993"/>
      <c r="ACL49" s="993"/>
      <c r="ACM49" s="993"/>
      <c r="ACN49" s="993"/>
      <c r="ACO49" s="993"/>
      <c r="ACP49" s="993"/>
      <c r="ACQ49" s="993"/>
      <c r="ACR49" s="993"/>
      <c r="ACS49" s="993"/>
      <c r="ACT49" s="993"/>
      <c r="ACU49" s="993"/>
      <c r="ACV49" s="993"/>
      <c r="ACW49" s="993"/>
      <c r="ACX49" s="993"/>
      <c r="ACY49" s="993"/>
      <c r="ACZ49" s="993"/>
      <c r="ADA49" s="993"/>
      <c r="ADB49" s="993"/>
      <c r="ADC49" s="993"/>
      <c r="ADD49" s="993"/>
      <c r="ADE49" s="993"/>
      <c r="ADF49" s="993"/>
      <c r="ADG49" s="993"/>
      <c r="ADH49" s="993"/>
      <c r="ADI49" s="993"/>
      <c r="ADJ49" s="993"/>
      <c r="ADK49" s="993"/>
      <c r="ADL49" s="993"/>
      <c r="ADM49" s="993"/>
      <c r="ADN49" s="993"/>
      <c r="ADO49" s="993"/>
      <c r="ADP49" s="993"/>
      <c r="ADQ49" s="993"/>
      <c r="ADR49" s="993"/>
      <c r="ADS49" s="993"/>
      <c r="ADT49" s="993"/>
      <c r="ADU49" s="993"/>
      <c r="ADV49" s="993"/>
      <c r="ADW49" s="993"/>
      <c r="ADX49" s="993"/>
      <c r="ADY49" s="993"/>
      <c r="ADZ49" s="993"/>
      <c r="AEA49" s="993"/>
      <c r="AEB49" s="993"/>
      <c r="AEC49" s="993"/>
      <c r="AED49" s="993"/>
      <c r="AEE49" s="993"/>
      <c r="AEF49" s="993"/>
      <c r="AEG49" s="993"/>
      <c r="AEH49" s="993"/>
      <c r="AEI49" s="993"/>
      <c r="AEJ49" s="993"/>
      <c r="AEK49" s="993"/>
      <c r="AEL49" s="993"/>
      <c r="AEM49" s="993"/>
      <c r="AEN49" s="993"/>
      <c r="AEO49" s="993"/>
      <c r="AEP49" s="993"/>
      <c r="AEQ49" s="993"/>
      <c r="AER49" s="993"/>
      <c r="AES49" s="993"/>
      <c r="AET49" s="993"/>
      <c r="AEU49" s="993"/>
      <c r="AEV49" s="993"/>
      <c r="AEW49" s="993"/>
      <c r="AEX49" s="993"/>
      <c r="AEY49" s="993"/>
      <c r="AEZ49" s="993"/>
      <c r="AFA49" s="993"/>
      <c r="AFB49" s="993"/>
      <c r="AFC49" s="993"/>
      <c r="AFD49" s="993"/>
      <c r="AFE49" s="993"/>
      <c r="AFF49" s="993"/>
      <c r="AFG49" s="993"/>
      <c r="AFH49" s="993"/>
      <c r="AFI49" s="993"/>
      <c r="AFJ49" s="993"/>
      <c r="AFK49" s="993"/>
      <c r="AFL49" s="993"/>
      <c r="AFM49" s="993"/>
      <c r="AFN49" s="993"/>
      <c r="AFO49" s="993"/>
      <c r="AFP49" s="993"/>
      <c r="AFQ49" s="993"/>
      <c r="AFR49" s="993"/>
      <c r="AFS49" s="993"/>
      <c r="AFT49" s="993"/>
      <c r="AFU49" s="993"/>
      <c r="AFV49" s="993"/>
      <c r="AFW49" s="993"/>
      <c r="AFX49" s="993"/>
      <c r="AFY49" s="993"/>
      <c r="AFZ49" s="993"/>
      <c r="AGA49" s="993"/>
      <c r="AGB49" s="993"/>
      <c r="AGC49" s="993"/>
      <c r="AGD49" s="993"/>
      <c r="AGE49" s="993"/>
      <c r="AGF49" s="993"/>
      <c r="AGG49" s="993"/>
      <c r="AGH49" s="993"/>
      <c r="AGI49" s="993"/>
      <c r="AGJ49" s="993"/>
      <c r="AGK49" s="993"/>
      <c r="AGL49" s="993"/>
      <c r="AGM49" s="993"/>
      <c r="AGN49" s="993"/>
      <c r="AGO49" s="993"/>
      <c r="AGP49" s="993"/>
      <c r="AGQ49" s="993"/>
      <c r="AGR49" s="993"/>
      <c r="AGS49" s="993"/>
      <c r="AGT49" s="993"/>
      <c r="AGU49" s="993"/>
      <c r="AGV49" s="993"/>
      <c r="AGW49" s="993"/>
      <c r="AGX49" s="993"/>
      <c r="AGY49" s="993"/>
      <c r="AGZ49" s="993"/>
      <c r="AHA49" s="993"/>
      <c r="AHB49" s="993"/>
      <c r="AHC49" s="993"/>
      <c r="AHD49" s="993"/>
      <c r="AHE49" s="993"/>
      <c r="AHF49" s="993"/>
      <c r="AHG49" s="993"/>
      <c r="AHH49" s="993"/>
      <c r="AHI49" s="993"/>
      <c r="AHJ49" s="993"/>
      <c r="AHK49" s="993"/>
      <c r="AHL49" s="993"/>
      <c r="AHM49" s="993"/>
      <c r="AHN49" s="993"/>
      <c r="AHO49" s="993"/>
      <c r="AHP49" s="993"/>
      <c r="AHQ49" s="993"/>
      <c r="AHR49" s="993"/>
      <c r="AHS49" s="993"/>
      <c r="AHT49" s="993"/>
      <c r="AHU49" s="993"/>
      <c r="AHV49" s="993"/>
      <c r="AHW49" s="993"/>
      <c r="AHX49" s="993"/>
      <c r="AHY49" s="993"/>
      <c r="AHZ49" s="993"/>
      <c r="AIA49" s="993"/>
      <c r="AIB49" s="993"/>
      <c r="AIC49" s="993"/>
      <c r="AID49" s="993"/>
      <c r="AIE49" s="993"/>
      <c r="AIF49" s="993"/>
      <c r="AIG49" s="993"/>
      <c r="AIH49" s="993"/>
      <c r="AII49" s="993"/>
      <c r="AIJ49" s="993"/>
      <c r="AIK49" s="993"/>
      <c r="AIL49" s="993"/>
      <c r="AIM49" s="993"/>
      <c r="AIN49" s="993"/>
      <c r="AIO49" s="993"/>
      <c r="AIP49" s="993"/>
      <c r="AIQ49" s="993"/>
      <c r="AIR49" s="993"/>
      <c r="AIS49" s="993"/>
      <c r="AIT49" s="993"/>
      <c r="AIU49" s="993"/>
      <c r="AIV49" s="993"/>
      <c r="AIW49" s="993"/>
      <c r="AIX49" s="993"/>
      <c r="AIY49" s="993"/>
      <c r="AIZ49" s="993"/>
      <c r="AJA49" s="993"/>
      <c r="AJB49" s="993"/>
      <c r="AJC49" s="993"/>
      <c r="AJD49" s="993"/>
      <c r="AJE49" s="993"/>
      <c r="AJF49" s="993"/>
      <c r="AJG49" s="993"/>
      <c r="AJH49" s="993"/>
      <c r="AJI49" s="993"/>
      <c r="AJJ49" s="993"/>
      <c r="AJK49" s="993"/>
      <c r="AJL49" s="993"/>
      <c r="AJM49" s="993"/>
      <c r="AJN49" s="993"/>
      <c r="AJO49" s="993"/>
      <c r="AJP49" s="993"/>
      <c r="AJQ49" s="993"/>
      <c r="AJR49" s="993"/>
      <c r="AJS49" s="993"/>
      <c r="AJT49" s="993"/>
      <c r="AJU49" s="993"/>
      <c r="AJV49" s="993"/>
      <c r="AJW49" s="993"/>
      <c r="AJX49" s="993"/>
      <c r="AJY49" s="993"/>
      <c r="AJZ49" s="993"/>
      <c r="AKA49" s="993"/>
      <c r="AKB49" s="993"/>
      <c r="AKC49" s="993"/>
      <c r="AKD49" s="993"/>
      <c r="AKE49" s="993"/>
      <c r="AKF49" s="993"/>
      <c r="AKG49" s="993"/>
      <c r="AKH49" s="993"/>
      <c r="AKI49" s="993"/>
      <c r="AKJ49" s="993"/>
      <c r="AKK49" s="993"/>
      <c r="AKL49" s="993"/>
      <c r="AKM49" s="993"/>
      <c r="AKN49" s="993"/>
      <c r="AKO49" s="993"/>
      <c r="AKP49" s="993"/>
      <c r="AKQ49" s="993"/>
      <c r="AKR49" s="993"/>
      <c r="AKS49" s="993"/>
      <c r="AKT49" s="993"/>
      <c r="AKU49" s="993"/>
      <c r="AKV49" s="993"/>
      <c r="AKW49" s="993"/>
      <c r="AKX49" s="993"/>
      <c r="AKY49" s="993"/>
      <c r="AKZ49" s="993"/>
      <c r="ALA49" s="993"/>
      <c r="ALB49" s="993"/>
      <c r="ALC49" s="993"/>
      <c r="ALD49" s="993"/>
      <c r="ALE49" s="993"/>
      <c r="ALF49" s="993"/>
      <c r="ALG49" s="993"/>
      <c r="ALH49" s="993"/>
      <c r="ALI49" s="993"/>
      <c r="ALJ49" s="993"/>
      <c r="ALK49" s="993"/>
      <c r="ALL49" s="993"/>
      <c r="ALM49" s="993"/>
      <c r="ALN49" s="993"/>
      <c r="ALO49" s="993"/>
      <c r="ALP49" s="993"/>
      <c r="ALQ49" s="993"/>
      <c r="ALR49" s="993"/>
      <c r="ALS49" s="993"/>
      <c r="ALT49" s="993"/>
      <c r="ALU49" s="993"/>
      <c r="ALV49" s="993"/>
      <c r="ALW49" s="993"/>
      <c r="ALX49" s="993"/>
      <c r="ALY49" s="993"/>
      <c r="ALZ49" s="993"/>
      <c r="AMA49" s="993"/>
      <c r="AMB49" s="993"/>
      <c r="AMC49" s="993"/>
      <c r="AMD49" s="993"/>
      <c r="AME49" s="993"/>
      <c r="AMF49" s="993"/>
      <c r="AMG49" s="993"/>
      <c r="AMH49" s="993"/>
      <c r="AMI49" s="993"/>
      <c r="AMJ49" s="993"/>
      <c r="AMK49" s="993"/>
      <c r="AML49" s="993"/>
      <c r="AMM49" s="993"/>
      <c r="AMN49" s="993"/>
      <c r="AMO49" s="993"/>
      <c r="AMP49" s="993"/>
      <c r="AMQ49" s="993"/>
      <c r="AMR49" s="993"/>
      <c r="AMS49" s="993"/>
      <c r="AMT49" s="993"/>
      <c r="AMU49" s="993"/>
      <c r="AMV49" s="993"/>
      <c r="AMW49" s="993"/>
      <c r="AMX49" s="993"/>
      <c r="AMY49" s="993"/>
      <c r="AMZ49" s="993"/>
      <c r="ANA49" s="993"/>
      <c r="ANB49" s="993"/>
      <c r="ANC49" s="993"/>
      <c r="AND49" s="993"/>
      <c r="ANE49" s="993"/>
      <c r="ANF49" s="993"/>
      <c r="ANG49" s="993"/>
      <c r="ANH49" s="993"/>
      <c r="ANI49" s="993"/>
      <c r="ANJ49" s="993"/>
      <c r="ANK49" s="993"/>
      <c r="ANL49" s="993"/>
      <c r="ANM49" s="993"/>
      <c r="ANN49" s="993"/>
      <c r="ANO49" s="993"/>
      <c r="ANP49" s="993"/>
      <c r="ANQ49" s="993"/>
      <c r="ANR49" s="993"/>
      <c r="ANS49" s="993"/>
      <c r="ANT49" s="993"/>
      <c r="ANU49" s="993"/>
      <c r="ANV49" s="993"/>
      <c r="ANW49" s="993"/>
      <c r="ANX49" s="993"/>
      <c r="ANY49" s="993"/>
      <c r="ANZ49" s="993"/>
      <c r="AOA49" s="993"/>
      <c r="AOB49" s="993"/>
      <c r="AOC49" s="993"/>
      <c r="AOD49" s="993"/>
      <c r="AOE49" s="993"/>
      <c r="AOF49" s="993"/>
      <c r="AOG49" s="993"/>
      <c r="AOH49" s="993"/>
      <c r="AOI49" s="993"/>
      <c r="AOJ49" s="993"/>
      <c r="AOK49" s="993"/>
      <c r="AOL49" s="993"/>
      <c r="AOM49" s="993"/>
      <c r="AON49" s="993"/>
      <c r="AOO49" s="993"/>
      <c r="AOP49" s="993"/>
      <c r="AOQ49" s="993"/>
      <c r="AOR49" s="993"/>
      <c r="AOS49" s="993"/>
      <c r="AOT49" s="993"/>
      <c r="AOU49" s="993"/>
      <c r="AOV49" s="993"/>
      <c r="AOW49" s="993"/>
      <c r="AOX49" s="993"/>
      <c r="AOY49" s="993"/>
      <c r="AOZ49" s="993"/>
      <c r="APA49" s="993"/>
      <c r="APB49" s="993"/>
      <c r="APC49" s="993"/>
      <c r="APD49" s="993"/>
      <c r="APE49" s="993"/>
      <c r="APF49" s="993"/>
      <c r="APG49" s="993"/>
      <c r="APH49" s="993"/>
      <c r="API49" s="993"/>
      <c r="APJ49" s="993"/>
      <c r="APK49" s="993"/>
      <c r="APL49" s="993"/>
      <c r="APM49" s="993"/>
      <c r="APN49" s="993"/>
      <c r="APO49" s="993"/>
      <c r="APP49" s="993"/>
      <c r="APQ49" s="993"/>
      <c r="APR49" s="993"/>
      <c r="APS49" s="993"/>
      <c r="APT49" s="993"/>
      <c r="APU49" s="993"/>
      <c r="APV49" s="993"/>
      <c r="APW49" s="993"/>
      <c r="APX49" s="993"/>
      <c r="APY49" s="993"/>
      <c r="APZ49" s="993"/>
      <c r="AQA49" s="993"/>
      <c r="AQB49" s="993"/>
      <c r="AQC49" s="993"/>
      <c r="AQD49" s="993"/>
      <c r="AQE49" s="993"/>
      <c r="AQF49" s="993"/>
      <c r="AQG49" s="993"/>
      <c r="AQH49" s="993"/>
      <c r="AQI49" s="993"/>
      <c r="AQJ49" s="993"/>
      <c r="AQK49" s="993"/>
      <c r="AQL49" s="993"/>
      <c r="AQM49" s="993"/>
      <c r="AQN49" s="993"/>
      <c r="AQO49" s="993"/>
      <c r="AQP49" s="993"/>
      <c r="AQQ49" s="993"/>
      <c r="AQR49" s="993"/>
      <c r="AQS49" s="993"/>
      <c r="AQT49" s="993"/>
      <c r="AQU49" s="993"/>
      <c r="AQV49" s="993"/>
      <c r="AQW49" s="993"/>
      <c r="AQX49" s="993"/>
      <c r="AQY49" s="993"/>
      <c r="AQZ49" s="993"/>
      <c r="ARA49" s="993"/>
      <c r="ARB49" s="993"/>
      <c r="ARC49" s="993"/>
      <c r="ARD49" s="993"/>
      <c r="ARE49" s="993"/>
      <c r="ARF49" s="993"/>
      <c r="ARG49" s="993"/>
      <c r="ARH49" s="993"/>
      <c r="ARI49" s="993"/>
      <c r="ARJ49" s="993"/>
      <c r="ARK49" s="993"/>
      <c r="ARL49" s="993"/>
      <c r="ARM49" s="993"/>
      <c r="ARN49" s="993"/>
      <c r="ARO49" s="993"/>
      <c r="ARP49" s="993"/>
      <c r="ARQ49" s="993"/>
      <c r="ARR49" s="993"/>
      <c r="ARS49" s="993"/>
      <c r="ART49" s="993"/>
      <c r="ARU49" s="993"/>
      <c r="ARV49" s="993"/>
      <c r="ARW49" s="993"/>
      <c r="ARX49" s="993"/>
      <c r="ARY49" s="993"/>
      <c r="ARZ49" s="993"/>
      <c r="ASA49" s="993"/>
      <c r="ASB49" s="993"/>
      <c r="ASC49" s="993"/>
      <c r="ASD49" s="993"/>
      <c r="ASE49" s="993"/>
      <c r="ASF49" s="993"/>
      <c r="ASG49" s="993"/>
      <c r="ASH49" s="993"/>
      <c r="ASI49" s="993"/>
      <c r="ASJ49" s="993"/>
      <c r="ASK49" s="993"/>
      <c r="ASL49" s="993"/>
      <c r="ASM49" s="993"/>
      <c r="ASN49" s="993"/>
      <c r="ASO49" s="993"/>
      <c r="ASP49" s="993"/>
      <c r="ASQ49" s="993"/>
      <c r="ASR49" s="993"/>
      <c r="ASS49" s="993"/>
      <c r="AST49" s="993"/>
      <c r="ASU49" s="993"/>
      <c r="ASV49" s="993"/>
      <c r="ASW49" s="993"/>
      <c r="ASX49" s="993"/>
      <c r="ASY49" s="993"/>
      <c r="ASZ49" s="993"/>
      <c r="ATA49" s="993"/>
      <c r="ATB49" s="993"/>
      <c r="ATC49" s="993"/>
      <c r="ATD49" s="993"/>
      <c r="ATE49" s="993"/>
      <c r="ATF49" s="993"/>
      <c r="ATG49" s="993"/>
      <c r="ATH49" s="993"/>
      <c r="ATI49" s="993"/>
      <c r="ATJ49" s="993"/>
      <c r="ATK49" s="993"/>
      <c r="ATL49" s="993"/>
      <c r="ATM49" s="993"/>
      <c r="ATN49" s="993"/>
      <c r="ATO49" s="993"/>
      <c r="ATP49" s="993"/>
      <c r="ATQ49" s="993"/>
      <c r="ATR49" s="993"/>
      <c r="ATS49" s="993"/>
      <c r="ATT49" s="993"/>
      <c r="ATU49" s="993"/>
      <c r="ATV49" s="993"/>
      <c r="ATW49" s="993"/>
      <c r="ATX49" s="993"/>
      <c r="ATY49" s="993"/>
      <c r="ATZ49" s="993"/>
      <c r="AUA49" s="993"/>
      <c r="AUB49" s="993"/>
      <c r="AUC49" s="993"/>
      <c r="AUD49" s="993"/>
      <c r="AUE49" s="993"/>
      <c r="AUF49" s="993"/>
      <c r="AUG49" s="993"/>
      <c r="AUH49" s="993"/>
      <c r="AUI49" s="993"/>
      <c r="AUJ49" s="993"/>
      <c r="AUK49" s="993"/>
      <c r="AUL49" s="993"/>
      <c r="AUM49" s="993"/>
      <c r="AUN49" s="993"/>
      <c r="AUO49" s="993"/>
      <c r="AUP49" s="993"/>
      <c r="AUQ49" s="993"/>
      <c r="AUR49" s="993"/>
      <c r="AUS49" s="993"/>
      <c r="AUT49" s="993"/>
      <c r="AUU49" s="993"/>
      <c r="AUV49" s="993"/>
      <c r="AUW49" s="993"/>
      <c r="AUX49" s="993"/>
      <c r="AUY49" s="993"/>
      <c r="AUZ49" s="993"/>
      <c r="AVA49" s="993"/>
      <c r="AVB49" s="993"/>
      <c r="AVC49" s="993"/>
      <c r="AVD49" s="993"/>
      <c r="AVE49" s="993"/>
      <c r="AVF49" s="993"/>
      <c r="AVG49" s="993"/>
      <c r="AVH49" s="993"/>
      <c r="AVI49" s="993"/>
      <c r="AVJ49" s="993"/>
      <c r="AVK49" s="993"/>
      <c r="AVL49" s="993"/>
      <c r="AVM49" s="993"/>
      <c r="AVN49" s="993"/>
      <c r="AVO49" s="993"/>
      <c r="AVP49" s="993"/>
      <c r="AVQ49" s="993"/>
      <c r="AVR49" s="993"/>
      <c r="AVS49" s="993"/>
      <c r="AVT49" s="993"/>
      <c r="AVU49" s="993"/>
      <c r="AVV49" s="993"/>
      <c r="AVW49" s="993"/>
      <c r="AVX49" s="993"/>
      <c r="AVY49" s="993"/>
      <c r="AVZ49" s="993"/>
      <c r="AWA49" s="993"/>
      <c r="AWB49" s="993"/>
      <c r="AWC49" s="993"/>
      <c r="AWD49" s="993"/>
      <c r="AWE49" s="993"/>
      <c r="AWF49" s="993"/>
      <c r="AWG49" s="993"/>
      <c r="AWH49" s="993"/>
      <c r="AWI49" s="993"/>
      <c r="AWJ49" s="993"/>
      <c r="AWK49" s="993"/>
      <c r="AWL49" s="993"/>
      <c r="AWM49" s="993"/>
      <c r="AWN49" s="993"/>
      <c r="AWO49" s="993"/>
      <c r="AWP49" s="993"/>
      <c r="AWQ49" s="993"/>
      <c r="AWR49" s="993"/>
      <c r="AWS49" s="993"/>
      <c r="AWT49" s="993"/>
      <c r="AWU49" s="993"/>
      <c r="AWV49" s="993"/>
      <c r="AWW49" s="993"/>
      <c r="AWX49" s="993"/>
      <c r="AWY49" s="993"/>
      <c r="AWZ49" s="993"/>
      <c r="AXA49" s="993"/>
      <c r="AXB49" s="993"/>
      <c r="AXC49" s="993"/>
      <c r="AXD49" s="993"/>
      <c r="AXE49" s="993"/>
      <c r="AXF49" s="993"/>
      <c r="AXG49" s="993"/>
      <c r="AXH49" s="993"/>
      <c r="AXI49" s="993"/>
      <c r="AXJ49" s="993"/>
      <c r="AXK49" s="993"/>
      <c r="AXL49" s="993"/>
      <c r="AXM49" s="993"/>
      <c r="AXN49" s="993"/>
      <c r="AXO49" s="993"/>
      <c r="AXP49" s="993"/>
      <c r="AXQ49" s="993"/>
      <c r="AXR49" s="993"/>
      <c r="AXS49" s="993"/>
      <c r="AXT49" s="993"/>
      <c r="AXU49" s="993"/>
      <c r="AXV49" s="993"/>
      <c r="AXW49" s="993"/>
      <c r="AXX49" s="993"/>
      <c r="AXY49" s="993"/>
      <c r="AXZ49" s="993"/>
      <c r="AYA49" s="993"/>
      <c r="AYB49" s="993"/>
      <c r="AYC49" s="993"/>
      <c r="AYD49" s="993"/>
      <c r="AYE49" s="993"/>
      <c r="AYF49" s="993"/>
      <c r="AYG49" s="993"/>
      <c r="AYH49" s="993"/>
      <c r="AYI49" s="993"/>
      <c r="AYJ49" s="993"/>
      <c r="AYK49" s="993"/>
      <c r="AYL49" s="993"/>
      <c r="AYM49" s="993"/>
      <c r="AYN49" s="993"/>
      <c r="AYO49" s="993"/>
      <c r="AYP49" s="993"/>
      <c r="AYQ49" s="993"/>
      <c r="AYR49" s="993"/>
      <c r="AYS49" s="993"/>
      <c r="AYT49" s="993"/>
      <c r="AYU49" s="993"/>
      <c r="AYV49" s="993"/>
      <c r="AYW49" s="993"/>
      <c r="AYX49" s="993"/>
      <c r="AYY49" s="993"/>
      <c r="AYZ49" s="993"/>
      <c r="AZA49" s="993"/>
      <c r="AZB49" s="993"/>
      <c r="AZC49" s="993"/>
      <c r="AZD49" s="993"/>
      <c r="AZE49" s="993"/>
      <c r="AZF49" s="993"/>
      <c r="AZG49" s="993"/>
      <c r="AZH49" s="993"/>
      <c r="AZI49" s="993"/>
      <c r="AZJ49" s="993"/>
      <c r="AZK49" s="993"/>
      <c r="AZL49" s="993"/>
      <c r="AZM49" s="993"/>
      <c r="AZN49" s="993"/>
      <c r="AZO49" s="993"/>
      <c r="AZP49" s="993"/>
      <c r="AZQ49" s="993"/>
      <c r="AZR49" s="993"/>
      <c r="AZS49" s="993"/>
      <c r="AZT49" s="993"/>
      <c r="AZU49" s="993"/>
      <c r="AZV49" s="993"/>
      <c r="AZW49" s="993"/>
      <c r="AZX49" s="993"/>
      <c r="AZY49" s="993"/>
      <c r="AZZ49" s="993"/>
      <c r="BAA49" s="993"/>
      <c r="BAB49" s="993"/>
      <c r="BAC49" s="993"/>
      <c r="BAD49" s="993"/>
      <c r="BAE49" s="993"/>
      <c r="BAF49" s="993"/>
      <c r="BAG49" s="993"/>
      <c r="BAH49" s="993"/>
      <c r="BAI49" s="993"/>
      <c r="BAJ49" s="993"/>
      <c r="BAK49" s="993"/>
      <c r="BAL49" s="993"/>
      <c r="BAM49" s="993"/>
      <c r="BAN49" s="993"/>
      <c r="BAO49" s="993"/>
      <c r="BAP49" s="993"/>
      <c r="BAQ49" s="993"/>
      <c r="BAR49" s="993"/>
      <c r="BAS49" s="993"/>
      <c r="BAT49" s="993"/>
      <c r="BAU49" s="993"/>
      <c r="BAV49" s="993"/>
      <c r="BAW49" s="993"/>
      <c r="BAX49" s="993"/>
      <c r="BAY49" s="993"/>
      <c r="BAZ49" s="993"/>
      <c r="BBA49" s="993"/>
      <c r="BBB49" s="993"/>
      <c r="BBC49" s="993"/>
      <c r="BBD49" s="993"/>
      <c r="BBE49" s="993"/>
      <c r="BBF49" s="993"/>
      <c r="BBG49" s="993"/>
      <c r="BBH49" s="993"/>
      <c r="BBI49" s="993"/>
      <c r="BBJ49" s="993"/>
      <c r="BBK49" s="993"/>
      <c r="BBL49" s="993"/>
      <c r="BBM49" s="993"/>
      <c r="BBN49" s="993"/>
      <c r="BBO49" s="993"/>
      <c r="BBP49" s="993"/>
      <c r="BBQ49" s="993"/>
      <c r="BBR49" s="993"/>
      <c r="BBS49" s="993"/>
      <c r="BBT49" s="993"/>
      <c r="BBU49" s="993"/>
      <c r="BBV49" s="993"/>
      <c r="BBW49" s="993"/>
      <c r="BBX49" s="993"/>
      <c r="BBY49" s="993"/>
      <c r="BBZ49" s="993"/>
      <c r="BCA49" s="993"/>
      <c r="BCB49" s="993"/>
      <c r="BCC49" s="993"/>
      <c r="BCD49" s="993"/>
      <c r="BCE49" s="993"/>
      <c r="BCF49" s="993"/>
      <c r="BCG49" s="993"/>
      <c r="BCH49" s="993"/>
      <c r="BCI49" s="993"/>
      <c r="BCJ49" s="993"/>
      <c r="BCK49" s="993"/>
      <c r="BCL49" s="993"/>
      <c r="BCM49" s="993"/>
      <c r="BCN49" s="993"/>
      <c r="BCO49" s="993"/>
      <c r="BCP49" s="993"/>
      <c r="BCQ49" s="993"/>
      <c r="BCR49" s="993"/>
      <c r="BCS49" s="993"/>
      <c r="BCT49" s="993"/>
      <c r="BCU49" s="993"/>
      <c r="BCV49" s="993"/>
      <c r="BCW49" s="993"/>
      <c r="BCX49" s="993"/>
      <c r="BCY49" s="993"/>
      <c r="BCZ49" s="993"/>
      <c r="BDA49" s="993"/>
      <c r="BDB49" s="993"/>
      <c r="BDC49" s="993"/>
      <c r="BDD49" s="993"/>
      <c r="BDE49" s="993"/>
      <c r="BDF49" s="993"/>
      <c r="BDG49" s="993"/>
      <c r="BDH49" s="993"/>
      <c r="BDI49" s="993"/>
      <c r="BDJ49" s="993"/>
      <c r="BDK49" s="993"/>
      <c r="BDL49" s="993"/>
      <c r="BDM49" s="993"/>
      <c r="BDN49" s="993"/>
      <c r="BDO49" s="993"/>
      <c r="BDP49" s="993"/>
      <c r="BDQ49" s="993"/>
      <c r="BDR49" s="993"/>
      <c r="BDS49" s="993"/>
      <c r="BDT49" s="993"/>
      <c r="BDU49" s="993"/>
      <c r="BDV49" s="993"/>
      <c r="BDW49" s="993"/>
      <c r="BDX49" s="993"/>
      <c r="BDY49" s="993"/>
      <c r="BDZ49" s="993"/>
      <c r="BEA49" s="993"/>
      <c r="BEB49" s="993"/>
      <c r="BEC49" s="993"/>
      <c r="BED49" s="993"/>
      <c r="BEE49" s="993"/>
      <c r="BEF49" s="993"/>
      <c r="BEG49" s="993"/>
      <c r="BEH49" s="993"/>
      <c r="BEI49" s="993"/>
      <c r="BEJ49" s="993"/>
      <c r="BEK49" s="993"/>
      <c r="BEL49" s="993"/>
      <c r="BEM49" s="993"/>
      <c r="BEN49" s="993"/>
      <c r="BEO49" s="993"/>
      <c r="BEP49" s="993"/>
      <c r="BEQ49" s="993"/>
      <c r="BER49" s="993"/>
      <c r="BES49" s="993"/>
      <c r="BET49" s="993"/>
      <c r="BEU49" s="993"/>
      <c r="BEV49" s="993"/>
      <c r="BEW49" s="993"/>
      <c r="BEX49" s="993"/>
      <c r="BEY49" s="993"/>
      <c r="BEZ49" s="993"/>
      <c r="BFA49" s="993"/>
      <c r="BFB49" s="993"/>
      <c r="BFC49" s="993"/>
      <c r="BFD49" s="993"/>
      <c r="BFE49" s="993"/>
      <c r="BFF49" s="993"/>
      <c r="BFG49" s="993"/>
      <c r="BFH49" s="993"/>
      <c r="BFI49" s="993"/>
      <c r="BFJ49" s="993"/>
      <c r="BFK49" s="993"/>
      <c r="BFL49" s="993"/>
      <c r="BFM49" s="993"/>
      <c r="BFN49" s="993"/>
      <c r="BFO49" s="993"/>
      <c r="BFP49" s="993"/>
      <c r="BFQ49" s="993"/>
      <c r="BFR49" s="993"/>
      <c r="BFS49" s="993"/>
      <c r="BFT49" s="993"/>
      <c r="BFU49" s="993"/>
      <c r="BFV49" s="993"/>
      <c r="BFW49" s="993"/>
      <c r="BFX49" s="993"/>
      <c r="BFY49" s="993"/>
      <c r="BFZ49" s="993"/>
      <c r="BGA49" s="993"/>
      <c r="BGB49" s="993"/>
      <c r="BGC49" s="993"/>
      <c r="BGD49" s="993"/>
      <c r="BGE49" s="993"/>
      <c r="BGF49" s="993"/>
      <c r="BGG49" s="993"/>
      <c r="BGH49" s="993"/>
      <c r="BGI49" s="993"/>
      <c r="BGJ49" s="993"/>
      <c r="BGK49" s="993"/>
      <c r="BGL49" s="993"/>
      <c r="BGM49" s="993"/>
      <c r="BGN49" s="993"/>
      <c r="BGO49" s="993"/>
      <c r="BGP49" s="993"/>
      <c r="BGQ49" s="993"/>
      <c r="BGR49" s="993"/>
      <c r="BGS49" s="993"/>
      <c r="BGT49" s="993"/>
      <c r="BGU49" s="993"/>
      <c r="BGV49" s="993"/>
      <c r="BGW49" s="993"/>
      <c r="BGX49" s="993"/>
      <c r="BGY49" s="993"/>
      <c r="BGZ49" s="993"/>
      <c r="BHA49" s="993"/>
      <c r="BHB49" s="993"/>
      <c r="BHC49" s="993"/>
      <c r="BHD49" s="993"/>
      <c r="BHE49" s="993"/>
      <c r="BHF49" s="993"/>
      <c r="BHG49" s="993"/>
      <c r="BHH49" s="993"/>
      <c r="BHI49" s="993"/>
      <c r="BHJ49" s="993"/>
      <c r="BHK49" s="993"/>
      <c r="BHL49" s="993"/>
      <c r="BHM49" s="993"/>
      <c r="BHN49" s="993"/>
      <c r="BHO49" s="993"/>
      <c r="BHP49" s="993"/>
      <c r="BHQ49" s="993"/>
      <c r="BHR49" s="993"/>
      <c r="BHS49" s="993"/>
      <c r="BHT49" s="993"/>
      <c r="BHU49" s="993"/>
      <c r="BHV49" s="993"/>
      <c r="BHW49" s="993"/>
      <c r="BHX49" s="993"/>
      <c r="BHY49" s="993"/>
      <c r="BHZ49" s="993"/>
      <c r="BIA49" s="993"/>
      <c r="BIB49" s="993"/>
      <c r="BIC49" s="993"/>
      <c r="BID49" s="993"/>
      <c r="BIE49" s="993"/>
      <c r="BIF49" s="993"/>
      <c r="BIG49" s="993"/>
      <c r="BIH49" s="993"/>
      <c r="BII49" s="993"/>
      <c r="BIJ49" s="993"/>
      <c r="BIK49" s="993"/>
      <c r="BIL49" s="993"/>
      <c r="BIM49" s="993"/>
      <c r="BIN49" s="993"/>
      <c r="BIO49" s="993"/>
      <c r="BIP49" s="993"/>
      <c r="BIQ49" s="993"/>
      <c r="BIR49" s="993"/>
      <c r="BIS49" s="993"/>
      <c r="BIT49" s="993"/>
      <c r="BIU49" s="993"/>
      <c r="BIV49" s="993"/>
      <c r="BIW49" s="993"/>
      <c r="BIX49" s="993"/>
      <c r="BIY49" s="993"/>
      <c r="BIZ49" s="993"/>
      <c r="BJA49" s="993"/>
      <c r="BJB49" s="993"/>
      <c r="BJC49" s="993"/>
      <c r="BJD49" s="993"/>
      <c r="BJE49" s="993"/>
      <c r="BJF49" s="993"/>
      <c r="BJG49" s="993"/>
      <c r="BJH49" s="993"/>
      <c r="BJI49" s="993"/>
      <c r="BJJ49" s="993"/>
      <c r="BJK49" s="993"/>
      <c r="BJL49" s="993"/>
      <c r="BJM49" s="993"/>
      <c r="BJN49" s="993"/>
      <c r="BJO49" s="993"/>
      <c r="BJP49" s="993"/>
      <c r="BJQ49" s="993"/>
      <c r="BJR49" s="993"/>
      <c r="BJS49" s="993"/>
      <c r="BJT49" s="993"/>
      <c r="BJU49" s="993"/>
      <c r="BJV49" s="993"/>
      <c r="BJW49" s="993"/>
      <c r="BJX49" s="993"/>
      <c r="BJY49" s="993"/>
      <c r="BJZ49" s="993"/>
      <c r="BKA49" s="993"/>
      <c r="BKB49" s="993"/>
      <c r="BKC49" s="993"/>
      <c r="BKD49" s="993"/>
      <c r="BKE49" s="993"/>
      <c r="BKF49" s="993"/>
      <c r="BKG49" s="993"/>
      <c r="BKH49" s="993"/>
      <c r="BKI49" s="993"/>
      <c r="BKJ49" s="993"/>
      <c r="BKK49" s="993"/>
      <c r="BKL49" s="993"/>
      <c r="BKM49" s="993"/>
      <c r="BKN49" s="993"/>
      <c r="BKO49" s="993"/>
      <c r="BKP49" s="993"/>
      <c r="BKQ49" s="993"/>
      <c r="BKR49" s="993"/>
      <c r="BKS49" s="993"/>
      <c r="BKT49" s="993"/>
      <c r="BKU49" s="993"/>
      <c r="BKV49" s="993"/>
      <c r="BKW49" s="993"/>
      <c r="BKX49" s="993"/>
      <c r="BKY49" s="993"/>
      <c r="BKZ49" s="993"/>
      <c r="BLA49" s="993"/>
      <c r="BLB49" s="993"/>
      <c r="BLC49" s="993"/>
      <c r="BLD49" s="993"/>
      <c r="BLE49" s="993"/>
      <c r="BLF49" s="993"/>
      <c r="BLG49" s="993"/>
      <c r="BLH49" s="993"/>
      <c r="BLI49" s="993"/>
      <c r="BLJ49" s="993"/>
      <c r="BLK49" s="993"/>
      <c r="BLL49" s="993"/>
      <c r="BLM49" s="993"/>
      <c r="BLN49" s="993"/>
      <c r="BLO49" s="993"/>
      <c r="BLP49" s="993"/>
      <c r="BLQ49" s="993"/>
      <c r="BLR49" s="993"/>
      <c r="BLS49" s="993"/>
      <c r="BLT49" s="993"/>
      <c r="BLU49" s="993"/>
      <c r="BLV49" s="993"/>
      <c r="BLW49" s="993"/>
      <c r="BLX49" s="993"/>
      <c r="BLY49" s="993"/>
      <c r="BLZ49" s="993"/>
      <c r="BMA49" s="993"/>
      <c r="BMB49" s="993"/>
      <c r="BMC49" s="993"/>
      <c r="BMD49" s="993"/>
      <c r="BME49" s="993"/>
      <c r="BMF49" s="993"/>
      <c r="BMG49" s="993"/>
      <c r="BMH49" s="993"/>
      <c r="BMI49" s="993"/>
      <c r="BMJ49" s="993"/>
      <c r="BMK49" s="993"/>
      <c r="BML49" s="993"/>
      <c r="BMM49" s="993"/>
      <c r="BMN49" s="993"/>
      <c r="BMO49" s="993"/>
      <c r="BMP49" s="993"/>
      <c r="BMQ49" s="993"/>
      <c r="BMR49" s="993"/>
      <c r="BMS49" s="993"/>
      <c r="BMT49" s="993"/>
      <c r="BMU49" s="993"/>
      <c r="BMV49" s="993"/>
      <c r="BMW49" s="993"/>
      <c r="BMX49" s="993"/>
      <c r="BMY49" s="993"/>
      <c r="BMZ49" s="993"/>
      <c r="BNA49" s="993"/>
      <c r="BNB49" s="993"/>
      <c r="BNC49" s="993"/>
      <c r="BND49" s="993"/>
      <c r="BNE49" s="993"/>
      <c r="BNF49" s="993"/>
      <c r="BNG49" s="993"/>
      <c r="BNH49" s="993"/>
      <c r="BNI49" s="993"/>
      <c r="BNJ49" s="993"/>
      <c r="BNK49" s="993"/>
      <c r="BNL49" s="993"/>
      <c r="BNM49" s="993"/>
      <c r="BNN49" s="993"/>
      <c r="BNO49" s="993"/>
      <c r="BNP49" s="993"/>
      <c r="BNQ49" s="993"/>
      <c r="BNR49" s="993"/>
      <c r="BNS49" s="993"/>
      <c r="BNT49" s="993"/>
      <c r="BNU49" s="993"/>
      <c r="BNV49" s="993"/>
      <c r="BNW49" s="993"/>
      <c r="BNX49" s="993"/>
      <c r="BNY49" s="993"/>
      <c r="BNZ49" s="993"/>
      <c r="BOA49" s="993"/>
      <c r="BOB49" s="993"/>
      <c r="BOC49" s="993"/>
      <c r="BOD49" s="993"/>
      <c r="BOE49" s="993"/>
      <c r="BOF49" s="993"/>
      <c r="BOG49" s="993"/>
      <c r="BOH49" s="993"/>
      <c r="BOI49" s="993"/>
      <c r="BOJ49" s="993"/>
      <c r="BOK49" s="993"/>
      <c r="BOL49" s="993"/>
      <c r="BOM49" s="993"/>
      <c r="BON49" s="993"/>
      <c r="BOO49" s="993"/>
      <c r="BOP49" s="993"/>
      <c r="BOQ49" s="993"/>
      <c r="BOR49" s="993"/>
      <c r="BOS49" s="993"/>
      <c r="BOT49" s="993"/>
      <c r="BOU49" s="993"/>
      <c r="BOV49" s="993"/>
      <c r="BOW49" s="993"/>
      <c r="BOX49" s="993"/>
      <c r="BOY49" s="993"/>
      <c r="BOZ49" s="993"/>
      <c r="BPA49" s="993"/>
      <c r="BPB49" s="993"/>
      <c r="BPC49" s="993"/>
      <c r="BPD49" s="993"/>
      <c r="BPE49" s="993"/>
      <c r="BPF49" s="993"/>
      <c r="BPG49" s="993"/>
      <c r="BPH49" s="993"/>
      <c r="BPI49" s="993"/>
      <c r="BPJ49" s="993"/>
      <c r="BPK49" s="993"/>
      <c r="BPL49" s="993"/>
      <c r="BPM49" s="993"/>
      <c r="BPN49" s="993"/>
      <c r="BPO49" s="993"/>
      <c r="BPP49" s="993"/>
      <c r="BPQ49" s="993"/>
      <c r="BPR49" s="993"/>
      <c r="BPS49" s="993"/>
      <c r="BPT49" s="993"/>
      <c r="BPU49" s="993"/>
      <c r="BPV49" s="993"/>
      <c r="BPW49" s="993"/>
      <c r="BPX49" s="993"/>
      <c r="BPY49" s="993"/>
      <c r="BPZ49" s="993"/>
      <c r="BQA49" s="993"/>
      <c r="BQB49" s="993"/>
      <c r="BQC49" s="993"/>
      <c r="BQD49" s="993"/>
      <c r="BQE49" s="993"/>
      <c r="BQF49" s="993"/>
      <c r="BQG49" s="993"/>
      <c r="BQH49" s="993"/>
      <c r="BQI49" s="993"/>
      <c r="BQJ49" s="993"/>
      <c r="BQK49" s="993"/>
      <c r="BQL49" s="993"/>
      <c r="BQM49" s="993"/>
      <c r="BQN49" s="993"/>
      <c r="BQO49" s="993"/>
      <c r="BQP49" s="993"/>
      <c r="BQQ49" s="993"/>
      <c r="BQR49" s="993"/>
      <c r="BQS49" s="993"/>
      <c r="BQT49" s="993"/>
      <c r="BQU49" s="993"/>
      <c r="BQV49" s="993"/>
      <c r="BQW49" s="993"/>
      <c r="BQX49" s="993"/>
      <c r="BQY49" s="993"/>
      <c r="BQZ49" s="993"/>
      <c r="BRA49" s="993"/>
      <c r="BRB49" s="993"/>
      <c r="BRC49" s="993"/>
      <c r="BRD49" s="993"/>
      <c r="BRE49" s="993"/>
      <c r="BRF49" s="993"/>
      <c r="BRG49" s="993"/>
      <c r="BRH49" s="993"/>
      <c r="BRI49" s="993"/>
      <c r="BRJ49" s="993"/>
      <c r="BRK49" s="993"/>
      <c r="BRL49" s="993"/>
      <c r="BRM49" s="993"/>
      <c r="BRN49" s="993"/>
      <c r="BRO49" s="993"/>
      <c r="BRP49" s="993"/>
      <c r="BRQ49" s="993"/>
      <c r="BRR49" s="993"/>
      <c r="BRS49" s="993"/>
      <c r="BRT49" s="993"/>
      <c r="BRU49" s="993"/>
      <c r="BRV49" s="993"/>
      <c r="BRW49" s="993"/>
      <c r="BRX49" s="993"/>
      <c r="BRY49" s="993"/>
      <c r="BRZ49" s="993"/>
      <c r="BSA49" s="993"/>
      <c r="BSB49" s="993"/>
      <c r="BSC49" s="993"/>
      <c r="BSD49" s="993"/>
      <c r="BSE49" s="993"/>
      <c r="BSF49" s="993"/>
      <c r="BSG49" s="993"/>
      <c r="BSH49" s="993"/>
      <c r="BSI49" s="993"/>
      <c r="BSJ49" s="993"/>
      <c r="BSK49" s="993"/>
      <c r="BSL49" s="993"/>
      <c r="BSM49" s="993"/>
      <c r="BSN49" s="993"/>
      <c r="BSO49" s="993"/>
      <c r="BSP49" s="993"/>
      <c r="BSQ49" s="993"/>
      <c r="BSR49" s="993"/>
      <c r="BSS49" s="993"/>
      <c r="BST49" s="993"/>
      <c r="BSU49" s="993"/>
      <c r="BSV49" s="993"/>
      <c r="BSW49" s="993"/>
      <c r="BSX49" s="993"/>
      <c r="BSY49" s="993"/>
      <c r="BSZ49" s="993"/>
      <c r="BTA49" s="993"/>
      <c r="BTB49" s="993"/>
      <c r="BTC49" s="993"/>
      <c r="BTD49" s="993"/>
      <c r="BTE49" s="993"/>
      <c r="BTF49" s="993"/>
      <c r="BTG49" s="993"/>
      <c r="BTH49" s="993"/>
      <c r="BTI49" s="993"/>
      <c r="BTJ49" s="993"/>
      <c r="BTK49" s="993"/>
      <c r="BTL49" s="993"/>
      <c r="BTM49" s="993"/>
      <c r="BTN49" s="993"/>
      <c r="BTO49" s="993"/>
      <c r="BTP49" s="993"/>
      <c r="BTQ49" s="993"/>
      <c r="BTR49" s="993"/>
      <c r="BTS49" s="993"/>
      <c r="BTT49" s="993"/>
      <c r="BTU49" s="993"/>
      <c r="BTV49" s="993"/>
      <c r="BTW49" s="993"/>
      <c r="BTX49" s="993"/>
      <c r="BTY49" s="993"/>
      <c r="BTZ49" s="993"/>
      <c r="BUA49" s="993"/>
      <c r="BUB49" s="993"/>
      <c r="BUC49" s="993"/>
      <c r="BUD49" s="993"/>
      <c r="BUE49" s="993"/>
      <c r="BUF49" s="993"/>
      <c r="BUG49" s="993"/>
      <c r="BUH49" s="993"/>
      <c r="BUI49" s="993"/>
      <c r="BUJ49" s="993"/>
      <c r="BUK49" s="993"/>
      <c r="BUL49" s="993"/>
      <c r="BUM49" s="993"/>
      <c r="BUN49" s="993"/>
      <c r="BUO49" s="993"/>
      <c r="BUP49" s="993"/>
      <c r="BUQ49" s="993"/>
      <c r="BUR49" s="993"/>
      <c r="BUS49" s="993"/>
      <c r="BUT49" s="993"/>
      <c r="BUU49" s="993"/>
      <c r="BUV49" s="993"/>
      <c r="BUW49" s="993"/>
      <c r="BUX49" s="993"/>
      <c r="BUY49" s="993"/>
      <c r="BUZ49" s="993"/>
      <c r="BVA49" s="993"/>
      <c r="BVB49" s="993"/>
      <c r="BVC49" s="993"/>
      <c r="BVD49" s="993"/>
      <c r="BVE49" s="993"/>
      <c r="BVF49" s="993"/>
      <c r="BVG49" s="993"/>
      <c r="BVH49" s="993"/>
      <c r="BVI49" s="993"/>
      <c r="BVJ49" s="993"/>
      <c r="BVK49" s="993"/>
      <c r="BVL49" s="993"/>
      <c r="BVM49" s="993"/>
      <c r="BVN49" s="993"/>
      <c r="BVO49" s="993"/>
      <c r="BVP49" s="993"/>
      <c r="BVQ49" s="993"/>
      <c r="BVR49" s="993"/>
      <c r="BVS49" s="993"/>
      <c r="BVT49" s="993"/>
      <c r="BVU49" s="993"/>
      <c r="BVV49" s="993"/>
      <c r="BVW49" s="993"/>
      <c r="BVX49" s="993"/>
      <c r="BVY49" s="993"/>
      <c r="BVZ49" s="993"/>
      <c r="BWA49" s="993"/>
      <c r="BWB49" s="993"/>
      <c r="BWC49" s="993"/>
      <c r="BWD49" s="993"/>
      <c r="BWE49" s="993"/>
      <c r="BWF49" s="993"/>
      <c r="BWG49" s="993"/>
      <c r="BWH49" s="993"/>
      <c r="BWI49" s="993"/>
      <c r="BWJ49" s="993"/>
      <c r="BWK49" s="993"/>
      <c r="BWL49" s="993"/>
      <c r="BWM49" s="993"/>
      <c r="BWN49" s="993"/>
      <c r="BWO49" s="993"/>
      <c r="BWP49" s="993"/>
      <c r="BWQ49" s="993"/>
      <c r="BWR49" s="993"/>
      <c r="BWS49" s="993"/>
      <c r="BWT49" s="993"/>
      <c r="BWU49" s="993"/>
      <c r="BWV49" s="993"/>
      <c r="BWW49" s="993"/>
      <c r="BWX49" s="993"/>
      <c r="BWY49" s="993"/>
      <c r="BWZ49" s="993"/>
      <c r="BXA49" s="993"/>
      <c r="BXB49" s="993"/>
      <c r="BXC49" s="993"/>
      <c r="BXD49" s="993"/>
      <c r="BXE49" s="993"/>
      <c r="BXF49" s="993"/>
      <c r="BXG49" s="993"/>
      <c r="BXH49" s="993"/>
      <c r="BXI49" s="993"/>
      <c r="BXJ49" s="993"/>
      <c r="BXK49" s="993"/>
      <c r="BXL49" s="993"/>
      <c r="BXM49" s="993"/>
      <c r="BXN49" s="993"/>
      <c r="BXO49" s="993"/>
      <c r="BXP49" s="993"/>
      <c r="BXQ49" s="993"/>
      <c r="BXR49" s="993"/>
      <c r="BXS49" s="993"/>
      <c r="BXT49" s="993"/>
      <c r="BXU49" s="993"/>
      <c r="BXV49" s="993"/>
      <c r="BXW49" s="993"/>
      <c r="BXX49" s="993"/>
      <c r="BXY49" s="993"/>
      <c r="BXZ49" s="993"/>
      <c r="BYA49" s="993"/>
      <c r="BYB49" s="993"/>
      <c r="BYC49" s="993"/>
      <c r="BYD49" s="993"/>
      <c r="BYE49" s="993"/>
      <c r="BYF49" s="993"/>
      <c r="BYG49" s="993"/>
      <c r="BYH49" s="993"/>
      <c r="BYI49" s="993"/>
      <c r="BYJ49" s="993"/>
      <c r="BYK49" s="993"/>
      <c r="BYL49" s="993"/>
      <c r="BYM49" s="993"/>
      <c r="BYN49" s="993"/>
      <c r="BYO49" s="993"/>
      <c r="BYP49" s="993"/>
      <c r="BYQ49" s="993"/>
      <c r="BYR49" s="993"/>
      <c r="BYS49" s="993"/>
      <c r="BYT49" s="993"/>
      <c r="BYU49" s="993"/>
      <c r="BYV49" s="993"/>
      <c r="BYW49" s="993"/>
      <c r="BYX49" s="993"/>
      <c r="BYY49" s="993"/>
      <c r="BYZ49" s="993"/>
      <c r="BZA49" s="993"/>
      <c r="BZB49" s="993"/>
      <c r="BZC49" s="993"/>
      <c r="BZD49" s="993"/>
      <c r="BZE49" s="993"/>
      <c r="BZF49" s="993"/>
      <c r="BZG49" s="993"/>
      <c r="BZH49" s="993"/>
      <c r="BZI49" s="993"/>
      <c r="BZJ49" s="993"/>
      <c r="BZK49" s="993"/>
      <c r="BZL49" s="993"/>
      <c r="BZM49" s="993"/>
      <c r="BZN49" s="993"/>
      <c r="BZO49" s="993"/>
      <c r="BZP49" s="993"/>
      <c r="BZQ49" s="993"/>
      <c r="BZR49" s="993"/>
      <c r="BZS49" s="993"/>
      <c r="BZT49" s="993"/>
      <c r="BZU49" s="993"/>
      <c r="BZV49" s="993"/>
      <c r="BZW49" s="993"/>
      <c r="BZX49" s="993"/>
      <c r="BZY49" s="993"/>
      <c r="BZZ49" s="993"/>
      <c r="CAA49" s="993"/>
      <c r="CAB49" s="993"/>
      <c r="CAC49" s="993"/>
      <c r="CAD49" s="993"/>
      <c r="CAE49" s="993"/>
      <c r="CAF49" s="993"/>
      <c r="CAG49" s="993"/>
      <c r="CAH49" s="993"/>
      <c r="CAI49" s="993"/>
      <c r="CAJ49" s="993"/>
      <c r="CAK49" s="993"/>
      <c r="CAL49" s="993"/>
      <c r="CAM49" s="993"/>
      <c r="CAN49" s="993"/>
      <c r="CAO49" s="993"/>
      <c r="CAP49" s="993"/>
      <c r="CAQ49" s="993"/>
      <c r="CAR49" s="993"/>
      <c r="CAS49" s="993"/>
      <c r="CAT49" s="993"/>
      <c r="CAU49" s="993"/>
      <c r="CAV49" s="993"/>
      <c r="CAW49" s="993"/>
      <c r="CAX49" s="993"/>
      <c r="CAY49" s="993"/>
      <c r="CAZ49" s="993"/>
      <c r="CBA49" s="993"/>
      <c r="CBB49" s="993"/>
      <c r="CBC49" s="993"/>
      <c r="CBD49" s="993"/>
      <c r="CBE49" s="993"/>
      <c r="CBF49" s="993"/>
      <c r="CBG49" s="993"/>
      <c r="CBH49" s="993"/>
      <c r="CBI49" s="993"/>
      <c r="CBJ49" s="993"/>
      <c r="CBK49" s="993"/>
      <c r="CBL49" s="993"/>
      <c r="CBM49" s="993"/>
      <c r="CBN49" s="993"/>
      <c r="CBO49" s="993"/>
      <c r="CBP49" s="993"/>
      <c r="CBQ49" s="993"/>
      <c r="CBR49" s="993"/>
      <c r="CBS49" s="993"/>
      <c r="CBT49" s="993"/>
      <c r="CBU49" s="993"/>
      <c r="CBV49" s="993"/>
      <c r="CBW49" s="993"/>
      <c r="CBX49" s="993"/>
      <c r="CBY49" s="993"/>
      <c r="CBZ49" s="993"/>
      <c r="CCA49" s="993"/>
      <c r="CCB49" s="993"/>
      <c r="CCC49" s="993"/>
      <c r="CCD49" s="993"/>
      <c r="CCE49" s="993"/>
      <c r="CCF49" s="993"/>
      <c r="CCG49" s="993"/>
      <c r="CCH49" s="993"/>
      <c r="CCI49" s="993"/>
      <c r="CCJ49" s="993"/>
      <c r="CCK49" s="993"/>
      <c r="CCL49" s="993"/>
      <c r="CCM49" s="993"/>
      <c r="CCN49" s="993"/>
      <c r="CCO49" s="993"/>
      <c r="CCP49" s="993"/>
      <c r="CCQ49" s="993"/>
      <c r="CCR49" s="993"/>
      <c r="CCS49" s="993"/>
      <c r="CCT49" s="993"/>
      <c r="CCU49" s="993"/>
      <c r="CCV49" s="993"/>
      <c r="CCW49" s="993"/>
      <c r="CCX49" s="993"/>
      <c r="CCY49" s="993"/>
      <c r="CCZ49" s="993"/>
      <c r="CDA49" s="993"/>
      <c r="CDB49" s="993"/>
      <c r="CDC49" s="993"/>
      <c r="CDD49" s="993"/>
      <c r="CDE49" s="993"/>
      <c r="CDF49" s="993"/>
      <c r="CDG49" s="993"/>
      <c r="CDH49" s="993"/>
      <c r="CDI49" s="993"/>
      <c r="CDJ49" s="993"/>
      <c r="CDK49" s="993"/>
      <c r="CDL49" s="993"/>
      <c r="CDM49" s="993"/>
      <c r="CDN49" s="993"/>
      <c r="CDO49" s="993"/>
      <c r="CDP49" s="993"/>
      <c r="CDQ49" s="993"/>
      <c r="CDR49" s="993"/>
      <c r="CDS49" s="993"/>
      <c r="CDT49" s="993"/>
      <c r="CDU49" s="993"/>
      <c r="CDV49" s="993"/>
      <c r="CDW49" s="993"/>
      <c r="CDX49" s="993"/>
      <c r="CDY49" s="993"/>
      <c r="CDZ49" s="993"/>
      <c r="CEA49" s="993"/>
      <c r="CEB49" s="993"/>
      <c r="CEC49" s="993"/>
      <c r="CED49" s="993"/>
      <c r="CEE49" s="993"/>
      <c r="CEF49" s="993"/>
      <c r="CEG49" s="993"/>
      <c r="CEH49" s="993"/>
      <c r="CEI49" s="993"/>
      <c r="CEJ49" s="993"/>
      <c r="CEK49" s="993"/>
      <c r="CEL49" s="993"/>
      <c r="CEM49" s="993"/>
      <c r="CEN49" s="993"/>
      <c r="CEO49" s="993"/>
      <c r="CEP49" s="993"/>
      <c r="CEQ49" s="993"/>
      <c r="CER49" s="993"/>
      <c r="CES49" s="993"/>
      <c r="CET49" s="993"/>
      <c r="CEU49" s="993"/>
      <c r="CEV49" s="993"/>
      <c r="CEW49" s="993"/>
      <c r="CEX49" s="993"/>
      <c r="CEY49" s="993"/>
      <c r="CEZ49" s="993"/>
      <c r="CFA49" s="993"/>
      <c r="CFB49" s="993"/>
      <c r="CFC49" s="993"/>
      <c r="CFD49" s="993"/>
      <c r="CFE49" s="993"/>
      <c r="CFF49" s="993"/>
      <c r="CFG49" s="993"/>
      <c r="CFH49" s="993"/>
      <c r="CFI49" s="993"/>
      <c r="CFJ49" s="993"/>
      <c r="CFK49" s="993"/>
      <c r="CFL49" s="993"/>
      <c r="CFM49" s="993"/>
      <c r="CFN49" s="993"/>
      <c r="CFO49" s="993"/>
      <c r="CFP49" s="993"/>
      <c r="CFQ49" s="993"/>
      <c r="CFR49" s="993"/>
      <c r="CFS49" s="993"/>
      <c r="CFT49" s="993"/>
      <c r="CFU49" s="993"/>
      <c r="CFV49" s="993"/>
      <c r="CFW49" s="993"/>
      <c r="CFX49" s="993"/>
      <c r="CFY49" s="993"/>
      <c r="CFZ49" s="993"/>
      <c r="CGA49" s="993"/>
      <c r="CGB49" s="993"/>
      <c r="CGC49" s="993"/>
      <c r="CGD49" s="993"/>
      <c r="CGE49" s="993"/>
      <c r="CGF49" s="993"/>
      <c r="CGG49" s="993"/>
      <c r="CGH49" s="993"/>
      <c r="CGI49" s="993"/>
      <c r="CGJ49" s="993"/>
      <c r="CGK49" s="993"/>
      <c r="CGL49" s="993"/>
      <c r="CGM49" s="993"/>
      <c r="CGN49" s="993"/>
      <c r="CGO49" s="993"/>
      <c r="CGP49" s="993"/>
      <c r="CGQ49" s="993"/>
      <c r="CGR49" s="993"/>
      <c r="CGS49" s="993"/>
      <c r="CGT49" s="993"/>
      <c r="CGU49" s="993"/>
      <c r="CGV49" s="993"/>
      <c r="CGW49" s="993"/>
      <c r="CGX49" s="993"/>
      <c r="CGY49" s="993"/>
      <c r="CGZ49" s="993"/>
      <c r="CHA49" s="993"/>
      <c r="CHB49" s="993"/>
      <c r="CHC49" s="993"/>
      <c r="CHD49" s="993"/>
      <c r="CHE49" s="993"/>
      <c r="CHF49" s="993"/>
      <c r="CHG49" s="993"/>
      <c r="CHH49" s="993"/>
      <c r="CHI49" s="993"/>
      <c r="CHJ49" s="993"/>
      <c r="CHK49" s="993"/>
      <c r="CHL49" s="993"/>
      <c r="CHM49" s="993"/>
      <c r="CHN49" s="993"/>
      <c r="CHO49" s="993"/>
      <c r="CHP49" s="993"/>
      <c r="CHQ49" s="993"/>
      <c r="CHR49" s="993"/>
      <c r="CHS49" s="993"/>
      <c r="CHT49" s="993"/>
      <c r="CHU49" s="993"/>
      <c r="CHV49" s="993"/>
      <c r="CHW49" s="993"/>
      <c r="CHX49" s="993"/>
      <c r="CHY49" s="993"/>
      <c r="CHZ49" s="993"/>
      <c r="CIA49" s="993"/>
      <c r="CIB49" s="993"/>
      <c r="CIC49" s="993"/>
      <c r="CID49" s="993"/>
      <c r="CIE49" s="993"/>
      <c r="CIF49" s="993"/>
      <c r="CIG49" s="993"/>
      <c r="CIH49" s="993"/>
      <c r="CII49" s="993"/>
      <c r="CIJ49" s="993"/>
      <c r="CIK49" s="993"/>
      <c r="CIL49" s="993"/>
      <c r="CIM49" s="993"/>
      <c r="CIN49" s="993"/>
      <c r="CIO49" s="993"/>
      <c r="CIP49" s="993"/>
      <c r="CIQ49" s="993"/>
      <c r="CIR49" s="993"/>
      <c r="CIS49" s="993"/>
      <c r="CIT49" s="993"/>
      <c r="CIU49" s="993"/>
      <c r="CIV49" s="993"/>
      <c r="CIW49" s="993"/>
      <c r="CIX49" s="993"/>
      <c r="CIY49" s="993"/>
      <c r="CIZ49" s="993"/>
      <c r="CJA49" s="993"/>
      <c r="CJB49" s="993"/>
      <c r="CJC49" s="993"/>
      <c r="CJD49" s="993"/>
      <c r="CJE49" s="993"/>
      <c r="CJF49" s="993"/>
      <c r="CJG49" s="993"/>
      <c r="CJH49" s="993"/>
      <c r="CJI49" s="993"/>
      <c r="CJJ49" s="993"/>
      <c r="CJK49" s="993"/>
      <c r="CJL49" s="993"/>
      <c r="CJM49" s="993"/>
      <c r="CJN49" s="993"/>
      <c r="CJO49" s="993"/>
      <c r="CJP49" s="993"/>
      <c r="CJQ49" s="993"/>
      <c r="CJR49" s="993"/>
      <c r="CJS49" s="993"/>
      <c r="CJT49" s="993"/>
      <c r="CJU49" s="993"/>
      <c r="CJV49" s="993"/>
      <c r="CJW49" s="993"/>
      <c r="CJX49" s="993"/>
      <c r="CJY49" s="993"/>
      <c r="CJZ49" s="993"/>
      <c r="CKA49" s="993"/>
      <c r="CKB49" s="993"/>
      <c r="CKC49" s="993"/>
      <c r="CKD49" s="993"/>
      <c r="CKE49" s="993"/>
      <c r="CKF49" s="993"/>
      <c r="CKG49" s="993"/>
      <c r="CKH49" s="993"/>
      <c r="CKI49" s="993"/>
      <c r="CKJ49" s="993"/>
      <c r="CKK49" s="993"/>
      <c r="CKL49" s="993"/>
      <c r="CKM49" s="993"/>
      <c r="CKN49" s="993"/>
      <c r="CKO49" s="993"/>
      <c r="CKP49" s="993"/>
      <c r="CKQ49" s="993"/>
      <c r="CKR49" s="993"/>
      <c r="CKS49" s="993"/>
      <c r="CKT49" s="993"/>
      <c r="CKU49" s="993"/>
      <c r="CKV49" s="993"/>
      <c r="CKW49" s="993"/>
      <c r="CKX49" s="993"/>
      <c r="CKY49" s="993"/>
      <c r="CKZ49" s="993"/>
      <c r="CLA49" s="993"/>
      <c r="CLB49" s="993"/>
      <c r="CLC49" s="993"/>
      <c r="CLD49" s="993"/>
      <c r="CLE49" s="993"/>
      <c r="CLF49" s="993"/>
      <c r="CLG49" s="993"/>
      <c r="CLH49" s="993"/>
      <c r="CLI49" s="993"/>
      <c r="CLJ49" s="993"/>
      <c r="CLK49" s="993"/>
      <c r="CLL49" s="993"/>
      <c r="CLM49" s="993"/>
      <c r="CLN49" s="993"/>
      <c r="CLO49" s="993"/>
      <c r="CLP49" s="993"/>
      <c r="CLQ49" s="993"/>
      <c r="CLR49" s="993"/>
      <c r="CLS49" s="993"/>
      <c r="CLT49" s="993"/>
      <c r="CLU49" s="993"/>
      <c r="CLV49" s="993"/>
      <c r="CLW49" s="993"/>
      <c r="CLX49" s="993"/>
      <c r="CLY49" s="993"/>
      <c r="CLZ49" s="993"/>
      <c r="CMA49" s="993"/>
      <c r="CMB49" s="993"/>
      <c r="CMC49" s="993"/>
      <c r="CMD49" s="993"/>
      <c r="CME49" s="993"/>
      <c r="CMF49" s="993"/>
      <c r="CMG49" s="993"/>
      <c r="CMH49" s="993"/>
      <c r="CMI49" s="993"/>
      <c r="CMJ49" s="993"/>
      <c r="CMK49" s="993"/>
      <c r="CML49" s="993"/>
      <c r="CMM49" s="993"/>
      <c r="CMN49" s="993"/>
      <c r="CMO49" s="993"/>
      <c r="CMP49" s="993"/>
      <c r="CMQ49" s="993"/>
      <c r="CMR49" s="993"/>
      <c r="CMS49" s="993"/>
      <c r="CMT49" s="993"/>
      <c r="CMU49" s="993"/>
      <c r="CMV49" s="993"/>
      <c r="CMW49" s="993"/>
      <c r="CMX49" s="993"/>
      <c r="CMY49" s="993"/>
      <c r="CMZ49" s="993"/>
      <c r="CNA49" s="993"/>
      <c r="CNB49" s="993"/>
      <c r="CNC49" s="993"/>
      <c r="CND49" s="993"/>
      <c r="CNE49" s="993"/>
      <c r="CNF49" s="993"/>
      <c r="CNG49" s="993"/>
      <c r="CNH49" s="993"/>
      <c r="CNI49" s="993"/>
      <c r="CNJ49" s="993"/>
      <c r="CNK49" s="993"/>
      <c r="CNL49" s="993"/>
      <c r="CNM49" s="993"/>
      <c r="CNN49" s="993"/>
      <c r="CNO49" s="993"/>
      <c r="CNP49" s="993"/>
      <c r="CNQ49" s="993"/>
      <c r="CNR49" s="993"/>
      <c r="CNS49" s="993"/>
      <c r="CNT49" s="993"/>
      <c r="CNU49" s="993"/>
      <c r="CNV49" s="993"/>
      <c r="CNW49" s="993"/>
      <c r="CNX49" s="993"/>
      <c r="CNY49" s="993"/>
      <c r="CNZ49" s="993"/>
      <c r="COA49" s="993"/>
      <c r="COB49" s="993"/>
      <c r="COC49" s="993"/>
      <c r="COD49" s="993"/>
      <c r="COE49" s="993"/>
      <c r="COF49" s="993"/>
      <c r="COG49" s="993"/>
      <c r="COH49" s="993"/>
      <c r="COI49" s="993"/>
      <c r="COJ49" s="993"/>
      <c r="COK49" s="993"/>
      <c r="COL49" s="993"/>
      <c r="COM49" s="993"/>
      <c r="CON49" s="993"/>
      <c r="COO49" s="993"/>
      <c r="COP49" s="993"/>
      <c r="COQ49" s="993"/>
      <c r="COR49" s="993"/>
      <c r="COS49" s="993"/>
      <c r="COT49" s="993"/>
      <c r="COU49" s="993"/>
      <c r="COV49" s="993"/>
      <c r="COW49" s="993"/>
      <c r="COX49" s="993"/>
      <c r="COY49" s="993"/>
      <c r="COZ49" s="993"/>
      <c r="CPA49" s="993"/>
      <c r="CPB49" s="993"/>
      <c r="CPC49" s="993"/>
      <c r="CPD49" s="993"/>
      <c r="CPE49" s="993"/>
      <c r="CPF49" s="993"/>
      <c r="CPG49" s="993"/>
      <c r="CPH49" s="993"/>
      <c r="CPI49" s="993"/>
      <c r="CPJ49" s="993"/>
      <c r="CPK49" s="993"/>
      <c r="CPL49" s="993"/>
      <c r="CPM49" s="993"/>
      <c r="CPN49" s="993"/>
      <c r="CPO49" s="993"/>
      <c r="CPP49" s="993"/>
      <c r="CPQ49" s="993"/>
      <c r="CPR49" s="993"/>
      <c r="CPS49" s="993"/>
      <c r="CPT49" s="993"/>
      <c r="CPU49" s="993"/>
      <c r="CPV49" s="993"/>
      <c r="CPW49" s="993"/>
      <c r="CPX49" s="993"/>
      <c r="CPY49" s="993"/>
      <c r="CPZ49" s="993"/>
      <c r="CQA49" s="993"/>
      <c r="CQB49" s="993"/>
      <c r="CQC49" s="993"/>
      <c r="CQD49" s="993"/>
      <c r="CQE49" s="993"/>
      <c r="CQF49" s="993"/>
      <c r="CQG49" s="993"/>
      <c r="CQH49" s="993"/>
      <c r="CQI49" s="993"/>
      <c r="CQJ49" s="993"/>
      <c r="CQK49" s="993"/>
      <c r="CQL49" s="993"/>
      <c r="CQM49" s="993"/>
      <c r="CQN49" s="993"/>
      <c r="CQO49" s="993"/>
      <c r="CQP49" s="993"/>
      <c r="CQQ49" s="993"/>
      <c r="CQR49" s="993"/>
      <c r="CQS49" s="993"/>
      <c r="CQT49" s="993"/>
      <c r="CQU49" s="993"/>
      <c r="CQV49" s="993"/>
      <c r="CQW49" s="993"/>
      <c r="CQX49" s="993"/>
      <c r="CQY49" s="993"/>
      <c r="CQZ49" s="993"/>
      <c r="CRA49" s="993"/>
      <c r="CRB49" s="993"/>
      <c r="CRC49" s="993"/>
      <c r="CRD49" s="993"/>
      <c r="CRE49" s="993"/>
      <c r="CRF49" s="993"/>
      <c r="CRG49" s="993"/>
      <c r="CRH49" s="993"/>
      <c r="CRI49" s="993"/>
      <c r="CRJ49" s="993"/>
      <c r="CRK49" s="993"/>
      <c r="CRL49" s="993"/>
      <c r="CRM49" s="993"/>
      <c r="CRN49" s="993"/>
      <c r="CRO49" s="993"/>
      <c r="CRP49" s="993"/>
      <c r="CRQ49" s="993"/>
      <c r="CRR49" s="993"/>
      <c r="CRS49" s="993"/>
      <c r="CRT49" s="993"/>
      <c r="CRU49" s="993"/>
      <c r="CRV49" s="993"/>
      <c r="CRW49" s="993"/>
      <c r="CRX49" s="993"/>
      <c r="CRY49" s="993"/>
      <c r="CRZ49" s="993"/>
      <c r="CSA49" s="993"/>
      <c r="CSB49" s="993"/>
      <c r="CSC49" s="993"/>
      <c r="CSD49" s="993"/>
      <c r="CSE49" s="993"/>
      <c r="CSF49" s="993"/>
      <c r="CSG49" s="993"/>
      <c r="CSH49" s="993"/>
      <c r="CSI49" s="993"/>
      <c r="CSJ49" s="993"/>
      <c r="CSK49" s="993"/>
      <c r="CSL49" s="993"/>
      <c r="CSM49" s="993"/>
      <c r="CSN49" s="993"/>
      <c r="CSO49" s="993"/>
      <c r="CSP49" s="993"/>
      <c r="CSQ49" s="993"/>
      <c r="CSR49" s="993"/>
      <c r="CSS49" s="993"/>
      <c r="CST49" s="993"/>
      <c r="CSU49" s="993"/>
      <c r="CSV49" s="993"/>
      <c r="CSW49" s="993"/>
      <c r="CSX49" s="993"/>
      <c r="CSY49" s="993"/>
      <c r="CSZ49" s="993"/>
      <c r="CTA49" s="993"/>
      <c r="CTB49" s="993"/>
      <c r="CTC49" s="993"/>
      <c r="CTD49" s="993"/>
      <c r="CTE49" s="993"/>
      <c r="CTF49" s="993"/>
      <c r="CTG49" s="993"/>
      <c r="CTH49" s="993"/>
      <c r="CTI49" s="993"/>
      <c r="CTJ49" s="993"/>
      <c r="CTK49" s="993"/>
      <c r="CTL49" s="993"/>
      <c r="CTM49" s="993"/>
      <c r="CTN49" s="993"/>
      <c r="CTO49" s="993"/>
      <c r="CTP49" s="993"/>
      <c r="CTQ49" s="993"/>
      <c r="CTR49" s="993"/>
      <c r="CTS49" s="993"/>
      <c r="CTT49" s="993"/>
      <c r="CTU49" s="993"/>
      <c r="CTV49" s="993"/>
      <c r="CTW49" s="993"/>
      <c r="CTX49" s="993"/>
      <c r="CTY49" s="993"/>
      <c r="CTZ49" s="993"/>
      <c r="CUA49" s="993"/>
      <c r="CUB49" s="993"/>
      <c r="CUC49" s="993"/>
      <c r="CUD49" s="993"/>
      <c r="CUE49" s="993"/>
      <c r="CUF49" s="993"/>
      <c r="CUG49" s="993"/>
      <c r="CUH49" s="993"/>
      <c r="CUI49" s="993"/>
      <c r="CUJ49" s="993"/>
      <c r="CUK49" s="993"/>
      <c r="CUL49" s="993"/>
      <c r="CUM49" s="993"/>
      <c r="CUN49" s="993"/>
      <c r="CUO49" s="993"/>
      <c r="CUP49" s="993"/>
      <c r="CUQ49" s="993"/>
      <c r="CUR49" s="993"/>
      <c r="CUS49" s="993"/>
      <c r="CUT49" s="993"/>
      <c r="CUU49" s="993"/>
      <c r="CUV49" s="993"/>
      <c r="CUW49" s="993"/>
      <c r="CUX49" s="993"/>
      <c r="CUY49" s="993"/>
      <c r="CUZ49" s="993"/>
      <c r="CVA49" s="993"/>
      <c r="CVB49" s="993"/>
      <c r="CVC49" s="993"/>
      <c r="CVD49" s="993"/>
      <c r="CVE49" s="993"/>
      <c r="CVF49" s="993"/>
      <c r="CVG49" s="993"/>
      <c r="CVH49" s="993"/>
      <c r="CVI49" s="993"/>
      <c r="CVJ49" s="993"/>
      <c r="CVK49" s="993"/>
      <c r="CVL49" s="993"/>
      <c r="CVM49" s="993"/>
      <c r="CVN49" s="993"/>
      <c r="CVO49" s="993"/>
      <c r="CVP49" s="993"/>
      <c r="CVQ49" s="993"/>
      <c r="CVR49" s="993"/>
      <c r="CVS49" s="993"/>
      <c r="CVT49" s="993"/>
      <c r="CVU49" s="993"/>
      <c r="CVV49" s="993"/>
      <c r="CVW49" s="993"/>
      <c r="CVX49" s="993"/>
      <c r="CVY49" s="993"/>
      <c r="CVZ49" s="993"/>
      <c r="CWA49" s="993"/>
      <c r="CWB49" s="993"/>
      <c r="CWC49" s="993"/>
      <c r="CWD49" s="993"/>
      <c r="CWE49" s="993"/>
      <c r="CWF49" s="993"/>
      <c r="CWG49" s="993"/>
      <c r="CWH49" s="993"/>
      <c r="CWI49" s="993"/>
      <c r="CWJ49" s="993"/>
      <c r="CWK49" s="993"/>
      <c r="CWL49" s="993"/>
      <c r="CWM49" s="993"/>
      <c r="CWN49" s="993"/>
      <c r="CWO49" s="993"/>
      <c r="CWP49" s="993"/>
      <c r="CWQ49" s="993"/>
      <c r="CWR49" s="993"/>
      <c r="CWS49" s="993"/>
      <c r="CWT49" s="993"/>
      <c r="CWU49" s="993"/>
      <c r="CWV49" s="993"/>
      <c r="CWW49" s="993"/>
      <c r="CWX49" s="993"/>
      <c r="CWY49" s="993"/>
      <c r="CWZ49" s="993"/>
      <c r="CXA49" s="993"/>
      <c r="CXB49" s="993"/>
      <c r="CXC49" s="993"/>
      <c r="CXD49" s="993"/>
      <c r="CXE49" s="993"/>
      <c r="CXF49" s="993"/>
      <c r="CXG49" s="993"/>
      <c r="CXH49" s="993"/>
      <c r="CXI49" s="993"/>
      <c r="CXJ49" s="993"/>
      <c r="CXK49" s="993"/>
      <c r="CXL49" s="993"/>
      <c r="CXM49" s="993"/>
      <c r="CXN49" s="993"/>
      <c r="CXO49" s="993"/>
      <c r="CXP49" s="993"/>
      <c r="CXQ49" s="993"/>
      <c r="CXR49" s="993"/>
      <c r="CXS49" s="993"/>
      <c r="CXT49" s="993"/>
      <c r="CXU49" s="993"/>
      <c r="CXV49" s="993"/>
      <c r="CXW49" s="993"/>
      <c r="CXX49" s="993"/>
      <c r="CXY49" s="993"/>
      <c r="CXZ49" s="993"/>
      <c r="CYA49" s="993"/>
      <c r="CYB49" s="993"/>
      <c r="CYC49" s="993"/>
      <c r="CYD49" s="993"/>
      <c r="CYE49" s="993"/>
      <c r="CYF49" s="993"/>
      <c r="CYG49" s="993"/>
      <c r="CYH49" s="993"/>
      <c r="CYI49" s="993"/>
      <c r="CYJ49" s="993"/>
      <c r="CYK49" s="993"/>
      <c r="CYL49" s="993"/>
      <c r="CYM49" s="993"/>
      <c r="CYN49" s="993"/>
      <c r="CYO49" s="993"/>
      <c r="CYP49" s="993"/>
      <c r="CYQ49" s="993"/>
      <c r="CYR49" s="993"/>
      <c r="CYS49" s="993"/>
      <c r="CYT49" s="993"/>
      <c r="CYU49" s="993"/>
      <c r="CYV49" s="993"/>
      <c r="CYW49" s="993"/>
      <c r="CYX49" s="993"/>
      <c r="CYY49" s="993"/>
      <c r="CYZ49" s="993"/>
      <c r="CZA49" s="993"/>
      <c r="CZB49" s="993"/>
      <c r="CZC49" s="993"/>
      <c r="CZD49" s="993"/>
      <c r="CZE49" s="993"/>
      <c r="CZF49" s="993"/>
      <c r="CZG49" s="993"/>
      <c r="CZH49" s="993"/>
      <c r="CZI49" s="993"/>
      <c r="CZJ49" s="993"/>
      <c r="CZK49" s="993"/>
      <c r="CZL49" s="993"/>
      <c r="CZM49" s="993"/>
      <c r="CZN49" s="993"/>
      <c r="CZO49" s="993"/>
      <c r="CZP49" s="993"/>
      <c r="CZQ49" s="993"/>
      <c r="CZR49" s="993"/>
      <c r="CZS49" s="993"/>
      <c r="CZT49" s="993"/>
      <c r="CZU49" s="993"/>
      <c r="CZV49" s="993"/>
      <c r="CZW49" s="993"/>
      <c r="CZX49" s="993"/>
      <c r="CZY49" s="993"/>
      <c r="CZZ49" s="993"/>
      <c r="DAA49" s="993"/>
      <c r="DAB49" s="993"/>
      <c r="DAC49" s="993"/>
      <c r="DAD49" s="993"/>
      <c r="DAE49" s="993"/>
      <c r="DAF49" s="993"/>
      <c r="DAG49" s="993"/>
      <c r="DAH49" s="993"/>
      <c r="DAI49" s="993"/>
      <c r="DAJ49" s="993"/>
      <c r="DAK49" s="993"/>
      <c r="DAL49" s="993"/>
      <c r="DAM49" s="993"/>
      <c r="DAN49" s="993"/>
      <c r="DAO49" s="993"/>
      <c r="DAP49" s="993"/>
      <c r="DAQ49" s="993"/>
      <c r="DAR49" s="993"/>
      <c r="DAS49" s="993"/>
      <c r="DAT49" s="993"/>
      <c r="DAU49" s="993"/>
      <c r="DAV49" s="993"/>
      <c r="DAW49" s="993"/>
      <c r="DAX49" s="993"/>
      <c r="DAY49" s="993"/>
      <c r="DAZ49" s="993"/>
      <c r="DBA49" s="993"/>
      <c r="DBB49" s="993"/>
      <c r="DBC49" s="993"/>
      <c r="DBD49" s="993"/>
      <c r="DBE49" s="993"/>
      <c r="DBF49" s="993"/>
      <c r="DBG49" s="993"/>
      <c r="DBH49" s="993"/>
      <c r="DBI49" s="993"/>
      <c r="DBJ49" s="993"/>
      <c r="DBK49" s="993"/>
      <c r="DBL49" s="993"/>
      <c r="DBM49" s="993"/>
      <c r="DBN49" s="993"/>
      <c r="DBO49" s="993"/>
      <c r="DBP49" s="993"/>
      <c r="DBQ49" s="993"/>
      <c r="DBR49" s="993"/>
      <c r="DBS49" s="993"/>
      <c r="DBT49" s="993"/>
      <c r="DBU49" s="993"/>
      <c r="DBV49" s="993"/>
      <c r="DBW49" s="993"/>
      <c r="DBX49" s="993"/>
      <c r="DBY49" s="993"/>
      <c r="DBZ49" s="993"/>
      <c r="DCA49" s="993"/>
      <c r="DCB49" s="993"/>
      <c r="DCC49" s="993"/>
      <c r="DCD49" s="993"/>
      <c r="DCE49" s="993"/>
      <c r="DCF49" s="993"/>
      <c r="DCG49" s="993"/>
      <c r="DCH49" s="993"/>
      <c r="DCI49" s="993"/>
      <c r="DCJ49" s="993"/>
      <c r="DCK49" s="993"/>
      <c r="DCL49" s="993"/>
      <c r="DCM49" s="993"/>
      <c r="DCN49" s="993"/>
      <c r="DCO49" s="993"/>
      <c r="DCP49" s="993"/>
      <c r="DCQ49" s="993"/>
      <c r="DCR49" s="993"/>
      <c r="DCS49" s="993"/>
      <c r="DCT49" s="993"/>
      <c r="DCU49" s="993"/>
      <c r="DCV49" s="993"/>
      <c r="DCW49" s="993"/>
      <c r="DCX49" s="993"/>
      <c r="DCY49" s="993"/>
      <c r="DCZ49" s="993"/>
      <c r="DDA49" s="993"/>
      <c r="DDB49" s="993"/>
      <c r="DDC49" s="993"/>
      <c r="DDD49" s="993"/>
      <c r="DDE49" s="993"/>
      <c r="DDF49" s="993"/>
      <c r="DDG49" s="993"/>
      <c r="DDH49" s="993"/>
      <c r="DDI49" s="993"/>
      <c r="DDJ49" s="993"/>
      <c r="DDK49" s="993"/>
      <c r="DDL49" s="993"/>
      <c r="DDM49" s="993"/>
      <c r="DDN49" s="993"/>
      <c r="DDO49" s="993"/>
      <c r="DDP49" s="993"/>
      <c r="DDQ49" s="993"/>
      <c r="DDR49" s="993"/>
      <c r="DDS49" s="993"/>
      <c r="DDT49" s="993"/>
      <c r="DDU49" s="993"/>
      <c r="DDV49" s="993"/>
      <c r="DDW49" s="993"/>
      <c r="DDX49" s="993"/>
      <c r="DDY49" s="993"/>
      <c r="DDZ49" s="993"/>
      <c r="DEA49" s="993"/>
      <c r="DEB49" s="993"/>
      <c r="DEC49" s="993"/>
      <c r="DED49" s="993"/>
      <c r="DEE49" s="993"/>
      <c r="DEF49" s="993"/>
      <c r="DEG49" s="993"/>
      <c r="DEH49" s="993"/>
      <c r="DEI49" s="993"/>
      <c r="DEJ49" s="993"/>
      <c r="DEK49" s="993"/>
      <c r="DEL49" s="993"/>
      <c r="DEM49" s="993"/>
      <c r="DEN49" s="993"/>
      <c r="DEO49" s="993"/>
      <c r="DEP49" s="993"/>
      <c r="DEQ49" s="993"/>
      <c r="DER49" s="993"/>
      <c r="DES49" s="993"/>
      <c r="DET49" s="993"/>
      <c r="DEU49" s="993"/>
      <c r="DEV49" s="993"/>
      <c r="DEW49" s="993"/>
      <c r="DEX49" s="993"/>
      <c r="DEY49" s="993"/>
      <c r="DEZ49" s="993"/>
      <c r="DFA49" s="993"/>
      <c r="DFB49" s="993"/>
      <c r="DFC49" s="993"/>
      <c r="DFD49" s="993"/>
      <c r="DFE49" s="993"/>
      <c r="DFF49" s="993"/>
      <c r="DFG49" s="993"/>
      <c r="DFH49" s="993"/>
      <c r="DFI49" s="993"/>
      <c r="DFJ49" s="993"/>
      <c r="DFK49" s="993"/>
      <c r="DFL49" s="993"/>
      <c r="DFM49" s="993"/>
      <c r="DFN49" s="993"/>
      <c r="DFO49" s="993"/>
      <c r="DFP49" s="993"/>
      <c r="DFQ49" s="993"/>
      <c r="DFR49" s="993"/>
      <c r="DFS49" s="993"/>
      <c r="DFT49" s="993"/>
      <c r="DFU49" s="993"/>
      <c r="DFV49" s="993"/>
      <c r="DFW49" s="993"/>
      <c r="DFX49" s="993"/>
      <c r="DFY49" s="993"/>
      <c r="DFZ49" s="993"/>
      <c r="DGA49" s="993"/>
      <c r="DGB49" s="993"/>
      <c r="DGC49" s="993"/>
      <c r="DGD49" s="993"/>
      <c r="DGE49" s="993"/>
      <c r="DGF49" s="993"/>
      <c r="DGG49" s="993"/>
      <c r="DGH49" s="993"/>
      <c r="DGI49" s="993"/>
      <c r="DGJ49" s="993"/>
      <c r="DGK49" s="993"/>
      <c r="DGL49" s="993"/>
      <c r="DGM49" s="993"/>
      <c r="DGN49" s="993"/>
      <c r="DGO49" s="993"/>
      <c r="DGP49" s="993"/>
      <c r="DGQ49" s="993"/>
      <c r="DGR49" s="993"/>
      <c r="DGS49" s="993"/>
      <c r="DGT49" s="993"/>
      <c r="DGU49" s="993"/>
      <c r="DGV49" s="993"/>
      <c r="DGW49" s="993"/>
      <c r="DGX49" s="993"/>
      <c r="DGY49" s="993"/>
      <c r="DGZ49" s="993"/>
      <c r="DHA49" s="993"/>
      <c r="DHB49" s="993"/>
      <c r="DHC49" s="993"/>
      <c r="DHD49" s="993"/>
      <c r="DHE49" s="993"/>
      <c r="DHF49" s="993"/>
      <c r="DHG49" s="993"/>
      <c r="DHH49" s="993"/>
      <c r="DHI49" s="993"/>
      <c r="DHJ49" s="993"/>
      <c r="DHK49" s="993"/>
      <c r="DHL49" s="993"/>
      <c r="DHM49" s="993"/>
      <c r="DHN49" s="993"/>
      <c r="DHO49" s="993"/>
      <c r="DHP49" s="993"/>
      <c r="DHQ49" s="993"/>
      <c r="DHR49" s="993"/>
      <c r="DHS49" s="993"/>
      <c r="DHT49" s="993"/>
      <c r="DHU49" s="993"/>
      <c r="DHV49" s="993"/>
      <c r="DHW49" s="993"/>
      <c r="DHX49" s="993"/>
      <c r="DHY49" s="993"/>
      <c r="DHZ49" s="993"/>
      <c r="DIA49" s="993"/>
      <c r="DIB49" s="993"/>
      <c r="DIC49" s="993"/>
      <c r="DID49" s="993"/>
      <c r="DIE49" s="993"/>
      <c r="DIF49" s="993"/>
      <c r="DIG49" s="993"/>
      <c r="DIH49" s="993"/>
      <c r="DII49" s="993"/>
      <c r="DIJ49" s="993"/>
      <c r="DIK49" s="993"/>
      <c r="DIL49" s="993"/>
      <c r="DIM49" s="993"/>
      <c r="DIN49" s="993"/>
      <c r="DIO49" s="993"/>
      <c r="DIP49" s="993"/>
      <c r="DIQ49" s="993"/>
      <c r="DIR49" s="993"/>
      <c r="DIS49" s="993"/>
      <c r="DIT49" s="993"/>
      <c r="DIU49" s="993"/>
      <c r="DIV49" s="993"/>
      <c r="DIW49" s="993"/>
      <c r="DIX49" s="993"/>
      <c r="DIY49" s="993"/>
      <c r="DIZ49" s="993"/>
      <c r="DJA49" s="993"/>
      <c r="DJB49" s="993"/>
      <c r="DJC49" s="993"/>
      <c r="DJD49" s="993"/>
      <c r="DJE49" s="993"/>
      <c r="DJF49" s="993"/>
      <c r="DJG49" s="993"/>
      <c r="DJH49" s="993"/>
      <c r="DJI49" s="993"/>
      <c r="DJJ49" s="993"/>
      <c r="DJK49" s="993"/>
      <c r="DJL49" s="993"/>
      <c r="DJM49" s="993"/>
      <c r="DJN49" s="993"/>
      <c r="DJO49" s="993"/>
      <c r="DJP49" s="993"/>
      <c r="DJQ49" s="993"/>
      <c r="DJR49" s="993"/>
      <c r="DJS49" s="993"/>
      <c r="DJT49" s="993"/>
      <c r="DJU49" s="993"/>
      <c r="DJV49" s="993"/>
      <c r="DJW49" s="993"/>
      <c r="DJX49" s="993"/>
      <c r="DJY49" s="993"/>
      <c r="DJZ49" s="993"/>
      <c r="DKA49" s="993"/>
      <c r="DKB49" s="993"/>
      <c r="DKC49" s="993"/>
      <c r="DKD49" s="993"/>
      <c r="DKE49" s="993"/>
      <c r="DKF49" s="993"/>
      <c r="DKG49" s="993"/>
      <c r="DKH49" s="993"/>
      <c r="DKI49" s="993"/>
      <c r="DKJ49" s="993"/>
      <c r="DKK49" s="993"/>
      <c r="DKL49" s="993"/>
      <c r="DKM49" s="993"/>
      <c r="DKN49" s="993"/>
      <c r="DKO49" s="993"/>
      <c r="DKP49" s="993"/>
      <c r="DKQ49" s="993"/>
      <c r="DKR49" s="993"/>
      <c r="DKS49" s="993"/>
      <c r="DKT49" s="993"/>
      <c r="DKU49" s="993"/>
      <c r="DKV49" s="993"/>
      <c r="DKW49" s="993"/>
      <c r="DKX49" s="993"/>
      <c r="DKY49" s="993"/>
      <c r="DKZ49" s="993"/>
      <c r="DLA49" s="993"/>
      <c r="DLB49" s="993"/>
      <c r="DLC49" s="993"/>
      <c r="DLD49" s="993"/>
      <c r="DLE49" s="993"/>
      <c r="DLF49" s="993"/>
      <c r="DLG49" s="993"/>
      <c r="DLH49" s="993"/>
      <c r="DLI49" s="993"/>
      <c r="DLJ49" s="993"/>
      <c r="DLK49" s="993"/>
      <c r="DLL49" s="993"/>
      <c r="DLM49" s="993"/>
      <c r="DLN49" s="993"/>
      <c r="DLO49" s="993"/>
      <c r="DLP49" s="993"/>
      <c r="DLQ49" s="993"/>
      <c r="DLR49" s="993"/>
      <c r="DLS49" s="993"/>
      <c r="DLT49" s="993"/>
      <c r="DLU49" s="993"/>
      <c r="DLV49" s="993"/>
      <c r="DLW49" s="993"/>
      <c r="DLX49" s="993"/>
      <c r="DLY49" s="993"/>
      <c r="DLZ49" s="993"/>
      <c r="DMA49" s="993"/>
      <c r="DMB49" s="993"/>
      <c r="DMC49" s="993"/>
      <c r="DMD49" s="993"/>
      <c r="DME49" s="993"/>
      <c r="DMF49" s="993"/>
      <c r="DMG49" s="993"/>
      <c r="DMH49" s="993"/>
      <c r="DMI49" s="993"/>
      <c r="DMJ49" s="993"/>
      <c r="DMK49" s="993"/>
      <c r="DML49" s="993"/>
      <c r="DMM49" s="993"/>
      <c r="DMN49" s="993"/>
      <c r="DMO49" s="993"/>
      <c r="DMP49" s="993"/>
      <c r="DMQ49" s="993"/>
      <c r="DMR49" s="993"/>
      <c r="DMS49" s="993"/>
      <c r="DMT49" s="993"/>
      <c r="DMU49" s="993"/>
      <c r="DMV49" s="993"/>
      <c r="DMW49" s="993"/>
      <c r="DMX49" s="993"/>
      <c r="DMY49" s="993"/>
      <c r="DMZ49" s="993"/>
      <c r="DNA49" s="993"/>
      <c r="DNB49" s="993"/>
      <c r="DNC49" s="993"/>
      <c r="DND49" s="993"/>
      <c r="DNE49" s="993"/>
      <c r="DNF49" s="993"/>
      <c r="DNG49" s="993"/>
      <c r="DNH49" s="993"/>
      <c r="DNI49" s="993"/>
      <c r="DNJ49" s="993"/>
      <c r="DNK49" s="993"/>
      <c r="DNL49" s="993"/>
      <c r="DNM49" s="993"/>
      <c r="DNN49" s="993"/>
      <c r="DNO49" s="993"/>
      <c r="DNP49" s="993"/>
      <c r="DNQ49" s="993"/>
      <c r="DNR49" s="993"/>
      <c r="DNS49" s="993"/>
      <c r="DNT49" s="993"/>
      <c r="DNU49" s="993"/>
      <c r="DNV49" s="993"/>
      <c r="DNW49" s="993"/>
      <c r="DNX49" s="993"/>
      <c r="DNY49" s="993"/>
      <c r="DNZ49" s="993"/>
      <c r="DOA49" s="993"/>
      <c r="DOB49" s="993"/>
      <c r="DOC49" s="993"/>
      <c r="DOD49" s="993"/>
      <c r="DOE49" s="993"/>
      <c r="DOF49" s="993"/>
      <c r="DOG49" s="993"/>
      <c r="DOH49" s="993"/>
      <c r="DOI49" s="993"/>
      <c r="DOJ49" s="993"/>
      <c r="DOK49" s="993"/>
      <c r="DOL49" s="993"/>
      <c r="DOM49" s="993"/>
      <c r="DON49" s="993"/>
      <c r="DOO49" s="993"/>
      <c r="DOP49" s="993"/>
      <c r="DOQ49" s="993"/>
      <c r="DOR49" s="993"/>
      <c r="DOS49" s="993"/>
      <c r="DOT49" s="993"/>
      <c r="DOU49" s="993"/>
      <c r="DOV49" s="993"/>
      <c r="DOW49" s="993"/>
      <c r="DOX49" s="993"/>
      <c r="DOY49" s="993"/>
      <c r="DOZ49" s="993"/>
      <c r="DPA49" s="993"/>
      <c r="DPB49" s="993"/>
      <c r="DPC49" s="993"/>
      <c r="DPD49" s="993"/>
      <c r="DPE49" s="993"/>
      <c r="DPF49" s="993"/>
      <c r="DPG49" s="993"/>
      <c r="DPH49" s="993"/>
      <c r="DPI49" s="993"/>
      <c r="DPJ49" s="993"/>
      <c r="DPK49" s="993"/>
      <c r="DPL49" s="993"/>
      <c r="DPM49" s="993"/>
      <c r="DPN49" s="993"/>
      <c r="DPO49" s="993"/>
      <c r="DPP49" s="993"/>
      <c r="DPQ49" s="993"/>
      <c r="DPR49" s="993"/>
      <c r="DPS49" s="993"/>
      <c r="DPT49" s="993"/>
      <c r="DPU49" s="993"/>
      <c r="DPV49" s="993"/>
      <c r="DPW49" s="993"/>
      <c r="DPX49" s="993"/>
      <c r="DPY49" s="993"/>
      <c r="DPZ49" s="993"/>
      <c r="DQA49" s="993"/>
      <c r="DQB49" s="993"/>
      <c r="DQC49" s="993"/>
      <c r="DQD49" s="993"/>
      <c r="DQE49" s="993"/>
      <c r="DQF49" s="993"/>
      <c r="DQG49" s="993"/>
      <c r="DQH49" s="993"/>
      <c r="DQI49" s="993"/>
      <c r="DQJ49" s="993"/>
      <c r="DQK49" s="993"/>
      <c r="DQL49" s="993"/>
      <c r="DQM49" s="993"/>
      <c r="DQN49" s="993"/>
      <c r="DQO49" s="993"/>
      <c r="DQP49" s="993"/>
      <c r="DQQ49" s="993"/>
      <c r="DQR49" s="993"/>
      <c r="DQS49" s="993"/>
      <c r="DQT49" s="993"/>
      <c r="DQU49" s="993"/>
      <c r="DQV49" s="993"/>
      <c r="DQW49" s="993"/>
      <c r="DQX49" s="993"/>
      <c r="DQY49" s="993"/>
      <c r="DQZ49" s="993"/>
      <c r="DRA49" s="993"/>
      <c r="DRB49" s="993"/>
      <c r="DRC49" s="993"/>
      <c r="DRD49" s="993"/>
      <c r="DRE49" s="993"/>
      <c r="DRF49" s="993"/>
      <c r="DRG49" s="993"/>
      <c r="DRH49" s="993"/>
      <c r="DRI49" s="993"/>
      <c r="DRJ49" s="993"/>
      <c r="DRK49" s="993"/>
      <c r="DRL49" s="993"/>
      <c r="DRM49" s="993"/>
      <c r="DRN49" s="993"/>
      <c r="DRO49" s="993"/>
      <c r="DRP49" s="993"/>
      <c r="DRQ49" s="993"/>
      <c r="DRR49" s="993"/>
      <c r="DRS49" s="993"/>
      <c r="DRT49" s="993"/>
      <c r="DRU49" s="993"/>
      <c r="DRV49" s="993"/>
      <c r="DRW49" s="993"/>
      <c r="DRX49" s="993"/>
      <c r="DRY49" s="993"/>
      <c r="DRZ49" s="993"/>
      <c r="DSA49" s="993"/>
      <c r="DSB49" s="993"/>
      <c r="DSC49" s="993"/>
      <c r="DSD49" s="993"/>
      <c r="DSE49" s="993"/>
      <c r="DSF49" s="993"/>
      <c r="DSG49" s="993"/>
      <c r="DSH49" s="993"/>
      <c r="DSI49" s="993"/>
      <c r="DSJ49" s="993"/>
      <c r="DSK49" s="993"/>
      <c r="DSL49" s="993"/>
      <c r="DSM49" s="993"/>
      <c r="DSN49" s="993"/>
      <c r="DSO49" s="993"/>
      <c r="DSP49" s="993"/>
      <c r="DSQ49" s="993"/>
      <c r="DSR49" s="993"/>
      <c r="DSS49" s="993"/>
      <c r="DST49" s="993"/>
      <c r="DSU49" s="993"/>
      <c r="DSV49" s="993"/>
      <c r="DSW49" s="993"/>
      <c r="DSX49" s="993"/>
      <c r="DSY49" s="993"/>
      <c r="DSZ49" s="993"/>
      <c r="DTA49" s="993"/>
      <c r="DTB49" s="993"/>
      <c r="DTC49" s="993"/>
      <c r="DTD49" s="993"/>
      <c r="DTE49" s="993"/>
      <c r="DTF49" s="993"/>
      <c r="DTG49" s="993"/>
      <c r="DTH49" s="993"/>
      <c r="DTI49" s="993"/>
      <c r="DTJ49" s="993"/>
      <c r="DTK49" s="993"/>
      <c r="DTL49" s="993"/>
      <c r="DTM49" s="993"/>
      <c r="DTN49" s="993"/>
      <c r="DTO49" s="993"/>
      <c r="DTP49" s="993"/>
      <c r="DTQ49" s="993"/>
      <c r="DTR49" s="993"/>
      <c r="DTS49" s="993"/>
      <c r="DTT49" s="993"/>
      <c r="DTU49" s="993"/>
      <c r="DTV49" s="993"/>
      <c r="DTW49" s="993"/>
      <c r="DTX49" s="993"/>
      <c r="DTY49" s="993"/>
      <c r="DTZ49" s="993"/>
      <c r="DUA49" s="993"/>
      <c r="DUB49" s="993"/>
      <c r="DUC49" s="993"/>
      <c r="DUD49" s="993"/>
      <c r="DUE49" s="993"/>
      <c r="DUF49" s="993"/>
      <c r="DUG49" s="993"/>
      <c r="DUH49" s="993"/>
      <c r="DUI49" s="993"/>
      <c r="DUJ49" s="993"/>
      <c r="DUK49" s="993"/>
      <c r="DUL49" s="993"/>
      <c r="DUM49" s="993"/>
      <c r="DUN49" s="993"/>
      <c r="DUO49" s="993"/>
      <c r="DUP49" s="993"/>
      <c r="DUQ49" s="993"/>
      <c r="DUR49" s="993"/>
      <c r="DUS49" s="993"/>
      <c r="DUT49" s="993"/>
      <c r="DUU49" s="993"/>
      <c r="DUV49" s="993"/>
      <c r="DUW49" s="993"/>
      <c r="DUX49" s="993"/>
      <c r="DUY49" s="993"/>
      <c r="DUZ49" s="993"/>
      <c r="DVA49" s="993"/>
      <c r="DVB49" s="993"/>
      <c r="DVC49" s="993"/>
      <c r="DVD49" s="993"/>
      <c r="DVE49" s="993"/>
      <c r="DVF49" s="993"/>
      <c r="DVG49" s="993"/>
      <c r="DVH49" s="993"/>
      <c r="DVI49" s="993"/>
      <c r="DVJ49" s="993"/>
      <c r="DVK49" s="993"/>
      <c r="DVL49" s="993"/>
      <c r="DVM49" s="993"/>
      <c r="DVN49" s="993"/>
      <c r="DVO49" s="993"/>
      <c r="DVP49" s="993"/>
      <c r="DVQ49" s="993"/>
      <c r="DVR49" s="993"/>
      <c r="DVS49" s="993"/>
      <c r="DVT49" s="993"/>
      <c r="DVU49" s="993"/>
      <c r="DVV49" s="993"/>
      <c r="DVW49" s="993"/>
      <c r="DVX49" s="993"/>
      <c r="DVY49" s="993"/>
      <c r="DVZ49" s="993"/>
      <c r="DWA49" s="993"/>
      <c r="DWB49" s="993"/>
      <c r="DWC49" s="993"/>
      <c r="DWD49" s="993"/>
      <c r="DWE49" s="993"/>
      <c r="DWF49" s="993"/>
      <c r="DWG49" s="993"/>
      <c r="DWH49" s="993"/>
      <c r="DWI49" s="993"/>
      <c r="DWJ49" s="993"/>
      <c r="DWK49" s="993"/>
      <c r="DWL49" s="993"/>
      <c r="DWM49" s="993"/>
      <c r="DWN49" s="993"/>
      <c r="DWO49" s="993"/>
      <c r="DWP49" s="993"/>
      <c r="DWQ49" s="993"/>
      <c r="DWR49" s="993"/>
      <c r="DWS49" s="993"/>
      <c r="DWT49" s="993"/>
      <c r="DWU49" s="993"/>
      <c r="DWV49" s="993"/>
      <c r="DWW49" s="993"/>
      <c r="DWX49" s="993"/>
      <c r="DWY49" s="993"/>
      <c r="DWZ49" s="993"/>
      <c r="DXA49" s="993"/>
      <c r="DXB49" s="993"/>
      <c r="DXC49" s="993"/>
      <c r="DXD49" s="993"/>
      <c r="DXE49" s="993"/>
      <c r="DXF49" s="993"/>
      <c r="DXG49" s="993"/>
      <c r="DXH49" s="993"/>
      <c r="DXI49" s="993"/>
      <c r="DXJ49" s="993"/>
      <c r="DXK49" s="993"/>
      <c r="DXL49" s="993"/>
      <c r="DXM49" s="993"/>
      <c r="DXN49" s="993"/>
      <c r="DXO49" s="993"/>
      <c r="DXP49" s="993"/>
      <c r="DXQ49" s="993"/>
      <c r="DXR49" s="993"/>
      <c r="DXS49" s="993"/>
      <c r="DXT49" s="993"/>
      <c r="DXU49" s="993"/>
      <c r="DXV49" s="993"/>
      <c r="DXW49" s="993"/>
      <c r="DXX49" s="993"/>
      <c r="DXY49" s="993"/>
      <c r="DXZ49" s="993"/>
      <c r="DYA49" s="993"/>
      <c r="DYB49" s="993"/>
      <c r="DYC49" s="993"/>
      <c r="DYD49" s="993"/>
      <c r="DYE49" s="993"/>
      <c r="DYF49" s="993"/>
      <c r="DYG49" s="993"/>
      <c r="DYH49" s="993"/>
      <c r="DYI49" s="993"/>
      <c r="DYJ49" s="993"/>
      <c r="DYK49" s="993"/>
      <c r="DYL49" s="993"/>
      <c r="DYM49" s="993"/>
      <c r="DYN49" s="993"/>
      <c r="DYO49" s="993"/>
      <c r="DYP49" s="993"/>
      <c r="DYQ49" s="993"/>
      <c r="DYR49" s="993"/>
      <c r="DYS49" s="993"/>
      <c r="DYT49" s="993"/>
      <c r="DYU49" s="993"/>
      <c r="DYV49" s="993"/>
      <c r="DYW49" s="993"/>
      <c r="DYX49" s="993"/>
      <c r="DYY49" s="993"/>
      <c r="DYZ49" s="993"/>
      <c r="DZA49" s="993"/>
      <c r="DZB49" s="993"/>
      <c r="DZC49" s="993"/>
      <c r="DZD49" s="993"/>
      <c r="DZE49" s="993"/>
      <c r="DZF49" s="993"/>
      <c r="DZG49" s="993"/>
      <c r="DZH49" s="993"/>
      <c r="DZI49" s="993"/>
      <c r="DZJ49" s="993"/>
      <c r="DZK49" s="993"/>
      <c r="DZL49" s="993"/>
      <c r="DZM49" s="993"/>
      <c r="DZN49" s="993"/>
      <c r="DZO49" s="993"/>
      <c r="DZP49" s="993"/>
      <c r="DZQ49" s="993"/>
      <c r="DZR49" s="993"/>
      <c r="DZS49" s="993"/>
      <c r="DZT49" s="993"/>
      <c r="DZU49" s="993"/>
      <c r="DZV49" s="993"/>
      <c r="DZW49" s="993"/>
      <c r="DZX49" s="993"/>
      <c r="DZY49" s="993"/>
      <c r="DZZ49" s="993"/>
      <c r="EAA49" s="993"/>
      <c r="EAB49" s="993"/>
      <c r="EAC49" s="993"/>
      <c r="EAD49" s="993"/>
      <c r="EAE49" s="993"/>
      <c r="EAF49" s="993"/>
      <c r="EAG49" s="993"/>
      <c r="EAH49" s="993"/>
      <c r="EAI49" s="993"/>
      <c r="EAJ49" s="993"/>
      <c r="EAK49" s="993"/>
      <c r="EAL49" s="993"/>
      <c r="EAM49" s="993"/>
      <c r="EAN49" s="993"/>
      <c r="EAO49" s="993"/>
      <c r="EAP49" s="993"/>
      <c r="EAQ49" s="993"/>
      <c r="EAR49" s="993"/>
      <c r="EAS49" s="993"/>
      <c r="EAT49" s="993"/>
      <c r="EAU49" s="993"/>
      <c r="EAV49" s="993"/>
      <c r="EAW49" s="993"/>
      <c r="EAX49" s="993"/>
      <c r="EAY49" s="993"/>
      <c r="EAZ49" s="993"/>
      <c r="EBA49" s="993"/>
      <c r="EBB49" s="993"/>
      <c r="EBC49" s="993"/>
      <c r="EBD49" s="993"/>
      <c r="EBE49" s="993"/>
      <c r="EBF49" s="993"/>
      <c r="EBG49" s="993"/>
      <c r="EBH49" s="993"/>
      <c r="EBI49" s="993"/>
      <c r="EBJ49" s="993"/>
      <c r="EBK49" s="993"/>
      <c r="EBL49" s="993"/>
      <c r="EBM49" s="993"/>
      <c r="EBN49" s="993"/>
      <c r="EBO49" s="993"/>
      <c r="EBP49" s="993"/>
      <c r="EBQ49" s="993"/>
      <c r="EBR49" s="993"/>
      <c r="EBS49" s="993"/>
      <c r="EBT49" s="993"/>
      <c r="EBU49" s="993"/>
      <c r="EBV49" s="993"/>
      <c r="EBW49" s="993"/>
      <c r="EBX49" s="993"/>
      <c r="EBY49" s="993"/>
      <c r="EBZ49" s="993"/>
      <c r="ECA49" s="993"/>
      <c r="ECB49" s="993"/>
      <c r="ECC49" s="993"/>
      <c r="ECD49" s="993"/>
      <c r="ECE49" s="993"/>
      <c r="ECF49" s="993"/>
      <c r="ECG49" s="993"/>
      <c r="ECH49" s="993"/>
      <c r="ECI49" s="993"/>
      <c r="ECJ49" s="993"/>
      <c r="ECK49" s="993"/>
      <c r="ECL49" s="993"/>
      <c r="ECM49" s="993"/>
      <c r="ECN49" s="993"/>
      <c r="ECO49" s="993"/>
      <c r="ECP49" s="993"/>
      <c r="ECQ49" s="993"/>
      <c r="ECR49" s="993"/>
      <c r="ECS49" s="993"/>
      <c r="ECT49" s="993"/>
      <c r="ECU49" s="993"/>
      <c r="ECV49" s="993"/>
      <c r="ECW49" s="993"/>
      <c r="ECX49" s="993"/>
      <c r="ECY49" s="993"/>
      <c r="ECZ49" s="993"/>
      <c r="EDA49" s="993"/>
      <c r="EDB49" s="993"/>
      <c r="EDC49" s="993"/>
      <c r="EDD49" s="993"/>
      <c r="EDE49" s="993"/>
      <c r="EDF49" s="993"/>
      <c r="EDG49" s="993"/>
      <c r="EDH49" s="993"/>
      <c r="EDI49" s="993"/>
      <c r="EDJ49" s="993"/>
      <c r="EDK49" s="993"/>
      <c r="EDL49" s="993"/>
      <c r="EDM49" s="993"/>
      <c r="EDN49" s="993"/>
      <c r="EDO49" s="993"/>
      <c r="EDP49" s="993"/>
      <c r="EDQ49" s="993"/>
      <c r="EDR49" s="993"/>
      <c r="EDS49" s="993"/>
      <c r="EDT49" s="993"/>
      <c r="EDU49" s="993"/>
      <c r="EDV49" s="993"/>
      <c r="EDW49" s="993"/>
      <c r="EDX49" s="993"/>
      <c r="EDY49" s="993"/>
      <c r="EDZ49" s="993"/>
      <c r="EEA49" s="993"/>
      <c r="EEB49" s="993"/>
      <c r="EEC49" s="993"/>
      <c r="EED49" s="993"/>
      <c r="EEE49" s="993"/>
      <c r="EEF49" s="993"/>
      <c r="EEG49" s="993"/>
      <c r="EEH49" s="993"/>
      <c r="EEI49" s="993"/>
      <c r="EEJ49" s="993"/>
      <c r="EEK49" s="993"/>
      <c r="EEL49" s="993"/>
      <c r="EEM49" s="993"/>
      <c r="EEN49" s="993"/>
      <c r="EEO49" s="993"/>
      <c r="EEP49" s="993"/>
      <c r="EEQ49" s="993"/>
      <c r="EER49" s="993"/>
      <c r="EES49" s="993"/>
      <c r="EET49" s="993"/>
      <c r="EEU49" s="993"/>
      <c r="EEV49" s="993"/>
      <c r="EEW49" s="993"/>
      <c r="EEX49" s="993"/>
      <c r="EEY49" s="993"/>
      <c r="EEZ49" s="993"/>
      <c r="EFA49" s="993"/>
      <c r="EFB49" s="993"/>
      <c r="EFC49" s="993"/>
      <c r="EFD49" s="993"/>
      <c r="EFE49" s="993"/>
      <c r="EFF49" s="993"/>
      <c r="EFG49" s="993"/>
      <c r="EFH49" s="993"/>
      <c r="EFI49" s="993"/>
      <c r="EFJ49" s="993"/>
      <c r="EFK49" s="993"/>
      <c r="EFL49" s="993"/>
      <c r="EFM49" s="993"/>
      <c r="EFN49" s="993"/>
      <c r="EFO49" s="993"/>
      <c r="EFP49" s="993"/>
      <c r="EFQ49" s="993"/>
      <c r="EFR49" s="993"/>
      <c r="EFS49" s="993"/>
      <c r="EFT49" s="993"/>
      <c r="EFU49" s="993"/>
      <c r="EFV49" s="993"/>
      <c r="EFW49" s="993"/>
      <c r="EFX49" s="993"/>
      <c r="EFY49" s="993"/>
      <c r="EFZ49" s="993"/>
      <c r="EGA49" s="993"/>
      <c r="EGB49" s="993"/>
      <c r="EGC49" s="993"/>
      <c r="EGD49" s="993"/>
      <c r="EGE49" s="993"/>
      <c r="EGF49" s="993"/>
      <c r="EGG49" s="993"/>
      <c r="EGH49" s="993"/>
      <c r="EGI49" s="993"/>
      <c r="EGJ49" s="993"/>
      <c r="EGK49" s="993"/>
      <c r="EGL49" s="993"/>
      <c r="EGM49" s="993"/>
      <c r="EGN49" s="993"/>
      <c r="EGO49" s="993"/>
      <c r="EGP49" s="993"/>
      <c r="EGQ49" s="993"/>
      <c r="EGR49" s="993"/>
      <c r="EGS49" s="993"/>
      <c r="EGT49" s="993"/>
      <c r="EGU49" s="993"/>
      <c r="EGV49" s="993"/>
      <c r="EGW49" s="993"/>
      <c r="EGX49" s="993"/>
      <c r="EGY49" s="993"/>
      <c r="EGZ49" s="993"/>
      <c r="EHA49" s="993"/>
      <c r="EHB49" s="993"/>
      <c r="EHC49" s="993"/>
      <c r="EHD49" s="993"/>
      <c r="EHE49" s="993"/>
      <c r="EHF49" s="993"/>
      <c r="EHG49" s="993"/>
      <c r="EHH49" s="993"/>
      <c r="EHI49" s="993"/>
      <c r="EHJ49" s="993"/>
      <c r="EHK49" s="993"/>
      <c r="EHL49" s="993"/>
      <c r="EHM49" s="993"/>
      <c r="EHN49" s="993"/>
      <c r="EHO49" s="993"/>
      <c r="EHP49" s="993"/>
      <c r="EHQ49" s="993"/>
      <c r="EHR49" s="993"/>
      <c r="EHS49" s="993"/>
      <c r="EHT49" s="993"/>
      <c r="EHU49" s="993"/>
      <c r="EHV49" s="993"/>
      <c r="EHW49" s="993"/>
      <c r="EHX49" s="993"/>
      <c r="EHY49" s="993"/>
      <c r="EHZ49" s="993"/>
      <c r="EIA49" s="993"/>
      <c r="EIB49" s="993"/>
      <c r="EIC49" s="993"/>
      <c r="EID49" s="993"/>
      <c r="EIE49" s="993"/>
      <c r="EIF49" s="993"/>
      <c r="EIG49" s="993"/>
      <c r="EIH49" s="993"/>
      <c r="EII49" s="993"/>
      <c r="EIJ49" s="993"/>
      <c r="EIK49" s="993"/>
      <c r="EIL49" s="993"/>
      <c r="EIM49" s="993"/>
      <c r="EIN49" s="993"/>
      <c r="EIO49" s="993"/>
      <c r="EIP49" s="993"/>
      <c r="EIQ49" s="993"/>
      <c r="EIR49" s="993"/>
      <c r="EIS49" s="993"/>
      <c r="EIT49" s="993"/>
      <c r="EIU49" s="993"/>
      <c r="EIV49" s="993"/>
      <c r="EIW49" s="993"/>
      <c r="EIX49" s="993"/>
      <c r="EIY49" s="993"/>
      <c r="EIZ49" s="993"/>
      <c r="EJA49" s="993"/>
      <c r="EJB49" s="993"/>
      <c r="EJC49" s="993"/>
      <c r="EJD49" s="993"/>
      <c r="EJE49" s="993"/>
      <c r="EJF49" s="993"/>
      <c r="EJG49" s="993"/>
      <c r="EJH49" s="993"/>
      <c r="EJI49" s="993"/>
      <c r="EJJ49" s="993"/>
      <c r="EJK49" s="993"/>
      <c r="EJL49" s="993"/>
      <c r="EJM49" s="993"/>
      <c r="EJN49" s="993"/>
      <c r="EJO49" s="993"/>
      <c r="EJP49" s="993"/>
      <c r="EJQ49" s="993"/>
      <c r="EJR49" s="993"/>
      <c r="EJS49" s="993"/>
      <c r="EJT49" s="993"/>
      <c r="EJU49" s="993"/>
      <c r="EJV49" s="993"/>
      <c r="EJW49" s="993"/>
      <c r="EJX49" s="993"/>
      <c r="EJY49" s="993"/>
      <c r="EJZ49" s="993"/>
      <c r="EKA49" s="993"/>
      <c r="EKB49" s="993"/>
      <c r="EKC49" s="993"/>
      <c r="EKD49" s="993"/>
      <c r="EKE49" s="993"/>
      <c r="EKF49" s="993"/>
      <c r="EKG49" s="993"/>
      <c r="EKH49" s="993"/>
      <c r="EKI49" s="993"/>
      <c r="EKJ49" s="993"/>
      <c r="EKK49" s="993"/>
      <c r="EKL49" s="993"/>
      <c r="EKM49" s="993"/>
      <c r="EKN49" s="993"/>
      <c r="EKO49" s="993"/>
      <c r="EKP49" s="993"/>
      <c r="EKQ49" s="993"/>
      <c r="EKR49" s="993"/>
      <c r="EKS49" s="993"/>
      <c r="EKT49" s="993"/>
      <c r="EKU49" s="993"/>
      <c r="EKV49" s="993"/>
      <c r="EKW49" s="993"/>
      <c r="EKX49" s="993"/>
      <c r="EKY49" s="993"/>
      <c r="EKZ49" s="993"/>
      <c r="ELA49" s="993"/>
      <c r="ELB49" s="993"/>
      <c r="ELC49" s="993"/>
      <c r="ELD49" s="993"/>
      <c r="ELE49" s="993"/>
      <c r="ELF49" s="993"/>
      <c r="ELG49" s="993"/>
      <c r="ELH49" s="993"/>
      <c r="ELI49" s="993"/>
      <c r="ELJ49" s="993"/>
      <c r="ELK49" s="993"/>
      <c r="ELL49" s="993"/>
      <c r="ELM49" s="993"/>
      <c r="ELN49" s="993"/>
      <c r="ELO49" s="993"/>
      <c r="ELP49" s="993"/>
      <c r="ELQ49" s="993"/>
      <c r="ELR49" s="993"/>
      <c r="ELS49" s="993"/>
      <c r="ELT49" s="993"/>
      <c r="ELU49" s="993"/>
      <c r="ELV49" s="993"/>
      <c r="ELW49" s="993"/>
      <c r="ELX49" s="993"/>
      <c r="ELY49" s="993"/>
      <c r="ELZ49" s="993"/>
      <c r="EMA49" s="993"/>
      <c r="EMB49" s="993"/>
      <c r="EMC49" s="993"/>
      <c r="EMD49" s="993"/>
      <c r="EME49" s="993"/>
      <c r="EMF49" s="993"/>
      <c r="EMG49" s="993"/>
      <c r="EMH49" s="993"/>
      <c r="EMI49" s="993"/>
      <c r="EMJ49" s="993"/>
      <c r="EMK49" s="993"/>
      <c r="EML49" s="993"/>
      <c r="EMM49" s="993"/>
      <c r="EMN49" s="993"/>
      <c r="EMO49" s="993"/>
      <c r="EMP49" s="993"/>
      <c r="EMQ49" s="993"/>
      <c r="EMR49" s="993"/>
      <c r="EMS49" s="993"/>
      <c r="EMT49" s="993"/>
      <c r="EMU49" s="993"/>
      <c r="EMV49" s="993"/>
      <c r="EMW49" s="993"/>
      <c r="EMX49" s="993"/>
      <c r="EMY49" s="993"/>
      <c r="EMZ49" s="993"/>
      <c r="ENA49" s="993"/>
      <c r="ENB49" s="993"/>
      <c r="ENC49" s="993"/>
      <c r="END49" s="993"/>
      <c r="ENE49" s="993"/>
      <c r="ENF49" s="993"/>
      <c r="ENG49" s="993"/>
      <c r="ENH49" s="993"/>
      <c r="ENI49" s="993"/>
      <c r="ENJ49" s="993"/>
      <c r="ENK49" s="993"/>
      <c r="ENL49" s="993"/>
      <c r="ENM49" s="993"/>
      <c r="ENN49" s="993"/>
      <c r="ENO49" s="993"/>
      <c r="ENP49" s="993"/>
      <c r="ENQ49" s="993"/>
      <c r="ENR49" s="993"/>
      <c r="ENS49" s="993"/>
      <c r="ENT49" s="993"/>
      <c r="ENU49" s="993"/>
      <c r="ENV49" s="993"/>
      <c r="ENW49" s="993"/>
      <c r="ENX49" s="993"/>
      <c r="ENY49" s="993"/>
      <c r="ENZ49" s="993"/>
      <c r="EOA49" s="993"/>
      <c r="EOB49" s="993"/>
      <c r="EOC49" s="993"/>
      <c r="EOD49" s="993"/>
      <c r="EOE49" s="993"/>
      <c r="EOF49" s="993"/>
      <c r="EOG49" s="993"/>
      <c r="EOH49" s="993"/>
      <c r="EOI49" s="993"/>
      <c r="EOJ49" s="993"/>
      <c r="EOK49" s="993"/>
      <c r="EOL49" s="993"/>
      <c r="EOM49" s="993"/>
      <c r="EON49" s="993"/>
      <c r="EOO49" s="993"/>
      <c r="EOP49" s="993"/>
      <c r="EOQ49" s="993"/>
      <c r="EOR49" s="993"/>
      <c r="EOS49" s="993"/>
      <c r="EOT49" s="993"/>
      <c r="EOU49" s="993"/>
      <c r="EOV49" s="993"/>
      <c r="EOW49" s="993"/>
      <c r="EOX49" s="993"/>
      <c r="EOY49" s="993"/>
      <c r="EOZ49" s="993"/>
      <c r="EPA49" s="993"/>
      <c r="EPB49" s="993"/>
      <c r="EPC49" s="993"/>
      <c r="EPD49" s="993"/>
      <c r="EPE49" s="993"/>
      <c r="EPF49" s="993"/>
      <c r="EPG49" s="993"/>
      <c r="EPH49" s="993"/>
      <c r="EPI49" s="993"/>
      <c r="EPJ49" s="993"/>
      <c r="EPK49" s="993"/>
      <c r="EPL49" s="993"/>
      <c r="EPM49" s="993"/>
      <c r="EPN49" s="993"/>
      <c r="EPO49" s="993"/>
      <c r="EPP49" s="993"/>
      <c r="EPQ49" s="993"/>
      <c r="EPR49" s="993"/>
      <c r="EPS49" s="993"/>
      <c r="EPT49" s="993"/>
      <c r="EPU49" s="993"/>
      <c r="EPV49" s="993"/>
      <c r="EPW49" s="993"/>
      <c r="EPX49" s="993"/>
      <c r="EPY49" s="993"/>
      <c r="EPZ49" s="993"/>
      <c r="EQA49" s="993"/>
      <c r="EQB49" s="993"/>
      <c r="EQC49" s="993"/>
      <c r="EQD49" s="993"/>
      <c r="EQE49" s="993"/>
      <c r="EQF49" s="993"/>
      <c r="EQG49" s="993"/>
      <c r="EQH49" s="993"/>
      <c r="EQI49" s="993"/>
      <c r="EQJ49" s="993"/>
      <c r="EQK49" s="993"/>
      <c r="EQL49" s="993"/>
      <c r="EQM49" s="993"/>
      <c r="EQN49" s="993"/>
      <c r="EQO49" s="993"/>
      <c r="EQP49" s="993"/>
      <c r="EQQ49" s="993"/>
      <c r="EQR49" s="993"/>
      <c r="EQS49" s="993"/>
      <c r="EQT49" s="993"/>
      <c r="EQU49" s="993"/>
      <c r="EQV49" s="993"/>
      <c r="EQW49" s="993"/>
      <c r="EQX49" s="993"/>
      <c r="EQY49" s="993"/>
      <c r="EQZ49" s="993"/>
      <c r="ERA49" s="993"/>
      <c r="ERB49" s="993"/>
      <c r="ERC49" s="993"/>
      <c r="ERD49" s="993"/>
      <c r="ERE49" s="993"/>
      <c r="ERF49" s="993"/>
      <c r="ERG49" s="993"/>
      <c r="ERH49" s="993"/>
      <c r="ERI49" s="993"/>
      <c r="ERJ49" s="993"/>
      <c r="ERK49" s="993"/>
      <c r="ERL49" s="993"/>
      <c r="ERM49" s="993"/>
      <c r="ERN49" s="993"/>
      <c r="ERO49" s="993"/>
      <c r="ERP49" s="993"/>
      <c r="ERQ49" s="993"/>
      <c r="ERR49" s="993"/>
      <c r="ERS49" s="993"/>
      <c r="ERT49" s="993"/>
      <c r="ERU49" s="993"/>
      <c r="ERV49" s="993"/>
      <c r="ERW49" s="993"/>
      <c r="ERX49" s="993"/>
      <c r="ERY49" s="993"/>
      <c r="ERZ49" s="993"/>
      <c r="ESA49" s="993"/>
      <c r="ESB49" s="993"/>
      <c r="ESC49" s="993"/>
      <c r="ESD49" s="993"/>
      <c r="ESE49" s="993"/>
      <c r="ESF49" s="993"/>
      <c r="ESG49" s="993"/>
      <c r="ESH49" s="993"/>
      <c r="ESI49" s="993"/>
      <c r="ESJ49" s="993"/>
      <c r="ESK49" s="993"/>
      <c r="ESL49" s="993"/>
      <c r="ESM49" s="993"/>
      <c r="ESN49" s="993"/>
      <c r="ESO49" s="993"/>
      <c r="ESP49" s="993"/>
      <c r="ESQ49" s="993"/>
      <c r="ESR49" s="993"/>
      <c r="ESS49" s="993"/>
      <c r="EST49" s="993"/>
      <c r="ESU49" s="993"/>
      <c r="ESV49" s="993"/>
      <c r="ESW49" s="993"/>
      <c r="ESX49" s="993"/>
      <c r="ESY49" s="993"/>
      <c r="ESZ49" s="993"/>
      <c r="ETA49" s="993"/>
      <c r="ETB49" s="993"/>
      <c r="ETC49" s="993"/>
      <c r="ETD49" s="993"/>
      <c r="ETE49" s="993"/>
      <c r="ETF49" s="993"/>
      <c r="ETG49" s="993"/>
      <c r="ETH49" s="993"/>
      <c r="ETI49" s="993"/>
      <c r="ETJ49" s="993"/>
      <c r="ETK49" s="993"/>
      <c r="ETL49" s="993"/>
      <c r="ETM49" s="993"/>
      <c r="ETN49" s="993"/>
      <c r="ETO49" s="993"/>
      <c r="ETP49" s="993"/>
      <c r="ETQ49" s="993"/>
      <c r="ETR49" s="993"/>
      <c r="ETS49" s="993"/>
      <c r="ETT49" s="993"/>
      <c r="ETU49" s="993"/>
      <c r="ETV49" s="993"/>
      <c r="ETW49" s="993"/>
      <c r="ETX49" s="993"/>
      <c r="ETY49" s="993"/>
      <c r="ETZ49" s="993"/>
      <c r="EUA49" s="993"/>
      <c r="EUB49" s="993"/>
      <c r="EUC49" s="993"/>
      <c r="EUD49" s="993"/>
      <c r="EUE49" s="993"/>
      <c r="EUF49" s="993"/>
      <c r="EUG49" s="993"/>
      <c r="EUH49" s="993"/>
      <c r="EUI49" s="993"/>
      <c r="EUJ49" s="993"/>
      <c r="EUK49" s="993"/>
      <c r="EUL49" s="993"/>
      <c r="EUM49" s="993"/>
      <c r="EUN49" s="993"/>
      <c r="EUO49" s="993"/>
      <c r="EUP49" s="993"/>
      <c r="EUQ49" s="993"/>
      <c r="EUR49" s="993"/>
      <c r="EUS49" s="993"/>
      <c r="EUT49" s="993"/>
      <c r="EUU49" s="993"/>
      <c r="EUV49" s="993"/>
      <c r="EUW49" s="993"/>
      <c r="EUX49" s="993"/>
      <c r="EUY49" s="993"/>
      <c r="EUZ49" s="993"/>
      <c r="EVA49" s="993"/>
      <c r="EVB49" s="993"/>
      <c r="EVC49" s="993"/>
      <c r="EVD49" s="993"/>
      <c r="EVE49" s="993"/>
      <c r="EVF49" s="993"/>
      <c r="EVG49" s="993"/>
      <c r="EVH49" s="993"/>
      <c r="EVI49" s="993"/>
      <c r="EVJ49" s="993"/>
      <c r="EVK49" s="993"/>
      <c r="EVL49" s="993"/>
      <c r="EVM49" s="993"/>
      <c r="EVN49" s="993"/>
      <c r="EVO49" s="993"/>
      <c r="EVP49" s="993"/>
      <c r="EVQ49" s="993"/>
      <c r="EVR49" s="993"/>
      <c r="EVS49" s="993"/>
      <c r="EVT49" s="993"/>
      <c r="EVU49" s="993"/>
      <c r="EVV49" s="993"/>
      <c r="EVW49" s="993"/>
      <c r="EVX49" s="993"/>
      <c r="EVY49" s="993"/>
      <c r="EVZ49" s="993"/>
      <c r="EWA49" s="993"/>
      <c r="EWB49" s="993"/>
      <c r="EWC49" s="993"/>
      <c r="EWD49" s="993"/>
      <c r="EWE49" s="993"/>
      <c r="EWF49" s="993"/>
      <c r="EWG49" s="993"/>
      <c r="EWH49" s="993"/>
      <c r="EWI49" s="993"/>
      <c r="EWJ49" s="993"/>
      <c r="EWK49" s="993"/>
      <c r="EWL49" s="993"/>
      <c r="EWM49" s="993"/>
      <c r="EWN49" s="993"/>
      <c r="EWO49" s="993"/>
      <c r="EWP49" s="993"/>
      <c r="EWQ49" s="993"/>
      <c r="EWR49" s="993"/>
      <c r="EWS49" s="993"/>
      <c r="EWT49" s="993"/>
      <c r="EWU49" s="993"/>
      <c r="EWV49" s="993"/>
      <c r="EWW49" s="993"/>
      <c r="EWX49" s="993"/>
      <c r="EWY49" s="993"/>
      <c r="EWZ49" s="993"/>
      <c r="EXA49" s="993"/>
      <c r="EXB49" s="993"/>
      <c r="EXC49" s="993"/>
      <c r="EXD49" s="993"/>
      <c r="EXE49" s="993"/>
      <c r="EXF49" s="993"/>
      <c r="EXG49" s="993"/>
      <c r="EXH49" s="993"/>
      <c r="EXI49" s="993"/>
      <c r="EXJ49" s="993"/>
      <c r="EXK49" s="993"/>
      <c r="EXL49" s="993"/>
      <c r="EXM49" s="993"/>
      <c r="EXN49" s="993"/>
      <c r="EXO49" s="993"/>
      <c r="EXP49" s="993"/>
      <c r="EXQ49" s="993"/>
      <c r="EXR49" s="993"/>
      <c r="EXS49" s="993"/>
      <c r="EXT49" s="993"/>
      <c r="EXU49" s="993"/>
      <c r="EXV49" s="993"/>
      <c r="EXW49" s="993"/>
      <c r="EXX49" s="993"/>
      <c r="EXY49" s="993"/>
      <c r="EXZ49" s="993"/>
      <c r="EYA49" s="993"/>
      <c r="EYB49" s="993"/>
      <c r="EYC49" s="993"/>
      <c r="EYD49" s="993"/>
      <c r="EYE49" s="993"/>
      <c r="EYF49" s="993"/>
      <c r="EYG49" s="993"/>
      <c r="EYH49" s="993"/>
      <c r="EYI49" s="993"/>
      <c r="EYJ49" s="993"/>
      <c r="EYK49" s="993"/>
      <c r="EYL49" s="993"/>
      <c r="EYM49" s="993"/>
      <c r="EYN49" s="993"/>
      <c r="EYO49" s="993"/>
      <c r="EYP49" s="993"/>
      <c r="EYQ49" s="993"/>
      <c r="EYR49" s="993"/>
      <c r="EYS49" s="993"/>
      <c r="EYT49" s="993"/>
      <c r="EYU49" s="993"/>
      <c r="EYV49" s="993"/>
      <c r="EYW49" s="993"/>
      <c r="EYX49" s="993"/>
      <c r="EYY49" s="993"/>
      <c r="EYZ49" s="993"/>
      <c r="EZA49" s="993"/>
      <c r="EZB49" s="993"/>
      <c r="EZC49" s="993"/>
      <c r="EZD49" s="993"/>
      <c r="EZE49" s="993"/>
      <c r="EZF49" s="993"/>
      <c r="EZG49" s="993"/>
      <c r="EZH49" s="993"/>
      <c r="EZI49" s="993"/>
      <c r="EZJ49" s="993"/>
      <c r="EZK49" s="993"/>
      <c r="EZL49" s="993"/>
      <c r="EZM49" s="993"/>
      <c r="EZN49" s="993"/>
      <c r="EZO49" s="993"/>
      <c r="EZP49" s="993"/>
      <c r="EZQ49" s="993"/>
      <c r="EZR49" s="993"/>
      <c r="EZS49" s="993"/>
      <c r="EZT49" s="993"/>
      <c r="EZU49" s="993"/>
      <c r="EZV49" s="993"/>
      <c r="EZW49" s="993"/>
      <c r="EZX49" s="993"/>
      <c r="EZY49" s="993"/>
      <c r="EZZ49" s="993"/>
      <c r="FAA49" s="993"/>
      <c r="FAB49" s="993"/>
      <c r="FAC49" s="993"/>
      <c r="FAD49" s="993"/>
      <c r="FAE49" s="993"/>
      <c r="FAF49" s="993"/>
      <c r="FAG49" s="993"/>
      <c r="FAH49" s="993"/>
      <c r="FAI49" s="993"/>
      <c r="FAJ49" s="993"/>
      <c r="FAK49" s="993"/>
      <c r="FAL49" s="993"/>
      <c r="FAM49" s="993"/>
      <c r="FAN49" s="993"/>
      <c r="FAO49" s="993"/>
      <c r="FAP49" s="993"/>
      <c r="FAQ49" s="993"/>
      <c r="FAR49" s="993"/>
      <c r="FAS49" s="993"/>
      <c r="FAT49" s="993"/>
      <c r="FAU49" s="993"/>
      <c r="FAV49" s="993"/>
      <c r="FAW49" s="993"/>
      <c r="FAX49" s="993"/>
      <c r="FAY49" s="993"/>
      <c r="FAZ49" s="993"/>
      <c r="FBA49" s="993"/>
      <c r="FBB49" s="993"/>
      <c r="FBC49" s="993"/>
      <c r="FBD49" s="993"/>
      <c r="FBE49" s="993"/>
      <c r="FBF49" s="993"/>
      <c r="FBG49" s="993"/>
      <c r="FBH49" s="993"/>
      <c r="FBI49" s="993"/>
      <c r="FBJ49" s="993"/>
      <c r="FBK49" s="993"/>
      <c r="FBL49" s="993"/>
      <c r="FBM49" s="993"/>
      <c r="FBN49" s="993"/>
      <c r="FBO49" s="993"/>
      <c r="FBP49" s="993"/>
      <c r="FBQ49" s="993"/>
      <c r="FBR49" s="993"/>
      <c r="FBS49" s="993"/>
      <c r="FBT49" s="993"/>
      <c r="FBU49" s="993"/>
      <c r="FBV49" s="993"/>
      <c r="FBW49" s="993"/>
      <c r="FBX49" s="993"/>
      <c r="FBY49" s="993"/>
      <c r="FBZ49" s="993"/>
      <c r="FCA49" s="993"/>
      <c r="FCB49" s="993"/>
      <c r="FCC49" s="993"/>
      <c r="FCD49" s="993"/>
      <c r="FCE49" s="993"/>
      <c r="FCF49" s="993"/>
      <c r="FCG49" s="993"/>
      <c r="FCH49" s="993"/>
      <c r="FCI49" s="993"/>
      <c r="FCJ49" s="993"/>
      <c r="FCK49" s="993"/>
      <c r="FCL49" s="993"/>
      <c r="FCM49" s="993"/>
      <c r="FCN49" s="993"/>
      <c r="FCO49" s="993"/>
      <c r="FCP49" s="993"/>
      <c r="FCQ49" s="993"/>
      <c r="FCR49" s="993"/>
      <c r="FCS49" s="993"/>
      <c r="FCT49" s="993"/>
      <c r="FCU49" s="993"/>
      <c r="FCV49" s="993"/>
      <c r="FCW49" s="993"/>
      <c r="FCX49" s="993"/>
      <c r="FCY49" s="993"/>
      <c r="FCZ49" s="993"/>
      <c r="FDA49" s="993"/>
      <c r="FDB49" s="993"/>
      <c r="FDC49" s="993"/>
      <c r="FDD49" s="993"/>
      <c r="FDE49" s="993"/>
      <c r="FDF49" s="993"/>
      <c r="FDG49" s="993"/>
      <c r="FDH49" s="993"/>
      <c r="FDI49" s="993"/>
      <c r="FDJ49" s="993"/>
      <c r="FDK49" s="993"/>
      <c r="FDL49" s="993"/>
      <c r="FDM49" s="993"/>
      <c r="FDN49" s="993"/>
      <c r="FDO49" s="993"/>
      <c r="FDP49" s="993"/>
      <c r="FDQ49" s="993"/>
      <c r="FDR49" s="993"/>
      <c r="FDS49" s="993"/>
      <c r="FDT49" s="993"/>
      <c r="FDU49" s="993"/>
      <c r="FDV49" s="993"/>
      <c r="FDW49" s="993"/>
      <c r="FDX49" s="993"/>
      <c r="FDY49" s="993"/>
      <c r="FDZ49" s="993"/>
      <c r="FEA49" s="993"/>
      <c r="FEB49" s="993"/>
      <c r="FEC49" s="993"/>
      <c r="FED49" s="993"/>
      <c r="FEE49" s="993"/>
      <c r="FEF49" s="993"/>
      <c r="FEG49" s="993"/>
      <c r="FEH49" s="993"/>
      <c r="FEI49" s="993"/>
      <c r="FEJ49" s="993"/>
      <c r="FEK49" s="993"/>
      <c r="FEL49" s="993"/>
      <c r="FEM49" s="993"/>
      <c r="FEN49" s="993"/>
      <c r="FEO49" s="993"/>
      <c r="FEP49" s="993"/>
      <c r="FEQ49" s="993"/>
      <c r="FER49" s="993"/>
      <c r="FES49" s="993"/>
      <c r="FET49" s="993"/>
      <c r="FEU49" s="993"/>
      <c r="FEV49" s="993"/>
      <c r="FEW49" s="993"/>
      <c r="FEX49" s="993"/>
      <c r="FEY49" s="993"/>
      <c r="FEZ49" s="993"/>
      <c r="FFA49" s="993"/>
      <c r="FFB49" s="993"/>
      <c r="FFC49" s="993"/>
      <c r="FFD49" s="993"/>
      <c r="FFE49" s="993"/>
      <c r="FFF49" s="993"/>
      <c r="FFG49" s="993"/>
      <c r="FFH49" s="993"/>
      <c r="FFI49" s="993"/>
      <c r="FFJ49" s="993"/>
      <c r="FFK49" s="993"/>
      <c r="FFL49" s="993"/>
      <c r="FFM49" s="993"/>
      <c r="FFN49" s="993"/>
      <c r="FFO49" s="993"/>
      <c r="FFP49" s="993"/>
      <c r="FFQ49" s="993"/>
      <c r="FFR49" s="993"/>
      <c r="FFS49" s="993"/>
      <c r="FFT49" s="993"/>
      <c r="FFU49" s="993"/>
      <c r="FFV49" s="993"/>
      <c r="FFW49" s="993"/>
      <c r="FFX49" s="993"/>
      <c r="FFY49" s="993"/>
      <c r="FFZ49" s="993"/>
      <c r="FGA49" s="993"/>
      <c r="FGB49" s="993"/>
      <c r="FGC49" s="993"/>
      <c r="FGD49" s="993"/>
      <c r="FGE49" s="993"/>
      <c r="FGF49" s="993"/>
      <c r="FGG49" s="993"/>
      <c r="FGH49" s="993"/>
      <c r="FGI49" s="993"/>
      <c r="FGJ49" s="993"/>
      <c r="FGK49" s="993"/>
      <c r="FGL49" s="993"/>
      <c r="FGM49" s="993"/>
      <c r="FGN49" s="993"/>
      <c r="FGO49" s="993"/>
      <c r="FGP49" s="993"/>
      <c r="FGQ49" s="993"/>
      <c r="FGR49" s="993"/>
      <c r="FGS49" s="993"/>
      <c r="FGT49" s="993"/>
      <c r="FGU49" s="993"/>
      <c r="FGV49" s="993"/>
      <c r="FGW49" s="993"/>
      <c r="FGX49" s="993"/>
      <c r="FGY49" s="993"/>
      <c r="FGZ49" s="993"/>
      <c r="FHA49" s="993"/>
      <c r="FHB49" s="993"/>
      <c r="FHC49" s="993"/>
      <c r="FHD49" s="993"/>
      <c r="FHE49" s="993"/>
      <c r="FHF49" s="993"/>
      <c r="FHG49" s="993"/>
      <c r="FHH49" s="993"/>
      <c r="FHI49" s="993"/>
      <c r="FHJ49" s="993"/>
      <c r="FHK49" s="993"/>
      <c r="FHL49" s="993"/>
      <c r="FHM49" s="993"/>
      <c r="FHN49" s="993"/>
      <c r="FHO49" s="993"/>
      <c r="FHP49" s="993"/>
      <c r="FHQ49" s="993"/>
      <c r="FHR49" s="993"/>
      <c r="FHS49" s="993"/>
      <c r="FHT49" s="993"/>
      <c r="FHU49" s="993"/>
      <c r="FHV49" s="993"/>
      <c r="FHW49" s="993"/>
      <c r="FHX49" s="993"/>
      <c r="FHY49" s="993"/>
      <c r="FHZ49" s="993"/>
      <c r="FIA49" s="993"/>
      <c r="FIB49" s="993"/>
      <c r="FIC49" s="993"/>
      <c r="FID49" s="993"/>
      <c r="FIE49" s="993"/>
      <c r="FIF49" s="993"/>
      <c r="FIG49" s="993"/>
      <c r="FIH49" s="993"/>
      <c r="FII49" s="993"/>
      <c r="FIJ49" s="993"/>
      <c r="FIK49" s="993"/>
      <c r="FIL49" s="993"/>
      <c r="FIM49" s="993"/>
      <c r="FIN49" s="993"/>
      <c r="FIO49" s="993"/>
      <c r="FIP49" s="993"/>
      <c r="FIQ49" s="993"/>
      <c r="FIR49" s="993"/>
      <c r="FIS49" s="993"/>
      <c r="FIT49" s="993"/>
      <c r="FIU49" s="993"/>
      <c r="FIV49" s="993"/>
      <c r="FIW49" s="993"/>
      <c r="FIX49" s="993"/>
      <c r="FIY49" s="993"/>
      <c r="FIZ49" s="993"/>
      <c r="FJA49" s="993"/>
      <c r="FJB49" s="993"/>
      <c r="FJC49" s="993"/>
      <c r="FJD49" s="993"/>
      <c r="FJE49" s="993"/>
      <c r="FJF49" s="993"/>
      <c r="FJG49" s="993"/>
      <c r="FJH49" s="993"/>
      <c r="FJI49" s="993"/>
      <c r="FJJ49" s="993"/>
      <c r="FJK49" s="993"/>
      <c r="FJL49" s="993"/>
      <c r="FJM49" s="993"/>
      <c r="FJN49" s="993"/>
      <c r="FJO49" s="993"/>
      <c r="FJP49" s="993"/>
      <c r="FJQ49" s="993"/>
      <c r="FJR49" s="993"/>
      <c r="FJS49" s="993"/>
      <c r="FJT49" s="993"/>
      <c r="FJU49" s="993"/>
      <c r="FJV49" s="993"/>
      <c r="FJW49" s="993"/>
      <c r="FJX49" s="993"/>
      <c r="FJY49" s="993"/>
      <c r="FJZ49" s="993"/>
      <c r="FKA49" s="993"/>
      <c r="FKB49" s="993"/>
      <c r="FKC49" s="993"/>
      <c r="FKD49" s="993"/>
      <c r="FKE49" s="993"/>
      <c r="FKF49" s="993"/>
      <c r="FKG49" s="993"/>
      <c r="FKH49" s="993"/>
      <c r="FKI49" s="993"/>
      <c r="FKJ49" s="993"/>
      <c r="FKK49" s="993"/>
      <c r="FKL49" s="993"/>
      <c r="FKM49" s="993"/>
      <c r="FKN49" s="993"/>
      <c r="FKO49" s="993"/>
      <c r="FKP49" s="993"/>
      <c r="FKQ49" s="993"/>
      <c r="FKR49" s="993"/>
      <c r="FKS49" s="993"/>
      <c r="FKT49" s="993"/>
      <c r="FKU49" s="993"/>
      <c r="FKV49" s="993"/>
      <c r="FKW49" s="993"/>
      <c r="FKX49" s="993"/>
      <c r="FKY49" s="993"/>
      <c r="FKZ49" s="993"/>
      <c r="FLA49" s="993"/>
      <c r="FLB49" s="993"/>
      <c r="FLC49" s="993"/>
      <c r="FLD49" s="993"/>
      <c r="FLE49" s="993"/>
      <c r="FLF49" s="993"/>
      <c r="FLG49" s="993"/>
      <c r="FLH49" s="993"/>
      <c r="FLI49" s="993"/>
      <c r="FLJ49" s="993"/>
      <c r="FLK49" s="993"/>
      <c r="FLL49" s="993"/>
      <c r="FLM49" s="993"/>
      <c r="FLN49" s="993"/>
      <c r="FLO49" s="993"/>
      <c r="FLP49" s="993"/>
      <c r="FLQ49" s="993"/>
      <c r="FLR49" s="993"/>
      <c r="FLS49" s="993"/>
      <c r="FLT49" s="993"/>
      <c r="FLU49" s="993"/>
      <c r="FLV49" s="993"/>
      <c r="FLW49" s="993"/>
      <c r="FLX49" s="993"/>
      <c r="FLY49" s="993"/>
      <c r="FLZ49" s="993"/>
      <c r="FMA49" s="993"/>
      <c r="FMB49" s="993"/>
      <c r="FMC49" s="993"/>
      <c r="FMD49" s="993"/>
      <c r="FME49" s="993"/>
      <c r="FMF49" s="993"/>
      <c r="FMG49" s="993"/>
      <c r="FMH49" s="993"/>
      <c r="FMI49" s="993"/>
      <c r="FMJ49" s="993"/>
      <c r="FMK49" s="993"/>
      <c r="FML49" s="993"/>
      <c r="FMM49" s="993"/>
      <c r="FMN49" s="993"/>
      <c r="FMO49" s="993"/>
      <c r="FMP49" s="993"/>
      <c r="FMQ49" s="993"/>
      <c r="FMR49" s="993"/>
      <c r="FMS49" s="993"/>
      <c r="FMT49" s="993"/>
      <c r="FMU49" s="993"/>
      <c r="FMV49" s="993"/>
      <c r="FMW49" s="993"/>
      <c r="FMX49" s="993"/>
      <c r="FMY49" s="993"/>
      <c r="FMZ49" s="993"/>
      <c r="FNA49" s="993"/>
      <c r="FNB49" s="993"/>
      <c r="FNC49" s="993"/>
      <c r="FND49" s="993"/>
      <c r="FNE49" s="993"/>
      <c r="FNF49" s="993"/>
      <c r="FNG49" s="993"/>
      <c r="FNH49" s="993"/>
      <c r="FNI49" s="993"/>
      <c r="FNJ49" s="993"/>
      <c r="FNK49" s="993"/>
      <c r="FNL49" s="993"/>
      <c r="FNM49" s="993"/>
      <c r="FNN49" s="993"/>
      <c r="FNO49" s="993"/>
      <c r="FNP49" s="993"/>
      <c r="FNQ49" s="993"/>
      <c r="FNR49" s="993"/>
      <c r="FNS49" s="993"/>
      <c r="FNT49" s="993"/>
      <c r="FNU49" s="993"/>
      <c r="FNV49" s="993"/>
      <c r="FNW49" s="993"/>
      <c r="FNX49" s="993"/>
      <c r="FNY49" s="993"/>
      <c r="FNZ49" s="993"/>
      <c r="FOA49" s="993"/>
      <c r="FOB49" s="993"/>
      <c r="FOC49" s="993"/>
      <c r="FOD49" s="993"/>
      <c r="FOE49" s="993"/>
      <c r="FOF49" s="993"/>
      <c r="FOG49" s="993"/>
      <c r="FOH49" s="993"/>
      <c r="FOI49" s="993"/>
      <c r="FOJ49" s="993"/>
      <c r="FOK49" s="993"/>
      <c r="FOL49" s="993"/>
      <c r="FOM49" s="993"/>
      <c r="FON49" s="993"/>
      <c r="FOO49" s="993"/>
      <c r="FOP49" s="993"/>
      <c r="FOQ49" s="993"/>
      <c r="FOR49" s="993"/>
      <c r="FOS49" s="993"/>
      <c r="FOT49" s="993"/>
      <c r="FOU49" s="993"/>
      <c r="FOV49" s="993"/>
      <c r="FOW49" s="993"/>
      <c r="FOX49" s="993"/>
      <c r="FOY49" s="993"/>
      <c r="FOZ49" s="993"/>
      <c r="FPA49" s="993"/>
      <c r="FPB49" s="993"/>
      <c r="FPC49" s="993"/>
      <c r="FPD49" s="993"/>
      <c r="FPE49" s="993"/>
      <c r="FPF49" s="993"/>
      <c r="FPG49" s="993"/>
      <c r="FPH49" s="993"/>
      <c r="FPI49" s="993"/>
      <c r="FPJ49" s="993"/>
      <c r="FPK49" s="993"/>
      <c r="FPL49" s="993"/>
      <c r="FPM49" s="993"/>
      <c r="FPN49" s="993"/>
      <c r="FPO49" s="993"/>
      <c r="FPP49" s="993"/>
      <c r="FPQ49" s="993"/>
      <c r="FPR49" s="993"/>
      <c r="FPS49" s="993"/>
      <c r="FPT49" s="993"/>
      <c r="FPU49" s="993"/>
      <c r="FPV49" s="993"/>
      <c r="FPW49" s="993"/>
      <c r="FPX49" s="993"/>
      <c r="FPY49" s="993"/>
      <c r="FPZ49" s="993"/>
      <c r="FQA49" s="993"/>
      <c r="FQB49" s="993"/>
      <c r="FQC49" s="993"/>
      <c r="FQD49" s="993"/>
      <c r="FQE49" s="993"/>
      <c r="FQF49" s="993"/>
      <c r="FQG49" s="993"/>
      <c r="FQH49" s="993"/>
      <c r="FQI49" s="993"/>
      <c r="FQJ49" s="993"/>
      <c r="FQK49" s="993"/>
      <c r="FQL49" s="993"/>
      <c r="FQM49" s="993"/>
      <c r="FQN49" s="993"/>
      <c r="FQO49" s="993"/>
      <c r="FQP49" s="993"/>
      <c r="FQQ49" s="993"/>
      <c r="FQR49" s="993"/>
      <c r="FQS49" s="993"/>
      <c r="FQT49" s="993"/>
      <c r="FQU49" s="993"/>
      <c r="FQV49" s="993"/>
      <c r="FQW49" s="993"/>
      <c r="FQX49" s="993"/>
      <c r="FQY49" s="993"/>
      <c r="FQZ49" s="993"/>
      <c r="FRA49" s="993"/>
      <c r="FRB49" s="993"/>
      <c r="FRC49" s="993"/>
      <c r="FRD49" s="993"/>
      <c r="FRE49" s="993"/>
      <c r="FRF49" s="993"/>
      <c r="FRG49" s="993"/>
      <c r="FRH49" s="993"/>
      <c r="FRI49" s="993"/>
      <c r="FRJ49" s="993"/>
      <c r="FRK49" s="993"/>
      <c r="FRL49" s="993"/>
      <c r="FRM49" s="993"/>
      <c r="FRN49" s="993"/>
      <c r="FRO49" s="993"/>
      <c r="FRP49" s="993"/>
      <c r="FRQ49" s="993"/>
      <c r="FRR49" s="993"/>
      <c r="FRS49" s="993"/>
      <c r="FRT49" s="993"/>
      <c r="FRU49" s="993"/>
      <c r="FRV49" s="993"/>
      <c r="FRW49" s="993"/>
      <c r="FRX49" s="993"/>
      <c r="FRY49" s="993"/>
      <c r="FRZ49" s="993"/>
      <c r="FSA49" s="993"/>
      <c r="FSB49" s="993"/>
      <c r="FSC49" s="993"/>
      <c r="FSD49" s="993"/>
      <c r="FSE49" s="993"/>
      <c r="FSF49" s="993"/>
      <c r="FSG49" s="993"/>
      <c r="FSH49" s="993"/>
      <c r="FSI49" s="993"/>
      <c r="FSJ49" s="993"/>
      <c r="FSK49" s="993"/>
      <c r="FSL49" s="993"/>
      <c r="FSM49" s="993"/>
      <c r="FSN49" s="993"/>
      <c r="FSO49" s="993"/>
      <c r="FSP49" s="993"/>
      <c r="FSQ49" s="993"/>
      <c r="FSR49" s="993"/>
      <c r="FSS49" s="993"/>
      <c r="FST49" s="993"/>
      <c r="FSU49" s="993"/>
      <c r="FSV49" s="993"/>
      <c r="FSW49" s="993"/>
      <c r="FSX49" s="993"/>
      <c r="FSY49" s="993"/>
      <c r="FSZ49" s="993"/>
      <c r="FTA49" s="993"/>
      <c r="FTB49" s="993"/>
      <c r="FTC49" s="993"/>
      <c r="FTD49" s="993"/>
      <c r="FTE49" s="993"/>
      <c r="FTF49" s="993"/>
      <c r="FTG49" s="993"/>
      <c r="FTH49" s="993"/>
      <c r="FTI49" s="993"/>
      <c r="FTJ49" s="993"/>
      <c r="FTK49" s="993"/>
      <c r="FTL49" s="993"/>
      <c r="FTM49" s="993"/>
      <c r="FTN49" s="993"/>
      <c r="FTO49" s="993"/>
      <c r="FTP49" s="993"/>
      <c r="FTQ49" s="993"/>
      <c r="FTR49" s="993"/>
      <c r="FTS49" s="993"/>
      <c r="FTT49" s="993"/>
      <c r="FTU49" s="993"/>
      <c r="FTV49" s="993"/>
      <c r="FTW49" s="993"/>
      <c r="FTX49" s="993"/>
      <c r="FTY49" s="993"/>
      <c r="FTZ49" s="993"/>
      <c r="FUA49" s="993"/>
      <c r="FUB49" s="993"/>
      <c r="FUC49" s="993"/>
      <c r="FUD49" s="993"/>
      <c r="FUE49" s="993"/>
      <c r="FUF49" s="993"/>
      <c r="FUG49" s="993"/>
      <c r="FUH49" s="993"/>
      <c r="FUI49" s="993"/>
      <c r="FUJ49" s="993"/>
      <c r="FUK49" s="993"/>
      <c r="FUL49" s="993"/>
      <c r="FUM49" s="993"/>
      <c r="FUN49" s="993"/>
      <c r="FUO49" s="993"/>
      <c r="FUP49" s="993"/>
      <c r="FUQ49" s="993"/>
      <c r="FUR49" s="993"/>
      <c r="FUS49" s="993"/>
      <c r="FUT49" s="993"/>
      <c r="FUU49" s="993"/>
      <c r="FUV49" s="993"/>
      <c r="FUW49" s="993"/>
      <c r="FUX49" s="993"/>
      <c r="FUY49" s="993"/>
      <c r="FUZ49" s="993"/>
      <c r="FVA49" s="993"/>
      <c r="FVB49" s="993"/>
      <c r="FVC49" s="993"/>
      <c r="FVD49" s="993"/>
      <c r="FVE49" s="993"/>
      <c r="FVF49" s="993"/>
      <c r="FVG49" s="993"/>
      <c r="FVH49" s="993"/>
      <c r="FVI49" s="993"/>
      <c r="FVJ49" s="993"/>
      <c r="FVK49" s="993"/>
      <c r="FVL49" s="993"/>
      <c r="FVM49" s="993"/>
      <c r="FVN49" s="993"/>
      <c r="FVO49" s="993"/>
      <c r="FVP49" s="993"/>
      <c r="FVQ49" s="993"/>
      <c r="FVR49" s="993"/>
      <c r="FVS49" s="993"/>
      <c r="FVT49" s="993"/>
      <c r="FVU49" s="993"/>
      <c r="FVV49" s="993"/>
      <c r="FVW49" s="993"/>
      <c r="FVX49" s="993"/>
      <c r="FVY49" s="993"/>
      <c r="FVZ49" s="993"/>
      <c r="FWA49" s="993"/>
      <c r="FWB49" s="993"/>
      <c r="FWC49" s="993"/>
      <c r="FWD49" s="993"/>
      <c r="FWE49" s="993"/>
      <c r="FWF49" s="993"/>
      <c r="FWG49" s="993"/>
      <c r="FWH49" s="993"/>
      <c r="FWI49" s="993"/>
      <c r="FWJ49" s="993"/>
      <c r="FWK49" s="993"/>
      <c r="FWL49" s="993"/>
      <c r="FWM49" s="993"/>
      <c r="FWN49" s="993"/>
      <c r="FWO49" s="993"/>
      <c r="FWP49" s="993"/>
      <c r="FWQ49" s="993"/>
      <c r="FWR49" s="993"/>
      <c r="FWS49" s="993"/>
      <c r="FWT49" s="993"/>
      <c r="FWU49" s="993"/>
      <c r="FWV49" s="993"/>
      <c r="FWW49" s="993"/>
      <c r="FWX49" s="993"/>
      <c r="FWY49" s="993"/>
      <c r="FWZ49" s="993"/>
      <c r="FXA49" s="993"/>
      <c r="FXB49" s="993"/>
      <c r="FXC49" s="993"/>
      <c r="FXD49" s="993"/>
      <c r="FXE49" s="993"/>
      <c r="FXF49" s="993"/>
      <c r="FXG49" s="993"/>
      <c r="FXH49" s="993"/>
      <c r="FXI49" s="993"/>
      <c r="FXJ49" s="993"/>
      <c r="FXK49" s="993"/>
      <c r="FXL49" s="993"/>
      <c r="FXM49" s="993"/>
      <c r="FXN49" s="993"/>
      <c r="FXO49" s="993"/>
      <c r="FXP49" s="993"/>
      <c r="FXQ49" s="993"/>
      <c r="FXR49" s="993"/>
      <c r="FXS49" s="993"/>
      <c r="FXT49" s="993"/>
      <c r="FXU49" s="993"/>
      <c r="FXV49" s="993"/>
      <c r="FXW49" s="993"/>
      <c r="FXX49" s="993"/>
      <c r="FXY49" s="993"/>
      <c r="FXZ49" s="993"/>
      <c r="FYA49" s="993"/>
      <c r="FYB49" s="993"/>
      <c r="FYC49" s="993"/>
      <c r="FYD49" s="993"/>
      <c r="FYE49" s="993"/>
      <c r="FYF49" s="993"/>
      <c r="FYG49" s="993"/>
      <c r="FYH49" s="993"/>
      <c r="FYI49" s="993"/>
      <c r="FYJ49" s="993"/>
      <c r="FYK49" s="993"/>
      <c r="FYL49" s="993"/>
      <c r="FYM49" s="993"/>
      <c r="FYN49" s="993"/>
      <c r="FYO49" s="993"/>
      <c r="FYP49" s="993"/>
      <c r="FYQ49" s="993"/>
      <c r="FYR49" s="993"/>
      <c r="FYS49" s="993"/>
      <c r="FYT49" s="993"/>
      <c r="FYU49" s="993"/>
      <c r="FYV49" s="993"/>
      <c r="FYW49" s="993"/>
      <c r="FYX49" s="993"/>
      <c r="FYY49" s="993"/>
      <c r="FYZ49" s="993"/>
      <c r="FZA49" s="993"/>
      <c r="FZB49" s="993"/>
      <c r="FZC49" s="993"/>
      <c r="FZD49" s="993"/>
      <c r="FZE49" s="993"/>
      <c r="FZF49" s="993"/>
      <c r="FZG49" s="993"/>
      <c r="FZH49" s="993"/>
      <c r="FZI49" s="993"/>
      <c r="FZJ49" s="993"/>
      <c r="FZK49" s="993"/>
      <c r="FZL49" s="993"/>
      <c r="FZM49" s="993"/>
      <c r="FZN49" s="993"/>
      <c r="FZO49" s="993"/>
      <c r="FZP49" s="993"/>
      <c r="FZQ49" s="993"/>
      <c r="FZR49" s="993"/>
      <c r="FZS49" s="993"/>
      <c r="FZT49" s="993"/>
      <c r="FZU49" s="993"/>
      <c r="FZV49" s="993"/>
      <c r="FZW49" s="993"/>
      <c r="FZX49" s="993"/>
      <c r="FZY49" s="993"/>
      <c r="FZZ49" s="993"/>
      <c r="GAA49" s="993"/>
      <c r="GAB49" s="993"/>
      <c r="GAC49" s="993"/>
      <c r="GAD49" s="993"/>
      <c r="GAE49" s="993"/>
      <c r="GAF49" s="993"/>
      <c r="GAG49" s="993"/>
      <c r="GAH49" s="993"/>
      <c r="GAI49" s="993"/>
      <c r="GAJ49" s="993"/>
      <c r="GAK49" s="993"/>
      <c r="GAL49" s="993"/>
      <c r="GAM49" s="993"/>
      <c r="GAN49" s="993"/>
      <c r="GAO49" s="993"/>
      <c r="GAP49" s="993"/>
      <c r="GAQ49" s="993"/>
      <c r="GAR49" s="993"/>
      <c r="GAS49" s="993"/>
      <c r="GAT49" s="993"/>
      <c r="GAU49" s="993"/>
      <c r="GAV49" s="993"/>
      <c r="GAW49" s="993"/>
      <c r="GAX49" s="993"/>
      <c r="GAY49" s="993"/>
      <c r="GAZ49" s="993"/>
      <c r="GBA49" s="993"/>
      <c r="GBB49" s="993"/>
      <c r="GBC49" s="993"/>
      <c r="GBD49" s="993"/>
      <c r="GBE49" s="993"/>
      <c r="GBF49" s="993"/>
      <c r="GBG49" s="993"/>
      <c r="GBH49" s="993"/>
      <c r="GBI49" s="993"/>
      <c r="GBJ49" s="993"/>
      <c r="GBK49" s="993"/>
      <c r="GBL49" s="993"/>
      <c r="GBM49" s="993"/>
      <c r="GBN49" s="993"/>
      <c r="GBO49" s="993"/>
      <c r="GBP49" s="993"/>
      <c r="GBQ49" s="993"/>
      <c r="GBR49" s="993"/>
      <c r="GBS49" s="993"/>
      <c r="GBT49" s="993"/>
      <c r="GBU49" s="993"/>
      <c r="GBV49" s="993"/>
      <c r="GBW49" s="993"/>
      <c r="GBX49" s="993"/>
      <c r="GBY49" s="993"/>
      <c r="GBZ49" s="993"/>
      <c r="GCA49" s="993"/>
      <c r="GCB49" s="993"/>
      <c r="GCC49" s="993"/>
      <c r="GCD49" s="993"/>
      <c r="GCE49" s="993"/>
      <c r="GCF49" s="993"/>
      <c r="GCG49" s="993"/>
      <c r="GCH49" s="993"/>
      <c r="GCI49" s="993"/>
      <c r="GCJ49" s="993"/>
      <c r="GCK49" s="993"/>
      <c r="GCL49" s="993"/>
      <c r="GCM49" s="993"/>
      <c r="GCN49" s="993"/>
      <c r="GCO49" s="993"/>
      <c r="GCP49" s="993"/>
      <c r="GCQ49" s="993"/>
      <c r="GCR49" s="993"/>
      <c r="GCS49" s="993"/>
      <c r="GCT49" s="993"/>
      <c r="GCU49" s="993"/>
      <c r="GCV49" s="993"/>
      <c r="GCW49" s="993"/>
      <c r="GCX49" s="993"/>
      <c r="GCY49" s="993"/>
      <c r="GCZ49" s="993"/>
      <c r="GDA49" s="993"/>
      <c r="GDB49" s="993"/>
      <c r="GDC49" s="993"/>
      <c r="GDD49" s="993"/>
      <c r="GDE49" s="993"/>
      <c r="GDF49" s="993"/>
      <c r="GDG49" s="993"/>
      <c r="GDH49" s="993"/>
      <c r="GDI49" s="993"/>
      <c r="GDJ49" s="993"/>
      <c r="GDK49" s="993"/>
      <c r="GDL49" s="993"/>
      <c r="GDM49" s="993"/>
      <c r="GDN49" s="993"/>
      <c r="GDO49" s="993"/>
      <c r="GDP49" s="993"/>
      <c r="GDQ49" s="993"/>
      <c r="GDR49" s="993"/>
      <c r="GDS49" s="993"/>
      <c r="GDT49" s="993"/>
      <c r="GDU49" s="993"/>
      <c r="GDV49" s="993"/>
      <c r="GDW49" s="993"/>
      <c r="GDX49" s="993"/>
      <c r="GDY49" s="993"/>
      <c r="GDZ49" s="993"/>
      <c r="GEA49" s="993"/>
      <c r="GEB49" s="993"/>
      <c r="GEC49" s="993"/>
      <c r="GED49" s="993"/>
      <c r="GEE49" s="993"/>
      <c r="GEF49" s="993"/>
      <c r="GEG49" s="993"/>
      <c r="GEH49" s="993"/>
      <c r="GEI49" s="993"/>
      <c r="GEJ49" s="993"/>
      <c r="GEK49" s="993"/>
      <c r="GEL49" s="993"/>
      <c r="GEM49" s="993"/>
      <c r="GEN49" s="993"/>
      <c r="GEO49" s="993"/>
      <c r="GEP49" s="993"/>
      <c r="GEQ49" s="993"/>
      <c r="GER49" s="993"/>
      <c r="GES49" s="993"/>
      <c r="GET49" s="993"/>
      <c r="GEU49" s="993"/>
      <c r="GEV49" s="993"/>
      <c r="GEW49" s="993"/>
      <c r="GEX49" s="993"/>
      <c r="GEY49" s="993"/>
      <c r="GEZ49" s="993"/>
      <c r="GFA49" s="993"/>
      <c r="GFB49" s="993"/>
      <c r="GFC49" s="993"/>
      <c r="GFD49" s="993"/>
      <c r="GFE49" s="993"/>
      <c r="GFF49" s="993"/>
      <c r="GFG49" s="993"/>
      <c r="GFH49" s="993"/>
      <c r="GFI49" s="993"/>
      <c r="GFJ49" s="993"/>
      <c r="GFK49" s="993"/>
      <c r="GFL49" s="993"/>
      <c r="GFM49" s="993"/>
      <c r="GFN49" s="993"/>
      <c r="GFO49" s="993"/>
      <c r="GFP49" s="993"/>
      <c r="GFQ49" s="993"/>
      <c r="GFR49" s="993"/>
      <c r="GFS49" s="993"/>
      <c r="GFT49" s="993"/>
      <c r="GFU49" s="993"/>
      <c r="GFV49" s="993"/>
      <c r="GFW49" s="993"/>
      <c r="GFX49" s="993"/>
      <c r="GFY49" s="993"/>
      <c r="GFZ49" s="993"/>
      <c r="GGA49" s="993"/>
      <c r="GGB49" s="993"/>
      <c r="GGC49" s="993"/>
      <c r="GGD49" s="993"/>
      <c r="GGE49" s="993"/>
      <c r="GGF49" s="993"/>
      <c r="GGG49" s="993"/>
      <c r="GGH49" s="993"/>
      <c r="GGI49" s="993"/>
      <c r="GGJ49" s="993"/>
      <c r="GGK49" s="993"/>
      <c r="GGL49" s="993"/>
      <c r="GGM49" s="993"/>
      <c r="GGN49" s="993"/>
      <c r="GGO49" s="993"/>
      <c r="GGP49" s="993"/>
      <c r="GGQ49" s="993"/>
      <c r="GGR49" s="993"/>
      <c r="GGS49" s="993"/>
      <c r="GGT49" s="993"/>
      <c r="GGU49" s="993"/>
      <c r="GGV49" s="993"/>
      <c r="GGW49" s="993"/>
      <c r="GGX49" s="993"/>
      <c r="GGY49" s="993"/>
      <c r="GGZ49" s="993"/>
      <c r="GHA49" s="993"/>
      <c r="GHB49" s="993"/>
      <c r="GHC49" s="993"/>
      <c r="GHD49" s="993"/>
      <c r="GHE49" s="993"/>
      <c r="GHF49" s="993"/>
      <c r="GHG49" s="993"/>
      <c r="GHH49" s="993"/>
      <c r="GHI49" s="993"/>
      <c r="GHJ49" s="993"/>
      <c r="GHK49" s="993"/>
      <c r="GHL49" s="993"/>
      <c r="GHM49" s="993"/>
      <c r="GHN49" s="993"/>
      <c r="GHO49" s="993"/>
      <c r="GHP49" s="993"/>
      <c r="GHQ49" s="993"/>
      <c r="GHR49" s="993"/>
      <c r="GHS49" s="993"/>
      <c r="GHT49" s="993"/>
      <c r="GHU49" s="993"/>
      <c r="GHV49" s="993"/>
      <c r="GHW49" s="993"/>
      <c r="GHX49" s="993"/>
      <c r="GHY49" s="993"/>
      <c r="GHZ49" s="993"/>
      <c r="GIA49" s="993"/>
      <c r="GIB49" s="993"/>
      <c r="GIC49" s="993"/>
      <c r="GID49" s="993"/>
      <c r="GIE49" s="993"/>
      <c r="GIF49" s="993"/>
      <c r="GIG49" s="993"/>
      <c r="GIH49" s="993"/>
      <c r="GII49" s="993"/>
      <c r="GIJ49" s="993"/>
      <c r="GIK49" s="993"/>
      <c r="GIL49" s="993"/>
      <c r="GIM49" s="993"/>
      <c r="GIN49" s="993"/>
      <c r="GIO49" s="993"/>
      <c r="GIP49" s="993"/>
      <c r="GIQ49" s="993"/>
      <c r="GIR49" s="993"/>
      <c r="GIS49" s="993"/>
      <c r="GIT49" s="993"/>
      <c r="GIU49" s="993"/>
      <c r="GIV49" s="993"/>
      <c r="GIW49" s="993"/>
      <c r="GIX49" s="993"/>
      <c r="GIY49" s="993"/>
      <c r="GIZ49" s="993"/>
      <c r="GJA49" s="993"/>
      <c r="GJB49" s="993"/>
      <c r="GJC49" s="993"/>
      <c r="GJD49" s="993"/>
      <c r="GJE49" s="993"/>
      <c r="GJF49" s="993"/>
      <c r="GJG49" s="993"/>
      <c r="GJH49" s="993"/>
      <c r="GJI49" s="993"/>
      <c r="GJJ49" s="993"/>
      <c r="GJK49" s="993"/>
      <c r="GJL49" s="993"/>
      <c r="GJM49" s="993"/>
      <c r="GJN49" s="993"/>
      <c r="GJO49" s="993"/>
      <c r="GJP49" s="993"/>
      <c r="GJQ49" s="993"/>
      <c r="GJR49" s="993"/>
      <c r="GJS49" s="993"/>
      <c r="GJT49" s="993"/>
      <c r="GJU49" s="993"/>
      <c r="GJV49" s="993"/>
      <c r="GJW49" s="993"/>
      <c r="GJX49" s="993"/>
      <c r="GJY49" s="993"/>
      <c r="GJZ49" s="993"/>
      <c r="GKA49" s="993"/>
      <c r="GKB49" s="993"/>
      <c r="GKC49" s="993"/>
      <c r="GKD49" s="993"/>
      <c r="GKE49" s="993"/>
      <c r="GKF49" s="993"/>
      <c r="GKG49" s="993"/>
      <c r="GKH49" s="993"/>
      <c r="GKI49" s="993"/>
      <c r="GKJ49" s="993"/>
      <c r="GKK49" s="993"/>
      <c r="GKL49" s="993"/>
      <c r="GKM49" s="993"/>
      <c r="GKN49" s="993"/>
      <c r="GKO49" s="993"/>
      <c r="GKP49" s="993"/>
      <c r="GKQ49" s="993"/>
      <c r="GKR49" s="993"/>
      <c r="GKS49" s="993"/>
      <c r="GKT49" s="993"/>
      <c r="GKU49" s="993"/>
      <c r="GKV49" s="993"/>
      <c r="GKW49" s="993"/>
      <c r="GKX49" s="993"/>
      <c r="GKY49" s="993"/>
      <c r="GKZ49" s="993"/>
      <c r="GLA49" s="993"/>
      <c r="GLB49" s="993"/>
      <c r="GLC49" s="993"/>
      <c r="GLD49" s="993"/>
      <c r="GLE49" s="993"/>
      <c r="GLF49" s="993"/>
      <c r="GLG49" s="993"/>
      <c r="GLH49" s="993"/>
      <c r="GLI49" s="993"/>
      <c r="GLJ49" s="993"/>
      <c r="GLK49" s="993"/>
      <c r="GLL49" s="993"/>
      <c r="GLM49" s="993"/>
      <c r="GLN49" s="993"/>
      <c r="GLO49" s="993"/>
      <c r="GLP49" s="993"/>
      <c r="GLQ49" s="993"/>
      <c r="GLR49" s="993"/>
      <c r="GLS49" s="993"/>
      <c r="GLT49" s="993"/>
      <c r="GLU49" s="993"/>
      <c r="GLV49" s="993"/>
      <c r="GLW49" s="993"/>
      <c r="GLX49" s="993"/>
      <c r="GLY49" s="993"/>
      <c r="GLZ49" s="993"/>
      <c r="GMA49" s="993"/>
      <c r="GMB49" s="993"/>
      <c r="GMC49" s="993"/>
      <c r="GMD49" s="993"/>
      <c r="GME49" s="993"/>
      <c r="GMF49" s="993"/>
      <c r="GMG49" s="993"/>
      <c r="GMH49" s="993"/>
      <c r="GMI49" s="993"/>
      <c r="GMJ49" s="993"/>
      <c r="GMK49" s="993"/>
      <c r="GML49" s="993"/>
      <c r="GMM49" s="993"/>
      <c r="GMN49" s="993"/>
      <c r="GMO49" s="993"/>
      <c r="GMP49" s="993"/>
      <c r="GMQ49" s="993"/>
      <c r="GMR49" s="993"/>
      <c r="GMS49" s="993"/>
      <c r="GMT49" s="993"/>
      <c r="GMU49" s="993"/>
      <c r="GMV49" s="993"/>
      <c r="GMW49" s="993"/>
      <c r="GMX49" s="993"/>
      <c r="GMY49" s="993"/>
      <c r="GMZ49" s="993"/>
      <c r="GNA49" s="993"/>
      <c r="GNB49" s="993"/>
      <c r="GNC49" s="993"/>
      <c r="GND49" s="993"/>
      <c r="GNE49" s="993"/>
      <c r="GNF49" s="993"/>
      <c r="GNG49" s="993"/>
      <c r="GNH49" s="993"/>
      <c r="GNI49" s="993"/>
      <c r="GNJ49" s="993"/>
      <c r="GNK49" s="993"/>
      <c r="GNL49" s="993"/>
      <c r="GNM49" s="993"/>
      <c r="GNN49" s="993"/>
      <c r="GNO49" s="993"/>
      <c r="GNP49" s="993"/>
      <c r="GNQ49" s="993"/>
      <c r="GNR49" s="993"/>
      <c r="GNS49" s="993"/>
      <c r="GNT49" s="993"/>
      <c r="GNU49" s="993"/>
      <c r="GNV49" s="993"/>
      <c r="GNW49" s="993"/>
      <c r="GNX49" s="993"/>
      <c r="GNY49" s="993"/>
      <c r="GNZ49" s="993"/>
      <c r="GOA49" s="993"/>
      <c r="GOB49" s="993"/>
      <c r="GOC49" s="993"/>
      <c r="GOD49" s="993"/>
      <c r="GOE49" s="993"/>
      <c r="GOF49" s="993"/>
      <c r="GOG49" s="993"/>
      <c r="GOH49" s="993"/>
      <c r="GOI49" s="993"/>
      <c r="GOJ49" s="993"/>
      <c r="GOK49" s="993"/>
      <c r="GOL49" s="993"/>
      <c r="GOM49" s="993"/>
      <c r="GON49" s="993"/>
      <c r="GOO49" s="993"/>
      <c r="GOP49" s="993"/>
      <c r="GOQ49" s="993"/>
      <c r="GOR49" s="993"/>
      <c r="GOS49" s="993"/>
      <c r="GOT49" s="993"/>
      <c r="GOU49" s="993"/>
      <c r="GOV49" s="993"/>
      <c r="GOW49" s="993"/>
      <c r="GOX49" s="993"/>
      <c r="GOY49" s="993"/>
      <c r="GOZ49" s="993"/>
      <c r="GPA49" s="993"/>
      <c r="GPB49" s="993"/>
      <c r="GPC49" s="993"/>
      <c r="GPD49" s="993"/>
      <c r="GPE49" s="993"/>
      <c r="GPF49" s="993"/>
      <c r="GPG49" s="993"/>
      <c r="GPH49" s="993"/>
      <c r="GPI49" s="993"/>
      <c r="GPJ49" s="993"/>
      <c r="GPK49" s="993"/>
      <c r="GPL49" s="993"/>
      <c r="GPM49" s="993"/>
      <c r="GPN49" s="993"/>
      <c r="GPO49" s="993"/>
      <c r="GPP49" s="993"/>
      <c r="GPQ49" s="993"/>
      <c r="GPR49" s="993"/>
      <c r="GPS49" s="993"/>
      <c r="GPT49" s="993"/>
      <c r="GPU49" s="993"/>
      <c r="GPV49" s="993"/>
      <c r="GPW49" s="993"/>
      <c r="GPX49" s="993"/>
      <c r="GPY49" s="993"/>
      <c r="GPZ49" s="993"/>
      <c r="GQA49" s="993"/>
      <c r="GQB49" s="993"/>
      <c r="GQC49" s="993"/>
      <c r="GQD49" s="993"/>
      <c r="GQE49" s="993"/>
      <c r="GQF49" s="993"/>
      <c r="GQG49" s="993"/>
      <c r="GQH49" s="993"/>
      <c r="GQI49" s="993"/>
      <c r="GQJ49" s="993"/>
      <c r="GQK49" s="993"/>
      <c r="GQL49" s="993"/>
      <c r="GQM49" s="993"/>
      <c r="GQN49" s="993"/>
      <c r="GQO49" s="993"/>
      <c r="GQP49" s="993"/>
      <c r="GQQ49" s="993"/>
      <c r="GQR49" s="993"/>
      <c r="GQS49" s="993"/>
      <c r="GQT49" s="993"/>
      <c r="GQU49" s="993"/>
      <c r="GQV49" s="993"/>
      <c r="GQW49" s="993"/>
      <c r="GQX49" s="993"/>
      <c r="GQY49" s="993"/>
      <c r="GQZ49" s="993"/>
      <c r="GRA49" s="993"/>
      <c r="GRB49" s="993"/>
      <c r="GRC49" s="993"/>
      <c r="GRD49" s="993"/>
      <c r="GRE49" s="993"/>
      <c r="GRF49" s="993"/>
      <c r="GRG49" s="993"/>
      <c r="GRH49" s="993"/>
      <c r="GRI49" s="993"/>
      <c r="GRJ49" s="993"/>
      <c r="GRK49" s="993"/>
      <c r="GRL49" s="993"/>
      <c r="GRM49" s="993"/>
      <c r="GRN49" s="993"/>
      <c r="GRO49" s="993"/>
      <c r="GRP49" s="993"/>
      <c r="GRQ49" s="993"/>
      <c r="GRR49" s="993"/>
      <c r="GRS49" s="993"/>
      <c r="GRT49" s="993"/>
      <c r="GRU49" s="993"/>
      <c r="GRV49" s="993"/>
      <c r="GRW49" s="993"/>
      <c r="GRX49" s="993"/>
      <c r="GRY49" s="993"/>
      <c r="GRZ49" s="993"/>
      <c r="GSA49" s="993"/>
      <c r="GSB49" s="993"/>
      <c r="GSC49" s="993"/>
      <c r="GSD49" s="993"/>
      <c r="GSE49" s="993"/>
      <c r="GSF49" s="993"/>
      <c r="GSG49" s="993"/>
      <c r="GSH49" s="993"/>
      <c r="GSI49" s="993"/>
      <c r="GSJ49" s="993"/>
      <c r="GSK49" s="993"/>
      <c r="GSL49" s="993"/>
      <c r="GSM49" s="993"/>
      <c r="GSN49" s="993"/>
      <c r="GSO49" s="993"/>
      <c r="GSP49" s="993"/>
      <c r="GSQ49" s="993"/>
      <c r="GSR49" s="993"/>
      <c r="GSS49" s="993"/>
      <c r="GST49" s="993"/>
      <c r="GSU49" s="993"/>
      <c r="GSV49" s="993"/>
      <c r="GSW49" s="993"/>
      <c r="GSX49" s="993"/>
      <c r="GSY49" s="993"/>
      <c r="GSZ49" s="993"/>
      <c r="GTA49" s="993"/>
      <c r="GTB49" s="993"/>
      <c r="GTC49" s="993"/>
      <c r="GTD49" s="993"/>
      <c r="GTE49" s="993"/>
      <c r="GTF49" s="993"/>
      <c r="GTG49" s="993"/>
      <c r="GTH49" s="993"/>
      <c r="GTI49" s="993"/>
      <c r="GTJ49" s="993"/>
      <c r="GTK49" s="993"/>
      <c r="GTL49" s="993"/>
      <c r="GTM49" s="993"/>
      <c r="GTN49" s="993"/>
      <c r="GTO49" s="993"/>
      <c r="GTP49" s="993"/>
      <c r="GTQ49" s="993"/>
      <c r="GTR49" s="993"/>
      <c r="GTS49" s="993"/>
      <c r="GTT49" s="993"/>
      <c r="GTU49" s="993"/>
      <c r="GTV49" s="993"/>
      <c r="GTW49" s="993"/>
      <c r="GTX49" s="993"/>
      <c r="GTY49" s="993"/>
      <c r="GTZ49" s="993"/>
      <c r="GUA49" s="993"/>
      <c r="GUB49" s="993"/>
      <c r="GUC49" s="993"/>
      <c r="GUD49" s="993"/>
      <c r="GUE49" s="993"/>
      <c r="GUF49" s="993"/>
      <c r="GUG49" s="993"/>
      <c r="GUH49" s="993"/>
      <c r="GUI49" s="993"/>
      <c r="GUJ49" s="993"/>
      <c r="GUK49" s="993"/>
      <c r="GUL49" s="993"/>
      <c r="GUM49" s="993"/>
      <c r="GUN49" s="993"/>
      <c r="GUO49" s="993"/>
      <c r="GUP49" s="993"/>
      <c r="GUQ49" s="993"/>
      <c r="GUR49" s="993"/>
      <c r="GUS49" s="993"/>
      <c r="GUT49" s="993"/>
      <c r="GUU49" s="993"/>
      <c r="GUV49" s="993"/>
      <c r="GUW49" s="993"/>
      <c r="GUX49" s="993"/>
      <c r="GUY49" s="993"/>
      <c r="GUZ49" s="993"/>
      <c r="GVA49" s="993"/>
      <c r="GVB49" s="993"/>
      <c r="GVC49" s="993"/>
      <c r="GVD49" s="993"/>
      <c r="GVE49" s="993"/>
      <c r="GVF49" s="993"/>
      <c r="GVG49" s="993"/>
      <c r="GVH49" s="993"/>
      <c r="GVI49" s="993"/>
      <c r="GVJ49" s="993"/>
      <c r="GVK49" s="993"/>
      <c r="GVL49" s="993"/>
      <c r="GVM49" s="993"/>
      <c r="GVN49" s="993"/>
      <c r="GVO49" s="993"/>
      <c r="GVP49" s="993"/>
      <c r="GVQ49" s="993"/>
      <c r="GVR49" s="993"/>
      <c r="GVS49" s="993"/>
      <c r="GVT49" s="993"/>
      <c r="GVU49" s="993"/>
      <c r="GVV49" s="993"/>
      <c r="GVW49" s="993"/>
      <c r="GVX49" s="993"/>
      <c r="GVY49" s="993"/>
      <c r="GVZ49" s="993"/>
      <c r="GWA49" s="993"/>
      <c r="GWB49" s="993"/>
      <c r="GWC49" s="993"/>
      <c r="GWD49" s="993"/>
      <c r="GWE49" s="993"/>
      <c r="GWF49" s="993"/>
      <c r="GWG49" s="993"/>
      <c r="GWH49" s="993"/>
      <c r="GWI49" s="993"/>
      <c r="GWJ49" s="993"/>
      <c r="GWK49" s="993"/>
      <c r="GWL49" s="993"/>
      <c r="GWM49" s="993"/>
      <c r="GWN49" s="993"/>
      <c r="GWO49" s="993"/>
      <c r="GWP49" s="993"/>
      <c r="GWQ49" s="993"/>
      <c r="GWR49" s="993"/>
      <c r="GWS49" s="993"/>
      <c r="GWT49" s="993"/>
      <c r="GWU49" s="993"/>
      <c r="GWV49" s="993"/>
      <c r="GWW49" s="993"/>
      <c r="GWX49" s="993"/>
      <c r="GWY49" s="993"/>
      <c r="GWZ49" s="993"/>
      <c r="GXA49" s="993"/>
      <c r="GXB49" s="993"/>
      <c r="GXC49" s="993"/>
      <c r="GXD49" s="993"/>
      <c r="GXE49" s="993"/>
      <c r="GXF49" s="993"/>
      <c r="GXG49" s="993"/>
      <c r="GXH49" s="993"/>
      <c r="GXI49" s="993"/>
      <c r="GXJ49" s="993"/>
      <c r="GXK49" s="993"/>
      <c r="GXL49" s="993"/>
      <c r="GXM49" s="993"/>
      <c r="GXN49" s="993"/>
      <c r="GXO49" s="993"/>
      <c r="GXP49" s="993"/>
      <c r="GXQ49" s="993"/>
      <c r="GXR49" s="993"/>
      <c r="GXS49" s="993"/>
      <c r="GXT49" s="993"/>
      <c r="GXU49" s="993"/>
      <c r="GXV49" s="993"/>
      <c r="GXW49" s="993"/>
      <c r="GXX49" s="993"/>
      <c r="GXY49" s="993"/>
      <c r="GXZ49" s="993"/>
      <c r="GYA49" s="993"/>
      <c r="GYB49" s="993"/>
      <c r="GYC49" s="993"/>
      <c r="GYD49" s="993"/>
      <c r="GYE49" s="993"/>
      <c r="GYF49" s="993"/>
      <c r="GYG49" s="993"/>
      <c r="GYH49" s="993"/>
      <c r="GYI49" s="993"/>
      <c r="GYJ49" s="993"/>
      <c r="GYK49" s="993"/>
      <c r="GYL49" s="993"/>
      <c r="GYM49" s="993"/>
      <c r="GYN49" s="993"/>
      <c r="GYO49" s="993"/>
      <c r="GYP49" s="993"/>
      <c r="GYQ49" s="993"/>
      <c r="GYR49" s="993"/>
      <c r="GYS49" s="993"/>
      <c r="GYT49" s="993"/>
      <c r="GYU49" s="993"/>
      <c r="GYV49" s="993"/>
      <c r="GYW49" s="993"/>
      <c r="GYX49" s="993"/>
      <c r="GYY49" s="993"/>
      <c r="GYZ49" s="993"/>
      <c r="GZA49" s="993"/>
      <c r="GZB49" s="993"/>
      <c r="GZC49" s="993"/>
      <c r="GZD49" s="993"/>
      <c r="GZE49" s="993"/>
      <c r="GZF49" s="993"/>
      <c r="GZG49" s="993"/>
      <c r="GZH49" s="993"/>
      <c r="GZI49" s="993"/>
      <c r="GZJ49" s="993"/>
      <c r="GZK49" s="993"/>
      <c r="GZL49" s="993"/>
      <c r="GZM49" s="993"/>
      <c r="GZN49" s="993"/>
      <c r="GZO49" s="993"/>
      <c r="GZP49" s="993"/>
      <c r="GZQ49" s="993"/>
      <c r="GZR49" s="993"/>
      <c r="GZS49" s="993"/>
      <c r="GZT49" s="993"/>
      <c r="GZU49" s="993"/>
      <c r="GZV49" s="993"/>
      <c r="GZW49" s="993"/>
      <c r="GZX49" s="993"/>
      <c r="GZY49" s="993"/>
      <c r="GZZ49" s="993"/>
      <c r="HAA49" s="993"/>
      <c r="HAB49" s="993"/>
      <c r="HAC49" s="993"/>
      <c r="HAD49" s="993"/>
      <c r="HAE49" s="993"/>
      <c r="HAF49" s="993"/>
      <c r="HAG49" s="993"/>
      <c r="HAH49" s="993"/>
      <c r="HAI49" s="993"/>
      <c r="HAJ49" s="993"/>
      <c r="HAK49" s="993"/>
      <c r="HAL49" s="993"/>
      <c r="HAM49" s="993"/>
      <c r="HAN49" s="993"/>
      <c r="HAO49" s="993"/>
      <c r="HAP49" s="993"/>
      <c r="HAQ49" s="993"/>
      <c r="HAR49" s="993"/>
      <c r="HAS49" s="993"/>
      <c r="HAT49" s="993"/>
      <c r="HAU49" s="993"/>
      <c r="HAV49" s="993"/>
      <c r="HAW49" s="993"/>
      <c r="HAX49" s="993"/>
      <c r="HAY49" s="993"/>
      <c r="HAZ49" s="993"/>
      <c r="HBA49" s="993"/>
      <c r="HBB49" s="993"/>
      <c r="HBC49" s="993"/>
      <c r="HBD49" s="993"/>
      <c r="HBE49" s="993"/>
      <c r="HBF49" s="993"/>
      <c r="HBG49" s="993"/>
      <c r="HBH49" s="993"/>
      <c r="HBI49" s="993"/>
      <c r="HBJ49" s="993"/>
      <c r="HBK49" s="993"/>
      <c r="HBL49" s="993"/>
      <c r="HBM49" s="993"/>
      <c r="HBN49" s="993"/>
      <c r="HBO49" s="993"/>
      <c r="HBP49" s="993"/>
      <c r="HBQ49" s="993"/>
      <c r="HBR49" s="993"/>
      <c r="HBS49" s="993"/>
      <c r="HBT49" s="993"/>
      <c r="HBU49" s="993"/>
      <c r="HBV49" s="993"/>
      <c r="HBW49" s="993"/>
      <c r="HBX49" s="993"/>
      <c r="HBY49" s="993"/>
      <c r="HBZ49" s="993"/>
      <c r="HCA49" s="993"/>
      <c r="HCB49" s="993"/>
      <c r="HCC49" s="993"/>
      <c r="HCD49" s="993"/>
      <c r="HCE49" s="993"/>
      <c r="HCF49" s="993"/>
      <c r="HCG49" s="993"/>
      <c r="HCH49" s="993"/>
      <c r="HCI49" s="993"/>
      <c r="HCJ49" s="993"/>
      <c r="HCK49" s="993"/>
      <c r="HCL49" s="993"/>
      <c r="HCM49" s="993"/>
      <c r="HCN49" s="993"/>
      <c r="HCO49" s="993"/>
      <c r="HCP49" s="993"/>
      <c r="HCQ49" s="993"/>
      <c r="HCR49" s="993"/>
      <c r="HCS49" s="993"/>
      <c r="HCT49" s="993"/>
      <c r="HCU49" s="993"/>
      <c r="HCV49" s="993"/>
      <c r="HCW49" s="993"/>
      <c r="HCX49" s="993"/>
      <c r="HCY49" s="993"/>
      <c r="HCZ49" s="993"/>
      <c r="HDA49" s="993"/>
      <c r="HDB49" s="993"/>
      <c r="HDC49" s="993"/>
      <c r="HDD49" s="993"/>
      <c r="HDE49" s="993"/>
      <c r="HDF49" s="993"/>
      <c r="HDG49" s="993"/>
      <c r="HDH49" s="993"/>
      <c r="HDI49" s="993"/>
      <c r="HDJ49" s="993"/>
      <c r="HDK49" s="993"/>
      <c r="HDL49" s="993"/>
      <c r="HDM49" s="993"/>
      <c r="HDN49" s="993"/>
      <c r="HDO49" s="993"/>
      <c r="HDP49" s="993"/>
      <c r="HDQ49" s="993"/>
      <c r="HDR49" s="993"/>
      <c r="HDS49" s="993"/>
      <c r="HDT49" s="993"/>
      <c r="HDU49" s="993"/>
      <c r="HDV49" s="993"/>
      <c r="HDW49" s="993"/>
      <c r="HDX49" s="993"/>
      <c r="HDY49" s="993"/>
      <c r="HDZ49" s="993"/>
      <c r="HEA49" s="993"/>
      <c r="HEB49" s="993"/>
      <c r="HEC49" s="993"/>
      <c r="HED49" s="993"/>
      <c r="HEE49" s="993"/>
      <c r="HEF49" s="993"/>
      <c r="HEG49" s="993"/>
      <c r="HEH49" s="993"/>
      <c r="HEI49" s="993"/>
      <c r="HEJ49" s="993"/>
      <c r="HEK49" s="993"/>
      <c r="HEL49" s="993"/>
      <c r="HEM49" s="993"/>
      <c r="HEN49" s="993"/>
      <c r="HEO49" s="993"/>
      <c r="HEP49" s="993"/>
      <c r="HEQ49" s="993"/>
      <c r="HER49" s="993"/>
      <c r="HES49" s="993"/>
      <c r="HET49" s="993"/>
      <c r="HEU49" s="993"/>
      <c r="HEV49" s="993"/>
      <c r="HEW49" s="993"/>
      <c r="HEX49" s="993"/>
      <c r="HEY49" s="993"/>
      <c r="HEZ49" s="993"/>
      <c r="HFA49" s="993"/>
      <c r="HFB49" s="993"/>
      <c r="HFC49" s="993"/>
      <c r="HFD49" s="993"/>
      <c r="HFE49" s="993"/>
      <c r="HFF49" s="993"/>
      <c r="HFG49" s="993"/>
      <c r="HFH49" s="993"/>
      <c r="HFI49" s="993"/>
      <c r="HFJ49" s="993"/>
      <c r="HFK49" s="993"/>
      <c r="HFL49" s="993"/>
      <c r="HFM49" s="993"/>
      <c r="HFN49" s="993"/>
      <c r="HFO49" s="993"/>
      <c r="HFP49" s="993"/>
      <c r="HFQ49" s="993"/>
      <c r="HFR49" s="993"/>
      <c r="HFS49" s="993"/>
      <c r="HFT49" s="993"/>
      <c r="HFU49" s="993"/>
      <c r="HFV49" s="993"/>
      <c r="HFW49" s="993"/>
      <c r="HFX49" s="993"/>
      <c r="HFY49" s="993"/>
      <c r="HFZ49" s="993"/>
      <c r="HGA49" s="993"/>
      <c r="HGB49" s="993"/>
      <c r="HGC49" s="993"/>
      <c r="HGD49" s="993"/>
      <c r="HGE49" s="993"/>
      <c r="HGF49" s="993"/>
      <c r="HGG49" s="993"/>
      <c r="HGH49" s="993"/>
      <c r="HGI49" s="993"/>
      <c r="HGJ49" s="993"/>
      <c r="HGK49" s="993"/>
      <c r="HGL49" s="993"/>
      <c r="HGM49" s="993"/>
      <c r="HGN49" s="993"/>
      <c r="HGO49" s="993"/>
      <c r="HGP49" s="993"/>
      <c r="HGQ49" s="993"/>
      <c r="HGR49" s="993"/>
      <c r="HGS49" s="993"/>
      <c r="HGT49" s="993"/>
      <c r="HGU49" s="993"/>
      <c r="HGV49" s="993"/>
      <c r="HGW49" s="993"/>
      <c r="HGX49" s="993"/>
      <c r="HGY49" s="993"/>
      <c r="HGZ49" s="993"/>
      <c r="HHA49" s="993"/>
      <c r="HHB49" s="993"/>
      <c r="HHC49" s="993"/>
      <c r="HHD49" s="993"/>
      <c r="HHE49" s="993"/>
      <c r="HHF49" s="993"/>
      <c r="HHG49" s="993"/>
      <c r="HHH49" s="993"/>
      <c r="HHI49" s="993"/>
      <c r="HHJ49" s="993"/>
      <c r="HHK49" s="993"/>
      <c r="HHL49" s="993"/>
      <c r="HHM49" s="993"/>
      <c r="HHN49" s="993"/>
      <c r="HHO49" s="993"/>
      <c r="HHP49" s="993"/>
      <c r="HHQ49" s="993"/>
      <c r="HHR49" s="993"/>
      <c r="HHS49" s="993"/>
      <c r="HHT49" s="993"/>
      <c r="HHU49" s="993"/>
      <c r="HHV49" s="993"/>
      <c r="HHW49" s="993"/>
      <c r="HHX49" s="993"/>
      <c r="HHY49" s="993"/>
      <c r="HHZ49" s="993"/>
      <c r="HIA49" s="993"/>
      <c r="HIB49" s="993"/>
      <c r="HIC49" s="993"/>
      <c r="HID49" s="993"/>
      <c r="HIE49" s="993"/>
      <c r="HIF49" s="993"/>
      <c r="HIG49" s="993"/>
      <c r="HIH49" s="993"/>
      <c r="HII49" s="993"/>
      <c r="HIJ49" s="993"/>
      <c r="HIK49" s="993"/>
      <c r="HIL49" s="993"/>
      <c r="HIM49" s="993"/>
      <c r="HIN49" s="993"/>
      <c r="HIO49" s="993"/>
      <c r="HIP49" s="993"/>
      <c r="HIQ49" s="993"/>
      <c r="HIR49" s="993"/>
      <c r="HIS49" s="993"/>
      <c r="HIT49" s="993"/>
      <c r="HIU49" s="993"/>
      <c r="HIV49" s="993"/>
      <c r="HIW49" s="993"/>
      <c r="HIX49" s="993"/>
      <c r="HIY49" s="993"/>
      <c r="HIZ49" s="993"/>
      <c r="HJA49" s="993"/>
      <c r="HJB49" s="993"/>
      <c r="HJC49" s="993"/>
      <c r="HJD49" s="993"/>
      <c r="HJE49" s="993"/>
      <c r="HJF49" s="993"/>
      <c r="HJG49" s="993"/>
      <c r="HJH49" s="993"/>
      <c r="HJI49" s="993"/>
      <c r="HJJ49" s="993"/>
      <c r="HJK49" s="993"/>
      <c r="HJL49" s="993"/>
      <c r="HJM49" s="993"/>
      <c r="HJN49" s="993"/>
      <c r="HJO49" s="993"/>
      <c r="HJP49" s="993"/>
      <c r="HJQ49" s="993"/>
      <c r="HJR49" s="993"/>
      <c r="HJS49" s="993"/>
      <c r="HJT49" s="993"/>
      <c r="HJU49" s="993"/>
      <c r="HJV49" s="993"/>
      <c r="HJW49" s="993"/>
      <c r="HJX49" s="993"/>
      <c r="HJY49" s="993"/>
      <c r="HJZ49" s="993"/>
      <c r="HKA49" s="993"/>
      <c r="HKB49" s="993"/>
      <c r="HKC49" s="993"/>
      <c r="HKD49" s="993"/>
      <c r="HKE49" s="993"/>
      <c r="HKF49" s="993"/>
      <c r="HKG49" s="993"/>
      <c r="HKH49" s="993"/>
      <c r="HKI49" s="993"/>
      <c r="HKJ49" s="993"/>
      <c r="HKK49" s="993"/>
      <c r="HKL49" s="993"/>
      <c r="HKM49" s="993"/>
      <c r="HKN49" s="993"/>
      <c r="HKO49" s="993"/>
      <c r="HKP49" s="993"/>
      <c r="HKQ49" s="993"/>
      <c r="HKR49" s="993"/>
      <c r="HKS49" s="993"/>
      <c r="HKT49" s="993"/>
      <c r="HKU49" s="993"/>
      <c r="HKV49" s="993"/>
      <c r="HKW49" s="993"/>
      <c r="HKX49" s="993"/>
      <c r="HKY49" s="993"/>
      <c r="HKZ49" s="993"/>
      <c r="HLA49" s="993"/>
      <c r="HLB49" s="993"/>
      <c r="HLC49" s="993"/>
      <c r="HLD49" s="993"/>
      <c r="HLE49" s="993"/>
      <c r="HLF49" s="993"/>
      <c r="HLG49" s="993"/>
      <c r="HLH49" s="993"/>
      <c r="HLI49" s="993"/>
      <c r="HLJ49" s="993"/>
      <c r="HLK49" s="993"/>
      <c r="HLL49" s="993"/>
      <c r="HLM49" s="993"/>
      <c r="HLN49" s="993"/>
      <c r="HLO49" s="993"/>
      <c r="HLP49" s="993"/>
      <c r="HLQ49" s="993"/>
      <c r="HLR49" s="993"/>
      <c r="HLS49" s="993"/>
      <c r="HLT49" s="993"/>
      <c r="HLU49" s="993"/>
      <c r="HLV49" s="993"/>
      <c r="HLW49" s="993"/>
      <c r="HLX49" s="993"/>
      <c r="HLY49" s="993"/>
      <c r="HLZ49" s="993"/>
      <c r="HMA49" s="993"/>
      <c r="HMB49" s="993"/>
      <c r="HMC49" s="993"/>
      <c r="HMD49" s="993"/>
      <c r="HME49" s="993"/>
      <c r="HMF49" s="993"/>
      <c r="HMG49" s="993"/>
      <c r="HMH49" s="993"/>
      <c r="HMI49" s="993"/>
      <c r="HMJ49" s="993"/>
      <c r="HMK49" s="993"/>
      <c r="HML49" s="993"/>
      <c r="HMM49" s="993"/>
      <c r="HMN49" s="993"/>
      <c r="HMO49" s="993"/>
      <c r="HMP49" s="993"/>
      <c r="HMQ49" s="993"/>
      <c r="HMR49" s="993"/>
      <c r="HMS49" s="993"/>
      <c r="HMT49" s="993"/>
      <c r="HMU49" s="993"/>
      <c r="HMV49" s="993"/>
      <c r="HMW49" s="993"/>
      <c r="HMX49" s="993"/>
      <c r="HMY49" s="993"/>
      <c r="HMZ49" s="993"/>
      <c r="HNA49" s="993"/>
      <c r="HNB49" s="993"/>
      <c r="HNC49" s="993"/>
      <c r="HND49" s="993"/>
      <c r="HNE49" s="993"/>
      <c r="HNF49" s="993"/>
      <c r="HNG49" s="993"/>
      <c r="HNH49" s="993"/>
      <c r="HNI49" s="993"/>
      <c r="HNJ49" s="993"/>
      <c r="HNK49" s="993"/>
      <c r="HNL49" s="993"/>
      <c r="HNM49" s="993"/>
      <c r="HNN49" s="993"/>
      <c r="HNO49" s="993"/>
      <c r="HNP49" s="993"/>
      <c r="HNQ49" s="993"/>
      <c r="HNR49" s="993"/>
      <c r="HNS49" s="993"/>
      <c r="HNT49" s="993"/>
      <c r="HNU49" s="993"/>
      <c r="HNV49" s="993"/>
      <c r="HNW49" s="993"/>
      <c r="HNX49" s="993"/>
      <c r="HNY49" s="993"/>
      <c r="HNZ49" s="993"/>
      <c r="HOA49" s="993"/>
      <c r="HOB49" s="993"/>
      <c r="HOC49" s="993"/>
      <c r="HOD49" s="993"/>
      <c r="HOE49" s="993"/>
      <c r="HOF49" s="993"/>
      <c r="HOG49" s="993"/>
      <c r="HOH49" s="993"/>
      <c r="HOI49" s="993"/>
      <c r="HOJ49" s="993"/>
      <c r="HOK49" s="993"/>
      <c r="HOL49" s="993"/>
      <c r="HOM49" s="993"/>
      <c r="HON49" s="993"/>
      <c r="HOO49" s="993"/>
      <c r="HOP49" s="993"/>
      <c r="HOQ49" s="993"/>
      <c r="HOR49" s="993"/>
      <c r="HOS49" s="993"/>
      <c r="HOT49" s="993"/>
      <c r="HOU49" s="993"/>
      <c r="HOV49" s="993"/>
      <c r="HOW49" s="993"/>
      <c r="HOX49" s="993"/>
      <c r="HOY49" s="993"/>
      <c r="HOZ49" s="993"/>
      <c r="HPA49" s="993"/>
      <c r="HPB49" s="993"/>
      <c r="HPC49" s="993"/>
      <c r="HPD49" s="993"/>
      <c r="HPE49" s="993"/>
      <c r="HPF49" s="993"/>
      <c r="HPG49" s="993"/>
      <c r="HPH49" s="993"/>
      <c r="HPI49" s="993"/>
      <c r="HPJ49" s="993"/>
      <c r="HPK49" s="993"/>
      <c r="HPL49" s="993"/>
      <c r="HPM49" s="993"/>
      <c r="HPN49" s="993"/>
      <c r="HPO49" s="993"/>
      <c r="HPP49" s="993"/>
      <c r="HPQ49" s="993"/>
      <c r="HPR49" s="993"/>
      <c r="HPS49" s="993"/>
      <c r="HPT49" s="993"/>
      <c r="HPU49" s="993"/>
      <c r="HPV49" s="993"/>
      <c r="HPW49" s="993"/>
      <c r="HPX49" s="993"/>
      <c r="HPY49" s="993"/>
      <c r="HPZ49" s="993"/>
      <c r="HQA49" s="993"/>
      <c r="HQB49" s="993"/>
      <c r="HQC49" s="993"/>
      <c r="HQD49" s="993"/>
      <c r="HQE49" s="993"/>
      <c r="HQF49" s="993"/>
      <c r="HQG49" s="993"/>
      <c r="HQH49" s="993"/>
      <c r="HQI49" s="993"/>
      <c r="HQJ49" s="993"/>
      <c r="HQK49" s="993"/>
      <c r="HQL49" s="993"/>
      <c r="HQM49" s="993"/>
      <c r="HQN49" s="993"/>
      <c r="HQO49" s="993"/>
      <c r="HQP49" s="993"/>
      <c r="HQQ49" s="993"/>
      <c r="HQR49" s="993"/>
      <c r="HQS49" s="993"/>
      <c r="HQT49" s="993"/>
      <c r="HQU49" s="993"/>
      <c r="HQV49" s="993"/>
      <c r="HQW49" s="993"/>
      <c r="HQX49" s="993"/>
      <c r="HQY49" s="993"/>
      <c r="HQZ49" s="993"/>
      <c r="HRA49" s="993"/>
      <c r="HRB49" s="993"/>
      <c r="HRC49" s="993"/>
      <c r="HRD49" s="993"/>
      <c r="HRE49" s="993"/>
      <c r="HRF49" s="993"/>
      <c r="HRG49" s="993"/>
      <c r="HRH49" s="993"/>
      <c r="HRI49" s="993"/>
      <c r="HRJ49" s="993"/>
      <c r="HRK49" s="993"/>
      <c r="HRL49" s="993"/>
      <c r="HRM49" s="993"/>
      <c r="HRN49" s="993"/>
      <c r="HRO49" s="993"/>
      <c r="HRP49" s="993"/>
      <c r="HRQ49" s="993"/>
      <c r="HRR49" s="993"/>
      <c r="HRS49" s="993"/>
      <c r="HRT49" s="993"/>
      <c r="HRU49" s="993"/>
      <c r="HRV49" s="993"/>
      <c r="HRW49" s="993"/>
      <c r="HRX49" s="993"/>
      <c r="HRY49" s="993"/>
      <c r="HRZ49" s="993"/>
      <c r="HSA49" s="993"/>
      <c r="HSB49" s="993"/>
      <c r="HSC49" s="993"/>
      <c r="HSD49" s="993"/>
      <c r="HSE49" s="993"/>
      <c r="HSF49" s="993"/>
      <c r="HSG49" s="993"/>
      <c r="HSH49" s="993"/>
      <c r="HSI49" s="993"/>
      <c r="HSJ49" s="993"/>
      <c r="HSK49" s="993"/>
      <c r="HSL49" s="993"/>
      <c r="HSM49" s="993"/>
      <c r="HSN49" s="993"/>
      <c r="HSO49" s="993"/>
      <c r="HSP49" s="993"/>
      <c r="HSQ49" s="993"/>
      <c r="HSR49" s="993"/>
      <c r="HSS49" s="993"/>
      <c r="HST49" s="993"/>
      <c r="HSU49" s="993"/>
      <c r="HSV49" s="993"/>
      <c r="HSW49" s="993"/>
      <c r="HSX49" s="993"/>
      <c r="HSY49" s="993"/>
      <c r="HSZ49" s="993"/>
      <c r="HTA49" s="993"/>
      <c r="HTB49" s="993"/>
      <c r="HTC49" s="993"/>
      <c r="HTD49" s="993"/>
      <c r="HTE49" s="993"/>
      <c r="HTF49" s="993"/>
      <c r="HTG49" s="993"/>
      <c r="HTH49" s="993"/>
      <c r="HTI49" s="993"/>
      <c r="HTJ49" s="993"/>
      <c r="HTK49" s="993"/>
      <c r="HTL49" s="993"/>
      <c r="HTM49" s="993"/>
      <c r="HTN49" s="993"/>
      <c r="HTO49" s="993"/>
      <c r="HTP49" s="993"/>
      <c r="HTQ49" s="993"/>
      <c r="HTR49" s="993"/>
      <c r="HTS49" s="993"/>
      <c r="HTT49" s="993"/>
      <c r="HTU49" s="993"/>
      <c r="HTV49" s="993"/>
      <c r="HTW49" s="993"/>
      <c r="HTX49" s="993"/>
      <c r="HTY49" s="993"/>
      <c r="HTZ49" s="993"/>
      <c r="HUA49" s="993"/>
      <c r="HUB49" s="993"/>
      <c r="HUC49" s="993"/>
      <c r="HUD49" s="993"/>
      <c r="HUE49" s="993"/>
      <c r="HUF49" s="993"/>
      <c r="HUG49" s="993"/>
      <c r="HUH49" s="993"/>
      <c r="HUI49" s="993"/>
      <c r="HUJ49" s="993"/>
      <c r="HUK49" s="993"/>
      <c r="HUL49" s="993"/>
      <c r="HUM49" s="993"/>
      <c r="HUN49" s="993"/>
      <c r="HUO49" s="993"/>
      <c r="HUP49" s="993"/>
      <c r="HUQ49" s="993"/>
      <c r="HUR49" s="993"/>
      <c r="HUS49" s="993"/>
      <c r="HUT49" s="993"/>
      <c r="HUU49" s="993"/>
      <c r="HUV49" s="993"/>
      <c r="HUW49" s="993"/>
      <c r="HUX49" s="993"/>
      <c r="HUY49" s="993"/>
      <c r="HUZ49" s="993"/>
      <c r="HVA49" s="993"/>
      <c r="HVB49" s="993"/>
      <c r="HVC49" s="993"/>
      <c r="HVD49" s="993"/>
      <c r="HVE49" s="993"/>
      <c r="HVF49" s="993"/>
      <c r="HVG49" s="993"/>
      <c r="HVH49" s="993"/>
      <c r="HVI49" s="993"/>
      <c r="HVJ49" s="993"/>
      <c r="HVK49" s="993"/>
      <c r="HVL49" s="993"/>
      <c r="HVM49" s="993"/>
      <c r="HVN49" s="993"/>
      <c r="HVO49" s="993"/>
      <c r="HVP49" s="993"/>
      <c r="HVQ49" s="993"/>
      <c r="HVR49" s="993"/>
      <c r="HVS49" s="993"/>
      <c r="HVT49" s="993"/>
      <c r="HVU49" s="993"/>
      <c r="HVV49" s="993"/>
      <c r="HVW49" s="993"/>
      <c r="HVX49" s="993"/>
      <c r="HVY49" s="993"/>
      <c r="HVZ49" s="993"/>
      <c r="HWA49" s="993"/>
      <c r="HWB49" s="993"/>
      <c r="HWC49" s="993"/>
      <c r="HWD49" s="993"/>
      <c r="HWE49" s="993"/>
      <c r="HWF49" s="993"/>
      <c r="HWG49" s="993"/>
      <c r="HWH49" s="993"/>
      <c r="HWI49" s="993"/>
      <c r="HWJ49" s="993"/>
      <c r="HWK49" s="993"/>
      <c r="HWL49" s="993"/>
      <c r="HWM49" s="993"/>
      <c r="HWN49" s="993"/>
      <c r="HWO49" s="993"/>
      <c r="HWP49" s="993"/>
      <c r="HWQ49" s="993"/>
      <c r="HWR49" s="993"/>
      <c r="HWS49" s="993"/>
      <c r="HWT49" s="993"/>
      <c r="HWU49" s="993"/>
      <c r="HWV49" s="993"/>
      <c r="HWW49" s="993"/>
      <c r="HWX49" s="993"/>
      <c r="HWY49" s="993"/>
      <c r="HWZ49" s="993"/>
      <c r="HXA49" s="993"/>
      <c r="HXB49" s="993"/>
      <c r="HXC49" s="993"/>
      <c r="HXD49" s="993"/>
      <c r="HXE49" s="993"/>
      <c r="HXF49" s="993"/>
      <c r="HXG49" s="993"/>
      <c r="HXH49" s="993"/>
      <c r="HXI49" s="993"/>
      <c r="HXJ49" s="993"/>
      <c r="HXK49" s="993"/>
      <c r="HXL49" s="993"/>
      <c r="HXM49" s="993"/>
      <c r="HXN49" s="993"/>
      <c r="HXO49" s="993"/>
      <c r="HXP49" s="993"/>
      <c r="HXQ49" s="993"/>
      <c r="HXR49" s="993"/>
      <c r="HXS49" s="993"/>
      <c r="HXT49" s="993"/>
      <c r="HXU49" s="993"/>
      <c r="HXV49" s="993"/>
      <c r="HXW49" s="993"/>
      <c r="HXX49" s="993"/>
      <c r="HXY49" s="993"/>
      <c r="HXZ49" s="993"/>
      <c r="HYA49" s="993"/>
      <c r="HYB49" s="993"/>
      <c r="HYC49" s="993"/>
      <c r="HYD49" s="993"/>
      <c r="HYE49" s="993"/>
      <c r="HYF49" s="993"/>
      <c r="HYG49" s="993"/>
      <c r="HYH49" s="993"/>
      <c r="HYI49" s="993"/>
      <c r="HYJ49" s="993"/>
      <c r="HYK49" s="993"/>
      <c r="HYL49" s="993"/>
      <c r="HYM49" s="993"/>
      <c r="HYN49" s="993"/>
      <c r="HYO49" s="993"/>
      <c r="HYP49" s="993"/>
      <c r="HYQ49" s="993"/>
      <c r="HYR49" s="993"/>
      <c r="HYS49" s="993"/>
      <c r="HYT49" s="993"/>
      <c r="HYU49" s="993"/>
      <c r="HYV49" s="993"/>
      <c r="HYW49" s="993"/>
      <c r="HYX49" s="993"/>
      <c r="HYY49" s="993"/>
      <c r="HYZ49" s="993"/>
      <c r="HZA49" s="993"/>
      <c r="HZB49" s="993"/>
      <c r="HZC49" s="993"/>
      <c r="HZD49" s="993"/>
      <c r="HZE49" s="993"/>
      <c r="HZF49" s="993"/>
      <c r="HZG49" s="993"/>
      <c r="HZH49" s="993"/>
      <c r="HZI49" s="993"/>
      <c r="HZJ49" s="993"/>
      <c r="HZK49" s="993"/>
      <c r="HZL49" s="993"/>
      <c r="HZM49" s="993"/>
      <c r="HZN49" s="993"/>
      <c r="HZO49" s="993"/>
      <c r="HZP49" s="993"/>
      <c r="HZQ49" s="993"/>
      <c r="HZR49" s="993"/>
      <c r="HZS49" s="993"/>
      <c r="HZT49" s="993"/>
      <c r="HZU49" s="993"/>
      <c r="HZV49" s="993"/>
      <c r="HZW49" s="993"/>
      <c r="HZX49" s="993"/>
      <c r="HZY49" s="993"/>
      <c r="HZZ49" s="993"/>
      <c r="IAA49" s="993"/>
      <c r="IAB49" s="993"/>
      <c r="IAC49" s="993"/>
      <c r="IAD49" s="993"/>
      <c r="IAE49" s="993"/>
      <c r="IAF49" s="993"/>
      <c r="IAG49" s="993"/>
      <c r="IAH49" s="993"/>
      <c r="IAI49" s="993"/>
      <c r="IAJ49" s="993"/>
      <c r="IAK49" s="993"/>
      <c r="IAL49" s="993"/>
      <c r="IAM49" s="993"/>
      <c r="IAN49" s="993"/>
      <c r="IAO49" s="993"/>
      <c r="IAP49" s="993"/>
      <c r="IAQ49" s="993"/>
      <c r="IAR49" s="993"/>
      <c r="IAS49" s="993"/>
      <c r="IAT49" s="993"/>
      <c r="IAU49" s="993"/>
      <c r="IAV49" s="993"/>
      <c r="IAW49" s="993"/>
      <c r="IAX49" s="993"/>
      <c r="IAY49" s="993"/>
      <c r="IAZ49" s="993"/>
      <c r="IBA49" s="993"/>
      <c r="IBB49" s="993"/>
      <c r="IBC49" s="993"/>
      <c r="IBD49" s="993"/>
      <c r="IBE49" s="993"/>
      <c r="IBF49" s="993"/>
      <c r="IBG49" s="993"/>
      <c r="IBH49" s="993"/>
      <c r="IBI49" s="993"/>
      <c r="IBJ49" s="993"/>
      <c r="IBK49" s="993"/>
      <c r="IBL49" s="993"/>
      <c r="IBM49" s="993"/>
      <c r="IBN49" s="993"/>
      <c r="IBO49" s="993"/>
      <c r="IBP49" s="993"/>
      <c r="IBQ49" s="993"/>
      <c r="IBR49" s="993"/>
      <c r="IBS49" s="993"/>
      <c r="IBT49" s="993"/>
      <c r="IBU49" s="993"/>
      <c r="IBV49" s="993"/>
      <c r="IBW49" s="993"/>
      <c r="IBX49" s="993"/>
      <c r="IBY49" s="993"/>
      <c r="IBZ49" s="993"/>
      <c r="ICA49" s="993"/>
      <c r="ICB49" s="993"/>
      <c r="ICC49" s="993"/>
      <c r="ICD49" s="993"/>
      <c r="ICE49" s="993"/>
      <c r="ICF49" s="993"/>
      <c r="ICG49" s="993"/>
      <c r="ICH49" s="993"/>
      <c r="ICI49" s="993"/>
      <c r="ICJ49" s="993"/>
      <c r="ICK49" s="993"/>
      <c r="ICL49" s="993"/>
      <c r="ICM49" s="993"/>
      <c r="ICN49" s="993"/>
      <c r="ICO49" s="993"/>
      <c r="ICP49" s="993"/>
      <c r="ICQ49" s="993"/>
      <c r="ICR49" s="993"/>
      <c r="ICS49" s="993"/>
      <c r="ICT49" s="993"/>
      <c r="ICU49" s="993"/>
      <c r="ICV49" s="993"/>
      <c r="ICW49" s="993"/>
      <c r="ICX49" s="993"/>
      <c r="ICY49" s="993"/>
      <c r="ICZ49" s="993"/>
      <c r="IDA49" s="993"/>
      <c r="IDB49" s="993"/>
      <c r="IDC49" s="993"/>
      <c r="IDD49" s="993"/>
      <c r="IDE49" s="993"/>
      <c r="IDF49" s="993"/>
      <c r="IDG49" s="993"/>
      <c r="IDH49" s="993"/>
      <c r="IDI49" s="993"/>
      <c r="IDJ49" s="993"/>
      <c r="IDK49" s="993"/>
      <c r="IDL49" s="993"/>
      <c r="IDM49" s="993"/>
      <c r="IDN49" s="993"/>
      <c r="IDO49" s="993"/>
      <c r="IDP49" s="993"/>
      <c r="IDQ49" s="993"/>
      <c r="IDR49" s="993"/>
      <c r="IDS49" s="993"/>
      <c r="IDT49" s="993"/>
      <c r="IDU49" s="993"/>
      <c r="IDV49" s="993"/>
      <c r="IDW49" s="993"/>
      <c r="IDX49" s="993"/>
      <c r="IDY49" s="993"/>
      <c r="IDZ49" s="993"/>
      <c r="IEA49" s="993"/>
      <c r="IEB49" s="993"/>
      <c r="IEC49" s="993"/>
      <c r="IED49" s="993"/>
      <c r="IEE49" s="993"/>
      <c r="IEF49" s="993"/>
      <c r="IEG49" s="993"/>
      <c r="IEH49" s="993"/>
      <c r="IEI49" s="993"/>
      <c r="IEJ49" s="993"/>
      <c r="IEK49" s="993"/>
      <c r="IEL49" s="993"/>
      <c r="IEM49" s="993"/>
      <c r="IEN49" s="993"/>
      <c r="IEO49" s="993"/>
      <c r="IEP49" s="993"/>
      <c r="IEQ49" s="993"/>
      <c r="IER49" s="993"/>
      <c r="IES49" s="993"/>
      <c r="IET49" s="993"/>
      <c r="IEU49" s="993"/>
      <c r="IEV49" s="993"/>
      <c r="IEW49" s="993"/>
      <c r="IEX49" s="993"/>
      <c r="IEY49" s="993"/>
      <c r="IEZ49" s="993"/>
      <c r="IFA49" s="993"/>
      <c r="IFB49" s="993"/>
      <c r="IFC49" s="993"/>
      <c r="IFD49" s="993"/>
      <c r="IFE49" s="993"/>
      <c r="IFF49" s="993"/>
      <c r="IFG49" s="993"/>
      <c r="IFH49" s="993"/>
      <c r="IFI49" s="993"/>
      <c r="IFJ49" s="993"/>
      <c r="IFK49" s="993"/>
      <c r="IFL49" s="993"/>
      <c r="IFM49" s="993"/>
      <c r="IFN49" s="993"/>
      <c r="IFO49" s="993"/>
      <c r="IFP49" s="993"/>
      <c r="IFQ49" s="993"/>
      <c r="IFR49" s="993"/>
      <c r="IFS49" s="993"/>
      <c r="IFT49" s="993"/>
      <c r="IFU49" s="993"/>
      <c r="IFV49" s="993"/>
      <c r="IFW49" s="993"/>
      <c r="IFX49" s="993"/>
      <c r="IFY49" s="993"/>
      <c r="IFZ49" s="993"/>
      <c r="IGA49" s="993"/>
      <c r="IGB49" s="993"/>
      <c r="IGC49" s="993"/>
      <c r="IGD49" s="993"/>
      <c r="IGE49" s="993"/>
      <c r="IGF49" s="993"/>
      <c r="IGG49" s="993"/>
      <c r="IGH49" s="993"/>
      <c r="IGI49" s="993"/>
      <c r="IGJ49" s="993"/>
      <c r="IGK49" s="993"/>
      <c r="IGL49" s="993"/>
      <c r="IGM49" s="993"/>
      <c r="IGN49" s="993"/>
      <c r="IGO49" s="993"/>
      <c r="IGP49" s="993"/>
      <c r="IGQ49" s="993"/>
      <c r="IGR49" s="993"/>
      <c r="IGS49" s="993"/>
      <c r="IGT49" s="993"/>
      <c r="IGU49" s="993"/>
      <c r="IGV49" s="993"/>
      <c r="IGW49" s="993"/>
      <c r="IGX49" s="993"/>
      <c r="IGY49" s="993"/>
      <c r="IGZ49" s="993"/>
      <c r="IHA49" s="993"/>
      <c r="IHB49" s="993"/>
      <c r="IHC49" s="993"/>
      <c r="IHD49" s="993"/>
      <c r="IHE49" s="993"/>
      <c r="IHF49" s="993"/>
      <c r="IHG49" s="993"/>
      <c r="IHH49" s="993"/>
      <c r="IHI49" s="993"/>
      <c r="IHJ49" s="993"/>
      <c r="IHK49" s="993"/>
      <c r="IHL49" s="993"/>
      <c r="IHM49" s="993"/>
      <c r="IHN49" s="993"/>
      <c r="IHO49" s="993"/>
      <c r="IHP49" s="993"/>
      <c r="IHQ49" s="993"/>
      <c r="IHR49" s="993"/>
      <c r="IHS49" s="993"/>
      <c r="IHT49" s="993"/>
      <c r="IHU49" s="993"/>
      <c r="IHV49" s="993"/>
      <c r="IHW49" s="993"/>
      <c r="IHX49" s="993"/>
      <c r="IHY49" s="993"/>
      <c r="IHZ49" s="993"/>
      <c r="IIA49" s="993"/>
      <c r="IIB49" s="993"/>
      <c r="IIC49" s="993"/>
      <c r="IID49" s="993"/>
      <c r="IIE49" s="993"/>
      <c r="IIF49" s="993"/>
      <c r="IIG49" s="993"/>
      <c r="IIH49" s="993"/>
      <c r="III49" s="993"/>
      <c r="IIJ49" s="993"/>
      <c r="IIK49" s="993"/>
      <c r="IIL49" s="993"/>
      <c r="IIM49" s="993"/>
      <c r="IIN49" s="993"/>
      <c r="IIO49" s="993"/>
      <c r="IIP49" s="993"/>
      <c r="IIQ49" s="993"/>
      <c r="IIR49" s="993"/>
      <c r="IIS49" s="993"/>
      <c r="IIT49" s="993"/>
      <c r="IIU49" s="993"/>
      <c r="IIV49" s="993"/>
      <c r="IIW49" s="993"/>
      <c r="IIX49" s="993"/>
      <c r="IIY49" s="993"/>
      <c r="IIZ49" s="993"/>
      <c r="IJA49" s="993"/>
      <c r="IJB49" s="993"/>
      <c r="IJC49" s="993"/>
      <c r="IJD49" s="993"/>
      <c r="IJE49" s="993"/>
      <c r="IJF49" s="993"/>
      <c r="IJG49" s="993"/>
      <c r="IJH49" s="993"/>
      <c r="IJI49" s="993"/>
      <c r="IJJ49" s="993"/>
      <c r="IJK49" s="993"/>
      <c r="IJL49" s="993"/>
      <c r="IJM49" s="993"/>
      <c r="IJN49" s="993"/>
      <c r="IJO49" s="993"/>
      <c r="IJP49" s="993"/>
      <c r="IJQ49" s="993"/>
      <c r="IJR49" s="993"/>
      <c r="IJS49" s="993"/>
      <c r="IJT49" s="993"/>
      <c r="IJU49" s="993"/>
      <c r="IJV49" s="993"/>
      <c r="IJW49" s="993"/>
      <c r="IJX49" s="993"/>
      <c r="IJY49" s="993"/>
      <c r="IJZ49" s="993"/>
      <c r="IKA49" s="993"/>
      <c r="IKB49" s="993"/>
      <c r="IKC49" s="993"/>
      <c r="IKD49" s="993"/>
      <c r="IKE49" s="993"/>
      <c r="IKF49" s="993"/>
      <c r="IKG49" s="993"/>
      <c r="IKH49" s="993"/>
      <c r="IKI49" s="993"/>
      <c r="IKJ49" s="993"/>
      <c r="IKK49" s="993"/>
      <c r="IKL49" s="993"/>
      <c r="IKM49" s="993"/>
      <c r="IKN49" s="993"/>
      <c r="IKO49" s="993"/>
      <c r="IKP49" s="993"/>
      <c r="IKQ49" s="993"/>
      <c r="IKR49" s="993"/>
      <c r="IKS49" s="993"/>
      <c r="IKT49" s="993"/>
      <c r="IKU49" s="993"/>
      <c r="IKV49" s="993"/>
      <c r="IKW49" s="993"/>
      <c r="IKX49" s="993"/>
      <c r="IKY49" s="993"/>
      <c r="IKZ49" s="993"/>
      <c r="ILA49" s="993"/>
      <c r="ILB49" s="993"/>
      <c r="ILC49" s="993"/>
      <c r="ILD49" s="993"/>
      <c r="ILE49" s="993"/>
      <c r="ILF49" s="993"/>
      <c r="ILG49" s="993"/>
      <c r="ILH49" s="993"/>
      <c r="ILI49" s="993"/>
      <c r="ILJ49" s="993"/>
      <c r="ILK49" s="993"/>
      <c r="ILL49" s="993"/>
      <c r="ILM49" s="993"/>
      <c r="ILN49" s="993"/>
      <c r="ILO49" s="993"/>
      <c r="ILP49" s="993"/>
      <c r="ILQ49" s="993"/>
      <c r="ILR49" s="993"/>
      <c r="ILS49" s="993"/>
      <c r="ILT49" s="993"/>
      <c r="ILU49" s="993"/>
      <c r="ILV49" s="993"/>
      <c r="ILW49" s="993"/>
      <c r="ILX49" s="993"/>
      <c r="ILY49" s="993"/>
      <c r="ILZ49" s="993"/>
      <c r="IMA49" s="993"/>
      <c r="IMB49" s="993"/>
      <c r="IMC49" s="993"/>
      <c r="IMD49" s="993"/>
      <c r="IME49" s="993"/>
      <c r="IMF49" s="993"/>
      <c r="IMG49" s="993"/>
      <c r="IMH49" s="993"/>
      <c r="IMI49" s="993"/>
      <c r="IMJ49" s="993"/>
      <c r="IMK49" s="993"/>
      <c r="IML49" s="993"/>
      <c r="IMM49" s="993"/>
      <c r="IMN49" s="993"/>
      <c r="IMO49" s="993"/>
      <c r="IMP49" s="993"/>
      <c r="IMQ49" s="993"/>
      <c r="IMR49" s="993"/>
      <c r="IMS49" s="993"/>
      <c r="IMT49" s="993"/>
      <c r="IMU49" s="993"/>
      <c r="IMV49" s="993"/>
      <c r="IMW49" s="993"/>
      <c r="IMX49" s="993"/>
      <c r="IMY49" s="993"/>
      <c r="IMZ49" s="993"/>
      <c r="INA49" s="993"/>
      <c r="INB49" s="993"/>
      <c r="INC49" s="993"/>
      <c r="IND49" s="993"/>
      <c r="INE49" s="993"/>
      <c r="INF49" s="993"/>
      <c r="ING49" s="993"/>
      <c r="INH49" s="993"/>
      <c r="INI49" s="993"/>
      <c r="INJ49" s="993"/>
      <c r="INK49" s="993"/>
      <c r="INL49" s="993"/>
      <c r="INM49" s="993"/>
      <c r="INN49" s="993"/>
      <c r="INO49" s="993"/>
      <c r="INP49" s="993"/>
      <c r="INQ49" s="993"/>
      <c r="INR49" s="993"/>
      <c r="INS49" s="993"/>
      <c r="INT49" s="993"/>
      <c r="INU49" s="993"/>
      <c r="INV49" s="993"/>
      <c r="INW49" s="993"/>
      <c r="INX49" s="993"/>
      <c r="INY49" s="993"/>
      <c r="INZ49" s="993"/>
      <c r="IOA49" s="993"/>
      <c r="IOB49" s="993"/>
      <c r="IOC49" s="993"/>
      <c r="IOD49" s="993"/>
      <c r="IOE49" s="993"/>
      <c r="IOF49" s="993"/>
      <c r="IOG49" s="993"/>
      <c r="IOH49" s="993"/>
      <c r="IOI49" s="993"/>
      <c r="IOJ49" s="993"/>
      <c r="IOK49" s="993"/>
      <c r="IOL49" s="993"/>
      <c r="IOM49" s="993"/>
      <c r="ION49" s="993"/>
      <c r="IOO49" s="993"/>
      <c r="IOP49" s="993"/>
      <c r="IOQ49" s="993"/>
      <c r="IOR49" s="993"/>
      <c r="IOS49" s="993"/>
      <c r="IOT49" s="993"/>
      <c r="IOU49" s="993"/>
      <c r="IOV49" s="993"/>
      <c r="IOW49" s="993"/>
      <c r="IOX49" s="993"/>
      <c r="IOY49" s="993"/>
      <c r="IOZ49" s="993"/>
      <c r="IPA49" s="993"/>
      <c r="IPB49" s="993"/>
      <c r="IPC49" s="993"/>
      <c r="IPD49" s="993"/>
      <c r="IPE49" s="993"/>
      <c r="IPF49" s="993"/>
      <c r="IPG49" s="993"/>
      <c r="IPH49" s="993"/>
      <c r="IPI49" s="993"/>
      <c r="IPJ49" s="993"/>
      <c r="IPK49" s="993"/>
      <c r="IPL49" s="993"/>
      <c r="IPM49" s="993"/>
      <c r="IPN49" s="993"/>
      <c r="IPO49" s="993"/>
      <c r="IPP49" s="993"/>
      <c r="IPQ49" s="993"/>
      <c r="IPR49" s="993"/>
      <c r="IPS49" s="993"/>
      <c r="IPT49" s="993"/>
      <c r="IPU49" s="993"/>
      <c r="IPV49" s="993"/>
      <c r="IPW49" s="993"/>
      <c r="IPX49" s="993"/>
      <c r="IPY49" s="993"/>
      <c r="IPZ49" s="993"/>
      <c r="IQA49" s="993"/>
      <c r="IQB49" s="993"/>
      <c r="IQC49" s="993"/>
      <c r="IQD49" s="993"/>
      <c r="IQE49" s="993"/>
      <c r="IQF49" s="993"/>
      <c r="IQG49" s="993"/>
      <c r="IQH49" s="993"/>
      <c r="IQI49" s="993"/>
      <c r="IQJ49" s="993"/>
      <c r="IQK49" s="993"/>
      <c r="IQL49" s="993"/>
      <c r="IQM49" s="993"/>
      <c r="IQN49" s="993"/>
      <c r="IQO49" s="993"/>
      <c r="IQP49" s="993"/>
      <c r="IQQ49" s="993"/>
      <c r="IQR49" s="993"/>
      <c r="IQS49" s="993"/>
      <c r="IQT49" s="993"/>
      <c r="IQU49" s="993"/>
      <c r="IQV49" s="993"/>
      <c r="IQW49" s="993"/>
      <c r="IQX49" s="993"/>
      <c r="IQY49" s="993"/>
      <c r="IQZ49" s="993"/>
      <c r="IRA49" s="993"/>
      <c r="IRB49" s="993"/>
      <c r="IRC49" s="993"/>
      <c r="IRD49" s="993"/>
      <c r="IRE49" s="993"/>
      <c r="IRF49" s="993"/>
      <c r="IRG49" s="993"/>
      <c r="IRH49" s="993"/>
      <c r="IRI49" s="993"/>
      <c r="IRJ49" s="993"/>
      <c r="IRK49" s="993"/>
      <c r="IRL49" s="993"/>
      <c r="IRM49" s="993"/>
      <c r="IRN49" s="993"/>
      <c r="IRO49" s="993"/>
      <c r="IRP49" s="993"/>
      <c r="IRQ49" s="993"/>
      <c r="IRR49" s="993"/>
      <c r="IRS49" s="993"/>
      <c r="IRT49" s="993"/>
      <c r="IRU49" s="993"/>
      <c r="IRV49" s="993"/>
      <c r="IRW49" s="993"/>
      <c r="IRX49" s="993"/>
      <c r="IRY49" s="993"/>
      <c r="IRZ49" s="993"/>
      <c r="ISA49" s="993"/>
      <c r="ISB49" s="993"/>
      <c r="ISC49" s="993"/>
      <c r="ISD49" s="993"/>
      <c r="ISE49" s="993"/>
      <c r="ISF49" s="993"/>
      <c r="ISG49" s="993"/>
      <c r="ISH49" s="993"/>
      <c r="ISI49" s="993"/>
      <c r="ISJ49" s="993"/>
      <c r="ISK49" s="993"/>
      <c r="ISL49" s="993"/>
      <c r="ISM49" s="993"/>
      <c r="ISN49" s="993"/>
      <c r="ISO49" s="993"/>
      <c r="ISP49" s="993"/>
      <c r="ISQ49" s="993"/>
      <c r="ISR49" s="993"/>
      <c r="ISS49" s="993"/>
      <c r="IST49" s="993"/>
      <c r="ISU49" s="993"/>
      <c r="ISV49" s="993"/>
      <c r="ISW49" s="993"/>
      <c r="ISX49" s="993"/>
      <c r="ISY49" s="993"/>
      <c r="ISZ49" s="993"/>
      <c r="ITA49" s="993"/>
      <c r="ITB49" s="993"/>
      <c r="ITC49" s="993"/>
      <c r="ITD49" s="993"/>
      <c r="ITE49" s="993"/>
      <c r="ITF49" s="993"/>
      <c r="ITG49" s="993"/>
      <c r="ITH49" s="993"/>
      <c r="ITI49" s="993"/>
      <c r="ITJ49" s="993"/>
      <c r="ITK49" s="993"/>
      <c r="ITL49" s="993"/>
      <c r="ITM49" s="993"/>
      <c r="ITN49" s="993"/>
      <c r="ITO49" s="993"/>
      <c r="ITP49" s="993"/>
      <c r="ITQ49" s="993"/>
      <c r="ITR49" s="993"/>
      <c r="ITS49" s="993"/>
      <c r="ITT49" s="993"/>
      <c r="ITU49" s="993"/>
      <c r="ITV49" s="993"/>
      <c r="ITW49" s="993"/>
      <c r="ITX49" s="993"/>
      <c r="ITY49" s="993"/>
      <c r="ITZ49" s="993"/>
      <c r="IUA49" s="993"/>
      <c r="IUB49" s="993"/>
      <c r="IUC49" s="993"/>
      <c r="IUD49" s="993"/>
      <c r="IUE49" s="993"/>
      <c r="IUF49" s="993"/>
      <c r="IUG49" s="993"/>
      <c r="IUH49" s="993"/>
      <c r="IUI49" s="993"/>
      <c r="IUJ49" s="993"/>
      <c r="IUK49" s="993"/>
      <c r="IUL49" s="993"/>
      <c r="IUM49" s="993"/>
      <c r="IUN49" s="993"/>
      <c r="IUO49" s="993"/>
      <c r="IUP49" s="993"/>
      <c r="IUQ49" s="993"/>
      <c r="IUR49" s="993"/>
      <c r="IUS49" s="993"/>
      <c r="IUT49" s="993"/>
      <c r="IUU49" s="993"/>
      <c r="IUV49" s="993"/>
      <c r="IUW49" s="993"/>
      <c r="IUX49" s="993"/>
      <c r="IUY49" s="993"/>
      <c r="IUZ49" s="993"/>
      <c r="IVA49" s="993"/>
      <c r="IVB49" s="993"/>
      <c r="IVC49" s="993"/>
      <c r="IVD49" s="993"/>
      <c r="IVE49" s="993"/>
      <c r="IVF49" s="993"/>
      <c r="IVG49" s="993"/>
      <c r="IVH49" s="993"/>
      <c r="IVI49" s="993"/>
      <c r="IVJ49" s="993"/>
      <c r="IVK49" s="993"/>
      <c r="IVL49" s="993"/>
      <c r="IVM49" s="993"/>
      <c r="IVN49" s="993"/>
      <c r="IVO49" s="993"/>
      <c r="IVP49" s="993"/>
      <c r="IVQ49" s="993"/>
      <c r="IVR49" s="993"/>
      <c r="IVS49" s="993"/>
      <c r="IVT49" s="993"/>
      <c r="IVU49" s="993"/>
      <c r="IVV49" s="993"/>
      <c r="IVW49" s="993"/>
      <c r="IVX49" s="993"/>
      <c r="IVY49" s="993"/>
      <c r="IVZ49" s="993"/>
      <c r="IWA49" s="993"/>
      <c r="IWB49" s="993"/>
      <c r="IWC49" s="993"/>
      <c r="IWD49" s="993"/>
      <c r="IWE49" s="993"/>
      <c r="IWF49" s="993"/>
      <c r="IWG49" s="993"/>
      <c r="IWH49" s="993"/>
      <c r="IWI49" s="993"/>
      <c r="IWJ49" s="993"/>
      <c r="IWK49" s="993"/>
      <c r="IWL49" s="993"/>
      <c r="IWM49" s="993"/>
      <c r="IWN49" s="993"/>
      <c r="IWO49" s="993"/>
      <c r="IWP49" s="993"/>
      <c r="IWQ49" s="993"/>
      <c r="IWR49" s="993"/>
      <c r="IWS49" s="993"/>
      <c r="IWT49" s="993"/>
      <c r="IWU49" s="993"/>
      <c r="IWV49" s="993"/>
      <c r="IWW49" s="993"/>
      <c r="IWX49" s="993"/>
      <c r="IWY49" s="993"/>
      <c r="IWZ49" s="993"/>
      <c r="IXA49" s="993"/>
      <c r="IXB49" s="993"/>
      <c r="IXC49" s="993"/>
      <c r="IXD49" s="993"/>
      <c r="IXE49" s="993"/>
      <c r="IXF49" s="993"/>
      <c r="IXG49" s="993"/>
      <c r="IXH49" s="993"/>
      <c r="IXI49" s="993"/>
      <c r="IXJ49" s="993"/>
      <c r="IXK49" s="993"/>
      <c r="IXL49" s="993"/>
      <c r="IXM49" s="993"/>
      <c r="IXN49" s="993"/>
      <c r="IXO49" s="993"/>
      <c r="IXP49" s="993"/>
      <c r="IXQ49" s="993"/>
      <c r="IXR49" s="993"/>
      <c r="IXS49" s="993"/>
      <c r="IXT49" s="993"/>
      <c r="IXU49" s="993"/>
      <c r="IXV49" s="993"/>
      <c r="IXW49" s="993"/>
      <c r="IXX49" s="993"/>
      <c r="IXY49" s="993"/>
      <c r="IXZ49" s="993"/>
      <c r="IYA49" s="993"/>
      <c r="IYB49" s="993"/>
      <c r="IYC49" s="993"/>
      <c r="IYD49" s="993"/>
      <c r="IYE49" s="993"/>
      <c r="IYF49" s="993"/>
      <c r="IYG49" s="993"/>
      <c r="IYH49" s="993"/>
      <c r="IYI49" s="993"/>
      <c r="IYJ49" s="993"/>
      <c r="IYK49" s="993"/>
      <c r="IYL49" s="993"/>
      <c r="IYM49" s="993"/>
      <c r="IYN49" s="993"/>
      <c r="IYO49" s="993"/>
      <c r="IYP49" s="993"/>
      <c r="IYQ49" s="993"/>
      <c r="IYR49" s="993"/>
      <c r="IYS49" s="993"/>
      <c r="IYT49" s="993"/>
      <c r="IYU49" s="993"/>
      <c r="IYV49" s="993"/>
      <c r="IYW49" s="993"/>
      <c r="IYX49" s="993"/>
      <c r="IYY49" s="993"/>
      <c r="IYZ49" s="993"/>
      <c r="IZA49" s="993"/>
      <c r="IZB49" s="993"/>
      <c r="IZC49" s="993"/>
      <c r="IZD49" s="993"/>
      <c r="IZE49" s="993"/>
      <c r="IZF49" s="993"/>
      <c r="IZG49" s="993"/>
      <c r="IZH49" s="993"/>
      <c r="IZI49" s="993"/>
      <c r="IZJ49" s="993"/>
      <c r="IZK49" s="993"/>
      <c r="IZL49" s="993"/>
      <c r="IZM49" s="993"/>
      <c r="IZN49" s="993"/>
      <c r="IZO49" s="993"/>
      <c r="IZP49" s="993"/>
      <c r="IZQ49" s="993"/>
      <c r="IZR49" s="993"/>
      <c r="IZS49" s="993"/>
      <c r="IZT49" s="993"/>
      <c r="IZU49" s="993"/>
      <c r="IZV49" s="993"/>
      <c r="IZW49" s="993"/>
      <c r="IZX49" s="993"/>
      <c r="IZY49" s="993"/>
      <c r="IZZ49" s="993"/>
      <c r="JAA49" s="993"/>
      <c r="JAB49" s="993"/>
      <c r="JAC49" s="993"/>
      <c r="JAD49" s="993"/>
      <c r="JAE49" s="993"/>
      <c r="JAF49" s="993"/>
      <c r="JAG49" s="993"/>
      <c r="JAH49" s="993"/>
      <c r="JAI49" s="993"/>
      <c r="JAJ49" s="993"/>
      <c r="JAK49" s="993"/>
      <c r="JAL49" s="993"/>
      <c r="JAM49" s="993"/>
      <c r="JAN49" s="993"/>
      <c r="JAO49" s="993"/>
      <c r="JAP49" s="993"/>
      <c r="JAQ49" s="993"/>
      <c r="JAR49" s="993"/>
      <c r="JAS49" s="993"/>
      <c r="JAT49" s="993"/>
      <c r="JAU49" s="993"/>
      <c r="JAV49" s="993"/>
      <c r="JAW49" s="993"/>
      <c r="JAX49" s="993"/>
      <c r="JAY49" s="993"/>
      <c r="JAZ49" s="993"/>
      <c r="JBA49" s="993"/>
      <c r="JBB49" s="993"/>
      <c r="JBC49" s="993"/>
      <c r="JBD49" s="993"/>
      <c r="JBE49" s="993"/>
      <c r="JBF49" s="993"/>
      <c r="JBG49" s="993"/>
      <c r="JBH49" s="993"/>
      <c r="JBI49" s="993"/>
      <c r="JBJ49" s="993"/>
      <c r="JBK49" s="993"/>
      <c r="JBL49" s="993"/>
      <c r="JBM49" s="993"/>
      <c r="JBN49" s="993"/>
      <c r="JBO49" s="993"/>
      <c r="JBP49" s="993"/>
      <c r="JBQ49" s="993"/>
      <c r="JBR49" s="993"/>
      <c r="JBS49" s="993"/>
      <c r="JBT49" s="993"/>
      <c r="JBU49" s="993"/>
      <c r="JBV49" s="993"/>
      <c r="JBW49" s="993"/>
      <c r="JBX49" s="993"/>
      <c r="JBY49" s="993"/>
      <c r="JBZ49" s="993"/>
      <c r="JCA49" s="993"/>
      <c r="JCB49" s="993"/>
      <c r="JCC49" s="993"/>
      <c r="JCD49" s="993"/>
      <c r="JCE49" s="993"/>
      <c r="JCF49" s="993"/>
      <c r="JCG49" s="993"/>
      <c r="JCH49" s="993"/>
      <c r="JCI49" s="993"/>
      <c r="JCJ49" s="993"/>
      <c r="JCK49" s="993"/>
      <c r="JCL49" s="993"/>
      <c r="JCM49" s="993"/>
      <c r="JCN49" s="993"/>
      <c r="JCO49" s="993"/>
      <c r="JCP49" s="993"/>
      <c r="JCQ49" s="993"/>
      <c r="JCR49" s="993"/>
      <c r="JCS49" s="993"/>
      <c r="JCT49" s="993"/>
      <c r="JCU49" s="993"/>
      <c r="JCV49" s="993"/>
      <c r="JCW49" s="993"/>
      <c r="JCX49" s="993"/>
      <c r="JCY49" s="993"/>
      <c r="JCZ49" s="993"/>
      <c r="JDA49" s="993"/>
      <c r="JDB49" s="993"/>
      <c r="JDC49" s="993"/>
      <c r="JDD49" s="993"/>
      <c r="JDE49" s="993"/>
      <c r="JDF49" s="993"/>
      <c r="JDG49" s="993"/>
      <c r="JDH49" s="993"/>
      <c r="JDI49" s="993"/>
      <c r="JDJ49" s="993"/>
      <c r="JDK49" s="993"/>
      <c r="JDL49" s="993"/>
      <c r="JDM49" s="993"/>
      <c r="JDN49" s="993"/>
      <c r="JDO49" s="993"/>
      <c r="JDP49" s="993"/>
      <c r="JDQ49" s="993"/>
      <c r="JDR49" s="993"/>
      <c r="JDS49" s="993"/>
      <c r="JDT49" s="993"/>
      <c r="JDU49" s="993"/>
      <c r="JDV49" s="993"/>
      <c r="JDW49" s="993"/>
      <c r="JDX49" s="993"/>
      <c r="JDY49" s="993"/>
      <c r="JDZ49" s="993"/>
      <c r="JEA49" s="993"/>
      <c r="JEB49" s="993"/>
      <c r="JEC49" s="993"/>
      <c r="JED49" s="993"/>
      <c r="JEE49" s="993"/>
      <c r="JEF49" s="993"/>
      <c r="JEG49" s="993"/>
      <c r="JEH49" s="993"/>
      <c r="JEI49" s="993"/>
      <c r="JEJ49" s="993"/>
      <c r="JEK49" s="993"/>
      <c r="JEL49" s="993"/>
      <c r="JEM49" s="993"/>
      <c r="JEN49" s="993"/>
      <c r="JEO49" s="993"/>
      <c r="JEP49" s="993"/>
      <c r="JEQ49" s="993"/>
      <c r="JER49" s="993"/>
      <c r="JES49" s="993"/>
      <c r="JET49" s="993"/>
      <c r="JEU49" s="993"/>
      <c r="JEV49" s="993"/>
      <c r="JEW49" s="993"/>
      <c r="JEX49" s="993"/>
      <c r="JEY49" s="993"/>
      <c r="JEZ49" s="993"/>
      <c r="JFA49" s="993"/>
      <c r="JFB49" s="993"/>
      <c r="JFC49" s="993"/>
      <c r="JFD49" s="993"/>
      <c r="JFE49" s="993"/>
      <c r="JFF49" s="993"/>
      <c r="JFG49" s="993"/>
      <c r="JFH49" s="993"/>
      <c r="JFI49" s="993"/>
      <c r="JFJ49" s="993"/>
      <c r="JFK49" s="993"/>
      <c r="JFL49" s="993"/>
      <c r="JFM49" s="993"/>
      <c r="JFN49" s="993"/>
      <c r="JFO49" s="993"/>
      <c r="JFP49" s="993"/>
      <c r="JFQ49" s="993"/>
      <c r="JFR49" s="993"/>
      <c r="JFS49" s="993"/>
      <c r="JFT49" s="993"/>
      <c r="JFU49" s="993"/>
      <c r="JFV49" s="993"/>
      <c r="JFW49" s="993"/>
      <c r="JFX49" s="993"/>
      <c r="JFY49" s="993"/>
      <c r="JFZ49" s="993"/>
      <c r="JGA49" s="993"/>
      <c r="JGB49" s="993"/>
      <c r="JGC49" s="993"/>
      <c r="JGD49" s="993"/>
      <c r="JGE49" s="993"/>
      <c r="JGF49" s="993"/>
      <c r="JGG49" s="993"/>
      <c r="JGH49" s="993"/>
      <c r="JGI49" s="993"/>
      <c r="JGJ49" s="993"/>
      <c r="JGK49" s="993"/>
      <c r="JGL49" s="993"/>
      <c r="JGM49" s="993"/>
      <c r="JGN49" s="993"/>
      <c r="JGO49" s="993"/>
      <c r="JGP49" s="993"/>
      <c r="JGQ49" s="993"/>
      <c r="JGR49" s="993"/>
      <c r="JGS49" s="993"/>
      <c r="JGT49" s="993"/>
      <c r="JGU49" s="993"/>
      <c r="JGV49" s="993"/>
      <c r="JGW49" s="993"/>
      <c r="JGX49" s="993"/>
      <c r="JGY49" s="993"/>
      <c r="JGZ49" s="993"/>
      <c r="JHA49" s="993"/>
      <c r="JHB49" s="993"/>
      <c r="JHC49" s="993"/>
      <c r="JHD49" s="993"/>
      <c r="JHE49" s="993"/>
      <c r="JHF49" s="993"/>
      <c r="JHG49" s="993"/>
      <c r="JHH49" s="993"/>
      <c r="JHI49" s="993"/>
      <c r="JHJ49" s="993"/>
      <c r="JHK49" s="993"/>
      <c r="JHL49" s="993"/>
      <c r="JHM49" s="993"/>
      <c r="JHN49" s="993"/>
      <c r="JHO49" s="993"/>
      <c r="JHP49" s="993"/>
      <c r="JHQ49" s="993"/>
      <c r="JHR49" s="993"/>
      <c r="JHS49" s="993"/>
      <c r="JHT49" s="993"/>
      <c r="JHU49" s="993"/>
      <c r="JHV49" s="993"/>
      <c r="JHW49" s="993"/>
      <c r="JHX49" s="993"/>
      <c r="JHY49" s="993"/>
      <c r="JHZ49" s="993"/>
      <c r="JIA49" s="993"/>
      <c r="JIB49" s="993"/>
      <c r="JIC49" s="993"/>
      <c r="JID49" s="993"/>
      <c r="JIE49" s="993"/>
      <c r="JIF49" s="993"/>
      <c r="JIG49" s="993"/>
      <c r="JIH49" s="993"/>
      <c r="JII49" s="993"/>
      <c r="JIJ49" s="993"/>
      <c r="JIK49" s="993"/>
      <c r="JIL49" s="993"/>
      <c r="JIM49" s="993"/>
      <c r="JIN49" s="993"/>
      <c r="JIO49" s="993"/>
      <c r="JIP49" s="993"/>
      <c r="JIQ49" s="993"/>
      <c r="JIR49" s="993"/>
      <c r="JIS49" s="993"/>
      <c r="JIT49" s="993"/>
      <c r="JIU49" s="993"/>
      <c r="JIV49" s="993"/>
      <c r="JIW49" s="993"/>
      <c r="JIX49" s="993"/>
      <c r="JIY49" s="993"/>
      <c r="JIZ49" s="993"/>
      <c r="JJA49" s="993"/>
      <c r="JJB49" s="993"/>
      <c r="JJC49" s="993"/>
      <c r="JJD49" s="993"/>
      <c r="JJE49" s="993"/>
      <c r="JJF49" s="993"/>
      <c r="JJG49" s="993"/>
      <c r="JJH49" s="993"/>
      <c r="JJI49" s="993"/>
      <c r="JJJ49" s="993"/>
      <c r="JJK49" s="993"/>
      <c r="JJL49" s="993"/>
      <c r="JJM49" s="993"/>
      <c r="JJN49" s="993"/>
      <c r="JJO49" s="993"/>
      <c r="JJP49" s="993"/>
      <c r="JJQ49" s="993"/>
      <c r="JJR49" s="993"/>
      <c r="JJS49" s="993"/>
      <c r="JJT49" s="993"/>
      <c r="JJU49" s="993"/>
      <c r="JJV49" s="993"/>
      <c r="JJW49" s="993"/>
      <c r="JJX49" s="993"/>
      <c r="JJY49" s="993"/>
      <c r="JJZ49" s="993"/>
      <c r="JKA49" s="993"/>
      <c r="JKB49" s="993"/>
      <c r="JKC49" s="993"/>
      <c r="JKD49" s="993"/>
      <c r="JKE49" s="993"/>
      <c r="JKF49" s="993"/>
      <c r="JKG49" s="993"/>
      <c r="JKH49" s="993"/>
      <c r="JKI49" s="993"/>
      <c r="JKJ49" s="993"/>
      <c r="JKK49" s="993"/>
      <c r="JKL49" s="993"/>
      <c r="JKM49" s="993"/>
      <c r="JKN49" s="993"/>
      <c r="JKO49" s="993"/>
      <c r="JKP49" s="993"/>
      <c r="JKQ49" s="993"/>
      <c r="JKR49" s="993"/>
      <c r="JKS49" s="993"/>
      <c r="JKT49" s="993"/>
      <c r="JKU49" s="993"/>
      <c r="JKV49" s="993"/>
      <c r="JKW49" s="993"/>
      <c r="JKX49" s="993"/>
      <c r="JKY49" s="993"/>
      <c r="JKZ49" s="993"/>
      <c r="JLA49" s="993"/>
      <c r="JLB49" s="993"/>
      <c r="JLC49" s="993"/>
      <c r="JLD49" s="993"/>
      <c r="JLE49" s="993"/>
      <c r="JLF49" s="993"/>
      <c r="JLG49" s="993"/>
      <c r="JLH49" s="993"/>
      <c r="JLI49" s="993"/>
      <c r="JLJ49" s="993"/>
      <c r="JLK49" s="993"/>
      <c r="JLL49" s="993"/>
      <c r="JLM49" s="993"/>
      <c r="JLN49" s="993"/>
      <c r="JLO49" s="993"/>
      <c r="JLP49" s="993"/>
      <c r="JLQ49" s="993"/>
      <c r="JLR49" s="993"/>
      <c r="JLS49" s="993"/>
      <c r="JLT49" s="993"/>
      <c r="JLU49" s="993"/>
      <c r="JLV49" s="993"/>
      <c r="JLW49" s="993"/>
      <c r="JLX49" s="993"/>
      <c r="JLY49" s="993"/>
      <c r="JLZ49" s="993"/>
      <c r="JMA49" s="993"/>
      <c r="JMB49" s="993"/>
      <c r="JMC49" s="993"/>
      <c r="JMD49" s="993"/>
      <c r="JME49" s="993"/>
      <c r="JMF49" s="993"/>
      <c r="JMG49" s="993"/>
      <c r="JMH49" s="993"/>
      <c r="JMI49" s="993"/>
      <c r="JMJ49" s="993"/>
      <c r="JMK49" s="993"/>
      <c r="JML49" s="993"/>
      <c r="JMM49" s="993"/>
      <c r="JMN49" s="993"/>
      <c r="JMO49" s="993"/>
      <c r="JMP49" s="993"/>
      <c r="JMQ49" s="993"/>
      <c r="JMR49" s="993"/>
      <c r="JMS49" s="993"/>
      <c r="JMT49" s="993"/>
      <c r="JMU49" s="993"/>
      <c r="JMV49" s="993"/>
      <c r="JMW49" s="993"/>
      <c r="JMX49" s="993"/>
      <c r="JMY49" s="993"/>
      <c r="JMZ49" s="993"/>
      <c r="JNA49" s="993"/>
      <c r="JNB49" s="993"/>
      <c r="JNC49" s="993"/>
      <c r="JND49" s="993"/>
      <c r="JNE49" s="993"/>
      <c r="JNF49" s="993"/>
      <c r="JNG49" s="993"/>
      <c r="JNH49" s="993"/>
      <c r="JNI49" s="993"/>
      <c r="JNJ49" s="993"/>
      <c r="JNK49" s="993"/>
      <c r="JNL49" s="993"/>
      <c r="JNM49" s="993"/>
      <c r="JNN49" s="993"/>
      <c r="JNO49" s="993"/>
      <c r="JNP49" s="993"/>
      <c r="JNQ49" s="993"/>
      <c r="JNR49" s="993"/>
      <c r="JNS49" s="993"/>
      <c r="JNT49" s="993"/>
      <c r="JNU49" s="993"/>
      <c r="JNV49" s="993"/>
      <c r="JNW49" s="993"/>
      <c r="JNX49" s="993"/>
      <c r="JNY49" s="993"/>
      <c r="JNZ49" s="993"/>
      <c r="JOA49" s="993"/>
      <c r="JOB49" s="993"/>
      <c r="JOC49" s="993"/>
      <c r="JOD49" s="993"/>
      <c r="JOE49" s="993"/>
      <c r="JOF49" s="993"/>
      <c r="JOG49" s="993"/>
      <c r="JOH49" s="993"/>
      <c r="JOI49" s="993"/>
      <c r="JOJ49" s="993"/>
      <c r="JOK49" s="993"/>
      <c r="JOL49" s="993"/>
      <c r="JOM49" s="993"/>
      <c r="JON49" s="993"/>
      <c r="JOO49" s="993"/>
      <c r="JOP49" s="993"/>
      <c r="JOQ49" s="993"/>
      <c r="JOR49" s="993"/>
      <c r="JOS49" s="993"/>
      <c r="JOT49" s="993"/>
      <c r="JOU49" s="993"/>
      <c r="JOV49" s="993"/>
      <c r="JOW49" s="993"/>
      <c r="JOX49" s="993"/>
      <c r="JOY49" s="993"/>
      <c r="JOZ49" s="993"/>
      <c r="JPA49" s="993"/>
      <c r="JPB49" s="993"/>
      <c r="JPC49" s="993"/>
      <c r="JPD49" s="993"/>
      <c r="JPE49" s="993"/>
      <c r="JPF49" s="993"/>
      <c r="JPG49" s="993"/>
      <c r="JPH49" s="993"/>
      <c r="JPI49" s="993"/>
      <c r="JPJ49" s="993"/>
      <c r="JPK49" s="993"/>
      <c r="JPL49" s="993"/>
      <c r="JPM49" s="993"/>
      <c r="JPN49" s="993"/>
      <c r="JPO49" s="993"/>
      <c r="JPP49" s="993"/>
      <c r="JPQ49" s="993"/>
      <c r="JPR49" s="993"/>
      <c r="JPS49" s="993"/>
      <c r="JPT49" s="993"/>
      <c r="JPU49" s="993"/>
      <c r="JPV49" s="993"/>
      <c r="JPW49" s="993"/>
      <c r="JPX49" s="993"/>
      <c r="JPY49" s="993"/>
      <c r="JPZ49" s="993"/>
      <c r="JQA49" s="993"/>
      <c r="JQB49" s="993"/>
      <c r="JQC49" s="993"/>
      <c r="JQD49" s="993"/>
      <c r="JQE49" s="993"/>
      <c r="JQF49" s="993"/>
      <c r="JQG49" s="993"/>
      <c r="JQH49" s="993"/>
      <c r="JQI49" s="993"/>
      <c r="JQJ49" s="993"/>
      <c r="JQK49" s="993"/>
      <c r="JQL49" s="993"/>
      <c r="JQM49" s="993"/>
      <c r="JQN49" s="993"/>
      <c r="JQO49" s="993"/>
      <c r="JQP49" s="993"/>
      <c r="JQQ49" s="993"/>
      <c r="JQR49" s="993"/>
      <c r="JQS49" s="993"/>
      <c r="JQT49" s="993"/>
      <c r="JQU49" s="993"/>
      <c r="JQV49" s="993"/>
      <c r="JQW49" s="993"/>
      <c r="JQX49" s="993"/>
      <c r="JQY49" s="993"/>
      <c r="JQZ49" s="993"/>
      <c r="JRA49" s="993"/>
      <c r="JRB49" s="993"/>
      <c r="JRC49" s="993"/>
      <c r="JRD49" s="993"/>
      <c r="JRE49" s="993"/>
      <c r="JRF49" s="993"/>
      <c r="JRG49" s="993"/>
      <c r="JRH49" s="993"/>
      <c r="JRI49" s="993"/>
      <c r="JRJ49" s="993"/>
      <c r="JRK49" s="993"/>
      <c r="JRL49" s="993"/>
      <c r="JRM49" s="993"/>
      <c r="JRN49" s="993"/>
      <c r="JRO49" s="993"/>
      <c r="JRP49" s="993"/>
      <c r="JRQ49" s="993"/>
      <c r="JRR49" s="993"/>
      <c r="JRS49" s="993"/>
      <c r="JRT49" s="993"/>
      <c r="JRU49" s="993"/>
      <c r="JRV49" s="993"/>
      <c r="JRW49" s="993"/>
      <c r="JRX49" s="993"/>
      <c r="JRY49" s="993"/>
      <c r="JRZ49" s="993"/>
      <c r="JSA49" s="993"/>
      <c r="JSB49" s="993"/>
      <c r="JSC49" s="993"/>
      <c r="JSD49" s="993"/>
      <c r="JSE49" s="993"/>
      <c r="JSF49" s="993"/>
      <c r="JSG49" s="993"/>
      <c r="JSH49" s="993"/>
      <c r="JSI49" s="993"/>
      <c r="JSJ49" s="993"/>
      <c r="JSK49" s="993"/>
      <c r="JSL49" s="993"/>
      <c r="JSM49" s="993"/>
      <c r="JSN49" s="993"/>
      <c r="JSO49" s="993"/>
      <c r="JSP49" s="993"/>
      <c r="JSQ49" s="993"/>
      <c r="JSR49" s="993"/>
      <c r="JSS49" s="993"/>
      <c r="JST49" s="993"/>
      <c r="JSU49" s="993"/>
      <c r="JSV49" s="993"/>
      <c r="JSW49" s="993"/>
      <c r="JSX49" s="993"/>
      <c r="JSY49" s="993"/>
      <c r="JSZ49" s="993"/>
      <c r="JTA49" s="993"/>
      <c r="JTB49" s="993"/>
      <c r="JTC49" s="993"/>
      <c r="JTD49" s="993"/>
      <c r="JTE49" s="993"/>
      <c r="JTF49" s="993"/>
      <c r="JTG49" s="993"/>
      <c r="JTH49" s="993"/>
      <c r="JTI49" s="993"/>
      <c r="JTJ49" s="993"/>
      <c r="JTK49" s="993"/>
      <c r="JTL49" s="993"/>
      <c r="JTM49" s="993"/>
      <c r="JTN49" s="993"/>
      <c r="JTO49" s="993"/>
      <c r="JTP49" s="993"/>
      <c r="JTQ49" s="993"/>
      <c r="JTR49" s="993"/>
      <c r="JTS49" s="993"/>
      <c r="JTT49" s="993"/>
      <c r="JTU49" s="993"/>
      <c r="JTV49" s="993"/>
      <c r="JTW49" s="993"/>
      <c r="JTX49" s="993"/>
      <c r="JTY49" s="993"/>
      <c r="JTZ49" s="993"/>
      <c r="JUA49" s="993"/>
      <c r="JUB49" s="993"/>
      <c r="JUC49" s="993"/>
      <c r="JUD49" s="993"/>
      <c r="JUE49" s="993"/>
      <c r="JUF49" s="993"/>
      <c r="JUG49" s="993"/>
      <c r="JUH49" s="993"/>
      <c r="JUI49" s="993"/>
      <c r="JUJ49" s="993"/>
      <c r="JUK49" s="993"/>
      <c r="JUL49" s="993"/>
      <c r="JUM49" s="993"/>
      <c r="JUN49" s="993"/>
      <c r="JUO49" s="993"/>
      <c r="JUP49" s="993"/>
      <c r="JUQ49" s="993"/>
      <c r="JUR49" s="993"/>
      <c r="JUS49" s="993"/>
      <c r="JUT49" s="993"/>
      <c r="JUU49" s="993"/>
      <c r="JUV49" s="993"/>
      <c r="JUW49" s="993"/>
      <c r="JUX49" s="993"/>
      <c r="JUY49" s="993"/>
      <c r="JUZ49" s="993"/>
      <c r="JVA49" s="993"/>
      <c r="JVB49" s="993"/>
      <c r="JVC49" s="993"/>
      <c r="JVD49" s="993"/>
      <c r="JVE49" s="993"/>
      <c r="JVF49" s="993"/>
      <c r="JVG49" s="993"/>
      <c r="JVH49" s="993"/>
      <c r="JVI49" s="993"/>
      <c r="JVJ49" s="993"/>
      <c r="JVK49" s="993"/>
      <c r="JVL49" s="993"/>
      <c r="JVM49" s="993"/>
      <c r="JVN49" s="993"/>
      <c r="JVO49" s="993"/>
      <c r="JVP49" s="993"/>
      <c r="JVQ49" s="993"/>
      <c r="JVR49" s="993"/>
      <c r="JVS49" s="993"/>
      <c r="JVT49" s="993"/>
      <c r="JVU49" s="993"/>
      <c r="JVV49" s="993"/>
      <c r="JVW49" s="993"/>
      <c r="JVX49" s="993"/>
      <c r="JVY49" s="993"/>
      <c r="JVZ49" s="993"/>
      <c r="JWA49" s="993"/>
      <c r="JWB49" s="993"/>
      <c r="JWC49" s="993"/>
      <c r="JWD49" s="993"/>
      <c r="JWE49" s="993"/>
      <c r="JWF49" s="993"/>
      <c r="JWG49" s="993"/>
      <c r="JWH49" s="993"/>
      <c r="JWI49" s="993"/>
      <c r="JWJ49" s="993"/>
      <c r="JWK49" s="993"/>
      <c r="JWL49" s="993"/>
      <c r="JWM49" s="993"/>
      <c r="JWN49" s="993"/>
      <c r="JWO49" s="993"/>
      <c r="JWP49" s="993"/>
      <c r="JWQ49" s="993"/>
      <c r="JWR49" s="993"/>
      <c r="JWS49" s="993"/>
      <c r="JWT49" s="993"/>
      <c r="JWU49" s="993"/>
      <c r="JWV49" s="993"/>
      <c r="JWW49" s="993"/>
      <c r="JWX49" s="993"/>
      <c r="JWY49" s="993"/>
      <c r="JWZ49" s="993"/>
      <c r="JXA49" s="993"/>
      <c r="JXB49" s="993"/>
      <c r="JXC49" s="993"/>
      <c r="JXD49" s="993"/>
      <c r="JXE49" s="993"/>
      <c r="JXF49" s="993"/>
      <c r="JXG49" s="993"/>
      <c r="JXH49" s="993"/>
      <c r="JXI49" s="993"/>
      <c r="JXJ49" s="993"/>
      <c r="JXK49" s="993"/>
      <c r="JXL49" s="993"/>
      <c r="JXM49" s="993"/>
      <c r="JXN49" s="993"/>
      <c r="JXO49" s="993"/>
      <c r="JXP49" s="993"/>
      <c r="JXQ49" s="993"/>
      <c r="JXR49" s="993"/>
      <c r="JXS49" s="993"/>
      <c r="JXT49" s="993"/>
      <c r="JXU49" s="993"/>
      <c r="JXV49" s="993"/>
      <c r="JXW49" s="993"/>
      <c r="JXX49" s="993"/>
      <c r="JXY49" s="993"/>
      <c r="JXZ49" s="993"/>
      <c r="JYA49" s="993"/>
      <c r="JYB49" s="993"/>
      <c r="JYC49" s="993"/>
      <c r="JYD49" s="993"/>
      <c r="JYE49" s="993"/>
      <c r="JYF49" s="993"/>
      <c r="JYG49" s="993"/>
      <c r="JYH49" s="993"/>
      <c r="JYI49" s="993"/>
      <c r="JYJ49" s="993"/>
      <c r="JYK49" s="993"/>
      <c r="JYL49" s="993"/>
      <c r="JYM49" s="993"/>
      <c r="JYN49" s="993"/>
      <c r="JYO49" s="993"/>
      <c r="JYP49" s="993"/>
      <c r="JYQ49" s="993"/>
      <c r="JYR49" s="993"/>
      <c r="JYS49" s="993"/>
      <c r="JYT49" s="993"/>
      <c r="JYU49" s="993"/>
      <c r="JYV49" s="993"/>
      <c r="JYW49" s="993"/>
      <c r="JYX49" s="993"/>
      <c r="JYY49" s="993"/>
      <c r="JYZ49" s="993"/>
      <c r="JZA49" s="993"/>
      <c r="JZB49" s="993"/>
      <c r="JZC49" s="993"/>
      <c r="JZD49" s="993"/>
      <c r="JZE49" s="993"/>
      <c r="JZF49" s="993"/>
      <c r="JZG49" s="993"/>
      <c r="JZH49" s="993"/>
      <c r="JZI49" s="993"/>
      <c r="JZJ49" s="993"/>
      <c r="JZK49" s="993"/>
      <c r="JZL49" s="993"/>
      <c r="JZM49" s="993"/>
      <c r="JZN49" s="993"/>
      <c r="JZO49" s="993"/>
      <c r="JZP49" s="993"/>
      <c r="JZQ49" s="993"/>
      <c r="JZR49" s="993"/>
      <c r="JZS49" s="993"/>
      <c r="JZT49" s="993"/>
      <c r="JZU49" s="993"/>
      <c r="JZV49" s="993"/>
      <c r="JZW49" s="993"/>
      <c r="JZX49" s="993"/>
      <c r="JZY49" s="993"/>
      <c r="JZZ49" s="993"/>
      <c r="KAA49" s="993"/>
      <c r="KAB49" s="993"/>
      <c r="KAC49" s="993"/>
      <c r="KAD49" s="993"/>
      <c r="KAE49" s="993"/>
      <c r="KAF49" s="993"/>
      <c r="KAG49" s="993"/>
      <c r="KAH49" s="993"/>
      <c r="KAI49" s="993"/>
      <c r="KAJ49" s="993"/>
      <c r="KAK49" s="993"/>
      <c r="KAL49" s="993"/>
      <c r="KAM49" s="993"/>
      <c r="KAN49" s="993"/>
      <c r="KAO49" s="993"/>
      <c r="KAP49" s="993"/>
      <c r="KAQ49" s="993"/>
      <c r="KAR49" s="993"/>
      <c r="KAS49" s="993"/>
      <c r="KAT49" s="993"/>
      <c r="KAU49" s="993"/>
      <c r="KAV49" s="993"/>
      <c r="KAW49" s="993"/>
      <c r="KAX49" s="993"/>
      <c r="KAY49" s="993"/>
      <c r="KAZ49" s="993"/>
      <c r="KBA49" s="993"/>
      <c r="KBB49" s="993"/>
      <c r="KBC49" s="993"/>
      <c r="KBD49" s="993"/>
      <c r="KBE49" s="993"/>
      <c r="KBF49" s="993"/>
      <c r="KBG49" s="993"/>
      <c r="KBH49" s="993"/>
      <c r="KBI49" s="993"/>
      <c r="KBJ49" s="993"/>
      <c r="KBK49" s="993"/>
      <c r="KBL49" s="993"/>
      <c r="KBM49" s="993"/>
      <c r="KBN49" s="993"/>
      <c r="KBO49" s="993"/>
      <c r="KBP49" s="993"/>
      <c r="KBQ49" s="993"/>
      <c r="KBR49" s="993"/>
      <c r="KBS49" s="993"/>
      <c r="KBT49" s="993"/>
      <c r="KBU49" s="993"/>
      <c r="KBV49" s="993"/>
      <c r="KBW49" s="993"/>
      <c r="KBX49" s="993"/>
      <c r="KBY49" s="993"/>
      <c r="KBZ49" s="993"/>
      <c r="KCA49" s="993"/>
      <c r="KCB49" s="993"/>
      <c r="KCC49" s="993"/>
      <c r="KCD49" s="993"/>
      <c r="KCE49" s="993"/>
      <c r="KCF49" s="993"/>
      <c r="KCG49" s="993"/>
      <c r="KCH49" s="993"/>
      <c r="KCI49" s="993"/>
      <c r="KCJ49" s="993"/>
      <c r="KCK49" s="993"/>
      <c r="KCL49" s="993"/>
      <c r="KCM49" s="993"/>
      <c r="KCN49" s="993"/>
      <c r="KCO49" s="993"/>
      <c r="KCP49" s="993"/>
      <c r="KCQ49" s="993"/>
      <c r="KCR49" s="993"/>
      <c r="KCS49" s="993"/>
      <c r="KCT49" s="993"/>
      <c r="KCU49" s="993"/>
      <c r="KCV49" s="993"/>
      <c r="KCW49" s="993"/>
      <c r="KCX49" s="993"/>
      <c r="KCY49" s="993"/>
      <c r="KCZ49" s="993"/>
      <c r="KDA49" s="993"/>
      <c r="KDB49" s="993"/>
      <c r="KDC49" s="993"/>
      <c r="KDD49" s="993"/>
      <c r="KDE49" s="993"/>
      <c r="KDF49" s="993"/>
      <c r="KDG49" s="993"/>
      <c r="KDH49" s="993"/>
      <c r="KDI49" s="993"/>
      <c r="KDJ49" s="993"/>
      <c r="KDK49" s="993"/>
      <c r="KDL49" s="993"/>
      <c r="KDM49" s="993"/>
      <c r="KDN49" s="993"/>
      <c r="KDO49" s="993"/>
      <c r="KDP49" s="993"/>
      <c r="KDQ49" s="993"/>
      <c r="KDR49" s="993"/>
      <c r="KDS49" s="993"/>
      <c r="KDT49" s="993"/>
      <c r="KDU49" s="993"/>
      <c r="KDV49" s="993"/>
      <c r="KDW49" s="993"/>
      <c r="KDX49" s="993"/>
      <c r="KDY49" s="993"/>
      <c r="KDZ49" s="993"/>
      <c r="KEA49" s="993"/>
      <c r="KEB49" s="993"/>
      <c r="KEC49" s="993"/>
      <c r="KED49" s="993"/>
      <c r="KEE49" s="993"/>
      <c r="KEF49" s="993"/>
      <c r="KEG49" s="993"/>
      <c r="KEH49" s="993"/>
      <c r="KEI49" s="993"/>
      <c r="KEJ49" s="993"/>
      <c r="KEK49" s="993"/>
      <c r="KEL49" s="993"/>
      <c r="KEM49" s="993"/>
      <c r="KEN49" s="993"/>
      <c r="KEO49" s="993"/>
      <c r="KEP49" s="993"/>
      <c r="KEQ49" s="993"/>
      <c r="KER49" s="993"/>
      <c r="KES49" s="993"/>
      <c r="KET49" s="993"/>
      <c r="KEU49" s="993"/>
      <c r="KEV49" s="993"/>
      <c r="KEW49" s="993"/>
      <c r="KEX49" s="993"/>
      <c r="KEY49" s="993"/>
      <c r="KEZ49" s="993"/>
      <c r="KFA49" s="993"/>
      <c r="KFB49" s="993"/>
      <c r="KFC49" s="993"/>
      <c r="KFD49" s="993"/>
      <c r="KFE49" s="993"/>
      <c r="KFF49" s="993"/>
      <c r="KFG49" s="993"/>
      <c r="KFH49" s="993"/>
      <c r="KFI49" s="993"/>
      <c r="KFJ49" s="993"/>
      <c r="KFK49" s="993"/>
      <c r="KFL49" s="993"/>
      <c r="KFM49" s="993"/>
      <c r="KFN49" s="993"/>
      <c r="KFO49" s="993"/>
      <c r="KFP49" s="993"/>
      <c r="KFQ49" s="993"/>
      <c r="KFR49" s="993"/>
      <c r="KFS49" s="993"/>
      <c r="KFT49" s="993"/>
      <c r="KFU49" s="993"/>
      <c r="KFV49" s="993"/>
      <c r="KFW49" s="993"/>
      <c r="KFX49" s="993"/>
      <c r="KFY49" s="993"/>
      <c r="KFZ49" s="993"/>
      <c r="KGA49" s="993"/>
      <c r="KGB49" s="993"/>
      <c r="KGC49" s="993"/>
      <c r="KGD49" s="993"/>
      <c r="KGE49" s="993"/>
      <c r="KGF49" s="993"/>
      <c r="KGG49" s="993"/>
      <c r="KGH49" s="993"/>
      <c r="KGI49" s="993"/>
      <c r="KGJ49" s="993"/>
      <c r="KGK49" s="993"/>
      <c r="KGL49" s="993"/>
      <c r="KGM49" s="993"/>
      <c r="KGN49" s="993"/>
      <c r="KGO49" s="993"/>
      <c r="KGP49" s="993"/>
      <c r="KGQ49" s="993"/>
      <c r="KGR49" s="993"/>
      <c r="KGS49" s="993"/>
      <c r="KGT49" s="993"/>
      <c r="KGU49" s="993"/>
      <c r="KGV49" s="993"/>
      <c r="KGW49" s="993"/>
      <c r="KGX49" s="993"/>
      <c r="KGY49" s="993"/>
      <c r="KGZ49" s="993"/>
      <c r="KHA49" s="993"/>
      <c r="KHB49" s="993"/>
      <c r="KHC49" s="993"/>
      <c r="KHD49" s="993"/>
      <c r="KHE49" s="993"/>
      <c r="KHF49" s="993"/>
      <c r="KHG49" s="993"/>
      <c r="KHH49" s="993"/>
      <c r="KHI49" s="993"/>
      <c r="KHJ49" s="993"/>
      <c r="KHK49" s="993"/>
      <c r="KHL49" s="993"/>
      <c r="KHM49" s="993"/>
      <c r="KHN49" s="993"/>
      <c r="KHO49" s="993"/>
      <c r="KHP49" s="993"/>
      <c r="KHQ49" s="993"/>
      <c r="KHR49" s="993"/>
      <c r="KHS49" s="993"/>
      <c r="KHT49" s="993"/>
      <c r="KHU49" s="993"/>
      <c r="KHV49" s="993"/>
      <c r="KHW49" s="993"/>
      <c r="KHX49" s="993"/>
      <c r="KHY49" s="993"/>
      <c r="KHZ49" s="993"/>
      <c r="KIA49" s="993"/>
      <c r="KIB49" s="993"/>
      <c r="KIC49" s="993"/>
      <c r="KID49" s="993"/>
      <c r="KIE49" s="993"/>
      <c r="KIF49" s="993"/>
      <c r="KIG49" s="993"/>
      <c r="KIH49" s="993"/>
      <c r="KII49" s="993"/>
      <c r="KIJ49" s="993"/>
      <c r="KIK49" s="993"/>
      <c r="KIL49" s="993"/>
      <c r="KIM49" s="993"/>
      <c r="KIN49" s="993"/>
      <c r="KIO49" s="993"/>
      <c r="KIP49" s="993"/>
      <c r="KIQ49" s="993"/>
      <c r="KIR49" s="993"/>
      <c r="KIS49" s="993"/>
      <c r="KIT49" s="993"/>
      <c r="KIU49" s="993"/>
      <c r="KIV49" s="993"/>
      <c r="KIW49" s="993"/>
      <c r="KIX49" s="993"/>
      <c r="KIY49" s="993"/>
      <c r="KIZ49" s="993"/>
      <c r="KJA49" s="993"/>
      <c r="KJB49" s="993"/>
      <c r="KJC49" s="993"/>
      <c r="KJD49" s="993"/>
      <c r="KJE49" s="993"/>
      <c r="KJF49" s="993"/>
      <c r="KJG49" s="993"/>
      <c r="KJH49" s="993"/>
      <c r="KJI49" s="993"/>
      <c r="KJJ49" s="993"/>
      <c r="KJK49" s="993"/>
      <c r="KJL49" s="993"/>
      <c r="KJM49" s="993"/>
      <c r="KJN49" s="993"/>
      <c r="KJO49" s="993"/>
      <c r="KJP49" s="993"/>
      <c r="KJQ49" s="993"/>
      <c r="KJR49" s="993"/>
      <c r="KJS49" s="993"/>
      <c r="KJT49" s="993"/>
      <c r="KJU49" s="993"/>
      <c r="KJV49" s="993"/>
      <c r="KJW49" s="993"/>
      <c r="KJX49" s="993"/>
      <c r="KJY49" s="993"/>
      <c r="KJZ49" s="993"/>
      <c r="KKA49" s="993"/>
      <c r="KKB49" s="993"/>
      <c r="KKC49" s="993"/>
      <c r="KKD49" s="993"/>
      <c r="KKE49" s="993"/>
      <c r="KKF49" s="993"/>
      <c r="KKG49" s="993"/>
      <c r="KKH49" s="993"/>
      <c r="KKI49" s="993"/>
      <c r="KKJ49" s="993"/>
      <c r="KKK49" s="993"/>
      <c r="KKL49" s="993"/>
      <c r="KKM49" s="993"/>
      <c r="KKN49" s="993"/>
      <c r="KKO49" s="993"/>
      <c r="KKP49" s="993"/>
      <c r="KKQ49" s="993"/>
      <c r="KKR49" s="993"/>
      <c r="KKS49" s="993"/>
      <c r="KKT49" s="993"/>
      <c r="KKU49" s="993"/>
      <c r="KKV49" s="993"/>
      <c r="KKW49" s="993"/>
      <c r="KKX49" s="993"/>
      <c r="KKY49" s="993"/>
      <c r="KKZ49" s="993"/>
      <c r="KLA49" s="993"/>
      <c r="KLB49" s="993"/>
      <c r="KLC49" s="993"/>
      <c r="KLD49" s="993"/>
      <c r="KLE49" s="993"/>
      <c r="KLF49" s="993"/>
      <c r="KLG49" s="993"/>
      <c r="KLH49" s="993"/>
      <c r="KLI49" s="993"/>
      <c r="KLJ49" s="993"/>
      <c r="KLK49" s="993"/>
      <c r="KLL49" s="993"/>
      <c r="KLM49" s="993"/>
      <c r="KLN49" s="993"/>
      <c r="KLO49" s="993"/>
      <c r="KLP49" s="993"/>
      <c r="KLQ49" s="993"/>
      <c r="KLR49" s="993"/>
      <c r="KLS49" s="993"/>
      <c r="KLT49" s="993"/>
      <c r="KLU49" s="993"/>
      <c r="KLV49" s="993"/>
      <c r="KLW49" s="993"/>
      <c r="KLX49" s="993"/>
      <c r="KLY49" s="993"/>
      <c r="KLZ49" s="993"/>
      <c r="KMA49" s="993"/>
      <c r="KMB49" s="993"/>
      <c r="KMC49" s="993"/>
      <c r="KMD49" s="993"/>
      <c r="KME49" s="993"/>
      <c r="KMF49" s="993"/>
      <c r="KMG49" s="993"/>
      <c r="KMH49" s="993"/>
      <c r="KMI49" s="993"/>
      <c r="KMJ49" s="993"/>
      <c r="KMK49" s="993"/>
      <c r="KML49" s="993"/>
      <c r="KMM49" s="993"/>
      <c r="KMN49" s="993"/>
      <c r="KMO49" s="993"/>
      <c r="KMP49" s="993"/>
      <c r="KMQ49" s="993"/>
      <c r="KMR49" s="993"/>
      <c r="KMS49" s="993"/>
      <c r="KMT49" s="993"/>
      <c r="KMU49" s="993"/>
      <c r="KMV49" s="993"/>
      <c r="KMW49" s="993"/>
      <c r="KMX49" s="993"/>
      <c r="KMY49" s="993"/>
      <c r="KMZ49" s="993"/>
      <c r="KNA49" s="993"/>
      <c r="KNB49" s="993"/>
      <c r="KNC49" s="993"/>
      <c r="KND49" s="993"/>
      <c r="KNE49" s="993"/>
      <c r="KNF49" s="993"/>
      <c r="KNG49" s="993"/>
      <c r="KNH49" s="993"/>
      <c r="KNI49" s="993"/>
      <c r="KNJ49" s="993"/>
      <c r="KNK49" s="993"/>
      <c r="KNL49" s="993"/>
      <c r="KNM49" s="993"/>
      <c r="KNN49" s="993"/>
      <c r="KNO49" s="993"/>
      <c r="KNP49" s="993"/>
      <c r="KNQ49" s="993"/>
      <c r="KNR49" s="993"/>
      <c r="KNS49" s="993"/>
      <c r="KNT49" s="993"/>
      <c r="KNU49" s="993"/>
      <c r="KNV49" s="993"/>
      <c r="KNW49" s="993"/>
      <c r="KNX49" s="993"/>
      <c r="KNY49" s="993"/>
      <c r="KNZ49" s="993"/>
      <c r="KOA49" s="993"/>
      <c r="KOB49" s="993"/>
      <c r="KOC49" s="993"/>
      <c r="KOD49" s="993"/>
      <c r="KOE49" s="993"/>
      <c r="KOF49" s="993"/>
      <c r="KOG49" s="993"/>
      <c r="KOH49" s="993"/>
      <c r="KOI49" s="993"/>
      <c r="KOJ49" s="993"/>
      <c r="KOK49" s="993"/>
      <c r="KOL49" s="993"/>
      <c r="KOM49" s="993"/>
      <c r="KON49" s="993"/>
      <c r="KOO49" s="993"/>
      <c r="KOP49" s="993"/>
      <c r="KOQ49" s="993"/>
      <c r="KOR49" s="993"/>
      <c r="KOS49" s="993"/>
      <c r="KOT49" s="993"/>
      <c r="KOU49" s="993"/>
      <c r="KOV49" s="993"/>
      <c r="KOW49" s="993"/>
      <c r="KOX49" s="993"/>
      <c r="KOY49" s="993"/>
      <c r="KOZ49" s="993"/>
      <c r="KPA49" s="993"/>
      <c r="KPB49" s="993"/>
      <c r="KPC49" s="993"/>
      <c r="KPD49" s="993"/>
      <c r="KPE49" s="993"/>
      <c r="KPF49" s="993"/>
      <c r="KPG49" s="993"/>
      <c r="KPH49" s="993"/>
      <c r="KPI49" s="993"/>
      <c r="KPJ49" s="993"/>
      <c r="KPK49" s="993"/>
      <c r="KPL49" s="993"/>
      <c r="KPM49" s="993"/>
      <c r="KPN49" s="993"/>
      <c r="KPO49" s="993"/>
      <c r="KPP49" s="993"/>
      <c r="KPQ49" s="993"/>
      <c r="KPR49" s="993"/>
      <c r="KPS49" s="993"/>
      <c r="KPT49" s="993"/>
      <c r="KPU49" s="993"/>
      <c r="KPV49" s="993"/>
      <c r="KPW49" s="993"/>
      <c r="KPX49" s="993"/>
      <c r="KPY49" s="993"/>
      <c r="KPZ49" s="993"/>
      <c r="KQA49" s="993"/>
      <c r="KQB49" s="993"/>
      <c r="KQC49" s="993"/>
      <c r="KQD49" s="993"/>
      <c r="KQE49" s="993"/>
      <c r="KQF49" s="993"/>
      <c r="KQG49" s="993"/>
      <c r="KQH49" s="993"/>
      <c r="KQI49" s="993"/>
      <c r="KQJ49" s="993"/>
      <c r="KQK49" s="993"/>
      <c r="KQL49" s="993"/>
      <c r="KQM49" s="993"/>
      <c r="KQN49" s="993"/>
      <c r="KQO49" s="993"/>
      <c r="KQP49" s="993"/>
      <c r="KQQ49" s="993"/>
      <c r="KQR49" s="993"/>
      <c r="KQS49" s="993"/>
      <c r="KQT49" s="993"/>
      <c r="KQU49" s="993"/>
      <c r="KQV49" s="993"/>
      <c r="KQW49" s="993"/>
      <c r="KQX49" s="993"/>
      <c r="KQY49" s="993"/>
      <c r="KQZ49" s="993"/>
      <c r="KRA49" s="993"/>
      <c r="KRB49" s="993"/>
      <c r="KRC49" s="993"/>
      <c r="KRD49" s="993"/>
      <c r="KRE49" s="993"/>
      <c r="KRF49" s="993"/>
      <c r="KRG49" s="993"/>
      <c r="KRH49" s="993"/>
      <c r="KRI49" s="993"/>
      <c r="KRJ49" s="993"/>
      <c r="KRK49" s="993"/>
      <c r="KRL49" s="993"/>
      <c r="KRM49" s="993"/>
      <c r="KRN49" s="993"/>
      <c r="KRO49" s="993"/>
      <c r="KRP49" s="993"/>
      <c r="KRQ49" s="993"/>
      <c r="KRR49" s="993"/>
      <c r="KRS49" s="993"/>
      <c r="KRT49" s="993"/>
      <c r="KRU49" s="993"/>
      <c r="KRV49" s="993"/>
      <c r="KRW49" s="993"/>
      <c r="KRX49" s="993"/>
      <c r="KRY49" s="993"/>
      <c r="KRZ49" s="993"/>
      <c r="KSA49" s="993"/>
      <c r="KSB49" s="993"/>
      <c r="KSC49" s="993"/>
      <c r="KSD49" s="993"/>
      <c r="KSE49" s="993"/>
      <c r="KSF49" s="993"/>
      <c r="KSG49" s="993"/>
      <c r="KSH49" s="993"/>
      <c r="KSI49" s="993"/>
      <c r="KSJ49" s="993"/>
      <c r="KSK49" s="993"/>
      <c r="KSL49" s="993"/>
      <c r="KSM49" s="993"/>
      <c r="KSN49" s="993"/>
      <c r="KSO49" s="993"/>
      <c r="KSP49" s="993"/>
      <c r="KSQ49" s="993"/>
      <c r="KSR49" s="993"/>
      <c r="KSS49" s="993"/>
      <c r="KST49" s="993"/>
      <c r="KSU49" s="993"/>
      <c r="KSV49" s="993"/>
      <c r="KSW49" s="993"/>
      <c r="KSX49" s="993"/>
      <c r="KSY49" s="993"/>
      <c r="KSZ49" s="993"/>
      <c r="KTA49" s="993"/>
      <c r="KTB49" s="993"/>
      <c r="KTC49" s="993"/>
      <c r="KTD49" s="993"/>
      <c r="KTE49" s="993"/>
      <c r="KTF49" s="993"/>
      <c r="KTG49" s="993"/>
      <c r="KTH49" s="993"/>
      <c r="KTI49" s="993"/>
      <c r="KTJ49" s="993"/>
      <c r="KTK49" s="993"/>
      <c r="KTL49" s="993"/>
      <c r="KTM49" s="993"/>
      <c r="KTN49" s="993"/>
      <c r="KTO49" s="993"/>
      <c r="KTP49" s="993"/>
      <c r="KTQ49" s="993"/>
      <c r="KTR49" s="993"/>
      <c r="KTS49" s="993"/>
      <c r="KTT49" s="993"/>
      <c r="KTU49" s="993"/>
      <c r="KTV49" s="993"/>
      <c r="KTW49" s="993"/>
      <c r="KTX49" s="993"/>
      <c r="KTY49" s="993"/>
      <c r="KTZ49" s="993"/>
      <c r="KUA49" s="993"/>
      <c r="KUB49" s="993"/>
      <c r="KUC49" s="993"/>
      <c r="KUD49" s="993"/>
      <c r="KUE49" s="993"/>
      <c r="KUF49" s="993"/>
      <c r="KUG49" s="993"/>
      <c r="KUH49" s="993"/>
      <c r="KUI49" s="993"/>
      <c r="KUJ49" s="993"/>
      <c r="KUK49" s="993"/>
      <c r="KUL49" s="993"/>
      <c r="KUM49" s="993"/>
      <c r="KUN49" s="993"/>
      <c r="KUO49" s="993"/>
      <c r="KUP49" s="993"/>
      <c r="KUQ49" s="993"/>
      <c r="KUR49" s="993"/>
      <c r="KUS49" s="993"/>
      <c r="KUT49" s="993"/>
      <c r="KUU49" s="993"/>
      <c r="KUV49" s="993"/>
      <c r="KUW49" s="993"/>
      <c r="KUX49" s="993"/>
      <c r="KUY49" s="993"/>
      <c r="KUZ49" s="993"/>
      <c r="KVA49" s="993"/>
      <c r="KVB49" s="993"/>
      <c r="KVC49" s="993"/>
      <c r="KVD49" s="993"/>
      <c r="KVE49" s="993"/>
      <c r="KVF49" s="993"/>
      <c r="KVG49" s="993"/>
      <c r="KVH49" s="993"/>
      <c r="KVI49" s="993"/>
      <c r="KVJ49" s="993"/>
      <c r="KVK49" s="993"/>
      <c r="KVL49" s="993"/>
      <c r="KVM49" s="993"/>
      <c r="KVN49" s="993"/>
      <c r="KVO49" s="993"/>
      <c r="KVP49" s="993"/>
      <c r="KVQ49" s="993"/>
      <c r="KVR49" s="993"/>
      <c r="KVS49" s="993"/>
      <c r="KVT49" s="993"/>
      <c r="KVU49" s="993"/>
      <c r="KVV49" s="993"/>
      <c r="KVW49" s="993"/>
      <c r="KVX49" s="993"/>
      <c r="KVY49" s="993"/>
      <c r="KVZ49" s="993"/>
      <c r="KWA49" s="993"/>
      <c r="KWB49" s="993"/>
      <c r="KWC49" s="993"/>
      <c r="KWD49" s="993"/>
      <c r="KWE49" s="993"/>
      <c r="KWF49" s="993"/>
      <c r="KWG49" s="993"/>
      <c r="KWH49" s="993"/>
      <c r="KWI49" s="993"/>
      <c r="KWJ49" s="993"/>
      <c r="KWK49" s="993"/>
      <c r="KWL49" s="993"/>
      <c r="KWM49" s="993"/>
      <c r="KWN49" s="993"/>
      <c r="KWO49" s="993"/>
      <c r="KWP49" s="993"/>
      <c r="KWQ49" s="993"/>
      <c r="KWR49" s="993"/>
      <c r="KWS49" s="993"/>
      <c r="KWT49" s="993"/>
      <c r="KWU49" s="993"/>
      <c r="KWV49" s="993"/>
      <c r="KWW49" s="993"/>
      <c r="KWX49" s="993"/>
      <c r="KWY49" s="993"/>
      <c r="KWZ49" s="993"/>
      <c r="KXA49" s="993"/>
      <c r="KXB49" s="993"/>
      <c r="KXC49" s="993"/>
      <c r="KXD49" s="993"/>
      <c r="KXE49" s="993"/>
      <c r="KXF49" s="993"/>
      <c r="KXG49" s="993"/>
      <c r="KXH49" s="993"/>
      <c r="KXI49" s="993"/>
      <c r="KXJ49" s="993"/>
      <c r="KXK49" s="993"/>
      <c r="KXL49" s="993"/>
      <c r="KXM49" s="993"/>
      <c r="KXN49" s="993"/>
      <c r="KXO49" s="993"/>
      <c r="KXP49" s="993"/>
      <c r="KXQ49" s="993"/>
      <c r="KXR49" s="993"/>
      <c r="KXS49" s="993"/>
      <c r="KXT49" s="993"/>
      <c r="KXU49" s="993"/>
      <c r="KXV49" s="993"/>
      <c r="KXW49" s="993"/>
      <c r="KXX49" s="993"/>
      <c r="KXY49" s="993"/>
      <c r="KXZ49" s="993"/>
      <c r="KYA49" s="993"/>
      <c r="KYB49" s="993"/>
      <c r="KYC49" s="993"/>
      <c r="KYD49" s="993"/>
      <c r="KYE49" s="993"/>
      <c r="KYF49" s="993"/>
      <c r="KYG49" s="993"/>
      <c r="KYH49" s="993"/>
      <c r="KYI49" s="993"/>
      <c r="KYJ49" s="993"/>
      <c r="KYK49" s="993"/>
      <c r="KYL49" s="993"/>
      <c r="KYM49" s="993"/>
      <c r="KYN49" s="993"/>
      <c r="KYO49" s="993"/>
      <c r="KYP49" s="993"/>
      <c r="KYQ49" s="993"/>
      <c r="KYR49" s="993"/>
      <c r="KYS49" s="993"/>
      <c r="KYT49" s="993"/>
      <c r="KYU49" s="993"/>
      <c r="KYV49" s="993"/>
      <c r="KYW49" s="993"/>
      <c r="KYX49" s="993"/>
      <c r="KYY49" s="993"/>
      <c r="KYZ49" s="993"/>
      <c r="KZA49" s="993"/>
      <c r="KZB49" s="993"/>
      <c r="KZC49" s="993"/>
      <c r="KZD49" s="993"/>
      <c r="KZE49" s="993"/>
      <c r="KZF49" s="993"/>
      <c r="KZG49" s="993"/>
      <c r="KZH49" s="993"/>
      <c r="KZI49" s="993"/>
      <c r="KZJ49" s="993"/>
      <c r="KZK49" s="993"/>
      <c r="KZL49" s="993"/>
      <c r="KZM49" s="993"/>
      <c r="KZN49" s="993"/>
      <c r="KZO49" s="993"/>
      <c r="KZP49" s="993"/>
      <c r="KZQ49" s="993"/>
      <c r="KZR49" s="993"/>
      <c r="KZS49" s="993"/>
      <c r="KZT49" s="993"/>
      <c r="KZU49" s="993"/>
      <c r="KZV49" s="993"/>
      <c r="KZW49" s="993"/>
      <c r="KZX49" s="993"/>
      <c r="KZY49" s="993"/>
      <c r="KZZ49" s="993"/>
      <c r="LAA49" s="993"/>
      <c r="LAB49" s="993"/>
      <c r="LAC49" s="993"/>
      <c r="LAD49" s="993"/>
      <c r="LAE49" s="993"/>
      <c r="LAF49" s="993"/>
      <c r="LAG49" s="993"/>
      <c r="LAH49" s="993"/>
      <c r="LAI49" s="993"/>
      <c r="LAJ49" s="993"/>
      <c r="LAK49" s="993"/>
      <c r="LAL49" s="993"/>
      <c r="LAM49" s="993"/>
      <c r="LAN49" s="993"/>
      <c r="LAO49" s="993"/>
      <c r="LAP49" s="993"/>
      <c r="LAQ49" s="993"/>
      <c r="LAR49" s="993"/>
      <c r="LAS49" s="993"/>
      <c r="LAT49" s="993"/>
      <c r="LAU49" s="993"/>
      <c r="LAV49" s="993"/>
      <c r="LAW49" s="993"/>
      <c r="LAX49" s="993"/>
      <c r="LAY49" s="993"/>
      <c r="LAZ49" s="993"/>
      <c r="LBA49" s="993"/>
      <c r="LBB49" s="993"/>
      <c r="LBC49" s="993"/>
      <c r="LBD49" s="993"/>
      <c r="LBE49" s="993"/>
      <c r="LBF49" s="993"/>
      <c r="LBG49" s="993"/>
      <c r="LBH49" s="993"/>
      <c r="LBI49" s="993"/>
      <c r="LBJ49" s="993"/>
      <c r="LBK49" s="993"/>
      <c r="LBL49" s="993"/>
      <c r="LBM49" s="993"/>
      <c r="LBN49" s="993"/>
      <c r="LBO49" s="993"/>
      <c r="LBP49" s="993"/>
      <c r="LBQ49" s="993"/>
      <c r="LBR49" s="993"/>
      <c r="LBS49" s="993"/>
      <c r="LBT49" s="993"/>
      <c r="LBU49" s="993"/>
      <c r="LBV49" s="993"/>
      <c r="LBW49" s="993"/>
      <c r="LBX49" s="993"/>
      <c r="LBY49" s="993"/>
      <c r="LBZ49" s="993"/>
      <c r="LCA49" s="993"/>
      <c r="LCB49" s="993"/>
      <c r="LCC49" s="993"/>
      <c r="LCD49" s="993"/>
      <c r="LCE49" s="993"/>
      <c r="LCF49" s="993"/>
      <c r="LCG49" s="993"/>
      <c r="LCH49" s="993"/>
      <c r="LCI49" s="993"/>
      <c r="LCJ49" s="993"/>
      <c r="LCK49" s="993"/>
      <c r="LCL49" s="993"/>
      <c r="LCM49" s="993"/>
      <c r="LCN49" s="993"/>
      <c r="LCO49" s="993"/>
      <c r="LCP49" s="993"/>
      <c r="LCQ49" s="993"/>
      <c r="LCR49" s="993"/>
      <c r="LCS49" s="993"/>
      <c r="LCT49" s="993"/>
      <c r="LCU49" s="993"/>
      <c r="LCV49" s="993"/>
      <c r="LCW49" s="993"/>
      <c r="LCX49" s="993"/>
      <c r="LCY49" s="993"/>
      <c r="LCZ49" s="993"/>
      <c r="LDA49" s="993"/>
      <c r="LDB49" s="993"/>
      <c r="LDC49" s="993"/>
      <c r="LDD49" s="993"/>
      <c r="LDE49" s="993"/>
      <c r="LDF49" s="993"/>
      <c r="LDG49" s="993"/>
      <c r="LDH49" s="993"/>
      <c r="LDI49" s="993"/>
      <c r="LDJ49" s="993"/>
      <c r="LDK49" s="993"/>
      <c r="LDL49" s="993"/>
      <c r="LDM49" s="993"/>
      <c r="LDN49" s="993"/>
      <c r="LDO49" s="993"/>
      <c r="LDP49" s="993"/>
      <c r="LDQ49" s="993"/>
      <c r="LDR49" s="993"/>
      <c r="LDS49" s="993"/>
      <c r="LDT49" s="993"/>
      <c r="LDU49" s="993"/>
      <c r="LDV49" s="993"/>
      <c r="LDW49" s="993"/>
      <c r="LDX49" s="993"/>
      <c r="LDY49" s="993"/>
      <c r="LDZ49" s="993"/>
      <c r="LEA49" s="993"/>
      <c r="LEB49" s="993"/>
      <c r="LEC49" s="993"/>
      <c r="LED49" s="993"/>
      <c r="LEE49" s="993"/>
      <c r="LEF49" s="993"/>
      <c r="LEG49" s="993"/>
      <c r="LEH49" s="993"/>
      <c r="LEI49" s="993"/>
      <c r="LEJ49" s="993"/>
      <c r="LEK49" s="993"/>
      <c r="LEL49" s="993"/>
      <c r="LEM49" s="993"/>
      <c r="LEN49" s="993"/>
      <c r="LEO49" s="993"/>
      <c r="LEP49" s="993"/>
      <c r="LEQ49" s="993"/>
      <c r="LER49" s="993"/>
      <c r="LES49" s="993"/>
      <c r="LET49" s="993"/>
      <c r="LEU49" s="993"/>
      <c r="LEV49" s="993"/>
      <c r="LEW49" s="993"/>
      <c r="LEX49" s="993"/>
      <c r="LEY49" s="993"/>
      <c r="LEZ49" s="993"/>
      <c r="LFA49" s="993"/>
      <c r="LFB49" s="993"/>
      <c r="LFC49" s="993"/>
      <c r="LFD49" s="993"/>
      <c r="LFE49" s="993"/>
      <c r="LFF49" s="993"/>
      <c r="LFG49" s="993"/>
      <c r="LFH49" s="993"/>
      <c r="LFI49" s="993"/>
      <c r="LFJ49" s="993"/>
      <c r="LFK49" s="993"/>
      <c r="LFL49" s="993"/>
      <c r="LFM49" s="993"/>
      <c r="LFN49" s="993"/>
      <c r="LFO49" s="993"/>
      <c r="LFP49" s="993"/>
      <c r="LFQ49" s="993"/>
      <c r="LFR49" s="993"/>
      <c r="LFS49" s="993"/>
      <c r="LFT49" s="993"/>
      <c r="LFU49" s="993"/>
      <c r="LFV49" s="993"/>
      <c r="LFW49" s="993"/>
      <c r="LFX49" s="993"/>
      <c r="LFY49" s="993"/>
      <c r="LFZ49" s="993"/>
      <c r="LGA49" s="993"/>
      <c r="LGB49" s="993"/>
      <c r="LGC49" s="993"/>
      <c r="LGD49" s="993"/>
      <c r="LGE49" s="993"/>
      <c r="LGF49" s="993"/>
      <c r="LGG49" s="993"/>
      <c r="LGH49" s="993"/>
      <c r="LGI49" s="993"/>
      <c r="LGJ49" s="993"/>
      <c r="LGK49" s="993"/>
      <c r="LGL49" s="993"/>
      <c r="LGM49" s="993"/>
      <c r="LGN49" s="993"/>
      <c r="LGO49" s="993"/>
      <c r="LGP49" s="993"/>
      <c r="LGQ49" s="993"/>
      <c r="LGR49" s="993"/>
      <c r="LGS49" s="993"/>
      <c r="LGT49" s="993"/>
      <c r="LGU49" s="993"/>
      <c r="LGV49" s="993"/>
      <c r="LGW49" s="993"/>
      <c r="LGX49" s="993"/>
      <c r="LGY49" s="993"/>
      <c r="LGZ49" s="993"/>
      <c r="LHA49" s="993"/>
      <c r="LHB49" s="993"/>
      <c r="LHC49" s="993"/>
      <c r="LHD49" s="993"/>
      <c r="LHE49" s="993"/>
      <c r="LHF49" s="993"/>
      <c r="LHG49" s="993"/>
      <c r="LHH49" s="993"/>
      <c r="LHI49" s="993"/>
      <c r="LHJ49" s="993"/>
      <c r="LHK49" s="993"/>
      <c r="LHL49" s="993"/>
      <c r="LHM49" s="993"/>
      <c r="LHN49" s="993"/>
      <c r="LHO49" s="993"/>
      <c r="LHP49" s="993"/>
      <c r="LHQ49" s="993"/>
      <c r="LHR49" s="993"/>
      <c r="LHS49" s="993"/>
      <c r="LHT49" s="993"/>
      <c r="LHU49" s="993"/>
      <c r="LHV49" s="993"/>
      <c r="LHW49" s="993"/>
      <c r="LHX49" s="993"/>
      <c r="LHY49" s="993"/>
      <c r="LHZ49" s="993"/>
      <c r="LIA49" s="993"/>
      <c r="LIB49" s="993"/>
      <c r="LIC49" s="993"/>
      <c r="LID49" s="993"/>
      <c r="LIE49" s="993"/>
      <c r="LIF49" s="993"/>
      <c r="LIG49" s="993"/>
      <c r="LIH49" s="993"/>
      <c r="LII49" s="993"/>
      <c r="LIJ49" s="993"/>
      <c r="LIK49" s="993"/>
      <c r="LIL49" s="993"/>
      <c r="LIM49" s="993"/>
      <c r="LIN49" s="993"/>
      <c r="LIO49" s="993"/>
      <c r="LIP49" s="993"/>
      <c r="LIQ49" s="993"/>
      <c r="LIR49" s="993"/>
      <c r="LIS49" s="993"/>
      <c r="LIT49" s="993"/>
      <c r="LIU49" s="993"/>
      <c r="LIV49" s="993"/>
      <c r="LIW49" s="993"/>
      <c r="LIX49" s="993"/>
      <c r="LIY49" s="993"/>
      <c r="LIZ49" s="993"/>
      <c r="LJA49" s="993"/>
      <c r="LJB49" s="993"/>
      <c r="LJC49" s="993"/>
      <c r="LJD49" s="993"/>
      <c r="LJE49" s="993"/>
      <c r="LJF49" s="993"/>
      <c r="LJG49" s="993"/>
      <c r="LJH49" s="993"/>
      <c r="LJI49" s="993"/>
      <c r="LJJ49" s="993"/>
      <c r="LJK49" s="993"/>
      <c r="LJL49" s="993"/>
      <c r="LJM49" s="993"/>
      <c r="LJN49" s="993"/>
      <c r="LJO49" s="993"/>
      <c r="LJP49" s="993"/>
      <c r="LJQ49" s="993"/>
      <c r="LJR49" s="993"/>
      <c r="LJS49" s="993"/>
      <c r="LJT49" s="993"/>
      <c r="LJU49" s="993"/>
      <c r="LJV49" s="993"/>
      <c r="LJW49" s="993"/>
      <c r="LJX49" s="993"/>
      <c r="LJY49" s="993"/>
      <c r="LJZ49" s="993"/>
      <c r="LKA49" s="993"/>
      <c r="LKB49" s="993"/>
      <c r="LKC49" s="993"/>
      <c r="LKD49" s="993"/>
      <c r="LKE49" s="993"/>
      <c r="LKF49" s="993"/>
      <c r="LKG49" s="993"/>
      <c r="LKH49" s="993"/>
      <c r="LKI49" s="993"/>
      <c r="LKJ49" s="993"/>
      <c r="LKK49" s="993"/>
      <c r="LKL49" s="993"/>
      <c r="LKM49" s="993"/>
      <c r="LKN49" s="993"/>
      <c r="LKO49" s="993"/>
      <c r="LKP49" s="993"/>
      <c r="LKQ49" s="993"/>
      <c r="LKR49" s="993"/>
      <c r="LKS49" s="993"/>
      <c r="LKT49" s="993"/>
      <c r="LKU49" s="993"/>
      <c r="LKV49" s="993"/>
      <c r="LKW49" s="993"/>
      <c r="LKX49" s="993"/>
      <c r="LKY49" s="993"/>
      <c r="LKZ49" s="993"/>
      <c r="LLA49" s="993"/>
      <c r="LLB49" s="993"/>
      <c r="LLC49" s="993"/>
      <c r="LLD49" s="993"/>
      <c r="LLE49" s="993"/>
      <c r="LLF49" s="993"/>
      <c r="LLG49" s="993"/>
      <c r="LLH49" s="993"/>
      <c r="LLI49" s="993"/>
      <c r="LLJ49" s="993"/>
      <c r="LLK49" s="993"/>
      <c r="LLL49" s="993"/>
      <c r="LLM49" s="993"/>
      <c r="LLN49" s="993"/>
      <c r="LLO49" s="993"/>
      <c r="LLP49" s="993"/>
      <c r="LLQ49" s="993"/>
      <c r="LLR49" s="993"/>
      <c r="LLS49" s="993"/>
      <c r="LLT49" s="993"/>
      <c r="LLU49" s="993"/>
      <c r="LLV49" s="993"/>
      <c r="LLW49" s="993"/>
      <c r="LLX49" s="993"/>
      <c r="LLY49" s="993"/>
      <c r="LLZ49" s="993"/>
      <c r="LMA49" s="993"/>
      <c r="LMB49" s="993"/>
      <c r="LMC49" s="993"/>
      <c r="LMD49" s="993"/>
      <c r="LME49" s="993"/>
      <c r="LMF49" s="993"/>
      <c r="LMG49" s="993"/>
      <c r="LMH49" s="993"/>
      <c r="LMI49" s="993"/>
      <c r="LMJ49" s="993"/>
      <c r="LMK49" s="993"/>
      <c r="LML49" s="993"/>
      <c r="LMM49" s="993"/>
      <c r="LMN49" s="993"/>
      <c r="LMO49" s="993"/>
      <c r="LMP49" s="993"/>
      <c r="LMQ49" s="993"/>
      <c r="LMR49" s="993"/>
      <c r="LMS49" s="993"/>
      <c r="LMT49" s="993"/>
      <c r="LMU49" s="993"/>
      <c r="LMV49" s="993"/>
      <c r="LMW49" s="993"/>
      <c r="LMX49" s="993"/>
      <c r="LMY49" s="993"/>
      <c r="LMZ49" s="993"/>
      <c r="LNA49" s="993"/>
      <c r="LNB49" s="993"/>
      <c r="LNC49" s="993"/>
      <c r="LND49" s="993"/>
      <c r="LNE49" s="993"/>
      <c r="LNF49" s="993"/>
      <c r="LNG49" s="993"/>
      <c r="LNH49" s="993"/>
      <c r="LNI49" s="993"/>
      <c r="LNJ49" s="993"/>
      <c r="LNK49" s="993"/>
      <c r="LNL49" s="993"/>
      <c r="LNM49" s="993"/>
      <c r="LNN49" s="993"/>
      <c r="LNO49" s="993"/>
      <c r="LNP49" s="993"/>
      <c r="LNQ49" s="993"/>
      <c r="LNR49" s="993"/>
      <c r="LNS49" s="993"/>
      <c r="LNT49" s="993"/>
      <c r="LNU49" s="993"/>
      <c r="LNV49" s="993"/>
      <c r="LNW49" s="993"/>
      <c r="LNX49" s="993"/>
      <c r="LNY49" s="993"/>
      <c r="LNZ49" s="993"/>
      <c r="LOA49" s="993"/>
      <c r="LOB49" s="993"/>
      <c r="LOC49" s="993"/>
      <c r="LOD49" s="993"/>
      <c r="LOE49" s="993"/>
      <c r="LOF49" s="993"/>
      <c r="LOG49" s="993"/>
      <c r="LOH49" s="993"/>
      <c r="LOI49" s="993"/>
      <c r="LOJ49" s="993"/>
      <c r="LOK49" s="993"/>
      <c r="LOL49" s="993"/>
      <c r="LOM49" s="993"/>
      <c r="LON49" s="993"/>
      <c r="LOO49" s="993"/>
      <c r="LOP49" s="993"/>
      <c r="LOQ49" s="993"/>
      <c r="LOR49" s="993"/>
      <c r="LOS49" s="993"/>
      <c r="LOT49" s="993"/>
      <c r="LOU49" s="993"/>
      <c r="LOV49" s="993"/>
      <c r="LOW49" s="993"/>
      <c r="LOX49" s="993"/>
      <c r="LOY49" s="993"/>
      <c r="LOZ49" s="993"/>
      <c r="LPA49" s="993"/>
      <c r="LPB49" s="993"/>
      <c r="LPC49" s="993"/>
      <c r="LPD49" s="993"/>
      <c r="LPE49" s="993"/>
      <c r="LPF49" s="993"/>
      <c r="LPG49" s="993"/>
      <c r="LPH49" s="993"/>
      <c r="LPI49" s="993"/>
      <c r="LPJ49" s="993"/>
      <c r="LPK49" s="993"/>
      <c r="LPL49" s="993"/>
      <c r="LPM49" s="993"/>
      <c r="LPN49" s="993"/>
      <c r="LPO49" s="993"/>
      <c r="LPP49" s="993"/>
      <c r="LPQ49" s="993"/>
      <c r="LPR49" s="993"/>
      <c r="LPS49" s="993"/>
      <c r="LPT49" s="993"/>
      <c r="LPU49" s="993"/>
      <c r="LPV49" s="993"/>
      <c r="LPW49" s="993"/>
      <c r="LPX49" s="993"/>
      <c r="LPY49" s="993"/>
      <c r="LPZ49" s="993"/>
      <c r="LQA49" s="993"/>
      <c r="LQB49" s="993"/>
      <c r="LQC49" s="993"/>
      <c r="LQD49" s="993"/>
      <c r="LQE49" s="993"/>
      <c r="LQF49" s="993"/>
      <c r="LQG49" s="993"/>
      <c r="LQH49" s="993"/>
      <c r="LQI49" s="993"/>
      <c r="LQJ49" s="993"/>
      <c r="LQK49" s="993"/>
      <c r="LQL49" s="993"/>
      <c r="LQM49" s="993"/>
      <c r="LQN49" s="993"/>
      <c r="LQO49" s="993"/>
      <c r="LQP49" s="993"/>
      <c r="LQQ49" s="993"/>
      <c r="LQR49" s="993"/>
      <c r="LQS49" s="993"/>
      <c r="LQT49" s="993"/>
      <c r="LQU49" s="993"/>
      <c r="LQV49" s="993"/>
      <c r="LQW49" s="993"/>
      <c r="LQX49" s="993"/>
      <c r="LQY49" s="993"/>
      <c r="LQZ49" s="993"/>
      <c r="LRA49" s="993"/>
      <c r="LRB49" s="993"/>
      <c r="LRC49" s="993"/>
      <c r="LRD49" s="993"/>
      <c r="LRE49" s="993"/>
      <c r="LRF49" s="993"/>
      <c r="LRG49" s="993"/>
      <c r="LRH49" s="993"/>
      <c r="LRI49" s="993"/>
      <c r="LRJ49" s="993"/>
      <c r="LRK49" s="993"/>
      <c r="LRL49" s="993"/>
      <c r="LRM49" s="993"/>
      <c r="LRN49" s="993"/>
      <c r="LRO49" s="993"/>
      <c r="LRP49" s="993"/>
      <c r="LRQ49" s="993"/>
      <c r="LRR49" s="993"/>
      <c r="LRS49" s="993"/>
      <c r="LRT49" s="993"/>
      <c r="LRU49" s="993"/>
      <c r="LRV49" s="993"/>
      <c r="LRW49" s="993"/>
      <c r="LRX49" s="993"/>
      <c r="LRY49" s="993"/>
      <c r="LRZ49" s="993"/>
      <c r="LSA49" s="993"/>
      <c r="LSB49" s="993"/>
      <c r="LSC49" s="993"/>
      <c r="LSD49" s="993"/>
      <c r="LSE49" s="993"/>
      <c r="LSF49" s="993"/>
      <c r="LSG49" s="993"/>
      <c r="LSH49" s="993"/>
      <c r="LSI49" s="993"/>
      <c r="LSJ49" s="993"/>
      <c r="LSK49" s="993"/>
      <c r="LSL49" s="993"/>
      <c r="LSM49" s="993"/>
      <c r="LSN49" s="993"/>
      <c r="LSO49" s="993"/>
      <c r="LSP49" s="993"/>
      <c r="LSQ49" s="993"/>
      <c r="LSR49" s="993"/>
      <c r="LSS49" s="993"/>
      <c r="LST49" s="993"/>
      <c r="LSU49" s="993"/>
      <c r="LSV49" s="993"/>
      <c r="LSW49" s="993"/>
      <c r="LSX49" s="993"/>
      <c r="LSY49" s="993"/>
      <c r="LSZ49" s="993"/>
      <c r="LTA49" s="993"/>
      <c r="LTB49" s="993"/>
      <c r="LTC49" s="993"/>
      <c r="LTD49" s="993"/>
      <c r="LTE49" s="993"/>
      <c r="LTF49" s="993"/>
      <c r="LTG49" s="993"/>
      <c r="LTH49" s="993"/>
      <c r="LTI49" s="993"/>
      <c r="LTJ49" s="993"/>
      <c r="LTK49" s="993"/>
      <c r="LTL49" s="993"/>
      <c r="LTM49" s="993"/>
      <c r="LTN49" s="993"/>
      <c r="LTO49" s="993"/>
      <c r="LTP49" s="993"/>
      <c r="LTQ49" s="993"/>
      <c r="LTR49" s="993"/>
      <c r="LTS49" s="993"/>
      <c r="LTT49" s="993"/>
      <c r="LTU49" s="993"/>
      <c r="LTV49" s="993"/>
      <c r="LTW49" s="993"/>
      <c r="LTX49" s="993"/>
      <c r="LTY49" s="993"/>
      <c r="LTZ49" s="993"/>
      <c r="LUA49" s="993"/>
      <c r="LUB49" s="993"/>
      <c r="LUC49" s="993"/>
      <c r="LUD49" s="993"/>
      <c r="LUE49" s="993"/>
      <c r="LUF49" s="993"/>
      <c r="LUG49" s="993"/>
      <c r="LUH49" s="993"/>
      <c r="LUI49" s="993"/>
      <c r="LUJ49" s="993"/>
      <c r="LUK49" s="993"/>
      <c r="LUL49" s="993"/>
      <c r="LUM49" s="993"/>
      <c r="LUN49" s="993"/>
      <c r="LUO49" s="993"/>
      <c r="LUP49" s="993"/>
      <c r="LUQ49" s="993"/>
      <c r="LUR49" s="993"/>
      <c r="LUS49" s="993"/>
      <c r="LUT49" s="993"/>
      <c r="LUU49" s="993"/>
      <c r="LUV49" s="993"/>
      <c r="LUW49" s="993"/>
      <c r="LUX49" s="993"/>
      <c r="LUY49" s="993"/>
      <c r="LUZ49" s="993"/>
      <c r="LVA49" s="993"/>
      <c r="LVB49" s="993"/>
      <c r="LVC49" s="993"/>
      <c r="LVD49" s="993"/>
      <c r="LVE49" s="993"/>
      <c r="LVF49" s="993"/>
      <c r="LVG49" s="993"/>
      <c r="LVH49" s="993"/>
      <c r="LVI49" s="993"/>
      <c r="LVJ49" s="993"/>
      <c r="LVK49" s="993"/>
      <c r="LVL49" s="993"/>
      <c r="LVM49" s="993"/>
      <c r="LVN49" s="993"/>
      <c r="LVO49" s="993"/>
      <c r="LVP49" s="993"/>
      <c r="LVQ49" s="993"/>
      <c r="LVR49" s="993"/>
      <c r="LVS49" s="993"/>
      <c r="LVT49" s="993"/>
      <c r="LVU49" s="993"/>
      <c r="LVV49" s="993"/>
      <c r="LVW49" s="993"/>
      <c r="LVX49" s="993"/>
      <c r="LVY49" s="993"/>
      <c r="LVZ49" s="993"/>
      <c r="LWA49" s="993"/>
      <c r="LWB49" s="993"/>
      <c r="LWC49" s="993"/>
      <c r="LWD49" s="993"/>
      <c r="LWE49" s="993"/>
      <c r="LWF49" s="993"/>
      <c r="LWG49" s="993"/>
      <c r="LWH49" s="993"/>
      <c r="LWI49" s="993"/>
      <c r="LWJ49" s="993"/>
      <c r="LWK49" s="993"/>
      <c r="LWL49" s="993"/>
      <c r="LWM49" s="993"/>
      <c r="LWN49" s="993"/>
      <c r="LWO49" s="993"/>
      <c r="LWP49" s="993"/>
      <c r="LWQ49" s="993"/>
      <c r="LWR49" s="993"/>
      <c r="LWS49" s="993"/>
      <c r="LWT49" s="993"/>
      <c r="LWU49" s="993"/>
      <c r="LWV49" s="993"/>
      <c r="LWW49" s="993"/>
      <c r="LWX49" s="993"/>
      <c r="LWY49" s="993"/>
      <c r="LWZ49" s="993"/>
      <c r="LXA49" s="993"/>
      <c r="LXB49" s="993"/>
      <c r="LXC49" s="993"/>
      <c r="LXD49" s="993"/>
      <c r="LXE49" s="993"/>
      <c r="LXF49" s="993"/>
      <c r="LXG49" s="993"/>
      <c r="LXH49" s="993"/>
      <c r="LXI49" s="993"/>
      <c r="LXJ49" s="993"/>
      <c r="LXK49" s="993"/>
      <c r="LXL49" s="993"/>
      <c r="LXM49" s="993"/>
      <c r="LXN49" s="993"/>
      <c r="LXO49" s="993"/>
      <c r="LXP49" s="993"/>
      <c r="LXQ49" s="993"/>
      <c r="LXR49" s="993"/>
      <c r="LXS49" s="993"/>
      <c r="LXT49" s="993"/>
      <c r="LXU49" s="993"/>
      <c r="LXV49" s="993"/>
      <c r="LXW49" s="993"/>
      <c r="LXX49" s="993"/>
      <c r="LXY49" s="993"/>
      <c r="LXZ49" s="993"/>
      <c r="LYA49" s="993"/>
      <c r="LYB49" s="993"/>
      <c r="LYC49" s="993"/>
      <c r="LYD49" s="993"/>
      <c r="LYE49" s="993"/>
      <c r="LYF49" s="993"/>
      <c r="LYG49" s="993"/>
      <c r="LYH49" s="993"/>
      <c r="LYI49" s="993"/>
      <c r="LYJ49" s="993"/>
      <c r="LYK49" s="993"/>
      <c r="LYL49" s="993"/>
      <c r="LYM49" s="993"/>
      <c r="LYN49" s="993"/>
      <c r="LYO49" s="993"/>
      <c r="LYP49" s="993"/>
      <c r="LYQ49" s="993"/>
      <c r="LYR49" s="993"/>
      <c r="LYS49" s="993"/>
      <c r="LYT49" s="993"/>
      <c r="LYU49" s="993"/>
      <c r="LYV49" s="993"/>
      <c r="LYW49" s="993"/>
      <c r="LYX49" s="993"/>
      <c r="LYY49" s="993"/>
      <c r="LYZ49" s="993"/>
      <c r="LZA49" s="993"/>
      <c r="LZB49" s="993"/>
      <c r="LZC49" s="993"/>
      <c r="LZD49" s="993"/>
      <c r="LZE49" s="993"/>
      <c r="LZF49" s="993"/>
      <c r="LZG49" s="993"/>
      <c r="LZH49" s="993"/>
      <c r="LZI49" s="993"/>
      <c r="LZJ49" s="993"/>
      <c r="LZK49" s="993"/>
      <c r="LZL49" s="993"/>
      <c r="LZM49" s="993"/>
      <c r="LZN49" s="993"/>
      <c r="LZO49" s="993"/>
      <c r="LZP49" s="993"/>
      <c r="LZQ49" s="993"/>
      <c r="LZR49" s="993"/>
      <c r="LZS49" s="993"/>
      <c r="LZT49" s="993"/>
      <c r="LZU49" s="993"/>
      <c r="LZV49" s="993"/>
      <c r="LZW49" s="993"/>
      <c r="LZX49" s="993"/>
      <c r="LZY49" s="993"/>
      <c r="LZZ49" s="993"/>
      <c r="MAA49" s="993"/>
      <c r="MAB49" s="993"/>
      <c r="MAC49" s="993"/>
      <c r="MAD49" s="993"/>
      <c r="MAE49" s="993"/>
      <c r="MAF49" s="993"/>
      <c r="MAG49" s="993"/>
      <c r="MAH49" s="993"/>
      <c r="MAI49" s="993"/>
      <c r="MAJ49" s="993"/>
      <c r="MAK49" s="993"/>
      <c r="MAL49" s="993"/>
      <c r="MAM49" s="993"/>
      <c r="MAN49" s="993"/>
      <c r="MAO49" s="993"/>
      <c r="MAP49" s="993"/>
      <c r="MAQ49" s="993"/>
      <c r="MAR49" s="993"/>
      <c r="MAS49" s="993"/>
      <c r="MAT49" s="993"/>
      <c r="MAU49" s="993"/>
      <c r="MAV49" s="993"/>
      <c r="MAW49" s="993"/>
      <c r="MAX49" s="993"/>
      <c r="MAY49" s="993"/>
      <c r="MAZ49" s="993"/>
      <c r="MBA49" s="993"/>
      <c r="MBB49" s="993"/>
      <c r="MBC49" s="993"/>
      <c r="MBD49" s="993"/>
      <c r="MBE49" s="993"/>
      <c r="MBF49" s="993"/>
      <c r="MBG49" s="993"/>
      <c r="MBH49" s="993"/>
      <c r="MBI49" s="993"/>
      <c r="MBJ49" s="993"/>
      <c r="MBK49" s="993"/>
      <c r="MBL49" s="993"/>
      <c r="MBM49" s="993"/>
      <c r="MBN49" s="993"/>
      <c r="MBO49" s="993"/>
      <c r="MBP49" s="993"/>
      <c r="MBQ49" s="993"/>
      <c r="MBR49" s="993"/>
      <c r="MBS49" s="993"/>
      <c r="MBT49" s="993"/>
      <c r="MBU49" s="993"/>
      <c r="MBV49" s="993"/>
      <c r="MBW49" s="993"/>
      <c r="MBX49" s="993"/>
      <c r="MBY49" s="993"/>
      <c r="MBZ49" s="993"/>
      <c r="MCA49" s="993"/>
      <c r="MCB49" s="993"/>
      <c r="MCC49" s="993"/>
      <c r="MCD49" s="993"/>
      <c r="MCE49" s="993"/>
      <c r="MCF49" s="993"/>
      <c r="MCG49" s="993"/>
      <c r="MCH49" s="993"/>
      <c r="MCI49" s="993"/>
      <c r="MCJ49" s="993"/>
      <c r="MCK49" s="993"/>
      <c r="MCL49" s="993"/>
      <c r="MCM49" s="993"/>
      <c r="MCN49" s="993"/>
      <c r="MCO49" s="993"/>
      <c r="MCP49" s="993"/>
      <c r="MCQ49" s="993"/>
      <c r="MCR49" s="993"/>
      <c r="MCS49" s="993"/>
      <c r="MCT49" s="993"/>
      <c r="MCU49" s="993"/>
      <c r="MCV49" s="993"/>
      <c r="MCW49" s="993"/>
      <c r="MCX49" s="993"/>
      <c r="MCY49" s="993"/>
      <c r="MCZ49" s="993"/>
      <c r="MDA49" s="993"/>
      <c r="MDB49" s="993"/>
      <c r="MDC49" s="993"/>
      <c r="MDD49" s="993"/>
      <c r="MDE49" s="993"/>
      <c r="MDF49" s="993"/>
      <c r="MDG49" s="993"/>
      <c r="MDH49" s="993"/>
      <c r="MDI49" s="993"/>
      <c r="MDJ49" s="993"/>
      <c r="MDK49" s="993"/>
      <c r="MDL49" s="993"/>
      <c r="MDM49" s="993"/>
      <c r="MDN49" s="993"/>
      <c r="MDO49" s="993"/>
      <c r="MDP49" s="993"/>
      <c r="MDQ49" s="993"/>
      <c r="MDR49" s="993"/>
      <c r="MDS49" s="993"/>
      <c r="MDT49" s="993"/>
      <c r="MDU49" s="993"/>
      <c r="MDV49" s="993"/>
      <c r="MDW49" s="993"/>
      <c r="MDX49" s="993"/>
      <c r="MDY49" s="993"/>
      <c r="MDZ49" s="993"/>
      <c r="MEA49" s="993"/>
      <c r="MEB49" s="993"/>
      <c r="MEC49" s="993"/>
      <c r="MED49" s="993"/>
      <c r="MEE49" s="993"/>
      <c r="MEF49" s="993"/>
      <c r="MEG49" s="993"/>
      <c r="MEH49" s="993"/>
      <c r="MEI49" s="993"/>
      <c r="MEJ49" s="993"/>
      <c r="MEK49" s="993"/>
      <c r="MEL49" s="993"/>
      <c r="MEM49" s="993"/>
      <c r="MEN49" s="993"/>
      <c r="MEO49" s="993"/>
      <c r="MEP49" s="993"/>
      <c r="MEQ49" s="993"/>
      <c r="MER49" s="993"/>
      <c r="MES49" s="993"/>
      <c r="MET49" s="993"/>
      <c r="MEU49" s="993"/>
      <c r="MEV49" s="993"/>
      <c r="MEW49" s="993"/>
      <c r="MEX49" s="993"/>
      <c r="MEY49" s="993"/>
      <c r="MEZ49" s="993"/>
      <c r="MFA49" s="993"/>
      <c r="MFB49" s="993"/>
      <c r="MFC49" s="993"/>
      <c r="MFD49" s="993"/>
      <c r="MFE49" s="993"/>
      <c r="MFF49" s="993"/>
      <c r="MFG49" s="993"/>
      <c r="MFH49" s="993"/>
      <c r="MFI49" s="993"/>
      <c r="MFJ49" s="993"/>
      <c r="MFK49" s="993"/>
      <c r="MFL49" s="993"/>
      <c r="MFM49" s="993"/>
      <c r="MFN49" s="993"/>
      <c r="MFO49" s="993"/>
      <c r="MFP49" s="993"/>
      <c r="MFQ49" s="993"/>
      <c r="MFR49" s="993"/>
      <c r="MFS49" s="993"/>
      <c r="MFT49" s="993"/>
      <c r="MFU49" s="993"/>
      <c r="MFV49" s="993"/>
      <c r="MFW49" s="993"/>
      <c r="MFX49" s="993"/>
      <c r="MFY49" s="993"/>
      <c r="MFZ49" s="993"/>
      <c r="MGA49" s="993"/>
      <c r="MGB49" s="993"/>
      <c r="MGC49" s="993"/>
      <c r="MGD49" s="993"/>
      <c r="MGE49" s="993"/>
      <c r="MGF49" s="993"/>
      <c r="MGG49" s="993"/>
      <c r="MGH49" s="993"/>
      <c r="MGI49" s="993"/>
      <c r="MGJ49" s="993"/>
      <c r="MGK49" s="993"/>
      <c r="MGL49" s="993"/>
      <c r="MGM49" s="993"/>
      <c r="MGN49" s="993"/>
      <c r="MGO49" s="993"/>
      <c r="MGP49" s="993"/>
      <c r="MGQ49" s="993"/>
      <c r="MGR49" s="993"/>
      <c r="MGS49" s="993"/>
      <c r="MGT49" s="993"/>
      <c r="MGU49" s="993"/>
      <c r="MGV49" s="993"/>
      <c r="MGW49" s="993"/>
      <c r="MGX49" s="993"/>
      <c r="MGY49" s="993"/>
      <c r="MGZ49" s="993"/>
      <c r="MHA49" s="993"/>
      <c r="MHB49" s="993"/>
      <c r="MHC49" s="993"/>
      <c r="MHD49" s="993"/>
      <c r="MHE49" s="993"/>
      <c r="MHF49" s="993"/>
      <c r="MHG49" s="993"/>
      <c r="MHH49" s="993"/>
      <c r="MHI49" s="993"/>
      <c r="MHJ49" s="993"/>
      <c r="MHK49" s="993"/>
      <c r="MHL49" s="993"/>
      <c r="MHM49" s="993"/>
      <c r="MHN49" s="993"/>
      <c r="MHO49" s="993"/>
      <c r="MHP49" s="993"/>
      <c r="MHQ49" s="993"/>
      <c r="MHR49" s="993"/>
      <c r="MHS49" s="993"/>
      <c r="MHT49" s="993"/>
      <c r="MHU49" s="993"/>
      <c r="MHV49" s="993"/>
      <c r="MHW49" s="993"/>
      <c r="MHX49" s="993"/>
      <c r="MHY49" s="993"/>
      <c r="MHZ49" s="993"/>
      <c r="MIA49" s="993"/>
      <c r="MIB49" s="993"/>
      <c r="MIC49" s="993"/>
      <c r="MID49" s="993"/>
      <c r="MIE49" s="993"/>
      <c r="MIF49" s="993"/>
      <c r="MIG49" s="993"/>
      <c r="MIH49" s="993"/>
      <c r="MII49" s="993"/>
      <c r="MIJ49" s="993"/>
      <c r="MIK49" s="993"/>
      <c r="MIL49" s="993"/>
      <c r="MIM49" s="993"/>
      <c r="MIN49" s="993"/>
      <c r="MIO49" s="993"/>
      <c r="MIP49" s="993"/>
      <c r="MIQ49" s="993"/>
      <c r="MIR49" s="993"/>
      <c r="MIS49" s="993"/>
      <c r="MIT49" s="993"/>
      <c r="MIU49" s="993"/>
      <c r="MIV49" s="993"/>
      <c r="MIW49" s="993"/>
      <c r="MIX49" s="993"/>
      <c r="MIY49" s="993"/>
      <c r="MIZ49" s="993"/>
      <c r="MJA49" s="993"/>
      <c r="MJB49" s="993"/>
      <c r="MJC49" s="993"/>
      <c r="MJD49" s="993"/>
      <c r="MJE49" s="993"/>
      <c r="MJF49" s="993"/>
      <c r="MJG49" s="993"/>
      <c r="MJH49" s="993"/>
      <c r="MJI49" s="993"/>
      <c r="MJJ49" s="993"/>
      <c r="MJK49" s="993"/>
      <c r="MJL49" s="993"/>
      <c r="MJM49" s="993"/>
      <c r="MJN49" s="993"/>
      <c r="MJO49" s="993"/>
      <c r="MJP49" s="993"/>
      <c r="MJQ49" s="993"/>
      <c r="MJR49" s="993"/>
      <c r="MJS49" s="993"/>
      <c r="MJT49" s="993"/>
      <c r="MJU49" s="993"/>
      <c r="MJV49" s="993"/>
      <c r="MJW49" s="993"/>
      <c r="MJX49" s="993"/>
      <c r="MJY49" s="993"/>
      <c r="MJZ49" s="993"/>
      <c r="MKA49" s="993"/>
      <c r="MKB49" s="993"/>
      <c r="MKC49" s="993"/>
      <c r="MKD49" s="993"/>
      <c r="MKE49" s="993"/>
      <c r="MKF49" s="993"/>
      <c r="MKG49" s="993"/>
      <c r="MKH49" s="993"/>
      <c r="MKI49" s="993"/>
      <c r="MKJ49" s="993"/>
      <c r="MKK49" s="993"/>
      <c r="MKL49" s="993"/>
      <c r="MKM49" s="993"/>
      <c r="MKN49" s="993"/>
      <c r="MKO49" s="993"/>
      <c r="MKP49" s="993"/>
      <c r="MKQ49" s="993"/>
      <c r="MKR49" s="993"/>
      <c r="MKS49" s="993"/>
      <c r="MKT49" s="993"/>
      <c r="MKU49" s="993"/>
      <c r="MKV49" s="993"/>
      <c r="MKW49" s="993"/>
      <c r="MKX49" s="993"/>
      <c r="MKY49" s="993"/>
      <c r="MKZ49" s="993"/>
      <c r="MLA49" s="993"/>
      <c r="MLB49" s="993"/>
      <c r="MLC49" s="993"/>
      <c r="MLD49" s="993"/>
      <c r="MLE49" s="993"/>
      <c r="MLF49" s="993"/>
      <c r="MLG49" s="993"/>
      <c r="MLH49" s="993"/>
      <c r="MLI49" s="993"/>
      <c r="MLJ49" s="993"/>
      <c r="MLK49" s="993"/>
      <c r="MLL49" s="993"/>
      <c r="MLM49" s="993"/>
      <c r="MLN49" s="993"/>
      <c r="MLO49" s="993"/>
      <c r="MLP49" s="993"/>
      <c r="MLQ49" s="993"/>
      <c r="MLR49" s="993"/>
      <c r="MLS49" s="993"/>
      <c r="MLT49" s="993"/>
      <c r="MLU49" s="993"/>
      <c r="MLV49" s="993"/>
      <c r="MLW49" s="993"/>
      <c r="MLX49" s="993"/>
      <c r="MLY49" s="993"/>
      <c r="MLZ49" s="993"/>
      <c r="MMA49" s="993"/>
      <c r="MMB49" s="993"/>
      <c r="MMC49" s="993"/>
      <c r="MMD49" s="993"/>
      <c r="MME49" s="993"/>
      <c r="MMF49" s="993"/>
      <c r="MMG49" s="993"/>
      <c r="MMH49" s="993"/>
      <c r="MMI49" s="993"/>
      <c r="MMJ49" s="993"/>
      <c r="MMK49" s="993"/>
      <c r="MML49" s="993"/>
      <c r="MMM49" s="993"/>
      <c r="MMN49" s="993"/>
      <c r="MMO49" s="993"/>
      <c r="MMP49" s="993"/>
      <c r="MMQ49" s="993"/>
      <c r="MMR49" s="993"/>
      <c r="MMS49" s="993"/>
      <c r="MMT49" s="993"/>
      <c r="MMU49" s="993"/>
      <c r="MMV49" s="993"/>
      <c r="MMW49" s="993"/>
      <c r="MMX49" s="993"/>
      <c r="MMY49" s="993"/>
      <c r="MMZ49" s="993"/>
      <c r="MNA49" s="993"/>
      <c r="MNB49" s="993"/>
      <c r="MNC49" s="993"/>
      <c r="MND49" s="993"/>
      <c r="MNE49" s="993"/>
      <c r="MNF49" s="993"/>
      <c r="MNG49" s="993"/>
      <c r="MNH49" s="993"/>
      <c r="MNI49" s="993"/>
      <c r="MNJ49" s="993"/>
      <c r="MNK49" s="993"/>
      <c r="MNL49" s="993"/>
      <c r="MNM49" s="993"/>
      <c r="MNN49" s="993"/>
      <c r="MNO49" s="993"/>
      <c r="MNP49" s="993"/>
      <c r="MNQ49" s="993"/>
      <c r="MNR49" s="993"/>
      <c r="MNS49" s="993"/>
      <c r="MNT49" s="993"/>
      <c r="MNU49" s="993"/>
      <c r="MNV49" s="993"/>
      <c r="MNW49" s="993"/>
      <c r="MNX49" s="993"/>
      <c r="MNY49" s="993"/>
      <c r="MNZ49" s="993"/>
      <c r="MOA49" s="993"/>
      <c r="MOB49" s="993"/>
      <c r="MOC49" s="993"/>
      <c r="MOD49" s="993"/>
      <c r="MOE49" s="993"/>
      <c r="MOF49" s="993"/>
      <c r="MOG49" s="993"/>
      <c r="MOH49" s="993"/>
      <c r="MOI49" s="993"/>
      <c r="MOJ49" s="993"/>
      <c r="MOK49" s="993"/>
      <c r="MOL49" s="993"/>
      <c r="MOM49" s="993"/>
      <c r="MON49" s="993"/>
      <c r="MOO49" s="993"/>
      <c r="MOP49" s="993"/>
      <c r="MOQ49" s="993"/>
      <c r="MOR49" s="993"/>
      <c r="MOS49" s="993"/>
      <c r="MOT49" s="993"/>
      <c r="MOU49" s="993"/>
      <c r="MOV49" s="993"/>
      <c r="MOW49" s="993"/>
      <c r="MOX49" s="993"/>
      <c r="MOY49" s="993"/>
      <c r="MOZ49" s="993"/>
      <c r="MPA49" s="993"/>
      <c r="MPB49" s="993"/>
      <c r="MPC49" s="993"/>
      <c r="MPD49" s="993"/>
      <c r="MPE49" s="993"/>
      <c r="MPF49" s="993"/>
      <c r="MPG49" s="993"/>
      <c r="MPH49" s="993"/>
      <c r="MPI49" s="993"/>
      <c r="MPJ49" s="993"/>
      <c r="MPK49" s="993"/>
      <c r="MPL49" s="993"/>
      <c r="MPM49" s="993"/>
      <c r="MPN49" s="993"/>
      <c r="MPO49" s="993"/>
      <c r="MPP49" s="993"/>
      <c r="MPQ49" s="993"/>
      <c r="MPR49" s="993"/>
      <c r="MPS49" s="993"/>
      <c r="MPT49" s="993"/>
      <c r="MPU49" s="993"/>
      <c r="MPV49" s="993"/>
      <c r="MPW49" s="993"/>
      <c r="MPX49" s="993"/>
      <c r="MPY49" s="993"/>
      <c r="MPZ49" s="993"/>
      <c r="MQA49" s="993"/>
      <c r="MQB49" s="993"/>
      <c r="MQC49" s="993"/>
      <c r="MQD49" s="993"/>
      <c r="MQE49" s="993"/>
      <c r="MQF49" s="993"/>
      <c r="MQG49" s="993"/>
      <c r="MQH49" s="993"/>
      <c r="MQI49" s="993"/>
      <c r="MQJ49" s="993"/>
      <c r="MQK49" s="993"/>
      <c r="MQL49" s="993"/>
      <c r="MQM49" s="993"/>
      <c r="MQN49" s="993"/>
      <c r="MQO49" s="993"/>
      <c r="MQP49" s="993"/>
      <c r="MQQ49" s="993"/>
      <c r="MQR49" s="993"/>
      <c r="MQS49" s="993"/>
      <c r="MQT49" s="993"/>
      <c r="MQU49" s="993"/>
      <c r="MQV49" s="993"/>
      <c r="MQW49" s="993"/>
      <c r="MQX49" s="993"/>
      <c r="MQY49" s="993"/>
      <c r="MQZ49" s="993"/>
      <c r="MRA49" s="993"/>
      <c r="MRB49" s="993"/>
      <c r="MRC49" s="993"/>
      <c r="MRD49" s="993"/>
      <c r="MRE49" s="993"/>
      <c r="MRF49" s="993"/>
      <c r="MRG49" s="993"/>
      <c r="MRH49" s="993"/>
      <c r="MRI49" s="993"/>
      <c r="MRJ49" s="993"/>
      <c r="MRK49" s="993"/>
      <c r="MRL49" s="993"/>
      <c r="MRM49" s="993"/>
      <c r="MRN49" s="993"/>
      <c r="MRO49" s="993"/>
      <c r="MRP49" s="993"/>
      <c r="MRQ49" s="993"/>
      <c r="MRR49" s="993"/>
      <c r="MRS49" s="993"/>
      <c r="MRT49" s="993"/>
      <c r="MRU49" s="993"/>
      <c r="MRV49" s="993"/>
      <c r="MRW49" s="993"/>
      <c r="MRX49" s="993"/>
      <c r="MRY49" s="993"/>
      <c r="MRZ49" s="993"/>
      <c r="MSA49" s="993"/>
      <c r="MSB49" s="993"/>
      <c r="MSC49" s="993"/>
      <c r="MSD49" s="993"/>
      <c r="MSE49" s="993"/>
      <c r="MSF49" s="993"/>
      <c r="MSG49" s="993"/>
      <c r="MSH49" s="993"/>
      <c r="MSI49" s="993"/>
      <c r="MSJ49" s="993"/>
      <c r="MSK49" s="993"/>
      <c r="MSL49" s="993"/>
      <c r="MSM49" s="993"/>
      <c r="MSN49" s="993"/>
      <c r="MSO49" s="993"/>
      <c r="MSP49" s="993"/>
      <c r="MSQ49" s="993"/>
      <c r="MSR49" s="993"/>
      <c r="MSS49" s="993"/>
      <c r="MST49" s="993"/>
      <c r="MSU49" s="993"/>
      <c r="MSV49" s="993"/>
      <c r="MSW49" s="993"/>
      <c r="MSX49" s="993"/>
      <c r="MSY49" s="993"/>
      <c r="MSZ49" s="993"/>
      <c r="MTA49" s="993"/>
      <c r="MTB49" s="993"/>
      <c r="MTC49" s="993"/>
      <c r="MTD49" s="993"/>
      <c r="MTE49" s="993"/>
      <c r="MTF49" s="993"/>
      <c r="MTG49" s="993"/>
      <c r="MTH49" s="993"/>
      <c r="MTI49" s="993"/>
      <c r="MTJ49" s="993"/>
      <c r="MTK49" s="993"/>
      <c r="MTL49" s="993"/>
      <c r="MTM49" s="993"/>
      <c r="MTN49" s="993"/>
      <c r="MTO49" s="993"/>
      <c r="MTP49" s="993"/>
      <c r="MTQ49" s="993"/>
      <c r="MTR49" s="993"/>
      <c r="MTS49" s="993"/>
      <c r="MTT49" s="993"/>
      <c r="MTU49" s="993"/>
      <c r="MTV49" s="993"/>
      <c r="MTW49" s="993"/>
      <c r="MTX49" s="993"/>
      <c r="MTY49" s="993"/>
      <c r="MTZ49" s="993"/>
      <c r="MUA49" s="993"/>
      <c r="MUB49" s="993"/>
      <c r="MUC49" s="993"/>
      <c r="MUD49" s="993"/>
      <c r="MUE49" s="993"/>
      <c r="MUF49" s="993"/>
      <c r="MUG49" s="993"/>
      <c r="MUH49" s="993"/>
      <c r="MUI49" s="993"/>
      <c r="MUJ49" s="993"/>
      <c r="MUK49" s="993"/>
      <c r="MUL49" s="993"/>
      <c r="MUM49" s="993"/>
      <c r="MUN49" s="993"/>
      <c r="MUO49" s="993"/>
      <c r="MUP49" s="993"/>
      <c r="MUQ49" s="993"/>
      <c r="MUR49" s="993"/>
      <c r="MUS49" s="993"/>
      <c r="MUT49" s="993"/>
      <c r="MUU49" s="993"/>
      <c r="MUV49" s="993"/>
      <c r="MUW49" s="993"/>
      <c r="MUX49" s="993"/>
      <c r="MUY49" s="993"/>
      <c r="MUZ49" s="993"/>
      <c r="MVA49" s="993"/>
      <c r="MVB49" s="993"/>
      <c r="MVC49" s="993"/>
      <c r="MVD49" s="993"/>
      <c r="MVE49" s="993"/>
      <c r="MVF49" s="993"/>
      <c r="MVG49" s="993"/>
      <c r="MVH49" s="993"/>
      <c r="MVI49" s="993"/>
      <c r="MVJ49" s="993"/>
      <c r="MVK49" s="993"/>
      <c r="MVL49" s="993"/>
      <c r="MVM49" s="993"/>
      <c r="MVN49" s="993"/>
      <c r="MVO49" s="993"/>
      <c r="MVP49" s="993"/>
      <c r="MVQ49" s="993"/>
      <c r="MVR49" s="993"/>
      <c r="MVS49" s="993"/>
      <c r="MVT49" s="993"/>
      <c r="MVU49" s="993"/>
      <c r="MVV49" s="993"/>
      <c r="MVW49" s="993"/>
      <c r="MVX49" s="993"/>
      <c r="MVY49" s="993"/>
      <c r="MVZ49" s="993"/>
      <c r="MWA49" s="993"/>
      <c r="MWB49" s="993"/>
      <c r="MWC49" s="993"/>
      <c r="MWD49" s="993"/>
      <c r="MWE49" s="993"/>
      <c r="MWF49" s="993"/>
      <c r="MWG49" s="993"/>
      <c r="MWH49" s="993"/>
      <c r="MWI49" s="993"/>
      <c r="MWJ49" s="993"/>
      <c r="MWK49" s="993"/>
      <c r="MWL49" s="993"/>
      <c r="MWM49" s="993"/>
      <c r="MWN49" s="993"/>
      <c r="MWO49" s="993"/>
      <c r="MWP49" s="993"/>
      <c r="MWQ49" s="993"/>
      <c r="MWR49" s="993"/>
      <c r="MWS49" s="993"/>
      <c r="MWT49" s="993"/>
      <c r="MWU49" s="993"/>
      <c r="MWV49" s="993"/>
      <c r="MWW49" s="993"/>
      <c r="MWX49" s="993"/>
      <c r="MWY49" s="993"/>
      <c r="MWZ49" s="993"/>
      <c r="MXA49" s="993"/>
      <c r="MXB49" s="993"/>
      <c r="MXC49" s="993"/>
      <c r="MXD49" s="993"/>
      <c r="MXE49" s="993"/>
      <c r="MXF49" s="993"/>
      <c r="MXG49" s="993"/>
      <c r="MXH49" s="993"/>
      <c r="MXI49" s="993"/>
      <c r="MXJ49" s="993"/>
      <c r="MXK49" s="993"/>
      <c r="MXL49" s="993"/>
      <c r="MXM49" s="993"/>
      <c r="MXN49" s="993"/>
      <c r="MXO49" s="993"/>
      <c r="MXP49" s="993"/>
      <c r="MXQ49" s="993"/>
      <c r="MXR49" s="993"/>
      <c r="MXS49" s="993"/>
      <c r="MXT49" s="993"/>
      <c r="MXU49" s="993"/>
      <c r="MXV49" s="993"/>
      <c r="MXW49" s="993"/>
      <c r="MXX49" s="993"/>
      <c r="MXY49" s="993"/>
      <c r="MXZ49" s="993"/>
      <c r="MYA49" s="993"/>
      <c r="MYB49" s="993"/>
      <c r="MYC49" s="993"/>
      <c r="MYD49" s="993"/>
      <c r="MYE49" s="993"/>
      <c r="MYF49" s="993"/>
      <c r="MYG49" s="993"/>
      <c r="MYH49" s="993"/>
      <c r="MYI49" s="993"/>
      <c r="MYJ49" s="993"/>
      <c r="MYK49" s="993"/>
      <c r="MYL49" s="993"/>
      <c r="MYM49" s="993"/>
      <c r="MYN49" s="993"/>
      <c r="MYO49" s="993"/>
      <c r="MYP49" s="993"/>
      <c r="MYQ49" s="993"/>
      <c r="MYR49" s="993"/>
      <c r="MYS49" s="993"/>
      <c r="MYT49" s="993"/>
      <c r="MYU49" s="993"/>
      <c r="MYV49" s="993"/>
      <c r="MYW49" s="993"/>
      <c r="MYX49" s="993"/>
      <c r="MYY49" s="993"/>
      <c r="MYZ49" s="993"/>
      <c r="MZA49" s="993"/>
      <c r="MZB49" s="993"/>
      <c r="MZC49" s="993"/>
      <c r="MZD49" s="993"/>
      <c r="MZE49" s="993"/>
      <c r="MZF49" s="993"/>
      <c r="MZG49" s="993"/>
      <c r="MZH49" s="993"/>
      <c r="MZI49" s="993"/>
      <c r="MZJ49" s="993"/>
      <c r="MZK49" s="993"/>
      <c r="MZL49" s="993"/>
      <c r="MZM49" s="993"/>
      <c r="MZN49" s="993"/>
      <c r="MZO49" s="993"/>
      <c r="MZP49" s="993"/>
      <c r="MZQ49" s="993"/>
      <c r="MZR49" s="993"/>
      <c r="MZS49" s="993"/>
      <c r="MZT49" s="993"/>
      <c r="MZU49" s="993"/>
      <c r="MZV49" s="993"/>
      <c r="MZW49" s="993"/>
      <c r="MZX49" s="993"/>
      <c r="MZY49" s="993"/>
      <c r="MZZ49" s="993"/>
      <c r="NAA49" s="993"/>
      <c r="NAB49" s="993"/>
      <c r="NAC49" s="993"/>
      <c r="NAD49" s="993"/>
      <c r="NAE49" s="993"/>
      <c r="NAF49" s="993"/>
      <c r="NAG49" s="993"/>
      <c r="NAH49" s="993"/>
      <c r="NAI49" s="993"/>
      <c r="NAJ49" s="993"/>
      <c r="NAK49" s="993"/>
      <c r="NAL49" s="993"/>
      <c r="NAM49" s="993"/>
      <c r="NAN49" s="993"/>
      <c r="NAO49" s="993"/>
      <c r="NAP49" s="993"/>
      <c r="NAQ49" s="993"/>
      <c r="NAR49" s="993"/>
      <c r="NAS49" s="993"/>
      <c r="NAT49" s="993"/>
      <c r="NAU49" s="993"/>
      <c r="NAV49" s="993"/>
      <c r="NAW49" s="993"/>
      <c r="NAX49" s="993"/>
      <c r="NAY49" s="993"/>
      <c r="NAZ49" s="993"/>
      <c r="NBA49" s="993"/>
      <c r="NBB49" s="993"/>
      <c r="NBC49" s="993"/>
      <c r="NBD49" s="993"/>
      <c r="NBE49" s="993"/>
      <c r="NBF49" s="993"/>
      <c r="NBG49" s="993"/>
      <c r="NBH49" s="993"/>
      <c r="NBI49" s="993"/>
      <c r="NBJ49" s="993"/>
      <c r="NBK49" s="993"/>
      <c r="NBL49" s="993"/>
      <c r="NBM49" s="993"/>
      <c r="NBN49" s="993"/>
      <c r="NBO49" s="993"/>
      <c r="NBP49" s="993"/>
      <c r="NBQ49" s="993"/>
      <c r="NBR49" s="993"/>
      <c r="NBS49" s="993"/>
      <c r="NBT49" s="993"/>
      <c r="NBU49" s="993"/>
      <c r="NBV49" s="993"/>
      <c r="NBW49" s="993"/>
      <c r="NBX49" s="993"/>
      <c r="NBY49" s="993"/>
      <c r="NBZ49" s="993"/>
      <c r="NCA49" s="993"/>
      <c r="NCB49" s="993"/>
      <c r="NCC49" s="993"/>
      <c r="NCD49" s="993"/>
      <c r="NCE49" s="993"/>
      <c r="NCF49" s="993"/>
      <c r="NCG49" s="993"/>
      <c r="NCH49" s="993"/>
      <c r="NCI49" s="993"/>
      <c r="NCJ49" s="993"/>
      <c r="NCK49" s="993"/>
      <c r="NCL49" s="993"/>
      <c r="NCM49" s="993"/>
      <c r="NCN49" s="993"/>
      <c r="NCO49" s="993"/>
      <c r="NCP49" s="993"/>
      <c r="NCQ49" s="993"/>
      <c r="NCR49" s="993"/>
      <c r="NCS49" s="993"/>
      <c r="NCT49" s="993"/>
      <c r="NCU49" s="993"/>
      <c r="NCV49" s="993"/>
      <c r="NCW49" s="993"/>
      <c r="NCX49" s="993"/>
      <c r="NCY49" s="993"/>
      <c r="NCZ49" s="993"/>
      <c r="NDA49" s="993"/>
      <c r="NDB49" s="993"/>
      <c r="NDC49" s="993"/>
      <c r="NDD49" s="993"/>
      <c r="NDE49" s="993"/>
      <c r="NDF49" s="993"/>
      <c r="NDG49" s="993"/>
      <c r="NDH49" s="993"/>
      <c r="NDI49" s="993"/>
      <c r="NDJ49" s="993"/>
      <c r="NDK49" s="993"/>
      <c r="NDL49" s="993"/>
      <c r="NDM49" s="993"/>
      <c r="NDN49" s="993"/>
      <c r="NDO49" s="993"/>
      <c r="NDP49" s="993"/>
      <c r="NDQ49" s="993"/>
      <c r="NDR49" s="993"/>
      <c r="NDS49" s="993"/>
      <c r="NDT49" s="993"/>
      <c r="NDU49" s="993"/>
      <c r="NDV49" s="993"/>
      <c r="NDW49" s="993"/>
      <c r="NDX49" s="993"/>
      <c r="NDY49" s="993"/>
      <c r="NDZ49" s="993"/>
      <c r="NEA49" s="993"/>
      <c r="NEB49" s="993"/>
      <c r="NEC49" s="993"/>
      <c r="NED49" s="993"/>
      <c r="NEE49" s="993"/>
      <c r="NEF49" s="993"/>
      <c r="NEG49" s="993"/>
      <c r="NEH49" s="993"/>
      <c r="NEI49" s="993"/>
      <c r="NEJ49" s="993"/>
      <c r="NEK49" s="993"/>
      <c r="NEL49" s="993"/>
      <c r="NEM49" s="993"/>
      <c r="NEN49" s="993"/>
      <c r="NEO49" s="993"/>
      <c r="NEP49" s="993"/>
      <c r="NEQ49" s="993"/>
      <c r="NER49" s="993"/>
      <c r="NES49" s="993"/>
      <c r="NET49" s="993"/>
      <c r="NEU49" s="993"/>
      <c r="NEV49" s="993"/>
      <c r="NEW49" s="993"/>
      <c r="NEX49" s="993"/>
      <c r="NEY49" s="993"/>
      <c r="NEZ49" s="993"/>
      <c r="NFA49" s="993"/>
      <c r="NFB49" s="993"/>
      <c r="NFC49" s="993"/>
      <c r="NFD49" s="993"/>
      <c r="NFE49" s="993"/>
      <c r="NFF49" s="993"/>
      <c r="NFG49" s="993"/>
      <c r="NFH49" s="993"/>
      <c r="NFI49" s="993"/>
      <c r="NFJ49" s="993"/>
      <c r="NFK49" s="993"/>
      <c r="NFL49" s="993"/>
      <c r="NFM49" s="993"/>
      <c r="NFN49" s="993"/>
      <c r="NFO49" s="993"/>
      <c r="NFP49" s="993"/>
      <c r="NFQ49" s="993"/>
      <c r="NFR49" s="993"/>
      <c r="NFS49" s="993"/>
      <c r="NFT49" s="993"/>
      <c r="NFU49" s="993"/>
      <c r="NFV49" s="993"/>
      <c r="NFW49" s="993"/>
      <c r="NFX49" s="993"/>
      <c r="NFY49" s="993"/>
      <c r="NFZ49" s="993"/>
      <c r="NGA49" s="993"/>
      <c r="NGB49" s="993"/>
      <c r="NGC49" s="993"/>
      <c r="NGD49" s="993"/>
      <c r="NGE49" s="993"/>
      <c r="NGF49" s="993"/>
      <c r="NGG49" s="993"/>
      <c r="NGH49" s="993"/>
      <c r="NGI49" s="993"/>
      <c r="NGJ49" s="993"/>
      <c r="NGK49" s="993"/>
      <c r="NGL49" s="993"/>
      <c r="NGM49" s="993"/>
      <c r="NGN49" s="993"/>
      <c r="NGO49" s="993"/>
      <c r="NGP49" s="993"/>
      <c r="NGQ49" s="993"/>
      <c r="NGR49" s="993"/>
      <c r="NGS49" s="993"/>
      <c r="NGT49" s="993"/>
      <c r="NGU49" s="993"/>
      <c r="NGV49" s="993"/>
      <c r="NGW49" s="993"/>
      <c r="NGX49" s="993"/>
      <c r="NGY49" s="993"/>
      <c r="NGZ49" s="993"/>
      <c r="NHA49" s="993"/>
      <c r="NHB49" s="993"/>
      <c r="NHC49" s="993"/>
      <c r="NHD49" s="993"/>
      <c r="NHE49" s="993"/>
      <c r="NHF49" s="993"/>
      <c r="NHG49" s="993"/>
      <c r="NHH49" s="993"/>
      <c r="NHI49" s="993"/>
      <c r="NHJ49" s="993"/>
      <c r="NHK49" s="993"/>
      <c r="NHL49" s="993"/>
      <c r="NHM49" s="993"/>
      <c r="NHN49" s="993"/>
      <c r="NHO49" s="993"/>
      <c r="NHP49" s="993"/>
      <c r="NHQ49" s="993"/>
      <c r="NHR49" s="993"/>
      <c r="NHS49" s="993"/>
      <c r="NHT49" s="993"/>
      <c r="NHU49" s="993"/>
      <c r="NHV49" s="993"/>
      <c r="NHW49" s="993"/>
      <c r="NHX49" s="993"/>
      <c r="NHY49" s="993"/>
      <c r="NHZ49" s="993"/>
      <c r="NIA49" s="993"/>
      <c r="NIB49" s="993"/>
      <c r="NIC49" s="993"/>
      <c r="NID49" s="993"/>
      <c r="NIE49" s="993"/>
      <c r="NIF49" s="993"/>
      <c r="NIG49" s="993"/>
      <c r="NIH49" s="993"/>
      <c r="NII49" s="993"/>
      <c r="NIJ49" s="993"/>
      <c r="NIK49" s="993"/>
      <c r="NIL49" s="993"/>
      <c r="NIM49" s="993"/>
      <c r="NIN49" s="993"/>
      <c r="NIO49" s="993"/>
      <c r="NIP49" s="993"/>
      <c r="NIQ49" s="993"/>
      <c r="NIR49" s="993"/>
      <c r="NIS49" s="993"/>
      <c r="NIT49" s="993"/>
      <c r="NIU49" s="993"/>
      <c r="NIV49" s="993"/>
      <c r="NIW49" s="993"/>
      <c r="NIX49" s="993"/>
      <c r="NIY49" s="993"/>
      <c r="NIZ49" s="993"/>
      <c r="NJA49" s="993"/>
      <c r="NJB49" s="993"/>
      <c r="NJC49" s="993"/>
      <c r="NJD49" s="993"/>
      <c r="NJE49" s="993"/>
      <c r="NJF49" s="993"/>
      <c r="NJG49" s="993"/>
      <c r="NJH49" s="993"/>
      <c r="NJI49" s="993"/>
      <c r="NJJ49" s="993"/>
      <c r="NJK49" s="993"/>
      <c r="NJL49" s="993"/>
      <c r="NJM49" s="993"/>
      <c r="NJN49" s="993"/>
      <c r="NJO49" s="993"/>
      <c r="NJP49" s="993"/>
      <c r="NJQ49" s="993"/>
      <c r="NJR49" s="993"/>
      <c r="NJS49" s="993"/>
      <c r="NJT49" s="993"/>
      <c r="NJU49" s="993"/>
      <c r="NJV49" s="993"/>
      <c r="NJW49" s="993"/>
      <c r="NJX49" s="993"/>
      <c r="NJY49" s="993"/>
      <c r="NJZ49" s="993"/>
      <c r="NKA49" s="993"/>
      <c r="NKB49" s="993"/>
      <c r="NKC49" s="993"/>
      <c r="NKD49" s="993"/>
      <c r="NKE49" s="993"/>
      <c r="NKF49" s="993"/>
      <c r="NKG49" s="993"/>
      <c r="NKH49" s="993"/>
      <c r="NKI49" s="993"/>
      <c r="NKJ49" s="993"/>
      <c r="NKK49" s="993"/>
      <c r="NKL49" s="993"/>
      <c r="NKM49" s="993"/>
      <c r="NKN49" s="993"/>
      <c r="NKO49" s="993"/>
      <c r="NKP49" s="993"/>
      <c r="NKQ49" s="993"/>
      <c r="NKR49" s="993"/>
      <c r="NKS49" s="993"/>
      <c r="NKT49" s="993"/>
      <c r="NKU49" s="993"/>
      <c r="NKV49" s="993"/>
      <c r="NKW49" s="993"/>
      <c r="NKX49" s="993"/>
      <c r="NKY49" s="993"/>
      <c r="NKZ49" s="993"/>
      <c r="NLA49" s="993"/>
      <c r="NLB49" s="993"/>
      <c r="NLC49" s="993"/>
      <c r="NLD49" s="993"/>
      <c r="NLE49" s="993"/>
      <c r="NLF49" s="993"/>
      <c r="NLG49" s="993"/>
      <c r="NLH49" s="993"/>
      <c r="NLI49" s="993"/>
      <c r="NLJ49" s="993"/>
      <c r="NLK49" s="993"/>
      <c r="NLL49" s="993"/>
      <c r="NLM49" s="993"/>
      <c r="NLN49" s="993"/>
      <c r="NLO49" s="993"/>
      <c r="NLP49" s="993"/>
      <c r="NLQ49" s="993"/>
      <c r="NLR49" s="993"/>
      <c r="NLS49" s="993"/>
      <c r="NLT49" s="993"/>
      <c r="NLU49" s="993"/>
      <c r="NLV49" s="993"/>
      <c r="NLW49" s="993"/>
      <c r="NLX49" s="993"/>
      <c r="NLY49" s="993"/>
      <c r="NLZ49" s="993"/>
      <c r="NMA49" s="993"/>
      <c r="NMB49" s="993"/>
      <c r="NMC49" s="993"/>
      <c r="NMD49" s="993"/>
      <c r="NME49" s="993"/>
      <c r="NMF49" s="993"/>
      <c r="NMG49" s="993"/>
      <c r="NMH49" s="993"/>
      <c r="NMI49" s="993"/>
      <c r="NMJ49" s="993"/>
      <c r="NMK49" s="993"/>
      <c r="NML49" s="993"/>
      <c r="NMM49" s="993"/>
      <c r="NMN49" s="993"/>
      <c r="NMO49" s="993"/>
      <c r="NMP49" s="993"/>
      <c r="NMQ49" s="993"/>
      <c r="NMR49" s="993"/>
      <c r="NMS49" s="993"/>
      <c r="NMT49" s="993"/>
      <c r="NMU49" s="993"/>
      <c r="NMV49" s="993"/>
      <c r="NMW49" s="993"/>
      <c r="NMX49" s="993"/>
      <c r="NMY49" s="993"/>
      <c r="NMZ49" s="993"/>
      <c r="NNA49" s="993"/>
      <c r="NNB49" s="993"/>
      <c r="NNC49" s="993"/>
      <c r="NND49" s="993"/>
      <c r="NNE49" s="993"/>
      <c r="NNF49" s="993"/>
      <c r="NNG49" s="993"/>
      <c r="NNH49" s="993"/>
      <c r="NNI49" s="993"/>
      <c r="NNJ49" s="993"/>
      <c r="NNK49" s="993"/>
      <c r="NNL49" s="993"/>
      <c r="NNM49" s="993"/>
      <c r="NNN49" s="993"/>
      <c r="NNO49" s="993"/>
      <c r="NNP49" s="993"/>
      <c r="NNQ49" s="993"/>
      <c r="NNR49" s="993"/>
      <c r="NNS49" s="993"/>
      <c r="NNT49" s="993"/>
      <c r="NNU49" s="993"/>
      <c r="NNV49" s="993"/>
      <c r="NNW49" s="993"/>
      <c r="NNX49" s="993"/>
      <c r="NNY49" s="993"/>
      <c r="NNZ49" s="993"/>
      <c r="NOA49" s="993"/>
      <c r="NOB49" s="993"/>
      <c r="NOC49" s="993"/>
      <c r="NOD49" s="993"/>
      <c r="NOE49" s="993"/>
      <c r="NOF49" s="993"/>
      <c r="NOG49" s="993"/>
      <c r="NOH49" s="993"/>
      <c r="NOI49" s="993"/>
      <c r="NOJ49" s="993"/>
      <c r="NOK49" s="993"/>
      <c r="NOL49" s="993"/>
      <c r="NOM49" s="993"/>
      <c r="NON49" s="993"/>
      <c r="NOO49" s="993"/>
      <c r="NOP49" s="993"/>
      <c r="NOQ49" s="993"/>
      <c r="NOR49" s="993"/>
      <c r="NOS49" s="993"/>
      <c r="NOT49" s="993"/>
      <c r="NOU49" s="993"/>
      <c r="NOV49" s="993"/>
      <c r="NOW49" s="993"/>
      <c r="NOX49" s="993"/>
      <c r="NOY49" s="993"/>
      <c r="NOZ49" s="993"/>
      <c r="NPA49" s="993"/>
      <c r="NPB49" s="993"/>
      <c r="NPC49" s="993"/>
      <c r="NPD49" s="993"/>
      <c r="NPE49" s="993"/>
      <c r="NPF49" s="993"/>
      <c r="NPG49" s="993"/>
      <c r="NPH49" s="993"/>
      <c r="NPI49" s="993"/>
      <c r="NPJ49" s="993"/>
      <c r="NPK49" s="993"/>
      <c r="NPL49" s="993"/>
      <c r="NPM49" s="993"/>
      <c r="NPN49" s="993"/>
      <c r="NPO49" s="993"/>
      <c r="NPP49" s="993"/>
      <c r="NPQ49" s="993"/>
      <c r="NPR49" s="993"/>
      <c r="NPS49" s="993"/>
      <c r="NPT49" s="993"/>
      <c r="NPU49" s="993"/>
      <c r="NPV49" s="993"/>
      <c r="NPW49" s="993"/>
      <c r="NPX49" s="993"/>
      <c r="NPY49" s="993"/>
      <c r="NPZ49" s="993"/>
      <c r="NQA49" s="993"/>
      <c r="NQB49" s="993"/>
      <c r="NQC49" s="993"/>
      <c r="NQD49" s="993"/>
      <c r="NQE49" s="993"/>
      <c r="NQF49" s="993"/>
      <c r="NQG49" s="993"/>
      <c r="NQH49" s="993"/>
      <c r="NQI49" s="993"/>
      <c r="NQJ49" s="993"/>
      <c r="NQK49" s="993"/>
      <c r="NQL49" s="993"/>
      <c r="NQM49" s="993"/>
      <c r="NQN49" s="993"/>
      <c r="NQO49" s="993"/>
      <c r="NQP49" s="993"/>
      <c r="NQQ49" s="993"/>
      <c r="NQR49" s="993"/>
      <c r="NQS49" s="993"/>
      <c r="NQT49" s="993"/>
      <c r="NQU49" s="993"/>
      <c r="NQV49" s="993"/>
      <c r="NQW49" s="993"/>
      <c r="NQX49" s="993"/>
      <c r="NQY49" s="993"/>
      <c r="NQZ49" s="993"/>
      <c r="NRA49" s="993"/>
      <c r="NRB49" s="993"/>
      <c r="NRC49" s="993"/>
      <c r="NRD49" s="993"/>
      <c r="NRE49" s="993"/>
      <c r="NRF49" s="993"/>
      <c r="NRG49" s="993"/>
      <c r="NRH49" s="993"/>
      <c r="NRI49" s="993"/>
      <c r="NRJ49" s="993"/>
      <c r="NRK49" s="993"/>
      <c r="NRL49" s="993"/>
      <c r="NRM49" s="993"/>
      <c r="NRN49" s="993"/>
      <c r="NRO49" s="993"/>
      <c r="NRP49" s="993"/>
      <c r="NRQ49" s="993"/>
      <c r="NRR49" s="993"/>
      <c r="NRS49" s="993"/>
      <c r="NRT49" s="993"/>
      <c r="NRU49" s="993"/>
      <c r="NRV49" s="993"/>
      <c r="NRW49" s="993"/>
      <c r="NRX49" s="993"/>
      <c r="NRY49" s="993"/>
      <c r="NRZ49" s="993"/>
      <c r="NSA49" s="993"/>
      <c r="NSB49" s="993"/>
      <c r="NSC49" s="993"/>
      <c r="NSD49" s="993"/>
      <c r="NSE49" s="993"/>
      <c r="NSF49" s="993"/>
      <c r="NSG49" s="993"/>
      <c r="NSH49" s="993"/>
      <c r="NSI49" s="993"/>
      <c r="NSJ49" s="993"/>
      <c r="NSK49" s="993"/>
      <c r="NSL49" s="993"/>
      <c r="NSM49" s="993"/>
      <c r="NSN49" s="993"/>
      <c r="NSO49" s="993"/>
      <c r="NSP49" s="993"/>
      <c r="NSQ49" s="993"/>
      <c r="NSR49" s="993"/>
      <c r="NSS49" s="993"/>
      <c r="NST49" s="993"/>
      <c r="NSU49" s="993"/>
      <c r="NSV49" s="993"/>
      <c r="NSW49" s="993"/>
      <c r="NSX49" s="993"/>
      <c r="NSY49" s="993"/>
      <c r="NSZ49" s="993"/>
      <c r="NTA49" s="993"/>
      <c r="NTB49" s="993"/>
      <c r="NTC49" s="993"/>
      <c r="NTD49" s="993"/>
      <c r="NTE49" s="993"/>
      <c r="NTF49" s="993"/>
      <c r="NTG49" s="993"/>
      <c r="NTH49" s="993"/>
      <c r="NTI49" s="993"/>
      <c r="NTJ49" s="993"/>
      <c r="NTK49" s="993"/>
      <c r="NTL49" s="993"/>
      <c r="NTM49" s="993"/>
      <c r="NTN49" s="993"/>
      <c r="NTO49" s="993"/>
      <c r="NTP49" s="993"/>
      <c r="NTQ49" s="993"/>
      <c r="NTR49" s="993"/>
      <c r="NTS49" s="993"/>
      <c r="NTT49" s="993"/>
      <c r="NTU49" s="993"/>
      <c r="NTV49" s="993"/>
      <c r="NTW49" s="993"/>
      <c r="NTX49" s="993"/>
      <c r="NTY49" s="993"/>
      <c r="NTZ49" s="993"/>
      <c r="NUA49" s="993"/>
      <c r="NUB49" s="993"/>
      <c r="NUC49" s="993"/>
      <c r="NUD49" s="993"/>
      <c r="NUE49" s="993"/>
      <c r="NUF49" s="993"/>
      <c r="NUG49" s="993"/>
      <c r="NUH49" s="993"/>
      <c r="NUI49" s="993"/>
      <c r="NUJ49" s="993"/>
      <c r="NUK49" s="993"/>
      <c r="NUL49" s="993"/>
      <c r="NUM49" s="993"/>
      <c r="NUN49" s="993"/>
      <c r="NUO49" s="993"/>
      <c r="NUP49" s="993"/>
      <c r="NUQ49" s="993"/>
      <c r="NUR49" s="993"/>
      <c r="NUS49" s="993"/>
      <c r="NUT49" s="993"/>
      <c r="NUU49" s="993"/>
      <c r="NUV49" s="993"/>
      <c r="NUW49" s="993"/>
      <c r="NUX49" s="993"/>
      <c r="NUY49" s="993"/>
      <c r="NUZ49" s="993"/>
      <c r="NVA49" s="993"/>
      <c r="NVB49" s="993"/>
      <c r="NVC49" s="993"/>
      <c r="NVD49" s="993"/>
      <c r="NVE49" s="993"/>
      <c r="NVF49" s="993"/>
      <c r="NVG49" s="993"/>
      <c r="NVH49" s="993"/>
      <c r="NVI49" s="993"/>
      <c r="NVJ49" s="993"/>
      <c r="NVK49" s="993"/>
      <c r="NVL49" s="993"/>
      <c r="NVM49" s="993"/>
      <c r="NVN49" s="993"/>
      <c r="NVO49" s="993"/>
      <c r="NVP49" s="993"/>
      <c r="NVQ49" s="993"/>
      <c r="NVR49" s="993"/>
      <c r="NVS49" s="993"/>
      <c r="NVT49" s="993"/>
      <c r="NVU49" s="993"/>
      <c r="NVV49" s="993"/>
      <c r="NVW49" s="993"/>
      <c r="NVX49" s="993"/>
      <c r="NVY49" s="993"/>
      <c r="NVZ49" s="993"/>
      <c r="NWA49" s="993"/>
      <c r="NWB49" s="993"/>
      <c r="NWC49" s="993"/>
      <c r="NWD49" s="993"/>
      <c r="NWE49" s="993"/>
      <c r="NWF49" s="993"/>
      <c r="NWG49" s="993"/>
      <c r="NWH49" s="993"/>
      <c r="NWI49" s="993"/>
      <c r="NWJ49" s="993"/>
      <c r="NWK49" s="993"/>
      <c r="NWL49" s="993"/>
      <c r="NWM49" s="993"/>
      <c r="NWN49" s="993"/>
      <c r="NWO49" s="993"/>
      <c r="NWP49" s="993"/>
      <c r="NWQ49" s="993"/>
      <c r="NWR49" s="993"/>
      <c r="NWS49" s="993"/>
      <c r="NWT49" s="993"/>
      <c r="NWU49" s="993"/>
      <c r="NWV49" s="993"/>
      <c r="NWW49" s="993"/>
      <c r="NWX49" s="993"/>
      <c r="NWY49" s="993"/>
      <c r="NWZ49" s="993"/>
      <c r="NXA49" s="993"/>
      <c r="NXB49" s="993"/>
      <c r="NXC49" s="993"/>
      <c r="NXD49" s="993"/>
      <c r="NXE49" s="993"/>
      <c r="NXF49" s="993"/>
      <c r="NXG49" s="993"/>
      <c r="NXH49" s="993"/>
      <c r="NXI49" s="993"/>
      <c r="NXJ49" s="993"/>
      <c r="NXK49" s="993"/>
      <c r="NXL49" s="993"/>
      <c r="NXM49" s="993"/>
      <c r="NXN49" s="993"/>
      <c r="NXO49" s="993"/>
      <c r="NXP49" s="993"/>
      <c r="NXQ49" s="993"/>
      <c r="NXR49" s="993"/>
      <c r="NXS49" s="993"/>
      <c r="NXT49" s="993"/>
      <c r="NXU49" s="993"/>
      <c r="NXV49" s="993"/>
      <c r="NXW49" s="993"/>
      <c r="NXX49" s="993"/>
      <c r="NXY49" s="993"/>
      <c r="NXZ49" s="993"/>
      <c r="NYA49" s="993"/>
      <c r="NYB49" s="993"/>
      <c r="NYC49" s="993"/>
      <c r="NYD49" s="993"/>
      <c r="NYE49" s="993"/>
      <c r="NYF49" s="993"/>
      <c r="NYG49" s="993"/>
      <c r="NYH49" s="993"/>
      <c r="NYI49" s="993"/>
      <c r="NYJ49" s="993"/>
      <c r="NYK49" s="993"/>
      <c r="NYL49" s="993"/>
      <c r="NYM49" s="993"/>
      <c r="NYN49" s="993"/>
      <c r="NYO49" s="993"/>
      <c r="NYP49" s="993"/>
      <c r="NYQ49" s="993"/>
      <c r="NYR49" s="993"/>
      <c r="NYS49" s="993"/>
      <c r="NYT49" s="993"/>
      <c r="NYU49" s="993"/>
      <c r="NYV49" s="993"/>
      <c r="NYW49" s="993"/>
      <c r="NYX49" s="993"/>
      <c r="NYY49" s="993"/>
      <c r="NYZ49" s="993"/>
      <c r="NZA49" s="993"/>
      <c r="NZB49" s="993"/>
      <c r="NZC49" s="993"/>
      <c r="NZD49" s="993"/>
      <c r="NZE49" s="993"/>
      <c r="NZF49" s="993"/>
      <c r="NZG49" s="993"/>
      <c r="NZH49" s="993"/>
      <c r="NZI49" s="993"/>
      <c r="NZJ49" s="993"/>
      <c r="NZK49" s="993"/>
      <c r="NZL49" s="993"/>
      <c r="NZM49" s="993"/>
      <c r="NZN49" s="993"/>
      <c r="NZO49" s="993"/>
      <c r="NZP49" s="993"/>
      <c r="NZQ49" s="993"/>
      <c r="NZR49" s="993"/>
      <c r="NZS49" s="993"/>
      <c r="NZT49" s="993"/>
      <c r="NZU49" s="993"/>
      <c r="NZV49" s="993"/>
      <c r="NZW49" s="993"/>
      <c r="NZX49" s="993"/>
      <c r="NZY49" s="993"/>
      <c r="NZZ49" s="993"/>
      <c r="OAA49" s="993"/>
      <c r="OAB49" s="993"/>
      <c r="OAC49" s="993"/>
      <c r="OAD49" s="993"/>
      <c r="OAE49" s="993"/>
      <c r="OAF49" s="993"/>
      <c r="OAG49" s="993"/>
      <c r="OAH49" s="993"/>
      <c r="OAI49" s="993"/>
      <c r="OAJ49" s="993"/>
      <c r="OAK49" s="993"/>
      <c r="OAL49" s="993"/>
      <c r="OAM49" s="993"/>
      <c r="OAN49" s="993"/>
      <c r="OAO49" s="993"/>
      <c r="OAP49" s="993"/>
      <c r="OAQ49" s="993"/>
      <c r="OAR49" s="993"/>
      <c r="OAS49" s="993"/>
      <c r="OAT49" s="993"/>
      <c r="OAU49" s="993"/>
      <c r="OAV49" s="993"/>
      <c r="OAW49" s="993"/>
      <c r="OAX49" s="993"/>
      <c r="OAY49" s="993"/>
      <c r="OAZ49" s="993"/>
      <c r="OBA49" s="993"/>
      <c r="OBB49" s="993"/>
      <c r="OBC49" s="993"/>
      <c r="OBD49" s="993"/>
      <c r="OBE49" s="993"/>
      <c r="OBF49" s="993"/>
      <c r="OBG49" s="993"/>
      <c r="OBH49" s="993"/>
      <c r="OBI49" s="993"/>
      <c r="OBJ49" s="993"/>
      <c r="OBK49" s="993"/>
      <c r="OBL49" s="993"/>
      <c r="OBM49" s="993"/>
      <c r="OBN49" s="993"/>
      <c r="OBO49" s="993"/>
      <c r="OBP49" s="993"/>
      <c r="OBQ49" s="993"/>
      <c r="OBR49" s="993"/>
      <c r="OBS49" s="993"/>
      <c r="OBT49" s="993"/>
      <c r="OBU49" s="993"/>
      <c r="OBV49" s="993"/>
      <c r="OBW49" s="993"/>
      <c r="OBX49" s="993"/>
      <c r="OBY49" s="993"/>
      <c r="OBZ49" s="993"/>
      <c r="OCA49" s="993"/>
      <c r="OCB49" s="993"/>
      <c r="OCC49" s="993"/>
      <c r="OCD49" s="993"/>
      <c r="OCE49" s="993"/>
      <c r="OCF49" s="993"/>
      <c r="OCG49" s="993"/>
      <c r="OCH49" s="993"/>
      <c r="OCI49" s="993"/>
      <c r="OCJ49" s="993"/>
      <c r="OCK49" s="993"/>
      <c r="OCL49" s="993"/>
      <c r="OCM49" s="993"/>
      <c r="OCN49" s="993"/>
      <c r="OCO49" s="993"/>
      <c r="OCP49" s="993"/>
      <c r="OCQ49" s="993"/>
      <c r="OCR49" s="993"/>
      <c r="OCS49" s="993"/>
      <c r="OCT49" s="993"/>
      <c r="OCU49" s="993"/>
      <c r="OCV49" s="993"/>
      <c r="OCW49" s="993"/>
      <c r="OCX49" s="993"/>
      <c r="OCY49" s="993"/>
      <c r="OCZ49" s="993"/>
      <c r="ODA49" s="993"/>
      <c r="ODB49" s="993"/>
      <c r="ODC49" s="993"/>
      <c r="ODD49" s="993"/>
      <c r="ODE49" s="993"/>
      <c r="ODF49" s="993"/>
      <c r="ODG49" s="993"/>
      <c r="ODH49" s="993"/>
      <c r="ODI49" s="993"/>
      <c r="ODJ49" s="993"/>
      <c r="ODK49" s="993"/>
      <c r="ODL49" s="993"/>
      <c r="ODM49" s="993"/>
      <c r="ODN49" s="993"/>
      <c r="ODO49" s="993"/>
      <c r="ODP49" s="993"/>
      <c r="ODQ49" s="993"/>
      <c r="ODR49" s="993"/>
      <c r="ODS49" s="993"/>
      <c r="ODT49" s="993"/>
      <c r="ODU49" s="993"/>
      <c r="ODV49" s="993"/>
      <c r="ODW49" s="993"/>
      <c r="ODX49" s="993"/>
      <c r="ODY49" s="993"/>
      <c r="ODZ49" s="993"/>
      <c r="OEA49" s="993"/>
      <c r="OEB49" s="993"/>
      <c r="OEC49" s="993"/>
      <c r="OED49" s="993"/>
      <c r="OEE49" s="993"/>
      <c r="OEF49" s="993"/>
      <c r="OEG49" s="993"/>
      <c r="OEH49" s="993"/>
      <c r="OEI49" s="993"/>
      <c r="OEJ49" s="993"/>
      <c r="OEK49" s="993"/>
      <c r="OEL49" s="993"/>
      <c r="OEM49" s="993"/>
      <c r="OEN49" s="993"/>
      <c r="OEO49" s="993"/>
      <c r="OEP49" s="993"/>
      <c r="OEQ49" s="993"/>
      <c r="OER49" s="993"/>
      <c r="OES49" s="993"/>
      <c r="OET49" s="993"/>
      <c r="OEU49" s="993"/>
      <c r="OEV49" s="993"/>
      <c r="OEW49" s="993"/>
      <c r="OEX49" s="993"/>
      <c r="OEY49" s="993"/>
      <c r="OEZ49" s="993"/>
      <c r="OFA49" s="993"/>
      <c r="OFB49" s="993"/>
      <c r="OFC49" s="993"/>
      <c r="OFD49" s="993"/>
      <c r="OFE49" s="993"/>
      <c r="OFF49" s="993"/>
      <c r="OFG49" s="993"/>
      <c r="OFH49" s="993"/>
      <c r="OFI49" s="993"/>
      <c r="OFJ49" s="993"/>
      <c r="OFK49" s="993"/>
      <c r="OFL49" s="993"/>
      <c r="OFM49" s="993"/>
      <c r="OFN49" s="993"/>
      <c r="OFO49" s="993"/>
      <c r="OFP49" s="993"/>
      <c r="OFQ49" s="993"/>
      <c r="OFR49" s="993"/>
      <c r="OFS49" s="993"/>
      <c r="OFT49" s="993"/>
      <c r="OFU49" s="993"/>
      <c r="OFV49" s="993"/>
      <c r="OFW49" s="993"/>
      <c r="OFX49" s="993"/>
      <c r="OFY49" s="993"/>
      <c r="OFZ49" s="993"/>
      <c r="OGA49" s="993"/>
      <c r="OGB49" s="993"/>
      <c r="OGC49" s="993"/>
      <c r="OGD49" s="993"/>
      <c r="OGE49" s="993"/>
      <c r="OGF49" s="993"/>
      <c r="OGG49" s="993"/>
      <c r="OGH49" s="993"/>
      <c r="OGI49" s="993"/>
      <c r="OGJ49" s="993"/>
      <c r="OGK49" s="993"/>
      <c r="OGL49" s="993"/>
      <c r="OGM49" s="993"/>
      <c r="OGN49" s="993"/>
      <c r="OGO49" s="993"/>
      <c r="OGP49" s="993"/>
      <c r="OGQ49" s="993"/>
      <c r="OGR49" s="993"/>
      <c r="OGS49" s="993"/>
      <c r="OGT49" s="993"/>
      <c r="OGU49" s="993"/>
      <c r="OGV49" s="993"/>
      <c r="OGW49" s="993"/>
      <c r="OGX49" s="993"/>
      <c r="OGY49" s="993"/>
      <c r="OGZ49" s="993"/>
      <c r="OHA49" s="993"/>
      <c r="OHB49" s="993"/>
      <c r="OHC49" s="993"/>
      <c r="OHD49" s="993"/>
      <c r="OHE49" s="993"/>
      <c r="OHF49" s="993"/>
      <c r="OHG49" s="993"/>
      <c r="OHH49" s="993"/>
      <c r="OHI49" s="993"/>
      <c r="OHJ49" s="993"/>
      <c r="OHK49" s="993"/>
      <c r="OHL49" s="993"/>
      <c r="OHM49" s="993"/>
      <c r="OHN49" s="993"/>
      <c r="OHO49" s="993"/>
      <c r="OHP49" s="993"/>
      <c r="OHQ49" s="993"/>
      <c r="OHR49" s="993"/>
      <c r="OHS49" s="993"/>
      <c r="OHT49" s="993"/>
      <c r="OHU49" s="993"/>
      <c r="OHV49" s="993"/>
      <c r="OHW49" s="993"/>
      <c r="OHX49" s="993"/>
      <c r="OHY49" s="993"/>
      <c r="OHZ49" s="993"/>
      <c r="OIA49" s="993"/>
      <c r="OIB49" s="993"/>
      <c r="OIC49" s="993"/>
      <c r="OID49" s="993"/>
      <c r="OIE49" s="993"/>
      <c r="OIF49" s="993"/>
      <c r="OIG49" s="993"/>
      <c r="OIH49" s="993"/>
      <c r="OII49" s="993"/>
      <c r="OIJ49" s="993"/>
      <c r="OIK49" s="993"/>
      <c r="OIL49" s="993"/>
      <c r="OIM49" s="993"/>
      <c r="OIN49" s="993"/>
      <c r="OIO49" s="993"/>
      <c r="OIP49" s="993"/>
      <c r="OIQ49" s="993"/>
      <c r="OIR49" s="993"/>
      <c r="OIS49" s="993"/>
      <c r="OIT49" s="993"/>
      <c r="OIU49" s="993"/>
      <c r="OIV49" s="993"/>
      <c r="OIW49" s="993"/>
      <c r="OIX49" s="993"/>
      <c r="OIY49" s="993"/>
      <c r="OIZ49" s="993"/>
      <c r="OJA49" s="993"/>
      <c r="OJB49" s="993"/>
      <c r="OJC49" s="993"/>
      <c r="OJD49" s="993"/>
      <c r="OJE49" s="993"/>
      <c r="OJF49" s="993"/>
      <c r="OJG49" s="993"/>
      <c r="OJH49" s="993"/>
      <c r="OJI49" s="993"/>
      <c r="OJJ49" s="993"/>
      <c r="OJK49" s="993"/>
      <c r="OJL49" s="993"/>
      <c r="OJM49" s="993"/>
      <c r="OJN49" s="993"/>
      <c r="OJO49" s="993"/>
      <c r="OJP49" s="993"/>
      <c r="OJQ49" s="993"/>
      <c r="OJR49" s="993"/>
      <c r="OJS49" s="993"/>
      <c r="OJT49" s="993"/>
      <c r="OJU49" s="993"/>
      <c r="OJV49" s="993"/>
      <c r="OJW49" s="993"/>
      <c r="OJX49" s="993"/>
      <c r="OJY49" s="993"/>
      <c r="OJZ49" s="993"/>
      <c r="OKA49" s="993"/>
      <c r="OKB49" s="993"/>
      <c r="OKC49" s="993"/>
      <c r="OKD49" s="993"/>
      <c r="OKE49" s="993"/>
      <c r="OKF49" s="993"/>
      <c r="OKG49" s="993"/>
      <c r="OKH49" s="993"/>
      <c r="OKI49" s="993"/>
      <c r="OKJ49" s="993"/>
      <c r="OKK49" s="993"/>
      <c r="OKL49" s="993"/>
      <c r="OKM49" s="993"/>
      <c r="OKN49" s="993"/>
      <c r="OKO49" s="993"/>
      <c r="OKP49" s="993"/>
      <c r="OKQ49" s="993"/>
      <c r="OKR49" s="993"/>
      <c r="OKS49" s="993"/>
      <c r="OKT49" s="993"/>
      <c r="OKU49" s="993"/>
      <c r="OKV49" s="993"/>
      <c r="OKW49" s="993"/>
      <c r="OKX49" s="993"/>
      <c r="OKY49" s="993"/>
      <c r="OKZ49" s="993"/>
      <c r="OLA49" s="993"/>
      <c r="OLB49" s="993"/>
      <c r="OLC49" s="993"/>
      <c r="OLD49" s="993"/>
      <c r="OLE49" s="993"/>
      <c r="OLF49" s="993"/>
      <c r="OLG49" s="993"/>
      <c r="OLH49" s="993"/>
      <c r="OLI49" s="993"/>
      <c r="OLJ49" s="993"/>
      <c r="OLK49" s="993"/>
      <c r="OLL49" s="993"/>
      <c r="OLM49" s="993"/>
      <c r="OLN49" s="993"/>
      <c r="OLO49" s="993"/>
      <c r="OLP49" s="993"/>
      <c r="OLQ49" s="993"/>
      <c r="OLR49" s="993"/>
      <c r="OLS49" s="993"/>
      <c r="OLT49" s="993"/>
      <c r="OLU49" s="993"/>
      <c r="OLV49" s="993"/>
      <c r="OLW49" s="993"/>
      <c r="OLX49" s="993"/>
      <c r="OLY49" s="993"/>
      <c r="OLZ49" s="993"/>
      <c r="OMA49" s="993"/>
      <c r="OMB49" s="993"/>
      <c r="OMC49" s="993"/>
      <c r="OMD49" s="993"/>
      <c r="OME49" s="993"/>
      <c r="OMF49" s="993"/>
      <c r="OMG49" s="993"/>
      <c r="OMH49" s="993"/>
      <c r="OMI49" s="993"/>
      <c r="OMJ49" s="993"/>
      <c r="OMK49" s="993"/>
      <c r="OML49" s="993"/>
      <c r="OMM49" s="993"/>
      <c r="OMN49" s="993"/>
      <c r="OMO49" s="993"/>
      <c r="OMP49" s="993"/>
      <c r="OMQ49" s="993"/>
      <c r="OMR49" s="993"/>
      <c r="OMS49" s="993"/>
      <c r="OMT49" s="993"/>
      <c r="OMU49" s="993"/>
      <c r="OMV49" s="993"/>
      <c r="OMW49" s="993"/>
      <c r="OMX49" s="993"/>
      <c r="OMY49" s="993"/>
      <c r="OMZ49" s="993"/>
      <c r="ONA49" s="993"/>
      <c r="ONB49" s="993"/>
      <c r="ONC49" s="993"/>
      <c r="OND49" s="993"/>
      <c r="ONE49" s="993"/>
      <c r="ONF49" s="993"/>
      <c r="ONG49" s="993"/>
      <c r="ONH49" s="993"/>
      <c r="ONI49" s="993"/>
      <c r="ONJ49" s="993"/>
      <c r="ONK49" s="993"/>
      <c r="ONL49" s="993"/>
      <c r="ONM49" s="993"/>
      <c r="ONN49" s="993"/>
      <c r="ONO49" s="993"/>
      <c r="ONP49" s="993"/>
      <c r="ONQ49" s="993"/>
      <c r="ONR49" s="993"/>
      <c r="ONS49" s="993"/>
      <c r="ONT49" s="993"/>
      <c r="ONU49" s="993"/>
      <c r="ONV49" s="993"/>
      <c r="ONW49" s="993"/>
      <c r="ONX49" s="993"/>
      <c r="ONY49" s="993"/>
      <c r="ONZ49" s="993"/>
      <c r="OOA49" s="993"/>
      <c r="OOB49" s="993"/>
      <c r="OOC49" s="993"/>
      <c r="OOD49" s="993"/>
      <c r="OOE49" s="993"/>
      <c r="OOF49" s="993"/>
      <c r="OOG49" s="993"/>
      <c r="OOH49" s="993"/>
      <c r="OOI49" s="993"/>
      <c r="OOJ49" s="993"/>
      <c r="OOK49" s="993"/>
      <c r="OOL49" s="993"/>
      <c r="OOM49" s="993"/>
      <c r="OON49" s="993"/>
      <c r="OOO49" s="993"/>
      <c r="OOP49" s="993"/>
      <c r="OOQ49" s="993"/>
      <c r="OOR49" s="993"/>
      <c r="OOS49" s="993"/>
      <c r="OOT49" s="993"/>
      <c r="OOU49" s="993"/>
      <c r="OOV49" s="993"/>
      <c r="OOW49" s="993"/>
      <c r="OOX49" s="993"/>
      <c r="OOY49" s="993"/>
      <c r="OOZ49" s="993"/>
      <c r="OPA49" s="993"/>
      <c r="OPB49" s="993"/>
      <c r="OPC49" s="993"/>
      <c r="OPD49" s="993"/>
      <c r="OPE49" s="993"/>
      <c r="OPF49" s="993"/>
      <c r="OPG49" s="993"/>
      <c r="OPH49" s="993"/>
      <c r="OPI49" s="993"/>
      <c r="OPJ49" s="993"/>
      <c r="OPK49" s="993"/>
      <c r="OPL49" s="993"/>
      <c r="OPM49" s="993"/>
      <c r="OPN49" s="993"/>
      <c r="OPO49" s="993"/>
      <c r="OPP49" s="993"/>
      <c r="OPQ49" s="993"/>
      <c r="OPR49" s="993"/>
      <c r="OPS49" s="993"/>
      <c r="OPT49" s="993"/>
      <c r="OPU49" s="993"/>
      <c r="OPV49" s="993"/>
      <c r="OPW49" s="993"/>
      <c r="OPX49" s="993"/>
      <c r="OPY49" s="993"/>
      <c r="OPZ49" s="993"/>
      <c r="OQA49" s="993"/>
      <c r="OQB49" s="993"/>
      <c r="OQC49" s="993"/>
      <c r="OQD49" s="993"/>
      <c r="OQE49" s="993"/>
      <c r="OQF49" s="993"/>
      <c r="OQG49" s="993"/>
      <c r="OQH49" s="993"/>
      <c r="OQI49" s="993"/>
      <c r="OQJ49" s="993"/>
      <c r="OQK49" s="993"/>
      <c r="OQL49" s="993"/>
      <c r="OQM49" s="993"/>
      <c r="OQN49" s="993"/>
      <c r="OQO49" s="993"/>
      <c r="OQP49" s="993"/>
      <c r="OQQ49" s="993"/>
      <c r="OQR49" s="993"/>
      <c r="OQS49" s="993"/>
      <c r="OQT49" s="993"/>
      <c r="OQU49" s="993"/>
      <c r="OQV49" s="993"/>
      <c r="OQW49" s="993"/>
      <c r="OQX49" s="993"/>
      <c r="OQY49" s="993"/>
      <c r="OQZ49" s="993"/>
      <c r="ORA49" s="993"/>
      <c r="ORB49" s="993"/>
      <c r="ORC49" s="993"/>
      <c r="ORD49" s="993"/>
      <c r="ORE49" s="993"/>
      <c r="ORF49" s="993"/>
      <c r="ORG49" s="993"/>
      <c r="ORH49" s="993"/>
      <c r="ORI49" s="993"/>
      <c r="ORJ49" s="993"/>
      <c r="ORK49" s="993"/>
      <c r="ORL49" s="993"/>
      <c r="ORM49" s="993"/>
      <c r="ORN49" s="993"/>
      <c r="ORO49" s="993"/>
      <c r="ORP49" s="993"/>
      <c r="ORQ49" s="993"/>
      <c r="ORR49" s="993"/>
      <c r="ORS49" s="993"/>
      <c r="ORT49" s="993"/>
      <c r="ORU49" s="993"/>
      <c r="ORV49" s="993"/>
      <c r="ORW49" s="993"/>
      <c r="ORX49" s="993"/>
      <c r="ORY49" s="993"/>
      <c r="ORZ49" s="993"/>
      <c r="OSA49" s="993"/>
      <c r="OSB49" s="993"/>
      <c r="OSC49" s="993"/>
      <c r="OSD49" s="993"/>
      <c r="OSE49" s="993"/>
      <c r="OSF49" s="993"/>
      <c r="OSG49" s="993"/>
      <c r="OSH49" s="993"/>
      <c r="OSI49" s="993"/>
      <c r="OSJ49" s="993"/>
      <c r="OSK49" s="993"/>
      <c r="OSL49" s="993"/>
      <c r="OSM49" s="993"/>
      <c r="OSN49" s="993"/>
      <c r="OSO49" s="993"/>
      <c r="OSP49" s="993"/>
      <c r="OSQ49" s="993"/>
      <c r="OSR49" s="993"/>
      <c r="OSS49" s="993"/>
      <c r="OST49" s="993"/>
      <c r="OSU49" s="993"/>
      <c r="OSV49" s="993"/>
      <c r="OSW49" s="993"/>
      <c r="OSX49" s="993"/>
      <c r="OSY49" s="993"/>
      <c r="OSZ49" s="993"/>
      <c r="OTA49" s="993"/>
      <c r="OTB49" s="993"/>
      <c r="OTC49" s="993"/>
      <c r="OTD49" s="993"/>
      <c r="OTE49" s="993"/>
      <c r="OTF49" s="993"/>
      <c r="OTG49" s="993"/>
      <c r="OTH49" s="993"/>
      <c r="OTI49" s="993"/>
      <c r="OTJ49" s="993"/>
      <c r="OTK49" s="993"/>
      <c r="OTL49" s="993"/>
      <c r="OTM49" s="993"/>
      <c r="OTN49" s="993"/>
      <c r="OTO49" s="993"/>
      <c r="OTP49" s="993"/>
      <c r="OTQ49" s="993"/>
      <c r="OTR49" s="993"/>
      <c r="OTS49" s="993"/>
      <c r="OTT49" s="993"/>
      <c r="OTU49" s="993"/>
      <c r="OTV49" s="993"/>
      <c r="OTW49" s="993"/>
      <c r="OTX49" s="993"/>
      <c r="OTY49" s="993"/>
      <c r="OTZ49" s="993"/>
      <c r="OUA49" s="993"/>
      <c r="OUB49" s="993"/>
      <c r="OUC49" s="993"/>
      <c r="OUD49" s="993"/>
      <c r="OUE49" s="993"/>
      <c r="OUF49" s="993"/>
      <c r="OUG49" s="993"/>
      <c r="OUH49" s="993"/>
      <c r="OUI49" s="993"/>
      <c r="OUJ49" s="993"/>
      <c r="OUK49" s="993"/>
      <c r="OUL49" s="993"/>
      <c r="OUM49" s="993"/>
      <c r="OUN49" s="993"/>
      <c r="OUO49" s="993"/>
      <c r="OUP49" s="993"/>
      <c r="OUQ49" s="993"/>
      <c r="OUR49" s="993"/>
      <c r="OUS49" s="993"/>
      <c r="OUT49" s="993"/>
      <c r="OUU49" s="993"/>
      <c r="OUV49" s="993"/>
      <c r="OUW49" s="993"/>
      <c r="OUX49" s="993"/>
      <c r="OUY49" s="993"/>
      <c r="OUZ49" s="993"/>
      <c r="OVA49" s="993"/>
      <c r="OVB49" s="993"/>
      <c r="OVC49" s="993"/>
      <c r="OVD49" s="993"/>
      <c r="OVE49" s="993"/>
      <c r="OVF49" s="993"/>
      <c r="OVG49" s="993"/>
      <c r="OVH49" s="993"/>
      <c r="OVI49" s="993"/>
      <c r="OVJ49" s="993"/>
      <c r="OVK49" s="993"/>
      <c r="OVL49" s="993"/>
      <c r="OVM49" s="993"/>
      <c r="OVN49" s="993"/>
      <c r="OVO49" s="993"/>
      <c r="OVP49" s="993"/>
      <c r="OVQ49" s="993"/>
      <c r="OVR49" s="993"/>
      <c r="OVS49" s="993"/>
      <c r="OVT49" s="993"/>
      <c r="OVU49" s="993"/>
      <c r="OVV49" s="993"/>
      <c r="OVW49" s="993"/>
      <c r="OVX49" s="993"/>
      <c r="OVY49" s="993"/>
      <c r="OVZ49" s="993"/>
      <c r="OWA49" s="993"/>
      <c r="OWB49" s="993"/>
      <c r="OWC49" s="993"/>
      <c r="OWD49" s="993"/>
      <c r="OWE49" s="993"/>
      <c r="OWF49" s="993"/>
      <c r="OWG49" s="993"/>
      <c r="OWH49" s="993"/>
      <c r="OWI49" s="993"/>
      <c r="OWJ49" s="993"/>
      <c r="OWK49" s="993"/>
      <c r="OWL49" s="993"/>
      <c r="OWM49" s="993"/>
      <c r="OWN49" s="993"/>
      <c r="OWO49" s="993"/>
      <c r="OWP49" s="993"/>
      <c r="OWQ49" s="993"/>
      <c r="OWR49" s="993"/>
      <c r="OWS49" s="993"/>
      <c r="OWT49" s="993"/>
      <c r="OWU49" s="993"/>
      <c r="OWV49" s="993"/>
      <c r="OWW49" s="993"/>
      <c r="OWX49" s="993"/>
      <c r="OWY49" s="993"/>
      <c r="OWZ49" s="993"/>
      <c r="OXA49" s="993"/>
      <c r="OXB49" s="993"/>
      <c r="OXC49" s="993"/>
      <c r="OXD49" s="993"/>
      <c r="OXE49" s="993"/>
      <c r="OXF49" s="993"/>
      <c r="OXG49" s="993"/>
      <c r="OXH49" s="993"/>
      <c r="OXI49" s="993"/>
      <c r="OXJ49" s="993"/>
      <c r="OXK49" s="993"/>
      <c r="OXL49" s="993"/>
      <c r="OXM49" s="993"/>
      <c r="OXN49" s="993"/>
      <c r="OXO49" s="993"/>
      <c r="OXP49" s="993"/>
      <c r="OXQ49" s="993"/>
      <c r="OXR49" s="993"/>
      <c r="OXS49" s="993"/>
      <c r="OXT49" s="993"/>
      <c r="OXU49" s="993"/>
      <c r="OXV49" s="993"/>
      <c r="OXW49" s="993"/>
      <c r="OXX49" s="993"/>
      <c r="OXY49" s="993"/>
      <c r="OXZ49" s="993"/>
      <c r="OYA49" s="993"/>
      <c r="OYB49" s="993"/>
      <c r="OYC49" s="993"/>
      <c r="OYD49" s="993"/>
      <c r="OYE49" s="993"/>
      <c r="OYF49" s="993"/>
      <c r="OYG49" s="993"/>
      <c r="OYH49" s="993"/>
      <c r="OYI49" s="993"/>
      <c r="OYJ49" s="993"/>
      <c r="OYK49" s="993"/>
      <c r="OYL49" s="993"/>
      <c r="OYM49" s="993"/>
      <c r="OYN49" s="993"/>
      <c r="OYO49" s="993"/>
      <c r="OYP49" s="993"/>
      <c r="OYQ49" s="993"/>
      <c r="OYR49" s="993"/>
      <c r="OYS49" s="993"/>
      <c r="OYT49" s="993"/>
      <c r="OYU49" s="993"/>
      <c r="OYV49" s="993"/>
      <c r="OYW49" s="993"/>
      <c r="OYX49" s="993"/>
      <c r="OYY49" s="993"/>
      <c r="OYZ49" s="993"/>
      <c r="OZA49" s="993"/>
      <c r="OZB49" s="993"/>
      <c r="OZC49" s="993"/>
      <c r="OZD49" s="993"/>
      <c r="OZE49" s="993"/>
      <c r="OZF49" s="993"/>
      <c r="OZG49" s="993"/>
      <c r="OZH49" s="993"/>
      <c r="OZI49" s="993"/>
      <c r="OZJ49" s="993"/>
      <c r="OZK49" s="993"/>
      <c r="OZL49" s="993"/>
      <c r="OZM49" s="993"/>
      <c r="OZN49" s="993"/>
      <c r="OZO49" s="993"/>
      <c r="OZP49" s="993"/>
      <c r="OZQ49" s="993"/>
      <c r="OZR49" s="993"/>
      <c r="OZS49" s="993"/>
      <c r="OZT49" s="993"/>
      <c r="OZU49" s="993"/>
      <c r="OZV49" s="993"/>
      <c r="OZW49" s="993"/>
      <c r="OZX49" s="993"/>
      <c r="OZY49" s="993"/>
      <c r="OZZ49" s="993"/>
      <c r="PAA49" s="993"/>
      <c r="PAB49" s="993"/>
      <c r="PAC49" s="993"/>
      <c r="PAD49" s="993"/>
      <c r="PAE49" s="993"/>
      <c r="PAF49" s="993"/>
      <c r="PAG49" s="993"/>
      <c r="PAH49" s="993"/>
      <c r="PAI49" s="993"/>
      <c r="PAJ49" s="993"/>
      <c r="PAK49" s="993"/>
      <c r="PAL49" s="993"/>
      <c r="PAM49" s="993"/>
      <c r="PAN49" s="993"/>
      <c r="PAO49" s="993"/>
      <c r="PAP49" s="993"/>
      <c r="PAQ49" s="993"/>
      <c r="PAR49" s="993"/>
      <c r="PAS49" s="993"/>
      <c r="PAT49" s="993"/>
      <c r="PAU49" s="993"/>
      <c r="PAV49" s="993"/>
      <c r="PAW49" s="993"/>
      <c r="PAX49" s="993"/>
      <c r="PAY49" s="993"/>
      <c r="PAZ49" s="993"/>
      <c r="PBA49" s="993"/>
      <c r="PBB49" s="993"/>
      <c r="PBC49" s="993"/>
      <c r="PBD49" s="993"/>
      <c r="PBE49" s="993"/>
      <c r="PBF49" s="993"/>
      <c r="PBG49" s="993"/>
      <c r="PBH49" s="993"/>
      <c r="PBI49" s="993"/>
      <c r="PBJ49" s="993"/>
      <c r="PBK49" s="993"/>
      <c r="PBL49" s="993"/>
      <c r="PBM49" s="993"/>
      <c r="PBN49" s="993"/>
      <c r="PBO49" s="993"/>
      <c r="PBP49" s="993"/>
      <c r="PBQ49" s="993"/>
      <c r="PBR49" s="993"/>
      <c r="PBS49" s="993"/>
      <c r="PBT49" s="993"/>
      <c r="PBU49" s="993"/>
      <c r="PBV49" s="993"/>
      <c r="PBW49" s="993"/>
      <c r="PBX49" s="993"/>
      <c r="PBY49" s="993"/>
      <c r="PBZ49" s="993"/>
      <c r="PCA49" s="993"/>
      <c r="PCB49" s="993"/>
      <c r="PCC49" s="993"/>
      <c r="PCD49" s="993"/>
      <c r="PCE49" s="993"/>
      <c r="PCF49" s="993"/>
      <c r="PCG49" s="993"/>
      <c r="PCH49" s="993"/>
      <c r="PCI49" s="993"/>
      <c r="PCJ49" s="993"/>
      <c r="PCK49" s="993"/>
      <c r="PCL49" s="993"/>
      <c r="PCM49" s="993"/>
      <c r="PCN49" s="993"/>
      <c r="PCO49" s="993"/>
      <c r="PCP49" s="993"/>
      <c r="PCQ49" s="993"/>
      <c r="PCR49" s="993"/>
      <c r="PCS49" s="993"/>
      <c r="PCT49" s="993"/>
      <c r="PCU49" s="993"/>
      <c r="PCV49" s="993"/>
      <c r="PCW49" s="993"/>
      <c r="PCX49" s="993"/>
      <c r="PCY49" s="993"/>
      <c r="PCZ49" s="993"/>
      <c r="PDA49" s="993"/>
      <c r="PDB49" s="993"/>
      <c r="PDC49" s="993"/>
      <c r="PDD49" s="993"/>
      <c r="PDE49" s="993"/>
      <c r="PDF49" s="993"/>
      <c r="PDG49" s="993"/>
      <c r="PDH49" s="993"/>
      <c r="PDI49" s="993"/>
      <c r="PDJ49" s="993"/>
      <c r="PDK49" s="993"/>
      <c r="PDL49" s="993"/>
      <c r="PDM49" s="993"/>
      <c r="PDN49" s="993"/>
      <c r="PDO49" s="993"/>
      <c r="PDP49" s="993"/>
      <c r="PDQ49" s="993"/>
      <c r="PDR49" s="993"/>
      <c r="PDS49" s="993"/>
      <c r="PDT49" s="993"/>
      <c r="PDU49" s="993"/>
      <c r="PDV49" s="993"/>
      <c r="PDW49" s="993"/>
      <c r="PDX49" s="993"/>
      <c r="PDY49" s="993"/>
      <c r="PDZ49" s="993"/>
      <c r="PEA49" s="993"/>
      <c r="PEB49" s="993"/>
      <c r="PEC49" s="993"/>
      <c r="PED49" s="993"/>
      <c r="PEE49" s="993"/>
      <c r="PEF49" s="993"/>
      <c r="PEG49" s="993"/>
      <c r="PEH49" s="993"/>
      <c r="PEI49" s="993"/>
      <c r="PEJ49" s="993"/>
      <c r="PEK49" s="993"/>
      <c r="PEL49" s="993"/>
      <c r="PEM49" s="993"/>
      <c r="PEN49" s="993"/>
      <c r="PEO49" s="993"/>
      <c r="PEP49" s="993"/>
      <c r="PEQ49" s="993"/>
      <c r="PER49" s="993"/>
      <c r="PES49" s="993"/>
      <c r="PET49" s="993"/>
      <c r="PEU49" s="993"/>
      <c r="PEV49" s="993"/>
      <c r="PEW49" s="993"/>
      <c r="PEX49" s="993"/>
      <c r="PEY49" s="993"/>
      <c r="PEZ49" s="993"/>
      <c r="PFA49" s="993"/>
      <c r="PFB49" s="993"/>
      <c r="PFC49" s="993"/>
      <c r="PFD49" s="993"/>
      <c r="PFE49" s="993"/>
      <c r="PFF49" s="993"/>
      <c r="PFG49" s="993"/>
      <c r="PFH49" s="993"/>
      <c r="PFI49" s="993"/>
      <c r="PFJ49" s="993"/>
      <c r="PFK49" s="993"/>
      <c r="PFL49" s="993"/>
      <c r="PFM49" s="993"/>
      <c r="PFN49" s="993"/>
      <c r="PFO49" s="993"/>
      <c r="PFP49" s="993"/>
      <c r="PFQ49" s="993"/>
      <c r="PFR49" s="993"/>
      <c r="PFS49" s="993"/>
      <c r="PFT49" s="993"/>
      <c r="PFU49" s="993"/>
      <c r="PFV49" s="993"/>
      <c r="PFW49" s="993"/>
      <c r="PFX49" s="993"/>
      <c r="PFY49" s="993"/>
      <c r="PFZ49" s="993"/>
      <c r="PGA49" s="993"/>
      <c r="PGB49" s="993"/>
      <c r="PGC49" s="993"/>
      <c r="PGD49" s="993"/>
      <c r="PGE49" s="993"/>
      <c r="PGF49" s="993"/>
      <c r="PGG49" s="993"/>
      <c r="PGH49" s="993"/>
      <c r="PGI49" s="993"/>
      <c r="PGJ49" s="993"/>
      <c r="PGK49" s="993"/>
      <c r="PGL49" s="993"/>
      <c r="PGM49" s="993"/>
      <c r="PGN49" s="993"/>
      <c r="PGO49" s="993"/>
      <c r="PGP49" s="993"/>
      <c r="PGQ49" s="993"/>
      <c r="PGR49" s="993"/>
      <c r="PGS49" s="993"/>
      <c r="PGT49" s="993"/>
      <c r="PGU49" s="993"/>
      <c r="PGV49" s="993"/>
      <c r="PGW49" s="993"/>
      <c r="PGX49" s="993"/>
      <c r="PGY49" s="993"/>
      <c r="PGZ49" s="993"/>
      <c r="PHA49" s="993"/>
      <c r="PHB49" s="993"/>
      <c r="PHC49" s="993"/>
      <c r="PHD49" s="993"/>
      <c r="PHE49" s="993"/>
      <c r="PHF49" s="993"/>
      <c r="PHG49" s="993"/>
      <c r="PHH49" s="993"/>
      <c r="PHI49" s="993"/>
      <c r="PHJ49" s="993"/>
      <c r="PHK49" s="993"/>
      <c r="PHL49" s="993"/>
      <c r="PHM49" s="993"/>
      <c r="PHN49" s="993"/>
      <c r="PHO49" s="993"/>
      <c r="PHP49" s="993"/>
      <c r="PHQ49" s="993"/>
      <c r="PHR49" s="993"/>
      <c r="PHS49" s="993"/>
      <c r="PHT49" s="993"/>
      <c r="PHU49" s="993"/>
      <c r="PHV49" s="993"/>
      <c r="PHW49" s="993"/>
      <c r="PHX49" s="993"/>
      <c r="PHY49" s="993"/>
      <c r="PHZ49" s="993"/>
      <c r="PIA49" s="993"/>
      <c r="PIB49" s="993"/>
      <c r="PIC49" s="993"/>
      <c r="PID49" s="993"/>
      <c r="PIE49" s="993"/>
      <c r="PIF49" s="993"/>
      <c r="PIG49" s="993"/>
      <c r="PIH49" s="993"/>
      <c r="PII49" s="993"/>
      <c r="PIJ49" s="993"/>
      <c r="PIK49" s="993"/>
      <c r="PIL49" s="993"/>
      <c r="PIM49" s="993"/>
      <c r="PIN49" s="993"/>
      <c r="PIO49" s="993"/>
      <c r="PIP49" s="993"/>
      <c r="PIQ49" s="993"/>
      <c r="PIR49" s="993"/>
      <c r="PIS49" s="993"/>
      <c r="PIT49" s="993"/>
      <c r="PIU49" s="993"/>
      <c r="PIV49" s="993"/>
      <c r="PIW49" s="993"/>
      <c r="PIX49" s="993"/>
      <c r="PIY49" s="993"/>
      <c r="PIZ49" s="993"/>
      <c r="PJA49" s="993"/>
      <c r="PJB49" s="993"/>
      <c r="PJC49" s="993"/>
      <c r="PJD49" s="993"/>
      <c r="PJE49" s="993"/>
      <c r="PJF49" s="993"/>
      <c r="PJG49" s="993"/>
      <c r="PJH49" s="993"/>
      <c r="PJI49" s="993"/>
      <c r="PJJ49" s="993"/>
      <c r="PJK49" s="993"/>
      <c r="PJL49" s="993"/>
      <c r="PJM49" s="993"/>
      <c r="PJN49" s="993"/>
      <c r="PJO49" s="993"/>
      <c r="PJP49" s="993"/>
      <c r="PJQ49" s="993"/>
      <c r="PJR49" s="993"/>
      <c r="PJS49" s="993"/>
      <c r="PJT49" s="993"/>
      <c r="PJU49" s="993"/>
      <c r="PJV49" s="993"/>
      <c r="PJW49" s="993"/>
      <c r="PJX49" s="993"/>
      <c r="PJY49" s="993"/>
      <c r="PJZ49" s="993"/>
      <c r="PKA49" s="993"/>
      <c r="PKB49" s="993"/>
      <c r="PKC49" s="993"/>
      <c r="PKD49" s="993"/>
      <c r="PKE49" s="993"/>
      <c r="PKF49" s="993"/>
      <c r="PKG49" s="993"/>
      <c r="PKH49" s="993"/>
      <c r="PKI49" s="993"/>
      <c r="PKJ49" s="993"/>
      <c r="PKK49" s="993"/>
      <c r="PKL49" s="993"/>
      <c r="PKM49" s="993"/>
      <c r="PKN49" s="993"/>
      <c r="PKO49" s="993"/>
      <c r="PKP49" s="993"/>
      <c r="PKQ49" s="993"/>
      <c r="PKR49" s="993"/>
      <c r="PKS49" s="993"/>
      <c r="PKT49" s="993"/>
      <c r="PKU49" s="993"/>
      <c r="PKV49" s="993"/>
      <c r="PKW49" s="993"/>
      <c r="PKX49" s="993"/>
      <c r="PKY49" s="993"/>
      <c r="PKZ49" s="993"/>
      <c r="PLA49" s="993"/>
      <c r="PLB49" s="993"/>
      <c r="PLC49" s="993"/>
      <c r="PLD49" s="993"/>
      <c r="PLE49" s="993"/>
      <c r="PLF49" s="993"/>
      <c r="PLG49" s="993"/>
      <c r="PLH49" s="993"/>
      <c r="PLI49" s="993"/>
      <c r="PLJ49" s="993"/>
      <c r="PLK49" s="993"/>
      <c r="PLL49" s="993"/>
      <c r="PLM49" s="993"/>
      <c r="PLN49" s="993"/>
      <c r="PLO49" s="993"/>
      <c r="PLP49" s="993"/>
      <c r="PLQ49" s="993"/>
      <c r="PLR49" s="993"/>
      <c r="PLS49" s="993"/>
      <c r="PLT49" s="993"/>
      <c r="PLU49" s="993"/>
      <c r="PLV49" s="993"/>
      <c r="PLW49" s="993"/>
      <c r="PLX49" s="993"/>
      <c r="PLY49" s="993"/>
      <c r="PLZ49" s="993"/>
      <c r="PMA49" s="993"/>
      <c r="PMB49" s="993"/>
      <c r="PMC49" s="993"/>
      <c r="PMD49" s="993"/>
      <c r="PME49" s="993"/>
      <c r="PMF49" s="993"/>
      <c r="PMG49" s="993"/>
      <c r="PMH49" s="993"/>
      <c r="PMI49" s="993"/>
      <c r="PMJ49" s="993"/>
      <c r="PMK49" s="993"/>
      <c r="PML49" s="993"/>
      <c r="PMM49" s="993"/>
      <c r="PMN49" s="993"/>
      <c r="PMO49" s="993"/>
      <c r="PMP49" s="993"/>
      <c r="PMQ49" s="993"/>
      <c r="PMR49" s="993"/>
      <c r="PMS49" s="993"/>
      <c r="PMT49" s="993"/>
      <c r="PMU49" s="993"/>
      <c r="PMV49" s="993"/>
      <c r="PMW49" s="993"/>
      <c r="PMX49" s="993"/>
      <c r="PMY49" s="993"/>
      <c r="PMZ49" s="993"/>
      <c r="PNA49" s="993"/>
      <c r="PNB49" s="993"/>
      <c r="PNC49" s="993"/>
      <c r="PND49" s="993"/>
      <c r="PNE49" s="993"/>
      <c r="PNF49" s="993"/>
      <c r="PNG49" s="993"/>
      <c r="PNH49" s="993"/>
      <c r="PNI49" s="993"/>
      <c r="PNJ49" s="993"/>
      <c r="PNK49" s="993"/>
      <c r="PNL49" s="993"/>
      <c r="PNM49" s="993"/>
      <c r="PNN49" s="993"/>
      <c r="PNO49" s="993"/>
      <c r="PNP49" s="993"/>
      <c r="PNQ49" s="993"/>
      <c r="PNR49" s="993"/>
      <c r="PNS49" s="993"/>
      <c r="PNT49" s="993"/>
      <c r="PNU49" s="993"/>
      <c r="PNV49" s="993"/>
      <c r="PNW49" s="993"/>
      <c r="PNX49" s="993"/>
      <c r="PNY49" s="993"/>
      <c r="PNZ49" s="993"/>
      <c r="POA49" s="993"/>
      <c r="POB49" s="993"/>
      <c r="POC49" s="993"/>
      <c r="POD49" s="993"/>
      <c r="POE49" s="993"/>
      <c r="POF49" s="993"/>
      <c r="POG49" s="993"/>
      <c r="POH49" s="993"/>
      <c r="POI49" s="993"/>
      <c r="POJ49" s="993"/>
      <c r="POK49" s="993"/>
      <c r="POL49" s="993"/>
      <c r="POM49" s="993"/>
      <c r="PON49" s="993"/>
      <c r="POO49" s="993"/>
      <c r="POP49" s="993"/>
      <c r="POQ49" s="993"/>
      <c r="POR49" s="993"/>
      <c r="POS49" s="993"/>
      <c r="POT49" s="993"/>
      <c r="POU49" s="993"/>
      <c r="POV49" s="993"/>
      <c r="POW49" s="993"/>
      <c r="POX49" s="993"/>
      <c r="POY49" s="993"/>
      <c r="POZ49" s="993"/>
      <c r="PPA49" s="993"/>
      <c r="PPB49" s="993"/>
      <c r="PPC49" s="993"/>
      <c r="PPD49" s="993"/>
      <c r="PPE49" s="993"/>
      <c r="PPF49" s="993"/>
      <c r="PPG49" s="993"/>
      <c r="PPH49" s="993"/>
      <c r="PPI49" s="993"/>
      <c r="PPJ49" s="993"/>
      <c r="PPK49" s="993"/>
      <c r="PPL49" s="993"/>
      <c r="PPM49" s="993"/>
      <c r="PPN49" s="993"/>
      <c r="PPO49" s="993"/>
      <c r="PPP49" s="993"/>
      <c r="PPQ49" s="993"/>
      <c r="PPR49" s="993"/>
      <c r="PPS49" s="993"/>
      <c r="PPT49" s="993"/>
      <c r="PPU49" s="993"/>
      <c r="PPV49" s="993"/>
      <c r="PPW49" s="993"/>
      <c r="PPX49" s="993"/>
      <c r="PPY49" s="993"/>
      <c r="PPZ49" s="993"/>
      <c r="PQA49" s="993"/>
      <c r="PQB49" s="993"/>
      <c r="PQC49" s="993"/>
      <c r="PQD49" s="993"/>
      <c r="PQE49" s="993"/>
      <c r="PQF49" s="993"/>
      <c r="PQG49" s="993"/>
      <c r="PQH49" s="993"/>
      <c r="PQI49" s="993"/>
      <c r="PQJ49" s="993"/>
      <c r="PQK49" s="993"/>
      <c r="PQL49" s="993"/>
      <c r="PQM49" s="993"/>
      <c r="PQN49" s="993"/>
      <c r="PQO49" s="993"/>
      <c r="PQP49" s="993"/>
      <c r="PQQ49" s="993"/>
      <c r="PQR49" s="993"/>
      <c r="PQS49" s="993"/>
      <c r="PQT49" s="993"/>
      <c r="PQU49" s="993"/>
      <c r="PQV49" s="993"/>
      <c r="PQW49" s="993"/>
      <c r="PQX49" s="993"/>
      <c r="PQY49" s="993"/>
      <c r="PQZ49" s="993"/>
      <c r="PRA49" s="993"/>
      <c r="PRB49" s="993"/>
      <c r="PRC49" s="993"/>
      <c r="PRD49" s="993"/>
      <c r="PRE49" s="993"/>
      <c r="PRF49" s="993"/>
      <c r="PRG49" s="993"/>
      <c r="PRH49" s="993"/>
      <c r="PRI49" s="993"/>
      <c r="PRJ49" s="993"/>
      <c r="PRK49" s="993"/>
      <c r="PRL49" s="993"/>
      <c r="PRM49" s="993"/>
      <c r="PRN49" s="993"/>
      <c r="PRO49" s="993"/>
      <c r="PRP49" s="993"/>
      <c r="PRQ49" s="993"/>
      <c r="PRR49" s="993"/>
      <c r="PRS49" s="993"/>
      <c r="PRT49" s="993"/>
      <c r="PRU49" s="993"/>
      <c r="PRV49" s="993"/>
      <c r="PRW49" s="993"/>
      <c r="PRX49" s="993"/>
      <c r="PRY49" s="993"/>
      <c r="PRZ49" s="993"/>
      <c r="PSA49" s="993"/>
      <c r="PSB49" s="993"/>
      <c r="PSC49" s="993"/>
      <c r="PSD49" s="993"/>
      <c r="PSE49" s="993"/>
      <c r="PSF49" s="993"/>
      <c r="PSG49" s="993"/>
      <c r="PSH49" s="993"/>
      <c r="PSI49" s="993"/>
      <c r="PSJ49" s="993"/>
      <c r="PSK49" s="993"/>
      <c r="PSL49" s="993"/>
      <c r="PSM49" s="993"/>
      <c r="PSN49" s="993"/>
      <c r="PSO49" s="993"/>
      <c r="PSP49" s="993"/>
      <c r="PSQ49" s="993"/>
      <c r="PSR49" s="993"/>
      <c r="PSS49" s="993"/>
      <c r="PST49" s="993"/>
      <c r="PSU49" s="993"/>
      <c r="PSV49" s="993"/>
      <c r="PSW49" s="993"/>
      <c r="PSX49" s="993"/>
      <c r="PSY49" s="993"/>
      <c r="PSZ49" s="993"/>
      <c r="PTA49" s="993"/>
      <c r="PTB49" s="993"/>
      <c r="PTC49" s="993"/>
      <c r="PTD49" s="993"/>
      <c r="PTE49" s="993"/>
      <c r="PTF49" s="993"/>
      <c r="PTG49" s="993"/>
      <c r="PTH49" s="993"/>
      <c r="PTI49" s="993"/>
      <c r="PTJ49" s="993"/>
      <c r="PTK49" s="993"/>
      <c r="PTL49" s="993"/>
      <c r="PTM49" s="993"/>
      <c r="PTN49" s="993"/>
      <c r="PTO49" s="993"/>
      <c r="PTP49" s="993"/>
      <c r="PTQ49" s="993"/>
      <c r="PTR49" s="993"/>
      <c r="PTS49" s="993"/>
      <c r="PTT49" s="993"/>
      <c r="PTU49" s="993"/>
      <c r="PTV49" s="993"/>
      <c r="PTW49" s="993"/>
      <c r="PTX49" s="993"/>
      <c r="PTY49" s="993"/>
      <c r="PTZ49" s="993"/>
      <c r="PUA49" s="993"/>
      <c r="PUB49" s="993"/>
      <c r="PUC49" s="993"/>
      <c r="PUD49" s="993"/>
      <c r="PUE49" s="993"/>
      <c r="PUF49" s="993"/>
      <c r="PUG49" s="993"/>
      <c r="PUH49" s="993"/>
      <c r="PUI49" s="993"/>
      <c r="PUJ49" s="993"/>
      <c r="PUK49" s="993"/>
      <c r="PUL49" s="993"/>
      <c r="PUM49" s="993"/>
      <c r="PUN49" s="993"/>
      <c r="PUO49" s="993"/>
      <c r="PUP49" s="993"/>
      <c r="PUQ49" s="993"/>
      <c r="PUR49" s="993"/>
      <c r="PUS49" s="993"/>
      <c r="PUT49" s="993"/>
      <c r="PUU49" s="993"/>
      <c r="PUV49" s="993"/>
      <c r="PUW49" s="993"/>
      <c r="PUX49" s="993"/>
      <c r="PUY49" s="993"/>
      <c r="PUZ49" s="993"/>
      <c r="PVA49" s="993"/>
      <c r="PVB49" s="993"/>
      <c r="PVC49" s="993"/>
      <c r="PVD49" s="993"/>
      <c r="PVE49" s="993"/>
      <c r="PVF49" s="993"/>
      <c r="PVG49" s="993"/>
      <c r="PVH49" s="993"/>
      <c r="PVI49" s="993"/>
      <c r="PVJ49" s="993"/>
      <c r="PVK49" s="993"/>
      <c r="PVL49" s="993"/>
      <c r="PVM49" s="993"/>
      <c r="PVN49" s="993"/>
      <c r="PVO49" s="993"/>
      <c r="PVP49" s="993"/>
      <c r="PVQ49" s="993"/>
      <c r="PVR49" s="993"/>
      <c r="PVS49" s="993"/>
      <c r="PVT49" s="993"/>
      <c r="PVU49" s="993"/>
      <c r="PVV49" s="993"/>
      <c r="PVW49" s="993"/>
      <c r="PVX49" s="993"/>
      <c r="PVY49" s="993"/>
      <c r="PVZ49" s="993"/>
      <c r="PWA49" s="993"/>
      <c r="PWB49" s="993"/>
      <c r="PWC49" s="993"/>
      <c r="PWD49" s="993"/>
      <c r="PWE49" s="993"/>
      <c r="PWF49" s="993"/>
      <c r="PWG49" s="993"/>
      <c r="PWH49" s="993"/>
      <c r="PWI49" s="993"/>
      <c r="PWJ49" s="993"/>
      <c r="PWK49" s="993"/>
      <c r="PWL49" s="993"/>
      <c r="PWM49" s="993"/>
      <c r="PWN49" s="993"/>
      <c r="PWO49" s="993"/>
      <c r="PWP49" s="993"/>
      <c r="PWQ49" s="993"/>
      <c r="PWR49" s="993"/>
      <c r="PWS49" s="993"/>
      <c r="PWT49" s="993"/>
      <c r="PWU49" s="993"/>
      <c r="PWV49" s="993"/>
      <c r="PWW49" s="993"/>
      <c r="PWX49" s="993"/>
      <c r="PWY49" s="993"/>
      <c r="PWZ49" s="993"/>
      <c r="PXA49" s="993"/>
      <c r="PXB49" s="993"/>
      <c r="PXC49" s="993"/>
      <c r="PXD49" s="993"/>
      <c r="PXE49" s="993"/>
      <c r="PXF49" s="993"/>
      <c r="PXG49" s="993"/>
      <c r="PXH49" s="993"/>
      <c r="PXI49" s="993"/>
      <c r="PXJ49" s="993"/>
      <c r="PXK49" s="993"/>
      <c r="PXL49" s="993"/>
      <c r="PXM49" s="993"/>
      <c r="PXN49" s="993"/>
      <c r="PXO49" s="993"/>
      <c r="PXP49" s="993"/>
      <c r="PXQ49" s="993"/>
      <c r="PXR49" s="993"/>
      <c r="PXS49" s="993"/>
      <c r="PXT49" s="993"/>
      <c r="PXU49" s="993"/>
      <c r="PXV49" s="993"/>
      <c r="PXW49" s="993"/>
      <c r="PXX49" s="993"/>
      <c r="PXY49" s="993"/>
      <c r="PXZ49" s="993"/>
      <c r="PYA49" s="993"/>
      <c r="PYB49" s="993"/>
      <c r="PYC49" s="993"/>
      <c r="PYD49" s="993"/>
      <c r="PYE49" s="993"/>
      <c r="PYF49" s="993"/>
      <c r="PYG49" s="993"/>
      <c r="PYH49" s="993"/>
      <c r="PYI49" s="993"/>
      <c r="PYJ49" s="993"/>
      <c r="PYK49" s="993"/>
      <c r="PYL49" s="993"/>
      <c r="PYM49" s="993"/>
      <c r="PYN49" s="993"/>
      <c r="PYO49" s="993"/>
      <c r="PYP49" s="993"/>
      <c r="PYQ49" s="993"/>
      <c r="PYR49" s="993"/>
      <c r="PYS49" s="993"/>
      <c r="PYT49" s="993"/>
      <c r="PYU49" s="993"/>
      <c r="PYV49" s="993"/>
      <c r="PYW49" s="993"/>
      <c r="PYX49" s="993"/>
      <c r="PYY49" s="993"/>
      <c r="PYZ49" s="993"/>
      <c r="PZA49" s="993"/>
      <c r="PZB49" s="993"/>
      <c r="PZC49" s="993"/>
      <c r="PZD49" s="993"/>
      <c r="PZE49" s="993"/>
      <c r="PZF49" s="993"/>
      <c r="PZG49" s="993"/>
      <c r="PZH49" s="993"/>
      <c r="PZI49" s="993"/>
      <c r="PZJ49" s="993"/>
      <c r="PZK49" s="993"/>
      <c r="PZL49" s="993"/>
      <c r="PZM49" s="993"/>
      <c r="PZN49" s="993"/>
      <c r="PZO49" s="993"/>
      <c r="PZP49" s="993"/>
      <c r="PZQ49" s="993"/>
      <c r="PZR49" s="993"/>
      <c r="PZS49" s="993"/>
      <c r="PZT49" s="993"/>
      <c r="PZU49" s="993"/>
      <c r="PZV49" s="993"/>
      <c r="PZW49" s="993"/>
      <c r="PZX49" s="993"/>
      <c r="PZY49" s="993"/>
      <c r="PZZ49" s="993"/>
      <c r="QAA49" s="993"/>
      <c r="QAB49" s="993"/>
      <c r="QAC49" s="993"/>
      <c r="QAD49" s="993"/>
      <c r="QAE49" s="993"/>
      <c r="QAF49" s="993"/>
      <c r="QAG49" s="993"/>
      <c r="QAH49" s="993"/>
      <c r="QAI49" s="993"/>
      <c r="QAJ49" s="993"/>
      <c r="QAK49" s="993"/>
      <c r="QAL49" s="993"/>
      <c r="QAM49" s="993"/>
      <c r="QAN49" s="993"/>
      <c r="QAO49" s="993"/>
      <c r="QAP49" s="993"/>
      <c r="QAQ49" s="993"/>
      <c r="QAR49" s="993"/>
      <c r="QAS49" s="993"/>
      <c r="QAT49" s="993"/>
      <c r="QAU49" s="993"/>
      <c r="QAV49" s="993"/>
      <c r="QAW49" s="993"/>
      <c r="QAX49" s="993"/>
      <c r="QAY49" s="993"/>
      <c r="QAZ49" s="993"/>
      <c r="QBA49" s="993"/>
      <c r="QBB49" s="993"/>
      <c r="QBC49" s="993"/>
      <c r="QBD49" s="993"/>
      <c r="QBE49" s="993"/>
      <c r="QBF49" s="993"/>
      <c r="QBG49" s="993"/>
      <c r="QBH49" s="993"/>
      <c r="QBI49" s="993"/>
      <c r="QBJ49" s="993"/>
      <c r="QBK49" s="993"/>
      <c r="QBL49" s="993"/>
      <c r="QBM49" s="993"/>
      <c r="QBN49" s="993"/>
      <c r="QBO49" s="993"/>
      <c r="QBP49" s="993"/>
      <c r="QBQ49" s="993"/>
      <c r="QBR49" s="993"/>
      <c r="QBS49" s="993"/>
      <c r="QBT49" s="993"/>
      <c r="QBU49" s="993"/>
      <c r="QBV49" s="993"/>
      <c r="QBW49" s="993"/>
      <c r="QBX49" s="993"/>
      <c r="QBY49" s="993"/>
      <c r="QBZ49" s="993"/>
      <c r="QCA49" s="993"/>
      <c r="QCB49" s="993"/>
      <c r="QCC49" s="993"/>
      <c r="QCD49" s="993"/>
      <c r="QCE49" s="993"/>
      <c r="QCF49" s="993"/>
      <c r="QCG49" s="993"/>
      <c r="QCH49" s="993"/>
      <c r="QCI49" s="993"/>
      <c r="QCJ49" s="993"/>
      <c r="QCK49" s="993"/>
      <c r="QCL49" s="993"/>
      <c r="QCM49" s="993"/>
      <c r="QCN49" s="993"/>
      <c r="QCO49" s="993"/>
      <c r="QCP49" s="993"/>
      <c r="QCQ49" s="993"/>
      <c r="QCR49" s="993"/>
      <c r="QCS49" s="993"/>
      <c r="QCT49" s="993"/>
      <c r="QCU49" s="993"/>
      <c r="QCV49" s="993"/>
      <c r="QCW49" s="993"/>
      <c r="QCX49" s="993"/>
      <c r="QCY49" s="993"/>
      <c r="QCZ49" s="993"/>
      <c r="QDA49" s="993"/>
      <c r="QDB49" s="993"/>
      <c r="QDC49" s="993"/>
      <c r="QDD49" s="993"/>
      <c r="QDE49" s="993"/>
      <c r="QDF49" s="993"/>
      <c r="QDG49" s="993"/>
      <c r="QDH49" s="993"/>
      <c r="QDI49" s="993"/>
      <c r="QDJ49" s="993"/>
      <c r="QDK49" s="993"/>
      <c r="QDL49" s="993"/>
      <c r="QDM49" s="993"/>
      <c r="QDN49" s="993"/>
      <c r="QDO49" s="993"/>
      <c r="QDP49" s="993"/>
      <c r="QDQ49" s="993"/>
      <c r="QDR49" s="993"/>
      <c r="QDS49" s="993"/>
      <c r="QDT49" s="993"/>
      <c r="QDU49" s="993"/>
      <c r="QDV49" s="993"/>
      <c r="QDW49" s="993"/>
      <c r="QDX49" s="993"/>
      <c r="QDY49" s="993"/>
      <c r="QDZ49" s="993"/>
      <c r="QEA49" s="993"/>
      <c r="QEB49" s="993"/>
      <c r="QEC49" s="993"/>
      <c r="QED49" s="993"/>
      <c r="QEE49" s="993"/>
      <c r="QEF49" s="993"/>
      <c r="QEG49" s="993"/>
      <c r="QEH49" s="993"/>
      <c r="QEI49" s="993"/>
      <c r="QEJ49" s="993"/>
      <c r="QEK49" s="993"/>
      <c r="QEL49" s="993"/>
      <c r="QEM49" s="993"/>
      <c r="QEN49" s="993"/>
      <c r="QEO49" s="993"/>
      <c r="QEP49" s="993"/>
      <c r="QEQ49" s="993"/>
      <c r="QER49" s="993"/>
      <c r="QES49" s="993"/>
      <c r="QET49" s="993"/>
      <c r="QEU49" s="993"/>
      <c r="QEV49" s="993"/>
      <c r="QEW49" s="993"/>
      <c r="QEX49" s="993"/>
      <c r="QEY49" s="993"/>
      <c r="QEZ49" s="993"/>
      <c r="QFA49" s="993"/>
      <c r="QFB49" s="993"/>
      <c r="QFC49" s="993"/>
      <c r="QFD49" s="993"/>
      <c r="QFE49" s="993"/>
      <c r="QFF49" s="993"/>
      <c r="QFG49" s="993"/>
      <c r="QFH49" s="993"/>
      <c r="QFI49" s="993"/>
      <c r="QFJ49" s="993"/>
      <c r="QFK49" s="993"/>
      <c r="QFL49" s="993"/>
      <c r="QFM49" s="993"/>
      <c r="QFN49" s="993"/>
      <c r="QFO49" s="993"/>
      <c r="QFP49" s="993"/>
      <c r="QFQ49" s="993"/>
      <c r="QFR49" s="993"/>
      <c r="QFS49" s="993"/>
      <c r="QFT49" s="993"/>
      <c r="QFU49" s="993"/>
      <c r="QFV49" s="993"/>
      <c r="QFW49" s="993"/>
      <c r="QFX49" s="993"/>
      <c r="QFY49" s="993"/>
      <c r="QFZ49" s="993"/>
      <c r="QGA49" s="993"/>
      <c r="QGB49" s="993"/>
      <c r="QGC49" s="993"/>
      <c r="QGD49" s="993"/>
      <c r="QGE49" s="993"/>
      <c r="QGF49" s="993"/>
      <c r="QGG49" s="993"/>
      <c r="QGH49" s="993"/>
      <c r="QGI49" s="993"/>
      <c r="QGJ49" s="993"/>
      <c r="QGK49" s="993"/>
      <c r="QGL49" s="993"/>
      <c r="QGM49" s="993"/>
      <c r="QGN49" s="993"/>
      <c r="QGO49" s="993"/>
      <c r="QGP49" s="993"/>
      <c r="QGQ49" s="993"/>
      <c r="QGR49" s="993"/>
      <c r="QGS49" s="993"/>
      <c r="QGT49" s="993"/>
      <c r="QGU49" s="993"/>
      <c r="QGV49" s="993"/>
      <c r="QGW49" s="993"/>
      <c r="QGX49" s="993"/>
      <c r="QGY49" s="993"/>
      <c r="QGZ49" s="993"/>
      <c r="QHA49" s="993"/>
      <c r="QHB49" s="993"/>
      <c r="QHC49" s="993"/>
      <c r="QHD49" s="993"/>
      <c r="QHE49" s="993"/>
      <c r="QHF49" s="993"/>
      <c r="QHG49" s="993"/>
      <c r="QHH49" s="993"/>
      <c r="QHI49" s="993"/>
      <c r="QHJ49" s="993"/>
      <c r="QHK49" s="993"/>
      <c r="QHL49" s="993"/>
      <c r="QHM49" s="993"/>
      <c r="QHN49" s="993"/>
      <c r="QHO49" s="993"/>
      <c r="QHP49" s="993"/>
      <c r="QHQ49" s="993"/>
      <c r="QHR49" s="993"/>
      <c r="QHS49" s="993"/>
      <c r="QHT49" s="993"/>
      <c r="QHU49" s="993"/>
      <c r="QHV49" s="993"/>
      <c r="QHW49" s="993"/>
      <c r="QHX49" s="993"/>
      <c r="QHY49" s="993"/>
      <c r="QHZ49" s="993"/>
      <c r="QIA49" s="993"/>
      <c r="QIB49" s="993"/>
      <c r="QIC49" s="993"/>
      <c r="QID49" s="993"/>
      <c r="QIE49" s="993"/>
      <c r="QIF49" s="993"/>
      <c r="QIG49" s="993"/>
      <c r="QIH49" s="993"/>
      <c r="QII49" s="993"/>
      <c r="QIJ49" s="993"/>
      <c r="QIK49" s="993"/>
      <c r="QIL49" s="993"/>
      <c r="QIM49" s="993"/>
      <c r="QIN49" s="993"/>
      <c r="QIO49" s="993"/>
      <c r="QIP49" s="993"/>
      <c r="QIQ49" s="993"/>
      <c r="QIR49" s="993"/>
      <c r="QIS49" s="993"/>
      <c r="QIT49" s="993"/>
      <c r="QIU49" s="993"/>
      <c r="QIV49" s="993"/>
      <c r="QIW49" s="993"/>
      <c r="QIX49" s="993"/>
      <c r="QIY49" s="993"/>
      <c r="QIZ49" s="993"/>
      <c r="QJA49" s="993"/>
      <c r="QJB49" s="993"/>
      <c r="QJC49" s="993"/>
      <c r="QJD49" s="993"/>
      <c r="QJE49" s="993"/>
      <c r="QJF49" s="993"/>
      <c r="QJG49" s="993"/>
      <c r="QJH49" s="993"/>
      <c r="QJI49" s="993"/>
      <c r="QJJ49" s="993"/>
      <c r="QJK49" s="993"/>
      <c r="QJL49" s="993"/>
      <c r="QJM49" s="993"/>
      <c r="QJN49" s="993"/>
      <c r="QJO49" s="993"/>
      <c r="QJP49" s="993"/>
      <c r="QJQ49" s="993"/>
      <c r="QJR49" s="993"/>
      <c r="QJS49" s="993"/>
      <c r="QJT49" s="993"/>
      <c r="QJU49" s="993"/>
      <c r="QJV49" s="993"/>
      <c r="QJW49" s="993"/>
      <c r="QJX49" s="993"/>
      <c r="QJY49" s="993"/>
      <c r="QJZ49" s="993"/>
      <c r="QKA49" s="993"/>
      <c r="QKB49" s="993"/>
      <c r="QKC49" s="993"/>
      <c r="QKD49" s="993"/>
      <c r="QKE49" s="993"/>
      <c r="QKF49" s="993"/>
      <c r="QKG49" s="993"/>
      <c r="QKH49" s="993"/>
      <c r="QKI49" s="993"/>
      <c r="QKJ49" s="993"/>
      <c r="QKK49" s="993"/>
      <c r="QKL49" s="993"/>
      <c r="QKM49" s="993"/>
      <c r="QKN49" s="993"/>
      <c r="QKO49" s="993"/>
      <c r="QKP49" s="993"/>
      <c r="QKQ49" s="993"/>
      <c r="QKR49" s="993"/>
      <c r="QKS49" s="993"/>
      <c r="QKT49" s="993"/>
      <c r="QKU49" s="993"/>
      <c r="QKV49" s="993"/>
      <c r="QKW49" s="993"/>
      <c r="QKX49" s="993"/>
      <c r="QKY49" s="993"/>
      <c r="QKZ49" s="993"/>
      <c r="QLA49" s="993"/>
      <c r="QLB49" s="993"/>
      <c r="QLC49" s="993"/>
      <c r="QLD49" s="993"/>
      <c r="QLE49" s="993"/>
      <c r="QLF49" s="993"/>
      <c r="QLG49" s="993"/>
      <c r="QLH49" s="993"/>
      <c r="QLI49" s="993"/>
      <c r="QLJ49" s="993"/>
      <c r="QLK49" s="993"/>
      <c r="QLL49" s="993"/>
      <c r="QLM49" s="993"/>
      <c r="QLN49" s="993"/>
      <c r="QLO49" s="993"/>
      <c r="QLP49" s="993"/>
      <c r="QLQ49" s="993"/>
      <c r="QLR49" s="993"/>
      <c r="QLS49" s="993"/>
      <c r="QLT49" s="993"/>
      <c r="QLU49" s="993"/>
      <c r="QLV49" s="993"/>
      <c r="QLW49" s="993"/>
      <c r="QLX49" s="993"/>
      <c r="QLY49" s="993"/>
      <c r="QLZ49" s="993"/>
      <c r="QMA49" s="993"/>
      <c r="QMB49" s="993"/>
      <c r="QMC49" s="993"/>
      <c r="QMD49" s="993"/>
      <c r="QME49" s="993"/>
      <c r="QMF49" s="993"/>
      <c r="QMG49" s="993"/>
      <c r="QMH49" s="993"/>
      <c r="QMI49" s="993"/>
      <c r="QMJ49" s="993"/>
      <c r="QMK49" s="993"/>
      <c r="QML49" s="993"/>
      <c r="QMM49" s="993"/>
      <c r="QMN49" s="993"/>
      <c r="QMO49" s="993"/>
      <c r="QMP49" s="993"/>
      <c r="QMQ49" s="993"/>
      <c r="QMR49" s="993"/>
      <c r="QMS49" s="993"/>
      <c r="QMT49" s="993"/>
      <c r="QMU49" s="993"/>
      <c r="QMV49" s="993"/>
      <c r="QMW49" s="993"/>
      <c r="QMX49" s="993"/>
      <c r="QMY49" s="993"/>
      <c r="QMZ49" s="993"/>
      <c r="QNA49" s="993"/>
      <c r="QNB49" s="993"/>
      <c r="QNC49" s="993"/>
      <c r="QND49" s="993"/>
      <c r="QNE49" s="993"/>
      <c r="QNF49" s="993"/>
      <c r="QNG49" s="993"/>
      <c r="QNH49" s="993"/>
      <c r="QNI49" s="993"/>
      <c r="QNJ49" s="993"/>
      <c r="QNK49" s="993"/>
      <c r="QNL49" s="993"/>
      <c r="QNM49" s="993"/>
      <c r="QNN49" s="993"/>
      <c r="QNO49" s="993"/>
      <c r="QNP49" s="993"/>
      <c r="QNQ49" s="993"/>
      <c r="QNR49" s="993"/>
      <c r="QNS49" s="993"/>
      <c r="QNT49" s="993"/>
      <c r="QNU49" s="993"/>
      <c r="QNV49" s="993"/>
      <c r="QNW49" s="993"/>
      <c r="QNX49" s="993"/>
      <c r="QNY49" s="993"/>
      <c r="QNZ49" s="993"/>
      <c r="QOA49" s="993"/>
      <c r="QOB49" s="993"/>
      <c r="QOC49" s="993"/>
      <c r="QOD49" s="993"/>
      <c r="QOE49" s="993"/>
      <c r="QOF49" s="993"/>
      <c r="QOG49" s="993"/>
      <c r="QOH49" s="993"/>
      <c r="QOI49" s="993"/>
      <c r="QOJ49" s="993"/>
      <c r="QOK49" s="993"/>
      <c r="QOL49" s="993"/>
      <c r="QOM49" s="993"/>
      <c r="QON49" s="993"/>
      <c r="QOO49" s="993"/>
      <c r="QOP49" s="993"/>
      <c r="QOQ49" s="993"/>
      <c r="QOR49" s="993"/>
      <c r="QOS49" s="993"/>
      <c r="QOT49" s="993"/>
      <c r="QOU49" s="993"/>
      <c r="QOV49" s="993"/>
      <c r="QOW49" s="993"/>
      <c r="QOX49" s="993"/>
      <c r="QOY49" s="993"/>
      <c r="QOZ49" s="993"/>
      <c r="QPA49" s="993"/>
      <c r="QPB49" s="993"/>
      <c r="QPC49" s="993"/>
      <c r="QPD49" s="993"/>
      <c r="QPE49" s="993"/>
      <c r="QPF49" s="993"/>
      <c r="QPG49" s="993"/>
      <c r="QPH49" s="993"/>
      <c r="QPI49" s="993"/>
      <c r="QPJ49" s="993"/>
      <c r="QPK49" s="993"/>
      <c r="QPL49" s="993"/>
      <c r="QPM49" s="993"/>
      <c r="QPN49" s="993"/>
      <c r="QPO49" s="993"/>
      <c r="QPP49" s="993"/>
      <c r="QPQ49" s="993"/>
      <c r="QPR49" s="993"/>
      <c r="QPS49" s="993"/>
      <c r="QPT49" s="993"/>
      <c r="QPU49" s="993"/>
      <c r="QPV49" s="993"/>
      <c r="QPW49" s="993"/>
      <c r="QPX49" s="993"/>
      <c r="QPY49" s="993"/>
      <c r="QPZ49" s="993"/>
      <c r="QQA49" s="993"/>
      <c r="QQB49" s="993"/>
      <c r="QQC49" s="993"/>
      <c r="QQD49" s="993"/>
      <c r="QQE49" s="993"/>
      <c r="QQF49" s="993"/>
      <c r="QQG49" s="993"/>
      <c r="QQH49" s="993"/>
      <c r="QQI49" s="993"/>
      <c r="QQJ49" s="993"/>
      <c r="QQK49" s="993"/>
      <c r="QQL49" s="993"/>
      <c r="QQM49" s="993"/>
      <c r="QQN49" s="993"/>
      <c r="QQO49" s="993"/>
      <c r="QQP49" s="993"/>
      <c r="QQQ49" s="993"/>
      <c r="QQR49" s="993"/>
      <c r="QQS49" s="993"/>
      <c r="QQT49" s="993"/>
      <c r="QQU49" s="993"/>
      <c r="QQV49" s="993"/>
      <c r="QQW49" s="993"/>
      <c r="QQX49" s="993"/>
      <c r="QQY49" s="993"/>
      <c r="QQZ49" s="993"/>
      <c r="QRA49" s="993"/>
      <c r="QRB49" s="993"/>
      <c r="QRC49" s="993"/>
      <c r="QRD49" s="993"/>
      <c r="QRE49" s="993"/>
      <c r="QRF49" s="993"/>
      <c r="QRG49" s="993"/>
      <c r="QRH49" s="993"/>
      <c r="QRI49" s="993"/>
      <c r="QRJ49" s="993"/>
      <c r="QRK49" s="993"/>
      <c r="QRL49" s="993"/>
      <c r="QRM49" s="993"/>
      <c r="QRN49" s="993"/>
      <c r="QRO49" s="993"/>
      <c r="QRP49" s="993"/>
      <c r="QRQ49" s="993"/>
      <c r="QRR49" s="993"/>
      <c r="QRS49" s="993"/>
      <c r="QRT49" s="993"/>
      <c r="QRU49" s="993"/>
      <c r="QRV49" s="993"/>
      <c r="QRW49" s="993"/>
      <c r="QRX49" s="993"/>
      <c r="QRY49" s="993"/>
      <c r="QRZ49" s="993"/>
      <c r="QSA49" s="993"/>
      <c r="QSB49" s="993"/>
      <c r="QSC49" s="993"/>
      <c r="QSD49" s="993"/>
      <c r="QSE49" s="993"/>
      <c r="QSF49" s="993"/>
      <c r="QSG49" s="993"/>
      <c r="QSH49" s="993"/>
      <c r="QSI49" s="993"/>
      <c r="QSJ49" s="993"/>
      <c r="QSK49" s="993"/>
      <c r="QSL49" s="993"/>
      <c r="QSM49" s="993"/>
      <c r="QSN49" s="993"/>
      <c r="QSO49" s="993"/>
      <c r="QSP49" s="993"/>
      <c r="QSQ49" s="993"/>
      <c r="QSR49" s="993"/>
      <c r="QSS49" s="993"/>
      <c r="QST49" s="993"/>
      <c r="QSU49" s="993"/>
      <c r="QSV49" s="993"/>
      <c r="QSW49" s="993"/>
      <c r="QSX49" s="993"/>
      <c r="QSY49" s="993"/>
      <c r="QSZ49" s="993"/>
      <c r="QTA49" s="993"/>
      <c r="QTB49" s="993"/>
      <c r="QTC49" s="993"/>
      <c r="QTD49" s="993"/>
      <c r="QTE49" s="993"/>
      <c r="QTF49" s="993"/>
      <c r="QTG49" s="993"/>
      <c r="QTH49" s="993"/>
      <c r="QTI49" s="993"/>
      <c r="QTJ49" s="993"/>
      <c r="QTK49" s="993"/>
      <c r="QTL49" s="993"/>
      <c r="QTM49" s="993"/>
      <c r="QTN49" s="993"/>
      <c r="QTO49" s="993"/>
      <c r="QTP49" s="993"/>
      <c r="QTQ49" s="993"/>
      <c r="QTR49" s="993"/>
      <c r="QTS49" s="993"/>
      <c r="QTT49" s="993"/>
      <c r="QTU49" s="993"/>
      <c r="QTV49" s="993"/>
      <c r="QTW49" s="993"/>
      <c r="QTX49" s="993"/>
      <c r="QTY49" s="993"/>
      <c r="QTZ49" s="993"/>
      <c r="QUA49" s="993"/>
      <c r="QUB49" s="993"/>
      <c r="QUC49" s="993"/>
      <c r="QUD49" s="993"/>
      <c r="QUE49" s="993"/>
      <c r="QUF49" s="993"/>
      <c r="QUG49" s="993"/>
      <c r="QUH49" s="993"/>
      <c r="QUI49" s="993"/>
      <c r="QUJ49" s="993"/>
      <c r="QUK49" s="993"/>
      <c r="QUL49" s="993"/>
      <c r="QUM49" s="993"/>
      <c r="QUN49" s="993"/>
      <c r="QUO49" s="993"/>
      <c r="QUP49" s="993"/>
      <c r="QUQ49" s="993"/>
      <c r="QUR49" s="993"/>
      <c r="QUS49" s="993"/>
      <c r="QUT49" s="993"/>
      <c r="QUU49" s="993"/>
      <c r="QUV49" s="993"/>
      <c r="QUW49" s="993"/>
      <c r="QUX49" s="993"/>
      <c r="QUY49" s="993"/>
      <c r="QUZ49" s="993"/>
      <c r="QVA49" s="993"/>
      <c r="QVB49" s="993"/>
      <c r="QVC49" s="993"/>
      <c r="QVD49" s="993"/>
      <c r="QVE49" s="993"/>
      <c r="QVF49" s="993"/>
      <c r="QVG49" s="993"/>
      <c r="QVH49" s="993"/>
      <c r="QVI49" s="993"/>
      <c r="QVJ49" s="993"/>
      <c r="QVK49" s="993"/>
      <c r="QVL49" s="993"/>
      <c r="QVM49" s="993"/>
      <c r="QVN49" s="993"/>
      <c r="QVO49" s="993"/>
      <c r="QVP49" s="993"/>
      <c r="QVQ49" s="993"/>
      <c r="QVR49" s="993"/>
      <c r="QVS49" s="993"/>
      <c r="QVT49" s="993"/>
      <c r="QVU49" s="993"/>
      <c r="QVV49" s="993"/>
      <c r="QVW49" s="993"/>
      <c r="QVX49" s="993"/>
      <c r="QVY49" s="993"/>
      <c r="QVZ49" s="993"/>
      <c r="QWA49" s="993"/>
      <c r="QWB49" s="993"/>
      <c r="QWC49" s="993"/>
      <c r="QWD49" s="993"/>
      <c r="QWE49" s="993"/>
      <c r="QWF49" s="993"/>
      <c r="QWG49" s="993"/>
      <c r="QWH49" s="993"/>
      <c r="QWI49" s="993"/>
      <c r="QWJ49" s="993"/>
      <c r="QWK49" s="993"/>
      <c r="QWL49" s="993"/>
      <c r="QWM49" s="993"/>
      <c r="QWN49" s="993"/>
      <c r="QWO49" s="993"/>
      <c r="QWP49" s="993"/>
      <c r="QWQ49" s="993"/>
      <c r="QWR49" s="993"/>
      <c r="QWS49" s="993"/>
      <c r="QWT49" s="993"/>
      <c r="QWU49" s="993"/>
      <c r="QWV49" s="993"/>
      <c r="QWW49" s="993"/>
      <c r="QWX49" s="993"/>
      <c r="QWY49" s="993"/>
      <c r="QWZ49" s="993"/>
      <c r="QXA49" s="993"/>
      <c r="QXB49" s="993"/>
      <c r="QXC49" s="993"/>
      <c r="QXD49" s="993"/>
      <c r="QXE49" s="993"/>
      <c r="QXF49" s="993"/>
      <c r="QXG49" s="993"/>
      <c r="QXH49" s="993"/>
      <c r="QXI49" s="993"/>
      <c r="QXJ49" s="993"/>
      <c r="QXK49" s="993"/>
      <c r="QXL49" s="993"/>
      <c r="QXM49" s="993"/>
      <c r="QXN49" s="993"/>
      <c r="QXO49" s="993"/>
      <c r="QXP49" s="993"/>
      <c r="QXQ49" s="993"/>
      <c r="QXR49" s="993"/>
      <c r="QXS49" s="993"/>
      <c r="QXT49" s="993"/>
      <c r="QXU49" s="993"/>
      <c r="QXV49" s="993"/>
      <c r="QXW49" s="993"/>
      <c r="QXX49" s="993"/>
      <c r="QXY49" s="993"/>
      <c r="QXZ49" s="993"/>
      <c r="QYA49" s="993"/>
      <c r="QYB49" s="993"/>
      <c r="QYC49" s="993"/>
      <c r="QYD49" s="993"/>
      <c r="QYE49" s="993"/>
      <c r="QYF49" s="993"/>
      <c r="QYG49" s="993"/>
      <c r="QYH49" s="993"/>
      <c r="QYI49" s="993"/>
      <c r="QYJ49" s="993"/>
      <c r="QYK49" s="993"/>
      <c r="QYL49" s="993"/>
      <c r="QYM49" s="993"/>
      <c r="QYN49" s="993"/>
      <c r="QYO49" s="993"/>
      <c r="QYP49" s="993"/>
      <c r="QYQ49" s="993"/>
      <c r="QYR49" s="993"/>
      <c r="QYS49" s="993"/>
      <c r="QYT49" s="993"/>
      <c r="QYU49" s="993"/>
      <c r="QYV49" s="993"/>
      <c r="QYW49" s="993"/>
      <c r="QYX49" s="993"/>
      <c r="QYY49" s="993"/>
      <c r="QYZ49" s="993"/>
      <c r="QZA49" s="993"/>
      <c r="QZB49" s="993"/>
      <c r="QZC49" s="993"/>
      <c r="QZD49" s="993"/>
      <c r="QZE49" s="993"/>
      <c r="QZF49" s="993"/>
      <c r="QZG49" s="993"/>
      <c r="QZH49" s="993"/>
      <c r="QZI49" s="993"/>
      <c r="QZJ49" s="993"/>
      <c r="QZK49" s="993"/>
      <c r="QZL49" s="993"/>
      <c r="QZM49" s="993"/>
      <c r="QZN49" s="993"/>
      <c r="QZO49" s="993"/>
      <c r="QZP49" s="993"/>
      <c r="QZQ49" s="993"/>
      <c r="QZR49" s="993"/>
      <c r="QZS49" s="993"/>
      <c r="QZT49" s="993"/>
      <c r="QZU49" s="993"/>
      <c r="QZV49" s="993"/>
      <c r="QZW49" s="993"/>
      <c r="QZX49" s="993"/>
      <c r="QZY49" s="993"/>
      <c r="QZZ49" s="993"/>
      <c r="RAA49" s="993"/>
      <c r="RAB49" s="993"/>
      <c r="RAC49" s="993"/>
      <c r="RAD49" s="993"/>
      <c r="RAE49" s="993"/>
      <c r="RAF49" s="993"/>
      <c r="RAG49" s="993"/>
      <c r="RAH49" s="993"/>
      <c r="RAI49" s="993"/>
      <c r="RAJ49" s="993"/>
      <c r="RAK49" s="993"/>
      <c r="RAL49" s="993"/>
      <c r="RAM49" s="993"/>
      <c r="RAN49" s="993"/>
      <c r="RAO49" s="993"/>
      <c r="RAP49" s="993"/>
      <c r="RAQ49" s="993"/>
      <c r="RAR49" s="993"/>
      <c r="RAS49" s="993"/>
      <c r="RAT49" s="993"/>
      <c r="RAU49" s="993"/>
      <c r="RAV49" s="993"/>
      <c r="RAW49" s="993"/>
      <c r="RAX49" s="993"/>
      <c r="RAY49" s="993"/>
      <c r="RAZ49" s="993"/>
      <c r="RBA49" s="993"/>
      <c r="RBB49" s="993"/>
      <c r="RBC49" s="993"/>
      <c r="RBD49" s="993"/>
      <c r="RBE49" s="993"/>
      <c r="RBF49" s="993"/>
      <c r="RBG49" s="993"/>
      <c r="RBH49" s="993"/>
      <c r="RBI49" s="993"/>
      <c r="RBJ49" s="993"/>
      <c r="RBK49" s="993"/>
      <c r="RBL49" s="993"/>
      <c r="RBM49" s="993"/>
      <c r="RBN49" s="993"/>
      <c r="RBO49" s="993"/>
      <c r="RBP49" s="993"/>
      <c r="RBQ49" s="993"/>
      <c r="RBR49" s="993"/>
      <c r="RBS49" s="993"/>
      <c r="RBT49" s="993"/>
      <c r="RBU49" s="993"/>
      <c r="RBV49" s="993"/>
      <c r="RBW49" s="993"/>
      <c r="RBX49" s="993"/>
      <c r="RBY49" s="993"/>
      <c r="RBZ49" s="993"/>
      <c r="RCA49" s="993"/>
      <c r="RCB49" s="993"/>
      <c r="RCC49" s="993"/>
      <c r="RCD49" s="993"/>
      <c r="RCE49" s="993"/>
      <c r="RCF49" s="993"/>
      <c r="RCG49" s="993"/>
      <c r="RCH49" s="993"/>
      <c r="RCI49" s="993"/>
      <c r="RCJ49" s="993"/>
      <c r="RCK49" s="993"/>
      <c r="RCL49" s="993"/>
      <c r="RCM49" s="993"/>
      <c r="RCN49" s="993"/>
      <c r="RCO49" s="993"/>
      <c r="RCP49" s="993"/>
      <c r="RCQ49" s="993"/>
      <c r="RCR49" s="993"/>
      <c r="RCS49" s="993"/>
      <c r="RCT49" s="993"/>
      <c r="RCU49" s="993"/>
      <c r="RCV49" s="993"/>
      <c r="RCW49" s="993"/>
      <c r="RCX49" s="993"/>
      <c r="RCY49" s="993"/>
      <c r="RCZ49" s="993"/>
      <c r="RDA49" s="993"/>
      <c r="RDB49" s="993"/>
      <c r="RDC49" s="993"/>
      <c r="RDD49" s="993"/>
      <c r="RDE49" s="993"/>
      <c r="RDF49" s="993"/>
      <c r="RDG49" s="993"/>
      <c r="RDH49" s="993"/>
      <c r="RDI49" s="993"/>
      <c r="RDJ49" s="993"/>
      <c r="RDK49" s="993"/>
      <c r="RDL49" s="993"/>
      <c r="RDM49" s="993"/>
      <c r="RDN49" s="993"/>
      <c r="RDO49" s="993"/>
      <c r="RDP49" s="993"/>
      <c r="RDQ49" s="993"/>
      <c r="RDR49" s="993"/>
      <c r="RDS49" s="993"/>
      <c r="RDT49" s="993"/>
      <c r="RDU49" s="993"/>
      <c r="RDV49" s="993"/>
      <c r="RDW49" s="993"/>
      <c r="RDX49" s="993"/>
      <c r="RDY49" s="993"/>
      <c r="RDZ49" s="993"/>
      <c r="REA49" s="993"/>
      <c r="REB49" s="993"/>
      <c r="REC49" s="993"/>
      <c r="RED49" s="993"/>
      <c r="REE49" s="993"/>
      <c r="REF49" s="993"/>
      <c r="REG49" s="993"/>
      <c r="REH49" s="993"/>
      <c r="REI49" s="993"/>
      <c r="REJ49" s="993"/>
      <c r="REK49" s="993"/>
      <c r="REL49" s="993"/>
      <c r="REM49" s="993"/>
      <c r="REN49" s="993"/>
      <c r="REO49" s="993"/>
      <c r="REP49" s="993"/>
      <c r="REQ49" s="993"/>
      <c r="RER49" s="993"/>
      <c r="RES49" s="993"/>
      <c r="RET49" s="993"/>
      <c r="REU49" s="993"/>
      <c r="REV49" s="993"/>
      <c r="REW49" s="993"/>
      <c r="REX49" s="993"/>
      <c r="REY49" s="993"/>
      <c r="REZ49" s="993"/>
      <c r="RFA49" s="993"/>
      <c r="RFB49" s="993"/>
      <c r="RFC49" s="993"/>
      <c r="RFD49" s="993"/>
      <c r="RFE49" s="993"/>
      <c r="RFF49" s="993"/>
      <c r="RFG49" s="993"/>
      <c r="RFH49" s="993"/>
      <c r="RFI49" s="993"/>
      <c r="RFJ49" s="993"/>
      <c r="RFK49" s="993"/>
      <c r="RFL49" s="993"/>
      <c r="RFM49" s="993"/>
      <c r="RFN49" s="993"/>
      <c r="RFO49" s="993"/>
      <c r="RFP49" s="993"/>
      <c r="RFQ49" s="993"/>
      <c r="RFR49" s="993"/>
      <c r="RFS49" s="993"/>
      <c r="RFT49" s="993"/>
      <c r="RFU49" s="993"/>
      <c r="RFV49" s="993"/>
      <c r="RFW49" s="993"/>
      <c r="RFX49" s="993"/>
      <c r="RFY49" s="993"/>
      <c r="RFZ49" s="993"/>
      <c r="RGA49" s="993"/>
      <c r="RGB49" s="993"/>
      <c r="RGC49" s="993"/>
      <c r="RGD49" s="993"/>
      <c r="RGE49" s="993"/>
      <c r="RGF49" s="993"/>
      <c r="RGG49" s="993"/>
      <c r="RGH49" s="993"/>
      <c r="RGI49" s="993"/>
      <c r="RGJ49" s="993"/>
      <c r="RGK49" s="993"/>
      <c r="RGL49" s="993"/>
      <c r="RGM49" s="993"/>
      <c r="RGN49" s="993"/>
      <c r="RGO49" s="993"/>
      <c r="RGP49" s="993"/>
      <c r="RGQ49" s="993"/>
      <c r="RGR49" s="993"/>
      <c r="RGS49" s="993"/>
      <c r="RGT49" s="993"/>
      <c r="RGU49" s="993"/>
      <c r="RGV49" s="993"/>
      <c r="RGW49" s="993"/>
      <c r="RGX49" s="993"/>
      <c r="RGY49" s="993"/>
      <c r="RGZ49" s="993"/>
      <c r="RHA49" s="993"/>
      <c r="RHB49" s="993"/>
      <c r="RHC49" s="993"/>
      <c r="RHD49" s="993"/>
      <c r="RHE49" s="993"/>
      <c r="RHF49" s="993"/>
      <c r="RHG49" s="993"/>
      <c r="RHH49" s="993"/>
      <c r="RHI49" s="993"/>
      <c r="RHJ49" s="993"/>
      <c r="RHK49" s="993"/>
      <c r="RHL49" s="993"/>
      <c r="RHM49" s="993"/>
      <c r="RHN49" s="993"/>
      <c r="RHO49" s="993"/>
      <c r="RHP49" s="993"/>
      <c r="RHQ49" s="993"/>
      <c r="RHR49" s="993"/>
      <c r="RHS49" s="993"/>
      <c r="RHT49" s="993"/>
      <c r="RHU49" s="993"/>
      <c r="RHV49" s="993"/>
      <c r="RHW49" s="993"/>
      <c r="RHX49" s="993"/>
      <c r="RHY49" s="993"/>
      <c r="RHZ49" s="993"/>
      <c r="RIA49" s="993"/>
      <c r="RIB49" s="993"/>
      <c r="RIC49" s="993"/>
      <c r="RID49" s="993"/>
      <c r="RIE49" s="993"/>
      <c r="RIF49" s="993"/>
      <c r="RIG49" s="993"/>
      <c r="RIH49" s="993"/>
      <c r="RII49" s="993"/>
      <c r="RIJ49" s="993"/>
      <c r="RIK49" s="993"/>
      <c r="RIL49" s="993"/>
      <c r="RIM49" s="993"/>
      <c r="RIN49" s="993"/>
      <c r="RIO49" s="993"/>
      <c r="RIP49" s="993"/>
      <c r="RIQ49" s="993"/>
      <c r="RIR49" s="993"/>
      <c r="RIS49" s="993"/>
      <c r="RIT49" s="993"/>
      <c r="RIU49" s="993"/>
      <c r="RIV49" s="993"/>
      <c r="RIW49" s="993"/>
      <c r="RIX49" s="993"/>
      <c r="RIY49" s="993"/>
      <c r="RIZ49" s="993"/>
      <c r="RJA49" s="993"/>
      <c r="RJB49" s="993"/>
      <c r="RJC49" s="993"/>
      <c r="RJD49" s="993"/>
      <c r="RJE49" s="993"/>
      <c r="RJF49" s="993"/>
      <c r="RJG49" s="993"/>
      <c r="RJH49" s="993"/>
      <c r="RJI49" s="993"/>
      <c r="RJJ49" s="993"/>
      <c r="RJK49" s="993"/>
      <c r="RJL49" s="993"/>
      <c r="RJM49" s="993"/>
      <c r="RJN49" s="993"/>
      <c r="RJO49" s="993"/>
      <c r="RJP49" s="993"/>
      <c r="RJQ49" s="993"/>
      <c r="RJR49" s="993"/>
      <c r="RJS49" s="993"/>
      <c r="RJT49" s="993"/>
      <c r="RJU49" s="993"/>
      <c r="RJV49" s="993"/>
      <c r="RJW49" s="993"/>
      <c r="RJX49" s="993"/>
      <c r="RJY49" s="993"/>
      <c r="RJZ49" s="993"/>
      <c r="RKA49" s="993"/>
      <c r="RKB49" s="993"/>
      <c r="RKC49" s="993"/>
      <c r="RKD49" s="993"/>
      <c r="RKE49" s="993"/>
      <c r="RKF49" s="993"/>
      <c r="RKG49" s="993"/>
      <c r="RKH49" s="993"/>
      <c r="RKI49" s="993"/>
      <c r="RKJ49" s="993"/>
      <c r="RKK49" s="993"/>
      <c r="RKL49" s="993"/>
      <c r="RKM49" s="993"/>
      <c r="RKN49" s="993"/>
      <c r="RKO49" s="993"/>
      <c r="RKP49" s="993"/>
      <c r="RKQ49" s="993"/>
      <c r="RKR49" s="993"/>
      <c r="RKS49" s="993"/>
      <c r="RKT49" s="993"/>
      <c r="RKU49" s="993"/>
      <c r="RKV49" s="993"/>
      <c r="RKW49" s="993"/>
      <c r="RKX49" s="993"/>
      <c r="RKY49" s="993"/>
      <c r="RKZ49" s="993"/>
      <c r="RLA49" s="993"/>
      <c r="RLB49" s="993"/>
      <c r="RLC49" s="993"/>
      <c r="RLD49" s="993"/>
      <c r="RLE49" s="993"/>
      <c r="RLF49" s="993"/>
      <c r="RLG49" s="993"/>
      <c r="RLH49" s="993"/>
      <c r="RLI49" s="993"/>
      <c r="RLJ49" s="993"/>
      <c r="RLK49" s="993"/>
      <c r="RLL49" s="993"/>
      <c r="RLM49" s="993"/>
      <c r="RLN49" s="993"/>
      <c r="RLO49" s="993"/>
      <c r="RLP49" s="993"/>
      <c r="RLQ49" s="993"/>
      <c r="RLR49" s="993"/>
      <c r="RLS49" s="993"/>
      <c r="RLT49" s="993"/>
      <c r="RLU49" s="993"/>
      <c r="RLV49" s="993"/>
      <c r="RLW49" s="993"/>
      <c r="RLX49" s="993"/>
      <c r="RLY49" s="993"/>
      <c r="RLZ49" s="993"/>
      <c r="RMA49" s="993"/>
      <c r="RMB49" s="993"/>
      <c r="RMC49" s="993"/>
      <c r="RMD49" s="993"/>
      <c r="RME49" s="993"/>
      <c r="RMF49" s="993"/>
      <c r="RMG49" s="993"/>
      <c r="RMH49" s="993"/>
      <c r="RMI49" s="993"/>
      <c r="RMJ49" s="993"/>
      <c r="RMK49" s="993"/>
      <c r="RML49" s="993"/>
      <c r="RMM49" s="993"/>
      <c r="RMN49" s="993"/>
      <c r="RMO49" s="993"/>
      <c r="RMP49" s="993"/>
      <c r="RMQ49" s="993"/>
      <c r="RMR49" s="993"/>
      <c r="RMS49" s="993"/>
      <c r="RMT49" s="993"/>
      <c r="RMU49" s="993"/>
      <c r="RMV49" s="993"/>
      <c r="RMW49" s="993"/>
      <c r="RMX49" s="993"/>
      <c r="RMY49" s="993"/>
      <c r="RMZ49" s="993"/>
      <c r="RNA49" s="993"/>
      <c r="RNB49" s="993"/>
      <c r="RNC49" s="993"/>
      <c r="RND49" s="993"/>
      <c r="RNE49" s="993"/>
      <c r="RNF49" s="993"/>
      <c r="RNG49" s="993"/>
      <c r="RNH49" s="993"/>
      <c r="RNI49" s="993"/>
      <c r="RNJ49" s="993"/>
      <c r="RNK49" s="993"/>
      <c r="RNL49" s="993"/>
      <c r="RNM49" s="993"/>
      <c r="RNN49" s="993"/>
      <c r="RNO49" s="993"/>
      <c r="RNP49" s="993"/>
      <c r="RNQ49" s="993"/>
      <c r="RNR49" s="993"/>
      <c r="RNS49" s="993"/>
      <c r="RNT49" s="993"/>
      <c r="RNU49" s="993"/>
      <c r="RNV49" s="993"/>
      <c r="RNW49" s="993"/>
      <c r="RNX49" s="993"/>
      <c r="RNY49" s="993"/>
      <c r="RNZ49" s="993"/>
      <c r="ROA49" s="993"/>
      <c r="ROB49" s="993"/>
      <c r="ROC49" s="993"/>
      <c r="ROD49" s="993"/>
      <c r="ROE49" s="993"/>
      <c r="ROF49" s="993"/>
      <c r="ROG49" s="993"/>
      <c r="ROH49" s="993"/>
      <c r="ROI49" s="993"/>
      <c r="ROJ49" s="993"/>
      <c r="ROK49" s="993"/>
      <c r="ROL49" s="993"/>
      <c r="ROM49" s="993"/>
      <c r="RON49" s="993"/>
      <c r="ROO49" s="993"/>
      <c r="ROP49" s="993"/>
      <c r="ROQ49" s="993"/>
      <c r="ROR49" s="993"/>
      <c r="ROS49" s="993"/>
      <c r="ROT49" s="993"/>
      <c r="ROU49" s="993"/>
      <c r="ROV49" s="993"/>
      <c r="ROW49" s="993"/>
      <c r="ROX49" s="993"/>
      <c r="ROY49" s="993"/>
      <c r="ROZ49" s="993"/>
      <c r="RPA49" s="993"/>
      <c r="RPB49" s="993"/>
      <c r="RPC49" s="993"/>
      <c r="RPD49" s="993"/>
      <c r="RPE49" s="993"/>
      <c r="RPF49" s="993"/>
      <c r="RPG49" s="993"/>
      <c r="RPH49" s="993"/>
      <c r="RPI49" s="993"/>
      <c r="RPJ49" s="993"/>
      <c r="RPK49" s="993"/>
      <c r="RPL49" s="993"/>
      <c r="RPM49" s="993"/>
      <c r="RPN49" s="993"/>
      <c r="RPO49" s="993"/>
      <c r="RPP49" s="993"/>
      <c r="RPQ49" s="993"/>
      <c r="RPR49" s="993"/>
      <c r="RPS49" s="993"/>
      <c r="RPT49" s="993"/>
      <c r="RPU49" s="993"/>
      <c r="RPV49" s="993"/>
      <c r="RPW49" s="993"/>
      <c r="RPX49" s="993"/>
      <c r="RPY49" s="993"/>
      <c r="RPZ49" s="993"/>
      <c r="RQA49" s="993"/>
      <c r="RQB49" s="993"/>
      <c r="RQC49" s="993"/>
      <c r="RQD49" s="993"/>
      <c r="RQE49" s="993"/>
      <c r="RQF49" s="993"/>
      <c r="RQG49" s="993"/>
      <c r="RQH49" s="993"/>
      <c r="RQI49" s="993"/>
      <c r="RQJ49" s="993"/>
      <c r="RQK49" s="993"/>
      <c r="RQL49" s="993"/>
      <c r="RQM49" s="993"/>
      <c r="RQN49" s="993"/>
      <c r="RQO49" s="993"/>
      <c r="RQP49" s="993"/>
      <c r="RQQ49" s="993"/>
      <c r="RQR49" s="993"/>
      <c r="RQS49" s="993"/>
      <c r="RQT49" s="993"/>
      <c r="RQU49" s="993"/>
      <c r="RQV49" s="993"/>
      <c r="RQW49" s="993"/>
      <c r="RQX49" s="993"/>
      <c r="RQY49" s="993"/>
      <c r="RQZ49" s="993"/>
      <c r="RRA49" s="993"/>
      <c r="RRB49" s="993"/>
      <c r="RRC49" s="993"/>
      <c r="RRD49" s="993"/>
      <c r="RRE49" s="993"/>
      <c r="RRF49" s="993"/>
      <c r="RRG49" s="993"/>
      <c r="RRH49" s="993"/>
      <c r="RRI49" s="993"/>
      <c r="RRJ49" s="993"/>
      <c r="RRK49" s="993"/>
      <c r="RRL49" s="993"/>
      <c r="RRM49" s="993"/>
      <c r="RRN49" s="993"/>
      <c r="RRO49" s="993"/>
      <c r="RRP49" s="993"/>
      <c r="RRQ49" s="993"/>
      <c r="RRR49" s="993"/>
      <c r="RRS49" s="993"/>
      <c r="RRT49" s="993"/>
      <c r="RRU49" s="993"/>
      <c r="RRV49" s="993"/>
      <c r="RRW49" s="993"/>
      <c r="RRX49" s="993"/>
      <c r="RRY49" s="993"/>
      <c r="RRZ49" s="993"/>
      <c r="RSA49" s="993"/>
      <c r="RSB49" s="993"/>
      <c r="RSC49" s="993"/>
      <c r="RSD49" s="993"/>
      <c r="RSE49" s="993"/>
      <c r="RSF49" s="993"/>
      <c r="RSG49" s="993"/>
      <c r="RSH49" s="993"/>
      <c r="RSI49" s="993"/>
      <c r="RSJ49" s="993"/>
      <c r="RSK49" s="993"/>
      <c r="RSL49" s="993"/>
      <c r="RSM49" s="993"/>
      <c r="RSN49" s="993"/>
      <c r="RSO49" s="993"/>
      <c r="RSP49" s="993"/>
      <c r="RSQ49" s="993"/>
      <c r="RSR49" s="993"/>
      <c r="RSS49" s="993"/>
      <c r="RST49" s="993"/>
      <c r="RSU49" s="993"/>
      <c r="RSV49" s="993"/>
      <c r="RSW49" s="993"/>
      <c r="RSX49" s="993"/>
      <c r="RSY49" s="993"/>
      <c r="RSZ49" s="993"/>
      <c r="RTA49" s="993"/>
      <c r="RTB49" s="993"/>
      <c r="RTC49" s="993"/>
      <c r="RTD49" s="993"/>
      <c r="RTE49" s="993"/>
      <c r="RTF49" s="993"/>
      <c r="RTG49" s="993"/>
      <c r="RTH49" s="993"/>
      <c r="RTI49" s="993"/>
      <c r="RTJ49" s="993"/>
      <c r="RTK49" s="993"/>
      <c r="RTL49" s="993"/>
      <c r="RTM49" s="993"/>
      <c r="RTN49" s="993"/>
      <c r="RTO49" s="993"/>
      <c r="RTP49" s="993"/>
      <c r="RTQ49" s="993"/>
      <c r="RTR49" s="993"/>
      <c r="RTS49" s="993"/>
      <c r="RTT49" s="993"/>
      <c r="RTU49" s="993"/>
      <c r="RTV49" s="993"/>
      <c r="RTW49" s="993"/>
      <c r="RTX49" s="993"/>
      <c r="RTY49" s="993"/>
      <c r="RTZ49" s="993"/>
      <c r="RUA49" s="993"/>
      <c r="RUB49" s="993"/>
      <c r="RUC49" s="993"/>
      <c r="RUD49" s="993"/>
      <c r="RUE49" s="993"/>
      <c r="RUF49" s="993"/>
      <c r="RUG49" s="993"/>
      <c r="RUH49" s="993"/>
      <c r="RUI49" s="993"/>
      <c r="RUJ49" s="993"/>
      <c r="RUK49" s="993"/>
      <c r="RUL49" s="993"/>
      <c r="RUM49" s="993"/>
      <c r="RUN49" s="993"/>
      <c r="RUO49" s="993"/>
      <c r="RUP49" s="993"/>
      <c r="RUQ49" s="993"/>
      <c r="RUR49" s="993"/>
      <c r="RUS49" s="993"/>
      <c r="RUT49" s="993"/>
      <c r="RUU49" s="993"/>
      <c r="RUV49" s="993"/>
      <c r="RUW49" s="993"/>
      <c r="RUX49" s="993"/>
      <c r="RUY49" s="993"/>
      <c r="RUZ49" s="993"/>
      <c r="RVA49" s="993"/>
      <c r="RVB49" s="993"/>
      <c r="RVC49" s="993"/>
      <c r="RVD49" s="993"/>
      <c r="RVE49" s="993"/>
      <c r="RVF49" s="993"/>
      <c r="RVG49" s="993"/>
      <c r="RVH49" s="993"/>
      <c r="RVI49" s="993"/>
      <c r="RVJ49" s="993"/>
      <c r="RVK49" s="993"/>
      <c r="RVL49" s="993"/>
      <c r="RVM49" s="993"/>
      <c r="RVN49" s="993"/>
      <c r="RVO49" s="993"/>
      <c r="RVP49" s="993"/>
      <c r="RVQ49" s="993"/>
      <c r="RVR49" s="993"/>
      <c r="RVS49" s="993"/>
      <c r="RVT49" s="993"/>
      <c r="RVU49" s="993"/>
      <c r="RVV49" s="993"/>
      <c r="RVW49" s="993"/>
      <c r="RVX49" s="993"/>
      <c r="RVY49" s="993"/>
      <c r="RVZ49" s="993"/>
      <c r="RWA49" s="993"/>
      <c r="RWB49" s="993"/>
      <c r="RWC49" s="993"/>
      <c r="RWD49" s="993"/>
      <c r="RWE49" s="993"/>
      <c r="RWF49" s="993"/>
      <c r="RWG49" s="993"/>
      <c r="RWH49" s="993"/>
      <c r="RWI49" s="993"/>
      <c r="RWJ49" s="993"/>
      <c r="RWK49" s="993"/>
      <c r="RWL49" s="993"/>
      <c r="RWM49" s="993"/>
      <c r="RWN49" s="993"/>
      <c r="RWO49" s="993"/>
      <c r="RWP49" s="993"/>
      <c r="RWQ49" s="993"/>
      <c r="RWR49" s="993"/>
      <c r="RWS49" s="993"/>
      <c r="RWT49" s="993"/>
      <c r="RWU49" s="993"/>
      <c r="RWV49" s="993"/>
      <c r="RWW49" s="993"/>
      <c r="RWX49" s="993"/>
      <c r="RWY49" s="993"/>
      <c r="RWZ49" s="993"/>
      <c r="RXA49" s="993"/>
      <c r="RXB49" s="993"/>
      <c r="RXC49" s="993"/>
      <c r="RXD49" s="993"/>
      <c r="RXE49" s="993"/>
      <c r="RXF49" s="993"/>
      <c r="RXG49" s="993"/>
      <c r="RXH49" s="993"/>
      <c r="RXI49" s="993"/>
      <c r="RXJ49" s="993"/>
      <c r="RXK49" s="993"/>
      <c r="RXL49" s="993"/>
      <c r="RXM49" s="993"/>
      <c r="RXN49" s="993"/>
      <c r="RXO49" s="993"/>
      <c r="RXP49" s="993"/>
      <c r="RXQ49" s="993"/>
      <c r="RXR49" s="993"/>
      <c r="RXS49" s="993"/>
      <c r="RXT49" s="993"/>
      <c r="RXU49" s="993"/>
      <c r="RXV49" s="993"/>
      <c r="RXW49" s="993"/>
      <c r="RXX49" s="993"/>
      <c r="RXY49" s="993"/>
      <c r="RXZ49" s="993"/>
      <c r="RYA49" s="993"/>
      <c r="RYB49" s="993"/>
      <c r="RYC49" s="993"/>
      <c r="RYD49" s="993"/>
      <c r="RYE49" s="993"/>
      <c r="RYF49" s="993"/>
      <c r="RYG49" s="993"/>
      <c r="RYH49" s="993"/>
      <c r="RYI49" s="993"/>
      <c r="RYJ49" s="993"/>
      <c r="RYK49" s="993"/>
      <c r="RYL49" s="993"/>
      <c r="RYM49" s="993"/>
      <c r="RYN49" s="993"/>
      <c r="RYO49" s="993"/>
      <c r="RYP49" s="993"/>
      <c r="RYQ49" s="993"/>
      <c r="RYR49" s="993"/>
      <c r="RYS49" s="993"/>
      <c r="RYT49" s="993"/>
      <c r="RYU49" s="993"/>
      <c r="RYV49" s="993"/>
      <c r="RYW49" s="993"/>
      <c r="RYX49" s="993"/>
      <c r="RYY49" s="993"/>
      <c r="RYZ49" s="993"/>
      <c r="RZA49" s="993"/>
      <c r="RZB49" s="993"/>
      <c r="RZC49" s="993"/>
      <c r="RZD49" s="993"/>
      <c r="RZE49" s="993"/>
      <c r="RZF49" s="993"/>
      <c r="RZG49" s="993"/>
      <c r="RZH49" s="993"/>
      <c r="RZI49" s="993"/>
      <c r="RZJ49" s="993"/>
      <c r="RZK49" s="993"/>
      <c r="RZL49" s="993"/>
      <c r="RZM49" s="993"/>
      <c r="RZN49" s="993"/>
      <c r="RZO49" s="993"/>
      <c r="RZP49" s="993"/>
      <c r="RZQ49" s="993"/>
      <c r="RZR49" s="993"/>
      <c r="RZS49" s="993"/>
      <c r="RZT49" s="993"/>
      <c r="RZU49" s="993"/>
      <c r="RZV49" s="993"/>
      <c r="RZW49" s="993"/>
      <c r="RZX49" s="993"/>
      <c r="RZY49" s="993"/>
      <c r="RZZ49" s="993"/>
      <c r="SAA49" s="993"/>
      <c r="SAB49" s="993"/>
      <c r="SAC49" s="993"/>
      <c r="SAD49" s="993"/>
      <c r="SAE49" s="993"/>
      <c r="SAF49" s="993"/>
      <c r="SAG49" s="993"/>
      <c r="SAH49" s="993"/>
      <c r="SAI49" s="993"/>
      <c r="SAJ49" s="993"/>
      <c r="SAK49" s="993"/>
      <c r="SAL49" s="993"/>
      <c r="SAM49" s="993"/>
      <c r="SAN49" s="993"/>
      <c r="SAO49" s="993"/>
      <c r="SAP49" s="993"/>
      <c r="SAQ49" s="993"/>
      <c r="SAR49" s="993"/>
      <c r="SAS49" s="993"/>
      <c r="SAT49" s="993"/>
      <c r="SAU49" s="993"/>
      <c r="SAV49" s="993"/>
      <c r="SAW49" s="993"/>
      <c r="SAX49" s="993"/>
      <c r="SAY49" s="993"/>
      <c r="SAZ49" s="993"/>
      <c r="SBA49" s="993"/>
      <c r="SBB49" s="993"/>
      <c r="SBC49" s="993"/>
      <c r="SBD49" s="993"/>
      <c r="SBE49" s="993"/>
      <c r="SBF49" s="993"/>
      <c r="SBG49" s="993"/>
      <c r="SBH49" s="993"/>
      <c r="SBI49" s="993"/>
      <c r="SBJ49" s="993"/>
      <c r="SBK49" s="993"/>
      <c r="SBL49" s="993"/>
      <c r="SBM49" s="993"/>
      <c r="SBN49" s="993"/>
      <c r="SBO49" s="993"/>
      <c r="SBP49" s="993"/>
      <c r="SBQ49" s="993"/>
      <c r="SBR49" s="993"/>
      <c r="SBS49" s="993"/>
      <c r="SBT49" s="993"/>
      <c r="SBU49" s="993"/>
      <c r="SBV49" s="993"/>
      <c r="SBW49" s="993"/>
      <c r="SBX49" s="993"/>
      <c r="SBY49" s="993"/>
      <c r="SBZ49" s="993"/>
      <c r="SCA49" s="993"/>
      <c r="SCB49" s="993"/>
      <c r="SCC49" s="993"/>
      <c r="SCD49" s="993"/>
      <c r="SCE49" s="993"/>
      <c r="SCF49" s="993"/>
      <c r="SCG49" s="993"/>
      <c r="SCH49" s="993"/>
      <c r="SCI49" s="993"/>
      <c r="SCJ49" s="993"/>
      <c r="SCK49" s="993"/>
      <c r="SCL49" s="993"/>
      <c r="SCM49" s="993"/>
      <c r="SCN49" s="993"/>
      <c r="SCO49" s="993"/>
      <c r="SCP49" s="993"/>
      <c r="SCQ49" s="993"/>
      <c r="SCR49" s="993"/>
      <c r="SCS49" s="993"/>
      <c r="SCT49" s="993"/>
      <c r="SCU49" s="993"/>
      <c r="SCV49" s="993"/>
      <c r="SCW49" s="993"/>
      <c r="SCX49" s="993"/>
      <c r="SCY49" s="993"/>
      <c r="SCZ49" s="993"/>
      <c r="SDA49" s="993"/>
      <c r="SDB49" s="993"/>
      <c r="SDC49" s="993"/>
      <c r="SDD49" s="993"/>
      <c r="SDE49" s="993"/>
      <c r="SDF49" s="993"/>
      <c r="SDG49" s="993"/>
      <c r="SDH49" s="993"/>
      <c r="SDI49" s="993"/>
      <c r="SDJ49" s="993"/>
      <c r="SDK49" s="993"/>
      <c r="SDL49" s="993"/>
      <c r="SDM49" s="993"/>
      <c r="SDN49" s="993"/>
      <c r="SDO49" s="993"/>
      <c r="SDP49" s="993"/>
      <c r="SDQ49" s="993"/>
      <c r="SDR49" s="993"/>
      <c r="SDS49" s="993"/>
      <c r="SDT49" s="993"/>
      <c r="SDU49" s="993"/>
      <c r="SDV49" s="993"/>
      <c r="SDW49" s="993"/>
      <c r="SDX49" s="993"/>
      <c r="SDY49" s="993"/>
      <c r="SDZ49" s="993"/>
      <c r="SEA49" s="993"/>
      <c r="SEB49" s="993"/>
      <c r="SEC49" s="993"/>
      <c r="SED49" s="993"/>
      <c r="SEE49" s="993"/>
      <c r="SEF49" s="993"/>
      <c r="SEG49" s="993"/>
      <c r="SEH49" s="993"/>
      <c r="SEI49" s="993"/>
      <c r="SEJ49" s="993"/>
      <c r="SEK49" s="993"/>
      <c r="SEL49" s="993"/>
      <c r="SEM49" s="993"/>
      <c r="SEN49" s="993"/>
      <c r="SEO49" s="993"/>
      <c r="SEP49" s="993"/>
      <c r="SEQ49" s="993"/>
      <c r="SER49" s="993"/>
      <c r="SES49" s="993"/>
      <c r="SET49" s="993"/>
      <c r="SEU49" s="993"/>
      <c r="SEV49" s="993"/>
      <c r="SEW49" s="993"/>
      <c r="SEX49" s="993"/>
      <c r="SEY49" s="993"/>
      <c r="SEZ49" s="993"/>
      <c r="SFA49" s="993"/>
      <c r="SFB49" s="993"/>
      <c r="SFC49" s="993"/>
      <c r="SFD49" s="993"/>
      <c r="SFE49" s="993"/>
      <c r="SFF49" s="993"/>
      <c r="SFG49" s="993"/>
      <c r="SFH49" s="993"/>
      <c r="SFI49" s="993"/>
      <c r="SFJ49" s="993"/>
      <c r="SFK49" s="993"/>
      <c r="SFL49" s="993"/>
      <c r="SFM49" s="993"/>
      <c r="SFN49" s="993"/>
      <c r="SFO49" s="993"/>
      <c r="SFP49" s="993"/>
      <c r="SFQ49" s="993"/>
      <c r="SFR49" s="993"/>
      <c r="SFS49" s="993"/>
      <c r="SFT49" s="993"/>
      <c r="SFU49" s="993"/>
      <c r="SFV49" s="993"/>
      <c r="SFW49" s="993"/>
      <c r="SFX49" s="993"/>
      <c r="SFY49" s="993"/>
      <c r="SFZ49" s="993"/>
      <c r="SGA49" s="993"/>
      <c r="SGB49" s="993"/>
      <c r="SGC49" s="993"/>
      <c r="SGD49" s="993"/>
      <c r="SGE49" s="993"/>
      <c r="SGF49" s="993"/>
      <c r="SGG49" s="993"/>
      <c r="SGH49" s="993"/>
      <c r="SGI49" s="993"/>
      <c r="SGJ49" s="993"/>
      <c r="SGK49" s="993"/>
      <c r="SGL49" s="993"/>
      <c r="SGM49" s="993"/>
      <c r="SGN49" s="993"/>
      <c r="SGO49" s="993"/>
      <c r="SGP49" s="993"/>
      <c r="SGQ49" s="993"/>
      <c r="SGR49" s="993"/>
      <c r="SGS49" s="993"/>
      <c r="SGT49" s="993"/>
      <c r="SGU49" s="993"/>
      <c r="SGV49" s="993"/>
      <c r="SGW49" s="993"/>
      <c r="SGX49" s="993"/>
      <c r="SGY49" s="993"/>
      <c r="SGZ49" s="993"/>
      <c r="SHA49" s="993"/>
      <c r="SHB49" s="993"/>
      <c r="SHC49" s="993"/>
      <c r="SHD49" s="993"/>
      <c r="SHE49" s="993"/>
      <c r="SHF49" s="993"/>
      <c r="SHG49" s="993"/>
      <c r="SHH49" s="993"/>
      <c r="SHI49" s="993"/>
      <c r="SHJ49" s="993"/>
      <c r="SHK49" s="993"/>
      <c r="SHL49" s="993"/>
      <c r="SHM49" s="993"/>
      <c r="SHN49" s="993"/>
      <c r="SHO49" s="993"/>
      <c r="SHP49" s="993"/>
      <c r="SHQ49" s="993"/>
      <c r="SHR49" s="993"/>
      <c r="SHS49" s="993"/>
      <c r="SHT49" s="993"/>
      <c r="SHU49" s="993"/>
      <c r="SHV49" s="993"/>
      <c r="SHW49" s="993"/>
      <c r="SHX49" s="993"/>
      <c r="SHY49" s="993"/>
      <c r="SHZ49" s="993"/>
      <c r="SIA49" s="993"/>
      <c r="SIB49" s="993"/>
      <c r="SIC49" s="993"/>
      <c r="SID49" s="993"/>
      <c r="SIE49" s="993"/>
      <c r="SIF49" s="993"/>
      <c r="SIG49" s="993"/>
      <c r="SIH49" s="993"/>
      <c r="SII49" s="993"/>
      <c r="SIJ49" s="993"/>
      <c r="SIK49" s="993"/>
      <c r="SIL49" s="993"/>
      <c r="SIM49" s="993"/>
      <c r="SIN49" s="993"/>
      <c r="SIO49" s="993"/>
      <c r="SIP49" s="993"/>
      <c r="SIQ49" s="993"/>
      <c r="SIR49" s="993"/>
      <c r="SIS49" s="993"/>
      <c r="SIT49" s="993"/>
      <c r="SIU49" s="993"/>
      <c r="SIV49" s="993"/>
      <c r="SIW49" s="993"/>
      <c r="SIX49" s="993"/>
      <c r="SIY49" s="993"/>
      <c r="SIZ49" s="993"/>
      <c r="SJA49" s="993"/>
      <c r="SJB49" s="993"/>
      <c r="SJC49" s="993"/>
      <c r="SJD49" s="993"/>
      <c r="SJE49" s="993"/>
      <c r="SJF49" s="993"/>
      <c r="SJG49" s="993"/>
      <c r="SJH49" s="993"/>
      <c r="SJI49" s="993"/>
      <c r="SJJ49" s="993"/>
      <c r="SJK49" s="993"/>
      <c r="SJL49" s="993"/>
      <c r="SJM49" s="993"/>
      <c r="SJN49" s="993"/>
      <c r="SJO49" s="993"/>
      <c r="SJP49" s="993"/>
      <c r="SJQ49" s="993"/>
      <c r="SJR49" s="993"/>
      <c r="SJS49" s="993"/>
      <c r="SJT49" s="993"/>
      <c r="SJU49" s="993"/>
      <c r="SJV49" s="993"/>
      <c r="SJW49" s="993"/>
      <c r="SJX49" s="993"/>
      <c r="SJY49" s="993"/>
      <c r="SJZ49" s="993"/>
      <c r="SKA49" s="993"/>
      <c r="SKB49" s="993"/>
      <c r="SKC49" s="993"/>
      <c r="SKD49" s="993"/>
      <c r="SKE49" s="993"/>
      <c r="SKF49" s="993"/>
      <c r="SKG49" s="993"/>
      <c r="SKH49" s="993"/>
      <c r="SKI49" s="993"/>
      <c r="SKJ49" s="993"/>
      <c r="SKK49" s="993"/>
      <c r="SKL49" s="993"/>
      <c r="SKM49" s="993"/>
      <c r="SKN49" s="993"/>
      <c r="SKO49" s="993"/>
      <c r="SKP49" s="993"/>
      <c r="SKQ49" s="993"/>
      <c r="SKR49" s="993"/>
      <c r="SKS49" s="993"/>
      <c r="SKT49" s="993"/>
      <c r="SKU49" s="993"/>
      <c r="SKV49" s="993"/>
      <c r="SKW49" s="993"/>
      <c r="SKX49" s="993"/>
      <c r="SKY49" s="993"/>
      <c r="SKZ49" s="993"/>
      <c r="SLA49" s="993"/>
      <c r="SLB49" s="993"/>
      <c r="SLC49" s="993"/>
      <c r="SLD49" s="993"/>
      <c r="SLE49" s="993"/>
      <c r="SLF49" s="993"/>
      <c r="SLG49" s="993"/>
      <c r="SLH49" s="993"/>
      <c r="SLI49" s="993"/>
      <c r="SLJ49" s="993"/>
      <c r="SLK49" s="993"/>
      <c r="SLL49" s="993"/>
      <c r="SLM49" s="993"/>
      <c r="SLN49" s="993"/>
      <c r="SLO49" s="993"/>
      <c r="SLP49" s="993"/>
      <c r="SLQ49" s="993"/>
      <c r="SLR49" s="993"/>
      <c r="SLS49" s="993"/>
      <c r="SLT49" s="993"/>
      <c r="SLU49" s="993"/>
      <c r="SLV49" s="993"/>
      <c r="SLW49" s="993"/>
      <c r="SLX49" s="993"/>
      <c r="SLY49" s="993"/>
      <c r="SLZ49" s="993"/>
      <c r="SMA49" s="993"/>
      <c r="SMB49" s="993"/>
      <c r="SMC49" s="993"/>
      <c r="SMD49" s="993"/>
      <c r="SME49" s="993"/>
      <c r="SMF49" s="993"/>
      <c r="SMG49" s="993"/>
      <c r="SMH49" s="993"/>
      <c r="SMI49" s="993"/>
      <c r="SMJ49" s="993"/>
      <c r="SMK49" s="993"/>
      <c r="SML49" s="993"/>
      <c r="SMM49" s="993"/>
      <c r="SMN49" s="993"/>
      <c r="SMO49" s="993"/>
      <c r="SMP49" s="993"/>
      <c r="SMQ49" s="993"/>
      <c r="SMR49" s="993"/>
      <c r="SMS49" s="993"/>
      <c r="SMT49" s="993"/>
      <c r="SMU49" s="993"/>
      <c r="SMV49" s="993"/>
      <c r="SMW49" s="993"/>
      <c r="SMX49" s="993"/>
      <c r="SMY49" s="993"/>
      <c r="SMZ49" s="993"/>
      <c r="SNA49" s="993"/>
      <c r="SNB49" s="993"/>
      <c r="SNC49" s="993"/>
      <c r="SND49" s="993"/>
      <c r="SNE49" s="993"/>
      <c r="SNF49" s="993"/>
      <c r="SNG49" s="993"/>
      <c r="SNH49" s="993"/>
      <c r="SNI49" s="993"/>
      <c r="SNJ49" s="993"/>
      <c r="SNK49" s="993"/>
      <c r="SNL49" s="993"/>
      <c r="SNM49" s="993"/>
      <c r="SNN49" s="993"/>
      <c r="SNO49" s="993"/>
      <c r="SNP49" s="993"/>
      <c r="SNQ49" s="993"/>
      <c r="SNR49" s="993"/>
      <c r="SNS49" s="993"/>
      <c r="SNT49" s="993"/>
      <c r="SNU49" s="993"/>
      <c r="SNV49" s="993"/>
      <c r="SNW49" s="993"/>
      <c r="SNX49" s="993"/>
      <c r="SNY49" s="993"/>
      <c r="SNZ49" s="993"/>
      <c r="SOA49" s="993"/>
      <c r="SOB49" s="993"/>
      <c r="SOC49" s="993"/>
      <c r="SOD49" s="993"/>
      <c r="SOE49" s="993"/>
      <c r="SOF49" s="993"/>
      <c r="SOG49" s="993"/>
      <c r="SOH49" s="993"/>
      <c r="SOI49" s="993"/>
      <c r="SOJ49" s="993"/>
      <c r="SOK49" s="993"/>
      <c r="SOL49" s="993"/>
      <c r="SOM49" s="993"/>
      <c r="SON49" s="993"/>
      <c r="SOO49" s="993"/>
      <c r="SOP49" s="993"/>
      <c r="SOQ49" s="993"/>
      <c r="SOR49" s="993"/>
      <c r="SOS49" s="993"/>
      <c r="SOT49" s="993"/>
      <c r="SOU49" s="993"/>
      <c r="SOV49" s="993"/>
      <c r="SOW49" s="993"/>
      <c r="SOX49" s="993"/>
      <c r="SOY49" s="993"/>
      <c r="SOZ49" s="993"/>
      <c r="SPA49" s="993"/>
      <c r="SPB49" s="993"/>
      <c r="SPC49" s="993"/>
      <c r="SPD49" s="993"/>
      <c r="SPE49" s="993"/>
      <c r="SPF49" s="993"/>
      <c r="SPG49" s="993"/>
      <c r="SPH49" s="993"/>
      <c r="SPI49" s="993"/>
      <c r="SPJ49" s="993"/>
      <c r="SPK49" s="993"/>
      <c r="SPL49" s="993"/>
      <c r="SPM49" s="993"/>
      <c r="SPN49" s="993"/>
      <c r="SPO49" s="993"/>
      <c r="SPP49" s="993"/>
      <c r="SPQ49" s="993"/>
      <c r="SPR49" s="993"/>
      <c r="SPS49" s="993"/>
      <c r="SPT49" s="993"/>
      <c r="SPU49" s="993"/>
      <c r="SPV49" s="993"/>
      <c r="SPW49" s="993"/>
      <c r="SPX49" s="993"/>
      <c r="SPY49" s="993"/>
      <c r="SPZ49" s="993"/>
      <c r="SQA49" s="993"/>
      <c r="SQB49" s="993"/>
      <c r="SQC49" s="993"/>
      <c r="SQD49" s="993"/>
      <c r="SQE49" s="993"/>
      <c r="SQF49" s="993"/>
      <c r="SQG49" s="993"/>
      <c r="SQH49" s="993"/>
      <c r="SQI49" s="993"/>
      <c r="SQJ49" s="993"/>
      <c r="SQK49" s="993"/>
      <c r="SQL49" s="993"/>
      <c r="SQM49" s="993"/>
      <c r="SQN49" s="993"/>
      <c r="SQO49" s="993"/>
      <c r="SQP49" s="993"/>
      <c r="SQQ49" s="993"/>
      <c r="SQR49" s="993"/>
      <c r="SQS49" s="993"/>
      <c r="SQT49" s="993"/>
      <c r="SQU49" s="993"/>
      <c r="SQV49" s="993"/>
      <c r="SQW49" s="993"/>
      <c r="SQX49" s="993"/>
      <c r="SQY49" s="993"/>
      <c r="SQZ49" s="993"/>
      <c r="SRA49" s="993"/>
      <c r="SRB49" s="993"/>
      <c r="SRC49" s="993"/>
      <c r="SRD49" s="993"/>
      <c r="SRE49" s="993"/>
      <c r="SRF49" s="993"/>
      <c r="SRG49" s="993"/>
      <c r="SRH49" s="993"/>
      <c r="SRI49" s="993"/>
      <c r="SRJ49" s="993"/>
      <c r="SRK49" s="993"/>
      <c r="SRL49" s="993"/>
      <c r="SRM49" s="993"/>
      <c r="SRN49" s="993"/>
      <c r="SRO49" s="993"/>
      <c r="SRP49" s="993"/>
      <c r="SRQ49" s="993"/>
      <c r="SRR49" s="993"/>
      <c r="SRS49" s="993"/>
      <c r="SRT49" s="993"/>
      <c r="SRU49" s="993"/>
      <c r="SRV49" s="993"/>
      <c r="SRW49" s="993"/>
      <c r="SRX49" s="993"/>
      <c r="SRY49" s="993"/>
      <c r="SRZ49" s="993"/>
      <c r="SSA49" s="993"/>
      <c r="SSB49" s="993"/>
      <c r="SSC49" s="993"/>
      <c r="SSD49" s="993"/>
      <c r="SSE49" s="993"/>
      <c r="SSF49" s="993"/>
      <c r="SSG49" s="993"/>
      <c r="SSH49" s="993"/>
      <c r="SSI49" s="993"/>
      <c r="SSJ49" s="993"/>
      <c r="SSK49" s="993"/>
      <c r="SSL49" s="993"/>
      <c r="SSM49" s="993"/>
      <c r="SSN49" s="993"/>
      <c r="SSO49" s="993"/>
      <c r="SSP49" s="993"/>
      <c r="SSQ49" s="993"/>
      <c r="SSR49" s="993"/>
      <c r="SSS49" s="993"/>
      <c r="SST49" s="993"/>
      <c r="SSU49" s="993"/>
      <c r="SSV49" s="993"/>
      <c r="SSW49" s="993"/>
      <c r="SSX49" s="993"/>
      <c r="SSY49" s="993"/>
      <c r="SSZ49" s="993"/>
      <c r="STA49" s="993"/>
      <c r="STB49" s="993"/>
      <c r="STC49" s="993"/>
      <c r="STD49" s="993"/>
      <c r="STE49" s="993"/>
      <c r="STF49" s="993"/>
      <c r="STG49" s="993"/>
      <c r="STH49" s="993"/>
      <c r="STI49" s="993"/>
      <c r="STJ49" s="993"/>
      <c r="STK49" s="993"/>
      <c r="STL49" s="993"/>
      <c r="STM49" s="993"/>
      <c r="STN49" s="993"/>
      <c r="STO49" s="993"/>
      <c r="STP49" s="993"/>
      <c r="STQ49" s="993"/>
      <c r="STR49" s="993"/>
      <c r="STS49" s="993"/>
      <c r="STT49" s="993"/>
      <c r="STU49" s="993"/>
      <c r="STV49" s="993"/>
      <c r="STW49" s="993"/>
      <c r="STX49" s="993"/>
      <c r="STY49" s="993"/>
      <c r="STZ49" s="993"/>
      <c r="SUA49" s="993"/>
      <c r="SUB49" s="993"/>
      <c r="SUC49" s="993"/>
      <c r="SUD49" s="993"/>
      <c r="SUE49" s="993"/>
      <c r="SUF49" s="993"/>
      <c r="SUG49" s="993"/>
      <c r="SUH49" s="993"/>
      <c r="SUI49" s="993"/>
      <c r="SUJ49" s="993"/>
      <c r="SUK49" s="993"/>
      <c r="SUL49" s="993"/>
      <c r="SUM49" s="993"/>
      <c r="SUN49" s="993"/>
      <c r="SUO49" s="993"/>
      <c r="SUP49" s="993"/>
      <c r="SUQ49" s="993"/>
      <c r="SUR49" s="993"/>
      <c r="SUS49" s="993"/>
      <c r="SUT49" s="993"/>
      <c r="SUU49" s="993"/>
      <c r="SUV49" s="993"/>
      <c r="SUW49" s="993"/>
      <c r="SUX49" s="993"/>
      <c r="SUY49" s="993"/>
      <c r="SUZ49" s="993"/>
      <c r="SVA49" s="993"/>
      <c r="SVB49" s="993"/>
      <c r="SVC49" s="993"/>
      <c r="SVD49" s="993"/>
      <c r="SVE49" s="993"/>
      <c r="SVF49" s="993"/>
      <c r="SVG49" s="993"/>
      <c r="SVH49" s="993"/>
      <c r="SVI49" s="993"/>
      <c r="SVJ49" s="993"/>
      <c r="SVK49" s="993"/>
      <c r="SVL49" s="993"/>
      <c r="SVM49" s="993"/>
      <c r="SVN49" s="993"/>
      <c r="SVO49" s="993"/>
      <c r="SVP49" s="993"/>
      <c r="SVQ49" s="993"/>
      <c r="SVR49" s="993"/>
      <c r="SVS49" s="993"/>
      <c r="SVT49" s="993"/>
      <c r="SVU49" s="993"/>
      <c r="SVV49" s="993"/>
      <c r="SVW49" s="993"/>
      <c r="SVX49" s="993"/>
      <c r="SVY49" s="993"/>
      <c r="SVZ49" s="993"/>
      <c r="SWA49" s="993"/>
      <c r="SWB49" s="993"/>
      <c r="SWC49" s="993"/>
      <c r="SWD49" s="993"/>
      <c r="SWE49" s="993"/>
      <c r="SWF49" s="993"/>
      <c r="SWG49" s="993"/>
      <c r="SWH49" s="993"/>
      <c r="SWI49" s="993"/>
      <c r="SWJ49" s="993"/>
      <c r="SWK49" s="993"/>
      <c r="SWL49" s="993"/>
      <c r="SWM49" s="993"/>
      <c r="SWN49" s="993"/>
      <c r="SWO49" s="993"/>
      <c r="SWP49" s="993"/>
      <c r="SWQ49" s="993"/>
      <c r="SWR49" s="993"/>
      <c r="SWS49" s="993"/>
      <c r="SWT49" s="993"/>
      <c r="SWU49" s="993"/>
      <c r="SWV49" s="993"/>
      <c r="SWW49" s="993"/>
      <c r="SWX49" s="993"/>
      <c r="SWY49" s="993"/>
      <c r="SWZ49" s="993"/>
      <c r="SXA49" s="993"/>
      <c r="SXB49" s="993"/>
      <c r="SXC49" s="993"/>
      <c r="SXD49" s="993"/>
      <c r="SXE49" s="993"/>
      <c r="SXF49" s="993"/>
      <c r="SXG49" s="993"/>
      <c r="SXH49" s="993"/>
      <c r="SXI49" s="993"/>
      <c r="SXJ49" s="993"/>
      <c r="SXK49" s="993"/>
      <c r="SXL49" s="993"/>
      <c r="SXM49" s="993"/>
      <c r="SXN49" s="993"/>
      <c r="SXO49" s="993"/>
      <c r="SXP49" s="993"/>
      <c r="SXQ49" s="993"/>
      <c r="SXR49" s="993"/>
      <c r="SXS49" s="993"/>
      <c r="SXT49" s="993"/>
      <c r="SXU49" s="993"/>
      <c r="SXV49" s="993"/>
      <c r="SXW49" s="993"/>
      <c r="SXX49" s="993"/>
      <c r="SXY49" s="993"/>
      <c r="SXZ49" s="993"/>
      <c r="SYA49" s="993"/>
      <c r="SYB49" s="993"/>
      <c r="SYC49" s="993"/>
      <c r="SYD49" s="993"/>
      <c r="SYE49" s="993"/>
      <c r="SYF49" s="993"/>
      <c r="SYG49" s="993"/>
      <c r="SYH49" s="993"/>
      <c r="SYI49" s="993"/>
      <c r="SYJ49" s="993"/>
      <c r="SYK49" s="993"/>
      <c r="SYL49" s="993"/>
      <c r="SYM49" s="993"/>
      <c r="SYN49" s="993"/>
      <c r="SYO49" s="993"/>
      <c r="SYP49" s="993"/>
      <c r="SYQ49" s="993"/>
      <c r="SYR49" s="993"/>
      <c r="SYS49" s="993"/>
      <c r="SYT49" s="993"/>
      <c r="SYU49" s="993"/>
      <c r="SYV49" s="993"/>
      <c r="SYW49" s="993"/>
      <c r="SYX49" s="993"/>
      <c r="SYY49" s="993"/>
      <c r="SYZ49" s="993"/>
      <c r="SZA49" s="993"/>
      <c r="SZB49" s="993"/>
      <c r="SZC49" s="993"/>
      <c r="SZD49" s="993"/>
      <c r="SZE49" s="993"/>
      <c r="SZF49" s="993"/>
      <c r="SZG49" s="993"/>
      <c r="SZH49" s="993"/>
      <c r="SZI49" s="993"/>
      <c r="SZJ49" s="993"/>
      <c r="SZK49" s="993"/>
      <c r="SZL49" s="993"/>
      <c r="SZM49" s="993"/>
      <c r="SZN49" s="993"/>
      <c r="SZO49" s="993"/>
      <c r="SZP49" s="993"/>
      <c r="SZQ49" s="993"/>
      <c r="SZR49" s="993"/>
      <c r="SZS49" s="993"/>
      <c r="SZT49" s="993"/>
      <c r="SZU49" s="993"/>
      <c r="SZV49" s="993"/>
      <c r="SZW49" s="993"/>
      <c r="SZX49" s="993"/>
      <c r="SZY49" s="993"/>
      <c r="SZZ49" s="993"/>
      <c r="TAA49" s="993"/>
      <c r="TAB49" s="993"/>
      <c r="TAC49" s="993"/>
      <c r="TAD49" s="993"/>
      <c r="TAE49" s="993"/>
      <c r="TAF49" s="993"/>
      <c r="TAG49" s="993"/>
      <c r="TAH49" s="993"/>
      <c r="TAI49" s="993"/>
      <c r="TAJ49" s="993"/>
      <c r="TAK49" s="993"/>
      <c r="TAL49" s="993"/>
      <c r="TAM49" s="993"/>
      <c r="TAN49" s="993"/>
      <c r="TAO49" s="993"/>
      <c r="TAP49" s="993"/>
      <c r="TAQ49" s="993"/>
      <c r="TAR49" s="993"/>
      <c r="TAS49" s="993"/>
      <c r="TAT49" s="993"/>
      <c r="TAU49" s="993"/>
      <c r="TAV49" s="993"/>
      <c r="TAW49" s="993"/>
      <c r="TAX49" s="993"/>
      <c r="TAY49" s="993"/>
      <c r="TAZ49" s="993"/>
      <c r="TBA49" s="993"/>
      <c r="TBB49" s="993"/>
      <c r="TBC49" s="993"/>
      <c r="TBD49" s="993"/>
      <c r="TBE49" s="993"/>
      <c r="TBF49" s="993"/>
      <c r="TBG49" s="993"/>
      <c r="TBH49" s="993"/>
      <c r="TBI49" s="993"/>
      <c r="TBJ49" s="993"/>
      <c r="TBK49" s="993"/>
      <c r="TBL49" s="993"/>
      <c r="TBM49" s="993"/>
      <c r="TBN49" s="993"/>
      <c r="TBO49" s="993"/>
      <c r="TBP49" s="993"/>
      <c r="TBQ49" s="993"/>
      <c r="TBR49" s="993"/>
      <c r="TBS49" s="993"/>
      <c r="TBT49" s="993"/>
      <c r="TBU49" s="993"/>
      <c r="TBV49" s="993"/>
      <c r="TBW49" s="993"/>
      <c r="TBX49" s="993"/>
      <c r="TBY49" s="993"/>
      <c r="TBZ49" s="993"/>
      <c r="TCA49" s="993"/>
      <c r="TCB49" s="993"/>
      <c r="TCC49" s="993"/>
      <c r="TCD49" s="993"/>
      <c r="TCE49" s="993"/>
      <c r="TCF49" s="993"/>
      <c r="TCG49" s="993"/>
      <c r="TCH49" s="993"/>
      <c r="TCI49" s="993"/>
      <c r="TCJ49" s="993"/>
      <c r="TCK49" s="993"/>
      <c r="TCL49" s="993"/>
      <c r="TCM49" s="993"/>
      <c r="TCN49" s="993"/>
      <c r="TCO49" s="993"/>
      <c r="TCP49" s="993"/>
      <c r="TCQ49" s="993"/>
      <c r="TCR49" s="993"/>
      <c r="TCS49" s="993"/>
      <c r="TCT49" s="993"/>
      <c r="TCU49" s="993"/>
      <c r="TCV49" s="993"/>
      <c r="TCW49" s="993"/>
      <c r="TCX49" s="993"/>
      <c r="TCY49" s="993"/>
      <c r="TCZ49" s="993"/>
      <c r="TDA49" s="993"/>
      <c r="TDB49" s="993"/>
      <c r="TDC49" s="993"/>
      <c r="TDD49" s="993"/>
      <c r="TDE49" s="993"/>
      <c r="TDF49" s="993"/>
      <c r="TDG49" s="993"/>
      <c r="TDH49" s="993"/>
      <c r="TDI49" s="993"/>
      <c r="TDJ49" s="993"/>
      <c r="TDK49" s="993"/>
      <c r="TDL49" s="993"/>
      <c r="TDM49" s="993"/>
      <c r="TDN49" s="993"/>
      <c r="TDO49" s="993"/>
      <c r="TDP49" s="993"/>
      <c r="TDQ49" s="993"/>
      <c r="TDR49" s="993"/>
      <c r="TDS49" s="993"/>
      <c r="TDT49" s="993"/>
      <c r="TDU49" s="993"/>
      <c r="TDV49" s="993"/>
      <c r="TDW49" s="993"/>
      <c r="TDX49" s="993"/>
      <c r="TDY49" s="993"/>
      <c r="TDZ49" s="993"/>
      <c r="TEA49" s="993"/>
      <c r="TEB49" s="993"/>
      <c r="TEC49" s="993"/>
      <c r="TED49" s="993"/>
      <c r="TEE49" s="993"/>
      <c r="TEF49" s="993"/>
      <c r="TEG49" s="993"/>
      <c r="TEH49" s="993"/>
      <c r="TEI49" s="993"/>
      <c r="TEJ49" s="993"/>
      <c r="TEK49" s="993"/>
      <c r="TEL49" s="993"/>
      <c r="TEM49" s="993"/>
      <c r="TEN49" s="993"/>
      <c r="TEO49" s="993"/>
      <c r="TEP49" s="993"/>
      <c r="TEQ49" s="993"/>
      <c r="TER49" s="993"/>
      <c r="TES49" s="993"/>
      <c r="TET49" s="993"/>
      <c r="TEU49" s="993"/>
      <c r="TEV49" s="993"/>
      <c r="TEW49" s="993"/>
      <c r="TEX49" s="993"/>
      <c r="TEY49" s="993"/>
      <c r="TEZ49" s="993"/>
      <c r="TFA49" s="993"/>
      <c r="TFB49" s="993"/>
      <c r="TFC49" s="993"/>
      <c r="TFD49" s="993"/>
      <c r="TFE49" s="993"/>
      <c r="TFF49" s="993"/>
      <c r="TFG49" s="993"/>
      <c r="TFH49" s="993"/>
      <c r="TFI49" s="993"/>
      <c r="TFJ49" s="993"/>
      <c r="TFK49" s="993"/>
      <c r="TFL49" s="993"/>
      <c r="TFM49" s="993"/>
      <c r="TFN49" s="993"/>
      <c r="TFO49" s="993"/>
      <c r="TFP49" s="993"/>
      <c r="TFQ49" s="993"/>
      <c r="TFR49" s="993"/>
      <c r="TFS49" s="993"/>
      <c r="TFT49" s="993"/>
      <c r="TFU49" s="993"/>
      <c r="TFV49" s="993"/>
      <c r="TFW49" s="993"/>
      <c r="TFX49" s="993"/>
      <c r="TFY49" s="993"/>
      <c r="TFZ49" s="993"/>
      <c r="TGA49" s="993"/>
      <c r="TGB49" s="993"/>
      <c r="TGC49" s="993"/>
      <c r="TGD49" s="993"/>
      <c r="TGE49" s="993"/>
      <c r="TGF49" s="993"/>
      <c r="TGG49" s="993"/>
      <c r="TGH49" s="993"/>
      <c r="TGI49" s="993"/>
      <c r="TGJ49" s="993"/>
      <c r="TGK49" s="993"/>
      <c r="TGL49" s="993"/>
      <c r="TGM49" s="993"/>
      <c r="TGN49" s="993"/>
      <c r="TGO49" s="993"/>
      <c r="TGP49" s="993"/>
      <c r="TGQ49" s="993"/>
      <c r="TGR49" s="993"/>
      <c r="TGS49" s="993"/>
      <c r="TGT49" s="993"/>
      <c r="TGU49" s="993"/>
      <c r="TGV49" s="993"/>
      <c r="TGW49" s="993"/>
      <c r="TGX49" s="993"/>
      <c r="TGY49" s="993"/>
      <c r="TGZ49" s="993"/>
      <c r="THA49" s="993"/>
      <c r="THB49" s="993"/>
      <c r="THC49" s="993"/>
      <c r="THD49" s="993"/>
      <c r="THE49" s="993"/>
      <c r="THF49" s="993"/>
      <c r="THG49" s="993"/>
      <c r="THH49" s="993"/>
      <c r="THI49" s="993"/>
      <c r="THJ49" s="993"/>
      <c r="THK49" s="993"/>
      <c r="THL49" s="993"/>
      <c r="THM49" s="993"/>
      <c r="THN49" s="993"/>
      <c r="THO49" s="993"/>
      <c r="THP49" s="993"/>
      <c r="THQ49" s="993"/>
      <c r="THR49" s="993"/>
      <c r="THS49" s="993"/>
      <c r="THT49" s="993"/>
      <c r="THU49" s="993"/>
      <c r="THV49" s="993"/>
      <c r="THW49" s="993"/>
      <c r="THX49" s="993"/>
      <c r="THY49" s="993"/>
      <c r="THZ49" s="993"/>
      <c r="TIA49" s="993"/>
      <c r="TIB49" s="993"/>
      <c r="TIC49" s="993"/>
      <c r="TID49" s="993"/>
      <c r="TIE49" s="993"/>
      <c r="TIF49" s="993"/>
      <c r="TIG49" s="993"/>
      <c r="TIH49" s="993"/>
      <c r="TII49" s="993"/>
      <c r="TIJ49" s="993"/>
      <c r="TIK49" s="993"/>
      <c r="TIL49" s="993"/>
      <c r="TIM49" s="993"/>
      <c r="TIN49" s="993"/>
      <c r="TIO49" s="993"/>
      <c r="TIP49" s="993"/>
      <c r="TIQ49" s="993"/>
      <c r="TIR49" s="993"/>
      <c r="TIS49" s="993"/>
      <c r="TIT49" s="993"/>
      <c r="TIU49" s="993"/>
      <c r="TIV49" s="993"/>
      <c r="TIW49" s="993"/>
      <c r="TIX49" s="993"/>
      <c r="TIY49" s="993"/>
      <c r="TIZ49" s="993"/>
      <c r="TJA49" s="993"/>
      <c r="TJB49" s="993"/>
      <c r="TJC49" s="993"/>
      <c r="TJD49" s="993"/>
      <c r="TJE49" s="993"/>
      <c r="TJF49" s="993"/>
      <c r="TJG49" s="993"/>
      <c r="TJH49" s="993"/>
      <c r="TJI49" s="993"/>
      <c r="TJJ49" s="993"/>
      <c r="TJK49" s="993"/>
      <c r="TJL49" s="993"/>
      <c r="TJM49" s="993"/>
      <c r="TJN49" s="993"/>
      <c r="TJO49" s="993"/>
      <c r="TJP49" s="993"/>
      <c r="TJQ49" s="993"/>
      <c r="TJR49" s="993"/>
      <c r="TJS49" s="993"/>
      <c r="TJT49" s="993"/>
      <c r="TJU49" s="993"/>
      <c r="TJV49" s="993"/>
      <c r="TJW49" s="993"/>
      <c r="TJX49" s="993"/>
      <c r="TJY49" s="993"/>
      <c r="TJZ49" s="993"/>
      <c r="TKA49" s="993"/>
      <c r="TKB49" s="993"/>
      <c r="TKC49" s="993"/>
      <c r="TKD49" s="993"/>
      <c r="TKE49" s="993"/>
      <c r="TKF49" s="993"/>
      <c r="TKG49" s="993"/>
      <c r="TKH49" s="993"/>
      <c r="TKI49" s="993"/>
      <c r="TKJ49" s="993"/>
      <c r="TKK49" s="993"/>
      <c r="TKL49" s="993"/>
      <c r="TKM49" s="993"/>
      <c r="TKN49" s="993"/>
      <c r="TKO49" s="993"/>
      <c r="TKP49" s="993"/>
      <c r="TKQ49" s="993"/>
      <c r="TKR49" s="993"/>
      <c r="TKS49" s="993"/>
      <c r="TKT49" s="993"/>
      <c r="TKU49" s="993"/>
      <c r="TKV49" s="993"/>
      <c r="TKW49" s="993"/>
      <c r="TKX49" s="993"/>
      <c r="TKY49" s="993"/>
      <c r="TKZ49" s="993"/>
      <c r="TLA49" s="993"/>
      <c r="TLB49" s="993"/>
      <c r="TLC49" s="993"/>
      <c r="TLD49" s="993"/>
      <c r="TLE49" s="993"/>
      <c r="TLF49" s="993"/>
      <c r="TLG49" s="993"/>
      <c r="TLH49" s="993"/>
      <c r="TLI49" s="993"/>
      <c r="TLJ49" s="993"/>
      <c r="TLK49" s="993"/>
      <c r="TLL49" s="993"/>
      <c r="TLM49" s="993"/>
      <c r="TLN49" s="993"/>
      <c r="TLO49" s="993"/>
      <c r="TLP49" s="993"/>
      <c r="TLQ49" s="993"/>
      <c r="TLR49" s="993"/>
      <c r="TLS49" s="993"/>
      <c r="TLT49" s="993"/>
      <c r="TLU49" s="993"/>
      <c r="TLV49" s="993"/>
      <c r="TLW49" s="993"/>
      <c r="TLX49" s="993"/>
      <c r="TLY49" s="993"/>
      <c r="TLZ49" s="993"/>
      <c r="TMA49" s="993"/>
      <c r="TMB49" s="993"/>
      <c r="TMC49" s="993"/>
      <c r="TMD49" s="993"/>
      <c r="TME49" s="993"/>
      <c r="TMF49" s="993"/>
      <c r="TMG49" s="993"/>
      <c r="TMH49" s="993"/>
      <c r="TMI49" s="993"/>
      <c r="TMJ49" s="993"/>
      <c r="TMK49" s="993"/>
      <c r="TML49" s="993"/>
      <c r="TMM49" s="993"/>
      <c r="TMN49" s="993"/>
      <c r="TMO49" s="993"/>
      <c r="TMP49" s="993"/>
      <c r="TMQ49" s="993"/>
      <c r="TMR49" s="993"/>
      <c r="TMS49" s="993"/>
      <c r="TMT49" s="993"/>
      <c r="TMU49" s="993"/>
      <c r="TMV49" s="993"/>
      <c r="TMW49" s="993"/>
      <c r="TMX49" s="993"/>
      <c r="TMY49" s="993"/>
      <c r="TMZ49" s="993"/>
      <c r="TNA49" s="993"/>
      <c r="TNB49" s="993"/>
      <c r="TNC49" s="993"/>
      <c r="TND49" s="993"/>
      <c r="TNE49" s="993"/>
      <c r="TNF49" s="993"/>
      <c r="TNG49" s="993"/>
      <c r="TNH49" s="993"/>
      <c r="TNI49" s="993"/>
      <c r="TNJ49" s="993"/>
      <c r="TNK49" s="993"/>
      <c r="TNL49" s="993"/>
      <c r="TNM49" s="993"/>
      <c r="TNN49" s="993"/>
      <c r="TNO49" s="993"/>
      <c r="TNP49" s="993"/>
      <c r="TNQ49" s="993"/>
      <c r="TNR49" s="993"/>
      <c r="TNS49" s="993"/>
      <c r="TNT49" s="993"/>
      <c r="TNU49" s="993"/>
      <c r="TNV49" s="993"/>
      <c r="TNW49" s="993"/>
      <c r="TNX49" s="993"/>
      <c r="TNY49" s="993"/>
      <c r="TNZ49" s="993"/>
      <c r="TOA49" s="993"/>
      <c r="TOB49" s="993"/>
      <c r="TOC49" s="993"/>
      <c r="TOD49" s="993"/>
      <c r="TOE49" s="993"/>
      <c r="TOF49" s="993"/>
      <c r="TOG49" s="993"/>
      <c r="TOH49" s="993"/>
      <c r="TOI49" s="993"/>
      <c r="TOJ49" s="993"/>
      <c r="TOK49" s="993"/>
      <c r="TOL49" s="993"/>
      <c r="TOM49" s="993"/>
      <c r="TON49" s="993"/>
      <c r="TOO49" s="993"/>
      <c r="TOP49" s="993"/>
      <c r="TOQ49" s="993"/>
      <c r="TOR49" s="993"/>
      <c r="TOS49" s="993"/>
      <c r="TOT49" s="993"/>
      <c r="TOU49" s="993"/>
      <c r="TOV49" s="993"/>
      <c r="TOW49" s="993"/>
      <c r="TOX49" s="993"/>
      <c r="TOY49" s="993"/>
      <c r="TOZ49" s="993"/>
      <c r="TPA49" s="993"/>
      <c r="TPB49" s="993"/>
      <c r="TPC49" s="993"/>
      <c r="TPD49" s="993"/>
      <c r="TPE49" s="993"/>
      <c r="TPF49" s="993"/>
      <c r="TPG49" s="993"/>
      <c r="TPH49" s="993"/>
      <c r="TPI49" s="993"/>
      <c r="TPJ49" s="993"/>
      <c r="TPK49" s="993"/>
      <c r="TPL49" s="993"/>
      <c r="TPM49" s="993"/>
      <c r="TPN49" s="993"/>
      <c r="TPO49" s="993"/>
      <c r="TPP49" s="993"/>
      <c r="TPQ49" s="993"/>
      <c r="TPR49" s="993"/>
      <c r="TPS49" s="993"/>
      <c r="TPT49" s="993"/>
      <c r="TPU49" s="993"/>
      <c r="TPV49" s="993"/>
      <c r="TPW49" s="993"/>
      <c r="TPX49" s="993"/>
      <c r="TPY49" s="993"/>
      <c r="TPZ49" s="993"/>
      <c r="TQA49" s="993"/>
      <c r="TQB49" s="993"/>
      <c r="TQC49" s="993"/>
      <c r="TQD49" s="993"/>
      <c r="TQE49" s="993"/>
      <c r="TQF49" s="993"/>
      <c r="TQG49" s="993"/>
      <c r="TQH49" s="993"/>
      <c r="TQI49" s="993"/>
      <c r="TQJ49" s="993"/>
      <c r="TQK49" s="993"/>
      <c r="TQL49" s="993"/>
      <c r="TQM49" s="993"/>
      <c r="TQN49" s="993"/>
      <c r="TQO49" s="993"/>
      <c r="TQP49" s="993"/>
      <c r="TQQ49" s="993"/>
      <c r="TQR49" s="993"/>
      <c r="TQS49" s="993"/>
      <c r="TQT49" s="993"/>
      <c r="TQU49" s="993"/>
      <c r="TQV49" s="993"/>
      <c r="TQW49" s="993"/>
      <c r="TQX49" s="993"/>
      <c r="TQY49" s="993"/>
      <c r="TQZ49" s="993"/>
      <c r="TRA49" s="993"/>
      <c r="TRB49" s="993"/>
      <c r="TRC49" s="993"/>
      <c r="TRD49" s="993"/>
      <c r="TRE49" s="993"/>
      <c r="TRF49" s="993"/>
      <c r="TRG49" s="993"/>
      <c r="TRH49" s="993"/>
      <c r="TRI49" s="993"/>
      <c r="TRJ49" s="993"/>
      <c r="TRK49" s="993"/>
      <c r="TRL49" s="993"/>
      <c r="TRM49" s="993"/>
      <c r="TRN49" s="993"/>
      <c r="TRO49" s="993"/>
      <c r="TRP49" s="993"/>
      <c r="TRQ49" s="993"/>
      <c r="TRR49" s="993"/>
      <c r="TRS49" s="993"/>
      <c r="TRT49" s="993"/>
      <c r="TRU49" s="993"/>
      <c r="TRV49" s="993"/>
      <c r="TRW49" s="993"/>
      <c r="TRX49" s="993"/>
      <c r="TRY49" s="993"/>
      <c r="TRZ49" s="993"/>
      <c r="TSA49" s="993"/>
      <c r="TSB49" s="993"/>
      <c r="TSC49" s="993"/>
      <c r="TSD49" s="993"/>
      <c r="TSE49" s="993"/>
      <c r="TSF49" s="993"/>
      <c r="TSG49" s="993"/>
      <c r="TSH49" s="993"/>
      <c r="TSI49" s="993"/>
      <c r="TSJ49" s="993"/>
      <c r="TSK49" s="993"/>
      <c r="TSL49" s="993"/>
      <c r="TSM49" s="993"/>
      <c r="TSN49" s="993"/>
      <c r="TSO49" s="993"/>
      <c r="TSP49" s="993"/>
      <c r="TSQ49" s="993"/>
      <c r="TSR49" s="993"/>
      <c r="TSS49" s="993"/>
      <c r="TST49" s="993"/>
      <c r="TSU49" s="993"/>
      <c r="TSV49" s="993"/>
      <c r="TSW49" s="993"/>
      <c r="TSX49" s="993"/>
      <c r="TSY49" s="993"/>
      <c r="TSZ49" s="993"/>
      <c r="TTA49" s="993"/>
      <c r="TTB49" s="993"/>
      <c r="TTC49" s="993"/>
      <c r="TTD49" s="993"/>
      <c r="TTE49" s="993"/>
      <c r="TTF49" s="993"/>
      <c r="TTG49" s="993"/>
      <c r="TTH49" s="993"/>
      <c r="TTI49" s="993"/>
      <c r="TTJ49" s="993"/>
      <c r="TTK49" s="993"/>
      <c r="TTL49" s="993"/>
      <c r="TTM49" s="993"/>
      <c r="TTN49" s="993"/>
      <c r="TTO49" s="993"/>
      <c r="TTP49" s="993"/>
      <c r="TTQ49" s="993"/>
      <c r="TTR49" s="993"/>
      <c r="TTS49" s="993"/>
      <c r="TTT49" s="993"/>
      <c r="TTU49" s="993"/>
      <c r="TTV49" s="993"/>
      <c r="TTW49" s="993"/>
      <c r="TTX49" s="993"/>
      <c r="TTY49" s="993"/>
      <c r="TTZ49" s="993"/>
      <c r="TUA49" s="993"/>
      <c r="TUB49" s="993"/>
      <c r="TUC49" s="993"/>
      <c r="TUD49" s="993"/>
      <c r="TUE49" s="993"/>
      <c r="TUF49" s="993"/>
      <c r="TUG49" s="993"/>
      <c r="TUH49" s="993"/>
      <c r="TUI49" s="993"/>
      <c r="TUJ49" s="993"/>
      <c r="TUK49" s="993"/>
      <c r="TUL49" s="993"/>
      <c r="TUM49" s="993"/>
      <c r="TUN49" s="993"/>
      <c r="TUO49" s="993"/>
      <c r="TUP49" s="993"/>
      <c r="TUQ49" s="993"/>
      <c r="TUR49" s="993"/>
      <c r="TUS49" s="993"/>
      <c r="TUT49" s="993"/>
      <c r="TUU49" s="993"/>
      <c r="TUV49" s="993"/>
      <c r="TUW49" s="993"/>
      <c r="TUX49" s="993"/>
      <c r="TUY49" s="993"/>
      <c r="TUZ49" s="993"/>
      <c r="TVA49" s="993"/>
      <c r="TVB49" s="993"/>
      <c r="TVC49" s="993"/>
      <c r="TVD49" s="993"/>
      <c r="TVE49" s="993"/>
      <c r="TVF49" s="993"/>
      <c r="TVG49" s="993"/>
      <c r="TVH49" s="993"/>
      <c r="TVI49" s="993"/>
      <c r="TVJ49" s="993"/>
      <c r="TVK49" s="993"/>
      <c r="TVL49" s="993"/>
      <c r="TVM49" s="993"/>
      <c r="TVN49" s="993"/>
      <c r="TVO49" s="993"/>
      <c r="TVP49" s="993"/>
      <c r="TVQ49" s="993"/>
      <c r="TVR49" s="993"/>
      <c r="TVS49" s="993"/>
      <c r="TVT49" s="993"/>
      <c r="TVU49" s="993"/>
      <c r="TVV49" s="993"/>
      <c r="TVW49" s="993"/>
      <c r="TVX49" s="993"/>
      <c r="TVY49" s="993"/>
      <c r="TVZ49" s="993"/>
      <c r="TWA49" s="993"/>
      <c r="TWB49" s="993"/>
      <c r="TWC49" s="993"/>
      <c r="TWD49" s="993"/>
      <c r="TWE49" s="993"/>
      <c r="TWF49" s="993"/>
      <c r="TWG49" s="993"/>
      <c r="TWH49" s="993"/>
      <c r="TWI49" s="993"/>
      <c r="TWJ49" s="993"/>
      <c r="TWK49" s="993"/>
      <c r="TWL49" s="993"/>
      <c r="TWM49" s="993"/>
      <c r="TWN49" s="993"/>
      <c r="TWO49" s="993"/>
      <c r="TWP49" s="993"/>
      <c r="TWQ49" s="993"/>
      <c r="TWR49" s="993"/>
      <c r="TWS49" s="993"/>
      <c r="TWT49" s="993"/>
      <c r="TWU49" s="993"/>
      <c r="TWV49" s="993"/>
      <c r="TWW49" s="993"/>
      <c r="TWX49" s="993"/>
      <c r="TWY49" s="993"/>
      <c r="TWZ49" s="993"/>
      <c r="TXA49" s="993"/>
      <c r="TXB49" s="993"/>
      <c r="TXC49" s="993"/>
      <c r="TXD49" s="993"/>
      <c r="TXE49" s="993"/>
      <c r="TXF49" s="993"/>
      <c r="TXG49" s="993"/>
      <c r="TXH49" s="993"/>
      <c r="TXI49" s="993"/>
      <c r="TXJ49" s="993"/>
      <c r="TXK49" s="993"/>
      <c r="TXL49" s="993"/>
      <c r="TXM49" s="993"/>
      <c r="TXN49" s="993"/>
      <c r="TXO49" s="993"/>
      <c r="TXP49" s="993"/>
      <c r="TXQ49" s="993"/>
      <c r="TXR49" s="993"/>
      <c r="TXS49" s="993"/>
      <c r="TXT49" s="993"/>
      <c r="TXU49" s="993"/>
      <c r="TXV49" s="993"/>
      <c r="TXW49" s="993"/>
      <c r="TXX49" s="993"/>
      <c r="TXY49" s="993"/>
      <c r="TXZ49" s="993"/>
      <c r="TYA49" s="993"/>
      <c r="TYB49" s="993"/>
      <c r="TYC49" s="993"/>
      <c r="TYD49" s="993"/>
      <c r="TYE49" s="993"/>
      <c r="TYF49" s="993"/>
      <c r="TYG49" s="993"/>
      <c r="TYH49" s="993"/>
      <c r="TYI49" s="993"/>
      <c r="TYJ49" s="993"/>
      <c r="TYK49" s="993"/>
      <c r="TYL49" s="993"/>
      <c r="TYM49" s="993"/>
      <c r="TYN49" s="993"/>
      <c r="TYO49" s="993"/>
      <c r="TYP49" s="993"/>
      <c r="TYQ49" s="993"/>
      <c r="TYR49" s="993"/>
      <c r="TYS49" s="993"/>
      <c r="TYT49" s="993"/>
      <c r="TYU49" s="993"/>
      <c r="TYV49" s="993"/>
      <c r="TYW49" s="993"/>
      <c r="TYX49" s="993"/>
      <c r="TYY49" s="993"/>
      <c r="TYZ49" s="993"/>
      <c r="TZA49" s="993"/>
      <c r="TZB49" s="993"/>
      <c r="TZC49" s="993"/>
      <c r="TZD49" s="993"/>
      <c r="TZE49" s="993"/>
      <c r="TZF49" s="993"/>
      <c r="TZG49" s="993"/>
      <c r="TZH49" s="993"/>
      <c r="TZI49" s="993"/>
      <c r="TZJ49" s="993"/>
      <c r="TZK49" s="993"/>
      <c r="TZL49" s="993"/>
      <c r="TZM49" s="993"/>
      <c r="TZN49" s="993"/>
      <c r="TZO49" s="993"/>
      <c r="TZP49" s="993"/>
      <c r="TZQ49" s="993"/>
      <c r="TZR49" s="993"/>
      <c r="TZS49" s="993"/>
      <c r="TZT49" s="993"/>
      <c r="TZU49" s="993"/>
      <c r="TZV49" s="993"/>
      <c r="TZW49" s="993"/>
      <c r="TZX49" s="993"/>
      <c r="TZY49" s="993"/>
      <c r="TZZ49" s="993"/>
      <c r="UAA49" s="993"/>
      <c r="UAB49" s="993"/>
      <c r="UAC49" s="993"/>
      <c r="UAD49" s="993"/>
      <c r="UAE49" s="993"/>
      <c r="UAF49" s="993"/>
      <c r="UAG49" s="993"/>
      <c r="UAH49" s="993"/>
      <c r="UAI49" s="993"/>
      <c r="UAJ49" s="993"/>
      <c r="UAK49" s="993"/>
      <c r="UAL49" s="993"/>
      <c r="UAM49" s="993"/>
      <c r="UAN49" s="993"/>
      <c r="UAO49" s="993"/>
      <c r="UAP49" s="993"/>
      <c r="UAQ49" s="993"/>
      <c r="UAR49" s="993"/>
      <c r="UAS49" s="993"/>
      <c r="UAT49" s="993"/>
      <c r="UAU49" s="993"/>
      <c r="UAV49" s="993"/>
      <c r="UAW49" s="993"/>
      <c r="UAX49" s="993"/>
      <c r="UAY49" s="993"/>
      <c r="UAZ49" s="993"/>
      <c r="UBA49" s="993"/>
      <c r="UBB49" s="993"/>
      <c r="UBC49" s="993"/>
      <c r="UBD49" s="993"/>
      <c r="UBE49" s="993"/>
      <c r="UBF49" s="993"/>
      <c r="UBG49" s="993"/>
      <c r="UBH49" s="993"/>
      <c r="UBI49" s="993"/>
      <c r="UBJ49" s="993"/>
      <c r="UBK49" s="993"/>
      <c r="UBL49" s="993"/>
      <c r="UBM49" s="993"/>
      <c r="UBN49" s="993"/>
      <c r="UBO49" s="993"/>
      <c r="UBP49" s="993"/>
      <c r="UBQ49" s="993"/>
      <c r="UBR49" s="993"/>
      <c r="UBS49" s="993"/>
      <c r="UBT49" s="993"/>
      <c r="UBU49" s="993"/>
      <c r="UBV49" s="993"/>
      <c r="UBW49" s="993"/>
      <c r="UBX49" s="993"/>
      <c r="UBY49" s="993"/>
      <c r="UBZ49" s="993"/>
      <c r="UCA49" s="993"/>
      <c r="UCB49" s="993"/>
      <c r="UCC49" s="993"/>
      <c r="UCD49" s="993"/>
      <c r="UCE49" s="993"/>
      <c r="UCF49" s="993"/>
      <c r="UCG49" s="993"/>
      <c r="UCH49" s="993"/>
      <c r="UCI49" s="993"/>
      <c r="UCJ49" s="993"/>
      <c r="UCK49" s="993"/>
      <c r="UCL49" s="993"/>
      <c r="UCM49" s="993"/>
      <c r="UCN49" s="993"/>
      <c r="UCO49" s="993"/>
      <c r="UCP49" s="993"/>
      <c r="UCQ49" s="993"/>
      <c r="UCR49" s="993"/>
      <c r="UCS49" s="993"/>
      <c r="UCT49" s="993"/>
      <c r="UCU49" s="993"/>
      <c r="UCV49" s="993"/>
      <c r="UCW49" s="993"/>
      <c r="UCX49" s="993"/>
      <c r="UCY49" s="993"/>
      <c r="UCZ49" s="993"/>
      <c r="UDA49" s="993"/>
      <c r="UDB49" s="993"/>
      <c r="UDC49" s="993"/>
      <c r="UDD49" s="993"/>
      <c r="UDE49" s="993"/>
      <c r="UDF49" s="993"/>
      <c r="UDG49" s="993"/>
      <c r="UDH49" s="993"/>
      <c r="UDI49" s="993"/>
      <c r="UDJ49" s="993"/>
      <c r="UDK49" s="993"/>
      <c r="UDL49" s="993"/>
      <c r="UDM49" s="993"/>
      <c r="UDN49" s="993"/>
      <c r="UDO49" s="993"/>
      <c r="UDP49" s="993"/>
      <c r="UDQ49" s="993"/>
      <c r="UDR49" s="993"/>
      <c r="UDS49" s="993"/>
      <c r="UDT49" s="993"/>
      <c r="UDU49" s="993"/>
      <c r="UDV49" s="993"/>
      <c r="UDW49" s="993"/>
      <c r="UDX49" s="993"/>
      <c r="UDY49" s="993"/>
      <c r="UDZ49" s="993"/>
      <c r="UEA49" s="993"/>
      <c r="UEB49" s="993"/>
      <c r="UEC49" s="993"/>
      <c r="UED49" s="993"/>
      <c r="UEE49" s="993"/>
      <c r="UEF49" s="993"/>
      <c r="UEG49" s="993"/>
      <c r="UEH49" s="993"/>
      <c r="UEI49" s="993"/>
      <c r="UEJ49" s="993"/>
      <c r="UEK49" s="993"/>
      <c r="UEL49" s="993"/>
      <c r="UEM49" s="993"/>
      <c r="UEN49" s="993"/>
      <c r="UEO49" s="993"/>
      <c r="UEP49" s="993"/>
      <c r="UEQ49" s="993"/>
      <c r="UER49" s="993"/>
      <c r="UES49" s="993"/>
      <c r="UET49" s="993"/>
      <c r="UEU49" s="993"/>
      <c r="UEV49" s="993"/>
      <c r="UEW49" s="993"/>
      <c r="UEX49" s="993"/>
      <c r="UEY49" s="993"/>
      <c r="UEZ49" s="993"/>
      <c r="UFA49" s="993"/>
      <c r="UFB49" s="993"/>
      <c r="UFC49" s="993"/>
      <c r="UFD49" s="993"/>
      <c r="UFE49" s="993"/>
      <c r="UFF49" s="993"/>
      <c r="UFG49" s="993"/>
      <c r="UFH49" s="993"/>
      <c r="UFI49" s="993"/>
      <c r="UFJ49" s="993"/>
      <c r="UFK49" s="993"/>
      <c r="UFL49" s="993"/>
      <c r="UFM49" s="993"/>
      <c r="UFN49" s="993"/>
      <c r="UFO49" s="993"/>
      <c r="UFP49" s="993"/>
      <c r="UFQ49" s="993"/>
      <c r="UFR49" s="993"/>
      <c r="UFS49" s="993"/>
      <c r="UFT49" s="993"/>
      <c r="UFU49" s="993"/>
      <c r="UFV49" s="993"/>
      <c r="UFW49" s="993"/>
      <c r="UFX49" s="993"/>
      <c r="UFY49" s="993"/>
      <c r="UFZ49" s="993"/>
      <c r="UGA49" s="993"/>
      <c r="UGB49" s="993"/>
      <c r="UGC49" s="993"/>
      <c r="UGD49" s="993"/>
      <c r="UGE49" s="993"/>
      <c r="UGF49" s="993"/>
      <c r="UGG49" s="993"/>
      <c r="UGH49" s="993"/>
      <c r="UGI49" s="993"/>
      <c r="UGJ49" s="993"/>
      <c r="UGK49" s="993"/>
      <c r="UGL49" s="993"/>
      <c r="UGM49" s="993"/>
      <c r="UGN49" s="993"/>
      <c r="UGO49" s="993"/>
      <c r="UGP49" s="993"/>
      <c r="UGQ49" s="993"/>
      <c r="UGR49" s="993"/>
      <c r="UGS49" s="993"/>
      <c r="UGT49" s="993"/>
      <c r="UGU49" s="993"/>
      <c r="UGV49" s="993"/>
      <c r="UGW49" s="993"/>
      <c r="UGX49" s="993"/>
      <c r="UGY49" s="993"/>
      <c r="UGZ49" s="993"/>
      <c r="UHA49" s="993"/>
      <c r="UHB49" s="993"/>
      <c r="UHC49" s="993"/>
      <c r="UHD49" s="993"/>
      <c r="UHE49" s="993"/>
      <c r="UHF49" s="993"/>
      <c r="UHG49" s="993"/>
      <c r="UHH49" s="993"/>
      <c r="UHI49" s="993"/>
      <c r="UHJ49" s="993"/>
      <c r="UHK49" s="993"/>
      <c r="UHL49" s="993"/>
      <c r="UHM49" s="993"/>
      <c r="UHN49" s="993"/>
      <c r="UHO49" s="993"/>
      <c r="UHP49" s="993"/>
      <c r="UHQ49" s="993"/>
      <c r="UHR49" s="993"/>
      <c r="UHS49" s="993"/>
      <c r="UHT49" s="993"/>
      <c r="UHU49" s="993"/>
      <c r="UHV49" s="993"/>
      <c r="UHW49" s="993"/>
      <c r="UHX49" s="993"/>
      <c r="UHY49" s="993"/>
      <c r="UHZ49" s="993"/>
      <c r="UIA49" s="993"/>
      <c r="UIB49" s="993"/>
      <c r="UIC49" s="993"/>
      <c r="UID49" s="993"/>
      <c r="UIE49" s="993"/>
      <c r="UIF49" s="993"/>
      <c r="UIG49" s="993"/>
      <c r="UIH49" s="993"/>
      <c r="UII49" s="993"/>
      <c r="UIJ49" s="993"/>
      <c r="UIK49" s="993"/>
      <c r="UIL49" s="993"/>
      <c r="UIM49" s="993"/>
      <c r="UIN49" s="993"/>
      <c r="UIO49" s="993"/>
      <c r="UIP49" s="993"/>
      <c r="UIQ49" s="993"/>
      <c r="UIR49" s="993"/>
      <c r="UIS49" s="993"/>
      <c r="UIT49" s="993"/>
      <c r="UIU49" s="993"/>
      <c r="UIV49" s="993"/>
      <c r="UIW49" s="993"/>
      <c r="UIX49" s="993"/>
      <c r="UIY49" s="993"/>
      <c r="UIZ49" s="993"/>
      <c r="UJA49" s="993"/>
      <c r="UJB49" s="993"/>
      <c r="UJC49" s="993"/>
      <c r="UJD49" s="993"/>
      <c r="UJE49" s="993"/>
      <c r="UJF49" s="993"/>
      <c r="UJG49" s="993"/>
      <c r="UJH49" s="993"/>
      <c r="UJI49" s="993"/>
      <c r="UJJ49" s="993"/>
      <c r="UJK49" s="993"/>
      <c r="UJL49" s="993"/>
      <c r="UJM49" s="993"/>
      <c r="UJN49" s="993"/>
      <c r="UJO49" s="993"/>
      <c r="UJP49" s="993"/>
      <c r="UJQ49" s="993"/>
      <c r="UJR49" s="993"/>
      <c r="UJS49" s="993"/>
      <c r="UJT49" s="993"/>
      <c r="UJU49" s="993"/>
      <c r="UJV49" s="993"/>
      <c r="UJW49" s="993"/>
      <c r="UJX49" s="993"/>
      <c r="UJY49" s="993"/>
      <c r="UJZ49" s="993"/>
      <c r="UKA49" s="993"/>
      <c r="UKB49" s="993"/>
      <c r="UKC49" s="993"/>
      <c r="UKD49" s="993"/>
      <c r="UKE49" s="993"/>
      <c r="UKF49" s="993"/>
      <c r="UKG49" s="993"/>
      <c r="UKH49" s="993"/>
      <c r="UKI49" s="993"/>
      <c r="UKJ49" s="993"/>
      <c r="UKK49" s="993"/>
      <c r="UKL49" s="993"/>
      <c r="UKM49" s="993"/>
      <c r="UKN49" s="993"/>
      <c r="UKO49" s="993"/>
      <c r="UKP49" s="993"/>
      <c r="UKQ49" s="993"/>
      <c r="UKR49" s="993"/>
      <c r="UKS49" s="993"/>
      <c r="UKT49" s="993"/>
      <c r="UKU49" s="993"/>
      <c r="UKV49" s="993"/>
      <c r="UKW49" s="993"/>
      <c r="UKX49" s="993"/>
      <c r="UKY49" s="993"/>
      <c r="UKZ49" s="993"/>
      <c r="ULA49" s="993"/>
      <c r="ULB49" s="993"/>
      <c r="ULC49" s="993"/>
      <c r="ULD49" s="993"/>
      <c r="ULE49" s="993"/>
      <c r="ULF49" s="993"/>
      <c r="ULG49" s="993"/>
      <c r="ULH49" s="993"/>
      <c r="ULI49" s="993"/>
      <c r="ULJ49" s="993"/>
      <c r="ULK49" s="993"/>
      <c r="ULL49" s="993"/>
      <c r="ULM49" s="993"/>
      <c r="ULN49" s="993"/>
      <c r="ULO49" s="993"/>
      <c r="ULP49" s="993"/>
      <c r="ULQ49" s="993"/>
      <c r="ULR49" s="993"/>
      <c r="ULS49" s="993"/>
      <c r="ULT49" s="993"/>
      <c r="ULU49" s="993"/>
      <c r="ULV49" s="993"/>
      <c r="ULW49" s="993"/>
      <c r="ULX49" s="993"/>
      <c r="ULY49" s="993"/>
      <c r="ULZ49" s="993"/>
      <c r="UMA49" s="993"/>
      <c r="UMB49" s="993"/>
      <c r="UMC49" s="993"/>
      <c r="UMD49" s="993"/>
      <c r="UME49" s="993"/>
      <c r="UMF49" s="993"/>
      <c r="UMG49" s="993"/>
      <c r="UMH49" s="993"/>
      <c r="UMI49" s="993"/>
      <c r="UMJ49" s="993"/>
      <c r="UMK49" s="993"/>
      <c r="UML49" s="993"/>
      <c r="UMM49" s="993"/>
      <c r="UMN49" s="993"/>
      <c r="UMO49" s="993"/>
      <c r="UMP49" s="993"/>
      <c r="UMQ49" s="993"/>
      <c r="UMR49" s="993"/>
      <c r="UMS49" s="993"/>
      <c r="UMT49" s="993"/>
      <c r="UMU49" s="993"/>
      <c r="UMV49" s="993"/>
      <c r="UMW49" s="993"/>
      <c r="UMX49" s="993"/>
      <c r="UMY49" s="993"/>
      <c r="UMZ49" s="993"/>
      <c r="UNA49" s="993"/>
      <c r="UNB49" s="993"/>
      <c r="UNC49" s="993"/>
      <c r="UND49" s="993"/>
      <c r="UNE49" s="993"/>
      <c r="UNF49" s="993"/>
      <c r="UNG49" s="993"/>
      <c r="UNH49" s="993"/>
      <c r="UNI49" s="993"/>
      <c r="UNJ49" s="993"/>
      <c r="UNK49" s="993"/>
      <c r="UNL49" s="993"/>
      <c r="UNM49" s="993"/>
      <c r="UNN49" s="993"/>
      <c r="UNO49" s="993"/>
      <c r="UNP49" s="993"/>
      <c r="UNQ49" s="993"/>
      <c r="UNR49" s="993"/>
      <c r="UNS49" s="993"/>
      <c r="UNT49" s="993"/>
      <c r="UNU49" s="993"/>
      <c r="UNV49" s="993"/>
      <c r="UNW49" s="993"/>
      <c r="UNX49" s="993"/>
      <c r="UNY49" s="993"/>
      <c r="UNZ49" s="993"/>
      <c r="UOA49" s="993"/>
      <c r="UOB49" s="993"/>
      <c r="UOC49" s="993"/>
      <c r="UOD49" s="993"/>
      <c r="UOE49" s="993"/>
      <c r="UOF49" s="993"/>
      <c r="UOG49" s="993"/>
      <c r="UOH49" s="993"/>
      <c r="UOI49" s="993"/>
      <c r="UOJ49" s="993"/>
      <c r="UOK49" s="993"/>
      <c r="UOL49" s="993"/>
      <c r="UOM49" s="993"/>
      <c r="UON49" s="993"/>
      <c r="UOO49" s="993"/>
      <c r="UOP49" s="993"/>
      <c r="UOQ49" s="993"/>
      <c r="UOR49" s="993"/>
      <c r="UOS49" s="993"/>
      <c r="UOT49" s="993"/>
      <c r="UOU49" s="993"/>
      <c r="UOV49" s="993"/>
      <c r="UOW49" s="993"/>
      <c r="UOX49" s="993"/>
      <c r="UOY49" s="993"/>
      <c r="UOZ49" s="993"/>
      <c r="UPA49" s="993"/>
      <c r="UPB49" s="993"/>
      <c r="UPC49" s="993"/>
      <c r="UPD49" s="993"/>
      <c r="UPE49" s="993"/>
      <c r="UPF49" s="993"/>
      <c r="UPG49" s="993"/>
      <c r="UPH49" s="993"/>
      <c r="UPI49" s="993"/>
      <c r="UPJ49" s="993"/>
      <c r="UPK49" s="993"/>
      <c r="UPL49" s="993"/>
      <c r="UPM49" s="993"/>
      <c r="UPN49" s="993"/>
      <c r="UPO49" s="993"/>
      <c r="UPP49" s="993"/>
      <c r="UPQ49" s="993"/>
      <c r="UPR49" s="993"/>
      <c r="UPS49" s="993"/>
      <c r="UPT49" s="993"/>
      <c r="UPU49" s="993"/>
      <c r="UPV49" s="993"/>
      <c r="UPW49" s="993"/>
      <c r="UPX49" s="993"/>
      <c r="UPY49" s="993"/>
      <c r="UPZ49" s="993"/>
      <c r="UQA49" s="993"/>
      <c r="UQB49" s="993"/>
      <c r="UQC49" s="993"/>
      <c r="UQD49" s="993"/>
      <c r="UQE49" s="993"/>
      <c r="UQF49" s="993"/>
      <c r="UQG49" s="993"/>
      <c r="UQH49" s="993"/>
      <c r="UQI49" s="993"/>
      <c r="UQJ49" s="993"/>
      <c r="UQK49" s="993"/>
      <c r="UQL49" s="993"/>
      <c r="UQM49" s="993"/>
      <c r="UQN49" s="993"/>
      <c r="UQO49" s="993"/>
      <c r="UQP49" s="993"/>
      <c r="UQQ49" s="993"/>
      <c r="UQR49" s="993"/>
      <c r="UQS49" s="993"/>
      <c r="UQT49" s="993"/>
      <c r="UQU49" s="993"/>
      <c r="UQV49" s="993"/>
      <c r="UQW49" s="993"/>
      <c r="UQX49" s="993"/>
      <c r="UQY49" s="993"/>
      <c r="UQZ49" s="993"/>
      <c r="URA49" s="993"/>
      <c r="URB49" s="993"/>
      <c r="URC49" s="993"/>
      <c r="URD49" s="993"/>
      <c r="URE49" s="993"/>
      <c r="URF49" s="993"/>
      <c r="URG49" s="993"/>
      <c r="URH49" s="993"/>
      <c r="URI49" s="993"/>
      <c r="URJ49" s="993"/>
      <c r="URK49" s="993"/>
      <c r="URL49" s="993"/>
      <c r="URM49" s="993"/>
      <c r="URN49" s="993"/>
      <c r="URO49" s="993"/>
      <c r="URP49" s="993"/>
      <c r="URQ49" s="993"/>
      <c r="URR49" s="993"/>
      <c r="URS49" s="993"/>
      <c r="URT49" s="993"/>
      <c r="URU49" s="993"/>
      <c r="URV49" s="993"/>
      <c r="URW49" s="993"/>
      <c r="URX49" s="993"/>
      <c r="URY49" s="993"/>
      <c r="URZ49" s="993"/>
      <c r="USA49" s="993"/>
      <c r="USB49" s="993"/>
      <c r="USC49" s="993"/>
      <c r="USD49" s="993"/>
      <c r="USE49" s="993"/>
      <c r="USF49" s="993"/>
      <c r="USG49" s="993"/>
      <c r="USH49" s="993"/>
      <c r="USI49" s="993"/>
      <c r="USJ49" s="993"/>
      <c r="USK49" s="993"/>
      <c r="USL49" s="993"/>
      <c r="USM49" s="993"/>
      <c r="USN49" s="993"/>
      <c r="USO49" s="993"/>
      <c r="USP49" s="993"/>
      <c r="USQ49" s="993"/>
      <c r="USR49" s="993"/>
      <c r="USS49" s="993"/>
      <c r="UST49" s="993"/>
      <c r="USU49" s="993"/>
      <c r="USV49" s="993"/>
      <c r="USW49" s="993"/>
      <c r="USX49" s="993"/>
      <c r="USY49" s="993"/>
      <c r="USZ49" s="993"/>
      <c r="UTA49" s="993"/>
      <c r="UTB49" s="993"/>
      <c r="UTC49" s="993"/>
      <c r="UTD49" s="993"/>
      <c r="UTE49" s="993"/>
      <c r="UTF49" s="993"/>
      <c r="UTG49" s="993"/>
      <c r="UTH49" s="993"/>
      <c r="UTI49" s="993"/>
      <c r="UTJ49" s="993"/>
      <c r="UTK49" s="993"/>
      <c r="UTL49" s="993"/>
      <c r="UTM49" s="993"/>
      <c r="UTN49" s="993"/>
      <c r="UTO49" s="993"/>
      <c r="UTP49" s="993"/>
      <c r="UTQ49" s="993"/>
      <c r="UTR49" s="993"/>
      <c r="UTS49" s="993"/>
      <c r="UTT49" s="993"/>
      <c r="UTU49" s="993"/>
      <c r="UTV49" s="993"/>
      <c r="UTW49" s="993"/>
      <c r="UTX49" s="993"/>
      <c r="UTY49" s="993"/>
      <c r="UTZ49" s="993"/>
      <c r="UUA49" s="993"/>
      <c r="UUB49" s="993"/>
      <c r="UUC49" s="993"/>
      <c r="UUD49" s="993"/>
      <c r="UUE49" s="993"/>
      <c r="UUF49" s="993"/>
      <c r="UUG49" s="993"/>
      <c r="UUH49" s="993"/>
      <c r="UUI49" s="993"/>
      <c r="UUJ49" s="993"/>
      <c r="UUK49" s="993"/>
      <c r="UUL49" s="993"/>
      <c r="UUM49" s="993"/>
      <c r="UUN49" s="993"/>
      <c r="UUO49" s="993"/>
      <c r="UUP49" s="993"/>
      <c r="UUQ49" s="993"/>
      <c r="UUR49" s="993"/>
      <c r="UUS49" s="993"/>
      <c r="UUT49" s="993"/>
      <c r="UUU49" s="993"/>
      <c r="UUV49" s="993"/>
      <c r="UUW49" s="993"/>
      <c r="UUX49" s="993"/>
      <c r="UUY49" s="993"/>
      <c r="UUZ49" s="993"/>
      <c r="UVA49" s="993"/>
      <c r="UVB49" s="993"/>
      <c r="UVC49" s="993"/>
      <c r="UVD49" s="993"/>
      <c r="UVE49" s="993"/>
      <c r="UVF49" s="993"/>
      <c r="UVG49" s="993"/>
      <c r="UVH49" s="993"/>
      <c r="UVI49" s="993"/>
      <c r="UVJ49" s="993"/>
      <c r="UVK49" s="993"/>
      <c r="UVL49" s="993"/>
      <c r="UVM49" s="993"/>
      <c r="UVN49" s="993"/>
      <c r="UVO49" s="993"/>
      <c r="UVP49" s="993"/>
      <c r="UVQ49" s="993"/>
      <c r="UVR49" s="993"/>
      <c r="UVS49" s="993"/>
      <c r="UVT49" s="993"/>
      <c r="UVU49" s="993"/>
      <c r="UVV49" s="993"/>
      <c r="UVW49" s="993"/>
      <c r="UVX49" s="993"/>
      <c r="UVY49" s="993"/>
      <c r="UVZ49" s="993"/>
      <c r="UWA49" s="993"/>
      <c r="UWB49" s="993"/>
      <c r="UWC49" s="993"/>
      <c r="UWD49" s="993"/>
      <c r="UWE49" s="993"/>
      <c r="UWF49" s="993"/>
      <c r="UWG49" s="993"/>
      <c r="UWH49" s="993"/>
      <c r="UWI49" s="993"/>
      <c r="UWJ49" s="993"/>
      <c r="UWK49" s="993"/>
      <c r="UWL49" s="993"/>
      <c r="UWM49" s="993"/>
      <c r="UWN49" s="993"/>
      <c r="UWO49" s="993"/>
      <c r="UWP49" s="993"/>
      <c r="UWQ49" s="993"/>
      <c r="UWR49" s="993"/>
      <c r="UWS49" s="993"/>
      <c r="UWT49" s="993"/>
      <c r="UWU49" s="993"/>
      <c r="UWV49" s="993"/>
      <c r="UWW49" s="993"/>
      <c r="UWX49" s="993"/>
      <c r="UWY49" s="993"/>
      <c r="UWZ49" s="993"/>
      <c r="UXA49" s="993"/>
      <c r="UXB49" s="993"/>
      <c r="UXC49" s="993"/>
      <c r="UXD49" s="993"/>
      <c r="UXE49" s="993"/>
      <c r="UXF49" s="993"/>
      <c r="UXG49" s="993"/>
      <c r="UXH49" s="993"/>
      <c r="UXI49" s="993"/>
      <c r="UXJ49" s="993"/>
      <c r="UXK49" s="993"/>
      <c r="UXL49" s="993"/>
      <c r="UXM49" s="993"/>
      <c r="UXN49" s="993"/>
      <c r="UXO49" s="993"/>
      <c r="UXP49" s="993"/>
      <c r="UXQ49" s="993"/>
      <c r="UXR49" s="993"/>
      <c r="UXS49" s="993"/>
      <c r="UXT49" s="993"/>
      <c r="UXU49" s="993"/>
      <c r="UXV49" s="993"/>
      <c r="UXW49" s="993"/>
      <c r="UXX49" s="993"/>
      <c r="UXY49" s="993"/>
      <c r="UXZ49" s="993"/>
      <c r="UYA49" s="993"/>
      <c r="UYB49" s="993"/>
      <c r="UYC49" s="993"/>
      <c r="UYD49" s="993"/>
      <c r="UYE49" s="993"/>
      <c r="UYF49" s="993"/>
      <c r="UYG49" s="993"/>
      <c r="UYH49" s="993"/>
      <c r="UYI49" s="993"/>
      <c r="UYJ49" s="993"/>
      <c r="UYK49" s="993"/>
      <c r="UYL49" s="993"/>
      <c r="UYM49" s="993"/>
      <c r="UYN49" s="993"/>
      <c r="UYO49" s="993"/>
      <c r="UYP49" s="993"/>
      <c r="UYQ49" s="993"/>
      <c r="UYR49" s="993"/>
      <c r="UYS49" s="993"/>
      <c r="UYT49" s="993"/>
      <c r="UYU49" s="993"/>
      <c r="UYV49" s="993"/>
      <c r="UYW49" s="993"/>
      <c r="UYX49" s="993"/>
      <c r="UYY49" s="993"/>
      <c r="UYZ49" s="993"/>
      <c r="UZA49" s="993"/>
      <c r="UZB49" s="993"/>
      <c r="UZC49" s="993"/>
      <c r="UZD49" s="993"/>
      <c r="UZE49" s="993"/>
      <c r="UZF49" s="993"/>
      <c r="UZG49" s="993"/>
      <c r="UZH49" s="993"/>
      <c r="UZI49" s="993"/>
      <c r="UZJ49" s="993"/>
      <c r="UZK49" s="993"/>
      <c r="UZL49" s="993"/>
      <c r="UZM49" s="993"/>
      <c r="UZN49" s="993"/>
      <c r="UZO49" s="993"/>
      <c r="UZP49" s="993"/>
      <c r="UZQ49" s="993"/>
      <c r="UZR49" s="993"/>
      <c r="UZS49" s="993"/>
      <c r="UZT49" s="993"/>
      <c r="UZU49" s="993"/>
      <c r="UZV49" s="993"/>
      <c r="UZW49" s="993"/>
      <c r="UZX49" s="993"/>
      <c r="UZY49" s="993"/>
      <c r="UZZ49" s="993"/>
      <c r="VAA49" s="993"/>
      <c r="VAB49" s="993"/>
      <c r="VAC49" s="993"/>
      <c r="VAD49" s="993"/>
      <c r="VAE49" s="993"/>
      <c r="VAF49" s="993"/>
      <c r="VAG49" s="993"/>
      <c r="VAH49" s="993"/>
      <c r="VAI49" s="993"/>
      <c r="VAJ49" s="993"/>
      <c r="VAK49" s="993"/>
      <c r="VAL49" s="993"/>
      <c r="VAM49" s="993"/>
      <c r="VAN49" s="993"/>
      <c r="VAO49" s="993"/>
      <c r="VAP49" s="993"/>
      <c r="VAQ49" s="993"/>
      <c r="VAR49" s="993"/>
      <c r="VAS49" s="993"/>
      <c r="VAT49" s="993"/>
      <c r="VAU49" s="993"/>
      <c r="VAV49" s="993"/>
      <c r="VAW49" s="993"/>
      <c r="VAX49" s="993"/>
      <c r="VAY49" s="993"/>
      <c r="VAZ49" s="993"/>
      <c r="VBA49" s="993"/>
      <c r="VBB49" s="993"/>
      <c r="VBC49" s="993"/>
      <c r="VBD49" s="993"/>
      <c r="VBE49" s="993"/>
      <c r="VBF49" s="993"/>
      <c r="VBG49" s="993"/>
      <c r="VBH49" s="993"/>
      <c r="VBI49" s="993"/>
      <c r="VBJ49" s="993"/>
      <c r="VBK49" s="993"/>
      <c r="VBL49" s="993"/>
      <c r="VBM49" s="993"/>
      <c r="VBN49" s="993"/>
      <c r="VBO49" s="993"/>
      <c r="VBP49" s="993"/>
      <c r="VBQ49" s="993"/>
      <c r="VBR49" s="993"/>
      <c r="VBS49" s="993"/>
      <c r="VBT49" s="993"/>
      <c r="VBU49" s="993"/>
      <c r="VBV49" s="993"/>
      <c r="VBW49" s="993"/>
      <c r="VBX49" s="993"/>
      <c r="VBY49" s="993"/>
      <c r="VBZ49" s="993"/>
      <c r="VCA49" s="993"/>
      <c r="VCB49" s="993"/>
      <c r="VCC49" s="993"/>
      <c r="VCD49" s="993"/>
      <c r="VCE49" s="993"/>
      <c r="VCF49" s="993"/>
      <c r="VCG49" s="993"/>
      <c r="VCH49" s="993"/>
      <c r="VCI49" s="993"/>
      <c r="VCJ49" s="993"/>
      <c r="VCK49" s="993"/>
      <c r="VCL49" s="993"/>
      <c r="VCM49" s="993"/>
      <c r="VCN49" s="993"/>
      <c r="VCO49" s="993"/>
      <c r="VCP49" s="993"/>
      <c r="VCQ49" s="993"/>
      <c r="VCR49" s="993"/>
      <c r="VCS49" s="993"/>
      <c r="VCT49" s="993"/>
      <c r="VCU49" s="993"/>
      <c r="VCV49" s="993"/>
      <c r="VCW49" s="993"/>
      <c r="VCX49" s="993"/>
      <c r="VCY49" s="993"/>
      <c r="VCZ49" s="993"/>
      <c r="VDA49" s="993"/>
      <c r="VDB49" s="993"/>
      <c r="VDC49" s="993"/>
      <c r="VDD49" s="993"/>
      <c r="VDE49" s="993"/>
      <c r="VDF49" s="993"/>
      <c r="VDG49" s="993"/>
      <c r="VDH49" s="993"/>
      <c r="VDI49" s="993"/>
      <c r="VDJ49" s="993"/>
      <c r="VDK49" s="993"/>
      <c r="VDL49" s="993"/>
      <c r="VDM49" s="993"/>
      <c r="VDN49" s="993"/>
      <c r="VDO49" s="993"/>
      <c r="VDP49" s="993"/>
      <c r="VDQ49" s="993"/>
      <c r="VDR49" s="993"/>
      <c r="VDS49" s="993"/>
      <c r="VDT49" s="993"/>
      <c r="VDU49" s="993"/>
      <c r="VDV49" s="993"/>
      <c r="VDW49" s="993"/>
      <c r="VDX49" s="993"/>
      <c r="VDY49" s="993"/>
      <c r="VDZ49" s="993"/>
      <c r="VEA49" s="993"/>
      <c r="VEB49" s="993"/>
      <c r="VEC49" s="993"/>
      <c r="VED49" s="993"/>
      <c r="VEE49" s="993"/>
      <c r="VEF49" s="993"/>
      <c r="VEG49" s="993"/>
      <c r="VEH49" s="993"/>
      <c r="VEI49" s="993"/>
      <c r="VEJ49" s="993"/>
      <c r="VEK49" s="993"/>
      <c r="VEL49" s="993"/>
      <c r="VEM49" s="993"/>
      <c r="VEN49" s="993"/>
      <c r="VEO49" s="993"/>
      <c r="VEP49" s="993"/>
      <c r="VEQ49" s="993"/>
      <c r="VER49" s="993"/>
      <c r="VES49" s="993"/>
      <c r="VET49" s="993"/>
      <c r="VEU49" s="993"/>
      <c r="VEV49" s="993"/>
      <c r="VEW49" s="993"/>
      <c r="VEX49" s="993"/>
      <c r="VEY49" s="993"/>
      <c r="VEZ49" s="993"/>
      <c r="VFA49" s="993"/>
      <c r="VFB49" s="993"/>
      <c r="VFC49" s="993"/>
      <c r="VFD49" s="993"/>
      <c r="VFE49" s="993"/>
      <c r="VFF49" s="993"/>
      <c r="VFG49" s="993"/>
      <c r="VFH49" s="993"/>
      <c r="VFI49" s="993"/>
      <c r="VFJ49" s="993"/>
      <c r="VFK49" s="993"/>
      <c r="VFL49" s="993"/>
      <c r="VFM49" s="993"/>
      <c r="VFN49" s="993"/>
      <c r="VFO49" s="993"/>
      <c r="VFP49" s="993"/>
      <c r="VFQ49" s="993"/>
      <c r="VFR49" s="993"/>
      <c r="VFS49" s="993"/>
      <c r="VFT49" s="993"/>
      <c r="VFU49" s="993"/>
      <c r="VFV49" s="993"/>
      <c r="VFW49" s="993"/>
      <c r="VFX49" s="993"/>
      <c r="VFY49" s="993"/>
      <c r="VFZ49" s="993"/>
      <c r="VGA49" s="993"/>
      <c r="VGB49" s="993"/>
      <c r="VGC49" s="993"/>
      <c r="VGD49" s="993"/>
      <c r="VGE49" s="993"/>
      <c r="VGF49" s="993"/>
      <c r="VGG49" s="993"/>
      <c r="VGH49" s="993"/>
      <c r="VGI49" s="993"/>
      <c r="VGJ49" s="993"/>
      <c r="VGK49" s="993"/>
      <c r="VGL49" s="993"/>
      <c r="VGM49" s="993"/>
      <c r="VGN49" s="993"/>
      <c r="VGO49" s="993"/>
      <c r="VGP49" s="993"/>
      <c r="VGQ49" s="993"/>
      <c r="VGR49" s="993"/>
      <c r="VGS49" s="993"/>
      <c r="VGT49" s="993"/>
      <c r="VGU49" s="993"/>
      <c r="VGV49" s="993"/>
      <c r="VGW49" s="993"/>
      <c r="VGX49" s="993"/>
      <c r="VGY49" s="993"/>
      <c r="VGZ49" s="993"/>
      <c r="VHA49" s="993"/>
      <c r="VHB49" s="993"/>
      <c r="VHC49" s="993"/>
      <c r="VHD49" s="993"/>
      <c r="VHE49" s="993"/>
      <c r="VHF49" s="993"/>
      <c r="VHG49" s="993"/>
      <c r="VHH49" s="993"/>
      <c r="VHI49" s="993"/>
      <c r="VHJ49" s="993"/>
      <c r="VHK49" s="993"/>
      <c r="VHL49" s="993"/>
      <c r="VHM49" s="993"/>
      <c r="VHN49" s="993"/>
      <c r="VHO49" s="993"/>
      <c r="VHP49" s="993"/>
      <c r="VHQ49" s="993"/>
      <c r="VHR49" s="993"/>
      <c r="VHS49" s="993"/>
      <c r="VHT49" s="993"/>
      <c r="VHU49" s="993"/>
      <c r="VHV49" s="993"/>
      <c r="VHW49" s="993"/>
      <c r="VHX49" s="993"/>
      <c r="VHY49" s="993"/>
      <c r="VHZ49" s="993"/>
      <c r="VIA49" s="993"/>
      <c r="VIB49" s="993"/>
      <c r="VIC49" s="993"/>
      <c r="VID49" s="993"/>
      <c r="VIE49" s="993"/>
      <c r="VIF49" s="993"/>
      <c r="VIG49" s="993"/>
      <c r="VIH49" s="993"/>
      <c r="VII49" s="993"/>
      <c r="VIJ49" s="993"/>
      <c r="VIK49" s="993"/>
      <c r="VIL49" s="993"/>
      <c r="VIM49" s="993"/>
      <c r="VIN49" s="993"/>
      <c r="VIO49" s="993"/>
      <c r="VIP49" s="993"/>
      <c r="VIQ49" s="993"/>
      <c r="VIR49" s="993"/>
      <c r="VIS49" s="993"/>
      <c r="VIT49" s="993"/>
      <c r="VIU49" s="993"/>
      <c r="VIV49" s="993"/>
      <c r="VIW49" s="993"/>
      <c r="VIX49" s="993"/>
      <c r="VIY49" s="993"/>
      <c r="VIZ49" s="993"/>
      <c r="VJA49" s="993"/>
      <c r="VJB49" s="993"/>
      <c r="VJC49" s="993"/>
      <c r="VJD49" s="993"/>
      <c r="VJE49" s="993"/>
      <c r="VJF49" s="993"/>
      <c r="VJG49" s="993"/>
      <c r="VJH49" s="993"/>
      <c r="VJI49" s="993"/>
      <c r="VJJ49" s="993"/>
      <c r="VJK49" s="993"/>
      <c r="VJL49" s="993"/>
      <c r="VJM49" s="993"/>
      <c r="VJN49" s="993"/>
      <c r="VJO49" s="993"/>
      <c r="VJP49" s="993"/>
      <c r="VJQ49" s="993"/>
      <c r="VJR49" s="993"/>
      <c r="VJS49" s="993"/>
      <c r="VJT49" s="993"/>
      <c r="VJU49" s="993"/>
      <c r="VJV49" s="993"/>
      <c r="VJW49" s="993"/>
      <c r="VJX49" s="993"/>
      <c r="VJY49" s="993"/>
      <c r="VJZ49" s="993"/>
      <c r="VKA49" s="993"/>
      <c r="VKB49" s="993"/>
      <c r="VKC49" s="993"/>
      <c r="VKD49" s="993"/>
      <c r="VKE49" s="993"/>
      <c r="VKF49" s="993"/>
      <c r="VKG49" s="993"/>
      <c r="VKH49" s="993"/>
      <c r="VKI49" s="993"/>
      <c r="VKJ49" s="993"/>
      <c r="VKK49" s="993"/>
      <c r="VKL49" s="993"/>
      <c r="VKM49" s="993"/>
      <c r="VKN49" s="993"/>
      <c r="VKO49" s="993"/>
      <c r="VKP49" s="993"/>
      <c r="VKQ49" s="993"/>
      <c r="VKR49" s="993"/>
      <c r="VKS49" s="993"/>
      <c r="VKT49" s="993"/>
      <c r="VKU49" s="993"/>
      <c r="VKV49" s="993"/>
      <c r="VKW49" s="993"/>
      <c r="VKX49" s="993"/>
      <c r="VKY49" s="993"/>
      <c r="VKZ49" s="993"/>
      <c r="VLA49" s="993"/>
      <c r="VLB49" s="993"/>
      <c r="VLC49" s="993"/>
      <c r="VLD49" s="993"/>
      <c r="VLE49" s="993"/>
      <c r="VLF49" s="993"/>
      <c r="VLG49" s="993"/>
      <c r="VLH49" s="993"/>
      <c r="VLI49" s="993"/>
      <c r="VLJ49" s="993"/>
      <c r="VLK49" s="993"/>
      <c r="VLL49" s="993"/>
      <c r="VLM49" s="993"/>
      <c r="VLN49" s="993"/>
      <c r="VLO49" s="993"/>
      <c r="VLP49" s="993"/>
      <c r="VLQ49" s="993"/>
      <c r="VLR49" s="993"/>
      <c r="VLS49" s="993"/>
      <c r="VLT49" s="993"/>
      <c r="VLU49" s="993"/>
      <c r="VLV49" s="993"/>
      <c r="VLW49" s="993"/>
      <c r="VLX49" s="993"/>
      <c r="VLY49" s="993"/>
      <c r="VLZ49" s="993"/>
      <c r="VMA49" s="993"/>
      <c r="VMB49" s="993"/>
      <c r="VMC49" s="993"/>
      <c r="VMD49" s="993"/>
      <c r="VME49" s="993"/>
      <c r="VMF49" s="993"/>
      <c r="VMG49" s="993"/>
      <c r="VMH49" s="993"/>
      <c r="VMI49" s="993"/>
      <c r="VMJ49" s="993"/>
      <c r="VMK49" s="993"/>
      <c r="VML49" s="993"/>
      <c r="VMM49" s="993"/>
      <c r="VMN49" s="993"/>
      <c r="VMO49" s="993"/>
      <c r="VMP49" s="993"/>
      <c r="VMQ49" s="993"/>
      <c r="VMR49" s="993"/>
      <c r="VMS49" s="993"/>
      <c r="VMT49" s="993"/>
      <c r="VMU49" s="993"/>
      <c r="VMV49" s="993"/>
      <c r="VMW49" s="993"/>
      <c r="VMX49" s="993"/>
      <c r="VMY49" s="993"/>
      <c r="VMZ49" s="993"/>
      <c r="VNA49" s="993"/>
      <c r="VNB49" s="993"/>
      <c r="VNC49" s="993"/>
      <c r="VND49" s="993"/>
      <c r="VNE49" s="993"/>
      <c r="VNF49" s="993"/>
      <c r="VNG49" s="993"/>
      <c r="VNH49" s="993"/>
      <c r="VNI49" s="993"/>
      <c r="VNJ49" s="993"/>
      <c r="VNK49" s="993"/>
      <c r="VNL49" s="993"/>
      <c r="VNM49" s="993"/>
      <c r="VNN49" s="993"/>
      <c r="VNO49" s="993"/>
      <c r="VNP49" s="993"/>
      <c r="VNQ49" s="993"/>
      <c r="VNR49" s="993"/>
      <c r="VNS49" s="993"/>
      <c r="VNT49" s="993"/>
      <c r="VNU49" s="993"/>
      <c r="VNV49" s="993"/>
      <c r="VNW49" s="993"/>
      <c r="VNX49" s="993"/>
      <c r="VNY49" s="993"/>
      <c r="VNZ49" s="993"/>
      <c r="VOA49" s="993"/>
      <c r="VOB49" s="993"/>
      <c r="VOC49" s="993"/>
      <c r="VOD49" s="993"/>
      <c r="VOE49" s="993"/>
      <c r="VOF49" s="993"/>
      <c r="VOG49" s="993"/>
      <c r="VOH49" s="993"/>
      <c r="VOI49" s="993"/>
      <c r="VOJ49" s="993"/>
      <c r="VOK49" s="993"/>
      <c r="VOL49" s="993"/>
      <c r="VOM49" s="993"/>
      <c r="VON49" s="993"/>
      <c r="VOO49" s="993"/>
      <c r="VOP49" s="993"/>
      <c r="VOQ49" s="993"/>
      <c r="VOR49" s="993"/>
      <c r="VOS49" s="993"/>
      <c r="VOT49" s="993"/>
      <c r="VOU49" s="993"/>
      <c r="VOV49" s="993"/>
      <c r="VOW49" s="993"/>
      <c r="VOX49" s="993"/>
      <c r="VOY49" s="993"/>
      <c r="VOZ49" s="993"/>
      <c r="VPA49" s="993"/>
      <c r="VPB49" s="993"/>
      <c r="VPC49" s="993"/>
      <c r="VPD49" s="993"/>
      <c r="VPE49" s="993"/>
      <c r="VPF49" s="993"/>
      <c r="VPG49" s="993"/>
      <c r="VPH49" s="993"/>
      <c r="VPI49" s="993"/>
      <c r="VPJ49" s="993"/>
      <c r="VPK49" s="993"/>
      <c r="VPL49" s="993"/>
      <c r="VPM49" s="993"/>
      <c r="VPN49" s="993"/>
      <c r="VPO49" s="993"/>
      <c r="VPP49" s="993"/>
      <c r="VPQ49" s="993"/>
      <c r="VPR49" s="993"/>
      <c r="VPS49" s="993"/>
      <c r="VPT49" s="993"/>
      <c r="VPU49" s="993"/>
      <c r="VPV49" s="993"/>
      <c r="VPW49" s="993"/>
      <c r="VPX49" s="993"/>
      <c r="VPY49" s="993"/>
      <c r="VPZ49" s="993"/>
      <c r="VQA49" s="993"/>
      <c r="VQB49" s="993"/>
      <c r="VQC49" s="993"/>
      <c r="VQD49" s="993"/>
      <c r="VQE49" s="993"/>
      <c r="VQF49" s="993"/>
      <c r="VQG49" s="993"/>
      <c r="VQH49" s="993"/>
      <c r="VQI49" s="993"/>
      <c r="VQJ49" s="993"/>
      <c r="VQK49" s="993"/>
      <c r="VQL49" s="993"/>
      <c r="VQM49" s="993"/>
      <c r="VQN49" s="993"/>
      <c r="VQO49" s="993"/>
      <c r="VQP49" s="993"/>
      <c r="VQQ49" s="993"/>
      <c r="VQR49" s="993"/>
      <c r="VQS49" s="993"/>
      <c r="VQT49" s="993"/>
      <c r="VQU49" s="993"/>
      <c r="VQV49" s="993"/>
      <c r="VQW49" s="993"/>
      <c r="VQX49" s="993"/>
      <c r="VQY49" s="993"/>
      <c r="VQZ49" s="993"/>
      <c r="VRA49" s="993"/>
      <c r="VRB49" s="993"/>
      <c r="VRC49" s="993"/>
      <c r="VRD49" s="993"/>
      <c r="VRE49" s="993"/>
      <c r="VRF49" s="993"/>
      <c r="VRG49" s="993"/>
      <c r="VRH49" s="993"/>
      <c r="VRI49" s="993"/>
      <c r="VRJ49" s="993"/>
      <c r="VRK49" s="993"/>
      <c r="VRL49" s="993"/>
      <c r="VRM49" s="993"/>
      <c r="VRN49" s="993"/>
      <c r="VRO49" s="993"/>
      <c r="VRP49" s="993"/>
      <c r="VRQ49" s="993"/>
      <c r="VRR49" s="993"/>
      <c r="VRS49" s="993"/>
      <c r="VRT49" s="993"/>
      <c r="VRU49" s="993"/>
      <c r="VRV49" s="993"/>
      <c r="VRW49" s="993"/>
      <c r="VRX49" s="993"/>
      <c r="VRY49" s="993"/>
      <c r="VRZ49" s="993"/>
      <c r="VSA49" s="993"/>
      <c r="VSB49" s="993"/>
      <c r="VSC49" s="993"/>
      <c r="VSD49" s="993"/>
      <c r="VSE49" s="993"/>
      <c r="VSF49" s="993"/>
      <c r="VSG49" s="993"/>
      <c r="VSH49" s="993"/>
      <c r="VSI49" s="993"/>
      <c r="VSJ49" s="993"/>
      <c r="VSK49" s="993"/>
      <c r="VSL49" s="993"/>
      <c r="VSM49" s="993"/>
      <c r="VSN49" s="993"/>
      <c r="VSO49" s="993"/>
      <c r="VSP49" s="993"/>
      <c r="VSQ49" s="993"/>
      <c r="VSR49" s="993"/>
      <c r="VSS49" s="993"/>
      <c r="VST49" s="993"/>
      <c r="VSU49" s="993"/>
      <c r="VSV49" s="993"/>
      <c r="VSW49" s="993"/>
      <c r="VSX49" s="993"/>
      <c r="VSY49" s="993"/>
      <c r="VSZ49" s="993"/>
      <c r="VTA49" s="993"/>
      <c r="VTB49" s="993"/>
      <c r="VTC49" s="993"/>
      <c r="VTD49" s="993"/>
      <c r="VTE49" s="993"/>
      <c r="VTF49" s="993"/>
      <c r="VTG49" s="993"/>
      <c r="VTH49" s="993"/>
      <c r="VTI49" s="993"/>
      <c r="VTJ49" s="993"/>
      <c r="VTK49" s="993"/>
      <c r="VTL49" s="993"/>
      <c r="VTM49" s="993"/>
      <c r="VTN49" s="993"/>
      <c r="VTO49" s="993"/>
      <c r="VTP49" s="993"/>
      <c r="VTQ49" s="993"/>
      <c r="VTR49" s="993"/>
      <c r="VTS49" s="993"/>
      <c r="VTT49" s="993"/>
      <c r="VTU49" s="993"/>
      <c r="VTV49" s="993"/>
      <c r="VTW49" s="993"/>
      <c r="VTX49" s="993"/>
      <c r="VTY49" s="993"/>
      <c r="VTZ49" s="993"/>
      <c r="VUA49" s="993"/>
      <c r="VUB49" s="993"/>
      <c r="VUC49" s="993"/>
      <c r="VUD49" s="993"/>
      <c r="VUE49" s="993"/>
      <c r="VUF49" s="993"/>
      <c r="VUG49" s="993"/>
      <c r="VUH49" s="993"/>
      <c r="VUI49" s="993"/>
      <c r="VUJ49" s="993"/>
      <c r="VUK49" s="993"/>
      <c r="VUL49" s="993"/>
      <c r="VUM49" s="993"/>
      <c r="VUN49" s="993"/>
      <c r="VUO49" s="993"/>
      <c r="VUP49" s="993"/>
      <c r="VUQ49" s="993"/>
      <c r="VUR49" s="993"/>
      <c r="VUS49" s="993"/>
      <c r="VUT49" s="993"/>
      <c r="VUU49" s="993"/>
      <c r="VUV49" s="993"/>
      <c r="VUW49" s="993"/>
      <c r="VUX49" s="993"/>
      <c r="VUY49" s="993"/>
      <c r="VUZ49" s="993"/>
      <c r="VVA49" s="993"/>
      <c r="VVB49" s="993"/>
      <c r="VVC49" s="993"/>
      <c r="VVD49" s="993"/>
      <c r="VVE49" s="993"/>
      <c r="VVF49" s="993"/>
      <c r="VVG49" s="993"/>
      <c r="VVH49" s="993"/>
      <c r="VVI49" s="993"/>
      <c r="VVJ49" s="993"/>
      <c r="VVK49" s="993"/>
      <c r="VVL49" s="993"/>
      <c r="VVM49" s="993"/>
      <c r="VVN49" s="993"/>
      <c r="VVO49" s="993"/>
      <c r="VVP49" s="993"/>
      <c r="VVQ49" s="993"/>
      <c r="VVR49" s="993"/>
      <c r="VVS49" s="993"/>
      <c r="VVT49" s="993"/>
      <c r="VVU49" s="993"/>
      <c r="VVV49" s="993"/>
      <c r="VVW49" s="993"/>
      <c r="VVX49" s="993"/>
      <c r="VVY49" s="993"/>
      <c r="VVZ49" s="993"/>
      <c r="VWA49" s="993"/>
      <c r="VWB49" s="993"/>
      <c r="VWC49" s="993"/>
      <c r="VWD49" s="993"/>
      <c r="VWE49" s="993"/>
      <c r="VWF49" s="993"/>
      <c r="VWG49" s="993"/>
      <c r="VWH49" s="993"/>
      <c r="VWI49" s="993"/>
      <c r="VWJ49" s="993"/>
      <c r="VWK49" s="993"/>
      <c r="VWL49" s="993"/>
      <c r="VWM49" s="993"/>
      <c r="VWN49" s="993"/>
      <c r="VWO49" s="993"/>
      <c r="VWP49" s="993"/>
      <c r="VWQ49" s="993"/>
      <c r="VWR49" s="993"/>
      <c r="VWS49" s="993"/>
      <c r="VWT49" s="993"/>
      <c r="VWU49" s="993"/>
      <c r="VWV49" s="993"/>
      <c r="VWW49" s="993"/>
      <c r="VWX49" s="993"/>
      <c r="VWY49" s="993"/>
      <c r="VWZ49" s="993"/>
      <c r="VXA49" s="993"/>
      <c r="VXB49" s="993"/>
      <c r="VXC49" s="993"/>
      <c r="VXD49" s="993"/>
      <c r="VXE49" s="993"/>
      <c r="VXF49" s="993"/>
      <c r="VXG49" s="993"/>
      <c r="VXH49" s="993"/>
      <c r="VXI49" s="993"/>
      <c r="VXJ49" s="993"/>
      <c r="VXK49" s="993"/>
      <c r="VXL49" s="993"/>
      <c r="VXM49" s="993"/>
      <c r="VXN49" s="993"/>
      <c r="VXO49" s="993"/>
      <c r="VXP49" s="993"/>
      <c r="VXQ49" s="993"/>
      <c r="VXR49" s="993"/>
      <c r="VXS49" s="993"/>
      <c r="VXT49" s="993"/>
      <c r="VXU49" s="993"/>
      <c r="VXV49" s="993"/>
      <c r="VXW49" s="993"/>
      <c r="VXX49" s="993"/>
      <c r="VXY49" s="993"/>
      <c r="VXZ49" s="993"/>
      <c r="VYA49" s="993"/>
      <c r="VYB49" s="993"/>
      <c r="VYC49" s="993"/>
      <c r="VYD49" s="993"/>
      <c r="VYE49" s="993"/>
      <c r="VYF49" s="993"/>
      <c r="VYG49" s="993"/>
      <c r="VYH49" s="993"/>
      <c r="VYI49" s="993"/>
      <c r="VYJ49" s="993"/>
      <c r="VYK49" s="993"/>
      <c r="VYL49" s="993"/>
      <c r="VYM49" s="993"/>
      <c r="VYN49" s="993"/>
      <c r="VYO49" s="993"/>
      <c r="VYP49" s="993"/>
      <c r="VYQ49" s="993"/>
      <c r="VYR49" s="993"/>
      <c r="VYS49" s="993"/>
      <c r="VYT49" s="993"/>
      <c r="VYU49" s="993"/>
      <c r="VYV49" s="993"/>
      <c r="VYW49" s="993"/>
      <c r="VYX49" s="993"/>
      <c r="VYY49" s="993"/>
      <c r="VYZ49" s="993"/>
      <c r="VZA49" s="993"/>
      <c r="VZB49" s="993"/>
      <c r="VZC49" s="993"/>
      <c r="VZD49" s="993"/>
      <c r="VZE49" s="993"/>
      <c r="VZF49" s="993"/>
      <c r="VZG49" s="993"/>
      <c r="VZH49" s="993"/>
      <c r="VZI49" s="993"/>
      <c r="VZJ49" s="993"/>
      <c r="VZK49" s="993"/>
      <c r="VZL49" s="993"/>
      <c r="VZM49" s="993"/>
      <c r="VZN49" s="993"/>
      <c r="VZO49" s="993"/>
      <c r="VZP49" s="993"/>
      <c r="VZQ49" s="993"/>
      <c r="VZR49" s="993"/>
      <c r="VZS49" s="993"/>
      <c r="VZT49" s="993"/>
      <c r="VZU49" s="993"/>
      <c r="VZV49" s="993"/>
      <c r="VZW49" s="993"/>
      <c r="VZX49" s="993"/>
      <c r="VZY49" s="993"/>
      <c r="VZZ49" s="993"/>
      <c r="WAA49" s="993"/>
      <c r="WAB49" s="993"/>
      <c r="WAC49" s="993"/>
      <c r="WAD49" s="993"/>
      <c r="WAE49" s="993"/>
      <c r="WAF49" s="993"/>
      <c r="WAG49" s="993"/>
      <c r="WAH49" s="993"/>
      <c r="WAI49" s="993"/>
      <c r="WAJ49" s="993"/>
      <c r="WAK49" s="993"/>
      <c r="WAL49" s="993"/>
      <c r="WAM49" s="993"/>
      <c r="WAN49" s="993"/>
      <c r="WAO49" s="993"/>
      <c r="WAP49" s="993"/>
      <c r="WAQ49" s="993"/>
      <c r="WAR49" s="993"/>
      <c r="WAS49" s="993"/>
      <c r="WAT49" s="993"/>
      <c r="WAU49" s="993"/>
      <c r="WAV49" s="993"/>
      <c r="WAW49" s="993"/>
      <c r="WAX49" s="993"/>
      <c r="WAY49" s="993"/>
      <c r="WAZ49" s="993"/>
      <c r="WBA49" s="993"/>
      <c r="WBB49" s="993"/>
      <c r="WBC49" s="993"/>
      <c r="WBD49" s="993"/>
      <c r="WBE49" s="993"/>
      <c r="WBF49" s="993"/>
      <c r="WBG49" s="993"/>
      <c r="WBH49" s="993"/>
      <c r="WBI49" s="993"/>
      <c r="WBJ49" s="993"/>
      <c r="WBK49" s="993"/>
      <c r="WBL49" s="993"/>
      <c r="WBM49" s="993"/>
      <c r="WBN49" s="993"/>
      <c r="WBO49" s="993"/>
      <c r="WBP49" s="993"/>
      <c r="WBQ49" s="993"/>
      <c r="WBR49" s="993"/>
      <c r="WBS49" s="993"/>
      <c r="WBT49" s="993"/>
      <c r="WBU49" s="993"/>
      <c r="WBV49" s="993"/>
      <c r="WBW49" s="993"/>
      <c r="WBX49" s="993"/>
      <c r="WBY49" s="993"/>
      <c r="WBZ49" s="993"/>
      <c r="WCA49" s="993"/>
      <c r="WCB49" s="993"/>
      <c r="WCC49" s="993"/>
      <c r="WCD49" s="993"/>
      <c r="WCE49" s="993"/>
      <c r="WCF49" s="993"/>
      <c r="WCG49" s="993"/>
      <c r="WCH49" s="993"/>
      <c r="WCI49" s="993"/>
      <c r="WCJ49" s="993"/>
      <c r="WCK49" s="993"/>
      <c r="WCL49" s="993"/>
      <c r="WCM49" s="993"/>
      <c r="WCN49" s="993"/>
      <c r="WCO49" s="993"/>
      <c r="WCP49" s="993"/>
      <c r="WCQ49" s="993"/>
      <c r="WCR49" s="993"/>
      <c r="WCS49" s="993"/>
      <c r="WCT49" s="993"/>
      <c r="WCU49" s="993"/>
      <c r="WCV49" s="993"/>
      <c r="WCW49" s="993"/>
      <c r="WCX49" s="993"/>
      <c r="WCY49" s="993"/>
      <c r="WCZ49" s="993"/>
      <c r="WDA49" s="993"/>
      <c r="WDB49" s="993"/>
      <c r="WDC49" s="993"/>
      <c r="WDD49" s="993"/>
      <c r="WDE49" s="993"/>
      <c r="WDF49" s="993"/>
      <c r="WDG49" s="993"/>
      <c r="WDH49" s="993"/>
      <c r="WDI49" s="993"/>
      <c r="WDJ49" s="993"/>
      <c r="WDK49" s="993"/>
      <c r="WDL49" s="993"/>
      <c r="WDM49" s="993"/>
      <c r="WDN49" s="993"/>
      <c r="WDO49" s="993"/>
      <c r="WDP49" s="993"/>
      <c r="WDQ49" s="993"/>
      <c r="WDR49" s="993"/>
      <c r="WDS49" s="993"/>
      <c r="WDT49" s="993"/>
      <c r="WDU49" s="993"/>
      <c r="WDV49" s="993"/>
      <c r="WDW49" s="993"/>
      <c r="WDX49" s="993"/>
      <c r="WDY49" s="993"/>
      <c r="WDZ49" s="993"/>
      <c r="WEA49" s="993"/>
      <c r="WEB49" s="993"/>
      <c r="WEC49" s="993"/>
      <c r="WED49" s="993"/>
      <c r="WEE49" s="993"/>
      <c r="WEF49" s="993"/>
      <c r="WEG49" s="993"/>
      <c r="WEH49" s="993"/>
      <c r="WEI49" s="993"/>
      <c r="WEJ49" s="993"/>
      <c r="WEK49" s="993"/>
      <c r="WEL49" s="993"/>
      <c r="WEM49" s="993"/>
      <c r="WEN49" s="993"/>
      <c r="WEO49" s="993"/>
      <c r="WEP49" s="993"/>
      <c r="WEQ49" s="993"/>
      <c r="WER49" s="993"/>
      <c r="WES49" s="993"/>
      <c r="WET49" s="993"/>
      <c r="WEU49" s="993"/>
      <c r="WEV49" s="993"/>
      <c r="WEW49" s="993"/>
      <c r="WEX49" s="993"/>
      <c r="WEY49" s="993"/>
      <c r="WEZ49" s="993"/>
      <c r="WFA49" s="993"/>
      <c r="WFB49" s="993"/>
      <c r="WFC49" s="993"/>
      <c r="WFD49" s="993"/>
      <c r="WFE49" s="993"/>
      <c r="WFF49" s="993"/>
      <c r="WFG49" s="993"/>
      <c r="WFH49" s="993"/>
      <c r="WFI49" s="993"/>
      <c r="WFJ49" s="993"/>
      <c r="WFK49" s="993"/>
      <c r="WFL49" s="993"/>
      <c r="WFM49" s="993"/>
      <c r="WFN49" s="993"/>
      <c r="WFO49" s="993"/>
      <c r="WFP49" s="993"/>
      <c r="WFQ49" s="993"/>
      <c r="WFR49" s="993"/>
      <c r="WFS49" s="993"/>
      <c r="WFT49" s="993"/>
      <c r="WFU49" s="993"/>
      <c r="WFV49" s="993"/>
      <c r="WFW49" s="993"/>
      <c r="WFX49" s="993"/>
      <c r="WFY49" s="993"/>
      <c r="WFZ49" s="993"/>
      <c r="WGA49" s="993"/>
      <c r="WGB49" s="993"/>
      <c r="WGC49" s="993"/>
      <c r="WGD49" s="993"/>
      <c r="WGE49" s="993"/>
      <c r="WGF49" s="993"/>
      <c r="WGG49" s="993"/>
      <c r="WGH49" s="993"/>
      <c r="WGI49" s="993"/>
      <c r="WGJ49" s="993"/>
      <c r="WGK49" s="993"/>
      <c r="WGL49" s="993"/>
      <c r="WGM49" s="993"/>
      <c r="WGN49" s="993"/>
      <c r="WGO49" s="993"/>
      <c r="WGP49" s="993"/>
      <c r="WGQ49" s="993"/>
      <c r="WGR49" s="993"/>
      <c r="WGS49" s="993"/>
      <c r="WGT49" s="993"/>
      <c r="WGU49" s="993"/>
      <c r="WGV49" s="993"/>
      <c r="WGW49" s="993"/>
      <c r="WGX49" s="993"/>
      <c r="WGY49" s="993"/>
      <c r="WGZ49" s="993"/>
      <c r="WHA49" s="993"/>
      <c r="WHB49" s="993"/>
      <c r="WHC49" s="993"/>
      <c r="WHD49" s="993"/>
      <c r="WHE49" s="993"/>
      <c r="WHF49" s="993"/>
      <c r="WHG49" s="993"/>
      <c r="WHH49" s="993"/>
      <c r="WHI49" s="993"/>
      <c r="WHJ49" s="993"/>
      <c r="WHK49" s="993"/>
      <c r="WHL49" s="993"/>
      <c r="WHM49" s="993"/>
      <c r="WHN49" s="993"/>
      <c r="WHO49" s="993"/>
      <c r="WHP49" s="993"/>
      <c r="WHQ49" s="993"/>
      <c r="WHR49" s="993"/>
      <c r="WHS49" s="993"/>
      <c r="WHT49" s="993"/>
      <c r="WHU49" s="993"/>
      <c r="WHV49" s="993"/>
      <c r="WHW49" s="993"/>
      <c r="WHX49" s="993"/>
      <c r="WHY49" s="993"/>
      <c r="WHZ49" s="993"/>
      <c r="WIA49" s="993"/>
      <c r="WIB49" s="993"/>
      <c r="WIC49" s="993"/>
      <c r="WID49" s="993"/>
      <c r="WIE49" s="993"/>
      <c r="WIF49" s="993"/>
      <c r="WIG49" s="993"/>
      <c r="WIH49" s="993"/>
      <c r="WII49" s="993"/>
      <c r="WIJ49" s="993"/>
      <c r="WIK49" s="993"/>
      <c r="WIL49" s="993"/>
      <c r="WIM49" s="993"/>
      <c r="WIN49" s="993"/>
      <c r="WIO49" s="993"/>
      <c r="WIP49" s="993"/>
      <c r="WIQ49" s="993"/>
      <c r="WIR49" s="993"/>
      <c r="WIS49" s="993"/>
      <c r="WIT49" s="993"/>
      <c r="WIU49" s="993"/>
      <c r="WIV49" s="993"/>
      <c r="WIW49" s="993"/>
      <c r="WIX49" s="993"/>
      <c r="WIY49" s="993"/>
      <c r="WIZ49" s="993"/>
      <c r="WJA49" s="993"/>
      <c r="WJB49" s="993"/>
      <c r="WJC49" s="993"/>
      <c r="WJD49" s="993"/>
      <c r="WJE49" s="993"/>
      <c r="WJF49" s="993"/>
      <c r="WJG49" s="993"/>
      <c r="WJH49" s="993"/>
      <c r="WJI49" s="993"/>
      <c r="WJJ49" s="993"/>
      <c r="WJK49" s="993"/>
      <c r="WJL49" s="993"/>
      <c r="WJM49" s="993"/>
      <c r="WJN49" s="993"/>
      <c r="WJO49" s="993"/>
      <c r="WJP49" s="993"/>
      <c r="WJQ49" s="993"/>
      <c r="WJR49" s="993"/>
      <c r="WJS49" s="993"/>
      <c r="WJT49" s="993"/>
      <c r="WJU49" s="993"/>
      <c r="WJV49" s="993"/>
      <c r="WJW49" s="993"/>
      <c r="WJX49" s="993"/>
      <c r="WJY49" s="993"/>
      <c r="WJZ49" s="993"/>
      <c r="WKA49" s="993"/>
      <c r="WKB49" s="993"/>
      <c r="WKC49" s="993"/>
      <c r="WKD49" s="993"/>
      <c r="WKE49" s="993"/>
      <c r="WKF49" s="993"/>
      <c r="WKG49" s="993"/>
      <c r="WKH49" s="993"/>
      <c r="WKI49" s="993"/>
      <c r="WKJ49" s="993"/>
      <c r="WKK49" s="993"/>
      <c r="WKL49" s="993"/>
      <c r="WKM49" s="993"/>
      <c r="WKN49" s="993"/>
      <c r="WKO49" s="993"/>
      <c r="WKP49" s="993"/>
      <c r="WKQ49" s="993"/>
      <c r="WKR49" s="993"/>
      <c r="WKS49" s="993"/>
      <c r="WKT49" s="993"/>
      <c r="WKU49" s="993"/>
      <c r="WKV49" s="993"/>
      <c r="WKW49" s="993"/>
      <c r="WKX49" s="993"/>
      <c r="WKY49" s="993"/>
      <c r="WKZ49" s="993"/>
      <c r="WLA49" s="993"/>
      <c r="WLB49" s="993"/>
      <c r="WLC49" s="993"/>
      <c r="WLD49" s="993"/>
      <c r="WLE49" s="993"/>
      <c r="WLF49" s="993"/>
      <c r="WLG49" s="993"/>
      <c r="WLH49" s="993"/>
      <c r="WLI49" s="993"/>
      <c r="WLJ49" s="993"/>
      <c r="WLK49" s="993"/>
      <c r="WLL49" s="993"/>
      <c r="WLM49" s="993"/>
      <c r="WLN49" s="993"/>
      <c r="WLO49" s="993"/>
      <c r="WLP49" s="993"/>
      <c r="WLQ49" s="993"/>
      <c r="WLR49" s="993"/>
      <c r="WLS49" s="993"/>
      <c r="WLT49" s="993"/>
      <c r="WLU49" s="993"/>
      <c r="WLV49" s="993"/>
      <c r="WLW49" s="993"/>
      <c r="WLX49" s="993"/>
      <c r="WLY49" s="993"/>
      <c r="WLZ49" s="993"/>
      <c r="WMA49" s="993"/>
      <c r="WMB49" s="993"/>
      <c r="WMC49" s="993"/>
      <c r="WMD49" s="993"/>
      <c r="WME49" s="993"/>
      <c r="WMF49" s="993"/>
      <c r="WMG49" s="993"/>
      <c r="WMH49" s="993"/>
      <c r="WMI49" s="993"/>
      <c r="WMJ49" s="993"/>
      <c r="WMK49" s="993"/>
      <c r="WML49" s="993"/>
      <c r="WMM49" s="993"/>
      <c r="WMN49" s="993"/>
      <c r="WMO49" s="993"/>
      <c r="WMP49" s="993"/>
      <c r="WMQ49" s="993"/>
      <c r="WMR49" s="993"/>
      <c r="WMS49" s="993"/>
      <c r="WMT49" s="993"/>
      <c r="WMU49" s="993"/>
      <c r="WMV49" s="993"/>
      <c r="WMW49" s="993"/>
      <c r="WMX49" s="993"/>
      <c r="WMY49" s="993"/>
      <c r="WMZ49" s="993"/>
      <c r="WNA49" s="993"/>
      <c r="WNB49" s="993"/>
      <c r="WNC49" s="993"/>
      <c r="WND49" s="993"/>
      <c r="WNE49" s="993"/>
      <c r="WNF49" s="993"/>
      <c r="WNG49" s="993"/>
      <c r="WNH49" s="993"/>
      <c r="WNI49" s="993"/>
      <c r="WNJ49" s="993"/>
      <c r="WNK49" s="993"/>
      <c r="WNL49" s="993"/>
      <c r="WNM49" s="993"/>
      <c r="WNN49" s="993"/>
      <c r="WNO49" s="993"/>
      <c r="WNP49" s="993"/>
      <c r="WNQ49" s="993"/>
      <c r="WNR49" s="993"/>
      <c r="WNS49" s="993"/>
      <c r="WNT49" s="993"/>
      <c r="WNU49" s="993"/>
      <c r="WNV49" s="993"/>
      <c r="WNW49" s="993"/>
      <c r="WNX49" s="993"/>
      <c r="WNY49" s="993"/>
      <c r="WNZ49" s="993"/>
      <c r="WOA49" s="993"/>
      <c r="WOB49" s="993"/>
      <c r="WOC49" s="993"/>
      <c r="WOD49" s="993"/>
      <c r="WOE49" s="993"/>
      <c r="WOF49" s="993"/>
      <c r="WOG49" s="993"/>
      <c r="WOH49" s="993"/>
      <c r="WOI49" s="993"/>
      <c r="WOJ49" s="993"/>
      <c r="WOK49" s="993"/>
      <c r="WOL49" s="993"/>
      <c r="WOM49" s="993"/>
      <c r="WON49" s="993"/>
      <c r="WOO49" s="993"/>
      <c r="WOP49" s="993"/>
      <c r="WOQ49" s="993"/>
      <c r="WOR49" s="993"/>
      <c r="WOS49" s="993"/>
      <c r="WOT49" s="993"/>
      <c r="WOU49" s="993"/>
      <c r="WOV49" s="993"/>
      <c r="WOW49" s="993"/>
      <c r="WOX49" s="993"/>
      <c r="WOY49" s="993"/>
      <c r="WOZ49" s="993"/>
      <c r="WPA49" s="993"/>
      <c r="WPB49" s="993"/>
      <c r="WPC49" s="993"/>
      <c r="WPD49" s="993"/>
      <c r="WPE49" s="993"/>
      <c r="WPF49" s="993"/>
      <c r="WPG49" s="993"/>
      <c r="WPH49" s="993"/>
      <c r="WPI49" s="993"/>
      <c r="WPJ49" s="993"/>
      <c r="WPK49" s="993"/>
      <c r="WPL49" s="993"/>
      <c r="WPM49" s="993"/>
      <c r="WPN49" s="993"/>
      <c r="WPO49" s="993"/>
      <c r="WPP49" s="993"/>
      <c r="WPQ49" s="993"/>
      <c r="WPR49" s="993"/>
      <c r="WPS49" s="993"/>
      <c r="WPT49" s="993"/>
      <c r="WPU49" s="993"/>
      <c r="WPV49" s="993"/>
      <c r="WPW49" s="993"/>
      <c r="WPX49" s="993"/>
      <c r="WPY49" s="993"/>
      <c r="WPZ49" s="993"/>
      <c r="WQA49" s="993"/>
      <c r="WQB49" s="993"/>
      <c r="WQC49" s="993"/>
      <c r="WQD49" s="993"/>
      <c r="WQE49" s="993"/>
      <c r="WQF49" s="993"/>
      <c r="WQG49" s="993"/>
      <c r="WQH49" s="993"/>
      <c r="WQI49" s="993"/>
      <c r="WQJ49" s="993"/>
      <c r="WQK49" s="993"/>
      <c r="WQL49" s="993"/>
      <c r="WQM49" s="993"/>
      <c r="WQN49" s="993"/>
      <c r="WQO49" s="993"/>
      <c r="WQP49" s="993"/>
      <c r="WQQ49" s="993"/>
      <c r="WQR49" s="993"/>
      <c r="WQS49" s="993"/>
      <c r="WQT49" s="993"/>
      <c r="WQU49" s="993"/>
      <c r="WQV49" s="993"/>
      <c r="WQW49" s="993"/>
      <c r="WQX49" s="993"/>
      <c r="WQY49" s="993"/>
      <c r="WQZ49" s="993"/>
      <c r="WRA49" s="993"/>
      <c r="WRB49" s="993"/>
      <c r="WRC49" s="993"/>
      <c r="WRD49" s="993"/>
      <c r="WRE49" s="993"/>
      <c r="WRF49" s="993"/>
      <c r="WRG49" s="993"/>
      <c r="WRH49" s="993"/>
      <c r="WRI49" s="993"/>
      <c r="WRJ49" s="993"/>
      <c r="WRK49" s="993"/>
      <c r="WRL49" s="993"/>
      <c r="WRM49" s="993"/>
      <c r="WRN49" s="993"/>
      <c r="WRO49" s="993"/>
      <c r="WRP49" s="993"/>
      <c r="WRQ49" s="993"/>
      <c r="WRR49" s="993"/>
      <c r="WRS49" s="993"/>
      <c r="WRT49" s="993"/>
      <c r="WRU49" s="993"/>
      <c r="WRV49" s="993"/>
      <c r="WRW49" s="993"/>
      <c r="WRX49" s="993"/>
      <c r="WRY49" s="993"/>
      <c r="WRZ49" s="993"/>
      <c r="WSA49" s="993"/>
      <c r="WSB49" s="993"/>
      <c r="WSC49" s="993"/>
      <c r="WSD49" s="993"/>
      <c r="WSE49" s="993"/>
      <c r="WSF49" s="993"/>
      <c r="WSG49" s="993"/>
      <c r="WSH49" s="993"/>
      <c r="WSI49" s="993"/>
      <c r="WSJ49" s="993"/>
      <c r="WSK49" s="993"/>
      <c r="WSL49" s="993"/>
      <c r="WSM49" s="993"/>
      <c r="WSN49" s="993"/>
      <c r="WSO49" s="993"/>
      <c r="WSP49" s="993"/>
      <c r="WSQ49" s="993"/>
      <c r="WSR49" s="993"/>
      <c r="WSS49" s="993"/>
      <c r="WST49" s="993"/>
      <c r="WSU49" s="993"/>
      <c r="WSV49" s="993"/>
      <c r="WSW49" s="993"/>
      <c r="WSX49" s="993"/>
      <c r="WSY49" s="993"/>
      <c r="WSZ49" s="993"/>
      <c r="WTA49" s="993"/>
      <c r="WTB49" s="993"/>
      <c r="WTC49" s="993"/>
      <c r="WTD49" s="993"/>
      <c r="WTE49" s="993"/>
      <c r="WTF49" s="993"/>
      <c r="WTG49" s="993"/>
      <c r="WTH49" s="993"/>
      <c r="WTI49" s="993"/>
      <c r="WTJ49" s="993"/>
      <c r="WTK49" s="993"/>
      <c r="WTL49" s="993"/>
      <c r="WTM49" s="993"/>
      <c r="WTN49" s="993"/>
      <c r="WTO49" s="993"/>
      <c r="WTP49" s="993"/>
      <c r="WTQ49" s="993"/>
      <c r="WTR49" s="993"/>
      <c r="WTS49" s="993"/>
      <c r="WTT49" s="993"/>
      <c r="WTU49" s="993"/>
      <c r="WTV49" s="993"/>
      <c r="WTW49" s="993"/>
      <c r="WTX49" s="993"/>
      <c r="WTY49" s="993"/>
      <c r="WTZ49" s="993"/>
      <c r="WUA49" s="993"/>
      <c r="WUB49" s="993"/>
      <c r="WUC49" s="993"/>
      <c r="WUD49" s="993"/>
      <c r="WUE49" s="993"/>
      <c r="WUF49" s="993"/>
      <c r="WUG49" s="993"/>
      <c r="WUH49" s="993"/>
      <c r="WUI49" s="993"/>
      <c r="WUJ49" s="993"/>
      <c r="WUK49" s="993"/>
      <c r="WUL49" s="993"/>
      <c r="WUM49" s="993"/>
      <c r="WUN49" s="993"/>
      <c r="WUO49" s="993"/>
      <c r="WUP49" s="993"/>
      <c r="WUQ49" s="993"/>
      <c r="WUR49" s="993"/>
      <c r="WUS49" s="993"/>
      <c r="WUT49" s="993"/>
      <c r="WUU49" s="993"/>
      <c r="WUV49" s="993"/>
      <c r="WUW49" s="993"/>
      <c r="WUX49" s="993"/>
      <c r="WUY49" s="993"/>
      <c r="WUZ49" s="993"/>
      <c r="WVA49" s="993"/>
      <c r="WVB49" s="993"/>
      <c r="WVC49" s="993"/>
      <c r="WVD49" s="993"/>
      <c r="WVE49" s="993"/>
      <c r="WVF49" s="993"/>
      <c r="WVG49" s="993"/>
      <c r="WVH49" s="993"/>
      <c r="WVI49" s="993"/>
      <c r="WVJ49" s="993"/>
      <c r="WVK49" s="993"/>
      <c r="WVL49" s="993"/>
      <c r="WVM49" s="993"/>
      <c r="WVN49" s="993"/>
      <c r="WVO49" s="993"/>
      <c r="WVP49" s="993"/>
      <c r="WVQ49" s="993"/>
      <c r="WVR49" s="993"/>
      <c r="WVS49" s="993"/>
      <c r="WVT49" s="993"/>
      <c r="WVU49" s="993"/>
      <c r="WVV49" s="993"/>
      <c r="WVW49" s="993"/>
      <c r="WVX49" s="993"/>
      <c r="WVY49" s="993"/>
      <c r="WVZ49" s="993"/>
      <c r="WWA49" s="993"/>
      <c r="WWB49" s="993"/>
      <c r="WWC49" s="993"/>
      <c r="WWD49" s="993"/>
      <c r="WWE49" s="993"/>
      <c r="WWF49" s="993"/>
      <c r="WWG49" s="993"/>
      <c r="WWH49" s="993"/>
      <c r="WWI49" s="993"/>
      <c r="WWJ49" s="993"/>
      <c r="WWK49" s="993"/>
      <c r="WWL49" s="993"/>
      <c r="WWM49" s="993"/>
      <c r="WWN49" s="993"/>
      <c r="WWO49" s="993"/>
      <c r="WWP49" s="993"/>
      <c r="WWQ49" s="993"/>
      <c r="WWR49" s="993"/>
      <c r="WWS49" s="993"/>
      <c r="WWT49" s="993"/>
      <c r="WWU49" s="993"/>
      <c r="WWV49" s="993"/>
      <c r="WWW49" s="993"/>
      <c r="WWX49" s="993"/>
      <c r="WWY49" s="993"/>
      <c r="WWZ49" s="993"/>
      <c r="WXA49" s="993"/>
      <c r="WXB49" s="993"/>
      <c r="WXC49" s="993"/>
      <c r="WXD49" s="993"/>
      <c r="WXE49" s="993"/>
      <c r="WXF49" s="993"/>
      <c r="WXG49" s="993"/>
      <c r="WXH49" s="993"/>
      <c r="WXI49" s="993"/>
      <c r="WXJ49" s="993"/>
      <c r="WXK49" s="993"/>
      <c r="WXL49" s="993"/>
      <c r="WXM49" s="993"/>
      <c r="WXN49" s="993"/>
      <c r="WXO49" s="993"/>
      <c r="WXP49" s="993"/>
      <c r="WXQ49" s="993"/>
      <c r="WXR49" s="993"/>
      <c r="WXS49" s="993"/>
      <c r="WXT49" s="993"/>
      <c r="WXU49" s="993"/>
      <c r="WXV49" s="993"/>
      <c r="WXW49" s="993"/>
      <c r="WXX49" s="993"/>
      <c r="WXY49" s="993"/>
      <c r="WXZ49" s="993"/>
      <c r="WYA49" s="993"/>
      <c r="WYB49" s="993"/>
      <c r="WYC49" s="993"/>
      <c r="WYD49" s="993"/>
      <c r="WYE49" s="993"/>
      <c r="WYF49" s="993"/>
      <c r="WYG49" s="993"/>
      <c r="WYH49" s="993"/>
      <c r="WYI49" s="993"/>
      <c r="WYJ49" s="993"/>
      <c r="WYK49" s="993"/>
      <c r="WYL49" s="993"/>
      <c r="WYM49" s="993"/>
      <c r="WYN49" s="993"/>
      <c r="WYO49" s="993"/>
      <c r="WYP49" s="993"/>
      <c r="WYQ49" s="993"/>
      <c r="WYR49" s="993"/>
      <c r="WYS49" s="993"/>
      <c r="WYT49" s="993"/>
      <c r="WYU49" s="993"/>
      <c r="WYV49" s="993"/>
      <c r="WYW49" s="993"/>
      <c r="WYX49" s="993"/>
      <c r="WYY49" s="993"/>
      <c r="WYZ49" s="993"/>
      <c r="WZA49" s="993"/>
      <c r="WZB49" s="993"/>
      <c r="WZC49" s="993"/>
      <c r="WZD49" s="993"/>
      <c r="WZE49" s="993"/>
      <c r="WZF49" s="993"/>
      <c r="WZG49" s="993"/>
      <c r="WZH49" s="993"/>
      <c r="WZI49" s="993"/>
      <c r="WZJ49" s="993"/>
      <c r="WZK49" s="993"/>
      <c r="WZL49" s="993"/>
      <c r="WZM49" s="993"/>
      <c r="WZN49" s="993"/>
      <c r="WZO49" s="993"/>
      <c r="WZP49" s="993"/>
      <c r="WZQ49" s="993"/>
      <c r="WZR49" s="993"/>
      <c r="WZS49" s="993"/>
      <c r="WZT49" s="993"/>
      <c r="WZU49" s="993"/>
      <c r="WZV49" s="993"/>
      <c r="WZW49" s="993"/>
      <c r="WZX49" s="993"/>
      <c r="WZY49" s="993"/>
      <c r="WZZ49" s="993"/>
      <c r="XAA49" s="993"/>
      <c r="XAB49" s="993"/>
      <c r="XAC49" s="993"/>
      <c r="XAD49" s="993"/>
      <c r="XAE49" s="993"/>
      <c r="XAF49" s="993"/>
      <c r="XAG49" s="993"/>
      <c r="XAH49" s="993"/>
      <c r="XAI49" s="993"/>
      <c r="XAJ49" s="993"/>
      <c r="XAK49" s="993"/>
      <c r="XAL49" s="993"/>
      <c r="XAM49" s="993"/>
      <c r="XAN49" s="993"/>
      <c r="XAO49" s="993"/>
      <c r="XAP49" s="993"/>
      <c r="XAQ49" s="993"/>
      <c r="XAR49" s="993"/>
      <c r="XAS49" s="993"/>
      <c r="XAT49" s="993"/>
      <c r="XAU49" s="993"/>
      <c r="XAV49" s="993"/>
      <c r="XAW49" s="993"/>
      <c r="XAX49" s="993"/>
      <c r="XAY49" s="993"/>
      <c r="XAZ49" s="993"/>
      <c r="XBA49" s="993"/>
      <c r="XBB49" s="993"/>
      <c r="XBC49" s="993"/>
      <c r="XBD49" s="993"/>
      <c r="XBE49" s="993"/>
      <c r="XBF49" s="993"/>
      <c r="XBG49" s="993"/>
      <c r="XBH49" s="993"/>
      <c r="XBI49" s="993"/>
      <c r="XBJ49" s="993"/>
      <c r="XBK49" s="993"/>
      <c r="XBL49" s="993"/>
      <c r="XBM49" s="993"/>
      <c r="XBN49" s="993"/>
      <c r="XBO49" s="993"/>
      <c r="XBP49" s="993"/>
      <c r="XBQ49" s="993"/>
      <c r="XBR49" s="993"/>
      <c r="XBS49" s="993"/>
      <c r="XBT49" s="993"/>
      <c r="XBU49" s="993"/>
      <c r="XBV49" s="993"/>
      <c r="XBW49" s="993"/>
      <c r="XBX49" s="993"/>
      <c r="XBY49" s="993"/>
      <c r="XBZ49" s="993"/>
      <c r="XCA49" s="993"/>
      <c r="XCB49" s="993"/>
      <c r="XCC49" s="993"/>
      <c r="XCD49" s="993"/>
      <c r="XCE49" s="993"/>
      <c r="XCF49" s="993"/>
      <c r="XCG49" s="993"/>
      <c r="XCH49" s="993"/>
      <c r="XCI49" s="993"/>
      <c r="XCJ49" s="993"/>
      <c r="XCK49" s="993"/>
      <c r="XCL49" s="993"/>
      <c r="XCM49" s="993"/>
      <c r="XCN49" s="993"/>
      <c r="XCO49" s="993"/>
      <c r="XCP49" s="993"/>
      <c r="XCQ49" s="993"/>
      <c r="XCR49" s="993"/>
      <c r="XCS49" s="993"/>
      <c r="XCT49" s="993"/>
      <c r="XCU49" s="993"/>
      <c r="XCV49" s="993"/>
      <c r="XCW49" s="993"/>
      <c r="XCX49" s="993"/>
      <c r="XCY49" s="993"/>
      <c r="XCZ49" s="993"/>
      <c r="XDA49" s="993"/>
      <c r="XDB49" s="993"/>
      <c r="XDC49" s="993"/>
      <c r="XDD49" s="993"/>
      <c r="XDE49" s="993"/>
      <c r="XDF49" s="993"/>
      <c r="XDG49" s="993"/>
      <c r="XDH49" s="993"/>
      <c r="XDI49" s="993"/>
      <c r="XDJ49" s="993"/>
      <c r="XDK49" s="993"/>
      <c r="XDL49" s="993"/>
      <c r="XDM49" s="993"/>
      <c r="XDN49" s="993"/>
      <c r="XDO49" s="993"/>
      <c r="XDP49" s="993"/>
      <c r="XDQ49" s="993"/>
      <c r="XDR49" s="993"/>
      <c r="XDS49" s="993"/>
      <c r="XDT49" s="993"/>
      <c r="XDU49" s="993"/>
      <c r="XDV49" s="993"/>
      <c r="XDW49" s="993"/>
      <c r="XDX49" s="993"/>
      <c r="XDY49" s="993"/>
      <c r="XDZ49" s="993"/>
      <c r="XEA49" s="993"/>
      <c r="XEB49" s="993"/>
      <c r="XEC49" s="993"/>
      <c r="XED49" s="993"/>
      <c r="XEE49" s="993"/>
      <c r="XEF49" s="993"/>
      <c r="XEG49" s="993"/>
      <c r="XEH49" s="993"/>
      <c r="XEI49" s="993"/>
      <c r="XEJ49" s="993"/>
      <c r="XEK49" s="993"/>
      <c r="XEL49" s="993"/>
      <c r="XEM49" s="993"/>
      <c r="XEN49" s="993"/>
      <c r="XEO49" s="993"/>
      <c r="XEP49" s="993"/>
      <c r="XEQ49" s="993"/>
      <c r="XER49" s="993"/>
      <c r="XES49" s="993"/>
      <c r="XET49" s="993"/>
      <c r="XEU49" s="993"/>
      <c r="XEV49" s="993"/>
      <c r="XEW49" s="993"/>
      <c r="XEX49" s="993"/>
      <c r="XEY49" s="993"/>
      <c r="XEZ49" s="993"/>
      <c r="XFA49" s="993"/>
    </row>
    <row r="51" spans="1:16381" s="994" customFormat="1" x14ac:dyDescent="0.3">
      <c r="A51" s="970"/>
      <c r="N51" s="789">
        <f>+N49/N47</f>
        <v>859.45797613690013</v>
      </c>
      <c r="O51" s="789">
        <f t="shared" ref="O51:AS51" si="1">+O49/O47</f>
        <v>897.23321610607036</v>
      </c>
      <c r="P51" s="789">
        <f t="shared" si="1"/>
        <v>888.68790717368529</v>
      </c>
      <c r="Q51" s="789">
        <f t="shared" si="1"/>
        <v>879.26009232877311</v>
      </c>
      <c r="R51" s="789">
        <f t="shared" si="1"/>
        <v>882.83943188798219</v>
      </c>
      <c r="S51" s="789">
        <f t="shared" si="1"/>
        <v>892.15874919993382</v>
      </c>
      <c r="T51" s="789">
        <f t="shared" si="1"/>
        <v>893.94484608590392</v>
      </c>
      <c r="U51" s="789">
        <f t="shared" si="1"/>
        <v>891.49714293224849</v>
      </c>
      <c r="V51" s="789">
        <f t="shared" si="1"/>
        <v>895.44607366111927</v>
      </c>
      <c r="W51" s="789">
        <f t="shared" si="1"/>
        <v>899.65947955759668</v>
      </c>
      <c r="X51" s="789">
        <f t="shared" si="1"/>
        <v>903.75873617378443</v>
      </c>
      <c r="Y51" s="789">
        <f t="shared" si="1"/>
        <v>907.27819874792647</v>
      </c>
      <c r="Z51" s="789">
        <f t="shared" si="1"/>
        <v>910.24869634977949</v>
      </c>
      <c r="AA51" s="789">
        <f t="shared" si="1"/>
        <v>913.16166430719488</v>
      </c>
      <c r="AB51" s="789">
        <f t="shared" si="1"/>
        <v>916.04370617480288</v>
      </c>
      <c r="AC51" s="789">
        <f t="shared" si="1"/>
        <v>918.68986976445194</v>
      </c>
      <c r="AD51" s="789">
        <f t="shared" si="1"/>
        <v>921.06239178921419</v>
      </c>
      <c r="AE51" s="789">
        <f t="shared" si="1"/>
        <v>923.14685922723095</v>
      </c>
      <c r="AF51" s="789">
        <f t="shared" si="1"/>
        <v>924.9547844018864</v>
      </c>
      <c r="AG51" s="789">
        <f t="shared" si="1"/>
        <v>926.53166878429147</v>
      </c>
      <c r="AH51" s="789">
        <f t="shared" si="1"/>
        <v>928.09716530632977</v>
      </c>
      <c r="AI51" s="789">
        <f t="shared" si="1"/>
        <v>929.67292788650991</v>
      </c>
      <c r="AJ51" s="789">
        <f t="shared" si="1"/>
        <v>931.24486832373157</v>
      </c>
      <c r="AK51" s="789">
        <f t="shared" si="1"/>
        <v>932.82321299406067</v>
      </c>
      <c r="AL51" s="789">
        <f t="shared" si="1"/>
        <v>934.40270149010212</v>
      </c>
      <c r="AM51" s="789">
        <f t="shared" si="1"/>
        <v>935.98503791551434</v>
      </c>
      <c r="AN51" s="789">
        <f t="shared" si="1"/>
        <v>937.56783560267809</v>
      </c>
      <c r="AO51" s="789">
        <f t="shared" si="1"/>
        <v>939.15598850430763</v>
      </c>
      <c r="AP51" s="789">
        <f t="shared" si="1"/>
        <v>940.74946464983282</v>
      </c>
      <c r="AQ51" s="789">
        <f t="shared" si="1"/>
        <v>942.3385358650329</v>
      </c>
      <c r="AR51" s="789">
        <f t="shared" si="1"/>
        <v>943.93639597707613</v>
      </c>
      <c r="AS51" s="789">
        <f t="shared" si="1"/>
        <v>945.52948419756467</v>
      </c>
    </row>
    <row r="53" spans="1:16381" x14ac:dyDescent="0.3">
      <c r="B53" s="987" t="s">
        <v>1062</v>
      </c>
    </row>
    <row r="54" spans="1:16381" s="996" customFormat="1" ht="13.15" customHeight="1" x14ac:dyDescent="0.2">
      <c r="A54" s="970"/>
      <c r="B54" s="995" t="s">
        <v>600</v>
      </c>
      <c r="C54" s="995" t="s">
        <v>601</v>
      </c>
      <c r="D54" s="995" t="s">
        <v>602</v>
      </c>
      <c r="E54" s="995" t="s">
        <v>603</v>
      </c>
      <c r="F54" s="995" t="s">
        <v>635</v>
      </c>
      <c r="G54" s="995" t="s">
        <v>636</v>
      </c>
      <c r="H54" s="995" t="s">
        <v>637</v>
      </c>
      <c r="I54" s="995" t="s">
        <v>638</v>
      </c>
      <c r="J54" s="995" t="s">
        <v>639</v>
      </c>
      <c r="K54" s="995" t="s">
        <v>640</v>
      </c>
      <c r="L54" s="995" t="s">
        <v>641</v>
      </c>
      <c r="M54" s="995" t="s">
        <v>642</v>
      </c>
      <c r="N54" s="995" t="s">
        <v>643</v>
      </c>
      <c r="O54" s="995" t="s">
        <v>644</v>
      </c>
      <c r="P54" s="995" t="s">
        <v>645</v>
      </c>
      <c r="Q54" s="995" t="s">
        <v>646</v>
      </c>
      <c r="R54" s="995" t="s">
        <v>647</v>
      </c>
      <c r="S54" s="995" t="s">
        <v>648</v>
      </c>
      <c r="T54" s="995" t="s">
        <v>649</v>
      </c>
      <c r="U54" s="995" t="s">
        <v>650</v>
      </c>
      <c r="V54" s="995" t="s">
        <v>651</v>
      </c>
      <c r="W54" s="995" t="s">
        <v>652</v>
      </c>
      <c r="X54" s="995" t="s">
        <v>653</v>
      </c>
      <c r="Y54" s="995" t="s">
        <v>654</v>
      </c>
      <c r="Z54" s="995" t="s">
        <v>655</v>
      </c>
      <c r="AA54" s="995" t="s">
        <v>656</v>
      </c>
      <c r="AB54" s="995" t="s">
        <v>657</v>
      </c>
      <c r="AC54" s="995" t="s">
        <v>658</v>
      </c>
      <c r="AD54" s="995" t="s">
        <v>659</v>
      </c>
      <c r="AE54" s="995" t="s">
        <v>660</v>
      </c>
      <c r="AF54" s="995" t="s">
        <v>661</v>
      </c>
      <c r="AG54" s="995" t="s">
        <v>662</v>
      </c>
      <c r="AH54" s="995" t="s">
        <v>663</v>
      </c>
      <c r="AI54" s="995" t="s">
        <v>664</v>
      </c>
      <c r="AJ54" s="995" t="s">
        <v>665</v>
      </c>
      <c r="AK54" s="995" t="s">
        <v>666</v>
      </c>
      <c r="AL54" s="995" t="s">
        <v>667</v>
      </c>
      <c r="AM54" s="995" t="s">
        <v>668</v>
      </c>
      <c r="AN54" s="995" t="s">
        <v>669</v>
      </c>
      <c r="AO54" s="995" t="s">
        <v>670</v>
      </c>
      <c r="AP54" s="995" t="s">
        <v>671</v>
      </c>
      <c r="AQ54" s="995" t="s">
        <v>672</v>
      </c>
      <c r="AR54" s="995" t="s">
        <v>673</v>
      </c>
      <c r="AS54" s="995" t="s">
        <v>674</v>
      </c>
      <c r="AT54" s="995" t="s">
        <v>675</v>
      </c>
      <c r="AU54" s="995" t="s">
        <v>676</v>
      </c>
      <c r="AV54" s="995" t="s">
        <v>677</v>
      </c>
    </row>
    <row r="55" spans="1:16381" x14ac:dyDescent="0.2">
      <c r="B55" s="997" t="s">
        <v>678</v>
      </c>
    </row>
    <row r="56" spans="1:16381" s="1003" customFormat="1" ht="12.75" customHeight="1" x14ac:dyDescent="0.25">
      <c r="A56" s="970"/>
      <c r="B56" s="998" t="s">
        <v>679</v>
      </c>
      <c r="C56" s="998" t="s">
        <v>680</v>
      </c>
      <c r="D56" s="998" t="s">
        <v>681</v>
      </c>
      <c r="E56" s="998" t="s">
        <v>681</v>
      </c>
      <c r="F56" s="999">
        <v>1.257776</v>
      </c>
      <c r="G56" s="999">
        <v>1.2496769999999999</v>
      </c>
      <c r="H56" s="999">
        <v>1.2513000000000001</v>
      </c>
      <c r="I56" s="999">
        <v>1.26705</v>
      </c>
      <c r="J56" s="999">
        <v>1.374825</v>
      </c>
      <c r="K56" s="999">
        <v>1.3815470000000001</v>
      </c>
      <c r="L56" s="999">
        <v>1.380925</v>
      </c>
      <c r="M56" s="999">
        <v>1.3488420000000001</v>
      </c>
      <c r="N56" s="1000">
        <v>1.367</v>
      </c>
      <c r="O56" s="1001">
        <v>1.371</v>
      </c>
      <c r="P56" s="1001">
        <v>1.341</v>
      </c>
      <c r="Q56" s="1001">
        <v>1.3089999999999999</v>
      </c>
      <c r="R56" s="1001">
        <v>1.274</v>
      </c>
      <c r="S56" s="1001">
        <v>1.2410000000000001</v>
      </c>
      <c r="T56" s="1001">
        <v>1.2310000000000001</v>
      </c>
      <c r="U56" s="1001">
        <v>1.224</v>
      </c>
      <c r="V56" s="1001">
        <v>1.22</v>
      </c>
      <c r="W56" s="1001">
        <v>1.216</v>
      </c>
      <c r="X56" s="1001">
        <v>1.214</v>
      </c>
      <c r="Y56" s="1001">
        <v>1.2110000000000001</v>
      </c>
      <c r="Z56" s="1001">
        <v>1.2070000000000001</v>
      </c>
      <c r="AA56" s="1001">
        <v>1.202</v>
      </c>
      <c r="AB56" s="1001">
        <v>1.1950000000000001</v>
      </c>
      <c r="AC56" s="1001">
        <v>1.1859999999999999</v>
      </c>
      <c r="AD56" s="1001">
        <v>1.175</v>
      </c>
      <c r="AE56" s="1001">
        <v>1.163</v>
      </c>
      <c r="AF56" s="1001">
        <v>1.149</v>
      </c>
      <c r="AG56" s="1001">
        <v>1.1339999999999999</v>
      </c>
      <c r="AH56" s="1001">
        <v>1.1180000000000001</v>
      </c>
      <c r="AI56" s="1001">
        <v>1.1000000000000001</v>
      </c>
      <c r="AJ56" s="1001">
        <v>1.083</v>
      </c>
      <c r="AK56" s="1001">
        <v>1.0649999999999999</v>
      </c>
      <c r="AL56" s="1001">
        <v>1.048</v>
      </c>
      <c r="AM56" s="1001">
        <v>1.0309999999999999</v>
      </c>
      <c r="AN56" s="1001">
        <v>1.016</v>
      </c>
      <c r="AO56" s="1001">
        <v>1.0029999999999999</v>
      </c>
      <c r="AP56" s="1001">
        <v>0.99229999999999996</v>
      </c>
      <c r="AQ56" s="1001">
        <v>0.98429999999999995</v>
      </c>
      <c r="AR56" s="1001">
        <v>0.97970000000000002</v>
      </c>
      <c r="AS56" s="1001">
        <v>0.97919999999999996</v>
      </c>
      <c r="AT56" s="998" t="s">
        <v>682</v>
      </c>
      <c r="AU56" s="998" t="s">
        <v>1063</v>
      </c>
      <c r="AV56" s="998" t="s">
        <v>684</v>
      </c>
      <c r="AW56" s="1002"/>
      <c r="AX56" s="1002"/>
      <c r="AY56" s="1002"/>
      <c r="AZ56" s="1002"/>
      <c r="BA56" s="1002"/>
      <c r="BB56" s="1002"/>
      <c r="BC56" s="1002"/>
      <c r="BD56" s="1002"/>
      <c r="BE56" s="1002"/>
      <c r="BF56" s="1002"/>
      <c r="BG56" s="1002"/>
      <c r="BH56" s="1002"/>
      <c r="BI56" s="1002"/>
      <c r="BJ56" s="1002"/>
      <c r="BK56" s="1002"/>
      <c r="BL56" s="1002"/>
      <c r="BM56" s="1002"/>
      <c r="BN56" s="1002"/>
      <c r="BO56" s="1002"/>
      <c r="BP56" s="1002"/>
      <c r="BQ56" s="1002"/>
      <c r="BR56" s="1002"/>
      <c r="BS56" s="1002"/>
      <c r="BT56" s="1002"/>
      <c r="BU56" s="1002"/>
      <c r="BV56" s="1002"/>
      <c r="BW56" s="1002"/>
      <c r="BX56" s="1002"/>
      <c r="BY56" s="1002"/>
      <c r="BZ56" s="1002"/>
      <c r="CA56" s="1002"/>
      <c r="CB56" s="1002"/>
      <c r="CC56" s="1002"/>
      <c r="CD56" s="1002"/>
      <c r="CE56" s="1002"/>
      <c r="CF56" s="1002"/>
      <c r="CG56" s="1002"/>
      <c r="CH56" s="1002"/>
      <c r="CI56" s="1002"/>
      <c r="CJ56" s="1002"/>
      <c r="CK56" s="1002"/>
      <c r="CL56" s="1002"/>
      <c r="CM56" s="1002"/>
      <c r="CN56" s="1002"/>
      <c r="CO56" s="1002"/>
      <c r="CP56" s="1002"/>
      <c r="CQ56" s="1002"/>
      <c r="CR56" s="1002"/>
      <c r="CS56" s="1002"/>
      <c r="CT56" s="1002"/>
      <c r="CU56" s="1002"/>
      <c r="CV56" s="1002"/>
      <c r="CW56" s="1002"/>
      <c r="CX56" s="1002"/>
      <c r="CY56" s="1002"/>
      <c r="CZ56" s="1002"/>
      <c r="DA56" s="1002"/>
      <c r="DB56" s="1002"/>
      <c r="DC56" s="1002"/>
      <c r="DD56" s="1002"/>
      <c r="DE56" s="1002"/>
      <c r="DF56" s="1002"/>
      <c r="DG56" s="1002"/>
      <c r="DH56" s="1002"/>
      <c r="DI56" s="1002"/>
      <c r="DJ56" s="1002"/>
      <c r="DK56" s="1002"/>
      <c r="DL56" s="1002"/>
      <c r="DM56" s="1002"/>
      <c r="DN56" s="1002"/>
      <c r="DO56" s="1002"/>
      <c r="DP56" s="1002"/>
      <c r="DQ56" s="1002"/>
      <c r="DR56" s="1002"/>
      <c r="DS56" s="1002"/>
      <c r="DT56" s="1002"/>
      <c r="DU56" s="1002"/>
      <c r="DV56" s="1002"/>
      <c r="DW56" s="1002"/>
      <c r="DX56" s="1002"/>
      <c r="DY56" s="1002"/>
      <c r="DZ56" s="1002"/>
      <c r="EA56" s="1002"/>
      <c r="EB56" s="1002"/>
      <c r="EC56" s="1002"/>
      <c r="ED56" s="1002"/>
      <c r="EE56" s="1002"/>
      <c r="EF56" s="1002"/>
      <c r="EG56" s="1002"/>
      <c r="EH56" s="1002"/>
      <c r="EI56" s="1002"/>
      <c r="EJ56" s="1002"/>
      <c r="EK56" s="1002"/>
      <c r="EL56" s="1002"/>
      <c r="EM56" s="1002"/>
      <c r="EN56" s="1002"/>
      <c r="EO56" s="1002"/>
      <c r="EP56" s="1002"/>
      <c r="EQ56" s="1002"/>
      <c r="ER56" s="1002"/>
      <c r="ES56" s="1002"/>
      <c r="ET56" s="1002"/>
      <c r="EU56" s="1002"/>
      <c r="EV56" s="1002"/>
      <c r="EW56" s="1002"/>
      <c r="EX56" s="1002"/>
      <c r="EY56" s="1002"/>
      <c r="EZ56" s="1002"/>
      <c r="FA56" s="1002"/>
      <c r="FB56" s="1002"/>
      <c r="FC56" s="1002"/>
      <c r="FD56" s="1002"/>
      <c r="FE56" s="1002"/>
      <c r="FF56" s="1002"/>
      <c r="FG56" s="1002"/>
      <c r="FH56" s="1002"/>
      <c r="FI56" s="1002"/>
      <c r="FJ56" s="1002"/>
      <c r="FK56" s="1002"/>
      <c r="FL56" s="1002"/>
      <c r="FM56" s="1002"/>
      <c r="FN56" s="1002"/>
      <c r="FO56" s="1002"/>
      <c r="FP56" s="1002"/>
      <c r="FQ56" s="1002"/>
      <c r="FR56" s="1002"/>
      <c r="FS56" s="1002"/>
      <c r="FT56" s="1002"/>
      <c r="FU56" s="1002"/>
      <c r="FV56" s="1002"/>
      <c r="FW56" s="1002"/>
      <c r="FX56" s="1002"/>
      <c r="FY56" s="1002"/>
      <c r="FZ56" s="1002"/>
      <c r="GA56" s="1002"/>
      <c r="GB56" s="1002"/>
      <c r="GC56" s="1002"/>
      <c r="GD56" s="1002"/>
      <c r="GE56" s="1002"/>
      <c r="GF56" s="1002"/>
      <c r="GG56" s="1002"/>
      <c r="GH56" s="1002"/>
      <c r="GI56" s="1002"/>
      <c r="GJ56" s="1002"/>
      <c r="GK56" s="1002"/>
      <c r="GL56" s="1002"/>
      <c r="GM56" s="1002"/>
      <c r="GN56" s="1002"/>
      <c r="GO56" s="1002"/>
      <c r="GP56" s="1002"/>
      <c r="GQ56" s="1002"/>
      <c r="GR56" s="1002"/>
      <c r="GS56" s="1002"/>
      <c r="GT56" s="1002"/>
      <c r="GU56" s="1002"/>
      <c r="GV56" s="1002"/>
      <c r="GW56" s="1002"/>
      <c r="GX56" s="1002"/>
      <c r="GY56" s="1002"/>
      <c r="GZ56" s="1002"/>
      <c r="HA56" s="1002"/>
      <c r="HB56" s="1002"/>
      <c r="HC56" s="1002"/>
      <c r="HD56" s="1002"/>
      <c r="HE56" s="1002"/>
      <c r="HF56" s="1002"/>
      <c r="HG56" s="1002"/>
      <c r="HH56" s="1002"/>
      <c r="HI56" s="1002"/>
      <c r="HJ56" s="1002"/>
      <c r="HK56" s="1002"/>
      <c r="HL56" s="1002"/>
      <c r="HM56" s="1002"/>
      <c r="HN56" s="1002"/>
      <c r="HO56" s="1002"/>
      <c r="HP56" s="1002"/>
      <c r="HQ56" s="1002"/>
      <c r="HR56" s="1002"/>
      <c r="HS56" s="1002"/>
      <c r="HT56" s="1002"/>
      <c r="HU56" s="1002"/>
      <c r="HV56" s="1002"/>
      <c r="HW56" s="1002"/>
      <c r="HX56" s="1002"/>
      <c r="HY56" s="1002"/>
      <c r="HZ56" s="1002"/>
      <c r="IA56" s="1002"/>
      <c r="IB56" s="1002"/>
      <c r="IC56" s="1002"/>
      <c r="ID56" s="1002"/>
      <c r="IE56" s="1002"/>
      <c r="IF56" s="1002"/>
      <c r="IG56" s="1002"/>
      <c r="IH56" s="1002"/>
      <c r="II56" s="1002"/>
      <c r="IJ56" s="1002"/>
      <c r="IK56" s="1002"/>
      <c r="IL56" s="1002"/>
      <c r="IM56" s="1002"/>
      <c r="IN56" s="1002"/>
      <c r="IO56" s="1002"/>
      <c r="IP56" s="1002"/>
      <c r="IQ56" s="1002"/>
      <c r="IR56" s="1002"/>
      <c r="IS56" s="1002"/>
      <c r="IT56" s="1002"/>
      <c r="IU56" s="1002"/>
      <c r="IV56" s="1002"/>
      <c r="IW56" s="1002"/>
      <c r="IX56" s="1002"/>
      <c r="IY56" s="1002"/>
      <c r="IZ56" s="1002"/>
      <c r="JA56" s="1002"/>
      <c r="JB56" s="1002"/>
      <c r="JC56" s="1002"/>
      <c r="JD56" s="1002"/>
      <c r="JE56" s="1002"/>
      <c r="JF56" s="1002"/>
      <c r="JG56" s="1002"/>
      <c r="JH56" s="1002"/>
      <c r="JI56" s="1002"/>
      <c r="JJ56" s="1002"/>
      <c r="JK56" s="1002"/>
      <c r="JL56" s="1002"/>
      <c r="JM56" s="1002"/>
      <c r="JN56" s="1002"/>
      <c r="JO56" s="1002"/>
      <c r="JP56" s="1002"/>
      <c r="JQ56" s="1002"/>
      <c r="JR56" s="1002"/>
      <c r="JS56" s="1002"/>
      <c r="JT56" s="1002"/>
      <c r="JU56" s="1002"/>
      <c r="JV56" s="1002"/>
      <c r="JW56" s="1002"/>
      <c r="JX56" s="1002"/>
      <c r="JY56" s="1002"/>
      <c r="JZ56" s="1002"/>
      <c r="KA56" s="1002"/>
      <c r="KB56" s="1002"/>
      <c r="KC56" s="1002"/>
      <c r="KD56" s="1002"/>
      <c r="KE56" s="1002"/>
      <c r="KF56" s="1002"/>
      <c r="KG56" s="1002"/>
      <c r="KH56" s="1002"/>
      <c r="KI56" s="1002"/>
      <c r="KJ56" s="1002"/>
      <c r="KK56" s="1002"/>
      <c r="KL56" s="1002"/>
      <c r="KM56" s="1002"/>
      <c r="KN56" s="1002"/>
      <c r="KO56" s="1002"/>
      <c r="KP56" s="1002"/>
      <c r="KQ56" s="1002"/>
      <c r="KR56" s="1002"/>
      <c r="KS56" s="1002"/>
      <c r="KT56" s="1002"/>
      <c r="KU56" s="1002"/>
      <c r="KV56" s="1002"/>
      <c r="KW56" s="1002"/>
      <c r="KX56" s="1002"/>
      <c r="KY56" s="1002"/>
      <c r="KZ56" s="1002"/>
      <c r="LA56" s="1002"/>
      <c r="LB56" s="1002"/>
      <c r="LC56" s="1002"/>
      <c r="LD56" s="1002"/>
      <c r="LE56" s="1002"/>
      <c r="LF56" s="1002"/>
      <c r="LG56" s="1002"/>
      <c r="LH56" s="1002"/>
      <c r="LI56" s="1002"/>
      <c r="LJ56" s="1002"/>
      <c r="LK56" s="1002"/>
      <c r="LL56" s="1002"/>
      <c r="LM56" s="1002"/>
      <c r="LN56" s="1002"/>
      <c r="LO56" s="1002"/>
      <c r="LP56" s="1002"/>
      <c r="LQ56" s="1002"/>
      <c r="LR56" s="1002"/>
      <c r="LS56" s="1002"/>
      <c r="LT56" s="1002"/>
      <c r="LU56" s="1002"/>
      <c r="LV56" s="1002"/>
      <c r="LW56" s="1002"/>
      <c r="LX56" s="1002"/>
      <c r="LY56" s="1002"/>
      <c r="LZ56" s="1002"/>
      <c r="MA56" s="1002"/>
      <c r="MB56" s="1002"/>
      <c r="MC56" s="1002"/>
      <c r="MD56" s="1002"/>
      <c r="ME56" s="1002"/>
      <c r="MF56" s="1002"/>
      <c r="MG56" s="1002"/>
      <c r="MH56" s="1002"/>
      <c r="MI56" s="1002"/>
      <c r="MJ56" s="1002"/>
      <c r="MK56" s="1002"/>
      <c r="ML56" s="1002"/>
      <c r="MM56" s="1002"/>
      <c r="MN56" s="1002"/>
      <c r="MO56" s="1002"/>
      <c r="MP56" s="1002"/>
      <c r="MQ56" s="1002"/>
      <c r="MR56" s="1002"/>
      <c r="MS56" s="1002"/>
      <c r="MT56" s="1002"/>
      <c r="MU56" s="1002"/>
      <c r="MV56" s="1002"/>
      <c r="MW56" s="1002"/>
      <c r="MX56" s="1002"/>
      <c r="MY56" s="1002"/>
      <c r="MZ56" s="1002"/>
      <c r="NA56" s="1002"/>
      <c r="NB56" s="1002"/>
      <c r="NC56" s="1002"/>
      <c r="ND56" s="1002"/>
      <c r="NE56" s="1002"/>
      <c r="NF56" s="1002"/>
      <c r="NG56" s="1002"/>
      <c r="NH56" s="1002"/>
      <c r="NI56" s="1002"/>
      <c r="NJ56" s="1002"/>
      <c r="NK56" s="1002"/>
      <c r="NL56" s="1002"/>
      <c r="NM56" s="1002"/>
      <c r="NN56" s="1002"/>
      <c r="NO56" s="1002"/>
      <c r="NP56" s="1002"/>
      <c r="NQ56" s="1002"/>
      <c r="NR56" s="1002"/>
      <c r="NS56" s="1002"/>
      <c r="NT56" s="1002"/>
      <c r="NU56" s="1002"/>
      <c r="NV56" s="1002"/>
      <c r="NW56" s="1002"/>
      <c r="NX56" s="1002"/>
      <c r="NY56" s="1002"/>
      <c r="NZ56" s="1002"/>
      <c r="OA56" s="1002"/>
      <c r="OB56" s="1002"/>
      <c r="OC56" s="1002"/>
      <c r="OD56" s="1002"/>
      <c r="OE56" s="1002"/>
      <c r="OF56" s="1002"/>
      <c r="OG56" s="1002"/>
      <c r="OH56" s="1002"/>
      <c r="OI56" s="1002"/>
      <c r="OJ56" s="1002"/>
      <c r="OK56" s="1002"/>
      <c r="OL56" s="1002"/>
      <c r="OM56" s="1002"/>
      <c r="ON56" s="1002"/>
      <c r="OO56" s="1002"/>
      <c r="OP56" s="1002"/>
      <c r="OQ56" s="1002"/>
      <c r="OR56" s="1002"/>
      <c r="OS56" s="1002"/>
      <c r="OT56" s="1002"/>
      <c r="OU56" s="1002"/>
      <c r="OV56" s="1002"/>
      <c r="OW56" s="1002"/>
      <c r="OX56" s="1002"/>
      <c r="OY56" s="1002"/>
      <c r="OZ56" s="1002"/>
      <c r="PA56" s="1002"/>
      <c r="PB56" s="1002"/>
      <c r="PC56" s="1002"/>
      <c r="PD56" s="1002"/>
      <c r="PE56" s="1002"/>
      <c r="PF56" s="1002"/>
      <c r="PG56" s="1002"/>
      <c r="PH56" s="1002"/>
      <c r="PI56" s="1002"/>
      <c r="PJ56" s="1002"/>
      <c r="PK56" s="1002"/>
      <c r="PL56" s="1002"/>
      <c r="PM56" s="1002"/>
      <c r="PN56" s="1002"/>
      <c r="PO56" s="1002"/>
      <c r="PP56" s="1002"/>
      <c r="PQ56" s="1002"/>
      <c r="PR56" s="1002"/>
      <c r="PS56" s="1002"/>
      <c r="PT56" s="1002"/>
      <c r="PU56" s="1002"/>
      <c r="PV56" s="1002"/>
      <c r="PW56" s="1002"/>
      <c r="PX56" s="1002"/>
      <c r="PY56" s="1002"/>
      <c r="PZ56" s="1002"/>
      <c r="QA56" s="1002"/>
      <c r="QB56" s="1002"/>
      <c r="QC56" s="1002"/>
      <c r="QD56" s="1002"/>
      <c r="QE56" s="1002"/>
      <c r="QF56" s="1002"/>
      <c r="QG56" s="1002"/>
      <c r="QH56" s="1002"/>
      <c r="QI56" s="1002"/>
      <c r="QJ56" s="1002"/>
      <c r="QK56" s="1002"/>
      <c r="QL56" s="1002"/>
      <c r="QM56" s="1002"/>
      <c r="QN56" s="1002"/>
      <c r="QO56" s="1002"/>
      <c r="QP56" s="1002"/>
      <c r="QQ56" s="1002"/>
      <c r="QR56" s="1002"/>
      <c r="QS56" s="1002"/>
      <c r="QT56" s="1002"/>
      <c r="QU56" s="1002"/>
      <c r="QV56" s="1002"/>
      <c r="QW56" s="1002"/>
      <c r="QX56" s="1002"/>
      <c r="QY56" s="1002"/>
      <c r="QZ56" s="1002"/>
      <c r="RA56" s="1002"/>
      <c r="RB56" s="1002"/>
      <c r="RC56" s="1002"/>
      <c r="RD56" s="1002"/>
      <c r="RE56" s="1002"/>
      <c r="RF56" s="1002"/>
      <c r="RG56" s="1002"/>
      <c r="RH56" s="1002"/>
      <c r="RI56" s="1002"/>
      <c r="RJ56" s="1002"/>
      <c r="RK56" s="1002"/>
      <c r="RL56" s="1002"/>
      <c r="RM56" s="1002"/>
      <c r="RN56" s="1002"/>
      <c r="RO56" s="1002"/>
      <c r="RP56" s="1002"/>
      <c r="RQ56" s="1002"/>
      <c r="RR56" s="1002"/>
      <c r="RS56" s="1002"/>
      <c r="RT56" s="1002"/>
      <c r="RU56" s="1002"/>
      <c r="RV56" s="1002"/>
      <c r="RW56" s="1002"/>
      <c r="RX56" s="1002"/>
      <c r="RY56" s="1002"/>
      <c r="RZ56" s="1002"/>
      <c r="SA56" s="1002"/>
      <c r="SB56" s="1002"/>
      <c r="SC56" s="1002"/>
      <c r="SD56" s="1002"/>
      <c r="SE56" s="1002"/>
      <c r="SF56" s="1002"/>
      <c r="SG56" s="1002"/>
      <c r="SH56" s="1002"/>
      <c r="SI56" s="1002"/>
      <c r="SJ56" s="1002"/>
      <c r="SK56" s="1002"/>
      <c r="SL56" s="1002"/>
      <c r="SM56" s="1002"/>
      <c r="SN56" s="1002"/>
      <c r="SO56" s="1002"/>
      <c r="SP56" s="1002"/>
      <c r="SQ56" s="1002"/>
      <c r="SR56" s="1002"/>
      <c r="SS56" s="1002"/>
      <c r="ST56" s="1002"/>
      <c r="SU56" s="1002"/>
      <c r="SV56" s="1002"/>
      <c r="SW56" s="1002"/>
      <c r="SX56" s="1002"/>
      <c r="SY56" s="1002"/>
      <c r="SZ56" s="1002"/>
      <c r="TA56" s="1002"/>
      <c r="TB56" s="1002"/>
      <c r="TC56" s="1002"/>
      <c r="TD56" s="1002"/>
      <c r="TE56" s="1002"/>
      <c r="TF56" s="1002"/>
      <c r="TG56" s="1002"/>
      <c r="TH56" s="1002"/>
      <c r="TI56" s="1002"/>
      <c r="TJ56" s="1002"/>
      <c r="TK56" s="1002"/>
      <c r="TL56" s="1002"/>
      <c r="TM56" s="1002"/>
      <c r="TN56" s="1002"/>
      <c r="TO56" s="1002"/>
      <c r="TP56" s="1002"/>
      <c r="TQ56" s="1002"/>
      <c r="TR56" s="1002"/>
      <c r="TS56" s="1002"/>
      <c r="TT56" s="1002"/>
      <c r="TU56" s="1002"/>
      <c r="TV56" s="1002"/>
      <c r="TW56" s="1002"/>
      <c r="TX56" s="1002"/>
      <c r="TY56" s="1002"/>
      <c r="TZ56" s="1002"/>
      <c r="UA56" s="1002"/>
      <c r="UB56" s="1002"/>
      <c r="UC56" s="1002"/>
      <c r="UD56" s="1002"/>
      <c r="UE56" s="1002"/>
      <c r="UF56" s="1002"/>
      <c r="UG56" s="1002"/>
      <c r="UH56" s="1002"/>
      <c r="UI56" s="1002"/>
      <c r="UJ56" s="1002"/>
      <c r="UK56" s="1002"/>
      <c r="UL56" s="1002"/>
      <c r="UM56" s="1002"/>
      <c r="UN56" s="1002"/>
      <c r="UO56" s="1002"/>
      <c r="UP56" s="1002"/>
      <c r="UQ56" s="1002"/>
      <c r="UR56" s="1002"/>
      <c r="US56" s="1002"/>
      <c r="UT56" s="1002"/>
      <c r="UU56" s="1002"/>
      <c r="UV56" s="1002"/>
      <c r="UW56" s="1002"/>
      <c r="UX56" s="1002"/>
      <c r="UY56" s="1002"/>
      <c r="UZ56" s="1002"/>
      <c r="VA56" s="1002"/>
      <c r="VB56" s="1002"/>
      <c r="VC56" s="1002"/>
      <c r="VD56" s="1002"/>
      <c r="VE56" s="1002"/>
      <c r="VF56" s="1002"/>
      <c r="VG56" s="1002"/>
      <c r="VH56" s="1002"/>
      <c r="VI56" s="1002"/>
      <c r="VJ56" s="1002"/>
      <c r="VK56" s="1002"/>
      <c r="VL56" s="1002"/>
      <c r="VM56" s="1002"/>
      <c r="VN56" s="1002"/>
      <c r="VO56" s="1002"/>
      <c r="VP56" s="1002"/>
      <c r="VQ56" s="1002"/>
      <c r="VR56" s="1002"/>
      <c r="VS56" s="1002"/>
      <c r="VT56" s="1002"/>
      <c r="VU56" s="1002"/>
      <c r="VV56" s="1002"/>
      <c r="VW56" s="1002"/>
      <c r="VX56" s="1002"/>
      <c r="VY56" s="1002"/>
      <c r="VZ56" s="1002"/>
      <c r="WA56" s="1002"/>
      <c r="WB56" s="1002"/>
      <c r="WC56" s="1002"/>
      <c r="WD56" s="1002"/>
      <c r="WE56" s="1002"/>
      <c r="WF56" s="1002"/>
      <c r="WG56" s="1002"/>
      <c r="WH56" s="1002"/>
      <c r="WI56" s="1002"/>
      <c r="WJ56" s="1002"/>
      <c r="WK56" s="1002"/>
      <c r="WL56" s="1002"/>
      <c r="WM56" s="1002"/>
      <c r="WN56" s="1002"/>
      <c r="WO56" s="1002"/>
      <c r="WP56" s="1002"/>
      <c r="WQ56" s="1002"/>
      <c r="WR56" s="1002"/>
      <c r="WS56" s="1002"/>
      <c r="WT56" s="1002"/>
      <c r="WU56" s="1002"/>
      <c r="WV56" s="1002"/>
      <c r="WW56" s="1002"/>
      <c r="WX56" s="1002"/>
      <c r="WY56" s="1002"/>
      <c r="WZ56" s="1002"/>
      <c r="XA56" s="1002"/>
      <c r="XB56" s="1002"/>
      <c r="XC56" s="1002"/>
      <c r="XD56" s="1002"/>
      <c r="XE56" s="1002"/>
      <c r="XF56" s="1002"/>
      <c r="XG56" s="1002"/>
      <c r="XH56" s="1002"/>
      <c r="XI56" s="1002"/>
      <c r="XJ56" s="1002"/>
      <c r="XK56" s="1002"/>
      <c r="XL56" s="1002"/>
      <c r="XM56" s="1002"/>
      <c r="XN56" s="1002"/>
      <c r="XO56" s="1002"/>
      <c r="XP56" s="1002"/>
      <c r="XQ56" s="1002"/>
      <c r="XR56" s="1002"/>
      <c r="XS56" s="1002"/>
      <c r="XT56" s="1002"/>
      <c r="XU56" s="1002"/>
      <c r="XV56" s="1002"/>
      <c r="XW56" s="1002"/>
      <c r="XX56" s="1002"/>
      <c r="XY56" s="1002"/>
      <c r="XZ56" s="1002"/>
      <c r="YA56" s="1002"/>
      <c r="YB56" s="1002"/>
      <c r="YC56" s="1002"/>
      <c r="YD56" s="1002"/>
      <c r="YE56" s="1002"/>
      <c r="YF56" s="1002"/>
      <c r="YG56" s="1002"/>
      <c r="YH56" s="1002"/>
      <c r="YI56" s="1002"/>
      <c r="YJ56" s="1002"/>
      <c r="YK56" s="1002"/>
      <c r="YL56" s="1002"/>
      <c r="YM56" s="1002"/>
      <c r="YN56" s="1002"/>
      <c r="YO56" s="1002"/>
      <c r="YP56" s="1002"/>
      <c r="YQ56" s="1002"/>
      <c r="YR56" s="1002"/>
      <c r="YS56" s="1002"/>
      <c r="YT56" s="1002"/>
      <c r="YU56" s="1002"/>
      <c r="YV56" s="1002"/>
      <c r="YW56" s="1002"/>
      <c r="YX56" s="1002"/>
      <c r="YY56" s="1002"/>
      <c r="YZ56" s="1002"/>
      <c r="ZA56" s="1002"/>
      <c r="ZB56" s="1002"/>
      <c r="ZC56" s="1002"/>
      <c r="ZD56" s="1002"/>
      <c r="ZE56" s="1002"/>
      <c r="ZF56" s="1002"/>
      <c r="ZG56" s="1002"/>
      <c r="ZH56" s="1002"/>
      <c r="ZI56" s="1002"/>
      <c r="ZJ56" s="1002"/>
      <c r="ZK56" s="1002"/>
      <c r="ZL56" s="1002"/>
      <c r="ZM56" s="1002"/>
      <c r="ZN56" s="1002"/>
      <c r="ZO56" s="1002"/>
      <c r="ZP56" s="1002"/>
      <c r="ZQ56" s="1002"/>
      <c r="ZR56" s="1002"/>
      <c r="ZS56" s="1002"/>
      <c r="ZT56" s="1002"/>
      <c r="ZU56" s="1002"/>
      <c r="ZV56" s="1002"/>
      <c r="ZW56" s="1002"/>
      <c r="ZX56" s="1002"/>
      <c r="ZY56" s="1002"/>
      <c r="ZZ56" s="1002"/>
      <c r="AAA56" s="1002"/>
      <c r="AAB56" s="1002"/>
      <c r="AAC56" s="1002"/>
      <c r="AAD56" s="1002"/>
      <c r="AAE56" s="1002"/>
      <c r="AAF56" s="1002"/>
      <c r="AAG56" s="1002"/>
      <c r="AAH56" s="1002"/>
      <c r="AAI56" s="1002"/>
      <c r="AAJ56" s="1002"/>
      <c r="AAK56" s="1002"/>
      <c r="AAL56" s="1002"/>
      <c r="AAM56" s="1002"/>
      <c r="AAN56" s="1002"/>
      <c r="AAO56" s="1002"/>
      <c r="AAP56" s="1002"/>
      <c r="AAQ56" s="1002"/>
      <c r="AAR56" s="1002"/>
      <c r="AAS56" s="1002"/>
      <c r="AAT56" s="1002"/>
      <c r="AAU56" s="1002"/>
      <c r="AAV56" s="1002"/>
      <c r="AAW56" s="1002"/>
      <c r="AAX56" s="1002"/>
      <c r="AAY56" s="1002"/>
      <c r="AAZ56" s="1002"/>
      <c r="ABA56" s="1002"/>
      <c r="ABB56" s="1002"/>
      <c r="ABC56" s="1002"/>
      <c r="ABD56" s="1002"/>
      <c r="ABE56" s="1002"/>
      <c r="ABF56" s="1002"/>
      <c r="ABG56" s="1002"/>
      <c r="ABH56" s="1002"/>
      <c r="ABI56" s="1002"/>
      <c r="ABJ56" s="1002"/>
      <c r="ABK56" s="1002"/>
      <c r="ABL56" s="1002"/>
      <c r="ABM56" s="1002"/>
      <c r="ABN56" s="1002"/>
      <c r="ABO56" s="1002"/>
      <c r="ABP56" s="1002"/>
      <c r="ABQ56" s="1002"/>
      <c r="ABR56" s="1002"/>
      <c r="ABS56" s="1002"/>
      <c r="ABT56" s="1002"/>
      <c r="ABU56" s="1002"/>
      <c r="ABV56" s="1002"/>
      <c r="ABW56" s="1002"/>
      <c r="ABX56" s="1002"/>
      <c r="ABY56" s="1002"/>
      <c r="ABZ56" s="1002"/>
      <c r="ACA56" s="1002"/>
      <c r="ACB56" s="1002"/>
      <c r="ACC56" s="1002"/>
      <c r="ACD56" s="1002"/>
      <c r="ACE56" s="1002"/>
      <c r="ACF56" s="1002"/>
      <c r="ACG56" s="1002"/>
      <c r="ACH56" s="1002"/>
      <c r="ACI56" s="1002"/>
      <c r="ACJ56" s="1002"/>
      <c r="ACK56" s="1002"/>
      <c r="ACL56" s="1002"/>
      <c r="ACM56" s="1002"/>
      <c r="ACN56" s="1002"/>
      <c r="ACO56" s="1002"/>
      <c r="ACP56" s="1002"/>
      <c r="ACQ56" s="1002"/>
      <c r="ACR56" s="1002"/>
      <c r="ACS56" s="1002"/>
      <c r="ACT56" s="1002"/>
      <c r="ACU56" s="1002"/>
      <c r="ACV56" s="1002"/>
      <c r="ACW56" s="1002"/>
      <c r="ACX56" s="1002"/>
      <c r="ACY56" s="1002"/>
      <c r="ACZ56" s="1002"/>
      <c r="ADA56" s="1002"/>
      <c r="ADB56" s="1002"/>
      <c r="ADC56" s="1002"/>
      <c r="ADD56" s="1002"/>
      <c r="ADE56" s="1002"/>
      <c r="ADF56" s="1002"/>
      <c r="ADG56" s="1002"/>
      <c r="ADH56" s="1002"/>
      <c r="ADI56" s="1002"/>
      <c r="ADJ56" s="1002"/>
      <c r="ADK56" s="1002"/>
      <c r="ADL56" s="1002"/>
      <c r="ADM56" s="1002"/>
      <c r="ADN56" s="1002"/>
      <c r="ADO56" s="1002"/>
      <c r="ADP56" s="1002"/>
      <c r="ADQ56" s="1002"/>
      <c r="ADR56" s="1002"/>
      <c r="ADS56" s="1002"/>
      <c r="ADT56" s="1002"/>
      <c r="ADU56" s="1002"/>
      <c r="ADV56" s="1002"/>
      <c r="ADW56" s="1002"/>
      <c r="ADX56" s="1002"/>
      <c r="ADY56" s="1002"/>
      <c r="ADZ56" s="1002"/>
      <c r="AEA56" s="1002"/>
      <c r="AEB56" s="1002"/>
      <c r="AEC56" s="1002"/>
      <c r="AED56" s="1002"/>
      <c r="AEE56" s="1002"/>
      <c r="AEF56" s="1002"/>
      <c r="AEG56" s="1002"/>
      <c r="AEH56" s="1002"/>
      <c r="AEI56" s="1002"/>
      <c r="AEJ56" s="1002"/>
      <c r="AEK56" s="1002"/>
      <c r="AEL56" s="1002"/>
      <c r="AEM56" s="1002"/>
      <c r="AEN56" s="1002"/>
      <c r="AEO56" s="1002"/>
      <c r="AEP56" s="1002"/>
      <c r="AEQ56" s="1002"/>
      <c r="AER56" s="1002"/>
      <c r="AES56" s="1002"/>
      <c r="AET56" s="1002"/>
      <c r="AEU56" s="1002"/>
      <c r="AEV56" s="1002"/>
      <c r="AEW56" s="1002"/>
      <c r="AEX56" s="1002"/>
      <c r="AEY56" s="1002"/>
      <c r="AEZ56" s="1002"/>
      <c r="AFA56" s="1002"/>
      <c r="AFB56" s="1002"/>
      <c r="AFC56" s="1002"/>
      <c r="AFD56" s="1002"/>
      <c r="AFE56" s="1002"/>
      <c r="AFF56" s="1002"/>
      <c r="AFG56" s="1002"/>
      <c r="AFH56" s="1002"/>
      <c r="AFI56" s="1002"/>
      <c r="AFJ56" s="1002"/>
      <c r="AFK56" s="1002"/>
      <c r="AFL56" s="1002"/>
      <c r="AFM56" s="1002"/>
      <c r="AFN56" s="1002"/>
      <c r="AFO56" s="1002"/>
      <c r="AFP56" s="1002"/>
      <c r="AFQ56" s="1002"/>
      <c r="AFR56" s="1002"/>
      <c r="AFS56" s="1002"/>
      <c r="AFT56" s="1002"/>
      <c r="AFU56" s="1002"/>
      <c r="AFV56" s="1002"/>
      <c r="AFW56" s="1002"/>
      <c r="AFX56" s="1002"/>
      <c r="AFY56" s="1002"/>
      <c r="AFZ56" s="1002"/>
      <c r="AGA56" s="1002"/>
      <c r="AGB56" s="1002"/>
      <c r="AGC56" s="1002"/>
      <c r="AGD56" s="1002"/>
      <c r="AGE56" s="1002"/>
      <c r="AGF56" s="1002"/>
      <c r="AGG56" s="1002"/>
      <c r="AGH56" s="1002"/>
      <c r="AGI56" s="1002"/>
      <c r="AGJ56" s="1002"/>
      <c r="AGK56" s="1002"/>
      <c r="AGL56" s="1002"/>
      <c r="AGM56" s="1002"/>
      <c r="AGN56" s="1002"/>
      <c r="AGO56" s="1002"/>
      <c r="AGP56" s="1002"/>
      <c r="AGQ56" s="1002"/>
      <c r="AGR56" s="1002"/>
      <c r="AGS56" s="1002"/>
      <c r="AGT56" s="1002"/>
      <c r="AGU56" s="1002"/>
      <c r="AGV56" s="1002"/>
      <c r="AGW56" s="1002"/>
      <c r="AGX56" s="1002"/>
      <c r="AGY56" s="1002"/>
      <c r="AGZ56" s="1002"/>
      <c r="AHA56" s="1002"/>
      <c r="AHB56" s="1002"/>
      <c r="AHC56" s="1002"/>
      <c r="AHD56" s="1002"/>
      <c r="AHE56" s="1002"/>
      <c r="AHF56" s="1002"/>
      <c r="AHG56" s="1002"/>
      <c r="AHH56" s="1002"/>
      <c r="AHI56" s="1002"/>
      <c r="AHJ56" s="1002"/>
      <c r="AHK56" s="1002"/>
      <c r="AHL56" s="1002"/>
      <c r="AHM56" s="1002"/>
      <c r="AHN56" s="1002"/>
      <c r="AHO56" s="1002"/>
      <c r="AHP56" s="1002"/>
      <c r="AHQ56" s="1002"/>
      <c r="AHR56" s="1002"/>
      <c r="AHS56" s="1002"/>
      <c r="AHT56" s="1002"/>
      <c r="AHU56" s="1002"/>
      <c r="AHV56" s="1002"/>
      <c r="AHW56" s="1002"/>
      <c r="AHX56" s="1002"/>
      <c r="AHY56" s="1002"/>
      <c r="AHZ56" s="1002"/>
      <c r="AIA56" s="1002"/>
      <c r="AIB56" s="1002"/>
      <c r="AIC56" s="1002"/>
      <c r="AID56" s="1002"/>
      <c r="AIE56" s="1002"/>
      <c r="AIF56" s="1002"/>
      <c r="AIG56" s="1002"/>
      <c r="AIH56" s="1002"/>
      <c r="AII56" s="1002"/>
      <c r="AIJ56" s="1002"/>
      <c r="AIK56" s="1002"/>
      <c r="AIL56" s="1002"/>
      <c r="AIM56" s="1002"/>
      <c r="AIN56" s="1002"/>
      <c r="AIO56" s="1002"/>
      <c r="AIP56" s="1002"/>
      <c r="AIQ56" s="1002"/>
      <c r="AIR56" s="1002"/>
      <c r="AIS56" s="1002"/>
      <c r="AIT56" s="1002"/>
      <c r="AIU56" s="1002"/>
      <c r="AIV56" s="1002"/>
      <c r="AIW56" s="1002"/>
      <c r="AIX56" s="1002"/>
      <c r="AIY56" s="1002"/>
      <c r="AIZ56" s="1002"/>
      <c r="AJA56" s="1002"/>
      <c r="AJB56" s="1002"/>
      <c r="AJC56" s="1002"/>
      <c r="AJD56" s="1002"/>
      <c r="AJE56" s="1002"/>
      <c r="AJF56" s="1002"/>
      <c r="AJG56" s="1002"/>
      <c r="AJH56" s="1002"/>
      <c r="AJI56" s="1002"/>
      <c r="AJJ56" s="1002"/>
      <c r="AJK56" s="1002"/>
      <c r="AJL56" s="1002"/>
      <c r="AJM56" s="1002"/>
      <c r="AJN56" s="1002"/>
      <c r="AJO56" s="1002"/>
      <c r="AJP56" s="1002"/>
      <c r="AJQ56" s="1002"/>
      <c r="AJR56" s="1002"/>
      <c r="AJS56" s="1002"/>
      <c r="AJT56" s="1002"/>
      <c r="AJU56" s="1002"/>
      <c r="AJV56" s="1002"/>
      <c r="AJW56" s="1002"/>
      <c r="AJX56" s="1002"/>
      <c r="AJY56" s="1002"/>
      <c r="AJZ56" s="1002"/>
      <c r="AKA56" s="1002"/>
      <c r="AKB56" s="1002"/>
      <c r="AKC56" s="1002"/>
      <c r="AKD56" s="1002"/>
      <c r="AKE56" s="1002"/>
      <c r="AKF56" s="1002"/>
      <c r="AKG56" s="1002"/>
      <c r="AKH56" s="1002"/>
      <c r="AKI56" s="1002"/>
      <c r="AKJ56" s="1002"/>
      <c r="AKK56" s="1002"/>
      <c r="AKL56" s="1002"/>
      <c r="AKM56" s="1002"/>
      <c r="AKN56" s="1002"/>
      <c r="AKO56" s="1002"/>
      <c r="AKP56" s="1002"/>
      <c r="AKQ56" s="1002"/>
      <c r="AKR56" s="1002"/>
      <c r="AKS56" s="1002"/>
      <c r="AKT56" s="1002"/>
      <c r="AKU56" s="1002"/>
      <c r="AKV56" s="1002"/>
      <c r="AKW56" s="1002"/>
      <c r="AKX56" s="1002"/>
      <c r="AKY56" s="1002"/>
      <c r="AKZ56" s="1002"/>
      <c r="ALA56" s="1002"/>
      <c r="ALB56" s="1002"/>
      <c r="ALC56" s="1002"/>
      <c r="ALD56" s="1002"/>
      <c r="ALE56" s="1002"/>
      <c r="ALF56" s="1002"/>
      <c r="ALG56" s="1002"/>
      <c r="ALH56" s="1002"/>
      <c r="ALI56" s="1002"/>
      <c r="ALJ56" s="1002"/>
      <c r="ALK56" s="1002"/>
      <c r="ALL56" s="1002"/>
      <c r="ALM56" s="1002"/>
      <c r="ALN56" s="1002"/>
      <c r="ALO56" s="1002"/>
      <c r="ALP56" s="1002"/>
      <c r="ALQ56" s="1002"/>
      <c r="ALR56" s="1002"/>
      <c r="ALS56" s="1002"/>
      <c r="ALT56" s="1002"/>
      <c r="ALU56" s="1002"/>
      <c r="ALV56" s="1002"/>
      <c r="ALW56" s="1002"/>
      <c r="ALX56" s="1002"/>
      <c r="ALY56" s="1002"/>
      <c r="ALZ56" s="1002"/>
      <c r="AMA56" s="1002"/>
      <c r="AMB56" s="1002"/>
      <c r="AMC56" s="1002"/>
      <c r="AMD56" s="1002"/>
      <c r="AME56" s="1002"/>
      <c r="AMF56" s="1002"/>
      <c r="AMG56" s="1002"/>
      <c r="AMH56" s="1002"/>
      <c r="AMI56" s="1002"/>
      <c r="AMJ56" s="1002"/>
      <c r="AMK56" s="1002"/>
      <c r="AML56" s="1002"/>
      <c r="AMM56" s="1002"/>
      <c r="AMN56" s="1002"/>
      <c r="AMO56" s="1002"/>
      <c r="AMP56" s="1002"/>
      <c r="AMQ56" s="1002"/>
      <c r="AMR56" s="1002"/>
      <c r="AMS56" s="1002"/>
      <c r="AMT56" s="1002"/>
      <c r="AMU56" s="1002"/>
      <c r="AMV56" s="1002"/>
      <c r="AMW56" s="1002"/>
      <c r="AMX56" s="1002"/>
      <c r="AMY56" s="1002"/>
      <c r="AMZ56" s="1002"/>
      <c r="ANA56" s="1002"/>
      <c r="ANB56" s="1002"/>
      <c r="ANC56" s="1002"/>
      <c r="AND56" s="1002"/>
      <c r="ANE56" s="1002"/>
      <c r="ANF56" s="1002"/>
      <c r="ANG56" s="1002"/>
      <c r="ANH56" s="1002"/>
      <c r="ANI56" s="1002"/>
      <c r="ANJ56" s="1002"/>
      <c r="ANK56" s="1002"/>
      <c r="ANL56" s="1002"/>
      <c r="ANM56" s="1002"/>
      <c r="ANN56" s="1002"/>
      <c r="ANO56" s="1002"/>
      <c r="ANP56" s="1002"/>
      <c r="ANQ56" s="1002"/>
      <c r="ANR56" s="1002"/>
      <c r="ANS56" s="1002"/>
      <c r="ANT56" s="1002"/>
      <c r="ANU56" s="1002"/>
      <c r="ANV56" s="1002"/>
      <c r="ANW56" s="1002"/>
      <c r="ANX56" s="1002"/>
      <c r="ANY56" s="1002"/>
      <c r="ANZ56" s="1002"/>
      <c r="AOA56" s="1002"/>
      <c r="AOB56" s="1002"/>
      <c r="AOC56" s="1002"/>
      <c r="AOD56" s="1002"/>
      <c r="AOE56" s="1002"/>
      <c r="AOF56" s="1002"/>
      <c r="AOG56" s="1002"/>
      <c r="AOH56" s="1002"/>
      <c r="AOI56" s="1002"/>
      <c r="AOJ56" s="1002"/>
      <c r="AOK56" s="1002"/>
      <c r="AOL56" s="1002"/>
      <c r="AOM56" s="1002"/>
      <c r="AON56" s="1002"/>
      <c r="AOO56" s="1002"/>
      <c r="AOP56" s="1002"/>
      <c r="AOQ56" s="1002"/>
      <c r="AOR56" s="1002"/>
      <c r="AOS56" s="1002"/>
      <c r="AOT56" s="1002"/>
      <c r="AOU56" s="1002"/>
      <c r="AOV56" s="1002"/>
      <c r="AOW56" s="1002"/>
      <c r="AOX56" s="1002"/>
      <c r="AOY56" s="1002"/>
      <c r="AOZ56" s="1002"/>
      <c r="APA56" s="1002"/>
      <c r="APB56" s="1002"/>
      <c r="APC56" s="1002"/>
      <c r="APD56" s="1002"/>
      <c r="APE56" s="1002"/>
      <c r="APF56" s="1002"/>
      <c r="APG56" s="1002"/>
      <c r="APH56" s="1002"/>
      <c r="API56" s="1002"/>
      <c r="APJ56" s="1002"/>
      <c r="APK56" s="1002"/>
      <c r="APL56" s="1002"/>
      <c r="APM56" s="1002"/>
      <c r="APN56" s="1002"/>
      <c r="APO56" s="1002"/>
      <c r="APP56" s="1002"/>
      <c r="APQ56" s="1002"/>
      <c r="APR56" s="1002"/>
      <c r="APS56" s="1002"/>
      <c r="APT56" s="1002"/>
      <c r="APU56" s="1002"/>
      <c r="APV56" s="1002"/>
      <c r="APW56" s="1002"/>
      <c r="APX56" s="1002"/>
      <c r="APY56" s="1002"/>
      <c r="APZ56" s="1002"/>
      <c r="AQA56" s="1002"/>
      <c r="AQB56" s="1002"/>
      <c r="AQC56" s="1002"/>
      <c r="AQD56" s="1002"/>
      <c r="AQE56" s="1002"/>
      <c r="AQF56" s="1002"/>
      <c r="AQG56" s="1002"/>
      <c r="AQH56" s="1002"/>
      <c r="AQI56" s="1002"/>
      <c r="AQJ56" s="1002"/>
      <c r="AQK56" s="1002"/>
      <c r="AQL56" s="1002"/>
      <c r="AQM56" s="1002"/>
      <c r="AQN56" s="1002"/>
      <c r="AQO56" s="1002"/>
      <c r="AQP56" s="1002"/>
      <c r="AQQ56" s="1002"/>
      <c r="AQR56" s="1002"/>
      <c r="AQS56" s="1002"/>
      <c r="AQT56" s="1002"/>
      <c r="AQU56" s="1002"/>
      <c r="AQV56" s="1002"/>
      <c r="AQW56" s="1002"/>
      <c r="AQX56" s="1002"/>
      <c r="AQY56" s="1002"/>
      <c r="AQZ56" s="1002"/>
      <c r="ARA56" s="1002"/>
      <c r="ARB56" s="1002"/>
      <c r="ARC56" s="1002"/>
      <c r="ARD56" s="1002"/>
      <c r="ARE56" s="1002"/>
      <c r="ARF56" s="1002"/>
      <c r="ARG56" s="1002"/>
      <c r="ARH56" s="1002"/>
      <c r="ARI56" s="1002"/>
      <c r="ARJ56" s="1002"/>
      <c r="ARK56" s="1002"/>
      <c r="ARL56" s="1002"/>
      <c r="ARM56" s="1002"/>
      <c r="ARN56" s="1002"/>
      <c r="ARO56" s="1002"/>
      <c r="ARP56" s="1002"/>
      <c r="ARQ56" s="1002"/>
      <c r="ARR56" s="1002"/>
      <c r="ARS56" s="1002"/>
      <c r="ART56" s="1002"/>
      <c r="ARU56" s="1002"/>
      <c r="ARV56" s="1002"/>
      <c r="ARW56" s="1002"/>
      <c r="ARX56" s="1002"/>
      <c r="ARY56" s="1002"/>
      <c r="ARZ56" s="1002"/>
      <c r="ASA56" s="1002"/>
      <c r="ASB56" s="1002"/>
      <c r="ASC56" s="1002"/>
      <c r="ASD56" s="1002"/>
      <c r="ASE56" s="1002"/>
      <c r="ASF56" s="1002"/>
      <c r="ASG56" s="1002"/>
      <c r="ASH56" s="1002"/>
      <c r="ASI56" s="1002"/>
      <c r="ASJ56" s="1002"/>
      <c r="ASK56" s="1002"/>
      <c r="ASL56" s="1002"/>
      <c r="ASM56" s="1002"/>
      <c r="ASN56" s="1002"/>
      <c r="ASO56" s="1002"/>
      <c r="ASP56" s="1002"/>
      <c r="ASQ56" s="1002"/>
      <c r="ASR56" s="1002"/>
      <c r="ASS56" s="1002"/>
      <c r="AST56" s="1002"/>
      <c r="ASU56" s="1002"/>
      <c r="ASV56" s="1002"/>
      <c r="ASW56" s="1002"/>
      <c r="ASX56" s="1002"/>
      <c r="ASY56" s="1002"/>
      <c r="ASZ56" s="1002"/>
      <c r="ATA56" s="1002"/>
      <c r="ATB56" s="1002"/>
      <c r="ATC56" s="1002"/>
      <c r="ATD56" s="1002"/>
      <c r="ATE56" s="1002"/>
      <c r="ATF56" s="1002"/>
      <c r="ATG56" s="1002"/>
      <c r="ATH56" s="1002"/>
      <c r="ATI56" s="1002"/>
      <c r="ATJ56" s="1002"/>
      <c r="ATK56" s="1002"/>
      <c r="ATL56" s="1002"/>
      <c r="ATM56" s="1002"/>
      <c r="ATN56" s="1002"/>
      <c r="ATO56" s="1002"/>
      <c r="ATP56" s="1002"/>
      <c r="ATQ56" s="1002"/>
      <c r="ATR56" s="1002"/>
      <c r="ATS56" s="1002"/>
      <c r="ATT56" s="1002"/>
      <c r="ATU56" s="1002"/>
      <c r="ATV56" s="1002"/>
      <c r="ATW56" s="1002"/>
      <c r="ATX56" s="1002"/>
      <c r="ATY56" s="1002"/>
      <c r="ATZ56" s="1002"/>
      <c r="AUA56" s="1002"/>
      <c r="AUB56" s="1002"/>
      <c r="AUC56" s="1002"/>
      <c r="AUD56" s="1002"/>
      <c r="AUE56" s="1002"/>
      <c r="AUF56" s="1002"/>
      <c r="AUG56" s="1002"/>
      <c r="AUH56" s="1002"/>
      <c r="AUI56" s="1002"/>
      <c r="AUJ56" s="1002"/>
      <c r="AUK56" s="1002"/>
      <c r="AUL56" s="1002"/>
      <c r="AUM56" s="1002"/>
      <c r="AUN56" s="1002"/>
      <c r="AUO56" s="1002"/>
      <c r="AUP56" s="1002"/>
      <c r="AUQ56" s="1002"/>
      <c r="AUR56" s="1002"/>
      <c r="AUS56" s="1002"/>
      <c r="AUT56" s="1002"/>
      <c r="AUU56" s="1002"/>
      <c r="AUV56" s="1002"/>
      <c r="AUW56" s="1002"/>
      <c r="AUX56" s="1002"/>
      <c r="AUY56" s="1002"/>
      <c r="AUZ56" s="1002"/>
      <c r="AVA56" s="1002"/>
      <c r="AVB56" s="1002"/>
      <c r="AVC56" s="1002"/>
      <c r="AVD56" s="1002"/>
      <c r="AVE56" s="1002"/>
      <c r="AVF56" s="1002"/>
      <c r="AVG56" s="1002"/>
      <c r="AVH56" s="1002"/>
      <c r="AVI56" s="1002"/>
      <c r="AVJ56" s="1002"/>
      <c r="AVK56" s="1002"/>
      <c r="AVL56" s="1002"/>
      <c r="AVM56" s="1002"/>
      <c r="AVN56" s="1002"/>
      <c r="AVO56" s="1002"/>
      <c r="AVP56" s="1002"/>
      <c r="AVQ56" s="1002"/>
      <c r="AVR56" s="1002"/>
      <c r="AVS56" s="1002"/>
      <c r="AVT56" s="1002"/>
      <c r="AVU56" s="1002"/>
      <c r="AVV56" s="1002"/>
      <c r="AVW56" s="1002"/>
      <c r="AVX56" s="1002"/>
      <c r="AVY56" s="1002"/>
      <c r="AVZ56" s="1002"/>
      <c r="AWA56" s="1002"/>
      <c r="AWB56" s="1002"/>
      <c r="AWC56" s="1002"/>
      <c r="AWD56" s="1002"/>
      <c r="AWE56" s="1002"/>
      <c r="AWF56" s="1002"/>
      <c r="AWG56" s="1002"/>
      <c r="AWH56" s="1002"/>
      <c r="AWI56" s="1002"/>
      <c r="AWJ56" s="1002"/>
      <c r="AWK56" s="1002"/>
      <c r="AWL56" s="1002"/>
      <c r="AWM56" s="1002"/>
      <c r="AWN56" s="1002"/>
      <c r="AWO56" s="1002"/>
      <c r="AWP56" s="1002"/>
      <c r="AWQ56" s="1002"/>
      <c r="AWR56" s="1002"/>
      <c r="AWS56" s="1002"/>
      <c r="AWT56" s="1002"/>
      <c r="AWU56" s="1002"/>
      <c r="AWV56" s="1002"/>
      <c r="AWW56" s="1002"/>
      <c r="AWX56" s="1002"/>
      <c r="AWY56" s="1002"/>
      <c r="AWZ56" s="1002"/>
      <c r="AXA56" s="1002"/>
      <c r="AXB56" s="1002"/>
      <c r="AXC56" s="1002"/>
      <c r="AXD56" s="1002"/>
      <c r="AXE56" s="1002"/>
      <c r="AXF56" s="1002"/>
      <c r="AXG56" s="1002"/>
      <c r="AXH56" s="1002"/>
      <c r="AXI56" s="1002"/>
      <c r="AXJ56" s="1002"/>
      <c r="AXK56" s="1002"/>
      <c r="AXL56" s="1002"/>
      <c r="AXM56" s="1002"/>
      <c r="AXN56" s="1002"/>
      <c r="AXO56" s="1002"/>
      <c r="AXP56" s="1002"/>
      <c r="AXQ56" s="1002"/>
      <c r="AXR56" s="1002"/>
      <c r="AXS56" s="1002"/>
      <c r="AXT56" s="1002"/>
      <c r="AXU56" s="1002"/>
      <c r="AXV56" s="1002"/>
      <c r="AXW56" s="1002"/>
      <c r="AXX56" s="1002"/>
      <c r="AXY56" s="1002"/>
      <c r="AXZ56" s="1002"/>
      <c r="AYA56" s="1002"/>
      <c r="AYB56" s="1002"/>
      <c r="AYC56" s="1002"/>
      <c r="AYD56" s="1002"/>
      <c r="AYE56" s="1002"/>
      <c r="AYF56" s="1002"/>
      <c r="AYG56" s="1002"/>
      <c r="AYH56" s="1002"/>
      <c r="AYI56" s="1002"/>
      <c r="AYJ56" s="1002"/>
      <c r="AYK56" s="1002"/>
      <c r="AYL56" s="1002"/>
      <c r="AYM56" s="1002"/>
      <c r="AYN56" s="1002"/>
      <c r="AYO56" s="1002"/>
      <c r="AYP56" s="1002"/>
      <c r="AYQ56" s="1002"/>
      <c r="AYR56" s="1002"/>
      <c r="AYS56" s="1002"/>
      <c r="AYT56" s="1002"/>
      <c r="AYU56" s="1002"/>
      <c r="AYV56" s="1002"/>
      <c r="AYW56" s="1002"/>
      <c r="AYX56" s="1002"/>
      <c r="AYY56" s="1002"/>
      <c r="AYZ56" s="1002"/>
      <c r="AZA56" s="1002"/>
      <c r="AZB56" s="1002"/>
      <c r="AZC56" s="1002"/>
      <c r="AZD56" s="1002"/>
      <c r="AZE56" s="1002"/>
      <c r="AZF56" s="1002"/>
      <c r="AZG56" s="1002"/>
      <c r="AZH56" s="1002"/>
      <c r="AZI56" s="1002"/>
      <c r="AZJ56" s="1002"/>
      <c r="AZK56" s="1002"/>
      <c r="AZL56" s="1002"/>
      <c r="AZM56" s="1002"/>
      <c r="AZN56" s="1002"/>
      <c r="AZO56" s="1002"/>
      <c r="AZP56" s="1002"/>
      <c r="AZQ56" s="1002"/>
      <c r="AZR56" s="1002"/>
      <c r="AZS56" s="1002"/>
      <c r="AZT56" s="1002"/>
      <c r="AZU56" s="1002"/>
      <c r="AZV56" s="1002"/>
      <c r="AZW56" s="1002"/>
      <c r="AZX56" s="1002"/>
      <c r="AZY56" s="1002"/>
      <c r="AZZ56" s="1002"/>
      <c r="BAA56" s="1002"/>
      <c r="BAB56" s="1002"/>
      <c r="BAC56" s="1002"/>
      <c r="BAD56" s="1002"/>
      <c r="BAE56" s="1002"/>
      <c r="BAF56" s="1002"/>
      <c r="BAG56" s="1002"/>
      <c r="BAH56" s="1002"/>
      <c r="BAI56" s="1002"/>
      <c r="BAJ56" s="1002"/>
      <c r="BAK56" s="1002"/>
      <c r="BAL56" s="1002"/>
      <c r="BAM56" s="1002"/>
      <c r="BAN56" s="1002"/>
      <c r="BAO56" s="1002"/>
      <c r="BAP56" s="1002"/>
      <c r="BAQ56" s="1002"/>
      <c r="BAR56" s="1002"/>
      <c r="BAS56" s="1002"/>
      <c r="BAT56" s="1002"/>
      <c r="BAU56" s="1002"/>
      <c r="BAV56" s="1002"/>
      <c r="BAW56" s="1002"/>
      <c r="BAX56" s="1002"/>
      <c r="BAY56" s="1002"/>
      <c r="BAZ56" s="1002"/>
      <c r="BBA56" s="1002"/>
      <c r="BBB56" s="1002"/>
      <c r="BBC56" s="1002"/>
      <c r="BBD56" s="1002"/>
      <c r="BBE56" s="1002"/>
      <c r="BBF56" s="1002"/>
      <c r="BBG56" s="1002"/>
      <c r="BBH56" s="1002"/>
      <c r="BBI56" s="1002"/>
      <c r="BBJ56" s="1002"/>
      <c r="BBK56" s="1002"/>
      <c r="BBL56" s="1002"/>
      <c r="BBM56" s="1002"/>
      <c r="BBN56" s="1002"/>
      <c r="BBO56" s="1002"/>
      <c r="BBP56" s="1002"/>
      <c r="BBQ56" s="1002"/>
      <c r="BBR56" s="1002"/>
      <c r="BBS56" s="1002"/>
      <c r="BBT56" s="1002"/>
      <c r="BBU56" s="1002"/>
      <c r="BBV56" s="1002"/>
      <c r="BBW56" s="1002"/>
      <c r="BBX56" s="1002"/>
      <c r="BBY56" s="1002"/>
      <c r="BBZ56" s="1002"/>
      <c r="BCA56" s="1002"/>
      <c r="BCB56" s="1002"/>
      <c r="BCC56" s="1002"/>
      <c r="BCD56" s="1002"/>
      <c r="BCE56" s="1002"/>
      <c r="BCF56" s="1002"/>
      <c r="BCG56" s="1002"/>
      <c r="BCH56" s="1002"/>
      <c r="BCI56" s="1002"/>
      <c r="BCJ56" s="1002"/>
      <c r="BCK56" s="1002"/>
      <c r="BCL56" s="1002"/>
      <c r="BCM56" s="1002"/>
      <c r="BCN56" s="1002"/>
      <c r="BCO56" s="1002"/>
      <c r="BCP56" s="1002"/>
      <c r="BCQ56" s="1002"/>
      <c r="BCR56" s="1002"/>
      <c r="BCS56" s="1002"/>
      <c r="BCT56" s="1002"/>
      <c r="BCU56" s="1002"/>
      <c r="BCV56" s="1002"/>
      <c r="BCW56" s="1002"/>
      <c r="BCX56" s="1002"/>
      <c r="BCY56" s="1002"/>
      <c r="BCZ56" s="1002"/>
      <c r="BDA56" s="1002"/>
      <c r="BDB56" s="1002"/>
      <c r="BDC56" s="1002"/>
      <c r="BDD56" s="1002"/>
      <c r="BDE56" s="1002"/>
      <c r="BDF56" s="1002"/>
      <c r="BDG56" s="1002"/>
      <c r="BDH56" s="1002"/>
      <c r="BDI56" s="1002"/>
      <c r="BDJ56" s="1002"/>
      <c r="BDK56" s="1002"/>
      <c r="BDL56" s="1002"/>
      <c r="BDM56" s="1002"/>
      <c r="BDN56" s="1002"/>
      <c r="BDO56" s="1002"/>
      <c r="BDP56" s="1002"/>
      <c r="BDQ56" s="1002"/>
      <c r="BDR56" s="1002"/>
      <c r="BDS56" s="1002"/>
      <c r="BDT56" s="1002"/>
      <c r="BDU56" s="1002"/>
      <c r="BDV56" s="1002"/>
      <c r="BDW56" s="1002"/>
      <c r="BDX56" s="1002"/>
      <c r="BDY56" s="1002"/>
      <c r="BDZ56" s="1002"/>
      <c r="BEA56" s="1002"/>
      <c r="BEB56" s="1002"/>
      <c r="BEC56" s="1002"/>
      <c r="BED56" s="1002"/>
      <c r="BEE56" s="1002"/>
      <c r="BEF56" s="1002"/>
      <c r="BEG56" s="1002"/>
      <c r="BEH56" s="1002"/>
      <c r="BEI56" s="1002"/>
      <c r="BEJ56" s="1002"/>
      <c r="BEK56" s="1002"/>
      <c r="BEL56" s="1002"/>
      <c r="BEM56" s="1002"/>
      <c r="BEN56" s="1002"/>
      <c r="BEO56" s="1002"/>
      <c r="BEP56" s="1002"/>
      <c r="BEQ56" s="1002"/>
      <c r="BER56" s="1002"/>
      <c r="BES56" s="1002"/>
      <c r="BET56" s="1002"/>
      <c r="BEU56" s="1002"/>
      <c r="BEV56" s="1002"/>
      <c r="BEW56" s="1002"/>
      <c r="BEX56" s="1002"/>
      <c r="BEY56" s="1002"/>
      <c r="BEZ56" s="1002"/>
      <c r="BFA56" s="1002"/>
      <c r="BFB56" s="1002"/>
      <c r="BFC56" s="1002"/>
      <c r="BFD56" s="1002"/>
      <c r="BFE56" s="1002"/>
      <c r="BFF56" s="1002"/>
      <c r="BFG56" s="1002"/>
      <c r="BFH56" s="1002"/>
      <c r="BFI56" s="1002"/>
      <c r="BFJ56" s="1002"/>
      <c r="BFK56" s="1002"/>
      <c r="BFL56" s="1002"/>
      <c r="BFM56" s="1002"/>
      <c r="BFN56" s="1002"/>
      <c r="BFO56" s="1002"/>
      <c r="BFP56" s="1002"/>
      <c r="BFQ56" s="1002"/>
      <c r="BFR56" s="1002"/>
      <c r="BFS56" s="1002"/>
      <c r="BFT56" s="1002"/>
      <c r="BFU56" s="1002"/>
      <c r="BFV56" s="1002"/>
      <c r="BFW56" s="1002"/>
      <c r="BFX56" s="1002"/>
      <c r="BFY56" s="1002"/>
      <c r="BFZ56" s="1002"/>
      <c r="BGA56" s="1002"/>
      <c r="BGB56" s="1002"/>
      <c r="BGC56" s="1002"/>
      <c r="BGD56" s="1002"/>
      <c r="BGE56" s="1002"/>
      <c r="BGF56" s="1002"/>
      <c r="BGG56" s="1002"/>
      <c r="BGH56" s="1002"/>
      <c r="BGI56" s="1002"/>
      <c r="BGJ56" s="1002"/>
      <c r="BGK56" s="1002"/>
      <c r="BGL56" s="1002"/>
      <c r="BGM56" s="1002"/>
      <c r="BGN56" s="1002"/>
      <c r="BGO56" s="1002"/>
      <c r="BGP56" s="1002"/>
      <c r="BGQ56" s="1002"/>
      <c r="BGR56" s="1002"/>
      <c r="BGS56" s="1002"/>
      <c r="BGT56" s="1002"/>
      <c r="BGU56" s="1002"/>
      <c r="BGV56" s="1002"/>
      <c r="BGW56" s="1002"/>
      <c r="BGX56" s="1002"/>
      <c r="BGY56" s="1002"/>
      <c r="BGZ56" s="1002"/>
      <c r="BHA56" s="1002"/>
      <c r="BHB56" s="1002"/>
      <c r="BHC56" s="1002"/>
      <c r="BHD56" s="1002"/>
      <c r="BHE56" s="1002"/>
      <c r="BHF56" s="1002"/>
      <c r="BHG56" s="1002"/>
      <c r="BHH56" s="1002"/>
      <c r="BHI56" s="1002"/>
      <c r="BHJ56" s="1002"/>
      <c r="BHK56" s="1002"/>
      <c r="BHL56" s="1002"/>
      <c r="BHM56" s="1002"/>
      <c r="BHN56" s="1002"/>
      <c r="BHO56" s="1002"/>
      <c r="BHP56" s="1002"/>
      <c r="BHQ56" s="1002"/>
      <c r="BHR56" s="1002"/>
      <c r="BHS56" s="1002"/>
      <c r="BHT56" s="1002"/>
      <c r="BHU56" s="1002"/>
      <c r="BHV56" s="1002"/>
      <c r="BHW56" s="1002"/>
      <c r="BHX56" s="1002"/>
      <c r="BHY56" s="1002"/>
      <c r="BHZ56" s="1002"/>
      <c r="BIA56" s="1002"/>
      <c r="BIB56" s="1002"/>
      <c r="BIC56" s="1002"/>
      <c r="BID56" s="1002"/>
      <c r="BIE56" s="1002"/>
      <c r="BIF56" s="1002"/>
      <c r="BIG56" s="1002"/>
      <c r="BIH56" s="1002"/>
      <c r="BII56" s="1002"/>
      <c r="BIJ56" s="1002"/>
      <c r="BIK56" s="1002"/>
      <c r="BIL56" s="1002"/>
      <c r="BIM56" s="1002"/>
      <c r="BIN56" s="1002"/>
      <c r="BIO56" s="1002"/>
      <c r="BIP56" s="1002"/>
      <c r="BIQ56" s="1002"/>
      <c r="BIR56" s="1002"/>
      <c r="BIS56" s="1002"/>
      <c r="BIT56" s="1002"/>
      <c r="BIU56" s="1002"/>
      <c r="BIV56" s="1002"/>
      <c r="BIW56" s="1002"/>
      <c r="BIX56" s="1002"/>
      <c r="BIY56" s="1002"/>
      <c r="BIZ56" s="1002"/>
      <c r="BJA56" s="1002"/>
      <c r="BJB56" s="1002"/>
      <c r="BJC56" s="1002"/>
      <c r="BJD56" s="1002"/>
      <c r="BJE56" s="1002"/>
      <c r="BJF56" s="1002"/>
      <c r="BJG56" s="1002"/>
      <c r="BJH56" s="1002"/>
      <c r="BJI56" s="1002"/>
      <c r="BJJ56" s="1002"/>
      <c r="BJK56" s="1002"/>
      <c r="BJL56" s="1002"/>
      <c r="BJM56" s="1002"/>
      <c r="BJN56" s="1002"/>
      <c r="BJO56" s="1002"/>
      <c r="BJP56" s="1002"/>
      <c r="BJQ56" s="1002"/>
      <c r="BJR56" s="1002"/>
      <c r="BJS56" s="1002"/>
      <c r="BJT56" s="1002"/>
      <c r="BJU56" s="1002"/>
      <c r="BJV56" s="1002"/>
      <c r="BJW56" s="1002"/>
      <c r="BJX56" s="1002"/>
      <c r="BJY56" s="1002"/>
      <c r="BJZ56" s="1002"/>
      <c r="BKA56" s="1002"/>
      <c r="BKB56" s="1002"/>
      <c r="BKC56" s="1002"/>
      <c r="BKD56" s="1002"/>
      <c r="BKE56" s="1002"/>
      <c r="BKF56" s="1002"/>
      <c r="BKG56" s="1002"/>
      <c r="BKH56" s="1002"/>
      <c r="BKI56" s="1002"/>
      <c r="BKJ56" s="1002"/>
      <c r="BKK56" s="1002"/>
      <c r="BKL56" s="1002"/>
      <c r="BKM56" s="1002"/>
      <c r="BKN56" s="1002"/>
      <c r="BKO56" s="1002"/>
      <c r="BKP56" s="1002"/>
      <c r="BKQ56" s="1002"/>
      <c r="BKR56" s="1002"/>
      <c r="BKS56" s="1002"/>
      <c r="BKT56" s="1002"/>
      <c r="BKU56" s="1002"/>
      <c r="BKV56" s="1002"/>
      <c r="BKW56" s="1002"/>
      <c r="BKX56" s="1002"/>
      <c r="BKY56" s="1002"/>
      <c r="BKZ56" s="1002"/>
      <c r="BLA56" s="1002"/>
      <c r="BLB56" s="1002"/>
      <c r="BLC56" s="1002"/>
      <c r="BLD56" s="1002"/>
      <c r="BLE56" s="1002"/>
      <c r="BLF56" s="1002"/>
      <c r="BLG56" s="1002"/>
      <c r="BLH56" s="1002"/>
      <c r="BLI56" s="1002"/>
      <c r="BLJ56" s="1002"/>
      <c r="BLK56" s="1002"/>
      <c r="BLL56" s="1002"/>
      <c r="BLM56" s="1002"/>
      <c r="BLN56" s="1002"/>
      <c r="BLO56" s="1002"/>
      <c r="BLP56" s="1002"/>
      <c r="BLQ56" s="1002"/>
      <c r="BLR56" s="1002"/>
      <c r="BLS56" s="1002"/>
      <c r="BLT56" s="1002"/>
      <c r="BLU56" s="1002"/>
      <c r="BLV56" s="1002"/>
      <c r="BLW56" s="1002"/>
      <c r="BLX56" s="1002"/>
      <c r="BLY56" s="1002"/>
      <c r="BLZ56" s="1002"/>
      <c r="BMA56" s="1002"/>
      <c r="BMB56" s="1002"/>
      <c r="BMC56" s="1002"/>
      <c r="BMD56" s="1002"/>
      <c r="BME56" s="1002"/>
      <c r="BMF56" s="1002"/>
      <c r="BMG56" s="1002"/>
      <c r="BMH56" s="1002"/>
      <c r="BMI56" s="1002"/>
      <c r="BMJ56" s="1002"/>
      <c r="BMK56" s="1002"/>
      <c r="BML56" s="1002"/>
      <c r="BMM56" s="1002"/>
      <c r="BMN56" s="1002"/>
      <c r="BMO56" s="1002"/>
      <c r="BMP56" s="1002"/>
      <c r="BMQ56" s="1002"/>
      <c r="BMR56" s="1002"/>
      <c r="BMS56" s="1002"/>
      <c r="BMT56" s="1002"/>
      <c r="BMU56" s="1002"/>
      <c r="BMV56" s="1002"/>
      <c r="BMW56" s="1002"/>
      <c r="BMX56" s="1002"/>
      <c r="BMY56" s="1002"/>
      <c r="BMZ56" s="1002"/>
      <c r="BNA56" s="1002"/>
      <c r="BNB56" s="1002"/>
      <c r="BNC56" s="1002"/>
      <c r="BND56" s="1002"/>
      <c r="BNE56" s="1002"/>
      <c r="BNF56" s="1002"/>
      <c r="BNG56" s="1002"/>
      <c r="BNH56" s="1002"/>
      <c r="BNI56" s="1002"/>
      <c r="BNJ56" s="1002"/>
      <c r="BNK56" s="1002"/>
      <c r="BNL56" s="1002"/>
      <c r="BNM56" s="1002"/>
      <c r="BNN56" s="1002"/>
      <c r="BNO56" s="1002"/>
      <c r="BNP56" s="1002"/>
      <c r="BNQ56" s="1002"/>
      <c r="BNR56" s="1002"/>
      <c r="BNS56" s="1002"/>
      <c r="BNT56" s="1002"/>
      <c r="BNU56" s="1002"/>
      <c r="BNV56" s="1002"/>
      <c r="BNW56" s="1002"/>
      <c r="BNX56" s="1002"/>
      <c r="BNY56" s="1002"/>
      <c r="BNZ56" s="1002"/>
      <c r="BOA56" s="1002"/>
      <c r="BOB56" s="1002"/>
      <c r="BOC56" s="1002"/>
      <c r="BOD56" s="1002"/>
      <c r="BOE56" s="1002"/>
      <c r="BOF56" s="1002"/>
      <c r="BOG56" s="1002"/>
      <c r="BOH56" s="1002"/>
      <c r="BOI56" s="1002"/>
      <c r="BOJ56" s="1002"/>
      <c r="BOK56" s="1002"/>
      <c r="BOL56" s="1002"/>
      <c r="BOM56" s="1002"/>
      <c r="BON56" s="1002"/>
      <c r="BOO56" s="1002"/>
      <c r="BOP56" s="1002"/>
      <c r="BOQ56" s="1002"/>
      <c r="BOR56" s="1002"/>
      <c r="BOS56" s="1002"/>
      <c r="BOT56" s="1002"/>
      <c r="BOU56" s="1002"/>
      <c r="BOV56" s="1002"/>
      <c r="BOW56" s="1002"/>
      <c r="BOX56" s="1002"/>
      <c r="BOY56" s="1002"/>
      <c r="BOZ56" s="1002"/>
      <c r="BPA56" s="1002"/>
      <c r="BPB56" s="1002"/>
      <c r="BPC56" s="1002"/>
      <c r="BPD56" s="1002"/>
      <c r="BPE56" s="1002"/>
      <c r="BPF56" s="1002"/>
      <c r="BPG56" s="1002"/>
      <c r="BPH56" s="1002"/>
      <c r="BPI56" s="1002"/>
      <c r="BPJ56" s="1002"/>
      <c r="BPK56" s="1002"/>
      <c r="BPL56" s="1002"/>
      <c r="BPM56" s="1002"/>
      <c r="BPN56" s="1002"/>
      <c r="BPO56" s="1002"/>
      <c r="BPP56" s="1002"/>
      <c r="BPQ56" s="1002"/>
      <c r="BPR56" s="1002"/>
      <c r="BPS56" s="1002"/>
      <c r="BPT56" s="1002"/>
      <c r="BPU56" s="1002"/>
      <c r="BPV56" s="1002"/>
      <c r="BPW56" s="1002"/>
      <c r="BPX56" s="1002"/>
      <c r="BPY56" s="1002"/>
      <c r="BPZ56" s="1002"/>
      <c r="BQA56" s="1002"/>
      <c r="BQB56" s="1002"/>
      <c r="BQC56" s="1002"/>
      <c r="BQD56" s="1002"/>
      <c r="BQE56" s="1002"/>
      <c r="BQF56" s="1002"/>
      <c r="BQG56" s="1002"/>
      <c r="BQH56" s="1002"/>
      <c r="BQI56" s="1002"/>
      <c r="BQJ56" s="1002"/>
      <c r="BQK56" s="1002"/>
      <c r="BQL56" s="1002"/>
      <c r="BQM56" s="1002"/>
      <c r="BQN56" s="1002"/>
      <c r="BQO56" s="1002"/>
      <c r="BQP56" s="1002"/>
      <c r="BQQ56" s="1002"/>
      <c r="BQR56" s="1002"/>
      <c r="BQS56" s="1002"/>
      <c r="BQT56" s="1002"/>
      <c r="BQU56" s="1002"/>
      <c r="BQV56" s="1002"/>
      <c r="BQW56" s="1002"/>
      <c r="BQX56" s="1002"/>
      <c r="BQY56" s="1002"/>
      <c r="BQZ56" s="1002"/>
      <c r="BRA56" s="1002"/>
      <c r="BRB56" s="1002"/>
      <c r="BRC56" s="1002"/>
      <c r="BRD56" s="1002"/>
      <c r="BRE56" s="1002"/>
      <c r="BRF56" s="1002"/>
      <c r="BRG56" s="1002"/>
      <c r="BRH56" s="1002"/>
      <c r="BRI56" s="1002"/>
      <c r="BRJ56" s="1002"/>
      <c r="BRK56" s="1002"/>
      <c r="BRL56" s="1002"/>
      <c r="BRM56" s="1002"/>
      <c r="BRN56" s="1002"/>
      <c r="BRO56" s="1002"/>
      <c r="BRP56" s="1002"/>
      <c r="BRQ56" s="1002"/>
      <c r="BRR56" s="1002"/>
      <c r="BRS56" s="1002"/>
      <c r="BRT56" s="1002"/>
      <c r="BRU56" s="1002"/>
      <c r="BRV56" s="1002"/>
      <c r="BRW56" s="1002"/>
      <c r="BRX56" s="1002"/>
      <c r="BRY56" s="1002"/>
      <c r="BRZ56" s="1002"/>
      <c r="BSA56" s="1002"/>
      <c r="BSB56" s="1002"/>
      <c r="BSC56" s="1002"/>
      <c r="BSD56" s="1002"/>
      <c r="BSE56" s="1002"/>
      <c r="BSF56" s="1002"/>
      <c r="BSG56" s="1002"/>
      <c r="BSH56" s="1002"/>
      <c r="BSI56" s="1002"/>
      <c r="BSJ56" s="1002"/>
      <c r="BSK56" s="1002"/>
      <c r="BSL56" s="1002"/>
      <c r="BSM56" s="1002"/>
      <c r="BSN56" s="1002"/>
      <c r="BSO56" s="1002"/>
      <c r="BSP56" s="1002"/>
      <c r="BSQ56" s="1002"/>
      <c r="BSR56" s="1002"/>
      <c r="BSS56" s="1002"/>
      <c r="BST56" s="1002"/>
      <c r="BSU56" s="1002"/>
      <c r="BSV56" s="1002"/>
      <c r="BSW56" s="1002"/>
      <c r="BSX56" s="1002"/>
      <c r="BSY56" s="1002"/>
      <c r="BSZ56" s="1002"/>
      <c r="BTA56" s="1002"/>
      <c r="BTB56" s="1002"/>
      <c r="BTC56" s="1002"/>
      <c r="BTD56" s="1002"/>
      <c r="BTE56" s="1002"/>
      <c r="BTF56" s="1002"/>
      <c r="BTG56" s="1002"/>
      <c r="BTH56" s="1002"/>
      <c r="BTI56" s="1002"/>
      <c r="BTJ56" s="1002"/>
      <c r="BTK56" s="1002"/>
      <c r="BTL56" s="1002"/>
      <c r="BTM56" s="1002"/>
      <c r="BTN56" s="1002"/>
      <c r="BTO56" s="1002"/>
      <c r="BTP56" s="1002"/>
      <c r="BTQ56" s="1002"/>
      <c r="BTR56" s="1002"/>
      <c r="BTS56" s="1002"/>
      <c r="BTT56" s="1002"/>
      <c r="BTU56" s="1002"/>
      <c r="BTV56" s="1002"/>
      <c r="BTW56" s="1002"/>
      <c r="BTX56" s="1002"/>
      <c r="BTY56" s="1002"/>
      <c r="BTZ56" s="1002"/>
      <c r="BUA56" s="1002"/>
      <c r="BUB56" s="1002"/>
      <c r="BUC56" s="1002"/>
      <c r="BUD56" s="1002"/>
      <c r="BUE56" s="1002"/>
      <c r="BUF56" s="1002"/>
      <c r="BUG56" s="1002"/>
      <c r="BUH56" s="1002"/>
      <c r="BUI56" s="1002"/>
      <c r="BUJ56" s="1002"/>
      <c r="BUK56" s="1002"/>
      <c r="BUL56" s="1002"/>
      <c r="BUM56" s="1002"/>
      <c r="BUN56" s="1002"/>
      <c r="BUO56" s="1002"/>
      <c r="BUP56" s="1002"/>
      <c r="BUQ56" s="1002"/>
      <c r="BUR56" s="1002"/>
      <c r="BUS56" s="1002"/>
      <c r="BUT56" s="1002"/>
      <c r="BUU56" s="1002"/>
      <c r="BUV56" s="1002"/>
      <c r="BUW56" s="1002"/>
      <c r="BUX56" s="1002"/>
      <c r="BUY56" s="1002"/>
      <c r="BUZ56" s="1002"/>
      <c r="BVA56" s="1002"/>
      <c r="BVB56" s="1002"/>
      <c r="BVC56" s="1002"/>
      <c r="BVD56" s="1002"/>
      <c r="BVE56" s="1002"/>
      <c r="BVF56" s="1002"/>
      <c r="BVG56" s="1002"/>
      <c r="BVH56" s="1002"/>
      <c r="BVI56" s="1002"/>
      <c r="BVJ56" s="1002"/>
      <c r="BVK56" s="1002"/>
      <c r="BVL56" s="1002"/>
      <c r="BVM56" s="1002"/>
      <c r="BVN56" s="1002"/>
      <c r="BVO56" s="1002"/>
      <c r="BVP56" s="1002"/>
      <c r="BVQ56" s="1002"/>
      <c r="BVR56" s="1002"/>
      <c r="BVS56" s="1002"/>
      <c r="BVT56" s="1002"/>
      <c r="BVU56" s="1002"/>
      <c r="BVV56" s="1002"/>
      <c r="BVW56" s="1002"/>
      <c r="BVX56" s="1002"/>
      <c r="BVY56" s="1002"/>
      <c r="BVZ56" s="1002"/>
      <c r="BWA56" s="1002"/>
      <c r="BWB56" s="1002"/>
      <c r="BWC56" s="1002"/>
      <c r="BWD56" s="1002"/>
      <c r="BWE56" s="1002"/>
      <c r="BWF56" s="1002"/>
      <c r="BWG56" s="1002"/>
      <c r="BWH56" s="1002"/>
      <c r="BWI56" s="1002"/>
      <c r="BWJ56" s="1002"/>
      <c r="BWK56" s="1002"/>
      <c r="BWL56" s="1002"/>
      <c r="BWM56" s="1002"/>
      <c r="BWN56" s="1002"/>
      <c r="BWO56" s="1002"/>
      <c r="BWP56" s="1002"/>
      <c r="BWQ56" s="1002"/>
      <c r="BWR56" s="1002"/>
      <c r="BWS56" s="1002"/>
      <c r="BWT56" s="1002"/>
      <c r="BWU56" s="1002"/>
      <c r="BWV56" s="1002"/>
      <c r="BWW56" s="1002"/>
      <c r="BWX56" s="1002"/>
      <c r="BWY56" s="1002"/>
      <c r="BWZ56" s="1002"/>
      <c r="BXA56" s="1002"/>
      <c r="BXB56" s="1002"/>
      <c r="BXC56" s="1002"/>
      <c r="BXD56" s="1002"/>
      <c r="BXE56" s="1002"/>
      <c r="BXF56" s="1002"/>
      <c r="BXG56" s="1002"/>
      <c r="BXH56" s="1002"/>
      <c r="BXI56" s="1002"/>
      <c r="BXJ56" s="1002"/>
      <c r="BXK56" s="1002"/>
      <c r="BXL56" s="1002"/>
      <c r="BXM56" s="1002"/>
      <c r="BXN56" s="1002"/>
      <c r="BXO56" s="1002"/>
      <c r="BXP56" s="1002"/>
      <c r="BXQ56" s="1002"/>
      <c r="BXR56" s="1002"/>
      <c r="BXS56" s="1002"/>
      <c r="BXT56" s="1002"/>
      <c r="BXU56" s="1002"/>
      <c r="BXV56" s="1002"/>
      <c r="BXW56" s="1002"/>
      <c r="BXX56" s="1002"/>
      <c r="BXY56" s="1002"/>
      <c r="BXZ56" s="1002"/>
      <c r="BYA56" s="1002"/>
      <c r="BYB56" s="1002"/>
      <c r="BYC56" s="1002"/>
      <c r="BYD56" s="1002"/>
      <c r="BYE56" s="1002"/>
      <c r="BYF56" s="1002"/>
      <c r="BYG56" s="1002"/>
      <c r="BYH56" s="1002"/>
      <c r="BYI56" s="1002"/>
      <c r="BYJ56" s="1002"/>
      <c r="BYK56" s="1002"/>
      <c r="BYL56" s="1002"/>
      <c r="BYM56" s="1002"/>
      <c r="BYN56" s="1002"/>
      <c r="BYO56" s="1002"/>
      <c r="BYP56" s="1002"/>
      <c r="BYQ56" s="1002"/>
      <c r="BYR56" s="1002"/>
      <c r="BYS56" s="1002"/>
      <c r="BYT56" s="1002"/>
      <c r="BYU56" s="1002"/>
      <c r="BYV56" s="1002"/>
      <c r="BYW56" s="1002"/>
      <c r="BYX56" s="1002"/>
      <c r="BYY56" s="1002"/>
      <c r="BYZ56" s="1002"/>
      <c r="BZA56" s="1002"/>
      <c r="BZB56" s="1002"/>
      <c r="BZC56" s="1002"/>
      <c r="BZD56" s="1002"/>
      <c r="BZE56" s="1002"/>
      <c r="BZF56" s="1002"/>
      <c r="BZG56" s="1002"/>
      <c r="BZH56" s="1002"/>
      <c r="BZI56" s="1002"/>
      <c r="BZJ56" s="1002"/>
      <c r="BZK56" s="1002"/>
      <c r="BZL56" s="1002"/>
      <c r="BZM56" s="1002"/>
      <c r="BZN56" s="1002"/>
      <c r="BZO56" s="1002"/>
      <c r="BZP56" s="1002"/>
      <c r="BZQ56" s="1002"/>
      <c r="BZR56" s="1002"/>
      <c r="BZS56" s="1002"/>
      <c r="BZT56" s="1002"/>
      <c r="BZU56" s="1002"/>
      <c r="BZV56" s="1002"/>
      <c r="BZW56" s="1002"/>
      <c r="BZX56" s="1002"/>
      <c r="BZY56" s="1002"/>
      <c r="BZZ56" s="1002"/>
      <c r="CAA56" s="1002"/>
      <c r="CAB56" s="1002"/>
      <c r="CAC56" s="1002"/>
      <c r="CAD56" s="1002"/>
      <c r="CAE56" s="1002"/>
      <c r="CAF56" s="1002"/>
      <c r="CAG56" s="1002"/>
      <c r="CAH56" s="1002"/>
      <c r="CAI56" s="1002"/>
      <c r="CAJ56" s="1002"/>
      <c r="CAK56" s="1002"/>
      <c r="CAL56" s="1002"/>
      <c r="CAM56" s="1002"/>
      <c r="CAN56" s="1002"/>
      <c r="CAO56" s="1002"/>
      <c r="CAP56" s="1002"/>
      <c r="CAQ56" s="1002"/>
      <c r="CAR56" s="1002"/>
      <c r="CAS56" s="1002"/>
      <c r="CAT56" s="1002"/>
      <c r="CAU56" s="1002"/>
      <c r="CAV56" s="1002"/>
      <c r="CAW56" s="1002"/>
      <c r="CAX56" s="1002"/>
      <c r="CAY56" s="1002"/>
      <c r="CAZ56" s="1002"/>
      <c r="CBA56" s="1002"/>
      <c r="CBB56" s="1002"/>
      <c r="CBC56" s="1002"/>
      <c r="CBD56" s="1002"/>
      <c r="CBE56" s="1002"/>
      <c r="CBF56" s="1002"/>
      <c r="CBG56" s="1002"/>
      <c r="CBH56" s="1002"/>
      <c r="CBI56" s="1002"/>
      <c r="CBJ56" s="1002"/>
      <c r="CBK56" s="1002"/>
      <c r="CBL56" s="1002"/>
      <c r="CBM56" s="1002"/>
      <c r="CBN56" s="1002"/>
      <c r="CBO56" s="1002"/>
      <c r="CBP56" s="1002"/>
      <c r="CBQ56" s="1002"/>
      <c r="CBR56" s="1002"/>
      <c r="CBS56" s="1002"/>
      <c r="CBT56" s="1002"/>
      <c r="CBU56" s="1002"/>
      <c r="CBV56" s="1002"/>
      <c r="CBW56" s="1002"/>
      <c r="CBX56" s="1002"/>
      <c r="CBY56" s="1002"/>
      <c r="CBZ56" s="1002"/>
      <c r="CCA56" s="1002"/>
      <c r="CCB56" s="1002"/>
      <c r="CCC56" s="1002"/>
      <c r="CCD56" s="1002"/>
      <c r="CCE56" s="1002"/>
      <c r="CCF56" s="1002"/>
      <c r="CCG56" s="1002"/>
      <c r="CCH56" s="1002"/>
      <c r="CCI56" s="1002"/>
      <c r="CCJ56" s="1002"/>
      <c r="CCK56" s="1002"/>
      <c r="CCL56" s="1002"/>
      <c r="CCM56" s="1002"/>
      <c r="CCN56" s="1002"/>
      <c r="CCO56" s="1002"/>
      <c r="CCP56" s="1002"/>
      <c r="CCQ56" s="1002"/>
      <c r="CCR56" s="1002"/>
      <c r="CCS56" s="1002"/>
      <c r="CCT56" s="1002"/>
      <c r="CCU56" s="1002"/>
      <c r="CCV56" s="1002"/>
      <c r="CCW56" s="1002"/>
      <c r="CCX56" s="1002"/>
      <c r="CCY56" s="1002"/>
      <c r="CCZ56" s="1002"/>
      <c r="CDA56" s="1002"/>
      <c r="CDB56" s="1002"/>
      <c r="CDC56" s="1002"/>
      <c r="CDD56" s="1002"/>
      <c r="CDE56" s="1002"/>
      <c r="CDF56" s="1002"/>
      <c r="CDG56" s="1002"/>
      <c r="CDH56" s="1002"/>
      <c r="CDI56" s="1002"/>
      <c r="CDJ56" s="1002"/>
      <c r="CDK56" s="1002"/>
      <c r="CDL56" s="1002"/>
      <c r="CDM56" s="1002"/>
      <c r="CDN56" s="1002"/>
      <c r="CDO56" s="1002"/>
      <c r="CDP56" s="1002"/>
      <c r="CDQ56" s="1002"/>
      <c r="CDR56" s="1002"/>
      <c r="CDS56" s="1002"/>
      <c r="CDT56" s="1002"/>
      <c r="CDU56" s="1002"/>
      <c r="CDV56" s="1002"/>
      <c r="CDW56" s="1002"/>
      <c r="CDX56" s="1002"/>
      <c r="CDY56" s="1002"/>
      <c r="CDZ56" s="1002"/>
      <c r="CEA56" s="1002"/>
      <c r="CEB56" s="1002"/>
      <c r="CEC56" s="1002"/>
      <c r="CED56" s="1002"/>
      <c r="CEE56" s="1002"/>
      <c r="CEF56" s="1002"/>
      <c r="CEG56" s="1002"/>
      <c r="CEH56" s="1002"/>
      <c r="CEI56" s="1002"/>
      <c r="CEJ56" s="1002"/>
      <c r="CEK56" s="1002"/>
      <c r="CEL56" s="1002"/>
      <c r="CEM56" s="1002"/>
      <c r="CEN56" s="1002"/>
      <c r="CEO56" s="1002"/>
      <c r="CEP56" s="1002"/>
      <c r="CEQ56" s="1002"/>
      <c r="CER56" s="1002"/>
      <c r="CES56" s="1002"/>
      <c r="CET56" s="1002"/>
      <c r="CEU56" s="1002"/>
      <c r="CEV56" s="1002"/>
      <c r="CEW56" s="1002"/>
      <c r="CEX56" s="1002"/>
      <c r="CEY56" s="1002"/>
      <c r="CEZ56" s="1002"/>
      <c r="CFA56" s="1002"/>
      <c r="CFB56" s="1002"/>
      <c r="CFC56" s="1002"/>
      <c r="CFD56" s="1002"/>
      <c r="CFE56" s="1002"/>
      <c r="CFF56" s="1002"/>
      <c r="CFG56" s="1002"/>
      <c r="CFH56" s="1002"/>
      <c r="CFI56" s="1002"/>
      <c r="CFJ56" s="1002"/>
      <c r="CFK56" s="1002"/>
      <c r="CFL56" s="1002"/>
      <c r="CFM56" s="1002"/>
      <c r="CFN56" s="1002"/>
      <c r="CFO56" s="1002"/>
      <c r="CFP56" s="1002"/>
      <c r="CFQ56" s="1002"/>
      <c r="CFR56" s="1002"/>
      <c r="CFS56" s="1002"/>
      <c r="CFT56" s="1002"/>
      <c r="CFU56" s="1002"/>
      <c r="CFV56" s="1002"/>
      <c r="CFW56" s="1002"/>
      <c r="CFX56" s="1002"/>
      <c r="CFY56" s="1002"/>
      <c r="CFZ56" s="1002"/>
      <c r="CGA56" s="1002"/>
      <c r="CGB56" s="1002"/>
      <c r="CGC56" s="1002"/>
      <c r="CGD56" s="1002"/>
      <c r="CGE56" s="1002"/>
      <c r="CGF56" s="1002"/>
      <c r="CGG56" s="1002"/>
      <c r="CGH56" s="1002"/>
      <c r="CGI56" s="1002"/>
      <c r="CGJ56" s="1002"/>
      <c r="CGK56" s="1002"/>
      <c r="CGL56" s="1002"/>
      <c r="CGM56" s="1002"/>
      <c r="CGN56" s="1002"/>
      <c r="CGO56" s="1002"/>
      <c r="CGP56" s="1002"/>
      <c r="CGQ56" s="1002"/>
      <c r="CGR56" s="1002"/>
      <c r="CGS56" s="1002"/>
      <c r="CGT56" s="1002"/>
      <c r="CGU56" s="1002"/>
      <c r="CGV56" s="1002"/>
      <c r="CGW56" s="1002"/>
      <c r="CGX56" s="1002"/>
      <c r="CGY56" s="1002"/>
      <c r="CGZ56" s="1002"/>
      <c r="CHA56" s="1002"/>
      <c r="CHB56" s="1002"/>
      <c r="CHC56" s="1002"/>
      <c r="CHD56" s="1002"/>
      <c r="CHE56" s="1002"/>
      <c r="CHF56" s="1002"/>
      <c r="CHG56" s="1002"/>
      <c r="CHH56" s="1002"/>
      <c r="CHI56" s="1002"/>
      <c r="CHJ56" s="1002"/>
      <c r="CHK56" s="1002"/>
      <c r="CHL56" s="1002"/>
      <c r="CHM56" s="1002"/>
      <c r="CHN56" s="1002"/>
      <c r="CHO56" s="1002"/>
      <c r="CHP56" s="1002"/>
      <c r="CHQ56" s="1002"/>
      <c r="CHR56" s="1002"/>
      <c r="CHS56" s="1002"/>
      <c r="CHT56" s="1002"/>
      <c r="CHU56" s="1002"/>
      <c r="CHV56" s="1002"/>
      <c r="CHW56" s="1002"/>
      <c r="CHX56" s="1002"/>
      <c r="CHY56" s="1002"/>
      <c r="CHZ56" s="1002"/>
      <c r="CIA56" s="1002"/>
      <c r="CIB56" s="1002"/>
      <c r="CIC56" s="1002"/>
      <c r="CID56" s="1002"/>
      <c r="CIE56" s="1002"/>
      <c r="CIF56" s="1002"/>
      <c r="CIG56" s="1002"/>
      <c r="CIH56" s="1002"/>
      <c r="CII56" s="1002"/>
      <c r="CIJ56" s="1002"/>
      <c r="CIK56" s="1002"/>
      <c r="CIL56" s="1002"/>
      <c r="CIM56" s="1002"/>
      <c r="CIN56" s="1002"/>
      <c r="CIO56" s="1002"/>
      <c r="CIP56" s="1002"/>
      <c r="CIQ56" s="1002"/>
      <c r="CIR56" s="1002"/>
      <c r="CIS56" s="1002"/>
      <c r="CIT56" s="1002"/>
      <c r="CIU56" s="1002"/>
      <c r="CIV56" s="1002"/>
      <c r="CIW56" s="1002"/>
      <c r="CIX56" s="1002"/>
      <c r="CIY56" s="1002"/>
      <c r="CIZ56" s="1002"/>
      <c r="CJA56" s="1002"/>
      <c r="CJB56" s="1002"/>
      <c r="CJC56" s="1002"/>
      <c r="CJD56" s="1002"/>
      <c r="CJE56" s="1002"/>
      <c r="CJF56" s="1002"/>
      <c r="CJG56" s="1002"/>
      <c r="CJH56" s="1002"/>
      <c r="CJI56" s="1002"/>
      <c r="CJJ56" s="1002"/>
      <c r="CJK56" s="1002"/>
      <c r="CJL56" s="1002"/>
      <c r="CJM56" s="1002"/>
      <c r="CJN56" s="1002"/>
      <c r="CJO56" s="1002"/>
      <c r="CJP56" s="1002"/>
      <c r="CJQ56" s="1002"/>
      <c r="CJR56" s="1002"/>
      <c r="CJS56" s="1002"/>
      <c r="CJT56" s="1002"/>
      <c r="CJU56" s="1002"/>
      <c r="CJV56" s="1002"/>
      <c r="CJW56" s="1002"/>
      <c r="CJX56" s="1002"/>
      <c r="CJY56" s="1002"/>
      <c r="CJZ56" s="1002"/>
      <c r="CKA56" s="1002"/>
      <c r="CKB56" s="1002"/>
      <c r="CKC56" s="1002"/>
      <c r="CKD56" s="1002"/>
      <c r="CKE56" s="1002"/>
      <c r="CKF56" s="1002"/>
      <c r="CKG56" s="1002"/>
      <c r="CKH56" s="1002"/>
      <c r="CKI56" s="1002"/>
      <c r="CKJ56" s="1002"/>
      <c r="CKK56" s="1002"/>
      <c r="CKL56" s="1002"/>
      <c r="CKM56" s="1002"/>
      <c r="CKN56" s="1002"/>
      <c r="CKO56" s="1002"/>
      <c r="CKP56" s="1002"/>
      <c r="CKQ56" s="1002"/>
      <c r="CKR56" s="1002"/>
      <c r="CKS56" s="1002"/>
      <c r="CKT56" s="1002"/>
      <c r="CKU56" s="1002"/>
      <c r="CKV56" s="1002"/>
      <c r="CKW56" s="1002"/>
      <c r="CKX56" s="1002"/>
      <c r="CKY56" s="1002"/>
      <c r="CKZ56" s="1002"/>
      <c r="CLA56" s="1002"/>
      <c r="CLB56" s="1002"/>
      <c r="CLC56" s="1002"/>
      <c r="CLD56" s="1002"/>
      <c r="CLE56" s="1002"/>
      <c r="CLF56" s="1002"/>
      <c r="CLG56" s="1002"/>
      <c r="CLH56" s="1002"/>
      <c r="CLI56" s="1002"/>
      <c r="CLJ56" s="1002"/>
      <c r="CLK56" s="1002"/>
      <c r="CLL56" s="1002"/>
      <c r="CLM56" s="1002"/>
      <c r="CLN56" s="1002"/>
      <c r="CLO56" s="1002"/>
      <c r="CLP56" s="1002"/>
      <c r="CLQ56" s="1002"/>
      <c r="CLR56" s="1002"/>
      <c r="CLS56" s="1002"/>
      <c r="CLT56" s="1002"/>
      <c r="CLU56" s="1002"/>
      <c r="CLV56" s="1002"/>
      <c r="CLW56" s="1002"/>
      <c r="CLX56" s="1002"/>
      <c r="CLY56" s="1002"/>
      <c r="CLZ56" s="1002"/>
      <c r="CMA56" s="1002"/>
      <c r="CMB56" s="1002"/>
      <c r="CMC56" s="1002"/>
      <c r="CMD56" s="1002"/>
      <c r="CME56" s="1002"/>
      <c r="CMF56" s="1002"/>
      <c r="CMG56" s="1002"/>
      <c r="CMH56" s="1002"/>
      <c r="CMI56" s="1002"/>
      <c r="CMJ56" s="1002"/>
      <c r="CMK56" s="1002"/>
      <c r="CML56" s="1002"/>
      <c r="CMM56" s="1002"/>
      <c r="CMN56" s="1002"/>
      <c r="CMO56" s="1002"/>
      <c r="CMP56" s="1002"/>
      <c r="CMQ56" s="1002"/>
      <c r="CMR56" s="1002"/>
      <c r="CMS56" s="1002"/>
      <c r="CMT56" s="1002"/>
      <c r="CMU56" s="1002"/>
      <c r="CMV56" s="1002"/>
      <c r="CMW56" s="1002"/>
      <c r="CMX56" s="1002"/>
      <c r="CMY56" s="1002"/>
      <c r="CMZ56" s="1002"/>
      <c r="CNA56" s="1002"/>
      <c r="CNB56" s="1002"/>
      <c r="CNC56" s="1002"/>
      <c r="CND56" s="1002"/>
      <c r="CNE56" s="1002"/>
      <c r="CNF56" s="1002"/>
      <c r="CNG56" s="1002"/>
      <c r="CNH56" s="1002"/>
      <c r="CNI56" s="1002"/>
      <c r="CNJ56" s="1002"/>
      <c r="CNK56" s="1002"/>
      <c r="CNL56" s="1002"/>
      <c r="CNM56" s="1002"/>
      <c r="CNN56" s="1002"/>
      <c r="CNO56" s="1002"/>
      <c r="CNP56" s="1002"/>
      <c r="CNQ56" s="1002"/>
      <c r="CNR56" s="1002"/>
      <c r="CNS56" s="1002"/>
      <c r="CNT56" s="1002"/>
      <c r="CNU56" s="1002"/>
      <c r="CNV56" s="1002"/>
      <c r="CNW56" s="1002"/>
      <c r="CNX56" s="1002"/>
      <c r="CNY56" s="1002"/>
      <c r="CNZ56" s="1002"/>
      <c r="COA56" s="1002"/>
      <c r="COB56" s="1002"/>
      <c r="COC56" s="1002"/>
      <c r="COD56" s="1002"/>
      <c r="COE56" s="1002"/>
      <c r="COF56" s="1002"/>
      <c r="COG56" s="1002"/>
      <c r="COH56" s="1002"/>
      <c r="COI56" s="1002"/>
      <c r="COJ56" s="1002"/>
      <c r="COK56" s="1002"/>
      <c r="COL56" s="1002"/>
      <c r="COM56" s="1002"/>
      <c r="CON56" s="1002"/>
      <c r="COO56" s="1002"/>
      <c r="COP56" s="1002"/>
      <c r="COQ56" s="1002"/>
      <c r="COR56" s="1002"/>
      <c r="COS56" s="1002"/>
      <c r="COT56" s="1002"/>
      <c r="COU56" s="1002"/>
      <c r="COV56" s="1002"/>
      <c r="COW56" s="1002"/>
      <c r="COX56" s="1002"/>
      <c r="COY56" s="1002"/>
      <c r="COZ56" s="1002"/>
      <c r="CPA56" s="1002"/>
      <c r="CPB56" s="1002"/>
      <c r="CPC56" s="1002"/>
      <c r="CPD56" s="1002"/>
      <c r="CPE56" s="1002"/>
      <c r="CPF56" s="1002"/>
      <c r="CPG56" s="1002"/>
      <c r="CPH56" s="1002"/>
      <c r="CPI56" s="1002"/>
      <c r="CPJ56" s="1002"/>
      <c r="CPK56" s="1002"/>
      <c r="CPL56" s="1002"/>
      <c r="CPM56" s="1002"/>
      <c r="CPN56" s="1002"/>
      <c r="CPO56" s="1002"/>
      <c r="CPP56" s="1002"/>
      <c r="CPQ56" s="1002"/>
      <c r="CPR56" s="1002"/>
      <c r="CPS56" s="1002"/>
      <c r="CPT56" s="1002"/>
      <c r="CPU56" s="1002"/>
      <c r="CPV56" s="1002"/>
      <c r="CPW56" s="1002"/>
      <c r="CPX56" s="1002"/>
      <c r="CPY56" s="1002"/>
      <c r="CPZ56" s="1002"/>
      <c r="CQA56" s="1002"/>
      <c r="CQB56" s="1002"/>
      <c r="CQC56" s="1002"/>
      <c r="CQD56" s="1002"/>
      <c r="CQE56" s="1002"/>
      <c r="CQF56" s="1002"/>
      <c r="CQG56" s="1002"/>
      <c r="CQH56" s="1002"/>
      <c r="CQI56" s="1002"/>
      <c r="CQJ56" s="1002"/>
      <c r="CQK56" s="1002"/>
      <c r="CQL56" s="1002"/>
      <c r="CQM56" s="1002"/>
      <c r="CQN56" s="1002"/>
      <c r="CQO56" s="1002"/>
      <c r="CQP56" s="1002"/>
      <c r="CQQ56" s="1002"/>
      <c r="CQR56" s="1002"/>
      <c r="CQS56" s="1002"/>
      <c r="CQT56" s="1002"/>
      <c r="CQU56" s="1002"/>
      <c r="CQV56" s="1002"/>
      <c r="CQW56" s="1002"/>
      <c r="CQX56" s="1002"/>
      <c r="CQY56" s="1002"/>
      <c r="CQZ56" s="1002"/>
      <c r="CRA56" s="1002"/>
      <c r="CRB56" s="1002"/>
      <c r="CRC56" s="1002"/>
      <c r="CRD56" s="1002"/>
      <c r="CRE56" s="1002"/>
      <c r="CRF56" s="1002"/>
      <c r="CRG56" s="1002"/>
      <c r="CRH56" s="1002"/>
      <c r="CRI56" s="1002"/>
      <c r="CRJ56" s="1002"/>
      <c r="CRK56" s="1002"/>
      <c r="CRL56" s="1002"/>
      <c r="CRM56" s="1002"/>
      <c r="CRN56" s="1002"/>
      <c r="CRO56" s="1002"/>
      <c r="CRP56" s="1002"/>
      <c r="CRQ56" s="1002"/>
      <c r="CRR56" s="1002"/>
      <c r="CRS56" s="1002"/>
      <c r="CRT56" s="1002"/>
      <c r="CRU56" s="1002"/>
      <c r="CRV56" s="1002"/>
      <c r="CRW56" s="1002"/>
      <c r="CRX56" s="1002"/>
      <c r="CRY56" s="1002"/>
      <c r="CRZ56" s="1002"/>
      <c r="CSA56" s="1002"/>
      <c r="CSB56" s="1002"/>
      <c r="CSC56" s="1002"/>
      <c r="CSD56" s="1002"/>
      <c r="CSE56" s="1002"/>
      <c r="CSF56" s="1002"/>
      <c r="CSG56" s="1002"/>
      <c r="CSH56" s="1002"/>
      <c r="CSI56" s="1002"/>
      <c r="CSJ56" s="1002"/>
      <c r="CSK56" s="1002"/>
      <c r="CSL56" s="1002"/>
      <c r="CSM56" s="1002"/>
      <c r="CSN56" s="1002"/>
      <c r="CSO56" s="1002"/>
      <c r="CSP56" s="1002"/>
      <c r="CSQ56" s="1002"/>
      <c r="CSR56" s="1002"/>
      <c r="CSS56" s="1002"/>
      <c r="CST56" s="1002"/>
      <c r="CSU56" s="1002"/>
      <c r="CSV56" s="1002"/>
      <c r="CSW56" s="1002"/>
      <c r="CSX56" s="1002"/>
      <c r="CSY56" s="1002"/>
      <c r="CSZ56" s="1002"/>
      <c r="CTA56" s="1002"/>
      <c r="CTB56" s="1002"/>
      <c r="CTC56" s="1002"/>
      <c r="CTD56" s="1002"/>
      <c r="CTE56" s="1002"/>
      <c r="CTF56" s="1002"/>
      <c r="CTG56" s="1002"/>
      <c r="CTH56" s="1002"/>
      <c r="CTI56" s="1002"/>
      <c r="CTJ56" s="1002"/>
      <c r="CTK56" s="1002"/>
      <c r="CTL56" s="1002"/>
      <c r="CTM56" s="1002"/>
      <c r="CTN56" s="1002"/>
      <c r="CTO56" s="1002"/>
      <c r="CTP56" s="1002"/>
      <c r="CTQ56" s="1002"/>
      <c r="CTR56" s="1002"/>
      <c r="CTS56" s="1002"/>
      <c r="CTT56" s="1002"/>
      <c r="CTU56" s="1002"/>
      <c r="CTV56" s="1002"/>
      <c r="CTW56" s="1002"/>
      <c r="CTX56" s="1002"/>
      <c r="CTY56" s="1002"/>
      <c r="CTZ56" s="1002"/>
      <c r="CUA56" s="1002"/>
      <c r="CUB56" s="1002"/>
      <c r="CUC56" s="1002"/>
      <c r="CUD56" s="1002"/>
      <c r="CUE56" s="1002"/>
      <c r="CUF56" s="1002"/>
      <c r="CUG56" s="1002"/>
      <c r="CUH56" s="1002"/>
      <c r="CUI56" s="1002"/>
      <c r="CUJ56" s="1002"/>
      <c r="CUK56" s="1002"/>
      <c r="CUL56" s="1002"/>
      <c r="CUM56" s="1002"/>
      <c r="CUN56" s="1002"/>
      <c r="CUO56" s="1002"/>
      <c r="CUP56" s="1002"/>
      <c r="CUQ56" s="1002"/>
      <c r="CUR56" s="1002"/>
      <c r="CUS56" s="1002"/>
      <c r="CUT56" s="1002"/>
      <c r="CUU56" s="1002"/>
      <c r="CUV56" s="1002"/>
      <c r="CUW56" s="1002"/>
      <c r="CUX56" s="1002"/>
      <c r="CUY56" s="1002"/>
      <c r="CUZ56" s="1002"/>
      <c r="CVA56" s="1002"/>
      <c r="CVB56" s="1002"/>
      <c r="CVC56" s="1002"/>
      <c r="CVD56" s="1002"/>
      <c r="CVE56" s="1002"/>
      <c r="CVF56" s="1002"/>
      <c r="CVG56" s="1002"/>
      <c r="CVH56" s="1002"/>
      <c r="CVI56" s="1002"/>
      <c r="CVJ56" s="1002"/>
      <c r="CVK56" s="1002"/>
      <c r="CVL56" s="1002"/>
      <c r="CVM56" s="1002"/>
      <c r="CVN56" s="1002"/>
      <c r="CVO56" s="1002"/>
      <c r="CVP56" s="1002"/>
      <c r="CVQ56" s="1002"/>
      <c r="CVR56" s="1002"/>
      <c r="CVS56" s="1002"/>
      <c r="CVT56" s="1002"/>
      <c r="CVU56" s="1002"/>
      <c r="CVV56" s="1002"/>
      <c r="CVW56" s="1002"/>
      <c r="CVX56" s="1002"/>
      <c r="CVY56" s="1002"/>
      <c r="CVZ56" s="1002"/>
      <c r="CWA56" s="1002"/>
      <c r="CWB56" s="1002"/>
      <c r="CWC56" s="1002"/>
      <c r="CWD56" s="1002"/>
      <c r="CWE56" s="1002"/>
      <c r="CWF56" s="1002"/>
      <c r="CWG56" s="1002"/>
      <c r="CWH56" s="1002"/>
      <c r="CWI56" s="1002"/>
      <c r="CWJ56" s="1002"/>
      <c r="CWK56" s="1002"/>
      <c r="CWL56" s="1002"/>
      <c r="CWM56" s="1002"/>
      <c r="CWN56" s="1002"/>
      <c r="CWO56" s="1002"/>
      <c r="CWP56" s="1002"/>
      <c r="CWQ56" s="1002"/>
      <c r="CWR56" s="1002"/>
      <c r="CWS56" s="1002"/>
      <c r="CWT56" s="1002"/>
      <c r="CWU56" s="1002"/>
      <c r="CWV56" s="1002"/>
      <c r="CWW56" s="1002"/>
      <c r="CWX56" s="1002"/>
      <c r="CWY56" s="1002"/>
      <c r="CWZ56" s="1002"/>
      <c r="CXA56" s="1002"/>
      <c r="CXB56" s="1002"/>
      <c r="CXC56" s="1002"/>
      <c r="CXD56" s="1002"/>
      <c r="CXE56" s="1002"/>
      <c r="CXF56" s="1002"/>
      <c r="CXG56" s="1002"/>
      <c r="CXH56" s="1002"/>
      <c r="CXI56" s="1002"/>
      <c r="CXJ56" s="1002"/>
      <c r="CXK56" s="1002"/>
      <c r="CXL56" s="1002"/>
      <c r="CXM56" s="1002"/>
      <c r="CXN56" s="1002"/>
      <c r="CXO56" s="1002"/>
      <c r="CXP56" s="1002"/>
      <c r="CXQ56" s="1002"/>
      <c r="CXR56" s="1002"/>
      <c r="CXS56" s="1002"/>
      <c r="CXT56" s="1002"/>
      <c r="CXU56" s="1002"/>
      <c r="CXV56" s="1002"/>
      <c r="CXW56" s="1002"/>
      <c r="CXX56" s="1002"/>
      <c r="CXY56" s="1002"/>
      <c r="CXZ56" s="1002"/>
      <c r="CYA56" s="1002"/>
      <c r="CYB56" s="1002"/>
      <c r="CYC56" s="1002"/>
      <c r="CYD56" s="1002"/>
      <c r="CYE56" s="1002"/>
      <c r="CYF56" s="1002"/>
      <c r="CYG56" s="1002"/>
      <c r="CYH56" s="1002"/>
      <c r="CYI56" s="1002"/>
      <c r="CYJ56" s="1002"/>
      <c r="CYK56" s="1002"/>
      <c r="CYL56" s="1002"/>
      <c r="CYM56" s="1002"/>
      <c r="CYN56" s="1002"/>
      <c r="CYO56" s="1002"/>
      <c r="CYP56" s="1002"/>
      <c r="CYQ56" s="1002"/>
      <c r="CYR56" s="1002"/>
      <c r="CYS56" s="1002"/>
      <c r="CYT56" s="1002"/>
      <c r="CYU56" s="1002"/>
      <c r="CYV56" s="1002"/>
      <c r="CYW56" s="1002"/>
      <c r="CYX56" s="1002"/>
      <c r="CYY56" s="1002"/>
      <c r="CYZ56" s="1002"/>
      <c r="CZA56" s="1002"/>
      <c r="CZB56" s="1002"/>
      <c r="CZC56" s="1002"/>
      <c r="CZD56" s="1002"/>
      <c r="CZE56" s="1002"/>
      <c r="CZF56" s="1002"/>
      <c r="CZG56" s="1002"/>
      <c r="CZH56" s="1002"/>
      <c r="CZI56" s="1002"/>
      <c r="CZJ56" s="1002"/>
      <c r="CZK56" s="1002"/>
      <c r="CZL56" s="1002"/>
      <c r="CZM56" s="1002"/>
      <c r="CZN56" s="1002"/>
      <c r="CZO56" s="1002"/>
      <c r="CZP56" s="1002"/>
      <c r="CZQ56" s="1002"/>
      <c r="CZR56" s="1002"/>
      <c r="CZS56" s="1002"/>
      <c r="CZT56" s="1002"/>
      <c r="CZU56" s="1002"/>
      <c r="CZV56" s="1002"/>
      <c r="CZW56" s="1002"/>
      <c r="CZX56" s="1002"/>
      <c r="CZY56" s="1002"/>
      <c r="CZZ56" s="1002"/>
      <c r="DAA56" s="1002"/>
      <c r="DAB56" s="1002"/>
      <c r="DAC56" s="1002"/>
      <c r="DAD56" s="1002"/>
      <c r="DAE56" s="1002"/>
      <c r="DAF56" s="1002"/>
      <c r="DAG56" s="1002"/>
      <c r="DAH56" s="1002"/>
      <c r="DAI56" s="1002"/>
      <c r="DAJ56" s="1002"/>
      <c r="DAK56" s="1002"/>
      <c r="DAL56" s="1002"/>
      <c r="DAM56" s="1002"/>
      <c r="DAN56" s="1002"/>
      <c r="DAO56" s="1002"/>
      <c r="DAP56" s="1002"/>
      <c r="DAQ56" s="1002"/>
      <c r="DAR56" s="1002"/>
      <c r="DAS56" s="1002"/>
      <c r="DAT56" s="1002"/>
      <c r="DAU56" s="1002"/>
      <c r="DAV56" s="1002"/>
      <c r="DAW56" s="1002"/>
      <c r="DAX56" s="1002"/>
      <c r="DAY56" s="1002"/>
      <c r="DAZ56" s="1002"/>
      <c r="DBA56" s="1002"/>
      <c r="DBB56" s="1002"/>
      <c r="DBC56" s="1002"/>
      <c r="DBD56" s="1002"/>
      <c r="DBE56" s="1002"/>
      <c r="DBF56" s="1002"/>
      <c r="DBG56" s="1002"/>
      <c r="DBH56" s="1002"/>
      <c r="DBI56" s="1002"/>
      <c r="DBJ56" s="1002"/>
      <c r="DBK56" s="1002"/>
      <c r="DBL56" s="1002"/>
      <c r="DBM56" s="1002"/>
      <c r="DBN56" s="1002"/>
      <c r="DBO56" s="1002"/>
      <c r="DBP56" s="1002"/>
      <c r="DBQ56" s="1002"/>
      <c r="DBR56" s="1002"/>
      <c r="DBS56" s="1002"/>
      <c r="DBT56" s="1002"/>
      <c r="DBU56" s="1002"/>
      <c r="DBV56" s="1002"/>
      <c r="DBW56" s="1002"/>
      <c r="DBX56" s="1002"/>
      <c r="DBY56" s="1002"/>
      <c r="DBZ56" s="1002"/>
      <c r="DCA56" s="1002"/>
      <c r="DCB56" s="1002"/>
      <c r="DCC56" s="1002"/>
      <c r="DCD56" s="1002"/>
      <c r="DCE56" s="1002"/>
      <c r="DCF56" s="1002"/>
      <c r="DCG56" s="1002"/>
      <c r="DCH56" s="1002"/>
      <c r="DCI56" s="1002"/>
      <c r="DCJ56" s="1002"/>
      <c r="DCK56" s="1002"/>
      <c r="DCL56" s="1002"/>
      <c r="DCM56" s="1002"/>
      <c r="DCN56" s="1002"/>
      <c r="DCO56" s="1002"/>
      <c r="DCP56" s="1002"/>
      <c r="DCQ56" s="1002"/>
      <c r="DCR56" s="1002"/>
      <c r="DCS56" s="1002"/>
      <c r="DCT56" s="1002"/>
      <c r="DCU56" s="1002"/>
      <c r="DCV56" s="1002"/>
      <c r="DCW56" s="1002"/>
      <c r="DCX56" s="1002"/>
      <c r="DCY56" s="1002"/>
      <c r="DCZ56" s="1002"/>
      <c r="DDA56" s="1002"/>
      <c r="DDB56" s="1002"/>
      <c r="DDC56" s="1002"/>
      <c r="DDD56" s="1002"/>
      <c r="DDE56" s="1002"/>
      <c r="DDF56" s="1002"/>
      <c r="DDG56" s="1002"/>
      <c r="DDH56" s="1002"/>
      <c r="DDI56" s="1002"/>
      <c r="DDJ56" s="1002"/>
      <c r="DDK56" s="1002"/>
      <c r="DDL56" s="1002"/>
      <c r="DDM56" s="1002"/>
      <c r="DDN56" s="1002"/>
      <c r="DDO56" s="1002"/>
      <c r="DDP56" s="1002"/>
      <c r="DDQ56" s="1002"/>
      <c r="DDR56" s="1002"/>
      <c r="DDS56" s="1002"/>
      <c r="DDT56" s="1002"/>
      <c r="DDU56" s="1002"/>
      <c r="DDV56" s="1002"/>
      <c r="DDW56" s="1002"/>
      <c r="DDX56" s="1002"/>
      <c r="DDY56" s="1002"/>
      <c r="DDZ56" s="1002"/>
      <c r="DEA56" s="1002"/>
      <c r="DEB56" s="1002"/>
      <c r="DEC56" s="1002"/>
      <c r="DED56" s="1002"/>
      <c r="DEE56" s="1002"/>
      <c r="DEF56" s="1002"/>
      <c r="DEG56" s="1002"/>
      <c r="DEH56" s="1002"/>
      <c r="DEI56" s="1002"/>
      <c r="DEJ56" s="1002"/>
      <c r="DEK56" s="1002"/>
      <c r="DEL56" s="1002"/>
      <c r="DEM56" s="1002"/>
      <c r="DEN56" s="1002"/>
      <c r="DEO56" s="1002"/>
      <c r="DEP56" s="1002"/>
      <c r="DEQ56" s="1002"/>
      <c r="DER56" s="1002"/>
      <c r="DES56" s="1002"/>
      <c r="DET56" s="1002"/>
      <c r="DEU56" s="1002"/>
      <c r="DEV56" s="1002"/>
      <c r="DEW56" s="1002"/>
      <c r="DEX56" s="1002"/>
      <c r="DEY56" s="1002"/>
      <c r="DEZ56" s="1002"/>
      <c r="DFA56" s="1002"/>
      <c r="DFB56" s="1002"/>
      <c r="DFC56" s="1002"/>
      <c r="DFD56" s="1002"/>
      <c r="DFE56" s="1002"/>
      <c r="DFF56" s="1002"/>
      <c r="DFG56" s="1002"/>
      <c r="DFH56" s="1002"/>
      <c r="DFI56" s="1002"/>
      <c r="DFJ56" s="1002"/>
      <c r="DFK56" s="1002"/>
      <c r="DFL56" s="1002"/>
      <c r="DFM56" s="1002"/>
      <c r="DFN56" s="1002"/>
      <c r="DFO56" s="1002"/>
      <c r="DFP56" s="1002"/>
      <c r="DFQ56" s="1002"/>
      <c r="DFR56" s="1002"/>
      <c r="DFS56" s="1002"/>
      <c r="DFT56" s="1002"/>
      <c r="DFU56" s="1002"/>
      <c r="DFV56" s="1002"/>
      <c r="DFW56" s="1002"/>
      <c r="DFX56" s="1002"/>
      <c r="DFY56" s="1002"/>
      <c r="DFZ56" s="1002"/>
      <c r="DGA56" s="1002"/>
      <c r="DGB56" s="1002"/>
      <c r="DGC56" s="1002"/>
      <c r="DGD56" s="1002"/>
      <c r="DGE56" s="1002"/>
      <c r="DGF56" s="1002"/>
      <c r="DGG56" s="1002"/>
      <c r="DGH56" s="1002"/>
      <c r="DGI56" s="1002"/>
      <c r="DGJ56" s="1002"/>
      <c r="DGK56" s="1002"/>
      <c r="DGL56" s="1002"/>
      <c r="DGM56" s="1002"/>
      <c r="DGN56" s="1002"/>
      <c r="DGO56" s="1002"/>
      <c r="DGP56" s="1002"/>
      <c r="DGQ56" s="1002"/>
      <c r="DGR56" s="1002"/>
      <c r="DGS56" s="1002"/>
      <c r="DGT56" s="1002"/>
      <c r="DGU56" s="1002"/>
      <c r="DGV56" s="1002"/>
      <c r="DGW56" s="1002"/>
      <c r="DGX56" s="1002"/>
      <c r="DGY56" s="1002"/>
      <c r="DGZ56" s="1002"/>
      <c r="DHA56" s="1002"/>
      <c r="DHB56" s="1002"/>
      <c r="DHC56" s="1002"/>
      <c r="DHD56" s="1002"/>
      <c r="DHE56" s="1002"/>
      <c r="DHF56" s="1002"/>
      <c r="DHG56" s="1002"/>
      <c r="DHH56" s="1002"/>
      <c r="DHI56" s="1002"/>
      <c r="DHJ56" s="1002"/>
      <c r="DHK56" s="1002"/>
      <c r="DHL56" s="1002"/>
      <c r="DHM56" s="1002"/>
      <c r="DHN56" s="1002"/>
      <c r="DHO56" s="1002"/>
      <c r="DHP56" s="1002"/>
      <c r="DHQ56" s="1002"/>
      <c r="DHR56" s="1002"/>
      <c r="DHS56" s="1002"/>
      <c r="DHT56" s="1002"/>
      <c r="DHU56" s="1002"/>
      <c r="DHV56" s="1002"/>
      <c r="DHW56" s="1002"/>
      <c r="DHX56" s="1002"/>
      <c r="DHY56" s="1002"/>
      <c r="DHZ56" s="1002"/>
      <c r="DIA56" s="1002"/>
      <c r="DIB56" s="1002"/>
      <c r="DIC56" s="1002"/>
      <c r="DID56" s="1002"/>
      <c r="DIE56" s="1002"/>
      <c r="DIF56" s="1002"/>
      <c r="DIG56" s="1002"/>
      <c r="DIH56" s="1002"/>
      <c r="DII56" s="1002"/>
      <c r="DIJ56" s="1002"/>
      <c r="DIK56" s="1002"/>
      <c r="DIL56" s="1002"/>
      <c r="DIM56" s="1002"/>
      <c r="DIN56" s="1002"/>
      <c r="DIO56" s="1002"/>
      <c r="DIP56" s="1002"/>
      <c r="DIQ56" s="1002"/>
      <c r="DIR56" s="1002"/>
      <c r="DIS56" s="1002"/>
      <c r="DIT56" s="1002"/>
      <c r="DIU56" s="1002"/>
      <c r="DIV56" s="1002"/>
      <c r="DIW56" s="1002"/>
      <c r="DIX56" s="1002"/>
      <c r="DIY56" s="1002"/>
      <c r="DIZ56" s="1002"/>
      <c r="DJA56" s="1002"/>
      <c r="DJB56" s="1002"/>
      <c r="DJC56" s="1002"/>
      <c r="DJD56" s="1002"/>
      <c r="DJE56" s="1002"/>
      <c r="DJF56" s="1002"/>
      <c r="DJG56" s="1002"/>
      <c r="DJH56" s="1002"/>
      <c r="DJI56" s="1002"/>
      <c r="DJJ56" s="1002"/>
      <c r="DJK56" s="1002"/>
      <c r="DJL56" s="1002"/>
      <c r="DJM56" s="1002"/>
      <c r="DJN56" s="1002"/>
      <c r="DJO56" s="1002"/>
      <c r="DJP56" s="1002"/>
      <c r="DJQ56" s="1002"/>
      <c r="DJR56" s="1002"/>
      <c r="DJS56" s="1002"/>
      <c r="DJT56" s="1002"/>
      <c r="DJU56" s="1002"/>
      <c r="DJV56" s="1002"/>
      <c r="DJW56" s="1002"/>
      <c r="DJX56" s="1002"/>
      <c r="DJY56" s="1002"/>
      <c r="DJZ56" s="1002"/>
      <c r="DKA56" s="1002"/>
      <c r="DKB56" s="1002"/>
      <c r="DKC56" s="1002"/>
      <c r="DKD56" s="1002"/>
      <c r="DKE56" s="1002"/>
      <c r="DKF56" s="1002"/>
      <c r="DKG56" s="1002"/>
      <c r="DKH56" s="1002"/>
      <c r="DKI56" s="1002"/>
      <c r="DKJ56" s="1002"/>
      <c r="DKK56" s="1002"/>
      <c r="DKL56" s="1002"/>
      <c r="DKM56" s="1002"/>
      <c r="DKN56" s="1002"/>
      <c r="DKO56" s="1002"/>
      <c r="DKP56" s="1002"/>
      <c r="DKQ56" s="1002"/>
      <c r="DKR56" s="1002"/>
      <c r="DKS56" s="1002"/>
      <c r="DKT56" s="1002"/>
      <c r="DKU56" s="1002"/>
      <c r="DKV56" s="1002"/>
      <c r="DKW56" s="1002"/>
      <c r="DKX56" s="1002"/>
      <c r="DKY56" s="1002"/>
      <c r="DKZ56" s="1002"/>
      <c r="DLA56" s="1002"/>
      <c r="DLB56" s="1002"/>
      <c r="DLC56" s="1002"/>
      <c r="DLD56" s="1002"/>
      <c r="DLE56" s="1002"/>
      <c r="DLF56" s="1002"/>
      <c r="DLG56" s="1002"/>
      <c r="DLH56" s="1002"/>
      <c r="DLI56" s="1002"/>
      <c r="DLJ56" s="1002"/>
      <c r="DLK56" s="1002"/>
      <c r="DLL56" s="1002"/>
      <c r="DLM56" s="1002"/>
      <c r="DLN56" s="1002"/>
      <c r="DLO56" s="1002"/>
      <c r="DLP56" s="1002"/>
      <c r="DLQ56" s="1002"/>
      <c r="DLR56" s="1002"/>
      <c r="DLS56" s="1002"/>
      <c r="DLT56" s="1002"/>
      <c r="DLU56" s="1002"/>
      <c r="DLV56" s="1002"/>
      <c r="DLW56" s="1002"/>
      <c r="DLX56" s="1002"/>
      <c r="DLY56" s="1002"/>
      <c r="DLZ56" s="1002"/>
      <c r="DMA56" s="1002"/>
      <c r="DMB56" s="1002"/>
      <c r="DMC56" s="1002"/>
      <c r="DMD56" s="1002"/>
      <c r="DME56" s="1002"/>
      <c r="DMF56" s="1002"/>
      <c r="DMG56" s="1002"/>
      <c r="DMH56" s="1002"/>
      <c r="DMI56" s="1002"/>
      <c r="DMJ56" s="1002"/>
      <c r="DMK56" s="1002"/>
      <c r="DML56" s="1002"/>
      <c r="DMM56" s="1002"/>
      <c r="DMN56" s="1002"/>
      <c r="DMO56" s="1002"/>
      <c r="DMP56" s="1002"/>
      <c r="DMQ56" s="1002"/>
      <c r="DMR56" s="1002"/>
      <c r="DMS56" s="1002"/>
      <c r="DMT56" s="1002"/>
      <c r="DMU56" s="1002"/>
      <c r="DMV56" s="1002"/>
      <c r="DMW56" s="1002"/>
      <c r="DMX56" s="1002"/>
      <c r="DMY56" s="1002"/>
      <c r="DMZ56" s="1002"/>
      <c r="DNA56" s="1002"/>
      <c r="DNB56" s="1002"/>
      <c r="DNC56" s="1002"/>
      <c r="DND56" s="1002"/>
      <c r="DNE56" s="1002"/>
      <c r="DNF56" s="1002"/>
      <c r="DNG56" s="1002"/>
      <c r="DNH56" s="1002"/>
      <c r="DNI56" s="1002"/>
      <c r="DNJ56" s="1002"/>
      <c r="DNK56" s="1002"/>
      <c r="DNL56" s="1002"/>
      <c r="DNM56" s="1002"/>
      <c r="DNN56" s="1002"/>
      <c r="DNO56" s="1002"/>
      <c r="DNP56" s="1002"/>
      <c r="DNQ56" s="1002"/>
      <c r="DNR56" s="1002"/>
      <c r="DNS56" s="1002"/>
      <c r="DNT56" s="1002"/>
      <c r="DNU56" s="1002"/>
      <c r="DNV56" s="1002"/>
      <c r="DNW56" s="1002"/>
      <c r="DNX56" s="1002"/>
      <c r="DNY56" s="1002"/>
      <c r="DNZ56" s="1002"/>
      <c r="DOA56" s="1002"/>
      <c r="DOB56" s="1002"/>
      <c r="DOC56" s="1002"/>
      <c r="DOD56" s="1002"/>
      <c r="DOE56" s="1002"/>
      <c r="DOF56" s="1002"/>
      <c r="DOG56" s="1002"/>
      <c r="DOH56" s="1002"/>
      <c r="DOI56" s="1002"/>
      <c r="DOJ56" s="1002"/>
      <c r="DOK56" s="1002"/>
      <c r="DOL56" s="1002"/>
      <c r="DOM56" s="1002"/>
      <c r="DON56" s="1002"/>
      <c r="DOO56" s="1002"/>
      <c r="DOP56" s="1002"/>
      <c r="DOQ56" s="1002"/>
      <c r="DOR56" s="1002"/>
      <c r="DOS56" s="1002"/>
      <c r="DOT56" s="1002"/>
      <c r="DOU56" s="1002"/>
      <c r="DOV56" s="1002"/>
      <c r="DOW56" s="1002"/>
      <c r="DOX56" s="1002"/>
      <c r="DOY56" s="1002"/>
      <c r="DOZ56" s="1002"/>
      <c r="DPA56" s="1002"/>
      <c r="DPB56" s="1002"/>
      <c r="DPC56" s="1002"/>
      <c r="DPD56" s="1002"/>
      <c r="DPE56" s="1002"/>
      <c r="DPF56" s="1002"/>
      <c r="DPG56" s="1002"/>
      <c r="DPH56" s="1002"/>
      <c r="DPI56" s="1002"/>
      <c r="DPJ56" s="1002"/>
      <c r="DPK56" s="1002"/>
      <c r="DPL56" s="1002"/>
      <c r="DPM56" s="1002"/>
      <c r="DPN56" s="1002"/>
      <c r="DPO56" s="1002"/>
      <c r="DPP56" s="1002"/>
      <c r="DPQ56" s="1002"/>
      <c r="DPR56" s="1002"/>
      <c r="DPS56" s="1002"/>
      <c r="DPT56" s="1002"/>
      <c r="DPU56" s="1002"/>
      <c r="DPV56" s="1002"/>
      <c r="DPW56" s="1002"/>
      <c r="DPX56" s="1002"/>
      <c r="DPY56" s="1002"/>
      <c r="DPZ56" s="1002"/>
      <c r="DQA56" s="1002"/>
      <c r="DQB56" s="1002"/>
      <c r="DQC56" s="1002"/>
      <c r="DQD56" s="1002"/>
      <c r="DQE56" s="1002"/>
      <c r="DQF56" s="1002"/>
      <c r="DQG56" s="1002"/>
      <c r="DQH56" s="1002"/>
      <c r="DQI56" s="1002"/>
      <c r="DQJ56" s="1002"/>
      <c r="DQK56" s="1002"/>
      <c r="DQL56" s="1002"/>
      <c r="DQM56" s="1002"/>
      <c r="DQN56" s="1002"/>
      <c r="DQO56" s="1002"/>
      <c r="DQP56" s="1002"/>
      <c r="DQQ56" s="1002"/>
      <c r="DQR56" s="1002"/>
      <c r="DQS56" s="1002"/>
      <c r="DQT56" s="1002"/>
      <c r="DQU56" s="1002"/>
      <c r="DQV56" s="1002"/>
      <c r="DQW56" s="1002"/>
      <c r="DQX56" s="1002"/>
      <c r="DQY56" s="1002"/>
      <c r="DQZ56" s="1002"/>
      <c r="DRA56" s="1002"/>
      <c r="DRB56" s="1002"/>
      <c r="DRC56" s="1002"/>
      <c r="DRD56" s="1002"/>
      <c r="DRE56" s="1002"/>
      <c r="DRF56" s="1002"/>
      <c r="DRG56" s="1002"/>
      <c r="DRH56" s="1002"/>
      <c r="DRI56" s="1002"/>
      <c r="DRJ56" s="1002"/>
      <c r="DRK56" s="1002"/>
      <c r="DRL56" s="1002"/>
      <c r="DRM56" s="1002"/>
      <c r="DRN56" s="1002"/>
      <c r="DRO56" s="1002"/>
      <c r="DRP56" s="1002"/>
      <c r="DRQ56" s="1002"/>
      <c r="DRR56" s="1002"/>
      <c r="DRS56" s="1002"/>
      <c r="DRT56" s="1002"/>
      <c r="DRU56" s="1002"/>
      <c r="DRV56" s="1002"/>
      <c r="DRW56" s="1002"/>
      <c r="DRX56" s="1002"/>
      <c r="DRY56" s="1002"/>
      <c r="DRZ56" s="1002"/>
      <c r="DSA56" s="1002"/>
      <c r="DSB56" s="1002"/>
      <c r="DSC56" s="1002"/>
      <c r="DSD56" s="1002"/>
      <c r="DSE56" s="1002"/>
      <c r="DSF56" s="1002"/>
      <c r="DSG56" s="1002"/>
      <c r="DSH56" s="1002"/>
      <c r="DSI56" s="1002"/>
      <c r="DSJ56" s="1002"/>
      <c r="DSK56" s="1002"/>
      <c r="DSL56" s="1002"/>
      <c r="DSM56" s="1002"/>
      <c r="DSN56" s="1002"/>
      <c r="DSO56" s="1002"/>
      <c r="DSP56" s="1002"/>
      <c r="DSQ56" s="1002"/>
      <c r="DSR56" s="1002"/>
      <c r="DSS56" s="1002"/>
      <c r="DST56" s="1002"/>
      <c r="DSU56" s="1002"/>
      <c r="DSV56" s="1002"/>
      <c r="DSW56" s="1002"/>
      <c r="DSX56" s="1002"/>
      <c r="DSY56" s="1002"/>
      <c r="DSZ56" s="1002"/>
      <c r="DTA56" s="1002"/>
      <c r="DTB56" s="1002"/>
      <c r="DTC56" s="1002"/>
      <c r="DTD56" s="1002"/>
      <c r="DTE56" s="1002"/>
      <c r="DTF56" s="1002"/>
      <c r="DTG56" s="1002"/>
      <c r="DTH56" s="1002"/>
      <c r="DTI56" s="1002"/>
      <c r="DTJ56" s="1002"/>
      <c r="DTK56" s="1002"/>
      <c r="DTL56" s="1002"/>
      <c r="DTM56" s="1002"/>
      <c r="DTN56" s="1002"/>
      <c r="DTO56" s="1002"/>
      <c r="DTP56" s="1002"/>
      <c r="DTQ56" s="1002"/>
      <c r="DTR56" s="1002"/>
      <c r="DTS56" s="1002"/>
      <c r="DTT56" s="1002"/>
      <c r="DTU56" s="1002"/>
      <c r="DTV56" s="1002"/>
      <c r="DTW56" s="1002"/>
      <c r="DTX56" s="1002"/>
      <c r="DTY56" s="1002"/>
      <c r="DTZ56" s="1002"/>
      <c r="DUA56" s="1002"/>
      <c r="DUB56" s="1002"/>
      <c r="DUC56" s="1002"/>
      <c r="DUD56" s="1002"/>
      <c r="DUE56" s="1002"/>
      <c r="DUF56" s="1002"/>
      <c r="DUG56" s="1002"/>
      <c r="DUH56" s="1002"/>
      <c r="DUI56" s="1002"/>
      <c r="DUJ56" s="1002"/>
      <c r="DUK56" s="1002"/>
      <c r="DUL56" s="1002"/>
      <c r="DUM56" s="1002"/>
      <c r="DUN56" s="1002"/>
      <c r="DUO56" s="1002"/>
      <c r="DUP56" s="1002"/>
      <c r="DUQ56" s="1002"/>
      <c r="DUR56" s="1002"/>
      <c r="DUS56" s="1002"/>
      <c r="DUT56" s="1002"/>
      <c r="DUU56" s="1002"/>
      <c r="DUV56" s="1002"/>
      <c r="DUW56" s="1002"/>
      <c r="DUX56" s="1002"/>
      <c r="DUY56" s="1002"/>
      <c r="DUZ56" s="1002"/>
      <c r="DVA56" s="1002"/>
      <c r="DVB56" s="1002"/>
      <c r="DVC56" s="1002"/>
      <c r="DVD56" s="1002"/>
      <c r="DVE56" s="1002"/>
      <c r="DVF56" s="1002"/>
      <c r="DVG56" s="1002"/>
      <c r="DVH56" s="1002"/>
      <c r="DVI56" s="1002"/>
      <c r="DVJ56" s="1002"/>
      <c r="DVK56" s="1002"/>
      <c r="DVL56" s="1002"/>
      <c r="DVM56" s="1002"/>
      <c r="DVN56" s="1002"/>
      <c r="DVO56" s="1002"/>
      <c r="DVP56" s="1002"/>
      <c r="DVQ56" s="1002"/>
      <c r="DVR56" s="1002"/>
      <c r="DVS56" s="1002"/>
      <c r="DVT56" s="1002"/>
      <c r="DVU56" s="1002"/>
      <c r="DVV56" s="1002"/>
      <c r="DVW56" s="1002"/>
      <c r="DVX56" s="1002"/>
      <c r="DVY56" s="1002"/>
      <c r="DVZ56" s="1002"/>
      <c r="DWA56" s="1002"/>
      <c r="DWB56" s="1002"/>
      <c r="DWC56" s="1002"/>
      <c r="DWD56" s="1002"/>
      <c r="DWE56" s="1002"/>
      <c r="DWF56" s="1002"/>
      <c r="DWG56" s="1002"/>
      <c r="DWH56" s="1002"/>
      <c r="DWI56" s="1002"/>
      <c r="DWJ56" s="1002"/>
      <c r="DWK56" s="1002"/>
      <c r="DWL56" s="1002"/>
      <c r="DWM56" s="1002"/>
      <c r="DWN56" s="1002"/>
      <c r="DWO56" s="1002"/>
      <c r="DWP56" s="1002"/>
      <c r="DWQ56" s="1002"/>
      <c r="DWR56" s="1002"/>
      <c r="DWS56" s="1002"/>
      <c r="DWT56" s="1002"/>
      <c r="DWU56" s="1002"/>
      <c r="DWV56" s="1002"/>
      <c r="DWW56" s="1002"/>
      <c r="DWX56" s="1002"/>
      <c r="DWY56" s="1002"/>
      <c r="DWZ56" s="1002"/>
      <c r="DXA56" s="1002"/>
      <c r="DXB56" s="1002"/>
      <c r="DXC56" s="1002"/>
      <c r="DXD56" s="1002"/>
      <c r="DXE56" s="1002"/>
      <c r="DXF56" s="1002"/>
      <c r="DXG56" s="1002"/>
      <c r="DXH56" s="1002"/>
      <c r="DXI56" s="1002"/>
      <c r="DXJ56" s="1002"/>
      <c r="DXK56" s="1002"/>
      <c r="DXL56" s="1002"/>
      <c r="DXM56" s="1002"/>
      <c r="DXN56" s="1002"/>
      <c r="DXO56" s="1002"/>
      <c r="DXP56" s="1002"/>
      <c r="DXQ56" s="1002"/>
      <c r="DXR56" s="1002"/>
      <c r="DXS56" s="1002"/>
      <c r="DXT56" s="1002"/>
      <c r="DXU56" s="1002"/>
      <c r="DXV56" s="1002"/>
      <c r="DXW56" s="1002"/>
      <c r="DXX56" s="1002"/>
      <c r="DXY56" s="1002"/>
      <c r="DXZ56" s="1002"/>
      <c r="DYA56" s="1002"/>
      <c r="DYB56" s="1002"/>
      <c r="DYC56" s="1002"/>
      <c r="DYD56" s="1002"/>
      <c r="DYE56" s="1002"/>
      <c r="DYF56" s="1002"/>
      <c r="DYG56" s="1002"/>
      <c r="DYH56" s="1002"/>
      <c r="DYI56" s="1002"/>
      <c r="DYJ56" s="1002"/>
      <c r="DYK56" s="1002"/>
      <c r="DYL56" s="1002"/>
      <c r="DYM56" s="1002"/>
      <c r="DYN56" s="1002"/>
      <c r="DYO56" s="1002"/>
      <c r="DYP56" s="1002"/>
      <c r="DYQ56" s="1002"/>
      <c r="DYR56" s="1002"/>
      <c r="DYS56" s="1002"/>
      <c r="DYT56" s="1002"/>
      <c r="DYU56" s="1002"/>
      <c r="DYV56" s="1002"/>
      <c r="DYW56" s="1002"/>
      <c r="DYX56" s="1002"/>
      <c r="DYY56" s="1002"/>
      <c r="DYZ56" s="1002"/>
      <c r="DZA56" s="1002"/>
      <c r="DZB56" s="1002"/>
      <c r="DZC56" s="1002"/>
      <c r="DZD56" s="1002"/>
      <c r="DZE56" s="1002"/>
      <c r="DZF56" s="1002"/>
      <c r="DZG56" s="1002"/>
      <c r="DZH56" s="1002"/>
      <c r="DZI56" s="1002"/>
      <c r="DZJ56" s="1002"/>
      <c r="DZK56" s="1002"/>
      <c r="DZL56" s="1002"/>
      <c r="DZM56" s="1002"/>
      <c r="DZN56" s="1002"/>
      <c r="DZO56" s="1002"/>
      <c r="DZP56" s="1002"/>
      <c r="DZQ56" s="1002"/>
      <c r="DZR56" s="1002"/>
      <c r="DZS56" s="1002"/>
      <c r="DZT56" s="1002"/>
      <c r="DZU56" s="1002"/>
      <c r="DZV56" s="1002"/>
      <c r="DZW56" s="1002"/>
      <c r="DZX56" s="1002"/>
      <c r="DZY56" s="1002"/>
      <c r="DZZ56" s="1002"/>
      <c r="EAA56" s="1002"/>
      <c r="EAB56" s="1002"/>
      <c r="EAC56" s="1002"/>
      <c r="EAD56" s="1002"/>
      <c r="EAE56" s="1002"/>
      <c r="EAF56" s="1002"/>
      <c r="EAG56" s="1002"/>
      <c r="EAH56" s="1002"/>
      <c r="EAI56" s="1002"/>
      <c r="EAJ56" s="1002"/>
      <c r="EAK56" s="1002"/>
      <c r="EAL56" s="1002"/>
      <c r="EAM56" s="1002"/>
      <c r="EAN56" s="1002"/>
      <c r="EAO56" s="1002"/>
      <c r="EAP56" s="1002"/>
      <c r="EAQ56" s="1002"/>
      <c r="EAR56" s="1002"/>
      <c r="EAS56" s="1002"/>
      <c r="EAT56" s="1002"/>
      <c r="EAU56" s="1002"/>
      <c r="EAV56" s="1002"/>
      <c r="EAW56" s="1002"/>
      <c r="EAX56" s="1002"/>
      <c r="EAY56" s="1002"/>
      <c r="EAZ56" s="1002"/>
      <c r="EBA56" s="1002"/>
      <c r="EBB56" s="1002"/>
      <c r="EBC56" s="1002"/>
      <c r="EBD56" s="1002"/>
      <c r="EBE56" s="1002"/>
      <c r="EBF56" s="1002"/>
      <c r="EBG56" s="1002"/>
      <c r="EBH56" s="1002"/>
      <c r="EBI56" s="1002"/>
      <c r="EBJ56" s="1002"/>
      <c r="EBK56" s="1002"/>
      <c r="EBL56" s="1002"/>
      <c r="EBM56" s="1002"/>
      <c r="EBN56" s="1002"/>
      <c r="EBO56" s="1002"/>
      <c r="EBP56" s="1002"/>
      <c r="EBQ56" s="1002"/>
      <c r="EBR56" s="1002"/>
      <c r="EBS56" s="1002"/>
      <c r="EBT56" s="1002"/>
      <c r="EBU56" s="1002"/>
      <c r="EBV56" s="1002"/>
      <c r="EBW56" s="1002"/>
      <c r="EBX56" s="1002"/>
      <c r="EBY56" s="1002"/>
      <c r="EBZ56" s="1002"/>
      <c r="ECA56" s="1002"/>
      <c r="ECB56" s="1002"/>
      <c r="ECC56" s="1002"/>
      <c r="ECD56" s="1002"/>
      <c r="ECE56" s="1002"/>
      <c r="ECF56" s="1002"/>
      <c r="ECG56" s="1002"/>
      <c r="ECH56" s="1002"/>
      <c r="ECI56" s="1002"/>
      <c r="ECJ56" s="1002"/>
      <c r="ECK56" s="1002"/>
      <c r="ECL56" s="1002"/>
      <c r="ECM56" s="1002"/>
      <c r="ECN56" s="1002"/>
      <c r="ECO56" s="1002"/>
      <c r="ECP56" s="1002"/>
      <c r="ECQ56" s="1002"/>
      <c r="ECR56" s="1002"/>
      <c r="ECS56" s="1002"/>
      <c r="ECT56" s="1002"/>
      <c r="ECU56" s="1002"/>
      <c r="ECV56" s="1002"/>
      <c r="ECW56" s="1002"/>
      <c r="ECX56" s="1002"/>
      <c r="ECY56" s="1002"/>
      <c r="ECZ56" s="1002"/>
      <c r="EDA56" s="1002"/>
      <c r="EDB56" s="1002"/>
      <c r="EDC56" s="1002"/>
      <c r="EDD56" s="1002"/>
      <c r="EDE56" s="1002"/>
      <c r="EDF56" s="1002"/>
      <c r="EDG56" s="1002"/>
      <c r="EDH56" s="1002"/>
      <c r="EDI56" s="1002"/>
      <c r="EDJ56" s="1002"/>
      <c r="EDK56" s="1002"/>
      <c r="EDL56" s="1002"/>
      <c r="EDM56" s="1002"/>
      <c r="EDN56" s="1002"/>
      <c r="EDO56" s="1002"/>
      <c r="EDP56" s="1002"/>
      <c r="EDQ56" s="1002"/>
      <c r="EDR56" s="1002"/>
      <c r="EDS56" s="1002"/>
      <c r="EDT56" s="1002"/>
      <c r="EDU56" s="1002"/>
      <c r="EDV56" s="1002"/>
      <c r="EDW56" s="1002"/>
      <c r="EDX56" s="1002"/>
      <c r="EDY56" s="1002"/>
      <c r="EDZ56" s="1002"/>
      <c r="EEA56" s="1002"/>
      <c r="EEB56" s="1002"/>
      <c r="EEC56" s="1002"/>
      <c r="EED56" s="1002"/>
      <c r="EEE56" s="1002"/>
      <c r="EEF56" s="1002"/>
      <c r="EEG56" s="1002"/>
      <c r="EEH56" s="1002"/>
      <c r="EEI56" s="1002"/>
      <c r="EEJ56" s="1002"/>
      <c r="EEK56" s="1002"/>
      <c r="EEL56" s="1002"/>
      <c r="EEM56" s="1002"/>
      <c r="EEN56" s="1002"/>
      <c r="EEO56" s="1002"/>
      <c r="EEP56" s="1002"/>
      <c r="EEQ56" s="1002"/>
      <c r="EER56" s="1002"/>
      <c r="EES56" s="1002"/>
      <c r="EET56" s="1002"/>
      <c r="EEU56" s="1002"/>
      <c r="EEV56" s="1002"/>
      <c r="EEW56" s="1002"/>
      <c r="EEX56" s="1002"/>
      <c r="EEY56" s="1002"/>
      <c r="EEZ56" s="1002"/>
      <c r="EFA56" s="1002"/>
      <c r="EFB56" s="1002"/>
      <c r="EFC56" s="1002"/>
      <c r="EFD56" s="1002"/>
      <c r="EFE56" s="1002"/>
      <c r="EFF56" s="1002"/>
      <c r="EFG56" s="1002"/>
      <c r="EFH56" s="1002"/>
      <c r="EFI56" s="1002"/>
      <c r="EFJ56" s="1002"/>
      <c r="EFK56" s="1002"/>
      <c r="EFL56" s="1002"/>
      <c r="EFM56" s="1002"/>
      <c r="EFN56" s="1002"/>
      <c r="EFO56" s="1002"/>
      <c r="EFP56" s="1002"/>
      <c r="EFQ56" s="1002"/>
      <c r="EFR56" s="1002"/>
      <c r="EFS56" s="1002"/>
      <c r="EFT56" s="1002"/>
      <c r="EFU56" s="1002"/>
      <c r="EFV56" s="1002"/>
      <c r="EFW56" s="1002"/>
      <c r="EFX56" s="1002"/>
      <c r="EFY56" s="1002"/>
      <c r="EFZ56" s="1002"/>
      <c r="EGA56" s="1002"/>
      <c r="EGB56" s="1002"/>
      <c r="EGC56" s="1002"/>
      <c r="EGD56" s="1002"/>
      <c r="EGE56" s="1002"/>
      <c r="EGF56" s="1002"/>
      <c r="EGG56" s="1002"/>
      <c r="EGH56" s="1002"/>
      <c r="EGI56" s="1002"/>
      <c r="EGJ56" s="1002"/>
      <c r="EGK56" s="1002"/>
      <c r="EGL56" s="1002"/>
      <c r="EGM56" s="1002"/>
      <c r="EGN56" s="1002"/>
      <c r="EGO56" s="1002"/>
      <c r="EGP56" s="1002"/>
      <c r="EGQ56" s="1002"/>
      <c r="EGR56" s="1002"/>
      <c r="EGS56" s="1002"/>
      <c r="EGT56" s="1002"/>
      <c r="EGU56" s="1002"/>
      <c r="EGV56" s="1002"/>
      <c r="EGW56" s="1002"/>
      <c r="EGX56" s="1002"/>
      <c r="EGY56" s="1002"/>
      <c r="EGZ56" s="1002"/>
      <c r="EHA56" s="1002"/>
      <c r="EHB56" s="1002"/>
      <c r="EHC56" s="1002"/>
      <c r="EHD56" s="1002"/>
      <c r="EHE56" s="1002"/>
      <c r="EHF56" s="1002"/>
      <c r="EHG56" s="1002"/>
      <c r="EHH56" s="1002"/>
      <c r="EHI56" s="1002"/>
      <c r="EHJ56" s="1002"/>
      <c r="EHK56" s="1002"/>
      <c r="EHL56" s="1002"/>
      <c r="EHM56" s="1002"/>
      <c r="EHN56" s="1002"/>
      <c r="EHO56" s="1002"/>
      <c r="EHP56" s="1002"/>
      <c r="EHQ56" s="1002"/>
      <c r="EHR56" s="1002"/>
      <c r="EHS56" s="1002"/>
      <c r="EHT56" s="1002"/>
      <c r="EHU56" s="1002"/>
      <c r="EHV56" s="1002"/>
      <c r="EHW56" s="1002"/>
      <c r="EHX56" s="1002"/>
      <c r="EHY56" s="1002"/>
      <c r="EHZ56" s="1002"/>
      <c r="EIA56" s="1002"/>
      <c r="EIB56" s="1002"/>
      <c r="EIC56" s="1002"/>
      <c r="EID56" s="1002"/>
      <c r="EIE56" s="1002"/>
      <c r="EIF56" s="1002"/>
      <c r="EIG56" s="1002"/>
      <c r="EIH56" s="1002"/>
      <c r="EII56" s="1002"/>
      <c r="EIJ56" s="1002"/>
      <c r="EIK56" s="1002"/>
      <c r="EIL56" s="1002"/>
      <c r="EIM56" s="1002"/>
      <c r="EIN56" s="1002"/>
      <c r="EIO56" s="1002"/>
      <c r="EIP56" s="1002"/>
      <c r="EIQ56" s="1002"/>
      <c r="EIR56" s="1002"/>
      <c r="EIS56" s="1002"/>
      <c r="EIT56" s="1002"/>
      <c r="EIU56" s="1002"/>
      <c r="EIV56" s="1002"/>
      <c r="EIW56" s="1002"/>
      <c r="EIX56" s="1002"/>
      <c r="EIY56" s="1002"/>
      <c r="EIZ56" s="1002"/>
      <c r="EJA56" s="1002"/>
      <c r="EJB56" s="1002"/>
      <c r="EJC56" s="1002"/>
      <c r="EJD56" s="1002"/>
      <c r="EJE56" s="1002"/>
      <c r="EJF56" s="1002"/>
      <c r="EJG56" s="1002"/>
      <c r="EJH56" s="1002"/>
      <c r="EJI56" s="1002"/>
      <c r="EJJ56" s="1002"/>
      <c r="EJK56" s="1002"/>
      <c r="EJL56" s="1002"/>
      <c r="EJM56" s="1002"/>
      <c r="EJN56" s="1002"/>
      <c r="EJO56" s="1002"/>
      <c r="EJP56" s="1002"/>
      <c r="EJQ56" s="1002"/>
      <c r="EJR56" s="1002"/>
      <c r="EJS56" s="1002"/>
      <c r="EJT56" s="1002"/>
      <c r="EJU56" s="1002"/>
      <c r="EJV56" s="1002"/>
      <c r="EJW56" s="1002"/>
      <c r="EJX56" s="1002"/>
      <c r="EJY56" s="1002"/>
      <c r="EJZ56" s="1002"/>
      <c r="EKA56" s="1002"/>
      <c r="EKB56" s="1002"/>
      <c r="EKC56" s="1002"/>
      <c r="EKD56" s="1002"/>
      <c r="EKE56" s="1002"/>
      <c r="EKF56" s="1002"/>
      <c r="EKG56" s="1002"/>
      <c r="EKH56" s="1002"/>
      <c r="EKI56" s="1002"/>
      <c r="EKJ56" s="1002"/>
      <c r="EKK56" s="1002"/>
      <c r="EKL56" s="1002"/>
      <c r="EKM56" s="1002"/>
      <c r="EKN56" s="1002"/>
      <c r="EKO56" s="1002"/>
      <c r="EKP56" s="1002"/>
      <c r="EKQ56" s="1002"/>
      <c r="EKR56" s="1002"/>
      <c r="EKS56" s="1002"/>
      <c r="EKT56" s="1002"/>
      <c r="EKU56" s="1002"/>
      <c r="EKV56" s="1002"/>
      <c r="EKW56" s="1002"/>
      <c r="EKX56" s="1002"/>
      <c r="EKY56" s="1002"/>
      <c r="EKZ56" s="1002"/>
      <c r="ELA56" s="1002"/>
      <c r="ELB56" s="1002"/>
      <c r="ELC56" s="1002"/>
      <c r="ELD56" s="1002"/>
      <c r="ELE56" s="1002"/>
      <c r="ELF56" s="1002"/>
      <c r="ELG56" s="1002"/>
      <c r="ELH56" s="1002"/>
      <c r="ELI56" s="1002"/>
      <c r="ELJ56" s="1002"/>
      <c r="ELK56" s="1002"/>
      <c r="ELL56" s="1002"/>
      <c r="ELM56" s="1002"/>
      <c r="ELN56" s="1002"/>
      <c r="ELO56" s="1002"/>
      <c r="ELP56" s="1002"/>
      <c r="ELQ56" s="1002"/>
      <c r="ELR56" s="1002"/>
      <c r="ELS56" s="1002"/>
      <c r="ELT56" s="1002"/>
      <c r="ELU56" s="1002"/>
      <c r="ELV56" s="1002"/>
      <c r="ELW56" s="1002"/>
      <c r="ELX56" s="1002"/>
      <c r="ELY56" s="1002"/>
      <c r="ELZ56" s="1002"/>
      <c r="EMA56" s="1002"/>
      <c r="EMB56" s="1002"/>
      <c r="EMC56" s="1002"/>
      <c r="EMD56" s="1002"/>
      <c r="EME56" s="1002"/>
      <c r="EMF56" s="1002"/>
      <c r="EMG56" s="1002"/>
      <c r="EMH56" s="1002"/>
      <c r="EMI56" s="1002"/>
      <c r="EMJ56" s="1002"/>
      <c r="EMK56" s="1002"/>
      <c r="EML56" s="1002"/>
      <c r="EMM56" s="1002"/>
      <c r="EMN56" s="1002"/>
      <c r="EMO56" s="1002"/>
      <c r="EMP56" s="1002"/>
      <c r="EMQ56" s="1002"/>
      <c r="EMR56" s="1002"/>
      <c r="EMS56" s="1002"/>
      <c r="EMT56" s="1002"/>
      <c r="EMU56" s="1002"/>
      <c r="EMV56" s="1002"/>
      <c r="EMW56" s="1002"/>
      <c r="EMX56" s="1002"/>
      <c r="EMY56" s="1002"/>
      <c r="EMZ56" s="1002"/>
      <c r="ENA56" s="1002"/>
      <c r="ENB56" s="1002"/>
      <c r="ENC56" s="1002"/>
      <c r="END56" s="1002"/>
      <c r="ENE56" s="1002"/>
      <c r="ENF56" s="1002"/>
      <c r="ENG56" s="1002"/>
      <c r="ENH56" s="1002"/>
      <c r="ENI56" s="1002"/>
      <c r="ENJ56" s="1002"/>
      <c r="ENK56" s="1002"/>
      <c r="ENL56" s="1002"/>
      <c r="ENM56" s="1002"/>
      <c r="ENN56" s="1002"/>
      <c r="ENO56" s="1002"/>
      <c r="ENP56" s="1002"/>
      <c r="ENQ56" s="1002"/>
      <c r="ENR56" s="1002"/>
      <c r="ENS56" s="1002"/>
      <c r="ENT56" s="1002"/>
      <c r="ENU56" s="1002"/>
      <c r="ENV56" s="1002"/>
      <c r="ENW56" s="1002"/>
      <c r="ENX56" s="1002"/>
      <c r="ENY56" s="1002"/>
      <c r="ENZ56" s="1002"/>
      <c r="EOA56" s="1002"/>
      <c r="EOB56" s="1002"/>
      <c r="EOC56" s="1002"/>
      <c r="EOD56" s="1002"/>
      <c r="EOE56" s="1002"/>
      <c r="EOF56" s="1002"/>
      <c r="EOG56" s="1002"/>
      <c r="EOH56" s="1002"/>
      <c r="EOI56" s="1002"/>
      <c r="EOJ56" s="1002"/>
      <c r="EOK56" s="1002"/>
      <c r="EOL56" s="1002"/>
      <c r="EOM56" s="1002"/>
      <c r="EON56" s="1002"/>
      <c r="EOO56" s="1002"/>
      <c r="EOP56" s="1002"/>
      <c r="EOQ56" s="1002"/>
      <c r="EOR56" s="1002"/>
      <c r="EOS56" s="1002"/>
      <c r="EOT56" s="1002"/>
      <c r="EOU56" s="1002"/>
      <c r="EOV56" s="1002"/>
      <c r="EOW56" s="1002"/>
      <c r="EOX56" s="1002"/>
      <c r="EOY56" s="1002"/>
      <c r="EOZ56" s="1002"/>
      <c r="EPA56" s="1002"/>
      <c r="EPB56" s="1002"/>
      <c r="EPC56" s="1002"/>
      <c r="EPD56" s="1002"/>
      <c r="EPE56" s="1002"/>
      <c r="EPF56" s="1002"/>
      <c r="EPG56" s="1002"/>
      <c r="EPH56" s="1002"/>
      <c r="EPI56" s="1002"/>
      <c r="EPJ56" s="1002"/>
      <c r="EPK56" s="1002"/>
      <c r="EPL56" s="1002"/>
      <c r="EPM56" s="1002"/>
      <c r="EPN56" s="1002"/>
      <c r="EPO56" s="1002"/>
      <c r="EPP56" s="1002"/>
      <c r="EPQ56" s="1002"/>
      <c r="EPR56" s="1002"/>
      <c r="EPS56" s="1002"/>
      <c r="EPT56" s="1002"/>
      <c r="EPU56" s="1002"/>
      <c r="EPV56" s="1002"/>
      <c r="EPW56" s="1002"/>
      <c r="EPX56" s="1002"/>
      <c r="EPY56" s="1002"/>
      <c r="EPZ56" s="1002"/>
      <c r="EQA56" s="1002"/>
      <c r="EQB56" s="1002"/>
      <c r="EQC56" s="1002"/>
      <c r="EQD56" s="1002"/>
      <c r="EQE56" s="1002"/>
      <c r="EQF56" s="1002"/>
      <c r="EQG56" s="1002"/>
      <c r="EQH56" s="1002"/>
      <c r="EQI56" s="1002"/>
      <c r="EQJ56" s="1002"/>
      <c r="EQK56" s="1002"/>
      <c r="EQL56" s="1002"/>
      <c r="EQM56" s="1002"/>
      <c r="EQN56" s="1002"/>
      <c r="EQO56" s="1002"/>
      <c r="EQP56" s="1002"/>
      <c r="EQQ56" s="1002"/>
      <c r="EQR56" s="1002"/>
      <c r="EQS56" s="1002"/>
      <c r="EQT56" s="1002"/>
      <c r="EQU56" s="1002"/>
      <c r="EQV56" s="1002"/>
      <c r="EQW56" s="1002"/>
      <c r="EQX56" s="1002"/>
      <c r="EQY56" s="1002"/>
      <c r="EQZ56" s="1002"/>
      <c r="ERA56" s="1002"/>
      <c r="ERB56" s="1002"/>
      <c r="ERC56" s="1002"/>
      <c r="ERD56" s="1002"/>
      <c r="ERE56" s="1002"/>
      <c r="ERF56" s="1002"/>
      <c r="ERG56" s="1002"/>
      <c r="ERH56" s="1002"/>
      <c r="ERI56" s="1002"/>
      <c r="ERJ56" s="1002"/>
      <c r="ERK56" s="1002"/>
      <c r="ERL56" s="1002"/>
      <c r="ERM56" s="1002"/>
      <c r="ERN56" s="1002"/>
      <c r="ERO56" s="1002"/>
      <c r="ERP56" s="1002"/>
      <c r="ERQ56" s="1002"/>
      <c r="ERR56" s="1002"/>
      <c r="ERS56" s="1002"/>
      <c r="ERT56" s="1002"/>
      <c r="ERU56" s="1002"/>
      <c r="ERV56" s="1002"/>
      <c r="ERW56" s="1002"/>
      <c r="ERX56" s="1002"/>
      <c r="ERY56" s="1002"/>
      <c r="ERZ56" s="1002"/>
      <c r="ESA56" s="1002"/>
      <c r="ESB56" s="1002"/>
      <c r="ESC56" s="1002"/>
      <c r="ESD56" s="1002"/>
      <c r="ESE56" s="1002"/>
      <c r="ESF56" s="1002"/>
      <c r="ESG56" s="1002"/>
      <c r="ESH56" s="1002"/>
      <c r="ESI56" s="1002"/>
      <c r="ESJ56" s="1002"/>
      <c r="ESK56" s="1002"/>
      <c r="ESL56" s="1002"/>
      <c r="ESM56" s="1002"/>
      <c r="ESN56" s="1002"/>
      <c r="ESO56" s="1002"/>
      <c r="ESP56" s="1002"/>
      <c r="ESQ56" s="1002"/>
      <c r="ESR56" s="1002"/>
      <c r="ESS56" s="1002"/>
      <c r="EST56" s="1002"/>
      <c r="ESU56" s="1002"/>
      <c r="ESV56" s="1002"/>
      <c r="ESW56" s="1002"/>
      <c r="ESX56" s="1002"/>
      <c r="ESY56" s="1002"/>
      <c r="ESZ56" s="1002"/>
      <c r="ETA56" s="1002"/>
      <c r="ETB56" s="1002"/>
      <c r="ETC56" s="1002"/>
      <c r="ETD56" s="1002"/>
      <c r="ETE56" s="1002"/>
      <c r="ETF56" s="1002"/>
      <c r="ETG56" s="1002"/>
      <c r="ETH56" s="1002"/>
      <c r="ETI56" s="1002"/>
      <c r="ETJ56" s="1002"/>
      <c r="ETK56" s="1002"/>
      <c r="ETL56" s="1002"/>
      <c r="ETM56" s="1002"/>
      <c r="ETN56" s="1002"/>
      <c r="ETO56" s="1002"/>
      <c r="ETP56" s="1002"/>
      <c r="ETQ56" s="1002"/>
      <c r="ETR56" s="1002"/>
      <c r="ETS56" s="1002"/>
      <c r="ETT56" s="1002"/>
      <c r="ETU56" s="1002"/>
      <c r="ETV56" s="1002"/>
      <c r="ETW56" s="1002"/>
      <c r="ETX56" s="1002"/>
      <c r="ETY56" s="1002"/>
      <c r="ETZ56" s="1002"/>
      <c r="EUA56" s="1002"/>
      <c r="EUB56" s="1002"/>
      <c r="EUC56" s="1002"/>
      <c r="EUD56" s="1002"/>
      <c r="EUE56" s="1002"/>
      <c r="EUF56" s="1002"/>
      <c r="EUG56" s="1002"/>
      <c r="EUH56" s="1002"/>
      <c r="EUI56" s="1002"/>
      <c r="EUJ56" s="1002"/>
      <c r="EUK56" s="1002"/>
      <c r="EUL56" s="1002"/>
      <c r="EUM56" s="1002"/>
      <c r="EUN56" s="1002"/>
      <c r="EUO56" s="1002"/>
      <c r="EUP56" s="1002"/>
      <c r="EUQ56" s="1002"/>
      <c r="EUR56" s="1002"/>
      <c r="EUS56" s="1002"/>
      <c r="EUT56" s="1002"/>
      <c r="EUU56" s="1002"/>
      <c r="EUV56" s="1002"/>
      <c r="EUW56" s="1002"/>
      <c r="EUX56" s="1002"/>
      <c r="EUY56" s="1002"/>
      <c r="EUZ56" s="1002"/>
      <c r="EVA56" s="1002"/>
      <c r="EVB56" s="1002"/>
      <c r="EVC56" s="1002"/>
      <c r="EVD56" s="1002"/>
      <c r="EVE56" s="1002"/>
      <c r="EVF56" s="1002"/>
      <c r="EVG56" s="1002"/>
      <c r="EVH56" s="1002"/>
      <c r="EVI56" s="1002"/>
      <c r="EVJ56" s="1002"/>
      <c r="EVK56" s="1002"/>
      <c r="EVL56" s="1002"/>
      <c r="EVM56" s="1002"/>
      <c r="EVN56" s="1002"/>
      <c r="EVO56" s="1002"/>
      <c r="EVP56" s="1002"/>
      <c r="EVQ56" s="1002"/>
      <c r="EVR56" s="1002"/>
      <c r="EVS56" s="1002"/>
      <c r="EVT56" s="1002"/>
      <c r="EVU56" s="1002"/>
      <c r="EVV56" s="1002"/>
      <c r="EVW56" s="1002"/>
      <c r="EVX56" s="1002"/>
      <c r="EVY56" s="1002"/>
      <c r="EVZ56" s="1002"/>
      <c r="EWA56" s="1002"/>
      <c r="EWB56" s="1002"/>
      <c r="EWC56" s="1002"/>
      <c r="EWD56" s="1002"/>
      <c r="EWE56" s="1002"/>
      <c r="EWF56" s="1002"/>
      <c r="EWG56" s="1002"/>
      <c r="EWH56" s="1002"/>
      <c r="EWI56" s="1002"/>
      <c r="EWJ56" s="1002"/>
      <c r="EWK56" s="1002"/>
      <c r="EWL56" s="1002"/>
      <c r="EWM56" s="1002"/>
      <c r="EWN56" s="1002"/>
      <c r="EWO56" s="1002"/>
      <c r="EWP56" s="1002"/>
      <c r="EWQ56" s="1002"/>
      <c r="EWR56" s="1002"/>
      <c r="EWS56" s="1002"/>
      <c r="EWT56" s="1002"/>
      <c r="EWU56" s="1002"/>
      <c r="EWV56" s="1002"/>
      <c r="EWW56" s="1002"/>
      <c r="EWX56" s="1002"/>
      <c r="EWY56" s="1002"/>
      <c r="EWZ56" s="1002"/>
      <c r="EXA56" s="1002"/>
      <c r="EXB56" s="1002"/>
      <c r="EXC56" s="1002"/>
      <c r="EXD56" s="1002"/>
      <c r="EXE56" s="1002"/>
      <c r="EXF56" s="1002"/>
      <c r="EXG56" s="1002"/>
      <c r="EXH56" s="1002"/>
      <c r="EXI56" s="1002"/>
      <c r="EXJ56" s="1002"/>
      <c r="EXK56" s="1002"/>
      <c r="EXL56" s="1002"/>
      <c r="EXM56" s="1002"/>
      <c r="EXN56" s="1002"/>
      <c r="EXO56" s="1002"/>
      <c r="EXP56" s="1002"/>
      <c r="EXQ56" s="1002"/>
      <c r="EXR56" s="1002"/>
      <c r="EXS56" s="1002"/>
      <c r="EXT56" s="1002"/>
      <c r="EXU56" s="1002"/>
      <c r="EXV56" s="1002"/>
      <c r="EXW56" s="1002"/>
      <c r="EXX56" s="1002"/>
      <c r="EXY56" s="1002"/>
      <c r="EXZ56" s="1002"/>
      <c r="EYA56" s="1002"/>
      <c r="EYB56" s="1002"/>
      <c r="EYC56" s="1002"/>
      <c r="EYD56" s="1002"/>
      <c r="EYE56" s="1002"/>
      <c r="EYF56" s="1002"/>
      <c r="EYG56" s="1002"/>
      <c r="EYH56" s="1002"/>
      <c r="EYI56" s="1002"/>
      <c r="EYJ56" s="1002"/>
      <c r="EYK56" s="1002"/>
      <c r="EYL56" s="1002"/>
      <c r="EYM56" s="1002"/>
      <c r="EYN56" s="1002"/>
      <c r="EYO56" s="1002"/>
      <c r="EYP56" s="1002"/>
      <c r="EYQ56" s="1002"/>
      <c r="EYR56" s="1002"/>
      <c r="EYS56" s="1002"/>
      <c r="EYT56" s="1002"/>
      <c r="EYU56" s="1002"/>
      <c r="EYV56" s="1002"/>
      <c r="EYW56" s="1002"/>
      <c r="EYX56" s="1002"/>
      <c r="EYY56" s="1002"/>
      <c r="EYZ56" s="1002"/>
      <c r="EZA56" s="1002"/>
      <c r="EZB56" s="1002"/>
      <c r="EZC56" s="1002"/>
      <c r="EZD56" s="1002"/>
      <c r="EZE56" s="1002"/>
      <c r="EZF56" s="1002"/>
      <c r="EZG56" s="1002"/>
      <c r="EZH56" s="1002"/>
      <c r="EZI56" s="1002"/>
      <c r="EZJ56" s="1002"/>
      <c r="EZK56" s="1002"/>
      <c r="EZL56" s="1002"/>
      <c r="EZM56" s="1002"/>
      <c r="EZN56" s="1002"/>
      <c r="EZO56" s="1002"/>
      <c r="EZP56" s="1002"/>
      <c r="EZQ56" s="1002"/>
      <c r="EZR56" s="1002"/>
      <c r="EZS56" s="1002"/>
      <c r="EZT56" s="1002"/>
      <c r="EZU56" s="1002"/>
      <c r="EZV56" s="1002"/>
      <c r="EZW56" s="1002"/>
      <c r="EZX56" s="1002"/>
      <c r="EZY56" s="1002"/>
      <c r="EZZ56" s="1002"/>
      <c r="FAA56" s="1002"/>
      <c r="FAB56" s="1002"/>
      <c r="FAC56" s="1002"/>
      <c r="FAD56" s="1002"/>
      <c r="FAE56" s="1002"/>
      <c r="FAF56" s="1002"/>
      <c r="FAG56" s="1002"/>
      <c r="FAH56" s="1002"/>
      <c r="FAI56" s="1002"/>
      <c r="FAJ56" s="1002"/>
      <c r="FAK56" s="1002"/>
      <c r="FAL56" s="1002"/>
      <c r="FAM56" s="1002"/>
      <c r="FAN56" s="1002"/>
      <c r="FAO56" s="1002"/>
      <c r="FAP56" s="1002"/>
      <c r="FAQ56" s="1002"/>
      <c r="FAR56" s="1002"/>
      <c r="FAS56" s="1002"/>
      <c r="FAT56" s="1002"/>
      <c r="FAU56" s="1002"/>
      <c r="FAV56" s="1002"/>
      <c r="FAW56" s="1002"/>
      <c r="FAX56" s="1002"/>
      <c r="FAY56" s="1002"/>
      <c r="FAZ56" s="1002"/>
      <c r="FBA56" s="1002"/>
      <c r="FBB56" s="1002"/>
      <c r="FBC56" s="1002"/>
      <c r="FBD56" s="1002"/>
      <c r="FBE56" s="1002"/>
      <c r="FBF56" s="1002"/>
      <c r="FBG56" s="1002"/>
      <c r="FBH56" s="1002"/>
      <c r="FBI56" s="1002"/>
      <c r="FBJ56" s="1002"/>
      <c r="FBK56" s="1002"/>
      <c r="FBL56" s="1002"/>
      <c r="FBM56" s="1002"/>
      <c r="FBN56" s="1002"/>
      <c r="FBO56" s="1002"/>
      <c r="FBP56" s="1002"/>
      <c r="FBQ56" s="1002"/>
      <c r="FBR56" s="1002"/>
      <c r="FBS56" s="1002"/>
      <c r="FBT56" s="1002"/>
      <c r="FBU56" s="1002"/>
      <c r="FBV56" s="1002"/>
      <c r="FBW56" s="1002"/>
      <c r="FBX56" s="1002"/>
      <c r="FBY56" s="1002"/>
      <c r="FBZ56" s="1002"/>
      <c r="FCA56" s="1002"/>
      <c r="FCB56" s="1002"/>
      <c r="FCC56" s="1002"/>
      <c r="FCD56" s="1002"/>
      <c r="FCE56" s="1002"/>
      <c r="FCF56" s="1002"/>
      <c r="FCG56" s="1002"/>
      <c r="FCH56" s="1002"/>
      <c r="FCI56" s="1002"/>
      <c r="FCJ56" s="1002"/>
      <c r="FCK56" s="1002"/>
      <c r="FCL56" s="1002"/>
      <c r="FCM56" s="1002"/>
      <c r="FCN56" s="1002"/>
      <c r="FCO56" s="1002"/>
      <c r="FCP56" s="1002"/>
      <c r="FCQ56" s="1002"/>
      <c r="FCR56" s="1002"/>
      <c r="FCS56" s="1002"/>
      <c r="FCT56" s="1002"/>
      <c r="FCU56" s="1002"/>
      <c r="FCV56" s="1002"/>
      <c r="FCW56" s="1002"/>
      <c r="FCX56" s="1002"/>
      <c r="FCY56" s="1002"/>
      <c r="FCZ56" s="1002"/>
      <c r="FDA56" s="1002"/>
      <c r="FDB56" s="1002"/>
      <c r="FDC56" s="1002"/>
      <c r="FDD56" s="1002"/>
      <c r="FDE56" s="1002"/>
      <c r="FDF56" s="1002"/>
      <c r="FDG56" s="1002"/>
      <c r="FDH56" s="1002"/>
      <c r="FDI56" s="1002"/>
      <c r="FDJ56" s="1002"/>
      <c r="FDK56" s="1002"/>
      <c r="FDL56" s="1002"/>
      <c r="FDM56" s="1002"/>
      <c r="FDN56" s="1002"/>
      <c r="FDO56" s="1002"/>
      <c r="FDP56" s="1002"/>
      <c r="FDQ56" s="1002"/>
      <c r="FDR56" s="1002"/>
      <c r="FDS56" s="1002"/>
      <c r="FDT56" s="1002"/>
      <c r="FDU56" s="1002"/>
      <c r="FDV56" s="1002"/>
      <c r="FDW56" s="1002"/>
      <c r="FDX56" s="1002"/>
      <c r="FDY56" s="1002"/>
      <c r="FDZ56" s="1002"/>
      <c r="FEA56" s="1002"/>
      <c r="FEB56" s="1002"/>
      <c r="FEC56" s="1002"/>
      <c r="FED56" s="1002"/>
      <c r="FEE56" s="1002"/>
      <c r="FEF56" s="1002"/>
      <c r="FEG56" s="1002"/>
      <c r="FEH56" s="1002"/>
      <c r="FEI56" s="1002"/>
      <c r="FEJ56" s="1002"/>
      <c r="FEK56" s="1002"/>
      <c r="FEL56" s="1002"/>
      <c r="FEM56" s="1002"/>
      <c r="FEN56" s="1002"/>
      <c r="FEO56" s="1002"/>
      <c r="FEP56" s="1002"/>
      <c r="FEQ56" s="1002"/>
      <c r="FER56" s="1002"/>
      <c r="FES56" s="1002"/>
      <c r="FET56" s="1002"/>
      <c r="FEU56" s="1002"/>
      <c r="FEV56" s="1002"/>
      <c r="FEW56" s="1002"/>
      <c r="FEX56" s="1002"/>
      <c r="FEY56" s="1002"/>
      <c r="FEZ56" s="1002"/>
      <c r="FFA56" s="1002"/>
      <c r="FFB56" s="1002"/>
      <c r="FFC56" s="1002"/>
      <c r="FFD56" s="1002"/>
      <c r="FFE56" s="1002"/>
      <c r="FFF56" s="1002"/>
      <c r="FFG56" s="1002"/>
      <c r="FFH56" s="1002"/>
      <c r="FFI56" s="1002"/>
      <c r="FFJ56" s="1002"/>
      <c r="FFK56" s="1002"/>
      <c r="FFL56" s="1002"/>
      <c r="FFM56" s="1002"/>
      <c r="FFN56" s="1002"/>
      <c r="FFO56" s="1002"/>
      <c r="FFP56" s="1002"/>
      <c r="FFQ56" s="1002"/>
      <c r="FFR56" s="1002"/>
      <c r="FFS56" s="1002"/>
      <c r="FFT56" s="1002"/>
      <c r="FFU56" s="1002"/>
      <c r="FFV56" s="1002"/>
      <c r="FFW56" s="1002"/>
      <c r="FFX56" s="1002"/>
      <c r="FFY56" s="1002"/>
      <c r="FFZ56" s="1002"/>
      <c r="FGA56" s="1002"/>
      <c r="FGB56" s="1002"/>
      <c r="FGC56" s="1002"/>
      <c r="FGD56" s="1002"/>
      <c r="FGE56" s="1002"/>
      <c r="FGF56" s="1002"/>
      <c r="FGG56" s="1002"/>
      <c r="FGH56" s="1002"/>
      <c r="FGI56" s="1002"/>
      <c r="FGJ56" s="1002"/>
      <c r="FGK56" s="1002"/>
      <c r="FGL56" s="1002"/>
      <c r="FGM56" s="1002"/>
      <c r="FGN56" s="1002"/>
      <c r="FGO56" s="1002"/>
      <c r="FGP56" s="1002"/>
      <c r="FGQ56" s="1002"/>
      <c r="FGR56" s="1002"/>
      <c r="FGS56" s="1002"/>
      <c r="FGT56" s="1002"/>
      <c r="FGU56" s="1002"/>
      <c r="FGV56" s="1002"/>
      <c r="FGW56" s="1002"/>
      <c r="FGX56" s="1002"/>
      <c r="FGY56" s="1002"/>
      <c r="FGZ56" s="1002"/>
      <c r="FHA56" s="1002"/>
      <c r="FHB56" s="1002"/>
      <c r="FHC56" s="1002"/>
      <c r="FHD56" s="1002"/>
      <c r="FHE56" s="1002"/>
      <c r="FHF56" s="1002"/>
      <c r="FHG56" s="1002"/>
      <c r="FHH56" s="1002"/>
      <c r="FHI56" s="1002"/>
      <c r="FHJ56" s="1002"/>
      <c r="FHK56" s="1002"/>
      <c r="FHL56" s="1002"/>
      <c r="FHM56" s="1002"/>
      <c r="FHN56" s="1002"/>
      <c r="FHO56" s="1002"/>
      <c r="FHP56" s="1002"/>
      <c r="FHQ56" s="1002"/>
      <c r="FHR56" s="1002"/>
      <c r="FHS56" s="1002"/>
      <c r="FHT56" s="1002"/>
      <c r="FHU56" s="1002"/>
      <c r="FHV56" s="1002"/>
      <c r="FHW56" s="1002"/>
      <c r="FHX56" s="1002"/>
      <c r="FHY56" s="1002"/>
      <c r="FHZ56" s="1002"/>
      <c r="FIA56" s="1002"/>
      <c r="FIB56" s="1002"/>
      <c r="FIC56" s="1002"/>
      <c r="FID56" s="1002"/>
      <c r="FIE56" s="1002"/>
      <c r="FIF56" s="1002"/>
      <c r="FIG56" s="1002"/>
      <c r="FIH56" s="1002"/>
      <c r="FII56" s="1002"/>
      <c r="FIJ56" s="1002"/>
      <c r="FIK56" s="1002"/>
      <c r="FIL56" s="1002"/>
      <c r="FIM56" s="1002"/>
      <c r="FIN56" s="1002"/>
      <c r="FIO56" s="1002"/>
      <c r="FIP56" s="1002"/>
      <c r="FIQ56" s="1002"/>
      <c r="FIR56" s="1002"/>
      <c r="FIS56" s="1002"/>
      <c r="FIT56" s="1002"/>
      <c r="FIU56" s="1002"/>
      <c r="FIV56" s="1002"/>
      <c r="FIW56" s="1002"/>
      <c r="FIX56" s="1002"/>
      <c r="FIY56" s="1002"/>
      <c r="FIZ56" s="1002"/>
      <c r="FJA56" s="1002"/>
      <c r="FJB56" s="1002"/>
      <c r="FJC56" s="1002"/>
      <c r="FJD56" s="1002"/>
      <c r="FJE56" s="1002"/>
      <c r="FJF56" s="1002"/>
      <c r="FJG56" s="1002"/>
      <c r="FJH56" s="1002"/>
      <c r="FJI56" s="1002"/>
      <c r="FJJ56" s="1002"/>
      <c r="FJK56" s="1002"/>
      <c r="FJL56" s="1002"/>
      <c r="FJM56" s="1002"/>
      <c r="FJN56" s="1002"/>
      <c r="FJO56" s="1002"/>
      <c r="FJP56" s="1002"/>
      <c r="FJQ56" s="1002"/>
      <c r="FJR56" s="1002"/>
      <c r="FJS56" s="1002"/>
      <c r="FJT56" s="1002"/>
      <c r="FJU56" s="1002"/>
      <c r="FJV56" s="1002"/>
      <c r="FJW56" s="1002"/>
      <c r="FJX56" s="1002"/>
      <c r="FJY56" s="1002"/>
      <c r="FJZ56" s="1002"/>
      <c r="FKA56" s="1002"/>
      <c r="FKB56" s="1002"/>
      <c r="FKC56" s="1002"/>
      <c r="FKD56" s="1002"/>
      <c r="FKE56" s="1002"/>
      <c r="FKF56" s="1002"/>
      <c r="FKG56" s="1002"/>
      <c r="FKH56" s="1002"/>
      <c r="FKI56" s="1002"/>
      <c r="FKJ56" s="1002"/>
      <c r="FKK56" s="1002"/>
      <c r="FKL56" s="1002"/>
      <c r="FKM56" s="1002"/>
      <c r="FKN56" s="1002"/>
      <c r="FKO56" s="1002"/>
      <c r="FKP56" s="1002"/>
      <c r="FKQ56" s="1002"/>
      <c r="FKR56" s="1002"/>
      <c r="FKS56" s="1002"/>
      <c r="FKT56" s="1002"/>
      <c r="FKU56" s="1002"/>
      <c r="FKV56" s="1002"/>
      <c r="FKW56" s="1002"/>
      <c r="FKX56" s="1002"/>
      <c r="FKY56" s="1002"/>
      <c r="FKZ56" s="1002"/>
      <c r="FLA56" s="1002"/>
      <c r="FLB56" s="1002"/>
      <c r="FLC56" s="1002"/>
      <c r="FLD56" s="1002"/>
      <c r="FLE56" s="1002"/>
      <c r="FLF56" s="1002"/>
      <c r="FLG56" s="1002"/>
      <c r="FLH56" s="1002"/>
      <c r="FLI56" s="1002"/>
      <c r="FLJ56" s="1002"/>
      <c r="FLK56" s="1002"/>
      <c r="FLL56" s="1002"/>
      <c r="FLM56" s="1002"/>
      <c r="FLN56" s="1002"/>
      <c r="FLO56" s="1002"/>
      <c r="FLP56" s="1002"/>
      <c r="FLQ56" s="1002"/>
      <c r="FLR56" s="1002"/>
      <c r="FLS56" s="1002"/>
      <c r="FLT56" s="1002"/>
      <c r="FLU56" s="1002"/>
      <c r="FLV56" s="1002"/>
      <c r="FLW56" s="1002"/>
      <c r="FLX56" s="1002"/>
      <c r="FLY56" s="1002"/>
      <c r="FLZ56" s="1002"/>
      <c r="FMA56" s="1002"/>
      <c r="FMB56" s="1002"/>
      <c r="FMC56" s="1002"/>
      <c r="FMD56" s="1002"/>
      <c r="FME56" s="1002"/>
      <c r="FMF56" s="1002"/>
      <c r="FMG56" s="1002"/>
      <c r="FMH56" s="1002"/>
      <c r="FMI56" s="1002"/>
      <c r="FMJ56" s="1002"/>
      <c r="FMK56" s="1002"/>
      <c r="FML56" s="1002"/>
      <c r="FMM56" s="1002"/>
      <c r="FMN56" s="1002"/>
      <c r="FMO56" s="1002"/>
      <c r="FMP56" s="1002"/>
      <c r="FMQ56" s="1002"/>
      <c r="FMR56" s="1002"/>
      <c r="FMS56" s="1002"/>
      <c r="FMT56" s="1002"/>
      <c r="FMU56" s="1002"/>
      <c r="FMV56" s="1002"/>
      <c r="FMW56" s="1002"/>
      <c r="FMX56" s="1002"/>
      <c r="FMY56" s="1002"/>
      <c r="FMZ56" s="1002"/>
      <c r="FNA56" s="1002"/>
      <c r="FNB56" s="1002"/>
      <c r="FNC56" s="1002"/>
      <c r="FND56" s="1002"/>
      <c r="FNE56" s="1002"/>
      <c r="FNF56" s="1002"/>
      <c r="FNG56" s="1002"/>
      <c r="FNH56" s="1002"/>
      <c r="FNI56" s="1002"/>
      <c r="FNJ56" s="1002"/>
      <c r="FNK56" s="1002"/>
      <c r="FNL56" s="1002"/>
      <c r="FNM56" s="1002"/>
      <c r="FNN56" s="1002"/>
      <c r="FNO56" s="1002"/>
      <c r="FNP56" s="1002"/>
      <c r="FNQ56" s="1002"/>
      <c r="FNR56" s="1002"/>
      <c r="FNS56" s="1002"/>
      <c r="FNT56" s="1002"/>
      <c r="FNU56" s="1002"/>
      <c r="FNV56" s="1002"/>
      <c r="FNW56" s="1002"/>
      <c r="FNX56" s="1002"/>
      <c r="FNY56" s="1002"/>
      <c r="FNZ56" s="1002"/>
      <c r="FOA56" s="1002"/>
      <c r="FOB56" s="1002"/>
      <c r="FOC56" s="1002"/>
      <c r="FOD56" s="1002"/>
      <c r="FOE56" s="1002"/>
      <c r="FOF56" s="1002"/>
      <c r="FOG56" s="1002"/>
      <c r="FOH56" s="1002"/>
      <c r="FOI56" s="1002"/>
      <c r="FOJ56" s="1002"/>
      <c r="FOK56" s="1002"/>
      <c r="FOL56" s="1002"/>
      <c r="FOM56" s="1002"/>
      <c r="FON56" s="1002"/>
      <c r="FOO56" s="1002"/>
      <c r="FOP56" s="1002"/>
      <c r="FOQ56" s="1002"/>
      <c r="FOR56" s="1002"/>
      <c r="FOS56" s="1002"/>
      <c r="FOT56" s="1002"/>
      <c r="FOU56" s="1002"/>
      <c r="FOV56" s="1002"/>
      <c r="FOW56" s="1002"/>
      <c r="FOX56" s="1002"/>
      <c r="FOY56" s="1002"/>
      <c r="FOZ56" s="1002"/>
      <c r="FPA56" s="1002"/>
      <c r="FPB56" s="1002"/>
      <c r="FPC56" s="1002"/>
      <c r="FPD56" s="1002"/>
      <c r="FPE56" s="1002"/>
      <c r="FPF56" s="1002"/>
      <c r="FPG56" s="1002"/>
      <c r="FPH56" s="1002"/>
      <c r="FPI56" s="1002"/>
      <c r="FPJ56" s="1002"/>
      <c r="FPK56" s="1002"/>
      <c r="FPL56" s="1002"/>
      <c r="FPM56" s="1002"/>
      <c r="FPN56" s="1002"/>
      <c r="FPO56" s="1002"/>
      <c r="FPP56" s="1002"/>
      <c r="FPQ56" s="1002"/>
      <c r="FPR56" s="1002"/>
      <c r="FPS56" s="1002"/>
      <c r="FPT56" s="1002"/>
      <c r="FPU56" s="1002"/>
      <c r="FPV56" s="1002"/>
      <c r="FPW56" s="1002"/>
      <c r="FPX56" s="1002"/>
      <c r="FPY56" s="1002"/>
      <c r="FPZ56" s="1002"/>
      <c r="FQA56" s="1002"/>
      <c r="FQB56" s="1002"/>
      <c r="FQC56" s="1002"/>
      <c r="FQD56" s="1002"/>
      <c r="FQE56" s="1002"/>
      <c r="FQF56" s="1002"/>
      <c r="FQG56" s="1002"/>
      <c r="FQH56" s="1002"/>
      <c r="FQI56" s="1002"/>
      <c r="FQJ56" s="1002"/>
      <c r="FQK56" s="1002"/>
      <c r="FQL56" s="1002"/>
      <c r="FQM56" s="1002"/>
      <c r="FQN56" s="1002"/>
      <c r="FQO56" s="1002"/>
      <c r="FQP56" s="1002"/>
      <c r="FQQ56" s="1002"/>
      <c r="FQR56" s="1002"/>
      <c r="FQS56" s="1002"/>
      <c r="FQT56" s="1002"/>
      <c r="FQU56" s="1002"/>
      <c r="FQV56" s="1002"/>
      <c r="FQW56" s="1002"/>
      <c r="FQX56" s="1002"/>
      <c r="FQY56" s="1002"/>
      <c r="FQZ56" s="1002"/>
      <c r="FRA56" s="1002"/>
      <c r="FRB56" s="1002"/>
      <c r="FRC56" s="1002"/>
      <c r="FRD56" s="1002"/>
      <c r="FRE56" s="1002"/>
      <c r="FRF56" s="1002"/>
      <c r="FRG56" s="1002"/>
      <c r="FRH56" s="1002"/>
      <c r="FRI56" s="1002"/>
      <c r="FRJ56" s="1002"/>
      <c r="FRK56" s="1002"/>
      <c r="FRL56" s="1002"/>
      <c r="FRM56" s="1002"/>
      <c r="FRN56" s="1002"/>
      <c r="FRO56" s="1002"/>
      <c r="FRP56" s="1002"/>
      <c r="FRQ56" s="1002"/>
      <c r="FRR56" s="1002"/>
      <c r="FRS56" s="1002"/>
      <c r="FRT56" s="1002"/>
      <c r="FRU56" s="1002"/>
      <c r="FRV56" s="1002"/>
      <c r="FRW56" s="1002"/>
      <c r="FRX56" s="1002"/>
      <c r="FRY56" s="1002"/>
      <c r="FRZ56" s="1002"/>
      <c r="FSA56" s="1002"/>
      <c r="FSB56" s="1002"/>
      <c r="FSC56" s="1002"/>
      <c r="FSD56" s="1002"/>
      <c r="FSE56" s="1002"/>
      <c r="FSF56" s="1002"/>
      <c r="FSG56" s="1002"/>
      <c r="FSH56" s="1002"/>
      <c r="FSI56" s="1002"/>
      <c r="FSJ56" s="1002"/>
      <c r="FSK56" s="1002"/>
      <c r="FSL56" s="1002"/>
      <c r="FSM56" s="1002"/>
      <c r="FSN56" s="1002"/>
      <c r="FSO56" s="1002"/>
      <c r="FSP56" s="1002"/>
      <c r="FSQ56" s="1002"/>
      <c r="FSR56" s="1002"/>
      <c r="FSS56" s="1002"/>
      <c r="FST56" s="1002"/>
      <c r="FSU56" s="1002"/>
      <c r="FSV56" s="1002"/>
      <c r="FSW56" s="1002"/>
      <c r="FSX56" s="1002"/>
      <c r="FSY56" s="1002"/>
      <c r="FSZ56" s="1002"/>
      <c r="FTA56" s="1002"/>
      <c r="FTB56" s="1002"/>
      <c r="FTC56" s="1002"/>
      <c r="FTD56" s="1002"/>
      <c r="FTE56" s="1002"/>
      <c r="FTF56" s="1002"/>
      <c r="FTG56" s="1002"/>
      <c r="FTH56" s="1002"/>
      <c r="FTI56" s="1002"/>
      <c r="FTJ56" s="1002"/>
      <c r="FTK56" s="1002"/>
      <c r="FTL56" s="1002"/>
      <c r="FTM56" s="1002"/>
      <c r="FTN56" s="1002"/>
      <c r="FTO56" s="1002"/>
      <c r="FTP56" s="1002"/>
      <c r="FTQ56" s="1002"/>
      <c r="FTR56" s="1002"/>
      <c r="FTS56" s="1002"/>
      <c r="FTT56" s="1002"/>
      <c r="FTU56" s="1002"/>
      <c r="FTV56" s="1002"/>
      <c r="FTW56" s="1002"/>
      <c r="FTX56" s="1002"/>
      <c r="FTY56" s="1002"/>
      <c r="FTZ56" s="1002"/>
      <c r="FUA56" s="1002"/>
      <c r="FUB56" s="1002"/>
      <c r="FUC56" s="1002"/>
      <c r="FUD56" s="1002"/>
      <c r="FUE56" s="1002"/>
      <c r="FUF56" s="1002"/>
      <c r="FUG56" s="1002"/>
      <c r="FUH56" s="1002"/>
      <c r="FUI56" s="1002"/>
      <c r="FUJ56" s="1002"/>
      <c r="FUK56" s="1002"/>
      <c r="FUL56" s="1002"/>
      <c r="FUM56" s="1002"/>
      <c r="FUN56" s="1002"/>
      <c r="FUO56" s="1002"/>
      <c r="FUP56" s="1002"/>
      <c r="FUQ56" s="1002"/>
      <c r="FUR56" s="1002"/>
      <c r="FUS56" s="1002"/>
      <c r="FUT56" s="1002"/>
      <c r="FUU56" s="1002"/>
      <c r="FUV56" s="1002"/>
      <c r="FUW56" s="1002"/>
      <c r="FUX56" s="1002"/>
      <c r="FUY56" s="1002"/>
      <c r="FUZ56" s="1002"/>
      <c r="FVA56" s="1002"/>
      <c r="FVB56" s="1002"/>
      <c r="FVC56" s="1002"/>
      <c r="FVD56" s="1002"/>
      <c r="FVE56" s="1002"/>
      <c r="FVF56" s="1002"/>
      <c r="FVG56" s="1002"/>
      <c r="FVH56" s="1002"/>
      <c r="FVI56" s="1002"/>
      <c r="FVJ56" s="1002"/>
      <c r="FVK56" s="1002"/>
      <c r="FVL56" s="1002"/>
      <c r="FVM56" s="1002"/>
      <c r="FVN56" s="1002"/>
      <c r="FVO56" s="1002"/>
      <c r="FVP56" s="1002"/>
      <c r="FVQ56" s="1002"/>
      <c r="FVR56" s="1002"/>
      <c r="FVS56" s="1002"/>
      <c r="FVT56" s="1002"/>
      <c r="FVU56" s="1002"/>
      <c r="FVV56" s="1002"/>
      <c r="FVW56" s="1002"/>
      <c r="FVX56" s="1002"/>
      <c r="FVY56" s="1002"/>
      <c r="FVZ56" s="1002"/>
      <c r="FWA56" s="1002"/>
      <c r="FWB56" s="1002"/>
      <c r="FWC56" s="1002"/>
      <c r="FWD56" s="1002"/>
      <c r="FWE56" s="1002"/>
      <c r="FWF56" s="1002"/>
      <c r="FWG56" s="1002"/>
      <c r="FWH56" s="1002"/>
      <c r="FWI56" s="1002"/>
      <c r="FWJ56" s="1002"/>
      <c r="FWK56" s="1002"/>
      <c r="FWL56" s="1002"/>
      <c r="FWM56" s="1002"/>
      <c r="FWN56" s="1002"/>
      <c r="FWO56" s="1002"/>
      <c r="FWP56" s="1002"/>
      <c r="FWQ56" s="1002"/>
      <c r="FWR56" s="1002"/>
      <c r="FWS56" s="1002"/>
      <c r="FWT56" s="1002"/>
      <c r="FWU56" s="1002"/>
      <c r="FWV56" s="1002"/>
      <c r="FWW56" s="1002"/>
      <c r="FWX56" s="1002"/>
      <c r="FWY56" s="1002"/>
      <c r="FWZ56" s="1002"/>
      <c r="FXA56" s="1002"/>
      <c r="FXB56" s="1002"/>
      <c r="FXC56" s="1002"/>
      <c r="FXD56" s="1002"/>
      <c r="FXE56" s="1002"/>
      <c r="FXF56" s="1002"/>
      <c r="FXG56" s="1002"/>
      <c r="FXH56" s="1002"/>
      <c r="FXI56" s="1002"/>
      <c r="FXJ56" s="1002"/>
      <c r="FXK56" s="1002"/>
      <c r="FXL56" s="1002"/>
      <c r="FXM56" s="1002"/>
      <c r="FXN56" s="1002"/>
      <c r="FXO56" s="1002"/>
      <c r="FXP56" s="1002"/>
      <c r="FXQ56" s="1002"/>
      <c r="FXR56" s="1002"/>
      <c r="FXS56" s="1002"/>
      <c r="FXT56" s="1002"/>
      <c r="FXU56" s="1002"/>
      <c r="FXV56" s="1002"/>
      <c r="FXW56" s="1002"/>
      <c r="FXX56" s="1002"/>
      <c r="FXY56" s="1002"/>
      <c r="FXZ56" s="1002"/>
      <c r="FYA56" s="1002"/>
      <c r="FYB56" s="1002"/>
      <c r="FYC56" s="1002"/>
      <c r="FYD56" s="1002"/>
      <c r="FYE56" s="1002"/>
      <c r="FYF56" s="1002"/>
      <c r="FYG56" s="1002"/>
      <c r="FYH56" s="1002"/>
      <c r="FYI56" s="1002"/>
      <c r="FYJ56" s="1002"/>
      <c r="FYK56" s="1002"/>
      <c r="FYL56" s="1002"/>
      <c r="FYM56" s="1002"/>
      <c r="FYN56" s="1002"/>
      <c r="FYO56" s="1002"/>
      <c r="FYP56" s="1002"/>
      <c r="FYQ56" s="1002"/>
      <c r="FYR56" s="1002"/>
      <c r="FYS56" s="1002"/>
      <c r="FYT56" s="1002"/>
      <c r="FYU56" s="1002"/>
      <c r="FYV56" s="1002"/>
      <c r="FYW56" s="1002"/>
      <c r="FYX56" s="1002"/>
      <c r="FYY56" s="1002"/>
      <c r="FYZ56" s="1002"/>
      <c r="FZA56" s="1002"/>
      <c r="FZB56" s="1002"/>
      <c r="FZC56" s="1002"/>
      <c r="FZD56" s="1002"/>
      <c r="FZE56" s="1002"/>
      <c r="FZF56" s="1002"/>
      <c r="FZG56" s="1002"/>
      <c r="FZH56" s="1002"/>
      <c r="FZI56" s="1002"/>
      <c r="FZJ56" s="1002"/>
      <c r="FZK56" s="1002"/>
      <c r="FZL56" s="1002"/>
      <c r="FZM56" s="1002"/>
      <c r="FZN56" s="1002"/>
      <c r="FZO56" s="1002"/>
      <c r="FZP56" s="1002"/>
      <c r="FZQ56" s="1002"/>
      <c r="FZR56" s="1002"/>
      <c r="FZS56" s="1002"/>
      <c r="FZT56" s="1002"/>
      <c r="FZU56" s="1002"/>
      <c r="FZV56" s="1002"/>
      <c r="FZW56" s="1002"/>
      <c r="FZX56" s="1002"/>
      <c r="FZY56" s="1002"/>
      <c r="FZZ56" s="1002"/>
      <c r="GAA56" s="1002"/>
      <c r="GAB56" s="1002"/>
      <c r="GAC56" s="1002"/>
      <c r="GAD56" s="1002"/>
      <c r="GAE56" s="1002"/>
      <c r="GAF56" s="1002"/>
      <c r="GAG56" s="1002"/>
      <c r="GAH56" s="1002"/>
      <c r="GAI56" s="1002"/>
      <c r="GAJ56" s="1002"/>
      <c r="GAK56" s="1002"/>
      <c r="GAL56" s="1002"/>
      <c r="GAM56" s="1002"/>
      <c r="GAN56" s="1002"/>
      <c r="GAO56" s="1002"/>
      <c r="GAP56" s="1002"/>
      <c r="GAQ56" s="1002"/>
      <c r="GAR56" s="1002"/>
      <c r="GAS56" s="1002"/>
      <c r="GAT56" s="1002"/>
      <c r="GAU56" s="1002"/>
      <c r="GAV56" s="1002"/>
      <c r="GAW56" s="1002"/>
      <c r="GAX56" s="1002"/>
      <c r="GAY56" s="1002"/>
      <c r="GAZ56" s="1002"/>
      <c r="GBA56" s="1002"/>
      <c r="GBB56" s="1002"/>
      <c r="GBC56" s="1002"/>
      <c r="GBD56" s="1002"/>
      <c r="GBE56" s="1002"/>
      <c r="GBF56" s="1002"/>
      <c r="GBG56" s="1002"/>
      <c r="GBH56" s="1002"/>
      <c r="GBI56" s="1002"/>
      <c r="GBJ56" s="1002"/>
      <c r="GBK56" s="1002"/>
      <c r="GBL56" s="1002"/>
      <c r="GBM56" s="1002"/>
      <c r="GBN56" s="1002"/>
      <c r="GBO56" s="1002"/>
      <c r="GBP56" s="1002"/>
      <c r="GBQ56" s="1002"/>
      <c r="GBR56" s="1002"/>
      <c r="GBS56" s="1002"/>
      <c r="GBT56" s="1002"/>
      <c r="GBU56" s="1002"/>
      <c r="GBV56" s="1002"/>
      <c r="GBW56" s="1002"/>
      <c r="GBX56" s="1002"/>
      <c r="GBY56" s="1002"/>
      <c r="GBZ56" s="1002"/>
      <c r="GCA56" s="1002"/>
      <c r="GCB56" s="1002"/>
      <c r="GCC56" s="1002"/>
      <c r="GCD56" s="1002"/>
      <c r="GCE56" s="1002"/>
      <c r="GCF56" s="1002"/>
      <c r="GCG56" s="1002"/>
      <c r="GCH56" s="1002"/>
      <c r="GCI56" s="1002"/>
      <c r="GCJ56" s="1002"/>
      <c r="GCK56" s="1002"/>
      <c r="GCL56" s="1002"/>
      <c r="GCM56" s="1002"/>
      <c r="GCN56" s="1002"/>
      <c r="GCO56" s="1002"/>
      <c r="GCP56" s="1002"/>
      <c r="GCQ56" s="1002"/>
      <c r="GCR56" s="1002"/>
      <c r="GCS56" s="1002"/>
      <c r="GCT56" s="1002"/>
      <c r="GCU56" s="1002"/>
      <c r="GCV56" s="1002"/>
      <c r="GCW56" s="1002"/>
      <c r="GCX56" s="1002"/>
      <c r="GCY56" s="1002"/>
      <c r="GCZ56" s="1002"/>
      <c r="GDA56" s="1002"/>
      <c r="GDB56" s="1002"/>
      <c r="GDC56" s="1002"/>
      <c r="GDD56" s="1002"/>
      <c r="GDE56" s="1002"/>
      <c r="GDF56" s="1002"/>
      <c r="GDG56" s="1002"/>
      <c r="GDH56" s="1002"/>
      <c r="GDI56" s="1002"/>
      <c r="GDJ56" s="1002"/>
      <c r="GDK56" s="1002"/>
      <c r="GDL56" s="1002"/>
      <c r="GDM56" s="1002"/>
      <c r="GDN56" s="1002"/>
      <c r="GDO56" s="1002"/>
      <c r="GDP56" s="1002"/>
      <c r="GDQ56" s="1002"/>
      <c r="GDR56" s="1002"/>
      <c r="GDS56" s="1002"/>
      <c r="GDT56" s="1002"/>
      <c r="GDU56" s="1002"/>
      <c r="GDV56" s="1002"/>
      <c r="GDW56" s="1002"/>
      <c r="GDX56" s="1002"/>
      <c r="GDY56" s="1002"/>
      <c r="GDZ56" s="1002"/>
      <c r="GEA56" s="1002"/>
      <c r="GEB56" s="1002"/>
      <c r="GEC56" s="1002"/>
      <c r="GED56" s="1002"/>
      <c r="GEE56" s="1002"/>
      <c r="GEF56" s="1002"/>
      <c r="GEG56" s="1002"/>
      <c r="GEH56" s="1002"/>
      <c r="GEI56" s="1002"/>
      <c r="GEJ56" s="1002"/>
      <c r="GEK56" s="1002"/>
      <c r="GEL56" s="1002"/>
      <c r="GEM56" s="1002"/>
      <c r="GEN56" s="1002"/>
      <c r="GEO56" s="1002"/>
      <c r="GEP56" s="1002"/>
      <c r="GEQ56" s="1002"/>
      <c r="GER56" s="1002"/>
      <c r="GES56" s="1002"/>
      <c r="GET56" s="1002"/>
      <c r="GEU56" s="1002"/>
      <c r="GEV56" s="1002"/>
      <c r="GEW56" s="1002"/>
      <c r="GEX56" s="1002"/>
      <c r="GEY56" s="1002"/>
      <c r="GEZ56" s="1002"/>
      <c r="GFA56" s="1002"/>
      <c r="GFB56" s="1002"/>
      <c r="GFC56" s="1002"/>
      <c r="GFD56" s="1002"/>
      <c r="GFE56" s="1002"/>
      <c r="GFF56" s="1002"/>
      <c r="GFG56" s="1002"/>
      <c r="GFH56" s="1002"/>
      <c r="GFI56" s="1002"/>
      <c r="GFJ56" s="1002"/>
      <c r="GFK56" s="1002"/>
      <c r="GFL56" s="1002"/>
      <c r="GFM56" s="1002"/>
      <c r="GFN56" s="1002"/>
      <c r="GFO56" s="1002"/>
      <c r="GFP56" s="1002"/>
      <c r="GFQ56" s="1002"/>
      <c r="GFR56" s="1002"/>
      <c r="GFS56" s="1002"/>
      <c r="GFT56" s="1002"/>
      <c r="GFU56" s="1002"/>
      <c r="GFV56" s="1002"/>
      <c r="GFW56" s="1002"/>
      <c r="GFX56" s="1002"/>
      <c r="GFY56" s="1002"/>
      <c r="GFZ56" s="1002"/>
      <c r="GGA56" s="1002"/>
      <c r="GGB56" s="1002"/>
      <c r="GGC56" s="1002"/>
      <c r="GGD56" s="1002"/>
      <c r="GGE56" s="1002"/>
      <c r="GGF56" s="1002"/>
      <c r="GGG56" s="1002"/>
      <c r="GGH56" s="1002"/>
      <c r="GGI56" s="1002"/>
      <c r="GGJ56" s="1002"/>
      <c r="GGK56" s="1002"/>
      <c r="GGL56" s="1002"/>
      <c r="GGM56" s="1002"/>
      <c r="GGN56" s="1002"/>
      <c r="GGO56" s="1002"/>
      <c r="GGP56" s="1002"/>
      <c r="GGQ56" s="1002"/>
      <c r="GGR56" s="1002"/>
      <c r="GGS56" s="1002"/>
      <c r="GGT56" s="1002"/>
      <c r="GGU56" s="1002"/>
      <c r="GGV56" s="1002"/>
      <c r="GGW56" s="1002"/>
      <c r="GGX56" s="1002"/>
      <c r="GGY56" s="1002"/>
      <c r="GGZ56" s="1002"/>
      <c r="GHA56" s="1002"/>
      <c r="GHB56" s="1002"/>
      <c r="GHC56" s="1002"/>
      <c r="GHD56" s="1002"/>
      <c r="GHE56" s="1002"/>
      <c r="GHF56" s="1002"/>
      <c r="GHG56" s="1002"/>
      <c r="GHH56" s="1002"/>
      <c r="GHI56" s="1002"/>
      <c r="GHJ56" s="1002"/>
      <c r="GHK56" s="1002"/>
      <c r="GHL56" s="1002"/>
      <c r="GHM56" s="1002"/>
      <c r="GHN56" s="1002"/>
      <c r="GHO56" s="1002"/>
      <c r="GHP56" s="1002"/>
      <c r="GHQ56" s="1002"/>
      <c r="GHR56" s="1002"/>
      <c r="GHS56" s="1002"/>
      <c r="GHT56" s="1002"/>
      <c r="GHU56" s="1002"/>
      <c r="GHV56" s="1002"/>
      <c r="GHW56" s="1002"/>
      <c r="GHX56" s="1002"/>
      <c r="GHY56" s="1002"/>
      <c r="GHZ56" s="1002"/>
      <c r="GIA56" s="1002"/>
      <c r="GIB56" s="1002"/>
      <c r="GIC56" s="1002"/>
      <c r="GID56" s="1002"/>
      <c r="GIE56" s="1002"/>
      <c r="GIF56" s="1002"/>
      <c r="GIG56" s="1002"/>
      <c r="GIH56" s="1002"/>
      <c r="GII56" s="1002"/>
      <c r="GIJ56" s="1002"/>
      <c r="GIK56" s="1002"/>
      <c r="GIL56" s="1002"/>
      <c r="GIM56" s="1002"/>
      <c r="GIN56" s="1002"/>
      <c r="GIO56" s="1002"/>
      <c r="GIP56" s="1002"/>
      <c r="GIQ56" s="1002"/>
      <c r="GIR56" s="1002"/>
      <c r="GIS56" s="1002"/>
      <c r="GIT56" s="1002"/>
      <c r="GIU56" s="1002"/>
      <c r="GIV56" s="1002"/>
      <c r="GIW56" s="1002"/>
      <c r="GIX56" s="1002"/>
      <c r="GIY56" s="1002"/>
      <c r="GIZ56" s="1002"/>
      <c r="GJA56" s="1002"/>
      <c r="GJB56" s="1002"/>
      <c r="GJC56" s="1002"/>
      <c r="GJD56" s="1002"/>
      <c r="GJE56" s="1002"/>
      <c r="GJF56" s="1002"/>
      <c r="GJG56" s="1002"/>
      <c r="GJH56" s="1002"/>
      <c r="GJI56" s="1002"/>
      <c r="GJJ56" s="1002"/>
      <c r="GJK56" s="1002"/>
      <c r="GJL56" s="1002"/>
      <c r="GJM56" s="1002"/>
      <c r="GJN56" s="1002"/>
      <c r="GJO56" s="1002"/>
      <c r="GJP56" s="1002"/>
      <c r="GJQ56" s="1002"/>
      <c r="GJR56" s="1002"/>
      <c r="GJS56" s="1002"/>
      <c r="GJT56" s="1002"/>
      <c r="GJU56" s="1002"/>
      <c r="GJV56" s="1002"/>
      <c r="GJW56" s="1002"/>
      <c r="GJX56" s="1002"/>
      <c r="GJY56" s="1002"/>
      <c r="GJZ56" s="1002"/>
      <c r="GKA56" s="1002"/>
      <c r="GKB56" s="1002"/>
      <c r="GKC56" s="1002"/>
      <c r="GKD56" s="1002"/>
      <c r="GKE56" s="1002"/>
      <c r="GKF56" s="1002"/>
      <c r="GKG56" s="1002"/>
      <c r="GKH56" s="1002"/>
      <c r="GKI56" s="1002"/>
      <c r="GKJ56" s="1002"/>
      <c r="GKK56" s="1002"/>
      <c r="GKL56" s="1002"/>
      <c r="GKM56" s="1002"/>
      <c r="GKN56" s="1002"/>
      <c r="GKO56" s="1002"/>
      <c r="GKP56" s="1002"/>
      <c r="GKQ56" s="1002"/>
      <c r="GKR56" s="1002"/>
      <c r="GKS56" s="1002"/>
      <c r="GKT56" s="1002"/>
      <c r="GKU56" s="1002"/>
      <c r="GKV56" s="1002"/>
      <c r="GKW56" s="1002"/>
      <c r="GKX56" s="1002"/>
      <c r="GKY56" s="1002"/>
      <c r="GKZ56" s="1002"/>
      <c r="GLA56" s="1002"/>
      <c r="GLB56" s="1002"/>
      <c r="GLC56" s="1002"/>
      <c r="GLD56" s="1002"/>
      <c r="GLE56" s="1002"/>
      <c r="GLF56" s="1002"/>
      <c r="GLG56" s="1002"/>
      <c r="GLH56" s="1002"/>
      <c r="GLI56" s="1002"/>
      <c r="GLJ56" s="1002"/>
      <c r="GLK56" s="1002"/>
      <c r="GLL56" s="1002"/>
      <c r="GLM56" s="1002"/>
      <c r="GLN56" s="1002"/>
      <c r="GLO56" s="1002"/>
      <c r="GLP56" s="1002"/>
      <c r="GLQ56" s="1002"/>
      <c r="GLR56" s="1002"/>
      <c r="GLS56" s="1002"/>
      <c r="GLT56" s="1002"/>
      <c r="GLU56" s="1002"/>
      <c r="GLV56" s="1002"/>
      <c r="GLW56" s="1002"/>
      <c r="GLX56" s="1002"/>
      <c r="GLY56" s="1002"/>
      <c r="GLZ56" s="1002"/>
      <c r="GMA56" s="1002"/>
      <c r="GMB56" s="1002"/>
      <c r="GMC56" s="1002"/>
      <c r="GMD56" s="1002"/>
      <c r="GME56" s="1002"/>
      <c r="GMF56" s="1002"/>
      <c r="GMG56" s="1002"/>
      <c r="GMH56" s="1002"/>
      <c r="GMI56" s="1002"/>
      <c r="GMJ56" s="1002"/>
      <c r="GMK56" s="1002"/>
      <c r="GML56" s="1002"/>
      <c r="GMM56" s="1002"/>
      <c r="GMN56" s="1002"/>
      <c r="GMO56" s="1002"/>
      <c r="GMP56" s="1002"/>
      <c r="GMQ56" s="1002"/>
      <c r="GMR56" s="1002"/>
      <c r="GMS56" s="1002"/>
      <c r="GMT56" s="1002"/>
      <c r="GMU56" s="1002"/>
      <c r="GMV56" s="1002"/>
      <c r="GMW56" s="1002"/>
      <c r="GMX56" s="1002"/>
      <c r="GMY56" s="1002"/>
      <c r="GMZ56" s="1002"/>
      <c r="GNA56" s="1002"/>
      <c r="GNB56" s="1002"/>
      <c r="GNC56" s="1002"/>
      <c r="GND56" s="1002"/>
      <c r="GNE56" s="1002"/>
      <c r="GNF56" s="1002"/>
      <c r="GNG56" s="1002"/>
      <c r="GNH56" s="1002"/>
      <c r="GNI56" s="1002"/>
      <c r="GNJ56" s="1002"/>
      <c r="GNK56" s="1002"/>
      <c r="GNL56" s="1002"/>
      <c r="GNM56" s="1002"/>
      <c r="GNN56" s="1002"/>
      <c r="GNO56" s="1002"/>
      <c r="GNP56" s="1002"/>
      <c r="GNQ56" s="1002"/>
      <c r="GNR56" s="1002"/>
      <c r="GNS56" s="1002"/>
      <c r="GNT56" s="1002"/>
      <c r="GNU56" s="1002"/>
      <c r="GNV56" s="1002"/>
      <c r="GNW56" s="1002"/>
      <c r="GNX56" s="1002"/>
      <c r="GNY56" s="1002"/>
      <c r="GNZ56" s="1002"/>
      <c r="GOA56" s="1002"/>
      <c r="GOB56" s="1002"/>
      <c r="GOC56" s="1002"/>
      <c r="GOD56" s="1002"/>
      <c r="GOE56" s="1002"/>
      <c r="GOF56" s="1002"/>
      <c r="GOG56" s="1002"/>
      <c r="GOH56" s="1002"/>
      <c r="GOI56" s="1002"/>
      <c r="GOJ56" s="1002"/>
      <c r="GOK56" s="1002"/>
      <c r="GOL56" s="1002"/>
      <c r="GOM56" s="1002"/>
      <c r="GON56" s="1002"/>
      <c r="GOO56" s="1002"/>
      <c r="GOP56" s="1002"/>
      <c r="GOQ56" s="1002"/>
      <c r="GOR56" s="1002"/>
      <c r="GOS56" s="1002"/>
      <c r="GOT56" s="1002"/>
      <c r="GOU56" s="1002"/>
      <c r="GOV56" s="1002"/>
      <c r="GOW56" s="1002"/>
      <c r="GOX56" s="1002"/>
      <c r="GOY56" s="1002"/>
      <c r="GOZ56" s="1002"/>
      <c r="GPA56" s="1002"/>
      <c r="GPB56" s="1002"/>
      <c r="GPC56" s="1002"/>
      <c r="GPD56" s="1002"/>
      <c r="GPE56" s="1002"/>
      <c r="GPF56" s="1002"/>
      <c r="GPG56" s="1002"/>
      <c r="GPH56" s="1002"/>
      <c r="GPI56" s="1002"/>
      <c r="GPJ56" s="1002"/>
      <c r="GPK56" s="1002"/>
      <c r="GPL56" s="1002"/>
      <c r="GPM56" s="1002"/>
      <c r="GPN56" s="1002"/>
      <c r="GPO56" s="1002"/>
      <c r="GPP56" s="1002"/>
      <c r="GPQ56" s="1002"/>
      <c r="GPR56" s="1002"/>
      <c r="GPS56" s="1002"/>
      <c r="GPT56" s="1002"/>
      <c r="GPU56" s="1002"/>
      <c r="GPV56" s="1002"/>
      <c r="GPW56" s="1002"/>
      <c r="GPX56" s="1002"/>
      <c r="GPY56" s="1002"/>
      <c r="GPZ56" s="1002"/>
      <c r="GQA56" s="1002"/>
      <c r="GQB56" s="1002"/>
      <c r="GQC56" s="1002"/>
      <c r="GQD56" s="1002"/>
      <c r="GQE56" s="1002"/>
      <c r="GQF56" s="1002"/>
      <c r="GQG56" s="1002"/>
      <c r="GQH56" s="1002"/>
      <c r="GQI56" s="1002"/>
      <c r="GQJ56" s="1002"/>
      <c r="GQK56" s="1002"/>
      <c r="GQL56" s="1002"/>
      <c r="GQM56" s="1002"/>
      <c r="GQN56" s="1002"/>
      <c r="GQO56" s="1002"/>
      <c r="GQP56" s="1002"/>
      <c r="GQQ56" s="1002"/>
      <c r="GQR56" s="1002"/>
      <c r="GQS56" s="1002"/>
      <c r="GQT56" s="1002"/>
      <c r="GQU56" s="1002"/>
      <c r="GQV56" s="1002"/>
      <c r="GQW56" s="1002"/>
      <c r="GQX56" s="1002"/>
      <c r="GQY56" s="1002"/>
      <c r="GQZ56" s="1002"/>
      <c r="GRA56" s="1002"/>
      <c r="GRB56" s="1002"/>
      <c r="GRC56" s="1002"/>
      <c r="GRD56" s="1002"/>
      <c r="GRE56" s="1002"/>
      <c r="GRF56" s="1002"/>
      <c r="GRG56" s="1002"/>
      <c r="GRH56" s="1002"/>
      <c r="GRI56" s="1002"/>
      <c r="GRJ56" s="1002"/>
      <c r="GRK56" s="1002"/>
      <c r="GRL56" s="1002"/>
      <c r="GRM56" s="1002"/>
      <c r="GRN56" s="1002"/>
      <c r="GRO56" s="1002"/>
      <c r="GRP56" s="1002"/>
      <c r="GRQ56" s="1002"/>
      <c r="GRR56" s="1002"/>
      <c r="GRS56" s="1002"/>
      <c r="GRT56" s="1002"/>
      <c r="GRU56" s="1002"/>
      <c r="GRV56" s="1002"/>
      <c r="GRW56" s="1002"/>
      <c r="GRX56" s="1002"/>
      <c r="GRY56" s="1002"/>
      <c r="GRZ56" s="1002"/>
      <c r="GSA56" s="1002"/>
      <c r="GSB56" s="1002"/>
      <c r="GSC56" s="1002"/>
      <c r="GSD56" s="1002"/>
      <c r="GSE56" s="1002"/>
      <c r="GSF56" s="1002"/>
      <c r="GSG56" s="1002"/>
      <c r="GSH56" s="1002"/>
      <c r="GSI56" s="1002"/>
      <c r="GSJ56" s="1002"/>
      <c r="GSK56" s="1002"/>
      <c r="GSL56" s="1002"/>
      <c r="GSM56" s="1002"/>
      <c r="GSN56" s="1002"/>
      <c r="GSO56" s="1002"/>
      <c r="GSP56" s="1002"/>
      <c r="GSQ56" s="1002"/>
      <c r="GSR56" s="1002"/>
      <c r="GSS56" s="1002"/>
      <c r="GST56" s="1002"/>
      <c r="GSU56" s="1002"/>
      <c r="GSV56" s="1002"/>
      <c r="GSW56" s="1002"/>
      <c r="GSX56" s="1002"/>
      <c r="GSY56" s="1002"/>
      <c r="GSZ56" s="1002"/>
      <c r="GTA56" s="1002"/>
      <c r="GTB56" s="1002"/>
      <c r="GTC56" s="1002"/>
      <c r="GTD56" s="1002"/>
      <c r="GTE56" s="1002"/>
      <c r="GTF56" s="1002"/>
      <c r="GTG56" s="1002"/>
      <c r="GTH56" s="1002"/>
      <c r="GTI56" s="1002"/>
      <c r="GTJ56" s="1002"/>
      <c r="GTK56" s="1002"/>
      <c r="GTL56" s="1002"/>
      <c r="GTM56" s="1002"/>
      <c r="GTN56" s="1002"/>
      <c r="GTO56" s="1002"/>
      <c r="GTP56" s="1002"/>
      <c r="GTQ56" s="1002"/>
      <c r="GTR56" s="1002"/>
      <c r="GTS56" s="1002"/>
      <c r="GTT56" s="1002"/>
      <c r="GTU56" s="1002"/>
      <c r="GTV56" s="1002"/>
      <c r="GTW56" s="1002"/>
      <c r="GTX56" s="1002"/>
      <c r="GTY56" s="1002"/>
      <c r="GTZ56" s="1002"/>
      <c r="GUA56" s="1002"/>
      <c r="GUB56" s="1002"/>
      <c r="GUC56" s="1002"/>
      <c r="GUD56" s="1002"/>
      <c r="GUE56" s="1002"/>
      <c r="GUF56" s="1002"/>
      <c r="GUG56" s="1002"/>
      <c r="GUH56" s="1002"/>
      <c r="GUI56" s="1002"/>
      <c r="GUJ56" s="1002"/>
      <c r="GUK56" s="1002"/>
      <c r="GUL56" s="1002"/>
      <c r="GUM56" s="1002"/>
      <c r="GUN56" s="1002"/>
      <c r="GUO56" s="1002"/>
      <c r="GUP56" s="1002"/>
      <c r="GUQ56" s="1002"/>
      <c r="GUR56" s="1002"/>
      <c r="GUS56" s="1002"/>
      <c r="GUT56" s="1002"/>
      <c r="GUU56" s="1002"/>
      <c r="GUV56" s="1002"/>
      <c r="GUW56" s="1002"/>
      <c r="GUX56" s="1002"/>
      <c r="GUY56" s="1002"/>
      <c r="GUZ56" s="1002"/>
      <c r="GVA56" s="1002"/>
      <c r="GVB56" s="1002"/>
      <c r="GVC56" s="1002"/>
      <c r="GVD56" s="1002"/>
      <c r="GVE56" s="1002"/>
      <c r="GVF56" s="1002"/>
      <c r="GVG56" s="1002"/>
      <c r="GVH56" s="1002"/>
      <c r="GVI56" s="1002"/>
      <c r="GVJ56" s="1002"/>
      <c r="GVK56" s="1002"/>
      <c r="GVL56" s="1002"/>
      <c r="GVM56" s="1002"/>
      <c r="GVN56" s="1002"/>
      <c r="GVO56" s="1002"/>
      <c r="GVP56" s="1002"/>
      <c r="GVQ56" s="1002"/>
      <c r="GVR56" s="1002"/>
      <c r="GVS56" s="1002"/>
      <c r="GVT56" s="1002"/>
      <c r="GVU56" s="1002"/>
      <c r="GVV56" s="1002"/>
      <c r="GVW56" s="1002"/>
      <c r="GVX56" s="1002"/>
      <c r="GVY56" s="1002"/>
      <c r="GVZ56" s="1002"/>
      <c r="GWA56" s="1002"/>
      <c r="GWB56" s="1002"/>
      <c r="GWC56" s="1002"/>
      <c r="GWD56" s="1002"/>
      <c r="GWE56" s="1002"/>
      <c r="GWF56" s="1002"/>
      <c r="GWG56" s="1002"/>
      <c r="GWH56" s="1002"/>
      <c r="GWI56" s="1002"/>
      <c r="GWJ56" s="1002"/>
      <c r="GWK56" s="1002"/>
      <c r="GWL56" s="1002"/>
      <c r="GWM56" s="1002"/>
      <c r="GWN56" s="1002"/>
      <c r="GWO56" s="1002"/>
      <c r="GWP56" s="1002"/>
      <c r="GWQ56" s="1002"/>
      <c r="GWR56" s="1002"/>
      <c r="GWS56" s="1002"/>
      <c r="GWT56" s="1002"/>
      <c r="GWU56" s="1002"/>
      <c r="GWV56" s="1002"/>
      <c r="GWW56" s="1002"/>
      <c r="GWX56" s="1002"/>
      <c r="GWY56" s="1002"/>
      <c r="GWZ56" s="1002"/>
      <c r="GXA56" s="1002"/>
      <c r="GXB56" s="1002"/>
      <c r="GXC56" s="1002"/>
      <c r="GXD56" s="1002"/>
      <c r="GXE56" s="1002"/>
      <c r="GXF56" s="1002"/>
      <c r="GXG56" s="1002"/>
      <c r="GXH56" s="1002"/>
      <c r="GXI56" s="1002"/>
      <c r="GXJ56" s="1002"/>
      <c r="GXK56" s="1002"/>
      <c r="GXL56" s="1002"/>
      <c r="GXM56" s="1002"/>
      <c r="GXN56" s="1002"/>
      <c r="GXO56" s="1002"/>
      <c r="GXP56" s="1002"/>
      <c r="GXQ56" s="1002"/>
      <c r="GXR56" s="1002"/>
      <c r="GXS56" s="1002"/>
      <c r="GXT56" s="1002"/>
      <c r="GXU56" s="1002"/>
      <c r="GXV56" s="1002"/>
      <c r="GXW56" s="1002"/>
      <c r="GXX56" s="1002"/>
      <c r="GXY56" s="1002"/>
      <c r="GXZ56" s="1002"/>
      <c r="GYA56" s="1002"/>
      <c r="GYB56" s="1002"/>
      <c r="GYC56" s="1002"/>
      <c r="GYD56" s="1002"/>
      <c r="GYE56" s="1002"/>
      <c r="GYF56" s="1002"/>
      <c r="GYG56" s="1002"/>
      <c r="GYH56" s="1002"/>
      <c r="GYI56" s="1002"/>
      <c r="GYJ56" s="1002"/>
      <c r="GYK56" s="1002"/>
      <c r="GYL56" s="1002"/>
      <c r="GYM56" s="1002"/>
      <c r="GYN56" s="1002"/>
      <c r="GYO56" s="1002"/>
      <c r="GYP56" s="1002"/>
      <c r="GYQ56" s="1002"/>
      <c r="GYR56" s="1002"/>
      <c r="GYS56" s="1002"/>
      <c r="GYT56" s="1002"/>
      <c r="GYU56" s="1002"/>
      <c r="GYV56" s="1002"/>
      <c r="GYW56" s="1002"/>
      <c r="GYX56" s="1002"/>
      <c r="GYY56" s="1002"/>
      <c r="GYZ56" s="1002"/>
      <c r="GZA56" s="1002"/>
      <c r="GZB56" s="1002"/>
      <c r="GZC56" s="1002"/>
      <c r="GZD56" s="1002"/>
      <c r="GZE56" s="1002"/>
      <c r="GZF56" s="1002"/>
      <c r="GZG56" s="1002"/>
      <c r="GZH56" s="1002"/>
      <c r="GZI56" s="1002"/>
      <c r="GZJ56" s="1002"/>
      <c r="GZK56" s="1002"/>
      <c r="GZL56" s="1002"/>
      <c r="GZM56" s="1002"/>
      <c r="GZN56" s="1002"/>
      <c r="GZO56" s="1002"/>
      <c r="GZP56" s="1002"/>
      <c r="GZQ56" s="1002"/>
      <c r="GZR56" s="1002"/>
      <c r="GZS56" s="1002"/>
      <c r="GZT56" s="1002"/>
      <c r="GZU56" s="1002"/>
      <c r="GZV56" s="1002"/>
      <c r="GZW56" s="1002"/>
      <c r="GZX56" s="1002"/>
      <c r="GZY56" s="1002"/>
      <c r="GZZ56" s="1002"/>
      <c r="HAA56" s="1002"/>
      <c r="HAB56" s="1002"/>
      <c r="HAC56" s="1002"/>
      <c r="HAD56" s="1002"/>
      <c r="HAE56" s="1002"/>
      <c r="HAF56" s="1002"/>
      <c r="HAG56" s="1002"/>
      <c r="HAH56" s="1002"/>
      <c r="HAI56" s="1002"/>
      <c r="HAJ56" s="1002"/>
      <c r="HAK56" s="1002"/>
      <c r="HAL56" s="1002"/>
      <c r="HAM56" s="1002"/>
      <c r="HAN56" s="1002"/>
      <c r="HAO56" s="1002"/>
      <c r="HAP56" s="1002"/>
      <c r="HAQ56" s="1002"/>
      <c r="HAR56" s="1002"/>
      <c r="HAS56" s="1002"/>
      <c r="HAT56" s="1002"/>
      <c r="HAU56" s="1002"/>
      <c r="HAV56" s="1002"/>
      <c r="HAW56" s="1002"/>
      <c r="HAX56" s="1002"/>
      <c r="HAY56" s="1002"/>
      <c r="HAZ56" s="1002"/>
      <c r="HBA56" s="1002"/>
      <c r="HBB56" s="1002"/>
      <c r="HBC56" s="1002"/>
      <c r="HBD56" s="1002"/>
      <c r="HBE56" s="1002"/>
      <c r="HBF56" s="1002"/>
      <c r="HBG56" s="1002"/>
      <c r="HBH56" s="1002"/>
      <c r="HBI56" s="1002"/>
      <c r="HBJ56" s="1002"/>
      <c r="HBK56" s="1002"/>
      <c r="HBL56" s="1002"/>
      <c r="HBM56" s="1002"/>
      <c r="HBN56" s="1002"/>
      <c r="HBO56" s="1002"/>
      <c r="HBP56" s="1002"/>
      <c r="HBQ56" s="1002"/>
      <c r="HBR56" s="1002"/>
      <c r="HBS56" s="1002"/>
      <c r="HBT56" s="1002"/>
      <c r="HBU56" s="1002"/>
      <c r="HBV56" s="1002"/>
      <c r="HBW56" s="1002"/>
      <c r="HBX56" s="1002"/>
      <c r="HBY56" s="1002"/>
      <c r="HBZ56" s="1002"/>
      <c r="HCA56" s="1002"/>
      <c r="HCB56" s="1002"/>
      <c r="HCC56" s="1002"/>
      <c r="HCD56" s="1002"/>
      <c r="HCE56" s="1002"/>
      <c r="HCF56" s="1002"/>
      <c r="HCG56" s="1002"/>
      <c r="HCH56" s="1002"/>
      <c r="HCI56" s="1002"/>
      <c r="HCJ56" s="1002"/>
      <c r="HCK56" s="1002"/>
      <c r="HCL56" s="1002"/>
      <c r="HCM56" s="1002"/>
      <c r="HCN56" s="1002"/>
      <c r="HCO56" s="1002"/>
      <c r="HCP56" s="1002"/>
      <c r="HCQ56" s="1002"/>
      <c r="HCR56" s="1002"/>
      <c r="HCS56" s="1002"/>
      <c r="HCT56" s="1002"/>
      <c r="HCU56" s="1002"/>
      <c r="HCV56" s="1002"/>
      <c r="HCW56" s="1002"/>
      <c r="HCX56" s="1002"/>
      <c r="HCY56" s="1002"/>
      <c r="HCZ56" s="1002"/>
      <c r="HDA56" s="1002"/>
      <c r="HDB56" s="1002"/>
      <c r="HDC56" s="1002"/>
      <c r="HDD56" s="1002"/>
      <c r="HDE56" s="1002"/>
      <c r="HDF56" s="1002"/>
      <c r="HDG56" s="1002"/>
      <c r="HDH56" s="1002"/>
      <c r="HDI56" s="1002"/>
      <c r="HDJ56" s="1002"/>
      <c r="HDK56" s="1002"/>
      <c r="HDL56" s="1002"/>
      <c r="HDM56" s="1002"/>
      <c r="HDN56" s="1002"/>
      <c r="HDO56" s="1002"/>
      <c r="HDP56" s="1002"/>
      <c r="HDQ56" s="1002"/>
      <c r="HDR56" s="1002"/>
      <c r="HDS56" s="1002"/>
      <c r="HDT56" s="1002"/>
      <c r="HDU56" s="1002"/>
      <c r="HDV56" s="1002"/>
      <c r="HDW56" s="1002"/>
      <c r="HDX56" s="1002"/>
      <c r="HDY56" s="1002"/>
      <c r="HDZ56" s="1002"/>
      <c r="HEA56" s="1002"/>
      <c r="HEB56" s="1002"/>
      <c r="HEC56" s="1002"/>
      <c r="HED56" s="1002"/>
      <c r="HEE56" s="1002"/>
      <c r="HEF56" s="1002"/>
      <c r="HEG56" s="1002"/>
      <c r="HEH56" s="1002"/>
      <c r="HEI56" s="1002"/>
      <c r="HEJ56" s="1002"/>
      <c r="HEK56" s="1002"/>
      <c r="HEL56" s="1002"/>
      <c r="HEM56" s="1002"/>
      <c r="HEN56" s="1002"/>
      <c r="HEO56" s="1002"/>
      <c r="HEP56" s="1002"/>
      <c r="HEQ56" s="1002"/>
      <c r="HER56" s="1002"/>
      <c r="HES56" s="1002"/>
      <c r="HET56" s="1002"/>
      <c r="HEU56" s="1002"/>
      <c r="HEV56" s="1002"/>
      <c r="HEW56" s="1002"/>
      <c r="HEX56" s="1002"/>
      <c r="HEY56" s="1002"/>
      <c r="HEZ56" s="1002"/>
      <c r="HFA56" s="1002"/>
      <c r="HFB56" s="1002"/>
      <c r="HFC56" s="1002"/>
      <c r="HFD56" s="1002"/>
      <c r="HFE56" s="1002"/>
      <c r="HFF56" s="1002"/>
      <c r="HFG56" s="1002"/>
      <c r="HFH56" s="1002"/>
      <c r="HFI56" s="1002"/>
      <c r="HFJ56" s="1002"/>
      <c r="HFK56" s="1002"/>
      <c r="HFL56" s="1002"/>
      <c r="HFM56" s="1002"/>
      <c r="HFN56" s="1002"/>
      <c r="HFO56" s="1002"/>
      <c r="HFP56" s="1002"/>
      <c r="HFQ56" s="1002"/>
      <c r="HFR56" s="1002"/>
      <c r="HFS56" s="1002"/>
      <c r="HFT56" s="1002"/>
      <c r="HFU56" s="1002"/>
      <c r="HFV56" s="1002"/>
      <c r="HFW56" s="1002"/>
      <c r="HFX56" s="1002"/>
      <c r="HFY56" s="1002"/>
      <c r="HFZ56" s="1002"/>
      <c r="HGA56" s="1002"/>
      <c r="HGB56" s="1002"/>
      <c r="HGC56" s="1002"/>
      <c r="HGD56" s="1002"/>
      <c r="HGE56" s="1002"/>
      <c r="HGF56" s="1002"/>
      <c r="HGG56" s="1002"/>
      <c r="HGH56" s="1002"/>
      <c r="HGI56" s="1002"/>
      <c r="HGJ56" s="1002"/>
      <c r="HGK56" s="1002"/>
      <c r="HGL56" s="1002"/>
      <c r="HGM56" s="1002"/>
      <c r="HGN56" s="1002"/>
      <c r="HGO56" s="1002"/>
      <c r="HGP56" s="1002"/>
      <c r="HGQ56" s="1002"/>
      <c r="HGR56" s="1002"/>
      <c r="HGS56" s="1002"/>
      <c r="HGT56" s="1002"/>
      <c r="HGU56" s="1002"/>
      <c r="HGV56" s="1002"/>
      <c r="HGW56" s="1002"/>
      <c r="HGX56" s="1002"/>
      <c r="HGY56" s="1002"/>
      <c r="HGZ56" s="1002"/>
      <c r="HHA56" s="1002"/>
      <c r="HHB56" s="1002"/>
      <c r="HHC56" s="1002"/>
      <c r="HHD56" s="1002"/>
      <c r="HHE56" s="1002"/>
      <c r="HHF56" s="1002"/>
      <c r="HHG56" s="1002"/>
      <c r="HHH56" s="1002"/>
      <c r="HHI56" s="1002"/>
      <c r="HHJ56" s="1002"/>
      <c r="HHK56" s="1002"/>
      <c r="HHL56" s="1002"/>
      <c r="HHM56" s="1002"/>
      <c r="HHN56" s="1002"/>
      <c r="HHO56" s="1002"/>
      <c r="HHP56" s="1002"/>
      <c r="HHQ56" s="1002"/>
      <c r="HHR56" s="1002"/>
      <c r="HHS56" s="1002"/>
      <c r="HHT56" s="1002"/>
      <c r="HHU56" s="1002"/>
      <c r="HHV56" s="1002"/>
      <c r="HHW56" s="1002"/>
      <c r="HHX56" s="1002"/>
      <c r="HHY56" s="1002"/>
      <c r="HHZ56" s="1002"/>
      <c r="HIA56" s="1002"/>
      <c r="HIB56" s="1002"/>
      <c r="HIC56" s="1002"/>
      <c r="HID56" s="1002"/>
      <c r="HIE56" s="1002"/>
      <c r="HIF56" s="1002"/>
      <c r="HIG56" s="1002"/>
      <c r="HIH56" s="1002"/>
      <c r="HII56" s="1002"/>
      <c r="HIJ56" s="1002"/>
      <c r="HIK56" s="1002"/>
      <c r="HIL56" s="1002"/>
      <c r="HIM56" s="1002"/>
      <c r="HIN56" s="1002"/>
      <c r="HIO56" s="1002"/>
      <c r="HIP56" s="1002"/>
      <c r="HIQ56" s="1002"/>
      <c r="HIR56" s="1002"/>
      <c r="HIS56" s="1002"/>
      <c r="HIT56" s="1002"/>
      <c r="HIU56" s="1002"/>
      <c r="HIV56" s="1002"/>
      <c r="HIW56" s="1002"/>
      <c r="HIX56" s="1002"/>
      <c r="HIY56" s="1002"/>
      <c r="HIZ56" s="1002"/>
      <c r="HJA56" s="1002"/>
      <c r="HJB56" s="1002"/>
      <c r="HJC56" s="1002"/>
      <c r="HJD56" s="1002"/>
      <c r="HJE56" s="1002"/>
      <c r="HJF56" s="1002"/>
      <c r="HJG56" s="1002"/>
      <c r="HJH56" s="1002"/>
      <c r="HJI56" s="1002"/>
      <c r="HJJ56" s="1002"/>
      <c r="HJK56" s="1002"/>
      <c r="HJL56" s="1002"/>
      <c r="HJM56" s="1002"/>
      <c r="HJN56" s="1002"/>
      <c r="HJO56" s="1002"/>
      <c r="HJP56" s="1002"/>
      <c r="HJQ56" s="1002"/>
      <c r="HJR56" s="1002"/>
      <c r="HJS56" s="1002"/>
      <c r="HJT56" s="1002"/>
      <c r="HJU56" s="1002"/>
      <c r="HJV56" s="1002"/>
      <c r="HJW56" s="1002"/>
      <c r="HJX56" s="1002"/>
      <c r="HJY56" s="1002"/>
      <c r="HJZ56" s="1002"/>
      <c r="HKA56" s="1002"/>
      <c r="HKB56" s="1002"/>
      <c r="HKC56" s="1002"/>
      <c r="HKD56" s="1002"/>
      <c r="HKE56" s="1002"/>
      <c r="HKF56" s="1002"/>
      <c r="HKG56" s="1002"/>
      <c r="HKH56" s="1002"/>
      <c r="HKI56" s="1002"/>
      <c r="HKJ56" s="1002"/>
      <c r="HKK56" s="1002"/>
      <c r="HKL56" s="1002"/>
      <c r="HKM56" s="1002"/>
      <c r="HKN56" s="1002"/>
      <c r="HKO56" s="1002"/>
      <c r="HKP56" s="1002"/>
      <c r="HKQ56" s="1002"/>
      <c r="HKR56" s="1002"/>
      <c r="HKS56" s="1002"/>
      <c r="HKT56" s="1002"/>
      <c r="HKU56" s="1002"/>
      <c r="HKV56" s="1002"/>
      <c r="HKW56" s="1002"/>
      <c r="HKX56" s="1002"/>
      <c r="HKY56" s="1002"/>
      <c r="HKZ56" s="1002"/>
      <c r="HLA56" s="1002"/>
      <c r="HLB56" s="1002"/>
      <c r="HLC56" s="1002"/>
      <c r="HLD56" s="1002"/>
      <c r="HLE56" s="1002"/>
      <c r="HLF56" s="1002"/>
      <c r="HLG56" s="1002"/>
      <c r="HLH56" s="1002"/>
      <c r="HLI56" s="1002"/>
      <c r="HLJ56" s="1002"/>
      <c r="HLK56" s="1002"/>
      <c r="HLL56" s="1002"/>
      <c r="HLM56" s="1002"/>
      <c r="HLN56" s="1002"/>
      <c r="HLO56" s="1002"/>
      <c r="HLP56" s="1002"/>
      <c r="HLQ56" s="1002"/>
      <c r="HLR56" s="1002"/>
      <c r="HLS56" s="1002"/>
      <c r="HLT56" s="1002"/>
      <c r="HLU56" s="1002"/>
      <c r="HLV56" s="1002"/>
      <c r="HLW56" s="1002"/>
      <c r="HLX56" s="1002"/>
      <c r="HLY56" s="1002"/>
      <c r="HLZ56" s="1002"/>
      <c r="HMA56" s="1002"/>
      <c r="HMB56" s="1002"/>
      <c r="HMC56" s="1002"/>
      <c r="HMD56" s="1002"/>
      <c r="HME56" s="1002"/>
      <c r="HMF56" s="1002"/>
      <c r="HMG56" s="1002"/>
      <c r="HMH56" s="1002"/>
      <c r="HMI56" s="1002"/>
      <c r="HMJ56" s="1002"/>
      <c r="HMK56" s="1002"/>
      <c r="HML56" s="1002"/>
      <c r="HMM56" s="1002"/>
      <c r="HMN56" s="1002"/>
      <c r="HMO56" s="1002"/>
      <c r="HMP56" s="1002"/>
      <c r="HMQ56" s="1002"/>
      <c r="HMR56" s="1002"/>
      <c r="HMS56" s="1002"/>
      <c r="HMT56" s="1002"/>
      <c r="HMU56" s="1002"/>
      <c r="HMV56" s="1002"/>
      <c r="HMW56" s="1002"/>
      <c r="HMX56" s="1002"/>
      <c r="HMY56" s="1002"/>
      <c r="HMZ56" s="1002"/>
      <c r="HNA56" s="1002"/>
      <c r="HNB56" s="1002"/>
      <c r="HNC56" s="1002"/>
      <c r="HND56" s="1002"/>
      <c r="HNE56" s="1002"/>
      <c r="HNF56" s="1002"/>
      <c r="HNG56" s="1002"/>
      <c r="HNH56" s="1002"/>
      <c r="HNI56" s="1002"/>
      <c r="HNJ56" s="1002"/>
      <c r="HNK56" s="1002"/>
      <c r="HNL56" s="1002"/>
      <c r="HNM56" s="1002"/>
      <c r="HNN56" s="1002"/>
      <c r="HNO56" s="1002"/>
      <c r="HNP56" s="1002"/>
      <c r="HNQ56" s="1002"/>
      <c r="HNR56" s="1002"/>
      <c r="HNS56" s="1002"/>
      <c r="HNT56" s="1002"/>
      <c r="HNU56" s="1002"/>
      <c r="HNV56" s="1002"/>
      <c r="HNW56" s="1002"/>
      <c r="HNX56" s="1002"/>
      <c r="HNY56" s="1002"/>
      <c r="HNZ56" s="1002"/>
      <c r="HOA56" s="1002"/>
      <c r="HOB56" s="1002"/>
      <c r="HOC56" s="1002"/>
      <c r="HOD56" s="1002"/>
      <c r="HOE56" s="1002"/>
      <c r="HOF56" s="1002"/>
      <c r="HOG56" s="1002"/>
      <c r="HOH56" s="1002"/>
      <c r="HOI56" s="1002"/>
      <c r="HOJ56" s="1002"/>
      <c r="HOK56" s="1002"/>
      <c r="HOL56" s="1002"/>
      <c r="HOM56" s="1002"/>
      <c r="HON56" s="1002"/>
      <c r="HOO56" s="1002"/>
      <c r="HOP56" s="1002"/>
      <c r="HOQ56" s="1002"/>
      <c r="HOR56" s="1002"/>
      <c r="HOS56" s="1002"/>
      <c r="HOT56" s="1002"/>
      <c r="HOU56" s="1002"/>
      <c r="HOV56" s="1002"/>
      <c r="HOW56" s="1002"/>
      <c r="HOX56" s="1002"/>
      <c r="HOY56" s="1002"/>
      <c r="HOZ56" s="1002"/>
      <c r="HPA56" s="1002"/>
      <c r="HPB56" s="1002"/>
      <c r="HPC56" s="1002"/>
      <c r="HPD56" s="1002"/>
      <c r="HPE56" s="1002"/>
      <c r="HPF56" s="1002"/>
      <c r="HPG56" s="1002"/>
      <c r="HPH56" s="1002"/>
      <c r="HPI56" s="1002"/>
      <c r="HPJ56" s="1002"/>
      <c r="HPK56" s="1002"/>
      <c r="HPL56" s="1002"/>
      <c r="HPM56" s="1002"/>
      <c r="HPN56" s="1002"/>
      <c r="HPO56" s="1002"/>
      <c r="HPP56" s="1002"/>
      <c r="HPQ56" s="1002"/>
      <c r="HPR56" s="1002"/>
      <c r="HPS56" s="1002"/>
      <c r="HPT56" s="1002"/>
      <c r="HPU56" s="1002"/>
      <c r="HPV56" s="1002"/>
      <c r="HPW56" s="1002"/>
      <c r="HPX56" s="1002"/>
      <c r="HPY56" s="1002"/>
      <c r="HPZ56" s="1002"/>
      <c r="HQA56" s="1002"/>
      <c r="HQB56" s="1002"/>
      <c r="HQC56" s="1002"/>
      <c r="HQD56" s="1002"/>
      <c r="HQE56" s="1002"/>
      <c r="HQF56" s="1002"/>
      <c r="HQG56" s="1002"/>
      <c r="HQH56" s="1002"/>
      <c r="HQI56" s="1002"/>
      <c r="HQJ56" s="1002"/>
      <c r="HQK56" s="1002"/>
      <c r="HQL56" s="1002"/>
      <c r="HQM56" s="1002"/>
      <c r="HQN56" s="1002"/>
      <c r="HQO56" s="1002"/>
      <c r="HQP56" s="1002"/>
      <c r="HQQ56" s="1002"/>
      <c r="HQR56" s="1002"/>
      <c r="HQS56" s="1002"/>
      <c r="HQT56" s="1002"/>
      <c r="HQU56" s="1002"/>
      <c r="HQV56" s="1002"/>
      <c r="HQW56" s="1002"/>
      <c r="HQX56" s="1002"/>
      <c r="HQY56" s="1002"/>
      <c r="HQZ56" s="1002"/>
      <c r="HRA56" s="1002"/>
      <c r="HRB56" s="1002"/>
      <c r="HRC56" s="1002"/>
      <c r="HRD56" s="1002"/>
      <c r="HRE56" s="1002"/>
      <c r="HRF56" s="1002"/>
      <c r="HRG56" s="1002"/>
      <c r="HRH56" s="1002"/>
      <c r="HRI56" s="1002"/>
      <c r="HRJ56" s="1002"/>
      <c r="HRK56" s="1002"/>
      <c r="HRL56" s="1002"/>
      <c r="HRM56" s="1002"/>
      <c r="HRN56" s="1002"/>
      <c r="HRO56" s="1002"/>
      <c r="HRP56" s="1002"/>
      <c r="HRQ56" s="1002"/>
      <c r="HRR56" s="1002"/>
      <c r="HRS56" s="1002"/>
      <c r="HRT56" s="1002"/>
      <c r="HRU56" s="1002"/>
      <c r="HRV56" s="1002"/>
      <c r="HRW56" s="1002"/>
      <c r="HRX56" s="1002"/>
      <c r="HRY56" s="1002"/>
      <c r="HRZ56" s="1002"/>
      <c r="HSA56" s="1002"/>
      <c r="HSB56" s="1002"/>
      <c r="HSC56" s="1002"/>
      <c r="HSD56" s="1002"/>
      <c r="HSE56" s="1002"/>
      <c r="HSF56" s="1002"/>
      <c r="HSG56" s="1002"/>
      <c r="HSH56" s="1002"/>
      <c r="HSI56" s="1002"/>
      <c r="HSJ56" s="1002"/>
      <c r="HSK56" s="1002"/>
      <c r="HSL56" s="1002"/>
      <c r="HSM56" s="1002"/>
      <c r="HSN56" s="1002"/>
      <c r="HSO56" s="1002"/>
      <c r="HSP56" s="1002"/>
      <c r="HSQ56" s="1002"/>
      <c r="HSR56" s="1002"/>
      <c r="HSS56" s="1002"/>
      <c r="HST56" s="1002"/>
      <c r="HSU56" s="1002"/>
      <c r="HSV56" s="1002"/>
      <c r="HSW56" s="1002"/>
      <c r="HSX56" s="1002"/>
      <c r="HSY56" s="1002"/>
      <c r="HSZ56" s="1002"/>
      <c r="HTA56" s="1002"/>
      <c r="HTB56" s="1002"/>
      <c r="HTC56" s="1002"/>
      <c r="HTD56" s="1002"/>
      <c r="HTE56" s="1002"/>
      <c r="HTF56" s="1002"/>
      <c r="HTG56" s="1002"/>
      <c r="HTH56" s="1002"/>
      <c r="HTI56" s="1002"/>
      <c r="HTJ56" s="1002"/>
      <c r="HTK56" s="1002"/>
      <c r="HTL56" s="1002"/>
      <c r="HTM56" s="1002"/>
      <c r="HTN56" s="1002"/>
      <c r="HTO56" s="1002"/>
      <c r="HTP56" s="1002"/>
      <c r="HTQ56" s="1002"/>
      <c r="HTR56" s="1002"/>
      <c r="HTS56" s="1002"/>
      <c r="HTT56" s="1002"/>
      <c r="HTU56" s="1002"/>
      <c r="HTV56" s="1002"/>
      <c r="HTW56" s="1002"/>
      <c r="HTX56" s="1002"/>
      <c r="HTY56" s="1002"/>
      <c r="HTZ56" s="1002"/>
      <c r="HUA56" s="1002"/>
      <c r="HUB56" s="1002"/>
      <c r="HUC56" s="1002"/>
      <c r="HUD56" s="1002"/>
      <c r="HUE56" s="1002"/>
      <c r="HUF56" s="1002"/>
      <c r="HUG56" s="1002"/>
      <c r="HUH56" s="1002"/>
      <c r="HUI56" s="1002"/>
      <c r="HUJ56" s="1002"/>
      <c r="HUK56" s="1002"/>
      <c r="HUL56" s="1002"/>
      <c r="HUM56" s="1002"/>
      <c r="HUN56" s="1002"/>
      <c r="HUO56" s="1002"/>
      <c r="HUP56" s="1002"/>
      <c r="HUQ56" s="1002"/>
      <c r="HUR56" s="1002"/>
      <c r="HUS56" s="1002"/>
      <c r="HUT56" s="1002"/>
      <c r="HUU56" s="1002"/>
      <c r="HUV56" s="1002"/>
      <c r="HUW56" s="1002"/>
      <c r="HUX56" s="1002"/>
      <c r="HUY56" s="1002"/>
      <c r="HUZ56" s="1002"/>
      <c r="HVA56" s="1002"/>
      <c r="HVB56" s="1002"/>
      <c r="HVC56" s="1002"/>
      <c r="HVD56" s="1002"/>
      <c r="HVE56" s="1002"/>
      <c r="HVF56" s="1002"/>
      <c r="HVG56" s="1002"/>
      <c r="HVH56" s="1002"/>
      <c r="HVI56" s="1002"/>
      <c r="HVJ56" s="1002"/>
      <c r="HVK56" s="1002"/>
      <c r="HVL56" s="1002"/>
      <c r="HVM56" s="1002"/>
      <c r="HVN56" s="1002"/>
      <c r="HVO56" s="1002"/>
      <c r="HVP56" s="1002"/>
      <c r="HVQ56" s="1002"/>
      <c r="HVR56" s="1002"/>
      <c r="HVS56" s="1002"/>
      <c r="HVT56" s="1002"/>
      <c r="HVU56" s="1002"/>
      <c r="HVV56" s="1002"/>
      <c r="HVW56" s="1002"/>
      <c r="HVX56" s="1002"/>
      <c r="HVY56" s="1002"/>
      <c r="HVZ56" s="1002"/>
      <c r="HWA56" s="1002"/>
      <c r="HWB56" s="1002"/>
      <c r="HWC56" s="1002"/>
      <c r="HWD56" s="1002"/>
      <c r="HWE56" s="1002"/>
      <c r="HWF56" s="1002"/>
      <c r="HWG56" s="1002"/>
      <c r="HWH56" s="1002"/>
      <c r="HWI56" s="1002"/>
      <c r="HWJ56" s="1002"/>
      <c r="HWK56" s="1002"/>
      <c r="HWL56" s="1002"/>
      <c r="HWM56" s="1002"/>
      <c r="HWN56" s="1002"/>
      <c r="HWO56" s="1002"/>
      <c r="HWP56" s="1002"/>
      <c r="HWQ56" s="1002"/>
      <c r="HWR56" s="1002"/>
      <c r="HWS56" s="1002"/>
      <c r="HWT56" s="1002"/>
      <c r="HWU56" s="1002"/>
      <c r="HWV56" s="1002"/>
      <c r="HWW56" s="1002"/>
      <c r="HWX56" s="1002"/>
      <c r="HWY56" s="1002"/>
      <c r="HWZ56" s="1002"/>
      <c r="HXA56" s="1002"/>
      <c r="HXB56" s="1002"/>
      <c r="HXC56" s="1002"/>
      <c r="HXD56" s="1002"/>
      <c r="HXE56" s="1002"/>
      <c r="HXF56" s="1002"/>
      <c r="HXG56" s="1002"/>
      <c r="HXH56" s="1002"/>
      <c r="HXI56" s="1002"/>
      <c r="HXJ56" s="1002"/>
      <c r="HXK56" s="1002"/>
      <c r="HXL56" s="1002"/>
      <c r="HXM56" s="1002"/>
      <c r="HXN56" s="1002"/>
      <c r="HXO56" s="1002"/>
      <c r="HXP56" s="1002"/>
      <c r="HXQ56" s="1002"/>
      <c r="HXR56" s="1002"/>
      <c r="HXS56" s="1002"/>
      <c r="HXT56" s="1002"/>
      <c r="HXU56" s="1002"/>
      <c r="HXV56" s="1002"/>
      <c r="HXW56" s="1002"/>
      <c r="HXX56" s="1002"/>
      <c r="HXY56" s="1002"/>
      <c r="HXZ56" s="1002"/>
      <c r="HYA56" s="1002"/>
      <c r="HYB56" s="1002"/>
      <c r="HYC56" s="1002"/>
      <c r="HYD56" s="1002"/>
      <c r="HYE56" s="1002"/>
      <c r="HYF56" s="1002"/>
      <c r="HYG56" s="1002"/>
      <c r="HYH56" s="1002"/>
      <c r="HYI56" s="1002"/>
      <c r="HYJ56" s="1002"/>
      <c r="HYK56" s="1002"/>
      <c r="HYL56" s="1002"/>
      <c r="HYM56" s="1002"/>
      <c r="HYN56" s="1002"/>
      <c r="HYO56" s="1002"/>
      <c r="HYP56" s="1002"/>
      <c r="HYQ56" s="1002"/>
      <c r="HYR56" s="1002"/>
      <c r="HYS56" s="1002"/>
      <c r="HYT56" s="1002"/>
      <c r="HYU56" s="1002"/>
      <c r="HYV56" s="1002"/>
      <c r="HYW56" s="1002"/>
      <c r="HYX56" s="1002"/>
      <c r="HYY56" s="1002"/>
      <c r="HYZ56" s="1002"/>
      <c r="HZA56" s="1002"/>
      <c r="HZB56" s="1002"/>
      <c r="HZC56" s="1002"/>
      <c r="HZD56" s="1002"/>
      <c r="HZE56" s="1002"/>
      <c r="HZF56" s="1002"/>
      <c r="HZG56" s="1002"/>
      <c r="HZH56" s="1002"/>
      <c r="HZI56" s="1002"/>
      <c r="HZJ56" s="1002"/>
      <c r="HZK56" s="1002"/>
      <c r="HZL56" s="1002"/>
      <c r="HZM56" s="1002"/>
      <c r="HZN56" s="1002"/>
      <c r="HZO56" s="1002"/>
      <c r="HZP56" s="1002"/>
      <c r="HZQ56" s="1002"/>
      <c r="HZR56" s="1002"/>
      <c r="HZS56" s="1002"/>
      <c r="HZT56" s="1002"/>
      <c r="HZU56" s="1002"/>
      <c r="HZV56" s="1002"/>
      <c r="HZW56" s="1002"/>
      <c r="HZX56" s="1002"/>
      <c r="HZY56" s="1002"/>
      <c r="HZZ56" s="1002"/>
      <c r="IAA56" s="1002"/>
      <c r="IAB56" s="1002"/>
      <c r="IAC56" s="1002"/>
      <c r="IAD56" s="1002"/>
      <c r="IAE56" s="1002"/>
      <c r="IAF56" s="1002"/>
      <c r="IAG56" s="1002"/>
      <c r="IAH56" s="1002"/>
      <c r="IAI56" s="1002"/>
      <c r="IAJ56" s="1002"/>
      <c r="IAK56" s="1002"/>
      <c r="IAL56" s="1002"/>
      <c r="IAM56" s="1002"/>
      <c r="IAN56" s="1002"/>
      <c r="IAO56" s="1002"/>
      <c r="IAP56" s="1002"/>
      <c r="IAQ56" s="1002"/>
      <c r="IAR56" s="1002"/>
      <c r="IAS56" s="1002"/>
      <c r="IAT56" s="1002"/>
      <c r="IAU56" s="1002"/>
      <c r="IAV56" s="1002"/>
      <c r="IAW56" s="1002"/>
      <c r="IAX56" s="1002"/>
      <c r="IAY56" s="1002"/>
      <c r="IAZ56" s="1002"/>
      <c r="IBA56" s="1002"/>
      <c r="IBB56" s="1002"/>
      <c r="IBC56" s="1002"/>
      <c r="IBD56" s="1002"/>
      <c r="IBE56" s="1002"/>
      <c r="IBF56" s="1002"/>
      <c r="IBG56" s="1002"/>
      <c r="IBH56" s="1002"/>
      <c r="IBI56" s="1002"/>
      <c r="IBJ56" s="1002"/>
      <c r="IBK56" s="1002"/>
      <c r="IBL56" s="1002"/>
      <c r="IBM56" s="1002"/>
      <c r="IBN56" s="1002"/>
      <c r="IBO56" s="1002"/>
      <c r="IBP56" s="1002"/>
      <c r="IBQ56" s="1002"/>
      <c r="IBR56" s="1002"/>
      <c r="IBS56" s="1002"/>
      <c r="IBT56" s="1002"/>
      <c r="IBU56" s="1002"/>
      <c r="IBV56" s="1002"/>
      <c r="IBW56" s="1002"/>
      <c r="IBX56" s="1002"/>
      <c r="IBY56" s="1002"/>
      <c r="IBZ56" s="1002"/>
      <c r="ICA56" s="1002"/>
      <c r="ICB56" s="1002"/>
      <c r="ICC56" s="1002"/>
      <c r="ICD56" s="1002"/>
      <c r="ICE56" s="1002"/>
      <c r="ICF56" s="1002"/>
      <c r="ICG56" s="1002"/>
      <c r="ICH56" s="1002"/>
      <c r="ICI56" s="1002"/>
      <c r="ICJ56" s="1002"/>
      <c r="ICK56" s="1002"/>
      <c r="ICL56" s="1002"/>
      <c r="ICM56" s="1002"/>
      <c r="ICN56" s="1002"/>
      <c r="ICO56" s="1002"/>
      <c r="ICP56" s="1002"/>
      <c r="ICQ56" s="1002"/>
      <c r="ICR56" s="1002"/>
      <c r="ICS56" s="1002"/>
      <c r="ICT56" s="1002"/>
      <c r="ICU56" s="1002"/>
      <c r="ICV56" s="1002"/>
      <c r="ICW56" s="1002"/>
      <c r="ICX56" s="1002"/>
      <c r="ICY56" s="1002"/>
      <c r="ICZ56" s="1002"/>
      <c r="IDA56" s="1002"/>
      <c r="IDB56" s="1002"/>
      <c r="IDC56" s="1002"/>
      <c r="IDD56" s="1002"/>
      <c r="IDE56" s="1002"/>
      <c r="IDF56" s="1002"/>
      <c r="IDG56" s="1002"/>
      <c r="IDH56" s="1002"/>
      <c r="IDI56" s="1002"/>
      <c r="IDJ56" s="1002"/>
      <c r="IDK56" s="1002"/>
      <c r="IDL56" s="1002"/>
      <c r="IDM56" s="1002"/>
      <c r="IDN56" s="1002"/>
      <c r="IDO56" s="1002"/>
      <c r="IDP56" s="1002"/>
      <c r="IDQ56" s="1002"/>
      <c r="IDR56" s="1002"/>
      <c r="IDS56" s="1002"/>
      <c r="IDT56" s="1002"/>
      <c r="IDU56" s="1002"/>
      <c r="IDV56" s="1002"/>
      <c r="IDW56" s="1002"/>
      <c r="IDX56" s="1002"/>
      <c r="IDY56" s="1002"/>
      <c r="IDZ56" s="1002"/>
      <c r="IEA56" s="1002"/>
      <c r="IEB56" s="1002"/>
      <c r="IEC56" s="1002"/>
      <c r="IED56" s="1002"/>
      <c r="IEE56" s="1002"/>
      <c r="IEF56" s="1002"/>
      <c r="IEG56" s="1002"/>
      <c r="IEH56" s="1002"/>
      <c r="IEI56" s="1002"/>
      <c r="IEJ56" s="1002"/>
      <c r="IEK56" s="1002"/>
      <c r="IEL56" s="1002"/>
      <c r="IEM56" s="1002"/>
      <c r="IEN56" s="1002"/>
      <c r="IEO56" s="1002"/>
      <c r="IEP56" s="1002"/>
      <c r="IEQ56" s="1002"/>
      <c r="IER56" s="1002"/>
      <c r="IES56" s="1002"/>
      <c r="IET56" s="1002"/>
      <c r="IEU56" s="1002"/>
      <c r="IEV56" s="1002"/>
      <c r="IEW56" s="1002"/>
      <c r="IEX56" s="1002"/>
      <c r="IEY56" s="1002"/>
      <c r="IEZ56" s="1002"/>
      <c r="IFA56" s="1002"/>
      <c r="IFB56" s="1002"/>
      <c r="IFC56" s="1002"/>
      <c r="IFD56" s="1002"/>
      <c r="IFE56" s="1002"/>
      <c r="IFF56" s="1002"/>
      <c r="IFG56" s="1002"/>
      <c r="IFH56" s="1002"/>
      <c r="IFI56" s="1002"/>
      <c r="IFJ56" s="1002"/>
      <c r="IFK56" s="1002"/>
      <c r="IFL56" s="1002"/>
      <c r="IFM56" s="1002"/>
      <c r="IFN56" s="1002"/>
      <c r="IFO56" s="1002"/>
      <c r="IFP56" s="1002"/>
      <c r="IFQ56" s="1002"/>
      <c r="IFR56" s="1002"/>
      <c r="IFS56" s="1002"/>
      <c r="IFT56" s="1002"/>
      <c r="IFU56" s="1002"/>
      <c r="IFV56" s="1002"/>
      <c r="IFW56" s="1002"/>
      <c r="IFX56" s="1002"/>
      <c r="IFY56" s="1002"/>
      <c r="IFZ56" s="1002"/>
      <c r="IGA56" s="1002"/>
      <c r="IGB56" s="1002"/>
      <c r="IGC56" s="1002"/>
      <c r="IGD56" s="1002"/>
      <c r="IGE56" s="1002"/>
      <c r="IGF56" s="1002"/>
      <c r="IGG56" s="1002"/>
      <c r="IGH56" s="1002"/>
      <c r="IGI56" s="1002"/>
      <c r="IGJ56" s="1002"/>
      <c r="IGK56" s="1002"/>
      <c r="IGL56" s="1002"/>
      <c r="IGM56" s="1002"/>
      <c r="IGN56" s="1002"/>
      <c r="IGO56" s="1002"/>
      <c r="IGP56" s="1002"/>
      <c r="IGQ56" s="1002"/>
      <c r="IGR56" s="1002"/>
      <c r="IGS56" s="1002"/>
      <c r="IGT56" s="1002"/>
      <c r="IGU56" s="1002"/>
      <c r="IGV56" s="1002"/>
      <c r="IGW56" s="1002"/>
      <c r="IGX56" s="1002"/>
      <c r="IGY56" s="1002"/>
      <c r="IGZ56" s="1002"/>
      <c r="IHA56" s="1002"/>
      <c r="IHB56" s="1002"/>
      <c r="IHC56" s="1002"/>
      <c r="IHD56" s="1002"/>
      <c r="IHE56" s="1002"/>
      <c r="IHF56" s="1002"/>
      <c r="IHG56" s="1002"/>
      <c r="IHH56" s="1002"/>
      <c r="IHI56" s="1002"/>
      <c r="IHJ56" s="1002"/>
      <c r="IHK56" s="1002"/>
      <c r="IHL56" s="1002"/>
      <c r="IHM56" s="1002"/>
      <c r="IHN56" s="1002"/>
      <c r="IHO56" s="1002"/>
      <c r="IHP56" s="1002"/>
      <c r="IHQ56" s="1002"/>
      <c r="IHR56" s="1002"/>
      <c r="IHS56" s="1002"/>
      <c r="IHT56" s="1002"/>
      <c r="IHU56" s="1002"/>
      <c r="IHV56" s="1002"/>
      <c r="IHW56" s="1002"/>
      <c r="IHX56" s="1002"/>
      <c r="IHY56" s="1002"/>
      <c r="IHZ56" s="1002"/>
      <c r="IIA56" s="1002"/>
      <c r="IIB56" s="1002"/>
      <c r="IIC56" s="1002"/>
      <c r="IID56" s="1002"/>
      <c r="IIE56" s="1002"/>
      <c r="IIF56" s="1002"/>
      <c r="IIG56" s="1002"/>
      <c r="IIH56" s="1002"/>
      <c r="III56" s="1002"/>
      <c r="IIJ56" s="1002"/>
      <c r="IIK56" s="1002"/>
      <c r="IIL56" s="1002"/>
      <c r="IIM56" s="1002"/>
      <c r="IIN56" s="1002"/>
      <c r="IIO56" s="1002"/>
      <c r="IIP56" s="1002"/>
      <c r="IIQ56" s="1002"/>
      <c r="IIR56" s="1002"/>
      <c r="IIS56" s="1002"/>
      <c r="IIT56" s="1002"/>
      <c r="IIU56" s="1002"/>
      <c r="IIV56" s="1002"/>
      <c r="IIW56" s="1002"/>
      <c r="IIX56" s="1002"/>
      <c r="IIY56" s="1002"/>
      <c r="IIZ56" s="1002"/>
      <c r="IJA56" s="1002"/>
      <c r="IJB56" s="1002"/>
      <c r="IJC56" s="1002"/>
      <c r="IJD56" s="1002"/>
      <c r="IJE56" s="1002"/>
      <c r="IJF56" s="1002"/>
      <c r="IJG56" s="1002"/>
      <c r="IJH56" s="1002"/>
      <c r="IJI56" s="1002"/>
      <c r="IJJ56" s="1002"/>
      <c r="IJK56" s="1002"/>
      <c r="IJL56" s="1002"/>
      <c r="IJM56" s="1002"/>
      <c r="IJN56" s="1002"/>
      <c r="IJO56" s="1002"/>
      <c r="IJP56" s="1002"/>
      <c r="IJQ56" s="1002"/>
      <c r="IJR56" s="1002"/>
      <c r="IJS56" s="1002"/>
      <c r="IJT56" s="1002"/>
      <c r="IJU56" s="1002"/>
      <c r="IJV56" s="1002"/>
      <c r="IJW56" s="1002"/>
      <c r="IJX56" s="1002"/>
      <c r="IJY56" s="1002"/>
      <c r="IJZ56" s="1002"/>
      <c r="IKA56" s="1002"/>
      <c r="IKB56" s="1002"/>
      <c r="IKC56" s="1002"/>
      <c r="IKD56" s="1002"/>
      <c r="IKE56" s="1002"/>
      <c r="IKF56" s="1002"/>
      <c r="IKG56" s="1002"/>
      <c r="IKH56" s="1002"/>
      <c r="IKI56" s="1002"/>
      <c r="IKJ56" s="1002"/>
      <c r="IKK56" s="1002"/>
      <c r="IKL56" s="1002"/>
      <c r="IKM56" s="1002"/>
      <c r="IKN56" s="1002"/>
      <c r="IKO56" s="1002"/>
      <c r="IKP56" s="1002"/>
      <c r="IKQ56" s="1002"/>
      <c r="IKR56" s="1002"/>
      <c r="IKS56" s="1002"/>
      <c r="IKT56" s="1002"/>
      <c r="IKU56" s="1002"/>
      <c r="IKV56" s="1002"/>
      <c r="IKW56" s="1002"/>
      <c r="IKX56" s="1002"/>
      <c r="IKY56" s="1002"/>
      <c r="IKZ56" s="1002"/>
      <c r="ILA56" s="1002"/>
      <c r="ILB56" s="1002"/>
      <c r="ILC56" s="1002"/>
      <c r="ILD56" s="1002"/>
      <c r="ILE56" s="1002"/>
      <c r="ILF56" s="1002"/>
      <c r="ILG56" s="1002"/>
      <c r="ILH56" s="1002"/>
      <c r="ILI56" s="1002"/>
      <c r="ILJ56" s="1002"/>
      <c r="ILK56" s="1002"/>
      <c r="ILL56" s="1002"/>
      <c r="ILM56" s="1002"/>
      <c r="ILN56" s="1002"/>
      <c r="ILO56" s="1002"/>
      <c r="ILP56" s="1002"/>
      <c r="ILQ56" s="1002"/>
      <c r="ILR56" s="1002"/>
      <c r="ILS56" s="1002"/>
      <c r="ILT56" s="1002"/>
      <c r="ILU56" s="1002"/>
      <c r="ILV56" s="1002"/>
      <c r="ILW56" s="1002"/>
      <c r="ILX56" s="1002"/>
      <c r="ILY56" s="1002"/>
      <c r="ILZ56" s="1002"/>
      <c r="IMA56" s="1002"/>
      <c r="IMB56" s="1002"/>
      <c r="IMC56" s="1002"/>
      <c r="IMD56" s="1002"/>
      <c r="IME56" s="1002"/>
      <c r="IMF56" s="1002"/>
      <c r="IMG56" s="1002"/>
      <c r="IMH56" s="1002"/>
      <c r="IMI56" s="1002"/>
      <c r="IMJ56" s="1002"/>
      <c r="IMK56" s="1002"/>
      <c r="IML56" s="1002"/>
      <c r="IMM56" s="1002"/>
      <c r="IMN56" s="1002"/>
      <c r="IMO56" s="1002"/>
      <c r="IMP56" s="1002"/>
      <c r="IMQ56" s="1002"/>
      <c r="IMR56" s="1002"/>
      <c r="IMS56" s="1002"/>
      <c r="IMT56" s="1002"/>
      <c r="IMU56" s="1002"/>
      <c r="IMV56" s="1002"/>
      <c r="IMW56" s="1002"/>
      <c r="IMX56" s="1002"/>
      <c r="IMY56" s="1002"/>
      <c r="IMZ56" s="1002"/>
      <c r="INA56" s="1002"/>
      <c r="INB56" s="1002"/>
      <c r="INC56" s="1002"/>
      <c r="IND56" s="1002"/>
      <c r="INE56" s="1002"/>
      <c r="INF56" s="1002"/>
      <c r="ING56" s="1002"/>
      <c r="INH56" s="1002"/>
      <c r="INI56" s="1002"/>
      <c r="INJ56" s="1002"/>
      <c r="INK56" s="1002"/>
      <c r="INL56" s="1002"/>
      <c r="INM56" s="1002"/>
      <c r="INN56" s="1002"/>
      <c r="INO56" s="1002"/>
      <c r="INP56" s="1002"/>
      <c r="INQ56" s="1002"/>
      <c r="INR56" s="1002"/>
      <c r="INS56" s="1002"/>
      <c r="INT56" s="1002"/>
      <c r="INU56" s="1002"/>
      <c r="INV56" s="1002"/>
      <c r="INW56" s="1002"/>
      <c r="INX56" s="1002"/>
      <c r="INY56" s="1002"/>
      <c r="INZ56" s="1002"/>
      <c r="IOA56" s="1002"/>
      <c r="IOB56" s="1002"/>
      <c r="IOC56" s="1002"/>
      <c r="IOD56" s="1002"/>
      <c r="IOE56" s="1002"/>
      <c r="IOF56" s="1002"/>
      <c r="IOG56" s="1002"/>
      <c r="IOH56" s="1002"/>
      <c r="IOI56" s="1002"/>
      <c r="IOJ56" s="1002"/>
      <c r="IOK56" s="1002"/>
      <c r="IOL56" s="1002"/>
      <c r="IOM56" s="1002"/>
      <c r="ION56" s="1002"/>
      <c r="IOO56" s="1002"/>
      <c r="IOP56" s="1002"/>
      <c r="IOQ56" s="1002"/>
      <c r="IOR56" s="1002"/>
      <c r="IOS56" s="1002"/>
      <c r="IOT56" s="1002"/>
      <c r="IOU56" s="1002"/>
      <c r="IOV56" s="1002"/>
      <c r="IOW56" s="1002"/>
      <c r="IOX56" s="1002"/>
      <c r="IOY56" s="1002"/>
      <c r="IOZ56" s="1002"/>
      <c r="IPA56" s="1002"/>
      <c r="IPB56" s="1002"/>
      <c r="IPC56" s="1002"/>
      <c r="IPD56" s="1002"/>
      <c r="IPE56" s="1002"/>
      <c r="IPF56" s="1002"/>
      <c r="IPG56" s="1002"/>
      <c r="IPH56" s="1002"/>
      <c r="IPI56" s="1002"/>
      <c r="IPJ56" s="1002"/>
      <c r="IPK56" s="1002"/>
      <c r="IPL56" s="1002"/>
      <c r="IPM56" s="1002"/>
      <c r="IPN56" s="1002"/>
      <c r="IPO56" s="1002"/>
      <c r="IPP56" s="1002"/>
      <c r="IPQ56" s="1002"/>
      <c r="IPR56" s="1002"/>
      <c r="IPS56" s="1002"/>
      <c r="IPT56" s="1002"/>
      <c r="IPU56" s="1002"/>
      <c r="IPV56" s="1002"/>
      <c r="IPW56" s="1002"/>
      <c r="IPX56" s="1002"/>
      <c r="IPY56" s="1002"/>
      <c r="IPZ56" s="1002"/>
      <c r="IQA56" s="1002"/>
      <c r="IQB56" s="1002"/>
      <c r="IQC56" s="1002"/>
      <c r="IQD56" s="1002"/>
      <c r="IQE56" s="1002"/>
      <c r="IQF56" s="1002"/>
      <c r="IQG56" s="1002"/>
      <c r="IQH56" s="1002"/>
      <c r="IQI56" s="1002"/>
      <c r="IQJ56" s="1002"/>
      <c r="IQK56" s="1002"/>
      <c r="IQL56" s="1002"/>
      <c r="IQM56" s="1002"/>
      <c r="IQN56" s="1002"/>
      <c r="IQO56" s="1002"/>
      <c r="IQP56" s="1002"/>
      <c r="IQQ56" s="1002"/>
      <c r="IQR56" s="1002"/>
      <c r="IQS56" s="1002"/>
      <c r="IQT56" s="1002"/>
      <c r="IQU56" s="1002"/>
      <c r="IQV56" s="1002"/>
      <c r="IQW56" s="1002"/>
      <c r="IQX56" s="1002"/>
      <c r="IQY56" s="1002"/>
      <c r="IQZ56" s="1002"/>
      <c r="IRA56" s="1002"/>
      <c r="IRB56" s="1002"/>
      <c r="IRC56" s="1002"/>
      <c r="IRD56" s="1002"/>
      <c r="IRE56" s="1002"/>
      <c r="IRF56" s="1002"/>
      <c r="IRG56" s="1002"/>
      <c r="IRH56" s="1002"/>
      <c r="IRI56" s="1002"/>
      <c r="IRJ56" s="1002"/>
      <c r="IRK56" s="1002"/>
      <c r="IRL56" s="1002"/>
      <c r="IRM56" s="1002"/>
      <c r="IRN56" s="1002"/>
      <c r="IRO56" s="1002"/>
      <c r="IRP56" s="1002"/>
      <c r="IRQ56" s="1002"/>
      <c r="IRR56" s="1002"/>
      <c r="IRS56" s="1002"/>
      <c r="IRT56" s="1002"/>
      <c r="IRU56" s="1002"/>
      <c r="IRV56" s="1002"/>
      <c r="IRW56" s="1002"/>
      <c r="IRX56" s="1002"/>
      <c r="IRY56" s="1002"/>
      <c r="IRZ56" s="1002"/>
      <c r="ISA56" s="1002"/>
      <c r="ISB56" s="1002"/>
      <c r="ISC56" s="1002"/>
      <c r="ISD56" s="1002"/>
      <c r="ISE56" s="1002"/>
      <c r="ISF56" s="1002"/>
      <c r="ISG56" s="1002"/>
      <c r="ISH56" s="1002"/>
      <c r="ISI56" s="1002"/>
      <c r="ISJ56" s="1002"/>
      <c r="ISK56" s="1002"/>
      <c r="ISL56" s="1002"/>
      <c r="ISM56" s="1002"/>
      <c r="ISN56" s="1002"/>
      <c r="ISO56" s="1002"/>
      <c r="ISP56" s="1002"/>
      <c r="ISQ56" s="1002"/>
      <c r="ISR56" s="1002"/>
      <c r="ISS56" s="1002"/>
      <c r="IST56" s="1002"/>
      <c r="ISU56" s="1002"/>
      <c r="ISV56" s="1002"/>
      <c r="ISW56" s="1002"/>
      <c r="ISX56" s="1002"/>
      <c r="ISY56" s="1002"/>
      <c r="ISZ56" s="1002"/>
      <c r="ITA56" s="1002"/>
      <c r="ITB56" s="1002"/>
      <c r="ITC56" s="1002"/>
      <c r="ITD56" s="1002"/>
      <c r="ITE56" s="1002"/>
      <c r="ITF56" s="1002"/>
      <c r="ITG56" s="1002"/>
      <c r="ITH56" s="1002"/>
      <c r="ITI56" s="1002"/>
      <c r="ITJ56" s="1002"/>
      <c r="ITK56" s="1002"/>
      <c r="ITL56" s="1002"/>
      <c r="ITM56" s="1002"/>
      <c r="ITN56" s="1002"/>
      <c r="ITO56" s="1002"/>
      <c r="ITP56" s="1002"/>
      <c r="ITQ56" s="1002"/>
      <c r="ITR56" s="1002"/>
      <c r="ITS56" s="1002"/>
      <c r="ITT56" s="1002"/>
      <c r="ITU56" s="1002"/>
      <c r="ITV56" s="1002"/>
      <c r="ITW56" s="1002"/>
      <c r="ITX56" s="1002"/>
      <c r="ITY56" s="1002"/>
      <c r="ITZ56" s="1002"/>
      <c r="IUA56" s="1002"/>
      <c r="IUB56" s="1002"/>
      <c r="IUC56" s="1002"/>
      <c r="IUD56" s="1002"/>
      <c r="IUE56" s="1002"/>
      <c r="IUF56" s="1002"/>
      <c r="IUG56" s="1002"/>
      <c r="IUH56" s="1002"/>
      <c r="IUI56" s="1002"/>
      <c r="IUJ56" s="1002"/>
      <c r="IUK56" s="1002"/>
      <c r="IUL56" s="1002"/>
      <c r="IUM56" s="1002"/>
      <c r="IUN56" s="1002"/>
      <c r="IUO56" s="1002"/>
      <c r="IUP56" s="1002"/>
      <c r="IUQ56" s="1002"/>
      <c r="IUR56" s="1002"/>
      <c r="IUS56" s="1002"/>
      <c r="IUT56" s="1002"/>
      <c r="IUU56" s="1002"/>
      <c r="IUV56" s="1002"/>
      <c r="IUW56" s="1002"/>
      <c r="IUX56" s="1002"/>
      <c r="IUY56" s="1002"/>
      <c r="IUZ56" s="1002"/>
      <c r="IVA56" s="1002"/>
      <c r="IVB56" s="1002"/>
      <c r="IVC56" s="1002"/>
      <c r="IVD56" s="1002"/>
      <c r="IVE56" s="1002"/>
      <c r="IVF56" s="1002"/>
      <c r="IVG56" s="1002"/>
      <c r="IVH56" s="1002"/>
      <c r="IVI56" s="1002"/>
      <c r="IVJ56" s="1002"/>
      <c r="IVK56" s="1002"/>
      <c r="IVL56" s="1002"/>
      <c r="IVM56" s="1002"/>
      <c r="IVN56" s="1002"/>
      <c r="IVO56" s="1002"/>
      <c r="IVP56" s="1002"/>
      <c r="IVQ56" s="1002"/>
      <c r="IVR56" s="1002"/>
      <c r="IVS56" s="1002"/>
      <c r="IVT56" s="1002"/>
      <c r="IVU56" s="1002"/>
      <c r="IVV56" s="1002"/>
      <c r="IVW56" s="1002"/>
      <c r="IVX56" s="1002"/>
      <c r="IVY56" s="1002"/>
      <c r="IVZ56" s="1002"/>
      <c r="IWA56" s="1002"/>
      <c r="IWB56" s="1002"/>
      <c r="IWC56" s="1002"/>
      <c r="IWD56" s="1002"/>
      <c r="IWE56" s="1002"/>
      <c r="IWF56" s="1002"/>
      <c r="IWG56" s="1002"/>
      <c r="IWH56" s="1002"/>
      <c r="IWI56" s="1002"/>
      <c r="IWJ56" s="1002"/>
      <c r="IWK56" s="1002"/>
      <c r="IWL56" s="1002"/>
      <c r="IWM56" s="1002"/>
      <c r="IWN56" s="1002"/>
      <c r="IWO56" s="1002"/>
      <c r="IWP56" s="1002"/>
      <c r="IWQ56" s="1002"/>
      <c r="IWR56" s="1002"/>
      <c r="IWS56" s="1002"/>
      <c r="IWT56" s="1002"/>
      <c r="IWU56" s="1002"/>
      <c r="IWV56" s="1002"/>
      <c r="IWW56" s="1002"/>
      <c r="IWX56" s="1002"/>
      <c r="IWY56" s="1002"/>
      <c r="IWZ56" s="1002"/>
      <c r="IXA56" s="1002"/>
      <c r="IXB56" s="1002"/>
      <c r="IXC56" s="1002"/>
      <c r="IXD56" s="1002"/>
      <c r="IXE56" s="1002"/>
      <c r="IXF56" s="1002"/>
      <c r="IXG56" s="1002"/>
      <c r="IXH56" s="1002"/>
      <c r="IXI56" s="1002"/>
      <c r="IXJ56" s="1002"/>
      <c r="IXK56" s="1002"/>
      <c r="IXL56" s="1002"/>
      <c r="IXM56" s="1002"/>
      <c r="IXN56" s="1002"/>
      <c r="IXO56" s="1002"/>
      <c r="IXP56" s="1002"/>
      <c r="IXQ56" s="1002"/>
      <c r="IXR56" s="1002"/>
      <c r="IXS56" s="1002"/>
      <c r="IXT56" s="1002"/>
      <c r="IXU56" s="1002"/>
      <c r="IXV56" s="1002"/>
      <c r="IXW56" s="1002"/>
      <c r="IXX56" s="1002"/>
      <c r="IXY56" s="1002"/>
      <c r="IXZ56" s="1002"/>
      <c r="IYA56" s="1002"/>
      <c r="IYB56" s="1002"/>
      <c r="IYC56" s="1002"/>
      <c r="IYD56" s="1002"/>
      <c r="IYE56" s="1002"/>
      <c r="IYF56" s="1002"/>
      <c r="IYG56" s="1002"/>
      <c r="IYH56" s="1002"/>
      <c r="IYI56" s="1002"/>
      <c r="IYJ56" s="1002"/>
      <c r="IYK56" s="1002"/>
      <c r="IYL56" s="1002"/>
      <c r="IYM56" s="1002"/>
      <c r="IYN56" s="1002"/>
      <c r="IYO56" s="1002"/>
      <c r="IYP56" s="1002"/>
      <c r="IYQ56" s="1002"/>
      <c r="IYR56" s="1002"/>
      <c r="IYS56" s="1002"/>
      <c r="IYT56" s="1002"/>
      <c r="IYU56" s="1002"/>
      <c r="IYV56" s="1002"/>
      <c r="IYW56" s="1002"/>
      <c r="IYX56" s="1002"/>
      <c r="IYY56" s="1002"/>
      <c r="IYZ56" s="1002"/>
      <c r="IZA56" s="1002"/>
      <c r="IZB56" s="1002"/>
      <c r="IZC56" s="1002"/>
      <c r="IZD56" s="1002"/>
      <c r="IZE56" s="1002"/>
      <c r="IZF56" s="1002"/>
      <c r="IZG56" s="1002"/>
      <c r="IZH56" s="1002"/>
      <c r="IZI56" s="1002"/>
      <c r="IZJ56" s="1002"/>
      <c r="IZK56" s="1002"/>
      <c r="IZL56" s="1002"/>
      <c r="IZM56" s="1002"/>
      <c r="IZN56" s="1002"/>
      <c r="IZO56" s="1002"/>
      <c r="IZP56" s="1002"/>
      <c r="IZQ56" s="1002"/>
      <c r="IZR56" s="1002"/>
      <c r="IZS56" s="1002"/>
      <c r="IZT56" s="1002"/>
      <c r="IZU56" s="1002"/>
      <c r="IZV56" s="1002"/>
      <c r="IZW56" s="1002"/>
      <c r="IZX56" s="1002"/>
      <c r="IZY56" s="1002"/>
      <c r="IZZ56" s="1002"/>
      <c r="JAA56" s="1002"/>
      <c r="JAB56" s="1002"/>
      <c r="JAC56" s="1002"/>
      <c r="JAD56" s="1002"/>
      <c r="JAE56" s="1002"/>
      <c r="JAF56" s="1002"/>
      <c r="JAG56" s="1002"/>
      <c r="JAH56" s="1002"/>
      <c r="JAI56" s="1002"/>
      <c r="JAJ56" s="1002"/>
      <c r="JAK56" s="1002"/>
      <c r="JAL56" s="1002"/>
      <c r="JAM56" s="1002"/>
      <c r="JAN56" s="1002"/>
      <c r="JAO56" s="1002"/>
      <c r="JAP56" s="1002"/>
      <c r="JAQ56" s="1002"/>
      <c r="JAR56" s="1002"/>
      <c r="JAS56" s="1002"/>
      <c r="JAT56" s="1002"/>
      <c r="JAU56" s="1002"/>
      <c r="JAV56" s="1002"/>
      <c r="JAW56" s="1002"/>
      <c r="JAX56" s="1002"/>
      <c r="JAY56" s="1002"/>
      <c r="JAZ56" s="1002"/>
      <c r="JBA56" s="1002"/>
      <c r="JBB56" s="1002"/>
      <c r="JBC56" s="1002"/>
      <c r="JBD56" s="1002"/>
      <c r="JBE56" s="1002"/>
      <c r="JBF56" s="1002"/>
      <c r="JBG56" s="1002"/>
      <c r="JBH56" s="1002"/>
      <c r="JBI56" s="1002"/>
      <c r="JBJ56" s="1002"/>
      <c r="JBK56" s="1002"/>
      <c r="JBL56" s="1002"/>
      <c r="JBM56" s="1002"/>
      <c r="JBN56" s="1002"/>
      <c r="JBO56" s="1002"/>
      <c r="JBP56" s="1002"/>
      <c r="JBQ56" s="1002"/>
      <c r="JBR56" s="1002"/>
      <c r="JBS56" s="1002"/>
      <c r="JBT56" s="1002"/>
      <c r="JBU56" s="1002"/>
      <c r="JBV56" s="1002"/>
      <c r="JBW56" s="1002"/>
      <c r="JBX56" s="1002"/>
      <c r="JBY56" s="1002"/>
      <c r="JBZ56" s="1002"/>
      <c r="JCA56" s="1002"/>
      <c r="JCB56" s="1002"/>
      <c r="JCC56" s="1002"/>
      <c r="JCD56" s="1002"/>
      <c r="JCE56" s="1002"/>
      <c r="JCF56" s="1002"/>
      <c r="JCG56" s="1002"/>
      <c r="JCH56" s="1002"/>
      <c r="JCI56" s="1002"/>
      <c r="JCJ56" s="1002"/>
      <c r="JCK56" s="1002"/>
      <c r="JCL56" s="1002"/>
      <c r="JCM56" s="1002"/>
      <c r="JCN56" s="1002"/>
      <c r="JCO56" s="1002"/>
      <c r="JCP56" s="1002"/>
      <c r="JCQ56" s="1002"/>
      <c r="JCR56" s="1002"/>
      <c r="JCS56" s="1002"/>
      <c r="JCT56" s="1002"/>
      <c r="JCU56" s="1002"/>
      <c r="JCV56" s="1002"/>
      <c r="JCW56" s="1002"/>
      <c r="JCX56" s="1002"/>
      <c r="JCY56" s="1002"/>
      <c r="JCZ56" s="1002"/>
      <c r="JDA56" s="1002"/>
      <c r="JDB56" s="1002"/>
      <c r="JDC56" s="1002"/>
      <c r="JDD56" s="1002"/>
      <c r="JDE56" s="1002"/>
      <c r="JDF56" s="1002"/>
      <c r="JDG56" s="1002"/>
      <c r="JDH56" s="1002"/>
      <c r="JDI56" s="1002"/>
      <c r="JDJ56" s="1002"/>
      <c r="JDK56" s="1002"/>
      <c r="JDL56" s="1002"/>
      <c r="JDM56" s="1002"/>
      <c r="JDN56" s="1002"/>
      <c r="JDO56" s="1002"/>
      <c r="JDP56" s="1002"/>
      <c r="JDQ56" s="1002"/>
      <c r="JDR56" s="1002"/>
      <c r="JDS56" s="1002"/>
      <c r="JDT56" s="1002"/>
      <c r="JDU56" s="1002"/>
      <c r="JDV56" s="1002"/>
      <c r="JDW56" s="1002"/>
      <c r="JDX56" s="1002"/>
      <c r="JDY56" s="1002"/>
      <c r="JDZ56" s="1002"/>
      <c r="JEA56" s="1002"/>
      <c r="JEB56" s="1002"/>
      <c r="JEC56" s="1002"/>
      <c r="JED56" s="1002"/>
      <c r="JEE56" s="1002"/>
      <c r="JEF56" s="1002"/>
      <c r="JEG56" s="1002"/>
      <c r="JEH56" s="1002"/>
      <c r="JEI56" s="1002"/>
      <c r="JEJ56" s="1002"/>
      <c r="JEK56" s="1002"/>
      <c r="JEL56" s="1002"/>
      <c r="JEM56" s="1002"/>
      <c r="JEN56" s="1002"/>
      <c r="JEO56" s="1002"/>
      <c r="JEP56" s="1002"/>
      <c r="JEQ56" s="1002"/>
      <c r="JER56" s="1002"/>
      <c r="JES56" s="1002"/>
      <c r="JET56" s="1002"/>
      <c r="JEU56" s="1002"/>
      <c r="JEV56" s="1002"/>
      <c r="JEW56" s="1002"/>
      <c r="JEX56" s="1002"/>
      <c r="JEY56" s="1002"/>
      <c r="JEZ56" s="1002"/>
      <c r="JFA56" s="1002"/>
      <c r="JFB56" s="1002"/>
      <c r="JFC56" s="1002"/>
      <c r="JFD56" s="1002"/>
      <c r="JFE56" s="1002"/>
      <c r="JFF56" s="1002"/>
      <c r="JFG56" s="1002"/>
      <c r="JFH56" s="1002"/>
      <c r="JFI56" s="1002"/>
      <c r="JFJ56" s="1002"/>
      <c r="JFK56" s="1002"/>
      <c r="JFL56" s="1002"/>
      <c r="JFM56" s="1002"/>
      <c r="JFN56" s="1002"/>
      <c r="JFO56" s="1002"/>
      <c r="JFP56" s="1002"/>
      <c r="JFQ56" s="1002"/>
      <c r="JFR56" s="1002"/>
      <c r="JFS56" s="1002"/>
      <c r="JFT56" s="1002"/>
      <c r="JFU56" s="1002"/>
      <c r="JFV56" s="1002"/>
      <c r="JFW56" s="1002"/>
      <c r="JFX56" s="1002"/>
      <c r="JFY56" s="1002"/>
      <c r="JFZ56" s="1002"/>
      <c r="JGA56" s="1002"/>
      <c r="JGB56" s="1002"/>
      <c r="JGC56" s="1002"/>
      <c r="JGD56" s="1002"/>
      <c r="JGE56" s="1002"/>
      <c r="JGF56" s="1002"/>
      <c r="JGG56" s="1002"/>
      <c r="JGH56" s="1002"/>
      <c r="JGI56" s="1002"/>
      <c r="JGJ56" s="1002"/>
      <c r="JGK56" s="1002"/>
      <c r="JGL56" s="1002"/>
      <c r="JGM56" s="1002"/>
      <c r="JGN56" s="1002"/>
      <c r="JGO56" s="1002"/>
      <c r="JGP56" s="1002"/>
      <c r="JGQ56" s="1002"/>
      <c r="JGR56" s="1002"/>
      <c r="JGS56" s="1002"/>
      <c r="JGT56" s="1002"/>
      <c r="JGU56" s="1002"/>
      <c r="JGV56" s="1002"/>
      <c r="JGW56" s="1002"/>
      <c r="JGX56" s="1002"/>
      <c r="JGY56" s="1002"/>
      <c r="JGZ56" s="1002"/>
      <c r="JHA56" s="1002"/>
      <c r="JHB56" s="1002"/>
      <c r="JHC56" s="1002"/>
      <c r="JHD56" s="1002"/>
      <c r="JHE56" s="1002"/>
      <c r="JHF56" s="1002"/>
      <c r="JHG56" s="1002"/>
      <c r="JHH56" s="1002"/>
      <c r="JHI56" s="1002"/>
      <c r="JHJ56" s="1002"/>
      <c r="JHK56" s="1002"/>
      <c r="JHL56" s="1002"/>
      <c r="JHM56" s="1002"/>
      <c r="JHN56" s="1002"/>
      <c r="JHO56" s="1002"/>
      <c r="JHP56" s="1002"/>
      <c r="JHQ56" s="1002"/>
      <c r="JHR56" s="1002"/>
      <c r="JHS56" s="1002"/>
      <c r="JHT56" s="1002"/>
      <c r="JHU56" s="1002"/>
      <c r="JHV56" s="1002"/>
      <c r="JHW56" s="1002"/>
      <c r="JHX56" s="1002"/>
      <c r="JHY56" s="1002"/>
      <c r="JHZ56" s="1002"/>
      <c r="JIA56" s="1002"/>
      <c r="JIB56" s="1002"/>
      <c r="JIC56" s="1002"/>
      <c r="JID56" s="1002"/>
      <c r="JIE56" s="1002"/>
      <c r="JIF56" s="1002"/>
      <c r="JIG56" s="1002"/>
      <c r="JIH56" s="1002"/>
      <c r="JII56" s="1002"/>
      <c r="JIJ56" s="1002"/>
      <c r="JIK56" s="1002"/>
      <c r="JIL56" s="1002"/>
      <c r="JIM56" s="1002"/>
      <c r="JIN56" s="1002"/>
      <c r="JIO56" s="1002"/>
      <c r="JIP56" s="1002"/>
      <c r="JIQ56" s="1002"/>
      <c r="JIR56" s="1002"/>
      <c r="JIS56" s="1002"/>
      <c r="JIT56" s="1002"/>
      <c r="JIU56" s="1002"/>
      <c r="JIV56" s="1002"/>
      <c r="JIW56" s="1002"/>
      <c r="JIX56" s="1002"/>
      <c r="JIY56" s="1002"/>
      <c r="JIZ56" s="1002"/>
      <c r="JJA56" s="1002"/>
      <c r="JJB56" s="1002"/>
      <c r="JJC56" s="1002"/>
      <c r="JJD56" s="1002"/>
      <c r="JJE56" s="1002"/>
      <c r="JJF56" s="1002"/>
      <c r="JJG56" s="1002"/>
      <c r="JJH56" s="1002"/>
      <c r="JJI56" s="1002"/>
      <c r="JJJ56" s="1002"/>
      <c r="JJK56" s="1002"/>
      <c r="JJL56" s="1002"/>
      <c r="JJM56" s="1002"/>
      <c r="JJN56" s="1002"/>
      <c r="JJO56" s="1002"/>
      <c r="JJP56" s="1002"/>
      <c r="JJQ56" s="1002"/>
      <c r="JJR56" s="1002"/>
      <c r="JJS56" s="1002"/>
      <c r="JJT56" s="1002"/>
      <c r="JJU56" s="1002"/>
      <c r="JJV56" s="1002"/>
      <c r="JJW56" s="1002"/>
      <c r="JJX56" s="1002"/>
      <c r="JJY56" s="1002"/>
      <c r="JJZ56" s="1002"/>
      <c r="JKA56" s="1002"/>
      <c r="JKB56" s="1002"/>
      <c r="JKC56" s="1002"/>
      <c r="JKD56" s="1002"/>
      <c r="JKE56" s="1002"/>
      <c r="JKF56" s="1002"/>
      <c r="JKG56" s="1002"/>
      <c r="JKH56" s="1002"/>
      <c r="JKI56" s="1002"/>
      <c r="JKJ56" s="1002"/>
      <c r="JKK56" s="1002"/>
      <c r="JKL56" s="1002"/>
      <c r="JKM56" s="1002"/>
      <c r="JKN56" s="1002"/>
      <c r="JKO56" s="1002"/>
      <c r="JKP56" s="1002"/>
      <c r="JKQ56" s="1002"/>
      <c r="JKR56" s="1002"/>
      <c r="JKS56" s="1002"/>
      <c r="JKT56" s="1002"/>
      <c r="JKU56" s="1002"/>
      <c r="JKV56" s="1002"/>
      <c r="JKW56" s="1002"/>
      <c r="JKX56" s="1002"/>
      <c r="JKY56" s="1002"/>
      <c r="JKZ56" s="1002"/>
      <c r="JLA56" s="1002"/>
      <c r="JLB56" s="1002"/>
      <c r="JLC56" s="1002"/>
      <c r="JLD56" s="1002"/>
      <c r="JLE56" s="1002"/>
      <c r="JLF56" s="1002"/>
      <c r="JLG56" s="1002"/>
      <c r="JLH56" s="1002"/>
      <c r="JLI56" s="1002"/>
      <c r="JLJ56" s="1002"/>
      <c r="JLK56" s="1002"/>
      <c r="JLL56" s="1002"/>
      <c r="JLM56" s="1002"/>
      <c r="JLN56" s="1002"/>
      <c r="JLO56" s="1002"/>
      <c r="JLP56" s="1002"/>
      <c r="JLQ56" s="1002"/>
      <c r="JLR56" s="1002"/>
      <c r="JLS56" s="1002"/>
      <c r="JLT56" s="1002"/>
      <c r="JLU56" s="1002"/>
      <c r="JLV56" s="1002"/>
      <c r="JLW56" s="1002"/>
      <c r="JLX56" s="1002"/>
      <c r="JLY56" s="1002"/>
      <c r="JLZ56" s="1002"/>
      <c r="JMA56" s="1002"/>
      <c r="JMB56" s="1002"/>
      <c r="JMC56" s="1002"/>
      <c r="JMD56" s="1002"/>
      <c r="JME56" s="1002"/>
      <c r="JMF56" s="1002"/>
      <c r="JMG56" s="1002"/>
      <c r="JMH56" s="1002"/>
      <c r="JMI56" s="1002"/>
      <c r="JMJ56" s="1002"/>
      <c r="JMK56" s="1002"/>
      <c r="JML56" s="1002"/>
      <c r="JMM56" s="1002"/>
      <c r="JMN56" s="1002"/>
      <c r="JMO56" s="1002"/>
      <c r="JMP56" s="1002"/>
      <c r="JMQ56" s="1002"/>
      <c r="JMR56" s="1002"/>
      <c r="JMS56" s="1002"/>
      <c r="JMT56" s="1002"/>
      <c r="JMU56" s="1002"/>
      <c r="JMV56" s="1002"/>
      <c r="JMW56" s="1002"/>
      <c r="JMX56" s="1002"/>
      <c r="JMY56" s="1002"/>
      <c r="JMZ56" s="1002"/>
      <c r="JNA56" s="1002"/>
      <c r="JNB56" s="1002"/>
      <c r="JNC56" s="1002"/>
      <c r="JND56" s="1002"/>
      <c r="JNE56" s="1002"/>
      <c r="JNF56" s="1002"/>
      <c r="JNG56" s="1002"/>
      <c r="JNH56" s="1002"/>
      <c r="JNI56" s="1002"/>
      <c r="JNJ56" s="1002"/>
      <c r="JNK56" s="1002"/>
      <c r="JNL56" s="1002"/>
      <c r="JNM56" s="1002"/>
      <c r="JNN56" s="1002"/>
      <c r="JNO56" s="1002"/>
      <c r="JNP56" s="1002"/>
      <c r="JNQ56" s="1002"/>
      <c r="JNR56" s="1002"/>
      <c r="JNS56" s="1002"/>
      <c r="JNT56" s="1002"/>
      <c r="JNU56" s="1002"/>
      <c r="JNV56" s="1002"/>
      <c r="JNW56" s="1002"/>
      <c r="JNX56" s="1002"/>
      <c r="JNY56" s="1002"/>
      <c r="JNZ56" s="1002"/>
      <c r="JOA56" s="1002"/>
      <c r="JOB56" s="1002"/>
      <c r="JOC56" s="1002"/>
      <c r="JOD56" s="1002"/>
      <c r="JOE56" s="1002"/>
      <c r="JOF56" s="1002"/>
      <c r="JOG56" s="1002"/>
      <c r="JOH56" s="1002"/>
      <c r="JOI56" s="1002"/>
      <c r="JOJ56" s="1002"/>
      <c r="JOK56" s="1002"/>
      <c r="JOL56" s="1002"/>
      <c r="JOM56" s="1002"/>
      <c r="JON56" s="1002"/>
      <c r="JOO56" s="1002"/>
      <c r="JOP56" s="1002"/>
      <c r="JOQ56" s="1002"/>
      <c r="JOR56" s="1002"/>
      <c r="JOS56" s="1002"/>
      <c r="JOT56" s="1002"/>
      <c r="JOU56" s="1002"/>
      <c r="JOV56" s="1002"/>
      <c r="JOW56" s="1002"/>
      <c r="JOX56" s="1002"/>
      <c r="JOY56" s="1002"/>
      <c r="JOZ56" s="1002"/>
      <c r="JPA56" s="1002"/>
      <c r="JPB56" s="1002"/>
      <c r="JPC56" s="1002"/>
      <c r="JPD56" s="1002"/>
      <c r="JPE56" s="1002"/>
      <c r="JPF56" s="1002"/>
      <c r="JPG56" s="1002"/>
      <c r="JPH56" s="1002"/>
      <c r="JPI56" s="1002"/>
      <c r="JPJ56" s="1002"/>
      <c r="JPK56" s="1002"/>
      <c r="JPL56" s="1002"/>
      <c r="JPM56" s="1002"/>
      <c r="JPN56" s="1002"/>
      <c r="JPO56" s="1002"/>
      <c r="JPP56" s="1002"/>
      <c r="JPQ56" s="1002"/>
      <c r="JPR56" s="1002"/>
      <c r="JPS56" s="1002"/>
      <c r="JPT56" s="1002"/>
      <c r="JPU56" s="1002"/>
      <c r="JPV56" s="1002"/>
      <c r="JPW56" s="1002"/>
      <c r="JPX56" s="1002"/>
      <c r="JPY56" s="1002"/>
      <c r="JPZ56" s="1002"/>
      <c r="JQA56" s="1002"/>
      <c r="JQB56" s="1002"/>
      <c r="JQC56" s="1002"/>
      <c r="JQD56" s="1002"/>
      <c r="JQE56" s="1002"/>
      <c r="JQF56" s="1002"/>
      <c r="JQG56" s="1002"/>
      <c r="JQH56" s="1002"/>
      <c r="JQI56" s="1002"/>
      <c r="JQJ56" s="1002"/>
      <c r="JQK56" s="1002"/>
      <c r="JQL56" s="1002"/>
      <c r="JQM56" s="1002"/>
      <c r="JQN56" s="1002"/>
      <c r="JQO56" s="1002"/>
      <c r="JQP56" s="1002"/>
      <c r="JQQ56" s="1002"/>
      <c r="JQR56" s="1002"/>
      <c r="JQS56" s="1002"/>
      <c r="JQT56" s="1002"/>
      <c r="JQU56" s="1002"/>
      <c r="JQV56" s="1002"/>
      <c r="JQW56" s="1002"/>
      <c r="JQX56" s="1002"/>
      <c r="JQY56" s="1002"/>
      <c r="JQZ56" s="1002"/>
      <c r="JRA56" s="1002"/>
      <c r="JRB56" s="1002"/>
      <c r="JRC56" s="1002"/>
      <c r="JRD56" s="1002"/>
      <c r="JRE56" s="1002"/>
      <c r="JRF56" s="1002"/>
      <c r="JRG56" s="1002"/>
      <c r="JRH56" s="1002"/>
      <c r="JRI56" s="1002"/>
      <c r="JRJ56" s="1002"/>
      <c r="JRK56" s="1002"/>
      <c r="JRL56" s="1002"/>
      <c r="JRM56" s="1002"/>
      <c r="JRN56" s="1002"/>
      <c r="JRO56" s="1002"/>
      <c r="JRP56" s="1002"/>
      <c r="JRQ56" s="1002"/>
      <c r="JRR56" s="1002"/>
      <c r="JRS56" s="1002"/>
      <c r="JRT56" s="1002"/>
      <c r="JRU56" s="1002"/>
      <c r="JRV56" s="1002"/>
      <c r="JRW56" s="1002"/>
      <c r="JRX56" s="1002"/>
      <c r="JRY56" s="1002"/>
      <c r="JRZ56" s="1002"/>
      <c r="JSA56" s="1002"/>
      <c r="JSB56" s="1002"/>
      <c r="JSC56" s="1002"/>
      <c r="JSD56" s="1002"/>
      <c r="JSE56" s="1002"/>
      <c r="JSF56" s="1002"/>
      <c r="JSG56" s="1002"/>
      <c r="JSH56" s="1002"/>
      <c r="JSI56" s="1002"/>
      <c r="JSJ56" s="1002"/>
      <c r="JSK56" s="1002"/>
      <c r="JSL56" s="1002"/>
      <c r="JSM56" s="1002"/>
      <c r="JSN56" s="1002"/>
      <c r="JSO56" s="1002"/>
      <c r="JSP56" s="1002"/>
      <c r="JSQ56" s="1002"/>
      <c r="JSR56" s="1002"/>
      <c r="JSS56" s="1002"/>
      <c r="JST56" s="1002"/>
      <c r="JSU56" s="1002"/>
      <c r="JSV56" s="1002"/>
      <c r="JSW56" s="1002"/>
      <c r="JSX56" s="1002"/>
      <c r="JSY56" s="1002"/>
      <c r="JSZ56" s="1002"/>
      <c r="JTA56" s="1002"/>
      <c r="JTB56" s="1002"/>
      <c r="JTC56" s="1002"/>
      <c r="JTD56" s="1002"/>
      <c r="JTE56" s="1002"/>
      <c r="JTF56" s="1002"/>
      <c r="JTG56" s="1002"/>
      <c r="JTH56" s="1002"/>
      <c r="JTI56" s="1002"/>
      <c r="JTJ56" s="1002"/>
      <c r="JTK56" s="1002"/>
      <c r="JTL56" s="1002"/>
      <c r="JTM56" s="1002"/>
      <c r="JTN56" s="1002"/>
      <c r="JTO56" s="1002"/>
      <c r="JTP56" s="1002"/>
      <c r="JTQ56" s="1002"/>
      <c r="JTR56" s="1002"/>
      <c r="JTS56" s="1002"/>
      <c r="JTT56" s="1002"/>
      <c r="JTU56" s="1002"/>
      <c r="JTV56" s="1002"/>
      <c r="JTW56" s="1002"/>
      <c r="JTX56" s="1002"/>
      <c r="JTY56" s="1002"/>
      <c r="JTZ56" s="1002"/>
      <c r="JUA56" s="1002"/>
      <c r="JUB56" s="1002"/>
      <c r="JUC56" s="1002"/>
      <c r="JUD56" s="1002"/>
      <c r="JUE56" s="1002"/>
      <c r="JUF56" s="1002"/>
      <c r="JUG56" s="1002"/>
      <c r="JUH56" s="1002"/>
      <c r="JUI56" s="1002"/>
      <c r="JUJ56" s="1002"/>
      <c r="JUK56" s="1002"/>
      <c r="JUL56" s="1002"/>
      <c r="JUM56" s="1002"/>
      <c r="JUN56" s="1002"/>
      <c r="JUO56" s="1002"/>
      <c r="JUP56" s="1002"/>
      <c r="JUQ56" s="1002"/>
      <c r="JUR56" s="1002"/>
      <c r="JUS56" s="1002"/>
      <c r="JUT56" s="1002"/>
      <c r="JUU56" s="1002"/>
      <c r="JUV56" s="1002"/>
      <c r="JUW56" s="1002"/>
      <c r="JUX56" s="1002"/>
      <c r="JUY56" s="1002"/>
      <c r="JUZ56" s="1002"/>
      <c r="JVA56" s="1002"/>
      <c r="JVB56" s="1002"/>
      <c r="JVC56" s="1002"/>
      <c r="JVD56" s="1002"/>
      <c r="JVE56" s="1002"/>
      <c r="JVF56" s="1002"/>
      <c r="JVG56" s="1002"/>
      <c r="JVH56" s="1002"/>
      <c r="JVI56" s="1002"/>
      <c r="JVJ56" s="1002"/>
      <c r="JVK56" s="1002"/>
      <c r="JVL56" s="1002"/>
      <c r="JVM56" s="1002"/>
      <c r="JVN56" s="1002"/>
      <c r="JVO56" s="1002"/>
      <c r="JVP56" s="1002"/>
      <c r="JVQ56" s="1002"/>
      <c r="JVR56" s="1002"/>
      <c r="JVS56" s="1002"/>
      <c r="JVT56" s="1002"/>
      <c r="JVU56" s="1002"/>
      <c r="JVV56" s="1002"/>
      <c r="JVW56" s="1002"/>
      <c r="JVX56" s="1002"/>
      <c r="JVY56" s="1002"/>
      <c r="JVZ56" s="1002"/>
      <c r="JWA56" s="1002"/>
      <c r="JWB56" s="1002"/>
      <c r="JWC56" s="1002"/>
      <c r="JWD56" s="1002"/>
      <c r="JWE56" s="1002"/>
      <c r="JWF56" s="1002"/>
      <c r="JWG56" s="1002"/>
      <c r="JWH56" s="1002"/>
      <c r="JWI56" s="1002"/>
      <c r="JWJ56" s="1002"/>
      <c r="JWK56" s="1002"/>
      <c r="JWL56" s="1002"/>
      <c r="JWM56" s="1002"/>
      <c r="JWN56" s="1002"/>
      <c r="JWO56" s="1002"/>
      <c r="JWP56" s="1002"/>
      <c r="JWQ56" s="1002"/>
      <c r="JWR56" s="1002"/>
      <c r="JWS56" s="1002"/>
      <c r="JWT56" s="1002"/>
      <c r="JWU56" s="1002"/>
      <c r="JWV56" s="1002"/>
      <c r="JWW56" s="1002"/>
      <c r="JWX56" s="1002"/>
      <c r="JWY56" s="1002"/>
      <c r="JWZ56" s="1002"/>
      <c r="JXA56" s="1002"/>
      <c r="JXB56" s="1002"/>
      <c r="JXC56" s="1002"/>
      <c r="JXD56" s="1002"/>
      <c r="JXE56" s="1002"/>
      <c r="JXF56" s="1002"/>
      <c r="JXG56" s="1002"/>
      <c r="JXH56" s="1002"/>
      <c r="JXI56" s="1002"/>
      <c r="JXJ56" s="1002"/>
      <c r="JXK56" s="1002"/>
      <c r="JXL56" s="1002"/>
      <c r="JXM56" s="1002"/>
      <c r="JXN56" s="1002"/>
      <c r="JXO56" s="1002"/>
      <c r="JXP56" s="1002"/>
      <c r="JXQ56" s="1002"/>
      <c r="JXR56" s="1002"/>
      <c r="JXS56" s="1002"/>
      <c r="JXT56" s="1002"/>
      <c r="JXU56" s="1002"/>
      <c r="JXV56" s="1002"/>
      <c r="JXW56" s="1002"/>
      <c r="JXX56" s="1002"/>
      <c r="JXY56" s="1002"/>
      <c r="JXZ56" s="1002"/>
      <c r="JYA56" s="1002"/>
      <c r="JYB56" s="1002"/>
      <c r="JYC56" s="1002"/>
      <c r="JYD56" s="1002"/>
      <c r="JYE56" s="1002"/>
      <c r="JYF56" s="1002"/>
      <c r="JYG56" s="1002"/>
      <c r="JYH56" s="1002"/>
      <c r="JYI56" s="1002"/>
      <c r="JYJ56" s="1002"/>
      <c r="JYK56" s="1002"/>
      <c r="JYL56" s="1002"/>
      <c r="JYM56" s="1002"/>
      <c r="JYN56" s="1002"/>
      <c r="JYO56" s="1002"/>
      <c r="JYP56" s="1002"/>
      <c r="JYQ56" s="1002"/>
      <c r="JYR56" s="1002"/>
      <c r="JYS56" s="1002"/>
      <c r="JYT56" s="1002"/>
      <c r="JYU56" s="1002"/>
      <c r="JYV56" s="1002"/>
      <c r="JYW56" s="1002"/>
      <c r="JYX56" s="1002"/>
      <c r="JYY56" s="1002"/>
      <c r="JYZ56" s="1002"/>
      <c r="JZA56" s="1002"/>
      <c r="JZB56" s="1002"/>
      <c r="JZC56" s="1002"/>
      <c r="JZD56" s="1002"/>
      <c r="JZE56" s="1002"/>
      <c r="JZF56" s="1002"/>
      <c r="JZG56" s="1002"/>
      <c r="JZH56" s="1002"/>
      <c r="JZI56" s="1002"/>
      <c r="JZJ56" s="1002"/>
      <c r="JZK56" s="1002"/>
      <c r="JZL56" s="1002"/>
      <c r="JZM56" s="1002"/>
      <c r="JZN56" s="1002"/>
      <c r="JZO56" s="1002"/>
      <c r="JZP56" s="1002"/>
      <c r="JZQ56" s="1002"/>
      <c r="JZR56" s="1002"/>
      <c r="JZS56" s="1002"/>
      <c r="JZT56" s="1002"/>
      <c r="JZU56" s="1002"/>
      <c r="JZV56" s="1002"/>
      <c r="JZW56" s="1002"/>
      <c r="JZX56" s="1002"/>
      <c r="JZY56" s="1002"/>
      <c r="JZZ56" s="1002"/>
      <c r="KAA56" s="1002"/>
      <c r="KAB56" s="1002"/>
      <c r="KAC56" s="1002"/>
      <c r="KAD56" s="1002"/>
      <c r="KAE56" s="1002"/>
      <c r="KAF56" s="1002"/>
      <c r="KAG56" s="1002"/>
      <c r="KAH56" s="1002"/>
      <c r="KAI56" s="1002"/>
      <c r="KAJ56" s="1002"/>
      <c r="KAK56" s="1002"/>
      <c r="KAL56" s="1002"/>
      <c r="KAM56" s="1002"/>
      <c r="KAN56" s="1002"/>
      <c r="KAO56" s="1002"/>
      <c r="KAP56" s="1002"/>
      <c r="KAQ56" s="1002"/>
      <c r="KAR56" s="1002"/>
      <c r="KAS56" s="1002"/>
      <c r="KAT56" s="1002"/>
      <c r="KAU56" s="1002"/>
      <c r="KAV56" s="1002"/>
      <c r="KAW56" s="1002"/>
      <c r="KAX56" s="1002"/>
      <c r="KAY56" s="1002"/>
      <c r="KAZ56" s="1002"/>
      <c r="KBA56" s="1002"/>
      <c r="KBB56" s="1002"/>
      <c r="KBC56" s="1002"/>
      <c r="KBD56" s="1002"/>
      <c r="KBE56" s="1002"/>
      <c r="KBF56" s="1002"/>
      <c r="KBG56" s="1002"/>
      <c r="KBH56" s="1002"/>
      <c r="KBI56" s="1002"/>
      <c r="KBJ56" s="1002"/>
      <c r="KBK56" s="1002"/>
      <c r="KBL56" s="1002"/>
      <c r="KBM56" s="1002"/>
      <c r="KBN56" s="1002"/>
      <c r="KBO56" s="1002"/>
      <c r="KBP56" s="1002"/>
      <c r="KBQ56" s="1002"/>
      <c r="KBR56" s="1002"/>
      <c r="KBS56" s="1002"/>
      <c r="KBT56" s="1002"/>
      <c r="KBU56" s="1002"/>
      <c r="KBV56" s="1002"/>
      <c r="KBW56" s="1002"/>
      <c r="KBX56" s="1002"/>
      <c r="KBY56" s="1002"/>
      <c r="KBZ56" s="1002"/>
      <c r="KCA56" s="1002"/>
      <c r="KCB56" s="1002"/>
      <c r="KCC56" s="1002"/>
      <c r="KCD56" s="1002"/>
      <c r="KCE56" s="1002"/>
      <c r="KCF56" s="1002"/>
      <c r="KCG56" s="1002"/>
      <c r="KCH56" s="1002"/>
      <c r="KCI56" s="1002"/>
      <c r="KCJ56" s="1002"/>
      <c r="KCK56" s="1002"/>
      <c r="KCL56" s="1002"/>
      <c r="KCM56" s="1002"/>
      <c r="KCN56" s="1002"/>
      <c r="KCO56" s="1002"/>
      <c r="KCP56" s="1002"/>
      <c r="KCQ56" s="1002"/>
      <c r="KCR56" s="1002"/>
      <c r="KCS56" s="1002"/>
      <c r="KCT56" s="1002"/>
      <c r="KCU56" s="1002"/>
      <c r="KCV56" s="1002"/>
      <c r="KCW56" s="1002"/>
      <c r="KCX56" s="1002"/>
      <c r="KCY56" s="1002"/>
      <c r="KCZ56" s="1002"/>
      <c r="KDA56" s="1002"/>
      <c r="KDB56" s="1002"/>
      <c r="KDC56" s="1002"/>
      <c r="KDD56" s="1002"/>
      <c r="KDE56" s="1002"/>
      <c r="KDF56" s="1002"/>
      <c r="KDG56" s="1002"/>
      <c r="KDH56" s="1002"/>
      <c r="KDI56" s="1002"/>
      <c r="KDJ56" s="1002"/>
      <c r="KDK56" s="1002"/>
      <c r="KDL56" s="1002"/>
      <c r="KDM56" s="1002"/>
      <c r="KDN56" s="1002"/>
      <c r="KDO56" s="1002"/>
      <c r="KDP56" s="1002"/>
      <c r="KDQ56" s="1002"/>
      <c r="KDR56" s="1002"/>
      <c r="KDS56" s="1002"/>
      <c r="KDT56" s="1002"/>
      <c r="KDU56" s="1002"/>
      <c r="KDV56" s="1002"/>
      <c r="KDW56" s="1002"/>
      <c r="KDX56" s="1002"/>
      <c r="KDY56" s="1002"/>
      <c r="KDZ56" s="1002"/>
      <c r="KEA56" s="1002"/>
      <c r="KEB56" s="1002"/>
      <c r="KEC56" s="1002"/>
      <c r="KED56" s="1002"/>
      <c r="KEE56" s="1002"/>
      <c r="KEF56" s="1002"/>
      <c r="KEG56" s="1002"/>
      <c r="KEH56" s="1002"/>
      <c r="KEI56" s="1002"/>
      <c r="KEJ56" s="1002"/>
      <c r="KEK56" s="1002"/>
      <c r="KEL56" s="1002"/>
      <c r="KEM56" s="1002"/>
      <c r="KEN56" s="1002"/>
      <c r="KEO56" s="1002"/>
      <c r="KEP56" s="1002"/>
      <c r="KEQ56" s="1002"/>
      <c r="KER56" s="1002"/>
      <c r="KES56" s="1002"/>
      <c r="KET56" s="1002"/>
      <c r="KEU56" s="1002"/>
      <c r="KEV56" s="1002"/>
      <c r="KEW56" s="1002"/>
      <c r="KEX56" s="1002"/>
      <c r="KEY56" s="1002"/>
      <c r="KEZ56" s="1002"/>
      <c r="KFA56" s="1002"/>
      <c r="KFB56" s="1002"/>
      <c r="KFC56" s="1002"/>
      <c r="KFD56" s="1002"/>
      <c r="KFE56" s="1002"/>
      <c r="KFF56" s="1002"/>
      <c r="KFG56" s="1002"/>
      <c r="KFH56" s="1002"/>
      <c r="KFI56" s="1002"/>
      <c r="KFJ56" s="1002"/>
      <c r="KFK56" s="1002"/>
      <c r="KFL56" s="1002"/>
      <c r="KFM56" s="1002"/>
      <c r="KFN56" s="1002"/>
      <c r="KFO56" s="1002"/>
      <c r="KFP56" s="1002"/>
      <c r="KFQ56" s="1002"/>
      <c r="KFR56" s="1002"/>
      <c r="KFS56" s="1002"/>
      <c r="KFT56" s="1002"/>
      <c r="KFU56" s="1002"/>
      <c r="KFV56" s="1002"/>
      <c r="KFW56" s="1002"/>
      <c r="KFX56" s="1002"/>
      <c r="KFY56" s="1002"/>
      <c r="KFZ56" s="1002"/>
      <c r="KGA56" s="1002"/>
      <c r="KGB56" s="1002"/>
      <c r="KGC56" s="1002"/>
      <c r="KGD56" s="1002"/>
      <c r="KGE56" s="1002"/>
      <c r="KGF56" s="1002"/>
      <c r="KGG56" s="1002"/>
      <c r="KGH56" s="1002"/>
      <c r="KGI56" s="1002"/>
      <c r="KGJ56" s="1002"/>
      <c r="KGK56" s="1002"/>
      <c r="KGL56" s="1002"/>
      <c r="KGM56" s="1002"/>
      <c r="KGN56" s="1002"/>
      <c r="KGO56" s="1002"/>
      <c r="KGP56" s="1002"/>
      <c r="KGQ56" s="1002"/>
      <c r="KGR56" s="1002"/>
      <c r="KGS56" s="1002"/>
      <c r="KGT56" s="1002"/>
      <c r="KGU56" s="1002"/>
      <c r="KGV56" s="1002"/>
      <c r="KGW56" s="1002"/>
      <c r="KGX56" s="1002"/>
      <c r="KGY56" s="1002"/>
      <c r="KGZ56" s="1002"/>
      <c r="KHA56" s="1002"/>
      <c r="KHB56" s="1002"/>
      <c r="KHC56" s="1002"/>
      <c r="KHD56" s="1002"/>
      <c r="KHE56" s="1002"/>
      <c r="KHF56" s="1002"/>
      <c r="KHG56" s="1002"/>
      <c r="KHH56" s="1002"/>
      <c r="KHI56" s="1002"/>
      <c r="KHJ56" s="1002"/>
      <c r="KHK56" s="1002"/>
      <c r="KHL56" s="1002"/>
      <c r="KHM56" s="1002"/>
      <c r="KHN56" s="1002"/>
      <c r="KHO56" s="1002"/>
      <c r="KHP56" s="1002"/>
      <c r="KHQ56" s="1002"/>
      <c r="KHR56" s="1002"/>
      <c r="KHS56" s="1002"/>
      <c r="KHT56" s="1002"/>
      <c r="KHU56" s="1002"/>
      <c r="KHV56" s="1002"/>
      <c r="KHW56" s="1002"/>
      <c r="KHX56" s="1002"/>
      <c r="KHY56" s="1002"/>
      <c r="KHZ56" s="1002"/>
      <c r="KIA56" s="1002"/>
      <c r="KIB56" s="1002"/>
      <c r="KIC56" s="1002"/>
      <c r="KID56" s="1002"/>
      <c r="KIE56" s="1002"/>
      <c r="KIF56" s="1002"/>
      <c r="KIG56" s="1002"/>
      <c r="KIH56" s="1002"/>
      <c r="KII56" s="1002"/>
      <c r="KIJ56" s="1002"/>
      <c r="KIK56" s="1002"/>
      <c r="KIL56" s="1002"/>
      <c r="KIM56" s="1002"/>
      <c r="KIN56" s="1002"/>
      <c r="KIO56" s="1002"/>
      <c r="KIP56" s="1002"/>
      <c r="KIQ56" s="1002"/>
      <c r="KIR56" s="1002"/>
      <c r="KIS56" s="1002"/>
      <c r="KIT56" s="1002"/>
      <c r="KIU56" s="1002"/>
      <c r="KIV56" s="1002"/>
      <c r="KIW56" s="1002"/>
      <c r="KIX56" s="1002"/>
      <c r="KIY56" s="1002"/>
      <c r="KIZ56" s="1002"/>
      <c r="KJA56" s="1002"/>
      <c r="KJB56" s="1002"/>
      <c r="KJC56" s="1002"/>
      <c r="KJD56" s="1002"/>
      <c r="KJE56" s="1002"/>
      <c r="KJF56" s="1002"/>
      <c r="KJG56" s="1002"/>
      <c r="KJH56" s="1002"/>
      <c r="KJI56" s="1002"/>
      <c r="KJJ56" s="1002"/>
      <c r="KJK56" s="1002"/>
      <c r="KJL56" s="1002"/>
      <c r="KJM56" s="1002"/>
      <c r="KJN56" s="1002"/>
      <c r="KJO56" s="1002"/>
      <c r="KJP56" s="1002"/>
      <c r="KJQ56" s="1002"/>
      <c r="KJR56" s="1002"/>
      <c r="KJS56" s="1002"/>
      <c r="KJT56" s="1002"/>
      <c r="KJU56" s="1002"/>
      <c r="KJV56" s="1002"/>
      <c r="KJW56" s="1002"/>
      <c r="KJX56" s="1002"/>
      <c r="KJY56" s="1002"/>
      <c r="KJZ56" s="1002"/>
      <c r="KKA56" s="1002"/>
      <c r="KKB56" s="1002"/>
      <c r="KKC56" s="1002"/>
      <c r="KKD56" s="1002"/>
      <c r="KKE56" s="1002"/>
      <c r="KKF56" s="1002"/>
      <c r="KKG56" s="1002"/>
      <c r="KKH56" s="1002"/>
      <c r="KKI56" s="1002"/>
      <c r="KKJ56" s="1002"/>
      <c r="KKK56" s="1002"/>
      <c r="KKL56" s="1002"/>
      <c r="KKM56" s="1002"/>
      <c r="KKN56" s="1002"/>
      <c r="KKO56" s="1002"/>
      <c r="KKP56" s="1002"/>
      <c r="KKQ56" s="1002"/>
      <c r="KKR56" s="1002"/>
      <c r="KKS56" s="1002"/>
      <c r="KKT56" s="1002"/>
      <c r="KKU56" s="1002"/>
      <c r="KKV56" s="1002"/>
      <c r="KKW56" s="1002"/>
      <c r="KKX56" s="1002"/>
      <c r="KKY56" s="1002"/>
      <c r="KKZ56" s="1002"/>
      <c r="KLA56" s="1002"/>
      <c r="KLB56" s="1002"/>
      <c r="KLC56" s="1002"/>
      <c r="KLD56" s="1002"/>
      <c r="KLE56" s="1002"/>
      <c r="KLF56" s="1002"/>
      <c r="KLG56" s="1002"/>
      <c r="KLH56" s="1002"/>
      <c r="KLI56" s="1002"/>
      <c r="KLJ56" s="1002"/>
      <c r="KLK56" s="1002"/>
      <c r="KLL56" s="1002"/>
      <c r="KLM56" s="1002"/>
      <c r="KLN56" s="1002"/>
      <c r="KLO56" s="1002"/>
      <c r="KLP56" s="1002"/>
      <c r="KLQ56" s="1002"/>
      <c r="KLR56" s="1002"/>
      <c r="KLS56" s="1002"/>
      <c r="KLT56" s="1002"/>
      <c r="KLU56" s="1002"/>
      <c r="KLV56" s="1002"/>
      <c r="KLW56" s="1002"/>
      <c r="KLX56" s="1002"/>
      <c r="KLY56" s="1002"/>
      <c r="KLZ56" s="1002"/>
      <c r="KMA56" s="1002"/>
      <c r="KMB56" s="1002"/>
      <c r="KMC56" s="1002"/>
      <c r="KMD56" s="1002"/>
      <c r="KME56" s="1002"/>
      <c r="KMF56" s="1002"/>
      <c r="KMG56" s="1002"/>
      <c r="KMH56" s="1002"/>
      <c r="KMI56" s="1002"/>
      <c r="KMJ56" s="1002"/>
      <c r="KMK56" s="1002"/>
      <c r="KML56" s="1002"/>
      <c r="KMM56" s="1002"/>
      <c r="KMN56" s="1002"/>
      <c r="KMO56" s="1002"/>
      <c r="KMP56" s="1002"/>
      <c r="KMQ56" s="1002"/>
      <c r="KMR56" s="1002"/>
      <c r="KMS56" s="1002"/>
      <c r="KMT56" s="1002"/>
      <c r="KMU56" s="1002"/>
      <c r="KMV56" s="1002"/>
      <c r="KMW56" s="1002"/>
      <c r="KMX56" s="1002"/>
      <c r="KMY56" s="1002"/>
      <c r="KMZ56" s="1002"/>
      <c r="KNA56" s="1002"/>
      <c r="KNB56" s="1002"/>
      <c r="KNC56" s="1002"/>
      <c r="KND56" s="1002"/>
      <c r="KNE56" s="1002"/>
      <c r="KNF56" s="1002"/>
      <c r="KNG56" s="1002"/>
      <c r="KNH56" s="1002"/>
      <c r="KNI56" s="1002"/>
      <c r="KNJ56" s="1002"/>
      <c r="KNK56" s="1002"/>
      <c r="KNL56" s="1002"/>
      <c r="KNM56" s="1002"/>
      <c r="KNN56" s="1002"/>
      <c r="KNO56" s="1002"/>
      <c r="KNP56" s="1002"/>
      <c r="KNQ56" s="1002"/>
      <c r="KNR56" s="1002"/>
      <c r="KNS56" s="1002"/>
      <c r="KNT56" s="1002"/>
      <c r="KNU56" s="1002"/>
      <c r="KNV56" s="1002"/>
      <c r="KNW56" s="1002"/>
      <c r="KNX56" s="1002"/>
      <c r="KNY56" s="1002"/>
      <c r="KNZ56" s="1002"/>
      <c r="KOA56" s="1002"/>
      <c r="KOB56" s="1002"/>
      <c r="KOC56" s="1002"/>
      <c r="KOD56" s="1002"/>
      <c r="KOE56" s="1002"/>
      <c r="KOF56" s="1002"/>
      <c r="KOG56" s="1002"/>
      <c r="KOH56" s="1002"/>
      <c r="KOI56" s="1002"/>
      <c r="KOJ56" s="1002"/>
      <c r="KOK56" s="1002"/>
      <c r="KOL56" s="1002"/>
      <c r="KOM56" s="1002"/>
      <c r="KON56" s="1002"/>
      <c r="KOO56" s="1002"/>
      <c r="KOP56" s="1002"/>
      <c r="KOQ56" s="1002"/>
      <c r="KOR56" s="1002"/>
      <c r="KOS56" s="1002"/>
      <c r="KOT56" s="1002"/>
      <c r="KOU56" s="1002"/>
      <c r="KOV56" s="1002"/>
      <c r="KOW56" s="1002"/>
      <c r="KOX56" s="1002"/>
      <c r="KOY56" s="1002"/>
      <c r="KOZ56" s="1002"/>
      <c r="KPA56" s="1002"/>
      <c r="KPB56" s="1002"/>
      <c r="KPC56" s="1002"/>
      <c r="KPD56" s="1002"/>
      <c r="KPE56" s="1002"/>
      <c r="KPF56" s="1002"/>
      <c r="KPG56" s="1002"/>
      <c r="KPH56" s="1002"/>
      <c r="KPI56" s="1002"/>
      <c r="KPJ56" s="1002"/>
      <c r="KPK56" s="1002"/>
      <c r="KPL56" s="1002"/>
      <c r="KPM56" s="1002"/>
      <c r="KPN56" s="1002"/>
      <c r="KPO56" s="1002"/>
      <c r="KPP56" s="1002"/>
      <c r="KPQ56" s="1002"/>
      <c r="KPR56" s="1002"/>
      <c r="KPS56" s="1002"/>
      <c r="KPT56" s="1002"/>
      <c r="KPU56" s="1002"/>
      <c r="KPV56" s="1002"/>
      <c r="KPW56" s="1002"/>
      <c r="KPX56" s="1002"/>
      <c r="KPY56" s="1002"/>
      <c r="KPZ56" s="1002"/>
      <c r="KQA56" s="1002"/>
      <c r="KQB56" s="1002"/>
      <c r="KQC56" s="1002"/>
      <c r="KQD56" s="1002"/>
      <c r="KQE56" s="1002"/>
      <c r="KQF56" s="1002"/>
      <c r="KQG56" s="1002"/>
      <c r="KQH56" s="1002"/>
      <c r="KQI56" s="1002"/>
      <c r="KQJ56" s="1002"/>
      <c r="KQK56" s="1002"/>
      <c r="KQL56" s="1002"/>
      <c r="KQM56" s="1002"/>
      <c r="KQN56" s="1002"/>
      <c r="KQO56" s="1002"/>
      <c r="KQP56" s="1002"/>
      <c r="KQQ56" s="1002"/>
      <c r="KQR56" s="1002"/>
      <c r="KQS56" s="1002"/>
      <c r="KQT56" s="1002"/>
      <c r="KQU56" s="1002"/>
      <c r="KQV56" s="1002"/>
      <c r="KQW56" s="1002"/>
      <c r="KQX56" s="1002"/>
      <c r="KQY56" s="1002"/>
      <c r="KQZ56" s="1002"/>
      <c r="KRA56" s="1002"/>
      <c r="KRB56" s="1002"/>
      <c r="KRC56" s="1002"/>
      <c r="KRD56" s="1002"/>
      <c r="KRE56" s="1002"/>
      <c r="KRF56" s="1002"/>
      <c r="KRG56" s="1002"/>
      <c r="KRH56" s="1002"/>
      <c r="KRI56" s="1002"/>
      <c r="KRJ56" s="1002"/>
      <c r="KRK56" s="1002"/>
      <c r="KRL56" s="1002"/>
      <c r="KRM56" s="1002"/>
      <c r="KRN56" s="1002"/>
      <c r="KRO56" s="1002"/>
      <c r="KRP56" s="1002"/>
      <c r="KRQ56" s="1002"/>
      <c r="KRR56" s="1002"/>
      <c r="KRS56" s="1002"/>
      <c r="KRT56" s="1002"/>
      <c r="KRU56" s="1002"/>
      <c r="KRV56" s="1002"/>
      <c r="KRW56" s="1002"/>
      <c r="KRX56" s="1002"/>
      <c r="KRY56" s="1002"/>
      <c r="KRZ56" s="1002"/>
      <c r="KSA56" s="1002"/>
      <c r="KSB56" s="1002"/>
      <c r="KSC56" s="1002"/>
      <c r="KSD56" s="1002"/>
      <c r="KSE56" s="1002"/>
      <c r="KSF56" s="1002"/>
      <c r="KSG56" s="1002"/>
      <c r="KSH56" s="1002"/>
      <c r="KSI56" s="1002"/>
      <c r="KSJ56" s="1002"/>
      <c r="KSK56" s="1002"/>
      <c r="KSL56" s="1002"/>
      <c r="KSM56" s="1002"/>
      <c r="KSN56" s="1002"/>
      <c r="KSO56" s="1002"/>
      <c r="KSP56" s="1002"/>
      <c r="KSQ56" s="1002"/>
      <c r="KSR56" s="1002"/>
      <c r="KSS56" s="1002"/>
      <c r="KST56" s="1002"/>
      <c r="KSU56" s="1002"/>
      <c r="KSV56" s="1002"/>
      <c r="KSW56" s="1002"/>
      <c r="KSX56" s="1002"/>
      <c r="KSY56" s="1002"/>
      <c r="KSZ56" s="1002"/>
      <c r="KTA56" s="1002"/>
      <c r="KTB56" s="1002"/>
      <c r="KTC56" s="1002"/>
      <c r="KTD56" s="1002"/>
      <c r="KTE56" s="1002"/>
      <c r="KTF56" s="1002"/>
      <c r="KTG56" s="1002"/>
      <c r="KTH56" s="1002"/>
      <c r="KTI56" s="1002"/>
      <c r="KTJ56" s="1002"/>
      <c r="KTK56" s="1002"/>
      <c r="KTL56" s="1002"/>
      <c r="KTM56" s="1002"/>
      <c r="KTN56" s="1002"/>
      <c r="KTO56" s="1002"/>
      <c r="KTP56" s="1002"/>
      <c r="KTQ56" s="1002"/>
      <c r="KTR56" s="1002"/>
      <c r="KTS56" s="1002"/>
      <c r="KTT56" s="1002"/>
      <c r="KTU56" s="1002"/>
      <c r="KTV56" s="1002"/>
      <c r="KTW56" s="1002"/>
      <c r="KTX56" s="1002"/>
      <c r="KTY56" s="1002"/>
      <c r="KTZ56" s="1002"/>
      <c r="KUA56" s="1002"/>
      <c r="KUB56" s="1002"/>
      <c r="KUC56" s="1002"/>
      <c r="KUD56" s="1002"/>
      <c r="KUE56" s="1002"/>
      <c r="KUF56" s="1002"/>
      <c r="KUG56" s="1002"/>
      <c r="KUH56" s="1002"/>
      <c r="KUI56" s="1002"/>
      <c r="KUJ56" s="1002"/>
      <c r="KUK56" s="1002"/>
      <c r="KUL56" s="1002"/>
      <c r="KUM56" s="1002"/>
      <c r="KUN56" s="1002"/>
      <c r="KUO56" s="1002"/>
      <c r="KUP56" s="1002"/>
      <c r="KUQ56" s="1002"/>
      <c r="KUR56" s="1002"/>
      <c r="KUS56" s="1002"/>
      <c r="KUT56" s="1002"/>
      <c r="KUU56" s="1002"/>
      <c r="KUV56" s="1002"/>
      <c r="KUW56" s="1002"/>
      <c r="KUX56" s="1002"/>
      <c r="KUY56" s="1002"/>
      <c r="KUZ56" s="1002"/>
      <c r="KVA56" s="1002"/>
      <c r="KVB56" s="1002"/>
      <c r="KVC56" s="1002"/>
      <c r="KVD56" s="1002"/>
      <c r="KVE56" s="1002"/>
      <c r="KVF56" s="1002"/>
      <c r="KVG56" s="1002"/>
      <c r="KVH56" s="1002"/>
      <c r="KVI56" s="1002"/>
      <c r="KVJ56" s="1002"/>
      <c r="KVK56" s="1002"/>
      <c r="KVL56" s="1002"/>
      <c r="KVM56" s="1002"/>
      <c r="KVN56" s="1002"/>
      <c r="KVO56" s="1002"/>
      <c r="KVP56" s="1002"/>
      <c r="KVQ56" s="1002"/>
      <c r="KVR56" s="1002"/>
      <c r="KVS56" s="1002"/>
      <c r="KVT56" s="1002"/>
      <c r="KVU56" s="1002"/>
      <c r="KVV56" s="1002"/>
      <c r="KVW56" s="1002"/>
      <c r="KVX56" s="1002"/>
      <c r="KVY56" s="1002"/>
      <c r="KVZ56" s="1002"/>
      <c r="KWA56" s="1002"/>
      <c r="KWB56" s="1002"/>
      <c r="KWC56" s="1002"/>
      <c r="KWD56" s="1002"/>
      <c r="KWE56" s="1002"/>
      <c r="KWF56" s="1002"/>
      <c r="KWG56" s="1002"/>
      <c r="KWH56" s="1002"/>
      <c r="KWI56" s="1002"/>
      <c r="KWJ56" s="1002"/>
      <c r="KWK56" s="1002"/>
      <c r="KWL56" s="1002"/>
      <c r="KWM56" s="1002"/>
      <c r="KWN56" s="1002"/>
      <c r="KWO56" s="1002"/>
      <c r="KWP56" s="1002"/>
      <c r="KWQ56" s="1002"/>
      <c r="KWR56" s="1002"/>
      <c r="KWS56" s="1002"/>
      <c r="KWT56" s="1002"/>
      <c r="KWU56" s="1002"/>
      <c r="KWV56" s="1002"/>
      <c r="KWW56" s="1002"/>
      <c r="KWX56" s="1002"/>
      <c r="KWY56" s="1002"/>
      <c r="KWZ56" s="1002"/>
      <c r="KXA56" s="1002"/>
      <c r="KXB56" s="1002"/>
      <c r="KXC56" s="1002"/>
      <c r="KXD56" s="1002"/>
      <c r="KXE56" s="1002"/>
      <c r="KXF56" s="1002"/>
      <c r="KXG56" s="1002"/>
      <c r="KXH56" s="1002"/>
      <c r="KXI56" s="1002"/>
      <c r="KXJ56" s="1002"/>
      <c r="KXK56" s="1002"/>
      <c r="KXL56" s="1002"/>
      <c r="KXM56" s="1002"/>
      <c r="KXN56" s="1002"/>
      <c r="KXO56" s="1002"/>
      <c r="KXP56" s="1002"/>
      <c r="KXQ56" s="1002"/>
      <c r="KXR56" s="1002"/>
      <c r="KXS56" s="1002"/>
      <c r="KXT56" s="1002"/>
      <c r="KXU56" s="1002"/>
      <c r="KXV56" s="1002"/>
      <c r="KXW56" s="1002"/>
      <c r="KXX56" s="1002"/>
      <c r="KXY56" s="1002"/>
      <c r="KXZ56" s="1002"/>
      <c r="KYA56" s="1002"/>
      <c r="KYB56" s="1002"/>
      <c r="KYC56" s="1002"/>
      <c r="KYD56" s="1002"/>
      <c r="KYE56" s="1002"/>
      <c r="KYF56" s="1002"/>
      <c r="KYG56" s="1002"/>
      <c r="KYH56" s="1002"/>
      <c r="KYI56" s="1002"/>
      <c r="KYJ56" s="1002"/>
      <c r="KYK56" s="1002"/>
      <c r="KYL56" s="1002"/>
      <c r="KYM56" s="1002"/>
      <c r="KYN56" s="1002"/>
      <c r="KYO56" s="1002"/>
      <c r="KYP56" s="1002"/>
      <c r="KYQ56" s="1002"/>
      <c r="KYR56" s="1002"/>
      <c r="KYS56" s="1002"/>
      <c r="KYT56" s="1002"/>
      <c r="KYU56" s="1002"/>
      <c r="KYV56" s="1002"/>
      <c r="KYW56" s="1002"/>
      <c r="KYX56" s="1002"/>
      <c r="KYY56" s="1002"/>
      <c r="KYZ56" s="1002"/>
      <c r="KZA56" s="1002"/>
      <c r="KZB56" s="1002"/>
      <c r="KZC56" s="1002"/>
      <c r="KZD56" s="1002"/>
      <c r="KZE56" s="1002"/>
      <c r="KZF56" s="1002"/>
      <c r="KZG56" s="1002"/>
      <c r="KZH56" s="1002"/>
      <c r="KZI56" s="1002"/>
      <c r="KZJ56" s="1002"/>
      <c r="KZK56" s="1002"/>
      <c r="KZL56" s="1002"/>
      <c r="KZM56" s="1002"/>
      <c r="KZN56" s="1002"/>
      <c r="KZO56" s="1002"/>
      <c r="KZP56" s="1002"/>
      <c r="KZQ56" s="1002"/>
      <c r="KZR56" s="1002"/>
      <c r="KZS56" s="1002"/>
      <c r="KZT56" s="1002"/>
      <c r="KZU56" s="1002"/>
      <c r="KZV56" s="1002"/>
      <c r="KZW56" s="1002"/>
      <c r="KZX56" s="1002"/>
      <c r="KZY56" s="1002"/>
      <c r="KZZ56" s="1002"/>
      <c r="LAA56" s="1002"/>
      <c r="LAB56" s="1002"/>
      <c r="LAC56" s="1002"/>
      <c r="LAD56" s="1002"/>
      <c r="LAE56" s="1002"/>
      <c r="LAF56" s="1002"/>
      <c r="LAG56" s="1002"/>
      <c r="LAH56" s="1002"/>
      <c r="LAI56" s="1002"/>
      <c r="LAJ56" s="1002"/>
      <c r="LAK56" s="1002"/>
      <c r="LAL56" s="1002"/>
      <c r="LAM56" s="1002"/>
      <c r="LAN56" s="1002"/>
      <c r="LAO56" s="1002"/>
      <c r="LAP56" s="1002"/>
      <c r="LAQ56" s="1002"/>
      <c r="LAR56" s="1002"/>
      <c r="LAS56" s="1002"/>
      <c r="LAT56" s="1002"/>
      <c r="LAU56" s="1002"/>
      <c r="LAV56" s="1002"/>
      <c r="LAW56" s="1002"/>
      <c r="LAX56" s="1002"/>
      <c r="LAY56" s="1002"/>
      <c r="LAZ56" s="1002"/>
      <c r="LBA56" s="1002"/>
      <c r="LBB56" s="1002"/>
      <c r="LBC56" s="1002"/>
      <c r="LBD56" s="1002"/>
      <c r="LBE56" s="1002"/>
      <c r="LBF56" s="1002"/>
      <c r="LBG56" s="1002"/>
      <c r="LBH56" s="1002"/>
      <c r="LBI56" s="1002"/>
      <c r="LBJ56" s="1002"/>
      <c r="LBK56" s="1002"/>
      <c r="LBL56" s="1002"/>
      <c r="LBM56" s="1002"/>
      <c r="LBN56" s="1002"/>
      <c r="LBO56" s="1002"/>
      <c r="LBP56" s="1002"/>
      <c r="LBQ56" s="1002"/>
      <c r="LBR56" s="1002"/>
      <c r="LBS56" s="1002"/>
      <c r="LBT56" s="1002"/>
      <c r="LBU56" s="1002"/>
      <c r="LBV56" s="1002"/>
      <c r="LBW56" s="1002"/>
      <c r="LBX56" s="1002"/>
      <c r="LBY56" s="1002"/>
      <c r="LBZ56" s="1002"/>
      <c r="LCA56" s="1002"/>
      <c r="LCB56" s="1002"/>
      <c r="LCC56" s="1002"/>
      <c r="LCD56" s="1002"/>
      <c r="LCE56" s="1002"/>
      <c r="LCF56" s="1002"/>
      <c r="LCG56" s="1002"/>
      <c r="LCH56" s="1002"/>
      <c r="LCI56" s="1002"/>
      <c r="LCJ56" s="1002"/>
      <c r="LCK56" s="1002"/>
      <c r="LCL56" s="1002"/>
      <c r="LCM56" s="1002"/>
      <c r="LCN56" s="1002"/>
      <c r="LCO56" s="1002"/>
      <c r="LCP56" s="1002"/>
      <c r="LCQ56" s="1002"/>
      <c r="LCR56" s="1002"/>
      <c r="LCS56" s="1002"/>
      <c r="LCT56" s="1002"/>
      <c r="LCU56" s="1002"/>
      <c r="LCV56" s="1002"/>
      <c r="LCW56" s="1002"/>
      <c r="LCX56" s="1002"/>
      <c r="LCY56" s="1002"/>
      <c r="LCZ56" s="1002"/>
      <c r="LDA56" s="1002"/>
      <c r="LDB56" s="1002"/>
      <c r="LDC56" s="1002"/>
      <c r="LDD56" s="1002"/>
      <c r="LDE56" s="1002"/>
      <c r="LDF56" s="1002"/>
      <c r="LDG56" s="1002"/>
      <c r="LDH56" s="1002"/>
      <c r="LDI56" s="1002"/>
      <c r="LDJ56" s="1002"/>
      <c r="LDK56" s="1002"/>
      <c r="LDL56" s="1002"/>
      <c r="LDM56" s="1002"/>
      <c r="LDN56" s="1002"/>
      <c r="LDO56" s="1002"/>
      <c r="LDP56" s="1002"/>
      <c r="LDQ56" s="1002"/>
      <c r="LDR56" s="1002"/>
      <c r="LDS56" s="1002"/>
      <c r="LDT56" s="1002"/>
      <c r="LDU56" s="1002"/>
      <c r="LDV56" s="1002"/>
      <c r="LDW56" s="1002"/>
      <c r="LDX56" s="1002"/>
      <c r="LDY56" s="1002"/>
      <c r="LDZ56" s="1002"/>
      <c r="LEA56" s="1002"/>
      <c r="LEB56" s="1002"/>
      <c r="LEC56" s="1002"/>
      <c r="LED56" s="1002"/>
      <c r="LEE56" s="1002"/>
      <c r="LEF56" s="1002"/>
      <c r="LEG56" s="1002"/>
      <c r="LEH56" s="1002"/>
      <c r="LEI56" s="1002"/>
      <c r="LEJ56" s="1002"/>
      <c r="LEK56" s="1002"/>
      <c r="LEL56" s="1002"/>
      <c r="LEM56" s="1002"/>
      <c r="LEN56" s="1002"/>
      <c r="LEO56" s="1002"/>
      <c r="LEP56" s="1002"/>
      <c r="LEQ56" s="1002"/>
      <c r="LER56" s="1002"/>
      <c r="LES56" s="1002"/>
      <c r="LET56" s="1002"/>
      <c r="LEU56" s="1002"/>
      <c r="LEV56" s="1002"/>
      <c r="LEW56" s="1002"/>
      <c r="LEX56" s="1002"/>
      <c r="LEY56" s="1002"/>
      <c r="LEZ56" s="1002"/>
      <c r="LFA56" s="1002"/>
      <c r="LFB56" s="1002"/>
      <c r="LFC56" s="1002"/>
      <c r="LFD56" s="1002"/>
      <c r="LFE56" s="1002"/>
      <c r="LFF56" s="1002"/>
      <c r="LFG56" s="1002"/>
      <c r="LFH56" s="1002"/>
      <c r="LFI56" s="1002"/>
      <c r="LFJ56" s="1002"/>
      <c r="LFK56" s="1002"/>
      <c r="LFL56" s="1002"/>
      <c r="LFM56" s="1002"/>
      <c r="LFN56" s="1002"/>
      <c r="LFO56" s="1002"/>
      <c r="LFP56" s="1002"/>
      <c r="LFQ56" s="1002"/>
      <c r="LFR56" s="1002"/>
      <c r="LFS56" s="1002"/>
      <c r="LFT56" s="1002"/>
      <c r="LFU56" s="1002"/>
      <c r="LFV56" s="1002"/>
      <c r="LFW56" s="1002"/>
      <c r="LFX56" s="1002"/>
      <c r="LFY56" s="1002"/>
      <c r="LFZ56" s="1002"/>
      <c r="LGA56" s="1002"/>
      <c r="LGB56" s="1002"/>
      <c r="LGC56" s="1002"/>
      <c r="LGD56" s="1002"/>
      <c r="LGE56" s="1002"/>
      <c r="LGF56" s="1002"/>
      <c r="LGG56" s="1002"/>
      <c r="LGH56" s="1002"/>
      <c r="LGI56" s="1002"/>
      <c r="LGJ56" s="1002"/>
      <c r="LGK56" s="1002"/>
      <c r="LGL56" s="1002"/>
      <c r="LGM56" s="1002"/>
      <c r="LGN56" s="1002"/>
      <c r="LGO56" s="1002"/>
      <c r="LGP56" s="1002"/>
      <c r="LGQ56" s="1002"/>
      <c r="LGR56" s="1002"/>
      <c r="LGS56" s="1002"/>
      <c r="LGT56" s="1002"/>
      <c r="LGU56" s="1002"/>
      <c r="LGV56" s="1002"/>
      <c r="LGW56" s="1002"/>
      <c r="LGX56" s="1002"/>
      <c r="LGY56" s="1002"/>
      <c r="LGZ56" s="1002"/>
      <c r="LHA56" s="1002"/>
      <c r="LHB56" s="1002"/>
      <c r="LHC56" s="1002"/>
      <c r="LHD56" s="1002"/>
      <c r="LHE56" s="1002"/>
      <c r="LHF56" s="1002"/>
      <c r="LHG56" s="1002"/>
      <c r="LHH56" s="1002"/>
      <c r="LHI56" s="1002"/>
      <c r="LHJ56" s="1002"/>
      <c r="LHK56" s="1002"/>
      <c r="LHL56" s="1002"/>
      <c r="LHM56" s="1002"/>
      <c r="LHN56" s="1002"/>
      <c r="LHO56" s="1002"/>
      <c r="LHP56" s="1002"/>
      <c r="LHQ56" s="1002"/>
      <c r="LHR56" s="1002"/>
      <c r="LHS56" s="1002"/>
      <c r="LHT56" s="1002"/>
      <c r="LHU56" s="1002"/>
      <c r="LHV56" s="1002"/>
      <c r="LHW56" s="1002"/>
      <c r="LHX56" s="1002"/>
      <c r="LHY56" s="1002"/>
      <c r="LHZ56" s="1002"/>
      <c r="LIA56" s="1002"/>
      <c r="LIB56" s="1002"/>
      <c r="LIC56" s="1002"/>
      <c r="LID56" s="1002"/>
      <c r="LIE56" s="1002"/>
      <c r="LIF56" s="1002"/>
      <c r="LIG56" s="1002"/>
      <c r="LIH56" s="1002"/>
      <c r="LII56" s="1002"/>
      <c r="LIJ56" s="1002"/>
      <c r="LIK56" s="1002"/>
      <c r="LIL56" s="1002"/>
      <c r="LIM56" s="1002"/>
      <c r="LIN56" s="1002"/>
      <c r="LIO56" s="1002"/>
      <c r="LIP56" s="1002"/>
      <c r="LIQ56" s="1002"/>
      <c r="LIR56" s="1002"/>
      <c r="LIS56" s="1002"/>
      <c r="LIT56" s="1002"/>
      <c r="LIU56" s="1002"/>
      <c r="LIV56" s="1002"/>
      <c r="LIW56" s="1002"/>
      <c r="LIX56" s="1002"/>
      <c r="LIY56" s="1002"/>
      <c r="LIZ56" s="1002"/>
      <c r="LJA56" s="1002"/>
      <c r="LJB56" s="1002"/>
      <c r="LJC56" s="1002"/>
      <c r="LJD56" s="1002"/>
      <c r="LJE56" s="1002"/>
      <c r="LJF56" s="1002"/>
      <c r="LJG56" s="1002"/>
      <c r="LJH56" s="1002"/>
      <c r="LJI56" s="1002"/>
      <c r="LJJ56" s="1002"/>
      <c r="LJK56" s="1002"/>
      <c r="LJL56" s="1002"/>
      <c r="LJM56" s="1002"/>
      <c r="LJN56" s="1002"/>
      <c r="LJO56" s="1002"/>
      <c r="LJP56" s="1002"/>
      <c r="LJQ56" s="1002"/>
      <c r="LJR56" s="1002"/>
      <c r="LJS56" s="1002"/>
      <c r="LJT56" s="1002"/>
      <c r="LJU56" s="1002"/>
      <c r="LJV56" s="1002"/>
      <c r="LJW56" s="1002"/>
      <c r="LJX56" s="1002"/>
      <c r="LJY56" s="1002"/>
      <c r="LJZ56" s="1002"/>
      <c r="LKA56" s="1002"/>
      <c r="LKB56" s="1002"/>
      <c r="LKC56" s="1002"/>
      <c r="LKD56" s="1002"/>
      <c r="LKE56" s="1002"/>
      <c r="LKF56" s="1002"/>
      <c r="LKG56" s="1002"/>
      <c r="LKH56" s="1002"/>
      <c r="LKI56" s="1002"/>
      <c r="LKJ56" s="1002"/>
      <c r="LKK56" s="1002"/>
      <c r="LKL56" s="1002"/>
      <c r="LKM56" s="1002"/>
      <c r="LKN56" s="1002"/>
      <c r="LKO56" s="1002"/>
      <c r="LKP56" s="1002"/>
      <c r="LKQ56" s="1002"/>
      <c r="LKR56" s="1002"/>
      <c r="LKS56" s="1002"/>
      <c r="LKT56" s="1002"/>
      <c r="LKU56" s="1002"/>
      <c r="LKV56" s="1002"/>
      <c r="LKW56" s="1002"/>
      <c r="LKX56" s="1002"/>
      <c r="LKY56" s="1002"/>
      <c r="LKZ56" s="1002"/>
      <c r="LLA56" s="1002"/>
      <c r="LLB56" s="1002"/>
      <c r="LLC56" s="1002"/>
      <c r="LLD56" s="1002"/>
      <c r="LLE56" s="1002"/>
      <c r="LLF56" s="1002"/>
      <c r="LLG56" s="1002"/>
      <c r="LLH56" s="1002"/>
      <c r="LLI56" s="1002"/>
      <c r="LLJ56" s="1002"/>
      <c r="LLK56" s="1002"/>
      <c r="LLL56" s="1002"/>
      <c r="LLM56" s="1002"/>
      <c r="LLN56" s="1002"/>
      <c r="LLO56" s="1002"/>
      <c r="LLP56" s="1002"/>
      <c r="LLQ56" s="1002"/>
      <c r="LLR56" s="1002"/>
      <c r="LLS56" s="1002"/>
      <c r="LLT56" s="1002"/>
      <c r="LLU56" s="1002"/>
      <c r="LLV56" s="1002"/>
      <c r="LLW56" s="1002"/>
      <c r="LLX56" s="1002"/>
      <c r="LLY56" s="1002"/>
      <c r="LLZ56" s="1002"/>
      <c r="LMA56" s="1002"/>
      <c r="LMB56" s="1002"/>
      <c r="LMC56" s="1002"/>
      <c r="LMD56" s="1002"/>
      <c r="LME56" s="1002"/>
      <c r="LMF56" s="1002"/>
      <c r="LMG56" s="1002"/>
      <c r="LMH56" s="1002"/>
      <c r="LMI56" s="1002"/>
      <c r="LMJ56" s="1002"/>
      <c r="LMK56" s="1002"/>
      <c r="LML56" s="1002"/>
      <c r="LMM56" s="1002"/>
      <c r="LMN56" s="1002"/>
      <c r="LMO56" s="1002"/>
      <c r="LMP56" s="1002"/>
      <c r="LMQ56" s="1002"/>
      <c r="LMR56" s="1002"/>
      <c r="LMS56" s="1002"/>
      <c r="LMT56" s="1002"/>
      <c r="LMU56" s="1002"/>
      <c r="LMV56" s="1002"/>
      <c r="LMW56" s="1002"/>
      <c r="LMX56" s="1002"/>
      <c r="LMY56" s="1002"/>
      <c r="LMZ56" s="1002"/>
      <c r="LNA56" s="1002"/>
      <c r="LNB56" s="1002"/>
      <c r="LNC56" s="1002"/>
      <c r="LND56" s="1002"/>
      <c r="LNE56" s="1002"/>
      <c r="LNF56" s="1002"/>
      <c r="LNG56" s="1002"/>
      <c r="LNH56" s="1002"/>
      <c r="LNI56" s="1002"/>
      <c r="LNJ56" s="1002"/>
      <c r="LNK56" s="1002"/>
      <c r="LNL56" s="1002"/>
      <c r="LNM56" s="1002"/>
      <c r="LNN56" s="1002"/>
      <c r="LNO56" s="1002"/>
      <c r="LNP56" s="1002"/>
      <c r="LNQ56" s="1002"/>
      <c r="LNR56" s="1002"/>
      <c r="LNS56" s="1002"/>
      <c r="LNT56" s="1002"/>
      <c r="LNU56" s="1002"/>
      <c r="LNV56" s="1002"/>
      <c r="LNW56" s="1002"/>
      <c r="LNX56" s="1002"/>
      <c r="LNY56" s="1002"/>
      <c r="LNZ56" s="1002"/>
      <c r="LOA56" s="1002"/>
      <c r="LOB56" s="1002"/>
      <c r="LOC56" s="1002"/>
      <c r="LOD56" s="1002"/>
      <c r="LOE56" s="1002"/>
      <c r="LOF56" s="1002"/>
      <c r="LOG56" s="1002"/>
      <c r="LOH56" s="1002"/>
      <c r="LOI56" s="1002"/>
      <c r="LOJ56" s="1002"/>
      <c r="LOK56" s="1002"/>
      <c r="LOL56" s="1002"/>
      <c r="LOM56" s="1002"/>
      <c r="LON56" s="1002"/>
      <c r="LOO56" s="1002"/>
      <c r="LOP56" s="1002"/>
      <c r="LOQ56" s="1002"/>
      <c r="LOR56" s="1002"/>
      <c r="LOS56" s="1002"/>
      <c r="LOT56" s="1002"/>
      <c r="LOU56" s="1002"/>
      <c r="LOV56" s="1002"/>
      <c r="LOW56" s="1002"/>
      <c r="LOX56" s="1002"/>
      <c r="LOY56" s="1002"/>
      <c r="LOZ56" s="1002"/>
      <c r="LPA56" s="1002"/>
      <c r="LPB56" s="1002"/>
      <c r="LPC56" s="1002"/>
      <c r="LPD56" s="1002"/>
      <c r="LPE56" s="1002"/>
      <c r="LPF56" s="1002"/>
      <c r="LPG56" s="1002"/>
      <c r="LPH56" s="1002"/>
      <c r="LPI56" s="1002"/>
      <c r="LPJ56" s="1002"/>
      <c r="LPK56" s="1002"/>
      <c r="LPL56" s="1002"/>
      <c r="LPM56" s="1002"/>
      <c r="LPN56" s="1002"/>
      <c r="LPO56" s="1002"/>
      <c r="LPP56" s="1002"/>
      <c r="LPQ56" s="1002"/>
      <c r="LPR56" s="1002"/>
      <c r="LPS56" s="1002"/>
      <c r="LPT56" s="1002"/>
      <c r="LPU56" s="1002"/>
      <c r="LPV56" s="1002"/>
      <c r="LPW56" s="1002"/>
      <c r="LPX56" s="1002"/>
      <c r="LPY56" s="1002"/>
      <c r="LPZ56" s="1002"/>
      <c r="LQA56" s="1002"/>
      <c r="LQB56" s="1002"/>
      <c r="LQC56" s="1002"/>
      <c r="LQD56" s="1002"/>
      <c r="LQE56" s="1002"/>
      <c r="LQF56" s="1002"/>
      <c r="LQG56" s="1002"/>
      <c r="LQH56" s="1002"/>
      <c r="LQI56" s="1002"/>
      <c r="LQJ56" s="1002"/>
      <c r="LQK56" s="1002"/>
      <c r="LQL56" s="1002"/>
      <c r="LQM56" s="1002"/>
      <c r="LQN56" s="1002"/>
      <c r="LQO56" s="1002"/>
      <c r="LQP56" s="1002"/>
      <c r="LQQ56" s="1002"/>
      <c r="LQR56" s="1002"/>
      <c r="LQS56" s="1002"/>
      <c r="LQT56" s="1002"/>
      <c r="LQU56" s="1002"/>
      <c r="LQV56" s="1002"/>
      <c r="LQW56" s="1002"/>
      <c r="LQX56" s="1002"/>
      <c r="LQY56" s="1002"/>
      <c r="LQZ56" s="1002"/>
      <c r="LRA56" s="1002"/>
      <c r="LRB56" s="1002"/>
      <c r="LRC56" s="1002"/>
      <c r="LRD56" s="1002"/>
      <c r="LRE56" s="1002"/>
      <c r="LRF56" s="1002"/>
      <c r="LRG56" s="1002"/>
      <c r="LRH56" s="1002"/>
      <c r="LRI56" s="1002"/>
      <c r="LRJ56" s="1002"/>
      <c r="LRK56" s="1002"/>
      <c r="LRL56" s="1002"/>
      <c r="LRM56" s="1002"/>
      <c r="LRN56" s="1002"/>
      <c r="LRO56" s="1002"/>
      <c r="LRP56" s="1002"/>
      <c r="LRQ56" s="1002"/>
      <c r="LRR56" s="1002"/>
      <c r="LRS56" s="1002"/>
      <c r="LRT56" s="1002"/>
      <c r="LRU56" s="1002"/>
      <c r="LRV56" s="1002"/>
      <c r="LRW56" s="1002"/>
      <c r="LRX56" s="1002"/>
      <c r="LRY56" s="1002"/>
      <c r="LRZ56" s="1002"/>
      <c r="LSA56" s="1002"/>
      <c r="LSB56" s="1002"/>
      <c r="LSC56" s="1002"/>
      <c r="LSD56" s="1002"/>
      <c r="LSE56" s="1002"/>
      <c r="LSF56" s="1002"/>
      <c r="LSG56" s="1002"/>
      <c r="LSH56" s="1002"/>
      <c r="LSI56" s="1002"/>
      <c r="LSJ56" s="1002"/>
      <c r="LSK56" s="1002"/>
      <c r="LSL56" s="1002"/>
      <c r="LSM56" s="1002"/>
      <c r="LSN56" s="1002"/>
      <c r="LSO56" s="1002"/>
      <c r="LSP56" s="1002"/>
      <c r="LSQ56" s="1002"/>
      <c r="LSR56" s="1002"/>
      <c r="LSS56" s="1002"/>
      <c r="LST56" s="1002"/>
      <c r="LSU56" s="1002"/>
      <c r="LSV56" s="1002"/>
      <c r="LSW56" s="1002"/>
      <c r="LSX56" s="1002"/>
      <c r="LSY56" s="1002"/>
      <c r="LSZ56" s="1002"/>
      <c r="LTA56" s="1002"/>
      <c r="LTB56" s="1002"/>
      <c r="LTC56" s="1002"/>
      <c r="LTD56" s="1002"/>
      <c r="LTE56" s="1002"/>
      <c r="LTF56" s="1002"/>
      <c r="LTG56" s="1002"/>
      <c r="LTH56" s="1002"/>
      <c r="LTI56" s="1002"/>
      <c r="LTJ56" s="1002"/>
      <c r="LTK56" s="1002"/>
      <c r="LTL56" s="1002"/>
      <c r="LTM56" s="1002"/>
      <c r="LTN56" s="1002"/>
      <c r="LTO56" s="1002"/>
      <c r="LTP56" s="1002"/>
      <c r="LTQ56" s="1002"/>
      <c r="LTR56" s="1002"/>
      <c r="LTS56" s="1002"/>
      <c r="LTT56" s="1002"/>
      <c r="LTU56" s="1002"/>
      <c r="LTV56" s="1002"/>
      <c r="LTW56" s="1002"/>
      <c r="LTX56" s="1002"/>
      <c r="LTY56" s="1002"/>
      <c r="LTZ56" s="1002"/>
      <c r="LUA56" s="1002"/>
      <c r="LUB56" s="1002"/>
      <c r="LUC56" s="1002"/>
      <c r="LUD56" s="1002"/>
      <c r="LUE56" s="1002"/>
      <c r="LUF56" s="1002"/>
      <c r="LUG56" s="1002"/>
      <c r="LUH56" s="1002"/>
      <c r="LUI56" s="1002"/>
      <c r="LUJ56" s="1002"/>
      <c r="LUK56" s="1002"/>
      <c r="LUL56" s="1002"/>
      <c r="LUM56" s="1002"/>
      <c r="LUN56" s="1002"/>
      <c r="LUO56" s="1002"/>
      <c r="LUP56" s="1002"/>
      <c r="LUQ56" s="1002"/>
      <c r="LUR56" s="1002"/>
      <c r="LUS56" s="1002"/>
      <c r="LUT56" s="1002"/>
      <c r="LUU56" s="1002"/>
      <c r="LUV56" s="1002"/>
      <c r="LUW56" s="1002"/>
      <c r="LUX56" s="1002"/>
      <c r="LUY56" s="1002"/>
      <c r="LUZ56" s="1002"/>
      <c r="LVA56" s="1002"/>
      <c r="LVB56" s="1002"/>
      <c r="LVC56" s="1002"/>
      <c r="LVD56" s="1002"/>
      <c r="LVE56" s="1002"/>
      <c r="LVF56" s="1002"/>
      <c r="LVG56" s="1002"/>
      <c r="LVH56" s="1002"/>
      <c r="LVI56" s="1002"/>
      <c r="LVJ56" s="1002"/>
      <c r="LVK56" s="1002"/>
      <c r="LVL56" s="1002"/>
      <c r="LVM56" s="1002"/>
      <c r="LVN56" s="1002"/>
      <c r="LVO56" s="1002"/>
      <c r="LVP56" s="1002"/>
      <c r="LVQ56" s="1002"/>
      <c r="LVR56" s="1002"/>
      <c r="LVS56" s="1002"/>
      <c r="LVT56" s="1002"/>
      <c r="LVU56" s="1002"/>
      <c r="LVV56" s="1002"/>
      <c r="LVW56" s="1002"/>
      <c r="LVX56" s="1002"/>
      <c r="LVY56" s="1002"/>
      <c r="LVZ56" s="1002"/>
      <c r="LWA56" s="1002"/>
      <c r="LWB56" s="1002"/>
      <c r="LWC56" s="1002"/>
      <c r="LWD56" s="1002"/>
      <c r="LWE56" s="1002"/>
      <c r="LWF56" s="1002"/>
      <c r="LWG56" s="1002"/>
      <c r="LWH56" s="1002"/>
      <c r="LWI56" s="1002"/>
      <c r="LWJ56" s="1002"/>
      <c r="LWK56" s="1002"/>
      <c r="LWL56" s="1002"/>
      <c r="LWM56" s="1002"/>
      <c r="LWN56" s="1002"/>
      <c r="LWO56" s="1002"/>
      <c r="LWP56" s="1002"/>
      <c r="LWQ56" s="1002"/>
      <c r="LWR56" s="1002"/>
      <c r="LWS56" s="1002"/>
      <c r="LWT56" s="1002"/>
      <c r="LWU56" s="1002"/>
      <c r="LWV56" s="1002"/>
      <c r="LWW56" s="1002"/>
      <c r="LWX56" s="1002"/>
      <c r="LWY56" s="1002"/>
      <c r="LWZ56" s="1002"/>
      <c r="LXA56" s="1002"/>
      <c r="LXB56" s="1002"/>
      <c r="LXC56" s="1002"/>
      <c r="LXD56" s="1002"/>
      <c r="LXE56" s="1002"/>
      <c r="LXF56" s="1002"/>
      <c r="LXG56" s="1002"/>
      <c r="LXH56" s="1002"/>
      <c r="LXI56" s="1002"/>
      <c r="LXJ56" s="1002"/>
      <c r="LXK56" s="1002"/>
      <c r="LXL56" s="1002"/>
      <c r="LXM56" s="1002"/>
      <c r="LXN56" s="1002"/>
      <c r="LXO56" s="1002"/>
      <c r="LXP56" s="1002"/>
      <c r="LXQ56" s="1002"/>
      <c r="LXR56" s="1002"/>
      <c r="LXS56" s="1002"/>
      <c r="LXT56" s="1002"/>
      <c r="LXU56" s="1002"/>
      <c r="LXV56" s="1002"/>
      <c r="LXW56" s="1002"/>
      <c r="LXX56" s="1002"/>
      <c r="LXY56" s="1002"/>
      <c r="LXZ56" s="1002"/>
      <c r="LYA56" s="1002"/>
      <c r="LYB56" s="1002"/>
      <c r="LYC56" s="1002"/>
      <c r="LYD56" s="1002"/>
      <c r="LYE56" s="1002"/>
      <c r="LYF56" s="1002"/>
      <c r="LYG56" s="1002"/>
      <c r="LYH56" s="1002"/>
      <c r="LYI56" s="1002"/>
      <c r="LYJ56" s="1002"/>
      <c r="LYK56" s="1002"/>
      <c r="LYL56" s="1002"/>
      <c r="LYM56" s="1002"/>
      <c r="LYN56" s="1002"/>
      <c r="LYO56" s="1002"/>
      <c r="LYP56" s="1002"/>
      <c r="LYQ56" s="1002"/>
      <c r="LYR56" s="1002"/>
      <c r="LYS56" s="1002"/>
      <c r="LYT56" s="1002"/>
      <c r="LYU56" s="1002"/>
      <c r="LYV56" s="1002"/>
      <c r="LYW56" s="1002"/>
      <c r="LYX56" s="1002"/>
      <c r="LYY56" s="1002"/>
      <c r="LYZ56" s="1002"/>
      <c r="LZA56" s="1002"/>
      <c r="LZB56" s="1002"/>
      <c r="LZC56" s="1002"/>
      <c r="LZD56" s="1002"/>
      <c r="LZE56" s="1002"/>
      <c r="LZF56" s="1002"/>
      <c r="LZG56" s="1002"/>
      <c r="LZH56" s="1002"/>
      <c r="LZI56" s="1002"/>
      <c r="LZJ56" s="1002"/>
      <c r="LZK56" s="1002"/>
      <c r="LZL56" s="1002"/>
      <c r="LZM56" s="1002"/>
      <c r="LZN56" s="1002"/>
      <c r="LZO56" s="1002"/>
      <c r="LZP56" s="1002"/>
      <c r="LZQ56" s="1002"/>
      <c r="LZR56" s="1002"/>
      <c r="LZS56" s="1002"/>
      <c r="LZT56" s="1002"/>
      <c r="LZU56" s="1002"/>
      <c r="LZV56" s="1002"/>
      <c r="LZW56" s="1002"/>
      <c r="LZX56" s="1002"/>
      <c r="LZY56" s="1002"/>
      <c r="LZZ56" s="1002"/>
      <c r="MAA56" s="1002"/>
      <c r="MAB56" s="1002"/>
      <c r="MAC56" s="1002"/>
      <c r="MAD56" s="1002"/>
      <c r="MAE56" s="1002"/>
      <c r="MAF56" s="1002"/>
      <c r="MAG56" s="1002"/>
      <c r="MAH56" s="1002"/>
      <c r="MAI56" s="1002"/>
      <c r="MAJ56" s="1002"/>
      <c r="MAK56" s="1002"/>
      <c r="MAL56" s="1002"/>
      <c r="MAM56" s="1002"/>
      <c r="MAN56" s="1002"/>
      <c r="MAO56" s="1002"/>
      <c r="MAP56" s="1002"/>
      <c r="MAQ56" s="1002"/>
      <c r="MAR56" s="1002"/>
      <c r="MAS56" s="1002"/>
      <c r="MAT56" s="1002"/>
      <c r="MAU56" s="1002"/>
      <c r="MAV56" s="1002"/>
      <c r="MAW56" s="1002"/>
      <c r="MAX56" s="1002"/>
      <c r="MAY56" s="1002"/>
      <c r="MAZ56" s="1002"/>
      <c r="MBA56" s="1002"/>
      <c r="MBB56" s="1002"/>
      <c r="MBC56" s="1002"/>
      <c r="MBD56" s="1002"/>
      <c r="MBE56" s="1002"/>
      <c r="MBF56" s="1002"/>
      <c r="MBG56" s="1002"/>
      <c r="MBH56" s="1002"/>
      <c r="MBI56" s="1002"/>
      <c r="MBJ56" s="1002"/>
      <c r="MBK56" s="1002"/>
      <c r="MBL56" s="1002"/>
      <c r="MBM56" s="1002"/>
      <c r="MBN56" s="1002"/>
      <c r="MBO56" s="1002"/>
      <c r="MBP56" s="1002"/>
      <c r="MBQ56" s="1002"/>
      <c r="MBR56" s="1002"/>
      <c r="MBS56" s="1002"/>
      <c r="MBT56" s="1002"/>
      <c r="MBU56" s="1002"/>
      <c r="MBV56" s="1002"/>
      <c r="MBW56" s="1002"/>
      <c r="MBX56" s="1002"/>
      <c r="MBY56" s="1002"/>
      <c r="MBZ56" s="1002"/>
      <c r="MCA56" s="1002"/>
      <c r="MCB56" s="1002"/>
      <c r="MCC56" s="1002"/>
      <c r="MCD56" s="1002"/>
      <c r="MCE56" s="1002"/>
      <c r="MCF56" s="1002"/>
      <c r="MCG56" s="1002"/>
      <c r="MCH56" s="1002"/>
      <c r="MCI56" s="1002"/>
      <c r="MCJ56" s="1002"/>
      <c r="MCK56" s="1002"/>
      <c r="MCL56" s="1002"/>
      <c r="MCM56" s="1002"/>
      <c r="MCN56" s="1002"/>
      <c r="MCO56" s="1002"/>
      <c r="MCP56" s="1002"/>
      <c r="MCQ56" s="1002"/>
      <c r="MCR56" s="1002"/>
      <c r="MCS56" s="1002"/>
      <c r="MCT56" s="1002"/>
      <c r="MCU56" s="1002"/>
      <c r="MCV56" s="1002"/>
      <c r="MCW56" s="1002"/>
      <c r="MCX56" s="1002"/>
      <c r="MCY56" s="1002"/>
      <c r="MCZ56" s="1002"/>
      <c r="MDA56" s="1002"/>
      <c r="MDB56" s="1002"/>
      <c r="MDC56" s="1002"/>
      <c r="MDD56" s="1002"/>
      <c r="MDE56" s="1002"/>
      <c r="MDF56" s="1002"/>
      <c r="MDG56" s="1002"/>
      <c r="MDH56" s="1002"/>
      <c r="MDI56" s="1002"/>
      <c r="MDJ56" s="1002"/>
      <c r="MDK56" s="1002"/>
      <c r="MDL56" s="1002"/>
      <c r="MDM56" s="1002"/>
      <c r="MDN56" s="1002"/>
      <c r="MDO56" s="1002"/>
      <c r="MDP56" s="1002"/>
      <c r="MDQ56" s="1002"/>
      <c r="MDR56" s="1002"/>
      <c r="MDS56" s="1002"/>
      <c r="MDT56" s="1002"/>
      <c r="MDU56" s="1002"/>
      <c r="MDV56" s="1002"/>
      <c r="MDW56" s="1002"/>
      <c r="MDX56" s="1002"/>
      <c r="MDY56" s="1002"/>
      <c r="MDZ56" s="1002"/>
      <c r="MEA56" s="1002"/>
      <c r="MEB56" s="1002"/>
      <c r="MEC56" s="1002"/>
      <c r="MED56" s="1002"/>
      <c r="MEE56" s="1002"/>
      <c r="MEF56" s="1002"/>
      <c r="MEG56" s="1002"/>
      <c r="MEH56" s="1002"/>
      <c r="MEI56" s="1002"/>
      <c r="MEJ56" s="1002"/>
      <c r="MEK56" s="1002"/>
      <c r="MEL56" s="1002"/>
      <c r="MEM56" s="1002"/>
      <c r="MEN56" s="1002"/>
      <c r="MEO56" s="1002"/>
      <c r="MEP56" s="1002"/>
      <c r="MEQ56" s="1002"/>
      <c r="MER56" s="1002"/>
      <c r="MES56" s="1002"/>
      <c r="MET56" s="1002"/>
      <c r="MEU56" s="1002"/>
      <c r="MEV56" s="1002"/>
      <c r="MEW56" s="1002"/>
      <c r="MEX56" s="1002"/>
      <c r="MEY56" s="1002"/>
      <c r="MEZ56" s="1002"/>
      <c r="MFA56" s="1002"/>
      <c r="MFB56" s="1002"/>
      <c r="MFC56" s="1002"/>
      <c r="MFD56" s="1002"/>
      <c r="MFE56" s="1002"/>
      <c r="MFF56" s="1002"/>
      <c r="MFG56" s="1002"/>
      <c r="MFH56" s="1002"/>
      <c r="MFI56" s="1002"/>
      <c r="MFJ56" s="1002"/>
      <c r="MFK56" s="1002"/>
      <c r="MFL56" s="1002"/>
      <c r="MFM56" s="1002"/>
      <c r="MFN56" s="1002"/>
      <c r="MFO56" s="1002"/>
      <c r="MFP56" s="1002"/>
      <c r="MFQ56" s="1002"/>
      <c r="MFR56" s="1002"/>
      <c r="MFS56" s="1002"/>
      <c r="MFT56" s="1002"/>
      <c r="MFU56" s="1002"/>
      <c r="MFV56" s="1002"/>
      <c r="MFW56" s="1002"/>
      <c r="MFX56" s="1002"/>
      <c r="MFY56" s="1002"/>
      <c r="MFZ56" s="1002"/>
      <c r="MGA56" s="1002"/>
      <c r="MGB56" s="1002"/>
      <c r="MGC56" s="1002"/>
      <c r="MGD56" s="1002"/>
      <c r="MGE56" s="1002"/>
      <c r="MGF56" s="1002"/>
      <c r="MGG56" s="1002"/>
      <c r="MGH56" s="1002"/>
      <c r="MGI56" s="1002"/>
      <c r="MGJ56" s="1002"/>
      <c r="MGK56" s="1002"/>
      <c r="MGL56" s="1002"/>
      <c r="MGM56" s="1002"/>
      <c r="MGN56" s="1002"/>
      <c r="MGO56" s="1002"/>
      <c r="MGP56" s="1002"/>
      <c r="MGQ56" s="1002"/>
      <c r="MGR56" s="1002"/>
      <c r="MGS56" s="1002"/>
      <c r="MGT56" s="1002"/>
      <c r="MGU56" s="1002"/>
      <c r="MGV56" s="1002"/>
      <c r="MGW56" s="1002"/>
      <c r="MGX56" s="1002"/>
      <c r="MGY56" s="1002"/>
      <c r="MGZ56" s="1002"/>
      <c r="MHA56" s="1002"/>
      <c r="MHB56" s="1002"/>
      <c r="MHC56" s="1002"/>
      <c r="MHD56" s="1002"/>
      <c r="MHE56" s="1002"/>
      <c r="MHF56" s="1002"/>
      <c r="MHG56" s="1002"/>
      <c r="MHH56" s="1002"/>
      <c r="MHI56" s="1002"/>
      <c r="MHJ56" s="1002"/>
      <c r="MHK56" s="1002"/>
      <c r="MHL56" s="1002"/>
      <c r="MHM56" s="1002"/>
      <c r="MHN56" s="1002"/>
      <c r="MHO56" s="1002"/>
      <c r="MHP56" s="1002"/>
      <c r="MHQ56" s="1002"/>
      <c r="MHR56" s="1002"/>
      <c r="MHS56" s="1002"/>
      <c r="MHT56" s="1002"/>
      <c r="MHU56" s="1002"/>
      <c r="MHV56" s="1002"/>
      <c r="MHW56" s="1002"/>
      <c r="MHX56" s="1002"/>
      <c r="MHY56" s="1002"/>
      <c r="MHZ56" s="1002"/>
      <c r="MIA56" s="1002"/>
      <c r="MIB56" s="1002"/>
      <c r="MIC56" s="1002"/>
      <c r="MID56" s="1002"/>
      <c r="MIE56" s="1002"/>
      <c r="MIF56" s="1002"/>
      <c r="MIG56" s="1002"/>
      <c r="MIH56" s="1002"/>
      <c r="MII56" s="1002"/>
      <c r="MIJ56" s="1002"/>
      <c r="MIK56" s="1002"/>
      <c r="MIL56" s="1002"/>
      <c r="MIM56" s="1002"/>
      <c r="MIN56" s="1002"/>
      <c r="MIO56" s="1002"/>
      <c r="MIP56" s="1002"/>
      <c r="MIQ56" s="1002"/>
      <c r="MIR56" s="1002"/>
      <c r="MIS56" s="1002"/>
      <c r="MIT56" s="1002"/>
      <c r="MIU56" s="1002"/>
      <c r="MIV56" s="1002"/>
      <c r="MIW56" s="1002"/>
      <c r="MIX56" s="1002"/>
      <c r="MIY56" s="1002"/>
      <c r="MIZ56" s="1002"/>
      <c r="MJA56" s="1002"/>
      <c r="MJB56" s="1002"/>
      <c r="MJC56" s="1002"/>
      <c r="MJD56" s="1002"/>
      <c r="MJE56" s="1002"/>
      <c r="MJF56" s="1002"/>
      <c r="MJG56" s="1002"/>
      <c r="MJH56" s="1002"/>
      <c r="MJI56" s="1002"/>
      <c r="MJJ56" s="1002"/>
      <c r="MJK56" s="1002"/>
      <c r="MJL56" s="1002"/>
      <c r="MJM56" s="1002"/>
      <c r="MJN56" s="1002"/>
      <c r="MJO56" s="1002"/>
      <c r="MJP56" s="1002"/>
      <c r="MJQ56" s="1002"/>
      <c r="MJR56" s="1002"/>
      <c r="MJS56" s="1002"/>
      <c r="MJT56" s="1002"/>
      <c r="MJU56" s="1002"/>
      <c r="MJV56" s="1002"/>
      <c r="MJW56" s="1002"/>
      <c r="MJX56" s="1002"/>
      <c r="MJY56" s="1002"/>
      <c r="MJZ56" s="1002"/>
      <c r="MKA56" s="1002"/>
      <c r="MKB56" s="1002"/>
      <c r="MKC56" s="1002"/>
      <c r="MKD56" s="1002"/>
      <c r="MKE56" s="1002"/>
      <c r="MKF56" s="1002"/>
      <c r="MKG56" s="1002"/>
      <c r="MKH56" s="1002"/>
      <c r="MKI56" s="1002"/>
      <c r="MKJ56" s="1002"/>
      <c r="MKK56" s="1002"/>
      <c r="MKL56" s="1002"/>
      <c r="MKM56" s="1002"/>
      <c r="MKN56" s="1002"/>
      <c r="MKO56" s="1002"/>
      <c r="MKP56" s="1002"/>
      <c r="MKQ56" s="1002"/>
      <c r="MKR56" s="1002"/>
      <c r="MKS56" s="1002"/>
      <c r="MKT56" s="1002"/>
      <c r="MKU56" s="1002"/>
      <c r="MKV56" s="1002"/>
      <c r="MKW56" s="1002"/>
      <c r="MKX56" s="1002"/>
      <c r="MKY56" s="1002"/>
      <c r="MKZ56" s="1002"/>
      <c r="MLA56" s="1002"/>
      <c r="MLB56" s="1002"/>
      <c r="MLC56" s="1002"/>
      <c r="MLD56" s="1002"/>
      <c r="MLE56" s="1002"/>
      <c r="MLF56" s="1002"/>
      <c r="MLG56" s="1002"/>
      <c r="MLH56" s="1002"/>
      <c r="MLI56" s="1002"/>
      <c r="MLJ56" s="1002"/>
      <c r="MLK56" s="1002"/>
      <c r="MLL56" s="1002"/>
      <c r="MLM56" s="1002"/>
      <c r="MLN56" s="1002"/>
      <c r="MLO56" s="1002"/>
      <c r="MLP56" s="1002"/>
      <c r="MLQ56" s="1002"/>
      <c r="MLR56" s="1002"/>
      <c r="MLS56" s="1002"/>
      <c r="MLT56" s="1002"/>
      <c r="MLU56" s="1002"/>
      <c r="MLV56" s="1002"/>
      <c r="MLW56" s="1002"/>
      <c r="MLX56" s="1002"/>
      <c r="MLY56" s="1002"/>
      <c r="MLZ56" s="1002"/>
      <c r="MMA56" s="1002"/>
      <c r="MMB56" s="1002"/>
      <c r="MMC56" s="1002"/>
      <c r="MMD56" s="1002"/>
      <c r="MME56" s="1002"/>
      <c r="MMF56" s="1002"/>
      <c r="MMG56" s="1002"/>
      <c r="MMH56" s="1002"/>
      <c r="MMI56" s="1002"/>
      <c r="MMJ56" s="1002"/>
      <c r="MMK56" s="1002"/>
      <c r="MML56" s="1002"/>
      <c r="MMM56" s="1002"/>
      <c r="MMN56" s="1002"/>
      <c r="MMO56" s="1002"/>
      <c r="MMP56" s="1002"/>
      <c r="MMQ56" s="1002"/>
      <c r="MMR56" s="1002"/>
      <c r="MMS56" s="1002"/>
      <c r="MMT56" s="1002"/>
      <c r="MMU56" s="1002"/>
      <c r="MMV56" s="1002"/>
      <c r="MMW56" s="1002"/>
      <c r="MMX56" s="1002"/>
      <c r="MMY56" s="1002"/>
      <c r="MMZ56" s="1002"/>
      <c r="MNA56" s="1002"/>
      <c r="MNB56" s="1002"/>
      <c r="MNC56" s="1002"/>
      <c r="MND56" s="1002"/>
      <c r="MNE56" s="1002"/>
      <c r="MNF56" s="1002"/>
      <c r="MNG56" s="1002"/>
      <c r="MNH56" s="1002"/>
      <c r="MNI56" s="1002"/>
      <c r="MNJ56" s="1002"/>
      <c r="MNK56" s="1002"/>
      <c r="MNL56" s="1002"/>
      <c r="MNM56" s="1002"/>
      <c r="MNN56" s="1002"/>
      <c r="MNO56" s="1002"/>
      <c r="MNP56" s="1002"/>
      <c r="MNQ56" s="1002"/>
      <c r="MNR56" s="1002"/>
      <c r="MNS56" s="1002"/>
      <c r="MNT56" s="1002"/>
      <c r="MNU56" s="1002"/>
      <c r="MNV56" s="1002"/>
      <c r="MNW56" s="1002"/>
      <c r="MNX56" s="1002"/>
      <c r="MNY56" s="1002"/>
      <c r="MNZ56" s="1002"/>
      <c r="MOA56" s="1002"/>
      <c r="MOB56" s="1002"/>
      <c r="MOC56" s="1002"/>
      <c r="MOD56" s="1002"/>
      <c r="MOE56" s="1002"/>
      <c r="MOF56" s="1002"/>
      <c r="MOG56" s="1002"/>
      <c r="MOH56" s="1002"/>
      <c r="MOI56" s="1002"/>
      <c r="MOJ56" s="1002"/>
      <c r="MOK56" s="1002"/>
      <c r="MOL56" s="1002"/>
      <c r="MOM56" s="1002"/>
      <c r="MON56" s="1002"/>
      <c r="MOO56" s="1002"/>
      <c r="MOP56" s="1002"/>
      <c r="MOQ56" s="1002"/>
      <c r="MOR56" s="1002"/>
      <c r="MOS56" s="1002"/>
      <c r="MOT56" s="1002"/>
      <c r="MOU56" s="1002"/>
      <c r="MOV56" s="1002"/>
      <c r="MOW56" s="1002"/>
      <c r="MOX56" s="1002"/>
      <c r="MOY56" s="1002"/>
      <c r="MOZ56" s="1002"/>
      <c r="MPA56" s="1002"/>
      <c r="MPB56" s="1002"/>
      <c r="MPC56" s="1002"/>
      <c r="MPD56" s="1002"/>
      <c r="MPE56" s="1002"/>
      <c r="MPF56" s="1002"/>
      <c r="MPG56" s="1002"/>
      <c r="MPH56" s="1002"/>
      <c r="MPI56" s="1002"/>
      <c r="MPJ56" s="1002"/>
      <c r="MPK56" s="1002"/>
      <c r="MPL56" s="1002"/>
      <c r="MPM56" s="1002"/>
      <c r="MPN56" s="1002"/>
      <c r="MPO56" s="1002"/>
      <c r="MPP56" s="1002"/>
      <c r="MPQ56" s="1002"/>
      <c r="MPR56" s="1002"/>
      <c r="MPS56" s="1002"/>
      <c r="MPT56" s="1002"/>
      <c r="MPU56" s="1002"/>
      <c r="MPV56" s="1002"/>
      <c r="MPW56" s="1002"/>
      <c r="MPX56" s="1002"/>
      <c r="MPY56" s="1002"/>
      <c r="MPZ56" s="1002"/>
      <c r="MQA56" s="1002"/>
      <c r="MQB56" s="1002"/>
      <c r="MQC56" s="1002"/>
      <c r="MQD56" s="1002"/>
      <c r="MQE56" s="1002"/>
      <c r="MQF56" s="1002"/>
      <c r="MQG56" s="1002"/>
      <c r="MQH56" s="1002"/>
      <c r="MQI56" s="1002"/>
      <c r="MQJ56" s="1002"/>
      <c r="MQK56" s="1002"/>
      <c r="MQL56" s="1002"/>
      <c r="MQM56" s="1002"/>
      <c r="MQN56" s="1002"/>
      <c r="MQO56" s="1002"/>
      <c r="MQP56" s="1002"/>
      <c r="MQQ56" s="1002"/>
      <c r="MQR56" s="1002"/>
      <c r="MQS56" s="1002"/>
      <c r="MQT56" s="1002"/>
      <c r="MQU56" s="1002"/>
      <c r="MQV56" s="1002"/>
      <c r="MQW56" s="1002"/>
      <c r="MQX56" s="1002"/>
      <c r="MQY56" s="1002"/>
      <c r="MQZ56" s="1002"/>
      <c r="MRA56" s="1002"/>
      <c r="MRB56" s="1002"/>
      <c r="MRC56" s="1002"/>
      <c r="MRD56" s="1002"/>
      <c r="MRE56" s="1002"/>
      <c r="MRF56" s="1002"/>
      <c r="MRG56" s="1002"/>
      <c r="MRH56" s="1002"/>
      <c r="MRI56" s="1002"/>
      <c r="MRJ56" s="1002"/>
      <c r="MRK56" s="1002"/>
      <c r="MRL56" s="1002"/>
      <c r="MRM56" s="1002"/>
      <c r="MRN56" s="1002"/>
      <c r="MRO56" s="1002"/>
      <c r="MRP56" s="1002"/>
      <c r="MRQ56" s="1002"/>
      <c r="MRR56" s="1002"/>
      <c r="MRS56" s="1002"/>
      <c r="MRT56" s="1002"/>
      <c r="MRU56" s="1002"/>
      <c r="MRV56" s="1002"/>
      <c r="MRW56" s="1002"/>
      <c r="MRX56" s="1002"/>
      <c r="MRY56" s="1002"/>
      <c r="MRZ56" s="1002"/>
      <c r="MSA56" s="1002"/>
      <c r="MSB56" s="1002"/>
      <c r="MSC56" s="1002"/>
      <c r="MSD56" s="1002"/>
      <c r="MSE56" s="1002"/>
      <c r="MSF56" s="1002"/>
      <c r="MSG56" s="1002"/>
      <c r="MSH56" s="1002"/>
      <c r="MSI56" s="1002"/>
      <c r="MSJ56" s="1002"/>
      <c r="MSK56" s="1002"/>
      <c r="MSL56" s="1002"/>
      <c r="MSM56" s="1002"/>
      <c r="MSN56" s="1002"/>
      <c r="MSO56" s="1002"/>
      <c r="MSP56" s="1002"/>
      <c r="MSQ56" s="1002"/>
      <c r="MSR56" s="1002"/>
      <c r="MSS56" s="1002"/>
      <c r="MST56" s="1002"/>
      <c r="MSU56" s="1002"/>
      <c r="MSV56" s="1002"/>
      <c r="MSW56" s="1002"/>
      <c r="MSX56" s="1002"/>
      <c r="MSY56" s="1002"/>
      <c r="MSZ56" s="1002"/>
      <c r="MTA56" s="1002"/>
      <c r="MTB56" s="1002"/>
      <c r="MTC56" s="1002"/>
      <c r="MTD56" s="1002"/>
      <c r="MTE56" s="1002"/>
      <c r="MTF56" s="1002"/>
      <c r="MTG56" s="1002"/>
      <c r="MTH56" s="1002"/>
      <c r="MTI56" s="1002"/>
      <c r="MTJ56" s="1002"/>
      <c r="MTK56" s="1002"/>
      <c r="MTL56" s="1002"/>
      <c r="MTM56" s="1002"/>
      <c r="MTN56" s="1002"/>
      <c r="MTO56" s="1002"/>
      <c r="MTP56" s="1002"/>
      <c r="MTQ56" s="1002"/>
      <c r="MTR56" s="1002"/>
      <c r="MTS56" s="1002"/>
      <c r="MTT56" s="1002"/>
      <c r="MTU56" s="1002"/>
      <c r="MTV56" s="1002"/>
      <c r="MTW56" s="1002"/>
      <c r="MTX56" s="1002"/>
      <c r="MTY56" s="1002"/>
      <c r="MTZ56" s="1002"/>
      <c r="MUA56" s="1002"/>
      <c r="MUB56" s="1002"/>
      <c r="MUC56" s="1002"/>
      <c r="MUD56" s="1002"/>
      <c r="MUE56" s="1002"/>
      <c r="MUF56" s="1002"/>
      <c r="MUG56" s="1002"/>
      <c r="MUH56" s="1002"/>
      <c r="MUI56" s="1002"/>
      <c r="MUJ56" s="1002"/>
      <c r="MUK56" s="1002"/>
      <c r="MUL56" s="1002"/>
      <c r="MUM56" s="1002"/>
      <c r="MUN56" s="1002"/>
      <c r="MUO56" s="1002"/>
      <c r="MUP56" s="1002"/>
      <c r="MUQ56" s="1002"/>
      <c r="MUR56" s="1002"/>
      <c r="MUS56" s="1002"/>
      <c r="MUT56" s="1002"/>
      <c r="MUU56" s="1002"/>
      <c r="MUV56" s="1002"/>
      <c r="MUW56" s="1002"/>
      <c r="MUX56" s="1002"/>
      <c r="MUY56" s="1002"/>
      <c r="MUZ56" s="1002"/>
      <c r="MVA56" s="1002"/>
      <c r="MVB56" s="1002"/>
      <c r="MVC56" s="1002"/>
      <c r="MVD56" s="1002"/>
      <c r="MVE56" s="1002"/>
      <c r="MVF56" s="1002"/>
      <c r="MVG56" s="1002"/>
      <c r="MVH56" s="1002"/>
      <c r="MVI56" s="1002"/>
      <c r="MVJ56" s="1002"/>
      <c r="MVK56" s="1002"/>
      <c r="MVL56" s="1002"/>
      <c r="MVM56" s="1002"/>
      <c r="MVN56" s="1002"/>
      <c r="MVO56" s="1002"/>
      <c r="MVP56" s="1002"/>
      <c r="MVQ56" s="1002"/>
      <c r="MVR56" s="1002"/>
      <c r="MVS56" s="1002"/>
      <c r="MVT56" s="1002"/>
      <c r="MVU56" s="1002"/>
      <c r="MVV56" s="1002"/>
      <c r="MVW56" s="1002"/>
      <c r="MVX56" s="1002"/>
      <c r="MVY56" s="1002"/>
      <c r="MVZ56" s="1002"/>
      <c r="MWA56" s="1002"/>
      <c r="MWB56" s="1002"/>
      <c r="MWC56" s="1002"/>
      <c r="MWD56" s="1002"/>
      <c r="MWE56" s="1002"/>
      <c r="MWF56" s="1002"/>
      <c r="MWG56" s="1002"/>
      <c r="MWH56" s="1002"/>
      <c r="MWI56" s="1002"/>
      <c r="MWJ56" s="1002"/>
      <c r="MWK56" s="1002"/>
      <c r="MWL56" s="1002"/>
      <c r="MWM56" s="1002"/>
      <c r="MWN56" s="1002"/>
      <c r="MWO56" s="1002"/>
      <c r="MWP56" s="1002"/>
      <c r="MWQ56" s="1002"/>
      <c r="MWR56" s="1002"/>
      <c r="MWS56" s="1002"/>
      <c r="MWT56" s="1002"/>
      <c r="MWU56" s="1002"/>
      <c r="MWV56" s="1002"/>
      <c r="MWW56" s="1002"/>
      <c r="MWX56" s="1002"/>
      <c r="MWY56" s="1002"/>
      <c r="MWZ56" s="1002"/>
      <c r="MXA56" s="1002"/>
      <c r="MXB56" s="1002"/>
      <c r="MXC56" s="1002"/>
      <c r="MXD56" s="1002"/>
      <c r="MXE56" s="1002"/>
      <c r="MXF56" s="1002"/>
      <c r="MXG56" s="1002"/>
      <c r="MXH56" s="1002"/>
      <c r="MXI56" s="1002"/>
      <c r="MXJ56" s="1002"/>
      <c r="MXK56" s="1002"/>
      <c r="MXL56" s="1002"/>
      <c r="MXM56" s="1002"/>
      <c r="MXN56" s="1002"/>
      <c r="MXO56" s="1002"/>
      <c r="MXP56" s="1002"/>
      <c r="MXQ56" s="1002"/>
      <c r="MXR56" s="1002"/>
      <c r="MXS56" s="1002"/>
      <c r="MXT56" s="1002"/>
      <c r="MXU56" s="1002"/>
      <c r="MXV56" s="1002"/>
      <c r="MXW56" s="1002"/>
      <c r="MXX56" s="1002"/>
      <c r="MXY56" s="1002"/>
      <c r="MXZ56" s="1002"/>
      <c r="MYA56" s="1002"/>
      <c r="MYB56" s="1002"/>
      <c r="MYC56" s="1002"/>
      <c r="MYD56" s="1002"/>
      <c r="MYE56" s="1002"/>
      <c r="MYF56" s="1002"/>
      <c r="MYG56" s="1002"/>
      <c r="MYH56" s="1002"/>
      <c r="MYI56" s="1002"/>
      <c r="MYJ56" s="1002"/>
      <c r="MYK56" s="1002"/>
      <c r="MYL56" s="1002"/>
      <c r="MYM56" s="1002"/>
      <c r="MYN56" s="1002"/>
      <c r="MYO56" s="1002"/>
      <c r="MYP56" s="1002"/>
      <c r="MYQ56" s="1002"/>
      <c r="MYR56" s="1002"/>
      <c r="MYS56" s="1002"/>
      <c r="MYT56" s="1002"/>
      <c r="MYU56" s="1002"/>
      <c r="MYV56" s="1002"/>
      <c r="MYW56" s="1002"/>
      <c r="MYX56" s="1002"/>
      <c r="MYY56" s="1002"/>
      <c r="MYZ56" s="1002"/>
      <c r="MZA56" s="1002"/>
      <c r="MZB56" s="1002"/>
      <c r="MZC56" s="1002"/>
      <c r="MZD56" s="1002"/>
      <c r="MZE56" s="1002"/>
      <c r="MZF56" s="1002"/>
      <c r="MZG56" s="1002"/>
      <c r="MZH56" s="1002"/>
      <c r="MZI56" s="1002"/>
      <c r="MZJ56" s="1002"/>
      <c r="MZK56" s="1002"/>
      <c r="MZL56" s="1002"/>
      <c r="MZM56" s="1002"/>
      <c r="MZN56" s="1002"/>
      <c r="MZO56" s="1002"/>
      <c r="MZP56" s="1002"/>
      <c r="MZQ56" s="1002"/>
      <c r="MZR56" s="1002"/>
      <c r="MZS56" s="1002"/>
      <c r="MZT56" s="1002"/>
      <c r="MZU56" s="1002"/>
      <c r="MZV56" s="1002"/>
      <c r="MZW56" s="1002"/>
      <c r="MZX56" s="1002"/>
      <c r="MZY56" s="1002"/>
      <c r="MZZ56" s="1002"/>
      <c r="NAA56" s="1002"/>
      <c r="NAB56" s="1002"/>
      <c r="NAC56" s="1002"/>
      <c r="NAD56" s="1002"/>
      <c r="NAE56" s="1002"/>
      <c r="NAF56" s="1002"/>
      <c r="NAG56" s="1002"/>
      <c r="NAH56" s="1002"/>
      <c r="NAI56" s="1002"/>
      <c r="NAJ56" s="1002"/>
      <c r="NAK56" s="1002"/>
      <c r="NAL56" s="1002"/>
      <c r="NAM56" s="1002"/>
      <c r="NAN56" s="1002"/>
      <c r="NAO56" s="1002"/>
      <c r="NAP56" s="1002"/>
      <c r="NAQ56" s="1002"/>
      <c r="NAR56" s="1002"/>
      <c r="NAS56" s="1002"/>
      <c r="NAT56" s="1002"/>
      <c r="NAU56" s="1002"/>
      <c r="NAV56" s="1002"/>
      <c r="NAW56" s="1002"/>
      <c r="NAX56" s="1002"/>
      <c r="NAY56" s="1002"/>
      <c r="NAZ56" s="1002"/>
      <c r="NBA56" s="1002"/>
      <c r="NBB56" s="1002"/>
      <c r="NBC56" s="1002"/>
      <c r="NBD56" s="1002"/>
      <c r="NBE56" s="1002"/>
      <c r="NBF56" s="1002"/>
      <c r="NBG56" s="1002"/>
      <c r="NBH56" s="1002"/>
      <c r="NBI56" s="1002"/>
      <c r="NBJ56" s="1002"/>
      <c r="NBK56" s="1002"/>
      <c r="NBL56" s="1002"/>
      <c r="NBM56" s="1002"/>
      <c r="NBN56" s="1002"/>
      <c r="NBO56" s="1002"/>
      <c r="NBP56" s="1002"/>
      <c r="NBQ56" s="1002"/>
      <c r="NBR56" s="1002"/>
      <c r="NBS56" s="1002"/>
      <c r="NBT56" s="1002"/>
      <c r="NBU56" s="1002"/>
      <c r="NBV56" s="1002"/>
      <c r="NBW56" s="1002"/>
      <c r="NBX56" s="1002"/>
      <c r="NBY56" s="1002"/>
      <c r="NBZ56" s="1002"/>
      <c r="NCA56" s="1002"/>
      <c r="NCB56" s="1002"/>
      <c r="NCC56" s="1002"/>
      <c r="NCD56" s="1002"/>
      <c r="NCE56" s="1002"/>
      <c r="NCF56" s="1002"/>
      <c r="NCG56" s="1002"/>
      <c r="NCH56" s="1002"/>
      <c r="NCI56" s="1002"/>
      <c r="NCJ56" s="1002"/>
      <c r="NCK56" s="1002"/>
      <c r="NCL56" s="1002"/>
      <c r="NCM56" s="1002"/>
      <c r="NCN56" s="1002"/>
      <c r="NCO56" s="1002"/>
      <c r="NCP56" s="1002"/>
      <c r="NCQ56" s="1002"/>
      <c r="NCR56" s="1002"/>
      <c r="NCS56" s="1002"/>
      <c r="NCT56" s="1002"/>
      <c r="NCU56" s="1002"/>
      <c r="NCV56" s="1002"/>
      <c r="NCW56" s="1002"/>
      <c r="NCX56" s="1002"/>
      <c r="NCY56" s="1002"/>
      <c r="NCZ56" s="1002"/>
      <c r="NDA56" s="1002"/>
      <c r="NDB56" s="1002"/>
      <c r="NDC56" s="1002"/>
      <c r="NDD56" s="1002"/>
      <c r="NDE56" s="1002"/>
      <c r="NDF56" s="1002"/>
      <c r="NDG56" s="1002"/>
      <c r="NDH56" s="1002"/>
      <c r="NDI56" s="1002"/>
      <c r="NDJ56" s="1002"/>
      <c r="NDK56" s="1002"/>
      <c r="NDL56" s="1002"/>
      <c r="NDM56" s="1002"/>
      <c r="NDN56" s="1002"/>
      <c r="NDO56" s="1002"/>
      <c r="NDP56" s="1002"/>
      <c r="NDQ56" s="1002"/>
      <c r="NDR56" s="1002"/>
      <c r="NDS56" s="1002"/>
      <c r="NDT56" s="1002"/>
      <c r="NDU56" s="1002"/>
      <c r="NDV56" s="1002"/>
      <c r="NDW56" s="1002"/>
      <c r="NDX56" s="1002"/>
      <c r="NDY56" s="1002"/>
      <c r="NDZ56" s="1002"/>
      <c r="NEA56" s="1002"/>
      <c r="NEB56" s="1002"/>
      <c r="NEC56" s="1002"/>
      <c r="NED56" s="1002"/>
      <c r="NEE56" s="1002"/>
      <c r="NEF56" s="1002"/>
      <c r="NEG56" s="1002"/>
      <c r="NEH56" s="1002"/>
      <c r="NEI56" s="1002"/>
      <c r="NEJ56" s="1002"/>
      <c r="NEK56" s="1002"/>
      <c r="NEL56" s="1002"/>
      <c r="NEM56" s="1002"/>
      <c r="NEN56" s="1002"/>
      <c r="NEO56" s="1002"/>
      <c r="NEP56" s="1002"/>
      <c r="NEQ56" s="1002"/>
      <c r="NER56" s="1002"/>
      <c r="NES56" s="1002"/>
      <c r="NET56" s="1002"/>
      <c r="NEU56" s="1002"/>
      <c r="NEV56" s="1002"/>
      <c r="NEW56" s="1002"/>
      <c r="NEX56" s="1002"/>
      <c r="NEY56" s="1002"/>
      <c r="NEZ56" s="1002"/>
      <c r="NFA56" s="1002"/>
      <c r="NFB56" s="1002"/>
      <c r="NFC56" s="1002"/>
      <c r="NFD56" s="1002"/>
      <c r="NFE56" s="1002"/>
      <c r="NFF56" s="1002"/>
      <c r="NFG56" s="1002"/>
      <c r="NFH56" s="1002"/>
      <c r="NFI56" s="1002"/>
      <c r="NFJ56" s="1002"/>
      <c r="NFK56" s="1002"/>
      <c r="NFL56" s="1002"/>
      <c r="NFM56" s="1002"/>
      <c r="NFN56" s="1002"/>
      <c r="NFO56" s="1002"/>
      <c r="NFP56" s="1002"/>
      <c r="NFQ56" s="1002"/>
      <c r="NFR56" s="1002"/>
      <c r="NFS56" s="1002"/>
      <c r="NFT56" s="1002"/>
      <c r="NFU56" s="1002"/>
      <c r="NFV56" s="1002"/>
      <c r="NFW56" s="1002"/>
      <c r="NFX56" s="1002"/>
      <c r="NFY56" s="1002"/>
      <c r="NFZ56" s="1002"/>
      <c r="NGA56" s="1002"/>
      <c r="NGB56" s="1002"/>
      <c r="NGC56" s="1002"/>
      <c r="NGD56" s="1002"/>
      <c r="NGE56" s="1002"/>
      <c r="NGF56" s="1002"/>
      <c r="NGG56" s="1002"/>
      <c r="NGH56" s="1002"/>
      <c r="NGI56" s="1002"/>
      <c r="NGJ56" s="1002"/>
      <c r="NGK56" s="1002"/>
      <c r="NGL56" s="1002"/>
      <c r="NGM56" s="1002"/>
      <c r="NGN56" s="1002"/>
      <c r="NGO56" s="1002"/>
      <c r="NGP56" s="1002"/>
      <c r="NGQ56" s="1002"/>
      <c r="NGR56" s="1002"/>
      <c r="NGS56" s="1002"/>
      <c r="NGT56" s="1002"/>
      <c r="NGU56" s="1002"/>
      <c r="NGV56" s="1002"/>
      <c r="NGW56" s="1002"/>
      <c r="NGX56" s="1002"/>
      <c r="NGY56" s="1002"/>
      <c r="NGZ56" s="1002"/>
      <c r="NHA56" s="1002"/>
      <c r="NHB56" s="1002"/>
      <c r="NHC56" s="1002"/>
      <c r="NHD56" s="1002"/>
      <c r="NHE56" s="1002"/>
      <c r="NHF56" s="1002"/>
      <c r="NHG56" s="1002"/>
      <c r="NHH56" s="1002"/>
      <c r="NHI56" s="1002"/>
      <c r="NHJ56" s="1002"/>
      <c r="NHK56" s="1002"/>
      <c r="NHL56" s="1002"/>
      <c r="NHM56" s="1002"/>
      <c r="NHN56" s="1002"/>
      <c r="NHO56" s="1002"/>
      <c r="NHP56" s="1002"/>
      <c r="NHQ56" s="1002"/>
      <c r="NHR56" s="1002"/>
      <c r="NHS56" s="1002"/>
      <c r="NHT56" s="1002"/>
      <c r="NHU56" s="1002"/>
      <c r="NHV56" s="1002"/>
      <c r="NHW56" s="1002"/>
      <c r="NHX56" s="1002"/>
      <c r="NHY56" s="1002"/>
      <c r="NHZ56" s="1002"/>
      <c r="NIA56" s="1002"/>
      <c r="NIB56" s="1002"/>
      <c r="NIC56" s="1002"/>
      <c r="NID56" s="1002"/>
      <c r="NIE56" s="1002"/>
      <c r="NIF56" s="1002"/>
      <c r="NIG56" s="1002"/>
      <c r="NIH56" s="1002"/>
      <c r="NII56" s="1002"/>
      <c r="NIJ56" s="1002"/>
      <c r="NIK56" s="1002"/>
      <c r="NIL56" s="1002"/>
      <c r="NIM56" s="1002"/>
      <c r="NIN56" s="1002"/>
      <c r="NIO56" s="1002"/>
      <c r="NIP56" s="1002"/>
      <c r="NIQ56" s="1002"/>
      <c r="NIR56" s="1002"/>
      <c r="NIS56" s="1002"/>
      <c r="NIT56" s="1002"/>
      <c r="NIU56" s="1002"/>
      <c r="NIV56" s="1002"/>
      <c r="NIW56" s="1002"/>
      <c r="NIX56" s="1002"/>
      <c r="NIY56" s="1002"/>
      <c r="NIZ56" s="1002"/>
      <c r="NJA56" s="1002"/>
      <c r="NJB56" s="1002"/>
      <c r="NJC56" s="1002"/>
      <c r="NJD56" s="1002"/>
      <c r="NJE56" s="1002"/>
      <c r="NJF56" s="1002"/>
      <c r="NJG56" s="1002"/>
      <c r="NJH56" s="1002"/>
      <c r="NJI56" s="1002"/>
      <c r="NJJ56" s="1002"/>
      <c r="NJK56" s="1002"/>
      <c r="NJL56" s="1002"/>
      <c r="NJM56" s="1002"/>
      <c r="NJN56" s="1002"/>
      <c r="NJO56" s="1002"/>
      <c r="NJP56" s="1002"/>
      <c r="NJQ56" s="1002"/>
      <c r="NJR56" s="1002"/>
      <c r="NJS56" s="1002"/>
      <c r="NJT56" s="1002"/>
      <c r="NJU56" s="1002"/>
      <c r="NJV56" s="1002"/>
      <c r="NJW56" s="1002"/>
      <c r="NJX56" s="1002"/>
      <c r="NJY56" s="1002"/>
      <c r="NJZ56" s="1002"/>
      <c r="NKA56" s="1002"/>
      <c r="NKB56" s="1002"/>
      <c r="NKC56" s="1002"/>
      <c r="NKD56" s="1002"/>
      <c r="NKE56" s="1002"/>
      <c r="NKF56" s="1002"/>
      <c r="NKG56" s="1002"/>
      <c r="NKH56" s="1002"/>
      <c r="NKI56" s="1002"/>
      <c r="NKJ56" s="1002"/>
      <c r="NKK56" s="1002"/>
      <c r="NKL56" s="1002"/>
      <c r="NKM56" s="1002"/>
      <c r="NKN56" s="1002"/>
      <c r="NKO56" s="1002"/>
      <c r="NKP56" s="1002"/>
      <c r="NKQ56" s="1002"/>
      <c r="NKR56" s="1002"/>
      <c r="NKS56" s="1002"/>
      <c r="NKT56" s="1002"/>
      <c r="NKU56" s="1002"/>
      <c r="NKV56" s="1002"/>
      <c r="NKW56" s="1002"/>
      <c r="NKX56" s="1002"/>
      <c r="NKY56" s="1002"/>
      <c r="NKZ56" s="1002"/>
      <c r="NLA56" s="1002"/>
      <c r="NLB56" s="1002"/>
      <c r="NLC56" s="1002"/>
      <c r="NLD56" s="1002"/>
      <c r="NLE56" s="1002"/>
      <c r="NLF56" s="1002"/>
      <c r="NLG56" s="1002"/>
      <c r="NLH56" s="1002"/>
      <c r="NLI56" s="1002"/>
      <c r="NLJ56" s="1002"/>
      <c r="NLK56" s="1002"/>
      <c r="NLL56" s="1002"/>
      <c r="NLM56" s="1002"/>
      <c r="NLN56" s="1002"/>
      <c r="NLO56" s="1002"/>
      <c r="NLP56" s="1002"/>
      <c r="NLQ56" s="1002"/>
      <c r="NLR56" s="1002"/>
      <c r="NLS56" s="1002"/>
      <c r="NLT56" s="1002"/>
      <c r="NLU56" s="1002"/>
      <c r="NLV56" s="1002"/>
      <c r="NLW56" s="1002"/>
      <c r="NLX56" s="1002"/>
      <c r="NLY56" s="1002"/>
      <c r="NLZ56" s="1002"/>
      <c r="NMA56" s="1002"/>
      <c r="NMB56" s="1002"/>
      <c r="NMC56" s="1002"/>
      <c r="NMD56" s="1002"/>
      <c r="NME56" s="1002"/>
      <c r="NMF56" s="1002"/>
      <c r="NMG56" s="1002"/>
      <c r="NMH56" s="1002"/>
      <c r="NMI56" s="1002"/>
      <c r="NMJ56" s="1002"/>
      <c r="NMK56" s="1002"/>
      <c r="NML56" s="1002"/>
      <c r="NMM56" s="1002"/>
      <c r="NMN56" s="1002"/>
      <c r="NMO56" s="1002"/>
      <c r="NMP56" s="1002"/>
      <c r="NMQ56" s="1002"/>
      <c r="NMR56" s="1002"/>
      <c r="NMS56" s="1002"/>
      <c r="NMT56" s="1002"/>
      <c r="NMU56" s="1002"/>
      <c r="NMV56" s="1002"/>
      <c r="NMW56" s="1002"/>
      <c r="NMX56" s="1002"/>
      <c r="NMY56" s="1002"/>
      <c r="NMZ56" s="1002"/>
      <c r="NNA56" s="1002"/>
      <c r="NNB56" s="1002"/>
      <c r="NNC56" s="1002"/>
      <c r="NND56" s="1002"/>
      <c r="NNE56" s="1002"/>
      <c r="NNF56" s="1002"/>
      <c r="NNG56" s="1002"/>
      <c r="NNH56" s="1002"/>
      <c r="NNI56" s="1002"/>
      <c r="NNJ56" s="1002"/>
      <c r="NNK56" s="1002"/>
      <c r="NNL56" s="1002"/>
      <c r="NNM56" s="1002"/>
      <c r="NNN56" s="1002"/>
      <c r="NNO56" s="1002"/>
      <c r="NNP56" s="1002"/>
      <c r="NNQ56" s="1002"/>
      <c r="NNR56" s="1002"/>
      <c r="NNS56" s="1002"/>
      <c r="NNT56" s="1002"/>
      <c r="NNU56" s="1002"/>
      <c r="NNV56" s="1002"/>
      <c r="NNW56" s="1002"/>
      <c r="NNX56" s="1002"/>
      <c r="NNY56" s="1002"/>
      <c r="NNZ56" s="1002"/>
      <c r="NOA56" s="1002"/>
      <c r="NOB56" s="1002"/>
      <c r="NOC56" s="1002"/>
      <c r="NOD56" s="1002"/>
      <c r="NOE56" s="1002"/>
      <c r="NOF56" s="1002"/>
      <c r="NOG56" s="1002"/>
      <c r="NOH56" s="1002"/>
      <c r="NOI56" s="1002"/>
      <c r="NOJ56" s="1002"/>
      <c r="NOK56" s="1002"/>
      <c r="NOL56" s="1002"/>
      <c r="NOM56" s="1002"/>
      <c r="NON56" s="1002"/>
      <c r="NOO56" s="1002"/>
      <c r="NOP56" s="1002"/>
      <c r="NOQ56" s="1002"/>
      <c r="NOR56" s="1002"/>
      <c r="NOS56" s="1002"/>
      <c r="NOT56" s="1002"/>
      <c r="NOU56" s="1002"/>
      <c r="NOV56" s="1002"/>
      <c r="NOW56" s="1002"/>
      <c r="NOX56" s="1002"/>
      <c r="NOY56" s="1002"/>
      <c r="NOZ56" s="1002"/>
      <c r="NPA56" s="1002"/>
      <c r="NPB56" s="1002"/>
      <c r="NPC56" s="1002"/>
      <c r="NPD56" s="1002"/>
      <c r="NPE56" s="1002"/>
      <c r="NPF56" s="1002"/>
      <c r="NPG56" s="1002"/>
      <c r="NPH56" s="1002"/>
      <c r="NPI56" s="1002"/>
      <c r="NPJ56" s="1002"/>
      <c r="NPK56" s="1002"/>
      <c r="NPL56" s="1002"/>
      <c r="NPM56" s="1002"/>
      <c r="NPN56" s="1002"/>
      <c r="NPO56" s="1002"/>
      <c r="NPP56" s="1002"/>
      <c r="NPQ56" s="1002"/>
      <c r="NPR56" s="1002"/>
      <c r="NPS56" s="1002"/>
      <c r="NPT56" s="1002"/>
      <c r="NPU56" s="1002"/>
      <c r="NPV56" s="1002"/>
      <c r="NPW56" s="1002"/>
      <c r="NPX56" s="1002"/>
      <c r="NPY56" s="1002"/>
      <c r="NPZ56" s="1002"/>
      <c r="NQA56" s="1002"/>
      <c r="NQB56" s="1002"/>
      <c r="NQC56" s="1002"/>
      <c r="NQD56" s="1002"/>
      <c r="NQE56" s="1002"/>
      <c r="NQF56" s="1002"/>
      <c r="NQG56" s="1002"/>
      <c r="NQH56" s="1002"/>
      <c r="NQI56" s="1002"/>
      <c r="NQJ56" s="1002"/>
      <c r="NQK56" s="1002"/>
      <c r="NQL56" s="1002"/>
      <c r="NQM56" s="1002"/>
      <c r="NQN56" s="1002"/>
      <c r="NQO56" s="1002"/>
      <c r="NQP56" s="1002"/>
      <c r="NQQ56" s="1002"/>
      <c r="NQR56" s="1002"/>
      <c r="NQS56" s="1002"/>
      <c r="NQT56" s="1002"/>
      <c r="NQU56" s="1002"/>
      <c r="NQV56" s="1002"/>
      <c r="NQW56" s="1002"/>
      <c r="NQX56" s="1002"/>
      <c r="NQY56" s="1002"/>
      <c r="NQZ56" s="1002"/>
      <c r="NRA56" s="1002"/>
      <c r="NRB56" s="1002"/>
      <c r="NRC56" s="1002"/>
      <c r="NRD56" s="1002"/>
      <c r="NRE56" s="1002"/>
      <c r="NRF56" s="1002"/>
      <c r="NRG56" s="1002"/>
      <c r="NRH56" s="1002"/>
      <c r="NRI56" s="1002"/>
      <c r="NRJ56" s="1002"/>
      <c r="NRK56" s="1002"/>
      <c r="NRL56" s="1002"/>
      <c r="NRM56" s="1002"/>
      <c r="NRN56" s="1002"/>
      <c r="NRO56" s="1002"/>
      <c r="NRP56" s="1002"/>
      <c r="NRQ56" s="1002"/>
      <c r="NRR56" s="1002"/>
      <c r="NRS56" s="1002"/>
      <c r="NRT56" s="1002"/>
      <c r="NRU56" s="1002"/>
      <c r="NRV56" s="1002"/>
      <c r="NRW56" s="1002"/>
      <c r="NRX56" s="1002"/>
      <c r="NRY56" s="1002"/>
      <c r="NRZ56" s="1002"/>
      <c r="NSA56" s="1002"/>
      <c r="NSB56" s="1002"/>
      <c r="NSC56" s="1002"/>
      <c r="NSD56" s="1002"/>
      <c r="NSE56" s="1002"/>
      <c r="NSF56" s="1002"/>
      <c r="NSG56" s="1002"/>
      <c r="NSH56" s="1002"/>
      <c r="NSI56" s="1002"/>
      <c r="NSJ56" s="1002"/>
      <c r="NSK56" s="1002"/>
      <c r="NSL56" s="1002"/>
      <c r="NSM56" s="1002"/>
      <c r="NSN56" s="1002"/>
      <c r="NSO56" s="1002"/>
      <c r="NSP56" s="1002"/>
      <c r="NSQ56" s="1002"/>
      <c r="NSR56" s="1002"/>
      <c r="NSS56" s="1002"/>
      <c r="NST56" s="1002"/>
      <c r="NSU56" s="1002"/>
      <c r="NSV56" s="1002"/>
      <c r="NSW56" s="1002"/>
      <c r="NSX56" s="1002"/>
      <c r="NSY56" s="1002"/>
      <c r="NSZ56" s="1002"/>
      <c r="NTA56" s="1002"/>
      <c r="NTB56" s="1002"/>
      <c r="NTC56" s="1002"/>
      <c r="NTD56" s="1002"/>
      <c r="NTE56" s="1002"/>
      <c r="NTF56" s="1002"/>
      <c r="NTG56" s="1002"/>
      <c r="NTH56" s="1002"/>
      <c r="NTI56" s="1002"/>
      <c r="NTJ56" s="1002"/>
      <c r="NTK56" s="1002"/>
      <c r="NTL56" s="1002"/>
      <c r="NTM56" s="1002"/>
      <c r="NTN56" s="1002"/>
      <c r="NTO56" s="1002"/>
      <c r="NTP56" s="1002"/>
      <c r="NTQ56" s="1002"/>
      <c r="NTR56" s="1002"/>
      <c r="NTS56" s="1002"/>
      <c r="NTT56" s="1002"/>
      <c r="NTU56" s="1002"/>
      <c r="NTV56" s="1002"/>
      <c r="NTW56" s="1002"/>
      <c r="NTX56" s="1002"/>
      <c r="NTY56" s="1002"/>
      <c r="NTZ56" s="1002"/>
      <c r="NUA56" s="1002"/>
      <c r="NUB56" s="1002"/>
      <c r="NUC56" s="1002"/>
      <c r="NUD56" s="1002"/>
      <c r="NUE56" s="1002"/>
      <c r="NUF56" s="1002"/>
      <c r="NUG56" s="1002"/>
      <c r="NUH56" s="1002"/>
      <c r="NUI56" s="1002"/>
      <c r="NUJ56" s="1002"/>
      <c r="NUK56" s="1002"/>
      <c r="NUL56" s="1002"/>
      <c r="NUM56" s="1002"/>
      <c r="NUN56" s="1002"/>
      <c r="NUO56" s="1002"/>
      <c r="NUP56" s="1002"/>
      <c r="NUQ56" s="1002"/>
      <c r="NUR56" s="1002"/>
      <c r="NUS56" s="1002"/>
      <c r="NUT56" s="1002"/>
      <c r="NUU56" s="1002"/>
      <c r="NUV56" s="1002"/>
      <c r="NUW56" s="1002"/>
      <c r="NUX56" s="1002"/>
      <c r="NUY56" s="1002"/>
      <c r="NUZ56" s="1002"/>
      <c r="NVA56" s="1002"/>
      <c r="NVB56" s="1002"/>
      <c r="NVC56" s="1002"/>
      <c r="NVD56" s="1002"/>
      <c r="NVE56" s="1002"/>
      <c r="NVF56" s="1002"/>
      <c r="NVG56" s="1002"/>
      <c r="NVH56" s="1002"/>
      <c r="NVI56" s="1002"/>
      <c r="NVJ56" s="1002"/>
      <c r="NVK56" s="1002"/>
      <c r="NVL56" s="1002"/>
      <c r="NVM56" s="1002"/>
      <c r="NVN56" s="1002"/>
      <c r="NVO56" s="1002"/>
      <c r="NVP56" s="1002"/>
      <c r="NVQ56" s="1002"/>
      <c r="NVR56" s="1002"/>
      <c r="NVS56" s="1002"/>
      <c r="NVT56" s="1002"/>
      <c r="NVU56" s="1002"/>
      <c r="NVV56" s="1002"/>
      <c r="NVW56" s="1002"/>
      <c r="NVX56" s="1002"/>
      <c r="NVY56" s="1002"/>
      <c r="NVZ56" s="1002"/>
      <c r="NWA56" s="1002"/>
      <c r="NWB56" s="1002"/>
      <c r="NWC56" s="1002"/>
      <c r="NWD56" s="1002"/>
      <c r="NWE56" s="1002"/>
      <c r="NWF56" s="1002"/>
      <c r="NWG56" s="1002"/>
      <c r="NWH56" s="1002"/>
      <c r="NWI56" s="1002"/>
      <c r="NWJ56" s="1002"/>
      <c r="NWK56" s="1002"/>
      <c r="NWL56" s="1002"/>
      <c r="NWM56" s="1002"/>
      <c r="NWN56" s="1002"/>
      <c r="NWO56" s="1002"/>
      <c r="NWP56" s="1002"/>
      <c r="NWQ56" s="1002"/>
      <c r="NWR56" s="1002"/>
      <c r="NWS56" s="1002"/>
      <c r="NWT56" s="1002"/>
      <c r="NWU56" s="1002"/>
      <c r="NWV56" s="1002"/>
      <c r="NWW56" s="1002"/>
      <c r="NWX56" s="1002"/>
      <c r="NWY56" s="1002"/>
      <c r="NWZ56" s="1002"/>
      <c r="NXA56" s="1002"/>
      <c r="NXB56" s="1002"/>
      <c r="NXC56" s="1002"/>
      <c r="NXD56" s="1002"/>
      <c r="NXE56" s="1002"/>
      <c r="NXF56" s="1002"/>
      <c r="NXG56" s="1002"/>
      <c r="NXH56" s="1002"/>
      <c r="NXI56" s="1002"/>
      <c r="NXJ56" s="1002"/>
      <c r="NXK56" s="1002"/>
      <c r="NXL56" s="1002"/>
      <c r="NXM56" s="1002"/>
      <c r="NXN56" s="1002"/>
      <c r="NXO56" s="1002"/>
      <c r="NXP56" s="1002"/>
      <c r="NXQ56" s="1002"/>
      <c r="NXR56" s="1002"/>
      <c r="NXS56" s="1002"/>
      <c r="NXT56" s="1002"/>
      <c r="NXU56" s="1002"/>
      <c r="NXV56" s="1002"/>
      <c r="NXW56" s="1002"/>
      <c r="NXX56" s="1002"/>
      <c r="NXY56" s="1002"/>
      <c r="NXZ56" s="1002"/>
      <c r="NYA56" s="1002"/>
      <c r="NYB56" s="1002"/>
      <c r="NYC56" s="1002"/>
      <c r="NYD56" s="1002"/>
      <c r="NYE56" s="1002"/>
      <c r="NYF56" s="1002"/>
      <c r="NYG56" s="1002"/>
      <c r="NYH56" s="1002"/>
      <c r="NYI56" s="1002"/>
      <c r="NYJ56" s="1002"/>
      <c r="NYK56" s="1002"/>
      <c r="NYL56" s="1002"/>
      <c r="NYM56" s="1002"/>
      <c r="NYN56" s="1002"/>
      <c r="NYO56" s="1002"/>
      <c r="NYP56" s="1002"/>
      <c r="NYQ56" s="1002"/>
      <c r="NYR56" s="1002"/>
      <c r="NYS56" s="1002"/>
      <c r="NYT56" s="1002"/>
      <c r="NYU56" s="1002"/>
      <c r="NYV56" s="1002"/>
      <c r="NYW56" s="1002"/>
      <c r="NYX56" s="1002"/>
      <c r="NYY56" s="1002"/>
      <c r="NYZ56" s="1002"/>
      <c r="NZA56" s="1002"/>
      <c r="NZB56" s="1002"/>
      <c r="NZC56" s="1002"/>
      <c r="NZD56" s="1002"/>
      <c r="NZE56" s="1002"/>
      <c r="NZF56" s="1002"/>
      <c r="NZG56" s="1002"/>
      <c r="NZH56" s="1002"/>
      <c r="NZI56" s="1002"/>
      <c r="NZJ56" s="1002"/>
      <c r="NZK56" s="1002"/>
      <c r="NZL56" s="1002"/>
      <c r="NZM56" s="1002"/>
      <c r="NZN56" s="1002"/>
      <c r="NZO56" s="1002"/>
      <c r="NZP56" s="1002"/>
      <c r="NZQ56" s="1002"/>
      <c r="NZR56" s="1002"/>
      <c r="NZS56" s="1002"/>
      <c r="NZT56" s="1002"/>
      <c r="NZU56" s="1002"/>
      <c r="NZV56" s="1002"/>
      <c r="NZW56" s="1002"/>
      <c r="NZX56" s="1002"/>
      <c r="NZY56" s="1002"/>
      <c r="NZZ56" s="1002"/>
      <c r="OAA56" s="1002"/>
      <c r="OAB56" s="1002"/>
      <c r="OAC56" s="1002"/>
      <c r="OAD56" s="1002"/>
      <c r="OAE56" s="1002"/>
      <c r="OAF56" s="1002"/>
      <c r="OAG56" s="1002"/>
      <c r="OAH56" s="1002"/>
      <c r="OAI56" s="1002"/>
      <c r="OAJ56" s="1002"/>
      <c r="OAK56" s="1002"/>
      <c r="OAL56" s="1002"/>
      <c r="OAM56" s="1002"/>
      <c r="OAN56" s="1002"/>
      <c r="OAO56" s="1002"/>
      <c r="OAP56" s="1002"/>
      <c r="OAQ56" s="1002"/>
      <c r="OAR56" s="1002"/>
      <c r="OAS56" s="1002"/>
      <c r="OAT56" s="1002"/>
      <c r="OAU56" s="1002"/>
      <c r="OAV56" s="1002"/>
      <c r="OAW56" s="1002"/>
      <c r="OAX56" s="1002"/>
      <c r="OAY56" s="1002"/>
      <c r="OAZ56" s="1002"/>
      <c r="OBA56" s="1002"/>
      <c r="OBB56" s="1002"/>
      <c r="OBC56" s="1002"/>
      <c r="OBD56" s="1002"/>
      <c r="OBE56" s="1002"/>
      <c r="OBF56" s="1002"/>
      <c r="OBG56" s="1002"/>
      <c r="OBH56" s="1002"/>
      <c r="OBI56" s="1002"/>
      <c r="OBJ56" s="1002"/>
      <c r="OBK56" s="1002"/>
      <c r="OBL56" s="1002"/>
      <c r="OBM56" s="1002"/>
      <c r="OBN56" s="1002"/>
      <c r="OBO56" s="1002"/>
      <c r="OBP56" s="1002"/>
      <c r="OBQ56" s="1002"/>
      <c r="OBR56" s="1002"/>
      <c r="OBS56" s="1002"/>
      <c r="OBT56" s="1002"/>
      <c r="OBU56" s="1002"/>
      <c r="OBV56" s="1002"/>
      <c r="OBW56" s="1002"/>
      <c r="OBX56" s="1002"/>
      <c r="OBY56" s="1002"/>
      <c r="OBZ56" s="1002"/>
      <c r="OCA56" s="1002"/>
      <c r="OCB56" s="1002"/>
      <c r="OCC56" s="1002"/>
      <c r="OCD56" s="1002"/>
      <c r="OCE56" s="1002"/>
      <c r="OCF56" s="1002"/>
      <c r="OCG56" s="1002"/>
      <c r="OCH56" s="1002"/>
      <c r="OCI56" s="1002"/>
      <c r="OCJ56" s="1002"/>
      <c r="OCK56" s="1002"/>
      <c r="OCL56" s="1002"/>
      <c r="OCM56" s="1002"/>
      <c r="OCN56" s="1002"/>
      <c r="OCO56" s="1002"/>
      <c r="OCP56" s="1002"/>
      <c r="OCQ56" s="1002"/>
      <c r="OCR56" s="1002"/>
      <c r="OCS56" s="1002"/>
      <c r="OCT56" s="1002"/>
      <c r="OCU56" s="1002"/>
      <c r="OCV56" s="1002"/>
      <c r="OCW56" s="1002"/>
      <c r="OCX56" s="1002"/>
      <c r="OCY56" s="1002"/>
      <c r="OCZ56" s="1002"/>
      <c r="ODA56" s="1002"/>
      <c r="ODB56" s="1002"/>
      <c r="ODC56" s="1002"/>
      <c r="ODD56" s="1002"/>
      <c r="ODE56" s="1002"/>
      <c r="ODF56" s="1002"/>
      <c r="ODG56" s="1002"/>
      <c r="ODH56" s="1002"/>
      <c r="ODI56" s="1002"/>
      <c r="ODJ56" s="1002"/>
      <c r="ODK56" s="1002"/>
      <c r="ODL56" s="1002"/>
      <c r="ODM56" s="1002"/>
      <c r="ODN56" s="1002"/>
      <c r="ODO56" s="1002"/>
      <c r="ODP56" s="1002"/>
      <c r="ODQ56" s="1002"/>
      <c r="ODR56" s="1002"/>
      <c r="ODS56" s="1002"/>
      <c r="ODT56" s="1002"/>
      <c r="ODU56" s="1002"/>
      <c r="ODV56" s="1002"/>
      <c r="ODW56" s="1002"/>
      <c r="ODX56" s="1002"/>
      <c r="ODY56" s="1002"/>
      <c r="ODZ56" s="1002"/>
      <c r="OEA56" s="1002"/>
      <c r="OEB56" s="1002"/>
      <c r="OEC56" s="1002"/>
      <c r="OED56" s="1002"/>
      <c r="OEE56" s="1002"/>
      <c r="OEF56" s="1002"/>
      <c r="OEG56" s="1002"/>
      <c r="OEH56" s="1002"/>
      <c r="OEI56" s="1002"/>
      <c r="OEJ56" s="1002"/>
      <c r="OEK56" s="1002"/>
      <c r="OEL56" s="1002"/>
      <c r="OEM56" s="1002"/>
      <c r="OEN56" s="1002"/>
      <c r="OEO56" s="1002"/>
      <c r="OEP56" s="1002"/>
      <c r="OEQ56" s="1002"/>
      <c r="OER56" s="1002"/>
      <c r="OES56" s="1002"/>
      <c r="OET56" s="1002"/>
      <c r="OEU56" s="1002"/>
      <c r="OEV56" s="1002"/>
      <c r="OEW56" s="1002"/>
      <c r="OEX56" s="1002"/>
      <c r="OEY56" s="1002"/>
      <c r="OEZ56" s="1002"/>
      <c r="OFA56" s="1002"/>
      <c r="OFB56" s="1002"/>
      <c r="OFC56" s="1002"/>
      <c r="OFD56" s="1002"/>
      <c r="OFE56" s="1002"/>
      <c r="OFF56" s="1002"/>
      <c r="OFG56" s="1002"/>
      <c r="OFH56" s="1002"/>
      <c r="OFI56" s="1002"/>
      <c r="OFJ56" s="1002"/>
      <c r="OFK56" s="1002"/>
      <c r="OFL56" s="1002"/>
      <c r="OFM56" s="1002"/>
      <c r="OFN56" s="1002"/>
      <c r="OFO56" s="1002"/>
      <c r="OFP56" s="1002"/>
      <c r="OFQ56" s="1002"/>
      <c r="OFR56" s="1002"/>
      <c r="OFS56" s="1002"/>
      <c r="OFT56" s="1002"/>
      <c r="OFU56" s="1002"/>
      <c r="OFV56" s="1002"/>
      <c r="OFW56" s="1002"/>
      <c r="OFX56" s="1002"/>
      <c r="OFY56" s="1002"/>
      <c r="OFZ56" s="1002"/>
      <c r="OGA56" s="1002"/>
      <c r="OGB56" s="1002"/>
      <c r="OGC56" s="1002"/>
      <c r="OGD56" s="1002"/>
      <c r="OGE56" s="1002"/>
      <c r="OGF56" s="1002"/>
      <c r="OGG56" s="1002"/>
      <c r="OGH56" s="1002"/>
      <c r="OGI56" s="1002"/>
      <c r="OGJ56" s="1002"/>
      <c r="OGK56" s="1002"/>
      <c r="OGL56" s="1002"/>
      <c r="OGM56" s="1002"/>
      <c r="OGN56" s="1002"/>
      <c r="OGO56" s="1002"/>
      <c r="OGP56" s="1002"/>
      <c r="OGQ56" s="1002"/>
      <c r="OGR56" s="1002"/>
      <c r="OGS56" s="1002"/>
      <c r="OGT56" s="1002"/>
      <c r="OGU56" s="1002"/>
      <c r="OGV56" s="1002"/>
      <c r="OGW56" s="1002"/>
      <c r="OGX56" s="1002"/>
      <c r="OGY56" s="1002"/>
      <c r="OGZ56" s="1002"/>
      <c r="OHA56" s="1002"/>
      <c r="OHB56" s="1002"/>
      <c r="OHC56" s="1002"/>
      <c r="OHD56" s="1002"/>
      <c r="OHE56" s="1002"/>
      <c r="OHF56" s="1002"/>
      <c r="OHG56" s="1002"/>
      <c r="OHH56" s="1002"/>
      <c r="OHI56" s="1002"/>
      <c r="OHJ56" s="1002"/>
      <c r="OHK56" s="1002"/>
      <c r="OHL56" s="1002"/>
      <c r="OHM56" s="1002"/>
      <c r="OHN56" s="1002"/>
      <c r="OHO56" s="1002"/>
      <c r="OHP56" s="1002"/>
      <c r="OHQ56" s="1002"/>
      <c r="OHR56" s="1002"/>
      <c r="OHS56" s="1002"/>
      <c r="OHT56" s="1002"/>
      <c r="OHU56" s="1002"/>
      <c r="OHV56" s="1002"/>
      <c r="OHW56" s="1002"/>
      <c r="OHX56" s="1002"/>
      <c r="OHY56" s="1002"/>
      <c r="OHZ56" s="1002"/>
      <c r="OIA56" s="1002"/>
      <c r="OIB56" s="1002"/>
      <c r="OIC56" s="1002"/>
      <c r="OID56" s="1002"/>
      <c r="OIE56" s="1002"/>
      <c r="OIF56" s="1002"/>
      <c r="OIG56" s="1002"/>
      <c r="OIH56" s="1002"/>
      <c r="OII56" s="1002"/>
      <c r="OIJ56" s="1002"/>
      <c r="OIK56" s="1002"/>
      <c r="OIL56" s="1002"/>
      <c r="OIM56" s="1002"/>
      <c r="OIN56" s="1002"/>
      <c r="OIO56" s="1002"/>
      <c r="OIP56" s="1002"/>
      <c r="OIQ56" s="1002"/>
      <c r="OIR56" s="1002"/>
      <c r="OIS56" s="1002"/>
      <c r="OIT56" s="1002"/>
      <c r="OIU56" s="1002"/>
      <c r="OIV56" s="1002"/>
      <c r="OIW56" s="1002"/>
      <c r="OIX56" s="1002"/>
      <c r="OIY56" s="1002"/>
      <c r="OIZ56" s="1002"/>
      <c r="OJA56" s="1002"/>
      <c r="OJB56" s="1002"/>
      <c r="OJC56" s="1002"/>
      <c r="OJD56" s="1002"/>
      <c r="OJE56" s="1002"/>
      <c r="OJF56" s="1002"/>
      <c r="OJG56" s="1002"/>
      <c r="OJH56" s="1002"/>
      <c r="OJI56" s="1002"/>
      <c r="OJJ56" s="1002"/>
      <c r="OJK56" s="1002"/>
      <c r="OJL56" s="1002"/>
      <c r="OJM56" s="1002"/>
      <c r="OJN56" s="1002"/>
      <c r="OJO56" s="1002"/>
      <c r="OJP56" s="1002"/>
      <c r="OJQ56" s="1002"/>
      <c r="OJR56" s="1002"/>
      <c r="OJS56" s="1002"/>
      <c r="OJT56" s="1002"/>
      <c r="OJU56" s="1002"/>
      <c r="OJV56" s="1002"/>
      <c r="OJW56" s="1002"/>
      <c r="OJX56" s="1002"/>
      <c r="OJY56" s="1002"/>
      <c r="OJZ56" s="1002"/>
      <c r="OKA56" s="1002"/>
      <c r="OKB56" s="1002"/>
      <c r="OKC56" s="1002"/>
      <c r="OKD56" s="1002"/>
      <c r="OKE56" s="1002"/>
      <c r="OKF56" s="1002"/>
      <c r="OKG56" s="1002"/>
      <c r="OKH56" s="1002"/>
      <c r="OKI56" s="1002"/>
      <c r="OKJ56" s="1002"/>
      <c r="OKK56" s="1002"/>
      <c r="OKL56" s="1002"/>
      <c r="OKM56" s="1002"/>
      <c r="OKN56" s="1002"/>
      <c r="OKO56" s="1002"/>
      <c r="OKP56" s="1002"/>
      <c r="OKQ56" s="1002"/>
      <c r="OKR56" s="1002"/>
      <c r="OKS56" s="1002"/>
      <c r="OKT56" s="1002"/>
      <c r="OKU56" s="1002"/>
      <c r="OKV56" s="1002"/>
      <c r="OKW56" s="1002"/>
      <c r="OKX56" s="1002"/>
      <c r="OKY56" s="1002"/>
      <c r="OKZ56" s="1002"/>
      <c r="OLA56" s="1002"/>
      <c r="OLB56" s="1002"/>
      <c r="OLC56" s="1002"/>
      <c r="OLD56" s="1002"/>
      <c r="OLE56" s="1002"/>
      <c r="OLF56" s="1002"/>
      <c r="OLG56" s="1002"/>
      <c r="OLH56" s="1002"/>
      <c r="OLI56" s="1002"/>
      <c r="OLJ56" s="1002"/>
      <c r="OLK56" s="1002"/>
      <c r="OLL56" s="1002"/>
      <c r="OLM56" s="1002"/>
      <c r="OLN56" s="1002"/>
      <c r="OLO56" s="1002"/>
      <c r="OLP56" s="1002"/>
      <c r="OLQ56" s="1002"/>
      <c r="OLR56" s="1002"/>
      <c r="OLS56" s="1002"/>
      <c r="OLT56" s="1002"/>
      <c r="OLU56" s="1002"/>
      <c r="OLV56" s="1002"/>
      <c r="OLW56" s="1002"/>
      <c r="OLX56" s="1002"/>
      <c r="OLY56" s="1002"/>
      <c r="OLZ56" s="1002"/>
      <c r="OMA56" s="1002"/>
      <c r="OMB56" s="1002"/>
      <c r="OMC56" s="1002"/>
      <c r="OMD56" s="1002"/>
      <c r="OME56" s="1002"/>
      <c r="OMF56" s="1002"/>
      <c r="OMG56" s="1002"/>
      <c r="OMH56" s="1002"/>
      <c r="OMI56" s="1002"/>
      <c r="OMJ56" s="1002"/>
      <c r="OMK56" s="1002"/>
      <c r="OML56" s="1002"/>
      <c r="OMM56" s="1002"/>
      <c r="OMN56" s="1002"/>
      <c r="OMO56" s="1002"/>
      <c r="OMP56" s="1002"/>
      <c r="OMQ56" s="1002"/>
      <c r="OMR56" s="1002"/>
      <c r="OMS56" s="1002"/>
      <c r="OMT56" s="1002"/>
      <c r="OMU56" s="1002"/>
      <c r="OMV56" s="1002"/>
      <c r="OMW56" s="1002"/>
      <c r="OMX56" s="1002"/>
      <c r="OMY56" s="1002"/>
      <c r="OMZ56" s="1002"/>
      <c r="ONA56" s="1002"/>
      <c r="ONB56" s="1002"/>
      <c r="ONC56" s="1002"/>
      <c r="OND56" s="1002"/>
      <c r="ONE56" s="1002"/>
      <c r="ONF56" s="1002"/>
      <c r="ONG56" s="1002"/>
      <c r="ONH56" s="1002"/>
      <c r="ONI56" s="1002"/>
      <c r="ONJ56" s="1002"/>
      <c r="ONK56" s="1002"/>
      <c r="ONL56" s="1002"/>
      <c r="ONM56" s="1002"/>
      <c r="ONN56" s="1002"/>
      <c r="ONO56" s="1002"/>
      <c r="ONP56" s="1002"/>
      <c r="ONQ56" s="1002"/>
      <c r="ONR56" s="1002"/>
      <c r="ONS56" s="1002"/>
      <c r="ONT56" s="1002"/>
      <c r="ONU56" s="1002"/>
      <c r="ONV56" s="1002"/>
      <c r="ONW56" s="1002"/>
      <c r="ONX56" s="1002"/>
      <c r="ONY56" s="1002"/>
      <c r="ONZ56" s="1002"/>
      <c r="OOA56" s="1002"/>
      <c r="OOB56" s="1002"/>
      <c r="OOC56" s="1002"/>
      <c r="OOD56" s="1002"/>
      <c r="OOE56" s="1002"/>
      <c r="OOF56" s="1002"/>
      <c r="OOG56" s="1002"/>
      <c r="OOH56" s="1002"/>
      <c r="OOI56" s="1002"/>
      <c r="OOJ56" s="1002"/>
      <c r="OOK56" s="1002"/>
      <c r="OOL56" s="1002"/>
      <c r="OOM56" s="1002"/>
      <c r="OON56" s="1002"/>
      <c r="OOO56" s="1002"/>
      <c r="OOP56" s="1002"/>
      <c r="OOQ56" s="1002"/>
      <c r="OOR56" s="1002"/>
      <c r="OOS56" s="1002"/>
      <c r="OOT56" s="1002"/>
      <c r="OOU56" s="1002"/>
      <c r="OOV56" s="1002"/>
      <c r="OOW56" s="1002"/>
      <c r="OOX56" s="1002"/>
      <c r="OOY56" s="1002"/>
      <c r="OOZ56" s="1002"/>
      <c r="OPA56" s="1002"/>
      <c r="OPB56" s="1002"/>
      <c r="OPC56" s="1002"/>
      <c r="OPD56" s="1002"/>
      <c r="OPE56" s="1002"/>
      <c r="OPF56" s="1002"/>
      <c r="OPG56" s="1002"/>
      <c r="OPH56" s="1002"/>
      <c r="OPI56" s="1002"/>
      <c r="OPJ56" s="1002"/>
      <c r="OPK56" s="1002"/>
      <c r="OPL56" s="1002"/>
      <c r="OPM56" s="1002"/>
      <c r="OPN56" s="1002"/>
      <c r="OPO56" s="1002"/>
      <c r="OPP56" s="1002"/>
      <c r="OPQ56" s="1002"/>
      <c r="OPR56" s="1002"/>
      <c r="OPS56" s="1002"/>
      <c r="OPT56" s="1002"/>
      <c r="OPU56" s="1002"/>
      <c r="OPV56" s="1002"/>
      <c r="OPW56" s="1002"/>
      <c r="OPX56" s="1002"/>
      <c r="OPY56" s="1002"/>
      <c r="OPZ56" s="1002"/>
      <c r="OQA56" s="1002"/>
      <c r="OQB56" s="1002"/>
      <c r="OQC56" s="1002"/>
      <c r="OQD56" s="1002"/>
      <c r="OQE56" s="1002"/>
      <c r="OQF56" s="1002"/>
      <c r="OQG56" s="1002"/>
      <c r="OQH56" s="1002"/>
      <c r="OQI56" s="1002"/>
      <c r="OQJ56" s="1002"/>
      <c r="OQK56" s="1002"/>
      <c r="OQL56" s="1002"/>
      <c r="OQM56" s="1002"/>
      <c r="OQN56" s="1002"/>
      <c r="OQO56" s="1002"/>
      <c r="OQP56" s="1002"/>
      <c r="OQQ56" s="1002"/>
      <c r="OQR56" s="1002"/>
      <c r="OQS56" s="1002"/>
      <c r="OQT56" s="1002"/>
      <c r="OQU56" s="1002"/>
      <c r="OQV56" s="1002"/>
      <c r="OQW56" s="1002"/>
      <c r="OQX56" s="1002"/>
      <c r="OQY56" s="1002"/>
      <c r="OQZ56" s="1002"/>
      <c r="ORA56" s="1002"/>
      <c r="ORB56" s="1002"/>
      <c r="ORC56" s="1002"/>
      <c r="ORD56" s="1002"/>
      <c r="ORE56" s="1002"/>
      <c r="ORF56" s="1002"/>
      <c r="ORG56" s="1002"/>
      <c r="ORH56" s="1002"/>
      <c r="ORI56" s="1002"/>
      <c r="ORJ56" s="1002"/>
      <c r="ORK56" s="1002"/>
      <c r="ORL56" s="1002"/>
      <c r="ORM56" s="1002"/>
      <c r="ORN56" s="1002"/>
      <c r="ORO56" s="1002"/>
      <c r="ORP56" s="1002"/>
      <c r="ORQ56" s="1002"/>
      <c r="ORR56" s="1002"/>
      <c r="ORS56" s="1002"/>
      <c r="ORT56" s="1002"/>
      <c r="ORU56" s="1002"/>
      <c r="ORV56" s="1002"/>
      <c r="ORW56" s="1002"/>
      <c r="ORX56" s="1002"/>
      <c r="ORY56" s="1002"/>
      <c r="ORZ56" s="1002"/>
      <c r="OSA56" s="1002"/>
      <c r="OSB56" s="1002"/>
      <c r="OSC56" s="1002"/>
      <c r="OSD56" s="1002"/>
      <c r="OSE56" s="1002"/>
      <c r="OSF56" s="1002"/>
      <c r="OSG56" s="1002"/>
      <c r="OSH56" s="1002"/>
      <c r="OSI56" s="1002"/>
      <c r="OSJ56" s="1002"/>
      <c r="OSK56" s="1002"/>
      <c r="OSL56" s="1002"/>
      <c r="OSM56" s="1002"/>
      <c r="OSN56" s="1002"/>
      <c r="OSO56" s="1002"/>
      <c r="OSP56" s="1002"/>
      <c r="OSQ56" s="1002"/>
      <c r="OSR56" s="1002"/>
      <c r="OSS56" s="1002"/>
      <c r="OST56" s="1002"/>
      <c r="OSU56" s="1002"/>
      <c r="OSV56" s="1002"/>
      <c r="OSW56" s="1002"/>
      <c r="OSX56" s="1002"/>
      <c r="OSY56" s="1002"/>
      <c r="OSZ56" s="1002"/>
      <c r="OTA56" s="1002"/>
      <c r="OTB56" s="1002"/>
      <c r="OTC56" s="1002"/>
      <c r="OTD56" s="1002"/>
      <c r="OTE56" s="1002"/>
      <c r="OTF56" s="1002"/>
      <c r="OTG56" s="1002"/>
      <c r="OTH56" s="1002"/>
      <c r="OTI56" s="1002"/>
      <c r="OTJ56" s="1002"/>
      <c r="OTK56" s="1002"/>
      <c r="OTL56" s="1002"/>
      <c r="OTM56" s="1002"/>
      <c r="OTN56" s="1002"/>
      <c r="OTO56" s="1002"/>
      <c r="OTP56" s="1002"/>
      <c r="OTQ56" s="1002"/>
      <c r="OTR56" s="1002"/>
      <c r="OTS56" s="1002"/>
      <c r="OTT56" s="1002"/>
      <c r="OTU56" s="1002"/>
      <c r="OTV56" s="1002"/>
      <c r="OTW56" s="1002"/>
      <c r="OTX56" s="1002"/>
      <c r="OTY56" s="1002"/>
      <c r="OTZ56" s="1002"/>
      <c r="OUA56" s="1002"/>
      <c r="OUB56" s="1002"/>
      <c r="OUC56" s="1002"/>
      <c r="OUD56" s="1002"/>
      <c r="OUE56" s="1002"/>
      <c r="OUF56" s="1002"/>
      <c r="OUG56" s="1002"/>
      <c r="OUH56" s="1002"/>
      <c r="OUI56" s="1002"/>
      <c r="OUJ56" s="1002"/>
      <c r="OUK56" s="1002"/>
      <c r="OUL56" s="1002"/>
      <c r="OUM56" s="1002"/>
      <c r="OUN56" s="1002"/>
      <c r="OUO56" s="1002"/>
      <c r="OUP56" s="1002"/>
      <c r="OUQ56" s="1002"/>
      <c r="OUR56" s="1002"/>
      <c r="OUS56" s="1002"/>
      <c r="OUT56" s="1002"/>
      <c r="OUU56" s="1002"/>
      <c r="OUV56" s="1002"/>
      <c r="OUW56" s="1002"/>
      <c r="OUX56" s="1002"/>
      <c r="OUY56" s="1002"/>
      <c r="OUZ56" s="1002"/>
      <c r="OVA56" s="1002"/>
      <c r="OVB56" s="1002"/>
      <c r="OVC56" s="1002"/>
      <c r="OVD56" s="1002"/>
      <c r="OVE56" s="1002"/>
      <c r="OVF56" s="1002"/>
      <c r="OVG56" s="1002"/>
      <c r="OVH56" s="1002"/>
      <c r="OVI56" s="1002"/>
      <c r="OVJ56" s="1002"/>
      <c r="OVK56" s="1002"/>
      <c r="OVL56" s="1002"/>
      <c r="OVM56" s="1002"/>
      <c r="OVN56" s="1002"/>
      <c r="OVO56" s="1002"/>
      <c r="OVP56" s="1002"/>
      <c r="OVQ56" s="1002"/>
      <c r="OVR56" s="1002"/>
      <c r="OVS56" s="1002"/>
      <c r="OVT56" s="1002"/>
      <c r="OVU56" s="1002"/>
      <c r="OVV56" s="1002"/>
      <c r="OVW56" s="1002"/>
      <c r="OVX56" s="1002"/>
      <c r="OVY56" s="1002"/>
      <c r="OVZ56" s="1002"/>
      <c r="OWA56" s="1002"/>
      <c r="OWB56" s="1002"/>
      <c r="OWC56" s="1002"/>
      <c r="OWD56" s="1002"/>
      <c r="OWE56" s="1002"/>
      <c r="OWF56" s="1002"/>
      <c r="OWG56" s="1002"/>
      <c r="OWH56" s="1002"/>
      <c r="OWI56" s="1002"/>
      <c r="OWJ56" s="1002"/>
      <c r="OWK56" s="1002"/>
      <c r="OWL56" s="1002"/>
      <c r="OWM56" s="1002"/>
      <c r="OWN56" s="1002"/>
      <c r="OWO56" s="1002"/>
      <c r="OWP56" s="1002"/>
      <c r="OWQ56" s="1002"/>
      <c r="OWR56" s="1002"/>
      <c r="OWS56" s="1002"/>
      <c r="OWT56" s="1002"/>
      <c r="OWU56" s="1002"/>
      <c r="OWV56" s="1002"/>
      <c r="OWW56" s="1002"/>
      <c r="OWX56" s="1002"/>
      <c r="OWY56" s="1002"/>
      <c r="OWZ56" s="1002"/>
      <c r="OXA56" s="1002"/>
      <c r="OXB56" s="1002"/>
      <c r="OXC56" s="1002"/>
      <c r="OXD56" s="1002"/>
      <c r="OXE56" s="1002"/>
      <c r="OXF56" s="1002"/>
      <c r="OXG56" s="1002"/>
      <c r="OXH56" s="1002"/>
      <c r="OXI56" s="1002"/>
      <c r="OXJ56" s="1002"/>
      <c r="OXK56" s="1002"/>
      <c r="OXL56" s="1002"/>
      <c r="OXM56" s="1002"/>
      <c r="OXN56" s="1002"/>
      <c r="OXO56" s="1002"/>
      <c r="OXP56" s="1002"/>
      <c r="OXQ56" s="1002"/>
      <c r="OXR56" s="1002"/>
      <c r="OXS56" s="1002"/>
      <c r="OXT56" s="1002"/>
      <c r="OXU56" s="1002"/>
      <c r="OXV56" s="1002"/>
      <c r="OXW56" s="1002"/>
      <c r="OXX56" s="1002"/>
      <c r="OXY56" s="1002"/>
      <c r="OXZ56" s="1002"/>
      <c r="OYA56" s="1002"/>
      <c r="OYB56" s="1002"/>
      <c r="OYC56" s="1002"/>
      <c r="OYD56" s="1002"/>
      <c r="OYE56" s="1002"/>
      <c r="OYF56" s="1002"/>
      <c r="OYG56" s="1002"/>
      <c r="OYH56" s="1002"/>
      <c r="OYI56" s="1002"/>
      <c r="OYJ56" s="1002"/>
      <c r="OYK56" s="1002"/>
      <c r="OYL56" s="1002"/>
      <c r="OYM56" s="1002"/>
      <c r="OYN56" s="1002"/>
      <c r="OYO56" s="1002"/>
      <c r="OYP56" s="1002"/>
      <c r="OYQ56" s="1002"/>
      <c r="OYR56" s="1002"/>
      <c r="OYS56" s="1002"/>
      <c r="OYT56" s="1002"/>
      <c r="OYU56" s="1002"/>
      <c r="OYV56" s="1002"/>
      <c r="OYW56" s="1002"/>
      <c r="OYX56" s="1002"/>
      <c r="OYY56" s="1002"/>
      <c r="OYZ56" s="1002"/>
      <c r="OZA56" s="1002"/>
      <c r="OZB56" s="1002"/>
      <c r="OZC56" s="1002"/>
      <c r="OZD56" s="1002"/>
      <c r="OZE56" s="1002"/>
      <c r="OZF56" s="1002"/>
      <c r="OZG56" s="1002"/>
      <c r="OZH56" s="1002"/>
      <c r="OZI56" s="1002"/>
      <c r="OZJ56" s="1002"/>
      <c r="OZK56" s="1002"/>
      <c r="OZL56" s="1002"/>
      <c r="OZM56" s="1002"/>
      <c r="OZN56" s="1002"/>
      <c r="OZO56" s="1002"/>
      <c r="OZP56" s="1002"/>
      <c r="OZQ56" s="1002"/>
      <c r="OZR56" s="1002"/>
      <c r="OZS56" s="1002"/>
      <c r="OZT56" s="1002"/>
      <c r="OZU56" s="1002"/>
      <c r="OZV56" s="1002"/>
      <c r="OZW56" s="1002"/>
      <c r="OZX56" s="1002"/>
      <c r="OZY56" s="1002"/>
      <c r="OZZ56" s="1002"/>
      <c r="PAA56" s="1002"/>
      <c r="PAB56" s="1002"/>
      <c r="PAC56" s="1002"/>
      <c r="PAD56" s="1002"/>
      <c r="PAE56" s="1002"/>
      <c r="PAF56" s="1002"/>
      <c r="PAG56" s="1002"/>
      <c r="PAH56" s="1002"/>
      <c r="PAI56" s="1002"/>
      <c r="PAJ56" s="1002"/>
      <c r="PAK56" s="1002"/>
      <c r="PAL56" s="1002"/>
      <c r="PAM56" s="1002"/>
      <c r="PAN56" s="1002"/>
      <c r="PAO56" s="1002"/>
      <c r="PAP56" s="1002"/>
      <c r="PAQ56" s="1002"/>
      <c r="PAR56" s="1002"/>
      <c r="PAS56" s="1002"/>
      <c r="PAT56" s="1002"/>
      <c r="PAU56" s="1002"/>
      <c r="PAV56" s="1002"/>
      <c r="PAW56" s="1002"/>
      <c r="PAX56" s="1002"/>
      <c r="PAY56" s="1002"/>
      <c r="PAZ56" s="1002"/>
      <c r="PBA56" s="1002"/>
      <c r="PBB56" s="1002"/>
      <c r="PBC56" s="1002"/>
      <c r="PBD56" s="1002"/>
      <c r="PBE56" s="1002"/>
      <c r="PBF56" s="1002"/>
      <c r="PBG56" s="1002"/>
      <c r="PBH56" s="1002"/>
      <c r="PBI56" s="1002"/>
      <c r="PBJ56" s="1002"/>
      <c r="PBK56" s="1002"/>
      <c r="PBL56" s="1002"/>
      <c r="PBM56" s="1002"/>
      <c r="PBN56" s="1002"/>
      <c r="PBO56" s="1002"/>
      <c r="PBP56" s="1002"/>
      <c r="PBQ56" s="1002"/>
      <c r="PBR56" s="1002"/>
      <c r="PBS56" s="1002"/>
      <c r="PBT56" s="1002"/>
      <c r="PBU56" s="1002"/>
      <c r="PBV56" s="1002"/>
      <c r="PBW56" s="1002"/>
      <c r="PBX56" s="1002"/>
      <c r="PBY56" s="1002"/>
      <c r="PBZ56" s="1002"/>
      <c r="PCA56" s="1002"/>
      <c r="PCB56" s="1002"/>
      <c r="PCC56" s="1002"/>
      <c r="PCD56" s="1002"/>
      <c r="PCE56" s="1002"/>
      <c r="PCF56" s="1002"/>
      <c r="PCG56" s="1002"/>
      <c r="PCH56" s="1002"/>
      <c r="PCI56" s="1002"/>
      <c r="PCJ56" s="1002"/>
      <c r="PCK56" s="1002"/>
      <c r="PCL56" s="1002"/>
      <c r="PCM56" s="1002"/>
      <c r="PCN56" s="1002"/>
      <c r="PCO56" s="1002"/>
      <c r="PCP56" s="1002"/>
      <c r="PCQ56" s="1002"/>
      <c r="PCR56" s="1002"/>
      <c r="PCS56" s="1002"/>
      <c r="PCT56" s="1002"/>
      <c r="PCU56" s="1002"/>
      <c r="PCV56" s="1002"/>
      <c r="PCW56" s="1002"/>
      <c r="PCX56" s="1002"/>
      <c r="PCY56" s="1002"/>
      <c r="PCZ56" s="1002"/>
      <c r="PDA56" s="1002"/>
      <c r="PDB56" s="1002"/>
      <c r="PDC56" s="1002"/>
      <c r="PDD56" s="1002"/>
      <c r="PDE56" s="1002"/>
      <c r="PDF56" s="1002"/>
      <c r="PDG56" s="1002"/>
      <c r="PDH56" s="1002"/>
      <c r="PDI56" s="1002"/>
      <c r="PDJ56" s="1002"/>
      <c r="PDK56" s="1002"/>
      <c r="PDL56" s="1002"/>
      <c r="PDM56" s="1002"/>
      <c r="PDN56" s="1002"/>
      <c r="PDO56" s="1002"/>
      <c r="PDP56" s="1002"/>
      <c r="PDQ56" s="1002"/>
      <c r="PDR56" s="1002"/>
      <c r="PDS56" s="1002"/>
      <c r="PDT56" s="1002"/>
      <c r="PDU56" s="1002"/>
      <c r="PDV56" s="1002"/>
      <c r="PDW56" s="1002"/>
      <c r="PDX56" s="1002"/>
      <c r="PDY56" s="1002"/>
      <c r="PDZ56" s="1002"/>
      <c r="PEA56" s="1002"/>
      <c r="PEB56" s="1002"/>
      <c r="PEC56" s="1002"/>
      <c r="PED56" s="1002"/>
      <c r="PEE56" s="1002"/>
      <c r="PEF56" s="1002"/>
      <c r="PEG56" s="1002"/>
      <c r="PEH56" s="1002"/>
      <c r="PEI56" s="1002"/>
      <c r="PEJ56" s="1002"/>
      <c r="PEK56" s="1002"/>
      <c r="PEL56" s="1002"/>
      <c r="PEM56" s="1002"/>
      <c r="PEN56" s="1002"/>
      <c r="PEO56" s="1002"/>
      <c r="PEP56" s="1002"/>
      <c r="PEQ56" s="1002"/>
      <c r="PER56" s="1002"/>
      <c r="PES56" s="1002"/>
      <c r="PET56" s="1002"/>
      <c r="PEU56" s="1002"/>
      <c r="PEV56" s="1002"/>
      <c r="PEW56" s="1002"/>
      <c r="PEX56" s="1002"/>
      <c r="PEY56" s="1002"/>
      <c r="PEZ56" s="1002"/>
      <c r="PFA56" s="1002"/>
      <c r="PFB56" s="1002"/>
      <c r="PFC56" s="1002"/>
      <c r="PFD56" s="1002"/>
      <c r="PFE56" s="1002"/>
      <c r="PFF56" s="1002"/>
      <c r="PFG56" s="1002"/>
      <c r="PFH56" s="1002"/>
      <c r="PFI56" s="1002"/>
      <c r="PFJ56" s="1002"/>
      <c r="PFK56" s="1002"/>
      <c r="PFL56" s="1002"/>
      <c r="PFM56" s="1002"/>
      <c r="PFN56" s="1002"/>
      <c r="PFO56" s="1002"/>
      <c r="PFP56" s="1002"/>
      <c r="PFQ56" s="1002"/>
      <c r="PFR56" s="1002"/>
      <c r="PFS56" s="1002"/>
      <c r="PFT56" s="1002"/>
      <c r="PFU56" s="1002"/>
      <c r="PFV56" s="1002"/>
      <c r="PFW56" s="1002"/>
      <c r="PFX56" s="1002"/>
      <c r="PFY56" s="1002"/>
      <c r="PFZ56" s="1002"/>
      <c r="PGA56" s="1002"/>
      <c r="PGB56" s="1002"/>
      <c r="PGC56" s="1002"/>
      <c r="PGD56" s="1002"/>
      <c r="PGE56" s="1002"/>
      <c r="PGF56" s="1002"/>
      <c r="PGG56" s="1002"/>
      <c r="PGH56" s="1002"/>
      <c r="PGI56" s="1002"/>
      <c r="PGJ56" s="1002"/>
      <c r="PGK56" s="1002"/>
      <c r="PGL56" s="1002"/>
      <c r="PGM56" s="1002"/>
      <c r="PGN56" s="1002"/>
      <c r="PGO56" s="1002"/>
      <c r="PGP56" s="1002"/>
      <c r="PGQ56" s="1002"/>
      <c r="PGR56" s="1002"/>
      <c r="PGS56" s="1002"/>
      <c r="PGT56" s="1002"/>
      <c r="PGU56" s="1002"/>
      <c r="PGV56" s="1002"/>
      <c r="PGW56" s="1002"/>
      <c r="PGX56" s="1002"/>
      <c r="PGY56" s="1002"/>
      <c r="PGZ56" s="1002"/>
      <c r="PHA56" s="1002"/>
      <c r="PHB56" s="1002"/>
      <c r="PHC56" s="1002"/>
      <c r="PHD56" s="1002"/>
      <c r="PHE56" s="1002"/>
      <c r="PHF56" s="1002"/>
      <c r="PHG56" s="1002"/>
      <c r="PHH56" s="1002"/>
      <c r="PHI56" s="1002"/>
      <c r="PHJ56" s="1002"/>
      <c r="PHK56" s="1002"/>
      <c r="PHL56" s="1002"/>
      <c r="PHM56" s="1002"/>
      <c r="PHN56" s="1002"/>
      <c r="PHO56" s="1002"/>
      <c r="PHP56" s="1002"/>
      <c r="PHQ56" s="1002"/>
      <c r="PHR56" s="1002"/>
      <c r="PHS56" s="1002"/>
      <c r="PHT56" s="1002"/>
      <c r="PHU56" s="1002"/>
      <c r="PHV56" s="1002"/>
      <c r="PHW56" s="1002"/>
      <c r="PHX56" s="1002"/>
      <c r="PHY56" s="1002"/>
      <c r="PHZ56" s="1002"/>
      <c r="PIA56" s="1002"/>
      <c r="PIB56" s="1002"/>
      <c r="PIC56" s="1002"/>
      <c r="PID56" s="1002"/>
      <c r="PIE56" s="1002"/>
      <c r="PIF56" s="1002"/>
      <c r="PIG56" s="1002"/>
      <c r="PIH56" s="1002"/>
      <c r="PII56" s="1002"/>
      <c r="PIJ56" s="1002"/>
      <c r="PIK56" s="1002"/>
      <c r="PIL56" s="1002"/>
      <c r="PIM56" s="1002"/>
      <c r="PIN56" s="1002"/>
      <c r="PIO56" s="1002"/>
      <c r="PIP56" s="1002"/>
      <c r="PIQ56" s="1002"/>
      <c r="PIR56" s="1002"/>
      <c r="PIS56" s="1002"/>
      <c r="PIT56" s="1002"/>
      <c r="PIU56" s="1002"/>
      <c r="PIV56" s="1002"/>
      <c r="PIW56" s="1002"/>
      <c r="PIX56" s="1002"/>
      <c r="PIY56" s="1002"/>
      <c r="PIZ56" s="1002"/>
      <c r="PJA56" s="1002"/>
      <c r="PJB56" s="1002"/>
      <c r="PJC56" s="1002"/>
      <c r="PJD56" s="1002"/>
      <c r="PJE56" s="1002"/>
      <c r="PJF56" s="1002"/>
      <c r="PJG56" s="1002"/>
      <c r="PJH56" s="1002"/>
      <c r="PJI56" s="1002"/>
      <c r="PJJ56" s="1002"/>
      <c r="PJK56" s="1002"/>
      <c r="PJL56" s="1002"/>
      <c r="PJM56" s="1002"/>
      <c r="PJN56" s="1002"/>
      <c r="PJO56" s="1002"/>
      <c r="PJP56" s="1002"/>
      <c r="PJQ56" s="1002"/>
      <c r="PJR56" s="1002"/>
      <c r="PJS56" s="1002"/>
      <c r="PJT56" s="1002"/>
      <c r="PJU56" s="1002"/>
      <c r="PJV56" s="1002"/>
      <c r="PJW56" s="1002"/>
      <c r="PJX56" s="1002"/>
      <c r="PJY56" s="1002"/>
      <c r="PJZ56" s="1002"/>
      <c r="PKA56" s="1002"/>
      <c r="PKB56" s="1002"/>
      <c r="PKC56" s="1002"/>
      <c r="PKD56" s="1002"/>
      <c r="PKE56" s="1002"/>
      <c r="PKF56" s="1002"/>
      <c r="PKG56" s="1002"/>
      <c r="PKH56" s="1002"/>
      <c r="PKI56" s="1002"/>
      <c r="PKJ56" s="1002"/>
      <c r="PKK56" s="1002"/>
      <c r="PKL56" s="1002"/>
      <c r="PKM56" s="1002"/>
      <c r="PKN56" s="1002"/>
      <c r="PKO56" s="1002"/>
      <c r="PKP56" s="1002"/>
      <c r="PKQ56" s="1002"/>
      <c r="PKR56" s="1002"/>
      <c r="PKS56" s="1002"/>
      <c r="PKT56" s="1002"/>
      <c r="PKU56" s="1002"/>
      <c r="PKV56" s="1002"/>
      <c r="PKW56" s="1002"/>
      <c r="PKX56" s="1002"/>
      <c r="PKY56" s="1002"/>
      <c r="PKZ56" s="1002"/>
      <c r="PLA56" s="1002"/>
      <c r="PLB56" s="1002"/>
      <c r="PLC56" s="1002"/>
      <c r="PLD56" s="1002"/>
      <c r="PLE56" s="1002"/>
      <c r="PLF56" s="1002"/>
      <c r="PLG56" s="1002"/>
      <c r="PLH56" s="1002"/>
      <c r="PLI56" s="1002"/>
      <c r="PLJ56" s="1002"/>
      <c r="PLK56" s="1002"/>
      <c r="PLL56" s="1002"/>
      <c r="PLM56" s="1002"/>
      <c r="PLN56" s="1002"/>
      <c r="PLO56" s="1002"/>
      <c r="PLP56" s="1002"/>
      <c r="PLQ56" s="1002"/>
      <c r="PLR56" s="1002"/>
      <c r="PLS56" s="1002"/>
      <c r="PLT56" s="1002"/>
      <c r="PLU56" s="1002"/>
      <c r="PLV56" s="1002"/>
      <c r="PLW56" s="1002"/>
      <c r="PLX56" s="1002"/>
      <c r="PLY56" s="1002"/>
      <c r="PLZ56" s="1002"/>
      <c r="PMA56" s="1002"/>
      <c r="PMB56" s="1002"/>
      <c r="PMC56" s="1002"/>
      <c r="PMD56" s="1002"/>
      <c r="PME56" s="1002"/>
      <c r="PMF56" s="1002"/>
      <c r="PMG56" s="1002"/>
      <c r="PMH56" s="1002"/>
      <c r="PMI56" s="1002"/>
      <c r="PMJ56" s="1002"/>
      <c r="PMK56" s="1002"/>
      <c r="PML56" s="1002"/>
      <c r="PMM56" s="1002"/>
      <c r="PMN56" s="1002"/>
      <c r="PMO56" s="1002"/>
      <c r="PMP56" s="1002"/>
      <c r="PMQ56" s="1002"/>
      <c r="PMR56" s="1002"/>
      <c r="PMS56" s="1002"/>
      <c r="PMT56" s="1002"/>
      <c r="PMU56" s="1002"/>
      <c r="PMV56" s="1002"/>
      <c r="PMW56" s="1002"/>
      <c r="PMX56" s="1002"/>
      <c r="PMY56" s="1002"/>
      <c r="PMZ56" s="1002"/>
      <c r="PNA56" s="1002"/>
      <c r="PNB56" s="1002"/>
      <c r="PNC56" s="1002"/>
      <c r="PND56" s="1002"/>
      <c r="PNE56" s="1002"/>
      <c r="PNF56" s="1002"/>
      <c r="PNG56" s="1002"/>
      <c r="PNH56" s="1002"/>
      <c r="PNI56" s="1002"/>
      <c r="PNJ56" s="1002"/>
      <c r="PNK56" s="1002"/>
      <c r="PNL56" s="1002"/>
      <c r="PNM56" s="1002"/>
      <c r="PNN56" s="1002"/>
      <c r="PNO56" s="1002"/>
      <c r="PNP56" s="1002"/>
      <c r="PNQ56" s="1002"/>
      <c r="PNR56" s="1002"/>
      <c r="PNS56" s="1002"/>
      <c r="PNT56" s="1002"/>
      <c r="PNU56" s="1002"/>
      <c r="PNV56" s="1002"/>
      <c r="PNW56" s="1002"/>
      <c r="PNX56" s="1002"/>
      <c r="PNY56" s="1002"/>
      <c r="PNZ56" s="1002"/>
      <c r="POA56" s="1002"/>
      <c r="POB56" s="1002"/>
      <c r="POC56" s="1002"/>
      <c r="POD56" s="1002"/>
      <c r="POE56" s="1002"/>
      <c r="POF56" s="1002"/>
      <c r="POG56" s="1002"/>
      <c r="POH56" s="1002"/>
      <c r="POI56" s="1002"/>
      <c r="POJ56" s="1002"/>
      <c r="POK56" s="1002"/>
      <c r="POL56" s="1002"/>
      <c r="POM56" s="1002"/>
      <c r="PON56" s="1002"/>
      <c r="POO56" s="1002"/>
      <c r="POP56" s="1002"/>
      <c r="POQ56" s="1002"/>
      <c r="POR56" s="1002"/>
      <c r="POS56" s="1002"/>
      <c r="POT56" s="1002"/>
      <c r="POU56" s="1002"/>
      <c r="POV56" s="1002"/>
      <c r="POW56" s="1002"/>
      <c r="POX56" s="1002"/>
      <c r="POY56" s="1002"/>
      <c r="POZ56" s="1002"/>
      <c r="PPA56" s="1002"/>
      <c r="PPB56" s="1002"/>
      <c r="PPC56" s="1002"/>
      <c r="PPD56" s="1002"/>
      <c r="PPE56" s="1002"/>
      <c r="PPF56" s="1002"/>
      <c r="PPG56" s="1002"/>
      <c r="PPH56" s="1002"/>
      <c r="PPI56" s="1002"/>
      <c r="PPJ56" s="1002"/>
      <c r="PPK56" s="1002"/>
      <c r="PPL56" s="1002"/>
      <c r="PPM56" s="1002"/>
      <c r="PPN56" s="1002"/>
      <c r="PPO56" s="1002"/>
      <c r="PPP56" s="1002"/>
      <c r="PPQ56" s="1002"/>
      <c r="PPR56" s="1002"/>
      <c r="PPS56" s="1002"/>
      <c r="PPT56" s="1002"/>
      <c r="PPU56" s="1002"/>
      <c r="PPV56" s="1002"/>
      <c r="PPW56" s="1002"/>
      <c r="PPX56" s="1002"/>
      <c r="PPY56" s="1002"/>
      <c r="PPZ56" s="1002"/>
      <c r="PQA56" s="1002"/>
      <c r="PQB56" s="1002"/>
      <c r="PQC56" s="1002"/>
      <c r="PQD56" s="1002"/>
      <c r="PQE56" s="1002"/>
      <c r="PQF56" s="1002"/>
      <c r="PQG56" s="1002"/>
      <c r="PQH56" s="1002"/>
      <c r="PQI56" s="1002"/>
      <c r="PQJ56" s="1002"/>
      <c r="PQK56" s="1002"/>
      <c r="PQL56" s="1002"/>
      <c r="PQM56" s="1002"/>
      <c r="PQN56" s="1002"/>
      <c r="PQO56" s="1002"/>
      <c r="PQP56" s="1002"/>
      <c r="PQQ56" s="1002"/>
      <c r="PQR56" s="1002"/>
      <c r="PQS56" s="1002"/>
      <c r="PQT56" s="1002"/>
      <c r="PQU56" s="1002"/>
      <c r="PQV56" s="1002"/>
      <c r="PQW56" s="1002"/>
      <c r="PQX56" s="1002"/>
      <c r="PQY56" s="1002"/>
      <c r="PQZ56" s="1002"/>
      <c r="PRA56" s="1002"/>
      <c r="PRB56" s="1002"/>
      <c r="PRC56" s="1002"/>
      <c r="PRD56" s="1002"/>
      <c r="PRE56" s="1002"/>
      <c r="PRF56" s="1002"/>
      <c r="PRG56" s="1002"/>
      <c r="PRH56" s="1002"/>
      <c r="PRI56" s="1002"/>
      <c r="PRJ56" s="1002"/>
      <c r="PRK56" s="1002"/>
      <c r="PRL56" s="1002"/>
      <c r="PRM56" s="1002"/>
      <c r="PRN56" s="1002"/>
      <c r="PRO56" s="1002"/>
      <c r="PRP56" s="1002"/>
      <c r="PRQ56" s="1002"/>
      <c r="PRR56" s="1002"/>
      <c r="PRS56" s="1002"/>
      <c r="PRT56" s="1002"/>
      <c r="PRU56" s="1002"/>
      <c r="PRV56" s="1002"/>
      <c r="PRW56" s="1002"/>
      <c r="PRX56" s="1002"/>
      <c r="PRY56" s="1002"/>
      <c r="PRZ56" s="1002"/>
      <c r="PSA56" s="1002"/>
      <c r="PSB56" s="1002"/>
      <c r="PSC56" s="1002"/>
      <c r="PSD56" s="1002"/>
      <c r="PSE56" s="1002"/>
      <c r="PSF56" s="1002"/>
      <c r="PSG56" s="1002"/>
      <c r="PSH56" s="1002"/>
      <c r="PSI56" s="1002"/>
      <c r="PSJ56" s="1002"/>
      <c r="PSK56" s="1002"/>
      <c r="PSL56" s="1002"/>
      <c r="PSM56" s="1002"/>
      <c r="PSN56" s="1002"/>
      <c r="PSO56" s="1002"/>
      <c r="PSP56" s="1002"/>
      <c r="PSQ56" s="1002"/>
      <c r="PSR56" s="1002"/>
      <c r="PSS56" s="1002"/>
      <c r="PST56" s="1002"/>
      <c r="PSU56" s="1002"/>
      <c r="PSV56" s="1002"/>
      <c r="PSW56" s="1002"/>
      <c r="PSX56" s="1002"/>
      <c r="PSY56" s="1002"/>
      <c r="PSZ56" s="1002"/>
      <c r="PTA56" s="1002"/>
      <c r="PTB56" s="1002"/>
      <c r="PTC56" s="1002"/>
      <c r="PTD56" s="1002"/>
      <c r="PTE56" s="1002"/>
      <c r="PTF56" s="1002"/>
      <c r="PTG56" s="1002"/>
      <c r="PTH56" s="1002"/>
      <c r="PTI56" s="1002"/>
      <c r="PTJ56" s="1002"/>
      <c r="PTK56" s="1002"/>
      <c r="PTL56" s="1002"/>
      <c r="PTM56" s="1002"/>
      <c r="PTN56" s="1002"/>
      <c r="PTO56" s="1002"/>
      <c r="PTP56" s="1002"/>
      <c r="PTQ56" s="1002"/>
      <c r="PTR56" s="1002"/>
      <c r="PTS56" s="1002"/>
      <c r="PTT56" s="1002"/>
      <c r="PTU56" s="1002"/>
      <c r="PTV56" s="1002"/>
      <c r="PTW56" s="1002"/>
      <c r="PTX56" s="1002"/>
      <c r="PTY56" s="1002"/>
      <c r="PTZ56" s="1002"/>
      <c r="PUA56" s="1002"/>
      <c r="PUB56" s="1002"/>
      <c r="PUC56" s="1002"/>
      <c r="PUD56" s="1002"/>
      <c r="PUE56" s="1002"/>
      <c r="PUF56" s="1002"/>
      <c r="PUG56" s="1002"/>
      <c r="PUH56" s="1002"/>
      <c r="PUI56" s="1002"/>
      <c r="PUJ56" s="1002"/>
      <c r="PUK56" s="1002"/>
      <c r="PUL56" s="1002"/>
      <c r="PUM56" s="1002"/>
      <c r="PUN56" s="1002"/>
      <c r="PUO56" s="1002"/>
      <c r="PUP56" s="1002"/>
      <c r="PUQ56" s="1002"/>
      <c r="PUR56" s="1002"/>
      <c r="PUS56" s="1002"/>
      <c r="PUT56" s="1002"/>
      <c r="PUU56" s="1002"/>
      <c r="PUV56" s="1002"/>
      <c r="PUW56" s="1002"/>
      <c r="PUX56" s="1002"/>
      <c r="PUY56" s="1002"/>
      <c r="PUZ56" s="1002"/>
      <c r="PVA56" s="1002"/>
      <c r="PVB56" s="1002"/>
      <c r="PVC56" s="1002"/>
      <c r="PVD56" s="1002"/>
      <c r="PVE56" s="1002"/>
      <c r="PVF56" s="1002"/>
      <c r="PVG56" s="1002"/>
      <c r="PVH56" s="1002"/>
      <c r="PVI56" s="1002"/>
      <c r="PVJ56" s="1002"/>
      <c r="PVK56" s="1002"/>
      <c r="PVL56" s="1002"/>
      <c r="PVM56" s="1002"/>
      <c r="PVN56" s="1002"/>
      <c r="PVO56" s="1002"/>
      <c r="PVP56" s="1002"/>
      <c r="PVQ56" s="1002"/>
      <c r="PVR56" s="1002"/>
      <c r="PVS56" s="1002"/>
      <c r="PVT56" s="1002"/>
      <c r="PVU56" s="1002"/>
      <c r="PVV56" s="1002"/>
      <c r="PVW56" s="1002"/>
      <c r="PVX56" s="1002"/>
      <c r="PVY56" s="1002"/>
      <c r="PVZ56" s="1002"/>
      <c r="PWA56" s="1002"/>
      <c r="PWB56" s="1002"/>
      <c r="PWC56" s="1002"/>
      <c r="PWD56" s="1002"/>
      <c r="PWE56" s="1002"/>
      <c r="PWF56" s="1002"/>
      <c r="PWG56" s="1002"/>
      <c r="PWH56" s="1002"/>
      <c r="PWI56" s="1002"/>
      <c r="PWJ56" s="1002"/>
      <c r="PWK56" s="1002"/>
      <c r="PWL56" s="1002"/>
      <c r="PWM56" s="1002"/>
      <c r="PWN56" s="1002"/>
      <c r="PWO56" s="1002"/>
      <c r="PWP56" s="1002"/>
      <c r="PWQ56" s="1002"/>
      <c r="PWR56" s="1002"/>
      <c r="PWS56" s="1002"/>
      <c r="PWT56" s="1002"/>
      <c r="PWU56" s="1002"/>
      <c r="PWV56" s="1002"/>
      <c r="PWW56" s="1002"/>
      <c r="PWX56" s="1002"/>
      <c r="PWY56" s="1002"/>
      <c r="PWZ56" s="1002"/>
      <c r="PXA56" s="1002"/>
      <c r="PXB56" s="1002"/>
      <c r="PXC56" s="1002"/>
      <c r="PXD56" s="1002"/>
      <c r="PXE56" s="1002"/>
      <c r="PXF56" s="1002"/>
      <c r="PXG56" s="1002"/>
      <c r="PXH56" s="1002"/>
      <c r="PXI56" s="1002"/>
      <c r="PXJ56" s="1002"/>
      <c r="PXK56" s="1002"/>
      <c r="PXL56" s="1002"/>
      <c r="PXM56" s="1002"/>
      <c r="PXN56" s="1002"/>
      <c r="PXO56" s="1002"/>
      <c r="PXP56" s="1002"/>
      <c r="PXQ56" s="1002"/>
      <c r="PXR56" s="1002"/>
      <c r="PXS56" s="1002"/>
      <c r="PXT56" s="1002"/>
      <c r="PXU56" s="1002"/>
      <c r="PXV56" s="1002"/>
      <c r="PXW56" s="1002"/>
      <c r="PXX56" s="1002"/>
      <c r="PXY56" s="1002"/>
      <c r="PXZ56" s="1002"/>
      <c r="PYA56" s="1002"/>
      <c r="PYB56" s="1002"/>
      <c r="PYC56" s="1002"/>
      <c r="PYD56" s="1002"/>
      <c r="PYE56" s="1002"/>
      <c r="PYF56" s="1002"/>
      <c r="PYG56" s="1002"/>
      <c r="PYH56" s="1002"/>
      <c r="PYI56" s="1002"/>
      <c r="PYJ56" s="1002"/>
      <c r="PYK56" s="1002"/>
      <c r="PYL56" s="1002"/>
      <c r="PYM56" s="1002"/>
      <c r="PYN56" s="1002"/>
      <c r="PYO56" s="1002"/>
      <c r="PYP56" s="1002"/>
      <c r="PYQ56" s="1002"/>
      <c r="PYR56" s="1002"/>
      <c r="PYS56" s="1002"/>
      <c r="PYT56" s="1002"/>
      <c r="PYU56" s="1002"/>
      <c r="PYV56" s="1002"/>
      <c r="PYW56" s="1002"/>
      <c r="PYX56" s="1002"/>
      <c r="PYY56" s="1002"/>
      <c r="PYZ56" s="1002"/>
      <c r="PZA56" s="1002"/>
      <c r="PZB56" s="1002"/>
      <c r="PZC56" s="1002"/>
      <c r="PZD56" s="1002"/>
      <c r="PZE56" s="1002"/>
      <c r="PZF56" s="1002"/>
      <c r="PZG56" s="1002"/>
      <c r="PZH56" s="1002"/>
      <c r="PZI56" s="1002"/>
      <c r="PZJ56" s="1002"/>
      <c r="PZK56" s="1002"/>
      <c r="PZL56" s="1002"/>
      <c r="PZM56" s="1002"/>
      <c r="PZN56" s="1002"/>
      <c r="PZO56" s="1002"/>
      <c r="PZP56" s="1002"/>
      <c r="PZQ56" s="1002"/>
      <c r="PZR56" s="1002"/>
      <c r="PZS56" s="1002"/>
      <c r="PZT56" s="1002"/>
      <c r="PZU56" s="1002"/>
      <c r="PZV56" s="1002"/>
      <c r="PZW56" s="1002"/>
      <c r="PZX56" s="1002"/>
      <c r="PZY56" s="1002"/>
      <c r="PZZ56" s="1002"/>
      <c r="QAA56" s="1002"/>
      <c r="QAB56" s="1002"/>
      <c r="QAC56" s="1002"/>
      <c r="QAD56" s="1002"/>
      <c r="QAE56" s="1002"/>
      <c r="QAF56" s="1002"/>
      <c r="QAG56" s="1002"/>
      <c r="QAH56" s="1002"/>
      <c r="QAI56" s="1002"/>
      <c r="QAJ56" s="1002"/>
      <c r="QAK56" s="1002"/>
      <c r="QAL56" s="1002"/>
      <c r="QAM56" s="1002"/>
      <c r="QAN56" s="1002"/>
      <c r="QAO56" s="1002"/>
      <c r="QAP56" s="1002"/>
      <c r="QAQ56" s="1002"/>
      <c r="QAR56" s="1002"/>
      <c r="QAS56" s="1002"/>
      <c r="QAT56" s="1002"/>
      <c r="QAU56" s="1002"/>
      <c r="QAV56" s="1002"/>
      <c r="QAW56" s="1002"/>
      <c r="QAX56" s="1002"/>
      <c r="QAY56" s="1002"/>
      <c r="QAZ56" s="1002"/>
      <c r="QBA56" s="1002"/>
      <c r="QBB56" s="1002"/>
      <c r="QBC56" s="1002"/>
      <c r="QBD56" s="1002"/>
      <c r="QBE56" s="1002"/>
      <c r="QBF56" s="1002"/>
      <c r="QBG56" s="1002"/>
      <c r="QBH56" s="1002"/>
      <c r="QBI56" s="1002"/>
      <c r="QBJ56" s="1002"/>
      <c r="QBK56" s="1002"/>
      <c r="QBL56" s="1002"/>
      <c r="QBM56" s="1002"/>
      <c r="QBN56" s="1002"/>
      <c r="QBO56" s="1002"/>
      <c r="QBP56" s="1002"/>
      <c r="QBQ56" s="1002"/>
      <c r="QBR56" s="1002"/>
      <c r="QBS56" s="1002"/>
      <c r="QBT56" s="1002"/>
      <c r="QBU56" s="1002"/>
      <c r="QBV56" s="1002"/>
      <c r="QBW56" s="1002"/>
      <c r="QBX56" s="1002"/>
      <c r="QBY56" s="1002"/>
      <c r="QBZ56" s="1002"/>
      <c r="QCA56" s="1002"/>
      <c r="QCB56" s="1002"/>
      <c r="QCC56" s="1002"/>
      <c r="QCD56" s="1002"/>
      <c r="QCE56" s="1002"/>
      <c r="QCF56" s="1002"/>
      <c r="QCG56" s="1002"/>
      <c r="QCH56" s="1002"/>
      <c r="QCI56" s="1002"/>
      <c r="QCJ56" s="1002"/>
      <c r="QCK56" s="1002"/>
      <c r="QCL56" s="1002"/>
      <c r="QCM56" s="1002"/>
      <c r="QCN56" s="1002"/>
      <c r="QCO56" s="1002"/>
      <c r="QCP56" s="1002"/>
      <c r="QCQ56" s="1002"/>
      <c r="QCR56" s="1002"/>
      <c r="QCS56" s="1002"/>
      <c r="QCT56" s="1002"/>
      <c r="QCU56" s="1002"/>
      <c r="QCV56" s="1002"/>
      <c r="QCW56" s="1002"/>
      <c r="QCX56" s="1002"/>
      <c r="QCY56" s="1002"/>
      <c r="QCZ56" s="1002"/>
      <c r="QDA56" s="1002"/>
      <c r="QDB56" s="1002"/>
      <c r="QDC56" s="1002"/>
      <c r="QDD56" s="1002"/>
      <c r="QDE56" s="1002"/>
      <c r="QDF56" s="1002"/>
      <c r="QDG56" s="1002"/>
      <c r="QDH56" s="1002"/>
      <c r="QDI56" s="1002"/>
      <c r="QDJ56" s="1002"/>
      <c r="QDK56" s="1002"/>
      <c r="QDL56" s="1002"/>
      <c r="QDM56" s="1002"/>
      <c r="QDN56" s="1002"/>
      <c r="QDO56" s="1002"/>
      <c r="QDP56" s="1002"/>
      <c r="QDQ56" s="1002"/>
      <c r="QDR56" s="1002"/>
      <c r="QDS56" s="1002"/>
      <c r="QDT56" s="1002"/>
      <c r="QDU56" s="1002"/>
      <c r="QDV56" s="1002"/>
      <c r="QDW56" s="1002"/>
      <c r="QDX56" s="1002"/>
      <c r="QDY56" s="1002"/>
      <c r="QDZ56" s="1002"/>
      <c r="QEA56" s="1002"/>
      <c r="QEB56" s="1002"/>
      <c r="QEC56" s="1002"/>
      <c r="QED56" s="1002"/>
      <c r="QEE56" s="1002"/>
      <c r="QEF56" s="1002"/>
      <c r="QEG56" s="1002"/>
      <c r="QEH56" s="1002"/>
      <c r="QEI56" s="1002"/>
      <c r="QEJ56" s="1002"/>
      <c r="QEK56" s="1002"/>
      <c r="QEL56" s="1002"/>
      <c r="QEM56" s="1002"/>
      <c r="QEN56" s="1002"/>
      <c r="QEO56" s="1002"/>
      <c r="QEP56" s="1002"/>
      <c r="QEQ56" s="1002"/>
      <c r="QER56" s="1002"/>
      <c r="QES56" s="1002"/>
      <c r="QET56" s="1002"/>
      <c r="QEU56" s="1002"/>
      <c r="QEV56" s="1002"/>
      <c r="QEW56" s="1002"/>
      <c r="QEX56" s="1002"/>
      <c r="QEY56" s="1002"/>
      <c r="QEZ56" s="1002"/>
      <c r="QFA56" s="1002"/>
      <c r="QFB56" s="1002"/>
      <c r="QFC56" s="1002"/>
      <c r="QFD56" s="1002"/>
      <c r="QFE56" s="1002"/>
      <c r="QFF56" s="1002"/>
      <c r="QFG56" s="1002"/>
      <c r="QFH56" s="1002"/>
      <c r="QFI56" s="1002"/>
      <c r="QFJ56" s="1002"/>
      <c r="QFK56" s="1002"/>
      <c r="QFL56" s="1002"/>
      <c r="QFM56" s="1002"/>
      <c r="QFN56" s="1002"/>
      <c r="QFO56" s="1002"/>
      <c r="QFP56" s="1002"/>
      <c r="QFQ56" s="1002"/>
      <c r="QFR56" s="1002"/>
      <c r="QFS56" s="1002"/>
      <c r="QFT56" s="1002"/>
      <c r="QFU56" s="1002"/>
      <c r="QFV56" s="1002"/>
      <c r="QFW56" s="1002"/>
      <c r="QFX56" s="1002"/>
      <c r="QFY56" s="1002"/>
      <c r="QFZ56" s="1002"/>
      <c r="QGA56" s="1002"/>
      <c r="QGB56" s="1002"/>
      <c r="QGC56" s="1002"/>
      <c r="QGD56" s="1002"/>
      <c r="QGE56" s="1002"/>
      <c r="QGF56" s="1002"/>
      <c r="QGG56" s="1002"/>
      <c r="QGH56" s="1002"/>
      <c r="QGI56" s="1002"/>
      <c r="QGJ56" s="1002"/>
      <c r="QGK56" s="1002"/>
      <c r="QGL56" s="1002"/>
      <c r="QGM56" s="1002"/>
      <c r="QGN56" s="1002"/>
      <c r="QGO56" s="1002"/>
      <c r="QGP56" s="1002"/>
      <c r="QGQ56" s="1002"/>
      <c r="QGR56" s="1002"/>
      <c r="QGS56" s="1002"/>
      <c r="QGT56" s="1002"/>
      <c r="QGU56" s="1002"/>
      <c r="QGV56" s="1002"/>
      <c r="QGW56" s="1002"/>
      <c r="QGX56" s="1002"/>
      <c r="QGY56" s="1002"/>
      <c r="QGZ56" s="1002"/>
      <c r="QHA56" s="1002"/>
      <c r="QHB56" s="1002"/>
      <c r="QHC56" s="1002"/>
      <c r="QHD56" s="1002"/>
      <c r="QHE56" s="1002"/>
      <c r="QHF56" s="1002"/>
      <c r="QHG56" s="1002"/>
      <c r="QHH56" s="1002"/>
      <c r="QHI56" s="1002"/>
      <c r="QHJ56" s="1002"/>
      <c r="QHK56" s="1002"/>
      <c r="QHL56" s="1002"/>
      <c r="QHM56" s="1002"/>
      <c r="QHN56" s="1002"/>
      <c r="QHO56" s="1002"/>
      <c r="QHP56" s="1002"/>
      <c r="QHQ56" s="1002"/>
      <c r="QHR56" s="1002"/>
      <c r="QHS56" s="1002"/>
      <c r="QHT56" s="1002"/>
      <c r="QHU56" s="1002"/>
      <c r="QHV56" s="1002"/>
      <c r="QHW56" s="1002"/>
      <c r="QHX56" s="1002"/>
      <c r="QHY56" s="1002"/>
      <c r="QHZ56" s="1002"/>
      <c r="QIA56" s="1002"/>
      <c r="QIB56" s="1002"/>
      <c r="QIC56" s="1002"/>
      <c r="QID56" s="1002"/>
      <c r="QIE56" s="1002"/>
      <c r="QIF56" s="1002"/>
      <c r="QIG56" s="1002"/>
      <c r="QIH56" s="1002"/>
      <c r="QII56" s="1002"/>
      <c r="QIJ56" s="1002"/>
      <c r="QIK56" s="1002"/>
      <c r="QIL56" s="1002"/>
      <c r="QIM56" s="1002"/>
      <c r="QIN56" s="1002"/>
      <c r="QIO56" s="1002"/>
      <c r="QIP56" s="1002"/>
      <c r="QIQ56" s="1002"/>
      <c r="QIR56" s="1002"/>
      <c r="QIS56" s="1002"/>
      <c r="QIT56" s="1002"/>
      <c r="QIU56" s="1002"/>
      <c r="QIV56" s="1002"/>
      <c r="QIW56" s="1002"/>
      <c r="QIX56" s="1002"/>
      <c r="QIY56" s="1002"/>
      <c r="QIZ56" s="1002"/>
      <c r="QJA56" s="1002"/>
      <c r="QJB56" s="1002"/>
      <c r="QJC56" s="1002"/>
      <c r="QJD56" s="1002"/>
      <c r="QJE56" s="1002"/>
      <c r="QJF56" s="1002"/>
      <c r="QJG56" s="1002"/>
      <c r="QJH56" s="1002"/>
      <c r="QJI56" s="1002"/>
      <c r="QJJ56" s="1002"/>
      <c r="QJK56" s="1002"/>
      <c r="QJL56" s="1002"/>
      <c r="QJM56" s="1002"/>
      <c r="QJN56" s="1002"/>
      <c r="QJO56" s="1002"/>
      <c r="QJP56" s="1002"/>
      <c r="QJQ56" s="1002"/>
      <c r="QJR56" s="1002"/>
      <c r="QJS56" s="1002"/>
      <c r="QJT56" s="1002"/>
      <c r="QJU56" s="1002"/>
      <c r="QJV56" s="1002"/>
      <c r="QJW56" s="1002"/>
      <c r="QJX56" s="1002"/>
      <c r="QJY56" s="1002"/>
      <c r="QJZ56" s="1002"/>
      <c r="QKA56" s="1002"/>
      <c r="QKB56" s="1002"/>
      <c r="QKC56" s="1002"/>
      <c r="QKD56" s="1002"/>
      <c r="QKE56" s="1002"/>
      <c r="QKF56" s="1002"/>
      <c r="QKG56" s="1002"/>
      <c r="QKH56" s="1002"/>
      <c r="QKI56" s="1002"/>
      <c r="QKJ56" s="1002"/>
      <c r="QKK56" s="1002"/>
      <c r="QKL56" s="1002"/>
      <c r="QKM56" s="1002"/>
      <c r="QKN56" s="1002"/>
      <c r="QKO56" s="1002"/>
      <c r="QKP56" s="1002"/>
      <c r="QKQ56" s="1002"/>
      <c r="QKR56" s="1002"/>
      <c r="QKS56" s="1002"/>
      <c r="QKT56" s="1002"/>
      <c r="QKU56" s="1002"/>
      <c r="QKV56" s="1002"/>
      <c r="QKW56" s="1002"/>
      <c r="QKX56" s="1002"/>
      <c r="QKY56" s="1002"/>
      <c r="QKZ56" s="1002"/>
      <c r="QLA56" s="1002"/>
      <c r="QLB56" s="1002"/>
      <c r="QLC56" s="1002"/>
      <c r="QLD56" s="1002"/>
      <c r="QLE56" s="1002"/>
      <c r="QLF56" s="1002"/>
      <c r="QLG56" s="1002"/>
      <c r="QLH56" s="1002"/>
      <c r="QLI56" s="1002"/>
      <c r="QLJ56" s="1002"/>
      <c r="QLK56" s="1002"/>
      <c r="QLL56" s="1002"/>
      <c r="QLM56" s="1002"/>
      <c r="QLN56" s="1002"/>
      <c r="QLO56" s="1002"/>
      <c r="QLP56" s="1002"/>
      <c r="QLQ56" s="1002"/>
      <c r="QLR56" s="1002"/>
      <c r="QLS56" s="1002"/>
      <c r="QLT56" s="1002"/>
      <c r="QLU56" s="1002"/>
      <c r="QLV56" s="1002"/>
      <c r="QLW56" s="1002"/>
      <c r="QLX56" s="1002"/>
      <c r="QLY56" s="1002"/>
      <c r="QLZ56" s="1002"/>
      <c r="QMA56" s="1002"/>
      <c r="QMB56" s="1002"/>
      <c r="QMC56" s="1002"/>
      <c r="QMD56" s="1002"/>
      <c r="QME56" s="1002"/>
      <c r="QMF56" s="1002"/>
      <c r="QMG56" s="1002"/>
      <c r="QMH56" s="1002"/>
      <c r="QMI56" s="1002"/>
      <c r="QMJ56" s="1002"/>
      <c r="QMK56" s="1002"/>
      <c r="QML56" s="1002"/>
      <c r="QMM56" s="1002"/>
      <c r="QMN56" s="1002"/>
      <c r="QMO56" s="1002"/>
      <c r="QMP56" s="1002"/>
      <c r="QMQ56" s="1002"/>
      <c r="QMR56" s="1002"/>
      <c r="QMS56" s="1002"/>
      <c r="QMT56" s="1002"/>
      <c r="QMU56" s="1002"/>
      <c r="QMV56" s="1002"/>
      <c r="QMW56" s="1002"/>
      <c r="QMX56" s="1002"/>
      <c r="QMY56" s="1002"/>
      <c r="QMZ56" s="1002"/>
      <c r="QNA56" s="1002"/>
      <c r="QNB56" s="1002"/>
      <c r="QNC56" s="1002"/>
      <c r="QND56" s="1002"/>
      <c r="QNE56" s="1002"/>
      <c r="QNF56" s="1002"/>
      <c r="QNG56" s="1002"/>
      <c r="QNH56" s="1002"/>
      <c r="QNI56" s="1002"/>
      <c r="QNJ56" s="1002"/>
      <c r="QNK56" s="1002"/>
      <c r="QNL56" s="1002"/>
      <c r="QNM56" s="1002"/>
      <c r="QNN56" s="1002"/>
      <c r="QNO56" s="1002"/>
      <c r="QNP56" s="1002"/>
      <c r="QNQ56" s="1002"/>
      <c r="QNR56" s="1002"/>
      <c r="QNS56" s="1002"/>
      <c r="QNT56" s="1002"/>
      <c r="QNU56" s="1002"/>
      <c r="QNV56" s="1002"/>
      <c r="QNW56" s="1002"/>
      <c r="QNX56" s="1002"/>
      <c r="QNY56" s="1002"/>
      <c r="QNZ56" s="1002"/>
      <c r="QOA56" s="1002"/>
      <c r="QOB56" s="1002"/>
      <c r="QOC56" s="1002"/>
      <c r="QOD56" s="1002"/>
      <c r="QOE56" s="1002"/>
      <c r="QOF56" s="1002"/>
      <c r="QOG56" s="1002"/>
      <c r="QOH56" s="1002"/>
      <c r="QOI56" s="1002"/>
      <c r="QOJ56" s="1002"/>
      <c r="QOK56" s="1002"/>
      <c r="QOL56" s="1002"/>
      <c r="QOM56" s="1002"/>
      <c r="QON56" s="1002"/>
      <c r="QOO56" s="1002"/>
      <c r="QOP56" s="1002"/>
      <c r="QOQ56" s="1002"/>
      <c r="QOR56" s="1002"/>
      <c r="QOS56" s="1002"/>
      <c r="QOT56" s="1002"/>
      <c r="QOU56" s="1002"/>
      <c r="QOV56" s="1002"/>
      <c r="QOW56" s="1002"/>
      <c r="QOX56" s="1002"/>
      <c r="QOY56" s="1002"/>
      <c r="QOZ56" s="1002"/>
      <c r="QPA56" s="1002"/>
      <c r="QPB56" s="1002"/>
      <c r="QPC56" s="1002"/>
      <c r="QPD56" s="1002"/>
      <c r="QPE56" s="1002"/>
      <c r="QPF56" s="1002"/>
      <c r="QPG56" s="1002"/>
      <c r="QPH56" s="1002"/>
      <c r="QPI56" s="1002"/>
      <c r="QPJ56" s="1002"/>
      <c r="QPK56" s="1002"/>
      <c r="QPL56" s="1002"/>
      <c r="QPM56" s="1002"/>
      <c r="QPN56" s="1002"/>
      <c r="QPO56" s="1002"/>
      <c r="QPP56" s="1002"/>
      <c r="QPQ56" s="1002"/>
      <c r="QPR56" s="1002"/>
      <c r="QPS56" s="1002"/>
      <c r="QPT56" s="1002"/>
      <c r="QPU56" s="1002"/>
      <c r="QPV56" s="1002"/>
      <c r="QPW56" s="1002"/>
      <c r="QPX56" s="1002"/>
      <c r="QPY56" s="1002"/>
      <c r="QPZ56" s="1002"/>
      <c r="QQA56" s="1002"/>
      <c r="QQB56" s="1002"/>
      <c r="QQC56" s="1002"/>
      <c r="QQD56" s="1002"/>
      <c r="QQE56" s="1002"/>
      <c r="QQF56" s="1002"/>
      <c r="QQG56" s="1002"/>
      <c r="QQH56" s="1002"/>
      <c r="QQI56" s="1002"/>
      <c r="QQJ56" s="1002"/>
      <c r="QQK56" s="1002"/>
      <c r="QQL56" s="1002"/>
      <c r="QQM56" s="1002"/>
      <c r="QQN56" s="1002"/>
      <c r="QQO56" s="1002"/>
      <c r="QQP56" s="1002"/>
      <c r="QQQ56" s="1002"/>
      <c r="QQR56" s="1002"/>
      <c r="QQS56" s="1002"/>
      <c r="QQT56" s="1002"/>
      <c r="QQU56" s="1002"/>
      <c r="QQV56" s="1002"/>
      <c r="QQW56" s="1002"/>
      <c r="QQX56" s="1002"/>
      <c r="QQY56" s="1002"/>
      <c r="QQZ56" s="1002"/>
      <c r="QRA56" s="1002"/>
      <c r="QRB56" s="1002"/>
      <c r="QRC56" s="1002"/>
      <c r="QRD56" s="1002"/>
      <c r="QRE56" s="1002"/>
      <c r="QRF56" s="1002"/>
      <c r="QRG56" s="1002"/>
      <c r="QRH56" s="1002"/>
      <c r="QRI56" s="1002"/>
      <c r="QRJ56" s="1002"/>
      <c r="QRK56" s="1002"/>
      <c r="QRL56" s="1002"/>
      <c r="QRM56" s="1002"/>
      <c r="QRN56" s="1002"/>
      <c r="QRO56" s="1002"/>
      <c r="QRP56" s="1002"/>
      <c r="QRQ56" s="1002"/>
      <c r="QRR56" s="1002"/>
      <c r="QRS56" s="1002"/>
      <c r="QRT56" s="1002"/>
      <c r="QRU56" s="1002"/>
      <c r="QRV56" s="1002"/>
      <c r="QRW56" s="1002"/>
      <c r="QRX56" s="1002"/>
      <c r="QRY56" s="1002"/>
      <c r="QRZ56" s="1002"/>
      <c r="QSA56" s="1002"/>
      <c r="QSB56" s="1002"/>
      <c r="QSC56" s="1002"/>
      <c r="QSD56" s="1002"/>
      <c r="QSE56" s="1002"/>
      <c r="QSF56" s="1002"/>
      <c r="QSG56" s="1002"/>
      <c r="QSH56" s="1002"/>
      <c r="QSI56" s="1002"/>
      <c r="QSJ56" s="1002"/>
      <c r="QSK56" s="1002"/>
      <c r="QSL56" s="1002"/>
      <c r="QSM56" s="1002"/>
      <c r="QSN56" s="1002"/>
      <c r="QSO56" s="1002"/>
      <c r="QSP56" s="1002"/>
      <c r="QSQ56" s="1002"/>
      <c r="QSR56" s="1002"/>
      <c r="QSS56" s="1002"/>
      <c r="QST56" s="1002"/>
      <c r="QSU56" s="1002"/>
      <c r="QSV56" s="1002"/>
      <c r="QSW56" s="1002"/>
      <c r="QSX56" s="1002"/>
      <c r="QSY56" s="1002"/>
      <c r="QSZ56" s="1002"/>
      <c r="QTA56" s="1002"/>
      <c r="QTB56" s="1002"/>
      <c r="QTC56" s="1002"/>
      <c r="QTD56" s="1002"/>
      <c r="QTE56" s="1002"/>
      <c r="QTF56" s="1002"/>
      <c r="QTG56" s="1002"/>
      <c r="QTH56" s="1002"/>
      <c r="QTI56" s="1002"/>
      <c r="QTJ56" s="1002"/>
      <c r="QTK56" s="1002"/>
      <c r="QTL56" s="1002"/>
      <c r="QTM56" s="1002"/>
      <c r="QTN56" s="1002"/>
      <c r="QTO56" s="1002"/>
      <c r="QTP56" s="1002"/>
      <c r="QTQ56" s="1002"/>
      <c r="QTR56" s="1002"/>
      <c r="QTS56" s="1002"/>
      <c r="QTT56" s="1002"/>
      <c r="QTU56" s="1002"/>
      <c r="QTV56" s="1002"/>
      <c r="QTW56" s="1002"/>
      <c r="QTX56" s="1002"/>
      <c r="QTY56" s="1002"/>
      <c r="QTZ56" s="1002"/>
      <c r="QUA56" s="1002"/>
      <c r="QUB56" s="1002"/>
      <c r="QUC56" s="1002"/>
      <c r="QUD56" s="1002"/>
      <c r="QUE56" s="1002"/>
      <c r="QUF56" s="1002"/>
      <c r="QUG56" s="1002"/>
      <c r="QUH56" s="1002"/>
      <c r="QUI56" s="1002"/>
      <c r="QUJ56" s="1002"/>
      <c r="QUK56" s="1002"/>
      <c r="QUL56" s="1002"/>
      <c r="QUM56" s="1002"/>
      <c r="QUN56" s="1002"/>
      <c r="QUO56" s="1002"/>
      <c r="QUP56" s="1002"/>
      <c r="QUQ56" s="1002"/>
      <c r="QUR56" s="1002"/>
      <c r="QUS56" s="1002"/>
      <c r="QUT56" s="1002"/>
      <c r="QUU56" s="1002"/>
      <c r="QUV56" s="1002"/>
      <c r="QUW56" s="1002"/>
      <c r="QUX56" s="1002"/>
      <c r="QUY56" s="1002"/>
      <c r="QUZ56" s="1002"/>
      <c r="QVA56" s="1002"/>
      <c r="QVB56" s="1002"/>
      <c r="QVC56" s="1002"/>
      <c r="QVD56" s="1002"/>
      <c r="QVE56" s="1002"/>
      <c r="QVF56" s="1002"/>
      <c r="QVG56" s="1002"/>
      <c r="QVH56" s="1002"/>
      <c r="QVI56" s="1002"/>
      <c r="QVJ56" s="1002"/>
      <c r="QVK56" s="1002"/>
      <c r="QVL56" s="1002"/>
      <c r="QVM56" s="1002"/>
      <c r="QVN56" s="1002"/>
      <c r="QVO56" s="1002"/>
      <c r="QVP56" s="1002"/>
      <c r="QVQ56" s="1002"/>
      <c r="QVR56" s="1002"/>
      <c r="QVS56" s="1002"/>
      <c r="QVT56" s="1002"/>
      <c r="QVU56" s="1002"/>
      <c r="QVV56" s="1002"/>
      <c r="QVW56" s="1002"/>
      <c r="QVX56" s="1002"/>
      <c r="QVY56" s="1002"/>
      <c r="QVZ56" s="1002"/>
      <c r="QWA56" s="1002"/>
      <c r="QWB56" s="1002"/>
      <c r="QWC56" s="1002"/>
      <c r="QWD56" s="1002"/>
      <c r="QWE56" s="1002"/>
      <c r="QWF56" s="1002"/>
      <c r="QWG56" s="1002"/>
      <c r="QWH56" s="1002"/>
      <c r="QWI56" s="1002"/>
      <c r="QWJ56" s="1002"/>
      <c r="QWK56" s="1002"/>
      <c r="QWL56" s="1002"/>
      <c r="QWM56" s="1002"/>
      <c r="QWN56" s="1002"/>
      <c r="QWO56" s="1002"/>
      <c r="QWP56" s="1002"/>
      <c r="QWQ56" s="1002"/>
      <c r="QWR56" s="1002"/>
      <c r="QWS56" s="1002"/>
      <c r="QWT56" s="1002"/>
      <c r="QWU56" s="1002"/>
      <c r="QWV56" s="1002"/>
      <c r="QWW56" s="1002"/>
      <c r="QWX56" s="1002"/>
      <c r="QWY56" s="1002"/>
      <c r="QWZ56" s="1002"/>
      <c r="QXA56" s="1002"/>
      <c r="QXB56" s="1002"/>
      <c r="QXC56" s="1002"/>
      <c r="QXD56" s="1002"/>
      <c r="QXE56" s="1002"/>
      <c r="QXF56" s="1002"/>
      <c r="QXG56" s="1002"/>
      <c r="QXH56" s="1002"/>
      <c r="QXI56" s="1002"/>
      <c r="QXJ56" s="1002"/>
      <c r="QXK56" s="1002"/>
      <c r="QXL56" s="1002"/>
      <c r="QXM56" s="1002"/>
      <c r="QXN56" s="1002"/>
      <c r="QXO56" s="1002"/>
      <c r="QXP56" s="1002"/>
      <c r="QXQ56" s="1002"/>
      <c r="QXR56" s="1002"/>
      <c r="QXS56" s="1002"/>
      <c r="QXT56" s="1002"/>
      <c r="QXU56" s="1002"/>
      <c r="QXV56" s="1002"/>
      <c r="QXW56" s="1002"/>
      <c r="QXX56" s="1002"/>
      <c r="QXY56" s="1002"/>
      <c r="QXZ56" s="1002"/>
      <c r="QYA56" s="1002"/>
      <c r="QYB56" s="1002"/>
      <c r="QYC56" s="1002"/>
      <c r="QYD56" s="1002"/>
      <c r="QYE56" s="1002"/>
      <c r="QYF56" s="1002"/>
      <c r="QYG56" s="1002"/>
      <c r="QYH56" s="1002"/>
      <c r="QYI56" s="1002"/>
      <c r="QYJ56" s="1002"/>
      <c r="QYK56" s="1002"/>
      <c r="QYL56" s="1002"/>
      <c r="QYM56" s="1002"/>
      <c r="QYN56" s="1002"/>
      <c r="QYO56" s="1002"/>
      <c r="QYP56" s="1002"/>
      <c r="QYQ56" s="1002"/>
      <c r="QYR56" s="1002"/>
      <c r="QYS56" s="1002"/>
      <c r="QYT56" s="1002"/>
      <c r="QYU56" s="1002"/>
      <c r="QYV56" s="1002"/>
      <c r="QYW56" s="1002"/>
      <c r="QYX56" s="1002"/>
      <c r="QYY56" s="1002"/>
      <c r="QYZ56" s="1002"/>
      <c r="QZA56" s="1002"/>
      <c r="QZB56" s="1002"/>
      <c r="QZC56" s="1002"/>
      <c r="QZD56" s="1002"/>
      <c r="QZE56" s="1002"/>
      <c r="QZF56" s="1002"/>
      <c r="QZG56" s="1002"/>
      <c r="QZH56" s="1002"/>
      <c r="QZI56" s="1002"/>
      <c r="QZJ56" s="1002"/>
      <c r="QZK56" s="1002"/>
      <c r="QZL56" s="1002"/>
      <c r="QZM56" s="1002"/>
      <c r="QZN56" s="1002"/>
      <c r="QZO56" s="1002"/>
      <c r="QZP56" s="1002"/>
      <c r="QZQ56" s="1002"/>
      <c r="QZR56" s="1002"/>
      <c r="QZS56" s="1002"/>
      <c r="QZT56" s="1002"/>
      <c r="QZU56" s="1002"/>
      <c r="QZV56" s="1002"/>
      <c r="QZW56" s="1002"/>
      <c r="QZX56" s="1002"/>
      <c r="QZY56" s="1002"/>
      <c r="QZZ56" s="1002"/>
      <c r="RAA56" s="1002"/>
      <c r="RAB56" s="1002"/>
      <c r="RAC56" s="1002"/>
      <c r="RAD56" s="1002"/>
      <c r="RAE56" s="1002"/>
      <c r="RAF56" s="1002"/>
      <c r="RAG56" s="1002"/>
      <c r="RAH56" s="1002"/>
      <c r="RAI56" s="1002"/>
      <c r="RAJ56" s="1002"/>
      <c r="RAK56" s="1002"/>
      <c r="RAL56" s="1002"/>
      <c r="RAM56" s="1002"/>
      <c r="RAN56" s="1002"/>
      <c r="RAO56" s="1002"/>
      <c r="RAP56" s="1002"/>
      <c r="RAQ56" s="1002"/>
      <c r="RAR56" s="1002"/>
      <c r="RAS56" s="1002"/>
      <c r="RAT56" s="1002"/>
      <c r="RAU56" s="1002"/>
      <c r="RAV56" s="1002"/>
      <c r="RAW56" s="1002"/>
      <c r="RAX56" s="1002"/>
      <c r="RAY56" s="1002"/>
      <c r="RAZ56" s="1002"/>
      <c r="RBA56" s="1002"/>
      <c r="RBB56" s="1002"/>
      <c r="RBC56" s="1002"/>
      <c r="RBD56" s="1002"/>
      <c r="RBE56" s="1002"/>
      <c r="RBF56" s="1002"/>
      <c r="RBG56" s="1002"/>
      <c r="RBH56" s="1002"/>
      <c r="RBI56" s="1002"/>
      <c r="RBJ56" s="1002"/>
      <c r="RBK56" s="1002"/>
      <c r="RBL56" s="1002"/>
      <c r="RBM56" s="1002"/>
      <c r="RBN56" s="1002"/>
      <c r="RBO56" s="1002"/>
      <c r="RBP56" s="1002"/>
      <c r="RBQ56" s="1002"/>
      <c r="RBR56" s="1002"/>
      <c r="RBS56" s="1002"/>
      <c r="RBT56" s="1002"/>
      <c r="RBU56" s="1002"/>
      <c r="RBV56" s="1002"/>
      <c r="RBW56" s="1002"/>
      <c r="RBX56" s="1002"/>
      <c r="RBY56" s="1002"/>
      <c r="RBZ56" s="1002"/>
      <c r="RCA56" s="1002"/>
      <c r="RCB56" s="1002"/>
      <c r="RCC56" s="1002"/>
      <c r="RCD56" s="1002"/>
      <c r="RCE56" s="1002"/>
      <c r="RCF56" s="1002"/>
      <c r="RCG56" s="1002"/>
      <c r="RCH56" s="1002"/>
      <c r="RCI56" s="1002"/>
      <c r="RCJ56" s="1002"/>
      <c r="RCK56" s="1002"/>
      <c r="RCL56" s="1002"/>
      <c r="RCM56" s="1002"/>
      <c r="RCN56" s="1002"/>
      <c r="RCO56" s="1002"/>
      <c r="RCP56" s="1002"/>
      <c r="RCQ56" s="1002"/>
      <c r="RCR56" s="1002"/>
      <c r="RCS56" s="1002"/>
      <c r="RCT56" s="1002"/>
      <c r="RCU56" s="1002"/>
      <c r="RCV56" s="1002"/>
      <c r="RCW56" s="1002"/>
      <c r="RCX56" s="1002"/>
      <c r="RCY56" s="1002"/>
      <c r="RCZ56" s="1002"/>
      <c r="RDA56" s="1002"/>
      <c r="RDB56" s="1002"/>
      <c r="RDC56" s="1002"/>
      <c r="RDD56" s="1002"/>
      <c r="RDE56" s="1002"/>
      <c r="RDF56" s="1002"/>
      <c r="RDG56" s="1002"/>
      <c r="RDH56" s="1002"/>
      <c r="RDI56" s="1002"/>
      <c r="RDJ56" s="1002"/>
      <c r="RDK56" s="1002"/>
      <c r="RDL56" s="1002"/>
      <c r="RDM56" s="1002"/>
      <c r="RDN56" s="1002"/>
      <c r="RDO56" s="1002"/>
      <c r="RDP56" s="1002"/>
      <c r="RDQ56" s="1002"/>
      <c r="RDR56" s="1002"/>
      <c r="RDS56" s="1002"/>
      <c r="RDT56" s="1002"/>
      <c r="RDU56" s="1002"/>
      <c r="RDV56" s="1002"/>
      <c r="RDW56" s="1002"/>
      <c r="RDX56" s="1002"/>
      <c r="RDY56" s="1002"/>
      <c r="RDZ56" s="1002"/>
      <c r="REA56" s="1002"/>
      <c r="REB56" s="1002"/>
      <c r="REC56" s="1002"/>
      <c r="RED56" s="1002"/>
      <c r="REE56" s="1002"/>
      <c r="REF56" s="1002"/>
      <c r="REG56" s="1002"/>
      <c r="REH56" s="1002"/>
      <c r="REI56" s="1002"/>
      <c r="REJ56" s="1002"/>
      <c r="REK56" s="1002"/>
      <c r="REL56" s="1002"/>
      <c r="REM56" s="1002"/>
      <c r="REN56" s="1002"/>
      <c r="REO56" s="1002"/>
      <c r="REP56" s="1002"/>
      <c r="REQ56" s="1002"/>
      <c r="RER56" s="1002"/>
      <c r="RES56" s="1002"/>
      <c r="RET56" s="1002"/>
      <c r="REU56" s="1002"/>
      <c r="REV56" s="1002"/>
      <c r="REW56" s="1002"/>
      <c r="REX56" s="1002"/>
      <c r="REY56" s="1002"/>
      <c r="REZ56" s="1002"/>
      <c r="RFA56" s="1002"/>
      <c r="RFB56" s="1002"/>
      <c r="RFC56" s="1002"/>
      <c r="RFD56" s="1002"/>
      <c r="RFE56" s="1002"/>
      <c r="RFF56" s="1002"/>
      <c r="RFG56" s="1002"/>
      <c r="RFH56" s="1002"/>
      <c r="RFI56" s="1002"/>
      <c r="RFJ56" s="1002"/>
      <c r="RFK56" s="1002"/>
      <c r="RFL56" s="1002"/>
      <c r="RFM56" s="1002"/>
      <c r="RFN56" s="1002"/>
      <c r="RFO56" s="1002"/>
      <c r="RFP56" s="1002"/>
      <c r="RFQ56" s="1002"/>
      <c r="RFR56" s="1002"/>
      <c r="RFS56" s="1002"/>
      <c r="RFT56" s="1002"/>
      <c r="RFU56" s="1002"/>
      <c r="RFV56" s="1002"/>
      <c r="RFW56" s="1002"/>
      <c r="RFX56" s="1002"/>
      <c r="RFY56" s="1002"/>
      <c r="RFZ56" s="1002"/>
      <c r="RGA56" s="1002"/>
      <c r="RGB56" s="1002"/>
      <c r="RGC56" s="1002"/>
      <c r="RGD56" s="1002"/>
      <c r="RGE56" s="1002"/>
      <c r="RGF56" s="1002"/>
      <c r="RGG56" s="1002"/>
      <c r="RGH56" s="1002"/>
      <c r="RGI56" s="1002"/>
      <c r="RGJ56" s="1002"/>
      <c r="RGK56" s="1002"/>
      <c r="RGL56" s="1002"/>
      <c r="RGM56" s="1002"/>
      <c r="RGN56" s="1002"/>
      <c r="RGO56" s="1002"/>
      <c r="RGP56" s="1002"/>
      <c r="RGQ56" s="1002"/>
      <c r="RGR56" s="1002"/>
      <c r="RGS56" s="1002"/>
      <c r="RGT56" s="1002"/>
      <c r="RGU56" s="1002"/>
      <c r="RGV56" s="1002"/>
      <c r="RGW56" s="1002"/>
      <c r="RGX56" s="1002"/>
      <c r="RGY56" s="1002"/>
      <c r="RGZ56" s="1002"/>
      <c r="RHA56" s="1002"/>
      <c r="RHB56" s="1002"/>
      <c r="RHC56" s="1002"/>
      <c r="RHD56" s="1002"/>
      <c r="RHE56" s="1002"/>
      <c r="RHF56" s="1002"/>
      <c r="RHG56" s="1002"/>
      <c r="RHH56" s="1002"/>
      <c r="RHI56" s="1002"/>
      <c r="RHJ56" s="1002"/>
      <c r="RHK56" s="1002"/>
      <c r="RHL56" s="1002"/>
      <c r="RHM56" s="1002"/>
      <c r="RHN56" s="1002"/>
      <c r="RHO56" s="1002"/>
      <c r="RHP56" s="1002"/>
      <c r="RHQ56" s="1002"/>
      <c r="RHR56" s="1002"/>
      <c r="RHS56" s="1002"/>
      <c r="RHT56" s="1002"/>
      <c r="RHU56" s="1002"/>
      <c r="RHV56" s="1002"/>
      <c r="RHW56" s="1002"/>
      <c r="RHX56" s="1002"/>
      <c r="RHY56" s="1002"/>
      <c r="RHZ56" s="1002"/>
      <c r="RIA56" s="1002"/>
      <c r="RIB56" s="1002"/>
      <c r="RIC56" s="1002"/>
      <c r="RID56" s="1002"/>
      <c r="RIE56" s="1002"/>
      <c r="RIF56" s="1002"/>
      <c r="RIG56" s="1002"/>
      <c r="RIH56" s="1002"/>
      <c r="RII56" s="1002"/>
      <c r="RIJ56" s="1002"/>
      <c r="RIK56" s="1002"/>
      <c r="RIL56" s="1002"/>
      <c r="RIM56" s="1002"/>
      <c r="RIN56" s="1002"/>
      <c r="RIO56" s="1002"/>
      <c r="RIP56" s="1002"/>
      <c r="RIQ56" s="1002"/>
      <c r="RIR56" s="1002"/>
      <c r="RIS56" s="1002"/>
      <c r="RIT56" s="1002"/>
      <c r="RIU56" s="1002"/>
      <c r="RIV56" s="1002"/>
      <c r="RIW56" s="1002"/>
      <c r="RIX56" s="1002"/>
      <c r="RIY56" s="1002"/>
      <c r="RIZ56" s="1002"/>
      <c r="RJA56" s="1002"/>
      <c r="RJB56" s="1002"/>
      <c r="RJC56" s="1002"/>
      <c r="RJD56" s="1002"/>
      <c r="RJE56" s="1002"/>
      <c r="RJF56" s="1002"/>
      <c r="RJG56" s="1002"/>
      <c r="RJH56" s="1002"/>
      <c r="RJI56" s="1002"/>
      <c r="RJJ56" s="1002"/>
      <c r="RJK56" s="1002"/>
      <c r="RJL56" s="1002"/>
      <c r="RJM56" s="1002"/>
      <c r="RJN56" s="1002"/>
      <c r="RJO56" s="1002"/>
      <c r="RJP56" s="1002"/>
      <c r="RJQ56" s="1002"/>
      <c r="RJR56" s="1002"/>
      <c r="RJS56" s="1002"/>
      <c r="RJT56" s="1002"/>
      <c r="RJU56" s="1002"/>
      <c r="RJV56" s="1002"/>
      <c r="RJW56" s="1002"/>
      <c r="RJX56" s="1002"/>
      <c r="RJY56" s="1002"/>
      <c r="RJZ56" s="1002"/>
      <c r="RKA56" s="1002"/>
      <c r="RKB56" s="1002"/>
      <c r="RKC56" s="1002"/>
      <c r="RKD56" s="1002"/>
      <c r="RKE56" s="1002"/>
      <c r="RKF56" s="1002"/>
      <c r="RKG56" s="1002"/>
      <c r="RKH56" s="1002"/>
      <c r="RKI56" s="1002"/>
      <c r="RKJ56" s="1002"/>
      <c r="RKK56" s="1002"/>
      <c r="RKL56" s="1002"/>
      <c r="RKM56" s="1002"/>
      <c r="RKN56" s="1002"/>
      <c r="RKO56" s="1002"/>
      <c r="RKP56" s="1002"/>
      <c r="RKQ56" s="1002"/>
      <c r="RKR56" s="1002"/>
      <c r="RKS56" s="1002"/>
      <c r="RKT56" s="1002"/>
      <c r="RKU56" s="1002"/>
      <c r="RKV56" s="1002"/>
      <c r="RKW56" s="1002"/>
      <c r="RKX56" s="1002"/>
      <c r="RKY56" s="1002"/>
      <c r="RKZ56" s="1002"/>
      <c r="RLA56" s="1002"/>
      <c r="RLB56" s="1002"/>
      <c r="RLC56" s="1002"/>
      <c r="RLD56" s="1002"/>
      <c r="RLE56" s="1002"/>
      <c r="RLF56" s="1002"/>
      <c r="RLG56" s="1002"/>
      <c r="RLH56" s="1002"/>
      <c r="RLI56" s="1002"/>
      <c r="RLJ56" s="1002"/>
      <c r="RLK56" s="1002"/>
      <c r="RLL56" s="1002"/>
      <c r="RLM56" s="1002"/>
      <c r="RLN56" s="1002"/>
      <c r="RLO56" s="1002"/>
      <c r="RLP56" s="1002"/>
      <c r="RLQ56" s="1002"/>
      <c r="RLR56" s="1002"/>
      <c r="RLS56" s="1002"/>
      <c r="RLT56" s="1002"/>
      <c r="RLU56" s="1002"/>
      <c r="RLV56" s="1002"/>
      <c r="RLW56" s="1002"/>
      <c r="RLX56" s="1002"/>
      <c r="RLY56" s="1002"/>
      <c r="RLZ56" s="1002"/>
      <c r="RMA56" s="1002"/>
      <c r="RMB56" s="1002"/>
      <c r="RMC56" s="1002"/>
      <c r="RMD56" s="1002"/>
      <c r="RME56" s="1002"/>
      <c r="RMF56" s="1002"/>
      <c r="RMG56" s="1002"/>
      <c r="RMH56" s="1002"/>
      <c r="RMI56" s="1002"/>
      <c r="RMJ56" s="1002"/>
      <c r="RMK56" s="1002"/>
      <c r="RML56" s="1002"/>
      <c r="RMM56" s="1002"/>
      <c r="RMN56" s="1002"/>
      <c r="RMO56" s="1002"/>
      <c r="RMP56" s="1002"/>
      <c r="RMQ56" s="1002"/>
      <c r="RMR56" s="1002"/>
      <c r="RMS56" s="1002"/>
      <c r="RMT56" s="1002"/>
      <c r="RMU56" s="1002"/>
      <c r="RMV56" s="1002"/>
      <c r="RMW56" s="1002"/>
      <c r="RMX56" s="1002"/>
      <c r="RMY56" s="1002"/>
      <c r="RMZ56" s="1002"/>
      <c r="RNA56" s="1002"/>
      <c r="RNB56" s="1002"/>
      <c r="RNC56" s="1002"/>
      <c r="RND56" s="1002"/>
      <c r="RNE56" s="1002"/>
      <c r="RNF56" s="1002"/>
      <c r="RNG56" s="1002"/>
      <c r="RNH56" s="1002"/>
      <c r="RNI56" s="1002"/>
      <c r="RNJ56" s="1002"/>
      <c r="RNK56" s="1002"/>
      <c r="RNL56" s="1002"/>
      <c r="RNM56" s="1002"/>
      <c r="RNN56" s="1002"/>
      <c r="RNO56" s="1002"/>
      <c r="RNP56" s="1002"/>
      <c r="RNQ56" s="1002"/>
      <c r="RNR56" s="1002"/>
      <c r="RNS56" s="1002"/>
      <c r="RNT56" s="1002"/>
      <c r="RNU56" s="1002"/>
      <c r="RNV56" s="1002"/>
      <c r="RNW56" s="1002"/>
      <c r="RNX56" s="1002"/>
      <c r="RNY56" s="1002"/>
      <c r="RNZ56" s="1002"/>
      <c r="ROA56" s="1002"/>
      <c r="ROB56" s="1002"/>
      <c r="ROC56" s="1002"/>
      <c r="ROD56" s="1002"/>
      <c r="ROE56" s="1002"/>
      <c r="ROF56" s="1002"/>
      <c r="ROG56" s="1002"/>
      <c r="ROH56" s="1002"/>
      <c r="ROI56" s="1002"/>
      <c r="ROJ56" s="1002"/>
      <c r="ROK56" s="1002"/>
      <c r="ROL56" s="1002"/>
      <c r="ROM56" s="1002"/>
      <c r="RON56" s="1002"/>
      <c r="ROO56" s="1002"/>
      <c r="ROP56" s="1002"/>
      <c r="ROQ56" s="1002"/>
      <c r="ROR56" s="1002"/>
      <c r="ROS56" s="1002"/>
      <c r="ROT56" s="1002"/>
      <c r="ROU56" s="1002"/>
      <c r="ROV56" s="1002"/>
      <c r="ROW56" s="1002"/>
      <c r="ROX56" s="1002"/>
      <c r="ROY56" s="1002"/>
      <c r="ROZ56" s="1002"/>
      <c r="RPA56" s="1002"/>
      <c r="RPB56" s="1002"/>
      <c r="RPC56" s="1002"/>
      <c r="RPD56" s="1002"/>
      <c r="RPE56" s="1002"/>
      <c r="RPF56" s="1002"/>
      <c r="RPG56" s="1002"/>
      <c r="RPH56" s="1002"/>
      <c r="RPI56" s="1002"/>
      <c r="RPJ56" s="1002"/>
      <c r="RPK56" s="1002"/>
      <c r="RPL56" s="1002"/>
      <c r="RPM56" s="1002"/>
      <c r="RPN56" s="1002"/>
      <c r="RPO56" s="1002"/>
      <c r="RPP56" s="1002"/>
      <c r="RPQ56" s="1002"/>
      <c r="RPR56" s="1002"/>
      <c r="RPS56" s="1002"/>
      <c r="RPT56" s="1002"/>
      <c r="RPU56" s="1002"/>
      <c r="RPV56" s="1002"/>
      <c r="RPW56" s="1002"/>
      <c r="RPX56" s="1002"/>
      <c r="RPY56" s="1002"/>
      <c r="RPZ56" s="1002"/>
      <c r="RQA56" s="1002"/>
      <c r="RQB56" s="1002"/>
      <c r="RQC56" s="1002"/>
      <c r="RQD56" s="1002"/>
      <c r="RQE56" s="1002"/>
      <c r="RQF56" s="1002"/>
      <c r="RQG56" s="1002"/>
      <c r="RQH56" s="1002"/>
      <c r="RQI56" s="1002"/>
      <c r="RQJ56" s="1002"/>
      <c r="RQK56" s="1002"/>
      <c r="RQL56" s="1002"/>
      <c r="RQM56" s="1002"/>
      <c r="RQN56" s="1002"/>
      <c r="RQO56" s="1002"/>
      <c r="RQP56" s="1002"/>
      <c r="RQQ56" s="1002"/>
      <c r="RQR56" s="1002"/>
      <c r="RQS56" s="1002"/>
      <c r="RQT56" s="1002"/>
      <c r="RQU56" s="1002"/>
      <c r="RQV56" s="1002"/>
      <c r="RQW56" s="1002"/>
      <c r="RQX56" s="1002"/>
      <c r="RQY56" s="1002"/>
      <c r="RQZ56" s="1002"/>
      <c r="RRA56" s="1002"/>
      <c r="RRB56" s="1002"/>
      <c r="RRC56" s="1002"/>
      <c r="RRD56" s="1002"/>
      <c r="RRE56" s="1002"/>
      <c r="RRF56" s="1002"/>
      <c r="RRG56" s="1002"/>
      <c r="RRH56" s="1002"/>
      <c r="RRI56" s="1002"/>
      <c r="RRJ56" s="1002"/>
      <c r="RRK56" s="1002"/>
      <c r="RRL56" s="1002"/>
      <c r="RRM56" s="1002"/>
      <c r="RRN56" s="1002"/>
      <c r="RRO56" s="1002"/>
      <c r="RRP56" s="1002"/>
      <c r="RRQ56" s="1002"/>
      <c r="RRR56" s="1002"/>
      <c r="RRS56" s="1002"/>
      <c r="RRT56" s="1002"/>
      <c r="RRU56" s="1002"/>
      <c r="RRV56" s="1002"/>
      <c r="RRW56" s="1002"/>
      <c r="RRX56" s="1002"/>
      <c r="RRY56" s="1002"/>
      <c r="RRZ56" s="1002"/>
      <c r="RSA56" s="1002"/>
      <c r="RSB56" s="1002"/>
      <c r="RSC56" s="1002"/>
      <c r="RSD56" s="1002"/>
      <c r="RSE56" s="1002"/>
      <c r="RSF56" s="1002"/>
      <c r="RSG56" s="1002"/>
      <c r="RSH56" s="1002"/>
      <c r="RSI56" s="1002"/>
      <c r="RSJ56" s="1002"/>
      <c r="RSK56" s="1002"/>
      <c r="RSL56" s="1002"/>
      <c r="RSM56" s="1002"/>
      <c r="RSN56" s="1002"/>
      <c r="RSO56" s="1002"/>
      <c r="RSP56" s="1002"/>
      <c r="RSQ56" s="1002"/>
      <c r="RSR56" s="1002"/>
      <c r="RSS56" s="1002"/>
      <c r="RST56" s="1002"/>
      <c r="RSU56" s="1002"/>
      <c r="RSV56" s="1002"/>
      <c r="RSW56" s="1002"/>
      <c r="RSX56" s="1002"/>
      <c r="RSY56" s="1002"/>
      <c r="RSZ56" s="1002"/>
      <c r="RTA56" s="1002"/>
      <c r="RTB56" s="1002"/>
      <c r="RTC56" s="1002"/>
      <c r="RTD56" s="1002"/>
      <c r="RTE56" s="1002"/>
      <c r="RTF56" s="1002"/>
      <c r="RTG56" s="1002"/>
      <c r="RTH56" s="1002"/>
      <c r="RTI56" s="1002"/>
      <c r="RTJ56" s="1002"/>
      <c r="RTK56" s="1002"/>
      <c r="RTL56" s="1002"/>
      <c r="RTM56" s="1002"/>
      <c r="RTN56" s="1002"/>
      <c r="RTO56" s="1002"/>
      <c r="RTP56" s="1002"/>
      <c r="RTQ56" s="1002"/>
      <c r="RTR56" s="1002"/>
      <c r="RTS56" s="1002"/>
      <c r="RTT56" s="1002"/>
      <c r="RTU56" s="1002"/>
      <c r="RTV56" s="1002"/>
      <c r="RTW56" s="1002"/>
      <c r="RTX56" s="1002"/>
      <c r="RTY56" s="1002"/>
      <c r="RTZ56" s="1002"/>
      <c r="RUA56" s="1002"/>
      <c r="RUB56" s="1002"/>
      <c r="RUC56" s="1002"/>
      <c r="RUD56" s="1002"/>
      <c r="RUE56" s="1002"/>
      <c r="RUF56" s="1002"/>
      <c r="RUG56" s="1002"/>
      <c r="RUH56" s="1002"/>
      <c r="RUI56" s="1002"/>
      <c r="RUJ56" s="1002"/>
      <c r="RUK56" s="1002"/>
      <c r="RUL56" s="1002"/>
      <c r="RUM56" s="1002"/>
      <c r="RUN56" s="1002"/>
      <c r="RUO56" s="1002"/>
      <c r="RUP56" s="1002"/>
      <c r="RUQ56" s="1002"/>
      <c r="RUR56" s="1002"/>
      <c r="RUS56" s="1002"/>
      <c r="RUT56" s="1002"/>
      <c r="RUU56" s="1002"/>
      <c r="RUV56" s="1002"/>
      <c r="RUW56" s="1002"/>
      <c r="RUX56" s="1002"/>
      <c r="RUY56" s="1002"/>
      <c r="RUZ56" s="1002"/>
      <c r="RVA56" s="1002"/>
      <c r="RVB56" s="1002"/>
      <c r="RVC56" s="1002"/>
      <c r="RVD56" s="1002"/>
      <c r="RVE56" s="1002"/>
      <c r="RVF56" s="1002"/>
      <c r="RVG56" s="1002"/>
      <c r="RVH56" s="1002"/>
      <c r="RVI56" s="1002"/>
      <c r="RVJ56" s="1002"/>
      <c r="RVK56" s="1002"/>
      <c r="RVL56" s="1002"/>
      <c r="RVM56" s="1002"/>
      <c r="RVN56" s="1002"/>
      <c r="RVO56" s="1002"/>
      <c r="RVP56" s="1002"/>
      <c r="RVQ56" s="1002"/>
      <c r="RVR56" s="1002"/>
      <c r="RVS56" s="1002"/>
      <c r="RVT56" s="1002"/>
      <c r="RVU56" s="1002"/>
      <c r="RVV56" s="1002"/>
      <c r="RVW56" s="1002"/>
      <c r="RVX56" s="1002"/>
      <c r="RVY56" s="1002"/>
      <c r="RVZ56" s="1002"/>
      <c r="RWA56" s="1002"/>
      <c r="RWB56" s="1002"/>
      <c r="RWC56" s="1002"/>
      <c r="RWD56" s="1002"/>
      <c r="RWE56" s="1002"/>
      <c r="RWF56" s="1002"/>
      <c r="RWG56" s="1002"/>
      <c r="RWH56" s="1002"/>
      <c r="RWI56" s="1002"/>
      <c r="RWJ56" s="1002"/>
      <c r="RWK56" s="1002"/>
      <c r="RWL56" s="1002"/>
      <c r="RWM56" s="1002"/>
      <c r="RWN56" s="1002"/>
      <c r="RWO56" s="1002"/>
      <c r="RWP56" s="1002"/>
      <c r="RWQ56" s="1002"/>
      <c r="RWR56" s="1002"/>
      <c r="RWS56" s="1002"/>
      <c r="RWT56" s="1002"/>
      <c r="RWU56" s="1002"/>
      <c r="RWV56" s="1002"/>
      <c r="RWW56" s="1002"/>
      <c r="RWX56" s="1002"/>
      <c r="RWY56" s="1002"/>
      <c r="RWZ56" s="1002"/>
      <c r="RXA56" s="1002"/>
      <c r="RXB56" s="1002"/>
      <c r="RXC56" s="1002"/>
      <c r="RXD56" s="1002"/>
      <c r="RXE56" s="1002"/>
      <c r="RXF56" s="1002"/>
      <c r="RXG56" s="1002"/>
      <c r="RXH56" s="1002"/>
      <c r="RXI56" s="1002"/>
      <c r="RXJ56" s="1002"/>
      <c r="RXK56" s="1002"/>
      <c r="RXL56" s="1002"/>
      <c r="RXM56" s="1002"/>
      <c r="RXN56" s="1002"/>
      <c r="RXO56" s="1002"/>
      <c r="RXP56" s="1002"/>
      <c r="RXQ56" s="1002"/>
      <c r="RXR56" s="1002"/>
      <c r="RXS56" s="1002"/>
      <c r="RXT56" s="1002"/>
      <c r="RXU56" s="1002"/>
      <c r="RXV56" s="1002"/>
      <c r="RXW56" s="1002"/>
      <c r="RXX56" s="1002"/>
      <c r="RXY56" s="1002"/>
      <c r="RXZ56" s="1002"/>
      <c r="RYA56" s="1002"/>
      <c r="RYB56" s="1002"/>
      <c r="RYC56" s="1002"/>
      <c r="RYD56" s="1002"/>
      <c r="RYE56" s="1002"/>
      <c r="RYF56" s="1002"/>
      <c r="RYG56" s="1002"/>
      <c r="RYH56" s="1002"/>
      <c r="RYI56" s="1002"/>
      <c r="RYJ56" s="1002"/>
      <c r="RYK56" s="1002"/>
      <c r="RYL56" s="1002"/>
      <c r="RYM56" s="1002"/>
      <c r="RYN56" s="1002"/>
      <c r="RYO56" s="1002"/>
      <c r="RYP56" s="1002"/>
      <c r="RYQ56" s="1002"/>
      <c r="RYR56" s="1002"/>
      <c r="RYS56" s="1002"/>
      <c r="RYT56" s="1002"/>
      <c r="RYU56" s="1002"/>
      <c r="RYV56" s="1002"/>
      <c r="RYW56" s="1002"/>
      <c r="RYX56" s="1002"/>
      <c r="RYY56" s="1002"/>
      <c r="RYZ56" s="1002"/>
      <c r="RZA56" s="1002"/>
      <c r="RZB56" s="1002"/>
      <c r="RZC56" s="1002"/>
      <c r="RZD56" s="1002"/>
      <c r="RZE56" s="1002"/>
      <c r="RZF56" s="1002"/>
      <c r="RZG56" s="1002"/>
      <c r="RZH56" s="1002"/>
      <c r="RZI56" s="1002"/>
      <c r="RZJ56" s="1002"/>
      <c r="RZK56" s="1002"/>
      <c r="RZL56" s="1002"/>
      <c r="RZM56" s="1002"/>
      <c r="RZN56" s="1002"/>
      <c r="RZO56" s="1002"/>
      <c r="RZP56" s="1002"/>
      <c r="RZQ56" s="1002"/>
      <c r="RZR56" s="1002"/>
      <c r="RZS56" s="1002"/>
      <c r="RZT56" s="1002"/>
      <c r="RZU56" s="1002"/>
      <c r="RZV56" s="1002"/>
      <c r="RZW56" s="1002"/>
      <c r="RZX56" s="1002"/>
      <c r="RZY56" s="1002"/>
      <c r="RZZ56" s="1002"/>
      <c r="SAA56" s="1002"/>
      <c r="SAB56" s="1002"/>
      <c r="SAC56" s="1002"/>
      <c r="SAD56" s="1002"/>
      <c r="SAE56" s="1002"/>
      <c r="SAF56" s="1002"/>
      <c r="SAG56" s="1002"/>
      <c r="SAH56" s="1002"/>
      <c r="SAI56" s="1002"/>
      <c r="SAJ56" s="1002"/>
      <c r="SAK56" s="1002"/>
      <c r="SAL56" s="1002"/>
      <c r="SAM56" s="1002"/>
      <c r="SAN56" s="1002"/>
      <c r="SAO56" s="1002"/>
      <c r="SAP56" s="1002"/>
      <c r="SAQ56" s="1002"/>
      <c r="SAR56" s="1002"/>
      <c r="SAS56" s="1002"/>
      <c r="SAT56" s="1002"/>
      <c r="SAU56" s="1002"/>
      <c r="SAV56" s="1002"/>
      <c r="SAW56" s="1002"/>
      <c r="SAX56" s="1002"/>
      <c r="SAY56" s="1002"/>
      <c r="SAZ56" s="1002"/>
      <c r="SBA56" s="1002"/>
      <c r="SBB56" s="1002"/>
      <c r="SBC56" s="1002"/>
      <c r="SBD56" s="1002"/>
      <c r="SBE56" s="1002"/>
      <c r="SBF56" s="1002"/>
      <c r="SBG56" s="1002"/>
      <c r="SBH56" s="1002"/>
      <c r="SBI56" s="1002"/>
      <c r="SBJ56" s="1002"/>
      <c r="SBK56" s="1002"/>
      <c r="SBL56" s="1002"/>
      <c r="SBM56" s="1002"/>
      <c r="SBN56" s="1002"/>
      <c r="SBO56" s="1002"/>
      <c r="SBP56" s="1002"/>
      <c r="SBQ56" s="1002"/>
      <c r="SBR56" s="1002"/>
      <c r="SBS56" s="1002"/>
      <c r="SBT56" s="1002"/>
      <c r="SBU56" s="1002"/>
      <c r="SBV56" s="1002"/>
      <c r="SBW56" s="1002"/>
      <c r="SBX56" s="1002"/>
      <c r="SBY56" s="1002"/>
      <c r="SBZ56" s="1002"/>
      <c r="SCA56" s="1002"/>
      <c r="SCB56" s="1002"/>
      <c r="SCC56" s="1002"/>
      <c r="SCD56" s="1002"/>
      <c r="SCE56" s="1002"/>
      <c r="SCF56" s="1002"/>
      <c r="SCG56" s="1002"/>
      <c r="SCH56" s="1002"/>
      <c r="SCI56" s="1002"/>
      <c r="SCJ56" s="1002"/>
      <c r="SCK56" s="1002"/>
      <c r="SCL56" s="1002"/>
      <c r="SCM56" s="1002"/>
      <c r="SCN56" s="1002"/>
      <c r="SCO56" s="1002"/>
      <c r="SCP56" s="1002"/>
      <c r="SCQ56" s="1002"/>
      <c r="SCR56" s="1002"/>
      <c r="SCS56" s="1002"/>
      <c r="SCT56" s="1002"/>
      <c r="SCU56" s="1002"/>
      <c r="SCV56" s="1002"/>
      <c r="SCW56" s="1002"/>
      <c r="SCX56" s="1002"/>
      <c r="SCY56" s="1002"/>
      <c r="SCZ56" s="1002"/>
      <c r="SDA56" s="1002"/>
      <c r="SDB56" s="1002"/>
      <c r="SDC56" s="1002"/>
      <c r="SDD56" s="1002"/>
      <c r="SDE56" s="1002"/>
      <c r="SDF56" s="1002"/>
      <c r="SDG56" s="1002"/>
      <c r="SDH56" s="1002"/>
      <c r="SDI56" s="1002"/>
      <c r="SDJ56" s="1002"/>
      <c r="SDK56" s="1002"/>
      <c r="SDL56" s="1002"/>
      <c r="SDM56" s="1002"/>
      <c r="SDN56" s="1002"/>
      <c r="SDO56" s="1002"/>
      <c r="SDP56" s="1002"/>
      <c r="SDQ56" s="1002"/>
      <c r="SDR56" s="1002"/>
      <c r="SDS56" s="1002"/>
      <c r="SDT56" s="1002"/>
      <c r="SDU56" s="1002"/>
      <c r="SDV56" s="1002"/>
      <c r="SDW56" s="1002"/>
      <c r="SDX56" s="1002"/>
      <c r="SDY56" s="1002"/>
      <c r="SDZ56" s="1002"/>
      <c r="SEA56" s="1002"/>
      <c r="SEB56" s="1002"/>
      <c r="SEC56" s="1002"/>
      <c r="SED56" s="1002"/>
      <c r="SEE56" s="1002"/>
      <c r="SEF56" s="1002"/>
      <c r="SEG56" s="1002"/>
      <c r="SEH56" s="1002"/>
      <c r="SEI56" s="1002"/>
      <c r="SEJ56" s="1002"/>
      <c r="SEK56" s="1002"/>
      <c r="SEL56" s="1002"/>
      <c r="SEM56" s="1002"/>
      <c r="SEN56" s="1002"/>
      <c r="SEO56" s="1002"/>
      <c r="SEP56" s="1002"/>
      <c r="SEQ56" s="1002"/>
      <c r="SER56" s="1002"/>
      <c r="SES56" s="1002"/>
      <c r="SET56" s="1002"/>
      <c r="SEU56" s="1002"/>
      <c r="SEV56" s="1002"/>
      <c r="SEW56" s="1002"/>
      <c r="SEX56" s="1002"/>
      <c r="SEY56" s="1002"/>
      <c r="SEZ56" s="1002"/>
      <c r="SFA56" s="1002"/>
      <c r="SFB56" s="1002"/>
      <c r="SFC56" s="1002"/>
      <c r="SFD56" s="1002"/>
      <c r="SFE56" s="1002"/>
      <c r="SFF56" s="1002"/>
      <c r="SFG56" s="1002"/>
      <c r="SFH56" s="1002"/>
      <c r="SFI56" s="1002"/>
      <c r="SFJ56" s="1002"/>
      <c r="SFK56" s="1002"/>
      <c r="SFL56" s="1002"/>
      <c r="SFM56" s="1002"/>
      <c r="SFN56" s="1002"/>
      <c r="SFO56" s="1002"/>
      <c r="SFP56" s="1002"/>
      <c r="SFQ56" s="1002"/>
      <c r="SFR56" s="1002"/>
      <c r="SFS56" s="1002"/>
      <c r="SFT56" s="1002"/>
      <c r="SFU56" s="1002"/>
      <c r="SFV56" s="1002"/>
      <c r="SFW56" s="1002"/>
      <c r="SFX56" s="1002"/>
      <c r="SFY56" s="1002"/>
      <c r="SFZ56" s="1002"/>
      <c r="SGA56" s="1002"/>
      <c r="SGB56" s="1002"/>
      <c r="SGC56" s="1002"/>
      <c r="SGD56" s="1002"/>
      <c r="SGE56" s="1002"/>
      <c r="SGF56" s="1002"/>
      <c r="SGG56" s="1002"/>
      <c r="SGH56" s="1002"/>
      <c r="SGI56" s="1002"/>
      <c r="SGJ56" s="1002"/>
      <c r="SGK56" s="1002"/>
      <c r="SGL56" s="1002"/>
      <c r="SGM56" s="1002"/>
      <c r="SGN56" s="1002"/>
      <c r="SGO56" s="1002"/>
      <c r="SGP56" s="1002"/>
      <c r="SGQ56" s="1002"/>
      <c r="SGR56" s="1002"/>
      <c r="SGS56" s="1002"/>
      <c r="SGT56" s="1002"/>
      <c r="SGU56" s="1002"/>
      <c r="SGV56" s="1002"/>
      <c r="SGW56" s="1002"/>
      <c r="SGX56" s="1002"/>
      <c r="SGY56" s="1002"/>
      <c r="SGZ56" s="1002"/>
      <c r="SHA56" s="1002"/>
      <c r="SHB56" s="1002"/>
      <c r="SHC56" s="1002"/>
      <c r="SHD56" s="1002"/>
      <c r="SHE56" s="1002"/>
      <c r="SHF56" s="1002"/>
      <c r="SHG56" s="1002"/>
      <c r="SHH56" s="1002"/>
      <c r="SHI56" s="1002"/>
      <c r="SHJ56" s="1002"/>
      <c r="SHK56" s="1002"/>
      <c r="SHL56" s="1002"/>
      <c r="SHM56" s="1002"/>
      <c r="SHN56" s="1002"/>
      <c r="SHO56" s="1002"/>
      <c r="SHP56" s="1002"/>
      <c r="SHQ56" s="1002"/>
      <c r="SHR56" s="1002"/>
      <c r="SHS56" s="1002"/>
      <c r="SHT56" s="1002"/>
      <c r="SHU56" s="1002"/>
      <c r="SHV56" s="1002"/>
      <c r="SHW56" s="1002"/>
      <c r="SHX56" s="1002"/>
      <c r="SHY56" s="1002"/>
      <c r="SHZ56" s="1002"/>
      <c r="SIA56" s="1002"/>
      <c r="SIB56" s="1002"/>
      <c r="SIC56" s="1002"/>
      <c r="SID56" s="1002"/>
      <c r="SIE56" s="1002"/>
      <c r="SIF56" s="1002"/>
      <c r="SIG56" s="1002"/>
      <c r="SIH56" s="1002"/>
      <c r="SII56" s="1002"/>
      <c r="SIJ56" s="1002"/>
      <c r="SIK56" s="1002"/>
      <c r="SIL56" s="1002"/>
      <c r="SIM56" s="1002"/>
      <c r="SIN56" s="1002"/>
      <c r="SIO56" s="1002"/>
      <c r="SIP56" s="1002"/>
      <c r="SIQ56" s="1002"/>
      <c r="SIR56" s="1002"/>
      <c r="SIS56" s="1002"/>
      <c r="SIT56" s="1002"/>
      <c r="SIU56" s="1002"/>
      <c r="SIV56" s="1002"/>
      <c r="SIW56" s="1002"/>
      <c r="SIX56" s="1002"/>
      <c r="SIY56" s="1002"/>
      <c r="SIZ56" s="1002"/>
      <c r="SJA56" s="1002"/>
      <c r="SJB56" s="1002"/>
      <c r="SJC56" s="1002"/>
      <c r="SJD56" s="1002"/>
      <c r="SJE56" s="1002"/>
      <c r="SJF56" s="1002"/>
      <c r="SJG56" s="1002"/>
      <c r="SJH56" s="1002"/>
      <c r="SJI56" s="1002"/>
      <c r="SJJ56" s="1002"/>
      <c r="SJK56" s="1002"/>
      <c r="SJL56" s="1002"/>
      <c r="SJM56" s="1002"/>
      <c r="SJN56" s="1002"/>
      <c r="SJO56" s="1002"/>
      <c r="SJP56" s="1002"/>
      <c r="SJQ56" s="1002"/>
      <c r="SJR56" s="1002"/>
      <c r="SJS56" s="1002"/>
      <c r="SJT56" s="1002"/>
      <c r="SJU56" s="1002"/>
      <c r="SJV56" s="1002"/>
      <c r="SJW56" s="1002"/>
      <c r="SJX56" s="1002"/>
      <c r="SJY56" s="1002"/>
      <c r="SJZ56" s="1002"/>
      <c r="SKA56" s="1002"/>
      <c r="SKB56" s="1002"/>
      <c r="SKC56" s="1002"/>
      <c r="SKD56" s="1002"/>
      <c r="SKE56" s="1002"/>
      <c r="SKF56" s="1002"/>
      <c r="SKG56" s="1002"/>
      <c r="SKH56" s="1002"/>
      <c r="SKI56" s="1002"/>
      <c r="SKJ56" s="1002"/>
      <c r="SKK56" s="1002"/>
      <c r="SKL56" s="1002"/>
      <c r="SKM56" s="1002"/>
      <c r="SKN56" s="1002"/>
      <c r="SKO56" s="1002"/>
      <c r="SKP56" s="1002"/>
      <c r="SKQ56" s="1002"/>
      <c r="SKR56" s="1002"/>
      <c r="SKS56" s="1002"/>
      <c r="SKT56" s="1002"/>
      <c r="SKU56" s="1002"/>
      <c r="SKV56" s="1002"/>
      <c r="SKW56" s="1002"/>
      <c r="SKX56" s="1002"/>
      <c r="SKY56" s="1002"/>
      <c r="SKZ56" s="1002"/>
      <c r="SLA56" s="1002"/>
      <c r="SLB56" s="1002"/>
      <c r="SLC56" s="1002"/>
      <c r="SLD56" s="1002"/>
      <c r="SLE56" s="1002"/>
      <c r="SLF56" s="1002"/>
      <c r="SLG56" s="1002"/>
      <c r="SLH56" s="1002"/>
      <c r="SLI56" s="1002"/>
      <c r="SLJ56" s="1002"/>
      <c r="SLK56" s="1002"/>
      <c r="SLL56" s="1002"/>
      <c r="SLM56" s="1002"/>
      <c r="SLN56" s="1002"/>
      <c r="SLO56" s="1002"/>
      <c r="SLP56" s="1002"/>
      <c r="SLQ56" s="1002"/>
      <c r="SLR56" s="1002"/>
      <c r="SLS56" s="1002"/>
      <c r="SLT56" s="1002"/>
      <c r="SLU56" s="1002"/>
      <c r="SLV56" s="1002"/>
      <c r="SLW56" s="1002"/>
      <c r="SLX56" s="1002"/>
      <c r="SLY56" s="1002"/>
      <c r="SLZ56" s="1002"/>
      <c r="SMA56" s="1002"/>
      <c r="SMB56" s="1002"/>
      <c r="SMC56" s="1002"/>
      <c r="SMD56" s="1002"/>
      <c r="SME56" s="1002"/>
      <c r="SMF56" s="1002"/>
      <c r="SMG56" s="1002"/>
      <c r="SMH56" s="1002"/>
      <c r="SMI56" s="1002"/>
      <c r="SMJ56" s="1002"/>
      <c r="SMK56" s="1002"/>
      <c r="SML56" s="1002"/>
      <c r="SMM56" s="1002"/>
      <c r="SMN56" s="1002"/>
      <c r="SMO56" s="1002"/>
      <c r="SMP56" s="1002"/>
      <c r="SMQ56" s="1002"/>
      <c r="SMR56" s="1002"/>
      <c r="SMS56" s="1002"/>
      <c r="SMT56" s="1002"/>
      <c r="SMU56" s="1002"/>
      <c r="SMV56" s="1002"/>
      <c r="SMW56" s="1002"/>
      <c r="SMX56" s="1002"/>
      <c r="SMY56" s="1002"/>
      <c r="SMZ56" s="1002"/>
      <c r="SNA56" s="1002"/>
      <c r="SNB56" s="1002"/>
      <c r="SNC56" s="1002"/>
      <c r="SND56" s="1002"/>
      <c r="SNE56" s="1002"/>
      <c r="SNF56" s="1002"/>
      <c r="SNG56" s="1002"/>
      <c r="SNH56" s="1002"/>
      <c r="SNI56" s="1002"/>
      <c r="SNJ56" s="1002"/>
      <c r="SNK56" s="1002"/>
      <c r="SNL56" s="1002"/>
      <c r="SNM56" s="1002"/>
      <c r="SNN56" s="1002"/>
      <c r="SNO56" s="1002"/>
      <c r="SNP56" s="1002"/>
      <c r="SNQ56" s="1002"/>
      <c r="SNR56" s="1002"/>
      <c r="SNS56" s="1002"/>
      <c r="SNT56" s="1002"/>
      <c r="SNU56" s="1002"/>
      <c r="SNV56" s="1002"/>
      <c r="SNW56" s="1002"/>
      <c r="SNX56" s="1002"/>
      <c r="SNY56" s="1002"/>
      <c r="SNZ56" s="1002"/>
      <c r="SOA56" s="1002"/>
      <c r="SOB56" s="1002"/>
      <c r="SOC56" s="1002"/>
      <c r="SOD56" s="1002"/>
      <c r="SOE56" s="1002"/>
      <c r="SOF56" s="1002"/>
      <c r="SOG56" s="1002"/>
      <c r="SOH56" s="1002"/>
      <c r="SOI56" s="1002"/>
      <c r="SOJ56" s="1002"/>
      <c r="SOK56" s="1002"/>
      <c r="SOL56" s="1002"/>
      <c r="SOM56" s="1002"/>
      <c r="SON56" s="1002"/>
      <c r="SOO56" s="1002"/>
      <c r="SOP56" s="1002"/>
      <c r="SOQ56" s="1002"/>
      <c r="SOR56" s="1002"/>
      <c r="SOS56" s="1002"/>
      <c r="SOT56" s="1002"/>
      <c r="SOU56" s="1002"/>
      <c r="SOV56" s="1002"/>
      <c r="SOW56" s="1002"/>
      <c r="SOX56" s="1002"/>
      <c r="SOY56" s="1002"/>
      <c r="SOZ56" s="1002"/>
      <c r="SPA56" s="1002"/>
      <c r="SPB56" s="1002"/>
      <c r="SPC56" s="1002"/>
      <c r="SPD56" s="1002"/>
      <c r="SPE56" s="1002"/>
      <c r="SPF56" s="1002"/>
      <c r="SPG56" s="1002"/>
      <c r="SPH56" s="1002"/>
      <c r="SPI56" s="1002"/>
      <c r="SPJ56" s="1002"/>
      <c r="SPK56" s="1002"/>
      <c r="SPL56" s="1002"/>
      <c r="SPM56" s="1002"/>
      <c r="SPN56" s="1002"/>
      <c r="SPO56" s="1002"/>
      <c r="SPP56" s="1002"/>
      <c r="SPQ56" s="1002"/>
      <c r="SPR56" s="1002"/>
      <c r="SPS56" s="1002"/>
      <c r="SPT56" s="1002"/>
      <c r="SPU56" s="1002"/>
      <c r="SPV56" s="1002"/>
      <c r="SPW56" s="1002"/>
      <c r="SPX56" s="1002"/>
      <c r="SPY56" s="1002"/>
      <c r="SPZ56" s="1002"/>
      <c r="SQA56" s="1002"/>
      <c r="SQB56" s="1002"/>
      <c r="SQC56" s="1002"/>
      <c r="SQD56" s="1002"/>
      <c r="SQE56" s="1002"/>
      <c r="SQF56" s="1002"/>
      <c r="SQG56" s="1002"/>
      <c r="SQH56" s="1002"/>
      <c r="SQI56" s="1002"/>
      <c r="SQJ56" s="1002"/>
      <c r="SQK56" s="1002"/>
      <c r="SQL56" s="1002"/>
      <c r="SQM56" s="1002"/>
      <c r="SQN56" s="1002"/>
      <c r="SQO56" s="1002"/>
      <c r="SQP56" s="1002"/>
      <c r="SQQ56" s="1002"/>
      <c r="SQR56" s="1002"/>
      <c r="SQS56" s="1002"/>
      <c r="SQT56" s="1002"/>
      <c r="SQU56" s="1002"/>
      <c r="SQV56" s="1002"/>
      <c r="SQW56" s="1002"/>
      <c r="SQX56" s="1002"/>
      <c r="SQY56" s="1002"/>
      <c r="SQZ56" s="1002"/>
      <c r="SRA56" s="1002"/>
      <c r="SRB56" s="1002"/>
      <c r="SRC56" s="1002"/>
      <c r="SRD56" s="1002"/>
      <c r="SRE56" s="1002"/>
      <c r="SRF56" s="1002"/>
      <c r="SRG56" s="1002"/>
      <c r="SRH56" s="1002"/>
      <c r="SRI56" s="1002"/>
      <c r="SRJ56" s="1002"/>
      <c r="SRK56" s="1002"/>
      <c r="SRL56" s="1002"/>
      <c r="SRM56" s="1002"/>
      <c r="SRN56" s="1002"/>
      <c r="SRO56" s="1002"/>
      <c r="SRP56" s="1002"/>
      <c r="SRQ56" s="1002"/>
      <c r="SRR56" s="1002"/>
      <c r="SRS56" s="1002"/>
      <c r="SRT56" s="1002"/>
      <c r="SRU56" s="1002"/>
      <c r="SRV56" s="1002"/>
      <c r="SRW56" s="1002"/>
      <c r="SRX56" s="1002"/>
      <c r="SRY56" s="1002"/>
      <c r="SRZ56" s="1002"/>
      <c r="SSA56" s="1002"/>
      <c r="SSB56" s="1002"/>
      <c r="SSC56" s="1002"/>
      <c r="SSD56" s="1002"/>
      <c r="SSE56" s="1002"/>
      <c r="SSF56" s="1002"/>
      <c r="SSG56" s="1002"/>
      <c r="SSH56" s="1002"/>
      <c r="SSI56" s="1002"/>
      <c r="SSJ56" s="1002"/>
      <c r="SSK56" s="1002"/>
      <c r="SSL56" s="1002"/>
      <c r="SSM56" s="1002"/>
      <c r="SSN56" s="1002"/>
      <c r="SSO56" s="1002"/>
      <c r="SSP56" s="1002"/>
      <c r="SSQ56" s="1002"/>
      <c r="SSR56" s="1002"/>
      <c r="SSS56" s="1002"/>
      <c r="SST56" s="1002"/>
      <c r="SSU56" s="1002"/>
      <c r="SSV56" s="1002"/>
      <c r="SSW56" s="1002"/>
      <c r="SSX56" s="1002"/>
      <c r="SSY56" s="1002"/>
      <c r="SSZ56" s="1002"/>
      <c r="STA56" s="1002"/>
      <c r="STB56" s="1002"/>
      <c r="STC56" s="1002"/>
      <c r="STD56" s="1002"/>
      <c r="STE56" s="1002"/>
      <c r="STF56" s="1002"/>
      <c r="STG56" s="1002"/>
      <c r="STH56" s="1002"/>
      <c r="STI56" s="1002"/>
      <c r="STJ56" s="1002"/>
      <c r="STK56" s="1002"/>
      <c r="STL56" s="1002"/>
      <c r="STM56" s="1002"/>
      <c r="STN56" s="1002"/>
      <c r="STO56" s="1002"/>
      <c r="STP56" s="1002"/>
      <c r="STQ56" s="1002"/>
      <c r="STR56" s="1002"/>
      <c r="STS56" s="1002"/>
      <c r="STT56" s="1002"/>
      <c r="STU56" s="1002"/>
      <c r="STV56" s="1002"/>
      <c r="STW56" s="1002"/>
      <c r="STX56" s="1002"/>
      <c r="STY56" s="1002"/>
      <c r="STZ56" s="1002"/>
      <c r="SUA56" s="1002"/>
      <c r="SUB56" s="1002"/>
      <c r="SUC56" s="1002"/>
      <c r="SUD56" s="1002"/>
      <c r="SUE56" s="1002"/>
      <c r="SUF56" s="1002"/>
      <c r="SUG56" s="1002"/>
      <c r="SUH56" s="1002"/>
      <c r="SUI56" s="1002"/>
      <c r="SUJ56" s="1002"/>
      <c r="SUK56" s="1002"/>
      <c r="SUL56" s="1002"/>
      <c r="SUM56" s="1002"/>
      <c r="SUN56" s="1002"/>
      <c r="SUO56" s="1002"/>
      <c r="SUP56" s="1002"/>
      <c r="SUQ56" s="1002"/>
      <c r="SUR56" s="1002"/>
      <c r="SUS56" s="1002"/>
      <c r="SUT56" s="1002"/>
      <c r="SUU56" s="1002"/>
      <c r="SUV56" s="1002"/>
      <c r="SUW56" s="1002"/>
      <c r="SUX56" s="1002"/>
      <c r="SUY56" s="1002"/>
      <c r="SUZ56" s="1002"/>
      <c r="SVA56" s="1002"/>
      <c r="SVB56" s="1002"/>
      <c r="SVC56" s="1002"/>
      <c r="SVD56" s="1002"/>
      <c r="SVE56" s="1002"/>
      <c r="SVF56" s="1002"/>
      <c r="SVG56" s="1002"/>
      <c r="SVH56" s="1002"/>
      <c r="SVI56" s="1002"/>
      <c r="SVJ56" s="1002"/>
      <c r="SVK56" s="1002"/>
      <c r="SVL56" s="1002"/>
      <c r="SVM56" s="1002"/>
      <c r="SVN56" s="1002"/>
      <c r="SVO56" s="1002"/>
      <c r="SVP56" s="1002"/>
      <c r="SVQ56" s="1002"/>
      <c r="SVR56" s="1002"/>
      <c r="SVS56" s="1002"/>
      <c r="SVT56" s="1002"/>
      <c r="SVU56" s="1002"/>
      <c r="SVV56" s="1002"/>
      <c r="SVW56" s="1002"/>
      <c r="SVX56" s="1002"/>
      <c r="SVY56" s="1002"/>
      <c r="SVZ56" s="1002"/>
      <c r="SWA56" s="1002"/>
      <c r="SWB56" s="1002"/>
      <c r="SWC56" s="1002"/>
      <c r="SWD56" s="1002"/>
      <c r="SWE56" s="1002"/>
      <c r="SWF56" s="1002"/>
      <c r="SWG56" s="1002"/>
      <c r="SWH56" s="1002"/>
      <c r="SWI56" s="1002"/>
      <c r="SWJ56" s="1002"/>
      <c r="SWK56" s="1002"/>
      <c r="SWL56" s="1002"/>
      <c r="SWM56" s="1002"/>
      <c r="SWN56" s="1002"/>
      <c r="SWO56" s="1002"/>
      <c r="SWP56" s="1002"/>
      <c r="SWQ56" s="1002"/>
      <c r="SWR56" s="1002"/>
      <c r="SWS56" s="1002"/>
      <c r="SWT56" s="1002"/>
      <c r="SWU56" s="1002"/>
      <c r="SWV56" s="1002"/>
      <c r="SWW56" s="1002"/>
      <c r="SWX56" s="1002"/>
      <c r="SWY56" s="1002"/>
      <c r="SWZ56" s="1002"/>
      <c r="SXA56" s="1002"/>
      <c r="SXB56" s="1002"/>
      <c r="SXC56" s="1002"/>
      <c r="SXD56" s="1002"/>
      <c r="SXE56" s="1002"/>
      <c r="SXF56" s="1002"/>
      <c r="SXG56" s="1002"/>
      <c r="SXH56" s="1002"/>
      <c r="SXI56" s="1002"/>
      <c r="SXJ56" s="1002"/>
      <c r="SXK56" s="1002"/>
      <c r="SXL56" s="1002"/>
      <c r="SXM56" s="1002"/>
      <c r="SXN56" s="1002"/>
      <c r="SXO56" s="1002"/>
      <c r="SXP56" s="1002"/>
      <c r="SXQ56" s="1002"/>
      <c r="SXR56" s="1002"/>
      <c r="SXS56" s="1002"/>
      <c r="SXT56" s="1002"/>
      <c r="SXU56" s="1002"/>
      <c r="SXV56" s="1002"/>
      <c r="SXW56" s="1002"/>
      <c r="SXX56" s="1002"/>
      <c r="SXY56" s="1002"/>
      <c r="SXZ56" s="1002"/>
      <c r="SYA56" s="1002"/>
      <c r="SYB56" s="1002"/>
      <c r="SYC56" s="1002"/>
      <c r="SYD56" s="1002"/>
      <c r="SYE56" s="1002"/>
      <c r="SYF56" s="1002"/>
      <c r="SYG56" s="1002"/>
      <c r="SYH56" s="1002"/>
      <c r="SYI56" s="1002"/>
      <c r="SYJ56" s="1002"/>
      <c r="SYK56" s="1002"/>
      <c r="SYL56" s="1002"/>
      <c r="SYM56" s="1002"/>
      <c r="SYN56" s="1002"/>
      <c r="SYO56" s="1002"/>
      <c r="SYP56" s="1002"/>
      <c r="SYQ56" s="1002"/>
      <c r="SYR56" s="1002"/>
      <c r="SYS56" s="1002"/>
      <c r="SYT56" s="1002"/>
      <c r="SYU56" s="1002"/>
      <c r="SYV56" s="1002"/>
      <c r="SYW56" s="1002"/>
      <c r="SYX56" s="1002"/>
      <c r="SYY56" s="1002"/>
      <c r="SYZ56" s="1002"/>
      <c r="SZA56" s="1002"/>
      <c r="SZB56" s="1002"/>
      <c r="SZC56" s="1002"/>
      <c r="SZD56" s="1002"/>
      <c r="SZE56" s="1002"/>
      <c r="SZF56" s="1002"/>
      <c r="SZG56" s="1002"/>
      <c r="SZH56" s="1002"/>
      <c r="SZI56" s="1002"/>
      <c r="SZJ56" s="1002"/>
      <c r="SZK56" s="1002"/>
      <c r="SZL56" s="1002"/>
      <c r="SZM56" s="1002"/>
      <c r="SZN56" s="1002"/>
      <c r="SZO56" s="1002"/>
      <c r="SZP56" s="1002"/>
      <c r="SZQ56" s="1002"/>
      <c r="SZR56" s="1002"/>
      <c r="SZS56" s="1002"/>
      <c r="SZT56" s="1002"/>
      <c r="SZU56" s="1002"/>
      <c r="SZV56" s="1002"/>
      <c r="SZW56" s="1002"/>
      <c r="SZX56" s="1002"/>
      <c r="SZY56" s="1002"/>
      <c r="SZZ56" s="1002"/>
      <c r="TAA56" s="1002"/>
      <c r="TAB56" s="1002"/>
      <c r="TAC56" s="1002"/>
      <c r="TAD56" s="1002"/>
      <c r="TAE56" s="1002"/>
      <c r="TAF56" s="1002"/>
      <c r="TAG56" s="1002"/>
      <c r="TAH56" s="1002"/>
      <c r="TAI56" s="1002"/>
      <c r="TAJ56" s="1002"/>
      <c r="TAK56" s="1002"/>
      <c r="TAL56" s="1002"/>
      <c r="TAM56" s="1002"/>
      <c r="TAN56" s="1002"/>
      <c r="TAO56" s="1002"/>
      <c r="TAP56" s="1002"/>
      <c r="TAQ56" s="1002"/>
      <c r="TAR56" s="1002"/>
      <c r="TAS56" s="1002"/>
      <c r="TAT56" s="1002"/>
      <c r="TAU56" s="1002"/>
      <c r="TAV56" s="1002"/>
      <c r="TAW56" s="1002"/>
      <c r="TAX56" s="1002"/>
      <c r="TAY56" s="1002"/>
      <c r="TAZ56" s="1002"/>
      <c r="TBA56" s="1002"/>
      <c r="TBB56" s="1002"/>
      <c r="TBC56" s="1002"/>
      <c r="TBD56" s="1002"/>
      <c r="TBE56" s="1002"/>
      <c r="TBF56" s="1002"/>
      <c r="TBG56" s="1002"/>
      <c r="TBH56" s="1002"/>
      <c r="TBI56" s="1002"/>
      <c r="TBJ56" s="1002"/>
      <c r="TBK56" s="1002"/>
      <c r="TBL56" s="1002"/>
      <c r="TBM56" s="1002"/>
      <c r="TBN56" s="1002"/>
      <c r="TBO56" s="1002"/>
      <c r="TBP56" s="1002"/>
      <c r="TBQ56" s="1002"/>
      <c r="TBR56" s="1002"/>
      <c r="TBS56" s="1002"/>
      <c r="TBT56" s="1002"/>
      <c r="TBU56" s="1002"/>
      <c r="TBV56" s="1002"/>
      <c r="TBW56" s="1002"/>
      <c r="TBX56" s="1002"/>
      <c r="TBY56" s="1002"/>
      <c r="TBZ56" s="1002"/>
      <c r="TCA56" s="1002"/>
      <c r="TCB56" s="1002"/>
      <c r="TCC56" s="1002"/>
      <c r="TCD56" s="1002"/>
      <c r="TCE56" s="1002"/>
      <c r="TCF56" s="1002"/>
      <c r="TCG56" s="1002"/>
      <c r="TCH56" s="1002"/>
      <c r="TCI56" s="1002"/>
      <c r="TCJ56" s="1002"/>
      <c r="TCK56" s="1002"/>
      <c r="TCL56" s="1002"/>
      <c r="TCM56" s="1002"/>
      <c r="TCN56" s="1002"/>
      <c r="TCO56" s="1002"/>
      <c r="TCP56" s="1002"/>
      <c r="TCQ56" s="1002"/>
      <c r="TCR56" s="1002"/>
      <c r="TCS56" s="1002"/>
      <c r="TCT56" s="1002"/>
      <c r="TCU56" s="1002"/>
      <c r="TCV56" s="1002"/>
      <c r="TCW56" s="1002"/>
      <c r="TCX56" s="1002"/>
      <c r="TCY56" s="1002"/>
      <c r="TCZ56" s="1002"/>
      <c r="TDA56" s="1002"/>
      <c r="TDB56" s="1002"/>
      <c r="TDC56" s="1002"/>
      <c r="TDD56" s="1002"/>
      <c r="TDE56" s="1002"/>
      <c r="TDF56" s="1002"/>
      <c r="TDG56" s="1002"/>
      <c r="TDH56" s="1002"/>
      <c r="TDI56" s="1002"/>
      <c r="TDJ56" s="1002"/>
      <c r="TDK56" s="1002"/>
      <c r="TDL56" s="1002"/>
      <c r="TDM56" s="1002"/>
      <c r="TDN56" s="1002"/>
      <c r="TDO56" s="1002"/>
      <c r="TDP56" s="1002"/>
      <c r="TDQ56" s="1002"/>
      <c r="TDR56" s="1002"/>
      <c r="TDS56" s="1002"/>
      <c r="TDT56" s="1002"/>
      <c r="TDU56" s="1002"/>
      <c r="TDV56" s="1002"/>
      <c r="TDW56" s="1002"/>
      <c r="TDX56" s="1002"/>
      <c r="TDY56" s="1002"/>
      <c r="TDZ56" s="1002"/>
      <c r="TEA56" s="1002"/>
      <c r="TEB56" s="1002"/>
      <c r="TEC56" s="1002"/>
      <c r="TED56" s="1002"/>
      <c r="TEE56" s="1002"/>
      <c r="TEF56" s="1002"/>
      <c r="TEG56" s="1002"/>
      <c r="TEH56" s="1002"/>
      <c r="TEI56" s="1002"/>
      <c r="TEJ56" s="1002"/>
      <c r="TEK56" s="1002"/>
      <c r="TEL56" s="1002"/>
      <c r="TEM56" s="1002"/>
      <c r="TEN56" s="1002"/>
      <c r="TEO56" s="1002"/>
      <c r="TEP56" s="1002"/>
      <c r="TEQ56" s="1002"/>
      <c r="TER56" s="1002"/>
      <c r="TES56" s="1002"/>
      <c r="TET56" s="1002"/>
      <c r="TEU56" s="1002"/>
      <c r="TEV56" s="1002"/>
      <c r="TEW56" s="1002"/>
      <c r="TEX56" s="1002"/>
      <c r="TEY56" s="1002"/>
      <c r="TEZ56" s="1002"/>
      <c r="TFA56" s="1002"/>
      <c r="TFB56" s="1002"/>
      <c r="TFC56" s="1002"/>
      <c r="TFD56" s="1002"/>
      <c r="TFE56" s="1002"/>
      <c r="TFF56" s="1002"/>
      <c r="TFG56" s="1002"/>
      <c r="TFH56" s="1002"/>
      <c r="TFI56" s="1002"/>
      <c r="TFJ56" s="1002"/>
      <c r="TFK56" s="1002"/>
      <c r="TFL56" s="1002"/>
      <c r="TFM56" s="1002"/>
      <c r="TFN56" s="1002"/>
      <c r="TFO56" s="1002"/>
      <c r="TFP56" s="1002"/>
      <c r="TFQ56" s="1002"/>
      <c r="TFR56" s="1002"/>
      <c r="TFS56" s="1002"/>
      <c r="TFT56" s="1002"/>
      <c r="TFU56" s="1002"/>
      <c r="TFV56" s="1002"/>
      <c r="TFW56" s="1002"/>
      <c r="TFX56" s="1002"/>
      <c r="TFY56" s="1002"/>
      <c r="TFZ56" s="1002"/>
      <c r="TGA56" s="1002"/>
      <c r="TGB56" s="1002"/>
      <c r="TGC56" s="1002"/>
      <c r="TGD56" s="1002"/>
      <c r="TGE56" s="1002"/>
      <c r="TGF56" s="1002"/>
      <c r="TGG56" s="1002"/>
      <c r="TGH56" s="1002"/>
      <c r="TGI56" s="1002"/>
      <c r="TGJ56" s="1002"/>
      <c r="TGK56" s="1002"/>
      <c r="TGL56" s="1002"/>
      <c r="TGM56" s="1002"/>
      <c r="TGN56" s="1002"/>
      <c r="TGO56" s="1002"/>
      <c r="TGP56" s="1002"/>
      <c r="TGQ56" s="1002"/>
      <c r="TGR56" s="1002"/>
      <c r="TGS56" s="1002"/>
      <c r="TGT56" s="1002"/>
      <c r="TGU56" s="1002"/>
      <c r="TGV56" s="1002"/>
      <c r="TGW56" s="1002"/>
      <c r="TGX56" s="1002"/>
      <c r="TGY56" s="1002"/>
      <c r="TGZ56" s="1002"/>
      <c r="THA56" s="1002"/>
      <c r="THB56" s="1002"/>
      <c r="THC56" s="1002"/>
      <c r="THD56" s="1002"/>
      <c r="THE56" s="1002"/>
      <c r="THF56" s="1002"/>
      <c r="THG56" s="1002"/>
      <c r="THH56" s="1002"/>
      <c r="THI56" s="1002"/>
      <c r="THJ56" s="1002"/>
      <c r="THK56" s="1002"/>
      <c r="THL56" s="1002"/>
      <c r="THM56" s="1002"/>
      <c r="THN56" s="1002"/>
      <c r="THO56" s="1002"/>
      <c r="THP56" s="1002"/>
      <c r="THQ56" s="1002"/>
      <c r="THR56" s="1002"/>
      <c r="THS56" s="1002"/>
      <c r="THT56" s="1002"/>
      <c r="THU56" s="1002"/>
      <c r="THV56" s="1002"/>
      <c r="THW56" s="1002"/>
      <c r="THX56" s="1002"/>
      <c r="THY56" s="1002"/>
      <c r="THZ56" s="1002"/>
      <c r="TIA56" s="1002"/>
      <c r="TIB56" s="1002"/>
      <c r="TIC56" s="1002"/>
      <c r="TID56" s="1002"/>
      <c r="TIE56" s="1002"/>
      <c r="TIF56" s="1002"/>
      <c r="TIG56" s="1002"/>
      <c r="TIH56" s="1002"/>
      <c r="TII56" s="1002"/>
      <c r="TIJ56" s="1002"/>
      <c r="TIK56" s="1002"/>
      <c r="TIL56" s="1002"/>
      <c r="TIM56" s="1002"/>
      <c r="TIN56" s="1002"/>
      <c r="TIO56" s="1002"/>
      <c r="TIP56" s="1002"/>
      <c r="TIQ56" s="1002"/>
      <c r="TIR56" s="1002"/>
      <c r="TIS56" s="1002"/>
      <c r="TIT56" s="1002"/>
      <c r="TIU56" s="1002"/>
      <c r="TIV56" s="1002"/>
      <c r="TIW56" s="1002"/>
      <c r="TIX56" s="1002"/>
      <c r="TIY56" s="1002"/>
      <c r="TIZ56" s="1002"/>
      <c r="TJA56" s="1002"/>
      <c r="TJB56" s="1002"/>
      <c r="TJC56" s="1002"/>
      <c r="TJD56" s="1002"/>
      <c r="TJE56" s="1002"/>
      <c r="TJF56" s="1002"/>
      <c r="TJG56" s="1002"/>
      <c r="TJH56" s="1002"/>
      <c r="TJI56" s="1002"/>
      <c r="TJJ56" s="1002"/>
      <c r="TJK56" s="1002"/>
      <c r="TJL56" s="1002"/>
      <c r="TJM56" s="1002"/>
      <c r="TJN56" s="1002"/>
      <c r="TJO56" s="1002"/>
      <c r="TJP56" s="1002"/>
      <c r="TJQ56" s="1002"/>
      <c r="TJR56" s="1002"/>
      <c r="TJS56" s="1002"/>
      <c r="TJT56" s="1002"/>
      <c r="TJU56" s="1002"/>
      <c r="TJV56" s="1002"/>
      <c r="TJW56" s="1002"/>
      <c r="TJX56" s="1002"/>
      <c r="TJY56" s="1002"/>
      <c r="TJZ56" s="1002"/>
      <c r="TKA56" s="1002"/>
      <c r="TKB56" s="1002"/>
      <c r="TKC56" s="1002"/>
      <c r="TKD56" s="1002"/>
      <c r="TKE56" s="1002"/>
      <c r="TKF56" s="1002"/>
      <c r="TKG56" s="1002"/>
      <c r="TKH56" s="1002"/>
      <c r="TKI56" s="1002"/>
      <c r="TKJ56" s="1002"/>
      <c r="TKK56" s="1002"/>
      <c r="TKL56" s="1002"/>
      <c r="TKM56" s="1002"/>
      <c r="TKN56" s="1002"/>
      <c r="TKO56" s="1002"/>
      <c r="TKP56" s="1002"/>
      <c r="TKQ56" s="1002"/>
      <c r="TKR56" s="1002"/>
      <c r="TKS56" s="1002"/>
      <c r="TKT56" s="1002"/>
      <c r="TKU56" s="1002"/>
      <c r="TKV56" s="1002"/>
      <c r="TKW56" s="1002"/>
      <c r="TKX56" s="1002"/>
      <c r="TKY56" s="1002"/>
      <c r="TKZ56" s="1002"/>
      <c r="TLA56" s="1002"/>
      <c r="TLB56" s="1002"/>
      <c r="TLC56" s="1002"/>
      <c r="TLD56" s="1002"/>
      <c r="TLE56" s="1002"/>
      <c r="TLF56" s="1002"/>
      <c r="TLG56" s="1002"/>
      <c r="TLH56" s="1002"/>
      <c r="TLI56" s="1002"/>
      <c r="TLJ56" s="1002"/>
      <c r="TLK56" s="1002"/>
      <c r="TLL56" s="1002"/>
      <c r="TLM56" s="1002"/>
      <c r="TLN56" s="1002"/>
      <c r="TLO56" s="1002"/>
      <c r="TLP56" s="1002"/>
      <c r="TLQ56" s="1002"/>
      <c r="TLR56" s="1002"/>
      <c r="TLS56" s="1002"/>
      <c r="TLT56" s="1002"/>
      <c r="TLU56" s="1002"/>
      <c r="TLV56" s="1002"/>
      <c r="TLW56" s="1002"/>
      <c r="TLX56" s="1002"/>
      <c r="TLY56" s="1002"/>
      <c r="TLZ56" s="1002"/>
      <c r="TMA56" s="1002"/>
      <c r="TMB56" s="1002"/>
      <c r="TMC56" s="1002"/>
      <c r="TMD56" s="1002"/>
      <c r="TME56" s="1002"/>
      <c r="TMF56" s="1002"/>
      <c r="TMG56" s="1002"/>
      <c r="TMH56" s="1002"/>
      <c r="TMI56" s="1002"/>
      <c r="TMJ56" s="1002"/>
      <c r="TMK56" s="1002"/>
      <c r="TML56" s="1002"/>
      <c r="TMM56" s="1002"/>
      <c r="TMN56" s="1002"/>
      <c r="TMO56" s="1002"/>
      <c r="TMP56" s="1002"/>
      <c r="TMQ56" s="1002"/>
      <c r="TMR56" s="1002"/>
      <c r="TMS56" s="1002"/>
      <c r="TMT56" s="1002"/>
      <c r="TMU56" s="1002"/>
      <c r="TMV56" s="1002"/>
      <c r="TMW56" s="1002"/>
      <c r="TMX56" s="1002"/>
      <c r="TMY56" s="1002"/>
      <c r="TMZ56" s="1002"/>
      <c r="TNA56" s="1002"/>
      <c r="TNB56" s="1002"/>
      <c r="TNC56" s="1002"/>
      <c r="TND56" s="1002"/>
      <c r="TNE56" s="1002"/>
      <c r="TNF56" s="1002"/>
      <c r="TNG56" s="1002"/>
      <c r="TNH56" s="1002"/>
      <c r="TNI56" s="1002"/>
      <c r="TNJ56" s="1002"/>
      <c r="TNK56" s="1002"/>
      <c r="TNL56" s="1002"/>
      <c r="TNM56" s="1002"/>
      <c r="TNN56" s="1002"/>
      <c r="TNO56" s="1002"/>
      <c r="TNP56" s="1002"/>
      <c r="TNQ56" s="1002"/>
      <c r="TNR56" s="1002"/>
      <c r="TNS56" s="1002"/>
      <c r="TNT56" s="1002"/>
      <c r="TNU56" s="1002"/>
      <c r="TNV56" s="1002"/>
      <c r="TNW56" s="1002"/>
      <c r="TNX56" s="1002"/>
      <c r="TNY56" s="1002"/>
      <c r="TNZ56" s="1002"/>
      <c r="TOA56" s="1002"/>
      <c r="TOB56" s="1002"/>
      <c r="TOC56" s="1002"/>
      <c r="TOD56" s="1002"/>
      <c r="TOE56" s="1002"/>
      <c r="TOF56" s="1002"/>
      <c r="TOG56" s="1002"/>
      <c r="TOH56" s="1002"/>
      <c r="TOI56" s="1002"/>
      <c r="TOJ56" s="1002"/>
      <c r="TOK56" s="1002"/>
      <c r="TOL56" s="1002"/>
      <c r="TOM56" s="1002"/>
      <c r="TON56" s="1002"/>
      <c r="TOO56" s="1002"/>
      <c r="TOP56" s="1002"/>
      <c r="TOQ56" s="1002"/>
      <c r="TOR56" s="1002"/>
      <c r="TOS56" s="1002"/>
      <c r="TOT56" s="1002"/>
      <c r="TOU56" s="1002"/>
      <c r="TOV56" s="1002"/>
      <c r="TOW56" s="1002"/>
      <c r="TOX56" s="1002"/>
      <c r="TOY56" s="1002"/>
      <c r="TOZ56" s="1002"/>
      <c r="TPA56" s="1002"/>
      <c r="TPB56" s="1002"/>
      <c r="TPC56" s="1002"/>
      <c r="TPD56" s="1002"/>
      <c r="TPE56" s="1002"/>
      <c r="TPF56" s="1002"/>
      <c r="TPG56" s="1002"/>
      <c r="TPH56" s="1002"/>
      <c r="TPI56" s="1002"/>
      <c r="TPJ56" s="1002"/>
      <c r="TPK56" s="1002"/>
      <c r="TPL56" s="1002"/>
      <c r="TPM56" s="1002"/>
      <c r="TPN56" s="1002"/>
      <c r="TPO56" s="1002"/>
      <c r="TPP56" s="1002"/>
      <c r="TPQ56" s="1002"/>
      <c r="TPR56" s="1002"/>
      <c r="TPS56" s="1002"/>
      <c r="TPT56" s="1002"/>
      <c r="TPU56" s="1002"/>
      <c r="TPV56" s="1002"/>
      <c r="TPW56" s="1002"/>
      <c r="TPX56" s="1002"/>
      <c r="TPY56" s="1002"/>
      <c r="TPZ56" s="1002"/>
      <c r="TQA56" s="1002"/>
      <c r="TQB56" s="1002"/>
      <c r="TQC56" s="1002"/>
      <c r="TQD56" s="1002"/>
      <c r="TQE56" s="1002"/>
      <c r="TQF56" s="1002"/>
      <c r="TQG56" s="1002"/>
      <c r="TQH56" s="1002"/>
      <c r="TQI56" s="1002"/>
      <c r="TQJ56" s="1002"/>
      <c r="TQK56" s="1002"/>
      <c r="TQL56" s="1002"/>
      <c r="TQM56" s="1002"/>
      <c r="TQN56" s="1002"/>
      <c r="TQO56" s="1002"/>
      <c r="TQP56" s="1002"/>
      <c r="TQQ56" s="1002"/>
      <c r="TQR56" s="1002"/>
      <c r="TQS56" s="1002"/>
      <c r="TQT56" s="1002"/>
      <c r="TQU56" s="1002"/>
      <c r="TQV56" s="1002"/>
      <c r="TQW56" s="1002"/>
      <c r="TQX56" s="1002"/>
      <c r="TQY56" s="1002"/>
      <c r="TQZ56" s="1002"/>
      <c r="TRA56" s="1002"/>
      <c r="TRB56" s="1002"/>
      <c r="TRC56" s="1002"/>
      <c r="TRD56" s="1002"/>
      <c r="TRE56" s="1002"/>
      <c r="TRF56" s="1002"/>
      <c r="TRG56" s="1002"/>
      <c r="TRH56" s="1002"/>
      <c r="TRI56" s="1002"/>
      <c r="TRJ56" s="1002"/>
      <c r="TRK56" s="1002"/>
      <c r="TRL56" s="1002"/>
      <c r="TRM56" s="1002"/>
      <c r="TRN56" s="1002"/>
      <c r="TRO56" s="1002"/>
      <c r="TRP56" s="1002"/>
      <c r="TRQ56" s="1002"/>
      <c r="TRR56" s="1002"/>
      <c r="TRS56" s="1002"/>
      <c r="TRT56" s="1002"/>
      <c r="TRU56" s="1002"/>
      <c r="TRV56" s="1002"/>
      <c r="TRW56" s="1002"/>
      <c r="TRX56" s="1002"/>
      <c r="TRY56" s="1002"/>
      <c r="TRZ56" s="1002"/>
      <c r="TSA56" s="1002"/>
      <c r="TSB56" s="1002"/>
      <c r="TSC56" s="1002"/>
      <c r="TSD56" s="1002"/>
      <c r="TSE56" s="1002"/>
      <c r="TSF56" s="1002"/>
      <c r="TSG56" s="1002"/>
      <c r="TSH56" s="1002"/>
      <c r="TSI56" s="1002"/>
      <c r="TSJ56" s="1002"/>
      <c r="TSK56" s="1002"/>
      <c r="TSL56" s="1002"/>
      <c r="TSM56" s="1002"/>
      <c r="TSN56" s="1002"/>
      <c r="TSO56" s="1002"/>
      <c r="TSP56" s="1002"/>
      <c r="TSQ56" s="1002"/>
      <c r="TSR56" s="1002"/>
      <c r="TSS56" s="1002"/>
      <c r="TST56" s="1002"/>
      <c r="TSU56" s="1002"/>
      <c r="TSV56" s="1002"/>
      <c r="TSW56" s="1002"/>
      <c r="TSX56" s="1002"/>
      <c r="TSY56" s="1002"/>
      <c r="TSZ56" s="1002"/>
      <c r="TTA56" s="1002"/>
      <c r="TTB56" s="1002"/>
      <c r="TTC56" s="1002"/>
      <c r="TTD56" s="1002"/>
      <c r="TTE56" s="1002"/>
      <c r="TTF56" s="1002"/>
      <c r="TTG56" s="1002"/>
      <c r="TTH56" s="1002"/>
      <c r="TTI56" s="1002"/>
      <c r="TTJ56" s="1002"/>
      <c r="TTK56" s="1002"/>
      <c r="TTL56" s="1002"/>
      <c r="TTM56" s="1002"/>
      <c r="TTN56" s="1002"/>
      <c r="TTO56" s="1002"/>
      <c r="TTP56" s="1002"/>
      <c r="TTQ56" s="1002"/>
      <c r="TTR56" s="1002"/>
      <c r="TTS56" s="1002"/>
      <c r="TTT56" s="1002"/>
      <c r="TTU56" s="1002"/>
      <c r="TTV56" s="1002"/>
      <c r="TTW56" s="1002"/>
      <c r="TTX56" s="1002"/>
      <c r="TTY56" s="1002"/>
      <c r="TTZ56" s="1002"/>
      <c r="TUA56" s="1002"/>
      <c r="TUB56" s="1002"/>
      <c r="TUC56" s="1002"/>
      <c r="TUD56" s="1002"/>
      <c r="TUE56" s="1002"/>
      <c r="TUF56" s="1002"/>
      <c r="TUG56" s="1002"/>
      <c r="TUH56" s="1002"/>
      <c r="TUI56" s="1002"/>
      <c r="TUJ56" s="1002"/>
      <c r="TUK56" s="1002"/>
      <c r="TUL56" s="1002"/>
      <c r="TUM56" s="1002"/>
      <c r="TUN56" s="1002"/>
      <c r="TUO56" s="1002"/>
      <c r="TUP56" s="1002"/>
      <c r="TUQ56" s="1002"/>
      <c r="TUR56" s="1002"/>
      <c r="TUS56" s="1002"/>
      <c r="TUT56" s="1002"/>
      <c r="TUU56" s="1002"/>
      <c r="TUV56" s="1002"/>
      <c r="TUW56" s="1002"/>
      <c r="TUX56" s="1002"/>
      <c r="TUY56" s="1002"/>
      <c r="TUZ56" s="1002"/>
      <c r="TVA56" s="1002"/>
      <c r="TVB56" s="1002"/>
      <c r="TVC56" s="1002"/>
      <c r="TVD56" s="1002"/>
      <c r="TVE56" s="1002"/>
      <c r="TVF56" s="1002"/>
      <c r="TVG56" s="1002"/>
      <c r="TVH56" s="1002"/>
      <c r="TVI56" s="1002"/>
      <c r="TVJ56" s="1002"/>
      <c r="TVK56" s="1002"/>
      <c r="TVL56" s="1002"/>
      <c r="TVM56" s="1002"/>
      <c r="TVN56" s="1002"/>
      <c r="TVO56" s="1002"/>
      <c r="TVP56" s="1002"/>
      <c r="TVQ56" s="1002"/>
      <c r="TVR56" s="1002"/>
      <c r="TVS56" s="1002"/>
      <c r="TVT56" s="1002"/>
      <c r="TVU56" s="1002"/>
      <c r="TVV56" s="1002"/>
      <c r="TVW56" s="1002"/>
      <c r="TVX56" s="1002"/>
      <c r="TVY56" s="1002"/>
      <c r="TVZ56" s="1002"/>
      <c r="TWA56" s="1002"/>
      <c r="TWB56" s="1002"/>
      <c r="TWC56" s="1002"/>
      <c r="TWD56" s="1002"/>
      <c r="TWE56" s="1002"/>
      <c r="TWF56" s="1002"/>
      <c r="TWG56" s="1002"/>
      <c r="TWH56" s="1002"/>
      <c r="TWI56" s="1002"/>
      <c r="TWJ56" s="1002"/>
      <c r="TWK56" s="1002"/>
      <c r="TWL56" s="1002"/>
      <c r="TWM56" s="1002"/>
      <c r="TWN56" s="1002"/>
      <c r="TWO56" s="1002"/>
      <c r="TWP56" s="1002"/>
      <c r="TWQ56" s="1002"/>
      <c r="TWR56" s="1002"/>
      <c r="TWS56" s="1002"/>
      <c r="TWT56" s="1002"/>
      <c r="TWU56" s="1002"/>
      <c r="TWV56" s="1002"/>
      <c r="TWW56" s="1002"/>
      <c r="TWX56" s="1002"/>
      <c r="TWY56" s="1002"/>
      <c r="TWZ56" s="1002"/>
      <c r="TXA56" s="1002"/>
      <c r="TXB56" s="1002"/>
      <c r="TXC56" s="1002"/>
      <c r="TXD56" s="1002"/>
      <c r="TXE56" s="1002"/>
      <c r="TXF56" s="1002"/>
      <c r="TXG56" s="1002"/>
      <c r="TXH56" s="1002"/>
      <c r="TXI56" s="1002"/>
      <c r="TXJ56" s="1002"/>
      <c r="TXK56" s="1002"/>
      <c r="TXL56" s="1002"/>
      <c r="TXM56" s="1002"/>
      <c r="TXN56" s="1002"/>
      <c r="TXO56" s="1002"/>
      <c r="TXP56" s="1002"/>
      <c r="TXQ56" s="1002"/>
      <c r="TXR56" s="1002"/>
      <c r="TXS56" s="1002"/>
      <c r="TXT56" s="1002"/>
      <c r="TXU56" s="1002"/>
      <c r="TXV56" s="1002"/>
      <c r="TXW56" s="1002"/>
      <c r="TXX56" s="1002"/>
      <c r="TXY56" s="1002"/>
      <c r="TXZ56" s="1002"/>
      <c r="TYA56" s="1002"/>
      <c r="TYB56" s="1002"/>
      <c r="TYC56" s="1002"/>
      <c r="TYD56" s="1002"/>
      <c r="TYE56" s="1002"/>
      <c r="TYF56" s="1002"/>
      <c r="TYG56" s="1002"/>
      <c r="TYH56" s="1002"/>
      <c r="TYI56" s="1002"/>
      <c r="TYJ56" s="1002"/>
      <c r="TYK56" s="1002"/>
      <c r="TYL56" s="1002"/>
      <c r="TYM56" s="1002"/>
      <c r="TYN56" s="1002"/>
      <c r="TYO56" s="1002"/>
      <c r="TYP56" s="1002"/>
      <c r="TYQ56" s="1002"/>
      <c r="TYR56" s="1002"/>
      <c r="TYS56" s="1002"/>
      <c r="TYT56" s="1002"/>
      <c r="TYU56" s="1002"/>
      <c r="TYV56" s="1002"/>
      <c r="TYW56" s="1002"/>
      <c r="TYX56" s="1002"/>
      <c r="TYY56" s="1002"/>
      <c r="TYZ56" s="1002"/>
      <c r="TZA56" s="1002"/>
      <c r="TZB56" s="1002"/>
      <c r="TZC56" s="1002"/>
      <c r="TZD56" s="1002"/>
      <c r="TZE56" s="1002"/>
      <c r="TZF56" s="1002"/>
      <c r="TZG56" s="1002"/>
      <c r="TZH56" s="1002"/>
      <c r="TZI56" s="1002"/>
      <c r="TZJ56" s="1002"/>
      <c r="TZK56" s="1002"/>
      <c r="TZL56" s="1002"/>
      <c r="TZM56" s="1002"/>
      <c r="TZN56" s="1002"/>
      <c r="TZO56" s="1002"/>
      <c r="TZP56" s="1002"/>
      <c r="TZQ56" s="1002"/>
      <c r="TZR56" s="1002"/>
      <c r="TZS56" s="1002"/>
      <c r="TZT56" s="1002"/>
      <c r="TZU56" s="1002"/>
      <c r="TZV56" s="1002"/>
      <c r="TZW56" s="1002"/>
      <c r="TZX56" s="1002"/>
      <c r="TZY56" s="1002"/>
      <c r="TZZ56" s="1002"/>
      <c r="UAA56" s="1002"/>
      <c r="UAB56" s="1002"/>
      <c r="UAC56" s="1002"/>
      <c r="UAD56" s="1002"/>
      <c r="UAE56" s="1002"/>
      <c r="UAF56" s="1002"/>
      <c r="UAG56" s="1002"/>
      <c r="UAH56" s="1002"/>
      <c r="UAI56" s="1002"/>
      <c r="UAJ56" s="1002"/>
      <c r="UAK56" s="1002"/>
      <c r="UAL56" s="1002"/>
      <c r="UAM56" s="1002"/>
      <c r="UAN56" s="1002"/>
      <c r="UAO56" s="1002"/>
      <c r="UAP56" s="1002"/>
      <c r="UAQ56" s="1002"/>
      <c r="UAR56" s="1002"/>
      <c r="UAS56" s="1002"/>
      <c r="UAT56" s="1002"/>
      <c r="UAU56" s="1002"/>
      <c r="UAV56" s="1002"/>
      <c r="UAW56" s="1002"/>
      <c r="UAX56" s="1002"/>
      <c r="UAY56" s="1002"/>
      <c r="UAZ56" s="1002"/>
      <c r="UBA56" s="1002"/>
      <c r="UBB56" s="1002"/>
      <c r="UBC56" s="1002"/>
      <c r="UBD56" s="1002"/>
      <c r="UBE56" s="1002"/>
      <c r="UBF56" s="1002"/>
      <c r="UBG56" s="1002"/>
      <c r="UBH56" s="1002"/>
      <c r="UBI56" s="1002"/>
      <c r="UBJ56" s="1002"/>
      <c r="UBK56" s="1002"/>
      <c r="UBL56" s="1002"/>
      <c r="UBM56" s="1002"/>
      <c r="UBN56" s="1002"/>
      <c r="UBO56" s="1002"/>
      <c r="UBP56" s="1002"/>
      <c r="UBQ56" s="1002"/>
      <c r="UBR56" s="1002"/>
      <c r="UBS56" s="1002"/>
      <c r="UBT56" s="1002"/>
      <c r="UBU56" s="1002"/>
      <c r="UBV56" s="1002"/>
      <c r="UBW56" s="1002"/>
      <c r="UBX56" s="1002"/>
      <c r="UBY56" s="1002"/>
      <c r="UBZ56" s="1002"/>
      <c r="UCA56" s="1002"/>
      <c r="UCB56" s="1002"/>
      <c r="UCC56" s="1002"/>
      <c r="UCD56" s="1002"/>
      <c r="UCE56" s="1002"/>
      <c r="UCF56" s="1002"/>
      <c r="UCG56" s="1002"/>
      <c r="UCH56" s="1002"/>
      <c r="UCI56" s="1002"/>
      <c r="UCJ56" s="1002"/>
      <c r="UCK56" s="1002"/>
      <c r="UCL56" s="1002"/>
      <c r="UCM56" s="1002"/>
      <c r="UCN56" s="1002"/>
      <c r="UCO56" s="1002"/>
      <c r="UCP56" s="1002"/>
      <c r="UCQ56" s="1002"/>
      <c r="UCR56" s="1002"/>
      <c r="UCS56" s="1002"/>
      <c r="UCT56" s="1002"/>
      <c r="UCU56" s="1002"/>
      <c r="UCV56" s="1002"/>
      <c r="UCW56" s="1002"/>
      <c r="UCX56" s="1002"/>
      <c r="UCY56" s="1002"/>
      <c r="UCZ56" s="1002"/>
      <c r="UDA56" s="1002"/>
      <c r="UDB56" s="1002"/>
      <c r="UDC56" s="1002"/>
      <c r="UDD56" s="1002"/>
      <c r="UDE56" s="1002"/>
      <c r="UDF56" s="1002"/>
      <c r="UDG56" s="1002"/>
      <c r="UDH56" s="1002"/>
      <c r="UDI56" s="1002"/>
      <c r="UDJ56" s="1002"/>
      <c r="UDK56" s="1002"/>
      <c r="UDL56" s="1002"/>
      <c r="UDM56" s="1002"/>
      <c r="UDN56" s="1002"/>
      <c r="UDO56" s="1002"/>
      <c r="UDP56" s="1002"/>
      <c r="UDQ56" s="1002"/>
      <c r="UDR56" s="1002"/>
      <c r="UDS56" s="1002"/>
      <c r="UDT56" s="1002"/>
      <c r="UDU56" s="1002"/>
      <c r="UDV56" s="1002"/>
      <c r="UDW56" s="1002"/>
      <c r="UDX56" s="1002"/>
      <c r="UDY56" s="1002"/>
      <c r="UDZ56" s="1002"/>
      <c r="UEA56" s="1002"/>
      <c r="UEB56" s="1002"/>
      <c r="UEC56" s="1002"/>
      <c r="UED56" s="1002"/>
      <c r="UEE56" s="1002"/>
      <c r="UEF56" s="1002"/>
      <c r="UEG56" s="1002"/>
      <c r="UEH56" s="1002"/>
      <c r="UEI56" s="1002"/>
      <c r="UEJ56" s="1002"/>
      <c r="UEK56" s="1002"/>
      <c r="UEL56" s="1002"/>
      <c r="UEM56" s="1002"/>
      <c r="UEN56" s="1002"/>
      <c r="UEO56" s="1002"/>
      <c r="UEP56" s="1002"/>
      <c r="UEQ56" s="1002"/>
      <c r="UER56" s="1002"/>
      <c r="UES56" s="1002"/>
      <c r="UET56" s="1002"/>
      <c r="UEU56" s="1002"/>
      <c r="UEV56" s="1002"/>
      <c r="UEW56" s="1002"/>
      <c r="UEX56" s="1002"/>
      <c r="UEY56" s="1002"/>
      <c r="UEZ56" s="1002"/>
      <c r="UFA56" s="1002"/>
      <c r="UFB56" s="1002"/>
      <c r="UFC56" s="1002"/>
      <c r="UFD56" s="1002"/>
      <c r="UFE56" s="1002"/>
      <c r="UFF56" s="1002"/>
      <c r="UFG56" s="1002"/>
      <c r="UFH56" s="1002"/>
      <c r="UFI56" s="1002"/>
      <c r="UFJ56" s="1002"/>
      <c r="UFK56" s="1002"/>
      <c r="UFL56" s="1002"/>
      <c r="UFM56" s="1002"/>
      <c r="UFN56" s="1002"/>
      <c r="UFO56" s="1002"/>
      <c r="UFP56" s="1002"/>
      <c r="UFQ56" s="1002"/>
      <c r="UFR56" s="1002"/>
      <c r="UFS56" s="1002"/>
      <c r="UFT56" s="1002"/>
      <c r="UFU56" s="1002"/>
      <c r="UFV56" s="1002"/>
      <c r="UFW56" s="1002"/>
      <c r="UFX56" s="1002"/>
      <c r="UFY56" s="1002"/>
      <c r="UFZ56" s="1002"/>
      <c r="UGA56" s="1002"/>
      <c r="UGB56" s="1002"/>
      <c r="UGC56" s="1002"/>
      <c r="UGD56" s="1002"/>
      <c r="UGE56" s="1002"/>
      <c r="UGF56" s="1002"/>
      <c r="UGG56" s="1002"/>
      <c r="UGH56" s="1002"/>
      <c r="UGI56" s="1002"/>
      <c r="UGJ56" s="1002"/>
      <c r="UGK56" s="1002"/>
      <c r="UGL56" s="1002"/>
      <c r="UGM56" s="1002"/>
      <c r="UGN56" s="1002"/>
      <c r="UGO56" s="1002"/>
      <c r="UGP56" s="1002"/>
      <c r="UGQ56" s="1002"/>
      <c r="UGR56" s="1002"/>
      <c r="UGS56" s="1002"/>
      <c r="UGT56" s="1002"/>
      <c r="UGU56" s="1002"/>
      <c r="UGV56" s="1002"/>
      <c r="UGW56" s="1002"/>
      <c r="UGX56" s="1002"/>
      <c r="UGY56" s="1002"/>
      <c r="UGZ56" s="1002"/>
      <c r="UHA56" s="1002"/>
      <c r="UHB56" s="1002"/>
      <c r="UHC56" s="1002"/>
      <c r="UHD56" s="1002"/>
      <c r="UHE56" s="1002"/>
      <c r="UHF56" s="1002"/>
      <c r="UHG56" s="1002"/>
      <c r="UHH56" s="1002"/>
      <c r="UHI56" s="1002"/>
      <c r="UHJ56" s="1002"/>
      <c r="UHK56" s="1002"/>
      <c r="UHL56" s="1002"/>
      <c r="UHM56" s="1002"/>
      <c r="UHN56" s="1002"/>
      <c r="UHO56" s="1002"/>
      <c r="UHP56" s="1002"/>
      <c r="UHQ56" s="1002"/>
      <c r="UHR56" s="1002"/>
      <c r="UHS56" s="1002"/>
      <c r="UHT56" s="1002"/>
      <c r="UHU56" s="1002"/>
      <c r="UHV56" s="1002"/>
      <c r="UHW56" s="1002"/>
      <c r="UHX56" s="1002"/>
      <c r="UHY56" s="1002"/>
      <c r="UHZ56" s="1002"/>
      <c r="UIA56" s="1002"/>
      <c r="UIB56" s="1002"/>
      <c r="UIC56" s="1002"/>
      <c r="UID56" s="1002"/>
      <c r="UIE56" s="1002"/>
      <c r="UIF56" s="1002"/>
      <c r="UIG56" s="1002"/>
      <c r="UIH56" s="1002"/>
      <c r="UII56" s="1002"/>
      <c r="UIJ56" s="1002"/>
      <c r="UIK56" s="1002"/>
      <c r="UIL56" s="1002"/>
      <c r="UIM56" s="1002"/>
      <c r="UIN56" s="1002"/>
      <c r="UIO56" s="1002"/>
      <c r="UIP56" s="1002"/>
      <c r="UIQ56" s="1002"/>
      <c r="UIR56" s="1002"/>
      <c r="UIS56" s="1002"/>
      <c r="UIT56" s="1002"/>
      <c r="UIU56" s="1002"/>
      <c r="UIV56" s="1002"/>
      <c r="UIW56" s="1002"/>
      <c r="UIX56" s="1002"/>
      <c r="UIY56" s="1002"/>
      <c r="UIZ56" s="1002"/>
      <c r="UJA56" s="1002"/>
      <c r="UJB56" s="1002"/>
      <c r="UJC56" s="1002"/>
      <c r="UJD56" s="1002"/>
      <c r="UJE56" s="1002"/>
      <c r="UJF56" s="1002"/>
      <c r="UJG56" s="1002"/>
      <c r="UJH56" s="1002"/>
      <c r="UJI56" s="1002"/>
      <c r="UJJ56" s="1002"/>
      <c r="UJK56" s="1002"/>
      <c r="UJL56" s="1002"/>
      <c r="UJM56" s="1002"/>
      <c r="UJN56" s="1002"/>
      <c r="UJO56" s="1002"/>
      <c r="UJP56" s="1002"/>
      <c r="UJQ56" s="1002"/>
      <c r="UJR56" s="1002"/>
      <c r="UJS56" s="1002"/>
      <c r="UJT56" s="1002"/>
      <c r="UJU56" s="1002"/>
      <c r="UJV56" s="1002"/>
      <c r="UJW56" s="1002"/>
      <c r="UJX56" s="1002"/>
      <c r="UJY56" s="1002"/>
      <c r="UJZ56" s="1002"/>
      <c r="UKA56" s="1002"/>
      <c r="UKB56" s="1002"/>
      <c r="UKC56" s="1002"/>
      <c r="UKD56" s="1002"/>
      <c r="UKE56" s="1002"/>
      <c r="UKF56" s="1002"/>
      <c r="UKG56" s="1002"/>
      <c r="UKH56" s="1002"/>
      <c r="UKI56" s="1002"/>
      <c r="UKJ56" s="1002"/>
      <c r="UKK56" s="1002"/>
      <c r="UKL56" s="1002"/>
      <c r="UKM56" s="1002"/>
      <c r="UKN56" s="1002"/>
      <c r="UKO56" s="1002"/>
      <c r="UKP56" s="1002"/>
      <c r="UKQ56" s="1002"/>
      <c r="UKR56" s="1002"/>
      <c r="UKS56" s="1002"/>
      <c r="UKT56" s="1002"/>
      <c r="UKU56" s="1002"/>
      <c r="UKV56" s="1002"/>
      <c r="UKW56" s="1002"/>
      <c r="UKX56" s="1002"/>
      <c r="UKY56" s="1002"/>
      <c r="UKZ56" s="1002"/>
      <c r="ULA56" s="1002"/>
      <c r="ULB56" s="1002"/>
      <c r="ULC56" s="1002"/>
      <c r="ULD56" s="1002"/>
      <c r="ULE56" s="1002"/>
      <c r="ULF56" s="1002"/>
      <c r="ULG56" s="1002"/>
      <c r="ULH56" s="1002"/>
      <c r="ULI56" s="1002"/>
      <c r="ULJ56" s="1002"/>
      <c r="ULK56" s="1002"/>
      <c r="ULL56" s="1002"/>
      <c r="ULM56" s="1002"/>
      <c r="ULN56" s="1002"/>
      <c r="ULO56" s="1002"/>
      <c r="ULP56" s="1002"/>
      <c r="ULQ56" s="1002"/>
      <c r="ULR56" s="1002"/>
      <c r="ULS56" s="1002"/>
      <c r="ULT56" s="1002"/>
      <c r="ULU56" s="1002"/>
      <c r="ULV56" s="1002"/>
      <c r="ULW56" s="1002"/>
      <c r="ULX56" s="1002"/>
      <c r="ULY56" s="1002"/>
      <c r="ULZ56" s="1002"/>
      <c r="UMA56" s="1002"/>
      <c r="UMB56" s="1002"/>
      <c r="UMC56" s="1002"/>
      <c r="UMD56" s="1002"/>
      <c r="UME56" s="1002"/>
      <c r="UMF56" s="1002"/>
      <c r="UMG56" s="1002"/>
      <c r="UMH56" s="1002"/>
      <c r="UMI56" s="1002"/>
      <c r="UMJ56" s="1002"/>
      <c r="UMK56" s="1002"/>
      <c r="UML56" s="1002"/>
      <c r="UMM56" s="1002"/>
      <c r="UMN56" s="1002"/>
      <c r="UMO56" s="1002"/>
      <c r="UMP56" s="1002"/>
      <c r="UMQ56" s="1002"/>
      <c r="UMR56" s="1002"/>
      <c r="UMS56" s="1002"/>
      <c r="UMT56" s="1002"/>
      <c r="UMU56" s="1002"/>
      <c r="UMV56" s="1002"/>
      <c r="UMW56" s="1002"/>
      <c r="UMX56" s="1002"/>
      <c r="UMY56" s="1002"/>
      <c r="UMZ56" s="1002"/>
      <c r="UNA56" s="1002"/>
      <c r="UNB56" s="1002"/>
      <c r="UNC56" s="1002"/>
      <c r="UND56" s="1002"/>
      <c r="UNE56" s="1002"/>
      <c r="UNF56" s="1002"/>
      <c r="UNG56" s="1002"/>
      <c r="UNH56" s="1002"/>
      <c r="UNI56" s="1002"/>
      <c r="UNJ56" s="1002"/>
      <c r="UNK56" s="1002"/>
      <c r="UNL56" s="1002"/>
      <c r="UNM56" s="1002"/>
      <c r="UNN56" s="1002"/>
      <c r="UNO56" s="1002"/>
      <c r="UNP56" s="1002"/>
      <c r="UNQ56" s="1002"/>
      <c r="UNR56" s="1002"/>
      <c r="UNS56" s="1002"/>
      <c r="UNT56" s="1002"/>
      <c r="UNU56" s="1002"/>
      <c r="UNV56" s="1002"/>
      <c r="UNW56" s="1002"/>
      <c r="UNX56" s="1002"/>
      <c r="UNY56" s="1002"/>
      <c r="UNZ56" s="1002"/>
      <c r="UOA56" s="1002"/>
      <c r="UOB56" s="1002"/>
      <c r="UOC56" s="1002"/>
      <c r="UOD56" s="1002"/>
      <c r="UOE56" s="1002"/>
      <c r="UOF56" s="1002"/>
      <c r="UOG56" s="1002"/>
      <c r="UOH56" s="1002"/>
      <c r="UOI56" s="1002"/>
      <c r="UOJ56" s="1002"/>
      <c r="UOK56" s="1002"/>
      <c r="UOL56" s="1002"/>
      <c r="UOM56" s="1002"/>
      <c r="UON56" s="1002"/>
      <c r="UOO56" s="1002"/>
      <c r="UOP56" s="1002"/>
      <c r="UOQ56" s="1002"/>
      <c r="UOR56" s="1002"/>
      <c r="UOS56" s="1002"/>
      <c r="UOT56" s="1002"/>
      <c r="UOU56" s="1002"/>
      <c r="UOV56" s="1002"/>
      <c r="UOW56" s="1002"/>
      <c r="UOX56" s="1002"/>
      <c r="UOY56" s="1002"/>
      <c r="UOZ56" s="1002"/>
      <c r="UPA56" s="1002"/>
      <c r="UPB56" s="1002"/>
      <c r="UPC56" s="1002"/>
      <c r="UPD56" s="1002"/>
      <c r="UPE56" s="1002"/>
      <c r="UPF56" s="1002"/>
      <c r="UPG56" s="1002"/>
      <c r="UPH56" s="1002"/>
      <c r="UPI56" s="1002"/>
      <c r="UPJ56" s="1002"/>
      <c r="UPK56" s="1002"/>
      <c r="UPL56" s="1002"/>
      <c r="UPM56" s="1002"/>
      <c r="UPN56" s="1002"/>
      <c r="UPO56" s="1002"/>
      <c r="UPP56" s="1002"/>
      <c r="UPQ56" s="1002"/>
      <c r="UPR56" s="1002"/>
      <c r="UPS56" s="1002"/>
      <c r="UPT56" s="1002"/>
      <c r="UPU56" s="1002"/>
      <c r="UPV56" s="1002"/>
      <c r="UPW56" s="1002"/>
      <c r="UPX56" s="1002"/>
      <c r="UPY56" s="1002"/>
      <c r="UPZ56" s="1002"/>
      <c r="UQA56" s="1002"/>
      <c r="UQB56" s="1002"/>
      <c r="UQC56" s="1002"/>
      <c r="UQD56" s="1002"/>
      <c r="UQE56" s="1002"/>
      <c r="UQF56" s="1002"/>
      <c r="UQG56" s="1002"/>
      <c r="UQH56" s="1002"/>
      <c r="UQI56" s="1002"/>
      <c r="UQJ56" s="1002"/>
      <c r="UQK56" s="1002"/>
      <c r="UQL56" s="1002"/>
      <c r="UQM56" s="1002"/>
      <c r="UQN56" s="1002"/>
      <c r="UQO56" s="1002"/>
      <c r="UQP56" s="1002"/>
      <c r="UQQ56" s="1002"/>
      <c r="UQR56" s="1002"/>
      <c r="UQS56" s="1002"/>
      <c r="UQT56" s="1002"/>
      <c r="UQU56" s="1002"/>
      <c r="UQV56" s="1002"/>
      <c r="UQW56" s="1002"/>
      <c r="UQX56" s="1002"/>
      <c r="UQY56" s="1002"/>
      <c r="UQZ56" s="1002"/>
      <c r="URA56" s="1002"/>
      <c r="URB56" s="1002"/>
      <c r="URC56" s="1002"/>
      <c r="URD56" s="1002"/>
      <c r="URE56" s="1002"/>
      <c r="URF56" s="1002"/>
      <c r="URG56" s="1002"/>
      <c r="URH56" s="1002"/>
      <c r="URI56" s="1002"/>
      <c r="URJ56" s="1002"/>
      <c r="URK56" s="1002"/>
      <c r="URL56" s="1002"/>
      <c r="URM56" s="1002"/>
      <c r="URN56" s="1002"/>
      <c r="URO56" s="1002"/>
      <c r="URP56" s="1002"/>
      <c r="URQ56" s="1002"/>
      <c r="URR56" s="1002"/>
      <c r="URS56" s="1002"/>
      <c r="URT56" s="1002"/>
      <c r="URU56" s="1002"/>
      <c r="URV56" s="1002"/>
      <c r="URW56" s="1002"/>
      <c r="URX56" s="1002"/>
      <c r="URY56" s="1002"/>
      <c r="URZ56" s="1002"/>
      <c r="USA56" s="1002"/>
      <c r="USB56" s="1002"/>
      <c r="USC56" s="1002"/>
      <c r="USD56" s="1002"/>
      <c r="USE56" s="1002"/>
      <c r="USF56" s="1002"/>
      <c r="USG56" s="1002"/>
      <c r="USH56" s="1002"/>
      <c r="USI56" s="1002"/>
      <c r="USJ56" s="1002"/>
      <c r="USK56" s="1002"/>
      <c r="USL56" s="1002"/>
      <c r="USM56" s="1002"/>
      <c r="USN56" s="1002"/>
      <c r="USO56" s="1002"/>
      <c r="USP56" s="1002"/>
      <c r="USQ56" s="1002"/>
      <c r="USR56" s="1002"/>
      <c r="USS56" s="1002"/>
      <c r="UST56" s="1002"/>
      <c r="USU56" s="1002"/>
      <c r="USV56" s="1002"/>
      <c r="USW56" s="1002"/>
      <c r="USX56" s="1002"/>
      <c r="USY56" s="1002"/>
      <c r="USZ56" s="1002"/>
      <c r="UTA56" s="1002"/>
      <c r="UTB56" s="1002"/>
      <c r="UTC56" s="1002"/>
      <c r="UTD56" s="1002"/>
      <c r="UTE56" s="1002"/>
      <c r="UTF56" s="1002"/>
      <c r="UTG56" s="1002"/>
      <c r="UTH56" s="1002"/>
      <c r="UTI56" s="1002"/>
      <c r="UTJ56" s="1002"/>
      <c r="UTK56" s="1002"/>
      <c r="UTL56" s="1002"/>
      <c r="UTM56" s="1002"/>
      <c r="UTN56" s="1002"/>
      <c r="UTO56" s="1002"/>
      <c r="UTP56" s="1002"/>
      <c r="UTQ56" s="1002"/>
      <c r="UTR56" s="1002"/>
      <c r="UTS56" s="1002"/>
      <c r="UTT56" s="1002"/>
      <c r="UTU56" s="1002"/>
      <c r="UTV56" s="1002"/>
      <c r="UTW56" s="1002"/>
      <c r="UTX56" s="1002"/>
      <c r="UTY56" s="1002"/>
      <c r="UTZ56" s="1002"/>
      <c r="UUA56" s="1002"/>
      <c r="UUB56" s="1002"/>
      <c r="UUC56" s="1002"/>
      <c r="UUD56" s="1002"/>
      <c r="UUE56" s="1002"/>
      <c r="UUF56" s="1002"/>
      <c r="UUG56" s="1002"/>
      <c r="UUH56" s="1002"/>
      <c r="UUI56" s="1002"/>
      <c r="UUJ56" s="1002"/>
      <c r="UUK56" s="1002"/>
      <c r="UUL56" s="1002"/>
      <c r="UUM56" s="1002"/>
      <c r="UUN56" s="1002"/>
      <c r="UUO56" s="1002"/>
      <c r="UUP56" s="1002"/>
      <c r="UUQ56" s="1002"/>
      <c r="UUR56" s="1002"/>
      <c r="UUS56" s="1002"/>
      <c r="UUT56" s="1002"/>
      <c r="UUU56" s="1002"/>
      <c r="UUV56" s="1002"/>
      <c r="UUW56" s="1002"/>
      <c r="UUX56" s="1002"/>
      <c r="UUY56" s="1002"/>
      <c r="UUZ56" s="1002"/>
      <c r="UVA56" s="1002"/>
      <c r="UVB56" s="1002"/>
      <c r="UVC56" s="1002"/>
      <c r="UVD56" s="1002"/>
      <c r="UVE56" s="1002"/>
      <c r="UVF56" s="1002"/>
      <c r="UVG56" s="1002"/>
      <c r="UVH56" s="1002"/>
      <c r="UVI56" s="1002"/>
      <c r="UVJ56" s="1002"/>
      <c r="UVK56" s="1002"/>
      <c r="UVL56" s="1002"/>
      <c r="UVM56" s="1002"/>
      <c r="UVN56" s="1002"/>
      <c r="UVO56" s="1002"/>
      <c r="UVP56" s="1002"/>
      <c r="UVQ56" s="1002"/>
      <c r="UVR56" s="1002"/>
      <c r="UVS56" s="1002"/>
      <c r="UVT56" s="1002"/>
      <c r="UVU56" s="1002"/>
      <c r="UVV56" s="1002"/>
      <c r="UVW56" s="1002"/>
      <c r="UVX56" s="1002"/>
      <c r="UVY56" s="1002"/>
      <c r="UVZ56" s="1002"/>
      <c r="UWA56" s="1002"/>
      <c r="UWB56" s="1002"/>
      <c r="UWC56" s="1002"/>
      <c r="UWD56" s="1002"/>
      <c r="UWE56" s="1002"/>
      <c r="UWF56" s="1002"/>
      <c r="UWG56" s="1002"/>
      <c r="UWH56" s="1002"/>
      <c r="UWI56" s="1002"/>
      <c r="UWJ56" s="1002"/>
      <c r="UWK56" s="1002"/>
      <c r="UWL56" s="1002"/>
      <c r="UWM56" s="1002"/>
      <c r="UWN56" s="1002"/>
      <c r="UWO56" s="1002"/>
      <c r="UWP56" s="1002"/>
      <c r="UWQ56" s="1002"/>
      <c r="UWR56" s="1002"/>
      <c r="UWS56" s="1002"/>
      <c r="UWT56" s="1002"/>
      <c r="UWU56" s="1002"/>
      <c r="UWV56" s="1002"/>
      <c r="UWW56" s="1002"/>
      <c r="UWX56" s="1002"/>
      <c r="UWY56" s="1002"/>
      <c r="UWZ56" s="1002"/>
      <c r="UXA56" s="1002"/>
      <c r="UXB56" s="1002"/>
      <c r="UXC56" s="1002"/>
      <c r="UXD56" s="1002"/>
      <c r="UXE56" s="1002"/>
      <c r="UXF56" s="1002"/>
      <c r="UXG56" s="1002"/>
      <c r="UXH56" s="1002"/>
      <c r="UXI56" s="1002"/>
      <c r="UXJ56" s="1002"/>
      <c r="UXK56" s="1002"/>
      <c r="UXL56" s="1002"/>
      <c r="UXM56" s="1002"/>
      <c r="UXN56" s="1002"/>
      <c r="UXO56" s="1002"/>
      <c r="UXP56" s="1002"/>
      <c r="UXQ56" s="1002"/>
      <c r="UXR56" s="1002"/>
      <c r="UXS56" s="1002"/>
      <c r="UXT56" s="1002"/>
      <c r="UXU56" s="1002"/>
      <c r="UXV56" s="1002"/>
      <c r="UXW56" s="1002"/>
      <c r="UXX56" s="1002"/>
      <c r="UXY56" s="1002"/>
      <c r="UXZ56" s="1002"/>
      <c r="UYA56" s="1002"/>
      <c r="UYB56" s="1002"/>
      <c r="UYC56" s="1002"/>
      <c r="UYD56" s="1002"/>
      <c r="UYE56" s="1002"/>
      <c r="UYF56" s="1002"/>
      <c r="UYG56" s="1002"/>
      <c r="UYH56" s="1002"/>
      <c r="UYI56" s="1002"/>
      <c r="UYJ56" s="1002"/>
      <c r="UYK56" s="1002"/>
      <c r="UYL56" s="1002"/>
      <c r="UYM56" s="1002"/>
      <c r="UYN56" s="1002"/>
      <c r="UYO56" s="1002"/>
      <c r="UYP56" s="1002"/>
      <c r="UYQ56" s="1002"/>
      <c r="UYR56" s="1002"/>
      <c r="UYS56" s="1002"/>
      <c r="UYT56" s="1002"/>
      <c r="UYU56" s="1002"/>
      <c r="UYV56" s="1002"/>
      <c r="UYW56" s="1002"/>
      <c r="UYX56" s="1002"/>
      <c r="UYY56" s="1002"/>
      <c r="UYZ56" s="1002"/>
      <c r="UZA56" s="1002"/>
      <c r="UZB56" s="1002"/>
      <c r="UZC56" s="1002"/>
      <c r="UZD56" s="1002"/>
      <c r="UZE56" s="1002"/>
      <c r="UZF56" s="1002"/>
      <c r="UZG56" s="1002"/>
      <c r="UZH56" s="1002"/>
      <c r="UZI56" s="1002"/>
      <c r="UZJ56" s="1002"/>
      <c r="UZK56" s="1002"/>
      <c r="UZL56" s="1002"/>
      <c r="UZM56" s="1002"/>
      <c r="UZN56" s="1002"/>
      <c r="UZO56" s="1002"/>
      <c r="UZP56" s="1002"/>
      <c r="UZQ56" s="1002"/>
      <c r="UZR56" s="1002"/>
      <c r="UZS56" s="1002"/>
      <c r="UZT56" s="1002"/>
      <c r="UZU56" s="1002"/>
      <c r="UZV56" s="1002"/>
      <c r="UZW56" s="1002"/>
      <c r="UZX56" s="1002"/>
      <c r="UZY56" s="1002"/>
      <c r="UZZ56" s="1002"/>
      <c r="VAA56" s="1002"/>
      <c r="VAB56" s="1002"/>
      <c r="VAC56" s="1002"/>
      <c r="VAD56" s="1002"/>
      <c r="VAE56" s="1002"/>
      <c r="VAF56" s="1002"/>
      <c r="VAG56" s="1002"/>
      <c r="VAH56" s="1002"/>
      <c r="VAI56" s="1002"/>
      <c r="VAJ56" s="1002"/>
      <c r="VAK56" s="1002"/>
      <c r="VAL56" s="1002"/>
      <c r="VAM56" s="1002"/>
      <c r="VAN56" s="1002"/>
      <c r="VAO56" s="1002"/>
      <c r="VAP56" s="1002"/>
      <c r="VAQ56" s="1002"/>
      <c r="VAR56" s="1002"/>
      <c r="VAS56" s="1002"/>
      <c r="VAT56" s="1002"/>
      <c r="VAU56" s="1002"/>
      <c r="VAV56" s="1002"/>
      <c r="VAW56" s="1002"/>
      <c r="VAX56" s="1002"/>
      <c r="VAY56" s="1002"/>
      <c r="VAZ56" s="1002"/>
      <c r="VBA56" s="1002"/>
      <c r="VBB56" s="1002"/>
      <c r="VBC56" s="1002"/>
      <c r="VBD56" s="1002"/>
      <c r="VBE56" s="1002"/>
      <c r="VBF56" s="1002"/>
      <c r="VBG56" s="1002"/>
      <c r="VBH56" s="1002"/>
      <c r="VBI56" s="1002"/>
      <c r="VBJ56" s="1002"/>
      <c r="VBK56" s="1002"/>
      <c r="VBL56" s="1002"/>
      <c r="VBM56" s="1002"/>
      <c r="VBN56" s="1002"/>
      <c r="VBO56" s="1002"/>
      <c r="VBP56" s="1002"/>
      <c r="VBQ56" s="1002"/>
      <c r="VBR56" s="1002"/>
      <c r="VBS56" s="1002"/>
      <c r="VBT56" s="1002"/>
      <c r="VBU56" s="1002"/>
      <c r="VBV56" s="1002"/>
      <c r="VBW56" s="1002"/>
      <c r="VBX56" s="1002"/>
      <c r="VBY56" s="1002"/>
      <c r="VBZ56" s="1002"/>
      <c r="VCA56" s="1002"/>
      <c r="VCB56" s="1002"/>
      <c r="VCC56" s="1002"/>
      <c r="VCD56" s="1002"/>
      <c r="VCE56" s="1002"/>
      <c r="VCF56" s="1002"/>
      <c r="VCG56" s="1002"/>
      <c r="VCH56" s="1002"/>
      <c r="VCI56" s="1002"/>
      <c r="VCJ56" s="1002"/>
      <c r="VCK56" s="1002"/>
      <c r="VCL56" s="1002"/>
      <c r="VCM56" s="1002"/>
      <c r="VCN56" s="1002"/>
      <c r="VCO56" s="1002"/>
      <c r="VCP56" s="1002"/>
      <c r="VCQ56" s="1002"/>
      <c r="VCR56" s="1002"/>
      <c r="VCS56" s="1002"/>
      <c r="VCT56" s="1002"/>
      <c r="VCU56" s="1002"/>
      <c r="VCV56" s="1002"/>
      <c r="VCW56" s="1002"/>
      <c r="VCX56" s="1002"/>
      <c r="VCY56" s="1002"/>
      <c r="VCZ56" s="1002"/>
      <c r="VDA56" s="1002"/>
      <c r="VDB56" s="1002"/>
      <c r="VDC56" s="1002"/>
      <c r="VDD56" s="1002"/>
      <c r="VDE56" s="1002"/>
      <c r="VDF56" s="1002"/>
      <c r="VDG56" s="1002"/>
      <c r="VDH56" s="1002"/>
      <c r="VDI56" s="1002"/>
      <c r="VDJ56" s="1002"/>
      <c r="VDK56" s="1002"/>
      <c r="VDL56" s="1002"/>
      <c r="VDM56" s="1002"/>
      <c r="VDN56" s="1002"/>
      <c r="VDO56" s="1002"/>
      <c r="VDP56" s="1002"/>
      <c r="VDQ56" s="1002"/>
      <c r="VDR56" s="1002"/>
      <c r="VDS56" s="1002"/>
      <c r="VDT56" s="1002"/>
      <c r="VDU56" s="1002"/>
      <c r="VDV56" s="1002"/>
      <c r="VDW56" s="1002"/>
      <c r="VDX56" s="1002"/>
      <c r="VDY56" s="1002"/>
      <c r="VDZ56" s="1002"/>
      <c r="VEA56" s="1002"/>
      <c r="VEB56" s="1002"/>
      <c r="VEC56" s="1002"/>
      <c r="VED56" s="1002"/>
      <c r="VEE56" s="1002"/>
      <c r="VEF56" s="1002"/>
      <c r="VEG56" s="1002"/>
      <c r="VEH56" s="1002"/>
      <c r="VEI56" s="1002"/>
      <c r="VEJ56" s="1002"/>
      <c r="VEK56" s="1002"/>
      <c r="VEL56" s="1002"/>
      <c r="VEM56" s="1002"/>
      <c r="VEN56" s="1002"/>
      <c r="VEO56" s="1002"/>
      <c r="VEP56" s="1002"/>
      <c r="VEQ56" s="1002"/>
      <c r="VER56" s="1002"/>
      <c r="VES56" s="1002"/>
      <c r="VET56" s="1002"/>
      <c r="VEU56" s="1002"/>
      <c r="VEV56" s="1002"/>
      <c r="VEW56" s="1002"/>
      <c r="VEX56" s="1002"/>
      <c r="VEY56" s="1002"/>
      <c r="VEZ56" s="1002"/>
      <c r="VFA56" s="1002"/>
      <c r="VFB56" s="1002"/>
      <c r="VFC56" s="1002"/>
      <c r="VFD56" s="1002"/>
      <c r="VFE56" s="1002"/>
      <c r="VFF56" s="1002"/>
      <c r="VFG56" s="1002"/>
      <c r="VFH56" s="1002"/>
      <c r="VFI56" s="1002"/>
      <c r="VFJ56" s="1002"/>
      <c r="VFK56" s="1002"/>
      <c r="VFL56" s="1002"/>
      <c r="VFM56" s="1002"/>
      <c r="VFN56" s="1002"/>
      <c r="VFO56" s="1002"/>
      <c r="VFP56" s="1002"/>
      <c r="VFQ56" s="1002"/>
      <c r="VFR56" s="1002"/>
      <c r="VFS56" s="1002"/>
      <c r="VFT56" s="1002"/>
      <c r="VFU56" s="1002"/>
      <c r="VFV56" s="1002"/>
      <c r="VFW56" s="1002"/>
      <c r="VFX56" s="1002"/>
      <c r="VFY56" s="1002"/>
      <c r="VFZ56" s="1002"/>
      <c r="VGA56" s="1002"/>
      <c r="VGB56" s="1002"/>
      <c r="VGC56" s="1002"/>
      <c r="VGD56" s="1002"/>
      <c r="VGE56" s="1002"/>
      <c r="VGF56" s="1002"/>
      <c r="VGG56" s="1002"/>
      <c r="VGH56" s="1002"/>
      <c r="VGI56" s="1002"/>
      <c r="VGJ56" s="1002"/>
      <c r="VGK56" s="1002"/>
      <c r="VGL56" s="1002"/>
      <c r="VGM56" s="1002"/>
      <c r="VGN56" s="1002"/>
      <c r="VGO56" s="1002"/>
      <c r="VGP56" s="1002"/>
      <c r="VGQ56" s="1002"/>
      <c r="VGR56" s="1002"/>
      <c r="VGS56" s="1002"/>
      <c r="VGT56" s="1002"/>
      <c r="VGU56" s="1002"/>
      <c r="VGV56" s="1002"/>
      <c r="VGW56" s="1002"/>
      <c r="VGX56" s="1002"/>
      <c r="VGY56" s="1002"/>
      <c r="VGZ56" s="1002"/>
      <c r="VHA56" s="1002"/>
      <c r="VHB56" s="1002"/>
      <c r="VHC56" s="1002"/>
      <c r="VHD56" s="1002"/>
      <c r="VHE56" s="1002"/>
      <c r="VHF56" s="1002"/>
      <c r="VHG56" s="1002"/>
      <c r="VHH56" s="1002"/>
      <c r="VHI56" s="1002"/>
      <c r="VHJ56" s="1002"/>
      <c r="VHK56" s="1002"/>
      <c r="VHL56" s="1002"/>
      <c r="VHM56" s="1002"/>
      <c r="VHN56" s="1002"/>
      <c r="VHO56" s="1002"/>
      <c r="VHP56" s="1002"/>
      <c r="VHQ56" s="1002"/>
      <c r="VHR56" s="1002"/>
      <c r="VHS56" s="1002"/>
      <c r="VHT56" s="1002"/>
      <c r="VHU56" s="1002"/>
      <c r="VHV56" s="1002"/>
      <c r="VHW56" s="1002"/>
      <c r="VHX56" s="1002"/>
      <c r="VHY56" s="1002"/>
      <c r="VHZ56" s="1002"/>
      <c r="VIA56" s="1002"/>
      <c r="VIB56" s="1002"/>
      <c r="VIC56" s="1002"/>
      <c r="VID56" s="1002"/>
      <c r="VIE56" s="1002"/>
      <c r="VIF56" s="1002"/>
      <c r="VIG56" s="1002"/>
      <c r="VIH56" s="1002"/>
      <c r="VII56" s="1002"/>
      <c r="VIJ56" s="1002"/>
      <c r="VIK56" s="1002"/>
      <c r="VIL56" s="1002"/>
      <c r="VIM56" s="1002"/>
      <c r="VIN56" s="1002"/>
      <c r="VIO56" s="1002"/>
      <c r="VIP56" s="1002"/>
      <c r="VIQ56" s="1002"/>
      <c r="VIR56" s="1002"/>
      <c r="VIS56" s="1002"/>
      <c r="VIT56" s="1002"/>
      <c r="VIU56" s="1002"/>
      <c r="VIV56" s="1002"/>
      <c r="VIW56" s="1002"/>
      <c r="VIX56" s="1002"/>
      <c r="VIY56" s="1002"/>
      <c r="VIZ56" s="1002"/>
      <c r="VJA56" s="1002"/>
      <c r="VJB56" s="1002"/>
      <c r="VJC56" s="1002"/>
      <c r="VJD56" s="1002"/>
      <c r="VJE56" s="1002"/>
      <c r="VJF56" s="1002"/>
      <c r="VJG56" s="1002"/>
      <c r="VJH56" s="1002"/>
      <c r="VJI56" s="1002"/>
      <c r="VJJ56" s="1002"/>
      <c r="VJK56" s="1002"/>
      <c r="VJL56" s="1002"/>
      <c r="VJM56" s="1002"/>
      <c r="VJN56" s="1002"/>
      <c r="VJO56" s="1002"/>
      <c r="VJP56" s="1002"/>
      <c r="VJQ56" s="1002"/>
      <c r="VJR56" s="1002"/>
      <c r="VJS56" s="1002"/>
      <c r="VJT56" s="1002"/>
      <c r="VJU56" s="1002"/>
      <c r="VJV56" s="1002"/>
      <c r="VJW56" s="1002"/>
      <c r="VJX56" s="1002"/>
      <c r="VJY56" s="1002"/>
      <c r="VJZ56" s="1002"/>
      <c r="VKA56" s="1002"/>
      <c r="VKB56" s="1002"/>
      <c r="VKC56" s="1002"/>
      <c r="VKD56" s="1002"/>
      <c r="VKE56" s="1002"/>
      <c r="VKF56" s="1002"/>
      <c r="VKG56" s="1002"/>
      <c r="VKH56" s="1002"/>
      <c r="VKI56" s="1002"/>
      <c r="VKJ56" s="1002"/>
      <c r="VKK56" s="1002"/>
      <c r="VKL56" s="1002"/>
      <c r="VKM56" s="1002"/>
      <c r="VKN56" s="1002"/>
      <c r="VKO56" s="1002"/>
      <c r="VKP56" s="1002"/>
      <c r="VKQ56" s="1002"/>
      <c r="VKR56" s="1002"/>
      <c r="VKS56" s="1002"/>
      <c r="VKT56" s="1002"/>
      <c r="VKU56" s="1002"/>
      <c r="VKV56" s="1002"/>
      <c r="VKW56" s="1002"/>
      <c r="VKX56" s="1002"/>
      <c r="VKY56" s="1002"/>
      <c r="VKZ56" s="1002"/>
      <c r="VLA56" s="1002"/>
      <c r="VLB56" s="1002"/>
      <c r="VLC56" s="1002"/>
      <c r="VLD56" s="1002"/>
      <c r="VLE56" s="1002"/>
      <c r="VLF56" s="1002"/>
      <c r="VLG56" s="1002"/>
      <c r="VLH56" s="1002"/>
      <c r="VLI56" s="1002"/>
      <c r="VLJ56" s="1002"/>
      <c r="VLK56" s="1002"/>
      <c r="VLL56" s="1002"/>
      <c r="VLM56" s="1002"/>
      <c r="VLN56" s="1002"/>
      <c r="VLO56" s="1002"/>
      <c r="VLP56" s="1002"/>
      <c r="VLQ56" s="1002"/>
      <c r="VLR56" s="1002"/>
      <c r="VLS56" s="1002"/>
      <c r="VLT56" s="1002"/>
      <c r="VLU56" s="1002"/>
      <c r="VLV56" s="1002"/>
      <c r="VLW56" s="1002"/>
      <c r="VLX56" s="1002"/>
      <c r="VLY56" s="1002"/>
      <c r="VLZ56" s="1002"/>
      <c r="VMA56" s="1002"/>
      <c r="VMB56" s="1002"/>
      <c r="VMC56" s="1002"/>
      <c r="VMD56" s="1002"/>
      <c r="VME56" s="1002"/>
      <c r="VMF56" s="1002"/>
      <c r="VMG56" s="1002"/>
      <c r="VMH56" s="1002"/>
      <c r="VMI56" s="1002"/>
      <c r="VMJ56" s="1002"/>
      <c r="VMK56" s="1002"/>
      <c r="VML56" s="1002"/>
      <c r="VMM56" s="1002"/>
      <c r="VMN56" s="1002"/>
      <c r="VMO56" s="1002"/>
      <c r="VMP56" s="1002"/>
      <c r="VMQ56" s="1002"/>
      <c r="VMR56" s="1002"/>
      <c r="VMS56" s="1002"/>
      <c r="VMT56" s="1002"/>
      <c r="VMU56" s="1002"/>
      <c r="VMV56" s="1002"/>
      <c r="VMW56" s="1002"/>
      <c r="VMX56" s="1002"/>
      <c r="VMY56" s="1002"/>
      <c r="VMZ56" s="1002"/>
      <c r="VNA56" s="1002"/>
      <c r="VNB56" s="1002"/>
      <c r="VNC56" s="1002"/>
      <c r="VND56" s="1002"/>
      <c r="VNE56" s="1002"/>
      <c r="VNF56" s="1002"/>
      <c r="VNG56" s="1002"/>
      <c r="VNH56" s="1002"/>
      <c r="VNI56" s="1002"/>
      <c r="VNJ56" s="1002"/>
      <c r="VNK56" s="1002"/>
      <c r="VNL56" s="1002"/>
      <c r="VNM56" s="1002"/>
      <c r="VNN56" s="1002"/>
      <c r="VNO56" s="1002"/>
      <c r="VNP56" s="1002"/>
      <c r="VNQ56" s="1002"/>
      <c r="VNR56" s="1002"/>
      <c r="VNS56" s="1002"/>
      <c r="VNT56" s="1002"/>
      <c r="VNU56" s="1002"/>
      <c r="VNV56" s="1002"/>
      <c r="VNW56" s="1002"/>
      <c r="VNX56" s="1002"/>
      <c r="VNY56" s="1002"/>
      <c r="VNZ56" s="1002"/>
      <c r="VOA56" s="1002"/>
      <c r="VOB56" s="1002"/>
      <c r="VOC56" s="1002"/>
      <c r="VOD56" s="1002"/>
      <c r="VOE56" s="1002"/>
      <c r="VOF56" s="1002"/>
      <c r="VOG56" s="1002"/>
      <c r="VOH56" s="1002"/>
      <c r="VOI56" s="1002"/>
      <c r="VOJ56" s="1002"/>
      <c r="VOK56" s="1002"/>
      <c r="VOL56" s="1002"/>
      <c r="VOM56" s="1002"/>
      <c r="VON56" s="1002"/>
      <c r="VOO56" s="1002"/>
      <c r="VOP56" s="1002"/>
      <c r="VOQ56" s="1002"/>
      <c r="VOR56" s="1002"/>
      <c r="VOS56" s="1002"/>
      <c r="VOT56" s="1002"/>
      <c r="VOU56" s="1002"/>
      <c r="VOV56" s="1002"/>
      <c r="VOW56" s="1002"/>
      <c r="VOX56" s="1002"/>
      <c r="VOY56" s="1002"/>
      <c r="VOZ56" s="1002"/>
      <c r="VPA56" s="1002"/>
      <c r="VPB56" s="1002"/>
      <c r="VPC56" s="1002"/>
      <c r="VPD56" s="1002"/>
      <c r="VPE56" s="1002"/>
      <c r="VPF56" s="1002"/>
      <c r="VPG56" s="1002"/>
      <c r="VPH56" s="1002"/>
      <c r="VPI56" s="1002"/>
      <c r="VPJ56" s="1002"/>
      <c r="VPK56" s="1002"/>
      <c r="VPL56" s="1002"/>
      <c r="VPM56" s="1002"/>
      <c r="VPN56" s="1002"/>
      <c r="VPO56" s="1002"/>
      <c r="VPP56" s="1002"/>
      <c r="VPQ56" s="1002"/>
      <c r="VPR56" s="1002"/>
      <c r="VPS56" s="1002"/>
      <c r="VPT56" s="1002"/>
      <c r="VPU56" s="1002"/>
      <c r="VPV56" s="1002"/>
      <c r="VPW56" s="1002"/>
      <c r="VPX56" s="1002"/>
      <c r="VPY56" s="1002"/>
      <c r="VPZ56" s="1002"/>
      <c r="VQA56" s="1002"/>
      <c r="VQB56" s="1002"/>
      <c r="VQC56" s="1002"/>
      <c r="VQD56" s="1002"/>
      <c r="VQE56" s="1002"/>
      <c r="VQF56" s="1002"/>
      <c r="VQG56" s="1002"/>
      <c r="VQH56" s="1002"/>
      <c r="VQI56" s="1002"/>
      <c r="VQJ56" s="1002"/>
      <c r="VQK56" s="1002"/>
      <c r="VQL56" s="1002"/>
      <c r="VQM56" s="1002"/>
      <c r="VQN56" s="1002"/>
      <c r="VQO56" s="1002"/>
      <c r="VQP56" s="1002"/>
      <c r="VQQ56" s="1002"/>
      <c r="VQR56" s="1002"/>
      <c r="VQS56" s="1002"/>
      <c r="VQT56" s="1002"/>
      <c r="VQU56" s="1002"/>
      <c r="VQV56" s="1002"/>
      <c r="VQW56" s="1002"/>
      <c r="VQX56" s="1002"/>
      <c r="VQY56" s="1002"/>
      <c r="VQZ56" s="1002"/>
      <c r="VRA56" s="1002"/>
      <c r="VRB56" s="1002"/>
      <c r="VRC56" s="1002"/>
      <c r="VRD56" s="1002"/>
      <c r="VRE56" s="1002"/>
      <c r="VRF56" s="1002"/>
      <c r="VRG56" s="1002"/>
      <c r="VRH56" s="1002"/>
      <c r="VRI56" s="1002"/>
      <c r="VRJ56" s="1002"/>
      <c r="VRK56" s="1002"/>
      <c r="VRL56" s="1002"/>
      <c r="VRM56" s="1002"/>
      <c r="VRN56" s="1002"/>
      <c r="VRO56" s="1002"/>
      <c r="VRP56" s="1002"/>
      <c r="VRQ56" s="1002"/>
      <c r="VRR56" s="1002"/>
      <c r="VRS56" s="1002"/>
      <c r="VRT56" s="1002"/>
      <c r="VRU56" s="1002"/>
      <c r="VRV56" s="1002"/>
      <c r="VRW56" s="1002"/>
      <c r="VRX56" s="1002"/>
      <c r="VRY56" s="1002"/>
      <c r="VRZ56" s="1002"/>
      <c r="VSA56" s="1002"/>
      <c r="VSB56" s="1002"/>
      <c r="VSC56" s="1002"/>
      <c r="VSD56" s="1002"/>
      <c r="VSE56" s="1002"/>
      <c r="VSF56" s="1002"/>
      <c r="VSG56" s="1002"/>
      <c r="VSH56" s="1002"/>
      <c r="VSI56" s="1002"/>
      <c r="VSJ56" s="1002"/>
      <c r="VSK56" s="1002"/>
      <c r="VSL56" s="1002"/>
      <c r="VSM56" s="1002"/>
      <c r="VSN56" s="1002"/>
      <c r="VSO56" s="1002"/>
      <c r="VSP56" s="1002"/>
      <c r="VSQ56" s="1002"/>
      <c r="VSR56" s="1002"/>
      <c r="VSS56" s="1002"/>
      <c r="VST56" s="1002"/>
      <c r="VSU56" s="1002"/>
      <c r="VSV56" s="1002"/>
      <c r="VSW56" s="1002"/>
      <c r="VSX56" s="1002"/>
      <c r="VSY56" s="1002"/>
      <c r="VSZ56" s="1002"/>
      <c r="VTA56" s="1002"/>
      <c r="VTB56" s="1002"/>
      <c r="VTC56" s="1002"/>
      <c r="VTD56" s="1002"/>
      <c r="VTE56" s="1002"/>
      <c r="VTF56" s="1002"/>
      <c r="VTG56" s="1002"/>
      <c r="VTH56" s="1002"/>
      <c r="VTI56" s="1002"/>
      <c r="VTJ56" s="1002"/>
      <c r="VTK56" s="1002"/>
      <c r="VTL56" s="1002"/>
      <c r="VTM56" s="1002"/>
      <c r="VTN56" s="1002"/>
      <c r="VTO56" s="1002"/>
      <c r="VTP56" s="1002"/>
      <c r="VTQ56" s="1002"/>
      <c r="VTR56" s="1002"/>
      <c r="VTS56" s="1002"/>
      <c r="VTT56" s="1002"/>
      <c r="VTU56" s="1002"/>
      <c r="VTV56" s="1002"/>
      <c r="VTW56" s="1002"/>
      <c r="VTX56" s="1002"/>
      <c r="VTY56" s="1002"/>
      <c r="VTZ56" s="1002"/>
      <c r="VUA56" s="1002"/>
      <c r="VUB56" s="1002"/>
      <c r="VUC56" s="1002"/>
      <c r="VUD56" s="1002"/>
      <c r="VUE56" s="1002"/>
      <c r="VUF56" s="1002"/>
      <c r="VUG56" s="1002"/>
      <c r="VUH56" s="1002"/>
      <c r="VUI56" s="1002"/>
      <c r="VUJ56" s="1002"/>
      <c r="VUK56" s="1002"/>
      <c r="VUL56" s="1002"/>
      <c r="VUM56" s="1002"/>
      <c r="VUN56" s="1002"/>
      <c r="VUO56" s="1002"/>
      <c r="VUP56" s="1002"/>
      <c r="VUQ56" s="1002"/>
      <c r="VUR56" s="1002"/>
      <c r="VUS56" s="1002"/>
      <c r="VUT56" s="1002"/>
      <c r="VUU56" s="1002"/>
      <c r="VUV56" s="1002"/>
      <c r="VUW56" s="1002"/>
      <c r="VUX56" s="1002"/>
      <c r="VUY56" s="1002"/>
      <c r="VUZ56" s="1002"/>
      <c r="VVA56" s="1002"/>
      <c r="VVB56" s="1002"/>
      <c r="VVC56" s="1002"/>
      <c r="VVD56" s="1002"/>
      <c r="VVE56" s="1002"/>
      <c r="VVF56" s="1002"/>
      <c r="VVG56" s="1002"/>
      <c r="VVH56" s="1002"/>
      <c r="VVI56" s="1002"/>
      <c r="VVJ56" s="1002"/>
      <c r="VVK56" s="1002"/>
      <c r="VVL56" s="1002"/>
      <c r="VVM56" s="1002"/>
      <c r="VVN56" s="1002"/>
      <c r="VVO56" s="1002"/>
      <c r="VVP56" s="1002"/>
      <c r="VVQ56" s="1002"/>
      <c r="VVR56" s="1002"/>
      <c r="VVS56" s="1002"/>
      <c r="VVT56" s="1002"/>
      <c r="VVU56" s="1002"/>
      <c r="VVV56" s="1002"/>
      <c r="VVW56" s="1002"/>
      <c r="VVX56" s="1002"/>
      <c r="VVY56" s="1002"/>
      <c r="VVZ56" s="1002"/>
      <c r="VWA56" s="1002"/>
      <c r="VWB56" s="1002"/>
      <c r="VWC56" s="1002"/>
      <c r="VWD56" s="1002"/>
      <c r="VWE56" s="1002"/>
      <c r="VWF56" s="1002"/>
      <c r="VWG56" s="1002"/>
      <c r="VWH56" s="1002"/>
      <c r="VWI56" s="1002"/>
      <c r="VWJ56" s="1002"/>
      <c r="VWK56" s="1002"/>
      <c r="VWL56" s="1002"/>
      <c r="VWM56" s="1002"/>
      <c r="VWN56" s="1002"/>
      <c r="VWO56" s="1002"/>
      <c r="VWP56" s="1002"/>
      <c r="VWQ56" s="1002"/>
      <c r="VWR56" s="1002"/>
      <c r="VWS56" s="1002"/>
      <c r="VWT56" s="1002"/>
      <c r="VWU56" s="1002"/>
      <c r="VWV56" s="1002"/>
      <c r="VWW56" s="1002"/>
      <c r="VWX56" s="1002"/>
      <c r="VWY56" s="1002"/>
      <c r="VWZ56" s="1002"/>
      <c r="VXA56" s="1002"/>
      <c r="VXB56" s="1002"/>
      <c r="VXC56" s="1002"/>
      <c r="VXD56" s="1002"/>
      <c r="VXE56" s="1002"/>
      <c r="VXF56" s="1002"/>
      <c r="VXG56" s="1002"/>
      <c r="VXH56" s="1002"/>
      <c r="VXI56" s="1002"/>
      <c r="VXJ56" s="1002"/>
      <c r="VXK56" s="1002"/>
      <c r="VXL56" s="1002"/>
      <c r="VXM56" s="1002"/>
      <c r="VXN56" s="1002"/>
      <c r="VXO56" s="1002"/>
      <c r="VXP56" s="1002"/>
      <c r="VXQ56" s="1002"/>
      <c r="VXR56" s="1002"/>
      <c r="VXS56" s="1002"/>
      <c r="VXT56" s="1002"/>
      <c r="VXU56" s="1002"/>
      <c r="VXV56" s="1002"/>
      <c r="VXW56" s="1002"/>
      <c r="VXX56" s="1002"/>
      <c r="VXY56" s="1002"/>
      <c r="VXZ56" s="1002"/>
      <c r="VYA56" s="1002"/>
      <c r="VYB56" s="1002"/>
      <c r="VYC56" s="1002"/>
      <c r="VYD56" s="1002"/>
      <c r="VYE56" s="1002"/>
      <c r="VYF56" s="1002"/>
      <c r="VYG56" s="1002"/>
      <c r="VYH56" s="1002"/>
      <c r="VYI56" s="1002"/>
      <c r="VYJ56" s="1002"/>
      <c r="VYK56" s="1002"/>
      <c r="VYL56" s="1002"/>
      <c r="VYM56" s="1002"/>
      <c r="VYN56" s="1002"/>
      <c r="VYO56" s="1002"/>
      <c r="VYP56" s="1002"/>
      <c r="VYQ56" s="1002"/>
      <c r="VYR56" s="1002"/>
      <c r="VYS56" s="1002"/>
      <c r="VYT56" s="1002"/>
      <c r="VYU56" s="1002"/>
      <c r="VYV56" s="1002"/>
      <c r="VYW56" s="1002"/>
      <c r="VYX56" s="1002"/>
      <c r="VYY56" s="1002"/>
      <c r="VYZ56" s="1002"/>
      <c r="VZA56" s="1002"/>
      <c r="VZB56" s="1002"/>
      <c r="VZC56" s="1002"/>
      <c r="VZD56" s="1002"/>
      <c r="VZE56" s="1002"/>
      <c r="VZF56" s="1002"/>
      <c r="VZG56" s="1002"/>
      <c r="VZH56" s="1002"/>
      <c r="VZI56" s="1002"/>
      <c r="VZJ56" s="1002"/>
      <c r="VZK56" s="1002"/>
      <c r="VZL56" s="1002"/>
      <c r="VZM56" s="1002"/>
      <c r="VZN56" s="1002"/>
      <c r="VZO56" s="1002"/>
      <c r="VZP56" s="1002"/>
      <c r="VZQ56" s="1002"/>
      <c r="VZR56" s="1002"/>
      <c r="VZS56" s="1002"/>
      <c r="VZT56" s="1002"/>
      <c r="VZU56" s="1002"/>
      <c r="VZV56" s="1002"/>
      <c r="VZW56" s="1002"/>
      <c r="VZX56" s="1002"/>
      <c r="VZY56" s="1002"/>
      <c r="VZZ56" s="1002"/>
      <c r="WAA56" s="1002"/>
      <c r="WAB56" s="1002"/>
      <c r="WAC56" s="1002"/>
      <c r="WAD56" s="1002"/>
      <c r="WAE56" s="1002"/>
      <c r="WAF56" s="1002"/>
      <c r="WAG56" s="1002"/>
      <c r="WAH56" s="1002"/>
      <c r="WAI56" s="1002"/>
      <c r="WAJ56" s="1002"/>
      <c r="WAK56" s="1002"/>
      <c r="WAL56" s="1002"/>
      <c r="WAM56" s="1002"/>
      <c r="WAN56" s="1002"/>
      <c r="WAO56" s="1002"/>
      <c r="WAP56" s="1002"/>
      <c r="WAQ56" s="1002"/>
      <c r="WAR56" s="1002"/>
      <c r="WAS56" s="1002"/>
      <c r="WAT56" s="1002"/>
      <c r="WAU56" s="1002"/>
      <c r="WAV56" s="1002"/>
      <c r="WAW56" s="1002"/>
      <c r="WAX56" s="1002"/>
      <c r="WAY56" s="1002"/>
      <c r="WAZ56" s="1002"/>
      <c r="WBA56" s="1002"/>
      <c r="WBB56" s="1002"/>
      <c r="WBC56" s="1002"/>
      <c r="WBD56" s="1002"/>
      <c r="WBE56" s="1002"/>
      <c r="WBF56" s="1002"/>
      <c r="WBG56" s="1002"/>
      <c r="WBH56" s="1002"/>
      <c r="WBI56" s="1002"/>
      <c r="WBJ56" s="1002"/>
      <c r="WBK56" s="1002"/>
      <c r="WBL56" s="1002"/>
      <c r="WBM56" s="1002"/>
      <c r="WBN56" s="1002"/>
      <c r="WBO56" s="1002"/>
      <c r="WBP56" s="1002"/>
      <c r="WBQ56" s="1002"/>
      <c r="WBR56" s="1002"/>
      <c r="WBS56" s="1002"/>
      <c r="WBT56" s="1002"/>
      <c r="WBU56" s="1002"/>
      <c r="WBV56" s="1002"/>
      <c r="WBW56" s="1002"/>
      <c r="WBX56" s="1002"/>
      <c r="WBY56" s="1002"/>
      <c r="WBZ56" s="1002"/>
      <c r="WCA56" s="1002"/>
      <c r="WCB56" s="1002"/>
      <c r="WCC56" s="1002"/>
      <c r="WCD56" s="1002"/>
      <c r="WCE56" s="1002"/>
      <c r="WCF56" s="1002"/>
      <c r="WCG56" s="1002"/>
      <c r="WCH56" s="1002"/>
      <c r="WCI56" s="1002"/>
      <c r="WCJ56" s="1002"/>
      <c r="WCK56" s="1002"/>
      <c r="WCL56" s="1002"/>
      <c r="WCM56" s="1002"/>
      <c r="WCN56" s="1002"/>
      <c r="WCO56" s="1002"/>
      <c r="WCP56" s="1002"/>
      <c r="WCQ56" s="1002"/>
      <c r="WCR56" s="1002"/>
      <c r="WCS56" s="1002"/>
      <c r="WCT56" s="1002"/>
      <c r="WCU56" s="1002"/>
      <c r="WCV56" s="1002"/>
      <c r="WCW56" s="1002"/>
      <c r="WCX56" s="1002"/>
      <c r="WCY56" s="1002"/>
      <c r="WCZ56" s="1002"/>
      <c r="WDA56" s="1002"/>
      <c r="WDB56" s="1002"/>
      <c r="WDC56" s="1002"/>
      <c r="WDD56" s="1002"/>
      <c r="WDE56" s="1002"/>
      <c r="WDF56" s="1002"/>
      <c r="WDG56" s="1002"/>
      <c r="WDH56" s="1002"/>
      <c r="WDI56" s="1002"/>
      <c r="WDJ56" s="1002"/>
      <c r="WDK56" s="1002"/>
      <c r="WDL56" s="1002"/>
      <c r="WDM56" s="1002"/>
      <c r="WDN56" s="1002"/>
      <c r="WDO56" s="1002"/>
      <c r="WDP56" s="1002"/>
      <c r="WDQ56" s="1002"/>
      <c r="WDR56" s="1002"/>
      <c r="WDS56" s="1002"/>
      <c r="WDT56" s="1002"/>
      <c r="WDU56" s="1002"/>
      <c r="WDV56" s="1002"/>
      <c r="WDW56" s="1002"/>
      <c r="WDX56" s="1002"/>
      <c r="WDY56" s="1002"/>
      <c r="WDZ56" s="1002"/>
      <c r="WEA56" s="1002"/>
      <c r="WEB56" s="1002"/>
      <c r="WEC56" s="1002"/>
      <c r="WED56" s="1002"/>
      <c r="WEE56" s="1002"/>
      <c r="WEF56" s="1002"/>
      <c r="WEG56" s="1002"/>
      <c r="WEH56" s="1002"/>
      <c r="WEI56" s="1002"/>
      <c r="WEJ56" s="1002"/>
      <c r="WEK56" s="1002"/>
      <c r="WEL56" s="1002"/>
      <c r="WEM56" s="1002"/>
      <c r="WEN56" s="1002"/>
      <c r="WEO56" s="1002"/>
      <c r="WEP56" s="1002"/>
      <c r="WEQ56" s="1002"/>
      <c r="WER56" s="1002"/>
      <c r="WES56" s="1002"/>
      <c r="WET56" s="1002"/>
      <c r="WEU56" s="1002"/>
      <c r="WEV56" s="1002"/>
      <c r="WEW56" s="1002"/>
      <c r="WEX56" s="1002"/>
      <c r="WEY56" s="1002"/>
      <c r="WEZ56" s="1002"/>
      <c r="WFA56" s="1002"/>
      <c r="WFB56" s="1002"/>
      <c r="WFC56" s="1002"/>
      <c r="WFD56" s="1002"/>
      <c r="WFE56" s="1002"/>
      <c r="WFF56" s="1002"/>
      <c r="WFG56" s="1002"/>
      <c r="WFH56" s="1002"/>
      <c r="WFI56" s="1002"/>
      <c r="WFJ56" s="1002"/>
      <c r="WFK56" s="1002"/>
      <c r="WFL56" s="1002"/>
      <c r="WFM56" s="1002"/>
      <c r="WFN56" s="1002"/>
      <c r="WFO56" s="1002"/>
      <c r="WFP56" s="1002"/>
      <c r="WFQ56" s="1002"/>
      <c r="WFR56" s="1002"/>
      <c r="WFS56" s="1002"/>
      <c r="WFT56" s="1002"/>
      <c r="WFU56" s="1002"/>
      <c r="WFV56" s="1002"/>
      <c r="WFW56" s="1002"/>
      <c r="WFX56" s="1002"/>
      <c r="WFY56" s="1002"/>
      <c r="WFZ56" s="1002"/>
      <c r="WGA56" s="1002"/>
      <c r="WGB56" s="1002"/>
      <c r="WGC56" s="1002"/>
      <c r="WGD56" s="1002"/>
      <c r="WGE56" s="1002"/>
      <c r="WGF56" s="1002"/>
      <c r="WGG56" s="1002"/>
      <c r="WGH56" s="1002"/>
      <c r="WGI56" s="1002"/>
      <c r="WGJ56" s="1002"/>
      <c r="WGK56" s="1002"/>
      <c r="WGL56" s="1002"/>
      <c r="WGM56" s="1002"/>
      <c r="WGN56" s="1002"/>
      <c r="WGO56" s="1002"/>
      <c r="WGP56" s="1002"/>
      <c r="WGQ56" s="1002"/>
      <c r="WGR56" s="1002"/>
      <c r="WGS56" s="1002"/>
      <c r="WGT56" s="1002"/>
      <c r="WGU56" s="1002"/>
      <c r="WGV56" s="1002"/>
      <c r="WGW56" s="1002"/>
      <c r="WGX56" s="1002"/>
      <c r="WGY56" s="1002"/>
      <c r="WGZ56" s="1002"/>
      <c r="WHA56" s="1002"/>
      <c r="WHB56" s="1002"/>
      <c r="WHC56" s="1002"/>
      <c r="WHD56" s="1002"/>
      <c r="WHE56" s="1002"/>
      <c r="WHF56" s="1002"/>
      <c r="WHG56" s="1002"/>
      <c r="WHH56" s="1002"/>
      <c r="WHI56" s="1002"/>
      <c r="WHJ56" s="1002"/>
      <c r="WHK56" s="1002"/>
      <c r="WHL56" s="1002"/>
      <c r="WHM56" s="1002"/>
      <c r="WHN56" s="1002"/>
      <c r="WHO56" s="1002"/>
      <c r="WHP56" s="1002"/>
      <c r="WHQ56" s="1002"/>
      <c r="WHR56" s="1002"/>
      <c r="WHS56" s="1002"/>
      <c r="WHT56" s="1002"/>
      <c r="WHU56" s="1002"/>
      <c r="WHV56" s="1002"/>
      <c r="WHW56" s="1002"/>
      <c r="WHX56" s="1002"/>
      <c r="WHY56" s="1002"/>
      <c r="WHZ56" s="1002"/>
      <c r="WIA56" s="1002"/>
      <c r="WIB56" s="1002"/>
      <c r="WIC56" s="1002"/>
      <c r="WID56" s="1002"/>
      <c r="WIE56" s="1002"/>
      <c r="WIF56" s="1002"/>
      <c r="WIG56" s="1002"/>
      <c r="WIH56" s="1002"/>
      <c r="WII56" s="1002"/>
      <c r="WIJ56" s="1002"/>
      <c r="WIK56" s="1002"/>
      <c r="WIL56" s="1002"/>
      <c r="WIM56" s="1002"/>
      <c r="WIN56" s="1002"/>
      <c r="WIO56" s="1002"/>
      <c r="WIP56" s="1002"/>
      <c r="WIQ56" s="1002"/>
      <c r="WIR56" s="1002"/>
      <c r="WIS56" s="1002"/>
      <c r="WIT56" s="1002"/>
      <c r="WIU56" s="1002"/>
      <c r="WIV56" s="1002"/>
      <c r="WIW56" s="1002"/>
      <c r="WIX56" s="1002"/>
      <c r="WIY56" s="1002"/>
      <c r="WIZ56" s="1002"/>
      <c r="WJA56" s="1002"/>
      <c r="WJB56" s="1002"/>
      <c r="WJC56" s="1002"/>
      <c r="WJD56" s="1002"/>
      <c r="WJE56" s="1002"/>
      <c r="WJF56" s="1002"/>
      <c r="WJG56" s="1002"/>
      <c r="WJH56" s="1002"/>
      <c r="WJI56" s="1002"/>
      <c r="WJJ56" s="1002"/>
      <c r="WJK56" s="1002"/>
      <c r="WJL56" s="1002"/>
      <c r="WJM56" s="1002"/>
      <c r="WJN56" s="1002"/>
      <c r="WJO56" s="1002"/>
      <c r="WJP56" s="1002"/>
      <c r="WJQ56" s="1002"/>
      <c r="WJR56" s="1002"/>
      <c r="WJS56" s="1002"/>
      <c r="WJT56" s="1002"/>
      <c r="WJU56" s="1002"/>
      <c r="WJV56" s="1002"/>
      <c r="WJW56" s="1002"/>
      <c r="WJX56" s="1002"/>
      <c r="WJY56" s="1002"/>
      <c r="WJZ56" s="1002"/>
      <c r="WKA56" s="1002"/>
      <c r="WKB56" s="1002"/>
      <c r="WKC56" s="1002"/>
      <c r="WKD56" s="1002"/>
      <c r="WKE56" s="1002"/>
      <c r="WKF56" s="1002"/>
      <c r="WKG56" s="1002"/>
      <c r="WKH56" s="1002"/>
      <c r="WKI56" s="1002"/>
      <c r="WKJ56" s="1002"/>
      <c r="WKK56" s="1002"/>
      <c r="WKL56" s="1002"/>
      <c r="WKM56" s="1002"/>
      <c r="WKN56" s="1002"/>
      <c r="WKO56" s="1002"/>
      <c r="WKP56" s="1002"/>
      <c r="WKQ56" s="1002"/>
      <c r="WKR56" s="1002"/>
      <c r="WKS56" s="1002"/>
      <c r="WKT56" s="1002"/>
      <c r="WKU56" s="1002"/>
      <c r="WKV56" s="1002"/>
      <c r="WKW56" s="1002"/>
      <c r="WKX56" s="1002"/>
      <c r="WKY56" s="1002"/>
      <c r="WKZ56" s="1002"/>
      <c r="WLA56" s="1002"/>
      <c r="WLB56" s="1002"/>
      <c r="WLC56" s="1002"/>
      <c r="WLD56" s="1002"/>
      <c r="WLE56" s="1002"/>
      <c r="WLF56" s="1002"/>
      <c r="WLG56" s="1002"/>
      <c r="WLH56" s="1002"/>
      <c r="WLI56" s="1002"/>
      <c r="WLJ56" s="1002"/>
      <c r="WLK56" s="1002"/>
      <c r="WLL56" s="1002"/>
      <c r="WLM56" s="1002"/>
      <c r="WLN56" s="1002"/>
      <c r="WLO56" s="1002"/>
      <c r="WLP56" s="1002"/>
      <c r="WLQ56" s="1002"/>
      <c r="WLR56" s="1002"/>
      <c r="WLS56" s="1002"/>
      <c r="WLT56" s="1002"/>
      <c r="WLU56" s="1002"/>
      <c r="WLV56" s="1002"/>
      <c r="WLW56" s="1002"/>
      <c r="WLX56" s="1002"/>
      <c r="WLY56" s="1002"/>
      <c r="WLZ56" s="1002"/>
      <c r="WMA56" s="1002"/>
      <c r="WMB56" s="1002"/>
      <c r="WMC56" s="1002"/>
      <c r="WMD56" s="1002"/>
      <c r="WME56" s="1002"/>
      <c r="WMF56" s="1002"/>
      <c r="WMG56" s="1002"/>
      <c r="WMH56" s="1002"/>
      <c r="WMI56" s="1002"/>
      <c r="WMJ56" s="1002"/>
      <c r="WMK56" s="1002"/>
      <c r="WML56" s="1002"/>
      <c r="WMM56" s="1002"/>
      <c r="WMN56" s="1002"/>
      <c r="WMO56" s="1002"/>
      <c r="WMP56" s="1002"/>
      <c r="WMQ56" s="1002"/>
      <c r="WMR56" s="1002"/>
      <c r="WMS56" s="1002"/>
      <c r="WMT56" s="1002"/>
      <c r="WMU56" s="1002"/>
      <c r="WMV56" s="1002"/>
      <c r="WMW56" s="1002"/>
      <c r="WMX56" s="1002"/>
      <c r="WMY56" s="1002"/>
      <c r="WMZ56" s="1002"/>
      <c r="WNA56" s="1002"/>
      <c r="WNB56" s="1002"/>
      <c r="WNC56" s="1002"/>
      <c r="WND56" s="1002"/>
      <c r="WNE56" s="1002"/>
      <c r="WNF56" s="1002"/>
      <c r="WNG56" s="1002"/>
      <c r="WNH56" s="1002"/>
      <c r="WNI56" s="1002"/>
      <c r="WNJ56" s="1002"/>
      <c r="WNK56" s="1002"/>
      <c r="WNL56" s="1002"/>
      <c r="WNM56" s="1002"/>
      <c r="WNN56" s="1002"/>
      <c r="WNO56" s="1002"/>
      <c r="WNP56" s="1002"/>
      <c r="WNQ56" s="1002"/>
      <c r="WNR56" s="1002"/>
      <c r="WNS56" s="1002"/>
      <c r="WNT56" s="1002"/>
      <c r="WNU56" s="1002"/>
      <c r="WNV56" s="1002"/>
      <c r="WNW56" s="1002"/>
      <c r="WNX56" s="1002"/>
      <c r="WNY56" s="1002"/>
      <c r="WNZ56" s="1002"/>
      <c r="WOA56" s="1002"/>
      <c r="WOB56" s="1002"/>
      <c r="WOC56" s="1002"/>
      <c r="WOD56" s="1002"/>
      <c r="WOE56" s="1002"/>
      <c r="WOF56" s="1002"/>
      <c r="WOG56" s="1002"/>
      <c r="WOH56" s="1002"/>
      <c r="WOI56" s="1002"/>
      <c r="WOJ56" s="1002"/>
      <c r="WOK56" s="1002"/>
      <c r="WOL56" s="1002"/>
      <c r="WOM56" s="1002"/>
      <c r="WON56" s="1002"/>
      <c r="WOO56" s="1002"/>
      <c r="WOP56" s="1002"/>
      <c r="WOQ56" s="1002"/>
      <c r="WOR56" s="1002"/>
      <c r="WOS56" s="1002"/>
      <c r="WOT56" s="1002"/>
      <c r="WOU56" s="1002"/>
      <c r="WOV56" s="1002"/>
      <c r="WOW56" s="1002"/>
      <c r="WOX56" s="1002"/>
      <c r="WOY56" s="1002"/>
      <c r="WOZ56" s="1002"/>
      <c r="WPA56" s="1002"/>
      <c r="WPB56" s="1002"/>
      <c r="WPC56" s="1002"/>
      <c r="WPD56" s="1002"/>
      <c r="WPE56" s="1002"/>
      <c r="WPF56" s="1002"/>
      <c r="WPG56" s="1002"/>
      <c r="WPH56" s="1002"/>
      <c r="WPI56" s="1002"/>
      <c r="WPJ56" s="1002"/>
      <c r="WPK56" s="1002"/>
      <c r="WPL56" s="1002"/>
      <c r="WPM56" s="1002"/>
      <c r="WPN56" s="1002"/>
      <c r="WPO56" s="1002"/>
      <c r="WPP56" s="1002"/>
      <c r="WPQ56" s="1002"/>
      <c r="WPR56" s="1002"/>
      <c r="WPS56" s="1002"/>
      <c r="WPT56" s="1002"/>
      <c r="WPU56" s="1002"/>
      <c r="WPV56" s="1002"/>
      <c r="WPW56" s="1002"/>
      <c r="WPX56" s="1002"/>
      <c r="WPY56" s="1002"/>
      <c r="WPZ56" s="1002"/>
      <c r="WQA56" s="1002"/>
      <c r="WQB56" s="1002"/>
      <c r="WQC56" s="1002"/>
      <c r="WQD56" s="1002"/>
      <c r="WQE56" s="1002"/>
      <c r="WQF56" s="1002"/>
      <c r="WQG56" s="1002"/>
      <c r="WQH56" s="1002"/>
      <c r="WQI56" s="1002"/>
      <c r="WQJ56" s="1002"/>
      <c r="WQK56" s="1002"/>
      <c r="WQL56" s="1002"/>
      <c r="WQM56" s="1002"/>
      <c r="WQN56" s="1002"/>
      <c r="WQO56" s="1002"/>
      <c r="WQP56" s="1002"/>
      <c r="WQQ56" s="1002"/>
      <c r="WQR56" s="1002"/>
      <c r="WQS56" s="1002"/>
      <c r="WQT56" s="1002"/>
      <c r="WQU56" s="1002"/>
      <c r="WQV56" s="1002"/>
      <c r="WQW56" s="1002"/>
      <c r="WQX56" s="1002"/>
      <c r="WQY56" s="1002"/>
      <c r="WQZ56" s="1002"/>
      <c r="WRA56" s="1002"/>
      <c r="WRB56" s="1002"/>
      <c r="WRC56" s="1002"/>
      <c r="WRD56" s="1002"/>
      <c r="WRE56" s="1002"/>
      <c r="WRF56" s="1002"/>
      <c r="WRG56" s="1002"/>
      <c r="WRH56" s="1002"/>
      <c r="WRI56" s="1002"/>
      <c r="WRJ56" s="1002"/>
      <c r="WRK56" s="1002"/>
      <c r="WRL56" s="1002"/>
      <c r="WRM56" s="1002"/>
      <c r="WRN56" s="1002"/>
      <c r="WRO56" s="1002"/>
      <c r="WRP56" s="1002"/>
      <c r="WRQ56" s="1002"/>
      <c r="WRR56" s="1002"/>
      <c r="WRS56" s="1002"/>
      <c r="WRT56" s="1002"/>
      <c r="WRU56" s="1002"/>
      <c r="WRV56" s="1002"/>
      <c r="WRW56" s="1002"/>
      <c r="WRX56" s="1002"/>
      <c r="WRY56" s="1002"/>
      <c r="WRZ56" s="1002"/>
      <c r="WSA56" s="1002"/>
      <c r="WSB56" s="1002"/>
      <c r="WSC56" s="1002"/>
      <c r="WSD56" s="1002"/>
      <c r="WSE56" s="1002"/>
      <c r="WSF56" s="1002"/>
      <c r="WSG56" s="1002"/>
      <c r="WSH56" s="1002"/>
      <c r="WSI56" s="1002"/>
      <c r="WSJ56" s="1002"/>
      <c r="WSK56" s="1002"/>
      <c r="WSL56" s="1002"/>
      <c r="WSM56" s="1002"/>
      <c r="WSN56" s="1002"/>
      <c r="WSO56" s="1002"/>
      <c r="WSP56" s="1002"/>
      <c r="WSQ56" s="1002"/>
      <c r="WSR56" s="1002"/>
      <c r="WSS56" s="1002"/>
      <c r="WST56" s="1002"/>
      <c r="WSU56" s="1002"/>
      <c r="WSV56" s="1002"/>
      <c r="WSW56" s="1002"/>
      <c r="WSX56" s="1002"/>
      <c r="WSY56" s="1002"/>
      <c r="WSZ56" s="1002"/>
      <c r="WTA56" s="1002"/>
      <c r="WTB56" s="1002"/>
      <c r="WTC56" s="1002"/>
      <c r="WTD56" s="1002"/>
      <c r="WTE56" s="1002"/>
      <c r="WTF56" s="1002"/>
      <c r="WTG56" s="1002"/>
      <c r="WTH56" s="1002"/>
      <c r="WTI56" s="1002"/>
      <c r="WTJ56" s="1002"/>
      <c r="WTK56" s="1002"/>
      <c r="WTL56" s="1002"/>
      <c r="WTM56" s="1002"/>
      <c r="WTN56" s="1002"/>
      <c r="WTO56" s="1002"/>
      <c r="WTP56" s="1002"/>
      <c r="WTQ56" s="1002"/>
      <c r="WTR56" s="1002"/>
      <c r="WTS56" s="1002"/>
      <c r="WTT56" s="1002"/>
      <c r="WTU56" s="1002"/>
      <c r="WTV56" s="1002"/>
      <c r="WTW56" s="1002"/>
      <c r="WTX56" s="1002"/>
      <c r="WTY56" s="1002"/>
      <c r="WTZ56" s="1002"/>
      <c r="WUA56" s="1002"/>
      <c r="WUB56" s="1002"/>
      <c r="WUC56" s="1002"/>
      <c r="WUD56" s="1002"/>
      <c r="WUE56" s="1002"/>
      <c r="WUF56" s="1002"/>
      <c r="WUG56" s="1002"/>
      <c r="WUH56" s="1002"/>
      <c r="WUI56" s="1002"/>
      <c r="WUJ56" s="1002"/>
      <c r="WUK56" s="1002"/>
      <c r="WUL56" s="1002"/>
      <c r="WUM56" s="1002"/>
      <c r="WUN56" s="1002"/>
      <c r="WUO56" s="1002"/>
      <c r="WUP56" s="1002"/>
      <c r="WUQ56" s="1002"/>
      <c r="WUR56" s="1002"/>
      <c r="WUS56" s="1002"/>
      <c r="WUT56" s="1002"/>
      <c r="WUU56" s="1002"/>
      <c r="WUV56" s="1002"/>
      <c r="WUW56" s="1002"/>
      <c r="WUX56" s="1002"/>
      <c r="WUY56" s="1002"/>
      <c r="WUZ56" s="1002"/>
      <c r="WVA56" s="1002"/>
      <c r="WVB56" s="1002"/>
      <c r="WVC56" s="1002"/>
      <c r="WVD56" s="1002"/>
      <c r="WVE56" s="1002"/>
      <c r="WVF56" s="1002"/>
      <c r="WVG56" s="1002"/>
      <c r="WVH56" s="1002"/>
      <c r="WVI56" s="1002"/>
      <c r="WVJ56" s="1002"/>
      <c r="WVK56" s="1002"/>
      <c r="WVL56" s="1002"/>
      <c r="WVM56" s="1002"/>
      <c r="WVN56" s="1002"/>
      <c r="WVO56" s="1002"/>
      <c r="WVP56" s="1002"/>
      <c r="WVQ56" s="1002"/>
      <c r="WVR56" s="1002"/>
      <c r="WVS56" s="1002"/>
      <c r="WVT56" s="1002"/>
      <c r="WVU56" s="1002"/>
      <c r="WVV56" s="1002"/>
      <c r="WVW56" s="1002"/>
      <c r="WVX56" s="1002"/>
      <c r="WVY56" s="1002"/>
      <c r="WVZ56" s="1002"/>
      <c r="WWA56" s="1002"/>
      <c r="WWB56" s="1002"/>
      <c r="WWC56" s="1002"/>
      <c r="WWD56" s="1002"/>
      <c r="WWE56" s="1002"/>
      <c r="WWF56" s="1002"/>
      <c r="WWG56" s="1002"/>
      <c r="WWH56" s="1002"/>
      <c r="WWI56" s="1002"/>
      <c r="WWJ56" s="1002"/>
      <c r="WWK56" s="1002"/>
      <c r="WWL56" s="1002"/>
      <c r="WWM56" s="1002"/>
      <c r="WWN56" s="1002"/>
      <c r="WWO56" s="1002"/>
      <c r="WWP56" s="1002"/>
      <c r="WWQ56" s="1002"/>
      <c r="WWR56" s="1002"/>
      <c r="WWS56" s="1002"/>
      <c r="WWT56" s="1002"/>
      <c r="WWU56" s="1002"/>
      <c r="WWV56" s="1002"/>
      <c r="WWW56" s="1002"/>
      <c r="WWX56" s="1002"/>
      <c r="WWY56" s="1002"/>
      <c r="WWZ56" s="1002"/>
      <c r="WXA56" s="1002"/>
      <c r="WXB56" s="1002"/>
      <c r="WXC56" s="1002"/>
      <c r="WXD56" s="1002"/>
      <c r="WXE56" s="1002"/>
      <c r="WXF56" s="1002"/>
      <c r="WXG56" s="1002"/>
      <c r="WXH56" s="1002"/>
      <c r="WXI56" s="1002"/>
      <c r="WXJ56" s="1002"/>
      <c r="WXK56" s="1002"/>
      <c r="WXL56" s="1002"/>
      <c r="WXM56" s="1002"/>
      <c r="WXN56" s="1002"/>
      <c r="WXO56" s="1002"/>
      <c r="WXP56" s="1002"/>
      <c r="WXQ56" s="1002"/>
      <c r="WXR56" s="1002"/>
      <c r="WXS56" s="1002"/>
      <c r="WXT56" s="1002"/>
      <c r="WXU56" s="1002"/>
      <c r="WXV56" s="1002"/>
      <c r="WXW56" s="1002"/>
      <c r="WXX56" s="1002"/>
      <c r="WXY56" s="1002"/>
      <c r="WXZ56" s="1002"/>
      <c r="WYA56" s="1002"/>
      <c r="WYB56" s="1002"/>
      <c r="WYC56" s="1002"/>
      <c r="WYD56" s="1002"/>
      <c r="WYE56" s="1002"/>
      <c r="WYF56" s="1002"/>
      <c r="WYG56" s="1002"/>
      <c r="WYH56" s="1002"/>
      <c r="WYI56" s="1002"/>
      <c r="WYJ56" s="1002"/>
      <c r="WYK56" s="1002"/>
      <c r="WYL56" s="1002"/>
      <c r="WYM56" s="1002"/>
      <c r="WYN56" s="1002"/>
      <c r="WYO56" s="1002"/>
      <c r="WYP56" s="1002"/>
      <c r="WYQ56" s="1002"/>
      <c r="WYR56" s="1002"/>
      <c r="WYS56" s="1002"/>
      <c r="WYT56" s="1002"/>
      <c r="WYU56" s="1002"/>
      <c r="WYV56" s="1002"/>
      <c r="WYW56" s="1002"/>
      <c r="WYX56" s="1002"/>
      <c r="WYY56" s="1002"/>
      <c r="WYZ56" s="1002"/>
      <c r="WZA56" s="1002"/>
      <c r="WZB56" s="1002"/>
      <c r="WZC56" s="1002"/>
      <c r="WZD56" s="1002"/>
      <c r="WZE56" s="1002"/>
      <c r="WZF56" s="1002"/>
      <c r="WZG56" s="1002"/>
      <c r="WZH56" s="1002"/>
      <c r="WZI56" s="1002"/>
      <c r="WZJ56" s="1002"/>
      <c r="WZK56" s="1002"/>
      <c r="WZL56" s="1002"/>
      <c r="WZM56" s="1002"/>
      <c r="WZN56" s="1002"/>
      <c r="WZO56" s="1002"/>
      <c r="WZP56" s="1002"/>
      <c r="WZQ56" s="1002"/>
      <c r="WZR56" s="1002"/>
      <c r="WZS56" s="1002"/>
      <c r="WZT56" s="1002"/>
      <c r="WZU56" s="1002"/>
      <c r="WZV56" s="1002"/>
      <c r="WZW56" s="1002"/>
      <c r="WZX56" s="1002"/>
      <c r="WZY56" s="1002"/>
      <c r="WZZ56" s="1002"/>
      <c r="XAA56" s="1002"/>
      <c r="XAB56" s="1002"/>
      <c r="XAC56" s="1002"/>
      <c r="XAD56" s="1002"/>
      <c r="XAE56" s="1002"/>
      <c r="XAF56" s="1002"/>
      <c r="XAG56" s="1002"/>
      <c r="XAH56" s="1002"/>
      <c r="XAI56" s="1002"/>
      <c r="XAJ56" s="1002"/>
      <c r="XAK56" s="1002"/>
      <c r="XAL56" s="1002"/>
      <c r="XAM56" s="1002"/>
      <c r="XAN56" s="1002"/>
      <c r="XAO56" s="1002"/>
      <c r="XAP56" s="1002"/>
      <c r="XAQ56" s="1002"/>
      <c r="XAR56" s="1002"/>
      <c r="XAS56" s="1002"/>
      <c r="XAT56" s="1002"/>
      <c r="XAU56" s="1002"/>
      <c r="XAV56" s="1002"/>
      <c r="XAW56" s="1002"/>
      <c r="XAX56" s="1002"/>
      <c r="XAY56" s="1002"/>
      <c r="XAZ56" s="1002"/>
      <c r="XBA56" s="1002"/>
      <c r="XBB56" s="1002"/>
      <c r="XBC56" s="1002"/>
      <c r="XBD56" s="1002"/>
      <c r="XBE56" s="1002"/>
      <c r="XBF56" s="1002"/>
      <c r="XBG56" s="1002"/>
      <c r="XBH56" s="1002"/>
      <c r="XBI56" s="1002"/>
      <c r="XBJ56" s="1002"/>
      <c r="XBK56" s="1002"/>
      <c r="XBL56" s="1002"/>
      <c r="XBM56" s="1002"/>
      <c r="XBN56" s="1002"/>
      <c r="XBO56" s="1002"/>
      <c r="XBP56" s="1002"/>
      <c r="XBQ56" s="1002"/>
      <c r="XBR56" s="1002"/>
      <c r="XBS56" s="1002"/>
      <c r="XBT56" s="1002"/>
      <c r="XBU56" s="1002"/>
      <c r="XBV56" s="1002"/>
      <c r="XBW56" s="1002"/>
      <c r="XBX56" s="1002"/>
      <c r="XBY56" s="1002"/>
      <c r="XBZ56" s="1002"/>
      <c r="XCA56" s="1002"/>
      <c r="XCB56" s="1002"/>
      <c r="XCC56" s="1002"/>
      <c r="XCD56" s="1002"/>
      <c r="XCE56" s="1002"/>
      <c r="XCF56" s="1002"/>
      <c r="XCG56" s="1002"/>
      <c r="XCH56" s="1002"/>
      <c r="XCI56" s="1002"/>
      <c r="XCJ56" s="1002"/>
      <c r="XCK56" s="1002"/>
      <c r="XCL56" s="1002"/>
      <c r="XCM56" s="1002"/>
      <c r="XCN56" s="1002"/>
      <c r="XCO56" s="1002"/>
      <c r="XCP56" s="1002"/>
      <c r="XCQ56" s="1002"/>
      <c r="XCR56" s="1002"/>
      <c r="XCS56" s="1002"/>
      <c r="XCT56" s="1002"/>
      <c r="XCU56" s="1002"/>
      <c r="XCV56" s="1002"/>
      <c r="XCW56" s="1002"/>
      <c r="XCX56" s="1002"/>
      <c r="XCY56" s="1002"/>
      <c r="XCZ56" s="1002"/>
      <c r="XDA56" s="1002"/>
      <c r="XDB56" s="1002"/>
      <c r="XDC56" s="1002"/>
      <c r="XDD56" s="1002"/>
      <c r="XDE56" s="1002"/>
      <c r="XDF56" s="1002"/>
      <c r="XDG56" s="1002"/>
      <c r="XDH56" s="1002"/>
      <c r="XDI56" s="1002"/>
      <c r="XDJ56" s="1002"/>
      <c r="XDK56" s="1002"/>
      <c r="XDL56" s="1002"/>
      <c r="XDM56" s="1002"/>
      <c r="XDN56" s="1002"/>
      <c r="XDO56" s="1002"/>
      <c r="XDP56" s="1002"/>
      <c r="XDQ56" s="1002"/>
      <c r="XDR56" s="1002"/>
      <c r="XDS56" s="1002"/>
      <c r="XDT56" s="1002"/>
      <c r="XDU56" s="1002"/>
      <c r="XDV56" s="1002"/>
      <c r="XDW56" s="1002"/>
    </row>
    <row r="57" spans="1:16381" s="1003" customFormat="1" ht="12.75" customHeight="1" x14ac:dyDescent="0.25">
      <c r="A57" s="970"/>
      <c r="B57" s="998" t="s">
        <v>685</v>
      </c>
      <c r="C57" s="998" t="s">
        <v>686</v>
      </c>
      <c r="D57" s="998" t="s">
        <v>681</v>
      </c>
      <c r="E57" s="998" t="s">
        <v>681</v>
      </c>
      <c r="F57" s="999">
        <v>1.3007</v>
      </c>
      <c r="G57" s="999">
        <v>1.2235</v>
      </c>
      <c r="H57" s="999">
        <v>1.2653000000000001</v>
      </c>
      <c r="I57" s="999">
        <v>1.3212999999999999</v>
      </c>
      <c r="J57" s="999">
        <v>1.4138999999999999</v>
      </c>
      <c r="K57" s="999">
        <v>1.4462999999999999</v>
      </c>
      <c r="L57" s="999">
        <v>1.3366</v>
      </c>
      <c r="M57" s="999">
        <v>1.3648</v>
      </c>
      <c r="N57" s="1004">
        <v>1.3839999999999999</v>
      </c>
      <c r="O57" s="1001">
        <v>1.353</v>
      </c>
      <c r="P57" s="1001">
        <v>1.329</v>
      </c>
      <c r="Q57" s="1001">
        <v>1.2909999999999999</v>
      </c>
      <c r="R57" s="1005">
        <v>1.2569999999999999</v>
      </c>
      <c r="S57" s="1001">
        <v>1.226</v>
      </c>
      <c r="T57" s="1001">
        <v>1.228</v>
      </c>
      <c r="U57" s="1001">
        <v>1.222</v>
      </c>
      <c r="V57" s="1001">
        <v>1.218</v>
      </c>
      <c r="W57" s="1001">
        <v>1.2150000000000001</v>
      </c>
      <c r="X57" s="1001">
        <v>1.2130000000000001</v>
      </c>
      <c r="Y57" s="1001">
        <v>1.2090000000000001</v>
      </c>
      <c r="Z57" s="1001">
        <v>1.204</v>
      </c>
      <c r="AA57" s="1001">
        <v>1.198</v>
      </c>
      <c r="AB57" s="1001">
        <v>1.19</v>
      </c>
      <c r="AC57" s="1001">
        <v>1.18</v>
      </c>
      <c r="AD57" s="1001">
        <v>1.169</v>
      </c>
      <c r="AE57" s="1001">
        <v>1.1559999999999999</v>
      </c>
      <c r="AF57" s="1001">
        <v>1.141</v>
      </c>
      <c r="AG57" s="1001">
        <v>1.1259999999999999</v>
      </c>
      <c r="AH57" s="1001">
        <v>1.109</v>
      </c>
      <c r="AI57" s="1001">
        <v>1.091</v>
      </c>
      <c r="AJ57" s="1001">
        <v>1.0740000000000001</v>
      </c>
      <c r="AK57" s="1001">
        <v>1.056</v>
      </c>
      <c r="AL57" s="1001">
        <v>1.0389999999999999</v>
      </c>
      <c r="AM57" s="1001">
        <v>1.024</v>
      </c>
      <c r="AN57" s="1001">
        <v>1.01</v>
      </c>
      <c r="AO57" s="1001">
        <v>0.99770000000000003</v>
      </c>
      <c r="AP57" s="1001">
        <v>0.98829999999999996</v>
      </c>
      <c r="AQ57" s="1001">
        <v>0.98199999999999998</v>
      </c>
      <c r="AR57" s="1001">
        <v>0.97950000000000004</v>
      </c>
      <c r="AS57" s="1001">
        <v>0.97889999999999999</v>
      </c>
      <c r="AT57" s="998" t="s">
        <v>688</v>
      </c>
      <c r="AU57" s="998" t="s">
        <v>1063</v>
      </c>
      <c r="AV57" s="998" t="s">
        <v>684</v>
      </c>
      <c r="AW57" s="1002"/>
      <c r="AX57" s="1002"/>
      <c r="AY57" s="1002"/>
      <c r="AZ57" s="1002"/>
      <c r="BA57" s="1002"/>
      <c r="BB57" s="1002"/>
      <c r="BC57" s="1002"/>
      <c r="BD57" s="1002"/>
      <c r="BE57" s="1002"/>
      <c r="BF57" s="1002"/>
      <c r="BG57" s="1002"/>
      <c r="BH57" s="1002"/>
      <c r="BI57" s="1002"/>
      <c r="BJ57" s="1002"/>
      <c r="BK57" s="1002"/>
      <c r="BL57" s="1002"/>
      <c r="BM57" s="1002"/>
      <c r="BN57" s="1002"/>
      <c r="BO57" s="1002"/>
      <c r="BP57" s="1002"/>
      <c r="BQ57" s="1002"/>
      <c r="BR57" s="1002"/>
      <c r="BS57" s="1002"/>
      <c r="BT57" s="1002"/>
      <c r="BU57" s="1002"/>
      <c r="BV57" s="1002"/>
      <c r="BW57" s="1002"/>
      <c r="BX57" s="1002"/>
      <c r="BY57" s="1002"/>
      <c r="BZ57" s="1002"/>
      <c r="CA57" s="1002"/>
      <c r="CB57" s="1002"/>
      <c r="CC57" s="1002"/>
      <c r="CD57" s="1002"/>
      <c r="CE57" s="1002"/>
      <c r="CF57" s="1002"/>
      <c r="CG57" s="1002"/>
      <c r="CH57" s="1002"/>
      <c r="CI57" s="1002"/>
      <c r="CJ57" s="1002"/>
      <c r="CK57" s="1002"/>
      <c r="CL57" s="1002"/>
      <c r="CM57" s="1002"/>
      <c r="CN57" s="1002"/>
      <c r="CO57" s="1002"/>
      <c r="CP57" s="1002"/>
      <c r="CQ57" s="1002"/>
      <c r="CR57" s="1002"/>
      <c r="CS57" s="1002"/>
      <c r="CT57" s="1002"/>
      <c r="CU57" s="1002"/>
      <c r="CV57" s="1002"/>
      <c r="CW57" s="1002"/>
      <c r="CX57" s="1002"/>
      <c r="CY57" s="1002"/>
      <c r="CZ57" s="1002"/>
      <c r="DA57" s="1002"/>
      <c r="DB57" s="1002"/>
      <c r="DC57" s="1002"/>
      <c r="DD57" s="1002"/>
      <c r="DE57" s="1002"/>
      <c r="DF57" s="1002"/>
      <c r="DG57" s="1002"/>
      <c r="DH57" s="1002"/>
      <c r="DI57" s="1002"/>
      <c r="DJ57" s="1002"/>
      <c r="DK57" s="1002"/>
      <c r="DL57" s="1002"/>
      <c r="DM57" s="1002"/>
      <c r="DN57" s="1002"/>
      <c r="DO57" s="1002"/>
      <c r="DP57" s="1002"/>
      <c r="DQ57" s="1002"/>
      <c r="DR57" s="1002"/>
      <c r="DS57" s="1002"/>
      <c r="DT57" s="1002"/>
      <c r="DU57" s="1002"/>
      <c r="DV57" s="1002"/>
      <c r="DW57" s="1002"/>
      <c r="DX57" s="1002"/>
      <c r="DY57" s="1002"/>
      <c r="DZ57" s="1002"/>
      <c r="EA57" s="1002"/>
      <c r="EB57" s="1002"/>
      <c r="EC57" s="1002"/>
      <c r="ED57" s="1002"/>
      <c r="EE57" s="1002"/>
      <c r="EF57" s="1002"/>
      <c r="EG57" s="1002"/>
      <c r="EH57" s="1002"/>
      <c r="EI57" s="1002"/>
      <c r="EJ57" s="1002"/>
      <c r="EK57" s="1002"/>
      <c r="EL57" s="1002"/>
      <c r="EM57" s="1002"/>
      <c r="EN57" s="1002"/>
      <c r="EO57" s="1002"/>
      <c r="EP57" s="1002"/>
      <c r="EQ57" s="1002"/>
      <c r="ER57" s="1002"/>
      <c r="ES57" s="1002"/>
      <c r="ET57" s="1002"/>
      <c r="EU57" s="1002"/>
      <c r="EV57" s="1002"/>
      <c r="EW57" s="1002"/>
      <c r="EX57" s="1002"/>
      <c r="EY57" s="1002"/>
      <c r="EZ57" s="1002"/>
      <c r="FA57" s="1002"/>
      <c r="FB57" s="1002"/>
      <c r="FC57" s="1002"/>
      <c r="FD57" s="1002"/>
      <c r="FE57" s="1002"/>
      <c r="FF57" s="1002"/>
      <c r="FG57" s="1002"/>
      <c r="FH57" s="1002"/>
      <c r="FI57" s="1002"/>
      <c r="FJ57" s="1002"/>
      <c r="FK57" s="1002"/>
      <c r="FL57" s="1002"/>
      <c r="FM57" s="1002"/>
      <c r="FN57" s="1002"/>
      <c r="FO57" s="1002"/>
      <c r="FP57" s="1002"/>
      <c r="FQ57" s="1002"/>
      <c r="FR57" s="1002"/>
      <c r="FS57" s="1002"/>
      <c r="FT57" s="1002"/>
      <c r="FU57" s="1002"/>
      <c r="FV57" s="1002"/>
      <c r="FW57" s="1002"/>
      <c r="FX57" s="1002"/>
      <c r="FY57" s="1002"/>
      <c r="FZ57" s="1002"/>
      <c r="GA57" s="1002"/>
      <c r="GB57" s="1002"/>
      <c r="GC57" s="1002"/>
      <c r="GD57" s="1002"/>
      <c r="GE57" s="1002"/>
      <c r="GF57" s="1002"/>
      <c r="GG57" s="1002"/>
      <c r="GH57" s="1002"/>
      <c r="GI57" s="1002"/>
      <c r="GJ57" s="1002"/>
      <c r="GK57" s="1002"/>
      <c r="GL57" s="1002"/>
      <c r="GM57" s="1002"/>
      <c r="GN57" s="1002"/>
      <c r="GO57" s="1002"/>
      <c r="GP57" s="1002"/>
      <c r="GQ57" s="1002"/>
      <c r="GR57" s="1002"/>
      <c r="GS57" s="1002"/>
      <c r="GT57" s="1002"/>
      <c r="GU57" s="1002"/>
      <c r="GV57" s="1002"/>
      <c r="GW57" s="1002"/>
      <c r="GX57" s="1002"/>
      <c r="GY57" s="1002"/>
      <c r="GZ57" s="1002"/>
      <c r="HA57" s="1002"/>
      <c r="HB57" s="1002"/>
      <c r="HC57" s="1002"/>
      <c r="HD57" s="1002"/>
      <c r="HE57" s="1002"/>
      <c r="HF57" s="1002"/>
      <c r="HG57" s="1002"/>
      <c r="HH57" s="1002"/>
      <c r="HI57" s="1002"/>
      <c r="HJ57" s="1002"/>
      <c r="HK57" s="1002"/>
      <c r="HL57" s="1002"/>
      <c r="HM57" s="1002"/>
      <c r="HN57" s="1002"/>
      <c r="HO57" s="1002"/>
      <c r="HP57" s="1002"/>
      <c r="HQ57" s="1002"/>
      <c r="HR57" s="1002"/>
      <c r="HS57" s="1002"/>
      <c r="HT57" s="1002"/>
      <c r="HU57" s="1002"/>
      <c r="HV57" s="1002"/>
      <c r="HW57" s="1002"/>
      <c r="HX57" s="1002"/>
      <c r="HY57" s="1002"/>
      <c r="HZ57" s="1002"/>
      <c r="IA57" s="1002"/>
      <c r="IB57" s="1002"/>
      <c r="IC57" s="1002"/>
      <c r="ID57" s="1002"/>
      <c r="IE57" s="1002"/>
      <c r="IF57" s="1002"/>
      <c r="IG57" s="1002"/>
      <c r="IH57" s="1002"/>
      <c r="II57" s="1002"/>
      <c r="IJ57" s="1002"/>
      <c r="IK57" s="1002"/>
      <c r="IL57" s="1002"/>
      <c r="IM57" s="1002"/>
      <c r="IN57" s="1002"/>
      <c r="IO57" s="1002"/>
      <c r="IP57" s="1002"/>
      <c r="IQ57" s="1002"/>
      <c r="IR57" s="1002"/>
      <c r="IS57" s="1002"/>
      <c r="IT57" s="1002"/>
      <c r="IU57" s="1002"/>
      <c r="IV57" s="1002"/>
      <c r="IW57" s="1002"/>
      <c r="IX57" s="1002"/>
      <c r="IY57" s="1002"/>
      <c r="IZ57" s="1002"/>
      <c r="JA57" s="1002"/>
      <c r="JB57" s="1002"/>
      <c r="JC57" s="1002"/>
      <c r="JD57" s="1002"/>
      <c r="JE57" s="1002"/>
      <c r="JF57" s="1002"/>
      <c r="JG57" s="1002"/>
      <c r="JH57" s="1002"/>
      <c r="JI57" s="1002"/>
      <c r="JJ57" s="1002"/>
      <c r="JK57" s="1002"/>
      <c r="JL57" s="1002"/>
      <c r="JM57" s="1002"/>
      <c r="JN57" s="1002"/>
      <c r="JO57" s="1002"/>
      <c r="JP57" s="1002"/>
      <c r="JQ57" s="1002"/>
      <c r="JR57" s="1002"/>
      <c r="JS57" s="1002"/>
      <c r="JT57" s="1002"/>
      <c r="JU57" s="1002"/>
      <c r="JV57" s="1002"/>
      <c r="JW57" s="1002"/>
      <c r="JX57" s="1002"/>
      <c r="JY57" s="1002"/>
      <c r="JZ57" s="1002"/>
      <c r="KA57" s="1002"/>
      <c r="KB57" s="1002"/>
      <c r="KC57" s="1002"/>
      <c r="KD57" s="1002"/>
      <c r="KE57" s="1002"/>
      <c r="KF57" s="1002"/>
      <c r="KG57" s="1002"/>
      <c r="KH57" s="1002"/>
      <c r="KI57" s="1002"/>
      <c r="KJ57" s="1002"/>
      <c r="KK57" s="1002"/>
      <c r="KL57" s="1002"/>
      <c r="KM57" s="1002"/>
      <c r="KN57" s="1002"/>
      <c r="KO57" s="1002"/>
      <c r="KP57" s="1002"/>
      <c r="KQ57" s="1002"/>
      <c r="KR57" s="1002"/>
      <c r="KS57" s="1002"/>
      <c r="KT57" s="1002"/>
      <c r="KU57" s="1002"/>
      <c r="KV57" s="1002"/>
      <c r="KW57" s="1002"/>
      <c r="KX57" s="1002"/>
      <c r="KY57" s="1002"/>
      <c r="KZ57" s="1002"/>
      <c r="LA57" s="1002"/>
      <c r="LB57" s="1002"/>
      <c r="LC57" s="1002"/>
      <c r="LD57" s="1002"/>
      <c r="LE57" s="1002"/>
      <c r="LF57" s="1002"/>
      <c r="LG57" s="1002"/>
      <c r="LH57" s="1002"/>
      <c r="LI57" s="1002"/>
      <c r="LJ57" s="1002"/>
      <c r="LK57" s="1002"/>
      <c r="LL57" s="1002"/>
      <c r="LM57" s="1002"/>
      <c r="LN57" s="1002"/>
      <c r="LO57" s="1002"/>
      <c r="LP57" s="1002"/>
      <c r="LQ57" s="1002"/>
      <c r="LR57" s="1002"/>
      <c r="LS57" s="1002"/>
      <c r="LT57" s="1002"/>
      <c r="LU57" s="1002"/>
      <c r="LV57" s="1002"/>
      <c r="LW57" s="1002"/>
      <c r="LX57" s="1002"/>
      <c r="LY57" s="1002"/>
      <c r="LZ57" s="1002"/>
      <c r="MA57" s="1002"/>
      <c r="MB57" s="1002"/>
      <c r="MC57" s="1002"/>
      <c r="MD57" s="1002"/>
      <c r="ME57" s="1002"/>
      <c r="MF57" s="1002"/>
      <c r="MG57" s="1002"/>
      <c r="MH57" s="1002"/>
      <c r="MI57" s="1002"/>
      <c r="MJ57" s="1002"/>
      <c r="MK57" s="1002"/>
      <c r="ML57" s="1002"/>
      <c r="MM57" s="1002"/>
      <c r="MN57" s="1002"/>
      <c r="MO57" s="1002"/>
      <c r="MP57" s="1002"/>
      <c r="MQ57" s="1002"/>
      <c r="MR57" s="1002"/>
      <c r="MS57" s="1002"/>
      <c r="MT57" s="1002"/>
      <c r="MU57" s="1002"/>
      <c r="MV57" s="1002"/>
      <c r="MW57" s="1002"/>
      <c r="MX57" s="1002"/>
      <c r="MY57" s="1002"/>
      <c r="MZ57" s="1002"/>
      <c r="NA57" s="1002"/>
      <c r="NB57" s="1002"/>
      <c r="NC57" s="1002"/>
      <c r="ND57" s="1002"/>
      <c r="NE57" s="1002"/>
      <c r="NF57" s="1002"/>
      <c r="NG57" s="1002"/>
      <c r="NH57" s="1002"/>
      <c r="NI57" s="1002"/>
      <c r="NJ57" s="1002"/>
      <c r="NK57" s="1002"/>
      <c r="NL57" s="1002"/>
      <c r="NM57" s="1002"/>
      <c r="NN57" s="1002"/>
      <c r="NO57" s="1002"/>
      <c r="NP57" s="1002"/>
      <c r="NQ57" s="1002"/>
      <c r="NR57" s="1002"/>
      <c r="NS57" s="1002"/>
      <c r="NT57" s="1002"/>
      <c r="NU57" s="1002"/>
      <c r="NV57" s="1002"/>
      <c r="NW57" s="1002"/>
      <c r="NX57" s="1002"/>
      <c r="NY57" s="1002"/>
      <c r="NZ57" s="1002"/>
      <c r="OA57" s="1002"/>
      <c r="OB57" s="1002"/>
      <c r="OC57" s="1002"/>
      <c r="OD57" s="1002"/>
      <c r="OE57" s="1002"/>
      <c r="OF57" s="1002"/>
      <c r="OG57" s="1002"/>
      <c r="OH57" s="1002"/>
      <c r="OI57" s="1002"/>
      <c r="OJ57" s="1002"/>
      <c r="OK57" s="1002"/>
      <c r="OL57" s="1002"/>
      <c r="OM57" s="1002"/>
      <c r="ON57" s="1002"/>
      <c r="OO57" s="1002"/>
      <c r="OP57" s="1002"/>
      <c r="OQ57" s="1002"/>
      <c r="OR57" s="1002"/>
      <c r="OS57" s="1002"/>
      <c r="OT57" s="1002"/>
      <c r="OU57" s="1002"/>
      <c r="OV57" s="1002"/>
      <c r="OW57" s="1002"/>
      <c r="OX57" s="1002"/>
      <c r="OY57" s="1002"/>
      <c r="OZ57" s="1002"/>
      <c r="PA57" s="1002"/>
      <c r="PB57" s="1002"/>
      <c r="PC57" s="1002"/>
      <c r="PD57" s="1002"/>
      <c r="PE57" s="1002"/>
      <c r="PF57" s="1002"/>
      <c r="PG57" s="1002"/>
      <c r="PH57" s="1002"/>
      <c r="PI57" s="1002"/>
      <c r="PJ57" s="1002"/>
      <c r="PK57" s="1002"/>
      <c r="PL57" s="1002"/>
      <c r="PM57" s="1002"/>
      <c r="PN57" s="1002"/>
      <c r="PO57" s="1002"/>
      <c r="PP57" s="1002"/>
      <c r="PQ57" s="1002"/>
      <c r="PR57" s="1002"/>
      <c r="PS57" s="1002"/>
      <c r="PT57" s="1002"/>
      <c r="PU57" s="1002"/>
      <c r="PV57" s="1002"/>
      <c r="PW57" s="1002"/>
      <c r="PX57" s="1002"/>
      <c r="PY57" s="1002"/>
      <c r="PZ57" s="1002"/>
      <c r="QA57" s="1002"/>
      <c r="QB57" s="1002"/>
      <c r="QC57" s="1002"/>
      <c r="QD57" s="1002"/>
      <c r="QE57" s="1002"/>
      <c r="QF57" s="1002"/>
      <c r="QG57" s="1002"/>
      <c r="QH57" s="1002"/>
      <c r="QI57" s="1002"/>
      <c r="QJ57" s="1002"/>
      <c r="QK57" s="1002"/>
      <c r="QL57" s="1002"/>
      <c r="QM57" s="1002"/>
      <c r="QN57" s="1002"/>
      <c r="QO57" s="1002"/>
      <c r="QP57" s="1002"/>
      <c r="QQ57" s="1002"/>
      <c r="QR57" s="1002"/>
      <c r="QS57" s="1002"/>
      <c r="QT57" s="1002"/>
      <c r="QU57" s="1002"/>
      <c r="QV57" s="1002"/>
      <c r="QW57" s="1002"/>
      <c r="QX57" s="1002"/>
      <c r="QY57" s="1002"/>
      <c r="QZ57" s="1002"/>
      <c r="RA57" s="1002"/>
      <c r="RB57" s="1002"/>
      <c r="RC57" s="1002"/>
      <c r="RD57" s="1002"/>
      <c r="RE57" s="1002"/>
      <c r="RF57" s="1002"/>
      <c r="RG57" s="1002"/>
      <c r="RH57" s="1002"/>
      <c r="RI57" s="1002"/>
      <c r="RJ57" s="1002"/>
      <c r="RK57" s="1002"/>
      <c r="RL57" s="1002"/>
      <c r="RM57" s="1002"/>
      <c r="RN57" s="1002"/>
      <c r="RO57" s="1002"/>
      <c r="RP57" s="1002"/>
      <c r="RQ57" s="1002"/>
      <c r="RR57" s="1002"/>
      <c r="RS57" s="1002"/>
      <c r="RT57" s="1002"/>
      <c r="RU57" s="1002"/>
      <c r="RV57" s="1002"/>
      <c r="RW57" s="1002"/>
      <c r="RX57" s="1002"/>
      <c r="RY57" s="1002"/>
      <c r="RZ57" s="1002"/>
      <c r="SA57" s="1002"/>
      <c r="SB57" s="1002"/>
      <c r="SC57" s="1002"/>
      <c r="SD57" s="1002"/>
      <c r="SE57" s="1002"/>
      <c r="SF57" s="1002"/>
      <c r="SG57" s="1002"/>
      <c r="SH57" s="1002"/>
      <c r="SI57" s="1002"/>
      <c r="SJ57" s="1002"/>
      <c r="SK57" s="1002"/>
      <c r="SL57" s="1002"/>
      <c r="SM57" s="1002"/>
      <c r="SN57" s="1002"/>
      <c r="SO57" s="1002"/>
      <c r="SP57" s="1002"/>
      <c r="SQ57" s="1002"/>
      <c r="SR57" s="1002"/>
      <c r="SS57" s="1002"/>
      <c r="ST57" s="1002"/>
      <c r="SU57" s="1002"/>
      <c r="SV57" s="1002"/>
      <c r="SW57" s="1002"/>
      <c r="SX57" s="1002"/>
      <c r="SY57" s="1002"/>
      <c r="SZ57" s="1002"/>
      <c r="TA57" s="1002"/>
      <c r="TB57" s="1002"/>
      <c r="TC57" s="1002"/>
      <c r="TD57" s="1002"/>
      <c r="TE57" s="1002"/>
      <c r="TF57" s="1002"/>
      <c r="TG57" s="1002"/>
      <c r="TH57" s="1002"/>
      <c r="TI57" s="1002"/>
      <c r="TJ57" s="1002"/>
      <c r="TK57" s="1002"/>
      <c r="TL57" s="1002"/>
      <c r="TM57" s="1002"/>
      <c r="TN57" s="1002"/>
      <c r="TO57" s="1002"/>
      <c r="TP57" s="1002"/>
      <c r="TQ57" s="1002"/>
      <c r="TR57" s="1002"/>
      <c r="TS57" s="1002"/>
      <c r="TT57" s="1002"/>
      <c r="TU57" s="1002"/>
      <c r="TV57" s="1002"/>
      <c r="TW57" s="1002"/>
      <c r="TX57" s="1002"/>
      <c r="TY57" s="1002"/>
      <c r="TZ57" s="1002"/>
      <c r="UA57" s="1002"/>
      <c r="UB57" s="1002"/>
      <c r="UC57" s="1002"/>
      <c r="UD57" s="1002"/>
      <c r="UE57" s="1002"/>
      <c r="UF57" s="1002"/>
      <c r="UG57" s="1002"/>
      <c r="UH57" s="1002"/>
      <c r="UI57" s="1002"/>
      <c r="UJ57" s="1002"/>
      <c r="UK57" s="1002"/>
      <c r="UL57" s="1002"/>
      <c r="UM57" s="1002"/>
      <c r="UN57" s="1002"/>
      <c r="UO57" s="1002"/>
      <c r="UP57" s="1002"/>
      <c r="UQ57" s="1002"/>
      <c r="UR57" s="1002"/>
      <c r="US57" s="1002"/>
      <c r="UT57" s="1002"/>
      <c r="UU57" s="1002"/>
      <c r="UV57" s="1002"/>
      <c r="UW57" s="1002"/>
      <c r="UX57" s="1002"/>
      <c r="UY57" s="1002"/>
      <c r="UZ57" s="1002"/>
      <c r="VA57" s="1002"/>
      <c r="VB57" s="1002"/>
      <c r="VC57" s="1002"/>
      <c r="VD57" s="1002"/>
      <c r="VE57" s="1002"/>
      <c r="VF57" s="1002"/>
      <c r="VG57" s="1002"/>
      <c r="VH57" s="1002"/>
      <c r="VI57" s="1002"/>
      <c r="VJ57" s="1002"/>
      <c r="VK57" s="1002"/>
      <c r="VL57" s="1002"/>
      <c r="VM57" s="1002"/>
      <c r="VN57" s="1002"/>
      <c r="VO57" s="1002"/>
      <c r="VP57" s="1002"/>
      <c r="VQ57" s="1002"/>
      <c r="VR57" s="1002"/>
      <c r="VS57" s="1002"/>
      <c r="VT57" s="1002"/>
      <c r="VU57" s="1002"/>
      <c r="VV57" s="1002"/>
      <c r="VW57" s="1002"/>
      <c r="VX57" s="1002"/>
      <c r="VY57" s="1002"/>
      <c r="VZ57" s="1002"/>
      <c r="WA57" s="1002"/>
      <c r="WB57" s="1002"/>
      <c r="WC57" s="1002"/>
      <c r="WD57" s="1002"/>
      <c r="WE57" s="1002"/>
      <c r="WF57" s="1002"/>
      <c r="WG57" s="1002"/>
      <c r="WH57" s="1002"/>
      <c r="WI57" s="1002"/>
      <c r="WJ57" s="1002"/>
      <c r="WK57" s="1002"/>
      <c r="WL57" s="1002"/>
      <c r="WM57" s="1002"/>
      <c r="WN57" s="1002"/>
      <c r="WO57" s="1002"/>
      <c r="WP57" s="1002"/>
      <c r="WQ57" s="1002"/>
      <c r="WR57" s="1002"/>
      <c r="WS57" s="1002"/>
      <c r="WT57" s="1002"/>
      <c r="WU57" s="1002"/>
      <c r="WV57" s="1002"/>
      <c r="WW57" s="1002"/>
      <c r="WX57" s="1002"/>
      <c r="WY57" s="1002"/>
      <c r="WZ57" s="1002"/>
      <c r="XA57" s="1002"/>
      <c r="XB57" s="1002"/>
      <c r="XC57" s="1002"/>
      <c r="XD57" s="1002"/>
      <c r="XE57" s="1002"/>
      <c r="XF57" s="1002"/>
      <c r="XG57" s="1002"/>
      <c r="XH57" s="1002"/>
      <c r="XI57" s="1002"/>
      <c r="XJ57" s="1002"/>
      <c r="XK57" s="1002"/>
      <c r="XL57" s="1002"/>
      <c r="XM57" s="1002"/>
      <c r="XN57" s="1002"/>
      <c r="XO57" s="1002"/>
      <c r="XP57" s="1002"/>
      <c r="XQ57" s="1002"/>
      <c r="XR57" s="1002"/>
      <c r="XS57" s="1002"/>
      <c r="XT57" s="1002"/>
      <c r="XU57" s="1002"/>
      <c r="XV57" s="1002"/>
      <c r="XW57" s="1002"/>
      <c r="XX57" s="1002"/>
      <c r="XY57" s="1002"/>
      <c r="XZ57" s="1002"/>
      <c r="YA57" s="1002"/>
      <c r="YB57" s="1002"/>
      <c r="YC57" s="1002"/>
      <c r="YD57" s="1002"/>
      <c r="YE57" s="1002"/>
      <c r="YF57" s="1002"/>
      <c r="YG57" s="1002"/>
      <c r="YH57" s="1002"/>
      <c r="YI57" s="1002"/>
      <c r="YJ57" s="1002"/>
      <c r="YK57" s="1002"/>
      <c r="YL57" s="1002"/>
      <c r="YM57" s="1002"/>
      <c r="YN57" s="1002"/>
      <c r="YO57" s="1002"/>
      <c r="YP57" s="1002"/>
      <c r="YQ57" s="1002"/>
      <c r="YR57" s="1002"/>
      <c r="YS57" s="1002"/>
      <c r="YT57" s="1002"/>
      <c r="YU57" s="1002"/>
      <c r="YV57" s="1002"/>
      <c r="YW57" s="1002"/>
      <c r="YX57" s="1002"/>
      <c r="YY57" s="1002"/>
      <c r="YZ57" s="1002"/>
      <c r="ZA57" s="1002"/>
      <c r="ZB57" s="1002"/>
      <c r="ZC57" s="1002"/>
      <c r="ZD57" s="1002"/>
      <c r="ZE57" s="1002"/>
      <c r="ZF57" s="1002"/>
      <c r="ZG57" s="1002"/>
      <c r="ZH57" s="1002"/>
      <c r="ZI57" s="1002"/>
      <c r="ZJ57" s="1002"/>
      <c r="ZK57" s="1002"/>
      <c r="ZL57" s="1002"/>
      <c r="ZM57" s="1002"/>
      <c r="ZN57" s="1002"/>
      <c r="ZO57" s="1002"/>
      <c r="ZP57" s="1002"/>
      <c r="ZQ57" s="1002"/>
      <c r="ZR57" s="1002"/>
      <c r="ZS57" s="1002"/>
      <c r="ZT57" s="1002"/>
      <c r="ZU57" s="1002"/>
      <c r="ZV57" s="1002"/>
      <c r="ZW57" s="1002"/>
      <c r="ZX57" s="1002"/>
      <c r="ZY57" s="1002"/>
      <c r="ZZ57" s="1002"/>
      <c r="AAA57" s="1002"/>
      <c r="AAB57" s="1002"/>
      <c r="AAC57" s="1002"/>
      <c r="AAD57" s="1002"/>
      <c r="AAE57" s="1002"/>
      <c r="AAF57" s="1002"/>
      <c r="AAG57" s="1002"/>
      <c r="AAH57" s="1002"/>
      <c r="AAI57" s="1002"/>
      <c r="AAJ57" s="1002"/>
      <c r="AAK57" s="1002"/>
      <c r="AAL57" s="1002"/>
      <c r="AAM57" s="1002"/>
      <c r="AAN57" s="1002"/>
      <c r="AAO57" s="1002"/>
      <c r="AAP57" s="1002"/>
      <c r="AAQ57" s="1002"/>
      <c r="AAR57" s="1002"/>
      <c r="AAS57" s="1002"/>
      <c r="AAT57" s="1002"/>
      <c r="AAU57" s="1002"/>
      <c r="AAV57" s="1002"/>
      <c r="AAW57" s="1002"/>
      <c r="AAX57" s="1002"/>
      <c r="AAY57" s="1002"/>
      <c r="AAZ57" s="1002"/>
      <c r="ABA57" s="1002"/>
      <c r="ABB57" s="1002"/>
      <c r="ABC57" s="1002"/>
      <c r="ABD57" s="1002"/>
      <c r="ABE57" s="1002"/>
      <c r="ABF57" s="1002"/>
      <c r="ABG57" s="1002"/>
      <c r="ABH57" s="1002"/>
      <c r="ABI57" s="1002"/>
      <c r="ABJ57" s="1002"/>
      <c r="ABK57" s="1002"/>
      <c r="ABL57" s="1002"/>
      <c r="ABM57" s="1002"/>
      <c r="ABN57" s="1002"/>
      <c r="ABO57" s="1002"/>
      <c r="ABP57" s="1002"/>
      <c r="ABQ57" s="1002"/>
      <c r="ABR57" s="1002"/>
      <c r="ABS57" s="1002"/>
      <c r="ABT57" s="1002"/>
      <c r="ABU57" s="1002"/>
      <c r="ABV57" s="1002"/>
      <c r="ABW57" s="1002"/>
      <c r="ABX57" s="1002"/>
      <c r="ABY57" s="1002"/>
      <c r="ABZ57" s="1002"/>
      <c r="ACA57" s="1002"/>
      <c r="ACB57" s="1002"/>
      <c r="ACC57" s="1002"/>
      <c r="ACD57" s="1002"/>
      <c r="ACE57" s="1002"/>
      <c r="ACF57" s="1002"/>
      <c r="ACG57" s="1002"/>
      <c r="ACH57" s="1002"/>
      <c r="ACI57" s="1002"/>
      <c r="ACJ57" s="1002"/>
      <c r="ACK57" s="1002"/>
      <c r="ACL57" s="1002"/>
      <c r="ACM57" s="1002"/>
      <c r="ACN57" s="1002"/>
      <c r="ACO57" s="1002"/>
      <c r="ACP57" s="1002"/>
      <c r="ACQ57" s="1002"/>
      <c r="ACR57" s="1002"/>
      <c r="ACS57" s="1002"/>
      <c r="ACT57" s="1002"/>
      <c r="ACU57" s="1002"/>
      <c r="ACV57" s="1002"/>
      <c r="ACW57" s="1002"/>
      <c r="ACX57" s="1002"/>
      <c r="ACY57" s="1002"/>
      <c r="ACZ57" s="1002"/>
      <c r="ADA57" s="1002"/>
      <c r="ADB57" s="1002"/>
      <c r="ADC57" s="1002"/>
      <c r="ADD57" s="1002"/>
      <c r="ADE57" s="1002"/>
      <c r="ADF57" s="1002"/>
      <c r="ADG57" s="1002"/>
      <c r="ADH57" s="1002"/>
      <c r="ADI57" s="1002"/>
      <c r="ADJ57" s="1002"/>
      <c r="ADK57" s="1002"/>
      <c r="ADL57" s="1002"/>
      <c r="ADM57" s="1002"/>
      <c r="ADN57" s="1002"/>
      <c r="ADO57" s="1002"/>
      <c r="ADP57" s="1002"/>
      <c r="ADQ57" s="1002"/>
      <c r="ADR57" s="1002"/>
      <c r="ADS57" s="1002"/>
      <c r="ADT57" s="1002"/>
      <c r="ADU57" s="1002"/>
      <c r="ADV57" s="1002"/>
      <c r="ADW57" s="1002"/>
      <c r="ADX57" s="1002"/>
      <c r="ADY57" s="1002"/>
      <c r="ADZ57" s="1002"/>
      <c r="AEA57" s="1002"/>
      <c r="AEB57" s="1002"/>
      <c r="AEC57" s="1002"/>
      <c r="AED57" s="1002"/>
      <c r="AEE57" s="1002"/>
      <c r="AEF57" s="1002"/>
      <c r="AEG57" s="1002"/>
      <c r="AEH57" s="1002"/>
      <c r="AEI57" s="1002"/>
      <c r="AEJ57" s="1002"/>
      <c r="AEK57" s="1002"/>
      <c r="AEL57" s="1002"/>
      <c r="AEM57" s="1002"/>
      <c r="AEN57" s="1002"/>
      <c r="AEO57" s="1002"/>
      <c r="AEP57" s="1002"/>
      <c r="AEQ57" s="1002"/>
      <c r="AER57" s="1002"/>
      <c r="AES57" s="1002"/>
      <c r="AET57" s="1002"/>
      <c r="AEU57" s="1002"/>
      <c r="AEV57" s="1002"/>
      <c r="AEW57" s="1002"/>
      <c r="AEX57" s="1002"/>
      <c r="AEY57" s="1002"/>
      <c r="AEZ57" s="1002"/>
      <c r="AFA57" s="1002"/>
      <c r="AFB57" s="1002"/>
      <c r="AFC57" s="1002"/>
      <c r="AFD57" s="1002"/>
      <c r="AFE57" s="1002"/>
      <c r="AFF57" s="1002"/>
      <c r="AFG57" s="1002"/>
      <c r="AFH57" s="1002"/>
      <c r="AFI57" s="1002"/>
      <c r="AFJ57" s="1002"/>
      <c r="AFK57" s="1002"/>
      <c r="AFL57" s="1002"/>
      <c r="AFM57" s="1002"/>
      <c r="AFN57" s="1002"/>
      <c r="AFO57" s="1002"/>
      <c r="AFP57" s="1002"/>
      <c r="AFQ57" s="1002"/>
      <c r="AFR57" s="1002"/>
      <c r="AFS57" s="1002"/>
      <c r="AFT57" s="1002"/>
      <c r="AFU57" s="1002"/>
      <c r="AFV57" s="1002"/>
      <c r="AFW57" s="1002"/>
      <c r="AFX57" s="1002"/>
      <c r="AFY57" s="1002"/>
      <c r="AFZ57" s="1002"/>
      <c r="AGA57" s="1002"/>
      <c r="AGB57" s="1002"/>
      <c r="AGC57" s="1002"/>
      <c r="AGD57" s="1002"/>
      <c r="AGE57" s="1002"/>
      <c r="AGF57" s="1002"/>
      <c r="AGG57" s="1002"/>
      <c r="AGH57" s="1002"/>
      <c r="AGI57" s="1002"/>
      <c r="AGJ57" s="1002"/>
      <c r="AGK57" s="1002"/>
      <c r="AGL57" s="1002"/>
      <c r="AGM57" s="1002"/>
      <c r="AGN57" s="1002"/>
      <c r="AGO57" s="1002"/>
      <c r="AGP57" s="1002"/>
      <c r="AGQ57" s="1002"/>
      <c r="AGR57" s="1002"/>
      <c r="AGS57" s="1002"/>
      <c r="AGT57" s="1002"/>
      <c r="AGU57" s="1002"/>
      <c r="AGV57" s="1002"/>
      <c r="AGW57" s="1002"/>
      <c r="AGX57" s="1002"/>
      <c r="AGY57" s="1002"/>
      <c r="AGZ57" s="1002"/>
      <c r="AHA57" s="1002"/>
      <c r="AHB57" s="1002"/>
      <c r="AHC57" s="1002"/>
      <c r="AHD57" s="1002"/>
      <c r="AHE57" s="1002"/>
      <c r="AHF57" s="1002"/>
      <c r="AHG57" s="1002"/>
      <c r="AHH57" s="1002"/>
      <c r="AHI57" s="1002"/>
      <c r="AHJ57" s="1002"/>
      <c r="AHK57" s="1002"/>
      <c r="AHL57" s="1002"/>
      <c r="AHM57" s="1002"/>
      <c r="AHN57" s="1002"/>
      <c r="AHO57" s="1002"/>
      <c r="AHP57" s="1002"/>
      <c r="AHQ57" s="1002"/>
      <c r="AHR57" s="1002"/>
      <c r="AHS57" s="1002"/>
      <c r="AHT57" s="1002"/>
      <c r="AHU57" s="1002"/>
      <c r="AHV57" s="1002"/>
      <c r="AHW57" s="1002"/>
      <c r="AHX57" s="1002"/>
      <c r="AHY57" s="1002"/>
      <c r="AHZ57" s="1002"/>
      <c r="AIA57" s="1002"/>
      <c r="AIB57" s="1002"/>
      <c r="AIC57" s="1002"/>
      <c r="AID57" s="1002"/>
      <c r="AIE57" s="1002"/>
      <c r="AIF57" s="1002"/>
      <c r="AIG57" s="1002"/>
      <c r="AIH57" s="1002"/>
      <c r="AII57" s="1002"/>
      <c r="AIJ57" s="1002"/>
      <c r="AIK57" s="1002"/>
      <c r="AIL57" s="1002"/>
      <c r="AIM57" s="1002"/>
      <c r="AIN57" s="1002"/>
      <c r="AIO57" s="1002"/>
      <c r="AIP57" s="1002"/>
      <c r="AIQ57" s="1002"/>
      <c r="AIR57" s="1002"/>
      <c r="AIS57" s="1002"/>
      <c r="AIT57" s="1002"/>
      <c r="AIU57" s="1002"/>
      <c r="AIV57" s="1002"/>
      <c r="AIW57" s="1002"/>
      <c r="AIX57" s="1002"/>
      <c r="AIY57" s="1002"/>
      <c r="AIZ57" s="1002"/>
      <c r="AJA57" s="1002"/>
      <c r="AJB57" s="1002"/>
      <c r="AJC57" s="1002"/>
      <c r="AJD57" s="1002"/>
      <c r="AJE57" s="1002"/>
      <c r="AJF57" s="1002"/>
      <c r="AJG57" s="1002"/>
      <c r="AJH57" s="1002"/>
      <c r="AJI57" s="1002"/>
      <c r="AJJ57" s="1002"/>
      <c r="AJK57" s="1002"/>
      <c r="AJL57" s="1002"/>
      <c r="AJM57" s="1002"/>
      <c r="AJN57" s="1002"/>
      <c r="AJO57" s="1002"/>
      <c r="AJP57" s="1002"/>
      <c r="AJQ57" s="1002"/>
      <c r="AJR57" s="1002"/>
      <c r="AJS57" s="1002"/>
      <c r="AJT57" s="1002"/>
      <c r="AJU57" s="1002"/>
      <c r="AJV57" s="1002"/>
      <c r="AJW57" s="1002"/>
      <c r="AJX57" s="1002"/>
      <c r="AJY57" s="1002"/>
      <c r="AJZ57" s="1002"/>
      <c r="AKA57" s="1002"/>
      <c r="AKB57" s="1002"/>
      <c r="AKC57" s="1002"/>
      <c r="AKD57" s="1002"/>
      <c r="AKE57" s="1002"/>
      <c r="AKF57" s="1002"/>
      <c r="AKG57" s="1002"/>
      <c r="AKH57" s="1002"/>
      <c r="AKI57" s="1002"/>
      <c r="AKJ57" s="1002"/>
      <c r="AKK57" s="1002"/>
      <c r="AKL57" s="1002"/>
      <c r="AKM57" s="1002"/>
      <c r="AKN57" s="1002"/>
      <c r="AKO57" s="1002"/>
      <c r="AKP57" s="1002"/>
      <c r="AKQ57" s="1002"/>
      <c r="AKR57" s="1002"/>
      <c r="AKS57" s="1002"/>
      <c r="AKT57" s="1002"/>
      <c r="AKU57" s="1002"/>
      <c r="AKV57" s="1002"/>
      <c r="AKW57" s="1002"/>
      <c r="AKX57" s="1002"/>
      <c r="AKY57" s="1002"/>
      <c r="AKZ57" s="1002"/>
      <c r="ALA57" s="1002"/>
      <c r="ALB57" s="1002"/>
      <c r="ALC57" s="1002"/>
      <c r="ALD57" s="1002"/>
      <c r="ALE57" s="1002"/>
      <c r="ALF57" s="1002"/>
      <c r="ALG57" s="1002"/>
      <c r="ALH57" s="1002"/>
      <c r="ALI57" s="1002"/>
      <c r="ALJ57" s="1002"/>
      <c r="ALK57" s="1002"/>
      <c r="ALL57" s="1002"/>
      <c r="ALM57" s="1002"/>
      <c r="ALN57" s="1002"/>
      <c r="ALO57" s="1002"/>
      <c r="ALP57" s="1002"/>
      <c r="ALQ57" s="1002"/>
      <c r="ALR57" s="1002"/>
      <c r="ALS57" s="1002"/>
      <c r="ALT57" s="1002"/>
      <c r="ALU57" s="1002"/>
      <c r="ALV57" s="1002"/>
      <c r="ALW57" s="1002"/>
      <c r="ALX57" s="1002"/>
      <c r="ALY57" s="1002"/>
      <c r="ALZ57" s="1002"/>
      <c r="AMA57" s="1002"/>
      <c r="AMB57" s="1002"/>
      <c r="AMC57" s="1002"/>
      <c r="AMD57" s="1002"/>
      <c r="AME57" s="1002"/>
      <c r="AMF57" s="1002"/>
      <c r="AMG57" s="1002"/>
      <c r="AMH57" s="1002"/>
      <c r="AMI57" s="1002"/>
      <c r="AMJ57" s="1002"/>
      <c r="AMK57" s="1002"/>
      <c r="AML57" s="1002"/>
      <c r="AMM57" s="1002"/>
      <c r="AMN57" s="1002"/>
      <c r="AMO57" s="1002"/>
      <c r="AMP57" s="1002"/>
      <c r="AMQ57" s="1002"/>
      <c r="AMR57" s="1002"/>
      <c r="AMS57" s="1002"/>
      <c r="AMT57" s="1002"/>
      <c r="AMU57" s="1002"/>
      <c r="AMV57" s="1002"/>
      <c r="AMW57" s="1002"/>
      <c r="AMX57" s="1002"/>
      <c r="AMY57" s="1002"/>
      <c r="AMZ57" s="1002"/>
      <c r="ANA57" s="1002"/>
      <c r="ANB57" s="1002"/>
      <c r="ANC57" s="1002"/>
      <c r="AND57" s="1002"/>
      <c r="ANE57" s="1002"/>
      <c r="ANF57" s="1002"/>
      <c r="ANG57" s="1002"/>
      <c r="ANH57" s="1002"/>
      <c r="ANI57" s="1002"/>
      <c r="ANJ57" s="1002"/>
      <c r="ANK57" s="1002"/>
      <c r="ANL57" s="1002"/>
      <c r="ANM57" s="1002"/>
      <c r="ANN57" s="1002"/>
      <c r="ANO57" s="1002"/>
      <c r="ANP57" s="1002"/>
      <c r="ANQ57" s="1002"/>
      <c r="ANR57" s="1002"/>
      <c r="ANS57" s="1002"/>
      <c r="ANT57" s="1002"/>
      <c r="ANU57" s="1002"/>
      <c r="ANV57" s="1002"/>
      <c r="ANW57" s="1002"/>
      <c r="ANX57" s="1002"/>
      <c r="ANY57" s="1002"/>
      <c r="ANZ57" s="1002"/>
      <c r="AOA57" s="1002"/>
      <c r="AOB57" s="1002"/>
      <c r="AOC57" s="1002"/>
      <c r="AOD57" s="1002"/>
      <c r="AOE57" s="1002"/>
      <c r="AOF57" s="1002"/>
      <c r="AOG57" s="1002"/>
      <c r="AOH57" s="1002"/>
      <c r="AOI57" s="1002"/>
      <c r="AOJ57" s="1002"/>
      <c r="AOK57" s="1002"/>
      <c r="AOL57" s="1002"/>
      <c r="AOM57" s="1002"/>
      <c r="AON57" s="1002"/>
      <c r="AOO57" s="1002"/>
      <c r="AOP57" s="1002"/>
      <c r="AOQ57" s="1002"/>
      <c r="AOR57" s="1002"/>
      <c r="AOS57" s="1002"/>
      <c r="AOT57" s="1002"/>
      <c r="AOU57" s="1002"/>
      <c r="AOV57" s="1002"/>
      <c r="AOW57" s="1002"/>
      <c r="AOX57" s="1002"/>
      <c r="AOY57" s="1002"/>
      <c r="AOZ57" s="1002"/>
      <c r="APA57" s="1002"/>
      <c r="APB57" s="1002"/>
      <c r="APC57" s="1002"/>
      <c r="APD57" s="1002"/>
      <c r="APE57" s="1002"/>
      <c r="APF57" s="1002"/>
      <c r="APG57" s="1002"/>
      <c r="APH57" s="1002"/>
      <c r="API57" s="1002"/>
      <c r="APJ57" s="1002"/>
      <c r="APK57" s="1002"/>
      <c r="APL57" s="1002"/>
      <c r="APM57" s="1002"/>
      <c r="APN57" s="1002"/>
      <c r="APO57" s="1002"/>
      <c r="APP57" s="1002"/>
      <c r="APQ57" s="1002"/>
      <c r="APR57" s="1002"/>
      <c r="APS57" s="1002"/>
      <c r="APT57" s="1002"/>
      <c r="APU57" s="1002"/>
      <c r="APV57" s="1002"/>
      <c r="APW57" s="1002"/>
      <c r="APX57" s="1002"/>
      <c r="APY57" s="1002"/>
      <c r="APZ57" s="1002"/>
      <c r="AQA57" s="1002"/>
      <c r="AQB57" s="1002"/>
      <c r="AQC57" s="1002"/>
      <c r="AQD57" s="1002"/>
      <c r="AQE57" s="1002"/>
      <c r="AQF57" s="1002"/>
      <c r="AQG57" s="1002"/>
      <c r="AQH57" s="1002"/>
      <c r="AQI57" s="1002"/>
      <c r="AQJ57" s="1002"/>
      <c r="AQK57" s="1002"/>
      <c r="AQL57" s="1002"/>
      <c r="AQM57" s="1002"/>
      <c r="AQN57" s="1002"/>
      <c r="AQO57" s="1002"/>
      <c r="AQP57" s="1002"/>
      <c r="AQQ57" s="1002"/>
      <c r="AQR57" s="1002"/>
      <c r="AQS57" s="1002"/>
      <c r="AQT57" s="1002"/>
      <c r="AQU57" s="1002"/>
      <c r="AQV57" s="1002"/>
      <c r="AQW57" s="1002"/>
      <c r="AQX57" s="1002"/>
      <c r="AQY57" s="1002"/>
      <c r="AQZ57" s="1002"/>
      <c r="ARA57" s="1002"/>
      <c r="ARB57" s="1002"/>
      <c r="ARC57" s="1002"/>
      <c r="ARD57" s="1002"/>
      <c r="ARE57" s="1002"/>
      <c r="ARF57" s="1002"/>
      <c r="ARG57" s="1002"/>
      <c r="ARH57" s="1002"/>
      <c r="ARI57" s="1002"/>
      <c r="ARJ57" s="1002"/>
      <c r="ARK57" s="1002"/>
      <c r="ARL57" s="1002"/>
      <c r="ARM57" s="1002"/>
      <c r="ARN57" s="1002"/>
      <c r="ARO57" s="1002"/>
      <c r="ARP57" s="1002"/>
      <c r="ARQ57" s="1002"/>
      <c r="ARR57" s="1002"/>
      <c r="ARS57" s="1002"/>
      <c r="ART57" s="1002"/>
      <c r="ARU57" s="1002"/>
      <c r="ARV57" s="1002"/>
      <c r="ARW57" s="1002"/>
      <c r="ARX57" s="1002"/>
      <c r="ARY57" s="1002"/>
      <c r="ARZ57" s="1002"/>
      <c r="ASA57" s="1002"/>
      <c r="ASB57" s="1002"/>
      <c r="ASC57" s="1002"/>
      <c r="ASD57" s="1002"/>
      <c r="ASE57" s="1002"/>
      <c r="ASF57" s="1002"/>
      <c r="ASG57" s="1002"/>
      <c r="ASH57" s="1002"/>
      <c r="ASI57" s="1002"/>
      <c r="ASJ57" s="1002"/>
      <c r="ASK57" s="1002"/>
      <c r="ASL57" s="1002"/>
      <c r="ASM57" s="1002"/>
      <c r="ASN57" s="1002"/>
      <c r="ASO57" s="1002"/>
      <c r="ASP57" s="1002"/>
      <c r="ASQ57" s="1002"/>
      <c r="ASR57" s="1002"/>
      <c r="ASS57" s="1002"/>
      <c r="AST57" s="1002"/>
      <c r="ASU57" s="1002"/>
      <c r="ASV57" s="1002"/>
      <c r="ASW57" s="1002"/>
      <c r="ASX57" s="1002"/>
      <c r="ASY57" s="1002"/>
      <c r="ASZ57" s="1002"/>
      <c r="ATA57" s="1002"/>
      <c r="ATB57" s="1002"/>
      <c r="ATC57" s="1002"/>
      <c r="ATD57" s="1002"/>
      <c r="ATE57" s="1002"/>
      <c r="ATF57" s="1002"/>
      <c r="ATG57" s="1002"/>
      <c r="ATH57" s="1002"/>
      <c r="ATI57" s="1002"/>
      <c r="ATJ57" s="1002"/>
      <c r="ATK57" s="1002"/>
      <c r="ATL57" s="1002"/>
      <c r="ATM57" s="1002"/>
      <c r="ATN57" s="1002"/>
      <c r="ATO57" s="1002"/>
      <c r="ATP57" s="1002"/>
      <c r="ATQ57" s="1002"/>
      <c r="ATR57" s="1002"/>
      <c r="ATS57" s="1002"/>
      <c r="ATT57" s="1002"/>
      <c r="ATU57" s="1002"/>
      <c r="ATV57" s="1002"/>
      <c r="ATW57" s="1002"/>
      <c r="ATX57" s="1002"/>
      <c r="ATY57" s="1002"/>
      <c r="ATZ57" s="1002"/>
      <c r="AUA57" s="1002"/>
      <c r="AUB57" s="1002"/>
      <c r="AUC57" s="1002"/>
      <c r="AUD57" s="1002"/>
      <c r="AUE57" s="1002"/>
      <c r="AUF57" s="1002"/>
      <c r="AUG57" s="1002"/>
      <c r="AUH57" s="1002"/>
      <c r="AUI57" s="1002"/>
      <c r="AUJ57" s="1002"/>
      <c r="AUK57" s="1002"/>
      <c r="AUL57" s="1002"/>
      <c r="AUM57" s="1002"/>
      <c r="AUN57" s="1002"/>
      <c r="AUO57" s="1002"/>
      <c r="AUP57" s="1002"/>
      <c r="AUQ57" s="1002"/>
      <c r="AUR57" s="1002"/>
      <c r="AUS57" s="1002"/>
      <c r="AUT57" s="1002"/>
      <c r="AUU57" s="1002"/>
      <c r="AUV57" s="1002"/>
      <c r="AUW57" s="1002"/>
      <c r="AUX57" s="1002"/>
      <c r="AUY57" s="1002"/>
      <c r="AUZ57" s="1002"/>
      <c r="AVA57" s="1002"/>
      <c r="AVB57" s="1002"/>
      <c r="AVC57" s="1002"/>
      <c r="AVD57" s="1002"/>
      <c r="AVE57" s="1002"/>
      <c r="AVF57" s="1002"/>
      <c r="AVG57" s="1002"/>
      <c r="AVH57" s="1002"/>
      <c r="AVI57" s="1002"/>
      <c r="AVJ57" s="1002"/>
      <c r="AVK57" s="1002"/>
      <c r="AVL57" s="1002"/>
      <c r="AVM57" s="1002"/>
      <c r="AVN57" s="1002"/>
      <c r="AVO57" s="1002"/>
      <c r="AVP57" s="1002"/>
      <c r="AVQ57" s="1002"/>
      <c r="AVR57" s="1002"/>
      <c r="AVS57" s="1002"/>
      <c r="AVT57" s="1002"/>
      <c r="AVU57" s="1002"/>
      <c r="AVV57" s="1002"/>
      <c r="AVW57" s="1002"/>
      <c r="AVX57" s="1002"/>
      <c r="AVY57" s="1002"/>
      <c r="AVZ57" s="1002"/>
      <c r="AWA57" s="1002"/>
      <c r="AWB57" s="1002"/>
      <c r="AWC57" s="1002"/>
      <c r="AWD57" s="1002"/>
      <c r="AWE57" s="1002"/>
      <c r="AWF57" s="1002"/>
      <c r="AWG57" s="1002"/>
      <c r="AWH57" s="1002"/>
      <c r="AWI57" s="1002"/>
      <c r="AWJ57" s="1002"/>
      <c r="AWK57" s="1002"/>
      <c r="AWL57" s="1002"/>
      <c r="AWM57" s="1002"/>
      <c r="AWN57" s="1002"/>
      <c r="AWO57" s="1002"/>
      <c r="AWP57" s="1002"/>
      <c r="AWQ57" s="1002"/>
      <c r="AWR57" s="1002"/>
      <c r="AWS57" s="1002"/>
      <c r="AWT57" s="1002"/>
      <c r="AWU57" s="1002"/>
      <c r="AWV57" s="1002"/>
      <c r="AWW57" s="1002"/>
      <c r="AWX57" s="1002"/>
      <c r="AWY57" s="1002"/>
      <c r="AWZ57" s="1002"/>
      <c r="AXA57" s="1002"/>
      <c r="AXB57" s="1002"/>
      <c r="AXC57" s="1002"/>
      <c r="AXD57" s="1002"/>
      <c r="AXE57" s="1002"/>
      <c r="AXF57" s="1002"/>
      <c r="AXG57" s="1002"/>
      <c r="AXH57" s="1002"/>
      <c r="AXI57" s="1002"/>
      <c r="AXJ57" s="1002"/>
      <c r="AXK57" s="1002"/>
      <c r="AXL57" s="1002"/>
      <c r="AXM57" s="1002"/>
      <c r="AXN57" s="1002"/>
      <c r="AXO57" s="1002"/>
      <c r="AXP57" s="1002"/>
      <c r="AXQ57" s="1002"/>
      <c r="AXR57" s="1002"/>
      <c r="AXS57" s="1002"/>
      <c r="AXT57" s="1002"/>
      <c r="AXU57" s="1002"/>
      <c r="AXV57" s="1002"/>
      <c r="AXW57" s="1002"/>
      <c r="AXX57" s="1002"/>
      <c r="AXY57" s="1002"/>
      <c r="AXZ57" s="1002"/>
      <c r="AYA57" s="1002"/>
      <c r="AYB57" s="1002"/>
      <c r="AYC57" s="1002"/>
      <c r="AYD57" s="1002"/>
      <c r="AYE57" s="1002"/>
      <c r="AYF57" s="1002"/>
      <c r="AYG57" s="1002"/>
      <c r="AYH57" s="1002"/>
      <c r="AYI57" s="1002"/>
      <c r="AYJ57" s="1002"/>
      <c r="AYK57" s="1002"/>
      <c r="AYL57" s="1002"/>
      <c r="AYM57" s="1002"/>
      <c r="AYN57" s="1002"/>
      <c r="AYO57" s="1002"/>
      <c r="AYP57" s="1002"/>
      <c r="AYQ57" s="1002"/>
      <c r="AYR57" s="1002"/>
      <c r="AYS57" s="1002"/>
      <c r="AYT57" s="1002"/>
      <c r="AYU57" s="1002"/>
      <c r="AYV57" s="1002"/>
      <c r="AYW57" s="1002"/>
      <c r="AYX57" s="1002"/>
      <c r="AYY57" s="1002"/>
      <c r="AYZ57" s="1002"/>
      <c r="AZA57" s="1002"/>
      <c r="AZB57" s="1002"/>
      <c r="AZC57" s="1002"/>
      <c r="AZD57" s="1002"/>
      <c r="AZE57" s="1002"/>
      <c r="AZF57" s="1002"/>
      <c r="AZG57" s="1002"/>
      <c r="AZH57" s="1002"/>
      <c r="AZI57" s="1002"/>
      <c r="AZJ57" s="1002"/>
      <c r="AZK57" s="1002"/>
      <c r="AZL57" s="1002"/>
      <c r="AZM57" s="1002"/>
      <c r="AZN57" s="1002"/>
      <c r="AZO57" s="1002"/>
      <c r="AZP57" s="1002"/>
      <c r="AZQ57" s="1002"/>
      <c r="AZR57" s="1002"/>
      <c r="AZS57" s="1002"/>
      <c r="AZT57" s="1002"/>
      <c r="AZU57" s="1002"/>
      <c r="AZV57" s="1002"/>
      <c r="AZW57" s="1002"/>
      <c r="AZX57" s="1002"/>
      <c r="AZY57" s="1002"/>
      <c r="AZZ57" s="1002"/>
      <c r="BAA57" s="1002"/>
      <c r="BAB57" s="1002"/>
      <c r="BAC57" s="1002"/>
      <c r="BAD57" s="1002"/>
      <c r="BAE57" s="1002"/>
      <c r="BAF57" s="1002"/>
      <c r="BAG57" s="1002"/>
      <c r="BAH57" s="1002"/>
      <c r="BAI57" s="1002"/>
      <c r="BAJ57" s="1002"/>
      <c r="BAK57" s="1002"/>
      <c r="BAL57" s="1002"/>
      <c r="BAM57" s="1002"/>
      <c r="BAN57" s="1002"/>
      <c r="BAO57" s="1002"/>
      <c r="BAP57" s="1002"/>
      <c r="BAQ57" s="1002"/>
      <c r="BAR57" s="1002"/>
      <c r="BAS57" s="1002"/>
      <c r="BAT57" s="1002"/>
      <c r="BAU57" s="1002"/>
      <c r="BAV57" s="1002"/>
      <c r="BAW57" s="1002"/>
      <c r="BAX57" s="1002"/>
      <c r="BAY57" s="1002"/>
      <c r="BAZ57" s="1002"/>
      <c r="BBA57" s="1002"/>
      <c r="BBB57" s="1002"/>
      <c r="BBC57" s="1002"/>
      <c r="BBD57" s="1002"/>
      <c r="BBE57" s="1002"/>
      <c r="BBF57" s="1002"/>
      <c r="BBG57" s="1002"/>
      <c r="BBH57" s="1002"/>
      <c r="BBI57" s="1002"/>
      <c r="BBJ57" s="1002"/>
      <c r="BBK57" s="1002"/>
      <c r="BBL57" s="1002"/>
      <c r="BBM57" s="1002"/>
      <c r="BBN57" s="1002"/>
      <c r="BBO57" s="1002"/>
      <c r="BBP57" s="1002"/>
      <c r="BBQ57" s="1002"/>
      <c r="BBR57" s="1002"/>
      <c r="BBS57" s="1002"/>
      <c r="BBT57" s="1002"/>
      <c r="BBU57" s="1002"/>
      <c r="BBV57" s="1002"/>
      <c r="BBW57" s="1002"/>
      <c r="BBX57" s="1002"/>
      <c r="BBY57" s="1002"/>
      <c r="BBZ57" s="1002"/>
      <c r="BCA57" s="1002"/>
      <c r="BCB57" s="1002"/>
      <c r="BCC57" s="1002"/>
      <c r="BCD57" s="1002"/>
      <c r="BCE57" s="1002"/>
      <c r="BCF57" s="1002"/>
      <c r="BCG57" s="1002"/>
      <c r="BCH57" s="1002"/>
      <c r="BCI57" s="1002"/>
      <c r="BCJ57" s="1002"/>
      <c r="BCK57" s="1002"/>
      <c r="BCL57" s="1002"/>
      <c r="BCM57" s="1002"/>
      <c r="BCN57" s="1002"/>
      <c r="BCO57" s="1002"/>
      <c r="BCP57" s="1002"/>
      <c r="BCQ57" s="1002"/>
      <c r="BCR57" s="1002"/>
      <c r="BCS57" s="1002"/>
      <c r="BCT57" s="1002"/>
      <c r="BCU57" s="1002"/>
      <c r="BCV57" s="1002"/>
      <c r="BCW57" s="1002"/>
      <c r="BCX57" s="1002"/>
      <c r="BCY57" s="1002"/>
      <c r="BCZ57" s="1002"/>
      <c r="BDA57" s="1002"/>
      <c r="BDB57" s="1002"/>
      <c r="BDC57" s="1002"/>
      <c r="BDD57" s="1002"/>
      <c r="BDE57" s="1002"/>
      <c r="BDF57" s="1002"/>
      <c r="BDG57" s="1002"/>
      <c r="BDH57" s="1002"/>
      <c r="BDI57" s="1002"/>
      <c r="BDJ57" s="1002"/>
      <c r="BDK57" s="1002"/>
      <c r="BDL57" s="1002"/>
      <c r="BDM57" s="1002"/>
      <c r="BDN57" s="1002"/>
      <c r="BDO57" s="1002"/>
      <c r="BDP57" s="1002"/>
      <c r="BDQ57" s="1002"/>
      <c r="BDR57" s="1002"/>
      <c r="BDS57" s="1002"/>
      <c r="BDT57" s="1002"/>
      <c r="BDU57" s="1002"/>
      <c r="BDV57" s="1002"/>
      <c r="BDW57" s="1002"/>
      <c r="BDX57" s="1002"/>
      <c r="BDY57" s="1002"/>
      <c r="BDZ57" s="1002"/>
      <c r="BEA57" s="1002"/>
      <c r="BEB57" s="1002"/>
      <c r="BEC57" s="1002"/>
      <c r="BED57" s="1002"/>
      <c r="BEE57" s="1002"/>
      <c r="BEF57" s="1002"/>
      <c r="BEG57" s="1002"/>
      <c r="BEH57" s="1002"/>
      <c r="BEI57" s="1002"/>
      <c r="BEJ57" s="1002"/>
      <c r="BEK57" s="1002"/>
      <c r="BEL57" s="1002"/>
      <c r="BEM57" s="1002"/>
      <c r="BEN57" s="1002"/>
      <c r="BEO57" s="1002"/>
      <c r="BEP57" s="1002"/>
      <c r="BEQ57" s="1002"/>
      <c r="BER57" s="1002"/>
      <c r="BES57" s="1002"/>
      <c r="BET57" s="1002"/>
      <c r="BEU57" s="1002"/>
      <c r="BEV57" s="1002"/>
      <c r="BEW57" s="1002"/>
      <c r="BEX57" s="1002"/>
      <c r="BEY57" s="1002"/>
      <c r="BEZ57" s="1002"/>
      <c r="BFA57" s="1002"/>
      <c r="BFB57" s="1002"/>
      <c r="BFC57" s="1002"/>
      <c r="BFD57" s="1002"/>
      <c r="BFE57" s="1002"/>
      <c r="BFF57" s="1002"/>
      <c r="BFG57" s="1002"/>
      <c r="BFH57" s="1002"/>
      <c r="BFI57" s="1002"/>
      <c r="BFJ57" s="1002"/>
      <c r="BFK57" s="1002"/>
      <c r="BFL57" s="1002"/>
      <c r="BFM57" s="1002"/>
      <c r="BFN57" s="1002"/>
      <c r="BFO57" s="1002"/>
      <c r="BFP57" s="1002"/>
      <c r="BFQ57" s="1002"/>
      <c r="BFR57" s="1002"/>
      <c r="BFS57" s="1002"/>
      <c r="BFT57" s="1002"/>
      <c r="BFU57" s="1002"/>
      <c r="BFV57" s="1002"/>
      <c r="BFW57" s="1002"/>
      <c r="BFX57" s="1002"/>
      <c r="BFY57" s="1002"/>
      <c r="BFZ57" s="1002"/>
      <c r="BGA57" s="1002"/>
      <c r="BGB57" s="1002"/>
      <c r="BGC57" s="1002"/>
      <c r="BGD57" s="1002"/>
      <c r="BGE57" s="1002"/>
      <c r="BGF57" s="1002"/>
      <c r="BGG57" s="1002"/>
      <c r="BGH57" s="1002"/>
      <c r="BGI57" s="1002"/>
      <c r="BGJ57" s="1002"/>
      <c r="BGK57" s="1002"/>
      <c r="BGL57" s="1002"/>
      <c r="BGM57" s="1002"/>
      <c r="BGN57" s="1002"/>
      <c r="BGO57" s="1002"/>
      <c r="BGP57" s="1002"/>
      <c r="BGQ57" s="1002"/>
      <c r="BGR57" s="1002"/>
      <c r="BGS57" s="1002"/>
      <c r="BGT57" s="1002"/>
      <c r="BGU57" s="1002"/>
      <c r="BGV57" s="1002"/>
      <c r="BGW57" s="1002"/>
      <c r="BGX57" s="1002"/>
      <c r="BGY57" s="1002"/>
      <c r="BGZ57" s="1002"/>
      <c r="BHA57" s="1002"/>
      <c r="BHB57" s="1002"/>
      <c r="BHC57" s="1002"/>
      <c r="BHD57" s="1002"/>
      <c r="BHE57" s="1002"/>
      <c r="BHF57" s="1002"/>
      <c r="BHG57" s="1002"/>
      <c r="BHH57" s="1002"/>
      <c r="BHI57" s="1002"/>
      <c r="BHJ57" s="1002"/>
      <c r="BHK57" s="1002"/>
      <c r="BHL57" s="1002"/>
      <c r="BHM57" s="1002"/>
      <c r="BHN57" s="1002"/>
      <c r="BHO57" s="1002"/>
      <c r="BHP57" s="1002"/>
      <c r="BHQ57" s="1002"/>
      <c r="BHR57" s="1002"/>
      <c r="BHS57" s="1002"/>
      <c r="BHT57" s="1002"/>
      <c r="BHU57" s="1002"/>
      <c r="BHV57" s="1002"/>
      <c r="BHW57" s="1002"/>
      <c r="BHX57" s="1002"/>
      <c r="BHY57" s="1002"/>
      <c r="BHZ57" s="1002"/>
      <c r="BIA57" s="1002"/>
      <c r="BIB57" s="1002"/>
      <c r="BIC57" s="1002"/>
      <c r="BID57" s="1002"/>
      <c r="BIE57" s="1002"/>
      <c r="BIF57" s="1002"/>
      <c r="BIG57" s="1002"/>
      <c r="BIH57" s="1002"/>
      <c r="BII57" s="1002"/>
      <c r="BIJ57" s="1002"/>
      <c r="BIK57" s="1002"/>
      <c r="BIL57" s="1002"/>
      <c r="BIM57" s="1002"/>
      <c r="BIN57" s="1002"/>
      <c r="BIO57" s="1002"/>
      <c r="BIP57" s="1002"/>
      <c r="BIQ57" s="1002"/>
      <c r="BIR57" s="1002"/>
      <c r="BIS57" s="1002"/>
      <c r="BIT57" s="1002"/>
      <c r="BIU57" s="1002"/>
      <c r="BIV57" s="1002"/>
      <c r="BIW57" s="1002"/>
      <c r="BIX57" s="1002"/>
      <c r="BIY57" s="1002"/>
      <c r="BIZ57" s="1002"/>
      <c r="BJA57" s="1002"/>
      <c r="BJB57" s="1002"/>
      <c r="BJC57" s="1002"/>
      <c r="BJD57" s="1002"/>
      <c r="BJE57" s="1002"/>
      <c r="BJF57" s="1002"/>
      <c r="BJG57" s="1002"/>
      <c r="BJH57" s="1002"/>
      <c r="BJI57" s="1002"/>
      <c r="BJJ57" s="1002"/>
      <c r="BJK57" s="1002"/>
      <c r="BJL57" s="1002"/>
      <c r="BJM57" s="1002"/>
      <c r="BJN57" s="1002"/>
      <c r="BJO57" s="1002"/>
      <c r="BJP57" s="1002"/>
      <c r="BJQ57" s="1002"/>
      <c r="BJR57" s="1002"/>
      <c r="BJS57" s="1002"/>
      <c r="BJT57" s="1002"/>
      <c r="BJU57" s="1002"/>
      <c r="BJV57" s="1002"/>
      <c r="BJW57" s="1002"/>
      <c r="BJX57" s="1002"/>
      <c r="BJY57" s="1002"/>
      <c r="BJZ57" s="1002"/>
      <c r="BKA57" s="1002"/>
      <c r="BKB57" s="1002"/>
      <c r="BKC57" s="1002"/>
      <c r="BKD57" s="1002"/>
      <c r="BKE57" s="1002"/>
      <c r="BKF57" s="1002"/>
      <c r="BKG57" s="1002"/>
      <c r="BKH57" s="1002"/>
      <c r="BKI57" s="1002"/>
      <c r="BKJ57" s="1002"/>
      <c r="BKK57" s="1002"/>
      <c r="BKL57" s="1002"/>
      <c r="BKM57" s="1002"/>
      <c r="BKN57" s="1002"/>
      <c r="BKO57" s="1002"/>
      <c r="BKP57" s="1002"/>
      <c r="BKQ57" s="1002"/>
      <c r="BKR57" s="1002"/>
      <c r="BKS57" s="1002"/>
      <c r="BKT57" s="1002"/>
      <c r="BKU57" s="1002"/>
      <c r="BKV57" s="1002"/>
      <c r="BKW57" s="1002"/>
      <c r="BKX57" s="1002"/>
      <c r="BKY57" s="1002"/>
      <c r="BKZ57" s="1002"/>
      <c r="BLA57" s="1002"/>
      <c r="BLB57" s="1002"/>
      <c r="BLC57" s="1002"/>
      <c r="BLD57" s="1002"/>
      <c r="BLE57" s="1002"/>
      <c r="BLF57" s="1002"/>
      <c r="BLG57" s="1002"/>
      <c r="BLH57" s="1002"/>
      <c r="BLI57" s="1002"/>
      <c r="BLJ57" s="1002"/>
      <c r="BLK57" s="1002"/>
      <c r="BLL57" s="1002"/>
      <c r="BLM57" s="1002"/>
      <c r="BLN57" s="1002"/>
      <c r="BLO57" s="1002"/>
      <c r="BLP57" s="1002"/>
      <c r="BLQ57" s="1002"/>
      <c r="BLR57" s="1002"/>
      <c r="BLS57" s="1002"/>
      <c r="BLT57" s="1002"/>
      <c r="BLU57" s="1002"/>
      <c r="BLV57" s="1002"/>
      <c r="BLW57" s="1002"/>
      <c r="BLX57" s="1002"/>
      <c r="BLY57" s="1002"/>
      <c r="BLZ57" s="1002"/>
      <c r="BMA57" s="1002"/>
      <c r="BMB57" s="1002"/>
      <c r="BMC57" s="1002"/>
      <c r="BMD57" s="1002"/>
      <c r="BME57" s="1002"/>
      <c r="BMF57" s="1002"/>
      <c r="BMG57" s="1002"/>
      <c r="BMH57" s="1002"/>
      <c r="BMI57" s="1002"/>
      <c r="BMJ57" s="1002"/>
      <c r="BMK57" s="1002"/>
      <c r="BML57" s="1002"/>
      <c r="BMM57" s="1002"/>
      <c r="BMN57" s="1002"/>
      <c r="BMO57" s="1002"/>
      <c r="BMP57" s="1002"/>
      <c r="BMQ57" s="1002"/>
      <c r="BMR57" s="1002"/>
      <c r="BMS57" s="1002"/>
      <c r="BMT57" s="1002"/>
      <c r="BMU57" s="1002"/>
      <c r="BMV57" s="1002"/>
      <c r="BMW57" s="1002"/>
      <c r="BMX57" s="1002"/>
      <c r="BMY57" s="1002"/>
      <c r="BMZ57" s="1002"/>
      <c r="BNA57" s="1002"/>
      <c r="BNB57" s="1002"/>
      <c r="BNC57" s="1002"/>
      <c r="BND57" s="1002"/>
      <c r="BNE57" s="1002"/>
      <c r="BNF57" s="1002"/>
      <c r="BNG57" s="1002"/>
      <c r="BNH57" s="1002"/>
      <c r="BNI57" s="1002"/>
      <c r="BNJ57" s="1002"/>
      <c r="BNK57" s="1002"/>
      <c r="BNL57" s="1002"/>
      <c r="BNM57" s="1002"/>
      <c r="BNN57" s="1002"/>
      <c r="BNO57" s="1002"/>
      <c r="BNP57" s="1002"/>
      <c r="BNQ57" s="1002"/>
      <c r="BNR57" s="1002"/>
      <c r="BNS57" s="1002"/>
      <c r="BNT57" s="1002"/>
      <c r="BNU57" s="1002"/>
      <c r="BNV57" s="1002"/>
      <c r="BNW57" s="1002"/>
      <c r="BNX57" s="1002"/>
      <c r="BNY57" s="1002"/>
      <c r="BNZ57" s="1002"/>
      <c r="BOA57" s="1002"/>
      <c r="BOB57" s="1002"/>
      <c r="BOC57" s="1002"/>
      <c r="BOD57" s="1002"/>
      <c r="BOE57" s="1002"/>
      <c r="BOF57" s="1002"/>
      <c r="BOG57" s="1002"/>
      <c r="BOH57" s="1002"/>
      <c r="BOI57" s="1002"/>
      <c r="BOJ57" s="1002"/>
      <c r="BOK57" s="1002"/>
      <c r="BOL57" s="1002"/>
      <c r="BOM57" s="1002"/>
      <c r="BON57" s="1002"/>
      <c r="BOO57" s="1002"/>
      <c r="BOP57" s="1002"/>
      <c r="BOQ57" s="1002"/>
      <c r="BOR57" s="1002"/>
      <c r="BOS57" s="1002"/>
      <c r="BOT57" s="1002"/>
      <c r="BOU57" s="1002"/>
      <c r="BOV57" s="1002"/>
      <c r="BOW57" s="1002"/>
      <c r="BOX57" s="1002"/>
      <c r="BOY57" s="1002"/>
      <c r="BOZ57" s="1002"/>
      <c r="BPA57" s="1002"/>
      <c r="BPB57" s="1002"/>
      <c r="BPC57" s="1002"/>
      <c r="BPD57" s="1002"/>
      <c r="BPE57" s="1002"/>
      <c r="BPF57" s="1002"/>
      <c r="BPG57" s="1002"/>
      <c r="BPH57" s="1002"/>
      <c r="BPI57" s="1002"/>
      <c r="BPJ57" s="1002"/>
      <c r="BPK57" s="1002"/>
      <c r="BPL57" s="1002"/>
      <c r="BPM57" s="1002"/>
      <c r="BPN57" s="1002"/>
      <c r="BPO57" s="1002"/>
      <c r="BPP57" s="1002"/>
      <c r="BPQ57" s="1002"/>
      <c r="BPR57" s="1002"/>
      <c r="BPS57" s="1002"/>
      <c r="BPT57" s="1002"/>
      <c r="BPU57" s="1002"/>
      <c r="BPV57" s="1002"/>
      <c r="BPW57" s="1002"/>
      <c r="BPX57" s="1002"/>
      <c r="BPY57" s="1002"/>
      <c r="BPZ57" s="1002"/>
      <c r="BQA57" s="1002"/>
      <c r="BQB57" s="1002"/>
      <c r="BQC57" s="1002"/>
      <c r="BQD57" s="1002"/>
      <c r="BQE57" s="1002"/>
      <c r="BQF57" s="1002"/>
      <c r="BQG57" s="1002"/>
      <c r="BQH57" s="1002"/>
      <c r="BQI57" s="1002"/>
      <c r="BQJ57" s="1002"/>
      <c r="BQK57" s="1002"/>
      <c r="BQL57" s="1002"/>
      <c r="BQM57" s="1002"/>
      <c r="BQN57" s="1002"/>
      <c r="BQO57" s="1002"/>
      <c r="BQP57" s="1002"/>
      <c r="BQQ57" s="1002"/>
      <c r="BQR57" s="1002"/>
      <c r="BQS57" s="1002"/>
      <c r="BQT57" s="1002"/>
      <c r="BQU57" s="1002"/>
      <c r="BQV57" s="1002"/>
      <c r="BQW57" s="1002"/>
      <c r="BQX57" s="1002"/>
      <c r="BQY57" s="1002"/>
      <c r="BQZ57" s="1002"/>
      <c r="BRA57" s="1002"/>
      <c r="BRB57" s="1002"/>
      <c r="BRC57" s="1002"/>
      <c r="BRD57" s="1002"/>
      <c r="BRE57" s="1002"/>
      <c r="BRF57" s="1002"/>
      <c r="BRG57" s="1002"/>
      <c r="BRH57" s="1002"/>
      <c r="BRI57" s="1002"/>
      <c r="BRJ57" s="1002"/>
      <c r="BRK57" s="1002"/>
      <c r="BRL57" s="1002"/>
      <c r="BRM57" s="1002"/>
      <c r="BRN57" s="1002"/>
      <c r="BRO57" s="1002"/>
      <c r="BRP57" s="1002"/>
      <c r="BRQ57" s="1002"/>
      <c r="BRR57" s="1002"/>
      <c r="BRS57" s="1002"/>
      <c r="BRT57" s="1002"/>
      <c r="BRU57" s="1002"/>
      <c r="BRV57" s="1002"/>
      <c r="BRW57" s="1002"/>
      <c r="BRX57" s="1002"/>
      <c r="BRY57" s="1002"/>
      <c r="BRZ57" s="1002"/>
      <c r="BSA57" s="1002"/>
      <c r="BSB57" s="1002"/>
      <c r="BSC57" s="1002"/>
      <c r="BSD57" s="1002"/>
      <c r="BSE57" s="1002"/>
      <c r="BSF57" s="1002"/>
      <c r="BSG57" s="1002"/>
      <c r="BSH57" s="1002"/>
      <c r="BSI57" s="1002"/>
      <c r="BSJ57" s="1002"/>
      <c r="BSK57" s="1002"/>
      <c r="BSL57" s="1002"/>
      <c r="BSM57" s="1002"/>
      <c r="BSN57" s="1002"/>
      <c r="BSO57" s="1002"/>
      <c r="BSP57" s="1002"/>
      <c r="BSQ57" s="1002"/>
      <c r="BSR57" s="1002"/>
      <c r="BSS57" s="1002"/>
      <c r="BST57" s="1002"/>
      <c r="BSU57" s="1002"/>
      <c r="BSV57" s="1002"/>
      <c r="BSW57" s="1002"/>
      <c r="BSX57" s="1002"/>
      <c r="BSY57" s="1002"/>
      <c r="BSZ57" s="1002"/>
      <c r="BTA57" s="1002"/>
      <c r="BTB57" s="1002"/>
      <c r="BTC57" s="1002"/>
      <c r="BTD57" s="1002"/>
      <c r="BTE57" s="1002"/>
      <c r="BTF57" s="1002"/>
      <c r="BTG57" s="1002"/>
      <c r="BTH57" s="1002"/>
      <c r="BTI57" s="1002"/>
      <c r="BTJ57" s="1002"/>
      <c r="BTK57" s="1002"/>
      <c r="BTL57" s="1002"/>
      <c r="BTM57" s="1002"/>
      <c r="BTN57" s="1002"/>
      <c r="BTO57" s="1002"/>
      <c r="BTP57" s="1002"/>
      <c r="BTQ57" s="1002"/>
      <c r="BTR57" s="1002"/>
      <c r="BTS57" s="1002"/>
      <c r="BTT57" s="1002"/>
      <c r="BTU57" s="1002"/>
      <c r="BTV57" s="1002"/>
      <c r="BTW57" s="1002"/>
      <c r="BTX57" s="1002"/>
      <c r="BTY57" s="1002"/>
      <c r="BTZ57" s="1002"/>
      <c r="BUA57" s="1002"/>
      <c r="BUB57" s="1002"/>
      <c r="BUC57" s="1002"/>
      <c r="BUD57" s="1002"/>
      <c r="BUE57" s="1002"/>
      <c r="BUF57" s="1002"/>
      <c r="BUG57" s="1002"/>
      <c r="BUH57" s="1002"/>
      <c r="BUI57" s="1002"/>
      <c r="BUJ57" s="1002"/>
      <c r="BUK57" s="1002"/>
      <c r="BUL57" s="1002"/>
      <c r="BUM57" s="1002"/>
      <c r="BUN57" s="1002"/>
      <c r="BUO57" s="1002"/>
      <c r="BUP57" s="1002"/>
      <c r="BUQ57" s="1002"/>
      <c r="BUR57" s="1002"/>
      <c r="BUS57" s="1002"/>
      <c r="BUT57" s="1002"/>
      <c r="BUU57" s="1002"/>
      <c r="BUV57" s="1002"/>
      <c r="BUW57" s="1002"/>
      <c r="BUX57" s="1002"/>
      <c r="BUY57" s="1002"/>
      <c r="BUZ57" s="1002"/>
      <c r="BVA57" s="1002"/>
      <c r="BVB57" s="1002"/>
      <c r="BVC57" s="1002"/>
      <c r="BVD57" s="1002"/>
      <c r="BVE57" s="1002"/>
      <c r="BVF57" s="1002"/>
      <c r="BVG57" s="1002"/>
      <c r="BVH57" s="1002"/>
      <c r="BVI57" s="1002"/>
      <c r="BVJ57" s="1002"/>
      <c r="BVK57" s="1002"/>
      <c r="BVL57" s="1002"/>
      <c r="BVM57" s="1002"/>
      <c r="BVN57" s="1002"/>
      <c r="BVO57" s="1002"/>
      <c r="BVP57" s="1002"/>
      <c r="BVQ57" s="1002"/>
      <c r="BVR57" s="1002"/>
      <c r="BVS57" s="1002"/>
      <c r="BVT57" s="1002"/>
      <c r="BVU57" s="1002"/>
      <c r="BVV57" s="1002"/>
      <c r="BVW57" s="1002"/>
      <c r="BVX57" s="1002"/>
      <c r="BVY57" s="1002"/>
      <c r="BVZ57" s="1002"/>
      <c r="BWA57" s="1002"/>
      <c r="BWB57" s="1002"/>
      <c r="BWC57" s="1002"/>
      <c r="BWD57" s="1002"/>
      <c r="BWE57" s="1002"/>
      <c r="BWF57" s="1002"/>
      <c r="BWG57" s="1002"/>
      <c r="BWH57" s="1002"/>
      <c r="BWI57" s="1002"/>
      <c r="BWJ57" s="1002"/>
      <c r="BWK57" s="1002"/>
      <c r="BWL57" s="1002"/>
      <c r="BWM57" s="1002"/>
      <c r="BWN57" s="1002"/>
      <c r="BWO57" s="1002"/>
      <c r="BWP57" s="1002"/>
      <c r="BWQ57" s="1002"/>
      <c r="BWR57" s="1002"/>
      <c r="BWS57" s="1002"/>
      <c r="BWT57" s="1002"/>
      <c r="BWU57" s="1002"/>
      <c r="BWV57" s="1002"/>
      <c r="BWW57" s="1002"/>
      <c r="BWX57" s="1002"/>
      <c r="BWY57" s="1002"/>
      <c r="BWZ57" s="1002"/>
      <c r="BXA57" s="1002"/>
      <c r="BXB57" s="1002"/>
      <c r="BXC57" s="1002"/>
      <c r="BXD57" s="1002"/>
      <c r="BXE57" s="1002"/>
      <c r="BXF57" s="1002"/>
      <c r="BXG57" s="1002"/>
      <c r="BXH57" s="1002"/>
      <c r="BXI57" s="1002"/>
      <c r="BXJ57" s="1002"/>
      <c r="BXK57" s="1002"/>
      <c r="BXL57" s="1002"/>
      <c r="BXM57" s="1002"/>
      <c r="BXN57" s="1002"/>
      <c r="BXO57" s="1002"/>
      <c r="BXP57" s="1002"/>
      <c r="BXQ57" s="1002"/>
      <c r="BXR57" s="1002"/>
      <c r="BXS57" s="1002"/>
      <c r="BXT57" s="1002"/>
      <c r="BXU57" s="1002"/>
      <c r="BXV57" s="1002"/>
      <c r="BXW57" s="1002"/>
      <c r="BXX57" s="1002"/>
      <c r="BXY57" s="1002"/>
      <c r="BXZ57" s="1002"/>
      <c r="BYA57" s="1002"/>
      <c r="BYB57" s="1002"/>
      <c r="BYC57" s="1002"/>
      <c r="BYD57" s="1002"/>
      <c r="BYE57" s="1002"/>
      <c r="BYF57" s="1002"/>
      <c r="BYG57" s="1002"/>
      <c r="BYH57" s="1002"/>
      <c r="BYI57" s="1002"/>
      <c r="BYJ57" s="1002"/>
      <c r="BYK57" s="1002"/>
      <c r="BYL57" s="1002"/>
      <c r="BYM57" s="1002"/>
      <c r="BYN57" s="1002"/>
      <c r="BYO57" s="1002"/>
      <c r="BYP57" s="1002"/>
      <c r="BYQ57" s="1002"/>
      <c r="BYR57" s="1002"/>
      <c r="BYS57" s="1002"/>
      <c r="BYT57" s="1002"/>
      <c r="BYU57" s="1002"/>
      <c r="BYV57" s="1002"/>
      <c r="BYW57" s="1002"/>
      <c r="BYX57" s="1002"/>
      <c r="BYY57" s="1002"/>
      <c r="BYZ57" s="1002"/>
      <c r="BZA57" s="1002"/>
      <c r="BZB57" s="1002"/>
      <c r="BZC57" s="1002"/>
      <c r="BZD57" s="1002"/>
      <c r="BZE57" s="1002"/>
      <c r="BZF57" s="1002"/>
      <c r="BZG57" s="1002"/>
      <c r="BZH57" s="1002"/>
      <c r="BZI57" s="1002"/>
      <c r="BZJ57" s="1002"/>
      <c r="BZK57" s="1002"/>
      <c r="BZL57" s="1002"/>
      <c r="BZM57" s="1002"/>
      <c r="BZN57" s="1002"/>
      <c r="BZO57" s="1002"/>
      <c r="BZP57" s="1002"/>
      <c r="BZQ57" s="1002"/>
      <c r="BZR57" s="1002"/>
      <c r="BZS57" s="1002"/>
      <c r="BZT57" s="1002"/>
      <c r="BZU57" s="1002"/>
      <c r="BZV57" s="1002"/>
      <c r="BZW57" s="1002"/>
      <c r="BZX57" s="1002"/>
      <c r="BZY57" s="1002"/>
      <c r="BZZ57" s="1002"/>
      <c r="CAA57" s="1002"/>
      <c r="CAB57" s="1002"/>
      <c r="CAC57" s="1002"/>
      <c r="CAD57" s="1002"/>
      <c r="CAE57" s="1002"/>
      <c r="CAF57" s="1002"/>
      <c r="CAG57" s="1002"/>
      <c r="CAH57" s="1002"/>
      <c r="CAI57" s="1002"/>
      <c r="CAJ57" s="1002"/>
      <c r="CAK57" s="1002"/>
      <c r="CAL57" s="1002"/>
      <c r="CAM57" s="1002"/>
      <c r="CAN57" s="1002"/>
      <c r="CAO57" s="1002"/>
      <c r="CAP57" s="1002"/>
      <c r="CAQ57" s="1002"/>
      <c r="CAR57" s="1002"/>
      <c r="CAS57" s="1002"/>
      <c r="CAT57" s="1002"/>
      <c r="CAU57" s="1002"/>
      <c r="CAV57" s="1002"/>
      <c r="CAW57" s="1002"/>
      <c r="CAX57" s="1002"/>
      <c r="CAY57" s="1002"/>
      <c r="CAZ57" s="1002"/>
      <c r="CBA57" s="1002"/>
      <c r="CBB57" s="1002"/>
      <c r="CBC57" s="1002"/>
      <c r="CBD57" s="1002"/>
      <c r="CBE57" s="1002"/>
      <c r="CBF57" s="1002"/>
      <c r="CBG57" s="1002"/>
      <c r="CBH57" s="1002"/>
      <c r="CBI57" s="1002"/>
      <c r="CBJ57" s="1002"/>
      <c r="CBK57" s="1002"/>
      <c r="CBL57" s="1002"/>
      <c r="CBM57" s="1002"/>
      <c r="CBN57" s="1002"/>
      <c r="CBO57" s="1002"/>
      <c r="CBP57" s="1002"/>
      <c r="CBQ57" s="1002"/>
      <c r="CBR57" s="1002"/>
      <c r="CBS57" s="1002"/>
      <c r="CBT57" s="1002"/>
      <c r="CBU57" s="1002"/>
      <c r="CBV57" s="1002"/>
      <c r="CBW57" s="1002"/>
      <c r="CBX57" s="1002"/>
      <c r="CBY57" s="1002"/>
      <c r="CBZ57" s="1002"/>
      <c r="CCA57" s="1002"/>
      <c r="CCB57" s="1002"/>
      <c r="CCC57" s="1002"/>
      <c r="CCD57" s="1002"/>
      <c r="CCE57" s="1002"/>
      <c r="CCF57" s="1002"/>
      <c r="CCG57" s="1002"/>
      <c r="CCH57" s="1002"/>
      <c r="CCI57" s="1002"/>
      <c r="CCJ57" s="1002"/>
      <c r="CCK57" s="1002"/>
      <c r="CCL57" s="1002"/>
      <c r="CCM57" s="1002"/>
      <c r="CCN57" s="1002"/>
      <c r="CCO57" s="1002"/>
      <c r="CCP57" s="1002"/>
      <c r="CCQ57" s="1002"/>
      <c r="CCR57" s="1002"/>
      <c r="CCS57" s="1002"/>
      <c r="CCT57" s="1002"/>
      <c r="CCU57" s="1002"/>
      <c r="CCV57" s="1002"/>
      <c r="CCW57" s="1002"/>
      <c r="CCX57" s="1002"/>
      <c r="CCY57" s="1002"/>
      <c r="CCZ57" s="1002"/>
      <c r="CDA57" s="1002"/>
      <c r="CDB57" s="1002"/>
      <c r="CDC57" s="1002"/>
      <c r="CDD57" s="1002"/>
      <c r="CDE57" s="1002"/>
      <c r="CDF57" s="1002"/>
      <c r="CDG57" s="1002"/>
      <c r="CDH57" s="1002"/>
      <c r="CDI57" s="1002"/>
      <c r="CDJ57" s="1002"/>
      <c r="CDK57" s="1002"/>
      <c r="CDL57" s="1002"/>
      <c r="CDM57" s="1002"/>
      <c r="CDN57" s="1002"/>
      <c r="CDO57" s="1002"/>
      <c r="CDP57" s="1002"/>
      <c r="CDQ57" s="1002"/>
      <c r="CDR57" s="1002"/>
      <c r="CDS57" s="1002"/>
      <c r="CDT57" s="1002"/>
      <c r="CDU57" s="1002"/>
      <c r="CDV57" s="1002"/>
      <c r="CDW57" s="1002"/>
      <c r="CDX57" s="1002"/>
      <c r="CDY57" s="1002"/>
      <c r="CDZ57" s="1002"/>
      <c r="CEA57" s="1002"/>
      <c r="CEB57" s="1002"/>
      <c r="CEC57" s="1002"/>
      <c r="CED57" s="1002"/>
      <c r="CEE57" s="1002"/>
      <c r="CEF57" s="1002"/>
      <c r="CEG57" s="1002"/>
      <c r="CEH57" s="1002"/>
      <c r="CEI57" s="1002"/>
      <c r="CEJ57" s="1002"/>
      <c r="CEK57" s="1002"/>
      <c r="CEL57" s="1002"/>
      <c r="CEM57" s="1002"/>
      <c r="CEN57" s="1002"/>
      <c r="CEO57" s="1002"/>
      <c r="CEP57" s="1002"/>
      <c r="CEQ57" s="1002"/>
      <c r="CER57" s="1002"/>
      <c r="CES57" s="1002"/>
      <c r="CET57" s="1002"/>
      <c r="CEU57" s="1002"/>
      <c r="CEV57" s="1002"/>
      <c r="CEW57" s="1002"/>
      <c r="CEX57" s="1002"/>
      <c r="CEY57" s="1002"/>
      <c r="CEZ57" s="1002"/>
      <c r="CFA57" s="1002"/>
      <c r="CFB57" s="1002"/>
      <c r="CFC57" s="1002"/>
      <c r="CFD57" s="1002"/>
      <c r="CFE57" s="1002"/>
      <c r="CFF57" s="1002"/>
      <c r="CFG57" s="1002"/>
      <c r="CFH57" s="1002"/>
      <c r="CFI57" s="1002"/>
      <c r="CFJ57" s="1002"/>
      <c r="CFK57" s="1002"/>
      <c r="CFL57" s="1002"/>
      <c r="CFM57" s="1002"/>
      <c r="CFN57" s="1002"/>
      <c r="CFO57" s="1002"/>
      <c r="CFP57" s="1002"/>
      <c r="CFQ57" s="1002"/>
      <c r="CFR57" s="1002"/>
      <c r="CFS57" s="1002"/>
      <c r="CFT57" s="1002"/>
      <c r="CFU57" s="1002"/>
      <c r="CFV57" s="1002"/>
      <c r="CFW57" s="1002"/>
      <c r="CFX57" s="1002"/>
      <c r="CFY57" s="1002"/>
      <c r="CFZ57" s="1002"/>
      <c r="CGA57" s="1002"/>
      <c r="CGB57" s="1002"/>
      <c r="CGC57" s="1002"/>
      <c r="CGD57" s="1002"/>
      <c r="CGE57" s="1002"/>
      <c r="CGF57" s="1002"/>
      <c r="CGG57" s="1002"/>
      <c r="CGH57" s="1002"/>
      <c r="CGI57" s="1002"/>
      <c r="CGJ57" s="1002"/>
      <c r="CGK57" s="1002"/>
      <c r="CGL57" s="1002"/>
      <c r="CGM57" s="1002"/>
      <c r="CGN57" s="1002"/>
      <c r="CGO57" s="1002"/>
      <c r="CGP57" s="1002"/>
      <c r="CGQ57" s="1002"/>
      <c r="CGR57" s="1002"/>
      <c r="CGS57" s="1002"/>
      <c r="CGT57" s="1002"/>
      <c r="CGU57" s="1002"/>
      <c r="CGV57" s="1002"/>
      <c r="CGW57" s="1002"/>
      <c r="CGX57" s="1002"/>
      <c r="CGY57" s="1002"/>
      <c r="CGZ57" s="1002"/>
      <c r="CHA57" s="1002"/>
      <c r="CHB57" s="1002"/>
      <c r="CHC57" s="1002"/>
      <c r="CHD57" s="1002"/>
      <c r="CHE57" s="1002"/>
      <c r="CHF57" s="1002"/>
      <c r="CHG57" s="1002"/>
      <c r="CHH57" s="1002"/>
      <c r="CHI57" s="1002"/>
      <c r="CHJ57" s="1002"/>
      <c r="CHK57" s="1002"/>
      <c r="CHL57" s="1002"/>
      <c r="CHM57" s="1002"/>
      <c r="CHN57" s="1002"/>
      <c r="CHO57" s="1002"/>
      <c r="CHP57" s="1002"/>
      <c r="CHQ57" s="1002"/>
      <c r="CHR57" s="1002"/>
      <c r="CHS57" s="1002"/>
      <c r="CHT57" s="1002"/>
      <c r="CHU57" s="1002"/>
      <c r="CHV57" s="1002"/>
      <c r="CHW57" s="1002"/>
      <c r="CHX57" s="1002"/>
      <c r="CHY57" s="1002"/>
      <c r="CHZ57" s="1002"/>
      <c r="CIA57" s="1002"/>
      <c r="CIB57" s="1002"/>
      <c r="CIC57" s="1002"/>
      <c r="CID57" s="1002"/>
      <c r="CIE57" s="1002"/>
      <c r="CIF57" s="1002"/>
      <c r="CIG57" s="1002"/>
      <c r="CIH57" s="1002"/>
      <c r="CII57" s="1002"/>
      <c r="CIJ57" s="1002"/>
      <c r="CIK57" s="1002"/>
      <c r="CIL57" s="1002"/>
      <c r="CIM57" s="1002"/>
      <c r="CIN57" s="1002"/>
      <c r="CIO57" s="1002"/>
      <c r="CIP57" s="1002"/>
      <c r="CIQ57" s="1002"/>
      <c r="CIR57" s="1002"/>
      <c r="CIS57" s="1002"/>
      <c r="CIT57" s="1002"/>
      <c r="CIU57" s="1002"/>
      <c r="CIV57" s="1002"/>
      <c r="CIW57" s="1002"/>
      <c r="CIX57" s="1002"/>
      <c r="CIY57" s="1002"/>
      <c r="CIZ57" s="1002"/>
      <c r="CJA57" s="1002"/>
      <c r="CJB57" s="1002"/>
      <c r="CJC57" s="1002"/>
      <c r="CJD57" s="1002"/>
      <c r="CJE57" s="1002"/>
      <c r="CJF57" s="1002"/>
      <c r="CJG57" s="1002"/>
      <c r="CJH57" s="1002"/>
      <c r="CJI57" s="1002"/>
      <c r="CJJ57" s="1002"/>
      <c r="CJK57" s="1002"/>
      <c r="CJL57" s="1002"/>
      <c r="CJM57" s="1002"/>
      <c r="CJN57" s="1002"/>
      <c r="CJO57" s="1002"/>
      <c r="CJP57" s="1002"/>
      <c r="CJQ57" s="1002"/>
      <c r="CJR57" s="1002"/>
      <c r="CJS57" s="1002"/>
      <c r="CJT57" s="1002"/>
      <c r="CJU57" s="1002"/>
      <c r="CJV57" s="1002"/>
      <c r="CJW57" s="1002"/>
      <c r="CJX57" s="1002"/>
      <c r="CJY57" s="1002"/>
      <c r="CJZ57" s="1002"/>
      <c r="CKA57" s="1002"/>
      <c r="CKB57" s="1002"/>
      <c r="CKC57" s="1002"/>
      <c r="CKD57" s="1002"/>
      <c r="CKE57" s="1002"/>
      <c r="CKF57" s="1002"/>
      <c r="CKG57" s="1002"/>
      <c r="CKH57" s="1002"/>
      <c r="CKI57" s="1002"/>
      <c r="CKJ57" s="1002"/>
      <c r="CKK57" s="1002"/>
      <c r="CKL57" s="1002"/>
      <c r="CKM57" s="1002"/>
      <c r="CKN57" s="1002"/>
      <c r="CKO57" s="1002"/>
      <c r="CKP57" s="1002"/>
      <c r="CKQ57" s="1002"/>
      <c r="CKR57" s="1002"/>
      <c r="CKS57" s="1002"/>
      <c r="CKT57" s="1002"/>
      <c r="CKU57" s="1002"/>
      <c r="CKV57" s="1002"/>
      <c r="CKW57" s="1002"/>
      <c r="CKX57" s="1002"/>
      <c r="CKY57" s="1002"/>
      <c r="CKZ57" s="1002"/>
      <c r="CLA57" s="1002"/>
      <c r="CLB57" s="1002"/>
      <c r="CLC57" s="1002"/>
      <c r="CLD57" s="1002"/>
      <c r="CLE57" s="1002"/>
      <c r="CLF57" s="1002"/>
      <c r="CLG57" s="1002"/>
      <c r="CLH57" s="1002"/>
      <c r="CLI57" s="1002"/>
      <c r="CLJ57" s="1002"/>
      <c r="CLK57" s="1002"/>
      <c r="CLL57" s="1002"/>
      <c r="CLM57" s="1002"/>
      <c r="CLN57" s="1002"/>
      <c r="CLO57" s="1002"/>
      <c r="CLP57" s="1002"/>
      <c r="CLQ57" s="1002"/>
      <c r="CLR57" s="1002"/>
      <c r="CLS57" s="1002"/>
      <c r="CLT57" s="1002"/>
      <c r="CLU57" s="1002"/>
      <c r="CLV57" s="1002"/>
      <c r="CLW57" s="1002"/>
      <c r="CLX57" s="1002"/>
      <c r="CLY57" s="1002"/>
      <c r="CLZ57" s="1002"/>
      <c r="CMA57" s="1002"/>
      <c r="CMB57" s="1002"/>
      <c r="CMC57" s="1002"/>
      <c r="CMD57" s="1002"/>
      <c r="CME57" s="1002"/>
      <c r="CMF57" s="1002"/>
      <c r="CMG57" s="1002"/>
      <c r="CMH57" s="1002"/>
      <c r="CMI57" s="1002"/>
      <c r="CMJ57" s="1002"/>
      <c r="CMK57" s="1002"/>
      <c r="CML57" s="1002"/>
      <c r="CMM57" s="1002"/>
      <c r="CMN57" s="1002"/>
      <c r="CMO57" s="1002"/>
      <c r="CMP57" s="1002"/>
      <c r="CMQ57" s="1002"/>
      <c r="CMR57" s="1002"/>
      <c r="CMS57" s="1002"/>
      <c r="CMT57" s="1002"/>
      <c r="CMU57" s="1002"/>
      <c r="CMV57" s="1002"/>
      <c r="CMW57" s="1002"/>
      <c r="CMX57" s="1002"/>
      <c r="CMY57" s="1002"/>
      <c r="CMZ57" s="1002"/>
      <c r="CNA57" s="1002"/>
      <c r="CNB57" s="1002"/>
      <c r="CNC57" s="1002"/>
      <c r="CND57" s="1002"/>
      <c r="CNE57" s="1002"/>
      <c r="CNF57" s="1002"/>
      <c r="CNG57" s="1002"/>
      <c r="CNH57" s="1002"/>
      <c r="CNI57" s="1002"/>
      <c r="CNJ57" s="1002"/>
      <c r="CNK57" s="1002"/>
      <c r="CNL57" s="1002"/>
      <c r="CNM57" s="1002"/>
      <c r="CNN57" s="1002"/>
      <c r="CNO57" s="1002"/>
      <c r="CNP57" s="1002"/>
      <c r="CNQ57" s="1002"/>
      <c r="CNR57" s="1002"/>
      <c r="CNS57" s="1002"/>
      <c r="CNT57" s="1002"/>
      <c r="CNU57" s="1002"/>
      <c r="CNV57" s="1002"/>
      <c r="CNW57" s="1002"/>
      <c r="CNX57" s="1002"/>
      <c r="CNY57" s="1002"/>
      <c r="CNZ57" s="1002"/>
      <c r="COA57" s="1002"/>
      <c r="COB57" s="1002"/>
      <c r="COC57" s="1002"/>
      <c r="COD57" s="1002"/>
      <c r="COE57" s="1002"/>
      <c r="COF57" s="1002"/>
      <c r="COG57" s="1002"/>
      <c r="COH57" s="1002"/>
      <c r="COI57" s="1002"/>
      <c r="COJ57" s="1002"/>
      <c r="COK57" s="1002"/>
      <c r="COL57" s="1002"/>
      <c r="COM57" s="1002"/>
      <c r="CON57" s="1002"/>
      <c r="COO57" s="1002"/>
      <c r="COP57" s="1002"/>
      <c r="COQ57" s="1002"/>
      <c r="COR57" s="1002"/>
      <c r="COS57" s="1002"/>
      <c r="COT57" s="1002"/>
      <c r="COU57" s="1002"/>
      <c r="COV57" s="1002"/>
      <c r="COW57" s="1002"/>
      <c r="COX57" s="1002"/>
      <c r="COY57" s="1002"/>
      <c r="COZ57" s="1002"/>
      <c r="CPA57" s="1002"/>
      <c r="CPB57" s="1002"/>
      <c r="CPC57" s="1002"/>
      <c r="CPD57" s="1002"/>
      <c r="CPE57" s="1002"/>
      <c r="CPF57" s="1002"/>
      <c r="CPG57" s="1002"/>
      <c r="CPH57" s="1002"/>
      <c r="CPI57" s="1002"/>
      <c r="CPJ57" s="1002"/>
      <c r="CPK57" s="1002"/>
      <c r="CPL57" s="1002"/>
      <c r="CPM57" s="1002"/>
      <c r="CPN57" s="1002"/>
      <c r="CPO57" s="1002"/>
      <c r="CPP57" s="1002"/>
      <c r="CPQ57" s="1002"/>
      <c r="CPR57" s="1002"/>
      <c r="CPS57" s="1002"/>
      <c r="CPT57" s="1002"/>
      <c r="CPU57" s="1002"/>
      <c r="CPV57" s="1002"/>
      <c r="CPW57" s="1002"/>
      <c r="CPX57" s="1002"/>
      <c r="CPY57" s="1002"/>
      <c r="CPZ57" s="1002"/>
      <c r="CQA57" s="1002"/>
      <c r="CQB57" s="1002"/>
      <c r="CQC57" s="1002"/>
      <c r="CQD57" s="1002"/>
      <c r="CQE57" s="1002"/>
      <c r="CQF57" s="1002"/>
      <c r="CQG57" s="1002"/>
      <c r="CQH57" s="1002"/>
      <c r="CQI57" s="1002"/>
      <c r="CQJ57" s="1002"/>
      <c r="CQK57" s="1002"/>
      <c r="CQL57" s="1002"/>
      <c r="CQM57" s="1002"/>
      <c r="CQN57" s="1002"/>
      <c r="CQO57" s="1002"/>
      <c r="CQP57" s="1002"/>
      <c r="CQQ57" s="1002"/>
      <c r="CQR57" s="1002"/>
      <c r="CQS57" s="1002"/>
      <c r="CQT57" s="1002"/>
      <c r="CQU57" s="1002"/>
      <c r="CQV57" s="1002"/>
      <c r="CQW57" s="1002"/>
      <c r="CQX57" s="1002"/>
      <c r="CQY57" s="1002"/>
      <c r="CQZ57" s="1002"/>
      <c r="CRA57" s="1002"/>
      <c r="CRB57" s="1002"/>
      <c r="CRC57" s="1002"/>
      <c r="CRD57" s="1002"/>
      <c r="CRE57" s="1002"/>
      <c r="CRF57" s="1002"/>
      <c r="CRG57" s="1002"/>
      <c r="CRH57" s="1002"/>
      <c r="CRI57" s="1002"/>
      <c r="CRJ57" s="1002"/>
      <c r="CRK57" s="1002"/>
      <c r="CRL57" s="1002"/>
      <c r="CRM57" s="1002"/>
      <c r="CRN57" s="1002"/>
      <c r="CRO57" s="1002"/>
      <c r="CRP57" s="1002"/>
      <c r="CRQ57" s="1002"/>
      <c r="CRR57" s="1002"/>
      <c r="CRS57" s="1002"/>
      <c r="CRT57" s="1002"/>
      <c r="CRU57" s="1002"/>
      <c r="CRV57" s="1002"/>
      <c r="CRW57" s="1002"/>
      <c r="CRX57" s="1002"/>
      <c r="CRY57" s="1002"/>
      <c r="CRZ57" s="1002"/>
      <c r="CSA57" s="1002"/>
      <c r="CSB57" s="1002"/>
      <c r="CSC57" s="1002"/>
      <c r="CSD57" s="1002"/>
      <c r="CSE57" s="1002"/>
      <c r="CSF57" s="1002"/>
      <c r="CSG57" s="1002"/>
      <c r="CSH57" s="1002"/>
      <c r="CSI57" s="1002"/>
      <c r="CSJ57" s="1002"/>
      <c r="CSK57" s="1002"/>
      <c r="CSL57" s="1002"/>
      <c r="CSM57" s="1002"/>
      <c r="CSN57" s="1002"/>
      <c r="CSO57" s="1002"/>
      <c r="CSP57" s="1002"/>
      <c r="CSQ57" s="1002"/>
      <c r="CSR57" s="1002"/>
      <c r="CSS57" s="1002"/>
      <c r="CST57" s="1002"/>
      <c r="CSU57" s="1002"/>
      <c r="CSV57" s="1002"/>
      <c r="CSW57" s="1002"/>
      <c r="CSX57" s="1002"/>
      <c r="CSY57" s="1002"/>
      <c r="CSZ57" s="1002"/>
      <c r="CTA57" s="1002"/>
      <c r="CTB57" s="1002"/>
      <c r="CTC57" s="1002"/>
      <c r="CTD57" s="1002"/>
      <c r="CTE57" s="1002"/>
      <c r="CTF57" s="1002"/>
      <c r="CTG57" s="1002"/>
      <c r="CTH57" s="1002"/>
      <c r="CTI57" s="1002"/>
      <c r="CTJ57" s="1002"/>
      <c r="CTK57" s="1002"/>
      <c r="CTL57" s="1002"/>
      <c r="CTM57" s="1002"/>
      <c r="CTN57" s="1002"/>
      <c r="CTO57" s="1002"/>
      <c r="CTP57" s="1002"/>
      <c r="CTQ57" s="1002"/>
      <c r="CTR57" s="1002"/>
      <c r="CTS57" s="1002"/>
      <c r="CTT57" s="1002"/>
      <c r="CTU57" s="1002"/>
      <c r="CTV57" s="1002"/>
      <c r="CTW57" s="1002"/>
      <c r="CTX57" s="1002"/>
      <c r="CTY57" s="1002"/>
      <c r="CTZ57" s="1002"/>
      <c r="CUA57" s="1002"/>
      <c r="CUB57" s="1002"/>
      <c r="CUC57" s="1002"/>
      <c r="CUD57" s="1002"/>
      <c r="CUE57" s="1002"/>
      <c r="CUF57" s="1002"/>
      <c r="CUG57" s="1002"/>
      <c r="CUH57" s="1002"/>
      <c r="CUI57" s="1002"/>
      <c r="CUJ57" s="1002"/>
      <c r="CUK57" s="1002"/>
      <c r="CUL57" s="1002"/>
      <c r="CUM57" s="1002"/>
      <c r="CUN57" s="1002"/>
      <c r="CUO57" s="1002"/>
      <c r="CUP57" s="1002"/>
      <c r="CUQ57" s="1002"/>
      <c r="CUR57" s="1002"/>
      <c r="CUS57" s="1002"/>
      <c r="CUT57" s="1002"/>
      <c r="CUU57" s="1002"/>
      <c r="CUV57" s="1002"/>
      <c r="CUW57" s="1002"/>
      <c r="CUX57" s="1002"/>
      <c r="CUY57" s="1002"/>
      <c r="CUZ57" s="1002"/>
      <c r="CVA57" s="1002"/>
      <c r="CVB57" s="1002"/>
      <c r="CVC57" s="1002"/>
      <c r="CVD57" s="1002"/>
      <c r="CVE57" s="1002"/>
      <c r="CVF57" s="1002"/>
      <c r="CVG57" s="1002"/>
      <c r="CVH57" s="1002"/>
      <c r="CVI57" s="1002"/>
      <c r="CVJ57" s="1002"/>
      <c r="CVK57" s="1002"/>
      <c r="CVL57" s="1002"/>
      <c r="CVM57" s="1002"/>
      <c r="CVN57" s="1002"/>
      <c r="CVO57" s="1002"/>
      <c r="CVP57" s="1002"/>
      <c r="CVQ57" s="1002"/>
      <c r="CVR57" s="1002"/>
      <c r="CVS57" s="1002"/>
      <c r="CVT57" s="1002"/>
      <c r="CVU57" s="1002"/>
      <c r="CVV57" s="1002"/>
      <c r="CVW57" s="1002"/>
      <c r="CVX57" s="1002"/>
      <c r="CVY57" s="1002"/>
      <c r="CVZ57" s="1002"/>
      <c r="CWA57" s="1002"/>
      <c r="CWB57" s="1002"/>
      <c r="CWC57" s="1002"/>
      <c r="CWD57" s="1002"/>
      <c r="CWE57" s="1002"/>
      <c r="CWF57" s="1002"/>
      <c r="CWG57" s="1002"/>
      <c r="CWH57" s="1002"/>
      <c r="CWI57" s="1002"/>
      <c r="CWJ57" s="1002"/>
      <c r="CWK57" s="1002"/>
      <c r="CWL57" s="1002"/>
      <c r="CWM57" s="1002"/>
      <c r="CWN57" s="1002"/>
      <c r="CWO57" s="1002"/>
      <c r="CWP57" s="1002"/>
      <c r="CWQ57" s="1002"/>
      <c r="CWR57" s="1002"/>
      <c r="CWS57" s="1002"/>
      <c r="CWT57" s="1002"/>
      <c r="CWU57" s="1002"/>
      <c r="CWV57" s="1002"/>
      <c r="CWW57" s="1002"/>
      <c r="CWX57" s="1002"/>
      <c r="CWY57" s="1002"/>
      <c r="CWZ57" s="1002"/>
      <c r="CXA57" s="1002"/>
      <c r="CXB57" s="1002"/>
      <c r="CXC57" s="1002"/>
      <c r="CXD57" s="1002"/>
      <c r="CXE57" s="1002"/>
      <c r="CXF57" s="1002"/>
      <c r="CXG57" s="1002"/>
      <c r="CXH57" s="1002"/>
      <c r="CXI57" s="1002"/>
      <c r="CXJ57" s="1002"/>
      <c r="CXK57" s="1002"/>
      <c r="CXL57" s="1002"/>
      <c r="CXM57" s="1002"/>
      <c r="CXN57" s="1002"/>
      <c r="CXO57" s="1002"/>
      <c r="CXP57" s="1002"/>
      <c r="CXQ57" s="1002"/>
      <c r="CXR57" s="1002"/>
      <c r="CXS57" s="1002"/>
      <c r="CXT57" s="1002"/>
      <c r="CXU57" s="1002"/>
      <c r="CXV57" s="1002"/>
      <c r="CXW57" s="1002"/>
      <c r="CXX57" s="1002"/>
      <c r="CXY57" s="1002"/>
      <c r="CXZ57" s="1002"/>
      <c r="CYA57" s="1002"/>
      <c r="CYB57" s="1002"/>
      <c r="CYC57" s="1002"/>
      <c r="CYD57" s="1002"/>
      <c r="CYE57" s="1002"/>
      <c r="CYF57" s="1002"/>
      <c r="CYG57" s="1002"/>
      <c r="CYH57" s="1002"/>
      <c r="CYI57" s="1002"/>
      <c r="CYJ57" s="1002"/>
      <c r="CYK57" s="1002"/>
      <c r="CYL57" s="1002"/>
      <c r="CYM57" s="1002"/>
      <c r="CYN57" s="1002"/>
      <c r="CYO57" s="1002"/>
      <c r="CYP57" s="1002"/>
      <c r="CYQ57" s="1002"/>
      <c r="CYR57" s="1002"/>
      <c r="CYS57" s="1002"/>
      <c r="CYT57" s="1002"/>
      <c r="CYU57" s="1002"/>
      <c r="CYV57" s="1002"/>
      <c r="CYW57" s="1002"/>
      <c r="CYX57" s="1002"/>
      <c r="CYY57" s="1002"/>
      <c r="CYZ57" s="1002"/>
      <c r="CZA57" s="1002"/>
      <c r="CZB57" s="1002"/>
      <c r="CZC57" s="1002"/>
      <c r="CZD57" s="1002"/>
      <c r="CZE57" s="1002"/>
      <c r="CZF57" s="1002"/>
      <c r="CZG57" s="1002"/>
      <c r="CZH57" s="1002"/>
      <c r="CZI57" s="1002"/>
      <c r="CZJ57" s="1002"/>
      <c r="CZK57" s="1002"/>
      <c r="CZL57" s="1002"/>
      <c r="CZM57" s="1002"/>
      <c r="CZN57" s="1002"/>
      <c r="CZO57" s="1002"/>
      <c r="CZP57" s="1002"/>
      <c r="CZQ57" s="1002"/>
      <c r="CZR57" s="1002"/>
      <c r="CZS57" s="1002"/>
      <c r="CZT57" s="1002"/>
      <c r="CZU57" s="1002"/>
      <c r="CZV57" s="1002"/>
      <c r="CZW57" s="1002"/>
      <c r="CZX57" s="1002"/>
      <c r="CZY57" s="1002"/>
      <c r="CZZ57" s="1002"/>
      <c r="DAA57" s="1002"/>
      <c r="DAB57" s="1002"/>
      <c r="DAC57" s="1002"/>
      <c r="DAD57" s="1002"/>
      <c r="DAE57" s="1002"/>
      <c r="DAF57" s="1002"/>
      <c r="DAG57" s="1002"/>
      <c r="DAH57" s="1002"/>
      <c r="DAI57" s="1002"/>
      <c r="DAJ57" s="1002"/>
      <c r="DAK57" s="1002"/>
      <c r="DAL57" s="1002"/>
      <c r="DAM57" s="1002"/>
      <c r="DAN57" s="1002"/>
      <c r="DAO57" s="1002"/>
      <c r="DAP57" s="1002"/>
      <c r="DAQ57" s="1002"/>
      <c r="DAR57" s="1002"/>
      <c r="DAS57" s="1002"/>
      <c r="DAT57" s="1002"/>
      <c r="DAU57" s="1002"/>
      <c r="DAV57" s="1002"/>
      <c r="DAW57" s="1002"/>
      <c r="DAX57" s="1002"/>
      <c r="DAY57" s="1002"/>
      <c r="DAZ57" s="1002"/>
      <c r="DBA57" s="1002"/>
      <c r="DBB57" s="1002"/>
      <c r="DBC57" s="1002"/>
      <c r="DBD57" s="1002"/>
      <c r="DBE57" s="1002"/>
      <c r="DBF57" s="1002"/>
      <c r="DBG57" s="1002"/>
      <c r="DBH57" s="1002"/>
      <c r="DBI57" s="1002"/>
      <c r="DBJ57" s="1002"/>
      <c r="DBK57" s="1002"/>
      <c r="DBL57" s="1002"/>
      <c r="DBM57" s="1002"/>
      <c r="DBN57" s="1002"/>
      <c r="DBO57" s="1002"/>
      <c r="DBP57" s="1002"/>
      <c r="DBQ57" s="1002"/>
      <c r="DBR57" s="1002"/>
      <c r="DBS57" s="1002"/>
      <c r="DBT57" s="1002"/>
      <c r="DBU57" s="1002"/>
      <c r="DBV57" s="1002"/>
      <c r="DBW57" s="1002"/>
      <c r="DBX57" s="1002"/>
      <c r="DBY57" s="1002"/>
      <c r="DBZ57" s="1002"/>
      <c r="DCA57" s="1002"/>
      <c r="DCB57" s="1002"/>
      <c r="DCC57" s="1002"/>
      <c r="DCD57" s="1002"/>
      <c r="DCE57" s="1002"/>
      <c r="DCF57" s="1002"/>
      <c r="DCG57" s="1002"/>
      <c r="DCH57" s="1002"/>
      <c r="DCI57" s="1002"/>
      <c r="DCJ57" s="1002"/>
      <c r="DCK57" s="1002"/>
      <c r="DCL57" s="1002"/>
      <c r="DCM57" s="1002"/>
      <c r="DCN57" s="1002"/>
      <c r="DCO57" s="1002"/>
      <c r="DCP57" s="1002"/>
      <c r="DCQ57" s="1002"/>
      <c r="DCR57" s="1002"/>
      <c r="DCS57" s="1002"/>
      <c r="DCT57" s="1002"/>
      <c r="DCU57" s="1002"/>
      <c r="DCV57" s="1002"/>
      <c r="DCW57" s="1002"/>
      <c r="DCX57" s="1002"/>
      <c r="DCY57" s="1002"/>
      <c r="DCZ57" s="1002"/>
      <c r="DDA57" s="1002"/>
      <c r="DDB57" s="1002"/>
      <c r="DDC57" s="1002"/>
      <c r="DDD57" s="1002"/>
      <c r="DDE57" s="1002"/>
      <c r="DDF57" s="1002"/>
      <c r="DDG57" s="1002"/>
      <c r="DDH57" s="1002"/>
      <c r="DDI57" s="1002"/>
      <c r="DDJ57" s="1002"/>
      <c r="DDK57" s="1002"/>
      <c r="DDL57" s="1002"/>
      <c r="DDM57" s="1002"/>
      <c r="DDN57" s="1002"/>
      <c r="DDO57" s="1002"/>
      <c r="DDP57" s="1002"/>
      <c r="DDQ57" s="1002"/>
      <c r="DDR57" s="1002"/>
      <c r="DDS57" s="1002"/>
      <c r="DDT57" s="1002"/>
      <c r="DDU57" s="1002"/>
      <c r="DDV57" s="1002"/>
      <c r="DDW57" s="1002"/>
      <c r="DDX57" s="1002"/>
      <c r="DDY57" s="1002"/>
      <c r="DDZ57" s="1002"/>
      <c r="DEA57" s="1002"/>
      <c r="DEB57" s="1002"/>
      <c r="DEC57" s="1002"/>
      <c r="DED57" s="1002"/>
      <c r="DEE57" s="1002"/>
      <c r="DEF57" s="1002"/>
      <c r="DEG57" s="1002"/>
      <c r="DEH57" s="1002"/>
      <c r="DEI57" s="1002"/>
      <c r="DEJ57" s="1002"/>
      <c r="DEK57" s="1002"/>
      <c r="DEL57" s="1002"/>
      <c r="DEM57" s="1002"/>
      <c r="DEN57" s="1002"/>
      <c r="DEO57" s="1002"/>
      <c r="DEP57" s="1002"/>
      <c r="DEQ57" s="1002"/>
      <c r="DER57" s="1002"/>
      <c r="DES57" s="1002"/>
      <c r="DET57" s="1002"/>
      <c r="DEU57" s="1002"/>
      <c r="DEV57" s="1002"/>
      <c r="DEW57" s="1002"/>
      <c r="DEX57" s="1002"/>
      <c r="DEY57" s="1002"/>
      <c r="DEZ57" s="1002"/>
      <c r="DFA57" s="1002"/>
      <c r="DFB57" s="1002"/>
      <c r="DFC57" s="1002"/>
      <c r="DFD57" s="1002"/>
      <c r="DFE57" s="1002"/>
      <c r="DFF57" s="1002"/>
      <c r="DFG57" s="1002"/>
      <c r="DFH57" s="1002"/>
      <c r="DFI57" s="1002"/>
      <c r="DFJ57" s="1002"/>
      <c r="DFK57" s="1002"/>
      <c r="DFL57" s="1002"/>
      <c r="DFM57" s="1002"/>
      <c r="DFN57" s="1002"/>
      <c r="DFO57" s="1002"/>
      <c r="DFP57" s="1002"/>
      <c r="DFQ57" s="1002"/>
      <c r="DFR57" s="1002"/>
      <c r="DFS57" s="1002"/>
      <c r="DFT57" s="1002"/>
      <c r="DFU57" s="1002"/>
      <c r="DFV57" s="1002"/>
      <c r="DFW57" s="1002"/>
      <c r="DFX57" s="1002"/>
      <c r="DFY57" s="1002"/>
      <c r="DFZ57" s="1002"/>
      <c r="DGA57" s="1002"/>
      <c r="DGB57" s="1002"/>
      <c r="DGC57" s="1002"/>
      <c r="DGD57" s="1002"/>
      <c r="DGE57" s="1002"/>
      <c r="DGF57" s="1002"/>
      <c r="DGG57" s="1002"/>
      <c r="DGH57" s="1002"/>
      <c r="DGI57" s="1002"/>
      <c r="DGJ57" s="1002"/>
      <c r="DGK57" s="1002"/>
      <c r="DGL57" s="1002"/>
      <c r="DGM57" s="1002"/>
      <c r="DGN57" s="1002"/>
      <c r="DGO57" s="1002"/>
      <c r="DGP57" s="1002"/>
      <c r="DGQ57" s="1002"/>
      <c r="DGR57" s="1002"/>
      <c r="DGS57" s="1002"/>
      <c r="DGT57" s="1002"/>
      <c r="DGU57" s="1002"/>
      <c r="DGV57" s="1002"/>
      <c r="DGW57" s="1002"/>
      <c r="DGX57" s="1002"/>
      <c r="DGY57" s="1002"/>
      <c r="DGZ57" s="1002"/>
      <c r="DHA57" s="1002"/>
      <c r="DHB57" s="1002"/>
      <c r="DHC57" s="1002"/>
      <c r="DHD57" s="1002"/>
      <c r="DHE57" s="1002"/>
      <c r="DHF57" s="1002"/>
      <c r="DHG57" s="1002"/>
      <c r="DHH57" s="1002"/>
      <c r="DHI57" s="1002"/>
      <c r="DHJ57" s="1002"/>
      <c r="DHK57" s="1002"/>
      <c r="DHL57" s="1002"/>
      <c r="DHM57" s="1002"/>
      <c r="DHN57" s="1002"/>
      <c r="DHO57" s="1002"/>
      <c r="DHP57" s="1002"/>
      <c r="DHQ57" s="1002"/>
      <c r="DHR57" s="1002"/>
      <c r="DHS57" s="1002"/>
      <c r="DHT57" s="1002"/>
      <c r="DHU57" s="1002"/>
      <c r="DHV57" s="1002"/>
      <c r="DHW57" s="1002"/>
      <c r="DHX57" s="1002"/>
      <c r="DHY57" s="1002"/>
      <c r="DHZ57" s="1002"/>
      <c r="DIA57" s="1002"/>
      <c r="DIB57" s="1002"/>
      <c r="DIC57" s="1002"/>
      <c r="DID57" s="1002"/>
      <c r="DIE57" s="1002"/>
      <c r="DIF57" s="1002"/>
      <c r="DIG57" s="1002"/>
      <c r="DIH57" s="1002"/>
      <c r="DII57" s="1002"/>
      <c r="DIJ57" s="1002"/>
      <c r="DIK57" s="1002"/>
      <c r="DIL57" s="1002"/>
      <c r="DIM57" s="1002"/>
      <c r="DIN57" s="1002"/>
      <c r="DIO57" s="1002"/>
      <c r="DIP57" s="1002"/>
      <c r="DIQ57" s="1002"/>
      <c r="DIR57" s="1002"/>
      <c r="DIS57" s="1002"/>
      <c r="DIT57" s="1002"/>
      <c r="DIU57" s="1002"/>
      <c r="DIV57" s="1002"/>
      <c r="DIW57" s="1002"/>
      <c r="DIX57" s="1002"/>
      <c r="DIY57" s="1002"/>
      <c r="DIZ57" s="1002"/>
      <c r="DJA57" s="1002"/>
      <c r="DJB57" s="1002"/>
      <c r="DJC57" s="1002"/>
      <c r="DJD57" s="1002"/>
      <c r="DJE57" s="1002"/>
      <c r="DJF57" s="1002"/>
      <c r="DJG57" s="1002"/>
      <c r="DJH57" s="1002"/>
      <c r="DJI57" s="1002"/>
      <c r="DJJ57" s="1002"/>
      <c r="DJK57" s="1002"/>
      <c r="DJL57" s="1002"/>
      <c r="DJM57" s="1002"/>
      <c r="DJN57" s="1002"/>
      <c r="DJO57" s="1002"/>
      <c r="DJP57" s="1002"/>
      <c r="DJQ57" s="1002"/>
      <c r="DJR57" s="1002"/>
      <c r="DJS57" s="1002"/>
      <c r="DJT57" s="1002"/>
      <c r="DJU57" s="1002"/>
      <c r="DJV57" s="1002"/>
      <c r="DJW57" s="1002"/>
      <c r="DJX57" s="1002"/>
      <c r="DJY57" s="1002"/>
      <c r="DJZ57" s="1002"/>
      <c r="DKA57" s="1002"/>
      <c r="DKB57" s="1002"/>
      <c r="DKC57" s="1002"/>
      <c r="DKD57" s="1002"/>
      <c r="DKE57" s="1002"/>
      <c r="DKF57" s="1002"/>
      <c r="DKG57" s="1002"/>
      <c r="DKH57" s="1002"/>
      <c r="DKI57" s="1002"/>
      <c r="DKJ57" s="1002"/>
      <c r="DKK57" s="1002"/>
      <c r="DKL57" s="1002"/>
      <c r="DKM57" s="1002"/>
      <c r="DKN57" s="1002"/>
      <c r="DKO57" s="1002"/>
      <c r="DKP57" s="1002"/>
      <c r="DKQ57" s="1002"/>
      <c r="DKR57" s="1002"/>
      <c r="DKS57" s="1002"/>
      <c r="DKT57" s="1002"/>
      <c r="DKU57" s="1002"/>
      <c r="DKV57" s="1002"/>
      <c r="DKW57" s="1002"/>
      <c r="DKX57" s="1002"/>
      <c r="DKY57" s="1002"/>
      <c r="DKZ57" s="1002"/>
      <c r="DLA57" s="1002"/>
      <c r="DLB57" s="1002"/>
      <c r="DLC57" s="1002"/>
      <c r="DLD57" s="1002"/>
      <c r="DLE57" s="1002"/>
      <c r="DLF57" s="1002"/>
      <c r="DLG57" s="1002"/>
      <c r="DLH57" s="1002"/>
      <c r="DLI57" s="1002"/>
      <c r="DLJ57" s="1002"/>
      <c r="DLK57" s="1002"/>
      <c r="DLL57" s="1002"/>
      <c r="DLM57" s="1002"/>
      <c r="DLN57" s="1002"/>
      <c r="DLO57" s="1002"/>
      <c r="DLP57" s="1002"/>
      <c r="DLQ57" s="1002"/>
      <c r="DLR57" s="1002"/>
      <c r="DLS57" s="1002"/>
      <c r="DLT57" s="1002"/>
      <c r="DLU57" s="1002"/>
      <c r="DLV57" s="1002"/>
      <c r="DLW57" s="1002"/>
      <c r="DLX57" s="1002"/>
      <c r="DLY57" s="1002"/>
      <c r="DLZ57" s="1002"/>
      <c r="DMA57" s="1002"/>
      <c r="DMB57" s="1002"/>
      <c r="DMC57" s="1002"/>
      <c r="DMD57" s="1002"/>
      <c r="DME57" s="1002"/>
      <c r="DMF57" s="1002"/>
      <c r="DMG57" s="1002"/>
      <c r="DMH57" s="1002"/>
      <c r="DMI57" s="1002"/>
      <c r="DMJ57" s="1002"/>
      <c r="DMK57" s="1002"/>
      <c r="DML57" s="1002"/>
      <c r="DMM57" s="1002"/>
      <c r="DMN57" s="1002"/>
      <c r="DMO57" s="1002"/>
      <c r="DMP57" s="1002"/>
      <c r="DMQ57" s="1002"/>
      <c r="DMR57" s="1002"/>
      <c r="DMS57" s="1002"/>
      <c r="DMT57" s="1002"/>
      <c r="DMU57" s="1002"/>
      <c r="DMV57" s="1002"/>
      <c r="DMW57" s="1002"/>
      <c r="DMX57" s="1002"/>
      <c r="DMY57" s="1002"/>
      <c r="DMZ57" s="1002"/>
      <c r="DNA57" s="1002"/>
      <c r="DNB57" s="1002"/>
      <c r="DNC57" s="1002"/>
      <c r="DND57" s="1002"/>
      <c r="DNE57" s="1002"/>
      <c r="DNF57" s="1002"/>
      <c r="DNG57" s="1002"/>
      <c r="DNH57" s="1002"/>
      <c r="DNI57" s="1002"/>
      <c r="DNJ57" s="1002"/>
      <c r="DNK57" s="1002"/>
      <c r="DNL57" s="1002"/>
      <c r="DNM57" s="1002"/>
      <c r="DNN57" s="1002"/>
      <c r="DNO57" s="1002"/>
      <c r="DNP57" s="1002"/>
      <c r="DNQ57" s="1002"/>
      <c r="DNR57" s="1002"/>
      <c r="DNS57" s="1002"/>
      <c r="DNT57" s="1002"/>
      <c r="DNU57" s="1002"/>
      <c r="DNV57" s="1002"/>
      <c r="DNW57" s="1002"/>
      <c r="DNX57" s="1002"/>
      <c r="DNY57" s="1002"/>
      <c r="DNZ57" s="1002"/>
      <c r="DOA57" s="1002"/>
      <c r="DOB57" s="1002"/>
      <c r="DOC57" s="1002"/>
      <c r="DOD57" s="1002"/>
      <c r="DOE57" s="1002"/>
      <c r="DOF57" s="1002"/>
      <c r="DOG57" s="1002"/>
      <c r="DOH57" s="1002"/>
      <c r="DOI57" s="1002"/>
      <c r="DOJ57" s="1002"/>
      <c r="DOK57" s="1002"/>
      <c r="DOL57" s="1002"/>
      <c r="DOM57" s="1002"/>
      <c r="DON57" s="1002"/>
      <c r="DOO57" s="1002"/>
      <c r="DOP57" s="1002"/>
      <c r="DOQ57" s="1002"/>
      <c r="DOR57" s="1002"/>
      <c r="DOS57" s="1002"/>
      <c r="DOT57" s="1002"/>
      <c r="DOU57" s="1002"/>
      <c r="DOV57" s="1002"/>
      <c r="DOW57" s="1002"/>
      <c r="DOX57" s="1002"/>
      <c r="DOY57" s="1002"/>
      <c r="DOZ57" s="1002"/>
      <c r="DPA57" s="1002"/>
      <c r="DPB57" s="1002"/>
      <c r="DPC57" s="1002"/>
      <c r="DPD57" s="1002"/>
      <c r="DPE57" s="1002"/>
      <c r="DPF57" s="1002"/>
      <c r="DPG57" s="1002"/>
      <c r="DPH57" s="1002"/>
      <c r="DPI57" s="1002"/>
      <c r="DPJ57" s="1002"/>
      <c r="DPK57" s="1002"/>
      <c r="DPL57" s="1002"/>
      <c r="DPM57" s="1002"/>
      <c r="DPN57" s="1002"/>
      <c r="DPO57" s="1002"/>
      <c r="DPP57" s="1002"/>
      <c r="DPQ57" s="1002"/>
      <c r="DPR57" s="1002"/>
      <c r="DPS57" s="1002"/>
      <c r="DPT57" s="1002"/>
      <c r="DPU57" s="1002"/>
      <c r="DPV57" s="1002"/>
      <c r="DPW57" s="1002"/>
      <c r="DPX57" s="1002"/>
      <c r="DPY57" s="1002"/>
      <c r="DPZ57" s="1002"/>
      <c r="DQA57" s="1002"/>
      <c r="DQB57" s="1002"/>
      <c r="DQC57" s="1002"/>
      <c r="DQD57" s="1002"/>
      <c r="DQE57" s="1002"/>
      <c r="DQF57" s="1002"/>
      <c r="DQG57" s="1002"/>
      <c r="DQH57" s="1002"/>
      <c r="DQI57" s="1002"/>
      <c r="DQJ57" s="1002"/>
      <c r="DQK57" s="1002"/>
      <c r="DQL57" s="1002"/>
      <c r="DQM57" s="1002"/>
      <c r="DQN57" s="1002"/>
      <c r="DQO57" s="1002"/>
      <c r="DQP57" s="1002"/>
      <c r="DQQ57" s="1002"/>
      <c r="DQR57" s="1002"/>
      <c r="DQS57" s="1002"/>
      <c r="DQT57" s="1002"/>
      <c r="DQU57" s="1002"/>
      <c r="DQV57" s="1002"/>
      <c r="DQW57" s="1002"/>
      <c r="DQX57" s="1002"/>
      <c r="DQY57" s="1002"/>
      <c r="DQZ57" s="1002"/>
      <c r="DRA57" s="1002"/>
      <c r="DRB57" s="1002"/>
      <c r="DRC57" s="1002"/>
      <c r="DRD57" s="1002"/>
      <c r="DRE57" s="1002"/>
      <c r="DRF57" s="1002"/>
      <c r="DRG57" s="1002"/>
      <c r="DRH57" s="1002"/>
      <c r="DRI57" s="1002"/>
      <c r="DRJ57" s="1002"/>
      <c r="DRK57" s="1002"/>
      <c r="DRL57" s="1002"/>
      <c r="DRM57" s="1002"/>
      <c r="DRN57" s="1002"/>
      <c r="DRO57" s="1002"/>
      <c r="DRP57" s="1002"/>
      <c r="DRQ57" s="1002"/>
      <c r="DRR57" s="1002"/>
      <c r="DRS57" s="1002"/>
      <c r="DRT57" s="1002"/>
      <c r="DRU57" s="1002"/>
      <c r="DRV57" s="1002"/>
      <c r="DRW57" s="1002"/>
      <c r="DRX57" s="1002"/>
      <c r="DRY57" s="1002"/>
      <c r="DRZ57" s="1002"/>
      <c r="DSA57" s="1002"/>
      <c r="DSB57" s="1002"/>
      <c r="DSC57" s="1002"/>
      <c r="DSD57" s="1002"/>
      <c r="DSE57" s="1002"/>
      <c r="DSF57" s="1002"/>
      <c r="DSG57" s="1002"/>
      <c r="DSH57" s="1002"/>
      <c r="DSI57" s="1002"/>
      <c r="DSJ57" s="1002"/>
      <c r="DSK57" s="1002"/>
      <c r="DSL57" s="1002"/>
      <c r="DSM57" s="1002"/>
      <c r="DSN57" s="1002"/>
      <c r="DSO57" s="1002"/>
      <c r="DSP57" s="1002"/>
      <c r="DSQ57" s="1002"/>
      <c r="DSR57" s="1002"/>
      <c r="DSS57" s="1002"/>
      <c r="DST57" s="1002"/>
      <c r="DSU57" s="1002"/>
      <c r="DSV57" s="1002"/>
      <c r="DSW57" s="1002"/>
      <c r="DSX57" s="1002"/>
      <c r="DSY57" s="1002"/>
      <c r="DSZ57" s="1002"/>
      <c r="DTA57" s="1002"/>
      <c r="DTB57" s="1002"/>
      <c r="DTC57" s="1002"/>
      <c r="DTD57" s="1002"/>
      <c r="DTE57" s="1002"/>
      <c r="DTF57" s="1002"/>
      <c r="DTG57" s="1002"/>
      <c r="DTH57" s="1002"/>
      <c r="DTI57" s="1002"/>
      <c r="DTJ57" s="1002"/>
      <c r="DTK57" s="1002"/>
      <c r="DTL57" s="1002"/>
      <c r="DTM57" s="1002"/>
      <c r="DTN57" s="1002"/>
      <c r="DTO57" s="1002"/>
      <c r="DTP57" s="1002"/>
      <c r="DTQ57" s="1002"/>
      <c r="DTR57" s="1002"/>
      <c r="DTS57" s="1002"/>
      <c r="DTT57" s="1002"/>
      <c r="DTU57" s="1002"/>
      <c r="DTV57" s="1002"/>
      <c r="DTW57" s="1002"/>
      <c r="DTX57" s="1002"/>
      <c r="DTY57" s="1002"/>
      <c r="DTZ57" s="1002"/>
      <c r="DUA57" s="1002"/>
      <c r="DUB57" s="1002"/>
      <c r="DUC57" s="1002"/>
      <c r="DUD57" s="1002"/>
      <c r="DUE57" s="1002"/>
      <c r="DUF57" s="1002"/>
      <c r="DUG57" s="1002"/>
      <c r="DUH57" s="1002"/>
      <c r="DUI57" s="1002"/>
      <c r="DUJ57" s="1002"/>
      <c r="DUK57" s="1002"/>
      <c r="DUL57" s="1002"/>
      <c r="DUM57" s="1002"/>
      <c r="DUN57" s="1002"/>
      <c r="DUO57" s="1002"/>
      <c r="DUP57" s="1002"/>
      <c r="DUQ57" s="1002"/>
      <c r="DUR57" s="1002"/>
      <c r="DUS57" s="1002"/>
      <c r="DUT57" s="1002"/>
      <c r="DUU57" s="1002"/>
      <c r="DUV57" s="1002"/>
      <c r="DUW57" s="1002"/>
      <c r="DUX57" s="1002"/>
      <c r="DUY57" s="1002"/>
      <c r="DUZ57" s="1002"/>
      <c r="DVA57" s="1002"/>
      <c r="DVB57" s="1002"/>
      <c r="DVC57" s="1002"/>
      <c r="DVD57" s="1002"/>
      <c r="DVE57" s="1002"/>
      <c r="DVF57" s="1002"/>
      <c r="DVG57" s="1002"/>
      <c r="DVH57" s="1002"/>
      <c r="DVI57" s="1002"/>
      <c r="DVJ57" s="1002"/>
      <c r="DVK57" s="1002"/>
      <c r="DVL57" s="1002"/>
      <c r="DVM57" s="1002"/>
      <c r="DVN57" s="1002"/>
      <c r="DVO57" s="1002"/>
      <c r="DVP57" s="1002"/>
      <c r="DVQ57" s="1002"/>
      <c r="DVR57" s="1002"/>
      <c r="DVS57" s="1002"/>
      <c r="DVT57" s="1002"/>
      <c r="DVU57" s="1002"/>
      <c r="DVV57" s="1002"/>
      <c r="DVW57" s="1002"/>
      <c r="DVX57" s="1002"/>
      <c r="DVY57" s="1002"/>
      <c r="DVZ57" s="1002"/>
      <c r="DWA57" s="1002"/>
      <c r="DWB57" s="1002"/>
      <c r="DWC57" s="1002"/>
      <c r="DWD57" s="1002"/>
      <c r="DWE57" s="1002"/>
      <c r="DWF57" s="1002"/>
      <c r="DWG57" s="1002"/>
      <c r="DWH57" s="1002"/>
      <c r="DWI57" s="1002"/>
      <c r="DWJ57" s="1002"/>
      <c r="DWK57" s="1002"/>
      <c r="DWL57" s="1002"/>
      <c r="DWM57" s="1002"/>
      <c r="DWN57" s="1002"/>
      <c r="DWO57" s="1002"/>
      <c r="DWP57" s="1002"/>
      <c r="DWQ57" s="1002"/>
      <c r="DWR57" s="1002"/>
      <c r="DWS57" s="1002"/>
      <c r="DWT57" s="1002"/>
      <c r="DWU57" s="1002"/>
      <c r="DWV57" s="1002"/>
      <c r="DWW57" s="1002"/>
      <c r="DWX57" s="1002"/>
      <c r="DWY57" s="1002"/>
      <c r="DWZ57" s="1002"/>
      <c r="DXA57" s="1002"/>
      <c r="DXB57" s="1002"/>
      <c r="DXC57" s="1002"/>
      <c r="DXD57" s="1002"/>
      <c r="DXE57" s="1002"/>
      <c r="DXF57" s="1002"/>
      <c r="DXG57" s="1002"/>
      <c r="DXH57" s="1002"/>
      <c r="DXI57" s="1002"/>
      <c r="DXJ57" s="1002"/>
      <c r="DXK57" s="1002"/>
      <c r="DXL57" s="1002"/>
      <c r="DXM57" s="1002"/>
      <c r="DXN57" s="1002"/>
      <c r="DXO57" s="1002"/>
      <c r="DXP57" s="1002"/>
      <c r="DXQ57" s="1002"/>
      <c r="DXR57" s="1002"/>
      <c r="DXS57" s="1002"/>
      <c r="DXT57" s="1002"/>
      <c r="DXU57" s="1002"/>
      <c r="DXV57" s="1002"/>
      <c r="DXW57" s="1002"/>
      <c r="DXX57" s="1002"/>
      <c r="DXY57" s="1002"/>
      <c r="DXZ57" s="1002"/>
      <c r="DYA57" s="1002"/>
      <c r="DYB57" s="1002"/>
      <c r="DYC57" s="1002"/>
      <c r="DYD57" s="1002"/>
      <c r="DYE57" s="1002"/>
      <c r="DYF57" s="1002"/>
      <c r="DYG57" s="1002"/>
      <c r="DYH57" s="1002"/>
      <c r="DYI57" s="1002"/>
      <c r="DYJ57" s="1002"/>
      <c r="DYK57" s="1002"/>
      <c r="DYL57" s="1002"/>
      <c r="DYM57" s="1002"/>
      <c r="DYN57" s="1002"/>
      <c r="DYO57" s="1002"/>
      <c r="DYP57" s="1002"/>
      <c r="DYQ57" s="1002"/>
      <c r="DYR57" s="1002"/>
      <c r="DYS57" s="1002"/>
      <c r="DYT57" s="1002"/>
      <c r="DYU57" s="1002"/>
      <c r="DYV57" s="1002"/>
      <c r="DYW57" s="1002"/>
      <c r="DYX57" s="1002"/>
      <c r="DYY57" s="1002"/>
      <c r="DYZ57" s="1002"/>
      <c r="DZA57" s="1002"/>
      <c r="DZB57" s="1002"/>
      <c r="DZC57" s="1002"/>
      <c r="DZD57" s="1002"/>
      <c r="DZE57" s="1002"/>
      <c r="DZF57" s="1002"/>
      <c r="DZG57" s="1002"/>
      <c r="DZH57" s="1002"/>
      <c r="DZI57" s="1002"/>
      <c r="DZJ57" s="1002"/>
      <c r="DZK57" s="1002"/>
      <c r="DZL57" s="1002"/>
      <c r="DZM57" s="1002"/>
      <c r="DZN57" s="1002"/>
      <c r="DZO57" s="1002"/>
      <c r="DZP57" s="1002"/>
      <c r="DZQ57" s="1002"/>
      <c r="DZR57" s="1002"/>
      <c r="DZS57" s="1002"/>
      <c r="DZT57" s="1002"/>
      <c r="DZU57" s="1002"/>
      <c r="DZV57" s="1002"/>
      <c r="DZW57" s="1002"/>
      <c r="DZX57" s="1002"/>
      <c r="DZY57" s="1002"/>
      <c r="DZZ57" s="1002"/>
      <c r="EAA57" s="1002"/>
      <c r="EAB57" s="1002"/>
      <c r="EAC57" s="1002"/>
      <c r="EAD57" s="1002"/>
      <c r="EAE57" s="1002"/>
      <c r="EAF57" s="1002"/>
      <c r="EAG57" s="1002"/>
      <c r="EAH57" s="1002"/>
      <c r="EAI57" s="1002"/>
      <c r="EAJ57" s="1002"/>
      <c r="EAK57" s="1002"/>
      <c r="EAL57" s="1002"/>
      <c r="EAM57" s="1002"/>
      <c r="EAN57" s="1002"/>
      <c r="EAO57" s="1002"/>
      <c r="EAP57" s="1002"/>
      <c r="EAQ57" s="1002"/>
      <c r="EAR57" s="1002"/>
      <c r="EAS57" s="1002"/>
      <c r="EAT57" s="1002"/>
      <c r="EAU57" s="1002"/>
      <c r="EAV57" s="1002"/>
      <c r="EAW57" s="1002"/>
      <c r="EAX57" s="1002"/>
      <c r="EAY57" s="1002"/>
      <c r="EAZ57" s="1002"/>
      <c r="EBA57" s="1002"/>
      <c r="EBB57" s="1002"/>
      <c r="EBC57" s="1002"/>
      <c r="EBD57" s="1002"/>
      <c r="EBE57" s="1002"/>
      <c r="EBF57" s="1002"/>
      <c r="EBG57" s="1002"/>
      <c r="EBH57" s="1002"/>
      <c r="EBI57" s="1002"/>
      <c r="EBJ57" s="1002"/>
      <c r="EBK57" s="1002"/>
      <c r="EBL57" s="1002"/>
      <c r="EBM57" s="1002"/>
      <c r="EBN57" s="1002"/>
      <c r="EBO57" s="1002"/>
      <c r="EBP57" s="1002"/>
      <c r="EBQ57" s="1002"/>
      <c r="EBR57" s="1002"/>
      <c r="EBS57" s="1002"/>
      <c r="EBT57" s="1002"/>
      <c r="EBU57" s="1002"/>
      <c r="EBV57" s="1002"/>
      <c r="EBW57" s="1002"/>
      <c r="EBX57" s="1002"/>
      <c r="EBY57" s="1002"/>
      <c r="EBZ57" s="1002"/>
      <c r="ECA57" s="1002"/>
      <c r="ECB57" s="1002"/>
      <c r="ECC57" s="1002"/>
      <c r="ECD57" s="1002"/>
      <c r="ECE57" s="1002"/>
      <c r="ECF57" s="1002"/>
      <c r="ECG57" s="1002"/>
      <c r="ECH57" s="1002"/>
      <c r="ECI57" s="1002"/>
      <c r="ECJ57" s="1002"/>
      <c r="ECK57" s="1002"/>
      <c r="ECL57" s="1002"/>
      <c r="ECM57" s="1002"/>
      <c r="ECN57" s="1002"/>
      <c r="ECO57" s="1002"/>
      <c r="ECP57" s="1002"/>
      <c r="ECQ57" s="1002"/>
      <c r="ECR57" s="1002"/>
      <c r="ECS57" s="1002"/>
      <c r="ECT57" s="1002"/>
      <c r="ECU57" s="1002"/>
      <c r="ECV57" s="1002"/>
      <c r="ECW57" s="1002"/>
      <c r="ECX57" s="1002"/>
      <c r="ECY57" s="1002"/>
      <c r="ECZ57" s="1002"/>
      <c r="EDA57" s="1002"/>
      <c r="EDB57" s="1002"/>
      <c r="EDC57" s="1002"/>
      <c r="EDD57" s="1002"/>
      <c r="EDE57" s="1002"/>
      <c r="EDF57" s="1002"/>
      <c r="EDG57" s="1002"/>
      <c r="EDH57" s="1002"/>
      <c r="EDI57" s="1002"/>
      <c r="EDJ57" s="1002"/>
      <c r="EDK57" s="1002"/>
      <c r="EDL57" s="1002"/>
      <c r="EDM57" s="1002"/>
      <c r="EDN57" s="1002"/>
      <c r="EDO57" s="1002"/>
      <c r="EDP57" s="1002"/>
      <c r="EDQ57" s="1002"/>
      <c r="EDR57" s="1002"/>
      <c r="EDS57" s="1002"/>
      <c r="EDT57" s="1002"/>
      <c r="EDU57" s="1002"/>
      <c r="EDV57" s="1002"/>
      <c r="EDW57" s="1002"/>
      <c r="EDX57" s="1002"/>
      <c r="EDY57" s="1002"/>
      <c r="EDZ57" s="1002"/>
      <c r="EEA57" s="1002"/>
      <c r="EEB57" s="1002"/>
      <c r="EEC57" s="1002"/>
      <c r="EED57" s="1002"/>
      <c r="EEE57" s="1002"/>
      <c r="EEF57" s="1002"/>
      <c r="EEG57" s="1002"/>
      <c r="EEH57" s="1002"/>
      <c r="EEI57" s="1002"/>
      <c r="EEJ57" s="1002"/>
      <c r="EEK57" s="1002"/>
      <c r="EEL57" s="1002"/>
      <c r="EEM57" s="1002"/>
      <c r="EEN57" s="1002"/>
      <c r="EEO57" s="1002"/>
      <c r="EEP57" s="1002"/>
      <c r="EEQ57" s="1002"/>
      <c r="EER57" s="1002"/>
      <c r="EES57" s="1002"/>
      <c r="EET57" s="1002"/>
      <c r="EEU57" s="1002"/>
      <c r="EEV57" s="1002"/>
      <c r="EEW57" s="1002"/>
      <c r="EEX57" s="1002"/>
      <c r="EEY57" s="1002"/>
      <c r="EEZ57" s="1002"/>
      <c r="EFA57" s="1002"/>
      <c r="EFB57" s="1002"/>
      <c r="EFC57" s="1002"/>
      <c r="EFD57" s="1002"/>
      <c r="EFE57" s="1002"/>
      <c r="EFF57" s="1002"/>
      <c r="EFG57" s="1002"/>
      <c r="EFH57" s="1002"/>
      <c r="EFI57" s="1002"/>
      <c r="EFJ57" s="1002"/>
      <c r="EFK57" s="1002"/>
      <c r="EFL57" s="1002"/>
      <c r="EFM57" s="1002"/>
      <c r="EFN57" s="1002"/>
      <c r="EFO57" s="1002"/>
      <c r="EFP57" s="1002"/>
      <c r="EFQ57" s="1002"/>
      <c r="EFR57" s="1002"/>
      <c r="EFS57" s="1002"/>
      <c r="EFT57" s="1002"/>
      <c r="EFU57" s="1002"/>
      <c r="EFV57" s="1002"/>
      <c r="EFW57" s="1002"/>
      <c r="EFX57" s="1002"/>
      <c r="EFY57" s="1002"/>
      <c r="EFZ57" s="1002"/>
      <c r="EGA57" s="1002"/>
      <c r="EGB57" s="1002"/>
      <c r="EGC57" s="1002"/>
      <c r="EGD57" s="1002"/>
      <c r="EGE57" s="1002"/>
      <c r="EGF57" s="1002"/>
      <c r="EGG57" s="1002"/>
      <c r="EGH57" s="1002"/>
      <c r="EGI57" s="1002"/>
      <c r="EGJ57" s="1002"/>
      <c r="EGK57" s="1002"/>
      <c r="EGL57" s="1002"/>
      <c r="EGM57" s="1002"/>
      <c r="EGN57" s="1002"/>
      <c r="EGO57" s="1002"/>
      <c r="EGP57" s="1002"/>
      <c r="EGQ57" s="1002"/>
      <c r="EGR57" s="1002"/>
      <c r="EGS57" s="1002"/>
      <c r="EGT57" s="1002"/>
      <c r="EGU57" s="1002"/>
      <c r="EGV57" s="1002"/>
      <c r="EGW57" s="1002"/>
      <c r="EGX57" s="1002"/>
      <c r="EGY57" s="1002"/>
      <c r="EGZ57" s="1002"/>
      <c r="EHA57" s="1002"/>
      <c r="EHB57" s="1002"/>
      <c r="EHC57" s="1002"/>
      <c r="EHD57" s="1002"/>
      <c r="EHE57" s="1002"/>
      <c r="EHF57" s="1002"/>
      <c r="EHG57" s="1002"/>
      <c r="EHH57" s="1002"/>
      <c r="EHI57" s="1002"/>
      <c r="EHJ57" s="1002"/>
      <c r="EHK57" s="1002"/>
      <c r="EHL57" s="1002"/>
      <c r="EHM57" s="1002"/>
      <c r="EHN57" s="1002"/>
      <c r="EHO57" s="1002"/>
      <c r="EHP57" s="1002"/>
      <c r="EHQ57" s="1002"/>
      <c r="EHR57" s="1002"/>
      <c r="EHS57" s="1002"/>
      <c r="EHT57" s="1002"/>
      <c r="EHU57" s="1002"/>
      <c r="EHV57" s="1002"/>
      <c r="EHW57" s="1002"/>
      <c r="EHX57" s="1002"/>
      <c r="EHY57" s="1002"/>
      <c r="EHZ57" s="1002"/>
      <c r="EIA57" s="1002"/>
      <c r="EIB57" s="1002"/>
      <c r="EIC57" s="1002"/>
      <c r="EID57" s="1002"/>
      <c r="EIE57" s="1002"/>
      <c r="EIF57" s="1002"/>
      <c r="EIG57" s="1002"/>
      <c r="EIH57" s="1002"/>
      <c r="EII57" s="1002"/>
      <c r="EIJ57" s="1002"/>
      <c r="EIK57" s="1002"/>
      <c r="EIL57" s="1002"/>
      <c r="EIM57" s="1002"/>
      <c r="EIN57" s="1002"/>
      <c r="EIO57" s="1002"/>
      <c r="EIP57" s="1002"/>
      <c r="EIQ57" s="1002"/>
      <c r="EIR57" s="1002"/>
      <c r="EIS57" s="1002"/>
      <c r="EIT57" s="1002"/>
      <c r="EIU57" s="1002"/>
      <c r="EIV57" s="1002"/>
      <c r="EIW57" s="1002"/>
      <c r="EIX57" s="1002"/>
      <c r="EIY57" s="1002"/>
      <c r="EIZ57" s="1002"/>
      <c r="EJA57" s="1002"/>
      <c r="EJB57" s="1002"/>
      <c r="EJC57" s="1002"/>
      <c r="EJD57" s="1002"/>
      <c r="EJE57" s="1002"/>
      <c r="EJF57" s="1002"/>
      <c r="EJG57" s="1002"/>
      <c r="EJH57" s="1002"/>
      <c r="EJI57" s="1002"/>
      <c r="EJJ57" s="1002"/>
      <c r="EJK57" s="1002"/>
      <c r="EJL57" s="1002"/>
      <c r="EJM57" s="1002"/>
      <c r="EJN57" s="1002"/>
      <c r="EJO57" s="1002"/>
      <c r="EJP57" s="1002"/>
      <c r="EJQ57" s="1002"/>
      <c r="EJR57" s="1002"/>
      <c r="EJS57" s="1002"/>
      <c r="EJT57" s="1002"/>
      <c r="EJU57" s="1002"/>
      <c r="EJV57" s="1002"/>
      <c r="EJW57" s="1002"/>
      <c r="EJX57" s="1002"/>
      <c r="EJY57" s="1002"/>
      <c r="EJZ57" s="1002"/>
      <c r="EKA57" s="1002"/>
      <c r="EKB57" s="1002"/>
      <c r="EKC57" s="1002"/>
      <c r="EKD57" s="1002"/>
      <c r="EKE57" s="1002"/>
      <c r="EKF57" s="1002"/>
      <c r="EKG57" s="1002"/>
      <c r="EKH57" s="1002"/>
      <c r="EKI57" s="1002"/>
      <c r="EKJ57" s="1002"/>
      <c r="EKK57" s="1002"/>
      <c r="EKL57" s="1002"/>
      <c r="EKM57" s="1002"/>
      <c r="EKN57" s="1002"/>
      <c r="EKO57" s="1002"/>
      <c r="EKP57" s="1002"/>
      <c r="EKQ57" s="1002"/>
      <c r="EKR57" s="1002"/>
      <c r="EKS57" s="1002"/>
      <c r="EKT57" s="1002"/>
      <c r="EKU57" s="1002"/>
      <c r="EKV57" s="1002"/>
      <c r="EKW57" s="1002"/>
      <c r="EKX57" s="1002"/>
      <c r="EKY57" s="1002"/>
      <c r="EKZ57" s="1002"/>
      <c r="ELA57" s="1002"/>
      <c r="ELB57" s="1002"/>
      <c r="ELC57" s="1002"/>
      <c r="ELD57" s="1002"/>
      <c r="ELE57" s="1002"/>
      <c r="ELF57" s="1002"/>
      <c r="ELG57" s="1002"/>
      <c r="ELH57" s="1002"/>
      <c r="ELI57" s="1002"/>
      <c r="ELJ57" s="1002"/>
      <c r="ELK57" s="1002"/>
      <c r="ELL57" s="1002"/>
      <c r="ELM57" s="1002"/>
      <c r="ELN57" s="1002"/>
      <c r="ELO57" s="1002"/>
      <c r="ELP57" s="1002"/>
      <c r="ELQ57" s="1002"/>
      <c r="ELR57" s="1002"/>
      <c r="ELS57" s="1002"/>
      <c r="ELT57" s="1002"/>
      <c r="ELU57" s="1002"/>
      <c r="ELV57" s="1002"/>
      <c r="ELW57" s="1002"/>
      <c r="ELX57" s="1002"/>
      <c r="ELY57" s="1002"/>
      <c r="ELZ57" s="1002"/>
      <c r="EMA57" s="1002"/>
      <c r="EMB57" s="1002"/>
      <c r="EMC57" s="1002"/>
      <c r="EMD57" s="1002"/>
      <c r="EME57" s="1002"/>
      <c r="EMF57" s="1002"/>
      <c r="EMG57" s="1002"/>
      <c r="EMH57" s="1002"/>
      <c r="EMI57" s="1002"/>
      <c r="EMJ57" s="1002"/>
      <c r="EMK57" s="1002"/>
      <c r="EML57" s="1002"/>
      <c r="EMM57" s="1002"/>
      <c r="EMN57" s="1002"/>
      <c r="EMO57" s="1002"/>
      <c r="EMP57" s="1002"/>
      <c r="EMQ57" s="1002"/>
      <c r="EMR57" s="1002"/>
      <c r="EMS57" s="1002"/>
      <c r="EMT57" s="1002"/>
      <c r="EMU57" s="1002"/>
      <c r="EMV57" s="1002"/>
      <c r="EMW57" s="1002"/>
      <c r="EMX57" s="1002"/>
      <c r="EMY57" s="1002"/>
      <c r="EMZ57" s="1002"/>
      <c r="ENA57" s="1002"/>
      <c r="ENB57" s="1002"/>
      <c r="ENC57" s="1002"/>
      <c r="END57" s="1002"/>
      <c r="ENE57" s="1002"/>
      <c r="ENF57" s="1002"/>
      <c r="ENG57" s="1002"/>
      <c r="ENH57" s="1002"/>
      <c r="ENI57" s="1002"/>
      <c r="ENJ57" s="1002"/>
      <c r="ENK57" s="1002"/>
      <c r="ENL57" s="1002"/>
      <c r="ENM57" s="1002"/>
      <c r="ENN57" s="1002"/>
      <c r="ENO57" s="1002"/>
      <c r="ENP57" s="1002"/>
      <c r="ENQ57" s="1002"/>
      <c r="ENR57" s="1002"/>
      <c r="ENS57" s="1002"/>
      <c r="ENT57" s="1002"/>
      <c r="ENU57" s="1002"/>
      <c r="ENV57" s="1002"/>
      <c r="ENW57" s="1002"/>
      <c r="ENX57" s="1002"/>
      <c r="ENY57" s="1002"/>
      <c r="ENZ57" s="1002"/>
      <c r="EOA57" s="1002"/>
      <c r="EOB57" s="1002"/>
      <c r="EOC57" s="1002"/>
      <c r="EOD57" s="1002"/>
      <c r="EOE57" s="1002"/>
      <c r="EOF57" s="1002"/>
      <c r="EOG57" s="1002"/>
      <c r="EOH57" s="1002"/>
      <c r="EOI57" s="1002"/>
      <c r="EOJ57" s="1002"/>
      <c r="EOK57" s="1002"/>
      <c r="EOL57" s="1002"/>
      <c r="EOM57" s="1002"/>
      <c r="EON57" s="1002"/>
      <c r="EOO57" s="1002"/>
      <c r="EOP57" s="1002"/>
      <c r="EOQ57" s="1002"/>
      <c r="EOR57" s="1002"/>
      <c r="EOS57" s="1002"/>
      <c r="EOT57" s="1002"/>
      <c r="EOU57" s="1002"/>
      <c r="EOV57" s="1002"/>
      <c r="EOW57" s="1002"/>
      <c r="EOX57" s="1002"/>
      <c r="EOY57" s="1002"/>
      <c r="EOZ57" s="1002"/>
      <c r="EPA57" s="1002"/>
      <c r="EPB57" s="1002"/>
      <c r="EPC57" s="1002"/>
      <c r="EPD57" s="1002"/>
      <c r="EPE57" s="1002"/>
      <c r="EPF57" s="1002"/>
      <c r="EPG57" s="1002"/>
      <c r="EPH57" s="1002"/>
      <c r="EPI57" s="1002"/>
      <c r="EPJ57" s="1002"/>
      <c r="EPK57" s="1002"/>
      <c r="EPL57" s="1002"/>
      <c r="EPM57" s="1002"/>
      <c r="EPN57" s="1002"/>
      <c r="EPO57" s="1002"/>
      <c r="EPP57" s="1002"/>
      <c r="EPQ57" s="1002"/>
      <c r="EPR57" s="1002"/>
      <c r="EPS57" s="1002"/>
      <c r="EPT57" s="1002"/>
      <c r="EPU57" s="1002"/>
      <c r="EPV57" s="1002"/>
      <c r="EPW57" s="1002"/>
      <c r="EPX57" s="1002"/>
      <c r="EPY57" s="1002"/>
      <c r="EPZ57" s="1002"/>
      <c r="EQA57" s="1002"/>
      <c r="EQB57" s="1002"/>
      <c r="EQC57" s="1002"/>
      <c r="EQD57" s="1002"/>
      <c r="EQE57" s="1002"/>
      <c r="EQF57" s="1002"/>
      <c r="EQG57" s="1002"/>
      <c r="EQH57" s="1002"/>
      <c r="EQI57" s="1002"/>
      <c r="EQJ57" s="1002"/>
      <c r="EQK57" s="1002"/>
      <c r="EQL57" s="1002"/>
      <c r="EQM57" s="1002"/>
      <c r="EQN57" s="1002"/>
      <c r="EQO57" s="1002"/>
      <c r="EQP57" s="1002"/>
      <c r="EQQ57" s="1002"/>
      <c r="EQR57" s="1002"/>
      <c r="EQS57" s="1002"/>
      <c r="EQT57" s="1002"/>
      <c r="EQU57" s="1002"/>
      <c r="EQV57" s="1002"/>
      <c r="EQW57" s="1002"/>
      <c r="EQX57" s="1002"/>
      <c r="EQY57" s="1002"/>
      <c r="EQZ57" s="1002"/>
      <c r="ERA57" s="1002"/>
      <c r="ERB57" s="1002"/>
      <c r="ERC57" s="1002"/>
      <c r="ERD57" s="1002"/>
      <c r="ERE57" s="1002"/>
      <c r="ERF57" s="1002"/>
      <c r="ERG57" s="1002"/>
      <c r="ERH57" s="1002"/>
      <c r="ERI57" s="1002"/>
      <c r="ERJ57" s="1002"/>
      <c r="ERK57" s="1002"/>
      <c r="ERL57" s="1002"/>
      <c r="ERM57" s="1002"/>
      <c r="ERN57" s="1002"/>
      <c r="ERO57" s="1002"/>
      <c r="ERP57" s="1002"/>
      <c r="ERQ57" s="1002"/>
      <c r="ERR57" s="1002"/>
      <c r="ERS57" s="1002"/>
      <c r="ERT57" s="1002"/>
      <c r="ERU57" s="1002"/>
      <c r="ERV57" s="1002"/>
      <c r="ERW57" s="1002"/>
      <c r="ERX57" s="1002"/>
      <c r="ERY57" s="1002"/>
      <c r="ERZ57" s="1002"/>
      <c r="ESA57" s="1002"/>
      <c r="ESB57" s="1002"/>
      <c r="ESC57" s="1002"/>
      <c r="ESD57" s="1002"/>
      <c r="ESE57" s="1002"/>
      <c r="ESF57" s="1002"/>
      <c r="ESG57" s="1002"/>
      <c r="ESH57" s="1002"/>
      <c r="ESI57" s="1002"/>
      <c r="ESJ57" s="1002"/>
      <c r="ESK57" s="1002"/>
      <c r="ESL57" s="1002"/>
      <c r="ESM57" s="1002"/>
      <c r="ESN57" s="1002"/>
      <c r="ESO57" s="1002"/>
      <c r="ESP57" s="1002"/>
      <c r="ESQ57" s="1002"/>
      <c r="ESR57" s="1002"/>
      <c r="ESS57" s="1002"/>
      <c r="EST57" s="1002"/>
      <c r="ESU57" s="1002"/>
      <c r="ESV57" s="1002"/>
      <c r="ESW57" s="1002"/>
      <c r="ESX57" s="1002"/>
      <c r="ESY57" s="1002"/>
      <c r="ESZ57" s="1002"/>
      <c r="ETA57" s="1002"/>
      <c r="ETB57" s="1002"/>
      <c r="ETC57" s="1002"/>
      <c r="ETD57" s="1002"/>
      <c r="ETE57" s="1002"/>
      <c r="ETF57" s="1002"/>
      <c r="ETG57" s="1002"/>
      <c r="ETH57" s="1002"/>
      <c r="ETI57" s="1002"/>
      <c r="ETJ57" s="1002"/>
      <c r="ETK57" s="1002"/>
      <c r="ETL57" s="1002"/>
      <c r="ETM57" s="1002"/>
      <c r="ETN57" s="1002"/>
      <c r="ETO57" s="1002"/>
      <c r="ETP57" s="1002"/>
      <c r="ETQ57" s="1002"/>
      <c r="ETR57" s="1002"/>
      <c r="ETS57" s="1002"/>
      <c r="ETT57" s="1002"/>
      <c r="ETU57" s="1002"/>
      <c r="ETV57" s="1002"/>
      <c r="ETW57" s="1002"/>
      <c r="ETX57" s="1002"/>
      <c r="ETY57" s="1002"/>
      <c r="ETZ57" s="1002"/>
      <c r="EUA57" s="1002"/>
      <c r="EUB57" s="1002"/>
      <c r="EUC57" s="1002"/>
      <c r="EUD57" s="1002"/>
      <c r="EUE57" s="1002"/>
      <c r="EUF57" s="1002"/>
      <c r="EUG57" s="1002"/>
      <c r="EUH57" s="1002"/>
      <c r="EUI57" s="1002"/>
      <c r="EUJ57" s="1002"/>
      <c r="EUK57" s="1002"/>
      <c r="EUL57" s="1002"/>
      <c r="EUM57" s="1002"/>
      <c r="EUN57" s="1002"/>
      <c r="EUO57" s="1002"/>
      <c r="EUP57" s="1002"/>
      <c r="EUQ57" s="1002"/>
      <c r="EUR57" s="1002"/>
      <c r="EUS57" s="1002"/>
      <c r="EUT57" s="1002"/>
      <c r="EUU57" s="1002"/>
      <c r="EUV57" s="1002"/>
      <c r="EUW57" s="1002"/>
      <c r="EUX57" s="1002"/>
      <c r="EUY57" s="1002"/>
      <c r="EUZ57" s="1002"/>
      <c r="EVA57" s="1002"/>
      <c r="EVB57" s="1002"/>
      <c r="EVC57" s="1002"/>
      <c r="EVD57" s="1002"/>
      <c r="EVE57" s="1002"/>
      <c r="EVF57" s="1002"/>
      <c r="EVG57" s="1002"/>
      <c r="EVH57" s="1002"/>
      <c r="EVI57" s="1002"/>
      <c r="EVJ57" s="1002"/>
      <c r="EVK57" s="1002"/>
      <c r="EVL57" s="1002"/>
      <c r="EVM57" s="1002"/>
      <c r="EVN57" s="1002"/>
      <c r="EVO57" s="1002"/>
      <c r="EVP57" s="1002"/>
      <c r="EVQ57" s="1002"/>
      <c r="EVR57" s="1002"/>
      <c r="EVS57" s="1002"/>
      <c r="EVT57" s="1002"/>
      <c r="EVU57" s="1002"/>
      <c r="EVV57" s="1002"/>
      <c r="EVW57" s="1002"/>
      <c r="EVX57" s="1002"/>
      <c r="EVY57" s="1002"/>
      <c r="EVZ57" s="1002"/>
      <c r="EWA57" s="1002"/>
      <c r="EWB57" s="1002"/>
      <c r="EWC57" s="1002"/>
      <c r="EWD57" s="1002"/>
      <c r="EWE57" s="1002"/>
      <c r="EWF57" s="1002"/>
      <c r="EWG57" s="1002"/>
      <c r="EWH57" s="1002"/>
      <c r="EWI57" s="1002"/>
      <c r="EWJ57" s="1002"/>
      <c r="EWK57" s="1002"/>
      <c r="EWL57" s="1002"/>
      <c r="EWM57" s="1002"/>
      <c r="EWN57" s="1002"/>
      <c r="EWO57" s="1002"/>
      <c r="EWP57" s="1002"/>
      <c r="EWQ57" s="1002"/>
      <c r="EWR57" s="1002"/>
      <c r="EWS57" s="1002"/>
      <c r="EWT57" s="1002"/>
      <c r="EWU57" s="1002"/>
      <c r="EWV57" s="1002"/>
      <c r="EWW57" s="1002"/>
      <c r="EWX57" s="1002"/>
      <c r="EWY57" s="1002"/>
      <c r="EWZ57" s="1002"/>
      <c r="EXA57" s="1002"/>
      <c r="EXB57" s="1002"/>
      <c r="EXC57" s="1002"/>
      <c r="EXD57" s="1002"/>
      <c r="EXE57" s="1002"/>
      <c r="EXF57" s="1002"/>
      <c r="EXG57" s="1002"/>
      <c r="EXH57" s="1002"/>
      <c r="EXI57" s="1002"/>
      <c r="EXJ57" s="1002"/>
      <c r="EXK57" s="1002"/>
      <c r="EXL57" s="1002"/>
      <c r="EXM57" s="1002"/>
      <c r="EXN57" s="1002"/>
      <c r="EXO57" s="1002"/>
      <c r="EXP57" s="1002"/>
      <c r="EXQ57" s="1002"/>
      <c r="EXR57" s="1002"/>
      <c r="EXS57" s="1002"/>
      <c r="EXT57" s="1002"/>
      <c r="EXU57" s="1002"/>
      <c r="EXV57" s="1002"/>
      <c r="EXW57" s="1002"/>
      <c r="EXX57" s="1002"/>
      <c r="EXY57" s="1002"/>
      <c r="EXZ57" s="1002"/>
      <c r="EYA57" s="1002"/>
      <c r="EYB57" s="1002"/>
      <c r="EYC57" s="1002"/>
      <c r="EYD57" s="1002"/>
      <c r="EYE57" s="1002"/>
      <c r="EYF57" s="1002"/>
      <c r="EYG57" s="1002"/>
      <c r="EYH57" s="1002"/>
      <c r="EYI57" s="1002"/>
      <c r="EYJ57" s="1002"/>
      <c r="EYK57" s="1002"/>
      <c r="EYL57" s="1002"/>
      <c r="EYM57" s="1002"/>
      <c r="EYN57" s="1002"/>
      <c r="EYO57" s="1002"/>
      <c r="EYP57" s="1002"/>
      <c r="EYQ57" s="1002"/>
      <c r="EYR57" s="1002"/>
      <c r="EYS57" s="1002"/>
      <c r="EYT57" s="1002"/>
      <c r="EYU57" s="1002"/>
      <c r="EYV57" s="1002"/>
      <c r="EYW57" s="1002"/>
      <c r="EYX57" s="1002"/>
      <c r="EYY57" s="1002"/>
      <c r="EYZ57" s="1002"/>
      <c r="EZA57" s="1002"/>
      <c r="EZB57" s="1002"/>
      <c r="EZC57" s="1002"/>
      <c r="EZD57" s="1002"/>
      <c r="EZE57" s="1002"/>
      <c r="EZF57" s="1002"/>
      <c r="EZG57" s="1002"/>
      <c r="EZH57" s="1002"/>
      <c r="EZI57" s="1002"/>
      <c r="EZJ57" s="1002"/>
      <c r="EZK57" s="1002"/>
      <c r="EZL57" s="1002"/>
      <c r="EZM57" s="1002"/>
      <c r="EZN57" s="1002"/>
      <c r="EZO57" s="1002"/>
      <c r="EZP57" s="1002"/>
      <c r="EZQ57" s="1002"/>
      <c r="EZR57" s="1002"/>
      <c r="EZS57" s="1002"/>
      <c r="EZT57" s="1002"/>
      <c r="EZU57" s="1002"/>
      <c r="EZV57" s="1002"/>
      <c r="EZW57" s="1002"/>
      <c r="EZX57" s="1002"/>
      <c r="EZY57" s="1002"/>
      <c r="EZZ57" s="1002"/>
      <c r="FAA57" s="1002"/>
      <c r="FAB57" s="1002"/>
      <c r="FAC57" s="1002"/>
      <c r="FAD57" s="1002"/>
      <c r="FAE57" s="1002"/>
      <c r="FAF57" s="1002"/>
      <c r="FAG57" s="1002"/>
      <c r="FAH57" s="1002"/>
      <c r="FAI57" s="1002"/>
      <c r="FAJ57" s="1002"/>
      <c r="FAK57" s="1002"/>
      <c r="FAL57" s="1002"/>
      <c r="FAM57" s="1002"/>
      <c r="FAN57" s="1002"/>
      <c r="FAO57" s="1002"/>
      <c r="FAP57" s="1002"/>
      <c r="FAQ57" s="1002"/>
      <c r="FAR57" s="1002"/>
      <c r="FAS57" s="1002"/>
      <c r="FAT57" s="1002"/>
      <c r="FAU57" s="1002"/>
      <c r="FAV57" s="1002"/>
      <c r="FAW57" s="1002"/>
      <c r="FAX57" s="1002"/>
      <c r="FAY57" s="1002"/>
      <c r="FAZ57" s="1002"/>
      <c r="FBA57" s="1002"/>
      <c r="FBB57" s="1002"/>
      <c r="FBC57" s="1002"/>
      <c r="FBD57" s="1002"/>
      <c r="FBE57" s="1002"/>
      <c r="FBF57" s="1002"/>
      <c r="FBG57" s="1002"/>
      <c r="FBH57" s="1002"/>
      <c r="FBI57" s="1002"/>
      <c r="FBJ57" s="1002"/>
      <c r="FBK57" s="1002"/>
      <c r="FBL57" s="1002"/>
      <c r="FBM57" s="1002"/>
      <c r="FBN57" s="1002"/>
      <c r="FBO57" s="1002"/>
      <c r="FBP57" s="1002"/>
      <c r="FBQ57" s="1002"/>
      <c r="FBR57" s="1002"/>
      <c r="FBS57" s="1002"/>
      <c r="FBT57" s="1002"/>
      <c r="FBU57" s="1002"/>
      <c r="FBV57" s="1002"/>
      <c r="FBW57" s="1002"/>
      <c r="FBX57" s="1002"/>
      <c r="FBY57" s="1002"/>
      <c r="FBZ57" s="1002"/>
      <c r="FCA57" s="1002"/>
      <c r="FCB57" s="1002"/>
      <c r="FCC57" s="1002"/>
      <c r="FCD57" s="1002"/>
      <c r="FCE57" s="1002"/>
      <c r="FCF57" s="1002"/>
      <c r="FCG57" s="1002"/>
      <c r="FCH57" s="1002"/>
      <c r="FCI57" s="1002"/>
      <c r="FCJ57" s="1002"/>
      <c r="FCK57" s="1002"/>
      <c r="FCL57" s="1002"/>
      <c r="FCM57" s="1002"/>
      <c r="FCN57" s="1002"/>
      <c r="FCO57" s="1002"/>
      <c r="FCP57" s="1002"/>
      <c r="FCQ57" s="1002"/>
      <c r="FCR57" s="1002"/>
      <c r="FCS57" s="1002"/>
      <c r="FCT57" s="1002"/>
      <c r="FCU57" s="1002"/>
      <c r="FCV57" s="1002"/>
      <c r="FCW57" s="1002"/>
      <c r="FCX57" s="1002"/>
      <c r="FCY57" s="1002"/>
      <c r="FCZ57" s="1002"/>
      <c r="FDA57" s="1002"/>
      <c r="FDB57" s="1002"/>
      <c r="FDC57" s="1002"/>
      <c r="FDD57" s="1002"/>
      <c r="FDE57" s="1002"/>
      <c r="FDF57" s="1002"/>
      <c r="FDG57" s="1002"/>
      <c r="FDH57" s="1002"/>
      <c r="FDI57" s="1002"/>
      <c r="FDJ57" s="1002"/>
      <c r="FDK57" s="1002"/>
      <c r="FDL57" s="1002"/>
      <c r="FDM57" s="1002"/>
      <c r="FDN57" s="1002"/>
      <c r="FDO57" s="1002"/>
      <c r="FDP57" s="1002"/>
      <c r="FDQ57" s="1002"/>
      <c r="FDR57" s="1002"/>
      <c r="FDS57" s="1002"/>
      <c r="FDT57" s="1002"/>
      <c r="FDU57" s="1002"/>
      <c r="FDV57" s="1002"/>
      <c r="FDW57" s="1002"/>
      <c r="FDX57" s="1002"/>
      <c r="FDY57" s="1002"/>
      <c r="FDZ57" s="1002"/>
      <c r="FEA57" s="1002"/>
      <c r="FEB57" s="1002"/>
      <c r="FEC57" s="1002"/>
      <c r="FED57" s="1002"/>
      <c r="FEE57" s="1002"/>
      <c r="FEF57" s="1002"/>
      <c r="FEG57" s="1002"/>
      <c r="FEH57" s="1002"/>
      <c r="FEI57" s="1002"/>
      <c r="FEJ57" s="1002"/>
      <c r="FEK57" s="1002"/>
      <c r="FEL57" s="1002"/>
      <c r="FEM57" s="1002"/>
      <c r="FEN57" s="1002"/>
      <c r="FEO57" s="1002"/>
      <c r="FEP57" s="1002"/>
      <c r="FEQ57" s="1002"/>
      <c r="FER57" s="1002"/>
      <c r="FES57" s="1002"/>
      <c r="FET57" s="1002"/>
      <c r="FEU57" s="1002"/>
      <c r="FEV57" s="1002"/>
      <c r="FEW57" s="1002"/>
      <c r="FEX57" s="1002"/>
      <c r="FEY57" s="1002"/>
      <c r="FEZ57" s="1002"/>
      <c r="FFA57" s="1002"/>
      <c r="FFB57" s="1002"/>
      <c r="FFC57" s="1002"/>
      <c r="FFD57" s="1002"/>
      <c r="FFE57" s="1002"/>
      <c r="FFF57" s="1002"/>
      <c r="FFG57" s="1002"/>
      <c r="FFH57" s="1002"/>
      <c r="FFI57" s="1002"/>
      <c r="FFJ57" s="1002"/>
      <c r="FFK57" s="1002"/>
      <c r="FFL57" s="1002"/>
      <c r="FFM57" s="1002"/>
      <c r="FFN57" s="1002"/>
      <c r="FFO57" s="1002"/>
      <c r="FFP57" s="1002"/>
      <c r="FFQ57" s="1002"/>
      <c r="FFR57" s="1002"/>
      <c r="FFS57" s="1002"/>
      <c r="FFT57" s="1002"/>
      <c r="FFU57" s="1002"/>
      <c r="FFV57" s="1002"/>
      <c r="FFW57" s="1002"/>
      <c r="FFX57" s="1002"/>
      <c r="FFY57" s="1002"/>
      <c r="FFZ57" s="1002"/>
      <c r="FGA57" s="1002"/>
      <c r="FGB57" s="1002"/>
      <c r="FGC57" s="1002"/>
      <c r="FGD57" s="1002"/>
      <c r="FGE57" s="1002"/>
      <c r="FGF57" s="1002"/>
      <c r="FGG57" s="1002"/>
      <c r="FGH57" s="1002"/>
      <c r="FGI57" s="1002"/>
      <c r="FGJ57" s="1002"/>
      <c r="FGK57" s="1002"/>
      <c r="FGL57" s="1002"/>
      <c r="FGM57" s="1002"/>
      <c r="FGN57" s="1002"/>
      <c r="FGO57" s="1002"/>
      <c r="FGP57" s="1002"/>
      <c r="FGQ57" s="1002"/>
      <c r="FGR57" s="1002"/>
      <c r="FGS57" s="1002"/>
      <c r="FGT57" s="1002"/>
      <c r="FGU57" s="1002"/>
      <c r="FGV57" s="1002"/>
      <c r="FGW57" s="1002"/>
      <c r="FGX57" s="1002"/>
      <c r="FGY57" s="1002"/>
      <c r="FGZ57" s="1002"/>
      <c r="FHA57" s="1002"/>
      <c r="FHB57" s="1002"/>
      <c r="FHC57" s="1002"/>
      <c r="FHD57" s="1002"/>
      <c r="FHE57" s="1002"/>
      <c r="FHF57" s="1002"/>
      <c r="FHG57" s="1002"/>
      <c r="FHH57" s="1002"/>
      <c r="FHI57" s="1002"/>
      <c r="FHJ57" s="1002"/>
      <c r="FHK57" s="1002"/>
      <c r="FHL57" s="1002"/>
      <c r="FHM57" s="1002"/>
      <c r="FHN57" s="1002"/>
      <c r="FHO57" s="1002"/>
      <c r="FHP57" s="1002"/>
      <c r="FHQ57" s="1002"/>
      <c r="FHR57" s="1002"/>
      <c r="FHS57" s="1002"/>
      <c r="FHT57" s="1002"/>
      <c r="FHU57" s="1002"/>
      <c r="FHV57" s="1002"/>
      <c r="FHW57" s="1002"/>
      <c r="FHX57" s="1002"/>
      <c r="FHY57" s="1002"/>
      <c r="FHZ57" s="1002"/>
      <c r="FIA57" s="1002"/>
      <c r="FIB57" s="1002"/>
      <c r="FIC57" s="1002"/>
      <c r="FID57" s="1002"/>
      <c r="FIE57" s="1002"/>
      <c r="FIF57" s="1002"/>
      <c r="FIG57" s="1002"/>
      <c r="FIH57" s="1002"/>
      <c r="FII57" s="1002"/>
      <c r="FIJ57" s="1002"/>
      <c r="FIK57" s="1002"/>
      <c r="FIL57" s="1002"/>
      <c r="FIM57" s="1002"/>
      <c r="FIN57" s="1002"/>
      <c r="FIO57" s="1002"/>
      <c r="FIP57" s="1002"/>
      <c r="FIQ57" s="1002"/>
      <c r="FIR57" s="1002"/>
      <c r="FIS57" s="1002"/>
      <c r="FIT57" s="1002"/>
      <c r="FIU57" s="1002"/>
      <c r="FIV57" s="1002"/>
      <c r="FIW57" s="1002"/>
      <c r="FIX57" s="1002"/>
      <c r="FIY57" s="1002"/>
      <c r="FIZ57" s="1002"/>
      <c r="FJA57" s="1002"/>
      <c r="FJB57" s="1002"/>
      <c r="FJC57" s="1002"/>
      <c r="FJD57" s="1002"/>
      <c r="FJE57" s="1002"/>
      <c r="FJF57" s="1002"/>
      <c r="FJG57" s="1002"/>
      <c r="FJH57" s="1002"/>
      <c r="FJI57" s="1002"/>
      <c r="FJJ57" s="1002"/>
      <c r="FJK57" s="1002"/>
      <c r="FJL57" s="1002"/>
      <c r="FJM57" s="1002"/>
      <c r="FJN57" s="1002"/>
      <c r="FJO57" s="1002"/>
      <c r="FJP57" s="1002"/>
      <c r="FJQ57" s="1002"/>
      <c r="FJR57" s="1002"/>
      <c r="FJS57" s="1002"/>
      <c r="FJT57" s="1002"/>
      <c r="FJU57" s="1002"/>
      <c r="FJV57" s="1002"/>
      <c r="FJW57" s="1002"/>
      <c r="FJX57" s="1002"/>
      <c r="FJY57" s="1002"/>
      <c r="FJZ57" s="1002"/>
      <c r="FKA57" s="1002"/>
      <c r="FKB57" s="1002"/>
      <c r="FKC57" s="1002"/>
      <c r="FKD57" s="1002"/>
      <c r="FKE57" s="1002"/>
      <c r="FKF57" s="1002"/>
      <c r="FKG57" s="1002"/>
      <c r="FKH57" s="1002"/>
      <c r="FKI57" s="1002"/>
      <c r="FKJ57" s="1002"/>
      <c r="FKK57" s="1002"/>
      <c r="FKL57" s="1002"/>
      <c r="FKM57" s="1002"/>
      <c r="FKN57" s="1002"/>
      <c r="FKO57" s="1002"/>
      <c r="FKP57" s="1002"/>
      <c r="FKQ57" s="1002"/>
      <c r="FKR57" s="1002"/>
      <c r="FKS57" s="1002"/>
      <c r="FKT57" s="1002"/>
      <c r="FKU57" s="1002"/>
      <c r="FKV57" s="1002"/>
      <c r="FKW57" s="1002"/>
      <c r="FKX57" s="1002"/>
      <c r="FKY57" s="1002"/>
      <c r="FKZ57" s="1002"/>
      <c r="FLA57" s="1002"/>
      <c r="FLB57" s="1002"/>
      <c r="FLC57" s="1002"/>
      <c r="FLD57" s="1002"/>
      <c r="FLE57" s="1002"/>
      <c r="FLF57" s="1002"/>
      <c r="FLG57" s="1002"/>
      <c r="FLH57" s="1002"/>
      <c r="FLI57" s="1002"/>
      <c r="FLJ57" s="1002"/>
      <c r="FLK57" s="1002"/>
      <c r="FLL57" s="1002"/>
      <c r="FLM57" s="1002"/>
      <c r="FLN57" s="1002"/>
      <c r="FLO57" s="1002"/>
      <c r="FLP57" s="1002"/>
      <c r="FLQ57" s="1002"/>
      <c r="FLR57" s="1002"/>
      <c r="FLS57" s="1002"/>
      <c r="FLT57" s="1002"/>
      <c r="FLU57" s="1002"/>
      <c r="FLV57" s="1002"/>
      <c r="FLW57" s="1002"/>
      <c r="FLX57" s="1002"/>
      <c r="FLY57" s="1002"/>
      <c r="FLZ57" s="1002"/>
      <c r="FMA57" s="1002"/>
      <c r="FMB57" s="1002"/>
      <c r="FMC57" s="1002"/>
      <c r="FMD57" s="1002"/>
      <c r="FME57" s="1002"/>
      <c r="FMF57" s="1002"/>
      <c r="FMG57" s="1002"/>
      <c r="FMH57" s="1002"/>
      <c r="FMI57" s="1002"/>
      <c r="FMJ57" s="1002"/>
      <c r="FMK57" s="1002"/>
      <c r="FML57" s="1002"/>
      <c r="FMM57" s="1002"/>
      <c r="FMN57" s="1002"/>
      <c r="FMO57" s="1002"/>
      <c r="FMP57" s="1002"/>
      <c r="FMQ57" s="1002"/>
      <c r="FMR57" s="1002"/>
      <c r="FMS57" s="1002"/>
      <c r="FMT57" s="1002"/>
      <c r="FMU57" s="1002"/>
      <c r="FMV57" s="1002"/>
      <c r="FMW57" s="1002"/>
      <c r="FMX57" s="1002"/>
      <c r="FMY57" s="1002"/>
      <c r="FMZ57" s="1002"/>
      <c r="FNA57" s="1002"/>
      <c r="FNB57" s="1002"/>
      <c r="FNC57" s="1002"/>
      <c r="FND57" s="1002"/>
      <c r="FNE57" s="1002"/>
      <c r="FNF57" s="1002"/>
      <c r="FNG57" s="1002"/>
      <c r="FNH57" s="1002"/>
      <c r="FNI57" s="1002"/>
      <c r="FNJ57" s="1002"/>
      <c r="FNK57" s="1002"/>
      <c r="FNL57" s="1002"/>
      <c r="FNM57" s="1002"/>
      <c r="FNN57" s="1002"/>
      <c r="FNO57" s="1002"/>
      <c r="FNP57" s="1002"/>
      <c r="FNQ57" s="1002"/>
      <c r="FNR57" s="1002"/>
      <c r="FNS57" s="1002"/>
      <c r="FNT57" s="1002"/>
      <c r="FNU57" s="1002"/>
      <c r="FNV57" s="1002"/>
      <c r="FNW57" s="1002"/>
      <c r="FNX57" s="1002"/>
      <c r="FNY57" s="1002"/>
      <c r="FNZ57" s="1002"/>
      <c r="FOA57" s="1002"/>
      <c r="FOB57" s="1002"/>
      <c r="FOC57" s="1002"/>
      <c r="FOD57" s="1002"/>
      <c r="FOE57" s="1002"/>
      <c r="FOF57" s="1002"/>
      <c r="FOG57" s="1002"/>
      <c r="FOH57" s="1002"/>
      <c r="FOI57" s="1002"/>
      <c r="FOJ57" s="1002"/>
      <c r="FOK57" s="1002"/>
      <c r="FOL57" s="1002"/>
      <c r="FOM57" s="1002"/>
      <c r="FON57" s="1002"/>
      <c r="FOO57" s="1002"/>
      <c r="FOP57" s="1002"/>
      <c r="FOQ57" s="1002"/>
      <c r="FOR57" s="1002"/>
      <c r="FOS57" s="1002"/>
      <c r="FOT57" s="1002"/>
      <c r="FOU57" s="1002"/>
      <c r="FOV57" s="1002"/>
      <c r="FOW57" s="1002"/>
      <c r="FOX57" s="1002"/>
      <c r="FOY57" s="1002"/>
      <c r="FOZ57" s="1002"/>
      <c r="FPA57" s="1002"/>
      <c r="FPB57" s="1002"/>
      <c r="FPC57" s="1002"/>
      <c r="FPD57" s="1002"/>
      <c r="FPE57" s="1002"/>
      <c r="FPF57" s="1002"/>
      <c r="FPG57" s="1002"/>
      <c r="FPH57" s="1002"/>
      <c r="FPI57" s="1002"/>
      <c r="FPJ57" s="1002"/>
      <c r="FPK57" s="1002"/>
      <c r="FPL57" s="1002"/>
      <c r="FPM57" s="1002"/>
      <c r="FPN57" s="1002"/>
      <c r="FPO57" s="1002"/>
      <c r="FPP57" s="1002"/>
      <c r="FPQ57" s="1002"/>
      <c r="FPR57" s="1002"/>
      <c r="FPS57" s="1002"/>
      <c r="FPT57" s="1002"/>
      <c r="FPU57" s="1002"/>
      <c r="FPV57" s="1002"/>
      <c r="FPW57" s="1002"/>
      <c r="FPX57" s="1002"/>
      <c r="FPY57" s="1002"/>
      <c r="FPZ57" s="1002"/>
      <c r="FQA57" s="1002"/>
      <c r="FQB57" s="1002"/>
      <c r="FQC57" s="1002"/>
      <c r="FQD57" s="1002"/>
      <c r="FQE57" s="1002"/>
      <c r="FQF57" s="1002"/>
      <c r="FQG57" s="1002"/>
      <c r="FQH57" s="1002"/>
      <c r="FQI57" s="1002"/>
      <c r="FQJ57" s="1002"/>
      <c r="FQK57" s="1002"/>
      <c r="FQL57" s="1002"/>
      <c r="FQM57" s="1002"/>
      <c r="FQN57" s="1002"/>
      <c r="FQO57" s="1002"/>
      <c r="FQP57" s="1002"/>
      <c r="FQQ57" s="1002"/>
      <c r="FQR57" s="1002"/>
      <c r="FQS57" s="1002"/>
      <c r="FQT57" s="1002"/>
      <c r="FQU57" s="1002"/>
      <c r="FQV57" s="1002"/>
      <c r="FQW57" s="1002"/>
      <c r="FQX57" s="1002"/>
      <c r="FQY57" s="1002"/>
      <c r="FQZ57" s="1002"/>
      <c r="FRA57" s="1002"/>
      <c r="FRB57" s="1002"/>
      <c r="FRC57" s="1002"/>
      <c r="FRD57" s="1002"/>
      <c r="FRE57" s="1002"/>
      <c r="FRF57" s="1002"/>
      <c r="FRG57" s="1002"/>
      <c r="FRH57" s="1002"/>
      <c r="FRI57" s="1002"/>
      <c r="FRJ57" s="1002"/>
      <c r="FRK57" s="1002"/>
      <c r="FRL57" s="1002"/>
      <c r="FRM57" s="1002"/>
      <c r="FRN57" s="1002"/>
      <c r="FRO57" s="1002"/>
      <c r="FRP57" s="1002"/>
      <c r="FRQ57" s="1002"/>
      <c r="FRR57" s="1002"/>
      <c r="FRS57" s="1002"/>
      <c r="FRT57" s="1002"/>
      <c r="FRU57" s="1002"/>
      <c r="FRV57" s="1002"/>
      <c r="FRW57" s="1002"/>
      <c r="FRX57" s="1002"/>
      <c r="FRY57" s="1002"/>
      <c r="FRZ57" s="1002"/>
      <c r="FSA57" s="1002"/>
      <c r="FSB57" s="1002"/>
      <c r="FSC57" s="1002"/>
      <c r="FSD57" s="1002"/>
      <c r="FSE57" s="1002"/>
      <c r="FSF57" s="1002"/>
      <c r="FSG57" s="1002"/>
      <c r="FSH57" s="1002"/>
      <c r="FSI57" s="1002"/>
      <c r="FSJ57" s="1002"/>
      <c r="FSK57" s="1002"/>
      <c r="FSL57" s="1002"/>
      <c r="FSM57" s="1002"/>
      <c r="FSN57" s="1002"/>
      <c r="FSO57" s="1002"/>
      <c r="FSP57" s="1002"/>
      <c r="FSQ57" s="1002"/>
      <c r="FSR57" s="1002"/>
      <c r="FSS57" s="1002"/>
      <c r="FST57" s="1002"/>
      <c r="FSU57" s="1002"/>
      <c r="FSV57" s="1002"/>
      <c r="FSW57" s="1002"/>
      <c r="FSX57" s="1002"/>
      <c r="FSY57" s="1002"/>
      <c r="FSZ57" s="1002"/>
      <c r="FTA57" s="1002"/>
      <c r="FTB57" s="1002"/>
      <c r="FTC57" s="1002"/>
      <c r="FTD57" s="1002"/>
      <c r="FTE57" s="1002"/>
      <c r="FTF57" s="1002"/>
      <c r="FTG57" s="1002"/>
      <c r="FTH57" s="1002"/>
      <c r="FTI57" s="1002"/>
      <c r="FTJ57" s="1002"/>
      <c r="FTK57" s="1002"/>
      <c r="FTL57" s="1002"/>
      <c r="FTM57" s="1002"/>
      <c r="FTN57" s="1002"/>
      <c r="FTO57" s="1002"/>
      <c r="FTP57" s="1002"/>
      <c r="FTQ57" s="1002"/>
      <c r="FTR57" s="1002"/>
      <c r="FTS57" s="1002"/>
      <c r="FTT57" s="1002"/>
      <c r="FTU57" s="1002"/>
      <c r="FTV57" s="1002"/>
      <c r="FTW57" s="1002"/>
      <c r="FTX57" s="1002"/>
      <c r="FTY57" s="1002"/>
      <c r="FTZ57" s="1002"/>
      <c r="FUA57" s="1002"/>
      <c r="FUB57" s="1002"/>
      <c r="FUC57" s="1002"/>
      <c r="FUD57" s="1002"/>
      <c r="FUE57" s="1002"/>
      <c r="FUF57" s="1002"/>
      <c r="FUG57" s="1002"/>
      <c r="FUH57" s="1002"/>
      <c r="FUI57" s="1002"/>
      <c r="FUJ57" s="1002"/>
      <c r="FUK57" s="1002"/>
      <c r="FUL57" s="1002"/>
      <c r="FUM57" s="1002"/>
      <c r="FUN57" s="1002"/>
      <c r="FUO57" s="1002"/>
      <c r="FUP57" s="1002"/>
      <c r="FUQ57" s="1002"/>
      <c r="FUR57" s="1002"/>
      <c r="FUS57" s="1002"/>
      <c r="FUT57" s="1002"/>
      <c r="FUU57" s="1002"/>
      <c r="FUV57" s="1002"/>
      <c r="FUW57" s="1002"/>
      <c r="FUX57" s="1002"/>
      <c r="FUY57" s="1002"/>
      <c r="FUZ57" s="1002"/>
      <c r="FVA57" s="1002"/>
      <c r="FVB57" s="1002"/>
      <c r="FVC57" s="1002"/>
      <c r="FVD57" s="1002"/>
      <c r="FVE57" s="1002"/>
      <c r="FVF57" s="1002"/>
      <c r="FVG57" s="1002"/>
      <c r="FVH57" s="1002"/>
      <c r="FVI57" s="1002"/>
      <c r="FVJ57" s="1002"/>
      <c r="FVK57" s="1002"/>
      <c r="FVL57" s="1002"/>
      <c r="FVM57" s="1002"/>
      <c r="FVN57" s="1002"/>
      <c r="FVO57" s="1002"/>
      <c r="FVP57" s="1002"/>
      <c r="FVQ57" s="1002"/>
      <c r="FVR57" s="1002"/>
      <c r="FVS57" s="1002"/>
      <c r="FVT57" s="1002"/>
      <c r="FVU57" s="1002"/>
      <c r="FVV57" s="1002"/>
      <c r="FVW57" s="1002"/>
      <c r="FVX57" s="1002"/>
      <c r="FVY57" s="1002"/>
      <c r="FVZ57" s="1002"/>
      <c r="FWA57" s="1002"/>
      <c r="FWB57" s="1002"/>
      <c r="FWC57" s="1002"/>
      <c r="FWD57" s="1002"/>
      <c r="FWE57" s="1002"/>
      <c r="FWF57" s="1002"/>
      <c r="FWG57" s="1002"/>
      <c r="FWH57" s="1002"/>
      <c r="FWI57" s="1002"/>
      <c r="FWJ57" s="1002"/>
      <c r="FWK57" s="1002"/>
      <c r="FWL57" s="1002"/>
      <c r="FWM57" s="1002"/>
      <c r="FWN57" s="1002"/>
      <c r="FWO57" s="1002"/>
      <c r="FWP57" s="1002"/>
      <c r="FWQ57" s="1002"/>
      <c r="FWR57" s="1002"/>
      <c r="FWS57" s="1002"/>
      <c r="FWT57" s="1002"/>
      <c r="FWU57" s="1002"/>
      <c r="FWV57" s="1002"/>
      <c r="FWW57" s="1002"/>
      <c r="FWX57" s="1002"/>
      <c r="FWY57" s="1002"/>
      <c r="FWZ57" s="1002"/>
      <c r="FXA57" s="1002"/>
      <c r="FXB57" s="1002"/>
      <c r="FXC57" s="1002"/>
      <c r="FXD57" s="1002"/>
      <c r="FXE57" s="1002"/>
      <c r="FXF57" s="1002"/>
      <c r="FXG57" s="1002"/>
      <c r="FXH57" s="1002"/>
      <c r="FXI57" s="1002"/>
      <c r="FXJ57" s="1002"/>
      <c r="FXK57" s="1002"/>
      <c r="FXL57" s="1002"/>
      <c r="FXM57" s="1002"/>
      <c r="FXN57" s="1002"/>
      <c r="FXO57" s="1002"/>
      <c r="FXP57" s="1002"/>
      <c r="FXQ57" s="1002"/>
      <c r="FXR57" s="1002"/>
      <c r="FXS57" s="1002"/>
      <c r="FXT57" s="1002"/>
      <c r="FXU57" s="1002"/>
      <c r="FXV57" s="1002"/>
      <c r="FXW57" s="1002"/>
      <c r="FXX57" s="1002"/>
      <c r="FXY57" s="1002"/>
      <c r="FXZ57" s="1002"/>
      <c r="FYA57" s="1002"/>
      <c r="FYB57" s="1002"/>
      <c r="FYC57" s="1002"/>
      <c r="FYD57" s="1002"/>
      <c r="FYE57" s="1002"/>
      <c r="FYF57" s="1002"/>
      <c r="FYG57" s="1002"/>
      <c r="FYH57" s="1002"/>
      <c r="FYI57" s="1002"/>
      <c r="FYJ57" s="1002"/>
      <c r="FYK57" s="1002"/>
      <c r="FYL57" s="1002"/>
      <c r="FYM57" s="1002"/>
      <c r="FYN57" s="1002"/>
      <c r="FYO57" s="1002"/>
      <c r="FYP57" s="1002"/>
      <c r="FYQ57" s="1002"/>
      <c r="FYR57" s="1002"/>
      <c r="FYS57" s="1002"/>
      <c r="FYT57" s="1002"/>
      <c r="FYU57" s="1002"/>
      <c r="FYV57" s="1002"/>
      <c r="FYW57" s="1002"/>
      <c r="FYX57" s="1002"/>
      <c r="FYY57" s="1002"/>
      <c r="FYZ57" s="1002"/>
      <c r="FZA57" s="1002"/>
      <c r="FZB57" s="1002"/>
      <c r="FZC57" s="1002"/>
      <c r="FZD57" s="1002"/>
      <c r="FZE57" s="1002"/>
      <c r="FZF57" s="1002"/>
      <c r="FZG57" s="1002"/>
      <c r="FZH57" s="1002"/>
      <c r="FZI57" s="1002"/>
      <c r="FZJ57" s="1002"/>
      <c r="FZK57" s="1002"/>
      <c r="FZL57" s="1002"/>
      <c r="FZM57" s="1002"/>
      <c r="FZN57" s="1002"/>
      <c r="FZO57" s="1002"/>
      <c r="FZP57" s="1002"/>
      <c r="FZQ57" s="1002"/>
      <c r="FZR57" s="1002"/>
      <c r="FZS57" s="1002"/>
      <c r="FZT57" s="1002"/>
      <c r="FZU57" s="1002"/>
      <c r="FZV57" s="1002"/>
      <c r="FZW57" s="1002"/>
      <c r="FZX57" s="1002"/>
      <c r="FZY57" s="1002"/>
      <c r="FZZ57" s="1002"/>
      <c r="GAA57" s="1002"/>
      <c r="GAB57" s="1002"/>
      <c r="GAC57" s="1002"/>
      <c r="GAD57" s="1002"/>
      <c r="GAE57" s="1002"/>
      <c r="GAF57" s="1002"/>
      <c r="GAG57" s="1002"/>
      <c r="GAH57" s="1002"/>
      <c r="GAI57" s="1002"/>
      <c r="GAJ57" s="1002"/>
      <c r="GAK57" s="1002"/>
      <c r="GAL57" s="1002"/>
      <c r="GAM57" s="1002"/>
      <c r="GAN57" s="1002"/>
      <c r="GAO57" s="1002"/>
      <c r="GAP57" s="1002"/>
      <c r="GAQ57" s="1002"/>
      <c r="GAR57" s="1002"/>
      <c r="GAS57" s="1002"/>
      <c r="GAT57" s="1002"/>
      <c r="GAU57" s="1002"/>
      <c r="GAV57" s="1002"/>
      <c r="GAW57" s="1002"/>
      <c r="GAX57" s="1002"/>
      <c r="GAY57" s="1002"/>
      <c r="GAZ57" s="1002"/>
      <c r="GBA57" s="1002"/>
      <c r="GBB57" s="1002"/>
      <c r="GBC57" s="1002"/>
      <c r="GBD57" s="1002"/>
      <c r="GBE57" s="1002"/>
      <c r="GBF57" s="1002"/>
      <c r="GBG57" s="1002"/>
      <c r="GBH57" s="1002"/>
      <c r="GBI57" s="1002"/>
      <c r="GBJ57" s="1002"/>
      <c r="GBK57" s="1002"/>
      <c r="GBL57" s="1002"/>
      <c r="GBM57" s="1002"/>
      <c r="GBN57" s="1002"/>
      <c r="GBO57" s="1002"/>
      <c r="GBP57" s="1002"/>
      <c r="GBQ57" s="1002"/>
      <c r="GBR57" s="1002"/>
      <c r="GBS57" s="1002"/>
      <c r="GBT57" s="1002"/>
      <c r="GBU57" s="1002"/>
      <c r="GBV57" s="1002"/>
      <c r="GBW57" s="1002"/>
      <c r="GBX57" s="1002"/>
      <c r="GBY57" s="1002"/>
      <c r="GBZ57" s="1002"/>
      <c r="GCA57" s="1002"/>
      <c r="GCB57" s="1002"/>
      <c r="GCC57" s="1002"/>
      <c r="GCD57" s="1002"/>
      <c r="GCE57" s="1002"/>
      <c r="GCF57" s="1002"/>
      <c r="GCG57" s="1002"/>
      <c r="GCH57" s="1002"/>
      <c r="GCI57" s="1002"/>
      <c r="GCJ57" s="1002"/>
      <c r="GCK57" s="1002"/>
      <c r="GCL57" s="1002"/>
      <c r="GCM57" s="1002"/>
      <c r="GCN57" s="1002"/>
      <c r="GCO57" s="1002"/>
      <c r="GCP57" s="1002"/>
      <c r="GCQ57" s="1002"/>
      <c r="GCR57" s="1002"/>
      <c r="GCS57" s="1002"/>
      <c r="GCT57" s="1002"/>
      <c r="GCU57" s="1002"/>
      <c r="GCV57" s="1002"/>
      <c r="GCW57" s="1002"/>
      <c r="GCX57" s="1002"/>
      <c r="GCY57" s="1002"/>
      <c r="GCZ57" s="1002"/>
      <c r="GDA57" s="1002"/>
      <c r="GDB57" s="1002"/>
      <c r="GDC57" s="1002"/>
      <c r="GDD57" s="1002"/>
      <c r="GDE57" s="1002"/>
      <c r="GDF57" s="1002"/>
      <c r="GDG57" s="1002"/>
      <c r="GDH57" s="1002"/>
      <c r="GDI57" s="1002"/>
      <c r="GDJ57" s="1002"/>
      <c r="GDK57" s="1002"/>
      <c r="GDL57" s="1002"/>
      <c r="GDM57" s="1002"/>
      <c r="GDN57" s="1002"/>
      <c r="GDO57" s="1002"/>
      <c r="GDP57" s="1002"/>
      <c r="GDQ57" s="1002"/>
      <c r="GDR57" s="1002"/>
      <c r="GDS57" s="1002"/>
      <c r="GDT57" s="1002"/>
      <c r="GDU57" s="1002"/>
      <c r="GDV57" s="1002"/>
      <c r="GDW57" s="1002"/>
      <c r="GDX57" s="1002"/>
      <c r="GDY57" s="1002"/>
      <c r="GDZ57" s="1002"/>
      <c r="GEA57" s="1002"/>
      <c r="GEB57" s="1002"/>
      <c r="GEC57" s="1002"/>
      <c r="GED57" s="1002"/>
      <c r="GEE57" s="1002"/>
      <c r="GEF57" s="1002"/>
      <c r="GEG57" s="1002"/>
      <c r="GEH57" s="1002"/>
      <c r="GEI57" s="1002"/>
      <c r="GEJ57" s="1002"/>
      <c r="GEK57" s="1002"/>
      <c r="GEL57" s="1002"/>
      <c r="GEM57" s="1002"/>
      <c r="GEN57" s="1002"/>
      <c r="GEO57" s="1002"/>
      <c r="GEP57" s="1002"/>
      <c r="GEQ57" s="1002"/>
      <c r="GER57" s="1002"/>
      <c r="GES57" s="1002"/>
      <c r="GET57" s="1002"/>
      <c r="GEU57" s="1002"/>
      <c r="GEV57" s="1002"/>
      <c r="GEW57" s="1002"/>
      <c r="GEX57" s="1002"/>
      <c r="GEY57" s="1002"/>
      <c r="GEZ57" s="1002"/>
      <c r="GFA57" s="1002"/>
      <c r="GFB57" s="1002"/>
      <c r="GFC57" s="1002"/>
      <c r="GFD57" s="1002"/>
      <c r="GFE57" s="1002"/>
      <c r="GFF57" s="1002"/>
      <c r="GFG57" s="1002"/>
      <c r="GFH57" s="1002"/>
      <c r="GFI57" s="1002"/>
      <c r="GFJ57" s="1002"/>
      <c r="GFK57" s="1002"/>
      <c r="GFL57" s="1002"/>
      <c r="GFM57" s="1002"/>
      <c r="GFN57" s="1002"/>
      <c r="GFO57" s="1002"/>
      <c r="GFP57" s="1002"/>
      <c r="GFQ57" s="1002"/>
      <c r="GFR57" s="1002"/>
      <c r="GFS57" s="1002"/>
      <c r="GFT57" s="1002"/>
      <c r="GFU57" s="1002"/>
      <c r="GFV57" s="1002"/>
      <c r="GFW57" s="1002"/>
      <c r="GFX57" s="1002"/>
      <c r="GFY57" s="1002"/>
      <c r="GFZ57" s="1002"/>
      <c r="GGA57" s="1002"/>
      <c r="GGB57" s="1002"/>
      <c r="GGC57" s="1002"/>
      <c r="GGD57" s="1002"/>
      <c r="GGE57" s="1002"/>
      <c r="GGF57" s="1002"/>
      <c r="GGG57" s="1002"/>
      <c r="GGH57" s="1002"/>
      <c r="GGI57" s="1002"/>
      <c r="GGJ57" s="1002"/>
      <c r="GGK57" s="1002"/>
      <c r="GGL57" s="1002"/>
      <c r="GGM57" s="1002"/>
      <c r="GGN57" s="1002"/>
      <c r="GGO57" s="1002"/>
      <c r="GGP57" s="1002"/>
      <c r="GGQ57" s="1002"/>
      <c r="GGR57" s="1002"/>
      <c r="GGS57" s="1002"/>
      <c r="GGT57" s="1002"/>
      <c r="GGU57" s="1002"/>
      <c r="GGV57" s="1002"/>
      <c r="GGW57" s="1002"/>
      <c r="GGX57" s="1002"/>
      <c r="GGY57" s="1002"/>
      <c r="GGZ57" s="1002"/>
      <c r="GHA57" s="1002"/>
      <c r="GHB57" s="1002"/>
      <c r="GHC57" s="1002"/>
      <c r="GHD57" s="1002"/>
      <c r="GHE57" s="1002"/>
      <c r="GHF57" s="1002"/>
      <c r="GHG57" s="1002"/>
      <c r="GHH57" s="1002"/>
      <c r="GHI57" s="1002"/>
      <c r="GHJ57" s="1002"/>
      <c r="GHK57" s="1002"/>
      <c r="GHL57" s="1002"/>
      <c r="GHM57" s="1002"/>
      <c r="GHN57" s="1002"/>
      <c r="GHO57" s="1002"/>
      <c r="GHP57" s="1002"/>
      <c r="GHQ57" s="1002"/>
      <c r="GHR57" s="1002"/>
      <c r="GHS57" s="1002"/>
      <c r="GHT57" s="1002"/>
      <c r="GHU57" s="1002"/>
      <c r="GHV57" s="1002"/>
      <c r="GHW57" s="1002"/>
      <c r="GHX57" s="1002"/>
      <c r="GHY57" s="1002"/>
      <c r="GHZ57" s="1002"/>
      <c r="GIA57" s="1002"/>
      <c r="GIB57" s="1002"/>
      <c r="GIC57" s="1002"/>
      <c r="GID57" s="1002"/>
      <c r="GIE57" s="1002"/>
      <c r="GIF57" s="1002"/>
      <c r="GIG57" s="1002"/>
      <c r="GIH57" s="1002"/>
      <c r="GII57" s="1002"/>
      <c r="GIJ57" s="1002"/>
      <c r="GIK57" s="1002"/>
      <c r="GIL57" s="1002"/>
      <c r="GIM57" s="1002"/>
      <c r="GIN57" s="1002"/>
      <c r="GIO57" s="1002"/>
      <c r="GIP57" s="1002"/>
      <c r="GIQ57" s="1002"/>
      <c r="GIR57" s="1002"/>
      <c r="GIS57" s="1002"/>
      <c r="GIT57" s="1002"/>
      <c r="GIU57" s="1002"/>
      <c r="GIV57" s="1002"/>
      <c r="GIW57" s="1002"/>
      <c r="GIX57" s="1002"/>
      <c r="GIY57" s="1002"/>
      <c r="GIZ57" s="1002"/>
      <c r="GJA57" s="1002"/>
      <c r="GJB57" s="1002"/>
      <c r="GJC57" s="1002"/>
      <c r="GJD57" s="1002"/>
      <c r="GJE57" s="1002"/>
      <c r="GJF57" s="1002"/>
      <c r="GJG57" s="1002"/>
      <c r="GJH57" s="1002"/>
      <c r="GJI57" s="1002"/>
      <c r="GJJ57" s="1002"/>
      <c r="GJK57" s="1002"/>
      <c r="GJL57" s="1002"/>
      <c r="GJM57" s="1002"/>
      <c r="GJN57" s="1002"/>
      <c r="GJO57" s="1002"/>
      <c r="GJP57" s="1002"/>
      <c r="GJQ57" s="1002"/>
      <c r="GJR57" s="1002"/>
      <c r="GJS57" s="1002"/>
      <c r="GJT57" s="1002"/>
      <c r="GJU57" s="1002"/>
      <c r="GJV57" s="1002"/>
      <c r="GJW57" s="1002"/>
      <c r="GJX57" s="1002"/>
      <c r="GJY57" s="1002"/>
      <c r="GJZ57" s="1002"/>
      <c r="GKA57" s="1002"/>
      <c r="GKB57" s="1002"/>
      <c r="GKC57" s="1002"/>
      <c r="GKD57" s="1002"/>
      <c r="GKE57" s="1002"/>
      <c r="GKF57" s="1002"/>
      <c r="GKG57" s="1002"/>
      <c r="GKH57" s="1002"/>
      <c r="GKI57" s="1002"/>
      <c r="GKJ57" s="1002"/>
      <c r="GKK57" s="1002"/>
      <c r="GKL57" s="1002"/>
      <c r="GKM57" s="1002"/>
      <c r="GKN57" s="1002"/>
      <c r="GKO57" s="1002"/>
      <c r="GKP57" s="1002"/>
      <c r="GKQ57" s="1002"/>
      <c r="GKR57" s="1002"/>
      <c r="GKS57" s="1002"/>
      <c r="GKT57" s="1002"/>
      <c r="GKU57" s="1002"/>
      <c r="GKV57" s="1002"/>
      <c r="GKW57" s="1002"/>
      <c r="GKX57" s="1002"/>
      <c r="GKY57" s="1002"/>
      <c r="GKZ57" s="1002"/>
      <c r="GLA57" s="1002"/>
      <c r="GLB57" s="1002"/>
      <c r="GLC57" s="1002"/>
      <c r="GLD57" s="1002"/>
      <c r="GLE57" s="1002"/>
      <c r="GLF57" s="1002"/>
      <c r="GLG57" s="1002"/>
      <c r="GLH57" s="1002"/>
      <c r="GLI57" s="1002"/>
      <c r="GLJ57" s="1002"/>
      <c r="GLK57" s="1002"/>
      <c r="GLL57" s="1002"/>
      <c r="GLM57" s="1002"/>
      <c r="GLN57" s="1002"/>
      <c r="GLO57" s="1002"/>
      <c r="GLP57" s="1002"/>
      <c r="GLQ57" s="1002"/>
      <c r="GLR57" s="1002"/>
      <c r="GLS57" s="1002"/>
      <c r="GLT57" s="1002"/>
      <c r="GLU57" s="1002"/>
      <c r="GLV57" s="1002"/>
      <c r="GLW57" s="1002"/>
      <c r="GLX57" s="1002"/>
      <c r="GLY57" s="1002"/>
      <c r="GLZ57" s="1002"/>
      <c r="GMA57" s="1002"/>
      <c r="GMB57" s="1002"/>
      <c r="GMC57" s="1002"/>
      <c r="GMD57" s="1002"/>
      <c r="GME57" s="1002"/>
      <c r="GMF57" s="1002"/>
      <c r="GMG57" s="1002"/>
      <c r="GMH57" s="1002"/>
      <c r="GMI57" s="1002"/>
      <c r="GMJ57" s="1002"/>
      <c r="GMK57" s="1002"/>
      <c r="GML57" s="1002"/>
      <c r="GMM57" s="1002"/>
      <c r="GMN57" s="1002"/>
      <c r="GMO57" s="1002"/>
      <c r="GMP57" s="1002"/>
      <c r="GMQ57" s="1002"/>
      <c r="GMR57" s="1002"/>
      <c r="GMS57" s="1002"/>
      <c r="GMT57" s="1002"/>
      <c r="GMU57" s="1002"/>
      <c r="GMV57" s="1002"/>
      <c r="GMW57" s="1002"/>
      <c r="GMX57" s="1002"/>
      <c r="GMY57" s="1002"/>
      <c r="GMZ57" s="1002"/>
      <c r="GNA57" s="1002"/>
      <c r="GNB57" s="1002"/>
      <c r="GNC57" s="1002"/>
      <c r="GND57" s="1002"/>
      <c r="GNE57" s="1002"/>
      <c r="GNF57" s="1002"/>
      <c r="GNG57" s="1002"/>
      <c r="GNH57" s="1002"/>
      <c r="GNI57" s="1002"/>
      <c r="GNJ57" s="1002"/>
      <c r="GNK57" s="1002"/>
      <c r="GNL57" s="1002"/>
      <c r="GNM57" s="1002"/>
      <c r="GNN57" s="1002"/>
      <c r="GNO57" s="1002"/>
      <c r="GNP57" s="1002"/>
      <c r="GNQ57" s="1002"/>
      <c r="GNR57" s="1002"/>
      <c r="GNS57" s="1002"/>
      <c r="GNT57" s="1002"/>
      <c r="GNU57" s="1002"/>
      <c r="GNV57" s="1002"/>
      <c r="GNW57" s="1002"/>
      <c r="GNX57" s="1002"/>
      <c r="GNY57" s="1002"/>
      <c r="GNZ57" s="1002"/>
      <c r="GOA57" s="1002"/>
      <c r="GOB57" s="1002"/>
      <c r="GOC57" s="1002"/>
      <c r="GOD57" s="1002"/>
      <c r="GOE57" s="1002"/>
      <c r="GOF57" s="1002"/>
      <c r="GOG57" s="1002"/>
      <c r="GOH57" s="1002"/>
      <c r="GOI57" s="1002"/>
      <c r="GOJ57" s="1002"/>
      <c r="GOK57" s="1002"/>
      <c r="GOL57" s="1002"/>
      <c r="GOM57" s="1002"/>
      <c r="GON57" s="1002"/>
      <c r="GOO57" s="1002"/>
      <c r="GOP57" s="1002"/>
      <c r="GOQ57" s="1002"/>
      <c r="GOR57" s="1002"/>
      <c r="GOS57" s="1002"/>
      <c r="GOT57" s="1002"/>
      <c r="GOU57" s="1002"/>
      <c r="GOV57" s="1002"/>
      <c r="GOW57" s="1002"/>
      <c r="GOX57" s="1002"/>
      <c r="GOY57" s="1002"/>
      <c r="GOZ57" s="1002"/>
      <c r="GPA57" s="1002"/>
      <c r="GPB57" s="1002"/>
      <c r="GPC57" s="1002"/>
      <c r="GPD57" s="1002"/>
      <c r="GPE57" s="1002"/>
      <c r="GPF57" s="1002"/>
      <c r="GPG57" s="1002"/>
      <c r="GPH57" s="1002"/>
      <c r="GPI57" s="1002"/>
      <c r="GPJ57" s="1002"/>
      <c r="GPK57" s="1002"/>
      <c r="GPL57" s="1002"/>
      <c r="GPM57" s="1002"/>
      <c r="GPN57" s="1002"/>
      <c r="GPO57" s="1002"/>
      <c r="GPP57" s="1002"/>
      <c r="GPQ57" s="1002"/>
      <c r="GPR57" s="1002"/>
      <c r="GPS57" s="1002"/>
      <c r="GPT57" s="1002"/>
      <c r="GPU57" s="1002"/>
      <c r="GPV57" s="1002"/>
      <c r="GPW57" s="1002"/>
      <c r="GPX57" s="1002"/>
      <c r="GPY57" s="1002"/>
      <c r="GPZ57" s="1002"/>
      <c r="GQA57" s="1002"/>
      <c r="GQB57" s="1002"/>
      <c r="GQC57" s="1002"/>
      <c r="GQD57" s="1002"/>
      <c r="GQE57" s="1002"/>
      <c r="GQF57" s="1002"/>
      <c r="GQG57" s="1002"/>
      <c r="GQH57" s="1002"/>
      <c r="GQI57" s="1002"/>
      <c r="GQJ57" s="1002"/>
      <c r="GQK57" s="1002"/>
      <c r="GQL57" s="1002"/>
      <c r="GQM57" s="1002"/>
      <c r="GQN57" s="1002"/>
      <c r="GQO57" s="1002"/>
      <c r="GQP57" s="1002"/>
      <c r="GQQ57" s="1002"/>
      <c r="GQR57" s="1002"/>
      <c r="GQS57" s="1002"/>
      <c r="GQT57" s="1002"/>
      <c r="GQU57" s="1002"/>
      <c r="GQV57" s="1002"/>
      <c r="GQW57" s="1002"/>
      <c r="GQX57" s="1002"/>
      <c r="GQY57" s="1002"/>
      <c r="GQZ57" s="1002"/>
      <c r="GRA57" s="1002"/>
      <c r="GRB57" s="1002"/>
      <c r="GRC57" s="1002"/>
      <c r="GRD57" s="1002"/>
      <c r="GRE57" s="1002"/>
      <c r="GRF57" s="1002"/>
      <c r="GRG57" s="1002"/>
      <c r="GRH57" s="1002"/>
      <c r="GRI57" s="1002"/>
      <c r="GRJ57" s="1002"/>
      <c r="GRK57" s="1002"/>
      <c r="GRL57" s="1002"/>
      <c r="GRM57" s="1002"/>
      <c r="GRN57" s="1002"/>
      <c r="GRO57" s="1002"/>
      <c r="GRP57" s="1002"/>
      <c r="GRQ57" s="1002"/>
      <c r="GRR57" s="1002"/>
      <c r="GRS57" s="1002"/>
      <c r="GRT57" s="1002"/>
      <c r="GRU57" s="1002"/>
      <c r="GRV57" s="1002"/>
      <c r="GRW57" s="1002"/>
      <c r="GRX57" s="1002"/>
      <c r="GRY57" s="1002"/>
      <c r="GRZ57" s="1002"/>
      <c r="GSA57" s="1002"/>
      <c r="GSB57" s="1002"/>
      <c r="GSC57" s="1002"/>
      <c r="GSD57" s="1002"/>
      <c r="GSE57" s="1002"/>
      <c r="GSF57" s="1002"/>
      <c r="GSG57" s="1002"/>
      <c r="GSH57" s="1002"/>
      <c r="GSI57" s="1002"/>
      <c r="GSJ57" s="1002"/>
      <c r="GSK57" s="1002"/>
      <c r="GSL57" s="1002"/>
      <c r="GSM57" s="1002"/>
      <c r="GSN57" s="1002"/>
      <c r="GSO57" s="1002"/>
      <c r="GSP57" s="1002"/>
      <c r="GSQ57" s="1002"/>
      <c r="GSR57" s="1002"/>
      <c r="GSS57" s="1002"/>
      <c r="GST57" s="1002"/>
      <c r="GSU57" s="1002"/>
      <c r="GSV57" s="1002"/>
      <c r="GSW57" s="1002"/>
      <c r="GSX57" s="1002"/>
      <c r="GSY57" s="1002"/>
      <c r="GSZ57" s="1002"/>
      <c r="GTA57" s="1002"/>
      <c r="GTB57" s="1002"/>
      <c r="GTC57" s="1002"/>
      <c r="GTD57" s="1002"/>
      <c r="GTE57" s="1002"/>
      <c r="GTF57" s="1002"/>
      <c r="GTG57" s="1002"/>
      <c r="GTH57" s="1002"/>
      <c r="GTI57" s="1002"/>
      <c r="GTJ57" s="1002"/>
      <c r="GTK57" s="1002"/>
      <c r="GTL57" s="1002"/>
      <c r="GTM57" s="1002"/>
      <c r="GTN57" s="1002"/>
      <c r="GTO57" s="1002"/>
      <c r="GTP57" s="1002"/>
      <c r="GTQ57" s="1002"/>
      <c r="GTR57" s="1002"/>
      <c r="GTS57" s="1002"/>
      <c r="GTT57" s="1002"/>
      <c r="GTU57" s="1002"/>
      <c r="GTV57" s="1002"/>
      <c r="GTW57" s="1002"/>
      <c r="GTX57" s="1002"/>
      <c r="GTY57" s="1002"/>
      <c r="GTZ57" s="1002"/>
      <c r="GUA57" s="1002"/>
      <c r="GUB57" s="1002"/>
      <c r="GUC57" s="1002"/>
      <c r="GUD57" s="1002"/>
      <c r="GUE57" s="1002"/>
      <c r="GUF57" s="1002"/>
      <c r="GUG57" s="1002"/>
      <c r="GUH57" s="1002"/>
      <c r="GUI57" s="1002"/>
      <c r="GUJ57" s="1002"/>
      <c r="GUK57" s="1002"/>
      <c r="GUL57" s="1002"/>
      <c r="GUM57" s="1002"/>
      <c r="GUN57" s="1002"/>
      <c r="GUO57" s="1002"/>
      <c r="GUP57" s="1002"/>
      <c r="GUQ57" s="1002"/>
      <c r="GUR57" s="1002"/>
      <c r="GUS57" s="1002"/>
      <c r="GUT57" s="1002"/>
      <c r="GUU57" s="1002"/>
      <c r="GUV57" s="1002"/>
      <c r="GUW57" s="1002"/>
      <c r="GUX57" s="1002"/>
      <c r="GUY57" s="1002"/>
      <c r="GUZ57" s="1002"/>
      <c r="GVA57" s="1002"/>
      <c r="GVB57" s="1002"/>
      <c r="GVC57" s="1002"/>
      <c r="GVD57" s="1002"/>
      <c r="GVE57" s="1002"/>
      <c r="GVF57" s="1002"/>
      <c r="GVG57" s="1002"/>
      <c r="GVH57" s="1002"/>
      <c r="GVI57" s="1002"/>
      <c r="GVJ57" s="1002"/>
      <c r="GVK57" s="1002"/>
      <c r="GVL57" s="1002"/>
      <c r="GVM57" s="1002"/>
      <c r="GVN57" s="1002"/>
      <c r="GVO57" s="1002"/>
      <c r="GVP57" s="1002"/>
      <c r="GVQ57" s="1002"/>
      <c r="GVR57" s="1002"/>
      <c r="GVS57" s="1002"/>
      <c r="GVT57" s="1002"/>
      <c r="GVU57" s="1002"/>
      <c r="GVV57" s="1002"/>
      <c r="GVW57" s="1002"/>
      <c r="GVX57" s="1002"/>
      <c r="GVY57" s="1002"/>
      <c r="GVZ57" s="1002"/>
      <c r="GWA57" s="1002"/>
      <c r="GWB57" s="1002"/>
      <c r="GWC57" s="1002"/>
      <c r="GWD57" s="1002"/>
      <c r="GWE57" s="1002"/>
      <c r="GWF57" s="1002"/>
      <c r="GWG57" s="1002"/>
      <c r="GWH57" s="1002"/>
      <c r="GWI57" s="1002"/>
      <c r="GWJ57" s="1002"/>
      <c r="GWK57" s="1002"/>
      <c r="GWL57" s="1002"/>
      <c r="GWM57" s="1002"/>
      <c r="GWN57" s="1002"/>
      <c r="GWO57" s="1002"/>
      <c r="GWP57" s="1002"/>
      <c r="GWQ57" s="1002"/>
      <c r="GWR57" s="1002"/>
      <c r="GWS57" s="1002"/>
      <c r="GWT57" s="1002"/>
      <c r="GWU57" s="1002"/>
      <c r="GWV57" s="1002"/>
      <c r="GWW57" s="1002"/>
      <c r="GWX57" s="1002"/>
      <c r="GWY57" s="1002"/>
      <c r="GWZ57" s="1002"/>
      <c r="GXA57" s="1002"/>
      <c r="GXB57" s="1002"/>
      <c r="GXC57" s="1002"/>
      <c r="GXD57" s="1002"/>
      <c r="GXE57" s="1002"/>
      <c r="GXF57" s="1002"/>
      <c r="GXG57" s="1002"/>
      <c r="GXH57" s="1002"/>
      <c r="GXI57" s="1002"/>
      <c r="GXJ57" s="1002"/>
      <c r="GXK57" s="1002"/>
      <c r="GXL57" s="1002"/>
      <c r="GXM57" s="1002"/>
      <c r="GXN57" s="1002"/>
      <c r="GXO57" s="1002"/>
      <c r="GXP57" s="1002"/>
      <c r="GXQ57" s="1002"/>
      <c r="GXR57" s="1002"/>
      <c r="GXS57" s="1002"/>
      <c r="GXT57" s="1002"/>
      <c r="GXU57" s="1002"/>
      <c r="GXV57" s="1002"/>
      <c r="GXW57" s="1002"/>
      <c r="GXX57" s="1002"/>
      <c r="GXY57" s="1002"/>
      <c r="GXZ57" s="1002"/>
      <c r="GYA57" s="1002"/>
      <c r="GYB57" s="1002"/>
      <c r="GYC57" s="1002"/>
      <c r="GYD57" s="1002"/>
      <c r="GYE57" s="1002"/>
      <c r="GYF57" s="1002"/>
      <c r="GYG57" s="1002"/>
      <c r="GYH57" s="1002"/>
      <c r="GYI57" s="1002"/>
      <c r="GYJ57" s="1002"/>
      <c r="GYK57" s="1002"/>
      <c r="GYL57" s="1002"/>
      <c r="GYM57" s="1002"/>
      <c r="GYN57" s="1002"/>
      <c r="GYO57" s="1002"/>
      <c r="GYP57" s="1002"/>
      <c r="GYQ57" s="1002"/>
      <c r="GYR57" s="1002"/>
      <c r="GYS57" s="1002"/>
      <c r="GYT57" s="1002"/>
      <c r="GYU57" s="1002"/>
      <c r="GYV57" s="1002"/>
      <c r="GYW57" s="1002"/>
      <c r="GYX57" s="1002"/>
      <c r="GYY57" s="1002"/>
      <c r="GYZ57" s="1002"/>
      <c r="GZA57" s="1002"/>
      <c r="GZB57" s="1002"/>
      <c r="GZC57" s="1002"/>
      <c r="GZD57" s="1002"/>
      <c r="GZE57" s="1002"/>
      <c r="GZF57" s="1002"/>
      <c r="GZG57" s="1002"/>
      <c r="GZH57" s="1002"/>
      <c r="GZI57" s="1002"/>
      <c r="GZJ57" s="1002"/>
      <c r="GZK57" s="1002"/>
      <c r="GZL57" s="1002"/>
      <c r="GZM57" s="1002"/>
      <c r="GZN57" s="1002"/>
      <c r="GZO57" s="1002"/>
      <c r="GZP57" s="1002"/>
      <c r="GZQ57" s="1002"/>
      <c r="GZR57" s="1002"/>
      <c r="GZS57" s="1002"/>
      <c r="GZT57" s="1002"/>
      <c r="GZU57" s="1002"/>
      <c r="GZV57" s="1002"/>
      <c r="GZW57" s="1002"/>
      <c r="GZX57" s="1002"/>
      <c r="GZY57" s="1002"/>
      <c r="GZZ57" s="1002"/>
      <c r="HAA57" s="1002"/>
      <c r="HAB57" s="1002"/>
      <c r="HAC57" s="1002"/>
      <c r="HAD57" s="1002"/>
      <c r="HAE57" s="1002"/>
      <c r="HAF57" s="1002"/>
      <c r="HAG57" s="1002"/>
      <c r="HAH57" s="1002"/>
      <c r="HAI57" s="1002"/>
      <c r="HAJ57" s="1002"/>
      <c r="HAK57" s="1002"/>
      <c r="HAL57" s="1002"/>
      <c r="HAM57" s="1002"/>
      <c r="HAN57" s="1002"/>
      <c r="HAO57" s="1002"/>
      <c r="HAP57" s="1002"/>
      <c r="HAQ57" s="1002"/>
      <c r="HAR57" s="1002"/>
      <c r="HAS57" s="1002"/>
      <c r="HAT57" s="1002"/>
      <c r="HAU57" s="1002"/>
      <c r="HAV57" s="1002"/>
      <c r="HAW57" s="1002"/>
      <c r="HAX57" s="1002"/>
      <c r="HAY57" s="1002"/>
      <c r="HAZ57" s="1002"/>
      <c r="HBA57" s="1002"/>
      <c r="HBB57" s="1002"/>
      <c r="HBC57" s="1002"/>
      <c r="HBD57" s="1002"/>
      <c r="HBE57" s="1002"/>
      <c r="HBF57" s="1002"/>
      <c r="HBG57" s="1002"/>
      <c r="HBH57" s="1002"/>
      <c r="HBI57" s="1002"/>
      <c r="HBJ57" s="1002"/>
      <c r="HBK57" s="1002"/>
      <c r="HBL57" s="1002"/>
      <c r="HBM57" s="1002"/>
      <c r="HBN57" s="1002"/>
      <c r="HBO57" s="1002"/>
      <c r="HBP57" s="1002"/>
      <c r="HBQ57" s="1002"/>
      <c r="HBR57" s="1002"/>
      <c r="HBS57" s="1002"/>
      <c r="HBT57" s="1002"/>
      <c r="HBU57" s="1002"/>
      <c r="HBV57" s="1002"/>
      <c r="HBW57" s="1002"/>
      <c r="HBX57" s="1002"/>
      <c r="HBY57" s="1002"/>
      <c r="HBZ57" s="1002"/>
      <c r="HCA57" s="1002"/>
      <c r="HCB57" s="1002"/>
      <c r="HCC57" s="1002"/>
      <c r="HCD57" s="1002"/>
      <c r="HCE57" s="1002"/>
      <c r="HCF57" s="1002"/>
      <c r="HCG57" s="1002"/>
      <c r="HCH57" s="1002"/>
      <c r="HCI57" s="1002"/>
      <c r="HCJ57" s="1002"/>
      <c r="HCK57" s="1002"/>
      <c r="HCL57" s="1002"/>
      <c r="HCM57" s="1002"/>
      <c r="HCN57" s="1002"/>
      <c r="HCO57" s="1002"/>
      <c r="HCP57" s="1002"/>
      <c r="HCQ57" s="1002"/>
      <c r="HCR57" s="1002"/>
      <c r="HCS57" s="1002"/>
      <c r="HCT57" s="1002"/>
      <c r="HCU57" s="1002"/>
      <c r="HCV57" s="1002"/>
      <c r="HCW57" s="1002"/>
      <c r="HCX57" s="1002"/>
      <c r="HCY57" s="1002"/>
      <c r="HCZ57" s="1002"/>
      <c r="HDA57" s="1002"/>
      <c r="HDB57" s="1002"/>
      <c r="HDC57" s="1002"/>
      <c r="HDD57" s="1002"/>
      <c r="HDE57" s="1002"/>
      <c r="HDF57" s="1002"/>
      <c r="HDG57" s="1002"/>
      <c r="HDH57" s="1002"/>
      <c r="HDI57" s="1002"/>
      <c r="HDJ57" s="1002"/>
      <c r="HDK57" s="1002"/>
      <c r="HDL57" s="1002"/>
      <c r="HDM57" s="1002"/>
      <c r="HDN57" s="1002"/>
      <c r="HDO57" s="1002"/>
      <c r="HDP57" s="1002"/>
      <c r="HDQ57" s="1002"/>
      <c r="HDR57" s="1002"/>
      <c r="HDS57" s="1002"/>
      <c r="HDT57" s="1002"/>
      <c r="HDU57" s="1002"/>
      <c r="HDV57" s="1002"/>
      <c r="HDW57" s="1002"/>
      <c r="HDX57" s="1002"/>
      <c r="HDY57" s="1002"/>
      <c r="HDZ57" s="1002"/>
      <c r="HEA57" s="1002"/>
      <c r="HEB57" s="1002"/>
      <c r="HEC57" s="1002"/>
      <c r="HED57" s="1002"/>
      <c r="HEE57" s="1002"/>
      <c r="HEF57" s="1002"/>
      <c r="HEG57" s="1002"/>
      <c r="HEH57" s="1002"/>
      <c r="HEI57" s="1002"/>
      <c r="HEJ57" s="1002"/>
      <c r="HEK57" s="1002"/>
      <c r="HEL57" s="1002"/>
      <c r="HEM57" s="1002"/>
      <c r="HEN57" s="1002"/>
      <c r="HEO57" s="1002"/>
      <c r="HEP57" s="1002"/>
      <c r="HEQ57" s="1002"/>
      <c r="HER57" s="1002"/>
      <c r="HES57" s="1002"/>
      <c r="HET57" s="1002"/>
      <c r="HEU57" s="1002"/>
      <c r="HEV57" s="1002"/>
      <c r="HEW57" s="1002"/>
      <c r="HEX57" s="1002"/>
      <c r="HEY57" s="1002"/>
      <c r="HEZ57" s="1002"/>
      <c r="HFA57" s="1002"/>
      <c r="HFB57" s="1002"/>
      <c r="HFC57" s="1002"/>
      <c r="HFD57" s="1002"/>
      <c r="HFE57" s="1002"/>
      <c r="HFF57" s="1002"/>
      <c r="HFG57" s="1002"/>
      <c r="HFH57" s="1002"/>
      <c r="HFI57" s="1002"/>
      <c r="HFJ57" s="1002"/>
      <c r="HFK57" s="1002"/>
      <c r="HFL57" s="1002"/>
      <c r="HFM57" s="1002"/>
      <c r="HFN57" s="1002"/>
      <c r="HFO57" s="1002"/>
      <c r="HFP57" s="1002"/>
      <c r="HFQ57" s="1002"/>
      <c r="HFR57" s="1002"/>
      <c r="HFS57" s="1002"/>
      <c r="HFT57" s="1002"/>
      <c r="HFU57" s="1002"/>
      <c r="HFV57" s="1002"/>
      <c r="HFW57" s="1002"/>
      <c r="HFX57" s="1002"/>
      <c r="HFY57" s="1002"/>
      <c r="HFZ57" s="1002"/>
      <c r="HGA57" s="1002"/>
      <c r="HGB57" s="1002"/>
      <c r="HGC57" s="1002"/>
      <c r="HGD57" s="1002"/>
      <c r="HGE57" s="1002"/>
      <c r="HGF57" s="1002"/>
      <c r="HGG57" s="1002"/>
      <c r="HGH57" s="1002"/>
      <c r="HGI57" s="1002"/>
      <c r="HGJ57" s="1002"/>
      <c r="HGK57" s="1002"/>
      <c r="HGL57" s="1002"/>
      <c r="HGM57" s="1002"/>
      <c r="HGN57" s="1002"/>
      <c r="HGO57" s="1002"/>
      <c r="HGP57" s="1002"/>
      <c r="HGQ57" s="1002"/>
      <c r="HGR57" s="1002"/>
      <c r="HGS57" s="1002"/>
      <c r="HGT57" s="1002"/>
      <c r="HGU57" s="1002"/>
      <c r="HGV57" s="1002"/>
      <c r="HGW57" s="1002"/>
      <c r="HGX57" s="1002"/>
      <c r="HGY57" s="1002"/>
      <c r="HGZ57" s="1002"/>
      <c r="HHA57" s="1002"/>
      <c r="HHB57" s="1002"/>
      <c r="HHC57" s="1002"/>
      <c r="HHD57" s="1002"/>
      <c r="HHE57" s="1002"/>
      <c r="HHF57" s="1002"/>
      <c r="HHG57" s="1002"/>
      <c r="HHH57" s="1002"/>
      <c r="HHI57" s="1002"/>
      <c r="HHJ57" s="1002"/>
      <c r="HHK57" s="1002"/>
      <c r="HHL57" s="1002"/>
      <c r="HHM57" s="1002"/>
      <c r="HHN57" s="1002"/>
      <c r="HHO57" s="1002"/>
      <c r="HHP57" s="1002"/>
      <c r="HHQ57" s="1002"/>
      <c r="HHR57" s="1002"/>
      <c r="HHS57" s="1002"/>
      <c r="HHT57" s="1002"/>
      <c r="HHU57" s="1002"/>
      <c r="HHV57" s="1002"/>
      <c r="HHW57" s="1002"/>
      <c r="HHX57" s="1002"/>
      <c r="HHY57" s="1002"/>
      <c r="HHZ57" s="1002"/>
      <c r="HIA57" s="1002"/>
      <c r="HIB57" s="1002"/>
      <c r="HIC57" s="1002"/>
      <c r="HID57" s="1002"/>
      <c r="HIE57" s="1002"/>
      <c r="HIF57" s="1002"/>
      <c r="HIG57" s="1002"/>
      <c r="HIH57" s="1002"/>
      <c r="HII57" s="1002"/>
      <c r="HIJ57" s="1002"/>
      <c r="HIK57" s="1002"/>
      <c r="HIL57" s="1002"/>
      <c r="HIM57" s="1002"/>
      <c r="HIN57" s="1002"/>
      <c r="HIO57" s="1002"/>
      <c r="HIP57" s="1002"/>
      <c r="HIQ57" s="1002"/>
      <c r="HIR57" s="1002"/>
      <c r="HIS57" s="1002"/>
      <c r="HIT57" s="1002"/>
      <c r="HIU57" s="1002"/>
      <c r="HIV57" s="1002"/>
      <c r="HIW57" s="1002"/>
      <c r="HIX57" s="1002"/>
      <c r="HIY57" s="1002"/>
      <c r="HIZ57" s="1002"/>
      <c r="HJA57" s="1002"/>
      <c r="HJB57" s="1002"/>
      <c r="HJC57" s="1002"/>
      <c r="HJD57" s="1002"/>
      <c r="HJE57" s="1002"/>
      <c r="HJF57" s="1002"/>
      <c r="HJG57" s="1002"/>
      <c r="HJH57" s="1002"/>
      <c r="HJI57" s="1002"/>
      <c r="HJJ57" s="1002"/>
      <c r="HJK57" s="1002"/>
      <c r="HJL57" s="1002"/>
      <c r="HJM57" s="1002"/>
      <c r="HJN57" s="1002"/>
      <c r="HJO57" s="1002"/>
      <c r="HJP57" s="1002"/>
      <c r="HJQ57" s="1002"/>
      <c r="HJR57" s="1002"/>
      <c r="HJS57" s="1002"/>
      <c r="HJT57" s="1002"/>
      <c r="HJU57" s="1002"/>
      <c r="HJV57" s="1002"/>
      <c r="HJW57" s="1002"/>
      <c r="HJX57" s="1002"/>
      <c r="HJY57" s="1002"/>
      <c r="HJZ57" s="1002"/>
      <c r="HKA57" s="1002"/>
      <c r="HKB57" s="1002"/>
      <c r="HKC57" s="1002"/>
      <c r="HKD57" s="1002"/>
      <c r="HKE57" s="1002"/>
      <c r="HKF57" s="1002"/>
      <c r="HKG57" s="1002"/>
      <c r="HKH57" s="1002"/>
      <c r="HKI57" s="1002"/>
      <c r="HKJ57" s="1002"/>
      <c r="HKK57" s="1002"/>
      <c r="HKL57" s="1002"/>
      <c r="HKM57" s="1002"/>
      <c r="HKN57" s="1002"/>
      <c r="HKO57" s="1002"/>
      <c r="HKP57" s="1002"/>
      <c r="HKQ57" s="1002"/>
      <c r="HKR57" s="1002"/>
      <c r="HKS57" s="1002"/>
      <c r="HKT57" s="1002"/>
      <c r="HKU57" s="1002"/>
      <c r="HKV57" s="1002"/>
      <c r="HKW57" s="1002"/>
      <c r="HKX57" s="1002"/>
      <c r="HKY57" s="1002"/>
      <c r="HKZ57" s="1002"/>
      <c r="HLA57" s="1002"/>
      <c r="HLB57" s="1002"/>
      <c r="HLC57" s="1002"/>
      <c r="HLD57" s="1002"/>
      <c r="HLE57" s="1002"/>
      <c r="HLF57" s="1002"/>
      <c r="HLG57" s="1002"/>
      <c r="HLH57" s="1002"/>
      <c r="HLI57" s="1002"/>
      <c r="HLJ57" s="1002"/>
      <c r="HLK57" s="1002"/>
      <c r="HLL57" s="1002"/>
      <c r="HLM57" s="1002"/>
      <c r="HLN57" s="1002"/>
      <c r="HLO57" s="1002"/>
      <c r="HLP57" s="1002"/>
      <c r="HLQ57" s="1002"/>
      <c r="HLR57" s="1002"/>
      <c r="HLS57" s="1002"/>
      <c r="HLT57" s="1002"/>
      <c r="HLU57" s="1002"/>
      <c r="HLV57" s="1002"/>
      <c r="HLW57" s="1002"/>
      <c r="HLX57" s="1002"/>
      <c r="HLY57" s="1002"/>
      <c r="HLZ57" s="1002"/>
      <c r="HMA57" s="1002"/>
      <c r="HMB57" s="1002"/>
      <c r="HMC57" s="1002"/>
      <c r="HMD57" s="1002"/>
      <c r="HME57" s="1002"/>
      <c r="HMF57" s="1002"/>
      <c r="HMG57" s="1002"/>
      <c r="HMH57" s="1002"/>
      <c r="HMI57" s="1002"/>
      <c r="HMJ57" s="1002"/>
      <c r="HMK57" s="1002"/>
      <c r="HML57" s="1002"/>
      <c r="HMM57" s="1002"/>
      <c r="HMN57" s="1002"/>
      <c r="HMO57" s="1002"/>
      <c r="HMP57" s="1002"/>
      <c r="HMQ57" s="1002"/>
      <c r="HMR57" s="1002"/>
      <c r="HMS57" s="1002"/>
      <c r="HMT57" s="1002"/>
      <c r="HMU57" s="1002"/>
      <c r="HMV57" s="1002"/>
      <c r="HMW57" s="1002"/>
      <c r="HMX57" s="1002"/>
      <c r="HMY57" s="1002"/>
      <c r="HMZ57" s="1002"/>
      <c r="HNA57" s="1002"/>
      <c r="HNB57" s="1002"/>
      <c r="HNC57" s="1002"/>
      <c r="HND57" s="1002"/>
      <c r="HNE57" s="1002"/>
      <c r="HNF57" s="1002"/>
      <c r="HNG57" s="1002"/>
      <c r="HNH57" s="1002"/>
      <c r="HNI57" s="1002"/>
      <c r="HNJ57" s="1002"/>
      <c r="HNK57" s="1002"/>
      <c r="HNL57" s="1002"/>
      <c r="HNM57" s="1002"/>
      <c r="HNN57" s="1002"/>
      <c r="HNO57" s="1002"/>
      <c r="HNP57" s="1002"/>
      <c r="HNQ57" s="1002"/>
      <c r="HNR57" s="1002"/>
      <c r="HNS57" s="1002"/>
      <c r="HNT57" s="1002"/>
      <c r="HNU57" s="1002"/>
      <c r="HNV57" s="1002"/>
      <c r="HNW57" s="1002"/>
      <c r="HNX57" s="1002"/>
      <c r="HNY57" s="1002"/>
      <c r="HNZ57" s="1002"/>
      <c r="HOA57" s="1002"/>
      <c r="HOB57" s="1002"/>
      <c r="HOC57" s="1002"/>
      <c r="HOD57" s="1002"/>
      <c r="HOE57" s="1002"/>
      <c r="HOF57" s="1002"/>
      <c r="HOG57" s="1002"/>
      <c r="HOH57" s="1002"/>
      <c r="HOI57" s="1002"/>
      <c r="HOJ57" s="1002"/>
      <c r="HOK57" s="1002"/>
      <c r="HOL57" s="1002"/>
      <c r="HOM57" s="1002"/>
      <c r="HON57" s="1002"/>
      <c r="HOO57" s="1002"/>
      <c r="HOP57" s="1002"/>
      <c r="HOQ57" s="1002"/>
      <c r="HOR57" s="1002"/>
      <c r="HOS57" s="1002"/>
      <c r="HOT57" s="1002"/>
      <c r="HOU57" s="1002"/>
      <c r="HOV57" s="1002"/>
      <c r="HOW57" s="1002"/>
      <c r="HOX57" s="1002"/>
      <c r="HOY57" s="1002"/>
      <c r="HOZ57" s="1002"/>
      <c r="HPA57" s="1002"/>
      <c r="HPB57" s="1002"/>
      <c r="HPC57" s="1002"/>
      <c r="HPD57" s="1002"/>
      <c r="HPE57" s="1002"/>
      <c r="HPF57" s="1002"/>
      <c r="HPG57" s="1002"/>
      <c r="HPH57" s="1002"/>
      <c r="HPI57" s="1002"/>
      <c r="HPJ57" s="1002"/>
      <c r="HPK57" s="1002"/>
      <c r="HPL57" s="1002"/>
      <c r="HPM57" s="1002"/>
      <c r="HPN57" s="1002"/>
      <c r="HPO57" s="1002"/>
      <c r="HPP57" s="1002"/>
      <c r="HPQ57" s="1002"/>
      <c r="HPR57" s="1002"/>
      <c r="HPS57" s="1002"/>
      <c r="HPT57" s="1002"/>
      <c r="HPU57" s="1002"/>
      <c r="HPV57" s="1002"/>
      <c r="HPW57" s="1002"/>
      <c r="HPX57" s="1002"/>
      <c r="HPY57" s="1002"/>
      <c r="HPZ57" s="1002"/>
      <c r="HQA57" s="1002"/>
      <c r="HQB57" s="1002"/>
      <c r="HQC57" s="1002"/>
      <c r="HQD57" s="1002"/>
      <c r="HQE57" s="1002"/>
      <c r="HQF57" s="1002"/>
      <c r="HQG57" s="1002"/>
      <c r="HQH57" s="1002"/>
      <c r="HQI57" s="1002"/>
      <c r="HQJ57" s="1002"/>
      <c r="HQK57" s="1002"/>
      <c r="HQL57" s="1002"/>
      <c r="HQM57" s="1002"/>
      <c r="HQN57" s="1002"/>
      <c r="HQO57" s="1002"/>
      <c r="HQP57" s="1002"/>
      <c r="HQQ57" s="1002"/>
      <c r="HQR57" s="1002"/>
      <c r="HQS57" s="1002"/>
      <c r="HQT57" s="1002"/>
      <c r="HQU57" s="1002"/>
      <c r="HQV57" s="1002"/>
      <c r="HQW57" s="1002"/>
      <c r="HQX57" s="1002"/>
      <c r="HQY57" s="1002"/>
      <c r="HQZ57" s="1002"/>
      <c r="HRA57" s="1002"/>
      <c r="HRB57" s="1002"/>
      <c r="HRC57" s="1002"/>
      <c r="HRD57" s="1002"/>
      <c r="HRE57" s="1002"/>
      <c r="HRF57" s="1002"/>
      <c r="HRG57" s="1002"/>
      <c r="HRH57" s="1002"/>
      <c r="HRI57" s="1002"/>
      <c r="HRJ57" s="1002"/>
      <c r="HRK57" s="1002"/>
      <c r="HRL57" s="1002"/>
      <c r="HRM57" s="1002"/>
      <c r="HRN57" s="1002"/>
      <c r="HRO57" s="1002"/>
      <c r="HRP57" s="1002"/>
      <c r="HRQ57" s="1002"/>
      <c r="HRR57" s="1002"/>
      <c r="HRS57" s="1002"/>
      <c r="HRT57" s="1002"/>
      <c r="HRU57" s="1002"/>
      <c r="HRV57" s="1002"/>
      <c r="HRW57" s="1002"/>
      <c r="HRX57" s="1002"/>
      <c r="HRY57" s="1002"/>
      <c r="HRZ57" s="1002"/>
      <c r="HSA57" s="1002"/>
      <c r="HSB57" s="1002"/>
      <c r="HSC57" s="1002"/>
      <c r="HSD57" s="1002"/>
      <c r="HSE57" s="1002"/>
      <c r="HSF57" s="1002"/>
      <c r="HSG57" s="1002"/>
      <c r="HSH57" s="1002"/>
      <c r="HSI57" s="1002"/>
      <c r="HSJ57" s="1002"/>
      <c r="HSK57" s="1002"/>
      <c r="HSL57" s="1002"/>
      <c r="HSM57" s="1002"/>
      <c r="HSN57" s="1002"/>
      <c r="HSO57" s="1002"/>
      <c r="HSP57" s="1002"/>
      <c r="HSQ57" s="1002"/>
      <c r="HSR57" s="1002"/>
      <c r="HSS57" s="1002"/>
      <c r="HST57" s="1002"/>
      <c r="HSU57" s="1002"/>
      <c r="HSV57" s="1002"/>
      <c r="HSW57" s="1002"/>
      <c r="HSX57" s="1002"/>
      <c r="HSY57" s="1002"/>
      <c r="HSZ57" s="1002"/>
      <c r="HTA57" s="1002"/>
      <c r="HTB57" s="1002"/>
      <c r="HTC57" s="1002"/>
      <c r="HTD57" s="1002"/>
      <c r="HTE57" s="1002"/>
      <c r="HTF57" s="1002"/>
      <c r="HTG57" s="1002"/>
      <c r="HTH57" s="1002"/>
      <c r="HTI57" s="1002"/>
      <c r="HTJ57" s="1002"/>
      <c r="HTK57" s="1002"/>
      <c r="HTL57" s="1002"/>
      <c r="HTM57" s="1002"/>
      <c r="HTN57" s="1002"/>
      <c r="HTO57" s="1002"/>
      <c r="HTP57" s="1002"/>
      <c r="HTQ57" s="1002"/>
      <c r="HTR57" s="1002"/>
      <c r="HTS57" s="1002"/>
      <c r="HTT57" s="1002"/>
      <c r="HTU57" s="1002"/>
      <c r="HTV57" s="1002"/>
      <c r="HTW57" s="1002"/>
      <c r="HTX57" s="1002"/>
      <c r="HTY57" s="1002"/>
      <c r="HTZ57" s="1002"/>
      <c r="HUA57" s="1002"/>
      <c r="HUB57" s="1002"/>
      <c r="HUC57" s="1002"/>
      <c r="HUD57" s="1002"/>
      <c r="HUE57" s="1002"/>
      <c r="HUF57" s="1002"/>
      <c r="HUG57" s="1002"/>
      <c r="HUH57" s="1002"/>
      <c r="HUI57" s="1002"/>
      <c r="HUJ57" s="1002"/>
      <c r="HUK57" s="1002"/>
      <c r="HUL57" s="1002"/>
      <c r="HUM57" s="1002"/>
      <c r="HUN57" s="1002"/>
      <c r="HUO57" s="1002"/>
      <c r="HUP57" s="1002"/>
      <c r="HUQ57" s="1002"/>
      <c r="HUR57" s="1002"/>
      <c r="HUS57" s="1002"/>
      <c r="HUT57" s="1002"/>
      <c r="HUU57" s="1002"/>
      <c r="HUV57" s="1002"/>
      <c r="HUW57" s="1002"/>
      <c r="HUX57" s="1002"/>
      <c r="HUY57" s="1002"/>
      <c r="HUZ57" s="1002"/>
      <c r="HVA57" s="1002"/>
      <c r="HVB57" s="1002"/>
      <c r="HVC57" s="1002"/>
      <c r="HVD57" s="1002"/>
      <c r="HVE57" s="1002"/>
      <c r="HVF57" s="1002"/>
      <c r="HVG57" s="1002"/>
      <c r="HVH57" s="1002"/>
      <c r="HVI57" s="1002"/>
      <c r="HVJ57" s="1002"/>
      <c r="HVK57" s="1002"/>
      <c r="HVL57" s="1002"/>
      <c r="HVM57" s="1002"/>
      <c r="HVN57" s="1002"/>
      <c r="HVO57" s="1002"/>
      <c r="HVP57" s="1002"/>
      <c r="HVQ57" s="1002"/>
      <c r="HVR57" s="1002"/>
      <c r="HVS57" s="1002"/>
      <c r="HVT57" s="1002"/>
      <c r="HVU57" s="1002"/>
      <c r="HVV57" s="1002"/>
      <c r="HVW57" s="1002"/>
      <c r="HVX57" s="1002"/>
      <c r="HVY57" s="1002"/>
      <c r="HVZ57" s="1002"/>
      <c r="HWA57" s="1002"/>
      <c r="HWB57" s="1002"/>
      <c r="HWC57" s="1002"/>
      <c r="HWD57" s="1002"/>
      <c r="HWE57" s="1002"/>
      <c r="HWF57" s="1002"/>
      <c r="HWG57" s="1002"/>
      <c r="HWH57" s="1002"/>
      <c r="HWI57" s="1002"/>
      <c r="HWJ57" s="1002"/>
      <c r="HWK57" s="1002"/>
      <c r="HWL57" s="1002"/>
      <c r="HWM57" s="1002"/>
      <c r="HWN57" s="1002"/>
      <c r="HWO57" s="1002"/>
      <c r="HWP57" s="1002"/>
      <c r="HWQ57" s="1002"/>
      <c r="HWR57" s="1002"/>
      <c r="HWS57" s="1002"/>
      <c r="HWT57" s="1002"/>
      <c r="HWU57" s="1002"/>
      <c r="HWV57" s="1002"/>
      <c r="HWW57" s="1002"/>
      <c r="HWX57" s="1002"/>
      <c r="HWY57" s="1002"/>
      <c r="HWZ57" s="1002"/>
      <c r="HXA57" s="1002"/>
      <c r="HXB57" s="1002"/>
      <c r="HXC57" s="1002"/>
      <c r="HXD57" s="1002"/>
      <c r="HXE57" s="1002"/>
      <c r="HXF57" s="1002"/>
      <c r="HXG57" s="1002"/>
      <c r="HXH57" s="1002"/>
      <c r="HXI57" s="1002"/>
      <c r="HXJ57" s="1002"/>
      <c r="HXK57" s="1002"/>
      <c r="HXL57" s="1002"/>
      <c r="HXM57" s="1002"/>
      <c r="HXN57" s="1002"/>
      <c r="HXO57" s="1002"/>
      <c r="HXP57" s="1002"/>
      <c r="HXQ57" s="1002"/>
      <c r="HXR57" s="1002"/>
      <c r="HXS57" s="1002"/>
      <c r="HXT57" s="1002"/>
      <c r="HXU57" s="1002"/>
      <c r="HXV57" s="1002"/>
      <c r="HXW57" s="1002"/>
      <c r="HXX57" s="1002"/>
      <c r="HXY57" s="1002"/>
      <c r="HXZ57" s="1002"/>
      <c r="HYA57" s="1002"/>
      <c r="HYB57" s="1002"/>
      <c r="HYC57" s="1002"/>
      <c r="HYD57" s="1002"/>
      <c r="HYE57" s="1002"/>
      <c r="HYF57" s="1002"/>
      <c r="HYG57" s="1002"/>
      <c r="HYH57" s="1002"/>
      <c r="HYI57" s="1002"/>
      <c r="HYJ57" s="1002"/>
      <c r="HYK57" s="1002"/>
      <c r="HYL57" s="1002"/>
      <c r="HYM57" s="1002"/>
      <c r="HYN57" s="1002"/>
      <c r="HYO57" s="1002"/>
      <c r="HYP57" s="1002"/>
      <c r="HYQ57" s="1002"/>
      <c r="HYR57" s="1002"/>
      <c r="HYS57" s="1002"/>
      <c r="HYT57" s="1002"/>
      <c r="HYU57" s="1002"/>
      <c r="HYV57" s="1002"/>
      <c r="HYW57" s="1002"/>
      <c r="HYX57" s="1002"/>
      <c r="HYY57" s="1002"/>
      <c r="HYZ57" s="1002"/>
      <c r="HZA57" s="1002"/>
      <c r="HZB57" s="1002"/>
      <c r="HZC57" s="1002"/>
      <c r="HZD57" s="1002"/>
      <c r="HZE57" s="1002"/>
      <c r="HZF57" s="1002"/>
      <c r="HZG57" s="1002"/>
      <c r="HZH57" s="1002"/>
      <c r="HZI57" s="1002"/>
      <c r="HZJ57" s="1002"/>
      <c r="HZK57" s="1002"/>
      <c r="HZL57" s="1002"/>
      <c r="HZM57" s="1002"/>
      <c r="HZN57" s="1002"/>
      <c r="HZO57" s="1002"/>
      <c r="HZP57" s="1002"/>
      <c r="HZQ57" s="1002"/>
      <c r="HZR57" s="1002"/>
      <c r="HZS57" s="1002"/>
      <c r="HZT57" s="1002"/>
      <c r="HZU57" s="1002"/>
      <c r="HZV57" s="1002"/>
      <c r="HZW57" s="1002"/>
      <c r="HZX57" s="1002"/>
      <c r="HZY57" s="1002"/>
      <c r="HZZ57" s="1002"/>
      <c r="IAA57" s="1002"/>
      <c r="IAB57" s="1002"/>
      <c r="IAC57" s="1002"/>
      <c r="IAD57" s="1002"/>
      <c r="IAE57" s="1002"/>
      <c r="IAF57" s="1002"/>
      <c r="IAG57" s="1002"/>
      <c r="IAH57" s="1002"/>
      <c r="IAI57" s="1002"/>
      <c r="IAJ57" s="1002"/>
      <c r="IAK57" s="1002"/>
      <c r="IAL57" s="1002"/>
      <c r="IAM57" s="1002"/>
      <c r="IAN57" s="1002"/>
      <c r="IAO57" s="1002"/>
      <c r="IAP57" s="1002"/>
      <c r="IAQ57" s="1002"/>
      <c r="IAR57" s="1002"/>
      <c r="IAS57" s="1002"/>
      <c r="IAT57" s="1002"/>
      <c r="IAU57" s="1002"/>
      <c r="IAV57" s="1002"/>
      <c r="IAW57" s="1002"/>
      <c r="IAX57" s="1002"/>
      <c r="IAY57" s="1002"/>
      <c r="IAZ57" s="1002"/>
      <c r="IBA57" s="1002"/>
      <c r="IBB57" s="1002"/>
      <c r="IBC57" s="1002"/>
      <c r="IBD57" s="1002"/>
      <c r="IBE57" s="1002"/>
      <c r="IBF57" s="1002"/>
      <c r="IBG57" s="1002"/>
      <c r="IBH57" s="1002"/>
      <c r="IBI57" s="1002"/>
      <c r="IBJ57" s="1002"/>
      <c r="IBK57" s="1002"/>
      <c r="IBL57" s="1002"/>
      <c r="IBM57" s="1002"/>
      <c r="IBN57" s="1002"/>
      <c r="IBO57" s="1002"/>
      <c r="IBP57" s="1002"/>
      <c r="IBQ57" s="1002"/>
      <c r="IBR57" s="1002"/>
      <c r="IBS57" s="1002"/>
      <c r="IBT57" s="1002"/>
      <c r="IBU57" s="1002"/>
      <c r="IBV57" s="1002"/>
      <c r="IBW57" s="1002"/>
      <c r="IBX57" s="1002"/>
      <c r="IBY57" s="1002"/>
      <c r="IBZ57" s="1002"/>
      <c r="ICA57" s="1002"/>
      <c r="ICB57" s="1002"/>
      <c r="ICC57" s="1002"/>
      <c r="ICD57" s="1002"/>
      <c r="ICE57" s="1002"/>
      <c r="ICF57" s="1002"/>
      <c r="ICG57" s="1002"/>
      <c r="ICH57" s="1002"/>
      <c r="ICI57" s="1002"/>
      <c r="ICJ57" s="1002"/>
      <c r="ICK57" s="1002"/>
      <c r="ICL57" s="1002"/>
      <c r="ICM57" s="1002"/>
      <c r="ICN57" s="1002"/>
      <c r="ICO57" s="1002"/>
      <c r="ICP57" s="1002"/>
      <c r="ICQ57" s="1002"/>
      <c r="ICR57" s="1002"/>
      <c r="ICS57" s="1002"/>
      <c r="ICT57" s="1002"/>
      <c r="ICU57" s="1002"/>
      <c r="ICV57" s="1002"/>
      <c r="ICW57" s="1002"/>
      <c r="ICX57" s="1002"/>
      <c r="ICY57" s="1002"/>
      <c r="ICZ57" s="1002"/>
      <c r="IDA57" s="1002"/>
      <c r="IDB57" s="1002"/>
      <c r="IDC57" s="1002"/>
      <c r="IDD57" s="1002"/>
      <c r="IDE57" s="1002"/>
      <c r="IDF57" s="1002"/>
      <c r="IDG57" s="1002"/>
      <c r="IDH57" s="1002"/>
      <c r="IDI57" s="1002"/>
      <c r="IDJ57" s="1002"/>
      <c r="IDK57" s="1002"/>
      <c r="IDL57" s="1002"/>
      <c r="IDM57" s="1002"/>
      <c r="IDN57" s="1002"/>
      <c r="IDO57" s="1002"/>
      <c r="IDP57" s="1002"/>
      <c r="IDQ57" s="1002"/>
      <c r="IDR57" s="1002"/>
      <c r="IDS57" s="1002"/>
      <c r="IDT57" s="1002"/>
      <c r="IDU57" s="1002"/>
      <c r="IDV57" s="1002"/>
      <c r="IDW57" s="1002"/>
      <c r="IDX57" s="1002"/>
      <c r="IDY57" s="1002"/>
      <c r="IDZ57" s="1002"/>
      <c r="IEA57" s="1002"/>
      <c r="IEB57" s="1002"/>
      <c r="IEC57" s="1002"/>
      <c r="IED57" s="1002"/>
      <c r="IEE57" s="1002"/>
      <c r="IEF57" s="1002"/>
      <c r="IEG57" s="1002"/>
      <c r="IEH57" s="1002"/>
      <c r="IEI57" s="1002"/>
      <c r="IEJ57" s="1002"/>
      <c r="IEK57" s="1002"/>
      <c r="IEL57" s="1002"/>
      <c r="IEM57" s="1002"/>
      <c r="IEN57" s="1002"/>
      <c r="IEO57" s="1002"/>
      <c r="IEP57" s="1002"/>
      <c r="IEQ57" s="1002"/>
      <c r="IER57" s="1002"/>
      <c r="IES57" s="1002"/>
      <c r="IET57" s="1002"/>
      <c r="IEU57" s="1002"/>
      <c r="IEV57" s="1002"/>
      <c r="IEW57" s="1002"/>
      <c r="IEX57" s="1002"/>
      <c r="IEY57" s="1002"/>
      <c r="IEZ57" s="1002"/>
      <c r="IFA57" s="1002"/>
      <c r="IFB57" s="1002"/>
      <c r="IFC57" s="1002"/>
      <c r="IFD57" s="1002"/>
      <c r="IFE57" s="1002"/>
      <c r="IFF57" s="1002"/>
      <c r="IFG57" s="1002"/>
      <c r="IFH57" s="1002"/>
      <c r="IFI57" s="1002"/>
      <c r="IFJ57" s="1002"/>
      <c r="IFK57" s="1002"/>
      <c r="IFL57" s="1002"/>
      <c r="IFM57" s="1002"/>
      <c r="IFN57" s="1002"/>
      <c r="IFO57" s="1002"/>
      <c r="IFP57" s="1002"/>
      <c r="IFQ57" s="1002"/>
      <c r="IFR57" s="1002"/>
      <c r="IFS57" s="1002"/>
      <c r="IFT57" s="1002"/>
      <c r="IFU57" s="1002"/>
      <c r="IFV57" s="1002"/>
      <c r="IFW57" s="1002"/>
      <c r="IFX57" s="1002"/>
      <c r="IFY57" s="1002"/>
      <c r="IFZ57" s="1002"/>
      <c r="IGA57" s="1002"/>
      <c r="IGB57" s="1002"/>
      <c r="IGC57" s="1002"/>
      <c r="IGD57" s="1002"/>
      <c r="IGE57" s="1002"/>
      <c r="IGF57" s="1002"/>
      <c r="IGG57" s="1002"/>
      <c r="IGH57" s="1002"/>
      <c r="IGI57" s="1002"/>
      <c r="IGJ57" s="1002"/>
      <c r="IGK57" s="1002"/>
      <c r="IGL57" s="1002"/>
      <c r="IGM57" s="1002"/>
      <c r="IGN57" s="1002"/>
      <c r="IGO57" s="1002"/>
      <c r="IGP57" s="1002"/>
      <c r="IGQ57" s="1002"/>
      <c r="IGR57" s="1002"/>
      <c r="IGS57" s="1002"/>
      <c r="IGT57" s="1002"/>
      <c r="IGU57" s="1002"/>
      <c r="IGV57" s="1002"/>
      <c r="IGW57" s="1002"/>
      <c r="IGX57" s="1002"/>
      <c r="IGY57" s="1002"/>
      <c r="IGZ57" s="1002"/>
      <c r="IHA57" s="1002"/>
      <c r="IHB57" s="1002"/>
      <c r="IHC57" s="1002"/>
      <c r="IHD57" s="1002"/>
      <c r="IHE57" s="1002"/>
      <c r="IHF57" s="1002"/>
      <c r="IHG57" s="1002"/>
      <c r="IHH57" s="1002"/>
      <c r="IHI57" s="1002"/>
      <c r="IHJ57" s="1002"/>
      <c r="IHK57" s="1002"/>
      <c r="IHL57" s="1002"/>
      <c r="IHM57" s="1002"/>
      <c r="IHN57" s="1002"/>
      <c r="IHO57" s="1002"/>
      <c r="IHP57" s="1002"/>
      <c r="IHQ57" s="1002"/>
      <c r="IHR57" s="1002"/>
      <c r="IHS57" s="1002"/>
      <c r="IHT57" s="1002"/>
      <c r="IHU57" s="1002"/>
      <c r="IHV57" s="1002"/>
      <c r="IHW57" s="1002"/>
      <c r="IHX57" s="1002"/>
      <c r="IHY57" s="1002"/>
      <c r="IHZ57" s="1002"/>
      <c r="IIA57" s="1002"/>
      <c r="IIB57" s="1002"/>
      <c r="IIC57" s="1002"/>
      <c r="IID57" s="1002"/>
      <c r="IIE57" s="1002"/>
      <c r="IIF57" s="1002"/>
      <c r="IIG57" s="1002"/>
      <c r="IIH57" s="1002"/>
      <c r="III57" s="1002"/>
      <c r="IIJ57" s="1002"/>
      <c r="IIK57" s="1002"/>
      <c r="IIL57" s="1002"/>
      <c r="IIM57" s="1002"/>
      <c r="IIN57" s="1002"/>
      <c r="IIO57" s="1002"/>
      <c r="IIP57" s="1002"/>
      <c r="IIQ57" s="1002"/>
      <c r="IIR57" s="1002"/>
      <c r="IIS57" s="1002"/>
      <c r="IIT57" s="1002"/>
      <c r="IIU57" s="1002"/>
      <c r="IIV57" s="1002"/>
      <c r="IIW57" s="1002"/>
      <c r="IIX57" s="1002"/>
      <c r="IIY57" s="1002"/>
      <c r="IIZ57" s="1002"/>
      <c r="IJA57" s="1002"/>
      <c r="IJB57" s="1002"/>
      <c r="IJC57" s="1002"/>
      <c r="IJD57" s="1002"/>
      <c r="IJE57" s="1002"/>
      <c r="IJF57" s="1002"/>
      <c r="IJG57" s="1002"/>
      <c r="IJH57" s="1002"/>
      <c r="IJI57" s="1002"/>
      <c r="IJJ57" s="1002"/>
      <c r="IJK57" s="1002"/>
      <c r="IJL57" s="1002"/>
      <c r="IJM57" s="1002"/>
      <c r="IJN57" s="1002"/>
      <c r="IJO57" s="1002"/>
      <c r="IJP57" s="1002"/>
      <c r="IJQ57" s="1002"/>
      <c r="IJR57" s="1002"/>
      <c r="IJS57" s="1002"/>
      <c r="IJT57" s="1002"/>
      <c r="IJU57" s="1002"/>
      <c r="IJV57" s="1002"/>
      <c r="IJW57" s="1002"/>
      <c r="IJX57" s="1002"/>
      <c r="IJY57" s="1002"/>
      <c r="IJZ57" s="1002"/>
      <c r="IKA57" s="1002"/>
      <c r="IKB57" s="1002"/>
      <c r="IKC57" s="1002"/>
      <c r="IKD57" s="1002"/>
      <c r="IKE57" s="1002"/>
      <c r="IKF57" s="1002"/>
      <c r="IKG57" s="1002"/>
      <c r="IKH57" s="1002"/>
      <c r="IKI57" s="1002"/>
      <c r="IKJ57" s="1002"/>
      <c r="IKK57" s="1002"/>
      <c r="IKL57" s="1002"/>
      <c r="IKM57" s="1002"/>
      <c r="IKN57" s="1002"/>
      <c r="IKO57" s="1002"/>
      <c r="IKP57" s="1002"/>
      <c r="IKQ57" s="1002"/>
      <c r="IKR57" s="1002"/>
      <c r="IKS57" s="1002"/>
      <c r="IKT57" s="1002"/>
      <c r="IKU57" s="1002"/>
      <c r="IKV57" s="1002"/>
      <c r="IKW57" s="1002"/>
      <c r="IKX57" s="1002"/>
      <c r="IKY57" s="1002"/>
      <c r="IKZ57" s="1002"/>
      <c r="ILA57" s="1002"/>
      <c r="ILB57" s="1002"/>
      <c r="ILC57" s="1002"/>
      <c r="ILD57" s="1002"/>
      <c r="ILE57" s="1002"/>
      <c r="ILF57" s="1002"/>
      <c r="ILG57" s="1002"/>
      <c r="ILH57" s="1002"/>
      <c r="ILI57" s="1002"/>
      <c r="ILJ57" s="1002"/>
      <c r="ILK57" s="1002"/>
      <c r="ILL57" s="1002"/>
      <c r="ILM57" s="1002"/>
      <c r="ILN57" s="1002"/>
      <c r="ILO57" s="1002"/>
      <c r="ILP57" s="1002"/>
      <c r="ILQ57" s="1002"/>
      <c r="ILR57" s="1002"/>
      <c r="ILS57" s="1002"/>
      <c r="ILT57" s="1002"/>
      <c r="ILU57" s="1002"/>
      <c r="ILV57" s="1002"/>
      <c r="ILW57" s="1002"/>
      <c r="ILX57" s="1002"/>
      <c r="ILY57" s="1002"/>
      <c r="ILZ57" s="1002"/>
      <c r="IMA57" s="1002"/>
      <c r="IMB57" s="1002"/>
      <c r="IMC57" s="1002"/>
      <c r="IMD57" s="1002"/>
      <c r="IME57" s="1002"/>
      <c r="IMF57" s="1002"/>
      <c r="IMG57" s="1002"/>
      <c r="IMH57" s="1002"/>
      <c r="IMI57" s="1002"/>
      <c r="IMJ57" s="1002"/>
      <c r="IMK57" s="1002"/>
      <c r="IML57" s="1002"/>
      <c r="IMM57" s="1002"/>
      <c r="IMN57" s="1002"/>
      <c r="IMO57" s="1002"/>
      <c r="IMP57" s="1002"/>
      <c r="IMQ57" s="1002"/>
      <c r="IMR57" s="1002"/>
      <c r="IMS57" s="1002"/>
      <c r="IMT57" s="1002"/>
      <c r="IMU57" s="1002"/>
      <c r="IMV57" s="1002"/>
      <c r="IMW57" s="1002"/>
      <c r="IMX57" s="1002"/>
      <c r="IMY57" s="1002"/>
      <c r="IMZ57" s="1002"/>
      <c r="INA57" s="1002"/>
      <c r="INB57" s="1002"/>
      <c r="INC57" s="1002"/>
      <c r="IND57" s="1002"/>
      <c r="INE57" s="1002"/>
      <c r="INF57" s="1002"/>
      <c r="ING57" s="1002"/>
      <c r="INH57" s="1002"/>
      <c r="INI57" s="1002"/>
      <c r="INJ57" s="1002"/>
      <c r="INK57" s="1002"/>
      <c r="INL57" s="1002"/>
      <c r="INM57" s="1002"/>
      <c r="INN57" s="1002"/>
      <c r="INO57" s="1002"/>
      <c r="INP57" s="1002"/>
      <c r="INQ57" s="1002"/>
      <c r="INR57" s="1002"/>
      <c r="INS57" s="1002"/>
      <c r="INT57" s="1002"/>
      <c r="INU57" s="1002"/>
      <c r="INV57" s="1002"/>
      <c r="INW57" s="1002"/>
      <c r="INX57" s="1002"/>
      <c r="INY57" s="1002"/>
      <c r="INZ57" s="1002"/>
      <c r="IOA57" s="1002"/>
      <c r="IOB57" s="1002"/>
      <c r="IOC57" s="1002"/>
      <c r="IOD57" s="1002"/>
      <c r="IOE57" s="1002"/>
      <c r="IOF57" s="1002"/>
      <c r="IOG57" s="1002"/>
      <c r="IOH57" s="1002"/>
      <c r="IOI57" s="1002"/>
      <c r="IOJ57" s="1002"/>
      <c r="IOK57" s="1002"/>
      <c r="IOL57" s="1002"/>
      <c r="IOM57" s="1002"/>
      <c r="ION57" s="1002"/>
      <c r="IOO57" s="1002"/>
      <c r="IOP57" s="1002"/>
      <c r="IOQ57" s="1002"/>
      <c r="IOR57" s="1002"/>
      <c r="IOS57" s="1002"/>
      <c r="IOT57" s="1002"/>
      <c r="IOU57" s="1002"/>
      <c r="IOV57" s="1002"/>
      <c r="IOW57" s="1002"/>
      <c r="IOX57" s="1002"/>
      <c r="IOY57" s="1002"/>
      <c r="IOZ57" s="1002"/>
      <c r="IPA57" s="1002"/>
      <c r="IPB57" s="1002"/>
      <c r="IPC57" s="1002"/>
      <c r="IPD57" s="1002"/>
      <c r="IPE57" s="1002"/>
      <c r="IPF57" s="1002"/>
      <c r="IPG57" s="1002"/>
      <c r="IPH57" s="1002"/>
      <c r="IPI57" s="1002"/>
      <c r="IPJ57" s="1002"/>
      <c r="IPK57" s="1002"/>
      <c r="IPL57" s="1002"/>
      <c r="IPM57" s="1002"/>
      <c r="IPN57" s="1002"/>
      <c r="IPO57" s="1002"/>
      <c r="IPP57" s="1002"/>
      <c r="IPQ57" s="1002"/>
      <c r="IPR57" s="1002"/>
      <c r="IPS57" s="1002"/>
      <c r="IPT57" s="1002"/>
      <c r="IPU57" s="1002"/>
      <c r="IPV57" s="1002"/>
      <c r="IPW57" s="1002"/>
      <c r="IPX57" s="1002"/>
      <c r="IPY57" s="1002"/>
      <c r="IPZ57" s="1002"/>
      <c r="IQA57" s="1002"/>
      <c r="IQB57" s="1002"/>
      <c r="IQC57" s="1002"/>
      <c r="IQD57" s="1002"/>
      <c r="IQE57" s="1002"/>
      <c r="IQF57" s="1002"/>
      <c r="IQG57" s="1002"/>
      <c r="IQH57" s="1002"/>
      <c r="IQI57" s="1002"/>
      <c r="IQJ57" s="1002"/>
      <c r="IQK57" s="1002"/>
      <c r="IQL57" s="1002"/>
      <c r="IQM57" s="1002"/>
      <c r="IQN57" s="1002"/>
      <c r="IQO57" s="1002"/>
      <c r="IQP57" s="1002"/>
      <c r="IQQ57" s="1002"/>
      <c r="IQR57" s="1002"/>
      <c r="IQS57" s="1002"/>
      <c r="IQT57" s="1002"/>
      <c r="IQU57" s="1002"/>
      <c r="IQV57" s="1002"/>
      <c r="IQW57" s="1002"/>
      <c r="IQX57" s="1002"/>
      <c r="IQY57" s="1002"/>
      <c r="IQZ57" s="1002"/>
      <c r="IRA57" s="1002"/>
      <c r="IRB57" s="1002"/>
      <c r="IRC57" s="1002"/>
      <c r="IRD57" s="1002"/>
      <c r="IRE57" s="1002"/>
      <c r="IRF57" s="1002"/>
      <c r="IRG57" s="1002"/>
      <c r="IRH57" s="1002"/>
      <c r="IRI57" s="1002"/>
      <c r="IRJ57" s="1002"/>
      <c r="IRK57" s="1002"/>
      <c r="IRL57" s="1002"/>
      <c r="IRM57" s="1002"/>
      <c r="IRN57" s="1002"/>
      <c r="IRO57" s="1002"/>
      <c r="IRP57" s="1002"/>
      <c r="IRQ57" s="1002"/>
      <c r="IRR57" s="1002"/>
      <c r="IRS57" s="1002"/>
      <c r="IRT57" s="1002"/>
      <c r="IRU57" s="1002"/>
      <c r="IRV57" s="1002"/>
      <c r="IRW57" s="1002"/>
      <c r="IRX57" s="1002"/>
      <c r="IRY57" s="1002"/>
      <c r="IRZ57" s="1002"/>
      <c r="ISA57" s="1002"/>
      <c r="ISB57" s="1002"/>
      <c r="ISC57" s="1002"/>
      <c r="ISD57" s="1002"/>
      <c r="ISE57" s="1002"/>
      <c r="ISF57" s="1002"/>
      <c r="ISG57" s="1002"/>
      <c r="ISH57" s="1002"/>
      <c r="ISI57" s="1002"/>
      <c r="ISJ57" s="1002"/>
      <c r="ISK57" s="1002"/>
      <c r="ISL57" s="1002"/>
      <c r="ISM57" s="1002"/>
      <c r="ISN57" s="1002"/>
      <c r="ISO57" s="1002"/>
      <c r="ISP57" s="1002"/>
      <c r="ISQ57" s="1002"/>
      <c r="ISR57" s="1002"/>
      <c r="ISS57" s="1002"/>
      <c r="IST57" s="1002"/>
      <c r="ISU57" s="1002"/>
      <c r="ISV57" s="1002"/>
      <c r="ISW57" s="1002"/>
      <c r="ISX57" s="1002"/>
      <c r="ISY57" s="1002"/>
      <c r="ISZ57" s="1002"/>
      <c r="ITA57" s="1002"/>
      <c r="ITB57" s="1002"/>
      <c r="ITC57" s="1002"/>
      <c r="ITD57" s="1002"/>
      <c r="ITE57" s="1002"/>
      <c r="ITF57" s="1002"/>
      <c r="ITG57" s="1002"/>
      <c r="ITH57" s="1002"/>
      <c r="ITI57" s="1002"/>
      <c r="ITJ57" s="1002"/>
      <c r="ITK57" s="1002"/>
      <c r="ITL57" s="1002"/>
      <c r="ITM57" s="1002"/>
      <c r="ITN57" s="1002"/>
      <c r="ITO57" s="1002"/>
      <c r="ITP57" s="1002"/>
      <c r="ITQ57" s="1002"/>
      <c r="ITR57" s="1002"/>
      <c r="ITS57" s="1002"/>
      <c r="ITT57" s="1002"/>
      <c r="ITU57" s="1002"/>
      <c r="ITV57" s="1002"/>
      <c r="ITW57" s="1002"/>
      <c r="ITX57" s="1002"/>
      <c r="ITY57" s="1002"/>
      <c r="ITZ57" s="1002"/>
      <c r="IUA57" s="1002"/>
      <c r="IUB57" s="1002"/>
      <c r="IUC57" s="1002"/>
      <c r="IUD57" s="1002"/>
      <c r="IUE57" s="1002"/>
      <c r="IUF57" s="1002"/>
      <c r="IUG57" s="1002"/>
      <c r="IUH57" s="1002"/>
      <c r="IUI57" s="1002"/>
      <c r="IUJ57" s="1002"/>
      <c r="IUK57" s="1002"/>
      <c r="IUL57" s="1002"/>
      <c r="IUM57" s="1002"/>
      <c r="IUN57" s="1002"/>
      <c r="IUO57" s="1002"/>
      <c r="IUP57" s="1002"/>
      <c r="IUQ57" s="1002"/>
      <c r="IUR57" s="1002"/>
      <c r="IUS57" s="1002"/>
      <c r="IUT57" s="1002"/>
      <c r="IUU57" s="1002"/>
      <c r="IUV57" s="1002"/>
      <c r="IUW57" s="1002"/>
      <c r="IUX57" s="1002"/>
      <c r="IUY57" s="1002"/>
      <c r="IUZ57" s="1002"/>
      <c r="IVA57" s="1002"/>
      <c r="IVB57" s="1002"/>
      <c r="IVC57" s="1002"/>
      <c r="IVD57" s="1002"/>
      <c r="IVE57" s="1002"/>
      <c r="IVF57" s="1002"/>
      <c r="IVG57" s="1002"/>
      <c r="IVH57" s="1002"/>
      <c r="IVI57" s="1002"/>
      <c r="IVJ57" s="1002"/>
      <c r="IVK57" s="1002"/>
      <c r="IVL57" s="1002"/>
      <c r="IVM57" s="1002"/>
      <c r="IVN57" s="1002"/>
      <c r="IVO57" s="1002"/>
      <c r="IVP57" s="1002"/>
      <c r="IVQ57" s="1002"/>
      <c r="IVR57" s="1002"/>
      <c r="IVS57" s="1002"/>
      <c r="IVT57" s="1002"/>
      <c r="IVU57" s="1002"/>
      <c r="IVV57" s="1002"/>
      <c r="IVW57" s="1002"/>
      <c r="IVX57" s="1002"/>
      <c r="IVY57" s="1002"/>
      <c r="IVZ57" s="1002"/>
      <c r="IWA57" s="1002"/>
      <c r="IWB57" s="1002"/>
      <c r="IWC57" s="1002"/>
      <c r="IWD57" s="1002"/>
      <c r="IWE57" s="1002"/>
      <c r="IWF57" s="1002"/>
      <c r="IWG57" s="1002"/>
      <c r="IWH57" s="1002"/>
      <c r="IWI57" s="1002"/>
      <c r="IWJ57" s="1002"/>
      <c r="IWK57" s="1002"/>
      <c r="IWL57" s="1002"/>
      <c r="IWM57" s="1002"/>
      <c r="IWN57" s="1002"/>
      <c r="IWO57" s="1002"/>
      <c r="IWP57" s="1002"/>
      <c r="IWQ57" s="1002"/>
      <c r="IWR57" s="1002"/>
      <c r="IWS57" s="1002"/>
      <c r="IWT57" s="1002"/>
      <c r="IWU57" s="1002"/>
      <c r="IWV57" s="1002"/>
      <c r="IWW57" s="1002"/>
      <c r="IWX57" s="1002"/>
      <c r="IWY57" s="1002"/>
      <c r="IWZ57" s="1002"/>
      <c r="IXA57" s="1002"/>
      <c r="IXB57" s="1002"/>
      <c r="IXC57" s="1002"/>
      <c r="IXD57" s="1002"/>
      <c r="IXE57" s="1002"/>
      <c r="IXF57" s="1002"/>
      <c r="IXG57" s="1002"/>
      <c r="IXH57" s="1002"/>
      <c r="IXI57" s="1002"/>
      <c r="IXJ57" s="1002"/>
      <c r="IXK57" s="1002"/>
      <c r="IXL57" s="1002"/>
      <c r="IXM57" s="1002"/>
      <c r="IXN57" s="1002"/>
      <c r="IXO57" s="1002"/>
      <c r="IXP57" s="1002"/>
      <c r="IXQ57" s="1002"/>
      <c r="IXR57" s="1002"/>
      <c r="IXS57" s="1002"/>
      <c r="IXT57" s="1002"/>
      <c r="IXU57" s="1002"/>
      <c r="IXV57" s="1002"/>
      <c r="IXW57" s="1002"/>
      <c r="IXX57" s="1002"/>
      <c r="IXY57" s="1002"/>
      <c r="IXZ57" s="1002"/>
      <c r="IYA57" s="1002"/>
      <c r="IYB57" s="1002"/>
      <c r="IYC57" s="1002"/>
      <c r="IYD57" s="1002"/>
      <c r="IYE57" s="1002"/>
      <c r="IYF57" s="1002"/>
      <c r="IYG57" s="1002"/>
      <c r="IYH57" s="1002"/>
      <c r="IYI57" s="1002"/>
      <c r="IYJ57" s="1002"/>
      <c r="IYK57" s="1002"/>
      <c r="IYL57" s="1002"/>
      <c r="IYM57" s="1002"/>
      <c r="IYN57" s="1002"/>
      <c r="IYO57" s="1002"/>
      <c r="IYP57" s="1002"/>
      <c r="IYQ57" s="1002"/>
      <c r="IYR57" s="1002"/>
      <c r="IYS57" s="1002"/>
      <c r="IYT57" s="1002"/>
      <c r="IYU57" s="1002"/>
      <c r="IYV57" s="1002"/>
      <c r="IYW57" s="1002"/>
      <c r="IYX57" s="1002"/>
      <c r="IYY57" s="1002"/>
      <c r="IYZ57" s="1002"/>
      <c r="IZA57" s="1002"/>
      <c r="IZB57" s="1002"/>
      <c r="IZC57" s="1002"/>
      <c r="IZD57" s="1002"/>
      <c r="IZE57" s="1002"/>
      <c r="IZF57" s="1002"/>
      <c r="IZG57" s="1002"/>
      <c r="IZH57" s="1002"/>
      <c r="IZI57" s="1002"/>
      <c r="IZJ57" s="1002"/>
      <c r="IZK57" s="1002"/>
      <c r="IZL57" s="1002"/>
      <c r="IZM57" s="1002"/>
      <c r="IZN57" s="1002"/>
      <c r="IZO57" s="1002"/>
      <c r="IZP57" s="1002"/>
      <c r="IZQ57" s="1002"/>
      <c r="IZR57" s="1002"/>
      <c r="IZS57" s="1002"/>
      <c r="IZT57" s="1002"/>
      <c r="IZU57" s="1002"/>
      <c r="IZV57" s="1002"/>
      <c r="IZW57" s="1002"/>
      <c r="IZX57" s="1002"/>
      <c r="IZY57" s="1002"/>
      <c r="IZZ57" s="1002"/>
      <c r="JAA57" s="1002"/>
      <c r="JAB57" s="1002"/>
      <c r="JAC57" s="1002"/>
      <c r="JAD57" s="1002"/>
      <c r="JAE57" s="1002"/>
      <c r="JAF57" s="1002"/>
      <c r="JAG57" s="1002"/>
      <c r="JAH57" s="1002"/>
      <c r="JAI57" s="1002"/>
      <c r="JAJ57" s="1002"/>
      <c r="JAK57" s="1002"/>
      <c r="JAL57" s="1002"/>
      <c r="JAM57" s="1002"/>
      <c r="JAN57" s="1002"/>
      <c r="JAO57" s="1002"/>
      <c r="JAP57" s="1002"/>
      <c r="JAQ57" s="1002"/>
      <c r="JAR57" s="1002"/>
      <c r="JAS57" s="1002"/>
      <c r="JAT57" s="1002"/>
      <c r="JAU57" s="1002"/>
      <c r="JAV57" s="1002"/>
      <c r="JAW57" s="1002"/>
      <c r="JAX57" s="1002"/>
      <c r="JAY57" s="1002"/>
      <c r="JAZ57" s="1002"/>
      <c r="JBA57" s="1002"/>
      <c r="JBB57" s="1002"/>
      <c r="JBC57" s="1002"/>
      <c r="JBD57" s="1002"/>
      <c r="JBE57" s="1002"/>
      <c r="JBF57" s="1002"/>
      <c r="JBG57" s="1002"/>
      <c r="JBH57" s="1002"/>
      <c r="JBI57" s="1002"/>
      <c r="JBJ57" s="1002"/>
      <c r="JBK57" s="1002"/>
      <c r="JBL57" s="1002"/>
      <c r="JBM57" s="1002"/>
      <c r="JBN57" s="1002"/>
      <c r="JBO57" s="1002"/>
      <c r="JBP57" s="1002"/>
      <c r="JBQ57" s="1002"/>
      <c r="JBR57" s="1002"/>
      <c r="JBS57" s="1002"/>
      <c r="JBT57" s="1002"/>
      <c r="JBU57" s="1002"/>
      <c r="JBV57" s="1002"/>
      <c r="JBW57" s="1002"/>
      <c r="JBX57" s="1002"/>
      <c r="JBY57" s="1002"/>
      <c r="JBZ57" s="1002"/>
      <c r="JCA57" s="1002"/>
      <c r="JCB57" s="1002"/>
      <c r="JCC57" s="1002"/>
      <c r="JCD57" s="1002"/>
      <c r="JCE57" s="1002"/>
      <c r="JCF57" s="1002"/>
      <c r="JCG57" s="1002"/>
      <c r="JCH57" s="1002"/>
      <c r="JCI57" s="1002"/>
      <c r="JCJ57" s="1002"/>
      <c r="JCK57" s="1002"/>
      <c r="JCL57" s="1002"/>
      <c r="JCM57" s="1002"/>
      <c r="JCN57" s="1002"/>
      <c r="JCO57" s="1002"/>
      <c r="JCP57" s="1002"/>
      <c r="JCQ57" s="1002"/>
      <c r="JCR57" s="1002"/>
      <c r="JCS57" s="1002"/>
      <c r="JCT57" s="1002"/>
      <c r="JCU57" s="1002"/>
      <c r="JCV57" s="1002"/>
      <c r="JCW57" s="1002"/>
      <c r="JCX57" s="1002"/>
      <c r="JCY57" s="1002"/>
      <c r="JCZ57" s="1002"/>
      <c r="JDA57" s="1002"/>
      <c r="JDB57" s="1002"/>
      <c r="JDC57" s="1002"/>
      <c r="JDD57" s="1002"/>
      <c r="JDE57" s="1002"/>
      <c r="JDF57" s="1002"/>
      <c r="JDG57" s="1002"/>
      <c r="JDH57" s="1002"/>
      <c r="JDI57" s="1002"/>
      <c r="JDJ57" s="1002"/>
      <c r="JDK57" s="1002"/>
      <c r="JDL57" s="1002"/>
      <c r="JDM57" s="1002"/>
      <c r="JDN57" s="1002"/>
      <c r="JDO57" s="1002"/>
      <c r="JDP57" s="1002"/>
      <c r="JDQ57" s="1002"/>
      <c r="JDR57" s="1002"/>
      <c r="JDS57" s="1002"/>
      <c r="JDT57" s="1002"/>
      <c r="JDU57" s="1002"/>
      <c r="JDV57" s="1002"/>
      <c r="JDW57" s="1002"/>
      <c r="JDX57" s="1002"/>
      <c r="JDY57" s="1002"/>
      <c r="JDZ57" s="1002"/>
      <c r="JEA57" s="1002"/>
      <c r="JEB57" s="1002"/>
      <c r="JEC57" s="1002"/>
      <c r="JED57" s="1002"/>
      <c r="JEE57" s="1002"/>
      <c r="JEF57" s="1002"/>
      <c r="JEG57" s="1002"/>
      <c r="JEH57" s="1002"/>
      <c r="JEI57" s="1002"/>
      <c r="JEJ57" s="1002"/>
      <c r="JEK57" s="1002"/>
      <c r="JEL57" s="1002"/>
      <c r="JEM57" s="1002"/>
      <c r="JEN57" s="1002"/>
      <c r="JEO57" s="1002"/>
      <c r="JEP57" s="1002"/>
      <c r="JEQ57" s="1002"/>
      <c r="JER57" s="1002"/>
      <c r="JES57" s="1002"/>
      <c r="JET57" s="1002"/>
      <c r="JEU57" s="1002"/>
      <c r="JEV57" s="1002"/>
      <c r="JEW57" s="1002"/>
      <c r="JEX57" s="1002"/>
      <c r="JEY57" s="1002"/>
      <c r="JEZ57" s="1002"/>
      <c r="JFA57" s="1002"/>
      <c r="JFB57" s="1002"/>
      <c r="JFC57" s="1002"/>
      <c r="JFD57" s="1002"/>
      <c r="JFE57" s="1002"/>
      <c r="JFF57" s="1002"/>
      <c r="JFG57" s="1002"/>
      <c r="JFH57" s="1002"/>
      <c r="JFI57" s="1002"/>
      <c r="JFJ57" s="1002"/>
      <c r="JFK57" s="1002"/>
      <c r="JFL57" s="1002"/>
      <c r="JFM57" s="1002"/>
      <c r="JFN57" s="1002"/>
      <c r="JFO57" s="1002"/>
      <c r="JFP57" s="1002"/>
      <c r="JFQ57" s="1002"/>
      <c r="JFR57" s="1002"/>
      <c r="JFS57" s="1002"/>
      <c r="JFT57" s="1002"/>
      <c r="JFU57" s="1002"/>
      <c r="JFV57" s="1002"/>
      <c r="JFW57" s="1002"/>
      <c r="JFX57" s="1002"/>
      <c r="JFY57" s="1002"/>
      <c r="JFZ57" s="1002"/>
      <c r="JGA57" s="1002"/>
      <c r="JGB57" s="1002"/>
      <c r="JGC57" s="1002"/>
      <c r="JGD57" s="1002"/>
      <c r="JGE57" s="1002"/>
      <c r="JGF57" s="1002"/>
      <c r="JGG57" s="1002"/>
      <c r="JGH57" s="1002"/>
      <c r="JGI57" s="1002"/>
      <c r="JGJ57" s="1002"/>
      <c r="JGK57" s="1002"/>
      <c r="JGL57" s="1002"/>
      <c r="JGM57" s="1002"/>
      <c r="JGN57" s="1002"/>
      <c r="JGO57" s="1002"/>
      <c r="JGP57" s="1002"/>
      <c r="JGQ57" s="1002"/>
      <c r="JGR57" s="1002"/>
      <c r="JGS57" s="1002"/>
      <c r="JGT57" s="1002"/>
      <c r="JGU57" s="1002"/>
      <c r="JGV57" s="1002"/>
      <c r="JGW57" s="1002"/>
      <c r="JGX57" s="1002"/>
      <c r="JGY57" s="1002"/>
      <c r="JGZ57" s="1002"/>
      <c r="JHA57" s="1002"/>
      <c r="JHB57" s="1002"/>
      <c r="JHC57" s="1002"/>
      <c r="JHD57" s="1002"/>
      <c r="JHE57" s="1002"/>
      <c r="JHF57" s="1002"/>
      <c r="JHG57" s="1002"/>
      <c r="JHH57" s="1002"/>
      <c r="JHI57" s="1002"/>
      <c r="JHJ57" s="1002"/>
      <c r="JHK57" s="1002"/>
      <c r="JHL57" s="1002"/>
      <c r="JHM57" s="1002"/>
      <c r="JHN57" s="1002"/>
      <c r="JHO57" s="1002"/>
      <c r="JHP57" s="1002"/>
      <c r="JHQ57" s="1002"/>
      <c r="JHR57" s="1002"/>
      <c r="JHS57" s="1002"/>
      <c r="JHT57" s="1002"/>
      <c r="JHU57" s="1002"/>
      <c r="JHV57" s="1002"/>
      <c r="JHW57" s="1002"/>
      <c r="JHX57" s="1002"/>
      <c r="JHY57" s="1002"/>
      <c r="JHZ57" s="1002"/>
      <c r="JIA57" s="1002"/>
      <c r="JIB57" s="1002"/>
      <c r="JIC57" s="1002"/>
      <c r="JID57" s="1002"/>
      <c r="JIE57" s="1002"/>
      <c r="JIF57" s="1002"/>
      <c r="JIG57" s="1002"/>
      <c r="JIH57" s="1002"/>
      <c r="JII57" s="1002"/>
      <c r="JIJ57" s="1002"/>
      <c r="JIK57" s="1002"/>
      <c r="JIL57" s="1002"/>
      <c r="JIM57" s="1002"/>
      <c r="JIN57" s="1002"/>
      <c r="JIO57" s="1002"/>
      <c r="JIP57" s="1002"/>
      <c r="JIQ57" s="1002"/>
      <c r="JIR57" s="1002"/>
      <c r="JIS57" s="1002"/>
      <c r="JIT57" s="1002"/>
      <c r="JIU57" s="1002"/>
      <c r="JIV57" s="1002"/>
      <c r="JIW57" s="1002"/>
      <c r="JIX57" s="1002"/>
      <c r="JIY57" s="1002"/>
      <c r="JIZ57" s="1002"/>
      <c r="JJA57" s="1002"/>
      <c r="JJB57" s="1002"/>
      <c r="JJC57" s="1002"/>
      <c r="JJD57" s="1002"/>
      <c r="JJE57" s="1002"/>
      <c r="JJF57" s="1002"/>
      <c r="JJG57" s="1002"/>
      <c r="JJH57" s="1002"/>
      <c r="JJI57" s="1002"/>
      <c r="JJJ57" s="1002"/>
      <c r="JJK57" s="1002"/>
      <c r="JJL57" s="1002"/>
      <c r="JJM57" s="1002"/>
      <c r="JJN57" s="1002"/>
      <c r="JJO57" s="1002"/>
      <c r="JJP57" s="1002"/>
      <c r="JJQ57" s="1002"/>
      <c r="JJR57" s="1002"/>
      <c r="JJS57" s="1002"/>
      <c r="JJT57" s="1002"/>
      <c r="JJU57" s="1002"/>
      <c r="JJV57" s="1002"/>
      <c r="JJW57" s="1002"/>
      <c r="JJX57" s="1002"/>
      <c r="JJY57" s="1002"/>
      <c r="JJZ57" s="1002"/>
      <c r="JKA57" s="1002"/>
      <c r="JKB57" s="1002"/>
      <c r="JKC57" s="1002"/>
      <c r="JKD57" s="1002"/>
      <c r="JKE57" s="1002"/>
      <c r="JKF57" s="1002"/>
      <c r="JKG57" s="1002"/>
      <c r="JKH57" s="1002"/>
      <c r="JKI57" s="1002"/>
      <c r="JKJ57" s="1002"/>
      <c r="JKK57" s="1002"/>
      <c r="JKL57" s="1002"/>
      <c r="JKM57" s="1002"/>
      <c r="JKN57" s="1002"/>
      <c r="JKO57" s="1002"/>
      <c r="JKP57" s="1002"/>
      <c r="JKQ57" s="1002"/>
      <c r="JKR57" s="1002"/>
      <c r="JKS57" s="1002"/>
      <c r="JKT57" s="1002"/>
      <c r="JKU57" s="1002"/>
      <c r="JKV57" s="1002"/>
      <c r="JKW57" s="1002"/>
      <c r="JKX57" s="1002"/>
      <c r="JKY57" s="1002"/>
      <c r="JKZ57" s="1002"/>
      <c r="JLA57" s="1002"/>
      <c r="JLB57" s="1002"/>
      <c r="JLC57" s="1002"/>
      <c r="JLD57" s="1002"/>
      <c r="JLE57" s="1002"/>
      <c r="JLF57" s="1002"/>
      <c r="JLG57" s="1002"/>
      <c r="JLH57" s="1002"/>
      <c r="JLI57" s="1002"/>
      <c r="JLJ57" s="1002"/>
      <c r="JLK57" s="1002"/>
      <c r="JLL57" s="1002"/>
      <c r="JLM57" s="1002"/>
      <c r="JLN57" s="1002"/>
      <c r="JLO57" s="1002"/>
      <c r="JLP57" s="1002"/>
      <c r="JLQ57" s="1002"/>
      <c r="JLR57" s="1002"/>
      <c r="JLS57" s="1002"/>
      <c r="JLT57" s="1002"/>
      <c r="JLU57" s="1002"/>
      <c r="JLV57" s="1002"/>
      <c r="JLW57" s="1002"/>
      <c r="JLX57" s="1002"/>
      <c r="JLY57" s="1002"/>
      <c r="JLZ57" s="1002"/>
      <c r="JMA57" s="1002"/>
      <c r="JMB57" s="1002"/>
      <c r="JMC57" s="1002"/>
      <c r="JMD57" s="1002"/>
      <c r="JME57" s="1002"/>
      <c r="JMF57" s="1002"/>
      <c r="JMG57" s="1002"/>
      <c r="JMH57" s="1002"/>
      <c r="JMI57" s="1002"/>
      <c r="JMJ57" s="1002"/>
      <c r="JMK57" s="1002"/>
      <c r="JML57" s="1002"/>
      <c r="JMM57" s="1002"/>
      <c r="JMN57" s="1002"/>
      <c r="JMO57" s="1002"/>
      <c r="JMP57" s="1002"/>
      <c r="JMQ57" s="1002"/>
      <c r="JMR57" s="1002"/>
      <c r="JMS57" s="1002"/>
      <c r="JMT57" s="1002"/>
      <c r="JMU57" s="1002"/>
      <c r="JMV57" s="1002"/>
      <c r="JMW57" s="1002"/>
      <c r="JMX57" s="1002"/>
      <c r="JMY57" s="1002"/>
      <c r="JMZ57" s="1002"/>
      <c r="JNA57" s="1002"/>
      <c r="JNB57" s="1002"/>
      <c r="JNC57" s="1002"/>
      <c r="JND57" s="1002"/>
      <c r="JNE57" s="1002"/>
      <c r="JNF57" s="1002"/>
      <c r="JNG57" s="1002"/>
      <c r="JNH57" s="1002"/>
      <c r="JNI57" s="1002"/>
      <c r="JNJ57" s="1002"/>
      <c r="JNK57" s="1002"/>
      <c r="JNL57" s="1002"/>
      <c r="JNM57" s="1002"/>
      <c r="JNN57" s="1002"/>
      <c r="JNO57" s="1002"/>
      <c r="JNP57" s="1002"/>
      <c r="JNQ57" s="1002"/>
      <c r="JNR57" s="1002"/>
      <c r="JNS57" s="1002"/>
      <c r="JNT57" s="1002"/>
      <c r="JNU57" s="1002"/>
      <c r="JNV57" s="1002"/>
      <c r="JNW57" s="1002"/>
      <c r="JNX57" s="1002"/>
      <c r="JNY57" s="1002"/>
      <c r="JNZ57" s="1002"/>
      <c r="JOA57" s="1002"/>
      <c r="JOB57" s="1002"/>
      <c r="JOC57" s="1002"/>
      <c r="JOD57" s="1002"/>
      <c r="JOE57" s="1002"/>
      <c r="JOF57" s="1002"/>
      <c r="JOG57" s="1002"/>
      <c r="JOH57" s="1002"/>
      <c r="JOI57" s="1002"/>
      <c r="JOJ57" s="1002"/>
      <c r="JOK57" s="1002"/>
      <c r="JOL57" s="1002"/>
      <c r="JOM57" s="1002"/>
      <c r="JON57" s="1002"/>
      <c r="JOO57" s="1002"/>
      <c r="JOP57" s="1002"/>
      <c r="JOQ57" s="1002"/>
      <c r="JOR57" s="1002"/>
      <c r="JOS57" s="1002"/>
      <c r="JOT57" s="1002"/>
      <c r="JOU57" s="1002"/>
      <c r="JOV57" s="1002"/>
      <c r="JOW57" s="1002"/>
      <c r="JOX57" s="1002"/>
      <c r="JOY57" s="1002"/>
      <c r="JOZ57" s="1002"/>
      <c r="JPA57" s="1002"/>
      <c r="JPB57" s="1002"/>
      <c r="JPC57" s="1002"/>
      <c r="JPD57" s="1002"/>
      <c r="JPE57" s="1002"/>
      <c r="JPF57" s="1002"/>
      <c r="JPG57" s="1002"/>
      <c r="JPH57" s="1002"/>
      <c r="JPI57" s="1002"/>
      <c r="JPJ57" s="1002"/>
      <c r="JPK57" s="1002"/>
      <c r="JPL57" s="1002"/>
      <c r="JPM57" s="1002"/>
      <c r="JPN57" s="1002"/>
      <c r="JPO57" s="1002"/>
      <c r="JPP57" s="1002"/>
      <c r="JPQ57" s="1002"/>
      <c r="JPR57" s="1002"/>
      <c r="JPS57" s="1002"/>
      <c r="JPT57" s="1002"/>
      <c r="JPU57" s="1002"/>
      <c r="JPV57" s="1002"/>
      <c r="JPW57" s="1002"/>
      <c r="JPX57" s="1002"/>
      <c r="JPY57" s="1002"/>
      <c r="JPZ57" s="1002"/>
      <c r="JQA57" s="1002"/>
      <c r="JQB57" s="1002"/>
      <c r="JQC57" s="1002"/>
      <c r="JQD57" s="1002"/>
      <c r="JQE57" s="1002"/>
      <c r="JQF57" s="1002"/>
      <c r="JQG57" s="1002"/>
      <c r="JQH57" s="1002"/>
      <c r="JQI57" s="1002"/>
      <c r="JQJ57" s="1002"/>
      <c r="JQK57" s="1002"/>
      <c r="JQL57" s="1002"/>
      <c r="JQM57" s="1002"/>
      <c r="JQN57" s="1002"/>
      <c r="JQO57" s="1002"/>
      <c r="JQP57" s="1002"/>
      <c r="JQQ57" s="1002"/>
      <c r="JQR57" s="1002"/>
      <c r="JQS57" s="1002"/>
      <c r="JQT57" s="1002"/>
      <c r="JQU57" s="1002"/>
      <c r="JQV57" s="1002"/>
      <c r="JQW57" s="1002"/>
      <c r="JQX57" s="1002"/>
      <c r="JQY57" s="1002"/>
      <c r="JQZ57" s="1002"/>
      <c r="JRA57" s="1002"/>
      <c r="JRB57" s="1002"/>
      <c r="JRC57" s="1002"/>
      <c r="JRD57" s="1002"/>
      <c r="JRE57" s="1002"/>
      <c r="JRF57" s="1002"/>
      <c r="JRG57" s="1002"/>
      <c r="JRH57" s="1002"/>
      <c r="JRI57" s="1002"/>
      <c r="JRJ57" s="1002"/>
      <c r="JRK57" s="1002"/>
      <c r="JRL57" s="1002"/>
      <c r="JRM57" s="1002"/>
      <c r="JRN57" s="1002"/>
      <c r="JRO57" s="1002"/>
      <c r="JRP57" s="1002"/>
      <c r="JRQ57" s="1002"/>
      <c r="JRR57" s="1002"/>
      <c r="JRS57" s="1002"/>
      <c r="JRT57" s="1002"/>
      <c r="JRU57" s="1002"/>
      <c r="JRV57" s="1002"/>
      <c r="JRW57" s="1002"/>
      <c r="JRX57" s="1002"/>
      <c r="JRY57" s="1002"/>
      <c r="JRZ57" s="1002"/>
      <c r="JSA57" s="1002"/>
      <c r="JSB57" s="1002"/>
      <c r="JSC57" s="1002"/>
      <c r="JSD57" s="1002"/>
      <c r="JSE57" s="1002"/>
      <c r="JSF57" s="1002"/>
      <c r="JSG57" s="1002"/>
      <c r="JSH57" s="1002"/>
      <c r="JSI57" s="1002"/>
      <c r="JSJ57" s="1002"/>
      <c r="JSK57" s="1002"/>
      <c r="JSL57" s="1002"/>
      <c r="JSM57" s="1002"/>
      <c r="JSN57" s="1002"/>
      <c r="JSO57" s="1002"/>
      <c r="JSP57" s="1002"/>
      <c r="JSQ57" s="1002"/>
      <c r="JSR57" s="1002"/>
      <c r="JSS57" s="1002"/>
      <c r="JST57" s="1002"/>
      <c r="JSU57" s="1002"/>
      <c r="JSV57" s="1002"/>
      <c r="JSW57" s="1002"/>
      <c r="JSX57" s="1002"/>
      <c r="JSY57" s="1002"/>
      <c r="JSZ57" s="1002"/>
      <c r="JTA57" s="1002"/>
      <c r="JTB57" s="1002"/>
      <c r="JTC57" s="1002"/>
      <c r="JTD57" s="1002"/>
      <c r="JTE57" s="1002"/>
      <c r="JTF57" s="1002"/>
      <c r="JTG57" s="1002"/>
      <c r="JTH57" s="1002"/>
      <c r="JTI57" s="1002"/>
      <c r="JTJ57" s="1002"/>
      <c r="JTK57" s="1002"/>
      <c r="JTL57" s="1002"/>
      <c r="JTM57" s="1002"/>
      <c r="JTN57" s="1002"/>
      <c r="JTO57" s="1002"/>
      <c r="JTP57" s="1002"/>
      <c r="JTQ57" s="1002"/>
      <c r="JTR57" s="1002"/>
      <c r="JTS57" s="1002"/>
      <c r="JTT57" s="1002"/>
      <c r="JTU57" s="1002"/>
      <c r="JTV57" s="1002"/>
      <c r="JTW57" s="1002"/>
      <c r="JTX57" s="1002"/>
      <c r="JTY57" s="1002"/>
      <c r="JTZ57" s="1002"/>
      <c r="JUA57" s="1002"/>
      <c r="JUB57" s="1002"/>
      <c r="JUC57" s="1002"/>
      <c r="JUD57" s="1002"/>
      <c r="JUE57" s="1002"/>
      <c r="JUF57" s="1002"/>
      <c r="JUG57" s="1002"/>
      <c r="JUH57" s="1002"/>
      <c r="JUI57" s="1002"/>
      <c r="JUJ57" s="1002"/>
      <c r="JUK57" s="1002"/>
      <c r="JUL57" s="1002"/>
      <c r="JUM57" s="1002"/>
      <c r="JUN57" s="1002"/>
      <c r="JUO57" s="1002"/>
      <c r="JUP57" s="1002"/>
      <c r="JUQ57" s="1002"/>
      <c r="JUR57" s="1002"/>
      <c r="JUS57" s="1002"/>
      <c r="JUT57" s="1002"/>
      <c r="JUU57" s="1002"/>
      <c r="JUV57" s="1002"/>
      <c r="JUW57" s="1002"/>
      <c r="JUX57" s="1002"/>
      <c r="JUY57" s="1002"/>
      <c r="JUZ57" s="1002"/>
      <c r="JVA57" s="1002"/>
      <c r="JVB57" s="1002"/>
      <c r="JVC57" s="1002"/>
      <c r="JVD57" s="1002"/>
      <c r="JVE57" s="1002"/>
      <c r="JVF57" s="1002"/>
      <c r="JVG57" s="1002"/>
      <c r="JVH57" s="1002"/>
      <c r="JVI57" s="1002"/>
      <c r="JVJ57" s="1002"/>
      <c r="JVK57" s="1002"/>
      <c r="JVL57" s="1002"/>
      <c r="JVM57" s="1002"/>
      <c r="JVN57" s="1002"/>
      <c r="JVO57" s="1002"/>
      <c r="JVP57" s="1002"/>
      <c r="JVQ57" s="1002"/>
      <c r="JVR57" s="1002"/>
      <c r="JVS57" s="1002"/>
      <c r="JVT57" s="1002"/>
      <c r="JVU57" s="1002"/>
      <c r="JVV57" s="1002"/>
      <c r="JVW57" s="1002"/>
      <c r="JVX57" s="1002"/>
      <c r="JVY57" s="1002"/>
      <c r="JVZ57" s="1002"/>
      <c r="JWA57" s="1002"/>
      <c r="JWB57" s="1002"/>
      <c r="JWC57" s="1002"/>
      <c r="JWD57" s="1002"/>
      <c r="JWE57" s="1002"/>
      <c r="JWF57" s="1002"/>
      <c r="JWG57" s="1002"/>
      <c r="JWH57" s="1002"/>
      <c r="JWI57" s="1002"/>
      <c r="JWJ57" s="1002"/>
      <c r="JWK57" s="1002"/>
      <c r="JWL57" s="1002"/>
      <c r="JWM57" s="1002"/>
      <c r="JWN57" s="1002"/>
      <c r="JWO57" s="1002"/>
      <c r="JWP57" s="1002"/>
      <c r="JWQ57" s="1002"/>
      <c r="JWR57" s="1002"/>
      <c r="JWS57" s="1002"/>
      <c r="JWT57" s="1002"/>
      <c r="JWU57" s="1002"/>
      <c r="JWV57" s="1002"/>
      <c r="JWW57" s="1002"/>
      <c r="JWX57" s="1002"/>
      <c r="JWY57" s="1002"/>
      <c r="JWZ57" s="1002"/>
      <c r="JXA57" s="1002"/>
      <c r="JXB57" s="1002"/>
      <c r="JXC57" s="1002"/>
      <c r="JXD57" s="1002"/>
      <c r="JXE57" s="1002"/>
      <c r="JXF57" s="1002"/>
      <c r="JXG57" s="1002"/>
      <c r="JXH57" s="1002"/>
      <c r="JXI57" s="1002"/>
      <c r="JXJ57" s="1002"/>
      <c r="JXK57" s="1002"/>
      <c r="JXL57" s="1002"/>
      <c r="JXM57" s="1002"/>
      <c r="JXN57" s="1002"/>
      <c r="JXO57" s="1002"/>
      <c r="JXP57" s="1002"/>
      <c r="JXQ57" s="1002"/>
      <c r="JXR57" s="1002"/>
      <c r="JXS57" s="1002"/>
      <c r="JXT57" s="1002"/>
      <c r="JXU57" s="1002"/>
      <c r="JXV57" s="1002"/>
      <c r="JXW57" s="1002"/>
      <c r="JXX57" s="1002"/>
      <c r="JXY57" s="1002"/>
      <c r="JXZ57" s="1002"/>
      <c r="JYA57" s="1002"/>
      <c r="JYB57" s="1002"/>
      <c r="JYC57" s="1002"/>
      <c r="JYD57" s="1002"/>
      <c r="JYE57" s="1002"/>
      <c r="JYF57" s="1002"/>
      <c r="JYG57" s="1002"/>
      <c r="JYH57" s="1002"/>
      <c r="JYI57" s="1002"/>
      <c r="JYJ57" s="1002"/>
      <c r="JYK57" s="1002"/>
      <c r="JYL57" s="1002"/>
      <c r="JYM57" s="1002"/>
      <c r="JYN57" s="1002"/>
      <c r="JYO57" s="1002"/>
      <c r="JYP57" s="1002"/>
      <c r="JYQ57" s="1002"/>
      <c r="JYR57" s="1002"/>
      <c r="JYS57" s="1002"/>
      <c r="JYT57" s="1002"/>
      <c r="JYU57" s="1002"/>
      <c r="JYV57" s="1002"/>
      <c r="JYW57" s="1002"/>
      <c r="JYX57" s="1002"/>
      <c r="JYY57" s="1002"/>
      <c r="JYZ57" s="1002"/>
      <c r="JZA57" s="1002"/>
      <c r="JZB57" s="1002"/>
      <c r="JZC57" s="1002"/>
      <c r="JZD57" s="1002"/>
      <c r="JZE57" s="1002"/>
      <c r="JZF57" s="1002"/>
      <c r="JZG57" s="1002"/>
      <c r="JZH57" s="1002"/>
      <c r="JZI57" s="1002"/>
      <c r="JZJ57" s="1002"/>
      <c r="JZK57" s="1002"/>
      <c r="JZL57" s="1002"/>
      <c r="JZM57" s="1002"/>
      <c r="JZN57" s="1002"/>
      <c r="JZO57" s="1002"/>
      <c r="JZP57" s="1002"/>
      <c r="JZQ57" s="1002"/>
      <c r="JZR57" s="1002"/>
      <c r="JZS57" s="1002"/>
      <c r="JZT57" s="1002"/>
      <c r="JZU57" s="1002"/>
      <c r="JZV57" s="1002"/>
      <c r="JZW57" s="1002"/>
      <c r="JZX57" s="1002"/>
      <c r="JZY57" s="1002"/>
      <c r="JZZ57" s="1002"/>
      <c r="KAA57" s="1002"/>
      <c r="KAB57" s="1002"/>
      <c r="KAC57" s="1002"/>
      <c r="KAD57" s="1002"/>
      <c r="KAE57" s="1002"/>
      <c r="KAF57" s="1002"/>
      <c r="KAG57" s="1002"/>
      <c r="KAH57" s="1002"/>
      <c r="KAI57" s="1002"/>
      <c r="KAJ57" s="1002"/>
      <c r="KAK57" s="1002"/>
      <c r="KAL57" s="1002"/>
      <c r="KAM57" s="1002"/>
      <c r="KAN57" s="1002"/>
      <c r="KAO57" s="1002"/>
      <c r="KAP57" s="1002"/>
      <c r="KAQ57" s="1002"/>
      <c r="KAR57" s="1002"/>
      <c r="KAS57" s="1002"/>
      <c r="KAT57" s="1002"/>
      <c r="KAU57" s="1002"/>
      <c r="KAV57" s="1002"/>
      <c r="KAW57" s="1002"/>
      <c r="KAX57" s="1002"/>
      <c r="KAY57" s="1002"/>
      <c r="KAZ57" s="1002"/>
      <c r="KBA57" s="1002"/>
      <c r="KBB57" s="1002"/>
      <c r="KBC57" s="1002"/>
      <c r="KBD57" s="1002"/>
      <c r="KBE57" s="1002"/>
      <c r="KBF57" s="1002"/>
      <c r="KBG57" s="1002"/>
      <c r="KBH57" s="1002"/>
      <c r="KBI57" s="1002"/>
      <c r="KBJ57" s="1002"/>
      <c r="KBK57" s="1002"/>
      <c r="KBL57" s="1002"/>
      <c r="KBM57" s="1002"/>
      <c r="KBN57" s="1002"/>
      <c r="KBO57" s="1002"/>
      <c r="KBP57" s="1002"/>
      <c r="KBQ57" s="1002"/>
      <c r="KBR57" s="1002"/>
      <c r="KBS57" s="1002"/>
      <c r="KBT57" s="1002"/>
      <c r="KBU57" s="1002"/>
      <c r="KBV57" s="1002"/>
      <c r="KBW57" s="1002"/>
      <c r="KBX57" s="1002"/>
      <c r="KBY57" s="1002"/>
      <c r="KBZ57" s="1002"/>
      <c r="KCA57" s="1002"/>
      <c r="KCB57" s="1002"/>
      <c r="KCC57" s="1002"/>
      <c r="KCD57" s="1002"/>
      <c r="KCE57" s="1002"/>
      <c r="KCF57" s="1002"/>
      <c r="KCG57" s="1002"/>
      <c r="KCH57" s="1002"/>
      <c r="KCI57" s="1002"/>
      <c r="KCJ57" s="1002"/>
      <c r="KCK57" s="1002"/>
      <c r="KCL57" s="1002"/>
      <c r="KCM57" s="1002"/>
      <c r="KCN57" s="1002"/>
      <c r="KCO57" s="1002"/>
      <c r="KCP57" s="1002"/>
      <c r="KCQ57" s="1002"/>
      <c r="KCR57" s="1002"/>
      <c r="KCS57" s="1002"/>
      <c r="KCT57" s="1002"/>
      <c r="KCU57" s="1002"/>
      <c r="KCV57" s="1002"/>
      <c r="KCW57" s="1002"/>
      <c r="KCX57" s="1002"/>
      <c r="KCY57" s="1002"/>
      <c r="KCZ57" s="1002"/>
      <c r="KDA57" s="1002"/>
      <c r="KDB57" s="1002"/>
      <c r="KDC57" s="1002"/>
      <c r="KDD57" s="1002"/>
      <c r="KDE57" s="1002"/>
      <c r="KDF57" s="1002"/>
      <c r="KDG57" s="1002"/>
      <c r="KDH57" s="1002"/>
      <c r="KDI57" s="1002"/>
      <c r="KDJ57" s="1002"/>
      <c r="KDK57" s="1002"/>
      <c r="KDL57" s="1002"/>
      <c r="KDM57" s="1002"/>
      <c r="KDN57" s="1002"/>
      <c r="KDO57" s="1002"/>
      <c r="KDP57" s="1002"/>
      <c r="KDQ57" s="1002"/>
      <c r="KDR57" s="1002"/>
      <c r="KDS57" s="1002"/>
      <c r="KDT57" s="1002"/>
      <c r="KDU57" s="1002"/>
      <c r="KDV57" s="1002"/>
      <c r="KDW57" s="1002"/>
      <c r="KDX57" s="1002"/>
      <c r="KDY57" s="1002"/>
      <c r="KDZ57" s="1002"/>
      <c r="KEA57" s="1002"/>
      <c r="KEB57" s="1002"/>
      <c r="KEC57" s="1002"/>
      <c r="KED57" s="1002"/>
      <c r="KEE57" s="1002"/>
      <c r="KEF57" s="1002"/>
      <c r="KEG57" s="1002"/>
      <c r="KEH57" s="1002"/>
      <c r="KEI57" s="1002"/>
      <c r="KEJ57" s="1002"/>
      <c r="KEK57" s="1002"/>
      <c r="KEL57" s="1002"/>
      <c r="KEM57" s="1002"/>
      <c r="KEN57" s="1002"/>
      <c r="KEO57" s="1002"/>
      <c r="KEP57" s="1002"/>
      <c r="KEQ57" s="1002"/>
      <c r="KER57" s="1002"/>
      <c r="KES57" s="1002"/>
      <c r="KET57" s="1002"/>
      <c r="KEU57" s="1002"/>
      <c r="KEV57" s="1002"/>
      <c r="KEW57" s="1002"/>
      <c r="KEX57" s="1002"/>
      <c r="KEY57" s="1002"/>
      <c r="KEZ57" s="1002"/>
      <c r="KFA57" s="1002"/>
      <c r="KFB57" s="1002"/>
      <c r="KFC57" s="1002"/>
      <c r="KFD57" s="1002"/>
      <c r="KFE57" s="1002"/>
      <c r="KFF57" s="1002"/>
      <c r="KFG57" s="1002"/>
      <c r="KFH57" s="1002"/>
      <c r="KFI57" s="1002"/>
      <c r="KFJ57" s="1002"/>
      <c r="KFK57" s="1002"/>
      <c r="KFL57" s="1002"/>
      <c r="KFM57" s="1002"/>
      <c r="KFN57" s="1002"/>
      <c r="KFO57" s="1002"/>
      <c r="KFP57" s="1002"/>
      <c r="KFQ57" s="1002"/>
      <c r="KFR57" s="1002"/>
      <c r="KFS57" s="1002"/>
      <c r="KFT57" s="1002"/>
      <c r="KFU57" s="1002"/>
      <c r="KFV57" s="1002"/>
      <c r="KFW57" s="1002"/>
      <c r="KFX57" s="1002"/>
      <c r="KFY57" s="1002"/>
      <c r="KFZ57" s="1002"/>
      <c r="KGA57" s="1002"/>
      <c r="KGB57" s="1002"/>
      <c r="KGC57" s="1002"/>
      <c r="KGD57" s="1002"/>
      <c r="KGE57" s="1002"/>
      <c r="KGF57" s="1002"/>
      <c r="KGG57" s="1002"/>
      <c r="KGH57" s="1002"/>
      <c r="KGI57" s="1002"/>
      <c r="KGJ57" s="1002"/>
      <c r="KGK57" s="1002"/>
      <c r="KGL57" s="1002"/>
      <c r="KGM57" s="1002"/>
      <c r="KGN57" s="1002"/>
      <c r="KGO57" s="1002"/>
      <c r="KGP57" s="1002"/>
      <c r="KGQ57" s="1002"/>
      <c r="KGR57" s="1002"/>
      <c r="KGS57" s="1002"/>
      <c r="KGT57" s="1002"/>
      <c r="KGU57" s="1002"/>
      <c r="KGV57" s="1002"/>
      <c r="KGW57" s="1002"/>
      <c r="KGX57" s="1002"/>
      <c r="KGY57" s="1002"/>
      <c r="KGZ57" s="1002"/>
      <c r="KHA57" s="1002"/>
      <c r="KHB57" s="1002"/>
      <c r="KHC57" s="1002"/>
      <c r="KHD57" s="1002"/>
      <c r="KHE57" s="1002"/>
      <c r="KHF57" s="1002"/>
      <c r="KHG57" s="1002"/>
      <c r="KHH57" s="1002"/>
      <c r="KHI57" s="1002"/>
      <c r="KHJ57" s="1002"/>
      <c r="KHK57" s="1002"/>
      <c r="KHL57" s="1002"/>
      <c r="KHM57" s="1002"/>
      <c r="KHN57" s="1002"/>
      <c r="KHO57" s="1002"/>
      <c r="KHP57" s="1002"/>
      <c r="KHQ57" s="1002"/>
      <c r="KHR57" s="1002"/>
      <c r="KHS57" s="1002"/>
      <c r="KHT57" s="1002"/>
      <c r="KHU57" s="1002"/>
      <c r="KHV57" s="1002"/>
      <c r="KHW57" s="1002"/>
      <c r="KHX57" s="1002"/>
      <c r="KHY57" s="1002"/>
      <c r="KHZ57" s="1002"/>
      <c r="KIA57" s="1002"/>
      <c r="KIB57" s="1002"/>
      <c r="KIC57" s="1002"/>
      <c r="KID57" s="1002"/>
      <c r="KIE57" s="1002"/>
      <c r="KIF57" s="1002"/>
      <c r="KIG57" s="1002"/>
      <c r="KIH57" s="1002"/>
      <c r="KII57" s="1002"/>
      <c r="KIJ57" s="1002"/>
      <c r="KIK57" s="1002"/>
      <c r="KIL57" s="1002"/>
      <c r="KIM57" s="1002"/>
      <c r="KIN57" s="1002"/>
      <c r="KIO57" s="1002"/>
      <c r="KIP57" s="1002"/>
      <c r="KIQ57" s="1002"/>
      <c r="KIR57" s="1002"/>
      <c r="KIS57" s="1002"/>
      <c r="KIT57" s="1002"/>
      <c r="KIU57" s="1002"/>
      <c r="KIV57" s="1002"/>
      <c r="KIW57" s="1002"/>
      <c r="KIX57" s="1002"/>
      <c r="KIY57" s="1002"/>
      <c r="KIZ57" s="1002"/>
      <c r="KJA57" s="1002"/>
      <c r="KJB57" s="1002"/>
      <c r="KJC57" s="1002"/>
      <c r="KJD57" s="1002"/>
      <c r="KJE57" s="1002"/>
      <c r="KJF57" s="1002"/>
      <c r="KJG57" s="1002"/>
      <c r="KJH57" s="1002"/>
      <c r="KJI57" s="1002"/>
      <c r="KJJ57" s="1002"/>
      <c r="KJK57" s="1002"/>
      <c r="KJL57" s="1002"/>
      <c r="KJM57" s="1002"/>
      <c r="KJN57" s="1002"/>
      <c r="KJO57" s="1002"/>
      <c r="KJP57" s="1002"/>
      <c r="KJQ57" s="1002"/>
      <c r="KJR57" s="1002"/>
      <c r="KJS57" s="1002"/>
      <c r="KJT57" s="1002"/>
      <c r="KJU57" s="1002"/>
      <c r="KJV57" s="1002"/>
      <c r="KJW57" s="1002"/>
      <c r="KJX57" s="1002"/>
      <c r="KJY57" s="1002"/>
      <c r="KJZ57" s="1002"/>
      <c r="KKA57" s="1002"/>
      <c r="KKB57" s="1002"/>
      <c r="KKC57" s="1002"/>
      <c r="KKD57" s="1002"/>
      <c r="KKE57" s="1002"/>
      <c r="KKF57" s="1002"/>
      <c r="KKG57" s="1002"/>
      <c r="KKH57" s="1002"/>
      <c r="KKI57" s="1002"/>
      <c r="KKJ57" s="1002"/>
      <c r="KKK57" s="1002"/>
      <c r="KKL57" s="1002"/>
      <c r="KKM57" s="1002"/>
      <c r="KKN57" s="1002"/>
      <c r="KKO57" s="1002"/>
      <c r="KKP57" s="1002"/>
      <c r="KKQ57" s="1002"/>
      <c r="KKR57" s="1002"/>
      <c r="KKS57" s="1002"/>
      <c r="KKT57" s="1002"/>
      <c r="KKU57" s="1002"/>
      <c r="KKV57" s="1002"/>
      <c r="KKW57" s="1002"/>
      <c r="KKX57" s="1002"/>
      <c r="KKY57" s="1002"/>
      <c r="KKZ57" s="1002"/>
      <c r="KLA57" s="1002"/>
      <c r="KLB57" s="1002"/>
      <c r="KLC57" s="1002"/>
      <c r="KLD57" s="1002"/>
      <c r="KLE57" s="1002"/>
      <c r="KLF57" s="1002"/>
      <c r="KLG57" s="1002"/>
      <c r="KLH57" s="1002"/>
      <c r="KLI57" s="1002"/>
      <c r="KLJ57" s="1002"/>
      <c r="KLK57" s="1002"/>
      <c r="KLL57" s="1002"/>
      <c r="KLM57" s="1002"/>
      <c r="KLN57" s="1002"/>
      <c r="KLO57" s="1002"/>
      <c r="KLP57" s="1002"/>
      <c r="KLQ57" s="1002"/>
      <c r="KLR57" s="1002"/>
      <c r="KLS57" s="1002"/>
      <c r="KLT57" s="1002"/>
      <c r="KLU57" s="1002"/>
      <c r="KLV57" s="1002"/>
      <c r="KLW57" s="1002"/>
      <c r="KLX57" s="1002"/>
      <c r="KLY57" s="1002"/>
      <c r="KLZ57" s="1002"/>
      <c r="KMA57" s="1002"/>
      <c r="KMB57" s="1002"/>
      <c r="KMC57" s="1002"/>
      <c r="KMD57" s="1002"/>
      <c r="KME57" s="1002"/>
      <c r="KMF57" s="1002"/>
      <c r="KMG57" s="1002"/>
      <c r="KMH57" s="1002"/>
      <c r="KMI57" s="1002"/>
      <c r="KMJ57" s="1002"/>
      <c r="KMK57" s="1002"/>
      <c r="KML57" s="1002"/>
      <c r="KMM57" s="1002"/>
      <c r="KMN57" s="1002"/>
      <c r="KMO57" s="1002"/>
      <c r="KMP57" s="1002"/>
      <c r="KMQ57" s="1002"/>
      <c r="KMR57" s="1002"/>
      <c r="KMS57" s="1002"/>
      <c r="KMT57" s="1002"/>
      <c r="KMU57" s="1002"/>
      <c r="KMV57" s="1002"/>
      <c r="KMW57" s="1002"/>
      <c r="KMX57" s="1002"/>
      <c r="KMY57" s="1002"/>
      <c r="KMZ57" s="1002"/>
      <c r="KNA57" s="1002"/>
      <c r="KNB57" s="1002"/>
      <c r="KNC57" s="1002"/>
      <c r="KND57" s="1002"/>
      <c r="KNE57" s="1002"/>
      <c r="KNF57" s="1002"/>
      <c r="KNG57" s="1002"/>
      <c r="KNH57" s="1002"/>
      <c r="KNI57" s="1002"/>
      <c r="KNJ57" s="1002"/>
      <c r="KNK57" s="1002"/>
      <c r="KNL57" s="1002"/>
      <c r="KNM57" s="1002"/>
      <c r="KNN57" s="1002"/>
      <c r="KNO57" s="1002"/>
      <c r="KNP57" s="1002"/>
      <c r="KNQ57" s="1002"/>
      <c r="KNR57" s="1002"/>
      <c r="KNS57" s="1002"/>
      <c r="KNT57" s="1002"/>
      <c r="KNU57" s="1002"/>
      <c r="KNV57" s="1002"/>
      <c r="KNW57" s="1002"/>
      <c r="KNX57" s="1002"/>
      <c r="KNY57" s="1002"/>
      <c r="KNZ57" s="1002"/>
      <c r="KOA57" s="1002"/>
      <c r="KOB57" s="1002"/>
      <c r="KOC57" s="1002"/>
      <c r="KOD57" s="1002"/>
      <c r="KOE57" s="1002"/>
      <c r="KOF57" s="1002"/>
      <c r="KOG57" s="1002"/>
      <c r="KOH57" s="1002"/>
      <c r="KOI57" s="1002"/>
      <c r="KOJ57" s="1002"/>
      <c r="KOK57" s="1002"/>
      <c r="KOL57" s="1002"/>
      <c r="KOM57" s="1002"/>
      <c r="KON57" s="1002"/>
      <c r="KOO57" s="1002"/>
      <c r="KOP57" s="1002"/>
      <c r="KOQ57" s="1002"/>
      <c r="KOR57" s="1002"/>
      <c r="KOS57" s="1002"/>
      <c r="KOT57" s="1002"/>
      <c r="KOU57" s="1002"/>
      <c r="KOV57" s="1002"/>
      <c r="KOW57" s="1002"/>
      <c r="KOX57" s="1002"/>
      <c r="KOY57" s="1002"/>
      <c r="KOZ57" s="1002"/>
      <c r="KPA57" s="1002"/>
      <c r="KPB57" s="1002"/>
      <c r="KPC57" s="1002"/>
      <c r="KPD57" s="1002"/>
      <c r="KPE57" s="1002"/>
      <c r="KPF57" s="1002"/>
      <c r="KPG57" s="1002"/>
      <c r="KPH57" s="1002"/>
      <c r="KPI57" s="1002"/>
      <c r="KPJ57" s="1002"/>
      <c r="KPK57" s="1002"/>
      <c r="KPL57" s="1002"/>
      <c r="KPM57" s="1002"/>
      <c r="KPN57" s="1002"/>
      <c r="KPO57" s="1002"/>
      <c r="KPP57" s="1002"/>
      <c r="KPQ57" s="1002"/>
      <c r="KPR57" s="1002"/>
      <c r="KPS57" s="1002"/>
      <c r="KPT57" s="1002"/>
      <c r="KPU57" s="1002"/>
      <c r="KPV57" s="1002"/>
      <c r="KPW57" s="1002"/>
      <c r="KPX57" s="1002"/>
      <c r="KPY57" s="1002"/>
      <c r="KPZ57" s="1002"/>
      <c r="KQA57" s="1002"/>
      <c r="KQB57" s="1002"/>
      <c r="KQC57" s="1002"/>
      <c r="KQD57" s="1002"/>
      <c r="KQE57" s="1002"/>
      <c r="KQF57" s="1002"/>
      <c r="KQG57" s="1002"/>
      <c r="KQH57" s="1002"/>
      <c r="KQI57" s="1002"/>
      <c r="KQJ57" s="1002"/>
      <c r="KQK57" s="1002"/>
      <c r="KQL57" s="1002"/>
      <c r="KQM57" s="1002"/>
      <c r="KQN57" s="1002"/>
      <c r="KQO57" s="1002"/>
      <c r="KQP57" s="1002"/>
      <c r="KQQ57" s="1002"/>
      <c r="KQR57" s="1002"/>
      <c r="KQS57" s="1002"/>
      <c r="KQT57" s="1002"/>
      <c r="KQU57" s="1002"/>
      <c r="KQV57" s="1002"/>
      <c r="KQW57" s="1002"/>
      <c r="KQX57" s="1002"/>
      <c r="KQY57" s="1002"/>
      <c r="KQZ57" s="1002"/>
      <c r="KRA57" s="1002"/>
      <c r="KRB57" s="1002"/>
      <c r="KRC57" s="1002"/>
      <c r="KRD57" s="1002"/>
      <c r="KRE57" s="1002"/>
      <c r="KRF57" s="1002"/>
      <c r="KRG57" s="1002"/>
      <c r="KRH57" s="1002"/>
      <c r="KRI57" s="1002"/>
      <c r="KRJ57" s="1002"/>
      <c r="KRK57" s="1002"/>
      <c r="KRL57" s="1002"/>
      <c r="KRM57" s="1002"/>
      <c r="KRN57" s="1002"/>
      <c r="KRO57" s="1002"/>
      <c r="KRP57" s="1002"/>
      <c r="KRQ57" s="1002"/>
      <c r="KRR57" s="1002"/>
      <c r="KRS57" s="1002"/>
      <c r="KRT57" s="1002"/>
      <c r="KRU57" s="1002"/>
      <c r="KRV57" s="1002"/>
      <c r="KRW57" s="1002"/>
      <c r="KRX57" s="1002"/>
      <c r="KRY57" s="1002"/>
      <c r="KRZ57" s="1002"/>
      <c r="KSA57" s="1002"/>
      <c r="KSB57" s="1002"/>
      <c r="KSC57" s="1002"/>
      <c r="KSD57" s="1002"/>
      <c r="KSE57" s="1002"/>
      <c r="KSF57" s="1002"/>
      <c r="KSG57" s="1002"/>
      <c r="KSH57" s="1002"/>
      <c r="KSI57" s="1002"/>
      <c r="KSJ57" s="1002"/>
      <c r="KSK57" s="1002"/>
      <c r="KSL57" s="1002"/>
      <c r="KSM57" s="1002"/>
      <c r="KSN57" s="1002"/>
      <c r="KSO57" s="1002"/>
      <c r="KSP57" s="1002"/>
      <c r="KSQ57" s="1002"/>
      <c r="KSR57" s="1002"/>
      <c r="KSS57" s="1002"/>
      <c r="KST57" s="1002"/>
      <c r="KSU57" s="1002"/>
      <c r="KSV57" s="1002"/>
      <c r="KSW57" s="1002"/>
      <c r="KSX57" s="1002"/>
      <c r="KSY57" s="1002"/>
      <c r="KSZ57" s="1002"/>
      <c r="KTA57" s="1002"/>
      <c r="KTB57" s="1002"/>
      <c r="KTC57" s="1002"/>
      <c r="KTD57" s="1002"/>
      <c r="KTE57" s="1002"/>
      <c r="KTF57" s="1002"/>
      <c r="KTG57" s="1002"/>
      <c r="KTH57" s="1002"/>
      <c r="KTI57" s="1002"/>
      <c r="KTJ57" s="1002"/>
      <c r="KTK57" s="1002"/>
      <c r="KTL57" s="1002"/>
      <c r="KTM57" s="1002"/>
      <c r="KTN57" s="1002"/>
      <c r="KTO57" s="1002"/>
      <c r="KTP57" s="1002"/>
      <c r="KTQ57" s="1002"/>
      <c r="KTR57" s="1002"/>
      <c r="KTS57" s="1002"/>
      <c r="KTT57" s="1002"/>
      <c r="KTU57" s="1002"/>
      <c r="KTV57" s="1002"/>
      <c r="KTW57" s="1002"/>
      <c r="KTX57" s="1002"/>
      <c r="KTY57" s="1002"/>
      <c r="KTZ57" s="1002"/>
      <c r="KUA57" s="1002"/>
      <c r="KUB57" s="1002"/>
      <c r="KUC57" s="1002"/>
      <c r="KUD57" s="1002"/>
      <c r="KUE57" s="1002"/>
      <c r="KUF57" s="1002"/>
      <c r="KUG57" s="1002"/>
      <c r="KUH57" s="1002"/>
      <c r="KUI57" s="1002"/>
      <c r="KUJ57" s="1002"/>
      <c r="KUK57" s="1002"/>
      <c r="KUL57" s="1002"/>
      <c r="KUM57" s="1002"/>
      <c r="KUN57" s="1002"/>
      <c r="KUO57" s="1002"/>
      <c r="KUP57" s="1002"/>
      <c r="KUQ57" s="1002"/>
      <c r="KUR57" s="1002"/>
      <c r="KUS57" s="1002"/>
      <c r="KUT57" s="1002"/>
      <c r="KUU57" s="1002"/>
      <c r="KUV57" s="1002"/>
      <c r="KUW57" s="1002"/>
      <c r="KUX57" s="1002"/>
      <c r="KUY57" s="1002"/>
      <c r="KUZ57" s="1002"/>
      <c r="KVA57" s="1002"/>
      <c r="KVB57" s="1002"/>
      <c r="KVC57" s="1002"/>
      <c r="KVD57" s="1002"/>
      <c r="KVE57" s="1002"/>
      <c r="KVF57" s="1002"/>
      <c r="KVG57" s="1002"/>
      <c r="KVH57" s="1002"/>
      <c r="KVI57" s="1002"/>
      <c r="KVJ57" s="1002"/>
      <c r="KVK57" s="1002"/>
      <c r="KVL57" s="1002"/>
      <c r="KVM57" s="1002"/>
      <c r="KVN57" s="1002"/>
      <c r="KVO57" s="1002"/>
      <c r="KVP57" s="1002"/>
      <c r="KVQ57" s="1002"/>
      <c r="KVR57" s="1002"/>
      <c r="KVS57" s="1002"/>
      <c r="KVT57" s="1002"/>
      <c r="KVU57" s="1002"/>
      <c r="KVV57" s="1002"/>
      <c r="KVW57" s="1002"/>
      <c r="KVX57" s="1002"/>
      <c r="KVY57" s="1002"/>
      <c r="KVZ57" s="1002"/>
      <c r="KWA57" s="1002"/>
      <c r="KWB57" s="1002"/>
      <c r="KWC57" s="1002"/>
      <c r="KWD57" s="1002"/>
      <c r="KWE57" s="1002"/>
      <c r="KWF57" s="1002"/>
      <c r="KWG57" s="1002"/>
      <c r="KWH57" s="1002"/>
      <c r="KWI57" s="1002"/>
      <c r="KWJ57" s="1002"/>
      <c r="KWK57" s="1002"/>
      <c r="KWL57" s="1002"/>
      <c r="KWM57" s="1002"/>
      <c r="KWN57" s="1002"/>
      <c r="KWO57" s="1002"/>
      <c r="KWP57" s="1002"/>
      <c r="KWQ57" s="1002"/>
      <c r="KWR57" s="1002"/>
      <c r="KWS57" s="1002"/>
      <c r="KWT57" s="1002"/>
      <c r="KWU57" s="1002"/>
      <c r="KWV57" s="1002"/>
      <c r="KWW57" s="1002"/>
      <c r="KWX57" s="1002"/>
      <c r="KWY57" s="1002"/>
      <c r="KWZ57" s="1002"/>
      <c r="KXA57" s="1002"/>
      <c r="KXB57" s="1002"/>
      <c r="KXC57" s="1002"/>
      <c r="KXD57" s="1002"/>
      <c r="KXE57" s="1002"/>
      <c r="KXF57" s="1002"/>
      <c r="KXG57" s="1002"/>
      <c r="KXH57" s="1002"/>
      <c r="KXI57" s="1002"/>
      <c r="KXJ57" s="1002"/>
      <c r="KXK57" s="1002"/>
      <c r="KXL57" s="1002"/>
      <c r="KXM57" s="1002"/>
      <c r="KXN57" s="1002"/>
      <c r="KXO57" s="1002"/>
      <c r="KXP57" s="1002"/>
      <c r="KXQ57" s="1002"/>
      <c r="KXR57" s="1002"/>
      <c r="KXS57" s="1002"/>
      <c r="KXT57" s="1002"/>
      <c r="KXU57" s="1002"/>
      <c r="KXV57" s="1002"/>
      <c r="KXW57" s="1002"/>
      <c r="KXX57" s="1002"/>
      <c r="KXY57" s="1002"/>
      <c r="KXZ57" s="1002"/>
      <c r="KYA57" s="1002"/>
      <c r="KYB57" s="1002"/>
      <c r="KYC57" s="1002"/>
      <c r="KYD57" s="1002"/>
      <c r="KYE57" s="1002"/>
      <c r="KYF57" s="1002"/>
      <c r="KYG57" s="1002"/>
      <c r="KYH57" s="1002"/>
      <c r="KYI57" s="1002"/>
      <c r="KYJ57" s="1002"/>
      <c r="KYK57" s="1002"/>
      <c r="KYL57" s="1002"/>
      <c r="KYM57" s="1002"/>
      <c r="KYN57" s="1002"/>
      <c r="KYO57" s="1002"/>
      <c r="KYP57" s="1002"/>
      <c r="KYQ57" s="1002"/>
      <c r="KYR57" s="1002"/>
      <c r="KYS57" s="1002"/>
      <c r="KYT57" s="1002"/>
      <c r="KYU57" s="1002"/>
      <c r="KYV57" s="1002"/>
      <c r="KYW57" s="1002"/>
      <c r="KYX57" s="1002"/>
      <c r="KYY57" s="1002"/>
      <c r="KYZ57" s="1002"/>
      <c r="KZA57" s="1002"/>
      <c r="KZB57" s="1002"/>
      <c r="KZC57" s="1002"/>
      <c r="KZD57" s="1002"/>
      <c r="KZE57" s="1002"/>
      <c r="KZF57" s="1002"/>
      <c r="KZG57" s="1002"/>
      <c r="KZH57" s="1002"/>
      <c r="KZI57" s="1002"/>
      <c r="KZJ57" s="1002"/>
      <c r="KZK57" s="1002"/>
      <c r="KZL57" s="1002"/>
      <c r="KZM57" s="1002"/>
      <c r="KZN57" s="1002"/>
      <c r="KZO57" s="1002"/>
      <c r="KZP57" s="1002"/>
      <c r="KZQ57" s="1002"/>
      <c r="KZR57" s="1002"/>
      <c r="KZS57" s="1002"/>
      <c r="KZT57" s="1002"/>
      <c r="KZU57" s="1002"/>
      <c r="KZV57" s="1002"/>
      <c r="KZW57" s="1002"/>
      <c r="KZX57" s="1002"/>
      <c r="KZY57" s="1002"/>
      <c r="KZZ57" s="1002"/>
      <c r="LAA57" s="1002"/>
      <c r="LAB57" s="1002"/>
      <c r="LAC57" s="1002"/>
      <c r="LAD57" s="1002"/>
      <c r="LAE57" s="1002"/>
      <c r="LAF57" s="1002"/>
      <c r="LAG57" s="1002"/>
      <c r="LAH57" s="1002"/>
      <c r="LAI57" s="1002"/>
      <c r="LAJ57" s="1002"/>
      <c r="LAK57" s="1002"/>
      <c r="LAL57" s="1002"/>
      <c r="LAM57" s="1002"/>
      <c r="LAN57" s="1002"/>
      <c r="LAO57" s="1002"/>
      <c r="LAP57" s="1002"/>
      <c r="LAQ57" s="1002"/>
      <c r="LAR57" s="1002"/>
      <c r="LAS57" s="1002"/>
      <c r="LAT57" s="1002"/>
      <c r="LAU57" s="1002"/>
      <c r="LAV57" s="1002"/>
      <c r="LAW57" s="1002"/>
      <c r="LAX57" s="1002"/>
      <c r="LAY57" s="1002"/>
      <c r="LAZ57" s="1002"/>
      <c r="LBA57" s="1002"/>
      <c r="LBB57" s="1002"/>
      <c r="LBC57" s="1002"/>
      <c r="LBD57" s="1002"/>
      <c r="LBE57" s="1002"/>
      <c r="LBF57" s="1002"/>
      <c r="LBG57" s="1002"/>
      <c r="LBH57" s="1002"/>
      <c r="LBI57" s="1002"/>
      <c r="LBJ57" s="1002"/>
      <c r="LBK57" s="1002"/>
      <c r="LBL57" s="1002"/>
      <c r="LBM57" s="1002"/>
      <c r="LBN57" s="1002"/>
      <c r="LBO57" s="1002"/>
      <c r="LBP57" s="1002"/>
      <c r="LBQ57" s="1002"/>
      <c r="LBR57" s="1002"/>
      <c r="LBS57" s="1002"/>
      <c r="LBT57" s="1002"/>
      <c r="LBU57" s="1002"/>
      <c r="LBV57" s="1002"/>
      <c r="LBW57" s="1002"/>
      <c r="LBX57" s="1002"/>
      <c r="LBY57" s="1002"/>
      <c r="LBZ57" s="1002"/>
      <c r="LCA57" s="1002"/>
      <c r="LCB57" s="1002"/>
      <c r="LCC57" s="1002"/>
      <c r="LCD57" s="1002"/>
      <c r="LCE57" s="1002"/>
      <c r="LCF57" s="1002"/>
      <c r="LCG57" s="1002"/>
      <c r="LCH57" s="1002"/>
      <c r="LCI57" s="1002"/>
      <c r="LCJ57" s="1002"/>
      <c r="LCK57" s="1002"/>
      <c r="LCL57" s="1002"/>
      <c r="LCM57" s="1002"/>
      <c r="LCN57" s="1002"/>
      <c r="LCO57" s="1002"/>
      <c r="LCP57" s="1002"/>
      <c r="LCQ57" s="1002"/>
      <c r="LCR57" s="1002"/>
      <c r="LCS57" s="1002"/>
      <c r="LCT57" s="1002"/>
      <c r="LCU57" s="1002"/>
      <c r="LCV57" s="1002"/>
      <c r="LCW57" s="1002"/>
      <c r="LCX57" s="1002"/>
      <c r="LCY57" s="1002"/>
      <c r="LCZ57" s="1002"/>
      <c r="LDA57" s="1002"/>
      <c r="LDB57" s="1002"/>
      <c r="LDC57" s="1002"/>
      <c r="LDD57" s="1002"/>
      <c r="LDE57" s="1002"/>
      <c r="LDF57" s="1002"/>
      <c r="LDG57" s="1002"/>
      <c r="LDH57" s="1002"/>
      <c r="LDI57" s="1002"/>
      <c r="LDJ57" s="1002"/>
      <c r="LDK57" s="1002"/>
      <c r="LDL57" s="1002"/>
      <c r="LDM57" s="1002"/>
      <c r="LDN57" s="1002"/>
      <c r="LDO57" s="1002"/>
      <c r="LDP57" s="1002"/>
      <c r="LDQ57" s="1002"/>
      <c r="LDR57" s="1002"/>
      <c r="LDS57" s="1002"/>
      <c r="LDT57" s="1002"/>
      <c r="LDU57" s="1002"/>
      <c r="LDV57" s="1002"/>
      <c r="LDW57" s="1002"/>
      <c r="LDX57" s="1002"/>
      <c r="LDY57" s="1002"/>
      <c r="LDZ57" s="1002"/>
      <c r="LEA57" s="1002"/>
      <c r="LEB57" s="1002"/>
      <c r="LEC57" s="1002"/>
      <c r="LED57" s="1002"/>
      <c r="LEE57" s="1002"/>
      <c r="LEF57" s="1002"/>
      <c r="LEG57" s="1002"/>
      <c r="LEH57" s="1002"/>
      <c r="LEI57" s="1002"/>
      <c r="LEJ57" s="1002"/>
      <c r="LEK57" s="1002"/>
      <c r="LEL57" s="1002"/>
      <c r="LEM57" s="1002"/>
      <c r="LEN57" s="1002"/>
      <c r="LEO57" s="1002"/>
      <c r="LEP57" s="1002"/>
      <c r="LEQ57" s="1002"/>
      <c r="LER57" s="1002"/>
      <c r="LES57" s="1002"/>
      <c r="LET57" s="1002"/>
      <c r="LEU57" s="1002"/>
      <c r="LEV57" s="1002"/>
      <c r="LEW57" s="1002"/>
      <c r="LEX57" s="1002"/>
      <c r="LEY57" s="1002"/>
      <c r="LEZ57" s="1002"/>
      <c r="LFA57" s="1002"/>
      <c r="LFB57" s="1002"/>
      <c r="LFC57" s="1002"/>
      <c r="LFD57" s="1002"/>
      <c r="LFE57" s="1002"/>
      <c r="LFF57" s="1002"/>
      <c r="LFG57" s="1002"/>
      <c r="LFH57" s="1002"/>
      <c r="LFI57" s="1002"/>
      <c r="LFJ57" s="1002"/>
      <c r="LFK57" s="1002"/>
      <c r="LFL57" s="1002"/>
      <c r="LFM57" s="1002"/>
      <c r="LFN57" s="1002"/>
      <c r="LFO57" s="1002"/>
      <c r="LFP57" s="1002"/>
      <c r="LFQ57" s="1002"/>
      <c r="LFR57" s="1002"/>
      <c r="LFS57" s="1002"/>
      <c r="LFT57" s="1002"/>
      <c r="LFU57" s="1002"/>
      <c r="LFV57" s="1002"/>
      <c r="LFW57" s="1002"/>
      <c r="LFX57" s="1002"/>
      <c r="LFY57" s="1002"/>
      <c r="LFZ57" s="1002"/>
      <c r="LGA57" s="1002"/>
      <c r="LGB57" s="1002"/>
      <c r="LGC57" s="1002"/>
      <c r="LGD57" s="1002"/>
      <c r="LGE57" s="1002"/>
      <c r="LGF57" s="1002"/>
      <c r="LGG57" s="1002"/>
      <c r="LGH57" s="1002"/>
      <c r="LGI57" s="1002"/>
      <c r="LGJ57" s="1002"/>
      <c r="LGK57" s="1002"/>
      <c r="LGL57" s="1002"/>
      <c r="LGM57" s="1002"/>
      <c r="LGN57" s="1002"/>
      <c r="LGO57" s="1002"/>
      <c r="LGP57" s="1002"/>
      <c r="LGQ57" s="1002"/>
      <c r="LGR57" s="1002"/>
      <c r="LGS57" s="1002"/>
      <c r="LGT57" s="1002"/>
      <c r="LGU57" s="1002"/>
      <c r="LGV57" s="1002"/>
      <c r="LGW57" s="1002"/>
      <c r="LGX57" s="1002"/>
      <c r="LGY57" s="1002"/>
      <c r="LGZ57" s="1002"/>
      <c r="LHA57" s="1002"/>
      <c r="LHB57" s="1002"/>
      <c r="LHC57" s="1002"/>
      <c r="LHD57" s="1002"/>
      <c r="LHE57" s="1002"/>
      <c r="LHF57" s="1002"/>
      <c r="LHG57" s="1002"/>
      <c r="LHH57" s="1002"/>
      <c r="LHI57" s="1002"/>
      <c r="LHJ57" s="1002"/>
      <c r="LHK57" s="1002"/>
      <c r="LHL57" s="1002"/>
      <c r="LHM57" s="1002"/>
      <c r="LHN57" s="1002"/>
      <c r="LHO57" s="1002"/>
      <c r="LHP57" s="1002"/>
      <c r="LHQ57" s="1002"/>
      <c r="LHR57" s="1002"/>
      <c r="LHS57" s="1002"/>
      <c r="LHT57" s="1002"/>
      <c r="LHU57" s="1002"/>
      <c r="LHV57" s="1002"/>
      <c r="LHW57" s="1002"/>
      <c r="LHX57" s="1002"/>
      <c r="LHY57" s="1002"/>
      <c r="LHZ57" s="1002"/>
      <c r="LIA57" s="1002"/>
      <c r="LIB57" s="1002"/>
      <c r="LIC57" s="1002"/>
      <c r="LID57" s="1002"/>
      <c r="LIE57" s="1002"/>
      <c r="LIF57" s="1002"/>
      <c r="LIG57" s="1002"/>
      <c r="LIH57" s="1002"/>
      <c r="LII57" s="1002"/>
      <c r="LIJ57" s="1002"/>
      <c r="LIK57" s="1002"/>
      <c r="LIL57" s="1002"/>
      <c r="LIM57" s="1002"/>
      <c r="LIN57" s="1002"/>
      <c r="LIO57" s="1002"/>
      <c r="LIP57" s="1002"/>
      <c r="LIQ57" s="1002"/>
      <c r="LIR57" s="1002"/>
      <c r="LIS57" s="1002"/>
      <c r="LIT57" s="1002"/>
      <c r="LIU57" s="1002"/>
      <c r="LIV57" s="1002"/>
      <c r="LIW57" s="1002"/>
      <c r="LIX57" s="1002"/>
      <c r="LIY57" s="1002"/>
      <c r="LIZ57" s="1002"/>
      <c r="LJA57" s="1002"/>
      <c r="LJB57" s="1002"/>
      <c r="LJC57" s="1002"/>
      <c r="LJD57" s="1002"/>
      <c r="LJE57" s="1002"/>
      <c r="LJF57" s="1002"/>
      <c r="LJG57" s="1002"/>
      <c r="LJH57" s="1002"/>
      <c r="LJI57" s="1002"/>
      <c r="LJJ57" s="1002"/>
      <c r="LJK57" s="1002"/>
      <c r="LJL57" s="1002"/>
      <c r="LJM57" s="1002"/>
      <c r="LJN57" s="1002"/>
      <c r="LJO57" s="1002"/>
      <c r="LJP57" s="1002"/>
      <c r="LJQ57" s="1002"/>
      <c r="LJR57" s="1002"/>
      <c r="LJS57" s="1002"/>
      <c r="LJT57" s="1002"/>
      <c r="LJU57" s="1002"/>
      <c r="LJV57" s="1002"/>
      <c r="LJW57" s="1002"/>
      <c r="LJX57" s="1002"/>
      <c r="LJY57" s="1002"/>
      <c r="LJZ57" s="1002"/>
      <c r="LKA57" s="1002"/>
      <c r="LKB57" s="1002"/>
      <c r="LKC57" s="1002"/>
      <c r="LKD57" s="1002"/>
      <c r="LKE57" s="1002"/>
      <c r="LKF57" s="1002"/>
      <c r="LKG57" s="1002"/>
      <c r="LKH57" s="1002"/>
      <c r="LKI57" s="1002"/>
      <c r="LKJ57" s="1002"/>
      <c r="LKK57" s="1002"/>
      <c r="LKL57" s="1002"/>
      <c r="LKM57" s="1002"/>
      <c r="LKN57" s="1002"/>
      <c r="LKO57" s="1002"/>
      <c r="LKP57" s="1002"/>
      <c r="LKQ57" s="1002"/>
      <c r="LKR57" s="1002"/>
      <c r="LKS57" s="1002"/>
      <c r="LKT57" s="1002"/>
      <c r="LKU57" s="1002"/>
      <c r="LKV57" s="1002"/>
      <c r="LKW57" s="1002"/>
      <c r="LKX57" s="1002"/>
      <c r="LKY57" s="1002"/>
      <c r="LKZ57" s="1002"/>
      <c r="LLA57" s="1002"/>
      <c r="LLB57" s="1002"/>
      <c r="LLC57" s="1002"/>
      <c r="LLD57" s="1002"/>
      <c r="LLE57" s="1002"/>
      <c r="LLF57" s="1002"/>
      <c r="LLG57" s="1002"/>
      <c r="LLH57" s="1002"/>
      <c r="LLI57" s="1002"/>
      <c r="LLJ57" s="1002"/>
      <c r="LLK57" s="1002"/>
      <c r="LLL57" s="1002"/>
      <c r="LLM57" s="1002"/>
      <c r="LLN57" s="1002"/>
      <c r="LLO57" s="1002"/>
      <c r="LLP57" s="1002"/>
      <c r="LLQ57" s="1002"/>
      <c r="LLR57" s="1002"/>
      <c r="LLS57" s="1002"/>
      <c r="LLT57" s="1002"/>
      <c r="LLU57" s="1002"/>
      <c r="LLV57" s="1002"/>
      <c r="LLW57" s="1002"/>
      <c r="LLX57" s="1002"/>
      <c r="LLY57" s="1002"/>
      <c r="LLZ57" s="1002"/>
      <c r="LMA57" s="1002"/>
      <c r="LMB57" s="1002"/>
      <c r="LMC57" s="1002"/>
      <c r="LMD57" s="1002"/>
      <c r="LME57" s="1002"/>
      <c r="LMF57" s="1002"/>
      <c r="LMG57" s="1002"/>
      <c r="LMH57" s="1002"/>
      <c r="LMI57" s="1002"/>
      <c r="LMJ57" s="1002"/>
      <c r="LMK57" s="1002"/>
      <c r="LML57" s="1002"/>
      <c r="LMM57" s="1002"/>
      <c r="LMN57" s="1002"/>
      <c r="LMO57" s="1002"/>
      <c r="LMP57" s="1002"/>
      <c r="LMQ57" s="1002"/>
      <c r="LMR57" s="1002"/>
      <c r="LMS57" s="1002"/>
      <c r="LMT57" s="1002"/>
      <c r="LMU57" s="1002"/>
      <c r="LMV57" s="1002"/>
      <c r="LMW57" s="1002"/>
      <c r="LMX57" s="1002"/>
      <c r="LMY57" s="1002"/>
      <c r="LMZ57" s="1002"/>
      <c r="LNA57" s="1002"/>
      <c r="LNB57" s="1002"/>
      <c r="LNC57" s="1002"/>
      <c r="LND57" s="1002"/>
      <c r="LNE57" s="1002"/>
      <c r="LNF57" s="1002"/>
      <c r="LNG57" s="1002"/>
      <c r="LNH57" s="1002"/>
      <c r="LNI57" s="1002"/>
      <c r="LNJ57" s="1002"/>
      <c r="LNK57" s="1002"/>
      <c r="LNL57" s="1002"/>
      <c r="LNM57" s="1002"/>
      <c r="LNN57" s="1002"/>
      <c r="LNO57" s="1002"/>
      <c r="LNP57" s="1002"/>
      <c r="LNQ57" s="1002"/>
      <c r="LNR57" s="1002"/>
      <c r="LNS57" s="1002"/>
      <c r="LNT57" s="1002"/>
      <c r="LNU57" s="1002"/>
      <c r="LNV57" s="1002"/>
      <c r="LNW57" s="1002"/>
      <c r="LNX57" s="1002"/>
      <c r="LNY57" s="1002"/>
      <c r="LNZ57" s="1002"/>
      <c r="LOA57" s="1002"/>
      <c r="LOB57" s="1002"/>
      <c r="LOC57" s="1002"/>
      <c r="LOD57" s="1002"/>
      <c r="LOE57" s="1002"/>
      <c r="LOF57" s="1002"/>
      <c r="LOG57" s="1002"/>
      <c r="LOH57" s="1002"/>
      <c r="LOI57" s="1002"/>
      <c r="LOJ57" s="1002"/>
      <c r="LOK57" s="1002"/>
      <c r="LOL57" s="1002"/>
      <c r="LOM57" s="1002"/>
      <c r="LON57" s="1002"/>
      <c r="LOO57" s="1002"/>
      <c r="LOP57" s="1002"/>
      <c r="LOQ57" s="1002"/>
      <c r="LOR57" s="1002"/>
      <c r="LOS57" s="1002"/>
      <c r="LOT57" s="1002"/>
      <c r="LOU57" s="1002"/>
      <c r="LOV57" s="1002"/>
      <c r="LOW57" s="1002"/>
      <c r="LOX57" s="1002"/>
      <c r="LOY57" s="1002"/>
      <c r="LOZ57" s="1002"/>
      <c r="LPA57" s="1002"/>
      <c r="LPB57" s="1002"/>
      <c r="LPC57" s="1002"/>
      <c r="LPD57" s="1002"/>
      <c r="LPE57" s="1002"/>
      <c r="LPF57" s="1002"/>
      <c r="LPG57" s="1002"/>
      <c r="LPH57" s="1002"/>
      <c r="LPI57" s="1002"/>
      <c r="LPJ57" s="1002"/>
      <c r="LPK57" s="1002"/>
      <c r="LPL57" s="1002"/>
      <c r="LPM57" s="1002"/>
      <c r="LPN57" s="1002"/>
      <c r="LPO57" s="1002"/>
      <c r="LPP57" s="1002"/>
      <c r="LPQ57" s="1002"/>
      <c r="LPR57" s="1002"/>
      <c r="LPS57" s="1002"/>
      <c r="LPT57" s="1002"/>
      <c r="LPU57" s="1002"/>
      <c r="LPV57" s="1002"/>
      <c r="LPW57" s="1002"/>
      <c r="LPX57" s="1002"/>
      <c r="LPY57" s="1002"/>
      <c r="LPZ57" s="1002"/>
      <c r="LQA57" s="1002"/>
      <c r="LQB57" s="1002"/>
      <c r="LQC57" s="1002"/>
      <c r="LQD57" s="1002"/>
      <c r="LQE57" s="1002"/>
      <c r="LQF57" s="1002"/>
      <c r="LQG57" s="1002"/>
      <c r="LQH57" s="1002"/>
      <c r="LQI57" s="1002"/>
      <c r="LQJ57" s="1002"/>
      <c r="LQK57" s="1002"/>
      <c r="LQL57" s="1002"/>
      <c r="LQM57" s="1002"/>
      <c r="LQN57" s="1002"/>
      <c r="LQO57" s="1002"/>
      <c r="LQP57" s="1002"/>
      <c r="LQQ57" s="1002"/>
      <c r="LQR57" s="1002"/>
      <c r="LQS57" s="1002"/>
      <c r="LQT57" s="1002"/>
      <c r="LQU57" s="1002"/>
      <c r="LQV57" s="1002"/>
      <c r="LQW57" s="1002"/>
      <c r="LQX57" s="1002"/>
      <c r="LQY57" s="1002"/>
      <c r="LQZ57" s="1002"/>
      <c r="LRA57" s="1002"/>
      <c r="LRB57" s="1002"/>
      <c r="LRC57" s="1002"/>
      <c r="LRD57" s="1002"/>
      <c r="LRE57" s="1002"/>
      <c r="LRF57" s="1002"/>
      <c r="LRG57" s="1002"/>
      <c r="LRH57" s="1002"/>
      <c r="LRI57" s="1002"/>
      <c r="LRJ57" s="1002"/>
      <c r="LRK57" s="1002"/>
      <c r="LRL57" s="1002"/>
      <c r="LRM57" s="1002"/>
      <c r="LRN57" s="1002"/>
      <c r="LRO57" s="1002"/>
      <c r="LRP57" s="1002"/>
      <c r="LRQ57" s="1002"/>
      <c r="LRR57" s="1002"/>
      <c r="LRS57" s="1002"/>
      <c r="LRT57" s="1002"/>
      <c r="LRU57" s="1002"/>
      <c r="LRV57" s="1002"/>
      <c r="LRW57" s="1002"/>
      <c r="LRX57" s="1002"/>
      <c r="LRY57" s="1002"/>
      <c r="LRZ57" s="1002"/>
      <c r="LSA57" s="1002"/>
      <c r="LSB57" s="1002"/>
      <c r="LSC57" s="1002"/>
      <c r="LSD57" s="1002"/>
      <c r="LSE57" s="1002"/>
      <c r="LSF57" s="1002"/>
      <c r="LSG57" s="1002"/>
      <c r="LSH57" s="1002"/>
      <c r="LSI57" s="1002"/>
      <c r="LSJ57" s="1002"/>
      <c r="LSK57" s="1002"/>
      <c r="LSL57" s="1002"/>
      <c r="LSM57" s="1002"/>
      <c r="LSN57" s="1002"/>
      <c r="LSO57" s="1002"/>
      <c r="LSP57" s="1002"/>
      <c r="LSQ57" s="1002"/>
      <c r="LSR57" s="1002"/>
      <c r="LSS57" s="1002"/>
      <c r="LST57" s="1002"/>
      <c r="LSU57" s="1002"/>
      <c r="LSV57" s="1002"/>
      <c r="LSW57" s="1002"/>
      <c r="LSX57" s="1002"/>
      <c r="LSY57" s="1002"/>
      <c r="LSZ57" s="1002"/>
      <c r="LTA57" s="1002"/>
      <c r="LTB57" s="1002"/>
      <c r="LTC57" s="1002"/>
      <c r="LTD57" s="1002"/>
      <c r="LTE57" s="1002"/>
      <c r="LTF57" s="1002"/>
      <c r="LTG57" s="1002"/>
      <c r="LTH57" s="1002"/>
      <c r="LTI57" s="1002"/>
      <c r="LTJ57" s="1002"/>
      <c r="LTK57" s="1002"/>
      <c r="LTL57" s="1002"/>
      <c r="LTM57" s="1002"/>
      <c r="LTN57" s="1002"/>
      <c r="LTO57" s="1002"/>
      <c r="LTP57" s="1002"/>
      <c r="LTQ57" s="1002"/>
      <c r="LTR57" s="1002"/>
      <c r="LTS57" s="1002"/>
      <c r="LTT57" s="1002"/>
      <c r="LTU57" s="1002"/>
      <c r="LTV57" s="1002"/>
      <c r="LTW57" s="1002"/>
      <c r="LTX57" s="1002"/>
      <c r="LTY57" s="1002"/>
      <c r="LTZ57" s="1002"/>
      <c r="LUA57" s="1002"/>
      <c r="LUB57" s="1002"/>
      <c r="LUC57" s="1002"/>
      <c r="LUD57" s="1002"/>
      <c r="LUE57" s="1002"/>
      <c r="LUF57" s="1002"/>
      <c r="LUG57" s="1002"/>
      <c r="LUH57" s="1002"/>
      <c r="LUI57" s="1002"/>
      <c r="LUJ57" s="1002"/>
      <c r="LUK57" s="1002"/>
      <c r="LUL57" s="1002"/>
      <c r="LUM57" s="1002"/>
      <c r="LUN57" s="1002"/>
      <c r="LUO57" s="1002"/>
      <c r="LUP57" s="1002"/>
      <c r="LUQ57" s="1002"/>
      <c r="LUR57" s="1002"/>
      <c r="LUS57" s="1002"/>
      <c r="LUT57" s="1002"/>
      <c r="LUU57" s="1002"/>
      <c r="LUV57" s="1002"/>
      <c r="LUW57" s="1002"/>
      <c r="LUX57" s="1002"/>
      <c r="LUY57" s="1002"/>
      <c r="LUZ57" s="1002"/>
      <c r="LVA57" s="1002"/>
      <c r="LVB57" s="1002"/>
      <c r="LVC57" s="1002"/>
      <c r="LVD57" s="1002"/>
      <c r="LVE57" s="1002"/>
      <c r="LVF57" s="1002"/>
      <c r="LVG57" s="1002"/>
      <c r="LVH57" s="1002"/>
      <c r="LVI57" s="1002"/>
      <c r="LVJ57" s="1002"/>
      <c r="LVK57" s="1002"/>
      <c r="LVL57" s="1002"/>
      <c r="LVM57" s="1002"/>
      <c r="LVN57" s="1002"/>
      <c r="LVO57" s="1002"/>
      <c r="LVP57" s="1002"/>
      <c r="LVQ57" s="1002"/>
      <c r="LVR57" s="1002"/>
      <c r="LVS57" s="1002"/>
      <c r="LVT57" s="1002"/>
      <c r="LVU57" s="1002"/>
      <c r="LVV57" s="1002"/>
      <c r="LVW57" s="1002"/>
      <c r="LVX57" s="1002"/>
      <c r="LVY57" s="1002"/>
      <c r="LVZ57" s="1002"/>
      <c r="LWA57" s="1002"/>
      <c r="LWB57" s="1002"/>
      <c r="LWC57" s="1002"/>
      <c r="LWD57" s="1002"/>
      <c r="LWE57" s="1002"/>
      <c r="LWF57" s="1002"/>
      <c r="LWG57" s="1002"/>
      <c r="LWH57" s="1002"/>
      <c r="LWI57" s="1002"/>
      <c r="LWJ57" s="1002"/>
      <c r="LWK57" s="1002"/>
      <c r="LWL57" s="1002"/>
      <c r="LWM57" s="1002"/>
      <c r="LWN57" s="1002"/>
      <c r="LWO57" s="1002"/>
      <c r="LWP57" s="1002"/>
      <c r="LWQ57" s="1002"/>
      <c r="LWR57" s="1002"/>
      <c r="LWS57" s="1002"/>
      <c r="LWT57" s="1002"/>
      <c r="LWU57" s="1002"/>
      <c r="LWV57" s="1002"/>
      <c r="LWW57" s="1002"/>
      <c r="LWX57" s="1002"/>
      <c r="LWY57" s="1002"/>
      <c r="LWZ57" s="1002"/>
      <c r="LXA57" s="1002"/>
      <c r="LXB57" s="1002"/>
      <c r="LXC57" s="1002"/>
      <c r="LXD57" s="1002"/>
      <c r="LXE57" s="1002"/>
      <c r="LXF57" s="1002"/>
      <c r="LXG57" s="1002"/>
      <c r="LXH57" s="1002"/>
      <c r="LXI57" s="1002"/>
      <c r="LXJ57" s="1002"/>
      <c r="LXK57" s="1002"/>
      <c r="LXL57" s="1002"/>
      <c r="LXM57" s="1002"/>
      <c r="LXN57" s="1002"/>
      <c r="LXO57" s="1002"/>
      <c r="LXP57" s="1002"/>
      <c r="LXQ57" s="1002"/>
      <c r="LXR57" s="1002"/>
      <c r="LXS57" s="1002"/>
      <c r="LXT57" s="1002"/>
      <c r="LXU57" s="1002"/>
      <c r="LXV57" s="1002"/>
      <c r="LXW57" s="1002"/>
      <c r="LXX57" s="1002"/>
      <c r="LXY57" s="1002"/>
      <c r="LXZ57" s="1002"/>
      <c r="LYA57" s="1002"/>
      <c r="LYB57" s="1002"/>
      <c r="LYC57" s="1002"/>
      <c r="LYD57" s="1002"/>
      <c r="LYE57" s="1002"/>
      <c r="LYF57" s="1002"/>
      <c r="LYG57" s="1002"/>
      <c r="LYH57" s="1002"/>
      <c r="LYI57" s="1002"/>
      <c r="LYJ57" s="1002"/>
      <c r="LYK57" s="1002"/>
      <c r="LYL57" s="1002"/>
      <c r="LYM57" s="1002"/>
      <c r="LYN57" s="1002"/>
      <c r="LYO57" s="1002"/>
      <c r="LYP57" s="1002"/>
      <c r="LYQ57" s="1002"/>
      <c r="LYR57" s="1002"/>
      <c r="LYS57" s="1002"/>
      <c r="LYT57" s="1002"/>
      <c r="LYU57" s="1002"/>
      <c r="LYV57" s="1002"/>
      <c r="LYW57" s="1002"/>
      <c r="LYX57" s="1002"/>
      <c r="LYY57" s="1002"/>
      <c r="LYZ57" s="1002"/>
      <c r="LZA57" s="1002"/>
      <c r="LZB57" s="1002"/>
      <c r="LZC57" s="1002"/>
      <c r="LZD57" s="1002"/>
      <c r="LZE57" s="1002"/>
      <c r="LZF57" s="1002"/>
      <c r="LZG57" s="1002"/>
      <c r="LZH57" s="1002"/>
      <c r="LZI57" s="1002"/>
      <c r="LZJ57" s="1002"/>
      <c r="LZK57" s="1002"/>
      <c r="LZL57" s="1002"/>
      <c r="LZM57" s="1002"/>
      <c r="LZN57" s="1002"/>
      <c r="LZO57" s="1002"/>
      <c r="LZP57" s="1002"/>
      <c r="LZQ57" s="1002"/>
      <c r="LZR57" s="1002"/>
      <c r="LZS57" s="1002"/>
      <c r="LZT57" s="1002"/>
      <c r="LZU57" s="1002"/>
      <c r="LZV57" s="1002"/>
      <c r="LZW57" s="1002"/>
      <c r="LZX57" s="1002"/>
      <c r="LZY57" s="1002"/>
      <c r="LZZ57" s="1002"/>
      <c r="MAA57" s="1002"/>
      <c r="MAB57" s="1002"/>
      <c r="MAC57" s="1002"/>
      <c r="MAD57" s="1002"/>
      <c r="MAE57" s="1002"/>
      <c r="MAF57" s="1002"/>
      <c r="MAG57" s="1002"/>
      <c r="MAH57" s="1002"/>
      <c r="MAI57" s="1002"/>
      <c r="MAJ57" s="1002"/>
      <c r="MAK57" s="1002"/>
      <c r="MAL57" s="1002"/>
      <c r="MAM57" s="1002"/>
      <c r="MAN57" s="1002"/>
      <c r="MAO57" s="1002"/>
      <c r="MAP57" s="1002"/>
      <c r="MAQ57" s="1002"/>
      <c r="MAR57" s="1002"/>
      <c r="MAS57" s="1002"/>
      <c r="MAT57" s="1002"/>
      <c r="MAU57" s="1002"/>
      <c r="MAV57" s="1002"/>
      <c r="MAW57" s="1002"/>
      <c r="MAX57" s="1002"/>
      <c r="MAY57" s="1002"/>
      <c r="MAZ57" s="1002"/>
      <c r="MBA57" s="1002"/>
      <c r="MBB57" s="1002"/>
      <c r="MBC57" s="1002"/>
      <c r="MBD57" s="1002"/>
      <c r="MBE57" s="1002"/>
      <c r="MBF57" s="1002"/>
      <c r="MBG57" s="1002"/>
      <c r="MBH57" s="1002"/>
      <c r="MBI57" s="1002"/>
      <c r="MBJ57" s="1002"/>
      <c r="MBK57" s="1002"/>
      <c r="MBL57" s="1002"/>
      <c r="MBM57" s="1002"/>
      <c r="MBN57" s="1002"/>
      <c r="MBO57" s="1002"/>
      <c r="MBP57" s="1002"/>
      <c r="MBQ57" s="1002"/>
      <c r="MBR57" s="1002"/>
      <c r="MBS57" s="1002"/>
      <c r="MBT57" s="1002"/>
      <c r="MBU57" s="1002"/>
      <c r="MBV57" s="1002"/>
      <c r="MBW57" s="1002"/>
      <c r="MBX57" s="1002"/>
      <c r="MBY57" s="1002"/>
      <c r="MBZ57" s="1002"/>
      <c r="MCA57" s="1002"/>
      <c r="MCB57" s="1002"/>
      <c r="MCC57" s="1002"/>
      <c r="MCD57" s="1002"/>
      <c r="MCE57" s="1002"/>
      <c r="MCF57" s="1002"/>
      <c r="MCG57" s="1002"/>
      <c r="MCH57" s="1002"/>
      <c r="MCI57" s="1002"/>
      <c r="MCJ57" s="1002"/>
      <c r="MCK57" s="1002"/>
      <c r="MCL57" s="1002"/>
      <c r="MCM57" s="1002"/>
      <c r="MCN57" s="1002"/>
      <c r="MCO57" s="1002"/>
      <c r="MCP57" s="1002"/>
      <c r="MCQ57" s="1002"/>
      <c r="MCR57" s="1002"/>
      <c r="MCS57" s="1002"/>
      <c r="MCT57" s="1002"/>
      <c r="MCU57" s="1002"/>
      <c r="MCV57" s="1002"/>
      <c r="MCW57" s="1002"/>
      <c r="MCX57" s="1002"/>
      <c r="MCY57" s="1002"/>
      <c r="MCZ57" s="1002"/>
      <c r="MDA57" s="1002"/>
      <c r="MDB57" s="1002"/>
      <c r="MDC57" s="1002"/>
      <c r="MDD57" s="1002"/>
      <c r="MDE57" s="1002"/>
      <c r="MDF57" s="1002"/>
      <c r="MDG57" s="1002"/>
      <c r="MDH57" s="1002"/>
      <c r="MDI57" s="1002"/>
      <c r="MDJ57" s="1002"/>
      <c r="MDK57" s="1002"/>
      <c r="MDL57" s="1002"/>
      <c r="MDM57" s="1002"/>
      <c r="MDN57" s="1002"/>
      <c r="MDO57" s="1002"/>
      <c r="MDP57" s="1002"/>
      <c r="MDQ57" s="1002"/>
      <c r="MDR57" s="1002"/>
      <c r="MDS57" s="1002"/>
      <c r="MDT57" s="1002"/>
      <c r="MDU57" s="1002"/>
      <c r="MDV57" s="1002"/>
      <c r="MDW57" s="1002"/>
      <c r="MDX57" s="1002"/>
      <c r="MDY57" s="1002"/>
      <c r="MDZ57" s="1002"/>
      <c r="MEA57" s="1002"/>
      <c r="MEB57" s="1002"/>
      <c r="MEC57" s="1002"/>
      <c r="MED57" s="1002"/>
      <c r="MEE57" s="1002"/>
      <c r="MEF57" s="1002"/>
      <c r="MEG57" s="1002"/>
      <c r="MEH57" s="1002"/>
      <c r="MEI57" s="1002"/>
      <c r="MEJ57" s="1002"/>
      <c r="MEK57" s="1002"/>
      <c r="MEL57" s="1002"/>
      <c r="MEM57" s="1002"/>
      <c r="MEN57" s="1002"/>
      <c r="MEO57" s="1002"/>
      <c r="MEP57" s="1002"/>
      <c r="MEQ57" s="1002"/>
      <c r="MER57" s="1002"/>
      <c r="MES57" s="1002"/>
      <c r="MET57" s="1002"/>
      <c r="MEU57" s="1002"/>
      <c r="MEV57" s="1002"/>
      <c r="MEW57" s="1002"/>
      <c r="MEX57" s="1002"/>
      <c r="MEY57" s="1002"/>
      <c r="MEZ57" s="1002"/>
      <c r="MFA57" s="1002"/>
      <c r="MFB57" s="1002"/>
      <c r="MFC57" s="1002"/>
      <c r="MFD57" s="1002"/>
      <c r="MFE57" s="1002"/>
      <c r="MFF57" s="1002"/>
      <c r="MFG57" s="1002"/>
      <c r="MFH57" s="1002"/>
      <c r="MFI57" s="1002"/>
      <c r="MFJ57" s="1002"/>
      <c r="MFK57" s="1002"/>
      <c r="MFL57" s="1002"/>
      <c r="MFM57" s="1002"/>
      <c r="MFN57" s="1002"/>
      <c r="MFO57" s="1002"/>
      <c r="MFP57" s="1002"/>
      <c r="MFQ57" s="1002"/>
      <c r="MFR57" s="1002"/>
      <c r="MFS57" s="1002"/>
      <c r="MFT57" s="1002"/>
      <c r="MFU57" s="1002"/>
      <c r="MFV57" s="1002"/>
      <c r="MFW57" s="1002"/>
      <c r="MFX57" s="1002"/>
      <c r="MFY57" s="1002"/>
      <c r="MFZ57" s="1002"/>
      <c r="MGA57" s="1002"/>
      <c r="MGB57" s="1002"/>
      <c r="MGC57" s="1002"/>
      <c r="MGD57" s="1002"/>
      <c r="MGE57" s="1002"/>
      <c r="MGF57" s="1002"/>
      <c r="MGG57" s="1002"/>
      <c r="MGH57" s="1002"/>
      <c r="MGI57" s="1002"/>
      <c r="MGJ57" s="1002"/>
      <c r="MGK57" s="1002"/>
      <c r="MGL57" s="1002"/>
      <c r="MGM57" s="1002"/>
      <c r="MGN57" s="1002"/>
      <c r="MGO57" s="1002"/>
      <c r="MGP57" s="1002"/>
      <c r="MGQ57" s="1002"/>
      <c r="MGR57" s="1002"/>
      <c r="MGS57" s="1002"/>
      <c r="MGT57" s="1002"/>
      <c r="MGU57" s="1002"/>
      <c r="MGV57" s="1002"/>
      <c r="MGW57" s="1002"/>
      <c r="MGX57" s="1002"/>
      <c r="MGY57" s="1002"/>
      <c r="MGZ57" s="1002"/>
      <c r="MHA57" s="1002"/>
      <c r="MHB57" s="1002"/>
      <c r="MHC57" s="1002"/>
      <c r="MHD57" s="1002"/>
      <c r="MHE57" s="1002"/>
      <c r="MHF57" s="1002"/>
      <c r="MHG57" s="1002"/>
      <c r="MHH57" s="1002"/>
      <c r="MHI57" s="1002"/>
      <c r="MHJ57" s="1002"/>
      <c r="MHK57" s="1002"/>
      <c r="MHL57" s="1002"/>
      <c r="MHM57" s="1002"/>
      <c r="MHN57" s="1002"/>
      <c r="MHO57" s="1002"/>
      <c r="MHP57" s="1002"/>
      <c r="MHQ57" s="1002"/>
      <c r="MHR57" s="1002"/>
      <c r="MHS57" s="1002"/>
      <c r="MHT57" s="1002"/>
      <c r="MHU57" s="1002"/>
      <c r="MHV57" s="1002"/>
      <c r="MHW57" s="1002"/>
      <c r="MHX57" s="1002"/>
      <c r="MHY57" s="1002"/>
      <c r="MHZ57" s="1002"/>
      <c r="MIA57" s="1002"/>
      <c r="MIB57" s="1002"/>
      <c r="MIC57" s="1002"/>
      <c r="MID57" s="1002"/>
      <c r="MIE57" s="1002"/>
      <c r="MIF57" s="1002"/>
      <c r="MIG57" s="1002"/>
      <c r="MIH57" s="1002"/>
      <c r="MII57" s="1002"/>
      <c r="MIJ57" s="1002"/>
      <c r="MIK57" s="1002"/>
      <c r="MIL57" s="1002"/>
      <c r="MIM57" s="1002"/>
      <c r="MIN57" s="1002"/>
      <c r="MIO57" s="1002"/>
      <c r="MIP57" s="1002"/>
      <c r="MIQ57" s="1002"/>
      <c r="MIR57" s="1002"/>
      <c r="MIS57" s="1002"/>
      <c r="MIT57" s="1002"/>
      <c r="MIU57" s="1002"/>
      <c r="MIV57" s="1002"/>
      <c r="MIW57" s="1002"/>
      <c r="MIX57" s="1002"/>
      <c r="MIY57" s="1002"/>
      <c r="MIZ57" s="1002"/>
      <c r="MJA57" s="1002"/>
      <c r="MJB57" s="1002"/>
      <c r="MJC57" s="1002"/>
      <c r="MJD57" s="1002"/>
      <c r="MJE57" s="1002"/>
      <c r="MJF57" s="1002"/>
      <c r="MJG57" s="1002"/>
      <c r="MJH57" s="1002"/>
      <c r="MJI57" s="1002"/>
      <c r="MJJ57" s="1002"/>
      <c r="MJK57" s="1002"/>
      <c r="MJL57" s="1002"/>
      <c r="MJM57" s="1002"/>
      <c r="MJN57" s="1002"/>
      <c r="MJO57" s="1002"/>
      <c r="MJP57" s="1002"/>
      <c r="MJQ57" s="1002"/>
      <c r="MJR57" s="1002"/>
      <c r="MJS57" s="1002"/>
      <c r="MJT57" s="1002"/>
      <c r="MJU57" s="1002"/>
      <c r="MJV57" s="1002"/>
      <c r="MJW57" s="1002"/>
      <c r="MJX57" s="1002"/>
      <c r="MJY57" s="1002"/>
      <c r="MJZ57" s="1002"/>
      <c r="MKA57" s="1002"/>
      <c r="MKB57" s="1002"/>
      <c r="MKC57" s="1002"/>
      <c r="MKD57" s="1002"/>
      <c r="MKE57" s="1002"/>
      <c r="MKF57" s="1002"/>
      <c r="MKG57" s="1002"/>
      <c r="MKH57" s="1002"/>
      <c r="MKI57" s="1002"/>
      <c r="MKJ57" s="1002"/>
      <c r="MKK57" s="1002"/>
      <c r="MKL57" s="1002"/>
      <c r="MKM57" s="1002"/>
      <c r="MKN57" s="1002"/>
      <c r="MKO57" s="1002"/>
      <c r="MKP57" s="1002"/>
      <c r="MKQ57" s="1002"/>
      <c r="MKR57" s="1002"/>
      <c r="MKS57" s="1002"/>
      <c r="MKT57" s="1002"/>
      <c r="MKU57" s="1002"/>
      <c r="MKV57" s="1002"/>
      <c r="MKW57" s="1002"/>
      <c r="MKX57" s="1002"/>
      <c r="MKY57" s="1002"/>
      <c r="MKZ57" s="1002"/>
      <c r="MLA57" s="1002"/>
      <c r="MLB57" s="1002"/>
      <c r="MLC57" s="1002"/>
      <c r="MLD57" s="1002"/>
      <c r="MLE57" s="1002"/>
      <c r="MLF57" s="1002"/>
      <c r="MLG57" s="1002"/>
      <c r="MLH57" s="1002"/>
      <c r="MLI57" s="1002"/>
      <c r="MLJ57" s="1002"/>
      <c r="MLK57" s="1002"/>
      <c r="MLL57" s="1002"/>
      <c r="MLM57" s="1002"/>
      <c r="MLN57" s="1002"/>
      <c r="MLO57" s="1002"/>
      <c r="MLP57" s="1002"/>
      <c r="MLQ57" s="1002"/>
      <c r="MLR57" s="1002"/>
      <c r="MLS57" s="1002"/>
      <c r="MLT57" s="1002"/>
      <c r="MLU57" s="1002"/>
      <c r="MLV57" s="1002"/>
      <c r="MLW57" s="1002"/>
      <c r="MLX57" s="1002"/>
      <c r="MLY57" s="1002"/>
      <c r="MLZ57" s="1002"/>
      <c r="MMA57" s="1002"/>
      <c r="MMB57" s="1002"/>
      <c r="MMC57" s="1002"/>
      <c r="MMD57" s="1002"/>
      <c r="MME57" s="1002"/>
      <c r="MMF57" s="1002"/>
      <c r="MMG57" s="1002"/>
      <c r="MMH57" s="1002"/>
      <c r="MMI57" s="1002"/>
      <c r="MMJ57" s="1002"/>
      <c r="MMK57" s="1002"/>
      <c r="MML57" s="1002"/>
      <c r="MMM57" s="1002"/>
      <c r="MMN57" s="1002"/>
      <c r="MMO57" s="1002"/>
      <c r="MMP57" s="1002"/>
      <c r="MMQ57" s="1002"/>
      <c r="MMR57" s="1002"/>
      <c r="MMS57" s="1002"/>
      <c r="MMT57" s="1002"/>
      <c r="MMU57" s="1002"/>
      <c r="MMV57" s="1002"/>
      <c r="MMW57" s="1002"/>
      <c r="MMX57" s="1002"/>
      <c r="MMY57" s="1002"/>
      <c r="MMZ57" s="1002"/>
      <c r="MNA57" s="1002"/>
      <c r="MNB57" s="1002"/>
      <c r="MNC57" s="1002"/>
      <c r="MND57" s="1002"/>
      <c r="MNE57" s="1002"/>
      <c r="MNF57" s="1002"/>
      <c r="MNG57" s="1002"/>
      <c r="MNH57" s="1002"/>
      <c r="MNI57" s="1002"/>
      <c r="MNJ57" s="1002"/>
      <c r="MNK57" s="1002"/>
      <c r="MNL57" s="1002"/>
      <c r="MNM57" s="1002"/>
      <c r="MNN57" s="1002"/>
      <c r="MNO57" s="1002"/>
      <c r="MNP57" s="1002"/>
      <c r="MNQ57" s="1002"/>
      <c r="MNR57" s="1002"/>
      <c r="MNS57" s="1002"/>
      <c r="MNT57" s="1002"/>
      <c r="MNU57" s="1002"/>
      <c r="MNV57" s="1002"/>
      <c r="MNW57" s="1002"/>
      <c r="MNX57" s="1002"/>
      <c r="MNY57" s="1002"/>
      <c r="MNZ57" s="1002"/>
      <c r="MOA57" s="1002"/>
      <c r="MOB57" s="1002"/>
      <c r="MOC57" s="1002"/>
      <c r="MOD57" s="1002"/>
      <c r="MOE57" s="1002"/>
      <c r="MOF57" s="1002"/>
      <c r="MOG57" s="1002"/>
      <c r="MOH57" s="1002"/>
      <c r="MOI57" s="1002"/>
      <c r="MOJ57" s="1002"/>
      <c r="MOK57" s="1002"/>
      <c r="MOL57" s="1002"/>
      <c r="MOM57" s="1002"/>
      <c r="MON57" s="1002"/>
      <c r="MOO57" s="1002"/>
      <c r="MOP57" s="1002"/>
      <c r="MOQ57" s="1002"/>
      <c r="MOR57" s="1002"/>
      <c r="MOS57" s="1002"/>
      <c r="MOT57" s="1002"/>
      <c r="MOU57" s="1002"/>
      <c r="MOV57" s="1002"/>
      <c r="MOW57" s="1002"/>
      <c r="MOX57" s="1002"/>
      <c r="MOY57" s="1002"/>
      <c r="MOZ57" s="1002"/>
      <c r="MPA57" s="1002"/>
      <c r="MPB57" s="1002"/>
      <c r="MPC57" s="1002"/>
      <c r="MPD57" s="1002"/>
      <c r="MPE57" s="1002"/>
      <c r="MPF57" s="1002"/>
      <c r="MPG57" s="1002"/>
      <c r="MPH57" s="1002"/>
      <c r="MPI57" s="1002"/>
      <c r="MPJ57" s="1002"/>
      <c r="MPK57" s="1002"/>
      <c r="MPL57" s="1002"/>
      <c r="MPM57" s="1002"/>
      <c r="MPN57" s="1002"/>
      <c r="MPO57" s="1002"/>
      <c r="MPP57" s="1002"/>
      <c r="MPQ57" s="1002"/>
      <c r="MPR57" s="1002"/>
      <c r="MPS57" s="1002"/>
      <c r="MPT57" s="1002"/>
      <c r="MPU57" s="1002"/>
      <c r="MPV57" s="1002"/>
      <c r="MPW57" s="1002"/>
      <c r="MPX57" s="1002"/>
      <c r="MPY57" s="1002"/>
      <c r="MPZ57" s="1002"/>
      <c r="MQA57" s="1002"/>
      <c r="MQB57" s="1002"/>
      <c r="MQC57" s="1002"/>
      <c r="MQD57" s="1002"/>
      <c r="MQE57" s="1002"/>
      <c r="MQF57" s="1002"/>
      <c r="MQG57" s="1002"/>
      <c r="MQH57" s="1002"/>
      <c r="MQI57" s="1002"/>
      <c r="MQJ57" s="1002"/>
      <c r="MQK57" s="1002"/>
      <c r="MQL57" s="1002"/>
      <c r="MQM57" s="1002"/>
      <c r="MQN57" s="1002"/>
      <c r="MQO57" s="1002"/>
      <c r="MQP57" s="1002"/>
      <c r="MQQ57" s="1002"/>
      <c r="MQR57" s="1002"/>
      <c r="MQS57" s="1002"/>
      <c r="MQT57" s="1002"/>
      <c r="MQU57" s="1002"/>
      <c r="MQV57" s="1002"/>
      <c r="MQW57" s="1002"/>
      <c r="MQX57" s="1002"/>
      <c r="MQY57" s="1002"/>
      <c r="MQZ57" s="1002"/>
      <c r="MRA57" s="1002"/>
      <c r="MRB57" s="1002"/>
      <c r="MRC57" s="1002"/>
      <c r="MRD57" s="1002"/>
      <c r="MRE57" s="1002"/>
      <c r="MRF57" s="1002"/>
      <c r="MRG57" s="1002"/>
      <c r="MRH57" s="1002"/>
      <c r="MRI57" s="1002"/>
      <c r="MRJ57" s="1002"/>
      <c r="MRK57" s="1002"/>
      <c r="MRL57" s="1002"/>
      <c r="MRM57" s="1002"/>
      <c r="MRN57" s="1002"/>
      <c r="MRO57" s="1002"/>
      <c r="MRP57" s="1002"/>
      <c r="MRQ57" s="1002"/>
      <c r="MRR57" s="1002"/>
      <c r="MRS57" s="1002"/>
      <c r="MRT57" s="1002"/>
      <c r="MRU57" s="1002"/>
      <c r="MRV57" s="1002"/>
      <c r="MRW57" s="1002"/>
      <c r="MRX57" s="1002"/>
      <c r="MRY57" s="1002"/>
      <c r="MRZ57" s="1002"/>
      <c r="MSA57" s="1002"/>
      <c r="MSB57" s="1002"/>
      <c r="MSC57" s="1002"/>
      <c r="MSD57" s="1002"/>
      <c r="MSE57" s="1002"/>
      <c r="MSF57" s="1002"/>
      <c r="MSG57" s="1002"/>
      <c r="MSH57" s="1002"/>
      <c r="MSI57" s="1002"/>
      <c r="MSJ57" s="1002"/>
      <c r="MSK57" s="1002"/>
      <c r="MSL57" s="1002"/>
      <c r="MSM57" s="1002"/>
      <c r="MSN57" s="1002"/>
      <c r="MSO57" s="1002"/>
      <c r="MSP57" s="1002"/>
      <c r="MSQ57" s="1002"/>
      <c r="MSR57" s="1002"/>
      <c r="MSS57" s="1002"/>
      <c r="MST57" s="1002"/>
      <c r="MSU57" s="1002"/>
      <c r="MSV57" s="1002"/>
      <c r="MSW57" s="1002"/>
      <c r="MSX57" s="1002"/>
      <c r="MSY57" s="1002"/>
      <c r="MSZ57" s="1002"/>
      <c r="MTA57" s="1002"/>
      <c r="MTB57" s="1002"/>
      <c r="MTC57" s="1002"/>
      <c r="MTD57" s="1002"/>
      <c r="MTE57" s="1002"/>
      <c r="MTF57" s="1002"/>
      <c r="MTG57" s="1002"/>
      <c r="MTH57" s="1002"/>
      <c r="MTI57" s="1002"/>
      <c r="MTJ57" s="1002"/>
      <c r="MTK57" s="1002"/>
      <c r="MTL57" s="1002"/>
      <c r="MTM57" s="1002"/>
      <c r="MTN57" s="1002"/>
      <c r="MTO57" s="1002"/>
      <c r="MTP57" s="1002"/>
      <c r="MTQ57" s="1002"/>
      <c r="MTR57" s="1002"/>
      <c r="MTS57" s="1002"/>
      <c r="MTT57" s="1002"/>
      <c r="MTU57" s="1002"/>
      <c r="MTV57" s="1002"/>
      <c r="MTW57" s="1002"/>
      <c r="MTX57" s="1002"/>
      <c r="MTY57" s="1002"/>
      <c r="MTZ57" s="1002"/>
      <c r="MUA57" s="1002"/>
      <c r="MUB57" s="1002"/>
      <c r="MUC57" s="1002"/>
      <c r="MUD57" s="1002"/>
      <c r="MUE57" s="1002"/>
      <c r="MUF57" s="1002"/>
      <c r="MUG57" s="1002"/>
      <c r="MUH57" s="1002"/>
      <c r="MUI57" s="1002"/>
      <c r="MUJ57" s="1002"/>
      <c r="MUK57" s="1002"/>
      <c r="MUL57" s="1002"/>
      <c r="MUM57" s="1002"/>
      <c r="MUN57" s="1002"/>
      <c r="MUO57" s="1002"/>
      <c r="MUP57" s="1002"/>
      <c r="MUQ57" s="1002"/>
      <c r="MUR57" s="1002"/>
      <c r="MUS57" s="1002"/>
      <c r="MUT57" s="1002"/>
      <c r="MUU57" s="1002"/>
      <c r="MUV57" s="1002"/>
      <c r="MUW57" s="1002"/>
      <c r="MUX57" s="1002"/>
      <c r="MUY57" s="1002"/>
      <c r="MUZ57" s="1002"/>
      <c r="MVA57" s="1002"/>
      <c r="MVB57" s="1002"/>
      <c r="MVC57" s="1002"/>
      <c r="MVD57" s="1002"/>
      <c r="MVE57" s="1002"/>
      <c r="MVF57" s="1002"/>
      <c r="MVG57" s="1002"/>
      <c r="MVH57" s="1002"/>
      <c r="MVI57" s="1002"/>
      <c r="MVJ57" s="1002"/>
      <c r="MVK57" s="1002"/>
      <c r="MVL57" s="1002"/>
      <c r="MVM57" s="1002"/>
      <c r="MVN57" s="1002"/>
      <c r="MVO57" s="1002"/>
      <c r="MVP57" s="1002"/>
      <c r="MVQ57" s="1002"/>
      <c r="MVR57" s="1002"/>
      <c r="MVS57" s="1002"/>
      <c r="MVT57" s="1002"/>
      <c r="MVU57" s="1002"/>
      <c r="MVV57" s="1002"/>
      <c r="MVW57" s="1002"/>
      <c r="MVX57" s="1002"/>
      <c r="MVY57" s="1002"/>
      <c r="MVZ57" s="1002"/>
      <c r="MWA57" s="1002"/>
      <c r="MWB57" s="1002"/>
      <c r="MWC57" s="1002"/>
      <c r="MWD57" s="1002"/>
      <c r="MWE57" s="1002"/>
      <c r="MWF57" s="1002"/>
      <c r="MWG57" s="1002"/>
      <c r="MWH57" s="1002"/>
      <c r="MWI57" s="1002"/>
      <c r="MWJ57" s="1002"/>
      <c r="MWK57" s="1002"/>
      <c r="MWL57" s="1002"/>
      <c r="MWM57" s="1002"/>
      <c r="MWN57" s="1002"/>
      <c r="MWO57" s="1002"/>
      <c r="MWP57" s="1002"/>
      <c r="MWQ57" s="1002"/>
      <c r="MWR57" s="1002"/>
      <c r="MWS57" s="1002"/>
      <c r="MWT57" s="1002"/>
      <c r="MWU57" s="1002"/>
      <c r="MWV57" s="1002"/>
      <c r="MWW57" s="1002"/>
      <c r="MWX57" s="1002"/>
      <c r="MWY57" s="1002"/>
      <c r="MWZ57" s="1002"/>
      <c r="MXA57" s="1002"/>
      <c r="MXB57" s="1002"/>
      <c r="MXC57" s="1002"/>
      <c r="MXD57" s="1002"/>
      <c r="MXE57" s="1002"/>
      <c r="MXF57" s="1002"/>
      <c r="MXG57" s="1002"/>
      <c r="MXH57" s="1002"/>
      <c r="MXI57" s="1002"/>
      <c r="MXJ57" s="1002"/>
      <c r="MXK57" s="1002"/>
      <c r="MXL57" s="1002"/>
      <c r="MXM57" s="1002"/>
      <c r="MXN57" s="1002"/>
      <c r="MXO57" s="1002"/>
      <c r="MXP57" s="1002"/>
      <c r="MXQ57" s="1002"/>
      <c r="MXR57" s="1002"/>
      <c r="MXS57" s="1002"/>
      <c r="MXT57" s="1002"/>
      <c r="MXU57" s="1002"/>
      <c r="MXV57" s="1002"/>
      <c r="MXW57" s="1002"/>
      <c r="MXX57" s="1002"/>
      <c r="MXY57" s="1002"/>
      <c r="MXZ57" s="1002"/>
      <c r="MYA57" s="1002"/>
      <c r="MYB57" s="1002"/>
      <c r="MYC57" s="1002"/>
      <c r="MYD57" s="1002"/>
      <c r="MYE57" s="1002"/>
      <c r="MYF57" s="1002"/>
      <c r="MYG57" s="1002"/>
      <c r="MYH57" s="1002"/>
      <c r="MYI57" s="1002"/>
      <c r="MYJ57" s="1002"/>
      <c r="MYK57" s="1002"/>
      <c r="MYL57" s="1002"/>
      <c r="MYM57" s="1002"/>
      <c r="MYN57" s="1002"/>
      <c r="MYO57" s="1002"/>
      <c r="MYP57" s="1002"/>
      <c r="MYQ57" s="1002"/>
      <c r="MYR57" s="1002"/>
      <c r="MYS57" s="1002"/>
      <c r="MYT57" s="1002"/>
      <c r="MYU57" s="1002"/>
      <c r="MYV57" s="1002"/>
      <c r="MYW57" s="1002"/>
      <c r="MYX57" s="1002"/>
      <c r="MYY57" s="1002"/>
      <c r="MYZ57" s="1002"/>
      <c r="MZA57" s="1002"/>
      <c r="MZB57" s="1002"/>
      <c r="MZC57" s="1002"/>
      <c r="MZD57" s="1002"/>
      <c r="MZE57" s="1002"/>
      <c r="MZF57" s="1002"/>
      <c r="MZG57" s="1002"/>
      <c r="MZH57" s="1002"/>
      <c r="MZI57" s="1002"/>
      <c r="MZJ57" s="1002"/>
      <c r="MZK57" s="1002"/>
      <c r="MZL57" s="1002"/>
      <c r="MZM57" s="1002"/>
      <c r="MZN57" s="1002"/>
      <c r="MZO57" s="1002"/>
      <c r="MZP57" s="1002"/>
      <c r="MZQ57" s="1002"/>
      <c r="MZR57" s="1002"/>
      <c r="MZS57" s="1002"/>
      <c r="MZT57" s="1002"/>
      <c r="MZU57" s="1002"/>
      <c r="MZV57" s="1002"/>
      <c r="MZW57" s="1002"/>
      <c r="MZX57" s="1002"/>
      <c r="MZY57" s="1002"/>
      <c r="MZZ57" s="1002"/>
      <c r="NAA57" s="1002"/>
      <c r="NAB57" s="1002"/>
      <c r="NAC57" s="1002"/>
      <c r="NAD57" s="1002"/>
      <c r="NAE57" s="1002"/>
      <c r="NAF57" s="1002"/>
      <c r="NAG57" s="1002"/>
      <c r="NAH57" s="1002"/>
      <c r="NAI57" s="1002"/>
      <c r="NAJ57" s="1002"/>
      <c r="NAK57" s="1002"/>
      <c r="NAL57" s="1002"/>
      <c r="NAM57" s="1002"/>
      <c r="NAN57" s="1002"/>
      <c r="NAO57" s="1002"/>
      <c r="NAP57" s="1002"/>
      <c r="NAQ57" s="1002"/>
      <c r="NAR57" s="1002"/>
      <c r="NAS57" s="1002"/>
      <c r="NAT57" s="1002"/>
      <c r="NAU57" s="1002"/>
      <c r="NAV57" s="1002"/>
      <c r="NAW57" s="1002"/>
      <c r="NAX57" s="1002"/>
      <c r="NAY57" s="1002"/>
      <c r="NAZ57" s="1002"/>
      <c r="NBA57" s="1002"/>
      <c r="NBB57" s="1002"/>
      <c r="NBC57" s="1002"/>
      <c r="NBD57" s="1002"/>
      <c r="NBE57" s="1002"/>
      <c r="NBF57" s="1002"/>
      <c r="NBG57" s="1002"/>
      <c r="NBH57" s="1002"/>
      <c r="NBI57" s="1002"/>
      <c r="NBJ57" s="1002"/>
      <c r="NBK57" s="1002"/>
      <c r="NBL57" s="1002"/>
      <c r="NBM57" s="1002"/>
      <c r="NBN57" s="1002"/>
      <c r="NBO57" s="1002"/>
      <c r="NBP57" s="1002"/>
      <c r="NBQ57" s="1002"/>
      <c r="NBR57" s="1002"/>
      <c r="NBS57" s="1002"/>
      <c r="NBT57" s="1002"/>
      <c r="NBU57" s="1002"/>
      <c r="NBV57" s="1002"/>
      <c r="NBW57" s="1002"/>
      <c r="NBX57" s="1002"/>
      <c r="NBY57" s="1002"/>
      <c r="NBZ57" s="1002"/>
      <c r="NCA57" s="1002"/>
      <c r="NCB57" s="1002"/>
      <c r="NCC57" s="1002"/>
      <c r="NCD57" s="1002"/>
      <c r="NCE57" s="1002"/>
      <c r="NCF57" s="1002"/>
      <c r="NCG57" s="1002"/>
      <c r="NCH57" s="1002"/>
      <c r="NCI57" s="1002"/>
      <c r="NCJ57" s="1002"/>
      <c r="NCK57" s="1002"/>
      <c r="NCL57" s="1002"/>
      <c r="NCM57" s="1002"/>
      <c r="NCN57" s="1002"/>
      <c r="NCO57" s="1002"/>
      <c r="NCP57" s="1002"/>
      <c r="NCQ57" s="1002"/>
      <c r="NCR57" s="1002"/>
      <c r="NCS57" s="1002"/>
      <c r="NCT57" s="1002"/>
      <c r="NCU57" s="1002"/>
      <c r="NCV57" s="1002"/>
      <c r="NCW57" s="1002"/>
      <c r="NCX57" s="1002"/>
      <c r="NCY57" s="1002"/>
      <c r="NCZ57" s="1002"/>
      <c r="NDA57" s="1002"/>
      <c r="NDB57" s="1002"/>
      <c r="NDC57" s="1002"/>
      <c r="NDD57" s="1002"/>
      <c r="NDE57" s="1002"/>
      <c r="NDF57" s="1002"/>
      <c r="NDG57" s="1002"/>
      <c r="NDH57" s="1002"/>
      <c r="NDI57" s="1002"/>
      <c r="NDJ57" s="1002"/>
      <c r="NDK57" s="1002"/>
      <c r="NDL57" s="1002"/>
      <c r="NDM57" s="1002"/>
      <c r="NDN57" s="1002"/>
      <c r="NDO57" s="1002"/>
      <c r="NDP57" s="1002"/>
      <c r="NDQ57" s="1002"/>
      <c r="NDR57" s="1002"/>
      <c r="NDS57" s="1002"/>
      <c r="NDT57" s="1002"/>
      <c r="NDU57" s="1002"/>
      <c r="NDV57" s="1002"/>
      <c r="NDW57" s="1002"/>
      <c r="NDX57" s="1002"/>
      <c r="NDY57" s="1002"/>
      <c r="NDZ57" s="1002"/>
      <c r="NEA57" s="1002"/>
      <c r="NEB57" s="1002"/>
      <c r="NEC57" s="1002"/>
      <c r="NED57" s="1002"/>
      <c r="NEE57" s="1002"/>
      <c r="NEF57" s="1002"/>
      <c r="NEG57" s="1002"/>
      <c r="NEH57" s="1002"/>
      <c r="NEI57" s="1002"/>
      <c r="NEJ57" s="1002"/>
      <c r="NEK57" s="1002"/>
      <c r="NEL57" s="1002"/>
      <c r="NEM57" s="1002"/>
      <c r="NEN57" s="1002"/>
      <c r="NEO57" s="1002"/>
      <c r="NEP57" s="1002"/>
      <c r="NEQ57" s="1002"/>
      <c r="NER57" s="1002"/>
      <c r="NES57" s="1002"/>
      <c r="NET57" s="1002"/>
      <c r="NEU57" s="1002"/>
      <c r="NEV57" s="1002"/>
      <c r="NEW57" s="1002"/>
      <c r="NEX57" s="1002"/>
      <c r="NEY57" s="1002"/>
      <c r="NEZ57" s="1002"/>
      <c r="NFA57" s="1002"/>
      <c r="NFB57" s="1002"/>
      <c r="NFC57" s="1002"/>
      <c r="NFD57" s="1002"/>
      <c r="NFE57" s="1002"/>
      <c r="NFF57" s="1002"/>
      <c r="NFG57" s="1002"/>
      <c r="NFH57" s="1002"/>
      <c r="NFI57" s="1002"/>
      <c r="NFJ57" s="1002"/>
      <c r="NFK57" s="1002"/>
      <c r="NFL57" s="1002"/>
      <c r="NFM57" s="1002"/>
      <c r="NFN57" s="1002"/>
      <c r="NFO57" s="1002"/>
      <c r="NFP57" s="1002"/>
      <c r="NFQ57" s="1002"/>
      <c r="NFR57" s="1002"/>
      <c r="NFS57" s="1002"/>
      <c r="NFT57" s="1002"/>
      <c r="NFU57" s="1002"/>
      <c r="NFV57" s="1002"/>
      <c r="NFW57" s="1002"/>
      <c r="NFX57" s="1002"/>
      <c r="NFY57" s="1002"/>
      <c r="NFZ57" s="1002"/>
      <c r="NGA57" s="1002"/>
      <c r="NGB57" s="1002"/>
      <c r="NGC57" s="1002"/>
      <c r="NGD57" s="1002"/>
      <c r="NGE57" s="1002"/>
      <c r="NGF57" s="1002"/>
      <c r="NGG57" s="1002"/>
      <c r="NGH57" s="1002"/>
      <c r="NGI57" s="1002"/>
      <c r="NGJ57" s="1002"/>
      <c r="NGK57" s="1002"/>
      <c r="NGL57" s="1002"/>
      <c r="NGM57" s="1002"/>
      <c r="NGN57" s="1002"/>
      <c r="NGO57" s="1002"/>
      <c r="NGP57" s="1002"/>
      <c r="NGQ57" s="1002"/>
      <c r="NGR57" s="1002"/>
      <c r="NGS57" s="1002"/>
      <c r="NGT57" s="1002"/>
      <c r="NGU57" s="1002"/>
      <c r="NGV57" s="1002"/>
      <c r="NGW57" s="1002"/>
      <c r="NGX57" s="1002"/>
      <c r="NGY57" s="1002"/>
      <c r="NGZ57" s="1002"/>
      <c r="NHA57" s="1002"/>
      <c r="NHB57" s="1002"/>
      <c r="NHC57" s="1002"/>
      <c r="NHD57" s="1002"/>
      <c r="NHE57" s="1002"/>
      <c r="NHF57" s="1002"/>
      <c r="NHG57" s="1002"/>
      <c r="NHH57" s="1002"/>
      <c r="NHI57" s="1002"/>
      <c r="NHJ57" s="1002"/>
      <c r="NHK57" s="1002"/>
      <c r="NHL57" s="1002"/>
      <c r="NHM57" s="1002"/>
      <c r="NHN57" s="1002"/>
      <c r="NHO57" s="1002"/>
      <c r="NHP57" s="1002"/>
      <c r="NHQ57" s="1002"/>
      <c r="NHR57" s="1002"/>
      <c r="NHS57" s="1002"/>
      <c r="NHT57" s="1002"/>
      <c r="NHU57" s="1002"/>
      <c r="NHV57" s="1002"/>
      <c r="NHW57" s="1002"/>
      <c r="NHX57" s="1002"/>
      <c r="NHY57" s="1002"/>
      <c r="NHZ57" s="1002"/>
      <c r="NIA57" s="1002"/>
      <c r="NIB57" s="1002"/>
      <c r="NIC57" s="1002"/>
      <c r="NID57" s="1002"/>
      <c r="NIE57" s="1002"/>
      <c r="NIF57" s="1002"/>
      <c r="NIG57" s="1002"/>
      <c r="NIH57" s="1002"/>
      <c r="NII57" s="1002"/>
      <c r="NIJ57" s="1002"/>
      <c r="NIK57" s="1002"/>
      <c r="NIL57" s="1002"/>
      <c r="NIM57" s="1002"/>
      <c r="NIN57" s="1002"/>
      <c r="NIO57" s="1002"/>
      <c r="NIP57" s="1002"/>
      <c r="NIQ57" s="1002"/>
      <c r="NIR57" s="1002"/>
      <c r="NIS57" s="1002"/>
      <c r="NIT57" s="1002"/>
      <c r="NIU57" s="1002"/>
      <c r="NIV57" s="1002"/>
      <c r="NIW57" s="1002"/>
      <c r="NIX57" s="1002"/>
      <c r="NIY57" s="1002"/>
      <c r="NIZ57" s="1002"/>
      <c r="NJA57" s="1002"/>
      <c r="NJB57" s="1002"/>
      <c r="NJC57" s="1002"/>
      <c r="NJD57" s="1002"/>
      <c r="NJE57" s="1002"/>
      <c r="NJF57" s="1002"/>
      <c r="NJG57" s="1002"/>
      <c r="NJH57" s="1002"/>
      <c r="NJI57" s="1002"/>
      <c r="NJJ57" s="1002"/>
      <c r="NJK57" s="1002"/>
      <c r="NJL57" s="1002"/>
      <c r="NJM57" s="1002"/>
      <c r="NJN57" s="1002"/>
      <c r="NJO57" s="1002"/>
      <c r="NJP57" s="1002"/>
      <c r="NJQ57" s="1002"/>
      <c r="NJR57" s="1002"/>
      <c r="NJS57" s="1002"/>
      <c r="NJT57" s="1002"/>
      <c r="NJU57" s="1002"/>
      <c r="NJV57" s="1002"/>
      <c r="NJW57" s="1002"/>
      <c r="NJX57" s="1002"/>
      <c r="NJY57" s="1002"/>
      <c r="NJZ57" s="1002"/>
      <c r="NKA57" s="1002"/>
      <c r="NKB57" s="1002"/>
      <c r="NKC57" s="1002"/>
      <c r="NKD57" s="1002"/>
      <c r="NKE57" s="1002"/>
      <c r="NKF57" s="1002"/>
      <c r="NKG57" s="1002"/>
      <c r="NKH57" s="1002"/>
      <c r="NKI57" s="1002"/>
      <c r="NKJ57" s="1002"/>
      <c r="NKK57" s="1002"/>
      <c r="NKL57" s="1002"/>
      <c r="NKM57" s="1002"/>
      <c r="NKN57" s="1002"/>
      <c r="NKO57" s="1002"/>
      <c r="NKP57" s="1002"/>
      <c r="NKQ57" s="1002"/>
      <c r="NKR57" s="1002"/>
      <c r="NKS57" s="1002"/>
      <c r="NKT57" s="1002"/>
      <c r="NKU57" s="1002"/>
      <c r="NKV57" s="1002"/>
      <c r="NKW57" s="1002"/>
      <c r="NKX57" s="1002"/>
      <c r="NKY57" s="1002"/>
      <c r="NKZ57" s="1002"/>
      <c r="NLA57" s="1002"/>
      <c r="NLB57" s="1002"/>
      <c r="NLC57" s="1002"/>
      <c r="NLD57" s="1002"/>
      <c r="NLE57" s="1002"/>
      <c r="NLF57" s="1002"/>
      <c r="NLG57" s="1002"/>
      <c r="NLH57" s="1002"/>
      <c r="NLI57" s="1002"/>
      <c r="NLJ57" s="1002"/>
      <c r="NLK57" s="1002"/>
      <c r="NLL57" s="1002"/>
      <c r="NLM57" s="1002"/>
      <c r="NLN57" s="1002"/>
      <c r="NLO57" s="1002"/>
      <c r="NLP57" s="1002"/>
      <c r="NLQ57" s="1002"/>
      <c r="NLR57" s="1002"/>
      <c r="NLS57" s="1002"/>
      <c r="NLT57" s="1002"/>
      <c r="NLU57" s="1002"/>
      <c r="NLV57" s="1002"/>
      <c r="NLW57" s="1002"/>
      <c r="NLX57" s="1002"/>
      <c r="NLY57" s="1002"/>
      <c r="NLZ57" s="1002"/>
      <c r="NMA57" s="1002"/>
      <c r="NMB57" s="1002"/>
      <c r="NMC57" s="1002"/>
      <c r="NMD57" s="1002"/>
      <c r="NME57" s="1002"/>
      <c r="NMF57" s="1002"/>
      <c r="NMG57" s="1002"/>
      <c r="NMH57" s="1002"/>
      <c r="NMI57" s="1002"/>
      <c r="NMJ57" s="1002"/>
      <c r="NMK57" s="1002"/>
      <c r="NML57" s="1002"/>
      <c r="NMM57" s="1002"/>
      <c r="NMN57" s="1002"/>
      <c r="NMO57" s="1002"/>
      <c r="NMP57" s="1002"/>
      <c r="NMQ57" s="1002"/>
      <c r="NMR57" s="1002"/>
      <c r="NMS57" s="1002"/>
      <c r="NMT57" s="1002"/>
      <c r="NMU57" s="1002"/>
      <c r="NMV57" s="1002"/>
      <c r="NMW57" s="1002"/>
      <c r="NMX57" s="1002"/>
      <c r="NMY57" s="1002"/>
      <c r="NMZ57" s="1002"/>
      <c r="NNA57" s="1002"/>
      <c r="NNB57" s="1002"/>
      <c r="NNC57" s="1002"/>
      <c r="NND57" s="1002"/>
      <c r="NNE57" s="1002"/>
      <c r="NNF57" s="1002"/>
      <c r="NNG57" s="1002"/>
      <c r="NNH57" s="1002"/>
      <c r="NNI57" s="1002"/>
      <c r="NNJ57" s="1002"/>
      <c r="NNK57" s="1002"/>
      <c r="NNL57" s="1002"/>
      <c r="NNM57" s="1002"/>
      <c r="NNN57" s="1002"/>
      <c r="NNO57" s="1002"/>
      <c r="NNP57" s="1002"/>
      <c r="NNQ57" s="1002"/>
      <c r="NNR57" s="1002"/>
      <c r="NNS57" s="1002"/>
      <c r="NNT57" s="1002"/>
      <c r="NNU57" s="1002"/>
      <c r="NNV57" s="1002"/>
      <c r="NNW57" s="1002"/>
      <c r="NNX57" s="1002"/>
      <c r="NNY57" s="1002"/>
      <c r="NNZ57" s="1002"/>
      <c r="NOA57" s="1002"/>
      <c r="NOB57" s="1002"/>
      <c r="NOC57" s="1002"/>
      <c r="NOD57" s="1002"/>
      <c r="NOE57" s="1002"/>
      <c r="NOF57" s="1002"/>
      <c r="NOG57" s="1002"/>
      <c r="NOH57" s="1002"/>
      <c r="NOI57" s="1002"/>
      <c r="NOJ57" s="1002"/>
      <c r="NOK57" s="1002"/>
      <c r="NOL57" s="1002"/>
      <c r="NOM57" s="1002"/>
      <c r="NON57" s="1002"/>
      <c r="NOO57" s="1002"/>
      <c r="NOP57" s="1002"/>
      <c r="NOQ57" s="1002"/>
      <c r="NOR57" s="1002"/>
      <c r="NOS57" s="1002"/>
      <c r="NOT57" s="1002"/>
      <c r="NOU57" s="1002"/>
      <c r="NOV57" s="1002"/>
      <c r="NOW57" s="1002"/>
      <c r="NOX57" s="1002"/>
      <c r="NOY57" s="1002"/>
      <c r="NOZ57" s="1002"/>
      <c r="NPA57" s="1002"/>
      <c r="NPB57" s="1002"/>
      <c r="NPC57" s="1002"/>
      <c r="NPD57" s="1002"/>
      <c r="NPE57" s="1002"/>
      <c r="NPF57" s="1002"/>
      <c r="NPG57" s="1002"/>
      <c r="NPH57" s="1002"/>
      <c r="NPI57" s="1002"/>
      <c r="NPJ57" s="1002"/>
      <c r="NPK57" s="1002"/>
      <c r="NPL57" s="1002"/>
      <c r="NPM57" s="1002"/>
      <c r="NPN57" s="1002"/>
      <c r="NPO57" s="1002"/>
      <c r="NPP57" s="1002"/>
      <c r="NPQ57" s="1002"/>
      <c r="NPR57" s="1002"/>
      <c r="NPS57" s="1002"/>
      <c r="NPT57" s="1002"/>
      <c r="NPU57" s="1002"/>
      <c r="NPV57" s="1002"/>
      <c r="NPW57" s="1002"/>
      <c r="NPX57" s="1002"/>
      <c r="NPY57" s="1002"/>
      <c r="NPZ57" s="1002"/>
      <c r="NQA57" s="1002"/>
      <c r="NQB57" s="1002"/>
      <c r="NQC57" s="1002"/>
      <c r="NQD57" s="1002"/>
      <c r="NQE57" s="1002"/>
      <c r="NQF57" s="1002"/>
      <c r="NQG57" s="1002"/>
      <c r="NQH57" s="1002"/>
      <c r="NQI57" s="1002"/>
      <c r="NQJ57" s="1002"/>
      <c r="NQK57" s="1002"/>
      <c r="NQL57" s="1002"/>
      <c r="NQM57" s="1002"/>
      <c r="NQN57" s="1002"/>
      <c r="NQO57" s="1002"/>
      <c r="NQP57" s="1002"/>
      <c r="NQQ57" s="1002"/>
      <c r="NQR57" s="1002"/>
      <c r="NQS57" s="1002"/>
      <c r="NQT57" s="1002"/>
      <c r="NQU57" s="1002"/>
      <c r="NQV57" s="1002"/>
      <c r="NQW57" s="1002"/>
      <c r="NQX57" s="1002"/>
      <c r="NQY57" s="1002"/>
      <c r="NQZ57" s="1002"/>
      <c r="NRA57" s="1002"/>
      <c r="NRB57" s="1002"/>
      <c r="NRC57" s="1002"/>
      <c r="NRD57" s="1002"/>
      <c r="NRE57" s="1002"/>
      <c r="NRF57" s="1002"/>
      <c r="NRG57" s="1002"/>
      <c r="NRH57" s="1002"/>
      <c r="NRI57" s="1002"/>
      <c r="NRJ57" s="1002"/>
      <c r="NRK57" s="1002"/>
      <c r="NRL57" s="1002"/>
      <c r="NRM57" s="1002"/>
      <c r="NRN57" s="1002"/>
      <c r="NRO57" s="1002"/>
      <c r="NRP57" s="1002"/>
      <c r="NRQ57" s="1002"/>
      <c r="NRR57" s="1002"/>
      <c r="NRS57" s="1002"/>
      <c r="NRT57" s="1002"/>
      <c r="NRU57" s="1002"/>
      <c r="NRV57" s="1002"/>
      <c r="NRW57" s="1002"/>
      <c r="NRX57" s="1002"/>
      <c r="NRY57" s="1002"/>
      <c r="NRZ57" s="1002"/>
      <c r="NSA57" s="1002"/>
      <c r="NSB57" s="1002"/>
      <c r="NSC57" s="1002"/>
      <c r="NSD57" s="1002"/>
      <c r="NSE57" s="1002"/>
      <c r="NSF57" s="1002"/>
      <c r="NSG57" s="1002"/>
      <c r="NSH57" s="1002"/>
      <c r="NSI57" s="1002"/>
      <c r="NSJ57" s="1002"/>
      <c r="NSK57" s="1002"/>
      <c r="NSL57" s="1002"/>
      <c r="NSM57" s="1002"/>
      <c r="NSN57" s="1002"/>
      <c r="NSO57" s="1002"/>
      <c r="NSP57" s="1002"/>
      <c r="NSQ57" s="1002"/>
      <c r="NSR57" s="1002"/>
      <c r="NSS57" s="1002"/>
      <c r="NST57" s="1002"/>
      <c r="NSU57" s="1002"/>
      <c r="NSV57" s="1002"/>
      <c r="NSW57" s="1002"/>
      <c r="NSX57" s="1002"/>
      <c r="NSY57" s="1002"/>
      <c r="NSZ57" s="1002"/>
      <c r="NTA57" s="1002"/>
      <c r="NTB57" s="1002"/>
      <c r="NTC57" s="1002"/>
      <c r="NTD57" s="1002"/>
      <c r="NTE57" s="1002"/>
      <c r="NTF57" s="1002"/>
      <c r="NTG57" s="1002"/>
      <c r="NTH57" s="1002"/>
      <c r="NTI57" s="1002"/>
      <c r="NTJ57" s="1002"/>
      <c r="NTK57" s="1002"/>
      <c r="NTL57" s="1002"/>
      <c r="NTM57" s="1002"/>
      <c r="NTN57" s="1002"/>
      <c r="NTO57" s="1002"/>
      <c r="NTP57" s="1002"/>
      <c r="NTQ57" s="1002"/>
      <c r="NTR57" s="1002"/>
      <c r="NTS57" s="1002"/>
      <c r="NTT57" s="1002"/>
      <c r="NTU57" s="1002"/>
      <c r="NTV57" s="1002"/>
      <c r="NTW57" s="1002"/>
      <c r="NTX57" s="1002"/>
      <c r="NTY57" s="1002"/>
      <c r="NTZ57" s="1002"/>
      <c r="NUA57" s="1002"/>
      <c r="NUB57" s="1002"/>
      <c r="NUC57" s="1002"/>
      <c r="NUD57" s="1002"/>
      <c r="NUE57" s="1002"/>
      <c r="NUF57" s="1002"/>
      <c r="NUG57" s="1002"/>
      <c r="NUH57" s="1002"/>
      <c r="NUI57" s="1002"/>
      <c r="NUJ57" s="1002"/>
      <c r="NUK57" s="1002"/>
      <c r="NUL57" s="1002"/>
      <c r="NUM57" s="1002"/>
      <c r="NUN57" s="1002"/>
      <c r="NUO57" s="1002"/>
      <c r="NUP57" s="1002"/>
      <c r="NUQ57" s="1002"/>
      <c r="NUR57" s="1002"/>
      <c r="NUS57" s="1002"/>
      <c r="NUT57" s="1002"/>
      <c r="NUU57" s="1002"/>
      <c r="NUV57" s="1002"/>
      <c r="NUW57" s="1002"/>
      <c r="NUX57" s="1002"/>
      <c r="NUY57" s="1002"/>
      <c r="NUZ57" s="1002"/>
      <c r="NVA57" s="1002"/>
      <c r="NVB57" s="1002"/>
      <c r="NVC57" s="1002"/>
      <c r="NVD57" s="1002"/>
      <c r="NVE57" s="1002"/>
      <c r="NVF57" s="1002"/>
      <c r="NVG57" s="1002"/>
      <c r="NVH57" s="1002"/>
      <c r="NVI57" s="1002"/>
      <c r="NVJ57" s="1002"/>
      <c r="NVK57" s="1002"/>
      <c r="NVL57" s="1002"/>
      <c r="NVM57" s="1002"/>
      <c r="NVN57" s="1002"/>
      <c r="NVO57" s="1002"/>
      <c r="NVP57" s="1002"/>
      <c r="NVQ57" s="1002"/>
      <c r="NVR57" s="1002"/>
      <c r="NVS57" s="1002"/>
      <c r="NVT57" s="1002"/>
      <c r="NVU57" s="1002"/>
      <c r="NVV57" s="1002"/>
      <c r="NVW57" s="1002"/>
      <c r="NVX57" s="1002"/>
      <c r="NVY57" s="1002"/>
      <c r="NVZ57" s="1002"/>
      <c r="NWA57" s="1002"/>
      <c r="NWB57" s="1002"/>
      <c r="NWC57" s="1002"/>
      <c r="NWD57" s="1002"/>
      <c r="NWE57" s="1002"/>
      <c r="NWF57" s="1002"/>
      <c r="NWG57" s="1002"/>
      <c r="NWH57" s="1002"/>
      <c r="NWI57" s="1002"/>
      <c r="NWJ57" s="1002"/>
      <c r="NWK57" s="1002"/>
      <c r="NWL57" s="1002"/>
      <c r="NWM57" s="1002"/>
      <c r="NWN57" s="1002"/>
      <c r="NWO57" s="1002"/>
      <c r="NWP57" s="1002"/>
      <c r="NWQ57" s="1002"/>
      <c r="NWR57" s="1002"/>
      <c r="NWS57" s="1002"/>
      <c r="NWT57" s="1002"/>
      <c r="NWU57" s="1002"/>
      <c r="NWV57" s="1002"/>
      <c r="NWW57" s="1002"/>
      <c r="NWX57" s="1002"/>
      <c r="NWY57" s="1002"/>
      <c r="NWZ57" s="1002"/>
      <c r="NXA57" s="1002"/>
      <c r="NXB57" s="1002"/>
      <c r="NXC57" s="1002"/>
      <c r="NXD57" s="1002"/>
      <c r="NXE57" s="1002"/>
      <c r="NXF57" s="1002"/>
      <c r="NXG57" s="1002"/>
      <c r="NXH57" s="1002"/>
      <c r="NXI57" s="1002"/>
      <c r="NXJ57" s="1002"/>
      <c r="NXK57" s="1002"/>
      <c r="NXL57" s="1002"/>
      <c r="NXM57" s="1002"/>
      <c r="NXN57" s="1002"/>
      <c r="NXO57" s="1002"/>
      <c r="NXP57" s="1002"/>
      <c r="NXQ57" s="1002"/>
      <c r="NXR57" s="1002"/>
      <c r="NXS57" s="1002"/>
      <c r="NXT57" s="1002"/>
      <c r="NXU57" s="1002"/>
      <c r="NXV57" s="1002"/>
      <c r="NXW57" s="1002"/>
      <c r="NXX57" s="1002"/>
      <c r="NXY57" s="1002"/>
      <c r="NXZ57" s="1002"/>
      <c r="NYA57" s="1002"/>
      <c r="NYB57" s="1002"/>
      <c r="NYC57" s="1002"/>
      <c r="NYD57" s="1002"/>
      <c r="NYE57" s="1002"/>
      <c r="NYF57" s="1002"/>
      <c r="NYG57" s="1002"/>
      <c r="NYH57" s="1002"/>
      <c r="NYI57" s="1002"/>
      <c r="NYJ57" s="1002"/>
      <c r="NYK57" s="1002"/>
      <c r="NYL57" s="1002"/>
      <c r="NYM57" s="1002"/>
      <c r="NYN57" s="1002"/>
      <c r="NYO57" s="1002"/>
      <c r="NYP57" s="1002"/>
      <c r="NYQ57" s="1002"/>
      <c r="NYR57" s="1002"/>
      <c r="NYS57" s="1002"/>
      <c r="NYT57" s="1002"/>
      <c r="NYU57" s="1002"/>
      <c r="NYV57" s="1002"/>
      <c r="NYW57" s="1002"/>
      <c r="NYX57" s="1002"/>
      <c r="NYY57" s="1002"/>
      <c r="NYZ57" s="1002"/>
      <c r="NZA57" s="1002"/>
      <c r="NZB57" s="1002"/>
      <c r="NZC57" s="1002"/>
      <c r="NZD57" s="1002"/>
      <c r="NZE57" s="1002"/>
      <c r="NZF57" s="1002"/>
      <c r="NZG57" s="1002"/>
      <c r="NZH57" s="1002"/>
      <c r="NZI57" s="1002"/>
      <c r="NZJ57" s="1002"/>
      <c r="NZK57" s="1002"/>
      <c r="NZL57" s="1002"/>
      <c r="NZM57" s="1002"/>
      <c r="NZN57" s="1002"/>
      <c r="NZO57" s="1002"/>
      <c r="NZP57" s="1002"/>
      <c r="NZQ57" s="1002"/>
      <c r="NZR57" s="1002"/>
      <c r="NZS57" s="1002"/>
      <c r="NZT57" s="1002"/>
      <c r="NZU57" s="1002"/>
      <c r="NZV57" s="1002"/>
      <c r="NZW57" s="1002"/>
      <c r="NZX57" s="1002"/>
      <c r="NZY57" s="1002"/>
      <c r="NZZ57" s="1002"/>
      <c r="OAA57" s="1002"/>
      <c r="OAB57" s="1002"/>
      <c r="OAC57" s="1002"/>
      <c r="OAD57" s="1002"/>
      <c r="OAE57" s="1002"/>
      <c r="OAF57" s="1002"/>
      <c r="OAG57" s="1002"/>
      <c r="OAH57" s="1002"/>
      <c r="OAI57" s="1002"/>
      <c r="OAJ57" s="1002"/>
      <c r="OAK57" s="1002"/>
      <c r="OAL57" s="1002"/>
      <c r="OAM57" s="1002"/>
      <c r="OAN57" s="1002"/>
      <c r="OAO57" s="1002"/>
      <c r="OAP57" s="1002"/>
      <c r="OAQ57" s="1002"/>
      <c r="OAR57" s="1002"/>
      <c r="OAS57" s="1002"/>
      <c r="OAT57" s="1002"/>
      <c r="OAU57" s="1002"/>
      <c r="OAV57" s="1002"/>
      <c r="OAW57" s="1002"/>
      <c r="OAX57" s="1002"/>
      <c r="OAY57" s="1002"/>
      <c r="OAZ57" s="1002"/>
      <c r="OBA57" s="1002"/>
      <c r="OBB57" s="1002"/>
      <c r="OBC57" s="1002"/>
      <c r="OBD57" s="1002"/>
      <c r="OBE57" s="1002"/>
      <c r="OBF57" s="1002"/>
      <c r="OBG57" s="1002"/>
      <c r="OBH57" s="1002"/>
      <c r="OBI57" s="1002"/>
      <c r="OBJ57" s="1002"/>
      <c r="OBK57" s="1002"/>
      <c r="OBL57" s="1002"/>
      <c r="OBM57" s="1002"/>
      <c r="OBN57" s="1002"/>
      <c r="OBO57" s="1002"/>
      <c r="OBP57" s="1002"/>
      <c r="OBQ57" s="1002"/>
      <c r="OBR57" s="1002"/>
      <c r="OBS57" s="1002"/>
      <c r="OBT57" s="1002"/>
      <c r="OBU57" s="1002"/>
      <c r="OBV57" s="1002"/>
      <c r="OBW57" s="1002"/>
      <c r="OBX57" s="1002"/>
      <c r="OBY57" s="1002"/>
      <c r="OBZ57" s="1002"/>
      <c r="OCA57" s="1002"/>
      <c r="OCB57" s="1002"/>
      <c r="OCC57" s="1002"/>
      <c r="OCD57" s="1002"/>
      <c r="OCE57" s="1002"/>
      <c r="OCF57" s="1002"/>
      <c r="OCG57" s="1002"/>
      <c r="OCH57" s="1002"/>
      <c r="OCI57" s="1002"/>
      <c r="OCJ57" s="1002"/>
      <c r="OCK57" s="1002"/>
      <c r="OCL57" s="1002"/>
      <c r="OCM57" s="1002"/>
      <c r="OCN57" s="1002"/>
      <c r="OCO57" s="1002"/>
      <c r="OCP57" s="1002"/>
      <c r="OCQ57" s="1002"/>
      <c r="OCR57" s="1002"/>
      <c r="OCS57" s="1002"/>
      <c r="OCT57" s="1002"/>
      <c r="OCU57" s="1002"/>
      <c r="OCV57" s="1002"/>
      <c r="OCW57" s="1002"/>
      <c r="OCX57" s="1002"/>
      <c r="OCY57" s="1002"/>
      <c r="OCZ57" s="1002"/>
      <c r="ODA57" s="1002"/>
      <c r="ODB57" s="1002"/>
      <c r="ODC57" s="1002"/>
      <c r="ODD57" s="1002"/>
      <c r="ODE57" s="1002"/>
      <c r="ODF57" s="1002"/>
      <c r="ODG57" s="1002"/>
      <c r="ODH57" s="1002"/>
      <c r="ODI57" s="1002"/>
      <c r="ODJ57" s="1002"/>
      <c r="ODK57" s="1002"/>
      <c r="ODL57" s="1002"/>
      <c r="ODM57" s="1002"/>
      <c r="ODN57" s="1002"/>
      <c r="ODO57" s="1002"/>
      <c r="ODP57" s="1002"/>
      <c r="ODQ57" s="1002"/>
      <c r="ODR57" s="1002"/>
      <c r="ODS57" s="1002"/>
      <c r="ODT57" s="1002"/>
      <c r="ODU57" s="1002"/>
      <c r="ODV57" s="1002"/>
      <c r="ODW57" s="1002"/>
      <c r="ODX57" s="1002"/>
      <c r="ODY57" s="1002"/>
      <c r="ODZ57" s="1002"/>
      <c r="OEA57" s="1002"/>
      <c r="OEB57" s="1002"/>
      <c r="OEC57" s="1002"/>
      <c r="OED57" s="1002"/>
      <c r="OEE57" s="1002"/>
      <c r="OEF57" s="1002"/>
      <c r="OEG57" s="1002"/>
      <c r="OEH57" s="1002"/>
      <c r="OEI57" s="1002"/>
      <c r="OEJ57" s="1002"/>
      <c r="OEK57" s="1002"/>
      <c r="OEL57" s="1002"/>
      <c r="OEM57" s="1002"/>
      <c r="OEN57" s="1002"/>
      <c r="OEO57" s="1002"/>
      <c r="OEP57" s="1002"/>
      <c r="OEQ57" s="1002"/>
      <c r="OER57" s="1002"/>
      <c r="OES57" s="1002"/>
      <c r="OET57" s="1002"/>
      <c r="OEU57" s="1002"/>
      <c r="OEV57" s="1002"/>
      <c r="OEW57" s="1002"/>
      <c r="OEX57" s="1002"/>
      <c r="OEY57" s="1002"/>
      <c r="OEZ57" s="1002"/>
      <c r="OFA57" s="1002"/>
      <c r="OFB57" s="1002"/>
      <c r="OFC57" s="1002"/>
      <c r="OFD57" s="1002"/>
      <c r="OFE57" s="1002"/>
      <c r="OFF57" s="1002"/>
      <c r="OFG57" s="1002"/>
      <c r="OFH57" s="1002"/>
      <c r="OFI57" s="1002"/>
      <c r="OFJ57" s="1002"/>
      <c r="OFK57" s="1002"/>
      <c r="OFL57" s="1002"/>
      <c r="OFM57" s="1002"/>
      <c r="OFN57" s="1002"/>
      <c r="OFO57" s="1002"/>
      <c r="OFP57" s="1002"/>
      <c r="OFQ57" s="1002"/>
      <c r="OFR57" s="1002"/>
      <c r="OFS57" s="1002"/>
      <c r="OFT57" s="1002"/>
      <c r="OFU57" s="1002"/>
      <c r="OFV57" s="1002"/>
      <c r="OFW57" s="1002"/>
      <c r="OFX57" s="1002"/>
      <c r="OFY57" s="1002"/>
      <c r="OFZ57" s="1002"/>
      <c r="OGA57" s="1002"/>
      <c r="OGB57" s="1002"/>
      <c r="OGC57" s="1002"/>
      <c r="OGD57" s="1002"/>
      <c r="OGE57" s="1002"/>
      <c r="OGF57" s="1002"/>
      <c r="OGG57" s="1002"/>
      <c r="OGH57" s="1002"/>
      <c r="OGI57" s="1002"/>
      <c r="OGJ57" s="1002"/>
      <c r="OGK57" s="1002"/>
      <c r="OGL57" s="1002"/>
      <c r="OGM57" s="1002"/>
      <c r="OGN57" s="1002"/>
      <c r="OGO57" s="1002"/>
      <c r="OGP57" s="1002"/>
      <c r="OGQ57" s="1002"/>
      <c r="OGR57" s="1002"/>
      <c r="OGS57" s="1002"/>
      <c r="OGT57" s="1002"/>
      <c r="OGU57" s="1002"/>
      <c r="OGV57" s="1002"/>
      <c r="OGW57" s="1002"/>
      <c r="OGX57" s="1002"/>
      <c r="OGY57" s="1002"/>
      <c r="OGZ57" s="1002"/>
      <c r="OHA57" s="1002"/>
      <c r="OHB57" s="1002"/>
      <c r="OHC57" s="1002"/>
      <c r="OHD57" s="1002"/>
      <c r="OHE57" s="1002"/>
      <c r="OHF57" s="1002"/>
      <c r="OHG57" s="1002"/>
      <c r="OHH57" s="1002"/>
      <c r="OHI57" s="1002"/>
      <c r="OHJ57" s="1002"/>
      <c r="OHK57" s="1002"/>
      <c r="OHL57" s="1002"/>
      <c r="OHM57" s="1002"/>
      <c r="OHN57" s="1002"/>
      <c r="OHO57" s="1002"/>
      <c r="OHP57" s="1002"/>
      <c r="OHQ57" s="1002"/>
      <c r="OHR57" s="1002"/>
      <c r="OHS57" s="1002"/>
      <c r="OHT57" s="1002"/>
      <c r="OHU57" s="1002"/>
      <c r="OHV57" s="1002"/>
      <c r="OHW57" s="1002"/>
      <c r="OHX57" s="1002"/>
      <c r="OHY57" s="1002"/>
      <c r="OHZ57" s="1002"/>
      <c r="OIA57" s="1002"/>
      <c r="OIB57" s="1002"/>
      <c r="OIC57" s="1002"/>
      <c r="OID57" s="1002"/>
      <c r="OIE57" s="1002"/>
      <c r="OIF57" s="1002"/>
      <c r="OIG57" s="1002"/>
      <c r="OIH57" s="1002"/>
      <c r="OII57" s="1002"/>
      <c r="OIJ57" s="1002"/>
      <c r="OIK57" s="1002"/>
      <c r="OIL57" s="1002"/>
      <c r="OIM57" s="1002"/>
      <c r="OIN57" s="1002"/>
      <c r="OIO57" s="1002"/>
      <c r="OIP57" s="1002"/>
      <c r="OIQ57" s="1002"/>
      <c r="OIR57" s="1002"/>
      <c r="OIS57" s="1002"/>
      <c r="OIT57" s="1002"/>
      <c r="OIU57" s="1002"/>
      <c r="OIV57" s="1002"/>
      <c r="OIW57" s="1002"/>
      <c r="OIX57" s="1002"/>
      <c r="OIY57" s="1002"/>
      <c r="OIZ57" s="1002"/>
      <c r="OJA57" s="1002"/>
      <c r="OJB57" s="1002"/>
      <c r="OJC57" s="1002"/>
      <c r="OJD57" s="1002"/>
      <c r="OJE57" s="1002"/>
      <c r="OJF57" s="1002"/>
      <c r="OJG57" s="1002"/>
      <c r="OJH57" s="1002"/>
      <c r="OJI57" s="1002"/>
      <c r="OJJ57" s="1002"/>
      <c r="OJK57" s="1002"/>
      <c r="OJL57" s="1002"/>
      <c r="OJM57" s="1002"/>
      <c r="OJN57" s="1002"/>
      <c r="OJO57" s="1002"/>
      <c r="OJP57" s="1002"/>
      <c r="OJQ57" s="1002"/>
      <c r="OJR57" s="1002"/>
      <c r="OJS57" s="1002"/>
      <c r="OJT57" s="1002"/>
      <c r="OJU57" s="1002"/>
      <c r="OJV57" s="1002"/>
      <c r="OJW57" s="1002"/>
      <c r="OJX57" s="1002"/>
      <c r="OJY57" s="1002"/>
      <c r="OJZ57" s="1002"/>
      <c r="OKA57" s="1002"/>
      <c r="OKB57" s="1002"/>
      <c r="OKC57" s="1002"/>
      <c r="OKD57" s="1002"/>
      <c r="OKE57" s="1002"/>
      <c r="OKF57" s="1002"/>
      <c r="OKG57" s="1002"/>
      <c r="OKH57" s="1002"/>
      <c r="OKI57" s="1002"/>
      <c r="OKJ57" s="1002"/>
      <c r="OKK57" s="1002"/>
      <c r="OKL57" s="1002"/>
      <c r="OKM57" s="1002"/>
      <c r="OKN57" s="1002"/>
      <c r="OKO57" s="1002"/>
      <c r="OKP57" s="1002"/>
      <c r="OKQ57" s="1002"/>
      <c r="OKR57" s="1002"/>
      <c r="OKS57" s="1002"/>
      <c r="OKT57" s="1002"/>
      <c r="OKU57" s="1002"/>
      <c r="OKV57" s="1002"/>
      <c r="OKW57" s="1002"/>
      <c r="OKX57" s="1002"/>
      <c r="OKY57" s="1002"/>
      <c r="OKZ57" s="1002"/>
      <c r="OLA57" s="1002"/>
      <c r="OLB57" s="1002"/>
      <c r="OLC57" s="1002"/>
      <c r="OLD57" s="1002"/>
      <c r="OLE57" s="1002"/>
      <c r="OLF57" s="1002"/>
      <c r="OLG57" s="1002"/>
      <c r="OLH57" s="1002"/>
      <c r="OLI57" s="1002"/>
      <c r="OLJ57" s="1002"/>
      <c r="OLK57" s="1002"/>
      <c r="OLL57" s="1002"/>
      <c r="OLM57" s="1002"/>
      <c r="OLN57" s="1002"/>
      <c r="OLO57" s="1002"/>
      <c r="OLP57" s="1002"/>
      <c r="OLQ57" s="1002"/>
      <c r="OLR57" s="1002"/>
      <c r="OLS57" s="1002"/>
      <c r="OLT57" s="1002"/>
      <c r="OLU57" s="1002"/>
      <c r="OLV57" s="1002"/>
      <c r="OLW57" s="1002"/>
      <c r="OLX57" s="1002"/>
      <c r="OLY57" s="1002"/>
      <c r="OLZ57" s="1002"/>
      <c r="OMA57" s="1002"/>
      <c r="OMB57" s="1002"/>
      <c r="OMC57" s="1002"/>
      <c r="OMD57" s="1002"/>
      <c r="OME57" s="1002"/>
      <c r="OMF57" s="1002"/>
      <c r="OMG57" s="1002"/>
      <c r="OMH57" s="1002"/>
      <c r="OMI57" s="1002"/>
      <c r="OMJ57" s="1002"/>
      <c r="OMK57" s="1002"/>
      <c r="OML57" s="1002"/>
      <c r="OMM57" s="1002"/>
      <c r="OMN57" s="1002"/>
      <c r="OMO57" s="1002"/>
      <c r="OMP57" s="1002"/>
      <c r="OMQ57" s="1002"/>
      <c r="OMR57" s="1002"/>
      <c r="OMS57" s="1002"/>
      <c r="OMT57" s="1002"/>
      <c r="OMU57" s="1002"/>
      <c r="OMV57" s="1002"/>
      <c r="OMW57" s="1002"/>
      <c r="OMX57" s="1002"/>
      <c r="OMY57" s="1002"/>
      <c r="OMZ57" s="1002"/>
      <c r="ONA57" s="1002"/>
      <c r="ONB57" s="1002"/>
      <c r="ONC57" s="1002"/>
      <c r="OND57" s="1002"/>
      <c r="ONE57" s="1002"/>
      <c r="ONF57" s="1002"/>
      <c r="ONG57" s="1002"/>
      <c r="ONH57" s="1002"/>
      <c r="ONI57" s="1002"/>
      <c r="ONJ57" s="1002"/>
      <c r="ONK57" s="1002"/>
      <c r="ONL57" s="1002"/>
      <c r="ONM57" s="1002"/>
      <c r="ONN57" s="1002"/>
      <c r="ONO57" s="1002"/>
      <c r="ONP57" s="1002"/>
      <c r="ONQ57" s="1002"/>
      <c r="ONR57" s="1002"/>
      <c r="ONS57" s="1002"/>
      <c r="ONT57" s="1002"/>
      <c r="ONU57" s="1002"/>
      <c r="ONV57" s="1002"/>
      <c r="ONW57" s="1002"/>
      <c r="ONX57" s="1002"/>
      <c r="ONY57" s="1002"/>
      <c r="ONZ57" s="1002"/>
      <c r="OOA57" s="1002"/>
      <c r="OOB57" s="1002"/>
      <c r="OOC57" s="1002"/>
      <c r="OOD57" s="1002"/>
      <c r="OOE57" s="1002"/>
      <c r="OOF57" s="1002"/>
      <c r="OOG57" s="1002"/>
      <c r="OOH57" s="1002"/>
      <c r="OOI57" s="1002"/>
      <c r="OOJ57" s="1002"/>
      <c r="OOK57" s="1002"/>
      <c r="OOL57" s="1002"/>
      <c r="OOM57" s="1002"/>
      <c r="OON57" s="1002"/>
      <c r="OOO57" s="1002"/>
      <c r="OOP57" s="1002"/>
      <c r="OOQ57" s="1002"/>
      <c r="OOR57" s="1002"/>
      <c r="OOS57" s="1002"/>
      <c r="OOT57" s="1002"/>
      <c r="OOU57" s="1002"/>
      <c r="OOV57" s="1002"/>
      <c r="OOW57" s="1002"/>
      <c r="OOX57" s="1002"/>
      <c r="OOY57" s="1002"/>
      <c r="OOZ57" s="1002"/>
      <c r="OPA57" s="1002"/>
      <c r="OPB57" s="1002"/>
      <c r="OPC57" s="1002"/>
      <c r="OPD57" s="1002"/>
      <c r="OPE57" s="1002"/>
      <c r="OPF57" s="1002"/>
      <c r="OPG57" s="1002"/>
      <c r="OPH57" s="1002"/>
      <c r="OPI57" s="1002"/>
      <c r="OPJ57" s="1002"/>
      <c r="OPK57" s="1002"/>
      <c r="OPL57" s="1002"/>
      <c r="OPM57" s="1002"/>
      <c r="OPN57" s="1002"/>
      <c r="OPO57" s="1002"/>
      <c r="OPP57" s="1002"/>
      <c r="OPQ57" s="1002"/>
      <c r="OPR57" s="1002"/>
      <c r="OPS57" s="1002"/>
      <c r="OPT57" s="1002"/>
      <c r="OPU57" s="1002"/>
      <c r="OPV57" s="1002"/>
      <c r="OPW57" s="1002"/>
      <c r="OPX57" s="1002"/>
      <c r="OPY57" s="1002"/>
      <c r="OPZ57" s="1002"/>
      <c r="OQA57" s="1002"/>
      <c r="OQB57" s="1002"/>
      <c r="OQC57" s="1002"/>
      <c r="OQD57" s="1002"/>
      <c r="OQE57" s="1002"/>
      <c r="OQF57" s="1002"/>
      <c r="OQG57" s="1002"/>
      <c r="OQH57" s="1002"/>
      <c r="OQI57" s="1002"/>
      <c r="OQJ57" s="1002"/>
      <c r="OQK57" s="1002"/>
      <c r="OQL57" s="1002"/>
      <c r="OQM57" s="1002"/>
      <c r="OQN57" s="1002"/>
      <c r="OQO57" s="1002"/>
      <c r="OQP57" s="1002"/>
      <c r="OQQ57" s="1002"/>
      <c r="OQR57" s="1002"/>
      <c r="OQS57" s="1002"/>
      <c r="OQT57" s="1002"/>
      <c r="OQU57" s="1002"/>
      <c r="OQV57" s="1002"/>
      <c r="OQW57" s="1002"/>
      <c r="OQX57" s="1002"/>
      <c r="OQY57" s="1002"/>
      <c r="OQZ57" s="1002"/>
      <c r="ORA57" s="1002"/>
      <c r="ORB57" s="1002"/>
      <c r="ORC57" s="1002"/>
      <c r="ORD57" s="1002"/>
      <c r="ORE57" s="1002"/>
      <c r="ORF57" s="1002"/>
      <c r="ORG57" s="1002"/>
      <c r="ORH57" s="1002"/>
      <c r="ORI57" s="1002"/>
      <c r="ORJ57" s="1002"/>
      <c r="ORK57" s="1002"/>
      <c r="ORL57" s="1002"/>
      <c r="ORM57" s="1002"/>
      <c r="ORN57" s="1002"/>
      <c r="ORO57" s="1002"/>
      <c r="ORP57" s="1002"/>
      <c r="ORQ57" s="1002"/>
      <c r="ORR57" s="1002"/>
      <c r="ORS57" s="1002"/>
      <c r="ORT57" s="1002"/>
      <c r="ORU57" s="1002"/>
      <c r="ORV57" s="1002"/>
      <c r="ORW57" s="1002"/>
      <c r="ORX57" s="1002"/>
      <c r="ORY57" s="1002"/>
      <c r="ORZ57" s="1002"/>
      <c r="OSA57" s="1002"/>
      <c r="OSB57" s="1002"/>
      <c r="OSC57" s="1002"/>
      <c r="OSD57" s="1002"/>
      <c r="OSE57" s="1002"/>
      <c r="OSF57" s="1002"/>
      <c r="OSG57" s="1002"/>
      <c r="OSH57" s="1002"/>
      <c r="OSI57" s="1002"/>
      <c r="OSJ57" s="1002"/>
      <c r="OSK57" s="1002"/>
      <c r="OSL57" s="1002"/>
      <c r="OSM57" s="1002"/>
      <c r="OSN57" s="1002"/>
      <c r="OSO57" s="1002"/>
      <c r="OSP57" s="1002"/>
      <c r="OSQ57" s="1002"/>
      <c r="OSR57" s="1002"/>
      <c r="OSS57" s="1002"/>
      <c r="OST57" s="1002"/>
      <c r="OSU57" s="1002"/>
      <c r="OSV57" s="1002"/>
      <c r="OSW57" s="1002"/>
      <c r="OSX57" s="1002"/>
      <c r="OSY57" s="1002"/>
      <c r="OSZ57" s="1002"/>
      <c r="OTA57" s="1002"/>
      <c r="OTB57" s="1002"/>
      <c r="OTC57" s="1002"/>
      <c r="OTD57" s="1002"/>
      <c r="OTE57" s="1002"/>
      <c r="OTF57" s="1002"/>
      <c r="OTG57" s="1002"/>
      <c r="OTH57" s="1002"/>
      <c r="OTI57" s="1002"/>
      <c r="OTJ57" s="1002"/>
      <c r="OTK57" s="1002"/>
      <c r="OTL57" s="1002"/>
      <c r="OTM57" s="1002"/>
      <c r="OTN57" s="1002"/>
      <c r="OTO57" s="1002"/>
      <c r="OTP57" s="1002"/>
      <c r="OTQ57" s="1002"/>
      <c r="OTR57" s="1002"/>
      <c r="OTS57" s="1002"/>
      <c r="OTT57" s="1002"/>
      <c r="OTU57" s="1002"/>
      <c r="OTV57" s="1002"/>
      <c r="OTW57" s="1002"/>
      <c r="OTX57" s="1002"/>
      <c r="OTY57" s="1002"/>
      <c r="OTZ57" s="1002"/>
      <c r="OUA57" s="1002"/>
      <c r="OUB57" s="1002"/>
      <c r="OUC57" s="1002"/>
      <c r="OUD57" s="1002"/>
      <c r="OUE57" s="1002"/>
      <c r="OUF57" s="1002"/>
      <c r="OUG57" s="1002"/>
      <c r="OUH57" s="1002"/>
      <c r="OUI57" s="1002"/>
      <c r="OUJ57" s="1002"/>
      <c r="OUK57" s="1002"/>
      <c r="OUL57" s="1002"/>
      <c r="OUM57" s="1002"/>
      <c r="OUN57" s="1002"/>
      <c r="OUO57" s="1002"/>
      <c r="OUP57" s="1002"/>
      <c r="OUQ57" s="1002"/>
      <c r="OUR57" s="1002"/>
      <c r="OUS57" s="1002"/>
      <c r="OUT57" s="1002"/>
      <c r="OUU57" s="1002"/>
      <c r="OUV57" s="1002"/>
      <c r="OUW57" s="1002"/>
      <c r="OUX57" s="1002"/>
      <c r="OUY57" s="1002"/>
      <c r="OUZ57" s="1002"/>
      <c r="OVA57" s="1002"/>
      <c r="OVB57" s="1002"/>
      <c r="OVC57" s="1002"/>
      <c r="OVD57" s="1002"/>
      <c r="OVE57" s="1002"/>
      <c r="OVF57" s="1002"/>
      <c r="OVG57" s="1002"/>
      <c r="OVH57" s="1002"/>
      <c r="OVI57" s="1002"/>
      <c r="OVJ57" s="1002"/>
      <c r="OVK57" s="1002"/>
      <c r="OVL57" s="1002"/>
      <c r="OVM57" s="1002"/>
      <c r="OVN57" s="1002"/>
      <c r="OVO57" s="1002"/>
      <c r="OVP57" s="1002"/>
      <c r="OVQ57" s="1002"/>
      <c r="OVR57" s="1002"/>
      <c r="OVS57" s="1002"/>
      <c r="OVT57" s="1002"/>
      <c r="OVU57" s="1002"/>
      <c r="OVV57" s="1002"/>
      <c r="OVW57" s="1002"/>
      <c r="OVX57" s="1002"/>
      <c r="OVY57" s="1002"/>
      <c r="OVZ57" s="1002"/>
      <c r="OWA57" s="1002"/>
      <c r="OWB57" s="1002"/>
      <c r="OWC57" s="1002"/>
      <c r="OWD57" s="1002"/>
      <c r="OWE57" s="1002"/>
      <c r="OWF57" s="1002"/>
      <c r="OWG57" s="1002"/>
      <c r="OWH57" s="1002"/>
      <c r="OWI57" s="1002"/>
      <c r="OWJ57" s="1002"/>
      <c r="OWK57" s="1002"/>
      <c r="OWL57" s="1002"/>
      <c r="OWM57" s="1002"/>
      <c r="OWN57" s="1002"/>
      <c r="OWO57" s="1002"/>
      <c r="OWP57" s="1002"/>
      <c r="OWQ57" s="1002"/>
      <c r="OWR57" s="1002"/>
      <c r="OWS57" s="1002"/>
      <c r="OWT57" s="1002"/>
      <c r="OWU57" s="1002"/>
      <c r="OWV57" s="1002"/>
      <c r="OWW57" s="1002"/>
      <c r="OWX57" s="1002"/>
      <c r="OWY57" s="1002"/>
      <c r="OWZ57" s="1002"/>
      <c r="OXA57" s="1002"/>
      <c r="OXB57" s="1002"/>
      <c r="OXC57" s="1002"/>
      <c r="OXD57" s="1002"/>
      <c r="OXE57" s="1002"/>
      <c r="OXF57" s="1002"/>
      <c r="OXG57" s="1002"/>
      <c r="OXH57" s="1002"/>
      <c r="OXI57" s="1002"/>
      <c r="OXJ57" s="1002"/>
      <c r="OXK57" s="1002"/>
      <c r="OXL57" s="1002"/>
      <c r="OXM57" s="1002"/>
      <c r="OXN57" s="1002"/>
      <c r="OXO57" s="1002"/>
      <c r="OXP57" s="1002"/>
      <c r="OXQ57" s="1002"/>
      <c r="OXR57" s="1002"/>
      <c r="OXS57" s="1002"/>
      <c r="OXT57" s="1002"/>
      <c r="OXU57" s="1002"/>
      <c r="OXV57" s="1002"/>
      <c r="OXW57" s="1002"/>
      <c r="OXX57" s="1002"/>
      <c r="OXY57" s="1002"/>
      <c r="OXZ57" s="1002"/>
      <c r="OYA57" s="1002"/>
      <c r="OYB57" s="1002"/>
      <c r="OYC57" s="1002"/>
      <c r="OYD57" s="1002"/>
      <c r="OYE57" s="1002"/>
      <c r="OYF57" s="1002"/>
      <c r="OYG57" s="1002"/>
      <c r="OYH57" s="1002"/>
      <c r="OYI57" s="1002"/>
      <c r="OYJ57" s="1002"/>
      <c r="OYK57" s="1002"/>
      <c r="OYL57" s="1002"/>
      <c r="OYM57" s="1002"/>
      <c r="OYN57" s="1002"/>
      <c r="OYO57" s="1002"/>
      <c r="OYP57" s="1002"/>
      <c r="OYQ57" s="1002"/>
      <c r="OYR57" s="1002"/>
      <c r="OYS57" s="1002"/>
      <c r="OYT57" s="1002"/>
      <c r="OYU57" s="1002"/>
      <c r="OYV57" s="1002"/>
      <c r="OYW57" s="1002"/>
      <c r="OYX57" s="1002"/>
      <c r="OYY57" s="1002"/>
      <c r="OYZ57" s="1002"/>
      <c r="OZA57" s="1002"/>
      <c r="OZB57" s="1002"/>
      <c r="OZC57" s="1002"/>
      <c r="OZD57" s="1002"/>
      <c r="OZE57" s="1002"/>
      <c r="OZF57" s="1002"/>
      <c r="OZG57" s="1002"/>
      <c r="OZH57" s="1002"/>
      <c r="OZI57" s="1002"/>
      <c r="OZJ57" s="1002"/>
      <c r="OZK57" s="1002"/>
      <c r="OZL57" s="1002"/>
      <c r="OZM57" s="1002"/>
      <c r="OZN57" s="1002"/>
      <c r="OZO57" s="1002"/>
      <c r="OZP57" s="1002"/>
      <c r="OZQ57" s="1002"/>
      <c r="OZR57" s="1002"/>
      <c r="OZS57" s="1002"/>
      <c r="OZT57" s="1002"/>
      <c r="OZU57" s="1002"/>
      <c r="OZV57" s="1002"/>
      <c r="OZW57" s="1002"/>
      <c r="OZX57" s="1002"/>
      <c r="OZY57" s="1002"/>
      <c r="OZZ57" s="1002"/>
      <c r="PAA57" s="1002"/>
      <c r="PAB57" s="1002"/>
      <c r="PAC57" s="1002"/>
      <c r="PAD57" s="1002"/>
      <c r="PAE57" s="1002"/>
      <c r="PAF57" s="1002"/>
      <c r="PAG57" s="1002"/>
      <c r="PAH57" s="1002"/>
      <c r="PAI57" s="1002"/>
      <c r="PAJ57" s="1002"/>
      <c r="PAK57" s="1002"/>
      <c r="PAL57" s="1002"/>
      <c r="PAM57" s="1002"/>
      <c r="PAN57" s="1002"/>
      <c r="PAO57" s="1002"/>
      <c r="PAP57" s="1002"/>
      <c r="PAQ57" s="1002"/>
      <c r="PAR57" s="1002"/>
      <c r="PAS57" s="1002"/>
      <c r="PAT57" s="1002"/>
      <c r="PAU57" s="1002"/>
      <c r="PAV57" s="1002"/>
      <c r="PAW57" s="1002"/>
      <c r="PAX57" s="1002"/>
      <c r="PAY57" s="1002"/>
      <c r="PAZ57" s="1002"/>
      <c r="PBA57" s="1002"/>
      <c r="PBB57" s="1002"/>
      <c r="PBC57" s="1002"/>
      <c r="PBD57" s="1002"/>
      <c r="PBE57" s="1002"/>
      <c r="PBF57" s="1002"/>
      <c r="PBG57" s="1002"/>
      <c r="PBH57" s="1002"/>
      <c r="PBI57" s="1002"/>
      <c r="PBJ57" s="1002"/>
      <c r="PBK57" s="1002"/>
      <c r="PBL57" s="1002"/>
      <c r="PBM57" s="1002"/>
      <c r="PBN57" s="1002"/>
      <c r="PBO57" s="1002"/>
      <c r="PBP57" s="1002"/>
      <c r="PBQ57" s="1002"/>
      <c r="PBR57" s="1002"/>
      <c r="PBS57" s="1002"/>
      <c r="PBT57" s="1002"/>
      <c r="PBU57" s="1002"/>
      <c r="PBV57" s="1002"/>
      <c r="PBW57" s="1002"/>
      <c r="PBX57" s="1002"/>
      <c r="PBY57" s="1002"/>
      <c r="PBZ57" s="1002"/>
      <c r="PCA57" s="1002"/>
      <c r="PCB57" s="1002"/>
      <c r="PCC57" s="1002"/>
      <c r="PCD57" s="1002"/>
      <c r="PCE57" s="1002"/>
      <c r="PCF57" s="1002"/>
      <c r="PCG57" s="1002"/>
      <c r="PCH57" s="1002"/>
      <c r="PCI57" s="1002"/>
      <c r="PCJ57" s="1002"/>
      <c r="PCK57" s="1002"/>
      <c r="PCL57" s="1002"/>
      <c r="PCM57" s="1002"/>
      <c r="PCN57" s="1002"/>
      <c r="PCO57" s="1002"/>
      <c r="PCP57" s="1002"/>
      <c r="PCQ57" s="1002"/>
      <c r="PCR57" s="1002"/>
      <c r="PCS57" s="1002"/>
      <c r="PCT57" s="1002"/>
      <c r="PCU57" s="1002"/>
      <c r="PCV57" s="1002"/>
      <c r="PCW57" s="1002"/>
      <c r="PCX57" s="1002"/>
      <c r="PCY57" s="1002"/>
      <c r="PCZ57" s="1002"/>
      <c r="PDA57" s="1002"/>
      <c r="PDB57" s="1002"/>
      <c r="PDC57" s="1002"/>
      <c r="PDD57" s="1002"/>
      <c r="PDE57" s="1002"/>
      <c r="PDF57" s="1002"/>
      <c r="PDG57" s="1002"/>
      <c r="PDH57" s="1002"/>
      <c r="PDI57" s="1002"/>
      <c r="PDJ57" s="1002"/>
      <c r="PDK57" s="1002"/>
      <c r="PDL57" s="1002"/>
      <c r="PDM57" s="1002"/>
      <c r="PDN57" s="1002"/>
      <c r="PDO57" s="1002"/>
      <c r="PDP57" s="1002"/>
      <c r="PDQ57" s="1002"/>
      <c r="PDR57" s="1002"/>
      <c r="PDS57" s="1002"/>
      <c r="PDT57" s="1002"/>
      <c r="PDU57" s="1002"/>
      <c r="PDV57" s="1002"/>
      <c r="PDW57" s="1002"/>
      <c r="PDX57" s="1002"/>
      <c r="PDY57" s="1002"/>
      <c r="PDZ57" s="1002"/>
      <c r="PEA57" s="1002"/>
      <c r="PEB57" s="1002"/>
      <c r="PEC57" s="1002"/>
      <c r="PED57" s="1002"/>
      <c r="PEE57" s="1002"/>
      <c r="PEF57" s="1002"/>
      <c r="PEG57" s="1002"/>
      <c r="PEH57" s="1002"/>
      <c r="PEI57" s="1002"/>
      <c r="PEJ57" s="1002"/>
      <c r="PEK57" s="1002"/>
      <c r="PEL57" s="1002"/>
      <c r="PEM57" s="1002"/>
      <c r="PEN57" s="1002"/>
      <c r="PEO57" s="1002"/>
      <c r="PEP57" s="1002"/>
      <c r="PEQ57" s="1002"/>
      <c r="PER57" s="1002"/>
      <c r="PES57" s="1002"/>
      <c r="PET57" s="1002"/>
      <c r="PEU57" s="1002"/>
      <c r="PEV57" s="1002"/>
      <c r="PEW57" s="1002"/>
      <c r="PEX57" s="1002"/>
      <c r="PEY57" s="1002"/>
      <c r="PEZ57" s="1002"/>
      <c r="PFA57" s="1002"/>
      <c r="PFB57" s="1002"/>
      <c r="PFC57" s="1002"/>
      <c r="PFD57" s="1002"/>
      <c r="PFE57" s="1002"/>
      <c r="PFF57" s="1002"/>
      <c r="PFG57" s="1002"/>
      <c r="PFH57" s="1002"/>
      <c r="PFI57" s="1002"/>
      <c r="PFJ57" s="1002"/>
      <c r="PFK57" s="1002"/>
      <c r="PFL57" s="1002"/>
      <c r="PFM57" s="1002"/>
      <c r="PFN57" s="1002"/>
      <c r="PFO57" s="1002"/>
      <c r="PFP57" s="1002"/>
      <c r="PFQ57" s="1002"/>
      <c r="PFR57" s="1002"/>
      <c r="PFS57" s="1002"/>
      <c r="PFT57" s="1002"/>
      <c r="PFU57" s="1002"/>
      <c r="PFV57" s="1002"/>
      <c r="PFW57" s="1002"/>
      <c r="PFX57" s="1002"/>
      <c r="PFY57" s="1002"/>
      <c r="PFZ57" s="1002"/>
      <c r="PGA57" s="1002"/>
      <c r="PGB57" s="1002"/>
      <c r="PGC57" s="1002"/>
      <c r="PGD57" s="1002"/>
      <c r="PGE57" s="1002"/>
      <c r="PGF57" s="1002"/>
      <c r="PGG57" s="1002"/>
      <c r="PGH57" s="1002"/>
      <c r="PGI57" s="1002"/>
      <c r="PGJ57" s="1002"/>
      <c r="PGK57" s="1002"/>
      <c r="PGL57" s="1002"/>
      <c r="PGM57" s="1002"/>
      <c r="PGN57" s="1002"/>
      <c r="PGO57" s="1002"/>
      <c r="PGP57" s="1002"/>
      <c r="PGQ57" s="1002"/>
      <c r="PGR57" s="1002"/>
      <c r="PGS57" s="1002"/>
      <c r="PGT57" s="1002"/>
      <c r="PGU57" s="1002"/>
      <c r="PGV57" s="1002"/>
      <c r="PGW57" s="1002"/>
      <c r="PGX57" s="1002"/>
      <c r="PGY57" s="1002"/>
      <c r="PGZ57" s="1002"/>
      <c r="PHA57" s="1002"/>
      <c r="PHB57" s="1002"/>
      <c r="PHC57" s="1002"/>
      <c r="PHD57" s="1002"/>
      <c r="PHE57" s="1002"/>
      <c r="PHF57" s="1002"/>
      <c r="PHG57" s="1002"/>
      <c r="PHH57" s="1002"/>
      <c r="PHI57" s="1002"/>
      <c r="PHJ57" s="1002"/>
      <c r="PHK57" s="1002"/>
      <c r="PHL57" s="1002"/>
      <c r="PHM57" s="1002"/>
      <c r="PHN57" s="1002"/>
      <c r="PHO57" s="1002"/>
      <c r="PHP57" s="1002"/>
      <c r="PHQ57" s="1002"/>
      <c r="PHR57" s="1002"/>
      <c r="PHS57" s="1002"/>
      <c r="PHT57" s="1002"/>
      <c r="PHU57" s="1002"/>
      <c r="PHV57" s="1002"/>
      <c r="PHW57" s="1002"/>
      <c r="PHX57" s="1002"/>
      <c r="PHY57" s="1002"/>
      <c r="PHZ57" s="1002"/>
      <c r="PIA57" s="1002"/>
      <c r="PIB57" s="1002"/>
      <c r="PIC57" s="1002"/>
      <c r="PID57" s="1002"/>
      <c r="PIE57" s="1002"/>
      <c r="PIF57" s="1002"/>
      <c r="PIG57" s="1002"/>
      <c r="PIH57" s="1002"/>
      <c r="PII57" s="1002"/>
      <c r="PIJ57" s="1002"/>
      <c r="PIK57" s="1002"/>
      <c r="PIL57" s="1002"/>
      <c r="PIM57" s="1002"/>
      <c r="PIN57" s="1002"/>
      <c r="PIO57" s="1002"/>
      <c r="PIP57" s="1002"/>
      <c r="PIQ57" s="1002"/>
      <c r="PIR57" s="1002"/>
      <c r="PIS57" s="1002"/>
      <c r="PIT57" s="1002"/>
      <c r="PIU57" s="1002"/>
      <c r="PIV57" s="1002"/>
      <c r="PIW57" s="1002"/>
      <c r="PIX57" s="1002"/>
      <c r="PIY57" s="1002"/>
      <c r="PIZ57" s="1002"/>
      <c r="PJA57" s="1002"/>
      <c r="PJB57" s="1002"/>
      <c r="PJC57" s="1002"/>
      <c r="PJD57" s="1002"/>
      <c r="PJE57" s="1002"/>
      <c r="PJF57" s="1002"/>
      <c r="PJG57" s="1002"/>
      <c r="PJH57" s="1002"/>
      <c r="PJI57" s="1002"/>
      <c r="PJJ57" s="1002"/>
      <c r="PJK57" s="1002"/>
      <c r="PJL57" s="1002"/>
      <c r="PJM57" s="1002"/>
      <c r="PJN57" s="1002"/>
      <c r="PJO57" s="1002"/>
      <c r="PJP57" s="1002"/>
      <c r="PJQ57" s="1002"/>
      <c r="PJR57" s="1002"/>
      <c r="PJS57" s="1002"/>
      <c r="PJT57" s="1002"/>
      <c r="PJU57" s="1002"/>
      <c r="PJV57" s="1002"/>
      <c r="PJW57" s="1002"/>
      <c r="PJX57" s="1002"/>
      <c r="PJY57" s="1002"/>
      <c r="PJZ57" s="1002"/>
      <c r="PKA57" s="1002"/>
      <c r="PKB57" s="1002"/>
      <c r="PKC57" s="1002"/>
      <c r="PKD57" s="1002"/>
      <c r="PKE57" s="1002"/>
      <c r="PKF57" s="1002"/>
      <c r="PKG57" s="1002"/>
      <c r="PKH57" s="1002"/>
      <c r="PKI57" s="1002"/>
      <c r="PKJ57" s="1002"/>
      <c r="PKK57" s="1002"/>
      <c r="PKL57" s="1002"/>
      <c r="PKM57" s="1002"/>
      <c r="PKN57" s="1002"/>
      <c r="PKO57" s="1002"/>
      <c r="PKP57" s="1002"/>
      <c r="PKQ57" s="1002"/>
      <c r="PKR57" s="1002"/>
      <c r="PKS57" s="1002"/>
      <c r="PKT57" s="1002"/>
      <c r="PKU57" s="1002"/>
      <c r="PKV57" s="1002"/>
      <c r="PKW57" s="1002"/>
      <c r="PKX57" s="1002"/>
      <c r="PKY57" s="1002"/>
      <c r="PKZ57" s="1002"/>
      <c r="PLA57" s="1002"/>
      <c r="PLB57" s="1002"/>
      <c r="PLC57" s="1002"/>
      <c r="PLD57" s="1002"/>
      <c r="PLE57" s="1002"/>
      <c r="PLF57" s="1002"/>
      <c r="PLG57" s="1002"/>
      <c r="PLH57" s="1002"/>
      <c r="PLI57" s="1002"/>
      <c r="PLJ57" s="1002"/>
      <c r="PLK57" s="1002"/>
      <c r="PLL57" s="1002"/>
      <c r="PLM57" s="1002"/>
      <c r="PLN57" s="1002"/>
      <c r="PLO57" s="1002"/>
      <c r="PLP57" s="1002"/>
      <c r="PLQ57" s="1002"/>
      <c r="PLR57" s="1002"/>
      <c r="PLS57" s="1002"/>
      <c r="PLT57" s="1002"/>
      <c r="PLU57" s="1002"/>
      <c r="PLV57" s="1002"/>
      <c r="PLW57" s="1002"/>
      <c r="PLX57" s="1002"/>
      <c r="PLY57" s="1002"/>
      <c r="PLZ57" s="1002"/>
      <c r="PMA57" s="1002"/>
      <c r="PMB57" s="1002"/>
      <c r="PMC57" s="1002"/>
      <c r="PMD57" s="1002"/>
      <c r="PME57" s="1002"/>
      <c r="PMF57" s="1002"/>
      <c r="PMG57" s="1002"/>
      <c r="PMH57" s="1002"/>
      <c r="PMI57" s="1002"/>
      <c r="PMJ57" s="1002"/>
      <c r="PMK57" s="1002"/>
      <c r="PML57" s="1002"/>
      <c r="PMM57" s="1002"/>
      <c r="PMN57" s="1002"/>
      <c r="PMO57" s="1002"/>
      <c r="PMP57" s="1002"/>
      <c r="PMQ57" s="1002"/>
      <c r="PMR57" s="1002"/>
      <c r="PMS57" s="1002"/>
      <c r="PMT57" s="1002"/>
      <c r="PMU57" s="1002"/>
      <c r="PMV57" s="1002"/>
      <c r="PMW57" s="1002"/>
      <c r="PMX57" s="1002"/>
      <c r="PMY57" s="1002"/>
      <c r="PMZ57" s="1002"/>
      <c r="PNA57" s="1002"/>
      <c r="PNB57" s="1002"/>
      <c r="PNC57" s="1002"/>
      <c r="PND57" s="1002"/>
      <c r="PNE57" s="1002"/>
      <c r="PNF57" s="1002"/>
      <c r="PNG57" s="1002"/>
      <c r="PNH57" s="1002"/>
      <c r="PNI57" s="1002"/>
      <c r="PNJ57" s="1002"/>
      <c r="PNK57" s="1002"/>
      <c r="PNL57" s="1002"/>
      <c r="PNM57" s="1002"/>
      <c r="PNN57" s="1002"/>
      <c r="PNO57" s="1002"/>
      <c r="PNP57" s="1002"/>
      <c r="PNQ57" s="1002"/>
      <c r="PNR57" s="1002"/>
      <c r="PNS57" s="1002"/>
      <c r="PNT57" s="1002"/>
      <c r="PNU57" s="1002"/>
      <c r="PNV57" s="1002"/>
      <c r="PNW57" s="1002"/>
      <c r="PNX57" s="1002"/>
      <c r="PNY57" s="1002"/>
      <c r="PNZ57" s="1002"/>
      <c r="POA57" s="1002"/>
      <c r="POB57" s="1002"/>
      <c r="POC57" s="1002"/>
      <c r="POD57" s="1002"/>
      <c r="POE57" s="1002"/>
      <c r="POF57" s="1002"/>
      <c r="POG57" s="1002"/>
      <c r="POH57" s="1002"/>
      <c r="POI57" s="1002"/>
      <c r="POJ57" s="1002"/>
      <c r="POK57" s="1002"/>
      <c r="POL57" s="1002"/>
      <c r="POM57" s="1002"/>
      <c r="PON57" s="1002"/>
      <c r="POO57" s="1002"/>
      <c r="POP57" s="1002"/>
      <c r="POQ57" s="1002"/>
      <c r="POR57" s="1002"/>
      <c r="POS57" s="1002"/>
      <c r="POT57" s="1002"/>
      <c r="POU57" s="1002"/>
      <c r="POV57" s="1002"/>
      <c r="POW57" s="1002"/>
      <c r="POX57" s="1002"/>
      <c r="POY57" s="1002"/>
      <c r="POZ57" s="1002"/>
      <c r="PPA57" s="1002"/>
      <c r="PPB57" s="1002"/>
      <c r="PPC57" s="1002"/>
      <c r="PPD57" s="1002"/>
      <c r="PPE57" s="1002"/>
      <c r="PPF57" s="1002"/>
      <c r="PPG57" s="1002"/>
      <c r="PPH57" s="1002"/>
      <c r="PPI57" s="1002"/>
      <c r="PPJ57" s="1002"/>
      <c r="PPK57" s="1002"/>
      <c r="PPL57" s="1002"/>
      <c r="PPM57" s="1002"/>
      <c r="PPN57" s="1002"/>
      <c r="PPO57" s="1002"/>
      <c r="PPP57" s="1002"/>
      <c r="PPQ57" s="1002"/>
      <c r="PPR57" s="1002"/>
      <c r="PPS57" s="1002"/>
      <c r="PPT57" s="1002"/>
      <c r="PPU57" s="1002"/>
      <c r="PPV57" s="1002"/>
      <c r="PPW57" s="1002"/>
      <c r="PPX57" s="1002"/>
      <c r="PPY57" s="1002"/>
      <c r="PPZ57" s="1002"/>
      <c r="PQA57" s="1002"/>
      <c r="PQB57" s="1002"/>
      <c r="PQC57" s="1002"/>
      <c r="PQD57" s="1002"/>
      <c r="PQE57" s="1002"/>
      <c r="PQF57" s="1002"/>
      <c r="PQG57" s="1002"/>
      <c r="PQH57" s="1002"/>
      <c r="PQI57" s="1002"/>
      <c r="PQJ57" s="1002"/>
      <c r="PQK57" s="1002"/>
      <c r="PQL57" s="1002"/>
      <c r="PQM57" s="1002"/>
      <c r="PQN57" s="1002"/>
      <c r="PQO57" s="1002"/>
      <c r="PQP57" s="1002"/>
      <c r="PQQ57" s="1002"/>
      <c r="PQR57" s="1002"/>
      <c r="PQS57" s="1002"/>
      <c r="PQT57" s="1002"/>
      <c r="PQU57" s="1002"/>
      <c r="PQV57" s="1002"/>
      <c r="PQW57" s="1002"/>
      <c r="PQX57" s="1002"/>
      <c r="PQY57" s="1002"/>
      <c r="PQZ57" s="1002"/>
      <c r="PRA57" s="1002"/>
      <c r="PRB57" s="1002"/>
      <c r="PRC57" s="1002"/>
      <c r="PRD57" s="1002"/>
      <c r="PRE57" s="1002"/>
      <c r="PRF57" s="1002"/>
      <c r="PRG57" s="1002"/>
      <c r="PRH57" s="1002"/>
      <c r="PRI57" s="1002"/>
      <c r="PRJ57" s="1002"/>
      <c r="PRK57" s="1002"/>
      <c r="PRL57" s="1002"/>
      <c r="PRM57" s="1002"/>
      <c r="PRN57" s="1002"/>
      <c r="PRO57" s="1002"/>
      <c r="PRP57" s="1002"/>
      <c r="PRQ57" s="1002"/>
      <c r="PRR57" s="1002"/>
      <c r="PRS57" s="1002"/>
      <c r="PRT57" s="1002"/>
      <c r="PRU57" s="1002"/>
      <c r="PRV57" s="1002"/>
      <c r="PRW57" s="1002"/>
      <c r="PRX57" s="1002"/>
      <c r="PRY57" s="1002"/>
      <c r="PRZ57" s="1002"/>
      <c r="PSA57" s="1002"/>
      <c r="PSB57" s="1002"/>
      <c r="PSC57" s="1002"/>
      <c r="PSD57" s="1002"/>
      <c r="PSE57" s="1002"/>
      <c r="PSF57" s="1002"/>
      <c r="PSG57" s="1002"/>
      <c r="PSH57" s="1002"/>
      <c r="PSI57" s="1002"/>
      <c r="PSJ57" s="1002"/>
      <c r="PSK57" s="1002"/>
      <c r="PSL57" s="1002"/>
      <c r="PSM57" s="1002"/>
      <c r="PSN57" s="1002"/>
      <c r="PSO57" s="1002"/>
      <c r="PSP57" s="1002"/>
      <c r="PSQ57" s="1002"/>
      <c r="PSR57" s="1002"/>
      <c r="PSS57" s="1002"/>
      <c r="PST57" s="1002"/>
      <c r="PSU57" s="1002"/>
      <c r="PSV57" s="1002"/>
      <c r="PSW57" s="1002"/>
      <c r="PSX57" s="1002"/>
      <c r="PSY57" s="1002"/>
      <c r="PSZ57" s="1002"/>
      <c r="PTA57" s="1002"/>
      <c r="PTB57" s="1002"/>
      <c r="PTC57" s="1002"/>
      <c r="PTD57" s="1002"/>
      <c r="PTE57" s="1002"/>
      <c r="PTF57" s="1002"/>
      <c r="PTG57" s="1002"/>
      <c r="PTH57" s="1002"/>
      <c r="PTI57" s="1002"/>
      <c r="PTJ57" s="1002"/>
      <c r="PTK57" s="1002"/>
      <c r="PTL57" s="1002"/>
      <c r="PTM57" s="1002"/>
      <c r="PTN57" s="1002"/>
      <c r="PTO57" s="1002"/>
      <c r="PTP57" s="1002"/>
      <c r="PTQ57" s="1002"/>
      <c r="PTR57" s="1002"/>
      <c r="PTS57" s="1002"/>
      <c r="PTT57" s="1002"/>
      <c r="PTU57" s="1002"/>
      <c r="PTV57" s="1002"/>
      <c r="PTW57" s="1002"/>
      <c r="PTX57" s="1002"/>
      <c r="PTY57" s="1002"/>
      <c r="PTZ57" s="1002"/>
      <c r="PUA57" s="1002"/>
      <c r="PUB57" s="1002"/>
      <c r="PUC57" s="1002"/>
      <c r="PUD57" s="1002"/>
      <c r="PUE57" s="1002"/>
      <c r="PUF57" s="1002"/>
      <c r="PUG57" s="1002"/>
      <c r="PUH57" s="1002"/>
      <c r="PUI57" s="1002"/>
      <c r="PUJ57" s="1002"/>
      <c r="PUK57" s="1002"/>
      <c r="PUL57" s="1002"/>
      <c r="PUM57" s="1002"/>
      <c r="PUN57" s="1002"/>
      <c r="PUO57" s="1002"/>
      <c r="PUP57" s="1002"/>
      <c r="PUQ57" s="1002"/>
      <c r="PUR57" s="1002"/>
      <c r="PUS57" s="1002"/>
      <c r="PUT57" s="1002"/>
      <c r="PUU57" s="1002"/>
      <c r="PUV57" s="1002"/>
      <c r="PUW57" s="1002"/>
      <c r="PUX57" s="1002"/>
      <c r="PUY57" s="1002"/>
      <c r="PUZ57" s="1002"/>
      <c r="PVA57" s="1002"/>
      <c r="PVB57" s="1002"/>
      <c r="PVC57" s="1002"/>
      <c r="PVD57" s="1002"/>
      <c r="PVE57" s="1002"/>
      <c r="PVF57" s="1002"/>
      <c r="PVG57" s="1002"/>
      <c r="PVH57" s="1002"/>
      <c r="PVI57" s="1002"/>
      <c r="PVJ57" s="1002"/>
      <c r="PVK57" s="1002"/>
      <c r="PVL57" s="1002"/>
      <c r="PVM57" s="1002"/>
      <c r="PVN57" s="1002"/>
      <c r="PVO57" s="1002"/>
      <c r="PVP57" s="1002"/>
      <c r="PVQ57" s="1002"/>
      <c r="PVR57" s="1002"/>
      <c r="PVS57" s="1002"/>
      <c r="PVT57" s="1002"/>
      <c r="PVU57" s="1002"/>
      <c r="PVV57" s="1002"/>
      <c r="PVW57" s="1002"/>
      <c r="PVX57" s="1002"/>
      <c r="PVY57" s="1002"/>
      <c r="PVZ57" s="1002"/>
      <c r="PWA57" s="1002"/>
      <c r="PWB57" s="1002"/>
      <c r="PWC57" s="1002"/>
      <c r="PWD57" s="1002"/>
      <c r="PWE57" s="1002"/>
      <c r="PWF57" s="1002"/>
      <c r="PWG57" s="1002"/>
      <c r="PWH57" s="1002"/>
      <c r="PWI57" s="1002"/>
      <c r="PWJ57" s="1002"/>
      <c r="PWK57" s="1002"/>
      <c r="PWL57" s="1002"/>
      <c r="PWM57" s="1002"/>
      <c r="PWN57" s="1002"/>
      <c r="PWO57" s="1002"/>
      <c r="PWP57" s="1002"/>
      <c r="PWQ57" s="1002"/>
      <c r="PWR57" s="1002"/>
      <c r="PWS57" s="1002"/>
      <c r="PWT57" s="1002"/>
      <c r="PWU57" s="1002"/>
      <c r="PWV57" s="1002"/>
      <c r="PWW57" s="1002"/>
      <c r="PWX57" s="1002"/>
      <c r="PWY57" s="1002"/>
      <c r="PWZ57" s="1002"/>
      <c r="PXA57" s="1002"/>
      <c r="PXB57" s="1002"/>
      <c r="PXC57" s="1002"/>
      <c r="PXD57" s="1002"/>
      <c r="PXE57" s="1002"/>
      <c r="PXF57" s="1002"/>
      <c r="PXG57" s="1002"/>
      <c r="PXH57" s="1002"/>
      <c r="PXI57" s="1002"/>
      <c r="PXJ57" s="1002"/>
      <c r="PXK57" s="1002"/>
      <c r="PXL57" s="1002"/>
      <c r="PXM57" s="1002"/>
      <c r="PXN57" s="1002"/>
      <c r="PXO57" s="1002"/>
      <c r="PXP57" s="1002"/>
      <c r="PXQ57" s="1002"/>
      <c r="PXR57" s="1002"/>
      <c r="PXS57" s="1002"/>
      <c r="PXT57" s="1002"/>
      <c r="PXU57" s="1002"/>
      <c r="PXV57" s="1002"/>
      <c r="PXW57" s="1002"/>
      <c r="PXX57" s="1002"/>
      <c r="PXY57" s="1002"/>
      <c r="PXZ57" s="1002"/>
      <c r="PYA57" s="1002"/>
      <c r="PYB57" s="1002"/>
      <c r="PYC57" s="1002"/>
      <c r="PYD57" s="1002"/>
      <c r="PYE57" s="1002"/>
      <c r="PYF57" s="1002"/>
      <c r="PYG57" s="1002"/>
      <c r="PYH57" s="1002"/>
      <c r="PYI57" s="1002"/>
      <c r="PYJ57" s="1002"/>
      <c r="PYK57" s="1002"/>
      <c r="PYL57" s="1002"/>
      <c r="PYM57" s="1002"/>
      <c r="PYN57" s="1002"/>
      <c r="PYO57" s="1002"/>
      <c r="PYP57" s="1002"/>
      <c r="PYQ57" s="1002"/>
      <c r="PYR57" s="1002"/>
      <c r="PYS57" s="1002"/>
      <c r="PYT57" s="1002"/>
      <c r="PYU57" s="1002"/>
      <c r="PYV57" s="1002"/>
      <c r="PYW57" s="1002"/>
      <c r="PYX57" s="1002"/>
      <c r="PYY57" s="1002"/>
      <c r="PYZ57" s="1002"/>
      <c r="PZA57" s="1002"/>
      <c r="PZB57" s="1002"/>
      <c r="PZC57" s="1002"/>
      <c r="PZD57" s="1002"/>
      <c r="PZE57" s="1002"/>
      <c r="PZF57" s="1002"/>
      <c r="PZG57" s="1002"/>
      <c r="PZH57" s="1002"/>
      <c r="PZI57" s="1002"/>
      <c r="PZJ57" s="1002"/>
      <c r="PZK57" s="1002"/>
      <c r="PZL57" s="1002"/>
      <c r="PZM57" s="1002"/>
      <c r="PZN57" s="1002"/>
      <c r="PZO57" s="1002"/>
      <c r="PZP57" s="1002"/>
      <c r="PZQ57" s="1002"/>
      <c r="PZR57" s="1002"/>
      <c r="PZS57" s="1002"/>
      <c r="PZT57" s="1002"/>
      <c r="PZU57" s="1002"/>
      <c r="PZV57" s="1002"/>
      <c r="PZW57" s="1002"/>
      <c r="PZX57" s="1002"/>
      <c r="PZY57" s="1002"/>
      <c r="PZZ57" s="1002"/>
      <c r="QAA57" s="1002"/>
      <c r="QAB57" s="1002"/>
      <c r="QAC57" s="1002"/>
      <c r="QAD57" s="1002"/>
      <c r="QAE57" s="1002"/>
      <c r="QAF57" s="1002"/>
      <c r="QAG57" s="1002"/>
      <c r="QAH57" s="1002"/>
      <c r="QAI57" s="1002"/>
      <c r="QAJ57" s="1002"/>
      <c r="QAK57" s="1002"/>
      <c r="QAL57" s="1002"/>
      <c r="QAM57" s="1002"/>
      <c r="QAN57" s="1002"/>
      <c r="QAO57" s="1002"/>
      <c r="QAP57" s="1002"/>
      <c r="QAQ57" s="1002"/>
      <c r="QAR57" s="1002"/>
      <c r="QAS57" s="1002"/>
      <c r="QAT57" s="1002"/>
      <c r="QAU57" s="1002"/>
      <c r="QAV57" s="1002"/>
      <c r="QAW57" s="1002"/>
      <c r="QAX57" s="1002"/>
      <c r="QAY57" s="1002"/>
      <c r="QAZ57" s="1002"/>
      <c r="QBA57" s="1002"/>
      <c r="QBB57" s="1002"/>
      <c r="QBC57" s="1002"/>
      <c r="QBD57" s="1002"/>
      <c r="QBE57" s="1002"/>
      <c r="QBF57" s="1002"/>
      <c r="QBG57" s="1002"/>
      <c r="QBH57" s="1002"/>
      <c r="QBI57" s="1002"/>
      <c r="QBJ57" s="1002"/>
      <c r="QBK57" s="1002"/>
      <c r="QBL57" s="1002"/>
      <c r="QBM57" s="1002"/>
      <c r="QBN57" s="1002"/>
      <c r="QBO57" s="1002"/>
      <c r="QBP57" s="1002"/>
      <c r="QBQ57" s="1002"/>
      <c r="QBR57" s="1002"/>
      <c r="QBS57" s="1002"/>
      <c r="QBT57" s="1002"/>
      <c r="QBU57" s="1002"/>
      <c r="QBV57" s="1002"/>
      <c r="QBW57" s="1002"/>
      <c r="QBX57" s="1002"/>
      <c r="QBY57" s="1002"/>
      <c r="QBZ57" s="1002"/>
      <c r="QCA57" s="1002"/>
      <c r="QCB57" s="1002"/>
      <c r="QCC57" s="1002"/>
      <c r="QCD57" s="1002"/>
      <c r="QCE57" s="1002"/>
      <c r="QCF57" s="1002"/>
      <c r="QCG57" s="1002"/>
      <c r="QCH57" s="1002"/>
      <c r="QCI57" s="1002"/>
      <c r="QCJ57" s="1002"/>
      <c r="QCK57" s="1002"/>
      <c r="QCL57" s="1002"/>
      <c r="QCM57" s="1002"/>
      <c r="QCN57" s="1002"/>
      <c r="QCO57" s="1002"/>
      <c r="QCP57" s="1002"/>
      <c r="QCQ57" s="1002"/>
      <c r="QCR57" s="1002"/>
      <c r="QCS57" s="1002"/>
      <c r="QCT57" s="1002"/>
      <c r="QCU57" s="1002"/>
      <c r="QCV57" s="1002"/>
      <c r="QCW57" s="1002"/>
      <c r="QCX57" s="1002"/>
      <c r="QCY57" s="1002"/>
      <c r="QCZ57" s="1002"/>
      <c r="QDA57" s="1002"/>
      <c r="QDB57" s="1002"/>
      <c r="QDC57" s="1002"/>
      <c r="QDD57" s="1002"/>
      <c r="QDE57" s="1002"/>
      <c r="QDF57" s="1002"/>
      <c r="QDG57" s="1002"/>
      <c r="QDH57" s="1002"/>
      <c r="QDI57" s="1002"/>
      <c r="QDJ57" s="1002"/>
      <c r="QDK57" s="1002"/>
      <c r="QDL57" s="1002"/>
      <c r="QDM57" s="1002"/>
      <c r="QDN57" s="1002"/>
      <c r="QDO57" s="1002"/>
      <c r="QDP57" s="1002"/>
      <c r="QDQ57" s="1002"/>
      <c r="QDR57" s="1002"/>
      <c r="QDS57" s="1002"/>
      <c r="QDT57" s="1002"/>
      <c r="QDU57" s="1002"/>
      <c r="QDV57" s="1002"/>
      <c r="QDW57" s="1002"/>
      <c r="QDX57" s="1002"/>
      <c r="QDY57" s="1002"/>
      <c r="QDZ57" s="1002"/>
      <c r="QEA57" s="1002"/>
      <c r="QEB57" s="1002"/>
      <c r="QEC57" s="1002"/>
      <c r="QED57" s="1002"/>
      <c r="QEE57" s="1002"/>
      <c r="QEF57" s="1002"/>
      <c r="QEG57" s="1002"/>
      <c r="QEH57" s="1002"/>
      <c r="QEI57" s="1002"/>
      <c r="QEJ57" s="1002"/>
      <c r="QEK57" s="1002"/>
      <c r="QEL57" s="1002"/>
      <c r="QEM57" s="1002"/>
      <c r="QEN57" s="1002"/>
      <c r="QEO57" s="1002"/>
      <c r="QEP57" s="1002"/>
      <c r="QEQ57" s="1002"/>
      <c r="QER57" s="1002"/>
      <c r="QES57" s="1002"/>
      <c r="QET57" s="1002"/>
      <c r="QEU57" s="1002"/>
      <c r="QEV57" s="1002"/>
      <c r="QEW57" s="1002"/>
      <c r="QEX57" s="1002"/>
      <c r="QEY57" s="1002"/>
      <c r="QEZ57" s="1002"/>
      <c r="QFA57" s="1002"/>
      <c r="QFB57" s="1002"/>
      <c r="QFC57" s="1002"/>
      <c r="QFD57" s="1002"/>
      <c r="QFE57" s="1002"/>
      <c r="QFF57" s="1002"/>
      <c r="QFG57" s="1002"/>
      <c r="QFH57" s="1002"/>
      <c r="QFI57" s="1002"/>
      <c r="QFJ57" s="1002"/>
      <c r="QFK57" s="1002"/>
      <c r="QFL57" s="1002"/>
      <c r="QFM57" s="1002"/>
      <c r="QFN57" s="1002"/>
      <c r="QFO57" s="1002"/>
      <c r="QFP57" s="1002"/>
      <c r="QFQ57" s="1002"/>
      <c r="QFR57" s="1002"/>
      <c r="QFS57" s="1002"/>
      <c r="QFT57" s="1002"/>
      <c r="QFU57" s="1002"/>
      <c r="QFV57" s="1002"/>
      <c r="QFW57" s="1002"/>
      <c r="QFX57" s="1002"/>
      <c r="QFY57" s="1002"/>
      <c r="QFZ57" s="1002"/>
      <c r="QGA57" s="1002"/>
      <c r="QGB57" s="1002"/>
      <c r="QGC57" s="1002"/>
      <c r="QGD57" s="1002"/>
      <c r="QGE57" s="1002"/>
      <c r="QGF57" s="1002"/>
      <c r="QGG57" s="1002"/>
      <c r="QGH57" s="1002"/>
      <c r="QGI57" s="1002"/>
      <c r="QGJ57" s="1002"/>
      <c r="QGK57" s="1002"/>
      <c r="QGL57" s="1002"/>
      <c r="QGM57" s="1002"/>
      <c r="QGN57" s="1002"/>
      <c r="QGO57" s="1002"/>
      <c r="QGP57" s="1002"/>
      <c r="QGQ57" s="1002"/>
      <c r="QGR57" s="1002"/>
      <c r="QGS57" s="1002"/>
      <c r="QGT57" s="1002"/>
      <c r="QGU57" s="1002"/>
      <c r="QGV57" s="1002"/>
      <c r="QGW57" s="1002"/>
      <c r="QGX57" s="1002"/>
      <c r="QGY57" s="1002"/>
      <c r="QGZ57" s="1002"/>
      <c r="QHA57" s="1002"/>
      <c r="QHB57" s="1002"/>
      <c r="QHC57" s="1002"/>
      <c r="QHD57" s="1002"/>
      <c r="QHE57" s="1002"/>
      <c r="QHF57" s="1002"/>
      <c r="QHG57" s="1002"/>
      <c r="QHH57" s="1002"/>
      <c r="QHI57" s="1002"/>
      <c r="QHJ57" s="1002"/>
      <c r="QHK57" s="1002"/>
      <c r="QHL57" s="1002"/>
      <c r="QHM57" s="1002"/>
      <c r="QHN57" s="1002"/>
      <c r="QHO57" s="1002"/>
      <c r="QHP57" s="1002"/>
      <c r="QHQ57" s="1002"/>
      <c r="QHR57" s="1002"/>
      <c r="QHS57" s="1002"/>
      <c r="QHT57" s="1002"/>
      <c r="QHU57" s="1002"/>
      <c r="QHV57" s="1002"/>
      <c r="QHW57" s="1002"/>
      <c r="QHX57" s="1002"/>
      <c r="QHY57" s="1002"/>
      <c r="QHZ57" s="1002"/>
      <c r="QIA57" s="1002"/>
      <c r="QIB57" s="1002"/>
      <c r="QIC57" s="1002"/>
      <c r="QID57" s="1002"/>
      <c r="QIE57" s="1002"/>
      <c r="QIF57" s="1002"/>
      <c r="QIG57" s="1002"/>
      <c r="QIH57" s="1002"/>
      <c r="QII57" s="1002"/>
      <c r="QIJ57" s="1002"/>
      <c r="QIK57" s="1002"/>
      <c r="QIL57" s="1002"/>
      <c r="QIM57" s="1002"/>
      <c r="QIN57" s="1002"/>
      <c r="QIO57" s="1002"/>
      <c r="QIP57" s="1002"/>
      <c r="QIQ57" s="1002"/>
      <c r="QIR57" s="1002"/>
      <c r="QIS57" s="1002"/>
      <c r="QIT57" s="1002"/>
      <c r="QIU57" s="1002"/>
      <c r="QIV57" s="1002"/>
      <c r="QIW57" s="1002"/>
      <c r="QIX57" s="1002"/>
      <c r="QIY57" s="1002"/>
      <c r="QIZ57" s="1002"/>
      <c r="QJA57" s="1002"/>
      <c r="QJB57" s="1002"/>
      <c r="QJC57" s="1002"/>
      <c r="QJD57" s="1002"/>
      <c r="QJE57" s="1002"/>
      <c r="QJF57" s="1002"/>
      <c r="QJG57" s="1002"/>
      <c r="QJH57" s="1002"/>
      <c r="QJI57" s="1002"/>
      <c r="QJJ57" s="1002"/>
      <c r="QJK57" s="1002"/>
      <c r="QJL57" s="1002"/>
      <c r="QJM57" s="1002"/>
      <c r="QJN57" s="1002"/>
      <c r="QJO57" s="1002"/>
      <c r="QJP57" s="1002"/>
      <c r="QJQ57" s="1002"/>
      <c r="QJR57" s="1002"/>
      <c r="QJS57" s="1002"/>
      <c r="QJT57" s="1002"/>
      <c r="QJU57" s="1002"/>
      <c r="QJV57" s="1002"/>
      <c r="QJW57" s="1002"/>
      <c r="QJX57" s="1002"/>
      <c r="QJY57" s="1002"/>
      <c r="QJZ57" s="1002"/>
      <c r="QKA57" s="1002"/>
      <c r="QKB57" s="1002"/>
      <c r="QKC57" s="1002"/>
      <c r="QKD57" s="1002"/>
      <c r="QKE57" s="1002"/>
      <c r="QKF57" s="1002"/>
      <c r="QKG57" s="1002"/>
      <c r="QKH57" s="1002"/>
      <c r="QKI57" s="1002"/>
      <c r="QKJ57" s="1002"/>
      <c r="QKK57" s="1002"/>
      <c r="QKL57" s="1002"/>
      <c r="QKM57" s="1002"/>
      <c r="QKN57" s="1002"/>
      <c r="QKO57" s="1002"/>
      <c r="QKP57" s="1002"/>
      <c r="QKQ57" s="1002"/>
      <c r="QKR57" s="1002"/>
      <c r="QKS57" s="1002"/>
      <c r="QKT57" s="1002"/>
      <c r="QKU57" s="1002"/>
      <c r="QKV57" s="1002"/>
      <c r="QKW57" s="1002"/>
      <c r="QKX57" s="1002"/>
      <c r="QKY57" s="1002"/>
      <c r="QKZ57" s="1002"/>
      <c r="QLA57" s="1002"/>
      <c r="QLB57" s="1002"/>
      <c r="QLC57" s="1002"/>
      <c r="QLD57" s="1002"/>
      <c r="QLE57" s="1002"/>
      <c r="QLF57" s="1002"/>
      <c r="QLG57" s="1002"/>
      <c r="QLH57" s="1002"/>
      <c r="QLI57" s="1002"/>
      <c r="QLJ57" s="1002"/>
      <c r="QLK57" s="1002"/>
      <c r="QLL57" s="1002"/>
      <c r="QLM57" s="1002"/>
      <c r="QLN57" s="1002"/>
      <c r="QLO57" s="1002"/>
      <c r="QLP57" s="1002"/>
      <c r="QLQ57" s="1002"/>
      <c r="QLR57" s="1002"/>
      <c r="QLS57" s="1002"/>
      <c r="QLT57" s="1002"/>
      <c r="QLU57" s="1002"/>
      <c r="QLV57" s="1002"/>
      <c r="QLW57" s="1002"/>
      <c r="QLX57" s="1002"/>
      <c r="QLY57" s="1002"/>
      <c r="QLZ57" s="1002"/>
      <c r="QMA57" s="1002"/>
      <c r="QMB57" s="1002"/>
      <c r="QMC57" s="1002"/>
      <c r="QMD57" s="1002"/>
      <c r="QME57" s="1002"/>
      <c r="QMF57" s="1002"/>
      <c r="QMG57" s="1002"/>
      <c r="QMH57" s="1002"/>
      <c r="QMI57" s="1002"/>
      <c r="QMJ57" s="1002"/>
      <c r="QMK57" s="1002"/>
      <c r="QML57" s="1002"/>
      <c r="QMM57" s="1002"/>
      <c r="QMN57" s="1002"/>
      <c r="QMO57" s="1002"/>
      <c r="QMP57" s="1002"/>
      <c r="QMQ57" s="1002"/>
      <c r="QMR57" s="1002"/>
      <c r="QMS57" s="1002"/>
      <c r="QMT57" s="1002"/>
      <c r="QMU57" s="1002"/>
      <c r="QMV57" s="1002"/>
      <c r="QMW57" s="1002"/>
      <c r="QMX57" s="1002"/>
      <c r="QMY57" s="1002"/>
      <c r="QMZ57" s="1002"/>
      <c r="QNA57" s="1002"/>
      <c r="QNB57" s="1002"/>
      <c r="QNC57" s="1002"/>
      <c r="QND57" s="1002"/>
      <c r="QNE57" s="1002"/>
      <c r="QNF57" s="1002"/>
      <c r="QNG57" s="1002"/>
      <c r="QNH57" s="1002"/>
      <c r="QNI57" s="1002"/>
      <c r="QNJ57" s="1002"/>
      <c r="QNK57" s="1002"/>
      <c r="QNL57" s="1002"/>
      <c r="QNM57" s="1002"/>
      <c r="QNN57" s="1002"/>
      <c r="QNO57" s="1002"/>
      <c r="QNP57" s="1002"/>
      <c r="QNQ57" s="1002"/>
      <c r="QNR57" s="1002"/>
      <c r="QNS57" s="1002"/>
      <c r="QNT57" s="1002"/>
      <c r="QNU57" s="1002"/>
      <c r="QNV57" s="1002"/>
      <c r="QNW57" s="1002"/>
      <c r="QNX57" s="1002"/>
      <c r="QNY57" s="1002"/>
      <c r="QNZ57" s="1002"/>
      <c r="QOA57" s="1002"/>
      <c r="QOB57" s="1002"/>
      <c r="QOC57" s="1002"/>
      <c r="QOD57" s="1002"/>
      <c r="QOE57" s="1002"/>
      <c r="QOF57" s="1002"/>
      <c r="QOG57" s="1002"/>
      <c r="QOH57" s="1002"/>
      <c r="QOI57" s="1002"/>
      <c r="QOJ57" s="1002"/>
      <c r="QOK57" s="1002"/>
      <c r="QOL57" s="1002"/>
      <c r="QOM57" s="1002"/>
      <c r="QON57" s="1002"/>
      <c r="QOO57" s="1002"/>
      <c r="QOP57" s="1002"/>
      <c r="QOQ57" s="1002"/>
      <c r="QOR57" s="1002"/>
      <c r="QOS57" s="1002"/>
      <c r="QOT57" s="1002"/>
      <c r="QOU57" s="1002"/>
      <c r="QOV57" s="1002"/>
      <c r="QOW57" s="1002"/>
      <c r="QOX57" s="1002"/>
      <c r="QOY57" s="1002"/>
      <c r="QOZ57" s="1002"/>
      <c r="QPA57" s="1002"/>
      <c r="QPB57" s="1002"/>
      <c r="QPC57" s="1002"/>
      <c r="QPD57" s="1002"/>
      <c r="QPE57" s="1002"/>
      <c r="QPF57" s="1002"/>
      <c r="QPG57" s="1002"/>
      <c r="QPH57" s="1002"/>
      <c r="QPI57" s="1002"/>
      <c r="QPJ57" s="1002"/>
      <c r="QPK57" s="1002"/>
      <c r="QPL57" s="1002"/>
      <c r="QPM57" s="1002"/>
      <c r="QPN57" s="1002"/>
      <c r="QPO57" s="1002"/>
      <c r="QPP57" s="1002"/>
      <c r="QPQ57" s="1002"/>
      <c r="QPR57" s="1002"/>
      <c r="QPS57" s="1002"/>
      <c r="QPT57" s="1002"/>
      <c r="QPU57" s="1002"/>
      <c r="QPV57" s="1002"/>
      <c r="QPW57" s="1002"/>
      <c r="QPX57" s="1002"/>
      <c r="QPY57" s="1002"/>
      <c r="QPZ57" s="1002"/>
      <c r="QQA57" s="1002"/>
      <c r="QQB57" s="1002"/>
      <c r="QQC57" s="1002"/>
      <c r="QQD57" s="1002"/>
      <c r="QQE57" s="1002"/>
      <c r="QQF57" s="1002"/>
      <c r="QQG57" s="1002"/>
      <c r="QQH57" s="1002"/>
      <c r="QQI57" s="1002"/>
      <c r="QQJ57" s="1002"/>
      <c r="QQK57" s="1002"/>
      <c r="QQL57" s="1002"/>
      <c r="QQM57" s="1002"/>
      <c r="QQN57" s="1002"/>
      <c r="QQO57" s="1002"/>
      <c r="QQP57" s="1002"/>
      <c r="QQQ57" s="1002"/>
      <c r="QQR57" s="1002"/>
      <c r="QQS57" s="1002"/>
      <c r="QQT57" s="1002"/>
      <c r="QQU57" s="1002"/>
      <c r="QQV57" s="1002"/>
      <c r="QQW57" s="1002"/>
      <c r="QQX57" s="1002"/>
      <c r="QQY57" s="1002"/>
      <c r="QQZ57" s="1002"/>
      <c r="QRA57" s="1002"/>
      <c r="QRB57" s="1002"/>
      <c r="QRC57" s="1002"/>
      <c r="QRD57" s="1002"/>
      <c r="QRE57" s="1002"/>
      <c r="QRF57" s="1002"/>
      <c r="QRG57" s="1002"/>
      <c r="QRH57" s="1002"/>
      <c r="QRI57" s="1002"/>
      <c r="QRJ57" s="1002"/>
      <c r="QRK57" s="1002"/>
      <c r="QRL57" s="1002"/>
      <c r="QRM57" s="1002"/>
      <c r="QRN57" s="1002"/>
      <c r="QRO57" s="1002"/>
      <c r="QRP57" s="1002"/>
      <c r="QRQ57" s="1002"/>
      <c r="QRR57" s="1002"/>
      <c r="QRS57" s="1002"/>
      <c r="QRT57" s="1002"/>
      <c r="QRU57" s="1002"/>
      <c r="QRV57" s="1002"/>
      <c r="QRW57" s="1002"/>
      <c r="QRX57" s="1002"/>
      <c r="QRY57" s="1002"/>
      <c r="QRZ57" s="1002"/>
      <c r="QSA57" s="1002"/>
      <c r="QSB57" s="1002"/>
      <c r="QSC57" s="1002"/>
      <c r="QSD57" s="1002"/>
      <c r="QSE57" s="1002"/>
      <c r="QSF57" s="1002"/>
      <c r="QSG57" s="1002"/>
      <c r="QSH57" s="1002"/>
      <c r="QSI57" s="1002"/>
      <c r="QSJ57" s="1002"/>
      <c r="QSK57" s="1002"/>
      <c r="QSL57" s="1002"/>
      <c r="QSM57" s="1002"/>
      <c r="QSN57" s="1002"/>
      <c r="QSO57" s="1002"/>
      <c r="QSP57" s="1002"/>
      <c r="QSQ57" s="1002"/>
      <c r="QSR57" s="1002"/>
      <c r="QSS57" s="1002"/>
      <c r="QST57" s="1002"/>
      <c r="QSU57" s="1002"/>
      <c r="QSV57" s="1002"/>
      <c r="QSW57" s="1002"/>
      <c r="QSX57" s="1002"/>
      <c r="QSY57" s="1002"/>
      <c r="QSZ57" s="1002"/>
      <c r="QTA57" s="1002"/>
      <c r="QTB57" s="1002"/>
      <c r="QTC57" s="1002"/>
      <c r="QTD57" s="1002"/>
      <c r="QTE57" s="1002"/>
      <c r="QTF57" s="1002"/>
      <c r="QTG57" s="1002"/>
      <c r="QTH57" s="1002"/>
      <c r="QTI57" s="1002"/>
      <c r="QTJ57" s="1002"/>
      <c r="QTK57" s="1002"/>
      <c r="QTL57" s="1002"/>
      <c r="QTM57" s="1002"/>
      <c r="QTN57" s="1002"/>
      <c r="QTO57" s="1002"/>
      <c r="QTP57" s="1002"/>
      <c r="QTQ57" s="1002"/>
      <c r="QTR57" s="1002"/>
      <c r="QTS57" s="1002"/>
      <c r="QTT57" s="1002"/>
      <c r="QTU57" s="1002"/>
      <c r="QTV57" s="1002"/>
      <c r="QTW57" s="1002"/>
      <c r="QTX57" s="1002"/>
      <c r="QTY57" s="1002"/>
      <c r="QTZ57" s="1002"/>
      <c r="QUA57" s="1002"/>
      <c r="QUB57" s="1002"/>
      <c r="QUC57" s="1002"/>
      <c r="QUD57" s="1002"/>
      <c r="QUE57" s="1002"/>
      <c r="QUF57" s="1002"/>
      <c r="QUG57" s="1002"/>
      <c r="QUH57" s="1002"/>
      <c r="QUI57" s="1002"/>
      <c r="QUJ57" s="1002"/>
      <c r="QUK57" s="1002"/>
      <c r="QUL57" s="1002"/>
      <c r="QUM57" s="1002"/>
      <c r="QUN57" s="1002"/>
      <c r="QUO57" s="1002"/>
      <c r="QUP57" s="1002"/>
      <c r="QUQ57" s="1002"/>
      <c r="QUR57" s="1002"/>
      <c r="QUS57" s="1002"/>
      <c r="QUT57" s="1002"/>
      <c r="QUU57" s="1002"/>
      <c r="QUV57" s="1002"/>
      <c r="QUW57" s="1002"/>
      <c r="QUX57" s="1002"/>
      <c r="QUY57" s="1002"/>
      <c r="QUZ57" s="1002"/>
      <c r="QVA57" s="1002"/>
      <c r="QVB57" s="1002"/>
      <c r="QVC57" s="1002"/>
      <c r="QVD57" s="1002"/>
      <c r="QVE57" s="1002"/>
      <c r="QVF57" s="1002"/>
      <c r="QVG57" s="1002"/>
      <c r="QVH57" s="1002"/>
      <c r="QVI57" s="1002"/>
      <c r="QVJ57" s="1002"/>
      <c r="QVK57" s="1002"/>
      <c r="QVL57" s="1002"/>
      <c r="QVM57" s="1002"/>
      <c r="QVN57" s="1002"/>
      <c r="QVO57" s="1002"/>
      <c r="QVP57" s="1002"/>
      <c r="QVQ57" s="1002"/>
      <c r="QVR57" s="1002"/>
      <c r="QVS57" s="1002"/>
      <c r="QVT57" s="1002"/>
      <c r="QVU57" s="1002"/>
      <c r="QVV57" s="1002"/>
      <c r="QVW57" s="1002"/>
      <c r="QVX57" s="1002"/>
      <c r="QVY57" s="1002"/>
      <c r="QVZ57" s="1002"/>
      <c r="QWA57" s="1002"/>
      <c r="QWB57" s="1002"/>
      <c r="QWC57" s="1002"/>
      <c r="QWD57" s="1002"/>
      <c r="QWE57" s="1002"/>
      <c r="QWF57" s="1002"/>
      <c r="QWG57" s="1002"/>
      <c r="QWH57" s="1002"/>
      <c r="QWI57" s="1002"/>
      <c r="QWJ57" s="1002"/>
      <c r="QWK57" s="1002"/>
      <c r="QWL57" s="1002"/>
      <c r="QWM57" s="1002"/>
      <c r="QWN57" s="1002"/>
      <c r="QWO57" s="1002"/>
      <c r="QWP57" s="1002"/>
      <c r="QWQ57" s="1002"/>
      <c r="QWR57" s="1002"/>
      <c r="QWS57" s="1002"/>
      <c r="QWT57" s="1002"/>
      <c r="QWU57" s="1002"/>
      <c r="QWV57" s="1002"/>
      <c r="QWW57" s="1002"/>
      <c r="QWX57" s="1002"/>
      <c r="QWY57" s="1002"/>
      <c r="QWZ57" s="1002"/>
      <c r="QXA57" s="1002"/>
      <c r="QXB57" s="1002"/>
      <c r="QXC57" s="1002"/>
      <c r="QXD57" s="1002"/>
      <c r="QXE57" s="1002"/>
      <c r="QXF57" s="1002"/>
      <c r="QXG57" s="1002"/>
      <c r="QXH57" s="1002"/>
      <c r="QXI57" s="1002"/>
      <c r="QXJ57" s="1002"/>
      <c r="QXK57" s="1002"/>
      <c r="QXL57" s="1002"/>
      <c r="QXM57" s="1002"/>
      <c r="QXN57" s="1002"/>
      <c r="QXO57" s="1002"/>
      <c r="QXP57" s="1002"/>
      <c r="QXQ57" s="1002"/>
      <c r="QXR57" s="1002"/>
      <c r="QXS57" s="1002"/>
      <c r="QXT57" s="1002"/>
      <c r="QXU57" s="1002"/>
      <c r="QXV57" s="1002"/>
      <c r="QXW57" s="1002"/>
      <c r="QXX57" s="1002"/>
      <c r="QXY57" s="1002"/>
      <c r="QXZ57" s="1002"/>
      <c r="QYA57" s="1002"/>
      <c r="QYB57" s="1002"/>
      <c r="QYC57" s="1002"/>
      <c r="QYD57" s="1002"/>
      <c r="QYE57" s="1002"/>
      <c r="QYF57" s="1002"/>
      <c r="QYG57" s="1002"/>
      <c r="QYH57" s="1002"/>
      <c r="QYI57" s="1002"/>
      <c r="QYJ57" s="1002"/>
      <c r="QYK57" s="1002"/>
      <c r="QYL57" s="1002"/>
      <c r="QYM57" s="1002"/>
      <c r="QYN57" s="1002"/>
      <c r="QYO57" s="1002"/>
      <c r="QYP57" s="1002"/>
      <c r="QYQ57" s="1002"/>
      <c r="QYR57" s="1002"/>
      <c r="QYS57" s="1002"/>
      <c r="QYT57" s="1002"/>
      <c r="QYU57" s="1002"/>
      <c r="QYV57" s="1002"/>
      <c r="QYW57" s="1002"/>
      <c r="QYX57" s="1002"/>
      <c r="QYY57" s="1002"/>
      <c r="QYZ57" s="1002"/>
      <c r="QZA57" s="1002"/>
      <c r="QZB57" s="1002"/>
      <c r="QZC57" s="1002"/>
      <c r="QZD57" s="1002"/>
      <c r="QZE57" s="1002"/>
      <c r="QZF57" s="1002"/>
      <c r="QZG57" s="1002"/>
      <c r="QZH57" s="1002"/>
      <c r="QZI57" s="1002"/>
      <c r="QZJ57" s="1002"/>
      <c r="QZK57" s="1002"/>
      <c r="QZL57" s="1002"/>
      <c r="QZM57" s="1002"/>
      <c r="QZN57" s="1002"/>
      <c r="QZO57" s="1002"/>
      <c r="QZP57" s="1002"/>
      <c r="QZQ57" s="1002"/>
      <c r="QZR57" s="1002"/>
      <c r="QZS57" s="1002"/>
      <c r="QZT57" s="1002"/>
      <c r="QZU57" s="1002"/>
      <c r="QZV57" s="1002"/>
      <c r="QZW57" s="1002"/>
      <c r="QZX57" s="1002"/>
      <c r="QZY57" s="1002"/>
      <c r="QZZ57" s="1002"/>
      <c r="RAA57" s="1002"/>
      <c r="RAB57" s="1002"/>
      <c r="RAC57" s="1002"/>
      <c r="RAD57" s="1002"/>
      <c r="RAE57" s="1002"/>
      <c r="RAF57" s="1002"/>
      <c r="RAG57" s="1002"/>
      <c r="RAH57" s="1002"/>
      <c r="RAI57" s="1002"/>
      <c r="RAJ57" s="1002"/>
      <c r="RAK57" s="1002"/>
      <c r="RAL57" s="1002"/>
      <c r="RAM57" s="1002"/>
      <c r="RAN57" s="1002"/>
      <c r="RAO57" s="1002"/>
      <c r="RAP57" s="1002"/>
      <c r="RAQ57" s="1002"/>
      <c r="RAR57" s="1002"/>
      <c r="RAS57" s="1002"/>
      <c r="RAT57" s="1002"/>
      <c r="RAU57" s="1002"/>
      <c r="RAV57" s="1002"/>
      <c r="RAW57" s="1002"/>
      <c r="RAX57" s="1002"/>
      <c r="RAY57" s="1002"/>
      <c r="RAZ57" s="1002"/>
      <c r="RBA57" s="1002"/>
      <c r="RBB57" s="1002"/>
      <c r="RBC57" s="1002"/>
      <c r="RBD57" s="1002"/>
      <c r="RBE57" s="1002"/>
      <c r="RBF57" s="1002"/>
      <c r="RBG57" s="1002"/>
      <c r="RBH57" s="1002"/>
      <c r="RBI57" s="1002"/>
      <c r="RBJ57" s="1002"/>
      <c r="RBK57" s="1002"/>
      <c r="RBL57" s="1002"/>
      <c r="RBM57" s="1002"/>
      <c r="RBN57" s="1002"/>
      <c r="RBO57" s="1002"/>
      <c r="RBP57" s="1002"/>
      <c r="RBQ57" s="1002"/>
      <c r="RBR57" s="1002"/>
      <c r="RBS57" s="1002"/>
      <c r="RBT57" s="1002"/>
      <c r="RBU57" s="1002"/>
      <c r="RBV57" s="1002"/>
      <c r="RBW57" s="1002"/>
      <c r="RBX57" s="1002"/>
      <c r="RBY57" s="1002"/>
      <c r="RBZ57" s="1002"/>
      <c r="RCA57" s="1002"/>
      <c r="RCB57" s="1002"/>
      <c r="RCC57" s="1002"/>
      <c r="RCD57" s="1002"/>
      <c r="RCE57" s="1002"/>
      <c r="RCF57" s="1002"/>
      <c r="RCG57" s="1002"/>
      <c r="RCH57" s="1002"/>
      <c r="RCI57" s="1002"/>
      <c r="RCJ57" s="1002"/>
      <c r="RCK57" s="1002"/>
      <c r="RCL57" s="1002"/>
      <c r="RCM57" s="1002"/>
      <c r="RCN57" s="1002"/>
      <c r="RCO57" s="1002"/>
      <c r="RCP57" s="1002"/>
      <c r="RCQ57" s="1002"/>
      <c r="RCR57" s="1002"/>
      <c r="RCS57" s="1002"/>
      <c r="RCT57" s="1002"/>
      <c r="RCU57" s="1002"/>
      <c r="RCV57" s="1002"/>
      <c r="RCW57" s="1002"/>
      <c r="RCX57" s="1002"/>
      <c r="RCY57" s="1002"/>
      <c r="RCZ57" s="1002"/>
      <c r="RDA57" s="1002"/>
      <c r="RDB57" s="1002"/>
      <c r="RDC57" s="1002"/>
      <c r="RDD57" s="1002"/>
      <c r="RDE57" s="1002"/>
      <c r="RDF57" s="1002"/>
      <c r="RDG57" s="1002"/>
      <c r="RDH57" s="1002"/>
      <c r="RDI57" s="1002"/>
      <c r="RDJ57" s="1002"/>
      <c r="RDK57" s="1002"/>
      <c r="RDL57" s="1002"/>
      <c r="RDM57" s="1002"/>
      <c r="RDN57" s="1002"/>
      <c r="RDO57" s="1002"/>
      <c r="RDP57" s="1002"/>
      <c r="RDQ57" s="1002"/>
      <c r="RDR57" s="1002"/>
      <c r="RDS57" s="1002"/>
      <c r="RDT57" s="1002"/>
      <c r="RDU57" s="1002"/>
      <c r="RDV57" s="1002"/>
      <c r="RDW57" s="1002"/>
      <c r="RDX57" s="1002"/>
      <c r="RDY57" s="1002"/>
      <c r="RDZ57" s="1002"/>
      <c r="REA57" s="1002"/>
      <c r="REB57" s="1002"/>
      <c r="REC57" s="1002"/>
      <c r="RED57" s="1002"/>
      <c r="REE57" s="1002"/>
      <c r="REF57" s="1002"/>
      <c r="REG57" s="1002"/>
      <c r="REH57" s="1002"/>
      <c r="REI57" s="1002"/>
      <c r="REJ57" s="1002"/>
      <c r="REK57" s="1002"/>
      <c r="REL57" s="1002"/>
      <c r="REM57" s="1002"/>
      <c r="REN57" s="1002"/>
      <c r="REO57" s="1002"/>
      <c r="REP57" s="1002"/>
      <c r="REQ57" s="1002"/>
      <c r="RER57" s="1002"/>
      <c r="RES57" s="1002"/>
      <c r="RET57" s="1002"/>
      <c r="REU57" s="1002"/>
      <c r="REV57" s="1002"/>
      <c r="REW57" s="1002"/>
      <c r="REX57" s="1002"/>
      <c r="REY57" s="1002"/>
      <c r="REZ57" s="1002"/>
      <c r="RFA57" s="1002"/>
      <c r="RFB57" s="1002"/>
      <c r="RFC57" s="1002"/>
      <c r="RFD57" s="1002"/>
      <c r="RFE57" s="1002"/>
      <c r="RFF57" s="1002"/>
      <c r="RFG57" s="1002"/>
      <c r="RFH57" s="1002"/>
      <c r="RFI57" s="1002"/>
      <c r="RFJ57" s="1002"/>
      <c r="RFK57" s="1002"/>
      <c r="RFL57" s="1002"/>
      <c r="RFM57" s="1002"/>
      <c r="RFN57" s="1002"/>
      <c r="RFO57" s="1002"/>
      <c r="RFP57" s="1002"/>
      <c r="RFQ57" s="1002"/>
      <c r="RFR57" s="1002"/>
      <c r="RFS57" s="1002"/>
      <c r="RFT57" s="1002"/>
      <c r="RFU57" s="1002"/>
      <c r="RFV57" s="1002"/>
      <c r="RFW57" s="1002"/>
      <c r="RFX57" s="1002"/>
      <c r="RFY57" s="1002"/>
      <c r="RFZ57" s="1002"/>
      <c r="RGA57" s="1002"/>
      <c r="RGB57" s="1002"/>
      <c r="RGC57" s="1002"/>
      <c r="RGD57" s="1002"/>
      <c r="RGE57" s="1002"/>
      <c r="RGF57" s="1002"/>
      <c r="RGG57" s="1002"/>
      <c r="RGH57" s="1002"/>
      <c r="RGI57" s="1002"/>
      <c r="RGJ57" s="1002"/>
      <c r="RGK57" s="1002"/>
      <c r="RGL57" s="1002"/>
      <c r="RGM57" s="1002"/>
      <c r="RGN57" s="1002"/>
      <c r="RGO57" s="1002"/>
      <c r="RGP57" s="1002"/>
      <c r="RGQ57" s="1002"/>
      <c r="RGR57" s="1002"/>
      <c r="RGS57" s="1002"/>
      <c r="RGT57" s="1002"/>
      <c r="RGU57" s="1002"/>
      <c r="RGV57" s="1002"/>
      <c r="RGW57" s="1002"/>
      <c r="RGX57" s="1002"/>
      <c r="RGY57" s="1002"/>
      <c r="RGZ57" s="1002"/>
      <c r="RHA57" s="1002"/>
      <c r="RHB57" s="1002"/>
      <c r="RHC57" s="1002"/>
      <c r="RHD57" s="1002"/>
      <c r="RHE57" s="1002"/>
      <c r="RHF57" s="1002"/>
      <c r="RHG57" s="1002"/>
      <c r="RHH57" s="1002"/>
      <c r="RHI57" s="1002"/>
      <c r="RHJ57" s="1002"/>
      <c r="RHK57" s="1002"/>
      <c r="RHL57" s="1002"/>
      <c r="RHM57" s="1002"/>
      <c r="RHN57" s="1002"/>
      <c r="RHO57" s="1002"/>
      <c r="RHP57" s="1002"/>
      <c r="RHQ57" s="1002"/>
      <c r="RHR57" s="1002"/>
      <c r="RHS57" s="1002"/>
      <c r="RHT57" s="1002"/>
      <c r="RHU57" s="1002"/>
      <c r="RHV57" s="1002"/>
      <c r="RHW57" s="1002"/>
      <c r="RHX57" s="1002"/>
      <c r="RHY57" s="1002"/>
      <c r="RHZ57" s="1002"/>
      <c r="RIA57" s="1002"/>
      <c r="RIB57" s="1002"/>
      <c r="RIC57" s="1002"/>
      <c r="RID57" s="1002"/>
      <c r="RIE57" s="1002"/>
      <c r="RIF57" s="1002"/>
      <c r="RIG57" s="1002"/>
      <c r="RIH57" s="1002"/>
      <c r="RII57" s="1002"/>
      <c r="RIJ57" s="1002"/>
      <c r="RIK57" s="1002"/>
      <c r="RIL57" s="1002"/>
      <c r="RIM57" s="1002"/>
      <c r="RIN57" s="1002"/>
      <c r="RIO57" s="1002"/>
      <c r="RIP57" s="1002"/>
      <c r="RIQ57" s="1002"/>
      <c r="RIR57" s="1002"/>
      <c r="RIS57" s="1002"/>
      <c r="RIT57" s="1002"/>
      <c r="RIU57" s="1002"/>
      <c r="RIV57" s="1002"/>
      <c r="RIW57" s="1002"/>
      <c r="RIX57" s="1002"/>
      <c r="RIY57" s="1002"/>
      <c r="RIZ57" s="1002"/>
      <c r="RJA57" s="1002"/>
      <c r="RJB57" s="1002"/>
      <c r="RJC57" s="1002"/>
      <c r="RJD57" s="1002"/>
      <c r="RJE57" s="1002"/>
      <c r="RJF57" s="1002"/>
      <c r="RJG57" s="1002"/>
      <c r="RJH57" s="1002"/>
      <c r="RJI57" s="1002"/>
      <c r="RJJ57" s="1002"/>
      <c r="RJK57" s="1002"/>
      <c r="RJL57" s="1002"/>
      <c r="RJM57" s="1002"/>
      <c r="RJN57" s="1002"/>
      <c r="RJO57" s="1002"/>
      <c r="RJP57" s="1002"/>
      <c r="RJQ57" s="1002"/>
      <c r="RJR57" s="1002"/>
      <c r="RJS57" s="1002"/>
      <c r="RJT57" s="1002"/>
      <c r="RJU57" s="1002"/>
      <c r="RJV57" s="1002"/>
      <c r="RJW57" s="1002"/>
      <c r="RJX57" s="1002"/>
      <c r="RJY57" s="1002"/>
      <c r="RJZ57" s="1002"/>
      <c r="RKA57" s="1002"/>
      <c r="RKB57" s="1002"/>
      <c r="RKC57" s="1002"/>
      <c r="RKD57" s="1002"/>
      <c r="RKE57" s="1002"/>
      <c r="RKF57" s="1002"/>
      <c r="RKG57" s="1002"/>
      <c r="RKH57" s="1002"/>
      <c r="RKI57" s="1002"/>
      <c r="RKJ57" s="1002"/>
      <c r="RKK57" s="1002"/>
      <c r="RKL57" s="1002"/>
      <c r="RKM57" s="1002"/>
      <c r="RKN57" s="1002"/>
      <c r="RKO57" s="1002"/>
      <c r="RKP57" s="1002"/>
      <c r="RKQ57" s="1002"/>
      <c r="RKR57" s="1002"/>
      <c r="RKS57" s="1002"/>
      <c r="RKT57" s="1002"/>
      <c r="RKU57" s="1002"/>
      <c r="RKV57" s="1002"/>
      <c r="RKW57" s="1002"/>
      <c r="RKX57" s="1002"/>
      <c r="RKY57" s="1002"/>
      <c r="RKZ57" s="1002"/>
      <c r="RLA57" s="1002"/>
      <c r="RLB57" s="1002"/>
      <c r="RLC57" s="1002"/>
      <c r="RLD57" s="1002"/>
      <c r="RLE57" s="1002"/>
      <c r="RLF57" s="1002"/>
      <c r="RLG57" s="1002"/>
      <c r="RLH57" s="1002"/>
      <c r="RLI57" s="1002"/>
      <c r="RLJ57" s="1002"/>
      <c r="RLK57" s="1002"/>
      <c r="RLL57" s="1002"/>
      <c r="RLM57" s="1002"/>
      <c r="RLN57" s="1002"/>
      <c r="RLO57" s="1002"/>
      <c r="RLP57" s="1002"/>
      <c r="RLQ57" s="1002"/>
      <c r="RLR57" s="1002"/>
      <c r="RLS57" s="1002"/>
      <c r="RLT57" s="1002"/>
      <c r="RLU57" s="1002"/>
      <c r="RLV57" s="1002"/>
      <c r="RLW57" s="1002"/>
      <c r="RLX57" s="1002"/>
      <c r="RLY57" s="1002"/>
      <c r="RLZ57" s="1002"/>
      <c r="RMA57" s="1002"/>
      <c r="RMB57" s="1002"/>
      <c r="RMC57" s="1002"/>
      <c r="RMD57" s="1002"/>
      <c r="RME57" s="1002"/>
      <c r="RMF57" s="1002"/>
      <c r="RMG57" s="1002"/>
      <c r="RMH57" s="1002"/>
      <c r="RMI57" s="1002"/>
      <c r="RMJ57" s="1002"/>
      <c r="RMK57" s="1002"/>
      <c r="RML57" s="1002"/>
      <c r="RMM57" s="1002"/>
      <c r="RMN57" s="1002"/>
      <c r="RMO57" s="1002"/>
      <c r="RMP57" s="1002"/>
      <c r="RMQ57" s="1002"/>
      <c r="RMR57" s="1002"/>
      <c r="RMS57" s="1002"/>
      <c r="RMT57" s="1002"/>
      <c r="RMU57" s="1002"/>
      <c r="RMV57" s="1002"/>
      <c r="RMW57" s="1002"/>
      <c r="RMX57" s="1002"/>
      <c r="RMY57" s="1002"/>
      <c r="RMZ57" s="1002"/>
      <c r="RNA57" s="1002"/>
      <c r="RNB57" s="1002"/>
      <c r="RNC57" s="1002"/>
      <c r="RND57" s="1002"/>
      <c r="RNE57" s="1002"/>
      <c r="RNF57" s="1002"/>
      <c r="RNG57" s="1002"/>
      <c r="RNH57" s="1002"/>
      <c r="RNI57" s="1002"/>
      <c r="RNJ57" s="1002"/>
      <c r="RNK57" s="1002"/>
      <c r="RNL57" s="1002"/>
      <c r="RNM57" s="1002"/>
      <c r="RNN57" s="1002"/>
      <c r="RNO57" s="1002"/>
      <c r="RNP57" s="1002"/>
      <c r="RNQ57" s="1002"/>
      <c r="RNR57" s="1002"/>
      <c r="RNS57" s="1002"/>
      <c r="RNT57" s="1002"/>
      <c r="RNU57" s="1002"/>
      <c r="RNV57" s="1002"/>
      <c r="RNW57" s="1002"/>
      <c r="RNX57" s="1002"/>
      <c r="RNY57" s="1002"/>
      <c r="RNZ57" s="1002"/>
      <c r="ROA57" s="1002"/>
      <c r="ROB57" s="1002"/>
      <c r="ROC57" s="1002"/>
      <c r="ROD57" s="1002"/>
      <c r="ROE57" s="1002"/>
      <c r="ROF57" s="1002"/>
      <c r="ROG57" s="1002"/>
      <c r="ROH57" s="1002"/>
      <c r="ROI57" s="1002"/>
      <c r="ROJ57" s="1002"/>
      <c r="ROK57" s="1002"/>
      <c r="ROL57" s="1002"/>
      <c r="ROM57" s="1002"/>
      <c r="RON57" s="1002"/>
      <c r="ROO57" s="1002"/>
      <c r="ROP57" s="1002"/>
      <c r="ROQ57" s="1002"/>
      <c r="ROR57" s="1002"/>
      <c r="ROS57" s="1002"/>
      <c r="ROT57" s="1002"/>
      <c r="ROU57" s="1002"/>
      <c r="ROV57" s="1002"/>
      <c r="ROW57" s="1002"/>
      <c r="ROX57" s="1002"/>
      <c r="ROY57" s="1002"/>
      <c r="ROZ57" s="1002"/>
      <c r="RPA57" s="1002"/>
      <c r="RPB57" s="1002"/>
      <c r="RPC57" s="1002"/>
      <c r="RPD57" s="1002"/>
      <c r="RPE57" s="1002"/>
      <c r="RPF57" s="1002"/>
      <c r="RPG57" s="1002"/>
      <c r="RPH57" s="1002"/>
      <c r="RPI57" s="1002"/>
      <c r="RPJ57" s="1002"/>
      <c r="RPK57" s="1002"/>
      <c r="RPL57" s="1002"/>
      <c r="RPM57" s="1002"/>
      <c r="RPN57" s="1002"/>
      <c r="RPO57" s="1002"/>
      <c r="RPP57" s="1002"/>
      <c r="RPQ57" s="1002"/>
      <c r="RPR57" s="1002"/>
      <c r="RPS57" s="1002"/>
      <c r="RPT57" s="1002"/>
      <c r="RPU57" s="1002"/>
      <c r="RPV57" s="1002"/>
      <c r="RPW57" s="1002"/>
      <c r="RPX57" s="1002"/>
      <c r="RPY57" s="1002"/>
      <c r="RPZ57" s="1002"/>
      <c r="RQA57" s="1002"/>
      <c r="RQB57" s="1002"/>
      <c r="RQC57" s="1002"/>
      <c r="RQD57" s="1002"/>
      <c r="RQE57" s="1002"/>
      <c r="RQF57" s="1002"/>
      <c r="RQG57" s="1002"/>
      <c r="RQH57" s="1002"/>
      <c r="RQI57" s="1002"/>
      <c r="RQJ57" s="1002"/>
      <c r="RQK57" s="1002"/>
      <c r="RQL57" s="1002"/>
      <c r="RQM57" s="1002"/>
      <c r="RQN57" s="1002"/>
      <c r="RQO57" s="1002"/>
      <c r="RQP57" s="1002"/>
      <c r="RQQ57" s="1002"/>
      <c r="RQR57" s="1002"/>
      <c r="RQS57" s="1002"/>
      <c r="RQT57" s="1002"/>
      <c r="RQU57" s="1002"/>
      <c r="RQV57" s="1002"/>
      <c r="RQW57" s="1002"/>
      <c r="RQX57" s="1002"/>
      <c r="RQY57" s="1002"/>
      <c r="RQZ57" s="1002"/>
      <c r="RRA57" s="1002"/>
      <c r="RRB57" s="1002"/>
      <c r="RRC57" s="1002"/>
      <c r="RRD57" s="1002"/>
      <c r="RRE57" s="1002"/>
      <c r="RRF57" s="1002"/>
      <c r="RRG57" s="1002"/>
      <c r="RRH57" s="1002"/>
      <c r="RRI57" s="1002"/>
      <c r="RRJ57" s="1002"/>
      <c r="RRK57" s="1002"/>
      <c r="RRL57" s="1002"/>
      <c r="RRM57" s="1002"/>
      <c r="RRN57" s="1002"/>
      <c r="RRO57" s="1002"/>
      <c r="RRP57" s="1002"/>
      <c r="RRQ57" s="1002"/>
      <c r="RRR57" s="1002"/>
      <c r="RRS57" s="1002"/>
      <c r="RRT57" s="1002"/>
      <c r="RRU57" s="1002"/>
      <c r="RRV57" s="1002"/>
      <c r="RRW57" s="1002"/>
      <c r="RRX57" s="1002"/>
      <c r="RRY57" s="1002"/>
      <c r="RRZ57" s="1002"/>
      <c r="RSA57" s="1002"/>
      <c r="RSB57" s="1002"/>
      <c r="RSC57" s="1002"/>
      <c r="RSD57" s="1002"/>
      <c r="RSE57" s="1002"/>
      <c r="RSF57" s="1002"/>
      <c r="RSG57" s="1002"/>
      <c r="RSH57" s="1002"/>
      <c r="RSI57" s="1002"/>
      <c r="RSJ57" s="1002"/>
      <c r="RSK57" s="1002"/>
      <c r="RSL57" s="1002"/>
      <c r="RSM57" s="1002"/>
      <c r="RSN57" s="1002"/>
      <c r="RSO57" s="1002"/>
      <c r="RSP57" s="1002"/>
      <c r="RSQ57" s="1002"/>
      <c r="RSR57" s="1002"/>
      <c r="RSS57" s="1002"/>
      <c r="RST57" s="1002"/>
      <c r="RSU57" s="1002"/>
      <c r="RSV57" s="1002"/>
      <c r="RSW57" s="1002"/>
      <c r="RSX57" s="1002"/>
      <c r="RSY57" s="1002"/>
      <c r="RSZ57" s="1002"/>
      <c r="RTA57" s="1002"/>
      <c r="RTB57" s="1002"/>
      <c r="RTC57" s="1002"/>
      <c r="RTD57" s="1002"/>
      <c r="RTE57" s="1002"/>
      <c r="RTF57" s="1002"/>
      <c r="RTG57" s="1002"/>
      <c r="RTH57" s="1002"/>
      <c r="RTI57" s="1002"/>
      <c r="RTJ57" s="1002"/>
      <c r="RTK57" s="1002"/>
      <c r="RTL57" s="1002"/>
      <c r="RTM57" s="1002"/>
      <c r="RTN57" s="1002"/>
      <c r="RTO57" s="1002"/>
      <c r="RTP57" s="1002"/>
      <c r="RTQ57" s="1002"/>
      <c r="RTR57" s="1002"/>
      <c r="RTS57" s="1002"/>
      <c r="RTT57" s="1002"/>
      <c r="RTU57" s="1002"/>
      <c r="RTV57" s="1002"/>
      <c r="RTW57" s="1002"/>
      <c r="RTX57" s="1002"/>
      <c r="RTY57" s="1002"/>
      <c r="RTZ57" s="1002"/>
      <c r="RUA57" s="1002"/>
      <c r="RUB57" s="1002"/>
      <c r="RUC57" s="1002"/>
      <c r="RUD57" s="1002"/>
      <c r="RUE57" s="1002"/>
      <c r="RUF57" s="1002"/>
      <c r="RUG57" s="1002"/>
      <c r="RUH57" s="1002"/>
      <c r="RUI57" s="1002"/>
      <c r="RUJ57" s="1002"/>
      <c r="RUK57" s="1002"/>
      <c r="RUL57" s="1002"/>
      <c r="RUM57" s="1002"/>
      <c r="RUN57" s="1002"/>
      <c r="RUO57" s="1002"/>
      <c r="RUP57" s="1002"/>
      <c r="RUQ57" s="1002"/>
      <c r="RUR57" s="1002"/>
      <c r="RUS57" s="1002"/>
      <c r="RUT57" s="1002"/>
      <c r="RUU57" s="1002"/>
      <c r="RUV57" s="1002"/>
      <c r="RUW57" s="1002"/>
      <c r="RUX57" s="1002"/>
      <c r="RUY57" s="1002"/>
      <c r="RUZ57" s="1002"/>
      <c r="RVA57" s="1002"/>
      <c r="RVB57" s="1002"/>
      <c r="RVC57" s="1002"/>
      <c r="RVD57" s="1002"/>
      <c r="RVE57" s="1002"/>
      <c r="RVF57" s="1002"/>
      <c r="RVG57" s="1002"/>
      <c r="RVH57" s="1002"/>
      <c r="RVI57" s="1002"/>
      <c r="RVJ57" s="1002"/>
      <c r="RVK57" s="1002"/>
      <c r="RVL57" s="1002"/>
      <c r="RVM57" s="1002"/>
      <c r="RVN57" s="1002"/>
      <c r="RVO57" s="1002"/>
      <c r="RVP57" s="1002"/>
      <c r="RVQ57" s="1002"/>
      <c r="RVR57" s="1002"/>
      <c r="RVS57" s="1002"/>
      <c r="RVT57" s="1002"/>
      <c r="RVU57" s="1002"/>
      <c r="RVV57" s="1002"/>
      <c r="RVW57" s="1002"/>
      <c r="RVX57" s="1002"/>
      <c r="RVY57" s="1002"/>
      <c r="RVZ57" s="1002"/>
      <c r="RWA57" s="1002"/>
      <c r="RWB57" s="1002"/>
      <c r="RWC57" s="1002"/>
      <c r="RWD57" s="1002"/>
      <c r="RWE57" s="1002"/>
      <c r="RWF57" s="1002"/>
      <c r="RWG57" s="1002"/>
      <c r="RWH57" s="1002"/>
      <c r="RWI57" s="1002"/>
      <c r="RWJ57" s="1002"/>
      <c r="RWK57" s="1002"/>
      <c r="RWL57" s="1002"/>
      <c r="RWM57" s="1002"/>
      <c r="RWN57" s="1002"/>
      <c r="RWO57" s="1002"/>
      <c r="RWP57" s="1002"/>
      <c r="RWQ57" s="1002"/>
      <c r="RWR57" s="1002"/>
      <c r="RWS57" s="1002"/>
      <c r="RWT57" s="1002"/>
      <c r="RWU57" s="1002"/>
      <c r="RWV57" s="1002"/>
      <c r="RWW57" s="1002"/>
      <c r="RWX57" s="1002"/>
      <c r="RWY57" s="1002"/>
      <c r="RWZ57" s="1002"/>
      <c r="RXA57" s="1002"/>
      <c r="RXB57" s="1002"/>
      <c r="RXC57" s="1002"/>
      <c r="RXD57" s="1002"/>
      <c r="RXE57" s="1002"/>
      <c r="RXF57" s="1002"/>
      <c r="RXG57" s="1002"/>
      <c r="RXH57" s="1002"/>
      <c r="RXI57" s="1002"/>
      <c r="RXJ57" s="1002"/>
      <c r="RXK57" s="1002"/>
      <c r="RXL57" s="1002"/>
      <c r="RXM57" s="1002"/>
      <c r="RXN57" s="1002"/>
      <c r="RXO57" s="1002"/>
      <c r="RXP57" s="1002"/>
      <c r="RXQ57" s="1002"/>
      <c r="RXR57" s="1002"/>
      <c r="RXS57" s="1002"/>
      <c r="RXT57" s="1002"/>
      <c r="RXU57" s="1002"/>
      <c r="RXV57" s="1002"/>
      <c r="RXW57" s="1002"/>
      <c r="RXX57" s="1002"/>
      <c r="RXY57" s="1002"/>
      <c r="RXZ57" s="1002"/>
      <c r="RYA57" s="1002"/>
      <c r="RYB57" s="1002"/>
      <c r="RYC57" s="1002"/>
      <c r="RYD57" s="1002"/>
      <c r="RYE57" s="1002"/>
      <c r="RYF57" s="1002"/>
      <c r="RYG57" s="1002"/>
      <c r="RYH57" s="1002"/>
      <c r="RYI57" s="1002"/>
      <c r="RYJ57" s="1002"/>
      <c r="RYK57" s="1002"/>
      <c r="RYL57" s="1002"/>
      <c r="RYM57" s="1002"/>
      <c r="RYN57" s="1002"/>
      <c r="RYO57" s="1002"/>
      <c r="RYP57" s="1002"/>
      <c r="RYQ57" s="1002"/>
      <c r="RYR57" s="1002"/>
      <c r="RYS57" s="1002"/>
      <c r="RYT57" s="1002"/>
      <c r="RYU57" s="1002"/>
      <c r="RYV57" s="1002"/>
      <c r="RYW57" s="1002"/>
      <c r="RYX57" s="1002"/>
      <c r="RYY57" s="1002"/>
      <c r="RYZ57" s="1002"/>
      <c r="RZA57" s="1002"/>
      <c r="RZB57" s="1002"/>
      <c r="RZC57" s="1002"/>
      <c r="RZD57" s="1002"/>
      <c r="RZE57" s="1002"/>
      <c r="RZF57" s="1002"/>
      <c r="RZG57" s="1002"/>
      <c r="RZH57" s="1002"/>
      <c r="RZI57" s="1002"/>
      <c r="RZJ57" s="1002"/>
      <c r="RZK57" s="1002"/>
      <c r="RZL57" s="1002"/>
      <c r="RZM57" s="1002"/>
      <c r="RZN57" s="1002"/>
      <c r="RZO57" s="1002"/>
      <c r="RZP57" s="1002"/>
      <c r="RZQ57" s="1002"/>
      <c r="RZR57" s="1002"/>
      <c r="RZS57" s="1002"/>
      <c r="RZT57" s="1002"/>
      <c r="RZU57" s="1002"/>
      <c r="RZV57" s="1002"/>
      <c r="RZW57" s="1002"/>
      <c r="RZX57" s="1002"/>
      <c r="RZY57" s="1002"/>
      <c r="RZZ57" s="1002"/>
      <c r="SAA57" s="1002"/>
      <c r="SAB57" s="1002"/>
      <c r="SAC57" s="1002"/>
      <c r="SAD57" s="1002"/>
      <c r="SAE57" s="1002"/>
      <c r="SAF57" s="1002"/>
      <c r="SAG57" s="1002"/>
      <c r="SAH57" s="1002"/>
      <c r="SAI57" s="1002"/>
      <c r="SAJ57" s="1002"/>
      <c r="SAK57" s="1002"/>
      <c r="SAL57" s="1002"/>
      <c r="SAM57" s="1002"/>
      <c r="SAN57" s="1002"/>
      <c r="SAO57" s="1002"/>
      <c r="SAP57" s="1002"/>
      <c r="SAQ57" s="1002"/>
      <c r="SAR57" s="1002"/>
      <c r="SAS57" s="1002"/>
      <c r="SAT57" s="1002"/>
      <c r="SAU57" s="1002"/>
      <c r="SAV57" s="1002"/>
      <c r="SAW57" s="1002"/>
      <c r="SAX57" s="1002"/>
      <c r="SAY57" s="1002"/>
      <c r="SAZ57" s="1002"/>
      <c r="SBA57" s="1002"/>
      <c r="SBB57" s="1002"/>
      <c r="SBC57" s="1002"/>
      <c r="SBD57" s="1002"/>
      <c r="SBE57" s="1002"/>
      <c r="SBF57" s="1002"/>
      <c r="SBG57" s="1002"/>
      <c r="SBH57" s="1002"/>
      <c r="SBI57" s="1002"/>
      <c r="SBJ57" s="1002"/>
      <c r="SBK57" s="1002"/>
      <c r="SBL57" s="1002"/>
      <c r="SBM57" s="1002"/>
      <c r="SBN57" s="1002"/>
      <c r="SBO57" s="1002"/>
      <c r="SBP57" s="1002"/>
      <c r="SBQ57" s="1002"/>
      <c r="SBR57" s="1002"/>
      <c r="SBS57" s="1002"/>
      <c r="SBT57" s="1002"/>
      <c r="SBU57" s="1002"/>
      <c r="SBV57" s="1002"/>
      <c r="SBW57" s="1002"/>
      <c r="SBX57" s="1002"/>
      <c r="SBY57" s="1002"/>
      <c r="SBZ57" s="1002"/>
      <c r="SCA57" s="1002"/>
      <c r="SCB57" s="1002"/>
      <c r="SCC57" s="1002"/>
      <c r="SCD57" s="1002"/>
      <c r="SCE57" s="1002"/>
      <c r="SCF57" s="1002"/>
      <c r="SCG57" s="1002"/>
      <c r="SCH57" s="1002"/>
      <c r="SCI57" s="1002"/>
      <c r="SCJ57" s="1002"/>
      <c r="SCK57" s="1002"/>
      <c r="SCL57" s="1002"/>
      <c r="SCM57" s="1002"/>
      <c r="SCN57" s="1002"/>
      <c r="SCO57" s="1002"/>
      <c r="SCP57" s="1002"/>
      <c r="SCQ57" s="1002"/>
      <c r="SCR57" s="1002"/>
      <c r="SCS57" s="1002"/>
      <c r="SCT57" s="1002"/>
      <c r="SCU57" s="1002"/>
      <c r="SCV57" s="1002"/>
      <c r="SCW57" s="1002"/>
      <c r="SCX57" s="1002"/>
      <c r="SCY57" s="1002"/>
      <c r="SCZ57" s="1002"/>
      <c r="SDA57" s="1002"/>
      <c r="SDB57" s="1002"/>
      <c r="SDC57" s="1002"/>
      <c r="SDD57" s="1002"/>
      <c r="SDE57" s="1002"/>
      <c r="SDF57" s="1002"/>
      <c r="SDG57" s="1002"/>
      <c r="SDH57" s="1002"/>
      <c r="SDI57" s="1002"/>
      <c r="SDJ57" s="1002"/>
      <c r="SDK57" s="1002"/>
      <c r="SDL57" s="1002"/>
      <c r="SDM57" s="1002"/>
      <c r="SDN57" s="1002"/>
      <c r="SDO57" s="1002"/>
      <c r="SDP57" s="1002"/>
      <c r="SDQ57" s="1002"/>
      <c r="SDR57" s="1002"/>
      <c r="SDS57" s="1002"/>
      <c r="SDT57" s="1002"/>
      <c r="SDU57" s="1002"/>
      <c r="SDV57" s="1002"/>
      <c r="SDW57" s="1002"/>
      <c r="SDX57" s="1002"/>
      <c r="SDY57" s="1002"/>
      <c r="SDZ57" s="1002"/>
      <c r="SEA57" s="1002"/>
      <c r="SEB57" s="1002"/>
      <c r="SEC57" s="1002"/>
      <c r="SED57" s="1002"/>
      <c r="SEE57" s="1002"/>
      <c r="SEF57" s="1002"/>
      <c r="SEG57" s="1002"/>
      <c r="SEH57" s="1002"/>
      <c r="SEI57" s="1002"/>
      <c r="SEJ57" s="1002"/>
      <c r="SEK57" s="1002"/>
      <c r="SEL57" s="1002"/>
      <c r="SEM57" s="1002"/>
      <c r="SEN57" s="1002"/>
      <c r="SEO57" s="1002"/>
      <c r="SEP57" s="1002"/>
      <c r="SEQ57" s="1002"/>
      <c r="SER57" s="1002"/>
      <c r="SES57" s="1002"/>
      <c r="SET57" s="1002"/>
      <c r="SEU57" s="1002"/>
      <c r="SEV57" s="1002"/>
      <c r="SEW57" s="1002"/>
      <c r="SEX57" s="1002"/>
      <c r="SEY57" s="1002"/>
      <c r="SEZ57" s="1002"/>
      <c r="SFA57" s="1002"/>
      <c r="SFB57" s="1002"/>
      <c r="SFC57" s="1002"/>
      <c r="SFD57" s="1002"/>
      <c r="SFE57" s="1002"/>
      <c r="SFF57" s="1002"/>
      <c r="SFG57" s="1002"/>
      <c r="SFH57" s="1002"/>
      <c r="SFI57" s="1002"/>
      <c r="SFJ57" s="1002"/>
      <c r="SFK57" s="1002"/>
      <c r="SFL57" s="1002"/>
      <c r="SFM57" s="1002"/>
      <c r="SFN57" s="1002"/>
      <c r="SFO57" s="1002"/>
      <c r="SFP57" s="1002"/>
      <c r="SFQ57" s="1002"/>
      <c r="SFR57" s="1002"/>
      <c r="SFS57" s="1002"/>
      <c r="SFT57" s="1002"/>
      <c r="SFU57" s="1002"/>
      <c r="SFV57" s="1002"/>
      <c r="SFW57" s="1002"/>
      <c r="SFX57" s="1002"/>
      <c r="SFY57" s="1002"/>
      <c r="SFZ57" s="1002"/>
      <c r="SGA57" s="1002"/>
      <c r="SGB57" s="1002"/>
      <c r="SGC57" s="1002"/>
      <c r="SGD57" s="1002"/>
      <c r="SGE57" s="1002"/>
      <c r="SGF57" s="1002"/>
      <c r="SGG57" s="1002"/>
      <c r="SGH57" s="1002"/>
      <c r="SGI57" s="1002"/>
      <c r="SGJ57" s="1002"/>
      <c r="SGK57" s="1002"/>
      <c r="SGL57" s="1002"/>
      <c r="SGM57" s="1002"/>
      <c r="SGN57" s="1002"/>
      <c r="SGO57" s="1002"/>
      <c r="SGP57" s="1002"/>
      <c r="SGQ57" s="1002"/>
      <c r="SGR57" s="1002"/>
      <c r="SGS57" s="1002"/>
      <c r="SGT57" s="1002"/>
      <c r="SGU57" s="1002"/>
      <c r="SGV57" s="1002"/>
      <c r="SGW57" s="1002"/>
      <c r="SGX57" s="1002"/>
      <c r="SGY57" s="1002"/>
      <c r="SGZ57" s="1002"/>
      <c r="SHA57" s="1002"/>
      <c r="SHB57" s="1002"/>
      <c r="SHC57" s="1002"/>
      <c r="SHD57" s="1002"/>
      <c r="SHE57" s="1002"/>
      <c r="SHF57" s="1002"/>
      <c r="SHG57" s="1002"/>
      <c r="SHH57" s="1002"/>
      <c r="SHI57" s="1002"/>
      <c r="SHJ57" s="1002"/>
      <c r="SHK57" s="1002"/>
      <c r="SHL57" s="1002"/>
      <c r="SHM57" s="1002"/>
      <c r="SHN57" s="1002"/>
      <c r="SHO57" s="1002"/>
      <c r="SHP57" s="1002"/>
      <c r="SHQ57" s="1002"/>
      <c r="SHR57" s="1002"/>
      <c r="SHS57" s="1002"/>
      <c r="SHT57" s="1002"/>
      <c r="SHU57" s="1002"/>
      <c r="SHV57" s="1002"/>
      <c r="SHW57" s="1002"/>
      <c r="SHX57" s="1002"/>
      <c r="SHY57" s="1002"/>
      <c r="SHZ57" s="1002"/>
      <c r="SIA57" s="1002"/>
      <c r="SIB57" s="1002"/>
      <c r="SIC57" s="1002"/>
      <c r="SID57" s="1002"/>
      <c r="SIE57" s="1002"/>
      <c r="SIF57" s="1002"/>
      <c r="SIG57" s="1002"/>
      <c r="SIH57" s="1002"/>
      <c r="SII57" s="1002"/>
      <c r="SIJ57" s="1002"/>
      <c r="SIK57" s="1002"/>
      <c r="SIL57" s="1002"/>
      <c r="SIM57" s="1002"/>
      <c r="SIN57" s="1002"/>
      <c r="SIO57" s="1002"/>
      <c r="SIP57" s="1002"/>
      <c r="SIQ57" s="1002"/>
      <c r="SIR57" s="1002"/>
      <c r="SIS57" s="1002"/>
      <c r="SIT57" s="1002"/>
      <c r="SIU57" s="1002"/>
      <c r="SIV57" s="1002"/>
      <c r="SIW57" s="1002"/>
      <c r="SIX57" s="1002"/>
      <c r="SIY57" s="1002"/>
      <c r="SIZ57" s="1002"/>
      <c r="SJA57" s="1002"/>
      <c r="SJB57" s="1002"/>
      <c r="SJC57" s="1002"/>
      <c r="SJD57" s="1002"/>
      <c r="SJE57" s="1002"/>
      <c r="SJF57" s="1002"/>
      <c r="SJG57" s="1002"/>
      <c r="SJH57" s="1002"/>
      <c r="SJI57" s="1002"/>
      <c r="SJJ57" s="1002"/>
      <c r="SJK57" s="1002"/>
      <c r="SJL57" s="1002"/>
      <c r="SJM57" s="1002"/>
      <c r="SJN57" s="1002"/>
      <c r="SJO57" s="1002"/>
      <c r="SJP57" s="1002"/>
      <c r="SJQ57" s="1002"/>
      <c r="SJR57" s="1002"/>
      <c r="SJS57" s="1002"/>
      <c r="SJT57" s="1002"/>
      <c r="SJU57" s="1002"/>
      <c r="SJV57" s="1002"/>
      <c r="SJW57" s="1002"/>
      <c r="SJX57" s="1002"/>
      <c r="SJY57" s="1002"/>
      <c r="SJZ57" s="1002"/>
      <c r="SKA57" s="1002"/>
      <c r="SKB57" s="1002"/>
      <c r="SKC57" s="1002"/>
      <c r="SKD57" s="1002"/>
      <c r="SKE57" s="1002"/>
      <c r="SKF57" s="1002"/>
      <c r="SKG57" s="1002"/>
      <c r="SKH57" s="1002"/>
      <c r="SKI57" s="1002"/>
      <c r="SKJ57" s="1002"/>
      <c r="SKK57" s="1002"/>
      <c r="SKL57" s="1002"/>
      <c r="SKM57" s="1002"/>
      <c r="SKN57" s="1002"/>
      <c r="SKO57" s="1002"/>
      <c r="SKP57" s="1002"/>
      <c r="SKQ57" s="1002"/>
      <c r="SKR57" s="1002"/>
      <c r="SKS57" s="1002"/>
      <c r="SKT57" s="1002"/>
      <c r="SKU57" s="1002"/>
      <c r="SKV57" s="1002"/>
      <c r="SKW57" s="1002"/>
      <c r="SKX57" s="1002"/>
      <c r="SKY57" s="1002"/>
      <c r="SKZ57" s="1002"/>
      <c r="SLA57" s="1002"/>
      <c r="SLB57" s="1002"/>
      <c r="SLC57" s="1002"/>
      <c r="SLD57" s="1002"/>
      <c r="SLE57" s="1002"/>
      <c r="SLF57" s="1002"/>
      <c r="SLG57" s="1002"/>
      <c r="SLH57" s="1002"/>
      <c r="SLI57" s="1002"/>
      <c r="SLJ57" s="1002"/>
      <c r="SLK57" s="1002"/>
      <c r="SLL57" s="1002"/>
      <c r="SLM57" s="1002"/>
      <c r="SLN57" s="1002"/>
      <c r="SLO57" s="1002"/>
      <c r="SLP57" s="1002"/>
      <c r="SLQ57" s="1002"/>
      <c r="SLR57" s="1002"/>
      <c r="SLS57" s="1002"/>
      <c r="SLT57" s="1002"/>
      <c r="SLU57" s="1002"/>
      <c r="SLV57" s="1002"/>
      <c r="SLW57" s="1002"/>
      <c r="SLX57" s="1002"/>
      <c r="SLY57" s="1002"/>
      <c r="SLZ57" s="1002"/>
      <c r="SMA57" s="1002"/>
      <c r="SMB57" s="1002"/>
      <c r="SMC57" s="1002"/>
      <c r="SMD57" s="1002"/>
      <c r="SME57" s="1002"/>
      <c r="SMF57" s="1002"/>
      <c r="SMG57" s="1002"/>
      <c r="SMH57" s="1002"/>
      <c r="SMI57" s="1002"/>
      <c r="SMJ57" s="1002"/>
      <c r="SMK57" s="1002"/>
      <c r="SML57" s="1002"/>
      <c r="SMM57" s="1002"/>
      <c r="SMN57" s="1002"/>
      <c r="SMO57" s="1002"/>
      <c r="SMP57" s="1002"/>
      <c r="SMQ57" s="1002"/>
      <c r="SMR57" s="1002"/>
      <c r="SMS57" s="1002"/>
      <c r="SMT57" s="1002"/>
      <c r="SMU57" s="1002"/>
      <c r="SMV57" s="1002"/>
      <c r="SMW57" s="1002"/>
      <c r="SMX57" s="1002"/>
      <c r="SMY57" s="1002"/>
      <c r="SMZ57" s="1002"/>
      <c r="SNA57" s="1002"/>
      <c r="SNB57" s="1002"/>
      <c r="SNC57" s="1002"/>
      <c r="SND57" s="1002"/>
      <c r="SNE57" s="1002"/>
      <c r="SNF57" s="1002"/>
      <c r="SNG57" s="1002"/>
      <c r="SNH57" s="1002"/>
      <c r="SNI57" s="1002"/>
      <c r="SNJ57" s="1002"/>
      <c r="SNK57" s="1002"/>
      <c r="SNL57" s="1002"/>
      <c r="SNM57" s="1002"/>
      <c r="SNN57" s="1002"/>
      <c r="SNO57" s="1002"/>
      <c r="SNP57" s="1002"/>
      <c r="SNQ57" s="1002"/>
      <c r="SNR57" s="1002"/>
      <c r="SNS57" s="1002"/>
      <c r="SNT57" s="1002"/>
      <c r="SNU57" s="1002"/>
      <c r="SNV57" s="1002"/>
      <c r="SNW57" s="1002"/>
      <c r="SNX57" s="1002"/>
      <c r="SNY57" s="1002"/>
      <c r="SNZ57" s="1002"/>
      <c r="SOA57" s="1002"/>
      <c r="SOB57" s="1002"/>
      <c r="SOC57" s="1002"/>
      <c r="SOD57" s="1002"/>
      <c r="SOE57" s="1002"/>
      <c r="SOF57" s="1002"/>
      <c r="SOG57" s="1002"/>
      <c r="SOH57" s="1002"/>
      <c r="SOI57" s="1002"/>
      <c r="SOJ57" s="1002"/>
      <c r="SOK57" s="1002"/>
      <c r="SOL57" s="1002"/>
      <c r="SOM57" s="1002"/>
      <c r="SON57" s="1002"/>
      <c r="SOO57" s="1002"/>
      <c r="SOP57" s="1002"/>
      <c r="SOQ57" s="1002"/>
      <c r="SOR57" s="1002"/>
      <c r="SOS57" s="1002"/>
      <c r="SOT57" s="1002"/>
      <c r="SOU57" s="1002"/>
      <c r="SOV57" s="1002"/>
      <c r="SOW57" s="1002"/>
      <c r="SOX57" s="1002"/>
      <c r="SOY57" s="1002"/>
      <c r="SOZ57" s="1002"/>
      <c r="SPA57" s="1002"/>
      <c r="SPB57" s="1002"/>
      <c r="SPC57" s="1002"/>
      <c r="SPD57" s="1002"/>
      <c r="SPE57" s="1002"/>
      <c r="SPF57" s="1002"/>
      <c r="SPG57" s="1002"/>
      <c r="SPH57" s="1002"/>
      <c r="SPI57" s="1002"/>
      <c r="SPJ57" s="1002"/>
      <c r="SPK57" s="1002"/>
      <c r="SPL57" s="1002"/>
      <c r="SPM57" s="1002"/>
      <c r="SPN57" s="1002"/>
      <c r="SPO57" s="1002"/>
      <c r="SPP57" s="1002"/>
      <c r="SPQ57" s="1002"/>
      <c r="SPR57" s="1002"/>
      <c r="SPS57" s="1002"/>
      <c r="SPT57" s="1002"/>
      <c r="SPU57" s="1002"/>
      <c r="SPV57" s="1002"/>
      <c r="SPW57" s="1002"/>
      <c r="SPX57" s="1002"/>
      <c r="SPY57" s="1002"/>
      <c r="SPZ57" s="1002"/>
      <c r="SQA57" s="1002"/>
      <c r="SQB57" s="1002"/>
      <c r="SQC57" s="1002"/>
      <c r="SQD57" s="1002"/>
      <c r="SQE57" s="1002"/>
      <c r="SQF57" s="1002"/>
      <c r="SQG57" s="1002"/>
      <c r="SQH57" s="1002"/>
      <c r="SQI57" s="1002"/>
      <c r="SQJ57" s="1002"/>
      <c r="SQK57" s="1002"/>
      <c r="SQL57" s="1002"/>
      <c r="SQM57" s="1002"/>
      <c r="SQN57" s="1002"/>
      <c r="SQO57" s="1002"/>
      <c r="SQP57" s="1002"/>
      <c r="SQQ57" s="1002"/>
      <c r="SQR57" s="1002"/>
      <c r="SQS57" s="1002"/>
      <c r="SQT57" s="1002"/>
      <c r="SQU57" s="1002"/>
      <c r="SQV57" s="1002"/>
      <c r="SQW57" s="1002"/>
      <c r="SQX57" s="1002"/>
      <c r="SQY57" s="1002"/>
      <c r="SQZ57" s="1002"/>
      <c r="SRA57" s="1002"/>
      <c r="SRB57" s="1002"/>
      <c r="SRC57" s="1002"/>
      <c r="SRD57" s="1002"/>
      <c r="SRE57" s="1002"/>
      <c r="SRF57" s="1002"/>
      <c r="SRG57" s="1002"/>
      <c r="SRH57" s="1002"/>
      <c r="SRI57" s="1002"/>
      <c r="SRJ57" s="1002"/>
      <c r="SRK57" s="1002"/>
      <c r="SRL57" s="1002"/>
      <c r="SRM57" s="1002"/>
      <c r="SRN57" s="1002"/>
      <c r="SRO57" s="1002"/>
      <c r="SRP57" s="1002"/>
      <c r="SRQ57" s="1002"/>
      <c r="SRR57" s="1002"/>
      <c r="SRS57" s="1002"/>
      <c r="SRT57" s="1002"/>
      <c r="SRU57" s="1002"/>
      <c r="SRV57" s="1002"/>
      <c r="SRW57" s="1002"/>
      <c r="SRX57" s="1002"/>
      <c r="SRY57" s="1002"/>
      <c r="SRZ57" s="1002"/>
      <c r="SSA57" s="1002"/>
      <c r="SSB57" s="1002"/>
      <c r="SSC57" s="1002"/>
      <c r="SSD57" s="1002"/>
      <c r="SSE57" s="1002"/>
      <c r="SSF57" s="1002"/>
      <c r="SSG57" s="1002"/>
      <c r="SSH57" s="1002"/>
      <c r="SSI57" s="1002"/>
      <c r="SSJ57" s="1002"/>
      <c r="SSK57" s="1002"/>
      <c r="SSL57" s="1002"/>
      <c r="SSM57" s="1002"/>
      <c r="SSN57" s="1002"/>
      <c r="SSO57" s="1002"/>
      <c r="SSP57" s="1002"/>
      <c r="SSQ57" s="1002"/>
      <c r="SSR57" s="1002"/>
      <c r="SSS57" s="1002"/>
      <c r="SST57" s="1002"/>
      <c r="SSU57" s="1002"/>
      <c r="SSV57" s="1002"/>
      <c r="SSW57" s="1002"/>
      <c r="SSX57" s="1002"/>
      <c r="SSY57" s="1002"/>
      <c r="SSZ57" s="1002"/>
      <c r="STA57" s="1002"/>
      <c r="STB57" s="1002"/>
      <c r="STC57" s="1002"/>
      <c r="STD57" s="1002"/>
      <c r="STE57" s="1002"/>
      <c r="STF57" s="1002"/>
      <c r="STG57" s="1002"/>
      <c r="STH57" s="1002"/>
      <c r="STI57" s="1002"/>
      <c r="STJ57" s="1002"/>
      <c r="STK57" s="1002"/>
      <c r="STL57" s="1002"/>
      <c r="STM57" s="1002"/>
      <c r="STN57" s="1002"/>
      <c r="STO57" s="1002"/>
      <c r="STP57" s="1002"/>
      <c r="STQ57" s="1002"/>
      <c r="STR57" s="1002"/>
      <c r="STS57" s="1002"/>
      <c r="STT57" s="1002"/>
      <c r="STU57" s="1002"/>
      <c r="STV57" s="1002"/>
      <c r="STW57" s="1002"/>
      <c r="STX57" s="1002"/>
      <c r="STY57" s="1002"/>
      <c r="STZ57" s="1002"/>
      <c r="SUA57" s="1002"/>
      <c r="SUB57" s="1002"/>
      <c r="SUC57" s="1002"/>
      <c r="SUD57" s="1002"/>
      <c r="SUE57" s="1002"/>
      <c r="SUF57" s="1002"/>
      <c r="SUG57" s="1002"/>
      <c r="SUH57" s="1002"/>
      <c r="SUI57" s="1002"/>
      <c r="SUJ57" s="1002"/>
      <c r="SUK57" s="1002"/>
      <c r="SUL57" s="1002"/>
      <c r="SUM57" s="1002"/>
      <c r="SUN57" s="1002"/>
      <c r="SUO57" s="1002"/>
      <c r="SUP57" s="1002"/>
      <c r="SUQ57" s="1002"/>
      <c r="SUR57" s="1002"/>
      <c r="SUS57" s="1002"/>
      <c r="SUT57" s="1002"/>
      <c r="SUU57" s="1002"/>
      <c r="SUV57" s="1002"/>
      <c r="SUW57" s="1002"/>
      <c r="SUX57" s="1002"/>
      <c r="SUY57" s="1002"/>
      <c r="SUZ57" s="1002"/>
      <c r="SVA57" s="1002"/>
      <c r="SVB57" s="1002"/>
      <c r="SVC57" s="1002"/>
      <c r="SVD57" s="1002"/>
      <c r="SVE57" s="1002"/>
      <c r="SVF57" s="1002"/>
      <c r="SVG57" s="1002"/>
      <c r="SVH57" s="1002"/>
      <c r="SVI57" s="1002"/>
      <c r="SVJ57" s="1002"/>
      <c r="SVK57" s="1002"/>
      <c r="SVL57" s="1002"/>
      <c r="SVM57" s="1002"/>
      <c r="SVN57" s="1002"/>
      <c r="SVO57" s="1002"/>
      <c r="SVP57" s="1002"/>
      <c r="SVQ57" s="1002"/>
      <c r="SVR57" s="1002"/>
      <c r="SVS57" s="1002"/>
      <c r="SVT57" s="1002"/>
      <c r="SVU57" s="1002"/>
      <c r="SVV57" s="1002"/>
      <c r="SVW57" s="1002"/>
      <c r="SVX57" s="1002"/>
      <c r="SVY57" s="1002"/>
      <c r="SVZ57" s="1002"/>
      <c r="SWA57" s="1002"/>
      <c r="SWB57" s="1002"/>
      <c r="SWC57" s="1002"/>
      <c r="SWD57" s="1002"/>
      <c r="SWE57" s="1002"/>
      <c r="SWF57" s="1002"/>
      <c r="SWG57" s="1002"/>
      <c r="SWH57" s="1002"/>
      <c r="SWI57" s="1002"/>
      <c r="SWJ57" s="1002"/>
      <c r="SWK57" s="1002"/>
      <c r="SWL57" s="1002"/>
      <c r="SWM57" s="1002"/>
      <c r="SWN57" s="1002"/>
      <c r="SWO57" s="1002"/>
      <c r="SWP57" s="1002"/>
      <c r="SWQ57" s="1002"/>
      <c r="SWR57" s="1002"/>
      <c r="SWS57" s="1002"/>
      <c r="SWT57" s="1002"/>
      <c r="SWU57" s="1002"/>
      <c r="SWV57" s="1002"/>
      <c r="SWW57" s="1002"/>
      <c r="SWX57" s="1002"/>
      <c r="SWY57" s="1002"/>
      <c r="SWZ57" s="1002"/>
      <c r="SXA57" s="1002"/>
      <c r="SXB57" s="1002"/>
      <c r="SXC57" s="1002"/>
      <c r="SXD57" s="1002"/>
      <c r="SXE57" s="1002"/>
      <c r="SXF57" s="1002"/>
      <c r="SXG57" s="1002"/>
      <c r="SXH57" s="1002"/>
      <c r="SXI57" s="1002"/>
      <c r="SXJ57" s="1002"/>
      <c r="SXK57" s="1002"/>
      <c r="SXL57" s="1002"/>
      <c r="SXM57" s="1002"/>
      <c r="SXN57" s="1002"/>
      <c r="SXO57" s="1002"/>
      <c r="SXP57" s="1002"/>
      <c r="SXQ57" s="1002"/>
      <c r="SXR57" s="1002"/>
      <c r="SXS57" s="1002"/>
      <c r="SXT57" s="1002"/>
      <c r="SXU57" s="1002"/>
      <c r="SXV57" s="1002"/>
      <c r="SXW57" s="1002"/>
      <c r="SXX57" s="1002"/>
      <c r="SXY57" s="1002"/>
      <c r="SXZ57" s="1002"/>
      <c r="SYA57" s="1002"/>
      <c r="SYB57" s="1002"/>
      <c r="SYC57" s="1002"/>
      <c r="SYD57" s="1002"/>
      <c r="SYE57" s="1002"/>
      <c r="SYF57" s="1002"/>
      <c r="SYG57" s="1002"/>
      <c r="SYH57" s="1002"/>
      <c r="SYI57" s="1002"/>
      <c r="SYJ57" s="1002"/>
      <c r="SYK57" s="1002"/>
      <c r="SYL57" s="1002"/>
      <c r="SYM57" s="1002"/>
      <c r="SYN57" s="1002"/>
      <c r="SYO57" s="1002"/>
      <c r="SYP57" s="1002"/>
      <c r="SYQ57" s="1002"/>
      <c r="SYR57" s="1002"/>
      <c r="SYS57" s="1002"/>
      <c r="SYT57" s="1002"/>
      <c r="SYU57" s="1002"/>
      <c r="SYV57" s="1002"/>
      <c r="SYW57" s="1002"/>
      <c r="SYX57" s="1002"/>
      <c r="SYY57" s="1002"/>
      <c r="SYZ57" s="1002"/>
      <c r="SZA57" s="1002"/>
      <c r="SZB57" s="1002"/>
      <c r="SZC57" s="1002"/>
      <c r="SZD57" s="1002"/>
      <c r="SZE57" s="1002"/>
      <c r="SZF57" s="1002"/>
      <c r="SZG57" s="1002"/>
      <c r="SZH57" s="1002"/>
      <c r="SZI57" s="1002"/>
      <c r="SZJ57" s="1002"/>
      <c r="SZK57" s="1002"/>
      <c r="SZL57" s="1002"/>
      <c r="SZM57" s="1002"/>
      <c r="SZN57" s="1002"/>
      <c r="SZO57" s="1002"/>
      <c r="SZP57" s="1002"/>
      <c r="SZQ57" s="1002"/>
      <c r="SZR57" s="1002"/>
      <c r="SZS57" s="1002"/>
      <c r="SZT57" s="1002"/>
      <c r="SZU57" s="1002"/>
      <c r="SZV57" s="1002"/>
      <c r="SZW57" s="1002"/>
      <c r="SZX57" s="1002"/>
      <c r="SZY57" s="1002"/>
      <c r="SZZ57" s="1002"/>
      <c r="TAA57" s="1002"/>
      <c r="TAB57" s="1002"/>
      <c r="TAC57" s="1002"/>
      <c r="TAD57" s="1002"/>
      <c r="TAE57" s="1002"/>
      <c r="TAF57" s="1002"/>
      <c r="TAG57" s="1002"/>
      <c r="TAH57" s="1002"/>
      <c r="TAI57" s="1002"/>
      <c r="TAJ57" s="1002"/>
      <c r="TAK57" s="1002"/>
      <c r="TAL57" s="1002"/>
      <c r="TAM57" s="1002"/>
      <c r="TAN57" s="1002"/>
      <c r="TAO57" s="1002"/>
      <c r="TAP57" s="1002"/>
      <c r="TAQ57" s="1002"/>
      <c r="TAR57" s="1002"/>
      <c r="TAS57" s="1002"/>
      <c r="TAT57" s="1002"/>
      <c r="TAU57" s="1002"/>
      <c r="TAV57" s="1002"/>
      <c r="TAW57" s="1002"/>
      <c r="TAX57" s="1002"/>
      <c r="TAY57" s="1002"/>
      <c r="TAZ57" s="1002"/>
      <c r="TBA57" s="1002"/>
      <c r="TBB57" s="1002"/>
      <c r="TBC57" s="1002"/>
      <c r="TBD57" s="1002"/>
      <c r="TBE57" s="1002"/>
      <c r="TBF57" s="1002"/>
      <c r="TBG57" s="1002"/>
      <c r="TBH57" s="1002"/>
      <c r="TBI57" s="1002"/>
      <c r="TBJ57" s="1002"/>
      <c r="TBK57" s="1002"/>
      <c r="TBL57" s="1002"/>
      <c r="TBM57" s="1002"/>
      <c r="TBN57" s="1002"/>
      <c r="TBO57" s="1002"/>
      <c r="TBP57" s="1002"/>
      <c r="TBQ57" s="1002"/>
      <c r="TBR57" s="1002"/>
      <c r="TBS57" s="1002"/>
      <c r="TBT57" s="1002"/>
      <c r="TBU57" s="1002"/>
      <c r="TBV57" s="1002"/>
      <c r="TBW57" s="1002"/>
      <c r="TBX57" s="1002"/>
      <c r="TBY57" s="1002"/>
      <c r="TBZ57" s="1002"/>
      <c r="TCA57" s="1002"/>
      <c r="TCB57" s="1002"/>
      <c r="TCC57" s="1002"/>
      <c r="TCD57" s="1002"/>
      <c r="TCE57" s="1002"/>
      <c r="TCF57" s="1002"/>
      <c r="TCG57" s="1002"/>
      <c r="TCH57" s="1002"/>
      <c r="TCI57" s="1002"/>
      <c r="TCJ57" s="1002"/>
      <c r="TCK57" s="1002"/>
      <c r="TCL57" s="1002"/>
      <c r="TCM57" s="1002"/>
      <c r="TCN57" s="1002"/>
      <c r="TCO57" s="1002"/>
      <c r="TCP57" s="1002"/>
      <c r="TCQ57" s="1002"/>
      <c r="TCR57" s="1002"/>
      <c r="TCS57" s="1002"/>
      <c r="TCT57" s="1002"/>
      <c r="TCU57" s="1002"/>
      <c r="TCV57" s="1002"/>
      <c r="TCW57" s="1002"/>
      <c r="TCX57" s="1002"/>
      <c r="TCY57" s="1002"/>
      <c r="TCZ57" s="1002"/>
      <c r="TDA57" s="1002"/>
      <c r="TDB57" s="1002"/>
      <c r="TDC57" s="1002"/>
      <c r="TDD57" s="1002"/>
      <c r="TDE57" s="1002"/>
      <c r="TDF57" s="1002"/>
      <c r="TDG57" s="1002"/>
      <c r="TDH57" s="1002"/>
      <c r="TDI57" s="1002"/>
      <c r="TDJ57" s="1002"/>
      <c r="TDK57" s="1002"/>
      <c r="TDL57" s="1002"/>
      <c r="TDM57" s="1002"/>
      <c r="TDN57" s="1002"/>
      <c r="TDO57" s="1002"/>
      <c r="TDP57" s="1002"/>
      <c r="TDQ57" s="1002"/>
      <c r="TDR57" s="1002"/>
      <c r="TDS57" s="1002"/>
      <c r="TDT57" s="1002"/>
      <c r="TDU57" s="1002"/>
      <c r="TDV57" s="1002"/>
      <c r="TDW57" s="1002"/>
      <c r="TDX57" s="1002"/>
      <c r="TDY57" s="1002"/>
      <c r="TDZ57" s="1002"/>
      <c r="TEA57" s="1002"/>
      <c r="TEB57" s="1002"/>
      <c r="TEC57" s="1002"/>
      <c r="TED57" s="1002"/>
      <c r="TEE57" s="1002"/>
      <c r="TEF57" s="1002"/>
      <c r="TEG57" s="1002"/>
      <c r="TEH57" s="1002"/>
      <c r="TEI57" s="1002"/>
      <c r="TEJ57" s="1002"/>
      <c r="TEK57" s="1002"/>
      <c r="TEL57" s="1002"/>
      <c r="TEM57" s="1002"/>
      <c r="TEN57" s="1002"/>
      <c r="TEO57" s="1002"/>
      <c r="TEP57" s="1002"/>
      <c r="TEQ57" s="1002"/>
      <c r="TER57" s="1002"/>
      <c r="TES57" s="1002"/>
      <c r="TET57" s="1002"/>
      <c r="TEU57" s="1002"/>
      <c r="TEV57" s="1002"/>
      <c r="TEW57" s="1002"/>
      <c r="TEX57" s="1002"/>
      <c r="TEY57" s="1002"/>
      <c r="TEZ57" s="1002"/>
      <c r="TFA57" s="1002"/>
      <c r="TFB57" s="1002"/>
      <c r="TFC57" s="1002"/>
      <c r="TFD57" s="1002"/>
      <c r="TFE57" s="1002"/>
      <c r="TFF57" s="1002"/>
      <c r="TFG57" s="1002"/>
      <c r="TFH57" s="1002"/>
      <c r="TFI57" s="1002"/>
      <c r="TFJ57" s="1002"/>
      <c r="TFK57" s="1002"/>
      <c r="TFL57" s="1002"/>
      <c r="TFM57" s="1002"/>
      <c r="TFN57" s="1002"/>
      <c r="TFO57" s="1002"/>
      <c r="TFP57" s="1002"/>
      <c r="TFQ57" s="1002"/>
      <c r="TFR57" s="1002"/>
      <c r="TFS57" s="1002"/>
      <c r="TFT57" s="1002"/>
      <c r="TFU57" s="1002"/>
      <c r="TFV57" s="1002"/>
      <c r="TFW57" s="1002"/>
      <c r="TFX57" s="1002"/>
      <c r="TFY57" s="1002"/>
      <c r="TFZ57" s="1002"/>
      <c r="TGA57" s="1002"/>
      <c r="TGB57" s="1002"/>
      <c r="TGC57" s="1002"/>
      <c r="TGD57" s="1002"/>
      <c r="TGE57" s="1002"/>
      <c r="TGF57" s="1002"/>
      <c r="TGG57" s="1002"/>
      <c r="TGH57" s="1002"/>
      <c r="TGI57" s="1002"/>
      <c r="TGJ57" s="1002"/>
      <c r="TGK57" s="1002"/>
      <c r="TGL57" s="1002"/>
      <c r="TGM57" s="1002"/>
      <c r="TGN57" s="1002"/>
      <c r="TGO57" s="1002"/>
      <c r="TGP57" s="1002"/>
      <c r="TGQ57" s="1002"/>
      <c r="TGR57" s="1002"/>
      <c r="TGS57" s="1002"/>
      <c r="TGT57" s="1002"/>
      <c r="TGU57" s="1002"/>
      <c r="TGV57" s="1002"/>
      <c r="TGW57" s="1002"/>
      <c r="TGX57" s="1002"/>
      <c r="TGY57" s="1002"/>
      <c r="TGZ57" s="1002"/>
      <c r="THA57" s="1002"/>
      <c r="THB57" s="1002"/>
      <c r="THC57" s="1002"/>
      <c r="THD57" s="1002"/>
      <c r="THE57" s="1002"/>
      <c r="THF57" s="1002"/>
      <c r="THG57" s="1002"/>
      <c r="THH57" s="1002"/>
      <c r="THI57" s="1002"/>
      <c r="THJ57" s="1002"/>
      <c r="THK57" s="1002"/>
      <c r="THL57" s="1002"/>
      <c r="THM57" s="1002"/>
      <c r="THN57" s="1002"/>
      <c r="THO57" s="1002"/>
      <c r="THP57" s="1002"/>
      <c r="THQ57" s="1002"/>
      <c r="THR57" s="1002"/>
      <c r="THS57" s="1002"/>
      <c r="THT57" s="1002"/>
      <c r="THU57" s="1002"/>
      <c r="THV57" s="1002"/>
      <c r="THW57" s="1002"/>
      <c r="THX57" s="1002"/>
      <c r="THY57" s="1002"/>
      <c r="THZ57" s="1002"/>
      <c r="TIA57" s="1002"/>
      <c r="TIB57" s="1002"/>
      <c r="TIC57" s="1002"/>
      <c r="TID57" s="1002"/>
      <c r="TIE57" s="1002"/>
      <c r="TIF57" s="1002"/>
      <c r="TIG57" s="1002"/>
      <c r="TIH57" s="1002"/>
      <c r="TII57" s="1002"/>
      <c r="TIJ57" s="1002"/>
      <c r="TIK57" s="1002"/>
      <c r="TIL57" s="1002"/>
      <c r="TIM57" s="1002"/>
      <c r="TIN57" s="1002"/>
      <c r="TIO57" s="1002"/>
      <c r="TIP57" s="1002"/>
      <c r="TIQ57" s="1002"/>
      <c r="TIR57" s="1002"/>
      <c r="TIS57" s="1002"/>
      <c r="TIT57" s="1002"/>
      <c r="TIU57" s="1002"/>
      <c r="TIV57" s="1002"/>
      <c r="TIW57" s="1002"/>
      <c r="TIX57" s="1002"/>
      <c r="TIY57" s="1002"/>
      <c r="TIZ57" s="1002"/>
      <c r="TJA57" s="1002"/>
      <c r="TJB57" s="1002"/>
      <c r="TJC57" s="1002"/>
      <c r="TJD57" s="1002"/>
      <c r="TJE57" s="1002"/>
      <c r="TJF57" s="1002"/>
      <c r="TJG57" s="1002"/>
      <c r="TJH57" s="1002"/>
      <c r="TJI57" s="1002"/>
      <c r="TJJ57" s="1002"/>
      <c r="TJK57" s="1002"/>
      <c r="TJL57" s="1002"/>
      <c r="TJM57" s="1002"/>
      <c r="TJN57" s="1002"/>
      <c r="TJO57" s="1002"/>
      <c r="TJP57" s="1002"/>
      <c r="TJQ57" s="1002"/>
      <c r="TJR57" s="1002"/>
      <c r="TJS57" s="1002"/>
      <c r="TJT57" s="1002"/>
      <c r="TJU57" s="1002"/>
      <c r="TJV57" s="1002"/>
      <c r="TJW57" s="1002"/>
      <c r="TJX57" s="1002"/>
      <c r="TJY57" s="1002"/>
      <c r="TJZ57" s="1002"/>
      <c r="TKA57" s="1002"/>
      <c r="TKB57" s="1002"/>
      <c r="TKC57" s="1002"/>
      <c r="TKD57" s="1002"/>
      <c r="TKE57" s="1002"/>
      <c r="TKF57" s="1002"/>
      <c r="TKG57" s="1002"/>
      <c r="TKH57" s="1002"/>
      <c r="TKI57" s="1002"/>
      <c r="TKJ57" s="1002"/>
      <c r="TKK57" s="1002"/>
      <c r="TKL57" s="1002"/>
      <c r="TKM57" s="1002"/>
      <c r="TKN57" s="1002"/>
      <c r="TKO57" s="1002"/>
      <c r="TKP57" s="1002"/>
      <c r="TKQ57" s="1002"/>
      <c r="TKR57" s="1002"/>
      <c r="TKS57" s="1002"/>
      <c r="TKT57" s="1002"/>
      <c r="TKU57" s="1002"/>
      <c r="TKV57" s="1002"/>
      <c r="TKW57" s="1002"/>
      <c r="TKX57" s="1002"/>
      <c r="TKY57" s="1002"/>
      <c r="TKZ57" s="1002"/>
      <c r="TLA57" s="1002"/>
      <c r="TLB57" s="1002"/>
      <c r="TLC57" s="1002"/>
      <c r="TLD57" s="1002"/>
      <c r="TLE57" s="1002"/>
      <c r="TLF57" s="1002"/>
      <c r="TLG57" s="1002"/>
      <c r="TLH57" s="1002"/>
      <c r="TLI57" s="1002"/>
      <c r="TLJ57" s="1002"/>
      <c r="TLK57" s="1002"/>
      <c r="TLL57" s="1002"/>
      <c r="TLM57" s="1002"/>
      <c r="TLN57" s="1002"/>
      <c r="TLO57" s="1002"/>
      <c r="TLP57" s="1002"/>
      <c r="TLQ57" s="1002"/>
      <c r="TLR57" s="1002"/>
      <c r="TLS57" s="1002"/>
      <c r="TLT57" s="1002"/>
      <c r="TLU57" s="1002"/>
      <c r="TLV57" s="1002"/>
      <c r="TLW57" s="1002"/>
      <c r="TLX57" s="1002"/>
      <c r="TLY57" s="1002"/>
      <c r="TLZ57" s="1002"/>
      <c r="TMA57" s="1002"/>
      <c r="TMB57" s="1002"/>
      <c r="TMC57" s="1002"/>
      <c r="TMD57" s="1002"/>
      <c r="TME57" s="1002"/>
      <c r="TMF57" s="1002"/>
      <c r="TMG57" s="1002"/>
      <c r="TMH57" s="1002"/>
      <c r="TMI57" s="1002"/>
      <c r="TMJ57" s="1002"/>
      <c r="TMK57" s="1002"/>
      <c r="TML57" s="1002"/>
      <c r="TMM57" s="1002"/>
      <c r="TMN57" s="1002"/>
      <c r="TMO57" s="1002"/>
      <c r="TMP57" s="1002"/>
      <c r="TMQ57" s="1002"/>
      <c r="TMR57" s="1002"/>
      <c r="TMS57" s="1002"/>
      <c r="TMT57" s="1002"/>
      <c r="TMU57" s="1002"/>
      <c r="TMV57" s="1002"/>
      <c r="TMW57" s="1002"/>
      <c r="TMX57" s="1002"/>
      <c r="TMY57" s="1002"/>
      <c r="TMZ57" s="1002"/>
      <c r="TNA57" s="1002"/>
      <c r="TNB57" s="1002"/>
      <c r="TNC57" s="1002"/>
      <c r="TND57" s="1002"/>
      <c r="TNE57" s="1002"/>
      <c r="TNF57" s="1002"/>
      <c r="TNG57" s="1002"/>
      <c r="TNH57" s="1002"/>
      <c r="TNI57" s="1002"/>
      <c r="TNJ57" s="1002"/>
      <c r="TNK57" s="1002"/>
      <c r="TNL57" s="1002"/>
      <c r="TNM57" s="1002"/>
      <c r="TNN57" s="1002"/>
      <c r="TNO57" s="1002"/>
      <c r="TNP57" s="1002"/>
      <c r="TNQ57" s="1002"/>
      <c r="TNR57" s="1002"/>
      <c r="TNS57" s="1002"/>
      <c r="TNT57" s="1002"/>
      <c r="TNU57" s="1002"/>
      <c r="TNV57" s="1002"/>
      <c r="TNW57" s="1002"/>
      <c r="TNX57" s="1002"/>
      <c r="TNY57" s="1002"/>
      <c r="TNZ57" s="1002"/>
      <c r="TOA57" s="1002"/>
      <c r="TOB57" s="1002"/>
      <c r="TOC57" s="1002"/>
      <c r="TOD57" s="1002"/>
      <c r="TOE57" s="1002"/>
      <c r="TOF57" s="1002"/>
      <c r="TOG57" s="1002"/>
      <c r="TOH57" s="1002"/>
      <c r="TOI57" s="1002"/>
      <c r="TOJ57" s="1002"/>
      <c r="TOK57" s="1002"/>
      <c r="TOL57" s="1002"/>
      <c r="TOM57" s="1002"/>
      <c r="TON57" s="1002"/>
      <c r="TOO57" s="1002"/>
      <c r="TOP57" s="1002"/>
      <c r="TOQ57" s="1002"/>
      <c r="TOR57" s="1002"/>
      <c r="TOS57" s="1002"/>
      <c r="TOT57" s="1002"/>
      <c r="TOU57" s="1002"/>
      <c r="TOV57" s="1002"/>
      <c r="TOW57" s="1002"/>
      <c r="TOX57" s="1002"/>
      <c r="TOY57" s="1002"/>
      <c r="TOZ57" s="1002"/>
      <c r="TPA57" s="1002"/>
      <c r="TPB57" s="1002"/>
      <c r="TPC57" s="1002"/>
      <c r="TPD57" s="1002"/>
      <c r="TPE57" s="1002"/>
      <c r="TPF57" s="1002"/>
      <c r="TPG57" s="1002"/>
      <c r="TPH57" s="1002"/>
      <c r="TPI57" s="1002"/>
      <c r="TPJ57" s="1002"/>
      <c r="TPK57" s="1002"/>
      <c r="TPL57" s="1002"/>
      <c r="TPM57" s="1002"/>
      <c r="TPN57" s="1002"/>
      <c r="TPO57" s="1002"/>
      <c r="TPP57" s="1002"/>
      <c r="TPQ57" s="1002"/>
      <c r="TPR57" s="1002"/>
      <c r="TPS57" s="1002"/>
      <c r="TPT57" s="1002"/>
      <c r="TPU57" s="1002"/>
      <c r="TPV57" s="1002"/>
      <c r="TPW57" s="1002"/>
      <c r="TPX57" s="1002"/>
      <c r="TPY57" s="1002"/>
      <c r="TPZ57" s="1002"/>
      <c r="TQA57" s="1002"/>
      <c r="TQB57" s="1002"/>
      <c r="TQC57" s="1002"/>
      <c r="TQD57" s="1002"/>
      <c r="TQE57" s="1002"/>
      <c r="TQF57" s="1002"/>
      <c r="TQG57" s="1002"/>
      <c r="TQH57" s="1002"/>
      <c r="TQI57" s="1002"/>
      <c r="TQJ57" s="1002"/>
      <c r="TQK57" s="1002"/>
      <c r="TQL57" s="1002"/>
      <c r="TQM57" s="1002"/>
      <c r="TQN57" s="1002"/>
      <c r="TQO57" s="1002"/>
      <c r="TQP57" s="1002"/>
      <c r="TQQ57" s="1002"/>
      <c r="TQR57" s="1002"/>
      <c r="TQS57" s="1002"/>
      <c r="TQT57" s="1002"/>
      <c r="TQU57" s="1002"/>
      <c r="TQV57" s="1002"/>
      <c r="TQW57" s="1002"/>
      <c r="TQX57" s="1002"/>
      <c r="TQY57" s="1002"/>
      <c r="TQZ57" s="1002"/>
      <c r="TRA57" s="1002"/>
      <c r="TRB57" s="1002"/>
      <c r="TRC57" s="1002"/>
      <c r="TRD57" s="1002"/>
      <c r="TRE57" s="1002"/>
      <c r="TRF57" s="1002"/>
      <c r="TRG57" s="1002"/>
      <c r="TRH57" s="1002"/>
      <c r="TRI57" s="1002"/>
      <c r="TRJ57" s="1002"/>
      <c r="TRK57" s="1002"/>
      <c r="TRL57" s="1002"/>
      <c r="TRM57" s="1002"/>
      <c r="TRN57" s="1002"/>
      <c r="TRO57" s="1002"/>
      <c r="TRP57" s="1002"/>
      <c r="TRQ57" s="1002"/>
      <c r="TRR57" s="1002"/>
      <c r="TRS57" s="1002"/>
      <c r="TRT57" s="1002"/>
      <c r="TRU57" s="1002"/>
      <c r="TRV57" s="1002"/>
      <c r="TRW57" s="1002"/>
      <c r="TRX57" s="1002"/>
      <c r="TRY57" s="1002"/>
      <c r="TRZ57" s="1002"/>
      <c r="TSA57" s="1002"/>
      <c r="TSB57" s="1002"/>
      <c r="TSC57" s="1002"/>
      <c r="TSD57" s="1002"/>
      <c r="TSE57" s="1002"/>
      <c r="TSF57" s="1002"/>
      <c r="TSG57" s="1002"/>
      <c r="TSH57" s="1002"/>
      <c r="TSI57" s="1002"/>
      <c r="TSJ57" s="1002"/>
      <c r="TSK57" s="1002"/>
      <c r="TSL57" s="1002"/>
      <c r="TSM57" s="1002"/>
      <c r="TSN57" s="1002"/>
      <c r="TSO57" s="1002"/>
      <c r="TSP57" s="1002"/>
      <c r="TSQ57" s="1002"/>
      <c r="TSR57" s="1002"/>
      <c r="TSS57" s="1002"/>
      <c r="TST57" s="1002"/>
      <c r="TSU57" s="1002"/>
      <c r="TSV57" s="1002"/>
      <c r="TSW57" s="1002"/>
      <c r="TSX57" s="1002"/>
      <c r="TSY57" s="1002"/>
      <c r="TSZ57" s="1002"/>
      <c r="TTA57" s="1002"/>
      <c r="TTB57" s="1002"/>
      <c r="TTC57" s="1002"/>
      <c r="TTD57" s="1002"/>
      <c r="TTE57" s="1002"/>
      <c r="TTF57" s="1002"/>
      <c r="TTG57" s="1002"/>
      <c r="TTH57" s="1002"/>
      <c r="TTI57" s="1002"/>
      <c r="TTJ57" s="1002"/>
      <c r="TTK57" s="1002"/>
      <c r="TTL57" s="1002"/>
      <c r="TTM57" s="1002"/>
      <c r="TTN57" s="1002"/>
      <c r="TTO57" s="1002"/>
      <c r="TTP57" s="1002"/>
      <c r="TTQ57" s="1002"/>
      <c r="TTR57" s="1002"/>
      <c r="TTS57" s="1002"/>
      <c r="TTT57" s="1002"/>
      <c r="TTU57" s="1002"/>
      <c r="TTV57" s="1002"/>
      <c r="TTW57" s="1002"/>
      <c r="TTX57" s="1002"/>
      <c r="TTY57" s="1002"/>
      <c r="TTZ57" s="1002"/>
      <c r="TUA57" s="1002"/>
      <c r="TUB57" s="1002"/>
      <c r="TUC57" s="1002"/>
      <c r="TUD57" s="1002"/>
      <c r="TUE57" s="1002"/>
      <c r="TUF57" s="1002"/>
      <c r="TUG57" s="1002"/>
      <c r="TUH57" s="1002"/>
      <c r="TUI57" s="1002"/>
      <c r="TUJ57" s="1002"/>
      <c r="TUK57" s="1002"/>
      <c r="TUL57" s="1002"/>
      <c r="TUM57" s="1002"/>
      <c r="TUN57" s="1002"/>
      <c r="TUO57" s="1002"/>
      <c r="TUP57" s="1002"/>
      <c r="TUQ57" s="1002"/>
      <c r="TUR57" s="1002"/>
      <c r="TUS57" s="1002"/>
      <c r="TUT57" s="1002"/>
      <c r="TUU57" s="1002"/>
      <c r="TUV57" s="1002"/>
      <c r="TUW57" s="1002"/>
      <c r="TUX57" s="1002"/>
      <c r="TUY57" s="1002"/>
      <c r="TUZ57" s="1002"/>
      <c r="TVA57" s="1002"/>
      <c r="TVB57" s="1002"/>
      <c r="TVC57" s="1002"/>
      <c r="TVD57" s="1002"/>
      <c r="TVE57" s="1002"/>
      <c r="TVF57" s="1002"/>
      <c r="TVG57" s="1002"/>
      <c r="TVH57" s="1002"/>
      <c r="TVI57" s="1002"/>
      <c r="TVJ57" s="1002"/>
      <c r="TVK57" s="1002"/>
      <c r="TVL57" s="1002"/>
      <c r="TVM57" s="1002"/>
      <c r="TVN57" s="1002"/>
      <c r="TVO57" s="1002"/>
      <c r="TVP57" s="1002"/>
      <c r="TVQ57" s="1002"/>
      <c r="TVR57" s="1002"/>
      <c r="TVS57" s="1002"/>
      <c r="TVT57" s="1002"/>
      <c r="TVU57" s="1002"/>
      <c r="TVV57" s="1002"/>
      <c r="TVW57" s="1002"/>
      <c r="TVX57" s="1002"/>
      <c r="TVY57" s="1002"/>
      <c r="TVZ57" s="1002"/>
      <c r="TWA57" s="1002"/>
      <c r="TWB57" s="1002"/>
      <c r="TWC57" s="1002"/>
      <c r="TWD57" s="1002"/>
      <c r="TWE57" s="1002"/>
      <c r="TWF57" s="1002"/>
      <c r="TWG57" s="1002"/>
      <c r="TWH57" s="1002"/>
      <c r="TWI57" s="1002"/>
      <c r="TWJ57" s="1002"/>
      <c r="TWK57" s="1002"/>
      <c r="TWL57" s="1002"/>
      <c r="TWM57" s="1002"/>
      <c r="TWN57" s="1002"/>
      <c r="TWO57" s="1002"/>
      <c r="TWP57" s="1002"/>
      <c r="TWQ57" s="1002"/>
      <c r="TWR57" s="1002"/>
      <c r="TWS57" s="1002"/>
      <c r="TWT57" s="1002"/>
      <c r="TWU57" s="1002"/>
      <c r="TWV57" s="1002"/>
      <c r="TWW57" s="1002"/>
      <c r="TWX57" s="1002"/>
      <c r="TWY57" s="1002"/>
      <c r="TWZ57" s="1002"/>
      <c r="TXA57" s="1002"/>
      <c r="TXB57" s="1002"/>
      <c r="TXC57" s="1002"/>
      <c r="TXD57" s="1002"/>
      <c r="TXE57" s="1002"/>
      <c r="TXF57" s="1002"/>
      <c r="TXG57" s="1002"/>
      <c r="TXH57" s="1002"/>
      <c r="TXI57" s="1002"/>
      <c r="TXJ57" s="1002"/>
      <c r="TXK57" s="1002"/>
      <c r="TXL57" s="1002"/>
      <c r="TXM57" s="1002"/>
      <c r="TXN57" s="1002"/>
      <c r="TXO57" s="1002"/>
      <c r="TXP57" s="1002"/>
      <c r="TXQ57" s="1002"/>
      <c r="TXR57" s="1002"/>
      <c r="TXS57" s="1002"/>
      <c r="TXT57" s="1002"/>
      <c r="TXU57" s="1002"/>
      <c r="TXV57" s="1002"/>
      <c r="TXW57" s="1002"/>
      <c r="TXX57" s="1002"/>
      <c r="TXY57" s="1002"/>
      <c r="TXZ57" s="1002"/>
      <c r="TYA57" s="1002"/>
      <c r="TYB57" s="1002"/>
      <c r="TYC57" s="1002"/>
      <c r="TYD57" s="1002"/>
      <c r="TYE57" s="1002"/>
      <c r="TYF57" s="1002"/>
      <c r="TYG57" s="1002"/>
      <c r="TYH57" s="1002"/>
      <c r="TYI57" s="1002"/>
      <c r="TYJ57" s="1002"/>
      <c r="TYK57" s="1002"/>
      <c r="TYL57" s="1002"/>
      <c r="TYM57" s="1002"/>
      <c r="TYN57" s="1002"/>
      <c r="TYO57" s="1002"/>
      <c r="TYP57" s="1002"/>
      <c r="TYQ57" s="1002"/>
      <c r="TYR57" s="1002"/>
      <c r="TYS57" s="1002"/>
      <c r="TYT57" s="1002"/>
      <c r="TYU57" s="1002"/>
      <c r="TYV57" s="1002"/>
      <c r="TYW57" s="1002"/>
      <c r="TYX57" s="1002"/>
      <c r="TYY57" s="1002"/>
      <c r="TYZ57" s="1002"/>
      <c r="TZA57" s="1002"/>
      <c r="TZB57" s="1002"/>
      <c r="TZC57" s="1002"/>
      <c r="TZD57" s="1002"/>
      <c r="TZE57" s="1002"/>
      <c r="TZF57" s="1002"/>
      <c r="TZG57" s="1002"/>
      <c r="TZH57" s="1002"/>
      <c r="TZI57" s="1002"/>
      <c r="TZJ57" s="1002"/>
      <c r="TZK57" s="1002"/>
      <c r="TZL57" s="1002"/>
      <c r="TZM57" s="1002"/>
      <c r="TZN57" s="1002"/>
      <c r="TZO57" s="1002"/>
      <c r="TZP57" s="1002"/>
      <c r="TZQ57" s="1002"/>
      <c r="TZR57" s="1002"/>
      <c r="TZS57" s="1002"/>
      <c r="TZT57" s="1002"/>
      <c r="TZU57" s="1002"/>
      <c r="TZV57" s="1002"/>
      <c r="TZW57" s="1002"/>
      <c r="TZX57" s="1002"/>
      <c r="TZY57" s="1002"/>
      <c r="TZZ57" s="1002"/>
      <c r="UAA57" s="1002"/>
      <c r="UAB57" s="1002"/>
      <c r="UAC57" s="1002"/>
      <c r="UAD57" s="1002"/>
      <c r="UAE57" s="1002"/>
      <c r="UAF57" s="1002"/>
      <c r="UAG57" s="1002"/>
      <c r="UAH57" s="1002"/>
      <c r="UAI57" s="1002"/>
      <c r="UAJ57" s="1002"/>
      <c r="UAK57" s="1002"/>
      <c r="UAL57" s="1002"/>
      <c r="UAM57" s="1002"/>
      <c r="UAN57" s="1002"/>
      <c r="UAO57" s="1002"/>
      <c r="UAP57" s="1002"/>
      <c r="UAQ57" s="1002"/>
      <c r="UAR57" s="1002"/>
      <c r="UAS57" s="1002"/>
      <c r="UAT57" s="1002"/>
      <c r="UAU57" s="1002"/>
      <c r="UAV57" s="1002"/>
      <c r="UAW57" s="1002"/>
      <c r="UAX57" s="1002"/>
      <c r="UAY57" s="1002"/>
      <c r="UAZ57" s="1002"/>
      <c r="UBA57" s="1002"/>
      <c r="UBB57" s="1002"/>
      <c r="UBC57" s="1002"/>
      <c r="UBD57" s="1002"/>
      <c r="UBE57" s="1002"/>
      <c r="UBF57" s="1002"/>
      <c r="UBG57" s="1002"/>
      <c r="UBH57" s="1002"/>
      <c r="UBI57" s="1002"/>
      <c r="UBJ57" s="1002"/>
      <c r="UBK57" s="1002"/>
      <c r="UBL57" s="1002"/>
      <c r="UBM57" s="1002"/>
      <c r="UBN57" s="1002"/>
      <c r="UBO57" s="1002"/>
      <c r="UBP57" s="1002"/>
      <c r="UBQ57" s="1002"/>
      <c r="UBR57" s="1002"/>
      <c r="UBS57" s="1002"/>
      <c r="UBT57" s="1002"/>
      <c r="UBU57" s="1002"/>
      <c r="UBV57" s="1002"/>
      <c r="UBW57" s="1002"/>
      <c r="UBX57" s="1002"/>
      <c r="UBY57" s="1002"/>
      <c r="UBZ57" s="1002"/>
      <c r="UCA57" s="1002"/>
      <c r="UCB57" s="1002"/>
      <c r="UCC57" s="1002"/>
      <c r="UCD57" s="1002"/>
      <c r="UCE57" s="1002"/>
      <c r="UCF57" s="1002"/>
      <c r="UCG57" s="1002"/>
      <c r="UCH57" s="1002"/>
      <c r="UCI57" s="1002"/>
      <c r="UCJ57" s="1002"/>
      <c r="UCK57" s="1002"/>
      <c r="UCL57" s="1002"/>
      <c r="UCM57" s="1002"/>
      <c r="UCN57" s="1002"/>
      <c r="UCO57" s="1002"/>
      <c r="UCP57" s="1002"/>
      <c r="UCQ57" s="1002"/>
      <c r="UCR57" s="1002"/>
      <c r="UCS57" s="1002"/>
      <c r="UCT57" s="1002"/>
      <c r="UCU57" s="1002"/>
      <c r="UCV57" s="1002"/>
      <c r="UCW57" s="1002"/>
      <c r="UCX57" s="1002"/>
      <c r="UCY57" s="1002"/>
      <c r="UCZ57" s="1002"/>
      <c r="UDA57" s="1002"/>
      <c r="UDB57" s="1002"/>
      <c r="UDC57" s="1002"/>
      <c r="UDD57" s="1002"/>
      <c r="UDE57" s="1002"/>
      <c r="UDF57" s="1002"/>
      <c r="UDG57" s="1002"/>
      <c r="UDH57" s="1002"/>
      <c r="UDI57" s="1002"/>
      <c r="UDJ57" s="1002"/>
      <c r="UDK57" s="1002"/>
      <c r="UDL57" s="1002"/>
      <c r="UDM57" s="1002"/>
      <c r="UDN57" s="1002"/>
      <c r="UDO57" s="1002"/>
      <c r="UDP57" s="1002"/>
      <c r="UDQ57" s="1002"/>
      <c r="UDR57" s="1002"/>
      <c r="UDS57" s="1002"/>
      <c r="UDT57" s="1002"/>
      <c r="UDU57" s="1002"/>
      <c r="UDV57" s="1002"/>
      <c r="UDW57" s="1002"/>
      <c r="UDX57" s="1002"/>
      <c r="UDY57" s="1002"/>
      <c r="UDZ57" s="1002"/>
      <c r="UEA57" s="1002"/>
      <c r="UEB57" s="1002"/>
      <c r="UEC57" s="1002"/>
      <c r="UED57" s="1002"/>
      <c r="UEE57" s="1002"/>
      <c r="UEF57" s="1002"/>
      <c r="UEG57" s="1002"/>
      <c r="UEH57" s="1002"/>
      <c r="UEI57" s="1002"/>
      <c r="UEJ57" s="1002"/>
      <c r="UEK57" s="1002"/>
      <c r="UEL57" s="1002"/>
      <c r="UEM57" s="1002"/>
      <c r="UEN57" s="1002"/>
      <c r="UEO57" s="1002"/>
      <c r="UEP57" s="1002"/>
      <c r="UEQ57" s="1002"/>
      <c r="UER57" s="1002"/>
      <c r="UES57" s="1002"/>
      <c r="UET57" s="1002"/>
      <c r="UEU57" s="1002"/>
      <c r="UEV57" s="1002"/>
      <c r="UEW57" s="1002"/>
      <c r="UEX57" s="1002"/>
      <c r="UEY57" s="1002"/>
      <c r="UEZ57" s="1002"/>
      <c r="UFA57" s="1002"/>
      <c r="UFB57" s="1002"/>
      <c r="UFC57" s="1002"/>
      <c r="UFD57" s="1002"/>
      <c r="UFE57" s="1002"/>
      <c r="UFF57" s="1002"/>
      <c r="UFG57" s="1002"/>
      <c r="UFH57" s="1002"/>
      <c r="UFI57" s="1002"/>
      <c r="UFJ57" s="1002"/>
      <c r="UFK57" s="1002"/>
      <c r="UFL57" s="1002"/>
      <c r="UFM57" s="1002"/>
      <c r="UFN57" s="1002"/>
      <c r="UFO57" s="1002"/>
      <c r="UFP57" s="1002"/>
      <c r="UFQ57" s="1002"/>
      <c r="UFR57" s="1002"/>
      <c r="UFS57" s="1002"/>
      <c r="UFT57" s="1002"/>
      <c r="UFU57" s="1002"/>
      <c r="UFV57" s="1002"/>
      <c r="UFW57" s="1002"/>
      <c r="UFX57" s="1002"/>
      <c r="UFY57" s="1002"/>
      <c r="UFZ57" s="1002"/>
      <c r="UGA57" s="1002"/>
      <c r="UGB57" s="1002"/>
      <c r="UGC57" s="1002"/>
      <c r="UGD57" s="1002"/>
      <c r="UGE57" s="1002"/>
      <c r="UGF57" s="1002"/>
      <c r="UGG57" s="1002"/>
      <c r="UGH57" s="1002"/>
      <c r="UGI57" s="1002"/>
      <c r="UGJ57" s="1002"/>
      <c r="UGK57" s="1002"/>
      <c r="UGL57" s="1002"/>
      <c r="UGM57" s="1002"/>
      <c r="UGN57" s="1002"/>
      <c r="UGO57" s="1002"/>
      <c r="UGP57" s="1002"/>
      <c r="UGQ57" s="1002"/>
      <c r="UGR57" s="1002"/>
      <c r="UGS57" s="1002"/>
      <c r="UGT57" s="1002"/>
      <c r="UGU57" s="1002"/>
      <c r="UGV57" s="1002"/>
      <c r="UGW57" s="1002"/>
      <c r="UGX57" s="1002"/>
      <c r="UGY57" s="1002"/>
      <c r="UGZ57" s="1002"/>
      <c r="UHA57" s="1002"/>
      <c r="UHB57" s="1002"/>
      <c r="UHC57" s="1002"/>
      <c r="UHD57" s="1002"/>
      <c r="UHE57" s="1002"/>
      <c r="UHF57" s="1002"/>
      <c r="UHG57" s="1002"/>
      <c r="UHH57" s="1002"/>
      <c r="UHI57" s="1002"/>
      <c r="UHJ57" s="1002"/>
      <c r="UHK57" s="1002"/>
      <c r="UHL57" s="1002"/>
      <c r="UHM57" s="1002"/>
      <c r="UHN57" s="1002"/>
      <c r="UHO57" s="1002"/>
      <c r="UHP57" s="1002"/>
      <c r="UHQ57" s="1002"/>
      <c r="UHR57" s="1002"/>
      <c r="UHS57" s="1002"/>
      <c r="UHT57" s="1002"/>
      <c r="UHU57" s="1002"/>
      <c r="UHV57" s="1002"/>
      <c r="UHW57" s="1002"/>
      <c r="UHX57" s="1002"/>
      <c r="UHY57" s="1002"/>
      <c r="UHZ57" s="1002"/>
      <c r="UIA57" s="1002"/>
      <c r="UIB57" s="1002"/>
      <c r="UIC57" s="1002"/>
      <c r="UID57" s="1002"/>
      <c r="UIE57" s="1002"/>
      <c r="UIF57" s="1002"/>
      <c r="UIG57" s="1002"/>
      <c r="UIH57" s="1002"/>
      <c r="UII57" s="1002"/>
      <c r="UIJ57" s="1002"/>
      <c r="UIK57" s="1002"/>
      <c r="UIL57" s="1002"/>
      <c r="UIM57" s="1002"/>
      <c r="UIN57" s="1002"/>
      <c r="UIO57" s="1002"/>
      <c r="UIP57" s="1002"/>
      <c r="UIQ57" s="1002"/>
      <c r="UIR57" s="1002"/>
      <c r="UIS57" s="1002"/>
      <c r="UIT57" s="1002"/>
      <c r="UIU57" s="1002"/>
      <c r="UIV57" s="1002"/>
      <c r="UIW57" s="1002"/>
      <c r="UIX57" s="1002"/>
      <c r="UIY57" s="1002"/>
      <c r="UIZ57" s="1002"/>
      <c r="UJA57" s="1002"/>
      <c r="UJB57" s="1002"/>
      <c r="UJC57" s="1002"/>
      <c r="UJD57" s="1002"/>
      <c r="UJE57" s="1002"/>
      <c r="UJF57" s="1002"/>
      <c r="UJG57" s="1002"/>
      <c r="UJH57" s="1002"/>
      <c r="UJI57" s="1002"/>
      <c r="UJJ57" s="1002"/>
      <c r="UJK57" s="1002"/>
      <c r="UJL57" s="1002"/>
      <c r="UJM57" s="1002"/>
      <c r="UJN57" s="1002"/>
      <c r="UJO57" s="1002"/>
      <c r="UJP57" s="1002"/>
      <c r="UJQ57" s="1002"/>
      <c r="UJR57" s="1002"/>
      <c r="UJS57" s="1002"/>
      <c r="UJT57" s="1002"/>
      <c r="UJU57" s="1002"/>
      <c r="UJV57" s="1002"/>
      <c r="UJW57" s="1002"/>
      <c r="UJX57" s="1002"/>
      <c r="UJY57" s="1002"/>
      <c r="UJZ57" s="1002"/>
      <c r="UKA57" s="1002"/>
      <c r="UKB57" s="1002"/>
      <c r="UKC57" s="1002"/>
      <c r="UKD57" s="1002"/>
      <c r="UKE57" s="1002"/>
      <c r="UKF57" s="1002"/>
      <c r="UKG57" s="1002"/>
      <c r="UKH57" s="1002"/>
      <c r="UKI57" s="1002"/>
      <c r="UKJ57" s="1002"/>
      <c r="UKK57" s="1002"/>
      <c r="UKL57" s="1002"/>
      <c r="UKM57" s="1002"/>
      <c r="UKN57" s="1002"/>
      <c r="UKO57" s="1002"/>
      <c r="UKP57" s="1002"/>
      <c r="UKQ57" s="1002"/>
      <c r="UKR57" s="1002"/>
      <c r="UKS57" s="1002"/>
      <c r="UKT57" s="1002"/>
      <c r="UKU57" s="1002"/>
      <c r="UKV57" s="1002"/>
      <c r="UKW57" s="1002"/>
      <c r="UKX57" s="1002"/>
      <c r="UKY57" s="1002"/>
      <c r="UKZ57" s="1002"/>
      <c r="ULA57" s="1002"/>
      <c r="ULB57" s="1002"/>
      <c r="ULC57" s="1002"/>
      <c r="ULD57" s="1002"/>
      <c r="ULE57" s="1002"/>
      <c r="ULF57" s="1002"/>
      <c r="ULG57" s="1002"/>
      <c r="ULH57" s="1002"/>
      <c r="ULI57" s="1002"/>
      <c r="ULJ57" s="1002"/>
      <c r="ULK57" s="1002"/>
      <c r="ULL57" s="1002"/>
      <c r="ULM57" s="1002"/>
      <c r="ULN57" s="1002"/>
      <c r="ULO57" s="1002"/>
      <c r="ULP57" s="1002"/>
      <c r="ULQ57" s="1002"/>
      <c r="ULR57" s="1002"/>
      <c r="ULS57" s="1002"/>
      <c r="ULT57" s="1002"/>
      <c r="ULU57" s="1002"/>
      <c r="ULV57" s="1002"/>
      <c r="ULW57" s="1002"/>
      <c r="ULX57" s="1002"/>
      <c r="ULY57" s="1002"/>
      <c r="ULZ57" s="1002"/>
      <c r="UMA57" s="1002"/>
      <c r="UMB57" s="1002"/>
      <c r="UMC57" s="1002"/>
      <c r="UMD57" s="1002"/>
      <c r="UME57" s="1002"/>
      <c r="UMF57" s="1002"/>
      <c r="UMG57" s="1002"/>
      <c r="UMH57" s="1002"/>
      <c r="UMI57" s="1002"/>
      <c r="UMJ57" s="1002"/>
      <c r="UMK57" s="1002"/>
      <c r="UML57" s="1002"/>
      <c r="UMM57" s="1002"/>
      <c r="UMN57" s="1002"/>
      <c r="UMO57" s="1002"/>
      <c r="UMP57" s="1002"/>
      <c r="UMQ57" s="1002"/>
      <c r="UMR57" s="1002"/>
      <c r="UMS57" s="1002"/>
      <c r="UMT57" s="1002"/>
      <c r="UMU57" s="1002"/>
      <c r="UMV57" s="1002"/>
      <c r="UMW57" s="1002"/>
      <c r="UMX57" s="1002"/>
      <c r="UMY57" s="1002"/>
      <c r="UMZ57" s="1002"/>
      <c r="UNA57" s="1002"/>
      <c r="UNB57" s="1002"/>
      <c r="UNC57" s="1002"/>
      <c r="UND57" s="1002"/>
      <c r="UNE57" s="1002"/>
      <c r="UNF57" s="1002"/>
      <c r="UNG57" s="1002"/>
      <c r="UNH57" s="1002"/>
      <c r="UNI57" s="1002"/>
      <c r="UNJ57" s="1002"/>
      <c r="UNK57" s="1002"/>
      <c r="UNL57" s="1002"/>
      <c r="UNM57" s="1002"/>
      <c r="UNN57" s="1002"/>
      <c r="UNO57" s="1002"/>
      <c r="UNP57" s="1002"/>
      <c r="UNQ57" s="1002"/>
      <c r="UNR57" s="1002"/>
      <c r="UNS57" s="1002"/>
      <c r="UNT57" s="1002"/>
      <c r="UNU57" s="1002"/>
      <c r="UNV57" s="1002"/>
      <c r="UNW57" s="1002"/>
      <c r="UNX57" s="1002"/>
      <c r="UNY57" s="1002"/>
      <c r="UNZ57" s="1002"/>
      <c r="UOA57" s="1002"/>
      <c r="UOB57" s="1002"/>
      <c r="UOC57" s="1002"/>
      <c r="UOD57" s="1002"/>
      <c r="UOE57" s="1002"/>
      <c r="UOF57" s="1002"/>
      <c r="UOG57" s="1002"/>
      <c r="UOH57" s="1002"/>
      <c r="UOI57" s="1002"/>
      <c r="UOJ57" s="1002"/>
      <c r="UOK57" s="1002"/>
      <c r="UOL57" s="1002"/>
      <c r="UOM57" s="1002"/>
      <c r="UON57" s="1002"/>
      <c r="UOO57" s="1002"/>
      <c r="UOP57" s="1002"/>
      <c r="UOQ57" s="1002"/>
      <c r="UOR57" s="1002"/>
      <c r="UOS57" s="1002"/>
      <c r="UOT57" s="1002"/>
      <c r="UOU57" s="1002"/>
      <c r="UOV57" s="1002"/>
      <c r="UOW57" s="1002"/>
      <c r="UOX57" s="1002"/>
      <c r="UOY57" s="1002"/>
      <c r="UOZ57" s="1002"/>
      <c r="UPA57" s="1002"/>
      <c r="UPB57" s="1002"/>
      <c r="UPC57" s="1002"/>
      <c r="UPD57" s="1002"/>
      <c r="UPE57" s="1002"/>
      <c r="UPF57" s="1002"/>
      <c r="UPG57" s="1002"/>
      <c r="UPH57" s="1002"/>
      <c r="UPI57" s="1002"/>
      <c r="UPJ57" s="1002"/>
      <c r="UPK57" s="1002"/>
      <c r="UPL57" s="1002"/>
      <c r="UPM57" s="1002"/>
      <c r="UPN57" s="1002"/>
      <c r="UPO57" s="1002"/>
      <c r="UPP57" s="1002"/>
      <c r="UPQ57" s="1002"/>
      <c r="UPR57" s="1002"/>
      <c r="UPS57" s="1002"/>
      <c r="UPT57" s="1002"/>
      <c r="UPU57" s="1002"/>
      <c r="UPV57" s="1002"/>
      <c r="UPW57" s="1002"/>
      <c r="UPX57" s="1002"/>
      <c r="UPY57" s="1002"/>
      <c r="UPZ57" s="1002"/>
      <c r="UQA57" s="1002"/>
      <c r="UQB57" s="1002"/>
      <c r="UQC57" s="1002"/>
      <c r="UQD57" s="1002"/>
      <c r="UQE57" s="1002"/>
      <c r="UQF57" s="1002"/>
      <c r="UQG57" s="1002"/>
      <c r="UQH57" s="1002"/>
      <c r="UQI57" s="1002"/>
      <c r="UQJ57" s="1002"/>
      <c r="UQK57" s="1002"/>
      <c r="UQL57" s="1002"/>
      <c r="UQM57" s="1002"/>
      <c r="UQN57" s="1002"/>
      <c r="UQO57" s="1002"/>
      <c r="UQP57" s="1002"/>
      <c r="UQQ57" s="1002"/>
      <c r="UQR57" s="1002"/>
      <c r="UQS57" s="1002"/>
      <c r="UQT57" s="1002"/>
      <c r="UQU57" s="1002"/>
      <c r="UQV57" s="1002"/>
      <c r="UQW57" s="1002"/>
      <c r="UQX57" s="1002"/>
      <c r="UQY57" s="1002"/>
      <c r="UQZ57" s="1002"/>
      <c r="URA57" s="1002"/>
      <c r="URB57" s="1002"/>
      <c r="URC57" s="1002"/>
      <c r="URD57" s="1002"/>
      <c r="URE57" s="1002"/>
      <c r="URF57" s="1002"/>
      <c r="URG57" s="1002"/>
      <c r="URH57" s="1002"/>
      <c r="URI57" s="1002"/>
      <c r="URJ57" s="1002"/>
      <c r="URK57" s="1002"/>
      <c r="URL57" s="1002"/>
      <c r="URM57" s="1002"/>
      <c r="URN57" s="1002"/>
      <c r="URO57" s="1002"/>
      <c r="URP57" s="1002"/>
      <c r="URQ57" s="1002"/>
      <c r="URR57" s="1002"/>
      <c r="URS57" s="1002"/>
      <c r="URT57" s="1002"/>
      <c r="URU57" s="1002"/>
      <c r="URV57" s="1002"/>
      <c r="URW57" s="1002"/>
      <c r="URX57" s="1002"/>
      <c r="URY57" s="1002"/>
      <c r="URZ57" s="1002"/>
      <c r="USA57" s="1002"/>
      <c r="USB57" s="1002"/>
      <c r="USC57" s="1002"/>
      <c r="USD57" s="1002"/>
      <c r="USE57" s="1002"/>
      <c r="USF57" s="1002"/>
      <c r="USG57" s="1002"/>
      <c r="USH57" s="1002"/>
      <c r="USI57" s="1002"/>
      <c r="USJ57" s="1002"/>
      <c r="USK57" s="1002"/>
      <c r="USL57" s="1002"/>
      <c r="USM57" s="1002"/>
      <c r="USN57" s="1002"/>
      <c r="USO57" s="1002"/>
      <c r="USP57" s="1002"/>
      <c r="USQ57" s="1002"/>
      <c r="USR57" s="1002"/>
      <c r="USS57" s="1002"/>
      <c r="UST57" s="1002"/>
      <c r="USU57" s="1002"/>
      <c r="USV57" s="1002"/>
      <c r="USW57" s="1002"/>
      <c r="USX57" s="1002"/>
      <c r="USY57" s="1002"/>
      <c r="USZ57" s="1002"/>
      <c r="UTA57" s="1002"/>
      <c r="UTB57" s="1002"/>
      <c r="UTC57" s="1002"/>
      <c r="UTD57" s="1002"/>
      <c r="UTE57" s="1002"/>
      <c r="UTF57" s="1002"/>
      <c r="UTG57" s="1002"/>
      <c r="UTH57" s="1002"/>
      <c r="UTI57" s="1002"/>
      <c r="UTJ57" s="1002"/>
      <c r="UTK57" s="1002"/>
      <c r="UTL57" s="1002"/>
      <c r="UTM57" s="1002"/>
      <c r="UTN57" s="1002"/>
      <c r="UTO57" s="1002"/>
      <c r="UTP57" s="1002"/>
      <c r="UTQ57" s="1002"/>
      <c r="UTR57" s="1002"/>
      <c r="UTS57" s="1002"/>
      <c r="UTT57" s="1002"/>
      <c r="UTU57" s="1002"/>
      <c r="UTV57" s="1002"/>
      <c r="UTW57" s="1002"/>
      <c r="UTX57" s="1002"/>
      <c r="UTY57" s="1002"/>
      <c r="UTZ57" s="1002"/>
      <c r="UUA57" s="1002"/>
      <c r="UUB57" s="1002"/>
      <c r="UUC57" s="1002"/>
      <c r="UUD57" s="1002"/>
      <c r="UUE57" s="1002"/>
      <c r="UUF57" s="1002"/>
      <c r="UUG57" s="1002"/>
      <c r="UUH57" s="1002"/>
      <c r="UUI57" s="1002"/>
      <c r="UUJ57" s="1002"/>
      <c r="UUK57" s="1002"/>
      <c r="UUL57" s="1002"/>
      <c r="UUM57" s="1002"/>
      <c r="UUN57" s="1002"/>
      <c r="UUO57" s="1002"/>
      <c r="UUP57" s="1002"/>
      <c r="UUQ57" s="1002"/>
      <c r="UUR57" s="1002"/>
      <c r="UUS57" s="1002"/>
      <c r="UUT57" s="1002"/>
      <c r="UUU57" s="1002"/>
      <c r="UUV57" s="1002"/>
      <c r="UUW57" s="1002"/>
      <c r="UUX57" s="1002"/>
      <c r="UUY57" s="1002"/>
      <c r="UUZ57" s="1002"/>
      <c r="UVA57" s="1002"/>
      <c r="UVB57" s="1002"/>
      <c r="UVC57" s="1002"/>
      <c r="UVD57" s="1002"/>
      <c r="UVE57" s="1002"/>
      <c r="UVF57" s="1002"/>
      <c r="UVG57" s="1002"/>
      <c r="UVH57" s="1002"/>
      <c r="UVI57" s="1002"/>
      <c r="UVJ57" s="1002"/>
      <c r="UVK57" s="1002"/>
      <c r="UVL57" s="1002"/>
      <c r="UVM57" s="1002"/>
      <c r="UVN57" s="1002"/>
      <c r="UVO57" s="1002"/>
      <c r="UVP57" s="1002"/>
      <c r="UVQ57" s="1002"/>
      <c r="UVR57" s="1002"/>
      <c r="UVS57" s="1002"/>
      <c r="UVT57" s="1002"/>
      <c r="UVU57" s="1002"/>
      <c r="UVV57" s="1002"/>
      <c r="UVW57" s="1002"/>
      <c r="UVX57" s="1002"/>
      <c r="UVY57" s="1002"/>
      <c r="UVZ57" s="1002"/>
      <c r="UWA57" s="1002"/>
      <c r="UWB57" s="1002"/>
      <c r="UWC57" s="1002"/>
      <c r="UWD57" s="1002"/>
      <c r="UWE57" s="1002"/>
      <c r="UWF57" s="1002"/>
      <c r="UWG57" s="1002"/>
      <c r="UWH57" s="1002"/>
      <c r="UWI57" s="1002"/>
      <c r="UWJ57" s="1002"/>
      <c r="UWK57" s="1002"/>
      <c r="UWL57" s="1002"/>
      <c r="UWM57" s="1002"/>
      <c r="UWN57" s="1002"/>
      <c r="UWO57" s="1002"/>
      <c r="UWP57" s="1002"/>
      <c r="UWQ57" s="1002"/>
      <c r="UWR57" s="1002"/>
      <c r="UWS57" s="1002"/>
      <c r="UWT57" s="1002"/>
      <c r="UWU57" s="1002"/>
      <c r="UWV57" s="1002"/>
      <c r="UWW57" s="1002"/>
      <c r="UWX57" s="1002"/>
      <c r="UWY57" s="1002"/>
      <c r="UWZ57" s="1002"/>
      <c r="UXA57" s="1002"/>
      <c r="UXB57" s="1002"/>
      <c r="UXC57" s="1002"/>
      <c r="UXD57" s="1002"/>
      <c r="UXE57" s="1002"/>
      <c r="UXF57" s="1002"/>
      <c r="UXG57" s="1002"/>
      <c r="UXH57" s="1002"/>
      <c r="UXI57" s="1002"/>
      <c r="UXJ57" s="1002"/>
      <c r="UXK57" s="1002"/>
      <c r="UXL57" s="1002"/>
      <c r="UXM57" s="1002"/>
      <c r="UXN57" s="1002"/>
      <c r="UXO57" s="1002"/>
      <c r="UXP57" s="1002"/>
      <c r="UXQ57" s="1002"/>
      <c r="UXR57" s="1002"/>
      <c r="UXS57" s="1002"/>
      <c r="UXT57" s="1002"/>
      <c r="UXU57" s="1002"/>
      <c r="UXV57" s="1002"/>
      <c r="UXW57" s="1002"/>
      <c r="UXX57" s="1002"/>
      <c r="UXY57" s="1002"/>
      <c r="UXZ57" s="1002"/>
      <c r="UYA57" s="1002"/>
      <c r="UYB57" s="1002"/>
      <c r="UYC57" s="1002"/>
      <c r="UYD57" s="1002"/>
      <c r="UYE57" s="1002"/>
      <c r="UYF57" s="1002"/>
      <c r="UYG57" s="1002"/>
      <c r="UYH57" s="1002"/>
      <c r="UYI57" s="1002"/>
      <c r="UYJ57" s="1002"/>
      <c r="UYK57" s="1002"/>
      <c r="UYL57" s="1002"/>
      <c r="UYM57" s="1002"/>
      <c r="UYN57" s="1002"/>
      <c r="UYO57" s="1002"/>
      <c r="UYP57" s="1002"/>
      <c r="UYQ57" s="1002"/>
      <c r="UYR57" s="1002"/>
      <c r="UYS57" s="1002"/>
      <c r="UYT57" s="1002"/>
      <c r="UYU57" s="1002"/>
      <c r="UYV57" s="1002"/>
      <c r="UYW57" s="1002"/>
      <c r="UYX57" s="1002"/>
      <c r="UYY57" s="1002"/>
      <c r="UYZ57" s="1002"/>
      <c r="UZA57" s="1002"/>
      <c r="UZB57" s="1002"/>
      <c r="UZC57" s="1002"/>
      <c r="UZD57" s="1002"/>
      <c r="UZE57" s="1002"/>
      <c r="UZF57" s="1002"/>
      <c r="UZG57" s="1002"/>
      <c r="UZH57" s="1002"/>
      <c r="UZI57" s="1002"/>
      <c r="UZJ57" s="1002"/>
      <c r="UZK57" s="1002"/>
      <c r="UZL57" s="1002"/>
      <c r="UZM57" s="1002"/>
      <c r="UZN57" s="1002"/>
      <c r="UZO57" s="1002"/>
      <c r="UZP57" s="1002"/>
      <c r="UZQ57" s="1002"/>
      <c r="UZR57" s="1002"/>
      <c r="UZS57" s="1002"/>
      <c r="UZT57" s="1002"/>
      <c r="UZU57" s="1002"/>
      <c r="UZV57" s="1002"/>
      <c r="UZW57" s="1002"/>
      <c r="UZX57" s="1002"/>
      <c r="UZY57" s="1002"/>
      <c r="UZZ57" s="1002"/>
      <c r="VAA57" s="1002"/>
      <c r="VAB57" s="1002"/>
      <c r="VAC57" s="1002"/>
      <c r="VAD57" s="1002"/>
      <c r="VAE57" s="1002"/>
      <c r="VAF57" s="1002"/>
      <c r="VAG57" s="1002"/>
      <c r="VAH57" s="1002"/>
      <c r="VAI57" s="1002"/>
      <c r="VAJ57" s="1002"/>
      <c r="VAK57" s="1002"/>
      <c r="VAL57" s="1002"/>
      <c r="VAM57" s="1002"/>
      <c r="VAN57" s="1002"/>
      <c r="VAO57" s="1002"/>
      <c r="VAP57" s="1002"/>
      <c r="VAQ57" s="1002"/>
      <c r="VAR57" s="1002"/>
      <c r="VAS57" s="1002"/>
      <c r="VAT57" s="1002"/>
      <c r="VAU57" s="1002"/>
      <c r="VAV57" s="1002"/>
      <c r="VAW57" s="1002"/>
      <c r="VAX57" s="1002"/>
      <c r="VAY57" s="1002"/>
      <c r="VAZ57" s="1002"/>
      <c r="VBA57" s="1002"/>
      <c r="VBB57" s="1002"/>
      <c r="VBC57" s="1002"/>
      <c r="VBD57" s="1002"/>
      <c r="VBE57" s="1002"/>
      <c r="VBF57" s="1002"/>
      <c r="VBG57" s="1002"/>
      <c r="VBH57" s="1002"/>
      <c r="VBI57" s="1002"/>
      <c r="VBJ57" s="1002"/>
      <c r="VBK57" s="1002"/>
      <c r="VBL57" s="1002"/>
      <c r="VBM57" s="1002"/>
      <c r="VBN57" s="1002"/>
      <c r="VBO57" s="1002"/>
      <c r="VBP57" s="1002"/>
      <c r="VBQ57" s="1002"/>
      <c r="VBR57" s="1002"/>
      <c r="VBS57" s="1002"/>
      <c r="VBT57" s="1002"/>
      <c r="VBU57" s="1002"/>
      <c r="VBV57" s="1002"/>
      <c r="VBW57" s="1002"/>
      <c r="VBX57" s="1002"/>
      <c r="VBY57" s="1002"/>
      <c r="VBZ57" s="1002"/>
      <c r="VCA57" s="1002"/>
      <c r="VCB57" s="1002"/>
      <c r="VCC57" s="1002"/>
      <c r="VCD57" s="1002"/>
      <c r="VCE57" s="1002"/>
      <c r="VCF57" s="1002"/>
      <c r="VCG57" s="1002"/>
      <c r="VCH57" s="1002"/>
      <c r="VCI57" s="1002"/>
      <c r="VCJ57" s="1002"/>
      <c r="VCK57" s="1002"/>
      <c r="VCL57" s="1002"/>
      <c r="VCM57" s="1002"/>
      <c r="VCN57" s="1002"/>
      <c r="VCO57" s="1002"/>
      <c r="VCP57" s="1002"/>
      <c r="VCQ57" s="1002"/>
      <c r="VCR57" s="1002"/>
      <c r="VCS57" s="1002"/>
      <c r="VCT57" s="1002"/>
      <c r="VCU57" s="1002"/>
      <c r="VCV57" s="1002"/>
      <c r="VCW57" s="1002"/>
      <c r="VCX57" s="1002"/>
      <c r="VCY57" s="1002"/>
      <c r="VCZ57" s="1002"/>
      <c r="VDA57" s="1002"/>
      <c r="VDB57" s="1002"/>
      <c r="VDC57" s="1002"/>
      <c r="VDD57" s="1002"/>
      <c r="VDE57" s="1002"/>
      <c r="VDF57" s="1002"/>
      <c r="VDG57" s="1002"/>
      <c r="VDH57" s="1002"/>
      <c r="VDI57" s="1002"/>
      <c r="VDJ57" s="1002"/>
      <c r="VDK57" s="1002"/>
      <c r="VDL57" s="1002"/>
      <c r="VDM57" s="1002"/>
      <c r="VDN57" s="1002"/>
      <c r="VDO57" s="1002"/>
      <c r="VDP57" s="1002"/>
      <c r="VDQ57" s="1002"/>
      <c r="VDR57" s="1002"/>
      <c r="VDS57" s="1002"/>
      <c r="VDT57" s="1002"/>
      <c r="VDU57" s="1002"/>
      <c r="VDV57" s="1002"/>
      <c r="VDW57" s="1002"/>
      <c r="VDX57" s="1002"/>
      <c r="VDY57" s="1002"/>
      <c r="VDZ57" s="1002"/>
      <c r="VEA57" s="1002"/>
      <c r="VEB57" s="1002"/>
      <c r="VEC57" s="1002"/>
      <c r="VED57" s="1002"/>
      <c r="VEE57" s="1002"/>
      <c r="VEF57" s="1002"/>
      <c r="VEG57" s="1002"/>
      <c r="VEH57" s="1002"/>
      <c r="VEI57" s="1002"/>
      <c r="VEJ57" s="1002"/>
      <c r="VEK57" s="1002"/>
      <c r="VEL57" s="1002"/>
      <c r="VEM57" s="1002"/>
      <c r="VEN57" s="1002"/>
      <c r="VEO57" s="1002"/>
      <c r="VEP57" s="1002"/>
      <c r="VEQ57" s="1002"/>
      <c r="VER57" s="1002"/>
      <c r="VES57" s="1002"/>
      <c r="VET57" s="1002"/>
      <c r="VEU57" s="1002"/>
      <c r="VEV57" s="1002"/>
      <c r="VEW57" s="1002"/>
      <c r="VEX57" s="1002"/>
      <c r="VEY57" s="1002"/>
      <c r="VEZ57" s="1002"/>
      <c r="VFA57" s="1002"/>
      <c r="VFB57" s="1002"/>
      <c r="VFC57" s="1002"/>
      <c r="VFD57" s="1002"/>
      <c r="VFE57" s="1002"/>
      <c r="VFF57" s="1002"/>
      <c r="VFG57" s="1002"/>
      <c r="VFH57" s="1002"/>
      <c r="VFI57" s="1002"/>
      <c r="VFJ57" s="1002"/>
      <c r="VFK57" s="1002"/>
      <c r="VFL57" s="1002"/>
      <c r="VFM57" s="1002"/>
      <c r="VFN57" s="1002"/>
      <c r="VFO57" s="1002"/>
      <c r="VFP57" s="1002"/>
      <c r="VFQ57" s="1002"/>
      <c r="VFR57" s="1002"/>
      <c r="VFS57" s="1002"/>
      <c r="VFT57" s="1002"/>
      <c r="VFU57" s="1002"/>
      <c r="VFV57" s="1002"/>
      <c r="VFW57" s="1002"/>
      <c r="VFX57" s="1002"/>
      <c r="VFY57" s="1002"/>
      <c r="VFZ57" s="1002"/>
      <c r="VGA57" s="1002"/>
      <c r="VGB57" s="1002"/>
      <c r="VGC57" s="1002"/>
      <c r="VGD57" s="1002"/>
      <c r="VGE57" s="1002"/>
      <c r="VGF57" s="1002"/>
      <c r="VGG57" s="1002"/>
      <c r="VGH57" s="1002"/>
      <c r="VGI57" s="1002"/>
      <c r="VGJ57" s="1002"/>
      <c r="VGK57" s="1002"/>
      <c r="VGL57" s="1002"/>
      <c r="VGM57" s="1002"/>
      <c r="VGN57" s="1002"/>
      <c r="VGO57" s="1002"/>
      <c r="VGP57" s="1002"/>
      <c r="VGQ57" s="1002"/>
      <c r="VGR57" s="1002"/>
      <c r="VGS57" s="1002"/>
      <c r="VGT57" s="1002"/>
      <c r="VGU57" s="1002"/>
      <c r="VGV57" s="1002"/>
      <c r="VGW57" s="1002"/>
      <c r="VGX57" s="1002"/>
      <c r="VGY57" s="1002"/>
      <c r="VGZ57" s="1002"/>
      <c r="VHA57" s="1002"/>
      <c r="VHB57" s="1002"/>
      <c r="VHC57" s="1002"/>
      <c r="VHD57" s="1002"/>
      <c r="VHE57" s="1002"/>
      <c r="VHF57" s="1002"/>
      <c r="VHG57" s="1002"/>
      <c r="VHH57" s="1002"/>
      <c r="VHI57" s="1002"/>
      <c r="VHJ57" s="1002"/>
      <c r="VHK57" s="1002"/>
      <c r="VHL57" s="1002"/>
      <c r="VHM57" s="1002"/>
      <c r="VHN57" s="1002"/>
      <c r="VHO57" s="1002"/>
      <c r="VHP57" s="1002"/>
      <c r="VHQ57" s="1002"/>
      <c r="VHR57" s="1002"/>
      <c r="VHS57" s="1002"/>
      <c r="VHT57" s="1002"/>
      <c r="VHU57" s="1002"/>
      <c r="VHV57" s="1002"/>
      <c r="VHW57" s="1002"/>
      <c r="VHX57" s="1002"/>
      <c r="VHY57" s="1002"/>
      <c r="VHZ57" s="1002"/>
      <c r="VIA57" s="1002"/>
      <c r="VIB57" s="1002"/>
      <c r="VIC57" s="1002"/>
      <c r="VID57" s="1002"/>
      <c r="VIE57" s="1002"/>
      <c r="VIF57" s="1002"/>
      <c r="VIG57" s="1002"/>
      <c r="VIH57" s="1002"/>
      <c r="VII57" s="1002"/>
      <c r="VIJ57" s="1002"/>
      <c r="VIK57" s="1002"/>
      <c r="VIL57" s="1002"/>
      <c r="VIM57" s="1002"/>
      <c r="VIN57" s="1002"/>
      <c r="VIO57" s="1002"/>
      <c r="VIP57" s="1002"/>
      <c r="VIQ57" s="1002"/>
      <c r="VIR57" s="1002"/>
      <c r="VIS57" s="1002"/>
      <c r="VIT57" s="1002"/>
      <c r="VIU57" s="1002"/>
      <c r="VIV57" s="1002"/>
      <c r="VIW57" s="1002"/>
      <c r="VIX57" s="1002"/>
      <c r="VIY57" s="1002"/>
      <c r="VIZ57" s="1002"/>
      <c r="VJA57" s="1002"/>
      <c r="VJB57" s="1002"/>
      <c r="VJC57" s="1002"/>
      <c r="VJD57" s="1002"/>
      <c r="VJE57" s="1002"/>
      <c r="VJF57" s="1002"/>
      <c r="VJG57" s="1002"/>
      <c r="VJH57" s="1002"/>
      <c r="VJI57" s="1002"/>
      <c r="VJJ57" s="1002"/>
      <c r="VJK57" s="1002"/>
      <c r="VJL57" s="1002"/>
      <c r="VJM57" s="1002"/>
      <c r="VJN57" s="1002"/>
      <c r="VJO57" s="1002"/>
      <c r="VJP57" s="1002"/>
      <c r="VJQ57" s="1002"/>
      <c r="VJR57" s="1002"/>
      <c r="VJS57" s="1002"/>
      <c r="VJT57" s="1002"/>
      <c r="VJU57" s="1002"/>
      <c r="VJV57" s="1002"/>
      <c r="VJW57" s="1002"/>
      <c r="VJX57" s="1002"/>
      <c r="VJY57" s="1002"/>
      <c r="VJZ57" s="1002"/>
      <c r="VKA57" s="1002"/>
      <c r="VKB57" s="1002"/>
      <c r="VKC57" s="1002"/>
      <c r="VKD57" s="1002"/>
      <c r="VKE57" s="1002"/>
      <c r="VKF57" s="1002"/>
      <c r="VKG57" s="1002"/>
      <c r="VKH57" s="1002"/>
      <c r="VKI57" s="1002"/>
      <c r="VKJ57" s="1002"/>
      <c r="VKK57" s="1002"/>
      <c r="VKL57" s="1002"/>
      <c r="VKM57" s="1002"/>
      <c r="VKN57" s="1002"/>
      <c r="VKO57" s="1002"/>
      <c r="VKP57" s="1002"/>
      <c r="VKQ57" s="1002"/>
      <c r="VKR57" s="1002"/>
      <c r="VKS57" s="1002"/>
      <c r="VKT57" s="1002"/>
      <c r="VKU57" s="1002"/>
      <c r="VKV57" s="1002"/>
      <c r="VKW57" s="1002"/>
      <c r="VKX57" s="1002"/>
      <c r="VKY57" s="1002"/>
      <c r="VKZ57" s="1002"/>
      <c r="VLA57" s="1002"/>
      <c r="VLB57" s="1002"/>
      <c r="VLC57" s="1002"/>
      <c r="VLD57" s="1002"/>
      <c r="VLE57" s="1002"/>
      <c r="VLF57" s="1002"/>
      <c r="VLG57" s="1002"/>
      <c r="VLH57" s="1002"/>
      <c r="VLI57" s="1002"/>
      <c r="VLJ57" s="1002"/>
      <c r="VLK57" s="1002"/>
      <c r="VLL57" s="1002"/>
      <c r="VLM57" s="1002"/>
      <c r="VLN57" s="1002"/>
      <c r="VLO57" s="1002"/>
      <c r="VLP57" s="1002"/>
      <c r="VLQ57" s="1002"/>
      <c r="VLR57" s="1002"/>
      <c r="VLS57" s="1002"/>
      <c r="VLT57" s="1002"/>
      <c r="VLU57" s="1002"/>
      <c r="VLV57" s="1002"/>
      <c r="VLW57" s="1002"/>
      <c r="VLX57" s="1002"/>
      <c r="VLY57" s="1002"/>
      <c r="VLZ57" s="1002"/>
      <c r="VMA57" s="1002"/>
      <c r="VMB57" s="1002"/>
      <c r="VMC57" s="1002"/>
      <c r="VMD57" s="1002"/>
      <c r="VME57" s="1002"/>
      <c r="VMF57" s="1002"/>
      <c r="VMG57" s="1002"/>
      <c r="VMH57" s="1002"/>
      <c r="VMI57" s="1002"/>
      <c r="VMJ57" s="1002"/>
      <c r="VMK57" s="1002"/>
      <c r="VML57" s="1002"/>
      <c r="VMM57" s="1002"/>
      <c r="VMN57" s="1002"/>
      <c r="VMO57" s="1002"/>
      <c r="VMP57" s="1002"/>
      <c r="VMQ57" s="1002"/>
      <c r="VMR57" s="1002"/>
      <c r="VMS57" s="1002"/>
      <c r="VMT57" s="1002"/>
      <c r="VMU57" s="1002"/>
      <c r="VMV57" s="1002"/>
      <c r="VMW57" s="1002"/>
      <c r="VMX57" s="1002"/>
      <c r="VMY57" s="1002"/>
      <c r="VMZ57" s="1002"/>
      <c r="VNA57" s="1002"/>
      <c r="VNB57" s="1002"/>
      <c r="VNC57" s="1002"/>
      <c r="VND57" s="1002"/>
      <c r="VNE57" s="1002"/>
      <c r="VNF57" s="1002"/>
      <c r="VNG57" s="1002"/>
      <c r="VNH57" s="1002"/>
      <c r="VNI57" s="1002"/>
      <c r="VNJ57" s="1002"/>
      <c r="VNK57" s="1002"/>
      <c r="VNL57" s="1002"/>
      <c r="VNM57" s="1002"/>
      <c r="VNN57" s="1002"/>
      <c r="VNO57" s="1002"/>
      <c r="VNP57" s="1002"/>
      <c r="VNQ57" s="1002"/>
      <c r="VNR57" s="1002"/>
      <c r="VNS57" s="1002"/>
      <c r="VNT57" s="1002"/>
      <c r="VNU57" s="1002"/>
      <c r="VNV57" s="1002"/>
      <c r="VNW57" s="1002"/>
      <c r="VNX57" s="1002"/>
      <c r="VNY57" s="1002"/>
      <c r="VNZ57" s="1002"/>
      <c r="VOA57" s="1002"/>
      <c r="VOB57" s="1002"/>
      <c r="VOC57" s="1002"/>
      <c r="VOD57" s="1002"/>
      <c r="VOE57" s="1002"/>
      <c r="VOF57" s="1002"/>
      <c r="VOG57" s="1002"/>
      <c r="VOH57" s="1002"/>
      <c r="VOI57" s="1002"/>
      <c r="VOJ57" s="1002"/>
      <c r="VOK57" s="1002"/>
      <c r="VOL57" s="1002"/>
      <c r="VOM57" s="1002"/>
      <c r="VON57" s="1002"/>
      <c r="VOO57" s="1002"/>
      <c r="VOP57" s="1002"/>
      <c r="VOQ57" s="1002"/>
      <c r="VOR57" s="1002"/>
      <c r="VOS57" s="1002"/>
      <c r="VOT57" s="1002"/>
      <c r="VOU57" s="1002"/>
      <c r="VOV57" s="1002"/>
      <c r="VOW57" s="1002"/>
      <c r="VOX57" s="1002"/>
      <c r="VOY57" s="1002"/>
      <c r="VOZ57" s="1002"/>
      <c r="VPA57" s="1002"/>
      <c r="VPB57" s="1002"/>
      <c r="VPC57" s="1002"/>
      <c r="VPD57" s="1002"/>
      <c r="VPE57" s="1002"/>
      <c r="VPF57" s="1002"/>
      <c r="VPG57" s="1002"/>
      <c r="VPH57" s="1002"/>
      <c r="VPI57" s="1002"/>
      <c r="VPJ57" s="1002"/>
      <c r="VPK57" s="1002"/>
      <c r="VPL57" s="1002"/>
      <c r="VPM57" s="1002"/>
      <c r="VPN57" s="1002"/>
      <c r="VPO57" s="1002"/>
      <c r="VPP57" s="1002"/>
      <c r="VPQ57" s="1002"/>
      <c r="VPR57" s="1002"/>
      <c r="VPS57" s="1002"/>
      <c r="VPT57" s="1002"/>
      <c r="VPU57" s="1002"/>
      <c r="VPV57" s="1002"/>
      <c r="VPW57" s="1002"/>
      <c r="VPX57" s="1002"/>
      <c r="VPY57" s="1002"/>
      <c r="VPZ57" s="1002"/>
      <c r="VQA57" s="1002"/>
      <c r="VQB57" s="1002"/>
      <c r="VQC57" s="1002"/>
      <c r="VQD57" s="1002"/>
      <c r="VQE57" s="1002"/>
      <c r="VQF57" s="1002"/>
      <c r="VQG57" s="1002"/>
      <c r="VQH57" s="1002"/>
      <c r="VQI57" s="1002"/>
      <c r="VQJ57" s="1002"/>
      <c r="VQK57" s="1002"/>
      <c r="VQL57" s="1002"/>
      <c r="VQM57" s="1002"/>
      <c r="VQN57" s="1002"/>
      <c r="VQO57" s="1002"/>
      <c r="VQP57" s="1002"/>
      <c r="VQQ57" s="1002"/>
      <c r="VQR57" s="1002"/>
      <c r="VQS57" s="1002"/>
      <c r="VQT57" s="1002"/>
      <c r="VQU57" s="1002"/>
      <c r="VQV57" s="1002"/>
      <c r="VQW57" s="1002"/>
      <c r="VQX57" s="1002"/>
      <c r="VQY57" s="1002"/>
      <c r="VQZ57" s="1002"/>
      <c r="VRA57" s="1002"/>
      <c r="VRB57" s="1002"/>
      <c r="VRC57" s="1002"/>
      <c r="VRD57" s="1002"/>
      <c r="VRE57" s="1002"/>
      <c r="VRF57" s="1002"/>
      <c r="VRG57" s="1002"/>
      <c r="VRH57" s="1002"/>
      <c r="VRI57" s="1002"/>
      <c r="VRJ57" s="1002"/>
      <c r="VRK57" s="1002"/>
      <c r="VRL57" s="1002"/>
      <c r="VRM57" s="1002"/>
      <c r="VRN57" s="1002"/>
      <c r="VRO57" s="1002"/>
      <c r="VRP57" s="1002"/>
      <c r="VRQ57" s="1002"/>
      <c r="VRR57" s="1002"/>
      <c r="VRS57" s="1002"/>
      <c r="VRT57" s="1002"/>
      <c r="VRU57" s="1002"/>
      <c r="VRV57" s="1002"/>
      <c r="VRW57" s="1002"/>
      <c r="VRX57" s="1002"/>
      <c r="VRY57" s="1002"/>
      <c r="VRZ57" s="1002"/>
      <c r="VSA57" s="1002"/>
      <c r="VSB57" s="1002"/>
      <c r="VSC57" s="1002"/>
      <c r="VSD57" s="1002"/>
      <c r="VSE57" s="1002"/>
      <c r="VSF57" s="1002"/>
      <c r="VSG57" s="1002"/>
      <c r="VSH57" s="1002"/>
      <c r="VSI57" s="1002"/>
      <c r="VSJ57" s="1002"/>
      <c r="VSK57" s="1002"/>
      <c r="VSL57" s="1002"/>
      <c r="VSM57" s="1002"/>
      <c r="VSN57" s="1002"/>
      <c r="VSO57" s="1002"/>
      <c r="VSP57" s="1002"/>
      <c r="VSQ57" s="1002"/>
      <c r="VSR57" s="1002"/>
      <c r="VSS57" s="1002"/>
      <c r="VST57" s="1002"/>
      <c r="VSU57" s="1002"/>
      <c r="VSV57" s="1002"/>
      <c r="VSW57" s="1002"/>
      <c r="VSX57" s="1002"/>
      <c r="VSY57" s="1002"/>
      <c r="VSZ57" s="1002"/>
      <c r="VTA57" s="1002"/>
      <c r="VTB57" s="1002"/>
      <c r="VTC57" s="1002"/>
      <c r="VTD57" s="1002"/>
      <c r="VTE57" s="1002"/>
      <c r="VTF57" s="1002"/>
      <c r="VTG57" s="1002"/>
      <c r="VTH57" s="1002"/>
      <c r="VTI57" s="1002"/>
      <c r="VTJ57" s="1002"/>
      <c r="VTK57" s="1002"/>
      <c r="VTL57" s="1002"/>
      <c r="VTM57" s="1002"/>
      <c r="VTN57" s="1002"/>
      <c r="VTO57" s="1002"/>
      <c r="VTP57" s="1002"/>
      <c r="VTQ57" s="1002"/>
      <c r="VTR57" s="1002"/>
      <c r="VTS57" s="1002"/>
      <c r="VTT57" s="1002"/>
      <c r="VTU57" s="1002"/>
      <c r="VTV57" s="1002"/>
      <c r="VTW57" s="1002"/>
      <c r="VTX57" s="1002"/>
      <c r="VTY57" s="1002"/>
      <c r="VTZ57" s="1002"/>
      <c r="VUA57" s="1002"/>
      <c r="VUB57" s="1002"/>
      <c r="VUC57" s="1002"/>
      <c r="VUD57" s="1002"/>
      <c r="VUE57" s="1002"/>
      <c r="VUF57" s="1002"/>
      <c r="VUG57" s="1002"/>
      <c r="VUH57" s="1002"/>
      <c r="VUI57" s="1002"/>
      <c r="VUJ57" s="1002"/>
      <c r="VUK57" s="1002"/>
      <c r="VUL57" s="1002"/>
      <c r="VUM57" s="1002"/>
      <c r="VUN57" s="1002"/>
      <c r="VUO57" s="1002"/>
      <c r="VUP57" s="1002"/>
      <c r="VUQ57" s="1002"/>
      <c r="VUR57" s="1002"/>
      <c r="VUS57" s="1002"/>
      <c r="VUT57" s="1002"/>
      <c r="VUU57" s="1002"/>
      <c r="VUV57" s="1002"/>
      <c r="VUW57" s="1002"/>
      <c r="VUX57" s="1002"/>
      <c r="VUY57" s="1002"/>
      <c r="VUZ57" s="1002"/>
      <c r="VVA57" s="1002"/>
      <c r="VVB57" s="1002"/>
      <c r="VVC57" s="1002"/>
      <c r="VVD57" s="1002"/>
      <c r="VVE57" s="1002"/>
      <c r="VVF57" s="1002"/>
      <c r="VVG57" s="1002"/>
      <c r="VVH57" s="1002"/>
      <c r="VVI57" s="1002"/>
      <c r="VVJ57" s="1002"/>
      <c r="VVK57" s="1002"/>
      <c r="VVL57" s="1002"/>
      <c r="VVM57" s="1002"/>
      <c r="VVN57" s="1002"/>
      <c r="VVO57" s="1002"/>
      <c r="VVP57" s="1002"/>
      <c r="VVQ57" s="1002"/>
      <c r="VVR57" s="1002"/>
      <c r="VVS57" s="1002"/>
      <c r="VVT57" s="1002"/>
      <c r="VVU57" s="1002"/>
      <c r="VVV57" s="1002"/>
      <c r="VVW57" s="1002"/>
      <c r="VVX57" s="1002"/>
      <c r="VVY57" s="1002"/>
      <c r="VVZ57" s="1002"/>
      <c r="VWA57" s="1002"/>
      <c r="VWB57" s="1002"/>
      <c r="VWC57" s="1002"/>
      <c r="VWD57" s="1002"/>
      <c r="VWE57" s="1002"/>
      <c r="VWF57" s="1002"/>
      <c r="VWG57" s="1002"/>
      <c r="VWH57" s="1002"/>
      <c r="VWI57" s="1002"/>
      <c r="VWJ57" s="1002"/>
      <c r="VWK57" s="1002"/>
      <c r="VWL57" s="1002"/>
      <c r="VWM57" s="1002"/>
      <c r="VWN57" s="1002"/>
      <c r="VWO57" s="1002"/>
      <c r="VWP57" s="1002"/>
      <c r="VWQ57" s="1002"/>
      <c r="VWR57" s="1002"/>
      <c r="VWS57" s="1002"/>
      <c r="VWT57" s="1002"/>
      <c r="VWU57" s="1002"/>
      <c r="VWV57" s="1002"/>
      <c r="VWW57" s="1002"/>
      <c r="VWX57" s="1002"/>
      <c r="VWY57" s="1002"/>
      <c r="VWZ57" s="1002"/>
      <c r="VXA57" s="1002"/>
      <c r="VXB57" s="1002"/>
      <c r="VXC57" s="1002"/>
      <c r="VXD57" s="1002"/>
      <c r="VXE57" s="1002"/>
      <c r="VXF57" s="1002"/>
      <c r="VXG57" s="1002"/>
      <c r="VXH57" s="1002"/>
      <c r="VXI57" s="1002"/>
      <c r="VXJ57" s="1002"/>
      <c r="VXK57" s="1002"/>
      <c r="VXL57" s="1002"/>
      <c r="VXM57" s="1002"/>
      <c r="VXN57" s="1002"/>
      <c r="VXO57" s="1002"/>
      <c r="VXP57" s="1002"/>
      <c r="VXQ57" s="1002"/>
      <c r="VXR57" s="1002"/>
      <c r="VXS57" s="1002"/>
      <c r="VXT57" s="1002"/>
      <c r="VXU57" s="1002"/>
      <c r="VXV57" s="1002"/>
      <c r="VXW57" s="1002"/>
      <c r="VXX57" s="1002"/>
      <c r="VXY57" s="1002"/>
      <c r="VXZ57" s="1002"/>
      <c r="VYA57" s="1002"/>
      <c r="VYB57" s="1002"/>
      <c r="VYC57" s="1002"/>
      <c r="VYD57" s="1002"/>
      <c r="VYE57" s="1002"/>
      <c r="VYF57" s="1002"/>
      <c r="VYG57" s="1002"/>
      <c r="VYH57" s="1002"/>
      <c r="VYI57" s="1002"/>
      <c r="VYJ57" s="1002"/>
      <c r="VYK57" s="1002"/>
      <c r="VYL57" s="1002"/>
      <c r="VYM57" s="1002"/>
      <c r="VYN57" s="1002"/>
      <c r="VYO57" s="1002"/>
      <c r="VYP57" s="1002"/>
      <c r="VYQ57" s="1002"/>
      <c r="VYR57" s="1002"/>
      <c r="VYS57" s="1002"/>
      <c r="VYT57" s="1002"/>
      <c r="VYU57" s="1002"/>
      <c r="VYV57" s="1002"/>
      <c r="VYW57" s="1002"/>
      <c r="VYX57" s="1002"/>
      <c r="VYY57" s="1002"/>
      <c r="VYZ57" s="1002"/>
      <c r="VZA57" s="1002"/>
      <c r="VZB57" s="1002"/>
      <c r="VZC57" s="1002"/>
      <c r="VZD57" s="1002"/>
      <c r="VZE57" s="1002"/>
      <c r="VZF57" s="1002"/>
      <c r="VZG57" s="1002"/>
      <c r="VZH57" s="1002"/>
      <c r="VZI57" s="1002"/>
      <c r="VZJ57" s="1002"/>
      <c r="VZK57" s="1002"/>
      <c r="VZL57" s="1002"/>
      <c r="VZM57" s="1002"/>
      <c r="VZN57" s="1002"/>
      <c r="VZO57" s="1002"/>
      <c r="VZP57" s="1002"/>
      <c r="VZQ57" s="1002"/>
      <c r="VZR57" s="1002"/>
      <c r="VZS57" s="1002"/>
      <c r="VZT57" s="1002"/>
      <c r="VZU57" s="1002"/>
      <c r="VZV57" s="1002"/>
      <c r="VZW57" s="1002"/>
      <c r="VZX57" s="1002"/>
      <c r="VZY57" s="1002"/>
      <c r="VZZ57" s="1002"/>
      <c r="WAA57" s="1002"/>
      <c r="WAB57" s="1002"/>
      <c r="WAC57" s="1002"/>
      <c r="WAD57" s="1002"/>
      <c r="WAE57" s="1002"/>
      <c r="WAF57" s="1002"/>
      <c r="WAG57" s="1002"/>
      <c r="WAH57" s="1002"/>
      <c r="WAI57" s="1002"/>
      <c r="WAJ57" s="1002"/>
      <c r="WAK57" s="1002"/>
      <c r="WAL57" s="1002"/>
      <c r="WAM57" s="1002"/>
      <c r="WAN57" s="1002"/>
      <c r="WAO57" s="1002"/>
      <c r="WAP57" s="1002"/>
      <c r="WAQ57" s="1002"/>
      <c r="WAR57" s="1002"/>
      <c r="WAS57" s="1002"/>
      <c r="WAT57" s="1002"/>
      <c r="WAU57" s="1002"/>
      <c r="WAV57" s="1002"/>
      <c r="WAW57" s="1002"/>
      <c r="WAX57" s="1002"/>
      <c r="WAY57" s="1002"/>
      <c r="WAZ57" s="1002"/>
      <c r="WBA57" s="1002"/>
      <c r="WBB57" s="1002"/>
      <c r="WBC57" s="1002"/>
      <c r="WBD57" s="1002"/>
      <c r="WBE57" s="1002"/>
      <c r="WBF57" s="1002"/>
      <c r="WBG57" s="1002"/>
      <c r="WBH57" s="1002"/>
      <c r="WBI57" s="1002"/>
      <c r="WBJ57" s="1002"/>
      <c r="WBK57" s="1002"/>
      <c r="WBL57" s="1002"/>
      <c r="WBM57" s="1002"/>
      <c r="WBN57" s="1002"/>
      <c r="WBO57" s="1002"/>
      <c r="WBP57" s="1002"/>
      <c r="WBQ57" s="1002"/>
      <c r="WBR57" s="1002"/>
      <c r="WBS57" s="1002"/>
      <c r="WBT57" s="1002"/>
      <c r="WBU57" s="1002"/>
      <c r="WBV57" s="1002"/>
      <c r="WBW57" s="1002"/>
      <c r="WBX57" s="1002"/>
      <c r="WBY57" s="1002"/>
      <c r="WBZ57" s="1002"/>
      <c r="WCA57" s="1002"/>
      <c r="WCB57" s="1002"/>
      <c r="WCC57" s="1002"/>
      <c r="WCD57" s="1002"/>
      <c r="WCE57" s="1002"/>
      <c r="WCF57" s="1002"/>
      <c r="WCG57" s="1002"/>
      <c r="WCH57" s="1002"/>
      <c r="WCI57" s="1002"/>
      <c r="WCJ57" s="1002"/>
      <c r="WCK57" s="1002"/>
      <c r="WCL57" s="1002"/>
      <c r="WCM57" s="1002"/>
      <c r="WCN57" s="1002"/>
      <c r="WCO57" s="1002"/>
      <c r="WCP57" s="1002"/>
      <c r="WCQ57" s="1002"/>
      <c r="WCR57" s="1002"/>
      <c r="WCS57" s="1002"/>
      <c r="WCT57" s="1002"/>
      <c r="WCU57" s="1002"/>
      <c r="WCV57" s="1002"/>
      <c r="WCW57" s="1002"/>
      <c r="WCX57" s="1002"/>
      <c r="WCY57" s="1002"/>
      <c r="WCZ57" s="1002"/>
      <c r="WDA57" s="1002"/>
      <c r="WDB57" s="1002"/>
      <c r="WDC57" s="1002"/>
      <c r="WDD57" s="1002"/>
      <c r="WDE57" s="1002"/>
      <c r="WDF57" s="1002"/>
      <c r="WDG57" s="1002"/>
      <c r="WDH57" s="1002"/>
      <c r="WDI57" s="1002"/>
      <c r="WDJ57" s="1002"/>
      <c r="WDK57" s="1002"/>
      <c r="WDL57" s="1002"/>
      <c r="WDM57" s="1002"/>
      <c r="WDN57" s="1002"/>
      <c r="WDO57" s="1002"/>
      <c r="WDP57" s="1002"/>
      <c r="WDQ57" s="1002"/>
      <c r="WDR57" s="1002"/>
      <c r="WDS57" s="1002"/>
      <c r="WDT57" s="1002"/>
      <c r="WDU57" s="1002"/>
      <c r="WDV57" s="1002"/>
      <c r="WDW57" s="1002"/>
      <c r="WDX57" s="1002"/>
      <c r="WDY57" s="1002"/>
      <c r="WDZ57" s="1002"/>
      <c r="WEA57" s="1002"/>
      <c r="WEB57" s="1002"/>
      <c r="WEC57" s="1002"/>
      <c r="WED57" s="1002"/>
      <c r="WEE57" s="1002"/>
      <c r="WEF57" s="1002"/>
      <c r="WEG57" s="1002"/>
      <c r="WEH57" s="1002"/>
      <c r="WEI57" s="1002"/>
      <c r="WEJ57" s="1002"/>
      <c r="WEK57" s="1002"/>
      <c r="WEL57" s="1002"/>
      <c r="WEM57" s="1002"/>
      <c r="WEN57" s="1002"/>
      <c r="WEO57" s="1002"/>
      <c r="WEP57" s="1002"/>
      <c r="WEQ57" s="1002"/>
      <c r="WER57" s="1002"/>
      <c r="WES57" s="1002"/>
      <c r="WET57" s="1002"/>
      <c r="WEU57" s="1002"/>
      <c r="WEV57" s="1002"/>
      <c r="WEW57" s="1002"/>
      <c r="WEX57" s="1002"/>
      <c r="WEY57" s="1002"/>
      <c r="WEZ57" s="1002"/>
      <c r="WFA57" s="1002"/>
      <c r="WFB57" s="1002"/>
      <c r="WFC57" s="1002"/>
      <c r="WFD57" s="1002"/>
      <c r="WFE57" s="1002"/>
      <c r="WFF57" s="1002"/>
      <c r="WFG57" s="1002"/>
      <c r="WFH57" s="1002"/>
      <c r="WFI57" s="1002"/>
      <c r="WFJ57" s="1002"/>
      <c r="WFK57" s="1002"/>
      <c r="WFL57" s="1002"/>
      <c r="WFM57" s="1002"/>
      <c r="WFN57" s="1002"/>
      <c r="WFO57" s="1002"/>
      <c r="WFP57" s="1002"/>
      <c r="WFQ57" s="1002"/>
      <c r="WFR57" s="1002"/>
      <c r="WFS57" s="1002"/>
      <c r="WFT57" s="1002"/>
      <c r="WFU57" s="1002"/>
      <c r="WFV57" s="1002"/>
      <c r="WFW57" s="1002"/>
      <c r="WFX57" s="1002"/>
      <c r="WFY57" s="1002"/>
      <c r="WFZ57" s="1002"/>
      <c r="WGA57" s="1002"/>
      <c r="WGB57" s="1002"/>
      <c r="WGC57" s="1002"/>
      <c r="WGD57" s="1002"/>
      <c r="WGE57" s="1002"/>
      <c r="WGF57" s="1002"/>
      <c r="WGG57" s="1002"/>
      <c r="WGH57" s="1002"/>
      <c r="WGI57" s="1002"/>
      <c r="WGJ57" s="1002"/>
      <c r="WGK57" s="1002"/>
      <c r="WGL57" s="1002"/>
      <c r="WGM57" s="1002"/>
      <c r="WGN57" s="1002"/>
      <c r="WGO57" s="1002"/>
      <c r="WGP57" s="1002"/>
      <c r="WGQ57" s="1002"/>
      <c r="WGR57" s="1002"/>
      <c r="WGS57" s="1002"/>
      <c r="WGT57" s="1002"/>
      <c r="WGU57" s="1002"/>
      <c r="WGV57" s="1002"/>
      <c r="WGW57" s="1002"/>
      <c r="WGX57" s="1002"/>
      <c r="WGY57" s="1002"/>
      <c r="WGZ57" s="1002"/>
      <c r="WHA57" s="1002"/>
      <c r="WHB57" s="1002"/>
      <c r="WHC57" s="1002"/>
      <c r="WHD57" s="1002"/>
      <c r="WHE57" s="1002"/>
      <c r="WHF57" s="1002"/>
      <c r="WHG57" s="1002"/>
      <c r="WHH57" s="1002"/>
      <c r="WHI57" s="1002"/>
      <c r="WHJ57" s="1002"/>
      <c r="WHK57" s="1002"/>
      <c r="WHL57" s="1002"/>
      <c r="WHM57" s="1002"/>
      <c r="WHN57" s="1002"/>
      <c r="WHO57" s="1002"/>
      <c r="WHP57" s="1002"/>
      <c r="WHQ57" s="1002"/>
      <c r="WHR57" s="1002"/>
      <c r="WHS57" s="1002"/>
      <c r="WHT57" s="1002"/>
      <c r="WHU57" s="1002"/>
      <c r="WHV57" s="1002"/>
      <c r="WHW57" s="1002"/>
      <c r="WHX57" s="1002"/>
      <c r="WHY57" s="1002"/>
      <c r="WHZ57" s="1002"/>
      <c r="WIA57" s="1002"/>
      <c r="WIB57" s="1002"/>
      <c r="WIC57" s="1002"/>
      <c r="WID57" s="1002"/>
      <c r="WIE57" s="1002"/>
      <c r="WIF57" s="1002"/>
      <c r="WIG57" s="1002"/>
      <c r="WIH57" s="1002"/>
      <c r="WII57" s="1002"/>
      <c r="WIJ57" s="1002"/>
      <c r="WIK57" s="1002"/>
      <c r="WIL57" s="1002"/>
      <c r="WIM57" s="1002"/>
      <c r="WIN57" s="1002"/>
      <c r="WIO57" s="1002"/>
      <c r="WIP57" s="1002"/>
      <c r="WIQ57" s="1002"/>
      <c r="WIR57" s="1002"/>
      <c r="WIS57" s="1002"/>
      <c r="WIT57" s="1002"/>
      <c r="WIU57" s="1002"/>
      <c r="WIV57" s="1002"/>
      <c r="WIW57" s="1002"/>
      <c r="WIX57" s="1002"/>
      <c r="WIY57" s="1002"/>
      <c r="WIZ57" s="1002"/>
      <c r="WJA57" s="1002"/>
      <c r="WJB57" s="1002"/>
      <c r="WJC57" s="1002"/>
      <c r="WJD57" s="1002"/>
      <c r="WJE57" s="1002"/>
      <c r="WJF57" s="1002"/>
      <c r="WJG57" s="1002"/>
      <c r="WJH57" s="1002"/>
      <c r="WJI57" s="1002"/>
      <c r="WJJ57" s="1002"/>
      <c r="WJK57" s="1002"/>
      <c r="WJL57" s="1002"/>
      <c r="WJM57" s="1002"/>
      <c r="WJN57" s="1002"/>
      <c r="WJO57" s="1002"/>
      <c r="WJP57" s="1002"/>
      <c r="WJQ57" s="1002"/>
      <c r="WJR57" s="1002"/>
      <c r="WJS57" s="1002"/>
      <c r="WJT57" s="1002"/>
      <c r="WJU57" s="1002"/>
      <c r="WJV57" s="1002"/>
      <c r="WJW57" s="1002"/>
      <c r="WJX57" s="1002"/>
      <c r="WJY57" s="1002"/>
      <c r="WJZ57" s="1002"/>
      <c r="WKA57" s="1002"/>
      <c r="WKB57" s="1002"/>
      <c r="WKC57" s="1002"/>
      <c r="WKD57" s="1002"/>
      <c r="WKE57" s="1002"/>
      <c r="WKF57" s="1002"/>
      <c r="WKG57" s="1002"/>
      <c r="WKH57" s="1002"/>
      <c r="WKI57" s="1002"/>
      <c r="WKJ57" s="1002"/>
      <c r="WKK57" s="1002"/>
      <c r="WKL57" s="1002"/>
      <c r="WKM57" s="1002"/>
      <c r="WKN57" s="1002"/>
      <c r="WKO57" s="1002"/>
      <c r="WKP57" s="1002"/>
      <c r="WKQ57" s="1002"/>
      <c r="WKR57" s="1002"/>
      <c r="WKS57" s="1002"/>
      <c r="WKT57" s="1002"/>
      <c r="WKU57" s="1002"/>
      <c r="WKV57" s="1002"/>
      <c r="WKW57" s="1002"/>
      <c r="WKX57" s="1002"/>
      <c r="WKY57" s="1002"/>
      <c r="WKZ57" s="1002"/>
      <c r="WLA57" s="1002"/>
      <c r="WLB57" s="1002"/>
      <c r="WLC57" s="1002"/>
      <c r="WLD57" s="1002"/>
      <c r="WLE57" s="1002"/>
      <c r="WLF57" s="1002"/>
      <c r="WLG57" s="1002"/>
      <c r="WLH57" s="1002"/>
      <c r="WLI57" s="1002"/>
      <c r="WLJ57" s="1002"/>
      <c r="WLK57" s="1002"/>
      <c r="WLL57" s="1002"/>
      <c r="WLM57" s="1002"/>
      <c r="WLN57" s="1002"/>
      <c r="WLO57" s="1002"/>
      <c r="WLP57" s="1002"/>
      <c r="WLQ57" s="1002"/>
      <c r="WLR57" s="1002"/>
      <c r="WLS57" s="1002"/>
      <c r="WLT57" s="1002"/>
      <c r="WLU57" s="1002"/>
      <c r="WLV57" s="1002"/>
      <c r="WLW57" s="1002"/>
      <c r="WLX57" s="1002"/>
      <c r="WLY57" s="1002"/>
      <c r="WLZ57" s="1002"/>
      <c r="WMA57" s="1002"/>
      <c r="WMB57" s="1002"/>
      <c r="WMC57" s="1002"/>
      <c r="WMD57" s="1002"/>
      <c r="WME57" s="1002"/>
      <c r="WMF57" s="1002"/>
      <c r="WMG57" s="1002"/>
      <c r="WMH57" s="1002"/>
      <c r="WMI57" s="1002"/>
      <c r="WMJ57" s="1002"/>
      <c r="WMK57" s="1002"/>
      <c r="WML57" s="1002"/>
      <c r="WMM57" s="1002"/>
      <c r="WMN57" s="1002"/>
      <c r="WMO57" s="1002"/>
      <c r="WMP57" s="1002"/>
      <c r="WMQ57" s="1002"/>
      <c r="WMR57" s="1002"/>
      <c r="WMS57" s="1002"/>
      <c r="WMT57" s="1002"/>
      <c r="WMU57" s="1002"/>
      <c r="WMV57" s="1002"/>
      <c r="WMW57" s="1002"/>
      <c r="WMX57" s="1002"/>
      <c r="WMY57" s="1002"/>
      <c r="WMZ57" s="1002"/>
      <c r="WNA57" s="1002"/>
      <c r="WNB57" s="1002"/>
      <c r="WNC57" s="1002"/>
      <c r="WND57" s="1002"/>
      <c r="WNE57" s="1002"/>
      <c r="WNF57" s="1002"/>
      <c r="WNG57" s="1002"/>
      <c r="WNH57" s="1002"/>
      <c r="WNI57" s="1002"/>
      <c r="WNJ57" s="1002"/>
      <c r="WNK57" s="1002"/>
      <c r="WNL57" s="1002"/>
      <c r="WNM57" s="1002"/>
      <c r="WNN57" s="1002"/>
      <c r="WNO57" s="1002"/>
      <c r="WNP57" s="1002"/>
      <c r="WNQ57" s="1002"/>
      <c r="WNR57" s="1002"/>
      <c r="WNS57" s="1002"/>
      <c r="WNT57" s="1002"/>
      <c r="WNU57" s="1002"/>
      <c r="WNV57" s="1002"/>
      <c r="WNW57" s="1002"/>
      <c r="WNX57" s="1002"/>
      <c r="WNY57" s="1002"/>
      <c r="WNZ57" s="1002"/>
      <c r="WOA57" s="1002"/>
      <c r="WOB57" s="1002"/>
      <c r="WOC57" s="1002"/>
      <c r="WOD57" s="1002"/>
      <c r="WOE57" s="1002"/>
      <c r="WOF57" s="1002"/>
      <c r="WOG57" s="1002"/>
      <c r="WOH57" s="1002"/>
      <c r="WOI57" s="1002"/>
      <c r="WOJ57" s="1002"/>
      <c r="WOK57" s="1002"/>
      <c r="WOL57" s="1002"/>
      <c r="WOM57" s="1002"/>
      <c r="WON57" s="1002"/>
      <c r="WOO57" s="1002"/>
      <c r="WOP57" s="1002"/>
      <c r="WOQ57" s="1002"/>
      <c r="WOR57" s="1002"/>
      <c r="WOS57" s="1002"/>
      <c r="WOT57" s="1002"/>
      <c r="WOU57" s="1002"/>
      <c r="WOV57" s="1002"/>
      <c r="WOW57" s="1002"/>
      <c r="WOX57" s="1002"/>
      <c r="WOY57" s="1002"/>
      <c r="WOZ57" s="1002"/>
      <c r="WPA57" s="1002"/>
      <c r="WPB57" s="1002"/>
      <c r="WPC57" s="1002"/>
      <c r="WPD57" s="1002"/>
      <c r="WPE57" s="1002"/>
      <c r="WPF57" s="1002"/>
      <c r="WPG57" s="1002"/>
      <c r="WPH57" s="1002"/>
      <c r="WPI57" s="1002"/>
      <c r="WPJ57" s="1002"/>
      <c r="WPK57" s="1002"/>
      <c r="WPL57" s="1002"/>
      <c r="WPM57" s="1002"/>
      <c r="WPN57" s="1002"/>
      <c r="WPO57" s="1002"/>
      <c r="WPP57" s="1002"/>
      <c r="WPQ57" s="1002"/>
      <c r="WPR57" s="1002"/>
      <c r="WPS57" s="1002"/>
      <c r="WPT57" s="1002"/>
      <c r="WPU57" s="1002"/>
      <c r="WPV57" s="1002"/>
      <c r="WPW57" s="1002"/>
      <c r="WPX57" s="1002"/>
      <c r="WPY57" s="1002"/>
      <c r="WPZ57" s="1002"/>
      <c r="WQA57" s="1002"/>
      <c r="WQB57" s="1002"/>
      <c r="WQC57" s="1002"/>
      <c r="WQD57" s="1002"/>
      <c r="WQE57" s="1002"/>
      <c r="WQF57" s="1002"/>
      <c r="WQG57" s="1002"/>
      <c r="WQH57" s="1002"/>
      <c r="WQI57" s="1002"/>
      <c r="WQJ57" s="1002"/>
      <c r="WQK57" s="1002"/>
      <c r="WQL57" s="1002"/>
      <c r="WQM57" s="1002"/>
      <c r="WQN57" s="1002"/>
      <c r="WQO57" s="1002"/>
      <c r="WQP57" s="1002"/>
      <c r="WQQ57" s="1002"/>
      <c r="WQR57" s="1002"/>
      <c r="WQS57" s="1002"/>
      <c r="WQT57" s="1002"/>
      <c r="WQU57" s="1002"/>
      <c r="WQV57" s="1002"/>
      <c r="WQW57" s="1002"/>
      <c r="WQX57" s="1002"/>
      <c r="WQY57" s="1002"/>
      <c r="WQZ57" s="1002"/>
      <c r="WRA57" s="1002"/>
      <c r="WRB57" s="1002"/>
      <c r="WRC57" s="1002"/>
      <c r="WRD57" s="1002"/>
      <c r="WRE57" s="1002"/>
      <c r="WRF57" s="1002"/>
      <c r="WRG57" s="1002"/>
      <c r="WRH57" s="1002"/>
      <c r="WRI57" s="1002"/>
      <c r="WRJ57" s="1002"/>
      <c r="WRK57" s="1002"/>
      <c r="WRL57" s="1002"/>
      <c r="WRM57" s="1002"/>
      <c r="WRN57" s="1002"/>
      <c r="WRO57" s="1002"/>
      <c r="WRP57" s="1002"/>
      <c r="WRQ57" s="1002"/>
      <c r="WRR57" s="1002"/>
      <c r="WRS57" s="1002"/>
      <c r="WRT57" s="1002"/>
      <c r="WRU57" s="1002"/>
      <c r="WRV57" s="1002"/>
      <c r="WRW57" s="1002"/>
      <c r="WRX57" s="1002"/>
      <c r="WRY57" s="1002"/>
      <c r="WRZ57" s="1002"/>
      <c r="WSA57" s="1002"/>
      <c r="WSB57" s="1002"/>
      <c r="WSC57" s="1002"/>
      <c r="WSD57" s="1002"/>
      <c r="WSE57" s="1002"/>
      <c r="WSF57" s="1002"/>
      <c r="WSG57" s="1002"/>
      <c r="WSH57" s="1002"/>
      <c r="WSI57" s="1002"/>
      <c r="WSJ57" s="1002"/>
      <c r="WSK57" s="1002"/>
      <c r="WSL57" s="1002"/>
      <c r="WSM57" s="1002"/>
      <c r="WSN57" s="1002"/>
      <c r="WSO57" s="1002"/>
      <c r="WSP57" s="1002"/>
      <c r="WSQ57" s="1002"/>
      <c r="WSR57" s="1002"/>
      <c r="WSS57" s="1002"/>
      <c r="WST57" s="1002"/>
      <c r="WSU57" s="1002"/>
      <c r="WSV57" s="1002"/>
      <c r="WSW57" s="1002"/>
      <c r="WSX57" s="1002"/>
      <c r="WSY57" s="1002"/>
      <c r="WSZ57" s="1002"/>
      <c r="WTA57" s="1002"/>
      <c r="WTB57" s="1002"/>
      <c r="WTC57" s="1002"/>
      <c r="WTD57" s="1002"/>
      <c r="WTE57" s="1002"/>
      <c r="WTF57" s="1002"/>
      <c r="WTG57" s="1002"/>
      <c r="WTH57" s="1002"/>
      <c r="WTI57" s="1002"/>
      <c r="WTJ57" s="1002"/>
      <c r="WTK57" s="1002"/>
      <c r="WTL57" s="1002"/>
      <c r="WTM57" s="1002"/>
      <c r="WTN57" s="1002"/>
      <c r="WTO57" s="1002"/>
      <c r="WTP57" s="1002"/>
      <c r="WTQ57" s="1002"/>
      <c r="WTR57" s="1002"/>
      <c r="WTS57" s="1002"/>
      <c r="WTT57" s="1002"/>
      <c r="WTU57" s="1002"/>
      <c r="WTV57" s="1002"/>
      <c r="WTW57" s="1002"/>
      <c r="WTX57" s="1002"/>
      <c r="WTY57" s="1002"/>
      <c r="WTZ57" s="1002"/>
      <c r="WUA57" s="1002"/>
      <c r="WUB57" s="1002"/>
      <c r="WUC57" s="1002"/>
      <c r="WUD57" s="1002"/>
      <c r="WUE57" s="1002"/>
      <c r="WUF57" s="1002"/>
      <c r="WUG57" s="1002"/>
      <c r="WUH57" s="1002"/>
      <c r="WUI57" s="1002"/>
      <c r="WUJ57" s="1002"/>
      <c r="WUK57" s="1002"/>
      <c r="WUL57" s="1002"/>
      <c r="WUM57" s="1002"/>
      <c r="WUN57" s="1002"/>
      <c r="WUO57" s="1002"/>
      <c r="WUP57" s="1002"/>
      <c r="WUQ57" s="1002"/>
      <c r="WUR57" s="1002"/>
      <c r="WUS57" s="1002"/>
      <c r="WUT57" s="1002"/>
      <c r="WUU57" s="1002"/>
      <c r="WUV57" s="1002"/>
      <c r="WUW57" s="1002"/>
      <c r="WUX57" s="1002"/>
      <c r="WUY57" s="1002"/>
      <c r="WUZ57" s="1002"/>
      <c r="WVA57" s="1002"/>
      <c r="WVB57" s="1002"/>
      <c r="WVC57" s="1002"/>
      <c r="WVD57" s="1002"/>
      <c r="WVE57" s="1002"/>
      <c r="WVF57" s="1002"/>
      <c r="WVG57" s="1002"/>
      <c r="WVH57" s="1002"/>
      <c r="WVI57" s="1002"/>
      <c r="WVJ57" s="1002"/>
      <c r="WVK57" s="1002"/>
      <c r="WVL57" s="1002"/>
      <c r="WVM57" s="1002"/>
      <c r="WVN57" s="1002"/>
      <c r="WVO57" s="1002"/>
      <c r="WVP57" s="1002"/>
      <c r="WVQ57" s="1002"/>
      <c r="WVR57" s="1002"/>
      <c r="WVS57" s="1002"/>
      <c r="WVT57" s="1002"/>
      <c r="WVU57" s="1002"/>
      <c r="WVV57" s="1002"/>
      <c r="WVW57" s="1002"/>
      <c r="WVX57" s="1002"/>
      <c r="WVY57" s="1002"/>
      <c r="WVZ57" s="1002"/>
      <c r="WWA57" s="1002"/>
      <c r="WWB57" s="1002"/>
      <c r="WWC57" s="1002"/>
      <c r="WWD57" s="1002"/>
      <c r="WWE57" s="1002"/>
      <c r="WWF57" s="1002"/>
      <c r="WWG57" s="1002"/>
      <c r="WWH57" s="1002"/>
      <c r="WWI57" s="1002"/>
      <c r="WWJ57" s="1002"/>
      <c r="WWK57" s="1002"/>
      <c r="WWL57" s="1002"/>
      <c r="WWM57" s="1002"/>
      <c r="WWN57" s="1002"/>
      <c r="WWO57" s="1002"/>
      <c r="WWP57" s="1002"/>
      <c r="WWQ57" s="1002"/>
      <c r="WWR57" s="1002"/>
      <c r="WWS57" s="1002"/>
      <c r="WWT57" s="1002"/>
      <c r="WWU57" s="1002"/>
      <c r="WWV57" s="1002"/>
      <c r="WWW57" s="1002"/>
      <c r="WWX57" s="1002"/>
      <c r="WWY57" s="1002"/>
      <c r="WWZ57" s="1002"/>
      <c r="WXA57" s="1002"/>
      <c r="WXB57" s="1002"/>
      <c r="WXC57" s="1002"/>
      <c r="WXD57" s="1002"/>
      <c r="WXE57" s="1002"/>
      <c r="WXF57" s="1002"/>
      <c r="WXG57" s="1002"/>
      <c r="WXH57" s="1002"/>
      <c r="WXI57" s="1002"/>
      <c r="WXJ57" s="1002"/>
      <c r="WXK57" s="1002"/>
      <c r="WXL57" s="1002"/>
      <c r="WXM57" s="1002"/>
      <c r="WXN57" s="1002"/>
      <c r="WXO57" s="1002"/>
      <c r="WXP57" s="1002"/>
      <c r="WXQ57" s="1002"/>
      <c r="WXR57" s="1002"/>
      <c r="WXS57" s="1002"/>
      <c r="WXT57" s="1002"/>
      <c r="WXU57" s="1002"/>
      <c r="WXV57" s="1002"/>
      <c r="WXW57" s="1002"/>
      <c r="WXX57" s="1002"/>
      <c r="WXY57" s="1002"/>
      <c r="WXZ57" s="1002"/>
      <c r="WYA57" s="1002"/>
      <c r="WYB57" s="1002"/>
      <c r="WYC57" s="1002"/>
      <c r="WYD57" s="1002"/>
      <c r="WYE57" s="1002"/>
      <c r="WYF57" s="1002"/>
      <c r="WYG57" s="1002"/>
      <c r="WYH57" s="1002"/>
      <c r="WYI57" s="1002"/>
      <c r="WYJ57" s="1002"/>
      <c r="WYK57" s="1002"/>
      <c r="WYL57" s="1002"/>
      <c r="WYM57" s="1002"/>
      <c r="WYN57" s="1002"/>
      <c r="WYO57" s="1002"/>
      <c r="WYP57" s="1002"/>
      <c r="WYQ57" s="1002"/>
      <c r="WYR57" s="1002"/>
      <c r="WYS57" s="1002"/>
      <c r="WYT57" s="1002"/>
      <c r="WYU57" s="1002"/>
      <c r="WYV57" s="1002"/>
      <c r="WYW57" s="1002"/>
      <c r="WYX57" s="1002"/>
      <c r="WYY57" s="1002"/>
      <c r="WYZ57" s="1002"/>
      <c r="WZA57" s="1002"/>
      <c r="WZB57" s="1002"/>
      <c r="WZC57" s="1002"/>
      <c r="WZD57" s="1002"/>
      <c r="WZE57" s="1002"/>
      <c r="WZF57" s="1002"/>
      <c r="WZG57" s="1002"/>
      <c r="WZH57" s="1002"/>
      <c r="WZI57" s="1002"/>
      <c r="WZJ57" s="1002"/>
      <c r="WZK57" s="1002"/>
      <c r="WZL57" s="1002"/>
      <c r="WZM57" s="1002"/>
      <c r="WZN57" s="1002"/>
      <c r="WZO57" s="1002"/>
      <c r="WZP57" s="1002"/>
      <c r="WZQ57" s="1002"/>
      <c r="WZR57" s="1002"/>
      <c r="WZS57" s="1002"/>
      <c r="WZT57" s="1002"/>
      <c r="WZU57" s="1002"/>
      <c r="WZV57" s="1002"/>
      <c r="WZW57" s="1002"/>
      <c r="WZX57" s="1002"/>
      <c r="WZY57" s="1002"/>
      <c r="WZZ57" s="1002"/>
      <c r="XAA57" s="1002"/>
      <c r="XAB57" s="1002"/>
      <c r="XAC57" s="1002"/>
      <c r="XAD57" s="1002"/>
      <c r="XAE57" s="1002"/>
      <c r="XAF57" s="1002"/>
      <c r="XAG57" s="1002"/>
      <c r="XAH57" s="1002"/>
      <c r="XAI57" s="1002"/>
      <c r="XAJ57" s="1002"/>
      <c r="XAK57" s="1002"/>
      <c r="XAL57" s="1002"/>
      <c r="XAM57" s="1002"/>
      <c r="XAN57" s="1002"/>
      <c r="XAO57" s="1002"/>
      <c r="XAP57" s="1002"/>
      <c r="XAQ57" s="1002"/>
      <c r="XAR57" s="1002"/>
      <c r="XAS57" s="1002"/>
      <c r="XAT57" s="1002"/>
      <c r="XAU57" s="1002"/>
      <c r="XAV57" s="1002"/>
      <c r="XAW57" s="1002"/>
      <c r="XAX57" s="1002"/>
      <c r="XAY57" s="1002"/>
      <c r="XAZ57" s="1002"/>
      <c r="XBA57" s="1002"/>
      <c r="XBB57" s="1002"/>
      <c r="XBC57" s="1002"/>
      <c r="XBD57" s="1002"/>
      <c r="XBE57" s="1002"/>
      <c r="XBF57" s="1002"/>
      <c r="XBG57" s="1002"/>
      <c r="XBH57" s="1002"/>
      <c r="XBI57" s="1002"/>
      <c r="XBJ57" s="1002"/>
      <c r="XBK57" s="1002"/>
      <c r="XBL57" s="1002"/>
      <c r="XBM57" s="1002"/>
      <c r="XBN57" s="1002"/>
      <c r="XBO57" s="1002"/>
      <c r="XBP57" s="1002"/>
      <c r="XBQ57" s="1002"/>
      <c r="XBR57" s="1002"/>
      <c r="XBS57" s="1002"/>
      <c r="XBT57" s="1002"/>
      <c r="XBU57" s="1002"/>
      <c r="XBV57" s="1002"/>
      <c r="XBW57" s="1002"/>
      <c r="XBX57" s="1002"/>
      <c r="XBY57" s="1002"/>
      <c r="XBZ57" s="1002"/>
      <c r="XCA57" s="1002"/>
      <c r="XCB57" s="1002"/>
      <c r="XCC57" s="1002"/>
      <c r="XCD57" s="1002"/>
      <c r="XCE57" s="1002"/>
      <c r="XCF57" s="1002"/>
      <c r="XCG57" s="1002"/>
      <c r="XCH57" s="1002"/>
      <c r="XCI57" s="1002"/>
      <c r="XCJ57" s="1002"/>
      <c r="XCK57" s="1002"/>
      <c r="XCL57" s="1002"/>
      <c r="XCM57" s="1002"/>
      <c r="XCN57" s="1002"/>
      <c r="XCO57" s="1002"/>
      <c r="XCP57" s="1002"/>
      <c r="XCQ57" s="1002"/>
      <c r="XCR57" s="1002"/>
      <c r="XCS57" s="1002"/>
      <c r="XCT57" s="1002"/>
      <c r="XCU57" s="1002"/>
      <c r="XCV57" s="1002"/>
      <c r="XCW57" s="1002"/>
      <c r="XCX57" s="1002"/>
      <c r="XCY57" s="1002"/>
      <c r="XCZ57" s="1002"/>
      <c r="XDA57" s="1002"/>
      <c r="XDB57" s="1002"/>
      <c r="XDC57" s="1002"/>
      <c r="XDD57" s="1002"/>
      <c r="XDE57" s="1002"/>
      <c r="XDF57" s="1002"/>
      <c r="XDG57" s="1002"/>
      <c r="XDH57" s="1002"/>
      <c r="XDI57" s="1002"/>
      <c r="XDJ57" s="1002"/>
      <c r="XDK57" s="1002"/>
      <c r="XDL57" s="1002"/>
      <c r="XDM57" s="1002"/>
      <c r="XDN57" s="1002"/>
      <c r="XDO57" s="1002"/>
      <c r="XDP57" s="1002"/>
      <c r="XDQ57" s="1002"/>
      <c r="XDR57" s="1002"/>
      <c r="XDS57" s="1002"/>
      <c r="XDT57" s="1002"/>
      <c r="XDU57" s="1002"/>
      <c r="XDV57" s="1002"/>
      <c r="XDW57" s="1002"/>
    </row>
    <row r="59" spans="1:16381" x14ac:dyDescent="0.2">
      <c r="B59" s="997" t="s">
        <v>689</v>
      </c>
    </row>
    <row r="60" spans="1:16381" s="1003" customFormat="1" ht="12.75" customHeight="1" x14ac:dyDescent="0.25">
      <c r="A60" s="970"/>
      <c r="B60" s="998" t="s">
        <v>679</v>
      </c>
      <c r="C60" s="998" t="s">
        <v>680</v>
      </c>
      <c r="D60" s="998" t="s">
        <v>681</v>
      </c>
      <c r="E60" s="998" t="s">
        <v>681</v>
      </c>
      <c r="F60" s="999">
        <v>1108.2333329999999</v>
      </c>
      <c r="G60" s="999">
        <v>1126.8066670000001</v>
      </c>
      <c r="H60" s="999">
        <v>1094.9825000000001</v>
      </c>
      <c r="I60" s="999">
        <v>1052.8399999999999</v>
      </c>
      <c r="J60" s="999">
        <v>1130.9525000000001</v>
      </c>
      <c r="K60" s="999">
        <v>1160.7674999999999</v>
      </c>
      <c r="L60" s="999">
        <v>1131.0008330000001</v>
      </c>
      <c r="M60" s="999">
        <v>1100.163333</v>
      </c>
      <c r="N60" s="1004">
        <v>1174</v>
      </c>
      <c r="O60" s="1001">
        <v>1195.3</v>
      </c>
      <c r="P60" s="1001">
        <v>1162.9000000000001</v>
      </c>
      <c r="Q60" s="1001">
        <v>1158.3</v>
      </c>
      <c r="R60" s="1001">
        <v>1129.3</v>
      </c>
      <c r="S60" s="1001">
        <v>1124.3</v>
      </c>
      <c r="T60" s="1001">
        <v>1111.3</v>
      </c>
      <c r="U60" s="1001">
        <v>1102.8</v>
      </c>
      <c r="V60" s="1001">
        <v>1098.7</v>
      </c>
      <c r="W60" s="1001">
        <v>1097.5999999999999</v>
      </c>
      <c r="X60" s="1001">
        <v>1098.3</v>
      </c>
      <c r="Y60" s="1001">
        <v>1099.9000000000001</v>
      </c>
      <c r="Z60" s="1001">
        <v>1101</v>
      </c>
      <c r="AA60" s="1001">
        <v>1101.0999999999999</v>
      </c>
      <c r="AB60" s="1001">
        <v>1099.9000000000001</v>
      </c>
      <c r="AC60" s="1001">
        <v>1096.9000000000001</v>
      </c>
      <c r="AD60" s="1001">
        <v>1091.7</v>
      </c>
      <c r="AE60" s="1001">
        <v>1084.0999999999999</v>
      </c>
      <c r="AF60" s="1001">
        <v>1074.4000000000001</v>
      </c>
      <c r="AG60" s="1001">
        <v>1062.5</v>
      </c>
      <c r="AH60" s="1001">
        <v>1048.9000000000001</v>
      </c>
      <c r="AI60" s="1001">
        <v>1033.5</v>
      </c>
      <c r="AJ60" s="1001">
        <v>1017.4</v>
      </c>
      <c r="AK60" s="1001">
        <v>1001.1</v>
      </c>
      <c r="AL60" s="1001">
        <v>985.5</v>
      </c>
      <c r="AM60" s="1001">
        <v>971.7</v>
      </c>
      <c r="AN60" s="1001">
        <v>960.7</v>
      </c>
      <c r="AO60" s="1001">
        <v>953.9</v>
      </c>
      <c r="AP60" s="1001">
        <v>952.5</v>
      </c>
      <c r="AQ60" s="1001">
        <v>958.5</v>
      </c>
      <c r="AR60" s="1001">
        <v>973.6</v>
      </c>
      <c r="AS60" s="1001">
        <v>1000.2</v>
      </c>
      <c r="AT60" s="998" t="s">
        <v>690</v>
      </c>
      <c r="AU60" s="998" t="s">
        <v>1063</v>
      </c>
      <c r="AV60" s="998" t="s">
        <v>684</v>
      </c>
      <c r="AW60" s="1002"/>
      <c r="AX60" s="1002"/>
      <c r="AY60" s="1002"/>
      <c r="AZ60" s="1002"/>
      <c r="BA60" s="1002"/>
      <c r="BB60" s="1002"/>
      <c r="BC60" s="1002"/>
      <c r="BD60" s="1002"/>
      <c r="BE60" s="1002"/>
      <c r="BF60" s="1002"/>
      <c r="BG60" s="1002"/>
      <c r="BH60" s="1002"/>
      <c r="BI60" s="1002"/>
      <c r="BJ60" s="1002"/>
      <c r="BK60" s="1002"/>
      <c r="BL60" s="1002"/>
      <c r="BM60" s="1002"/>
      <c r="BN60" s="1002"/>
      <c r="BO60" s="1002"/>
      <c r="BP60" s="1002"/>
      <c r="BQ60" s="1002"/>
      <c r="BR60" s="1002"/>
      <c r="BS60" s="1002"/>
      <c r="BT60" s="1002"/>
      <c r="BU60" s="1002"/>
      <c r="BV60" s="1002"/>
      <c r="BW60" s="1002"/>
      <c r="BX60" s="1002"/>
      <c r="BY60" s="1002"/>
      <c r="BZ60" s="1002"/>
      <c r="CA60" s="1002"/>
      <c r="CB60" s="1002"/>
      <c r="CC60" s="1002"/>
      <c r="CD60" s="1002"/>
      <c r="CE60" s="1002"/>
      <c r="CF60" s="1002"/>
      <c r="CG60" s="1002"/>
      <c r="CH60" s="1002"/>
      <c r="CI60" s="1002"/>
      <c r="CJ60" s="1002"/>
      <c r="CK60" s="1002"/>
      <c r="CL60" s="1002"/>
      <c r="CM60" s="1002"/>
      <c r="CN60" s="1002"/>
      <c r="CO60" s="1002"/>
      <c r="CP60" s="1002"/>
      <c r="CQ60" s="1002"/>
      <c r="CR60" s="1002"/>
      <c r="CS60" s="1002"/>
      <c r="CT60" s="1002"/>
      <c r="CU60" s="1002"/>
      <c r="CV60" s="1002"/>
      <c r="CW60" s="1002"/>
      <c r="CX60" s="1002"/>
      <c r="CY60" s="1002"/>
      <c r="CZ60" s="1002"/>
      <c r="DA60" s="1002"/>
      <c r="DB60" s="1002"/>
      <c r="DC60" s="1002"/>
      <c r="DD60" s="1002"/>
      <c r="DE60" s="1002"/>
      <c r="DF60" s="1002"/>
      <c r="DG60" s="1002"/>
      <c r="DH60" s="1002"/>
      <c r="DI60" s="1002"/>
      <c r="DJ60" s="1002"/>
      <c r="DK60" s="1002"/>
      <c r="DL60" s="1002"/>
      <c r="DM60" s="1002"/>
      <c r="DN60" s="1002"/>
      <c r="DO60" s="1002"/>
      <c r="DP60" s="1002"/>
      <c r="DQ60" s="1002"/>
      <c r="DR60" s="1002"/>
      <c r="DS60" s="1002"/>
      <c r="DT60" s="1002"/>
      <c r="DU60" s="1002"/>
      <c r="DV60" s="1002"/>
      <c r="DW60" s="1002"/>
      <c r="DX60" s="1002"/>
      <c r="DY60" s="1002"/>
      <c r="DZ60" s="1002"/>
      <c r="EA60" s="1002"/>
      <c r="EB60" s="1002"/>
      <c r="EC60" s="1002"/>
      <c r="ED60" s="1002"/>
      <c r="EE60" s="1002"/>
      <c r="EF60" s="1002"/>
      <c r="EG60" s="1002"/>
      <c r="EH60" s="1002"/>
      <c r="EI60" s="1002"/>
      <c r="EJ60" s="1002"/>
      <c r="EK60" s="1002"/>
      <c r="EL60" s="1002"/>
      <c r="EM60" s="1002"/>
      <c r="EN60" s="1002"/>
      <c r="EO60" s="1002"/>
      <c r="EP60" s="1002"/>
      <c r="EQ60" s="1002"/>
      <c r="ER60" s="1002"/>
      <c r="ES60" s="1002"/>
      <c r="ET60" s="1002"/>
      <c r="EU60" s="1002"/>
      <c r="EV60" s="1002"/>
      <c r="EW60" s="1002"/>
      <c r="EX60" s="1002"/>
      <c r="EY60" s="1002"/>
      <c r="EZ60" s="1002"/>
      <c r="FA60" s="1002"/>
      <c r="FB60" s="1002"/>
      <c r="FC60" s="1002"/>
      <c r="FD60" s="1002"/>
      <c r="FE60" s="1002"/>
      <c r="FF60" s="1002"/>
      <c r="FG60" s="1002"/>
      <c r="FH60" s="1002"/>
      <c r="FI60" s="1002"/>
      <c r="FJ60" s="1002"/>
      <c r="FK60" s="1002"/>
      <c r="FL60" s="1002"/>
      <c r="FM60" s="1002"/>
      <c r="FN60" s="1002"/>
      <c r="FO60" s="1002"/>
      <c r="FP60" s="1002"/>
      <c r="FQ60" s="1002"/>
      <c r="FR60" s="1002"/>
      <c r="FS60" s="1002"/>
      <c r="FT60" s="1002"/>
      <c r="FU60" s="1002"/>
      <c r="FV60" s="1002"/>
      <c r="FW60" s="1002"/>
      <c r="FX60" s="1002"/>
      <c r="FY60" s="1002"/>
      <c r="FZ60" s="1002"/>
      <c r="GA60" s="1002"/>
      <c r="GB60" s="1002"/>
      <c r="GC60" s="1002"/>
      <c r="GD60" s="1002"/>
      <c r="GE60" s="1002"/>
      <c r="GF60" s="1002"/>
      <c r="GG60" s="1002"/>
      <c r="GH60" s="1002"/>
      <c r="GI60" s="1002"/>
      <c r="GJ60" s="1002"/>
      <c r="GK60" s="1002"/>
      <c r="GL60" s="1002"/>
      <c r="GM60" s="1002"/>
      <c r="GN60" s="1002"/>
      <c r="GO60" s="1002"/>
      <c r="GP60" s="1002"/>
      <c r="GQ60" s="1002"/>
      <c r="GR60" s="1002"/>
      <c r="GS60" s="1002"/>
      <c r="GT60" s="1002"/>
      <c r="GU60" s="1002"/>
      <c r="GV60" s="1002"/>
      <c r="GW60" s="1002"/>
      <c r="GX60" s="1002"/>
      <c r="GY60" s="1002"/>
      <c r="GZ60" s="1002"/>
      <c r="HA60" s="1002"/>
      <c r="HB60" s="1002"/>
      <c r="HC60" s="1002"/>
      <c r="HD60" s="1002"/>
      <c r="HE60" s="1002"/>
      <c r="HF60" s="1002"/>
      <c r="HG60" s="1002"/>
      <c r="HH60" s="1002"/>
      <c r="HI60" s="1002"/>
      <c r="HJ60" s="1002"/>
      <c r="HK60" s="1002"/>
      <c r="HL60" s="1002"/>
      <c r="HM60" s="1002"/>
      <c r="HN60" s="1002"/>
      <c r="HO60" s="1002"/>
      <c r="HP60" s="1002"/>
      <c r="HQ60" s="1002"/>
      <c r="HR60" s="1002"/>
      <c r="HS60" s="1002"/>
      <c r="HT60" s="1002"/>
      <c r="HU60" s="1002"/>
      <c r="HV60" s="1002"/>
      <c r="HW60" s="1002"/>
      <c r="HX60" s="1002"/>
      <c r="HY60" s="1002"/>
      <c r="HZ60" s="1002"/>
      <c r="IA60" s="1002"/>
      <c r="IB60" s="1002"/>
      <c r="IC60" s="1002"/>
      <c r="ID60" s="1002"/>
      <c r="IE60" s="1002"/>
      <c r="IF60" s="1002"/>
      <c r="IG60" s="1002"/>
      <c r="IH60" s="1002"/>
      <c r="II60" s="1002"/>
      <c r="IJ60" s="1002"/>
      <c r="IK60" s="1002"/>
      <c r="IL60" s="1002"/>
      <c r="IM60" s="1002"/>
      <c r="IN60" s="1002"/>
      <c r="IO60" s="1002"/>
      <c r="IP60" s="1002"/>
      <c r="IQ60" s="1002"/>
      <c r="IR60" s="1002"/>
      <c r="IS60" s="1002"/>
      <c r="IT60" s="1002"/>
      <c r="IU60" s="1002"/>
      <c r="IV60" s="1002"/>
      <c r="IW60" s="1002"/>
      <c r="IX60" s="1002"/>
      <c r="IY60" s="1002"/>
      <c r="IZ60" s="1002"/>
      <c r="JA60" s="1002"/>
      <c r="JB60" s="1002"/>
      <c r="JC60" s="1002"/>
      <c r="JD60" s="1002"/>
      <c r="JE60" s="1002"/>
      <c r="JF60" s="1002"/>
      <c r="JG60" s="1002"/>
      <c r="JH60" s="1002"/>
      <c r="JI60" s="1002"/>
      <c r="JJ60" s="1002"/>
      <c r="JK60" s="1002"/>
      <c r="JL60" s="1002"/>
      <c r="JM60" s="1002"/>
      <c r="JN60" s="1002"/>
      <c r="JO60" s="1002"/>
      <c r="JP60" s="1002"/>
      <c r="JQ60" s="1002"/>
      <c r="JR60" s="1002"/>
      <c r="JS60" s="1002"/>
      <c r="JT60" s="1002"/>
      <c r="JU60" s="1002"/>
      <c r="JV60" s="1002"/>
      <c r="JW60" s="1002"/>
      <c r="JX60" s="1002"/>
      <c r="JY60" s="1002"/>
      <c r="JZ60" s="1002"/>
      <c r="KA60" s="1002"/>
      <c r="KB60" s="1002"/>
      <c r="KC60" s="1002"/>
      <c r="KD60" s="1002"/>
      <c r="KE60" s="1002"/>
      <c r="KF60" s="1002"/>
      <c r="KG60" s="1002"/>
      <c r="KH60" s="1002"/>
      <c r="KI60" s="1002"/>
      <c r="KJ60" s="1002"/>
      <c r="KK60" s="1002"/>
      <c r="KL60" s="1002"/>
      <c r="KM60" s="1002"/>
      <c r="KN60" s="1002"/>
      <c r="KO60" s="1002"/>
      <c r="KP60" s="1002"/>
      <c r="KQ60" s="1002"/>
      <c r="KR60" s="1002"/>
      <c r="KS60" s="1002"/>
      <c r="KT60" s="1002"/>
      <c r="KU60" s="1002"/>
      <c r="KV60" s="1002"/>
      <c r="KW60" s="1002"/>
      <c r="KX60" s="1002"/>
      <c r="KY60" s="1002"/>
      <c r="KZ60" s="1002"/>
      <c r="LA60" s="1002"/>
      <c r="LB60" s="1002"/>
      <c r="LC60" s="1002"/>
      <c r="LD60" s="1002"/>
      <c r="LE60" s="1002"/>
      <c r="LF60" s="1002"/>
      <c r="LG60" s="1002"/>
      <c r="LH60" s="1002"/>
      <c r="LI60" s="1002"/>
      <c r="LJ60" s="1002"/>
      <c r="LK60" s="1002"/>
      <c r="LL60" s="1002"/>
      <c r="LM60" s="1002"/>
      <c r="LN60" s="1002"/>
      <c r="LO60" s="1002"/>
      <c r="LP60" s="1002"/>
      <c r="LQ60" s="1002"/>
      <c r="LR60" s="1002"/>
      <c r="LS60" s="1002"/>
      <c r="LT60" s="1002"/>
      <c r="LU60" s="1002"/>
      <c r="LV60" s="1002"/>
      <c r="LW60" s="1002"/>
      <c r="LX60" s="1002"/>
      <c r="LY60" s="1002"/>
      <c r="LZ60" s="1002"/>
      <c r="MA60" s="1002"/>
      <c r="MB60" s="1002"/>
      <c r="MC60" s="1002"/>
      <c r="MD60" s="1002"/>
      <c r="ME60" s="1002"/>
      <c r="MF60" s="1002"/>
      <c r="MG60" s="1002"/>
      <c r="MH60" s="1002"/>
      <c r="MI60" s="1002"/>
      <c r="MJ60" s="1002"/>
      <c r="MK60" s="1002"/>
      <c r="ML60" s="1002"/>
      <c r="MM60" s="1002"/>
      <c r="MN60" s="1002"/>
      <c r="MO60" s="1002"/>
      <c r="MP60" s="1002"/>
      <c r="MQ60" s="1002"/>
      <c r="MR60" s="1002"/>
      <c r="MS60" s="1002"/>
      <c r="MT60" s="1002"/>
      <c r="MU60" s="1002"/>
      <c r="MV60" s="1002"/>
      <c r="MW60" s="1002"/>
      <c r="MX60" s="1002"/>
      <c r="MY60" s="1002"/>
      <c r="MZ60" s="1002"/>
      <c r="NA60" s="1002"/>
      <c r="NB60" s="1002"/>
      <c r="NC60" s="1002"/>
      <c r="ND60" s="1002"/>
      <c r="NE60" s="1002"/>
      <c r="NF60" s="1002"/>
      <c r="NG60" s="1002"/>
      <c r="NH60" s="1002"/>
      <c r="NI60" s="1002"/>
      <c r="NJ60" s="1002"/>
      <c r="NK60" s="1002"/>
      <c r="NL60" s="1002"/>
      <c r="NM60" s="1002"/>
      <c r="NN60" s="1002"/>
      <c r="NO60" s="1002"/>
      <c r="NP60" s="1002"/>
      <c r="NQ60" s="1002"/>
      <c r="NR60" s="1002"/>
      <c r="NS60" s="1002"/>
      <c r="NT60" s="1002"/>
      <c r="NU60" s="1002"/>
      <c r="NV60" s="1002"/>
      <c r="NW60" s="1002"/>
      <c r="NX60" s="1002"/>
      <c r="NY60" s="1002"/>
      <c r="NZ60" s="1002"/>
      <c r="OA60" s="1002"/>
      <c r="OB60" s="1002"/>
      <c r="OC60" s="1002"/>
      <c r="OD60" s="1002"/>
      <c r="OE60" s="1002"/>
      <c r="OF60" s="1002"/>
      <c r="OG60" s="1002"/>
      <c r="OH60" s="1002"/>
      <c r="OI60" s="1002"/>
      <c r="OJ60" s="1002"/>
      <c r="OK60" s="1002"/>
      <c r="OL60" s="1002"/>
      <c r="OM60" s="1002"/>
      <c r="ON60" s="1002"/>
      <c r="OO60" s="1002"/>
      <c r="OP60" s="1002"/>
      <c r="OQ60" s="1002"/>
      <c r="OR60" s="1002"/>
      <c r="OS60" s="1002"/>
      <c r="OT60" s="1002"/>
      <c r="OU60" s="1002"/>
      <c r="OV60" s="1002"/>
      <c r="OW60" s="1002"/>
      <c r="OX60" s="1002"/>
      <c r="OY60" s="1002"/>
      <c r="OZ60" s="1002"/>
      <c r="PA60" s="1002"/>
      <c r="PB60" s="1002"/>
      <c r="PC60" s="1002"/>
      <c r="PD60" s="1002"/>
      <c r="PE60" s="1002"/>
      <c r="PF60" s="1002"/>
      <c r="PG60" s="1002"/>
      <c r="PH60" s="1002"/>
      <c r="PI60" s="1002"/>
      <c r="PJ60" s="1002"/>
      <c r="PK60" s="1002"/>
      <c r="PL60" s="1002"/>
      <c r="PM60" s="1002"/>
      <c r="PN60" s="1002"/>
      <c r="PO60" s="1002"/>
      <c r="PP60" s="1002"/>
      <c r="PQ60" s="1002"/>
      <c r="PR60" s="1002"/>
      <c r="PS60" s="1002"/>
      <c r="PT60" s="1002"/>
      <c r="PU60" s="1002"/>
      <c r="PV60" s="1002"/>
      <c r="PW60" s="1002"/>
      <c r="PX60" s="1002"/>
      <c r="PY60" s="1002"/>
      <c r="PZ60" s="1002"/>
      <c r="QA60" s="1002"/>
      <c r="QB60" s="1002"/>
      <c r="QC60" s="1002"/>
      <c r="QD60" s="1002"/>
      <c r="QE60" s="1002"/>
      <c r="QF60" s="1002"/>
      <c r="QG60" s="1002"/>
      <c r="QH60" s="1002"/>
      <c r="QI60" s="1002"/>
      <c r="QJ60" s="1002"/>
      <c r="QK60" s="1002"/>
      <c r="QL60" s="1002"/>
      <c r="QM60" s="1002"/>
      <c r="QN60" s="1002"/>
      <c r="QO60" s="1002"/>
      <c r="QP60" s="1002"/>
      <c r="QQ60" s="1002"/>
      <c r="QR60" s="1002"/>
      <c r="QS60" s="1002"/>
      <c r="QT60" s="1002"/>
      <c r="QU60" s="1002"/>
      <c r="QV60" s="1002"/>
      <c r="QW60" s="1002"/>
      <c r="QX60" s="1002"/>
      <c r="QY60" s="1002"/>
      <c r="QZ60" s="1002"/>
      <c r="RA60" s="1002"/>
      <c r="RB60" s="1002"/>
      <c r="RC60" s="1002"/>
      <c r="RD60" s="1002"/>
      <c r="RE60" s="1002"/>
      <c r="RF60" s="1002"/>
      <c r="RG60" s="1002"/>
      <c r="RH60" s="1002"/>
      <c r="RI60" s="1002"/>
      <c r="RJ60" s="1002"/>
      <c r="RK60" s="1002"/>
      <c r="RL60" s="1002"/>
      <c r="RM60" s="1002"/>
      <c r="RN60" s="1002"/>
      <c r="RO60" s="1002"/>
      <c r="RP60" s="1002"/>
      <c r="RQ60" s="1002"/>
      <c r="RR60" s="1002"/>
      <c r="RS60" s="1002"/>
      <c r="RT60" s="1002"/>
      <c r="RU60" s="1002"/>
      <c r="RV60" s="1002"/>
      <c r="RW60" s="1002"/>
      <c r="RX60" s="1002"/>
      <c r="RY60" s="1002"/>
      <c r="RZ60" s="1002"/>
      <c r="SA60" s="1002"/>
      <c r="SB60" s="1002"/>
      <c r="SC60" s="1002"/>
      <c r="SD60" s="1002"/>
      <c r="SE60" s="1002"/>
      <c r="SF60" s="1002"/>
      <c r="SG60" s="1002"/>
      <c r="SH60" s="1002"/>
      <c r="SI60" s="1002"/>
      <c r="SJ60" s="1002"/>
      <c r="SK60" s="1002"/>
      <c r="SL60" s="1002"/>
      <c r="SM60" s="1002"/>
      <c r="SN60" s="1002"/>
      <c r="SO60" s="1002"/>
      <c r="SP60" s="1002"/>
      <c r="SQ60" s="1002"/>
      <c r="SR60" s="1002"/>
      <c r="SS60" s="1002"/>
      <c r="ST60" s="1002"/>
      <c r="SU60" s="1002"/>
      <c r="SV60" s="1002"/>
      <c r="SW60" s="1002"/>
      <c r="SX60" s="1002"/>
      <c r="SY60" s="1002"/>
      <c r="SZ60" s="1002"/>
      <c r="TA60" s="1002"/>
      <c r="TB60" s="1002"/>
      <c r="TC60" s="1002"/>
      <c r="TD60" s="1002"/>
      <c r="TE60" s="1002"/>
      <c r="TF60" s="1002"/>
      <c r="TG60" s="1002"/>
      <c r="TH60" s="1002"/>
      <c r="TI60" s="1002"/>
      <c r="TJ60" s="1002"/>
      <c r="TK60" s="1002"/>
      <c r="TL60" s="1002"/>
      <c r="TM60" s="1002"/>
      <c r="TN60" s="1002"/>
      <c r="TO60" s="1002"/>
      <c r="TP60" s="1002"/>
      <c r="TQ60" s="1002"/>
      <c r="TR60" s="1002"/>
      <c r="TS60" s="1002"/>
      <c r="TT60" s="1002"/>
      <c r="TU60" s="1002"/>
      <c r="TV60" s="1002"/>
      <c r="TW60" s="1002"/>
      <c r="TX60" s="1002"/>
      <c r="TY60" s="1002"/>
      <c r="TZ60" s="1002"/>
      <c r="UA60" s="1002"/>
      <c r="UB60" s="1002"/>
      <c r="UC60" s="1002"/>
      <c r="UD60" s="1002"/>
      <c r="UE60" s="1002"/>
      <c r="UF60" s="1002"/>
      <c r="UG60" s="1002"/>
      <c r="UH60" s="1002"/>
      <c r="UI60" s="1002"/>
      <c r="UJ60" s="1002"/>
      <c r="UK60" s="1002"/>
      <c r="UL60" s="1002"/>
      <c r="UM60" s="1002"/>
      <c r="UN60" s="1002"/>
      <c r="UO60" s="1002"/>
      <c r="UP60" s="1002"/>
      <c r="UQ60" s="1002"/>
      <c r="UR60" s="1002"/>
      <c r="US60" s="1002"/>
      <c r="UT60" s="1002"/>
      <c r="UU60" s="1002"/>
      <c r="UV60" s="1002"/>
      <c r="UW60" s="1002"/>
      <c r="UX60" s="1002"/>
      <c r="UY60" s="1002"/>
      <c r="UZ60" s="1002"/>
      <c r="VA60" s="1002"/>
      <c r="VB60" s="1002"/>
      <c r="VC60" s="1002"/>
      <c r="VD60" s="1002"/>
      <c r="VE60" s="1002"/>
      <c r="VF60" s="1002"/>
      <c r="VG60" s="1002"/>
      <c r="VH60" s="1002"/>
      <c r="VI60" s="1002"/>
      <c r="VJ60" s="1002"/>
      <c r="VK60" s="1002"/>
      <c r="VL60" s="1002"/>
      <c r="VM60" s="1002"/>
      <c r="VN60" s="1002"/>
      <c r="VO60" s="1002"/>
      <c r="VP60" s="1002"/>
      <c r="VQ60" s="1002"/>
      <c r="VR60" s="1002"/>
      <c r="VS60" s="1002"/>
      <c r="VT60" s="1002"/>
      <c r="VU60" s="1002"/>
      <c r="VV60" s="1002"/>
      <c r="VW60" s="1002"/>
      <c r="VX60" s="1002"/>
      <c r="VY60" s="1002"/>
      <c r="VZ60" s="1002"/>
      <c r="WA60" s="1002"/>
      <c r="WB60" s="1002"/>
      <c r="WC60" s="1002"/>
      <c r="WD60" s="1002"/>
      <c r="WE60" s="1002"/>
      <c r="WF60" s="1002"/>
      <c r="WG60" s="1002"/>
      <c r="WH60" s="1002"/>
      <c r="WI60" s="1002"/>
      <c r="WJ60" s="1002"/>
      <c r="WK60" s="1002"/>
      <c r="WL60" s="1002"/>
      <c r="WM60" s="1002"/>
      <c r="WN60" s="1002"/>
      <c r="WO60" s="1002"/>
      <c r="WP60" s="1002"/>
      <c r="WQ60" s="1002"/>
      <c r="WR60" s="1002"/>
      <c r="WS60" s="1002"/>
      <c r="WT60" s="1002"/>
      <c r="WU60" s="1002"/>
      <c r="WV60" s="1002"/>
      <c r="WW60" s="1002"/>
      <c r="WX60" s="1002"/>
      <c r="WY60" s="1002"/>
      <c r="WZ60" s="1002"/>
      <c r="XA60" s="1002"/>
      <c r="XB60" s="1002"/>
      <c r="XC60" s="1002"/>
      <c r="XD60" s="1002"/>
      <c r="XE60" s="1002"/>
      <c r="XF60" s="1002"/>
      <c r="XG60" s="1002"/>
      <c r="XH60" s="1002"/>
      <c r="XI60" s="1002"/>
      <c r="XJ60" s="1002"/>
      <c r="XK60" s="1002"/>
      <c r="XL60" s="1002"/>
      <c r="XM60" s="1002"/>
      <c r="XN60" s="1002"/>
      <c r="XO60" s="1002"/>
      <c r="XP60" s="1002"/>
      <c r="XQ60" s="1002"/>
      <c r="XR60" s="1002"/>
      <c r="XS60" s="1002"/>
      <c r="XT60" s="1002"/>
      <c r="XU60" s="1002"/>
      <c r="XV60" s="1002"/>
      <c r="XW60" s="1002"/>
      <c r="XX60" s="1002"/>
      <c r="XY60" s="1002"/>
      <c r="XZ60" s="1002"/>
      <c r="YA60" s="1002"/>
      <c r="YB60" s="1002"/>
      <c r="YC60" s="1002"/>
      <c r="YD60" s="1002"/>
      <c r="YE60" s="1002"/>
      <c r="YF60" s="1002"/>
      <c r="YG60" s="1002"/>
      <c r="YH60" s="1002"/>
      <c r="YI60" s="1002"/>
      <c r="YJ60" s="1002"/>
      <c r="YK60" s="1002"/>
      <c r="YL60" s="1002"/>
      <c r="YM60" s="1002"/>
      <c r="YN60" s="1002"/>
      <c r="YO60" s="1002"/>
      <c r="YP60" s="1002"/>
      <c r="YQ60" s="1002"/>
      <c r="YR60" s="1002"/>
      <c r="YS60" s="1002"/>
      <c r="YT60" s="1002"/>
      <c r="YU60" s="1002"/>
      <c r="YV60" s="1002"/>
      <c r="YW60" s="1002"/>
      <c r="YX60" s="1002"/>
      <c r="YY60" s="1002"/>
      <c r="YZ60" s="1002"/>
      <c r="ZA60" s="1002"/>
      <c r="ZB60" s="1002"/>
      <c r="ZC60" s="1002"/>
      <c r="ZD60" s="1002"/>
      <c r="ZE60" s="1002"/>
      <c r="ZF60" s="1002"/>
      <c r="ZG60" s="1002"/>
      <c r="ZH60" s="1002"/>
      <c r="ZI60" s="1002"/>
      <c r="ZJ60" s="1002"/>
      <c r="ZK60" s="1002"/>
      <c r="ZL60" s="1002"/>
      <c r="ZM60" s="1002"/>
      <c r="ZN60" s="1002"/>
      <c r="ZO60" s="1002"/>
      <c r="ZP60" s="1002"/>
      <c r="ZQ60" s="1002"/>
      <c r="ZR60" s="1002"/>
      <c r="ZS60" s="1002"/>
      <c r="ZT60" s="1002"/>
      <c r="ZU60" s="1002"/>
      <c r="ZV60" s="1002"/>
      <c r="ZW60" s="1002"/>
      <c r="ZX60" s="1002"/>
      <c r="ZY60" s="1002"/>
      <c r="ZZ60" s="1002"/>
      <c r="AAA60" s="1002"/>
      <c r="AAB60" s="1002"/>
      <c r="AAC60" s="1002"/>
      <c r="AAD60" s="1002"/>
      <c r="AAE60" s="1002"/>
      <c r="AAF60" s="1002"/>
      <c r="AAG60" s="1002"/>
      <c r="AAH60" s="1002"/>
      <c r="AAI60" s="1002"/>
      <c r="AAJ60" s="1002"/>
      <c r="AAK60" s="1002"/>
      <c r="AAL60" s="1002"/>
      <c r="AAM60" s="1002"/>
      <c r="AAN60" s="1002"/>
      <c r="AAO60" s="1002"/>
      <c r="AAP60" s="1002"/>
      <c r="AAQ60" s="1002"/>
      <c r="AAR60" s="1002"/>
      <c r="AAS60" s="1002"/>
      <c r="AAT60" s="1002"/>
      <c r="AAU60" s="1002"/>
      <c r="AAV60" s="1002"/>
      <c r="AAW60" s="1002"/>
      <c r="AAX60" s="1002"/>
      <c r="AAY60" s="1002"/>
      <c r="AAZ60" s="1002"/>
      <c r="ABA60" s="1002"/>
      <c r="ABB60" s="1002"/>
      <c r="ABC60" s="1002"/>
      <c r="ABD60" s="1002"/>
      <c r="ABE60" s="1002"/>
      <c r="ABF60" s="1002"/>
      <c r="ABG60" s="1002"/>
      <c r="ABH60" s="1002"/>
      <c r="ABI60" s="1002"/>
      <c r="ABJ60" s="1002"/>
      <c r="ABK60" s="1002"/>
      <c r="ABL60" s="1002"/>
      <c r="ABM60" s="1002"/>
      <c r="ABN60" s="1002"/>
      <c r="ABO60" s="1002"/>
      <c r="ABP60" s="1002"/>
      <c r="ABQ60" s="1002"/>
      <c r="ABR60" s="1002"/>
      <c r="ABS60" s="1002"/>
      <c r="ABT60" s="1002"/>
      <c r="ABU60" s="1002"/>
      <c r="ABV60" s="1002"/>
      <c r="ABW60" s="1002"/>
      <c r="ABX60" s="1002"/>
      <c r="ABY60" s="1002"/>
      <c r="ABZ60" s="1002"/>
      <c r="ACA60" s="1002"/>
      <c r="ACB60" s="1002"/>
      <c r="ACC60" s="1002"/>
      <c r="ACD60" s="1002"/>
      <c r="ACE60" s="1002"/>
      <c r="ACF60" s="1002"/>
      <c r="ACG60" s="1002"/>
      <c r="ACH60" s="1002"/>
      <c r="ACI60" s="1002"/>
      <c r="ACJ60" s="1002"/>
      <c r="ACK60" s="1002"/>
      <c r="ACL60" s="1002"/>
      <c r="ACM60" s="1002"/>
      <c r="ACN60" s="1002"/>
      <c r="ACO60" s="1002"/>
      <c r="ACP60" s="1002"/>
      <c r="ACQ60" s="1002"/>
      <c r="ACR60" s="1002"/>
      <c r="ACS60" s="1002"/>
      <c r="ACT60" s="1002"/>
      <c r="ACU60" s="1002"/>
      <c r="ACV60" s="1002"/>
      <c r="ACW60" s="1002"/>
      <c r="ACX60" s="1002"/>
      <c r="ACY60" s="1002"/>
      <c r="ACZ60" s="1002"/>
      <c r="ADA60" s="1002"/>
      <c r="ADB60" s="1002"/>
      <c r="ADC60" s="1002"/>
      <c r="ADD60" s="1002"/>
      <c r="ADE60" s="1002"/>
      <c r="ADF60" s="1002"/>
      <c r="ADG60" s="1002"/>
      <c r="ADH60" s="1002"/>
      <c r="ADI60" s="1002"/>
      <c r="ADJ60" s="1002"/>
      <c r="ADK60" s="1002"/>
      <c r="ADL60" s="1002"/>
      <c r="ADM60" s="1002"/>
      <c r="ADN60" s="1002"/>
      <c r="ADO60" s="1002"/>
      <c r="ADP60" s="1002"/>
      <c r="ADQ60" s="1002"/>
      <c r="ADR60" s="1002"/>
      <c r="ADS60" s="1002"/>
      <c r="ADT60" s="1002"/>
      <c r="ADU60" s="1002"/>
      <c r="ADV60" s="1002"/>
      <c r="ADW60" s="1002"/>
      <c r="ADX60" s="1002"/>
      <c r="ADY60" s="1002"/>
      <c r="ADZ60" s="1002"/>
      <c r="AEA60" s="1002"/>
      <c r="AEB60" s="1002"/>
      <c r="AEC60" s="1002"/>
      <c r="AED60" s="1002"/>
      <c r="AEE60" s="1002"/>
      <c r="AEF60" s="1002"/>
      <c r="AEG60" s="1002"/>
      <c r="AEH60" s="1002"/>
      <c r="AEI60" s="1002"/>
      <c r="AEJ60" s="1002"/>
      <c r="AEK60" s="1002"/>
      <c r="AEL60" s="1002"/>
      <c r="AEM60" s="1002"/>
      <c r="AEN60" s="1002"/>
      <c r="AEO60" s="1002"/>
      <c r="AEP60" s="1002"/>
      <c r="AEQ60" s="1002"/>
      <c r="AER60" s="1002"/>
      <c r="AES60" s="1002"/>
      <c r="AET60" s="1002"/>
      <c r="AEU60" s="1002"/>
      <c r="AEV60" s="1002"/>
      <c r="AEW60" s="1002"/>
      <c r="AEX60" s="1002"/>
      <c r="AEY60" s="1002"/>
      <c r="AEZ60" s="1002"/>
      <c r="AFA60" s="1002"/>
      <c r="AFB60" s="1002"/>
      <c r="AFC60" s="1002"/>
      <c r="AFD60" s="1002"/>
      <c r="AFE60" s="1002"/>
      <c r="AFF60" s="1002"/>
      <c r="AFG60" s="1002"/>
      <c r="AFH60" s="1002"/>
      <c r="AFI60" s="1002"/>
      <c r="AFJ60" s="1002"/>
      <c r="AFK60" s="1002"/>
      <c r="AFL60" s="1002"/>
      <c r="AFM60" s="1002"/>
      <c r="AFN60" s="1002"/>
      <c r="AFO60" s="1002"/>
      <c r="AFP60" s="1002"/>
      <c r="AFQ60" s="1002"/>
      <c r="AFR60" s="1002"/>
      <c r="AFS60" s="1002"/>
      <c r="AFT60" s="1002"/>
      <c r="AFU60" s="1002"/>
      <c r="AFV60" s="1002"/>
      <c r="AFW60" s="1002"/>
      <c r="AFX60" s="1002"/>
      <c r="AFY60" s="1002"/>
      <c r="AFZ60" s="1002"/>
      <c r="AGA60" s="1002"/>
      <c r="AGB60" s="1002"/>
      <c r="AGC60" s="1002"/>
      <c r="AGD60" s="1002"/>
      <c r="AGE60" s="1002"/>
      <c r="AGF60" s="1002"/>
      <c r="AGG60" s="1002"/>
      <c r="AGH60" s="1002"/>
      <c r="AGI60" s="1002"/>
      <c r="AGJ60" s="1002"/>
      <c r="AGK60" s="1002"/>
      <c r="AGL60" s="1002"/>
      <c r="AGM60" s="1002"/>
      <c r="AGN60" s="1002"/>
      <c r="AGO60" s="1002"/>
      <c r="AGP60" s="1002"/>
      <c r="AGQ60" s="1002"/>
      <c r="AGR60" s="1002"/>
      <c r="AGS60" s="1002"/>
      <c r="AGT60" s="1002"/>
      <c r="AGU60" s="1002"/>
      <c r="AGV60" s="1002"/>
      <c r="AGW60" s="1002"/>
      <c r="AGX60" s="1002"/>
      <c r="AGY60" s="1002"/>
      <c r="AGZ60" s="1002"/>
      <c r="AHA60" s="1002"/>
      <c r="AHB60" s="1002"/>
      <c r="AHC60" s="1002"/>
      <c r="AHD60" s="1002"/>
      <c r="AHE60" s="1002"/>
      <c r="AHF60" s="1002"/>
      <c r="AHG60" s="1002"/>
      <c r="AHH60" s="1002"/>
      <c r="AHI60" s="1002"/>
      <c r="AHJ60" s="1002"/>
      <c r="AHK60" s="1002"/>
      <c r="AHL60" s="1002"/>
      <c r="AHM60" s="1002"/>
      <c r="AHN60" s="1002"/>
      <c r="AHO60" s="1002"/>
      <c r="AHP60" s="1002"/>
      <c r="AHQ60" s="1002"/>
      <c r="AHR60" s="1002"/>
      <c r="AHS60" s="1002"/>
      <c r="AHT60" s="1002"/>
      <c r="AHU60" s="1002"/>
      <c r="AHV60" s="1002"/>
      <c r="AHW60" s="1002"/>
      <c r="AHX60" s="1002"/>
      <c r="AHY60" s="1002"/>
      <c r="AHZ60" s="1002"/>
      <c r="AIA60" s="1002"/>
      <c r="AIB60" s="1002"/>
      <c r="AIC60" s="1002"/>
      <c r="AID60" s="1002"/>
      <c r="AIE60" s="1002"/>
      <c r="AIF60" s="1002"/>
      <c r="AIG60" s="1002"/>
      <c r="AIH60" s="1002"/>
      <c r="AII60" s="1002"/>
      <c r="AIJ60" s="1002"/>
      <c r="AIK60" s="1002"/>
      <c r="AIL60" s="1002"/>
      <c r="AIM60" s="1002"/>
      <c r="AIN60" s="1002"/>
      <c r="AIO60" s="1002"/>
      <c r="AIP60" s="1002"/>
      <c r="AIQ60" s="1002"/>
      <c r="AIR60" s="1002"/>
      <c r="AIS60" s="1002"/>
      <c r="AIT60" s="1002"/>
      <c r="AIU60" s="1002"/>
      <c r="AIV60" s="1002"/>
      <c r="AIW60" s="1002"/>
      <c r="AIX60" s="1002"/>
      <c r="AIY60" s="1002"/>
      <c r="AIZ60" s="1002"/>
      <c r="AJA60" s="1002"/>
      <c r="AJB60" s="1002"/>
      <c r="AJC60" s="1002"/>
      <c r="AJD60" s="1002"/>
      <c r="AJE60" s="1002"/>
      <c r="AJF60" s="1002"/>
      <c r="AJG60" s="1002"/>
      <c r="AJH60" s="1002"/>
      <c r="AJI60" s="1002"/>
      <c r="AJJ60" s="1002"/>
      <c r="AJK60" s="1002"/>
      <c r="AJL60" s="1002"/>
      <c r="AJM60" s="1002"/>
      <c r="AJN60" s="1002"/>
      <c r="AJO60" s="1002"/>
      <c r="AJP60" s="1002"/>
      <c r="AJQ60" s="1002"/>
      <c r="AJR60" s="1002"/>
      <c r="AJS60" s="1002"/>
      <c r="AJT60" s="1002"/>
      <c r="AJU60" s="1002"/>
      <c r="AJV60" s="1002"/>
      <c r="AJW60" s="1002"/>
      <c r="AJX60" s="1002"/>
      <c r="AJY60" s="1002"/>
      <c r="AJZ60" s="1002"/>
      <c r="AKA60" s="1002"/>
      <c r="AKB60" s="1002"/>
      <c r="AKC60" s="1002"/>
      <c r="AKD60" s="1002"/>
      <c r="AKE60" s="1002"/>
      <c r="AKF60" s="1002"/>
      <c r="AKG60" s="1002"/>
      <c r="AKH60" s="1002"/>
      <c r="AKI60" s="1002"/>
      <c r="AKJ60" s="1002"/>
      <c r="AKK60" s="1002"/>
      <c r="AKL60" s="1002"/>
      <c r="AKM60" s="1002"/>
      <c r="AKN60" s="1002"/>
      <c r="AKO60" s="1002"/>
      <c r="AKP60" s="1002"/>
      <c r="AKQ60" s="1002"/>
      <c r="AKR60" s="1002"/>
      <c r="AKS60" s="1002"/>
      <c r="AKT60" s="1002"/>
      <c r="AKU60" s="1002"/>
      <c r="AKV60" s="1002"/>
      <c r="AKW60" s="1002"/>
      <c r="AKX60" s="1002"/>
      <c r="AKY60" s="1002"/>
      <c r="AKZ60" s="1002"/>
      <c r="ALA60" s="1002"/>
      <c r="ALB60" s="1002"/>
      <c r="ALC60" s="1002"/>
      <c r="ALD60" s="1002"/>
      <c r="ALE60" s="1002"/>
      <c r="ALF60" s="1002"/>
      <c r="ALG60" s="1002"/>
      <c r="ALH60" s="1002"/>
      <c r="ALI60" s="1002"/>
      <c r="ALJ60" s="1002"/>
      <c r="ALK60" s="1002"/>
      <c r="ALL60" s="1002"/>
      <c r="ALM60" s="1002"/>
      <c r="ALN60" s="1002"/>
      <c r="ALO60" s="1002"/>
      <c r="ALP60" s="1002"/>
      <c r="ALQ60" s="1002"/>
      <c r="ALR60" s="1002"/>
      <c r="ALS60" s="1002"/>
      <c r="ALT60" s="1002"/>
      <c r="ALU60" s="1002"/>
      <c r="ALV60" s="1002"/>
      <c r="ALW60" s="1002"/>
      <c r="ALX60" s="1002"/>
      <c r="ALY60" s="1002"/>
      <c r="ALZ60" s="1002"/>
      <c r="AMA60" s="1002"/>
      <c r="AMB60" s="1002"/>
      <c r="AMC60" s="1002"/>
      <c r="AMD60" s="1002"/>
      <c r="AME60" s="1002"/>
      <c r="AMF60" s="1002"/>
      <c r="AMG60" s="1002"/>
      <c r="AMH60" s="1002"/>
      <c r="AMI60" s="1002"/>
      <c r="AMJ60" s="1002"/>
      <c r="AMK60" s="1002"/>
      <c r="AML60" s="1002"/>
      <c r="AMM60" s="1002"/>
      <c r="AMN60" s="1002"/>
      <c r="AMO60" s="1002"/>
      <c r="AMP60" s="1002"/>
      <c r="AMQ60" s="1002"/>
      <c r="AMR60" s="1002"/>
      <c r="AMS60" s="1002"/>
      <c r="AMT60" s="1002"/>
      <c r="AMU60" s="1002"/>
      <c r="AMV60" s="1002"/>
      <c r="AMW60" s="1002"/>
      <c r="AMX60" s="1002"/>
      <c r="AMY60" s="1002"/>
      <c r="AMZ60" s="1002"/>
      <c r="ANA60" s="1002"/>
      <c r="ANB60" s="1002"/>
      <c r="ANC60" s="1002"/>
      <c r="AND60" s="1002"/>
      <c r="ANE60" s="1002"/>
      <c r="ANF60" s="1002"/>
      <c r="ANG60" s="1002"/>
      <c r="ANH60" s="1002"/>
      <c r="ANI60" s="1002"/>
      <c r="ANJ60" s="1002"/>
      <c r="ANK60" s="1002"/>
      <c r="ANL60" s="1002"/>
      <c r="ANM60" s="1002"/>
      <c r="ANN60" s="1002"/>
      <c r="ANO60" s="1002"/>
      <c r="ANP60" s="1002"/>
      <c r="ANQ60" s="1002"/>
      <c r="ANR60" s="1002"/>
      <c r="ANS60" s="1002"/>
      <c r="ANT60" s="1002"/>
      <c r="ANU60" s="1002"/>
      <c r="ANV60" s="1002"/>
      <c r="ANW60" s="1002"/>
      <c r="ANX60" s="1002"/>
      <c r="ANY60" s="1002"/>
      <c r="ANZ60" s="1002"/>
      <c r="AOA60" s="1002"/>
      <c r="AOB60" s="1002"/>
      <c r="AOC60" s="1002"/>
      <c r="AOD60" s="1002"/>
      <c r="AOE60" s="1002"/>
      <c r="AOF60" s="1002"/>
      <c r="AOG60" s="1002"/>
      <c r="AOH60" s="1002"/>
      <c r="AOI60" s="1002"/>
      <c r="AOJ60" s="1002"/>
      <c r="AOK60" s="1002"/>
      <c r="AOL60" s="1002"/>
      <c r="AOM60" s="1002"/>
      <c r="AON60" s="1002"/>
      <c r="AOO60" s="1002"/>
      <c r="AOP60" s="1002"/>
      <c r="AOQ60" s="1002"/>
      <c r="AOR60" s="1002"/>
      <c r="AOS60" s="1002"/>
      <c r="AOT60" s="1002"/>
      <c r="AOU60" s="1002"/>
      <c r="AOV60" s="1002"/>
      <c r="AOW60" s="1002"/>
      <c r="AOX60" s="1002"/>
      <c r="AOY60" s="1002"/>
      <c r="AOZ60" s="1002"/>
      <c r="APA60" s="1002"/>
      <c r="APB60" s="1002"/>
      <c r="APC60" s="1002"/>
      <c r="APD60" s="1002"/>
      <c r="APE60" s="1002"/>
      <c r="APF60" s="1002"/>
      <c r="APG60" s="1002"/>
      <c r="APH60" s="1002"/>
      <c r="API60" s="1002"/>
      <c r="APJ60" s="1002"/>
      <c r="APK60" s="1002"/>
      <c r="APL60" s="1002"/>
      <c r="APM60" s="1002"/>
      <c r="APN60" s="1002"/>
      <c r="APO60" s="1002"/>
      <c r="APP60" s="1002"/>
      <c r="APQ60" s="1002"/>
      <c r="APR60" s="1002"/>
      <c r="APS60" s="1002"/>
      <c r="APT60" s="1002"/>
      <c r="APU60" s="1002"/>
      <c r="APV60" s="1002"/>
      <c r="APW60" s="1002"/>
      <c r="APX60" s="1002"/>
      <c r="APY60" s="1002"/>
      <c r="APZ60" s="1002"/>
      <c r="AQA60" s="1002"/>
      <c r="AQB60" s="1002"/>
      <c r="AQC60" s="1002"/>
      <c r="AQD60" s="1002"/>
      <c r="AQE60" s="1002"/>
      <c r="AQF60" s="1002"/>
      <c r="AQG60" s="1002"/>
      <c r="AQH60" s="1002"/>
      <c r="AQI60" s="1002"/>
      <c r="AQJ60" s="1002"/>
      <c r="AQK60" s="1002"/>
      <c r="AQL60" s="1002"/>
      <c r="AQM60" s="1002"/>
      <c r="AQN60" s="1002"/>
      <c r="AQO60" s="1002"/>
      <c r="AQP60" s="1002"/>
      <c r="AQQ60" s="1002"/>
      <c r="AQR60" s="1002"/>
      <c r="AQS60" s="1002"/>
      <c r="AQT60" s="1002"/>
      <c r="AQU60" s="1002"/>
      <c r="AQV60" s="1002"/>
      <c r="AQW60" s="1002"/>
      <c r="AQX60" s="1002"/>
      <c r="AQY60" s="1002"/>
      <c r="AQZ60" s="1002"/>
      <c r="ARA60" s="1002"/>
      <c r="ARB60" s="1002"/>
      <c r="ARC60" s="1002"/>
      <c r="ARD60" s="1002"/>
      <c r="ARE60" s="1002"/>
      <c r="ARF60" s="1002"/>
      <c r="ARG60" s="1002"/>
      <c r="ARH60" s="1002"/>
      <c r="ARI60" s="1002"/>
      <c r="ARJ60" s="1002"/>
      <c r="ARK60" s="1002"/>
      <c r="ARL60" s="1002"/>
      <c r="ARM60" s="1002"/>
      <c r="ARN60" s="1002"/>
      <c r="ARO60" s="1002"/>
      <c r="ARP60" s="1002"/>
      <c r="ARQ60" s="1002"/>
      <c r="ARR60" s="1002"/>
      <c r="ARS60" s="1002"/>
      <c r="ART60" s="1002"/>
      <c r="ARU60" s="1002"/>
      <c r="ARV60" s="1002"/>
      <c r="ARW60" s="1002"/>
      <c r="ARX60" s="1002"/>
      <c r="ARY60" s="1002"/>
      <c r="ARZ60" s="1002"/>
      <c r="ASA60" s="1002"/>
      <c r="ASB60" s="1002"/>
      <c r="ASC60" s="1002"/>
      <c r="ASD60" s="1002"/>
      <c r="ASE60" s="1002"/>
      <c r="ASF60" s="1002"/>
      <c r="ASG60" s="1002"/>
      <c r="ASH60" s="1002"/>
      <c r="ASI60" s="1002"/>
      <c r="ASJ60" s="1002"/>
      <c r="ASK60" s="1002"/>
      <c r="ASL60" s="1002"/>
      <c r="ASM60" s="1002"/>
      <c r="ASN60" s="1002"/>
      <c r="ASO60" s="1002"/>
      <c r="ASP60" s="1002"/>
      <c r="ASQ60" s="1002"/>
      <c r="ASR60" s="1002"/>
      <c r="ASS60" s="1002"/>
      <c r="AST60" s="1002"/>
      <c r="ASU60" s="1002"/>
      <c r="ASV60" s="1002"/>
      <c r="ASW60" s="1002"/>
      <c r="ASX60" s="1002"/>
      <c r="ASY60" s="1002"/>
      <c r="ASZ60" s="1002"/>
      <c r="ATA60" s="1002"/>
      <c r="ATB60" s="1002"/>
      <c r="ATC60" s="1002"/>
      <c r="ATD60" s="1002"/>
      <c r="ATE60" s="1002"/>
      <c r="ATF60" s="1002"/>
      <c r="ATG60" s="1002"/>
      <c r="ATH60" s="1002"/>
      <c r="ATI60" s="1002"/>
      <c r="ATJ60" s="1002"/>
      <c r="ATK60" s="1002"/>
      <c r="ATL60" s="1002"/>
      <c r="ATM60" s="1002"/>
      <c r="ATN60" s="1002"/>
      <c r="ATO60" s="1002"/>
      <c r="ATP60" s="1002"/>
      <c r="ATQ60" s="1002"/>
      <c r="ATR60" s="1002"/>
      <c r="ATS60" s="1002"/>
      <c r="ATT60" s="1002"/>
      <c r="ATU60" s="1002"/>
      <c r="ATV60" s="1002"/>
      <c r="ATW60" s="1002"/>
      <c r="ATX60" s="1002"/>
      <c r="ATY60" s="1002"/>
      <c r="ATZ60" s="1002"/>
      <c r="AUA60" s="1002"/>
      <c r="AUB60" s="1002"/>
      <c r="AUC60" s="1002"/>
      <c r="AUD60" s="1002"/>
      <c r="AUE60" s="1002"/>
      <c r="AUF60" s="1002"/>
      <c r="AUG60" s="1002"/>
      <c r="AUH60" s="1002"/>
      <c r="AUI60" s="1002"/>
      <c r="AUJ60" s="1002"/>
      <c r="AUK60" s="1002"/>
      <c r="AUL60" s="1002"/>
      <c r="AUM60" s="1002"/>
      <c r="AUN60" s="1002"/>
      <c r="AUO60" s="1002"/>
      <c r="AUP60" s="1002"/>
      <c r="AUQ60" s="1002"/>
      <c r="AUR60" s="1002"/>
      <c r="AUS60" s="1002"/>
      <c r="AUT60" s="1002"/>
      <c r="AUU60" s="1002"/>
      <c r="AUV60" s="1002"/>
      <c r="AUW60" s="1002"/>
      <c r="AUX60" s="1002"/>
      <c r="AUY60" s="1002"/>
      <c r="AUZ60" s="1002"/>
      <c r="AVA60" s="1002"/>
      <c r="AVB60" s="1002"/>
      <c r="AVC60" s="1002"/>
      <c r="AVD60" s="1002"/>
      <c r="AVE60" s="1002"/>
      <c r="AVF60" s="1002"/>
      <c r="AVG60" s="1002"/>
      <c r="AVH60" s="1002"/>
      <c r="AVI60" s="1002"/>
      <c r="AVJ60" s="1002"/>
      <c r="AVK60" s="1002"/>
      <c r="AVL60" s="1002"/>
      <c r="AVM60" s="1002"/>
      <c r="AVN60" s="1002"/>
      <c r="AVO60" s="1002"/>
      <c r="AVP60" s="1002"/>
      <c r="AVQ60" s="1002"/>
      <c r="AVR60" s="1002"/>
      <c r="AVS60" s="1002"/>
      <c r="AVT60" s="1002"/>
      <c r="AVU60" s="1002"/>
      <c r="AVV60" s="1002"/>
      <c r="AVW60" s="1002"/>
      <c r="AVX60" s="1002"/>
      <c r="AVY60" s="1002"/>
      <c r="AVZ60" s="1002"/>
      <c r="AWA60" s="1002"/>
      <c r="AWB60" s="1002"/>
      <c r="AWC60" s="1002"/>
      <c r="AWD60" s="1002"/>
      <c r="AWE60" s="1002"/>
      <c r="AWF60" s="1002"/>
      <c r="AWG60" s="1002"/>
      <c r="AWH60" s="1002"/>
      <c r="AWI60" s="1002"/>
      <c r="AWJ60" s="1002"/>
      <c r="AWK60" s="1002"/>
      <c r="AWL60" s="1002"/>
      <c r="AWM60" s="1002"/>
      <c r="AWN60" s="1002"/>
      <c r="AWO60" s="1002"/>
      <c r="AWP60" s="1002"/>
      <c r="AWQ60" s="1002"/>
      <c r="AWR60" s="1002"/>
      <c r="AWS60" s="1002"/>
      <c r="AWT60" s="1002"/>
      <c r="AWU60" s="1002"/>
      <c r="AWV60" s="1002"/>
      <c r="AWW60" s="1002"/>
      <c r="AWX60" s="1002"/>
      <c r="AWY60" s="1002"/>
      <c r="AWZ60" s="1002"/>
      <c r="AXA60" s="1002"/>
      <c r="AXB60" s="1002"/>
      <c r="AXC60" s="1002"/>
      <c r="AXD60" s="1002"/>
      <c r="AXE60" s="1002"/>
      <c r="AXF60" s="1002"/>
      <c r="AXG60" s="1002"/>
      <c r="AXH60" s="1002"/>
      <c r="AXI60" s="1002"/>
      <c r="AXJ60" s="1002"/>
      <c r="AXK60" s="1002"/>
      <c r="AXL60" s="1002"/>
      <c r="AXM60" s="1002"/>
      <c r="AXN60" s="1002"/>
      <c r="AXO60" s="1002"/>
      <c r="AXP60" s="1002"/>
      <c r="AXQ60" s="1002"/>
      <c r="AXR60" s="1002"/>
      <c r="AXS60" s="1002"/>
      <c r="AXT60" s="1002"/>
      <c r="AXU60" s="1002"/>
      <c r="AXV60" s="1002"/>
      <c r="AXW60" s="1002"/>
      <c r="AXX60" s="1002"/>
      <c r="AXY60" s="1002"/>
      <c r="AXZ60" s="1002"/>
      <c r="AYA60" s="1002"/>
      <c r="AYB60" s="1002"/>
      <c r="AYC60" s="1002"/>
      <c r="AYD60" s="1002"/>
      <c r="AYE60" s="1002"/>
      <c r="AYF60" s="1002"/>
      <c r="AYG60" s="1002"/>
      <c r="AYH60" s="1002"/>
      <c r="AYI60" s="1002"/>
      <c r="AYJ60" s="1002"/>
      <c r="AYK60" s="1002"/>
      <c r="AYL60" s="1002"/>
      <c r="AYM60" s="1002"/>
      <c r="AYN60" s="1002"/>
      <c r="AYO60" s="1002"/>
      <c r="AYP60" s="1002"/>
      <c r="AYQ60" s="1002"/>
      <c r="AYR60" s="1002"/>
      <c r="AYS60" s="1002"/>
      <c r="AYT60" s="1002"/>
      <c r="AYU60" s="1002"/>
      <c r="AYV60" s="1002"/>
      <c r="AYW60" s="1002"/>
      <c r="AYX60" s="1002"/>
      <c r="AYY60" s="1002"/>
      <c r="AYZ60" s="1002"/>
      <c r="AZA60" s="1002"/>
      <c r="AZB60" s="1002"/>
      <c r="AZC60" s="1002"/>
      <c r="AZD60" s="1002"/>
      <c r="AZE60" s="1002"/>
      <c r="AZF60" s="1002"/>
      <c r="AZG60" s="1002"/>
      <c r="AZH60" s="1002"/>
      <c r="AZI60" s="1002"/>
      <c r="AZJ60" s="1002"/>
      <c r="AZK60" s="1002"/>
      <c r="AZL60" s="1002"/>
      <c r="AZM60" s="1002"/>
      <c r="AZN60" s="1002"/>
      <c r="AZO60" s="1002"/>
      <c r="AZP60" s="1002"/>
      <c r="AZQ60" s="1002"/>
      <c r="AZR60" s="1002"/>
      <c r="AZS60" s="1002"/>
      <c r="AZT60" s="1002"/>
      <c r="AZU60" s="1002"/>
      <c r="AZV60" s="1002"/>
      <c r="AZW60" s="1002"/>
      <c r="AZX60" s="1002"/>
      <c r="AZY60" s="1002"/>
      <c r="AZZ60" s="1002"/>
      <c r="BAA60" s="1002"/>
      <c r="BAB60" s="1002"/>
      <c r="BAC60" s="1002"/>
      <c r="BAD60" s="1002"/>
      <c r="BAE60" s="1002"/>
      <c r="BAF60" s="1002"/>
      <c r="BAG60" s="1002"/>
      <c r="BAH60" s="1002"/>
      <c r="BAI60" s="1002"/>
      <c r="BAJ60" s="1002"/>
      <c r="BAK60" s="1002"/>
      <c r="BAL60" s="1002"/>
      <c r="BAM60" s="1002"/>
      <c r="BAN60" s="1002"/>
      <c r="BAO60" s="1002"/>
      <c r="BAP60" s="1002"/>
      <c r="BAQ60" s="1002"/>
      <c r="BAR60" s="1002"/>
      <c r="BAS60" s="1002"/>
      <c r="BAT60" s="1002"/>
      <c r="BAU60" s="1002"/>
      <c r="BAV60" s="1002"/>
      <c r="BAW60" s="1002"/>
      <c r="BAX60" s="1002"/>
      <c r="BAY60" s="1002"/>
      <c r="BAZ60" s="1002"/>
      <c r="BBA60" s="1002"/>
      <c r="BBB60" s="1002"/>
      <c r="BBC60" s="1002"/>
      <c r="BBD60" s="1002"/>
      <c r="BBE60" s="1002"/>
      <c r="BBF60" s="1002"/>
      <c r="BBG60" s="1002"/>
      <c r="BBH60" s="1002"/>
      <c r="BBI60" s="1002"/>
      <c r="BBJ60" s="1002"/>
      <c r="BBK60" s="1002"/>
      <c r="BBL60" s="1002"/>
      <c r="BBM60" s="1002"/>
      <c r="BBN60" s="1002"/>
      <c r="BBO60" s="1002"/>
      <c r="BBP60" s="1002"/>
      <c r="BBQ60" s="1002"/>
      <c r="BBR60" s="1002"/>
      <c r="BBS60" s="1002"/>
      <c r="BBT60" s="1002"/>
      <c r="BBU60" s="1002"/>
      <c r="BBV60" s="1002"/>
      <c r="BBW60" s="1002"/>
      <c r="BBX60" s="1002"/>
      <c r="BBY60" s="1002"/>
      <c r="BBZ60" s="1002"/>
      <c r="BCA60" s="1002"/>
      <c r="BCB60" s="1002"/>
      <c r="BCC60" s="1002"/>
      <c r="BCD60" s="1002"/>
      <c r="BCE60" s="1002"/>
      <c r="BCF60" s="1002"/>
      <c r="BCG60" s="1002"/>
      <c r="BCH60" s="1002"/>
      <c r="BCI60" s="1002"/>
      <c r="BCJ60" s="1002"/>
      <c r="BCK60" s="1002"/>
      <c r="BCL60" s="1002"/>
      <c r="BCM60" s="1002"/>
      <c r="BCN60" s="1002"/>
      <c r="BCO60" s="1002"/>
      <c r="BCP60" s="1002"/>
      <c r="BCQ60" s="1002"/>
      <c r="BCR60" s="1002"/>
      <c r="BCS60" s="1002"/>
      <c r="BCT60" s="1002"/>
      <c r="BCU60" s="1002"/>
      <c r="BCV60" s="1002"/>
      <c r="BCW60" s="1002"/>
      <c r="BCX60" s="1002"/>
      <c r="BCY60" s="1002"/>
      <c r="BCZ60" s="1002"/>
      <c r="BDA60" s="1002"/>
      <c r="BDB60" s="1002"/>
      <c r="BDC60" s="1002"/>
      <c r="BDD60" s="1002"/>
      <c r="BDE60" s="1002"/>
      <c r="BDF60" s="1002"/>
      <c r="BDG60" s="1002"/>
      <c r="BDH60" s="1002"/>
      <c r="BDI60" s="1002"/>
      <c r="BDJ60" s="1002"/>
      <c r="BDK60" s="1002"/>
      <c r="BDL60" s="1002"/>
      <c r="BDM60" s="1002"/>
      <c r="BDN60" s="1002"/>
      <c r="BDO60" s="1002"/>
      <c r="BDP60" s="1002"/>
      <c r="BDQ60" s="1002"/>
      <c r="BDR60" s="1002"/>
      <c r="BDS60" s="1002"/>
      <c r="BDT60" s="1002"/>
      <c r="BDU60" s="1002"/>
      <c r="BDV60" s="1002"/>
      <c r="BDW60" s="1002"/>
      <c r="BDX60" s="1002"/>
      <c r="BDY60" s="1002"/>
      <c r="BDZ60" s="1002"/>
      <c r="BEA60" s="1002"/>
      <c r="BEB60" s="1002"/>
      <c r="BEC60" s="1002"/>
      <c r="BED60" s="1002"/>
      <c r="BEE60" s="1002"/>
      <c r="BEF60" s="1002"/>
      <c r="BEG60" s="1002"/>
      <c r="BEH60" s="1002"/>
      <c r="BEI60" s="1002"/>
      <c r="BEJ60" s="1002"/>
      <c r="BEK60" s="1002"/>
      <c r="BEL60" s="1002"/>
      <c r="BEM60" s="1002"/>
      <c r="BEN60" s="1002"/>
      <c r="BEO60" s="1002"/>
      <c r="BEP60" s="1002"/>
      <c r="BEQ60" s="1002"/>
      <c r="BER60" s="1002"/>
      <c r="BES60" s="1002"/>
      <c r="BET60" s="1002"/>
      <c r="BEU60" s="1002"/>
      <c r="BEV60" s="1002"/>
      <c r="BEW60" s="1002"/>
      <c r="BEX60" s="1002"/>
      <c r="BEY60" s="1002"/>
      <c r="BEZ60" s="1002"/>
      <c r="BFA60" s="1002"/>
      <c r="BFB60" s="1002"/>
      <c r="BFC60" s="1002"/>
      <c r="BFD60" s="1002"/>
      <c r="BFE60" s="1002"/>
      <c r="BFF60" s="1002"/>
      <c r="BFG60" s="1002"/>
      <c r="BFH60" s="1002"/>
      <c r="BFI60" s="1002"/>
      <c r="BFJ60" s="1002"/>
      <c r="BFK60" s="1002"/>
      <c r="BFL60" s="1002"/>
      <c r="BFM60" s="1002"/>
      <c r="BFN60" s="1002"/>
      <c r="BFO60" s="1002"/>
      <c r="BFP60" s="1002"/>
      <c r="BFQ60" s="1002"/>
      <c r="BFR60" s="1002"/>
      <c r="BFS60" s="1002"/>
      <c r="BFT60" s="1002"/>
      <c r="BFU60" s="1002"/>
      <c r="BFV60" s="1002"/>
      <c r="BFW60" s="1002"/>
      <c r="BFX60" s="1002"/>
      <c r="BFY60" s="1002"/>
      <c r="BFZ60" s="1002"/>
      <c r="BGA60" s="1002"/>
      <c r="BGB60" s="1002"/>
      <c r="BGC60" s="1002"/>
      <c r="BGD60" s="1002"/>
      <c r="BGE60" s="1002"/>
      <c r="BGF60" s="1002"/>
      <c r="BGG60" s="1002"/>
      <c r="BGH60" s="1002"/>
      <c r="BGI60" s="1002"/>
      <c r="BGJ60" s="1002"/>
      <c r="BGK60" s="1002"/>
      <c r="BGL60" s="1002"/>
      <c r="BGM60" s="1002"/>
      <c r="BGN60" s="1002"/>
      <c r="BGO60" s="1002"/>
      <c r="BGP60" s="1002"/>
      <c r="BGQ60" s="1002"/>
      <c r="BGR60" s="1002"/>
      <c r="BGS60" s="1002"/>
      <c r="BGT60" s="1002"/>
      <c r="BGU60" s="1002"/>
      <c r="BGV60" s="1002"/>
      <c r="BGW60" s="1002"/>
      <c r="BGX60" s="1002"/>
      <c r="BGY60" s="1002"/>
      <c r="BGZ60" s="1002"/>
      <c r="BHA60" s="1002"/>
      <c r="BHB60" s="1002"/>
      <c r="BHC60" s="1002"/>
      <c r="BHD60" s="1002"/>
      <c r="BHE60" s="1002"/>
      <c r="BHF60" s="1002"/>
      <c r="BHG60" s="1002"/>
      <c r="BHH60" s="1002"/>
      <c r="BHI60" s="1002"/>
      <c r="BHJ60" s="1002"/>
      <c r="BHK60" s="1002"/>
      <c r="BHL60" s="1002"/>
      <c r="BHM60" s="1002"/>
      <c r="BHN60" s="1002"/>
      <c r="BHO60" s="1002"/>
      <c r="BHP60" s="1002"/>
      <c r="BHQ60" s="1002"/>
      <c r="BHR60" s="1002"/>
      <c r="BHS60" s="1002"/>
      <c r="BHT60" s="1002"/>
      <c r="BHU60" s="1002"/>
      <c r="BHV60" s="1002"/>
      <c r="BHW60" s="1002"/>
      <c r="BHX60" s="1002"/>
      <c r="BHY60" s="1002"/>
      <c r="BHZ60" s="1002"/>
      <c r="BIA60" s="1002"/>
      <c r="BIB60" s="1002"/>
      <c r="BIC60" s="1002"/>
      <c r="BID60" s="1002"/>
      <c r="BIE60" s="1002"/>
      <c r="BIF60" s="1002"/>
      <c r="BIG60" s="1002"/>
      <c r="BIH60" s="1002"/>
      <c r="BII60" s="1002"/>
      <c r="BIJ60" s="1002"/>
      <c r="BIK60" s="1002"/>
      <c r="BIL60" s="1002"/>
      <c r="BIM60" s="1002"/>
      <c r="BIN60" s="1002"/>
      <c r="BIO60" s="1002"/>
      <c r="BIP60" s="1002"/>
      <c r="BIQ60" s="1002"/>
      <c r="BIR60" s="1002"/>
      <c r="BIS60" s="1002"/>
      <c r="BIT60" s="1002"/>
      <c r="BIU60" s="1002"/>
      <c r="BIV60" s="1002"/>
      <c r="BIW60" s="1002"/>
      <c r="BIX60" s="1002"/>
      <c r="BIY60" s="1002"/>
      <c r="BIZ60" s="1002"/>
      <c r="BJA60" s="1002"/>
      <c r="BJB60" s="1002"/>
      <c r="BJC60" s="1002"/>
      <c r="BJD60" s="1002"/>
      <c r="BJE60" s="1002"/>
      <c r="BJF60" s="1002"/>
      <c r="BJG60" s="1002"/>
      <c r="BJH60" s="1002"/>
      <c r="BJI60" s="1002"/>
      <c r="BJJ60" s="1002"/>
      <c r="BJK60" s="1002"/>
      <c r="BJL60" s="1002"/>
      <c r="BJM60" s="1002"/>
      <c r="BJN60" s="1002"/>
      <c r="BJO60" s="1002"/>
      <c r="BJP60" s="1002"/>
      <c r="BJQ60" s="1002"/>
      <c r="BJR60" s="1002"/>
      <c r="BJS60" s="1002"/>
      <c r="BJT60" s="1002"/>
      <c r="BJU60" s="1002"/>
      <c r="BJV60" s="1002"/>
      <c r="BJW60" s="1002"/>
      <c r="BJX60" s="1002"/>
      <c r="BJY60" s="1002"/>
      <c r="BJZ60" s="1002"/>
      <c r="BKA60" s="1002"/>
      <c r="BKB60" s="1002"/>
      <c r="BKC60" s="1002"/>
      <c r="BKD60" s="1002"/>
      <c r="BKE60" s="1002"/>
      <c r="BKF60" s="1002"/>
      <c r="BKG60" s="1002"/>
      <c r="BKH60" s="1002"/>
      <c r="BKI60" s="1002"/>
      <c r="BKJ60" s="1002"/>
      <c r="BKK60" s="1002"/>
      <c r="BKL60" s="1002"/>
      <c r="BKM60" s="1002"/>
      <c r="BKN60" s="1002"/>
      <c r="BKO60" s="1002"/>
      <c r="BKP60" s="1002"/>
      <c r="BKQ60" s="1002"/>
      <c r="BKR60" s="1002"/>
      <c r="BKS60" s="1002"/>
      <c r="BKT60" s="1002"/>
      <c r="BKU60" s="1002"/>
      <c r="BKV60" s="1002"/>
      <c r="BKW60" s="1002"/>
      <c r="BKX60" s="1002"/>
      <c r="BKY60" s="1002"/>
      <c r="BKZ60" s="1002"/>
      <c r="BLA60" s="1002"/>
      <c r="BLB60" s="1002"/>
      <c r="BLC60" s="1002"/>
      <c r="BLD60" s="1002"/>
      <c r="BLE60" s="1002"/>
      <c r="BLF60" s="1002"/>
      <c r="BLG60" s="1002"/>
      <c r="BLH60" s="1002"/>
      <c r="BLI60" s="1002"/>
      <c r="BLJ60" s="1002"/>
      <c r="BLK60" s="1002"/>
      <c r="BLL60" s="1002"/>
      <c r="BLM60" s="1002"/>
      <c r="BLN60" s="1002"/>
      <c r="BLO60" s="1002"/>
      <c r="BLP60" s="1002"/>
      <c r="BLQ60" s="1002"/>
      <c r="BLR60" s="1002"/>
      <c r="BLS60" s="1002"/>
      <c r="BLT60" s="1002"/>
      <c r="BLU60" s="1002"/>
      <c r="BLV60" s="1002"/>
      <c r="BLW60" s="1002"/>
      <c r="BLX60" s="1002"/>
      <c r="BLY60" s="1002"/>
      <c r="BLZ60" s="1002"/>
      <c r="BMA60" s="1002"/>
      <c r="BMB60" s="1002"/>
      <c r="BMC60" s="1002"/>
      <c r="BMD60" s="1002"/>
      <c r="BME60" s="1002"/>
      <c r="BMF60" s="1002"/>
      <c r="BMG60" s="1002"/>
      <c r="BMH60" s="1002"/>
      <c r="BMI60" s="1002"/>
      <c r="BMJ60" s="1002"/>
      <c r="BMK60" s="1002"/>
      <c r="BML60" s="1002"/>
      <c r="BMM60" s="1002"/>
      <c r="BMN60" s="1002"/>
      <c r="BMO60" s="1002"/>
      <c r="BMP60" s="1002"/>
      <c r="BMQ60" s="1002"/>
      <c r="BMR60" s="1002"/>
      <c r="BMS60" s="1002"/>
      <c r="BMT60" s="1002"/>
      <c r="BMU60" s="1002"/>
      <c r="BMV60" s="1002"/>
      <c r="BMW60" s="1002"/>
      <c r="BMX60" s="1002"/>
      <c r="BMY60" s="1002"/>
      <c r="BMZ60" s="1002"/>
      <c r="BNA60" s="1002"/>
      <c r="BNB60" s="1002"/>
      <c r="BNC60" s="1002"/>
      <c r="BND60" s="1002"/>
      <c r="BNE60" s="1002"/>
      <c r="BNF60" s="1002"/>
      <c r="BNG60" s="1002"/>
      <c r="BNH60" s="1002"/>
      <c r="BNI60" s="1002"/>
      <c r="BNJ60" s="1002"/>
      <c r="BNK60" s="1002"/>
      <c r="BNL60" s="1002"/>
      <c r="BNM60" s="1002"/>
      <c r="BNN60" s="1002"/>
      <c r="BNO60" s="1002"/>
      <c r="BNP60" s="1002"/>
      <c r="BNQ60" s="1002"/>
      <c r="BNR60" s="1002"/>
      <c r="BNS60" s="1002"/>
      <c r="BNT60" s="1002"/>
      <c r="BNU60" s="1002"/>
      <c r="BNV60" s="1002"/>
      <c r="BNW60" s="1002"/>
      <c r="BNX60" s="1002"/>
      <c r="BNY60" s="1002"/>
      <c r="BNZ60" s="1002"/>
      <c r="BOA60" s="1002"/>
      <c r="BOB60" s="1002"/>
      <c r="BOC60" s="1002"/>
      <c r="BOD60" s="1002"/>
      <c r="BOE60" s="1002"/>
      <c r="BOF60" s="1002"/>
      <c r="BOG60" s="1002"/>
      <c r="BOH60" s="1002"/>
      <c r="BOI60" s="1002"/>
      <c r="BOJ60" s="1002"/>
      <c r="BOK60" s="1002"/>
      <c r="BOL60" s="1002"/>
      <c r="BOM60" s="1002"/>
      <c r="BON60" s="1002"/>
      <c r="BOO60" s="1002"/>
      <c r="BOP60" s="1002"/>
      <c r="BOQ60" s="1002"/>
      <c r="BOR60" s="1002"/>
      <c r="BOS60" s="1002"/>
      <c r="BOT60" s="1002"/>
      <c r="BOU60" s="1002"/>
      <c r="BOV60" s="1002"/>
      <c r="BOW60" s="1002"/>
      <c r="BOX60" s="1002"/>
      <c r="BOY60" s="1002"/>
      <c r="BOZ60" s="1002"/>
      <c r="BPA60" s="1002"/>
      <c r="BPB60" s="1002"/>
      <c r="BPC60" s="1002"/>
      <c r="BPD60" s="1002"/>
      <c r="BPE60" s="1002"/>
      <c r="BPF60" s="1002"/>
      <c r="BPG60" s="1002"/>
      <c r="BPH60" s="1002"/>
      <c r="BPI60" s="1002"/>
      <c r="BPJ60" s="1002"/>
      <c r="BPK60" s="1002"/>
      <c r="BPL60" s="1002"/>
      <c r="BPM60" s="1002"/>
      <c r="BPN60" s="1002"/>
      <c r="BPO60" s="1002"/>
      <c r="BPP60" s="1002"/>
      <c r="BPQ60" s="1002"/>
      <c r="BPR60" s="1002"/>
      <c r="BPS60" s="1002"/>
      <c r="BPT60" s="1002"/>
      <c r="BPU60" s="1002"/>
      <c r="BPV60" s="1002"/>
      <c r="BPW60" s="1002"/>
      <c r="BPX60" s="1002"/>
      <c r="BPY60" s="1002"/>
      <c r="BPZ60" s="1002"/>
      <c r="BQA60" s="1002"/>
      <c r="BQB60" s="1002"/>
      <c r="BQC60" s="1002"/>
      <c r="BQD60" s="1002"/>
      <c r="BQE60" s="1002"/>
      <c r="BQF60" s="1002"/>
      <c r="BQG60" s="1002"/>
      <c r="BQH60" s="1002"/>
      <c r="BQI60" s="1002"/>
      <c r="BQJ60" s="1002"/>
      <c r="BQK60" s="1002"/>
      <c r="BQL60" s="1002"/>
      <c r="BQM60" s="1002"/>
      <c r="BQN60" s="1002"/>
      <c r="BQO60" s="1002"/>
      <c r="BQP60" s="1002"/>
      <c r="BQQ60" s="1002"/>
      <c r="BQR60" s="1002"/>
      <c r="BQS60" s="1002"/>
      <c r="BQT60" s="1002"/>
      <c r="BQU60" s="1002"/>
      <c r="BQV60" s="1002"/>
      <c r="BQW60" s="1002"/>
      <c r="BQX60" s="1002"/>
      <c r="BQY60" s="1002"/>
      <c r="BQZ60" s="1002"/>
      <c r="BRA60" s="1002"/>
      <c r="BRB60" s="1002"/>
      <c r="BRC60" s="1002"/>
      <c r="BRD60" s="1002"/>
      <c r="BRE60" s="1002"/>
      <c r="BRF60" s="1002"/>
      <c r="BRG60" s="1002"/>
      <c r="BRH60" s="1002"/>
      <c r="BRI60" s="1002"/>
      <c r="BRJ60" s="1002"/>
      <c r="BRK60" s="1002"/>
      <c r="BRL60" s="1002"/>
      <c r="BRM60" s="1002"/>
      <c r="BRN60" s="1002"/>
      <c r="BRO60" s="1002"/>
      <c r="BRP60" s="1002"/>
      <c r="BRQ60" s="1002"/>
      <c r="BRR60" s="1002"/>
      <c r="BRS60" s="1002"/>
      <c r="BRT60" s="1002"/>
      <c r="BRU60" s="1002"/>
      <c r="BRV60" s="1002"/>
      <c r="BRW60" s="1002"/>
      <c r="BRX60" s="1002"/>
      <c r="BRY60" s="1002"/>
      <c r="BRZ60" s="1002"/>
      <c r="BSA60" s="1002"/>
      <c r="BSB60" s="1002"/>
      <c r="BSC60" s="1002"/>
      <c r="BSD60" s="1002"/>
      <c r="BSE60" s="1002"/>
      <c r="BSF60" s="1002"/>
      <c r="BSG60" s="1002"/>
      <c r="BSH60" s="1002"/>
      <c r="BSI60" s="1002"/>
      <c r="BSJ60" s="1002"/>
      <c r="BSK60" s="1002"/>
      <c r="BSL60" s="1002"/>
      <c r="BSM60" s="1002"/>
      <c r="BSN60" s="1002"/>
      <c r="BSO60" s="1002"/>
      <c r="BSP60" s="1002"/>
      <c r="BSQ60" s="1002"/>
      <c r="BSR60" s="1002"/>
      <c r="BSS60" s="1002"/>
      <c r="BST60" s="1002"/>
      <c r="BSU60" s="1002"/>
      <c r="BSV60" s="1002"/>
      <c r="BSW60" s="1002"/>
      <c r="BSX60" s="1002"/>
      <c r="BSY60" s="1002"/>
      <c r="BSZ60" s="1002"/>
      <c r="BTA60" s="1002"/>
      <c r="BTB60" s="1002"/>
      <c r="BTC60" s="1002"/>
      <c r="BTD60" s="1002"/>
      <c r="BTE60" s="1002"/>
      <c r="BTF60" s="1002"/>
      <c r="BTG60" s="1002"/>
      <c r="BTH60" s="1002"/>
      <c r="BTI60" s="1002"/>
      <c r="BTJ60" s="1002"/>
      <c r="BTK60" s="1002"/>
      <c r="BTL60" s="1002"/>
      <c r="BTM60" s="1002"/>
      <c r="BTN60" s="1002"/>
      <c r="BTO60" s="1002"/>
      <c r="BTP60" s="1002"/>
      <c r="BTQ60" s="1002"/>
      <c r="BTR60" s="1002"/>
      <c r="BTS60" s="1002"/>
      <c r="BTT60" s="1002"/>
      <c r="BTU60" s="1002"/>
      <c r="BTV60" s="1002"/>
      <c r="BTW60" s="1002"/>
      <c r="BTX60" s="1002"/>
      <c r="BTY60" s="1002"/>
      <c r="BTZ60" s="1002"/>
      <c r="BUA60" s="1002"/>
      <c r="BUB60" s="1002"/>
      <c r="BUC60" s="1002"/>
      <c r="BUD60" s="1002"/>
      <c r="BUE60" s="1002"/>
      <c r="BUF60" s="1002"/>
      <c r="BUG60" s="1002"/>
      <c r="BUH60" s="1002"/>
      <c r="BUI60" s="1002"/>
      <c r="BUJ60" s="1002"/>
      <c r="BUK60" s="1002"/>
      <c r="BUL60" s="1002"/>
      <c r="BUM60" s="1002"/>
      <c r="BUN60" s="1002"/>
      <c r="BUO60" s="1002"/>
      <c r="BUP60" s="1002"/>
      <c r="BUQ60" s="1002"/>
      <c r="BUR60" s="1002"/>
      <c r="BUS60" s="1002"/>
      <c r="BUT60" s="1002"/>
      <c r="BUU60" s="1002"/>
      <c r="BUV60" s="1002"/>
      <c r="BUW60" s="1002"/>
      <c r="BUX60" s="1002"/>
      <c r="BUY60" s="1002"/>
      <c r="BUZ60" s="1002"/>
      <c r="BVA60" s="1002"/>
      <c r="BVB60" s="1002"/>
      <c r="BVC60" s="1002"/>
      <c r="BVD60" s="1002"/>
      <c r="BVE60" s="1002"/>
      <c r="BVF60" s="1002"/>
      <c r="BVG60" s="1002"/>
      <c r="BVH60" s="1002"/>
      <c r="BVI60" s="1002"/>
      <c r="BVJ60" s="1002"/>
      <c r="BVK60" s="1002"/>
      <c r="BVL60" s="1002"/>
      <c r="BVM60" s="1002"/>
      <c r="BVN60" s="1002"/>
      <c r="BVO60" s="1002"/>
      <c r="BVP60" s="1002"/>
      <c r="BVQ60" s="1002"/>
      <c r="BVR60" s="1002"/>
      <c r="BVS60" s="1002"/>
      <c r="BVT60" s="1002"/>
      <c r="BVU60" s="1002"/>
      <c r="BVV60" s="1002"/>
      <c r="BVW60" s="1002"/>
      <c r="BVX60" s="1002"/>
      <c r="BVY60" s="1002"/>
      <c r="BVZ60" s="1002"/>
      <c r="BWA60" s="1002"/>
      <c r="BWB60" s="1002"/>
      <c r="BWC60" s="1002"/>
      <c r="BWD60" s="1002"/>
      <c r="BWE60" s="1002"/>
      <c r="BWF60" s="1002"/>
      <c r="BWG60" s="1002"/>
      <c r="BWH60" s="1002"/>
      <c r="BWI60" s="1002"/>
      <c r="BWJ60" s="1002"/>
      <c r="BWK60" s="1002"/>
      <c r="BWL60" s="1002"/>
      <c r="BWM60" s="1002"/>
      <c r="BWN60" s="1002"/>
      <c r="BWO60" s="1002"/>
      <c r="BWP60" s="1002"/>
      <c r="BWQ60" s="1002"/>
      <c r="BWR60" s="1002"/>
      <c r="BWS60" s="1002"/>
      <c r="BWT60" s="1002"/>
      <c r="BWU60" s="1002"/>
      <c r="BWV60" s="1002"/>
      <c r="BWW60" s="1002"/>
      <c r="BWX60" s="1002"/>
      <c r="BWY60" s="1002"/>
      <c r="BWZ60" s="1002"/>
      <c r="BXA60" s="1002"/>
      <c r="BXB60" s="1002"/>
      <c r="BXC60" s="1002"/>
      <c r="BXD60" s="1002"/>
      <c r="BXE60" s="1002"/>
      <c r="BXF60" s="1002"/>
      <c r="BXG60" s="1002"/>
      <c r="BXH60" s="1002"/>
      <c r="BXI60" s="1002"/>
      <c r="BXJ60" s="1002"/>
      <c r="BXK60" s="1002"/>
      <c r="BXL60" s="1002"/>
      <c r="BXM60" s="1002"/>
      <c r="BXN60" s="1002"/>
      <c r="BXO60" s="1002"/>
      <c r="BXP60" s="1002"/>
      <c r="BXQ60" s="1002"/>
      <c r="BXR60" s="1002"/>
      <c r="BXS60" s="1002"/>
      <c r="BXT60" s="1002"/>
      <c r="BXU60" s="1002"/>
      <c r="BXV60" s="1002"/>
      <c r="BXW60" s="1002"/>
      <c r="BXX60" s="1002"/>
      <c r="BXY60" s="1002"/>
      <c r="BXZ60" s="1002"/>
      <c r="BYA60" s="1002"/>
      <c r="BYB60" s="1002"/>
      <c r="BYC60" s="1002"/>
      <c r="BYD60" s="1002"/>
      <c r="BYE60" s="1002"/>
      <c r="BYF60" s="1002"/>
      <c r="BYG60" s="1002"/>
      <c r="BYH60" s="1002"/>
      <c r="BYI60" s="1002"/>
      <c r="BYJ60" s="1002"/>
      <c r="BYK60" s="1002"/>
      <c r="BYL60" s="1002"/>
      <c r="BYM60" s="1002"/>
      <c r="BYN60" s="1002"/>
      <c r="BYO60" s="1002"/>
      <c r="BYP60" s="1002"/>
      <c r="BYQ60" s="1002"/>
      <c r="BYR60" s="1002"/>
      <c r="BYS60" s="1002"/>
      <c r="BYT60" s="1002"/>
      <c r="BYU60" s="1002"/>
      <c r="BYV60" s="1002"/>
      <c r="BYW60" s="1002"/>
      <c r="BYX60" s="1002"/>
      <c r="BYY60" s="1002"/>
      <c r="BYZ60" s="1002"/>
      <c r="BZA60" s="1002"/>
      <c r="BZB60" s="1002"/>
      <c r="BZC60" s="1002"/>
      <c r="BZD60" s="1002"/>
      <c r="BZE60" s="1002"/>
      <c r="BZF60" s="1002"/>
      <c r="BZG60" s="1002"/>
      <c r="BZH60" s="1002"/>
      <c r="BZI60" s="1002"/>
      <c r="BZJ60" s="1002"/>
      <c r="BZK60" s="1002"/>
      <c r="BZL60" s="1002"/>
      <c r="BZM60" s="1002"/>
      <c r="BZN60" s="1002"/>
      <c r="BZO60" s="1002"/>
      <c r="BZP60" s="1002"/>
      <c r="BZQ60" s="1002"/>
      <c r="BZR60" s="1002"/>
      <c r="BZS60" s="1002"/>
      <c r="BZT60" s="1002"/>
      <c r="BZU60" s="1002"/>
      <c r="BZV60" s="1002"/>
      <c r="BZW60" s="1002"/>
      <c r="BZX60" s="1002"/>
      <c r="BZY60" s="1002"/>
      <c r="BZZ60" s="1002"/>
      <c r="CAA60" s="1002"/>
      <c r="CAB60" s="1002"/>
      <c r="CAC60" s="1002"/>
      <c r="CAD60" s="1002"/>
      <c r="CAE60" s="1002"/>
      <c r="CAF60" s="1002"/>
      <c r="CAG60" s="1002"/>
      <c r="CAH60" s="1002"/>
      <c r="CAI60" s="1002"/>
      <c r="CAJ60" s="1002"/>
      <c r="CAK60" s="1002"/>
      <c r="CAL60" s="1002"/>
      <c r="CAM60" s="1002"/>
      <c r="CAN60" s="1002"/>
      <c r="CAO60" s="1002"/>
      <c r="CAP60" s="1002"/>
      <c r="CAQ60" s="1002"/>
      <c r="CAR60" s="1002"/>
      <c r="CAS60" s="1002"/>
      <c r="CAT60" s="1002"/>
      <c r="CAU60" s="1002"/>
      <c r="CAV60" s="1002"/>
      <c r="CAW60" s="1002"/>
      <c r="CAX60" s="1002"/>
      <c r="CAY60" s="1002"/>
      <c r="CAZ60" s="1002"/>
      <c r="CBA60" s="1002"/>
      <c r="CBB60" s="1002"/>
      <c r="CBC60" s="1002"/>
      <c r="CBD60" s="1002"/>
      <c r="CBE60" s="1002"/>
      <c r="CBF60" s="1002"/>
      <c r="CBG60" s="1002"/>
      <c r="CBH60" s="1002"/>
      <c r="CBI60" s="1002"/>
      <c r="CBJ60" s="1002"/>
      <c r="CBK60" s="1002"/>
      <c r="CBL60" s="1002"/>
      <c r="CBM60" s="1002"/>
      <c r="CBN60" s="1002"/>
      <c r="CBO60" s="1002"/>
      <c r="CBP60" s="1002"/>
      <c r="CBQ60" s="1002"/>
      <c r="CBR60" s="1002"/>
      <c r="CBS60" s="1002"/>
      <c r="CBT60" s="1002"/>
      <c r="CBU60" s="1002"/>
      <c r="CBV60" s="1002"/>
      <c r="CBW60" s="1002"/>
      <c r="CBX60" s="1002"/>
      <c r="CBY60" s="1002"/>
      <c r="CBZ60" s="1002"/>
      <c r="CCA60" s="1002"/>
      <c r="CCB60" s="1002"/>
      <c r="CCC60" s="1002"/>
      <c r="CCD60" s="1002"/>
      <c r="CCE60" s="1002"/>
      <c r="CCF60" s="1002"/>
      <c r="CCG60" s="1002"/>
      <c r="CCH60" s="1002"/>
      <c r="CCI60" s="1002"/>
      <c r="CCJ60" s="1002"/>
      <c r="CCK60" s="1002"/>
      <c r="CCL60" s="1002"/>
      <c r="CCM60" s="1002"/>
      <c r="CCN60" s="1002"/>
      <c r="CCO60" s="1002"/>
      <c r="CCP60" s="1002"/>
      <c r="CCQ60" s="1002"/>
      <c r="CCR60" s="1002"/>
      <c r="CCS60" s="1002"/>
      <c r="CCT60" s="1002"/>
      <c r="CCU60" s="1002"/>
      <c r="CCV60" s="1002"/>
      <c r="CCW60" s="1002"/>
      <c r="CCX60" s="1002"/>
      <c r="CCY60" s="1002"/>
      <c r="CCZ60" s="1002"/>
      <c r="CDA60" s="1002"/>
      <c r="CDB60" s="1002"/>
      <c r="CDC60" s="1002"/>
      <c r="CDD60" s="1002"/>
      <c r="CDE60" s="1002"/>
      <c r="CDF60" s="1002"/>
      <c r="CDG60" s="1002"/>
      <c r="CDH60" s="1002"/>
      <c r="CDI60" s="1002"/>
      <c r="CDJ60" s="1002"/>
      <c r="CDK60" s="1002"/>
      <c r="CDL60" s="1002"/>
      <c r="CDM60" s="1002"/>
      <c r="CDN60" s="1002"/>
      <c r="CDO60" s="1002"/>
      <c r="CDP60" s="1002"/>
      <c r="CDQ60" s="1002"/>
      <c r="CDR60" s="1002"/>
      <c r="CDS60" s="1002"/>
      <c r="CDT60" s="1002"/>
      <c r="CDU60" s="1002"/>
      <c r="CDV60" s="1002"/>
      <c r="CDW60" s="1002"/>
      <c r="CDX60" s="1002"/>
      <c r="CDY60" s="1002"/>
      <c r="CDZ60" s="1002"/>
      <c r="CEA60" s="1002"/>
      <c r="CEB60" s="1002"/>
      <c r="CEC60" s="1002"/>
      <c r="CED60" s="1002"/>
      <c r="CEE60" s="1002"/>
      <c r="CEF60" s="1002"/>
      <c r="CEG60" s="1002"/>
      <c r="CEH60" s="1002"/>
      <c r="CEI60" s="1002"/>
      <c r="CEJ60" s="1002"/>
      <c r="CEK60" s="1002"/>
      <c r="CEL60" s="1002"/>
      <c r="CEM60" s="1002"/>
      <c r="CEN60" s="1002"/>
      <c r="CEO60" s="1002"/>
      <c r="CEP60" s="1002"/>
      <c r="CEQ60" s="1002"/>
      <c r="CER60" s="1002"/>
      <c r="CES60" s="1002"/>
      <c r="CET60" s="1002"/>
      <c r="CEU60" s="1002"/>
      <c r="CEV60" s="1002"/>
      <c r="CEW60" s="1002"/>
      <c r="CEX60" s="1002"/>
      <c r="CEY60" s="1002"/>
      <c r="CEZ60" s="1002"/>
      <c r="CFA60" s="1002"/>
      <c r="CFB60" s="1002"/>
      <c r="CFC60" s="1002"/>
      <c r="CFD60" s="1002"/>
      <c r="CFE60" s="1002"/>
      <c r="CFF60" s="1002"/>
      <c r="CFG60" s="1002"/>
      <c r="CFH60" s="1002"/>
      <c r="CFI60" s="1002"/>
      <c r="CFJ60" s="1002"/>
      <c r="CFK60" s="1002"/>
      <c r="CFL60" s="1002"/>
      <c r="CFM60" s="1002"/>
      <c r="CFN60" s="1002"/>
      <c r="CFO60" s="1002"/>
      <c r="CFP60" s="1002"/>
      <c r="CFQ60" s="1002"/>
      <c r="CFR60" s="1002"/>
      <c r="CFS60" s="1002"/>
      <c r="CFT60" s="1002"/>
      <c r="CFU60" s="1002"/>
      <c r="CFV60" s="1002"/>
      <c r="CFW60" s="1002"/>
      <c r="CFX60" s="1002"/>
      <c r="CFY60" s="1002"/>
      <c r="CFZ60" s="1002"/>
      <c r="CGA60" s="1002"/>
      <c r="CGB60" s="1002"/>
      <c r="CGC60" s="1002"/>
      <c r="CGD60" s="1002"/>
      <c r="CGE60" s="1002"/>
      <c r="CGF60" s="1002"/>
      <c r="CGG60" s="1002"/>
      <c r="CGH60" s="1002"/>
      <c r="CGI60" s="1002"/>
      <c r="CGJ60" s="1002"/>
      <c r="CGK60" s="1002"/>
      <c r="CGL60" s="1002"/>
      <c r="CGM60" s="1002"/>
      <c r="CGN60" s="1002"/>
      <c r="CGO60" s="1002"/>
      <c r="CGP60" s="1002"/>
      <c r="CGQ60" s="1002"/>
      <c r="CGR60" s="1002"/>
      <c r="CGS60" s="1002"/>
      <c r="CGT60" s="1002"/>
      <c r="CGU60" s="1002"/>
      <c r="CGV60" s="1002"/>
      <c r="CGW60" s="1002"/>
      <c r="CGX60" s="1002"/>
      <c r="CGY60" s="1002"/>
      <c r="CGZ60" s="1002"/>
      <c r="CHA60" s="1002"/>
      <c r="CHB60" s="1002"/>
      <c r="CHC60" s="1002"/>
      <c r="CHD60" s="1002"/>
      <c r="CHE60" s="1002"/>
      <c r="CHF60" s="1002"/>
      <c r="CHG60" s="1002"/>
      <c r="CHH60" s="1002"/>
      <c r="CHI60" s="1002"/>
      <c r="CHJ60" s="1002"/>
      <c r="CHK60" s="1002"/>
      <c r="CHL60" s="1002"/>
      <c r="CHM60" s="1002"/>
      <c r="CHN60" s="1002"/>
      <c r="CHO60" s="1002"/>
      <c r="CHP60" s="1002"/>
      <c r="CHQ60" s="1002"/>
      <c r="CHR60" s="1002"/>
      <c r="CHS60" s="1002"/>
      <c r="CHT60" s="1002"/>
      <c r="CHU60" s="1002"/>
      <c r="CHV60" s="1002"/>
      <c r="CHW60" s="1002"/>
      <c r="CHX60" s="1002"/>
      <c r="CHY60" s="1002"/>
      <c r="CHZ60" s="1002"/>
      <c r="CIA60" s="1002"/>
      <c r="CIB60" s="1002"/>
      <c r="CIC60" s="1002"/>
      <c r="CID60" s="1002"/>
      <c r="CIE60" s="1002"/>
      <c r="CIF60" s="1002"/>
      <c r="CIG60" s="1002"/>
      <c r="CIH60" s="1002"/>
      <c r="CII60" s="1002"/>
      <c r="CIJ60" s="1002"/>
      <c r="CIK60" s="1002"/>
      <c r="CIL60" s="1002"/>
      <c r="CIM60" s="1002"/>
      <c r="CIN60" s="1002"/>
      <c r="CIO60" s="1002"/>
      <c r="CIP60" s="1002"/>
      <c r="CIQ60" s="1002"/>
      <c r="CIR60" s="1002"/>
      <c r="CIS60" s="1002"/>
      <c r="CIT60" s="1002"/>
      <c r="CIU60" s="1002"/>
      <c r="CIV60" s="1002"/>
      <c r="CIW60" s="1002"/>
      <c r="CIX60" s="1002"/>
      <c r="CIY60" s="1002"/>
      <c r="CIZ60" s="1002"/>
      <c r="CJA60" s="1002"/>
      <c r="CJB60" s="1002"/>
      <c r="CJC60" s="1002"/>
      <c r="CJD60" s="1002"/>
      <c r="CJE60" s="1002"/>
      <c r="CJF60" s="1002"/>
      <c r="CJG60" s="1002"/>
      <c r="CJH60" s="1002"/>
      <c r="CJI60" s="1002"/>
      <c r="CJJ60" s="1002"/>
      <c r="CJK60" s="1002"/>
      <c r="CJL60" s="1002"/>
      <c r="CJM60" s="1002"/>
      <c r="CJN60" s="1002"/>
      <c r="CJO60" s="1002"/>
      <c r="CJP60" s="1002"/>
      <c r="CJQ60" s="1002"/>
      <c r="CJR60" s="1002"/>
      <c r="CJS60" s="1002"/>
      <c r="CJT60" s="1002"/>
      <c r="CJU60" s="1002"/>
      <c r="CJV60" s="1002"/>
      <c r="CJW60" s="1002"/>
      <c r="CJX60" s="1002"/>
      <c r="CJY60" s="1002"/>
      <c r="CJZ60" s="1002"/>
      <c r="CKA60" s="1002"/>
      <c r="CKB60" s="1002"/>
      <c r="CKC60" s="1002"/>
      <c r="CKD60" s="1002"/>
      <c r="CKE60" s="1002"/>
      <c r="CKF60" s="1002"/>
      <c r="CKG60" s="1002"/>
      <c r="CKH60" s="1002"/>
      <c r="CKI60" s="1002"/>
      <c r="CKJ60" s="1002"/>
      <c r="CKK60" s="1002"/>
      <c r="CKL60" s="1002"/>
      <c r="CKM60" s="1002"/>
      <c r="CKN60" s="1002"/>
      <c r="CKO60" s="1002"/>
      <c r="CKP60" s="1002"/>
      <c r="CKQ60" s="1002"/>
      <c r="CKR60" s="1002"/>
      <c r="CKS60" s="1002"/>
      <c r="CKT60" s="1002"/>
      <c r="CKU60" s="1002"/>
      <c r="CKV60" s="1002"/>
      <c r="CKW60" s="1002"/>
      <c r="CKX60" s="1002"/>
      <c r="CKY60" s="1002"/>
      <c r="CKZ60" s="1002"/>
      <c r="CLA60" s="1002"/>
      <c r="CLB60" s="1002"/>
      <c r="CLC60" s="1002"/>
      <c r="CLD60" s="1002"/>
      <c r="CLE60" s="1002"/>
      <c r="CLF60" s="1002"/>
      <c r="CLG60" s="1002"/>
      <c r="CLH60" s="1002"/>
      <c r="CLI60" s="1002"/>
      <c r="CLJ60" s="1002"/>
      <c r="CLK60" s="1002"/>
      <c r="CLL60" s="1002"/>
      <c r="CLM60" s="1002"/>
      <c r="CLN60" s="1002"/>
      <c r="CLO60" s="1002"/>
      <c r="CLP60" s="1002"/>
      <c r="CLQ60" s="1002"/>
      <c r="CLR60" s="1002"/>
      <c r="CLS60" s="1002"/>
      <c r="CLT60" s="1002"/>
      <c r="CLU60" s="1002"/>
      <c r="CLV60" s="1002"/>
      <c r="CLW60" s="1002"/>
      <c r="CLX60" s="1002"/>
      <c r="CLY60" s="1002"/>
      <c r="CLZ60" s="1002"/>
      <c r="CMA60" s="1002"/>
      <c r="CMB60" s="1002"/>
      <c r="CMC60" s="1002"/>
      <c r="CMD60" s="1002"/>
      <c r="CME60" s="1002"/>
      <c r="CMF60" s="1002"/>
      <c r="CMG60" s="1002"/>
      <c r="CMH60" s="1002"/>
      <c r="CMI60" s="1002"/>
      <c r="CMJ60" s="1002"/>
      <c r="CMK60" s="1002"/>
      <c r="CML60" s="1002"/>
      <c r="CMM60" s="1002"/>
      <c r="CMN60" s="1002"/>
      <c r="CMO60" s="1002"/>
      <c r="CMP60" s="1002"/>
      <c r="CMQ60" s="1002"/>
      <c r="CMR60" s="1002"/>
      <c r="CMS60" s="1002"/>
      <c r="CMT60" s="1002"/>
      <c r="CMU60" s="1002"/>
      <c r="CMV60" s="1002"/>
      <c r="CMW60" s="1002"/>
      <c r="CMX60" s="1002"/>
      <c r="CMY60" s="1002"/>
      <c r="CMZ60" s="1002"/>
      <c r="CNA60" s="1002"/>
      <c r="CNB60" s="1002"/>
      <c r="CNC60" s="1002"/>
      <c r="CND60" s="1002"/>
      <c r="CNE60" s="1002"/>
      <c r="CNF60" s="1002"/>
      <c r="CNG60" s="1002"/>
      <c r="CNH60" s="1002"/>
      <c r="CNI60" s="1002"/>
      <c r="CNJ60" s="1002"/>
      <c r="CNK60" s="1002"/>
      <c r="CNL60" s="1002"/>
      <c r="CNM60" s="1002"/>
      <c r="CNN60" s="1002"/>
      <c r="CNO60" s="1002"/>
      <c r="CNP60" s="1002"/>
      <c r="CNQ60" s="1002"/>
      <c r="CNR60" s="1002"/>
      <c r="CNS60" s="1002"/>
      <c r="CNT60" s="1002"/>
      <c r="CNU60" s="1002"/>
      <c r="CNV60" s="1002"/>
      <c r="CNW60" s="1002"/>
      <c r="CNX60" s="1002"/>
      <c r="CNY60" s="1002"/>
      <c r="CNZ60" s="1002"/>
      <c r="COA60" s="1002"/>
      <c r="COB60" s="1002"/>
      <c r="COC60" s="1002"/>
      <c r="COD60" s="1002"/>
      <c r="COE60" s="1002"/>
      <c r="COF60" s="1002"/>
      <c r="COG60" s="1002"/>
      <c r="COH60" s="1002"/>
      <c r="COI60" s="1002"/>
      <c r="COJ60" s="1002"/>
      <c r="COK60" s="1002"/>
      <c r="COL60" s="1002"/>
      <c r="COM60" s="1002"/>
      <c r="CON60" s="1002"/>
      <c r="COO60" s="1002"/>
      <c r="COP60" s="1002"/>
      <c r="COQ60" s="1002"/>
      <c r="COR60" s="1002"/>
      <c r="COS60" s="1002"/>
      <c r="COT60" s="1002"/>
      <c r="COU60" s="1002"/>
      <c r="COV60" s="1002"/>
      <c r="COW60" s="1002"/>
      <c r="COX60" s="1002"/>
      <c r="COY60" s="1002"/>
      <c r="COZ60" s="1002"/>
      <c r="CPA60" s="1002"/>
      <c r="CPB60" s="1002"/>
      <c r="CPC60" s="1002"/>
      <c r="CPD60" s="1002"/>
      <c r="CPE60" s="1002"/>
      <c r="CPF60" s="1002"/>
      <c r="CPG60" s="1002"/>
      <c r="CPH60" s="1002"/>
      <c r="CPI60" s="1002"/>
      <c r="CPJ60" s="1002"/>
      <c r="CPK60" s="1002"/>
      <c r="CPL60" s="1002"/>
      <c r="CPM60" s="1002"/>
      <c r="CPN60" s="1002"/>
      <c r="CPO60" s="1002"/>
      <c r="CPP60" s="1002"/>
      <c r="CPQ60" s="1002"/>
      <c r="CPR60" s="1002"/>
      <c r="CPS60" s="1002"/>
      <c r="CPT60" s="1002"/>
      <c r="CPU60" s="1002"/>
      <c r="CPV60" s="1002"/>
      <c r="CPW60" s="1002"/>
      <c r="CPX60" s="1002"/>
      <c r="CPY60" s="1002"/>
      <c r="CPZ60" s="1002"/>
      <c r="CQA60" s="1002"/>
      <c r="CQB60" s="1002"/>
      <c r="CQC60" s="1002"/>
      <c r="CQD60" s="1002"/>
      <c r="CQE60" s="1002"/>
      <c r="CQF60" s="1002"/>
      <c r="CQG60" s="1002"/>
      <c r="CQH60" s="1002"/>
      <c r="CQI60" s="1002"/>
      <c r="CQJ60" s="1002"/>
      <c r="CQK60" s="1002"/>
      <c r="CQL60" s="1002"/>
      <c r="CQM60" s="1002"/>
      <c r="CQN60" s="1002"/>
      <c r="CQO60" s="1002"/>
      <c r="CQP60" s="1002"/>
      <c r="CQQ60" s="1002"/>
      <c r="CQR60" s="1002"/>
      <c r="CQS60" s="1002"/>
      <c r="CQT60" s="1002"/>
      <c r="CQU60" s="1002"/>
      <c r="CQV60" s="1002"/>
      <c r="CQW60" s="1002"/>
      <c r="CQX60" s="1002"/>
      <c r="CQY60" s="1002"/>
      <c r="CQZ60" s="1002"/>
      <c r="CRA60" s="1002"/>
      <c r="CRB60" s="1002"/>
      <c r="CRC60" s="1002"/>
      <c r="CRD60" s="1002"/>
      <c r="CRE60" s="1002"/>
      <c r="CRF60" s="1002"/>
      <c r="CRG60" s="1002"/>
      <c r="CRH60" s="1002"/>
      <c r="CRI60" s="1002"/>
      <c r="CRJ60" s="1002"/>
      <c r="CRK60" s="1002"/>
      <c r="CRL60" s="1002"/>
      <c r="CRM60" s="1002"/>
      <c r="CRN60" s="1002"/>
      <c r="CRO60" s="1002"/>
      <c r="CRP60" s="1002"/>
      <c r="CRQ60" s="1002"/>
      <c r="CRR60" s="1002"/>
      <c r="CRS60" s="1002"/>
      <c r="CRT60" s="1002"/>
      <c r="CRU60" s="1002"/>
      <c r="CRV60" s="1002"/>
      <c r="CRW60" s="1002"/>
      <c r="CRX60" s="1002"/>
      <c r="CRY60" s="1002"/>
      <c r="CRZ60" s="1002"/>
      <c r="CSA60" s="1002"/>
      <c r="CSB60" s="1002"/>
      <c r="CSC60" s="1002"/>
      <c r="CSD60" s="1002"/>
      <c r="CSE60" s="1002"/>
      <c r="CSF60" s="1002"/>
      <c r="CSG60" s="1002"/>
      <c r="CSH60" s="1002"/>
      <c r="CSI60" s="1002"/>
      <c r="CSJ60" s="1002"/>
      <c r="CSK60" s="1002"/>
      <c r="CSL60" s="1002"/>
      <c r="CSM60" s="1002"/>
      <c r="CSN60" s="1002"/>
      <c r="CSO60" s="1002"/>
      <c r="CSP60" s="1002"/>
      <c r="CSQ60" s="1002"/>
      <c r="CSR60" s="1002"/>
      <c r="CSS60" s="1002"/>
      <c r="CST60" s="1002"/>
      <c r="CSU60" s="1002"/>
      <c r="CSV60" s="1002"/>
      <c r="CSW60" s="1002"/>
      <c r="CSX60" s="1002"/>
      <c r="CSY60" s="1002"/>
      <c r="CSZ60" s="1002"/>
      <c r="CTA60" s="1002"/>
      <c r="CTB60" s="1002"/>
      <c r="CTC60" s="1002"/>
      <c r="CTD60" s="1002"/>
      <c r="CTE60" s="1002"/>
      <c r="CTF60" s="1002"/>
      <c r="CTG60" s="1002"/>
      <c r="CTH60" s="1002"/>
      <c r="CTI60" s="1002"/>
      <c r="CTJ60" s="1002"/>
      <c r="CTK60" s="1002"/>
      <c r="CTL60" s="1002"/>
      <c r="CTM60" s="1002"/>
      <c r="CTN60" s="1002"/>
      <c r="CTO60" s="1002"/>
      <c r="CTP60" s="1002"/>
      <c r="CTQ60" s="1002"/>
      <c r="CTR60" s="1002"/>
      <c r="CTS60" s="1002"/>
      <c r="CTT60" s="1002"/>
      <c r="CTU60" s="1002"/>
      <c r="CTV60" s="1002"/>
      <c r="CTW60" s="1002"/>
      <c r="CTX60" s="1002"/>
      <c r="CTY60" s="1002"/>
      <c r="CTZ60" s="1002"/>
      <c r="CUA60" s="1002"/>
      <c r="CUB60" s="1002"/>
      <c r="CUC60" s="1002"/>
      <c r="CUD60" s="1002"/>
      <c r="CUE60" s="1002"/>
      <c r="CUF60" s="1002"/>
      <c r="CUG60" s="1002"/>
      <c r="CUH60" s="1002"/>
      <c r="CUI60" s="1002"/>
      <c r="CUJ60" s="1002"/>
      <c r="CUK60" s="1002"/>
      <c r="CUL60" s="1002"/>
      <c r="CUM60" s="1002"/>
      <c r="CUN60" s="1002"/>
      <c r="CUO60" s="1002"/>
      <c r="CUP60" s="1002"/>
      <c r="CUQ60" s="1002"/>
      <c r="CUR60" s="1002"/>
      <c r="CUS60" s="1002"/>
      <c r="CUT60" s="1002"/>
      <c r="CUU60" s="1002"/>
      <c r="CUV60" s="1002"/>
      <c r="CUW60" s="1002"/>
      <c r="CUX60" s="1002"/>
      <c r="CUY60" s="1002"/>
      <c r="CUZ60" s="1002"/>
      <c r="CVA60" s="1002"/>
      <c r="CVB60" s="1002"/>
      <c r="CVC60" s="1002"/>
      <c r="CVD60" s="1002"/>
      <c r="CVE60" s="1002"/>
      <c r="CVF60" s="1002"/>
      <c r="CVG60" s="1002"/>
      <c r="CVH60" s="1002"/>
      <c r="CVI60" s="1002"/>
      <c r="CVJ60" s="1002"/>
      <c r="CVK60" s="1002"/>
      <c r="CVL60" s="1002"/>
      <c r="CVM60" s="1002"/>
      <c r="CVN60" s="1002"/>
      <c r="CVO60" s="1002"/>
      <c r="CVP60" s="1002"/>
      <c r="CVQ60" s="1002"/>
      <c r="CVR60" s="1002"/>
      <c r="CVS60" s="1002"/>
      <c r="CVT60" s="1002"/>
      <c r="CVU60" s="1002"/>
      <c r="CVV60" s="1002"/>
      <c r="CVW60" s="1002"/>
      <c r="CVX60" s="1002"/>
      <c r="CVY60" s="1002"/>
      <c r="CVZ60" s="1002"/>
      <c r="CWA60" s="1002"/>
      <c r="CWB60" s="1002"/>
      <c r="CWC60" s="1002"/>
      <c r="CWD60" s="1002"/>
      <c r="CWE60" s="1002"/>
      <c r="CWF60" s="1002"/>
      <c r="CWG60" s="1002"/>
      <c r="CWH60" s="1002"/>
      <c r="CWI60" s="1002"/>
      <c r="CWJ60" s="1002"/>
      <c r="CWK60" s="1002"/>
      <c r="CWL60" s="1002"/>
      <c r="CWM60" s="1002"/>
      <c r="CWN60" s="1002"/>
      <c r="CWO60" s="1002"/>
      <c r="CWP60" s="1002"/>
      <c r="CWQ60" s="1002"/>
      <c r="CWR60" s="1002"/>
      <c r="CWS60" s="1002"/>
      <c r="CWT60" s="1002"/>
      <c r="CWU60" s="1002"/>
      <c r="CWV60" s="1002"/>
      <c r="CWW60" s="1002"/>
      <c r="CWX60" s="1002"/>
      <c r="CWY60" s="1002"/>
      <c r="CWZ60" s="1002"/>
      <c r="CXA60" s="1002"/>
      <c r="CXB60" s="1002"/>
      <c r="CXC60" s="1002"/>
      <c r="CXD60" s="1002"/>
      <c r="CXE60" s="1002"/>
      <c r="CXF60" s="1002"/>
      <c r="CXG60" s="1002"/>
      <c r="CXH60" s="1002"/>
      <c r="CXI60" s="1002"/>
      <c r="CXJ60" s="1002"/>
      <c r="CXK60" s="1002"/>
      <c r="CXL60" s="1002"/>
      <c r="CXM60" s="1002"/>
      <c r="CXN60" s="1002"/>
      <c r="CXO60" s="1002"/>
      <c r="CXP60" s="1002"/>
      <c r="CXQ60" s="1002"/>
      <c r="CXR60" s="1002"/>
      <c r="CXS60" s="1002"/>
      <c r="CXT60" s="1002"/>
      <c r="CXU60" s="1002"/>
      <c r="CXV60" s="1002"/>
      <c r="CXW60" s="1002"/>
      <c r="CXX60" s="1002"/>
      <c r="CXY60" s="1002"/>
      <c r="CXZ60" s="1002"/>
      <c r="CYA60" s="1002"/>
      <c r="CYB60" s="1002"/>
      <c r="CYC60" s="1002"/>
      <c r="CYD60" s="1002"/>
      <c r="CYE60" s="1002"/>
      <c r="CYF60" s="1002"/>
      <c r="CYG60" s="1002"/>
      <c r="CYH60" s="1002"/>
      <c r="CYI60" s="1002"/>
      <c r="CYJ60" s="1002"/>
      <c r="CYK60" s="1002"/>
      <c r="CYL60" s="1002"/>
      <c r="CYM60" s="1002"/>
      <c r="CYN60" s="1002"/>
      <c r="CYO60" s="1002"/>
      <c r="CYP60" s="1002"/>
      <c r="CYQ60" s="1002"/>
      <c r="CYR60" s="1002"/>
      <c r="CYS60" s="1002"/>
      <c r="CYT60" s="1002"/>
      <c r="CYU60" s="1002"/>
      <c r="CYV60" s="1002"/>
      <c r="CYW60" s="1002"/>
      <c r="CYX60" s="1002"/>
      <c r="CYY60" s="1002"/>
      <c r="CYZ60" s="1002"/>
      <c r="CZA60" s="1002"/>
      <c r="CZB60" s="1002"/>
      <c r="CZC60" s="1002"/>
      <c r="CZD60" s="1002"/>
      <c r="CZE60" s="1002"/>
      <c r="CZF60" s="1002"/>
      <c r="CZG60" s="1002"/>
      <c r="CZH60" s="1002"/>
      <c r="CZI60" s="1002"/>
      <c r="CZJ60" s="1002"/>
      <c r="CZK60" s="1002"/>
      <c r="CZL60" s="1002"/>
      <c r="CZM60" s="1002"/>
      <c r="CZN60" s="1002"/>
      <c r="CZO60" s="1002"/>
      <c r="CZP60" s="1002"/>
      <c r="CZQ60" s="1002"/>
      <c r="CZR60" s="1002"/>
      <c r="CZS60" s="1002"/>
      <c r="CZT60" s="1002"/>
      <c r="CZU60" s="1002"/>
      <c r="CZV60" s="1002"/>
      <c r="CZW60" s="1002"/>
      <c r="CZX60" s="1002"/>
      <c r="CZY60" s="1002"/>
      <c r="CZZ60" s="1002"/>
      <c r="DAA60" s="1002"/>
      <c r="DAB60" s="1002"/>
      <c r="DAC60" s="1002"/>
      <c r="DAD60" s="1002"/>
      <c r="DAE60" s="1002"/>
      <c r="DAF60" s="1002"/>
      <c r="DAG60" s="1002"/>
      <c r="DAH60" s="1002"/>
      <c r="DAI60" s="1002"/>
      <c r="DAJ60" s="1002"/>
      <c r="DAK60" s="1002"/>
      <c r="DAL60" s="1002"/>
      <c r="DAM60" s="1002"/>
      <c r="DAN60" s="1002"/>
      <c r="DAO60" s="1002"/>
      <c r="DAP60" s="1002"/>
      <c r="DAQ60" s="1002"/>
      <c r="DAR60" s="1002"/>
      <c r="DAS60" s="1002"/>
      <c r="DAT60" s="1002"/>
      <c r="DAU60" s="1002"/>
      <c r="DAV60" s="1002"/>
      <c r="DAW60" s="1002"/>
      <c r="DAX60" s="1002"/>
      <c r="DAY60" s="1002"/>
      <c r="DAZ60" s="1002"/>
      <c r="DBA60" s="1002"/>
      <c r="DBB60" s="1002"/>
      <c r="DBC60" s="1002"/>
      <c r="DBD60" s="1002"/>
      <c r="DBE60" s="1002"/>
      <c r="DBF60" s="1002"/>
      <c r="DBG60" s="1002"/>
      <c r="DBH60" s="1002"/>
      <c r="DBI60" s="1002"/>
      <c r="DBJ60" s="1002"/>
      <c r="DBK60" s="1002"/>
      <c r="DBL60" s="1002"/>
      <c r="DBM60" s="1002"/>
      <c r="DBN60" s="1002"/>
      <c r="DBO60" s="1002"/>
      <c r="DBP60" s="1002"/>
      <c r="DBQ60" s="1002"/>
      <c r="DBR60" s="1002"/>
      <c r="DBS60" s="1002"/>
      <c r="DBT60" s="1002"/>
      <c r="DBU60" s="1002"/>
      <c r="DBV60" s="1002"/>
      <c r="DBW60" s="1002"/>
      <c r="DBX60" s="1002"/>
      <c r="DBY60" s="1002"/>
      <c r="DBZ60" s="1002"/>
      <c r="DCA60" s="1002"/>
      <c r="DCB60" s="1002"/>
      <c r="DCC60" s="1002"/>
      <c r="DCD60" s="1002"/>
      <c r="DCE60" s="1002"/>
      <c r="DCF60" s="1002"/>
      <c r="DCG60" s="1002"/>
      <c r="DCH60" s="1002"/>
      <c r="DCI60" s="1002"/>
      <c r="DCJ60" s="1002"/>
      <c r="DCK60" s="1002"/>
      <c r="DCL60" s="1002"/>
      <c r="DCM60" s="1002"/>
      <c r="DCN60" s="1002"/>
      <c r="DCO60" s="1002"/>
      <c r="DCP60" s="1002"/>
      <c r="DCQ60" s="1002"/>
      <c r="DCR60" s="1002"/>
      <c r="DCS60" s="1002"/>
      <c r="DCT60" s="1002"/>
      <c r="DCU60" s="1002"/>
      <c r="DCV60" s="1002"/>
      <c r="DCW60" s="1002"/>
      <c r="DCX60" s="1002"/>
      <c r="DCY60" s="1002"/>
      <c r="DCZ60" s="1002"/>
      <c r="DDA60" s="1002"/>
      <c r="DDB60" s="1002"/>
      <c r="DDC60" s="1002"/>
      <c r="DDD60" s="1002"/>
      <c r="DDE60" s="1002"/>
      <c r="DDF60" s="1002"/>
      <c r="DDG60" s="1002"/>
      <c r="DDH60" s="1002"/>
      <c r="DDI60" s="1002"/>
      <c r="DDJ60" s="1002"/>
      <c r="DDK60" s="1002"/>
      <c r="DDL60" s="1002"/>
      <c r="DDM60" s="1002"/>
      <c r="DDN60" s="1002"/>
      <c r="DDO60" s="1002"/>
      <c r="DDP60" s="1002"/>
      <c r="DDQ60" s="1002"/>
      <c r="DDR60" s="1002"/>
      <c r="DDS60" s="1002"/>
      <c r="DDT60" s="1002"/>
      <c r="DDU60" s="1002"/>
      <c r="DDV60" s="1002"/>
      <c r="DDW60" s="1002"/>
      <c r="DDX60" s="1002"/>
      <c r="DDY60" s="1002"/>
      <c r="DDZ60" s="1002"/>
      <c r="DEA60" s="1002"/>
      <c r="DEB60" s="1002"/>
      <c r="DEC60" s="1002"/>
      <c r="DED60" s="1002"/>
      <c r="DEE60" s="1002"/>
      <c r="DEF60" s="1002"/>
      <c r="DEG60" s="1002"/>
      <c r="DEH60" s="1002"/>
      <c r="DEI60" s="1002"/>
      <c r="DEJ60" s="1002"/>
      <c r="DEK60" s="1002"/>
      <c r="DEL60" s="1002"/>
      <c r="DEM60" s="1002"/>
      <c r="DEN60" s="1002"/>
      <c r="DEO60" s="1002"/>
      <c r="DEP60" s="1002"/>
      <c r="DEQ60" s="1002"/>
      <c r="DER60" s="1002"/>
      <c r="DES60" s="1002"/>
      <c r="DET60" s="1002"/>
      <c r="DEU60" s="1002"/>
      <c r="DEV60" s="1002"/>
      <c r="DEW60" s="1002"/>
      <c r="DEX60" s="1002"/>
      <c r="DEY60" s="1002"/>
      <c r="DEZ60" s="1002"/>
      <c r="DFA60" s="1002"/>
      <c r="DFB60" s="1002"/>
      <c r="DFC60" s="1002"/>
      <c r="DFD60" s="1002"/>
      <c r="DFE60" s="1002"/>
      <c r="DFF60" s="1002"/>
      <c r="DFG60" s="1002"/>
      <c r="DFH60" s="1002"/>
      <c r="DFI60" s="1002"/>
      <c r="DFJ60" s="1002"/>
      <c r="DFK60" s="1002"/>
      <c r="DFL60" s="1002"/>
      <c r="DFM60" s="1002"/>
      <c r="DFN60" s="1002"/>
      <c r="DFO60" s="1002"/>
      <c r="DFP60" s="1002"/>
      <c r="DFQ60" s="1002"/>
      <c r="DFR60" s="1002"/>
      <c r="DFS60" s="1002"/>
      <c r="DFT60" s="1002"/>
      <c r="DFU60" s="1002"/>
      <c r="DFV60" s="1002"/>
      <c r="DFW60" s="1002"/>
      <c r="DFX60" s="1002"/>
      <c r="DFY60" s="1002"/>
      <c r="DFZ60" s="1002"/>
      <c r="DGA60" s="1002"/>
      <c r="DGB60" s="1002"/>
      <c r="DGC60" s="1002"/>
      <c r="DGD60" s="1002"/>
      <c r="DGE60" s="1002"/>
      <c r="DGF60" s="1002"/>
      <c r="DGG60" s="1002"/>
      <c r="DGH60" s="1002"/>
      <c r="DGI60" s="1002"/>
      <c r="DGJ60" s="1002"/>
      <c r="DGK60" s="1002"/>
      <c r="DGL60" s="1002"/>
      <c r="DGM60" s="1002"/>
      <c r="DGN60" s="1002"/>
      <c r="DGO60" s="1002"/>
      <c r="DGP60" s="1002"/>
      <c r="DGQ60" s="1002"/>
      <c r="DGR60" s="1002"/>
      <c r="DGS60" s="1002"/>
      <c r="DGT60" s="1002"/>
      <c r="DGU60" s="1002"/>
      <c r="DGV60" s="1002"/>
      <c r="DGW60" s="1002"/>
      <c r="DGX60" s="1002"/>
      <c r="DGY60" s="1002"/>
      <c r="DGZ60" s="1002"/>
      <c r="DHA60" s="1002"/>
      <c r="DHB60" s="1002"/>
      <c r="DHC60" s="1002"/>
      <c r="DHD60" s="1002"/>
      <c r="DHE60" s="1002"/>
      <c r="DHF60" s="1002"/>
      <c r="DHG60" s="1002"/>
      <c r="DHH60" s="1002"/>
      <c r="DHI60" s="1002"/>
      <c r="DHJ60" s="1002"/>
      <c r="DHK60" s="1002"/>
      <c r="DHL60" s="1002"/>
      <c r="DHM60" s="1002"/>
      <c r="DHN60" s="1002"/>
      <c r="DHO60" s="1002"/>
      <c r="DHP60" s="1002"/>
      <c r="DHQ60" s="1002"/>
      <c r="DHR60" s="1002"/>
      <c r="DHS60" s="1002"/>
      <c r="DHT60" s="1002"/>
      <c r="DHU60" s="1002"/>
      <c r="DHV60" s="1002"/>
      <c r="DHW60" s="1002"/>
      <c r="DHX60" s="1002"/>
      <c r="DHY60" s="1002"/>
      <c r="DHZ60" s="1002"/>
      <c r="DIA60" s="1002"/>
      <c r="DIB60" s="1002"/>
      <c r="DIC60" s="1002"/>
      <c r="DID60" s="1002"/>
      <c r="DIE60" s="1002"/>
      <c r="DIF60" s="1002"/>
      <c r="DIG60" s="1002"/>
      <c r="DIH60" s="1002"/>
      <c r="DII60" s="1002"/>
      <c r="DIJ60" s="1002"/>
      <c r="DIK60" s="1002"/>
      <c r="DIL60" s="1002"/>
      <c r="DIM60" s="1002"/>
      <c r="DIN60" s="1002"/>
      <c r="DIO60" s="1002"/>
      <c r="DIP60" s="1002"/>
      <c r="DIQ60" s="1002"/>
      <c r="DIR60" s="1002"/>
      <c r="DIS60" s="1002"/>
      <c r="DIT60" s="1002"/>
      <c r="DIU60" s="1002"/>
      <c r="DIV60" s="1002"/>
      <c r="DIW60" s="1002"/>
      <c r="DIX60" s="1002"/>
      <c r="DIY60" s="1002"/>
      <c r="DIZ60" s="1002"/>
      <c r="DJA60" s="1002"/>
      <c r="DJB60" s="1002"/>
      <c r="DJC60" s="1002"/>
      <c r="DJD60" s="1002"/>
      <c r="DJE60" s="1002"/>
      <c r="DJF60" s="1002"/>
      <c r="DJG60" s="1002"/>
      <c r="DJH60" s="1002"/>
      <c r="DJI60" s="1002"/>
      <c r="DJJ60" s="1002"/>
      <c r="DJK60" s="1002"/>
      <c r="DJL60" s="1002"/>
      <c r="DJM60" s="1002"/>
      <c r="DJN60" s="1002"/>
      <c r="DJO60" s="1002"/>
      <c r="DJP60" s="1002"/>
      <c r="DJQ60" s="1002"/>
      <c r="DJR60" s="1002"/>
      <c r="DJS60" s="1002"/>
      <c r="DJT60" s="1002"/>
      <c r="DJU60" s="1002"/>
      <c r="DJV60" s="1002"/>
      <c r="DJW60" s="1002"/>
      <c r="DJX60" s="1002"/>
      <c r="DJY60" s="1002"/>
      <c r="DJZ60" s="1002"/>
      <c r="DKA60" s="1002"/>
      <c r="DKB60" s="1002"/>
      <c r="DKC60" s="1002"/>
      <c r="DKD60" s="1002"/>
      <c r="DKE60" s="1002"/>
      <c r="DKF60" s="1002"/>
      <c r="DKG60" s="1002"/>
      <c r="DKH60" s="1002"/>
      <c r="DKI60" s="1002"/>
      <c r="DKJ60" s="1002"/>
      <c r="DKK60" s="1002"/>
      <c r="DKL60" s="1002"/>
      <c r="DKM60" s="1002"/>
      <c r="DKN60" s="1002"/>
      <c r="DKO60" s="1002"/>
      <c r="DKP60" s="1002"/>
      <c r="DKQ60" s="1002"/>
      <c r="DKR60" s="1002"/>
      <c r="DKS60" s="1002"/>
      <c r="DKT60" s="1002"/>
      <c r="DKU60" s="1002"/>
      <c r="DKV60" s="1002"/>
      <c r="DKW60" s="1002"/>
      <c r="DKX60" s="1002"/>
      <c r="DKY60" s="1002"/>
      <c r="DKZ60" s="1002"/>
      <c r="DLA60" s="1002"/>
      <c r="DLB60" s="1002"/>
      <c r="DLC60" s="1002"/>
      <c r="DLD60" s="1002"/>
      <c r="DLE60" s="1002"/>
      <c r="DLF60" s="1002"/>
      <c r="DLG60" s="1002"/>
      <c r="DLH60" s="1002"/>
      <c r="DLI60" s="1002"/>
      <c r="DLJ60" s="1002"/>
      <c r="DLK60" s="1002"/>
      <c r="DLL60" s="1002"/>
      <c r="DLM60" s="1002"/>
      <c r="DLN60" s="1002"/>
      <c r="DLO60" s="1002"/>
      <c r="DLP60" s="1002"/>
      <c r="DLQ60" s="1002"/>
      <c r="DLR60" s="1002"/>
      <c r="DLS60" s="1002"/>
      <c r="DLT60" s="1002"/>
      <c r="DLU60" s="1002"/>
      <c r="DLV60" s="1002"/>
      <c r="DLW60" s="1002"/>
      <c r="DLX60" s="1002"/>
      <c r="DLY60" s="1002"/>
      <c r="DLZ60" s="1002"/>
      <c r="DMA60" s="1002"/>
      <c r="DMB60" s="1002"/>
      <c r="DMC60" s="1002"/>
      <c r="DMD60" s="1002"/>
      <c r="DME60" s="1002"/>
      <c r="DMF60" s="1002"/>
      <c r="DMG60" s="1002"/>
      <c r="DMH60" s="1002"/>
      <c r="DMI60" s="1002"/>
      <c r="DMJ60" s="1002"/>
      <c r="DMK60" s="1002"/>
      <c r="DML60" s="1002"/>
      <c r="DMM60" s="1002"/>
      <c r="DMN60" s="1002"/>
      <c r="DMO60" s="1002"/>
      <c r="DMP60" s="1002"/>
      <c r="DMQ60" s="1002"/>
      <c r="DMR60" s="1002"/>
      <c r="DMS60" s="1002"/>
      <c r="DMT60" s="1002"/>
      <c r="DMU60" s="1002"/>
      <c r="DMV60" s="1002"/>
      <c r="DMW60" s="1002"/>
      <c r="DMX60" s="1002"/>
      <c r="DMY60" s="1002"/>
      <c r="DMZ60" s="1002"/>
      <c r="DNA60" s="1002"/>
      <c r="DNB60" s="1002"/>
      <c r="DNC60" s="1002"/>
      <c r="DND60" s="1002"/>
      <c r="DNE60" s="1002"/>
      <c r="DNF60" s="1002"/>
      <c r="DNG60" s="1002"/>
      <c r="DNH60" s="1002"/>
      <c r="DNI60" s="1002"/>
      <c r="DNJ60" s="1002"/>
      <c r="DNK60" s="1002"/>
      <c r="DNL60" s="1002"/>
      <c r="DNM60" s="1002"/>
      <c r="DNN60" s="1002"/>
      <c r="DNO60" s="1002"/>
      <c r="DNP60" s="1002"/>
      <c r="DNQ60" s="1002"/>
      <c r="DNR60" s="1002"/>
      <c r="DNS60" s="1002"/>
      <c r="DNT60" s="1002"/>
      <c r="DNU60" s="1002"/>
      <c r="DNV60" s="1002"/>
      <c r="DNW60" s="1002"/>
      <c r="DNX60" s="1002"/>
      <c r="DNY60" s="1002"/>
      <c r="DNZ60" s="1002"/>
      <c r="DOA60" s="1002"/>
      <c r="DOB60" s="1002"/>
      <c r="DOC60" s="1002"/>
      <c r="DOD60" s="1002"/>
      <c r="DOE60" s="1002"/>
      <c r="DOF60" s="1002"/>
      <c r="DOG60" s="1002"/>
      <c r="DOH60" s="1002"/>
      <c r="DOI60" s="1002"/>
      <c r="DOJ60" s="1002"/>
      <c r="DOK60" s="1002"/>
      <c r="DOL60" s="1002"/>
      <c r="DOM60" s="1002"/>
      <c r="DON60" s="1002"/>
      <c r="DOO60" s="1002"/>
      <c r="DOP60" s="1002"/>
      <c r="DOQ60" s="1002"/>
      <c r="DOR60" s="1002"/>
      <c r="DOS60" s="1002"/>
      <c r="DOT60" s="1002"/>
      <c r="DOU60" s="1002"/>
      <c r="DOV60" s="1002"/>
      <c r="DOW60" s="1002"/>
      <c r="DOX60" s="1002"/>
      <c r="DOY60" s="1002"/>
      <c r="DOZ60" s="1002"/>
      <c r="DPA60" s="1002"/>
      <c r="DPB60" s="1002"/>
      <c r="DPC60" s="1002"/>
      <c r="DPD60" s="1002"/>
      <c r="DPE60" s="1002"/>
      <c r="DPF60" s="1002"/>
      <c r="DPG60" s="1002"/>
      <c r="DPH60" s="1002"/>
      <c r="DPI60" s="1002"/>
      <c r="DPJ60" s="1002"/>
      <c r="DPK60" s="1002"/>
      <c r="DPL60" s="1002"/>
      <c r="DPM60" s="1002"/>
      <c r="DPN60" s="1002"/>
      <c r="DPO60" s="1002"/>
      <c r="DPP60" s="1002"/>
      <c r="DPQ60" s="1002"/>
      <c r="DPR60" s="1002"/>
      <c r="DPS60" s="1002"/>
      <c r="DPT60" s="1002"/>
      <c r="DPU60" s="1002"/>
      <c r="DPV60" s="1002"/>
      <c r="DPW60" s="1002"/>
      <c r="DPX60" s="1002"/>
      <c r="DPY60" s="1002"/>
      <c r="DPZ60" s="1002"/>
      <c r="DQA60" s="1002"/>
      <c r="DQB60" s="1002"/>
      <c r="DQC60" s="1002"/>
      <c r="DQD60" s="1002"/>
      <c r="DQE60" s="1002"/>
      <c r="DQF60" s="1002"/>
      <c r="DQG60" s="1002"/>
      <c r="DQH60" s="1002"/>
      <c r="DQI60" s="1002"/>
      <c r="DQJ60" s="1002"/>
      <c r="DQK60" s="1002"/>
      <c r="DQL60" s="1002"/>
      <c r="DQM60" s="1002"/>
      <c r="DQN60" s="1002"/>
      <c r="DQO60" s="1002"/>
      <c r="DQP60" s="1002"/>
      <c r="DQQ60" s="1002"/>
      <c r="DQR60" s="1002"/>
      <c r="DQS60" s="1002"/>
      <c r="DQT60" s="1002"/>
      <c r="DQU60" s="1002"/>
      <c r="DQV60" s="1002"/>
      <c r="DQW60" s="1002"/>
      <c r="DQX60" s="1002"/>
      <c r="DQY60" s="1002"/>
      <c r="DQZ60" s="1002"/>
      <c r="DRA60" s="1002"/>
      <c r="DRB60" s="1002"/>
      <c r="DRC60" s="1002"/>
      <c r="DRD60" s="1002"/>
      <c r="DRE60" s="1002"/>
      <c r="DRF60" s="1002"/>
      <c r="DRG60" s="1002"/>
      <c r="DRH60" s="1002"/>
      <c r="DRI60" s="1002"/>
      <c r="DRJ60" s="1002"/>
      <c r="DRK60" s="1002"/>
      <c r="DRL60" s="1002"/>
      <c r="DRM60" s="1002"/>
      <c r="DRN60" s="1002"/>
      <c r="DRO60" s="1002"/>
      <c r="DRP60" s="1002"/>
      <c r="DRQ60" s="1002"/>
      <c r="DRR60" s="1002"/>
      <c r="DRS60" s="1002"/>
      <c r="DRT60" s="1002"/>
      <c r="DRU60" s="1002"/>
      <c r="DRV60" s="1002"/>
      <c r="DRW60" s="1002"/>
      <c r="DRX60" s="1002"/>
      <c r="DRY60" s="1002"/>
      <c r="DRZ60" s="1002"/>
      <c r="DSA60" s="1002"/>
      <c r="DSB60" s="1002"/>
      <c r="DSC60" s="1002"/>
      <c r="DSD60" s="1002"/>
      <c r="DSE60" s="1002"/>
      <c r="DSF60" s="1002"/>
      <c r="DSG60" s="1002"/>
      <c r="DSH60" s="1002"/>
      <c r="DSI60" s="1002"/>
      <c r="DSJ60" s="1002"/>
      <c r="DSK60" s="1002"/>
      <c r="DSL60" s="1002"/>
      <c r="DSM60" s="1002"/>
      <c r="DSN60" s="1002"/>
      <c r="DSO60" s="1002"/>
      <c r="DSP60" s="1002"/>
      <c r="DSQ60" s="1002"/>
      <c r="DSR60" s="1002"/>
      <c r="DSS60" s="1002"/>
      <c r="DST60" s="1002"/>
      <c r="DSU60" s="1002"/>
      <c r="DSV60" s="1002"/>
      <c r="DSW60" s="1002"/>
      <c r="DSX60" s="1002"/>
      <c r="DSY60" s="1002"/>
      <c r="DSZ60" s="1002"/>
      <c r="DTA60" s="1002"/>
      <c r="DTB60" s="1002"/>
      <c r="DTC60" s="1002"/>
      <c r="DTD60" s="1002"/>
      <c r="DTE60" s="1002"/>
      <c r="DTF60" s="1002"/>
      <c r="DTG60" s="1002"/>
      <c r="DTH60" s="1002"/>
      <c r="DTI60" s="1002"/>
      <c r="DTJ60" s="1002"/>
      <c r="DTK60" s="1002"/>
      <c r="DTL60" s="1002"/>
      <c r="DTM60" s="1002"/>
      <c r="DTN60" s="1002"/>
      <c r="DTO60" s="1002"/>
      <c r="DTP60" s="1002"/>
      <c r="DTQ60" s="1002"/>
      <c r="DTR60" s="1002"/>
      <c r="DTS60" s="1002"/>
      <c r="DTT60" s="1002"/>
      <c r="DTU60" s="1002"/>
      <c r="DTV60" s="1002"/>
      <c r="DTW60" s="1002"/>
      <c r="DTX60" s="1002"/>
      <c r="DTY60" s="1002"/>
      <c r="DTZ60" s="1002"/>
      <c r="DUA60" s="1002"/>
      <c r="DUB60" s="1002"/>
      <c r="DUC60" s="1002"/>
      <c r="DUD60" s="1002"/>
      <c r="DUE60" s="1002"/>
      <c r="DUF60" s="1002"/>
      <c r="DUG60" s="1002"/>
      <c r="DUH60" s="1002"/>
      <c r="DUI60" s="1002"/>
      <c r="DUJ60" s="1002"/>
      <c r="DUK60" s="1002"/>
      <c r="DUL60" s="1002"/>
      <c r="DUM60" s="1002"/>
      <c r="DUN60" s="1002"/>
      <c r="DUO60" s="1002"/>
      <c r="DUP60" s="1002"/>
      <c r="DUQ60" s="1002"/>
      <c r="DUR60" s="1002"/>
      <c r="DUS60" s="1002"/>
      <c r="DUT60" s="1002"/>
      <c r="DUU60" s="1002"/>
      <c r="DUV60" s="1002"/>
      <c r="DUW60" s="1002"/>
      <c r="DUX60" s="1002"/>
      <c r="DUY60" s="1002"/>
      <c r="DUZ60" s="1002"/>
      <c r="DVA60" s="1002"/>
      <c r="DVB60" s="1002"/>
      <c r="DVC60" s="1002"/>
      <c r="DVD60" s="1002"/>
      <c r="DVE60" s="1002"/>
      <c r="DVF60" s="1002"/>
      <c r="DVG60" s="1002"/>
      <c r="DVH60" s="1002"/>
      <c r="DVI60" s="1002"/>
      <c r="DVJ60" s="1002"/>
      <c r="DVK60" s="1002"/>
      <c r="DVL60" s="1002"/>
      <c r="DVM60" s="1002"/>
      <c r="DVN60" s="1002"/>
      <c r="DVO60" s="1002"/>
      <c r="DVP60" s="1002"/>
      <c r="DVQ60" s="1002"/>
      <c r="DVR60" s="1002"/>
      <c r="DVS60" s="1002"/>
      <c r="DVT60" s="1002"/>
      <c r="DVU60" s="1002"/>
      <c r="DVV60" s="1002"/>
      <c r="DVW60" s="1002"/>
      <c r="DVX60" s="1002"/>
      <c r="DVY60" s="1002"/>
      <c r="DVZ60" s="1002"/>
      <c r="DWA60" s="1002"/>
      <c r="DWB60" s="1002"/>
      <c r="DWC60" s="1002"/>
      <c r="DWD60" s="1002"/>
      <c r="DWE60" s="1002"/>
      <c r="DWF60" s="1002"/>
      <c r="DWG60" s="1002"/>
      <c r="DWH60" s="1002"/>
      <c r="DWI60" s="1002"/>
      <c r="DWJ60" s="1002"/>
      <c r="DWK60" s="1002"/>
      <c r="DWL60" s="1002"/>
      <c r="DWM60" s="1002"/>
      <c r="DWN60" s="1002"/>
      <c r="DWO60" s="1002"/>
      <c r="DWP60" s="1002"/>
      <c r="DWQ60" s="1002"/>
      <c r="DWR60" s="1002"/>
      <c r="DWS60" s="1002"/>
      <c r="DWT60" s="1002"/>
      <c r="DWU60" s="1002"/>
      <c r="DWV60" s="1002"/>
      <c r="DWW60" s="1002"/>
      <c r="DWX60" s="1002"/>
      <c r="DWY60" s="1002"/>
      <c r="DWZ60" s="1002"/>
      <c r="DXA60" s="1002"/>
      <c r="DXB60" s="1002"/>
      <c r="DXC60" s="1002"/>
      <c r="DXD60" s="1002"/>
      <c r="DXE60" s="1002"/>
      <c r="DXF60" s="1002"/>
      <c r="DXG60" s="1002"/>
      <c r="DXH60" s="1002"/>
      <c r="DXI60" s="1002"/>
      <c r="DXJ60" s="1002"/>
      <c r="DXK60" s="1002"/>
      <c r="DXL60" s="1002"/>
      <c r="DXM60" s="1002"/>
      <c r="DXN60" s="1002"/>
      <c r="DXO60" s="1002"/>
      <c r="DXP60" s="1002"/>
      <c r="DXQ60" s="1002"/>
      <c r="DXR60" s="1002"/>
      <c r="DXS60" s="1002"/>
      <c r="DXT60" s="1002"/>
      <c r="DXU60" s="1002"/>
      <c r="DXV60" s="1002"/>
      <c r="DXW60" s="1002"/>
      <c r="DXX60" s="1002"/>
      <c r="DXY60" s="1002"/>
      <c r="DXZ60" s="1002"/>
      <c r="DYA60" s="1002"/>
      <c r="DYB60" s="1002"/>
      <c r="DYC60" s="1002"/>
      <c r="DYD60" s="1002"/>
      <c r="DYE60" s="1002"/>
      <c r="DYF60" s="1002"/>
      <c r="DYG60" s="1002"/>
      <c r="DYH60" s="1002"/>
      <c r="DYI60" s="1002"/>
      <c r="DYJ60" s="1002"/>
      <c r="DYK60" s="1002"/>
      <c r="DYL60" s="1002"/>
      <c r="DYM60" s="1002"/>
      <c r="DYN60" s="1002"/>
      <c r="DYO60" s="1002"/>
      <c r="DYP60" s="1002"/>
      <c r="DYQ60" s="1002"/>
      <c r="DYR60" s="1002"/>
      <c r="DYS60" s="1002"/>
      <c r="DYT60" s="1002"/>
      <c r="DYU60" s="1002"/>
      <c r="DYV60" s="1002"/>
      <c r="DYW60" s="1002"/>
      <c r="DYX60" s="1002"/>
      <c r="DYY60" s="1002"/>
      <c r="DYZ60" s="1002"/>
      <c r="DZA60" s="1002"/>
      <c r="DZB60" s="1002"/>
      <c r="DZC60" s="1002"/>
      <c r="DZD60" s="1002"/>
      <c r="DZE60" s="1002"/>
      <c r="DZF60" s="1002"/>
      <c r="DZG60" s="1002"/>
      <c r="DZH60" s="1002"/>
      <c r="DZI60" s="1002"/>
      <c r="DZJ60" s="1002"/>
      <c r="DZK60" s="1002"/>
      <c r="DZL60" s="1002"/>
      <c r="DZM60" s="1002"/>
      <c r="DZN60" s="1002"/>
      <c r="DZO60" s="1002"/>
      <c r="DZP60" s="1002"/>
      <c r="DZQ60" s="1002"/>
      <c r="DZR60" s="1002"/>
      <c r="DZS60" s="1002"/>
      <c r="DZT60" s="1002"/>
      <c r="DZU60" s="1002"/>
      <c r="DZV60" s="1002"/>
      <c r="DZW60" s="1002"/>
      <c r="DZX60" s="1002"/>
      <c r="DZY60" s="1002"/>
      <c r="DZZ60" s="1002"/>
      <c r="EAA60" s="1002"/>
      <c r="EAB60" s="1002"/>
      <c r="EAC60" s="1002"/>
      <c r="EAD60" s="1002"/>
      <c r="EAE60" s="1002"/>
      <c r="EAF60" s="1002"/>
      <c r="EAG60" s="1002"/>
      <c r="EAH60" s="1002"/>
      <c r="EAI60" s="1002"/>
      <c r="EAJ60" s="1002"/>
      <c r="EAK60" s="1002"/>
      <c r="EAL60" s="1002"/>
      <c r="EAM60" s="1002"/>
      <c r="EAN60" s="1002"/>
      <c r="EAO60" s="1002"/>
      <c r="EAP60" s="1002"/>
      <c r="EAQ60" s="1002"/>
      <c r="EAR60" s="1002"/>
      <c r="EAS60" s="1002"/>
      <c r="EAT60" s="1002"/>
      <c r="EAU60" s="1002"/>
      <c r="EAV60" s="1002"/>
      <c r="EAW60" s="1002"/>
      <c r="EAX60" s="1002"/>
      <c r="EAY60" s="1002"/>
      <c r="EAZ60" s="1002"/>
      <c r="EBA60" s="1002"/>
      <c r="EBB60" s="1002"/>
      <c r="EBC60" s="1002"/>
      <c r="EBD60" s="1002"/>
      <c r="EBE60" s="1002"/>
      <c r="EBF60" s="1002"/>
      <c r="EBG60" s="1002"/>
      <c r="EBH60" s="1002"/>
      <c r="EBI60" s="1002"/>
      <c r="EBJ60" s="1002"/>
      <c r="EBK60" s="1002"/>
      <c r="EBL60" s="1002"/>
      <c r="EBM60" s="1002"/>
      <c r="EBN60" s="1002"/>
      <c r="EBO60" s="1002"/>
      <c r="EBP60" s="1002"/>
      <c r="EBQ60" s="1002"/>
      <c r="EBR60" s="1002"/>
      <c r="EBS60" s="1002"/>
      <c r="EBT60" s="1002"/>
      <c r="EBU60" s="1002"/>
      <c r="EBV60" s="1002"/>
      <c r="EBW60" s="1002"/>
      <c r="EBX60" s="1002"/>
      <c r="EBY60" s="1002"/>
      <c r="EBZ60" s="1002"/>
      <c r="ECA60" s="1002"/>
      <c r="ECB60" s="1002"/>
      <c r="ECC60" s="1002"/>
      <c r="ECD60" s="1002"/>
      <c r="ECE60" s="1002"/>
      <c r="ECF60" s="1002"/>
      <c r="ECG60" s="1002"/>
      <c r="ECH60" s="1002"/>
      <c r="ECI60" s="1002"/>
      <c r="ECJ60" s="1002"/>
      <c r="ECK60" s="1002"/>
      <c r="ECL60" s="1002"/>
      <c r="ECM60" s="1002"/>
      <c r="ECN60" s="1002"/>
      <c r="ECO60" s="1002"/>
      <c r="ECP60" s="1002"/>
      <c r="ECQ60" s="1002"/>
      <c r="ECR60" s="1002"/>
      <c r="ECS60" s="1002"/>
      <c r="ECT60" s="1002"/>
      <c r="ECU60" s="1002"/>
      <c r="ECV60" s="1002"/>
      <c r="ECW60" s="1002"/>
      <c r="ECX60" s="1002"/>
      <c r="ECY60" s="1002"/>
      <c r="ECZ60" s="1002"/>
      <c r="EDA60" s="1002"/>
      <c r="EDB60" s="1002"/>
      <c r="EDC60" s="1002"/>
      <c r="EDD60" s="1002"/>
      <c r="EDE60" s="1002"/>
      <c r="EDF60" s="1002"/>
      <c r="EDG60" s="1002"/>
      <c r="EDH60" s="1002"/>
      <c r="EDI60" s="1002"/>
      <c r="EDJ60" s="1002"/>
      <c r="EDK60" s="1002"/>
      <c r="EDL60" s="1002"/>
      <c r="EDM60" s="1002"/>
      <c r="EDN60" s="1002"/>
      <c r="EDO60" s="1002"/>
      <c r="EDP60" s="1002"/>
      <c r="EDQ60" s="1002"/>
      <c r="EDR60" s="1002"/>
      <c r="EDS60" s="1002"/>
      <c r="EDT60" s="1002"/>
      <c r="EDU60" s="1002"/>
      <c r="EDV60" s="1002"/>
      <c r="EDW60" s="1002"/>
      <c r="EDX60" s="1002"/>
      <c r="EDY60" s="1002"/>
      <c r="EDZ60" s="1002"/>
      <c r="EEA60" s="1002"/>
      <c r="EEB60" s="1002"/>
      <c r="EEC60" s="1002"/>
      <c r="EED60" s="1002"/>
      <c r="EEE60" s="1002"/>
      <c r="EEF60" s="1002"/>
      <c r="EEG60" s="1002"/>
      <c r="EEH60" s="1002"/>
      <c r="EEI60" s="1002"/>
      <c r="EEJ60" s="1002"/>
      <c r="EEK60" s="1002"/>
      <c r="EEL60" s="1002"/>
      <c r="EEM60" s="1002"/>
      <c r="EEN60" s="1002"/>
      <c r="EEO60" s="1002"/>
      <c r="EEP60" s="1002"/>
      <c r="EEQ60" s="1002"/>
      <c r="EER60" s="1002"/>
      <c r="EES60" s="1002"/>
      <c r="EET60" s="1002"/>
      <c r="EEU60" s="1002"/>
      <c r="EEV60" s="1002"/>
      <c r="EEW60" s="1002"/>
      <c r="EEX60" s="1002"/>
      <c r="EEY60" s="1002"/>
      <c r="EEZ60" s="1002"/>
      <c r="EFA60" s="1002"/>
      <c r="EFB60" s="1002"/>
      <c r="EFC60" s="1002"/>
      <c r="EFD60" s="1002"/>
      <c r="EFE60" s="1002"/>
      <c r="EFF60" s="1002"/>
      <c r="EFG60" s="1002"/>
      <c r="EFH60" s="1002"/>
      <c r="EFI60" s="1002"/>
      <c r="EFJ60" s="1002"/>
      <c r="EFK60" s="1002"/>
      <c r="EFL60" s="1002"/>
      <c r="EFM60" s="1002"/>
      <c r="EFN60" s="1002"/>
      <c r="EFO60" s="1002"/>
      <c r="EFP60" s="1002"/>
      <c r="EFQ60" s="1002"/>
      <c r="EFR60" s="1002"/>
      <c r="EFS60" s="1002"/>
      <c r="EFT60" s="1002"/>
      <c r="EFU60" s="1002"/>
      <c r="EFV60" s="1002"/>
      <c r="EFW60" s="1002"/>
      <c r="EFX60" s="1002"/>
      <c r="EFY60" s="1002"/>
      <c r="EFZ60" s="1002"/>
      <c r="EGA60" s="1002"/>
      <c r="EGB60" s="1002"/>
      <c r="EGC60" s="1002"/>
      <c r="EGD60" s="1002"/>
      <c r="EGE60" s="1002"/>
      <c r="EGF60" s="1002"/>
      <c r="EGG60" s="1002"/>
      <c r="EGH60" s="1002"/>
      <c r="EGI60" s="1002"/>
      <c r="EGJ60" s="1002"/>
      <c r="EGK60" s="1002"/>
      <c r="EGL60" s="1002"/>
      <c r="EGM60" s="1002"/>
      <c r="EGN60" s="1002"/>
      <c r="EGO60" s="1002"/>
      <c r="EGP60" s="1002"/>
      <c r="EGQ60" s="1002"/>
      <c r="EGR60" s="1002"/>
      <c r="EGS60" s="1002"/>
      <c r="EGT60" s="1002"/>
      <c r="EGU60" s="1002"/>
      <c r="EGV60" s="1002"/>
      <c r="EGW60" s="1002"/>
      <c r="EGX60" s="1002"/>
      <c r="EGY60" s="1002"/>
      <c r="EGZ60" s="1002"/>
      <c r="EHA60" s="1002"/>
      <c r="EHB60" s="1002"/>
      <c r="EHC60" s="1002"/>
      <c r="EHD60" s="1002"/>
      <c r="EHE60" s="1002"/>
      <c r="EHF60" s="1002"/>
      <c r="EHG60" s="1002"/>
      <c r="EHH60" s="1002"/>
      <c r="EHI60" s="1002"/>
      <c r="EHJ60" s="1002"/>
      <c r="EHK60" s="1002"/>
      <c r="EHL60" s="1002"/>
      <c r="EHM60" s="1002"/>
      <c r="EHN60" s="1002"/>
      <c r="EHO60" s="1002"/>
      <c r="EHP60" s="1002"/>
      <c r="EHQ60" s="1002"/>
      <c r="EHR60" s="1002"/>
      <c r="EHS60" s="1002"/>
      <c r="EHT60" s="1002"/>
      <c r="EHU60" s="1002"/>
      <c r="EHV60" s="1002"/>
      <c r="EHW60" s="1002"/>
      <c r="EHX60" s="1002"/>
      <c r="EHY60" s="1002"/>
      <c r="EHZ60" s="1002"/>
      <c r="EIA60" s="1002"/>
      <c r="EIB60" s="1002"/>
      <c r="EIC60" s="1002"/>
      <c r="EID60" s="1002"/>
      <c r="EIE60" s="1002"/>
      <c r="EIF60" s="1002"/>
      <c r="EIG60" s="1002"/>
      <c r="EIH60" s="1002"/>
      <c r="EII60" s="1002"/>
      <c r="EIJ60" s="1002"/>
      <c r="EIK60" s="1002"/>
      <c r="EIL60" s="1002"/>
      <c r="EIM60" s="1002"/>
      <c r="EIN60" s="1002"/>
      <c r="EIO60" s="1002"/>
      <c r="EIP60" s="1002"/>
      <c r="EIQ60" s="1002"/>
      <c r="EIR60" s="1002"/>
      <c r="EIS60" s="1002"/>
      <c r="EIT60" s="1002"/>
      <c r="EIU60" s="1002"/>
      <c r="EIV60" s="1002"/>
      <c r="EIW60" s="1002"/>
      <c r="EIX60" s="1002"/>
      <c r="EIY60" s="1002"/>
      <c r="EIZ60" s="1002"/>
      <c r="EJA60" s="1002"/>
      <c r="EJB60" s="1002"/>
      <c r="EJC60" s="1002"/>
      <c r="EJD60" s="1002"/>
      <c r="EJE60" s="1002"/>
      <c r="EJF60" s="1002"/>
      <c r="EJG60" s="1002"/>
      <c r="EJH60" s="1002"/>
      <c r="EJI60" s="1002"/>
      <c r="EJJ60" s="1002"/>
      <c r="EJK60" s="1002"/>
      <c r="EJL60" s="1002"/>
      <c r="EJM60" s="1002"/>
      <c r="EJN60" s="1002"/>
      <c r="EJO60" s="1002"/>
      <c r="EJP60" s="1002"/>
      <c r="EJQ60" s="1002"/>
      <c r="EJR60" s="1002"/>
      <c r="EJS60" s="1002"/>
      <c r="EJT60" s="1002"/>
      <c r="EJU60" s="1002"/>
      <c r="EJV60" s="1002"/>
      <c r="EJW60" s="1002"/>
      <c r="EJX60" s="1002"/>
      <c r="EJY60" s="1002"/>
      <c r="EJZ60" s="1002"/>
      <c r="EKA60" s="1002"/>
      <c r="EKB60" s="1002"/>
      <c r="EKC60" s="1002"/>
      <c r="EKD60" s="1002"/>
      <c r="EKE60" s="1002"/>
      <c r="EKF60" s="1002"/>
      <c r="EKG60" s="1002"/>
      <c r="EKH60" s="1002"/>
      <c r="EKI60" s="1002"/>
      <c r="EKJ60" s="1002"/>
      <c r="EKK60" s="1002"/>
      <c r="EKL60" s="1002"/>
      <c r="EKM60" s="1002"/>
      <c r="EKN60" s="1002"/>
      <c r="EKO60" s="1002"/>
      <c r="EKP60" s="1002"/>
      <c r="EKQ60" s="1002"/>
      <c r="EKR60" s="1002"/>
      <c r="EKS60" s="1002"/>
      <c r="EKT60" s="1002"/>
      <c r="EKU60" s="1002"/>
      <c r="EKV60" s="1002"/>
      <c r="EKW60" s="1002"/>
      <c r="EKX60" s="1002"/>
      <c r="EKY60" s="1002"/>
      <c r="EKZ60" s="1002"/>
      <c r="ELA60" s="1002"/>
      <c r="ELB60" s="1002"/>
      <c r="ELC60" s="1002"/>
      <c r="ELD60" s="1002"/>
      <c r="ELE60" s="1002"/>
      <c r="ELF60" s="1002"/>
      <c r="ELG60" s="1002"/>
      <c r="ELH60" s="1002"/>
      <c r="ELI60" s="1002"/>
      <c r="ELJ60" s="1002"/>
      <c r="ELK60" s="1002"/>
      <c r="ELL60" s="1002"/>
      <c r="ELM60" s="1002"/>
      <c r="ELN60" s="1002"/>
      <c r="ELO60" s="1002"/>
      <c r="ELP60" s="1002"/>
      <c r="ELQ60" s="1002"/>
      <c r="ELR60" s="1002"/>
      <c r="ELS60" s="1002"/>
      <c r="ELT60" s="1002"/>
      <c r="ELU60" s="1002"/>
      <c r="ELV60" s="1002"/>
      <c r="ELW60" s="1002"/>
      <c r="ELX60" s="1002"/>
      <c r="ELY60" s="1002"/>
      <c r="ELZ60" s="1002"/>
      <c r="EMA60" s="1002"/>
      <c r="EMB60" s="1002"/>
      <c r="EMC60" s="1002"/>
      <c r="EMD60" s="1002"/>
      <c r="EME60" s="1002"/>
      <c r="EMF60" s="1002"/>
      <c r="EMG60" s="1002"/>
      <c r="EMH60" s="1002"/>
      <c r="EMI60" s="1002"/>
      <c r="EMJ60" s="1002"/>
      <c r="EMK60" s="1002"/>
      <c r="EML60" s="1002"/>
      <c r="EMM60" s="1002"/>
      <c r="EMN60" s="1002"/>
      <c r="EMO60" s="1002"/>
      <c r="EMP60" s="1002"/>
      <c r="EMQ60" s="1002"/>
      <c r="EMR60" s="1002"/>
      <c r="EMS60" s="1002"/>
      <c r="EMT60" s="1002"/>
      <c r="EMU60" s="1002"/>
      <c r="EMV60" s="1002"/>
      <c r="EMW60" s="1002"/>
      <c r="EMX60" s="1002"/>
      <c r="EMY60" s="1002"/>
      <c r="EMZ60" s="1002"/>
      <c r="ENA60" s="1002"/>
      <c r="ENB60" s="1002"/>
      <c r="ENC60" s="1002"/>
      <c r="END60" s="1002"/>
      <c r="ENE60" s="1002"/>
      <c r="ENF60" s="1002"/>
      <c r="ENG60" s="1002"/>
      <c r="ENH60" s="1002"/>
      <c r="ENI60" s="1002"/>
      <c r="ENJ60" s="1002"/>
      <c r="ENK60" s="1002"/>
      <c r="ENL60" s="1002"/>
      <c r="ENM60" s="1002"/>
      <c r="ENN60" s="1002"/>
      <c r="ENO60" s="1002"/>
      <c r="ENP60" s="1002"/>
      <c r="ENQ60" s="1002"/>
      <c r="ENR60" s="1002"/>
      <c r="ENS60" s="1002"/>
      <c r="ENT60" s="1002"/>
      <c r="ENU60" s="1002"/>
      <c r="ENV60" s="1002"/>
      <c r="ENW60" s="1002"/>
      <c r="ENX60" s="1002"/>
      <c r="ENY60" s="1002"/>
      <c r="ENZ60" s="1002"/>
      <c r="EOA60" s="1002"/>
      <c r="EOB60" s="1002"/>
      <c r="EOC60" s="1002"/>
      <c r="EOD60" s="1002"/>
      <c r="EOE60" s="1002"/>
      <c r="EOF60" s="1002"/>
      <c r="EOG60" s="1002"/>
      <c r="EOH60" s="1002"/>
      <c r="EOI60" s="1002"/>
      <c r="EOJ60" s="1002"/>
      <c r="EOK60" s="1002"/>
      <c r="EOL60" s="1002"/>
      <c r="EOM60" s="1002"/>
      <c r="EON60" s="1002"/>
      <c r="EOO60" s="1002"/>
      <c r="EOP60" s="1002"/>
      <c r="EOQ60" s="1002"/>
      <c r="EOR60" s="1002"/>
      <c r="EOS60" s="1002"/>
      <c r="EOT60" s="1002"/>
      <c r="EOU60" s="1002"/>
      <c r="EOV60" s="1002"/>
      <c r="EOW60" s="1002"/>
      <c r="EOX60" s="1002"/>
      <c r="EOY60" s="1002"/>
      <c r="EOZ60" s="1002"/>
      <c r="EPA60" s="1002"/>
      <c r="EPB60" s="1002"/>
      <c r="EPC60" s="1002"/>
      <c r="EPD60" s="1002"/>
      <c r="EPE60" s="1002"/>
      <c r="EPF60" s="1002"/>
      <c r="EPG60" s="1002"/>
      <c r="EPH60" s="1002"/>
      <c r="EPI60" s="1002"/>
      <c r="EPJ60" s="1002"/>
      <c r="EPK60" s="1002"/>
      <c r="EPL60" s="1002"/>
      <c r="EPM60" s="1002"/>
      <c r="EPN60" s="1002"/>
      <c r="EPO60" s="1002"/>
      <c r="EPP60" s="1002"/>
      <c r="EPQ60" s="1002"/>
      <c r="EPR60" s="1002"/>
      <c r="EPS60" s="1002"/>
      <c r="EPT60" s="1002"/>
      <c r="EPU60" s="1002"/>
      <c r="EPV60" s="1002"/>
      <c r="EPW60" s="1002"/>
      <c r="EPX60" s="1002"/>
      <c r="EPY60" s="1002"/>
      <c r="EPZ60" s="1002"/>
      <c r="EQA60" s="1002"/>
      <c r="EQB60" s="1002"/>
      <c r="EQC60" s="1002"/>
      <c r="EQD60" s="1002"/>
      <c r="EQE60" s="1002"/>
      <c r="EQF60" s="1002"/>
      <c r="EQG60" s="1002"/>
      <c r="EQH60" s="1002"/>
      <c r="EQI60" s="1002"/>
      <c r="EQJ60" s="1002"/>
      <c r="EQK60" s="1002"/>
      <c r="EQL60" s="1002"/>
      <c r="EQM60" s="1002"/>
      <c r="EQN60" s="1002"/>
      <c r="EQO60" s="1002"/>
      <c r="EQP60" s="1002"/>
      <c r="EQQ60" s="1002"/>
      <c r="EQR60" s="1002"/>
      <c r="EQS60" s="1002"/>
      <c r="EQT60" s="1002"/>
      <c r="EQU60" s="1002"/>
      <c r="EQV60" s="1002"/>
      <c r="EQW60" s="1002"/>
      <c r="EQX60" s="1002"/>
      <c r="EQY60" s="1002"/>
      <c r="EQZ60" s="1002"/>
      <c r="ERA60" s="1002"/>
      <c r="ERB60" s="1002"/>
      <c r="ERC60" s="1002"/>
      <c r="ERD60" s="1002"/>
      <c r="ERE60" s="1002"/>
      <c r="ERF60" s="1002"/>
      <c r="ERG60" s="1002"/>
      <c r="ERH60" s="1002"/>
      <c r="ERI60" s="1002"/>
      <c r="ERJ60" s="1002"/>
      <c r="ERK60" s="1002"/>
      <c r="ERL60" s="1002"/>
      <c r="ERM60" s="1002"/>
      <c r="ERN60" s="1002"/>
      <c r="ERO60" s="1002"/>
      <c r="ERP60" s="1002"/>
      <c r="ERQ60" s="1002"/>
      <c r="ERR60" s="1002"/>
      <c r="ERS60" s="1002"/>
      <c r="ERT60" s="1002"/>
      <c r="ERU60" s="1002"/>
      <c r="ERV60" s="1002"/>
      <c r="ERW60" s="1002"/>
      <c r="ERX60" s="1002"/>
      <c r="ERY60" s="1002"/>
      <c r="ERZ60" s="1002"/>
      <c r="ESA60" s="1002"/>
      <c r="ESB60" s="1002"/>
      <c r="ESC60" s="1002"/>
      <c r="ESD60" s="1002"/>
      <c r="ESE60" s="1002"/>
      <c r="ESF60" s="1002"/>
      <c r="ESG60" s="1002"/>
      <c r="ESH60" s="1002"/>
      <c r="ESI60" s="1002"/>
      <c r="ESJ60" s="1002"/>
      <c r="ESK60" s="1002"/>
      <c r="ESL60" s="1002"/>
      <c r="ESM60" s="1002"/>
      <c r="ESN60" s="1002"/>
      <c r="ESO60" s="1002"/>
      <c r="ESP60" s="1002"/>
      <c r="ESQ60" s="1002"/>
      <c r="ESR60" s="1002"/>
      <c r="ESS60" s="1002"/>
      <c r="EST60" s="1002"/>
      <c r="ESU60" s="1002"/>
      <c r="ESV60" s="1002"/>
      <c r="ESW60" s="1002"/>
      <c r="ESX60" s="1002"/>
      <c r="ESY60" s="1002"/>
      <c r="ESZ60" s="1002"/>
      <c r="ETA60" s="1002"/>
      <c r="ETB60" s="1002"/>
      <c r="ETC60" s="1002"/>
      <c r="ETD60" s="1002"/>
      <c r="ETE60" s="1002"/>
      <c r="ETF60" s="1002"/>
      <c r="ETG60" s="1002"/>
      <c r="ETH60" s="1002"/>
      <c r="ETI60" s="1002"/>
      <c r="ETJ60" s="1002"/>
      <c r="ETK60" s="1002"/>
      <c r="ETL60" s="1002"/>
      <c r="ETM60" s="1002"/>
      <c r="ETN60" s="1002"/>
      <c r="ETO60" s="1002"/>
      <c r="ETP60" s="1002"/>
      <c r="ETQ60" s="1002"/>
      <c r="ETR60" s="1002"/>
      <c r="ETS60" s="1002"/>
      <c r="ETT60" s="1002"/>
      <c r="ETU60" s="1002"/>
      <c r="ETV60" s="1002"/>
      <c r="ETW60" s="1002"/>
      <c r="ETX60" s="1002"/>
      <c r="ETY60" s="1002"/>
      <c r="ETZ60" s="1002"/>
      <c r="EUA60" s="1002"/>
      <c r="EUB60" s="1002"/>
      <c r="EUC60" s="1002"/>
      <c r="EUD60" s="1002"/>
      <c r="EUE60" s="1002"/>
      <c r="EUF60" s="1002"/>
      <c r="EUG60" s="1002"/>
      <c r="EUH60" s="1002"/>
      <c r="EUI60" s="1002"/>
      <c r="EUJ60" s="1002"/>
      <c r="EUK60" s="1002"/>
      <c r="EUL60" s="1002"/>
      <c r="EUM60" s="1002"/>
      <c r="EUN60" s="1002"/>
      <c r="EUO60" s="1002"/>
      <c r="EUP60" s="1002"/>
      <c r="EUQ60" s="1002"/>
      <c r="EUR60" s="1002"/>
      <c r="EUS60" s="1002"/>
      <c r="EUT60" s="1002"/>
      <c r="EUU60" s="1002"/>
      <c r="EUV60" s="1002"/>
      <c r="EUW60" s="1002"/>
      <c r="EUX60" s="1002"/>
      <c r="EUY60" s="1002"/>
      <c r="EUZ60" s="1002"/>
      <c r="EVA60" s="1002"/>
      <c r="EVB60" s="1002"/>
      <c r="EVC60" s="1002"/>
      <c r="EVD60" s="1002"/>
      <c r="EVE60" s="1002"/>
      <c r="EVF60" s="1002"/>
      <c r="EVG60" s="1002"/>
      <c r="EVH60" s="1002"/>
      <c r="EVI60" s="1002"/>
      <c r="EVJ60" s="1002"/>
      <c r="EVK60" s="1002"/>
      <c r="EVL60" s="1002"/>
      <c r="EVM60" s="1002"/>
      <c r="EVN60" s="1002"/>
      <c r="EVO60" s="1002"/>
      <c r="EVP60" s="1002"/>
      <c r="EVQ60" s="1002"/>
      <c r="EVR60" s="1002"/>
      <c r="EVS60" s="1002"/>
      <c r="EVT60" s="1002"/>
      <c r="EVU60" s="1002"/>
      <c r="EVV60" s="1002"/>
      <c r="EVW60" s="1002"/>
      <c r="EVX60" s="1002"/>
      <c r="EVY60" s="1002"/>
      <c r="EVZ60" s="1002"/>
      <c r="EWA60" s="1002"/>
      <c r="EWB60" s="1002"/>
      <c r="EWC60" s="1002"/>
      <c r="EWD60" s="1002"/>
      <c r="EWE60" s="1002"/>
      <c r="EWF60" s="1002"/>
      <c r="EWG60" s="1002"/>
      <c r="EWH60" s="1002"/>
      <c r="EWI60" s="1002"/>
      <c r="EWJ60" s="1002"/>
      <c r="EWK60" s="1002"/>
      <c r="EWL60" s="1002"/>
      <c r="EWM60" s="1002"/>
      <c r="EWN60" s="1002"/>
      <c r="EWO60" s="1002"/>
      <c r="EWP60" s="1002"/>
      <c r="EWQ60" s="1002"/>
      <c r="EWR60" s="1002"/>
      <c r="EWS60" s="1002"/>
      <c r="EWT60" s="1002"/>
      <c r="EWU60" s="1002"/>
      <c r="EWV60" s="1002"/>
      <c r="EWW60" s="1002"/>
      <c r="EWX60" s="1002"/>
      <c r="EWY60" s="1002"/>
      <c r="EWZ60" s="1002"/>
      <c r="EXA60" s="1002"/>
      <c r="EXB60" s="1002"/>
      <c r="EXC60" s="1002"/>
      <c r="EXD60" s="1002"/>
      <c r="EXE60" s="1002"/>
      <c r="EXF60" s="1002"/>
      <c r="EXG60" s="1002"/>
      <c r="EXH60" s="1002"/>
      <c r="EXI60" s="1002"/>
      <c r="EXJ60" s="1002"/>
      <c r="EXK60" s="1002"/>
      <c r="EXL60" s="1002"/>
      <c r="EXM60" s="1002"/>
      <c r="EXN60" s="1002"/>
      <c r="EXO60" s="1002"/>
      <c r="EXP60" s="1002"/>
      <c r="EXQ60" s="1002"/>
      <c r="EXR60" s="1002"/>
      <c r="EXS60" s="1002"/>
      <c r="EXT60" s="1002"/>
      <c r="EXU60" s="1002"/>
      <c r="EXV60" s="1002"/>
      <c r="EXW60" s="1002"/>
      <c r="EXX60" s="1002"/>
      <c r="EXY60" s="1002"/>
      <c r="EXZ60" s="1002"/>
      <c r="EYA60" s="1002"/>
      <c r="EYB60" s="1002"/>
      <c r="EYC60" s="1002"/>
      <c r="EYD60" s="1002"/>
      <c r="EYE60" s="1002"/>
      <c r="EYF60" s="1002"/>
      <c r="EYG60" s="1002"/>
      <c r="EYH60" s="1002"/>
      <c r="EYI60" s="1002"/>
      <c r="EYJ60" s="1002"/>
      <c r="EYK60" s="1002"/>
      <c r="EYL60" s="1002"/>
      <c r="EYM60" s="1002"/>
      <c r="EYN60" s="1002"/>
      <c r="EYO60" s="1002"/>
      <c r="EYP60" s="1002"/>
      <c r="EYQ60" s="1002"/>
      <c r="EYR60" s="1002"/>
      <c r="EYS60" s="1002"/>
      <c r="EYT60" s="1002"/>
      <c r="EYU60" s="1002"/>
      <c r="EYV60" s="1002"/>
      <c r="EYW60" s="1002"/>
      <c r="EYX60" s="1002"/>
      <c r="EYY60" s="1002"/>
      <c r="EYZ60" s="1002"/>
      <c r="EZA60" s="1002"/>
      <c r="EZB60" s="1002"/>
      <c r="EZC60" s="1002"/>
      <c r="EZD60" s="1002"/>
      <c r="EZE60" s="1002"/>
      <c r="EZF60" s="1002"/>
      <c r="EZG60" s="1002"/>
      <c r="EZH60" s="1002"/>
      <c r="EZI60" s="1002"/>
      <c r="EZJ60" s="1002"/>
      <c r="EZK60" s="1002"/>
      <c r="EZL60" s="1002"/>
      <c r="EZM60" s="1002"/>
      <c r="EZN60" s="1002"/>
      <c r="EZO60" s="1002"/>
      <c r="EZP60" s="1002"/>
      <c r="EZQ60" s="1002"/>
      <c r="EZR60" s="1002"/>
      <c r="EZS60" s="1002"/>
      <c r="EZT60" s="1002"/>
      <c r="EZU60" s="1002"/>
      <c r="EZV60" s="1002"/>
      <c r="EZW60" s="1002"/>
      <c r="EZX60" s="1002"/>
      <c r="EZY60" s="1002"/>
      <c r="EZZ60" s="1002"/>
      <c r="FAA60" s="1002"/>
      <c r="FAB60" s="1002"/>
      <c r="FAC60" s="1002"/>
      <c r="FAD60" s="1002"/>
      <c r="FAE60" s="1002"/>
      <c r="FAF60" s="1002"/>
      <c r="FAG60" s="1002"/>
      <c r="FAH60" s="1002"/>
      <c r="FAI60" s="1002"/>
      <c r="FAJ60" s="1002"/>
      <c r="FAK60" s="1002"/>
      <c r="FAL60" s="1002"/>
      <c r="FAM60" s="1002"/>
      <c r="FAN60" s="1002"/>
      <c r="FAO60" s="1002"/>
      <c r="FAP60" s="1002"/>
      <c r="FAQ60" s="1002"/>
      <c r="FAR60" s="1002"/>
      <c r="FAS60" s="1002"/>
      <c r="FAT60" s="1002"/>
      <c r="FAU60" s="1002"/>
      <c r="FAV60" s="1002"/>
      <c r="FAW60" s="1002"/>
      <c r="FAX60" s="1002"/>
      <c r="FAY60" s="1002"/>
      <c r="FAZ60" s="1002"/>
      <c r="FBA60" s="1002"/>
      <c r="FBB60" s="1002"/>
      <c r="FBC60" s="1002"/>
      <c r="FBD60" s="1002"/>
      <c r="FBE60" s="1002"/>
      <c r="FBF60" s="1002"/>
      <c r="FBG60" s="1002"/>
      <c r="FBH60" s="1002"/>
      <c r="FBI60" s="1002"/>
      <c r="FBJ60" s="1002"/>
      <c r="FBK60" s="1002"/>
      <c r="FBL60" s="1002"/>
      <c r="FBM60" s="1002"/>
      <c r="FBN60" s="1002"/>
      <c r="FBO60" s="1002"/>
      <c r="FBP60" s="1002"/>
      <c r="FBQ60" s="1002"/>
      <c r="FBR60" s="1002"/>
      <c r="FBS60" s="1002"/>
      <c r="FBT60" s="1002"/>
      <c r="FBU60" s="1002"/>
      <c r="FBV60" s="1002"/>
      <c r="FBW60" s="1002"/>
      <c r="FBX60" s="1002"/>
      <c r="FBY60" s="1002"/>
      <c r="FBZ60" s="1002"/>
      <c r="FCA60" s="1002"/>
      <c r="FCB60" s="1002"/>
      <c r="FCC60" s="1002"/>
      <c r="FCD60" s="1002"/>
      <c r="FCE60" s="1002"/>
      <c r="FCF60" s="1002"/>
      <c r="FCG60" s="1002"/>
      <c r="FCH60" s="1002"/>
      <c r="FCI60" s="1002"/>
      <c r="FCJ60" s="1002"/>
      <c r="FCK60" s="1002"/>
      <c r="FCL60" s="1002"/>
      <c r="FCM60" s="1002"/>
      <c r="FCN60" s="1002"/>
      <c r="FCO60" s="1002"/>
      <c r="FCP60" s="1002"/>
      <c r="FCQ60" s="1002"/>
      <c r="FCR60" s="1002"/>
      <c r="FCS60" s="1002"/>
      <c r="FCT60" s="1002"/>
      <c r="FCU60" s="1002"/>
      <c r="FCV60" s="1002"/>
      <c r="FCW60" s="1002"/>
      <c r="FCX60" s="1002"/>
      <c r="FCY60" s="1002"/>
      <c r="FCZ60" s="1002"/>
      <c r="FDA60" s="1002"/>
      <c r="FDB60" s="1002"/>
      <c r="FDC60" s="1002"/>
      <c r="FDD60" s="1002"/>
      <c r="FDE60" s="1002"/>
      <c r="FDF60" s="1002"/>
      <c r="FDG60" s="1002"/>
      <c r="FDH60" s="1002"/>
      <c r="FDI60" s="1002"/>
      <c r="FDJ60" s="1002"/>
      <c r="FDK60" s="1002"/>
      <c r="FDL60" s="1002"/>
      <c r="FDM60" s="1002"/>
      <c r="FDN60" s="1002"/>
      <c r="FDO60" s="1002"/>
      <c r="FDP60" s="1002"/>
      <c r="FDQ60" s="1002"/>
      <c r="FDR60" s="1002"/>
      <c r="FDS60" s="1002"/>
      <c r="FDT60" s="1002"/>
      <c r="FDU60" s="1002"/>
      <c r="FDV60" s="1002"/>
      <c r="FDW60" s="1002"/>
      <c r="FDX60" s="1002"/>
      <c r="FDY60" s="1002"/>
      <c r="FDZ60" s="1002"/>
      <c r="FEA60" s="1002"/>
      <c r="FEB60" s="1002"/>
      <c r="FEC60" s="1002"/>
      <c r="FED60" s="1002"/>
      <c r="FEE60" s="1002"/>
      <c r="FEF60" s="1002"/>
      <c r="FEG60" s="1002"/>
      <c r="FEH60" s="1002"/>
      <c r="FEI60" s="1002"/>
      <c r="FEJ60" s="1002"/>
      <c r="FEK60" s="1002"/>
      <c r="FEL60" s="1002"/>
      <c r="FEM60" s="1002"/>
      <c r="FEN60" s="1002"/>
      <c r="FEO60" s="1002"/>
      <c r="FEP60" s="1002"/>
      <c r="FEQ60" s="1002"/>
      <c r="FER60" s="1002"/>
      <c r="FES60" s="1002"/>
      <c r="FET60" s="1002"/>
      <c r="FEU60" s="1002"/>
      <c r="FEV60" s="1002"/>
      <c r="FEW60" s="1002"/>
      <c r="FEX60" s="1002"/>
      <c r="FEY60" s="1002"/>
      <c r="FEZ60" s="1002"/>
      <c r="FFA60" s="1002"/>
      <c r="FFB60" s="1002"/>
      <c r="FFC60" s="1002"/>
      <c r="FFD60" s="1002"/>
      <c r="FFE60" s="1002"/>
      <c r="FFF60" s="1002"/>
      <c r="FFG60" s="1002"/>
      <c r="FFH60" s="1002"/>
      <c r="FFI60" s="1002"/>
      <c r="FFJ60" s="1002"/>
      <c r="FFK60" s="1002"/>
      <c r="FFL60" s="1002"/>
      <c r="FFM60" s="1002"/>
      <c r="FFN60" s="1002"/>
      <c r="FFO60" s="1002"/>
      <c r="FFP60" s="1002"/>
      <c r="FFQ60" s="1002"/>
      <c r="FFR60" s="1002"/>
      <c r="FFS60" s="1002"/>
      <c r="FFT60" s="1002"/>
      <c r="FFU60" s="1002"/>
      <c r="FFV60" s="1002"/>
      <c r="FFW60" s="1002"/>
      <c r="FFX60" s="1002"/>
      <c r="FFY60" s="1002"/>
      <c r="FFZ60" s="1002"/>
      <c r="FGA60" s="1002"/>
      <c r="FGB60" s="1002"/>
      <c r="FGC60" s="1002"/>
      <c r="FGD60" s="1002"/>
      <c r="FGE60" s="1002"/>
      <c r="FGF60" s="1002"/>
      <c r="FGG60" s="1002"/>
      <c r="FGH60" s="1002"/>
      <c r="FGI60" s="1002"/>
      <c r="FGJ60" s="1002"/>
      <c r="FGK60" s="1002"/>
      <c r="FGL60" s="1002"/>
      <c r="FGM60" s="1002"/>
      <c r="FGN60" s="1002"/>
      <c r="FGO60" s="1002"/>
      <c r="FGP60" s="1002"/>
      <c r="FGQ60" s="1002"/>
      <c r="FGR60" s="1002"/>
      <c r="FGS60" s="1002"/>
      <c r="FGT60" s="1002"/>
      <c r="FGU60" s="1002"/>
      <c r="FGV60" s="1002"/>
      <c r="FGW60" s="1002"/>
      <c r="FGX60" s="1002"/>
      <c r="FGY60" s="1002"/>
      <c r="FGZ60" s="1002"/>
      <c r="FHA60" s="1002"/>
      <c r="FHB60" s="1002"/>
      <c r="FHC60" s="1002"/>
      <c r="FHD60" s="1002"/>
      <c r="FHE60" s="1002"/>
      <c r="FHF60" s="1002"/>
      <c r="FHG60" s="1002"/>
      <c r="FHH60" s="1002"/>
      <c r="FHI60" s="1002"/>
      <c r="FHJ60" s="1002"/>
      <c r="FHK60" s="1002"/>
      <c r="FHL60" s="1002"/>
      <c r="FHM60" s="1002"/>
      <c r="FHN60" s="1002"/>
      <c r="FHO60" s="1002"/>
      <c r="FHP60" s="1002"/>
      <c r="FHQ60" s="1002"/>
      <c r="FHR60" s="1002"/>
      <c r="FHS60" s="1002"/>
      <c r="FHT60" s="1002"/>
      <c r="FHU60" s="1002"/>
      <c r="FHV60" s="1002"/>
      <c r="FHW60" s="1002"/>
      <c r="FHX60" s="1002"/>
      <c r="FHY60" s="1002"/>
      <c r="FHZ60" s="1002"/>
      <c r="FIA60" s="1002"/>
      <c r="FIB60" s="1002"/>
      <c r="FIC60" s="1002"/>
      <c r="FID60" s="1002"/>
      <c r="FIE60" s="1002"/>
      <c r="FIF60" s="1002"/>
      <c r="FIG60" s="1002"/>
      <c r="FIH60" s="1002"/>
      <c r="FII60" s="1002"/>
      <c r="FIJ60" s="1002"/>
      <c r="FIK60" s="1002"/>
      <c r="FIL60" s="1002"/>
      <c r="FIM60" s="1002"/>
      <c r="FIN60" s="1002"/>
      <c r="FIO60" s="1002"/>
      <c r="FIP60" s="1002"/>
      <c r="FIQ60" s="1002"/>
      <c r="FIR60" s="1002"/>
      <c r="FIS60" s="1002"/>
      <c r="FIT60" s="1002"/>
      <c r="FIU60" s="1002"/>
      <c r="FIV60" s="1002"/>
      <c r="FIW60" s="1002"/>
      <c r="FIX60" s="1002"/>
      <c r="FIY60" s="1002"/>
      <c r="FIZ60" s="1002"/>
      <c r="FJA60" s="1002"/>
      <c r="FJB60" s="1002"/>
      <c r="FJC60" s="1002"/>
      <c r="FJD60" s="1002"/>
      <c r="FJE60" s="1002"/>
      <c r="FJF60" s="1002"/>
      <c r="FJG60" s="1002"/>
      <c r="FJH60" s="1002"/>
      <c r="FJI60" s="1002"/>
      <c r="FJJ60" s="1002"/>
      <c r="FJK60" s="1002"/>
      <c r="FJL60" s="1002"/>
      <c r="FJM60" s="1002"/>
      <c r="FJN60" s="1002"/>
      <c r="FJO60" s="1002"/>
      <c r="FJP60" s="1002"/>
      <c r="FJQ60" s="1002"/>
      <c r="FJR60" s="1002"/>
      <c r="FJS60" s="1002"/>
      <c r="FJT60" s="1002"/>
      <c r="FJU60" s="1002"/>
      <c r="FJV60" s="1002"/>
      <c r="FJW60" s="1002"/>
      <c r="FJX60" s="1002"/>
      <c r="FJY60" s="1002"/>
      <c r="FJZ60" s="1002"/>
      <c r="FKA60" s="1002"/>
      <c r="FKB60" s="1002"/>
      <c r="FKC60" s="1002"/>
      <c r="FKD60" s="1002"/>
      <c r="FKE60" s="1002"/>
      <c r="FKF60" s="1002"/>
      <c r="FKG60" s="1002"/>
      <c r="FKH60" s="1002"/>
      <c r="FKI60" s="1002"/>
      <c r="FKJ60" s="1002"/>
      <c r="FKK60" s="1002"/>
      <c r="FKL60" s="1002"/>
      <c r="FKM60" s="1002"/>
      <c r="FKN60" s="1002"/>
      <c r="FKO60" s="1002"/>
      <c r="FKP60" s="1002"/>
      <c r="FKQ60" s="1002"/>
      <c r="FKR60" s="1002"/>
      <c r="FKS60" s="1002"/>
      <c r="FKT60" s="1002"/>
      <c r="FKU60" s="1002"/>
      <c r="FKV60" s="1002"/>
      <c r="FKW60" s="1002"/>
      <c r="FKX60" s="1002"/>
      <c r="FKY60" s="1002"/>
      <c r="FKZ60" s="1002"/>
      <c r="FLA60" s="1002"/>
      <c r="FLB60" s="1002"/>
      <c r="FLC60" s="1002"/>
      <c r="FLD60" s="1002"/>
      <c r="FLE60" s="1002"/>
      <c r="FLF60" s="1002"/>
      <c r="FLG60" s="1002"/>
      <c r="FLH60" s="1002"/>
      <c r="FLI60" s="1002"/>
      <c r="FLJ60" s="1002"/>
      <c r="FLK60" s="1002"/>
      <c r="FLL60" s="1002"/>
      <c r="FLM60" s="1002"/>
      <c r="FLN60" s="1002"/>
      <c r="FLO60" s="1002"/>
      <c r="FLP60" s="1002"/>
      <c r="FLQ60" s="1002"/>
      <c r="FLR60" s="1002"/>
      <c r="FLS60" s="1002"/>
      <c r="FLT60" s="1002"/>
      <c r="FLU60" s="1002"/>
      <c r="FLV60" s="1002"/>
      <c r="FLW60" s="1002"/>
      <c r="FLX60" s="1002"/>
      <c r="FLY60" s="1002"/>
      <c r="FLZ60" s="1002"/>
      <c r="FMA60" s="1002"/>
      <c r="FMB60" s="1002"/>
      <c r="FMC60" s="1002"/>
      <c r="FMD60" s="1002"/>
      <c r="FME60" s="1002"/>
      <c r="FMF60" s="1002"/>
      <c r="FMG60" s="1002"/>
      <c r="FMH60" s="1002"/>
      <c r="FMI60" s="1002"/>
      <c r="FMJ60" s="1002"/>
      <c r="FMK60" s="1002"/>
      <c r="FML60" s="1002"/>
      <c r="FMM60" s="1002"/>
      <c r="FMN60" s="1002"/>
      <c r="FMO60" s="1002"/>
      <c r="FMP60" s="1002"/>
      <c r="FMQ60" s="1002"/>
      <c r="FMR60" s="1002"/>
      <c r="FMS60" s="1002"/>
      <c r="FMT60" s="1002"/>
      <c r="FMU60" s="1002"/>
      <c r="FMV60" s="1002"/>
      <c r="FMW60" s="1002"/>
      <c r="FMX60" s="1002"/>
      <c r="FMY60" s="1002"/>
      <c r="FMZ60" s="1002"/>
      <c r="FNA60" s="1002"/>
      <c r="FNB60" s="1002"/>
      <c r="FNC60" s="1002"/>
      <c r="FND60" s="1002"/>
      <c r="FNE60" s="1002"/>
      <c r="FNF60" s="1002"/>
      <c r="FNG60" s="1002"/>
      <c r="FNH60" s="1002"/>
      <c r="FNI60" s="1002"/>
      <c r="FNJ60" s="1002"/>
      <c r="FNK60" s="1002"/>
      <c r="FNL60" s="1002"/>
      <c r="FNM60" s="1002"/>
      <c r="FNN60" s="1002"/>
      <c r="FNO60" s="1002"/>
      <c r="FNP60" s="1002"/>
      <c r="FNQ60" s="1002"/>
      <c r="FNR60" s="1002"/>
      <c r="FNS60" s="1002"/>
      <c r="FNT60" s="1002"/>
      <c r="FNU60" s="1002"/>
      <c r="FNV60" s="1002"/>
      <c r="FNW60" s="1002"/>
      <c r="FNX60" s="1002"/>
      <c r="FNY60" s="1002"/>
      <c r="FNZ60" s="1002"/>
      <c r="FOA60" s="1002"/>
      <c r="FOB60" s="1002"/>
      <c r="FOC60" s="1002"/>
      <c r="FOD60" s="1002"/>
      <c r="FOE60" s="1002"/>
      <c r="FOF60" s="1002"/>
      <c r="FOG60" s="1002"/>
      <c r="FOH60" s="1002"/>
      <c r="FOI60" s="1002"/>
      <c r="FOJ60" s="1002"/>
      <c r="FOK60" s="1002"/>
      <c r="FOL60" s="1002"/>
      <c r="FOM60" s="1002"/>
      <c r="FON60" s="1002"/>
      <c r="FOO60" s="1002"/>
      <c r="FOP60" s="1002"/>
      <c r="FOQ60" s="1002"/>
      <c r="FOR60" s="1002"/>
      <c r="FOS60" s="1002"/>
      <c r="FOT60" s="1002"/>
      <c r="FOU60" s="1002"/>
      <c r="FOV60" s="1002"/>
      <c r="FOW60" s="1002"/>
      <c r="FOX60" s="1002"/>
      <c r="FOY60" s="1002"/>
      <c r="FOZ60" s="1002"/>
      <c r="FPA60" s="1002"/>
      <c r="FPB60" s="1002"/>
      <c r="FPC60" s="1002"/>
      <c r="FPD60" s="1002"/>
      <c r="FPE60" s="1002"/>
      <c r="FPF60" s="1002"/>
      <c r="FPG60" s="1002"/>
      <c r="FPH60" s="1002"/>
      <c r="FPI60" s="1002"/>
      <c r="FPJ60" s="1002"/>
      <c r="FPK60" s="1002"/>
      <c r="FPL60" s="1002"/>
      <c r="FPM60" s="1002"/>
      <c r="FPN60" s="1002"/>
      <c r="FPO60" s="1002"/>
      <c r="FPP60" s="1002"/>
      <c r="FPQ60" s="1002"/>
      <c r="FPR60" s="1002"/>
      <c r="FPS60" s="1002"/>
      <c r="FPT60" s="1002"/>
      <c r="FPU60" s="1002"/>
      <c r="FPV60" s="1002"/>
      <c r="FPW60" s="1002"/>
      <c r="FPX60" s="1002"/>
      <c r="FPY60" s="1002"/>
      <c r="FPZ60" s="1002"/>
      <c r="FQA60" s="1002"/>
      <c r="FQB60" s="1002"/>
      <c r="FQC60" s="1002"/>
      <c r="FQD60" s="1002"/>
      <c r="FQE60" s="1002"/>
      <c r="FQF60" s="1002"/>
      <c r="FQG60" s="1002"/>
      <c r="FQH60" s="1002"/>
      <c r="FQI60" s="1002"/>
      <c r="FQJ60" s="1002"/>
      <c r="FQK60" s="1002"/>
      <c r="FQL60" s="1002"/>
      <c r="FQM60" s="1002"/>
      <c r="FQN60" s="1002"/>
      <c r="FQO60" s="1002"/>
      <c r="FQP60" s="1002"/>
      <c r="FQQ60" s="1002"/>
      <c r="FQR60" s="1002"/>
      <c r="FQS60" s="1002"/>
      <c r="FQT60" s="1002"/>
      <c r="FQU60" s="1002"/>
      <c r="FQV60" s="1002"/>
      <c r="FQW60" s="1002"/>
      <c r="FQX60" s="1002"/>
      <c r="FQY60" s="1002"/>
      <c r="FQZ60" s="1002"/>
      <c r="FRA60" s="1002"/>
      <c r="FRB60" s="1002"/>
      <c r="FRC60" s="1002"/>
      <c r="FRD60" s="1002"/>
      <c r="FRE60" s="1002"/>
      <c r="FRF60" s="1002"/>
      <c r="FRG60" s="1002"/>
      <c r="FRH60" s="1002"/>
      <c r="FRI60" s="1002"/>
      <c r="FRJ60" s="1002"/>
      <c r="FRK60" s="1002"/>
      <c r="FRL60" s="1002"/>
      <c r="FRM60" s="1002"/>
      <c r="FRN60" s="1002"/>
      <c r="FRO60" s="1002"/>
      <c r="FRP60" s="1002"/>
      <c r="FRQ60" s="1002"/>
      <c r="FRR60" s="1002"/>
      <c r="FRS60" s="1002"/>
      <c r="FRT60" s="1002"/>
      <c r="FRU60" s="1002"/>
      <c r="FRV60" s="1002"/>
      <c r="FRW60" s="1002"/>
      <c r="FRX60" s="1002"/>
      <c r="FRY60" s="1002"/>
      <c r="FRZ60" s="1002"/>
      <c r="FSA60" s="1002"/>
      <c r="FSB60" s="1002"/>
      <c r="FSC60" s="1002"/>
      <c r="FSD60" s="1002"/>
      <c r="FSE60" s="1002"/>
      <c r="FSF60" s="1002"/>
      <c r="FSG60" s="1002"/>
      <c r="FSH60" s="1002"/>
      <c r="FSI60" s="1002"/>
      <c r="FSJ60" s="1002"/>
      <c r="FSK60" s="1002"/>
      <c r="FSL60" s="1002"/>
      <c r="FSM60" s="1002"/>
      <c r="FSN60" s="1002"/>
      <c r="FSO60" s="1002"/>
      <c r="FSP60" s="1002"/>
      <c r="FSQ60" s="1002"/>
      <c r="FSR60" s="1002"/>
      <c r="FSS60" s="1002"/>
      <c r="FST60" s="1002"/>
      <c r="FSU60" s="1002"/>
      <c r="FSV60" s="1002"/>
      <c r="FSW60" s="1002"/>
      <c r="FSX60" s="1002"/>
      <c r="FSY60" s="1002"/>
      <c r="FSZ60" s="1002"/>
      <c r="FTA60" s="1002"/>
      <c r="FTB60" s="1002"/>
      <c r="FTC60" s="1002"/>
      <c r="FTD60" s="1002"/>
      <c r="FTE60" s="1002"/>
      <c r="FTF60" s="1002"/>
      <c r="FTG60" s="1002"/>
      <c r="FTH60" s="1002"/>
      <c r="FTI60" s="1002"/>
      <c r="FTJ60" s="1002"/>
      <c r="FTK60" s="1002"/>
      <c r="FTL60" s="1002"/>
      <c r="FTM60" s="1002"/>
      <c r="FTN60" s="1002"/>
      <c r="FTO60" s="1002"/>
      <c r="FTP60" s="1002"/>
      <c r="FTQ60" s="1002"/>
      <c r="FTR60" s="1002"/>
      <c r="FTS60" s="1002"/>
      <c r="FTT60" s="1002"/>
      <c r="FTU60" s="1002"/>
      <c r="FTV60" s="1002"/>
      <c r="FTW60" s="1002"/>
      <c r="FTX60" s="1002"/>
      <c r="FTY60" s="1002"/>
      <c r="FTZ60" s="1002"/>
      <c r="FUA60" s="1002"/>
      <c r="FUB60" s="1002"/>
      <c r="FUC60" s="1002"/>
      <c r="FUD60" s="1002"/>
      <c r="FUE60" s="1002"/>
      <c r="FUF60" s="1002"/>
      <c r="FUG60" s="1002"/>
      <c r="FUH60" s="1002"/>
      <c r="FUI60" s="1002"/>
      <c r="FUJ60" s="1002"/>
      <c r="FUK60" s="1002"/>
      <c r="FUL60" s="1002"/>
      <c r="FUM60" s="1002"/>
      <c r="FUN60" s="1002"/>
      <c r="FUO60" s="1002"/>
      <c r="FUP60" s="1002"/>
      <c r="FUQ60" s="1002"/>
      <c r="FUR60" s="1002"/>
      <c r="FUS60" s="1002"/>
      <c r="FUT60" s="1002"/>
      <c r="FUU60" s="1002"/>
      <c r="FUV60" s="1002"/>
      <c r="FUW60" s="1002"/>
      <c r="FUX60" s="1002"/>
      <c r="FUY60" s="1002"/>
      <c r="FUZ60" s="1002"/>
      <c r="FVA60" s="1002"/>
      <c r="FVB60" s="1002"/>
      <c r="FVC60" s="1002"/>
      <c r="FVD60" s="1002"/>
      <c r="FVE60" s="1002"/>
      <c r="FVF60" s="1002"/>
      <c r="FVG60" s="1002"/>
      <c r="FVH60" s="1002"/>
      <c r="FVI60" s="1002"/>
      <c r="FVJ60" s="1002"/>
      <c r="FVK60" s="1002"/>
      <c r="FVL60" s="1002"/>
      <c r="FVM60" s="1002"/>
      <c r="FVN60" s="1002"/>
      <c r="FVO60" s="1002"/>
      <c r="FVP60" s="1002"/>
      <c r="FVQ60" s="1002"/>
      <c r="FVR60" s="1002"/>
      <c r="FVS60" s="1002"/>
      <c r="FVT60" s="1002"/>
      <c r="FVU60" s="1002"/>
      <c r="FVV60" s="1002"/>
      <c r="FVW60" s="1002"/>
      <c r="FVX60" s="1002"/>
      <c r="FVY60" s="1002"/>
      <c r="FVZ60" s="1002"/>
      <c r="FWA60" s="1002"/>
      <c r="FWB60" s="1002"/>
      <c r="FWC60" s="1002"/>
      <c r="FWD60" s="1002"/>
      <c r="FWE60" s="1002"/>
      <c r="FWF60" s="1002"/>
      <c r="FWG60" s="1002"/>
      <c r="FWH60" s="1002"/>
      <c r="FWI60" s="1002"/>
      <c r="FWJ60" s="1002"/>
      <c r="FWK60" s="1002"/>
      <c r="FWL60" s="1002"/>
      <c r="FWM60" s="1002"/>
      <c r="FWN60" s="1002"/>
      <c r="FWO60" s="1002"/>
      <c r="FWP60" s="1002"/>
      <c r="FWQ60" s="1002"/>
      <c r="FWR60" s="1002"/>
      <c r="FWS60" s="1002"/>
      <c r="FWT60" s="1002"/>
      <c r="FWU60" s="1002"/>
      <c r="FWV60" s="1002"/>
      <c r="FWW60" s="1002"/>
      <c r="FWX60" s="1002"/>
      <c r="FWY60" s="1002"/>
      <c r="FWZ60" s="1002"/>
      <c r="FXA60" s="1002"/>
      <c r="FXB60" s="1002"/>
      <c r="FXC60" s="1002"/>
      <c r="FXD60" s="1002"/>
      <c r="FXE60" s="1002"/>
      <c r="FXF60" s="1002"/>
      <c r="FXG60" s="1002"/>
      <c r="FXH60" s="1002"/>
      <c r="FXI60" s="1002"/>
      <c r="FXJ60" s="1002"/>
      <c r="FXK60" s="1002"/>
      <c r="FXL60" s="1002"/>
      <c r="FXM60" s="1002"/>
      <c r="FXN60" s="1002"/>
      <c r="FXO60" s="1002"/>
      <c r="FXP60" s="1002"/>
      <c r="FXQ60" s="1002"/>
      <c r="FXR60" s="1002"/>
      <c r="FXS60" s="1002"/>
      <c r="FXT60" s="1002"/>
      <c r="FXU60" s="1002"/>
      <c r="FXV60" s="1002"/>
      <c r="FXW60" s="1002"/>
      <c r="FXX60" s="1002"/>
      <c r="FXY60" s="1002"/>
      <c r="FXZ60" s="1002"/>
      <c r="FYA60" s="1002"/>
      <c r="FYB60" s="1002"/>
      <c r="FYC60" s="1002"/>
      <c r="FYD60" s="1002"/>
      <c r="FYE60" s="1002"/>
      <c r="FYF60" s="1002"/>
      <c r="FYG60" s="1002"/>
      <c r="FYH60" s="1002"/>
      <c r="FYI60" s="1002"/>
      <c r="FYJ60" s="1002"/>
      <c r="FYK60" s="1002"/>
      <c r="FYL60" s="1002"/>
      <c r="FYM60" s="1002"/>
      <c r="FYN60" s="1002"/>
      <c r="FYO60" s="1002"/>
      <c r="FYP60" s="1002"/>
      <c r="FYQ60" s="1002"/>
      <c r="FYR60" s="1002"/>
      <c r="FYS60" s="1002"/>
      <c r="FYT60" s="1002"/>
      <c r="FYU60" s="1002"/>
      <c r="FYV60" s="1002"/>
      <c r="FYW60" s="1002"/>
      <c r="FYX60" s="1002"/>
      <c r="FYY60" s="1002"/>
      <c r="FYZ60" s="1002"/>
      <c r="FZA60" s="1002"/>
      <c r="FZB60" s="1002"/>
      <c r="FZC60" s="1002"/>
      <c r="FZD60" s="1002"/>
      <c r="FZE60" s="1002"/>
      <c r="FZF60" s="1002"/>
      <c r="FZG60" s="1002"/>
      <c r="FZH60" s="1002"/>
      <c r="FZI60" s="1002"/>
      <c r="FZJ60" s="1002"/>
      <c r="FZK60" s="1002"/>
      <c r="FZL60" s="1002"/>
      <c r="FZM60" s="1002"/>
      <c r="FZN60" s="1002"/>
      <c r="FZO60" s="1002"/>
      <c r="FZP60" s="1002"/>
      <c r="FZQ60" s="1002"/>
      <c r="FZR60" s="1002"/>
      <c r="FZS60" s="1002"/>
      <c r="FZT60" s="1002"/>
      <c r="FZU60" s="1002"/>
      <c r="FZV60" s="1002"/>
      <c r="FZW60" s="1002"/>
      <c r="FZX60" s="1002"/>
      <c r="FZY60" s="1002"/>
      <c r="FZZ60" s="1002"/>
      <c r="GAA60" s="1002"/>
      <c r="GAB60" s="1002"/>
      <c r="GAC60" s="1002"/>
      <c r="GAD60" s="1002"/>
      <c r="GAE60" s="1002"/>
      <c r="GAF60" s="1002"/>
      <c r="GAG60" s="1002"/>
      <c r="GAH60" s="1002"/>
      <c r="GAI60" s="1002"/>
      <c r="GAJ60" s="1002"/>
      <c r="GAK60" s="1002"/>
      <c r="GAL60" s="1002"/>
      <c r="GAM60" s="1002"/>
      <c r="GAN60" s="1002"/>
      <c r="GAO60" s="1002"/>
      <c r="GAP60" s="1002"/>
      <c r="GAQ60" s="1002"/>
      <c r="GAR60" s="1002"/>
      <c r="GAS60" s="1002"/>
      <c r="GAT60" s="1002"/>
      <c r="GAU60" s="1002"/>
      <c r="GAV60" s="1002"/>
      <c r="GAW60" s="1002"/>
      <c r="GAX60" s="1002"/>
      <c r="GAY60" s="1002"/>
      <c r="GAZ60" s="1002"/>
      <c r="GBA60" s="1002"/>
      <c r="GBB60" s="1002"/>
      <c r="GBC60" s="1002"/>
      <c r="GBD60" s="1002"/>
      <c r="GBE60" s="1002"/>
      <c r="GBF60" s="1002"/>
      <c r="GBG60" s="1002"/>
      <c r="GBH60" s="1002"/>
      <c r="GBI60" s="1002"/>
      <c r="GBJ60" s="1002"/>
      <c r="GBK60" s="1002"/>
      <c r="GBL60" s="1002"/>
      <c r="GBM60" s="1002"/>
      <c r="GBN60" s="1002"/>
      <c r="GBO60" s="1002"/>
      <c r="GBP60" s="1002"/>
      <c r="GBQ60" s="1002"/>
      <c r="GBR60" s="1002"/>
      <c r="GBS60" s="1002"/>
      <c r="GBT60" s="1002"/>
      <c r="GBU60" s="1002"/>
      <c r="GBV60" s="1002"/>
      <c r="GBW60" s="1002"/>
      <c r="GBX60" s="1002"/>
      <c r="GBY60" s="1002"/>
      <c r="GBZ60" s="1002"/>
      <c r="GCA60" s="1002"/>
      <c r="GCB60" s="1002"/>
      <c r="GCC60" s="1002"/>
      <c r="GCD60" s="1002"/>
      <c r="GCE60" s="1002"/>
      <c r="GCF60" s="1002"/>
      <c r="GCG60" s="1002"/>
      <c r="GCH60" s="1002"/>
      <c r="GCI60" s="1002"/>
      <c r="GCJ60" s="1002"/>
      <c r="GCK60" s="1002"/>
      <c r="GCL60" s="1002"/>
      <c r="GCM60" s="1002"/>
      <c r="GCN60" s="1002"/>
      <c r="GCO60" s="1002"/>
      <c r="GCP60" s="1002"/>
      <c r="GCQ60" s="1002"/>
      <c r="GCR60" s="1002"/>
      <c r="GCS60" s="1002"/>
      <c r="GCT60" s="1002"/>
      <c r="GCU60" s="1002"/>
      <c r="GCV60" s="1002"/>
      <c r="GCW60" s="1002"/>
      <c r="GCX60" s="1002"/>
      <c r="GCY60" s="1002"/>
      <c r="GCZ60" s="1002"/>
      <c r="GDA60" s="1002"/>
      <c r="GDB60" s="1002"/>
      <c r="GDC60" s="1002"/>
      <c r="GDD60" s="1002"/>
      <c r="GDE60" s="1002"/>
      <c r="GDF60" s="1002"/>
      <c r="GDG60" s="1002"/>
      <c r="GDH60" s="1002"/>
      <c r="GDI60" s="1002"/>
      <c r="GDJ60" s="1002"/>
      <c r="GDK60" s="1002"/>
      <c r="GDL60" s="1002"/>
      <c r="GDM60" s="1002"/>
      <c r="GDN60" s="1002"/>
      <c r="GDO60" s="1002"/>
      <c r="GDP60" s="1002"/>
      <c r="GDQ60" s="1002"/>
      <c r="GDR60" s="1002"/>
      <c r="GDS60" s="1002"/>
      <c r="GDT60" s="1002"/>
      <c r="GDU60" s="1002"/>
      <c r="GDV60" s="1002"/>
      <c r="GDW60" s="1002"/>
      <c r="GDX60" s="1002"/>
      <c r="GDY60" s="1002"/>
      <c r="GDZ60" s="1002"/>
      <c r="GEA60" s="1002"/>
      <c r="GEB60" s="1002"/>
      <c r="GEC60" s="1002"/>
      <c r="GED60" s="1002"/>
      <c r="GEE60" s="1002"/>
      <c r="GEF60" s="1002"/>
      <c r="GEG60" s="1002"/>
      <c r="GEH60" s="1002"/>
      <c r="GEI60" s="1002"/>
      <c r="GEJ60" s="1002"/>
      <c r="GEK60" s="1002"/>
      <c r="GEL60" s="1002"/>
      <c r="GEM60" s="1002"/>
      <c r="GEN60" s="1002"/>
      <c r="GEO60" s="1002"/>
      <c r="GEP60" s="1002"/>
      <c r="GEQ60" s="1002"/>
      <c r="GER60" s="1002"/>
      <c r="GES60" s="1002"/>
      <c r="GET60" s="1002"/>
      <c r="GEU60" s="1002"/>
      <c r="GEV60" s="1002"/>
      <c r="GEW60" s="1002"/>
      <c r="GEX60" s="1002"/>
      <c r="GEY60" s="1002"/>
      <c r="GEZ60" s="1002"/>
      <c r="GFA60" s="1002"/>
      <c r="GFB60" s="1002"/>
      <c r="GFC60" s="1002"/>
      <c r="GFD60" s="1002"/>
      <c r="GFE60" s="1002"/>
      <c r="GFF60" s="1002"/>
      <c r="GFG60" s="1002"/>
      <c r="GFH60" s="1002"/>
      <c r="GFI60" s="1002"/>
      <c r="GFJ60" s="1002"/>
      <c r="GFK60" s="1002"/>
      <c r="GFL60" s="1002"/>
      <c r="GFM60" s="1002"/>
      <c r="GFN60" s="1002"/>
      <c r="GFO60" s="1002"/>
      <c r="GFP60" s="1002"/>
      <c r="GFQ60" s="1002"/>
      <c r="GFR60" s="1002"/>
      <c r="GFS60" s="1002"/>
      <c r="GFT60" s="1002"/>
      <c r="GFU60" s="1002"/>
      <c r="GFV60" s="1002"/>
      <c r="GFW60" s="1002"/>
      <c r="GFX60" s="1002"/>
      <c r="GFY60" s="1002"/>
      <c r="GFZ60" s="1002"/>
      <c r="GGA60" s="1002"/>
      <c r="GGB60" s="1002"/>
      <c r="GGC60" s="1002"/>
      <c r="GGD60" s="1002"/>
      <c r="GGE60" s="1002"/>
      <c r="GGF60" s="1002"/>
      <c r="GGG60" s="1002"/>
      <c r="GGH60" s="1002"/>
      <c r="GGI60" s="1002"/>
      <c r="GGJ60" s="1002"/>
      <c r="GGK60" s="1002"/>
      <c r="GGL60" s="1002"/>
      <c r="GGM60" s="1002"/>
      <c r="GGN60" s="1002"/>
      <c r="GGO60" s="1002"/>
      <c r="GGP60" s="1002"/>
      <c r="GGQ60" s="1002"/>
      <c r="GGR60" s="1002"/>
      <c r="GGS60" s="1002"/>
      <c r="GGT60" s="1002"/>
      <c r="GGU60" s="1002"/>
      <c r="GGV60" s="1002"/>
      <c r="GGW60" s="1002"/>
      <c r="GGX60" s="1002"/>
      <c r="GGY60" s="1002"/>
      <c r="GGZ60" s="1002"/>
      <c r="GHA60" s="1002"/>
      <c r="GHB60" s="1002"/>
      <c r="GHC60" s="1002"/>
      <c r="GHD60" s="1002"/>
      <c r="GHE60" s="1002"/>
      <c r="GHF60" s="1002"/>
      <c r="GHG60" s="1002"/>
      <c r="GHH60" s="1002"/>
      <c r="GHI60" s="1002"/>
      <c r="GHJ60" s="1002"/>
      <c r="GHK60" s="1002"/>
      <c r="GHL60" s="1002"/>
      <c r="GHM60" s="1002"/>
      <c r="GHN60" s="1002"/>
      <c r="GHO60" s="1002"/>
      <c r="GHP60" s="1002"/>
      <c r="GHQ60" s="1002"/>
      <c r="GHR60" s="1002"/>
      <c r="GHS60" s="1002"/>
      <c r="GHT60" s="1002"/>
      <c r="GHU60" s="1002"/>
      <c r="GHV60" s="1002"/>
      <c r="GHW60" s="1002"/>
      <c r="GHX60" s="1002"/>
      <c r="GHY60" s="1002"/>
      <c r="GHZ60" s="1002"/>
      <c r="GIA60" s="1002"/>
      <c r="GIB60" s="1002"/>
      <c r="GIC60" s="1002"/>
      <c r="GID60" s="1002"/>
      <c r="GIE60" s="1002"/>
      <c r="GIF60" s="1002"/>
      <c r="GIG60" s="1002"/>
      <c r="GIH60" s="1002"/>
      <c r="GII60" s="1002"/>
      <c r="GIJ60" s="1002"/>
      <c r="GIK60" s="1002"/>
      <c r="GIL60" s="1002"/>
      <c r="GIM60" s="1002"/>
      <c r="GIN60" s="1002"/>
      <c r="GIO60" s="1002"/>
      <c r="GIP60" s="1002"/>
      <c r="GIQ60" s="1002"/>
      <c r="GIR60" s="1002"/>
      <c r="GIS60" s="1002"/>
      <c r="GIT60" s="1002"/>
      <c r="GIU60" s="1002"/>
      <c r="GIV60" s="1002"/>
      <c r="GIW60" s="1002"/>
      <c r="GIX60" s="1002"/>
      <c r="GIY60" s="1002"/>
      <c r="GIZ60" s="1002"/>
      <c r="GJA60" s="1002"/>
      <c r="GJB60" s="1002"/>
      <c r="GJC60" s="1002"/>
      <c r="GJD60" s="1002"/>
      <c r="GJE60" s="1002"/>
      <c r="GJF60" s="1002"/>
      <c r="GJG60" s="1002"/>
      <c r="GJH60" s="1002"/>
      <c r="GJI60" s="1002"/>
      <c r="GJJ60" s="1002"/>
      <c r="GJK60" s="1002"/>
      <c r="GJL60" s="1002"/>
      <c r="GJM60" s="1002"/>
      <c r="GJN60" s="1002"/>
      <c r="GJO60" s="1002"/>
      <c r="GJP60" s="1002"/>
      <c r="GJQ60" s="1002"/>
      <c r="GJR60" s="1002"/>
      <c r="GJS60" s="1002"/>
      <c r="GJT60" s="1002"/>
      <c r="GJU60" s="1002"/>
      <c r="GJV60" s="1002"/>
      <c r="GJW60" s="1002"/>
      <c r="GJX60" s="1002"/>
      <c r="GJY60" s="1002"/>
      <c r="GJZ60" s="1002"/>
      <c r="GKA60" s="1002"/>
      <c r="GKB60" s="1002"/>
      <c r="GKC60" s="1002"/>
      <c r="GKD60" s="1002"/>
      <c r="GKE60" s="1002"/>
      <c r="GKF60" s="1002"/>
      <c r="GKG60" s="1002"/>
      <c r="GKH60" s="1002"/>
      <c r="GKI60" s="1002"/>
      <c r="GKJ60" s="1002"/>
      <c r="GKK60" s="1002"/>
      <c r="GKL60" s="1002"/>
      <c r="GKM60" s="1002"/>
      <c r="GKN60" s="1002"/>
      <c r="GKO60" s="1002"/>
      <c r="GKP60" s="1002"/>
      <c r="GKQ60" s="1002"/>
      <c r="GKR60" s="1002"/>
      <c r="GKS60" s="1002"/>
      <c r="GKT60" s="1002"/>
      <c r="GKU60" s="1002"/>
      <c r="GKV60" s="1002"/>
      <c r="GKW60" s="1002"/>
      <c r="GKX60" s="1002"/>
      <c r="GKY60" s="1002"/>
      <c r="GKZ60" s="1002"/>
      <c r="GLA60" s="1002"/>
      <c r="GLB60" s="1002"/>
      <c r="GLC60" s="1002"/>
      <c r="GLD60" s="1002"/>
      <c r="GLE60" s="1002"/>
      <c r="GLF60" s="1002"/>
      <c r="GLG60" s="1002"/>
      <c r="GLH60" s="1002"/>
      <c r="GLI60" s="1002"/>
      <c r="GLJ60" s="1002"/>
      <c r="GLK60" s="1002"/>
      <c r="GLL60" s="1002"/>
      <c r="GLM60" s="1002"/>
      <c r="GLN60" s="1002"/>
      <c r="GLO60" s="1002"/>
      <c r="GLP60" s="1002"/>
      <c r="GLQ60" s="1002"/>
      <c r="GLR60" s="1002"/>
      <c r="GLS60" s="1002"/>
      <c r="GLT60" s="1002"/>
      <c r="GLU60" s="1002"/>
      <c r="GLV60" s="1002"/>
      <c r="GLW60" s="1002"/>
      <c r="GLX60" s="1002"/>
      <c r="GLY60" s="1002"/>
      <c r="GLZ60" s="1002"/>
      <c r="GMA60" s="1002"/>
      <c r="GMB60" s="1002"/>
      <c r="GMC60" s="1002"/>
      <c r="GMD60" s="1002"/>
      <c r="GME60" s="1002"/>
      <c r="GMF60" s="1002"/>
      <c r="GMG60" s="1002"/>
      <c r="GMH60" s="1002"/>
      <c r="GMI60" s="1002"/>
      <c r="GMJ60" s="1002"/>
      <c r="GMK60" s="1002"/>
      <c r="GML60" s="1002"/>
      <c r="GMM60" s="1002"/>
      <c r="GMN60" s="1002"/>
      <c r="GMO60" s="1002"/>
      <c r="GMP60" s="1002"/>
      <c r="GMQ60" s="1002"/>
      <c r="GMR60" s="1002"/>
      <c r="GMS60" s="1002"/>
      <c r="GMT60" s="1002"/>
      <c r="GMU60" s="1002"/>
      <c r="GMV60" s="1002"/>
      <c r="GMW60" s="1002"/>
      <c r="GMX60" s="1002"/>
      <c r="GMY60" s="1002"/>
      <c r="GMZ60" s="1002"/>
      <c r="GNA60" s="1002"/>
      <c r="GNB60" s="1002"/>
      <c r="GNC60" s="1002"/>
      <c r="GND60" s="1002"/>
      <c r="GNE60" s="1002"/>
      <c r="GNF60" s="1002"/>
      <c r="GNG60" s="1002"/>
      <c r="GNH60" s="1002"/>
      <c r="GNI60" s="1002"/>
      <c r="GNJ60" s="1002"/>
      <c r="GNK60" s="1002"/>
      <c r="GNL60" s="1002"/>
      <c r="GNM60" s="1002"/>
      <c r="GNN60" s="1002"/>
      <c r="GNO60" s="1002"/>
      <c r="GNP60" s="1002"/>
      <c r="GNQ60" s="1002"/>
      <c r="GNR60" s="1002"/>
      <c r="GNS60" s="1002"/>
      <c r="GNT60" s="1002"/>
      <c r="GNU60" s="1002"/>
      <c r="GNV60" s="1002"/>
      <c r="GNW60" s="1002"/>
      <c r="GNX60" s="1002"/>
      <c r="GNY60" s="1002"/>
      <c r="GNZ60" s="1002"/>
      <c r="GOA60" s="1002"/>
      <c r="GOB60" s="1002"/>
      <c r="GOC60" s="1002"/>
      <c r="GOD60" s="1002"/>
      <c r="GOE60" s="1002"/>
      <c r="GOF60" s="1002"/>
      <c r="GOG60" s="1002"/>
      <c r="GOH60" s="1002"/>
      <c r="GOI60" s="1002"/>
      <c r="GOJ60" s="1002"/>
      <c r="GOK60" s="1002"/>
      <c r="GOL60" s="1002"/>
      <c r="GOM60" s="1002"/>
      <c r="GON60" s="1002"/>
      <c r="GOO60" s="1002"/>
      <c r="GOP60" s="1002"/>
      <c r="GOQ60" s="1002"/>
      <c r="GOR60" s="1002"/>
      <c r="GOS60" s="1002"/>
      <c r="GOT60" s="1002"/>
      <c r="GOU60" s="1002"/>
      <c r="GOV60" s="1002"/>
      <c r="GOW60" s="1002"/>
      <c r="GOX60" s="1002"/>
      <c r="GOY60" s="1002"/>
      <c r="GOZ60" s="1002"/>
      <c r="GPA60" s="1002"/>
      <c r="GPB60" s="1002"/>
      <c r="GPC60" s="1002"/>
      <c r="GPD60" s="1002"/>
      <c r="GPE60" s="1002"/>
      <c r="GPF60" s="1002"/>
      <c r="GPG60" s="1002"/>
      <c r="GPH60" s="1002"/>
      <c r="GPI60" s="1002"/>
      <c r="GPJ60" s="1002"/>
      <c r="GPK60" s="1002"/>
      <c r="GPL60" s="1002"/>
      <c r="GPM60" s="1002"/>
      <c r="GPN60" s="1002"/>
      <c r="GPO60" s="1002"/>
      <c r="GPP60" s="1002"/>
      <c r="GPQ60" s="1002"/>
      <c r="GPR60" s="1002"/>
      <c r="GPS60" s="1002"/>
      <c r="GPT60" s="1002"/>
      <c r="GPU60" s="1002"/>
      <c r="GPV60" s="1002"/>
      <c r="GPW60" s="1002"/>
      <c r="GPX60" s="1002"/>
      <c r="GPY60" s="1002"/>
      <c r="GPZ60" s="1002"/>
      <c r="GQA60" s="1002"/>
      <c r="GQB60" s="1002"/>
      <c r="GQC60" s="1002"/>
      <c r="GQD60" s="1002"/>
      <c r="GQE60" s="1002"/>
      <c r="GQF60" s="1002"/>
      <c r="GQG60" s="1002"/>
      <c r="GQH60" s="1002"/>
      <c r="GQI60" s="1002"/>
      <c r="GQJ60" s="1002"/>
      <c r="GQK60" s="1002"/>
      <c r="GQL60" s="1002"/>
      <c r="GQM60" s="1002"/>
      <c r="GQN60" s="1002"/>
      <c r="GQO60" s="1002"/>
      <c r="GQP60" s="1002"/>
      <c r="GQQ60" s="1002"/>
      <c r="GQR60" s="1002"/>
      <c r="GQS60" s="1002"/>
      <c r="GQT60" s="1002"/>
      <c r="GQU60" s="1002"/>
      <c r="GQV60" s="1002"/>
      <c r="GQW60" s="1002"/>
      <c r="GQX60" s="1002"/>
      <c r="GQY60" s="1002"/>
      <c r="GQZ60" s="1002"/>
      <c r="GRA60" s="1002"/>
      <c r="GRB60" s="1002"/>
      <c r="GRC60" s="1002"/>
      <c r="GRD60" s="1002"/>
      <c r="GRE60" s="1002"/>
      <c r="GRF60" s="1002"/>
      <c r="GRG60" s="1002"/>
      <c r="GRH60" s="1002"/>
      <c r="GRI60" s="1002"/>
      <c r="GRJ60" s="1002"/>
      <c r="GRK60" s="1002"/>
      <c r="GRL60" s="1002"/>
      <c r="GRM60" s="1002"/>
      <c r="GRN60" s="1002"/>
      <c r="GRO60" s="1002"/>
      <c r="GRP60" s="1002"/>
      <c r="GRQ60" s="1002"/>
      <c r="GRR60" s="1002"/>
      <c r="GRS60" s="1002"/>
      <c r="GRT60" s="1002"/>
      <c r="GRU60" s="1002"/>
      <c r="GRV60" s="1002"/>
      <c r="GRW60" s="1002"/>
      <c r="GRX60" s="1002"/>
      <c r="GRY60" s="1002"/>
      <c r="GRZ60" s="1002"/>
      <c r="GSA60" s="1002"/>
      <c r="GSB60" s="1002"/>
      <c r="GSC60" s="1002"/>
      <c r="GSD60" s="1002"/>
      <c r="GSE60" s="1002"/>
      <c r="GSF60" s="1002"/>
      <c r="GSG60" s="1002"/>
      <c r="GSH60" s="1002"/>
      <c r="GSI60" s="1002"/>
      <c r="GSJ60" s="1002"/>
      <c r="GSK60" s="1002"/>
      <c r="GSL60" s="1002"/>
      <c r="GSM60" s="1002"/>
      <c r="GSN60" s="1002"/>
      <c r="GSO60" s="1002"/>
      <c r="GSP60" s="1002"/>
      <c r="GSQ60" s="1002"/>
      <c r="GSR60" s="1002"/>
      <c r="GSS60" s="1002"/>
      <c r="GST60" s="1002"/>
      <c r="GSU60" s="1002"/>
      <c r="GSV60" s="1002"/>
      <c r="GSW60" s="1002"/>
      <c r="GSX60" s="1002"/>
      <c r="GSY60" s="1002"/>
      <c r="GSZ60" s="1002"/>
      <c r="GTA60" s="1002"/>
      <c r="GTB60" s="1002"/>
      <c r="GTC60" s="1002"/>
      <c r="GTD60" s="1002"/>
      <c r="GTE60" s="1002"/>
      <c r="GTF60" s="1002"/>
      <c r="GTG60" s="1002"/>
      <c r="GTH60" s="1002"/>
      <c r="GTI60" s="1002"/>
      <c r="GTJ60" s="1002"/>
      <c r="GTK60" s="1002"/>
      <c r="GTL60" s="1002"/>
      <c r="GTM60" s="1002"/>
      <c r="GTN60" s="1002"/>
      <c r="GTO60" s="1002"/>
      <c r="GTP60" s="1002"/>
      <c r="GTQ60" s="1002"/>
      <c r="GTR60" s="1002"/>
      <c r="GTS60" s="1002"/>
      <c r="GTT60" s="1002"/>
      <c r="GTU60" s="1002"/>
      <c r="GTV60" s="1002"/>
      <c r="GTW60" s="1002"/>
      <c r="GTX60" s="1002"/>
      <c r="GTY60" s="1002"/>
      <c r="GTZ60" s="1002"/>
      <c r="GUA60" s="1002"/>
      <c r="GUB60" s="1002"/>
      <c r="GUC60" s="1002"/>
      <c r="GUD60" s="1002"/>
      <c r="GUE60" s="1002"/>
      <c r="GUF60" s="1002"/>
      <c r="GUG60" s="1002"/>
      <c r="GUH60" s="1002"/>
      <c r="GUI60" s="1002"/>
      <c r="GUJ60" s="1002"/>
      <c r="GUK60" s="1002"/>
      <c r="GUL60" s="1002"/>
      <c r="GUM60" s="1002"/>
      <c r="GUN60" s="1002"/>
      <c r="GUO60" s="1002"/>
      <c r="GUP60" s="1002"/>
      <c r="GUQ60" s="1002"/>
      <c r="GUR60" s="1002"/>
      <c r="GUS60" s="1002"/>
      <c r="GUT60" s="1002"/>
      <c r="GUU60" s="1002"/>
      <c r="GUV60" s="1002"/>
      <c r="GUW60" s="1002"/>
      <c r="GUX60" s="1002"/>
      <c r="GUY60" s="1002"/>
      <c r="GUZ60" s="1002"/>
      <c r="GVA60" s="1002"/>
      <c r="GVB60" s="1002"/>
      <c r="GVC60" s="1002"/>
      <c r="GVD60" s="1002"/>
      <c r="GVE60" s="1002"/>
      <c r="GVF60" s="1002"/>
      <c r="GVG60" s="1002"/>
      <c r="GVH60" s="1002"/>
      <c r="GVI60" s="1002"/>
      <c r="GVJ60" s="1002"/>
      <c r="GVK60" s="1002"/>
      <c r="GVL60" s="1002"/>
      <c r="GVM60" s="1002"/>
      <c r="GVN60" s="1002"/>
      <c r="GVO60" s="1002"/>
      <c r="GVP60" s="1002"/>
      <c r="GVQ60" s="1002"/>
      <c r="GVR60" s="1002"/>
      <c r="GVS60" s="1002"/>
      <c r="GVT60" s="1002"/>
      <c r="GVU60" s="1002"/>
      <c r="GVV60" s="1002"/>
      <c r="GVW60" s="1002"/>
      <c r="GVX60" s="1002"/>
      <c r="GVY60" s="1002"/>
      <c r="GVZ60" s="1002"/>
      <c r="GWA60" s="1002"/>
      <c r="GWB60" s="1002"/>
      <c r="GWC60" s="1002"/>
      <c r="GWD60" s="1002"/>
      <c r="GWE60" s="1002"/>
      <c r="GWF60" s="1002"/>
      <c r="GWG60" s="1002"/>
      <c r="GWH60" s="1002"/>
      <c r="GWI60" s="1002"/>
      <c r="GWJ60" s="1002"/>
      <c r="GWK60" s="1002"/>
      <c r="GWL60" s="1002"/>
      <c r="GWM60" s="1002"/>
      <c r="GWN60" s="1002"/>
      <c r="GWO60" s="1002"/>
      <c r="GWP60" s="1002"/>
      <c r="GWQ60" s="1002"/>
      <c r="GWR60" s="1002"/>
      <c r="GWS60" s="1002"/>
      <c r="GWT60" s="1002"/>
      <c r="GWU60" s="1002"/>
      <c r="GWV60" s="1002"/>
      <c r="GWW60" s="1002"/>
      <c r="GWX60" s="1002"/>
      <c r="GWY60" s="1002"/>
      <c r="GWZ60" s="1002"/>
      <c r="GXA60" s="1002"/>
      <c r="GXB60" s="1002"/>
      <c r="GXC60" s="1002"/>
      <c r="GXD60" s="1002"/>
      <c r="GXE60" s="1002"/>
      <c r="GXF60" s="1002"/>
      <c r="GXG60" s="1002"/>
      <c r="GXH60" s="1002"/>
      <c r="GXI60" s="1002"/>
      <c r="GXJ60" s="1002"/>
      <c r="GXK60" s="1002"/>
      <c r="GXL60" s="1002"/>
      <c r="GXM60" s="1002"/>
      <c r="GXN60" s="1002"/>
      <c r="GXO60" s="1002"/>
      <c r="GXP60" s="1002"/>
      <c r="GXQ60" s="1002"/>
      <c r="GXR60" s="1002"/>
      <c r="GXS60" s="1002"/>
      <c r="GXT60" s="1002"/>
      <c r="GXU60" s="1002"/>
      <c r="GXV60" s="1002"/>
      <c r="GXW60" s="1002"/>
      <c r="GXX60" s="1002"/>
      <c r="GXY60" s="1002"/>
      <c r="GXZ60" s="1002"/>
      <c r="GYA60" s="1002"/>
      <c r="GYB60" s="1002"/>
      <c r="GYC60" s="1002"/>
      <c r="GYD60" s="1002"/>
      <c r="GYE60" s="1002"/>
      <c r="GYF60" s="1002"/>
      <c r="GYG60" s="1002"/>
      <c r="GYH60" s="1002"/>
      <c r="GYI60" s="1002"/>
      <c r="GYJ60" s="1002"/>
      <c r="GYK60" s="1002"/>
      <c r="GYL60" s="1002"/>
      <c r="GYM60" s="1002"/>
      <c r="GYN60" s="1002"/>
      <c r="GYO60" s="1002"/>
      <c r="GYP60" s="1002"/>
      <c r="GYQ60" s="1002"/>
      <c r="GYR60" s="1002"/>
      <c r="GYS60" s="1002"/>
      <c r="GYT60" s="1002"/>
      <c r="GYU60" s="1002"/>
      <c r="GYV60" s="1002"/>
      <c r="GYW60" s="1002"/>
      <c r="GYX60" s="1002"/>
      <c r="GYY60" s="1002"/>
      <c r="GYZ60" s="1002"/>
      <c r="GZA60" s="1002"/>
      <c r="GZB60" s="1002"/>
      <c r="GZC60" s="1002"/>
      <c r="GZD60" s="1002"/>
      <c r="GZE60" s="1002"/>
      <c r="GZF60" s="1002"/>
      <c r="GZG60" s="1002"/>
      <c r="GZH60" s="1002"/>
      <c r="GZI60" s="1002"/>
      <c r="GZJ60" s="1002"/>
      <c r="GZK60" s="1002"/>
      <c r="GZL60" s="1002"/>
      <c r="GZM60" s="1002"/>
      <c r="GZN60" s="1002"/>
      <c r="GZO60" s="1002"/>
      <c r="GZP60" s="1002"/>
      <c r="GZQ60" s="1002"/>
      <c r="GZR60" s="1002"/>
      <c r="GZS60" s="1002"/>
      <c r="GZT60" s="1002"/>
      <c r="GZU60" s="1002"/>
      <c r="GZV60" s="1002"/>
      <c r="GZW60" s="1002"/>
      <c r="GZX60" s="1002"/>
      <c r="GZY60" s="1002"/>
      <c r="GZZ60" s="1002"/>
      <c r="HAA60" s="1002"/>
      <c r="HAB60" s="1002"/>
      <c r="HAC60" s="1002"/>
      <c r="HAD60" s="1002"/>
      <c r="HAE60" s="1002"/>
      <c r="HAF60" s="1002"/>
      <c r="HAG60" s="1002"/>
      <c r="HAH60" s="1002"/>
      <c r="HAI60" s="1002"/>
      <c r="HAJ60" s="1002"/>
      <c r="HAK60" s="1002"/>
      <c r="HAL60" s="1002"/>
      <c r="HAM60" s="1002"/>
      <c r="HAN60" s="1002"/>
      <c r="HAO60" s="1002"/>
      <c r="HAP60" s="1002"/>
      <c r="HAQ60" s="1002"/>
      <c r="HAR60" s="1002"/>
      <c r="HAS60" s="1002"/>
      <c r="HAT60" s="1002"/>
      <c r="HAU60" s="1002"/>
      <c r="HAV60" s="1002"/>
      <c r="HAW60" s="1002"/>
      <c r="HAX60" s="1002"/>
      <c r="HAY60" s="1002"/>
      <c r="HAZ60" s="1002"/>
      <c r="HBA60" s="1002"/>
      <c r="HBB60" s="1002"/>
      <c r="HBC60" s="1002"/>
      <c r="HBD60" s="1002"/>
      <c r="HBE60" s="1002"/>
      <c r="HBF60" s="1002"/>
      <c r="HBG60" s="1002"/>
      <c r="HBH60" s="1002"/>
      <c r="HBI60" s="1002"/>
      <c r="HBJ60" s="1002"/>
      <c r="HBK60" s="1002"/>
      <c r="HBL60" s="1002"/>
      <c r="HBM60" s="1002"/>
      <c r="HBN60" s="1002"/>
      <c r="HBO60" s="1002"/>
      <c r="HBP60" s="1002"/>
      <c r="HBQ60" s="1002"/>
      <c r="HBR60" s="1002"/>
      <c r="HBS60" s="1002"/>
      <c r="HBT60" s="1002"/>
      <c r="HBU60" s="1002"/>
      <c r="HBV60" s="1002"/>
      <c r="HBW60" s="1002"/>
      <c r="HBX60" s="1002"/>
      <c r="HBY60" s="1002"/>
      <c r="HBZ60" s="1002"/>
      <c r="HCA60" s="1002"/>
      <c r="HCB60" s="1002"/>
      <c r="HCC60" s="1002"/>
      <c r="HCD60" s="1002"/>
      <c r="HCE60" s="1002"/>
      <c r="HCF60" s="1002"/>
      <c r="HCG60" s="1002"/>
      <c r="HCH60" s="1002"/>
      <c r="HCI60" s="1002"/>
      <c r="HCJ60" s="1002"/>
      <c r="HCK60" s="1002"/>
      <c r="HCL60" s="1002"/>
      <c r="HCM60" s="1002"/>
      <c r="HCN60" s="1002"/>
      <c r="HCO60" s="1002"/>
      <c r="HCP60" s="1002"/>
      <c r="HCQ60" s="1002"/>
      <c r="HCR60" s="1002"/>
      <c r="HCS60" s="1002"/>
      <c r="HCT60" s="1002"/>
      <c r="HCU60" s="1002"/>
      <c r="HCV60" s="1002"/>
      <c r="HCW60" s="1002"/>
      <c r="HCX60" s="1002"/>
      <c r="HCY60" s="1002"/>
      <c r="HCZ60" s="1002"/>
      <c r="HDA60" s="1002"/>
      <c r="HDB60" s="1002"/>
      <c r="HDC60" s="1002"/>
      <c r="HDD60" s="1002"/>
      <c r="HDE60" s="1002"/>
      <c r="HDF60" s="1002"/>
      <c r="HDG60" s="1002"/>
      <c r="HDH60" s="1002"/>
      <c r="HDI60" s="1002"/>
      <c r="HDJ60" s="1002"/>
      <c r="HDK60" s="1002"/>
      <c r="HDL60" s="1002"/>
      <c r="HDM60" s="1002"/>
      <c r="HDN60" s="1002"/>
      <c r="HDO60" s="1002"/>
      <c r="HDP60" s="1002"/>
      <c r="HDQ60" s="1002"/>
      <c r="HDR60" s="1002"/>
      <c r="HDS60" s="1002"/>
      <c r="HDT60" s="1002"/>
      <c r="HDU60" s="1002"/>
      <c r="HDV60" s="1002"/>
      <c r="HDW60" s="1002"/>
      <c r="HDX60" s="1002"/>
      <c r="HDY60" s="1002"/>
      <c r="HDZ60" s="1002"/>
      <c r="HEA60" s="1002"/>
      <c r="HEB60" s="1002"/>
      <c r="HEC60" s="1002"/>
      <c r="HED60" s="1002"/>
      <c r="HEE60" s="1002"/>
      <c r="HEF60" s="1002"/>
      <c r="HEG60" s="1002"/>
      <c r="HEH60" s="1002"/>
      <c r="HEI60" s="1002"/>
      <c r="HEJ60" s="1002"/>
      <c r="HEK60" s="1002"/>
      <c r="HEL60" s="1002"/>
      <c r="HEM60" s="1002"/>
      <c r="HEN60" s="1002"/>
      <c r="HEO60" s="1002"/>
      <c r="HEP60" s="1002"/>
      <c r="HEQ60" s="1002"/>
      <c r="HER60" s="1002"/>
      <c r="HES60" s="1002"/>
      <c r="HET60" s="1002"/>
      <c r="HEU60" s="1002"/>
      <c r="HEV60" s="1002"/>
      <c r="HEW60" s="1002"/>
      <c r="HEX60" s="1002"/>
      <c r="HEY60" s="1002"/>
      <c r="HEZ60" s="1002"/>
      <c r="HFA60" s="1002"/>
      <c r="HFB60" s="1002"/>
      <c r="HFC60" s="1002"/>
      <c r="HFD60" s="1002"/>
      <c r="HFE60" s="1002"/>
      <c r="HFF60" s="1002"/>
      <c r="HFG60" s="1002"/>
      <c r="HFH60" s="1002"/>
      <c r="HFI60" s="1002"/>
      <c r="HFJ60" s="1002"/>
      <c r="HFK60" s="1002"/>
      <c r="HFL60" s="1002"/>
      <c r="HFM60" s="1002"/>
      <c r="HFN60" s="1002"/>
      <c r="HFO60" s="1002"/>
      <c r="HFP60" s="1002"/>
      <c r="HFQ60" s="1002"/>
      <c r="HFR60" s="1002"/>
      <c r="HFS60" s="1002"/>
      <c r="HFT60" s="1002"/>
      <c r="HFU60" s="1002"/>
      <c r="HFV60" s="1002"/>
      <c r="HFW60" s="1002"/>
      <c r="HFX60" s="1002"/>
      <c r="HFY60" s="1002"/>
      <c r="HFZ60" s="1002"/>
      <c r="HGA60" s="1002"/>
      <c r="HGB60" s="1002"/>
      <c r="HGC60" s="1002"/>
      <c r="HGD60" s="1002"/>
      <c r="HGE60" s="1002"/>
      <c r="HGF60" s="1002"/>
      <c r="HGG60" s="1002"/>
      <c r="HGH60" s="1002"/>
      <c r="HGI60" s="1002"/>
      <c r="HGJ60" s="1002"/>
      <c r="HGK60" s="1002"/>
      <c r="HGL60" s="1002"/>
      <c r="HGM60" s="1002"/>
      <c r="HGN60" s="1002"/>
      <c r="HGO60" s="1002"/>
      <c r="HGP60" s="1002"/>
      <c r="HGQ60" s="1002"/>
      <c r="HGR60" s="1002"/>
      <c r="HGS60" s="1002"/>
      <c r="HGT60" s="1002"/>
      <c r="HGU60" s="1002"/>
      <c r="HGV60" s="1002"/>
      <c r="HGW60" s="1002"/>
      <c r="HGX60" s="1002"/>
      <c r="HGY60" s="1002"/>
      <c r="HGZ60" s="1002"/>
      <c r="HHA60" s="1002"/>
      <c r="HHB60" s="1002"/>
      <c r="HHC60" s="1002"/>
      <c r="HHD60" s="1002"/>
      <c r="HHE60" s="1002"/>
      <c r="HHF60" s="1002"/>
      <c r="HHG60" s="1002"/>
      <c r="HHH60" s="1002"/>
      <c r="HHI60" s="1002"/>
      <c r="HHJ60" s="1002"/>
      <c r="HHK60" s="1002"/>
      <c r="HHL60" s="1002"/>
      <c r="HHM60" s="1002"/>
      <c r="HHN60" s="1002"/>
      <c r="HHO60" s="1002"/>
      <c r="HHP60" s="1002"/>
      <c r="HHQ60" s="1002"/>
      <c r="HHR60" s="1002"/>
      <c r="HHS60" s="1002"/>
      <c r="HHT60" s="1002"/>
      <c r="HHU60" s="1002"/>
      <c r="HHV60" s="1002"/>
      <c r="HHW60" s="1002"/>
      <c r="HHX60" s="1002"/>
      <c r="HHY60" s="1002"/>
      <c r="HHZ60" s="1002"/>
      <c r="HIA60" s="1002"/>
      <c r="HIB60" s="1002"/>
      <c r="HIC60" s="1002"/>
      <c r="HID60" s="1002"/>
      <c r="HIE60" s="1002"/>
      <c r="HIF60" s="1002"/>
      <c r="HIG60" s="1002"/>
      <c r="HIH60" s="1002"/>
      <c r="HII60" s="1002"/>
      <c r="HIJ60" s="1002"/>
      <c r="HIK60" s="1002"/>
      <c r="HIL60" s="1002"/>
      <c r="HIM60" s="1002"/>
      <c r="HIN60" s="1002"/>
      <c r="HIO60" s="1002"/>
      <c r="HIP60" s="1002"/>
      <c r="HIQ60" s="1002"/>
      <c r="HIR60" s="1002"/>
      <c r="HIS60" s="1002"/>
      <c r="HIT60" s="1002"/>
      <c r="HIU60" s="1002"/>
      <c r="HIV60" s="1002"/>
      <c r="HIW60" s="1002"/>
      <c r="HIX60" s="1002"/>
      <c r="HIY60" s="1002"/>
      <c r="HIZ60" s="1002"/>
      <c r="HJA60" s="1002"/>
      <c r="HJB60" s="1002"/>
      <c r="HJC60" s="1002"/>
      <c r="HJD60" s="1002"/>
      <c r="HJE60" s="1002"/>
      <c r="HJF60" s="1002"/>
      <c r="HJG60" s="1002"/>
      <c r="HJH60" s="1002"/>
      <c r="HJI60" s="1002"/>
      <c r="HJJ60" s="1002"/>
      <c r="HJK60" s="1002"/>
      <c r="HJL60" s="1002"/>
      <c r="HJM60" s="1002"/>
      <c r="HJN60" s="1002"/>
      <c r="HJO60" s="1002"/>
      <c r="HJP60" s="1002"/>
      <c r="HJQ60" s="1002"/>
      <c r="HJR60" s="1002"/>
      <c r="HJS60" s="1002"/>
      <c r="HJT60" s="1002"/>
      <c r="HJU60" s="1002"/>
      <c r="HJV60" s="1002"/>
      <c r="HJW60" s="1002"/>
      <c r="HJX60" s="1002"/>
      <c r="HJY60" s="1002"/>
      <c r="HJZ60" s="1002"/>
      <c r="HKA60" s="1002"/>
      <c r="HKB60" s="1002"/>
      <c r="HKC60" s="1002"/>
      <c r="HKD60" s="1002"/>
      <c r="HKE60" s="1002"/>
      <c r="HKF60" s="1002"/>
      <c r="HKG60" s="1002"/>
      <c r="HKH60" s="1002"/>
      <c r="HKI60" s="1002"/>
      <c r="HKJ60" s="1002"/>
      <c r="HKK60" s="1002"/>
      <c r="HKL60" s="1002"/>
      <c r="HKM60" s="1002"/>
      <c r="HKN60" s="1002"/>
      <c r="HKO60" s="1002"/>
      <c r="HKP60" s="1002"/>
      <c r="HKQ60" s="1002"/>
      <c r="HKR60" s="1002"/>
      <c r="HKS60" s="1002"/>
      <c r="HKT60" s="1002"/>
      <c r="HKU60" s="1002"/>
      <c r="HKV60" s="1002"/>
      <c r="HKW60" s="1002"/>
      <c r="HKX60" s="1002"/>
      <c r="HKY60" s="1002"/>
      <c r="HKZ60" s="1002"/>
      <c r="HLA60" s="1002"/>
      <c r="HLB60" s="1002"/>
      <c r="HLC60" s="1002"/>
      <c r="HLD60" s="1002"/>
      <c r="HLE60" s="1002"/>
      <c r="HLF60" s="1002"/>
      <c r="HLG60" s="1002"/>
      <c r="HLH60" s="1002"/>
      <c r="HLI60" s="1002"/>
      <c r="HLJ60" s="1002"/>
      <c r="HLK60" s="1002"/>
      <c r="HLL60" s="1002"/>
      <c r="HLM60" s="1002"/>
      <c r="HLN60" s="1002"/>
      <c r="HLO60" s="1002"/>
      <c r="HLP60" s="1002"/>
      <c r="HLQ60" s="1002"/>
      <c r="HLR60" s="1002"/>
      <c r="HLS60" s="1002"/>
      <c r="HLT60" s="1002"/>
      <c r="HLU60" s="1002"/>
      <c r="HLV60" s="1002"/>
      <c r="HLW60" s="1002"/>
      <c r="HLX60" s="1002"/>
      <c r="HLY60" s="1002"/>
      <c r="HLZ60" s="1002"/>
      <c r="HMA60" s="1002"/>
      <c r="HMB60" s="1002"/>
      <c r="HMC60" s="1002"/>
      <c r="HMD60" s="1002"/>
      <c r="HME60" s="1002"/>
      <c r="HMF60" s="1002"/>
      <c r="HMG60" s="1002"/>
      <c r="HMH60" s="1002"/>
      <c r="HMI60" s="1002"/>
      <c r="HMJ60" s="1002"/>
      <c r="HMK60" s="1002"/>
      <c r="HML60" s="1002"/>
      <c r="HMM60" s="1002"/>
      <c r="HMN60" s="1002"/>
      <c r="HMO60" s="1002"/>
      <c r="HMP60" s="1002"/>
      <c r="HMQ60" s="1002"/>
      <c r="HMR60" s="1002"/>
      <c r="HMS60" s="1002"/>
      <c r="HMT60" s="1002"/>
      <c r="HMU60" s="1002"/>
      <c r="HMV60" s="1002"/>
      <c r="HMW60" s="1002"/>
      <c r="HMX60" s="1002"/>
      <c r="HMY60" s="1002"/>
      <c r="HMZ60" s="1002"/>
      <c r="HNA60" s="1002"/>
      <c r="HNB60" s="1002"/>
      <c r="HNC60" s="1002"/>
      <c r="HND60" s="1002"/>
      <c r="HNE60" s="1002"/>
      <c r="HNF60" s="1002"/>
      <c r="HNG60" s="1002"/>
      <c r="HNH60" s="1002"/>
      <c r="HNI60" s="1002"/>
      <c r="HNJ60" s="1002"/>
      <c r="HNK60" s="1002"/>
      <c r="HNL60" s="1002"/>
      <c r="HNM60" s="1002"/>
      <c r="HNN60" s="1002"/>
      <c r="HNO60" s="1002"/>
      <c r="HNP60" s="1002"/>
      <c r="HNQ60" s="1002"/>
      <c r="HNR60" s="1002"/>
      <c r="HNS60" s="1002"/>
      <c r="HNT60" s="1002"/>
      <c r="HNU60" s="1002"/>
      <c r="HNV60" s="1002"/>
      <c r="HNW60" s="1002"/>
      <c r="HNX60" s="1002"/>
      <c r="HNY60" s="1002"/>
      <c r="HNZ60" s="1002"/>
      <c r="HOA60" s="1002"/>
      <c r="HOB60" s="1002"/>
      <c r="HOC60" s="1002"/>
      <c r="HOD60" s="1002"/>
      <c r="HOE60" s="1002"/>
      <c r="HOF60" s="1002"/>
      <c r="HOG60" s="1002"/>
      <c r="HOH60" s="1002"/>
      <c r="HOI60" s="1002"/>
      <c r="HOJ60" s="1002"/>
      <c r="HOK60" s="1002"/>
      <c r="HOL60" s="1002"/>
      <c r="HOM60" s="1002"/>
      <c r="HON60" s="1002"/>
      <c r="HOO60" s="1002"/>
      <c r="HOP60" s="1002"/>
      <c r="HOQ60" s="1002"/>
      <c r="HOR60" s="1002"/>
      <c r="HOS60" s="1002"/>
      <c r="HOT60" s="1002"/>
      <c r="HOU60" s="1002"/>
      <c r="HOV60" s="1002"/>
      <c r="HOW60" s="1002"/>
      <c r="HOX60" s="1002"/>
      <c r="HOY60" s="1002"/>
      <c r="HOZ60" s="1002"/>
      <c r="HPA60" s="1002"/>
      <c r="HPB60" s="1002"/>
      <c r="HPC60" s="1002"/>
      <c r="HPD60" s="1002"/>
      <c r="HPE60" s="1002"/>
      <c r="HPF60" s="1002"/>
      <c r="HPG60" s="1002"/>
      <c r="HPH60" s="1002"/>
      <c r="HPI60" s="1002"/>
      <c r="HPJ60" s="1002"/>
      <c r="HPK60" s="1002"/>
      <c r="HPL60" s="1002"/>
      <c r="HPM60" s="1002"/>
      <c r="HPN60" s="1002"/>
      <c r="HPO60" s="1002"/>
      <c r="HPP60" s="1002"/>
      <c r="HPQ60" s="1002"/>
      <c r="HPR60" s="1002"/>
      <c r="HPS60" s="1002"/>
      <c r="HPT60" s="1002"/>
      <c r="HPU60" s="1002"/>
      <c r="HPV60" s="1002"/>
      <c r="HPW60" s="1002"/>
      <c r="HPX60" s="1002"/>
      <c r="HPY60" s="1002"/>
      <c r="HPZ60" s="1002"/>
      <c r="HQA60" s="1002"/>
      <c r="HQB60" s="1002"/>
      <c r="HQC60" s="1002"/>
      <c r="HQD60" s="1002"/>
      <c r="HQE60" s="1002"/>
      <c r="HQF60" s="1002"/>
      <c r="HQG60" s="1002"/>
      <c r="HQH60" s="1002"/>
      <c r="HQI60" s="1002"/>
      <c r="HQJ60" s="1002"/>
      <c r="HQK60" s="1002"/>
      <c r="HQL60" s="1002"/>
      <c r="HQM60" s="1002"/>
      <c r="HQN60" s="1002"/>
      <c r="HQO60" s="1002"/>
      <c r="HQP60" s="1002"/>
      <c r="HQQ60" s="1002"/>
      <c r="HQR60" s="1002"/>
      <c r="HQS60" s="1002"/>
      <c r="HQT60" s="1002"/>
      <c r="HQU60" s="1002"/>
      <c r="HQV60" s="1002"/>
      <c r="HQW60" s="1002"/>
      <c r="HQX60" s="1002"/>
      <c r="HQY60" s="1002"/>
      <c r="HQZ60" s="1002"/>
      <c r="HRA60" s="1002"/>
      <c r="HRB60" s="1002"/>
      <c r="HRC60" s="1002"/>
      <c r="HRD60" s="1002"/>
      <c r="HRE60" s="1002"/>
      <c r="HRF60" s="1002"/>
      <c r="HRG60" s="1002"/>
      <c r="HRH60" s="1002"/>
      <c r="HRI60" s="1002"/>
      <c r="HRJ60" s="1002"/>
      <c r="HRK60" s="1002"/>
      <c r="HRL60" s="1002"/>
      <c r="HRM60" s="1002"/>
      <c r="HRN60" s="1002"/>
      <c r="HRO60" s="1002"/>
      <c r="HRP60" s="1002"/>
      <c r="HRQ60" s="1002"/>
      <c r="HRR60" s="1002"/>
      <c r="HRS60" s="1002"/>
      <c r="HRT60" s="1002"/>
      <c r="HRU60" s="1002"/>
      <c r="HRV60" s="1002"/>
      <c r="HRW60" s="1002"/>
      <c r="HRX60" s="1002"/>
      <c r="HRY60" s="1002"/>
      <c r="HRZ60" s="1002"/>
      <c r="HSA60" s="1002"/>
      <c r="HSB60" s="1002"/>
      <c r="HSC60" s="1002"/>
      <c r="HSD60" s="1002"/>
      <c r="HSE60" s="1002"/>
      <c r="HSF60" s="1002"/>
      <c r="HSG60" s="1002"/>
      <c r="HSH60" s="1002"/>
      <c r="HSI60" s="1002"/>
      <c r="HSJ60" s="1002"/>
      <c r="HSK60" s="1002"/>
      <c r="HSL60" s="1002"/>
      <c r="HSM60" s="1002"/>
      <c r="HSN60" s="1002"/>
      <c r="HSO60" s="1002"/>
      <c r="HSP60" s="1002"/>
      <c r="HSQ60" s="1002"/>
      <c r="HSR60" s="1002"/>
      <c r="HSS60" s="1002"/>
      <c r="HST60" s="1002"/>
      <c r="HSU60" s="1002"/>
      <c r="HSV60" s="1002"/>
      <c r="HSW60" s="1002"/>
      <c r="HSX60" s="1002"/>
      <c r="HSY60" s="1002"/>
      <c r="HSZ60" s="1002"/>
      <c r="HTA60" s="1002"/>
      <c r="HTB60" s="1002"/>
      <c r="HTC60" s="1002"/>
      <c r="HTD60" s="1002"/>
      <c r="HTE60" s="1002"/>
      <c r="HTF60" s="1002"/>
      <c r="HTG60" s="1002"/>
      <c r="HTH60" s="1002"/>
      <c r="HTI60" s="1002"/>
      <c r="HTJ60" s="1002"/>
      <c r="HTK60" s="1002"/>
      <c r="HTL60" s="1002"/>
      <c r="HTM60" s="1002"/>
      <c r="HTN60" s="1002"/>
      <c r="HTO60" s="1002"/>
      <c r="HTP60" s="1002"/>
      <c r="HTQ60" s="1002"/>
      <c r="HTR60" s="1002"/>
      <c r="HTS60" s="1002"/>
      <c r="HTT60" s="1002"/>
      <c r="HTU60" s="1002"/>
      <c r="HTV60" s="1002"/>
      <c r="HTW60" s="1002"/>
      <c r="HTX60" s="1002"/>
      <c r="HTY60" s="1002"/>
      <c r="HTZ60" s="1002"/>
      <c r="HUA60" s="1002"/>
      <c r="HUB60" s="1002"/>
      <c r="HUC60" s="1002"/>
      <c r="HUD60" s="1002"/>
      <c r="HUE60" s="1002"/>
      <c r="HUF60" s="1002"/>
      <c r="HUG60" s="1002"/>
      <c r="HUH60" s="1002"/>
      <c r="HUI60" s="1002"/>
      <c r="HUJ60" s="1002"/>
      <c r="HUK60" s="1002"/>
      <c r="HUL60" s="1002"/>
      <c r="HUM60" s="1002"/>
      <c r="HUN60" s="1002"/>
      <c r="HUO60" s="1002"/>
      <c r="HUP60" s="1002"/>
      <c r="HUQ60" s="1002"/>
      <c r="HUR60" s="1002"/>
      <c r="HUS60" s="1002"/>
      <c r="HUT60" s="1002"/>
      <c r="HUU60" s="1002"/>
      <c r="HUV60" s="1002"/>
      <c r="HUW60" s="1002"/>
      <c r="HUX60" s="1002"/>
      <c r="HUY60" s="1002"/>
      <c r="HUZ60" s="1002"/>
      <c r="HVA60" s="1002"/>
      <c r="HVB60" s="1002"/>
      <c r="HVC60" s="1002"/>
      <c r="HVD60" s="1002"/>
      <c r="HVE60" s="1002"/>
      <c r="HVF60" s="1002"/>
      <c r="HVG60" s="1002"/>
      <c r="HVH60" s="1002"/>
      <c r="HVI60" s="1002"/>
      <c r="HVJ60" s="1002"/>
      <c r="HVK60" s="1002"/>
      <c r="HVL60" s="1002"/>
      <c r="HVM60" s="1002"/>
      <c r="HVN60" s="1002"/>
      <c r="HVO60" s="1002"/>
      <c r="HVP60" s="1002"/>
      <c r="HVQ60" s="1002"/>
      <c r="HVR60" s="1002"/>
      <c r="HVS60" s="1002"/>
      <c r="HVT60" s="1002"/>
      <c r="HVU60" s="1002"/>
      <c r="HVV60" s="1002"/>
      <c r="HVW60" s="1002"/>
      <c r="HVX60" s="1002"/>
      <c r="HVY60" s="1002"/>
      <c r="HVZ60" s="1002"/>
      <c r="HWA60" s="1002"/>
      <c r="HWB60" s="1002"/>
      <c r="HWC60" s="1002"/>
      <c r="HWD60" s="1002"/>
      <c r="HWE60" s="1002"/>
      <c r="HWF60" s="1002"/>
      <c r="HWG60" s="1002"/>
      <c r="HWH60" s="1002"/>
      <c r="HWI60" s="1002"/>
      <c r="HWJ60" s="1002"/>
      <c r="HWK60" s="1002"/>
      <c r="HWL60" s="1002"/>
      <c r="HWM60" s="1002"/>
      <c r="HWN60" s="1002"/>
      <c r="HWO60" s="1002"/>
      <c r="HWP60" s="1002"/>
      <c r="HWQ60" s="1002"/>
      <c r="HWR60" s="1002"/>
      <c r="HWS60" s="1002"/>
      <c r="HWT60" s="1002"/>
      <c r="HWU60" s="1002"/>
      <c r="HWV60" s="1002"/>
      <c r="HWW60" s="1002"/>
      <c r="HWX60" s="1002"/>
      <c r="HWY60" s="1002"/>
      <c r="HWZ60" s="1002"/>
      <c r="HXA60" s="1002"/>
      <c r="HXB60" s="1002"/>
      <c r="HXC60" s="1002"/>
      <c r="HXD60" s="1002"/>
      <c r="HXE60" s="1002"/>
      <c r="HXF60" s="1002"/>
      <c r="HXG60" s="1002"/>
      <c r="HXH60" s="1002"/>
      <c r="HXI60" s="1002"/>
      <c r="HXJ60" s="1002"/>
      <c r="HXK60" s="1002"/>
      <c r="HXL60" s="1002"/>
      <c r="HXM60" s="1002"/>
      <c r="HXN60" s="1002"/>
      <c r="HXO60" s="1002"/>
      <c r="HXP60" s="1002"/>
      <c r="HXQ60" s="1002"/>
      <c r="HXR60" s="1002"/>
      <c r="HXS60" s="1002"/>
      <c r="HXT60" s="1002"/>
      <c r="HXU60" s="1002"/>
      <c r="HXV60" s="1002"/>
      <c r="HXW60" s="1002"/>
      <c r="HXX60" s="1002"/>
      <c r="HXY60" s="1002"/>
      <c r="HXZ60" s="1002"/>
      <c r="HYA60" s="1002"/>
      <c r="HYB60" s="1002"/>
      <c r="HYC60" s="1002"/>
      <c r="HYD60" s="1002"/>
      <c r="HYE60" s="1002"/>
      <c r="HYF60" s="1002"/>
      <c r="HYG60" s="1002"/>
      <c r="HYH60" s="1002"/>
      <c r="HYI60" s="1002"/>
      <c r="HYJ60" s="1002"/>
      <c r="HYK60" s="1002"/>
      <c r="HYL60" s="1002"/>
      <c r="HYM60" s="1002"/>
      <c r="HYN60" s="1002"/>
      <c r="HYO60" s="1002"/>
      <c r="HYP60" s="1002"/>
      <c r="HYQ60" s="1002"/>
      <c r="HYR60" s="1002"/>
      <c r="HYS60" s="1002"/>
      <c r="HYT60" s="1002"/>
      <c r="HYU60" s="1002"/>
      <c r="HYV60" s="1002"/>
      <c r="HYW60" s="1002"/>
      <c r="HYX60" s="1002"/>
      <c r="HYY60" s="1002"/>
      <c r="HYZ60" s="1002"/>
      <c r="HZA60" s="1002"/>
      <c r="HZB60" s="1002"/>
      <c r="HZC60" s="1002"/>
      <c r="HZD60" s="1002"/>
      <c r="HZE60" s="1002"/>
      <c r="HZF60" s="1002"/>
      <c r="HZG60" s="1002"/>
      <c r="HZH60" s="1002"/>
      <c r="HZI60" s="1002"/>
      <c r="HZJ60" s="1002"/>
      <c r="HZK60" s="1002"/>
      <c r="HZL60" s="1002"/>
      <c r="HZM60" s="1002"/>
      <c r="HZN60" s="1002"/>
      <c r="HZO60" s="1002"/>
      <c r="HZP60" s="1002"/>
      <c r="HZQ60" s="1002"/>
      <c r="HZR60" s="1002"/>
      <c r="HZS60" s="1002"/>
      <c r="HZT60" s="1002"/>
      <c r="HZU60" s="1002"/>
      <c r="HZV60" s="1002"/>
      <c r="HZW60" s="1002"/>
      <c r="HZX60" s="1002"/>
      <c r="HZY60" s="1002"/>
      <c r="HZZ60" s="1002"/>
      <c r="IAA60" s="1002"/>
      <c r="IAB60" s="1002"/>
      <c r="IAC60" s="1002"/>
      <c r="IAD60" s="1002"/>
      <c r="IAE60" s="1002"/>
      <c r="IAF60" s="1002"/>
      <c r="IAG60" s="1002"/>
      <c r="IAH60" s="1002"/>
      <c r="IAI60" s="1002"/>
      <c r="IAJ60" s="1002"/>
      <c r="IAK60" s="1002"/>
      <c r="IAL60" s="1002"/>
      <c r="IAM60" s="1002"/>
      <c r="IAN60" s="1002"/>
      <c r="IAO60" s="1002"/>
      <c r="IAP60" s="1002"/>
      <c r="IAQ60" s="1002"/>
      <c r="IAR60" s="1002"/>
      <c r="IAS60" s="1002"/>
      <c r="IAT60" s="1002"/>
      <c r="IAU60" s="1002"/>
      <c r="IAV60" s="1002"/>
      <c r="IAW60" s="1002"/>
      <c r="IAX60" s="1002"/>
      <c r="IAY60" s="1002"/>
      <c r="IAZ60" s="1002"/>
      <c r="IBA60" s="1002"/>
      <c r="IBB60" s="1002"/>
      <c r="IBC60" s="1002"/>
      <c r="IBD60" s="1002"/>
      <c r="IBE60" s="1002"/>
      <c r="IBF60" s="1002"/>
      <c r="IBG60" s="1002"/>
      <c r="IBH60" s="1002"/>
      <c r="IBI60" s="1002"/>
      <c r="IBJ60" s="1002"/>
      <c r="IBK60" s="1002"/>
      <c r="IBL60" s="1002"/>
      <c r="IBM60" s="1002"/>
      <c r="IBN60" s="1002"/>
      <c r="IBO60" s="1002"/>
      <c r="IBP60" s="1002"/>
      <c r="IBQ60" s="1002"/>
      <c r="IBR60" s="1002"/>
      <c r="IBS60" s="1002"/>
      <c r="IBT60" s="1002"/>
      <c r="IBU60" s="1002"/>
      <c r="IBV60" s="1002"/>
      <c r="IBW60" s="1002"/>
      <c r="IBX60" s="1002"/>
      <c r="IBY60" s="1002"/>
      <c r="IBZ60" s="1002"/>
      <c r="ICA60" s="1002"/>
      <c r="ICB60" s="1002"/>
      <c r="ICC60" s="1002"/>
      <c r="ICD60" s="1002"/>
      <c r="ICE60" s="1002"/>
      <c r="ICF60" s="1002"/>
      <c r="ICG60" s="1002"/>
      <c r="ICH60" s="1002"/>
      <c r="ICI60" s="1002"/>
      <c r="ICJ60" s="1002"/>
      <c r="ICK60" s="1002"/>
      <c r="ICL60" s="1002"/>
      <c r="ICM60" s="1002"/>
      <c r="ICN60" s="1002"/>
      <c r="ICO60" s="1002"/>
      <c r="ICP60" s="1002"/>
      <c r="ICQ60" s="1002"/>
      <c r="ICR60" s="1002"/>
      <c r="ICS60" s="1002"/>
      <c r="ICT60" s="1002"/>
      <c r="ICU60" s="1002"/>
      <c r="ICV60" s="1002"/>
      <c r="ICW60" s="1002"/>
      <c r="ICX60" s="1002"/>
      <c r="ICY60" s="1002"/>
      <c r="ICZ60" s="1002"/>
      <c r="IDA60" s="1002"/>
      <c r="IDB60" s="1002"/>
      <c r="IDC60" s="1002"/>
      <c r="IDD60" s="1002"/>
      <c r="IDE60" s="1002"/>
      <c r="IDF60" s="1002"/>
      <c r="IDG60" s="1002"/>
      <c r="IDH60" s="1002"/>
      <c r="IDI60" s="1002"/>
      <c r="IDJ60" s="1002"/>
      <c r="IDK60" s="1002"/>
      <c r="IDL60" s="1002"/>
      <c r="IDM60" s="1002"/>
      <c r="IDN60" s="1002"/>
      <c r="IDO60" s="1002"/>
      <c r="IDP60" s="1002"/>
      <c r="IDQ60" s="1002"/>
      <c r="IDR60" s="1002"/>
      <c r="IDS60" s="1002"/>
      <c r="IDT60" s="1002"/>
      <c r="IDU60" s="1002"/>
      <c r="IDV60" s="1002"/>
      <c r="IDW60" s="1002"/>
      <c r="IDX60" s="1002"/>
      <c r="IDY60" s="1002"/>
      <c r="IDZ60" s="1002"/>
      <c r="IEA60" s="1002"/>
      <c r="IEB60" s="1002"/>
      <c r="IEC60" s="1002"/>
      <c r="IED60" s="1002"/>
      <c r="IEE60" s="1002"/>
      <c r="IEF60" s="1002"/>
      <c r="IEG60" s="1002"/>
      <c r="IEH60" s="1002"/>
      <c r="IEI60" s="1002"/>
      <c r="IEJ60" s="1002"/>
      <c r="IEK60" s="1002"/>
      <c r="IEL60" s="1002"/>
      <c r="IEM60" s="1002"/>
      <c r="IEN60" s="1002"/>
      <c r="IEO60" s="1002"/>
      <c r="IEP60" s="1002"/>
      <c r="IEQ60" s="1002"/>
      <c r="IER60" s="1002"/>
      <c r="IES60" s="1002"/>
      <c r="IET60" s="1002"/>
      <c r="IEU60" s="1002"/>
      <c r="IEV60" s="1002"/>
      <c r="IEW60" s="1002"/>
      <c r="IEX60" s="1002"/>
      <c r="IEY60" s="1002"/>
      <c r="IEZ60" s="1002"/>
      <c r="IFA60" s="1002"/>
      <c r="IFB60" s="1002"/>
      <c r="IFC60" s="1002"/>
      <c r="IFD60" s="1002"/>
      <c r="IFE60" s="1002"/>
      <c r="IFF60" s="1002"/>
      <c r="IFG60" s="1002"/>
      <c r="IFH60" s="1002"/>
      <c r="IFI60" s="1002"/>
      <c r="IFJ60" s="1002"/>
      <c r="IFK60" s="1002"/>
      <c r="IFL60" s="1002"/>
      <c r="IFM60" s="1002"/>
      <c r="IFN60" s="1002"/>
      <c r="IFO60" s="1002"/>
      <c r="IFP60" s="1002"/>
      <c r="IFQ60" s="1002"/>
      <c r="IFR60" s="1002"/>
      <c r="IFS60" s="1002"/>
      <c r="IFT60" s="1002"/>
      <c r="IFU60" s="1002"/>
      <c r="IFV60" s="1002"/>
      <c r="IFW60" s="1002"/>
      <c r="IFX60" s="1002"/>
      <c r="IFY60" s="1002"/>
      <c r="IFZ60" s="1002"/>
      <c r="IGA60" s="1002"/>
      <c r="IGB60" s="1002"/>
      <c r="IGC60" s="1002"/>
      <c r="IGD60" s="1002"/>
      <c r="IGE60" s="1002"/>
      <c r="IGF60" s="1002"/>
      <c r="IGG60" s="1002"/>
      <c r="IGH60" s="1002"/>
      <c r="IGI60" s="1002"/>
      <c r="IGJ60" s="1002"/>
      <c r="IGK60" s="1002"/>
      <c r="IGL60" s="1002"/>
      <c r="IGM60" s="1002"/>
      <c r="IGN60" s="1002"/>
      <c r="IGO60" s="1002"/>
      <c r="IGP60" s="1002"/>
      <c r="IGQ60" s="1002"/>
      <c r="IGR60" s="1002"/>
      <c r="IGS60" s="1002"/>
      <c r="IGT60" s="1002"/>
      <c r="IGU60" s="1002"/>
      <c r="IGV60" s="1002"/>
      <c r="IGW60" s="1002"/>
      <c r="IGX60" s="1002"/>
      <c r="IGY60" s="1002"/>
      <c r="IGZ60" s="1002"/>
      <c r="IHA60" s="1002"/>
      <c r="IHB60" s="1002"/>
      <c r="IHC60" s="1002"/>
      <c r="IHD60" s="1002"/>
      <c r="IHE60" s="1002"/>
      <c r="IHF60" s="1002"/>
      <c r="IHG60" s="1002"/>
      <c r="IHH60" s="1002"/>
      <c r="IHI60" s="1002"/>
      <c r="IHJ60" s="1002"/>
      <c r="IHK60" s="1002"/>
      <c r="IHL60" s="1002"/>
      <c r="IHM60" s="1002"/>
      <c r="IHN60" s="1002"/>
      <c r="IHO60" s="1002"/>
      <c r="IHP60" s="1002"/>
      <c r="IHQ60" s="1002"/>
      <c r="IHR60" s="1002"/>
      <c r="IHS60" s="1002"/>
      <c r="IHT60" s="1002"/>
      <c r="IHU60" s="1002"/>
      <c r="IHV60" s="1002"/>
      <c r="IHW60" s="1002"/>
      <c r="IHX60" s="1002"/>
      <c r="IHY60" s="1002"/>
      <c r="IHZ60" s="1002"/>
      <c r="IIA60" s="1002"/>
      <c r="IIB60" s="1002"/>
      <c r="IIC60" s="1002"/>
      <c r="IID60" s="1002"/>
      <c r="IIE60" s="1002"/>
      <c r="IIF60" s="1002"/>
      <c r="IIG60" s="1002"/>
      <c r="IIH60" s="1002"/>
      <c r="III60" s="1002"/>
      <c r="IIJ60" s="1002"/>
      <c r="IIK60" s="1002"/>
      <c r="IIL60" s="1002"/>
      <c r="IIM60" s="1002"/>
      <c r="IIN60" s="1002"/>
      <c r="IIO60" s="1002"/>
      <c r="IIP60" s="1002"/>
      <c r="IIQ60" s="1002"/>
      <c r="IIR60" s="1002"/>
      <c r="IIS60" s="1002"/>
      <c r="IIT60" s="1002"/>
      <c r="IIU60" s="1002"/>
      <c r="IIV60" s="1002"/>
      <c r="IIW60" s="1002"/>
      <c r="IIX60" s="1002"/>
      <c r="IIY60" s="1002"/>
      <c r="IIZ60" s="1002"/>
      <c r="IJA60" s="1002"/>
      <c r="IJB60" s="1002"/>
      <c r="IJC60" s="1002"/>
      <c r="IJD60" s="1002"/>
      <c r="IJE60" s="1002"/>
      <c r="IJF60" s="1002"/>
      <c r="IJG60" s="1002"/>
      <c r="IJH60" s="1002"/>
      <c r="IJI60" s="1002"/>
      <c r="IJJ60" s="1002"/>
      <c r="IJK60" s="1002"/>
      <c r="IJL60" s="1002"/>
      <c r="IJM60" s="1002"/>
      <c r="IJN60" s="1002"/>
      <c r="IJO60" s="1002"/>
      <c r="IJP60" s="1002"/>
      <c r="IJQ60" s="1002"/>
      <c r="IJR60" s="1002"/>
      <c r="IJS60" s="1002"/>
      <c r="IJT60" s="1002"/>
      <c r="IJU60" s="1002"/>
      <c r="IJV60" s="1002"/>
      <c r="IJW60" s="1002"/>
      <c r="IJX60" s="1002"/>
      <c r="IJY60" s="1002"/>
      <c r="IJZ60" s="1002"/>
      <c r="IKA60" s="1002"/>
      <c r="IKB60" s="1002"/>
      <c r="IKC60" s="1002"/>
      <c r="IKD60" s="1002"/>
      <c r="IKE60" s="1002"/>
      <c r="IKF60" s="1002"/>
      <c r="IKG60" s="1002"/>
      <c r="IKH60" s="1002"/>
      <c r="IKI60" s="1002"/>
      <c r="IKJ60" s="1002"/>
      <c r="IKK60" s="1002"/>
      <c r="IKL60" s="1002"/>
      <c r="IKM60" s="1002"/>
      <c r="IKN60" s="1002"/>
      <c r="IKO60" s="1002"/>
      <c r="IKP60" s="1002"/>
      <c r="IKQ60" s="1002"/>
      <c r="IKR60" s="1002"/>
      <c r="IKS60" s="1002"/>
      <c r="IKT60" s="1002"/>
      <c r="IKU60" s="1002"/>
      <c r="IKV60" s="1002"/>
      <c r="IKW60" s="1002"/>
      <c r="IKX60" s="1002"/>
      <c r="IKY60" s="1002"/>
      <c r="IKZ60" s="1002"/>
      <c r="ILA60" s="1002"/>
      <c r="ILB60" s="1002"/>
      <c r="ILC60" s="1002"/>
      <c r="ILD60" s="1002"/>
      <c r="ILE60" s="1002"/>
      <c r="ILF60" s="1002"/>
      <c r="ILG60" s="1002"/>
      <c r="ILH60" s="1002"/>
      <c r="ILI60" s="1002"/>
      <c r="ILJ60" s="1002"/>
      <c r="ILK60" s="1002"/>
      <c r="ILL60" s="1002"/>
      <c r="ILM60" s="1002"/>
      <c r="ILN60" s="1002"/>
      <c r="ILO60" s="1002"/>
      <c r="ILP60" s="1002"/>
      <c r="ILQ60" s="1002"/>
      <c r="ILR60" s="1002"/>
      <c r="ILS60" s="1002"/>
      <c r="ILT60" s="1002"/>
      <c r="ILU60" s="1002"/>
      <c r="ILV60" s="1002"/>
      <c r="ILW60" s="1002"/>
      <c r="ILX60" s="1002"/>
      <c r="ILY60" s="1002"/>
      <c r="ILZ60" s="1002"/>
      <c r="IMA60" s="1002"/>
      <c r="IMB60" s="1002"/>
      <c r="IMC60" s="1002"/>
      <c r="IMD60" s="1002"/>
      <c r="IME60" s="1002"/>
      <c r="IMF60" s="1002"/>
      <c r="IMG60" s="1002"/>
      <c r="IMH60" s="1002"/>
      <c r="IMI60" s="1002"/>
      <c r="IMJ60" s="1002"/>
      <c r="IMK60" s="1002"/>
      <c r="IML60" s="1002"/>
      <c r="IMM60" s="1002"/>
      <c r="IMN60" s="1002"/>
      <c r="IMO60" s="1002"/>
      <c r="IMP60" s="1002"/>
      <c r="IMQ60" s="1002"/>
      <c r="IMR60" s="1002"/>
      <c r="IMS60" s="1002"/>
      <c r="IMT60" s="1002"/>
      <c r="IMU60" s="1002"/>
      <c r="IMV60" s="1002"/>
      <c r="IMW60" s="1002"/>
      <c r="IMX60" s="1002"/>
      <c r="IMY60" s="1002"/>
      <c r="IMZ60" s="1002"/>
      <c r="INA60" s="1002"/>
      <c r="INB60" s="1002"/>
      <c r="INC60" s="1002"/>
      <c r="IND60" s="1002"/>
      <c r="INE60" s="1002"/>
      <c r="INF60" s="1002"/>
      <c r="ING60" s="1002"/>
      <c r="INH60" s="1002"/>
      <c r="INI60" s="1002"/>
      <c r="INJ60" s="1002"/>
      <c r="INK60" s="1002"/>
      <c r="INL60" s="1002"/>
      <c r="INM60" s="1002"/>
      <c r="INN60" s="1002"/>
      <c r="INO60" s="1002"/>
      <c r="INP60" s="1002"/>
      <c r="INQ60" s="1002"/>
      <c r="INR60" s="1002"/>
      <c r="INS60" s="1002"/>
      <c r="INT60" s="1002"/>
      <c r="INU60" s="1002"/>
      <c r="INV60" s="1002"/>
      <c r="INW60" s="1002"/>
      <c r="INX60" s="1002"/>
      <c r="INY60" s="1002"/>
      <c r="INZ60" s="1002"/>
      <c r="IOA60" s="1002"/>
      <c r="IOB60" s="1002"/>
      <c r="IOC60" s="1002"/>
      <c r="IOD60" s="1002"/>
      <c r="IOE60" s="1002"/>
      <c r="IOF60" s="1002"/>
      <c r="IOG60" s="1002"/>
      <c r="IOH60" s="1002"/>
      <c r="IOI60" s="1002"/>
      <c r="IOJ60" s="1002"/>
      <c r="IOK60" s="1002"/>
      <c r="IOL60" s="1002"/>
      <c r="IOM60" s="1002"/>
      <c r="ION60" s="1002"/>
      <c r="IOO60" s="1002"/>
      <c r="IOP60" s="1002"/>
      <c r="IOQ60" s="1002"/>
      <c r="IOR60" s="1002"/>
      <c r="IOS60" s="1002"/>
      <c r="IOT60" s="1002"/>
      <c r="IOU60" s="1002"/>
      <c r="IOV60" s="1002"/>
      <c r="IOW60" s="1002"/>
      <c r="IOX60" s="1002"/>
      <c r="IOY60" s="1002"/>
      <c r="IOZ60" s="1002"/>
      <c r="IPA60" s="1002"/>
      <c r="IPB60" s="1002"/>
      <c r="IPC60" s="1002"/>
      <c r="IPD60" s="1002"/>
      <c r="IPE60" s="1002"/>
      <c r="IPF60" s="1002"/>
      <c r="IPG60" s="1002"/>
      <c r="IPH60" s="1002"/>
      <c r="IPI60" s="1002"/>
      <c r="IPJ60" s="1002"/>
      <c r="IPK60" s="1002"/>
      <c r="IPL60" s="1002"/>
      <c r="IPM60" s="1002"/>
      <c r="IPN60" s="1002"/>
      <c r="IPO60" s="1002"/>
      <c r="IPP60" s="1002"/>
      <c r="IPQ60" s="1002"/>
      <c r="IPR60" s="1002"/>
      <c r="IPS60" s="1002"/>
      <c r="IPT60" s="1002"/>
      <c r="IPU60" s="1002"/>
      <c r="IPV60" s="1002"/>
      <c r="IPW60" s="1002"/>
      <c r="IPX60" s="1002"/>
      <c r="IPY60" s="1002"/>
      <c r="IPZ60" s="1002"/>
      <c r="IQA60" s="1002"/>
      <c r="IQB60" s="1002"/>
      <c r="IQC60" s="1002"/>
      <c r="IQD60" s="1002"/>
      <c r="IQE60" s="1002"/>
      <c r="IQF60" s="1002"/>
      <c r="IQG60" s="1002"/>
      <c r="IQH60" s="1002"/>
      <c r="IQI60" s="1002"/>
      <c r="IQJ60" s="1002"/>
      <c r="IQK60" s="1002"/>
      <c r="IQL60" s="1002"/>
      <c r="IQM60" s="1002"/>
      <c r="IQN60" s="1002"/>
      <c r="IQO60" s="1002"/>
      <c r="IQP60" s="1002"/>
      <c r="IQQ60" s="1002"/>
      <c r="IQR60" s="1002"/>
      <c r="IQS60" s="1002"/>
      <c r="IQT60" s="1002"/>
      <c r="IQU60" s="1002"/>
      <c r="IQV60" s="1002"/>
      <c r="IQW60" s="1002"/>
      <c r="IQX60" s="1002"/>
      <c r="IQY60" s="1002"/>
      <c r="IQZ60" s="1002"/>
      <c r="IRA60" s="1002"/>
      <c r="IRB60" s="1002"/>
      <c r="IRC60" s="1002"/>
      <c r="IRD60" s="1002"/>
      <c r="IRE60" s="1002"/>
      <c r="IRF60" s="1002"/>
      <c r="IRG60" s="1002"/>
      <c r="IRH60" s="1002"/>
      <c r="IRI60" s="1002"/>
      <c r="IRJ60" s="1002"/>
      <c r="IRK60" s="1002"/>
      <c r="IRL60" s="1002"/>
      <c r="IRM60" s="1002"/>
      <c r="IRN60" s="1002"/>
      <c r="IRO60" s="1002"/>
      <c r="IRP60" s="1002"/>
      <c r="IRQ60" s="1002"/>
      <c r="IRR60" s="1002"/>
      <c r="IRS60" s="1002"/>
      <c r="IRT60" s="1002"/>
      <c r="IRU60" s="1002"/>
      <c r="IRV60" s="1002"/>
      <c r="IRW60" s="1002"/>
      <c r="IRX60" s="1002"/>
      <c r="IRY60" s="1002"/>
      <c r="IRZ60" s="1002"/>
      <c r="ISA60" s="1002"/>
      <c r="ISB60" s="1002"/>
      <c r="ISC60" s="1002"/>
      <c r="ISD60" s="1002"/>
      <c r="ISE60" s="1002"/>
      <c r="ISF60" s="1002"/>
      <c r="ISG60" s="1002"/>
      <c r="ISH60" s="1002"/>
      <c r="ISI60" s="1002"/>
      <c r="ISJ60" s="1002"/>
      <c r="ISK60" s="1002"/>
      <c r="ISL60" s="1002"/>
      <c r="ISM60" s="1002"/>
      <c r="ISN60" s="1002"/>
      <c r="ISO60" s="1002"/>
      <c r="ISP60" s="1002"/>
      <c r="ISQ60" s="1002"/>
      <c r="ISR60" s="1002"/>
      <c r="ISS60" s="1002"/>
      <c r="IST60" s="1002"/>
      <c r="ISU60" s="1002"/>
      <c r="ISV60" s="1002"/>
      <c r="ISW60" s="1002"/>
      <c r="ISX60" s="1002"/>
      <c r="ISY60" s="1002"/>
      <c r="ISZ60" s="1002"/>
      <c r="ITA60" s="1002"/>
      <c r="ITB60" s="1002"/>
      <c r="ITC60" s="1002"/>
      <c r="ITD60" s="1002"/>
      <c r="ITE60" s="1002"/>
      <c r="ITF60" s="1002"/>
      <c r="ITG60" s="1002"/>
      <c r="ITH60" s="1002"/>
      <c r="ITI60" s="1002"/>
      <c r="ITJ60" s="1002"/>
      <c r="ITK60" s="1002"/>
      <c r="ITL60" s="1002"/>
      <c r="ITM60" s="1002"/>
      <c r="ITN60" s="1002"/>
      <c r="ITO60" s="1002"/>
      <c r="ITP60" s="1002"/>
      <c r="ITQ60" s="1002"/>
      <c r="ITR60" s="1002"/>
      <c r="ITS60" s="1002"/>
      <c r="ITT60" s="1002"/>
      <c r="ITU60" s="1002"/>
      <c r="ITV60" s="1002"/>
      <c r="ITW60" s="1002"/>
      <c r="ITX60" s="1002"/>
      <c r="ITY60" s="1002"/>
      <c r="ITZ60" s="1002"/>
      <c r="IUA60" s="1002"/>
      <c r="IUB60" s="1002"/>
      <c r="IUC60" s="1002"/>
      <c r="IUD60" s="1002"/>
      <c r="IUE60" s="1002"/>
      <c r="IUF60" s="1002"/>
      <c r="IUG60" s="1002"/>
      <c r="IUH60" s="1002"/>
      <c r="IUI60" s="1002"/>
      <c r="IUJ60" s="1002"/>
      <c r="IUK60" s="1002"/>
      <c r="IUL60" s="1002"/>
      <c r="IUM60" s="1002"/>
      <c r="IUN60" s="1002"/>
      <c r="IUO60" s="1002"/>
      <c r="IUP60" s="1002"/>
      <c r="IUQ60" s="1002"/>
      <c r="IUR60" s="1002"/>
      <c r="IUS60" s="1002"/>
      <c r="IUT60" s="1002"/>
      <c r="IUU60" s="1002"/>
      <c r="IUV60" s="1002"/>
      <c r="IUW60" s="1002"/>
      <c r="IUX60" s="1002"/>
      <c r="IUY60" s="1002"/>
      <c r="IUZ60" s="1002"/>
      <c r="IVA60" s="1002"/>
      <c r="IVB60" s="1002"/>
      <c r="IVC60" s="1002"/>
      <c r="IVD60" s="1002"/>
      <c r="IVE60" s="1002"/>
      <c r="IVF60" s="1002"/>
      <c r="IVG60" s="1002"/>
      <c r="IVH60" s="1002"/>
      <c r="IVI60" s="1002"/>
      <c r="IVJ60" s="1002"/>
      <c r="IVK60" s="1002"/>
      <c r="IVL60" s="1002"/>
      <c r="IVM60" s="1002"/>
      <c r="IVN60" s="1002"/>
      <c r="IVO60" s="1002"/>
      <c r="IVP60" s="1002"/>
      <c r="IVQ60" s="1002"/>
      <c r="IVR60" s="1002"/>
      <c r="IVS60" s="1002"/>
      <c r="IVT60" s="1002"/>
      <c r="IVU60" s="1002"/>
      <c r="IVV60" s="1002"/>
      <c r="IVW60" s="1002"/>
      <c r="IVX60" s="1002"/>
      <c r="IVY60" s="1002"/>
      <c r="IVZ60" s="1002"/>
      <c r="IWA60" s="1002"/>
      <c r="IWB60" s="1002"/>
      <c r="IWC60" s="1002"/>
      <c r="IWD60" s="1002"/>
      <c r="IWE60" s="1002"/>
      <c r="IWF60" s="1002"/>
      <c r="IWG60" s="1002"/>
      <c r="IWH60" s="1002"/>
      <c r="IWI60" s="1002"/>
      <c r="IWJ60" s="1002"/>
      <c r="IWK60" s="1002"/>
      <c r="IWL60" s="1002"/>
      <c r="IWM60" s="1002"/>
      <c r="IWN60" s="1002"/>
      <c r="IWO60" s="1002"/>
      <c r="IWP60" s="1002"/>
      <c r="IWQ60" s="1002"/>
      <c r="IWR60" s="1002"/>
      <c r="IWS60" s="1002"/>
      <c r="IWT60" s="1002"/>
      <c r="IWU60" s="1002"/>
      <c r="IWV60" s="1002"/>
      <c r="IWW60" s="1002"/>
      <c r="IWX60" s="1002"/>
      <c r="IWY60" s="1002"/>
      <c r="IWZ60" s="1002"/>
      <c r="IXA60" s="1002"/>
      <c r="IXB60" s="1002"/>
      <c r="IXC60" s="1002"/>
      <c r="IXD60" s="1002"/>
      <c r="IXE60" s="1002"/>
      <c r="IXF60" s="1002"/>
      <c r="IXG60" s="1002"/>
      <c r="IXH60" s="1002"/>
      <c r="IXI60" s="1002"/>
      <c r="IXJ60" s="1002"/>
      <c r="IXK60" s="1002"/>
      <c r="IXL60" s="1002"/>
      <c r="IXM60" s="1002"/>
      <c r="IXN60" s="1002"/>
      <c r="IXO60" s="1002"/>
      <c r="IXP60" s="1002"/>
      <c r="IXQ60" s="1002"/>
      <c r="IXR60" s="1002"/>
      <c r="IXS60" s="1002"/>
      <c r="IXT60" s="1002"/>
      <c r="IXU60" s="1002"/>
      <c r="IXV60" s="1002"/>
      <c r="IXW60" s="1002"/>
      <c r="IXX60" s="1002"/>
      <c r="IXY60" s="1002"/>
      <c r="IXZ60" s="1002"/>
      <c r="IYA60" s="1002"/>
      <c r="IYB60" s="1002"/>
      <c r="IYC60" s="1002"/>
      <c r="IYD60" s="1002"/>
      <c r="IYE60" s="1002"/>
      <c r="IYF60" s="1002"/>
      <c r="IYG60" s="1002"/>
      <c r="IYH60" s="1002"/>
      <c r="IYI60" s="1002"/>
      <c r="IYJ60" s="1002"/>
      <c r="IYK60" s="1002"/>
      <c r="IYL60" s="1002"/>
      <c r="IYM60" s="1002"/>
      <c r="IYN60" s="1002"/>
      <c r="IYO60" s="1002"/>
      <c r="IYP60" s="1002"/>
      <c r="IYQ60" s="1002"/>
      <c r="IYR60" s="1002"/>
      <c r="IYS60" s="1002"/>
      <c r="IYT60" s="1002"/>
      <c r="IYU60" s="1002"/>
      <c r="IYV60" s="1002"/>
      <c r="IYW60" s="1002"/>
      <c r="IYX60" s="1002"/>
      <c r="IYY60" s="1002"/>
      <c r="IYZ60" s="1002"/>
      <c r="IZA60" s="1002"/>
      <c r="IZB60" s="1002"/>
      <c r="IZC60" s="1002"/>
      <c r="IZD60" s="1002"/>
      <c r="IZE60" s="1002"/>
      <c r="IZF60" s="1002"/>
      <c r="IZG60" s="1002"/>
      <c r="IZH60" s="1002"/>
      <c r="IZI60" s="1002"/>
      <c r="IZJ60" s="1002"/>
      <c r="IZK60" s="1002"/>
      <c r="IZL60" s="1002"/>
      <c r="IZM60" s="1002"/>
      <c r="IZN60" s="1002"/>
      <c r="IZO60" s="1002"/>
      <c r="IZP60" s="1002"/>
      <c r="IZQ60" s="1002"/>
      <c r="IZR60" s="1002"/>
      <c r="IZS60" s="1002"/>
      <c r="IZT60" s="1002"/>
      <c r="IZU60" s="1002"/>
      <c r="IZV60" s="1002"/>
      <c r="IZW60" s="1002"/>
      <c r="IZX60" s="1002"/>
      <c r="IZY60" s="1002"/>
      <c r="IZZ60" s="1002"/>
      <c r="JAA60" s="1002"/>
      <c r="JAB60" s="1002"/>
      <c r="JAC60" s="1002"/>
      <c r="JAD60" s="1002"/>
      <c r="JAE60" s="1002"/>
      <c r="JAF60" s="1002"/>
      <c r="JAG60" s="1002"/>
      <c r="JAH60" s="1002"/>
      <c r="JAI60" s="1002"/>
      <c r="JAJ60" s="1002"/>
      <c r="JAK60" s="1002"/>
      <c r="JAL60" s="1002"/>
      <c r="JAM60" s="1002"/>
      <c r="JAN60" s="1002"/>
      <c r="JAO60" s="1002"/>
      <c r="JAP60" s="1002"/>
      <c r="JAQ60" s="1002"/>
      <c r="JAR60" s="1002"/>
      <c r="JAS60" s="1002"/>
      <c r="JAT60" s="1002"/>
      <c r="JAU60" s="1002"/>
      <c r="JAV60" s="1002"/>
      <c r="JAW60" s="1002"/>
      <c r="JAX60" s="1002"/>
      <c r="JAY60" s="1002"/>
      <c r="JAZ60" s="1002"/>
      <c r="JBA60" s="1002"/>
      <c r="JBB60" s="1002"/>
      <c r="JBC60" s="1002"/>
      <c r="JBD60" s="1002"/>
      <c r="JBE60" s="1002"/>
      <c r="JBF60" s="1002"/>
      <c r="JBG60" s="1002"/>
      <c r="JBH60" s="1002"/>
      <c r="JBI60" s="1002"/>
      <c r="JBJ60" s="1002"/>
      <c r="JBK60" s="1002"/>
      <c r="JBL60" s="1002"/>
      <c r="JBM60" s="1002"/>
      <c r="JBN60" s="1002"/>
      <c r="JBO60" s="1002"/>
      <c r="JBP60" s="1002"/>
      <c r="JBQ60" s="1002"/>
      <c r="JBR60" s="1002"/>
      <c r="JBS60" s="1002"/>
      <c r="JBT60" s="1002"/>
      <c r="JBU60" s="1002"/>
      <c r="JBV60" s="1002"/>
      <c r="JBW60" s="1002"/>
      <c r="JBX60" s="1002"/>
      <c r="JBY60" s="1002"/>
      <c r="JBZ60" s="1002"/>
      <c r="JCA60" s="1002"/>
      <c r="JCB60" s="1002"/>
      <c r="JCC60" s="1002"/>
      <c r="JCD60" s="1002"/>
      <c r="JCE60" s="1002"/>
      <c r="JCF60" s="1002"/>
      <c r="JCG60" s="1002"/>
      <c r="JCH60" s="1002"/>
      <c r="JCI60" s="1002"/>
      <c r="JCJ60" s="1002"/>
      <c r="JCK60" s="1002"/>
      <c r="JCL60" s="1002"/>
      <c r="JCM60" s="1002"/>
      <c r="JCN60" s="1002"/>
      <c r="JCO60" s="1002"/>
      <c r="JCP60" s="1002"/>
      <c r="JCQ60" s="1002"/>
      <c r="JCR60" s="1002"/>
      <c r="JCS60" s="1002"/>
      <c r="JCT60" s="1002"/>
      <c r="JCU60" s="1002"/>
      <c r="JCV60" s="1002"/>
      <c r="JCW60" s="1002"/>
      <c r="JCX60" s="1002"/>
      <c r="JCY60" s="1002"/>
      <c r="JCZ60" s="1002"/>
      <c r="JDA60" s="1002"/>
      <c r="JDB60" s="1002"/>
      <c r="JDC60" s="1002"/>
      <c r="JDD60" s="1002"/>
      <c r="JDE60" s="1002"/>
      <c r="JDF60" s="1002"/>
      <c r="JDG60" s="1002"/>
      <c r="JDH60" s="1002"/>
      <c r="JDI60" s="1002"/>
      <c r="JDJ60" s="1002"/>
      <c r="JDK60" s="1002"/>
      <c r="JDL60" s="1002"/>
      <c r="JDM60" s="1002"/>
      <c r="JDN60" s="1002"/>
      <c r="JDO60" s="1002"/>
      <c r="JDP60" s="1002"/>
      <c r="JDQ60" s="1002"/>
      <c r="JDR60" s="1002"/>
      <c r="JDS60" s="1002"/>
      <c r="JDT60" s="1002"/>
      <c r="JDU60" s="1002"/>
      <c r="JDV60" s="1002"/>
      <c r="JDW60" s="1002"/>
      <c r="JDX60" s="1002"/>
      <c r="JDY60" s="1002"/>
      <c r="JDZ60" s="1002"/>
      <c r="JEA60" s="1002"/>
      <c r="JEB60" s="1002"/>
      <c r="JEC60" s="1002"/>
      <c r="JED60" s="1002"/>
      <c r="JEE60" s="1002"/>
      <c r="JEF60" s="1002"/>
      <c r="JEG60" s="1002"/>
      <c r="JEH60" s="1002"/>
      <c r="JEI60" s="1002"/>
      <c r="JEJ60" s="1002"/>
      <c r="JEK60" s="1002"/>
      <c r="JEL60" s="1002"/>
      <c r="JEM60" s="1002"/>
      <c r="JEN60" s="1002"/>
      <c r="JEO60" s="1002"/>
      <c r="JEP60" s="1002"/>
      <c r="JEQ60" s="1002"/>
      <c r="JER60" s="1002"/>
      <c r="JES60" s="1002"/>
      <c r="JET60" s="1002"/>
      <c r="JEU60" s="1002"/>
      <c r="JEV60" s="1002"/>
      <c r="JEW60" s="1002"/>
      <c r="JEX60" s="1002"/>
      <c r="JEY60" s="1002"/>
      <c r="JEZ60" s="1002"/>
      <c r="JFA60" s="1002"/>
      <c r="JFB60" s="1002"/>
      <c r="JFC60" s="1002"/>
      <c r="JFD60" s="1002"/>
      <c r="JFE60" s="1002"/>
      <c r="JFF60" s="1002"/>
      <c r="JFG60" s="1002"/>
      <c r="JFH60" s="1002"/>
      <c r="JFI60" s="1002"/>
      <c r="JFJ60" s="1002"/>
      <c r="JFK60" s="1002"/>
      <c r="JFL60" s="1002"/>
      <c r="JFM60" s="1002"/>
      <c r="JFN60" s="1002"/>
      <c r="JFO60" s="1002"/>
      <c r="JFP60" s="1002"/>
      <c r="JFQ60" s="1002"/>
      <c r="JFR60" s="1002"/>
      <c r="JFS60" s="1002"/>
      <c r="JFT60" s="1002"/>
      <c r="JFU60" s="1002"/>
      <c r="JFV60" s="1002"/>
      <c r="JFW60" s="1002"/>
      <c r="JFX60" s="1002"/>
      <c r="JFY60" s="1002"/>
      <c r="JFZ60" s="1002"/>
      <c r="JGA60" s="1002"/>
      <c r="JGB60" s="1002"/>
      <c r="JGC60" s="1002"/>
      <c r="JGD60" s="1002"/>
      <c r="JGE60" s="1002"/>
      <c r="JGF60" s="1002"/>
      <c r="JGG60" s="1002"/>
      <c r="JGH60" s="1002"/>
      <c r="JGI60" s="1002"/>
      <c r="JGJ60" s="1002"/>
      <c r="JGK60" s="1002"/>
      <c r="JGL60" s="1002"/>
      <c r="JGM60" s="1002"/>
      <c r="JGN60" s="1002"/>
      <c r="JGO60" s="1002"/>
      <c r="JGP60" s="1002"/>
      <c r="JGQ60" s="1002"/>
      <c r="JGR60" s="1002"/>
      <c r="JGS60" s="1002"/>
      <c r="JGT60" s="1002"/>
      <c r="JGU60" s="1002"/>
      <c r="JGV60" s="1002"/>
      <c r="JGW60" s="1002"/>
      <c r="JGX60" s="1002"/>
      <c r="JGY60" s="1002"/>
      <c r="JGZ60" s="1002"/>
      <c r="JHA60" s="1002"/>
      <c r="JHB60" s="1002"/>
      <c r="JHC60" s="1002"/>
      <c r="JHD60" s="1002"/>
      <c r="JHE60" s="1002"/>
      <c r="JHF60" s="1002"/>
      <c r="JHG60" s="1002"/>
      <c r="JHH60" s="1002"/>
      <c r="JHI60" s="1002"/>
      <c r="JHJ60" s="1002"/>
      <c r="JHK60" s="1002"/>
      <c r="JHL60" s="1002"/>
      <c r="JHM60" s="1002"/>
      <c r="JHN60" s="1002"/>
      <c r="JHO60" s="1002"/>
      <c r="JHP60" s="1002"/>
      <c r="JHQ60" s="1002"/>
      <c r="JHR60" s="1002"/>
      <c r="JHS60" s="1002"/>
      <c r="JHT60" s="1002"/>
      <c r="JHU60" s="1002"/>
      <c r="JHV60" s="1002"/>
      <c r="JHW60" s="1002"/>
      <c r="JHX60" s="1002"/>
      <c r="JHY60" s="1002"/>
      <c r="JHZ60" s="1002"/>
      <c r="JIA60" s="1002"/>
      <c r="JIB60" s="1002"/>
      <c r="JIC60" s="1002"/>
      <c r="JID60" s="1002"/>
      <c r="JIE60" s="1002"/>
      <c r="JIF60" s="1002"/>
      <c r="JIG60" s="1002"/>
      <c r="JIH60" s="1002"/>
      <c r="JII60" s="1002"/>
      <c r="JIJ60" s="1002"/>
      <c r="JIK60" s="1002"/>
      <c r="JIL60" s="1002"/>
      <c r="JIM60" s="1002"/>
      <c r="JIN60" s="1002"/>
      <c r="JIO60" s="1002"/>
      <c r="JIP60" s="1002"/>
      <c r="JIQ60" s="1002"/>
      <c r="JIR60" s="1002"/>
      <c r="JIS60" s="1002"/>
      <c r="JIT60" s="1002"/>
      <c r="JIU60" s="1002"/>
      <c r="JIV60" s="1002"/>
      <c r="JIW60" s="1002"/>
      <c r="JIX60" s="1002"/>
      <c r="JIY60" s="1002"/>
      <c r="JIZ60" s="1002"/>
      <c r="JJA60" s="1002"/>
      <c r="JJB60" s="1002"/>
      <c r="JJC60" s="1002"/>
      <c r="JJD60" s="1002"/>
      <c r="JJE60" s="1002"/>
      <c r="JJF60" s="1002"/>
      <c r="JJG60" s="1002"/>
      <c r="JJH60" s="1002"/>
      <c r="JJI60" s="1002"/>
      <c r="JJJ60" s="1002"/>
      <c r="JJK60" s="1002"/>
      <c r="JJL60" s="1002"/>
      <c r="JJM60" s="1002"/>
      <c r="JJN60" s="1002"/>
      <c r="JJO60" s="1002"/>
      <c r="JJP60" s="1002"/>
      <c r="JJQ60" s="1002"/>
      <c r="JJR60" s="1002"/>
      <c r="JJS60" s="1002"/>
      <c r="JJT60" s="1002"/>
      <c r="JJU60" s="1002"/>
      <c r="JJV60" s="1002"/>
      <c r="JJW60" s="1002"/>
      <c r="JJX60" s="1002"/>
      <c r="JJY60" s="1002"/>
      <c r="JJZ60" s="1002"/>
      <c r="JKA60" s="1002"/>
      <c r="JKB60" s="1002"/>
      <c r="JKC60" s="1002"/>
      <c r="JKD60" s="1002"/>
      <c r="JKE60" s="1002"/>
      <c r="JKF60" s="1002"/>
      <c r="JKG60" s="1002"/>
      <c r="JKH60" s="1002"/>
      <c r="JKI60" s="1002"/>
      <c r="JKJ60" s="1002"/>
      <c r="JKK60" s="1002"/>
      <c r="JKL60" s="1002"/>
      <c r="JKM60" s="1002"/>
      <c r="JKN60" s="1002"/>
      <c r="JKO60" s="1002"/>
      <c r="JKP60" s="1002"/>
      <c r="JKQ60" s="1002"/>
      <c r="JKR60" s="1002"/>
      <c r="JKS60" s="1002"/>
      <c r="JKT60" s="1002"/>
      <c r="JKU60" s="1002"/>
      <c r="JKV60" s="1002"/>
      <c r="JKW60" s="1002"/>
      <c r="JKX60" s="1002"/>
      <c r="JKY60" s="1002"/>
      <c r="JKZ60" s="1002"/>
      <c r="JLA60" s="1002"/>
      <c r="JLB60" s="1002"/>
      <c r="JLC60" s="1002"/>
      <c r="JLD60" s="1002"/>
      <c r="JLE60" s="1002"/>
      <c r="JLF60" s="1002"/>
      <c r="JLG60" s="1002"/>
      <c r="JLH60" s="1002"/>
      <c r="JLI60" s="1002"/>
      <c r="JLJ60" s="1002"/>
      <c r="JLK60" s="1002"/>
      <c r="JLL60" s="1002"/>
      <c r="JLM60" s="1002"/>
      <c r="JLN60" s="1002"/>
      <c r="JLO60" s="1002"/>
      <c r="JLP60" s="1002"/>
      <c r="JLQ60" s="1002"/>
      <c r="JLR60" s="1002"/>
      <c r="JLS60" s="1002"/>
      <c r="JLT60" s="1002"/>
      <c r="JLU60" s="1002"/>
      <c r="JLV60" s="1002"/>
      <c r="JLW60" s="1002"/>
      <c r="JLX60" s="1002"/>
      <c r="JLY60" s="1002"/>
      <c r="JLZ60" s="1002"/>
      <c r="JMA60" s="1002"/>
      <c r="JMB60" s="1002"/>
      <c r="JMC60" s="1002"/>
      <c r="JMD60" s="1002"/>
      <c r="JME60" s="1002"/>
      <c r="JMF60" s="1002"/>
      <c r="JMG60" s="1002"/>
      <c r="JMH60" s="1002"/>
      <c r="JMI60" s="1002"/>
      <c r="JMJ60" s="1002"/>
      <c r="JMK60" s="1002"/>
      <c r="JML60" s="1002"/>
      <c r="JMM60" s="1002"/>
      <c r="JMN60" s="1002"/>
      <c r="JMO60" s="1002"/>
      <c r="JMP60" s="1002"/>
      <c r="JMQ60" s="1002"/>
      <c r="JMR60" s="1002"/>
      <c r="JMS60" s="1002"/>
      <c r="JMT60" s="1002"/>
      <c r="JMU60" s="1002"/>
      <c r="JMV60" s="1002"/>
      <c r="JMW60" s="1002"/>
      <c r="JMX60" s="1002"/>
      <c r="JMY60" s="1002"/>
      <c r="JMZ60" s="1002"/>
      <c r="JNA60" s="1002"/>
      <c r="JNB60" s="1002"/>
      <c r="JNC60" s="1002"/>
      <c r="JND60" s="1002"/>
      <c r="JNE60" s="1002"/>
      <c r="JNF60" s="1002"/>
      <c r="JNG60" s="1002"/>
      <c r="JNH60" s="1002"/>
      <c r="JNI60" s="1002"/>
      <c r="JNJ60" s="1002"/>
      <c r="JNK60" s="1002"/>
      <c r="JNL60" s="1002"/>
      <c r="JNM60" s="1002"/>
      <c r="JNN60" s="1002"/>
      <c r="JNO60" s="1002"/>
      <c r="JNP60" s="1002"/>
      <c r="JNQ60" s="1002"/>
      <c r="JNR60" s="1002"/>
      <c r="JNS60" s="1002"/>
      <c r="JNT60" s="1002"/>
      <c r="JNU60" s="1002"/>
      <c r="JNV60" s="1002"/>
      <c r="JNW60" s="1002"/>
      <c r="JNX60" s="1002"/>
      <c r="JNY60" s="1002"/>
      <c r="JNZ60" s="1002"/>
      <c r="JOA60" s="1002"/>
      <c r="JOB60" s="1002"/>
      <c r="JOC60" s="1002"/>
      <c r="JOD60" s="1002"/>
      <c r="JOE60" s="1002"/>
      <c r="JOF60" s="1002"/>
      <c r="JOG60" s="1002"/>
      <c r="JOH60" s="1002"/>
      <c r="JOI60" s="1002"/>
      <c r="JOJ60" s="1002"/>
      <c r="JOK60" s="1002"/>
      <c r="JOL60" s="1002"/>
      <c r="JOM60" s="1002"/>
      <c r="JON60" s="1002"/>
      <c r="JOO60" s="1002"/>
      <c r="JOP60" s="1002"/>
      <c r="JOQ60" s="1002"/>
      <c r="JOR60" s="1002"/>
      <c r="JOS60" s="1002"/>
      <c r="JOT60" s="1002"/>
      <c r="JOU60" s="1002"/>
      <c r="JOV60" s="1002"/>
      <c r="JOW60" s="1002"/>
      <c r="JOX60" s="1002"/>
      <c r="JOY60" s="1002"/>
      <c r="JOZ60" s="1002"/>
      <c r="JPA60" s="1002"/>
      <c r="JPB60" s="1002"/>
      <c r="JPC60" s="1002"/>
      <c r="JPD60" s="1002"/>
      <c r="JPE60" s="1002"/>
      <c r="JPF60" s="1002"/>
      <c r="JPG60" s="1002"/>
      <c r="JPH60" s="1002"/>
      <c r="JPI60" s="1002"/>
      <c r="JPJ60" s="1002"/>
      <c r="JPK60" s="1002"/>
      <c r="JPL60" s="1002"/>
      <c r="JPM60" s="1002"/>
      <c r="JPN60" s="1002"/>
      <c r="JPO60" s="1002"/>
      <c r="JPP60" s="1002"/>
      <c r="JPQ60" s="1002"/>
      <c r="JPR60" s="1002"/>
      <c r="JPS60" s="1002"/>
      <c r="JPT60" s="1002"/>
      <c r="JPU60" s="1002"/>
      <c r="JPV60" s="1002"/>
      <c r="JPW60" s="1002"/>
      <c r="JPX60" s="1002"/>
      <c r="JPY60" s="1002"/>
      <c r="JPZ60" s="1002"/>
      <c r="JQA60" s="1002"/>
      <c r="JQB60" s="1002"/>
      <c r="JQC60" s="1002"/>
      <c r="JQD60" s="1002"/>
      <c r="JQE60" s="1002"/>
      <c r="JQF60" s="1002"/>
      <c r="JQG60" s="1002"/>
      <c r="JQH60" s="1002"/>
      <c r="JQI60" s="1002"/>
      <c r="JQJ60" s="1002"/>
      <c r="JQK60" s="1002"/>
      <c r="JQL60" s="1002"/>
      <c r="JQM60" s="1002"/>
      <c r="JQN60" s="1002"/>
      <c r="JQO60" s="1002"/>
      <c r="JQP60" s="1002"/>
      <c r="JQQ60" s="1002"/>
      <c r="JQR60" s="1002"/>
      <c r="JQS60" s="1002"/>
      <c r="JQT60" s="1002"/>
      <c r="JQU60" s="1002"/>
      <c r="JQV60" s="1002"/>
      <c r="JQW60" s="1002"/>
      <c r="JQX60" s="1002"/>
      <c r="JQY60" s="1002"/>
      <c r="JQZ60" s="1002"/>
      <c r="JRA60" s="1002"/>
      <c r="JRB60" s="1002"/>
      <c r="JRC60" s="1002"/>
      <c r="JRD60" s="1002"/>
      <c r="JRE60" s="1002"/>
      <c r="JRF60" s="1002"/>
      <c r="JRG60" s="1002"/>
      <c r="JRH60" s="1002"/>
      <c r="JRI60" s="1002"/>
      <c r="JRJ60" s="1002"/>
      <c r="JRK60" s="1002"/>
      <c r="JRL60" s="1002"/>
      <c r="JRM60" s="1002"/>
      <c r="JRN60" s="1002"/>
      <c r="JRO60" s="1002"/>
      <c r="JRP60" s="1002"/>
      <c r="JRQ60" s="1002"/>
      <c r="JRR60" s="1002"/>
      <c r="JRS60" s="1002"/>
      <c r="JRT60" s="1002"/>
      <c r="JRU60" s="1002"/>
      <c r="JRV60" s="1002"/>
      <c r="JRW60" s="1002"/>
      <c r="JRX60" s="1002"/>
      <c r="JRY60" s="1002"/>
      <c r="JRZ60" s="1002"/>
      <c r="JSA60" s="1002"/>
      <c r="JSB60" s="1002"/>
      <c r="JSC60" s="1002"/>
      <c r="JSD60" s="1002"/>
      <c r="JSE60" s="1002"/>
      <c r="JSF60" s="1002"/>
      <c r="JSG60" s="1002"/>
      <c r="JSH60" s="1002"/>
      <c r="JSI60" s="1002"/>
      <c r="JSJ60" s="1002"/>
      <c r="JSK60" s="1002"/>
      <c r="JSL60" s="1002"/>
      <c r="JSM60" s="1002"/>
      <c r="JSN60" s="1002"/>
      <c r="JSO60" s="1002"/>
      <c r="JSP60" s="1002"/>
      <c r="JSQ60" s="1002"/>
      <c r="JSR60" s="1002"/>
      <c r="JSS60" s="1002"/>
      <c r="JST60" s="1002"/>
      <c r="JSU60" s="1002"/>
      <c r="JSV60" s="1002"/>
      <c r="JSW60" s="1002"/>
      <c r="JSX60" s="1002"/>
      <c r="JSY60" s="1002"/>
      <c r="JSZ60" s="1002"/>
      <c r="JTA60" s="1002"/>
      <c r="JTB60" s="1002"/>
      <c r="JTC60" s="1002"/>
      <c r="JTD60" s="1002"/>
      <c r="JTE60" s="1002"/>
      <c r="JTF60" s="1002"/>
      <c r="JTG60" s="1002"/>
      <c r="JTH60" s="1002"/>
      <c r="JTI60" s="1002"/>
      <c r="JTJ60" s="1002"/>
      <c r="JTK60" s="1002"/>
      <c r="JTL60" s="1002"/>
      <c r="JTM60" s="1002"/>
      <c r="JTN60" s="1002"/>
      <c r="JTO60" s="1002"/>
      <c r="JTP60" s="1002"/>
      <c r="JTQ60" s="1002"/>
      <c r="JTR60" s="1002"/>
      <c r="JTS60" s="1002"/>
      <c r="JTT60" s="1002"/>
      <c r="JTU60" s="1002"/>
      <c r="JTV60" s="1002"/>
      <c r="JTW60" s="1002"/>
      <c r="JTX60" s="1002"/>
      <c r="JTY60" s="1002"/>
      <c r="JTZ60" s="1002"/>
      <c r="JUA60" s="1002"/>
      <c r="JUB60" s="1002"/>
      <c r="JUC60" s="1002"/>
      <c r="JUD60" s="1002"/>
      <c r="JUE60" s="1002"/>
      <c r="JUF60" s="1002"/>
      <c r="JUG60" s="1002"/>
      <c r="JUH60" s="1002"/>
      <c r="JUI60" s="1002"/>
      <c r="JUJ60" s="1002"/>
      <c r="JUK60" s="1002"/>
      <c r="JUL60" s="1002"/>
      <c r="JUM60" s="1002"/>
      <c r="JUN60" s="1002"/>
      <c r="JUO60" s="1002"/>
      <c r="JUP60" s="1002"/>
      <c r="JUQ60" s="1002"/>
      <c r="JUR60" s="1002"/>
      <c r="JUS60" s="1002"/>
      <c r="JUT60" s="1002"/>
      <c r="JUU60" s="1002"/>
      <c r="JUV60" s="1002"/>
      <c r="JUW60" s="1002"/>
      <c r="JUX60" s="1002"/>
      <c r="JUY60" s="1002"/>
      <c r="JUZ60" s="1002"/>
      <c r="JVA60" s="1002"/>
      <c r="JVB60" s="1002"/>
      <c r="JVC60" s="1002"/>
      <c r="JVD60" s="1002"/>
      <c r="JVE60" s="1002"/>
      <c r="JVF60" s="1002"/>
      <c r="JVG60" s="1002"/>
      <c r="JVH60" s="1002"/>
      <c r="JVI60" s="1002"/>
      <c r="JVJ60" s="1002"/>
      <c r="JVK60" s="1002"/>
      <c r="JVL60" s="1002"/>
      <c r="JVM60" s="1002"/>
      <c r="JVN60" s="1002"/>
      <c r="JVO60" s="1002"/>
      <c r="JVP60" s="1002"/>
      <c r="JVQ60" s="1002"/>
      <c r="JVR60" s="1002"/>
      <c r="JVS60" s="1002"/>
      <c r="JVT60" s="1002"/>
      <c r="JVU60" s="1002"/>
      <c r="JVV60" s="1002"/>
      <c r="JVW60" s="1002"/>
      <c r="JVX60" s="1002"/>
      <c r="JVY60" s="1002"/>
      <c r="JVZ60" s="1002"/>
      <c r="JWA60" s="1002"/>
      <c r="JWB60" s="1002"/>
      <c r="JWC60" s="1002"/>
      <c r="JWD60" s="1002"/>
      <c r="JWE60" s="1002"/>
      <c r="JWF60" s="1002"/>
      <c r="JWG60" s="1002"/>
      <c r="JWH60" s="1002"/>
      <c r="JWI60" s="1002"/>
      <c r="JWJ60" s="1002"/>
      <c r="JWK60" s="1002"/>
      <c r="JWL60" s="1002"/>
      <c r="JWM60" s="1002"/>
      <c r="JWN60" s="1002"/>
      <c r="JWO60" s="1002"/>
      <c r="JWP60" s="1002"/>
      <c r="JWQ60" s="1002"/>
      <c r="JWR60" s="1002"/>
      <c r="JWS60" s="1002"/>
      <c r="JWT60" s="1002"/>
      <c r="JWU60" s="1002"/>
      <c r="JWV60" s="1002"/>
      <c r="JWW60" s="1002"/>
      <c r="JWX60" s="1002"/>
      <c r="JWY60" s="1002"/>
      <c r="JWZ60" s="1002"/>
      <c r="JXA60" s="1002"/>
      <c r="JXB60" s="1002"/>
      <c r="JXC60" s="1002"/>
      <c r="JXD60" s="1002"/>
      <c r="JXE60" s="1002"/>
      <c r="JXF60" s="1002"/>
      <c r="JXG60" s="1002"/>
      <c r="JXH60" s="1002"/>
      <c r="JXI60" s="1002"/>
      <c r="JXJ60" s="1002"/>
      <c r="JXK60" s="1002"/>
      <c r="JXL60" s="1002"/>
      <c r="JXM60" s="1002"/>
      <c r="JXN60" s="1002"/>
      <c r="JXO60" s="1002"/>
      <c r="JXP60" s="1002"/>
      <c r="JXQ60" s="1002"/>
      <c r="JXR60" s="1002"/>
      <c r="JXS60" s="1002"/>
      <c r="JXT60" s="1002"/>
      <c r="JXU60" s="1002"/>
      <c r="JXV60" s="1002"/>
      <c r="JXW60" s="1002"/>
      <c r="JXX60" s="1002"/>
      <c r="JXY60" s="1002"/>
      <c r="JXZ60" s="1002"/>
      <c r="JYA60" s="1002"/>
      <c r="JYB60" s="1002"/>
      <c r="JYC60" s="1002"/>
      <c r="JYD60" s="1002"/>
      <c r="JYE60" s="1002"/>
      <c r="JYF60" s="1002"/>
      <c r="JYG60" s="1002"/>
      <c r="JYH60" s="1002"/>
      <c r="JYI60" s="1002"/>
      <c r="JYJ60" s="1002"/>
      <c r="JYK60" s="1002"/>
      <c r="JYL60" s="1002"/>
      <c r="JYM60" s="1002"/>
      <c r="JYN60" s="1002"/>
      <c r="JYO60" s="1002"/>
      <c r="JYP60" s="1002"/>
      <c r="JYQ60" s="1002"/>
      <c r="JYR60" s="1002"/>
      <c r="JYS60" s="1002"/>
      <c r="JYT60" s="1002"/>
      <c r="JYU60" s="1002"/>
      <c r="JYV60" s="1002"/>
      <c r="JYW60" s="1002"/>
      <c r="JYX60" s="1002"/>
      <c r="JYY60" s="1002"/>
      <c r="JYZ60" s="1002"/>
      <c r="JZA60" s="1002"/>
      <c r="JZB60" s="1002"/>
      <c r="JZC60" s="1002"/>
      <c r="JZD60" s="1002"/>
      <c r="JZE60" s="1002"/>
      <c r="JZF60" s="1002"/>
      <c r="JZG60" s="1002"/>
      <c r="JZH60" s="1002"/>
      <c r="JZI60" s="1002"/>
      <c r="JZJ60" s="1002"/>
      <c r="JZK60" s="1002"/>
      <c r="JZL60" s="1002"/>
      <c r="JZM60" s="1002"/>
      <c r="JZN60" s="1002"/>
      <c r="JZO60" s="1002"/>
      <c r="JZP60" s="1002"/>
      <c r="JZQ60" s="1002"/>
      <c r="JZR60" s="1002"/>
      <c r="JZS60" s="1002"/>
      <c r="JZT60" s="1002"/>
      <c r="JZU60" s="1002"/>
      <c r="JZV60" s="1002"/>
      <c r="JZW60" s="1002"/>
      <c r="JZX60" s="1002"/>
      <c r="JZY60" s="1002"/>
      <c r="JZZ60" s="1002"/>
      <c r="KAA60" s="1002"/>
      <c r="KAB60" s="1002"/>
      <c r="KAC60" s="1002"/>
      <c r="KAD60" s="1002"/>
      <c r="KAE60" s="1002"/>
      <c r="KAF60" s="1002"/>
      <c r="KAG60" s="1002"/>
      <c r="KAH60" s="1002"/>
      <c r="KAI60" s="1002"/>
      <c r="KAJ60" s="1002"/>
      <c r="KAK60" s="1002"/>
      <c r="KAL60" s="1002"/>
      <c r="KAM60" s="1002"/>
      <c r="KAN60" s="1002"/>
      <c r="KAO60" s="1002"/>
      <c r="KAP60" s="1002"/>
      <c r="KAQ60" s="1002"/>
      <c r="KAR60" s="1002"/>
      <c r="KAS60" s="1002"/>
      <c r="KAT60" s="1002"/>
      <c r="KAU60" s="1002"/>
      <c r="KAV60" s="1002"/>
      <c r="KAW60" s="1002"/>
      <c r="KAX60" s="1002"/>
      <c r="KAY60" s="1002"/>
      <c r="KAZ60" s="1002"/>
      <c r="KBA60" s="1002"/>
      <c r="KBB60" s="1002"/>
      <c r="KBC60" s="1002"/>
      <c r="KBD60" s="1002"/>
      <c r="KBE60" s="1002"/>
      <c r="KBF60" s="1002"/>
      <c r="KBG60" s="1002"/>
      <c r="KBH60" s="1002"/>
      <c r="KBI60" s="1002"/>
      <c r="KBJ60" s="1002"/>
      <c r="KBK60" s="1002"/>
      <c r="KBL60" s="1002"/>
      <c r="KBM60" s="1002"/>
      <c r="KBN60" s="1002"/>
      <c r="KBO60" s="1002"/>
      <c r="KBP60" s="1002"/>
      <c r="KBQ60" s="1002"/>
      <c r="KBR60" s="1002"/>
      <c r="KBS60" s="1002"/>
      <c r="KBT60" s="1002"/>
      <c r="KBU60" s="1002"/>
      <c r="KBV60" s="1002"/>
      <c r="KBW60" s="1002"/>
      <c r="KBX60" s="1002"/>
      <c r="KBY60" s="1002"/>
      <c r="KBZ60" s="1002"/>
      <c r="KCA60" s="1002"/>
      <c r="KCB60" s="1002"/>
      <c r="KCC60" s="1002"/>
      <c r="KCD60" s="1002"/>
      <c r="KCE60" s="1002"/>
      <c r="KCF60" s="1002"/>
      <c r="KCG60" s="1002"/>
      <c r="KCH60" s="1002"/>
      <c r="KCI60" s="1002"/>
      <c r="KCJ60" s="1002"/>
      <c r="KCK60" s="1002"/>
      <c r="KCL60" s="1002"/>
      <c r="KCM60" s="1002"/>
      <c r="KCN60" s="1002"/>
      <c r="KCO60" s="1002"/>
      <c r="KCP60" s="1002"/>
      <c r="KCQ60" s="1002"/>
      <c r="KCR60" s="1002"/>
      <c r="KCS60" s="1002"/>
      <c r="KCT60" s="1002"/>
      <c r="KCU60" s="1002"/>
      <c r="KCV60" s="1002"/>
      <c r="KCW60" s="1002"/>
      <c r="KCX60" s="1002"/>
      <c r="KCY60" s="1002"/>
      <c r="KCZ60" s="1002"/>
      <c r="KDA60" s="1002"/>
      <c r="KDB60" s="1002"/>
      <c r="KDC60" s="1002"/>
      <c r="KDD60" s="1002"/>
      <c r="KDE60" s="1002"/>
      <c r="KDF60" s="1002"/>
      <c r="KDG60" s="1002"/>
      <c r="KDH60" s="1002"/>
      <c r="KDI60" s="1002"/>
      <c r="KDJ60" s="1002"/>
      <c r="KDK60" s="1002"/>
      <c r="KDL60" s="1002"/>
      <c r="KDM60" s="1002"/>
      <c r="KDN60" s="1002"/>
      <c r="KDO60" s="1002"/>
      <c r="KDP60" s="1002"/>
      <c r="KDQ60" s="1002"/>
      <c r="KDR60" s="1002"/>
      <c r="KDS60" s="1002"/>
      <c r="KDT60" s="1002"/>
      <c r="KDU60" s="1002"/>
      <c r="KDV60" s="1002"/>
      <c r="KDW60" s="1002"/>
      <c r="KDX60" s="1002"/>
      <c r="KDY60" s="1002"/>
      <c r="KDZ60" s="1002"/>
      <c r="KEA60" s="1002"/>
      <c r="KEB60" s="1002"/>
      <c r="KEC60" s="1002"/>
      <c r="KED60" s="1002"/>
      <c r="KEE60" s="1002"/>
      <c r="KEF60" s="1002"/>
      <c r="KEG60" s="1002"/>
      <c r="KEH60" s="1002"/>
      <c r="KEI60" s="1002"/>
      <c r="KEJ60" s="1002"/>
      <c r="KEK60" s="1002"/>
      <c r="KEL60" s="1002"/>
      <c r="KEM60" s="1002"/>
      <c r="KEN60" s="1002"/>
      <c r="KEO60" s="1002"/>
      <c r="KEP60" s="1002"/>
      <c r="KEQ60" s="1002"/>
      <c r="KER60" s="1002"/>
      <c r="KES60" s="1002"/>
      <c r="KET60" s="1002"/>
      <c r="KEU60" s="1002"/>
      <c r="KEV60" s="1002"/>
      <c r="KEW60" s="1002"/>
      <c r="KEX60" s="1002"/>
      <c r="KEY60" s="1002"/>
      <c r="KEZ60" s="1002"/>
      <c r="KFA60" s="1002"/>
      <c r="KFB60" s="1002"/>
      <c r="KFC60" s="1002"/>
      <c r="KFD60" s="1002"/>
      <c r="KFE60" s="1002"/>
      <c r="KFF60" s="1002"/>
      <c r="KFG60" s="1002"/>
      <c r="KFH60" s="1002"/>
      <c r="KFI60" s="1002"/>
      <c r="KFJ60" s="1002"/>
      <c r="KFK60" s="1002"/>
      <c r="KFL60" s="1002"/>
      <c r="KFM60" s="1002"/>
      <c r="KFN60" s="1002"/>
      <c r="KFO60" s="1002"/>
      <c r="KFP60" s="1002"/>
      <c r="KFQ60" s="1002"/>
      <c r="KFR60" s="1002"/>
      <c r="KFS60" s="1002"/>
      <c r="KFT60" s="1002"/>
      <c r="KFU60" s="1002"/>
      <c r="KFV60" s="1002"/>
      <c r="KFW60" s="1002"/>
      <c r="KFX60" s="1002"/>
      <c r="KFY60" s="1002"/>
      <c r="KFZ60" s="1002"/>
      <c r="KGA60" s="1002"/>
      <c r="KGB60" s="1002"/>
      <c r="KGC60" s="1002"/>
      <c r="KGD60" s="1002"/>
      <c r="KGE60" s="1002"/>
      <c r="KGF60" s="1002"/>
      <c r="KGG60" s="1002"/>
      <c r="KGH60" s="1002"/>
      <c r="KGI60" s="1002"/>
      <c r="KGJ60" s="1002"/>
      <c r="KGK60" s="1002"/>
      <c r="KGL60" s="1002"/>
      <c r="KGM60" s="1002"/>
      <c r="KGN60" s="1002"/>
      <c r="KGO60" s="1002"/>
      <c r="KGP60" s="1002"/>
      <c r="KGQ60" s="1002"/>
      <c r="KGR60" s="1002"/>
      <c r="KGS60" s="1002"/>
      <c r="KGT60" s="1002"/>
      <c r="KGU60" s="1002"/>
      <c r="KGV60" s="1002"/>
      <c r="KGW60" s="1002"/>
      <c r="KGX60" s="1002"/>
      <c r="KGY60" s="1002"/>
      <c r="KGZ60" s="1002"/>
      <c r="KHA60" s="1002"/>
      <c r="KHB60" s="1002"/>
      <c r="KHC60" s="1002"/>
      <c r="KHD60" s="1002"/>
      <c r="KHE60" s="1002"/>
      <c r="KHF60" s="1002"/>
      <c r="KHG60" s="1002"/>
      <c r="KHH60" s="1002"/>
      <c r="KHI60" s="1002"/>
      <c r="KHJ60" s="1002"/>
      <c r="KHK60" s="1002"/>
      <c r="KHL60" s="1002"/>
      <c r="KHM60" s="1002"/>
      <c r="KHN60" s="1002"/>
      <c r="KHO60" s="1002"/>
      <c r="KHP60" s="1002"/>
      <c r="KHQ60" s="1002"/>
      <c r="KHR60" s="1002"/>
      <c r="KHS60" s="1002"/>
      <c r="KHT60" s="1002"/>
      <c r="KHU60" s="1002"/>
      <c r="KHV60" s="1002"/>
      <c r="KHW60" s="1002"/>
      <c r="KHX60" s="1002"/>
      <c r="KHY60" s="1002"/>
      <c r="KHZ60" s="1002"/>
      <c r="KIA60" s="1002"/>
      <c r="KIB60" s="1002"/>
      <c r="KIC60" s="1002"/>
      <c r="KID60" s="1002"/>
      <c r="KIE60" s="1002"/>
      <c r="KIF60" s="1002"/>
      <c r="KIG60" s="1002"/>
      <c r="KIH60" s="1002"/>
      <c r="KII60" s="1002"/>
      <c r="KIJ60" s="1002"/>
      <c r="KIK60" s="1002"/>
      <c r="KIL60" s="1002"/>
      <c r="KIM60" s="1002"/>
      <c r="KIN60" s="1002"/>
      <c r="KIO60" s="1002"/>
      <c r="KIP60" s="1002"/>
      <c r="KIQ60" s="1002"/>
      <c r="KIR60" s="1002"/>
      <c r="KIS60" s="1002"/>
      <c r="KIT60" s="1002"/>
      <c r="KIU60" s="1002"/>
      <c r="KIV60" s="1002"/>
      <c r="KIW60" s="1002"/>
      <c r="KIX60" s="1002"/>
      <c r="KIY60" s="1002"/>
      <c r="KIZ60" s="1002"/>
      <c r="KJA60" s="1002"/>
      <c r="KJB60" s="1002"/>
      <c r="KJC60" s="1002"/>
      <c r="KJD60" s="1002"/>
      <c r="KJE60" s="1002"/>
      <c r="KJF60" s="1002"/>
      <c r="KJG60" s="1002"/>
      <c r="KJH60" s="1002"/>
      <c r="KJI60" s="1002"/>
      <c r="KJJ60" s="1002"/>
      <c r="KJK60" s="1002"/>
      <c r="KJL60" s="1002"/>
      <c r="KJM60" s="1002"/>
      <c r="KJN60" s="1002"/>
      <c r="KJO60" s="1002"/>
      <c r="KJP60" s="1002"/>
      <c r="KJQ60" s="1002"/>
      <c r="KJR60" s="1002"/>
      <c r="KJS60" s="1002"/>
      <c r="KJT60" s="1002"/>
      <c r="KJU60" s="1002"/>
      <c r="KJV60" s="1002"/>
      <c r="KJW60" s="1002"/>
      <c r="KJX60" s="1002"/>
      <c r="KJY60" s="1002"/>
      <c r="KJZ60" s="1002"/>
      <c r="KKA60" s="1002"/>
      <c r="KKB60" s="1002"/>
      <c r="KKC60" s="1002"/>
      <c r="KKD60" s="1002"/>
      <c r="KKE60" s="1002"/>
      <c r="KKF60" s="1002"/>
      <c r="KKG60" s="1002"/>
      <c r="KKH60" s="1002"/>
      <c r="KKI60" s="1002"/>
      <c r="KKJ60" s="1002"/>
      <c r="KKK60" s="1002"/>
      <c r="KKL60" s="1002"/>
      <c r="KKM60" s="1002"/>
      <c r="KKN60" s="1002"/>
      <c r="KKO60" s="1002"/>
      <c r="KKP60" s="1002"/>
      <c r="KKQ60" s="1002"/>
      <c r="KKR60" s="1002"/>
      <c r="KKS60" s="1002"/>
      <c r="KKT60" s="1002"/>
      <c r="KKU60" s="1002"/>
      <c r="KKV60" s="1002"/>
      <c r="KKW60" s="1002"/>
      <c r="KKX60" s="1002"/>
      <c r="KKY60" s="1002"/>
      <c r="KKZ60" s="1002"/>
      <c r="KLA60" s="1002"/>
      <c r="KLB60" s="1002"/>
      <c r="KLC60" s="1002"/>
      <c r="KLD60" s="1002"/>
      <c r="KLE60" s="1002"/>
      <c r="KLF60" s="1002"/>
      <c r="KLG60" s="1002"/>
      <c r="KLH60" s="1002"/>
      <c r="KLI60" s="1002"/>
      <c r="KLJ60" s="1002"/>
      <c r="KLK60" s="1002"/>
      <c r="KLL60" s="1002"/>
      <c r="KLM60" s="1002"/>
      <c r="KLN60" s="1002"/>
      <c r="KLO60" s="1002"/>
      <c r="KLP60" s="1002"/>
      <c r="KLQ60" s="1002"/>
      <c r="KLR60" s="1002"/>
      <c r="KLS60" s="1002"/>
      <c r="KLT60" s="1002"/>
      <c r="KLU60" s="1002"/>
      <c r="KLV60" s="1002"/>
      <c r="KLW60" s="1002"/>
      <c r="KLX60" s="1002"/>
      <c r="KLY60" s="1002"/>
      <c r="KLZ60" s="1002"/>
      <c r="KMA60" s="1002"/>
      <c r="KMB60" s="1002"/>
      <c r="KMC60" s="1002"/>
      <c r="KMD60" s="1002"/>
      <c r="KME60" s="1002"/>
      <c r="KMF60" s="1002"/>
      <c r="KMG60" s="1002"/>
      <c r="KMH60" s="1002"/>
      <c r="KMI60" s="1002"/>
      <c r="KMJ60" s="1002"/>
      <c r="KMK60" s="1002"/>
      <c r="KML60" s="1002"/>
      <c r="KMM60" s="1002"/>
      <c r="KMN60" s="1002"/>
      <c r="KMO60" s="1002"/>
      <c r="KMP60" s="1002"/>
      <c r="KMQ60" s="1002"/>
      <c r="KMR60" s="1002"/>
      <c r="KMS60" s="1002"/>
      <c r="KMT60" s="1002"/>
      <c r="KMU60" s="1002"/>
      <c r="KMV60" s="1002"/>
      <c r="KMW60" s="1002"/>
      <c r="KMX60" s="1002"/>
      <c r="KMY60" s="1002"/>
      <c r="KMZ60" s="1002"/>
      <c r="KNA60" s="1002"/>
      <c r="KNB60" s="1002"/>
      <c r="KNC60" s="1002"/>
      <c r="KND60" s="1002"/>
      <c r="KNE60" s="1002"/>
      <c r="KNF60" s="1002"/>
      <c r="KNG60" s="1002"/>
      <c r="KNH60" s="1002"/>
      <c r="KNI60" s="1002"/>
      <c r="KNJ60" s="1002"/>
      <c r="KNK60" s="1002"/>
      <c r="KNL60" s="1002"/>
      <c r="KNM60" s="1002"/>
      <c r="KNN60" s="1002"/>
      <c r="KNO60" s="1002"/>
      <c r="KNP60" s="1002"/>
      <c r="KNQ60" s="1002"/>
      <c r="KNR60" s="1002"/>
      <c r="KNS60" s="1002"/>
      <c r="KNT60" s="1002"/>
      <c r="KNU60" s="1002"/>
      <c r="KNV60" s="1002"/>
      <c r="KNW60" s="1002"/>
      <c r="KNX60" s="1002"/>
      <c r="KNY60" s="1002"/>
      <c r="KNZ60" s="1002"/>
      <c r="KOA60" s="1002"/>
      <c r="KOB60" s="1002"/>
      <c r="KOC60" s="1002"/>
      <c r="KOD60" s="1002"/>
      <c r="KOE60" s="1002"/>
      <c r="KOF60" s="1002"/>
      <c r="KOG60" s="1002"/>
      <c r="KOH60" s="1002"/>
      <c r="KOI60" s="1002"/>
      <c r="KOJ60" s="1002"/>
      <c r="KOK60" s="1002"/>
      <c r="KOL60" s="1002"/>
      <c r="KOM60" s="1002"/>
      <c r="KON60" s="1002"/>
      <c r="KOO60" s="1002"/>
      <c r="KOP60" s="1002"/>
      <c r="KOQ60" s="1002"/>
      <c r="KOR60" s="1002"/>
      <c r="KOS60" s="1002"/>
      <c r="KOT60" s="1002"/>
      <c r="KOU60" s="1002"/>
      <c r="KOV60" s="1002"/>
      <c r="KOW60" s="1002"/>
      <c r="KOX60" s="1002"/>
      <c r="KOY60" s="1002"/>
      <c r="KOZ60" s="1002"/>
      <c r="KPA60" s="1002"/>
      <c r="KPB60" s="1002"/>
      <c r="KPC60" s="1002"/>
      <c r="KPD60" s="1002"/>
      <c r="KPE60" s="1002"/>
      <c r="KPF60" s="1002"/>
      <c r="KPG60" s="1002"/>
      <c r="KPH60" s="1002"/>
      <c r="KPI60" s="1002"/>
      <c r="KPJ60" s="1002"/>
      <c r="KPK60" s="1002"/>
      <c r="KPL60" s="1002"/>
      <c r="KPM60" s="1002"/>
      <c r="KPN60" s="1002"/>
      <c r="KPO60" s="1002"/>
      <c r="KPP60" s="1002"/>
      <c r="KPQ60" s="1002"/>
      <c r="KPR60" s="1002"/>
      <c r="KPS60" s="1002"/>
      <c r="KPT60" s="1002"/>
      <c r="KPU60" s="1002"/>
      <c r="KPV60" s="1002"/>
      <c r="KPW60" s="1002"/>
      <c r="KPX60" s="1002"/>
      <c r="KPY60" s="1002"/>
      <c r="KPZ60" s="1002"/>
      <c r="KQA60" s="1002"/>
      <c r="KQB60" s="1002"/>
      <c r="KQC60" s="1002"/>
      <c r="KQD60" s="1002"/>
      <c r="KQE60" s="1002"/>
      <c r="KQF60" s="1002"/>
      <c r="KQG60" s="1002"/>
      <c r="KQH60" s="1002"/>
      <c r="KQI60" s="1002"/>
      <c r="KQJ60" s="1002"/>
      <c r="KQK60" s="1002"/>
      <c r="KQL60" s="1002"/>
      <c r="KQM60" s="1002"/>
      <c r="KQN60" s="1002"/>
      <c r="KQO60" s="1002"/>
      <c r="KQP60" s="1002"/>
      <c r="KQQ60" s="1002"/>
      <c r="KQR60" s="1002"/>
      <c r="KQS60" s="1002"/>
      <c r="KQT60" s="1002"/>
      <c r="KQU60" s="1002"/>
      <c r="KQV60" s="1002"/>
      <c r="KQW60" s="1002"/>
      <c r="KQX60" s="1002"/>
      <c r="KQY60" s="1002"/>
      <c r="KQZ60" s="1002"/>
      <c r="KRA60" s="1002"/>
      <c r="KRB60" s="1002"/>
      <c r="KRC60" s="1002"/>
      <c r="KRD60" s="1002"/>
      <c r="KRE60" s="1002"/>
      <c r="KRF60" s="1002"/>
      <c r="KRG60" s="1002"/>
      <c r="KRH60" s="1002"/>
      <c r="KRI60" s="1002"/>
      <c r="KRJ60" s="1002"/>
      <c r="KRK60" s="1002"/>
      <c r="KRL60" s="1002"/>
      <c r="KRM60" s="1002"/>
      <c r="KRN60" s="1002"/>
      <c r="KRO60" s="1002"/>
      <c r="KRP60" s="1002"/>
      <c r="KRQ60" s="1002"/>
      <c r="KRR60" s="1002"/>
      <c r="KRS60" s="1002"/>
      <c r="KRT60" s="1002"/>
      <c r="KRU60" s="1002"/>
      <c r="KRV60" s="1002"/>
      <c r="KRW60" s="1002"/>
      <c r="KRX60" s="1002"/>
      <c r="KRY60" s="1002"/>
      <c r="KRZ60" s="1002"/>
      <c r="KSA60" s="1002"/>
      <c r="KSB60" s="1002"/>
      <c r="KSC60" s="1002"/>
      <c r="KSD60" s="1002"/>
      <c r="KSE60" s="1002"/>
      <c r="KSF60" s="1002"/>
      <c r="KSG60" s="1002"/>
      <c r="KSH60" s="1002"/>
      <c r="KSI60" s="1002"/>
      <c r="KSJ60" s="1002"/>
      <c r="KSK60" s="1002"/>
      <c r="KSL60" s="1002"/>
      <c r="KSM60" s="1002"/>
      <c r="KSN60" s="1002"/>
      <c r="KSO60" s="1002"/>
      <c r="KSP60" s="1002"/>
      <c r="KSQ60" s="1002"/>
      <c r="KSR60" s="1002"/>
      <c r="KSS60" s="1002"/>
      <c r="KST60" s="1002"/>
      <c r="KSU60" s="1002"/>
      <c r="KSV60" s="1002"/>
      <c r="KSW60" s="1002"/>
      <c r="KSX60" s="1002"/>
      <c r="KSY60" s="1002"/>
      <c r="KSZ60" s="1002"/>
      <c r="KTA60" s="1002"/>
      <c r="KTB60" s="1002"/>
      <c r="KTC60" s="1002"/>
      <c r="KTD60" s="1002"/>
      <c r="KTE60" s="1002"/>
      <c r="KTF60" s="1002"/>
      <c r="KTG60" s="1002"/>
      <c r="KTH60" s="1002"/>
      <c r="KTI60" s="1002"/>
      <c r="KTJ60" s="1002"/>
      <c r="KTK60" s="1002"/>
      <c r="KTL60" s="1002"/>
      <c r="KTM60" s="1002"/>
      <c r="KTN60" s="1002"/>
      <c r="KTO60" s="1002"/>
      <c r="KTP60" s="1002"/>
      <c r="KTQ60" s="1002"/>
      <c r="KTR60" s="1002"/>
      <c r="KTS60" s="1002"/>
      <c r="KTT60" s="1002"/>
      <c r="KTU60" s="1002"/>
      <c r="KTV60" s="1002"/>
      <c r="KTW60" s="1002"/>
      <c r="KTX60" s="1002"/>
      <c r="KTY60" s="1002"/>
      <c r="KTZ60" s="1002"/>
      <c r="KUA60" s="1002"/>
      <c r="KUB60" s="1002"/>
      <c r="KUC60" s="1002"/>
      <c r="KUD60" s="1002"/>
      <c r="KUE60" s="1002"/>
      <c r="KUF60" s="1002"/>
      <c r="KUG60" s="1002"/>
      <c r="KUH60" s="1002"/>
      <c r="KUI60" s="1002"/>
      <c r="KUJ60" s="1002"/>
      <c r="KUK60" s="1002"/>
      <c r="KUL60" s="1002"/>
      <c r="KUM60" s="1002"/>
      <c r="KUN60" s="1002"/>
      <c r="KUO60" s="1002"/>
      <c r="KUP60" s="1002"/>
      <c r="KUQ60" s="1002"/>
      <c r="KUR60" s="1002"/>
      <c r="KUS60" s="1002"/>
      <c r="KUT60" s="1002"/>
      <c r="KUU60" s="1002"/>
      <c r="KUV60" s="1002"/>
      <c r="KUW60" s="1002"/>
      <c r="KUX60" s="1002"/>
      <c r="KUY60" s="1002"/>
      <c r="KUZ60" s="1002"/>
      <c r="KVA60" s="1002"/>
      <c r="KVB60" s="1002"/>
      <c r="KVC60" s="1002"/>
      <c r="KVD60" s="1002"/>
      <c r="KVE60" s="1002"/>
      <c r="KVF60" s="1002"/>
      <c r="KVG60" s="1002"/>
      <c r="KVH60" s="1002"/>
      <c r="KVI60" s="1002"/>
      <c r="KVJ60" s="1002"/>
      <c r="KVK60" s="1002"/>
      <c r="KVL60" s="1002"/>
      <c r="KVM60" s="1002"/>
      <c r="KVN60" s="1002"/>
      <c r="KVO60" s="1002"/>
      <c r="KVP60" s="1002"/>
      <c r="KVQ60" s="1002"/>
      <c r="KVR60" s="1002"/>
      <c r="KVS60" s="1002"/>
      <c r="KVT60" s="1002"/>
      <c r="KVU60" s="1002"/>
      <c r="KVV60" s="1002"/>
      <c r="KVW60" s="1002"/>
      <c r="KVX60" s="1002"/>
      <c r="KVY60" s="1002"/>
      <c r="KVZ60" s="1002"/>
      <c r="KWA60" s="1002"/>
      <c r="KWB60" s="1002"/>
      <c r="KWC60" s="1002"/>
      <c r="KWD60" s="1002"/>
      <c r="KWE60" s="1002"/>
      <c r="KWF60" s="1002"/>
      <c r="KWG60" s="1002"/>
      <c r="KWH60" s="1002"/>
      <c r="KWI60" s="1002"/>
      <c r="KWJ60" s="1002"/>
      <c r="KWK60" s="1002"/>
      <c r="KWL60" s="1002"/>
      <c r="KWM60" s="1002"/>
      <c r="KWN60" s="1002"/>
      <c r="KWO60" s="1002"/>
      <c r="KWP60" s="1002"/>
      <c r="KWQ60" s="1002"/>
      <c r="KWR60" s="1002"/>
      <c r="KWS60" s="1002"/>
      <c r="KWT60" s="1002"/>
      <c r="KWU60" s="1002"/>
      <c r="KWV60" s="1002"/>
      <c r="KWW60" s="1002"/>
      <c r="KWX60" s="1002"/>
      <c r="KWY60" s="1002"/>
      <c r="KWZ60" s="1002"/>
      <c r="KXA60" s="1002"/>
      <c r="KXB60" s="1002"/>
      <c r="KXC60" s="1002"/>
      <c r="KXD60" s="1002"/>
      <c r="KXE60" s="1002"/>
      <c r="KXF60" s="1002"/>
      <c r="KXG60" s="1002"/>
      <c r="KXH60" s="1002"/>
      <c r="KXI60" s="1002"/>
      <c r="KXJ60" s="1002"/>
      <c r="KXK60" s="1002"/>
      <c r="KXL60" s="1002"/>
      <c r="KXM60" s="1002"/>
      <c r="KXN60" s="1002"/>
      <c r="KXO60" s="1002"/>
      <c r="KXP60" s="1002"/>
      <c r="KXQ60" s="1002"/>
      <c r="KXR60" s="1002"/>
      <c r="KXS60" s="1002"/>
      <c r="KXT60" s="1002"/>
      <c r="KXU60" s="1002"/>
      <c r="KXV60" s="1002"/>
      <c r="KXW60" s="1002"/>
      <c r="KXX60" s="1002"/>
      <c r="KXY60" s="1002"/>
      <c r="KXZ60" s="1002"/>
      <c r="KYA60" s="1002"/>
      <c r="KYB60" s="1002"/>
      <c r="KYC60" s="1002"/>
      <c r="KYD60" s="1002"/>
      <c r="KYE60" s="1002"/>
      <c r="KYF60" s="1002"/>
      <c r="KYG60" s="1002"/>
      <c r="KYH60" s="1002"/>
      <c r="KYI60" s="1002"/>
      <c r="KYJ60" s="1002"/>
      <c r="KYK60" s="1002"/>
      <c r="KYL60" s="1002"/>
      <c r="KYM60" s="1002"/>
      <c r="KYN60" s="1002"/>
      <c r="KYO60" s="1002"/>
      <c r="KYP60" s="1002"/>
      <c r="KYQ60" s="1002"/>
      <c r="KYR60" s="1002"/>
      <c r="KYS60" s="1002"/>
      <c r="KYT60" s="1002"/>
      <c r="KYU60" s="1002"/>
      <c r="KYV60" s="1002"/>
      <c r="KYW60" s="1002"/>
      <c r="KYX60" s="1002"/>
      <c r="KYY60" s="1002"/>
      <c r="KYZ60" s="1002"/>
      <c r="KZA60" s="1002"/>
      <c r="KZB60" s="1002"/>
      <c r="KZC60" s="1002"/>
      <c r="KZD60" s="1002"/>
      <c r="KZE60" s="1002"/>
      <c r="KZF60" s="1002"/>
      <c r="KZG60" s="1002"/>
      <c r="KZH60" s="1002"/>
      <c r="KZI60" s="1002"/>
      <c r="KZJ60" s="1002"/>
      <c r="KZK60" s="1002"/>
      <c r="KZL60" s="1002"/>
      <c r="KZM60" s="1002"/>
      <c r="KZN60" s="1002"/>
      <c r="KZO60" s="1002"/>
      <c r="KZP60" s="1002"/>
      <c r="KZQ60" s="1002"/>
      <c r="KZR60" s="1002"/>
      <c r="KZS60" s="1002"/>
      <c r="KZT60" s="1002"/>
      <c r="KZU60" s="1002"/>
      <c r="KZV60" s="1002"/>
      <c r="KZW60" s="1002"/>
      <c r="KZX60" s="1002"/>
      <c r="KZY60" s="1002"/>
      <c r="KZZ60" s="1002"/>
      <c r="LAA60" s="1002"/>
      <c r="LAB60" s="1002"/>
      <c r="LAC60" s="1002"/>
      <c r="LAD60" s="1002"/>
      <c r="LAE60" s="1002"/>
      <c r="LAF60" s="1002"/>
      <c r="LAG60" s="1002"/>
      <c r="LAH60" s="1002"/>
      <c r="LAI60" s="1002"/>
      <c r="LAJ60" s="1002"/>
      <c r="LAK60" s="1002"/>
      <c r="LAL60" s="1002"/>
      <c r="LAM60" s="1002"/>
      <c r="LAN60" s="1002"/>
      <c r="LAO60" s="1002"/>
      <c r="LAP60" s="1002"/>
      <c r="LAQ60" s="1002"/>
      <c r="LAR60" s="1002"/>
      <c r="LAS60" s="1002"/>
      <c r="LAT60" s="1002"/>
      <c r="LAU60" s="1002"/>
      <c r="LAV60" s="1002"/>
      <c r="LAW60" s="1002"/>
      <c r="LAX60" s="1002"/>
      <c r="LAY60" s="1002"/>
      <c r="LAZ60" s="1002"/>
      <c r="LBA60" s="1002"/>
      <c r="LBB60" s="1002"/>
      <c r="LBC60" s="1002"/>
      <c r="LBD60" s="1002"/>
      <c r="LBE60" s="1002"/>
      <c r="LBF60" s="1002"/>
      <c r="LBG60" s="1002"/>
      <c r="LBH60" s="1002"/>
      <c r="LBI60" s="1002"/>
      <c r="LBJ60" s="1002"/>
      <c r="LBK60" s="1002"/>
      <c r="LBL60" s="1002"/>
      <c r="LBM60" s="1002"/>
      <c r="LBN60" s="1002"/>
      <c r="LBO60" s="1002"/>
      <c r="LBP60" s="1002"/>
      <c r="LBQ60" s="1002"/>
      <c r="LBR60" s="1002"/>
      <c r="LBS60" s="1002"/>
      <c r="LBT60" s="1002"/>
      <c r="LBU60" s="1002"/>
      <c r="LBV60" s="1002"/>
      <c r="LBW60" s="1002"/>
      <c r="LBX60" s="1002"/>
      <c r="LBY60" s="1002"/>
      <c r="LBZ60" s="1002"/>
      <c r="LCA60" s="1002"/>
      <c r="LCB60" s="1002"/>
      <c r="LCC60" s="1002"/>
      <c r="LCD60" s="1002"/>
      <c r="LCE60" s="1002"/>
      <c r="LCF60" s="1002"/>
      <c r="LCG60" s="1002"/>
      <c r="LCH60" s="1002"/>
      <c r="LCI60" s="1002"/>
      <c r="LCJ60" s="1002"/>
      <c r="LCK60" s="1002"/>
      <c r="LCL60" s="1002"/>
      <c r="LCM60" s="1002"/>
      <c r="LCN60" s="1002"/>
      <c r="LCO60" s="1002"/>
      <c r="LCP60" s="1002"/>
      <c r="LCQ60" s="1002"/>
      <c r="LCR60" s="1002"/>
      <c r="LCS60" s="1002"/>
      <c r="LCT60" s="1002"/>
      <c r="LCU60" s="1002"/>
      <c r="LCV60" s="1002"/>
      <c r="LCW60" s="1002"/>
      <c r="LCX60" s="1002"/>
      <c r="LCY60" s="1002"/>
      <c r="LCZ60" s="1002"/>
      <c r="LDA60" s="1002"/>
      <c r="LDB60" s="1002"/>
      <c r="LDC60" s="1002"/>
      <c r="LDD60" s="1002"/>
      <c r="LDE60" s="1002"/>
      <c r="LDF60" s="1002"/>
      <c r="LDG60" s="1002"/>
      <c r="LDH60" s="1002"/>
      <c r="LDI60" s="1002"/>
      <c r="LDJ60" s="1002"/>
      <c r="LDK60" s="1002"/>
      <c r="LDL60" s="1002"/>
      <c r="LDM60" s="1002"/>
      <c r="LDN60" s="1002"/>
      <c r="LDO60" s="1002"/>
      <c r="LDP60" s="1002"/>
      <c r="LDQ60" s="1002"/>
      <c r="LDR60" s="1002"/>
      <c r="LDS60" s="1002"/>
      <c r="LDT60" s="1002"/>
      <c r="LDU60" s="1002"/>
      <c r="LDV60" s="1002"/>
      <c r="LDW60" s="1002"/>
      <c r="LDX60" s="1002"/>
      <c r="LDY60" s="1002"/>
      <c r="LDZ60" s="1002"/>
      <c r="LEA60" s="1002"/>
      <c r="LEB60" s="1002"/>
      <c r="LEC60" s="1002"/>
      <c r="LED60" s="1002"/>
      <c r="LEE60" s="1002"/>
      <c r="LEF60" s="1002"/>
      <c r="LEG60" s="1002"/>
      <c r="LEH60" s="1002"/>
      <c r="LEI60" s="1002"/>
      <c r="LEJ60" s="1002"/>
      <c r="LEK60" s="1002"/>
      <c r="LEL60" s="1002"/>
      <c r="LEM60" s="1002"/>
      <c r="LEN60" s="1002"/>
      <c r="LEO60" s="1002"/>
      <c r="LEP60" s="1002"/>
      <c r="LEQ60" s="1002"/>
      <c r="LER60" s="1002"/>
      <c r="LES60" s="1002"/>
      <c r="LET60" s="1002"/>
      <c r="LEU60" s="1002"/>
      <c r="LEV60" s="1002"/>
      <c r="LEW60" s="1002"/>
      <c r="LEX60" s="1002"/>
      <c r="LEY60" s="1002"/>
      <c r="LEZ60" s="1002"/>
      <c r="LFA60" s="1002"/>
      <c r="LFB60" s="1002"/>
      <c r="LFC60" s="1002"/>
      <c r="LFD60" s="1002"/>
      <c r="LFE60" s="1002"/>
      <c r="LFF60" s="1002"/>
      <c r="LFG60" s="1002"/>
      <c r="LFH60" s="1002"/>
      <c r="LFI60" s="1002"/>
      <c r="LFJ60" s="1002"/>
      <c r="LFK60" s="1002"/>
      <c r="LFL60" s="1002"/>
      <c r="LFM60" s="1002"/>
      <c r="LFN60" s="1002"/>
      <c r="LFO60" s="1002"/>
      <c r="LFP60" s="1002"/>
      <c r="LFQ60" s="1002"/>
      <c r="LFR60" s="1002"/>
      <c r="LFS60" s="1002"/>
      <c r="LFT60" s="1002"/>
      <c r="LFU60" s="1002"/>
      <c r="LFV60" s="1002"/>
      <c r="LFW60" s="1002"/>
      <c r="LFX60" s="1002"/>
      <c r="LFY60" s="1002"/>
      <c r="LFZ60" s="1002"/>
      <c r="LGA60" s="1002"/>
      <c r="LGB60" s="1002"/>
      <c r="LGC60" s="1002"/>
      <c r="LGD60" s="1002"/>
      <c r="LGE60" s="1002"/>
      <c r="LGF60" s="1002"/>
      <c r="LGG60" s="1002"/>
      <c r="LGH60" s="1002"/>
      <c r="LGI60" s="1002"/>
      <c r="LGJ60" s="1002"/>
      <c r="LGK60" s="1002"/>
      <c r="LGL60" s="1002"/>
      <c r="LGM60" s="1002"/>
      <c r="LGN60" s="1002"/>
      <c r="LGO60" s="1002"/>
      <c r="LGP60" s="1002"/>
      <c r="LGQ60" s="1002"/>
      <c r="LGR60" s="1002"/>
      <c r="LGS60" s="1002"/>
      <c r="LGT60" s="1002"/>
      <c r="LGU60" s="1002"/>
      <c r="LGV60" s="1002"/>
      <c r="LGW60" s="1002"/>
      <c r="LGX60" s="1002"/>
      <c r="LGY60" s="1002"/>
      <c r="LGZ60" s="1002"/>
      <c r="LHA60" s="1002"/>
      <c r="LHB60" s="1002"/>
      <c r="LHC60" s="1002"/>
      <c r="LHD60" s="1002"/>
      <c r="LHE60" s="1002"/>
      <c r="LHF60" s="1002"/>
      <c r="LHG60" s="1002"/>
      <c r="LHH60" s="1002"/>
      <c r="LHI60" s="1002"/>
      <c r="LHJ60" s="1002"/>
      <c r="LHK60" s="1002"/>
      <c r="LHL60" s="1002"/>
      <c r="LHM60" s="1002"/>
      <c r="LHN60" s="1002"/>
      <c r="LHO60" s="1002"/>
      <c r="LHP60" s="1002"/>
      <c r="LHQ60" s="1002"/>
      <c r="LHR60" s="1002"/>
      <c r="LHS60" s="1002"/>
      <c r="LHT60" s="1002"/>
      <c r="LHU60" s="1002"/>
      <c r="LHV60" s="1002"/>
      <c r="LHW60" s="1002"/>
      <c r="LHX60" s="1002"/>
      <c r="LHY60" s="1002"/>
      <c r="LHZ60" s="1002"/>
      <c r="LIA60" s="1002"/>
      <c r="LIB60" s="1002"/>
      <c r="LIC60" s="1002"/>
      <c r="LID60" s="1002"/>
      <c r="LIE60" s="1002"/>
      <c r="LIF60" s="1002"/>
      <c r="LIG60" s="1002"/>
      <c r="LIH60" s="1002"/>
      <c r="LII60" s="1002"/>
      <c r="LIJ60" s="1002"/>
      <c r="LIK60" s="1002"/>
      <c r="LIL60" s="1002"/>
      <c r="LIM60" s="1002"/>
      <c r="LIN60" s="1002"/>
      <c r="LIO60" s="1002"/>
      <c r="LIP60" s="1002"/>
      <c r="LIQ60" s="1002"/>
      <c r="LIR60" s="1002"/>
      <c r="LIS60" s="1002"/>
      <c r="LIT60" s="1002"/>
      <c r="LIU60" s="1002"/>
      <c r="LIV60" s="1002"/>
      <c r="LIW60" s="1002"/>
      <c r="LIX60" s="1002"/>
      <c r="LIY60" s="1002"/>
      <c r="LIZ60" s="1002"/>
      <c r="LJA60" s="1002"/>
      <c r="LJB60" s="1002"/>
      <c r="LJC60" s="1002"/>
      <c r="LJD60" s="1002"/>
      <c r="LJE60" s="1002"/>
      <c r="LJF60" s="1002"/>
      <c r="LJG60" s="1002"/>
      <c r="LJH60" s="1002"/>
      <c r="LJI60" s="1002"/>
      <c r="LJJ60" s="1002"/>
      <c r="LJK60" s="1002"/>
      <c r="LJL60" s="1002"/>
      <c r="LJM60" s="1002"/>
      <c r="LJN60" s="1002"/>
      <c r="LJO60" s="1002"/>
      <c r="LJP60" s="1002"/>
      <c r="LJQ60" s="1002"/>
      <c r="LJR60" s="1002"/>
      <c r="LJS60" s="1002"/>
      <c r="LJT60" s="1002"/>
      <c r="LJU60" s="1002"/>
      <c r="LJV60" s="1002"/>
      <c r="LJW60" s="1002"/>
      <c r="LJX60" s="1002"/>
      <c r="LJY60" s="1002"/>
      <c r="LJZ60" s="1002"/>
      <c r="LKA60" s="1002"/>
      <c r="LKB60" s="1002"/>
      <c r="LKC60" s="1002"/>
      <c r="LKD60" s="1002"/>
      <c r="LKE60" s="1002"/>
      <c r="LKF60" s="1002"/>
      <c r="LKG60" s="1002"/>
      <c r="LKH60" s="1002"/>
      <c r="LKI60" s="1002"/>
      <c r="LKJ60" s="1002"/>
      <c r="LKK60" s="1002"/>
      <c r="LKL60" s="1002"/>
      <c r="LKM60" s="1002"/>
      <c r="LKN60" s="1002"/>
      <c r="LKO60" s="1002"/>
      <c r="LKP60" s="1002"/>
      <c r="LKQ60" s="1002"/>
      <c r="LKR60" s="1002"/>
      <c r="LKS60" s="1002"/>
      <c r="LKT60" s="1002"/>
      <c r="LKU60" s="1002"/>
      <c r="LKV60" s="1002"/>
      <c r="LKW60" s="1002"/>
      <c r="LKX60" s="1002"/>
      <c r="LKY60" s="1002"/>
      <c r="LKZ60" s="1002"/>
      <c r="LLA60" s="1002"/>
      <c r="LLB60" s="1002"/>
      <c r="LLC60" s="1002"/>
      <c r="LLD60" s="1002"/>
      <c r="LLE60" s="1002"/>
      <c r="LLF60" s="1002"/>
      <c r="LLG60" s="1002"/>
      <c r="LLH60" s="1002"/>
      <c r="LLI60" s="1002"/>
      <c r="LLJ60" s="1002"/>
      <c r="LLK60" s="1002"/>
      <c r="LLL60" s="1002"/>
      <c r="LLM60" s="1002"/>
      <c r="LLN60" s="1002"/>
      <c r="LLO60" s="1002"/>
      <c r="LLP60" s="1002"/>
      <c r="LLQ60" s="1002"/>
      <c r="LLR60" s="1002"/>
      <c r="LLS60" s="1002"/>
      <c r="LLT60" s="1002"/>
      <c r="LLU60" s="1002"/>
      <c r="LLV60" s="1002"/>
      <c r="LLW60" s="1002"/>
      <c r="LLX60" s="1002"/>
      <c r="LLY60" s="1002"/>
      <c r="LLZ60" s="1002"/>
      <c r="LMA60" s="1002"/>
      <c r="LMB60" s="1002"/>
      <c r="LMC60" s="1002"/>
      <c r="LMD60" s="1002"/>
      <c r="LME60" s="1002"/>
      <c r="LMF60" s="1002"/>
      <c r="LMG60" s="1002"/>
      <c r="LMH60" s="1002"/>
      <c r="LMI60" s="1002"/>
      <c r="LMJ60" s="1002"/>
      <c r="LMK60" s="1002"/>
      <c r="LML60" s="1002"/>
      <c r="LMM60" s="1002"/>
      <c r="LMN60" s="1002"/>
      <c r="LMO60" s="1002"/>
      <c r="LMP60" s="1002"/>
      <c r="LMQ60" s="1002"/>
      <c r="LMR60" s="1002"/>
      <c r="LMS60" s="1002"/>
      <c r="LMT60" s="1002"/>
      <c r="LMU60" s="1002"/>
      <c r="LMV60" s="1002"/>
      <c r="LMW60" s="1002"/>
      <c r="LMX60" s="1002"/>
      <c r="LMY60" s="1002"/>
      <c r="LMZ60" s="1002"/>
      <c r="LNA60" s="1002"/>
      <c r="LNB60" s="1002"/>
      <c r="LNC60" s="1002"/>
      <c r="LND60" s="1002"/>
      <c r="LNE60" s="1002"/>
      <c r="LNF60" s="1002"/>
      <c r="LNG60" s="1002"/>
      <c r="LNH60" s="1002"/>
      <c r="LNI60" s="1002"/>
      <c r="LNJ60" s="1002"/>
      <c r="LNK60" s="1002"/>
      <c r="LNL60" s="1002"/>
      <c r="LNM60" s="1002"/>
      <c r="LNN60" s="1002"/>
      <c r="LNO60" s="1002"/>
      <c r="LNP60" s="1002"/>
      <c r="LNQ60" s="1002"/>
      <c r="LNR60" s="1002"/>
      <c r="LNS60" s="1002"/>
      <c r="LNT60" s="1002"/>
      <c r="LNU60" s="1002"/>
      <c r="LNV60" s="1002"/>
      <c r="LNW60" s="1002"/>
      <c r="LNX60" s="1002"/>
      <c r="LNY60" s="1002"/>
      <c r="LNZ60" s="1002"/>
      <c r="LOA60" s="1002"/>
      <c r="LOB60" s="1002"/>
      <c r="LOC60" s="1002"/>
      <c r="LOD60" s="1002"/>
      <c r="LOE60" s="1002"/>
      <c r="LOF60" s="1002"/>
      <c r="LOG60" s="1002"/>
      <c r="LOH60" s="1002"/>
      <c r="LOI60" s="1002"/>
      <c r="LOJ60" s="1002"/>
      <c r="LOK60" s="1002"/>
      <c r="LOL60" s="1002"/>
      <c r="LOM60" s="1002"/>
      <c r="LON60" s="1002"/>
      <c r="LOO60" s="1002"/>
      <c r="LOP60" s="1002"/>
      <c r="LOQ60" s="1002"/>
      <c r="LOR60" s="1002"/>
      <c r="LOS60" s="1002"/>
      <c r="LOT60" s="1002"/>
      <c r="LOU60" s="1002"/>
      <c r="LOV60" s="1002"/>
      <c r="LOW60" s="1002"/>
      <c r="LOX60" s="1002"/>
      <c r="LOY60" s="1002"/>
      <c r="LOZ60" s="1002"/>
      <c r="LPA60" s="1002"/>
      <c r="LPB60" s="1002"/>
      <c r="LPC60" s="1002"/>
      <c r="LPD60" s="1002"/>
      <c r="LPE60" s="1002"/>
      <c r="LPF60" s="1002"/>
      <c r="LPG60" s="1002"/>
      <c r="LPH60" s="1002"/>
      <c r="LPI60" s="1002"/>
      <c r="LPJ60" s="1002"/>
      <c r="LPK60" s="1002"/>
      <c r="LPL60" s="1002"/>
      <c r="LPM60" s="1002"/>
      <c r="LPN60" s="1002"/>
      <c r="LPO60" s="1002"/>
      <c r="LPP60" s="1002"/>
      <c r="LPQ60" s="1002"/>
      <c r="LPR60" s="1002"/>
      <c r="LPS60" s="1002"/>
      <c r="LPT60" s="1002"/>
      <c r="LPU60" s="1002"/>
      <c r="LPV60" s="1002"/>
      <c r="LPW60" s="1002"/>
      <c r="LPX60" s="1002"/>
      <c r="LPY60" s="1002"/>
      <c r="LPZ60" s="1002"/>
      <c r="LQA60" s="1002"/>
      <c r="LQB60" s="1002"/>
      <c r="LQC60" s="1002"/>
      <c r="LQD60" s="1002"/>
      <c r="LQE60" s="1002"/>
      <c r="LQF60" s="1002"/>
      <c r="LQG60" s="1002"/>
      <c r="LQH60" s="1002"/>
      <c r="LQI60" s="1002"/>
      <c r="LQJ60" s="1002"/>
      <c r="LQK60" s="1002"/>
      <c r="LQL60" s="1002"/>
      <c r="LQM60" s="1002"/>
      <c r="LQN60" s="1002"/>
      <c r="LQO60" s="1002"/>
      <c r="LQP60" s="1002"/>
      <c r="LQQ60" s="1002"/>
      <c r="LQR60" s="1002"/>
      <c r="LQS60" s="1002"/>
      <c r="LQT60" s="1002"/>
      <c r="LQU60" s="1002"/>
      <c r="LQV60" s="1002"/>
      <c r="LQW60" s="1002"/>
      <c r="LQX60" s="1002"/>
      <c r="LQY60" s="1002"/>
      <c r="LQZ60" s="1002"/>
      <c r="LRA60" s="1002"/>
      <c r="LRB60" s="1002"/>
      <c r="LRC60" s="1002"/>
      <c r="LRD60" s="1002"/>
      <c r="LRE60" s="1002"/>
      <c r="LRF60" s="1002"/>
      <c r="LRG60" s="1002"/>
      <c r="LRH60" s="1002"/>
      <c r="LRI60" s="1002"/>
      <c r="LRJ60" s="1002"/>
      <c r="LRK60" s="1002"/>
      <c r="LRL60" s="1002"/>
      <c r="LRM60" s="1002"/>
      <c r="LRN60" s="1002"/>
      <c r="LRO60" s="1002"/>
      <c r="LRP60" s="1002"/>
      <c r="LRQ60" s="1002"/>
      <c r="LRR60" s="1002"/>
      <c r="LRS60" s="1002"/>
      <c r="LRT60" s="1002"/>
      <c r="LRU60" s="1002"/>
      <c r="LRV60" s="1002"/>
      <c r="LRW60" s="1002"/>
      <c r="LRX60" s="1002"/>
      <c r="LRY60" s="1002"/>
      <c r="LRZ60" s="1002"/>
      <c r="LSA60" s="1002"/>
      <c r="LSB60" s="1002"/>
      <c r="LSC60" s="1002"/>
      <c r="LSD60" s="1002"/>
      <c r="LSE60" s="1002"/>
      <c r="LSF60" s="1002"/>
      <c r="LSG60" s="1002"/>
      <c r="LSH60" s="1002"/>
      <c r="LSI60" s="1002"/>
      <c r="LSJ60" s="1002"/>
      <c r="LSK60" s="1002"/>
      <c r="LSL60" s="1002"/>
      <c r="LSM60" s="1002"/>
      <c r="LSN60" s="1002"/>
      <c r="LSO60" s="1002"/>
      <c r="LSP60" s="1002"/>
      <c r="LSQ60" s="1002"/>
      <c r="LSR60" s="1002"/>
      <c r="LSS60" s="1002"/>
      <c r="LST60" s="1002"/>
      <c r="LSU60" s="1002"/>
      <c r="LSV60" s="1002"/>
      <c r="LSW60" s="1002"/>
      <c r="LSX60" s="1002"/>
      <c r="LSY60" s="1002"/>
      <c r="LSZ60" s="1002"/>
      <c r="LTA60" s="1002"/>
      <c r="LTB60" s="1002"/>
      <c r="LTC60" s="1002"/>
      <c r="LTD60" s="1002"/>
      <c r="LTE60" s="1002"/>
      <c r="LTF60" s="1002"/>
      <c r="LTG60" s="1002"/>
      <c r="LTH60" s="1002"/>
      <c r="LTI60" s="1002"/>
      <c r="LTJ60" s="1002"/>
      <c r="LTK60" s="1002"/>
      <c r="LTL60" s="1002"/>
      <c r="LTM60" s="1002"/>
      <c r="LTN60" s="1002"/>
      <c r="LTO60" s="1002"/>
      <c r="LTP60" s="1002"/>
      <c r="LTQ60" s="1002"/>
      <c r="LTR60" s="1002"/>
      <c r="LTS60" s="1002"/>
      <c r="LTT60" s="1002"/>
      <c r="LTU60" s="1002"/>
      <c r="LTV60" s="1002"/>
      <c r="LTW60" s="1002"/>
      <c r="LTX60" s="1002"/>
      <c r="LTY60" s="1002"/>
      <c r="LTZ60" s="1002"/>
      <c r="LUA60" s="1002"/>
      <c r="LUB60" s="1002"/>
      <c r="LUC60" s="1002"/>
      <c r="LUD60" s="1002"/>
      <c r="LUE60" s="1002"/>
      <c r="LUF60" s="1002"/>
      <c r="LUG60" s="1002"/>
      <c r="LUH60" s="1002"/>
      <c r="LUI60" s="1002"/>
      <c r="LUJ60" s="1002"/>
      <c r="LUK60" s="1002"/>
      <c r="LUL60" s="1002"/>
      <c r="LUM60" s="1002"/>
      <c r="LUN60" s="1002"/>
      <c r="LUO60" s="1002"/>
      <c r="LUP60" s="1002"/>
      <c r="LUQ60" s="1002"/>
      <c r="LUR60" s="1002"/>
      <c r="LUS60" s="1002"/>
      <c r="LUT60" s="1002"/>
      <c r="LUU60" s="1002"/>
      <c r="LUV60" s="1002"/>
      <c r="LUW60" s="1002"/>
      <c r="LUX60" s="1002"/>
      <c r="LUY60" s="1002"/>
      <c r="LUZ60" s="1002"/>
      <c r="LVA60" s="1002"/>
      <c r="LVB60" s="1002"/>
      <c r="LVC60" s="1002"/>
      <c r="LVD60" s="1002"/>
      <c r="LVE60" s="1002"/>
      <c r="LVF60" s="1002"/>
      <c r="LVG60" s="1002"/>
      <c r="LVH60" s="1002"/>
      <c r="LVI60" s="1002"/>
      <c r="LVJ60" s="1002"/>
      <c r="LVK60" s="1002"/>
      <c r="LVL60" s="1002"/>
      <c r="LVM60" s="1002"/>
      <c r="LVN60" s="1002"/>
      <c r="LVO60" s="1002"/>
      <c r="LVP60" s="1002"/>
      <c r="LVQ60" s="1002"/>
      <c r="LVR60" s="1002"/>
      <c r="LVS60" s="1002"/>
      <c r="LVT60" s="1002"/>
      <c r="LVU60" s="1002"/>
      <c r="LVV60" s="1002"/>
      <c r="LVW60" s="1002"/>
      <c r="LVX60" s="1002"/>
      <c r="LVY60" s="1002"/>
      <c r="LVZ60" s="1002"/>
      <c r="LWA60" s="1002"/>
      <c r="LWB60" s="1002"/>
      <c r="LWC60" s="1002"/>
      <c r="LWD60" s="1002"/>
      <c r="LWE60" s="1002"/>
      <c r="LWF60" s="1002"/>
      <c r="LWG60" s="1002"/>
      <c r="LWH60" s="1002"/>
      <c r="LWI60" s="1002"/>
      <c r="LWJ60" s="1002"/>
      <c r="LWK60" s="1002"/>
      <c r="LWL60" s="1002"/>
      <c r="LWM60" s="1002"/>
      <c r="LWN60" s="1002"/>
      <c r="LWO60" s="1002"/>
      <c r="LWP60" s="1002"/>
      <c r="LWQ60" s="1002"/>
      <c r="LWR60" s="1002"/>
      <c r="LWS60" s="1002"/>
      <c r="LWT60" s="1002"/>
      <c r="LWU60" s="1002"/>
      <c r="LWV60" s="1002"/>
      <c r="LWW60" s="1002"/>
      <c r="LWX60" s="1002"/>
      <c r="LWY60" s="1002"/>
      <c r="LWZ60" s="1002"/>
      <c r="LXA60" s="1002"/>
      <c r="LXB60" s="1002"/>
      <c r="LXC60" s="1002"/>
      <c r="LXD60" s="1002"/>
      <c r="LXE60" s="1002"/>
      <c r="LXF60" s="1002"/>
      <c r="LXG60" s="1002"/>
      <c r="LXH60" s="1002"/>
      <c r="LXI60" s="1002"/>
      <c r="LXJ60" s="1002"/>
      <c r="LXK60" s="1002"/>
      <c r="LXL60" s="1002"/>
      <c r="LXM60" s="1002"/>
      <c r="LXN60" s="1002"/>
      <c r="LXO60" s="1002"/>
      <c r="LXP60" s="1002"/>
      <c r="LXQ60" s="1002"/>
      <c r="LXR60" s="1002"/>
      <c r="LXS60" s="1002"/>
      <c r="LXT60" s="1002"/>
      <c r="LXU60" s="1002"/>
      <c r="LXV60" s="1002"/>
      <c r="LXW60" s="1002"/>
      <c r="LXX60" s="1002"/>
      <c r="LXY60" s="1002"/>
      <c r="LXZ60" s="1002"/>
      <c r="LYA60" s="1002"/>
      <c r="LYB60" s="1002"/>
      <c r="LYC60" s="1002"/>
      <c r="LYD60" s="1002"/>
      <c r="LYE60" s="1002"/>
      <c r="LYF60" s="1002"/>
      <c r="LYG60" s="1002"/>
      <c r="LYH60" s="1002"/>
      <c r="LYI60" s="1002"/>
      <c r="LYJ60" s="1002"/>
      <c r="LYK60" s="1002"/>
      <c r="LYL60" s="1002"/>
      <c r="LYM60" s="1002"/>
      <c r="LYN60" s="1002"/>
      <c r="LYO60" s="1002"/>
      <c r="LYP60" s="1002"/>
      <c r="LYQ60" s="1002"/>
      <c r="LYR60" s="1002"/>
      <c r="LYS60" s="1002"/>
      <c r="LYT60" s="1002"/>
      <c r="LYU60" s="1002"/>
      <c r="LYV60" s="1002"/>
      <c r="LYW60" s="1002"/>
      <c r="LYX60" s="1002"/>
      <c r="LYY60" s="1002"/>
      <c r="LYZ60" s="1002"/>
      <c r="LZA60" s="1002"/>
      <c r="LZB60" s="1002"/>
      <c r="LZC60" s="1002"/>
      <c r="LZD60" s="1002"/>
      <c r="LZE60" s="1002"/>
      <c r="LZF60" s="1002"/>
      <c r="LZG60" s="1002"/>
      <c r="LZH60" s="1002"/>
      <c r="LZI60" s="1002"/>
      <c r="LZJ60" s="1002"/>
      <c r="LZK60" s="1002"/>
      <c r="LZL60" s="1002"/>
      <c r="LZM60" s="1002"/>
      <c r="LZN60" s="1002"/>
      <c r="LZO60" s="1002"/>
      <c r="LZP60" s="1002"/>
      <c r="LZQ60" s="1002"/>
      <c r="LZR60" s="1002"/>
      <c r="LZS60" s="1002"/>
      <c r="LZT60" s="1002"/>
      <c r="LZU60" s="1002"/>
      <c r="LZV60" s="1002"/>
      <c r="LZW60" s="1002"/>
      <c r="LZX60" s="1002"/>
      <c r="LZY60" s="1002"/>
      <c r="LZZ60" s="1002"/>
      <c r="MAA60" s="1002"/>
      <c r="MAB60" s="1002"/>
      <c r="MAC60" s="1002"/>
      <c r="MAD60" s="1002"/>
      <c r="MAE60" s="1002"/>
      <c r="MAF60" s="1002"/>
      <c r="MAG60" s="1002"/>
      <c r="MAH60" s="1002"/>
      <c r="MAI60" s="1002"/>
      <c r="MAJ60" s="1002"/>
      <c r="MAK60" s="1002"/>
      <c r="MAL60" s="1002"/>
      <c r="MAM60" s="1002"/>
      <c r="MAN60" s="1002"/>
      <c r="MAO60" s="1002"/>
      <c r="MAP60" s="1002"/>
      <c r="MAQ60" s="1002"/>
      <c r="MAR60" s="1002"/>
      <c r="MAS60" s="1002"/>
      <c r="MAT60" s="1002"/>
      <c r="MAU60" s="1002"/>
      <c r="MAV60" s="1002"/>
      <c r="MAW60" s="1002"/>
      <c r="MAX60" s="1002"/>
      <c r="MAY60" s="1002"/>
      <c r="MAZ60" s="1002"/>
      <c r="MBA60" s="1002"/>
      <c r="MBB60" s="1002"/>
      <c r="MBC60" s="1002"/>
      <c r="MBD60" s="1002"/>
      <c r="MBE60" s="1002"/>
      <c r="MBF60" s="1002"/>
      <c r="MBG60" s="1002"/>
      <c r="MBH60" s="1002"/>
      <c r="MBI60" s="1002"/>
      <c r="MBJ60" s="1002"/>
      <c r="MBK60" s="1002"/>
      <c r="MBL60" s="1002"/>
      <c r="MBM60" s="1002"/>
      <c r="MBN60" s="1002"/>
      <c r="MBO60" s="1002"/>
      <c r="MBP60" s="1002"/>
      <c r="MBQ60" s="1002"/>
      <c r="MBR60" s="1002"/>
      <c r="MBS60" s="1002"/>
      <c r="MBT60" s="1002"/>
      <c r="MBU60" s="1002"/>
      <c r="MBV60" s="1002"/>
      <c r="MBW60" s="1002"/>
      <c r="MBX60" s="1002"/>
      <c r="MBY60" s="1002"/>
      <c r="MBZ60" s="1002"/>
      <c r="MCA60" s="1002"/>
      <c r="MCB60" s="1002"/>
      <c r="MCC60" s="1002"/>
      <c r="MCD60" s="1002"/>
      <c r="MCE60" s="1002"/>
      <c r="MCF60" s="1002"/>
      <c r="MCG60" s="1002"/>
      <c r="MCH60" s="1002"/>
      <c r="MCI60" s="1002"/>
      <c r="MCJ60" s="1002"/>
      <c r="MCK60" s="1002"/>
      <c r="MCL60" s="1002"/>
      <c r="MCM60" s="1002"/>
      <c r="MCN60" s="1002"/>
      <c r="MCO60" s="1002"/>
      <c r="MCP60" s="1002"/>
      <c r="MCQ60" s="1002"/>
      <c r="MCR60" s="1002"/>
      <c r="MCS60" s="1002"/>
      <c r="MCT60" s="1002"/>
      <c r="MCU60" s="1002"/>
      <c r="MCV60" s="1002"/>
      <c r="MCW60" s="1002"/>
      <c r="MCX60" s="1002"/>
      <c r="MCY60" s="1002"/>
      <c r="MCZ60" s="1002"/>
      <c r="MDA60" s="1002"/>
      <c r="MDB60" s="1002"/>
      <c r="MDC60" s="1002"/>
      <c r="MDD60" s="1002"/>
      <c r="MDE60" s="1002"/>
      <c r="MDF60" s="1002"/>
      <c r="MDG60" s="1002"/>
      <c r="MDH60" s="1002"/>
      <c r="MDI60" s="1002"/>
      <c r="MDJ60" s="1002"/>
      <c r="MDK60" s="1002"/>
      <c r="MDL60" s="1002"/>
      <c r="MDM60" s="1002"/>
      <c r="MDN60" s="1002"/>
      <c r="MDO60" s="1002"/>
      <c r="MDP60" s="1002"/>
      <c r="MDQ60" s="1002"/>
      <c r="MDR60" s="1002"/>
      <c r="MDS60" s="1002"/>
      <c r="MDT60" s="1002"/>
      <c r="MDU60" s="1002"/>
      <c r="MDV60" s="1002"/>
      <c r="MDW60" s="1002"/>
      <c r="MDX60" s="1002"/>
      <c r="MDY60" s="1002"/>
      <c r="MDZ60" s="1002"/>
      <c r="MEA60" s="1002"/>
      <c r="MEB60" s="1002"/>
      <c r="MEC60" s="1002"/>
      <c r="MED60" s="1002"/>
      <c r="MEE60" s="1002"/>
      <c r="MEF60" s="1002"/>
      <c r="MEG60" s="1002"/>
      <c r="MEH60" s="1002"/>
      <c r="MEI60" s="1002"/>
      <c r="MEJ60" s="1002"/>
      <c r="MEK60" s="1002"/>
      <c r="MEL60" s="1002"/>
      <c r="MEM60" s="1002"/>
      <c r="MEN60" s="1002"/>
      <c r="MEO60" s="1002"/>
      <c r="MEP60" s="1002"/>
      <c r="MEQ60" s="1002"/>
      <c r="MER60" s="1002"/>
      <c r="MES60" s="1002"/>
      <c r="MET60" s="1002"/>
      <c r="MEU60" s="1002"/>
      <c r="MEV60" s="1002"/>
      <c r="MEW60" s="1002"/>
      <c r="MEX60" s="1002"/>
      <c r="MEY60" s="1002"/>
      <c r="MEZ60" s="1002"/>
      <c r="MFA60" s="1002"/>
      <c r="MFB60" s="1002"/>
      <c r="MFC60" s="1002"/>
      <c r="MFD60" s="1002"/>
      <c r="MFE60" s="1002"/>
      <c r="MFF60" s="1002"/>
      <c r="MFG60" s="1002"/>
      <c r="MFH60" s="1002"/>
      <c r="MFI60" s="1002"/>
      <c r="MFJ60" s="1002"/>
      <c r="MFK60" s="1002"/>
      <c r="MFL60" s="1002"/>
      <c r="MFM60" s="1002"/>
      <c r="MFN60" s="1002"/>
      <c r="MFO60" s="1002"/>
      <c r="MFP60" s="1002"/>
      <c r="MFQ60" s="1002"/>
      <c r="MFR60" s="1002"/>
      <c r="MFS60" s="1002"/>
      <c r="MFT60" s="1002"/>
      <c r="MFU60" s="1002"/>
      <c r="MFV60" s="1002"/>
      <c r="MFW60" s="1002"/>
      <c r="MFX60" s="1002"/>
      <c r="MFY60" s="1002"/>
      <c r="MFZ60" s="1002"/>
      <c r="MGA60" s="1002"/>
      <c r="MGB60" s="1002"/>
      <c r="MGC60" s="1002"/>
      <c r="MGD60" s="1002"/>
      <c r="MGE60" s="1002"/>
      <c r="MGF60" s="1002"/>
      <c r="MGG60" s="1002"/>
      <c r="MGH60" s="1002"/>
      <c r="MGI60" s="1002"/>
      <c r="MGJ60" s="1002"/>
      <c r="MGK60" s="1002"/>
      <c r="MGL60" s="1002"/>
      <c r="MGM60" s="1002"/>
      <c r="MGN60" s="1002"/>
      <c r="MGO60" s="1002"/>
      <c r="MGP60" s="1002"/>
      <c r="MGQ60" s="1002"/>
      <c r="MGR60" s="1002"/>
      <c r="MGS60" s="1002"/>
      <c r="MGT60" s="1002"/>
      <c r="MGU60" s="1002"/>
      <c r="MGV60" s="1002"/>
      <c r="MGW60" s="1002"/>
      <c r="MGX60" s="1002"/>
      <c r="MGY60" s="1002"/>
      <c r="MGZ60" s="1002"/>
      <c r="MHA60" s="1002"/>
      <c r="MHB60" s="1002"/>
      <c r="MHC60" s="1002"/>
      <c r="MHD60" s="1002"/>
      <c r="MHE60" s="1002"/>
      <c r="MHF60" s="1002"/>
      <c r="MHG60" s="1002"/>
      <c r="MHH60" s="1002"/>
      <c r="MHI60" s="1002"/>
      <c r="MHJ60" s="1002"/>
      <c r="MHK60" s="1002"/>
      <c r="MHL60" s="1002"/>
      <c r="MHM60" s="1002"/>
      <c r="MHN60" s="1002"/>
      <c r="MHO60" s="1002"/>
      <c r="MHP60" s="1002"/>
      <c r="MHQ60" s="1002"/>
      <c r="MHR60" s="1002"/>
      <c r="MHS60" s="1002"/>
      <c r="MHT60" s="1002"/>
      <c r="MHU60" s="1002"/>
      <c r="MHV60" s="1002"/>
      <c r="MHW60" s="1002"/>
      <c r="MHX60" s="1002"/>
      <c r="MHY60" s="1002"/>
      <c r="MHZ60" s="1002"/>
      <c r="MIA60" s="1002"/>
      <c r="MIB60" s="1002"/>
      <c r="MIC60" s="1002"/>
      <c r="MID60" s="1002"/>
      <c r="MIE60" s="1002"/>
      <c r="MIF60" s="1002"/>
      <c r="MIG60" s="1002"/>
      <c r="MIH60" s="1002"/>
      <c r="MII60" s="1002"/>
      <c r="MIJ60" s="1002"/>
      <c r="MIK60" s="1002"/>
      <c r="MIL60" s="1002"/>
      <c r="MIM60" s="1002"/>
      <c r="MIN60" s="1002"/>
      <c r="MIO60" s="1002"/>
      <c r="MIP60" s="1002"/>
      <c r="MIQ60" s="1002"/>
      <c r="MIR60" s="1002"/>
      <c r="MIS60" s="1002"/>
      <c r="MIT60" s="1002"/>
      <c r="MIU60" s="1002"/>
      <c r="MIV60" s="1002"/>
      <c r="MIW60" s="1002"/>
      <c r="MIX60" s="1002"/>
      <c r="MIY60" s="1002"/>
      <c r="MIZ60" s="1002"/>
      <c r="MJA60" s="1002"/>
      <c r="MJB60" s="1002"/>
      <c r="MJC60" s="1002"/>
      <c r="MJD60" s="1002"/>
      <c r="MJE60" s="1002"/>
      <c r="MJF60" s="1002"/>
      <c r="MJG60" s="1002"/>
      <c r="MJH60" s="1002"/>
      <c r="MJI60" s="1002"/>
      <c r="MJJ60" s="1002"/>
      <c r="MJK60" s="1002"/>
      <c r="MJL60" s="1002"/>
      <c r="MJM60" s="1002"/>
      <c r="MJN60" s="1002"/>
      <c r="MJO60" s="1002"/>
      <c r="MJP60" s="1002"/>
      <c r="MJQ60" s="1002"/>
      <c r="MJR60" s="1002"/>
      <c r="MJS60" s="1002"/>
      <c r="MJT60" s="1002"/>
      <c r="MJU60" s="1002"/>
      <c r="MJV60" s="1002"/>
      <c r="MJW60" s="1002"/>
      <c r="MJX60" s="1002"/>
      <c r="MJY60" s="1002"/>
      <c r="MJZ60" s="1002"/>
      <c r="MKA60" s="1002"/>
      <c r="MKB60" s="1002"/>
      <c r="MKC60" s="1002"/>
      <c r="MKD60" s="1002"/>
      <c r="MKE60" s="1002"/>
      <c r="MKF60" s="1002"/>
      <c r="MKG60" s="1002"/>
      <c r="MKH60" s="1002"/>
      <c r="MKI60" s="1002"/>
      <c r="MKJ60" s="1002"/>
      <c r="MKK60" s="1002"/>
      <c r="MKL60" s="1002"/>
      <c r="MKM60" s="1002"/>
      <c r="MKN60" s="1002"/>
      <c r="MKO60" s="1002"/>
      <c r="MKP60" s="1002"/>
      <c r="MKQ60" s="1002"/>
      <c r="MKR60" s="1002"/>
      <c r="MKS60" s="1002"/>
      <c r="MKT60" s="1002"/>
      <c r="MKU60" s="1002"/>
      <c r="MKV60" s="1002"/>
      <c r="MKW60" s="1002"/>
      <c r="MKX60" s="1002"/>
      <c r="MKY60" s="1002"/>
      <c r="MKZ60" s="1002"/>
      <c r="MLA60" s="1002"/>
      <c r="MLB60" s="1002"/>
      <c r="MLC60" s="1002"/>
      <c r="MLD60" s="1002"/>
      <c r="MLE60" s="1002"/>
      <c r="MLF60" s="1002"/>
      <c r="MLG60" s="1002"/>
      <c r="MLH60" s="1002"/>
      <c r="MLI60" s="1002"/>
      <c r="MLJ60" s="1002"/>
      <c r="MLK60" s="1002"/>
      <c r="MLL60" s="1002"/>
      <c r="MLM60" s="1002"/>
      <c r="MLN60" s="1002"/>
      <c r="MLO60" s="1002"/>
      <c r="MLP60" s="1002"/>
      <c r="MLQ60" s="1002"/>
      <c r="MLR60" s="1002"/>
      <c r="MLS60" s="1002"/>
      <c r="MLT60" s="1002"/>
      <c r="MLU60" s="1002"/>
      <c r="MLV60" s="1002"/>
      <c r="MLW60" s="1002"/>
      <c r="MLX60" s="1002"/>
      <c r="MLY60" s="1002"/>
      <c r="MLZ60" s="1002"/>
      <c r="MMA60" s="1002"/>
      <c r="MMB60" s="1002"/>
      <c r="MMC60" s="1002"/>
      <c r="MMD60" s="1002"/>
      <c r="MME60" s="1002"/>
      <c r="MMF60" s="1002"/>
      <c r="MMG60" s="1002"/>
      <c r="MMH60" s="1002"/>
      <c r="MMI60" s="1002"/>
      <c r="MMJ60" s="1002"/>
      <c r="MMK60" s="1002"/>
      <c r="MML60" s="1002"/>
      <c r="MMM60" s="1002"/>
      <c r="MMN60" s="1002"/>
      <c r="MMO60" s="1002"/>
      <c r="MMP60" s="1002"/>
      <c r="MMQ60" s="1002"/>
      <c r="MMR60" s="1002"/>
      <c r="MMS60" s="1002"/>
      <c r="MMT60" s="1002"/>
      <c r="MMU60" s="1002"/>
      <c r="MMV60" s="1002"/>
      <c r="MMW60" s="1002"/>
      <c r="MMX60" s="1002"/>
      <c r="MMY60" s="1002"/>
      <c r="MMZ60" s="1002"/>
      <c r="MNA60" s="1002"/>
      <c r="MNB60" s="1002"/>
      <c r="MNC60" s="1002"/>
      <c r="MND60" s="1002"/>
      <c r="MNE60" s="1002"/>
      <c r="MNF60" s="1002"/>
      <c r="MNG60" s="1002"/>
      <c r="MNH60" s="1002"/>
      <c r="MNI60" s="1002"/>
      <c r="MNJ60" s="1002"/>
      <c r="MNK60" s="1002"/>
      <c r="MNL60" s="1002"/>
      <c r="MNM60" s="1002"/>
      <c r="MNN60" s="1002"/>
      <c r="MNO60" s="1002"/>
      <c r="MNP60" s="1002"/>
      <c r="MNQ60" s="1002"/>
      <c r="MNR60" s="1002"/>
      <c r="MNS60" s="1002"/>
      <c r="MNT60" s="1002"/>
      <c r="MNU60" s="1002"/>
      <c r="MNV60" s="1002"/>
      <c r="MNW60" s="1002"/>
      <c r="MNX60" s="1002"/>
      <c r="MNY60" s="1002"/>
      <c r="MNZ60" s="1002"/>
      <c r="MOA60" s="1002"/>
      <c r="MOB60" s="1002"/>
      <c r="MOC60" s="1002"/>
      <c r="MOD60" s="1002"/>
      <c r="MOE60" s="1002"/>
      <c r="MOF60" s="1002"/>
      <c r="MOG60" s="1002"/>
      <c r="MOH60" s="1002"/>
      <c r="MOI60" s="1002"/>
      <c r="MOJ60" s="1002"/>
      <c r="MOK60" s="1002"/>
      <c r="MOL60" s="1002"/>
      <c r="MOM60" s="1002"/>
      <c r="MON60" s="1002"/>
      <c r="MOO60" s="1002"/>
      <c r="MOP60" s="1002"/>
      <c r="MOQ60" s="1002"/>
      <c r="MOR60" s="1002"/>
      <c r="MOS60" s="1002"/>
      <c r="MOT60" s="1002"/>
      <c r="MOU60" s="1002"/>
      <c r="MOV60" s="1002"/>
      <c r="MOW60" s="1002"/>
      <c r="MOX60" s="1002"/>
      <c r="MOY60" s="1002"/>
      <c r="MOZ60" s="1002"/>
      <c r="MPA60" s="1002"/>
      <c r="MPB60" s="1002"/>
      <c r="MPC60" s="1002"/>
      <c r="MPD60" s="1002"/>
      <c r="MPE60" s="1002"/>
      <c r="MPF60" s="1002"/>
      <c r="MPG60" s="1002"/>
      <c r="MPH60" s="1002"/>
      <c r="MPI60" s="1002"/>
      <c r="MPJ60" s="1002"/>
      <c r="MPK60" s="1002"/>
      <c r="MPL60" s="1002"/>
      <c r="MPM60" s="1002"/>
      <c r="MPN60" s="1002"/>
      <c r="MPO60" s="1002"/>
      <c r="MPP60" s="1002"/>
      <c r="MPQ60" s="1002"/>
      <c r="MPR60" s="1002"/>
      <c r="MPS60" s="1002"/>
      <c r="MPT60" s="1002"/>
      <c r="MPU60" s="1002"/>
      <c r="MPV60" s="1002"/>
      <c r="MPW60" s="1002"/>
      <c r="MPX60" s="1002"/>
      <c r="MPY60" s="1002"/>
      <c r="MPZ60" s="1002"/>
      <c r="MQA60" s="1002"/>
      <c r="MQB60" s="1002"/>
      <c r="MQC60" s="1002"/>
      <c r="MQD60" s="1002"/>
      <c r="MQE60" s="1002"/>
      <c r="MQF60" s="1002"/>
      <c r="MQG60" s="1002"/>
      <c r="MQH60" s="1002"/>
      <c r="MQI60" s="1002"/>
      <c r="MQJ60" s="1002"/>
      <c r="MQK60" s="1002"/>
      <c r="MQL60" s="1002"/>
      <c r="MQM60" s="1002"/>
      <c r="MQN60" s="1002"/>
      <c r="MQO60" s="1002"/>
      <c r="MQP60" s="1002"/>
      <c r="MQQ60" s="1002"/>
      <c r="MQR60" s="1002"/>
      <c r="MQS60" s="1002"/>
      <c r="MQT60" s="1002"/>
      <c r="MQU60" s="1002"/>
      <c r="MQV60" s="1002"/>
      <c r="MQW60" s="1002"/>
      <c r="MQX60" s="1002"/>
      <c r="MQY60" s="1002"/>
      <c r="MQZ60" s="1002"/>
      <c r="MRA60" s="1002"/>
      <c r="MRB60" s="1002"/>
      <c r="MRC60" s="1002"/>
      <c r="MRD60" s="1002"/>
      <c r="MRE60" s="1002"/>
      <c r="MRF60" s="1002"/>
      <c r="MRG60" s="1002"/>
      <c r="MRH60" s="1002"/>
      <c r="MRI60" s="1002"/>
      <c r="MRJ60" s="1002"/>
      <c r="MRK60" s="1002"/>
      <c r="MRL60" s="1002"/>
      <c r="MRM60" s="1002"/>
      <c r="MRN60" s="1002"/>
      <c r="MRO60" s="1002"/>
      <c r="MRP60" s="1002"/>
      <c r="MRQ60" s="1002"/>
      <c r="MRR60" s="1002"/>
      <c r="MRS60" s="1002"/>
      <c r="MRT60" s="1002"/>
      <c r="MRU60" s="1002"/>
      <c r="MRV60" s="1002"/>
      <c r="MRW60" s="1002"/>
      <c r="MRX60" s="1002"/>
      <c r="MRY60" s="1002"/>
      <c r="MRZ60" s="1002"/>
      <c r="MSA60" s="1002"/>
      <c r="MSB60" s="1002"/>
      <c r="MSC60" s="1002"/>
      <c r="MSD60" s="1002"/>
      <c r="MSE60" s="1002"/>
      <c r="MSF60" s="1002"/>
      <c r="MSG60" s="1002"/>
      <c r="MSH60" s="1002"/>
      <c r="MSI60" s="1002"/>
      <c r="MSJ60" s="1002"/>
      <c r="MSK60" s="1002"/>
      <c r="MSL60" s="1002"/>
      <c r="MSM60" s="1002"/>
      <c r="MSN60" s="1002"/>
      <c r="MSO60" s="1002"/>
      <c r="MSP60" s="1002"/>
      <c r="MSQ60" s="1002"/>
      <c r="MSR60" s="1002"/>
      <c r="MSS60" s="1002"/>
      <c r="MST60" s="1002"/>
      <c r="MSU60" s="1002"/>
      <c r="MSV60" s="1002"/>
      <c r="MSW60" s="1002"/>
      <c r="MSX60" s="1002"/>
      <c r="MSY60" s="1002"/>
      <c r="MSZ60" s="1002"/>
      <c r="MTA60" s="1002"/>
      <c r="MTB60" s="1002"/>
      <c r="MTC60" s="1002"/>
      <c r="MTD60" s="1002"/>
      <c r="MTE60" s="1002"/>
      <c r="MTF60" s="1002"/>
      <c r="MTG60" s="1002"/>
      <c r="MTH60" s="1002"/>
      <c r="MTI60" s="1002"/>
      <c r="MTJ60" s="1002"/>
      <c r="MTK60" s="1002"/>
      <c r="MTL60" s="1002"/>
      <c r="MTM60" s="1002"/>
      <c r="MTN60" s="1002"/>
      <c r="MTO60" s="1002"/>
      <c r="MTP60" s="1002"/>
      <c r="MTQ60" s="1002"/>
      <c r="MTR60" s="1002"/>
      <c r="MTS60" s="1002"/>
      <c r="MTT60" s="1002"/>
      <c r="MTU60" s="1002"/>
      <c r="MTV60" s="1002"/>
      <c r="MTW60" s="1002"/>
      <c r="MTX60" s="1002"/>
      <c r="MTY60" s="1002"/>
      <c r="MTZ60" s="1002"/>
      <c r="MUA60" s="1002"/>
      <c r="MUB60" s="1002"/>
      <c r="MUC60" s="1002"/>
      <c r="MUD60" s="1002"/>
      <c r="MUE60" s="1002"/>
      <c r="MUF60" s="1002"/>
      <c r="MUG60" s="1002"/>
      <c r="MUH60" s="1002"/>
      <c r="MUI60" s="1002"/>
      <c r="MUJ60" s="1002"/>
      <c r="MUK60" s="1002"/>
      <c r="MUL60" s="1002"/>
      <c r="MUM60" s="1002"/>
      <c r="MUN60" s="1002"/>
      <c r="MUO60" s="1002"/>
      <c r="MUP60" s="1002"/>
      <c r="MUQ60" s="1002"/>
      <c r="MUR60" s="1002"/>
      <c r="MUS60" s="1002"/>
      <c r="MUT60" s="1002"/>
      <c r="MUU60" s="1002"/>
      <c r="MUV60" s="1002"/>
      <c r="MUW60" s="1002"/>
      <c r="MUX60" s="1002"/>
      <c r="MUY60" s="1002"/>
      <c r="MUZ60" s="1002"/>
      <c r="MVA60" s="1002"/>
      <c r="MVB60" s="1002"/>
      <c r="MVC60" s="1002"/>
      <c r="MVD60" s="1002"/>
      <c r="MVE60" s="1002"/>
      <c r="MVF60" s="1002"/>
      <c r="MVG60" s="1002"/>
      <c r="MVH60" s="1002"/>
      <c r="MVI60" s="1002"/>
      <c r="MVJ60" s="1002"/>
      <c r="MVK60" s="1002"/>
      <c r="MVL60" s="1002"/>
      <c r="MVM60" s="1002"/>
      <c r="MVN60" s="1002"/>
      <c r="MVO60" s="1002"/>
      <c r="MVP60" s="1002"/>
      <c r="MVQ60" s="1002"/>
      <c r="MVR60" s="1002"/>
      <c r="MVS60" s="1002"/>
      <c r="MVT60" s="1002"/>
      <c r="MVU60" s="1002"/>
      <c r="MVV60" s="1002"/>
      <c r="MVW60" s="1002"/>
      <c r="MVX60" s="1002"/>
      <c r="MVY60" s="1002"/>
      <c r="MVZ60" s="1002"/>
      <c r="MWA60" s="1002"/>
      <c r="MWB60" s="1002"/>
      <c r="MWC60" s="1002"/>
      <c r="MWD60" s="1002"/>
      <c r="MWE60" s="1002"/>
      <c r="MWF60" s="1002"/>
      <c r="MWG60" s="1002"/>
      <c r="MWH60" s="1002"/>
      <c r="MWI60" s="1002"/>
      <c r="MWJ60" s="1002"/>
      <c r="MWK60" s="1002"/>
      <c r="MWL60" s="1002"/>
      <c r="MWM60" s="1002"/>
      <c r="MWN60" s="1002"/>
      <c r="MWO60" s="1002"/>
      <c r="MWP60" s="1002"/>
      <c r="MWQ60" s="1002"/>
      <c r="MWR60" s="1002"/>
      <c r="MWS60" s="1002"/>
      <c r="MWT60" s="1002"/>
      <c r="MWU60" s="1002"/>
      <c r="MWV60" s="1002"/>
      <c r="MWW60" s="1002"/>
      <c r="MWX60" s="1002"/>
      <c r="MWY60" s="1002"/>
      <c r="MWZ60" s="1002"/>
      <c r="MXA60" s="1002"/>
      <c r="MXB60" s="1002"/>
      <c r="MXC60" s="1002"/>
      <c r="MXD60" s="1002"/>
      <c r="MXE60" s="1002"/>
      <c r="MXF60" s="1002"/>
      <c r="MXG60" s="1002"/>
      <c r="MXH60" s="1002"/>
      <c r="MXI60" s="1002"/>
      <c r="MXJ60" s="1002"/>
      <c r="MXK60" s="1002"/>
      <c r="MXL60" s="1002"/>
      <c r="MXM60" s="1002"/>
      <c r="MXN60" s="1002"/>
      <c r="MXO60" s="1002"/>
      <c r="MXP60" s="1002"/>
      <c r="MXQ60" s="1002"/>
      <c r="MXR60" s="1002"/>
      <c r="MXS60" s="1002"/>
      <c r="MXT60" s="1002"/>
      <c r="MXU60" s="1002"/>
      <c r="MXV60" s="1002"/>
      <c r="MXW60" s="1002"/>
      <c r="MXX60" s="1002"/>
      <c r="MXY60" s="1002"/>
      <c r="MXZ60" s="1002"/>
      <c r="MYA60" s="1002"/>
      <c r="MYB60" s="1002"/>
      <c r="MYC60" s="1002"/>
      <c r="MYD60" s="1002"/>
      <c r="MYE60" s="1002"/>
      <c r="MYF60" s="1002"/>
      <c r="MYG60" s="1002"/>
      <c r="MYH60" s="1002"/>
      <c r="MYI60" s="1002"/>
      <c r="MYJ60" s="1002"/>
      <c r="MYK60" s="1002"/>
      <c r="MYL60" s="1002"/>
      <c r="MYM60" s="1002"/>
      <c r="MYN60" s="1002"/>
      <c r="MYO60" s="1002"/>
      <c r="MYP60" s="1002"/>
      <c r="MYQ60" s="1002"/>
      <c r="MYR60" s="1002"/>
      <c r="MYS60" s="1002"/>
      <c r="MYT60" s="1002"/>
      <c r="MYU60" s="1002"/>
      <c r="MYV60" s="1002"/>
      <c r="MYW60" s="1002"/>
      <c r="MYX60" s="1002"/>
      <c r="MYY60" s="1002"/>
      <c r="MYZ60" s="1002"/>
      <c r="MZA60" s="1002"/>
      <c r="MZB60" s="1002"/>
      <c r="MZC60" s="1002"/>
      <c r="MZD60" s="1002"/>
      <c r="MZE60" s="1002"/>
      <c r="MZF60" s="1002"/>
      <c r="MZG60" s="1002"/>
      <c r="MZH60" s="1002"/>
      <c r="MZI60" s="1002"/>
      <c r="MZJ60" s="1002"/>
      <c r="MZK60" s="1002"/>
      <c r="MZL60" s="1002"/>
      <c r="MZM60" s="1002"/>
      <c r="MZN60" s="1002"/>
      <c r="MZO60" s="1002"/>
      <c r="MZP60" s="1002"/>
      <c r="MZQ60" s="1002"/>
      <c r="MZR60" s="1002"/>
      <c r="MZS60" s="1002"/>
      <c r="MZT60" s="1002"/>
      <c r="MZU60" s="1002"/>
      <c r="MZV60" s="1002"/>
      <c r="MZW60" s="1002"/>
      <c r="MZX60" s="1002"/>
      <c r="MZY60" s="1002"/>
      <c r="MZZ60" s="1002"/>
      <c r="NAA60" s="1002"/>
      <c r="NAB60" s="1002"/>
      <c r="NAC60" s="1002"/>
      <c r="NAD60" s="1002"/>
      <c r="NAE60" s="1002"/>
      <c r="NAF60" s="1002"/>
      <c r="NAG60" s="1002"/>
      <c r="NAH60" s="1002"/>
      <c r="NAI60" s="1002"/>
      <c r="NAJ60" s="1002"/>
      <c r="NAK60" s="1002"/>
      <c r="NAL60" s="1002"/>
      <c r="NAM60" s="1002"/>
      <c r="NAN60" s="1002"/>
      <c r="NAO60" s="1002"/>
      <c r="NAP60" s="1002"/>
      <c r="NAQ60" s="1002"/>
      <c r="NAR60" s="1002"/>
      <c r="NAS60" s="1002"/>
      <c r="NAT60" s="1002"/>
      <c r="NAU60" s="1002"/>
      <c r="NAV60" s="1002"/>
      <c r="NAW60" s="1002"/>
      <c r="NAX60" s="1002"/>
      <c r="NAY60" s="1002"/>
      <c r="NAZ60" s="1002"/>
      <c r="NBA60" s="1002"/>
      <c r="NBB60" s="1002"/>
      <c r="NBC60" s="1002"/>
      <c r="NBD60" s="1002"/>
      <c r="NBE60" s="1002"/>
      <c r="NBF60" s="1002"/>
      <c r="NBG60" s="1002"/>
      <c r="NBH60" s="1002"/>
      <c r="NBI60" s="1002"/>
      <c r="NBJ60" s="1002"/>
      <c r="NBK60" s="1002"/>
      <c r="NBL60" s="1002"/>
      <c r="NBM60" s="1002"/>
      <c r="NBN60" s="1002"/>
      <c r="NBO60" s="1002"/>
      <c r="NBP60" s="1002"/>
      <c r="NBQ60" s="1002"/>
      <c r="NBR60" s="1002"/>
      <c r="NBS60" s="1002"/>
      <c r="NBT60" s="1002"/>
      <c r="NBU60" s="1002"/>
      <c r="NBV60" s="1002"/>
      <c r="NBW60" s="1002"/>
      <c r="NBX60" s="1002"/>
      <c r="NBY60" s="1002"/>
      <c r="NBZ60" s="1002"/>
      <c r="NCA60" s="1002"/>
      <c r="NCB60" s="1002"/>
      <c r="NCC60" s="1002"/>
      <c r="NCD60" s="1002"/>
      <c r="NCE60" s="1002"/>
      <c r="NCF60" s="1002"/>
      <c r="NCG60" s="1002"/>
      <c r="NCH60" s="1002"/>
      <c r="NCI60" s="1002"/>
      <c r="NCJ60" s="1002"/>
      <c r="NCK60" s="1002"/>
      <c r="NCL60" s="1002"/>
      <c r="NCM60" s="1002"/>
      <c r="NCN60" s="1002"/>
      <c r="NCO60" s="1002"/>
      <c r="NCP60" s="1002"/>
      <c r="NCQ60" s="1002"/>
      <c r="NCR60" s="1002"/>
      <c r="NCS60" s="1002"/>
      <c r="NCT60" s="1002"/>
      <c r="NCU60" s="1002"/>
      <c r="NCV60" s="1002"/>
      <c r="NCW60" s="1002"/>
      <c r="NCX60" s="1002"/>
      <c r="NCY60" s="1002"/>
      <c r="NCZ60" s="1002"/>
      <c r="NDA60" s="1002"/>
      <c r="NDB60" s="1002"/>
      <c r="NDC60" s="1002"/>
      <c r="NDD60" s="1002"/>
      <c r="NDE60" s="1002"/>
      <c r="NDF60" s="1002"/>
      <c r="NDG60" s="1002"/>
      <c r="NDH60" s="1002"/>
      <c r="NDI60" s="1002"/>
      <c r="NDJ60" s="1002"/>
      <c r="NDK60" s="1002"/>
      <c r="NDL60" s="1002"/>
      <c r="NDM60" s="1002"/>
      <c r="NDN60" s="1002"/>
      <c r="NDO60" s="1002"/>
      <c r="NDP60" s="1002"/>
      <c r="NDQ60" s="1002"/>
      <c r="NDR60" s="1002"/>
      <c r="NDS60" s="1002"/>
      <c r="NDT60" s="1002"/>
      <c r="NDU60" s="1002"/>
      <c r="NDV60" s="1002"/>
      <c r="NDW60" s="1002"/>
      <c r="NDX60" s="1002"/>
      <c r="NDY60" s="1002"/>
      <c r="NDZ60" s="1002"/>
      <c r="NEA60" s="1002"/>
      <c r="NEB60" s="1002"/>
      <c r="NEC60" s="1002"/>
      <c r="NED60" s="1002"/>
      <c r="NEE60" s="1002"/>
      <c r="NEF60" s="1002"/>
      <c r="NEG60" s="1002"/>
      <c r="NEH60" s="1002"/>
      <c r="NEI60" s="1002"/>
      <c r="NEJ60" s="1002"/>
      <c r="NEK60" s="1002"/>
      <c r="NEL60" s="1002"/>
      <c r="NEM60" s="1002"/>
      <c r="NEN60" s="1002"/>
      <c r="NEO60" s="1002"/>
      <c r="NEP60" s="1002"/>
      <c r="NEQ60" s="1002"/>
      <c r="NER60" s="1002"/>
      <c r="NES60" s="1002"/>
      <c r="NET60" s="1002"/>
      <c r="NEU60" s="1002"/>
      <c r="NEV60" s="1002"/>
      <c r="NEW60" s="1002"/>
      <c r="NEX60" s="1002"/>
      <c r="NEY60" s="1002"/>
      <c r="NEZ60" s="1002"/>
      <c r="NFA60" s="1002"/>
      <c r="NFB60" s="1002"/>
      <c r="NFC60" s="1002"/>
      <c r="NFD60" s="1002"/>
      <c r="NFE60" s="1002"/>
      <c r="NFF60" s="1002"/>
      <c r="NFG60" s="1002"/>
      <c r="NFH60" s="1002"/>
      <c r="NFI60" s="1002"/>
      <c r="NFJ60" s="1002"/>
      <c r="NFK60" s="1002"/>
      <c r="NFL60" s="1002"/>
      <c r="NFM60" s="1002"/>
      <c r="NFN60" s="1002"/>
      <c r="NFO60" s="1002"/>
      <c r="NFP60" s="1002"/>
      <c r="NFQ60" s="1002"/>
      <c r="NFR60" s="1002"/>
      <c r="NFS60" s="1002"/>
      <c r="NFT60" s="1002"/>
      <c r="NFU60" s="1002"/>
      <c r="NFV60" s="1002"/>
      <c r="NFW60" s="1002"/>
      <c r="NFX60" s="1002"/>
      <c r="NFY60" s="1002"/>
      <c r="NFZ60" s="1002"/>
      <c r="NGA60" s="1002"/>
      <c r="NGB60" s="1002"/>
      <c r="NGC60" s="1002"/>
      <c r="NGD60" s="1002"/>
      <c r="NGE60" s="1002"/>
      <c r="NGF60" s="1002"/>
      <c r="NGG60" s="1002"/>
      <c r="NGH60" s="1002"/>
      <c r="NGI60" s="1002"/>
      <c r="NGJ60" s="1002"/>
      <c r="NGK60" s="1002"/>
      <c r="NGL60" s="1002"/>
      <c r="NGM60" s="1002"/>
      <c r="NGN60" s="1002"/>
      <c r="NGO60" s="1002"/>
      <c r="NGP60" s="1002"/>
      <c r="NGQ60" s="1002"/>
      <c r="NGR60" s="1002"/>
      <c r="NGS60" s="1002"/>
      <c r="NGT60" s="1002"/>
      <c r="NGU60" s="1002"/>
      <c r="NGV60" s="1002"/>
      <c r="NGW60" s="1002"/>
      <c r="NGX60" s="1002"/>
      <c r="NGY60" s="1002"/>
      <c r="NGZ60" s="1002"/>
      <c r="NHA60" s="1002"/>
      <c r="NHB60" s="1002"/>
      <c r="NHC60" s="1002"/>
      <c r="NHD60" s="1002"/>
      <c r="NHE60" s="1002"/>
      <c r="NHF60" s="1002"/>
      <c r="NHG60" s="1002"/>
      <c r="NHH60" s="1002"/>
      <c r="NHI60" s="1002"/>
      <c r="NHJ60" s="1002"/>
      <c r="NHK60" s="1002"/>
      <c r="NHL60" s="1002"/>
      <c r="NHM60" s="1002"/>
      <c r="NHN60" s="1002"/>
      <c r="NHO60" s="1002"/>
      <c r="NHP60" s="1002"/>
      <c r="NHQ60" s="1002"/>
      <c r="NHR60" s="1002"/>
      <c r="NHS60" s="1002"/>
      <c r="NHT60" s="1002"/>
      <c r="NHU60" s="1002"/>
      <c r="NHV60" s="1002"/>
      <c r="NHW60" s="1002"/>
      <c r="NHX60" s="1002"/>
      <c r="NHY60" s="1002"/>
      <c r="NHZ60" s="1002"/>
      <c r="NIA60" s="1002"/>
      <c r="NIB60" s="1002"/>
      <c r="NIC60" s="1002"/>
      <c r="NID60" s="1002"/>
      <c r="NIE60" s="1002"/>
      <c r="NIF60" s="1002"/>
      <c r="NIG60" s="1002"/>
      <c r="NIH60" s="1002"/>
      <c r="NII60" s="1002"/>
      <c r="NIJ60" s="1002"/>
      <c r="NIK60" s="1002"/>
      <c r="NIL60" s="1002"/>
      <c r="NIM60" s="1002"/>
      <c r="NIN60" s="1002"/>
      <c r="NIO60" s="1002"/>
      <c r="NIP60" s="1002"/>
      <c r="NIQ60" s="1002"/>
      <c r="NIR60" s="1002"/>
      <c r="NIS60" s="1002"/>
      <c r="NIT60" s="1002"/>
      <c r="NIU60" s="1002"/>
      <c r="NIV60" s="1002"/>
      <c r="NIW60" s="1002"/>
      <c r="NIX60" s="1002"/>
      <c r="NIY60" s="1002"/>
      <c r="NIZ60" s="1002"/>
      <c r="NJA60" s="1002"/>
      <c r="NJB60" s="1002"/>
      <c r="NJC60" s="1002"/>
      <c r="NJD60" s="1002"/>
      <c r="NJE60" s="1002"/>
      <c r="NJF60" s="1002"/>
      <c r="NJG60" s="1002"/>
      <c r="NJH60" s="1002"/>
      <c r="NJI60" s="1002"/>
      <c r="NJJ60" s="1002"/>
      <c r="NJK60" s="1002"/>
      <c r="NJL60" s="1002"/>
      <c r="NJM60" s="1002"/>
      <c r="NJN60" s="1002"/>
      <c r="NJO60" s="1002"/>
      <c r="NJP60" s="1002"/>
      <c r="NJQ60" s="1002"/>
      <c r="NJR60" s="1002"/>
      <c r="NJS60" s="1002"/>
      <c r="NJT60" s="1002"/>
      <c r="NJU60" s="1002"/>
      <c r="NJV60" s="1002"/>
      <c r="NJW60" s="1002"/>
      <c r="NJX60" s="1002"/>
      <c r="NJY60" s="1002"/>
      <c r="NJZ60" s="1002"/>
      <c r="NKA60" s="1002"/>
      <c r="NKB60" s="1002"/>
      <c r="NKC60" s="1002"/>
      <c r="NKD60" s="1002"/>
      <c r="NKE60" s="1002"/>
      <c r="NKF60" s="1002"/>
      <c r="NKG60" s="1002"/>
      <c r="NKH60" s="1002"/>
      <c r="NKI60" s="1002"/>
      <c r="NKJ60" s="1002"/>
      <c r="NKK60" s="1002"/>
      <c r="NKL60" s="1002"/>
      <c r="NKM60" s="1002"/>
      <c r="NKN60" s="1002"/>
      <c r="NKO60" s="1002"/>
      <c r="NKP60" s="1002"/>
      <c r="NKQ60" s="1002"/>
      <c r="NKR60" s="1002"/>
      <c r="NKS60" s="1002"/>
      <c r="NKT60" s="1002"/>
      <c r="NKU60" s="1002"/>
      <c r="NKV60" s="1002"/>
      <c r="NKW60" s="1002"/>
      <c r="NKX60" s="1002"/>
      <c r="NKY60" s="1002"/>
      <c r="NKZ60" s="1002"/>
      <c r="NLA60" s="1002"/>
      <c r="NLB60" s="1002"/>
      <c r="NLC60" s="1002"/>
      <c r="NLD60" s="1002"/>
      <c r="NLE60" s="1002"/>
      <c r="NLF60" s="1002"/>
      <c r="NLG60" s="1002"/>
      <c r="NLH60" s="1002"/>
      <c r="NLI60" s="1002"/>
      <c r="NLJ60" s="1002"/>
      <c r="NLK60" s="1002"/>
      <c r="NLL60" s="1002"/>
      <c r="NLM60" s="1002"/>
      <c r="NLN60" s="1002"/>
      <c r="NLO60" s="1002"/>
      <c r="NLP60" s="1002"/>
      <c r="NLQ60" s="1002"/>
      <c r="NLR60" s="1002"/>
      <c r="NLS60" s="1002"/>
      <c r="NLT60" s="1002"/>
      <c r="NLU60" s="1002"/>
      <c r="NLV60" s="1002"/>
      <c r="NLW60" s="1002"/>
      <c r="NLX60" s="1002"/>
      <c r="NLY60" s="1002"/>
      <c r="NLZ60" s="1002"/>
      <c r="NMA60" s="1002"/>
      <c r="NMB60" s="1002"/>
      <c r="NMC60" s="1002"/>
      <c r="NMD60" s="1002"/>
      <c r="NME60" s="1002"/>
      <c r="NMF60" s="1002"/>
      <c r="NMG60" s="1002"/>
      <c r="NMH60" s="1002"/>
      <c r="NMI60" s="1002"/>
      <c r="NMJ60" s="1002"/>
      <c r="NMK60" s="1002"/>
      <c r="NML60" s="1002"/>
      <c r="NMM60" s="1002"/>
      <c r="NMN60" s="1002"/>
      <c r="NMO60" s="1002"/>
      <c r="NMP60" s="1002"/>
      <c r="NMQ60" s="1002"/>
      <c r="NMR60" s="1002"/>
      <c r="NMS60" s="1002"/>
      <c r="NMT60" s="1002"/>
      <c r="NMU60" s="1002"/>
      <c r="NMV60" s="1002"/>
      <c r="NMW60" s="1002"/>
      <c r="NMX60" s="1002"/>
      <c r="NMY60" s="1002"/>
      <c r="NMZ60" s="1002"/>
      <c r="NNA60" s="1002"/>
      <c r="NNB60" s="1002"/>
      <c r="NNC60" s="1002"/>
      <c r="NND60" s="1002"/>
      <c r="NNE60" s="1002"/>
      <c r="NNF60" s="1002"/>
      <c r="NNG60" s="1002"/>
      <c r="NNH60" s="1002"/>
      <c r="NNI60" s="1002"/>
      <c r="NNJ60" s="1002"/>
      <c r="NNK60" s="1002"/>
      <c r="NNL60" s="1002"/>
      <c r="NNM60" s="1002"/>
      <c r="NNN60" s="1002"/>
      <c r="NNO60" s="1002"/>
      <c r="NNP60" s="1002"/>
      <c r="NNQ60" s="1002"/>
      <c r="NNR60" s="1002"/>
      <c r="NNS60" s="1002"/>
      <c r="NNT60" s="1002"/>
      <c r="NNU60" s="1002"/>
      <c r="NNV60" s="1002"/>
      <c r="NNW60" s="1002"/>
      <c r="NNX60" s="1002"/>
      <c r="NNY60" s="1002"/>
      <c r="NNZ60" s="1002"/>
      <c r="NOA60" s="1002"/>
      <c r="NOB60" s="1002"/>
      <c r="NOC60" s="1002"/>
      <c r="NOD60" s="1002"/>
      <c r="NOE60" s="1002"/>
      <c r="NOF60" s="1002"/>
      <c r="NOG60" s="1002"/>
      <c r="NOH60" s="1002"/>
      <c r="NOI60" s="1002"/>
      <c r="NOJ60" s="1002"/>
      <c r="NOK60" s="1002"/>
      <c r="NOL60" s="1002"/>
      <c r="NOM60" s="1002"/>
      <c r="NON60" s="1002"/>
      <c r="NOO60" s="1002"/>
      <c r="NOP60" s="1002"/>
      <c r="NOQ60" s="1002"/>
      <c r="NOR60" s="1002"/>
      <c r="NOS60" s="1002"/>
      <c r="NOT60" s="1002"/>
      <c r="NOU60" s="1002"/>
      <c r="NOV60" s="1002"/>
      <c r="NOW60" s="1002"/>
      <c r="NOX60" s="1002"/>
      <c r="NOY60" s="1002"/>
      <c r="NOZ60" s="1002"/>
      <c r="NPA60" s="1002"/>
      <c r="NPB60" s="1002"/>
      <c r="NPC60" s="1002"/>
      <c r="NPD60" s="1002"/>
      <c r="NPE60" s="1002"/>
      <c r="NPF60" s="1002"/>
      <c r="NPG60" s="1002"/>
      <c r="NPH60" s="1002"/>
      <c r="NPI60" s="1002"/>
      <c r="NPJ60" s="1002"/>
      <c r="NPK60" s="1002"/>
      <c r="NPL60" s="1002"/>
      <c r="NPM60" s="1002"/>
      <c r="NPN60" s="1002"/>
      <c r="NPO60" s="1002"/>
      <c r="NPP60" s="1002"/>
      <c r="NPQ60" s="1002"/>
      <c r="NPR60" s="1002"/>
      <c r="NPS60" s="1002"/>
      <c r="NPT60" s="1002"/>
      <c r="NPU60" s="1002"/>
      <c r="NPV60" s="1002"/>
      <c r="NPW60" s="1002"/>
      <c r="NPX60" s="1002"/>
      <c r="NPY60" s="1002"/>
      <c r="NPZ60" s="1002"/>
      <c r="NQA60" s="1002"/>
      <c r="NQB60" s="1002"/>
      <c r="NQC60" s="1002"/>
      <c r="NQD60" s="1002"/>
      <c r="NQE60" s="1002"/>
      <c r="NQF60" s="1002"/>
      <c r="NQG60" s="1002"/>
      <c r="NQH60" s="1002"/>
      <c r="NQI60" s="1002"/>
      <c r="NQJ60" s="1002"/>
      <c r="NQK60" s="1002"/>
      <c r="NQL60" s="1002"/>
      <c r="NQM60" s="1002"/>
      <c r="NQN60" s="1002"/>
      <c r="NQO60" s="1002"/>
      <c r="NQP60" s="1002"/>
      <c r="NQQ60" s="1002"/>
      <c r="NQR60" s="1002"/>
      <c r="NQS60" s="1002"/>
      <c r="NQT60" s="1002"/>
      <c r="NQU60" s="1002"/>
      <c r="NQV60" s="1002"/>
      <c r="NQW60" s="1002"/>
      <c r="NQX60" s="1002"/>
      <c r="NQY60" s="1002"/>
      <c r="NQZ60" s="1002"/>
      <c r="NRA60" s="1002"/>
      <c r="NRB60" s="1002"/>
      <c r="NRC60" s="1002"/>
      <c r="NRD60" s="1002"/>
      <c r="NRE60" s="1002"/>
      <c r="NRF60" s="1002"/>
      <c r="NRG60" s="1002"/>
      <c r="NRH60" s="1002"/>
      <c r="NRI60" s="1002"/>
      <c r="NRJ60" s="1002"/>
      <c r="NRK60" s="1002"/>
      <c r="NRL60" s="1002"/>
      <c r="NRM60" s="1002"/>
      <c r="NRN60" s="1002"/>
      <c r="NRO60" s="1002"/>
      <c r="NRP60" s="1002"/>
      <c r="NRQ60" s="1002"/>
      <c r="NRR60" s="1002"/>
      <c r="NRS60" s="1002"/>
      <c r="NRT60" s="1002"/>
      <c r="NRU60" s="1002"/>
      <c r="NRV60" s="1002"/>
      <c r="NRW60" s="1002"/>
      <c r="NRX60" s="1002"/>
      <c r="NRY60" s="1002"/>
      <c r="NRZ60" s="1002"/>
      <c r="NSA60" s="1002"/>
      <c r="NSB60" s="1002"/>
      <c r="NSC60" s="1002"/>
      <c r="NSD60" s="1002"/>
      <c r="NSE60" s="1002"/>
      <c r="NSF60" s="1002"/>
      <c r="NSG60" s="1002"/>
      <c r="NSH60" s="1002"/>
      <c r="NSI60" s="1002"/>
      <c r="NSJ60" s="1002"/>
      <c r="NSK60" s="1002"/>
      <c r="NSL60" s="1002"/>
      <c r="NSM60" s="1002"/>
      <c r="NSN60" s="1002"/>
      <c r="NSO60" s="1002"/>
      <c r="NSP60" s="1002"/>
      <c r="NSQ60" s="1002"/>
      <c r="NSR60" s="1002"/>
      <c r="NSS60" s="1002"/>
      <c r="NST60" s="1002"/>
      <c r="NSU60" s="1002"/>
      <c r="NSV60" s="1002"/>
      <c r="NSW60" s="1002"/>
      <c r="NSX60" s="1002"/>
      <c r="NSY60" s="1002"/>
      <c r="NSZ60" s="1002"/>
      <c r="NTA60" s="1002"/>
      <c r="NTB60" s="1002"/>
      <c r="NTC60" s="1002"/>
      <c r="NTD60" s="1002"/>
      <c r="NTE60" s="1002"/>
      <c r="NTF60" s="1002"/>
      <c r="NTG60" s="1002"/>
      <c r="NTH60" s="1002"/>
      <c r="NTI60" s="1002"/>
      <c r="NTJ60" s="1002"/>
      <c r="NTK60" s="1002"/>
      <c r="NTL60" s="1002"/>
      <c r="NTM60" s="1002"/>
      <c r="NTN60" s="1002"/>
      <c r="NTO60" s="1002"/>
      <c r="NTP60" s="1002"/>
      <c r="NTQ60" s="1002"/>
      <c r="NTR60" s="1002"/>
      <c r="NTS60" s="1002"/>
      <c r="NTT60" s="1002"/>
      <c r="NTU60" s="1002"/>
      <c r="NTV60" s="1002"/>
      <c r="NTW60" s="1002"/>
      <c r="NTX60" s="1002"/>
      <c r="NTY60" s="1002"/>
      <c r="NTZ60" s="1002"/>
      <c r="NUA60" s="1002"/>
      <c r="NUB60" s="1002"/>
      <c r="NUC60" s="1002"/>
      <c r="NUD60" s="1002"/>
      <c r="NUE60" s="1002"/>
      <c r="NUF60" s="1002"/>
      <c r="NUG60" s="1002"/>
      <c r="NUH60" s="1002"/>
      <c r="NUI60" s="1002"/>
      <c r="NUJ60" s="1002"/>
      <c r="NUK60" s="1002"/>
      <c r="NUL60" s="1002"/>
      <c r="NUM60" s="1002"/>
      <c r="NUN60" s="1002"/>
      <c r="NUO60" s="1002"/>
      <c r="NUP60" s="1002"/>
      <c r="NUQ60" s="1002"/>
      <c r="NUR60" s="1002"/>
      <c r="NUS60" s="1002"/>
      <c r="NUT60" s="1002"/>
      <c r="NUU60" s="1002"/>
      <c r="NUV60" s="1002"/>
      <c r="NUW60" s="1002"/>
      <c r="NUX60" s="1002"/>
      <c r="NUY60" s="1002"/>
      <c r="NUZ60" s="1002"/>
      <c r="NVA60" s="1002"/>
      <c r="NVB60" s="1002"/>
      <c r="NVC60" s="1002"/>
      <c r="NVD60" s="1002"/>
      <c r="NVE60" s="1002"/>
      <c r="NVF60" s="1002"/>
      <c r="NVG60" s="1002"/>
      <c r="NVH60" s="1002"/>
      <c r="NVI60" s="1002"/>
      <c r="NVJ60" s="1002"/>
      <c r="NVK60" s="1002"/>
      <c r="NVL60" s="1002"/>
      <c r="NVM60" s="1002"/>
      <c r="NVN60" s="1002"/>
      <c r="NVO60" s="1002"/>
      <c r="NVP60" s="1002"/>
      <c r="NVQ60" s="1002"/>
      <c r="NVR60" s="1002"/>
      <c r="NVS60" s="1002"/>
      <c r="NVT60" s="1002"/>
      <c r="NVU60" s="1002"/>
      <c r="NVV60" s="1002"/>
      <c r="NVW60" s="1002"/>
      <c r="NVX60" s="1002"/>
      <c r="NVY60" s="1002"/>
      <c r="NVZ60" s="1002"/>
      <c r="NWA60" s="1002"/>
      <c r="NWB60" s="1002"/>
      <c r="NWC60" s="1002"/>
      <c r="NWD60" s="1002"/>
      <c r="NWE60" s="1002"/>
      <c r="NWF60" s="1002"/>
      <c r="NWG60" s="1002"/>
      <c r="NWH60" s="1002"/>
      <c r="NWI60" s="1002"/>
      <c r="NWJ60" s="1002"/>
      <c r="NWK60" s="1002"/>
      <c r="NWL60" s="1002"/>
      <c r="NWM60" s="1002"/>
      <c r="NWN60" s="1002"/>
      <c r="NWO60" s="1002"/>
      <c r="NWP60" s="1002"/>
      <c r="NWQ60" s="1002"/>
      <c r="NWR60" s="1002"/>
      <c r="NWS60" s="1002"/>
      <c r="NWT60" s="1002"/>
      <c r="NWU60" s="1002"/>
      <c r="NWV60" s="1002"/>
      <c r="NWW60" s="1002"/>
      <c r="NWX60" s="1002"/>
      <c r="NWY60" s="1002"/>
      <c r="NWZ60" s="1002"/>
      <c r="NXA60" s="1002"/>
      <c r="NXB60" s="1002"/>
      <c r="NXC60" s="1002"/>
      <c r="NXD60" s="1002"/>
      <c r="NXE60" s="1002"/>
      <c r="NXF60" s="1002"/>
      <c r="NXG60" s="1002"/>
      <c r="NXH60" s="1002"/>
      <c r="NXI60" s="1002"/>
      <c r="NXJ60" s="1002"/>
      <c r="NXK60" s="1002"/>
      <c r="NXL60" s="1002"/>
      <c r="NXM60" s="1002"/>
      <c r="NXN60" s="1002"/>
      <c r="NXO60" s="1002"/>
      <c r="NXP60" s="1002"/>
      <c r="NXQ60" s="1002"/>
      <c r="NXR60" s="1002"/>
      <c r="NXS60" s="1002"/>
      <c r="NXT60" s="1002"/>
      <c r="NXU60" s="1002"/>
      <c r="NXV60" s="1002"/>
      <c r="NXW60" s="1002"/>
      <c r="NXX60" s="1002"/>
      <c r="NXY60" s="1002"/>
      <c r="NXZ60" s="1002"/>
      <c r="NYA60" s="1002"/>
      <c r="NYB60" s="1002"/>
      <c r="NYC60" s="1002"/>
      <c r="NYD60" s="1002"/>
      <c r="NYE60" s="1002"/>
      <c r="NYF60" s="1002"/>
      <c r="NYG60" s="1002"/>
      <c r="NYH60" s="1002"/>
      <c r="NYI60" s="1002"/>
      <c r="NYJ60" s="1002"/>
      <c r="NYK60" s="1002"/>
      <c r="NYL60" s="1002"/>
      <c r="NYM60" s="1002"/>
      <c r="NYN60" s="1002"/>
      <c r="NYO60" s="1002"/>
      <c r="NYP60" s="1002"/>
      <c r="NYQ60" s="1002"/>
      <c r="NYR60" s="1002"/>
      <c r="NYS60" s="1002"/>
      <c r="NYT60" s="1002"/>
      <c r="NYU60" s="1002"/>
      <c r="NYV60" s="1002"/>
      <c r="NYW60" s="1002"/>
      <c r="NYX60" s="1002"/>
      <c r="NYY60" s="1002"/>
      <c r="NYZ60" s="1002"/>
      <c r="NZA60" s="1002"/>
      <c r="NZB60" s="1002"/>
      <c r="NZC60" s="1002"/>
      <c r="NZD60" s="1002"/>
      <c r="NZE60" s="1002"/>
      <c r="NZF60" s="1002"/>
      <c r="NZG60" s="1002"/>
      <c r="NZH60" s="1002"/>
      <c r="NZI60" s="1002"/>
      <c r="NZJ60" s="1002"/>
      <c r="NZK60" s="1002"/>
      <c r="NZL60" s="1002"/>
      <c r="NZM60" s="1002"/>
      <c r="NZN60" s="1002"/>
      <c r="NZO60" s="1002"/>
      <c r="NZP60" s="1002"/>
      <c r="NZQ60" s="1002"/>
      <c r="NZR60" s="1002"/>
      <c r="NZS60" s="1002"/>
      <c r="NZT60" s="1002"/>
      <c r="NZU60" s="1002"/>
      <c r="NZV60" s="1002"/>
      <c r="NZW60" s="1002"/>
      <c r="NZX60" s="1002"/>
      <c r="NZY60" s="1002"/>
      <c r="NZZ60" s="1002"/>
      <c r="OAA60" s="1002"/>
      <c r="OAB60" s="1002"/>
      <c r="OAC60" s="1002"/>
      <c r="OAD60" s="1002"/>
      <c r="OAE60" s="1002"/>
      <c r="OAF60" s="1002"/>
      <c r="OAG60" s="1002"/>
      <c r="OAH60" s="1002"/>
      <c r="OAI60" s="1002"/>
      <c r="OAJ60" s="1002"/>
      <c r="OAK60" s="1002"/>
      <c r="OAL60" s="1002"/>
      <c r="OAM60" s="1002"/>
      <c r="OAN60" s="1002"/>
      <c r="OAO60" s="1002"/>
      <c r="OAP60" s="1002"/>
      <c r="OAQ60" s="1002"/>
      <c r="OAR60" s="1002"/>
      <c r="OAS60" s="1002"/>
      <c r="OAT60" s="1002"/>
      <c r="OAU60" s="1002"/>
      <c r="OAV60" s="1002"/>
      <c r="OAW60" s="1002"/>
      <c r="OAX60" s="1002"/>
      <c r="OAY60" s="1002"/>
      <c r="OAZ60" s="1002"/>
      <c r="OBA60" s="1002"/>
      <c r="OBB60" s="1002"/>
      <c r="OBC60" s="1002"/>
      <c r="OBD60" s="1002"/>
      <c r="OBE60" s="1002"/>
      <c r="OBF60" s="1002"/>
      <c r="OBG60" s="1002"/>
      <c r="OBH60" s="1002"/>
      <c r="OBI60" s="1002"/>
      <c r="OBJ60" s="1002"/>
      <c r="OBK60" s="1002"/>
      <c r="OBL60" s="1002"/>
      <c r="OBM60" s="1002"/>
      <c r="OBN60" s="1002"/>
      <c r="OBO60" s="1002"/>
      <c r="OBP60" s="1002"/>
      <c r="OBQ60" s="1002"/>
      <c r="OBR60" s="1002"/>
      <c r="OBS60" s="1002"/>
      <c r="OBT60" s="1002"/>
      <c r="OBU60" s="1002"/>
      <c r="OBV60" s="1002"/>
      <c r="OBW60" s="1002"/>
      <c r="OBX60" s="1002"/>
      <c r="OBY60" s="1002"/>
      <c r="OBZ60" s="1002"/>
      <c r="OCA60" s="1002"/>
      <c r="OCB60" s="1002"/>
      <c r="OCC60" s="1002"/>
      <c r="OCD60" s="1002"/>
      <c r="OCE60" s="1002"/>
      <c r="OCF60" s="1002"/>
      <c r="OCG60" s="1002"/>
      <c r="OCH60" s="1002"/>
      <c r="OCI60" s="1002"/>
      <c r="OCJ60" s="1002"/>
      <c r="OCK60" s="1002"/>
      <c r="OCL60" s="1002"/>
      <c r="OCM60" s="1002"/>
      <c r="OCN60" s="1002"/>
      <c r="OCO60" s="1002"/>
      <c r="OCP60" s="1002"/>
      <c r="OCQ60" s="1002"/>
      <c r="OCR60" s="1002"/>
      <c r="OCS60" s="1002"/>
      <c r="OCT60" s="1002"/>
      <c r="OCU60" s="1002"/>
      <c r="OCV60" s="1002"/>
      <c r="OCW60" s="1002"/>
      <c r="OCX60" s="1002"/>
      <c r="OCY60" s="1002"/>
      <c r="OCZ60" s="1002"/>
      <c r="ODA60" s="1002"/>
      <c r="ODB60" s="1002"/>
      <c r="ODC60" s="1002"/>
      <c r="ODD60" s="1002"/>
      <c r="ODE60" s="1002"/>
      <c r="ODF60" s="1002"/>
      <c r="ODG60" s="1002"/>
      <c r="ODH60" s="1002"/>
      <c r="ODI60" s="1002"/>
      <c r="ODJ60" s="1002"/>
      <c r="ODK60" s="1002"/>
      <c r="ODL60" s="1002"/>
      <c r="ODM60" s="1002"/>
      <c r="ODN60" s="1002"/>
      <c r="ODO60" s="1002"/>
      <c r="ODP60" s="1002"/>
      <c r="ODQ60" s="1002"/>
      <c r="ODR60" s="1002"/>
      <c r="ODS60" s="1002"/>
      <c r="ODT60" s="1002"/>
      <c r="ODU60" s="1002"/>
      <c r="ODV60" s="1002"/>
      <c r="ODW60" s="1002"/>
      <c r="ODX60" s="1002"/>
      <c r="ODY60" s="1002"/>
      <c r="ODZ60" s="1002"/>
      <c r="OEA60" s="1002"/>
      <c r="OEB60" s="1002"/>
      <c r="OEC60" s="1002"/>
      <c r="OED60" s="1002"/>
      <c r="OEE60" s="1002"/>
      <c r="OEF60" s="1002"/>
      <c r="OEG60" s="1002"/>
      <c r="OEH60" s="1002"/>
      <c r="OEI60" s="1002"/>
      <c r="OEJ60" s="1002"/>
      <c r="OEK60" s="1002"/>
      <c r="OEL60" s="1002"/>
      <c r="OEM60" s="1002"/>
      <c r="OEN60" s="1002"/>
      <c r="OEO60" s="1002"/>
      <c r="OEP60" s="1002"/>
      <c r="OEQ60" s="1002"/>
      <c r="OER60" s="1002"/>
      <c r="OES60" s="1002"/>
      <c r="OET60" s="1002"/>
      <c r="OEU60" s="1002"/>
      <c r="OEV60" s="1002"/>
      <c r="OEW60" s="1002"/>
      <c r="OEX60" s="1002"/>
      <c r="OEY60" s="1002"/>
      <c r="OEZ60" s="1002"/>
      <c r="OFA60" s="1002"/>
      <c r="OFB60" s="1002"/>
      <c r="OFC60" s="1002"/>
      <c r="OFD60" s="1002"/>
      <c r="OFE60" s="1002"/>
      <c r="OFF60" s="1002"/>
      <c r="OFG60" s="1002"/>
      <c r="OFH60" s="1002"/>
      <c r="OFI60" s="1002"/>
      <c r="OFJ60" s="1002"/>
      <c r="OFK60" s="1002"/>
      <c r="OFL60" s="1002"/>
      <c r="OFM60" s="1002"/>
      <c r="OFN60" s="1002"/>
      <c r="OFO60" s="1002"/>
      <c r="OFP60" s="1002"/>
      <c r="OFQ60" s="1002"/>
      <c r="OFR60" s="1002"/>
      <c r="OFS60" s="1002"/>
      <c r="OFT60" s="1002"/>
      <c r="OFU60" s="1002"/>
      <c r="OFV60" s="1002"/>
      <c r="OFW60" s="1002"/>
      <c r="OFX60" s="1002"/>
      <c r="OFY60" s="1002"/>
      <c r="OFZ60" s="1002"/>
      <c r="OGA60" s="1002"/>
      <c r="OGB60" s="1002"/>
      <c r="OGC60" s="1002"/>
      <c r="OGD60" s="1002"/>
      <c r="OGE60" s="1002"/>
      <c r="OGF60" s="1002"/>
      <c r="OGG60" s="1002"/>
      <c r="OGH60" s="1002"/>
      <c r="OGI60" s="1002"/>
      <c r="OGJ60" s="1002"/>
      <c r="OGK60" s="1002"/>
      <c r="OGL60" s="1002"/>
      <c r="OGM60" s="1002"/>
      <c r="OGN60" s="1002"/>
      <c r="OGO60" s="1002"/>
      <c r="OGP60" s="1002"/>
      <c r="OGQ60" s="1002"/>
      <c r="OGR60" s="1002"/>
      <c r="OGS60" s="1002"/>
      <c r="OGT60" s="1002"/>
      <c r="OGU60" s="1002"/>
      <c r="OGV60" s="1002"/>
      <c r="OGW60" s="1002"/>
      <c r="OGX60" s="1002"/>
      <c r="OGY60" s="1002"/>
      <c r="OGZ60" s="1002"/>
      <c r="OHA60" s="1002"/>
      <c r="OHB60" s="1002"/>
      <c r="OHC60" s="1002"/>
      <c r="OHD60" s="1002"/>
      <c r="OHE60" s="1002"/>
      <c r="OHF60" s="1002"/>
      <c r="OHG60" s="1002"/>
      <c r="OHH60" s="1002"/>
      <c r="OHI60" s="1002"/>
      <c r="OHJ60" s="1002"/>
      <c r="OHK60" s="1002"/>
      <c r="OHL60" s="1002"/>
      <c r="OHM60" s="1002"/>
      <c r="OHN60" s="1002"/>
      <c r="OHO60" s="1002"/>
      <c r="OHP60" s="1002"/>
      <c r="OHQ60" s="1002"/>
      <c r="OHR60" s="1002"/>
      <c r="OHS60" s="1002"/>
      <c r="OHT60" s="1002"/>
      <c r="OHU60" s="1002"/>
      <c r="OHV60" s="1002"/>
      <c r="OHW60" s="1002"/>
      <c r="OHX60" s="1002"/>
      <c r="OHY60" s="1002"/>
      <c r="OHZ60" s="1002"/>
      <c r="OIA60" s="1002"/>
      <c r="OIB60" s="1002"/>
      <c r="OIC60" s="1002"/>
      <c r="OID60" s="1002"/>
      <c r="OIE60" s="1002"/>
      <c r="OIF60" s="1002"/>
      <c r="OIG60" s="1002"/>
      <c r="OIH60" s="1002"/>
      <c r="OII60" s="1002"/>
      <c r="OIJ60" s="1002"/>
      <c r="OIK60" s="1002"/>
      <c r="OIL60" s="1002"/>
      <c r="OIM60" s="1002"/>
      <c r="OIN60" s="1002"/>
      <c r="OIO60" s="1002"/>
      <c r="OIP60" s="1002"/>
      <c r="OIQ60" s="1002"/>
      <c r="OIR60" s="1002"/>
      <c r="OIS60" s="1002"/>
      <c r="OIT60" s="1002"/>
      <c r="OIU60" s="1002"/>
      <c r="OIV60" s="1002"/>
      <c r="OIW60" s="1002"/>
      <c r="OIX60" s="1002"/>
      <c r="OIY60" s="1002"/>
      <c r="OIZ60" s="1002"/>
      <c r="OJA60" s="1002"/>
      <c r="OJB60" s="1002"/>
      <c r="OJC60" s="1002"/>
      <c r="OJD60" s="1002"/>
      <c r="OJE60" s="1002"/>
      <c r="OJF60" s="1002"/>
      <c r="OJG60" s="1002"/>
      <c r="OJH60" s="1002"/>
      <c r="OJI60" s="1002"/>
      <c r="OJJ60" s="1002"/>
      <c r="OJK60" s="1002"/>
      <c r="OJL60" s="1002"/>
      <c r="OJM60" s="1002"/>
      <c r="OJN60" s="1002"/>
      <c r="OJO60" s="1002"/>
      <c r="OJP60" s="1002"/>
      <c r="OJQ60" s="1002"/>
      <c r="OJR60" s="1002"/>
      <c r="OJS60" s="1002"/>
      <c r="OJT60" s="1002"/>
      <c r="OJU60" s="1002"/>
      <c r="OJV60" s="1002"/>
      <c r="OJW60" s="1002"/>
      <c r="OJX60" s="1002"/>
      <c r="OJY60" s="1002"/>
      <c r="OJZ60" s="1002"/>
      <c r="OKA60" s="1002"/>
      <c r="OKB60" s="1002"/>
      <c r="OKC60" s="1002"/>
      <c r="OKD60" s="1002"/>
      <c r="OKE60" s="1002"/>
      <c r="OKF60" s="1002"/>
      <c r="OKG60" s="1002"/>
      <c r="OKH60" s="1002"/>
      <c r="OKI60" s="1002"/>
      <c r="OKJ60" s="1002"/>
      <c r="OKK60" s="1002"/>
      <c r="OKL60" s="1002"/>
      <c r="OKM60" s="1002"/>
      <c r="OKN60" s="1002"/>
      <c r="OKO60" s="1002"/>
      <c r="OKP60" s="1002"/>
      <c r="OKQ60" s="1002"/>
      <c r="OKR60" s="1002"/>
      <c r="OKS60" s="1002"/>
      <c r="OKT60" s="1002"/>
      <c r="OKU60" s="1002"/>
      <c r="OKV60" s="1002"/>
      <c r="OKW60" s="1002"/>
      <c r="OKX60" s="1002"/>
      <c r="OKY60" s="1002"/>
      <c r="OKZ60" s="1002"/>
      <c r="OLA60" s="1002"/>
      <c r="OLB60" s="1002"/>
      <c r="OLC60" s="1002"/>
      <c r="OLD60" s="1002"/>
      <c r="OLE60" s="1002"/>
      <c r="OLF60" s="1002"/>
      <c r="OLG60" s="1002"/>
      <c r="OLH60" s="1002"/>
      <c r="OLI60" s="1002"/>
      <c r="OLJ60" s="1002"/>
      <c r="OLK60" s="1002"/>
      <c r="OLL60" s="1002"/>
      <c r="OLM60" s="1002"/>
      <c r="OLN60" s="1002"/>
      <c r="OLO60" s="1002"/>
      <c r="OLP60" s="1002"/>
      <c r="OLQ60" s="1002"/>
      <c r="OLR60" s="1002"/>
      <c r="OLS60" s="1002"/>
      <c r="OLT60" s="1002"/>
      <c r="OLU60" s="1002"/>
      <c r="OLV60" s="1002"/>
      <c r="OLW60" s="1002"/>
      <c r="OLX60" s="1002"/>
      <c r="OLY60" s="1002"/>
      <c r="OLZ60" s="1002"/>
      <c r="OMA60" s="1002"/>
      <c r="OMB60" s="1002"/>
      <c r="OMC60" s="1002"/>
      <c r="OMD60" s="1002"/>
      <c r="OME60" s="1002"/>
      <c r="OMF60" s="1002"/>
      <c r="OMG60" s="1002"/>
      <c r="OMH60" s="1002"/>
      <c r="OMI60" s="1002"/>
      <c r="OMJ60" s="1002"/>
      <c r="OMK60" s="1002"/>
      <c r="OML60" s="1002"/>
      <c r="OMM60" s="1002"/>
      <c r="OMN60" s="1002"/>
      <c r="OMO60" s="1002"/>
      <c r="OMP60" s="1002"/>
      <c r="OMQ60" s="1002"/>
      <c r="OMR60" s="1002"/>
      <c r="OMS60" s="1002"/>
      <c r="OMT60" s="1002"/>
      <c r="OMU60" s="1002"/>
      <c r="OMV60" s="1002"/>
      <c r="OMW60" s="1002"/>
      <c r="OMX60" s="1002"/>
      <c r="OMY60" s="1002"/>
      <c r="OMZ60" s="1002"/>
      <c r="ONA60" s="1002"/>
      <c r="ONB60" s="1002"/>
      <c r="ONC60" s="1002"/>
      <c r="OND60" s="1002"/>
      <c r="ONE60" s="1002"/>
      <c r="ONF60" s="1002"/>
      <c r="ONG60" s="1002"/>
      <c r="ONH60" s="1002"/>
      <c r="ONI60" s="1002"/>
      <c r="ONJ60" s="1002"/>
      <c r="ONK60" s="1002"/>
      <c r="ONL60" s="1002"/>
      <c r="ONM60" s="1002"/>
      <c r="ONN60" s="1002"/>
      <c r="ONO60" s="1002"/>
      <c r="ONP60" s="1002"/>
      <c r="ONQ60" s="1002"/>
      <c r="ONR60" s="1002"/>
      <c r="ONS60" s="1002"/>
      <c r="ONT60" s="1002"/>
      <c r="ONU60" s="1002"/>
      <c r="ONV60" s="1002"/>
      <c r="ONW60" s="1002"/>
      <c r="ONX60" s="1002"/>
      <c r="ONY60" s="1002"/>
      <c r="ONZ60" s="1002"/>
      <c r="OOA60" s="1002"/>
      <c r="OOB60" s="1002"/>
      <c r="OOC60" s="1002"/>
      <c r="OOD60" s="1002"/>
      <c r="OOE60" s="1002"/>
      <c r="OOF60" s="1002"/>
      <c r="OOG60" s="1002"/>
      <c r="OOH60" s="1002"/>
      <c r="OOI60" s="1002"/>
      <c r="OOJ60" s="1002"/>
      <c r="OOK60" s="1002"/>
      <c r="OOL60" s="1002"/>
      <c r="OOM60" s="1002"/>
      <c r="OON60" s="1002"/>
      <c r="OOO60" s="1002"/>
      <c r="OOP60" s="1002"/>
      <c r="OOQ60" s="1002"/>
      <c r="OOR60" s="1002"/>
      <c r="OOS60" s="1002"/>
      <c r="OOT60" s="1002"/>
      <c r="OOU60" s="1002"/>
      <c r="OOV60" s="1002"/>
      <c r="OOW60" s="1002"/>
      <c r="OOX60" s="1002"/>
      <c r="OOY60" s="1002"/>
      <c r="OOZ60" s="1002"/>
      <c r="OPA60" s="1002"/>
      <c r="OPB60" s="1002"/>
      <c r="OPC60" s="1002"/>
      <c r="OPD60" s="1002"/>
      <c r="OPE60" s="1002"/>
      <c r="OPF60" s="1002"/>
      <c r="OPG60" s="1002"/>
      <c r="OPH60" s="1002"/>
      <c r="OPI60" s="1002"/>
      <c r="OPJ60" s="1002"/>
      <c r="OPK60" s="1002"/>
      <c r="OPL60" s="1002"/>
      <c r="OPM60" s="1002"/>
      <c r="OPN60" s="1002"/>
      <c r="OPO60" s="1002"/>
      <c r="OPP60" s="1002"/>
      <c r="OPQ60" s="1002"/>
      <c r="OPR60" s="1002"/>
      <c r="OPS60" s="1002"/>
      <c r="OPT60" s="1002"/>
      <c r="OPU60" s="1002"/>
      <c r="OPV60" s="1002"/>
      <c r="OPW60" s="1002"/>
      <c r="OPX60" s="1002"/>
      <c r="OPY60" s="1002"/>
      <c r="OPZ60" s="1002"/>
      <c r="OQA60" s="1002"/>
      <c r="OQB60" s="1002"/>
      <c r="OQC60" s="1002"/>
      <c r="OQD60" s="1002"/>
      <c r="OQE60" s="1002"/>
      <c r="OQF60" s="1002"/>
      <c r="OQG60" s="1002"/>
      <c r="OQH60" s="1002"/>
      <c r="OQI60" s="1002"/>
      <c r="OQJ60" s="1002"/>
      <c r="OQK60" s="1002"/>
      <c r="OQL60" s="1002"/>
      <c r="OQM60" s="1002"/>
      <c r="OQN60" s="1002"/>
      <c r="OQO60" s="1002"/>
      <c r="OQP60" s="1002"/>
      <c r="OQQ60" s="1002"/>
      <c r="OQR60" s="1002"/>
      <c r="OQS60" s="1002"/>
      <c r="OQT60" s="1002"/>
      <c r="OQU60" s="1002"/>
      <c r="OQV60" s="1002"/>
      <c r="OQW60" s="1002"/>
      <c r="OQX60" s="1002"/>
      <c r="OQY60" s="1002"/>
      <c r="OQZ60" s="1002"/>
      <c r="ORA60" s="1002"/>
      <c r="ORB60" s="1002"/>
      <c r="ORC60" s="1002"/>
      <c r="ORD60" s="1002"/>
      <c r="ORE60" s="1002"/>
      <c r="ORF60" s="1002"/>
      <c r="ORG60" s="1002"/>
      <c r="ORH60" s="1002"/>
      <c r="ORI60" s="1002"/>
      <c r="ORJ60" s="1002"/>
      <c r="ORK60" s="1002"/>
      <c r="ORL60" s="1002"/>
      <c r="ORM60" s="1002"/>
      <c r="ORN60" s="1002"/>
      <c r="ORO60" s="1002"/>
      <c r="ORP60" s="1002"/>
      <c r="ORQ60" s="1002"/>
      <c r="ORR60" s="1002"/>
      <c r="ORS60" s="1002"/>
      <c r="ORT60" s="1002"/>
      <c r="ORU60" s="1002"/>
      <c r="ORV60" s="1002"/>
      <c r="ORW60" s="1002"/>
      <c r="ORX60" s="1002"/>
      <c r="ORY60" s="1002"/>
      <c r="ORZ60" s="1002"/>
      <c r="OSA60" s="1002"/>
      <c r="OSB60" s="1002"/>
      <c r="OSC60" s="1002"/>
      <c r="OSD60" s="1002"/>
      <c r="OSE60" s="1002"/>
      <c r="OSF60" s="1002"/>
      <c r="OSG60" s="1002"/>
      <c r="OSH60" s="1002"/>
      <c r="OSI60" s="1002"/>
      <c r="OSJ60" s="1002"/>
      <c r="OSK60" s="1002"/>
      <c r="OSL60" s="1002"/>
      <c r="OSM60" s="1002"/>
      <c r="OSN60" s="1002"/>
      <c r="OSO60" s="1002"/>
      <c r="OSP60" s="1002"/>
      <c r="OSQ60" s="1002"/>
      <c r="OSR60" s="1002"/>
      <c r="OSS60" s="1002"/>
      <c r="OST60" s="1002"/>
      <c r="OSU60" s="1002"/>
      <c r="OSV60" s="1002"/>
      <c r="OSW60" s="1002"/>
      <c r="OSX60" s="1002"/>
      <c r="OSY60" s="1002"/>
      <c r="OSZ60" s="1002"/>
      <c r="OTA60" s="1002"/>
      <c r="OTB60" s="1002"/>
      <c r="OTC60" s="1002"/>
      <c r="OTD60" s="1002"/>
      <c r="OTE60" s="1002"/>
      <c r="OTF60" s="1002"/>
      <c r="OTG60" s="1002"/>
      <c r="OTH60" s="1002"/>
      <c r="OTI60" s="1002"/>
      <c r="OTJ60" s="1002"/>
      <c r="OTK60" s="1002"/>
      <c r="OTL60" s="1002"/>
      <c r="OTM60" s="1002"/>
      <c r="OTN60" s="1002"/>
      <c r="OTO60" s="1002"/>
      <c r="OTP60" s="1002"/>
      <c r="OTQ60" s="1002"/>
      <c r="OTR60" s="1002"/>
      <c r="OTS60" s="1002"/>
      <c r="OTT60" s="1002"/>
      <c r="OTU60" s="1002"/>
      <c r="OTV60" s="1002"/>
      <c r="OTW60" s="1002"/>
      <c r="OTX60" s="1002"/>
      <c r="OTY60" s="1002"/>
      <c r="OTZ60" s="1002"/>
      <c r="OUA60" s="1002"/>
      <c r="OUB60" s="1002"/>
      <c r="OUC60" s="1002"/>
      <c r="OUD60" s="1002"/>
      <c r="OUE60" s="1002"/>
      <c r="OUF60" s="1002"/>
      <c r="OUG60" s="1002"/>
      <c r="OUH60" s="1002"/>
      <c r="OUI60" s="1002"/>
      <c r="OUJ60" s="1002"/>
      <c r="OUK60" s="1002"/>
      <c r="OUL60" s="1002"/>
      <c r="OUM60" s="1002"/>
      <c r="OUN60" s="1002"/>
      <c r="OUO60" s="1002"/>
      <c r="OUP60" s="1002"/>
      <c r="OUQ60" s="1002"/>
      <c r="OUR60" s="1002"/>
      <c r="OUS60" s="1002"/>
      <c r="OUT60" s="1002"/>
      <c r="OUU60" s="1002"/>
      <c r="OUV60" s="1002"/>
      <c r="OUW60" s="1002"/>
      <c r="OUX60" s="1002"/>
      <c r="OUY60" s="1002"/>
      <c r="OUZ60" s="1002"/>
      <c r="OVA60" s="1002"/>
      <c r="OVB60" s="1002"/>
      <c r="OVC60" s="1002"/>
      <c r="OVD60" s="1002"/>
      <c r="OVE60" s="1002"/>
      <c r="OVF60" s="1002"/>
      <c r="OVG60" s="1002"/>
      <c r="OVH60" s="1002"/>
      <c r="OVI60" s="1002"/>
      <c r="OVJ60" s="1002"/>
      <c r="OVK60" s="1002"/>
      <c r="OVL60" s="1002"/>
      <c r="OVM60" s="1002"/>
      <c r="OVN60" s="1002"/>
      <c r="OVO60" s="1002"/>
      <c r="OVP60" s="1002"/>
      <c r="OVQ60" s="1002"/>
      <c r="OVR60" s="1002"/>
      <c r="OVS60" s="1002"/>
      <c r="OVT60" s="1002"/>
      <c r="OVU60" s="1002"/>
      <c r="OVV60" s="1002"/>
      <c r="OVW60" s="1002"/>
      <c r="OVX60" s="1002"/>
      <c r="OVY60" s="1002"/>
      <c r="OVZ60" s="1002"/>
      <c r="OWA60" s="1002"/>
      <c r="OWB60" s="1002"/>
      <c r="OWC60" s="1002"/>
      <c r="OWD60" s="1002"/>
      <c r="OWE60" s="1002"/>
      <c r="OWF60" s="1002"/>
      <c r="OWG60" s="1002"/>
      <c r="OWH60" s="1002"/>
      <c r="OWI60" s="1002"/>
      <c r="OWJ60" s="1002"/>
      <c r="OWK60" s="1002"/>
      <c r="OWL60" s="1002"/>
      <c r="OWM60" s="1002"/>
      <c r="OWN60" s="1002"/>
      <c r="OWO60" s="1002"/>
      <c r="OWP60" s="1002"/>
      <c r="OWQ60" s="1002"/>
      <c r="OWR60" s="1002"/>
      <c r="OWS60" s="1002"/>
      <c r="OWT60" s="1002"/>
      <c r="OWU60" s="1002"/>
      <c r="OWV60" s="1002"/>
      <c r="OWW60" s="1002"/>
      <c r="OWX60" s="1002"/>
      <c r="OWY60" s="1002"/>
      <c r="OWZ60" s="1002"/>
      <c r="OXA60" s="1002"/>
      <c r="OXB60" s="1002"/>
      <c r="OXC60" s="1002"/>
      <c r="OXD60" s="1002"/>
      <c r="OXE60" s="1002"/>
      <c r="OXF60" s="1002"/>
      <c r="OXG60" s="1002"/>
      <c r="OXH60" s="1002"/>
      <c r="OXI60" s="1002"/>
      <c r="OXJ60" s="1002"/>
      <c r="OXK60" s="1002"/>
      <c r="OXL60" s="1002"/>
      <c r="OXM60" s="1002"/>
      <c r="OXN60" s="1002"/>
      <c r="OXO60" s="1002"/>
      <c r="OXP60" s="1002"/>
      <c r="OXQ60" s="1002"/>
      <c r="OXR60" s="1002"/>
      <c r="OXS60" s="1002"/>
      <c r="OXT60" s="1002"/>
      <c r="OXU60" s="1002"/>
      <c r="OXV60" s="1002"/>
      <c r="OXW60" s="1002"/>
      <c r="OXX60" s="1002"/>
      <c r="OXY60" s="1002"/>
      <c r="OXZ60" s="1002"/>
      <c r="OYA60" s="1002"/>
      <c r="OYB60" s="1002"/>
      <c r="OYC60" s="1002"/>
      <c r="OYD60" s="1002"/>
      <c r="OYE60" s="1002"/>
      <c r="OYF60" s="1002"/>
      <c r="OYG60" s="1002"/>
      <c r="OYH60" s="1002"/>
      <c r="OYI60" s="1002"/>
      <c r="OYJ60" s="1002"/>
      <c r="OYK60" s="1002"/>
      <c r="OYL60" s="1002"/>
      <c r="OYM60" s="1002"/>
      <c r="OYN60" s="1002"/>
      <c r="OYO60" s="1002"/>
      <c r="OYP60" s="1002"/>
      <c r="OYQ60" s="1002"/>
      <c r="OYR60" s="1002"/>
      <c r="OYS60" s="1002"/>
      <c r="OYT60" s="1002"/>
      <c r="OYU60" s="1002"/>
      <c r="OYV60" s="1002"/>
      <c r="OYW60" s="1002"/>
      <c r="OYX60" s="1002"/>
      <c r="OYY60" s="1002"/>
      <c r="OYZ60" s="1002"/>
      <c r="OZA60" s="1002"/>
      <c r="OZB60" s="1002"/>
      <c r="OZC60" s="1002"/>
      <c r="OZD60" s="1002"/>
      <c r="OZE60" s="1002"/>
      <c r="OZF60" s="1002"/>
      <c r="OZG60" s="1002"/>
      <c r="OZH60" s="1002"/>
      <c r="OZI60" s="1002"/>
      <c r="OZJ60" s="1002"/>
      <c r="OZK60" s="1002"/>
      <c r="OZL60" s="1002"/>
      <c r="OZM60" s="1002"/>
      <c r="OZN60" s="1002"/>
      <c r="OZO60" s="1002"/>
      <c r="OZP60" s="1002"/>
      <c r="OZQ60" s="1002"/>
      <c r="OZR60" s="1002"/>
      <c r="OZS60" s="1002"/>
      <c r="OZT60" s="1002"/>
      <c r="OZU60" s="1002"/>
      <c r="OZV60" s="1002"/>
      <c r="OZW60" s="1002"/>
      <c r="OZX60" s="1002"/>
      <c r="OZY60" s="1002"/>
      <c r="OZZ60" s="1002"/>
      <c r="PAA60" s="1002"/>
      <c r="PAB60" s="1002"/>
      <c r="PAC60" s="1002"/>
      <c r="PAD60" s="1002"/>
      <c r="PAE60" s="1002"/>
      <c r="PAF60" s="1002"/>
      <c r="PAG60" s="1002"/>
      <c r="PAH60" s="1002"/>
      <c r="PAI60" s="1002"/>
      <c r="PAJ60" s="1002"/>
      <c r="PAK60" s="1002"/>
      <c r="PAL60" s="1002"/>
      <c r="PAM60" s="1002"/>
      <c r="PAN60" s="1002"/>
      <c r="PAO60" s="1002"/>
      <c r="PAP60" s="1002"/>
      <c r="PAQ60" s="1002"/>
      <c r="PAR60" s="1002"/>
      <c r="PAS60" s="1002"/>
      <c r="PAT60" s="1002"/>
      <c r="PAU60" s="1002"/>
      <c r="PAV60" s="1002"/>
      <c r="PAW60" s="1002"/>
      <c r="PAX60" s="1002"/>
      <c r="PAY60" s="1002"/>
      <c r="PAZ60" s="1002"/>
      <c r="PBA60" s="1002"/>
      <c r="PBB60" s="1002"/>
      <c r="PBC60" s="1002"/>
      <c r="PBD60" s="1002"/>
      <c r="PBE60" s="1002"/>
      <c r="PBF60" s="1002"/>
      <c r="PBG60" s="1002"/>
      <c r="PBH60" s="1002"/>
      <c r="PBI60" s="1002"/>
      <c r="PBJ60" s="1002"/>
      <c r="PBK60" s="1002"/>
      <c r="PBL60" s="1002"/>
      <c r="PBM60" s="1002"/>
      <c r="PBN60" s="1002"/>
      <c r="PBO60" s="1002"/>
      <c r="PBP60" s="1002"/>
      <c r="PBQ60" s="1002"/>
      <c r="PBR60" s="1002"/>
      <c r="PBS60" s="1002"/>
      <c r="PBT60" s="1002"/>
      <c r="PBU60" s="1002"/>
      <c r="PBV60" s="1002"/>
      <c r="PBW60" s="1002"/>
      <c r="PBX60" s="1002"/>
      <c r="PBY60" s="1002"/>
      <c r="PBZ60" s="1002"/>
      <c r="PCA60" s="1002"/>
      <c r="PCB60" s="1002"/>
      <c r="PCC60" s="1002"/>
      <c r="PCD60" s="1002"/>
      <c r="PCE60" s="1002"/>
      <c r="PCF60" s="1002"/>
      <c r="PCG60" s="1002"/>
      <c r="PCH60" s="1002"/>
      <c r="PCI60" s="1002"/>
      <c r="PCJ60" s="1002"/>
      <c r="PCK60" s="1002"/>
      <c r="PCL60" s="1002"/>
      <c r="PCM60" s="1002"/>
      <c r="PCN60" s="1002"/>
      <c r="PCO60" s="1002"/>
      <c r="PCP60" s="1002"/>
      <c r="PCQ60" s="1002"/>
      <c r="PCR60" s="1002"/>
      <c r="PCS60" s="1002"/>
      <c r="PCT60" s="1002"/>
      <c r="PCU60" s="1002"/>
      <c r="PCV60" s="1002"/>
      <c r="PCW60" s="1002"/>
      <c r="PCX60" s="1002"/>
      <c r="PCY60" s="1002"/>
      <c r="PCZ60" s="1002"/>
      <c r="PDA60" s="1002"/>
      <c r="PDB60" s="1002"/>
      <c r="PDC60" s="1002"/>
      <c r="PDD60" s="1002"/>
      <c r="PDE60" s="1002"/>
      <c r="PDF60" s="1002"/>
      <c r="PDG60" s="1002"/>
      <c r="PDH60" s="1002"/>
      <c r="PDI60" s="1002"/>
      <c r="PDJ60" s="1002"/>
      <c r="PDK60" s="1002"/>
      <c r="PDL60" s="1002"/>
      <c r="PDM60" s="1002"/>
      <c r="PDN60" s="1002"/>
      <c r="PDO60" s="1002"/>
      <c r="PDP60" s="1002"/>
      <c r="PDQ60" s="1002"/>
      <c r="PDR60" s="1002"/>
      <c r="PDS60" s="1002"/>
      <c r="PDT60" s="1002"/>
      <c r="PDU60" s="1002"/>
      <c r="PDV60" s="1002"/>
      <c r="PDW60" s="1002"/>
      <c r="PDX60" s="1002"/>
      <c r="PDY60" s="1002"/>
      <c r="PDZ60" s="1002"/>
      <c r="PEA60" s="1002"/>
      <c r="PEB60" s="1002"/>
      <c r="PEC60" s="1002"/>
      <c r="PED60" s="1002"/>
      <c r="PEE60" s="1002"/>
      <c r="PEF60" s="1002"/>
      <c r="PEG60" s="1002"/>
      <c r="PEH60" s="1002"/>
      <c r="PEI60" s="1002"/>
      <c r="PEJ60" s="1002"/>
      <c r="PEK60" s="1002"/>
      <c r="PEL60" s="1002"/>
      <c r="PEM60" s="1002"/>
      <c r="PEN60" s="1002"/>
      <c r="PEO60" s="1002"/>
      <c r="PEP60" s="1002"/>
      <c r="PEQ60" s="1002"/>
      <c r="PER60" s="1002"/>
      <c r="PES60" s="1002"/>
      <c r="PET60" s="1002"/>
      <c r="PEU60" s="1002"/>
      <c r="PEV60" s="1002"/>
      <c r="PEW60" s="1002"/>
      <c r="PEX60" s="1002"/>
      <c r="PEY60" s="1002"/>
      <c r="PEZ60" s="1002"/>
      <c r="PFA60" s="1002"/>
      <c r="PFB60" s="1002"/>
      <c r="PFC60" s="1002"/>
      <c r="PFD60" s="1002"/>
      <c r="PFE60" s="1002"/>
      <c r="PFF60" s="1002"/>
      <c r="PFG60" s="1002"/>
      <c r="PFH60" s="1002"/>
      <c r="PFI60" s="1002"/>
      <c r="PFJ60" s="1002"/>
      <c r="PFK60" s="1002"/>
      <c r="PFL60" s="1002"/>
      <c r="PFM60" s="1002"/>
      <c r="PFN60" s="1002"/>
      <c r="PFO60" s="1002"/>
      <c r="PFP60" s="1002"/>
      <c r="PFQ60" s="1002"/>
      <c r="PFR60" s="1002"/>
      <c r="PFS60" s="1002"/>
      <c r="PFT60" s="1002"/>
      <c r="PFU60" s="1002"/>
      <c r="PFV60" s="1002"/>
      <c r="PFW60" s="1002"/>
      <c r="PFX60" s="1002"/>
      <c r="PFY60" s="1002"/>
      <c r="PFZ60" s="1002"/>
      <c r="PGA60" s="1002"/>
      <c r="PGB60" s="1002"/>
      <c r="PGC60" s="1002"/>
      <c r="PGD60" s="1002"/>
      <c r="PGE60" s="1002"/>
      <c r="PGF60" s="1002"/>
      <c r="PGG60" s="1002"/>
      <c r="PGH60" s="1002"/>
      <c r="PGI60" s="1002"/>
      <c r="PGJ60" s="1002"/>
      <c r="PGK60" s="1002"/>
      <c r="PGL60" s="1002"/>
      <c r="PGM60" s="1002"/>
      <c r="PGN60" s="1002"/>
      <c r="PGO60" s="1002"/>
      <c r="PGP60" s="1002"/>
      <c r="PGQ60" s="1002"/>
      <c r="PGR60" s="1002"/>
      <c r="PGS60" s="1002"/>
      <c r="PGT60" s="1002"/>
      <c r="PGU60" s="1002"/>
      <c r="PGV60" s="1002"/>
      <c r="PGW60" s="1002"/>
      <c r="PGX60" s="1002"/>
      <c r="PGY60" s="1002"/>
      <c r="PGZ60" s="1002"/>
      <c r="PHA60" s="1002"/>
      <c r="PHB60" s="1002"/>
      <c r="PHC60" s="1002"/>
      <c r="PHD60" s="1002"/>
      <c r="PHE60" s="1002"/>
      <c r="PHF60" s="1002"/>
      <c r="PHG60" s="1002"/>
      <c r="PHH60" s="1002"/>
      <c r="PHI60" s="1002"/>
      <c r="PHJ60" s="1002"/>
      <c r="PHK60" s="1002"/>
      <c r="PHL60" s="1002"/>
      <c r="PHM60" s="1002"/>
      <c r="PHN60" s="1002"/>
      <c r="PHO60" s="1002"/>
      <c r="PHP60" s="1002"/>
      <c r="PHQ60" s="1002"/>
      <c r="PHR60" s="1002"/>
      <c r="PHS60" s="1002"/>
      <c r="PHT60" s="1002"/>
      <c r="PHU60" s="1002"/>
      <c r="PHV60" s="1002"/>
      <c r="PHW60" s="1002"/>
      <c r="PHX60" s="1002"/>
      <c r="PHY60" s="1002"/>
      <c r="PHZ60" s="1002"/>
      <c r="PIA60" s="1002"/>
      <c r="PIB60" s="1002"/>
      <c r="PIC60" s="1002"/>
      <c r="PID60" s="1002"/>
      <c r="PIE60" s="1002"/>
      <c r="PIF60" s="1002"/>
      <c r="PIG60" s="1002"/>
      <c r="PIH60" s="1002"/>
      <c r="PII60" s="1002"/>
      <c r="PIJ60" s="1002"/>
      <c r="PIK60" s="1002"/>
      <c r="PIL60" s="1002"/>
      <c r="PIM60" s="1002"/>
      <c r="PIN60" s="1002"/>
      <c r="PIO60" s="1002"/>
      <c r="PIP60" s="1002"/>
      <c r="PIQ60" s="1002"/>
      <c r="PIR60" s="1002"/>
      <c r="PIS60" s="1002"/>
      <c r="PIT60" s="1002"/>
      <c r="PIU60" s="1002"/>
      <c r="PIV60" s="1002"/>
      <c r="PIW60" s="1002"/>
      <c r="PIX60" s="1002"/>
      <c r="PIY60" s="1002"/>
      <c r="PIZ60" s="1002"/>
      <c r="PJA60" s="1002"/>
      <c r="PJB60" s="1002"/>
      <c r="PJC60" s="1002"/>
      <c r="PJD60" s="1002"/>
      <c r="PJE60" s="1002"/>
      <c r="PJF60" s="1002"/>
      <c r="PJG60" s="1002"/>
      <c r="PJH60" s="1002"/>
      <c r="PJI60" s="1002"/>
      <c r="PJJ60" s="1002"/>
      <c r="PJK60" s="1002"/>
      <c r="PJL60" s="1002"/>
      <c r="PJM60" s="1002"/>
      <c r="PJN60" s="1002"/>
      <c r="PJO60" s="1002"/>
      <c r="PJP60" s="1002"/>
      <c r="PJQ60" s="1002"/>
      <c r="PJR60" s="1002"/>
      <c r="PJS60" s="1002"/>
      <c r="PJT60" s="1002"/>
      <c r="PJU60" s="1002"/>
      <c r="PJV60" s="1002"/>
      <c r="PJW60" s="1002"/>
      <c r="PJX60" s="1002"/>
      <c r="PJY60" s="1002"/>
      <c r="PJZ60" s="1002"/>
      <c r="PKA60" s="1002"/>
      <c r="PKB60" s="1002"/>
      <c r="PKC60" s="1002"/>
      <c r="PKD60" s="1002"/>
      <c r="PKE60" s="1002"/>
      <c r="PKF60" s="1002"/>
      <c r="PKG60" s="1002"/>
      <c r="PKH60" s="1002"/>
      <c r="PKI60" s="1002"/>
      <c r="PKJ60" s="1002"/>
      <c r="PKK60" s="1002"/>
      <c r="PKL60" s="1002"/>
      <c r="PKM60" s="1002"/>
      <c r="PKN60" s="1002"/>
      <c r="PKO60" s="1002"/>
      <c r="PKP60" s="1002"/>
      <c r="PKQ60" s="1002"/>
      <c r="PKR60" s="1002"/>
      <c r="PKS60" s="1002"/>
      <c r="PKT60" s="1002"/>
      <c r="PKU60" s="1002"/>
      <c r="PKV60" s="1002"/>
      <c r="PKW60" s="1002"/>
      <c r="PKX60" s="1002"/>
      <c r="PKY60" s="1002"/>
      <c r="PKZ60" s="1002"/>
      <c r="PLA60" s="1002"/>
      <c r="PLB60" s="1002"/>
      <c r="PLC60" s="1002"/>
      <c r="PLD60" s="1002"/>
      <c r="PLE60" s="1002"/>
      <c r="PLF60" s="1002"/>
      <c r="PLG60" s="1002"/>
      <c r="PLH60" s="1002"/>
      <c r="PLI60" s="1002"/>
      <c r="PLJ60" s="1002"/>
      <c r="PLK60" s="1002"/>
      <c r="PLL60" s="1002"/>
      <c r="PLM60" s="1002"/>
      <c r="PLN60" s="1002"/>
      <c r="PLO60" s="1002"/>
      <c r="PLP60" s="1002"/>
      <c r="PLQ60" s="1002"/>
      <c r="PLR60" s="1002"/>
      <c r="PLS60" s="1002"/>
      <c r="PLT60" s="1002"/>
      <c r="PLU60" s="1002"/>
      <c r="PLV60" s="1002"/>
      <c r="PLW60" s="1002"/>
      <c r="PLX60" s="1002"/>
      <c r="PLY60" s="1002"/>
      <c r="PLZ60" s="1002"/>
      <c r="PMA60" s="1002"/>
      <c r="PMB60" s="1002"/>
      <c r="PMC60" s="1002"/>
      <c r="PMD60" s="1002"/>
      <c r="PME60" s="1002"/>
      <c r="PMF60" s="1002"/>
      <c r="PMG60" s="1002"/>
      <c r="PMH60" s="1002"/>
      <c r="PMI60" s="1002"/>
      <c r="PMJ60" s="1002"/>
      <c r="PMK60" s="1002"/>
      <c r="PML60" s="1002"/>
      <c r="PMM60" s="1002"/>
      <c r="PMN60" s="1002"/>
      <c r="PMO60" s="1002"/>
      <c r="PMP60" s="1002"/>
      <c r="PMQ60" s="1002"/>
      <c r="PMR60" s="1002"/>
      <c r="PMS60" s="1002"/>
      <c r="PMT60" s="1002"/>
      <c r="PMU60" s="1002"/>
      <c r="PMV60" s="1002"/>
      <c r="PMW60" s="1002"/>
      <c r="PMX60" s="1002"/>
      <c r="PMY60" s="1002"/>
      <c r="PMZ60" s="1002"/>
      <c r="PNA60" s="1002"/>
      <c r="PNB60" s="1002"/>
      <c r="PNC60" s="1002"/>
      <c r="PND60" s="1002"/>
      <c r="PNE60" s="1002"/>
      <c r="PNF60" s="1002"/>
      <c r="PNG60" s="1002"/>
      <c r="PNH60" s="1002"/>
      <c r="PNI60" s="1002"/>
      <c r="PNJ60" s="1002"/>
      <c r="PNK60" s="1002"/>
      <c r="PNL60" s="1002"/>
      <c r="PNM60" s="1002"/>
      <c r="PNN60" s="1002"/>
      <c r="PNO60" s="1002"/>
      <c r="PNP60" s="1002"/>
      <c r="PNQ60" s="1002"/>
      <c r="PNR60" s="1002"/>
      <c r="PNS60" s="1002"/>
      <c r="PNT60" s="1002"/>
      <c r="PNU60" s="1002"/>
      <c r="PNV60" s="1002"/>
      <c r="PNW60" s="1002"/>
      <c r="PNX60" s="1002"/>
      <c r="PNY60" s="1002"/>
      <c r="PNZ60" s="1002"/>
      <c r="POA60" s="1002"/>
      <c r="POB60" s="1002"/>
      <c r="POC60" s="1002"/>
      <c r="POD60" s="1002"/>
      <c r="POE60" s="1002"/>
      <c r="POF60" s="1002"/>
      <c r="POG60" s="1002"/>
      <c r="POH60" s="1002"/>
      <c r="POI60" s="1002"/>
      <c r="POJ60" s="1002"/>
      <c r="POK60" s="1002"/>
      <c r="POL60" s="1002"/>
      <c r="POM60" s="1002"/>
      <c r="PON60" s="1002"/>
      <c r="POO60" s="1002"/>
      <c r="POP60" s="1002"/>
      <c r="POQ60" s="1002"/>
      <c r="POR60" s="1002"/>
      <c r="POS60" s="1002"/>
      <c r="POT60" s="1002"/>
      <c r="POU60" s="1002"/>
      <c r="POV60" s="1002"/>
      <c r="POW60" s="1002"/>
      <c r="POX60" s="1002"/>
      <c r="POY60" s="1002"/>
      <c r="POZ60" s="1002"/>
      <c r="PPA60" s="1002"/>
      <c r="PPB60" s="1002"/>
      <c r="PPC60" s="1002"/>
      <c r="PPD60" s="1002"/>
      <c r="PPE60" s="1002"/>
      <c r="PPF60" s="1002"/>
      <c r="PPG60" s="1002"/>
      <c r="PPH60" s="1002"/>
      <c r="PPI60" s="1002"/>
      <c r="PPJ60" s="1002"/>
      <c r="PPK60" s="1002"/>
      <c r="PPL60" s="1002"/>
      <c r="PPM60" s="1002"/>
      <c r="PPN60" s="1002"/>
      <c r="PPO60" s="1002"/>
      <c r="PPP60" s="1002"/>
      <c r="PPQ60" s="1002"/>
      <c r="PPR60" s="1002"/>
      <c r="PPS60" s="1002"/>
      <c r="PPT60" s="1002"/>
      <c r="PPU60" s="1002"/>
      <c r="PPV60" s="1002"/>
      <c r="PPW60" s="1002"/>
      <c r="PPX60" s="1002"/>
      <c r="PPY60" s="1002"/>
      <c r="PPZ60" s="1002"/>
      <c r="PQA60" s="1002"/>
      <c r="PQB60" s="1002"/>
      <c r="PQC60" s="1002"/>
      <c r="PQD60" s="1002"/>
      <c r="PQE60" s="1002"/>
      <c r="PQF60" s="1002"/>
      <c r="PQG60" s="1002"/>
      <c r="PQH60" s="1002"/>
      <c r="PQI60" s="1002"/>
      <c r="PQJ60" s="1002"/>
      <c r="PQK60" s="1002"/>
      <c r="PQL60" s="1002"/>
      <c r="PQM60" s="1002"/>
      <c r="PQN60" s="1002"/>
      <c r="PQO60" s="1002"/>
      <c r="PQP60" s="1002"/>
      <c r="PQQ60" s="1002"/>
      <c r="PQR60" s="1002"/>
      <c r="PQS60" s="1002"/>
      <c r="PQT60" s="1002"/>
      <c r="PQU60" s="1002"/>
      <c r="PQV60" s="1002"/>
      <c r="PQW60" s="1002"/>
      <c r="PQX60" s="1002"/>
      <c r="PQY60" s="1002"/>
      <c r="PQZ60" s="1002"/>
      <c r="PRA60" s="1002"/>
      <c r="PRB60" s="1002"/>
      <c r="PRC60" s="1002"/>
      <c r="PRD60" s="1002"/>
      <c r="PRE60" s="1002"/>
      <c r="PRF60" s="1002"/>
      <c r="PRG60" s="1002"/>
      <c r="PRH60" s="1002"/>
      <c r="PRI60" s="1002"/>
      <c r="PRJ60" s="1002"/>
      <c r="PRK60" s="1002"/>
      <c r="PRL60" s="1002"/>
      <c r="PRM60" s="1002"/>
      <c r="PRN60" s="1002"/>
      <c r="PRO60" s="1002"/>
      <c r="PRP60" s="1002"/>
      <c r="PRQ60" s="1002"/>
      <c r="PRR60" s="1002"/>
      <c r="PRS60" s="1002"/>
      <c r="PRT60" s="1002"/>
      <c r="PRU60" s="1002"/>
      <c r="PRV60" s="1002"/>
      <c r="PRW60" s="1002"/>
      <c r="PRX60" s="1002"/>
      <c r="PRY60" s="1002"/>
      <c r="PRZ60" s="1002"/>
      <c r="PSA60" s="1002"/>
      <c r="PSB60" s="1002"/>
      <c r="PSC60" s="1002"/>
      <c r="PSD60" s="1002"/>
      <c r="PSE60" s="1002"/>
      <c r="PSF60" s="1002"/>
      <c r="PSG60" s="1002"/>
      <c r="PSH60" s="1002"/>
      <c r="PSI60" s="1002"/>
      <c r="PSJ60" s="1002"/>
      <c r="PSK60" s="1002"/>
      <c r="PSL60" s="1002"/>
      <c r="PSM60" s="1002"/>
      <c r="PSN60" s="1002"/>
      <c r="PSO60" s="1002"/>
      <c r="PSP60" s="1002"/>
      <c r="PSQ60" s="1002"/>
      <c r="PSR60" s="1002"/>
      <c r="PSS60" s="1002"/>
      <c r="PST60" s="1002"/>
      <c r="PSU60" s="1002"/>
      <c r="PSV60" s="1002"/>
      <c r="PSW60" s="1002"/>
      <c r="PSX60" s="1002"/>
      <c r="PSY60" s="1002"/>
      <c r="PSZ60" s="1002"/>
      <c r="PTA60" s="1002"/>
      <c r="PTB60" s="1002"/>
      <c r="PTC60" s="1002"/>
      <c r="PTD60" s="1002"/>
      <c r="PTE60" s="1002"/>
      <c r="PTF60" s="1002"/>
      <c r="PTG60" s="1002"/>
      <c r="PTH60" s="1002"/>
      <c r="PTI60" s="1002"/>
      <c r="PTJ60" s="1002"/>
      <c r="PTK60" s="1002"/>
      <c r="PTL60" s="1002"/>
      <c r="PTM60" s="1002"/>
      <c r="PTN60" s="1002"/>
      <c r="PTO60" s="1002"/>
      <c r="PTP60" s="1002"/>
      <c r="PTQ60" s="1002"/>
      <c r="PTR60" s="1002"/>
      <c r="PTS60" s="1002"/>
      <c r="PTT60" s="1002"/>
      <c r="PTU60" s="1002"/>
      <c r="PTV60" s="1002"/>
      <c r="PTW60" s="1002"/>
      <c r="PTX60" s="1002"/>
      <c r="PTY60" s="1002"/>
      <c r="PTZ60" s="1002"/>
      <c r="PUA60" s="1002"/>
      <c r="PUB60" s="1002"/>
      <c r="PUC60" s="1002"/>
      <c r="PUD60" s="1002"/>
      <c r="PUE60" s="1002"/>
      <c r="PUF60" s="1002"/>
      <c r="PUG60" s="1002"/>
      <c r="PUH60" s="1002"/>
      <c r="PUI60" s="1002"/>
      <c r="PUJ60" s="1002"/>
      <c r="PUK60" s="1002"/>
      <c r="PUL60" s="1002"/>
      <c r="PUM60" s="1002"/>
      <c r="PUN60" s="1002"/>
      <c r="PUO60" s="1002"/>
      <c r="PUP60" s="1002"/>
      <c r="PUQ60" s="1002"/>
      <c r="PUR60" s="1002"/>
      <c r="PUS60" s="1002"/>
      <c r="PUT60" s="1002"/>
      <c r="PUU60" s="1002"/>
      <c r="PUV60" s="1002"/>
      <c r="PUW60" s="1002"/>
      <c r="PUX60" s="1002"/>
      <c r="PUY60" s="1002"/>
      <c r="PUZ60" s="1002"/>
      <c r="PVA60" s="1002"/>
      <c r="PVB60" s="1002"/>
      <c r="PVC60" s="1002"/>
      <c r="PVD60" s="1002"/>
      <c r="PVE60" s="1002"/>
      <c r="PVF60" s="1002"/>
      <c r="PVG60" s="1002"/>
      <c r="PVH60" s="1002"/>
      <c r="PVI60" s="1002"/>
      <c r="PVJ60" s="1002"/>
      <c r="PVK60" s="1002"/>
      <c r="PVL60" s="1002"/>
      <c r="PVM60" s="1002"/>
      <c r="PVN60" s="1002"/>
      <c r="PVO60" s="1002"/>
      <c r="PVP60" s="1002"/>
      <c r="PVQ60" s="1002"/>
      <c r="PVR60" s="1002"/>
      <c r="PVS60" s="1002"/>
      <c r="PVT60" s="1002"/>
      <c r="PVU60" s="1002"/>
      <c r="PVV60" s="1002"/>
      <c r="PVW60" s="1002"/>
      <c r="PVX60" s="1002"/>
      <c r="PVY60" s="1002"/>
      <c r="PVZ60" s="1002"/>
      <c r="PWA60" s="1002"/>
      <c r="PWB60" s="1002"/>
      <c r="PWC60" s="1002"/>
      <c r="PWD60" s="1002"/>
      <c r="PWE60" s="1002"/>
      <c r="PWF60" s="1002"/>
      <c r="PWG60" s="1002"/>
      <c r="PWH60" s="1002"/>
      <c r="PWI60" s="1002"/>
      <c r="PWJ60" s="1002"/>
      <c r="PWK60" s="1002"/>
      <c r="PWL60" s="1002"/>
      <c r="PWM60" s="1002"/>
      <c r="PWN60" s="1002"/>
      <c r="PWO60" s="1002"/>
      <c r="PWP60" s="1002"/>
      <c r="PWQ60" s="1002"/>
      <c r="PWR60" s="1002"/>
      <c r="PWS60" s="1002"/>
      <c r="PWT60" s="1002"/>
      <c r="PWU60" s="1002"/>
      <c r="PWV60" s="1002"/>
      <c r="PWW60" s="1002"/>
      <c r="PWX60" s="1002"/>
      <c r="PWY60" s="1002"/>
      <c r="PWZ60" s="1002"/>
      <c r="PXA60" s="1002"/>
      <c r="PXB60" s="1002"/>
      <c r="PXC60" s="1002"/>
      <c r="PXD60" s="1002"/>
      <c r="PXE60" s="1002"/>
      <c r="PXF60" s="1002"/>
      <c r="PXG60" s="1002"/>
      <c r="PXH60" s="1002"/>
      <c r="PXI60" s="1002"/>
      <c r="PXJ60" s="1002"/>
      <c r="PXK60" s="1002"/>
      <c r="PXL60" s="1002"/>
      <c r="PXM60" s="1002"/>
      <c r="PXN60" s="1002"/>
      <c r="PXO60" s="1002"/>
      <c r="PXP60" s="1002"/>
      <c r="PXQ60" s="1002"/>
      <c r="PXR60" s="1002"/>
      <c r="PXS60" s="1002"/>
      <c r="PXT60" s="1002"/>
      <c r="PXU60" s="1002"/>
      <c r="PXV60" s="1002"/>
      <c r="PXW60" s="1002"/>
      <c r="PXX60" s="1002"/>
      <c r="PXY60" s="1002"/>
      <c r="PXZ60" s="1002"/>
      <c r="PYA60" s="1002"/>
      <c r="PYB60" s="1002"/>
      <c r="PYC60" s="1002"/>
      <c r="PYD60" s="1002"/>
      <c r="PYE60" s="1002"/>
      <c r="PYF60" s="1002"/>
      <c r="PYG60" s="1002"/>
      <c r="PYH60" s="1002"/>
      <c r="PYI60" s="1002"/>
      <c r="PYJ60" s="1002"/>
      <c r="PYK60" s="1002"/>
      <c r="PYL60" s="1002"/>
      <c r="PYM60" s="1002"/>
      <c r="PYN60" s="1002"/>
      <c r="PYO60" s="1002"/>
      <c r="PYP60" s="1002"/>
      <c r="PYQ60" s="1002"/>
      <c r="PYR60" s="1002"/>
      <c r="PYS60" s="1002"/>
      <c r="PYT60" s="1002"/>
      <c r="PYU60" s="1002"/>
      <c r="PYV60" s="1002"/>
      <c r="PYW60" s="1002"/>
      <c r="PYX60" s="1002"/>
      <c r="PYY60" s="1002"/>
      <c r="PYZ60" s="1002"/>
      <c r="PZA60" s="1002"/>
      <c r="PZB60" s="1002"/>
      <c r="PZC60" s="1002"/>
      <c r="PZD60" s="1002"/>
      <c r="PZE60" s="1002"/>
      <c r="PZF60" s="1002"/>
      <c r="PZG60" s="1002"/>
      <c r="PZH60" s="1002"/>
      <c r="PZI60" s="1002"/>
      <c r="PZJ60" s="1002"/>
      <c r="PZK60" s="1002"/>
      <c r="PZL60" s="1002"/>
      <c r="PZM60" s="1002"/>
      <c r="PZN60" s="1002"/>
      <c r="PZO60" s="1002"/>
      <c r="PZP60" s="1002"/>
      <c r="PZQ60" s="1002"/>
      <c r="PZR60" s="1002"/>
      <c r="PZS60" s="1002"/>
      <c r="PZT60" s="1002"/>
      <c r="PZU60" s="1002"/>
      <c r="PZV60" s="1002"/>
      <c r="PZW60" s="1002"/>
      <c r="PZX60" s="1002"/>
      <c r="PZY60" s="1002"/>
      <c r="PZZ60" s="1002"/>
      <c r="QAA60" s="1002"/>
      <c r="QAB60" s="1002"/>
      <c r="QAC60" s="1002"/>
      <c r="QAD60" s="1002"/>
      <c r="QAE60" s="1002"/>
      <c r="QAF60" s="1002"/>
      <c r="QAG60" s="1002"/>
      <c r="QAH60" s="1002"/>
      <c r="QAI60" s="1002"/>
      <c r="QAJ60" s="1002"/>
      <c r="QAK60" s="1002"/>
      <c r="QAL60" s="1002"/>
      <c r="QAM60" s="1002"/>
      <c r="QAN60" s="1002"/>
      <c r="QAO60" s="1002"/>
      <c r="QAP60" s="1002"/>
      <c r="QAQ60" s="1002"/>
      <c r="QAR60" s="1002"/>
      <c r="QAS60" s="1002"/>
      <c r="QAT60" s="1002"/>
      <c r="QAU60" s="1002"/>
      <c r="QAV60" s="1002"/>
      <c r="QAW60" s="1002"/>
      <c r="QAX60" s="1002"/>
      <c r="QAY60" s="1002"/>
      <c r="QAZ60" s="1002"/>
      <c r="QBA60" s="1002"/>
      <c r="QBB60" s="1002"/>
      <c r="QBC60" s="1002"/>
      <c r="QBD60" s="1002"/>
      <c r="QBE60" s="1002"/>
      <c r="QBF60" s="1002"/>
      <c r="QBG60" s="1002"/>
      <c r="QBH60" s="1002"/>
      <c r="QBI60" s="1002"/>
      <c r="QBJ60" s="1002"/>
      <c r="QBK60" s="1002"/>
      <c r="QBL60" s="1002"/>
      <c r="QBM60" s="1002"/>
      <c r="QBN60" s="1002"/>
      <c r="QBO60" s="1002"/>
      <c r="QBP60" s="1002"/>
      <c r="QBQ60" s="1002"/>
      <c r="QBR60" s="1002"/>
      <c r="QBS60" s="1002"/>
      <c r="QBT60" s="1002"/>
      <c r="QBU60" s="1002"/>
      <c r="QBV60" s="1002"/>
      <c r="QBW60" s="1002"/>
      <c r="QBX60" s="1002"/>
      <c r="QBY60" s="1002"/>
      <c r="QBZ60" s="1002"/>
      <c r="QCA60" s="1002"/>
      <c r="QCB60" s="1002"/>
      <c r="QCC60" s="1002"/>
      <c r="QCD60" s="1002"/>
      <c r="QCE60" s="1002"/>
      <c r="QCF60" s="1002"/>
      <c r="QCG60" s="1002"/>
      <c r="QCH60" s="1002"/>
      <c r="QCI60" s="1002"/>
      <c r="QCJ60" s="1002"/>
      <c r="QCK60" s="1002"/>
      <c r="QCL60" s="1002"/>
      <c r="QCM60" s="1002"/>
      <c r="QCN60" s="1002"/>
      <c r="QCO60" s="1002"/>
      <c r="QCP60" s="1002"/>
      <c r="QCQ60" s="1002"/>
      <c r="QCR60" s="1002"/>
      <c r="QCS60" s="1002"/>
      <c r="QCT60" s="1002"/>
      <c r="QCU60" s="1002"/>
      <c r="QCV60" s="1002"/>
      <c r="QCW60" s="1002"/>
      <c r="QCX60" s="1002"/>
      <c r="QCY60" s="1002"/>
      <c r="QCZ60" s="1002"/>
      <c r="QDA60" s="1002"/>
      <c r="QDB60" s="1002"/>
      <c r="QDC60" s="1002"/>
      <c r="QDD60" s="1002"/>
      <c r="QDE60" s="1002"/>
      <c r="QDF60" s="1002"/>
      <c r="QDG60" s="1002"/>
      <c r="QDH60" s="1002"/>
      <c r="QDI60" s="1002"/>
      <c r="QDJ60" s="1002"/>
      <c r="QDK60" s="1002"/>
      <c r="QDL60" s="1002"/>
      <c r="QDM60" s="1002"/>
      <c r="QDN60" s="1002"/>
      <c r="QDO60" s="1002"/>
      <c r="QDP60" s="1002"/>
      <c r="QDQ60" s="1002"/>
      <c r="QDR60" s="1002"/>
      <c r="QDS60" s="1002"/>
      <c r="QDT60" s="1002"/>
      <c r="QDU60" s="1002"/>
      <c r="QDV60" s="1002"/>
      <c r="QDW60" s="1002"/>
      <c r="QDX60" s="1002"/>
      <c r="QDY60" s="1002"/>
      <c r="QDZ60" s="1002"/>
      <c r="QEA60" s="1002"/>
      <c r="QEB60" s="1002"/>
      <c r="QEC60" s="1002"/>
      <c r="QED60" s="1002"/>
      <c r="QEE60" s="1002"/>
      <c r="QEF60" s="1002"/>
      <c r="QEG60" s="1002"/>
      <c r="QEH60" s="1002"/>
      <c r="QEI60" s="1002"/>
      <c r="QEJ60" s="1002"/>
      <c r="QEK60" s="1002"/>
      <c r="QEL60" s="1002"/>
      <c r="QEM60" s="1002"/>
      <c r="QEN60" s="1002"/>
      <c r="QEO60" s="1002"/>
      <c r="QEP60" s="1002"/>
      <c r="QEQ60" s="1002"/>
      <c r="QER60" s="1002"/>
      <c r="QES60" s="1002"/>
      <c r="QET60" s="1002"/>
      <c r="QEU60" s="1002"/>
      <c r="QEV60" s="1002"/>
      <c r="QEW60" s="1002"/>
      <c r="QEX60" s="1002"/>
      <c r="QEY60" s="1002"/>
      <c r="QEZ60" s="1002"/>
      <c r="QFA60" s="1002"/>
      <c r="QFB60" s="1002"/>
      <c r="QFC60" s="1002"/>
      <c r="QFD60" s="1002"/>
      <c r="QFE60" s="1002"/>
      <c r="QFF60" s="1002"/>
      <c r="QFG60" s="1002"/>
      <c r="QFH60" s="1002"/>
      <c r="QFI60" s="1002"/>
      <c r="QFJ60" s="1002"/>
      <c r="QFK60" s="1002"/>
      <c r="QFL60" s="1002"/>
      <c r="QFM60" s="1002"/>
      <c r="QFN60" s="1002"/>
      <c r="QFO60" s="1002"/>
      <c r="QFP60" s="1002"/>
      <c r="QFQ60" s="1002"/>
      <c r="QFR60" s="1002"/>
      <c r="QFS60" s="1002"/>
      <c r="QFT60" s="1002"/>
      <c r="QFU60" s="1002"/>
      <c r="QFV60" s="1002"/>
      <c r="QFW60" s="1002"/>
      <c r="QFX60" s="1002"/>
      <c r="QFY60" s="1002"/>
      <c r="QFZ60" s="1002"/>
      <c r="QGA60" s="1002"/>
      <c r="QGB60" s="1002"/>
      <c r="QGC60" s="1002"/>
      <c r="QGD60" s="1002"/>
      <c r="QGE60" s="1002"/>
      <c r="QGF60" s="1002"/>
      <c r="QGG60" s="1002"/>
      <c r="QGH60" s="1002"/>
      <c r="QGI60" s="1002"/>
      <c r="QGJ60" s="1002"/>
      <c r="QGK60" s="1002"/>
      <c r="QGL60" s="1002"/>
      <c r="QGM60" s="1002"/>
      <c r="QGN60" s="1002"/>
      <c r="QGO60" s="1002"/>
      <c r="QGP60" s="1002"/>
      <c r="QGQ60" s="1002"/>
      <c r="QGR60" s="1002"/>
      <c r="QGS60" s="1002"/>
      <c r="QGT60" s="1002"/>
      <c r="QGU60" s="1002"/>
      <c r="QGV60" s="1002"/>
      <c r="QGW60" s="1002"/>
      <c r="QGX60" s="1002"/>
      <c r="QGY60" s="1002"/>
      <c r="QGZ60" s="1002"/>
      <c r="QHA60" s="1002"/>
      <c r="QHB60" s="1002"/>
      <c r="QHC60" s="1002"/>
      <c r="QHD60" s="1002"/>
      <c r="QHE60" s="1002"/>
      <c r="QHF60" s="1002"/>
      <c r="QHG60" s="1002"/>
      <c r="QHH60" s="1002"/>
      <c r="QHI60" s="1002"/>
      <c r="QHJ60" s="1002"/>
      <c r="QHK60" s="1002"/>
      <c r="QHL60" s="1002"/>
      <c r="QHM60" s="1002"/>
      <c r="QHN60" s="1002"/>
      <c r="QHO60" s="1002"/>
      <c r="QHP60" s="1002"/>
      <c r="QHQ60" s="1002"/>
      <c r="QHR60" s="1002"/>
      <c r="QHS60" s="1002"/>
      <c r="QHT60" s="1002"/>
      <c r="QHU60" s="1002"/>
      <c r="QHV60" s="1002"/>
      <c r="QHW60" s="1002"/>
      <c r="QHX60" s="1002"/>
      <c r="QHY60" s="1002"/>
      <c r="QHZ60" s="1002"/>
      <c r="QIA60" s="1002"/>
      <c r="QIB60" s="1002"/>
      <c r="QIC60" s="1002"/>
      <c r="QID60" s="1002"/>
      <c r="QIE60" s="1002"/>
      <c r="QIF60" s="1002"/>
      <c r="QIG60" s="1002"/>
      <c r="QIH60" s="1002"/>
      <c r="QII60" s="1002"/>
      <c r="QIJ60" s="1002"/>
      <c r="QIK60" s="1002"/>
      <c r="QIL60" s="1002"/>
      <c r="QIM60" s="1002"/>
      <c r="QIN60" s="1002"/>
      <c r="QIO60" s="1002"/>
      <c r="QIP60" s="1002"/>
      <c r="QIQ60" s="1002"/>
      <c r="QIR60" s="1002"/>
      <c r="QIS60" s="1002"/>
      <c r="QIT60" s="1002"/>
      <c r="QIU60" s="1002"/>
      <c r="QIV60" s="1002"/>
      <c r="QIW60" s="1002"/>
      <c r="QIX60" s="1002"/>
      <c r="QIY60" s="1002"/>
      <c r="QIZ60" s="1002"/>
      <c r="QJA60" s="1002"/>
      <c r="QJB60" s="1002"/>
      <c r="QJC60" s="1002"/>
      <c r="QJD60" s="1002"/>
      <c r="QJE60" s="1002"/>
      <c r="QJF60" s="1002"/>
      <c r="QJG60" s="1002"/>
      <c r="QJH60" s="1002"/>
      <c r="QJI60" s="1002"/>
      <c r="QJJ60" s="1002"/>
      <c r="QJK60" s="1002"/>
      <c r="QJL60" s="1002"/>
      <c r="QJM60" s="1002"/>
      <c r="QJN60" s="1002"/>
      <c r="QJO60" s="1002"/>
      <c r="QJP60" s="1002"/>
      <c r="QJQ60" s="1002"/>
      <c r="QJR60" s="1002"/>
      <c r="QJS60" s="1002"/>
      <c r="QJT60" s="1002"/>
      <c r="QJU60" s="1002"/>
      <c r="QJV60" s="1002"/>
      <c r="QJW60" s="1002"/>
      <c r="QJX60" s="1002"/>
      <c r="QJY60" s="1002"/>
      <c r="QJZ60" s="1002"/>
      <c r="QKA60" s="1002"/>
      <c r="QKB60" s="1002"/>
      <c r="QKC60" s="1002"/>
      <c r="QKD60" s="1002"/>
      <c r="QKE60" s="1002"/>
      <c r="QKF60" s="1002"/>
      <c r="QKG60" s="1002"/>
      <c r="QKH60" s="1002"/>
      <c r="QKI60" s="1002"/>
      <c r="QKJ60" s="1002"/>
      <c r="QKK60" s="1002"/>
      <c r="QKL60" s="1002"/>
      <c r="QKM60" s="1002"/>
      <c r="QKN60" s="1002"/>
      <c r="QKO60" s="1002"/>
      <c r="QKP60" s="1002"/>
      <c r="QKQ60" s="1002"/>
      <c r="QKR60" s="1002"/>
      <c r="QKS60" s="1002"/>
      <c r="QKT60" s="1002"/>
      <c r="QKU60" s="1002"/>
      <c r="QKV60" s="1002"/>
      <c r="QKW60" s="1002"/>
      <c r="QKX60" s="1002"/>
      <c r="QKY60" s="1002"/>
      <c r="QKZ60" s="1002"/>
      <c r="QLA60" s="1002"/>
      <c r="QLB60" s="1002"/>
      <c r="QLC60" s="1002"/>
      <c r="QLD60" s="1002"/>
      <c r="QLE60" s="1002"/>
      <c r="QLF60" s="1002"/>
      <c r="QLG60" s="1002"/>
      <c r="QLH60" s="1002"/>
      <c r="QLI60" s="1002"/>
      <c r="QLJ60" s="1002"/>
      <c r="QLK60" s="1002"/>
      <c r="QLL60" s="1002"/>
      <c r="QLM60" s="1002"/>
      <c r="QLN60" s="1002"/>
      <c r="QLO60" s="1002"/>
      <c r="QLP60" s="1002"/>
      <c r="QLQ60" s="1002"/>
      <c r="QLR60" s="1002"/>
      <c r="QLS60" s="1002"/>
      <c r="QLT60" s="1002"/>
      <c r="QLU60" s="1002"/>
      <c r="QLV60" s="1002"/>
      <c r="QLW60" s="1002"/>
      <c r="QLX60" s="1002"/>
      <c r="QLY60" s="1002"/>
      <c r="QLZ60" s="1002"/>
      <c r="QMA60" s="1002"/>
      <c r="QMB60" s="1002"/>
      <c r="QMC60" s="1002"/>
      <c r="QMD60" s="1002"/>
      <c r="QME60" s="1002"/>
      <c r="QMF60" s="1002"/>
      <c r="QMG60" s="1002"/>
      <c r="QMH60" s="1002"/>
      <c r="QMI60" s="1002"/>
      <c r="QMJ60" s="1002"/>
      <c r="QMK60" s="1002"/>
      <c r="QML60" s="1002"/>
      <c r="QMM60" s="1002"/>
      <c r="QMN60" s="1002"/>
      <c r="QMO60" s="1002"/>
      <c r="QMP60" s="1002"/>
      <c r="QMQ60" s="1002"/>
      <c r="QMR60" s="1002"/>
      <c r="QMS60" s="1002"/>
      <c r="QMT60" s="1002"/>
      <c r="QMU60" s="1002"/>
      <c r="QMV60" s="1002"/>
      <c r="QMW60" s="1002"/>
      <c r="QMX60" s="1002"/>
      <c r="QMY60" s="1002"/>
      <c r="QMZ60" s="1002"/>
      <c r="QNA60" s="1002"/>
      <c r="QNB60" s="1002"/>
      <c r="QNC60" s="1002"/>
      <c r="QND60" s="1002"/>
      <c r="QNE60" s="1002"/>
      <c r="QNF60" s="1002"/>
      <c r="QNG60" s="1002"/>
      <c r="QNH60" s="1002"/>
      <c r="QNI60" s="1002"/>
      <c r="QNJ60" s="1002"/>
      <c r="QNK60" s="1002"/>
      <c r="QNL60" s="1002"/>
      <c r="QNM60" s="1002"/>
      <c r="QNN60" s="1002"/>
      <c r="QNO60" s="1002"/>
      <c r="QNP60" s="1002"/>
      <c r="QNQ60" s="1002"/>
      <c r="QNR60" s="1002"/>
      <c r="QNS60" s="1002"/>
      <c r="QNT60" s="1002"/>
      <c r="QNU60" s="1002"/>
      <c r="QNV60" s="1002"/>
      <c r="QNW60" s="1002"/>
      <c r="QNX60" s="1002"/>
      <c r="QNY60" s="1002"/>
      <c r="QNZ60" s="1002"/>
      <c r="QOA60" s="1002"/>
      <c r="QOB60" s="1002"/>
      <c r="QOC60" s="1002"/>
      <c r="QOD60" s="1002"/>
      <c r="QOE60" s="1002"/>
      <c r="QOF60" s="1002"/>
      <c r="QOG60" s="1002"/>
      <c r="QOH60" s="1002"/>
      <c r="QOI60" s="1002"/>
      <c r="QOJ60" s="1002"/>
      <c r="QOK60" s="1002"/>
      <c r="QOL60" s="1002"/>
      <c r="QOM60" s="1002"/>
      <c r="QON60" s="1002"/>
      <c r="QOO60" s="1002"/>
      <c r="QOP60" s="1002"/>
      <c r="QOQ60" s="1002"/>
      <c r="QOR60" s="1002"/>
      <c r="QOS60" s="1002"/>
      <c r="QOT60" s="1002"/>
      <c r="QOU60" s="1002"/>
      <c r="QOV60" s="1002"/>
      <c r="QOW60" s="1002"/>
      <c r="QOX60" s="1002"/>
      <c r="QOY60" s="1002"/>
      <c r="QOZ60" s="1002"/>
      <c r="QPA60" s="1002"/>
      <c r="QPB60" s="1002"/>
      <c r="QPC60" s="1002"/>
      <c r="QPD60" s="1002"/>
      <c r="QPE60" s="1002"/>
      <c r="QPF60" s="1002"/>
      <c r="QPG60" s="1002"/>
      <c r="QPH60" s="1002"/>
      <c r="QPI60" s="1002"/>
      <c r="QPJ60" s="1002"/>
      <c r="QPK60" s="1002"/>
      <c r="QPL60" s="1002"/>
      <c r="QPM60" s="1002"/>
      <c r="QPN60" s="1002"/>
      <c r="QPO60" s="1002"/>
      <c r="QPP60" s="1002"/>
      <c r="QPQ60" s="1002"/>
      <c r="QPR60" s="1002"/>
      <c r="QPS60" s="1002"/>
      <c r="QPT60" s="1002"/>
      <c r="QPU60" s="1002"/>
      <c r="QPV60" s="1002"/>
      <c r="QPW60" s="1002"/>
      <c r="QPX60" s="1002"/>
      <c r="QPY60" s="1002"/>
      <c r="QPZ60" s="1002"/>
      <c r="QQA60" s="1002"/>
      <c r="QQB60" s="1002"/>
      <c r="QQC60" s="1002"/>
      <c r="QQD60" s="1002"/>
      <c r="QQE60" s="1002"/>
      <c r="QQF60" s="1002"/>
      <c r="QQG60" s="1002"/>
      <c r="QQH60" s="1002"/>
      <c r="QQI60" s="1002"/>
      <c r="QQJ60" s="1002"/>
      <c r="QQK60" s="1002"/>
      <c r="QQL60" s="1002"/>
      <c r="QQM60" s="1002"/>
      <c r="QQN60" s="1002"/>
      <c r="QQO60" s="1002"/>
      <c r="QQP60" s="1002"/>
      <c r="QQQ60" s="1002"/>
      <c r="QQR60" s="1002"/>
      <c r="QQS60" s="1002"/>
      <c r="QQT60" s="1002"/>
      <c r="QQU60" s="1002"/>
      <c r="QQV60" s="1002"/>
      <c r="QQW60" s="1002"/>
      <c r="QQX60" s="1002"/>
      <c r="QQY60" s="1002"/>
      <c r="QQZ60" s="1002"/>
      <c r="QRA60" s="1002"/>
      <c r="QRB60" s="1002"/>
      <c r="QRC60" s="1002"/>
      <c r="QRD60" s="1002"/>
      <c r="QRE60" s="1002"/>
      <c r="QRF60" s="1002"/>
      <c r="QRG60" s="1002"/>
      <c r="QRH60" s="1002"/>
      <c r="QRI60" s="1002"/>
      <c r="QRJ60" s="1002"/>
      <c r="QRK60" s="1002"/>
      <c r="QRL60" s="1002"/>
      <c r="QRM60" s="1002"/>
      <c r="QRN60" s="1002"/>
      <c r="QRO60" s="1002"/>
      <c r="QRP60" s="1002"/>
      <c r="QRQ60" s="1002"/>
      <c r="QRR60" s="1002"/>
      <c r="QRS60" s="1002"/>
      <c r="QRT60" s="1002"/>
      <c r="QRU60" s="1002"/>
      <c r="QRV60" s="1002"/>
      <c r="QRW60" s="1002"/>
      <c r="QRX60" s="1002"/>
      <c r="QRY60" s="1002"/>
      <c r="QRZ60" s="1002"/>
      <c r="QSA60" s="1002"/>
      <c r="QSB60" s="1002"/>
      <c r="QSC60" s="1002"/>
      <c r="QSD60" s="1002"/>
      <c r="QSE60" s="1002"/>
      <c r="QSF60" s="1002"/>
      <c r="QSG60" s="1002"/>
      <c r="QSH60" s="1002"/>
      <c r="QSI60" s="1002"/>
      <c r="QSJ60" s="1002"/>
      <c r="QSK60" s="1002"/>
      <c r="QSL60" s="1002"/>
      <c r="QSM60" s="1002"/>
      <c r="QSN60" s="1002"/>
      <c r="QSO60" s="1002"/>
      <c r="QSP60" s="1002"/>
      <c r="QSQ60" s="1002"/>
      <c r="QSR60" s="1002"/>
      <c r="QSS60" s="1002"/>
      <c r="QST60" s="1002"/>
      <c r="QSU60" s="1002"/>
      <c r="QSV60" s="1002"/>
      <c r="QSW60" s="1002"/>
      <c r="QSX60" s="1002"/>
      <c r="QSY60" s="1002"/>
      <c r="QSZ60" s="1002"/>
      <c r="QTA60" s="1002"/>
      <c r="QTB60" s="1002"/>
      <c r="QTC60" s="1002"/>
      <c r="QTD60" s="1002"/>
      <c r="QTE60" s="1002"/>
      <c r="QTF60" s="1002"/>
      <c r="QTG60" s="1002"/>
      <c r="QTH60" s="1002"/>
      <c r="QTI60" s="1002"/>
      <c r="QTJ60" s="1002"/>
      <c r="QTK60" s="1002"/>
      <c r="QTL60" s="1002"/>
      <c r="QTM60" s="1002"/>
      <c r="QTN60" s="1002"/>
      <c r="QTO60" s="1002"/>
      <c r="QTP60" s="1002"/>
      <c r="QTQ60" s="1002"/>
      <c r="QTR60" s="1002"/>
      <c r="QTS60" s="1002"/>
      <c r="QTT60" s="1002"/>
      <c r="QTU60" s="1002"/>
      <c r="QTV60" s="1002"/>
      <c r="QTW60" s="1002"/>
      <c r="QTX60" s="1002"/>
      <c r="QTY60" s="1002"/>
      <c r="QTZ60" s="1002"/>
      <c r="QUA60" s="1002"/>
      <c r="QUB60" s="1002"/>
      <c r="QUC60" s="1002"/>
      <c r="QUD60" s="1002"/>
      <c r="QUE60" s="1002"/>
      <c r="QUF60" s="1002"/>
      <c r="QUG60" s="1002"/>
      <c r="QUH60" s="1002"/>
      <c r="QUI60" s="1002"/>
      <c r="QUJ60" s="1002"/>
      <c r="QUK60" s="1002"/>
      <c r="QUL60" s="1002"/>
      <c r="QUM60" s="1002"/>
      <c r="QUN60" s="1002"/>
      <c r="QUO60" s="1002"/>
      <c r="QUP60" s="1002"/>
      <c r="QUQ60" s="1002"/>
      <c r="QUR60" s="1002"/>
      <c r="QUS60" s="1002"/>
      <c r="QUT60" s="1002"/>
      <c r="QUU60" s="1002"/>
      <c r="QUV60" s="1002"/>
      <c r="QUW60" s="1002"/>
      <c r="QUX60" s="1002"/>
      <c r="QUY60" s="1002"/>
      <c r="QUZ60" s="1002"/>
      <c r="QVA60" s="1002"/>
      <c r="QVB60" s="1002"/>
      <c r="QVC60" s="1002"/>
      <c r="QVD60" s="1002"/>
      <c r="QVE60" s="1002"/>
      <c r="QVF60" s="1002"/>
      <c r="QVG60" s="1002"/>
      <c r="QVH60" s="1002"/>
      <c r="QVI60" s="1002"/>
      <c r="QVJ60" s="1002"/>
      <c r="QVK60" s="1002"/>
      <c r="QVL60" s="1002"/>
      <c r="QVM60" s="1002"/>
      <c r="QVN60" s="1002"/>
      <c r="QVO60" s="1002"/>
      <c r="QVP60" s="1002"/>
      <c r="QVQ60" s="1002"/>
      <c r="QVR60" s="1002"/>
      <c r="QVS60" s="1002"/>
      <c r="QVT60" s="1002"/>
      <c r="QVU60" s="1002"/>
      <c r="QVV60" s="1002"/>
      <c r="QVW60" s="1002"/>
      <c r="QVX60" s="1002"/>
      <c r="QVY60" s="1002"/>
      <c r="QVZ60" s="1002"/>
      <c r="QWA60" s="1002"/>
      <c r="QWB60" s="1002"/>
      <c r="QWC60" s="1002"/>
      <c r="QWD60" s="1002"/>
      <c r="QWE60" s="1002"/>
      <c r="QWF60" s="1002"/>
      <c r="QWG60" s="1002"/>
      <c r="QWH60" s="1002"/>
      <c r="QWI60" s="1002"/>
      <c r="QWJ60" s="1002"/>
      <c r="QWK60" s="1002"/>
      <c r="QWL60" s="1002"/>
      <c r="QWM60" s="1002"/>
      <c r="QWN60" s="1002"/>
      <c r="QWO60" s="1002"/>
      <c r="QWP60" s="1002"/>
      <c r="QWQ60" s="1002"/>
      <c r="QWR60" s="1002"/>
      <c r="QWS60" s="1002"/>
      <c r="QWT60" s="1002"/>
      <c r="QWU60" s="1002"/>
      <c r="QWV60" s="1002"/>
      <c r="QWW60" s="1002"/>
      <c r="QWX60" s="1002"/>
      <c r="QWY60" s="1002"/>
      <c r="QWZ60" s="1002"/>
      <c r="QXA60" s="1002"/>
      <c r="QXB60" s="1002"/>
      <c r="QXC60" s="1002"/>
      <c r="QXD60" s="1002"/>
      <c r="QXE60" s="1002"/>
      <c r="QXF60" s="1002"/>
      <c r="QXG60" s="1002"/>
      <c r="QXH60" s="1002"/>
      <c r="QXI60" s="1002"/>
      <c r="QXJ60" s="1002"/>
      <c r="QXK60" s="1002"/>
      <c r="QXL60" s="1002"/>
      <c r="QXM60" s="1002"/>
      <c r="QXN60" s="1002"/>
      <c r="QXO60" s="1002"/>
      <c r="QXP60" s="1002"/>
      <c r="QXQ60" s="1002"/>
      <c r="QXR60" s="1002"/>
      <c r="QXS60" s="1002"/>
      <c r="QXT60" s="1002"/>
      <c r="QXU60" s="1002"/>
      <c r="QXV60" s="1002"/>
      <c r="QXW60" s="1002"/>
      <c r="QXX60" s="1002"/>
      <c r="QXY60" s="1002"/>
      <c r="QXZ60" s="1002"/>
      <c r="QYA60" s="1002"/>
      <c r="QYB60" s="1002"/>
      <c r="QYC60" s="1002"/>
      <c r="QYD60" s="1002"/>
      <c r="QYE60" s="1002"/>
      <c r="QYF60" s="1002"/>
      <c r="QYG60" s="1002"/>
      <c r="QYH60" s="1002"/>
      <c r="QYI60" s="1002"/>
      <c r="QYJ60" s="1002"/>
      <c r="QYK60" s="1002"/>
      <c r="QYL60" s="1002"/>
      <c r="QYM60" s="1002"/>
      <c r="QYN60" s="1002"/>
      <c r="QYO60" s="1002"/>
      <c r="QYP60" s="1002"/>
      <c r="QYQ60" s="1002"/>
      <c r="QYR60" s="1002"/>
      <c r="QYS60" s="1002"/>
      <c r="QYT60" s="1002"/>
      <c r="QYU60" s="1002"/>
      <c r="QYV60" s="1002"/>
      <c r="QYW60" s="1002"/>
      <c r="QYX60" s="1002"/>
      <c r="QYY60" s="1002"/>
      <c r="QYZ60" s="1002"/>
      <c r="QZA60" s="1002"/>
      <c r="QZB60" s="1002"/>
      <c r="QZC60" s="1002"/>
      <c r="QZD60" s="1002"/>
      <c r="QZE60" s="1002"/>
      <c r="QZF60" s="1002"/>
      <c r="QZG60" s="1002"/>
      <c r="QZH60" s="1002"/>
      <c r="QZI60" s="1002"/>
      <c r="QZJ60" s="1002"/>
      <c r="QZK60" s="1002"/>
      <c r="QZL60" s="1002"/>
      <c r="QZM60" s="1002"/>
      <c r="QZN60" s="1002"/>
      <c r="QZO60" s="1002"/>
      <c r="QZP60" s="1002"/>
      <c r="QZQ60" s="1002"/>
      <c r="QZR60" s="1002"/>
      <c r="QZS60" s="1002"/>
      <c r="QZT60" s="1002"/>
      <c r="QZU60" s="1002"/>
      <c r="QZV60" s="1002"/>
      <c r="QZW60" s="1002"/>
      <c r="QZX60" s="1002"/>
      <c r="QZY60" s="1002"/>
      <c r="QZZ60" s="1002"/>
      <c r="RAA60" s="1002"/>
      <c r="RAB60" s="1002"/>
      <c r="RAC60" s="1002"/>
      <c r="RAD60" s="1002"/>
      <c r="RAE60" s="1002"/>
      <c r="RAF60" s="1002"/>
      <c r="RAG60" s="1002"/>
      <c r="RAH60" s="1002"/>
      <c r="RAI60" s="1002"/>
      <c r="RAJ60" s="1002"/>
      <c r="RAK60" s="1002"/>
      <c r="RAL60" s="1002"/>
      <c r="RAM60" s="1002"/>
      <c r="RAN60" s="1002"/>
      <c r="RAO60" s="1002"/>
      <c r="RAP60" s="1002"/>
      <c r="RAQ60" s="1002"/>
      <c r="RAR60" s="1002"/>
      <c r="RAS60" s="1002"/>
      <c r="RAT60" s="1002"/>
      <c r="RAU60" s="1002"/>
      <c r="RAV60" s="1002"/>
      <c r="RAW60" s="1002"/>
      <c r="RAX60" s="1002"/>
      <c r="RAY60" s="1002"/>
      <c r="RAZ60" s="1002"/>
      <c r="RBA60" s="1002"/>
      <c r="RBB60" s="1002"/>
      <c r="RBC60" s="1002"/>
      <c r="RBD60" s="1002"/>
      <c r="RBE60" s="1002"/>
      <c r="RBF60" s="1002"/>
      <c r="RBG60" s="1002"/>
      <c r="RBH60" s="1002"/>
      <c r="RBI60" s="1002"/>
      <c r="RBJ60" s="1002"/>
      <c r="RBK60" s="1002"/>
      <c r="RBL60" s="1002"/>
      <c r="RBM60" s="1002"/>
      <c r="RBN60" s="1002"/>
      <c r="RBO60" s="1002"/>
      <c r="RBP60" s="1002"/>
      <c r="RBQ60" s="1002"/>
      <c r="RBR60" s="1002"/>
      <c r="RBS60" s="1002"/>
      <c r="RBT60" s="1002"/>
      <c r="RBU60" s="1002"/>
      <c r="RBV60" s="1002"/>
      <c r="RBW60" s="1002"/>
      <c r="RBX60" s="1002"/>
      <c r="RBY60" s="1002"/>
      <c r="RBZ60" s="1002"/>
      <c r="RCA60" s="1002"/>
      <c r="RCB60" s="1002"/>
      <c r="RCC60" s="1002"/>
      <c r="RCD60" s="1002"/>
      <c r="RCE60" s="1002"/>
      <c r="RCF60" s="1002"/>
      <c r="RCG60" s="1002"/>
      <c r="RCH60" s="1002"/>
      <c r="RCI60" s="1002"/>
      <c r="RCJ60" s="1002"/>
      <c r="RCK60" s="1002"/>
      <c r="RCL60" s="1002"/>
      <c r="RCM60" s="1002"/>
      <c r="RCN60" s="1002"/>
      <c r="RCO60" s="1002"/>
      <c r="RCP60" s="1002"/>
      <c r="RCQ60" s="1002"/>
      <c r="RCR60" s="1002"/>
      <c r="RCS60" s="1002"/>
      <c r="RCT60" s="1002"/>
      <c r="RCU60" s="1002"/>
      <c r="RCV60" s="1002"/>
      <c r="RCW60" s="1002"/>
      <c r="RCX60" s="1002"/>
      <c r="RCY60" s="1002"/>
      <c r="RCZ60" s="1002"/>
      <c r="RDA60" s="1002"/>
      <c r="RDB60" s="1002"/>
      <c r="RDC60" s="1002"/>
      <c r="RDD60" s="1002"/>
      <c r="RDE60" s="1002"/>
      <c r="RDF60" s="1002"/>
      <c r="RDG60" s="1002"/>
      <c r="RDH60" s="1002"/>
      <c r="RDI60" s="1002"/>
      <c r="RDJ60" s="1002"/>
      <c r="RDK60" s="1002"/>
      <c r="RDL60" s="1002"/>
      <c r="RDM60" s="1002"/>
      <c r="RDN60" s="1002"/>
      <c r="RDO60" s="1002"/>
      <c r="RDP60" s="1002"/>
      <c r="RDQ60" s="1002"/>
      <c r="RDR60" s="1002"/>
      <c r="RDS60" s="1002"/>
      <c r="RDT60" s="1002"/>
      <c r="RDU60" s="1002"/>
      <c r="RDV60" s="1002"/>
      <c r="RDW60" s="1002"/>
      <c r="RDX60" s="1002"/>
      <c r="RDY60" s="1002"/>
      <c r="RDZ60" s="1002"/>
      <c r="REA60" s="1002"/>
      <c r="REB60" s="1002"/>
      <c r="REC60" s="1002"/>
      <c r="RED60" s="1002"/>
      <c r="REE60" s="1002"/>
      <c r="REF60" s="1002"/>
      <c r="REG60" s="1002"/>
      <c r="REH60" s="1002"/>
      <c r="REI60" s="1002"/>
      <c r="REJ60" s="1002"/>
      <c r="REK60" s="1002"/>
      <c r="REL60" s="1002"/>
      <c r="REM60" s="1002"/>
      <c r="REN60" s="1002"/>
      <c r="REO60" s="1002"/>
      <c r="REP60" s="1002"/>
      <c r="REQ60" s="1002"/>
      <c r="RER60" s="1002"/>
      <c r="RES60" s="1002"/>
      <c r="RET60" s="1002"/>
      <c r="REU60" s="1002"/>
      <c r="REV60" s="1002"/>
      <c r="REW60" s="1002"/>
      <c r="REX60" s="1002"/>
      <c r="REY60" s="1002"/>
      <c r="REZ60" s="1002"/>
      <c r="RFA60" s="1002"/>
      <c r="RFB60" s="1002"/>
      <c r="RFC60" s="1002"/>
      <c r="RFD60" s="1002"/>
      <c r="RFE60" s="1002"/>
      <c r="RFF60" s="1002"/>
      <c r="RFG60" s="1002"/>
      <c r="RFH60" s="1002"/>
      <c r="RFI60" s="1002"/>
      <c r="RFJ60" s="1002"/>
      <c r="RFK60" s="1002"/>
      <c r="RFL60" s="1002"/>
      <c r="RFM60" s="1002"/>
      <c r="RFN60" s="1002"/>
      <c r="RFO60" s="1002"/>
      <c r="RFP60" s="1002"/>
      <c r="RFQ60" s="1002"/>
      <c r="RFR60" s="1002"/>
      <c r="RFS60" s="1002"/>
      <c r="RFT60" s="1002"/>
      <c r="RFU60" s="1002"/>
      <c r="RFV60" s="1002"/>
      <c r="RFW60" s="1002"/>
      <c r="RFX60" s="1002"/>
      <c r="RFY60" s="1002"/>
      <c r="RFZ60" s="1002"/>
      <c r="RGA60" s="1002"/>
      <c r="RGB60" s="1002"/>
      <c r="RGC60" s="1002"/>
      <c r="RGD60" s="1002"/>
      <c r="RGE60" s="1002"/>
      <c r="RGF60" s="1002"/>
      <c r="RGG60" s="1002"/>
      <c r="RGH60" s="1002"/>
      <c r="RGI60" s="1002"/>
      <c r="RGJ60" s="1002"/>
      <c r="RGK60" s="1002"/>
      <c r="RGL60" s="1002"/>
      <c r="RGM60" s="1002"/>
      <c r="RGN60" s="1002"/>
      <c r="RGO60" s="1002"/>
      <c r="RGP60" s="1002"/>
      <c r="RGQ60" s="1002"/>
      <c r="RGR60" s="1002"/>
      <c r="RGS60" s="1002"/>
      <c r="RGT60" s="1002"/>
      <c r="RGU60" s="1002"/>
      <c r="RGV60" s="1002"/>
      <c r="RGW60" s="1002"/>
      <c r="RGX60" s="1002"/>
      <c r="RGY60" s="1002"/>
      <c r="RGZ60" s="1002"/>
      <c r="RHA60" s="1002"/>
      <c r="RHB60" s="1002"/>
      <c r="RHC60" s="1002"/>
      <c r="RHD60" s="1002"/>
      <c r="RHE60" s="1002"/>
      <c r="RHF60" s="1002"/>
      <c r="RHG60" s="1002"/>
      <c r="RHH60" s="1002"/>
      <c r="RHI60" s="1002"/>
      <c r="RHJ60" s="1002"/>
      <c r="RHK60" s="1002"/>
      <c r="RHL60" s="1002"/>
      <c r="RHM60" s="1002"/>
      <c r="RHN60" s="1002"/>
      <c r="RHO60" s="1002"/>
      <c r="RHP60" s="1002"/>
      <c r="RHQ60" s="1002"/>
      <c r="RHR60" s="1002"/>
      <c r="RHS60" s="1002"/>
      <c r="RHT60" s="1002"/>
      <c r="RHU60" s="1002"/>
      <c r="RHV60" s="1002"/>
      <c r="RHW60" s="1002"/>
      <c r="RHX60" s="1002"/>
      <c r="RHY60" s="1002"/>
      <c r="RHZ60" s="1002"/>
      <c r="RIA60" s="1002"/>
      <c r="RIB60" s="1002"/>
      <c r="RIC60" s="1002"/>
      <c r="RID60" s="1002"/>
      <c r="RIE60" s="1002"/>
      <c r="RIF60" s="1002"/>
      <c r="RIG60" s="1002"/>
      <c r="RIH60" s="1002"/>
      <c r="RII60" s="1002"/>
      <c r="RIJ60" s="1002"/>
      <c r="RIK60" s="1002"/>
      <c r="RIL60" s="1002"/>
      <c r="RIM60" s="1002"/>
      <c r="RIN60" s="1002"/>
      <c r="RIO60" s="1002"/>
      <c r="RIP60" s="1002"/>
      <c r="RIQ60" s="1002"/>
      <c r="RIR60" s="1002"/>
      <c r="RIS60" s="1002"/>
      <c r="RIT60" s="1002"/>
      <c r="RIU60" s="1002"/>
      <c r="RIV60" s="1002"/>
      <c r="RIW60" s="1002"/>
      <c r="RIX60" s="1002"/>
      <c r="RIY60" s="1002"/>
      <c r="RIZ60" s="1002"/>
      <c r="RJA60" s="1002"/>
      <c r="RJB60" s="1002"/>
      <c r="RJC60" s="1002"/>
      <c r="RJD60" s="1002"/>
      <c r="RJE60" s="1002"/>
      <c r="RJF60" s="1002"/>
      <c r="RJG60" s="1002"/>
      <c r="RJH60" s="1002"/>
      <c r="RJI60" s="1002"/>
      <c r="RJJ60" s="1002"/>
      <c r="RJK60" s="1002"/>
      <c r="RJL60" s="1002"/>
      <c r="RJM60" s="1002"/>
      <c r="RJN60" s="1002"/>
      <c r="RJO60" s="1002"/>
      <c r="RJP60" s="1002"/>
      <c r="RJQ60" s="1002"/>
      <c r="RJR60" s="1002"/>
      <c r="RJS60" s="1002"/>
      <c r="RJT60" s="1002"/>
      <c r="RJU60" s="1002"/>
      <c r="RJV60" s="1002"/>
      <c r="RJW60" s="1002"/>
      <c r="RJX60" s="1002"/>
      <c r="RJY60" s="1002"/>
      <c r="RJZ60" s="1002"/>
      <c r="RKA60" s="1002"/>
      <c r="RKB60" s="1002"/>
      <c r="RKC60" s="1002"/>
      <c r="RKD60" s="1002"/>
      <c r="RKE60" s="1002"/>
      <c r="RKF60" s="1002"/>
      <c r="RKG60" s="1002"/>
      <c r="RKH60" s="1002"/>
      <c r="RKI60" s="1002"/>
      <c r="RKJ60" s="1002"/>
      <c r="RKK60" s="1002"/>
      <c r="RKL60" s="1002"/>
      <c r="RKM60" s="1002"/>
      <c r="RKN60" s="1002"/>
      <c r="RKO60" s="1002"/>
      <c r="RKP60" s="1002"/>
      <c r="RKQ60" s="1002"/>
      <c r="RKR60" s="1002"/>
      <c r="RKS60" s="1002"/>
      <c r="RKT60" s="1002"/>
      <c r="RKU60" s="1002"/>
      <c r="RKV60" s="1002"/>
      <c r="RKW60" s="1002"/>
      <c r="RKX60" s="1002"/>
      <c r="RKY60" s="1002"/>
      <c r="RKZ60" s="1002"/>
      <c r="RLA60" s="1002"/>
      <c r="RLB60" s="1002"/>
      <c r="RLC60" s="1002"/>
      <c r="RLD60" s="1002"/>
      <c r="RLE60" s="1002"/>
      <c r="RLF60" s="1002"/>
      <c r="RLG60" s="1002"/>
      <c r="RLH60" s="1002"/>
      <c r="RLI60" s="1002"/>
      <c r="RLJ60" s="1002"/>
      <c r="RLK60" s="1002"/>
      <c r="RLL60" s="1002"/>
      <c r="RLM60" s="1002"/>
      <c r="RLN60" s="1002"/>
      <c r="RLO60" s="1002"/>
      <c r="RLP60" s="1002"/>
      <c r="RLQ60" s="1002"/>
      <c r="RLR60" s="1002"/>
      <c r="RLS60" s="1002"/>
      <c r="RLT60" s="1002"/>
      <c r="RLU60" s="1002"/>
      <c r="RLV60" s="1002"/>
      <c r="RLW60" s="1002"/>
      <c r="RLX60" s="1002"/>
      <c r="RLY60" s="1002"/>
      <c r="RLZ60" s="1002"/>
      <c r="RMA60" s="1002"/>
      <c r="RMB60" s="1002"/>
      <c r="RMC60" s="1002"/>
      <c r="RMD60" s="1002"/>
      <c r="RME60" s="1002"/>
      <c r="RMF60" s="1002"/>
      <c r="RMG60" s="1002"/>
      <c r="RMH60" s="1002"/>
      <c r="RMI60" s="1002"/>
      <c r="RMJ60" s="1002"/>
      <c r="RMK60" s="1002"/>
      <c r="RML60" s="1002"/>
      <c r="RMM60" s="1002"/>
      <c r="RMN60" s="1002"/>
      <c r="RMO60" s="1002"/>
      <c r="RMP60" s="1002"/>
      <c r="RMQ60" s="1002"/>
      <c r="RMR60" s="1002"/>
      <c r="RMS60" s="1002"/>
      <c r="RMT60" s="1002"/>
      <c r="RMU60" s="1002"/>
      <c r="RMV60" s="1002"/>
      <c r="RMW60" s="1002"/>
      <c r="RMX60" s="1002"/>
      <c r="RMY60" s="1002"/>
      <c r="RMZ60" s="1002"/>
      <c r="RNA60" s="1002"/>
      <c r="RNB60" s="1002"/>
      <c r="RNC60" s="1002"/>
      <c r="RND60" s="1002"/>
      <c r="RNE60" s="1002"/>
      <c r="RNF60" s="1002"/>
      <c r="RNG60" s="1002"/>
      <c r="RNH60" s="1002"/>
      <c r="RNI60" s="1002"/>
      <c r="RNJ60" s="1002"/>
      <c r="RNK60" s="1002"/>
      <c r="RNL60" s="1002"/>
      <c r="RNM60" s="1002"/>
      <c r="RNN60" s="1002"/>
      <c r="RNO60" s="1002"/>
      <c r="RNP60" s="1002"/>
      <c r="RNQ60" s="1002"/>
      <c r="RNR60" s="1002"/>
      <c r="RNS60" s="1002"/>
      <c r="RNT60" s="1002"/>
      <c r="RNU60" s="1002"/>
      <c r="RNV60" s="1002"/>
      <c r="RNW60" s="1002"/>
      <c r="RNX60" s="1002"/>
      <c r="RNY60" s="1002"/>
      <c r="RNZ60" s="1002"/>
      <c r="ROA60" s="1002"/>
      <c r="ROB60" s="1002"/>
      <c r="ROC60" s="1002"/>
      <c r="ROD60" s="1002"/>
      <c r="ROE60" s="1002"/>
      <c r="ROF60" s="1002"/>
      <c r="ROG60" s="1002"/>
      <c r="ROH60" s="1002"/>
      <c r="ROI60" s="1002"/>
      <c r="ROJ60" s="1002"/>
      <c r="ROK60" s="1002"/>
      <c r="ROL60" s="1002"/>
      <c r="ROM60" s="1002"/>
      <c r="RON60" s="1002"/>
      <c r="ROO60" s="1002"/>
      <c r="ROP60" s="1002"/>
      <c r="ROQ60" s="1002"/>
      <c r="ROR60" s="1002"/>
      <c r="ROS60" s="1002"/>
      <c r="ROT60" s="1002"/>
      <c r="ROU60" s="1002"/>
      <c r="ROV60" s="1002"/>
      <c r="ROW60" s="1002"/>
      <c r="ROX60" s="1002"/>
      <c r="ROY60" s="1002"/>
      <c r="ROZ60" s="1002"/>
      <c r="RPA60" s="1002"/>
      <c r="RPB60" s="1002"/>
      <c r="RPC60" s="1002"/>
      <c r="RPD60" s="1002"/>
      <c r="RPE60" s="1002"/>
      <c r="RPF60" s="1002"/>
      <c r="RPG60" s="1002"/>
      <c r="RPH60" s="1002"/>
      <c r="RPI60" s="1002"/>
      <c r="RPJ60" s="1002"/>
      <c r="RPK60" s="1002"/>
      <c r="RPL60" s="1002"/>
      <c r="RPM60" s="1002"/>
      <c r="RPN60" s="1002"/>
      <c r="RPO60" s="1002"/>
      <c r="RPP60" s="1002"/>
      <c r="RPQ60" s="1002"/>
      <c r="RPR60" s="1002"/>
      <c r="RPS60" s="1002"/>
      <c r="RPT60" s="1002"/>
      <c r="RPU60" s="1002"/>
      <c r="RPV60" s="1002"/>
      <c r="RPW60" s="1002"/>
      <c r="RPX60" s="1002"/>
      <c r="RPY60" s="1002"/>
      <c r="RPZ60" s="1002"/>
      <c r="RQA60" s="1002"/>
      <c r="RQB60" s="1002"/>
      <c r="RQC60" s="1002"/>
      <c r="RQD60" s="1002"/>
      <c r="RQE60" s="1002"/>
      <c r="RQF60" s="1002"/>
      <c r="RQG60" s="1002"/>
      <c r="RQH60" s="1002"/>
      <c r="RQI60" s="1002"/>
      <c r="RQJ60" s="1002"/>
      <c r="RQK60" s="1002"/>
      <c r="RQL60" s="1002"/>
      <c r="RQM60" s="1002"/>
      <c r="RQN60" s="1002"/>
      <c r="RQO60" s="1002"/>
      <c r="RQP60" s="1002"/>
      <c r="RQQ60" s="1002"/>
      <c r="RQR60" s="1002"/>
      <c r="RQS60" s="1002"/>
      <c r="RQT60" s="1002"/>
      <c r="RQU60" s="1002"/>
      <c r="RQV60" s="1002"/>
      <c r="RQW60" s="1002"/>
      <c r="RQX60" s="1002"/>
      <c r="RQY60" s="1002"/>
      <c r="RQZ60" s="1002"/>
      <c r="RRA60" s="1002"/>
      <c r="RRB60" s="1002"/>
      <c r="RRC60" s="1002"/>
      <c r="RRD60" s="1002"/>
      <c r="RRE60" s="1002"/>
      <c r="RRF60" s="1002"/>
      <c r="RRG60" s="1002"/>
      <c r="RRH60" s="1002"/>
      <c r="RRI60" s="1002"/>
      <c r="RRJ60" s="1002"/>
      <c r="RRK60" s="1002"/>
      <c r="RRL60" s="1002"/>
      <c r="RRM60" s="1002"/>
      <c r="RRN60" s="1002"/>
      <c r="RRO60" s="1002"/>
      <c r="RRP60" s="1002"/>
      <c r="RRQ60" s="1002"/>
      <c r="RRR60" s="1002"/>
      <c r="RRS60" s="1002"/>
      <c r="RRT60" s="1002"/>
      <c r="RRU60" s="1002"/>
      <c r="RRV60" s="1002"/>
      <c r="RRW60" s="1002"/>
      <c r="RRX60" s="1002"/>
      <c r="RRY60" s="1002"/>
      <c r="RRZ60" s="1002"/>
      <c r="RSA60" s="1002"/>
      <c r="RSB60" s="1002"/>
      <c r="RSC60" s="1002"/>
      <c r="RSD60" s="1002"/>
      <c r="RSE60" s="1002"/>
      <c r="RSF60" s="1002"/>
      <c r="RSG60" s="1002"/>
      <c r="RSH60" s="1002"/>
      <c r="RSI60" s="1002"/>
      <c r="RSJ60" s="1002"/>
      <c r="RSK60" s="1002"/>
      <c r="RSL60" s="1002"/>
      <c r="RSM60" s="1002"/>
      <c r="RSN60" s="1002"/>
      <c r="RSO60" s="1002"/>
      <c r="RSP60" s="1002"/>
      <c r="RSQ60" s="1002"/>
      <c r="RSR60" s="1002"/>
      <c r="RSS60" s="1002"/>
      <c r="RST60" s="1002"/>
      <c r="RSU60" s="1002"/>
      <c r="RSV60" s="1002"/>
      <c r="RSW60" s="1002"/>
      <c r="RSX60" s="1002"/>
      <c r="RSY60" s="1002"/>
      <c r="RSZ60" s="1002"/>
      <c r="RTA60" s="1002"/>
      <c r="RTB60" s="1002"/>
      <c r="RTC60" s="1002"/>
      <c r="RTD60" s="1002"/>
      <c r="RTE60" s="1002"/>
      <c r="RTF60" s="1002"/>
      <c r="RTG60" s="1002"/>
      <c r="RTH60" s="1002"/>
      <c r="RTI60" s="1002"/>
      <c r="RTJ60" s="1002"/>
      <c r="RTK60" s="1002"/>
      <c r="RTL60" s="1002"/>
      <c r="RTM60" s="1002"/>
      <c r="RTN60" s="1002"/>
      <c r="RTO60" s="1002"/>
      <c r="RTP60" s="1002"/>
      <c r="RTQ60" s="1002"/>
      <c r="RTR60" s="1002"/>
      <c r="RTS60" s="1002"/>
      <c r="RTT60" s="1002"/>
      <c r="RTU60" s="1002"/>
      <c r="RTV60" s="1002"/>
      <c r="RTW60" s="1002"/>
      <c r="RTX60" s="1002"/>
      <c r="RTY60" s="1002"/>
      <c r="RTZ60" s="1002"/>
      <c r="RUA60" s="1002"/>
      <c r="RUB60" s="1002"/>
      <c r="RUC60" s="1002"/>
      <c r="RUD60" s="1002"/>
      <c r="RUE60" s="1002"/>
      <c r="RUF60" s="1002"/>
      <c r="RUG60" s="1002"/>
      <c r="RUH60" s="1002"/>
      <c r="RUI60" s="1002"/>
      <c r="RUJ60" s="1002"/>
      <c r="RUK60" s="1002"/>
      <c r="RUL60" s="1002"/>
      <c r="RUM60" s="1002"/>
      <c r="RUN60" s="1002"/>
      <c r="RUO60" s="1002"/>
      <c r="RUP60" s="1002"/>
      <c r="RUQ60" s="1002"/>
      <c r="RUR60" s="1002"/>
      <c r="RUS60" s="1002"/>
      <c r="RUT60" s="1002"/>
      <c r="RUU60" s="1002"/>
      <c r="RUV60" s="1002"/>
      <c r="RUW60" s="1002"/>
      <c r="RUX60" s="1002"/>
      <c r="RUY60" s="1002"/>
      <c r="RUZ60" s="1002"/>
      <c r="RVA60" s="1002"/>
      <c r="RVB60" s="1002"/>
      <c r="RVC60" s="1002"/>
      <c r="RVD60" s="1002"/>
      <c r="RVE60" s="1002"/>
      <c r="RVF60" s="1002"/>
      <c r="RVG60" s="1002"/>
      <c r="RVH60" s="1002"/>
      <c r="RVI60" s="1002"/>
      <c r="RVJ60" s="1002"/>
      <c r="RVK60" s="1002"/>
      <c r="RVL60" s="1002"/>
      <c r="RVM60" s="1002"/>
      <c r="RVN60" s="1002"/>
      <c r="RVO60" s="1002"/>
      <c r="RVP60" s="1002"/>
      <c r="RVQ60" s="1002"/>
      <c r="RVR60" s="1002"/>
      <c r="RVS60" s="1002"/>
      <c r="RVT60" s="1002"/>
      <c r="RVU60" s="1002"/>
      <c r="RVV60" s="1002"/>
      <c r="RVW60" s="1002"/>
      <c r="RVX60" s="1002"/>
      <c r="RVY60" s="1002"/>
      <c r="RVZ60" s="1002"/>
      <c r="RWA60" s="1002"/>
      <c r="RWB60" s="1002"/>
      <c r="RWC60" s="1002"/>
      <c r="RWD60" s="1002"/>
      <c r="RWE60" s="1002"/>
      <c r="RWF60" s="1002"/>
      <c r="RWG60" s="1002"/>
      <c r="RWH60" s="1002"/>
      <c r="RWI60" s="1002"/>
      <c r="RWJ60" s="1002"/>
      <c r="RWK60" s="1002"/>
      <c r="RWL60" s="1002"/>
      <c r="RWM60" s="1002"/>
      <c r="RWN60" s="1002"/>
      <c r="RWO60" s="1002"/>
      <c r="RWP60" s="1002"/>
      <c r="RWQ60" s="1002"/>
      <c r="RWR60" s="1002"/>
      <c r="RWS60" s="1002"/>
      <c r="RWT60" s="1002"/>
      <c r="RWU60" s="1002"/>
      <c r="RWV60" s="1002"/>
      <c r="RWW60" s="1002"/>
      <c r="RWX60" s="1002"/>
      <c r="RWY60" s="1002"/>
      <c r="RWZ60" s="1002"/>
      <c r="RXA60" s="1002"/>
      <c r="RXB60" s="1002"/>
      <c r="RXC60" s="1002"/>
      <c r="RXD60" s="1002"/>
      <c r="RXE60" s="1002"/>
      <c r="RXF60" s="1002"/>
      <c r="RXG60" s="1002"/>
      <c r="RXH60" s="1002"/>
      <c r="RXI60" s="1002"/>
      <c r="RXJ60" s="1002"/>
      <c r="RXK60" s="1002"/>
      <c r="RXL60" s="1002"/>
      <c r="RXM60" s="1002"/>
      <c r="RXN60" s="1002"/>
      <c r="RXO60" s="1002"/>
      <c r="RXP60" s="1002"/>
      <c r="RXQ60" s="1002"/>
      <c r="RXR60" s="1002"/>
      <c r="RXS60" s="1002"/>
      <c r="RXT60" s="1002"/>
      <c r="RXU60" s="1002"/>
      <c r="RXV60" s="1002"/>
      <c r="RXW60" s="1002"/>
      <c r="RXX60" s="1002"/>
      <c r="RXY60" s="1002"/>
      <c r="RXZ60" s="1002"/>
      <c r="RYA60" s="1002"/>
      <c r="RYB60" s="1002"/>
      <c r="RYC60" s="1002"/>
      <c r="RYD60" s="1002"/>
      <c r="RYE60" s="1002"/>
      <c r="RYF60" s="1002"/>
      <c r="RYG60" s="1002"/>
      <c r="RYH60" s="1002"/>
      <c r="RYI60" s="1002"/>
      <c r="RYJ60" s="1002"/>
      <c r="RYK60" s="1002"/>
      <c r="RYL60" s="1002"/>
      <c r="RYM60" s="1002"/>
      <c r="RYN60" s="1002"/>
      <c r="RYO60" s="1002"/>
      <c r="RYP60" s="1002"/>
      <c r="RYQ60" s="1002"/>
      <c r="RYR60" s="1002"/>
      <c r="RYS60" s="1002"/>
      <c r="RYT60" s="1002"/>
      <c r="RYU60" s="1002"/>
      <c r="RYV60" s="1002"/>
      <c r="RYW60" s="1002"/>
      <c r="RYX60" s="1002"/>
      <c r="RYY60" s="1002"/>
      <c r="RYZ60" s="1002"/>
      <c r="RZA60" s="1002"/>
      <c r="RZB60" s="1002"/>
      <c r="RZC60" s="1002"/>
      <c r="RZD60" s="1002"/>
      <c r="RZE60" s="1002"/>
      <c r="RZF60" s="1002"/>
      <c r="RZG60" s="1002"/>
      <c r="RZH60" s="1002"/>
      <c r="RZI60" s="1002"/>
      <c r="RZJ60" s="1002"/>
      <c r="RZK60" s="1002"/>
      <c r="RZL60" s="1002"/>
      <c r="RZM60" s="1002"/>
      <c r="RZN60" s="1002"/>
      <c r="RZO60" s="1002"/>
      <c r="RZP60" s="1002"/>
      <c r="RZQ60" s="1002"/>
      <c r="RZR60" s="1002"/>
      <c r="RZS60" s="1002"/>
      <c r="RZT60" s="1002"/>
      <c r="RZU60" s="1002"/>
      <c r="RZV60" s="1002"/>
      <c r="RZW60" s="1002"/>
      <c r="RZX60" s="1002"/>
      <c r="RZY60" s="1002"/>
      <c r="RZZ60" s="1002"/>
      <c r="SAA60" s="1002"/>
      <c r="SAB60" s="1002"/>
      <c r="SAC60" s="1002"/>
      <c r="SAD60" s="1002"/>
      <c r="SAE60" s="1002"/>
      <c r="SAF60" s="1002"/>
      <c r="SAG60" s="1002"/>
      <c r="SAH60" s="1002"/>
      <c r="SAI60" s="1002"/>
      <c r="SAJ60" s="1002"/>
      <c r="SAK60" s="1002"/>
      <c r="SAL60" s="1002"/>
      <c r="SAM60" s="1002"/>
      <c r="SAN60" s="1002"/>
      <c r="SAO60" s="1002"/>
      <c r="SAP60" s="1002"/>
      <c r="SAQ60" s="1002"/>
      <c r="SAR60" s="1002"/>
      <c r="SAS60" s="1002"/>
      <c r="SAT60" s="1002"/>
      <c r="SAU60" s="1002"/>
      <c r="SAV60" s="1002"/>
      <c r="SAW60" s="1002"/>
      <c r="SAX60" s="1002"/>
      <c r="SAY60" s="1002"/>
      <c r="SAZ60" s="1002"/>
      <c r="SBA60" s="1002"/>
      <c r="SBB60" s="1002"/>
      <c r="SBC60" s="1002"/>
      <c r="SBD60" s="1002"/>
      <c r="SBE60" s="1002"/>
      <c r="SBF60" s="1002"/>
      <c r="SBG60" s="1002"/>
      <c r="SBH60" s="1002"/>
      <c r="SBI60" s="1002"/>
      <c r="SBJ60" s="1002"/>
      <c r="SBK60" s="1002"/>
      <c r="SBL60" s="1002"/>
      <c r="SBM60" s="1002"/>
      <c r="SBN60" s="1002"/>
      <c r="SBO60" s="1002"/>
      <c r="SBP60" s="1002"/>
      <c r="SBQ60" s="1002"/>
      <c r="SBR60" s="1002"/>
      <c r="SBS60" s="1002"/>
      <c r="SBT60" s="1002"/>
      <c r="SBU60" s="1002"/>
      <c r="SBV60" s="1002"/>
      <c r="SBW60" s="1002"/>
      <c r="SBX60" s="1002"/>
      <c r="SBY60" s="1002"/>
      <c r="SBZ60" s="1002"/>
      <c r="SCA60" s="1002"/>
      <c r="SCB60" s="1002"/>
      <c r="SCC60" s="1002"/>
      <c r="SCD60" s="1002"/>
      <c r="SCE60" s="1002"/>
      <c r="SCF60" s="1002"/>
      <c r="SCG60" s="1002"/>
      <c r="SCH60" s="1002"/>
      <c r="SCI60" s="1002"/>
      <c r="SCJ60" s="1002"/>
      <c r="SCK60" s="1002"/>
      <c r="SCL60" s="1002"/>
      <c r="SCM60" s="1002"/>
      <c r="SCN60" s="1002"/>
      <c r="SCO60" s="1002"/>
      <c r="SCP60" s="1002"/>
      <c r="SCQ60" s="1002"/>
      <c r="SCR60" s="1002"/>
      <c r="SCS60" s="1002"/>
      <c r="SCT60" s="1002"/>
      <c r="SCU60" s="1002"/>
      <c r="SCV60" s="1002"/>
      <c r="SCW60" s="1002"/>
      <c r="SCX60" s="1002"/>
      <c r="SCY60" s="1002"/>
      <c r="SCZ60" s="1002"/>
      <c r="SDA60" s="1002"/>
      <c r="SDB60" s="1002"/>
      <c r="SDC60" s="1002"/>
      <c r="SDD60" s="1002"/>
      <c r="SDE60" s="1002"/>
      <c r="SDF60" s="1002"/>
      <c r="SDG60" s="1002"/>
      <c r="SDH60" s="1002"/>
      <c r="SDI60" s="1002"/>
      <c r="SDJ60" s="1002"/>
      <c r="SDK60" s="1002"/>
      <c r="SDL60" s="1002"/>
      <c r="SDM60" s="1002"/>
      <c r="SDN60" s="1002"/>
      <c r="SDO60" s="1002"/>
      <c r="SDP60" s="1002"/>
      <c r="SDQ60" s="1002"/>
      <c r="SDR60" s="1002"/>
      <c r="SDS60" s="1002"/>
      <c r="SDT60" s="1002"/>
      <c r="SDU60" s="1002"/>
      <c r="SDV60" s="1002"/>
      <c r="SDW60" s="1002"/>
      <c r="SDX60" s="1002"/>
      <c r="SDY60" s="1002"/>
      <c r="SDZ60" s="1002"/>
      <c r="SEA60" s="1002"/>
      <c r="SEB60" s="1002"/>
      <c r="SEC60" s="1002"/>
      <c r="SED60" s="1002"/>
      <c r="SEE60" s="1002"/>
      <c r="SEF60" s="1002"/>
      <c r="SEG60" s="1002"/>
      <c r="SEH60" s="1002"/>
      <c r="SEI60" s="1002"/>
      <c r="SEJ60" s="1002"/>
      <c r="SEK60" s="1002"/>
      <c r="SEL60" s="1002"/>
      <c r="SEM60" s="1002"/>
      <c r="SEN60" s="1002"/>
      <c r="SEO60" s="1002"/>
      <c r="SEP60" s="1002"/>
      <c r="SEQ60" s="1002"/>
      <c r="SER60" s="1002"/>
      <c r="SES60" s="1002"/>
      <c r="SET60" s="1002"/>
      <c r="SEU60" s="1002"/>
      <c r="SEV60" s="1002"/>
      <c r="SEW60" s="1002"/>
      <c r="SEX60" s="1002"/>
      <c r="SEY60" s="1002"/>
      <c r="SEZ60" s="1002"/>
      <c r="SFA60" s="1002"/>
      <c r="SFB60" s="1002"/>
      <c r="SFC60" s="1002"/>
      <c r="SFD60" s="1002"/>
      <c r="SFE60" s="1002"/>
      <c r="SFF60" s="1002"/>
      <c r="SFG60" s="1002"/>
      <c r="SFH60" s="1002"/>
      <c r="SFI60" s="1002"/>
      <c r="SFJ60" s="1002"/>
      <c r="SFK60" s="1002"/>
      <c r="SFL60" s="1002"/>
      <c r="SFM60" s="1002"/>
      <c r="SFN60" s="1002"/>
      <c r="SFO60" s="1002"/>
      <c r="SFP60" s="1002"/>
      <c r="SFQ60" s="1002"/>
      <c r="SFR60" s="1002"/>
      <c r="SFS60" s="1002"/>
      <c r="SFT60" s="1002"/>
      <c r="SFU60" s="1002"/>
      <c r="SFV60" s="1002"/>
      <c r="SFW60" s="1002"/>
      <c r="SFX60" s="1002"/>
      <c r="SFY60" s="1002"/>
      <c r="SFZ60" s="1002"/>
      <c r="SGA60" s="1002"/>
      <c r="SGB60" s="1002"/>
      <c r="SGC60" s="1002"/>
      <c r="SGD60" s="1002"/>
      <c r="SGE60" s="1002"/>
      <c r="SGF60" s="1002"/>
      <c r="SGG60" s="1002"/>
      <c r="SGH60" s="1002"/>
      <c r="SGI60" s="1002"/>
      <c r="SGJ60" s="1002"/>
      <c r="SGK60" s="1002"/>
      <c r="SGL60" s="1002"/>
      <c r="SGM60" s="1002"/>
      <c r="SGN60" s="1002"/>
      <c r="SGO60" s="1002"/>
      <c r="SGP60" s="1002"/>
      <c r="SGQ60" s="1002"/>
      <c r="SGR60" s="1002"/>
      <c r="SGS60" s="1002"/>
      <c r="SGT60" s="1002"/>
      <c r="SGU60" s="1002"/>
      <c r="SGV60" s="1002"/>
      <c r="SGW60" s="1002"/>
      <c r="SGX60" s="1002"/>
      <c r="SGY60" s="1002"/>
      <c r="SGZ60" s="1002"/>
      <c r="SHA60" s="1002"/>
      <c r="SHB60" s="1002"/>
      <c r="SHC60" s="1002"/>
      <c r="SHD60" s="1002"/>
      <c r="SHE60" s="1002"/>
      <c r="SHF60" s="1002"/>
      <c r="SHG60" s="1002"/>
      <c r="SHH60" s="1002"/>
      <c r="SHI60" s="1002"/>
      <c r="SHJ60" s="1002"/>
      <c r="SHK60" s="1002"/>
      <c r="SHL60" s="1002"/>
      <c r="SHM60" s="1002"/>
      <c r="SHN60" s="1002"/>
      <c r="SHO60" s="1002"/>
      <c r="SHP60" s="1002"/>
      <c r="SHQ60" s="1002"/>
      <c r="SHR60" s="1002"/>
      <c r="SHS60" s="1002"/>
      <c r="SHT60" s="1002"/>
      <c r="SHU60" s="1002"/>
      <c r="SHV60" s="1002"/>
      <c r="SHW60" s="1002"/>
      <c r="SHX60" s="1002"/>
      <c r="SHY60" s="1002"/>
      <c r="SHZ60" s="1002"/>
      <c r="SIA60" s="1002"/>
      <c r="SIB60" s="1002"/>
      <c r="SIC60" s="1002"/>
      <c r="SID60" s="1002"/>
      <c r="SIE60" s="1002"/>
      <c r="SIF60" s="1002"/>
      <c r="SIG60" s="1002"/>
      <c r="SIH60" s="1002"/>
      <c r="SII60" s="1002"/>
      <c r="SIJ60" s="1002"/>
      <c r="SIK60" s="1002"/>
      <c r="SIL60" s="1002"/>
      <c r="SIM60" s="1002"/>
      <c r="SIN60" s="1002"/>
      <c r="SIO60" s="1002"/>
      <c r="SIP60" s="1002"/>
      <c r="SIQ60" s="1002"/>
      <c r="SIR60" s="1002"/>
      <c r="SIS60" s="1002"/>
      <c r="SIT60" s="1002"/>
      <c r="SIU60" s="1002"/>
      <c r="SIV60" s="1002"/>
      <c r="SIW60" s="1002"/>
      <c r="SIX60" s="1002"/>
      <c r="SIY60" s="1002"/>
      <c r="SIZ60" s="1002"/>
      <c r="SJA60" s="1002"/>
      <c r="SJB60" s="1002"/>
      <c r="SJC60" s="1002"/>
      <c r="SJD60" s="1002"/>
      <c r="SJE60" s="1002"/>
      <c r="SJF60" s="1002"/>
      <c r="SJG60" s="1002"/>
      <c r="SJH60" s="1002"/>
      <c r="SJI60" s="1002"/>
      <c r="SJJ60" s="1002"/>
      <c r="SJK60" s="1002"/>
      <c r="SJL60" s="1002"/>
      <c r="SJM60" s="1002"/>
      <c r="SJN60" s="1002"/>
      <c r="SJO60" s="1002"/>
      <c r="SJP60" s="1002"/>
      <c r="SJQ60" s="1002"/>
      <c r="SJR60" s="1002"/>
      <c r="SJS60" s="1002"/>
      <c r="SJT60" s="1002"/>
      <c r="SJU60" s="1002"/>
      <c r="SJV60" s="1002"/>
      <c r="SJW60" s="1002"/>
      <c r="SJX60" s="1002"/>
      <c r="SJY60" s="1002"/>
      <c r="SJZ60" s="1002"/>
      <c r="SKA60" s="1002"/>
      <c r="SKB60" s="1002"/>
      <c r="SKC60" s="1002"/>
      <c r="SKD60" s="1002"/>
      <c r="SKE60" s="1002"/>
      <c r="SKF60" s="1002"/>
      <c r="SKG60" s="1002"/>
      <c r="SKH60" s="1002"/>
      <c r="SKI60" s="1002"/>
      <c r="SKJ60" s="1002"/>
      <c r="SKK60" s="1002"/>
      <c r="SKL60" s="1002"/>
      <c r="SKM60" s="1002"/>
      <c r="SKN60" s="1002"/>
      <c r="SKO60" s="1002"/>
      <c r="SKP60" s="1002"/>
      <c r="SKQ60" s="1002"/>
      <c r="SKR60" s="1002"/>
      <c r="SKS60" s="1002"/>
      <c r="SKT60" s="1002"/>
      <c r="SKU60" s="1002"/>
      <c r="SKV60" s="1002"/>
      <c r="SKW60" s="1002"/>
      <c r="SKX60" s="1002"/>
      <c r="SKY60" s="1002"/>
      <c r="SKZ60" s="1002"/>
      <c r="SLA60" s="1002"/>
      <c r="SLB60" s="1002"/>
      <c r="SLC60" s="1002"/>
      <c r="SLD60" s="1002"/>
      <c r="SLE60" s="1002"/>
      <c r="SLF60" s="1002"/>
      <c r="SLG60" s="1002"/>
      <c r="SLH60" s="1002"/>
      <c r="SLI60" s="1002"/>
      <c r="SLJ60" s="1002"/>
      <c r="SLK60" s="1002"/>
      <c r="SLL60" s="1002"/>
      <c r="SLM60" s="1002"/>
      <c r="SLN60" s="1002"/>
      <c r="SLO60" s="1002"/>
      <c r="SLP60" s="1002"/>
      <c r="SLQ60" s="1002"/>
      <c r="SLR60" s="1002"/>
      <c r="SLS60" s="1002"/>
      <c r="SLT60" s="1002"/>
      <c r="SLU60" s="1002"/>
      <c r="SLV60" s="1002"/>
      <c r="SLW60" s="1002"/>
      <c r="SLX60" s="1002"/>
      <c r="SLY60" s="1002"/>
      <c r="SLZ60" s="1002"/>
      <c r="SMA60" s="1002"/>
      <c r="SMB60" s="1002"/>
      <c r="SMC60" s="1002"/>
      <c r="SMD60" s="1002"/>
      <c r="SME60" s="1002"/>
      <c r="SMF60" s="1002"/>
      <c r="SMG60" s="1002"/>
      <c r="SMH60" s="1002"/>
      <c r="SMI60" s="1002"/>
      <c r="SMJ60" s="1002"/>
      <c r="SMK60" s="1002"/>
      <c r="SML60" s="1002"/>
      <c r="SMM60" s="1002"/>
      <c r="SMN60" s="1002"/>
      <c r="SMO60" s="1002"/>
      <c r="SMP60" s="1002"/>
      <c r="SMQ60" s="1002"/>
      <c r="SMR60" s="1002"/>
      <c r="SMS60" s="1002"/>
      <c r="SMT60" s="1002"/>
      <c r="SMU60" s="1002"/>
      <c r="SMV60" s="1002"/>
      <c r="SMW60" s="1002"/>
      <c r="SMX60" s="1002"/>
      <c r="SMY60" s="1002"/>
      <c r="SMZ60" s="1002"/>
      <c r="SNA60" s="1002"/>
      <c r="SNB60" s="1002"/>
      <c r="SNC60" s="1002"/>
      <c r="SND60" s="1002"/>
      <c r="SNE60" s="1002"/>
      <c r="SNF60" s="1002"/>
      <c r="SNG60" s="1002"/>
      <c r="SNH60" s="1002"/>
      <c r="SNI60" s="1002"/>
      <c r="SNJ60" s="1002"/>
      <c r="SNK60" s="1002"/>
      <c r="SNL60" s="1002"/>
      <c r="SNM60" s="1002"/>
      <c r="SNN60" s="1002"/>
      <c r="SNO60" s="1002"/>
      <c r="SNP60" s="1002"/>
      <c r="SNQ60" s="1002"/>
      <c r="SNR60" s="1002"/>
      <c r="SNS60" s="1002"/>
      <c r="SNT60" s="1002"/>
      <c r="SNU60" s="1002"/>
      <c r="SNV60" s="1002"/>
      <c r="SNW60" s="1002"/>
      <c r="SNX60" s="1002"/>
      <c r="SNY60" s="1002"/>
      <c r="SNZ60" s="1002"/>
      <c r="SOA60" s="1002"/>
      <c r="SOB60" s="1002"/>
      <c r="SOC60" s="1002"/>
      <c r="SOD60" s="1002"/>
      <c r="SOE60" s="1002"/>
      <c r="SOF60" s="1002"/>
      <c r="SOG60" s="1002"/>
      <c r="SOH60" s="1002"/>
      <c r="SOI60" s="1002"/>
      <c r="SOJ60" s="1002"/>
      <c r="SOK60" s="1002"/>
      <c r="SOL60" s="1002"/>
      <c r="SOM60" s="1002"/>
      <c r="SON60" s="1002"/>
      <c r="SOO60" s="1002"/>
      <c r="SOP60" s="1002"/>
      <c r="SOQ60" s="1002"/>
      <c r="SOR60" s="1002"/>
      <c r="SOS60" s="1002"/>
      <c r="SOT60" s="1002"/>
      <c r="SOU60" s="1002"/>
      <c r="SOV60" s="1002"/>
      <c r="SOW60" s="1002"/>
      <c r="SOX60" s="1002"/>
      <c r="SOY60" s="1002"/>
      <c r="SOZ60" s="1002"/>
      <c r="SPA60" s="1002"/>
      <c r="SPB60" s="1002"/>
      <c r="SPC60" s="1002"/>
      <c r="SPD60" s="1002"/>
      <c r="SPE60" s="1002"/>
      <c r="SPF60" s="1002"/>
      <c r="SPG60" s="1002"/>
      <c r="SPH60" s="1002"/>
      <c r="SPI60" s="1002"/>
      <c r="SPJ60" s="1002"/>
      <c r="SPK60" s="1002"/>
      <c r="SPL60" s="1002"/>
      <c r="SPM60" s="1002"/>
      <c r="SPN60" s="1002"/>
      <c r="SPO60" s="1002"/>
      <c r="SPP60" s="1002"/>
      <c r="SPQ60" s="1002"/>
      <c r="SPR60" s="1002"/>
      <c r="SPS60" s="1002"/>
      <c r="SPT60" s="1002"/>
      <c r="SPU60" s="1002"/>
      <c r="SPV60" s="1002"/>
      <c r="SPW60" s="1002"/>
      <c r="SPX60" s="1002"/>
      <c r="SPY60" s="1002"/>
      <c r="SPZ60" s="1002"/>
      <c r="SQA60" s="1002"/>
      <c r="SQB60" s="1002"/>
      <c r="SQC60" s="1002"/>
      <c r="SQD60" s="1002"/>
      <c r="SQE60" s="1002"/>
      <c r="SQF60" s="1002"/>
      <c r="SQG60" s="1002"/>
      <c r="SQH60" s="1002"/>
      <c r="SQI60" s="1002"/>
      <c r="SQJ60" s="1002"/>
      <c r="SQK60" s="1002"/>
      <c r="SQL60" s="1002"/>
      <c r="SQM60" s="1002"/>
      <c r="SQN60" s="1002"/>
      <c r="SQO60" s="1002"/>
      <c r="SQP60" s="1002"/>
      <c r="SQQ60" s="1002"/>
      <c r="SQR60" s="1002"/>
      <c r="SQS60" s="1002"/>
      <c r="SQT60" s="1002"/>
      <c r="SQU60" s="1002"/>
      <c r="SQV60" s="1002"/>
      <c r="SQW60" s="1002"/>
      <c r="SQX60" s="1002"/>
      <c r="SQY60" s="1002"/>
      <c r="SQZ60" s="1002"/>
      <c r="SRA60" s="1002"/>
      <c r="SRB60" s="1002"/>
      <c r="SRC60" s="1002"/>
      <c r="SRD60" s="1002"/>
      <c r="SRE60" s="1002"/>
      <c r="SRF60" s="1002"/>
      <c r="SRG60" s="1002"/>
      <c r="SRH60" s="1002"/>
      <c r="SRI60" s="1002"/>
      <c r="SRJ60" s="1002"/>
      <c r="SRK60" s="1002"/>
      <c r="SRL60" s="1002"/>
      <c r="SRM60" s="1002"/>
      <c r="SRN60" s="1002"/>
      <c r="SRO60" s="1002"/>
      <c r="SRP60" s="1002"/>
      <c r="SRQ60" s="1002"/>
      <c r="SRR60" s="1002"/>
      <c r="SRS60" s="1002"/>
      <c r="SRT60" s="1002"/>
      <c r="SRU60" s="1002"/>
      <c r="SRV60" s="1002"/>
      <c r="SRW60" s="1002"/>
      <c r="SRX60" s="1002"/>
      <c r="SRY60" s="1002"/>
      <c r="SRZ60" s="1002"/>
      <c r="SSA60" s="1002"/>
      <c r="SSB60" s="1002"/>
      <c r="SSC60" s="1002"/>
      <c r="SSD60" s="1002"/>
      <c r="SSE60" s="1002"/>
      <c r="SSF60" s="1002"/>
      <c r="SSG60" s="1002"/>
      <c r="SSH60" s="1002"/>
      <c r="SSI60" s="1002"/>
      <c r="SSJ60" s="1002"/>
      <c r="SSK60" s="1002"/>
      <c r="SSL60" s="1002"/>
      <c r="SSM60" s="1002"/>
      <c r="SSN60" s="1002"/>
      <c r="SSO60" s="1002"/>
      <c r="SSP60" s="1002"/>
      <c r="SSQ60" s="1002"/>
      <c r="SSR60" s="1002"/>
      <c r="SSS60" s="1002"/>
      <c r="SST60" s="1002"/>
      <c r="SSU60" s="1002"/>
      <c r="SSV60" s="1002"/>
      <c r="SSW60" s="1002"/>
      <c r="SSX60" s="1002"/>
      <c r="SSY60" s="1002"/>
      <c r="SSZ60" s="1002"/>
      <c r="STA60" s="1002"/>
      <c r="STB60" s="1002"/>
      <c r="STC60" s="1002"/>
      <c r="STD60" s="1002"/>
      <c r="STE60" s="1002"/>
      <c r="STF60" s="1002"/>
      <c r="STG60" s="1002"/>
      <c r="STH60" s="1002"/>
      <c r="STI60" s="1002"/>
      <c r="STJ60" s="1002"/>
      <c r="STK60" s="1002"/>
      <c r="STL60" s="1002"/>
      <c r="STM60" s="1002"/>
      <c r="STN60" s="1002"/>
      <c r="STO60" s="1002"/>
      <c r="STP60" s="1002"/>
      <c r="STQ60" s="1002"/>
      <c r="STR60" s="1002"/>
      <c r="STS60" s="1002"/>
      <c r="STT60" s="1002"/>
      <c r="STU60" s="1002"/>
      <c r="STV60" s="1002"/>
      <c r="STW60" s="1002"/>
      <c r="STX60" s="1002"/>
      <c r="STY60" s="1002"/>
      <c r="STZ60" s="1002"/>
      <c r="SUA60" s="1002"/>
      <c r="SUB60" s="1002"/>
      <c r="SUC60" s="1002"/>
      <c r="SUD60" s="1002"/>
      <c r="SUE60" s="1002"/>
      <c r="SUF60" s="1002"/>
      <c r="SUG60" s="1002"/>
      <c r="SUH60" s="1002"/>
      <c r="SUI60" s="1002"/>
      <c r="SUJ60" s="1002"/>
      <c r="SUK60" s="1002"/>
      <c r="SUL60" s="1002"/>
      <c r="SUM60" s="1002"/>
      <c r="SUN60" s="1002"/>
      <c r="SUO60" s="1002"/>
      <c r="SUP60" s="1002"/>
      <c r="SUQ60" s="1002"/>
      <c r="SUR60" s="1002"/>
      <c r="SUS60" s="1002"/>
      <c r="SUT60" s="1002"/>
      <c r="SUU60" s="1002"/>
      <c r="SUV60" s="1002"/>
      <c r="SUW60" s="1002"/>
      <c r="SUX60" s="1002"/>
      <c r="SUY60" s="1002"/>
      <c r="SUZ60" s="1002"/>
      <c r="SVA60" s="1002"/>
      <c r="SVB60" s="1002"/>
      <c r="SVC60" s="1002"/>
      <c r="SVD60" s="1002"/>
      <c r="SVE60" s="1002"/>
      <c r="SVF60" s="1002"/>
      <c r="SVG60" s="1002"/>
      <c r="SVH60" s="1002"/>
      <c r="SVI60" s="1002"/>
      <c r="SVJ60" s="1002"/>
      <c r="SVK60" s="1002"/>
      <c r="SVL60" s="1002"/>
      <c r="SVM60" s="1002"/>
      <c r="SVN60" s="1002"/>
      <c r="SVO60" s="1002"/>
      <c r="SVP60" s="1002"/>
      <c r="SVQ60" s="1002"/>
      <c r="SVR60" s="1002"/>
      <c r="SVS60" s="1002"/>
      <c r="SVT60" s="1002"/>
      <c r="SVU60" s="1002"/>
      <c r="SVV60" s="1002"/>
      <c r="SVW60" s="1002"/>
      <c r="SVX60" s="1002"/>
      <c r="SVY60" s="1002"/>
      <c r="SVZ60" s="1002"/>
      <c r="SWA60" s="1002"/>
      <c r="SWB60" s="1002"/>
      <c r="SWC60" s="1002"/>
      <c r="SWD60" s="1002"/>
      <c r="SWE60" s="1002"/>
      <c r="SWF60" s="1002"/>
      <c r="SWG60" s="1002"/>
      <c r="SWH60" s="1002"/>
      <c r="SWI60" s="1002"/>
      <c r="SWJ60" s="1002"/>
      <c r="SWK60" s="1002"/>
      <c r="SWL60" s="1002"/>
      <c r="SWM60" s="1002"/>
      <c r="SWN60" s="1002"/>
      <c r="SWO60" s="1002"/>
      <c r="SWP60" s="1002"/>
      <c r="SWQ60" s="1002"/>
      <c r="SWR60" s="1002"/>
      <c r="SWS60" s="1002"/>
      <c r="SWT60" s="1002"/>
      <c r="SWU60" s="1002"/>
      <c r="SWV60" s="1002"/>
      <c r="SWW60" s="1002"/>
      <c r="SWX60" s="1002"/>
      <c r="SWY60" s="1002"/>
      <c r="SWZ60" s="1002"/>
      <c r="SXA60" s="1002"/>
      <c r="SXB60" s="1002"/>
      <c r="SXC60" s="1002"/>
      <c r="SXD60" s="1002"/>
      <c r="SXE60" s="1002"/>
      <c r="SXF60" s="1002"/>
      <c r="SXG60" s="1002"/>
      <c r="SXH60" s="1002"/>
      <c r="SXI60" s="1002"/>
      <c r="SXJ60" s="1002"/>
      <c r="SXK60" s="1002"/>
      <c r="SXL60" s="1002"/>
      <c r="SXM60" s="1002"/>
      <c r="SXN60" s="1002"/>
      <c r="SXO60" s="1002"/>
      <c r="SXP60" s="1002"/>
      <c r="SXQ60" s="1002"/>
      <c r="SXR60" s="1002"/>
      <c r="SXS60" s="1002"/>
      <c r="SXT60" s="1002"/>
      <c r="SXU60" s="1002"/>
      <c r="SXV60" s="1002"/>
      <c r="SXW60" s="1002"/>
      <c r="SXX60" s="1002"/>
      <c r="SXY60" s="1002"/>
      <c r="SXZ60" s="1002"/>
      <c r="SYA60" s="1002"/>
      <c r="SYB60" s="1002"/>
      <c r="SYC60" s="1002"/>
      <c r="SYD60" s="1002"/>
      <c r="SYE60" s="1002"/>
      <c r="SYF60" s="1002"/>
      <c r="SYG60" s="1002"/>
      <c r="SYH60" s="1002"/>
      <c r="SYI60" s="1002"/>
      <c r="SYJ60" s="1002"/>
      <c r="SYK60" s="1002"/>
      <c r="SYL60" s="1002"/>
      <c r="SYM60" s="1002"/>
      <c r="SYN60" s="1002"/>
      <c r="SYO60" s="1002"/>
      <c r="SYP60" s="1002"/>
      <c r="SYQ60" s="1002"/>
      <c r="SYR60" s="1002"/>
      <c r="SYS60" s="1002"/>
      <c r="SYT60" s="1002"/>
      <c r="SYU60" s="1002"/>
      <c r="SYV60" s="1002"/>
      <c r="SYW60" s="1002"/>
      <c r="SYX60" s="1002"/>
      <c r="SYY60" s="1002"/>
      <c r="SYZ60" s="1002"/>
      <c r="SZA60" s="1002"/>
      <c r="SZB60" s="1002"/>
      <c r="SZC60" s="1002"/>
      <c r="SZD60" s="1002"/>
      <c r="SZE60" s="1002"/>
      <c r="SZF60" s="1002"/>
      <c r="SZG60" s="1002"/>
      <c r="SZH60" s="1002"/>
      <c r="SZI60" s="1002"/>
      <c r="SZJ60" s="1002"/>
      <c r="SZK60" s="1002"/>
      <c r="SZL60" s="1002"/>
      <c r="SZM60" s="1002"/>
      <c r="SZN60" s="1002"/>
      <c r="SZO60" s="1002"/>
      <c r="SZP60" s="1002"/>
      <c r="SZQ60" s="1002"/>
      <c r="SZR60" s="1002"/>
      <c r="SZS60" s="1002"/>
      <c r="SZT60" s="1002"/>
      <c r="SZU60" s="1002"/>
      <c r="SZV60" s="1002"/>
      <c r="SZW60" s="1002"/>
      <c r="SZX60" s="1002"/>
      <c r="SZY60" s="1002"/>
      <c r="SZZ60" s="1002"/>
      <c r="TAA60" s="1002"/>
      <c r="TAB60" s="1002"/>
      <c r="TAC60" s="1002"/>
      <c r="TAD60" s="1002"/>
      <c r="TAE60" s="1002"/>
      <c r="TAF60" s="1002"/>
      <c r="TAG60" s="1002"/>
      <c r="TAH60" s="1002"/>
      <c r="TAI60" s="1002"/>
      <c r="TAJ60" s="1002"/>
      <c r="TAK60" s="1002"/>
      <c r="TAL60" s="1002"/>
      <c r="TAM60" s="1002"/>
      <c r="TAN60" s="1002"/>
      <c r="TAO60" s="1002"/>
      <c r="TAP60" s="1002"/>
      <c r="TAQ60" s="1002"/>
      <c r="TAR60" s="1002"/>
      <c r="TAS60" s="1002"/>
      <c r="TAT60" s="1002"/>
      <c r="TAU60" s="1002"/>
      <c r="TAV60" s="1002"/>
      <c r="TAW60" s="1002"/>
      <c r="TAX60" s="1002"/>
      <c r="TAY60" s="1002"/>
      <c r="TAZ60" s="1002"/>
      <c r="TBA60" s="1002"/>
      <c r="TBB60" s="1002"/>
      <c r="TBC60" s="1002"/>
      <c r="TBD60" s="1002"/>
      <c r="TBE60" s="1002"/>
      <c r="TBF60" s="1002"/>
      <c r="TBG60" s="1002"/>
      <c r="TBH60" s="1002"/>
      <c r="TBI60" s="1002"/>
      <c r="TBJ60" s="1002"/>
      <c r="TBK60" s="1002"/>
      <c r="TBL60" s="1002"/>
      <c r="TBM60" s="1002"/>
      <c r="TBN60" s="1002"/>
      <c r="TBO60" s="1002"/>
      <c r="TBP60" s="1002"/>
      <c r="TBQ60" s="1002"/>
      <c r="TBR60" s="1002"/>
      <c r="TBS60" s="1002"/>
      <c r="TBT60" s="1002"/>
      <c r="TBU60" s="1002"/>
      <c r="TBV60" s="1002"/>
      <c r="TBW60" s="1002"/>
      <c r="TBX60" s="1002"/>
      <c r="TBY60" s="1002"/>
      <c r="TBZ60" s="1002"/>
      <c r="TCA60" s="1002"/>
      <c r="TCB60" s="1002"/>
      <c r="TCC60" s="1002"/>
      <c r="TCD60" s="1002"/>
      <c r="TCE60" s="1002"/>
      <c r="TCF60" s="1002"/>
      <c r="TCG60" s="1002"/>
      <c r="TCH60" s="1002"/>
      <c r="TCI60" s="1002"/>
      <c r="TCJ60" s="1002"/>
      <c r="TCK60" s="1002"/>
      <c r="TCL60" s="1002"/>
      <c r="TCM60" s="1002"/>
      <c r="TCN60" s="1002"/>
      <c r="TCO60" s="1002"/>
      <c r="TCP60" s="1002"/>
      <c r="TCQ60" s="1002"/>
      <c r="TCR60" s="1002"/>
      <c r="TCS60" s="1002"/>
      <c r="TCT60" s="1002"/>
      <c r="TCU60" s="1002"/>
      <c r="TCV60" s="1002"/>
      <c r="TCW60" s="1002"/>
      <c r="TCX60" s="1002"/>
      <c r="TCY60" s="1002"/>
      <c r="TCZ60" s="1002"/>
      <c r="TDA60" s="1002"/>
      <c r="TDB60" s="1002"/>
      <c r="TDC60" s="1002"/>
      <c r="TDD60" s="1002"/>
      <c r="TDE60" s="1002"/>
      <c r="TDF60" s="1002"/>
      <c r="TDG60" s="1002"/>
      <c r="TDH60" s="1002"/>
      <c r="TDI60" s="1002"/>
      <c r="TDJ60" s="1002"/>
      <c r="TDK60" s="1002"/>
      <c r="TDL60" s="1002"/>
      <c r="TDM60" s="1002"/>
      <c r="TDN60" s="1002"/>
      <c r="TDO60" s="1002"/>
      <c r="TDP60" s="1002"/>
      <c r="TDQ60" s="1002"/>
      <c r="TDR60" s="1002"/>
      <c r="TDS60" s="1002"/>
      <c r="TDT60" s="1002"/>
      <c r="TDU60" s="1002"/>
      <c r="TDV60" s="1002"/>
      <c r="TDW60" s="1002"/>
      <c r="TDX60" s="1002"/>
      <c r="TDY60" s="1002"/>
      <c r="TDZ60" s="1002"/>
      <c r="TEA60" s="1002"/>
      <c r="TEB60" s="1002"/>
      <c r="TEC60" s="1002"/>
      <c r="TED60" s="1002"/>
      <c r="TEE60" s="1002"/>
      <c r="TEF60" s="1002"/>
      <c r="TEG60" s="1002"/>
      <c r="TEH60" s="1002"/>
      <c r="TEI60" s="1002"/>
      <c r="TEJ60" s="1002"/>
      <c r="TEK60" s="1002"/>
      <c r="TEL60" s="1002"/>
      <c r="TEM60" s="1002"/>
      <c r="TEN60" s="1002"/>
      <c r="TEO60" s="1002"/>
      <c r="TEP60" s="1002"/>
      <c r="TEQ60" s="1002"/>
      <c r="TER60" s="1002"/>
      <c r="TES60" s="1002"/>
      <c r="TET60" s="1002"/>
      <c r="TEU60" s="1002"/>
      <c r="TEV60" s="1002"/>
      <c r="TEW60" s="1002"/>
      <c r="TEX60" s="1002"/>
      <c r="TEY60" s="1002"/>
      <c r="TEZ60" s="1002"/>
      <c r="TFA60" s="1002"/>
      <c r="TFB60" s="1002"/>
      <c r="TFC60" s="1002"/>
      <c r="TFD60" s="1002"/>
      <c r="TFE60" s="1002"/>
      <c r="TFF60" s="1002"/>
      <c r="TFG60" s="1002"/>
      <c r="TFH60" s="1002"/>
      <c r="TFI60" s="1002"/>
      <c r="TFJ60" s="1002"/>
      <c r="TFK60" s="1002"/>
      <c r="TFL60" s="1002"/>
      <c r="TFM60" s="1002"/>
      <c r="TFN60" s="1002"/>
      <c r="TFO60" s="1002"/>
      <c r="TFP60" s="1002"/>
      <c r="TFQ60" s="1002"/>
      <c r="TFR60" s="1002"/>
      <c r="TFS60" s="1002"/>
      <c r="TFT60" s="1002"/>
      <c r="TFU60" s="1002"/>
      <c r="TFV60" s="1002"/>
      <c r="TFW60" s="1002"/>
      <c r="TFX60" s="1002"/>
      <c r="TFY60" s="1002"/>
      <c r="TFZ60" s="1002"/>
      <c r="TGA60" s="1002"/>
      <c r="TGB60" s="1002"/>
      <c r="TGC60" s="1002"/>
      <c r="TGD60" s="1002"/>
      <c r="TGE60" s="1002"/>
      <c r="TGF60" s="1002"/>
      <c r="TGG60" s="1002"/>
      <c r="TGH60" s="1002"/>
      <c r="TGI60" s="1002"/>
      <c r="TGJ60" s="1002"/>
      <c r="TGK60" s="1002"/>
      <c r="TGL60" s="1002"/>
      <c r="TGM60" s="1002"/>
      <c r="TGN60" s="1002"/>
      <c r="TGO60" s="1002"/>
      <c r="TGP60" s="1002"/>
      <c r="TGQ60" s="1002"/>
      <c r="TGR60" s="1002"/>
      <c r="TGS60" s="1002"/>
      <c r="TGT60" s="1002"/>
      <c r="TGU60" s="1002"/>
      <c r="TGV60" s="1002"/>
      <c r="TGW60" s="1002"/>
      <c r="TGX60" s="1002"/>
      <c r="TGY60" s="1002"/>
      <c r="TGZ60" s="1002"/>
      <c r="THA60" s="1002"/>
      <c r="THB60" s="1002"/>
      <c r="THC60" s="1002"/>
      <c r="THD60" s="1002"/>
      <c r="THE60" s="1002"/>
      <c r="THF60" s="1002"/>
      <c r="THG60" s="1002"/>
      <c r="THH60" s="1002"/>
      <c r="THI60" s="1002"/>
      <c r="THJ60" s="1002"/>
      <c r="THK60" s="1002"/>
      <c r="THL60" s="1002"/>
      <c r="THM60" s="1002"/>
      <c r="THN60" s="1002"/>
      <c r="THO60" s="1002"/>
      <c r="THP60" s="1002"/>
      <c r="THQ60" s="1002"/>
      <c r="THR60" s="1002"/>
      <c r="THS60" s="1002"/>
      <c r="THT60" s="1002"/>
      <c r="THU60" s="1002"/>
      <c r="THV60" s="1002"/>
      <c r="THW60" s="1002"/>
      <c r="THX60" s="1002"/>
      <c r="THY60" s="1002"/>
      <c r="THZ60" s="1002"/>
      <c r="TIA60" s="1002"/>
      <c r="TIB60" s="1002"/>
      <c r="TIC60" s="1002"/>
      <c r="TID60" s="1002"/>
      <c r="TIE60" s="1002"/>
      <c r="TIF60" s="1002"/>
      <c r="TIG60" s="1002"/>
      <c r="TIH60" s="1002"/>
      <c r="TII60" s="1002"/>
      <c r="TIJ60" s="1002"/>
      <c r="TIK60" s="1002"/>
      <c r="TIL60" s="1002"/>
      <c r="TIM60" s="1002"/>
      <c r="TIN60" s="1002"/>
      <c r="TIO60" s="1002"/>
      <c r="TIP60" s="1002"/>
      <c r="TIQ60" s="1002"/>
      <c r="TIR60" s="1002"/>
      <c r="TIS60" s="1002"/>
      <c r="TIT60" s="1002"/>
      <c r="TIU60" s="1002"/>
      <c r="TIV60" s="1002"/>
      <c r="TIW60" s="1002"/>
      <c r="TIX60" s="1002"/>
      <c r="TIY60" s="1002"/>
      <c r="TIZ60" s="1002"/>
      <c r="TJA60" s="1002"/>
      <c r="TJB60" s="1002"/>
      <c r="TJC60" s="1002"/>
      <c r="TJD60" s="1002"/>
      <c r="TJE60" s="1002"/>
      <c r="TJF60" s="1002"/>
      <c r="TJG60" s="1002"/>
      <c r="TJH60" s="1002"/>
      <c r="TJI60" s="1002"/>
      <c r="TJJ60" s="1002"/>
      <c r="TJK60" s="1002"/>
      <c r="TJL60" s="1002"/>
      <c r="TJM60" s="1002"/>
      <c r="TJN60" s="1002"/>
      <c r="TJO60" s="1002"/>
      <c r="TJP60" s="1002"/>
      <c r="TJQ60" s="1002"/>
      <c r="TJR60" s="1002"/>
      <c r="TJS60" s="1002"/>
      <c r="TJT60" s="1002"/>
      <c r="TJU60" s="1002"/>
      <c r="TJV60" s="1002"/>
      <c r="TJW60" s="1002"/>
      <c r="TJX60" s="1002"/>
      <c r="TJY60" s="1002"/>
      <c r="TJZ60" s="1002"/>
      <c r="TKA60" s="1002"/>
      <c r="TKB60" s="1002"/>
      <c r="TKC60" s="1002"/>
      <c r="TKD60" s="1002"/>
      <c r="TKE60" s="1002"/>
      <c r="TKF60" s="1002"/>
      <c r="TKG60" s="1002"/>
      <c r="TKH60" s="1002"/>
      <c r="TKI60" s="1002"/>
      <c r="TKJ60" s="1002"/>
      <c r="TKK60" s="1002"/>
      <c r="TKL60" s="1002"/>
      <c r="TKM60" s="1002"/>
      <c r="TKN60" s="1002"/>
      <c r="TKO60" s="1002"/>
      <c r="TKP60" s="1002"/>
      <c r="TKQ60" s="1002"/>
      <c r="TKR60" s="1002"/>
      <c r="TKS60" s="1002"/>
      <c r="TKT60" s="1002"/>
      <c r="TKU60" s="1002"/>
      <c r="TKV60" s="1002"/>
      <c r="TKW60" s="1002"/>
      <c r="TKX60" s="1002"/>
      <c r="TKY60" s="1002"/>
      <c r="TKZ60" s="1002"/>
      <c r="TLA60" s="1002"/>
      <c r="TLB60" s="1002"/>
      <c r="TLC60" s="1002"/>
      <c r="TLD60" s="1002"/>
      <c r="TLE60" s="1002"/>
      <c r="TLF60" s="1002"/>
      <c r="TLG60" s="1002"/>
      <c r="TLH60" s="1002"/>
      <c r="TLI60" s="1002"/>
      <c r="TLJ60" s="1002"/>
      <c r="TLK60" s="1002"/>
      <c r="TLL60" s="1002"/>
      <c r="TLM60" s="1002"/>
      <c r="TLN60" s="1002"/>
      <c r="TLO60" s="1002"/>
      <c r="TLP60" s="1002"/>
      <c r="TLQ60" s="1002"/>
      <c r="TLR60" s="1002"/>
      <c r="TLS60" s="1002"/>
      <c r="TLT60" s="1002"/>
      <c r="TLU60" s="1002"/>
      <c r="TLV60" s="1002"/>
      <c r="TLW60" s="1002"/>
      <c r="TLX60" s="1002"/>
      <c r="TLY60" s="1002"/>
      <c r="TLZ60" s="1002"/>
      <c r="TMA60" s="1002"/>
      <c r="TMB60" s="1002"/>
      <c r="TMC60" s="1002"/>
      <c r="TMD60" s="1002"/>
      <c r="TME60" s="1002"/>
      <c r="TMF60" s="1002"/>
      <c r="TMG60" s="1002"/>
      <c r="TMH60" s="1002"/>
      <c r="TMI60" s="1002"/>
      <c r="TMJ60" s="1002"/>
      <c r="TMK60" s="1002"/>
      <c r="TML60" s="1002"/>
      <c r="TMM60" s="1002"/>
      <c r="TMN60" s="1002"/>
      <c r="TMO60" s="1002"/>
      <c r="TMP60" s="1002"/>
      <c r="TMQ60" s="1002"/>
      <c r="TMR60" s="1002"/>
      <c r="TMS60" s="1002"/>
      <c r="TMT60" s="1002"/>
      <c r="TMU60" s="1002"/>
      <c r="TMV60" s="1002"/>
      <c r="TMW60" s="1002"/>
      <c r="TMX60" s="1002"/>
      <c r="TMY60" s="1002"/>
      <c r="TMZ60" s="1002"/>
      <c r="TNA60" s="1002"/>
      <c r="TNB60" s="1002"/>
      <c r="TNC60" s="1002"/>
      <c r="TND60" s="1002"/>
      <c r="TNE60" s="1002"/>
      <c r="TNF60" s="1002"/>
      <c r="TNG60" s="1002"/>
      <c r="TNH60" s="1002"/>
      <c r="TNI60" s="1002"/>
      <c r="TNJ60" s="1002"/>
      <c r="TNK60" s="1002"/>
      <c r="TNL60" s="1002"/>
      <c r="TNM60" s="1002"/>
      <c r="TNN60" s="1002"/>
      <c r="TNO60" s="1002"/>
      <c r="TNP60" s="1002"/>
      <c r="TNQ60" s="1002"/>
      <c r="TNR60" s="1002"/>
      <c r="TNS60" s="1002"/>
      <c r="TNT60" s="1002"/>
      <c r="TNU60" s="1002"/>
      <c r="TNV60" s="1002"/>
      <c r="TNW60" s="1002"/>
      <c r="TNX60" s="1002"/>
      <c r="TNY60" s="1002"/>
      <c r="TNZ60" s="1002"/>
      <c r="TOA60" s="1002"/>
      <c r="TOB60" s="1002"/>
      <c r="TOC60" s="1002"/>
      <c r="TOD60" s="1002"/>
      <c r="TOE60" s="1002"/>
      <c r="TOF60" s="1002"/>
      <c r="TOG60" s="1002"/>
      <c r="TOH60" s="1002"/>
      <c r="TOI60" s="1002"/>
      <c r="TOJ60" s="1002"/>
      <c r="TOK60" s="1002"/>
      <c r="TOL60" s="1002"/>
      <c r="TOM60" s="1002"/>
      <c r="TON60" s="1002"/>
      <c r="TOO60" s="1002"/>
      <c r="TOP60" s="1002"/>
      <c r="TOQ60" s="1002"/>
      <c r="TOR60" s="1002"/>
      <c r="TOS60" s="1002"/>
      <c r="TOT60" s="1002"/>
      <c r="TOU60" s="1002"/>
      <c r="TOV60" s="1002"/>
      <c r="TOW60" s="1002"/>
      <c r="TOX60" s="1002"/>
      <c r="TOY60" s="1002"/>
      <c r="TOZ60" s="1002"/>
      <c r="TPA60" s="1002"/>
      <c r="TPB60" s="1002"/>
      <c r="TPC60" s="1002"/>
      <c r="TPD60" s="1002"/>
      <c r="TPE60" s="1002"/>
      <c r="TPF60" s="1002"/>
      <c r="TPG60" s="1002"/>
      <c r="TPH60" s="1002"/>
      <c r="TPI60" s="1002"/>
      <c r="TPJ60" s="1002"/>
      <c r="TPK60" s="1002"/>
      <c r="TPL60" s="1002"/>
      <c r="TPM60" s="1002"/>
      <c r="TPN60" s="1002"/>
      <c r="TPO60" s="1002"/>
      <c r="TPP60" s="1002"/>
      <c r="TPQ60" s="1002"/>
      <c r="TPR60" s="1002"/>
      <c r="TPS60" s="1002"/>
      <c r="TPT60" s="1002"/>
      <c r="TPU60" s="1002"/>
      <c r="TPV60" s="1002"/>
      <c r="TPW60" s="1002"/>
      <c r="TPX60" s="1002"/>
      <c r="TPY60" s="1002"/>
      <c r="TPZ60" s="1002"/>
      <c r="TQA60" s="1002"/>
      <c r="TQB60" s="1002"/>
      <c r="TQC60" s="1002"/>
      <c r="TQD60" s="1002"/>
      <c r="TQE60" s="1002"/>
      <c r="TQF60" s="1002"/>
      <c r="TQG60" s="1002"/>
      <c r="TQH60" s="1002"/>
      <c r="TQI60" s="1002"/>
      <c r="TQJ60" s="1002"/>
      <c r="TQK60" s="1002"/>
      <c r="TQL60" s="1002"/>
      <c r="TQM60" s="1002"/>
      <c r="TQN60" s="1002"/>
      <c r="TQO60" s="1002"/>
      <c r="TQP60" s="1002"/>
      <c r="TQQ60" s="1002"/>
      <c r="TQR60" s="1002"/>
      <c r="TQS60" s="1002"/>
      <c r="TQT60" s="1002"/>
      <c r="TQU60" s="1002"/>
      <c r="TQV60" s="1002"/>
      <c r="TQW60" s="1002"/>
      <c r="TQX60" s="1002"/>
      <c r="TQY60" s="1002"/>
      <c r="TQZ60" s="1002"/>
      <c r="TRA60" s="1002"/>
      <c r="TRB60" s="1002"/>
      <c r="TRC60" s="1002"/>
      <c r="TRD60" s="1002"/>
      <c r="TRE60" s="1002"/>
      <c r="TRF60" s="1002"/>
      <c r="TRG60" s="1002"/>
      <c r="TRH60" s="1002"/>
      <c r="TRI60" s="1002"/>
      <c r="TRJ60" s="1002"/>
      <c r="TRK60" s="1002"/>
      <c r="TRL60" s="1002"/>
      <c r="TRM60" s="1002"/>
      <c r="TRN60" s="1002"/>
      <c r="TRO60" s="1002"/>
      <c r="TRP60" s="1002"/>
      <c r="TRQ60" s="1002"/>
      <c r="TRR60" s="1002"/>
      <c r="TRS60" s="1002"/>
      <c r="TRT60" s="1002"/>
      <c r="TRU60" s="1002"/>
      <c r="TRV60" s="1002"/>
      <c r="TRW60" s="1002"/>
      <c r="TRX60" s="1002"/>
      <c r="TRY60" s="1002"/>
      <c r="TRZ60" s="1002"/>
      <c r="TSA60" s="1002"/>
      <c r="TSB60" s="1002"/>
      <c r="TSC60" s="1002"/>
      <c r="TSD60" s="1002"/>
      <c r="TSE60" s="1002"/>
      <c r="TSF60" s="1002"/>
      <c r="TSG60" s="1002"/>
      <c r="TSH60" s="1002"/>
      <c r="TSI60" s="1002"/>
      <c r="TSJ60" s="1002"/>
      <c r="TSK60" s="1002"/>
      <c r="TSL60" s="1002"/>
      <c r="TSM60" s="1002"/>
      <c r="TSN60" s="1002"/>
      <c r="TSO60" s="1002"/>
      <c r="TSP60" s="1002"/>
      <c r="TSQ60" s="1002"/>
      <c r="TSR60" s="1002"/>
      <c r="TSS60" s="1002"/>
      <c r="TST60" s="1002"/>
      <c r="TSU60" s="1002"/>
      <c r="TSV60" s="1002"/>
      <c r="TSW60" s="1002"/>
      <c r="TSX60" s="1002"/>
      <c r="TSY60" s="1002"/>
      <c r="TSZ60" s="1002"/>
      <c r="TTA60" s="1002"/>
      <c r="TTB60" s="1002"/>
      <c r="TTC60" s="1002"/>
      <c r="TTD60" s="1002"/>
      <c r="TTE60" s="1002"/>
      <c r="TTF60" s="1002"/>
      <c r="TTG60" s="1002"/>
      <c r="TTH60" s="1002"/>
      <c r="TTI60" s="1002"/>
      <c r="TTJ60" s="1002"/>
      <c r="TTK60" s="1002"/>
      <c r="TTL60" s="1002"/>
      <c r="TTM60" s="1002"/>
      <c r="TTN60" s="1002"/>
      <c r="TTO60" s="1002"/>
      <c r="TTP60" s="1002"/>
      <c r="TTQ60" s="1002"/>
      <c r="TTR60" s="1002"/>
      <c r="TTS60" s="1002"/>
      <c r="TTT60" s="1002"/>
      <c r="TTU60" s="1002"/>
      <c r="TTV60" s="1002"/>
      <c r="TTW60" s="1002"/>
      <c r="TTX60" s="1002"/>
      <c r="TTY60" s="1002"/>
      <c r="TTZ60" s="1002"/>
      <c r="TUA60" s="1002"/>
      <c r="TUB60" s="1002"/>
      <c r="TUC60" s="1002"/>
      <c r="TUD60" s="1002"/>
      <c r="TUE60" s="1002"/>
      <c r="TUF60" s="1002"/>
      <c r="TUG60" s="1002"/>
      <c r="TUH60" s="1002"/>
      <c r="TUI60" s="1002"/>
      <c r="TUJ60" s="1002"/>
      <c r="TUK60" s="1002"/>
      <c r="TUL60" s="1002"/>
      <c r="TUM60" s="1002"/>
      <c r="TUN60" s="1002"/>
      <c r="TUO60" s="1002"/>
      <c r="TUP60" s="1002"/>
      <c r="TUQ60" s="1002"/>
      <c r="TUR60" s="1002"/>
      <c r="TUS60" s="1002"/>
      <c r="TUT60" s="1002"/>
      <c r="TUU60" s="1002"/>
      <c r="TUV60" s="1002"/>
      <c r="TUW60" s="1002"/>
      <c r="TUX60" s="1002"/>
      <c r="TUY60" s="1002"/>
      <c r="TUZ60" s="1002"/>
      <c r="TVA60" s="1002"/>
      <c r="TVB60" s="1002"/>
      <c r="TVC60" s="1002"/>
      <c r="TVD60" s="1002"/>
      <c r="TVE60" s="1002"/>
      <c r="TVF60" s="1002"/>
      <c r="TVG60" s="1002"/>
      <c r="TVH60" s="1002"/>
      <c r="TVI60" s="1002"/>
      <c r="TVJ60" s="1002"/>
      <c r="TVK60" s="1002"/>
      <c r="TVL60" s="1002"/>
      <c r="TVM60" s="1002"/>
      <c r="TVN60" s="1002"/>
      <c r="TVO60" s="1002"/>
      <c r="TVP60" s="1002"/>
      <c r="TVQ60" s="1002"/>
      <c r="TVR60" s="1002"/>
      <c r="TVS60" s="1002"/>
      <c r="TVT60" s="1002"/>
      <c r="TVU60" s="1002"/>
      <c r="TVV60" s="1002"/>
      <c r="TVW60" s="1002"/>
      <c r="TVX60" s="1002"/>
      <c r="TVY60" s="1002"/>
      <c r="TVZ60" s="1002"/>
      <c r="TWA60" s="1002"/>
      <c r="TWB60" s="1002"/>
      <c r="TWC60" s="1002"/>
      <c r="TWD60" s="1002"/>
      <c r="TWE60" s="1002"/>
      <c r="TWF60" s="1002"/>
      <c r="TWG60" s="1002"/>
      <c r="TWH60" s="1002"/>
      <c r="TWI60" s="1002"/>
      <c r="TWJ60" s="1002"/>
      <c r="TWK60" s="1002"/>
      <c r="TWL60" s="1002"/>
      <c r="TWM60" s="1002"/>
      <c r="TWN60" s="1002"/>
      <c r="TWO60" s="1002"/>
      <c r="TWP60" s="1002"/>
      <c r="TWQ60" s="1002"/>
      <c r="TWR60" s="1002"/>
      <c r="TWS60" s="1002"/>
      <c r="TWT60" s="1002"/>
      <c r="TWU60" s="1002"/>
      <c r="TWV60" s="1002"/>
      <c r="TWW60" s="1002"/>
      <c r="TWX60" s="1002"/>
      <c r="TWY60" s="1002"/>
      <c r="TWZ60" s="1002"/>
      <c r="TXA60" s="1002"/>
      <c r="TXB60" s="1002"/>
      <c r="TXC60" s="1002"/>
      <c r="TXD60" s="1002"/>
      <c r="TXE60" s="1002"/>
      <c r="TXF60" s="1002"/>
      <c r="TXG60" s="1002"/>
      <c r="TXH60" s="1002"/>
      <c r="TXI60" s="1002"/>
      <c r="TXJ60" s="1002"/>
      <c r="TXK60" s="1002"/>
      <c r="TXL60" s="1002"/>
      <c r="TXM60" s="1002"/>
      <c r="TXN60" s="1002"/>
      <c r="TXO60" s="1002"/>
      <c r="TXP60" s="1002"/>
      <c r="TXQ60" s="1002"/>
      <c r="TXR60" s="1002"/>
      <c r="TXS60" s="1002"/>
      <c r="TXT60" s="1002"/>
      <c r="TXU60" s="1002"/>
      <c r="TXV60" s="1002"/>
      <c r="TXW60" s="1002"/>
      <c r="TXX60" s="1002"/>
      <c r="TXY60" s="1002"/>
      <c r="TXZ60" s="1002"/>
      <c r="TYA60" s="1002"/>
      <c r="TYB60" s="1002"/>
      <c r="TYC60" s="1002"/>
      <c r="TYD60" s="1002"/>
      <c r="TYE60" s="1002"/>
      <c r="TYF60" s="1002"/>
      <c r="TYG60" s="1002"/>
      <c r="TYH60" s="1002"/>
      <c r="TYI60" s="1002"/>
      <c r="TYJ60" s="1002"/>
      <c r="TYK60" s="1002"/>
      <c r="TYL60" s="1002"/>
      <c r="TYM60" s="1002"/>
      <c r="TYN60" s="1002"/>
      <c r="TYO60" s="1002"/>
      <c r="TYP60" s="1002"/>
      <c r="TYQ60" s="1002"/>
      <c r="TYR60" s="1002"/>
      <c r="TYS60" s="1002"/>
      <c r="TYT60" s="1002"/>
      <c r="TYU60" s="1002"/>
      <c r="TYV60" s="1002"/>
      <c r="TYW60" s="1002"/>
      <c r="TYX60" s="1002"/>
      <c r="TYY60" s="1002"/>
      <c r="TYZ60" s="1002"/>
      <c r="TZA60" s="1002"/>
      <c r="TZB60" s="1002"/>
      <c r="TZC60" s="1002"/>
      <c r="TZD60" s="1002"/>
      <c r="TZE60" s="1002"/>
      <c r="TZF60" s="1002"/>
      <c r="TZG60" s="1002"/>
      <c r="TZH60" s="1002"/>
      <c r="TZI60" s="1002"/>
      <c r="TZJ60" s="1002"/>
      <c r="TZK60" s="1002"/>
      <c r="TZL60" s="1002"/>
      <c r="TZM60" s="1002"/>
      <c r="TZN60" s="1002"/>
      <c r="TZO60" s="1002"/>
      <c r="TZP60" s="1002"/>
      <c r="TZQ60" s="1002"/>
      <c r="TZR60" s="1002"/>
      <c r="TZS60" s="1002"/>
      <c r="TZT60" s="1002"/>
      <c r="TZU60" s="1002"/>
      <c r="TZV60" s="1002"/>
      <c r="TZW60" s="1002"/>
      <c r="TZX60" s="1002"/>
      <c r="TZY60" s="1002"/>
      <c r="TZZ60" s="1002"/>
      <c r="UAA60" s="1002"/>
      <c r="UAB60" s="1002"/>
      <c r="UAC60" s="1002"/>
      <c r="UAD60" s="1002"/>
      <c r="UAE60" s="1002"/>
      <c r="UAF60" s="1002"/>
      <c r="UAG60" s="1002"/>
      <c r="UAH60" s="1002"/>
      <c r="UAI60" s="1002"/>
      <c r="UAJ60" s="1002"/>
      <c r="UAK60" s="1002"/>
      <c r="UAL60" s="1002"/>
      <c r="UAM60" s="1002"/>
      <c r="UAN60" s="1002"/>
      <c r="UAO60" s="1002"/>
      <c r="UAP60" s="1002"/>
      <c r="UAQ60" s="1002"/>
      <c r="UAR60" s="1002"/>
      <c r="UAS60" s="1002"/>
      <c r="UAT60" s="1002"/>
      <c r="UAU60" s="1002"/>
      <c r="UAV60" s="1002"/>
      <c r="UAW60" s="1002"/>
      <c r="UAX60" s="1002"/>
      <c r="UAY60" s="1002"/>
      <c r="UAZ60" s="1002"/>
      <c r="UBA60" s="1002"/>
      <c r="UBB60" s="1002"/>
      <c r="UBC60" s="1002"/>
      <c r="UBD60" s="1002"/>
      <c r="UBE60" s="1002"/>
      <c r="UBF60" s="1002"/>
      <c r="UBG60" s="1002"/>
      <c r="UBH60" s="1002"/>
      <c r="UBI60" s="1002"/>
      <c r="UBJ60" s="1002"/>
      <c r="UBK60" s="1002"/>
      <c r="UBL60" s="1002"/>
      <c r="UBM60" s="1002"/>
      <c r="UBN60" s="1002"/>
      <c r="UBO60" s="1002"/>
      <c r="UBP60" s="1002"/>
      <c r="UBQ60" s="1002"/>
      <c r="UBR60" s="1002"/>
      <c r="UBS60" s="1002"/>
      <c r="UBT60" s="1002"/>
      <c r="UBU60" s="1002"/>
      <c r="UBV60" s="1002"/>
      <c r="UBW60" s="1002"/>
      <c r="UBX60" s="1002"/>
      <c r="UBY60" s="1002"/>
      <c r="UBZ60" s="1002"/>
      <c r="UCA60" s="1002"/>
      <c r="UCB60" s="1002"/>
      <c r="UCC60" s="1002"/>
      <c r="UCD60" s="1002"/>
      <c r="UCE60" s="1002"/>
      <c r="UCF60" s="1002"/>
      <c r="UCG60" s="1002"/>
      <c r="UCH60" s="1002"/>
      <c r="UCI60" s="1002"/>
      <c r="UCJ60" s="1002"/>
      <c r="UCK60" s="1002"/>
      <c r="UCL60" s="1002"/>
      <c r="UCM60" s="1002"/>
      <c r="UCN60" s="1002"/>
      <c r="UCO60" s="1002"/>
      <c r="UCP60" s="1002"/>
      <c r="UCQ60" s="1002"/>
      <c r="UCR60" s="1002"/>
      <c r="UCS60" s="1002"/>
      <c r="UCT60" s="1002"/>
      <c r="UCU60" s="1002"/>
      <c r="UCV60" s="1002"/>
      <c r="UCW60" s="1002"/>
      <c r="UCX60" s="1002"/>
      <c r="UCY60" s="1002"/>
      <c r="UCZ60" s="1002"/>
      <c r="UDA60" s="1002"/>
      <c r="UDB60" s="1002"/>
      <c r="UDC60" s="1002"/>
      <c r="UDD60" s="1002"/>
      <c r="UDE60" s="1002"/>
      <c r="UDF60" s="1002"/>
      <c r="UDG60" s="1002"/>
      <c r="UDH60" s="1002"/>
      <c r="UDI60" s="1002"/>
      <c r="UDJ60" s="1002"/>
      <c r="UDK60" s="1002"/>
      <c r="UDL60" s="1002"/>
      <c r="UDM60" s="1002"/>
      <c r="UDN60" s="1002"/>
      <c r="UDO60" s="1002"/>
      <c r="UDP60" s="1002"/>
      <c r="UDQ60" s="1002"/>
      <c r="UDR60" s="1002"/>
      <c r="UDS60" s="1002"/>
      <c r="UDT60" s="1002"/>
      <c r="UDU60" s="1002"/>
      <c r="UDV60" s="1002"/>
      <c r="UDW60" s="1002"/>
      <c r="UDX60" s="1002"/>
      <c r="UDY60" s="1002"/>
      <c r="UDZ60" s="1002"/>
      <c r="UEA60" s="1002"/>
      <c r="UEB60" s="1002"/>
      <c r="UEC60" s="1002"/>
      <c r="UED60" s="1002"/>
      <c r="UEE60" s="1002"/>
      <c r="UEF60" s="1002"/>
      <c r="UEG60" s="1002"/>
      <c r="UEH60" s="1002"/>
      <c r="UEI60" s="1002"/>
      <c r="UEJ60" s="1002"/>
      <c r="UEK60" s="1002"/>
      <c r="UEL60" s="1002"/>
      <c r="UEM60" s="1002"/>
      <c r="UEN60" s="1002"/>
      <c r="UEO60" s="1002"/>
      <c r="UEP60" s="1002"/>
      <c r="UEQ60" s="1002"/>
      <c r="UER60" s="1002"/>
      <c r="UES60" s="1002"/>
      <c r="UET60" s="1002"/>
      <c r="UEU60" s="1002"/>
      <c r="UEV60" s="1002"/>
      <c r="UEW60" s="1002"/>
      <c r="UEX60" s="1002"/>
      <c r="UEY60" s="1002"/>
      <c r="UEZ60" s="1002"/>
      <c r="UFA60" s="1002"/>
      <c r="UFB60" s="1002"/>
      <c r="UFC60" s="1002"/>
      <c r="UFD60" s="1002"/>
      <c r="UFE60" s="1002"/>
      <c r="UFF60" s="1002"/>
      <c r="UFG60" s="1002"/>
      <c r="UFH60" s="1002"/>
      <c r="UFI60" s="1002"/>
      <c r="UFJ60" s="1002"/>
      <c r="UFK60" s="1002"/>
      <c r="UFL60" s="1002"/>
      <c r="UFM60" s="1002"/>
      <c r="UFN60" s="1002"/>
      <c r="UFO60" s="1002"/>
      <c r="UFP60" s="1002"/>
      <c r="UFQ60" s="1002"/>
      <c r="UFR60" s="1002"/>
      <c r="UFS60" s="1002"/>
      <c r="UFT60" s="1002"/>
      <c r="UFU60" s="1002"/>
      <c r="UFV60" s="1002"/>
      <c r="UFW60" s="1002"/>
      <c r="UFX60" s="1002"/>
      <c r="UFY60" s="1002"/>
      <c r="UFZ60" s="1002"/>
      <c r="UGA60" s="1002"/>
      <c r="UGB60" s="1002"/>
      <c r="UGC60" s="1002"/>
      <c r="UGD60" s="1002"/>
      <c r="UGE60" s="1002"/>
      <c r="UGF60" s="1002"/>
      <c r="UGG60" s="1002"/>
      <c r="UGH60" s="1002"/>
      <c r="UGI60" s="1002"/>
      <c r="UGJ60" s="1002"/>
      <c r="UGK60" s="1002"/>
      <c r="UGL60" s="1002"/>
      <c r="UGM60" s="1002"/>
      <c r="UGN60" s="1002"/>
      <c r="UGO60" s="1002"/>
      <c r="UGP60" s="1002"/>
      <c r="UGQ60" s="1002"/>
      <c r="UGR60" s="1002"/>
      <c r="UGS60" s="1002"/>
      <c r="UGT60" s="1002"/>
      <c r="UGU60" s="1002"/>
      <c r="UGV60" s="1002"/>
      <c r="UGW60" s="1002"/>
      <c r="UGX60" s="1002"/>
      <c r="UGY60" s="1002"/>
      <c r="UGZ60" s="1002"/>
      <c r="UHA60" s="1002"/>
      <c r="UHB60" s="1002"/>
      <c r="UHC60" s="1002"/>
      <c r="UHD60" s="1002"/>
      <c r="UHE60" s="1002"/>
      <c r="UHF60" s="1002"/>
      <c r="UHG60" s="1002"/>
      <c r="UHH60" s="1002"/>
      <c r="UHI60" s="1002"/>
      <c r="UHJ60" s="1002"/>
      <c r="UHK60" s="1002"/>
      <c r="UHL60" s="1002"/>
      <c r="UHM60" s="1002"/>
      <c r="UHN60" s="1002"/>
      <c r="UHO60" s="1002"/>
      <c r="UHP60" s="1002"/>
      <c r="UHQ60" s="1002"/>
      <c r="UHR60" s="1002"/>
      <c r="UHS60" s="1002"/>
      <c r="UHT60" s="1002"/>
      <c r="UHU60" s="1002"/>
      <c r="UHV60" s="1002"/>
      <c r="UHW60" s="1002"/>
      <c r="UHX60" s="1002"/>
      <c r="UHY60" s="1002"/>
      <c r="UHZ60" s="1002"/>
      <c r="UIA60" s="1002"/>
      <c r="UIB60" s="1002"/>
      <c r="UIC60" s="1002"/>
      <c r="UID60" s="1002"/>
      <c r="UIE60" s="1002"/>
      <c r="UIF60" s="1002"/>
      <c r="UIG60" s="1002"/>
      <c r="UIH60" s="1002"/>
      <c r="UII60" s="1002"/>
      <c r="UIJ60" s="1002"/>
      <c r="UIK60" s="1002"/>
      <c r="UIL60" s="1002"/>
      <c r="UIM60" s="1002"/>
      <c r="UIN60" s="1002"/>
      <c r="UIO60" s="1002"/>
      <c r="UIP60" s="1002"/>
      <c r="UIQ60" s="1002"/>
      <c r="UIR60" s="1002"/>
      <c r="UIS60" s="1002"/>
      <c r="UIT60" s="1002"/>
      <c r="UIU60" s="1002"/>
      <c r="UIV60" s="1002"/>
      <c r="UIW60" s="1002"/>
      <c r="UIX60" s="1002"/>
      <c r="UIY60" s="1002"/>
      <c r="UIZ60" s="1002"/>
      <c r="UJA60" s="1002"/>
      <c r="UJB60" s="1002"/>
      <c r="UJC60" s="1002"/>
      <c r="UJD60" s="1002"/>
      <c r="UJE60" s="1002"/>
      <c r="UJF60" s="1002"/>
      <c r="UJG60" s="1002"/>
      <c r="UJH60" s="1002"/>
      <c r="UJI60" s="1002"/>
      <c r="UJJ60" s="1002"/>
      <c r="UJK60" s="1002"/>
      <c r="UJL60" s="1002"/>
      <c r="UJM60" s="1002"/>
      <c r="UJN60" s="1002"/>
      <c r="UJO60" s="1002"/>
      <c r="UJP60" s="1002"/>
      <c r="UJQ60" s="1002"/>
      <c r="UJR60" s="1002"/>
      <c r="UJS60" s="1002"/>
      <c r="UJT60" s="1002"/>
      <c r="UJU60" s="1002"/>
      <c r="UJV60" s="1002"/>
      <c r="UJW60" s="1002"/>
      <c r="UJX60" s="1002"/>
      <c r="UJY60" s="1002"/>
      <c r="UJZ60" s="1002"/>
      <c r="UKA60" s="1002"/>
      <c r="UKB60" s="1002"/>
      <c r="UKC60" s="1002"/>
      <c r="UKD60" s="1002"/>
      <c r="UKE60" s="1002"/>
      <c r="UKF60" s="1002"/>
      <c r="UKG60" s="1002"/>
      <c r="UKH60" s="1002"/>
      <c r="UKI60" s="1002"/>
      <c r="UKJ60" s="1002"/>
      <c r="UKK60" s="1002"/>
      <c r="UKL60" s="1002"/>
      <c r="UKM60" s="1002"/>
      <c r="UKN60" s="1002"/>
      <c r="UKO60" s="1002"/>
      <c r="UKP60" s="1002"/>
      <c r="UKQ60" s="1002"/>
      <c r="UKR60" s="1002"/>
      <c r="UKS60" s="1002"/>
      <c r="UKT60" s="1002"/>
      <c r="UKU60" s="1002"/>
      <c r="UKV60" s="1002"/>
      <c r="UKW60" s="1002"/>
      <c r="UKX60" s="1002"/>
      <c r="UKY60" s="1002"/>
      <c r="UKZ60" s="1002"/>
      <c r="ULA60" s="1002"/>
      <c r="ULB60" s="1002"/>
      <c r="ULC60" s="1002"/>
      <c r="ULD60" s="1002"/>
      <c r="ULE60" s="1002"/>
      <c r="ULF60" s="1002"/>
      <c r="ULG60" s="1002"/>
      <c r="ULH60" s="1002"/>
      <c r="ULI60" s="1002"/>
      <c r="ULJ60" s="1002"/>
      <c r="ULK60" s="1002"/>
      <c r="ULL60" s="1002"/>
      <c r="ULM60" s="1002"/>
      <c r="ULN60" s="1002"/>
      <c r="ULO60" s="1002"/>
      <c r="ULP60" s="1002"/>
      <c r="ULQ60" s="1002"/>
      <c r="ULR60" s="1002"/>
      <c r="ULS60" s="1002"/>
      <c r="ULT60" s="1002"/>
      <c r="ULU60" s="1002"/>
      <c r="ULV60" s="1002"/>
      <c r="ULW60" s="1002"/>
      <c r="ULX60" s="1002"/>
      <c r="ULY60" s="1002"/>
      <c r="ULZ60" s="1002"/>
      <c r="UMA60" s="1002"/>
      <c r="UMB60" s="1002"/>
      <c r="UMC60" s="1002"/>
      <c r="UMD60" s="1002"/>
      <c r="UME60" s="1002"/>
      <c r="UMF60" s="1002"/>
      <c r="UMG60" s="1002"/>
      <c r="UMH60" s="1002"/>
      <c r="UMI60" s="1002"/>
      <c r="UMJ60" s="1002"/>
      <c r="UMK60" s="1002"/>
      <c r="UML60" s="1002"/>
      <c r="UMM60" s="1002"/>
      <c r="UMN60" s="1002"/>
      <c r="UMO60" s="1002"/>
      <c r="UMP60" s="1002"/>
      <c r="UMQ60" s="1002"/>
      <c r="UMR60" s="1002"/>
      <c r="UMS60" s="1002"/>
      <c r="UMT60" s="1002"/>
      <c r="UMU60" s="1002"/>
      <c r="UMV60" s="1002"/>
      <c r="UMW60" s="1002"/>
      <c r="UMX60" s="1002"/>
      <c r="UMY60" s="1002"/>
      <c r="UMZ60" s="1002"/>
      <c r="UNA60" s="1002"/>
      <c r="UNB60" s="1002"/>
      <c r="UNC60" s="1002"/>
      <c r="UND60" s="1002"/>
      <c r="UNE60" s="1002"/>
      <c r="UNF60" s="1002"/>
      <c r="UNG60" s="1002"/>
      <c r="UNH60" s="1002"/>
      <c r="UNI60" s="1002"/>
      <c r="UNJ60" s="1002"/>
      <c r="UNK60" s="1002"/>
      <c r="UNL60" s="1002"/>
      <c r="UNM60" s="1002"/>
      <c r="UNN60" s="1002"/>
      <c r="UNO60" s="1002"/>
      <c r="UNP60" s="1002"/>
      <c r="UNQ60" s="1002"/>
      <c r="UNR60" s="1002"/>
      <c r="UNS60" s="1002"/>
      <c r="UNT60" s="1002"/>
      <c r="UNU60" s="1002"/>
      <c r="UNV60" s="1002"/>
      <c r="UNW60" s="1002"/>
      <c r="UNX60" s="1002"/>
      <c r="UNY60" s="1002"/>
      <c r="UNZ60" s="1002"/>
      <c r="UOA60" s="1002"/>
      <c r="UOB60" s="1002"/>
      <c r="UOC60" s="1002"/>
      <c r="UOD60" s="1002"/>
      <c r="UOE60" s="1002"/>
      <c r="UOF60" s="1002"/>
      <c r="UOG60" s="1002"/>
      <c r="UOH60" s="1002"/>
      <c r="UOI60" s="1002"/>
      <c r="UOJ60" s="1002"/>
      <c r="UOK60" s="1002"/>
      <c r="UOL60" s="1002"/>
      <c r="UOM60" s="1002"/>
      <c r="UON60" s="1002"/>
      <c r="UOO60" s="1002"/>
      <c r="UOP60" s="1002"/>
      <c r="UOQ60" s="1002"/>
      <c r="UOR60" s="1002"/>
      <c r="UOS60" s="1002"/>
      <c r="UOT60" s="1002"/>
      <c r="UOU60" s="1002"/>
      <c r="UOV60" s="1002"/>
      <c r="UOW60" s="1002"/>
      <c r="UOX60" s="1002"/>
      <c r="UOY60" s="1002"/>
      <c r="UOZ60" s="1002"/>
      <c r="UPA60" s="1002"/>
      <c r="UPB60" s="1002"/>
      <c r="UPC60" s="1002"/>
      <c r="UPD60" s="1002"/>
      <c r="UPE60" s="1002"/>
      <c r="UPF60" s="1002"/>
      <c r="UPG60" s="1002"/>
      <c r="UPH60" s="1002"/>
      <c r="UPI60" s="1002"/>
      <c r="UPJ60" s="1002"/>
      <c r="UPK60" s="1002"/>
      <c r="UPL60" s="1002"/>
      <c r="UPM60" s="1002"/>
      <c r="UPN60" s="1002"/>
      <c r="UPO60" s="1002"/>
      <c r="UPP60" s="1002"/>
      <c r="UPQ60" s="1002"/>
      <c r="UPR60" s="1002"/>
      <c r="UPS60" s="1002"/>
      <c r="UPT60" s="1002"/>
      <c r="UPU60" s="1002"/>
      <c r="UPV60" s="1002"/>
      <c r="UPW60" s="1002"/>
      <c r="UPX60" s="1002"/>
      <c r="UPY60" s="1002"/>
      <c r="UPZ60" s="1002"/>
      <c r="UQA60" s="1002"/>
      <c r="UQB60" s="1002"/>
      <c r="UQC60" s="1002"/>
      <c r="UQD60" s="1002"/>
      <c r="UQE60" s="1002"/>
      <c r="UQF60" s="1002"/>
      <c r="UQG60" s="1002"/>
      <c r="UQH60" s="1002"/>
      <c r="UQI60" s="1002"/>
      <c r="UQJ60" s="1002"/>
      <c r="UQK60" s="1002"/>
      <c r="UQL60" s="1002"/>
      <c r="UQM60" s="1002"/>
      <c r="UQN60" s="1002"/>
      <c r="UQO60" s="1002"/>
      <c r="UQP60" s="1002"/>
      <c r="UQQ60" s="1002"/>
      <c r="UQR60" s="1002"/>
      <c r="UQS60" s="1002"/>
      <c r="UQT60" s="1002"/>
      <c r="UQU60" s="1002"/>
      <c r="UQV60" s="1002"/>
      <c r="UQW60" s="1002"/>
      <c r="UQX60" s="1002"/>
      <c r="UQY60" s="1002"/>
      <c r="UQZ60" s="1002"/>
      <c r="URA60" s="1002"/>
      <c r="URB60" s="1002"/>
      <c r="URC60" s="1002"/>
      <c r="URD60" s="1002"/>
      <c r="URE60" s="1002"/>
      <c r="URF60" s="1002"/>
      <c r="URG60" s="1002"/>
      <c r="URH60" s="1002"/>
      <c r="URI60" s="1002"/>
      <c r="URJ60" s="1002"/>
      <c r="URK60" s="1002"/>
      <c r="URL60" s="1002"/>
      <c r="URM60" s="1002"/>
      <c r="URN60" s="1002"/>
      <c r="URO60" s="1002"/>
      <c r="URP60" s="1002"/>
      <c r="URQ60" s="1002"/>
      <c r="URR60" s="1002"/>
      <c r="URS60" s="1002"/>
      <c r="URT60" s="1002"/>
      <c r="URU60" s="1002"/>
      <c r="URV60" s="1002"/>
      <c r="URW60" s="1002"/>
      <c r="URX60" s="1002"/>
      <c r="URY60" s="1002"/>
      <c r="URZ60" s="1002"/>
      <c r="USA60" s="1002"/>
      <c r="USB60" s="1002"/>
      <c r="USC60" s="1002"/>
      <c r="USD60" s="1002"/>
      <c r="USE60" s="1002"/>
      <c r="USF60" s="1002"/>
      <c r="USG60" s="1002"/>
      <c r="USH60" s="1002"/>
      <c r="USI60" s="1002"/>
      <c r="USJ60" s="1002"/>
      <c r="USK60" s="1002"/>
      <c r="USL60" s="1002"/>
      <c r="USM60" s="1002"/>
      <c r="USN60" s="1002"/>
      <c r="USO60" s="1002"/>
      <c r="USP60" s="1002"/>
      <c r="USQ60" s="1002"/>
      <c r="USR60" s="1002"/>
      <c r="USS60" s="1002"/>
      <c r="UST60" s="1002"/>
      <c r="USU60" s="1002"/>
      <c r="USV60" s="1002"/>
      <c r="USW60" s="1002"/>
      <c r="USX60" s="1002"/>
      <c r="USY60" s="1002"/>
      <c r="USZ60" s="1002"/>
      <c r="UTA60" s="1002"/>
      <c r="UTB60" s="1002"/>
      <c r="UTC60" s="1002"/>
      <c r="UTD60" s="1002"/>
      <c r="UTE60" s="1002"/>
      <c r="UTF60" s="1002"/>
      <c r="UTG60" s="1002"/>
      <c r="UTH60" s="1002"/>
      <c r="UTI60" s="1002"/>
      <c r="UTJ60" s="1002"/>
      <c r="UTK60" s="1002"/>
      <c r="UTL60" s="1002"/>
      <c r="UTM60" s="1002"/>
      <c r="UTN60" s="1002"/>
      <c r="UTO60" s="1002"/>
      <c r="UTP60" s="1002"/>
      <c r="UTQ60" s="1002"/>
      <c r="UTR60" s="1002"/>
      <c r="UTS60" s="1002"/>
      <c r="UTT60" s="1002"/>
      <c r="UTU60" s="1002"/>
      <c r="UTV60" s="1002"/>
      <c r="UTW60" s="1002"/>
      <c r="UTX60" s="1002"/>
      <c r="UTY60" s="1002"/>
      <c r="UTZ60" s="1002"/>
      <c r="UUA60" s="1002"/>
      <c r="UUB60" s="1002"/>
      <c r="UUC60" s="1002"/>
      <c r="UUD60" s="1002"/>
      <c r="UUE60" s="1002"/>
      <c r="UUF60" s="1002"/>
      <c r="UUG60" s="1002"/>
      <c r="UUH60" s="1002"/>
      <c r="UUI60" s="1002"/>
      <c r="UUJ60" s="1002"/>
      <c r="UUK60" s="1002"/>
      <c r="UUL60" s="1002"/>
      <c r="UUM60" s="1002"/>
      <c r="UUN60" s="1002"/>
      <c r="UUO60" s="1002"/>
      <c r="UUP60" s="1002"/>
      <c r="UUQ60" s="1002"/>
      <c r="UUR60" s="1002"/>
      <c r="UUS60" s="1002"/>
      <c r="UUT60" s="1002"/>
      <c r="UUU60" s="1002"/>
      <c r="UUV60" s="1002"/>
      <c r="UUW60" s="1002"/>
      <c r="UUX60" s="1002"/>
      <c r="UUY60" s="1002"/>
      <c r="UUZ60" s="1002"/>
      <c r="UVA60" s="1002"/>
      <c r="UVB60" s="1002"/>
      <c r="UVC60" s="1002"/>
      <c r="UVD60" s="1002"/>
      <c r="UVE60" s="1002"/>
      <c r="UVF60" s="1002"/>
      <c r="UVG60" s="1002"/>
      <c r="UVH60" s="1002"/>
      <c r="UVI60" s="1002"/>
      <c r="UVJ60" s="1002"/>
      <c r="UVK60" s="1002"/>
      <c r="UVL60" s="1002"/>
      <c r="UVM60" s="1002"/>
      <c r="UVN60" s="1002"/>
      <c r="UVO60" s="1002"/>
      <c r="UVP60" s="1002"/>
      <c r="UVQ60" s="1002"/>
      <c r="UVR60" s="1002"/>
      <c r="UVS60" s="1002"/>
      <c r="UVT60" s="1002"/>
      <c r="UVU60" s="1002"/>
      <c r="UVV60" s="1002"/>
      <c r="UVW60" s="1002"/>
      <c r="UVX60" s="1002"/>
      <c r="UVY60" s="1002"/>
      <c r="UVZ60" s="1002"/>
      <c r="UWA60" s="1002"/>
      <c r="UWB60" s="1002"/>
      <c r="UWC60" s="1002"/>
      <c r="UWD60" s="1002"/>
      <c r="UWE60" s="1002"/>
      <c r="UWF60" s="1002"/>
      <c r="UWG60" s="1002"/>
      <c r="UWH60" s="1002"/>
      <c r="UWI60" s="1002"/>
      <c r="UWJ60" s="1002"/>
      <c r="UWK60" s="1002"/>
      <c r="UWL60" s="1002"/>
      <c r="UWM60" s="1002"/>
      <c r="UWN60" s="1002"/>
      <c r="UWO60" s="1002"/>
      <c r="UWP60" s="1002"/>
      <c r="UWQ60" s="1002"/>
      <c r="UWR60" s="1002"/>
      <c r="UWS60" s="1002"/>
      <c r="UWT60" s="1002"/>
      <c r="UWU60" s="1002"/>
      <c r="UWV60" s="1002"/>
      <c r="UWW60" s="1002"/>
      <c r="UWX60" s="1002"/>
      <c r="UWY60" s="1002"/>
      <c r="UWZ60" s="1002"/>
      <c r="UXA60" s="1002"/>
      <c r="UXB60" s="1002"/>
      <c r="UXC60" s="1002"/>
      <c r="UXD60" s="1002"/>
      <c r="UXE60" s="1002"/>
      <c r="UXF60" s="1002"/>
      <c r="UXG60" s="1002"/>
      <c r="UXH60" s="1002"/>
      <c r="UXI60" s="1002"/>
      <c r="UXJ60" s="1002"/>
      <c r="UXK60" s="1002"/>
      <c r="UXL60" s="1002"/>
      <c r="UXM60" s="1002"/>
      <c r="UXN60" s="1002"/>
      <c r="UXO60" s="1002"/>
      <c r="UXP60" s="1002"/>
      <c r="UXQ60" s="1002"/>
      <c r="UXR60" s="1002"/>
      <c r="UXS60" s="1002"/>
      <c r="UXT60" s="1002"/>
      <c r="UXU60" s="1002"/>
      <c r="UXV60" s="1002"/>
      <c r="UXW60" s="1002"/>
      <c r="UXX60" s="1002"/>
      <c r="UXY60" s="1002"/>
      <c r="UXZ60" s="1002"/>
      <c r="UYA60" s="1002"/>
      <c r="UYB60" s="1002"/>
      <c r="UYC60" s="1002"/>
      <c r="UYD60" s="1002"/>
      <c r="UYE60" s="1002"/>
      <c r="UYF60" s="1002"/>
      <c r="UYG60" s="1002"/>
      <c r="UYH60" s="1002"/>
      <c r="UYI60" s="1002"/>
      <c r="UYJ60" s="1002"/>
      <c r="UYK60" s="1002"/>
      <c r="UYL60" s="1002"/>
      <c r="UYM60" s="1002"/>
      <c r="UYN60" s="1002"/>
      <c r="UYO60" s="1002"/>
      <c r="UYP60" s="1002"/>
      <c r="UYQ60" s="1002"/>
      <c r="UYR60" s="1002"/>
      <c r="UYS60" s="1002"/>
      <c r="UYT60" s="1002"/>
      <c r="UYU60" s="1002"/>
      <c r="UYV60" s="1002"/>
      <c r="UYW60" s="1002"/>
      <c r="UYX60" s="1002"/>
      <c r="UYY60" s="1002"/>
      <c r="UYZ60" s="1002"/>
      <c r="UZA60" s="1002"/>
      <c r="UZB60" s="1002"/>
      <c r="UZC60" s="1002"/>
      <c r="UZD60" s="1002"/>
      <c r="UZE60" s="1002"/>
      <c r="UZF60" s="1002"/>
      <c r="UZG60" s="1002"/>
      <c r="UZH60" s="1002"/>
      <c r="UZI60" s="1002"/>
      <c r="UZJ60" s="1002"/>
      <c r="UZK60" s="1002"/>
      <c r="UZL60" s="1002"/>
      <c r="UZM60" s="1002"/>
      <c r="UZN60" s="1002"/>
      <c r="UZO60" s="1002"/>
      <c r="UZP60" s="1002"/>
      <c r="UZQ60" s="1002"/>
      <c r="UZR60" s="1002"/>
      <c r="UZS60" s="1002"/>
      <c r="UZT60" s="1002"/>
      <c r="UZU60" s="1002"/>
      <c r="UZV60" s="1002"/>
      <c r="UZW60" s="1002"/>
      <c r="UZX60" s="1002"/>
      <c r="UZY60" s="1002"/>
      <c r="UZZ60" s="1002"/>
      <c r="VAA60" s="1002"/>
      <c r="VAB60" s="1002"/>
      <c r="VAC60" s="1002"/>
      <c r="VAD60" s="1002"/>
      <c r="VAE60" s="1002"/>
      <c r="VAF60" s="1002"/>
      <c r="VAG60" s="1002"/>
      <c r="VAH60" s="1002"/>
      <c r="VAI60" s="1002"/>
      <c r="VAJ60" s="1002"/>
      <c r="VAK60" s="1002"/>
      <c r="VAL60" s="1002"/>
      <c r="VAM60" s="1002"/>
      <c r="VAN60" s="1002"/>
      <c r="VAO60" s="1002"/>
      <c r="VAP60" s="1002"/>
      <c r="VAQ60" s="1002"/>
      <c r="VAR60" s="1002"/>
      <c r="VAS60" s="1002"/>
      <c r="VAT60" s="1002"/>
      <c r="VAU60" s="1002"/>
      <c r="VAV60" s="1002"/>
      <c r="VAW60" s="1002"/>
      <c r="VAX60" s="1002"/>
      <c r="VAY60" s="1002"/>
      <c r="VAZ60" s="1002"/>
      <c r="VBA60" s="1002"/>
      <c r="VBB60" s="1002"/>
      <c r="VBC60" s="1002"/>
      <c r="VBD60" s="1002"/>
      <c r="VBE60" s="1002"/>
      <c r="VBF60" s="1002"/>
      <c r="VBG60" s="1002"/>
      <c r="VBH60" s="1002"/>
      <c r="VBI60" s="1002"/>
      <c r="VBJ60" s="1002"/>
      <c r="VBK60" s="1002"/>
      <c r="VBL60" s="1002"/>
      <c r="VBM60" s="1002"/>
      <c r="VBN60" s="1002"/>
      <c r="VBO60" s="1002"/>
      <c r="VBP60" s="1002"/>
      <c r="VBQ60" s="1002"/>
      <c r="VBR60" s="1002"/>
      <c r="VBS60" s="1002"/>
      <c r="VBT60" s="1002"/>
      <c r="VBU60" s="1002"/>
      <c r="VBV60" s="1002"/>
      <c r="VBW60" s="1002"/>
      <c r="VBX60" s="1002"/>
      <c r="VBY60" s="1002"/>
      <c r="VBZ60" s="1002"/>
      <c r="VCA60" s="1002"/>
      <c r="VCB60" s="1002"/>
      <c r="VCC60" s="1002"/>
      <c r="VCD60" s="1002"/>
      <c r="VCE60" s="1002"/>
      <c r="VCF60" s="1002"/>
      <c r="VCG60" s="1002"/>
      <c r="VCH60" s="1002"/>
      <c r="VCI60" s="1002"/>
      <c r="VCJ60" s="1002"/>
      <c r="VCK60" s="1002"/>
      <c r="VCL60" s="1002"/>
      <c r="VCM60" s="1002"/>
      <c r="VCN60" s="1002"/>
      <c r="VCO60" s="1002"/>
      <c r="VCP60" s="1002"/>
      <c r="VCQ60" s="1002"/>
      <c r="VCR60" s="1002"/>
      <c r="VCS60" s="1002"/>
      <c r="VCT60" s="1002"/>
      <c r="VCU60" s="1002"/>
      <c r="VCV60" s="1002"/>
      <c r="VCW60" s="1002"/>
      <c r="VCX60" s="1002"/>
      <c r="VCY60" s="1002"/>
      <c r="VCZ60" s="1002"/>
      <c r="VDA60" s="1002"/>
      <c r="VDB60" s="1002"/>
      <c r="VDC60" s="1002"/>
      <c r="VDD60" s="1002"/>
      <c r="VDE60" s="1002"/>
      <c r="VDF60" s="1002"/>
      <c r="VDG60" s="1002"/>
      <c r="VDH60" s="1002"/>
      <c r="VDI60" s="1002"/>
      <c r="VDJ60" s="1002"/>
      <c r="VDK60" s="1002"/>
      <c r="VDL60" s="1002"/>
      <c r="VDM60" s="1002"/>
      <c r="VDN60" s="1002"/>
      <c r="VDO60" s="1002"/>
      <c r="VDP60" s="1002"/>
      <c r="VDQ60" s="1002"/>
      <c r="VDR60" s="1002"/>
      <c r="VDS60" s="1002"/>
      <c r="VDT60" s="1002"/>
      <c r="VDU60" s="1002"/>
      <c r="VDV60" s="1002"/>
      <c r="VDW60" s="1002"/>
      <c r="VDX60" s="1002"/>
      <c r="VDY60" s="1002"/>
      <c r="VDZ60" s="1002"/>
      <c r="VEA60" s="1002"/>
      <c r="VEB60" s="1002"/>
      <c r="VEC60" s="1002"/>
      <c r="VED60" s="1002"/>
      <c r="VEE60" s="1002"/>
      <c r="VEF60" s="1002"/>
      <c r="VEG60" s="1002"/>
      <c r="VEH60" s="1002"/>
      <c r="VEI60" s="1002"/>
      <c r="VEJ60" s="1002"/>
      <c r="VEK60" s="1002"/>
      <c r="VEL60" s="1002"/>
      <c r="VEM60" s="1002"/>
      <c r="VEN60" s="1002"/>
      <c r="VEO60" s="1002"/>
      <c r="VEP60" s="1002"/>
      <c r="VEQ60" s="1002"/>
      <c r="VER60" s="1002"/>
      <c r="VES60" s="1002"/>
      <c r="VET60" s="1002"/>
      <c r="VEU60" s="1002"/>
      <c r="VEV60" s="1002"/>
      <c r="VEW60" s="1002"/>
      <c r="VEX60" s="1002"/>
      <c r="VEY60" s="1002"/>
      <c r="VEZ60" s="1002"/>
      <c r="VFA60" s="1002"/>
      <c r="VFB60" s="1002"/>
      <c r="VFC60" s="1002"/>
      <c r="VFD60" s="1002"/>
      <c r="VFE60" s="1002"/>
      <c r="VFF60" s="1002"/>
      <c r="VFG60" s="1002"/>
      <c r="VFH60" s="1002"/>
      <c r="VFI60" s="1002"/>
      <c r="VFJ60" s="1002"/>
      <c r="VFK60" s="1002"/>
      <c r="VFL60" s="1002"/>
      <c r="VFM60" s="1002"/>
      <c r="VFN60" s="1002"/>
      <c r="VFO60" s="1002"/>
      <c r="VFP60" s="1002"/>
      <c r="VFQ60" s="1002"/>
      <c r="VFR60" s="1002"/>
      <c r="VFS60" s="1002"/>
      <c r="VFT60" s="1002"/>
      <c r="VFU60" s="1002"/>
      <c r="VFV60" s="1002"/>
      <c r="VFW60" s="1002"/>
      <c r="VFX60" s="1002"/>
      <c r="VFY60" s="1002"/>
      <c r="VFZ60" s="1002"/>
      <c r="VGA60" s="1002"/>
      <c r="VGB60" s="1002"/>
      <c r="VGC60" s="1002"/>
      <c r="VGD60" s="1002"/>
      <c r="VGE60" s="1002"/>
      <c r="VGF60" s="1002"/>
      <c r="VGG60" s="1002"/>
      <c r="VGH60" s="1002"/>
      <c r="VGI60" s="1002"/>
      <c r="VGJ60" s="1002"/>
      <c r="VGK60" s="1002"/>
      <c r="VGL60" s="1002"/>
      <c r="VGM60" s="1002"/>
      <c r="VGN60" s="1002"/>
      <c r="VGO60" s="1002"/>
      <c r="VGP60" s="1002"/>
      <c r="VGQ60" s="1002"/>
      <c r="VGR60" s="1002"/>
      <c r="VGS60" s="1002"/>
      <c r="VGT60" s="1002"/>
      <c r="VGU60" s="1002"/>
      <c r="VGV60" s="1002"/>
      <c r="VGW60" s="1002"/>
      <c r="VGX60" s="1002"/>
      <c r="VGY60" s="1002"/>
      <c r="VGZ60" s="1002"/>
      <c r="VHA60" s="1002"/>
      <c r="VHB60" s="1002"/>
      <c r="VHC60" s="1002"/>
      <c r="VHD60" s="1002"/>
      <c r="VHE60" s="1002"/>
      <c r="VHF60" s="1002"/>
      <c r="VHG60" s="1002"/>
      <c r="VHH60" s="1002"/>
      <c r="VHI60" s="1002"/>
      <c r="VHJ60" s="1002"/>
      <c r="VHK60" s="1002"/>
      <c r="VHL60" s="1002"/>
      <c r="VHM60" s="1002"/>
      <c r="VHN60" s="1002"/>
      <c r="VHO60" s="1002"/>
      <c r="VHP60" s="1002"/>
      <c r="VHQ60" s="1002"/>
      <c r="VHR60" s="1002"/>
      <c r="VHS60" s="1002"/>
      <c r="VHT60" s="1002"/>
      <c r="VHU60" s="1002"/>
      <c r="VHV60" s="1002"/>
      <c r="VHW60" s="1002"/>
      <c r="VHX60" s="1002"/>
      <c r="VHY60" s="1002"/>
      <c r="VHZ60" s="1002"/>
      <c r="VIA60" s="1002"/>
      <c r="VIB60" s="1002"/>
      <c r="VIC60" s="1002"/>
      <c r="VID60" s="1002"/>
      <c r="VIE60" s="1002"/>
      <c r="VIF60" s="1002"/>
      <c r="VIG60" s="1002"/>
      <c r="VIH60" s="1002"/>
      <c r="VII60" s="1002"/>
      <c r="VIJ60" s="1002"/>
      <c r="VIK60" s="1002"/>
      <c r="VIL60" s="1002"/>
      <c r="VIM60" s="1002"/>
      <c r="VIN60" s="1002"/>
      <c r="VIO60" s="1002"/>
      <c r="VIP60" s="1002"/>
      <c r="VIQ60" s="1002"/>
      <c r="VIR60" s="1002"/>
      <c r="VIS60" s="1002"/>
      <c r="VIT60" s="1002"/>
      <c r="VIU60" s="1002"/>
      <c r="VIV60" s="1002"/>
      <c r="VIW60" s="1002"/>
      <c r="VIX60" s="1002"/>
      <c r="VIY60" s="1002"/>
      <c r="VIZ60" s="1002"/>
      <c r="VJA60" s="1002"/>
      <c r="VJB60" s="1002"/>
      <c r="VJC60" s="1002"/>
      <c r="VJD60" s="1002"/>
      <c r="VJE60" s="1002"/>
      <c r="VJF60" s="1002"/>
      <c r="VJG60" s="1002"/>
      <c r="VJH60" s="1002"/>
      <c r="VJI60" s="1002"/>
      <c r="VJJ60" s="1002"/>
      <c r="VJK60" s="1002"/>
      <c r="VJL60" s="1002"/>
      <c r="VJM60" s="1002"/>
      <c r="VJN60" s="1002"/>
      <c r="VJO60" s="1002"/>
      <c r="VJP60" s="1002"/>
      <c r="VJQ60" s="1002"/>
      <c r="VJR60" s="1002"/>
      <c r="VJS60" s="1002"/>
      <c r="VJT60" s="1002"/>
      <c r="VJU60" s="1002"/>
      <c r="VJV60" s="1002"/>
      <c r="VJW60" s="1002"/>
      <c r="VJX60" s="1002"/>
      <c r="VJY60" s="1002"/>
      <c r="VJZ60" s="1002"/>
      <c r="VKA60" s="1002"/>
      <c r="VKB60" s="1002"/>
      <c r="VKC60" s="1002"/>
      <c r="VKD60" s="1002"/>
      <c r="VKE60" s="1002"/>
      <c r="VKF60" s="1002"/>
      <c r="VKG60" s="1002"/>
      <c r="VKH60" s="1002"/>
      <c r="VKI60" s="1002"/>
      <c r="VKJ60" s="1002"/>
      <c r="VKK60" s="1002"/>
      <c r="VKL60" s="1002"/>
      <c r="VKM60" s="1002"/>
      <c r="VKN60" s="1002"/>
      <c r="VKO60" s="1002"/>
      <c r="VKP60" s="1002"/>
      <c r="VKQ60" s="1002"/>
      <c r="VKR60" s="1002"/>
      <c r="VKS60" s="1002"/>
      <c r="VKT60" s="1002"/>
      <c r="VKU60" s="1002"/>
      <c r="VKV60" s="1002"/>
      <c r="VKW60" s="1002"/>
      <c r="VKX60" s="1002"/>
      <c r="VKY60" s="1002"/>
      <c r="VKZ60" s="1002"/>
      <c r="VLA60" s="1002"/>
      <c r="VLB60" s="1002"/>
      <c r="VLC60" s="1002"/>
      <c r="VLD60" s="1002"/>
      <c r="VLE60" s="1002"/>
      <c r="VLF60" s="1002"/>
      <c r="VLG60" s="1002"/>
      <c r="VLH60" s="1002"/>
      <c r="VLI60" s="1002"/>
      <c r="VLJ60" s="1002"/>
      <c r="VLK60" s="1002"/>
      <c r="VLL60" s="1002"/>
      <c r="VLM60" s="1002"/>
      <c r="VLN60" s="1002"/>
      <c r="VLO60" s="1002"/>
      <c r="VLP60" s="1002"/>
      <c r="VLQ60" s="1002"/>
      <c r="VLR60" s="1002"/>
      <c r="VLS60" s="1002"/>
      <c r="VLT60" s="1002"/>
      <c r="VLU60" s="1002"/>
      <c r="VLV60" s="1002"/>
      <c r="VLW60" s="1002"/>
      <c r="VLX60" s="1002"/>
      <c r="VLY60" s="1002"/>
      <c r="VLZ60" s="1002"/>
      <c r="VMA60" s="1002"/>
      <c r="VMB60" s="1002"/>
      <c r="VMC60" s="1002"/>
      <c r="VMD60" s="1002"/>
      <c r="VME60" s="1002"/>
      <c r="VMF60" s="1002"/>
      <c r="VMG60" s="1002"/>
      <c r="VMH60" s="1002"/>
      <c r="VMI60" s="1002"/>
      <c r="VMJ60" s="1002"/>
      <c r="VMK60" s="1002"/>
      <c r="VML60" s="1002"/>
      <c r="VMM60" s="1002"/>
      <c r="VMN60" s="1002"/>
      <c r="VMO60" s="1002"/>
      <c r="VMP60" s="1002"/>
      <c r="VMQ60" s="1002"/>
      <c r="VMR60" s="1002"/>
      <c r="VMS60" s="1002"/>
      <c r="VMT60" s="1002"/>
      <c r="VMU60" s="1002"/>
      <c r="VMV60" s="1002"/>
      <c r="VMW60" s="1002"/>
      <c r="VMX60" s="1002"/>
      <c r="VMY60" s="1002"/>
      <c r="VMZ60" s="1002"/>
      <c r="VNA60" s="1002"/>
      <c r="VNB60" s="1002"/>
      <c r="VNC60" s="1002"/>
      <c r="VND60" s="1002"/>
      <c r="VNE60" s="1002"/>
      <c r="VNF60" s="1002"/>
      <c r="VNG60" s="1002"/>
      <c r="VNH60" s="1002"/>
      <c r="VNI60" s="1002"/>
      <c r="VNJ60" s="1002"/>
      <c r="VNK60" s="1002"/>
      <c r="VNL60" s="1002"/>
      <c r="VNM60" s="1002"/>
      <c r="VNN60" s="1002"/>
      <c r="VNO60" s="1002"/>
      <c r="VNP60" s="1002"/>
      <c r="VNQ60" s="1002"/>
      <c r="VNR60" s="1002"/>
      <c r="VNS60" s="1002"/>
      <c r="VNT60" s="1002"/>
      <c r="VNU60" s="1002"/>
      <c r="VNV60" s="1002"/>
      <c r="VNW60" s="1002"/>
      <c r="VNX60" s="1002"/>
      <c r="VNY60" s="1002"/>
      <c r="VNZ60" s="1002"/>
      <c r="VOA60" s="1002"/>
      <c r="VOB60" s="1002"/>
      <c r="VOC60" s="1002"/>
      <c r="VOD60" s="1002"/>
      <c r="VOE60" s="1002"/>
      <c r="VOF60" s="1002"/>
      <c r="VOG60" s="1002"/>
      <c r="VOH60" s="1002"/>
      <c r="VOI60" s="1002"/>
      <c r="VOJ60" s="1002"/>
      <c r="VOK60" s="1002"/>
      <c r="VOL60" s="1002"/>
      <c r="VOM60" s="1002"/>
      <c r="VON60" s="1002"/>
      <c r="VOO60" s="1002"/>
      <c r="VOP60" s="1002"/>
      <c r="VOQ60" s="1002"/>
      <c r="VOR60" s="1002"/>
      <c r="VOS60" s="1002"/>
      <c r="VOT60" s="1002"/>
      <c r="VOU60" s="1002"/>
      <c r="VOV60" s="1002"/>
      <c r="VOW60" s="1002"/>
      <c r="VOX60" s="1002"/>
      <c r="VOY60" s="1002"/>
      <c r="VOZ60" s="1002"/>
      <c r="VPA60" s="1002"/>
      <c r="VPB60" s="1002"/>
      <c r="VPC60" s="1002"/>
      <c r="VPD60" s="1002"/>
      <c r="VPE60" s="1002"/>
      <c r="VPF60" s="1002"/>
      <c r="VPG60" s="1002"/>
      <c r="VPH60" s="1002"/>
      <c r="VPI60" s="1002"/>
      <c r="VPJ60" s="1002"/>
      <c r="VPK60" s="1002"/>
      <c r="VPL60" s="1002"/>
      <c r="VPM60" s="1002"/>
      <c r="VPN60" s="1002"/>
      <c r="VPO60" s="1002"/>
      <c r="VPP60" s="1002"/>
      <c r="VPQ60" s="1002"/>
      <c r="VPR60" s="1002"/>
      <c r="VPS60" s="1002"/>
      <c r="VPT60" s="1002"/>
      <c r="VPU60" s="1002"/>
      <c r="VPV60" s="1002"/>
      <c r="VPW60" s="1002"/>
      <c r="VPX60" s="1002"/>
      <c r="VPY60" s="1002"/>
      <c r="VPZ60" s="1002"/>
      <c r="VQA60" s="1002"/>
      <c r="VQB60" s="1002"/>
      <c r="VQC60" s="1002"/>
      <c r="VQD60" s="1002"/>
      <c r="VQE60" s="1002"/>
      <c r="VQF60" s="1002"/>
      <c r="VQG60" s="1002"/>
      <c r="VQH60" s="1002"/>
      <c r="VQI60" s="1002"/>
      <c r="VQJ60" s="1002"/>
      <c r="VQK60" s="1002"/>
      <c r="VQL60" s="1002"/>
      <c r="VQM60" s="1002"/>
      <c r="VQN60" s="1002"/>
      <c r="VQO60" s="1002"/>
      <c r="VQP60" s="1002"/>
      <c r="VQQ60" s="1002"/>
      <c r="VQR60" s="1002"/>
      <c r="VQS60" s="1002"/>
      <c r="VQT60" s="1002"/>
      <c r="VQU60" s="1002"/>
      <c r="VQV60" s="1002"/>
      <c r="VQW60" s="1002"/>
      <c r="VQX60" s="1002"/>
      <c r="VQY60" s="1002"/>
      <c r="VQZ60" s="1002"/>
      <c r="VRA60" s="1002"/>
      <c r="VRB60" s="1002"/>
      <c r="VRC60" s="1002"/>
      <c r="VRD60" s="1002"/>
      <c r="VRE60" s="1002"/>
      <c r="VRF60" s="1002"/>
      <c r="VRG60" s="1002"/>
      <c r="VRH60" s="1002"/>
      <c r="VRI60" s="1002"/>
      <c r="VRJ60" s="1002"/>
      <c r="VRK60" s="1002"/>
      <c r="VRL60" s="1002"/>
      <c r="VRM60" s="1002"/>
      <c r="VRN60" s="1002"/>
      <c r="VRO60" s="1002"/>
      <c r="VRP60" s="1002"/>
      <c r="VRQ60" s="1002"/>
      <c r="VRR60" s="1002"/>
      <c r="VRS60" s="1002"/>
      <c r="VRT60" s="1002"/>
      <c r="VRU60" s="1002"/>
      <c r="VRV60" s="1002"/>
      <c r="VRW60" s="1002"/>
      <c r="VRX60" s="1002"/>
      <c r="VRY60" s="1002"/>
      <c r="VRZ60" s="1002"/>
      <c r="VSA60" s="1002"/>
      <c r="VSB60" s="1002"/>
      <c r="VSC60" s="1002"/>
      <c r="VSD60" s="1002"/>
      <c r="VSE60" s="1002"/>
      <c r="VSF60" s="1002"/>
      <c r="VSG60" s="1002"/>
      <c r="VSH60" s="1002"/>
      <c r="VSI60" s="1002"/>
      <c r="VSJ60" s="1002"/>
      <c r="VSK60" s="1002"/>
      <c r="VSL60" s="1002"/>
      <c r="VSM60" s="1002"/>
      <c r="VSN60" s="1002"/>
      <c r="VSO60" s="1002"/>
      <c r="VSP60" s="1002"/>
      <c r="VSQ60" s="1002"/>
      <c r="VSR60" s="1002"/>
      <c r="VSS60" s="1002"/>
      <c r="VST60" s="1002"/>
      <c r="VSU60" s="1002"/>
      <c r="VSV60" s="1002"/>
      <c r="VSW60" s="1002"/>
      <c r="VSX60" s="1002"/>
      <c r="VSY60" s="1002"/>
      <c r="VSZ60" s="1002"/>
      <c r="VTA60" s="1002"/>
      <c r="VTB60" s="1002"/>
      <c r="VTC60" s="1002"/>
      <c r="VTD60" s="1002"/>
      <c r="VTE60" s="1002"/>
      <c r="VTF60" s="1002"/>
      <c r="VTG60" s="1002"/>
      <c r="VTH60" s="1002"/>
      <c r="VTI60" s="1002"/>
      <c r="VTJ60" s="1002"/>
      <c r="VTK60" s="1002"/>
      <c r="VTL60" s="1002"/>
      <c r="VTM60" s="1002"/>
      <c r="VTN60" s="1002"/>
      <c r="VTO60" s="1002"/>
      <c r="VTP60" s="1002"/>
      <c r="VTQ60" s="1002"/>
      <c r="VTR60" s="1002"/>
      <c r="VTS60" s="1002"/>
      <c r="VTT60" s="1002"/>
      <c r="VTU60" s="1002"/>
      <c r="VTV60" s="1002"/>
      <c r="VTW60" s="1002"/>
      <c r="VTX60" s="1002"/>
      <c r="VTY60" s="1002"/>
      <c r="VTZ60" s="1002"/>
      <c r="VUA60" s="1002"/>
      <c r="VUB60" s="1002"/>
      <c r="VUC60" s="1002"/>
      <c r="VUD60" s="1002"/>
      <c r="VUE60" s="1002"/>
      <c r="VUF60" s="1002"/>
      <c r="VUG60" s="1002"/>
      <c r="VUH60" s="1002"/>
      <c r="VUI60" s="1002"/>
      <c r="VUJ60" s="1002"/>
      <c r="VUK60" s="1002"/>
      <c r="VUL60" s="1002"/>
      <c r="VUM60" s="1002"/>
      <c r="VUN60" s="1002"/>
      <c r="VUO60" s="1002"/>
      <c r="VUP60" s="1002"/>
      <c r="VUQ60" s="1002"/>
      <c r="VUR60" s="1002"/>
      <c r="VUS60" s="1002"/>
      <c r="VUT60" s="1002"/>
      <c r="VUU60" s="1002"/>
      <c r="VUV60" s="1002"/>
      <c r="VUW60" s="1002"/>
      <c r="VUX60" s="1002"/>
      <c r="VUY60" s="1002"/>
      <c r="VUZ60" s="1002"/>
      <c r="VVA60" s="1002"/>
      <c r="VVB60" s="1002"/>
      <c r="VVC60" s="1002"/>
      <c r="VVD60" s="1002"/>
      <c r="VVE60" s="1002"/>
      <c r="VVF60" s="1002"/>
      <c r="VVG60" s="1002"/>
      <c r="VVH60" s="1002"/>
      <c r="VVI60" s="1002"/>
      <c r="VVJ60" s="1002"/>
      <c r="VVK60" s="1002"/>
      <c r="VVL60" s="1002"/>
      <c r="VVM60" s="1002"/>
      <c r="VVN60" s="1002"/>
      <c r="VVO60" s="1002"/>
      <c r="VVP60" s="1002"/>
      <c r="VVQ60" s="1002"/>
      <c r="VVR60" s="1002"/>
      <c r="VVS60" s="1002"/>
      <c r="VVT60" s="1002"/>
      <c r="VVU60" s="1002"/>
      <c r="VVV60" s="1002"/>
      <c r="VVW60" s="1002"/>
      <c r="VVX60" s="1002"/>
      <c r="VVY60" s="1002"/>
      <c r="VVZ60" s="1002"/>
      <c r="VWA60" s="1002"/>
      <c r="VWB60" s="1002"/>
      <c r="VWC60" s="1002"/>
      <c r="VWD60" s="1002"/>
      <c r="VWE60" s="1002"/>
      <c r="VWF60" s="1002"/>
      <c r="VWG60" s="1002"/>
      <c r="VWH60" s="1002"/>
      <c r="VWI60" s="1002"/>
      <c r="VWJ60" s="1002"/>
      <c r="VWK60" s="1002"/>
      <c r="VWL60" s="1002"/>
      <c r="VWM60" s="1002"/>
      <c r="VWN60" s="1002"/>
      <c r="VWO60" s="1002"/>
      <c r="VWP60" s="1002"/>
      <c r="VWQ60" s="1002"/>
      <c r="VWR60" s="1002"/>
      <c r="VWS60" s="1002"/>
      <c r="VWT60" s="1002"/>
      <c r="VWU60" s="1002"/>
      <c r="VWV60" s="1002"/>
      <c r="VWW60" s="1002"/>
      <c r="VWX60" s="1002"/>
      <c r="VWY60" s="1002"/>
      <c r="VWZ60" s="1002"/>
      <c r="VXA60" s="1002"/>
      <c r="VXB60" s="1002"/>
      <c r="VXC60" s="1002"/>
      <c r="VXD60" s="1002"/>
      <c r="VXE60" s="1002"/>
      <c r="VXF60" s="1002"/>
      <c r="VXG60" s="1002"/>
      <c r="VXH60" s="1002"/>
      <c r="VXI60" s="1002"/>
      <c r="VXJ60" s="1002"/>
      <c r="VXK60" s="1002"/>
      <c r="VXL60" s="1002"/>
      <c r="VXM60" s="1002"/>
      <c r="VXN60" s="1002"/>
      <c r="VXO60" s="1002"/>
      <c r="VXP60" s="1002"/>
      <c r="VXQ60" s="1002"/>
      <c r="VXR60" s="1002"/>
      <c r="VXS60" s="1002"/>
      <c r="VXT60" s="1002"/>
      <c r="VXU60" s="1002"/>
      <c r="VXV60" s="1002"/>
      <c r="VXW60" s="1002"/>
      <c r="VXX60" s="1002"/>
      <c r="VXY60" s="1002"/>
      <c r="VXZ60" s="1002"/>
      <c r="VYA60" s="1002"/>
      <c r="VYB60" s="1002"/>
      <c r="VYC60" s="1002"/>
      <c r="VYD60" s="1002"/>
      <c r="VYE60" s="1002"/>
      <c r="VYF60" s="1002"/>
      <c r="VYG60" s="1002"/>
      <c r="VYH60" s="1002"/>
      <c r="VYI60" s="1002"/>
      <c r="VYJ60" s="1002"/>
      <c r="VYK60" s="1002"/>
      <c r="VYL60" s="1002"/>
      <c r="VYM60" s="1002"/>
      <c r="VYN60" s="1002"/>
      <c r="VYO60" s="1002"/>
      <c r="VYP60" s="1002"/>
      <c r="VYQ60" s="1002"/>
      <c r="VYR60" s="1002"/>
      <c r="VYS60" s="1002"/>
      <c r="VYT60" s="1002"/>
      <c r="VYU60" s="1002"/>
      <c r="VYV60" s="1002"/>
      <c r="VYW60" s="1002"/>
      <c r="VYX60" s="1002"/>
      <c r="VYY60" s="1002"/>
      <c r="VYZ60" s="1002"/>
      <c r="VZA60" s="1002"/>
      <c r="VZB60" s="1002"/>
      <c r="VZC60" s="1002"/>
      <c r="VZD60" s="1002"/>
      <c r="VZE60" s="1002"/>
      <c r="VZF60" s="1002"/>
      <c r="VZG60" s="1002"/>
      <c r="VZH60" s="1002"/>
      <c r="VZI60" s="1002"/>
      <c r="VZJ60" s="1002"/>
      <c r="VZK60" s="1002"/>
      <c r="VZL60" s="1002"/>
      <c r="VZM60" s="1002"/>
      <c r="VZN60" s="1002"/>
      <c r="VZO60" s="1002"/>
      <c r="VZP60" s="1002"/>
      <c r="VZQ60" s="1002"/>
      <c r="VZR60" s="1002"/>
      <c r="VZS60" s="1002"/>
      <c r="VZT60" s="1002"/>
      <c r="VZU60" s="1002"/>
      <c r="VZV60" s="1002"/>
      <c r="VZW60" s="1002"/>
      <c r="VZX60" s="1002"/>
      <c r="VZY60" s="1002"/>
      <c r="VZZ60" s="1002"/>
      <c r="WAA60" s="1002"/>
      <c r="WAB60" s="1002"/>
      <c r="WAC60" s="1002"/>
      <c r="WAD60" s="1002"/>
      <c r="WAE60" s="1002"/>
      <c r="WAF60" s="1002"/>
      <c r="WAG60" s="1002"/>
      <c r="WAH60" s="1002"/>
      <c r="WAI60" s="1002"/>
      <c r="WAJ60" s="1002"/>
      <c r="WAK60" s="1002"/>
      <c r="WAL60" s="1002"/>
      <c r="WAM60" s="1002"/>
      <c r="WAN60" s="1002"/>
      <c r="WAO60" s="1002"/>
      <c r="WAP60" s="1002"/>
      <c r="WAQ60" s="1002"/>
      <c r="WAR60" s="1002"/>
      <c r="WAS60" s="1002"/>
      <c r="WAT60" s="1002"/>
      <c r="WAU60" s="1002"/>
      <c r="WAV60" s="1002"/>
      <c r="WAW60" s="1002"/>
      <c r="WAX60" s="1002"/>
      <c r="WAY60" s="1002"/>
      <c r="WAZ60" s="1002"/>
      <c r="WBA60" s="1002"/>
      <c r="WBB60" s="1002"/>
      <c r="WBC60" s="1002"/>
      <c r="WBD60" s="1002"/>
      <c r="WBE60" s="1002"/>
      <c r="WBF60" s="1002"/>
      <c r="WBG60" s="1002"/>
      <c r="WBH60" s="1002"/>
      <c r="WBI60" s="1002"/>
      <c r="WBJ60" s="1002"/>
      <c r="WBK60" s="1002"/>
      <c r="WBL60" s="1002"/>
      <c r="WBM60" s="1002"/>
      <c r="WBN60" s="1002"/>
      <c r="WBO60" s="1002"/>
      <c r="WBP60" s="1002"/>
      <c r="WBQ60" s="1002"/>
      <c r="WBR60" s="1002"/>
      <c r="WBS60" s="1002"/>
      <c r="WBT60" s="1002"/>
      <c r="WBU60" s="1002"/>
      <c r="WBV60" s="1002"/>
      <c r="WBW60" s="1002"/>
      <c r="WBX60" s="1002"/>
      <c r="WBY60" s="1002"/>
      <c r="WBZ60" s="1002"/>
      <c r="WCA60" s="1002"/>
      <c r="WCB60" s="1002"/>
      <c r="WCC60" s="1002"/>
      <c r="WCD60" s="1002"/>
      <c r="WCE60" s="1002"/>
      <c r="WCF60" s="1002"/>
      <c r="WCG60" s="1002"/>
      <c r="WCH60" s="1002"/>
      <c r="WCI60" s="1002"/>
      <c r="WCJ60" s="1002"/>
      <c r="WCK60" s="1002"/>
      <c r="WCL60" s="1002"/>
      <c r="WCM60" s="1002"/>
      <c r="WCN60" s="1002"/>
      <c r="WCO60" s="1002"/>
      <c r="WCP60" s="1002"/>
      <c r="WCQ60" s="1002"/>
      <c r="WCR60" s="1002"/>
      <c r="WCS60" s="1002"/>
      <c r="WCT60" s="1002"/>
      <c r="WCU60" s="1002"/>
      <c r="WCV60" s="1002"/>
      <c r="WCW60" s="1002"/>
      <c r="WCX60" s="1002"/>
      <c r="WCY60" s="1002"/>
      <c r="WCZ60" s="1002"/>
      <c r="WDA60" s="1002"/>
      <c r="WDB60" s="1002"/>
      <c r="WDC60" s="1002"/>
      <c r="WDD60" s="1002"/>
      <c r="WDE60" s="1002"/>
      <c r="WDF60" s="1002"/>
      <c r="WDG60" s="1002"/>
      <c r="WDH60" s="1002"/>
      <c r="WDI60" s="1002"/>
      <c r="WDJ60" s="1002"/>
      <c r="WDK60" s="1002"/>
      <c r="WDL60" s="1002"/>
      <c r="WDM60" s="1002"/>
      <c r="WDN60" s="1002"/>
      <c r="WDO60" s="1002"/>
      <c r="WDP60" s="1002"/>
      <c r="WDQ60" s="1002"/>
      <c r="WDR60" s="1002"/>
      <c r="WDS60" s="1002"/>
      <c r="WDT60" s="1002"/>
      <c r="WDU60" s="1002"/>
      <c r="WDV60" s="1002"/>
      <c r="WDW60" s="1002"/>
      <c r="WDX60" s="1002"/>
      <c r="WDY60" s="1002"/>
      <c r="WDZ60" s="1002"/>
      <c r="WEA60" s="1002"/>
      <c r="WEB60" s="1002"/>
      <c r="WEC60" s="1002"/>
      <c r="WED60" s="1002"/>
      <c r="WEE60" s="1002"/>
      <c r="WEF60" s="1002"/>
      <c r="WEG60" s="1002"/>
      <c r="WEH60" s="1002"/>
      <c r="WEI60" s="1002"/>
      <c r="WEJ60" s="1002"/>
      <c r="WEK60" s="1002"/>
      <c r="WEL60" s="1002"/>
      <c r="WEM60" s="1002"/>
      <c r="WEN60" s="1002"/>
      <c r="WEO60" s="1002"/>
      <c r="WEP60" s="1002"/>
      <c r="WEQ60" s="1002"/>
      <c r="WER60" s="1002"/>
      <c r="WES60" s="1002"/>
      <c r="WET60" s="1002"/>
      <c r="WEU60" s="1002"/>
      <c r="WEV60" s="1002"/>
      <c r="WEW60" s="1002"/>
      <c r="WEX60" s="1002"/>
      <c r="WEY60" s="1002"/>
      <c r="WEZ60" s="1002"/>
      <c r="WFA60" s="1002"/>
      <c r="WFB60" s="1002"/>
      <c r="WFC60" s="1002"/>
      <c r="WFD60" s="1002"/>
      <c r="WFE60" s="1002"/>
      <c r="WFF60" s="1002"/>
      <c r="WFG60" s="1002"/>
      <c r="WFH60" s="1002"/>
      <c r="WFI60" s="1002"/>
      <c r="WFJ60" s="1002"/>
      <c r="WFK60" s="1002"/>
      <c r="WFL60" s="1002"/>
      <c r="WFM60" s="1002"/>
      <c r="WFN60" s="1002"/>
      <c r="WFO60" s="1002"/>
      <c r="WFP60" s="1002"/>
      <c r="WFQ60" s="1002"/>
      <c r="WFR60" s="1002"/>
      <c r="WFS60" s="1002"/>
      <c r="WFT60" s="1002"/>
      <c r="WFU60" s="1002"/>
      <c r="WFV60" s="1002"/>
      <c r="WFW60" s="1002"/>
      <c r="WFX60" s="1002"/>
      <c r="WFY60" s="1002"/>
      <c r="WFZ60" s="1002"/>
      <c r="WGA60" s="1002"/>
      <c r="WGB60" s="1002"/>
      <c r="WGC60" s="1002"/>
      <c r="WGD60" s="1002"/>
      <c r="WGE60" s="1002"/>
      <c r="WGF60" s="1002"/>
      <c r="WGG60" s="1002"/>
      <c r="WGH60" s="1002"/>
      <c r="WGI60" s="1002"/>
      <c r="WGJ60" s="1002"/>
      <c r="WGK60" s="1002"/>
      <c r="WGL60" s="1002"/>
      <c r="WGM60" s="1002"/>
      <c r="WGN60" s="1002"/>
      <c r="WGO60" s="1002"/>
      <c r="WGP60" s="1002"/>
      <c r="WGQ60" s="1002"/>
      <c r="WGR60" s="1002"/>
      <c r="WGS60" s="1002"/>
      <c r="WGT60" s="1002"/>
      <c r="WGU60" s="1002"/>
      <c r="WGV60" s="1002"/>
      <c r="WGW60" s="1002"/>
      <c r="WGX60" s="1002"/>
      <c r="WGY60" s="1002"/>
      <c r="WGZ60" s="1002"/>
      <c r="WHA60" s="1002"/>
      <c r="WHB60" s="1002"/>
      <c r="WHC60" s="1002"/>
      <c r="WHD60" s="1002"/>
      <c r="WHE60" s="1002"/>
      <c r="WHF60" s="1002"/>
      <c r="WHG60" s="1002"/>
      <c r="WHH60" s="1002"/>
      <c r="WHI60" s="1002"/>
      <c r="WHJ60" s="1002"/>
      <c r="WHK60" s="1002"/>
      <c r="WHL60" s="1002"/>
      <c r="WHM60" s="1002"/>
      <c r="WHN60" s="1002"/>
      <c r="WHO60" s="1002"/>
      <c r="WHP60" s="1002"/>
      <c r="WHQ60" s="1002"/>
      <c r="WHR60" s="1002"/>
      <c r="WHS60" s="1002"/>
      <c r="WHT60" s="1002"/>
      <c r="WHU60" s="1002"/>
      <c r="WHV60" s="1002"/>
      <c r="WHW60" s="1002"/>
      <c r="WHX60" s="1002"/>
      <c r="WHY60" s="1002"/>
      <c r="WHZ60" s="1002"/>
      <c r="WIA60" s="1002"/>
      <c r="WIB60" s="1002"/>
      <c r="WIC60" s="1002"/>
      <c r="WID60" s="1002"/>
      <c r="WIE60" s="1002"/>
      <c r="WIF60" s="1002"/>
      <c r="WIG60" s="1002"/>
      <c r="WIH60" s="1002"/>
      <c r="WII60" s="1002"/>
      <c r="WIJ60" s="1002"/>
      <c r="WIK60" s="1002"/>
      <c r="WIL60" s="1002"/>
      <c r="WIM60" s="1002"/>
      <c r="WIN60" s="1002"/>
      <c r="WIO60" s="1002"/>
      <c r="WIP60" s="1002"/>
      <c r="WIQ60" s="1002"/>
      <c r="WIR60" s="1002"/>
      <c r="WIS60" s="1002"/>
      <c r="WIT60" s="1002"/>
      <c r="WIU60" s="1002"/>
      <c r="WIV60" s="1002"/>
      <c r="WIW60" s="1002"/>
      <c r="WIX60" s="1002"/>
      <c r="WIY60" s="1002"/>
      <c r="WIZ60" s="1002"/>
      <c r="WJA60" s="1002"/>
      <c r="WJB60" s="1002"/>
      <c r="WJC60" s="1002"/>
      <c r="WJD60" s="1002"/>
      <c r="WJE60" s="1002"/>
      <c r="WJF60" s="1002"/>
      <c r="WJG60" s="1002"/>
      <c r="WJH60" s="1002"/>
      <c r="WJI60" s="1002"/>
      <c r="WJJ60" s="1002"/>
      <c r="WJK60" s="1002"/>
      <c r="WJL60" s="1002"/>
      <c r="WJM60" s="1002"/>
      <c r="WJN60" s="1002"/>
      <c r="WJO60" s="1002"/>
      <c r="WJP60" s="1002"/>
      <c r="WJQ60" s="1002"/>
      <c r="WJR60" s="1002"/>
      <c r="WJS60" s="1002"/>
      <c r="WJT60" s="1002"/>
      <c r="WJU60" s="1002"/>
      <c r="WJV60" s="1002"/>
      <c r="WJW60" s="1002"/>
      <c r="WJX60" s="1002"/>
      <c r="WJY60" s="1002"/>
      <c r="WJZ60" s="1002"/>
      <c r="WKA60" s="1002"/>
      <c r="WKB60" s="1002"/>
      <c r="WKC60" s="1002"/>
      <c r="WKD60" s="1002"/>
      <c r="WKE60" s="1002"/>
      <c r="WKF60" s="1002"/>
      <c r="WKG60" s="1002"/>
      <c r="WKH60" s="1002"/>
      <c r="WKI60" s="1002"/>
      <c r="WKJ60" s="1002"/>
      <c r="WKK60" s="1002"/>
      <c r="WKL60" s="1002"/>
      <c r="WKM60" s="1002"/>
      <c r="WKN60" s="1002"/>
      <c r="WKO60" s="1002"/>
      <c r="WKP60" s="1002"/>
      <c r="WKQ60" s="1002"/>
      <c r="WKR60" s="1002"/>
      <c r="WKS60" s="1002"/>
      <c r="WKT60" s="1002"/>
      <c r="WKU60" s="1002"/>
      <c r="WKV60" s="1002"/>
      <c r="WKW60" s="1002"/>
      <c r="WKX60" s="1002"/>
      <c r="WKY60" s="1002"/>
      <c r="WKZ60" s="1002"/>
      <c r="WLA60" s="1002"/>
      <c r="WLB60" s="1002"/>
      <c r="WLC60" s="1002"/>
      <c r="WLD60" s="1002"/>
      <c r="WLE60" s="1002"/>
      <c r="WLF60" s="1002"/>
      <c r="WLG60" s="1002"/>
      <c r="WLH60" s="1002"/>
      <c r="WLI60" s="1002"/>
      <c r="WLJ60" s="1002"/>
      <c r="WLK60" s="1002"/>
      <c r="WLL60" s="1002"/>
      <c r="WLM60" s="1002"/>
      <c r="WLN60" s="1002"/>
      <c r="WLO60" s="1002"/>
      <c r="WLP60" s="1002"/>
      <c r="WLQ60" s="1002"/>
      <c r="WLR60" s="1002"/>
      <c r="WLS60" s="1002"/>
      <c r="WLT60" s="1002"/>
      <c r="WLU60" s="1002"/>
      <c r="WLV60" s="1002"/>
      <c r="WLW60" s="1002"/>
      <c r="WLX60" s="1002"/>
      <c r="WLY60" s="1002"/>
      <c r="WLZ60" s="1002"/>
      <c r="WMA60" s="1002"/>
      <c r="WMB60" s="1002"/>
      <c r="WMC60" s="1002"/>
      <c r="WMD60" s="1002"/>
      <c r="WME60" s="1002"/>
      <c r="WMF60" s="1002"/>
      <c r="WMG60" s="1002"/>
      <c r="WMH60" s="1002"/>
      <c r="WMI60" s="1002"/>
      <c r="WMJ60" s="1002"/>
      <c r="WMK60" s="1002"/>
      <c r="WML60" s="1002"/>
      <c r="WMM60" s="1002"/>
      <c r="WMN60" s="1002"/>
      <c r="WMO60" s="1002"/>
      <c r="WMP60" s="1002"/>
      <c r="WMQ60" s="1002"/>
      <c r="WMR60" s="1002"/>
      <c r="WMS60" s="1002"/>
      <c r="WMT60" s="1002"/>
      <c r="WMU60" s="1002"/>
      <c r="WMV60" s="1002"/>
      <c r="WMW60" s="1002"/>
      <c r="WMX60" s="1002"/>
      <c r="WMY60" s="1002"/>
      <c r="WMZ60" s="1002"/>
      <c r="WNA60" s="1002"/>
      <c r="WNB60" s="1002"/>
      <c r="WNC60" s="1002"/>
      <c r="WND60" s="1002"/>
      <c r="WNE60" s="1002"/>
      <c r="WNF60" s="1002"/>
      <c r="WNG60" s="1002"/>
      <c r="WNH60" s="1002"/>
      <c r="WNI60" s="1002"/>
      <c r="WNJ60" s="1002"/>
      <c r="WNK60" s="1002"/>
      <c r="WNL60" s="1002"/>
      <c r="WNM60" s="1002"/>
      <c r="WNN60" s="1002"/>
      <c r="WNO60" s="1002"/>
      <c r="WNP60" s="1002"/>
      <c r="WNQ60" s="1002"/>
      <c r="WNR60" s="1002"/>
      <c r="WNS60" s="1002"/>
      <c r="WNT60" s="1002"/>
      <c r="WNU60" s="1002"/>
      <c r="WNV60" s="1002"/>
      <c r="WNW60" s="1002"/>
      <c r="WNX60" s="1002"/>
      <c r="WNY60" s="1002"/>
      <c r="WNZ60" s="1002"/>
      <c r="WOA60" s="1002"/>
      <c r="WOB60" s="1002"/>
      <c r="WOC60" s="1002"/>
      <c r="WOD60" s="1002"/>
      <c r="WOE60" s="1002"/>
      <c r="WOF60" s="1002"/>
      <c r="WOG60" s="1002"/>
      <c r="WOH60" s="1002"/>
      <c r="WOI60" s="1002"/>
      <c r="WOJ60" s="1002"/>
      <c r="WOK60" s="1002"/>
      <c r="WOL60" s="1002"/>
      <c r="WOM60" s="1002"/>
      <c r="WON60" s="1002"/>
      <c r="WOO60" s="1002"/>
      <c r="WOP60" s="1002"/>
      <c r="WOQ60" s="1002"/>
      <c r="WOR60" s="1002"/>
      <c r="WOS60" s="1002"/>
      <c r="WOT60" s="1002"/>
      <c r="WOU60" s="1002"/>
      <c r="WOV60" s="1002"/>
      <c r="WOW60" s="1002"/>
      <c r="WOX60" s="1002"/>
      <c r="WOY60" s="1002"/>
      <c r="WOZ60" s="1002"/>
      <c r="WPA60" s="1002"/>
      <c r="WPB60" s="1002"/>
      <c r="WPC60" s="1002"/>
      <c r="WPD60" s="1002"/>
      <c r="WPE60" s="1002"/>
      <c r="WPF60" s="1002"/>
      <c r="WPG60" s="1002"/>
      <c r="WPH60" s="1002"/>
      <c r="WPI60" s="1002"/>
      <c r="WPJ60" s="1002"/>
      <c r="WPK60" s="1002"/>
      <c r="WPL60" s="1002"/>
      <c r="WPM60" s="1002"/>
      <c r="WPN60" s="1002"/>
      <c r="WPO60" s="1002"/>
      <c r="WPP60" s="1002"/>
      <c r="WPQ60" s="1002"/>
      <c r="WPR60" s="1002"/>
      <c r="WPS60" s="1002"/>
      <c r="WPT60" s="1002"/>
      <c r="WPU60" s="1002"/>
      <c r="WPV60" s="1002"/>
      <c r="WPW60" s="1002"/>
      <c r="WPX60" s="1002"/>
      <c r="WPY60" s="1002"/>
      <c r="WPZ60" s="1002"/>
      <c r="WQA60" s="1002"/>
      <c r="WQB60" s="1002"/>
      <c r="WQC60" s="1002"/>
      <c r="WQD60" s="1002"/>
      <c r="WQE60" s="1002"/>
      <c r="WQF60" s="1002"/>
      <c r="WQG60" s="1002"/>
      <c r="WQH60" s="1002"/>
      <c r="WQI60" s="1002"/>
      <c r="WQJ60" s="1002"/>
      <c r="WQK60" s="1002"/>
      <c r="WQL60" s="1002"/>
      <c r="WQM60" s="1002"/>
      <c r="WQN60" s="1002"/>
      <c r="WQO60" s="1002"/>
      <c r="WQP60" s="1002"/>
      <c r="WQQ60" s="1002"/>
      <c r="WQR60" s="1002"/>
      <c r="WQS60" s="1002"/>
      <c r="WQT60" s="1002"/>
      <c r="WQU60" s="1002"/>
      <c r="WQV60" s="1002"/>
      <c r="WQW60" s="1002"/>
      <c r="WQX60" s="1002"/>
      <c r="WQY60" s="1002"/>
      <c r="WQZ60" s="1002"/>
      <c r="WRA60" s="1002"/>
      <c r="WRB60" s="1002"/>
      <c r="WRC60" s="1002"/>
      <c r="WRD60" s="1002"/>
      <c r="WRE60" s="1002"/>
      <c r="WRF60" s="1002"/>
      <c r="WRG60" s="1002"/>
      <c r="WRH60" s="1002"/>
      <c r="WRI60" s="1002"/>
      <c r="WRJ60" s="1002"/>
      <c r="WRK60" s="1002"/>
      <c r="WRL60" s="1002"/>
      <c r="WRM60" s="1002"/>
      <c r="WRN60" s="1002"/>
      <c r="WRO60" s="1002"/>
      <c r="WRP60" s="1002"/>
      <c r="WRQ60" s="1002"/>
      <c r="WRR60" s="1002"/>
      <c r="WRS60" s="1002"/>
      <c r="WRT60" s="1002"/>
      <c r="WRU60" s="1002"/>
      <c r="WRV60" s="1002"/>
      <c r="WRW60" s="1002"/>
      <c r="WRX60" s="1002"/>
      <c r="WRY60" s="1002"/>
      <c r="WRZ60" s="1002"/>
      <c r="WSA60" s="1002"/>
      <c r="WSB60" s="1002"/>
      <c r="WSC60" s="1002"/>
      <c r="WSD60" s="1002"/>
      <c r="WSE60" s="1002"/>
      <c r="WSF60" s="1002"/>
      <c r="WSG60" s="1002"/>
      <c r="WSH60" s="1002"/>
      <c r="WSI60" s="1002"/>
      <c r="WSJ60" s="1002"/>
      <c r="WSK60" s="1002"/>
      <c r="WSL60" s="1002"/>
      <c r="WSM60" s="1002"/>
      <c r="WSN60" s="1002"/>
      <c r="WSO60" s="1002"/>
      <c r="WSP60" s="1002"/>
      <c r="WSQ60" s="1002"/>
      <c r="WSR60" s="1002"/>
      <c r="WSS60" s="1002"/>
      <c r="WST60" s="1002"/>
      <c r="WSU60" s="1002"/>
      <c r="WSV60" s="1002"/>
      <c r="WSW60" s="1002"/>
      <c r="WSX60" s="1002"/>
      <c r="WSY60" s="1002"/>
      <c r="WSZ60" s="1002"/>
      <c r="WTA60" s="1002"/>
      <c r="WTB60" s="1002"/>
      <c r="WTC60" s="1002"/>
      <c r="WTD60" s="1002"/>
      <c r="WTE60" s="1002"/>
      <c r="WTF60" s="1002"/>
      <c r="WTG60" s="1002"/>
      <c r="WTH60" s="1002"/>
      <c r="WTI60" s="1002"/>
      <c r="WTJ60" s="1002"/>
      <c r="WTK60" s="1002"/>
      <c r="WTL60" s="1002"/>
      <c r="WTM60" s="1002"/>
      <c r="WTN60" s="1002"/>
      <c r="WTO60" s="1002"/>
      <c r="WTP60" s="1002"/>
      <c r="WTQ60" s="1002"/>
      <c r="WTR60" s="1002"/>
      <c r="WTS60" s="1002"/>
      <c r="WTT60" s="1002"/>
      <c r="WTU60" s="1002"/>
      <c r="WTV60" s="1002"/>
      <c r="WTW60" s="1002"/>
      <c r="WTX60" s="1002"/>
      <c r="WTY60" s="1002"/>
      <c r="WTZ60" s="1002"/>
      <c r="WUA60" s="1002"/>
      <c r="WUB60" s="1002"/>
      <c r="WUC60" s="1002"/>
      <c r="WUD60" s="1002"/>
      <c r="WUE60" s="1002"/>
      <c r="WUF60" s="1002"/>
      <c r="WUG60" s="1002"/>
      <c r="WUH60" s="1002"/>
      <c r="WUI60" s="1002"/>
      <c r="WUJ60" s="1002"/>
      <c r="WUK60" s="1002"/>
      <c r="WUL60" s="1002"/>
      <c r="WUM60" s="1002"/>
      <c r="WUN60" s="1002"/>
      <c r="WUO60" s="1002"/>
      <c r="WUP60" s="1002"/>
      <c r="WUQ60" s="1002"/>
      <c r="WUR60" s="1002"/>
      <c r="WUS60" s="1002"/>
      <c r="WUT60" s="1002"/>
      <c r="WUU60" s="1002"/>
      <c r="WUV60" s="1002"/>
      <c r="WUW60" s="1002"/>
      <c r="WUX60" s="1002"/>
      <c r="WUY60" s="1002"/>
      <c r="WUZ60" s="1002"/>
      <c r="WVA60" s="1002"/>
      <c r="WVB60" s="1002"/>
      <c r="WVC60" s="1002"/>
      <c r="WVD60" s="1002"/>
      <c r="WVE60" s="1002"/>
      <c r="WVF60" s="1002"/>
      <c r="WVG60" s="1002"/>
      <c r="WVH60" s="1002"/>
      <c r="WVI60" s="1002"/>
      <c r="WVJ60" s="1002"/>
      <c r="WVK60" s="1002"/>
      <c r="WVL60" s="1002"/>
      <c r="WVM60" s="1002"/>
      <c r="WVN60" s="1002"/>
      <c r="WVO60" s="1002"/>
      <c r="WVP60" s="1002"/>
      <c r="WVQ60" s="1002"/>
      <c r="WVR60" s="1002"/>
      <c r="WVS60" s="1002"/>
      <c r="WVT60" s="1002"/>
      <c r="WVU60" s="1002"/>
      <c r="WVV60" s="1002"/>
      <c r="WVW60" s="1002"/>
      <c r="WVX60" s="1002"/>
      <c r="WVY60" s="1002"/>
      <c r="WVZ60" s="1002"/>
      <c r="WWA60" s="1002"/>
      <c r="WWB60" s="1002"/>
      <c r="WWC60" s="1002"/>
      <c r="WWD60" s="1002"/>
      <c r="WWE60" s="1002"/>
      <c r="WWF60" s="1002"/>
      <c r="WWG60" s="1002"/>
      <c r="WWH60" s="1002"/>
      <c r="WWI60" s="1002"/>
      <c r="WWJ60" s="1002"/>
      <c r="WWK60" s="1002"/>
      <c r="WWL60" s="1002"/>
      <c r="WWM60" s="1002"/>
      <c r="WWN60" s="1002"/>
      <c r="WWO60" s="1002"/>
      <c r="WWP60" s="1002"/>
      <c r="WWQ60" s="1002"/>
      <c r="WWR60" s="1002"/>
      <c r="WWS60" s="1002"/>
      <c r="WWT60" s="1002"/>
      <c r="WWU60" s="1002"/>
      <c r="WWV60" s="1002"/>
      <c r="WWW60" s="1002"/>
      <c r="WWX60" s="1002"/>
      <c r="WWY60" s="1002"/>
      <c r="WWZ60" s="1002"/>
      <c r="WXA60" s="1002"/>
      <c r="WXB60" s="1002"/>
      <c r="WXC60" s="1002"/>
      <c r="WXD60" s="1002"/>
      <c r="WXE60" s="1002"/>
      <c r="WXF60" s="1002"/>
      <c r="WXG60" s="1002"/>
      <c r="WXH60" s="1002"/>
      <c r="WXI60" s="1002"/>
      <c r="WXJ60" s="1002"/>
      <c r="WXK60" s="1002"/>
      <c r="WXL60" s="1002"/>
      <c r="WXM60" s="1002"/>
      <c r="WXN60" s="1002"/>
      <c r="WXO60" s="1002"/>
      <c r="WXP60" s="1002"/>
      <c r="WXQ60" s="1002"/>
      <c r="WXR60" s="1002"/>
      <c r="WXS60" s="1002"/>
      <c r="WXT60" s="1002"/>
      <c r="WXU60" s="1002"/>
      <c r="WXV60" s="1002"/>
      <c r="WXW60" s="1002"/>
      <c r="WXX60" s="1002"/>
      <c r="WXY60" s="1002"/>
      <c r="WXZ60" s="1002"/>
      <c r="WYA60" s="1002"/>
      <c r="WYB60" s="1002"/>
      <c r="WYC60" s="1002"/>
      <c r="WYD60" s="1002"/>
      <c r="WYE60" s="1002"/>
      <c r="WYF60" s="1002"/>
      <c r="WYG60" s="1002"/>
      <c r="WYH60" s="1002"/>
      <c r="WYI60" s="1002"/>
      <c r="WYJ60" s="1002"/>
      <c r="WYK60" s="1002"/>
      <c r="WYL60" s="1002"/>
      <c r="WYM60" s="1002"/>
      <c r="WYN60" s="1002"/>
      <c r="WYO60" s="1002"/>
      <c r="WYP60" s="1002"/>
      <c r="WYQ60" s="1002"/>
      <c r="WYR60" s="1002"/>
      <c r="WYS60" s="1002"/>
      <c r="WYT60" s="1002"/>
      <c r="WYU60" s="1002"/>
      <c r="WYV60" s="1002"/>
      <c r="WYW60" s="1002"/>
      <c r="WYX60" s="1002"/>
      <c r="WYY60" s="1002"/>
      <c r="WYZ60" s="1002"/>
      <c r="WZA60" s="1002"/>
      <c r="WZB60" s="1002"/>
      <c r="WZC60" s="1002"/>
      <c r="WZD60" s="1002"/>
      <c r="WZE60" s="1002"/>
      <c r="WZF60" s="1002"/>
      <c r="WZG60" s="1002"/>
      <c r="WZH60" s="1002"/>
      <c r="WZI60" s="1002"/>
      <c r="WZJ60" s="1002"/>
      <c r="WZK60" s="1002"/>
      <c r="WZL60" s="1002"/>
      <c r="WZM60" s="1002"/>
      <c r="WZN60" s="1002"/>
      <c r="WZO60" s="1002"/>
      <c r="WZP60" s="1002"/>
      <c r="WZQ60" s="1002"/>
      <c r="WZR60" s="1002"/>
      <c r="WZS60" s="1002"/>
      <c r="WZT60" s="1002"/>
      <c r="WZU60" s="1002"/>
      <c r="WZV60" s="1002"/>
      <c r="WZW60" s="1002"/>
      <c r="WZX60" s="1002"/>
      <c r="WZY60" s="1002"/>
      <c r="WZZ60" s="1002"/>
      <c r="XAA60" s="1002"/>
      <c r="XAB60" s="1002"/>
      <c r="XAC60" s="1002"/>
      <c r="XAD60" s="1002"/>
      <c r="XAE60" s="1002"/>
      <c r="XAF60" s="1002"/>
      <c r="XAG60" s="1002"/>
      <c r="XAH60" s="1002"/>
      <c r="XAI60" s="1002"/>
      <c r="XAJ60" s="1002"/>
      <c r="XAK60" s="1002"/>
      <c r="XAL60" s="1002"/>
      <c r="XAM60" s="1002"/>
      <c r="XAN60" s="1002"/>
      <c r="XAO60" s="1002"/>
      <c r="XAP60" s="1002"/>
      <c r="XAQ60" s="1002"/>
      <c r="XAR60" s="1002"/>
      <c r="XAS60" s="1002"/>
      <c r="XAT60" s="1002"/>
      <c r="XAU60" s="1002"/>
      <c r="XAV60" s="1002"/>
      <c r="XAW60" s="1002"/>
      <c r="XAX60" s="1002"/>
      <c r="XAY60" s="1002"/>
      <c r="XAZ60" s="1002"/>
      <c r="XBA60" s="1002"/>
      <c r="XBB60" s="1002"/>
      <c r="XBC60" s="1002"/>
      <c r="XBD60" s="1002"/>
      <c r="XBE60" s="1002"/>
      <c r="XBF60" s="1002"/>
      <c r="XBG60" s="1002"/>
      <c r="XBH60" s="1002"/>
      <c r="XBI60" s="1002"/>
      <c r="XBJ60" s="1002"/>
      <c r="XBK60" s="1002"/>
      <c r="XBL60" s="1002"/>
      <c r="XBM60" s="1002"/>
      <c r="XBN60" s="1002"/>
      <c r="XBO60" s="1002"/>
      <c r="XBP60" s="1002"/>
      <c r="XBQ60" s="1002"/>
      <c r="XBR60" s="1002"/>
      <c r="XBS60" s="1002"/>
      <c r="XBT60" s="1002"/>
      <c r="XBU60" s="1002"/>
      <c r="XBV60" s="1002"/>
      <c r="XBW60" s="1002"/>
      <c r="XBX60" s="1002"/>
      <c r="XBY60" s="1002"/>
      <c r="XBZ60" s="1002"/>
      <c r="XCA60" s="1002"/>
      <c r="XCB60" s="1002"/>
      <c r="XCC60" s="1002"/>
      <c r="XCD60" s="1002"/>
      <c r="XCE60" s="1002"/>
      <c r="XCF60" s="1002"/>
      <c r="XCG60" s="1002"/>
      <c r="XCH60" s="1002"/>
      <c r="XCI60" s="1002"/>
      <c r="XCJ60" s="1002"/>
      <c r="XCK60" s="1002"/>
      <c r="XCL60" s="1002"/>
      <c r="XCM60" s="1002"/>
      <c r="XCN60" s="1002"/>
      <c r="XCO60" s="1002"/>
      <c r="XCP60" s="1002"/>
      <c r="XCQ60" s="1002"/>
      <c r="XCR60" s="1002"/>
      <c r="XCS60" s="1002"/>
      <c r="XCT60" s="1002"/>
      <c r="XCU60" s="1002"/>
      <c r="XCV60" s="1002"/>
      <c r="XCW60" s="1002"/>
      <c r="XCX60" s="1002"/>
      <c r="XCY60" s="1002"/>
      <c r="XCZ60" s="1002"/>
      <c r="XDA60" s="1002"/>
      <c r="XDB60" s="1002"/>
      <c r="XDC60" s="1002"/>
      <c r="XDD60" s="1002"/>
      <c r="XDE60" s="1002"/>
      <c r="XDF60" s="1002"/>
      <c r="XDG60" s="1002"/>
      <c r="XDH60" s="1002"/>
      <c r="XDI60" s="1002"/>
      <c r="XDJ60" s="1002"/>
      <c r="XDK60" s="1002"/>
      <c r="XDL60" s="1002"/>
      <c r="XDM60" s="1002"/>
      <c r="XDN60" s="1002"/>
      <c r="XDO60" s="1002"/>
      <c r="XDP60" s="1002"/>
      <c r="XDQ60" s="1002"/>
      <c r="XDR60" s="1002"/>
      <c r="XDS60" s="1002"/>
      <c r="XDT60" s="1002"/>
      <c r="XDU60" s="1002"/>
      <c r="XDV60" s="1002"/>
      <c r="XDW60" s="1002"/>
    </row>
    <row r="61" spans="1:16381" s="1003" customFormat="1" ht="12.75" customHeight="1" x14ac:dyDescent="0.25">
      <c r="A61" s="970"/>
      <c r="B61" s="998" t="s">
        <v>685</v>
      </c>
      <c r="C61" s="998" t="s">
        <v>686</v>
      </c>
      <c r="D61" s="998" t="s">
        <v>681</v>
      </c>
      <c r="E61" s="998" t="s">
        <v>681</v>
      </c>
      <c r="F61" s="999">
        <v>1151.8</v>
      </c>
      <c r="G61" s="999">
        <v>1070.5999999999999</v>
      </c>
      <c r="H61" s="999">
        <v>1055.4000000000001</v>
      </c>
      <c r="I61" s="999">
        <v>1099.3</v>
      </c>
      <c r="J61" s="999">
        <v>1172.5</v>
      </c>
      <c r="K61" s="999">
        <v>1207.7</v>
      </c>
      <c r="L61" s="999">
        <v>1070.5</v>
      </c>
      <c r="M61" s="999">
        <v>1115.7</v>
      </c>
      <c r="N61" s="1004">
        <v>1215</v>
      </c>
      <c r="O61" s="1001">
        <v>1174</v>
      </c>
      <c r="P61" s="1001">
        <v>1180</v>
      </c>
      <c r="Q61" s="1001">
        <v>1132</v>
      </c>
      <c r="R61" s="1001">
        <v>1103</v>
      </c>
      <c r="S61" s="1001">
        <v>1098</v>
      </c>
      <c r="T61" s="1001">
        <v>1107</v>
      </c>
      <c r="U61" s="1001">
        <v>1100.7</v>
      </c>
      <c r="V61" s="1001">
        <v>1098.0999999999999</v>
      </c>
      <c r="W61" s="1001">
        <v>1097.9000000000001</v>
      </c>
      <c r="X61" s="1001">
        <v>1099.0999999999999</v>
      </c>
      <c r="Y61" s="1001">
        <v>1100.4000000000001</v>
      </c>
      <c r="Z61" s="1001">
        <v>1101.0999999999999</v>
      </c>
      <c r="AA61" s="1001">
        <v>1100.5</v>
      </c>
      <c r="AB61" s="1001">
        <v>1098.4000000000001</v>
      </c>
      <c r="AC61" s="1001">
        <v>1094.3</v>
      </c>
      <c r="AD61" s="1001">
        <v>1087.9000000000001</v>
      </c>
      <c r="AE61" s="1001">
        <v>1079.3</v>
      </c>
      <c r="AF61" s="1001">
        <v>1068.4000000000001</v>
      </c>
      <c r="AG61" s="1001">
        <v>1055.7</v>
      </c>
      <c r="AH61" s="1001">
        <v>1041.2</v>
      </c>
      <c r="AI61" s="1001">
        <v>1025.4000000000001</v>
      </c>
      <c r="AJ61" s="1001">
        <v>1009.2</v>
      </c>
      <c r="AK61" s="1001">
        <v>993.3</v>
      </c>
      <c r="AL61" s="1001">
        <v>978.6</v>
      </c>
      <c r="AM61" s="1001">
        <v>966.2</v>
      </c>
      <c r="AN61" s="1001">
        <v>957.3</v>
      </c>
      <c r="AO61" s="1001">
        <v>953.2</v>
      </c>
      <c r="AP61" s="1001">
        <v>955.5</v>
      </c>
      <c r="AQ61" s="1001">
        <v>966</v>
      </c>
      <c r="AR61" s="1001">
        <v>986.9</v>
      </c>
      <c r="AS61" s="1001">
        <v>1013.9</v>
      </c>
      <c r="AT61" s="998" t="s">
        <v>691</v>
      </c>
      <c r="AU61" s="998" t="s">
        <v>1063</v>
      </c>
      <c r="AV61" s="998" t="s">
        <v>684</v>
      </c>
      <c r="AW61" s="1002"/>
      <c r="AX61" s="1002"/>
      <c r="AY61" s="1002"/>
      <c r="AZ61" s="1002"/>
      <c r="BA61" s="1002"/>
      <c r="BB61" s="1002"/>
      <c r="BC61" s="1002"/>
      <c r="BD61" s="1002"/>
      <c r="BE61" s="1002"/>
      <c r="BF61" s="1002"/>
      <c r="BG61" s="1002"/>
      <c r="BH61" s="1002"/>
      <c r="BI61" s="1002"/>
      <c r="BJ61" s="1002"/>
      <c r="BK61" s="1002"/>
      <c r="BL61" s="1002"/>
      <c r="BM61" s="1002"/>
      <c r="BN61" s="1002"/>
      <c r="BO61" s="1002"/>
      <c r="BP61" s="1002"/>
      <c r="BQ61" s="1002"/>
      <c r="BR61" s="1002"/>
      <c r="BS61" s="1002"/>
      <c r="BT61" s="1002"/>
      <c r="BU61" s="1002"/>
      <c r="BV61" s="1002"/>
      <c r="BW61" s="1002"/>
      <c r="BX61" s="1002"/>
      <c r="BY61" s="1002"/>
      <c r="BZ61" s="1002"/>
      <c r="CA61" s="1002"/>
      <c r="CB61" s="1002"/>
      <c r="CC61" s="1002"/>
      <c r="CD61" s="1002"/>
      <c r="CE61" s="1002"/>
      <c r="CF61" s="1002"/>
      <c r="CG61" s="1002"/>
      <c r="CH61" s="1002"/>
      <c r="CI61" s="1002"/>
      <c r="CJ61" s="1002"/>
      <c r="CK61" s="1002"/>
      <c r="CL61" s="1002"/>
      <c r="CM61" s="1002"/>
      <c r="CN61" s="1002"/>
      <c r="CO61" s="1002"/>
      <c r="CP61" s="1002"/>
      <c r="CQ61" s="1002"/>
      <c r="CR61" s="1002"/>
      <c r="CS61" s="1002"/>
      <c r="CT61" s="1002"/>
      <c r="CU61" s="1002"/>
      <c r="CV61" s="1002"/>
      <c r="CW61" s="1002"/>
      <c r="CX61" s="1002"/>
      <c r="CY61" s="1002"/>
      <c r="CZ61" s="1002"/>
      <c r="DA61" s="1002"/>
      <c r="DB61" s="1002"/>
      <c r="DC61" s="1002"/>
      <c r="DD61" s="1002"/>
      <c r="DE61" s="1002"/>
      <c r="DF61" s="1002"/>
      <c r="DG61" s="1002"/>
      <c r="DH61" s="1002"/>
      <c r="DI61" s="1002"/>
      <c r="DJ61" s="1002"/>
      <c r="DK61" s="1002"/>
      <c r="DL61" s="1002"/>
      <c r="DM61" s="1002"/>
      <c r="DN61" s="1002"/>
      <c r="DO61" s="1002"/>
      <c r="DP61" s="1002"/>
      <c r="DQ61" s="1002"/>
      <c r="DR61" s="1002"/>
      <c r="DS61" s="1002"/>
      <c r="DT61" s="1002"/>
      <c r="DU61" s="1002"/>
      <c r="DV61" s="1002"/>
      <c r="DW61" s="1002"/>
      <c r="DX61" s="1002"/>
      <c r="DY61" s="1002"/>
      <c r="DZ61" s="1002"/>
      <c r="EA61" s="1002"/>
      <c r="EB61" s="1002"/>
      <c r="EC61" s="1002"/>
      <c r="ED61" s="1002"/>
      <c r="EE61" s="1002"/>
      <c r="EF61" s="1002"/>
      <c r="EG61" s="1002"/>
      <c r="EH61" s="1002"/>
      <c r="EI61" s="1002"/>
      <c r="EJ61" s="1002"/>
      <c r="EK61" s="1002"/>
      <c r="EL61" s="1002"/>
      <c r="EM61" s="1002"/>
      <c r="EN61" s="1002"/>
      <c r="EO61" s="1002"/>
      <c r="EP61" s="1002"/>
      <c r="EQ61" s="1002"/>
      <c r="ER61" s="1002"/>
      <c r="ES61" s="1002"/>
      <c r="ET61" s="1002"/>
      <c r="EU61" s="1002"/>
      <c r="EV61" s="1002"/>
      <c r="EW61" s="1002"/>
      <c r="EX61" s="1002"/>
      <c r="EY61" s="1002"/>
      <c r="EZ61" s="1002"/>
      <c r="FA61" s="1002"/>
      <c r="FB61" s="1002"/>
      <c r="FC61" s="1002"/>
      <c r="FD61" s="1002"/>
      <c r="FE61" s="1002"/>
      <c r="FF61" s="1002"/>
      <c r="FG61" s="1002"/>
      <c r="FH61" s="1002"/>
      <c r="FI61" s="1002"/>
      <c r="FJ61" s="1002"/>
      <c r="FK61" s="1002"/>
      <c r="FL61" s="1002"/>
      <c r="FM61" s="1002"/>
      <c r="FN61" s="1002"/>
      <c r="FO61" s="1002"/>
      <c r="FP61" s="1002"/>
      <c r="FQ61" s="1002"/>
      <c r="FR61" s="1002"/>
      <c r="FS61" s="1002"/>
      <c r="FT61" s="1002"/>
      <c r="FU61" s="1002"/>
      <c r="FV61" s="1002"/>
      <c r="FW61" s="1002"/>
      <c r="FX61" s="1002"/>
      <c r="FY61" s="1002"/>
      <c r="FZ61" s="1002"/>
      <c r="GA61" s="1002"/>
      <c r="GB61" s="1002"/>
      <c r="GC61" s="1002"/>
      <c r="GD61" s="1002"/>
      <c r="GE61" s="1002"/>
      <c r="GF61" s="1002"/>
      <c r="GG61" s="1002"/>
      <c r="GH61" s="1002"/>
      <c r="GI61" s="1002"/>
      <c r="GJ61" s="1002"/>
      <c r="GK61" s="1002"/>
      <c r="GL61" s="1002"/>
      <c r="GM61" s="1002"/>
      <c r="GN61" s="1002"/>
      <c r="GO61" s="1002"/>
      <c r="GP61" s="1002"/>
      <c r="GQ61" s="1002"/>
      <c r="GR61" s="1002"/>
      <c r="GS61" s="1002"/>
      <c r="GT61" s="1002"/>
      <c r="GU61" s="1002"/>
      <c r="GV61" s="1002"/>
      <c r="GW61" s="1002"/>
      <c r="GX61" s="1002"/>
      <c r="GY61" s="1002"/>
      <c r="GZ61" s="1002"/>
      <c r="HA61" s="1002"/>
      <c r="HB61" s="1002"/>
      <c r="HC61" s="1002"/>
      <c r="HD61" s="1002"/>
      <c r="HE61" s="1002"/>
      <c r="HF61" s="1002"/>
      <c r="HG61" s="1002"/>
      <c r="HH61" s="1002"/>
      <c r="HI61" s="1002"/>
      <c r="HJ61" s="1002"/>
      <c r="HK61" s="1002"/>
      <c r="HL61" s="1002"/>
      <c r="HM61" s="1002"/>
      <c r="HN61" s="1002"/>
      <c r="HO61" s="1002"/>
      <c r="HP61" s="1002"/>
      <c r="HQ61" s="1002"/>
      <c r="HR61" s="1002"/>
      <c r="HS61" s="1002"/>
      <c r="HT61" s="1002"/>
      <c r="HU61" s="1002"/>
      <c r="HV61" s="1002"/>
      <c r="HW61" s="1002"/>
      <c r="HX61" s="1002"/>
      <c r="HY61" s="1002"/>
      <c r="HZ61" s="1002"/>
      <c r="IA61" s="1002"/>
      <c r="IB61" s="1002"/>
      <c r="IC61" s="1002"/>
      <c r="ID61" s="1002"/>
      <c r="IE61" s="1002"/>
      <c r="IF61" s="1002"/>
      <c r="IG61" s="1002"/>
      <c r="IH61" s="1002"/>
      <c r="II61" s="1002"/>
      <c r="IJ61" s="1002"/>
      <c r="IK61" s="1002"/>
      <c r="IL61" s="1002"/>
      <c r="IM61" s="1002"/>
      <c r="IN61" s="1002"/>
      <c r="IO61" s="1002"/>
      <c r="IP61" s="1002"/>
      <c r="IQ61" s="1002"/>
      <c r="IR61" s="1002"/>
      <c r="IS61" s="1002"/>
      <c r="IT61" s="1002"/>
      <c r="IU61" s="1002"/>
      <c r="IV61" s="1002"/>
      <c r="IW61" s="1002"/>
      <c r="IX61" s="1002"/>
      <c r="IY61" s="1002"/>
      <c r="IZ61" s="1002"/>
      <c r="JA61" s="1002"/>
      <c r="JB61" s="1002"/>
      <c r="JC61" s="1002"/>
      <c r="JD61" s="1002"/>
      <c r="JE61" s="1002"/>
      <c r="JF61" s="1002"/>
      <c r="JG61" s="1002"/>
      <c r="JH61" s="1002"/>
      <c r="JI61" s="1002"/>
      <c r="JJ61" s="1002"/>
      <c r="JK61" s="1002"/>
      <c r="JL61" s="1002"/>
      <c r="JM61" s="1002"/>
      <c r="JN61" s="1002"/>
      <c r="JO61" s="1002"/>
      <c r="JP61" s="1002"/>
      <c r="JQ61" s="1002"/>
      <c r="JR61" s="1002"/>
      <c r="JS61" s="1002"/>
      <c r="JT61" s="1002"/>
      <c r="JU61" s="1002"/>
      <c r="JV61" s="1002"/>
      <c r="JW61" s="1002"/>
      <c r="JX61" s="1002"/>
      <c r="JY61" s="1002"/>
      <c r="JZ61" s="1002"/>
      <c r="KA61" s="1002"/>
      <c r="KB61" s="1002"/>
      <c r="KC61" s="1002"/>
      <c r="KD61" s="1002"/>
      <c r="KE61" s="1002"/>
      <c r="KF61" s="1002"/>
      <c r="KG61" s="1002"/>
      <c r="KH61" s="1002"/>
      <c r="KI61" s="1002"/>
      <c r="KJ61" s="1002"/>
      <c r="KK61" s="1002"/>
      <c r="KL61" s="1002"/>
      <c r="KM61" s="1002"/>
      <c r="KN61" s="1002"/>
      <c r="KO61" s="1002"/>
      <c r="KP61" s="1002"/>
      <c r="KQ61" s="1002"/>
      <c r="KR61" s="1002"/>
      <c r="KS61" s="1002"/>
      <c r="KT61" s="1002"/>
      <c r="KU61" s="1002"/>
      <c r="KV61" s="1002"/>
      <c r="KW61" s="1002"/>
      <c r="KX61" s="1002"/>
      <c r="KY61" s="1002"/>
      <c r="KZ61" s="1002"/>
      <c r="LA61" s="1002"/>
      <c r="LB61" s="1002"/>
      <c r="LC61" s="1002"/>
      <c r="LD61" s="1002"/>
      <c r="LE61" s="1002"/>
      <c r="LF61" s="1002"/>
      <c r="LG61" s="1002"/>
      <c r="LH61" s="1002"/>
      <c r="LI61" s="1002"/>
      <c r="LJ61" s="1002"/>
      <c r="LK61" s="1002"/>
      <c r="LL61" s="1002"/>
      <c r="LM61" s="1002"/>
      <c r="LN61" s="1002"/>
      <c r="LO61" s="1002"/>
      <c r="LP61" s="1002"/>
      <c r="LQ61" s="1002"/>
      <c r="LR61" s="1002"/>
      <c r="LS61" s="1002"/>
      <c r="LT61" s="1002"/>
      <c r="LU61" s="1002"/>
      <c r="LV61" s="1002"/>
      <c r="LW61" s="1002"/>
      <c r="LX61" s="1002"/>
      <c r="LY61" s="1002"/>
      <c r="LZ61" s="1002"/>
      <c r="MA61" s="1002"/>
      <c r="MB61" s="1002"/>
      <c r="MC61" s="1002"/>
      <c r="MD61" s="1002"/>
      <c r="ME61" s="1002"/>
      <c r="MF61" s="1002"/>
      <c r="MG61" s="1002"/>
      <c r="MH61" s="1002"/>
      <c r="MI61" s="1002"/>
      <c r="MJ61" s="1002"/>
      <c r="MK61" s="1002"/>
      <c r="ML61" s="1002"/>
      <c r="MM61" s="1002"/>
      <c r="MN61" s="1002"/>
      <c r="MO61" s="1002"/>
      <c r="MP61" s="1002"/>
      <c r="MQ61" s="1002"/>
      <c r="MR61" s="1002"/>
      <c r="MS61" s="1002"/>
      <c r="MT61" s="1002"/>
      <c r="MU61" s="1002"/>
      <c r="MV61" s="1002"/>
      <c r="MW61" s="1002"/>
      <c r="MX61" s="1002"/>
      <c r="MY61" s="1002"/>
      <c r="MZ61" s="1002"/>
      <c r="NA61" s="1002"/>
      <c r="NB61" s="1002"/>
      <c r="NC61" s="1002"/>
      <c r="ND61" s="1002"/>
      <c r="NE61" s="1002"/>
      <c r="NF61" s="1002"/>
      <c r="NG61" s="1002"/>
      <c r="NH61" s="1002"/>
      <c r="NI61" s="1002"/>
      <c r="NJ61" s="1002"/>
      <c r="NK61" s="1002"/>
      <c r="NL61" s="1002"/>
      <c r="NM61" s="1002"/>
      <c r="NN61" s="1002"/>
      <c r="NO61" s="1002"/>
      <c r="NP61" s="1002"/>
      <c r="NQ61" s="1002"/>
      <c r="NR61" s="1002"/>
      <c r="NS61" s="1002"/>
      <c r="NT61" s="1002"/>
      <c r="NU61" s="1002"/>
      <c r="NV61" s="1002"/>
      <c r="NW61" s="1002"/>
      <c r="NX61" s="1002"/>
      <c r="NY61" s="1002"/>
      <c r="NZ61" s="1002"/>
      <c r="OA61" s="1002"/>
      <c r="OB61" s="1002"/>
      <c r="OC61" s="1002"/>
      <c r="OD61" s="1002"/>
      <c r="OE61" s="1002"/>
      <c r="OF61" s="1002"/>
      <c r="OG61" s="1002"/>
      <c r="OH61" s="1002"/>
      <c r="OI61" s="1002"/>
      <c r="OJ61" s="1002"/>
      <c r="OK61" s="1002"/>
      <c r="OL61" s="1002"/>
      <c r="OM61" s="1002"/>
      <c r="ON61" s="1002"/>
      <c r="OO61" s="1002"/>
      <c r="OP61" s="1002"/>
      <c r="OQ61" s="1002"/>
      <c r="OR61" s="1002"/>
      <c r="OS61" s="1002"/>
      <c r="OT61" s="1002"/>
      <c r="OU61" s="1002"/>
      <c r="OV61" s="1002"/>
      <c r="OW61" s="1002"/>
      <c r="OX61" s="1002"/>
      <c r="OY61" s="1002"/>
      <c r="OZ61" s="1002"/>
      <c r="PA61" s="1002"/>
      <c r="PB61" s="1002"/>
      <c r="PC61" s="1002"/>
      <c r="PD61" s="1002"/>
      <c r="PE61" s="1002"/>
      <c r="PF61" s="1002"/>
      <c r="PG61" s="1002"/>
      <c r="PH61" s="1002"/>
      <c r="PI61" s="1002"/>
      <c r="PJ61" s="1002"/>
      <c r="PK61" s="1002"/>
      <c r="PL61" s="1002"/>
      <c r="PM61" s="1002"/>
      <c r="PN61" s="1002"/>
      <c r="PO61" s="1002"/>
      <c r="PP61" s="1002"/>
      <c r="PQ61" s="1002"/>
      <c r="PR61" s="1002"/>
      <c r="PS61" s="1002"/>
      <c r="PT61" s="1002"/>
      <c r="PU61" s="1002"/>
      <c r="PV61" s="1002"/>
      <c r="PW61" s="1002"/>
      <c r="PX61" s="1002"/>
      <c r="PY61" s="1002"/>
      <c r="PZ61" s="1002"/>
      <c r="QA61" s="1002"/>
      <c r="QB61" s="1002"/>
      <c r="QC61" s="1002"/>
      <c r="QD61" s="1002"/>
      <c r="QE61" s="1002"/>
      <c r="QF61" s="1002"/>
      <c r="QG61" s="1002"/>
      <c r="QH61" s="1002"/>
      <c r="QI61" s="1002"/>
      <c r="QJ61" s="1002"/>
      <c r="QK61" s="1002"/>
      <c r="QL61" s="1002"/>
      <c r="QM61" s="1002"/>
      <c r="QN61" s="1002"/>
      <c r="QO61" s="1002"/>
      <c r="QP61" s="1002"/>
      <c r="QQ61" s="1002"/>
      <c r="QR61" s="1002"/>
      <c r="QS61" s="1002"/>
      <c r="QT61" s="1002"/>
      <c r="QU61" s="1002"/>
      <c r="QV61" s="1002"/>
      <c r="QW61" s="1002"/>
      <c r="QX61" s="1002"/>
      <c r="QY61" s="1002"/>
      <c r="QZ61" s="1002"/>
      <c r="RA61" s="1002"/>
      <c r="RB61" s="1002"/>
      <c r="RC61" s="1002"/>
      <c r="RD61" s="1002"/>
      <c r="RE61" s="1002"/>
      <c r="RF61" s="1002"/>
      <c r="RG61" s="1002"/>
      <c r="RH61" s="1002"/>
      <c r="RI61" s="1002"/>
      <c r="RJ61" s="1002"/>
      <c r="RK61" s="1002"/>
      <c r="RL61" s="1002"/>
      <c r="RM61" s="1002"/>
      <c r="RN61" s="1002"/>
      <c r="RO61" s="1002"/>
      <c r="RP61" s="1002"/>
      <c r="RQ61" s="1002"/>
      <c r="RR61" s="1002"/>
      <c r="RS61" s="1002"/>
      <c r="RT61" s="1002"/>
      <c r="RU61" s="1002"/>
      <c r="RV61" s="1002"/>
      <c r="RW61" s="1002"/>
      <c r="RX61" s="1002"/>
      <c r="RY61" s="1002"/>
      <c r="RZ61" s="1002"/>
      <c r="SA61" s="1002"/>
      <c r="SB61" s="1002"/>
      <c r="SC61" s="1002"/>
      <c r="SD61" s="1002"/>
      <c r="SE61" s="1002"/>
      <c r="SF61" s="1002"/>
      <c r="SG61" s="1002"/>
      <c r="SH61" s="1002"/>
      <c r="SI61" s="1002"/>
      <c r="SJ61" s="1002"/>
      <c r="SK61" s="1002"/>
      <c r="SL61" s="1002"/>
      <c r="SM61" s="1002"/>
      <c r="SN61" s="1002"/>
      <c r="SO61" s="1002"/>
      <c r="SP61" s="1002"/>
      <c r="SQ61" s="1002"/>
      <c r="SR61" s="1002"/>
      <c r="SS61" s="1002"/>
      <c r="ST61" s="1002"/>
      <c r="SU61" s="1002"/>
      <c r="SV61" s="1002"/>
      <c r="SW61" s="1002"/>
      <c r="SX61" s="1002"/>
      <c r="SY61" s="1002"/>
      <c r="SZ61" s="1002"/>
      <c r="TA61" s="1002"/>
      <c r="TB61" s="1002"/>
      <c r="TC61" s="1002"/>
      <c r="TD61" s="1002"/>
      <c r="TE61" s="1002"/>
      <c r="TF61" s="1002"/>
      <c r="TG61" s="1002"/>
      <c r="TH61" s="1002"/>
      <c r="TI61" s="1002"/>
      <c r="TJ61" s="1002"/>
      <c r="TK61" s="1002"/>
      <c r="TL61" s="1002"/>
      <c r="TM61" s="1002"/>
      <c r="TN61" s="1002"/>
      <c r="TO61" s="1002"/>
      <c r="TP61" s="1002"/>
      <c r="TQ61" s="1002"/>
      <c r="TR61" s="1002"/>
      <c r="TS61" s="1002"/>
      <c r="TT61" s="1002"/>
      <c r="TU61" s="1002"/>
      <c r="TV61" s="1002"/>
      <c r="TW61" s="1002"/>
      <c r="TX61" s="1002"/>
      <c r="TY61" s="1002"/>
      <c r="TZ61" s="1002"/>
      <c r="UA61" s="1002"/>
      <c r="UB61" s="1002"/>
      <c r="UC61" s="1002"/>
      <c r="UD61" s="1002"/>
      <c r="UE61" s="1002"/>
      <c r="UF61" s="1002"/>
      <c r="UG61" s="1002"/>
      <c r="UH61" s="1002"/>
      <c r="UI61" s="1002"/>
      <c r="UJ61" s="1002"/>
      <c r="UK61" s="1002"/>
      <c r="UL61" s="1002"/>
      <c r="UM61" s="1002"/>
      <c r="UN61" s="1002"/>
      <c r="UO61" s="1002"/>
      <c r="UP61" s="1002"/>
      <c r="UQ61" s="1002"/>
      <c r="UR61" s="1002"/>
      <c r="US61" s="1002"/>
      <c r="UT61" s="1002"/>
      <c r="UU61" s="1002"/>
      <c r="UV61" s="1002"/>
      <c r="UW61" s="1002"/>
      <c r="UX61" s="1002"/>
      <c r="UY61" s="1002"/>
      <c r="UZ61" s="1002"/>
      <c r="VA61" s="1002"/>
      <c r="VB61" s="1002"/>
      <c r="VC61" s="1002"/>
      <c r="VD61" s="1002"/>
      <c r="VE61" s="1002"/>
      <c r="VF61" s="1002"/>
      <c r="VG61" s="1002"/>
      <c r="VH61" s="1002"/>
      <c r="VI61" s="1002"/>
      <c r="VJ61" s="1002"/>
      <c r="VK61" s="1002"/>
      <c r="VL61" s="1002"/>
      <c r="VM61" s="1002"/>
      <c r="VN61" s="1002"/>
      <c r="VO61" s="1002"/>
      <c r="VP61" s="1002"/>
      <c r="VQ61" s="1002"/>
      <c r="VR61" s="1002"/>
      <c r="VS61" s="1002"/>
      <c r="VT61" s="1002"/>
      <c r="VU61" s="1002"/>
      <c r="VV61" s="1002"/>
      <c r="VW61" s="1002"/>
      <c r="VX61" s="1002"/>
      <c r="VY61" s="1002"/>
      <c r="VZ61" s="1002"/>
      <c r="WA61" s="1002"/>
      <c r="WB61" s="1002"/>
      <c r="WC61" s="1002"/>
      <c r="WD61" s="1002"/>
      <c r="WE61" s="1002"/>
      <c r="WF61" s="1002"/>
      <c r="WG61" s="1002"/>
      <c r="WH61" s="1002"/>
      <c r="WI61" s="1002"/>
      <c r="WJ61" s="1002"/>
      <c r="WK61" s="1002"/>
      <c r="WL61" s="1002"/>
      <c r="WM61" s="1002"/>
      <c r="WN61" s="1002"/>
      <c r="WO61" s="1002"/>
      <c r="WP61" s="1002"/>
      <c r="WQ61" s="1002"/>
      <c r="WR61" s="1002"/>
      <c r="WS61" s="1002"/>
      <c r="WT61" s="1002"/>
      <c r="WU61" s="1002"/>
      <c r="WV61" s="1002"/>
      <c r="WW61" s="1002"/>
      <c r="WX61" s="1002"/>
      <c r="WY61" s="1002"/>
      <c r="WZ61" s="1002"/>
      <c r="XA61" s="1002"/>
      <c r="XB61" s="1002"/>
      <c r="XC61" s="1002"/>
      <c r="XD61" s="1002"/>
      <c r="XE61" s="1002"/>
      <c r="XF61" s="1002"/>
      <c r="XG61" s="1002"/>
      <c r="XH61" s="1002"/>
      <c r="XI61" s="1002"/>
      <c r="XJ61" s="1002"/>
      <c r="XK61" s="1002"/>
      <c r="XL61" s="1002"/>
      <c r="XM61" s="1002"/>
      <c r="XN61" s="1002"/>
      <c r="XO61" s="1002"/>
      <c r="XP61" s="1002"/>
      <c r="XQ61" s="1002"/>
      <c r="XR61" s="1002"/>
      <c r="XS61" s="1002"/>
      <c r="XT61" s="1002"/>
      <c r="XU61" s="1002"/>
      <c r="XV61" s="1002"/>
      <c r="XW61" s="1002"/>
      <c r="XX61" s="1002"/>
      <c r="XY61" s="1002"/>
      <c r="XZ61" s="1002"/>
      <c r="YA61" s="1002"/>
      <c r="YB61" s="1002"/>
      <c r="YC61" s="1002"/>
      <c r="YD61" s="1002"/>
      <c r="YE61" s="1002"/>
      <c r="YF61" s="1002"/>
      <c r="YG61" s="1002"/>
      <c r="YH61" s="1002"/>
      <c r="YI61" s="1002"/>
      <c r="YJ61" s="1002"/>
      <c r="YK61" s="1002"/>
      <c r="YL61" s="1002"/>
      <c r="YM61" s="1002"/>
      <c r="YN61" s="1002"/>
      <c r="YO61" s="1002"/>
      <c r="YP61" s="1002"/>
      <c r="YQ61" s="1002"/>
      <c r="YR61" s="1002"/>
      <c r="YS61" s="1002"/>
      <c r="YT61" s="1002"/>
      <c r="YU61" s="1002"/>
      <c r="YV61" s="1002"/>
      <c r="YW61" s="1002"/>
      <c r="YX61" s="1002"/>
      <c r="YY61" s="1002"/>
      <c r="YZ61" s="1002"/>
      <c r="ZA61" s="1002"/>
      <c r="ZB61" s="1002"/>
      <c r="ZC61" s="1002"/>
      <c r="ZD61" s="1002"/>
      <c r="ZE61" s="1002"/>
      <c r="ZF61" s="1002"/>
      <c r="ZG61" s="1002"/>
      <c r="ZH61" s="1002"/>
      <c r="ZI61" s="1002"/>
      <c r="ZJ61" s="1002"/>
      <c r="ZK61" s="1002"/>
      <c r="ZL61" s="1002"/>
      <c r="ZM61" s="1002"/>
      <c r="ZN61" s="1002"/>
      <c r="ZO61" s="1002"/>
      <c r="ZP61" s="1002"/>
      <c r="ZQ61" s="1002"/>
      <c r="ZR61" s="1002"/>
      <c r="ZS61" s="1002"/>
      <c r="ZT61" s="1002"/>
      <c r="ZU61" s="1002"/>
      <c r="ZV61" s="1002"/>
      <c r="ZW61" s="1002"/>
      <c r="ZX61" s="1002"/>
      <c r="ZY61" s="1002"/>
      <c r="ZZ61" s="1002"/>
      <c r="AAA61" s="1002"/>
      <c r="AAB61" s="1002"/>
      <c r="AAC61" s="1002"/>
      <c r="AAD61" s="1002"/>
      <c r="AAE61" s="1002"/>
      <c r="AAF61" s="1002"/>
      <c r="AAG61" s="1002"/>
      <c r="AAH61" s="1002"/>
      <c r="AAI61" s="1002"/>
      <c r="AAJ61" s="1002"/>
      <c r="AAK61" s="1002"/>
      <c r="AAL61" s="1002"/>
      <c r="AAM61" s="1002"/>
      <c r="AAN61" s="1002"/>
      <c r="AAO61" s="1002"/>
      <c r="AAP61" s="1002"/>
      <c r="AAQ61" s="1002"/>
      <c r="AAR61" s="1002"/>
      <c r="AAS61" s="1002"/>
      <c r="AAT61" s="1002"/>
      <c r="AAU61" s="1002"/>
      <c r="AAV61" s="1002"/>
      <c r="AAW61" s="1002"/>
      <c r="AAX61" s="1002"/>
      <c r="AAY61" s="1002"/>
      <c r="AAZ61" s="1002"/>
      <c r="ABA61" s="1002"/>
      <c r="ABB61" s="1002"/>
      <c r="ABC61" s="1002"/>
      <c r="ABD61" s="1002"/>
      <c r="ABE61" s="1002"/>
      <c r="ABF61" s="1002"/>
      <c r="ABG61" s="1002"/>
      <c r="ABH61" s="1002"/>
      <c r="ABI61" s="1002"/>
      <c r="ABJ61" s="1002"/>
      <c r="ABK61" s="1002"/>
      <c r="ABL61" s="1002"/>
      <c r="ABM61" s="1002"/>
      <c r="ABN61" s="1002"/>
      <c r="ABO61" s="1002"/>
      <c r="ABP61" s="1002"/>
      <c r="ABQ61" s="1002"/>
      <c r="ABR61" s="1002"/>
      <c r="ABS61" s="1002"/>
      <c r="ABT61" s="1002"/>
      <c r="ABU61" s="1002"/>
      <c r="ABV61" s="1002"/>
      <c r="ABW61" s="1002"/>
      <c r="ABX61" s="1002"/>
      <c r="ABY61" s="1002"/>
      <c r="ABZ61" s="1002"/>
      <c r="ACA61" s="1002"/>
      <c r="ACB61" s="1002"/>
      <c r="ACC61" s="1002"/>
      <c r="ACD61" s="1002"/>
      <c r="ACE61" s="1002"/>
      <c r="ACF61" s="1002"/>
      <c r="ACG61" s="1002"/>
      <c r="ACH61" s="1002"/>
      <c r="ACI61" s="1002"/>
      <c r="ACJ61" s="1002"/>
      <c r="ACK61" s="1002"/>
      <c r="ACL61" s="1002"/>
      <c r="ACM61" s="1002"/>
      <c r="ACN61" s="1002"/>
      <c r="ACO61" s="1002"/>
      <c r="ACP61" s="1002"/>
      <c r="ACQ61" s="1002"/>
      <c r="ACR61" s="1002"/>
      <c r="ACS61" s="1002"/>
      <c r="ACT61" s="1002"/>
      <c r="ACU61" s="1002"/>
      <c r="ACV61" s="1002"/>
      <c r="ACW61" s="1002"/>
      <c r="ACX61" s="1002"/>
      <c r="ACY61" s="1002"/>
      <c r="ACZ61" s="1002"/>
      <c r="ADA61" s="1002"/>
      <c r="ADB61" s="1002"/>
      <c r="ADC61" s="1002"/>
      <c r="ADD61" s="1002"/>
      <c r="ADE61" s="1002"/>
      <c r="ADF61" s="1002"/>
      <c r="ADG61" s="1002"/>
      <c r="ADH61" s="1002"/>
      <c r="ADI61" s="1002"/>
      <c r="ADJ61" s="1002"/>
      <c r="ADK61" s="1002"/>
      <c r="ADL61" s="1002"/>
      <c r="ADM61" s="1002"/>
      <c r="ADN61" s="1002"/>
      <c r="ADO61" s="1002"/>
      <c r="ADP61" s="1002"/>
      <c r="ADQ61" s="1002"/>
      <c r="ADR61" s="1002"/>
      <c r="ADS61" s="1002"/>
      <c r="ADT61" s="1002"/>
      <c r="ADU61" s="1002"/>
      <c r="ADV61" s="1002"/>
      <c r="ADW61" s="1002"/>
      <c r="ADX61" s="1002"/>
      <c r="ADY61" s="1002"/>
      <c r="ADZ61" s="1002"/>
      <c r="AEA61" s="1002"/>
      <c r="AEB61" s="1002"/>
      <c r="AEC61" s="1002"/>
      <c r="AED61" s="1002"/>
      <c r="AEE61" s="1002"/>
      <c r="AEF61" s="1002"/>
      <c r="AEG61" s="1002"/>
      <c r="AEH61" s="1002"/>
      <c r="AEI61" s="1002"/>
      <c r="AEJ61" s="1002"/>
      <c r="AEK61" s="1002"/>
      <c r="AEL61" s="1002"/>
      <c r="AEM61" s="1002"/>
      <c r="AEN61" s="1002"/>
      <c r="AEO61" s="1002"/>
      <c r="AEP61" s="1002"/>
      <c r="AEQ61" s="1002"/>
      <c r="AER61" s="1002"/>
      <c r="AES61" s="1002"/>
      <c r="AET61" s="1002"/>
      <c r="AEU61" s="1002"/>
      <c r="AEV61" s="1002"/>
      <c r="AEW61" s="1002"/>
      <c r="AEX61" s="1002"/>
      <c r="AEY61" s="1002"/>
      <c r="AEZ61" s="1002"/>
      <c r="AFA61" s="1002"/>
      <c r="AFB61" s="1002"/>
      <c r="AFC61" s="1002"/>
      <c r="AFD61" s="1002"/>
      <c r="AFE61" s="1002"/>
      <c r="AFF61" s="1002"/>
      <c r="AFG61" s="1002"/>
      <c r="AFH61" s="1002"/>
      <c r="AFI61" s="1002"/>
      <c r="AFJ61" s="1002"/>
      <c r="AFK61" s="1002"/>
      <c r="AFL61" s="1002"/>
      <c r="AFM61" s="1002"/>
      <c r="AFN61" s="1002"/>
      <c r="AFO61" s="1002"/>
      <c r="AFP61" s="1002"/>
      <c r="AFQ61" s="1002"/>
      <c r="AFR61" s="1002"/>
      <c r="AFS61" s="1002"/>
      <c r="AFT61" s="1002"/>
      <c r="AFU61" s="1002"/>
      <c r="AFV61" s="1002"/>
      <c r="AFW61" s="1002"/>
      <c r="AFX61" s="1002"/>
      <c r="AFY61" s="1002"/>
      <c r="AFZ61" s="1002"/>
      <c r="AGA61" s="1002"/>
      <c r="AGB61" s="1002"/>
      <c r="AGC61" s="1002"/>
      <c r="AGD61" s="1002"/>
      <c r="AGE61" s="1002"/>
      <c r="AGF61" s="1002"/>
      <c r="AGG61" s="1002"/>
      <c r="AGH61" s="1002"/>
      <c r="AGI61" s="1002"/>
      <c r="AGJ61" s="1002"/>
      <c r="AGK61" s="1002"/>
      <c r="AGL61" s="1002"/>
      <c r="AGM61" s="1002"/>
      <c r="AGN61" s="1002"/>
      <c r="AGO61" s="1002"/>
      <c r="AGP61" s="1002"/>
      <c r="AGQ61" s="1002"/>
      <c r="AGR61" s="1002"/>
      <c r="AGS61" s="1002"/>
      <c r="AGT61" s="1002"/>
      <c r="AGU61" s="1002"/>
      <c r="AGV61" s="1002"/>
      <c r="AGW61" s="1002"/>
      <c r="AGX61" s="1002"/>
      <c r="AGY61" s="1002"/>
      <c r="AGZ61" s="1002"/>
      <c r="AHA61" s="1002"/>
      <c r="AHB61" s="1002"/>
      <c r="AHC61" s="1002"/>
      <c r="AHD61" s="1002"/>
      <c r="AHE61" s="1002"/>
      <c r="AHF61" s="1002"/>
      <c r="AHG61" s="1002"/>
      <c r="AHH61" s="1002"/>
      <c r="AHI61" s="1002"/>
      <c r="AHJ61" s="1002"/>
      <c r="AHK61" s="1002"/>
      <c r="AHL61" s="1002"/>
      <c r="AHM61" s="1002"/>
      <c r="AHN61" s="1002"/>
      <c r="AHO61" s="1002"/>
      <c r="AHP61" s="1002"/>
      <c r="AHQ61" s="1002"/>
      <c r="AHR61" s="1002"/>
      <c r="AHS61" s="1002"/>
      <c r="AHT61" s="1002"/>
      <c r="AHU61" s="1002"/>
      <c r="AHV61" s="1002"/>
      <c r="AHW61" s="1002"/>
      <c r="AHX61" s="1002"/>
      <c r="AHY61" s="1002"/>
      <c r="AHZ61" s="1002"/>
      <c r="AIA61" s="1002"/>
      <c r="AIB61" s="1002"/>
      <c r="AIC61" s="1002"/>
      <c r="AID61" s="1002"/>
      <c r="AIE61" s="1002"/>
      <c r="AIF61" s="1002"/>
      <c r="AIG61" s="1002"/>
      <c r="AIH61" s="1002"/>
      <c r="AII61" s="1002"/>
      <c r="AIJ61" s="1002"/>
      <c r="AIK61" s="1002"/>
      <c r="AIL61" s="1002"/>
      <c r="AIM61" s="1002"/>
      <c r="AIN61" s="1002"/>
      <c r="AIO61" s="1002"/>
      <c r="AIP61" s="1002"/>
      <c r="AIQ61" s="1002"/>
      <c r="AIR61" s="1002"/>
      <c r="AIS61" s="1002"/>
      <c r="AIT61" s="1002"/>
      <c r="AIU61" s="1002"/>
      <c r="AIV61" s="1002"/>
      <c r="AIW61" s="1002"/>
      <c r="AIX61" s="1002"/>
      <c r="AIY61" s="1002"/>
      <c r="AIZ61" s="1002"/>
      <c r="AJA61" s="1002"/>
      <c r="AJB61" s="1002"/>
      <c r="AJC61" s="1002"/>
      <c r="AJD61" s="1002"/>
      <c r="AJE61" s="1002"/>
      <c r="AJF61" s="1002"/>
      <c r="AJG61" s="1002"/>
      <c r="AJH61" s="1002"/>
      <c r="AJI61" s="1002"/>
      <c r="AJJ61" s="1002"/>
      <c r="AJK61" s="1002"/>
      <c r="AJL61" s="1002"/>
      <c r="AJM61" s="1002"/>
      <c r="AJN61" s="1002"/>
      <c r="AJO61" s="1002"/>
      <c r="AJP61" s="1002"/>
      <c r="AJQ61" s="1002"/>
      <c r="AJR61" s="1002"/>
      <c r="AJS61" s="1002"/>
      <c r="AJT61" s="1002"/>
      <c r="AJU61" s="1002"/>
      <c r="AJV61" s="1002"/>
      <c r="AJW61" s="1002"/>
      <c r="AJX61" s="1002"/>
      <c r="AJY61" s="1002"/>
      <c r="AJZ61" s="1002"/>
      <c r="AKA61" s="1002"/>
      <c r="AKB61" s="1002"/>
      <c r="AKC61" s="1002"/>
      <c r="AKD61" s="1002"/>
      <c r="AKE61" s="1002"/>
      <c r="AKF61" s="1002"/>
      <c r="AKG61" s="1002"/>
      <c r="AKH61" s="1002"/>
      <c r="AKI61" s="1002"/>
      <c r="AKJ61" s="1002"/>
      <c r="AKK61" s="1002"/>
      <c r="AKL61" s="1002"/>
      <c r="AKM61" s="1002"/>
      <c r="AKN61" s="1002"/>
      <c r="AKO61" s="1002"/>
      <c r="AKP61" s="1002"/>
      <c r="AKQ61" s="1002"/>
      <c r="AKR61" s="1002"/>
      <c r="AKS61" s="1002"/>
      <c r="AKT61" s="1002"/>
      <c r="AKU61" s="1002"/>
      <c r="AKV61" s="1002"/>
      <c r="AKW61" s="1002"/>
      <c r="AKX61" s="1002"/>
      <c r="AKY61" s="1002"/>
      <c r="AKZ61" s="1002"/>
      <c r="ALA61" s="1002"/>
      <c r="ALB61" s="1002"/>
      <c r="ALC61" s="1002"/>
      <c r="ALD61" s="1002"/>
      <c r="ALE61" s="1002"/>
      <c r="ALF61" s="1002"/>
      <c r="ALG61" s="1002"/>
      <c r="ALH61" s="1002"/>
      <c r="ALI61" s="1002"/>
      <c r="ALJ61" s="1002"/>
      <c r="ALK61" s="1002"/>
      <c r="ALL61" s="1002"/>
      <c r="ALM61" s="1002"/>
      <c r="ALN61" s="1002"/>
      <c r="ALO61" s="1002"/>
      <c r="ALP61" s="1002"/>
      <c r="ALQ61" s="1002"/>
      <c r="ALR61" s="1002"/>
      <c r="ALS61" s="1002"/>
      <c r="ALT61" s="1002"/>
      <c r="ALU61" s="1002"/>
      <c r="ALV61" s="1002"/>
      <c r="ALW61" s="1002"/>
      <c r="ALX61" s="1002"/>
      <c r="ALY61" s="1002"/>
      <c r="ALZ61" s="1002"/>
      <c r="AMA61" s="1002"/>
      <c r="AMB61" s="1002"/>
      <c r="AMC61" s="1002"/>
      <c r="AMD61" s="1002"/>
      <c r="AME61" s="1002"/>
      <c r="AMF61" s="1002"/>
      <c r="AMG61" s="1002"/>
      <c r="AMH61" s="1002"/>
      <c r="AMI61" s="1002"/>
      <c r="AMJ61" s="1002"/>
      <c r="AMK61" s="1002"/>
      <c r="AML61" s="1002"/>
      <c r="AMM61" s="1002"/>
      <c r="AMN61" s="1002"/>
      <c r="AMO61" s="1002"/>
      <c r="AMP61" s="1002"/>
      <c r="AMQ61" s="1002"/>
      <c r="AMR61" s="1002"/>
      <c r="AMS61" s="1002"/>
      <c r="AMT61" s="1002"/>
      <c r="AMU61" s="1002"/>
      <c r="AMV61" s="1002"/>
      <c r="AMW61" s="1002"/>
      <c r="AMX61" s="1002"/>
      <c r="AMY61" s="1002"/>
      <c r="AMZ61" s="1002"/>
      <c r="ANA61" s="1002"/>
      <c r="ANB61" s="1002"/>
      <c r="ANC61" s="1002"/>
      <c r="AND61" s="1002"/>
      <c r="ANE61" s="1002"/>
      <c r="ANF61" s="1002"/>
      <c r="ANG61" s="1002"/>
      <c r="ANH61" s="1002"/>
      <c r="ANI61" s="1002"/>
      <c r="ANJ61" s="1002"/>
      <c r="ANK61" s="1002"/>
      <c r="ANL61" s="1002"/>
      <c r="ANM61" s="1002"/>
      <c r="ANN61" s="1002"/>
      <c r="ANO61" s="1002"/>
      <c r="ANP61" s="1002"/>
      <c r="ANQ61" s="1002"/>
      <c r="ANR61" s="1002"/>
      <c r="ANS61" s="1002"/>
      <c r="ANT61" s="1002"/>
      <c r="ANU61" s="1002"/>
      <c r="ANV61" s="1002"/>
      <c r="ANW61" s="1002"/>
      <c r="ANX61" s="1002"/>
      <c r="ANY61" s="1002"/>
      <c r="ANZ61" s="1002"/>
      <c r="AOA61" s="1002"/>
      <c r="AOB61" s="1002"/>
      <c r="AOC61" s="1002"/>
      <c r="AOD61" s="1002"/>
      <c r="AOE61" s="1002"/>
      <c r="AOF61" s="1002"/>
      <c r="AOG61" s="1002"/>
      <c r="AOH61" s="1002"/>
      <c r="AOI61" s="1002"/>
      <c r="AOJ61" s="1002"/>
      <c r="AOK61" s="1002"/>
      <c r="AOL61" s="1002"/>
      <c r="AOM61" s="1002"/>
      <c r="AON61" s="1002"/>
      <c r="AOO61" s="1002"/>
      <c r="AOP61" s="1002"/>
      <c r="AOQ61" s="1002"/>
      <c r="AOR61" s="1002"/>
      <c r="AOS61" s="1002"/>
      <c r="AOT61" s="1002"/>
      <c r="AOU61" s="1002"/>
      <c r="AOV61" s="1002"/>
      <c r="AOW61" s="1002"/>
      <c r="AOX61" s="1002"/>
      <c r="AOY61" s="1002"/>
      <c r="AOZ61" s="1002"/>
      <c r="APA61" s="1002"/>
      <c r="APB61" s="1002"/>
      <c r="APC61" s="1002"/>
      <c r="APD61" s="1002"/>
      <c r="APE61" s="1002"/>
      <c r="APF61" s="1002"/>
      <c r="APG61" s="1002"/>
      <c r="APH61" s="1002"/>
      <c r="API61" s="1002"/>
      <c r="APJ61" s="1002"/>
      <c r="APK61" s="1002"/>
      <c r="APL61" s="1002"/>
      <c r="APM61" s="1002"/>
      <c r="APN61" s="1002"/>
      <c r="APO61" s="1002"/>
      <c r="APP61" s="1002"/>
      <c r="APQ61" s="1002"/>
      <c r="APR61" s="1002"/>
      <c r="APS61" s="1002"/>
      <c r="APT61" s="1002"/>
      <c r="APU61" s="1002"/>
      <c r="APV61" s="1002"/>
      <c r="APW61" s="1002"/>
      <c r="APX61" s="1002"/>
      <c r="APY61" s="1002"/>
      <c r="APZ61" s="1002"/>
      <c r="AQA61" s="1002"/>
      <c r="AQB61" s="1002"/>
      <c r="AQC61" s="1002"/>
      <c r="AQD61" s="1002"/>
      <c r="AQE61" s="1002"/>
      <c r="AQF61" s="1002"/>
      <c r="AQG61" s="1002"/>
      <c r="AQH61" s="1002"/>
      <c r="AQI61" s="1002"/>
      <c r="AQJ61" s="1002"/>
      <c r="AQK61" s="1002"/>
      <c r="AQL61" s="1002"/>
      <c r="AQM61" s="1002"/>
      <c r="AQN61" s="1002"/>
      <c r="AQO61" s="1002"/>
      <c r="AQP61" s="1002"/>
      <c r="AQQ61" s="1002"/>
      <c r="AQR61" s="1002"/>
      <c r="AQS61" s="1002"/>
      <c r="AQT61" s="1002"/>
      <c r="AQU61" s="1002"/>
      <c r="AQV61" s="1002"/>
      <c r="AQW61" s="1002"/>
      <c r="AQX61" s="1002"/>
      <c r="AQY61" s="1002"/>
      <c r="AQZ61" s="1002"/>
      <c r="ARA61" s="1002"/>
      <c r="ARB61" s="1002"/>
      <c r="ARC61" s="1002"/>
      <c r="ARD61" s="1002"/>
      <c r="ARE61" s="1002"/>
      <c r="ARF61" s="1002"/>
      <c r="ARG61" s="1002"/>
      <c r="ARH61" s="1002"/>
      <c r="ARI61" s="1002"/>
      <c r="ARJ61" s="1002"/>
      <c r="ARK61" s="1002"/>
      <c r="ARL61" s="1002"/>
      <c r="ARM61" s="1002"/>
      <c r="ARN61" s="1002"/>
      <c r="ARO61" s="1002"/>
      <c r="ARP61" s="1002"/>
      <c r="ARQ61" s="1002"/>
      <c r="ARR61" s="1002"/>
      <c r="ARS61" s="1002"/>
      <c r="ART61" s="1002"/>
      <c r="ARU61" s="1002"/>
      <c r="ARV61" s="1002"/>
      <c r="ARW61" s="1002"/>
      <c r="ARX61" s="1002"/>
      <c r="ARY61" s="1002"/>
      <c r="ARZ61" s="1002"/>
      <c r="ASA61" s="1002"/>
      <c r="ASB61" s="1002"/>
      <c r="ASC61" s="1002"/>
      <c r="ASD61" s="1002"/>
      <c r="ASE61" s="1002"/>
      <c r="ASF61" s="1002"/>
      <c r="ASG61" s="1002"/>
      <c r="ASH61" s="1002"/>
      <c r="ASI61" s="1002"/>
      <c r="ASJ61" s="1002"/>
      <c r="ASK61" s="1002"/>
      <c r="ASL61" s="1002"/>
      <c r="ASM61" s="1002"/>
      <c r="ASN61" s="1002"/>
      <c r="ASO61" s="1002"/>
      <c r="ASP61" s="1002"/>
      <c r="ASQ61" s="1002"/>
      <c r="ASR61" s="1002"/>
      <c r="ASS61" s="1002"/>
      <c r="AST61" s="1002"/>
      <c r="ASU61" s="1002"/>
      <c r="ASV61" s="1002"/>
      <c r="ASW61" s="1002"/>
      <c r="ASX61" s="1002"/>
      <c r="ASY61" s="1002"/>
      <c r="ASZ61" s="1002"/>
      <c r="ATA61" s="1002"/>
      <c r="ATB61" s="1002"/>
      <c r="ATC61" s="1002"/>
      <c r="ATD61" s="1002"/>
      <c r="ATE61" s="1002"/>
      <c r="ATF61" s="1002"/>
      <c r="ATG61" s="1002"/>
      <c r="ATH61" s="1002"/>
      <c r="ATI61" s="1002"/>
      <c r="ATJ61" s="1002"/>
      <c r="ATK61" s="1002"/>
      <c r="ATL61" s="1002"/>
      <c r="ATM61" s="1002"/>
      <c r="ATN61" s="1002"/>
      <c r="ATO61" s="1002"/>
      <c r="ATP61" s="1002"/>
      <c r="ATQ61" s="1002"/>
      <c r="ATR61" s="1002"/>
      <c r="ATS61" s="1002"/>
      <c r="ATT61" s="1002"/>
      <c r="ATU61" s="1002"/>
      <c r="ATV61" s="1002"/>
      <c r="ATW61" s="1002"/>
      <c r="ATX61" s="1002"/>
      <c r="ATY61" s="1002"/>
      <c r="ATZ61" s="1002"/>
      <c r="AUA61" s="1002"/>
      <c r="AUB61" s="1002"/>
      <c r="AUC61" s="1002"/>
      <c r="AUD61" s="1002"/>
      <c r="AUE61" s="1002"/>
      <c r="AUF61" s="1002"/>
      <c r="AUG61" s="1002"/>
      <c r="AUH61" s="1002"/>
      <c r="AUI61" s="1002"/>
      <c r="AUJ61" s="1002"/>
      <c r="AUK61" s="1002"/>
      <c r="AUL61" s="1002"/>
      <c r="AUM61" s="1002"/>
      <c r="AUN61" s="1002"/>
      <c r="AUO61" s="1002"/>
      <c r="AUP61" s="1002"/>
      <c r="AUQ61" s="1002"/>
      <c r="AUR61" s="1002"/>
      <c r="AUS61" s="1002"/>
      <c r="AUT61" s="1002"/>
      <c r="AUU61" s="1002"/>
      <c r="AUV61" s="1002"/>
      <c r="AUW61" s="1002"/>
      <c r="AUX61" s="1002"/>
      <c r="AUY61" s="1002"/>
      <c r="AUZ61" s="1002"/>
      <c r="AVA61" s="1002"/>
      <c r="AVB61" s="1002"/>
      <c r="AVC61" s="1002"/>
      <c r="AVD61" s="1002"/>
      <c r="AVE61" s="1002"/>
      <c r="AVF61" s="1002"/>
      <c r="AVG61" s="1002"/>
      <c r="AVH61" s="1002"/>
      <c r="AVI61" s="1002"/>
      <c r="AVJ61" s="1002"/>
      <c r="AVK61" s="1002"/>
      <c r="AVL61" s="1002"/>
      <c r="AVM61" s="1002"/>
      <c r="AVN61" s="1002"/>
      <c r="AVO61" s="1002"/>
      <c r="AVP61" s="1002"/>
      <c r="AVQ61" s="1002"/>
      <c r="AVR61" s="1002"/>
      <c r="AVS61" s="1002"/>
      <c r="AVT61" s="1002"/>
      <c r="AVU61" s="1002"/>
      <c r="AVV61" s="1002"/>
      <c r="AVW61" s="1002"/>
      <c r="AVX61" s="1002"/>
      <c r="AVY61" s="1002"/>
      <c r="AVZ61" s="1002"/>
      <c r="AWA61" s="1002"/>
      <c r="AWB61" s="1002"/>
      <c r="AWC61" s="1002"/>
      <c r="AWD61" s="1002"/>
      <c r="AWE61" s="1002"/>
      <c r="AWF61" s="1002"/>
      <c r="AWG61" s="1002"/>
      <c r="AWH61" s="1002"/>
      <c r="AWI61" s="1002"/>
      <c r="AWJ61" s="1002"/>
      <c r="AWK61" s="1002"/>
      <c r="AWL61" s="1002"/>
      <c r="AWM61" s="1002"/>
      <c r="AWN61" s="1002"/>
      <c r="AWO61" s="1002"/>
      <c r="AWP61" s="1002"/>
      <c r="AWQ61" s="1002"/>
      <c r="AWR61" s="1002"/>
      <c r="AWS61" s="1002"/>
      <c r="AWT61" s="1002"/>
      <c r="AWU61" s="1002"/>
      <c r="AWV61" s="1002"/>
      <c r="AWW61" s="1002"/>
      <c r="AWX61" s="1002"/>
      <c r="AWY61" s="1002"/>
      <c r="AWZ61" s="1002"/>
      <c r="AXA61" s="1002"/>
      <c r="AXB61" s="1002"/>
      <c r="AXC61" s="1002"/>
      <c r="AXD61" s="1002"/>
      <c r="AXE61" s="1002"/>
      <c r="AXF61" s="1002"/>
      <c r="AXG61" s="1002"/>
      <c r="AXH61" s="1002"/>
      <c r="AXI61" s="1002"/>
      <c r="AXJ61" s="1002"/>
      <c r="AXK61" s="1002"/>
      <c r="AXL61" s="1002"/>
      <c r="AXM61" s="1002"/>
      <c r="AXN61" s="1002"/>
      <c r="AXO61" s="1002"/>
      <c r="AXP61" s="1002"/>
      <c r="AXQ61" s="1002"/>
      <c r="AXR61" s="1002"/>
      <c r="AXS61" s="1002"/>
      <c r="AXT61" s="1002"/>
      <c r="AXU61" s="1002"/>
      <c r="AXV61" s="1002"/>
      <c r="AXW61" s="1002"/>
      <c r="AXX61" s="1002"/>
      <c r="AXY61" s="1002"/>
      <c r="AXZ61" s="1002"/>
      <c r="AYA61" s="1002"/>
      <c r="AYB61" s="1002"/>
      <c r="AYC61" s="1002"/>
      <c r="AYD61" s="1002"/>
      <c r="AYE61" s="1002"/>
      <c r="AYF61" s="1002"/>
      <c r="AYG61" s="1002"/>
      <c r="AYH61" s="1002"/>
      <c r="AYI61" s="1002"/>
      <c r="AYJ61" s="1002"/>
      <c r="AYK61" s="1002"/>
      <c r="AYL61" s="1002"/>
      <c r="AYM61" s="1002"/>
      <c r="AYN61" s="1002"/>
      <c r="AYO61" s="1002"/>
      <c r="AYP61" s="1002"/>
      <c r="AYQ61" s="1002"/>
      <c r="AYR61" s="1002"/>
      <c r="AYS61" s="1002"/>
      <c r="AYT61" s="1002"/>
      <c r="AYU61" s="1002"/>
      <c r="AYV61" s="1002"/>
      <c r="AYW61" s="1002"/>
      <c r="AYX61" s="1002"/>
      <c r="AYY61" s="1002"/>
      <c r="AYZ61" s="1002"/>
      <c r="AZA61" s="1002"/>
      <c r="AZB61" s="1002"/>
      <c r="AZC61" s="1002"/>
      <c r="AZD61" s="1002"/>
      <c r="AZE61" s="1002"/>
      <c r="AZF61" s="1002"/>
      <c r="AZG61" s="1002"/>
      <c r="AZH61" s="1002"/>
      <c r="AZI61" s="1002"/>
      <c r="AZJ61" s="1002"/>
      <c r="AZK61" s="1002"/>
      <c r="AZL61" s="1002"/>
      <c r="AZM61" s="1002"/>
      <c r="AZN61" s="1002"/>
      <c r="AZO61" s="1002"/>
      <c r="AZP61" s="1002"/>
      <c r="AZQ61" s="1002"/>
      <c r="AZR61" s="1002"/>
      <c r="AZS61" s="1002"/>
      <c r="AZT61" s="1002"/>
      <c r="AZU61" s="1002"/>
      <c r="AZV61" s="1002"/>
      <c r="AZW61" s="1002"/>
      <c r="AZX61" s="1002"/>
      <c r="AZY61" s="1002"/>
      <c r="AZZ61" s="1002"/>
      <c r="BAA61" s="1002"/>
      <c r="BAB61" s="1002"/>
      <c r="BAC61" s="1002"/>
      <c r="BAD61" s="1002"/>
      <c r="BAE61" s="1002"/>
      <c r="BAF61" s="1002"/>
      <c r="BAG61" s="1002"/>
      <c r="BAH61" s="1002"/>
      <c r="BAI61" s="1002"/>
      <c r="BAJ61" s="1002"/>
      <c r="BAK61" s="1002"/>
      <c r="BAL61" s="1002"/>
      <c r="BAM61" s="1002"/>
      <c r="BAN61" s="1002"/>
      <c r="BAO61" s="1002"/>
      <c r="BAP61" s="1002"/>
      <c r="BAQ61" s="1002"/>
      <c r="BAR61" s="1002"/>
      <c r="BAS61" s="1002"/>
      <c r="BAT61" s="1002"/>
      <c r="BAU61" s="1002"/>
      <c r="BAV61" s="1002"/>
      <c r="BAW61" s="1002"/>
      <c r="BAX61" s="1002"/>
      <c r="BAY61" s="1002"/>
      <c r="BAZ61" s="1002"/>
      <c r="BBA61" s="1002"/>
      <c r="BBB61" s="1002"/>
      <c r="BBC61" s="1002"/>
      <c r="BBD61" s="1002"/>
      <c r="BBE61" s="1002"/>
      <c r="BBF61" s="1002"/>
      <c r="BBG61" s="1002"/>
      <c r="BBH61" s="1002"/>
      <c r="BBI61" s="1002"/>
      <c r="BBJ61" s="1002"/>
      <c r="BBK61" s="1002"/>
      <c r="BBL61" s="1002"/>
      <c r="BBM61" s="1002"/>
      <c r="BBN61" s="1002"/>
      <c r="BBO61" s="1002"/>
      <c r="BBP61" s="1002"/>
      <c r="BBQ61" s="1002"/>
      <c r="BBR61" s="1002"/>
      <c r="BBS61" s="1002"/>
      <c r="BBT61" s="1002"/>
      <c r="BBU61" s="1002"/>
      <c r="BBV61" s="1002"/>
      <c r="BBW61" s="1002"/>
      <c r="BBX61" s="1002"/>
      <c r="BBY61" s="1002"/>
      <c r="BBZ61" s="1002"/>
      <c r="BCA61" s="1002"/>
      <c r="BCB61" s="1002"/>
      <c r="BCC61" s="1002"/>
      <c r="BCD61" s="1002"/>
      <c r="BCE61" s="1002"/>
      <c r="BCF61" s="1002"/>
      <c r="BCG61" s="1002"/>
      <c r="BCH61" s="1002"/>
      <c r="BCI61" s="1002"/>
      <c r="BCJ61" s="1002"/>
      <c r="BCK61" s="1002"/>
      <c r="BCL61" s="1002"/>
      <c r="BCM61" s="1002"/>
      <c r="BCN61" s="1002"/>
      <c r="BCO61" s="1002"/>
      <c r="BCP61" s="1002"/>
      <c r="BCQ61" s="1002"/>
      <c r="BCR61" s="1002"/>
      <c r="BCS61" s="1002"/>
      <c r="BCT61" s="1002"/>
      <c r="BCU61" s="1002"/>
      <c r="BCV61" s="1002"/>
      <c r="BCW61" s="1002"/>
      <c r="BCX61" s="1002"/>
      <c r="BCY61" s="1002"/>
      <c r="BCZ61" s="1002"/>
      <c r="BDA61" s="1002"/>
      <c r="BDB61" s="1002"/>
      <c r="BDC61" s="1002"/>
      <c r="BDD61" s="1002"/>
      <c r="BDE61" s="1002"/>
      <c r="BDF61" s="1002"/>
      <c r="BDG61" s="1002"/>
      <c r="BDH61" s="1002"/>
      <c r="BDI61" s="1002"/>
      <c r="BDJ61" s="1002"/>
      <c r="BDK61" s="1002"/>
      <c r="BDL61" s="1002"/>
      <c r="BDM61" s="1002"/>
      <c r="BDN61" s="1002"/>
      <c r="BDO61" s="1002"/>
      <c r="BDP61" s="1002"/>
      <c r="BDQ61" s="1002"/>
      <c r="BDR61" s="1002"/>
      <c r="BDS61" s="1002"/>
      <c r="BDT61" s="1002"/>
      <c r="BDU61" s="1002"/>
      <c r="BDV61" s="1002"/>
      <c r="BDW61" s="1002"/>
      <c r="BDX61" s="1002"/>
      <c r="BDY61" s="1002"/>
      <c r="BDZ61" s="1002"/>
      <c r="BEA61" s="1002"/>
      <c r="BEB61" s="1002"/>
      <c r="BEC61" s="1002"/>
      <c r="BED61" s="1002"/>
      <c r="BEE61" s="1002"/>
      <c r="BEF61" s="1002"/>
      <c r="BEG61" s="1002"/>
      <c r="BEH61" s="1002"/>
      <c r="BEI61" s="1002"/>
      <c r="BEJ61" s="1002"/>
      <c r="BEK61" s="1002"/>
      <c r="BEL61" s="1002"/>
      <c r="BEM61" s="1002"/>
      <c r="BEN61" s="1002"/>
      <c r="BEO61" s="1002"/>
      <c r="BEP61" s="1002"/>
      <c r="BEQ61" s="1002"/>
      <c r="BER61" s="1002"/>
      <c r="BES61" s="1002"/>
      <c r="BET61" s="1002"/>
      <c r="BEU61" s="1002"/>
      <c r="BEV61" s="1002"/>
      <c r="BEW61" s="1002"/>
      <c r="BEX61" s="1002"/>
      <c r="BEY61" s="1002"/>
      <c r="BEZ61" s="1002"/>
      <c r="BFA61" s="1002"/>
      <c r="BFB61" s="1002"/>
      <c r="BFC61" s="1002"/>
      <c r="BFD61" s="1002"/>
      <c r="BFE61" s="1002"/>
      <c r="BFF61" s="1002"/>
      <c r="BFG61" s="1002"/>
      <c r="BFH61" s="1002"/>
      <c r="BFI61" s="1002"/>
      <c r="BFJ61" s="1002"/>
      <c r="BFK61" s="1002"/>
      <c r="BFL61" s="1002"/>
      <c r="BFM61" s="1002"/>
      <c r="BFN61" s="1002"/>
      <c r="BFO61" s="1002"/>
      <c r="BFP61" s="1002"/>
      <c r="BFQ61" s="1002"/>
      <c r="BFR61" s="1002"/>
      <c r="BFS61" s="1002"/>
      <c r="BFT61" s="1002"/>
      <c r="BFU61" s="1002"/>
      <c r="BFV61" s="1002"/>
      <c r="BFW61" s="1002"/>
      <c r="BFX61" s="1002"/>
      <c r="BFY61" s="1002"/>
      <c r="BFZ61" s="1002"/>
      <c r="BGA61" s="1002"/>
      <c r="BGB61" s="1002"/>
      <c r="BGC61" s="1002"/>
      <c r="BGD61" s="1002"/>
      <c r="BGE61" s="1002"/>
      <c r="BGF61" s="1002"/>
      <c r="BGG61" s="1002"/>
      <c r="BGH61" s="1002"/>
      <c r="BGI61" s="1002"/>
      <c r="BGJ61" s="1002"/>
      <c r="BGK61" s="1002"/>
      <c r="BGL61" s="1002"/>
      <c r="BGM61" s="1002"/>
      <c r="BGN61" s="1002"/>
      <c r="BGO61" s="1002"/>
      <c r="BGP61" s="1002"/>
      <c r="BGQ61" s="1002"/>
      <c r="BGR61" s="1002"/>
      <c r="BGS61" s="1002"/>
      <c r="BGT61" s="1002"/>
      <c r="BGU61" s="1002"/>
      <c r="BGV61" s="1002"/>
      <c r="BGW61" s="1002"/>
      <c r="BGX61" s="1002"/>
      <c r="BGY61" s="1002"/>
      <c r="BGZ61" s="1002"/>
      <c r="BHA61" s="1002"/>
      <c r="BHB61" s="1002"/>
      <c r="BHC61" s="1002"/>
      <c r="BHD61" s="1002"/>
      <c r="BHE61" s="1002"/>
      <c r="BHF61" s="1002"/>
      <c r="BHG61" s="1002"/>
      <c r="BHH61" s="1002"/>
      <c r="BHI61" s="1002"/>
      <c r="BHJ61" s="1002"/>
      <c r="BHK61" s="1002"/>
      <c r="BHL61" s="1002"/>
      <c r="BHM61" s="1002"/>
      <c r="BHN61" s="1002"/>
      <c r="BHO61" s="1002"/>
      <c r="BHP61" s="1002"/>
      <c r="BHQ61" s="1002"/>
      <c r="BHR61" s="1002"/>
      <c r="BHS61" s="1002"/>
      <c r="BHT61" s="1002"/>
      <c r="BHU61" s="1002"/>
      <c r="BHV61" s="1002"/>
      <c r="BHW61" s="1002"/>
      <c r="BHX61" s="1002"/>
      <c r="BHY61" s="1002"/>
      <c r="BHZ61" s="1002"/>
      <c r="BIA61" s="1002"/>
      <c r="BIB61" s="1002"/>
      <c r="BIC61" s="1002"/>
      <c r="BID61" s="1002"/>
      <c r="BIE61" s="1002"/>
      <c r="BIF61" s="1002"/>
      <c r="BIG61" s="1002"/>
      <c r="BIH61" s="1002"/>
      <c r="BII61" s="1002"/>
      <c r="BIJ61" s="1002"/>
      <c r="BIK61" s="1002"/>
      <c r="BIL61" s="1002"/>
      <c r="BIM61" s="1002"/>
      <c r="BIN61" s="1002"/>
      <c r="BIO61" s="1002"/>
      <c r="BIP61" s="1002"/>
      <c r="BIQ61" s="1002"/>
      <c r="BIR61" s="1002"/>
      <c r="BIS61" s="1002"/>
      <c r="BIT61" s="1002"/>
      <c r="BIU61" s="1002"/>
      <c r="BIV61" s="1002"/>
      <c r="BIW61" s="1002"/>
      <c r="BIX61" s="1002"/>
      <c r="BIY61" s="1002"/>
      <c r="BIZ61" s="1002"/>
      <c r="BJA61" s="1002"/>
      <c r="BJB61" s="1002"/>
      <c r="BJC61" s="1002"/>
      <c r="BJD61" s="1002"/>
      <c r="BJE61" s="1002"/>
      <c r="BJF61" s="1002"/>
      <c r="BJG61" s="1002"/>
      <c r="BJH61" s="1002"/>
      <c r="BJI61" s="1002"/>
      <c r="BJJ61" s="1002"/>
      <c r="BJK61" s="1002"/>
      <c r="BJL61" s="1002"/>
      <c r="BJM61" s="1002"/>
      <c r="BJN61" s="1002"/>
      <c r="BJO61" s="1002"/>
      <c r="BJP61" s="1002"/>
      <c r="BJQ61" s="1002"/>
      <c r="BJR61" s="1002"/>
      <c r="BJS61" s="1002"/>
      <c r="BJT61" s="1002"/>
      <c r="BJU61" s="1002"/>
      <c r="BJV61" s="1002"/>
      <c r="BJW61" s="1002"/>
      <c r="BJX61" s="1002"/>
      <c r="BJY61" s="1002"/>
      <c r="BJZ61" s="1002"/>
      <c r="BKA61" s="1002"/>
      <c r="BKB61" s="1002"/>
      <c r="BKC61" s="1002"/>
      <c r="BKD61" s="1002"/>
      <c r="BKE61" s="1002"/>
      <c r="BKF61" s="1002"/>
      <c r="BKG61" s="1002"/>
      <c r="BKH61" s="1002"/>
      <c r="BKI61" s="1002"/>
      <c r="BKJ61" s="1002"/>
      <c r="BKK61" s="1002"/>
      <c r="BKL61" s="1002"/>
      <c r="BKM61" s="1002"/>
      <c r="BKN61" s="1002"/>
      <c r="BKO61" s="1002"/>
      <c r="BKP61" s="1002"/>
      <c r="BKQ61" s="1002"/>
      <c r="BKR61" s="1002"/>
      <c r="BKS61" s="1002"/>
      <c r="BKT61" s="1002"/>
      <c r="BKU61" s="1002"/>
      <c r="BKV61" s="1002"/>
      <c r="BKW61" s="1002"/>
      <c r="BKX61" s="1002"/>
      <c r="BKY61" s="1002"/>
      <c r="BKZ61" s="1002"/>
      <c r="BLA61" s="1002"/>
      <c r="BLB61" s="1002"/>
      <c r="BLC61" s="1002"/>
      <c r="BLD61" s="1002"/>
      <c r="BLE61" s="1002"/>
      <c r="BLF61" s="1002"/>
      <c r="BLG61" s="1002"/>
      <c r="BLH61" s="1002"/>
      <c r="BLI61" s="1002"/>
      <c r="BLJ61" s="1002"/>
      <c r="BLK61" s="1002"/>
      <c r="BLL61" s="1002"/>
      <c r="BLM61" s="1002"/>
      <c r="BLN61" s="1002"/>
      <c r="BLO61" s="1002"/>
      <c r="BLP61" s="1002"/>
      <c r="BLQ61" s="1002"/>
      <c r="BLR61" s="1002"/>
      <c r="BLS61" s="1002"/>
      <c r="BLT61" s="1002"/>
      <c r="BLU61" s="1002"/>
      <c r="BLV61" s="1002"/>
      <c r="BLW61" s="1002"/>
      <c r="BLX61" s="1002"/>
      <c r="BLY61" s="1002"/>
      <c r="BLZ61" s="1002"/>
      <c r="BMA61" s="1002"/>
      <c r="BMB61" s="1002"/>
      <c r="BMC61" s="1002"/>
      <c r="BMD61" s="1002"/>
      <c r="BME61" s="1002"/>
      <c r="BMF61" s="1002"/>
      <c r="BMG61" s="1002"/>
      <c r="BMH61" s="1002"/>
      <c r="BMI61" s="1002"/>
      <c r="BMJ61" s="1002"/>
      <c r="BMK61" s="1002"/>
      <c r="BML61" s="1002"/>
      <c r="BMM61" s="1002"/>
      <c r="BMN61" s="1002"/>
      <c r="BMO61" s="1002"/>
      <c r="BMP61" s="1002"/>
      <c r="BMQ61" s="1002"/>
      <c r="BMR61" s="1002"/>
      <c r="BMS61" s="1002"/>
      <c r="BMT61" s="1002"/>
      <c r="BMU61" s="1002"/>
      <c r="BMV61" s="1002"/>
      <c r="BMW61" s="1002"/>
      <c r="BMX61" s="1002"/>
      <c r="BMY61" s="1002"/>
      <c r="BMZ61" s="1002"/>
      <c r="BNA61" s="1002"/>
      <c r="BNB61" s="1002"/>
      <c r="BNC61" s="1002"/>
      <c r="BND61" s="1002"/>
      <c r="BNE61" s="1002"/>
      <c r="BNF61" s="1002"/>
      <c r="BNG61" s="1002"/>
      <c r="BNH61" s="1002"/>
      <c r="BNI61" s="1002"/>
      <c r="BNJ61" s="1002"/>
      <c r="BNK61" s="1002"/>
      <c r="BNL61" s="1002"/>
      <c r="BNM61" s="1002"/>
      <c r="BNN61" s="1002"/>
      <c r="BNO61" s="1002"/>
      <c r="BNP61" s="1002"/>
      <c r="BNQ61" s="1002"/>
      <c r="BNR61" s="1002"/>
      <c r="BNS61" s="1002"/>
      <c r="BNT61" s="1002"/>
      <c r="BNU61" s="1002"/>
      <c r="BNV61" s="1002"/>
      <c r="BNW61" s="1002"/>
      <c r="BNX61" s="1002"/>
      <c r="BNY61" s="1002"/>
      <c r="BNZ61" s="1002"/>
      <c r="BOA61" s="1002"/>
      <c r="BOB61" s="1002"/>
      <c r="BOC61" s="1002"/>
      <c r="BOD61" s="1002"/>
      <c r="BOE61" s="1002"/>
      <c r="BOF61" s="1002"/>
      <c r="BOG61" s="1002"/>
      <c r="BOH61" s="1002"/>
      <c r="BOI61" s="1002"/>
      <c r="BOJ61" s="1002"/>
      <c r="BOK61" s="1002"/>
      <c r="BOL61" s="1002"/>
      <c r="BOM61" s="1002"/>
      <c r="BON61" s="1002"/>
      <c r="BOO61" s="1002"/>
      <c r="BOP61" s="1002"/>
      <c r="BOQ61" s="1002"/>
      <c r="BOR61" s="1002"/>
      <c r="BOS61" s="1002"/>
      <c r="BOT61" s="1002"/>
      <c r="BOU61" s="1002"/>
      <c r="BOV61" s="1002"/>
      <c r="BOW61" s="1002"/>
      <c r="BOX61" s="1002"/>
      <c r="BOY61" s="1002"/>
      <c r="BOZ61" s="1002"/>
      <c r="BPA61" s="1002"/>
      <c r="BPB61" s="1002"/>
      <c r="BPC61" s="1002"/>
      <c r="BPD61" s="1002"/>
      <c r="BPE61" s="1002"/>
      <c r="BPF61" s="1002"/>
      <c r="BPG61" s="1002"/>
      <c r="BPH61" s="1002"/>
      <c r="BPI61" s="1002"/>
      <c r="BPJ61" s="1002"/>
      <c r="BPK61" s="1002"/>
      <c r="BPL61" s="1002"/>
      <c r="BPM61" s="1002"/>
      <c r="BPN61" s="1002"/>
      <c r="BPO61" s="1002"/>
      <c r="BPP61" s="1002"/>
      <c r="BPQ61" s="1002"/>
      <c r="BPR61" s="1002"/>
      <c r="BPS61" s="1002"/>
      <c r="BPT61" s="1002"/>
      <c r="BPU61" s="1002"/>
      <c r="BPV61" s="1002"/>
      <c r="BPW61" s="1002"/>
      <c r="BPX61" s="1002"/>
      <c r="BPY61" s="1002"/>
      <c r="BPZ61" s="1002"/>
      <c r="BQA61" s="1002"/>
      <c r="BQB61" s="1002"/>
      <c r="BQC61" s="1002"/>
      <c r="BQD61" s="1002"/>
      <c r="BQE61" s="1002"/>
      <c r="BQF61" s="1002"/>
      <c r="BQG61" s="1002"/>
      <c r="BQH61" s="1002"/>
      <c r="BQI61" s="1002"/>
      <c r="BQJ61" s="1002"/>
      <c r="BQK61" s="1002"/>
      <c r="BQL61" s="1002"/>
      <c r="BQM61" s="1002"/>
      <c r="BQN61" s="1002"/>
      <c r="BQO61" s="1002"/>
      <c r="BQP61" s="1002"/>
      <c r="BQQ61" s="1002"/>
      <c r="BQR61" s="1002"/>
      <c r="BQS61" s="1002"/>
      <c r="BQT61" s="1002"/>
      <c r="BQU61" s="1002"/>
      <c r="BQV61" s="1002"/>
      <c r="BQW61" s="1002"/>
      <c r="BQX61" s="1002"/>
      <c r="BQY61" s="1002"/>
      <c r="BQZ61" s="1002"/>
      <c r="BRA61" s="1002"/>
      <c r="BRB61" s="1002"/>
      <c r="BRC61" s="1002"/>
      <c r="BRD61" s="1002"/>
      <c r="BRE61" s="1002"/>
      <c r="BRF61" s="1002"/>
      <c r="BRG61" s="1002"/>
      <c r="BRH61" s="1002"/>
      <c r="BRI61" s="1002"/>
      <c r="BRJ61" s="1002"/>
      <c r="BRK61" s="1002"/>
      <c r="BRL61" s="1002"/>
      <c r="BRM61" s="1002"/>
      <c r="BRN61" s="1002"/>
      <c r="BRO61" s="1002"/>
      <c r="BRP61" s="1002"/>
      <c r="BRQ61" s="1002"/>
      <c r="BRR61" s="1002"/>
      <c r="BRS61" s="1002"/>
      <c r="BRT61" s="1002"/>
      <c r="BRU61" s="1002"/>
      <c r="BRV61" s="1002"/>
      <c r="BRW61" s="1002"/>
      <c r="BRX61" s="1002"/>
      <c r="BRY61" s="1002"/>
      <c r="BRZ61" s="1002"/>
      <c r="BSA61" s="1002"/>
      <c r="BSB61" s="1002"/>
      <c r="BSC61" s="1002"/>
      <c r="BSD61" s="1002"/>
      <c r="BSE61" s="1002"/>
      <c r="BSF61" s="1002"/>
      <c r="BSG61" s="1002"/>
      <c r="BSH61" s="1002"/>
      <c r="BSI61" s="1002"/>
      <c r="BSJ61" s="1002"/>
      <c r="BSK61" s="1002"/>
      <c r="BSL61" s="1002"/>
      <c r="BSM61" s="1002"/>
      <c r="BSN61" s="1002"/>
      <c r="BSO61" s="1002"/>
      <c r="BSP61" s="1002"/>
      <c r="BSQ61" s="1002"/>
      <c r="BSR61" s="1002"/>
      <c r="BSS61" s="1002"/>
      <c r="BST61" s="1002"/>
      <c r="BSU61" s="1002"/>
      <c r="BSV61" s="1002"/>
      <c r="BSW61" s="1002"/>
      <c r="BSX61" s="1002"/>
      <c r="BSY61" s="1002"/>
      <c r="BSZ61" s="1002"/>
      <c r="BTA61" s="1002"/>
      <c r="BTB61" s="1002"/>
      <c r="BTC61" s="1002"/>
      <c r="BTD61" s="1002"/>
      <c r="BTE61" s="1002"/>
      <c r="BTF61" s="1002"/>
      <c r="BTG61" s="1002"/>
      <c r="BTH61" s="1002"/>
      <c r="BTI61" s="1002"/>
      <c r="BTJ61" s="1002"/>
      <c r="BTK61" s="1002"/>
      <c r="BTL61" s="1002"/>
      <c r="BTM61" s="1002"/>
      <c r="BTN61" s="1002"/>
      <c r="BTO61" s="1002"/>
      <c r="BTP61" s="1002"/>
      <c r="BTQ61" s="1002"/>
      <c r="BTR61" s="1002"/>
      <c r="BTS61" s="1002"/>
      <c r="BTT61" s="1002"/>
      <c r="BTU61" s="1002"/>
      <c r="BTV61" s="1002"/>
      <c r="BTW61" s="1002"/>
      <c r="BTX61" s="1002"/>
      <c r="BTY61" s="1002"/>
      <c r="BTZ61" s="1002"/>
      <c r="BUA61" s="1002"/>
      <c r="BUB61" s="1002"/>
      <c r="BUC61" s="1002"/>
      <c r="BUD61" s="1002"/>
      <c r="BUE61" s="1002"/>
      <c r="BUF61" s="1002"/>
      <c r="BUG61" s="1002"/>
      <c r="BUH61" s="1002"/>
      <c r="BUI61" s="1002"/>
      <c r="BUJ61" s="1002"/>
      <c r="BUK61" s="1002"/>
      <c r="BUL61" s="1002"/>
      <c r="BUM61" s="1002"/>
      <c r="BUN61" s="1002"/>
      <c r="BUO61" s="1002"/>
      <c r="BUP61" s="1002"/>
      <c r="BUQ61" s="1002"/>
      <c r="BUR61" s="1002"/>
      <c r="BUS61" s="1002"/>
      <c r="BUT61" s="1002"/>
      <c r="BUU61" s="1002"/>
      <c r="BUV61" s="1002"/>
      <c r="BUW61" s="1002"/>
      <c r="BUX61" s="1002"/>
      <c r="BUY61" s="1002"/>
      <c r="BUZ61" s="1002"/>
      <c r="BVA61" s="1002"/>
      <c r="BVB61" s="1002"/>
      <c r="BVC61" s="1002"/>
      <c r="BVD61" s="1002"/>
      <c r="BVE61" s="1002"/>
      <c r="BVF61" s="1002"/>
      <c r="BVG61" s="1002"/>
      <c r="BVH61" s="1002"/>
      <c r="BVI61" s="1002"/>
      <c r="BVJ61" s="1002"/>
      <c r="BVK61" s="1002"/>
      <c r="BVL61" s="1002"/>
      <c r="BVM61" s="1002"/>
      <c r="BVN61" s="1002"/>
      <c r="BVO61" s="1002"/>
      <c r="BVP61" s="1002"/>
      <c r="BVQ61" s="1002"/>
      <c r="BVR61" s="1002"/>
      <c r="BVS61" s="1002"/>
      <c r="BVT61" s="1002"/>
      <c r="BVU61" s="1002"/>
      <c r="BVV61" s="1002"/>
      <c r="BVW61" s="1002"/>
      <c r="BVX61" s="1002"/>
      <c r="BVY61" s="1002"/>
      <c r="BVZ61" s="1002"/>
      <c r="BWA61" s="1002"/>
      <c r="BWB61" s="1002"/>
      <c r="BWC61" s="1002"/>
      <c r="BWD61" s="1002"/>
      <c r="BWE61" s="1002"/>
      <c r="BWF61" s="1002"/>
      <c r="BWG61" s="1002"/>
      <c r="BWH61" s="1002"/>
      <c r="BWI61" s="1002"/>
      <c r="BWJ61" s="1002"/>
      <c r="BWK61" s="1002"/>
      <c r="BWL61" s="1002"/>
      <c r="BWM61" s="1002"/>
      <c r="BWN61" s="1002"/>
      <c r="BWO61" s="1002"/>
      <c r="BWP61" s="1002"/>
      <c r="BWQ61" s="1002"/>
      <c r="BWR61" s="1002"/>
      <c r="BWS61" s="1002"/>
      <c r="BWT61" s="1002"/>
      <c r="BWU61" s="1002"/>
      <c r="BWV61" s="1002"/>
      <c r="BWW61" s="1002"/>
      <c r="BWX61" s="1002"/>
      <c r="BWY61" s="1002"/>
      <c r="BWZ61" s="1002"/>
      <c r="BXA61" s="1002"/>
      <c r="BXB61" s="1002"/>
      <c r="BXC61" s="1002"/>
      <c r="BXD61" s="1002"/>
      <c r="BXE61" s="1002"/>
      <c r="BXF61" s="1002"/>
      <c r="BXG61" s="1002"/>
      <c r="BXH61" s="1002"/>
      <c r="BXI61" s="1002"/>
      <c r="BXJ61" s="1002"/>
      <c r="BXK61" s="1002"/>
      <c r="BXL61" s="1002"/>
      <c r="BXM61" s="1002"/>
      <c r="BXN61" s="1002"/>
      <c r="BXO61" s="1002"/>
      <c r="BXP61" s="1002"/>
      <c r="BXQ61" s="1002"/>
      <c r="BXR61" s="1002"/>
      <c r="BXS61" s="1002"/>
      <c r="BXT61" s="1002"/>
      <c r="BXU61" s="1002"/>
      <c r="BXV61" s="1002"/>
      <c r="BXW61" s="1002"/>
      <c r="BXX61" s="1002"/>
      <c r="BXY61" s="1002"/>
      <c r="BXZ61" s="1002"/>
      <c r="BYA61" s="1002"/>
      <c r="BYB61" s="1002"/>
      <c r="BYC61" s="1002"/>
      <c r="BYD61" s="1002"/>
      <c r="BYE61" s="1002"/>
      <c r="BYF61" s="1002"/>
      <c r="BYG61" s="1002"/>
      <c r="BYH61" s="1002"/>
      <c r="BYI61" s="1002"/>
      <c r="BYJ61" s="1002"/>
      <c r="BYK61" s="1002"/>
      <c r="BYL61" s="1002"/>
      <c r="BYM61" s="1002"/>
      <c r="BYN61" s="1002"/>
      <c r="BYO61" s="1002"/>
      <c r="BYP61" s="1002"/>
      <c r="BYQ61" s="1002"/>
      <c r="BYR61" s="1002"/>
      <c r="BYS61" s="1002"/>
      <c r="BYT61" s="1002"/>
      <c r="BYU61" s="1002"/>
      <c r="BYV61" s="1002"/>
      <c r="BYW61" s="1002"/>
      <c r="BYX61" s="1002"/>
      <c r="BYY61" s="1002"/>
      <c r="BYZ61" s="1002"/>
      <c r="BZA61" s="1002"/>
      <c r="BZB61" s="1002"/>
      <c r="BZC61" s="1002"/>
      <c r="BZD61" s="1002"/>
      <c r="BZE61" s="1002"/>
      <c r="BZF61" s="1002"/>
      <c r="BZG61" s="1002"/>
      <c r="BZH61" s="1002"/>
      <c r="BZI61" s="1002"/>
      <c r="BZJ61" s="1002"/>
      <c r="BZK61" s="1002"/>
      <c r="BZL61" s="1002"/>
      <c r="BZM61" s="1002"/>
      <c r="BZN61" s="1002"/>
      <c r="BZO61" s="1002"/>
      <c r="BZP61" s="1002"/>
      <c r="BZQ61" s="1002"/>
      <c r="BZR61" s="1002"/>
      <c r="BZS61" s="1002"/>
      <c r="BZT61" s="1002"/>
      <c r="BZU61" s="1002"/>
      <c r="BZV61" s="1002"/>
      <c r="BZW61" s="1002"/>
      <c r="BZX61" s="1002"/>
      <c r="BZY61" s="1002"/>
      <c r="BZZ61" s="1002"/>
      <c r="CAA61" s="1002"/>
      <c r="CAB61" s="1002"/>
      <c r="CAC61" s="1002"/>
      <c r="CAD61" s="1002"/>
      <c r="CAE61" s="1002"/>
      <c r="CAF61" s="1002"/>
      <c r="CAG61" s="1002"/>
      <c r="CAH61" s="1002"/>
      <c r="CAI61" s="1002"/>
      <c r="CAJ61" s="1002"/>
      <c r="CAK61" s="1002"/>
      <c r="CAL61" s="1002"/>
      <c r="CAM61" s="1002"/>
      <c r="CAN61" s="1002"/>
      <c r="CAO61" s="1002"/>
      <c r="CAP61" s="1002"/>
      <c r="CAQ61" s="1002"/>
      <c r="CAR61" s="1002"/>
      <c r="CAS61" s="1002"/>
      <c r="CAT61" s="1002"/>
      <c r="CAU61" s="1002"/>
      <c r="CAV61" s="1002"/>
      <c r="CAW61" s="1002"/>
      <c r="CAX61" s="1002"/>
      <c r="CAY61" s="1002"/>
      <c r="CAZ61" s="1002"/>
      <c r="CBA61" s="1002"/>
      <c r="CBB61" s="1002"/>
      <c r="CBC61" s="1002"/>
      <c r="CBD61" s="1002"/>
      <c r="CBE61" s="1002"/>
      <c r="CBF61" s="1002"/>
      <c r="CBG61" s="1002"/>
      <c r="CBH61" s="1002"/>
      <c r="CBI61" s="1002"/>
      <c r="CBJ61" s="1002"/>
      <c r="CBK61" s="1002"/>
      <c r="CBL61" s="1002"/>
      <c r="CBM61" s="1002"/>
      <c r="CBN61" s="1002"/>
      <c r="CBO61" s="1002"/>
      <c r="CBP61" s="1002"/>
      <c r="CBQ61" s="1002"/>
      <c r="CBR61" s="1002"/>
      <c r="CBS61" s="1002"/>
      <c r="CBT61" s="1002"/>
      <c r="CBU61" s="1002"/>
      <c r="CBV61" s="1002"/>
      <c r="CBW61" s="1002"/>
      <c r="CBX61" s="1002"/>
      <c r="CBY61" s="1002"/>
      <c r="CBZ61" s="1002"/>
      <c r="CCA61" s="1002"/>
      <c r="CCB61" s="1002"/>
      <c r="CCC61" s="1002"/>
      <c r="CCD61" s="1002"/>
      <c r="CCE61" s="1002"/>
      <c r="CCF61" s="1002"/>
      <c r="CCG61" s="1002"/>
      <c r="CCH61" s="1002"/>
      <c r="CCI61" s="1002"/>
      <c r="CCJ61" s="1002"/>
      <c r="CCK61" s="1002"/>
      <c r="CCL61" s="1002"/>
      <c r="CCM61" s="1002"/>
      <c r="CCN61" s="1002"/>
      <c r="CCO61" s="1002"/>
      <c r="CCP61" s="1002"/>
      <c r="CCQ61" s="1002"/>
      <c r="CCR61" s="1002"/>
      <c r="CCS61" s="1002"/>
      <c r="CCT61" s="1002"/>
      <c r="CCU61" s="1002"/>
      <c r="CCV61" s="1002"/>
      <c r="CCW61" s="1002"/>
      <c r="CCX61" s="1002"/>
      <c r="CCY61" s="1002"/>
      <c r="CCZ61" s="1002"/>
      <c r="CDA61" s="1002"/>
      <c r="CDB61" s="1002"/>
      <c r="CDC61" s="1002"/>
      <c r="CDD61" s="1002"/>
      <c r="CDE61" s="1002"/>
      <c r="CDF61" s="1002"/>
      <c r="CDG61" s="1002"/>
      <c r="CDH61" s="1002"/>
      <c r="CDI61" s="1002"/>
      <c r="CDJ61" s="1002"/>
      <c r="CDK61" s="1002"/>
      <c r="CDL61" s="1002"/>
      <c r="CDM61" s="1002"/>
      <c r="CDN61" s="1002"/>
      <c r="CDO61" s="1002"/>
      <c r="CDP61" s="1002"/>
      <c r="CDQ61" s="1002"/>
      <c r="CDR61" s="1002"/>
      <c r="CDS61" s="1002"/>
      <c r="CDT61" s="1002"/>
      <c r="CDU61" s="1002"/>
      <c r="CDV61" s="1002"/>
      <c r="CDW61" s="1002"/>
      <c r="CDX61" s="1002"/>
      <c r="CDY61" s="1002"/>
      <c r="CDZ61" s="1002"/>
      <c r="CEA61" s="1002"/>
      <c r="CEB61" s="1002"/>
      <c r="CEC61" s="1002"/>
      <c r="CED61" s="1002"/>
      <c r="CEE61" s="1002"/>
      <c r="CEF61" s="1002"/>
      <c r="CEG61" s="1002"/>
      <c r="CEH61" s="1002"/>
      <c r="CEI61" s="1002"/>
      <c r="CEJ61" s="1002"/>
      <c r="CEK61" s="1002"/>
      <c r="CEL61" s="1002"/>
      <c r="CEM61" s="1002"/>
      <c r="CEN61" s="1002"/>
      <c r="CEO61" s="1002"/>
      <c r="CEP61" s="1002"/>
      <c r="CEQ61" s="1002"/>
      <c r="CER61" s="1002"/>
      <c r="CES61" s="1002"/>
      <c r="CET61" s="1002"/>
      <c r="CEU61" s="1002"/>
      <c r="CEV61" s="1002"/>
      <c r="CEW61" s="1002"/>
      <c r="CEX61" s="1002"/>
      <c r="CEY61" s="1002"/>
      <c r="CEZ61" s="1002"/>
      <c r="CFA61" s="1002"/>
      <c r="CFB61" s="1002"/>
      <c r="CFC61" s="1002"/>
      <c r="CFD61" s="1002"/>
      <c r="CFE61" s="1002"/>
      <c r="CFF61" s="1002"/>
      <c r="CFG61" s="1002"/>
      <c r="CFH61" s="1002"/>
      <c r="CFI61" s="1002"/>
      <c r="CFJ61" s="1002"/>
      <c r="CFK61" s="1002"/>
      <c r="CFL61" s="1002"/>
      <c r="CFM61" s="1002"/>
      <c r="CFN61" s="1002"/>
      <c r="CFO61" s="1002"/>
      <c r="CFP61" s="1002"/>
      <c r="CFQ61" s="1002"/>
      <c r="CFR61" s="1002"/>
      <c r="CFS61" s="1002"/>
      <c r="CFT61" s="1002"/>
      <c r="CFU61" s="1002"/>
      <c r="CFV61" s="1002"/>
      <c r="CFW61" s="1002"/>
      <c r="CFX61" s="1002"/>
      <c r="CFY61" s="1002"/>
      <c r="CFZ61" s="1002"/>
      <c r="CGA61" s="1002"/>
      <c r="CGB61" s="1002"/>
      <c r="CGC61" s="1002"/>
      <c r="CGD61" s="1002"/>
      <c r="CGE61" s="1002"/>
      <c r="CGF61" s="1002"/>
      <c r="CGG61" s="1002"/>
      <c r="CGH61" s="1002"/>
      <c r="CGI61" s="1002"/>
      <c r="CGJ61" s="1002"/>
      <c r="CGK61" s="1002"/>
      <c r="CGL61" s="1002"/>
      <c r="CGM61" s="1002"/>
      <c r="CGN61" s="1002"/>
      <c r="CGO61" s="1002"/>
      <c r="CGP61" s="1002"/>
      <c r="CGQ61" s="1002"/>
      <c r="CGR61" s="1002"/>
      <c r="CGS61" s="1002"/>
      <c r="CGT61" s="1002"/>
      <c r="CGU61" s="1002"/>
      <c r="CGV61" s="1002"/>
      <c r="CGW61" s="1002"/>
      <c r="CGX61" s="1002"/>
      <c r="CGY61" s="1002"/>
      <c r="CGZ61" s="1002"/>
      <c r="CHA61" s="1002"/>
      <c r="CHB61" s="1002"/>
      <c r="CHC61" s="1002"/>
      <c r="CHD61" s="1002"/>
      <c r="CHE61" s="1002"/>
      <c r="CHF61" s="1002"/>
      <c r="CHG61" s="1002"/>
      <c r="CHH61" s="1002"/>
      <c r="CHI61" s="1002"/>
      <c r="CHJ61" s="1002"/>
      <c r="CHK61" s="1002"/>
      <c r="CHL61" s="1002"/>
      <c r="CHM61" s="1002"/>
      <c r="CHN61" s="1002"/>
      <c r="CHO61" s="1002"/>
      <c r="CHP61" s="1002"/>
      <c r="CHQ61" s="1002"/>
      <c r="CHR61" s="1002"/>
      <c r="CHS61" s="1002"/>
      <c r="CHT61" s="1002"/>
      <c r="CHU61" s="1002"/>
      <c r="CHV61" s="1002"/>
      <c r="CHW61" s="1002"/>
      <c r="CHX61" s="1002"/>
      <c r="CHY61" s="1002"/>
      <c r="CHZ61" s="1002"/>
      <c r="CIA61" s="1002"/>
      <c r="CIB61" s="1002"/>
      <c r="CIC61" s="1002"/>
      <c r="CID61" s="1002"/>
      <c r="CIE61" s="1002"/>
      <c r="CIF61" s="1002"/>
      <c r="CIG61" s="1002"/>
      <c r="CIH61" s="1002"/>
      <c r="CII61" s="1002"/>
      <c r="CIJ61" s="1002"/>
      <c r="CIK61" s="1002"/>
      <c r="CIL61" s="1002"/>
      <c r="CIM61" s="1002"/>
      <c r="CIN61" s="1002"/>
      <c r="CIO61" s="1002"/>
      <c r="CIP61" s="1002"/>
      <c r="CIQ61" s="1002"/>
      <c r="CIR61" s="1002"/>
      <c r="CIS61" s="1002"/>
      <c r="CIT61" s="1002"/>
      <c r="CIU61" s="1002"/>
      <c r="CIV61" s="1002"/>
      <c r="CIW61" s="1002"/>
      <c r="CIX61" s="1002"/>
      <c r="CIY61" s="1002"/>
      <c r="CIZ61" s="1002"/>
      <c r="CJA61" s="1002"/>
      <c r="CJB61" s="1002"/>
      <c r="CJC61" s="1002"/>
      <c r="CJD61" s="1002"/>
      <c r="CJE61" s="1002"/>
      <c r="CJF61" s="1002"/>
      <c r="CJG61" s="1002"/>
      <c r="CJH61" s="1002"/>
      <c r="CJI61" s="1002"/>
      <c r="CJJ61" s="1002"/>
      <c r="CJK61" s="1002"/>
      <c r="CJL61" s="1002"/>
      <c r="CJM61" s="1002"/>
      <c r="CJN61" s="1002"/>
      <c r="CJO61" s="1002"/>
      <c r="CJP61" s="1002"/>
      <c r="CJQ61" s="1002"/>
      <c r="CJR61" s="1002"/>
      <c r="CJS61" s="1002"/>
      <c r="CJT61" s="1002"/>
      <c r="CJU61" s="1002"/>
      <c r="CJV61" s="1002"/>
      <c r="CJW61" s="1002"/>
      <c r="CJX61" s="1002"/>
      <c r="CJY61" s="1002"/>
      <c r="CJZ61" s="1002"/>
      <c r="CKA61" s="1002"/>
      <c r="CKB61" s="1002"/>
      <c r="CKC61" s="1002"/>
      <c r="CKD61" s="1002"/>
      <c r="CKE61" s="1002"/>
      <c r="CKF61" s="1002"/>
      <c r="CKG61" s="1002"/>
      <c r="CKH61" s="1002"/>
      <c r="CKI61" s="1002"/>
      <c r="CKJ61" s="1002"/>
      <c r="CKK61" s="1002"/>
      <c r="CKL61" s="1002"/>
      <c r="CKM61" s="1002"/>
      <c r="CKN61" s="1002"/>
      <c r="CKO61" s="1002"/>
      <c r="CKP61" s="1002"/>
      <c r="CKQ61" s="1002"/>
      <c r="CKR61" s="1002"/>
      <c r="CKS61" s="1002"/>
      <c r="CKT61" s="1002"/>
      <c r="CKU61" s="1002"/>
      <c r="CKV61" s="1002"/>
      <c r="CKW61" s="1002"/>
      <c r="CKX61" s="1002"/>
      <c r="CKY61" s="1002"/>
      <c r="CKZ61" s="1002"/>
      <c r="CLA61" s="1002"/>
      <c r="CLB61" s="1002"/>
      <c r="CLC61" s="1002"/>
      <c r="CLD61" s="1002"/>
      <c r="CLE61" s="1002"/>
      <c r="CLF61" s="1002"/>
      <c r="CLG61" s="1002"/>
      <c r="CLH61" s="1002"/>
      <c r="CLI61" s="1002"/>
      <c r="CLJ61" s="1002"/>
      <c r="CLK61" s="1002"/>
      <c r="CLL61" s="1002"/>
      <c r="CLM61" s="1002"/>
      <c r="CLN61" s="1002"/>
      <c r="CLO61" s="1002"/>
      <c r="CLP61" s="1002"/>
      <c r="CLQ61" s="1002"/>
      <c r="CLR61" s="1002"/>
      <c r="CLS61" s="1002"/>
      <c r="CLT61" s="1002"/>
      <c r="CLU61" s="1002"/>
      <c r="CLV61" s="1002"/>
      <c r="CLW61" s="1002"/>
      <c r="CLX61" s="1002"/>
      <c r="CLY61" s="1002"/>
      <c r="CLZ61" s="1002"/>
      <c r="CMA61" s="1002"/>
      <c r="CMB61" s="1002"/>
      <c r="CMC61" s="1002"/>
      <c r="CMD61" s="1002"/>
      <c r="CME61" s="1002"/>
      <c r="CMF61" s="1002"/>
      <c r="CMG61" s="1002"/>
      <c r="CMH61" s="1002"/>
      <c r="CMI61" s="1002"/>
      <c r="CMJ61" s="1002"/>
      <c r="CMK61" s="1002"/>
      <c r="CML61" s="1002"/>
      <c r="CMM61" s="1002"/>
      <c r="CMN61" s="1002"/>
      <c r="CMO61" s="1002"/>
      <c r="CMP61" s="1002"/>
      <c r="CMQ61" s="1002"/>
      <c r="CMR61" s="1002"/>
      <c r="CMS61" s="1002"/>
      <c r="CMT61" s="1002"/>
      <c r="CMU61" s="1002"/>
      <c r="CMV61" s="1002"/>
      <c r="CMW61" s="1002"/>
      <c r="CMX61" s="1002"/>
      <c r="CMY61" s="1002"/>
      <c r="CMZ61" s="1002"/>
      <c r="CNA61" s="1002"/>
      <c r="CNB61" s="1002"/>
      <c r="CNC61" s="1002"/>
      <c r="CND61" s="1002"/>
      <c r="CNE61" s="1002"/>
      <c r="CNF61" s="1002"/>
      <c r="CNG61" s="1002"/>
      <c r="CNH61" s="1002"/>
      <c r="CNI61" s="1002"/>
      <c r="CNJ61" s="1002"/>
      <c r="CNK61" s="1002"/>
      <c r="CNL61" s="1002"/>
      <c r="CNM61" s="1002"/>
      <c r="CNN61" s="1002"/>
      <c r="CNO61" s="1002"/>
      <c r="CNP61" s="1002"/>
      <c r="CNQ61" s="1002"/>
      <c r="CNR61" s="1002"/>
      <c r="CNS61" s="1002"/>
      <c r="CNT61" s="1002"/>
      <c r="CNU61" s="1002"/>
      <c r="CNV61" s="1002"/>
      <c r="CNW61" s="1002"/>
      <c r="CNX61" s="1002"/>
      <c r="CNY61" s="1002"/>
      <c r="CNZ61" s="1002"/>
      <c r="COA61" s="1002"/>
      <c r="COB61" s="1002"/>
      <c r="COC61" s="1002"/>
      <c r="COD61" s="1002"/>
      <c r="COE61" s="1002"/>
      <c r="COF61" s="1002"/>
      <c r="COG61" s="1002"/>
      <c r="COH61" s="1002"/>
      <c r="COI61" s="1002"/>
      <c r="COJ61" s="1002"/>
      <c r="COK61" s="1002"/>
      <c r="COL61" s="1002"/>
      <c r="COM61" s="1002"/>
      <c r="CON61" s="1002"/>
      <c r="COO61" s="1002"/>
      <c r="COP61" s="1002"/>
      <c r="COQ61" s="1002"/>
      <c r="COR61" s="1002"/>
      <c r="COS61" s="1002"/>
      <c r="COT61" s="1002"/>
      <c r="COU61" s="1002"/>
      <c r="COV61" s="1002"/>
      <c r="COW61" s="1002"/>
      <c r="COX61" s="1002"/>
      <c r="COY61" s="1002"/>
      <c r="COZ61" s="1002"/>
      <c r="CPA61" s="1002"/>
      <c r="CPB61" s="1002"/>
      <c r="CPC61" s="1002"/>
      <c r="CPD61" s="1002"/>
      <c r="CPE61" s="1002"/>
      <c r="CPF61" s="1002"/>
      <c r="CPG61" s="1002"/>
      <c r="CPH61" s="1002"/>
      <c r="CPI61" s="1002"/>
      <c r="CPJ61" s="1002"/>
      <c r="CPK61" s="1002"/>
      <c r="CPL61" s="1002"/>
      <c r="CPM61" s="1002"/>
      <c r="CPN61" s="1002"/>
      <c r="CPO61" s="1002"/>
      <c r="CPP61" s="1002"/>
      <c r="CPQ61" s="1002"/>
      <c r="CPR61" s="1002"/>
      <c r="CPS61" s="1002"/>
      <c r="CPT61" s="1002"/>
      <c r="CPU61" s="1002"/>
      <c r="CPV61" s="1002"/>
      <c r="CPW61" s="1002"/>
      <c r="CPX61" s="1002"/>
      <c r="CPY61" s="1002"/>
      <c r="CPZ61" s="1002"/>
      <c r="CQA61" s="1002"/>
      <c r="CQB61" s="1002"/>
      <c r="CQC61" s="1002"/>
      <c r="CQD61" s="1002"/>
      <c r="CQE61" s="1002"/>
      <c r="CQF61" s="1002"/>
      <c r="CQG61" s="1002"/>
      <c r="CQH61" s="1002"/>
      <c r="CQI61" s="1002"/>
      <c r="CQJ61" s="1002"/>
      <c r="CQK61" s="1002"/>
      <c r="CQL61" s="1002"/>
      <c r="CQM61" s="1002"/>
      <c r="CQN61" s="1002"/>
      <c r="CQO61" s="1002"/>
      <c r="CQP61" s="1002"/>
      <c r="CQQ61" s="1002"/>
      <c r="CQR61" s="1002"/>
      <c r="CQS61" s="1002"/>
      <c r="CQT61" s="1002"/>
      <c r="CQU61" s="1002"/>
      <c r="CQV61" s="1002"/>
      <c r="CQW61" s="1002"/>
      <c r="CQX61" s="1002"/>
      <c r="CQY61" s="1002"/>
      <c r="CQZ61" s="1002"/>
      <c r="CRA61" s="1002"/>
      <c r="CRB61" s="1002"/>
      <c r="CRC61" s="1002"/>
      <c r="CRD61" s="1002"/>
      <c r="CRE61" s="1002"/>
      <c r="CRF61" s="1002"/>
      <c r="CRG61" s="1002"/>
      <c r="CRH61" s="1002"/>
      <c r="CRI61" s="1002"/>
      <c r="CRJ61" s="1002"/>
      <c r="CRK61" s="1002"/>
      <c r="CRL61" s="1002"/>
      <c r="CRM61" s="1002"/>
      <c r="CRN61" s="1002"/>
      <c r="CRO61" s="1002"/>
      <c r="CRP61" s="1002"/>
      <c r="CRQ61" s="1002"/>
      <c r="CRR61" s="1002"/>
      <c r="CRS61" s="1002"/>
      <c r="CRT61" s="1002"/>
      <c r="CRU61" s="1002"/>
      <c r="CRV61" s="1002"/>
      <c r="CRW61" s="1002"/>
      <c r="CRX61" s="1002"/>
      <c r="CRY61" s="1002"/>
      <c r="CRZ61" s="1002"/>
      <c r="CSA61" s="1002"/>
      <c r="CSB61" s="1002"/>
      <c r="CSC61" s="1002"/>
      <c r="CSD61" s="1002"/>
      <c r="CSE61" s="1002"/>
      <c r="CSF61" s="1002"/>
      <c r="CSG61" s="1002"/>
      <c r="CSH61" s="1002"/>
      <c r="CSI61" s="1002"/>
      <c r="CSJ61" s="1002"/>
      <c r="CSK61" s="1002"/>
      <c r="CSL61" s="1002"/>
      <c r="CSM61" s="1002"/>
      <c r="CSN61" s="1002"/>
      <c r="CSO61" s="1002"/>
      <c r="CSP61" s="1002"/>
      <c r="CSQ61" s="1002"/>
      <c r="CSR61" s="1002"/>
      <c r="CSS61" s="1002"/>
      <c r="CST61" s="1002"/>
      <c r="CSU61" s="1002"/>
      <c r="CSV61" s="1002"/>
      <c r="CSW61" s="1002"/>
      <c r="CSX61" s="1002"/>
      <c r="CSY61" s="1002"/>
      <c r="CSZ61" s="1002"/>
      <c r="CTA61" s="1002"/>
      <c r="CTB61" s="1002"/>
      <c r="CTC61" s="1002"/>
      <c r="CTD61" s="1002"/>
      <c r="CTE61" s="1002"/>
      <c r="CTF61" s="1002"/>
      <c r="CTG61" s="1002"/>
      <c r="CTH61" s="1002"/>
      <c r="CTI61" s="1002"/>
      <c r="CTJ61" s="1002"/>
      <c r="CTK61" s="1002"/>
      <c r="CTL61" s="1002"/>
      <c r="CTM61" s="1002"/>
      <c r="CTN61" s="1002"/>
      <c r="CTO61" s="1002"/>
      <c r="CTP61" s="1002"/>
      <c r="CTQ61" s="1002"/>
      <c r="CTR61" s="1002"/>
      <c r="CTS61" s="1002"/>
      <c r="CTT61" s="1002"/>
      <c r="CTU61" s="1002"/>
      <c r="CTV61" s="1002"/>
      <c r="CTW61" s="1002"/>
      <c r="CTX61" s="1002"/>
      <c r="CTY61" s="1002"/>
      <c r="CTZ61" s="1002"/>
      <c r="CUA61" s="1002"/>
      <c r="CUB61" s="1002"/>
      <c r="CUC61" s="1002"/>
      <c r="CUD61" s="1002"/>
      <c r="CUE61" s="1002"/>
      <c r="CUF61" s="1002"/>
      <c r="CUG61" s="1002"/>
      <c r="CUH61" s="1002"/>
      <c r="CUI61" s="1002"/>
      <c r="CUJ61" s="1002"/>
      <c r="CUK61" s="1002"/>
      <c r="CUL61" s="1002"/>
      <c r="CUM61" s="1002"/>
      <c r="CUN61" s="1002"/>
      <c r="CUO61" s="1002"/>
      <c r="CUP61" s="1002"/>
      <c r="CUQ61" s="1002"/>
      <c r="CUR61" s="1002"/>
      <c r="CUS61" s="1002"/>
      <c r="CUT61" s="1002"/>
      <c r="CUU61" s="1002"/>
      <c r="CUV61" s="1002"/>
      <c r="CUW61" s="1002"/>
      <c r="CUX61" s="1002"/>
      <c r="CUY61" s="1002"/>
      <c r="CUZ61" s="1002"/>
      <c r="CVA61" s="1002"/>
      <c r="CVB61" s="1002"/>
      <c r="CVC61" s="1002"/>
      <c r="CVD61" s="1002"/>
      <c r="CVE61" s="1002"/>
      <c r="CVF61" s="1002"/>
      <c r="CVG61" s="1002"/>
      <c r="CVH61" s="1002"/>
      <c r="CVI61" s="1002"/>
      <c r="CVJ61" s="1002"/>
      <c r="CVK61" s="1002"/>
      <c r="CVL61" s="1002"/>
      <c r="CVM61" s="1002"/>
      <c r="CVN61" s="1002"/>
      <c r="CVO61" s="1002"/>
      <c r="CVP61" s="1002"/>
      <c r="CVQ61" s="1002"/>
      <c r="CVR61" s="1002"/>
      <c r="CVS61" s="1002"/>
      <c r="CVT61" s="1002"/>
      <c r="CVU61" s="1002"/>
      <c r="CVV61" s="1002"/>
      <c r="CVW61" s="1002"/>
      <c r="CVX61" s="1002"/>
      <c r="CVY61" s="1002"/>
      <c r="CVZ61" s="1002"/>
      <c r="CWA61" s="1002"/>
      <c r="CWB61" s="1002"/>
      <c r="CWC61" s="1002"/>
      <c r="CWD61" s="1002"/>
      <c r="CWE61" s="1002"/>
      <c r="CWF61" s="1002"/>
      <c r="CWG61" s="1002"/>
      <c r="CWH61" s="1002"/>
      <c r="CWI61" s="1002"/>
      <c r="CWJ61" s="1002"/>
      <c r="CWK61" s="1002"/>
      <c r="CWL61" s="1002"/>
      <c r="CWM61" s="1002"/>
      <c r="CWN61" s="1002"/>
      <c r="CWO61" s="1002"/>
      <c r="CWP61" s="1002"/>
      <c r="CWQ61" s="1002"/>
      <c r="CWR61" s="1002"/>
      <c r="CWS61" s="1002"/>
      <c r="CWT61" s="1002"/>
      <c r="CWU61" s="1002"/>
      <c r="CWV61" s="1002"/>
      <c r="CWW61" s="1002"/>
      <c r="CWX61" s="1002"/>
      <c r="CWY61" s="1002"/>
      <c r="CWZ61" s="1002"/>
      <c r="CXA61" s="1002"/>
      <c r="CXB61" s="1002"/>
      <c r="CXC61" s="1002"/>
      <c r="CXD61" s="1002"/>
      <c r="CXE61" s="1002"/>
      <c r="CXF61" s="1002"/>
      <c r="CXG61" s="1002"/>
      <c r="CXH61" s="1002"/>
      <c r="CXI61" s="1002"/>
      <c r="CXJ61" s="1002"/>
      <c r="CXK61" s="1002"/>
      <c r="CXL61" s="1002"/>
      <c r="CXM61" s="1002"/>
      <c r="CXN61" s="1002"/>
      <c r="CXO61" s="1002"/>
      <c r="CXP61" s="1002"/>
      <c r="CXQ61" s="1002"/>
      <c r="CXR61" s="1002"/>
      <c r="CXS61" s="1002"/>
      <c r="CXT61" s="1002"/>
      <c r="CXU61" s="1002"/>
      <c r="CXV61" s="1002"/>
      <c r="CXW61" s="1002"/>
      <c r="CXX61" s="1002"/>
      <c r="CXY61" s="1002"/>
      <c r="CXZ61" s="1002"/>
      <c r="CYA61" s="1002"/>
      <c r="CYB61" s="1002"/>
      <c r="CYC61" s="1002"/>
      <c r="CYD61" s="1002"/>
      <c r="CYE61" s="1002"/>
      <c r="CYF61" s="1002"/>
      <c r="CYG61" s="1002"/>
      <c r="CYH61" s="1002"/>
      <c r="CYI61" s="1002"/>
      <c r="CYJ61" s="1002"/>
      <c r="CYK61" s="1002"/>
      <c r="CYL61" s="1002"/>
      <c r="CYM61" s="1002"/>
      <c r="CYN61" s="1002"/>
      <c r="CYO61" s="1002"/>
      <c r="CYP61" s="1002"/>
      <c r="CYQ61" s="1002"/>
      <c r="CYR61" s="1002"/>
      <c r="CYS61" s="1002"/>
      <c r="CYT61" s="1002"/>
      <c r="CYU61" s="1002"/>
      <c r="CYV61" s="1002"/>
      <c r="CYW61" s="1002"/>
      <c r="CYX61" s="1002"/>
      <c r="CYY61" s="1002"/>
      <c r="CYZ61" s="1002"/>
      <c r="CZA61" s="1002"/>
      <c r="CZB61" s="1002"/>
      <c r="CZC61" s="1002"/>
      <c r="CZD61" s="1002"/>
      <c r="CZE61" s="1002"/>
      <c r="CZF61" s="1002"/>
      <c r="CZG61" s="1002"/>
      <c r="CZH61" s="1002"/>
      <c r="CZI61" s="1002"/>
      <c r="CZJ61" s="1002"/>
      <c r="CZK61" s="1002"/>
      <c r="CZL61" s="1002"/>
      <c r="CZM61" s="1002"/>
      <c r="CZN61" s="1002"/>
      <c r="CZO61" s="1002"/>
      <c r="CZP61" s="1002"/>
      <c r="CZQ61" s="1002"/>
      <c r="CZR61" s="1002"/>
      <c r="CZS61" s="1002"/>
      <c r="CZT61" s="1002"/>
      <c r="CZU61" s="1002"/>
      <c r="CZV61" s="1002"/>
      <c r="CZW61" s="1002"/>
      <c r="CZX61" s="1002"/>
      <c r="CZY61" s="1002"/>
      <c r="CZZ61" s="1002"/>
      <c r="DAA61" s="1002"/>
      <c r="DAB61" s="1002"/>
      <c r="DAC61" s="1002"/>
      <c r="DAD61" s="1002"/>
      <c r="DAE61" s="1002"/>
      <c r="DAF61" s="1002"/>
      <c r="DAG61" s="1002"/>
      <c r="DAH61" s="1002"/>
      <c r="DAI61" s="1002"/>
      <c r="DAJ61" s="1002"/>
      <c r="DAK61" s="1002"/>
      <c r="DAL61" s="1002"/>
      <c r="DAM61" s="1002"/>
      <c r="DAN61" s="1002"/>
      <c r="DAO61" s="1002"/>
      <c r="DAP61" s="1002"/>
      <c r="DAQ61" s="1002"/>
      <c r="DAR61" s="1002"/>
      <c r="DAS61" s="1002"/>
      <c r="DAT61" s="1002"/>
      <c r="DAU61" s="1002"/>
      <c r="DAV61" s="1002"/>
      <c r="DAW61" s="1002"/>
      <c r="DAX61" s="1002"/>
      <c r="DAY61" s="1002"/>
      <c r="DAZ61" s="1002"/>
      <c r="DBA61" s="1002"/>
      <c r="DBB61" s="1002"/>
      <c r="DBC61" s="1002"/>
      <c r="DBD61" s="1002"/>
      <c r="DBE61" s="1002"/>
      <c r="DBF61" s="1002"/>
      <c r="DBG61" s="1002"/>
      <c r="DBH61" s="1002"/>
      <c r="DBI61" s="1002"/>
      <c r="DBJ61" s="1002"/>
      <c r="DBK61" s="1002"/>
      <c r="DBL61" s="1002"/>
      <c r="DBM61" s="1002"/>
      <c r="DBN61" s="1002"/>
      <c r="DBO61" s="1002"/>
      <c r="DBP61" s="1002"/>
      <c r="DBQ61" s="1002"/>
      <c r="DBR61" s="1002"/>
      <c r="DBS61" s="1002"/>
      <c r="DBT61" s="1002"/>
      <c r="DBU61" s="1002"/>
      <c r="DBV61" s="1002"/>
      <c r="DBW61" s="1002"/>
      <c r="DBX61" s="1002"/>
      <c r="DBY61" s="1002"/>
      <c r="DBZ61" s="1002"/>
      <c r="DCA61" s="1002"/>
      <c r="DCB61" s="1002"/>
      <c r="DCC61" s="1002"/>
      <c r="DCD61" s="1002"/>
      <c r="DCE61" s="1002"/>
      <c r="DCF61" s="1002"/>
      <c r="DCG61" s="1002"/>
      <c r="DCH61" s="1002"/>
      <c r="DCI61" s="1002"/>
      <c r="DCJ61" s="1002"/>
      <c r="DCK61" s="1002"/>
      <c r="DCL61" s="1002"/>
      <c r="DCM61" s="1002"/>
      <c r="DCN61" s="1002"/>
      <c r="DCO61" s="1002"/>
      <c r="DCP61" s="1002"/>
      <c r="DCQ61" s="1002"/>
      <c r="DCR61" s="1002"/>
      <c r="DCS61" s="1002"/>
      <c r="DCT61" s="1002"/>
      <c r="DCU61" s="1002"/>
      <c r="DCV61" s="1002"/>
      <c r="DCW61" s="1002"/>
      <c r="DCX61" s="1002"/>
      <c r="DCY61" s="1002"/>
      <c r="DCZ61" s="1002"/>
      <c r="DDA61" s="1002"/>
      <c r="DDB61" s="1002"/>
      <c r="DDC61" s="1002"/>
      <c r="DDD61" s="1002"/>
      <c r="DDE61" s="1002"/>
      <c r="DDF61" s="1002"/>
      <c r="DDG61" s="1002"/>
      <c r="DDH61" s="1002"/>
      <c r="DDI61" s="1002"/>
      <c r="DDJ61" s="1002"/>
      <c r="DDK61" s="1002"/>
      <c r="DDL61" s="1002"/>
      <c r="DDM61" s="1002"/>
      <c r="DDN61" s="1002"/>
      <c r="DDO61" s="1002"/>
      <c r="DDP61" s="1002"/>
      <c r="DDQ61" s="1002"/>
      <c r="DDR61" s="1002"/>
      <c r="DDS61" s="1002"/>
      <c r="DDT61" s="1002"/>
      <c r="DDU61" s="1002"/>
      <c r="DDV61" s="1002"/>
      <c r="DDW61" s="1002"/>
      <c r="DDX61" s="1002"/>
      <c r="DDY61" s="1002"/>
      <c r="DDZ61" s="1002"/>
      <c r="DEA61" s="1002"/>
      <c r="DEB61" s="1002"/>
      <c r="DEC61" s="1002"/>
      <c r="DED61" s="1002"/>
      <c r="DEE61" s="1002"/>
      <c r="DEF61" s="1002"/>
      <c r="DEG61" s="1002"/>
      <c r="DEH61" s="1002"/>
      <c r="DEI61" s="1002"/>
      <c r="DEJ61" s="1002"/>
      <c r="DEK61" s="1002"/>
      <c r="DEL61" s="1002"/>
      <c r="DEM61" s="1002"/>
      <c r="DEN61" s="1002"/>
      <c r="DEO61" s="1002"/>
      <c r="DEP61" s="1002"/>
      <c r="DEQ61" s="1002"/>
      <c r="DER61" s="1002"/>
      <c r="DES61" s="1002"/>
      <c r="DET61" s="1002"/>
      <c r="DEU61" s="1002"/>
      <c r="DEV61" s="1002"/>
      <c r="DEW61" s="1002"/>
      <c r="DEX61" s="1002"/>
      <c r="DEY61" s="1002"/>
      <c r="DEZ61" s="1002"/>
      <c r="DFA61" s="1002"/>
      <c r="DFB61" s="1002"/>
      <c r="DFC61" s="1002"/>
      <c r="DFD61" s="1002"/>
      <c r="DFE61" s="1002"/>
      <c r="DFF61" s="1002"/>
      <c r="DFG61" s="1002"/>
      <c r="DFH61" s="1002"/>
      <c r="DFI61" s="1002"/>
      <c r="DFJ61" s="1002"/>
      <c r="DFK61" s="1002"/>
      <c r="DFL61" s="1002"/>
      <c r="DFM61" s="1002"/>
      <c r="DFN61" s="1002"/>
      <c r="DFO61" s="1002"/>
      <c r="DFP61" s="1002"/>
      <c r="DFQ61" s="1002"/>
      <c r="DFR61" s="1002"/>
      <c r="DFS61" s="1002"/>
      <c r="DFT61" s="1002"/>
      <c r="DFU61" s="1002"/>
      <c r="DFV61" s="1002"/>
      <c r="DFW61" s="1002"/>
      <c r="DFX61" s="1002"/>
      <c r="DFY61" s="1002"/>
      <c r="DFZ61" s="1002"/>
      <c r="DGA61" s="1002"/>
      <c r="DGB61" s="1002"/>
      <c r="DGC61" s="1002"/>
      <c r="DGD61" s="1002"/>
      <c r="DGE61" s="1002"/>
      <c r="DGF61" s="1002"/>
      <c r="DGG61" s="1002"/>
      <c r="DGH61" s="1002"/>
      <c r="DGI61" s="1002"/>
      <c r="DGJ61" s="1002"/>
      <c r="DGK61" s="1002"/>
      <c r="DGL61" s="1002"/>
      <c r="DGM61" s="1002"/>
      <c r="DGN61" s="1002"/>
      <c r="DGO61" s="1002"/>
      <c r="DGP61" s="1002"/>
      <c r="DGQ61" s="1002"/>
      <c r="DGR61" s="1002"/>
      <c r="DGS61" s="1002"/>
      <c r="DGT61" s="1002"/>
      <c r="DGU61" s="1002"/>
      <c r="DGV61" s="1002"/>
      <c r="DGW61" s="1002"/>
      <c r="DGX61" s="1002"/>
      <c r="DGY61" s="1002"/>
      <c r="DGZ61" s="1002"/>
      <c r="DHA61" s="1002"/>
      <c r="DHB61" s="1002"/>
      <c r="DHC61" s="1002"/>
      <c r="DHD61" s="1002"/>
      <c r="DHE61" s="1002"/>
      <c r="DHF61" s="1002"/>
      <c r="DHG61" s="1002"/>
      <c r="DHH61" s="1002"/>
      <c r="DHI61" s="1002"/>
      <c r="DHJ61" s="1002"/>
      <c r="DHK61" s="1002"/>
      <c r="DHL61" s="1002"/>
      <c r="DHM61" s="1002"/>
      <c r="DHN61" s="1002"/>
      <c r="DHO61" s="1002"/>
      <c r="DHP61" s="1002"/>
      <c r="DHQ61" s="1002"/>
      <c r="DHR61" s="1002"/>
      <c r="DHS61" s="1002"/>
      <c r="DHT61" s="1002"/>
      <c r="DHU61" s="1002"/>
      <c r="DHV61" s="1002"/>
      <c r="DHW61" s="1002"/>
      <c r="DHX61" s="1002"/>
      <c r="DHY61" s="1002"/>
      <c r="DHZ61" s="1002"/>
      <c r="DIA61" s="1002"/>
      <c r="DIB61" s="1002"/>
      <c r="DIC61" s="1002"/>
      <c r="DID61" s="1002"/>
      <c r="DIE61" s="1002"/>
      <c r="DIF61" s="1002"/>
      <c r="DIG61" s="1002"/>
      <c r="DIH61" s="1002"/>
      <c r="DII61" s="1002"/>
      <c r="DIJ61" s="1002"/>
      <c r="DIK61" s="1002"/>
      <c r="DIL61" s="1002"/>
      <c r="DIM61" s="1002"/>
      <c r="DIN61" s="1002"/>
      <c r="DIO61" s="1002"/>
      <c r="DIP61" s="1002"/>
      <c r="DIQ61" s="1002"/>
      <c r="DIR61" s="1002"/>
      <c r="DIS61" s="1002"/>
      <c r="DIT61" s="1002"/>
      <c r="DIU61" s="1002"/>
      <c r="DIV61" s="1002"/>
      <c r="DIW61" s="1002"/>
      <c r="DIX61" s="1002"/>
      <c r="DIY61" s="1002"/>
      <c r="DIZ61" s="1002"/>
      <c r="DJA61" s="1002"/>
      <c r="DJB61" s="1002"/>
      <c r="DJC61" s="1002"/>
      <c r="DJD61" s="1002"/>
      <c r="DJE61" s="1002"/>
      <c r="DJF61" s="1002"/>
      <c r="DJG61" s="1002"/>
      <c r="DJH61" s="1002"/>
      <c r="DJI61" s="1002"/>
      <c r="DJJ61" s="1002"/>
      <c r="DJK61" s="1002"/>
      <c r="DJL61" s="1002"/>
      <c r="DJM61" s="1002"/>
      <c r="DJN61" s="1002"/>
      <c r="DJO61" s="1002"/>
      <c r="DJP61" s="1002"/>
      <c r="DJQ61" s="1002"/>
      <c r="DJR61" s="1002"/>
      <c r="DJS61" s="1002"/>
      <c r="DJT61" s="1002"/>
      <c r="DJU61" s="1002"/>
      <c r="DJV61" s="1002"/>
      <c r="DJW61" s="1002"/>
      <c r="DJX61" s="1002"/>
      <c r="DJY61" s="1002"/>
      <c r="DJZ61" s="1002"/>
      <c r="DKA61" s="1002"/>
      <c r="DKB61" s="1002"/>
      <c r="DKC61" s="1002"/>
      <c r="DKD61" s="1002"/>
      <c r="DKE61" s="1002"/>
      <c r="DKF61" s="1002"/>
      <c r="DKG61" s="1002"/>
      <c r="DKH61" s="1002"/>
      <c r="DKI61" s="1002"/>
      <c r="DKJ61" s="1002"/>
      <c r="DKK61" s="1002"/>
      <c r="DKL61" s="1002"/>
      <c r="DKM61" s="1002"/>
      <c r="DKN61" s="1002"/>
      <c r="DKO61" s="1002"/>
      <c r="DKP61" s="1002"/>
      <c r="DKQ61" s="1002"/>
      <c r="DKR61" s="1002"/>
      <c r="DKS61" s="1002"/>
      <c r="DKT61" s="1002"/>
      <c r="DKU61" s="1002"/>
      <c r="DKV61" s="1002"/>
      <c r="DKW61" s="1002"/>
      <c r="DKX61" s="1002"/>
      <c r="DKY61" s="1002"/>
      <c r="DKZ61" s="1002"/>
      <c r="DLA61" s="1002"/>
      <c r="DLB61" s="1002"/>
      <c r="DLC61" s="1002"/>
      <c r="DLD61" s="1002"/>
      <c r="DLE61" s="1002"/>
      <c r="DLF61" s="1002"/>
      <c r="DLG61" s="1002"/>
      <c r="DLH61" s="1002"/>
      <c r="DLI61" s="1002"/>
      <c r="DLJ61" s="1002"/>
      <c r="DLK61" s="1002"/>
      <c r="DLL61" s="1002"/>
      <c r="DLM61" s="1002"/>
      <c r="DLN61" s="1002"/>
      <c r="DLO61" s="1002"/>
      <c r="DLP61" s="1002"/>
      <c r="DLQ61" s="1002"/>
      <c r="DLR61" s="1002"/>
      <c r="DLS61" s="1002"/>
      <c r="DLT61" s="1002"/>
      <c r="DLU61" s="1002"/>
      <c r="DLV61" s="1002"/>
      <c r="DLW61" s="1002"/>
      <c r="DLX61" s="1002"/>
      <c r="DLY61" s="1002"/>
      <c r="DLZ61" s="1002"/>
      <c r="DMA61" s="1002"/>
      <c r="DMB61" s="1002"/>
      <c r="DMC61" s="1002"/>
      <c r="DMD61" s="1002"/>
      <c r="DME61" s="1002"/>
      <c r="DMF61" s="1002"/>
      <c r="DMG61" s="1002"/>
      <c r="DMH61" s="1002"/>
      <c r="DMI61" s="1002"/>
      <c r="DMJ61" s="1002"/>
      <c r="DMK61" s="1002"/>
      <c r="DML61" s="1002"/>
      <c r="DMM61" s="1002"/>
      <c r="DMN61" s="1002"/>
      <c r="DMO61" s="1002"/>
      <c r="DMP61" s="1002"/>
      <c r="DMQ61" s="1002"/>
      <c r="DMR61" s="1002"/>
      <c r="DMS61" s="1002"/>
      <c r="DMT61" s="1002"/>
      <c r="DMU61" s="1002"/>
      <c r="DMV61" s="1002"/>
      <c r="DMW61" s="1002"/>
      <c r="DMX61" s="1002"/>
      <c r="DMY61" s="1002"/>
      <c r="DMZ61" s="1002"/>
      <c r="DNA61" s="1002"/>
      <c r="DNB61" s="1002"/>
      <c r="DNC61" s="1002"/>
      <c r="DND61" s="1002"/>
      <c r="DNE61" s="1002"/>
      <c r="DNF61" s="1002"/>
      <c r="DNG61" s="1002"/>
      <c r="DNH61" s="1002"/>
      <c r="DNI61" s="1002"/>
      <c r="DNJ61" s="1002"/>
      <c r="DNK61" s="1002"/>
      <c r="DNL61" s="1002"/>
      <c r="DNM61" s="1002"/>
      <c r="DNN61" s="1002"/>
      <c r="DNO61" s="1002"/>
      <c r="DNP61" s="1002"/>
      <c r="DNQ61" s="1002"/>
      <c r="DNR61" s="1002"/>
      <c r="DNS61" s="1002"/>
      <c r="DNT61" s="1002"/>
      <c r="DNU61" s="1002"/>
      <c r="DNV61" s="1002"/>
      <c r="DNW61" s="1002"/>
      <c r="DNX61" s="1002"/>
      <c r="DNY61" s="1002"/>
      <c r="DNZ61" s="1002"/>
      <c r="DOA61" s="1002"/>
      <c r="DOB61" s="1002"/>
      <c r="DOC61" s="1002"/>
      <c r="DOD61" s="1002"/>
      <c r="DOE61" s="1002"/>
      <c r="DOF61" s="1002"/>
      <c r="DOG61" s="1002"/>
      <c r="DOH61" s="1002"/>
      <c r="DOI61" s="1002"/>
      <c r="DOJ61" s="1002"/>
      <c r="DOK61" s="1002"/>
      <c r="DOL61" s="1002"/>
      <c r="DOM61" s="1002"/>
      <c r="DON61" s="1002"/>
      <c r="DOO61" s="1002"/>
      <c r="DOP61" s="1002"/>
      <c r="DOQ61" s="1002"/>
      <c r="DOR61" s="1002"/>
      <c r="DOS61" s="1002"/>
      <c r="DOT61" s="1002"/>
      <c r="DOU61" s="1002"/>
      <c r="DOV61" s="1002"/>
      <c r="DOW61" s="1002"/>
      <c r="DOX61" s="1002"/>
      <c r="DOY61" s="1002"/>
      <c r="DOZ61" s="1002"/>
      <c r="DPA61" s="1002"/>
      <c r="DPB61" s="1002"/>
      <c r="DPC61" s="1002"/>
      <c r="DPD61" s="1002"/>
      <c r="DPE61" s="1002"/>
      <c r="DPF61" s="1002"/>
      <c r="DPG61" s="1002"/>
      <c r="DPH61" s="1002"/>
      <c r="DPI61" s="1002"/>
      <c r="DPJ61" s="1002"/>
      <c r="DPK61" s="1002"/>
      <c r="DPL61" s="1002"/>
      <c r="DPM61" s="1002"/>
      <c r="DPN61" s="1002"/>
      <c r="DPO61" s="1002"/>
      <c r="DPP61" s="1002"/>
      <c r="DPQ61" s="1002"/>
      <c r="DPR61" s="1002"/>
      <c r="DPS61" s="1002"/>
      <c r="DPT61" s="1002"/>
      <c r="DPU61" s="1002"/>
      <c r="DPV61" s="1002"/>
      <c r="DPW61" s="1002"/>
      <c r="DPX61" s="1002"/>
      <c r="DPY61" s="1002"/>
      <c r="DPZ61" s="1002"/>
      <c r="DQA61" s="1002"/>
      <c r="DQB61" s="1002"/>
      <c r="DQC61" s="1002"/>
      <c r="DQD61" s="1002"/>
      <c r="DQE61" s="1002"/>
      <c r="DQF61" s="1002"/>
      <c r="DQG61" s="1002"/>
      <c r="DQH61" s="1002"/>
      <c r="DQI61" s="1002"/>
      <c r="DQJ61" s="1002"/>
      <c r="DQK61" s="1002"/>
      <c r="DQL61" s="1002"/>
      <c r="DQM61" s="1002"/>
      <c r="DQN61" s="1002"/>
      <c r="DQO61" s="1002"/>
      <c r="DQP61" s="1002"/>
      <c r="DQQ61" s="1002"/>
      <c r="DQR61" s="1002"/>
      <c r="DQS61" s="1002"/>
      <c r="DQT61" s="1002"/>
      <c r="DQU61" s="1002"/>
      <c r="DQV61" s="1002"/>
      <c r="DQW61" s="1002"/>
      <c r="DQX61" s="1002"/>
      <c r="DQY61" s="1002"/>
      <c r="DQZ61" s="1002"/>
      <c r="DRA61" s="1002"/>
      <c r="DRB61" s="1002"/>
      <c r="DRC61" s="1002"/>
      <c r="DRD61" s="1002"/>
      <c r="DRE61" s="1002"/>
      <c r="DRF61" s="1002"/>
      <c r="DRG61" s="1002"/>
      <c r="DRH61" s="1002"/>
      <c r="DRI61" s="1002"/>
      <c r="DRJ61" s="1002"/>
      <c r="DRK61" s="1002"/>
      <c r="DRL61" s="1002"/>
      <c r="DRM61" s="1002"/>
      <c r="DRN61" s="1002"/>
      <c r="DRO61" s="1002"/>
      <c r="DRP61" s="1002"/>
      <c r="DRQ61" s="1002"/>
      <c r="DRR61" s="1002"/>
      <c r="DRS61" s="1002"/>
      <c r="DRT61" s="1002"/>
      <c r="DRU61" s="1002"/>
      <c r="DRV61" s="1002"/>
      <c r="DRW61" s="1002"/>
      <c r="DRX61" s="1002"/>
      <c r="DRY61" s="1002"/>
      <c r="DRZ61" s="1002"/>
      <c r="DSA61" s="1002"/>
      <c r="DSB61" s="1002"/>
      <c r="DSC61" s="1002"/>
      <c r="DSD61" s="1002"/>
      <c r="DSE61" s="1002"/>
      <c r="DSF61" s="1002"/>
      <c r="DSG61" s="1002"/>
      <c r="DSH61" s="1002"/>
      <c r="DSI61" s="1002"/>
      <c r="DSJ61" s="1002"/>
      <c r="DSK61" s="1002"/>
      <c r="DSL61" s="1002"/>
      <c r="DSM61" s="1002"/>
      <c r="DSN61" s="1002"/>
      <c r="DSO61" s="1002"/>
      <c r="DSP61" s="1002"/>
      <c r="DSQ61" s="1002"/>
      <c r="DSR61" s="1002"/>
      <c r="DSS61" s="1002"/>
      <c r="DST61" s="1002"/>
      <c r="DSU61" s="1002"/>
      <c r="DSV61" s="1002"/>
      <c r="DSW61" s="1002"/>
      <c r="DSX61" s="1002"/>
      <c r="DSY61" s="1002"/>
      <c r="DSZ61" s="1002"/>
      <c r="DTA61" s="1002"/>
      <c r="DTB61" s="1002"/>
      <c r="DTC61" s="1002"/>
      <c r="DTD61" s="1002"/>
      <c r="DTE61" s="1002"/>
      <c r="DTF61" s="1002"/>
      <c r="DTG61" s="1002"/>
      <c r="DTH61" s="1002"/>
      <c r="DTI61" s="1002"/>
      <c r="DTJ61" s="1002"/>
      <c r="DTK61" s="1002"/>
      <c r="DTL61" s="1002"/>
      <c r="DTM61" s="1002"/>
      <c r="DTN61" s="1002"/>
      <c r="DTO61" s="1002"/>
      <c r="DTP61" s="1002"/>
      <c r="DTQ61" s="1002"/>
      <c r="DTR61" s="1002"/>
      <c r="DTS61" s="1002"/>
      <c r="DTT61" s="1002"/>
      <c r="DTU61" s="1002"/>
      <c r="DTV61" s="1002"/>
      <c r="DTW61" s="1002"/>
      <c r="DTX61" s="1002"/>
      <c r="DTY61" s="1002"/>
      <c r="DTZ61" s="1002"/>
      <c r="DUA61" s="1002"/>
      <c r="DUB61" s="1002"/>
      <c r="DUC61" s="1002"/>
      <c r="DUD61" s="1002"/>
      <c r="DUE61" s="1002"/>
      <c r="DUF61" s="1002"/>
      <c r="DUG61" s="1002"/>
      <c r="DUH61" s="1002"/>
      <c r="DUI61" s="1002"/>
      <c r="DUJ61" s="1002"/>
      <c r="DUK61" s="1002"/>
      <c r="DUL61" s="1002"/>
      <c r="DUM61" s="1002"/>
      <c r="DUN61" s="1002"/>
      <c r="DUO61" s="1002"/>
      <c r="DUP61" s="1002"/>
      <c r="DUQ61" s="1002"/>
      <c r="DUR61" s="1002"/>
      <c r="DUS61" s="1002"/>
      <c r="DUT61" s="1002"/>
      <c r="DUU61" s="1002"/>
      <c r="DUV61" s="1002"/>
      <c r="DUW61" s="1002"/>
      <c r="DUX61" s="1002"/>
      <c r="DUY61" s="1002"/>
      <c r="DUZ61" s="1002"/>
      <c r="DVA61" s="1002"/>
      <c r="DVB61" s="1002"/>
      <c r="DVC61" s="1002"/>
      <c r="DVD61" s="1002"/>
      <c r="DVE61" s="1002"/>
      <c r="DVF61" s="1002"/>
      <c r="DVG61" s="1002"/>
      <c r="DVH61" s="1002"/>
      <c r="DVI61" s="1002"/>
      <c r="DVJ61" s="1002"/>
      <c r="DVK61" s="1002"/>
      <c r="DVL61" s="1002"/>
      <c r="DVM61" s="1002"/>
      <c r="DVN61" s="1002"/>
      <c r="DVO61" s="1002"/>
      <c r="DVP61" s="1002"/>
      <c r="DVQ61" s="1002"/>
      <c r="DVR61" s="1002"/>
      <c r="DVS61" s="1002"/>
      <c r="DVT61" s="1002"/>
      <c r="DVU61" s="1002"/>
      <c r="DVV61" s="1002"/>
      <c r="DVW61" s="1002"/>
      <c r="DVX61" s="1002"/>
      <c r="DVY61" s="1002"/>
      <c r="DVZ61" s="1002"/>
      <c r="DWA61" s="1002"/>
      <c r="DWB61" s="1002"/>
      <c r="DWC61" s="1002"/>
      <c r="DWD61" s="1002"/>
      <c r="DWE61" s="1002"/>
      <c r="DWF61" s="1002"/>
      <c r="DWG61" s="1002"/>
      <c r="DWH61" s="1002"/>
      <c r="DWI61" s="1002"/>
      <c r="DWJ61" s="1002"/>
      <c r="DWK61" s="1002"/>
      <c r="DWL61" s="1002"/>
      <c r="DWM61" s="1002"/>
      <c r="DWN61" s="1002"/>
      <c r="DWO61" s="1002"/>
      <c r="DWP61" s="1002"/>
      <c r="DWQ61" s="1002"/>
      <c r="DWR61" s="1002"/>
      <c r="DWS61" s="1002"/>
      <c r="DWT61" s="1002"/>
      <c r="DWU61" s="1002"/>
      <c r="DWV61" s="1002"/>
      <c r="DWW61" s="1002"/>
      <c r="DWX61" s="1002"/>
      <c r="DWY61" s="1002"/>
      <c r="DWZ61" s="1002"/>
      <c r="DXA61" s="1002"/>
      <c r="DXB61" s="1002"/>
      <c r="DXC61" s="1002"/>
      <c r="DXD61" s="1002"/>
      <c r="DXE61" s="1002"/>
      <c r="DXF61" s="1002"/>
      <c r="DXG61" s="1002"/>
      <c r="DXH61" s="1002"/>
      <c r="DXI61" s="1002"/>
      <c r="DXJ61" s="1002"/>
      <c r="DXK61" s="1002"/>
      <c r="DXL61" s="1002"/>
      <c r="DXM61" s="1002"/>
      <c r="DXN61" s="1002"/>
      <c r="DXO61" s="1002"/>
      <c r="DXP61" s="1002"/>
      <c r="DXQ61" s="1002"/>
      <c r="DXR61" s="1002"/>
      <c r="DXS61" s="1002"/>
      <c r="DXT61" s="1002"/>
      <c r="DXU61" s="1002"/>
      <c r="DXV61" s="1002"/>
      <c r="DXW61" s="1002"/>
      <c r="DXX61" s="1002"/>
      <c r="DXY61" s="1002"/>
      <c r="DXZ61" s="1002"/>
      <c r="DYA61" s="1002"/>
      <c r="DYB61" s="1002"/>
      <c r="DYC61" s="1002"/>
      <c r="DYD61" s="1002"/>
      <c r="DYE61" s="1002"/>
      <c r="DYF61" s="1002"/>
      <c r="DYG61" s="1002"/>
      <c r="DYH61" s="1002"/>
      <c r="DYI61" s="1002"/>
      <c r="DYJ61" s="1002"/>
      <c r="DYK61" s="1002"/>
      <c r="DYL61" s="1002"/>
      <c r="DYM61" s="1002"/>
      <c r="DYN61" s="1002"/>
      <c r="DYO61" s="1002"/>
      <c r="DYP61" s="1002"/>
      <c r="DYQ61" s="1002"/>
      <c r="DYR61" s="1002"/>
      <c r="DYS61" s="1002"/>
      <c r="DYT61" s="1002"/>
      <c r="DYU61" s="1002"/>
      <c r="DYV61" s="1002"/>
      <c r="DYW61" s="1002"/>
      <c r="DYX61" s="1002"/>
      <c r="DYY61" s="1002"/>
      <c r="DYZ61" s="1002"/>
      <c r="DZA61" s="1002"/>
      <c r="DZB61" s="1002"/>
      <c r="DZC61" s="1002"/>
      <c r="DZD61" s="1002"/>
      <c r="DZE61" s="1002"/>
      <c r="DZF61" s="1002"/>
      <c r="DZG61" s="1002"/>
      <c r="DZH61" s="1002"/>
      <c r="DZI61" s="1002"/>
      <c r="DZJ61" s="1002"/>
      <c r="DZK61" s="1002"/>
      <c r="DZL61" s="1002"/>
      <c r="DZM61" s="1002"/>
      <c r="DZN61" s="1002"/>
      <c r="DZO61" s="1002"/>
      <c r="DZP61" s="1002"/>
      <c r="DZQ61" s="1002"/>
      <c r="DZR61" s="1002"/>
      <c r="DZS61" s="1002"/>
      <c r="DZT61" s="1002"/>
      <c r="DZU61" s="1002"/>
      <c r="DZV61" s="1002"/>
      <c r="DZW61" s="1002"/>
      <c r="DZX61" s="1002"/>
      <c r="DZY61" s="1002"/>
      <c r="DZZ61" s="1002"/>
      <c r="EAA61" s="1002"/>
      <c r="EAB61" s="1002"/>
      <c r="EAC61" s="1002"/>
      <c r="EAD61" s="1002"/>
      <c r="EAE61" s="1002"/>
      <c r="EAF61" s="1002"/>
      <c r="EAG61" s="1002"/>
      <c r="EAH61" s="1002"/>
      <c r="EAI61" s="1002"/>
      <c r="EAJ61" s="1002"/>
      <c r="EAK61" s="1002"/>
      <c r="EAL61" s="1002"/>
      <c r="EAM61" s="1002"/>
      <c r="EAN61" s="1002"/>
      <c r="EAO61" s="1002"/>
      <c r="EAP61" s="1002"/>
      <c r="EAQ61" s="1002"/>
      <c r="EAR61" s="1002"/>
      <c r="EAS61" s="1002"/>
      <c r="EAT61" s="1002"/>
      <c r="EAU61" s="1002"/>
      <c r="EAV61" s="1002"/>
      <c r="EAW61" s="1002"/>
      <c r="EAX61" s="1002"/>
      <c r="EAY61" s="1002"/>
      <c r="EAZ61" s="1002"/>
      <c r="EBA61" s="1002"/>
      <c r="EBB61" s="1002"/>
      <c r="EBC61" s="1002"/>
      <c r="EBD61" s="1002"/>
      <c r="EBE61" s="1002"/>
      <c r="EBF61" s="1002"/>
      <c r="EBG61" s="1002"/>
      <c r="EBH61" s="1002"/>
      <c r="EBI61" s="1002"/>
      <c r="EBJ61" s="1002"/>
      <c r="EBK61" s="1002"/>
      <c r="EBL61" s="1002"/>
      <c r="EBM61" s="1002"/>
      <c r="EBN61" s="1002"/>
      <c r="EBO61" s="1002"/>
      <c r="EBP61" s="1002"/>
      <c r="EBQ61" s="1002"/>
      <c r="EBR61" s="1002"/>
      <c r="EBS61" s="1002"/>
      <c r="EBT61" s="1002"/>
      <c r="EBU61" s="1002"/>
      <c r="EBV61" s="1002"/>
      <c r="EBW61" s="1002"/>
      <c r="EBX61" s="1002"/>
      <c r="EBY61" s="1002"/>
      <c r="EBZ61" s="1002"/>
      <c r="ECA61" s="1002"/>
      <c r="ECB61" s="1002"/>
      <c r="ECC61" s="1002"/>
      <c r="ECD61" s="1002"/>
      <c r="ECE61" s="1002"/>
      <c r="ECF61" s="1002"/>
      <c r="ECG61" s="1002"/>
      <c r="ECH61" s="1002"/>
      <c r="ECI61" s="1002"/>
      <c r="ECJ61" s="1002"/>
      <c r="ECK61" s="1002"/>
      <c r="ECL61" s="1002"/>
      <c r="ECM61" s="1002"/>
      <c r="ECN61" s="1002"/>
      <c r="ECO61" s="1002"/>
      <c r="ECP61" s="1002"/>
      <c r="ECQ61" s="1002"/>
      <c r="ECR61" s="1002"/>
      <c r="ECS61" s="1002"/>
      <c r="ECT61" s="1002"/>
      <c r="ECU61" s="1002"/>
      <c r="ECV61" s="1002"/>
      <c r="ECW61" s="1002"/>
      <c r="ECX61" s="1002"/>
      <c r="ECY61" s="1002"/>
      <c r="ECZ61" s="1002"/>
      <c r="EDA61" s="1002"/>
      <c r="EDB61" s="1002"/>
      <c r="EDC61" s="1002"/>
      <c r="EDD61" s="1002"/>
      <c r="EDE61" s="1002"/>
      <c r="EDF61" s="1002"/>
      <c r="EDG61" s="1002"/>
      <c r="EDH61" s="1002"/>
      <c r="EDI61" s="1002"/>
      <c r="EDJ61" s="1002"/>
      <c r="EDK61" s="1002"/>
      <c r="EDL61" s="1002"/>
      <c r="EDM61" s="1002"/>
      <c r="EDN61" s="1002"/>
      <c r="EDO61" s="1002"/>
      <c r="EDP61" s="1002"/>
      <c r="EDQ61" s="1002"/>
      <c r="EDR61" s="1002"/>
      <c r="EDS61" s="1002"/>
      <c r="EDT61" s="1002"/>
      <c r="EDU61" s="1002"/>
      <c r="EDV61" s="1002"/>
      <c r="EDW61" s="1002"/>
      <c r="EDX61" s="1002"/>
      <c r="EDY61" s="1002"/>
      <c r="EDZ61" s="1002"/>
      <c r="EEA61" s="1002"/>
      <c r="EEB61" s="1002"/>
      <c r="EEC61" s="1002"/>
      <c r="EED61" s="1002"/>
      <c r="EEE61" s="1002"/>
      <c r="EEF61" s="1002"/>
      <c r="EEG61" s="1002"/>
      <c r="EEH61" s="1002"/>
      <c r="EEI61" s="1002"/>
      <c r="EEJ61" s="1002"/>
      <c r="EEK61" s="1002"/>
      <c r="EEL61" s="1002"/>
      <c r="EEM61" s="1002"/>
      <c r="EEN61" s="1002"/>
      <c r="EEO61" s="1002"/>
      <c r="EEP61" s="1002"/>
      <c r="EEQ61" s="1002"/>
      <c r="EER61" s="1002"/>
      <c r="EES61" s="1002"/>
      <c r="EET61" s="1002"/>
      <c r="EEU61" s="1002"/>
      <c r="EEV61" s="1002"/>
      <c r="EEW61" s="1002"/>
      <c r="EEX61" s="1002"/>
      <c r="EEY61" s="1002"/>
      <c r="EEZ61" s="1002"/>
      <c r="EFA61" s="1002"/>
      <c r="EFB61" s="1002"/>
      <c r="EFC61" s="1002"/>
      <c r="EFD61" s="1002"/>
      <c r="EFE61" s="1002"/>
      <c r="EFF61" s="1002"/>
      <c r="EFG61" s="1002"/>
      <c r="EFH61" s="1002"/>
      <c r="EFI61" s="1002"/>
      <c r="EFJ61" s="1002"/>
      <c r="EFK61" s="1002"/>
      <c r="EFL61" s="1002"/>
      <c r="EFM61" s="1002"/>
      <c r="EFN61" s="1002"/>
      <c r="EFO61" s="1002"/>
      <c r="EFP61" s="1002"/>
      <c r="EFQ61" s="1002"/>
      <c r="EFR61" s="1002"/>
      <c r="EFS61" s="1002"/>
      <c r="EFT61" s="1002"/>
      <c r="EFU61" s="1002"/>
      <c r="EFV61" s="1002"/>
      <c r="EFW61" s="1002"/>
      <c r="EFX61" s="1002"/>
      <c r="EFY61" s="1002"/>
      <c r="EFZ61" s="1002"/>
      <c r="EGA61" s="1002"/>
      <c r="EGB61" s="1002"/>
      <c r="EGC61" s="1002"/>
      <c r="EGD61" s="1002"/>
      <c r="EGE61" s="1002"/>
      <c r="EGF61" s="1002"/>
      <c r="EGG61" s="1002"/>
      <c r="EGH61" s="1002"/>
      <c r="EGI61" s="1002"/>
      <c r="EGJ61" s="1002"/>
      <c r="EGK61" s="1002"/>
      <c r="EGL61" s="1002"/>
      <c r="EGM61" s="1002"/>
      <c r="EGN61" s="1002"/>
      <c r="EGO61" s="1002"/>
      <c r="EGP61" s="1002"/>
      <c r="EGQ61" s="1002"/>
      <c r="EGR61" s="1002"/>
      <c r="EGS61" s="1002"/>
      <c r="EGT61" s="1002"/>
      <c r="EGU61" s="1002"/>
      <c r="EGV61" s="1002"/>
      <c r="EGW61" s="1002"/>
      <c r="EGX61" s="1002"/>
      <c r="EGY61" s="1002"/>
      <c r="EGZ61" s="1002"/>
      <c r="EHA61" s="1002"/>
      <c r="EHB61" s="1002"/>
      <c r="EHC61" s="1002"/>
      <c r="EHD61" s="1002"/>
      <c r="EHE61" s="1002"/>
      <c r="EHF61" s="1002"/>
      <c r="EHG61" s="1002"/>
      <c r="EHH61" s="1002"/>
      <c r="EHI61" s="1002"/>
      <c r="EHJ61" s="1002"/>
      <c r="EHK61" s="1002"/>
      <c r="EHL61" s="1002"/>
      <c r="EHM61" s="1002"/>
      <c r="EHN61" s="1002"/>
      <c r="EHO61" s="1002"/>
      <c r="EHP61" s="1002"/>
      <c r="EHQ61" s="1002"/>
      <c r="EHR61" s="1002"/>
      <c r="EHS61" s="1002"/>
      <c r="EHT61" s="1002"/>
      <c r="EHU61" s="1002"/>
      <c r="EHV61" s="1002"/>
      <c r="EHW61" s="1002"/>
      <c r="EHX61" s="1002"/>
      <c r="EHY61" s="1002"/>
      <c r="EHZ61" s="1002"/>
      <c r="EIA61" s="1002"/>
      <c r="EIB61" s="1002"/>
      <c r="EIC61" s="1002"/>
      <c r="EID61" s="1002"/>
      <c r="EIE61" s="1002"/>
      <c r="EIF61" s="1002"/>
      <c r="EIG61" s="1002"/>
      <c r="EIH61" s="1002"/>
      <c r="EII61" s="1002"/>
      <c r="EIJ61" s="1002"/>
      <c r="EIK61" s="1002"/>
      <c r="EIL61" s="1002"/>
      <c r="EIM61" s="1002"/>
      <c r="EIN61" s="1002"/>
      <c r="EIO61" s="1002"/>
      <c r="EIP61" s="1002"/>
      <c r="EIQ61" s="1002"/>
      <c r="EIR61" s="1002"/>
      <c r="EIS61" s="1002"/>
      <c r="EIT61" s="1002"/>
      <c r="EIU61" s="1002"/>
      <c r="EIV61" s="1002"/>
      <c r="EIW61" s="1002"/>
      <c r="EIX61" s="1002"/>
      <c r="EIY61" s="1002"/>
      <c r="EIZ61" s="1002"/>
      <c r="EJA61" s="1002"/>
      <c r="EJB61" s="1002"/>
      <c r="EJC61" s="1002"/>
      <c r="EJD61" s="1002"/>
      <c r="EJE61" s="1002"/>
      <c r="EJF61" s="1002"/>
      <c r="EJG61" s="1002"/>
      <c r="EJH61" s="1002"/>
      <c r="EJI61" s="1002"/>
      <c r="EJJ61" s="1002"/>
      <c r="EJK61" s="1002"/>
      <c r="EJL61" s="1002"/>
      <c r="EJM61" s="1002"/>
      <c r="EJN61" s="1002"/>
      <c r="EJO61" s="1002"/>
      <c r="EJP61" s="1002"/>
      <c r="EJQ61" s="1002"/>
      <c r="EJR61" s="1002"/>
      <c r="EJS61" s="1002"/>
      <c r="EJT61" s="1002"/>
      <c r="EJU61" s="1002"/>
      <c r="EJV61" s="1002"/>
      <c r="EJW61" s="1002"/>
      <c r="EJX61" s="1002"/>
      <c r="EJY61" s="1002"/>
      <c r="EJZ61" s="1002"/>
      <c r="EKA61" s="1002"/>
      <c r="EKB61" s="1002"/>
      <c r="EKC61" s="1002"/>
      <c r="EKD61" s="1002"/>
      <c r="EKE61" s="1002"/>
      <c r="EKF61" s="1002"/>
      <c r="EKG61" s="1002"/>
      <c r="EKH61" s="1002"/>
      <c r="EKI61" s="1002"/>
      <c r="EKJ61" s="1002"/>
      <c r="EKK61" s="1002"/>
      <c r="EKL61" s="1002"/>
      <c r="EKM61" s="1002"/>
      <c r="EKN61" s="1002"/>
      <c r="EKO61" s="1002"/>
      <c r="EKP61" s="1002"/>
      <c r="EKQ61" s="1002"/>
      <c r="EKR61" s="1002"/>
      <c r="EKS61" s="1002"/>
      <c r="EKT61" s="1002"/>
      <c r="EKU61" s="1002"/>
      <c r="EKV61" s="1002"/>
      <c r="EKW61" s="1002"/>
      <c r="EKX61" s="1002"/>
      <c r="EKY61" s="1002"/>
      <c r="EKZ61" s="1002"/>
      <c r="ELA61" s="1002"/>
      <c r="ELB61" s="1002"/>
      <c r="ELC61" s="1002"/>
      <c r="ELD61" s="1002"/>
      <c r="ELE61" s="1002"/>
      <c r="ELF61" s="1002"/>
      <c r="ELG61" s="1002"/>
      <c r="ELH61" s="1002"/>
      <c r="ELI61" s="1002"/>
      <c r="ELJ61" s="1002"/>
      <c r="ELK61" s="1002"/>
      <c r="ELL61" s="1002"/>
      <c r="ELM61" s="1002"/>
      <c r="ELN61" s="1002"/>
      <c r="ELO61" s="1002"/>
      <c r="ELP61" s="1002"/>
      <c r="ELQ61" s="1002"/>
      <c r="ELR61" s="1002"/>
      <c r="ELS61" s="1002"/>
      <c r="ELT61" s="1002"/>
      <c r="ELU61" s="1002"/>
      <c r="ELV61" s="1002"/>
      <c r="ELW61" s="1002"/>
      <c r="ELX61" s="1002"/>
      <c r="ELY61" s="1002"/>
      <c r="ELZ61" s="1002"/>
      <c r="EMA61" s="1002"/>
      <c r="EMB61" s="1002"/>
      <c r="EMC61" s="1002"/>
      <c r="EMD61" s="1002"/>
      <c r="EME61" s="1002"/>
      <c r="EMF61" s="1002"/>
      <c r="EMG61" s="1002"/>
      <c r="EMH61" s="1002"/>
      <c r="EMI61" s="1002"/>
      <c r="EMJ61" s="1002"/>
      <c r="EMK61" s="1002"/>
      <c r="EML61" s="1002"/>
      <c r="EMM61" s="1002"/>
      <c r="EMN61" s="1002"/>
      <c r="EMO61" s="1002"/>
      <c r="EMP61" s="1002"/>
      <c r="EMQ61" s="1002"/>
      <c r="EMR61" s="1002"/>
      <c r="EMS61" s="1002"/>
      <c r="EMT61" s="1002"/>
      <c r="EMU61" s="1002"/>
      <c r="EMV61" s="1002"/>
      <c r="EMW61" s="1002"/>
      <c r="EMX61" s="1002"/>
      <c r="EMY61" s="1002"/>
      <c r="EMZ61" s="1002"/>
      <c r="ENA61" s="1002"/>
      <c r="ENB61" s="1002"/>
      <c r="ENC61" s="1002"/>
      <c r="END61" s="1002"/>
      <c r="ENE61" s="1002"/>
      <c r="ENF61" s="1002"/>
      <c r="ENG61" s="1002"/>
      <c r="ENH61" s="1002"/>
      <c r="ENI61" s="1002"/>
      <c r="ENJ61" s="1002"/>
      <c r="ENK61" s="1002"/>
      <c r="ENL61" s="1002"/>
      <c r="ENM61" s="1002"/>
      <c r="ENN61" s="1002"/>
      <c r="ENO61" s="1002"/>
      <c r="ENP61" s="1002"/>
      <c r="ENQ61" s="1002"/>
      <c r="ENR61" s="1002"/>
      <c r="ENS61" s="1002"/>
      <c r="ENT61" s="1002"/>
      <c r="ENU61" s="1002"/>
      <c r="ENV61" s="1002"/>
      <c r="ENW61" s="1002"/>
      <c r="ENX61" s="1002"/>
      <c r="ENY61" s="1002"/>
      <c r="ENZ61" s="1002"/>
      <c r="EOA61" s="1002"/>
      <c r="EOB61" s="1002"/>
      <c r="EOC61" s="1002"/>
      <c r="EOD61" s="1002"/>
      <c r="EOE61" s="1002"/>
      <c r="EOF61" s="1002"/>
      <c r="EOG61" s="1002"/>
      <c r="EOH61" s="1002"/>
      <c r="EOI61" s="1002"/>
      <c r="EOJ61" s="1002"/>
      <c r="EOK61" s="1002"/>
      <c r="EOL61" s="1002"/>
      <c r="EOM61" s="1002"/>
      <c r="EON61" s="1002"/>
      <c r="EOO61" s="1002"/>
      <c r="EOP61" s="1002"/>
      <c r="EOQ61" s="1002"/>
      <c r="EOR61" s="1002"/>
      <c r="EOS61" s="1002"/>
      <c r="EOT61" s="1002"/>
      <c r="EOU61" s="1002"/>
      <c r="EOV61" s="1002"/>
      <c r="EOW61" s="1002"/>
      <c r="EOX61" s="1002"/>
      <c r="EOY61" s="1002"/>
      <c r="EOZ61" s="1002"/>
      <c r="EPA61" s="1002"/>
      <c r="EPB61" s="1002"/>
      <c r="EPC61" s="1002"/>
      <c r="EPD61" s="1002"/>
      <c r="EPE61" s="1002"/>
      <c r="EPF61" s="1002"/>
      <c r="EPG61" s="1002"/>
      <c r="EPH61" s="1002"/>
      <c r="EPI61" s="1002"/>
      <c r="EPJ61" s="1002"/>
      <c r="EPK61" s="1002"/>
      <c r="EPL61" s="1002"/>
      <c r="EPM61" s="1002"/>
      <c r="EPN61" s="1002"/>
      <c r="EPO61" s="1002"/>
      <c r="EPP61" s="1002"/>
      <c r="EPQ61" s="1002"/>
      <c r="EPR61" s="1002"/>
      <c r="EPS61" s="1002"/>
      <c r="EPT61" s="1002"/>
      <c r="EPU61" s="1002"/>
      <c r="EPV61" s="1002"/>
      <c r="EPW61" s="1002"/>
      <c r="EPX61" s="1002"/>
      <c r="EPY61" s="1002"/>
      <c r="EPZ61" s="1002"/>
      <c r="EQA61" s="1002"/>
      <c r="EQB61" s="1002"/>
      <c r="EQC61" s="1002"/>
      <c r="EQD61" s="1002"/>
      <c r="EQE61" s="1002"/>
      <c r="EQF61" s="1002"/>
      <c r="EQG61" s="1002"/>
      <c r="EQH61" s="1002"/>
      <c r="EQI61" s="1002"/>
      <c r="EQJ61" s="1002"/>
      <c r="EQK61" s="1002"/>
      <c r="EQL61" s="1002"/>
      <c r="EQM61" s="1002"/>
      <c r="EQN61" s="1002"/>
      <c r="EQO61" s="1002"/>
      <c r="EQP61" s="1002"/>
      <c r="EQQ61" s="1002"/>
      <c r="EQR61" s="1002"/>
      <c r="EQS61" s="1002"/>
      <c r="EQT61" s="1002"/>
      <c r="EQU61" s="1002"/>
      <c r="EQV61" s="1002"/>
      <c r="EQW61" s="1002"/>
      <c r="EQX61" s="1002"/>
      <c r="EQY61" s="1002"/>
      <c r="EQZ61" s="1002"/>
      <c r="ERA61" s="1002"/>
      <c r="ERB61" s="1002"/>
      <c r="ERC61" s="1002"/>
      <c r="ERD61" s="1002"/>
      <c r="ERE61" s="1002"/>
      <c r="ERF61" s="1002"/>
      <c r="ERG61" s="1002"/>
      <c r="ERH61" s="1002"/>
      <c r="ERI61" s="1002"/>
      <c r="ERJ61" s="1002"/>
      <c r="ERK61" s="1002"/>
      <c r="ERL61" s="1002"/>
      <c r="ERM61" s="1002"/>
      <c r="ERN61" s="1002"/>
      <c r="ERO61" s="1002"/>
      <c r="ERP61" s="1002"/>
      <c r="ERQ61" s="1002"/>
      <c r="ERR61" s="1002"/>
      <c r="ERS61" s="1002"/>
      <c r="ERT61" s="1002"/>
      <c r="ERU61" s="1002"/>
      <c r="ERV61" s="1002"/>
      <c r="ERW61" s="1002"/>
      <c r="ERX61" s="1002"/>
      <c r="ERY61" s="1002"/>
      <c r="ERZ61" s="1002"/>
      <c r="ESA61" s="1002"/>
      <c r="ESB61" s="1002"/>
      <c r="ESC61" s="1002"/>
      <c r="ESD61" s="1002"/>
      <c r="ESE61" s="1002"/>
      <c r="ESF61" s="1002"/>
      <c r="ESG61" s="1002"/>
      <c r="ESH61" s="1002"/>
      <c r="ESI61" s="1002"/>
      <c r="ESJ61" s="1002"/>
      <c r="ESK61" s="1002"/>
      <c r="ESL61" s="1002"/>
      <c r="ESM61" s="1002"/>
      <c r="ESN61" s="1002"/>
      <c r="ESO61" s="1002"/>
      <c r="ESP61" s="1002"/>
      <c r="ESQ61" s="1002"/>
      <c r="ESR61" s="1002"/>
      <c r="ESS61" s="1002"/>
      <c r="EST61" s="1002"/>
      <c r="ESU61" s="1002"/>
      <c r="ESV61" s="1002"/>
      <c r="ESW61" s="1002"/>
      <c r="ESX61" s="1002"/>
      <c r="ESY61" s="1002"/>
      <c r="ESZ61" s="1002"/>
      <c r="ETA61" s="1002"/>
      <c r="ETB61" s="1002"/>
      <c r="ETC61" s="1002"/>
      <c r="ETD61" s="1002"/>
      <c r="ETE61" s="1002"/>
      <c r="ETF61" s="1002"/>
      <c r="ETG61" s="1002"/>
      <c r="ETH61" s="1002"/>
      <c r="ETI61" s="1002"/>
      <c r="ETJ61" s="1002"/>
      <c r="ETK61" s="1002"/>
      <c r="ETL61" s="1002"/>
      <c r="ETM61" s="1002"/>
      <c r="ETN61" s="1002"/>
      <c r="ETO61" s="1002"/>
      <c r="ETP61" s="1002"/>
      <c r="ETQ61" s="1002"/>
      <c r="ETR61" s="1002"/>
      <c r="ETS61" s="1002"/>
      <c r="ETT61" s="1002"/>
      <c r="ETU61" s="1002"/>
      <c r="ETV61" s="1002"/>
      <c r="ETW61" s="1002"/>
      <c r="ETX61" s="1002"/>
      <c r="ETY61" s="1002"/>
      <c r="ETZ61" s="1002"/>
      <c r="EUA61" s="1002"/>
      <c r="EUB61" s="1002"/>
      <c r="EUC61" s="1002"/>
      <c r="EUD61" s="1002"/>
      <c r="EUE61" s="1002"/>
      <c r="EUF61" s="1002"/>
      <c r="EUG61" s="1002"/>
      <c r="EUH61" s="1002"/>
      <c r="EUI61" s="1002"/>
      <c r="EUJ61" s="1002"/>
      <c r="EUK61" s="1002"/>
      <c r="EUL61" s="1002"/>
      <c r="EUM61" s="1002"/>
      <c r="EUN61" s="1002"/>
      <c r="EUO61" s="1002"/>
      <c r="EUP61" s="1002"/>
      <c r="EUQ61" s="1002"/>
      <c r="EUR61" s="1002"/>
      <c r="EUS61" s="1002"/>
      <c r="EUT61" s="1002"/>
      <c r="EUU61" s="1002"/>
      <c r="EUV61" s="1002"/>
      <c r="EUW61" s="1002"/>
      <c r="EUX61" s="1002"/>
      <c r="EUY61" s="1002"/>
      <c r="EUZ61" s="1002"/>
      <c r="EVA61" s="1002"/>
      <c r="EVB61" s="1002"/>
      <c r="EVC61" s="1002"/>
      <c r="EVD61" s="1002"/>
      <c r="EVE61" s="1002"/>
      <c r="EVF61" s="1002"/>
      <c r="EVG61" s="1002"/>
      <c r="EVH61" s="1002"/>
      <c r="EVI61" s="1002"/>
      <c r="EVJ61" s="1002"/>
      <c r="EVK61" s="1002"/>
      <c r="EVL61" s="1002"/>
      <c r="EVM61" s="1002"/>
      <c r="EVN61" s="1002"/>
      <c r="EVO61" s="1002"/>
      <c r="EVP61" s="1002"/>
      <c r="EVQ61" s="1002"/>
      <c r="EVR61" s="1002"/>
      <c r="EVS61" s="1002"/>
      <c r="EVT61" s="1002"/>
      <c r="EVU61" s="1002"/>
      <c r="EVV61" s="1002"/>
      <c r="EVW61" s="1002"/>
      <c r="EVX61" s="1002"/>
      <c r="EVY61" s="1002"/>
      <c r="EVZ61" s="1002"/>
      <c r="EWA61" s="1002"/>
      <c r="EWB61" s="1002"/>
      <c r="EWC61" s="1002"/>
      <c r="EWD61" s="1002"/>
      <c r="EWE61" s="1002"/>
      <c r="EWF61" s="1002"/>
      <c r="EWG61" s="1002"/>
      <c r="EWH61" s="1002"/>
      <c r="EWI61" s="1002"/>
      <c r="EWJ61" s="1002"/>
      <c r="EWK61" s="1002"/>
      <c r="EWL61" s="1002"/>
      <c r="EWM61" s="1002"/>
      <c r="EWN61" s="1002"/>
      <c r="EWO61" s="1002"/>
      <c r="EWP61" s="1002"/>
      <c r="EWQ61" s="1002"/>
      <c r="EWR61" s="1002"/>
      <c r="EWS61" s="1002"/>
      <c r="EWT61" s="1002"/>
      <c r="EWU61" s="1002"/>
      <c r="EWV61" s="1002"/>
      <c r="EWW61" s="1002"/>
      <c r="EWX61" s="1002"/>
      <c r="EWY61" s="1002"/>
      <c r="EWZ61" s="1002"/>
      <c r="EXA61" s="1002"/>
      <c r="EXB61" s="1002"/>
      <c r="EXC61" s="1002"/>
      <c r="EXD61" s="1002"/>
      <c r="EXE61" s="1002"/>
      <c r="EXF61" s="1002"/>
      <c r="EXG61" s="1002"/>
      <c r="EXH61" s="1002"/>
      <c r="EXI61" s="1002"/>
      <c r="EXJ61" s="1002"/>
      <c r="EXK61" s="1002"/>
      <c r="EXL61" s="1002"/>
      <c r="EXM61" s="1002"/>
      <c r="EXN61" s="1002"/>
      <c r="EXO61" s="1002"/>
      <c r="EXP61" s="1002"/>
      <c r="EXQ61" s="1002"/>
      <c r="EXR61" s="1002"/>
      <c r="EXS61" s="1002"/>
      <c r="EXT61" s="1002"/>
      <c r="EXU61" s="1002"/>
      <c r="EXV61" s="1002"/>
      <c r="EXW61" s="1002"/>
      <c r="EXX61" s="1002"/>
      <c r="EXY61" s="1002"/>
      <c r="EXZ61" s="1002"/>
      <c r="EYA61" s="1002"/>
      <c r="EYB61" s="1002"/>
      <c r="EYC61" s="1002"/>
      <c r="EYD61" s="1002"/>
      <c r="EYE61" s="1002"/>
      <c r="EYF61" s="1002"/>
      <c r="EYG61" s="1002"/>
      <c r="EYH61" s="1002"/>
      <c r="EYI61" s="1002"/>
      <c r="EYJ61" s="1002"/>
      <c r="EYK61" s="1002"/>
      <c r="EYL61" s="1002"/>
      <c r="EYM61" s="1002"/>
      <c r="EYN61" s="1002"/>
      <c r="EYO61" s="1002"/>
      <c r="EYP61" s="1002"/>
      <c r="EYQ61" s="1002"/>
      <c r="EYR61" s="1002"/>
      <c r="EYS61" s="1002"/>
      <c r="EYT61" s="1002"/>
      <c r="EYU61" s="1002"/>
      <c r="EYV61" s="1002"/>
      <c r="EYW61" s="1002"/>
      <c r="EYX61" s="1002"/>
      <c r="EYY61" s="1002"/>
      <c r="EYZ61" s="1002"/>
      <c r="EZA61" s="1002"/>
      <c r="EZB61" s="1002"/>
      <c r="EZC61" s="1002"/>
      <c r="EZD61" s="1002"/>
      <c r="EZE61" s="1002"/>
      <c r="EZF61" s="1002"/>
      <c r="EZG61" s="1002"/>
      <c r="EZH61" s="1002"/>
      <c r="EZI61" s="1002"/>
      <c r="EZJ61" s="1002"/>
      <c r="EZK61" s="1002"/>
      <c r="EZL61" s="1002"/>
      <c r="EZM61" s="1002"/>
      <c r="EZN61" s="1002"/>
      <c r="EZO61" s="1002"/>
      <c r="EZP61" s="1002"/>
      <c r="EZQ61" s="1002"/>
      <c r="EZR61" s="1002"/>
      <c r="EZS61" s="1002"/>
      <c r="EZT61" s="1002"/>
      <c r="EZU61" s="1002"/>
      <c r="EZV61" s="1002"/>
      <c r="EZW61" s="1002"/>
      <c r="EZX61" s="1002"/>
      <c r="EZY61" s="1002"/>
      <c r="EZZ61" s="1002"/>
      <c r="FAA61" s="1002"/>
      <c r="FAB61" s="1002"/>
      <c r="FAC61" s="1002"/>
      <c r="FAD61" s="1002"/>
      <c r="FAE61" s="1002"/>
      <c r="FAF61" s="1002"/>
      <c r="FAG61" s="1002"/>
      <c r="FAH61" s="1002"/>
      <c r="FAI61" s="1002"/>
      <c r="FAJ61" s="1002"/>
      <c r="FAK61" s="1002"/>
      <c r="FAL61" s="1002"/>
      <c r="FAM61" s="1002"/>
      <c r="FAN61" s="1002"/>
      <c r="FAO61" s="1002"/>
      <c r="FAP61" s="1002"/>
      <c r="FAQ61" s="1002"/>
      <c r="FAR61" s="1002"/>
      <c r="FAS61" s="1002"/>
      <c r="FAT61" s="1002"/>
      <c r="FAU61" s="1002"/>
      <c r="FAV61" s="1002"/>
      <c r="FAW61" s="1002"/>
      <c r="FAX61" s="1002"/>
      <c r="FAY61" s="1002"/>
      <c r="FAZ61" s="1002"/>
      <c r="FBA61" s="1002"/>
      <c r="FBB61" s="1002"/>
      <c r="FBC61" s="1002"/>
      <c r="FBD61" s="1002"/>
      <c r="FBE61" s="1002"/>
      <c r="FBF61" s="1002"/>
      <c r="FBG61" s="1002"/>
      <c r="FBH61" s="1002"/>
      <c r="FBI61" s="1002"/>
      <c r="FBJ61" s="1002"/>
      <c r="FBK61" s="1002"/>
      <c r="FBL61" s="1002"/>
      <c r="FBM61" s="1002"/>
      <c r="FBN61" s="1002"/>
      <c r="FBO61" s="1002"/>
      <c r="FBP61" s="1002"/>
      <c r="FBQ61" s="1002"/>
      <c r="FBR61" s="1002"/>
      <c r="FBS61" s="1002"/>
      <c r="FBT61" s="1002"/>
      <c r="FBU61" s="1002"/>
      <c r="FBV61" s="1002"/>
      <c r="FBW61" s="1002"/>
      <c r="FBX61" s="1002"/>
      <c r="FBY61" s="1002"/>
      <c r="FBZ61" s="1002"/>
      <c r="FCA61" s="1002"/>
      <c r="FCB61" s="1002"/>
      <c r="FCC61" s="1002"/>
      <c r="FCD61" s="1002"/>
      <c r="FCE61" s="1002"/>
      <c r="FCF61" s="1002"/>
      <c r="FCG61" s="1002"/>
      <c r="FCH61" s="1002"/>
      <c r="FCI61" s="1002"/>
      <c r="FCJ61" s="1002"/>
      <c r="FCK61" s="1002"/>
      <c r="FCL61" s="1002"/>
      <c r="FCM61" s="1002"/>
      <c r="FCN61" s="1002"/>
      <c r="FCO61" s="1002"/>
      <c r="FCP61" s="1002"/>
      <c r="FCQ61" s="1002"/>
      <c r="FCR61" s="1002"/>
      <c r="FCS61" s="1002"/>
      <c r="FCT61" s="1002"/>
      <c r="FCU61" s="1002"/>
      <c r="FCV61" s="1002"/>
      <c r="FCW61" s="1002"/>
      <c r="FCX61" s="1002"/>
      <c r="FCY61" s="1002"/>
      <c r="FCZ61" s="1002"/>
      <c r="FDA61" s="1002"/>
      <c r="FDB61" s="1002"/>
      <c r="FDC61" s="1002"/>
      <c r="FDD61" s="1002"/>
      <c r="FDE61" s="1002"/>
      <c r="FDF61" s="1002"/>
      <c r="FDG61" s="1002"/>
      <c r="FDH61" s="1002"/>
      <c r="FDI61" s="1002"/>
      <c r="FDJ61" s="1002"/>
      <c r="FDK61" s="1002"/>
      <c r="FDL61" s="1002"/>
      <c r="FDM61" s="1002"/>
      <c r="FDN61" s="1002"/>
      <c r="FDO61" s="1002"/>
      <c r="FDP61" s="1002"/>
      <c r="FDQ61" s="1002"/>
      <c r="FDR61" s="1002"/>
      <c r="FDS61" s="1002"/>
      <c r="FDT61" s="1002"/>
      <c r="FDU61" s="1002"/>
      <c r="FDV61" s="1002"/>
      <c r="FDW61" s="1002"/>
      <c r="FDX61" s="1002"/>
      <c r="FDY61" s="1002"/>
      <c r="FDZ61" s="1002"/>
      <c r="FEA61" s="1002"/>
      <c r="FEB61" s="1002"/>
      <c r="FEC61" s="1002"/>
      <c r="FED61" s="1002"/>
      <c r="FEE61" s="1002"/>
      <c r="FEF61" s="1002"/>
      <c r="FEG61" s="1002"/>
      <c r="FEH61" s="1002"/>
      <c r="FEI61" s="1002"/>
      <c r="FEJ61" s="1002"/>
      <c r="FEK61" s="1002"/>
      <c r="FEL61" s="1002"/>
      <c r="FEM61" s="1002"/>
      <c r="FEN61" s="1002"/>
      <c r="FEO61" s="1002"/>
      <c r="FEP61" s="1002"/>
      <c r="FEQ61" s="1002"/>
      <c r="FER61" s="1002"/>
      <c r="FES61" s="1002"/>
      <c r="FET61" s="1002"/>
      <c r="FEU61" s="1002"/>
      <c r="FEV61" s="1002"/>
      <c r="FEW61" s="1002"/>
      <c r="FEX61" s="1002"/>
      <c r="FEY61" s="1002"/>
      <c r="FEZ61" s="1002"/>
      <c r="FFA61" s="1002"/>
      <c r="FFB61" s="1002"/>
      <c r="FFC61" s="1002"/>
      <c r="FFD61" s="1002"/>
      <c r="FFE61" s="1002"/>
      <c r="FFF61" s="1002"/>
      <c r="FFG61" s="1002"/>
      <c r="FFH61" s="1002"/>
      <c r="FFI61" s="1002"/>
      <c r="FFJ61" s="1002"/>
      <c r="FFK61" s="1002"/>
      <c r="FFL61" s="1002"/>
      <c r="FFM61" s="1002"/>
      <c r="FFN61" s="1002"/>
      <c r="FFO61" s="1002"/>
      <c r="FFP61" s="1002"/>
      <c r="FFQ61" s="1002"/>
      <c r="FFR61" s="1002"/>
      <c r="FFS61" s="1002"/>
      <c r="FFT61" s="1002"/>
      <c r="FFU61" s="1002"/>
      <c r="FFV61" s="1002"/>
      <c r="FFW61" s="1002"/>
      <c r="FFX61" s="1002"/>
      <c r="FFY61" s="1002"/>
      <c r="FFZ61" s="1002"/>
      <c r="FGA61" s="1002"/>
      <c r="FGB61" s="1002"/>
      <c r="FGC61" s="1002"/>
      <c r="FGD61" s="1002"/>
      <c r="FGE61" s="1002"/>
      <c r="FGF61" s="1002"/>
      <c r="FGG61" s="1002"/>
      <c r="FGH61" s="1002"/>
      <c r="FGI61" s="1002"/>
      <c r="FGJ61" s="1002"/>
      <c r="FGK61" s="1002"/>
      <c r="FGL61" s="1002"/>
      <c r="FGM61" s="1002"/>
      <c r="FGN61" s="1002"/>
      <c r="FGO61" s="1002"/>
      <c r="FGP61" s="1002"/>
      <c r="FGQ61" s="1002"/>
      <c r="FGR61" s="1002"/>
      <c r="FGS61" s="1002"/>
      <c r="FGT61" s="1002"/>
      <c r="FGU61" s="1002"/>
      <c r="FGV61" s="1002"/>
      <c r="FGW61" s="1002"/>
      <c r="FGX61" s="1002"/>
      <c r="FGY61" s="1002"/>
      <c r="FGZ61" s="1002"/>
      <c r="FHA61" s="1002"/>
      <c r="FHB61" s="1002"/>
      <c r="FHC61" s="1002"/>
      <c r="FHD61" s="1002"/>
      <c r="FHE61" s="1002"/>
      <c r="FHF61" s="1002"/>
      <c r="FHG61" s="1002"/>
      <c r="FHH61" s="1002"/>
      <c r="FHI61" s="1002"/>
      <c r="FHJ61" s="1002"/>
      <c r="FHK61" s="1002"/>
      <c r="FHL61" s="1002"/>
      <c r="FHM61" s="1002"/>
      <c r="FHN61" s="1002"/>
      <c r="FHO61" s="1002"/>
      <c r="FHP61" s="1002"/>
      <c r="FHQ61" s="1002"/>
      <c r="FHR61" s="1002"/>
      <c r="FHS61" s="1002"/>
      <c r="FHT61" s="1002"/>
      <c r="FHU61" s="1002"/>
      <c r="FHV61" s="1002"/>
      <c r="FHW61" s="1002"/>
      <c r="FHX61" s="1002"/>
      <c r="FHY61" s="1002"/>
      <c r="FHZ61" s="1002"/>
      <c r="FIA61" s="1002"/>
      <c r="FIB61" s="1002"/>
      <c r="FIC61" s="1002"/>
      <c r="FID61" s="1002"/>
      <c r="FIE61" s="1002"/>
      <c r="FIF61" s="1002"/>
      <c r="FIG61" s="1002"/>
      <c r="FIH61" s="1002"/>
      <c r="FII61" s="1002"/>
      <c r="FIJ61" s="1002"/>
      <c r="FIK61" s="1002"/>
      <c r="FIL61" s="1002"/>
      <c r="FIM61" s="1002"/>
      <c r="FIN61" s="1002"/>
      <c r="FIO61" s="1002"/>
      <c r="FIP61" s="1002"/>
      <c r="FIQ61" s="1002"/>
      <c r="FIR61" s="1002"/>
      <c r="FIS61" s="1002"/>
      <c r="FIT61" s="1002"/>
      <c r="FIU61" s="1002"/>
      <c r="FIV61" s="1002"/>
      <c r="FIW61" s="1002"/>
      <c r="FIX61" s="1002"/>
      <c r="FIY61" s="1002"/>
      <c r="FIZ61" s="1002"/>
      <c r="FJA61" s="1002"/>
      <c r="FJB61" s="1002"/>
      <c r="FJC61" s="1002"/>
      <c r="FJD61" s="1002"/>
      <c r="FJE61" s="1002"/>
      <c r="FJF61" s="1002"/>
      <c r="FJG61" s="1002"/>
      <c r="FJH61" s="1002"/>
      <c r="FJI61" s="1002"/>
      <c r="FJJ61" s="1002"/>
      <c r="FJK61" s="1002"/>
      <c r="FJL61" s="1002"/>
      <c r="FJM61" s="1002"/>
      <c r="FJN61" s="1002"/>
      <c r="FJO61" s="1002"/>
      <c r="FJP61" s="1002"/>
      <c r="FJQ61" s="1002"/>
      <c r="FJR61" s="1002"/>
      <c r="FJS61" s="1002"/>
      <c r="FJT61" s="1002"/>
      <c r="FJU61" s="1002"/>
      <c r="FJV61" s="1002"/>
      <c r="FJW61" s="1002"/>
      <c r="FJX61" s="1002"/>
      <c r="FJY61" s="1002"/>
      <c r="FJZ61" s="1002"/>
      <c r="FKA61" s="1002"/>
      <c r="FKB61" s="1002"/>
      <c r="FKC61" s="1002"/>
      <c r="FKD61" s="1002"/>
      <c r="FKE61" s="1002"/>
      <c r="FKF61" s="1002"/>
      <c r="FKG61" s="1002"/>
      <c r="FKH61" s="1002"/>
      <c r="FKI61" s="1002"/>
      <c r="FKJ61" s="1002"/>
      <c r="FKK61" s="1002"/>
      <c r="FKL61" s="1002"/>
      <c r="FKM61" s="1002"/>
      <c r="FKN61" s="1002"/>
      <c r="FKO61" s="1002"/>
      <c r="FKP61" s="1002"/>
      <c r="FKQ61" s="1002"/>
      <c r="FKR61" s="1002"/>
      <c r="FKS61" s="1002"/>
      <c r="FKT61" s="1002"/>
      <c r="FKU61" s="1002"/>
      <c r="FKV61" s="1002"/>
      <c r="FKW61" s="1002"/>
      <c r="FKX61" s="1002"/>
      <c r="FKY61" s="1002"/>
      <c r="FKZ61" s="1002"/>
      <c r="FLA61" s="1002"/>
      <c r="FLB61" s="1002"/>
      <c r="FLC61" s="1002"/>
      <c r="FLD61" s="1002"/>
      <c r="FLE61" s="1002"/>
      <c r="FLF61" s="1002"/>
      <c r="FLG61" s="1002"/>
      <c r="FLH61" s="1002"/>
      <c r="FLI61" s="1002"/>
      <c r="FLJ61" s="1002"/>
      <c r="FLK61" s="1002"/>
      <c r="FLL61" s="1002"/>
      <c r="FLM61" s="1002"/>
      <c r="FLN61" s="1002"/>
      <c r="FLO61" s="1002"/>
      <c r="FLP61" s="1002"/>
      <c r="FLQ61" s="1002"/>
      <c r="FLR61" s="1002"/>
      <c r="FLS61" s="1002"/>
      <c r="FLT61" s="1002"/>
      <c r="FLU61" s="1002"/>
      <c r="FLV61" s="1002"/>
      <c r="FLW61" s="1002"/>
      <c r="FLX61" s="1002"/>
      <c r="FLY61" s="1002"/>
      <c r="FLZ61" s="1002"/>
      <c r="FMA61" s="1002"/>
      <c r="FMB61" s="1002"/>
      <c r="FMC61" s="1002"/>
      <c r="FMD61" s="1002"/>
      <c r="FME61" s="1002"/>
      <c r="FMF61" s="1002"/>
      <c r="FMG61" s="1002"/>
      <c r="FMH61" s="1002"/>
      <c r="FMI61" s="1002"/>
      <c r="FMJ61" s="1002"/>
      <c r="FMK61" s="1002"/>
      <c r="FML61" s="1002"/>
      <c r="FMM61" s="1002"/>
      <c r="FMN61" s="1002"/>
      <c r="FMO61" s="1002"/>
      <c r="FMP61" s="1002"/>
      <c r="FMQ61" s="1002"/>
      <c r="FMR61" s="1002"/>
      <c r="FMS61" s="1002"/>
      <c r="FMT61" s="1002"/>
      <c r="FMU61" s="1002"/>
      <c r="FMV61" s="1002"/>
      <c r="FMW61" s="1002"/>
      <c r="FMX61" s="1002"/>
      <c r="FMY61" s="1002"/>
      <c r="FMZ61" s="1002"/>
      <c r="FNA61" s="1002"/>
      <c r="FNB61" s="1002"/>
      <c r="FNC61" s="1002"/>
      <c r="FND61" s="1002"/>
      <c r="FNE61" s="1002"/>
      <c r="FNF61" s="1002"/>
      <c r="FNG61" s="1002"/>
      <c r="FNH61" s="1002"/>
      <c r="FNI61" s="1002"/>
      <c r="FNJ61" s="1002"/>
      <c r="FNK61" s="1002"/>
      <c r="FNL61" s="1002"/>
      <c r="FNM61" s="1002"/>
      <c r="FNN61" s="1002"/>
      <c r="FNO61" s="1002"/>
      <c r="FNP61" s="1002"/>
      <c r="FNQ61" s="1002"/>
      <c r="FNR61" s="1002"/>
      <c r="FNS61" s="1002"/>
      <c r="FNT61" s="1002"/>
      <c r="FNU61" s="1002"/>
      <c r="FNV61" s="1002"/>
      <c r="FNW61" s="1002"/>
      <c r="FNX61" s="1002"/>
      <c r="FNY61" s="1002"/>
      <c r="FNZ61" s="1002"/>
      <c r="FOA61" s="1002"/>
      <c r="FOB61" s="1002"/>
      <c r="FOC61" s="1002"/>
      <c r="FOD61" s="1002"/>
      <c r="FOE61" s="1002"/>
      <c r="FOF61" s="1002"/>
      <c r="FOG61" s="1002"/>
      <c r="FOH61" s="1002"/>
      <c r="FOI61" s="1002"/>
      <c r="FOJ61" s="1002"/>
      <c r="FOK61" s="1002"/>
      <c r="FOL61" s="1002"/>
      <c r="FOM61" s="1002"/>
      <c r="FON61" s="1002"/>
      <c r="FOO61" s="1002"/>
      <c r="FOP61" s="1002"/>
      <c r="FOQ61" s="1002"/>
      <c r="FOR61" s="1002"/>
      <c r="FOS61" s="1002"/>
      <c r="FOT61" s="1002"/>
      <c r="FOU61" s="1002"/>
      <c r="FOV61" s="1002"/>
      <c r="FOW61" s="1002"/>
      <c r="FOX61" s="1002"/>
      <c r="FOY61" s="1002"/>
      <c r="FOZ61" s="1002"/>
      <c r="FPA61" s="1002"/>
      <c r="FPB61" s="1002"/>
      <c r="FPC61" s="1002"/>
      <c r="FPD61" s="1002"/>
      <c r="FPE61" s="1002"/>
      <c r="FPF61" s="1002"/>
      <c r="FPG61" s="1002"/>
      <c r="FPH61" s="1002"/>
      <c r="FPI61" s="1002"/>
      <c r="FPJ61" s="1002"/>
      <c r="FPK61" s="1002"/>
      <c r="FPL61" s="1002"/>
      <c r="FPM61" s="1002"/>
      <c r="FPN61" s="1002"/>
      <c r="FPO61" s="1002"/>
      <c r="FPP61" s="1002"/>
      <c r="FPQ61" s="1002"/>
      <c r="FPR61" s="1002"/>
      <c r="FPS61" s="1002"/>
      <c r="FPT61" s="1002"/>
      <c r="FPU61" s="1002"/>
      <c r="FPV61" s="1002"/>
      <c r="FPW61" s="1002"/>
      <c r="FPX61" s="1002"/>
      <c r="FPY61" s="1002"/>
      <c r="FPZ61" s="1002"/>
      <c r="FQA61" s="1002"/>
      <c r="FQB61" s="1002"/>
      <c r="FQC61" s="1002"/>
      <c r="FQD61" s="1002"/>
      <c r="FQE61" s="1002"/>
      <c r="FQF61" s="1002"/>
      <c r="FQG61" s="1002"/>
      <c r="FQH61" s="1002"/>
      <c r="FQI61" s="1002"/>
      <c r="FQJ61" s="1002"/>
      <c r="FQK61" s="1002"/>
      <c r="FQL61" s="1002"/>
      <c r="FQM61" s="1002"/>
      <c r="FQN61" s="1002"/>
      <c r="FQO61" s="1002"/>
      <c r="FQP61" s="1002"/>
      <c r="FQQ61" s="1002"/>
      <c r="FQR61" s="1002"/>
      <c r="FQS61" s="1002"/>
      <c r="FQT61" s="1002"/>
      <c r="FQU61" s="1002"/>
      <c r="FQV61" s="1002"/>
      <c r="FQW61" s="1002"/>
      <c r="FQX61" s="1002"/>
      <c r="FQY61" s="1002"/>
      <c r="FQZ61" s="1002"/>
      <c r="FRA61" s="1002"/>
      <c r="FRB61" s="1002"/>
      <c r="FRC61" s="1002"/>
      <c r="FRD61" s="1002"/>
      <c r="FRE61" s="1002"/>
      <c r="FRF61" s="1002"/>
      <c r="FRG61" s="1002"/>
      <c r="FRH61" s="1002"/>
      <c r="FRI61" s="1002"/>
      <c r="FRJ61" s="1002"/>
      <c r="FRK61" s="1002"/>
      <c r="FRL61" s="1002"/>
      <c r="FRM61" s="1002"/>
      <c r="FRN61" s="1002"/>
      <c r="FRO61" s="1002"/>
      <c r="FRP61" s="1002"/>
      <c r="FRQ61" s="1002"/>
      <c r="FRR61" s="1002"/>
      <c r="FRS61" s="1002"/>
      <c r="FRT61" s="1002"/>
      <c r="FRU61" s="1002"/>
      <c r="FRV61" s="1002"/>
      <c r="FRW61" s="1002"/>
      <c r="FRX61" s="1002"/>
      <c r="FRY61" s="1002"/>
      <c r="FRZ61" s="1002"/>
      <c r="FSA61" s="1002"/>
      <c r="FSB61" s="1002"/>
      <c r="FSC61" s="1002"/>
      <c r="FSD61" s="1002"/>
      <c r="FSE61" s="1002"/>
      <c r="FSF61" s="1002"/>
      <c r="FSG61" s="1002"/>
      <c r="FSH61" s="1002"/>
      <c r="FSI61" s="1002"/>
      <c r="FSJ61" s="1002"/>
      <c r="FSK61" s="1002"/>
      <c r="FSL61" s="1002"/>
      <c r="FSM61" s="1002"/>
      <c r="FSN61" s="1002"/>
      <c r="FSO61" s="1002"/>
      <c r="FSP61" s="1002"/>
      <c r="FSQ61" s="1002"/>
      <c r="FSR61" s="1002"/>
      <c r="FSS61" s="1002"/>
      <c r="FST61" s="1002"/>
      <c r="FSU61" s="1002"/>
      <c r="FSV61" s="1002"/>
      <c r="FSW61" s="1002"/>
      <c r="FSX61" s="1002"/>
      <c r="FSY61" s="1002"/>
      <c r="FSZ61" s="1002"/>
      <c r="FTA61" s="1002"/>
      <c r="FTB61" s="1002"/>
      <c r="FTC61" s="1002"/>
      <c r="FTD61" s="1002"/>
      <c r="FTE61" s="1002"/>
      <c r="FTF61" s="1002"/>
      <c r="FTG61" s="1002"/>
      <c r="FTH61" s="1002"/>
      <c r="FTI61" s="1002"/>
      <c r="FTJ61" s="1002"/>
      <c r="FTK61" s="1002"/>
      <c r="FTL61" s="1002"/>
      <c r="FTM61" s="1002"/>
      <c r="FTN61" s="1002"/>
      <c r="FTO61" s="1002"/>
      <c r="FTP61" s="1002"/>
      <c r="FTQ61" s="1002"/>
      <c r="FTR61" s="1002"/>
      <c r="FTS61" s="1002"/>
      <c r="FTT61" s="1002"/>
      <c r="FTU61" s="1002"/>
      <c r="FTV61" s="1002"/>
      <c r="FTW61" s="1002"/>
      <c r="FTX61" s="1002"/>
      <c r="FTY61" s="1002"/>
      <c r="FTZ61" s="1002"/>
      <c r="FUA61" s="1002"/>
      <c r="FUB61" s="1002"/>
      <c r="FUC61" s="1002"/>
      <c r="FUD61" s="1002"/>
      <c r="FUE61" s="1002"/>
      <c r="FUF61" s="1002"/>
      <c r="FUG61" s="1002"/>
      <c r="FUH61" s="1002"/>
      <c r="FUI61" s="1002"/>
      <c r="FUJ61" s="1002"/>
      <c r="FUK61" s="1002"/>
      <c r="FUL61" s="1002"/>
      <c r="FUM61" s="1002"/>
      <c r="FUN61" s="1002"/>
      <c r="FUO61" s="1002"/>
      <c r="FUP61" s="1002"/>
      <c r="FUQ61" s="1002"/>
      <c r="FUR61" s="1002"/>
      <c r="FUS61" s="1002"/>
      <c r="FUT61" s="1002"/>
      <c r="FUU61" s="1002"/>
      <c r="FUV61" s="1002"/>
      <c r="FUW61" s="1002"/>
      <c r="FUX61" s="1002"/>
      <c r="FUY61" s="1002"/>
      <c r="FUZ61" s="1002"/>
      <c r="FVA61" s="1002"/>
      <c r="FVB61" s="1002"/>
      <c r="FVC61" s="1002"/>
      <c r="FVD61" s="1002"/>
      <c r="FVE61" s="1002"/>
      <c r="FVF61" s="1002"/>
      <c r="FVG61" s="1002"/>
      <c r="FVH61" s="1002"/>
      <c r="FVI61" s="1002"/>
      <c r="FVJ61" s="1002"/>
      <c r="FVK61" s="1002"/>
      <c r="FVL61" s="1002"/>
      <c r="FVM61" s="1002"/>
      <c r="FVN61" s="1002"/>
      <c r="FVO61" s="1002"/>
      <c r="FVP61" s="1002"/>
      <c r="FVQ61" s="1002"/>
      <c r="FVR61" s="1002"/>
      <c r="FVS61" s="1002"/>
      <c r="FVT61" s="1002"/>
      <c r="FVU61" s="1002"/>
      <c r="FVV61" s="1002"/>
      <c r="FVW61" s="1002"/>
      <c r="FVX61" s="1002"/>
      <c r="FVY61" s="1002"/>
      <c r="FVZ61" s="1002"/>
      <c r="FWA61" s="1002"/>
      <c r="FWB61" s="1002"/>
      <c r="FWC61" s="1002"/>
      <c r="FWD61" s="1002"/>
      <c r="FWE61" s="1002"/>
      <c r="FWF61" s="1002"/>
      <c r="FWG61" s="1002"/>
      <c r="FWH61" s="1002"/>
      <c r="FWI61" s="1002"/>
      <c r="FWJ61" s="1002"/>
      <c r="FWK61" s="1002"/>
      <c r="FWL61" s="1002"/>
      <c r="FWM61" s="1002"/>
      <c r="FWN61" s="1002"/>
      <c r="FWO61" s="1002"/>
      <c r="FWP61" s="1002"/>
      <c r="FWQ61" s="1002"/>
      <c r="FWR61" s="1002"/>
      <c r="FWS61" s="1002"/>
      <c r="FWT61" s="1002"/>
      <c r="FWU61" s="1002"/>
      <c r="FWV61" s="1002"/>
      <c r="FWW61" s="1002"/>
      <c r="FWX61" s="1002"/>
      <c r="FWY61" s="1002"/>
      <c r="FWZ61" s="1002"/>
      <c r="FXA61" s="1002"/>
      <c r="FXB61" s="1002"/>
      <c r="FXC61" s="1002"/>
      <c r="FXD61" s="1002"/>
      <c r="FXE61" s="1002"/>
      <c r="FXF61" s="1002"/>
      <c r="FXG61" s="1002"/>
      <c r="FXH61" s="1002"/>
      <c r="FXI61" s="1002"/>
      <c r="FXJ61" s="1002"/>
      <c r="FXK61" s="1002"/>
      <c r="FXL61" s="1002"/>
      <c r="FXM61" s="1002"/>
      <c r="FXN61" s="1002"/>
      <c r="FXO61" s="1002"/>
      <c r="FXP61" s="1002"/>
      <c r="FXQ61" s="1002"/>
      <c r="FXR61" s="1002"/>
      <c r="FXS61" s="1002"/>
      <c r="FXT61" s="1002"/>
      <c r="FXU61" s="1002"/>
      <c r="FXV61" s="1002"/>
      <c r="FXW61" s="1002"/>
      <c r="FXX61" s="1002"/>
      <c r="FXY61" s="1002"/>
      <c r="FXZ61" s="1002"/>
      <c r="FYA61" s="1002"/>
      <c r="FYB61" s="1002"/>
      <c r="FYC61" s="1002"/>
      <c r="FYD61" s="1002"/>
      <c r="FYE61" s="1002"/>
      <c r="FYF61" s="1002"/>
      <c r="FYG61" s="1002"/>
      <c r="FYH61" s="1002"/>
      <c r="FYI61" s="1002"/>
      <c r="FYJ61" s="1002"/>
      <c r="FYK61" s="1002"/>
      <c r="FYL61" s="1002"/>
      <c r="FYM61" s="1002"/>
      <c r="FYN61" s="1002"/>
      <c r="FYO61" s="1002"/>
      <c r="FYP61" s="1002"/>
      <c r="FYQ61" s="1002"/>
      <c r="FYR61" s="1002"/>
      <c r="FYS61" s="1002"/>
      <c r="FYT61" s="1002"/>
      <c r="FYU61" s="1002"/>
      <c r="FYV61" s="1002"/>
      <c r="FYW61" s="1002"/>
      <c r="FYX61" s="1002"/>
      <c r="FYY61" s="1002"/>
      <c r="FYZ61" s="1002"/>
      <c r="FZA61" s="1002"/>
      <c r="FZB61" s="1002"/>
      <c r="FZC61" s="1002"/>
      <c r="FZD61" s="1002"/>
      <c r="FZE61" s="1002"/>
      <c r="FZF61" s="1002"/>
      <c r="FZG61" s="1002"/>
      <c r="FZH61" s="1002"/>
      <c r="FZI61" s="1002"/>
      <c r="FZJ61" s="1002"/>
      <c r="FZK61" s="1002"/>
      <c r="FZL61" s="1002"/>
      <c r="FZM61" s="1002"/>
      <c r="FZN61" s="1002"/>
      <c r="FZO61" s="1002"/>
      <c r="FZP61" s="1002"/>
      <c r="FZQ61" s="1002"/>
      <c r="FZR61" s="1002"/>
      <c r="FZS61" s="1002"/>
      <c r="FZT61" s="1002"/>
      <c r="FZU61" s="1002"/>
      <c r="FZV61" s="1002"/>
      <c r="FZW61" s="1002"/>
      <c r="FZX61" s="1002"/>
      <c r="FZY61" s="1002"/>
      <c r="FZZ61" s="1002"/>
      <c r="GAA61" s="1002"/>
      <c r="GAB61" s="1002"/>
      <c r="GAC61" s="1002"/>
      <c r="GAD61" s="1002"/>
      <c r="GAE61" s="1002"/>
      <c r="GAF61" s="1002"/>
      <c r="GAG61" s="1002"/>
      <c r="GAH61" s="1002"/>
      <c r="GAI61" s="1002"/>
      <c r="GAJ61" s="1002"/>
      <c r="GAK61" s="1002"/>
      <c r="GAL61" s="1002"/>
      <c r="GAM61" s="1002"/>
      <c r="GAN61" s="1002"/>
      <c r="GAO61" s="1002"/>
      <c r="GAP61" s="1002"/>
      <c r="GAQ61" s="1002"/>
      <c r="GAR61" s="1002"/>
      <c r="GAS61" s="1002"/>
      <c r="GAT61" s="1002"/>
      <c r="GAU61" s="1002"/>
      <c r="GAV61" s="1002"/>
      <c r="GAW61" s="1002"/>
      <c r="GAX61" s="1002"/>
      <c r="GAY61" s="1002"/>
      <c r="GAZ61" s="1002"/>
      <c r="GBA61" s="1002"/>
      <c r="GBB61" s="1002"/>
      <c r="GBC61" s="1002"/>
      <c r="GBD61" s="1002"/>
      <c r="GBE61" s="1002"/>
      <c r="GBF61" s="1002"/>
      <c r="GBG61" s="1002"/>
      <c r="GBH61" s="1002"/>
      <c r="GBI61" s="1002"/>
      <c r="GBJ61" s="1002"/>
      <c r="GBK61" s="1002"/>
      <c r="GBL61" s="1002"/>
      <c r="GBM61" s="1002"/>
      <c r="GBN61" s="1002"/>
      <c r="GBO61" s="1002"/>
      <c r="GBP61" s="1002"/>
      <c r="GBQ61" s="1002"/>
      <c r="GBR61" s="1002"/>
      <c r="GBS61" s="1002"/>
      <c r="GBT61" s="1002"/>
      <c r="GBU61" s="1002"/>
      <c r="GBV61" s="1002"/>
      <c r="GBW61" s="1002"/>
      <c r="GBX61" s="1002"/>
      <c r="GBY61" s="1002"/>
      <c r="GBZ61" s="1002"/>
      <c r="GCA61" s="1002"/>
      <c r="GCB61" s="1002"/>
      <c r="GCC61" s="1002"/>
      <c r="GCD61" s="1002"/>
      <c r="GCE61" s="1002"/>
      <c r="GCF61" s="1002"/>
      <c r="GCG61" s="1002"/>
      <c r="GCH61" s="1002"/>
      <c r="GCI61" s="1002"/>
      <c r="GCJ61" s="1002"/>
      <c r="GCK61" s="1002"/>
      <c r="GCL61" s="1002"/>
      <c r="GCM61" s="1002"/>
      <c r="GCN61" s="1002"/>
      <c r="GCO61" s="1002"/>
      <c r="GCP61" s="1002"/>
      <c r="GCQ61" s="1002"/>
      <c r="GCR61" s="1002"/>
      <c r="GCS61" s="1002"/>
      <c r="GCT61" s="1002"/>
      <c r="GCU61" s="1002"/>
      <c r="GCV61" s="1002"/>
      <c r="GCW61" s="1002"/>
      <c r="GCX61" s="1002"/>
      <c r="GCY61" s="1002"/>
      <c r="GCZ61" s="1002"/>
      <c r="GDA61" s="1002"/>
      <c r="GDB61" s="1002"/>
      <c r="GDC61" s="1002"/>
      <c r="GDD61" s="1002"/>
      <c r="GDE61" s="1002"/>
      <c r="GDF61" s="1002"/>
      <c r="GDG61" s="1002"/>
      <c r="GDH61" s="1002"/>
      <c r="GDI61" s="1002"/>
      <c r="GDJ61" s="1002"/>
      <c r="GDK61" s="1002"/>
      <c r="GDL61" s="1002"/>
      <c r="GDM61" s="1002"/>
      <c r="GDN61" s="1002"/>
      <c r="GDO61" s="1002"/>
      <c r="GDP61" s="1002"/>
      <c r="GDQ61" s="1002"/>
      <c r="GDR61" s="1002"/>
      <c r="GDS61" s="1002"/>
      <c r="GDT61" s="1002"/>
      <c r="GDU61" s="1002"/>
      <c r="GDV61" s="1002"/>
      <c r="GDW61" s="1002"/>
      <c r="GDX61" s="1002"/>
      <c r="GDY61" s="1002"/>
      <c r="GDZ61" s="1002"/>
      <c r="GEA61" s="1002"/>
      <c r="GEB61" s="1002"/>
      <c r="GEC61" s="1002"/>
      <c r="GED61" s="1002"/>
      <c r="GEE61" s="1002"/>
      <c r="GEF61" s="1002"/>
      <c r="GEG61" s="1002"/>
      <c r="GEH61" s="1002"/>
      <c r="GEI61" s="1002"/>
      <c r="GEJ61" s="1002"/>
      <c r="GEK61" s="1002"/>
      <c r="GEL61" s="1002"/>
      <c r="GEM61" s="1002"/>
      <c r="GEN61" s="1002"/>
      <c r="GEO61" s="1002"/>
      <c r="GEP61" s="1002"/>
      <c r="GEQ61" s="1002"/>
      <c r="GER61" s="1002"/>
      <c r="GES61" s="1002"/>
      <c r="GET61" s="1002"/>
      <c r="GEU61" s="1002"/>
      <c r="GEV61" s="1002"/>
      <c r="GEW61" s="1002"/>
      <c r="GEX61" s="1002"/>
      <c r="GEY61" s="1002"/>
      <c r="GEZ61" s="1002"/>
      <c r="GFA61" s="1002"/>
      <c r="GFB61" s="1002"/>
      <c r="GFC61" s="1002"/>
      <c r="GFD61" s="1002"/>
      <c r="GFE61" s="1002"/>
      <c r="GFF61" s="1002"/>
      <c r="GFG61" s="1002"/>
      <c r="GFH61" s="1002"/>
      <c r="GFI61" s="1002"/>
      <c r="GFJ61" s="1002"/>
      <c r="GFK61" s="1002"/>
      <c r="GFL61" s="1002"/>
      <c r="GFM61" s="1002"/>
      <c r="GFN61" s="1002"/>
      <c r="GFO61" s="1002"/>
      <c r="GFP61" s="1002"/>
      <c r="GFQ61" s="1002"/>
      <c r="GFR61" s="1002"/>
      <c r="GFS61" s="1002"/>
      <c r="GFT61" s="1002"/>
      <c r="GFU61" s="1002"/>
      <c r="GFV61" s="1002"/>
      <c r="GFW61" s="1002"/>
      <c r="GFX61" s="1002"/>
      <c r="GFY61" s="1002"/>
      <c r="GFZ61" s="1002"/>
      <c r="GGA61" s="1002"/>
      <c r="GGB61" s="1002"/>
      <c r="GGC61" s="1002"/>
      <c r="GGD61" s="1002"/>
      <c r="GGE61" s="1002"/>
      <c r="GGF61" s="1002"/>
      <c r="GGG61" s="1002"/>
      <c r="GGH61" s="1002"/>
      <c r="GGI61" s="1002"/>
      <c r="GGJ61" s="1002"/>
      <c r="GGK61" s="1002"/>
      <c r="GGL61" s="1002"/>
      <c r="GGM61" s="1002"/>
      <c r="GGN61" s="1002"/>
      <c r="GGO61" s="1002"/>
      <c r="GGP61" s="1002"/>
      <c r="GGQ61" s="1002"/>
      <c r="GGR61" s="1002"/>
      <c r="GGS61" s="1002"/>
      <c r="GGT61" s="1002"/>
      <c r="GGU61" s="1002"/>
      <c r="GGV61" s="1002"/>
      <c r="GGW61" s="1002"/>
      <c r="GGX61" s="1002"/>
      <c r="GGY61" s="1002"/>
      <c r="GGZ61" s="1002"/>
      <c r="GHA61" s="1002"/>
      <c r="GHB61" s="1002"/>
      <c r="GHC61" s="1002"/>
      <c r="GHD61" s="1002"/>
      <c r="GHE61" s="1002"/>
      <c r="GHF61" s="1002"/>
      <c r="GHG61" s="1002"/>
      <c r="GHH61" s="1002"/>
      <c r="GHI61" s="1002"/>
      <c r="GHJ61" s="1002"/>
      <c r="GHK61" s="1002"/>
      <c r="GHL61" s="1002"/>
      <c r="GHM61" s="1002"/>
      <c r="GHN61" s="1002"/>
      <c r="GHO61" s="1002"/>
      <c r="GHP61" s="1002"/>
      <c r="GHQ61" s="1002"/>
      <c r="GHR61" s="1002"/>
      <c r="GHS61" s="1002"/>
      <c r="GHT61" s="1002"/>
      <c r="GHU61" s="1002"/>
      <c r="GHV61" s="1002"/>
      <c r="GHW61" s="1002"/>
      <c r="GHX61" s="1002"/>
      <c r="GHY61" s="1002"/>
      <c r="GHZ61" s="1002"/>
      <c r="GIA61" s="1002"/>
      <c r="GIB61" s="1002"/>
      <c r="GIC61" s="1002"/>
      <c r="GID61" s="1002"/>
      <c r="GIE61" s="1002"/>
      <c r="GIF61" s="1002"/>
      <c r="GIG61" s="1002"/>
      <c r="GIH61" s="1002"/>
      <c r="GII61" s="1002"/>
      <c r="GIJ61" s="1002"/>
      <c r="GIK61" s="1002"/>
      <c r="GIL61" s="1002"/>
      <c r="GIM61" s="1002"/>
      <c r="GIN61" s="1002"/>
      <c r="GIO61" s="1002"/>
      <c r="GIP61" s="1002"/>
      <c r="GIQ61" s="1002"/>
      <c r="GIR61" s="1002"/>
      <c r="GIS61" s="1002"/>
      <c r="GIT61" s="1002"/>
      <c r="GIU61" s="1002"/>
      <c r="GIV61" s="1002"/>
      <c r="GIW61" s="1002"/>
      <c r="GIX61" s="1002"/>
      <c r="GIY61" s="1002"/>
      <c r="GIZ61" s="1002"/>
      <c r="GJA61" s="1002"/>
      <c r="GJB61" s="1002"/>
      <c r="GJC61" s="1002"/>
      <c r="GJD61" s="1002"/>
      <c r="GJE61" s="1002"/>
      <c r="GJF61" s="1002"/>
      <c r="GJG61" s="1002"/>
      <c r="GJH61" s="1002"/>
      <c r="GJI61" s="1002"/>
      <c r="GJJ61" s="1002"/>
      <c r="GJK61" s="1002"/>
      <c r="GJL61" s="1002"/>
      <c r="GJM61" s="1002"/>
      <c r="GJN61" s="1002"/>
      <c r="GJO61" s="1002"/>
      <c r="GJP61" s="1002"/>
      <c r="GJQ61" s="1002"/>
      <c r="GJR61" s="1002"/>
      <c r="GJS61" s="1002"/>
      <c r="GJT61" s="1002"/>
      <c r="GJU61" s="1002"/>
      <c r="GJV61" s="1002"/>
      <c r="GJW61" s="1002"/>
      <c r="GJX61" s="1002"/>
      <c r="GJY61" s="1002"/>
      <c r="GJZ61" s="1002"/>
      <c r="GKA61" s="1002"/>
      <c r="GKB61" s="1002"/>
      <c r="GKC61" s="1002"/>
      <c r="GKD61" s="1002"/>
      <c r="GKE61" s="1002"/>
      <c r="GKF61" s="1002"/>
      <c r="GKG61" s="1002"/>
      <c r="GKH61" s="1002"/>
      <c r="GKI61" s="1002"/>
      <c r="GKJ61" s="1002"/>
      <c r="GKK61" s="1002"/>
      <c r="GKL61" s="1002"/>
      <c r="GKM61" s="1002"/>
      <c r="GKN61" s="1002"/>
      <c r="GKO61" s="1002"/>
      <c r="GKP61" s="1002"/>
      <c r="GKQ61" s="1002"/>
      <c r="GKR61" s="1002"/>
      <c r="GKS61" s="1002"/>
      <c r="GKT61" s="1002"/>
      <c r="GKU61" s="1002"/>
      <c r="GKV61" s="1002"/>
      <c r="GKW61" s="1002"/>
      <c r="GKX61" s="1002"/>
      <c r="GKY61" s="1002"/>
      <c r="GKZ61" s="1002"/>
      <c r="GLA61" s="1002"/>
      <c r="GLB61" s="1002"/>
      <c r="GLC61" s="1002"/>
      <c r="GLD61" s="1002"/>
      <c r="GLE61" s="1002"/>
      <c r="GLF61" s="1002"/>
      <c r="GLG61" s="1002"/>
      <c r="GLH61" s="1002"/>
      <c r="GLI61" s="1002"/>
      <c r="GLJ61" s="1002"/>
      <c r="GLK61" s="1002"/>
      <c r="GLL61" s="1002"/>
      <c r="GLM61" s="1002"/>
      <c r="GLN61" s="1002"/>
      <c r="GLO61" s="1002"/>
      <c r="GLP61" s="1002"/>
      <c r="GLQ61" s="1002"/>
      <c r="GLR61" s="1002"/>
      <c r="GLS61" s="1002"/>
      <c r="GLT61" s="1002"/>
      <c r="GLU61" s="1002"/>
      <c r="GLV61" s="1002"/>
      <c r="GLW61" s="1002"/>
      <c r="GLX61" s="1002"/>
      <c r="GLY61" s="1002"/>
      <c r="GLZ61" s="1002"/>
      <c r="GMA61" s="1002"/>
      <c r="GMB61" s="1002"/>
      <c r="GMC61" s="1002"/>
      <c r="GMD61" s="1002"/>
      <c r="GME61" s="1002"/>
      <c r="GMF61" s="1002"/>
      <c r="GMG61" s="1002"/>
      <c r="GMH61" s="1002"/>
      <c r="GMI61" s="1002"/>
      <c r="GMJ61" s="1002"/>
      <c r="GMK61" s="1002"/>
      <c r="GML61" s="1002"/>
      <c r="GMM61" s="1002"/>
      <c r="GMN61" s="1002"/>
      <c r="GMO61" s="1002"/>
      <c r="GMP61" s="1002"/>
      <c r="GMQ61" s="1002"/>
      <c r="GMR61" s="1002"/>
      <c r="GMS61" s="1002"/>
      <c r="GMT61" s="1002"/>
      <c r="GMU61" s="1002"/>
      <c r="GMV61" s="1002"/>
      <c r="GMW61" s="1002"/>
      <c r="GMX61" s="1002"/>
      <c r="GMY61" s="1002"/>
      <c r="GMZ61" s="1002"/>
      <c r="GNA61" s="1002"/>
      <c r="GNB61" s="1002"/>
      <c r="GNC61" s="1002"/>
      <c r="GND61" s="1002"/>
      <c r="GNE61" s="1002"/>
      <c r="GNF61" s="1002"/>
      <c r="GNG61" s="1002"/>
      <c r="GNH61" s="1002"/>
      <c r="GNI61" s="1002"/>
      <c r="GNJ61" s="1002"/>
      <c r="GNK61" s="1002"/>
      <c r="GNL61" s="1002"/>
      <c r="GNM61" s="1002"/>
      <c r="GNN61" s="1002"/>
      <c r="GNO61" s="1002"/>
      <c r="GNP61" s="1002"/>
      <c r="GNQ61" s="1002"/>
      <c r="GNR61" s="1002"/>
      <c r="GNS61" s="1002"/>
      <c r="GNT61" s="1002"/>
      <c r="GNU61" s="1002"/>
      <c r="GNV61" s="1002"/>
      <c r="GNW61" s="1002"/>
      <c r="GNX61" s="1002"/>
      <c r="GNY61" s="1002"/>
      <c r="GNZ61" s="1002"/>
      <c r="GOA61" s="1002"/>
      <c r="GOB61" s="1002"/>
      <c r="GOC61" s="1002"/>
      <c r="GOD61" s="1002"/>
      <c r="GOE61" s="1002"/>
      <c r="GOF61" s="1002"/>
      <c r="GOG61" s="1002"/>
      <c r="GOH61" s="1002"/>
      <c r="GOI61" s="1002"/>
      <c r="GOJ61" s="1002"/>
      <c r="GOK61" s="1002"/>
      <c r="GOL61" s="1002"/>
      <c r="GOM61" s="1002"/>
      <c r="GON61" s="1002"/>
      <c r="GOO61" s="1002"/>
      <c r="GOP61" s="1002"/>
      <c r="GOQ61" s="1002"/>
      <c r="GOR61" s="1002"/>
      <c r="GOS61" s="1002"/>
      <c r="GOT61" s="1002"/>
      <c r="GOU61" s="1002"/>
      <c r="GOV61" s="1002"/>
      <c r="GOW61" s="1002"/>
      <c r="GOX61" s="1002"/>
      <c r="GOY61" s="1002"/>
      <c r="GOZ61" s="1002"/>
      <c r="GPA61" s="1002"/>
      <c r="GPB61" s="1002"/>
      <c r="GPC61" s="1002"/>
      <c r="GPD61" s="1002"/>
      <c r="GPE61" s="1002"/>
      <c r="GPF61" s="1002"/>
      <c r="GPG61" s="1002"/>
      <c r="GPH61" s="1002"/>
      <c r="GPI61" s="1002"/>
      <c r="GPJ61" s="1002"/>
      <c r="GPK61" s="1002"/>
      <c r="GPL61" s="1002"/>
      <c r="GPM61" s="1002"/>
      <c r="GPN61" s="1002"/>
      <c r="GPO61" s="1002"/>
      <c r="GPP61" s="1002"/>
      <c r="GPQ61" s="1002"/>
      <c r="GPR61" s="1002"/>
      <c r="GPS61" s="1002"/>
      <c r="GPT61" s="1002"/>
      <c r="GPU61" s="1002"/>
      <c r="GPV61" s="1002"/>
      <c r="GPW61" s="1002"/>
      <c r="GPX61" s="1002"/>
      <c r="GPY61" s="1002"/>
      <c r="GPZ61" s="1002"/>
      <c r="GQA61" s="1002"/>
      <c r="GQB61" s="1002"/>
      <c r="GQC61" s="1002"/>
      <c r="GQD61" s="1002"/>
      <c r="GQE61" s="1002"/>
      <c r="GQF61" s="1002"/>
      <c r="GQG61" s="1002"/>
      <c r="GQH61" s="1002"/>
      <c r="GQI61" s="1002"/>
      <c r="GQJ61" s="1002"/>
      <c r="GQK61" s="1002"/>
      <c r="GQL61" s="1002"/>
      <c r="GQM61" s="1002"/>
      <c r="GQN61" s="1002"/>
      <c r="GQO61" s="1002"/>
      <c r="GQP61" s="1002"/>
      <c r="GQQ61" s="1002"/>
      <c r="GQR61" s="1002"/>
      <c r="GQS61" s="1002"/>
      <c r="GQT61" s="1002"/>
      <c r="GQU61" s="1002"/>
      <c r="GQV61" s="1002"/>
      <c r="GQW61" s="1002"/>
      <c r="GQX61" s="1002"/>
      <c r="GQY61" s="1002"/>
      <c r="GQZ61" s="1002"/>
      <c r="GRA61" s="1002"/>
      <c r="GRB61" s="1002"/>
      <c r="GRC61" s="1002"/>
      <c r="GRD61" s="1002"/>
      <c r="GRE61" s="1002"/>
      <c r="GRF61" s="1002"/>
      <c r="GRG61" s="1002"/>
      <c r="GRH61" s="1002"/>
      <c r="GRI61" s="1002"/>
      <c r="GRJ61" s="1002"/>
      <c r="GRK61" s="1002"/>
      <c r="GRL61" s="1002"/>
      <c r="GRM61" s="1002"/>
      <c r="GRN61" s="1002"/>
      <c r="GRO61" s="1002"/>
      <c r="GRP61" s="1002"/>
      <c r="GRQ61" s="1002"/>
      <c r="GRR61" s="1002"/>
      <c r="GRS61" s="1002"/>
      <c r="GRT61" s="1002"/>
      <c r="GRU61" s="1002"/>
      <c r="GRV61" s="1002"/>
      <c r="GRW61" s="1002"/>
      <c r="GRX61" s="1002"/>
      <c r="GRY61" s="1002"/>
      <c r="GRZ61" s="1002"/>
      <c r="GSA61" s="1002"/>
      <c r="GSB61" s="1002"/>
      <c r="GSC61" s="1002"/>
      <c r="GSD61" s="1002"/>
      <c r="GSE61" s="1002"/>
      <c r="GSF61" s="1002"/>
      <c r="GSG61" s="1002"/>
      <c r="GSH61" s="1002"/>
      <c r="GSI61" s="1002"/>
      <c r="GSJ61" s="1002"/>
      <c r="GSK61" s="1002"/>
      <c r="GSL61" s="1002"/>
      <c r="GSM61" s="1002"/>
      <c r="GSN61" s="1002"/>
      <c r="GSO61" s="1002"/>
      <c r="GSP61" s="1002"/>
      <c r="GSQ61" s="1002"/>
      <c r="GSR61" s="1002"/>
      <c r="GSS61" s="1002"/>
      <c r="GST61" s="1002"/>
      <c r="GSU61" s="1002"/>
      <c r="GSV61" s="1002"/>
      <c r="GSW61" s="1002"/>
      <c r="GSX61" s="1002"/>
      <c r="GSY61" s="1002"/>
      <c r="GSZ61" s="1002"/>
      <c r="GTA61" s="1002"/>
      <c r="GTB61" s="1002"/>
      <c r="GTC61" s="1002"/>
      <c r="GTD61" s="1002"/>
      <c r="GTE61" s="1002"/>
      <c r="GTF61" s="1002"/>
      <c r="GTG61" s="1002"/>
      <c r="GTH61" s="1002"/>
      <c r="GTI61" s="1002"/>
      <c r="GTJ61" s="1002"/>
      <c r="GTK61" s="1002"/>
      <c r="GTL61" s="1002"/>
      <c r="GTM61" s="1002"/>
      <c r="GTN61" s="1002"/>
      <c r="GTO61" s="1002"/>
      <c r="GTP61" s="1002"/>
      <c r="GTQ61" s="1002"/>
      <c r="GTR61" s="1002"/>
      <c r="GTS61" s="1002"/>
      <c r="GTT61" s="1002"/>
      <c r="GTU61" s="1002"/>
      <c r="GTV61" s="1002"/>
      <c r="GTW61" s="1002"/>
      <c r="GTX61" s="1002"/>
      <c r="GTY61" s="1002"/>
      <c r="GTZ61" s="1002"/>
      <c r="GUA61" s="1002"/>
      <c r="GUB61" s="1002"/>
      <c r="GUC61" s="1002"/>
      <c r="GUD61" s="1002"/>
      <c r="GUE61" s="1002"/>
      <c r="GUF61" s="1002"/>
      <c r="GUG61" s="1002"/>
      <c r="GUH61" s="1002"/>
      <c r="GUI61" s="1002"/>
      <c r="GUJ61" s="1002"/>
      <c r="GUK61" s="1002"/>
      <c r="GUL61" s="1002"/>
      <c r="GUM61" s="1002"/>
      <c r="GUN61" s="1002"/>
      <c r="GUO61" s="1002"/>
      <c r="GUP61" s="1002"/>
      <c r="GUQ61" s="1002"/>
      <c r="GUR61" s="1002"/>
      <c r="GUS61" s="1002"/>
      <c r="GUT61" s="1002"/>
      <c r="GUU61" s="1002"/>
      <c r="GUV61" s="1002"/>
      <c r="GUW61" s="1002"/>
      <c r="GUX61" s="1002"/>
      <c r="GUY61" s="1002"/>
      <c r="GUZ61" s="1002"/>
      <c r="GVA61" s="1002"/>
      <c r="GVB61" s="1002"/>
      <c r="GVC61" s="1002"/>
      <c r="GVD61" s="1002"/>
      <c r="GVE61" s="1002"/>
      <c r="GVF61" s="1002"/>
      <c r="GVG61" s="1002"/>
      <c r="GVH61" s="1002"/>
      <c r="GVI61" s="1002"/>
      <c r="GVJ61" s="1002"/>
      <c r="GVK61" s="1002"/>
      <c r="GVL61" s="1002"/>
      <c r="GVM61" s="1002"/>
      <c r="GVN61" s="1002"/>
      <c r="GVO61" s="1002"/>
      <c r="GVP61" s="1002"/>
      <c r="GVQ61" s="1002"/>
      <c r="GVR61" s="1002"/>
      <c r="GVS61" s="1002"/>
      <c r="GVT61" s="1002"/>
      <c r="GVU61" s="1002"/>
      <c r="GVV61" s="1002"/>
      <c r="GVW61" s="1002"/>
      <c r="GVX61" s="1002"/>
      <c r="GVY61" s="1002"/>
      <c r="GVZ61" s="1002"/>
      <c r="GWA61" s="1002"/>
      <c r="GWB61" s="1002"/>
      <c r="GWC61" s="1002"/>
      <c r="GWD61" s="1002"/>
      <c r="GWE61" s="1002"/>
      <c r="GWF61" s="1002"/>
      <c r="GWG61" s="1002"/>
      <c r="GWH61" s="1002"/>
      <c r="GWI61" s="1002"/>
      <c r="GWJ61" s="1002"/>
      <c r="GWK61" s="1002"/>
      <c r="GWL61" s="1002"/>
      <c r="GWM61" s="1002"/>
      <c r="GWN61" s="1002"/>
      <c r="GWO61" s="1002"/>
      <c r="GWP61" s="1002"/>
      <c r="GWQ61" s="1002"/>
      <c r="GWR61" s="1002"/>
      <c r="GWS61" s="1002"/>
      <c r="GWT61" s="1002"/>
      <c r="GWU61" s="1002"/>
      <c r="GWV61" s="1002"/>
      <c r="GWW61" s="1002"/>
      <c r="GWX61" s="1002"/>
      <c r="GWY61" s="1002"/>
      <c r="GWZ61" s="1002"/>
      <c r="GXA61" s="1002"/>
      <c r="GXB61" s="1002"/>
      <c r="GXC61" s="1002"/>
      <c r="GXD61" s="1002"/>
      <c r="GXE61" s="1002"/>
      <c r="GXF61" s="1002"/>
      <c r="GXG61" s="1002"/>
      <c r="GXH61" s="1002"/>
      <c r="GXI61" s="1002"/>
      <c r="GXJ61" s="1002"/>
      <c r="GXK61" s="1002"/>
      <c r="GXL61" s="1002"/>
      <c r="GXM61" s="1002"/>
      <c r="GXN61" s="1002"/>
      <c r="GXO61" s="1002"/>
      <c r="GXP61" s="1002"/>
      <c r="GXQ61" s="1002"/>
      <c r="GXR61" s="1002"/>
      <c r="GXS61" s="1002"/>
      <c r="GXT61" s="1002"/>
      <c r="GXU61" s="1002"/>
      <c r="GXV61" s="1002"/>
      <c r="GXW61" s="1002"/>
      <c r="GXX61" s="1002"/>
      <c r="GXY61" s="1002"/>
      <c r="GXZ61" s="1002"/>
      <c r="GYA61" s="1002"/>
      <c r="GYB61" s="1002"/>
      <c r="GYC61" s="1002"/>
      <c r="GYD61" s="1002"/>
      <c r="GYE61" s="1002"/>
      <c r="GYF61" s="1002"/>
      <c r="GYG61" s="1002"/>
      <c r="GYH61" s="1002"/>
      <c r="GYI61" s="1002"/>
      <c r="GYJ61" s="1002"/>
      <c r="GYK61" s="1002"/>
      <c r="GYL61" s="1002"/>
      <c r="GYM61" s="1002"/>
      <c r="GYN61" s="1002"/>
      <c r="GYO61" s="1002"/>
      <c r="GYP61" s="1002"/>
      <c r="GYQ61" s="1002"/>
      <c r="GYR61" s="1002"/>
      <c r="GYS61" s="1002"/>
      <c r="GYT61" s="1002"/>
      <c r="GYU61" s="1002"/>
      <c r="GYV61" s="1002"/>
      <c r="GYW61" s="1002"/>
      <c r="GYX61" s="1002"/>
      <c r="GYY61" s="1002"/>
      <c r="GYZ61" s="1002"/>
      <c r="GZA61" s="1002"/>
      <c r="GZB61" s="1002"/>
      <c r="GZC61" s="1002"/>
      <c r="GZD61" s="1002"/>
      <c r="GZE61" s="1002"/>
      <c r="GZF61" s="1002"/>
      <c r="GZG61" s="1002"/>
      <c r="GZH61" s="1002"/>
      <c r="GZI61" s="1002"/>
      <c r="GZJ61" s="1002"/>
      <c r="GZK61" s="1002"/>
      <c r="GZL61" s="1002"/>
      <c r="GZM61" s="1002"/>
      <c r="GZN61" s="1002"/>
      <c r="GZO61" s="1002"/>
      <c r="GZP61" s="1002"/>
      <c r="GZQ61" s="1002"/>
      <c r="GZR61" s="1002"/>
      <c r="GZS61" s="1002"/>
      <c r="GZT61" s="1002"/>
      <c r="GZU61" s="1002"/>
      <c r="GZV61" s="1002"/>
      <c r="GZW61" s="1002"/>
      <c r="GZX61" s="1002"/>
      <c r="GZY61" s="1002"/>
      <c r="GZZ61" s="1002"/>
      <c r="HAA61" s="1002"/>
      <c r="HAB61" s="1002"/>
      <c r="HAC61" s="1002"/>
      <c r="HAD61" s="1002"/>
      <c r="HAE61" s="1002"/>
      <c r="HAF61" s="1002"/>
      <c r="HAG61" s="1002"/>
      <c r="HAH61" s="1002"/>
      <c r="HAI61" s="1002"/>
      <c r="HAJ61" s="1002"/>
      <c r="HAK61" s="1002"/>
      <c r="HAL61" s="1002"/>
      <c r="HAM61" s="1002"/>
      <c r="HAN61" s="1002"/>
      <c r="HAO61" s="1002"/>
      <c r="HAP61" s="1002"/>
      <c r="HAQ61" s="1002"/>
      <c r="HAR61" s="1002"/>
      <c r="HAS61" s="1002"/>
      <c r="HAT61" s="1002"/>
      <c r="HAU61" s="1002"/>
      <c r="HAV61" s="1002"/>
      <c r="HAW61" s="1002"/>
      <c r="HAX61" s="1002"/>
      <c r="HAY61" s="1002"/>
      <c r="HAZ61" s="1002"/>
      <c r="HBA61" s="1002"/>
      <c r="HBB61" s="1002"/>
      <c r="HBC61" s="1002"/>
      <c r="HBD61" s="1002"/>
      <c r="HBE61" s="1002"/>
      <c r="HBF61" s="1002"/>
      <c r="HBG61" s="1002"/>
      <c r="HBH61" s="1002"/>
      <c r="HBI61" s="1002"/>
      <c r="HBJ61" s="1002"/>
      <c r="HBK61" s="1002"/>
      <c r="HBL61" s="1002"/>
      <c r="HBM61" s="1002"/>
      <c r="HBN61" s="1002"/>
      <c r="HBO61" s="1002"/>
      <c r="HBP61" s="1002"/>
      <c r="HBQ61" s="1002"/>
      <c r="HBR61" s="1002"/>
      <c r="HBS61" s="1002"/>
      <c r="HBT61" s="1002"/>
      <c r="HBU61" s="1002"/>
      <c r="HBV61" s="1002"/>
      <c r="HBW61" s="1002"/>
      <c r="HBX61" s="1002"/>
      <c r="HBY61" s="1002"/>
      <c r="HBZ61" s="1002"/>
      <c r="HCA61" s="1002"/>
      <c r="HCB61" s="1002"/>
      <c r="HCC61" s="1002"/>
      <c r="HCD61" s="1002"/>
      <c r="HCE61" s="1002"/>
      <c r="HCF61" s="1002"/>
      <c r="HCG61" s="1002"/>
      <c r="HCH61" s="1002"/>
      <c r="HCI61" s="1002"/>
      <c r="HCJ61" s="1002"/>
      <c r="HCK61" s="1002"/>
      <c r="HCL61" s="1002"/>
      <c r="HCM61" s="1002"/>
      <c r="HCN61" s="1002"/>
      <c r="HCO61" s="1002"/>
      <c r="HCP61" s="1002"/>
      <c r="HCQ61" s="1002"/>
      <c r="HCR61" s="1002"/>
      <c r="HCS61" s="1002"/>
      <c r="HCT61" s="1002"/>
      <c r="HCU61" s="1002"/>
      <c r="HCV61" s="1002"/>
      <c r="HCW61" s="1002"/>
      <c r="HCX61" s="1002"/>
      <c r="HCY61" s="1002"/>
      <c r="HCZ61" s="1002"/>
      <c r="HDA61" s="1002"/>
      <c r="HDB61" s="1002"/>
      <c r="HDC61" s="1002"/>
      <c r="HDD61" s="1002"/>
      <c r="HDE61" s="1002"/>
      <c r="HDF61" s="1002"/>
      <c r="HDG61" s="1002"/>
      <c r="HDH61" s="1002"/>
      <c r="HDI61" s="1002"/>
      <c r="HDJ61" s="1002"/>
      <c r="HDK61" s="1002"/>
      <c r="HDL61" s="1002"/>
      <c r="HDM61" s="1002"/>
      <c r="HDN61" s="1002"/>
      <c r="HDO61" s="1002"/>
      <c r="HDP61" s="1002"/>
      <c r="HDQ61" s="1002"/>
      <c r="HDR61" s="1002"/>
      <c r="HDS61" s="1002"/>
      <c r="HDT61" s="1002"/>
      <c r="HDU61" s="1002"/>
      <c r="HDV61" s="1002"/>
      <c r="HDW61" s="1002"/>
      <c r="HDX61" s="1002"/>
      <c r="HDY61" s="1002"/>
      <c r="HDZ61" s="1002"/>
      <c r="HEA61" s="1002"/>
      <c r="HEB61" s="1002"/>
      <c r="HEC61" s="1002"/>
      <c r="HED61" s="1002"/>
      <c r="HEE61" s="1002"/>
      <c r="HEF61" s="1002"/>
      <c r="HEG61" s="1002"/>
      <c r="HEH61" s="1002"/>
      <c r="HEI61" s="1002"/>
      <c r="HEJ61" s="1002"/>
      <c r="HEK61" s="1002"/>
      <c r="HEL61" s="1002"/>
      <c r="HEM61" s="1002"/>
      <c r="HEN61" s="1002"/>
      <c r="HEO61" s="1002"/>
      <c r="HEP61" s="1002"/>
      <c r="HEQ61" s="1002"/>
      <c r="HER61" s="1002"/>
      <c r="HES61" s="1002"/>
      <c r="HET61" s="1002"/>
      <c r="HEU61" s="1002"/>
      <c r="HEV61" s="1002"/>
      <c r="HEW61" s="1002"/>
      <c r="HEX61" s="1002"/>
      <c r="HEY61" s="1002"/>
      <c r="HEZ61" s="1002"/>
      <c r="HFA61" s="1002"/>
      <c r="HFB61" s="1002"/>
      <c r="HFC61" s="1002"/>
      <c r="HFD61" s="1002"/>
      <c r="HFE61" s="1002"/>
      <c r="HFF61" s="1002"/>
      <c r="HFG61" s="1002"/>
      <c r="HFH61" s="1002"/>
      <c r="HFI61" s="1002"/>
      <c r="HFJ61" s="1002"/>
      <c r="HFK61" s="1002"/>
      <c r="HFL61" s="1002"/>
      <c r="HFM61" s="1002"/>
      <c r="HFN61" s="1002"/>
      <c r="HFO61" s="1002"/>
      <c r="HFP61" s="1002"/>
      <c r="HFQ61" s="1002"/>
      <c r="HFR61" s="1002"/>
      <c r="HFS61" s="1002"/>
      <c r="HFT61" s="1002"/>
      <c r="HFU61" s="1002"/>
      <c r="HFV61" s="1002"/>
      <c r="HFW61" s="1002"/>
      <c r="HFX61" s="1002"/>
      <c r="HFY61" s="1002"/>
      <c r="HFZ61" s="1002"/>
      <c r="HGA61" s="1002"/>
      <c r="HGB61" s="1002"/>
      <c r="HGC61" s="1002"/>
      <c r="HGD61" s="1002"/>
      <c r="HGE61" s="1002"/>
      <c r="HGF61" s="1002"/>
      <c r="HGG61" s="1002"/>
      <c r="HGH61" s="1002"/>
      <c r="HGI61" s="1002"/>
      <c r="HGJ61" s="1002"/>
      <c r="HGK61" s="1002"/>
      <c r="HGL61" s="1002"/>
      <c r="HGM61" s="1002"/>
      <c r="HGN61" s="1002"/>
      <c r="HGO61" s="1002"/>
      <c r="HGP61" s="1002"/>
      <c r="HGQ61" s="1002"/>
      <c r="HGR61" s="1002"/>
      <c r="HGS61" s="1002"/>
      <c r="HGT61" s="1002"/>
      <c r="HGU61" s="1002"/>
      <c r="HGV61" s="1002"/>
      <c r="HGW61" s="1002"/>
      <c r="HGX61" s="1002"/>
      <c r="HGY61" s="1002"/>
      <c r="HGZ61" s="1002"/>
      <c r="HHA61" s="1002"/>
      <c r="HHB61" s="1002"/>
      <c r="HHC61" s="1002"/>
      <c r="HHD61" s="1002"/>
      <c r="HHE61" s="1002"/>
      <c r="HHF61" s="1002"/>
      <c r="HHG61" s="1002"/>
      <c r="HHH61" s="1002"/>
      <c r="HHI61" s="1002"/>
      <c r="HHJ61" s="1002"/>
      <c r="HHK61" s="1002"/>
      <c r="HHL61" s="1002"/>
      <c r="HHM61" s="1002"/>
      <c r="HHN61" s="1002"/>
      <c r="HHO61" s="1002"/>
      <c r="HHP61" s="1002"/>
      <c r="HHQ61" s="1002"/>
      <c r="HHR61" s="1002"/>
      <c r="HHS61" s="1002"/>
      <c r="HHT61" s="1002"/>
      <c r="HHU61" s="1002"/>
      <c r="HHV61" s="1002"/>
      <c r="HHW61" s="1002"/>
      <c r="HHX61" s="1002"/>
      <c r="HHY61" s="1002"/>
      <c r="HHZ61" s="1002"/>
      <c r="HIA61" s="1002"/>
      <c r="HIB61" s="1002"/>
      <c r="HIC61" s="1002"/>
      <c r="HID61" s="1002"/>
      <c r="HIE61" s="1002"/>
      <c r="HIF61" s="1002"/>
      <c r="HIG61" s="1002"/>
      <c r="HIH61" s="1002"/>
      <c r="HII61" s="1002"/>
      <c r="HIJ61" s="1002"/>
      <c r="HIK61" s="1002"/>
      <c r="HIL61" s="1002"/>
      <c r="HIM61" s="1002"/>
      <c r="HIN61" s="1002"/>
      <c r="HIO61" s="1002"/>
      <c r="HIP61" s="1002"/>
      <c r="HIQ61" s="1002"/>
      <c r="HIR61" s="1002"/>
      <c r="HIS61" s="1002"/>
      <c r="HIT61" s="1002"/>
      <c r="HIU61" s="1002"/>
      <c r="HIV61" s="1002"/>
      <c r="HIW61" s="1002"/>
      <c r="HIX61" s="1002"/>
      <c r="HIY61" s="1002"/>
      <c r="HIZ61" s="1002"/>
      <c r="HJA61" s="1002"/>
      <c r="HJB61" s="1002"/>
      <c r="HJC61" s="1002"/>
      <c r="HJD61" s="1002"/>
      <c r="HJE61" s="1002"/>
      <c r="HJF61" s="1002"/>
      <c r="HJG61" s="1002"/>
      <c r="HJH61" s="1002"/>
      <c r="HJI61" s="1002"/>
      <c r="HJJ61" s="1002"/>
      <c r="HJK61" s="1002"/>
      <c r="HJL61" s="1002"/>
      <c r="HJM61" s="1002"/>
      <c r="HJN61" s="1002"/>
      <c r="HJO61" s="1002"/>
      <c r="HJP61" s="1002"/>
      <c r="HJQ61" s="1002"/>
      <c r="HJR61" s="1002"/>
      <c r="HJS61" s="1002"/>
      <c r="HJT61" s="1002"/>
      <c r="HJU61" s="1002"/>
      <c r="HJV61" s="1002"/>
      <c r="HJW61" s="1002"/>
      <c r="HJX61" s="1002"/>
      <c r="HJY61" s="1002"/>
      <c r="HJZ61" s="1002"/>
      <c r="HKA61" s="1002"/>
      <c r="HKB61" s="1002"/>
      <c r="HKC61" s="1002"/>
      <c r="HKD61" s="1002"/>
      <c r="HKE61" s="1002"/>
      <c r="HKF61" s="1002"/>
      <c r="HKG61" s="1002"/>
      <c r="HKH61" s="1002"/>
      <c r="HKI61" s="1002"/>
      <c r="HKJ61" s="1002"/>
      <c r="HKK61" s="1002"/>
      <c r="HKL61" s="1002"/>
      <c r="HKM61" s="1002"/>
      <c r="HKN61" s="1002"/>
      <c r="HKO61" s="1002"/>
      <c r="HKP61" s="1002"/>
      <c r="HKQ61" s="1002"/>
      <c r="HKR61" s="1002"/>
      <c r="HKS61" s="1002"/>
      <c r="HKT61" s="1002"/>
      <c r="HKU61" s="1002"/>
      <c r="HKV61" s="1002"/>
      <c r="HKW61" s="1002"/>
      <c r="HKX61" s="1002"/>
      <c r="HKY61" s="1002"/>
      <c r="HKZ61" s="1002"/>
      <c r="HLA61" s="1002"/>
      <c r="HLB61" s="1002"/>
      <c r="HLC61" s="1002"/>
      <c r="HLD61" s="1002"/>
      <c r="HLE61" s="1002"/>
      <c r="HLF61" s="1002"/>
      <c r="HLG61" s="1002"/>
      <c r="HLH61" s="1002"/>
      <c r="HLI61" s="1002"/>
      <c r="HLJ61" s="1002"/>
      <c r="HLK61" s="1002"/>
      <c r="HLL61" s="1002"/>
      <c r="HLM61" s="1002"/>
      <c r="HLN61" s="1002"/>
      <c r="HLO61" s="1002"/>
      <c r="HLP61" s="1002"/>
      <c r="HLQ61" s="1002"/>
      <c r="HLR61" s="1002"/>
      <c r="HLS61" s="1002"/>
      <c r="HLT61" s="1002"/>
      <c r="HLU61" s="1002"/>
      <c r="HLV61" s="1002"/>
      <c r="HLW61" s="1002"/>
      <c r="HLX61" s="1002"/>
      <c r="HLY61" s="1002"/>
      <c r="HLZ61" s="1002"/>
      <c r="HMA61" s="1002"/>
      <c r="HMB61" s="1002"/>
      <c r="HMC61" s="1002"/>
      <c r="HMD61" s="1002"/>
      <c r="HME61" s="1002"/>
      <c r="HMF61" s="1002"/>
      <c r="HMG61" s="1002"/>
      <c r="HMH61" s="1002"/>
      <c r="HMI61" s="1002"/>
      <c r="HMJ61" s="1002"/>
      <c r="HMK61" s="1002"/>
      <c r="HML61" s="1002"/>
      <c r="HMM61" s="1002"/>
      <c r="HMN61" s="1002"/>
      <c r="HMO61" s="1002"/>
      <c r="HMP61" s="1002"/>
      <c r="HMQ61" s="1002"/>
      <c r="HMR61" s="1002"/>
      <c r="HMS61" s="1002"/>
      <c r="HMT61" s="1002"/>
      <c r="HMU61" s="1002"/>
      <c r="HMV61" s="1002"/>
      <c r="HMW61" s="1002"/>
      <c r="HMX61" s="1002"/>
      <c r="HMY61" s="1002"/>
      <c r="HMZ61" s="1002"/>
      <c r="HNA61" s="1002"/>
      <c r="HNB61" s="1002"/>
      <c r="HNC61" s="1002"/>
      <c r="HND61" s="1002"/>
      <c r="HNE61" s="1002"/>
      <c r="HNF61" s="1002"/>
      <c r="HNG61" s="1002"/>
      <c r="HNH61" s="1002"/>
      <c r="HNI61" s="1002"/>
      <c r="HNJ61" s="1002"/>
      <c r="HNK61" s="1002"/>
      <c r="HNL61" s="1002"/>
      <c r="HNM61" s="1002"/>
      <c r="HNN61" s="1002"/>
      <c r="HNO61" s="1002"/>
      <c r="HNP61" s="1002"/>
      <c r="HNQ61" s="1002"/>
      <c r="HNR61" s="1002"/>
      <c r="HNS61" s="1002"/>
      <c r="HNT61" s="1002"/>
      <c r="HNU61" s="1002"/>
      <c r="HNV61" s="1002"/>
      <c r="HNW61" s="1002"/>
      <c r="HNX61" s="1002"/>
      <c r="HNY61" s="1002"/>
      <c r="HNZ61" s="1002"/>
      <c r="HOA61" s="1002"/>
      <c r="HOB61" s="1002"/>
      <c r="HOC61" s="1002"/>
      <c r="HOD61" s="1002"/>
      <c r="HOE61" s="1002"/>
      <c r="HOF61" s="1002"/>
      <c r="HOG61" s="1002"/>
      <c r="HOH61" s="1002"/>
      <c r="HOI61" s="1002"/>
      <c r="HOJ61" s="1002"/>
      <c r="HOK61" s="1002"/>
      <c r="HOL61" s="1002"/>
      <c r="HOM61" s="1002"/>
      <c r="HON61" s="1002"/>
      <c r="HOO61" s="1002"/>
      <c r="HOP61" s="1002"/>
      <c r="HOQ61" s="1002"/>
      <c r="HOR61" s="1002"/>
      <c r="HOS61" s="1002"/>
      <c r="HOT61" s="1002"/>
      <c r="HOU61" s="1002"/>
      <c r="HOV61" s="1002"/>
      <c r="HOW61" s="1002"/>
      <c r="HOX61" s="1002"/>
      <c r="HOY61" s="1002"/>
      <c r="HOZ61" s="1002"/>
      <c r="HPA61" s="1002"/>
      <c r="HPB61" s="1002"/>
      <c r="HPC61" s="1002"/>
      <c r="HPD61" s="1002"/>
      <c r="HPE61" s="1002"/>
      <c r="HPF61" s="1002"/>
      <c r="HPG61" s="1002"/>
      <c r="HPH61" s="1002"/>
      <c r="HPI61" s="1002"/>
      <c r="HPJ61" s="1002"/>
      <c r="HPK61" s="1002"/>
      <c r="HPL61" s="1002"/>
      <c r="HPM61" s="1002"/>
      <c r="HPN61" s="1002"/>
      <c r="HPO61" s="1002"/>
      <c r="HPP61" s="1002"/>
      <c r="HPQ61" s="1002"/>
      <c r="HPR61" s="1002"/>
      <c r="HPS61" s="1002"/>
      <c r="HPT61" s="1002"/>
      <c r="HPU61" s="1002"/>
      <c r="HPV61" s="1002"/>
      <c r="HPW61" s="1002"/>
      <c r="HPX61" s="1002"/>
      <c r="HPY61" s="1002"/>
      <c r="HPZ61" s="1002"/>
      <c r="HQA61" s="1002"/>
      <c r="HQB61" s="1002"/>
      <c r="HQC61" s="1002"/>
      <c r="HQD61" s="1002"/>
      <c r="HQE61" s="1002"/>
      <c r="HQF61" s="1002"/>
      <c r="HQG61" s="1002"/>
      <c r="HQH61" s="1002"/>
      <c r="HQI61" s="1002"/>
      <c r="HQJ61" s="1002"/>
      <c r="HQK61" s="1002"/>
      <c r="HQL61" s="1002"/>
      <c r="HQM61" s="1002"/>
      <c r="HQN61" s="1002"/>
      <c r="HQO61" s="1002"/>
      <c r="HQP61" s="1002"/>
      <c r="HQQ61" s="1002"/>
      <c r="HQR61" s="1002"/>
      <c r="HQS61" s="1002"/>
      <c r="HQT61" s="1002"/>
      <c r="HQU61" s="1002"/>
      <c r="HQV61" s="1002"/>
      <c r="HQW61" s="1002"/>
      <c r="HQX61" s="1002"/>
      <c r="HQY61" s="1002"/>
      <c r="HQZ61" s="1002"/>
      <c r="HRA61" s="1002"/>
      <c r="HRB61" s="1002"/>
      <c r="HRC61" s="1002"/>
      <c r="HRD61" s="1002"/>
      <c r="HRE61" s="1002"/>
      <c r="HRF61" s="1002"/>
      <c r="HRG61" s="1002"/>
      <c r="HRH61" s="1002"/>
      <c r="HRI61" s="1002"/>
      <c r="HRJ61" s="1002"/>
      <c r="HRK61" s="1002"/>
      <c r="HRL61" s="1002"/>
      <c r="HRM61" s="1002"/>
      <c r="HRN61" s="1002"/>
      <c r="HRO61" s="1002"/>
      <c r="HRP61" s="1002"/>
      <c r="HRQ61" s="1002"/>
      <c r="HRR61" s="1002"/>
      <c r="HRS61" s="1002"/>
      <c r="HRT61" s="1002"/>
      <c r="HRU61" s="1002"/>
      <c r="HRV61" s="1002"/>
      <c r="HRW61" s="1002"/>
      <c r="HRX61" s="1002"/>
      <c r="HRY61" s="1002"/>
      <c r="HRZ61" s="1002"/>
      <c r="HSA61" s="1002"/>
      <c r="HSB61" s="1002"/>
      <c r="HSC61" s="1002"/>
      <c r="HSD61" s="1002"/>
      <c r="HSE61" s="1002"/>
      <c r="HSF61" s="1002"/>
      <c r="HSG61" s="1002"/>
      <c r="HSH61" s="1002"/>
      <c r="HSI61" s="1002"/>
      <c r="HSJ61" s="1002"/>
      <c r="HSK61" s="1002"/>
      <c r="HSL61" s="1002"/>
      <c r="HSM61" s="1002"/>
      <c r="HSN61" s="1002"/>
      <c r="HSO61" s="1002"/>
      <c r="HSP61" s="1002"/>
      <c r="HSQ61" s="1002"/>
      <c r="HSR61" s="1002"/>
      <c r="HSS61" s="1002"/>
      <c r="HST61" s="1002"/>
      <c r="HSU61" s="1002"/>
      <c r="HSV61" s="1002"/>
      <c r="HSW61" s="1002"/>
      <c r="HSX61" s="1002"/>
      <c r="HSY61" s="1002"/>
      <c r="HSZ61" s="1002"/>
      <c r="HTA61" s="1002"/>
      <c r="HTB61" s="1002"/>
      <c r="HTC61" s="1002"/>
      <c r="HTD61" s="1002"/>
      <c r="HTE61" s="1002"/>
      <c r="HTF61" s="1002"/>
      <c r="HTG61" s="1002"/>
      <c r="HTH61" s="1002"/>
      <c r="HTI61" s="1002"/>
      <c r="HTJ61" s="1002"/>
      <c r="HTK61" s="1002"/>
      <c r="HTL61" s="1002"/>
      <c r="HTM61" s="1002"/>
      <c r="HTN61" s="1002"/>
      <c r="HTO61" s="1002"/>
      <c r="HTP61" s="1002"/>
      <c r="HTQ61" s="1002"/>
      <c r="HTR61" s="1002"/>
      <c r="HTS61" s="1002"/>
      <c r="HTT61" s="1002"/>
      <c r="HTU61" s="1002"/>
      <c r="HTV61" s="1002"/>
      <c r="HTW61" s="1002"/>
      <c r="HTX61" s="1002"/>
      <c r="HTY61" s="1002"/>
      <c r="HTZ61" s="1002"/>
      <c r="HUA61" s="1002"/>
      <c r="HUB61" s="1002"/>
      <c r="HUC61" s="1002"/>
      <c r="HUD61" s="1002"/>
      <c r="HUE61" s="1002"/>
      <c r="HUF61" s="1002"/>
      <c r="HUG61" s="1002"/>
      <c r="HUH61" s="1002"/>
      <c r="HUI61" s="1002"/>
      <c r="HUJ61" s="1002"/>
      <c r="HUK61" s="1002"/>
      <c r="HUL61" s="1002"/>
      <c r="HUM61" s="1002"/>
      <c r="HUN61" s="1002"/>
      <c r="HUO61" s="1002"/>
      <c r="HUP61" s="1002"/>
      <c r="HUQ61" s="1002"/>
      <c r="HUR61" s="1002"/>
      <c r="HUS61" s="1002"/>
      <c r="HUT61" s="1002"/>
      <c r="HUU61" s="1002"/>
      <c r="HUV61" s="1002"/>
      <c r="HUW61" s="1002"/>
      <c r="HUX61" s="1002"/>
      <c r="HUY61" s="1002"/>
      <c r="HUZ61" s="1002"/>
      <c r="HVA61" s="1002"/>
      <c r="HVB61" s="1002"/>
      <c r="HVC61" s="1002"/>
      <c r="HVD61" s="1002"/>
      <c r="HVE61" s="1002"/>
      <c r="HVF61" s="1002"/>
      <c r="HVG61" s="1002"/>
      <c r="HVH61" s="1002"/>
      <c r="HVI61" s="1002"/>
      <c r="HVJ61" s="1002"/>
      <c r="HVK61" s="1002"/>
      <c r="HVL61" s="1002"/>
      <c r="HVM61" s="1002"/>
      <c r="HVN61" s="1002"/>
      <c r="HVO61" s="1002"/>
      <c r="HVP61" s="1002"/>
      <c r="HVQ61" s="1002"/>
      <c r="HVR61" s="1002"/>
      <c r="HVS61" s="1002"/>
      <c r="HVT61" s="1002"/>
      <c r="HVU61" s="1002"/>
      <c r="HVV61" s="1002"/>
      <c r="HVW61" s="1002"/>
      <c r="HVX61" s="1002"/>
      <c r="HVY61" s="1002"/>
      <c r="HVZ61" s="1002"/>
      <c r="HWA61" s="1002"/>
      <c r="HWB61" s="1002"/>
      <c r="HWC61" s="1002"/>
      <c r="HWD61" s="1002"/>
      <c r="HWE61" s="1002"/>
      <c r="HWF61" s="1002"/>
      <c r="HWG61" s="1002"/>
      <c r="HWH61" s="1002"/>
      <c r="HWI61" s="1002"/>
      <c r="HWJ61" s="1002"/>
      <c r="HWK61" s="1002"/>
      <c r="HWL61" s="1002"/>
      <c r="HWM61" s="1002"/>
      <c r="HWN61" s="1002"/>
      <c r="HWO61" s="1002"/>
      <c r="HWP61" s="1002"/>
      <c r="HWQ61" s="1002"/>
      <c r="HWR61" s="1002"/>
      <c r="HWS61" s="1002"/>
      <c r="HWT61" s="1002"/>
      <c r="HWU61" s="1002"/>
      <c r="HWV61" s="1002"/>
      <c r="HWW61" s="1002"/>
      <c r="HWX61" s="1002"/>
      <c r="HWY61" s="1002"/>
      <c r="HWZ61" s="1002"/>
      <c r="HXA61" s="1002"/>
      <c r="HXB61" s="1002"/>
      <c r="HXC61" s="1002"/>
      <c r="HXD61" s="1002"/>
      <c r="HXE61" s="1002"/>
      <c r="HXF61" s="1002"/>
      <c r="HXG61" s="1002"/>
      <c r="HXH61" s="1002"/>
      <c r="HXI61" s="1002"/>
      <c r="HXJ61" s="1002"/>
      <c r="HXK61" s="1002"/>
      <c r="HXL61" s="1002"/>
      <c r="HXM61" s="1002"/>
      <c r="HXN61" s="1002"/>
      <c r="HXO61" s="1002"/>
      <c r="HXP61" s="1002"/>
      <c r="HXQ61" s="1002"/>
      <c r="HXR61" s="1002"/>
      <c r="HXS61" s="1002"/>
      <c r="HXT61" s="1002"/>
      <c r="HXU61" s="1002"/>
      <c r="HXV61" s="1002"/>
      <c r="HXW61" s="1002"/>
      <c r="HXX61" s="1002"/>
      <c r="HXY61" s="1002"/>
      <c r="HXZ61" s="1002"/>
      <c r="HYA61" s="1002"/>
      <c r="HYB61" s="1002"/>
      <c r="HYC61" s="1002"/>
      <c r="HYD61" s="1002"/>
      <c r="HYE61" s="1002"/>
      <c r="HYF61" s="1002"/>
      <c r="HYG61" s="1002"/>
      <c r="HYH61" s="1002"/>
      <c r="HYI61" s="1002"/>
      <c r="HYJ61" s="1002"/>
      <c r="HYK61" s="1002"/>
      <c r="HYL61" s="1002"/>
      <c r="HYM61" s="1002"/>
      <c r="HYN61" s="1002"/>
      <c r="HYO61" s="1002"/>
      <c r="HYP61" s="1002"/>
      <c r="HYQ61" s="1002"/>
      <c r="HYR61" s="1002"/>
      <c r="HYS61" s="1002"/>
      <c r="HYT61" s="1002"/>
      <c r="HYU61" s="1002"/>
      <c r="HYV61" s="1002"/>
      <c r="HYW61" s="1002"/>
      <c r="HYX61" s="1002"/>
      <c r="HYY61" s="1002"/>
      <c r="HYZ61" s="1002"/>
      <c r="HZA61" s="1002"/>
      <c r="HZB61" s="1002"/>
      <c r="HZC61" s="1002"/>
      <c r="HZD61" s="1002"/>
      <c r="HZE61" s="1002"/>
      <c r="HZF61" s="1002"/>
      <c r="HZG61" s="1002"/>
      <c r="HZH61" s="1002"/>
      <c r="HZI61" s="1002"/>
      <c r="HZJ61" s="1002"/>
      <c r="HZK61" s="1002"/>
      <c r="HZL61" s="1002"/>
      <c r="HZM61" s="1002"/>
      <c r="HZN61" s="1002"/>
      <c r="HZO61" s="1002"/>
      <c r="HZP61" s="1002"/>
      <c r="HZQ61" s="1002"/>
      <c r="HZR61" s="1002"/>
      <c r="HZS61" s="1002"/>
      <c r="HZT61" s="1002"/>
      <c r="HZU61" s="1002"/>
      <c r="HZV61" s="1002"/>
      <c r="HZW61" s="1002"/>
      <c r="HZX61" s="1002"/>
      <c r="HZY61" s="1002"/>
      <c r="HZZ61" s="1002"/>
      <c r="IAA61" s="1002"/>
      <c r="IAB61" s="1002"/>
      <c r="IAC61" s="1002"/>
      <c r="IAD61" s="1002"/>
      <c r="IAE61" s="1002"/>
      <c r="IAF61" s="1002"/>
      <c r="IAG61" s="1002"/>
      <c r="IAH61" s="1002"/>
      <c r="IAI61" s="1002"/>
      <c r="IAJ61" s="1002"/>
      <c r="IAK61" s="1002"/>
      <c r="IAL61" s="1002"/>
      <c r="IAM61" s="1002"/>
      <c r="IAN61" s="1002"/>
      <c r="IAO61" s="1002"/>
      <c r="IAP61" s="1002"/>
      <c r="IAQ61" s="1002"/>
      <c r="IAR61" s="1002"/>
      <c r="IAS61" s="1002"/>
      <c r="IAT61" s="1002"/>
      <c r="IAU61" s="1002"/>
      <c r="IAV61" s="1002"/>
      <c r="IAW61" s="1002"/>
      <c r="IAX61" s="1002"/>
      <c r="IAY61" s="1002"/>
      <c r="IAZ61" s="1002"/>
      <c r="IBA61" s="1002"/>
      <c r="IBB61" s="1002"/>
      <c r="IBC61" s="1002"/>
      <c r="IBD61" s="1002"/>
      <c r="IBE61" s="1002"/>
      <c r="IBF61" s="1002"/>
      <c r="IBG61" s="1002"/>
      <c r="IBH61" s="1002"/>
      <c r="IBI61" s="1002"/>
      <c r="IBJ61" s="1002"/>
      <c r="IBK61" s="1002"/>
      <c r="IBL61" s="1002"/>
      <c r="IBM61" s="1002"/>
      <c r="IBN61" s="1002"/>
      <c r="IBO61" s="1002"/>
      <c r="IBP61" s="1002"/>
      <c r="IBQ61" s="1002"/>
      <c r="IBR61" s="1002"/>
      <c r="IBS61" s="1002"/>
      <c r="IBT61" s="1002"/>
      <c r="IBU61" s="1002"/>
      <c r="IBV61" s="1002"/>
      <c r="IBW61" s="1002"/>
      <c r="IBX61" s="1002"/>
      <c r="IBY61" s="1002"/>
      <c r="IBZ61" s="1002"/>
      <c r="ICA61" s="1002"/>
      <c r="ICB61" s="1002"/>
      <c r="ICC61" s="1002"/>
      <c r="ICD61" s="1002"/>
      <c r="ICE61" s="1002"/>
      <c r="ICF61" s="1002"/>
      <c r="ICG61" s="1002"/>
      <c r="ICH61" s="1002"/>
      <c r="ICI61" s="1002"/>
      <c r="ICJ61" s="1002"/>
      <c r="ICK61" s="1002"/>
      <c r="ICL61" s="1002"/>
      <c r="ICM61" s="1002"/>
      <c r="ICN61" s="1002"/>
      <c r="ICO61" s="1002"/>
      <c r="ICP61" s="1002"/>
      <c r="ICQ61" s="1002"/>
      <c r="ICR61" s="1002"/>
      <c r="ICS61" s="1002"/>
      <c r="ICT61" s="1002"/>
      <c r="ICU61" s="1002"/>
      <c r="ICV61" s="1002"/>
      <c r="ICW61" s="1002"/>
      <c r="ICX61" s="1002"/>
      <c r="ICY61" s="1002"/>
      <c r="ICZ61" s="1002"/>
      <c r="IDA61" s="1002"/>
      <c r="IDB61" s="1002"/>
      <c r="IDC61" s="1002"/>
      <c r="IDD61" s="1002"/>
      <c r="IDE61" s="1002"/>
      <c r="IDF61" s="1002"/>
      <c r="IDG61" s="1002"/>
      <c r="IDH61" s="1002"/>
      <c r="IDI61" s="1002"/>
      <c r="IDJ61" s="1002"/>
      <c r="IDK61" s="1002"/>
      <c r="IDL61" s="1002"/>
      <c r="IDM61" s="1002"/>
      <c r="IDN61" s="1002"/>
      <c r="IDO61" s="1002"/>
      <c r="IDP61" s="1002"/>
      <c r="IDQ61" s="1002"/>
      <c r="IDR61" s="1002"/>
      <c r="IDS61" s="1002"/>
      <c r="IDT61" s="1002"/>
      <c r="IDU61" s="1002"/>
      <c r="IDV61" s="1002"/>
      <c r="IDW61" s="1002"/>
      <c r="IDX61" s="1002"/>
      <c r="IDY61" s="1002"/>
      <c r="IDZ61" s="1002"/>
      <c r="IEA61" s="1002"/>
      <c r="IEB61" s="1002"/>
      <c r="IEC61" s="1002"/>
      <c r="IED61" s="1002"/>
      <c r="IEE61" s="1002"/>
      <c r="IEF61" s="1002"/>
      <c r="IEG61" s="1002"/>
      <c r="IEH61" s="1002"/>
      <c r="IEI61" s="1002"/>
      <c r="IEJ61" s="1002"/>
      <c r="IEK61" s="1002"/>
      <c r="IEL61" s="1002"/>
      <c r="IEM61" s="1002"/>
      <c r="IEN61" s="1002"/>
      <c r="IEO61" s="1002"/>
      <c r="IEP61" s="1002"/>
      <c r="IEQ61" s="1002"/>
      <c r="IER61" s="1002"/>
      <c r="IES61" s="1002"/>
      <c r="IET61" s="1002"/>
      <c r="IEU61" s="1002"/>
      <c r="IEV61" s="1002"/>
      <c r="IEW61" s="1002"/>
      <c r="IEX61" s="1002"/>
      <c r="IEY61" s="1002"/>
      <c r="IEZ61" s="1002"/>
      <c r="IFA61" s="1002"/>
      <c r="IFB61" s="1002"/>
      <c r="IFC61" s="1002"/>
      <c r="IFD61" s="1002"/>
      <c r="IFE61" s="1002"/>
      <c r="IFF61" s="1002"/>
      <c r="IFG61" s="1002"/>
      <c r="IFH61" s="1002"/>
      <c r="IFI61" s="1002"/>
      <c r="IFJ61" s="1002"/>
      <c r="IFK61" s="1002"/>
      <c r="IFL61" s="1002"/>
      <c r="IFM61" s="1002"/>
      <c r="IFN61" s="1002"/>
      <c r="IFO61" s="1002"/>
      <c r="IFP61" s="1002"/>
      <c r="IFQ61" s="1002"/>
      <c r="IFR61" s="1002"/>
      <c r="IFS61" s="1002"/>
      <c r="IFT61" s="1002"/>
      <c r="IFU61" s="1002"/>
      <c r="IFV61" s="1002"/>
      <c r="IFW61" s="1002"/>
      <c r="IFX61" s="1002"/>
      <c r="IFY61" s="1002"/>
      <c r="IFZ61" s="1002"/>
      <c r="IGA61" s="1002"/>
      <c r="IGB61" s="1002"/>
      <c r="IGC61" s="1002"/>
      <c r="IGD61" s="1002"/>
      <c r="IGE61" s="1002"/>
      <c r="IGF61" s="1002"/>
      <c r="IGG61" s="1002"/>
      <c r="IGH61" s="1002"/>
      <c r="IGI61" s="1002"/>
      <c r="IGJ61" s="1002"/>
      <c r="IGK61" s="1002"/>
      <c r="IGL61" s="1002"/>
      <c r="IGM61" s="1002"/>
      <c r="IGN61" s="1002"/>
      <c r="IGO61" s="1002"/>
      <c r="IGP61" s="1002"/>
      <c r="IGQ61" s="1002"/>
      <c r="IGR61" s="1002"/>
      <c r="IGS61" s="1002"/>
      <c r="IGT61" s="1002"/>
      <c r="IGU61" s="1002"/>
      <c r="IGV61" s="1002"/>
      <c r="IGW61" s="1002"/>
      <c r="IGX61" s="1002"/>
      <c r="IGY61" s="1002"/>
      <c r="IGZ61" s="1002"/>
      <c r="IHA61" s="1002"/>
      <c r="IHB61" s="1002"/>
      <c r="IHC61" s="1002"/>
      <c r="IHD61" s="1002"/>
      <c r="IHE61" s="1002"/>
      <c r="IHF61" s="1002"/>
      <c r="IHG61" s="1002"/>
      <c r="IHH61" s="1002"/>
      <c r="IHI61" s="1002"/>
      <c r="IHJ61" s="1002"/>
      <c r="IHK61" s="1002"/>
      <c r="IHL61" s="1002"/>
      <c r="IHM61" s="1002"/>
      <c r="IHN61" s="1002"/>
      <c r="IHO61" s="1002"/>
      <c r="IHP61" s="1002"/>
      <c r="IHQ61" s="1002"/>
      <c r="IHR61" s="1002"/>
      <c r="IHS61" s="1002"/>
      <c r="IHT61" s="1002"/>
      <c r="IHU61" s="1002"/>
      <c r="IHV61" s="1002"/>
      <c r="IHW61" s="1002"/>
      <c r="IHX61" s="1002"/>
      <c r="IHY61" s="1002"/>
      <c r="IHZ61" s="1002"/>
      <c r="IIA61" s="1002"/>
      <c r="IIB61" s="1002"/>
      <c r="IIC61" s="1002"/>
      <c r="IID61" s="1002"/>
      <c r="IIE61" s="1002"/>
      <c r="IIF61" s="1002"/>
      <c r="IIG61" s="1002"/>
      <c r="IIH61" s="1002"/>
      <c r="III61" s="1002"/>
      <c r="IIJ61" s="1002"/>
      <c r="IIK61" s="1002"/>
      <c r="IIL61" s="1002"/>
      <c r="IIM61" s="1002"/>
      <c r="IIN61" s="1002"/>
      <c r="IIO61" s="1002"/>
      <c r="IIP61" s="1002"/>
      <c r="IIQ61" s="1002"/>
      <c r="IIR61" s="1002"/>
      <c r="IIS61" s="1002"/>
      <c r="IIT61" s="1002"/>
      <c r="IIU61" s="1002"/>
      <c r="IIV61" s="1002"/>
      <c r="IIW61" s="1002"/>
      <c r="IIX61" s="1002"/>
      <c r="IIY61" s="1002"/>
      <c r="IIZ61" s="1002"/>
      <c r="IJA61" s="1002"/>
      <c r="IJB61" s="1002"/>
      <c r="IJC61" s="1002"/>
      <c r="IJD61" s="1002"/>
      <c r="IJE61" s="1002"/>
      <c r="IJF61" s="1002"/>
      <c r="IJG61" s="1002"/>
      <c r="IJH61" s="1002"/>
      <c r="IJI61" s="1002"/>
      <c r="IJJ61" s="1002"/>
      <c r="IJK61" s="1002"/>
      <c r="IJL61" s="1002"/>
      <c r="IJM61" s="1002"/>
      <c r="IJN61" s="1002"/>
      <c r="IJO61" s="1002"/>
      <c r="IJP61" s="1002"/>
      <c r="IJQ61" s="1002"/>
      <c r="IJR61" s="1002"/>
      <c r="IJS61" s="1002"/>
      <c r="IJT61" s="1002"/>
      <c r="IJU61" s="1002"/>
      <c r="IJV61" s="1002"/>
      <c r="IJW61" s="1002"/>
      <c r="IJX61" s="1002"/>
      <c r="IJY61" s="1002"/>
      <c r="IJZ61" s="1002"/>
      <c r="IKA61" s="1002"/>
      <c r="IKB61" s="1002"/>
      <c r="IKC61" s="1002"/>
      <c r="IKD61" s="1002"/>
      <c r="IKE61" s="1002"/>
      <c r="IKF61" s="1002"/>
      <c r="IKG61" s="1002"/>
      <c r="IKH61" s="1002"/>
      <c r="IKI61" s="1002"/>
      <c r="IKJ61" s="1002"/>
      <c r="IKK61" s="1002"/>
      <c r="IKL61" s="1002"/>
      <c r="IKM61" s="1002"/>
      <c r="IKN61" s="1002"/>
      <c r="IKO61" s="1002"/>
      <c r="IKP61" s="1002"/>
      <c r="IKQ61" s="1002"/>
      <c r="IKR61" s="1002"/>
      <c r="IKS61" s="1002"/>
      <c r="IKT61" s="1002"/>
      <c r="IKU61" s="1002"/>
      <c r="IKV61" s="1002"/>
      <c r="IKW61" s="1002"/>
      <c r="IKX61" s="1002"/>
      <c r="IKY61" s="1002"/>
      <c r="IKZ61" s="1002"/>
      <c r="ILA61" s="1002"/>
      <c r="ILB61" s="1002"/>
      <c r="ILC61" s="1002"/>
      <c r="ILD61" s="1002"/>
      <c r="ILE61" s="1002"/>
      <c r="ILF61" s="1002"/>
      <c r="ILG61" s="1002"/>
      <c r="ILH61" s="1002"/>
      <c r="ILI61" s="1002"/>
      <c r="ILJ61" s="1002"/>
      <c r="ILK61" s="1002"/>
      <c r="ILL61" s="1002"/>
      <c r="ILM61" s="1002"/>
      <c r="ILN61" s="1002"/>
      <c r="ILO61" s="1002"/>
      <c r="ILP61" s="1002"/>
      <c r="ILQ61" s="1002"/>
      <c r="ILR61" s="1002"/>
      <c r="ILS61" s="1002"/>
      <c r="ILT61" s="1002"/>
      <c r="ILU61" s="1002"/>
      <c r="ILV61" s="1002"/>
      <c r="ILW61" s="1002"/>
      <c r="ILX61" s="1002"/>
      <c r="ILY61" s="1002"/>
      <c r="ILZ61" s="1002"/>
      <c r="IMA61" s="1002"/>
      <c r="IMB61" s="1002"/>
      <c r="IMC61" s="1002"/>
      <c r="IMD61" s="1002"/>
      <c r="IME61" s="1002"/>
      <c r="IMF61" s="1002"/>
      <c r="IMG61" s="1002"/>
      <c r="IMH61" s="1002"/>
      <c r="IMI61" s="1002"/>
      <c r="IMJ61" s="1002"/>
      <c r="IMK61" s="1002"/>
      <c r="IML61" s="1002"/>
      <c r="IMM61" s="1002"/>
      <c r="IMN61" s="1002"/>
      <c r="IMO61" s="1002"/>
      <c r="IMP61" s="1002"/>
      <c r="IMQ61" s="1002"/>
      <c r="IMR61" s="1002"/>
      <c r="IMS61" s="1002"/>
      <c r="IMT61" s="1002"/>
      <c r="IMU61" s="1002"/>
      <c r="IMV61" s="1002"/>
      <c r="IMW61" s="1002"/>
      <c r="IMX61" s="1002"/>
      <c r="IMY61" s="1002"/>
      <c r="IMZ61" s="1002"/>
      <c r="INA61" s="1002"/>
      <c r="INB61" s="1002"/>
      <c r="INC61" s="1002"/>
      <c r="IND61" s="1002"/>
      <c r="INE61" s="1002"/>
      <c r="INF61" s="1002"/>
      <c r="ING61" s="1002"/>
      <c r="INH61" s="1002"/>
      <c r="INI61" s="1002"/>
      <c r="INJ61" s="1002"/>
      <c r="INK61" s="1002"/>
      <c r="INL61" s="1002"/>
      <c r="INM61" s="1002"/>
      <c r="INN61" s="1002"/>
      <c r="INO61" s="1002"/>
      <c r="INP61" s="1002"/>
      <c r="INQ61" s="1002"/>
      <c r="INR61" s="1002"/>
      <c r="INS61" s="1002"/>
      <c r="INT61" s="1002"/>
      <c r="INU61" s="1002"/>
      <c r="INV61" s="1002"/>
      <c r="INW61" s="1002"/>
      <c r="INX61" s="1002"/>
      <c r="INY61" s="1002"/>
      <c r="INZ61" s="1002"/>
      <c r="IOA61" s="1002"/>
      <c r="IOB61" s="1002"/>
      <c r="IOC61" s="1002"/>
      <c r="IOD61" s="1002"/>
      <c r="IOE61" s="1002"/>
      <c r="IOF61" s="1002"/>
      <c r="IOG61" s="1002"/>
      <c r="IOH61" s="1002"/>
      <c r="IOI61" s="1002"/>
      <c r="IOJ61" s="1002"/>
      <c r="IOK61" s="1002"/>
      <c r="IOL61" s="1002"/>
      <c r="IOM61" s="1002"/>
      <c r="ION61" s="1002"/>
      <c r="IOO61" s="1002"/>
      <c r="IOP61" s="1002"/>
      <c r="IOQ61" s="1002"/>
      <c r="IOR61" s="1002"/>
      <c r="IOS61" s="1002"/>
      <c r="IOT61" s="1002"/>
      <c r="IOU61" s="1002"/>
      <c r="IOV61" s="1002"/>
      <c r="IOW61" s="1002"/>
      <c r="IOX61" s="1002"/>
      <c r="IOY61" s="1002"/>
      <c r="IOZ61" s="1002"/>
      <c r="IPA61" s="1002"/>
      <c r="IPB61" s="1002"/>
      <c r="IPC61" s="1002"/>
      <c r="IPD61" s="1002"/>
      <c r="IPE61" s="1002"/>
      <c r="IPF61" s="1002"/>
      <c r="IPG61" s="1002"/>
      <c r="IPH61" s="1002"/>
      <c r="IPI61" s="1002"/>
      <c r="IPJ61" s="1002"/>
      <c r="IPK61" s="1002"/>
      <c r="IPL61" s="1002"/>
      <c r="IPM61" s="1002"/>
      <c r="IPN61" s="1002"/>
      <c r="IPO61" s="1002"/>
      <c r="IPP61" s="1002"/>
      <c r="IPQ61" s="1002"/>
      <c r="IPR61" s="1002"/>
      <c r="IPS61" s="1002"/>
      <c r="IPT61" s="1002"/>
      <c r="IPU61" s="1002"/>
      <c r="IPV61" s="1002"/>
      <c r="IPW61" s="1002"/>
      <c r="IPX61" s="1002"/>
      <c r="IPY61" s="1002"/>
      <c r="IPZ61" s="1002"/>
      <c r="IQA61" s="1002"/>
      <c r="IQB61" s="1002"/>
      <c r="IQC61" s="1002"/>
      <c r="IQD61" s="1002"/>
      <c r="IQE61" s="1002"/>
      <c r="IQF61" s="1002"/>
      <c r="IQG61" s="1002"/>
      <c r="IQH61" s="1002"/>
      <c r="IQI61" s="1002"/>
      <c r="IQJ61" s="1002"/>
      <c r="IQK61" s="1002"/>
      <c r="IQL61" s="1002"/>
      <c r="IQM61" s="1002"/>
      <c r="IQN61" s="1002"/>
      <c r="IQO61" s="1002"/>
      <c r="IQP61" s="1002"/>
      <c r="IQQ61" s="1002"/>
      <c r="IQR61" s="1002"/>
      <c r="IQS61" s="1002"/>
      <c r="IQT61" s="1002"/>
      <c r="IQU61" s="1002"/>
      <c r="IQV61" s="1002"/>
      <c r="IQW61" s="1002"/>
      <c r="IQX61" s="1002"/>
      <c r="IQY61" s="1002"/>
      <c r="IQZ61" s="1002"/>
      <c r="IRA61" s="1002"/>
      <c r="IRB61" s="1002"/>
      <c r="IRC61" s="1002"/>
      <c r="IRD61" s="1002"/>
      <c r="IRE61" s="1002"/>
      <c r="IRF61" s="1002"/>
      <c r="IRG61" s="1002"/>
      <c r="IRH61" s="1002"/>
      <c r="IRI61" s="1002"/>
      <c r="IRJ61" s="1002"/>
      <c r="IRK61" s="1002"/>
      <c r="IRL61" s="1002"/>
      <c r="IRM61" s="1002"/>
      <c r="IRN61" s="1002"/>
      <c r="IRO61" s="1002"/>
      <c r="IRP61" s="1002"/>
      <c r="IRQ61" s="1002"/>
      <c r="IRR61" s="1002"/>
      <c r="IRS61" s="1002"/>
      <c r="IRT61" s="1002"/>
      <c r="IRU61" s="1002"/>
      <c r="IRV61" s="1002"/>
      <c r="IRW61" s="1002"/>
      <c r="IRX61" s="1002"/>
      <c r="IRY61" s="1002"/>
      <c r="IRZ61" s="1002"/>
      <c r="ISA61" s="1002"/>
      <c r="ISB61" s="1002"/>
      <c r="ISC61" s="1002"/>
      <c r="ISD61" s="1002"/>
      <c r="ISE61" s="1002"/>
      <c r="ISF61" s="1002"/>
      <c r="ISG61" s="1002"/>
      <c r="ISH61" s="1002"/>
      <c r="ISI61" s="1002"/>
      <c r="ISJ61" s="1002"/>
      <c r="ISK61" s="1002"/>
      <c r="ISL61" s="1002"/>
      <c r="ISM61" s="1002"/>
      <c r="ISN61" s="1002"/>
      <c r="ISO61" s="1002"/>
      <c r="ISP61" s="1002"/>
      <c r="ISQ61" s="1002"/>
      <c r="ISR61" s="1002"/>
      <c r="ISS61" s="1002"/>
      <c r="IST61" s="1002"/>
      <c r="ISU61" s="1002"/>
      <c r="ISV61" s="1002"/>
      <c r="ISW61" s="1002"/>
      <c r="ISX61" s="1002"/>
      <c r="ISY61" s="1002"/>
      <c r="ISZ61" s="1002"/>
      <c r="ITA61" s="1002"/>
      <c r="ITB61" s="1002"/>
      <c r="ITC61" s="1002"/>
      <c r="ITD61" s="1002"/>
      <c r="ITE61" s="1002"/>
      <c r="ITF61" s="1002"/>
      <c r="ITG61" s="1002"/>
      <c r="ITH61" s="1002"/>
      <c r="ITI61" s="1002"/>
      <c r="ITJ61" s="1002"/>
      <c r="ITK61" s="1002"/>
      <c r="ITL61" s="1002"/>
      <c r="ITM61" s="1002"/>
      <c r="ITN61" s="1002"/>
      <c r="ITO61" s="1002"/>
      <c r="ITP61" s="1002"/>
      <c r="ITQ61" s="1002"/>
      <c r="ITR61" s="1002"/>
      <c r="ITS61" s="1002"/>
      <c r="ITT61" s="1002"/>
      <c r="ITU61" s="1002"/>
      <c r="ITV61" s="1002"/>
      <c r="ITW61" s="1002"/>
      <c r="ITX61" s="1002"/>
      <c r="ITY61" s="1002"/>
      <c r="ITZ61" s="1002"/>
      <c r="IUA61" s="1002"/>
      <c r="IUB61" s="1002"/>
      <c r="IUC61" s="1002"/>
      <c r="IUD61" s="1002"/>
      <c r="IUE61" s="1002"/>
      <c r="IUF61" s="1002"/>
      <c r="IUG61" s="1002"/>
      <c r="IUH61" s="1002"/>
      <c r="IUI61" s="1002"/>
      <c r="IUJ61" s="1002"/>
      <c r="IUK61" s="1002"/>
      <c r="IUL61" s="1002"/>
      <c r="IUM61" s="1002"/>
      <c r="IUN61" s="1002"/>
      <c r="IUO61" s="1002"/>
      <c r="IUP61" s="1002"/>
      <c r="IUQ61" s="1002"/>
      <c r="IUR61" s="1002"/>
      <c r="IUS61" s="1002"/>
      <c r="IUT61" s="1002"/>
      <c r="IUU61" s="1002"/>
      <c r="IUV61" s="1002"/>
      <c r="IUW61" s="1002"/>
      <c r="IUX61" s="1002"/>
      <c r="IUY61" s="1002"/>
      <c r="IUZ61" s="1002"/>
      <c r="IVA61" s="1002"/>
      <c r="IVB61" s="1002"/>
      <c r="IVC61" s="1002"/>
      <c r="IVD61" s="1002"/>
      <c r="IVE61" s="1002"/>
      <c r="IVF61" s="1002"/>
      <c r="IVG61" s="1002"/>
      <c r="IVH61" s="1002"/>
      <c r="IVI61" s="1002"/>
      <c r="IVJ61" s="1002"/>
      <c r="IVK61" s="1002"/>
      <c r="IVL61" s="1002"/>
      <c r="IVM61" s="1002"/>
      <c r="IVN61" s="1002"/>
      <c r="IVO61" s="1002"/>
      <c r="IVP61" s="1002"/>
      <c r="IVQ61" s="1002"/>
      <c r="IVR61" s="1002"/>
      <c r="IVS61" s="1002"/>
      <c r="IVT61" s="1002"/>
      <c r="IVU61" s="1002"/>
      <c r="IVV61" s="1002"/>
      <c r="IVW61" s="1002"/>
      <c r="IVX61" s="1002"/>
      <c r="IVY61" s="1002"/>
      <c r="IVZ61" s="1002"/>
      <c r="IWA61" s="1002"/>
      <c r="IWB61" s="1002"/>
      <c r="IWC61" s="1002"/>
      <c r="IWD61" s="1002"/>
      <c r="IWE61" s="1002"/>
      <c r="IWF61" s="1002"/>
      <c r="IWG61" s="1002"/>
      <c r="IWH61" s="1002"/>
      <c r="IWI61" s="1002"/>
      <c r="IWJ61" s="1002"/>
      <c r="IWK61" s="1002"/>
      <c r="IWL61" s="1002"/>
      <c r="IWM61" s="1002"/>
      <c r="IWN61" s="1002"/>
      <c r="IWO61" s="1002"/>
      <c r="IWP61" s="1002"/>
      <c r="IWQ61" s="1002"/>
      <c r="IWR61" s="1002"/>
      <c r="IWS61" s="1002"/>
      <c r="IWT61" s="1002"/>
      <c r="IWU61" s="1002"/>
      <c r="IWV61" s="1002"/>
      <c r="IWW61" s="1002"/>
      <c r="IWX61" s="1002"/>
      <c r="IWY61" s="1002"/>
      <c r="IWZ61" s="1002"/>
      <c r="IXA61" s="1002"/>
      <c r="IXB61" s="1002"/>
      <c r="IXC61" s="1002"/>
      <c r="IXD61" s="1002"/>
      <c r="IXE61" s="1002"/>
      <c r="IXF61" s="1002"/>
      <c r="IXG61" s="1002"/>
      <c r="IXH61" s="1002"/>
      <c r="IXI61" s="1002"/>
      <c r="IXJ61" s="1002"/>
      <c r="IXK61" s="1002"/>
      <c r="IXL61" s="1002"/>
      <c r="IXM61" s="1002"/>
      <c r="IXN61" s="1002"/>
      <c r="IXO61" s="1002"/>
      <c r="IXP61" s="1002"/>
      <c r="IXQ61" s="1002"/>
      <c r="IXR61" s="1002"/>
      <c r="IXS61" s="1002"/>
      <c r="IXT61" s="1002"/>
      <c r="IXU61" s="1002"/>
      <c r="IXV61" s="1002"/>
      <c r="IXW61" s="1002"/>
      <c r="IXX61" s="1002"/>
      <c r="IXY61" s="1002"/>
      <c r="IXZ61" s="1002"/>
      <c r="IYA61" s="1002"/>
      <c r="IYB61" s="1002"/>
      <c r="IYC61" s="1002"/>
      <c r="IYD61" s="1002"/>
      <c r="IYE61" s="1002"/>
      <c r="IYF61" s="1002"/>
      <c r="IYG61" s="1002"/>
      <c r="IYH61" s="1002"/>
      <c r="IYI61" s="1002"/>
      <c r="IYJ61" s="1002"/>
      <c r="IYK61" s="1002"/>
      <c r="IYL61" s="1002"/>
      <c r="IYM61" s="1002"/>
      <c r="IYN61" s="1002"/>
      <c r="IYO61" s="1002"/>
      <c r="IYP61" s="1002"/>
      <c r="IYQ61" s="1002"/>
      <c r="IYR61" s="1002"/>
      <c r="IYS61" s="1002"/>
      <c r="IYT61" s="1002"/>
      <c r="IYU61" s="1002"/>
      <c r="IYV61" s="1002"/>
      <c r="IYW61" s="1002"/>
      <c r="IYX61" s="1002"/>
      <c r="IYY61" s="1002"/>
      <c r="IYZ61" s="1002"/>
      <c r="IZA61" s="1002"/>
      <c r="IZB61" s="1002"/>
      <c r="IZC61" s="1002"/>
      <c r="IZD61" s="1002"/>
      <c r="IZE61" s="1002"/>
      <c r="IZF61" s="1002"/>
      <c r="IZG61" s="1002"/>
      <c r="IZH61" s="1002"/>
      <c r="IZI61" s="1002"/>
      <c r="IZJ61" s="1002"/>
      <c r="IZK61" s="1002"/>
      <c r="IZL61" s="1002"/>
      <c r="IZM61" s="1002"/>
      <c r="IZN61" s="1002"/>
      <c r="IZO61" s="1002"/>
      <c r="IZP61" s="1002"/>
      <c r="IZQ61" s="1002"/>
      <c r="IZR61" s="1002"/>
      <c r="IZS61" s="1002"/>
      <c r="IZT61" s="1002"/>
      <c r="IZU61" s="1002"/>
      <c r="IZV61" s="1002"/>
      <c r="IZW61" s="1002"/>
      <c r="IZX61" s="1002"/>
      <c r="IZY61" s="1002"/>
      <c r="IZZ61" s="1002"/>
      <c r="JAA61" s="1002"/>
      <c r="JAB61" s="1002"/>
      <c r="JAC61" s="1002"/>
      <c r="JAD61" s="1002"/>
      <c r="JAE61" s="1002"/>
      <c r="JAF61" s="1002"/>
      <c r="JAG61" s="1002"/>
      <c r="JAH61" s="1002"/>
      <c r="JAI61" s="1002"/>
      <c r="JAJ61" s="1002"/>
      <c r="JAK61" s="1002"/>
      <c r="JAL61" s="1002"/>
      <c r="JAM61" s="1002"/>
      <c r="JAN61" s="1002"/>
      <c r="JAO61" s="1002"/>
      <c r="JAP61" s="1002"/>
      <c r="JAQ61" s="1002"/>
      <c r="JAR61" s="1002"/>
      <c r="JAS61" s="1002"/>
      <c r="JAT61" s="1002"/>
      <c r="JAU61" s="1002"/>
      <c r="JAV61" s="1002"/>
      <c r="JAW61" s="1002"/>
      <c r="JAX61" s="1002"/>
      <c r="JAY61" s="1002"/>
      <c r="JAZ61" s="1002"/>
      <c r="JBA61" s="1002"/>
      <c r="JBB61" s="1002"/>
      <c r="JBC61" s="1002"/>
      <c r="JBD61" s="1002"/>
      <c r="JBE61" s="1002"/>
      <c r="JBF61" s="1002"/>
      <c r="JBG61" s="1002"/>
      <c r="JBH61" s="1002"/>
      <c r="JBI61" s="1002"/>
      <c r="JBJ61" s="1002"/>
      <c r="JBK61" s="1002"/>
      <c r="JBL61" s="1002"/>
      <c r="JBM61" s="1002"/>
      <c r="JBN61" s="1002"/>
      <c r="JBO61" s="1002"/>
      <c r="JBP61" s="1002"/>
      <c r="JBQ61" s="1002"/>
      <c r="JBR61" s="1002"/>
      <c r="JBS61" s="1002"/>
      <c r="JBT61" s="1002"/>
      <c r="JBU61" s="1002"/>
      <c r="JBV61" s="1002"/>
      <c r="JBW61" s="1002"/>
      <c r="JBX61" s="1002"/>
      <c r="JBY61" s="1002"/>
      <c r="JBZ61" s="1002"/>
      <c r="JCA61" s="1002"/>
      <c r="JCB61" s="1002"/>
      <c r="JCC61" s="1002"/>
      <c r="JCD61" s="1002"/>
      <c r="JCE61" s="1002"/>
      <c r="JCF61" s="1002"/>
      <c r="JCG61" s="1002"/>
      <c r="JCH61" s="1002"/>
      <c r="JCI61" s="1002"/>
      <c r="JCJ61" s="1002"/>
      <c r="JCK61" s="1002"/>
      <c r="JCL61" s="1002"/>
      <c r="JCM61" s="1002"/>
      <c r="JCN61" s="1002"/>
      <c r="JCO61" s="1002"/>
      <c r="JCP61" s="1002"/>
      <c r="JCQ61" s="1002"/>
      <c r="JCR61" s="1002"/>
      <c r="JCS61" s="1002"/>
      <c r="JCT61" s="1002"/>
      <c r="JCU61" s="1002"/>
      <c r="JCV61" s="1002"/>
      <c r="JCW61" s="1002"/>
      <c r="JCX61" s="1002"/>
      <c r="JCY61" s="1002"/>
      <c r="JCZ61" s="1002"/>
      <c r="JDA61" s="1002"/>
      <c r="JDB61" s="1002"/>
      <c r="JDC61" s="1002"/>
      <c r="JDD61" s="1002"/>
      <c r="JDE61" s="1002"/>
      <c r="JDF61" s="1002"/>
      <c r="JDG61" s="1002"/>
      <c r="JDH61" s="1002"/>
      <c r="JDI61" s="1002"/>
      <c r="JDJ61" s="1002"/>
      <c r="JDK61" s="1002"/>
      <c r="JDL61" s="1002"/>
      <c r="JDM61" s="1002"/>
      <c r="JDN61" s="1002"/>
      <c r="JDO61" s="1002"/>
      <c r="JDP61" s="1002"/>
      <c r="JDQ61" s="1002"/>
      <c r="JDR61" s="1002"/>
      <c r="JDS61" s="1002"/>
      <c r="JDT61" s="1002"/>
      <c r="JDU61" s="1002"/>
      <c r="JDV61" s="1002"/>
      <c r="JDW61" s="1002"/>
      <c r="JDX61" s="1002"/>
      <c r="JDY61" s="1002"/>
      <c r="JDZ61" s="1002"/>
      <c r="JEA61" s="1002"/>
      <c r="JEB61" s="1002"/>
      <c r="JEC61" s="1002"/>
      <c r="JED61" s="1002"/>
      <c r="JEE61" s="1002"/>
      <c r="JEF61" s="1002"/>
      <c r="JEG61" s="1002"/>
      <c r="JEH61" s="1002"/>
      <c r="JEI61" s="1002"/>
      <c r="JEJ61" s="1002"/>
      <c r="JEK61" s="1002"/>
      <c r="JEL61" s="1002"/>
      <c r="JEM61" s="1002"/>
      <c r="JEN61" s="1002"/>
      <c r="JEO61" s="1002"/>
      <c r="JEP61" s="1002"/>
      <c r="JEQ61" s="1002"/>
      <c r="JER61" s="1002"/>
      <c r="JES61" s="1002"/>
      <c r="JET61" s="1002"/>
      <c r="JEU61" s="1002"/>
      <c r="JEV61" s="1002"/>
      <c r="JEW61" s="1002"/>
      <c r="JEX61" s="1002"/>
      <c r="JEY61" s="1002"/>
      <c r="JEZ61" s="1002"/>
      <c r="JFA61" s="1002"/>
      <c r="JFB61" s="1002"/>
      <c r="JFC61" s="1002"/>
      <c r="JFD61" s="1002"/>
      <c r="JFE61" s="1002"/>
      <c r="JFF61" s="1002"/>
      <c r="JFG61" s="1002"/>
      <c r="JFH61" s="1002"/>
      <c r="JFI61" s="1002"/>
      <c r="JFJ61" s="1002"/>
      <c r="JFK61" s="1002"/>
      <c r="JFL61" s="1002"/>
      <c r="JFM61" s="1002"/>
      <c r="JFN61" s="1002"/>
      <c r="JFO61" s="1002"/>
      <c r="JFP61" s="1002"/>
      <c r="JFQ61" s="1002"/>
      <c r="JFR61" s="1002"/>
      <c r="JFS61" s="1002"/>
      <c r="JFT61" s="1002"/>
      <c r="JFU61" s="1002"/>
      <c r="JFV61" s="1002"/>
      <c r="JFW61" s="1002"/>
      <c r="JFX61" s="1002"/>
      <c r="JFY61" s="1002"/>
      <c r="JFZ61" s="1002"/>
      <c r="JGA61" s="1002"/>
      <c r="JGB61" s="1002"/>
      <c r="JGC61" s="1002"/>
      <c r="JGD61" s="1002"/>
      <c r="JGE61" s="1002"/>
      <c r="JGF61" s="1002"/>
      <c r="JGG61" s="1002"/>
      <c r="JGH61" s="1002"/>
      <c r="JGI61" s="1002"/>
      <c r="JGJ61" s="1002"/>
      <c r="JGK61" s="1002"/>
      <c r="JGL61" s="1002"/>
      <c r="JGM61" s="1002"/>
      <c r="JGN61" s="1002"/>
      <c r="JGO61" s="1002"/>
      <c r="JGP61" s="1002"/>
      <c r="JGQ61" s="1002"/>
      <c r="JGR61" s="1002"/>
      <c r="JGS61" s="1002"/>
      <c r="JGT61" s="1002"/>
      <c r="JGU61" s="1002"/>
      <c r="JGV61" s="1002"/>
      <c r="JGW61" s="1002"/>
      <c r="JGX61" s="1002"/>
      <c r="JGY61" s="1002"/>
      <c r="JGZ61" s="1002"/>
      <c r="JHA61" s="1002"/>
      <c r="JHB61" s="1002"/>
      <c r="JHC61" s="1002"/>
      <c r="JHD61" s="1002"/>
      <c r="JHE61" s="1002"/>
      <c r="JHF61" s="1002"/>
      <c r="JHG61" s="1002"/>
      <c r="JHH61" s="1002"/>
      <c r="JHI61" s="1002"/>
      <c r="JHJ61" s="1002"/>
      <c r="JHK61" s="1002"/>
      <c r="JHL61" s="1002"/>
      <c r="JHM61" s="1002"/>
      <c r="JHN61" s="1002"/>
      <c r="JHO61" s="1002"/>
      <c r="JHP61" s="1002"/>
      <c r="JHQ61" s="1002"/>
      <c r="JHR61" s="1002"/>
      <c r="JHS61" s="1002"/>
      <c r="JHT61" s="1002"/>
      <c r="JHU61" s="1002"/>
      <c r="JHV61" s="1002"/>
      <c r="JHW61" s="1002"/>
      <c r="JHX61" s="1002"/>
      <c r="JHY61" s="1002"/>
      <c r="JHZ61" s="1002"/>
      <c r="JIA61" s="1002"/>
      <c r="JIB61" s="1002"/>
      <c r="JIC61" s="1002"/>
      <c r="JID61" s="1002"/>
      <c r="JIE61" s="1002"/>
      <c r="JIF61" s="1002"/>
      <c r="JIG61" s="1002"/>
      <c r="JIH61" s="1002"/>
      <c r="JII61" s="1002"/>
      <c r="JIJ61" s="1002"/>
      <c r="JIK61" s="1002"/>
      <c r="JIL61" s="1002"/>
      <c r="JIM61" s="1002"/>
      <c r="JIN61" s="1002"/>
      <c r="JIO61" s="1002"/>
      <c r="JIP61" s="1002"/>
      <c r="JIQ61" s="1002"/>
      <c r="JIR61" s="1002"/>
      <c r="JIS61" s="1002"/>
      <c r="JIT61" s="1002"/>
      <c r="JIU61" s="1002"/>
      <c r="JIV61" s="1002"/>
      <c r="JIW61" s="1002"/>
      <c r="JIX61" s="1002"/>
      <c r="JIY61" s="1002"/>
      <c r="JIZ61" s="1002"/>
      <c r="JJA61" s="1002"/>
      <c r="JJB61" s="1002"/>
      <c r="JJC61" s="1002"/>
      <c r="JJD61" s="1002"/>
      <c r="JJE61" s="1002"/>
      <c r="JJF61" s="1002"/>
      <c r="JJG61" s="1002"/>
      <c r="JJH61" s="1002"/>
      <c r="JJI61" s="1002"/>
      <c r="JJJ61" s="1002"/>
      <c r="JJK61" s="1002"/>
      <c r="JJL61" s="1002"/>
      <c r="JJM61" s="1002"/>
      <c r="JJN61" s="1002"/>
      <c r="JJO61" s="1002"/>
      <c r="JJP61" s="1002"/>
      <c r="JJQ61" s="1002"/>
      <c r="JJR61" s="1002"/>
      <c r="JJS61" s="1002"/>
      <c r="JJT61" s="1002"/>
      <c r="JJU61" s="1002"/>
      <c r="JJV61" s="1002"/>
      <c r="JJW61" s="1002"/>
      <c r="JJX61" s="1002"/>
      <c r="JJY61" s="1002"/>
      <c r="JJZ61" s="1002"/>
      <c r="JKA61" s="1002"/>
      <c r="JKB61" s="1002"/>
      <c r="JKC61" s="1002"/>
      <c r="JKD61" s="1002"/>
      <c r="JKE61" s="1002"/>
      <c r="JKF61" s="1002"/>
      <c r="JKG61" s="1002"/>
      <c r="JKH61" s="1002"/>
      <c r="JKI61" s="1002"/>
      <c r="JKJ61" s="1002"/>
      <c r="JKK61" s="1002"/>
      <c r="JKL61" s="1002"/>
      <c r="JKM61" s="1002"/>
      <c r="JKN61" s="1002"/>
      <c r="JKO61" s="1002"/>
      <c r="JKP61" s="1002"/>
      <c r="JKQ61" s="1002"/>
      <c r="JKR61" s="1002"/>
      <c r="JKS61" s="1002"/>
      <c r="JKT61" s="1002"/>
      <c r="JKU61" s="1002"/>
      <c r="JKV61" s="1002"/>
      <c r="JKW61" s="1002"/>
      <c r="JKX61" s="1002"/>
      <c r="JKY61" s="1002"/>
      <c r="JKZ61" s="1002"/>
      <c r="JLA61" s="1002"/>
      <c r="JLB61" s="1002"/>
      <c r="JLC61" s="1002"/>
      <c r="JLD61" s="1002"/>
      <c r="JLE61" s="1002"/>
      <c r="JLF61" s="1002"/>
      <c r="JLG61" s="1002"/>
      <c r="JLH61" s="1002"/>
      <c r="JLI61" s="1002"/>
      <c r="JLJ61" s="1002"/>
      <c r="JLK61" s="1002"/>
      <c r="JLL61" s="1002"/>
      <c r="JLM61" s="1002"/>
      <c r="JLN61" s="1002"/>
      <c r="JLO61" s="1002"/>
      <c r="JLP61" s="1002"/>
      <c r="JLQ61" s="1002"/>
      <c r="JLR61" s="1002"/>
      <c r="JLS61" s="1002"/>
      <c r="JLT61" s="1002"/>
      <c r="JLU61" s="1002"/>
      <c r="JLV61" s="1002"/>
      <c r="JLW61" s="1002"/>
      <c r="JLX61" s="1002"/>
      <c r="JLY61" s="1002"/>
      <c r="JLZ61" s="1002"/>
      <c r="JMA61" s="1002"/>
      <c r="JMB61" s="1002"/>
      <c r="JMC61" s="1002"/>
      <c r="JMD61" s="1002"/>
      <c r="JME61" s="1002"/>
      <c r="JMF61" s="1002"/>
      <c r="JMG61" s="1002"/>
      <c r="JMH61" s="1002"/>
      <c r="JMI61" s="1002"/>
      <c r="JMJ61" s="1002"/>
      <c r="JMK61" s="1002"/>
      <c r="JML61" s="1002"/>
      <c r="JMM61" s="1002"/>
      <c r="JMN61" s="1002"/>
      <c r="JMO61" s="1002"/>
      <c r="JMP61" s="1002"/>
      <c r="JMQ61" s="1002"/>
      <c r="JMR61" s="1002"/>
      <c r="JMS61" s="1002"/>
      <c r="JMT61" s="1002"/>
      <c r="JMU61" s="1002"/>
      <c r="JMV61" s="1002"/>
      <c r="JMW61" s="1002"/>
      <c r="JMX61" s="1002"/>
      <c r="JMY61" s="1002"/>
      <c r="JMZ61" s="1002"/>
      <c r="JNA61" s="1002"/>
      <c r="JNB61" s="1002"/>
      <c r="JNC61" s="1002"/>
      <c r="JND61" s="1002"/>
      <c r="JNE61" s="1002"/>
      <c r="JNF61" s="1002"/>
      <c r="JNG61" s="1002"/>
      <c r="JNH61" s="1002"/>
      <c r="JNI61" s="1002"/>
      <c r="JNJ61" s="1002"/>
      <c r="JNK61" s="1002"/>
      <c r="JNL61" s="1002"/>
      <c r="JNM61" s="1002"/>
      <c r="JNN61" s="1002"/>
      <c r="JNO61" s="1002"/>
      <c r="JNP61" s="1002"/>
      <c r="JNQ61" s="1002"/>
      <c r="JNR61" s="1002"/>
      <c r="JNS61" s="1002"/>
      <c r="JNT61" s="1002"/>
      <c r="JNU61" s="1002"/>
      <c r="JNV61" s="1002"/>
      <c r="JNW61" s="1002"/>
      <c r="JNX61" s="1002"/>
      <c r="JNY61" s="1002"/>
      <c r="JNZ61" s="1002"/>
      <c r="JOA61" s="1002"/>
      <c r="JOB61" s="1002"/>
      <c r="JOC61" s="1002"/>
      <c r="JOD61" s="1002"/>
      <c r="JOE61" s="1002"/>
      <c r="JOF61" s="1002"/>
      <c r="JOG61" s="1002"/>
      <c r="JOH61" s="1002"/>
      <c r="JOI61" s="1002"/>
      <c r="JOJ61" s="1002"/>
      <c r="JOK61" s="1002"/>
      <c r="JOL61" s="1002"/>
      <c r="JOM61" s="1002"/>
      <c r="JON61" s="1002"/>
      <c r="JOO61" s="1002"/>
      <c r="JOP61" s="1002"/>
      <c r="JOQ61" s="1002"/>
      <c r="JOR61" s="1002"/>
      <c r="JOS61" s="1002"/>
      <c r="JOT61" s="1002"/>
      <c r="JOU61" s="1002"/>
      <c r="JOV61" s="1002"/>
      <c r="JOW61" s="1002"/>
      <c r="JOX61" s="1002"/>
      <c r="JOY61" s="1002"/>
      <c r="JOZ61" s="1002"/>
      <c r="JPA61" s="1002"/>
      <c r="JPB61" s="1002"/>
      <c r="JPC61" s="1002"/>
      <c r="JPD61" s="1002"/>
      <c r="JPE61" s="1002"/>
      <c r="JPF61" s="1002"/>
      <c r="JPG61" s="1002"/>
      <c r="JPH61" s="1002"/>
      <c r="JPI61" s="1002"/>
      <c r="JPJ61" s="1002"/>
      <c r="JPK61" s="1002"/>
      <c r="JPL61" s="1002"/>
      <c r="JPM61" s="1002"/>
      <c r="JPN61" s="1002"/>
      <c r="JPO61" s="1002"/>
      <c r="JPP61" s="1002"/>
      <c r="JPQ61" s="1002"/>
      <c r="JPR61" s="1002"/>
      <c r="JPS61" s="1002"/>
      <c r="JPT61" s="1002"/>
      <c r="JPU61" s="1002"/>
      <c r="JPV61" s="1002"/>
      <c r="JPW61" s="1002"/>
      <c r="JPX61" s="1002"/>
      <c r="JPY61" s="1002"/>
      <c r="JPZ61" s="1002"/>
      <c r="JQA61" s="1002"/>
      <c r="JQB61" s="1002"/>
      <c r="JQC61" s="1002"/>
      <c r="JQD61" s="1002"/>
      <c r="JQE61" s="1002"/>
      <c r="JQF61" s="1002"/>
      <c r="JQG61" s="1002"/>
      <c r="JQH61" s="1002"/>
      <c r="JQI61" s="1002"/>
      <c r="JQJ61" s="1002"/>
      <c r="JQK61" s="1002"/>
      <c r="JQL61" s="1002"/>
      <c r="JQM61" s="1002"/>
      <c r="JQN61" s="1002"/>
      <c r="JQO61" s="1002"/>
      <c r="JQP61" s="1002"/>
      <c r="JQQ61" s="1002"/>
      <c r="JQR61" s="1002"/>
      <c r="JQS61" s="1002"/>
      <c r="JQT61" s="1002"/>
      <c r="JQU61" s="1002"/>
      <c r="JQV61" s="1002"/>
      <c r="JQW61" s="1002"/>
      <c r="JQX61" s="1002"/>
      <c r="JQY61" s="1002"/>
      <c r="JQZ61" s="1002"/>
      <c r="JRA61" s="1002"/>
      <c r="JRB61" s="1002"/>
      <c r="JRC61" s="1002"/>
      <c r="JRD61" s="1002"/>
      <c r="JRE61" s="1002"/>
      <c r="JRF61" s="1002"/>
      <c r="JRG61" s="1002"/>
      <c r="JRH61" s="1002"/>
      <c r="JRI61" s="1002"/>
      <c r="JRJ61" s="1002"/>
      <c r="JRK61" s="1002"/>
      <c r="JRL61" s="1002"/>
      <c r="JRM61" s="1002"/>
      <c r="JRN61" s="1002"/>
      <c r="JRO61" s="1002"/>
      <c r="JRP61" s="1002"/>
      <c r="JRQ61" s="1002"/>
      <c r="JRR61" s="1002"/>
      <c r="JRS61" s="1002"/>
      <c r="JRT61" s="1002"/>
      <c r="JRU61" s="1002"/>
      <c r="JRV61" s="1002"/>
      <c r="JRW61" s="1002"/>
      <c r="JRX61" s="1002"/>
      <c r="JRY61" s="1002"/>
      <c r="JRZ61" s="1002"/>
      <c r="JSA61" s="1002"/>
      <c r="JSB61" s="1002"/>
      <c r="JSC61" s="1002"/>
      <c r="JSD61" s="1002"/>
      <c r="JSE61" s="1002"/>
      <c r="JSF61" s="1002"/>
      <c r="JSG61" s="1002"/>
      <c r="JSH61" s="1002"/>
      <c r="JSI61" s="1002"/>
      <c r="JSJ61" s="1002"/>
      <c r="JSK61" s="1002"/>
      <c r="JSL61" s="1002"/>
      <c r="JSM61" s="1002"/>
      <c r="JSN61" s="1002"/>
      <c r="JSO61" s="1002"/>
      <c r="JSP61" s="1002"/>
      <c r="JSQ61" s="1002"/>
      <c r="JSR61" s="1002"/>
      <c r="JSS61" s="1002"/>
      <c r="JST61" s="1002"/>
      <c r="JSU61" s="1002"/>
      <c r="JSV61" s="1002"/>
      <c r="JSW61" s="1002"/>
      <c r="JSX61" s="1002"/>
      <c r="JSY61" s="1002"/>
      <c r="JSZ61" s="1002"/>
      <c r="JTA61" s="1002"/>
      <c r="JTB61" s="1002"/>
      <c r="JTC61" s="1002"/>
      <c r="JTD61" s="1002"/>
      <c r="JTE61" s="1002"/>
      <c r="JTF61" s="1002"/>
      <c r="JTG61" s="1002"/>
      <c r="JTH61" s="1002"/>
      <c r="JTI61" s="1002"/>
      <c r="JTJ61" s="1002"/>
      <c r="JTK61" s="1002"/>
      <c r="JTL61" s="1002"/>
      <c r="JTM61" s="1002"/>
      <c r="JTN61" s="1002"/>
      <c r="JTO61" s="1002"/>
      <c r="JTP61" s="1002"/>
      <c r="JTQ61" s="1002"/>
      <c r="JTR61" s="1002"/>
      <c r="JTS61" s="1002"/>
      <c r="JTT61" s="1002"/>
      <c r="JTU61" s="1002"/>
      <c r="JTV61" s="1002"/>
      <c r="JTW61" s="1002"/>
      <c r="JTX61" s="1002"/>
      <c r="JTY61" s="1002"/>
      <c r="JTZ61" s="1002"/>
      <c r="JUA61" s="1002"/>
      <c r="JUB61" s="1002"/>
      <c r="JUC61" s="1002"/>
      <c r="JUD61" s="1002"/>
      <c r="JUE61" s="1002"/>
      <c r="JUF61" s="1002"/>
      <c r="JUG61" s="1002"/>
      <c r="JUH61" s="1002"/>
      <c r="JUI61" s="1002"/>
      <c r="JUJ61" s="1002"/>
      <c r="JUK61" s="1002"/>
      <c r="JUL61" s="1002"/>
      <c r="JUM61" s="1002"/>
      <c r="JUN61" s="1002"/>
      <c r="JUO61" s="1002"/>
      <c r="JUP61" s="1002"/>
      <c r="JUQ61" s="1002"/>
      <c r="JUR61" s="1002"/>
      <c r="JUS61" s="1002"/>
      <c r="JUT61" s="1002"/>
      <c r="JUU61" s="1002"/>
      <c r="JUV61" s="1002"/>
      <c r="JUW61" s="1002"/>
      <c r="JUX61" s="1002"/>
      <c r="JUY61" s="1002"/>
      <c r="JUZ61" s="1002"/>
      <c r="JVA61" s="1002"/>
      <c r="JVB61" s="1002"/>
      <c r="JVC61" s="1002"/>
      <c r="JVD61" s="1002"/>
      <c r="JVE61" s="1002"/>
      <c r="JVF61" s="1002"/>
      <c r="JVG61" s="1002"/>
      <c r="JVH61" s="1002"/>
      <c r="JVI61" s="1002"/>
      <c r="JVJ61" s="1002"/>
      <c r="JVK61" s="1002"/>
      <c r="JVL61" s="1002"/>
      <c r="JVM61" s="1002"/>
      <c r="JVN61" s="1002"/>
      <c r="JVO61" s="1002"/>
      <c r="JVP61" s="1002"/>
      <c r="JVQ61" s="1002"/>
      <c r="JVR61" s="1002"/>
      <c r="JVS61" s="1002"/>
      <c r="JVT61" s="1002"/>
      <c r="JVU61" s="1002"/>
      <c r="JVV61" s="1002"/>
      <c r="JVW61" s="1002"/>
      <c r="JVX61" s="1002"/>
      <c r="JVY61" s="1002"/>
      <c r="JVZ61" s="1002"/>
      <c r="JWA61" s="1002"/>
      <c r="JWB61" s="1002"/>
      <c r="JWC61" s="1002"/>
      <c r="JWD61" s="1002"/>
      <c r="JWE61" s="1002"/>
      <c r="JWF61" s="1002"/>
      <c r="JWG61" s="1002"/>
      <c r="JWH61" s="1002"/>
      <c r="JWI61" s="1002"/>
      <c r="JWJ61" s="1002"/>
      <c r="JWK61" s="1002"/>
      <c r="JWL61" s="1002"/>
      <c r="JWM61" s="1002"/>
      <c r="JWN61" s="1002"/>
      <c r="JWO61" s="1002"/>
      <c r="JWP61" s="1002"/>
      <c r="JWQ61" s="1002"/>
      <c r="JWR61" s="1002"/>
      <c r="JWS61" s="1002"/>
      <c r="JWT61" s="1002"/>
      <c r="JWU61" s="1002"/>
      <c r="JWV61" s="1002"/>
      <c r="JWW61" s="1002"/>
      <c r="JWX61" s="1002"/>
      <c r="JWY61" s="1002"/>
      <c r="JWZ61" s="1002"/>
      <c r="JXA61" s="1002"/>
      <c r="JXB61" s="1002"/>
      <c r="JXC61" s="1002"/>
      <c r="JXD61" s="1002"/>
      <c r="JXE61" s="1002"/>
      <c r="JXF61" s="1002"/>
      <c r="JXG61" s="1002"/>
      <c r="JXH61" s="1002"/>
      <c r="JXI61" s="1002"/>
      <c r="JXJ61" s="1002"/>
      <c r="JXK61" s="1002"/>
      <c r="JXL61" s="1002"/>
      <c r="JXM61" s="1002"/>
      <c r="JXN61" s="1002"/>
      <c r="JXO61" s="1002"/>
      <c r="JXP61" s="1002"/>
      <c r="JXQ61" s="1002"/>
      <c r="JXR61" s="1002"/>
      <c r="JXS61" s="1002"/>
      <c r="JXT61" s="1002"/>
      <c r="JXU61" s="1002"/>
      <c r="JXV61" s="1002"/>
      <c r="JXW61" s="1002"/>
      <c r="JXX61" s="1002"/>
      <c r="JXY61" s="1002"/>
      <c r="JXZ61" s="1002"/>
      <c r="JYA61" s="1002"/>
      <c r="JYB61" s="1002"/>
      <c r="JYC61" s="1002"/>
      <c r="JYD61" s="1002"/>
      <c r="JYE61" s="1002"/>
      <c r="JYF61" s="1002"/>
      <c r="JYG61" s="1002"/>
      <c r="JYH61" s="1002"/>
      <c r="JYI61" s="1002"/>
      <c r="JYJ61" s="1002"/>
      <c r="JYK61" s="1002"/>
      <c r="JYL61" s="1002"/>
      <c r="JYM61" s="1002"/>
      <c r="JYN61" s="1002"/>
      <c r="JYO61" s="1002"/>
      <c r="JYP61" s="1002"/>
      <c r="JYQ61" s="1002"/>
      <c r="JYR61" s="1002"/>
      <c r="JYS61" s="1002"/>
      <c r="JYT61" s="1002"/>
      <c r="JYU61" s="1002"/>
      <c r="JYV61" s="1002"/>
      <c r="JYW61" s="1002"/>
      <c r="JYX61" s="1002"/>
      <c r="JYY61" s="1002"/>
      <c r="JYZ61" s="1002"/>
      <c r="JZA61" s="1002"/>
      <c r="JZB61" s="1002"/>
      <c r="JZC61" s="1002"/>
      <c r="JZD61" s="1002"/>
      <c r="JZE61" s="1002"/>
      <c r="JZF61" s="1002"/>
      <c r="JZG61" s="1002"/>
      <c r="JZH61" s="1002"/>
      <c r="JZI61" s="1002"/>
      <c r="JZJ61" s="1002"/>
      <c r="JZK61" s="1002"/>
      <c r="JZL61" s="1002"/>
      <c r="JZM61" s="1002"/>
      <c r="JZN61" s="1002"/>
      <c r="JZO61" s="1002"/>
      <c r="JZP61" s="1002"/>
      <c r="JZQ61" s="1002"/>
      <c r="JZR61" s="1002"/>
      <c r="JZS61" s="1002"/>
      <c r="JZT61" s="1002"/>
      <c r="JZU61" s="1002"/>
      <c r="JZV61" s="1002"/>
      <c r="JZW61" s="1002"/>
      <c r="JZX61" s="1002"/>
      <c r="JZY61" s="1002"/>
      <c r="JZZ61" s="1002"/>
      <c r="KAA61" s="1002"/>
      <c r="KAB61" s="1002"/>
      <c r="KAC61" s="1002"/>
      <c r="KAD61" s="1002"/>
      <c r="KAE61" s="1002"/>
      <c r="KAF61" s="1002"/>
      <c r="KAG61" s="1002"/>
      <c r="KAH61" s="1002"/>
      <c r="KAI61" s="1002"/>
      <c r="KAJ61" s="1002"/>
      <c r="KAK61" s="1002"/>
      <c r="KAL61" s="1002"/>
      <c r="KAM61" s="1002"/>
      <c r="KAN61" s="1002"/>
      <c r="KAO61" s="1002"/>
      <c r="KAP61" s="1002"/>
      <c r="KAQ61" s="1002"/>
      <c r="KAR61" s="1002"/>
      <c r="KAS61" s="1002"/>
      <c r="KAT61" s="1002"/>
      <c r="KAU61" s="1002"/>
      <c r="KAV61" s="1002"/>
      <c r="KAW61" s="1002"/>
      <c r="KAX61" s="1002"/>
      <c r="KAY61" s="1002"/>
      <c r="KAZ61" s="1002"/>
      <c r="KBA61" s="1002"/>
      <c r="KBB61" s="1002"/>
      <c r="KBC61" s="1002"/>
      <c r="KBD61" s="1002"/>
      <c r="KBE61" s="1002"/>
      <c r="KBF61" s="1002"/>
      <c r="KBG61" s="1002"/>
      <c r="KBH61" s="1002"/>
      <c r="KBI61" s="1002"/>
      <c r="KBJ61" s="1002"/>
      <c r="KBK61" s="1002"/>
      <c r="KBL61" s="1002"/>
      <c r="KBM61" s="1002"/>
      <c r="KBN61" s="1002"/>
      <c r="KBO61" s="1002"/>
      <c r="KBP61" s="1002"/>
      <c r="KBQ61" s="1002"/>
      <c r="KBR61" s="1002"/>
      <c r="KBS61" s="1002"/>
      <c r="KBT61" s="1002"/>
      <c r="KBU61" s="1002"/>
      <c r="KBV61" s="1002"/>
      <c r="KBW61" s="1002"/>
      <c r="KBX61" s="1002"/>
      <c r="KBY61" s="1002"/>
      <c r="KBZ61" s="1002"/>
      <c r="KCA61" s="1002"/>
      <c r="KCB61" s="1002"/>
      <c r="KCC61" s="1002"/>
      <c r="KCD61" s="1002"/>
      <c r="KCE61" s="1002"/>
      <c r="KCF61" s="1002"/>
      <c r="KCG61" s="1002"/>
      <c r="KCH61" s="1002"/>
      <c r="KCI61" s="1002"/>
      <c r="KCJ61" s="1002"/>
      <c r="KCK61" s="1002"/>
      <c r="KCL61" s="1002"/>
      <c r="KCM61" s="1002"/>
      <c r="KCN61" s="1002"/>
      <c r="KCO61" s="1002"/>
      <c r="KCP61" s="1002"/>
      <c r="KCQ61" s="1002"/>
      <c r="KCR61" s="1002"/>
      <c r="KCS61" s="1002"/>
      <c r="KCT61" s="1002"/>
      <c r="KCU61" s="1002"/>
      <c r="KCV61" s="1002"/>
      <c r="KCW61" s="1002"/>
      <c r="KCX61" s="1002"/>
      <c r="KCY61" s="1002"/>
      <c r="KCZ61" s="1002"/>
      <c r="KDA61" s="1002"/>
      <c r="KDB61" s="1002"/>
      <c r="KDC61" s="1002"/>
      <c r="KDD61" s="1002"/>
      <c r="KDE61" s="1002"/>
      <c r="KDF61" s="1002"/>
      <c r="KDG61" s="1002"/>
      <c r="KDH61" s="1002"/>
      <c r="KDI61" s="1002"/>
      <c r="KDJ61" s="1002"/>
      <c r="KDK61" s="1002"/>
      <c r="KDL61" s="1002"/>
      <c r="KDM61" s="1002"/>
      <c r="KDN61" s="1002"/>
      <c r="KDO61" s="1002"/>
      <c r="KDP61" s="1002"/>
      <c r="KDQ61" s="1002"/>
      <c r="KDR61" s="1002"/>
      <c r="KDS61" s="1002"/>
      <c r="KDT61" s="1002"/>
      <c r="KDU61" s="1002"/>
      <c r="KDV61" s="1002"/>
      <c r="KDW61" s="1002"/>
      <c r="KDX61" s="1002"/>
      <c r="KDY61" s="1002"/>
      <c r="KDZ61" s="1002"/>
      <c r="KEA61" s="1002"/>
      <c r="KEB61" s="1002"/>
      <c r="KEC61" s="1002"/>
      <c r="KED61" s="1002"/>
      <c r="KEE61" s="1002"/>
      <c r="KEF61" s="1002"/>
      <c r="KEG61" s="1002"/>
      <c r="KEH61" s="1002"/>
      <c r="KEI61" s="1002"/>
      <c r="KEJ61" s="1002"/>
      <c r="KEK61" s="1002"/>
      <c r="KEL61" s="1002"/>
      <c r="KEM61" s="1002"/>
      <c r="KEN61" s="1002"/>
      <c r="KEO61" s="1002"/>
      <c r="KEP61" s="1002"/>
      <c r="KEQ61" s="1002"/>
      <c r="KER61" s="1002"/>
      <c r="KES61" s="1002"/>
      <c r="KET61" s="1002"/>
      <c r="KEU61" s="1002"/>
      <c r="KEV61" s="1002"/>
      <c r="KEW61" s="1002"/>
      <c r="KEX61" s="1002"/>
      <c r="KEY61" s="1002"/>
      <c r="KEZ61" s="1002"/>
      <c r="KFA61" s="1002"/>
      <c r="KFB61" s="1002"/>
      <c r="KFC61" s="1002"/>
      <c r="KFD61" s="1002"/>
      <c r="KFE61" s="1002"/>
      <c r="KFF61" s="1002"/>
      <c r="KFG61" s="1002"/>
      <c r="KFH61" s="1002"/>
      <c r="KFI61" s="1002"/>
      <c r="KFJ61" s="1002"/>
      <c r="KFK61" s="1002"/>
      <c r="KFL61" s="1002"/>
      <c r="KFM61" s="1002"/>
      <c r="KFN61" s="1002"/>
      <c r="KFO61" s="1002"/>
      <c r="KFP61" s="1002"/>
      <c r="KFQ61" s="1002"/>
      <c r="KFR61" s="1002"/>
      <c r="KFS61" s="1002"/>
      <c r="KFT61" s="1002"/>
      <c r="KFU61" s="1002"/>
      <c r="KFV61" s="1002"/>
      <c r="KFW61" s="1002"/>
      <c r="KFX61" s="1002"/>
      <c r="KFY61" s="1002"/>
      <c r="KFZ61" s="1002"/>
      <c r="KGA61" s="1002"/>
      <c r="KGB61" s="1002"/>
      <c r="KGC61" s="1002"/>
      <c r="KGD61" s="1002"/>
      <c r="KGE61" s="1002"/>
      <c r="KGF61" s="1002"/>
      <c r="KGG61" s="1002"/>
      <c r="KGH61" s="1002"/>
      <c r="KGI61" s="1002"/>
      <c r="KGJ61" s="1002"/>
      <c r="KGK61" s="1002"/>
      <c r="KGL61" s="1002"/>
      <c r="KGM61" s="1002"/>
      <c r="KGN61" s="1002"/>
      <c r="KGO61" s="1002"/>
      <c r="KGP61" s="1002"/>
      <c r="KGQ61" s="1002"/>
      <c r="KGR61" s="1002"/>
      <c r="KGS61" s="1002"/>
      <c r="KGT61" s="1002"/>
      <c r="KGU61" s="1002"/>
      <c r="KGV61" s="1002"/>
      <c r="KGW61" s="1002"/>
      <c r="KGX61" s="1002"/>
      <c r="KGY61" s="1002"/>
      <c r="KGZ61" s="1002"/>
      <c r="KHA61" s="1002"/>
      <c r="KHB61" s="1002"/>
      <c r="KHC61" s="1002"/>
      <c r="KHD61" s="1002"/>
      <c r="KHE61" s="1002"/>
      <c r="KHF61" s="1002"/>
      <c r="KHG61" s="1002"/>
      <c r="KHH61" s="1002"/>
      <c r="KHI61" s="1002"/>
      <c r="KHJ61" s="1002"/>
      <c r="KHK61" s="1002"/>
      <c r="KHL61" s="1002"/>
      <c r="KHM61" s="1002"/>
      <c r="KHN61" s="1002"/>
      <c r="KHO61" s="1002"/>
      <c r="KHP61" s="1002"/>
      <c r="KHQ61" s="1002"/>
      <c r="KHR61" s="1002"/>
      <c r="KHS61" s="1002"/>
      <c r="KHT61" s="1002"/>
      <c r="KHU61" s="1002"/>
      <c r="KHV61" s="1002"/>
      <c r="KHW61" s="1002"/>
      <c r="KHX61" s="1002"/>
      <c r="KHY61" s="1002"/>
      <c r="KHZ61" s="1002"/>
      <c r="KIA61" s="1002"/>
      <c r="KIB61" s="1002"/>
      <c r="KIC61" s="1002"/>
      <c r="KID61" s="1002"/>
      <c r="KIE61" s="1002"/>
      <c r="KIF61" s="1002"/>
      <c r="KIG61" s="1002"/>
      <c r="KIH61" s="1002"/>
      <c r="KII61" s="1002"/>
      <c r="KIJ61" s="1002"/>
      <c r="KIK61" s="1002"/>
      <c r="KIL61" s="1002"/>
      <c r="KIM61" s="1002"/>
      <c r="KIN61" s="1002"/>
      <c r="KIO61" s="1002"/>
      <c r="KIP61" s="1002"/>
      <c r="KIQ61" s="1002"/>
      <c r="KIR61" s="1002"/>
      <c r="KIS61" s="1002"/>
      <c r="KIT61" s="1002"/>
      <c r="KIU61" s="1002"/>
      <c r="KIV61" s="1002"/>
      <c r="KIW61" s="1002"/>
      <c r="KIX61" s="1002"/>
      <c r="KIY61" s="1002"/>
      <c r="KIZ61" s="1002"/>
      <c r="KJA61" s="1002"/>
      <c r="KJB61" s="1002"/>
      <c r="KJC61" s="1002"/>
      <c r="KJD61" s="1002"/>
      <c r="KJE61" s="1002"/>
      <c r="KJF61" s="1002"/>
      <c r="KJG61" s="1002"/>
      <c r="KJH61" s="1002"/>
      <c r="KJI61" s="1002"/>
      <c r="KJJ61" s="1002"/>
      <c r="KJK61" s="1002"/>
      <c r="KJL61" s="1002"/>
      <c r="KJM61" s="1002"/>
      <c r="KJN61" s="1002"/>
      <c r="KJO61" s="1002"/>
      <c r="KJP61" s="1002"/>
      <c r="KJQ61" s="1002"/>
      <c r="KJR61" s="1002"/>
      <c r="KJS61" s="1002"/>
      <c r="KJT61" s="1002"/>
      <c r="KJU61" s="1002"/>
      <c r="KJV61" s="1002"/>
      <c r="KJW61" s="1002"/>
      <c r="KJX61" s="1002"/>
      <c r="KJY61" s="1002"/>
      <c r="KJZ61" s="1002"/>
      <c r="KKA61" s="1002"/>
      <c r="KKB61" s="1002"/>
      <c r="KKC61" s="1002"/>
      <c r="KKD61" s="1002"/>
      <c r="KKE61" s="1002"/>
      <c r="KKF61" s="1002"/>
      <c r="KKG61" s="1002"/>
      <c r="KKH61" s="1002"/>
      <c r="KKI61" s="1002"/>
      <c r="KKJ61" s="1002"/>
      <c r="KKK61" s="1002"/>
      <c r="KKL61" s="1002"/>
      <c r="KKM61" s="1002"/>
      <c r="KKN61" s="1002"/>
      <c r="KKO61" s="1002"/>
      <c r="KKP61" s="1002"/>
      <c r="KKQ61" s="1002"/>
      <c r="KKR61" s="1002"/>
      <c r="KKS61" s="1002"/>
      <c r="KKT61" s="1002"/>
      <c r="KKU61" s="1002"/>
      <c r="KKV61" s="1002"/>
      <c r="KKW61" s="1002"/>
      <c r="KKX61" s="1002"/>
      <c r="KKY61" s="1002"/>
      <c r="KKZ61" s="1002"/>
      <c r="KLA61" s="1002"/>
      <c r="KLB61" s="1002"/>
      <c r="KLC61" s="1002"/>
      <c r="KLD61" s="1002"/>
      <c r="KLE61" s="1002"/>
      <c r="KLF61" s="1002"/>
      <c r="KLG61" s="1002"/>
      <c r="KLH61" s="1002"/>
      <c r="KLI61" s="1002"/>
      <c r="KLJ61" s="1002"/>
      <c r="KLK61" s="1002"/>
      <c r="KLL61" s="1002"/>
      <c r="KLM61" s="1002"/>
      <c r="KLN61" s="1002"/>
      <c r="KLO61" s="1002"/>
      <c r="KLP61" s="1002"/>
      <c r="KLQ61" s="1002"/>
      <c r="KLR61" s="1002"/>
      <c r="KLS61" s="1002"/>
      <c r="KLT61" s="1002"/>
      <c r="KLU61" s="1002"/>
      <c r="KLV61" s="1002"/>
      <c r="KLW61" s="1002"/>
      <c r="KLX61" s="1002"/>
      <c r="KLY61" s="1002"/>
      <c r="KLZ61" s="1002"/>
      <c r="KMA61" s="1002"/>
      <c r="KMB61" s="1002"/>
      <c r="KMC61" s="1002"/>
      <c r="KMD61" s="1002"/>
      <c r="KME61" s="1002"/>
      <c r="KMF61" s="1002"/>
      <c r="KMG61" s="1002"/>
      <c r="KMH61" s="1002"/>
      <c r="KMI61" s="1002"/>
      <c r="KMJ61" s="1002"/>
      <c r="KMK61" s="1002"/>
      <c r="KML61" s="1002"/>
      <c r="KMM61" s="1002"/>
      <c r="KMN61" s="1002"/>
      <c r="KMO61" s="1002"/>
      <c r="KMP61" s="1002"/>
      <c r="KMQ61" s="1002"/>
      <c r="KMR61" s="1002"/>
      <c r="KMS61" s="1002"/>
      <c r="KMT61" s="1002"/>
      <c r="KMU61" s="1002"/>
      <c r="KMV61" s="1002"/>
      <c r="KMW61" s="1002"/>
      <c r="KMX61" s="1002"/>
      <c r="KMY61" s="1002"/>
      <c r="KMZ61" s="1002"/>
      <c r="KNA61" s="1002"/>
      <c r="KNB61" s="1002"/>
      <c r="KNC61" s="1002"/>
      <c r="KND61" s="1002"/>
      <c r="KNE61" s="1002"/>
      <c r="KNF61" s="1002"/>
      <c r="KNG61" s="1002"/>
      <c r="KNH61" s="1002"/>
      <c r="KNI61" s="1002"/>
      <c r="KNJ61" s="1002"/>
      <c r="KNK61" s="1002"/>
      <c r="KNL61" s="1002"/>
      <c r="KNM61" s="1002"/>
      <c r="KNN61" s="1002"/>
      <c r="KNO61" s="1002"/>
      <c r="KNP61" s="1002"/>
      <c r="KNQ61" s="1002"/>
      <c r="KNR61" s="1002"/>
      <c r="KNS61" s="1002"/>
      <c r="KNT61" s="1002"/>
      <c r="KNU61" s="1002"/>
      <c r="KNV61" s="1002"/>
      <c r="KNW61" s="1002"/>
      <c r="KNX61" s="1002"/>
      <c r="KNY61" s="1002"/>
      <c r="KNZ61" s="1002"/>
      <c r="KOA61" s="1002"/>
      <c r="KOB61" s="1002"/>
      <c r="KOC61" s="1002"/>
      <c r="KOD61" s="1002"/>
      <c r="KOE61" s="1002"/>
      <c r="KOF61" s="1002"/>
      <c r="KOG61" s="1002"/>
      <c r="KOH61" s="1002"/>
      <c r="KOI61" s="1002"/>
      <c r="KOJ61" s="1002"/>
      <c r="KOK61" s="1002"/>
      <c r="KOL61" s="1002"/>
      <c r="KOM61" s="1002"/>
      <c r="KON61" s="1002"/>
      <c r="KOO61" s="1002"/>
      <c r="KOP61" s="1002"/>
      <c r="KOQ61" s="1002"/>
      <c r="KOR61" s="1002"/>
      <c r="KOS61" s="1002"/>
      <c r="KOT61" s="1002"/>
      <c r="KOU61" s="1002"/>
      <c r="KOV61" s="1002"/>
      <c r="KOW61" s="1002"/>
      <c r="KOX61" s="1002"/>
      <c r="KOY61" s="1002"/>
      <c r="KOZ61" s="1002"/>
      <c r="KPA61" s="1002"/>
      <c r="KPB61" s="1002"/>
      <c r="KPC61" s="1002"/>
      <c r="KPD61" s="1002"/>
      <c r="KPE61" s="1002"/>
      <c r="KPF61" s="1002"/>
      <c r="KPG61" s="1002"/>
      <c r="KPH61" s="1002"/>
      <c r="KPI61" s="1002"/>
      <c r="KPJ61" s="1002"/>
      <c r="KPK61" s="1002"/>
      <c r="KPL61" s="1002"/>
      <c r="KPM61" s="1002"/>
      <c r="KPN61" s="1002"/>
      <c r="KPO61" s="1002"/>
      <c r="KPP61" s="1002"/>
      <c r="KPQ61" s="1002"/>
      <c r="KPR61" s="1002"/>
      <c r="KPS61" s="1002"/>
      <c r="KPT61" s="1002"/>
      <c r="KPU61" s="1002"/>
      <c r="KPV61" s="1002"/>
      <c r="KPW61" s="1002"/>
      <c r="KPX61" s="1002"/>
      <c r="KPY61" s="1002"/>
      <c r="KPZ61" s="1002"/>
      <c r="KQA61" s="1002"/>
      <c r="KQB61" s="1002"/>
      <c r="KQC61" s="1002"/>
      <c r="KQD61" s="1002"/>
      <c r="KQE61" s="1002"/>
      <c r="KQF61" s="1002"/>
      <c r="KQG61" s="1002"/>
      <c r="KQH61" s="1002"/>
      <c r="KQI61" s="1002"/>
      <c r="KQJ61" s="1002"/>
      <c r="KQK61" s="1002"/>
      <c r="KQL61" s="1002"/>
      <c r="KQM61" s="1002"/>
      <c r="KQN61" s="1002"/>
      <c r="KQO61" s="1002"/>
      <c r="KQP61" s="1002"/>
      <c r="KQQ61" s="1002"/>
      <c r="KQR61" s="1002"/>
      <c r="KQS61" s="1002"/>
      <c r="KQT61" s="1002"/>
      <c r="KQU61" s="1002"/>
      <c r="KQV61" s="1002"/>
      <c r="KQW61" s="1002"/>
      <c r="KQX61" s="1002"/>
      <c r="KQY61" s="1002"/>
      <c r="KQZ61" s="1002"/>
      <c r="KRA61" s="1002"/>
      <c r="KRB61" s="1002"/>
      <c r="KRC61" s="1002"/>
      <c r="KRD61" s="1002"/>
      <c r="KRE61" s="1002"/>
      <c r="KRF61" s="1002"/>
      <c r="KRG61" s="1002"/>
      <c r="KRH61" s="1002"/>
      <c r="KRI61" s="1002"/>
      <c r="KRJ61" s="1002"/>
      <c r="KRK61" s="1002"/>
      <c r="KRL61" s="1002"/>
      <c r="KRM61" s="1002"/>
      <c r="KRN61" s="1002"/>
      <c r="KRO61" s="1002"/>
      <c r="KRP61" s="1002"/>
      <c r="KRQ61" s="1002"/>
      <c r="KRR61" s="1002"/>
      <c r="KRS61" s="1002"/>
      <c r="KRT61" s="1002"/>
      <c r="KRU61" s="1002"/>
      <c r="KRV61" s="1002"/>
      <c r="KRW61" s="1002"/>
      <c r="KRX61" s="1002"/>
      <c r="KRY61" s="1002"/>
      <c r="KRZ61" s="1002"/>
      <c r="KSA61" s="1002"/>
      <c r="KSB61" s="1002"/>
      <c r="KSC61" s="1002"/>
      <c r="KSD61" s="1002"/>
      <c r="KSE61" s="1002"/>
      <c r="KSF61" s="1002"/>
      <c r="KSG61" s="1002"/>
      <c r="KSH61" s="1002"/>
      <c r="KSI61" s="1002"/>
      <c r="KSJ61" s="1002"/>
      <c r="KSK61" s="1002"/>
      <c r="KSL61" s="1002"/>
      <c r="KSM61" s="1002"/>
      <c r="KSN61" s="1002"/>
      <c r="KSO61" s="1002"/>
      <c r="KSP61" s="1002"/>
      <c r="KSQ61" s="1002"/>
      <c r="KSR61" s="1002"/>
      <c r="KSS61" s="1002"/>
      <c r="KST61" s="1002"/>
      <c r="KSU61" s="1002"/>
      <c r="KSV61" s="1002"/>
      <c r="KSW61" s="1002"/>
      <c r="KSX61" s="1002"/>
      <c r="KSY61" s="1002"/>
      <c r="KSZ61" s="1002"/>
      <c r="KTA61" s="1002"/>
      <c r="KTB61" s="1002"/>
      <c r="KTC61" s="1002"/>
      <c r="KTD61" s="1002"/>
      <c r="KTE61" s="1002"/>
      <c r="KTF61" s="1002"/>
      <c r="KTG61" s="1002"/>
      <c r="KTH61" s="1002"/>
      <c r="KTI61" s="1002"/>
      <c r="KTJ61" s="1002"/>
      <c r="KTK61" s="1002"/>
      <c r="KTL61" s="1002"/>
      <c r="KTM61" s="1002"/>
      <c r="KTN61" s="1002"/>
      <c r="KTO61" s="1002"/>
      <c r="KTP61" s="1002"/>
      <c r="KTQ61" s="1002"/>
      <c r="KTR61" s="1002"/>
      <c r="KTS61" s="1002"/>
      <c r="KTT61" s="1002"/>
      <c r="KTU61" s="1002"/>
      <c r="KTV61" s="1002"/>
      <c r="KTW61" s="1002"/>
      <c r="KTX61" s="1002"/>
      <c r="KTY61" s="1002"/>
      <c r="KTZ61" s="1002"/>
      <c r="KUA61" s="1002"/>
      <c r="KUB61" s="1002"/>
      <c r="KUC61" s="1002"/>
      <c r="KUD61" s="1002"/>
      <c r="KUE61" s="1002"/>
      <c r="KUF61" s="1002"/>
      <c r="KUG61" s="1002"/>
      <c r="KUH61" s="1002"/>
      <c r="KUI61" s="1002"/>
      <c r="KUJ61" s="1002"/>
      <c r="KUK61" s="1002"/>
      <c r="KUL61" s="1002"/>
      <c r="KUM61" s="1002"/>
      <c r="KUN61" s="1002"/>
      <c r="KUO61" s="1002"/>
      <c r="KUP61" s="1002"/>
      <c r="KUQ61" s="1002"/>
      <c r="KUR61" s="1002"/>
      <c r="KUS61" s="1002"/>
      <c r="KUT61" s="1002"/>
      <c r="KUU61" s="1002"/>
      <c r="KUV61" s="1002"/>
      <c r="KUW61" s="1002"/>
      <c r="KUX61" s="1002"/>
      <c r="KUY61" s="1002"/>
      <c r="KUZ61" s="1002"/>
      <c r="KVA61" s="1002"/>
      <c r="KVB61" s="1002"/>
      <c r="KVC61" s="1002"/>
      <c r="KVD61" s="1002"/>
      <c r="KVE61" s="1002"/>
      <c r="KVF61" s="1002"/>
      <c r="KVG61" s="1002"/>
      <c r="KVH61" s="1002"/>
      <c r="KVI61" s="1002"/>
      <c r="KVJ61" s="1002"/>
      <c r="KVK61" s="1002"/>
      <c r="KVL61" s="1002"/>
      <c r="KVM61" s="1002"/>
      <c r="KVN61" s="1002"/>
      <c r="KVO61" s="1002"/>
      <c r="KVP61" s="1002"/>
      <c r="KVQ61" s="1002"/>
      <c r="KVR61" s="1002"/>
      <c r="KVS61" s="1002"/>
      <c r="KVT61" s="1002"/>
      <c r="KVU61" s="1002"/>
      <c r="KVV61" s="1002"/>
      <c r="KVW61" s="1002"/>
      <c r="KVX61" s="1002"/>
      <c r="KVY61" s="1002"/>
      <c r="KVZ61" s="1002"/>
      <c r="KWA61" s="1002"/>
      <c r="KWB61" s="1002"/>
      <c r="KWC61" s="1002"/>
      <c r="KWD61" s="1002"/>
      <c r="KWE61" s="1002"/>
      <c r="KWF61" s="1002"/>
      <c r="KWG61" s="1002"/>
      <c r="KWH61" s="1002"/>
      <c r="KWI61" s="1002"/>
      <c r="KWJ61" s="1002"/>
      <c r="KWK61" s="1002"/>
      <c r="KWL61" s="1002"/>
      <c r="KWM61" s="1002"/>
      <c r="KWN61" s="1002"/>
      <c r="KWO61" s="1002"/>
      <c r="KWP61" s="1002"/>
      <c r="KWQ61" s="1002"/>
      <c r="KWR61" s="1002"/>
      <c r="KWS61" s="1002"/>
      <c r="KWT61" s="1002"/>
      <c r="KWU61" s="1002"/>
      <c r="KWV61" s="1002"/>
      <c r="KWW61" s="1002"/>
      <c r="KWX61" s="1002"/>
      <c r="KWY61" s="1002"/>
      <c r="KWZ61" s="1002"/>
      <c r="KXA61" s="1002"/>
      <c r="KXB61" s="1002"/>
      <c r="KXC61" s="1002"/>
      <c r="KXD61" s="1002"/>
      <c r="KXE61" s="1002"/>
      <c r="KXF61" s="1002"/>
      <c r="KXG61" s="1002"/>
      <c r="KXH61" s="1002"/>
      <c r="KXI61" s="1002"/>
      <c r="KXJ61" s="1002"/>
      <c r="KXK61" s="1002"/>
      <c r="KXL61" s="1002"/>
      <c r="KXM61" s="1002"/>
      <c r="KXN61" s="1002"/>
      <c r="KXO61" s="1002"/>
      <c r="KXP61" s="1002"/>
      <c r="KXQ61" s="1002"/>
      <c r="KXR61" s="1002"/>
      <c r="KXS61" s="1002"/>
      <c r="KXT61" s="1002"/>
      <c r="KXU61" s="1002"/>
      <c r="KXV61" s="1002"/>
      <c r="KXW61" s="1002"/>
      <c r="KXX61" s="1002"/>
      <c r="KXY61" s="1002"/>
      <c r="KXZ61" s="1002"/>
      <c r="KYA61" s="1002"/>
      <c r="KYB61" s="1002"/>
      <c r="KYC61" s="1002"/>
      <c r="KYD61" s="1002"/>
      <c r="KYE61" s="1002"/>
      <c r="KYF61" s="1002"/>
      <c r="KYG61" s="1002"/>
      <c r="KYH61" s="1002"/>
      <c r="KYI61" s="1002"/>
      <c r="KYJ61" s="1002"/>
      <c r="KYK61" s="1002"/>
      <c r="KYL61" s="1002"/>
      <c r="KYM61" s="1002"/>
      <c r="KYN61" s="1002"/>
      <c r="KYO61" s="1002"/>
      <c r="KYP61" s="1002"/>
      <c r="KYQ61" s="1002"/>
      <c r="KYR61" s="1002"/>
      <c r="KYS61" s="1002"/>
      <c r="KYT61" s="1002"/>
      <c r="KYU61" s="1002"/>
      <c r="KYV61" s="1002"/>
      <c r="KYW61" s="1002"/>
      <c r="KYX61" s="1002"/>
      <c r="KYY61" s="1002"/>
      <c r="KYZ61" s="1002"/>
      <c r="KZA61" s="1002"/>
      <c r="KZB61" s="1002"/>
      <c r="KZC61" s="1002"/>
      <c r="KZD61" s="1002"/>
      <c r="KZE61" s="1002"/>
      <c r="KZF61" s="1002"/>
      <c r="KZG61" s="1002"/>
      <c r="KZH61" s="1002"/>
      <c r="KZI61" s="1002"/>
      <c r="KZJ61" s="1002"/>
      <c r="KZK61" s="1002"/>
      <c r="KZL61" s="1002"/>
      <c r="KZM61" s="1002"/>
      <c r="KZN61" s="1002"/>
      <c r="KZO61" s="1002"/>
      <c r="KZP61" s="1002"/>
      <c r="KZQ61" s="1002"/>
      <c r="KZR61" s="1002"/>
      <c r="KZS61" s="1002"/>
      <c r="KZT61" s="1002"/>
      <c r="KZU61" s="1002"/>
      <c r="KZV61" s="1002"/>
      <c r="KZW61" s="1002"/>
      <c r="KZX61" s="1002"/>
      <c r="KZY61" s="1002"/>
      <c r="KZZ61" s="1002"/>
      <c r="LAA61" s="1002"/>
      <c r="LAB61" s="1002"/>
      <c r="LAC61" s="1002"/>
      <c r="LAD61" s="1002"/>
      <c r="LAE61" s="1002"/>
      <c r="LAF61" s="1002"/>
      <c r="LAG61" s="1002"/>
      <c r="LAH61" s="1002"/>
      <c r="LAI61" s="1002"/>
      <c r="LAJ61" s="1002"/>
      <c r="LAK61" s="1002"/>
      <c r="LAL61" s="1002"/>
      <c r="LAM61" s="1002"/>
      <c r="LAN61" s="1002"/>
      <c r="LAO61" s="1002"/>
      <c r="LAP61" s="1002"/>
      <c r="LAQ61" s="1002"/>
      <c r="LAR61" s="1002"/>
      <c r="LAS61" s="1002"/>
      <c r="LAT61" s="1002"/>
      <c r="LAU61" s="1002"/>
      <c r="LAV61" s="1002"/>
      <c r="LAW61" s="1002"/>
      <c r="LAX61" s="1002"/>
      <c r="LAY61" s="1002"/>
      <c r="LAZ61" s="1002"/>
      <c r="LBA61" s="1002"/>
      <c r="LBB61" s="1002"/>
      <c r="LBC61" s="1002"/>
      <c r="LBD61" s="1002"/>
      <c r="LBE61" s="1002"/>
      <c r="LBF61" s="1002"/>
      <c r="LBG61" s="1002"/>
      <c r="LBH61" s="1002"/>
      <c r="LBI61" s="1002"/>
      <c r="LBJ61" s="1002"/>
      <c r="LBK61" s="1002"/>
      <c r="LBL61" s="1002"/>
      <c r="LBM61" s="1002"/>
      <c r="LBN61" s="1002"/>
      <c r="LBO61" s="1002"/>
      <c r="LBP61" s="1002"/>
      <c r="LBQ61" s="1002"/>
      <c r="LBR61" s="1002"/>
      <c r="LBS61" s="1002"/>
      <c r="LBT61" s="1002"/>
      <c r="LBU61" s="1002"/>
      <c r="LBV61" s="1002"/>
      <c r="LBW61" s="1002"/>
      <c r="LBX61" s="1002"/>
      <c r="LBY61" s="1002"/>
      <c r="LBZ61" s="1002"/>
      <c r="LCA61" s="1002"/>
      <c r="LCB61" s="1002"/>
      <c r="LCC61" s="1002"/>
      <c r="LCD61" s="1002"/>
      <c r="LCE61" s="1002"/>
      <c r="LCF61" s="1002"/>
      <c r="LCG61" s="1002"/>
      <c r="LCH61" s="1002"/>
      <c r="LCI61" s="1002"/>
      <c r="LCJ61" s="1002"/>
      <c r="LCK61" s="1002"/>
      <c r="LCL61" s="1002"/>
      <c r="LCM61" s="1002"/>
      <c r="LCN61" s="1002"/>
      <c r="LCO61" s="1002"/>
      <c r="LCP61" s="1002"/>
      <c r="LCQ61" s="1002"/>
      <c r="LCR61" s="1002"/>
      <c r="LCS61" s="1002"/>
      <c r="LCT61" s="1002"/>
      <c r="LCU61" s="1002"/>
      <c r="LCV61" s="1002"/>
      <c r="LCW61" s="1002"/>
      <c r="LCX61" s="1002"/>
      <c r="LCY61" s="1002"/>
      <c r="LCZ61" s="1002"/>
      <c r="LDA61" s="1002"/>
      <c r="LDB61" s="1002"/>
      <c r="LDC61" s="1002"/>
      <c r="LDD61" s="1002"/>
      <c r="LDE61" s="1002"/>
      <c r="LDF61" s="1002"/>
      <c r="LDG61" s="1002"/>
      <c r="LDH61" s="1002"/>
      <c r="LDI61" s="1002"/>
      <c r="LDJ61" s="1002"/>
      <c r="LDK61" s="1002"/>
      <c r="LDL61" s="1002"/>
      <c r="LDM61" s="1002"/>
      <c r="LDN61" s="1002"/>
      <c r="LDO61" s="1002"/>
      <c r="LDP61" s="1002"/>
      <c r="LDQ61" s="1002"/>
      <c r="LDR61" s="1002"/>
      <c r="LDS61" s="1002"/>
      <c r="LDT61" s="1002"/>
      <c r="LDU61" s="1002"/>
      <c r="LDV61" s="1002"/>
      <c r="LDW61" s="1002"/>
      <c r="LDX61" s="1002"/>
      <c r="LDY61" s="1002"/>
      <c r="LDZ61" s="1002"/>
      <c r="LEA61" s="1002"/>
      <c r="LEB61" s="1002"/>
      <c r="LEC61" s="1002"/>
      <c r="LED61" s="1002"/>
      <c r="LEE61" s="1002"/>
      <c r="LEF61" s="1002"/>
      <c r="LEG61" s="1002"/>
      <c r="LEH61" s="1002"/>
      <c r="LEI61" s="1002"/>
      <c r="LEJ61" s="1002"/>
      <c r="LEK61" s="1002"/>
      <c r="LEL61" s="1002"/>
      <c r="LEM61" s="1002"/>
      <c r="LEN61" s="1002"/>
      <c r="LEO61" s="1002"/>
      <c r="LEP61" s="1002"/>
      <c r="LEQ61" s="1002"/>
      <c r="LER61" s="1002"/>
      <c r="LES61" s="1002"/>
      <c r="LET61" s="1002"/>
      <c r="LEU61" s="1002"/>
      <c r="LEV61" s="1002"/>
      <c r="LEW61" s="1002"/>
      <c r="LEX61" s="1002"/>
      <c r="LEY61" s="1002"/>
      <c r="LEZ61" s="1002"/>
      <c r="LFA61" s="1002"/>
      <c r="LFB61" s="1002"/>
      <c r="LFC61" s="1002"/>
      <c r="LFD61" s="1002"/>
      <c r="LFE61" s="1002"/>
      <c r="LFF61" s="1002"/>
      <c r="LFG61" s="1002"/>
      <c r="LFH61" s="1002"/>
      <c r="LFI61" s="1002"/>
      <c r="LFJ61" s="1002"/>
      <c r="LFK61" s="1002"/>
      <c r="LFL61" s="1002"/>
      <c r="LFM61" s="1002"/>
      <c r="LFN61" s="1002"/>
      <c r="LFO61" s="1002"/>
      <c r="LFP61" s="1002"/>
      <c r="LFQ61" s="1002"/>
      <c r="LFR61" s="1002"/>
      <c r="LFS61" s="1002"/>
      <c r="LFT61" s="1002"/>
      <c r="LFU61" s="1002"/>
      <c r="LFV61" s="1002"/>
      <c r="LFW61" s="1002"/>
      <c r="LFX61" s="1002"/>
      <c r="LFY61" s="1002"/>
      <c r="LFZ61" s="1002"/>
      <c r="LGA61" s="1002"/>
      <c r="LGB61" s="1002"/>
      <c r="LGC61" s="1002"/>
      <c r="LGD61" s="1002"/>
      <c r="LGE61" s="1002"/>
      <c r="LGF61" s="1002"/>
      <c r="LGG61" s="1002"/>
      <c r="LGH61" s="1002"/>
      <c r="LGI61" s="1002"/>
      <c r="LGJ61" s="1002"/>
      <c r="LGK61" s="1002"/>
      <c r="LGL61" s="1002"/>
      <c r="LGM61" s="1002"/>
      <c r="LGN61" s="1002"/>
      <c r="LGO61" s="1002"/>
      <c r="LGP61" s="1002"/>
      <c r="LGQ61" s="1002"/>
      <c r="LGR61" s="1002"/>
      <c r="LGS61" s="1002"/>
      <c r="LGT61" s="1002"/>
      <c r="LGU61" s="1002"/>
      <c r="LGV61" s="1002"/>
      <c r="LGW61" s="1002"/>
      <c r="LGX61" s="1002"/>
      <c r="LGY61" s="1002"/>
      <c r="LGZ61" s="1002"/>
      <c r="LHA61" s="1002"/>
      <c r="LHB61" s="1002"/>
      <c r="LHC61" s="1002"/>
      <c r="LHD61" s="1002"/>
      <c r="LHE61" s="1002"/>
      <c r="LHF61" s="1002"/>
      <c r="LHG61" s="1002"/>
      <c r="LHH61" s="1002"/>
      <c r="LHI61" s="1002"/>
      <c r="LHJ61" s="1002"/>
      <c r="LHK61" s="1002"/>
      <c r="LHL61" s="1002"/>
      <c r="LHM61" s="1002"/>
      <c r="LHN61" s="1002"/>
      <c r="LHO61" s="1002"/>
      <c r="LHP61" s="1002"/>
      <c r="LHQ61" s="1002"/>
      <c r="LHR61" s="1002"/>
      <c r="LHS61" s="1002"/>
      <c r="LHT61" s="1002"/>
      <c r="LHU61" s="1002"/>
      <c r="LHV61" s="1002"/>
      <c r="LHW61" s="1002"/>
      <c r="LHX61" s="1002"/>
      <c r="LHY61" s="1002"/>
      <c r="LHZ61" s="1002"/>
      <c r="LIA61" s="1002"/>
      <c r="LIB61" s="1002"/>
      <c r="LIC61" s="1002"/>
      <c r="LID61" s="1002"/>
      <c r="LIE61" s="1002"/>
      <c r="LIF61" s="1002"/>
      <c r="LIG61" s="1002"/>
      <c r="LIH61" s="1002"/>
      <c r="LII61" s="1002"/>
      <c r="LIJ61" s="1002"/>
      <c r="LIK61" s="1002"/>
      <c r="LIL61" s="1002"/>
      <c r="LIM61" s="1002"/>
      <c r="LIN61" s="1002"/>
      <c r="LIO61" s="1002"/>
      <c r="LIP61" s="1002"/>
      <c r="LIQ61" s="1002"/>
      <c r="LIR61" s="1002"/>
      <c r="LIS61" s="1002"/>
      <c r="LIT61" s="1002"/>
      <c r="LIU61" s="1002"/>
      <c r="LIV61" s="1002"/>
      <c r="LIW61" s="1002"/>
      <c r="LIX61" s="1002"/>
      <c r="LIY61" s="1002"/>
      <c r="LIZ61" s="1002"/>
      <c r="LJA61" s="1002"/>
      <c r="LJB61" s="1002"/>
      <c r="LJC61" s="1002"/>
      <c r="LJD61" s="1002"/>
      <c r="LJE61" s="1002"/>
      <c r="LJF61" s="1002"/>
      <c r="LJG61" s="1002"/>
      <c r="LJH61" s="1002"/>
      <c r="LJI61" s="1002"/>
      <c r="LJJ61" s="1002"/>
      <c r="LJK61" s="1002"/>
      <c r="LJL61" s="1002"/>
      <c r="LJM61" s="1002"/>
      <c r="LJN61" s="1002"/>
      <c r="LJO61" s="1002"/>
      <c r="LJP61" s="1002"/>
      <c r="LJQ61" s="1002"/>
      <c r="LJR61" s="1002"/>
      <c r="LJS61" s="1002"/>
      <c r="LJT61" s="1002"/>
      <c r="LJU61" s="1002"/>
      <c r="LJV61" s="1002"/>
      <c r="LJW61" s="1002"/>
      <c r="LJX61" s="1002"/>
      <c r="LJY61" s="1002"/>
      <c r="LJZ61" s="1002"/>
      <c r="LKA61" s="1002"/>
      <c r="LKB61" s="1002"/>
      <c r="LKC61" s="1002"/>
      <c r="LKD61" s="1002"/>
      <c r="LKE61" s="1002"/>
      <c r="LKF61" s="1002"/>
      <c r="LKG61" s="1002"/>
      <c r="LKH61" s="1002"/>
      <c r="LKI61" s="1002"/>
      <c r="LKJ61" s="1002"/>
      <c r="LKK61" s="1002"/>
      <c r="LKL61" s="1002"/>
      <c r="LKM61" s="1002"/>
      <c r="LKN61" s="1002"/>
      <c r="LKO61" s="1002"/>
      <c r="LKP61" s="1002"/>
      <c r="LKQ61" s="1002"/>
      <c r="LKR61" s="1002"/>
      <c r="LKS61" s="1002"/>
      <c r="LKT61" s="1002"/>
      <c r="LKU61" s="1002"/>
      <c r="LKV61" s="1002"/>
      <c r="LKW61" s="1002"/>
      <c r="LKX61" s="1002"/>
      <c r="LKY61" s="1002"/>
      <c r="LKZ61" s="1002"/>
      <c r="LLA61" s="1002"/>
      <c r="LLB61" s="1002"/>
      <c r="LLC61" s="1002"/>
      <c r="LLD61" s="1002"/>
      <c r="LLE61" s="1002"/>
      <c r="LLF61" s="1002"/>
      <c r="LLG61" s="1002"/>
      <c r="LLH61" s="1002"/>
      <c r="LLI61" s="1002"/>
      <c r="LLJ61" s="1002"/>
      <c r="LLK61" s="1002"/>
      <c r="LLL61" s="1002"/>
      <c r="LLM61" s="1002"/>
      <c r="LLN61" s="1002"/>
      <c r="LLO61" s="1002"/>
      <c r="LLP61" s="1002"/>
      <c r="LLQ61" s="1002"/>
      <c r="LLR61" s="1002"/>
      <c r="LLS61" s="1002"/>
      <c r="LLT61" s="1002"/>
      <c r="LLU61" s="1002"/>
      <c r="LLV61" s="1002"/>
      <c r="LLW61" s="1002"/>
      <c r="LLX61" s="1002"/>
      <c r="LLY61" s="1002"/>
      <c r="LLZ61" s="1002"/>
      <c r="LMA61" s="1002"/>
      <c r="LMB61" s="1002"/>
      <c r="LMC61" s="1002"/>
      <c r="LMD61" s="1002"/>
      <c r="LME61" s="1002"/>
      <c r="LMF61" s="1002"/>
      <c r="LMG61" s="1002"/>
      <c r="LMH61" s="1002"/>
      <c r="LMI61" s="1002"/>
      <c r="LMJ61" s="1002"/>
      <c r="LMK61" s="1002"/>
      <c r="LML61" s="1002"/>
      <c r="LMM61" s="1002"/>
      <c r="LMN61" s="1002"/>
      <c r="LMO61" s="1002"/>
      <c r="LMP61" s="1002"/>
      <c r="LMQ61" s="1002"/>
      <c r="LMR61" s="1002"/>
      <c r="LMS61" s="1002"/>
      <c r="LMT61" s="1002"/>
      <c r="LMU61" s="1002"/>
      <c r="LMV61" s="1002"/>
      <c r="LMW61" s="1002"/>
      <c r="LMX61" s="1002"/>
      <c r="LMY61" s="1002"/>
      <c r="LMZ61" s="1002"/>
      <c r="LNA61" s="1002"/>
      <c r="LNB61" s="1002"/>
      <c r="LNC61" s="1002"/>
      <c r="LND61" s="1002"/>
      <c r="LNE61" s="1002"/>
      <c r="LNF61" s="1002"/>
      <c r="LNG61" s="1002"/>
      <c r="LNH61" s="1002"/>
      <c r="LNI61" s="1002"/>
      <c r="LNJ61" s="1002"/>
      <c r="LNK61" s="1002"/>
      <c r="LNL61" s="1002"/>
      <c r="LNM61" s="1002"/>
      <c r="LNN61" s="1002"/>
      <c r="LNO61" s="1002"/>
      <c r="LNP61" s="1002"/>
      <c r="LNQ61" s="1002"/>
      <c r="LNR61" s="1002"/>
      <c r="LNS61" s="1002"/>
      <c r="LNT61" s="1002"/>
      <c r="LNU61" s="1002"/>
      <c r="LNV61" s="1002"/>
      <c r="LNW61" s="1002"/>
      <c r="LNX61" s="1002"/>
      <c r="LNY61" s="1002"/>
      <c r="LNZ61" s="1002"/>
      <c r="LOA61" s="1002"/>
      <c r="LOB61" s="1002"/>
      <c r="LOC61" s="1002"/>
      <c r="LOD61" s="1002"/>
      <c r="LOE61" s="1002"/>
      <c r="LOF61" s="1002"/>
      <c r="LOG61" s="1002"/>
      <c r="LOH61" s="1002"/>
      <c r="LOI61" s="1002"/>
      <c r="LOJ61" s="1002"/>
      <c r="LOK61" s="1002"/>
      <c r="LOL61" s="1002"/>
      <c r="LOM61" s="1002"/>
      <c r="LON61" s="1002"/>
      <c r="LOO61" s="1002"/>
      <c r="LOP61" s="1002"/>
      <c r="LOQ61" s="1002"/>
      <c r="LOR61" s="1002"/>
      <c r="LOS61" s="1002"/>
      <c r="LOT61" s="1002"/>
      <c r="LOU61" s="1002"/>
      <c r="LOV61" s="1002"/>
      <c r="LOW61" s="1002"/>
      <c r="LOX61" s="1002"/>
      <c r="LOY61" s="1002"/>
      <c r="LOZ61" s="1002"/>
      <c r="LPA61" s="1002"/>
      <c r="LPB61" s="1002"/>
      <c r="LPC61" s="1002"/>
      <c r="LPD61" s="1002"/>
      <c r="LPE61" s="1002"/>
      <c r="LPF61" s="1002"/>
      <c r="LPG61" s="1002"/>
      <c r="LPH61" s="1002"/>
      <c r="LPI61" s="1002"/>
      <c r="LPJ61" s="1002"/>
      <c r="LPK61" s="1002"/>
      <c r="LPL61" s="1002"/>
      <c r="LPM61" s="1002"/>
      <c r="LPN61" s="1002"/>
      <c r="LPO61" s="1002"/>
      <c r="LPP61" s="1002"/>
      <c r="LPQ61" s="1002"/>
      <c r="LPR61" s="1002"/>
      <c r="LPS61" s="1002"/>
      <c r="LPT61" s="1002"/>
      <c r="LPU61" s="1002"/>
      <c r="LPV61" s="1002"/>
      <c r="LPW61" s="1002"/>
      <c r="LPX61" s="1002"/>
      <c r="LPY61" s="1002"/>
      <c r="LPZ61" s="1002"/>
      <c r="LQA61" s="1002"/>
      <c r="LQB61" s="1002"/>
      <c r="LQC61" s="1002"/>
      <c r="LQD61" s="1002"/>
      <c r="LQE61" s="1002"/>
      <c r="LQF61" s="1002"/>
      <c r="LQG61" s="1002"/>
      <c r="LQH61" s="1002"/>
      <c r="LQI61" s="1002"/>
      <c r="LQJ61" s="1002"/>
      <c r="LQK61" s="1002"/>
      <c r="LQL61" s="1002"/>
      <c r="LQM61" s="1002"/>
      <c r="LQN61" s="1002"/>
      <c r="LQO61" s="1002"/>
      <c r="LQP61" s="1002"/>
      <c r="LQQ61" s="1002"/>
      <c r="LQR61" s="1002"/>
      <c r="LQS61" s="1002"/>
      <c r="LQT61" s="1002"/>
      <c r="LQU61" s="1002"/>
      <c r="LQV61" s="1002"/>
      <c r="LQW61" s="1002"/>
      <c r="LQX61" s="1002"/>
      <c r="LQY61" s="1002"/>
      <c r="LQZ61" s="1002"/>
      <c r="LRA61" s="1002"/>
      <c r="LRB61" s="1002"/>
      <c r="LRC61" s="1002"/>
      <c r="LRD61" s="1002"/>
      <c r="LRE61" s="1002"/>
      <c r="LRF61" s="1002"/>
      <c r="LRG61" s="1002"/>
      <c r="LRH61" s="1002"/>
      <c r="LRI61" s="1002"/>
      <c r="LRJ61" s="1002"/>
      <c r="LRK61" s="1002"/>
      <c r="LRL61" s="1002"/>
      <c r="LRM61" s="1002"/>
      <c r="LRN61" s="1002"/>
      <c r="LRO61" s="1002"/>
      <c r="LRP61" s="1002"/>
      <c r="LRQ61" s="1002"/>
      <c r="LRR61" s="1002"/>
      <c r="LRS61" s="1002"/>
      <c r="LRT61" s="1002"/>
      <c r="LRU61" s="1002"/>
      <c r="LRV61" s="1002"/>
      <c r="LRW61" s="1002"/>
      <c r="LRX61" s="1002"/>
      <c r="LRY61" s="1002"/>
      <c r="LRZ61" s="1002"/>
      <c r="LSA61" s="1002"/>
      <c r="LSB61" s="1002"/>
      <c r="LSC61" s="1002"/>
      <c r="LSD61" s="1002"/>
      <c r="LSE61" s="1002"/>
      <c r="LSF61" s="1002"/>
      <c r="LSG61" s="1002"/>
      <c r="LSH61" s="1002"/>
      <c r="LSI61" s="1002"/>
      <c r="LSJ61" s="1002"/>
      <c r="LSK61" s="1002"/>
      <c r="LSL61" s="1002"/>
      <c r="LSM61" s="1002"/>
      <c r="LSN61" s="1002"/>
      <c r="LSO61" s="1002"/>
      <c r="LSP61" s="1002"/>
      <c r="LSQ61" s="1002"/>
      <c r="LSR61" s="1002"/>
      <c r="LSS61" s="1002"/>
      <c r="LST61" s="1002"/>
      <c r="LSU61" s="1002"/>
      <c r="LSV61" s="1002"/>
      <c r="LSW61" s="1002"/>
      <c r="LSX61" s="1002"/>
      <c r="LSY61" s="1002"/>
      <c r="LSZ61" s="1002"/>
      <c r="LTA61" s="1002"/>
      <c r="LTB61" s="1002"/>
      <c r="LTC61" s="1002"/>
      <c r="LTD61" s="1002"/>
      <c r="LTE61" s="1002"/>
      <c r="LTF61" s="1002"/>
      <c r="LTG61" s="1002"/>
      <c r="LTH61" s="1002"/>
      <c r="LTI61" s="1002"/>
      <c r="LTJ61" s="1002"/>
      <c r="LTK61" s="1002"/>
      <c r="LTL61" s="1002"/>
      <c r="LTM61" s="1002"/>
      <c r="LTN61" s="1002"/>
      <c r="LTO61" s="1002"/>
      <c r="LTP61" s="1002"/>
      <c r="LTQ61" s="1002"/>
      <c r="LTR61" s="1002"/>
      <c r="LTS61" s="1002"/>
      <c r="LTT61" s="1002"/>
      <c r="LTU61" s="1002"/>
      <c r="LTV61" s="1002"/>
      <c r="LTW61" s="1002"/>
      <c r="LTX61" s="1002"/>
      <c r="LTY61" s="1002"/>
      <c r="LTZ61" s="1002"/>
      <c r="LUA61" s="1002"/>
      <c r="LUB61" s="1002"/>
      <c r="LUC61" s="1002"/>
      <c r="LUD61" s="1002"/>
      <c r="LUE61" s="1002"/>
      <c r="LUF61" s="1002"/>
      <c r="LUG61" s="1002"/>
      <c r="LUH61" s="1002"/>
      <c r="LUI61" s="1002"/>
      <c r="LUJ61" s="1002"/>
      <c r="LUK61" s="1002"/>
      <c r="LUL61" s="1002"/>
      <c r="LUM61" s="1002"/>
      <c r="LUN61" s="1002"/>
      <c r="LUO61" s="1002"/>
      <c r="LUP61" s="1002"/>
      <c r="LUQ61" s="1002"/>
      <c r="LUR61" s="1002"/>
      <c r="LUS61" s="1002"/>
      <c r="LUT61" s="1002"/>
      <c r="LUU61" s="1002"/>
      <c r="LUV61" s="1002"/>
      <c r="LUW61" s="1002"/>
      <c r="LUX61" s="1002"/>
      <c r="LUY61" s="1002"/>
      <c r="LUZ61" s="1002"/>
      <c r="LVA61" s="1002"/>
      <c r="LVB61" s="1002"/>
      <c r="LVC61" s="1002"/>
      <c r="LVD61" s="1002"/>
      <c r="LVE61" s="1002"/>
      <c r="LVF61" s="1002"/>
      <c r="LVG61" s="1002"/>
      <c r="LVH61" s="1002"/>
      <c r="LVI61" s="1002"/>
      <c r="LVJ61" s="1002"/>
      <c r="LVK61" s="1002"/>
      <c r="LVL61" s="1002"/>
      <c r="LVM61" s="1002"/>
      <c r="LVN61" s="1002"/>
      <c r="LVO61" s="1002"/>
      <c r="LVP61" s="1002"/>
      <c r="LVQ61" s="1002"/>
      <c r="LVR61" s="1002"/>
      <c r="LVS61" s="1002"/>
      <c r="LVT61" s="1002"/>
      <c r="LVU61" s="1002"/>
      <c r="LVV61" s="1002"/>
      <c r="LVW61" s="1002"/>
      <c r="LVX61" s="1002"/>
      <c r="LVY61" s="1002"/>
      <c r="LVZ61" s="1002"/>
      <c r="LWA61" s="1002"/>
      <c r="LWB61" s="1002"/>
      <c r="LWC61" s="1002"/>
      <c r="LWD61" s="1002"/>
      <c r="LWE61" s="1002"/>
      <c r="LWF61" s="1002"/>
      <c r="LWG61" s="1002"/>
      <c r="LWH61" s="1002"/>
      <c r="LWI61" s="1002"/>
      <c r="LWJ61" s="1002"/>
      <c r="LWK61" s="1002"/>
      <c r="LWL61" s="1002"/>
      <c r="LWM61" s="1002"/>
      <c r="LWN61" s="1002"/>
      <c r="LWO61" s="1002"/>
      <c r="LWP61" s="1002"/>
      <c r="LWQ61" s="1002"/>
      <c r="LWR61" s="1002"/>
      <c r="LWS61" s="1002"/>
      <c r="LWT61" s="1002"/>
      <c r="LWU61" s="1002"/>
      <c r="LWV61" s="1002"/>
      <c r="LWW61" s="1002"/>
      <c r="LWX61" s="1002"/>
      <c r="LWY61" s="1002"/>
      <c r="LWZ61" s="1002"/>
      <c r="LXA61" s="1002"/>
      <c r="LXB61" s="1002"/>
      <c r="LXC61" s="1002"/>
      <c r="LXD61" s="1002"/>
      <c r="LXE61" s="1002"/>
      <c r="LXF61" s="1002"/>
      <c r="LXG61" s="1002"/>
      <c r="LXH61" s="1002"/>
      <c r="LXI61" s="1002"/>
      <c r="LXJ61" s="1002"/>
      <c r="LXK61" s="1002"/>
      <c r="LXL61" s="1002"/>
      <c r="LXM61" s="1002"/>
      <c r="LXN61" s="1002"/>
      <c r="LXO61" s="1002"/>
      <c r="LXP61" s="1002"/>
      <c r="LXQ61" s="1002"/>
      <c r="LXR61" s="1002"/>
      <c r="LXS61" s="1002"/>
      <c r="LXT61" s="1002"/>
      <c r="LXU61" s="1002"/>
      <c r="LXV61" s="1002"/>
      <c r="LXW61" s="1002"/>
      <c r="LXX61" s="1002"/>
      <c r="LXY61" s="1002"/>
      <c r="LXZ61" s="1002"/>
      <c r="LYA61" s="1002"/>
      <c r="LYB61" s="1002"/>
      <c r="LYC61" s="1002"/>
      <c r="LYD61" s="1002"/>
      <c r="LYE61" s="1002"/>
      <c r="LYF61" s="1002"/>
      <c r="LYG61" s="1002"/>
      <c r="LYH61" s="1002"/>
      <c r="LYI61" s="1002"/>
      <c r="LYJ61" s="1002"/>
      <c r="LYK61" s="1002"/>
      <c r="LYL61" s="1002"/>
      <c r="LYM61" s="1002"/>
      <c r="LYN61" s="1002"/>
      <c r="LYO61" s="1002"/>
      <c r="LYP61" s="1002"/>
      <c r="LYQ61" s="1002"/>
      <c r="LYR61" s="1002"/>
      <c r="LYS61" s="1002"/>
      <c r="LYT61" s="1002"/>
      <c r="LYU61" s="1002"/>
      <c r="LYV61" s="1002"/>
      <c r="LYW61" s="1002"/>
      <c r="LYX61" s="1002"/>
      <c r="LYY61" s="1002"/>
      <c r="LYZ61" s="1002"/>
      <c r="LZA61" s="1002"/>
      <c r="LZB61" s="1002"/>
      <c r="LZC61" s="1002"/>
      <c r="LZD61" s="1002"/>
      <c r="LZE61" s="1002"/>
      <c r="LZF61" s="1002"/>
      <c r="LZG61" s="1002"/>
      <c r="LZH61" s="1002"/>
      <c r="LZI61" s="1002"/>
      <c r="LZJ61" s="1002"/>
      <c r="LZK61" s="1002"/>
      <c r="LZL61" s="1002"/>
      <c r="LZM61" s="1002"/>
      <c r="LZN61" s="1002"/>
      <c r="LZO61" s="1002"/>
      <c r="LZP61" s="1002"/>
      <c r="LZQ61" s="1002"/>
      <c r="LZR61" s="1002"/>
      <c r="LZS61" s="1002"/>
      <c r="LZT61" s="1002"/>
      <c r="LZU61" s="1002"/>
      <c r="LZV61" s="1002"/>
      <c r="LZW61" s="1002"/>
      <c r="LZX61" s="1002"/>
      <c r="LZY61" s="1002"/>
      <c r="LZZ61" s="1002"/>
      <c r="MAA61" s="1002"/>
      <c r="MAB61" s="1002"/>
      <c r="MAC61" s="1002"/>
      <c r="MAD61" s="1002"/>
      <c r="MAE61" s="1002"/>
      <c r="MAF61" s="1002"/>
      <c r="MAG61" s="1002"/>
      <c r="MAH61" s="1002"/>
      <c r="MAI61" s="1002"/>
      <c r="MAJ61" s="1002"/>
      <c r="MAK61" s="1002"/>
      <c r="MAL61" s="1002"/>
      <c r="MAM61" s="1002"/>
      <c r="MAN61" s="1002"/>
      <c r="MAO61" s="1002"/>
      <c r="MAP61" s="1002"/>
      <c r="MAQ61" s="1002"/>
      <c r="MAR61" s="1002"/>
      <c r="MAS61" s="1002"/>
      <c r="MAT61" s="1002"/>
      <c r="MAU61" s="1002"/>
      <c r="MAV61" s="1002"/>
      <c r="MAW61" s="1002"/>
      <c r="MAX61" s="1002"/>
      <c r="MAY61" s="1002"/>
      <c r="MAZ61" s="1002"/>
      <c r="MBA61" s="1002"/>
      <c r="MBB61" s="1002"/>
      <c r="MBC61" s="1002"/>
      <c r="MBD61" s="1002"/>
      <c r="MBE61" s="1002"/>
      <c r="MBF61" s="1002"/>
      <c r="MBG61" s="1002"/>
      <c r="MBH61" s="1002"/>
      <c r="MBI61" s="1002"/>
      <c r="MBJ61" s="1002"/>
      <c r="MBK61" s="1002"/>
      <c r="MBL61" s="1002"/>
      <c r="MBM61" s="1002"/>
      <c r="MBN61" s="1002"/>
      <c r="MBO61" s="1002"/>
      <c r="MBP61" s="1002"/>
      <c r="MBQ61" s="1002"/>
      <c r="MBR61" s="1002"/>
      <c r="MBS61" s="1002"/>
      <c r="MBT61" s="1002"/>
      <c r="MBU61" s="1002"/>
      <c r="MBV61" s="1002"/>
      <c r="MBW61" s="1002"/>
      <c r="MBX61" s="1002"/>
      <c r="MBY61" s="1002"/>
      <c r="MBZ61" s="1002"/>
      <c r="MCA61" s="1002"/>
      <c r="MCB61" s="1002"/>
      <c r="MCC61" s="1002"/>
      <c r="MCD61" s="1002"/>
      <c r="MCE61" s="1002"/>
      <c r="MCF61" s="1002"/>
      <c r="MCG61" s="1002"/>
      <c r="MCH61" s="1002"/>
      <c r="MCI61" s="1002"/>
      <c r="MCJ61" s="1002"/>
      <c r="MCK61" s="1002"/>
      <c r="MCL61" s="1002"/>
      <c r="MCM61" s="1002"/>
      <c r="MCN61" s="1002"/>
      <c r="MCO61" s="1002"/>
      <c r="MCP61" s="1002"/>
      <c r="MCQ61" s="1002"/>
      <c r="MCR61" s="1002"/>
      <c r="MCS61" s="1002"/>
      <c r="MCT61" s="1002"/>
      <c r="MCU61" s="1002"/>
      <c r="MCV61" s="1002"/>
      <c r="MCW61" s="1002"/>
      <c r="MCX61" s="1002"/>
      <c r="MCY61" s="1002"/>
      <c r="MCZ61" s="1002"/>
      <c r="MDA61" s="1002"/>
      <c r="MDB61" s="1002"/>
      <c r="MDC61" s="1002"/>
      <c r="MDD61" s="1002"/>
      <c r="MDE61" s="1002"/>
      <c r="MDF61" s="1002"/>
      <c r="MDG61" s="1002"/>
      <c r="MDH61" s="1002"/>
      <c r="MDI61" s="1002"/>
      <c r="MDJ61" s="1002"/>
      <c r="MDK61" s="1002"/>
      <c r="MDL61" s="1002"/>
      <c r="MDM61" s="1002"/>
      <c r="MDN61" s="1002"/>
      <c r="MDO61" s="1002"/>
      <c r="MDP61" s="1002"/>
      <c r="MDQ61" s="1002"/>
      <c r="MDR61" s="1002"/>
      <c r="MDS61" s="1002"/>
      <c r="MDT61" s="1002"/>
      <c r="MDU61" s="1002"/>
      <c r="MDV61" s="1002"/>
      <c r="MDW61" s="1002"/>
      <c r="MDX61" s="1002"/>
      <c r="MDY61" s="1002"/>
      <c r="MDZ61" s="1002"/>
      <c r="MEA61" s="1002"/>
      <c r="MEB61" s="1002"/>
      <c r="MEC61" s="1002"/>
      <c r="MED61" s="1002"/>
      <c r="MEE61" s="1002"/>
      <c r="MEF61" s="1002"/>
      <c r="MEG61" s="1002"/>
      <c r="MEH61" s="1002"/>
      <c r="MEI61" s="1002"/>
      <c r="MEJ61" s="1002"/>
      <c r="MEK61" s="1002"/>
      <c r="MEL61" s="1002"/>
      <c r="MEM61" s="1002"/>
      <c r="MEN61" s="1002"/>
      <c r="MEO61" s="1002"/>
      <c r="MEP61" s="1002"/>
      <c r="MEQ61" s="1002"/>
      <c r="MER61" s="1002"/>
      <c r="MES61" s="1002"/>
      <c r="MET61" s="1002"/>
      <c r="MEU61" s="1002"/>
      <c r="MEV61" s="1002"/>
      <c r="MEW61" s="1002"/>
      <c r="MEX61" s="1002"/>
      <c r="MEY61" s="1002"/>
      <c r="MEZ61" s="1002"/>
      <c r="MFA61" s="1002"/>
      <c r="MFB61" s="1002"/>
      <c r="MFC61" s="1002"/>
      <c r="MFD61" s="1002"/>
      <c r="MFE61" s="1002"/>
      <c r="MFF61" s="1002"/>
      <c r="MFG61" s="1002"/>
      <c r="MFH61" s="1002"/>
      <c r="MFI61" s="1002"/>
      <c r="MFJ61" s="1002"/>
      <c r="MFK61" s="1002"/>
      <c r="MFL61" s="1002"/>
      <c r="MFM61" s="1002"/>
      <c r="MFN61" s="1002"/>
      <c r="MFO61" s="1002"/>
      <c r="MFP61" s="1002"/>
      <c r="MFQ61" s="1002"/>
      <c r="MFR61" s="1002"/>
      <c r="MFS61" s="1002"/>
      <c r="MFT61" s="1002"/>
      <c r="MFU61" s="1002"/>
      <c r="MFV61" s="1002"/>
      <c r="MFW61" s="1002"/>
      <c r="MFX61" s="1002"/>
      <c r="MFY61" s="1002"/>
      <c r="MFZ61" s="1002"/>
      <c r="MGA61" s="1002"/>
      <c r="MGB61" s="1002"/>
      <c r="MGC61" s="1002"/>
      <c r="MGD61" s="1002"/>
      <c r="MGE61" s="1002"/>
      <c r="MGF61" s="1002"/>
      <c r="MGG61" s="1002"/>
      <c r="MGH61" s="1002"/>
      <c r="MGI61" s="1002"/>
      <c r="MGJ61" s="1002"/>
      <c r="MGK61" s="1002"/>
      <c r="MGL61" s="1002"/>
      <c r="MGM61" s="1002"/>
      <c r="MGN61" s="1002"/>
      <c r="MGO61" s="1002"/>
      <c r="MGP61" s="1002"/>
      <c r="MGQ61" s="1002"/>
      <c r="MGR61" s="1002"/>
      <c r="MGS61" s="1002"/>
      <c r="MGT61" s="1002"/>
      <c r="MGU61" s="1002"/>
      <c r="MGV61" s="1002"/>
      <c r="MGW61" s="1002"/>
      <c r="MGX61" s="1002"/>
      <c r="MGY61" s="1002"/>
      <c r="MGZ61" s="1002"/>
      <c r="MHA61" s="1002"/>
      <c r="MHB61" s="1002"/>
      <c r="MHC61" s="1002"/>
      <c r="MHD61" s="1002"/>
      <c r="MHE61" s="1002"/>
      <c r="MHF61" s="1002"/>
      <c r="MHG61" s="1002"/>
      <c r="MHH61" s="1002"/>
      <c r="MHI61" s="1002"/>
      <c r="MHJ61" s="1002"/>
      <c r="MHK61" s="1002"/>
      <c r="MHL61" s="1002"/>
      <c r="MHM61" s="1002"/>
      <c r="MHN61" s="1002"/>
      <c r="MHO61" s="1002"/>
      <c r="MHP61" s="1002"/>
      <c r="MHQ61" s="1002"/>
      <c r="MHR61" s="1002"/>
      <c r="MHS61" s="1002"/>
      <c r="MHT61" s="1002"/>
      <c r="MHU61" s="1002"/>
      <c r="MHV61" s="1002"/>
      <c r="MHW61" s="1002"/>
      <c r="MHX61" s="1002"/>
      <c r="MHY61" s="1002"/>
      <c r="MHZ61" s="1002"/>
      <c r="MIA61" s="1002"/>
      <c r="MIB61" s="1002"/>
      <c r="MIC61" s="1002"/>
      <c r="MID61" s="1002"/>
      <c r="MIE61" s="1002"/>
      <c r="MIF61" s="1002"/>
      <c r="MIG61" s="1002"/>
      <c r="MIH61" s="1002"/>
      <c r="MII61" s="1002"/>
      <c r="MIJ61" s="1002"/>
      <c r="MIK61" s="1002"/>
      <c r="MIL61" s="1002"/>
      <c r="MIM61" s="1002"/>
      <c r="MIN61" s="1002"/>
      <c r="MIO61" s="1002"/>
      <c r="MIP61" s="1002"/>
      <c r="MIQ61" s="1002"/>
      <c r="MIR61" s="1002"/>
      <c r="MIS61" s="1002"/>
      <c r="MIT61" s="1002"/>
      <c r="MIU61" s="1002"/>
      <c r="MIV61" s="1002"/>
      <c r="MIW61" s="1002"/>
      <c r="MIX61" s="1002"/>
      <c r="MIY61" s="1002"/>
      <c r="MIZ61" s="1002"/>
      <c r="MJA61" s="1002"/>
      <c r="MJB61" s="1002"/>
      <c r="MJC61" s="1002"/>
      <c r="MJD61" s="1002"/>
      <c r="MJE61" s="1002"/>
      <c r="MJF61" s="1002"/>
      <c r="MJG61" s="1002"/>
      <c r="MJH61" s="1002"/>
      <c r="MJI61" s="1002"/>
      <c r="MJJ61" s="1002"/>
      <c r="MJK61" s="1002"/>
      <c r="MJL61" s="1002"/>
      <c r="MJM61" s="1002"/>
      <c r="MJN61" s="1002"/>
      <c r="MJO61" s="1002"/>
      <c r="MJP61" s="1002"/>
      <c r="MJQ61" s="1002"/>
      <c r="MJR61" s="1002"/>
      <c r="MJS61" s="1002"/>
      <c r="MJT61" s="1002"/>
      <c r="MJU61" s="1002"/>
      <c r="MJV61" s="1002"/>
      <c r="MJW61" s="1002"/>
      <c r="MJX61" s="1002"/>
      <c r="MJY61" s="1002"/>
      <c r="MJZ61" s="1002"/>
      <c r="MKA61" s="1002"/>
      <c r="MKB61" s="1002"/>
      <c r="MKC61" s="1002"/>
      <c r="MKD61" s="1002"/>
      <c r="MKE61" s="1002"/>
      <c r="MKF61" s="1002"/>
      <c r="MKG61" s="1002"/>
      <c r="MKH61" s="1002"/>
      <c r="MKI61" s="1002"/>
      <c r="MKJ61" s="1002"/>
      <c r="MKK61" s="1002"/>
      <c r="MKL61" s="1002"/>
      <c r="MKM61" s="1002"/>
      <c r="MKN61" s="1002"/>
      <c r="MKO61" s="1002"/>
      <c r="MKP61" s="1002"/>
      <c r="MKQ61" s="1002"/>
      <c r="MKR61" s="1002"/>
      <c r="MKS61" s="1002"/>
      <c r="MKT61" s="1002"/>
      <c r="MKU61" s="1002"/>
      <c r="MKV61" s="1002"/>
      <c r="MKW61" s="1002"/>
      <c r="MKX61" s="1002"/>
      <c r="MKY61" s="1002"/>
      <c r="MKZ61" s="1002"/>
      <c r="MLA61" s="1002"/>
      <c r="MLB61" s="1002"/>
      <c r="MLC61" s="1002"/>
      <c r="MLD61" s="1002"/>
      <c r="MLE61" s="1002"/>
      <c r="MLF61" s="1002"/>
      <c r="MLG61" s="1002"/>
      <c r="MLH61" s="1002"/>
      <c r="MLI61" s="1002"/>
      <c r="MLJ61" s="1002"/>
      <c r="MLK61" s="1002"/>
      <c r="MLL61" s="1002"/>
      <c r="MLM61" s="1002"/>
      <c r="MLN61" s="1002"/>
      <c r="MLO61" s="1002"/>
      <c r="MLP61" s="1002"/>
      <c r="MLQ61" s="1002"/>
      <c r="MLR61" s="1002"/>
      <c r="MLS61" s="1002"/>
      <c r="MLT61" s="1002"/>
      <c r="MLU61" s="1002"/>
      <c r="MLV61" s="1002"/>
      <c r="MLW61" s="1002"/>
      <c r="MLX61" s="1002"/>
      <c r="MLY61" s="1002"/>
      <c r="MLZ61" s="1002"/>
      <c r="MMA61" s="1002"/>
      <c r="MMB61" s="1002"/>
      <c r="MMC61" s="1002"/>
      <c r="MMD61" s="1002"/>
      <c r="MME61" s="1002"/>
      <c r="MMF61" s="1002"/>
      <c r="MMG61" s="1002"/>
      <c r="MMH61" s="1002"/>
      <c r="MMI61" s="1002"/>
      <c r="MMJ61" s="1002"/>
      <c r="MMK61" s="1002"/>
      <c r="MML61" s="1002"/>
      <c r="MMM61" s="1002"/>
      <c r="MMN61" s="1002"/>
      <c r="MMO61" s="1002"/>
      <c r="MMP61" s="1002"/>
      <c r="MMQ61" s="1002"/>
      <c r="MMR61" s="1002"/>
      <c r="MMS61" s="1002"/>
      <c r="MMT61" s="1002"/>
      <c r="MMU61" s="1002"/>
      <c r="MMV61" s="1002"/>
      <c r="MMW61" s="1002"/>
      <c r="MMX61" s="1002"/>
      <c r="MMY61" s="1002"/>
      <c r="MMZ61" s="1002"/>
      <c r="MNA61" s="1002"/>
      <c r="MNB61" s="1002"/>
      <c r="MNC61" s="1002"/>
      <c r="MND61" s="1002"/>
      <c r="MNE61" s="1002"/>
      <c r="MNF61" s="1002"/>
      <c r="MNG61" s="1002"/>
      <c r="MNH61" s="1002"/>
      <c r="MNI61" s="1002"/>
      <c r="MNJ61" s="1002"/>
      <c r="MNK61" s="1002"/>
      <c r="MNL61" s="1002"/>
      <c r="MNM61" s="1002"/>
      <c r="MNN61" s="1002"/>
      <c r="MNO61" s="1002"/>
      <c r="MNP61" s="1002"/>
      <c r="MNQ61" s="1002"/>
      <c r="MNR61" s="1002"/>
      <c r="MNS61" s="1002"/>
      <c r="MNT61" s="1002"/>
      <c r="MNU61" s="1002"/>
      <c r="MNV61" s="1002"/>
      <c r="MNW61" s="1002"/>
      <c r="MNX61" s="1002"/>
      <c r="MNY61" s="1002"/>
      <c r="MNZ61" s="1002"/>
      <c r="MOA61" s="1002"/>
      <c r="MOB61" s="1002"/>
      <c r="MOC61" s="1002"/>
      <c r="MOD61" s="1002"/>
      <c r="MOE61" s="1002"/>
      <c r="MOF61" s="1002"/>
      <c r="MOG61" s="1002"/>
      <c r="MOH61" s="1002"/>
      <c r="MOI61" s="1002"/>
      <c r="MOJ61" s="1002"/>
      <c r="MOK61" s="1002"/>
      <c r="MOL61" s="1002"/>
      <c r="MOM61" s="1002"/>
      <c r="MON61" s="1002"/>
      <c r="MOO61" s="1002"/>
      <c r="MOP61" s="1002"/>
      <c r="MOQ61" s="1002"/>
      <c r="MOR61" s="1002"/>
      <c r="MOS61" s="1002"/>
      <c r="MOT61" s="1002"/>
      <c r="MOU61" s="1002"/>
      <c r="MOV61" s="1002"/>
      <c r="MOW61" s="1002"/>
      <c r="MOX61" s="1002"/>
      <c r="MOY61" s="1002"/>
      <c r="MOZ61" s="1002"/>
      <c r="MPA61" s="1002"/>
      <c r="MPB61" s="1002"/>
      <c r="MPC61" s="1002"/>
      <c r="MPD61" s="1002"/>
      <c r="MPE61" s="1002"/>
      <c r="MPF61" s="1002"/>
      <c r="MPG61" s="1002"/>
      <c r="MPH61" s="1002"/>
      <c r="MPI61" s="1002"/>
      <c r="MPJ61" s="1002"/>
      <c r="MPK61" s="1002"/>
      <c r="MPL61" s="1002"/>
      <c r="MPM61" s="1002"/>
      <c r="MPN61" s="1002"/>
      <c r="MPO61" s="1002"/>
      <c r="MPP61" s="1002"/>
      <c r="MPQ61" s="1002"/>
      <c r="MPR61" s="1002"/>
      <c r="MPS61" s="1002"/>
      <c r="MPT61" s="1002"/>
      <c r="MPU61" s="1002"/>
      <c r="MPV61" s="1002"/>
      <c r="MPW61" s="1002"/>
      <c r="MPX61" s="1002"/>
      <c r="MPY61" s="1002"/>
      <c r="MPZ61" s="1002"/>
      <c r="MQA61" s="1002"/>
      <c r="MQB61" s="1002"/>
      <c r="MQC61" s="1002"/>
      <c r="MQD61" s="1002"/>
      <c r="MQE61" s="1002"/>
      <c r="MQF61" s="1002"/>
      <c r="MQG61" s="1002"/>
      <c r="MQH61" s="1002"/>
      <c r="MQI61" s="1002"/>
      <c r="MQJ61" s="1002"/>
      <c r="MQK61" s="1002"/>
      <c r="MQL61" s="1002"/>
      <c r="MQM61" s="1002"/>
      <c r="MQN61" s="1002"/>
      <c r="MQO61" s="1002"/>
      <c r="MQP61" s="1002"/>
      <c r="MQQ61" s="1002"/>
      <c r="MQR61" s="1002"/>
      <c r="MQS61" s="1002"/>
      <c r="MQT61" s="1002"/>
      <c r="MQU61" s="1002"/>
      <c r="MQV61" s="1002"/>
      <c r="MQW61" s="1002"/>
      <c r="MQX61" s="1002"/>
      <c r="MQY61" s="1002"/>
      <c r="MQZ61" s="1002"/>
      <c r="MRA61" s="1002"/>
      <c r="MRB61" s="1002"/>
      <c r="MRC61" s="1002"/>
      <c r="MRD61" s="1002"/>
      <c r="MRE61" s="1002"/>
      <c r="MRF61" s="1002"/>
      <c r="MRG61" s="1002"/>
      <c r="MRH61" s="1002"/>
      <c r="MRI61" s="1002"/>
      <c r="MRJ61" s="1002"/>
      <c r="MRK61" s="1002"/>
      <c r="MRL61" s="1002"/>
      <c r="MRM61" s="1002"/>
      <c r="MRN61" s="1002"/>
      <c r="MRO61" s="1002"/>
      <c r="MRP61" s="1002"/>
      <c r="MRQ61" s="1002"/>
      <c r="MRR61" s="1002"/>
      <c r="MRS61" s="1002"/>
      <c r="MRT61" s="1002"/>
      <c r="MRU61" s="1002"/>
      <c r="MRV61" s="1002"/>
      <c r="MRW61" s="1002"/>
      <c r="MRX61" s="1002"/>
      <c r="MRY61" s="1002"/>
      <c r="MRZ61" s="1002"/>
      <c r="MSA61" s="1002"/>
      <c r="MSB61" s="1002"/>
      <c r="MSC61" s="1002"/>
      <c r="MSD61" s="1002"/>
      <c r="MSE61" s="1002"/>
      <c r="MSF61" s="1002"/>
      <c r="MSG61" s="1002"/>
      <c r="MSH61" s="1002"/>
      <c r="MSI61" s="1002"/>
      <c r="MSJ61" s="1002"/>
      <c r="MSK61" s="1002"/>
      <c r="MSL61" s="1002"/>
      <c r="MSM61" s="1002"/>
      <c r="MSN61" s="1002"/>
      <c r="MSO61" s="1002"/>
      <c r="MSP61" s="1002"/>
      <c r="MSQ61" s="1002"/>
      <c r="MSR61" s="1002"/>
      <c r="MSS61" s="1002"/>
      <c r="MST61" s="1002"/>
      <c r="MSU61" s="1002"/>
      <c r="MSV61" s="1002"/>
      <c r="MSW61" s="1002"/>
      <c r="MSX61" s="1002"/>
      <c r="MSY61" s="1002"/>
      <c r="MSZ61" s="1002"/>
      <c r="MTA61" s="1002"/>
      <c r="MTB61" s="1002"/>
      <c r="MTC61" s="1002"/>
      <c r="MTD61" s="1002"/>
      <c r="MTE61" s="1002"/>
      <c r="MTF61" s="1002"/>
      <c r="MTG61" s="1002"/>
      <c r="MTH61" s="1002"/>
      <c r="MTI61" s="1002"/>
      <c r="MTJ61" s="1002"/>
      <c r="MTK61" s="1002"/>
      <c r="MTL61" s="1002"/>
      <c r="MTM61" s="1002"/>
      <c r="MTN61" s="1002"/>
      <c r="MTO61" s="1002"/>
      <c r="MTP61" s="1002"/>
      <c r="MTQ61" s="1002"/>
      <c r="MTR61" s="1002"/>
      <c r="MTS61" s="1002"/>
      <c r="MTT61" s="1002"/>
      <c r="MTU61" s="1002"/>
      <c r="MTV61" s="1002"/>
      <c r="MTW61" s="1002"/>
      <c r="MTX61" s="1002"/>
      <c r="MTY61" s="1002"/>
      <c r="MTZ61" s="1002"/>
      <c r="MUA61" s="1002"/>
      <c r="MUB61" s="1002"/>
      <c r="MUC61" s="1002"/>
      <c r="MUD61" s="1002"/>
      <c r="MUE61" s="1002"/>
      <c r="MUF61" s="1002"/>
      <c r="MUG61" s="1002"/>
      <c r="MUH61" s="1002"/>
      <c r="MUI61" s="1002"/>
      <c r="MUJ61" s="1002"/>
      <c r="MUK61" s="1002"/>
      <c r="MUL61" s="1002"/>
      <c r="MUM61" s="1002"/>
      <c r="MUN61" s="1002"/>
      <c r="MUO61" s="1002"/>
      <c r="MUP61" s="1002"/>
      <c r="MUQ61" s="1002"/>
      <c r="MUR61" s="1002"/>
      <c r="MUS61" s="1002"/>
      <c r="MUT61" s="1002"/>
      <c r="MUU61" s="1002"/>
      <c r="MUV61" s="1002"/>
      <c r="MUW61" s="1002"/>
      <c r="MUX61" s="1002"/>
      <c r="MUY61" s="1002"/>
      <c r="MUZ61" s="1002"/>
      <c r="MVA61" s="1002"/>
      <c r="MVB61" s="1002"/>
      <c r="MVC61" s="1002"/>
      <c r="MVD61" s="1002"/>
      <c r="MVE61" s="1002"/>
      <c r="MVF61" s="1002"/>
      <c r="MVG61" s="1002"/>
      <c r="MVH61" s="1002"/>
      <c r="MVI61" s="1002"/>
      <c r="MVJ61" s="1002"/>
      <c r="MVK61" s="1002"/>
      <c r="MVL61" s="1002"/>
      <c r="MVM61" s="1002"/>
      <c r="MVN61" s="1002"/>
      <c r="MVO61" s="1002"/>
      <c r="MVP61" s="1002"/>
      <c r="MVQ61" s="1002"/>
      <c r="MVR61" s="1002"/>
      <c r="MVS61" s="1002"/>
      <c r="MVT61" s="1002"/>
      <c r="MVU61" s="1002"/>
      <c r="MVV61" s="1002"/>
      <c r="MVW61" s="1002"/>
      <c r="MVX61" s="1002"/>
      <c r="MVY61" s="1002"/>
      <c r="MVZ61" s="1002"/>
      <c r="MWA61" s="1002"/>
      <c r="MWB61" s="1002"/>
      <c r="MWC61" s="1002"/>
      <c r="MWD61" s="1002"/>
      <c r="MWE61" s="1002"/>
      <c r="MWF61" s="1002"/>
      <c r="MWG61" s="1002"/>
      <c r="MWH61" s="1002"/>
      <c r="MWI61" s="1002"/>
      <c r="MWJ61" s="1002"/>
      <c r="MWK61" s="1002"/>
      <c r="MWL61" s="1002"/>
      <c r="MWM61" s="1002"/>
      <c r="MWN61" s="1002"/>
      <c r="MWO61" s="1002"/>
      <c r="MWP61" s="1002"/>
      <c r="MWQ61" s="1002"/>
      <c r="MWR61" s="1002"/>
      <c r="MWS61" s="1002"/>
      <c r="MWT61" s="1002"/>
      <c r="MWU61" s="1002"/>
      <c r="MWV61" s="1002"/>
      <c r="MWW61" s="1002"/>
      <c r="MWX61" s="1002"/>
      <c r="MWY61" s="1002"/>
      <c r="MWZ61" s="1002"/>
      <c r="MXA61" s="1002"/>
      <c r="MXB61" s="1002"/>
      <c r="MXC61" s="1002"/>
      <c r="MXD61" s="1002"/>
      <c r="MXE61" s="1002"/>
      <c r="MXF61" s="1002"/>
      <c r="MXG61" s="1002"/>
      <c r="MXH61" s="1002"/>
      <c r="MXI61" s="1002"/>
      <c r="MXJ61" s="1002"/>
      <c r="MXK61" s="1002"/>
      <c r="MXL61" s="1002"/>
      <c r="MXM61" s="1002"/>
      <c r="MXN61" s="1002"/>
      <c r="MXO61" s="1002"/>
      <c r="MXP61" s="1002"/>
      <c r="MXQ61" s="1002"/>
      <c r="MXR61" s="1002"/>
      <c r="MXS61" s="1002"/>
      <c r="MXT61" s="1002"/>
      <c r="MXU61" s="1002"/>
      <c r="MXV61" s="1002"/>
      <c r="MXW61" s="1002"/>
      <c r="MXX61" s="1002"/>
      <c r="MXY61" s="1002"/>
      <c r="MXZ61" s="1002"/>
      <c r="MYA61" s="1002"/>
      <c r="MYB61" s="1002"/>
      <c r="MYC61" s="1002"/>
      <c r="MYD61" s="1002"/>
      <c r="MYE61" s="1002"/>
      <c r="MYF61" s="1002"/>
      <c r="MYG61" s="1002"/>
      <c r="MYH61" s="1002"/>
      <c r="MYI61" s="1002"/>
      <c r="MYJ61" s="1002"/>
      <c r="MYK61" s="1002"/>
      <c r="MYL61" s="1002"/>
      <c r="MYM61" s="1002"/>
      <c r="MYN61" s="1002"/>
      <c r="MYO61" s="1002"/>
      <c r="MYP61" s="1002"/>
      <c r="MYQ61" s="1002"/>
      <c r="MYR61" s="1002"/>
      <c r="MYS61" s="1002"/>
      <c r="MYT61" s="1002"/>
      <c r="MYU61" s="1002"/>
      <c r="MYV61" s="1002"/>
      <c r="MYW61" s="1002"/>
      <c r="MYX61" s="1002"/>
      <c r="MYY61" s="1002"/>
      <c r="MYZ61" s="1002"/>
      <c r="MZA61" s="1002"/>
      <c r="MZB61" s="1002"/>
      <c r="MZC61" s="1002"/>
      <c r="MZD61" s="1002"/>
      <c r="MZE61" s="1002"/>
      <c r="MZF61" s="1002"/>
      <c r="MZG61" s="1002"/>
      <c r="MZH61" s="1002"/>
      <c r="MZI61" s="1002"/>
      <c r="MZJ61" s="1002"/>
      <c r="MZK61" s="1002"/>
      <c r="MZL61" s="1002"/>
      <c r="MZM61" s="1002"/>
      <c r="MZN61" s="1002"/>
      <c r="MZO61" s="1002"/>
      <c r="MZP61" s="1002"/>
      <c r="MZQ61" s="1002"/>
      <c r="MZR61" s="1002"/>
      <c r="MZS61" s="1002"/>
      <c r="MZT61" s="1002"/>
      <c r="MZU61" s="1002"/>
      <c r="MZV61" s="1002"/>
      <c r="MZW61" s="1002"/>
      <c r="MZX61" s="1002"/>
      <c r="MZY61" s="1002"/>
      <c r="MZZ61" s="1002"/>
      <c r="NAA61" s="1002"/>
      <c r="NAB61" s="1002"/>
      <c r="NAC61" s="1002"/>
      <c r="NAD61" s="1002"/>
      <c r="NAE61" s="1002"/>
      <c r="NAF61" s="1002"/>
      <c r="NAG61" s="1002"/>
      <c r="NAH61" s="1002"/>
      <c r="NAI61" s="1002"/>
      <c r="NAJ61" s="1002"/>
      <c r="NAK61" s="1002"/>
      <c r="NAL61" s="1002"/>
      <c r="NAM61" s="1002"/>
      <c r="NAN61" s="1002"/>
      <c r="NAO61" s="1002"/>
      <c r="NAP61" s="1002"/>
      <c r="NAQ61" s="1002"/>
      <c r="NAR61" s="1002"/>
      <c r="NAS61" s="1002"/>
      <c r="NAT61" s="1002"/>
      <c r="NAU61" s="1002"/>
      <c r="NAV61" s="1002"/>
      <c r="NAW61" s="1002"/>
      <c r="NAX61" s="1002"/>
      <c r="NAY61" s="1002"/>
      <c r="NAZ61" s="1002"/>
      <c r="NBA61" s="1002"/>
      <c r="NBB61" s="1002"/>
      <c r="NBC61" s="1002"/>
      <c r="NBD61" s="1002"/>
      <c r="NBE61" s="1002"/>
      <c r="NBF61" s="1002"/>
      <c r="NBG61" s="1002"/>
      <c r="NBH61" s="1002"/>
      <c r="NBI61" s="1002"/>
      <c r="NBJ61" s="1002"/>
      <c r="NBK61" s="1002"/>
      <c r="NBL61" s="1002"/>
      <c r="NBM61" s="1002"/>
      <c r="NBN61" s="1002"/>
      <c r="NBO61" s="1002"/>
      <c r="NBP61" s="1002"/>
      <c r="NBQ61" s="1002"/>
      <c r="NBR61" s="1002"/>
      <c r="NBS61" s="1002"/>
      <c r="NBT61" s="1002"/>
      <c r="NBU61" s="1002"/>
      <c r="NBV61" s="1002"/>
      <c r="NBW61" s="1002"/>
      <c r="NBX61" s="1002"/>
      <c r="NBY61" s="1002"/>
      <c r="NBZ61" s="1002"/>
      <c r="NCA61" s="1002"/>
      <c r="NCB61" s="1002"/>
      <c r="NCC61" s="1002"/>
      <c r="NCD61" s="1002"/>
      <c r="NCE61" s="1002"/>
      <c r="NCF61" s="1002"/>
      <c r="NCG61" s="1002"/>
      <c r="NCH61" s="1002"/>
      <c r="NCI61" s="1002"/>
      <c r="NCJ61" s="1002"/>
      <c r="NCK61" s="1002"/>
      <c r="NCL61" s="1002"/>
      <c r="NCM61" s="1002"/>
      <c r="NCN61" s="1002"/>
      <c r="NCO61" s="1002"/>
      <c r="NCP61" s="1002"/>
      <c r="NCQ61" s="1002"/>
      <c r="NCR61" s="1002"/>
      <c r="NCS61" s="1002"/>
      <c r="NCT61" s="1002"/>
      <c r="NCU61" s="1002"/>
      <c r="NCV61" s="1002"/>
      <c r="NCW61" s="1002"/>
      <c r="NCX61" s="1002"/>
      <c r="NCY61" s="1002"/>
      <c r="NCZ61" s="1002"/>
      <c r="NDA61" s="1002"/>
      <c r="NDB61" s="1002"/>
      <c r="NDC61" s="1002"/>
      <c r="NDD61" s="1002"/>
      <c r="NDE61" s="1002"/>
      <c r="NDF61" s="1002"/>
      <c r="NDG61" s="1002"/>
      <c r="NDH61" s="1002"/>
      <c r="NDI61" s="1002"/>
      <c r="NDJ61" s="1002"/>
      <c r="NDK61" s="1002"/>
      <c r="NDL61" s="1002"/>
      <c r="NDM61" s="1002"/>
      <c r="NDN61" s="1002"/>
      <c r="NDO61" s="1002"/>
      <c r="NDP61" s="1002"/>
      <c r="NDQ61" s="1002"/>
      <c r="NDR61" s="1002"/>
      <c r="NDS61" s="1002"/>
      <c r="NDT61" s="1002"/>
      <c r="NDU61" s="1002"/>
      <c r="NDV61" s="1002"/>
      <c r="NDW61" s="1002"/>
      <c r="NDX61" s="1002"/>
      <c r="NDY61" s="1002"/>
      <c r="NDZ61" s="1002"/>
      <c r="NEA61" s="1002"/>
      <c r="NEB61" s="1002"/>
      <c r="NEC61" s="1002"/>
      <c r="NED61" s="1002"/>
      <c r="NEE61" s="1002"/>
      <c r="NEF61" s="1002"/>
      <c r="NEG61" s="1002"/>
      <c r="NEH61" s="1002"/>
      <c r="NEI61" s="1002"/>
      <c r="NEJ61" s="1002"/>
      <c r="NEK61" s="1002"/>
      <c r="NEL61" s="1002"/>
      <c r="NEM61" s="1002"/>
      <c r="NEN61" s="1002"/>
      <c r="NEO61" s="1002"/>
      <c r="NEP61" s="1002"/>
      <c r="NEQ61" s="1002"/>
      <c r="NER61" s="1002"/>
      <c r="NES61" s="1002"/>
      <c r="NET61" s="1002"/>
      <c r="NEU61" s="1002"/>
      <c r="NEV61" s="1002"/>
      <c r="NEW61" s="1002"/>
      <c r="NEX61" s="1002"/>
      <c r="NEY61" s="1002"/>
      <c r="NEZ61" s="1002"/>
      <c r="NFA61" s="1002"/>
      <c r="NFB61" s="1002"/>
      <c r="NFC61" s="1002"/>
      <c r="NFD61" s="1002"/>
      <c r="NFE61" s="1002"/>
      <c r="NFF61" s="1002"/>
      <c r="NFG61" s="1002"/>
      <c r="NFH61" s="1002"/>
      <c r="NFI61" s="1002"/>
      <c r="NFJ61" s="1002"/>
      <c r="NFK61" s="1002"/>
      <c r="NFL61" s="1002"/>
      <c r="NFM61" s="1002"/>
      <c r="NFN61" s="1002"/>
      <c r="NFO61" s="1002"/>
      <c r="NFP61" s="1002"/>
      <c r="NFQ61" s="1002"/>
      <c r="NFR61" s="1002"/>
      <c r="NFS61" s="1002"/>
      <c r="NFT61" s="1002"/>
      <c r="NFU61" s="1002"/>
      <c r="NFV61" s="1002"/>
      <c r="NFW61" s="1002"/>
      <c r="NFX61" s="1002"/>
      <c r="NFY61" s="1002"/>
      <c r="NFZ61" s="1002"/>
      <c r="NGA61" s="1002"/>
      <c r="NGB61" s="1002"/>
      <c r="NGC61" s="1002"/>
      <c r="NGD61" s="1002"/>
      <c r="NGE61" s="1002"/>
      <c r="NGF61" s="1002"/>
      <c r="NGG61" s="1002"/>
      <c r="NGH61" s="1002"/>
      <c r="NGI61" s="1002"/>
      <c r="NGJ61" s="1002"/>
      <c r="NGK61" s="1002"/>
      <c r="NGL61" s="1002"/>
      <c r="NGM61" s="1002"/>
      <c r="NGN61" s="1002"/>
      <c r="NGO61" s="1002"/>
      <c r="NGP61" s="1002"/>
      <c r="NGQ61" s="1002"/>
      <c r="NGR61" s="1002"/>
      <c r="NGS61" s="1002"/>
      <c r="NGT61" s="1002"/>
      <c r="NGU61" s="1002"/>
      <c r="NGV61" s="1002"/>
      <c r="NGW61" s="1002"/>
      <c r="NGX61" s="1002"/>
      <c r="NGY61" s="1002"/>
      <c r="NGZ61" s="1002"/>
      <c r="NHA61" s="1002"/>
      <c r="NHB61" s="1002"/>
      <c r="NHC61" s="1002"/>
      <c r="NHD61" s="1002"/>
      <c r="NHE61" s="1002"/>
      <c r="NHF61" s="1002"/>
      <c r="NHG61" s="1002"/>
      <c r="NHH61" s="1002"/>
      <c r="NHI61" s="1002"/>
      <c r="NHJ61" s="1002"/>
      <c r="NHK61" s="1002"/>
      <c r="NHL61" s="1002"/>
      <c r="NHM61" s="1002"/>
      <c r="NHN61" s="1002"/>
      <c r="NHO61" s="1002"/>
      <c r="NHP61" s="1002"/>
      <c r="NHQ61" s="1002"/>
      <c r="NHR61" s="1002"/>
      <c r="NHS61" s="1002"/>
      <c r="NHT61" s="1002"/>
      <c r="NHU61" s="1002"/>
      <c r="NHV61" s="1002"/>
      <c r="NHW61" s="1002"/>
      <c r="NHX61" s="1002"/>
      <c r="NHY61" s="1002"/>
      <c r="NHZ61" s="1002"/>
      <c r="NIA61" s="1002"/>
      <c r="NIB61" s="1002"/>
      <c r="NIC61" s="1002"/>
      <c r="NID61" s="1002"/>
      <c r="NIE61" s="1002"/>
      <c r="NIF61" s="1002"/>
      <c r="NIG61" s="1002"/>
      <c r="NIH61" s="1002"/>
      <c r="NII61" s="1002"/>
      <c r="NIJ61" s="1002"/>
      <c r="NIK61" s="1002"/>
      <c r="NIL61" s="1002"/>
      <c r="NIM61" s="1002"/>
      <c r="NIN61" s="1002"/>
      <c r="NIO61" s="1002"/>
      <c r="NIP61" s="1002"/>
      <c r="NIQ61" s="1002"/>
      <c r="NIR61" s="1002"/>
      <c r="NIS61" s="1002"/>
      <c r="NIT61" s="1002"/>
      <c r="NIU61" s="1002"/>
      <c r="NIV61" s="1002"/>
      <c r="NIW61" s="1002"/>
      <c r="NIX61" s="1002"/>
      <c r="NIY61" s="1002"/>
      <c r="NIZ61" s="1002"/>
      <c r="NJA61" s="1002"/>
      <c r="NJB61" s="1002"/>
      <c r="NJC61" s="1002"/>
      <c r="NJD61" s="1002"/>
      <c r="NJE61" s="1002"/>
      <c r="NJF61" s="1002"/>
      <c r="NJG61" s="1002"/>
      <c r="NJH61" s="1002"/>
      <c r="NJI61" s="1002"/>
      <c r="NJJ61" s="1002"/>
      <c r="NJK61" s="1002"/>
      <c r="NJL61" s="1002"/>
      <c r="NJM61" s="1002"/>
      <c r="NJN61" s="1002"/>
      <c r="NJO61" s="1002"/>
      <c r="NJP61" s="1002"/>
      <c r="NJQ61" s="1002"/>
      <c r="NJR61" s="1002"/>
      <c r="NJS61" s="1002"/>
      <c r="NJT61" s="1002"/>
      <c r="NJU61" s="1002"/>
      <c r="NJV61" s="1002"/>
      <c r="NJW61" s="1002"/>
      <c r="NJX61" s="1002"/>
      <c r="NJY61" s="1002"/>
      <c r="NJZ61" s="1002"/>
      <c r="NKA61" s="1002"/>
      <c r="NKB61" s="1002"/>
      <c r="NKC61" s="1002"/>
      <c r="NKD61" s="1002"/>
      <c r="NKE61" s="1002"/>
      <c r="NKF61" s="1002"/>
      <c r="NKG61" s="1002"/>
      <c r="NKH61" s="1002"/>
      <c r="NKI61" s="1002"/>
      <c r="NKJ61" s="1002"/>
      <c r="NKK61" s="1002"/>
      <c r="NKL61" s="1002"/>
      <c r="NKM61" s="1002"/>
      <c r="NKN61" s="1002"/>
      <c r="NKO61" s="1002"/>
      <c r="NKP61" s="1002"/>
      <c r="NKQ61" s="1002"/>
      <c r="NKR61" s="1002"/>
      <c r="NKS61" s="1002"/>
      <c r="NKT61" s="1002"/>
      <c r="NKU61" s="1002"/>
      <c r="NKV61" s="1002"/>
      <c r="NKW61" s="1002"/>
      <c r="NKX61" s="1002"/>
      <c r="NKY61" s="1002"/>
      <c r="NKZ61" s="1002"/>
      <c r="NLA61" s="1002"/>
      <c r="NLB61" s="1002"/>
      <c r="NLC61" s="1002"/>
      <c r="NLD61" s="1002"/>
      <c r="NLE61" s="1002"/>
      <c r="NLF61" s="1002"/>
      <c r="NLG61" s="1002"/>
      <c r="NLH61" s="1002"/>
      <c r="NLI61" s="1002"/>
      <c r="NLJ61" s="1002"/>
      <c r="NLK61" s="1002"/>
      <c r="NLL61" s="1002"/>
      <c r="NLM61" s="1002"/>
      <c r="NLN61" s="1002"/>
      <c r="NLO61" s="1002"/>
      <c r="NLP61" s="1002"/>
      <c r="NLQ61" s="1002"/>
      <c r="NLR61" s="1002"/>
      <c r="NLS61" s="1002"/>
      <c r="NLT61" s="1002"/>
      <c r="NLU61" s="1002"/>
      <c r="NLV61" s="1002"/>
      <c r="NLW61" s="1002"/>
      <c r="NLX61" s="1002"/>
      <c r="NLY61" s="1002"/>
      <c r="NLZ61" s="1002"/>
      <c r="NMA61" s="1002"/>
      <c r="NMB61" s="1002"/>
      <c r="NMC61" s="1002"/>
      <c r="NMD61" s="1002"/>
      <c r="NME61" s="1002"/>
      <c r="NMF61" s="1002"/>
      <c r="NMG61" s="1002"/>
      <c r="NMH61" s="1002"/>
      <c r="NMI61" s="1002"/>
      <c r="NMJ61" s="1002"/>
      <c r="NMK61" s="1002"/>
      <c r="NML61" s="1002"/>
      <c r="NMM61" s="1002"/>
      <c r="NMN61" s="1002"/>
      <c r="NMO61" s="1002"/>
      <c r="NMP61" s="1002"/>
      <c r="NMQ61" s="1002"/>
      <c r="NMR61" s="1002"/>
      <c r="NMS61" s="1002"/>
      <c r="NMT61" s="1002"/>
      <c r="NMU61" s="1002"/>
      <c r="NMV61" s="1002"/>
      <c r="NMW61" s="1002"/>
      <c r="NMX61" s="1002"/>
      <c r="NMY61" s="1002"/>
      <c r="NMZ61" s="1002"/>
      <c r="NNA61" s="1002"/>
      <c r="NNB61" s="1002"/>
      <c r="NNC61" s="1002"/>
      <c r="NND61" s="1002"/>
      <c r="NNE61" s="1002"/>
      <c r="NNF61" s="1002"/>
      <c r="NNG61" s="1002"/>
      <c r="NNH61" s="1002"/>
      <c r="NNI61" s="1002"/>
      <c r="NNJ61" s="1002"/>
      <c r="NNK61" s="1002"/>
      <c r="NNL61" s="1002"/>
      <c r="NNM61" s="1002"/>
      <c r="NNN61" s="1002"/>
      <c r="NNO61" s="1002"/>
      <c r="NNP61" s="1002"/>
      <c r="NNQ61" s="1002"/>
      <c r="NNR61" s="1002"/>
      <c r="NNS61" s="1002"/>
      <c r="NNT61" s="1002"/>
      <c r="NNU61" s="1002"/>
      <c r="NNV61" s="1002"/>
      <c r="NNW61" s="1002"/>
      <c r="NNX61" s="1002"/>
      <c r="NNY61" s="1002"/>
      <c r="NNZ61" s="1002"/>
      <c r="NOA61" s="1002"/>
      <c r="NOB61" s="1002"/>
      <c r="NOC61" s="1002"/>
      <c r="NOD61" s="1002"/>
      <c r="NOE61" s="1002"/>
      <c r="NOF61" s="1002"/>
      <c r="NOG61" s="1002"/>
      <c r="NOH61" s="1002"/>
      <c r="NOI61" s="1002"/>
      <c r="NOJ61" s="1002"/>
      <c r="NOK61" s="1002"/>
      <c r="NOL61" s="1002"/>
      <c r="NOM61" s="1002"/>
      <c r="NON61" s="1002"/>
      <c r="NOO61" s="1002"/>
      <c r="NOP61" s="1002"/>
      <c r="NOQ61" s="1002"/>
      <c r="NOR61" s="1002"/>
      <c r="NOS61" s="1002"/>
      <c r="NOT61" s="1002"/>
      <c r="NOU61" s="1002"/>
      <c r="NOV61" s="1002"/>
      <c r="NOW61" s="1002"/>
      <c r="NOX61" s="1002"/>
      <c r="NOY61" s="1002"/>
      <c r="NOZ61" s="1002"/>
      <c r="NPA61" s="1002"/>
      <c r="NPB61" s="1002"/>
      <c r="NPC61" s="1002"/>
      <c r="NPD61" s="1002"/>
      <c r="NPE61" s="1002"/>
      <c r="NPF61" s="1002"/>
      <c r="NPG61" s="1002"/>
      <c r="NPH61" s="1002"/>
      <c r="NPI61" s="1002"/>
      <c r="NPJ61" s="1002"/>
      <c r="NPK61" s="1002"/>
      <c r="NPL61" s="1002"/>
      <c r="NPM61" s="1002"/>
      <c r="NPN61" s="1002"/>
      <c r="NPO61" s="1002"/>
      <c r="NPP61" s="1002"/>
      <c r="NPQ61" s="1002"/>
      <c r="NPR61" s="1002"/>
      <c r="NPS61" s="1002"/>
      <c r="NPT61" s="1002"/>
      <c r="NPU61" s="1002"/>
      <c r="NPV61" s="1002"/>
      <c r="NPW61" s="1002"/>
      <c r="NPX61" s="1002"/>
      <c r="NPY61" s="1002"/>
      <c r="NPZ61" s="1002"/>
      <c r="NQA61" s="1002"/>
      <c r="NQB61" s="1002"/>
      <c r="NQC61" s="1002"/>
      <c r="NQD61" s="1002"/>
      <c r="NQE61" s="1002"/>
      <c r="NQF61" s="1002"/>
      <c r="NQG61" s="1002"/>
      <c r="NQH61" s="1002"/>
      <c r="NQI61" s="1002"/>
      <c r="NQJ61" s="1002"/>
      <c r="NQK61" s="1002"/>
      <c r="NQL61" s="1002"/>
      <c r="NQM61" s="1002"/>
      <c r="NQN61" s="1002"/>
      <c r="NQO61" s="1002"/>
      <c r="NQP61" s="1002"/>
      <c r="NQQ61" s="1002"/>
      <c r="NQR61" s="1002"/>
      <c r="NQS61" s="1002"/>
      <c r="NQT61" s="1002"/>
      <c r="NQU61" s="1002"/>
      <c r="NQV61" s="1002"/>
      <c r="NQW61" s="1002"/>
      <c r="NQX61" s="1002"/>
      <c r="NQY61" s="1002"/>
      <c r="NQZ61" s="1002"/>
      <c r="NRA61" s="1002"/>
      <c r="NRB61" s="1002"/>
      <c r="NRC61" s="1002"/>
      <c r="NRD61" s="1002"/>
      <c r="NRE61" s="1002"/>
      <c r="NRF61" s="1002"/>
      <c r="NRG61" s="1002"/>
      <c r="NRH61" s="1002"/>
      <c r="NRI61" s="1002"/>
      <c r="NRJ61" s="1002"/>
      <c r="NRK61" s="1002"/>
      <c r="NRL61" s="1002"/>
      <c r="NRM61" s="1002"/>
      <c r="NRN61" s="1002"/>
      <c r="NRO61" s="1002"/>
      <c r="NRP61" s="1002"/>
      <c r="NRQ61" s="1002"/>
      <c r="NRR61" s="1002"/>
      <c r="NRS61" s="1002"/>
      <c r="NRT61" s="1002"/>
      <c r="NRU61" s="1002"/>
      <c r="NRV61" s="1002"/>
      <c r="NRW61" s="1002"/>
      <c r="NRX61" s="1002"/>
      <c r="NRY61" s="1002"/>
      <c r="NRZ61" s="1002"/>
      <c r="NSA61" s="1002"/>
      <c r="NSB61" s="1002"/>
      <c r="NSC61" s="1002"/>
      <c r="NSD61" s="1002"/>
      <c r="NSE61" s="1002"/>
      <c r="NSF61" s="1002"/>
      <c r="NSG61" s="1002"/>
      <c r="NSH61" s="1002"/>
      <c r="NSI61" s="1002"/>
      <c r="NSJ61" s="1002"/>
      <c r="NSK61" s="1002"/>
      <c r="NSL61" s="1002"/>
      <c r="NSM61" s="1002"/>
      <c r="NSN61" s="1002"/>
      <c r="NSO61" s="1002"/>
      <c r="NSP61" s="1002"/>
      <c r="NSQ61" s="1002"/>
      <c r="NSR61" s="1002"/>
      <c r="NSS61" s="1002"/>
      <c r="NST61" s="1002"/>
      <c r="NSU61" s="1002"/>
      <c r="NSV61" s="1002"/>
      <c r="NSW61" s="1002"/>
      <c r="NSX61" s="1002"/>
      <c r="NSY61" s="1002"/>
      <c r="NSZ61" s="1002"/>
      <c r="NTA61" s="1002"/>
      <c r="NTB61" s="1002"/>
      <c r="NTC61" s="1002"/>
      <c r="NTD61" s="1002"/>
      <c r="NTE61" s="1002"/>
      <c r="NTF61" s="1002"/>
      <c r="NTG61" s="1002"/>
      <c r="NTH61" s="1002"/>
      <c r="NTI61" s="1002"/>
      <c r="NTJ61" s="1002"/>
      <c r="NTK61" s="1002"/>
      <c r="NTL61" s="1002"/>
      <c r="NTM61" s="1002"/>
      <c r="NTN61" s="1002"/>
      <c r="NTO61" s="1002"/>
      <c r="NTP61" s="1002"/>
      <c r="NTQ61" s="1002"/>
      <c r="NTR61" s="1002"/>
      <c r="NTS61" s="1002"/>
      <c r="NTT61" s="1002"/>
      <c r="NTU61" s="1002"/>
      <c r="NTV61" s="1002"/>
      <c r="NTW61" s="1002"/>
      <c r="NTX61" s="1002"/>
      <c r="NTY61" s="1002"/>
      <c r="NTZ61" s="1002"/>
      <c r="NUA61" s="1002"/>
      <c r="NUB61" s="1002"/>
      <c r="NUC61" s="1002"/>
      <c r="NUD61" s="1002"/>
      <c r="NUE61" s="1002"/>
      <c r="NUF61" s="1002"/>
      <c r="NUG61" s="1002"/>
      <c r="NUH61" s="1002"/>
      <c r="NUI61" s="1002"/>
      <c r="NUJ61" s="1002"/>
      <c r="NUK61" s="1002"/>
      <c r="NUL61" s="1002"/>
      <c r="NUM61" s="1002"/>
      <c r="NUN61" s="1002"/>
      <c r="NUO61" s="1002"/>
      <c r="NUP61" s="1002"/>
      <c r="NUQ61" s="1002"/>
      <c r="NUR61" s="1002"/>
      <c r="NUS61" s="1002"/>
      <c r="NUT61" s="1002"/>
      <c r="NUU61" s="1002"/>
      <c r="NUV61" s="1002"/>
      <c r="NUW61" s="1002"/>
      <c r="NUX61" s="1002"/>
      <c r="NUY61" s="1002"/>
      <c r="NUZ61" s="1002"/>
      <c r="NVA61" s="1002"/>
      <c r="NVB61" s="1002"/>
      <c r="NVC61" s="1002"/>
      <c r="NVD61" s="1002"/>
      <c r="NVE61" s="1002"/>
      <c r="NVF61" s="1002"/>
      <c r="NVG61" s="1002"/>
      <c r="NVH61" s="1002"/>
      <c r="NVI61" s="1002"/>
      <c r="NVJ61" s="1002"/>
      <c r="NVK61" s="1002"/>
      <c r="NVL61" s="1002"/>
      <c r="NVM61" s="1002"/>
      <c r="NVN61" s="1002"/>
      <c r="NVO61" s="1002"/>
      <c r="NVP61" s="1002"/>
      <c r="NVQ61" s="1002"/>
      <c r="NVR61" s="1002"/>
      <c r="NVS61" s="1002"/>
      <c r="NVT61" s="1002"/>
      <c r="NVU61" s="1002"/>
      <c r="NVV61" s="1002"/>
      <c r="NVW61" s="1002"/>
      <c r="NVX61" s="1002"/>
      <c r="NVY61" s="1002"/>
      <c r="NVZ61" s="1002"/>
      <c r="NWA61" s="1002"/>
      <c r="NWB61" s="1002"/>
      <c r="NWC61" s="1002"/>
      <c r="NWD61" s="1002"/>
      <c r="NWE61" s="1002"/>
      <c r="NWF61" s="1002"/>
      <c r="NWG61" s="1002"/>
      <c r="NWH61" s="1002"/>
      <c r="NWI61" s="1002"/>
      <c r="NWJ61" s="1002"/>
      <c r="NWK61" s="1002"/>
      <c r="NWL61" s="1002"/>
      <c r="NWM61" s="1002"/>
      <c r="NWN61" s="1002"/>
      <c r="NWO61" s="1002"/>
      <c r="NWP61" s="1002"/>
      <c r="NWQ61" s="1002"/>
      <c r="NWR61" s="1002"/>
      <c r="NWS61" s="1002"/>
      <c r="NWT61" s="1002"/>
      <c r="NWU61" s="1002"/>
      <c r="NWV61" s="1002"/>
      <c r="NWW61" s="1002"/>
      <c r="NWX61" s="1002"/>
      <c r="NWY61" s="1002"/>
      <c r="NWZ61" s="1002"/>
      <c r="NXA61" s="1002"/>
      <c r="NXB61" s="1002"/>
      <c r="NXC61" s="1002"/>
      <c r="NXD61" s="1002"/>
      <c r="NXE61" s="1002"/>
      <c r="NXF61" s="1002"/>
      <c r="NXG61" s="1002"/>
      <c r="NXH61" s="1002"/>
      <c r="NXI61" s="1002"/>
      <c r="NXJ61" s="1002"/>
      <c r="NXK61" s="1002"/>
      <c r="NXL61" s="1002"/>
      <c r="NXM61" s="1002"/>
      <c r="NXN61" s="1002"/>
      <c r="NXO61" s="1002"/>
      <c r="NXP61" s="1002"/>
      <c r="NXQ61" s="1002"/>
      <c r="NXR61" s="1002"/>
      <c r="NXS61" s="1002"/>
      <c r="NXT61" s="1002"/>
      <c r="NXU61" s="1002"/>
      <c r="NXV61" s="1002"/>
      <c r="NXW61" s="1002"/>
      <c r="NXX61" s="1002"/>
      <c r="NXY61" s="1002"/>
      <c r="NXZ61" s="1002"/>
      <c r="NYA61" s="1002"/>
      <c r="NYB61" s="1002"/>
      <c r="NYC61" s="1002"/>
      <c r="NYD61" s="1002"/>
      <c r="NYE61" s="1002"/>
      <c r="NYF61" s="1002"/>
      <c r="NYG61" s="1002"/>
      <c r="NYH61" s="1002"/>
      <c r="NYI61" s="1002"/>
      <c r="NYJ61" s="1002"/>
      <c r="NYK61" s="1002"/>
      <c r="NYL61" s="1002"/>
      <c r="NYM61" s="1002"/>
      <c r="NYN61" s="1002"/>
      <c r="NYO61" s="1002"/>
      <c r="NYP61" s="1002"/>
      <c r="NYQ61" s="1002"/>
      <c r="NYR61" s="1002"/>
      <c r="NYS61" s="1002"/>
      <c r="NYT61" s="1002"/>
      <c r="NYU61" s="1002"/>
      <c r="NYV61" s="1002"/>
      <c r="NYW61" s="1002"/>
      <c r="NYX61" s="1002"/>
      <c r="NYY61" s="1002"/>
      <c r="NYZ61" s="1002"/>
      <c r="NZA61" s="1002"/>
      <c r="NZB61" s="1002"/>
      <c r="NZC61" s="1002"/>
      <c r="NZD61" s="1002"/>
      <c r="NZE61" s="1002"/>
      <c r="NZF61" s="1002"/>
      <c r="NZG61" s="1002"/>
      <c r="NZH61" s="1002"/>
      <c r="NZI61" s="1002"/>
      <c r="NZJ61" s="1002"/>
      <c r="NZK61" s="1002"/>
      <c r="NZL61" s="1002"/>
      <c r="NZM61" s="1002"/>
      <c r="NZN61" s="1002"/>
      <c r="NZO61" s="1002"/>
      <c r="NZP61" s="1002"/>
      <c r="NZQ61" s="1002"/>
      <c r="NZR61" s="1002"/>
      <c r="NZS61" s="1002"/>
      <c r="NZT61" s="1002"/>
      <c r="NZU61" s="1002"/>
      <c r="NZV61" s="1002"/>
      <c r="NZW61" s="1002"/>
      <c r="NZX61" s="1002"/>
      <c r="NZY61" s="1002"/>
      <c r="NZZ61" s="1002"/>
      <c r="OAA61" s="1002"/>
      <c r="OAB61" s="1002"/>
      <c r="OAC61" s="1002"/>
      <c r="OAD61" s="1002"/>
      <c r="OAE61" s="1002"/>
      <c r="OAF61" s="1002"/>
      <c r="OAG61" s="1002"/>
      <c r="OAH61" s="1002"/>
      <c r="OAI61" s="1002"/>
      <c r="OAJ61" s="1002"/>
      <c r="OAK61" s="1002"/>
      <c r="OAL61" s="1002"/>
      <c r="OAM61" s="1002"/>
      <c r="OAN61" s="1002"/>
      <c r="OAO61" s="1002"/>
      <c r="OAP61" s="1002"/>
      <c r="OAQ61" s="1002"/>
      <c r="OAR61" s="1002"/>
      <c r="OAS61" s="1002"/>
      <c r="OAT61" s="1002"/>
      <c r="OAU61" s="1002"/>
      <c r="OAV61" s="1002"/>
      <c r="OAW61" s="1002"/>
      <c r="OAX61" s="1002"/>
      <c r="OAY61" s="1002"/>
      <c r="OAZ61" s="1002"/>
      <c r="OBA61" s="1002"/>
      <c r="OBB61" s="1002"/>
      <c r="OBC61" s="1002"/>
      <c r="OBD61" s="1002"/>
      <c r="OBE61" s="1002"/>
      <c r="OBF61" s="1002"/>
      <c r="OBG61" s="1002"/>
      <c r="OBH61" s="1002"/>
      <c r="OBI61" s="1002"/>
      <c r="OBJ61" s="1002"/>
      <c r="OBK61" s="1002"/>
      <c r="OBL61" s="1002"/>
      <c r="OBM61" s="1002"/>
      <c r="OBN61" s="1002"/>
      <c r="OBO61" s="1002"/>
      <c r="OBP61" s="1002"/>
      <c r="OBQ61" s="1002"/>
      <c r="OBR61" s="1002"/>
      <c r="OBS61" s="1002"/>
      <c r="OBT61" s="1002"/>
      <c r="OBU61" s="1002"/>
      <c r="OBV61" s="1002"/>
      <c r="OBW61" s="1002"/>
      <c r="OBX61" s="1002"/>
      <c r="OBY61" s="1002"/>
      <c r="OBZ61" s="1002"/>
      <c r="OCA61" s="1002"/>
      <c r="OCB61" s="1002"/>
      <c r="OCC61" s="1002"/>
      <c r="OCD61" s="1002"/>
      <c r="OCE61" s="1002"/>
      <c r="OCF61" s="1002"/>
      <c r="OCG61" s="1002"/>
      <c r="OCH61" s="1002"/>
      <c r="OCI61" s="1002"/>
      <c r="OCJ61" s="1002"/>
      <c r="OCK61" s="1002"/>
      <c r="OCL61" s="1002"/>
      <c r="OCM61" s="1002"/>
      <c r="OCN61" s="1002"/>
      <c r="OCO61" s="1002"/>
      <c r="OCP61" s="1002"/>
      <c r="OCQ61" s="1002"/>
      <c r="OCR61" s="1002"/>
      <c r="OCS61" s="1002"/>
      <c r="OCT61" s="1002"/>
      <c r="OCU61" s="1002"/>
      <c r="OCV61" s="1002"/>
      <c r="OCW61" s="1002"/>
      <c r="OCX61" s="1002"/>
      <c r="OCY61" s="1002"/>
      <c r="OCZ61" s="1002"/>
      <c r="ODA61" s="1002"/>
      <c r="ODB61" s="1002"/>
      <c r="ODC61" s="1002"/>
      <c r="ODD61" s="1002"/>
      <c r="ODE61" s="1002"/>
      <c r="ODF61" s="1002"/>
      <c r="ODG61" s="1002"/>
      <c r="ODH61" s="1002"/>
      <c r="ODI61" s="1002"/>
      <c r="ODJ61" s="1002"/>
      <c r="ODK61" s="1002"/>
      <c r="ODL61" s="1002"/>
      <c r="ODM61" s="1002"/>
      <c r="ODN61" s="1002"/>
      <c r="ODO61" s="1002"/>
      <c r="ODP61" s="1002"/>
      <c r="ODQ61" s="1002"/>
      <c r="ODR61" s="1002"/>
      <c r="ODS61" s="1002"/>
      <c r="ODT61" s="1002"/>
      <c r="ODU61" s="1002"/>
      <c r="ODV61" s="1002"/>
      <c r="ODW61" s="1002"/>
      <c r="ODX61" s="1002"/>
      <c r="ODY61" s="1002"/>
      <c r="ODZ61" s="1002"/>
      <c r="OEA61" s="1002"/>
      <c r="OEB61" s="1002"/>
      <c r="OEC61" s="1002"/>
      <c r="OED61" s="1002"/>
      <c r="OEE61" s="1002"/>
      <c r="OEF61" s="1002"/>
      <c r="OEG61" s="1002"/>
      <c r="OEH61" s="1002"/>
      <c r="OEI61" s="1002"/>
      <c r="OEJ61" s="1002"/>
      <c r="OEK61" s="1002"/>
      <c r="OEL61" s="1002"/>
      <c r="OEM61" s="1002"/>
      <c r="OEN61" s="1002"/>
      <c r="OEO61" s="1002"/>
      <c r="OEP61" s="1002"/>
      <c r="OEQ61" s="1002"/>
      <c r="OER61" s="1002"/>
      <c r="OES61" s="1002"/>
      <c r="OET61" s="1002"/>
      <c r="OEU61" s="1002"/>
      <c r="OEV61" s="1002"/>
      <c r="OEW61" s="1002"/>
      <c r="OEX61" s="1002"/>
      <c r="OEY61" s="1002"/>
      <c r="OEZ61" s="1002"/>
      <c r="OFA61" s="1002"/>
      <c r="OFB61" s="1002"/>
      <c r="OFC61" s="1002"/>
      <c r="OFD61" s="1002"/>
      <c r="OFE61" s="1002"/>
      <c r="OFF61" s="1002"/>
      <c r="OFG61" s="1002"/>
      <c r="OFH61" s="1002"/>
      <c r="OFI61" s="1002"/>
      <c r="OFJ61" s="1002"/>
      <c r="OFK61" s="1002"/>
      <c r="OFL61" s="1002"/>
      <c r="OFM61" s="1002"/>
      <c r="OFN61" s="1002"/>
      <c r="OFO61" s="1002"/>
      <c r="OFP61" s="1002"/>
      <c r="OFQ61" s="1002"/>
      <c r="OFR61" s="1002"/>
      <c r="OFS61" s="1002"/>
      <c r="OFT61" s="1002"/>
      <c r="OFU61" s="1002"/>
      <c r="OFV61" s="1002"/>
      <c r="OFW61" s="1002"/>
      <c r="OFX61" s="1002"/>
      <c r="OFY61" s="1002"/>
      <c r="OFZ61" s="1002"/>
      <c r="OGA61" s="1002"/>
      <c r="OGB61" s="1002"/>
      <c r="OGC61" s="1002"/>
      <c r="OGD61" s="1002"/>
      <c r="OGE61" s="1002"/>
      <c r="OGF61" s="1002"/>
      <c r="OGG61" s="1002"/>
      <c r="OGH61" s="1002"/>
      <c r="OGI61" s="1002"/>
      <c r="OGJ61" s="1002"/>
      <c r="OGK61" s="1002"/>
      <c r="OGL61" s="1002"/>
      <c r="OGM61" s="1002"/>
      <c r="OGN61" s="1002"/>
      <c r="OGO61" s="1002"/>
      <c r="OGP61" s="1002"/>
      <c r="OGQ61" s="1002"/>
      <c r="OGR61" s="1002"/>
      <c r="OGS61" s="1002"/>
      <c r="OGT61" s="1002"/>
      <c r="OGU61" s="1002"/>
      <c r="OGV61" s="1002"/>
      <c r="OGW61" s="1002"/>
      <c r="OGX61" s="1002"/>
      <c r="OGY61" s="1002"/>
      <c r="OGZ61" s="1002"/>
      <c r="OHA61" s="1002"/>
      <c r="OHB61" s="1002"/>
      <c r="OHC61" s="1002"/>
      <c r="OHD61" s="1002"/>
      <c r="OHE61" s="1002"/>
      <c r="OHF61" s="1002"/>
      <c r="OHG61" s="1002"/>
      <c r="OHH61" s="1002"/>
      <c r="OHI61" s="1002"/>
      <c r="OHJ61" s="1002"/>
      <c r="OHK61" s="1002"/>
      <c r="OHL61" s="1002"/>
      <c r="OHM61" s="1002"/>
      <c r="OHN61" s="1002"/>
      <c r="OHO61" s="1002"/>
      <c r="OHP61" s="1002"/>
      <c r="OHQ61" s="1002"/>
      <c r="OHR61" s="1002"/>
      <c r="OHS61" s="1002"/>
      <c r="OHT61" s="1002"/>
      <c r="OHU61" s="1002"/>
      <c r="OHV61" s="1002"/>
      <c r="OHW61" s="1002"/>
      <c r="OHX61" s="1002"/>
      <c r="OHY61" s="1002"/>
      <c r="OHZ61" s="1002"/>
      <c r="OIA61" s="1002"/>
      <c r="OIB61" s="1002"/>
      <c r="OIC61" s="1002"/>
      <c r="OID61" s="1002"/>
      <c r="OIE61" s="1002"/>
      <c r="OIF61" s="1002"/>
      <c r="OIG61" s="1002"/>
      <c r="OIH61" s="1002"/>
      <c r="OII61" s="1002"/>
      <c r="OIJ61" s="1002"/>
      <c r="OIK61" s="1002"/>
      <c r="OIL61" s="1002"/>
      <c r="OIM61" s="1002"/>
      <c r="OIN61" s="1002"/>
      <c r="OIO61" s="1002"/>
      <c r="OIP61" s="1002"/>
      <c r="OIQ61" s="1002"/>
      <c r="OIR61" s="1002"/>
      <c r="OIS61" s="1002"/>
      <c r="OIT61" s="1002"/>
      <c r="OIU61" s="1002"/>
      <c r="OIV61" s="1002"/>
      <c r="OIW61" s="1002"/>
      <c r="OIX61" s="1002"/>
      <c r="OIY61" s="1002"/>
      <c r="OIZ61" s="1002"/>
      <c r="OJA61" s="1002"/>
      <c r="OJB61" s="1002"/>
      <c r="OJC61" s="1002"/>
      <c r="OJD61" s="1002"/>
      <c r="OJE61" s="1002"/>
      <c r="OJF61" s="1002"/>
      <c r="OJG61" s="1002"/>
      <c r="OJH61" s="1002"/>
      <c r="OJI61" s="1002"/>
      <c r="OJJ61" s="1002"/>
      <c r="OJK61" s="1002"/>
      <c r="OJL61" s="1002"/>
      <c r="OJM61" s="1002"/>
      <c r="OJN61" s="1002"/>
      <c r="OJO61" s="1002"/>
      <c r="OJP61" s="1002"/>
      <c r="OJQ61" s="1002"/>
      <c r="OJR61" s="1002"/>
      <c r="OJS61" s="1002"/>
      <c r="OJT61" s="1002"/>
      <c r="OJU61" s="1002"/>
      <c r="OJV61" s="1002"/>
      <c r="OJW61" s="1002"/>
      <c r="OJX61" s="1002"/>
      <c r="OJY61" s="1002"/>
      <c r="OJZ61" s="1002"/>
      <c r="OKA61" s="1002"/>
      <c r="OKB61" s="1002"/>
      <c r="OKC61" s="1002"/>
      <c r="OKD61" s="1002"/>
      <c r="OKE61" s="1002"/>
      <c r="OKF61" s="1002"/>
      <c r="OKG61" s="1002"/>
      <c r="OKH61" s="1002"/>
      <c r="OKI61" s="1002"/>
      <c r="OKJ61" s="1002"/>
      <c r="OKK61" s="1002"/>
      <c r="OKL61" s="1002"/>
      <c r="OKM61" s="1002"/>
      <c r="OKN61" s="1002"/>
      <c r="OKO61" s="1002"/>
      <c r="OKP61" s="1002"/>
      <c r="OKQ61" s="1002"/>
      <c r="OKR61" s="1002"/>
      <c r="OKS61" s="1002"/>
      <c r="OKT61" s="1002"/>
      <c r="OKU61" s="1002"/>
      <c r="OKV61" s="1002"/>
      <c r="OKW61" s="1002"/>
      <c r="OKX61" s="1002"/>
      <c r="OKY61" s="1002"/>
      <c r="OKZ61" s="1002"/>
      <c r="OLA61" s="1002"/>
      <c r="OLB61" s="1002"/>
      <c r="OLC61" s="1002"/>
      <c r="OLD61" s="1002"/>
      <c r="OLE61" s="1002"/>
      <c r="OLF61" s="1002"/>
      <c r="OLG61" s="1002"/>
      <c r="OLH61" s="1002"/>
      <c r="OLI61" s="1002"/>
      <c r="OLJ61" s="1002"/>
      <c r="OLK61" s="1002"/>
      <c r="OLL61" s="1002"/>
      <c r="OLM61" s="1002"/>
      <c r="OLN61" s="1002"/>
      <c r="OLO61" s="1002"/>
      <c r="OLP61" s="1002"/>
      <c r="OLQ61" s="1002"/>
      <c r="OLR61" s="1002"/>
      <c r="OLS61" s="1002"/>
      <c r="OLT61" s="1002"/>
      <c r="OLU61" s="1002"/>
      <c r="OLV61" s="1002"/>
      <c r="OLW61" s="1002"/>
      <c r="OLX61" s="1002"/>
      <c r="OLY61" s="1002"/>
      <c r="OLZ61" s="1002"/>
      <c r="OMA61" s="1002"/>
      <c r="OMB61" s="1002"/>
      <c r="OMC61" s="1002"/>
      <c r="OMD61" s="1002"/>
      <c r="OME61" s="1002"/>
      <c r="OMF61" s="1002"/>
      <c r="OMG61" s="1002"/>
      <c r="OMH61" s="1002"/>
      <c r="OMI61" s="1002"/>
      <c r="OMJ61" s="1002"/>
      <c r="OMK61" s="1002"/>
      <c r="OML61" s="1002"/>
      <c r="OMM61" s="1002"/>
      <c r="OMN61" s="1002"/>
      <c r="OMO61" s="1002"/>
      <c r="OMP61" s="1002"/>
      <c r="OMQ61" s="1002"/>
      <c r="OMR61" s="1002"/>
      <c r="OMS61" s="1002"/>
      <c r="OMT61" s="1002"/>
      <c r="OMU61" s="1002"/>
      <c r="OMV61" s="1002"/>
      <c r="OMW61" s="1002"/>
      <c r="OMX61" s="1002"/>
      <c r="OMY61" s="1002"/>
      <c r="OMZ61" s="1002"/>
      <c r="ONA61" s="1002"/>
      <c r="ONB61" s="1002"/>
      <c r="ONC61" s="1002"/>
      <c r="OND61" s="1002"/>
      <c r="ONE61" s="1002"/>
      <c r="ONF61" s="1002"/>
      <c r="ONG61" s="1002"/>
      <c r="ONH61" s="1002"/>
      <c r="ONI61" s="1002"/>
      <c r="ONJ61" s="1002"/>
      <c r="ONK61" s="1002"/>
      <c r="ONL61" s="1002"/>
      <c r="ONM61" s="1002"/>
      <c r="ONN61" s="1002"/>
      <c r="ONO61" s="1002"/>
      <c r="ONP61" s="1002"/>
      <c r="ONQ61" s="1002"/>
      <c r="ONR61" s="1002"/>
      <c r="ONS61" s="1002"/>
      <c r="ONT61" s="1002"/>
      <c r="ONU61" s="1002"/>
      <c r="ONV61" s="1002"/>
      <c r="ONW61" s="1002"/>
      <c r="ONX61" s="1002"/>
      <c r="ONY61" s="1002"/>
      <c r="ONZ61" s="1002"/>
      <c r="OOA61" s="1002"/>
      <c r="OOB61" s="1002"/>
      <c r="OOC61" s="1002"/>
      <c r="OOD61" s="1002"/>
      <c r="OOE61" s="1002"/>
      <c r="OOF61" s="1002"/>
      <c r="OOG61" s="1002"/>
      <c r="OOH61" s="1002"/>
      <c r="OOI61" s="1002"/>
      <c r="OOJ61" s="1002"/>
      <c r="OOK61" s="1002"/>
      <c r="OOL61" s="1002"/>
      <c r="OOM61" s="1002"/>
      <c r="OON61" s="1002"/>
      <c r="OOO61" s="1002"/>
      <c r="OOP61" s="1002"/>
      <c r="OOQ61" s="1002"/>
      <c r="OOR61" s="1002"/>
      <c r="OOS61" s="1002"/>
      <c r="OOT61" s="1002"/>
      <c r="OOU61" s="1002"/>
      <c r="OOV61" s="1002"/>
      <c r="OOW61" s="1002"/>
      <c r="OOX61" s="1002"/>
      <c r="OOY61" s="1002"/>
      <c r="OOZ61" s="1002"/>
      <c r="OPA61" s="1002"/>
      <c r="OPB61" s="1002"/>
      <c r="OPC61" s="1002"/>
      <c r="OPD61" s="1002"/>
      <c r="OPE61" s="1002"/>
      <c r="OPF61" s="1002"/>
      <c r="OPG61" s="1002"/>
      <c r="OPH61" s="1002"/>
      <c r="OPI61" s="1002"/>
      <c r="OPJ61" s="1002"/>
      <c r="OPK61" s="1002"/>
      <c r="OPL61" s="1002"/>
      <c r="OPM61" s="1002"/>
      <c r="OPN61" s="1002"/>
      <c r="OPO61" s="1002"/>
      <c r="OPP61" s="1002"/>
      <c r="OPQ61" s="1002"/>
      <c r="OPR61" s="1002"/>
      <c r="OPS61" s="1002"/>
      <c r="OPT61" s="1002"/>
      <c r="OPU61" s="1002"/>
      <c r="OPV61" s="1002"/>
      <c r="OPW61" s="1002"/>
      <c r="OPX61" s="1002"/>
      <c r="OPY61" s="1002"/>
      <c r="OPZ61" s="1002"/>
      <c r="OQA61" s="1002"/>
      <c r="OQB61" s="1002"/>
      <c r="OQC61" s="1002"/>
      <c r="OQD61" s="1002"/>
      <c r="OQE61" s="1002"/>
      <c r="OQF61" s="1002"/>
      <c r="OQG61" s="1002"/>
      <c r="OQH61" s="1002"/>
      <c r="OQI61" s="1002"/>
      <c r="OQJ61" s="1002"/>
      <c r="OQK61" s="1002"/>
      <c r="OQL61" s="1002"/>
      <c r="OQM61" s="1002"/>
      <c r="OQN61" s="1002"/>
      <c r="OQO61" s="1002"/>
      <c r="OQP61" s="1002"/>
      <c r="OQQ61" s="1002"/>
      <c r="OQR61" s="1002"/>
      <c r="OQS61" s="1002"/>
      <c r="OQT61" s="1002"/>
      <c r="OQU61" s="1002"/>
      <c r="OQV61" s="1002"/>
      <c r="OQW61" s="1002"/>
      <c r="OQX61" s="1002"/>
      <c r="OQY61" s="1002"/>
      <c r="OQZ61" s="1002"/>
      <c r="ORA61" s="1002"/>
      <c r="ORB61" s="1002"/>
      <c r="ORC61" s="1002"/>
      <c r="ORD61" s="1002"/>
      <c r="ORE61" s="1002"/>
      <c r="ORF61" s="1002"/>
      <c r="ORG61" s="1002"/>
      <c r="ORH61" s="1002"/>
      <c r="ORI61" s="1002"/>
      <c r="ORJ61" s="1002"/>
      <c r="ORK61" s="1002"/>
      <c r="ORL61" s="1002"/>
      <c r="ORM61" s="1002"/>
      <c r="ORN61" s="1002"/>
      <c r="ORO61" s="1002"/>
      <c r="ORP61" s="1002"/>
      <c r="ORQ61" s="1002"/>
      <c r="ORR61" s="1002"/>
      <c r="ORS61" s="1002"/>
      <c r="ORT61" s="1002"/>
      <c r="ORU61" s="1002"/>
      <c r="ORV61" s="1002"/>
      <c r="ORW61" s="1002"/>
      <c r="ORX61" s="1002"/>
      <c r="ORY61" s="1002"/>
      <c r="ORZ61" s="1002"/>
      <c r="OSA61" s="1002"/>
      <c r="OSB61" s="1002"/>
      <c r="OSC61" s="1002"/>
      <c r="OSD61" s="1002"/>
      <c r="OSE61" s="1002"/>
      <c r="OSF61" s="1002"/>
      <c r="OSG61" s="1002"/>
      <c r="OSH61" s="1002"/>
      <c r="OSI61" s="1002"/>
      <c r="OSJ61" s="1002"/>
      <c r="OSK61" s="1002"/>
      <c r="OSL61" s="1002"/>
      <c r="OSM61" s="1002"/>
      <c r="OSN61" s="1002"/>
      <c r="OSO61" s="1002"/>
      <c r="OSP61" s="1002"/>
      <c r="OSQ61" s="1002"/>
      <c r="OSR61" s="1002"/>
      <c r="OSS61" s="1002"/>
      <c r="OST61" s="1002"/>
      <c r="OSU61" s="1002"/>
      <c r="OSV61" s="1002"/>
      <c r="OSW61" s="1002"/>
      <c r="OSX61" s="1002"/>
      <c r="OSY61" s="1002"/>
      <c r="OSZ61" s="1002"/>
      <c r="OTA61" s="1002"/>
      <c r="OTB61" s="1002"/>
      <c r="OTC61" s="1002"/>
      <c r="OTD61" s="1002"/>
      <c r="OTE61" s="1002"/>
      <c r="OTF61" s="1002"/>
      <c r="OTG61" s="1002"/>
      <c r="OTH61" s="1002"/>
      <c r="OTI61" s="1002"/>
      <c r="OTJ61" s="1002"/>
      <c r="OTK61" s="1002"/>
      <c r="OTL61" s="1002"/>
      <c r="OTM61" s="1002"/>
      <c r="OTN61" s="1002"/>
      <c r="OTO61" s="1002"/>
      <c r="OTP61" s="1002"/>
      <c r="OTQ61" s="1002"/>
      <c r="OTR61" s="1002"/>
      <c r="OTS61" s="1002"/>
      <c r="OTT61" s="1002"/>
      <c r="OTU61" s="1002"/>
      <c r="OTV61" s="1002"/>
      <c r="OTW61" s="1002"/>
      <c r="OTX61" s="1002"/>
      <c r="OTY61" s="1002"/>
      <c r="OTZ61" s="1002"/>
      <c r="OUA61" s="1002"/>
      <c r="OUB61" s="1002"/>
      <c r="OUC61" s="1002"/>
      <c r="OUD61" s="1002"/>
      <c r="OUE61" s="1002"/>
      <c r="OUF61" s="1002"/>
      <c r="OUG61" s="1002"/>
      <c r="OUH61" s="1002"/>
      <c r="OUI61" s="1002"/>
      <c r="OUJ61" s="1002"/>
      <c r="OUK61" s="1002"/>
      <c r="OUL61" s="1002"/>
      <c r="OUM61" s="1002"/>
      <c r="OUN61" s="1002"/>
      <c r="OUO61" s="1002"/>
      <c r="OUP61" s="1002"/>
      <c r="OUQ61" s="1002"/>
      <c r="OUR61" s="1002"/>
      <c r="OUS61" s="1002"/>
      <c r="OUT61" s="1002"/>
      <c r="OUU61" s="1002"/>
      <c r="OUV61" s="1002"/>
      <c r="OUW61" s="1002"/>
      <c r="OUX61" s="1002"/>
      <c r="OUY61" s="1002"/>
      <c r="OUZ61" s="1002"/>
      <c r="OVA61" s="1002"/>
      <c r="OVB61" s="1002"/>
      <c r="OVC61" s="1002"/>
      <c r="OVD61" s="1002"/>
      <c r="OVE61" s="1002"/>
      <c r="OVF61" s="1002"/>
      <c r="OVG61" s="1002"/>
      <c r="OVH61" s="1002"/>
      <c r="OVI61" s="1002"/>
      <c r="OVJ61" s="1002"/>
      <c r="OVK61" s="1002"/>
      <c r="OVL61" s="1002"/>
      <c r="OVM61" s="1002"/>
      <c r="OVN61" s="1002"/>
      <c r="OVO61" s="1002"/>
      <c r="OVP61" s="1002"/>
      <c r="OVQ61" s="1002"/>
      <c r="OVR61" s="1002"/>
      <c r="OVS61" s="1002"/>
      <c r="OVT61" s="1002"/>
      <c r="OVU61" s="1002"/>
      <c r="OVV61" s="1002"/>
      <c r="OVW61" s="1002"/>
      <c r="OVX61" s="1002"/>
      <c r="OVY61" s="1002"/>
      <c r="OVZ61" s="1002"/>
      <c r="OWA61" s="1002"/>
      <c r="OWB61" s="1002"/>
      <c r="OWC61" s="1002"/>
      <c r="OWD61" s="1002"/>
      <c r="OWE61" s="1002"/>
      <c r="OWF61" s="1002"/>
      <c r="OWG61" s="1002"/>
      <c r="OWH61" s="1002"/>
      <c r="OWI61" s="1002"/>
      <c r="OWJ61" s="1002"/>
      <c r="OWK61" s="1002"/>
      <c r="OWL61" s="1002"/>
      <c r="OWM61" s="1002"/>
      <c r="OWN61" s="1002"/>
      <c r="OWO61" s="1002"/>
      <c r="OWP61" s="1002"/>
      <c r="OWQ61" s="1002"/>
      <c r="OWR61" s="1002"/>
      <c r="OWS61" s="1002"/>
      <c r="OWT61" s="1002"/>
      <c r="OWU61" s="1002"/>
      <c r="OWV61" s="1002"/>
      <c r="OWW61" s="1002"/>
      <c r="OWX61" s="1002"/>
      <c r="OWY61" s="1002"/>
      <c r="OWZ61" s="1002"/>
      <c r="OXA61" s="1002"/>
      <c r="OXB61" s="1002"/>
      <c r="OXC61" s="1002"/>
      <c r="OXD61" s="1002"/>
      <c r="OXE61" s="1002"/>
      <c r="OXF61" s="1002"/>
      <c r="OXG61" s="1002"/>
      <c r="OXH61" s="1002"/>
      <c r="OXI61" s="1002"/>
      <c r="OXJ61" s="1002"/>
      <c r="OXK61" s="1002"/>
      <c r="OXL61" s="1002"/>
      <c r="OXM61" s="1002"/>
      <c r="OXN61" s="1002"/>
      <c r="OXO61" s="1002"/>
      <c r="OXP61" s="1002"/>
      <c r="OXQ61" s="1002"/>
      <c r="OXR61" s="1002"/>
      <c r="OXS61" s="1002"/>
      <c r="OXT61" s="1002"/>
      <c r="OXU61" s="1002"/>
      <c r="OXV61" s="1002"/>
      <c r="OXW61" s="1002"/>
      <c r="OXX61" s="1002"/>
      <c r="OXY61" s="1002"/>
      <c r="OXZ61" s="1002"/>
      <c r="OYA61" s="1002"/>
      <c r="OYB61" s="1002"/>
      <c r="OYC61" s="1002"/>
      <c r="OYD61" s="1002"/>
      <c r="OYE61" s="1002"/>
      <c r="OYF61" s="1002"/>
      <c r="OYG61" s="1002"/>
      <c r="OYH61" s="1002"/>
      <c r="OYI61" s="1002"/>
      <c r="OYJ61" s="1002"/>
      <c r="OYK61" s="1002"/>
      <c r="OYL61" s="1002"/>
      <c r="OYM61" s="1002"/>
      <c r="OYN61" s="1002"/>
      <c r="OYO61" s="1002"/>
      <c r="OYP61" s="1002"/>
      <c r="OYQ61" s="1002"/>
      <c r="OYR61" s="1002"/>
      <c r="OYS61" s="1002"/>
      <c r="OYT61" s="1002"/>
      <c r="OYU61" s="1002"/>
      <c r="OYV61" s="1002"/>
      <c r="OYW61" s="1002"/>
      <c r="OYX61" s="1002"/>
      <c r="OYY61" s="1002"/>
      <c r="OYZ61" s="1002"/>
      <c r="OZA61" s="1002"/>
      <c r="OZB61" s="1002"/>
      <c r="OZC61" s="1002"/>
      <c r="OZD61" s="1002"/>
      <c r="OZE61" s="1002"/>
      <c r="OZF61" s="1002"/>
      <c r="OZG61" s="1002"/>
      <c r="OZH61" s="1002"/>
      <c r="OZI61" s="1002"/>
      <c r="OZJ61" s="1002"/>
      <c r="OZK61" s="1002"/>
      <c r="OZL61" s="1002"/>
      <c r="OZM61" s="1002"/>
      <c r="OZN61" s="1002"/>
      <c r="OZO61" s="1002"/>
      <c r="OZP61" s="1002"/>
      <c r="OZQ61" s="1002"/>
      <c r="OZR61" s="1002"/>
      <c r="OZS61" s="1002"/>
      <c r="OZT61" s="1002"/>
      <c r="OZU61" s="1002"/>
      <c r="OZV61" s="1002"/>
      <c r="OZW61" s="1002"/>
      <c r="OZX61" s="1002"/>
      <c r="OZY61" s="1002"/>
      <c r="OZZ61" s="1002"/>
      <c r="PAA61" s="1002"/>
      <c r="PAB61" s="1002"/>
      <c r="PAC61" s="1002"/>
      <c r="PAD61" s="1002"/>
      <c r="PAE61" s="1002"/>
      <c r="PAF61" s="1002"/>
      <c r="PAG61" s="1002"/>
      <c r="PAH61" s="1002"/>
      <c r="PAI61" s="1002"/>
      <c r="PAJ61" s="1002"/>
      <c r="PAK61" s="1002"/>
      <c r="PAL61" s="1002"/>
      <c r="PAM61" s="1002"/>
      <c r="PAN61" s="1002"/>
      <c r="PAO61" s="1002"/>
      <c r="PAP61" s="1002"/>
      <c r="PAQ61" s="1002"/>
      <c r="PAR61" s="1002"/>
      <c r="PAS61" s="1002"/>
      <c r="PAT61" s="1002"/>
      <c r="PAU61" s="1002"/>
      <c r="PAV61" s="1002"/>
      <c r="PAW61" s="1002"/>
      <c r="PAX61" s="1002"/>
      <c r="PAY61" s="1002"/>
      <c r="PAZ61" s="1002"/>
      <c r="PBA61" s="1002"/>
      <c r="PBB61" s="1002"/>
      <c r="PBC61" s="1002"/>
      <c r="PBD61" s="1002"/>
      <c r="PBE61" s="1002"/>
      <c r="PBF61" s="1002"/>
      <c r="PBG61" s="1002"/>
      <c r="PBH61" s="1002"/>
      <c r="PBI61" s="1002"/>
      <c r="PBJ61" s="1002"/>
      <c r="PBK61" s="1002"/>
      <c r="PBL61" s="1002"/>
      <c r="PBM61" s="1002"/>
      <c r="PBN61" s="1002"/>
      <c r="PBO61" s="1002"/>
      <c r="PBP61" s="1002"/>
      <c r="PBQ61" s="1002"/>
      <c r="PBR61" s="1002"/>
      <c r="PBS61" s="1002"/>
      <c r="PBT61" s="1002"/>
      <c r="PBU61" s="1002"/>
      <c r="PBV61" s="1002"/>
      <c r="PBW61" s="1002"/>
      <c r="PBX61" s="1002"/>
      <c r="PBY61" s="1002"/>
      <c r="PBZ61" s="1002"/>
      <c r="PCA61" s="1002"/>
      <c r="PCB61" s="1002"/>
      <c r="PCC61" s="1002"/>
      <c r="PCD61" s="1002"/>
      <c r="PCE61" s="1002"/>
      <c r="PCF61" s="1002"/>
      <c r="PCG61" s="1002"/>
      <c r="PCH61" s="1002"/>
      <c r="PCI61" s="1002"/>
      <c r="PCJ61" s="1002"/>
      <c r="PCK61" s="1002"/>
      <c r="PCL61" s="1002"/>
      <c r="PCM61" s="1002"/>
      <c r="PCN61" s="1002"/>
      <c r="PCO61" s="1002"/>
      <c r="PCP61" s="1002"/>
      <c r="PCQ61" s="1002"/>
      <c r="PCR61" s="1002"/>
      <c r="PCS61" s="1002"/>
      <c r="PCT61" s="1002"/>
      <c r="PCU61" s="1002"/>
      <c r="PCV61" s="1002"/>
      <c r="PCW61" s="1002"/>
      <c r="PCX61" s="1002"/>
      <c r="PCY61" s="1002"/>
      <c r="PCZ61" s="1002"/>
      <c r="PDA61" s="1002"/>
      <c r="PDB61" s="1002"/>
      <c r="PDC61" s="1002"/>
      <c r="PDD61" s="1002"/>
      <c r="PDE61" s="1002"/>
      <c r="PDF61" s="1002"/>
      <c r="PDG61" s="1002"/>
      <c r="PDH61" s="1002"/>
      <c r="PDI61" s="1002"/>
      <c r="PDJ61" s="1002"/>
      <c r="PDK61" s="1002"/>
      <c r="PDL61" s="1002"/>
      <c r="PDM61" s="1002"/>
      <c r="PDN61" s="1002"/>
      <c r="PDO61" s="1002"/>
      <c r="PDP61" s="1002"/>
      <c r="PDQ61" s="1002"/>
      <c r="PDR61" s="1002"/>
      <c r="PDS61" s="1002"/>
      <c r="PDT61" s="1002"/>
      <c r="PDU61" s="1002"/>
      <c r="PDV61" s="1002"/>
      <c r="PDW61" s="1002"/>
      <c r="PDX61" s="1002"/>
      <c r="PDY61" s="1002"/>
      <c r="PDZ61" s="1002"/>
      <c r="PEA61" s="1002"/>
      <c r="PEB61" s="1002"/>
      <c r="PEC61" s="1002"/>
      <c r="PED61" s="1002"/>
      <c r="PEE61" s="1002"/>
      <c r="PEF61" s="1002"/>
      <c r="PEG61" s="1002"/>
      <c r="PEH61" s="1002"/>
      <c r="PEI61" s="1002"/>
      <c r="PEJ61" s="1002"/>
      <c r="PEK61" s="1002"/>
      <c r="PEL61" s="1002"/>
      <c r="PEM61" s="1002"/>
      <c r="PEN61" s="1002"/>
      <c r="PEO61" s="1002"/>
      <c r="PEP61" s="1002"/>
      <c r="PEQ61" s="1002"/>
      <c r="PER61" s="1002"/>
      <c r="PES61" s="1002"/>
      <c r="PET61" s="1002"/>
      <c r="PEU61" s="1002"/>
      <c r="PEV61" s="1002"/>
      <c r="PEW61" s="1002"/>
      <c r="PEX61" s="1002"/>
      <c r="PEY61" s="1002"/>
      <c r="PEZ61" s="1002"/>
      <c r="PFA61" s="1002"/>
      <c r="PFB61" s="1002"/>
      <c r="PFC61" s="1002"/>
      <c r="PFD61" s="1002"/>
      <c r="PFE61" s="1002"/>
      <c r="PFF61" s="1002"/>
      <c r="PFG61" s="1002"/>
      <c r="PFH61" s="1002"/>
      <c r="PFI61" s="1002"/>
      <c r="PFJ61" s="1002"/>
      <c r="PFK61" s="1002"/>
      <c r="PFL61" s="1002"/>
      <c r="PFM61" s="1002"/>
      <c r="PFN61" s="1002"/>
      <c r="PFO61" s="1002"/>
      <c r="PFP61" s="1002"/>
      <c r="PFQ61" s="1002"/>
      <c r="PFR61" s="1002"/>
      <c r="PFS61" s="1002"/>
      <c r="PFT61" s="1002"/>
      <c r="PFU61" s="1002"/>
      <c r="PFV61" s="1002"/>
      <c r="PFW61" s="1002"/>
      <c r="PFX61" s="1002"/>
      <c r="PFY61" s="1002"/>
      <c r="PFZ61" s="1002"/>
      <c r="PGA61" s="1002"/>
      <c r="PGB61" s="1002"/>
      <c r="PGC61" s="1002"/>
      <c r="PGD61" s="1002"/>
      <c r="PGE61" s="1002"/>
      <c r="PGF61" s="1002"/>
      <c r="PGG61" s="1002"/>
      <c r="PGH61" s="1002"/>
      <c r="PGI61" s="1002"/>
      <c r="PGJ61" s="1002"/>
      <c r="PGK61" s="1002"/>
      <c r="PGL61" s="1002"/>
      <c r="PGM61" s="1002"/>
      <c r="PGN61" s="1002"/>
      <c r="PGO61" s="1002"/>
      <c r="PGP61" s="1002"/>
      <c r="PGQ61" s="1002"/>
      <c r="PGR61" s="1002"/>
      <c r="PGS61" s="1002"/>
      <c r="PGT61" s="1002"/>
      <c r="PGU61" s="1002"/>
      <c r="PGV61" s="1002"/>
      <c r="PGW61" s="1002"/>
      <c r="PGX61" s="1002"/>
      <c r="PGY61" s="1002"/>
      <c r="PGZ61" s="1002"/>
      <c r="PHA61" s="1002"/>
      <c r="PHB61" s="1002"/>
      <c r="PHC61" s="1002"/>
      <c r="PHD61" s="1002"/>
      <c r="PHE61" s="1002"/>
      <c r="PHF61" s="1002"/>
      <c r="PHG61" s="1002"/>
      <c r="PHH61" s="1002"/>
      <c r="PHI61" s="1002"/>
      <c r="PHJ61" s="1002"/>
      <c r="PHK61" s="1002"/>
      <c r="PHL61" s="1002"/>
      <c r="PHM61" s="1002"/>
      <c r="PHN61" s="1002"/>
      <c r="PHO61" s="1002"/>
      <c r="PHP61" s="1002"/>
      <c r="PHQ61" s="1002"/>
      <c r="PHR61" s="1002"/>
      <c r="PHS61" s="1002"/>
      <c r="PHT61" s="1002"/>
      <c r="PHU61" s="1002"/>
      <c r="PHV61" s="1002"/>
      <c r="PHW61" s="1002"/>
      <c r="PHX61" s="1002"/>
      <c r="PHY61" s="1002"/>
      <c r="PHZ61" s="1002"/>
      <c r="PIA61" s="1002"/>
      <c r="PIB61" s="1002"/>
      <c r="PIC61" s="1002"/>
      <c r="PID61" s="1002"/>
      <c r="PIE61" s="1002"/>
      <c r="PIF61" s="1002"/>
      <c r="PIG61" s="1002"/>
      <c r="PIH61" s="1002"/>
      <c r="PII61" s="1002"/>
      <c r="PIJ61" s="1002"/>
      <c r="PIK61" s="1002"/>
      <c r="PIL61" s="1002"/>
      <c r="PIM61" s="1002"/>
      <c r="PIN61" s="1002"/>
      <c r="PIO61" s="1002"/>
      <c r="PIP61" s="1002"/>
      <c r="PIQ61" s="1002"/>
      <c r="PIR61" s="1002"/>
      <c r="PIS61" s="1002"/>
      <c r="PIT61" s="1002"/>
      <c r="PIU61" s="1002"/>
      <c r="PIV61" s="1002"/>
      <c r="PIW61" s="1002"/>
      <c r="PIX61" s="1002"/>
      <c r="PIY61" s="1002"/>
      <c r="PIZ61" s="1002"/>
      <c r="PJA61" s="1002"/>
      <c r="PJB61" s="1002"/>
      <c r="PJC61" s="1002"/>
      <c r="PJD61" s="1002"/>
      <c r="PJE61" s="1002"/>
      <c r="PJF61" s="1002"/>
      <c r="PJG61" s="1002"/>
      <c r="PJH61" s="1002"/>
      <c r="PJI61" s="1002"/>
      <c r="PJJ61" s="1002"/>
      <c r="PJK61" s="1002"/>
      <c r="PJL61" s="1002"/>
      <c r="PJM61" s="1002"/>
      <c r="PJN61" s="1002"/>
      <c r="PJO61" s="1002"/>
      <c r="PJP61" s="1002"/>
      <c r="PJQ61" s="1002"/>
      <c r="PJR61" s="1002"/>
      <c r="PJS61" s="1002"/>
      <c r="PJT61" s="1002"/>
      <c r="PJU61" s="1002"/>
      <c r="PJV61" s="1002"/>
      <c r="PJW61" s="1002"/>
      <c r="PJX61" s="1002"/>
      <c r="PJY61" s="1002"/>
      <c r="PJZ61" s="1002"/>
      <c r="PKA61" s="1002"/>
      <c r="PKB61" s="1002"/>
      <c r="PKC61" s="1002"/>
      <c r="PKD61" s="1002"/>
      <c r="PKE61" s="1002"/>
      <c r="PKF61" s="1002"/>
      <c r="PKG61" s="1002"/>
      <c r="PKH61" s="1002"/>
      <c r="PKI61" s="1002"/>
      <c r="PKJ61" s="1002"/>
      <c r="PKK61" s="1002"/>
      <c r="PKL61" s="1002"/>
      <c r="PKM61" s="1002"/>
      <c r="PKN61" s="1002"/>
      <c r="PKO61" s="1002"/>
      <c r="PKP61" s="1002"/>
      <c r="PKQ61" s="1002"/>
      <c r="PKR61" s="1002"/>
      <c r="PKS61" s="1002"/>
      <c r="PKT61" s="1002"/>
      <c r="PKU61" s="1002"/>
      <c r="PKV61" s="1002"/>
      <c r="PKW61" s="1002"/>
      <c r="PKX61" s="1002"/>
      <c r="PKY61" s="1002"/>
      <c r="PKZ61" s="1002"/>
      <c r="PLA61" s="1002"/>
      <c r="PLB61" s="1002"/>
      <c r="PLC61" s="1002"/>
      <c r="PLD61" s="1002"/>
      <c r="PLE61" s="1002"/>
      <c r="PLF61" s="1002"/>
      <c r="PLG61" s="1002"/>
      <c r="PLH61" s="1002"/>
      <c r="PLI61" s="1002"/>
      <c r="PLJ61" s="1002"/>
      <c r="PLK61" s="1002"/>
      <c r="PLL61" s="1002"/>
      <c r="PLM61" s="1002"/>
      <c r="PLN61" s="1002"/>
      <c r="PLO61" s="1002"/>
      <c r="PLP61" s="1002"/>
      <c r="PLQ61" s="1002"/>
      <c r="PLR61" s="1002"/>
      <c r="PLS61" s="1002"/>
      <c r="PLT61" s="1002"/>
      <c r="PLU61" s="1002"/>
      <c r="PLV61" s="1002"/>
      <c r="PLW61" s="1002"/>
      <c r="PLX61" s="1002"/>
      <c r="PLY61" s="1002"/>
      <c r="PLZ61" s="1002"/>
      <c r="PMA61" s="1002"/>
      <c r="PMB61" s="1002"/>
      <c r="PMC61" s="1002"/>
      <c r="PMD61" s="1002"/>
      <c r="PME61" s="1002"/>
      <c r="PMF61" s="1002"/>
      <c r="PMG61" s="1002"/>
      <c r="PMH61" s="1002"/>
      <c r="PMI61" s="1002"/>
      <c r="PMJ61" s="1002"/>
      <c r="PMK61" s="1002"/>
      <c r="PML61" s="1002"/>
      <c r="PMM61" s="1002"/>
      <c r="PMN61" s="1002"/>
      <c r="PMO61" s="1002"/>
      <c r="PMP61" s="1002"/>
      <c r="PMQ61" s="1002"/>
      <c r="PMR61" s="1002"/>
      <c r="PMS61" s="1002"/>
      <c r="PMT61" s="1002"/>
      <c r="PMU61" s="1002"/>
      <c r="PMV61" s="1002"/>
      <c r="PMW61" s="1002"/>
      <c r="PMX61" s="1002"/>
      <c r="PMY61" s="1002"/>
      <c r="PMZ61" s="1002"/>
      <c r="PNA61" s="1002"/>
      <c r="PNB61" s="1002"/>
      <c r="PNC61" s="1002"/>
      <c r="PND61" s="1002"/>
      <c r="PNE61" s="1002"/>
      <c r="PNF61" s="1002"/>
      <c r="PNG61" s="1002"/>
      <c r="PNH61" s="1002"/>
      <c r="PNI61" s="1002"/>
      <c r="PNJ61" s="1002"/>
      <c r="PNK61" s="1002"/>
      <c r="PNL61" s="1002"/>
      <c r="PNM61" s="1002"/>
      <c r="PNN61" s="1002"/>
      <c r="PNO61" s="1002"/>
      <c r="PNP61" s="1002"/>
      <c r="PNQ61" s="1002"/>
      <c r="PNR61" s="1002"/>
      <c r="PNS61" s="1002"/>
      <c r="PNT61" s="1002"/>
      <c r="PNU61" s="1002"/>
      <c r="PNV61" s="1002"/>
      <c r="PNW61" s="1002"/>
      <c r="PNX61" s="1002"/>
      <c r="PNY61" s="1002"/>
      <c r="PNZ61" s="1002"/>
      <c r="POA61" s="1002"/>
      <c r="POB61" s="1002"/>
      <c r="POC61" s="1002"/>
      <c r="POD61" s="1002"/>
      <c r="POE61" s="1002"/>
      <c r="POF61" s="1002"/>
      <c r="POG61" s="1002"/>
      <c r="POH61" s="1002"/>
      <c r="POI61" s="1002"/>
      <c r="POJ61" s="1002"/>
      <c r="POK61" s="1002"/>
      <c r="POL61" s="1002"/>
      <c r="POM61" s="1002"/>
      <c r="PON61" s="1002"/>
      <c r="POO61" s="1002"/>
      <c r="POP61" s="1002"/>
      <c r="POQ61" s="1002"/>
      <c r="POR61" s="1002"/>
      <c r="POS61" s="1002"/>
      <c r="POT61" s="1002"/>
      <c r="POU61" s="1002"/>
      <c r="POV61" s="1002"/>
      <c r="POW61" s="1002"/>
      <c r="POX61" s="1002"/>
      <c r="POY61" s="1002"/>
      <c r="POZ61" s="1002"/>
      <c r="PPA61" s="1002"/>
      <c r="PPB61" s="1002"/>
      <c r="PPC61" s="1002"/>
      <c r="PPD61" s="1002"/>
      <c r="PPE61" s="1002"/>
      <c r="PPF61" s="1002"/>
      <c r="PPG61" s="1002"/>
      <c r="PPH61" s="1002"/>
      <c r="PPI61" s="1002"/>
      <c r="PPJ61" s="1002"/>
      <c r="PPK61" s="1002"/>
      <c r="PPL61" s="1002"/>
      <c r="PPM61" s="1002"/>
      <c r="PPN61" s="1002"/>
      <c r="PPO61" s="1002"/>
      <c r="PPP61" s="1002"/>
      <c r="PPQ61" s="1002"/>
      <c r="PPR61" s="1002"/>
      <c r="PPS61" s="1002"/>
      <c r="PPT61" s="1002"/>
      <c r="PPU61" s="1002"/>
      <c r="PPV61" s="1002"/>
      <c r="PPW61" s="1002"/>
      <c r="PPX61" s="1002"/>
      <c r="PPY61" s="1002"/>
      <c r="PPZ61" s="1002"/>
      <c r="PQA61" s="1002"/>
      <c r="PQB61" s="1002"/>
      <c r="PQC61" s="1002"/>
      <c r="PQD61" s="1002"/>
      <c r="PQE61" s="1002"/>
      <c r="PQF61" s="1002"/>
      <c r="PQG61" s="1002"/>
      <c r="PQH61" s="1002"/>
      <c r="PQI61" s="1002"/>
      <c r="PQJ61" s="1002"/>
      <c r="PQK61" s="1002"/>
      <c r="PQL61" s="1002"/>
      <c r="PQM61" s="1002"/>
      <c r="PQN61" s="1002"/>
      <c r="PQO61" s="1002"/>
      <c r="PQP61" s="1002"/>
      <c r="PQQ61" s="1002"/>
      <c r="PQR61" s="1002"/>
      <c r="PQS61" s="1002"/>
      <c r="PQT61" s="1002"/>
      <c r="PQU61" s="1002"/>
      <c r="PQV61" s="1002"/>
      <c r="PQW61" s="1002"/>
      <c r="PQX61" s="1002"/>
      <c r="PQY61" s="1002"/>
      <c r="PQZ61" s="1002"/>
      <c r="PRA61" s="1002"/>
      <c r="PRB61" s="1002"/>
      <c r="PRC61" s="1002"/>
      <c r="PRD61" s="1002"/>
      <c r="PRE61" s="1002"/>
      <c r="PRF61" s="1002"/>
      <c r="PRG61" s="1002"/>
      <c r="PRH61" s="1002"/>
      <c r="PRI61" s="1002"/>
      <c r="PRJ61" s="1002"/>
      <c r="PRK61" s="1002"/>
      <c r="PRL61" s="1002"/>
      <c r="PRM61" s="1002"/>
      <c r="PRN61" s="1002"/>
      <c r="PRO61" s="1002"/>
      <c r="PRP61" s="1002"/>
      <c r="PRQ61" s="1002"/>
      <c r="PRR61" s="1002"/>
      <c r="PRS61" s="1002"/>
      <c r="PRT61" s="1002"/>
      <c r="PRU61" s="1002"/>
      <c r="PRV61" s="1002"/>
      <c r="PRW61" s="1002"/>
      <c r="PRX61" s="1002"/>
      <c r="PRY61" s="1002"/>
      <c r="PRZ61" s="1002"/>
      <c r="PSA61" s="1002"/>
      <c r="PSB61" s="1002"/>
      <c r="PSC61" s="1002"/>
      <c r="PSD61" s="1002"/>
      <c r="PSE61" s="1002"/>
      <c r="PSF61" s="1002"/>
      <c r="PSG61" s="1002"/>
      <c r="PSH61" s="1002"/>
      <c r="PSI61" s="1002"/>
      <c r="PSJ61" s="1002"/>
      <c r="PSK61" s="1002"/>
      <c r="PSL61" s="1002"/>
      <c r="PSM61" s="1002"/>
      <c r="PSN61" s="1002"/>
      <c r="PSO61" s="1002"/>
      <c r="PSP61" s="1002"/>
      <c r="PSQ61" s="1002"/>
      <c r="PSR61" s="1002"/>
      <c r="PSS61" s="1002"/>
      <c r="PST61" s="1002"/>
      <c r="PSU61" s="1002"/>
      <c r="PSV61" s="1002"/>
      <c r="PSW61" s="1002"/>
      <c r="PSX61" s="1002"/>
      <c r="PSY61" s="1002"/>
      <c r="PSZ61" s="1002"/>
      <c r="PTA61" s="1002"/>
      <c r="PTB61" s="1002"/>
      <c r="PTC61" s="1002"/>
      <c r="PTD61" s="1002"/>
      <c r="PTE61" s="1002"/>
      <c r="PTF61" s="1002"/>
      <c r="PTG61" s="1002"/>
      <c r="PTH61" s="1002"/>
      <c r="PTI61" s="1002"/>
      <c r="PTJ61" s="1002"/>
      <c r="PTK61" s="1002"/>
      <c r="PTL61" s="1002"/>
      <c r="PTM61" s="1002"/>
      <c r="PTN61" s="1002"/>
      <c r="PTO61" s="1002"/>
      <c r="PTP61" s="1002"/>
      <c r="PTQ61" s="1002"/>
      <c r="PTR61" s="1002"/>
      <c r="PTS61" s="1002"/>
      <c r="PTT61" s="1002"/>
      <c r="PTU61" s="1002"/>
      <c r="PTV61" s="1002"/>
      <c r="PTW61" s="1002"/>
      <c r="PTX61" s="1002"/>
      <c r="PTY61" s="1002"/>
      <c r="PTZ61" s="1002"/>
      <c r="PUA61" s="1002"/>
      <c r="PUB61" s="1002"/>
      <c r="PUC61" s="1002"/>
      <c r="PUD61" s="1002"/>
      <c r="PUE61" s="1002"/>
      <c r="PUF61" s="1002"/>
      <c r="PUG61" s="1002"/>
      <c r="PUH61" s="1002"/>
      <c r="PUI61" s="1002"/>
      <c r="PUJ61" s="1002"/>
      <c r="PUK61" s="1002"/>
      <c r="PUL61" s="1002"/>
      <c r="PUM61" s="1002"/>
      <c r="PUN61" s="1002"/>
      <c r="PUO61" s="1002"/>
      <c r="PUP61" s="1002"/>
      <c r="PUQ61" s="1002"/>
      <c r="PUR61" s="1002"/>
      <c r="PUS61" s="1002"/>
      <c r="PUT61" s="1002"/>
      <c r="PUU61" s="1002"/>
      <c r="PUV61" s="1002"/>
      <c r="PUW61" s="1002"/>
      <c r="PUX61" s="1002"/>
      <c r="PUY61" s="1002"/>
      <c r="PUZ61" s="1002"/>
      <c r="PVA61" s="1002"/>
      <c r="PVB61" s="1002"/>
      <c r="PVC61" s="1002"/>
      <c r="PVD61" s="1002"/>
      <c r="PVE61" s="1002"/>
      <c r="PVF61" s="1002"/>
      <c r="PVG61" s="1002"/>
      <c r="PVH61" s="1002"/>
      <c r="PVI61" s="1002"/>
      <c r="PVJ61" s="1002"/>
      <c r="PVK61" s="1002"/>
      <c r="PVL61" s="1002"/>
      <c r="PVM61" s="1002"/>
      <c r="PVN61" s="1002"/>
      <c r="PVO61" s="1002"/>
      <c r="PVP61" s="1002"/>
      <c r="PVQ61" s="1002"/>
      <c r="PVR61" s="1002"/>
      <c r="PVS61" s="1002"/>
      <c r="PVT61" s="1002"/>
      <c r="PVU61" s="1002"/>
      <c r="PVV61" s="1002"/>
      <c r="PVW61" s="1002"/>
      <c r="PVX61" s="1002"/>
      <c r="PVY61" s="1002"/>
      <c r="PVZ61" s="1002"/>
      <c r="PWA61" s="1002"/>
      <c r="PWB61" s="1002"/>
      <c r="PWC61" s="1002"/>
      <c r="PWD61" s="1002"/>
      <c r="PWE61" s="1002"/>
      <c r="PWF61" s="1002"/>
      <c r="PWG61" s="1002"/>
      <c r="PWH61" s="1002"/>
      <c r="PWI61" s="1002"/>
      <c r="PWJ61" s="1002"/>
      <c r="PWK61" s="1002"/>
      <c r="PWL61" s="1002"/>
      <c r="PWM61" s="1002"/>
      <c r="PWN61" s="1002"/>
      <c r="PWO61" s="1002"/>
      <c r="PWP61" s="1002"/>
      <c r="PWQ61" s="1002"/>
      <c r="PWR61" s="1002"/>
      <c r="PWS61" s="1002"/>
      <c r="PWT61" s="1002"/>
      <c r="PWU61" s="1002"/>
      <c r="PWV61" s="1002"/>
      <c r="PWW61" s="1002"/>
      <c r="PWX61" s="1002"/>
      <c r="PWY61" s="1002"/>
      <c r="PWZ61" s="1002"/>
      <c r="PXA61" s="1002"/>
      <c r="PXB61" s="1002"/>
      <c r="PXC61" s="1002"/>
      <c r="PXD61" s="1002"/>
      <c r="PXE61" s="1002"/>
      <c r="PXF61" s="1002"/>
      <c r="PXG61" s="1002"/>
      <c r="PXH61" s="1002"/>
      <c r="PXI61" s="1002"/>
      <c r="PXJ61" s="1002"/>
      <c r="PXK61" s="1002"/>
      <c r="PXL61" s="1002"/>
      <c r="PXM61" s="1002"/>
      <c r="PXN61" s="1002"/>
      <c r="PXO61" s="1002"/>
      <c r="PXP61" s="1002"/>
      <c r="PXQ61" s="1002"/>
      <c r="PXR61" s="1002"/>
      <c r="PXS61" s="1002"/>
      <c r="PXT61" s="1002"/>
      <c r="PXU61" s="1002"/>
      <c r="PXV61" s="1002"/>
      <c r="PXW61" s="1002"/>
      <c r="PXX61" s="1002"/>
      <c r="PXY61" s="1002"/>
      <c r="PXZ61" s="1002"/>
      <c r="PYA61" s="1002"/>
      <c r="PYB61" s="1002"/>
      <c r="PYC61" s="1002"/>
      <c r="PYD61" s="1002"/>
      <c r="PYE61" s="1002"/>
      <c r="PYF61" s="1002"/>
      <c r="PYG61" s="1002"/>
      <c r="PYH61" s="1002"/>
      <c r="PYI61" s="1002"/>
      <c r="PYJ61" s="1002"/>
      <c r="PYK61" s="1002"/>
      <c r="PYL61" s="1002"/>
      <c r="PYM61" s="1002"/>
      <c r="PYN61" s="1002"/>
      <c r="PYO61" s="1002"/>
      <c r="PYP61" s="1002"/>
      <c r="PYQ61" s="1002"/>
      <c r="PYR61" s="1002"/>
      <c r="PYS61" s="1002"/>
      <c r="PYT61" s="1002"/>
      <c r="PYU61" s="1002"/>
      <c r="PYV61" s="1002"/>
      <c r="PYW61" s="1002"/>
      <c r="PYX61" s="1002"/>
      <c r="PYY61" s="1002"/>
      <c r="PYZ61" s="1002"/>
      <c r="PZA61" s="1002"/>
      <c r="PZB61" s="1002"/>
      <c r="PZC61" s="1002"/>
      <c r="PZD61" s="1002"/>
      <c r="PZE61" s="1002"/>
      <c r="PZF61" s="1002"/>
      <c r="PZG61" s="1002"/>
      <c r="PZH61" s="1002"/>
      <c r="PZI61" s="1002"/>
      <c r="PZJ61" s="1002"/>
      <c r="PZK61" s="1002"/>
      <c r="PZL61" s="1002"/>
      <c r="PZM61" s="1002"/>
      <c r="PZN61" s="1002"/>
      <c r="PZO61" s="1002"/>
      <c r="PZP61" s="1002"/>
      <c r="PZQ61" s="1002"/>
      <c r="PZR61" s="1002"/>
      <c r="PZS61" s="1002"/>
      <c r="PZT61" s="1002"/>
      <c r="PZU61" s="1002"/>
      <c r="PZV61" s="1002"/>
      <c r="PZW61" s="1002"/>
      <c r="PZX61" s="1002"/>
      <c r="PZY61" s="1002"/>
      <c r="PZZ61" s="1002"/>
      <c r="QAA61" s="1002"/>
      <c r="QAB61" s="1002"/>
      <c r="QAC61" s="1002"/>
      <c r="QAD61" s="1002"/>
      <c r="QAE61" s="1002"/>
      <c r="QAF61" s="1002"/>
      <c r="QAG61" s="1002"/>
      <c r="QAH61" s="1002"/>
      <c r="QAI61" s="1002"/>
      <c r="QAJ61" s="1002"/>
      <c r="QAK61" s="1002"/>
      <c r="QAL61" s="1002"/>
      <c r="QAM61" s="1002"/>
      <c r="QAN61" s="1002"/>
      <c r="QAO61" s="1002"/>
      <c r="QAP61" s="1002"/>
      <c r="QAQ61" s="1002"/>
      <c r="QAR61" s="1002"/>
      <c r="QAS61" s="1002"/>
      <c r="QAT61" s="1002"/>
      <c r="QAU61" s="1002"/>
      <c r="QAV61" s="1002"/>
      <c r="QAW61" s="1002"/>
      <c r="QAX61" s="1002"/>
      <c r="QAY61" s="1002"/>
      <c r="QAZ61" s="1002"/>
      <c r="QBA61" s="1002"/>
      <c r="QBB61" s="1002"/>
      <c r="QBC61" s="1002"/>
      <c r="QBD61" s="1002"/>
      <c r="QBE61" s="1002"/>
      <c r="QBF61" s="1002"/>
      <c r="QBG61" s="1002"/>
      <c r="QBH61" s="1002"/>
      <c r="QBI61" s="1002"/>
      <c r="QBJ61" s="1002"/>
      <c r="QBK61" s="1002"/>
      <c r="QBL61" s="1002"/>
      <c r="QBM61" s="1002"/>
      <c r="QBN61" s="1002"/>
      <c r="QBO61" s="1002"/>
      <c r="QBP61" s="1002"/>
      <c r="QBQ61" s="1002"/>
      <c r="QBR61" s="1002"/>
      <c r="QBS61" s="1002"/>
      <c r="QBT61" s="1002"/>
      <c r="QBU61" s="1002"/>
      <c r="QBV61" s="1002"/>
      <c r="QBW61" s="1002"/>
      <c r="QBX61" s="1002"/>
      <c r="QBY61" s="1002"/>
      <c r="QBZ61" s="1002"/>
      <c r="QCA61" s="1002"/>
      <c r="QCB61" s="1002"/>
      <c r="QCC61" s="1002"/>
      <c r="QCD61" s="1002"/>
      <c r="QCE61" s="1002"/>
      <c r="QCF61" s="1002"/>
      <c r="QCG61" s="1002"/>
      <c r="QCH61" s="1002"/>
      <c r="QCI61" s="1002"/>
      <c r="QCJ61" s="1002"/>
      <c r="QCK61" s="1002"/>
      <c r="QCL61" s="1002"/>
      <c r="QCM61" s="1002"/>
      <c r="QCN61" s="1002"/>
      <c r="QCO61" s="1002"/>
      <c r="QCP61" s="1002"/>
      <c r="QCQ61" s="1002"/>
      <c r="QCR61" s="1002"/>
      <c r="QCS61" s="1002"/>
      <c r="QCT61" s="1002"/>
      <c r="QCU61" s="1002"/>
      <c r="QCV61" s="1002"/>
      <c r="QCW61" s="1002"/>
      <c r="QCX61" s="1002"/>
      <c r="QCY61" s="1002"/>
      <c r="QCZ61" s="1002"/>
      <c r="QDA61" s="1002"/>
      <c r="QDB61" s="1002"/>
      <c r="QDC61" s="1002"/>
      <c r="QDD61" s="1002"/>
      <c r="QDE61" s="1002"/>
      <c r="QDF61" s="1002"/>
      <c r="QDG61" s="1002"/>
      <c r="QDH61" s="1002"/>
      <c r="QDI61" s="1002"/>
      <c r="QDJ61" s="1002"/>
      <c r="QDK61" s="1002"/>
      <c r="QDL61" s="1002"/>
      <c r="QDM61" s="1002"/>
      <c r="QDN61" s="1002"/>
      <c r="QDO61" s="1002"/>
      <c r="QDP61" s="1002"/>
      <c r="QDQ61" s="1002"/>
      <c r="QDR61" s="1002"/>
      <c r="QDS61" s="1002"/>
      <c r="QDT61" s="1002"/>
      <c r="QDU61" s="1002"/>
      <c r="QDV61" s="1002"/>
      <c r="QDW61" s="1002"/>
      <c r="QDX61" s="1002"/>
      <c r="QDY61" s="1002"/>
      <c r="QDZ61" s="1002"/>
      <c r="QEA61" s="1002"/>
      <c r="QEB61" s="1002"/>
      <c r="QEC61" s="1002"/>
      <c r="QED61" s="1002"/>
      <c r="QEE61" s="1002"/>
      <c r="QEF61" s="1002"/>
      <c r="QEG61" s="1002"/>
      <c r="QEH61" s="1002"/>
      <c r="QEI61" s="1002"/>
      <c r="QEJ61" s="1002"/>
      <c r="QEK61" s="1002"/>
      <c r="QEL61" s="1002"/>
      <c r="QEM61" s="1002"/>
      <c r="QEN61" s="1002"/>
      <c r="QEO61" s="1002"/>
      <c r="QEP61" s="1002"/>
      <c r="QEQ61" s="1002"/>
      <c r="QER61" s="1002"/>
      <c r="QES61" s="1002"/>
      <c r="QET61" s="1002"/>
      <c r="QEU61" s="1002"/>
      <c r="QEV61" s="1002"/>
      <c r="QEW61" s="1002"/>
      <c r="QEX61" s="1002"/>
      <c r="QEY61" s="1002"/>
      <c r="QEZ61" s="1002"/>
      <c r="QFA61" s="1002"/>
      <c r="QFB61" s="1002"/>
      <c r="QFC61" s="1002"/>
      <c r="QFD61" s="1002"/>
      <c r="QFE61" s="1002"/>
      <c r="QFF61" s="1002"/>
      <c r="QFG61" s="1002"/>
      <c r="QFH61" s="1002"/>
      <c r="QFI61" s="1002"/>
      <c r="QFJ61" s="1002"/>
      <c r="QFK61" s="1002"/>
      <c r="QFL61" s="1002"/>
      <c r="QFM61" s="1002"/>
      <c r="QFN61" s="1002"/>
      <c r="QFO61" s="1002"/>
      <c r="QFP61" s="1002"/>
      <c r="QFQ61" s="1002"/>
      <c r="QFR61" s="1002"/>
      <c r="QFS61" s="1002"/>
      <c r="QFT61" s="1002"/>
      <c r="QFU61" s="1002"/>
      <c r="QFV61" s="1002"/>
      <c r="QFW61" s="1002"/>
      <c r="QFX61" s="1002"/>
      <c r="QFY61" s="1002"/>
      <c r="QFZ61" s="1002"/>
      <c r="QGA61" s="1002"/>
      <c r="QGB61" s="1002"/>
      <c r="QGC61" s="1002"/>
      <c r="QGD61" s="1002"/>
      <c r="QGE61" s="1002"/>
      <c r="QGF61" s="1002"/>
      <c r="QGG61" s="1002"/>
      <c r="QGH61" s="1002"/>
      <c r="QGI61" s="1002"/>
      <c r="QGJ61" s="1002"/>
      <c r="QGK61" s="1002"/>
      <c r="QGL61" s="1002"/>
      <c r="QGM61" s="1002"/>
      <c r="QGN61" s="1002"/>
      <c r="QGO61" s="1002"/>
      <c r="QGP61" s="1002"/>
      <c r="QGQ61" s="1002"/>
      <c r="QGR61" s="1002"/>
      <c r="QGS61" s="1002"/>
      <c r="QGT61" s="1002"/>
      <c r="QGU61" s="1002"/>
      <c r="QGV61" s="1002"/>
      <c r="QGW61" s="1002"/>
      <c r="QGX61" s="1002"/>
      <c r="QGY61" s="1002"/>
      <c r="QGZ61" s="1002"/>
      <c r="QHA61" s="1002"/>
      <c r="QHB61" s="1002"/>
      <c r="QHC61" s="1002"/>
      <c r="QHD61" s="1002"/>
      <c r="QHE61" s="1002"/>
      <c r="QHF61" s="1002"/>
      <c r="QHG61" s="1002"/>
      <c r="QHH61" s="1002"/>
      <c r="QHI61" s="1002"/>
      <c r="QHJ61" s="1002"/>
      <c r="QHK61" s="1002"/>
      <c r="QHL61" s="1002"/>
      <c r="QHM61" s="1002"/>
      <c r="QHN61" s="1002"/>
      <c r="QHO61" s="1002"/>
      <c r="QHP61" s="1002"/>
      <c r="QHQ61" s="1002"/>
      <c r="QHR61" s="1002"/>
      <c r="QHS61" s="1002"/>
      <c r="QHT61" s="1002"/>
      <c r="QHU61" s="1002"/>
      <c r="QHV61" s="1002"/>
      <c r="QHW61" s="1002"/>
      <c r="QHX61" s="1002"/>
      <c r="QHY61" s="1002"/>
      <c r="QHZ61" s="1002"/>
      <c r="QIA61" s="1002"/>
      <c r="QIB61" s="1002"/>
      <c r="QIC61" s="1002"/>
      <c r="QID61" s="1002"/>
      <c r="QIE61" s="1002"/>
      <c r="QIF61" s="1002"/>
      <c r="QIG61" s="1002"/>
      <c r="QIH61" s="1002"/>
      <c r="QII61" s="1002"/>
      <c r="QIJ61" s="1002"/>
      <c r="QIK61" s="1002"/>
      <c r="QIL61" s="1002"/>
      <c r="QIM61" s="1002"/>
      <c r="QIN61" s="1002"/>
      <c r="QIO61" s="1002"/>
      <c r="QIP61" s="1002"/>
      <c r="QIQ61" s="1002"/>
      <c r="QIR61" s="1002"/>
      <c r="QIS61" s="1002"/>
      <c r="QIT61" s="1002"/>
      <c r="QIU61" s="1002"/>
      <c r="QIV61" s="1002"/>
      <c r="QIW61" s="1002"/>
      <c r="QIX61" s="1002"/>
      <c r="QIY61" s="1002"/>
      <c r="QIZ61" s="1002"/>
      <c r="QJA61" s="1002"/>
      <c r="QJB61" s="1002"/>
      <c r="QJC61" s="1002"/>
      <c r="QJD61" s="1002"/>
      <c r="QJE61" s="1002"/>
      <c r="QJF61" s="1002"/>
      <c r="QJG61" s="1002"/>
      <c r="QJH61" s="1002"/>
      <c r="QJI61" s="1002"/>
      <c r="QJJ61" s="1002"/>
      <c r="QJK61" s="1002"/>
      <c r="QJL61" s="1002"/>
      <c r="QJM61" s="1002"/>
      <c r="QJN61" s="1002"/>
      <c r="QJO61" s="1002"/>
      <c r="QJP61" s="1002"/>
      <c r="QJQ61" s="1002"/>
      <c r="QJR61" s="1002"/>
      <c r="QJS61" s="1002"/>
      <c r="QJT61" s="1002"/>
      <c r="QJU61" s="1002"/>
      <c r="QJV61" s="1002"/>
      <c r="QJW61" s="1002"/>
      <c r="QJX61" s="1002"/>
      <c r="QJY61" s="1002"/>
      <c r="QJZ61" s="1002"/>
      <c r="QKA61" s="1002"/>
      <c r="QKB61" s="1002"/>
      <c r="QKC61" s="1002"/>
      <c r="QKD61" s="1002"/>
      <c r="QKE61" s="1002"/>
      <c r="QKF61" s="1002"/>
      <c r="QKG61" s="1002"/>
      <c r="QKH61" s="1002"/>
      <c r="QKI61" s="1002"/>
      <c r="QKJ61" s="1002"/>
      <c r="QKK61" s="1002"/>
      <c r="QKL61" s="1002"/>
      <c r="QKM61" s="1002"/>
      <c r="QKN61" s="1002"/>
      <c r="QKO61" s="1002"/>
      <c r="QKP61" s="1002"/>
      <c r="QKQ61" s="1002"/>
      <c r="QKR61" s="1002"/>
      <c r="QKS61" s="1002"/>
      <c r="QKT61" s="1002"/>
      <c r="QKU61" s="1002"/>
      <c r="QKV61" s="1002"/>
      <c r="QKW61" s="1002"/>
      <c r="QKX61" s="1002"/>
      <c r="QKY61" s="1002"/>
      <c r="QKZ61" s="1002"/>
      <c r="QLA61" s="1002"/>
      <c r="QLB61" s="1002"/>
      <c r="QLC61" s="1002"/>
      <c r="QLD61" s="1002"/>
      <c r="QLE61" s="1002"/>
      <c r="QLF61" s="1002"/>
      <c r="QLG61" s="1002"/>
      <c r="QLH61" s="1002"/>
      <c r="QLI61" s="1002"/>
      <c r="QLJ61" s="1002"/>
      <c r="QLK61" s="1002"/>
      <c r="QLL61" s="1002"/>
      <c r="QLM61" s="1002"/>
      <c r="QLN61" s="1002"/>
      <c r="QLO61" s="1002"/>
      <c r="QLP61" s="1002"/>
      <c r="QLQ61" s="1002"/>
      <c r="QLR61" s="1002"/>
      <c r="QLS61" s="1002"/>
      <c r="QLT61" s="1002"/>
      <c r="QLU61" s="1002"/>
      <c r="QLV61" s="1002"/>
      <c r="QLW61" s="1002"/>
      <c r="QLX61" s="1002"/>
      <c r="QLY61" s="1002"/>
      <c r="QLZ61" s="1002"/>
      <c r="QMA61" s="1002"/>
      <c r="QMB61" s="1002"/>
      <c r="QMC61" s="1002"/>
      <c r="QMD61" s="1002"/>
      <c r="QME61" s="1002"/>
      <c r="QMF61" s="1002"/>
      <c r="QMG61" s="1002"/>
      <c r="QMH61" s="1002"/>
      <c r="QMI61" s="1002"/>
      <c r="QMJ61" s="1002"/>
      <c r="QMK61" s="1002"/>
      <c r="QML61" s="1002"/>
      <c r="QMM61" s="1002"/>
      <c r="QMN61" s="1002"/>
      <c r="QMO61" s="1002"/>
      <c r="QMP61" s="1002"/>
      <c r="QMQ61" s="1002"/>
      <c r="QMR61" s="1002"/>
      <c r="QMS61" s="1002"/>
      <c r="QMT61" s="1002"/>
      <c r="QMU61" s="1002"/>
      <c r="QMV61" s="1002"/>
      <c r="QMW61" s="1002"/>
      <c r="QMX61" s="1002"/>
      <c r="QMY61" s="1002"/>
      <c r="QMZ61" s="1002"/>
      <c r="QNA61" s="1002"/>
      <c r="QNB61" s="1002"/>
      <c r="QNC61" s="1002"/>
      <c r="QND61" s="1002"/>
      <c r="QNE61" s="1002"/>
      <c r="QNF61" s="1002"/>
      <c r="QNG61" s="1002"/>
      <c r="QNH61" s="1002"/>
      <c r="QNI61" s="1002"/>
      <c r="QNJ61" s="1002"/>
      <c r="QNK61" s="1002"/>
      <c r="QNL61" s="1002"/>
      <c r="QNM61" s="1002"/>
      <c r="QNN61" s="1002"/>
      <c r="QNO61" s="1002"/>
      <c r="QNP61" s="1002"/>
      <c r="QNQ61" s="1002"/>
      <c r="QNR61" s="1002"/>
      <c r="QNS61" s="1002"/>
      <c r="QNT61" s="1002"/>
      <c r="QNU61" s="1002"/>
      <c r="QNV61" s="1002"/>
      <c r="QNW61" s="1002"/>
      <c r="QNX61" s="1002"/>
      <c r="QNY61" s="1002"/>
      <c r="QNZ61" s="1002"/>
      <c r="QOA61" s="1002"/>
      <c r="QOB61" s="1002"/>
      <c r="QOC61" s="1002"/>
      <c r="QOD61" s="1002"/>
      <c r="QOE61" s="1002"/>
      <c r="QOF61" s="1002"/>
      <c r="QOG61" s="1002"/>
      <c r="QOH61" s="1002"/>
      <c r="QOI61" s="1002"/>
      <c r="QOJ61" s="1002"/>
      <c r="QOK61" s="1002"/>
      <c r="QOL61" s="1002"/>
      <c r="QOM61" s="1002"/>
      <c r="QON61" s="1002"/>
      <c r="QOO61" s="1002"/>
      <c r="QOP61" s="1002"/>
      <c r="QOQ61" s="1002"/>
      <c r="QOR61" s="1002"/>
      <c r="QOS61" s="1002"/>
      <c r="QOT61" s="1002"/>
      <c r="QOU61" s="1002"/>
      <c r="QOV61" s="1002"/>
      <c r="QOW61" s="1002"/>
      <c r="QOX61" s="1002"/>
      <c r="QOY61" s="1002"/>
      <c r="QOZ61" s="1002"/>
      <c r="QPA61" s="1002"/>
      <c r="QPB61" s="1002"/>
      <c r="QPC61" s="1002"/>
      <c r="QPD61" s="1002"/>
      <c r="QPE61" s="1002"/>
      <c r="QPF61" s="1002"/>
      <c r="QPG61" s="1002"/>
      <c r="QPH61" s="1002"/>
      <c r="QPI61" s="1002"/>
      <c r="QPJ61" s="1002"/>
      <c r="QPK61" s="1002"/>
      <c r="QPL61" s="1002"/>
      <c r="QPM61" s="1002"/>
      <c r="QPN61" s="1002"/>
      <c r="QPO61" s="1002"/>
      <c r="QPP61" s="1002"/>
      <c r="QPQ61" s="1002"/>
      <c r="QPR61" s="1002"/>
      <c r="QPS61" s="1002"/>
      <c r="QPT61" s="1002"/>
      <c r="QPU61" s="1002"/>
      <c r="QPV61" s="1002"/>
      <c r="QPW61" s="1002"/>
      <c r="QPX61" s="1002"/>
      <c r="QPY61" s="1002"/>
      <c r="QPZ61" s="1002"/>
      <c r="QQA61" s="1002"/>
      <c r="QQB61" s="1002"/>
      <c r="QQC61" s="1002"/>
      <c r="QQD61" s="1002"/>
      <c r="QQE61" s="1002"/>
      <c r="QQF61" s="1002"/>
      <c r="QQG61" s="1002"/>
      <c r="QQH61" s="1002"/>
      <c r="QQI61" s="1002"/>
      <c r="QQJ61" s="1002"/>
      <c r="QQK61" s="1002"/>
      <c r="QQL61" s="1002"/>
      <c r="QQM61" s="1002"/>
      <c r="QQN61" s="1002"/>
      <c r="QQO61" s="1002"/>
      <c r="QQP61" s="1002"/>
      <c r="QQQ61" s="1002"/>
      <c r="QQR61" s="1002"/>
      <c r="QQS61" s="1002"/>
      <c r="QQT61" s="1002"/>
      <c r="QQU61" s="1002"/>
      <c r="QQV61" s="1002"/>
      <c r="QQW61" s="1002"/>
      <c r="QQX61" s="1002"/>
      <c r="QQY61" s="1002"/>
      <c r="QQZ61" s="1002"/>
      <c r="QRA61" s="1002"/>
      <c r="QRB61" s="1002"/>
      <c r="QRC61" s="1002"/>
      <c r="QRD61" s="1002"/>
      <c r="QRE61" s="1002"/>
      <c r="QRF61" s="1002"/>
      <c r="QRG61" s="1002"/>
      <c r="QRH61" s="1002"/>
      <c r="QRI61" s="1002"/>
      <c r="QRJ61" s="1002"/>
      <c r="QRK61" s="1002"/>
      <c r="QRL61" s="1002"/>
      <c r="QRM61" s="1002"/>
      <c r="QRN61" s="1002"/>
      <c r="QRO61" s="1002"/>
      <c r="QRP61" s="1002"/>
      <c r="QRQ61" s="1002"/>
      <c r="QRR61" s="1002"/>
      <c r="QRS61" s="1002"/>
      <c r="QRT61" s="1002"/>
      <c r="QRU61" s="1002"/>
      <c r="QRV61" s="1002"/>
      <c r="QRW61" s="1002"/>
      <c r="QRX61" s="1002"/>
      <c r="QRY61" s="1002"/>
      <c r="QRZ61" s="1002"/>
      <c r="QSA61" s="1002"/>
      <c r="QSB61" s="1002"/>
      <c r="QSC61" s="1002"/>
      <c r="QSD61" s="1002"/>
      <c r="QSE61" s="1002"/>
      <c r="QSF61" s="1002"/>
      <c r="QSG61" s="1002"/>
      <c r="QSH61" s="1002"/>
      <c r="QSI61" s="1002"/>
      <c r="QSJ61" s="1002"/>
      <c r="QSK61" s="1002"/>
      <c r="QSL61" s="1002"/>
      <c r="QSM61" s="1002"/>
      <c r="QSN61" s="1002"/>
      <c r="QSO61" s="1002"/>
      <c r="QSP61" s="1002"/>
      <c r="QSQ61" s="1002"/>
      <c r="QSR61" s="1002"/>
      <c r="QSS61" s="1002"/>
      <c r="QST61" s="1002"/>
      <c r="QSU61" s="1002"/>
      <c r="QSV61" s="1002"/>
      <c r="QSW61" s="1002"/>
      <c r="QSX61" s="1002"/>
      <c r="QSY61" s="1002"/>
      <c r="QSZ61" s="1002"/>
      <c r="QTA61" s="1002"/>
      <c r="QTB61" s="1002"/>
      <c r="QTC61" s="1002"/>
      <c r="QTD61" s="1002"/>
      <c r="QTE61" s="1002"/>
      <c r="QTF61" s="1002"/>
      <c r="QTG61" s="1002"/>
      <c r="QTH61" s="1002"/>
      <c r="QTI61" s="1002"/>
      <c r="QTJ61" s="1002"/>
      <c r="QTK61" s="1002"/>
      <c r="QTL61" s="1002"/>
      <c r="QTM61" s="1002"/>
      <c r="QTN61" s="1002"/>
      <c r="QTO61" s="1002"/>
      <c r="QTP61" s="1002"/>
      <c r="QTQ61" s="1002"/>
      <c r="QTR61" s="1002"/>
      <c r="QTS61" s="1002"/>
      <c r="QTT61" s="1002"/>
      <c r="QTU61" s="1002"/>
      <c r="QTV61" s="1002"/>
      <c r="QTW61" s="1002"/>
      <c r="QTX61" s="1002"/>
      <c r="QTY61" s="1002"/>
      <c r="QTZ61" s="1002"/>
      <c r="QUA61" s="1002"/>
      <c r="QUB61" s="1002"/>
      <c r="QUC61" s="1002"/>
      <c r="QUD61" s="1002"/>
      <c r="QUE61" s="1002"/>
      <c r="QUF61" s="1002"/>
      <c r="QUG61" s="1002"/>
      <c r="QUH61" s="1002"/>
      <c r="QUI61" s="1002"/>
      <c r="QUJ61" s="1002"/>
      <c r="QUK61" s="1002"/>
      <c r="QUL61" s="1002"/>
      <c r="QUM61" s="1002"/>
      <c r="QUN61" s="1002"/>
      <c r="QUO61" s="1002"/>
      <c r="QUP61" s="1002"/>
      <c r="QUQ61" s="1002"/>
      <c r="QUR61" s="1002"/>
      <c r="QUS61" s="1002"/>
      <c r="QUT61" s="1002"/>
      <c r="QUU61" s="1002"/>
      <c r="QUV61" s="1002"/>
      <c r="QUW61" s="1002"/>
      <c r="QUX61" s="1002"/>
      <c r="QUY61" s="1002"/>
      <c r="QUZ61" s="1002"/>
      <c r="QVA61" s="1002"/>
      <c r="QVB61" s="1002"/>
      <c r="QVC61" s="1002"/>
      <c r="QVD61" s="1002"/>
      <c r="QVE61" s="1002"/>
      <c r="QVF61" s="1002"/>
      <c r="QVG61" s="1002"/>
      <c r="QVH61" s="1002"/>
      <c r="QVI61" s="1002"/>
      <c r="QVJ61" s="1002"/>
      <c r="QVK61" s="1002"/>
      <c r="QVL61" s="1002"/>
      <c r="QVM61" s="1002"/>
      <c r="QVN61" s="1002"/>
      <c r="QVO61" s="1002"/>
      <c r="QVP61" s="1002"/>
      <c r="QVQ61" s="1002"/>
      <c r="QVR61" s="1002"/>
      <c r="QVS61" s="1002"/>
      <c r="QVT61" s="1002"/>
      <c r="QVU61" s="1002"/>
      <c r="QVV61" s="1002"/>
      <c r="QVW61" s="1002"/>
      <c r="QVX61" s="1002"/>
      <c r="QVY61" s="1002"/>
      <c r="QVZ61" s="1002"/>
      <c r="QWA61" s="1002"/>
      <c r="QWB61" s="1002"/>
      <c r="QWC61" s="1002"/>
      <c r="QWD61" s="1002"/>
      <c r="QWE61" s="1002"/>
      <c r="QWF61" s="1002"/>
      <c r="QWG61" s="1002"/>
      <c r="QWH61" s="1002"/>
      <c r="QWI61" s="1002"/>
      <c r="QWJ61" s="1002"/>
      <c r="QWK61" s="1002"/>
      <c r="QWL61" s="1002"/>
      <c r="QWM61" s="1002"/>
      <c r="QWN61" s="1002"/>
      <c r="QWO61" s="1002"/>
      <c r="QWP61" s="1002"/>
      <c r="QWQ61" s="1002"/>
      <c r="QWR61" s="1002"/>
      <c r="QWS61" s="1002"/>
      <c r="QWT61" s="1002"/>
      <c r="QWU61" s="1002"/>
      <c r="QWV61" s="1002"/>
      <c r="QWW61" s="1002"/>
      <c r="QWX61" s="1002"/>
      <c r="QWY61" s="1002"/>
      <c r="QWZ61" s="1002"/>
      <c r="QXA61" s="1002"/>
      <c r="QXB61" s="1002"/>
      <c r="QXC61" s="1002"/>
      <c r="QXD61" s="1002"/>
      <c r="QXE61" s="1002"/>
      <c r="QXF61" s="1002"/>
      <c r="QXG61" s="1002"/>
      <c r="QXH61" s="1002"/>
      <c r="QXI61" s="1002"/>
      <c r="QXJ61" s="1002"/>
      <c r="QXK61" s="1002"/>
      <c r="QXL61" s="1002"/>
      <c r="QXM61" s="1002"/>
      <c r="QXN61" s="1002"/>
      <c r="QXO61" s="1002"/>
      <c r="QXP61" s="1002"/>
      <c r="QXQ61" s="1002"/>
      <c r="QXR61" s="1002"/>
      <c r="QXS61" s="1002"/>
      <c r="QXT61" s="1002"/>
      <c r="QXU61" s="1002"/>
      <c r="QXV61" s="1002"/>
      <c r="QXW61" s="1002"/>
      <c r="QXX61" s="1002"/>
      <c r="QXY61" s="1002"/>
      <c r="QXZ61" s="1002"/>
      <c r="QYA61" s="1002"/>
      <c r="QYB61" s="1002"/>
      <c r="QYC61" s="1002"/>
      <c r="QYD61" s="1002"/>
      <c r="QYE61" s="1002"/>
      <c r="QYF61" s="1002"/>
      <c r="QYG61" s="1002"/>
      <c r="QYH61" s="1002"/>
      <c r="QYI61" s="1002"/>
      <c r="QYJ61" s="1002"/>
      <c r="QYK61" s="1002"/>
      <c r="QYL61" s="1002"/>
      <c r="QYM61" s="1002"/>
      <c r="QYN61" s="1002"/>
      <c r="QYO61" s="1002"/>
      <c r="QYP61" s="1002"/>
      <c r="QYQ61" s="1002"/>
      <c r="QYR61" s="1002"/>
      <c r="QYS61" s="1002"/>
      <c r="QYT61" s="1002"/>
      <c r="QYU61" s="1002"/>
      <c r="QYV61" s="1002"/>
      <c r="QYW61" s="1002"/>
      <c r="QYX61" s="1002"/>
      <c r="QYY61" s="1002"/>
      <c r="QYZ61" s="1002"/>
      <c r="QZA61" s="1002"/>
      <c r="QZB61" s="1002"/>
      <c r="QZC61" s="1002"/>
      <c r="QZD61" s="1002"/>
      <c r="QZE61" s="1002"/>
      <c r="QZF61" s="1002"/>
      <c r="QZG61" s="1002"/>
      <c r="QZH61" s="1002"/>
      <c r="QZI61" s="1002"/>
      <c r="QZJ61" s="1002"/>
      <c r="QZK61" s="1002"/>
      <c r="QZL61" s="1002"/>
      <c r="QZM61" s="1002"/>
      <c r="QZN61" s="1002"/>
      <c r="QZO61" s="1002"/>
      <c r="QZP61" s="1002"/>
      <c r="QZQ61" s="1002"/>
      <c r="QZR61" s="1002"/>
      <c r="QZS61" s="1002"/>
      <c r="QZT61" s="1002"/>
      <c r="QZU61" s="1002"/>
      <c r="QZV61" s="1002"/>
      <c r="QZW61" s="1002"/>
      <c r="QZX61" s="1002"/>
      <c r="QZY61" s="1002"/>
      <c r="QZZ61" s="1002"/>
      <c r="RAA61" s="1002"/>
      <c r="RAB61" s="1002"/>
      <c r="RAC61" s="1002"/>
      <c r="RAD61" s="1002"/>
      <c r="RAE61" s="1002"/>
      <c r="RAF61" s="1002"/>
      <c r="RAG61" s="1002"/>
      <c r="RAH61" s="1002"/>
      <c r="RAI61" s="1002"/>
      <c r="RAJ61" s="1002"/>
      <c r="RAK61" s="1002"/>
      <c r="RAL61" s="1002"/>
      <c r="RAM61" s="1002"/>
      <c r="RAN61" s="1002"/>
      <c r="RAO61" s="1002"/>
      <c r="RAP61" s="1002"/>
      <c r="RAQ61" s="1002"/>
      <c r="RAR61" s="1002"/>
      <c r="RAS61" s="1002"/>
      <c r="RAT61" s="1002"/>
      <c r="RAU61" s="1002"/>
      <c r="RAV61" s="1002"/>
      <c r="RAW61" s="1002"/>
      <c r="RAX61" s="1002"/>
      <c r="RAY61" s="1002"/>
      <c r="RAZ61" s="1002"/>
      <c r="RBA61" s="1002"/>
      <c r="RBB61" s="1002"/>
      <c r="RBC61" s="1002"/>
      <c r="RBD61" s="1002"/>
      <c r="RBE61" s="1002"/>
      <c r="RBF61" s="1002"/>
      <c r="RBG61" s="1002"/>
      <c r="RBH61" s="1002"/>
      <c r="RBI61" s="1002"/>
      <c r="RBJ61" s="1002"/>
      <c r="RBK61" s="1002"/>
      <c r="RBL61" s="1002"/>
      <c r="RBM61" s="1002"/>
      <c r="RBN61" s="1002"/>
      <c r="RBO61" s="1002"/>
      <c r="RBP61" s="1002"/>
      <c r="RBQ61" s="1002"/>
      <c r="RBR61" s="1002"/>
      <c r="RBS61" s="1002"/>
      <c r="RBT61" s="1002"/>
      <c r="RBU61" s="1002"/>
      <c r="RBV61" s="1002"/>
      <c r="RBW61" s="1002"/>
      <c r="RBX61" s="1002"/>
      <c r="RBY61" s="1002"/>
      <c r="RBZ61" s="1002"/>
      <c r="RCA61" s="1002"/>
      <c r="RCB61" s="1002"/>
      <c r="RCC61" s="1002"/>
      <c r="RCD61" s="1002"/>
      <c r="RCE61" s="1002"/>
      <c r="RCF61" s="1002"/>
      <c r="RCG61" s="1002"/>
      <c r="RCH61" s="1002"/>
      <c r="RCI61" s="1002"/>
      <c r="RCJ61" s="1002"/>
      <c r="RCK61" s="1002"/>
      <c r="RCL61" s="1002"/>
      <c r="RCM61" s="1002"/>
      <c r="RCN61" s="1002"/>
      <c r="RCO61" s="1002"/>
      <c r="RCP61" s="1002"/>
      <c r="RCQ61" s="1002"/>
      <c r="RCR61" s="1002"/>
      <c r="RCS61" s="1002"/>
      <c r="RCT61" s="1002"/>
      <c r="RCU61" s="1002"/>
      <c r="RCV61" s="1002"/>
      <c r="RCW61" s="1002"/>
      <c r="RCX61" s="1002"/>
      <c r="RCY61" s="1002"/>
      <c r="RCZ61" s="1002"/>
      <c r="RDA61" s="1002"/>
      <c r="RDB61" s="1002"/>
      <c r="RDC61" s="1002"/>
      <c r="RDD61" s="1002"/>
      <c r="RDE61" s="1002"/>
      <c r="RDF61" s="1002"/>
      <c r="RDG61" s="1002"/>
      <c r="RDH61" s="1002"/>
      <c r="RDI61" s="1002"/>
      <c r="RDJ61" s="1002"/>
      <c r="RDK61" s="1002"/>
      <c r="RDL61" s="1002"/>
      <c r="RDM61" s="1002"/>
      <c r="RDN61" s="1002"/>
      <c r="RDO61" s="1002"/>
      <c r="RDP61" s="1002"/>
      <c r="RDQ61" s="1002"/>
      <c r="RDR61" s="1002"/>
      <c r="RDS61" s="1002"/>
      <c r="RDT61" s="1002"/>
      <c r="RDU61" s="1002"/>
      <c r="RDV61" s="1002"/>
      <c r="RDW61" s="1002"/>
      <c r="RDX61" s="1002"/>
      <c r="RDY61" s="1002"/>
      <c r="RDZ61" s="1002"/>
      <c r="REA61" s="1002"/>
      <c r="REB61" s="1002"/>
      <c r="REC61" s="1002"/>
      <c r="RED61" s="1002"/>
      <c r="REE61" s="1002"/>
      <c r="REF61" s="1002"/>
      <c r="REG61" s="1002"/>
      <c r="REH61" s="1002"/>
      <c r="REI61" s="1002"/>
      <c r="REJ61" s="1002"/>
      <c r="REK61" s="1002"/>
      <c r="REL61" s="1002"/>
      <c r="REM61" s="1002"/>
      <c r="REN61" s="1002"/>
      <c r="REO61" s="1002"/>
      <c r="REP61" s="1002"/>
      <c r="REQ61" s="1002"/>
      <c r="RER61" s="1002"/>
      <c r="RES61" s="1002"/>
      <c r="RET61" s="1002"/>
      <c r="REU61" s="1002"/>
      <c r="REV61" s="1002"/>
      <c r="REW61" s="1002"/>
      <c r="REX61" s="1002"/>
      <c r="REY61" s="1002"/>
      <c r="REZ61" s="1002"/>
      <c r="RFA61" s="1002"/>
      <c r="RFB61" s="1002"/>
      <c r="RFC61" s="1002"/>
      <c r="RFD61" s="1002"/>
      <c r="RFE61" s="1002"/>
      <c r="RFF61" s="1002"/>
      <c r="RFG61" s="1002"/>
      <c r="RFH61" s="1002"/>
      <c r="RFI61" s="1002"/>
      <c r="RFJ61" s="1002"/>
      <c r="RFK61" s="1002"/>
      <c r="RFL61" s="1002"/>
      <c r="RFM61" s="1002"/>
      <c r="RFN61" s="1002"/>
      <c r="RFO61" s="1002"/>
      <c r="RFP61" s="1002"/>
      <c r="RFQ61" s="1002"/>
      <c r="RFR61" s="1002"/>
      <c r="RFS61" s="1002"/>
      <c r="RFT61" s="1002"/>
      <c r="RFU61" s="1002"/>
      <c r="RFV61" s="1002"/>
      <c r="RFW61" s="1002"/>
      <c r="RFX61" s="1002"/>
      <c r="RFY61" s="1002"/>
      <c r="RFZ61" s="1002"/>
      <c r="RGA61" s="1002"/>
      <c r="RGB61" s="1002"/>
      <c r="RGC61" s="1002"/>
      <c r="RGD61" s="1002"/>
      <c r="RGE61" s="1002"/>
      <c r="RGF61" s="1002"/>
      <c r="RGG61" s="1002"/>
      <c r="RGH61" s="1002"/>
      <c r="RGI61" s="1002"/>
      <c r="RGJ61" s="1002"/>
      <c r="RGK61" s="1002"/>
      <c r="RGL61" s="1002"/>
      <c r="RGM61" s="1002"/>
      <c r="RGN61" s="1002"/>
      <c r="RGO61" s="1002"/>
      <c r="RGP61" s="1002"/>
      <c r="RGQ61" s="1002"/>
      <c r="RGR61" s="1002"/>
      <c r="RGS61" s="1002"/>
      <c r="RGT61" s="1002"/>
      <c r="RGU61" s="1002"/>
      <c r="RGV61" s="1002"/>
      <c r="RGW61" s="1002"/>
      <c r="RGX61" s="1002"/>
      <c r="RGY61" s="1002"/>
      <c r="RGZ61" s="1002"/>
      <c r="RHA61" s="1002"/>
      <c r="RHB61" s="1002"/>
      <c r="RHC61" s="1002"/>
      <c r="RHD61" s="1002"/>
      <c r="RHE61" s="1002"/>
      <c r="RHF61" s="1002"/>
      <c r="RHG61" s="1002"/>
      <c r="RHH61" s="1002"/>
      <c r="RHI61" s="1002"/>
      <c r="RHJ61" s="1002"/>
      <c r="RHK61" s="1002"/>
      <c r="RHL61" s="1002"/>
      <c r="RHM61" s="1002"/>
      <c r="RHN61" s="1002"/>
      <c r="RHO61" s="1002"/>
      <c r="RHP61" s="1002"/>
      <c r="RHQ61" s="1002"/>
      <c r="RHR61" s="1002"/>
      <c r="RHS61" s="1002"/>
      <c r="RHT61" s="1002"/>
      <c r="RHU61" s="1002"/>
      <c r="RHV61" s="1002"/>
      <c r="RHW61" s="1002"/>
      <c r="RHX61" s="1002"/>
      <c r="RHY61" s="1002"/>
      <c r="RHZ61" s="1002"/>
      <c r="RIA61" s="1002"/>
      <c r="RIB61" s="1002"/>
      <c r="RIC61" s="1002"/>
      <c r="RID61" s="1002"/>
      <c r="RIE61" s="1002"/>
      <c r="RIF61" s="1002"/>
      <c r="RIG61" s="1002"/>
      <c r="RIH61" s="1002"/>
      <c r="RII61" s="1002"/>
      <c r="RIJ61" s="1002"/>
      <c r="RIK61" s="1002"/>
      <c r="RIL61" s="1002"/>
      <c r="RIM61" s="1002"/>
      <c r="RIN61" s="1002"/>
      <c r="RIO61" s="1002"/>
      <c r="RIP61" s="1002"/>
      <c r="RIQ61" s="1002"/>
      <c r="RIR61" s="1002"/>
      <c r="RIS61" s="1002"/>
      <c r="RIT61" s="1002"/>
      <c r="RIU61" s="1002"/>
      <c r="RIV61" s="1002"/>
      <c r="RIW61" s="1002"/>
      <c r="RIX61" s="1002"/>
      <c r="RIY61" s="1002"/>
      <c r="RIZ61" s="1002"/>
      <c r="RJA61" s="1002"/>
      <c r="RJB61" s="1002"/>
      <c r="RJC61" s="1002"/>
      <c r="RJD61" s="1002"/>
      <c r="RJE61" s="1002"/>
      <c r="RJF61" s="1002"/>
      <c r="RJG61" s="1002"/>
      <c r="RJH61" s="1002"/>
      <c r="RJI61" s="1002"/>
      <c r="RJJ61" s="1002"/>
      <c r="RJK61" s="1002"/>
      <c r="RJL61" s="1002"/>
      <c r="RJM61" s="1002"/>
      <c r="RJN61" s="1002"/>
      <c r="RJO61" s="1002"/>
      <c r="RJP61" s="1002"/>
      <c r="RJQ61" s="1002"/>
      <c r="RJR61" s="1002"/>
      <c r="RJS61" s="1002"/>
      <c r="RJT61" s="1002"/>
      <c r="RJU61" s="1002"/>
      <c r="RJV61" s="1002"/>
      <c r="RJW61" s="1002"/>
      <c r="RJX61" s="1002"/>
      <c r="RJY61" s="1002"/>
      <c r="RJZ61" s="1002"/>
      <c r="RKA61" s="1002"/>
      <c r="RKB61" s="1002"/>
      <c r="RKC61" s="1002"/>
      <c r="RKD61" s="1002"/>
      <c r="RKE61" s="1002"/>
      <c r="RKF61" s="1002"/>
      <c r="RKG61" s="1002"/>
      <c r="RKH61" s="1002"/>
      <c r="RKI61" s="1002"/>
      <c r="RKJ61" s="1002"/>
      <c r="RKK61" s="1002"/>
      <c r="RKL61" s="1002"/>
      <c r="RKM61" s="1002"/>
      <c r="RKN61" s="1002"/>
      <c r="RKO61" s="1002"/>
      <c r="RKP61" s="1002"/>
      <c r="RKQ61" s="1002"/>
      <c r="RKR61" s="1002"/>
      <c r="RKS61" s="1002"/>
      <c r="RKT61" s="1002"/>
      <c r="RKU61" s="1002"/>
      <c r="RKV61" s="1002"/>
      <c r="RKW61" s="1002"/>
      <c r="RKX61" s="1002"/>
      <c r="RKY61" s="1002"/>
      <c r="RKZ61" s="1002"/>
      <c r="RLA61" s="1002"/>
      <c r="RLB61" s="1002"/>
      <c r="RLC61" s="1002"/>
      <c r="RLD61" s="1002"/>
      <c r="RLE61" s="1002"/>
      <c r="RLF61" s="1002"/>
      <c r="RLG61" s="1002"/>
      <c r="RLH61" s="1002"/>
      <c r="RLI61" s="1002"/>
      <c r="RLJ61" s="1002"/>
      <c r="RLK61" s="1002"/>
      <c r="RLL61" s="1002"/>
      <c r="RLM61" s="1002"/>
      <c r="RLN61" s="1002"/>
      <c r="RLO61" s="1002"/>
      <c r="RLP61" s="1002"/>
      <c r="RLQ61" s="1002"/>
      <c r="RLR61" s="1002"/>
      <c r="RLS61" s="1002"/>
      <c r="RLT61" s="1002"/>
      <c r="RLU61" s="1002"/>
      <c r="RLV61" s="1002"/>
      <c r="RLW61" s="1002"/>
      <c r="RLX61" s="1002"/>
      <c r="RLY61" s="1002"/>
      <c r="RLZ61" s="1002"/>
      <c r="RMA61" s="1002"/>
      <c r="RMB61" s="1002"/>
      <c r="RMC61" s="1002"/>
      <c r="RMD61" s="1002"/>
      <c r="RME61" s="1002"/>
      <c r="RMF61" s="1002"/>
      <c r="RMG61" s="1002"/>
      <c r="RMH61" s="1002"/>
      <c r="RMI61" s="1002"/>
      <c r="RMJ61" s="1002"/>
      <c r="RMK61" s="1002"/>
      <c r="RML61" s="1002"/>
      <c r="RMM61" s="1002"/>
      <c r="RMN61" s="1002"/>
      <c r="RMO61" s="1002"/>
      <c r="RMP61" s="1002"/>
      <c r="RMQ61" s="1002"/>
      <c r="RMR61" s="1002"/>
      <c r="RMS61" s="1002"/>
      <c r="RMT61" s="1002"/>
      <c r="RMU61" s="1002"/>
      <c r="RMV61" s="1002"/>
      <c r="RMW61" s="1002"/>
      <c r="RMX61" s="1002"/>
      <c r="RMY61" s="1002"/>
      <c r="RMZ61" s="1002"/>
      <c r="RNA61" s="1002"/>
      <c r="RNB61" s="1002"/>
      <c r="RNC61" s="1002"/>
      <c r="RND61" s="1002"/>
      <c r="RNE61" s="1002"/>
      <c r="RNF61" s="1002"/>
      <c r="RNG61" s="1002"/>
      <c r="RNH61" s="1002"/>
      <c r="RNI61" s="1002"/>
      <c r="RNJ61" s="1002"/>
      <c r="RNK61" s="1002"/>
      <c r="RNL61" s="1002"/>
      <c r="RNM61" s="1002"/>
      <c r="RNN61" s="1002"/>
      <c r="RNO61" s="1002"/>
      <c r="RNP61" s="1002"/>
      <c r="RNQ61" s="1002"/>
      <c r="RNR61" s="1002"/>
      <c r="RNS61" s="1002"/>
      <c r="RNT61" s="1002"/>
      <c r="RNU61" s="1002"/>
      <c r="RNV61" s="1002"/>
      <c r="RNW61" s="1002"/>
      <c r="RNX61" s="1002"/>
      <c r="RNY61" s="1002"/>
      <c r="RNZ61" s="1002"/>
      <c r="ROA61" s="1002"/>
      <c r="ROB61" s="1002"/>
      <c r="ROC61" s="1002"/>
      <c r="ROD61" s="1002"/>
      <c r="ROE61" s="1002"/>
      <c r="ROF61" s="1002"/>
      <c r="ROG61" s="1002"/>
      <c r="ROH61" s="1002"/>
      <c r="ROI61" s="1002"/>
      <c r="ROJ61" s="1002"/>
      <c r="ROK61" s="1002"/>
      <c r="ROL61" s="1002"/>
      <c r="ROM61" s="1002"/>
      <c r="RON61" s="1002"/>
      <c r="ROO61" s="1002"/>
      <c r="ROP61" s="1002"/>
      <c r="ROQ61" s="1002"/>
      <c r="ROR61" s="1002"/>
      <c r="ROS61" s="1002"/>
      <c r="ROT61" s="1002"/>
      <c r="ROU61" s="1002"/>
      <c r="ROV61" s="1002"/>
      <c r="ROW61" s="1002"/>
      <c r="ROX61" s="1002"/>
      <c r="ROY61" s="1002"/>
      <c r="ROZ61" s="1002"/>
      <c r="RPA61" s="1002"/>
      <c r="RPB61" s="1002"/>
      <c r="RPC61" s="1002"/>
      <c r="RPD61" s="1002"/>
      <c r="RPE61" s="1002"/>
      <c r="RPF61" s="1002"/>
      <c r="RPG61" s="1002"/>
      <c r="RPH61" s="1002"/>
      <c r="RPI61" s="1002"/>
      <c r="RPJ61" s="1002"/>
      <c r="RPK61" s="1002"/>
      <c r="RPL61" s="1002"/>
      <c r="RPM61" s="1002"/>
      <c r="RPN61" s="1002"/>
      <c r="RPO61" s="1002"/>
      <c r="RPP61" s="1002"/>
      <c r="RPQ61" s="1002"/>
      <c r="RPR61" s="1002"/>
      <c r="RPS61" s="1002"/>
      <c r="RPT61" s="1002"/>
      <c r="RPU61" s="1002"/>
      <c r="RPV61" s="1002"/>
      <c r="RPW61" s="1002"/>
      <c r="RPX61" s="1002"/>
      <c r="RPY61" s="1002"/>
      <c r="RPZ61" s="1002"/>
      <c r="RQA61" s="1002"/>
      <c r="RQB61" s="1002"/>
      <c r="RQC61" s="1002"/>
      <c r="RQD61" s="1002"/>
      <c r="RQE61" s="1002"/>
      <c r="RQF61" s="1002"/>
      <c r="RQG61" s="1002"/>
      <c r="RQH61" s="1002"/>
      <c r="RQI61" s="1002"/>
      <c r="RQJ61" s="1002"/>
      <c r="RQK61" s="1002"/>
      <c r="RQL61" s="1002"/>
      <c r="RQM61" s="1002"/>
      <c r="RQN61" s="1002"/>
      <c r="RQO61" s="1002"/>
      <c r="RQP61" s="1002"/>
      <c r="RQQ61" s="1002"/>
      <c r="RQR61" s="1002"/>
      <c r="RQS61" s="1002"/>
      <c r="RQT61" s="1002"/>
      <c r="RQU61" s="1002"/>
      <c r="RQV61" s="1002"/>
      <c r="RQW61" s="1002"/>
      <c r="RQX61" s="1002"/>
      <c r="RQY61" s="1002"/>
      <c r="RQZ61" s="1002"/>
      <c r="RRA61" s="1002"/>
      <c r="RRB61" s="1002"/>
      <c r="RRC61" s="1002"/>
      <c r="RRD61" s="1002"/>
      <c r="RRE61" s="1002"/>
      <c r="RRF61" s="1002"/>
      <c r="RRG61" s="1002"/>
      <c r="RRH61" s="1002"/>
      <c r="RRI61" s="1002"/>
      <c r="RRJ61" s="1002"/>
      <c r="RRK61" s="1002"/>
      <c r="RRL61" s="1002"/>
      <c r="RRM61" s="1002"/>
      <c r="RRN61" s="1002"/>
      <c r="RRO61" s="1002"/>
      <c r="RRP61" s="1002"/>
      <c r="RRQ61" s="1002"/>
      <c r="RRR61" s="1002"/>
      <c r="RRS61" s="1002"/>
      <c r="RRT61" s="1002"/>
      <c r="RRU61" s="1002"/>
      <c r="RRV61" s="1002"/>
      <c r="RRW61" s="1002"/>
      <c r="RRX61" s="1002"/>
      <c r="RRY61" s="1002"/>
      <c r="RRZ61" s="1002"/>
      <c r="RSA61" s="1002"/>
      <c r="RSB61" s="1002"/>
      <c r="RSC61" s="1002"/>
      <c r="RSD61" s="1002"/>
      <c r="RSE61" s="1002"/>
      <c r="RSF61" s="1002"/>
      <c r="RSG61" s="1002"/>
      <c r="RSH61" s="1002"/>
      <c r="RSI61" s="1002"/>
      <c r="RSJ61" s="1002"/>
      <c r="RSK61" s="1002"/>
      <c r="RSL61" s="1002"/>
      <c r="RSM61" s="1002"/>
      <c r="RSN61" s="1002"/>
      <c r="RSO61" s="1002"/>
      <c r="RSP61" s="1002"/>
      <c r="RSQ61" s="1002"/>
      <c r="RSR61" s="1002"/>
      <c r="RSS61" s="1002"/>
      <c r="RST61" s="1002"/>
      <c r="RSU61" s="1002"/>
      <c r="RSV61" s="1002"/>
      <c r="RSW61" s="1002"/>
      <c r="RSX61" s="1002"/>
      <c r="RSY61" s="1002"/>
      <c r="RSZ61" s="1002"/>
      <c r="RTA61" s="1002"/>
      <c r="RTB61" s="1002"/>
      <c r="RTC61" s="1002"/>
      <c r="RTD61" s="1002"/>
      <c r="RTE61" s="1002"/>
      <c r="RTF61" s="1002"/>
      <c r="RTG61" s="1002"/>
      <c r="RTH61" s="1002"/>
      <c r="RTI61" s="1002"/>
      <c r="RTJ61" s="1002"/>
      <c r="RTK61" s="1002"/>
      <c r="RTL61" s="1002"/>
      <c r="RTM61" s="1002"/>
      <c r="RTN61" s="1002"/>
      <c r="RTO61" s="1002"/>
      <c r="RTP61" s="1002"/>
      <c r="RTQ61" s="1002"/>
      <c r="RTR61" s="1002"/>
      <c r="RTS61" s="1002"/>
      <c r="RTT61" s="1002"/>
      <c r="RTU61" s="1002"/>
      <c r="RTV61" s="1002"/>
      <c r="RTW61" s="1002"/>
      <c r="RTX61" s="1002"/>
      <c r="RTY61" s="1002"/>
      <c r="RTZ61" s="1002"/>
      <c r="RUA61" s="1002"/>
      <c r="RUB61" s="1002"/>
      <c r="RUC61" s="1002"/>
      <c r="RUD61" s="1002"/>
      <c r="RUE61" s="1002"/>
      <c r="RUF61" s="1002"/>
      <c r="RUG61" s="1002"/>
      <c r="RUH61" s="1002"/>
      <c r="RUI61" s="1002"/>
      <c r="RUJ61" s="1002"/>
      <c r="RUK61" s="1002"/>
      <c r="RUL61" s="1002"/>
      <c r="RUM61" s="1002"/>
      <c r="RUN61" s="1002"/>
      <c r="RUO61" s="1002"/>
      <c r="RUP61" s="1002"/>
      <c r="RUQ61" s="1002"/>
      <c r="RUR61" s="1002"/>
      <c r="RUS61" s="1002"/>
      <c r="RUT61" s="1002"/>
      <c r="RUU61" s="1002"/>
      <c r="RUV61" s="1002"/>
      <c r="RUW61" s="1002"/>
      <c r="RUX61" s="1002"/>
      <c r="RUY61" s="1002"/>
      <c r="RUZ61" s="1002"/>
      <c r="RVA61" s="1002"/>
      <c r="RVB61" s="1002"/>
      <c r="RVC61" s="1002"/>
      <c r="RVD61" s="1002"/>
      <c r="RVE61" s="1002"/>
      <c r="RVF61" s="1002"/>
      <c r="RVG61" s="1002"/>
      <c r="RVH61" s="1002"/>
      <c r="RVI61" s="1002"/>
      <c r="RVJ61" s="1002"/>
      <c r="RVK61" s="1002"/>
      <c r="RVL61" s="1002"/>
      <c r="RVM61" s="1002"/>
      <c r="RVN61" s="1002"/>
      <c r="RVO61" s="1002"/>
      <c r="RVP61" s="1002"/>
      <c r="RVQ61" s="1002"/>
      <c r="RVR61" s="1002"/>
      <c r="RVS61" s="1002"/>
      <c r="RVT61" s="1002"/>
      <c r="RVU61" s="1002"/>
      <c r="RVV61" s="1002"/>
      <c r="RVW61" s="1002"/>
      <c r="RVX61" s="1002"/>
      <c r="RVY61" s="1002"/>
      <c r="RVZ61" s="1002"/>
      <c r="RWA61" s="1002"/>
      <c r="RWB61" s="1002"/>
      <c r="RWC61" s="1002"/>
      <c r="RWD61" s="1002"/>
      <c r="RWE61" s="1002"/>
      <c r="RWF61" s="1002"/>
      <c r="RWG61" s="1002"/>
      <c r="RWH61" s="1002"/>
      <c r="RWI61" s="1002"/>
      <c r="RWJ61" s="1002"/>
      <c r="RWK61" s="1002"/>
      <c r="RWL61" s="1002"/>
      <c r="RWM61" s="1002"/>
      <c r="RWN61" s="1002"/>
      <c r="RWO61" s="1002"/>
      <c r="RWP61" s="1002"/>
      <c r="RWQ61" s="1002"/>
      <c r="RWR61" s="1002"/>
      <c r="RWS61" s="1002"/>
      <c r="RWT61" s="1002"/>
      <c r="RWU61" s="1002"/>
      <c r="RWV61" s="1002"/>
      <c r="RWW61" s="1002"/>
      <c r="RWX61" s="1002"/>
      <c r="RWY61" s="1002"/>
      <c r="RWZ61" s="1002"/>
      <c r="RXA61" s="1002"/>
      <c r="RXB61" s="1002"/>
      <c r="RXC61" s="1002"/>
      <c r="RXD61" s="1002"/>
      <c r="RXE61" s="1002"/>
      <c r="RXF61" s="1002"/>
      <c r="RXG61" s="1002"/>
      <c r="RXH61" s="1002"/>
      <c r="RXI61" s="1002"/>
      <c r="RXJ61" s="1002"/>
      <c r="RXK61" s="1002"/>
      <c r="RXL61" s="1002"/>
      <c r="RXM61" s="1002"/>
      <c r="RXN61" s="1002"/>
      <c r="RXO61" s="1002"/>
      <c r="RXP61" s="1002"/>
      <c r="RXQ61" s="1002"/>
      <c r="RXR61" s="1002"/>
      <c r="RXS61" s="1002"/>
      <c r="RXT61" s="1002"/>
      <c r="RXU61" s="1002"/>
      <c r="RXV61" s="1002"/>
      <c r="RXW61" s="1002"/>
      <c r="RXX61" s="1002"/>
      <c r="RXY61" s="1002"/>
      <c r="RXZ61" s="1002"/>
      <c r="RYA61" s="1002"/>
      <c r="RYB61" s="1002"/>
      <c r="RYC61" s="1002"/>
      <c r="RYD61" s="1002"/>
      <c r="RYE61" s="1002"/>
      <c r="RYF61" s="1002"/>
      <c r="RYG61" s="1002"/>
      <c r="RYH61" s="1002"/>
      <c r="RYI61" s="1002"/>
      <c r="RYJ61" s="1002"/>
      <c r="RYK61" s="1002"/>
      <c r="RYL61" s="1002"/>
      <c r="RYM61" s="1002"/>
      <c r="RYN61" s="1002"/>
      <c r="RYO61" s="1002"/>
      <c r="RYP61" s="1002"/>
      <c r="RYQ61" s="1002"/>
      <c r="RYR61" s="1002"/>
      <c r="RYS61" s="1002"/>
      <c r="RYT61" s="1002"/>
      <c r="RYU61" s="1002"/>
      <c r="RYV61" s="1002"/>
      <c r="RYW61" s="1002"/>
      <c r="RYX61" s="1002"/>
      <c r="RYY61" s="1002"/>
      <c r="RYZ61" s="1002"/>
      <c r="RZA61" s="1002"/>
      <c r="RZB61" s="1002"/>
      <c r="RZC61" s="1002"/>
      <c r="RZD61" s="1002"/>
      <c r="RZE61" s="1002"/>
      <c r="RZF61" s="1002"/>
      <c r="RZG61" s="1002"/>
      <c r="RZH61" s="1002"/>
      <c r="RZI61" s="1002"/>
      <c r="RZJ61" s="1002"/>
      <c r="RZK61" s="1002"/>
      <c r="RZL61" s="1002"/>
      <c r="RZM61" s="1002"/>
      <c r="RZN61" s="1002"/>
      <c r="RZO61" s="1002"/>
      <c r="RZP61" s="1002"/>
      <c r="RZQ61" s="1002"/>
      <c r="RZR61" s="1002"/>
      <c r="RZS61" s="1002"/>
      <c r="RZT61" s="1002"/>
      <c r="RZU61" s="1002"/>
      <c r="RZV61" s="1002"/>
      <c r="RZW61" s="1002"/>
      <c r="RZX61" s="1002"/>
      <c r="RZY61" s="1002"/>
      <c r="RZZ61" s="1002"/>
      <c r="SAA61" s="1002"/>
      <c r="SAB61" s="1002"/>
      <c r="SAC61" s="1002"/>
      <c r="SAD61" s="1002"/>
      <c r="SAE61" s="1002"/>
      <c r="SAF61" s="1002"/>
      <c r="SAG61" s="1002"/>
      <c r="SAH61" s="1002"/>
      <c r="SAI61" s="1002"/>
      <c r="SAJ61" s="1002"/>
      <c r="SAK61" s="1002"/>
      <c r="SAL61" s="1002"/>
      <c r="SAM61" s="1002"/>
      <c r="SAN61" s="1002"/>
      <c r="SAO61" s="1002"/>
      <c r="SAP61" s="1002"/>
      <c r="SAQ61" s="1002"/>
      <c r="SAR61" s="1002"/>
      <c r="SAS61" s="1002"/>
      <c r="SAT61" s="1002"/>
      <c r="SAU61" s="1002"/>
      <c r="SAV61" s="1002"/>
      <c r="SAW61" s="1002"/>
      <c r="SAX61" s="1002"/>
      <c r="SAY61" s="1002"/>
      <c r="SAZ61" s="1002"/>
      <c r="SBA61" s="1002"/>
      <c r="SBB61" s="1002"/>
      <c r="SBC61" s="1002"/>
      <c r="SBD61" s="1002"/>
      <c r="SBE61" s="1002"/>
      <c r="SBF61" s="1002"/>
      <c r="SBG61" s="1002"/>
      <c r="SBH61" s="1002"/>
      <c r="SBI61" s="1002"/>
      <c r="SBJ61" s="1002"/>
      <c r="SBK61" s="1002"/>
      <c r="SBL61" s="1002"/>
      <c r="SBM61" s="1002"/>
      <c r="SBN61" s="1002"/>
      <c r="SBO61" s="1002"/>
      <c r="SBP61" s="1002"/>
      <c r="SBQ61" s="1002"/>
      <c r="SBR61" s="1002"/>
      <c r="SBS61" s="1002"/>
      <c r="SBT61" s="1002"/>
      <c r="SBU61" s="1002"/>
      <c r="SBV61" s="1002"/>
      <c r="SBW61" s="1002"/>
      <c r="SBX61" s="1002"/>
      <c r="SBY61" s="1002"/>
      <c r="SBZ61" s="1002"/>
      <c r="SCA61" s="1002"/>
      <c r="SCB61" s="1002"/>
      <c r="SCC61" s="1002"/>
      <c r="SCD61" s="1002"/>
      <c r="SCE61" s="1002"/>
      <c r="SCF61" s="1002"/>
      <c r="SCG61" s="1002"/>
      <c r="SCH61" s="1002"/>
      <c r="SCI61" s="1002"/>
      <c r="SCJ61" s="1002"/>
      <c r="SCK61" s="1002"/>
      <c r="SCL61" s="1002"/>
      <c r="SCM61" s="1002"/>
      <c r="SCN61" s="1002"/>
      <c r="SCO61" s="1002"/>
      <c r="SCP61" s="1002"/>
      <c r="SCQ61" s="1002"/>
      <c r="SCR61" s="1002"/>
      <c r="SCS61" s="1002"/>
      <c r="SCT61" s="1002"/>
      <c r="SCU61" s="1002"/>
      <c r="SCV61" s="1002"/>
      <c r="SCW61" s="1002"/>
      <c r="SCX61" s="1002"/>
      <c r="SCY61" s="1002"/>
      <c r="SCZ61" s="1002"/>
      <c r="SDA61" s="1002"/>
      <c r="SDB61" s="1002"/>
      <c r="SDC61" s="1002"/>
      <c r="SDD61" s="1002"/>
      <c r="SDE61" s="1002"/>
      <c r="SDF61" s="1002"/>
      <c r="SDG61" s="1002"/>
      <c r="SDH61" s="1002"/>
      <c r="SDI61" s="1002"/>
      <c r="SDJ61" s="1002"/>
      <c r="SDK61" s="1002"/>
      <c r="SDL61" s="1002"/>
      <c r="SDM61" s="1002"/>
      <c r="SDN61" s="1002"/>
      <c r="SDO61" s="1002"/>
      <c r="SDP61" s="1002"/>
      <c r="SDQ61" s="1002"/>
      <c r="SDR61" s="1002"/>
      <c r="SDS61" s="1002"/>
      <c r="SDT61" s="1002"/>
      <c r="SDU61" s="1002"/>
      <c r="SDV61" s="1002"/>
      <c r="SDW61" s="1002"/>
      <c r="SDX61" s="1002"/>
      <c r="SDY61" s="1002"/>
      <c r="SDZ61" s="1002"/>
      <c r="SEA61" s="1002"/>
      <c r="SEB61" s="1002"/>
      <c r="SEC61" s="1002"/>
      <c r="SED61" s="1002"/>
      <c r="SEE61" s="1002"/>
      <c r="SEF61" s="1002"/>
      <c r="SEG61" s="1002"/>
      <c r="SEH61" s="1002"/>
      <c r="SEI61" s="1002"/>
      <c r="SEJ61" s="1002"/>
      <c r="SEK61" s="1002"/>
      <c r="SEL61" s="1002"/>
      <c r="SEM61" s="1002"/>
      <c r="SEN61" s="1002"/>
      <c r="SEO61" s="1002"/>
      <c r="SEP61" s="1002"/>
      <c r="SEQ61" s="1002"/>
      <c r="SER61" s="1002"/>
      <c r="SES61" s="1002"/>
      <c r="SET61" s="1002"/>
      <c r="SEU61" s="1002"/>
      <c r="SEV61" s="1002"/>
      <c r="SEW61" s="1002"/>
      <c r="SEX61" s="1002"/>
      <c r="SEY61" s="1002"/>
      <c r="SEZ61" s="1002"/>
      <c r="SFA61" s="1002"/>
      <c r="SFB61" s="1002"/>
      <c r="SFC61" s="1002"/>
      <c r="SFD61" s="1002"/>
      <c r="SFE61" s="1002"/>
      <c r="SFF61" s="1002"/>
      <c r="SFG61" s="1002"/>
      <c r="SFH61" s="1002"/>
      <c r="SFI61" s="1002"/>
      <c r="SFJ61" s="1002"/>
      <c r="SFK61" s="1002"/>
      <c r="SFL61" s="1002"/>
      <c r="SFM61" s="1002"/>
      <c r="SFN61" s="1002"/>
      <c r="SFO61" s="1002"/>
      <c r="SFP61" s="1002"/>
      <c r="SFQ61" s="1002"/>
      <c r="SFR61" s="1002"/>
      <c r="SFS61" s="1002"/>
      <c r="SFT61" s="1002"/>
      <c r="SFU61" s="1002"/>
      <c r="SFV61" s="1002"/>
      <c r="SFW61" s="1002"/>
      <c r="SFX61" s="1002"/>
      <c r="SFY61" s="1002"/>
      <c r="SFZ61" s="1002"/>
      <c r="SGA61" s="1002"/>
      <c r="SGB61" s="1002"/>
      <c r="SGC61" s="1002"/>
      <c r="SGD61" s="1002"/>
      <c r="SGE61" s="1002"/>
      <c r="SGF61" s="1002"/>
      <c r="SGG61" s="1002"/>
      <c r="SGH61" s="1002"/>
      <c r="SGI61" s="1002"/>
      <c r="SGJ61" s="1002"/>
      <c r="SGK61" s="1002"/>
      <c r="SGL61" s="1002"/>
      <c r="SGM61" s="1002"/>
      <c r="SGN61" s="1002"/>
      <c r="SGO61" s="1002"/>
      <c r="SGP61" s="1002"/>
      <c r="SGQ61" s="1002"/>
      <c r="SGR61" s="1002"/>
      <c r="SGS61" s="1002"/>
      <c r="SGT61" s="1002"/>
      <c r="SGU61" s="1002"/>
      <c r="SGV61" s="1002"/>
      <c r="SGW61" s="1002"/>
      <c r="SGX61" s="1002"/>
      <c r="SGY61" s="1002"/>
      <c r="SGZ61" s="1002"/>
      <c r="SHA61" s="1002"/>
      <c r="SHB61" s="1002"/>
      <c r="SHC61" s="1002"/>
      <c r="SHD61" s="1002"/>
      <c r="SHE61" s="1002"/>
      <c r="SHF61" s="1002"/>
      <c r="SHG61" s="1002"/>
      <c r="SHH61" s="1002"/>
      <c r="SHI61" s="1002"/>
      <c r="SHJ61" s="1002"/>
      <c r="SHK61" s="1002"/>
      <c r="SHL61" s="1002"/>
      <c r="SHM61" s="1002"/>
      <c r="SHN61" s="1002"/>
      <c r="SHO61" s="1002"/>
      <c r="SHP61" s="1002"/>
      <c r="SHQ61" s="1002"/>
      <c r="SHR61" s="1002"/>
      <c r="SHS61" s="1002"/>
      <c r="SHT61" s="1002"/>
      <c r="SHU61" s="1002"/>
      <c r="SHV61" s="1002"/>
      <c r="SHW61" s="1002"/>
      <c r="SHX61" s="1002"/>
      <c r="SHY61" s="1002"/>
      <c r="SHZ61" s="1002"/>
      <c r="SIA61" s="1002"/>
      <c r="SIB61" s="1002"/>
      <c r="SIC61" s="1002"/>
      <c r="SID61" s="1002"/>
      <c r="SIE61" s="1002"/>
      <c r="SIF61" s="1002"/>
      <c r="SIG61" s="1002"/>
      <c r="SIH61" s="1002"/>
      <c r="SII61" s="1002"/>
      <c r="SIJ61" s="1002"/>
      <c r="SIK61" s="1002"/>
      <c r="SIL61" s="1002"/>
      <c r="SIM61" s="1002"/>
      <c r="SIN61" s="1002"/>
      <c r="SIO61" s="1002"/>
      <c r="SIP61" s="1002"/>
      <c r="SIQ61" s="1002"/>
      <c r="SIR61" s="1002"/>
      <c r="SIS61" s="1002"/>
      <c r="SIT61" s="1002"/>
      <c r="SIU61" s="1002"/>
      <c r="SIV61" s="1002"/>
      <c r="SIW61" s="1002"/>
      <c r="SIX61" s="1002"/>
      <c r="SIY61" s="1002"/>
      <c r="SIZ61" s="1002"/>
      <c r="SJA61" s="1002"/>
      <c r="SJB61" s="1002"/>
      <c r="SJC61" s="1002"/>
      <c r="SJD61" s="1002"/>
      <c r="SJE61" s="1002"/>
      <c r="SJF61" s="1002"/>
      <c r="SJG61" s="1002"/>
      <c r="SJH61" s="1002"/>
      <c r="SJI61" s="1002"/>
      <c r="SJJ61" s="1002"/>
      <c r="SJK61" s="1002"/>
      <c r="SJL61" s="1002"/>
      <c r="SJM61" s="1002"/>
      <c r="SJN61" s="1002"/>
      <c r="SJO61" s="1002"/>
      <c r="SJP61" s="1002"/>
      <c r="SJQ61" s="1002"/>
      <c r="SJR61" s="1002"/>
      <c r="SJS61" s="1002"/>
      <c r="SJT61" s="1002"/>
      <c r="SJU61" s="1002"/>
      <c r="SJV61" s="1002"/>
      <c r="SJW61" s="1002"/>
      <c r="SJX61" s="1002"/>
      <c r="SJY61" s="1002"/>
      <c r="SJZ61" s="1002"/>
      <c r="SKA61" s="1002"/>
      <c r="SKB61" s="1002"/>
      <c r="SKC61" s="1002"/>
      <c r="SKD61" s="1002"/>
      <c r="SKE61" s="1002"/>
      <c r="SKF61" s="1002"/>
      <c r="SKG61" s="1002"/>
      <c r="SKH61" s="1002"/>
      <c r="SKI61" s="1002"/>
      <c r="SKJ61" s="1002"/>
      <c r="SKK61" s="1002"/>
      <c r="SKL61" s="1002"/>
      <c r="SKM61" s="1002"/>
      <c r="SKN61" s="1002"/>
      <c r="SKO61" s="1002"/>
      <c r="SKP61" s="1002"/>
      <c r="SKQ61" s="1002"/>
      <c r="SKR61" s="1002"/>
      <c r="SKS61" s="1002"/>
      <c r="SKT61" s="1002"/>
      <c r="SKU61" s="1002"/>
      <c r="SKV61" s="1002"/>
      <c r="SKW61" s="1002"/>
      <c r="SKX61" s="1002"/>
      <c r="SKY61" s="1002"/>
      <c r="SKZ61" s="1002"/>
      <c r="SLA61" s="1002"/>
      <c r="SLB61" s="1002"/>
      <c r="SLC61" s="1002"/>
      <c r="SLD61" s="1002"/>
      <c r="SLE61" s="1002"/>
      <c r="SLF61" s="1002"/>
      <c r="SLG61" s="1002"/>
      <c r="SLH61" s="1002"/>
      <c r="SLI61" s="1002"/>
      <c r="SLJ61" s="1002"/>
      <c r="SLK61" s="1002"/>
      <c r="SLL61" s="1002"/>
      <c r="SLM61" s="1002"/>
      <c r="SLN61" s="1002"/>
      <c r="SLO61" s="1002"/>
      <c r="SLP61" s="1002"/>
      <c r="SLQ61" s="1002"/>
      <c r="SLR61" s="1002"/>
      <c r="SLS61" s="1002"/>
      <c r="SLT61" s="1002"/>
      <c r="SLU61" s="1002"/>
      <c r="SLV61" s="1002"/>
      <c r="SLW61" s="1002"/>
      <c r="SLX61" s="1002"/>
      <c r="SLY61" s="1002"/>
      <c r="SLZ61" s="1002"/>
      <c r="SMA61" s="1002"/>
      <c r="SMB61" s="1002"/>
      <c r="SMC61" s="1002"/>
      <c r="SMD61" s="1002"/>
      <c r="SME61" s="1002"/>
      <c r="SMF61" s="1002"/>
      <c r="SMG61" s="1002"/>
      <c r="SMH61" s="1002"/>
      <c r="SMI61" s="1002"/>
      <c r="SMJ61" s="1002"/>
      <c r="SMK61" s="1002"/>
      <c r="SML61" s="1002"/>
      <c r="SMM61" s="1002"/>
      <c r="SMN61" s="1002"/>
      <c r="SMO61" s="1002"/>
      <c r="SMP61" s="1002"/>
      <c r="SMQ61" s="1002"/>
      <c r="SMR61" s="1002"/>
      <c r="SMS61" s="1002"/>
      <c r="SMT61" s="1002"/>
      <c r="SMU61" s="1002"/>
      <c r="SMV61" s="1002"/>
      <c r="SMW61" s="1002"/>
      <c r="SMX61" s="1002"/>
      <c r="SMY61" s="1002"/>
      <c r="SMZ61" s="1002"/>
      <c r="SNA61" s="1002"/>
      <c r="SNB61" s="1002"/>
      <c r="SNC61" s="1002"/>
      <c r="SND61" s="1002"/>
      <c r="SNE61" s="1002"/>
      <c r="SNF61" s="1002"/>
      <c r="SNG61" s="1002"/>
      <c r="SNH61" s="1002"/>
      <c r="SNI61" s="1002"/>
      <c r="SNJ61" s="1002"/>
      <c r="SNK61" s="1002"/>
      <c r="SNL61" s="1002"/>
      <c r="SNM61" s="1002"/>
      <c r="SNN61" s="1002"/>
      <c r="SNO61" s="1002"/>
      <c r="SNP61" s="1002"/>
      <c r="SNQ61" s="1002"/>
      <c r="SNR61" s="1002"/>
      <c r="SNS61" s="1002"/>
      <c r="SNT61" s="1002"/>
      <c r="SNU61" s="1002"/>
      <c r="SNV61" s="1002"/>
      <c r="SNW61" s="1002"/>
      <c r="SNX61" s="1002"/>
      <c r="SNY61" s="1002"/>
      <c r="SNZ61" s="1002"/>
      <c r="SOA61" s="1002"/>
      <c r="SOB61" s="1002"/>
      <c r="SOC61" s="1002"/>
      <c r="SOD61" s="1002"/>
      <c r="SOE61" s="1002"/>
      <c r="SOF61" s="1002"/>
      <c r="SOG61" s="1002"/>
      <c r="SOH61" s="1002"/>
      <c r="SOI61" s="1002"/>
      <c r="SOJ61" s="1002"/>
      <c r="SOK61" s="1002"/>
      <c r="SOL61" s="1002"/>
      <c r="SOM61" s="1002"/>
      <c r="SON61" s="1002"/>
      <c r="SOO61" s="1002"/>
      <c r="SOP61" s="1002"/>
      <c r="SOQ61" s="1002"/>
      <c r="SOR61" s="1002"/>
      <c r="SOS61" s="1002"/>
      <c r="SOT61" s="1002"/>
      <c r="SOU61" s="1002"/>
      <c r="SOV61" s="1002"/>
      <c r="SOW61" s="1002"/>
      <c r="SOX61" s="1002"/>
      <c r="SOY61" s="1002"/>
      <c r="SOZ61" s="1002"/>
      <c r="SPA61" s="1002"/>
      <c r="SPB61" s="1002"/>
      <c r="SPC61" s="1002"/>
      <c r="SPD61" s="1002"/>
      <c r="SPE61" s="1002"/>
      <c r="SPF61" s="1002"/>
      <c r="SPG61" s="1002"/>
      <c r="SPH61" s="1002"/>
      <c r="SPI61" s="1002"/>
      <c r="SPJ61" s="1002"/>
      <c r="SPK61" s="1002"/>
      <c r="SPL61" s="1002"/>
      <c r="SPM61" s="1002"/>
      <c r="SPN61" s="1002"/>
      <c r="SPO61" s="1002"/>
      <c r="SPP61" s="1002"/>
      <c r="SPQ61" s="1002"/>
      <c r="SPR61" s="1002"/>
      <c r="SPS61" s="1002"/>
      <c r="SPT61" s="1002"/>
      <c r="SPU61" s="1002"/>
      <c r="SPV61" s="1002"/>
      <c r="SPW61" s="1002"/>
      <c r="SPX61" s="1002"/>
      <c r="SPY61" s="1002"/>
      <c r="SPZ61" s="1002"/>
      <c r="SQA61" s="1002"/>
      <c r="SQB61" s="1002"/>
      <c r="SQC61" s="1002"/>
      <c r="SQD61" s="1002"/>
      <c r="SQE61" s="1002"/>
      <c r="SQF61" s="1002"/>
      <c r="SQG61" s="1002"/>
      <c r="SQH61" s="1002"/>
      <c r="SQI61" s="1002"/>
      <c r="SQJ61" s="1002"/>
      <c r="SQK61" s="1002"/>
      <c r="SQL61" s="1002"/>
      <c r="SQM61" s="1002"/>
      <c r="SQN61" s="1002"/>
      <c r="SQO61" s="1002"/>
      <c r="SQP61" s="1002"/>
      <c r="SQQ61" s="1002"/>
      <c r="SQR61" s="1002"/>
      <c r="SQS61" s="1002"/>
      <c r="SQT61" s="1002"/>
      <c r="SQU61" s="1002"/>
      <c r="SQV61" s="1002"/>
      <c r="SQW61" s="1002"/>
      <c r="SQX61" s="1002"/>
      <c r="SQY61" s="1002"/>
      <c r="SQZ61" s="1002"/>
      <c r="SRA61" s="1002"/>
      <c r="SRB61" s="1002"/>
      <c r="SRC61" s="1002"/>
      <c r="SRD61" s="1002"/>
      <c r="SRE61" s="1002"/>
      <c r="SRF61" s="1002"/>
      <c r="SRG61" s="1002"/>
      <c r="SRH61" s="1002"/>
      <c r="SRI61" s="1002"/>
      <c r="SRJ61" s="1002"/>
      <c r="SRK61" s="1002"/>
      <c r="SRL61" s="1002"/>
      <c r="SRM61" s="1002"/>
      <c r="SRN61" s="1002"/>
      <c r="SRO61" s="1002"/>
      <c r="SRP61" s="1002"/>
      <c r="SRQ61" s="1002"/>
      <c r="SRR61" s="1002"/>
      <c r="SRS61" s="1002"/>
      <c r="SRT61" s="1002"/>
      <c r="SRU61" s="1002"/>
      <c r="SRV61" s="1002"/>
      <c r="SRW61" s="1002"/>
      <c r="SRX61" s="1002"/>
      <c r="SRY61" s="1002"/>
      <c r="SRZ61" s="1002"/>
      <c r="SSA61" s="1002"/>
      <c r="SSB61" s="1002"/>
      <c r="SSC61" s="1002"/>
      <c r="SSD61" s="1002"/>
      <c r="SSE61" s="1002"/>
      <c r="SSF61" s="1002"/>
      <c r="SSG61" s="1002"/>
      <c r="SSH61" s="1002"/>
      <c r="SSI61" s="1002"/>
      <c r="SSJ61" s="1002"/>
      <c r="SSK61" s="1002"/>
      <c r="SSL61" s="1002"/>
      <c r="SSM61" s="1002"/>
      <c r="SSN61" s="1002"/>
      <c r="SSO61" s="1002"/>
      <c r="SSP61" s="1002"/>
      <c r="SSQ61" s="1002"/>
      <c r="SSR61" s="1002"/>
      <c r="SSS61" s="1002"/>
      <c r="SST61" s="1002"/>
      <c r="SSU61" s="1002"/>
      <c r="SSV61" s="1002"/>
      <c r="SSW61" s="1002"/>
      <c r="SSX61" s="1002"/>
      <c r="SSY61" s="1002"/>
      <c r="SSZ61" s="1002"/>
      <c r="STA61" s="1002"/>
      <c r="STB61" s="1002"/>
      <c r="STC61" s="1002"/>
      <c r="STD61" s="1002"/>
      <c r="STE61" s="1002"/>
      <c r="STF61" s="1002"/>
      <c r="STG61" s="1002"/>
      <c r="STH61" s="1002"/>
      <c r="STI61" s="1002"/>
      <c r="STJ61" s="1002"/>
      <c r="STK61" s="1002"/>
      <c r="STL61" s="1002"/>
      <c r="STM61" s="1002"/>
      <c r="STN61" s="1002"/>
      <c r="STO61" s="1002"/>
      <c r="STP61" s="1002"/>
      <c r="STQ61" s="1002"/>
      <c r="STR61" s="1002"/>
      <c r="STS61" s="1002"/>
      <c r="STT61" s="1002"/>
      <c r="STU61" s="1002"/>
      <c r="STV61" s="1002"/>
      <c r="STW61" s="1002"/>
      <c r="STX61" s="1002"/>
      <c r="STY61" s="1002"/>
      <c r="STZ61" s="1002"/>
      <c r="SUA61" s="1002"/>
      <c r="SUB61" s="1002"/>
      <c r="SUC61" s="1002"/>
      <c r="SUD61" s="1002"/>
      <c r="SUE61" s="1002"/>
      <c r="SUF61" s="1002"/>
      <c r="SUG61" s="1002"/>
      <c r="SUH61" s="1002"/>
      <c r="SUI61" s="1002"/>
      <c r="SUJ61" s="1002"/>
      <c r="SUK61" s="1002"/>
      <c r="SUL61" s="1002"/>
      <c r="SUM61" s="1002"/>
      <c r="SUN61" s="1002"/>
      <c r="SUO61" s="1002"/>
      <c r="SUP61" s="1002"/>
      <c r="SUQ61" s="1002"/>
      <c r="SUR61" s="1002"/>
      <c r="SUS61" s="1002"/>
      <c r="SUT61" s="1002"/>
      <c r="SUU61" s="1002"/>
      <c r="SUV61" s="1002"/>
      <c r="SUW61" s="1002"/>
      <c r="SUX61" s="1002"/>
      <c r="SUY61" s="1002"/>
      <c r="SUZ61" s="1002"/>
      <c r="SVA61" s="1002"/>
      <c r="SVB61" s="1002"/>
      <c r="SVC61" s="1002"/>
      <c r="SVD61" s="1002"/>
      <c r="SVE61" s="1002"/>
      <c r="SVF61" s="1002"/>
      <c r="SVG61" s="1002"/>
      <c r="SVH61" s="1002"/>
      <c r="SVI61" s="1002"/>
      <c r="SVJ61" s="1002"/>
      <c r="SVK61" s="1002"/>
      <c r="SVL61" s="1002"/>
      <c r="SVM61" s="1002"/>
      <c r="SVN61" s="1002"/>
      <c r="SVO61" s="1002"/>
      <c r="SVP61" s="1002"/>
      <c r="SVQ61" s="1002"/>
      <c r="SVR61" s="1002"/>
      <c r="SVS61" s="1002"/>
      <c r="SVT61" s="1002"/>
      <c r="SVU61" s="1002"/>
      <c r="SVV61" s="1002"/>
      <c r="SVW61" s="1002"/>
      <c r="SVX61" s="1002"/>
      <c r="SVY61" s="1002"/>
      <c r="SVZ61" s="1002"/>
      <c r="SWA61" s="1002"/>
      <c r="SWB61" s="1002"/>
      <c r="SWC61" s="1002"/>
      <c r="SWD61" s="1002"/>
      <c r="SWE61" s="1002"/>
      <c r="SWF61" s="1002"/>
      <c r="SWG61" s="1002"/>
      <c r="SWH61" s="1002"/>
      <c r="SWI61" s="1002"/>
      <c r="SWJ61" s="1002"/>
      <c r="SWK61" s="1002"/>
      <c r="SWL61" s="1002"/>
      <c r="SWM61" s="1002"/>
      <c r="SWN61" s="1002"/>
      <c r="SWO61" s="1002"/>
      <c r="SWP61" s="1002"/>
      <c r="SWQ61" s="1002"/>
      <c r="SWR61" s="1002"/>
      <c r="SWS61" s="1002"/>
      <c r="SWT61" s="1002"/>
      <c r="SWU61" s="1002"/>
      <c r="SWV61" s="1002"/>
      <c r="SWW61" s="1002"/>
      <c r="SWX61" s="1002"/>
      <c r="SWY61" s="1002"/>
      <c r="SWZ61" s="1002"/>
      <c r="SXA61" s="1002"/>
      <c r="SXB61" s="1002"/>
      <c r="SXC61" s="1002"/>
      <c r="SXD61" s="1002"/>
      <c r="SXE61" s="1002"/>
      <c r="SXF61" s="1002"/>
      <c r="SXG61" s="1002"/>
      <c r="SXH61" s="1002"/>
      <c r="SXI61" s="1002"/>
      <c r="SXJ61" s="1002"/>
      <c r="SXK61" s="1002"/>
      <c r="SXL61" s="1002"/>
      <c r="SXM61" s="1002"/>
      <c r="SXN61" s="1002"/>
      <c r="SXO61" s="1002"/>
      <c r="SXP61" s="1002"/>
      <c r="SXQ61" s="1002"/>
      <c r="SXR61" s="1002"/>
      <c r="SXS61" s="1002"/>
      <c r="SXT61" s="1002"/>
      <c r="SXU61" s="1002"/>
      <c r="SXV61" s="1002"/>
      <c r="SXW61" s="1002"/>
      <c r="SXX61" s="1002"/>
      <c r="SXY61" s="1002"/>
      <c r="SXZ61" s="1002"/>
      <c r="SYA61" s="1002"/>
      <c r="SYB61" s="1002"/>
      <c r="SYC61" s="1002"/>
      <c r="SYD61" s="1002"/>
      <c r="SYE61" s="1002"/>
      <c r="SYF61" s="1002"/>
      <c r="SYG61" s="1002"/>
      <c r="SYH61" s="1002"/>
      <c r="SYI61" s="1002"/>
      <c r="SYJ61" s="1002"/>
      <c r="SYK61" s="1002"/>
      <c r="SYL61" s="1002"/>
      <c r="SYM61" s="1002"/>
      <c r="SYN61" s="1002"/>
      <c r="SYO61" s="1002"/>
      <c r="SYP61" s="1002"/>
      <c r="SYQ61" s="1002"/>
      <c r="SYR61" s="1002"/>
      <c r="SYS61" s="1002"/>
      <c r="SYT61" s="1002"/>
      <c r="SYU61" s="1002"/>
      <c r="SYV61" s="1002"/>
      <c r="SYW61" s="1002"/>
      <c r="SYX61" s="1002"/>
      <c r="SYY61" s="1002"/>
      <c r="SYZ61" s="1002"/>
      <c r="SZA61" s="1002"/>
      <c r="SZB61" s="1002"/>
      <c r="SZC61" s="1002"/>
      <c r="SZD61" s="1002"/>
      <c r="SZE61" s="1002"/>
      <c r="SZF61" s="1002"/>
      <c r="SZG61" s="1002"/>
      <c r="SZH61" s="1002"/>
      <c r="SZI61" s="1002"/>
      <c r="SZJ61" s="1002"/>
      <c r="SZK61" s="1002"/>
      <c r="SZL61" s="1002"/>
      <c r="SZM61" s="1002"/>
      <c r="SZN61" s="1002"/>
      <c r="SZO61" s="1002"/>
      <c r="SZP61" s="1002"/>
      <c r="SZQ61" s="1002"/>
      <c r="SZR61" s="1002"/>
      <c r="SZS61" s="1002"/>
      <c r="SZT61" s="1002"/>
      <c r="SZU61" s="1002"/>
      <c r="SZV61" s="1002"/>
      <c r="SZW61" s="1002"/>
      <c r="SZX61" s="1002"/>
      <c r="SZY61" s="1002"/>
      <c r="SZZ61" s="1002"/>
      <c r="TAA61" s="1002"/>
      <c r="TAB61" s="1002"/>
      <c r="TAC61" s="1002"/>
      <c r="TAD61" s="1002"/>
      <c r="TAE61" s="1002"/>
      <c r="TAF61" s="1002"/>
      <c r="TAG61" s="1002"/>
      <c r="TAH61" s="1002"/>
      <c r="TAI61" s="1002"/>
      <c r="TAJ61" s="1002"/>
      <c r="TAK61" s="1002"/>
      <c r="TAL61" s="1002"/>
      <c r="TAM61" s="1002"/>
      <c r="TAN61" s="1002"/>
      <c r="TAO61" s="1002"/>
      <c r="TAP61" s="1002"/>
      <c r="TAQ61" s="1002"/>
      <c r="TAR61" s="1002"/>
      <c r="TAS61" s="1002"/>
      <c r="TAT61" s="1002"/>
      <c r="TAU61" s="1002"/>
      <c r="TAV61" s="1002"/>
      <c r="TAW61" s="1002"/>
      <c r="TAX61" s="1002"/>
      <c r="TAY61" s="1002"/>
      <c r="TAZ61" s="1002"/>
      <c r="TBA61" s="1002"/>
      <c r="TBB61" s="1002"/>
      <c r="TBC61" s="1002"/>
      <c r="TBD61" s="1002"/>
      <c r="TBE61" s="1002"/>
      <c r="TBF61" s="1002"/>
      <c r="TBG61" s="1002"/>
      <c r="TBH61" s="1002"/>
      <c r="TBI61" s="1002"/>
      <c r="TBJ61" s="1002"/>
      <c r="TBK61" s="1002"/>
      <c r="TBL61" s="1002"/>
      <c r="TBM61" s="1002"/>
      <c r="TBN61" s="1002"/>
      <c r="TBO61" s="1002"/>
      <c r="TBP61" s="1002"/>
      <c r="TBQ61" s="1002"/>
      <c r="TBR61" s="1002"/>
      <c r="TBS61" s="1002"/>
      <c r="TBT61" s="1002"/>
      <c r="TBU61" s="1002"/>
      <c r="TBV61" s="1002"/>
      <c r="TBW61" s="1002"/>
      <c r="TBX61" s="1002"/>
      <c r="TBY61" s="1002"/>
      <c r="TBZ61" s="1002"/>
      <c r="TCA61" s="1002"/>
      <c r="TCB61" s="1002"/>
      <c r="TCC61" s="1002"/>
      <c r="TCD61" s="1002"/>
      <c r="TCE61" s="1002"/>
      <c r="TCF61" s="1002"/>
      <c r="TCG61" s="1002"/>
      <c r="TCH61" s="1002"/>
      <c r="TCI61" s="1002"/>
      <c r="TCJ61" s="1002"/>
      <c r="TCK61" s="1002"/>
      <c r="TCL61" s="1002"/>
      <c r="TCM61" s="1002"/>
      <c r="TCN61" s="1002"/>
      <c r="TCO61" s="1002"/>
      <c r="TCP61" s="1002"/>
      <c r="TCQ61" s="1002"/>
      <c r="TCR61" s="1002"/>
      <c r="TCS61" s="1002"/>
      <c r="TCT61" s="1002"/>
      <c r="TCU61" s="1002"/>
      <c r="TCV61" s="1002"/>
      <c r="TCW61" s="1002"/>
      <c r="TCX61" s="1002"/>
      <c r="TCY61" s="1002"/>
      <c r="TCZ61" s="1002"/>
      <c r="TDA61" s="1002"/>
      <c r="TDB61" s="1002"/>
      <c r="TDC61" s="1002"/>
      <c r="TDD61" s="1002"/>
      <c r="TDE61" s="1002"/>
      <c r="TDF61" s="1002"/>
      <c r="TDG61" s="1002"/>
      <c r="TDH61" s="1002"/>
      <c r="TDI61" s="1002"/>
      <c r="TDJ61" s="1002"/>
      <c r="TDK61" s="1002"/>
      <c r="TDL61" s="1002"/>
      <c r="TDM61" s="1002"/>
      <c r="TDN61" s="1002"/>
      <c r="TDO61" s="1002"/>
      <c r="TDP61" s="1002"/>
      <c r="TDQ61" s="1002"/>
      <c r="TDR61" s="1002"/>
      <c r="TDS61" s="1002"/>
      <c r="TDT61" s="1002"/>
      <c r="TDU61" s="1002"/>
      <c r="TDV61" s="1002"/>
      <c r="TDW61" s="1002"/>
      <c r="TDX61" s="1002"/>
      <c r="TDY61" s="1002"/>
      <c r="TDZ61" s="1002"/>
      <c r="TEA61" s="1002"/>
      <c r="TEB61" s="1002"/>
      <c r="TEC61" s="1002"/>
      <c r="TED61" s="1002"/>
      <c r="TEE61" s="1002"/>
      <c r="TEF61" s="1002"/>
      <c r="TEG61" s="1002"/>
      <c r="TEH61" s="1002"/>
      <c r="TEI61" s="1002"/>
      <c r="TEJ61" s="1002"/>
      <c r="TEK61" s="1002"/>
      <c r="TEL61" s="1002"/>
      <c r="TEM61" s="1002"/>
      <c r="TEN61" s="1002"/>
      <c r="TEO61" s="1002"/>
      <c r="TEP61" s="1002"/>
      <c r="TEQ61" s="1002"/>
      <c r="TER61" s="1002"/>
      <c r="TES61" s="1002"/>
      <c r="TET61" s="1002"/>
      <c r="TEU61" s="1002"/>
      <c r="TEV61" s="1002"/>
      <c r="TEW61" s="1002"/>
      <c r="TEX61" s="1002"/>
      <c r="TEY61" s="1002"/>
      <c r="TEZ61" s="1002"/>
      <c r="TFA61" s="1002"/>
      <c r="TFB61" s="1002"/>
      <c r="TFC61" s="1002"/>
      <c r="TFD61" s="1002"/>
      <c r="TFE61" s="1002"/>
      <c r="TFF61" s="1002"/>
      <c r="TFG61" s="1002"/>
      <c r="TFH61" s="1002"/>
      <c r="TFI61" s="1002"/>
      <c r="TFJ61" s="1002"/>
      <c r="TFK61" s="1002"/>
      <c r="TFL61" s="1002"/>
      <c r="TFM61" s="1002"/>
      <c r="TFN61" s="1002"/>
      <c r="TFO61" s="1002"/>
      <c r="TFP61" s="1002"/>
      <c r="TFQ61" s="1002"/>
      <c r="TFR61" s="1002"/>
      <c r="TFS61" s="1002"/>
      <c r="TFT61" s="1002"/>
      <c r="TFU61" s="1002"/>
      <c r="TFV61" s="1002"/>
      <c r="TFW61" s="1002"/>
      <c r="TFX61" s="1002"/>
      <c r="TFY61" s="1002"/>
      <c r="TFZ61" s="1002"/>
      <c r="TGA61" s="1002"/>
      <c r="TGB61" s="1002"/>
      <c r="TGC61" s="1002"/>
      <c r="TGD61" s="1002"/>
      <c r="TGE61" s="1002"/>
      <c r="TGF61" s="1002"/>
      <c r="TGG61" s="1002"/>
      <c r="TGH61" s="1002"/>
      <c r="TGI61" s="1002"/>
      <c r="TGJ61" s="1002"/>
      <c r="TGK61" s="1002"/>
      <c r="TGL61" s="1002"/>
      <c r="TGM61" s="1002"/>
      <c r="TGN61" s="1002"/>
      <c r="TGO61" s="1002"/>
      <c r="TGP61" s="1002"/>
      <c r="TGQ61" s="1002"/>
      <c r="TGR61" s="1002"/>
      <c r="TGS61" s="1002"/>
      <c r="TGT61" s="1002"/>
      <c r="TGU61" s="1002"/>
      <c r="TGV61" s="1002"/>
      <c r="TGW61" s="1002"/>
      <c r="TGX61" s="1002"/>
      <c r="TGY61" s="1002"/>
      <c r="TGZ61" s="1002"/>
      <c r="THA61" s="1002"/>
      <c r="THB61" s="1002"/>
      <c r="THC61" s="1002"/>
      <c r="THD61" s="1002"/>
      <c r="THE61" s="1002"/>
      <c r="THF61" s="1002"/>
      <c r="THG61" s="1002"/>
      <c r="THH61" s="1002"/>
      <c r="THI61" s="1002"/>
      <c r="THJ61" s="1002"/>
      <c r="THK61" s="1002"/>
      <c r="THL61" s="1002"/>
      <c r="THM61" s="1002"/>
      <c r="THN61" s="1002"/>
      <c r="THO61" s="1002"/>
      <c r="THP61" s="1002"/>
      <c r="THQ61" s="1002"/>
      <c r="THR61" s="1002"/>
      <c r="THS61" s="1002"/>
      <c r="THT61" s="1002"/>
      <c r="THU61" s="1002"/>
      <c r="THV61" s="1002"/>
      <c r="THW61" s="1002"/>
      <c r="THX61" s="1002"/>
      <c r="THY61" s="1002"/>
      <c r="THZ61" s="1002"/>
      <c r="TIA61" s="1002"/>
      <c r="TIB61" s="1002"/>
      <c r="TIC61" s="1002"/>
      <c r="TID61" s="1002"/>
      <c r="TIE61" s="1002"/>
      <c r="TIF61" s="1002"/>
      <c r="TIG61" s="1002"/>
      <c r="TIH61" s="1002"/>
      <c r="TII61" s="1002"/>
      <c r="TIJ61" s="1002"/>
      <c r="TIK61" s="1002"/>
      <c r="TIL61" s="1002"/>
      <c r="TIM61" s="1002"/>
      <c r="TIN61" s="1002"/>
      <c r="TIO61" s="1002"/>
      <c r="TIP61" s="1002"/>
      <c r="TIQ61" s="1002"/>
      <c r="TIR61" s="1002"/>
      <c r="TIS61" s="1002"/>
      <c r="TIT61" s="1002"/>
      <c r="TIU61" s="1002"/>
      <c r="TIV61" s="1002"/>
      <c r="TIW61" s="1002"/>
      <c r="TIX61" s="1002"/>
      <c r="TIY61" s="1002"/>
      <c r="TIZ61" s="1002"/>
      <c r="TJA61" s="1002"/>
      <c r="TJB61" s="1002"/>
      <c r="TJC61" s="1002"/>
      <c r="TJD61" s="1002"/>
      <c r="TJE61" s="1002"/>
      <c r="TJF61" s="1002"/>
      <c r="TJG61" s="1002"/>
      <c r="TJH61" s="1002"/>
      <c r="TJI61" s="1002"/>
      <c r="TJJ61" s="1002"/>
      <c r="TJK61" s="1002"/>
      <c r="TJL61" s="1002"/>
      <c r="TJM61" s="1002"/>
      <c r="TJN61" s="1002"/>
      <c r="TJO61" s="1002"/>
      <c r="TJP61" s="1002"/>
      <c r="TJQ61" s="1002"/>
      <c r="TJR61" s="1002"/>
      <c r="TJS61" s="1002"/>
      <c r="TJT61" s="1002"/>
      <c r="TJU61" s="1002"/>
      <c r="TJV61" s="1002"/>
      <c r="TJW61" s="1002"/>
      <c r="TJX61" s="1002"/>
      <c r="TJY61" s="1002"/>
      <c r="TJZ61" s="1002"/>
      <c r="TKA61" s="1002"/>
      <c r="TKB61" s="1002"/>
      <c r="TKC61" s="1002"/>
      <c r="TKD61" s="1002"/>
      <c r="TKE61" s="1002"/>
      <c r="TKF61" s="1002"/>
      <c r="TKG61" s="1002"/>
      <c r="TKH61" s="1002"/>
      <c r="TKI61" s="1002"/>
      <c r="TKJ61" s="1002"/>
      <c r="TKK61" s="1002"/>
      <c r="TKL61" s="1002"/>
      <c r="TKM61" s="1002"/>
      <c r="TKN61" s="1002"/>
      <c r="TKO61" s="1002"/>
      <c r="TKP61" s="1002"/>
      <c r="TKQ61" s="1002"/>
      <c r="TKR61" s="1002"/>
      <c r="TKS61" s="1002"/>
      <c r="TKT61" s="1002"/>
      <c r="TKU61" s="1002"/>
      <c r="TKV61" s="1002"/>
      <c r="TKW61" s="1002"/>
      <c r="TKX61" s="1002"/>
      <c r="TKY61" s="1002"/>
      <c r="TKZ61" s="1002"/>
      <c r="TLA61" s="1002"/>
      <c r="TLB61" s="1002"/>
      <c r="TLC61" s="1002"/>
      <c r="TLD61" s="1002"/>
      <c r="TLE61" s="1002"/>
      <c r="TLF61" s="1002"/>
      <c r="TLG61" s="1002"/>
      <c r="TLH61" s="1002"/>
      <c r="TLI61" s="1002"/>
      <c r="TLJ61" s="1002"/>
      <c r="TLK61" s="1002"/>
      <c r="TLL61" s="1002"/>
      <c r="TLM61" s="1002"/>
      <c r="TLN61" s="1002"/>
      <c r="TLO61" s="1002"/>
      <c r="TLP61" s="1002"/>
      <c r="TLQ61" s="1002"/>
      <c r="TLR61" s="1002"/>
      <c r="TLS61" s="1002"/>
      <c r="TLT61" s="1002"/>
      <c r="TLU61" s="1002"/>
      <c r="TLV61" s="1002"/>
      <c r="TLW61" s="1002"/>
      <c r="TLX61" s="1002"/>
      <c r="TLY61" s="1002"/>
      <c r="TLZ61" s="1002"/>
      <c r="TMA61" s="1002"/>
      <c r="TMB61" s="1002"/>
      <c r="TMC61" s="1002"/>
      <c r="TMD61" s="1002"/>
      <c r="TME61" s="1002"/>
      <c r="TMF61" s="1002"/>
      <c r="TMG61" s="1002"/>
      <c r="TMH61" s="1002"/>
      <c r="TMI61" s="1002"/>
      <c r="TMJ61" s="1002"/>
      <c r="TMK61" s="1002"/>
      <c r="TML61" s="1002"/>
      <c r="TMM61" s="1002"/>
      <c r="TMN61" s="1002"/>
      <c r="TMO61" s="1002"/>
      <c r="TMP61" s="1002"/>
      <c r="TMQ61" s="1002"/>
      <c r="TMR61" s="1002"/>
      <c r="TMS61" s="1002"/>
      <c r="TMT61" s="1002"/>
      <c r="TMU61" s="1002"/>
      <c r="TMV61" s="1002"/>
      <c r="TMW61" s="1002"/>
      <c r="TMX61" s="1002"/>
      <c r="TMY61" s="1002"/>
      <c r="TMZ61" s="1002"/>
      <c r="TNA61" s="1002"/>
      <c r="TNB61" s="1002"/>
      <c r="TNC61" s="1002"/>
      <c r="TND61" s="1002"/>
      <c r="TNE61" s="1002"/>
      <c r="TNF61" s="1002"/>
      <c r="TNG61" s="1002"/>
      <c r="TNH61" s="1002"/>
      <c r="TNI61" s="1002"/>
      <c r="TNJ61" s="1002"/>
      <c r="TNK61" s="1002"/>
      <c r="TNL61" s="1002"/>
      <c r="TNM61" s="1002"/>
      <c r="TNN61" s="1002"/>
      <c r="TNO61" s="1002"/>
      <c r="TNP61" s="1002"/>
      <c r="TNQ61" s="1002"/>
      <c r="TNR61" s="1002"/>
      <c r="TNS61" s="1002"/>
      <c r="TNT61" s="1002"/>
      <c r="TNU61" s="1002"/>
      <c r="TNV61" s="1002"/>
      <c r="TNW61" s="1002"/>
      <c r="TNX61" s="1002"/>
      <c r="TNY61" s="1002"/>
      <c r="TNZ61" s="1002"/>
      <c r="TOA61" s="1002"/>
      <c r="TOB61" s="1002"/>
      <c r="TOC61" s="1002"/>
      <c r="TOD61" s="1002"/>
      <c r="TOE61" s="1002"/>
      <c r="TOF61" s="1002"/>
      <c r="TOG61" s="1002"/>
      <c r="TOH61" s="1002"/>
      <c r="TOI61" s="1002"/>
      <c r="TOJ61" s="1002"/>
      <c r="TOK61" s="1002"/>
      <c r="TOL61" s="1002"/>
      <c r="TOM61" s="1002"/>
      <c r="TON61" s="1002"/>
      <c r="TOO61" s="1002"/>
      <c r="TOP61" s="1002"/>
      <c r="TOQ61" s="1002"/>
      <c r="TOR61" s="1002"/>
      <c r="TOS61" s="1002"/>
      <c r="TOT61" s="1002"/>
      <c r="TOU61" s="1002"/>
      <c r="TOV61" s="1002"/>
      <c r="TOW61" s="1002"/>
      <c r="TOX61" s="1002"/>
      <c r="TOY61" s="1002"/>
      <c r="TOZ61" s="1002"/>
      <c r="TPA61" s="1002"/>
      <c r="TPB61" s="1002"/>
      <c r="TPC61" s="1002"/>
      <c r="TPD61" s="1002"/>
      <c r="TPE61" s="1002"/>
      <c r="TPF61" s="1002"/>
      <c r="TPG61" s="1002"/>
      <c r="TPH61" s="1002"/>
      <c r="TPI61" s="1002"/>
      <c r="TPJ61" s="1002"/>
      <c r="TPK61" s="1002"/>
      <c r="TPL61" s="1002"/>
      <c r="TPM61" s="1002"/>
      <c r="TPN61" s="1002"/>
      <c r="TPO61" s="1002"/>
      <c r="TPP61" s="1002"/>
      <c r="TPQ61" s="1002"/>
      <c r="TPR61" s="1002"/>
      <c r="TPS61" s="1002"/>
      <c r="TPT61" s="1002"/>
      <c r="TPU61" s="1002"/>
      <c r="TPV61" s="1002"/>
      <c r="TPW61" s="1002"/>
      <c r="TPX61" s="1002"/>
      <c r="TPY61" s="1002"/>
      <c r="TPZ61" s="1002"/>
      <c r="TQA61" s="1002"/>
      <c r="TQB61" s="1002"/>
      <c r="TQC61" s="1002"/>
      <c r="TQD61" s="1002"/>
      <c r="TQE61" s="1002"/>
      <c r="TQF61" s="1002"/>
      <c r="TQG61" s="1002"/>
      <c r="TQH61" s="1002"/>
      <c r="TQI61" s="1002"/>
      <c r="TQJ61" s="1002"/>
      <c r="TQK61" s="1002"/>
      <c r="TQL61" s="1002"/>
      <c r="TQM61" s="1002"/>
      <c r="TQN61" s="1002"/>
      <c r="TQO61" s="1002"/>
      <c r="TQP61" s="1002"/>
      <c r="TQQ61" s="1002"/>
      <c r="TQR61" s="1002"/>
      <c r="TQS61" s="1002"/>
      <c r="TQT61" s="1002"/>
      <c r="TQU61" s="1002"/>
      <c r="TQV61" s="1002"/>
      <c r="TQW61" s="1002"/>
      <c r="TQX61" s="1002"/>
      <c r="TQY61" s="1002"/>
      <c r="TQZ61" s="1002"/>
      <c r="TRA61" s="1002"/>
      <c r="TRB61" s="1002"/>
      <c r="TRC61" s="1002"/>
      <c r="TRD61" s="1002"/>
      <c r="TRE61" s="1002"/>
      <c r="TRF61" s="1002"/>
      <c r="TRG61" s="1002"/>
      <c r="TRH61" s="1002"/>
      <c r="TRI61" s="1002"/>
      <c r="TRJ61" s="1002"/>
      <c r="TRK61" s="1002"/>
      <c r="TRL61" s="1002"/>
      <c r="TRM61" s="1002"/>
      <c r="TRN61" s="1002"/>
      <c r="TRO61" s="1002"/>
      <c r="TRP61" s="1002"/>
      <c r="TRQ61" s="1002"/>
      <c r="TRR61" s="1002"/>
      <c r="TRS61" s="1002"/>
      <c r="TRT61" s="1002"/>
      <c r="TRU61" s="1002"/>
      <c r="TRV61" s="1002"/>
      <c r="TRW61" s="1002"/>
      <c r="TRX61" s="1002"/>
      <c r="TRY61" s="1002"/>
      <c r="TRZ61" s="1002"/>
      <c r="TSA61" s="1002"/>
      <c r="TSB61" s="1002"/>
      <c r="TSC61" s="1002"/>
      <c r="TSD61" s="1002"/>
      <c r="TSE61" s="1002"/>
      <c r="TSF61" s="1002"/>
      <c r="TSG61" s="1002"/>
      <c r="TSH61" s="1002"/>
      <c r="TSI61" s="1002"/>
      <c r="TSJ61" s="1002"/>
      <c r="TSK61" s="1002"/>
      <c r="TSL61" s="1002"/>
      <c r="TSM61" s="1002"/>
      <c r="TSN61" s="1002"/>
      <c r="TSO61" s="1002"/>
      <c r="TSP61" s="1002"/>
      <c r="TSQ61" s="1002"/>
      <c r="TSR61" s="1002"/>
      <c r="TSS61" s="1002"/>
      <c r="TST61" s="1002"/>
      <c r="TSU61" s="1002"/>
      <c r="TSV61" s="1002"/>
      <c r="TSW61" s="1002"/>
      <c r="TSX61" s="1002"/>
      <c r="TSY61" s="1002"/>
      <c r="TSZ61" s="1002"/>
      <c r="TTA61" s="1002"/>
      <c r="TTB61" s="1002"/>
      <c r="TTC61" s="1002"/>
      <c r="TTD61" s="1002"/>
      <c r="TTE61" s="1002"/>
      <c r="TTF61" s="1002"/>
      <c r="TTG61" s="1002"/>
      <c r="TTH61" s="1002"/>
      <c r="TTI61" s="1002"/>
      <c r="TTJ61" s="1002"/>
      <c r="TTK61" s="1002"/>
      <c r="TTL61" s="1002"/>
      <c r="TTM61" s="1002"/>
      <c r="TTN61" s="1002"/>
      <c r="TTO61" s="1002"/>
      <c r="TTP61" s="1002"/>
      <c r="TTQ61" s="1002"/>
      <c r="TTR61" s="1002"/>
      <c r="TTS61" s="1002"/>
      <c r="TTT61" s="1002"/>
      <c r="TTU61" s="1002"/>
      <c r="TTV61" s="1002"/>
      <c r="TTW61" s="1002"/>
      <c r="TTX61" s="1002"/>
      <c r="TTY61" s="1002"/>
      <c r="TTZ61" s="1002"/>
      <c r="TUA61" s="1002"/>
      <c r="TUB61" s="1002"/>
      <c r="TUC61" s="1002"/>
      <c r="TUD61" s="1002"/>
      <c r="TUE61" s="1002"/>
      <c r="TUF61" s="1002"/>
      <c r="TUG61" s="1002"/>
      <c r="TUH61" s="1002"/>
      <c r="TUI61" s="1002"/>
      <c r="TUJ61" s="1002"/>
      <c r="TUK61" s="1002"/>
      <c r="TUL61" s="1002"/>
      <c r="TUM61" s="1002"/>
      <c r="TUN61" s="1002"/>
      <c r="TUO61" s="1002"/>
      <c r="TUP61" s="1002"/>
      <c r="TUQ61" s="1002"/>
      <c r="TUR61" s="1002"/>
      <c r="TUS61" s="1002"/>
      <c r="TUT61" s="1002"/>
      <c r="TUU61" s="1002"/>
      <c r="TUV61" s="1002"/>
      <c r="TUW61" s="1002"/>
      <c r="TUX61" s="1002"/>
      <c r="TUY61" s="1002"/>
      <c r="TUZ61" s="1002"/>
      <c r="TVA61" s="1002"/>
      <c r="TVB61" s="1002"/>
      <c r="TVC61" s="1002"/>
      <c r="TVD61" s="1002"/>
      <c r="TVE61" s="1002"/>
      <c r="TVF61" s="1002"/>
      <c r="TVG61" s="1002"/>
      <c r="TVH61" s="1002"/>
      <c r="TVI61" s="1002"/>
      <c r="TVJ61" s="1002"/>
      <c r="TVK61" s="1002"/>
      <c r="TVL61" s="1002"/>
      <c r="TVM61" s="1002"/>
      <c r="TVN61" s="1002"/>
      <c r="TVO61" s="1002"/>
      <c r="TVP61" s="1002"/>
      <c r="TVQ61" s="1002"/>
      <c r="TVR61" s="1002"/>
      <c r="TVS61" s="1002"/>
      <c r="TVT61" s="1002"/>
      <c r="TVU61" s="1002"/>
      <c r="TVV61" s="1002"/>
      <c r="TVW61" s="1002"/>
      <c r="TVX61" s="1002"/>
      <c r="TVY61" s="1002"/>
      <c r="TVZ61" s="1002"/>
      <c r="TWA61" s="1002"/>
      <c r="TWB61" s="1002"/>
      <c r="TWC61" s="1002"/>
      <c r="TWD61" s="1002"/>
      <c r="TWE61" s="1002"/>
      <c r="TWF61" s="1002"/>
      <c r="TWG61" s="1002"/>
      <c r="TWH61" s="1002"/>
      <c r="TWI61" s="1002"/>
      <c r="TWJ61" s="1002"/>
      <c r="TWK61" s="1002"/>
      <c r="TWL61" s="1002"/>
      <c r="TWM61" s="1002"/>
      <c r="TWN61" s="1002"/>
      <c r="TWO61" s="1002"/>
      <c r="TWP61" s="1002"/>
      <c r="TWQ61" s="1002"/>
      <c r="TWR61" s="1002"/>
      <c r="TWS61" s="1002"/>
      <c r="TWT61" s="1002"/>
      <c r="TWU61" s="1002"/>
      <c r="TWV61" s="1002"/>
      <c r="TWW61" s="1002"/>
      <c r="TWX61" s="1002"/>
      <c r="TWY61" s="1002"/>
      <c r="TWZ61" s="1002"/>
      <c r="TXA61" s="1002"/>
      <c r="TXB61" s="1002"/>
      <c r="TXC61" s="1002"/>
      <c r="TXD61" s="1002"/>
      <c r="TXE61" s="1002"/>
      <c r="TXF61" s="1002"/>
      <c r="TXG61" s="1002"/>
      <c r="TXH61" s="1002"/>
      <c r="TXI61" s="1002"/>
      <c r="TXJ61" s="1002"/>
      <c r="TXK61" s="1002"/>
      <c r="TXL61" s="1002"/>
      <c r="TXM61" s="1002"/>
      <c r="TXN61" s="1002"/>
      <c r="TXO61" s="1002"/>
      <c r="TXP61" s="1002"/>
      <c r="TXQ61" s="1002"/>
      <c r="TXR61" s="1002"/>
      <c r="TXS61" s="1002"/>
      <c r="TXT61" s="1002"/>
      <c r="TXU61" s="1002"/>
      <c r="TXV61" s="1002"/>
      <c r="TXW61" s="1002"/>
      <c r="TXX61" s="1002"/>
      <c r="TXY61" s="1002"/>
      <c r="TXZ61" s="1002"/>
      <c r="TYA61" s="1002"/>
      <c r="TYB61" s="1002"/>
      <c r="TYC61" s="1002"/>
      <c r="TYD61" s="1002"/>
      <c r="TYE61" s="1002"/>
      <c r="TYF61" s="1002"/>
      <c r="TYG61" s="1002"/>
      <c r="TYH61" s="1002"/>
      <c r="TYI61" s="1002"/>
      <c r="TYJ61" s="1002"/>
      <c r="TYK61" s="1002"/>
      <c r="TYL61" s="1002"/>
      <c r="TYM61" s="1002"/>
      <c r="TYN61" s="1002"/>
      <c r="TYO61" s="1002"/>
      <c r="TYP61" s="1002"/>
      <c r="TYQ61" s="1002"/>
      <c r="TYR61" s="1002"/>
      <c r="TYS61" s="1002"/>
      <c r="TYT61" s="1002"/>
      <c r="TYU61" s="1002"/>
      <c r="TYV61" s="1002"/>
      <c r="TYW61" s="1002"/>
      <c r="TYX61" s="1002"/>
      <c r="TYY61" s="1002"/>
      <c r="TYZ61" s="1002"/>
      <c r="TZA61" s="1002"/>
      <c r="TZB61" s="1002"/>
      <c r="TZC61" s="1002"/>
      <c r="TZD61" s="1002"/>
      <c r="TZE61" s="1002"/>
      <c r="TZF61" s="1002"/>
      <c r="TZG61" s="1002"/>
      <c r="TZH61" s="1002"/>
      <c r="TZI61" s="1002"/>
      <c r="TZJ61" s="1002"/>
      <c r="TZK61" s="1002"/>
      <c r="TZL61" s="1002"/>
      <c r="TZM61" s="1002"/>
      <c r="TZN61" s="1002"/>
      <c r="TZO61" s="1002"/>
      <c r="TZP61" s="1002"/>
      <c r="TZQ61" s="1002"/>
      <c r="TZR61" s="1002"/>
      <c r="TZS61" s="1002"/>
      <c r="TZT61" s="1002"/>
      <c r="TZU61" s="1002"/>
      <c r="TZV61" s="1002"/>
      <c r="TZW61" s="1002"/>
      <c r="TZX61" s="1002"/>
      <c r="TZY61" s="1002"/>
      <c r="TZZ61" s="1002"/>
      <c r="UAA61" s="1002"/>
      <c r="UAB61" s="1002"/>
      <c r="UAC61" s="1002"/>
      <c r="UAD61" s="1002"/>
      <c r="UAE61" s="1002"/>
      <c r="UAF61" s="1002"/>
      <c r="UAG61" s="1002"/>
      <c r="UAH61" s="1002"/>
      <c r="UAI61" s="1002"/>
      <c r="UAJ61" s="1002"/>
      <c r="UAK61" s="1002"/>
      <c r="UAL61" s="1002"/>
      <c r="UAM61" s="1002"/>
      <c r="UAN61" s="1002"/>
      <c r="UAO61" s="1002"/>
      <c r="UAP61" s="1002"/>
      <c r="UAQ61" s="1002"/>
      <c r="UAR61" s="1002"/>
      <c r="UAS61" s="1002"/>
      <c r="UAT61" s="1002"/>
      <c r="UAU61" s="1002"/>
      <c r="UAV61" s="1002"/>
      <c r="UAW61" s="1002"/>
      <c r="UAX61" s="1002"/>
      <c r="UAY61" s="1002"/>
      <c r="UAZ61" s="1002"/>
      <c r="UBA61" s="1002"/>
      <c r="UBB61" s="1002"/>
      <c r="UBC61" s="1002"/>
      <c r="UBD61" s="1002"/>
      <c r="UBE61" s="1002"/>
      <c r="UBF61" s="1002"/>
      <c r="UBG61" s="1002"/>
      <c r="UBH61" s="1002"/>
      <c r="UBI61" s="1002"/>
      <c r="UBJ61" s="1002"/>
      <c r="UBK61" s="1002"/>
      <c r="UBL61" s="1002"/>
      <c r="UBM61" s="1002"/>
      <c r="UBN61" s="1002"/>
      <c r="UBO61" s="1002"/>
      <c r="UBP61" s="1002"/>
      <c r="UBQ61" s="1002"/>
      <c r="UBR61" s="1002"/>
      <c r="UBS61" s="1002"/>
      <c r="UBT61" s="1002"/>
      <c r="UBU61" s="1002"/>
      <c r="UBV61" s="1002"/>
      <c r="UBW61" s="1002"/>
      <c r="UBX61" s="1002"/>
      <c r="UBY61" s="1002"/>
      <c r="UBZ61" s="1002"/>
      <c r="UCA61" s="1002"/>
      <c r="UCB61" s="1002"/>
      <c r="UCC61" s="1002"/>
      <c r="UCD61" s="1002"/>
      <c r="UCE61" s="1002"/>
      <c r="UCF61" s="1002"/>
      <c r="UCG61" s="1002"/>
      <c r="UCH61" s="1002"/>
      <c r="UCI61" s="1002"/>
      <c r="UCJ61" s="1002"/>
      <c r="UCK61" s="1002"/>
      <c r="UCL61" s="1002"/>
      <c r="UCM61" s="1002"/>
      <c r="UCN61" s="1002"/>
      <c r="UCO61" s="1002"/>
      <c r="UCP61" s="1002"/>
      <c r="UCQ61" s="1002"/>
      <c r="UCR61" s="1002"/>
      <c r="UCS61" s="1002"/>
      <c r="UCT61" s="1002"/>
      <c r="UCU61" s="1002"/>
      <c r="UCV61" s="1002"/>
      <c r="UCW61" s="1002"/>
      <c r="UCX61" s="1002"/>
      <c r="UCY61" s="1002"/>
      <c r="UCZ61" s="1002"/>
      <c r="UDA61" s="1002"/>
      <c r="UDB61" s="1002"/>
      <c r="UDC61" s="1002"/>
      <c r="UDD61" s="1002"/>
      <c r="UDE61" s="1002"/>
      <c r="UDF61" s="1002"/>
      <c r="UDG61" s="1002"/>
      <c r="UDH61" s="1002"/>
      <c r="UDI61" s="1002"/>
      <c r="UDJ61" s="1002"/>
      <c r="UDK61" s="1002"/>
      <c r="UDL61" s="1002"/>
      <c r="UDM61" s="1002"/>
      <c r="UDN61" s="1002"/>
      <c r="UDO61" s="1002"/>
      <c r="UDP61" s="1002"/>
      <c r="UDQ61" s="1002"/>
      <c r="UDR61" s="1002"/>
      <c r="UDS61" s="1002"/>
      <c r="UDT61" s="1002"/>
      <c r="UDU61" s="1002"/>
      <c r="UDV61" s="1002"/>
      <c r="UDW61" s="1002"/>
      <c r="UDX61" s="1002"/>
      <c r="UDY61" s="1002"/>
      <c r="UDZ61" s="1002"/>
      <c r="UEA61" s="1002"/>
      <c r="UEB61" s="1002"/>
      <c r="UEC61" s="1002"/>
      <c r="UED61" s="1002"/>
      <c r="UEE61" s="1002"/>
      <c r="UEF61" s="1002"/>
      <c r="UEG61" s="1002"/>
      <c r="UEH61" s="1002"/>
      <c r="UEI61" s="1002"/>
      <c r="UEJ61" s="1002"/>
      <c r="UEK61" s="1002"/>
      <c r="UEL61" s="1002"/>
      <c r="UEM61" s="1002"/>
      <c r="UEN61" s="1002"/>
      <c r="UEO61" s="1002"/>
      <c r="UEP61" s="1002"/>
      <c r="UEQ61" s="1002"/>
      <c r="UER61" s="1002"/>
      <c r="UES61" s="1002"/>
      <c r="UET61" s="1002"/>
      <c r="UEU61" s="1002"/>
      <c r="UEV61" s="1002"/>
      <c r="UEW61" s="1002"/>
      <c r="UEX61" s="1002"/>
      <c r="UEY61" s="1002"/>
      <c r="UEZ61" s="1002"/>
      <c r="UFA61" s="1002"/>
      <c r="UFB61" s="1002"/>
      <c r="UFC61" s="1002"/>
      <c r="UFD61" s="1002"/>
      <c r="UFE61" s="1002"/>
      <c r="UFF61" s="1002"/>
      <c r="UFG61" s="1002"/>
      <c r="UFH61" s="1002"/>
      <c r="UFI61" s="1002"/>
      <c r="UFJ61" s="1002"/>
      <c r="UFK61" s="1002"/>
      <c r="UFL61" s="1002"/>
      <c r="UFM61" s="1002"/>
      <c r="UFN61" s="1002"/>
      <c r="UFO61" s="1002"/>
      <c r="UFP61" s="1002"/>
      <c r="UFQ61" s="1002"/>
      <c r="UFR61" s="1002"/>
      <c r="UFS61" s="1002"/>
      <c r="UFT61" s="1002"/>
      <c r="UFU61" s="1002"/>
      <c r="UFV61" s="1002"/>
      <c r="UFW61" s="1002"/>
      <c r="UFX61" s="1002"/>
      <c r="UFY61" s="1002"/>
      <c r="UFZ61" s="1002"/>
      <c r="UGA61" s="1002"/>
      <c r="UGB61" s="1002"/>
      <c r="UGC61" s="1002"/>
      <c r="UGD61" s="1002"/>
      <c r="UGE61" s="1002"/>
      <c r="UGF61" s="1002"/>
      <c r="UGG61" s="1002"/>
      <c r="UGH61" s="1002"/>
      <c r="UGI61" s="1002"/>
      <c r="UGJ61" s="1002"/>
      <c r="UGK61" s="1002"/>
      <c r="UGL61" s="1002"/>
      <c r="UGM61" s="1002"/>
      <c r="UGN61" s="1002"/>
      <c r="UGO61" s="1002"/>
      <c r="UGP61" s="1002"/>
      <c r="UGQ61" s="1002"/>
      <c r="UGR61" s="1002"/>
      <c r="UGS61" s="1002"/>
      <c r="UGT61" s="1002"/>
      <c r="UGU61" s="1002"/>
      <c r="UGV61" s="1002"/>
      <c r="UGW61" s="1002"/>
      <c r="UGX61" s="1002"/>
      <c r="UGY61" s="1002"/>
      <c r="UGZ61" s="1002"/>
      <c r="UHA61" s="1002"/>
      <c r="UHB61" s="1002"/>
      <c r="UHC61" s="1002"/>
      <c r="UHD61" s="1002"/>
      <c r="UHE61" s="1002"/>
      <c r="UHF61" s="1002"/>
      <c r="UHG61" s="1002"/>
      <c r="UHH61" s="1002"/>
      <c r="UHI61" s="1002"/>
      <c r="UHJ61" s="1002"/>
      <c r="UHK61" s="1002"/>
      <c r="UHL61" s="1002"/>
      <c r="UHM61" s="1002"/>
      <c r="UHN61" s="1002"/>
      <c r="UHO61" s="1002"/>
      <c r="UHP61" s="1002"/>
      <c r="UHQ61" s="1002"/>
      <c r="UHR61" s="1002"/>
      <c r="UHS61" s="1002"/>
      <c r="UHT61" s="1002"/>
      <c r="UHU61" s="1002"/>
      <c r="UHV61" s="1002"/>
      <c r="UHW61" s="1002"/>
      <c r="UHX61" s="1002"/>
      <c r="UHY61" s="1002"/>
      <c r="UHZ61" s="1002"/>
      <c r="UIA61" s="1002"/>
      <c r="UIB61" s="1002"/>
      <c r="UIC61" s="1002"/>
      <c r="UID61" s="1002"/>
      <c r="UIE61" s="1002"/>
      <c r="UIF61" s="1002"/>
      <c r="UIG61" s="1002"/>
      <c r="UIH61" s="1002"/>
      <c r="UII61" s="1002"/>
      <c r="UIJ61" s="1002"/>
      <c r="UIK61" s="1002"/>
      <c r="UIL61" s="1002"/>
      <c r="UIM61" s="1002"/>
      <c r="UIN61" s="1002"/>
      <c r="UIO61" s="1002"/>
      <c r="UIP61" s="1002"/>
      <c r="UIQ61" s="1002"/>
      <c r="UIR61" s="1002"/>
      <c r="UIS61" s="1002"/>
      <c r="UIT61" s="1002"/>
      <c r="UIU61" s="1002"/>
      <c r="UIV61" s="1002"/>
      <c r="UIW61" s="1002"/>
      <c r="UIX61" s="1002"/>
      <c r="UIY61" s="1002"/>
      <c r="UIZ61" s="1002"/>
      <c r="UJA61" s="1002"/>
      <c r="UJB61" s="1002"/>
      <c r="UJC61" s="1002"/>
      <c r="UJD61" s="1002"/>
      <c r="UJE61" s="1002"/>
      <c r="UJF61" s="1002"/>
      <c r="UJG61" s="1002"/>
      <c r="UJH61" s="1002"/>
      <c r="UJI61" s="1002"/>
      <c r="UJJ61" s="1002"/>
      <c r="UJK61" s="1002"/>
      <c r="UJL61" s="1002"/>
      <c r="UJM61" s="1002"/>
      <c r="UJN61" s="1002"/>
      <c r="UJO61" s="1002"/>
      <c r="UJP61" s="1002"/>
      <c r="UJQ61" s="1002"/>
      <c r="UJR61" s="1002"/>
      <c r="UJS61" s="1002"/>
      <c r="UJT61" s="1002"/>
      <c r="UJU61" s="1002"/>
      <c r="UJV61" s="1002"/>
      <c r="UJW61" s="1002"/>
      <c r="UJX61" s="1002"/>
      <c r="UJY61" s="1002"/>
      <c r="UJZ61" s="1002"/>
      <c r="UKA61" s="1002"/>
      <c r="UKB61" s="1002"/>
      <c r="UKC61" s="1002"/>
      <c r="UKD61" s="1002"/>
      <c r="UKE61" s="1002"/>
      <c r="UKF61" s="1002"/>
      <c r="UKG61" s="1002"/>
      <c r="UKH61" s="1002"/>
      <c r="UKI61" s="1002"/>
      <c r="UKJ61" s="1002"/>
      <c r="UKK61" s="1002"/>
      <c r="UKL61" s="1002"/>
      <c r="UKM61" s="1002"/>
      <c r="UKN61" s="1002"/>
      <c r="UKO61" s="1002"/>
      <c r="UKP61" s="1002"/>
      <c r="UKQ61" s="1002"/>
      <c r="UKR61" s="1002"/>
      <c r="UKS61" s="1002"/>
      <c r="UKT61" s="1002"/>
      <c r="UKU61" s="1002"/>
      <c r="UKV61" s="1002"/>
      <c r="UKW61" s="1002"/>
      <c r="UKX61" s="1002"/>
      <c r="UKY61" s="1002"/>
      <c r="UKZ61" s="1002"/>
      <c r="ULA61" s="1002"/>
      <c r="ULB61" s="1002"/>
      <c r="ULC61" s="1002"/>
      <c r="ULD61" s="1002"/>
      <c r="ULE61" s="1002"/>
      <c r="ULF61" s="1002"/>
      <c r="ULG61" s="1002"/>
      <c r="ULH61" s="1002"/>
      <c r="ULI61" s="1002"/>
      <c r="ULJ61" s="1002"/>
      <c r="ULK61" s="1002"/>
      <c r="ULL61" s="1002"/>
      <c r="ULM61" s="1002"/>
      <c r="ULN61" s="1002"/>
      <c r="ULO61" s="1002"/>
      <c r="ULP61" s="1002"/>
      <c r="ULQ61" s="1002"/>
      <c r="ULR61" s="1002"/>
      <c r="ULS61" s="1002"/>
      <c r="ULT61" s="1002"/>
      <c r="ULU61" s="1002"/>
      <c r="ULV61" s="1002"/>
      <c r="ULW61" s="1002"/>
      <c r="ULX61" s="1002"/>
      <c r="ULY61" s="1002"/>
      <c r="ULZ61" s="1002"/>
      <c r="UMA61" s="1002"/>
      <c r="UMB61" s="1002"/>
      <c r="UMC61" s="1002"/>
      <c r="UMD61" s="1002"/>
      <c r="UME61" s="1002"/>
      <c r="UMF61" s="1002"/>
      <c r="UMG61" s="1002"/>
      <c r="UMH61" s="1002"/>
      <c r="UMI61" s="1002"/>
      <c r="UMJ61" s="1002"/>
      <c r="UMK61" s="1002"/>
      <c r="UML61" s="1002"/>
      <c r="UMM61" s="1002"/>
      <c r="UMN61" s="1002"/>
      <c r="UMO61" s="1002"/>
      <c r="UMP61" s="1002"/>
      <c r="UMQ61" s="1002"/>
      <c r="UMR61" s="1002"/>
      <c r="UMS61" s="1002"/>
      <c r="UMT61" s="1002"/>
      <c r="UMU61" s="1002"/>
      <c r="UMV61" s="1002"/>
      <c r="UMW61" s="1002"/>
      <c r="UMX61" s="1002"/>
      <c r="UMY61" s="1002"/>
      <c r="UMZ61" s="1002"/>
      <c r="UNA61" s="1002"/>
      <c r="UNB61" s="1002"/>
      <c r="UNC61" s="1002"/>
      <c r="UND61" s="1002"/>
      <c r="UNE61" s="1002"/>
      <c r="UNF61" s="1002"/>
      <c r="UNG61" s="1002"/>
      <c r="UNH61" s="1002"/>
      <c r="UNI61" s="1002"/>
      <c r="UNJ61" s="1002"/>
      <c r="UNK61" s="1002"/>
      <c r="UNL61" s="1002"/>
      <c r="UNM61" s="1002"/>
      <c r="UNN61" s="1002"/>
      <c r="UNO61" s="1002"/>
      <c r="UNP61" s="1002"/>
      <c r="UNQ61" s="1002"/>
      <c r="UNR61" s="1002"/>
      <c r="UNS61" s="1002"/>
      <c r="UNT61" s="1002"/>
      <c r="UNU61" s="1002"/>
      <c r="UNV61" s="1002"/>
      <c r="UNW61" s="1002"/>
      <c r="UNX61" s="1002"/>
      <c r="UNY61" s="1002"/>
      <c r="UNZ61" s="1002"/>
      <c r="UOA61" s="1002"/>
      <c r="UOB61" s="1002"/>
      <c r="UOC61" s="1002"/>
      <c r="UOD61" s="1002"/>
      <c r="UOE61" s="1002"/>
      <c r="UOF61" s="1002"/>
      <c r="UOG61" s="1002"/>
      <c r="UOH61" s="1002"/>
      <c r="UOI61" s="1002"/>
      <c r="UOJ61" s="1002"/>
      <c r="UOK61" s="1002"/>
      <c r="UOL61" s="1002"/>
      <c r="UOM61" s="1002"/>
      <c r="UON61" s="1002"/>
      <c r="UOO61" s="1002"/>
      <c r="UOP61" s="1002"/>
      <c r="UOQ61" s="1002"/>
      <c r="UOR61" s="1002"/>
      <c r="UOS61" s="1002"/>
      <c r="UOT61" s="1002"/>
      <c r="UOU61" s="1002"/>
      <c r="UOV61" s="1002"/>
      <c r="UOW61" s="1002"/>
      <c r="UOX61" s="1002"/>
      <c r="UOY61" s="1002"/>
      <c r="UOZ61" s="1002"/>
      <c r="UPA61" s="1002"/>
      <c r="UPB61" s="1002"/>
      <c r="UPC61" s="1002"/>
      <c r="UPD61" s="1002"/>
      <c r="UPE61" s="1002"/>
      <c r="UPF61" s="1002"/>
      <c r="UPG61" s="1002"/>
      <c r="UPH61" s="1002"/>
      <c r="UPI61" s="1002"/>
      <c r="UPJ61" s="1002"/>
      <c r="UPK61" s="1002"/>
      <c r="UPL61" s="1002"/>
      <c r="UPM61" s="1002"/>
      <c r="UPN61" s="1002"/>
      <c r="UPO61" s="1002"/>
      <c r="UPP61" s="1002"/>
      <c r="UPQ61" s="1002"/>
      <c r="UPR61" s="1002"/>
      <c r="UPS61" s="1002"/>
      <c r="UPT61" s="1002"/>
      <c r="UPU61" s="1002"/>
      <c r="UPV61" s="1002"/>
      <c r="UPW61" s="1002"/>
      <c r="UPX61" s="1002"/>
      <c r="UPY61" s="1002"/>
      <c r="UPZ61" s="1002"/>
      <c r="UQA61" s="1002"/>
      <c r="UQB61" s="1002"/>
      <c r="UQC61" s="1002"/>
      <c r="UQD61" s="1002"/>
      <c r="UQE61" s="1002"/>
      <c r="UQF61" s="1002"/>
      <c r="UQG61" s="1002"/>
      <c r="UQH61" s="1002"/>
      <c r="UQI61" s="1002"/>
      <c r="UQJ61" s="1002"/>
      <c r="UQK61" s="1002"/>
      <c r="UQL61" s="1002"/>
      <c r="UQM61" s="1002"/>
      <c r="UQN61" s="1002"/>
      <c r="UQO61" s="1002"/>
      <c r="UQP61" s="1002"/>
      <c r="UQQ61" s="1002"/>
      <c r="UQR61" s="1002"/>
      <c r="UQS61" s="1002"/>
      <c r="UQT61" s="1002"/>
      <c r="UQU61" s="1002"/>
      <c r="UQV61" s="1002"/>
      <c r="UQW61" s="1002"/>
      <c r="UQX61" s="1002"/>
      <c r="UQY61" s="1002"/>
      <c r="UQZ61" s="1002"/>
      <c r="URA61" s="1002"/>
      <c r="URB61" s="1002"/>
      <c r="URC61" s="1002"/>
      <c r="URD61" s="1002"/>
      <c r="URE61" s="1002"/>
      <c r="URF61" s="1002"/>
      <c r="URG61" s="1002"/>
      <c r="URH61" s="1002"/>
      <c r="URI61" s="1002"/>
      <c r="URJ61" s="1002"/>
      <c r="URK61" s="1002"/>
      <c r="URL61" s="1002"/>
      <c r="URM61" s="1002"/>
      <c r="URN61" s="1002"/>
      <c r="URO61" s="1002"/>
      <c r="URP61" s="1002"/>
      <c r="URQ61" s="1002"/>
      <c r="URR61" s="1002"/>
      <c r="URS61" s="1002"/>
      <c r="URT61" s="1002"/>
      <c r="URU61" s="1002"/>
      <c r="URV61" s="1002"/>
      <c r="URW61" s="1002"/>
      <c r="URX61" s="1002"/>
      <c r="URY61" s="1002"/>
      <c r="URZ61" s="1002"/>
      <c r="USA61" s="1002"/>
      <c r="USB61" s="1002"/>
      <c r="USC61" s="1002"/>
      <c r="USD61" s="1002"/>
      <c r="USE61" s="1002"/>
      <c r="USF61" s="1002"/>
      <c r="USG61" s="1002"/>
      <c r="USH61" s="1002"/>
      <c r="USI61" s="1002"/>
      <c r="USJ61" s="1002"/>
      <c r="USK61" s="1002"/>
      <c r="USL61" s="1002"/>
      <c r="USM61" s="1002"/>
      <c r="USN61" s="1002"/>
      <c r="USO61" s="1002"/>
      <c r="USP61" s="1002"/>
      <c r="USQ61" s="1002"/>
      <c r="USR61" s="1002"/>
      <c r="USS61" s="1002"/>
      <c r="UST61" s="1002"/>
      <c r="USU61" s="1002"/>
      <c r="USV61" s="1002"/>
      <c r="USW61" s="1002"/>
      <c r="USX61" s="1002"/>
      <c r="USY61" s="1002"/>
      <c r="USZ61" s="1002"/>
      <c r="UTA61" s="1002"/>
      <c r="UTB61" s="1002"/>
      <c r="UTC61" s="1002"/>
      <c r="UTD61" s="1002"/>
      <c r="UTE61" s="1002"/>
      <c r="UTF61" s="1002"/>
      <c r="UTG61" s="1002"/>
      <c r="UTH61" s="1002"/>
      <c r="UTI61" s="1002"/>
      <c r="UTJ61" s="1002"/>
      <c r="UTK61" s="1002"/>
      <c r="UTL61" s="1002"/>
      <c r="UTM61" s="1002"/>
      <c r="UTN61" s="1002"/>
      <c r="UTO61" s="1002"/>
      <c r="UTP61" s="1002"/>
      <c r="UTQ61" s="1002"/>
      <c r="UTR61" s="1002"/>
      <c r="UTS61" s="1002"/>
      <c r="UTT61" s="1002"/>
      <c r="UTU61" s="1002"/>
      <c r="UTV61" s="1002"/>
      <c r="UTW61" s="1002"/>
      <c r="UTX61" s="1002"/>
      <c r="UTY61" s="1002"/>
      <c r="UTZ61" s="1002"/>
      <c r="UUA61" s="1002"/>
      <c r="UUB61" s="1002"/>
      <c r="UUC61" s="1002"/>
      <c r="UUD61" s="1002"/>
      <c r="UUE61" s="1002"/>
      <c r="UUF61" s="1002"/>
      <c r="UUG61" s="1002"/>
      <c r="UUH61" s="1002"/>
      <c r="UUI61" s="1002"/>
      <c r="UUJ61" s="1002"/>
      <c r="UUK61" s="1002"/>
      <c r="UUL61" s="1002"/>
      <c r="UUM61" s="1002"/>
      <c r="UUN61" s="1002"/>
      <c r="UUO61" s="1002"/>
      <c r="UUP61" s="1002"/>
      <c r="UUQ61" s="1002"/>
      <c r="UUR61" s="1002"/>
      <c r="UUS61" s="1002"/>
      <c r="UUT61" s="1002"/>
      <c r="UUU61" s="1002"/>
      <c r="UUV61" s="1002"/>
      <c r="UUW61" s="1002"/>
      <c r="UUX61" s="1002"/>
      <c r="UUY61" s="1002"/>
      <c r="UUZ61" s="1002"/>
      <c r="UVA61" s="1002"/>
      <c r="UVB61" s="1002"/>
      <c r="UVC61" s="1002"/>
      <c r="UVD61" s="1002"/>
      <c r="UVE61" s="1002"/>
      <c r="UVF61" s="1002"/>
      <c r="UVG61" s="1002"/>
      <c r="UVH61" s="1002"/>
      <c r="UVI61" s="1002"/>
      <c r="UVJ61" s="1002"/>
      <c r="UVK61" s="1002"/>
      <c r="UVL61" s="1002"/>
      <c r="UVM61" s="1002"/>
      <c r="UVN61" s="1002"/>
      <c r="UVO61" s="1002"/>
      <c r="UVP61" s="1002"/>
      <c r="UVQ61" s="1002"/>
      <c r="UVR61" s="1002"/>
      <c r="UVS61" s="1002"/>
      <c r="UVT61" s="1002"/>
      <c r="UVU61" s="1002"/>
      <c r="UVV61" s="1002"/>
      <c r="UVW61" s="1002"/>
      <c r="UVX61" s="1002"/>
      <c r="UVY61" s="1002"/>
      <c r="UVZ61" s="1002"/>
      <c r="UWA61" s="1002"/>
      <c r="UWB61" s="1002"/>
      <c r="UWC61" s="1002"/>
      <c r="UWD61" s="1002"/>
      <c r="UWE61" s="1002"/>
      <c r="UWF61" s="1002"/>
      <c r="UWG61" s="1002"/>
      <c r="UWH61" s="1002"/>
      <c r="UWI61" s="1002"/>
      <c r="UWJ61" s="1002"/>
      <c r="UWK61" s="1002"/>
      <c r="UWL61" s="1002"/>
      <c r="UWM61" s="1002"/>
      <c r="UWN61" s="1002"/>
      <c r="UWO61" s="1002"/>
      <c r="UWP61" s="1002"/>
      <c r="UWQ61" s="1002"/>
      <c r="UWR61" s="1002"/>
      <c r="UWS61" s="1002"/>
      <c r="UWT61" s="1002"/>
      <c r="UWU61" s="1002"/>
      <c r="UWV61" s="1002"/>
      <c r="UWW61" s="1002"/>
      <c r="UWX61" s="1002"/>
      <c r="UWY61" s="1002"/>
      <c r="UWZ61" s="1002"/>
      <c r="UXA61" s="1002"/>
      <c r="UXB61" s="1002"/>
      <c r="UXC61" s="1002"/>
      <c r="UXD61" s="1002"/>
      <c r="UXE61" s="1002"/>
      <c r="UXF61" s="1002"/>
      <c r="UXG61" s="1002"/>
      <c r="UXH61" s="1002"/>
      <c r="UXI61" s="1002"/>
      <c r="UXJ61" s="1002"/>
      <c r="UXK61" s="1002"/>
      <c r="UXL61" s="1002"/>
      <c r="UXM61" s="1002"/>
      <c r="UXN61" s="1002"/>
      <c r="UXO61" s="1002"/>
      <c r="UXP61" s="1002"/>
      <c r="UXQ61" s="1002"/>
      <c r="UXR61" s="1002"/>
      <c r="UXS61" s="1002"/>
      <c r="UXT61" s="1002"/>
      <c r="UXU61" s="1002"/>
      <c r="UXV61" s="1002"/>
      <c r="UXW61" s="1002"/>
      <c r="UXX61" s="1002"/>
      <c r="UXY61" s="1002"/>
      <c r="UXZ61" s="1002"/>
      <c r="UYA61" s="1002"/>
      <c r="UYB61" s="1002"/>
      <c r="UYC61" s="1002"/>
      <c r="UYD61" s="1002"/>
      <c r="UYE61" s="1002"/>
      <c r="UYF61" s="1002"/>
      <c r="UYG61" s="1002"/>
      <c r="UYH61" s="1002"/>
      <c r="UYI61" s="1002"/>
      <c r="UYJ61" s="1002"/>
      <c r="UYK61" s="1002"/>
      <c r="UYL61" s="1002"/>
      <c r="UYM61" s="1002"/>
      <c r="UYN61" s="1002"/>
      <c r="UYO61" s="1002"/>
      <c r="UYP61" s="1002"/>
      <c r="UYQ61" s="1002"/>
      <c r="UYR61" s="1002"/>
      <c r="UYS61" s="1002"/>
      <c r="UYT61" s="1002"/>
      <c r="UYU61" s="1002"/>
      <c r="UYV61" s="1002"/>
      <c r="UYW61" s="1002"/>
      <c r="UYX61" s="1002"/>
      <c r="UYY61" s="1002"/>
      <c r="UYZ61" s="1002"/>
      <c r="UZA61" s="1002"/>
      <c r="UZB61" s="1002"/>
      <c r="UZC61" s="1002"/>
      <c r="UZD61" s="1002"/>
      <c r="UZE61" s="1002"/>
      <c r="UZF61" s="1002"/>
      <c r="UZG61" s="1002"/>
      <c r="UZH61" s="1002"/>
      <c r="UZI61" s="1002"/>
      <c r="UZJ61" s="1002"/>
      <c r="UZK61" s="1002"/>
      <c r="UZL61" s="1002"/>
      <c r="UZM61" s="1002"/>
      <c r="UZN61" s="1002"/>
      <c r="UZO61" s="1002"/>
      <c r="UZP61" s="1002"/>
      <c r="UZQ61" s="1002"/>
      <c r="UZR61" s="1002"/>
      <c r="UZS61" s="1002"/>
      <c r="UZT61" s="1002"/>
      <c r="UZU61" s="1002"/>
      <c r="UZV61" s="1002"/>
      <c r="UZW61" s="1002"/>
      <c r="UZX61" s="1002"/>
      <c r="UZY61" s="1002"/>
      <c r="UZZ61" s="1002"/>
      <c r="VAA61" s="1002"/>
      <c r="VAB61" s="1002"/>
      <c r="VAC61" s="1002"/>
      <c r="VAD61" s="1002"/>
      <c r="VAE61" s="1002"/>
      <c r="VAF61" s="1002"/>
      <c r="VAG61" s="1002"/>
      <c r="VAH61" s="1002"/>
      <c r="VAI61" s="1002"/>
      <c r="VAJ61" s="1002"/>
      <c r="VAK61" s="1002"/>
      <c r="VAL61" s="1002"/>
      <c r="VAM61" s="1002"/>
      <c r="VAN61" s="1002"/>
      <c r="VAO61" s="1002"/>
      <c r="VAP61" s="1002"/>
      <c r="VAQ61" s="1002"/>
      <c r="VAR61" s="1002"/>
      <c r="VAS61" s="1002"/>
      <c r="VAT61" s="1002"/>
      <c r="VAU61" s="1002"/>
      <c r="VAV61" s="1002"/>
      <c r="VAW61" s="1002"/>
      <c r="VAX61" s="1002"/>
      <c r="VAY61" s="1002"/>
      <c r="VAZ61" s="1002"/>
      <c r="VBA61" s="1002"/>
      <c r="VBB61" s="1002"/>
      <c r="VBC61" s="1002"/>
      <c r="VBD61" s="1002"/>
      <c r="VBE61" s="1002"/>
      <c r="VBF61" s="1002"/>
      <c r="VBG61" s="1002"/>
      <c r="VBH61" s="1002"/>
      <c r="VBI61" s="1002"/>
      <c r="VBJ61" s="1002"/>
      <c r="VBK61" s="1002"/>
      <c r="VBL61" s="1002"/>
      <c r="VBM61" s="1002"/>
      <c r="VBN61" s="1002"/>
      <c r="VBO61" s="1002"/>
      <c r="VBP61" s="1002"/>
      <c r="VBQ61" s="1002"/>
      <c r="VBR61" s="1002"/>
      <c r="VBS61" s="1002"/>
      <c r="VBT61" s="1002"/>
      <c r="VBU61" s="1002"/>
      <c r="VBV61" s="1002"/>
      <c r="VBW61" s="1002"/>
      <c r="VBX61" s="1002"/>
      <c r="VBY61" s="1002"/>
      <c r="VBZ61" s="1002"/>
      <c r="VCA61" s="1002"/>
      <c r="VCB61" s="1002"/>
      <c r="VCC61" s="1002"/>
      <c r="VCD61" s="1002"/>
      <c r="VCE61" s="1002"/>
      <c r="VCF61" s="1002"/>
      <c r="VCG61" s="1002"/>
      <c r="VCH61" s="1002"/>
      <c r="VCI61" s="1002"/>
      <c r="VCJ61" s="1002"/>
      <c r="VCK61" s="1002"/>
      <c r="VCL61" s="1002"/>
      <c r="VCM61" s="1002"/>
      <c r="VCN61" s="1002"/>
      <c r="VCO61" s="1002"/>
      <c r="VCP61" s="1002"/>
      <c r="VCQ61" s="1002"/>
      <c r="VCR61" s="1002"/>
      <c r="VCS61" s="1002"/>
      <c r="VCT61" s="1002"/>
      <c r="VCU61" s="1002"/>
      <c r="VCV61" s="1002"/>
      <c r="VCW61" s="1002"/>
      <c r="VCX61" s="1002"/>
      <c r="VCY61" s="1002"/>
      <c r="VCZ61" s="1002"/>
      <c r="VDA61" s="1002"/>
      <c r="VDB61" s="1002"/>
      <c r="VDC61" s="1002"/>
      <c r="VDD61" s="1002"/>
      <c r="VDE61" s="1002"/>
      <c r="VDF61" s="1002"/>
      <c r="VDG61" s="1002"/>
      <c r="VDH61" s="1002"/>
      <c r="VDI61" s="1002"/>
      <c r="VDJ61" s="1002"/>
      <c r="VDK61" s="1002"/>
      <c r="VDL61" s="1002"/>
      <c r="VDM61" s="1002"/>
      <c r="VDN61" s="1002"/>
      <c r="VDO61" s="1002"/>
      <c r="VDP61" s="1002"/>
      <c r="VDQ61" s="1002"/>
      <c r="VDR61" s="1002"/>
      <c r="VDS61" s="1002"/>
      <c r="VDT61" s="1002"/>
      <c r="VDU61" s="1002"/>
      <c r="VDV61" s="1002"/>
      <c r="VDW61" s="1002"/>
      <c r="VDX61" s="1002"/>
      <c r="VDY61" s="1002"/>
      <c r="VDZ61" s="1002"/>
      <c r="VEA61" s="1002"/>
      <c r="VEB61" s="1002"/>
      <c r="VEC61" s="1002"/>
      <c r="VED61" s="1002"/>
      <c r="VEE61" s="1002"/>
      <c r="VEF61" s="1002"/>
      <c r="VEG61" s="1002"/>
      <c r="VEH61" s="1002"/>
      <c r="VEI61" s="1002"/>
      <c r="VEJ61" s="1002"/>
      <c r="VEK61" s="1002"/>
      <c r="VEL61" s="1002"/>
      <c r="VEM61" s="1002"/>
      <c r="VEN61" s="1002"/>
      <c r="VEO61" s="1002"/>
      <c r="VEP61" s="1002"/>
      <c r="VEQ61" s="1002"/>
      <c r="VER61" s="1002"/>
      <c r="VES61" s="1002"/>
      <c r="VET61" s="1002"/>
      <c r="VEU61" s="1002"/>
      <c r="VEV61" s="1002"/>
      <c r="VEW61" s="1002"/>
      <c r="VEX61" s="1002"/>
      <c r="VEY61" s="1002"/>
      <c r="VEZ61" s="1002"/>
      <c r="VFA61" s="1002"/>
      <c r="VFB61" s="1002"/>
      <c r="VFC61" s="1002"/>
      <c r="VFD61" s="1002"/>
      <c r="VFE61" s="1002"/>
      <c r="VFF61" s="1002"/>
      <c r="VFG61" s="1002"/>
      <c r="VFH61" s="1002"/>
      <c r="VFI61" s="1002"/>
      <c r="VFJ61" s="1002"/>
      <c r="VFK61" s="1002"/>
      <c r="VFL61" s="1002"/>
      <c r="VFM61" s="1002"/>
      <c r="VFN61" s="1002"/>
      <c r="VFO61" s="1002"/>
      <c r="VFP61" s="1002"/>
      <c r="VFQ61" s="1002"/>
      <c r="VFR61" s="1002"/>
      <c r="VFS61" s="1002"/>
      <c r="VFT61" s="1002"/>
      <c r="VFU61" s="1002"/>
      <c r="VFV61" s="1002"/>
      <c r="VFW61" s="1002"/>
      <c r="VFX61" s="1002"/>
      <c r="VFY61" s="1002"/>
      <c r="VFZ61" s="1002"/>
      <c r="VGA61" s="1002"/>
      <c r="VGB61" s="1002"/>
      <c r="VGC61" s="1002"/>
      <c r="VGD61" s="1002"/>
      <c r="VGE61" s="1002"/>
      <c r="VGF61" s="1002"/>
      <c r="VGG61" s="1002"/>
      <c r="VGH61" s="1002"/>
      <c r="VGI61" s="1002"/>
      <c r="VGJ61" s="1002"/>
      <c r="VGK61" s="1002"/>
      <c r="VGL61" s="1002"/>
      <c r="VGM61" s="1002"/>
      <c r="VGN61" s="1002"/>
      <c r="VGO61" s="1002"/>
      <c r="VGP61" s="1002"/>
      <c r="VGQ61" s="1002"/>
      <c r="VGR61" s="1002"/>
      <c r="VGS61" s="1002"/>
      <c r="VGT61" s="1002"/>
      <c r="VGU61" s="1002"/>
      <c r="VGV61" s="1002"/>
      <c r="VGW61" s="1002"/>
      <c r="VGX61" s="1002"/>
      <c r="VGY61" s="1002"/>
      <c r="VGZ61" s="1002"/>
      <c r="VHA61" s="1002"/>
      <c r="VHB61" s="1002"/>
      <c r="VHC61" s="1002"/>
      <c r="VHD61" s="1002"/>
      <c r="VHE61" s="1002"/>
      <c r="VHF61" s="1002"/>
      <c r="VHG61" s="1002"/>
      <c r="VHH61" s="1002"/>
      <c r="VHI61" s="1002"/>
      <c r="VHJ61" s="1002"/>
      <c r="VHK61" s="1002"/>
      <c r="VHL61" s="1002"/>
      <c r="VHM61" s="1002"/>
      <c r="VHN61" s="1002"/>
      <c r="VHO61" s="1002"/>
      <c r="VHP61" s="1002"/>
      <c r="VHQ61" s="1002"/>
      <c r="VHR61" s="1002"/>
      <c r="VHS61" s="1002"/>
      <c r="VHT61" s="1002"/>
      <c r="VHU61" s="1002"/>
      <c r="VHV61" s="1002"/>
      <c r="VHW61" s="1002"/>
      <c r="VHX61" s="1002"/>
      <c r="VHY61" s="1002"/>
      <c r="VHZ61" s="1002"/>
      <c r="VIA61" s="1002"/>
      <c r="VIB61" s="1002"/>
      <c r="VIC61" s="1002"/>
      <c r="VID61" s="1002"/>
      <c r="VIE61" s="1002"/>
      <c r="VIF61" s="1002"/>
      <c r="VIG61" s="1002"/>
      <c r="VIH61" s="1002"/>
      <c r="VII61" s="1002"/>
      <c r="VIJ61" s="1002"/>
      <c r="VIK61" s="1002"/>
      <c r="VIL61" s="1002"/>
      <c r="VIM61" s="1002"/>
      <c r="VIN61" s="1002"/>
      <c r="VIO61" s="1002"/>
      <c r="VIP61" s="1002"/>
      <c r="VIQ61" s="1002"/>
      <c r="VIR61" s="1002"/>
      <c r="VIS61" s="1002"/>
      <c r="VIT61" s="1002"/>
      <c r="VIU61" s="1002"/>
      <c r="VIV61" s="1002"/>
      <c r="VIW61" s="1002"/>
      <c r="VIX61" s="1002"/>
      <c r="VIY61" s="1002"/>
      <c r="VIZ61" s="1002"/>
      <c r="VJA61" s="1002"/>
      <c r="VJB61" s="1002"/>
      <c r="VJC61" s="1002"/>
      <c r="VJD61" s="1002"/>
      <c r="VJE61" s="1002"/>
      <c r="VJF61" s="1002"/>
      <c r="VJG61" s="1002"/>
      <c r="VJH61" s="1002"/>
      <c r="VJI61" s="1002"/>
      <c r="VJJ61" s="1002"/>
      <c r="VJK61" s="1002"/>
      <c r="VJL61" s="1002"/>
      <c r="VJM61" s="1002"/>
      <c r="VJN61" s="1002"/>
      <c r="VJO61" s="1002"/>
      <c r="VJP61" s="1002"/>
      <c r="VJQ61" s="1002"/>
      <c r="VJR61" s="1002"/>
      <c r="VJS61" s="1002"/>
      <c r="VJT61" s="1002"/>
      <c r="VJU61" s="1002"/>
      <c r="VJV61" s="1002"/>
      <c r="VJW61" s="1002"/>
      <c r="VJX61" s="1002"/>
      <c r="VJY61" s="1002"/>
      <c r="VJZ61" s="1002"/>
      <c r="VKA61" s="1002"/>
      <c r="VKB61" s="1002"/>
      <c r="VKC61" s="1002"/>
      <c r="VKD61" s="1002"/>
      <c r="VKE61" s="1002"/>
      <c r="VKF61" s="1002"/>
      <c r="VKG61" s="1002"/>
      <c r="VKH61" s="1002"/>
      <c r="VKI61" s="1002"/>
      <c r="VKJ61" s="1002"/>
      <c r="VKK61" s="1002"/>
      <c r="VKL61" s="1002"/>
      <c r="VKM61" s="1002"/>
      <c r="VKN61" s="1002"/>
      <c r="VKO61" s="1002"/>
      <c r="VKP61" s="1002"/>
      <c r="VKQ61" s="1002"/>
      <c r="VKR61" s="1002"/>
      <c r="VKS61" s="1002"/>
      <c r="VKT61" s="1002"/>
      <c r="VKU61" s="1002"/>
      <c r="VKV61" s="1002"/>
      <c r="VKW61" s="1002"/>
      <c r="VKX61" s="1002"/>
      <c r="VKY61" s="1002"/>
      <c r="VKZ61" s="1002"/>
      <c r="VLA61" s="1002"/>
      <c r="VLB61" s="1002"/>
      <c r="VLC61" s="1002"/>
      <c r="VLD61" s="1002"/>
      <c r="VLE61" s="1002"/>
      <c r="VLF61" s="1002"/>
      <c r="VLG61" s="1002"/>
      <c r="VLH61" s="1002"/>
      <c r="VLI61" s="1002"/>
      <c r="VLJ61" s="1002"/>
      <c r="VLK61" s="1002"/>
      <c r="VLL61" s="1002"/>
      <c r="VLM61" s="1002"/>
      <c r="VLN61" s="1002"/>
      <c r="VLO61" s="1002"/>
      <c r="VLP61" s="1002"/>
      <c r="VLQ61" s="1002"/>
      <c r="VLR61" s="1002"/>
      <c r="VLS61" s="1002"/>
      <c r="VLT61" s="1002"/>
      <c r="VLU61" s="1002"/>
      <c r="VLV61" s="1002"/>
      <c r="VLW61" s="1002"/>
      <c r="VLX61" s="1002"/>
      <c r="VLY61" s="1002"/>
      <c r="VLZ61" s="1002"/>
      <c r="VMA61" s="1002"/>
      <c r="VMB61" s="1002"/>
      <c r="VMC61" s="1002"/>
      <c r="VMD61" s="1002"/>
      <c r="VME61" s="1002"/>
      <c r="VMF61" s="1002"/>
      <c r="VMG61" s="1002"/>
      <c r="VMH61" s="1002"/>
      <c r="VMI61" s="1002"/>
      <c r="VMJ61" s="1002"/>
      <c r="VMK61" s="1002"/>
      <c r="VML61" s="1002"/>
      <c r="VMM61" s="1002"/>
      <c r="VMN61" s="1002"/>
      <c r="VMO61" s="1002"/>
      <c r="VMP61" s="1002"/>
      <c r="VMQ61" s="1002"/>
      <c r="VMR61" s="1002"/>
      <c r="VMS61" s="1002"/>
      <c r="VMT61" s="1002"/>
      <c r="VMU61" s="1002"/>
      <c r="VMV61" s="1002"/>
      <c r="VMW61" s="1002"/>
      <c r="VMX61" s="1002"/>
      <c r="VMY61" s="1002"/>
      <c r="VMZ61" s="1002"/>
      <c r="VNA61" s="1002"/>
      <c r="VNB61" s="1002"/>
      <c r="VNC61" s="1002"/>
      <c r="VND61" s="1002"/>
      <c r="VNE61" s="1002"/>
      <c r="VNF61" s="1002"/>
      <c r="VNG61" s="1002"/>
      <c r="VNH61" s="1002"/>
      <c r="VNI61" s="1002"/>
      <c r="VNJ61" s="1002"/>
      <c r="VNK61" s="1002"/>
      <c r="VNL61" s="1002"/>
      <c r="VNM61" s="1002"/>
      <c r="VNN61" s="1002"/>
      <c r="VNO61" s="1002"/>
      <c r="VNP61" s="1002"/>
      <c r="VNQ61" s="1002"/>
      <c r="VNR61" s="1002"/>
      <c r="VNS61" s="1002"/>
      <c r="VNT61" s="1002"/>
      <c r="VNU61" s="1002"/>
      <c r="VNV61" s="1002"/>
      <c r="VNW61" s="1002"/>
      <c r="VNX61" s="1002"/>
      <c r="VNY61" s="1002"/>
      <c r="VNZ61" s="1002"/>
      <c r="VOA61" s="1002"/>
      <c r="VOB61" s="1002"/>
      <c r="VOC61" s="1002"/>
      <c r="VOD61" s="1002"/>
      <c r="VOE61" s="1002"/>
      <c r="VOF61" s="1002"/>
      <c r="VOG61" s="1002"/>
      <c r="VOH61" s="1002"/>
      <c r="VOI61" s="1002"/>
      <c r="VOJ61" s="1002"/>
      <c r="VOK61" s="1002"/>
      <c r="VOL61" s="1002"/>
      <c r="VOM61" s="1002"/>
      <c r="VON61" s="1002"/>
      <c r="VOO61" s="1002"/>
      <c r="VOP61" s="1002"/>
      <c r="VOQ61" s="1002"/>
      <c r="VOR61" s="1002"/>
      <c r="VOS61" s="1002"/>
      <c r="VOT61" s="1002"/>
      <c r="VOU61" s="1002"/>
      <c r="VOV61" s="1002"/>
      <c r="VOW61" s="1002"/>
      <c r="VOX61" s="1002"/>
      <c r="VOY61" s="1002"/>
      <c r="VOZ61" s="1002"/>
      <c r="VPA61" s="1002"/>
      <c r="VPB61" s="1002"/>
      <c r="VPC61" s="1002"/>
      <c r="VPD61" s="1002"/>
      <c r="VPE61" s="1002"/>
      <c r="VPF61" s="1002"/>
      <c r="VPG61" s="1002"/>
      <c r="VPH61" s="1002"/>
      <c r="VPI61" s="1002"/>
      <c r="VPJ61" s="1002"/>
      <c r="VPK61" s="1002"/>
      <c r="VPL61" s="1002"/>
      <c r="VPM61" s="1002"/>
      <c r="VPN61" s="1002"/>
      <c r="VPO61" s="1002"/>
      <c r="VPP61" s="1002"/>
      <c r="VPQ61" s="1002"/>
      <c r="VPR61" s="1002"/>
      <c r="VPS61" s="1002"/>
      <c r="VPT61" s="1002"/>
      <c r="VPU61" s="1002"/>
      <c r="VPV61" s="1002"/>
      <c r="VPW61" s="1002"/>
      <c r="VPX61" s="1002"/>
      <c r="VPY61" s="1002"/>
      <c r="VPZ61" s="1002"/>
      <c r="VQA61" s="1002"/>
      <c r="VQB61" s="1002"/>
      <c r="VQC61" s="1002"/>
      <c r="VQD61" s="1002"/>
      <c r="VQE61" s="1002"/>
      <c r="VQF61" s="1002"/>
      <c r="VQG61" s="1002"/>
      <c r="VQH61" s="1002"/>
      <c r="VQI61" s="1002"/>
      <c r="VQJ61" s="1002"/>
      <c r="VQK61" s="1002"/>
      <c r="VQL61" s="1002"/>
      <c r="VQM61" s="1002"/>
      <c r="VQN61" s="1002"/>
      <c r="VQO61" s="1002"/>
      <c r="VQP61" s="1002"/>
      <c r="VQQ61" s="1002"/>
      <c r="VQR61" s="1002"/>
      <c r="VQS61" s="1002"/>
      <c r="VQT61" s="1002"/>
      <c r="VQU61" s="1002"/>
      <c r="VQV61" s="1002"/>
      <c r="VQW61" s="1002"/>
      <c r="VQX61" s="1002"/>
      <c r="VQY61" s="1002"/>
      <c r="VQZ61" s="1002"/>
      <c r="VRA61" s="1002"/>
      <c r="VRB61" s="1002"/>
      <c r="VRC61" s="1002"/>
      <c r="VRD61" s="1002"/>
      <c r="VRE61" s="1002"/>
      <c r="VRF61" s="1002"/>
      <c r="VRG61" s="1002"/>
      <c r="VRH61" s="1002"/>
      <c r="VRI61" s="1002"/>
      <c r="VRJ61" s="1002"/>
      <c r="VRK61" s="1002"/>
      <c r="VRL61" s="1002"/>
      <c r="VRM61" s="1002"/>
      <c r="VRN61" s="1002"/>
      <c r="VRO61" s="1002"/>
      <c r="VRP61" s="1002"/>
      <c r="VRQ61" s="1002"/>
      <c r="VRR61" s="1002"/>
      <c r="VRS61" s="1002"/>
      <c r="VRT61" s="1002"/>
      <c r="VRU61" s="1002"/>
      <c r="VRV61" s="1002"/>
      <c r="VRW61" s="1002"/>
      <c r="VRX61" s="1002"/>
      <c r="VRY61" s="1002"/>
      <c r="VRZ61" s="1002"/>
      <c r="VSA61" s="1002"/>
      <c r="VSB61" s="1002"/>
      <c r="VSC61" s="1002"/>
      <c r="VSD61" s="1002"/>
      <c r="VSE61" s="1002"/>
      <c r="VSF61" s="1002"/>
      <c r="VSG61" s="1002"/>
      <c r="VSH61" s="1002"/>
      <c r="VSI61" s="1002"/>
      <c r="VSJ61" s="1002"/>
      <c r="VSK61" s="1002"/>
      <c r="VSL61" s="1002"/>
      <c r="VSM61" s="1002"/>
      <c r="VSN61" s="1002"/>
      <c r="VSO61" s="1002"/>
      <c r="VSP61" s="1002"/>
      <c r="VSQ61" s="1002"/>
      <c r="VSR61" s="1002"/>
      <c r="VSS61" s="1002"/>
      <c r="VST61" s="1002"/>
      <c r="VSU61" s="1002"/>
      <c r="VSV61" s="1002"/>
      <c r="VSW61" s="1002"/>
      <c r="VSX61" s="1002"/>
      <c r="VSY61" s="1002"/>
      <c r="VSZ61" s="1002"/>
      <c r="VTA61" s="1002"/>
      <c r="VTB61" s="1002"/>
      <c r="VTC61" s="1002"/>
      <c r="VTD61" s="1002"/>
      <c r="VTE61" s="1002"/>
      <c r="VTF61" s="1002"/>
      <c r="VTG61" s="1002"/>
      <c r="VTH61" s="1002"/>
      <c r="VTI61" s="1002"/>
      <c r="VTJ61" s="1002"/>
      <c r="VTK61" s="1002"/>
      <c r="VTL61" s="1002"/>
      <c r="VTM61" s="1002"/>
      <c r="VTN61" s="1002"/>
      <c r="VTO61" s="1002"/>
      <c r="VTP61" s="1002"/>
      <c r="VTQ61" s="1002"/>
      <c r="VTR61" s="1002"/>
      <c r="VTS61" s="1002"/>
      <c r="VTT61" s="1002"/>
      <c r="VTU61" s="1002"/>
      <c r="VTV61" s="1002"/>
      <c r="VTW61" s="1002"/>
      <c r="VTX61" s="1002"/>
      <c r="VTY61" s="1002"/>
      <c r="VTZ61" s="1002"/>
      <c r="VUA61" s="1002"/>
      <c r="VUB61" s="1002"/>
      <c r="VUC61" s="1002"/>
      <c r="VUD61" s="1002"/>
      <c r="VUE61" s="1002"/>
      <c r="VUF61" s="1002"/>
      <c r="VUG61" s="1002"/>
      <c r="VUH61" s="1002"/>
      <c r="VUI61" s="1002"/>
      <c r="VUJ61" s="1002"/>
      <c r="VUK61" s="1002"/>
      <c r="VUL61" s="1002"/>
      <c r="VUM61" s="1002"/>
      <c r="VUN61" s="1002"/>
      <c r="VUO61" s="1002"/>
      <c r="VUP61" s="1002"/>
      <c r="VUQ61" s="1002"/>
      <c r="VUR61" s="1002"/>
      <c r="VUS61" s="1002"/>
      <c r="VUT61" s="1002"/>
      <c r="VUU61" s="1002"/>
      <c r="VUV61" s="1002"/>
      <c r="VUW61" s="1002"/>
      <c r="VUX61" s="1002"/>
      <c r="VUY61" s="1002"/>
      <c r="VUZ61" s="1002"/>
      <c r="VVA61" s="1002"/>
      <c r="VVB61" s="1002"/>
      <c r="VVC61" s="1002"/>
      <c r="VVD61" s="1002"/>
      <c r="VVE61" s="1002"/>
      <c r="VVF61" s="1002"/>
      <c r="VVG61" s="1002"/>
      <c r="VVH61" s="1002"/>
      <c r="VVI61" s="1002"/>
      <c r="VVJ61" s="1002"/>
      <c r="VVK61" s="1002"/>
      <c r="VVL61" s="1002"/>
      <c r="VVM61" s="1002"/>
      <c r="VVN61" s="1002"/>
      <c r="VVO61" s="1002"/>
      <c r="VVP61" s="1002"/>
      <c r="VVQ61" s="1002"/>
      <c r="VVR61" s="1002"/>
      <c r="VVS61" s="1002"/>
      <c r="VVT61" s="1002"/>
      <c r="VVU61" s="1002"/>
      <c r="VVV61" s="1002"/>
      <c r="VVW61" s="1002"/>
      <c r="VVX61" s="1002"/>
      <c r="VVY61" s="1002"/>
      <c r="VVZ61" s="1002"/>
      <c r="VWA61" s="1002"/>
      <c r="VWB61" s="1002"/>
      <c r="VWC61" s="1002"/>
      <c r="VWD61" s="1002"/>
      <c r="VWE61" s="1002"/>
      <c r="VWF61" s="1002"/>
      <c r="VWG61" s="1002"/>
      <c r="VWH61" s="1002"/>
      <c r="VWI61" s="1002"/>
      <c r="VWJ61" s="1002"/>
      <c r="VWK61" s="1002"/>
      <c r="VWL61" s="1002"/>
      <c r="VWM61" s="1002"/>
      <c r="VWN61" s="1002"/>
      <c r="VWO61" s="1002"/>
      <c r="VWP61" s="1002"/>
      <c r="VWQ61" s="1002"/>
      <c r="VWR61" s="1002"/>
      <c r="VWS61" s="1002"/>
      <c r="VWT61" s="1002"/>
      <c r="VWU61" s="1002"/>
      <c r="VWV61" s="1002"/>
      <c r="VWW61" s="1002"/>
      <c r="VWX61" s="1002"/>
      <c r="VWY61" s="1002"/>
      <c r="VWZ61" s="1002"/>
      <c r="VXA61" s="1002"/>
      <c r="VXB61" s="1002"/>
      <c r="VXC61" s="1002"/>
      <c r="VXD61" s="1002"/>
      <c r="VXE61" s="1002"/>
      <c r="VXF61" s="1002"/>
      <c r="VXG61" s="1002"/>
      <c r="VXH61" s="1002"/>
      <c r="VXI61" s="1002"/>
      <c r="VXJ61" s="1002"/>
      <c r="VXK61" s="1002"/>
      <c r="VXL61" s="1002"/>
      <c r="VXM61" s="1002"/>
      <c r="VXN61" s="1002"/>
      <c r="VXO61" s="1002"/>
      <c r="VXP61" s="1002"/>
      <c r="VXQ61" s="1002"/>
      <c r="VXR61" s="1002"/>
      <c r="VXS61" s="1002"/>
      <c r="VXT61" s="1002"/>
      <c r="VXU61" s="1002"/>
      <c r="VXV61" s="1002"/>
      <c r="VXW61" s="1002"/>
      <c r="VXX61" s="1002"/>
      <c r="VXY61" s="1002"/>
      <c r="VXZ61" s="1002"/>
      <c r="VYA61" s="1002"/>
      <c r="VYB61" s="1002"/>
      <c r="VYC61" s="1002"/>
      <c r="VYD61" s="1002"/>
      <c r="VYE61" s="1002"/>
      <c r="VYF61" s="1002"/>
      <c r="VYG61" s="1002"/>
      <c r="VYH61" s="1002"/>
      <c r="VYI61" s="1002"/>
      <c r="VYJ61" s="1002"/>
      <c r="VYK61" s="1002"/>
      <c r="VYL61" s="1002"/>
      <c r="VYM61" s="1002"/>
      <c r="VYN61" s="1002"/>
      <c r="VYO61" s="1002"/>
      <c r="VYP61" s="1002"/>
      <c r="VYQ61" s="1002"/>
      <c r="VYR61" s="1002"/>
      <c r="VYS61" s="1002"/>
      <c r="VYT61" s="1002"/>
      <c r="VYU61" s="1002"/>
      <c r="VYV61" s="1002"/>
      <c r="VYW61" s="1002"/>
      <c r="VYX61" s="1002"/>
      <c r="VYY61" s="1002"/>
      <c r="VYZ61" s="1002"/>
      <c r="VZA61" s="1002"/>
      <c r="VZB61" s="1002"/>
      <c r="VZC61" s="1002"/>
      <c r="VZD61" s="1002"/>
      <c r="VZE61" s="1002"/>
      <c r="VZF61" s="1002"/>
      <c r="VZG61" s="1002"/>
      <c r="VZH61" s="1002"/>
      <c r="VZI61" s="1002"/>
      <c r="VZJ61" s="1002"/>
      <c r="VZK61" s="1002"/>
      <c r="VZL61" s="1002"/>
      <c r="VZM61" s="1002"/>
      <c r="VZN61" s="1002"/>
      <c r="VZO61" s="1002"/>
      <c r="VZP61" s="1002"/>
      <c r="VZQ61" s="1002"/>
      <c r="VZR61" s="1002"/>
      <c r="VZS61" s="1002"/>
      <c r="VZT61" s="1002"/>
      <c r="VZU61" s="1002"/>
      <c r="VZV61" s="1002"/>
      <c r="VZW61" s="1002"/>
      <c r="VZX61" s="1002"/>
      <c r="VZY61" s="1002"/>
      <c r="VZZ61" s="1002"/>
      <c r="WAA61" s="1002"/>
      <c r="WAB61" s="1002"/>
      <c r="WAC61" s="1002"/>
      <c r="WAD61" s="1002"/>
      <c r="WAE61" s="1002"/>
      <c r="WAF61" s="1002"/>
      <c r="WAG61" s="1002"/>
      <c r="WAH61" s="1002"/>
      <c r="WAI61" s="1002"/>
      <c r="WAJ61" s="1002"/>
      <c r="WAK61" s="1002"/>
      <c r="WAL61" s="1002"/>
      <c r="WAM61" s="1002"/>
      <c r="WAN61" s="1002"/>
      <c r="WAO61" s="1002"/>
      <c r="WAP61" s="1002"/>
      <c r="WAQ61" s="1002"/>
      <c r="WAR61" s="1002"/>
      <c r="WAS61" s="1002"/>
      <c r="WAT61" s="1002"/>
      <c r="WAU61" s="1002"/>
      <c r="WAV61" s="1002"/>
      <c r="WAW61" s="1002"/>
      <c r="WAX61" s="1002"/>
      <c r="WAY61" s="1002"/>
      <c r="WAZ61" s="1002"/>
      <c r="WBA61" s="1002"/>
      <c r="WBB61" s="1002"/>
      <c r="WBC61" s="1002"/>
      <c r="WBD61" s="1002"/>
      <c r="WBE61" s="1002"/>
      <c r="WBF61" s="1002"/>
      <c r="WBG61" s="1002"/>
      <c r="WBH61" s="1002"/>
      <c r="WBI61" s="1002"/>
      <c r="WBJ61" s="1002"/>
      <c r="WBK61" s="1002"/>
      <c r="WBL61" s="1002"/>
      <c r="WBM61" s="1002"/>
      <c r="WBN61" s="1002"/>
      <c r="WBO61" s="1002"/>
      <c r="WBP61" s="1002"/>
      <c r="WBQ61" s="1002"/>
      <c r="WBR61" s="1002"/>
      <c r="WBS61" s="1002"/>
      <c r="WBT61" s="1002"/>
      <c r="WBU61" s="1002"/>
      <c r="WBV61" s="1002"/>
      <c r="WBW61" s="1002"/>
      <c r="WBX61" s="1002"/>
      <c r="WBY61" s="1002"/>
      <c r="WBZ61" s="1002"/>
      <c r="WCA61" s="1002"/>
      <c r="WCB61" s="1002"/>
      <c r="WCC61" s="1002"/>
      <c r="WCD61" s="1002"/>
      <c r="WCE61" s="1002"/>
      <c r="WCF61" s="1002"/>
      <c r="WCG61" s="1002"/>
      <c r="WCH61" s="1002"/>
      <c r="WCI61" s="1002"/>
      <c r="WCJ61" s="1002"/>
      <c r="WCK61" s="1002"/>
      <c r="WCL61" s="1002"/>
      <c r="WCM61" s="1002"/>
      <c r="WCN61" s="1002"/>
      <c r="WCO61" s="1002"/>
      <c r="WCP61" s="1002"/>
      <c r="WCQ61" s="1002"/>
      <c r="WCR61" s="1002"/>
      <c r="WCS61" s="1002"/>
      <c r="WCT61" s="1002"/>
      <c r="WCU61" s="1002"/>
      <c r="WCV61" s="1002"/>
      <c r="WCW61" s="1002"/>
      <c r="WCX61" s="1002"/>
      <c r="WCY61" s="1002"/>
      <c r="WCZ61" s="1002"/>
      <c r="WDA61" s="1002"/>
      <c r="WDB61" s="1002"/>
      <c r="WDC61" s="1002"/>
      <c r="WDD61" s="1002"/>
      <c r="WDE61" s="1002"/>
      <c r="WDF61" s="1002"/>
      <c r="WDG61" s="1002"/>
      <c r="WDH61" s="1002"/>
      <c r="WDI61" s="1002"/>
      <c r="WDJ61" s="1002"/>
      <c r="WDK61" s="1002"/>
      <c r="WDL61" s="1002"/>
      <c r="WDM61" s="1002"/>
      <c r="WDN61" s="1002"/>
      <c r="WDO61" s="1002"/>
      <c r="WDP61" s="1002"/>
      <c r="WDQ61" s="1002"/>
      <c r="WDR61" s="1002"/>
      <c r="WDS61" s="1002"/>
      <c r="WDT61" s="1002"/>
      <c r="WDU61" s="1002"/>
      <c r="WDV61" s="1002"/>
      <c r="WDW61" s="1002"/>
      <c r="WDX61" s="1002"/>
      <c r="WDY61" s="1002"/>
      <c r="WDZ61" s="1002"/>
      <c r="WEA61" s="1002"/>
      <c r="WEB61" s="1002"/>
      <c r="WEC61" s="1002"/>
      <c r="WED61" s="1002"/>
      <c r="WEE61" s="1002"/>
      <c r="WEF61" s="1002"/>
      <c r="WEG61" s="1002"/>
      <c r="WEH61" s="1002"/>
      <c r="WEI61" s="1002"/>
      <c r="WEJ61" s="1002"/>
      <c r="WEK61" s="1002"/>
      <c r="WEL61" s="1002"/>
      <c r="WEM61" s="1002"/>
      <c r="WEN61" s="1002"/>
      <c r="WEO61" s="1002"/>
      <c r="WEP61" s="1002"/>
      <c r="WEQ61" s="1002"/>
      <c r="WER61" s="1002"/>
      <c r="WES61" s="1002"/>
      <c r="WET61" s="1002"/>
      <c r="WEU61" s="1002"/>
      <c r="WEV61" s="1002"/>
      <c r="WEW61" s="1002"/>
      <c r="WEX61" s="1002"/>
      <c r="WEY61" s="1002"/>
      <c r="WEZ61" s="1002"/>
      <c r="WFA61" s="1002"/>
      <c r="WFB61" s="1002"/>
      <c r="WFC61" s="1002"/>
      <c r="WFD61" s="1002"/>
      <c r="WFE61" s="1002"/>
      <c r="WFF61" s="1002"/>
      <c r="WFG61" s="1002"/>
      <c r="WFH61" s="1002"/>
      <c r="WFI61" s="1002"/>
      <c r="WFJ61" s="1002"/>
      <c r="WFK61" s="1002"/>
      <c r="WFL61" s="1002"/>
      <c r="WFM61" s="1002"/>
      <c r="WFN61" s="1002"/>
      <c r="WFO61" s="1002"/>
      <c r="WFP61" s="1002"/>
      <c r="WFQ61" s="1002"/>
      <c r="WFR61" s="1002"/>
      <c r="WFS61" s="1002"/>
      <c r="WFT61" s="1002"/>
      <c r="WFU61" s="1002"/>
      <c r="WFV61" s="1002"/>
      <c r="WFW61" s="1002"/>
      <c r="WFX61" s="1002"/>
      <c r="WFY61" s="1002"/>
      <c r="WFZ61" s="1002"/>
      <c r="WGA61" s="1002"/>
      <c r="WGB61" s="1002"/>
      <c r="WGC61" s="1002"/>
      <c r="WGD61" s="1002"/>
      <c r="WGE61" s="1002"/>
      <c r="WGF61" s="1002"/>
      <c r="WGG61" s="1002"/>
      <c r="WGH61" s="1002"/>
      <c r="WGI61" s="1002"/>
      <c r="WGJ61" s="1002"/>
      <c r="WGK61" s="1002"/>
      <c r="WGL61" s="1002"/>
      <c r="WGM61" s="1002"/>
      <c r="WGN61" s="1002"/>
      <c r="WGO61" s="1002"/>
      <c r="WGP61" s="1002"/>
      <c r="WGQ61" s="1002"/>
      <c r="WGR61" s="1002"/>
      <c r="WGS61" s="1002"/>
      <c r="WGT61" s="1002"/>
      <c r="WGU61" s="1002"/>
      <c r="WGV61" s="1002"/>
      <c r="WGW61" s="1002"/>
      <c r="WGX61" s="1002"/>
      <c r="WGY61" s="1002"/>
      <c r="WGZ61" s="1002"/>
      <c r="WHA61" s="1002"/>
      <c r="WHB61" s="1002"/>
      <c r="WHC61" s="1002"/>
      <c r="WHD61" s="1002"/>
      <c r="WHE61" s="1002"/>
      <c r="WHF61" s="1002"/>
      <c r="WHG61" s="1002"/>
      <c r="WHH61" s="1002"/>
      <c r="WHI61" s="1002"/>
      <c r="WHJ61" s="1002"/>
      <c r="WHK61" s="1002"/>
      <c r="WHL61" s="1002"/>
      <c r="WHM61" s="1002"/>
      <c r="WHN61" s="1002"/>
      <c r="WHO61" s="1002"/>
      <c r="WHP61" s="1002"/>
      <c r="WHQ61" s="1002"/>
      <c r="WHR61" s="1002"/>
      <c r="WHS61" s="1002"/>
      <c r="WHT61" s="1002"/>
      <c r="WHU61" s="1002"/>
      <c r="WHV61" s="1002"/>
      <c r="WHW61" s="1002"/>
      <c r="WHX61" s="1002"/>
      <c r="WHY61" s="1002"/>
      <c r="WHZ61" s="1002"/>
      <c r="WIA61" s="1002"/>
      <c r="WIB61" s="1002"/>
      <c r="WIC61" s="1002"/>
      <c r="WID61" s="1002"/>
      <c r="WIE61" s="1002"/>
      <c r="WIF61" s="1002"/>
      <c r="WIG61" s="1002"/>
      <c r="WIH61" s="1002"/>
      <c r="WII61" s="1002"/>
      <c r="WIJ61" s="1002"/>
      <c r="WIK61" s="1002"/>
      <c r="WIL61" s="1002"/>
      <c r="WIM61" s="1002"/>
      <c r="WIN61" s="1002"/>
      <c r="WIO61" s="1002"/>
      <c r="WIP61" s="1002"/>
      <c r="WIQ61" s="1002"/>
      <c r="WIR61" s="1002"/>
      <c r="WIS61" s="1002"/>
      <c r="WIT61" s="1002"/>
      <c r="WIU61" s="1002"/>
      <c r="WIV61" s="1002"/>
      <c r="WIW61" s="1002"/>
      <c r="WIX61" s="1002"/>
      <c r="WIY61" s="1002"/>
      <c r="WIZ61" s="1002"/>
      <c r="WJA61" s="1002"/>
      <c r="WJB61" s="1002"/>
      <c r="WJC61" s="1002"/>
      <c r="WJD61" s="1002"/>
      <c r="WJE61" s="1002"/>
      <c r="WJF61" s="1002"/>
      <c r="WJG61" s="1002"/>
      <c r="WJH61" s="1002"/>
      <c r="WJI61" s="1002"/>
      <c r="WJJ61" s="1002"/>
      <c r="WJK61" s="1002"/>
      <c r="WJL61" s="1002"/>
      <c r="WJM61" s="1002"/>
      <c r="WJN61" s="1002"/>
      <c r="WJO61" s="1002"/>
      <c r="WJP61" s="1002"/>
      <c r="WJQ61" s="1002"/>
      <c r="WJR61" s="1002"/>
      <c r="WJS61" s="1002"/>
      <c r="WJT61" s="1002"/>
      <c r="WJU61" s="1002"/>
      <c r="WJV61" s="1002"/>
      <c r="WJW61" s="1002"/>
      <c r="WJX61" s="1002"/>
      <c r="WJY61" s="1002"/>
      <c r="WJZ61" s="1002"/>
      <c r="WKA61" s="1002"/>
      <c r="WKB61" s="1002"/>
      <c r="WKC61" s="1002"/>
      <c r="WKD61" s="1002"/>
      <c r="WKE61" s="1002"/>
      <c r="WKF61" s="1002"/>
      <c r="WKG61" s="1002"/>
      <c r="WKH61" s="1002"/>
      <c r="WKI61" s="1002"/>
      <c r="WKJ61" s="1002"/>
      <c r="WKK61" s="1002"/>
      <c r="WKL61" s="1002"/>
      <c r="WKM61" s="1002"/>
      <c r="WKN61" s="1002"/>
      <c r="WKO61" s="1002"/>
      <c r="WKP61" s="1002"/>
      <c r="WKQ61" s="1002"/>
      <c r="WKR61" s="1002"/>
      <c r="WKS61" s="1002"/>
      <c r="WKT61" s="1002"/>
      <c r="WKU61" s="1002"/>
      <c r="WKV61" s="1002"/>
      <c r="WKW61" s="1002"/>
      <c r="WKX61" s="1002"/>
      <c r="WKY61" s="1002"/>
      <c r="WKZ61" s="1002"/>
      <c r="WLA61" s="1002"/>
      <c r="WLB61" s="1002"/>
      <c r="WLC61" s="1002"/>
      <c r="WLD61" s="1002"/>
      <c r="WLE61" s="1002"/>
      <c r="WLF61" s="1002"/>
      <c r="WLG61" s="1002"/>
      <c r="WLH61" s="1002"/>
      <c r="WLI61" s="1002"/>
      <c r="WLJ61" s="1002"/>
      <c r="WLK61" s="1002"/>
      <c r="WLL61" s="1002"/>
      <c r="WLM61" s="1002"/>
      <c r="WLN61" s="1002"/>
      <c r="WLO61" s="1002"/>
      <c r="WLP61" s="1002"/>
      <c r="WLQ61" s="1002"/>
      <c r="WLR61" s="1002"/>
      <c r="WLS61" s="1002"/>
      <c r="WLT61" s="1002"/>
      <c r="WLU61" s="1002"/>
      <c r="WLV61" s="1002"/>
      <c r="WLW61" s="1002"/>
      <c r="WLX61" s="1002"/>
      <c r="WLY61" s="1002"/>
      <c r="WLZ61" s="1002"/>
      <c r="WMA61" s="1002"/>
      <c r="WMB61" s="1002"/>
      <c r="WMC61" s="1002"/>
      <c r="WMD61" s="1002"/>
      <c r="WME61" s="1002"/>
      <c r="WMF61" s="1002"/>
      <c r="WMG61" s="1002"/>
      <c r="WMH61" s="1002"/>
      <c r="WMI61" s="1002"/>
      <c r="WMJ61" s="1002"/>
      <c r="WMK61" s="1002"/>
      <c r="WML61" s="1002"/>
      <c r="WMM61" s="1002"/>
      <c r="WMN61" s="1002"/>
      <c r="WMO61" s="1002"/>
      <c r="WMP61" s="1002"/>
      <c r="WMQ61" s="1002"/>
      <c r="WMR61" s="1002"/>
      <c r="WMS61" s="1002"/>
      <c r="WMT61" s="1002"/>
      <c r="WMU61" s="1002"/>
      <c r="WMV61" s="1002"/>
      <c r="WMW61" s="1002"/>
      <c r="WMX61" s="1002"/>
      <c r="WMY61" s="1002"/>
      <c r="WMZ61" s="1002"/>
      <c r="WNA61" s="1002"/>
      <c r="WNB61" s="1002"/>
      <c r="WNC61" s="1002"/>
      <c r="WND61" s="1002"/>
      <c r="WNE61" s="1002"/>
      <c r="WNF61" s="1002"/>
      <c r="WNG61" s="1002"/>
      <c r="WNH61" s="1002"/>
      <c r="WNI61" s="1002"/>
      <c r="WNJ61" s="1002"/>
      <c r="WNK61" s="1002"/>
      <c r="WNL61" s="1002"/>
      <c r="WNM61" s="1002"/>
      <c r="WNN61" s="1002"/>
      <c r="WNO61" s="1002"/>
      <c r="WNP61" s="1002"/>
      <c r="WNQ61" s="1002"/>
      <c r="WNR61" s="1002"/>
      <c r="WNS61" s="1002"/>
      <c r="WNT61" s="1002"/>
      <c r="WNU61" s="1002"/>
      <c r="WNV61" s="1002"/>
      <c r="WNW61" s="1002"/>
      <c r="WNX61" s="1002"/>
      <c r="WNY61" s="1002"/>
      <c r="WNZ61" s="1002"/>
      <c r="WOA61" s="1002"/>
      <c r="WOB61" s="1002"/>
      <c r="WOC61" s="1002"/>
      <c r="WOD61" s="1002"/>
      <c r="WOE61" s="1002"/>
      <c r="WOF61" s="1002"/>
      <c r="WOG61" s="1002"/>
      <c r="WOH61" s="1002"/>
      <c r="WOI61" s="1002"/>
      <c r="WOJ61" s="1002"/>
      <c r="WOK61" s="1002"/>
      <c r="WOL61" s="1002"/>
      <c r="WOM61" s="1002"/>
      <c r="WON61" s="1002"/>
      <c r="WOO61" s="1002"/>
      <c r="WOP61" s="1002"/>
      <c r="WOQ61" s="1002"/>
      <c r="WOR61" s="1002"/>
      <c r="WOS61" s="1002"/>
      <c r="WOT61" s="1002"/>
      <c r="WOU61" s="1002"/>
      <c r="WOV61" s="1002"/>
      <c r="WOW61" s="1002"/>
      <c r="WOX61" s="1002"/>
      <c r="WOY61" s="1002"/>
      <c r="WOZ61" s="1002"/>
      <c r="WPA61" s="1002"/>
      <c r="WPB61" s="1002"/>
      <c r="WPC61" s="1002"/>
      <c r="WPD61" s="1002"/>
      <c r="WPE61" s="1002"/>
      <c r="WPF61" s="1002"/>
      <c r="WPG61" s="1002"/>
      <c r="WPH61" s="1002"/>
      <c r="WPI61" s="1002"/>
      <c r="WPJ61" s="1002"/>
      <c r="WPK61" s="1002"/>
      <c r="WPL61" s="1002"/>
      <c r="WPM61" s="1002"/>
      <c r="WPN61" s="1002"/>
      <c r="WPO61" s="1002"/>
      <c r="WPP61" s="1002"/>
      <c r="WPQ61" s="1002"/>
      <c r="WPR61" s="1002"/>
      <c r="WPS61" s="1002"/>
      <c r="WPT61" s="1002"/>
      <c r="WPU61" s="1002"/>
      <c r="WPV61" s="1002"/>
      <c r="WPW61" s="1002"/>
      <c r="WPX61" s="1002"/>
      <c r="WPY61" s="1002"/>
      <c r="WPZ61" s="1002"/>
      <c r="WQA61" s="1002"/>
      <c r="WQB61" s="1002"/>
      <c r="WQC61" s="1002"/>
      <c r="WQD61" s="1002"/>
      <c r="WQE61" s="1002"/>
      <c r="WQF61" s="1002"/>
      <c r="WQG61" s="1002"/>
      <c r="WQH61" s="1002"/>
      <c r="WQI61" s="1002"/>
      <c r="WQJ61" s="1002"/>
      <c r="WQK61" s="1002"/>
      <c r="WQL61" s="1002"/>
      <c r="WQM61" s="1002"/>
      <c r="WQN61" s="1002"/>
      <c r="WQO61" s="1002"/>
      <c r="WQP61" s="1002"/>
      <c r="WQQ61" s="1002"/>
      <c r="WQR61" s="1002"/>
      <c r="WQS61" s="1002"/>
      <c r="WQT61" s="1002"/>
      <c r="WQU61" s="1002"/>
      <c r="WQV61" s="1002"/>
      <c r="WQW61" s="1002"/>
      <c r="WQX61" s="1002"/>
      <c r="WQY61" s="1002"/>
      <c r="WQZ61" s="1002"/>
      <c r="WRA61" s="1002"/>
      <c r="WRB61" s="1002"/>
      <c r="WRC61" s="1002"/>
      <c r="WRD61" s="1002"/>
      <c r="WRE61" s="1002"/>
      <c r="WRF61" s="1002"/>
      <c r="WRG61" s="1002"/>
      <c r="WRH61" s="1002"/>
      <c r="WRI61" s="1002"/>
      <c r="WRJ61" s="1002"/>
      <c r="WRK61" s="1002"/>
      <c r="WRL61" s="1002"/>
      <c r="WRM61" s="1002"/>
      <c r="WRN61" s="1002"/>
      <c r="WRO61" s="1002"/>
      <c r="WRP61" s="1002"/>
      <c r="WRQ61" s="1002"/>
      <c r="WRR61" s="1002"/>
      <c r="WRS61" s="1002"/>
      <c r="WRT61" s="1002"/>
      <c r="WRU61" s="1002"/>
      <c r="WRV61" s="1002"/>
      <c r="WRW61" s="1002"/>
      <c r="WRX61" s="1002"/>
      <c r="WRY61" s="1002"/>
      <c r="WRZ61" s="1002"/>
      <c r="WSA61" s="1002"/>
      <c r="WSB61" s="1002"/>
      <c r="WSC61" s="1002"/>
      <c r="WSD61" s="1002"/>
      <c r="WSE61" s="1002"/>
      <c r="WSF61" s="1002"/>
      <c r="WSG61" s="1002"/>
      <c r="WSH61" s="1002"/>
      <c r="WSI61" s="1002"/>
      <c r="WSJ61" s="1002"/>
      <c r="WSK61" s="1002"/>
      <c r="WSL61" s="1002"/>
      <c r="WSM61" s="1002"/>
      <c r="WSN61" s="1002"/>
      <c r="WSO61" s="1002"/>
      <c r="WSP61" s="1002"/>
      <c r="WSQ61" s="1002"/>
      <c r="WSR61" s="1002"/>
      <c r="WSS61" s="1002"/>
      <c r="WST61" s="1002"/>
      <c r="WSU61" s="1002"/>
      <c r="WSV61" s="1002"/>
      <c r="WSW61" s="1002"/>
      <c r="WSX61" s="1002"/>
      <c r="WSY61" s="1002"/>
      <c r="WSZ61" s="1002"/>
      <c r="WTA61" s="1002"/>
      <c r="WTB61" s="1002"/>
      <c r="WTC61" s="1002"/>
      <c r="WTD61" s="1002"/>
      <c r="WTE61" s="1002"/>
      <c r="WTF61" s="1002"/>
      <c r="WTG61" s="1002"/>
      <c r="WTH61" s="1002"/>
      <c r="WTI61" s="1002"/>
      <c r="WTJ61" s="1002"/>
      <c r="WTK61" s="1002"/>
      <c r="WTL61" s="1002"/>
      <c r="WTM61" s="1002"/>
      <c r="WTN61" s="1002"/>
      <c r="WTO61" s="1002"/>
      <c r="WTP61" s="1002"/>
      <c r="WTQ61" s="1002"/>
      <c r="WTR61" s="1002"/>
      <c r="WTS61" s="1002"/>
      <c r="WTT61" s="1002"/>
      <c r="WTU61" s="1002"/>
      <c r="WTV61" s="1002"/>
      <c r="WTW61" s="1002"/>
      <c r="WTX61" s="1002"/>
      <c r="WTY61" s="1002"/>
      <c r="WTZ61" s="1002"/>
      <c r="WUA61" s="1002"/>
      <c r="WUB61" s="1002"/>
      <c r="WUC61" s="1002"/>
      <c r="WUD61" s="1002"/>
      <c r="WUE61" s="1002"/>
      <c r="WUF61" s="1002"/>
      <c r="WUG61" s="1002"/>
      <c r="WUH61" s="1002"/>
      <c r="WUI61" s="1002"/>
      <c r="WUJ61" s="1002"/>
      <c r="WUK61" s="1002"/>
      <c r="WUL61" s="1002"/>
      <c r="WUM61" s="1002"/>
      <c r="WUN61" s="1002"/>
      <c r="WUO61" s="1002"/>
      <c r="WUP61" s="1002"/>
      <c r="WUQ61" s="1002"/>
      <c r="WUR61" s="1002"/>
      <c r="WUS61" s="1002"/>
      <c r="WUT61" s="1002"/>
      <c r="WUU61" s="1002"/>
      <c r="WUV61" s="1002"/>
      <c r="WUW61" s="1002"/>
      <c r="WUX61" s="1002"/>
      <c r="WUY61" s="1002"/>
      <c r="WUZ61" s="1002"/>
      <c r="WVA61" s="1002"/>
      <c r="WVB61" s="1002"/>
      <c r="WVC61" s="1002"/>
      <c r="WVD61" s="1002"/>
      <c r="WVE61" s="1002"/>
      <c r="WVF61" s="1002"/>
      <c r="WVG61" s="1002"/>
      <c r="WVH61" s="1002"/>
      <c r="WVI61" s="1002"/>
      <c r="WVJ61" s="1002"/>
      <c r="WVK61" s="1002"/>
      <c r="WVL61" s="1002"/>
      <c r="WVM61" s="1002"/>
      <c r="WVN61" s="1002"/>
      <c r="WVO61" s="1002"/>
      <c r="WVP61" s="1002"/>
      <c r="WVQ61" s="1002"/>
      <c r="WVR61" s="1002"/>
      <c r="WVS61" s="1002"/>
      <c r="WVT61" s="1002"/>
      <c r="WVU61" s="1002"/>
      <c r="WVV61" s="1002"/>
      <c r="WVW61" s="1002"/>
      <c r="WVX61" s="1002"/>
      <c r="WVY61" s="1002"/>
      <c r="WVZ61" s="1002"/>
      <c r="WWA61" s="1002"/>
      <c r="WWB61" s="1002"/>
      <c r="WWC61" s="1002"/>
      <c r="WWD61" s="1002"/>
      <c r="WWE61" s="1002"/>
      <c r="WWF61" s="1002"/>
      <c r="WWG61" s="1002"/>
      <c r="WWH61" s="1002"/>
      <c r="WWI61" s="1002"/>
      <c r="WWJ61" s="1002"/>
      <c r="WWK61" s="1002"/>
      <c r="WWL61" s="1002"/>
      <c r="WWM61" s="1002"/>
      <c r="WWN61" s="1002"/>
      <c r="WWO61" s="1002"/>
      <c r="WWP61" s="1002"/>
      <c r="WWQ61" s="1002"/>
      <c r="WWR61" s="1002"/>
      <c r="WWS61" s="1002"/>
      <c r="WWT61" s="1002"/>
      <c r="WWU61" s="1002"/>
      <c r="WWV61" s="1002"/>
      <c r="WWW61" s="1002"/>
      <c r="WWX61" s="1002"/>
      <c r="WWY61" s="1002"/>
      <c r="WWZ61" s="1002"/>
      <c r="WXA61" s="1002"/>
      <c r="WXB61" s="1002"/>
      <c r="WXC61" s="1002"/>
      <c r="WXD61" s="1002"/>
      <c r="WXE61" s="1002"/>
      <c r="WXF61" s="1002"/>
      <c r="WXG61" s="1002"/>
      <c r="WXH61" s="1002"/>
      <c r="WXI61" s="1002"/>
      <c r="WXJ61" s="1002"/>
      <c r="WXK61" s="1002"/>
      <c r="WXL61" s="1002"/>
      <c r="WXM61" s="1002"/>
      <c r="WXN61" s="1002"/>
      <c r="WXO61" s="1002"/>
      <c r="WXP61" s="1002"/>
      <c r="WXQ61" s="1002"/>
      <c r="WXR61" s="1002"/>
      <c r="WXS61" s="1002"/>
      <c r="WXT61" s="1002"/>
      <c r="WXU61" s="1002"/>
      <c r="WXV61" s="1002"/>
      <c r="WXW61" s="1002"/>
      <c r="WXX61" s="1002"/>
      <c r="WXY61" s="1002"/>
      <c r="WXZ61" s="1002"/>
      <c r="WYA61" s="1002"/>
      <c r="WYB61" s="1002"/>
      <c r="WYC61" s="1002"/>
      <c r="WYD61" s="1002"/>
      <c r="WYE61" s="1002"/>
      <c r="WYF61" s="1002"/>
      <c r="WYG61" s="1002"/>
      <c r="WYH61" s="1002"/>
      <c r="WYI61" s="1002"/>
      <c r="WYJ61" s="1002"/>
      <c r="WYK61" s="1002"/>
      <c r="WYL61" s="1002"/>
      <c r="WYM61" s="1002"/>
      <c r="WYN61" s="1002"/>
      <c r="WYO61" s="1002"/>
      <c r="WYP61" s="1002"/>
      <c r="WYQ61" s="1002"/>
      <c r="WYR61" s="1002"/>
      <c r="WYS61" s="1002"/>
      <c r="WYT61" s="1002"/>
      <c r="WYU61" s="1002"/>
      <c r="WYV61" s="1002"/>
      <c r="WYW61" s="1002"/>
      <c r="WYX61" s="1002"/>
      <c r="WYY61" s="1002"/>
      <c r="WYZ61" s="1002"/>
      <c r="WZA61" s="1002"/>
      <c r="WZB61" s="1002"/>
      <c r="WZC61" s="1002"/>
      <c r="WZD61" s="1002"/>
      <c r="WZE61" s="1002"/>
      <c r="WZF61" s="1002"/>
      <c r="WZG61" s="1002"/>
      <c r="WZH61" s="1002"/>
      <c r="WZI61" s="1002"/>
      <c r="WZJ61" s="1002"/>
      <c r="WZK61" s="1002"/>
      <c r="WZL61" s="1002"/>
      <c r="WZM61" s="1002"/>
      <c r="WZN61" s="1002"/>
      <c r="WZO61" s="1002"/>
      <c r="WZP61" s="1002"/>
      <c r="WZQ61" s="1002"/>
      <c r="WZR61" s="1002"/>
      <c r="WZS61" s="1002"/>
      <c r="WZT61" s="1002"/>
      <c r="WZU61" s="1002"/>
      <c r="WZV61" s="1002"/>
      <c r="WZW61" s="1002"/>
      <c r="WZX61" s="1002"/>
      <c r="WZY61" s="1002"/>
      <c r="WZZ61" s="1002"/>
      <c r="XAA61" s="1002"/>
      <c r="XAB61" s="1002"/>
      <c r="XAC61" s="1002"/>
      <c r="XAD61" s="1002"/>
      <c r="XAE61" s="1002"/>
      <c r="XAF61" s="1002"/>
      <c r="XAG61" s="1002"/>
      <c r="XAH61" s="1002"/>
      <c r="XAI61" s="1002"/>
      <c r="XAJ61" s="1002"/>
      <c r="XAK61" s="1002"/>
      <c r="XAL61" s="1002"/>
      <c r="XAM61" s="1002"/>
      <c r="XAN61" s="1002"/>
      <c r="XAO61" s="1002"/>
      <c r="XAP61" s="1002"/>
      <c r="XAQ61" s="1002"/>
      <c r="XAR61" s="1002"/>
      <c r="XAS61" s="1002"/>
      <c r="XAT61" s="1002"/>
      <c r="XAU61" s="1002"/>
      <c r="XAV61" s="1002"/>
      <c r="XAW61" s="1002"/>
      <c r="XAX61" s="1002"/>
      <c r="XAY61" s="1002"/>
      <c r="XAZ61" s="1002"/>
      <c r="XBA61" s="1002"/>
      <c r="XBB61" s="1002"/>
      <c r="XBC61" s="1002"/>
      <c r="XBD61" s="1002"/>
      <c r="XBE61" s="1002"/>
      <c r="XBF61" s="1002"/>
      <c r="XBG61" s="1002"/>
      <c r="XBH61" s="1002"/>
      <c r="XBI61" s="1002"/>
      <c r="XBJ61" s="1002"/>
      <c r="XBK61" s="1002"/>
      <c r="XBL61" s="1002"/>
      <c r="XBM61" s="1002"/>
      <c r="XBN61" s="1002"/>
      <c r="XBO61" s="1002"/>
      <c r="XBP61" s="1002"/>
      <c r="XBQ61" s="1002"/>
      <c r="XBR61" s="1002"/>
      <c r="XBS61" s="1002"/>
      <c r="XBT61" s="1002"/>
      <c r="XBU61" s="1002"/>
      <c r="XBV61" s="1002"/>
      <c r="XBW61" s="1002"/>
      <c r="XBX61" s="1002"/>
      <c r="XBY61" s="1002"/>
      <c r="XBZ61" s="1002"/>
      <c r="XCA61" s="1002"/>
      <c r="XCB61" s="1002"/>
      <c r="XCC61" s="1002"/>
      <c r="XCD61" s="1002"/>
      <c r="XCE61" s="1002"/>
      <c r="XCF61" s="1002"/>
      <c r="XCG61" s="1002"/>
      <c r="XCH61" s="1002"/>
      <c r="XCI61" s="1002"/>
      <c r="XCJ61" s="1002"/>
      <c r="XCK61" s="1002"/>
      <c r="XCL61" s="1002"/>
      <c r="XCM61" s="1002"/>
      <c r="XCN61" s="1002"/>
      <c r="XCO61" s="1002"/>
      <c r="XCP61" s="1002"/>
      <c r="XCQ61" s="1002"/>
      <c r="XCR61" s="1002"/>
      <c r="XCS61" s="1002"/>
      <c r="XCT61" s="1002"/>
      <c r="XCU61" s="1002"/>
      <c r="XCV61" s="1002"/>
      <c r="XCW61" s="1002"/>
      <c r="XCX61" s="1002"/>
      <c r="XCY61" s="1002"/>
      <c r="XCZ61" s="1002"/>
      <c r="XDA61" s="1002"/>
      <c r="XDB61" s="1002"/>
      <c r="XDC61" s="1002"/>
      <c r="XDD61" s="1002"/>
      <c r="XDE61" s="1002"/>
      <c r="XDF61" s="1002"/>
      <c r="XDG61" s="1002"/>
      <c r="XDH61" s="1002"/>
      <c r="XDI61" s="1002"/>
      <c r="XDJ61" s="1002"/>
      <c r="XDK61" s="1002"/>
      <c r="XDL61" s="1002"/>
      <c r="XDM61" s="1002"/>
      <c r="XDN61" s="1002"/>
      <c r="XDO61" s="1002"/>
      <c r="XDP61" s="1002"/>
      <c r="XDQ61" s="1002"/>
      <c r="XDR61" s="1002"/>
      <c r="XDS61" s="1002"/>
      <c r="XDT61" s="1002"/>
      <c r="XDU61" s="1002"/>
      <c r="XDV61" s="1002"/>
      <c r="XDW61" s="1002"/>
    </row>
    <row r="64" spans="1:16381" s="994" customFormat="1" x14ac:dyDescent="0.3">
      <c r="A64" s="970"/>
      <c r="F64" s="1006">
        <f t="shared" ref="F64:L64" si="2">+F60/F56</f>
        <v>881.10548539644572</v>
      </c>
      <c r="G64" s="1006">
        <f t="shared" si="2"/>
        <v>901.67832727976918</v>
      </c>
      <c r="H64" s="1006">
        <f t="shared" si="2"/>
        <v>875.07592104211619</v>
      </c>
      <c r="I64" s="1006">
        <f t="shared" si="2"/>
        <v>830.93800560356726</v>
      </c>
      <c r="J64" s="1006">
        <f t="shared" si="2"/>
        <v>822.61560562253385</v>
      </c>
      <c r="K64" s="1006">
        <f t="shared" si="2"/>
        <v>840.1939999145884</v>
      </c>
      <c r="L64" s="1006">
        <f t="shared" si="2"/>
        <v>819.01684233394292</v>
      </c>
      <c r="M64" s="1006">
        <f>+M60/M56</f>
        <v>815.63543617414041</v>
      </c>
      <c r="N64" s="789">
        <f t="shared" ref="N64:AS64" si="3">+N60/N56</f>
        <v>858.81492318946596</v>
      </c>
      <c r="O64" s="789">
        <f t="shared" si="3"/>
        <v>871.84536834427422</v>
      </c>
      <c r="P64" s="789">
        <f t="shared" si="3"/>
        <v>867.18866517524248</v>
      </c>
      <c r="Q64" s="789">
        <f t="shared" si="3"/>
        <v>884.8739495798319</v>
      </c>
      <c r="R64" s="789">
        <f t="shared" si="3"/>
        <v>886.42072213500785</v>
      </c>
      <c r="S64" s="789">
        <f t="shared" si="3"/>
        <v>905.96293311845272</v>
      </c>
      <c r="T64" s="789">
        <f t="shared" si="3"/>
        <v>902.76198212835084</v>
      </c>
      <c r="U64" s="789">
        <f t="shared" si="3"/>
        <v>900.98039215686276</v>
      </c>
      <c r="V64" s="789">
        <f t="shared" si="3"/>
        <v>900.57377049180332</v>
      </c>
      <c r="W64" s="789">
        <f t="shared" si="3"/>
        <v>902.63157894736833</v>
      </c>
      <c r="X64" s="789">
        <f t="shared" si="3"/>
        <v>904.69522240527181</v>
      </c>
      <c r="Y64" s="789">
        <f t="shared" si="3"/>
        <v>908.2576383154418</v>
      </c>
      <c r="Z64" s="789">
        <f t="shared" si="3"/>
        <v>912.17895608947799</v>
      </c>
      <c r="AA64" s="789">
        <f t="shared" si="3"/>
        <v>916.05657237936771</v>
      </c>
      <c r="AB64" s="789">
        <f t="shared" si="3"/>
        <v>920.41841004184107</v>
      </c>
      <c r="AC64" s="789">
        <f t="shared" si="3"/>
        <v>924.87352445193937</v>
      </c>
      <c r="AD64" s="789">
        <f t="shared" si="3"/>
        <v>929.10638297872345</v>
      </c>
      <c r="AE64" s="789">
        <f t="shared" si="3"/>
        <v>932.15821152192598</v>
      </c>
      <c r="AF64" s="789">
        <f t="shared" si="3"/>
        <v>935.07397737162762</v>
      </c>
      <c r="AG64" s="789">
        <f t="shared" si="3"/>
        <v>936.94885361552042</v>
      </c>
      <c r="AH64" s="789">
        <f t="shared" si="3"/>
        <v>938.19320214669051</v>
      </c>
      <c r="AI64" s="789">
        <f t="shared" si="3"/>
        <v>939.5454545454545</v>
      </c>
      <c r="AJ64" s="789">
        <f t="shared" si="3"/>
        <v>939.42751615881809</v>
      </c>
      <c r="AK64" s="789">
        <f t="shared" si="3"/>
        <v>940.00000000000011</v>
      </c>
      <c r="AL64" s="789">
        <f t="shared" si="3"/>
        <v>940.36259541984725</v>
      </c>
      <c r="AM64" s="789">
        <f t="shared" si="3"/>
        <v>942.48302618816695</v>
      </c>
      <c r="AN64" s="789">
        <f t="shared" si="3"/>
        <v>945.57086614173227</v>
      </c>
      <c r="AO64" s="789">
        <f t="shared" si="3"/>
        <v>951.04685942173489</v>
      </c>
      <c r="AP64" s="789">
        <f t="shared" si="3"/>
        <v>959.89116194699193</v>
      </c>
      <c r="AQ64" s="789">
        <f t="shared" si="3"/>
        <v>973.78847912221886</v>
      </c>
      <c r="AR64" s="789">
        <f t="shared" si="3"/>
        <v>993.77360416454019</v>
      </c>
      <c r="AS64" s="789">
        <f t="shared" si="3"/>
        <v>1021.4460784313726</v>
      </c>
    </row>
    <row r="66" spans="1:16351" x14ac:dyDescent="0.3">
      <c r="B66" s="59" t="s">
        <v>1064</v>
      </c>
    </row>
    <row r="67" spans="1:16351" s="996" customFormat="1" ht="13.15" customHeight="1" x14ac:dyDescent="0.2">
      <c r="A67" s="970"/>
      <c r="B67" s="995" t="s">
        <v>600</v>
      </c>
      <c r="C67" s="995" t="s">
        <v>601</v>
      </c>
      <c r="D67" s="995" t="s">
        <v>602</v>
      </c>
      <c r="E67" s="995" t="s">
        <v>603</v>
      </c>
      <c r="F67" s="995" t="s">
        <v>635</v>
      </c>
      <c r="G67" s="995" t="s">
        <v>636</v>
      </c>
      <c r="H67" s="995" t="s">
        <v>637</v>
      </c>
      <c r="I67" s="995" t="s">
        <v>638</v>
      </c>
      <c r="J67" s="995" t="s">
        <v>639</v>
      </c>
      <c r="K67" s="995" t="s">
        <v>640</v>
      </c>
      <c r="L67" s="995" t="s">
        <v>641</v>
      </c>
      <c r="M67" s="995" t="s">
        <v>642</v>
      </c>
      <c r="N67" s="995" t="s">
        <v>643</v>
      </c>
      <c r="O67" s="995" t="s">
        <v>644</v>
      </c>
      <c r="P67" s="995" t="s">
        <v>645</v>
      </c>
      <c r="Q67" s="995" t="s">
        <v>646</v>
      </c>
      <c r="R67" s="995" t="s">
        <v>647</v>
      </c>
      <c r="S67" s="995" t="s">
        <v>648</v>
      </c>
      <c r="T67" s="995" t="s">
        <v>649</v>
      </c>
      <c r="U67" s="995" t="s">
        <v>650</v>
      </c>
      <c r="V67" s="995" t="s">
        <v>651</v>
      </c>
      <c r="W67" s="995" t="s">
        <v>652</v>
      </c>
      <c r="X67" s="995" t="s">
        <v>653</v>
      </c>
      <c r="Y67" s="995" t="s">
        <v>654</v>
      </c>
      <c r="Z67" s="995" t="s">
        <v>655</v>
      </c>
      <c r="AA67" s="995" t="s">
        <v>656</v>
      </c>
      <c r="AB67" s="995" t="s">
        <v>657</v>
      </c>
      <c r="AC67" s="995" t="s">
        <v>658</v>
      </c>
      <c r="AD67" s="995" t="s">
        <v>659</v>
      </c>
      <c r="AE67" s="995" t="s">
        <v>660</v>
      </c>
      <c r="AF67" s="995" t="s">
        <v>661</v>
      </c>
      <c r="AG67" s="995" t="s">
        <v>662</v>
      </c>
      <c r="AH67" s="995" t="s">
        <v>663</v>
      </c>
      <c r="AI67" s="995" t="s">
        <v>664</v>
      </c>
      <c r="AJ67" s="995" t="s">
        <v>665</v>
      </c>
      <c r="AK67" s="995" t="s">
        <v>666</v>
      </c>
      <c r="AL67" s="995" t="s">
        <v>667</v>
      </c>
      <c r="AM67" s="995" t="s">
        <v>668</v>
      </c>
      <c r="AN67" s="995" t="s">
        <v>669</v>
      </c>
      <c r="AO67" s="995" t="s">
        <v>670</v>
      </c>
      <c r="AP67" s="995" t="s">
        <v>671</v>
      </c>
      <c r="AQ67" s="995" t="s">
        <v>672</v>
      </c>
      <c r="AR67" s="995" t="s">
        <v>673</v>
      </c>
      <c r="AS67" s="995" t="s">
        <v>674</v>
      </c>
      <c r="AT67" s="995" t="s">
        <v>675</v>
      </c>
      <c r="AU67" s="995" t="s">
        <v>676</v>
      </c>
      <c r="AV67" s="995" t="s">
        <v>677</v>
      </c>
    </row>
    <row r="68" spans="1:16351" x14ac:dyDescent="0.2">
      <c r="B68" s="997" t="s">
        <v>678</v>
      </c>
    </row>
    <row r="69" spans="1:16351" s="1003" customFormat="1" ht="12.75" customHeight="1" x14ac:dyDescent="0.25">
      <c r="A69" s="970"/>
      <c r="B69" s="998" t="s">
        <v>679</v>
      </c>
      <c r="C69" s="998" t="s">
        <v>680</v>
      </c>
      <c r="D69" s="998" t="s">
        <v>681</v>
      </c>
      <c r="E69" s="998" t="s">
        <v>681</v>
      </c>
      <c r="F69" s="999">
        <v>1.257776</v>
      </c>
      <c r="G69" s="999">
        <v>1.2496769999999999</v>
      </c>
      <c r="H69" s="999">
        <v>1.2513000000000001</v>
      </c>
      <c r="I69" s="999">
        <v>1.26705</v>
      </c>
      <c r="J69" s="999">
        <v>1.374825</v>
      </c>
      <c r="K69" s="999">
        <v>1.3815470000000001</v>
      </c>
      <c r="L69" s="999">
        <v>1.380925</v>
      </c>
      <c r="M69" s="999">
        <v>1.3488420000000001</v>
      </c>
      <c r="N69" s="1001">
        <v>1.367</v>
      </c>
      <c r="O69" s="1001">
        <v>1.363</v>
      </c>
      <c r="P69" s="1001">
        <v>1.335</v>
      </c>
      <c r="Q69" s="1001">
        <v>1.3009999999999999</v>
      </c>
      <c r="R69" s="1001">
        <v>1.2669999999999999</v>
      </c>
      <c r="S69" s="1001">
        <v>1.2549999999999999</v>
      </c>
      <c r="T69" s="1001">
        <v>1.2529999999999999</v>
      </c>
      <c r="U69" s="1001">
        <v>1.2569999999999999</v>
      </c>
      <c r="V69" s="1001">
        <v>1.2649999999999999</v>
      </c>
      <c r="W69" s="1001">
        <v>1.2769999999999999</v>
      </c>
      <c r="X69" s="1001">
        <v>1.2889999999999999</v>
      </c>
      <c r="Y69" s="1001">
        <v>1.302</v>
      </c>
      <c r="Z69" s="1001">
        <v>1.3129999999999999</v>
      </c>
      <c r="AA69" s="1001">
        <v>1.3220000000000001</v>
      </c>
      <c r="AB69" s="1001">
        <v>1.327</v>
      </c>
      <c r="AC69" s="1001">
        <v>1.329</v>
      </c>
      <c r="AD69" s="1001">
        <v>1.3260000000000001</v>
      </c>
      <c r="AE69" s="1001">
        <v>1.32</v>
      </c>
      <c r="AF69" s="1001">
        <v>1.31</v>
      </c>
      <c r="AG69" s="1001">
        <v>1.2969999999999999</v>
      </c>
      <c r="AH69" s="1001">
        <v>1.282</v>
      </c>
      <c r="AI69" s="1001">
        <v>1.264</v>
      </c>
      <c r="AJ69" s="1001">
        <v>1.246</v>
      </c>
      <c r="AK69" s="1001">
        <v>1.2290000000000001</v>
      </c>
      <c r="AL69" s="1001">
        <v>1.2130000000000001</v>
      </c>
      <c r="AM69" s="1001">
        <v>1.1990000000000001</v>
      </c>
      <c r="AN69" s="1001">
        <v>1.19</v>
      </c>
      <c r="AO69" s="1001">
        <v>1.1859999999999999</v>
      </c>
      <c r="AP69" s="1001">
        <v>1.1890000000000001</v>
      </c>
      <c r="AQ69" s="1001">
        <v>1.2010000000000001</v>
      </c>
      <c r="AR69" s="1001">
        <v>1.2230000000000001</v>
      </c>
      <c r="AS69" s="1001">
        <v>1.26</v>
      </c>
      <c r="AT69" s="998" t="s">
        <v>682</v>
      </c>
      <c r="AU69" s="998" t="s">
        <v>683</v>
      </c>
      <c r="AV69" s="998" t="s">
        <v>684</v>
      </c>
      <c r="AW69" s="1002"/>
      <c r="AX69" s="1002"/>
      <c r="AY69" s="1002"/>
      <c r="AZ69" s="1002"/>
      <c r="BA69" s="1002"/>
      <c r="BB69" s="1002"/>
      <c r="BC69" s="1002"/>
      <c r="BD69" s="1002"/>
      <c r="BE69" s="1002"/>
      <c r="BF69" s="1002"/>
      <c r="BG69" s="1002"/>
      <c r="BH69" s="1002"/>
      <c r="BI69" s="1002"/>
      <c r="BJ69" s="1002"/>
      <c r="BK69" s="1002"/>
      <c r="BL69" s="1002"/>
      <c r="BM69" s="1002"/>
      <c r="BN69" s="1002"/>
      <c r="BO69" s="1002"/>
      <c r="BP69" s="1002"/>
      <c r="BQ69" s="1002"/>
      <c r="BR69" s="1002"/>
      <c r="BS69" s="1002"/>
      <c r="BT69" s="1002"/>
      <c r="BU69" s="1002"/>
      <c r="BV69" s="1002"/>
      <c r="BW69" s="1002"/>
      <c r="BX69" s="1002"/>
      <c r="BY69" s="1002"/>
      <c r="BZ69" s="1002"/>
      <c r="CA69" s="1002"/>
      <c r="CB69" s="1002"/>
      <c r="CC69" s="1002"/>
      <c r="CD69" s="1002"/>
      <c r="CE69" s="1002"/>
      <c r="CF69" s="1002"/>
      <c r="CG69" s="1002"/>
      <c r="CH69" s="1002"/>
      <c r="CI69" s="1002"/>
      <c r="CJ69" s="1002"/>
      <c r="CK69" s="1002"/>
      <c r="CL69" s="1002"/>
      <c r="CM69" s="1002"/>
      <c r="CN69" s="1002"/>
      <c r="CO69" s="1002"/>
      <c r="CP69" s="1002"/>
      <c r="CQ69" s="1002"/>
      <c r="CR69" s="1002"/>
      <c r="CS69" s="1002"/>
      <c r="CT69" s="1002"/>
      <c r="CU69" s="1002"/>
      <c r="CV69" s="1002"/>
      <c r="CW69" s="1002"/>
      <c r="CX69" s="1002"/>
      <c r="CY69" s="1002"/>
      <c r="CZ69" s="1002"/>
      <c r="DA69" s="1002"/>
      <c r="DB69" s="1002"/>
      <c r="DC69" s="1002"/>
      <c r="DD69" s="1002"/>
      <c r="DE69" s="1002"/>
      <c r="DF69" s="1002"/>
      <c r="DG69" s="1002"/>
      <c r="DH69" s="1002"/>
      <c r="DI69" s="1002"/>
      <c r="DJ69" s="1002"/>
      <c r="DK69" s="1002"/>
      <c r="DL69" s="1002"/>
      <c r="DM69" s="1002"/>
      <c r="DN69" s="1002"/>
      <c r="DO69" s="1002"/>
      <c r="DP69" s="1002"/>
      <c r="DQ69" s="1002"/>
      <c r="DR69" s="1002"/>
      <c r="DS69" s="1002"/>
      <c r="DT69" s="1002"/>
      <c r="DU69" s="1002"/>
      <c r="DV69" s="1002"/>
      <c r="DW69" s="1002"/>
      <c r="DX69" s="1002"/>
      <c r="DY69" s="1002"/>
      <c r="DZ69" s="1002"/>
      <c r="EA69" s="1002"/>
      <c r="EB69" s="1002"/>
      <c r="EC69" s="1002"/>
      <c r="ED69" s="1002"/>
      <c r="EE69" s="1002"/>
      <c r="EF69" s="1002"/>
      <c r="EG69" s="1002"/>
      <c r="EH69" s="1002"/>
      <c r="EI69" s="1002"/>
      <c r="EJ69" s="1002"/>
      <c r="EK69" s="1002"/>
      <c r="EL69" s="1002"/>
      <c r="EM69" s="1002"/>
      <c r="EN69" s="1002"/>
      <c r="EO69" s="1002"/>
      <c r="EP69" s="1002"/>
      <c r="EQ69" s="1002"/>
      <c r="ER69" s="1002"/>
      <c r="ES69" s="1002"/>
      <c r="ET69" s="1002"/>
      <c r="EU69" s="1002"/>
      <c r="EV69" s="1002"/>
      <c r="EW69" s="1002"/>
      <c r="EX69" s="1002"/>
      <c r="EY69" s="1002"/>
      <c r="EZ69" s="1002"/>
      <c r="FA69" s="1002"/>
      <c r="FB69" s="1002"/>
      <c r="FC69" s="1002"/>
      <c r="FD69" s="1002"/>
      <c r="FE69" s="1002"/>
      <c r="FF69" s="1002"/>
      <c r="FG69" s="1002"/>
      <c r="FH69" s="1002"/>
      <c r="FI69" s="1002"/>
      <c r="FJ69" s="1002"/>
      <c r="FK69" s="1002"/>
      <c r="FL69" s="1002"/>
      <c r="FM69" s="1002"/>
      <c r="FN69" s="1002"/>
      <c r="FO69" s="1002"/>
      <c r="FP69" s="1002"/>
      <c r="FQ69" s="1002"/>
      <c r="FR69" s="1002"/>
      <c r="FS69" s="1002"/>
      <c r="FT69" s="1002"/>
      <c r="FU69" s="1002"/>
      <c r="FV69" s="1002"/>
      <c r="FW69" s="1002"/>
      <c r="FX69" s="1002"/>
      <c r="FY69" s="1002"/>
      <c r="FZ69" s="1002"/>
      <c r="GA69" s="1002"/>
      <c r="GB69" s="1002"/>
      <c r="GC69" s="1002"/>
      <c r="GD69" s="1002"/>
      <c r="GE69" s="1002"/>
      <c r="GF69" s="1002"/>
      <c r="GG69" s="1002"/>
      <c r="GH69" s="1002"/>
      <c r="GI69" s="1002"/>
      <c r="GJ69" s="1002"/>
      <c r="GK69" s="1002"/>
      <c r="GL69" s="1002"/>
      <c r="GM69" s="1002"/>
      <c r="GN69" s="1002"/>
      <c r="GO69" s="1002"/>
      <c r="GP69" s="1002"/>
      <c r="GQ69" s="1002"/>
      <c r="GR69" s="1002"/>
      <c r="GS69" s="1002"/>
      <c r="GT69" s="1002"/>
      <c r="GU69" s="1002"/>
      <c r="GV69" s="1002"/>
      <c r="GW69" s="1002"/>
      <c r="GX69" s="1002"/>
      <c r="GY69" s="1002"/>
      <c r="GZ69" s="1002"/>
      <c r="HA69" s="1002"/>
      <c r="HB69" s="1002"/>
      <c r="HC69" s="1002"/>
      <c r="HD69" s="1002"/>
      <c r="HE69" s="1002"/>
      <c r="HF69" s="1002"/>
      <c r="HG69" s="1002"/>
      <c r="HH69" s="1002"/>
      <c r="HI69" s="1002"/>
      <c r="HJ69" s="1002"/>
      <c r="HK69" s="1002"/>
      <c r="HL69" s="1002"/>
      <c r="HM69" s="1002"/>
      <c r="HN69" s="1002"/>
      <c r="HO69" s="1002"/>
      <c r="HP69" s="1002"/>
      <c r="HQ69" s="1002"/>
      <c r="HR69" s="1002"/>
      <c r="HS69" s="1002"/>
      <c r="HT69" s="1002"/>
      <c r="HU69" s="1002"/>
      <c r="HV69" s="1002"/>
      <c r="HW69" s="1002"/>
      <c r="HX69" s="1002"/>
      <c r="HY69" s="1002"/>
      <c r="HZ69" s="1002"/>
      <c r="IA69" s="1002"/>
      <c r="IB69" s="1002"/>
      <c r="IC69" s="1002"/>
      <c r="ID69" s="1002"/>
      <c r="IE69" s="1002"/>
      <c r="IF69" s="1002"/>
      <c r="IG69" s="1002"/>
      <c r="IH69" s="1002"/>
      <c r="II69" s="1002"/>
      <c r="IJ69" s="1002"/>
      <c r="IK69" s="1002"/>
      <c r="IL69" s="1002"/>
      <c r="IM69" s="1002"/>
      <c r="IN69" s="1002"/>
      <c r="IO69" s="1002"/>
      <c r="IP69" s="1002"/>
      <c r="IQ69" s="1002"/>
      <c r="IR69" s="1002"/>
      <c r="IS69" s="1002"/>
      <c r="IT69" s="1002"/>
      <c r="IU69" s="1002"/>
      <c r="IV69" s="1002"/>
      <c r="IW69" s="1002"/>
      <c r="IX69" s="1002"/>
      <c r="IY69" s="1002"/>
      <c r="IZ69" s="1002"/>
      <c r="JA69" s="1002"/>
      <c r="JB69" s="1002"/>
      <c r="JC69" s="1002"/>
      <c r="JD69" s="1002"/>
      <c r="JE69" s="1002"/>
      <c r="JF69" s="1002"/>
      <c r="JG69" s="1002"/>
      <c r="JH69" s="1002"/>
      <c r="JI69" s="1002"/>
      <c r="JJ69" s="1002"/>
      <c r="JK69" s="1002"/>
      <c r="JL69" s="1002"/>
      <c r="JM69" s="1002"/>
      <c r="JN69" s="1002"/>
      <c r="JO69" s="1002"/>
      <c r="JP69" s="1002"/>
      <c r="JQ69" s="1002"/>
      <c r="JR69" s="1002"/>
      <c r="JS69" s="1002"/>
      <c r="JT69" s="1002"/>
      <c r="JU69" s="1002"/>
      <c r="JV69" s="1002"/>
      <c r="JW69" s="1002"/>
      <c r="JX69" s="1002"/>
      <c r="JY69" s="1002"/>
      <c r="JZ69" s="1002"/>
      <c r="KA69" s="1002"/>
      <c r="KB69" s="1002"/>
      <c r="KC69" s="1002"/>
      <c r="KD69" s="1002"/>
      <c r="KE69" s="1002"/>
      <c r="KF69" s="1002"/>
      <c r="KG69" s="1002"/>
      <c r="KH69" s="1002"/>
      <c r="KI69" s="1002"/>
      <c r="KJ69" s="1002"/>
      <c r="KK69" s="1002"/>
      <c r="KL69" s="1002"/>
      <c r="KM69" s="1002"/>
      <c r="KN69" s="1002"/>
      <c r="KO69" s="1002"/>
      <c r="KP69" s="1002"/>
      <c r="KQ69" s="1002"/>
      <c r="KR69" s="1002"/>
      <c r="KS69" s="1002"/>
      <c r="KT69" s="1002"/>
      <c r="KU69" s="1002"/>
      <c r="KV69" s="1002"/>
      <c r="KW69" s="1002"/>
      <c r="KX69" s="1002"/>
      <c r="KY69" s="1002"/>
      <c r="KZ69" s="1002"/>
      <c r="LA69" s="1002"/>
      <c r="LB69" s="1002"/>
      <c r="LC69" s="1002"/>
      <c r="LD69" s="1002"/>
      <c r="LE69" s="1002"/>
      <c r="LF69" s="1002"/>
      <c r="LG69" s="1002"/>
      <c r="LH69" s="1002"/>
      <c r="LI69" s="1002"/>
      <c r="LJ69" s="1002"/>
      <c r="LK69" s="1002"/>
      <c r="LL69" s="1002"/>
      <c r="LM69" s="1002"/>
      <c r="LN69" s="1002"/>
      <c r="LO69" s="1002"/>
      <c r="LP69" s="1002"/>
      <c r="LQ69" s="1002"/>
      <c r="LR69" s="1002"/>
      <c r="LS69" s="1002"/>
      <c r="LT69" s="1002"/>
      <c r="LU69" s="1002"/>
      <c r="LV69" s="1002"/>
      <c r="LW69" s="1002"/>
      <c r="LX69" s="1002"/>
      <c r="LY69" s="1002"/>
      <c r="LZ69" s="1002"/>
      <c r="MA69" s="1002"/>
      <c r="MB69" s="1002"/>
      <c r="MC69" s="1002"/>
      <c r="MD69" s="1002"/>
      <c r="ME69" s="1002"/>
      <c r="MF69" s="1002"/>
      <c r="MG69" s="1002"/>
      <c r="MH69" s="1002"/>
      <c r="MI69" s="1002"/>
      <c r="MJ69" s="1002"/>
      <c r="MK69" s="1002"/>
      <c r="ML69" s="1002"/>
      <c r="MM69" s="1002"/>
      <c r="MN69" s="1002"/>
      <c r="MO69" s="1002"/>
      <c r="MP69" s="1002"/>
      <c r="MQ69" s="1002"/>
      <c r="MR69" s="1002"/>
      <c r="MS69" s="1002"/>
      <c r="MT69" s="1002"/>
      <c r="MU69" s="1002"/>
      <c r="MV69" s="1002"/>
      <c r="MW69" s="1002"/>
      <c r="MX69" s="1002"/>
      <c r="MY69" s="1002"/>
      <c r="MZ69" s="1002"/>
      <c r="NA69" s="1002"/>
      <c r="NB69" s="1002"/>
      <c r="NC69" s="1002"/>
      <c r="ND69" s="1002"/>
      <c r="NE69" s="1002"/>
      <c r="NF69" s="1002"/>
      <c r="NG69" s="1002"/>
      <c r="NH69" s="1002"/>
      <c r="NI69" s="1002"/>
      <c r="NJ69" s="1002"/>
      <c r="NK69" s="1002"/>
      <c r="NL69" s="1002"/>
      <c r="NM69" s="1002"/>
      <c r="NN69" s="1002"/>
      <c r="NO69" s="1002"/>
      <c r="NP69" s="1002"/>
      <c r="NQ69" s="1002"/>
      <c r="NR69" s="1002"/>
      <c r="NS69" s="1002"/>
      <c r="NT69" s="1002"/>
      <c r="NU69" s="1002"/>
      <c r="NV69" s="1002"/>
      <c r="NW69" s="1002"/>
      <c r="NX69" s="1002"/>
      <c r="NY69" s="1002"/>
      <c r="NZ69" s="1002"/>
      <c r="OA69" s="1002"/>
      <c r="OB69" s="1002"/>
      <c r="OC69" s="1002"/>
      <c r="OD69" s="1002"/>
      <c r="OE69" s="1002"/>
      <c r="OF69" s="1002"/>
      <c r="OG69" s="1002"/>
      <c r="OH69" s="1002"/>
      <c r="OI69" s="1002"/>
      <c r="OJ69" s="1002"/>
      <c r="OK69" s="1002"/>
      <c r="OL69" s="1002"/>
      <c r="OM69" s="1002"/>
      <c r="ON69" s="1002"/>
      <c r="OO69" s="1002"/>
      <c r="OP69" s="1002"/>
      <c r="OQ69" s="1002"/>
      <c r="OR69" s="1002"/>
      <c r="OS69" s="1002"/>
      <c r="OT69" s="1002"/>
      <c r="OU69" s="1002"/>
      <c r="OV69" s="1002"/>
      <c r="OW69" s="1002"/>
      <c r="OX69" s="1002"/>
      <c r="OY69" s="1002"/>
      <c r="OZ69" s="1002"/>
      <c r="PA69" s="1002"/>
      <c r="PB69" s="1002"/>
      <c r="PC69" s="1002"/>
      <c r="PD69" s="1002"/>
      <c r="PE69" s="1002"/>
      <c r="PF69" s="1002"/>
      <c r="PG69" s="1002"/>
      <c r="PH69" s="1002"/>
      <c r="PI69" s="1002"/>
      <c r="PJ69" s="1002"/>
      <c r="PK69" s="1002"/>
      <c r="PL69" s="1002"/>
      <c r="PM69" s="1002"/>
      <c r="PN69" s="1002"/>
      <c r="PO69" s="1002"/>
      <c r="PP69" s="1002"/>
      <c r="PQ69" s="1002"/>
      <c r="PR69" s="1002"/>
      <c r="PS69" s="1002"/>
      <c r="PT69" s="1002"/>
      <c r="PU69" s="1002"/>
      <c r="PV69" s="1002"/>
      <c r="PW69" s="1002"/>
      <c r="PX69" s="1002"/>
      <c r="PY69" s="1002"/>
      <c r="PZ69" s="1002"/>
      <c r="QA69" s="1002"/>
      <c r="QB69" s="1002"/>
      <c r="QC69" s="1002"/>
      <c r="QD69" s="1002"/>
      <c r="QE69" s="1002"/>
      <c r="QF69" s="1002"/>
      <c r="QG69" s="1002"/>
      <c r="QH69" s="1002"/>
      <c r="QI69" s="1002"/>
      <c r="QJ69" s="1002"/>
      <c r="QK69" s="1002"/>
      <c r="QL69" s="1002"/>
      <c r="QM69" s="1002"/>
      <c r="QN69" s="1002"/>
      <c r="QO69" s="1002"/>
      <c r="QP69" s="1002"/>
      <c r="QQ69" s="1002"/>
      <c r="QR69" s="1002"/>
      <c r="QS69" s="1002"/>
      <c r="QT69" s="1002"/>
      <c r="QU69" s="1002"/>
      <c r="QV69" s="1002"/>
      <c r="QW69" s="1002"/>
      <c r="QX69" s="1002"/>
      <c r="QY69" s="1002"/>
      <c r="QZ69" s="1002"/>
      <c r="RA69" s="1002"/>
      <c r="RB69" s="1002"/>
      <c r="RC69" s="1002"/>
      <c r="RD69" s="1002"/>
      <c r="RE69" s="1002"/>
      <c r="RF69" s="1002"/>
      <c r="RG69" s="1002"/>
      <c r="RH69" s="1002"/>
      <c r="RI69" s="1002"/>
      <c r="RJ69" s="1002"/>
      <c r="RK69" s="1002"/>
      <c r="RL69" s="1002"/>
      <c r="RM69" s="1002"/>
      <c r="RN69" s="1002"/>
      <c r="RO69" s="1002"/>
      <c r="RP69" s="1002"/>
      <c r="RQ69" s="1002"/>
      <c r="RR69" s="1002"/>
      <c r="RS69" s="1002"/>
      <c r="RT69" s="1002"/>
      <c r="RU69" s="1002"/>
      <c r="RV69" s="1002"/>
      <c r="RW69" s="1002"/>
      <c r="RX69" s="1002"/>
      <c r="RY69" s="1002"/>
      <c r="RZ69" s="1002"/>
      <c r="SA69" s="1002"/>
      <c r="SB69" s="1002"/>
      <c r="SC69" s="1002"/>
      <c r="SD69" s="1002"/>
      <c r="SE69" s="1002"/>
      <c r="SF69" s="1002"/>
      <c r="SG69" s="1002"/>
      <c r="SH69" s="1002"/>
      <c r="SI69" s="1002"/>
      <c r="SJ69" s="1002"/>
      <c r="SK69" s="1002"/>
      <c r="SL69" s="1002"/>
      <c r="SM69" s="1002"/>
      <c r="SN69" s="1002"/>
      <c r="SO69" s="1002"/>
      <c r="SP69" s="1002"/>
      <c r="SQ69" s="1002"/>
      <c r="SR69" s="1002"/>
      <c r="SS69" s="1002"/>
      <c r="ST69" s="1002"/>
      <c r="SU69" s="1002"/>
      <c r="SV69" s="1002"/>
      <c r="SW69" s="1002"/>
      <c r="SX69" s="1002"/>
      <c r="SY69" s="1002"/>
      <c r="SZ69" s="1002"/>
      <c r="TA69" s="1002"/>
      <c r="TB69" s="1002"/>
      <c r="TC69" s="1002"/>
      <c r="TD69" s="1002"/>
      <c r="TE69" s="1002"/>
      <c r="TF69" s="1002"/>
      <c r="TG69" s="1002"/>
      <c r="TH69" s="1002"/>
      <c r="TI69" s="1002"/>
      <c r="TJ69" s="1002"/>
      <c r="TK69" s="1002"/>
      <c r="TL69" s="1002"/>
      <c r="TM69" s="1002"/>
      <c r="TN69" s="1002"/>
      <c r="TO69" s="1002"/>
      <c r="TP69" s="1002"/>
      <c r="TQ69" s="1002"/>
      <c r="TR69" s="1002"/>
      <c r="TS69" s="1002"/>
      <c r="TT69" s="1002"/>
      <c r="TU69" s="1002"/>
      <c r="TV69" s="1002"/>
      <c r="TW69" s="1002"/>
      <c r="TX69" s="1002"/>
      <c r="TY69" s="1002"/>
      <c r="TZ69" s="1002"/>
      <c r="UA69" s="1002"/>
      <c r="UB69" s="1002"/>
      <c r="UC69" s="1002"/>
      <c r="UD69" s="1002"/>
      <c r="UE69" s="1002"/>
      <c r="UF69" s="1002"/>
      <c r="UG69" s="1002"/>
      <c r="UH69" s="1002"/>
      <c r="UI69" s="1002"/>
      <c r="UJ69" s="1002"/>
      <c r="UK69" s="1002"/>
      <c r="UL69" s="1002"/>
      <c r="UM69" s="1002"/>
      <c r="UN69" s="1002"/>
      <c r="UO69" s="1002"/>
      <c r="UP69" s="1002"/>
      <c r="UQ69" s="1002"/>
      <c r="UR69" s="1002"/>
      <c r="US69" s="1002"/>
      <c r="UT69" s="1002"/>
      <c r="UU69" s="1002"/>
      <c r="UV69" s="1002"/>
      <c r="UW69" s="1002"/>
      <c r="UX69" s="1002"/>
      <c r="UY69" s="1002"/>
      <c r="UZ69" s="1002"/>
      <c r="VA69" s="1002"/>
      <c r="VB69" s="1002"/>
      <c r="VC69" s="1002"/>
      <c r="VD69" s="1002"/>
      <c r="VE69" s="1002"/>
      <c r="VF69" s="1002"/>
      <c r="VG69" s="1002"/>
      <c r="VH69" s="1002"/>
      <c r="VI69" s="1002"/>
      <c r="VJ69" s="1002"/>
      <c r="VK69" s="1002"/>
      <c r="VL69" s="1002"/>
      <c r="VM69" s="1002"/>
      <c r="VN69" s="1002"/>
      <c r="VO69" s="1002"/>
      <c r="VP69" s="1002"/>
      <c r="VQ69" s="1002"/>
      <c r="VR69" s="1002"/>
      <c r="VS69" s="1002"/>
      <c r="VT69" s="1002"/>
      <c r="VU69" s="1002"/>
      <c r="VV69" s="1002"/>
      <c r="VW69" s="1002"/>
      <c r="VX69" s="1002"/>
      <c r="VY69" s="1002"/>
      <c r="VZ69" s="1002"/>
      <c r="WA69" s="1002"/>
      <c r="WB69" s="1002"/>
      <c r="WC69" s="1002"/>
      <c r="WD69" s="1002"/>
      <c r="WE69" s="1002"/>
      <c r="WF69" s="1002"/>
      <c r="WG69" s="1002"/>
      <c r="WH69" s="1002"/>
      <c r="WI69" s="1002"/>
      <c r="WJ69" s="1002"/>
      <c r="WK69" s="1002"/>
      <c r="WL69" s="1002"/>
      <c r="WM69" s="1002"/>
      <c r="WN69" s="1002"/>
      <c r="WO69" s="1002"/>
      <c r="WP69" s="1002"/>
      <c r="WQ69" s="1002"/>
      <c r="WR69" s="1002"/>
      <c r="WS69" s="1002"/>
      <c r="WT69" s="1002"/>
      <c r="WU69" s="1002"/>
      <c r="WV69" s="1002"/>
      <c r="WW69" s="1002"/>
      <c r="WX69" s="1002"/>
      <c r="WY69" s="1002"/>
      <c r="WZ69" s="1002"/>
      <c r="XA69" s="1002"/>
      <c r="XB69" s="1002"/>
      <c r="XC69" s="1002"/>
      <c r="XD69" s="1002"/>
      <c r="XE69" s="1002"/>
      <c r="XF69" s="1002"/>
      <c r="XG69" s="1002"/>
      <c r="XH69" s="1002"/>
      <c r="XI69" s="1002"/>
      <c r="XJ69" s="1002"/>
      <c r="XK69" s="1002"/>
      <c r="XL69" s="1002"/>
      <c r="XM69" s="1002"/>
      <c r="XN69" s="1002"/>
      <c r="XO69" s="1002"/>
      <c r="XP69" s="1002"/>
      <c r="XQ69" s="1002"/>
      <c r="XR69" s="1002"/>
      <c r="XS69" s="1002"/>
      <c r="XT69" s="1002"/>
      <c r="XU69" s="1002"/>
      <c r="XV69" s="1002"/>
      <c r="XW69" s="1002"/>
      <c r="XX69" s="1002"/>
      <c r="XY69" s="1002"/>
      <c r="XZ69" s="1002"/>
      <c r="YA69" s="1002"/>
      <c r="YB69" s="1002"/>
      <c r="YC69" s="1002"/>
      <c r="YD69" s="1002"/>
      <c r="YE69" s="1002"/>
      <c r="YF69" s="1002"/>
      <c r="YG69" s="1002"/>
      <c r="YH69" s="1002"/>
      <c r="YI69" s="1002"/>
      <c r="YJ69" s="1002"/>
      <c r="YK69" s="1002"/>
      <c r="YL69" s="1002"/>
      <c r="YM69" s="1002"/>
      <c r="YN69" s="1002"/>
      <c r="YO69" s="1002"/>
      <c r="YP69" s="1002"/>
      <c r="YQ69" s="1002"/>
      <c r="YR69" s="1002"/>
      <c r="YS69" s="1002"/>
      <c r="YT69" s="1002"/>
      <c r="YU69" s="1002"/>
      <c r="YV69" s="1002"/>
      <c r="YW69" s="1002"/>
      <c r="YX69" s="1002"/>
      <c r="YY69" s="1002"/>
      <c r="YZ69" s="1002"/>
      <c r="ZA69" s="1002"/>
      <c r="ZB69" s="1002"/>
      <c r="ZC69" s="1002"/>
      <c r="ZD69" s="1002"/>
      <c r="ZE69" s="1002"/>
      <c r="ZF69" s="1002"/>
      <c r="ZG69" s="1002"/>
      <c r="ZH69" s="1002"/>
      <c r="ZI69" s="1002"/>
      <c r="ZJ69" s="1002"/>
      <c r="ZK69" s="1002"/>
      <c r="ZL69" s="1002"/>
      <c r="ZM69" s="1002"/>
      <c r="ZN69" s="1002"/>
      <c r="ZO69" s="1002"/>
      <c r="ZP69" s="1002"/>
      <c r="ZQ69" s="1002"/>
      <c r="ZR69" s="1002"/>
      <c r="ZS69" s="1002"/>
      <c r="ZT69" s="1002"/>
      <c r="ZU69" s="1002"/>
      <c r="ZV69" s="1002"/>
      <c r="ZW69" s="1002"/>
      <c r="ZX69" s="1002"/>
      <c r="ZY69" s="1002"/>
      <c r="ZZ69" s="1002"/>
      <c r="AAA69" s="1002"/>
      <c r="AAB69" s="1002"/>
      <c r="AAC69" s="1002"/>
      <c r="AAD69" s="1002"/>
      <c r="AAE69" s="1002"/>
      <c r="AAF69" s="1002"/>
      <c r="AAG69" s="1002"/>
      <c r="AAH69" s="1002"/>
      <c r="AAI69" s="1002"/>
      <c r="AAJ69" s="1002"/>
      <c r="AAK69" s="1002"/>
      <c r="AAL69" s="1002"/>
      <c r="AAM69" s="1002"/>
      <c r="AAN69" s="1002"/>
      <c r="AAO69" s="1002"/>
      <c r="AAP69" s="1002"/>
      <c r="AAQ69" s="1002"/>
      <c r="AAR69" s="1002"/>
      <c r="AAS69" s="1002"/>
      <c r="AAT69" s="1002"/>
      <c r="AAU69" s="1002"/>
      <c r="AAV69" s="1002"/>
      <c r="AAW69" s="1002"/>
      <c r="AAX69" s="1002"/>
      <c r="AAY69" s="1002"/>
      <c r="AAZ69" s="1002"/>
      <c r="ABA69" s="1002"/>
      <c r="ABB69" s="1002"/>
      <c r="ABC69" s="1002"/>
      <c r="ABD69" s="1002"/>
      <c r="ABE69" s="1002"/>
      <c r="ABF69" s="1002"/>
      <c r="ABG69" s="1002"/>
      <c r="ABH69" s="1002"/>
      <c r="ABI69" s="1002"/>
      <c r="ABJ69" s="1002"/>
      <c r="ABK69" s="1002"/>
      <c r="ABL69" s="1002"/>
      <c r="ABM69" s="1002"/>
      <c r="ABN69" s="1002"/>
      <c r="ABO69" s="1002"/>
      <c r="ABP69" s="1002"/>
      <c r="ABQ69" s="1002"/>
      <c r="ABR69" s="1002"/>
      <c r="ABS69" s="1002"/>
      <c r="ABT69" s="1002"/>
      <c r="ABU69" s="1002"/>
      <c r="ABV69" s="1002"/>
      <c r="ABW69" s="1002"/>
      <c r="ABX69" s="1002"/>
      <c r="ABY69" s="1002"/>
      <c r="ABZ69" s="1002"/>
      <c r="ACA69" s="1002"/>
      <c r="ACB69" s="1002"/>
      <c r="ACC69" s="1002"/>
      <c r="ACD69" s="1002"/>
      <c r="ACE69" s="1002"/>
      <c r="ACF69" s="1002"/>
      <c r="ACG69" s="1002"/>
      <c r="ACH69" s="1002"/>
      <c r="ACI69" s="1002"/>
      <c r="ACJ69" s="1002"/>
      <c r="ACK69" s="1002"/>
      <c r="ACL69" s="1002"/>
      <c r="ACM69" s="1002"/>
      <c r="ACN69" s="1002"/>
      <c r="ACO69" s="1002"/>
      <c r="ACP69" s="1002"/>
      <c r="ACQ69" s="1002"/>
      <c r="ACR69" s="1002"/>
      <c r="ACS69" s="1002"/>
      <c r="ACT69" s="1002"/>
      <c r="ACU69" s="1002"/>
      <c r="ACV69" s="1002"/>
      <c r="ACW69" s="1002"/>
      <c r="ACX69" s="1002"/>
      <c r="ACY69" s="1002"/>
      <c r="ACZ69" s="1002"/>
      <c r="ADA69" s="1002"/>
      <c r="ADB69" s="1002"/>
      <c r="ADC69" s="1002"/>
      <c r="ADD69" s="1002"/>
      <c r="ADE69" s="1002"/>
      <c r="ADF69" s="1002"/>
      <c r="ADG69" s="1002"/>
      <c r="ADH69" s="1002"/>
      <c r="ADI69" s="1002"/>
      <c r="ADJ69" s="1002"/>
      <c r="ADK69" s="1002"/>
      <c r="ADL69" s="1002"/>
      <c r="ADM69" s="1002"/>
      <c r="ADN69" s="1002"/>
      <c r="ADO69" s="1002"/>
      <c r="ADP69" s="1002"/>
      <c r="ADQ69" s="1002"/>
      <c r="ADR69" s="1002"/>
      <c r="ADS69" s="1002"/>
      <c r="ADT69" s="1002"/>
      <c r="ADU69" s="1002"/>
      <c r="ADV69" s="1002"/>
      <c r="ADW69" s="1002"/>
      <c r="ADX69" s="1002"/>
      <c r="ADY69" s="1002"/>
      <c r="ADZ69" s="1002"/>
      <c r="AEA69" s="1002"/>
      <c r="AEB69" s="1002"/>
      <c r="AEC69" s="1002"/>
      <c r="AED69" s="1002"/>
      <c r="AEE69" s="1002"/>
      <c r="AEF69" s="1002"/>
      <c r="AEG69" s="1002"/>
      <c r="AEH69" s="1002"/>
      <c r="AEI69" s="1002"/>
      <c r="AEJ69" s="1002"/>
      <c r="AEK69" s="1002"/>
      <c r="AEL69" s="1002"/>
      <c r="AEM69" s="1002"/>
      <c r="AEN69" s="1002"/>
      <c r="AEO69" s="1002"/>
      <c r="AEP69" s="1002"/>
      <c r="AEQ69" s="1002"/>
      <c r="AER69" s="1002"/>
      <c r="AES69" s="1002"/>
      <c r="AET69" s="1002"/>
      <c r="AEU69" s="1002"/>
      <c r="AEV69" s="1002"/>
      <c r="AEW69" s="1002"/>
      <c r="AEX69" s="1002"/>
      <c r="AEY69" s="1002"/>
      <c r="AEZ69" s="1002"/>
      <c r="AFA69" s="1002"/>
      <c r="AFB69" s="1002"/>
      <c r="AFC69" s="1002"/>
      <c r="AFD69" s="1002"/>
      <c r="AFE69" s="1002"/>
      <c r="AFF69" s="1002"/>
      <c r="AFG69" s="1002"/>
      <c r="AFH69" s="1002"/>
      <c r="AFI69" s="1002"/>
      <c r="AFJ69" s="1002"/>
      <c r="AFK69" s="1002"/>
      <c r="AFL69" s="1002"/>
      <c r="AFM69" s="1002"/>
      <c r="AFN69" s="1002"/>
      <c r="AFO69" s="1002"/>
      <c r="AFP69" s="1002"/>
      <c r="AFQ69" s="1002"/>
      <c r="AFR69" s="1002"/>
      <c r="AFS69" s="1002"/>
      <c r="AFT69" s="1002"/>
      <c r="AFU69" s="1002"/>
      <c r="AFV69" s="1002"/>
      <c r="AFW69" s="1002"/>
      <c r="AFX69" s="1002"/>
      <c r="AFY69" s="1002"/>
      <c r="AFZ69" s="1002"/>
      <c r="AGA69" s="1002"/>
      <c r="AGB69" s="1002"/>
      <c r="AGC69" s="1002"/>
      <c r="AGD69" s="1002"/>
      <c r="AGE69" s="1002"/>
      <c r="AGF69" s="1002"/>
      <c r="AGG69" s="1002"/>
      <c r="AGH69" s="1002"/>
      <c r="AGI69" s="1002"/>
      <c r="AGJ69" s="1002"/>
      <c r="AGK69" s="1002"/>
      <c r="AGL69" s="1002"/>
      <c r="AGM69" s="1002"/>
      <c r="AGN69" s="1002"/>
      <c r="AGO69" s="1002"/>
      <c r="AGP69" s="1002"/>
      <c r="AGQ69" s="1002"/>
      <c r="AGR69" s="1002"/>
      <c r="AGS69" s="1002"/>
      <c r="AGT69" s="1002"/>
      <c r="AGU69" s="1002"/>
      <c r="AGV69" s="1002"/>
      <c r="AGW69" s="1002"/>
      <c r="AGX69" s="1002"/>
      <c r="AGY69" s="1002"/>
      <c r="AGZ69" s="1002"/>
      <c r="AHA69" s="1002"/>
      <c r="AHB69" s="1002"/>
      <c r="AHC69" s="1002"/>
      <c r="AHD69" s="1002"/>
      <c r="AHE69" s="1002"/>
      <c r="AHF69" s="1002"/>
      <c r="AHG69" s="1002"/>
      <c r="AHH69" s="1002"/>
      <c r="AHI69" s="1002"/>
      <c r="AHJ69" s="1002"/>
      <c r="AHK69" s="1002"/>
      <c r="AHL69" s="1002"/>
      <c r="AHM69" s="1002"/>
      <c r="AHN69" s="1002"/>
      <c r="AHO69" s="1002"/>
      <c r="AHP69" s="1002"/>
      <c r="AHQ69" s="1002"/>
      <c r="AHR69" s="1002"/>
      <c r="AHS69" s="1002"/>
      <c r="AHT69" s="1002"/>
      <c r="AHU69" s="1002"/>
      <c r="AHV69" s="1002"/>
      <c r="AHW69" s="1002"/>
      <c r="AHX69" s="1002"/>
      <c r="AHY69" s="1002"/>
      <c r="AHZ69" s="1002"/>
      <c r="AIA69" s="1002"/>
      <c r="AIB69" s="1002"/>
      <c r="AIC69" s="1002"/>
      <c r="AID69" s="1002"/>
      <c r="AIE69" s="1002"/>
      <c r="AIF69" s="1002"/>
      <c r="AIG69" s="1002"/>
      <c r="AIH69" s="1002"/>
      <c r="AII69" s="1002"/>
      <c r="AIJ69" s="1002"/>
      <c r="AIK69" s="1002"/>
      <c r="AIL69" s="1002"/>
      <c r="AIM69" s="1002"/>
      <c r="AIN69" s="1002"/>
      <c r="AIO69" s="1002"/>
      <c r="AIP69" s="1002"/>
      <c r="AIQ69" s="1002"/>
      <c r="AIR69" s="1002"/>
      <c r="AIS69" s="1002"/>
      <c r="AIT69" s="1002"/>
      <c r="AIU69" s="1002"/>
      <c r="AIV69" s="1002"/>
      <c r="AIW69" s="1002"/>
      <c r="AIX69" s="1002"/>
      <c r="AIY69" s="1002"/>
      <c r="AIZ69" s="1002"/>
      <c r="AJA69" s="1002"/>
      <c r="AJB69" s="1002"/>
      <c r="AJC69" s="1002"/>
      <c r="AJD69" s="1002"/>
      <c r="AJE69" s="1002"/>
      <c r="AJF69" s="1002"/>
      <c r="AJG69" s="1002"/>
      <c r="AJH69" s="1002"/>
      <c r="AJI69" s="1002"/>
      <c r="AJJ69" s="1002"/>
      <c r="AJK69" s="1002"/>
      <c r="AJL69" s="1002"/>
      <c r="AJM69" s="1002"/>
      <c r="AJN69" s="1002"/>
      <c r="AJO69" s="1002"/>
      <c r="AJP69" s="1002"/>
      <c r="AJQ69" s="1002"/>
      <c r="AJR69" s="1002"/>
      <c r="AJS69" s="1002"/>
      <c r="AJT69" s="1002"/>
      <c r="AJU69" s="1002"/>
      <c r="AJV69" s="1002"/>
      <c r="AJW69" s="1002"/>
      <c r="AJX69" s="1002"/>
      <c r="AJY69" s="1002"/>
      <c r="AJZ69" s="1002"/>
      <c r="AKA69" s="1002"/>
      <c r="AKB69" s="1002"/>
      <c r="AKC69" s="1002"/>
      <c r="AKD69" s="1002"/>
      <c r="AKE69" s="1002"/>
      <c r="AKF69" s="1002"/>
      <c r="AKG69" s="1002"/>
      <c r="AKH69" s="1002"/>
      <c r="AKI69" s="1002"/>
      <c r="AKJ69" s="1002"/>
      <c r="AKK69" s="1002"/>
      <c r="AKL69" s="1002"/>
      <c r="AKM69" s="1002"/>
      <c r="AKN69" s="1002"/>
      <c r="AKO69" s="1002"/>
      <c r="AKP69" s="1002"/>
      <c r="AKQ69" s="1002"/>
      <c r="AKR69" s="1002"/>
      <c r="AKS69" s="1002"/>
      <c r="AKT69" s="1002"/>
      <c r="AKU69" s="1002"/>
      <c r="AKV69" s="1002"/>
      <c r="AKW69" s="1002"/>
      <c r="AKX69" s="1002"/>
      <c r="AKY69" s="1002"/>
      <c r="AKZ69" s="1002"/>
      <c r="ALA69" s="1002"/>
      <c r="ALB69" s="1002"/>
      <c r="ALC69" s="1002"/>
      <c r="ALD69" s="1002"/>
      <c r="ALE69" s="1002"/>
      <c r="ALF69" s="1002"/>
      <c r="ALG69" s="1002"/>
      <c r="ALH69" s="1002"/>
      <c r="ALI69" s="1002"/>
      <c r="ALJ69" s="1002"/>
      <c r="ALK69" s="1002"/>
      <c r="ALL69" s="1002"/>
      <c r="ALM69" s="1002"/>
      <c r="ALN69" s="1002"/>
      <c r="ALO69" s="1002"/>
      <c r="ALP69" s="1002"/>
      <c r="ALQ69" s="1002"/>
      <c r="ALR69" s="1002"/>
      <c r="ALS69" s="1002"/>
      <c r="ALT69" s="1002"/>
      <c r="ALU69" s="1002"/>
      <c r="ALV69" s="1002"/>
      <c r="ALW69" s="1002"/>
      <c r="ALX69" s="1002"/>
      <c r="ALY69" s="1002"/>
      <c r="ALZ69" s="1002"/>
      <c r="AMA69" s="1002"/>
      <c r="AMB69" s="1002"/>
      <c r="AMC69" s="1002"/>
      <c r="AMD69" s="1002"/>
      <c r="AME69" s="1002"/>
      <c r="AMF69" s="1002"/>
      <c r="AMG69" s="1002"/>
      <c r="AMH69" s="1002"/>
      <c r="AMI69" s="1002"/>
      <c r="AMJ69" s="1002"/>
      <c r="AMK69" s="1002"/>
      <c r="AML69" s="1002"/>
      <c r="AMM69" s="1002"/>
      <c r="AMN69" s="1002"/>
      <c r="AMO69" s="1002"/>
      <c r="AMP69" s="1002"/>
      <c r="AMQ69" s="1002"/>
      <c r="AMR69" s="1002"/>
      <c r="AMS69" s="1002"/>
      <c r="AMT69" s="1002"/>
      <c r="AMU69" s="1002"/>
      <c r="AMV69" s="1002"/>
      <c r="AMW69" s="1002"/>
      <c r="AMX69" s="1002"/>
      <c r="AMY69" s="1002"/>
      <c r="AMZ69" s="1002"/>
      <c r="ANA69" s="1002"/>
      <c r="ANB69" s="1002"/>
      <c r="ANC69" s="1002"/>
      <c r="AND69" s="1002"/>
      <c r="ANE69" s="1002"/>
      <c r="ANF69" s="1002"/>
      <c r="ANG69" s="1002"/>
      <c r="ANH69" s="1002"/>
      <c r="ANI69" s="1002"/>
      <c r="ANJ69" s="1002"/>
      <c r="ANK69" s="1002"/>
      <c r="ANL69" s="1002"/>
      <c r="ANM69" s="1002"/>
      <c r="ANN69" s="1002"/>
      <c r="ANO69" s="1002"/>
      <c r="ANP69" s="1002"/>
      <c r="ANQ69" s="1002"/>
      <c r="ANR69" s="1002"/>
      <c r="ANS69" s="1002"/>
      <c r="ANT69" s="1002"/>
      <c r="ANU69" s="1002"/>
      <c r="ANV69" s="1002"/>
      <c r="ANW69" s="1002"/>
      <c r="ANX69" s="1002"/>
      <c r="ANY69" s="1002"/>
      <c r="ANZ69" s="1002"/>
      <c r="AOA69" s="1002"/>
      <c r="AOB69" s="1002"/>
      <c r="AOC69" s="1002"/>
      <c r="AOD69" s="1002"/>
      <c r="AOE69" s="1002"/>
      <c r="AOF69" s="1002"/>
      <c r="AOG69" s="1002"/>
      <c r="AOH69" s="1002"/>
      <c r="AOI69" s="1002"/>
      <c r="AOJ69" s="1002"/>
      <c r="AOK69" s="1002"/>
      <c r="AOL69" s="1002"/>
      <c r="AOM69" s="1002"/>
      <c r="AON69" s="1002"/>
      <c r="AOO69" s="1002"/>
      <c r="AOP69" s="1002"/>
      <c r="AOQ69" s="1002"/>
      <c r="AOR69" s="1002"/>
      <c r="AOS69" s="1002"/>
      <c r="AOT69" s="1002"/>
      <c r="AOU69" s="1002"/>
      <c r="AOV69" s="1002"/>
      <c r="AOW69" s="1002"/>
      <c r="AOX69" s="1002"/>
      <c r="AOY69" s="1002"/>
      <c r="AOZ69" s="1002"/>
      <c r="APA69" s="1002"/>
      <c r="APB69" s="1002"/>
      <c r="APC69" s="1002"/>
      <c r="APD69" s="1002"/>
      <c r="APE69" s="1002"/>
      <c r="APF69" s="1002"/>
      <c r="APG69" s="1002"/>
      <c r="APH69" s="1002"/>
      <c r="API69" s="1002"/>
      <c r="APJ69" s="1002"/>
      <c r="APK69" s="1002"/>
      <c r="APL69" s="1002"/>
      <c r="APM69" s="1002"/>
      <c r="APN69" s="1002"/>
      <c r="APO69" s="1002"/>
      <c r="APP69" s="1002"/>
      <c r="APQ69" s="1002"/>
      <c r="APR69" s="1002"/>
      <c r="APS69" s="1002"/>
      <c r="APT69" s="1002"/>
      <c r="APU69" s="1002"/>
      <c r="APV69" s="1002"/>
      <c r="APW69" s="1002"/>
      <c r="APX69" s="1002"/>
      <c r="APY69" s="1002"/>
      <c r="APZ69" s="1002"/>
      <c r="AQA69" s="1002"/>
      <c r="AQB69" s="1002"/>
      <c r="AQC69" s="1002"/>
      <c r="AQD69" s="1002"/>
      <c r="AQE69" s="1002"/>
      <c r="AQF69" s="1002"/>
      <c r="AQG69" s="1002"/>
      <c r="AQH69" s="1002"/>
      <c r="AQI69" s="1002"/>
      <c r="AQJ69" s="1002"/>
      <c r="AQK69" s="1002"/>
      <c r="AQL69" s="1002"/>
      <c r="AQM69" s="1002"/>
      <c r="AQN69" s="1002"/>
      <c r="AQO69" s="1002"/>
      <c r="AQP69" s="1002"/>
      <c r="AQQ69" s="1002"/>
      <c r="AQR69" s="1002"/>
      <c r="AQS69" s="1002"/>
      <c r="AQT69" s="1002"/>
      <c r="AQU69" s="1002"/>
      <c r="AQV69" s="1002"/>
      <c r="AQW69" s="1002"/>
      <c r="AQX69" s="1002"/>
      <c r="AQY69" s="1002"/>
      <c r="AQZ69" s="1002"/>
      <c r="ARA69" s="1002"/>
      <c r="ARB69" s="1002"/>
      <c r="ARC69" s="1002"/>
      <c r="ARD69" s="1002"/>
      <c r="ARE69" s="1002"/>
      <c r="ARF69" s="1002"/>
      <c r="ARG69" s="1002"/>
      <c r="ARH69" s="1002"/>
      <c r="ARI69" s="1002"/>
      <c r="ARJ69" s="1002"/>
      <c r="ARK69" s="1002"/>
      <c r="ARL69" s="1002"/>
      <c r="ARM69" s="1002"/>
      <c r="ARN69" s="1002"/>
      <c r="ARO69" s="1002"/>
      <c r="ARP69" s="1002"/>
      <c r="ARQ69" s="1002"/>
      <c r="ARR69" s="1002"/>
      <c r="ARS69" s="1002"/>
      <c r="ART69" s="1002"/>
      <c r="ARU69" s="1002"/>
      <c r="ARV69" s="1002"/>
      <c r="ARW69" s="1002"/>
      <c r="ARX69" s="1002"/>
      <c r="ARY69" s="1002"/>
      <c r="ARZ69" s="1002"/>
      <c r="ASA69" s="1002"/>
      <c r="ASB69" s="1002"/>
      <c r="ASC69" s="1002"/>
      <c r="ASD69" s="1002"/>
      <c r="ASE69" s="1002"/>
      <c r="ASF69" s="1002"/>
      <c r="ASG69" s="1002"/>
      <c r="ASH69" s="1002"/>
      <c r="ASI69" s="1002"/>
      <c r="ASJ69" s="1002"/>
      <c r="ASK69" s="1002"/>
      <c r="ASL69" s="1002"/>
      <c r="ASM69" s="1002"/>
      <c r="ASN69" s="1002"/>
      <c r="ASO69" s="1002"/>
      <c r="ASP69" s="1002"/>
      <c r="ASQ69" s="1002"/>
      <c r="ASR69" s="1002"/>
      <c r="ASS69" s="1002"/>
      <c r="AST69" s="1002"/>
      <c r="ASU69" s="1002"/>
      <c r="ASV69" s="1002"/>
      <c r="ASW69" s="1002"/>
      <c r="ASX69" s="1002"/>
      <c r="ASY69" s="1002"/>
      <c r="ASZ69" s="1002"/>
      <c r="ATA69" s="1002"/>
      <c r="ATB69" s="1002"/>
      <c r="ATC69" s="1002"/>
      <c r="ATD69" s="1002"/>
      <c r="ATE69" s="1002"/>
      <c r="ATF69" s="1002"/>
      <c r="ATG69" s="1002"/>
      <c r="ATH69" s="1002"/>
      <c r="ATI69" s="1002"/>
      <c r="ATJ69" s="1002"/>
      <c r="ATK69" s="1002"/>
      <c r="ATL69" s="1002"/>
      <c r="ATM69" s="1002"/>
      <c r="ATN69" s="1002"/>
      <c r="ATO69" s="1002"/>
      <c r="ATP69" s="1002"/>
      <c r="ATQ69" s="1002"/>
      <c r="ATR69" s="1002"/>
      <c r="ATS69" s="1002"/>
      <c r="ATT69" s="1002"/>
      <c r="ATU69" s="1002"/>
      <c r="ATV69" s="1002"/>
      <c r="ATW69" s="1002"/>
      <c r="ATX69" s="1002"/>
      <c r="ATY69" s="1002"/>
      <c r="ATZ69" s="1002"/>
      <c r="AUA69" s="1002"/>
      <c r="AUB69" s="1002"/>
      <c r="AUC69" s="1002"/>
      <c r="AUD69" s="1002"/>
      <c r="AUE69" s="1002"/>
      <c r="AUF69" s="1002"/>
      <c r="AUG69" s="1002"/>
      <c r="AUH69" s="1002"/>
      <c r="AUI69" s="1002"/>
      <c r="AUJ69" s="1002"/>
      <c r="AUK69" s="1002"/>
      <c r="AUL69" s="1002"/>
      <c r="AUM69" s="1002"/>
      <c r="AUN69" s="1002"/>
      <c r="AUO69" s="1002"/>
      <c r="AUP69" s="1002"/>
      <c r="AUQ69" s="1002"/>
      <c r="AUR69" s="1002"/>
      <c r="AUS69" s="1002"/>
      <c r="AUT69" s="1002"/>
      <c r="AUU69" s="1002"/>
      <c r="AUV69" s="1002"/>
      <c r="AUW69" s="1002"/>
      <c r="AUX69" s="1002"/>
      <c r="AUY69" s="1002"/>
      <c r="AUZ69" s="1002"/>
      <c r="AVA69" s="1002"/>
      <c r="AVB69" s="1002"/>
      <c r="AVC69" s="1002"/>
      <c r="AVD69" s="1002"/>
      <c r="AVE69" s="1002"/>
      <c r="AVF69" s="1002"/>
      <c r="AVG69" s="1002"/>
      <c r="AVH69" s="1002"/>
      <c r="AVI69" s="1002"/>
      <c r="AVJ69" s="1002"/>
      <c r="AVK69" s="1002"/>
      <c r="AVL69" s="1002"/>
      <c r="AVM69" s="1002"/>
      <c r="AVN69" s="1002"/>
      <c r="AVO69" s="1002"/>
      <c r="AVP69" s="1002"/>
      <c r="AVQ69" s="1002"/>
      <c r="AVR69" s="1002"/>
      <c r="AVS69" s="1002"/>
      <c r="AVT69" s="1002"/>
      <c r="AVU69" s="1002"/>
      <c r="AVV69" s="1002"/>
      <c r="AVW69" s="1002"/>
      <c r="AVX69" s="1002"/>
      <c r="AVY69" s="1002"/>
      <c r="AVZ69" s="1002"/>
      <c r="AWA69" s="1002"/>
      <c r="AWB69" s="1002"/>
      <c r="AWC69" s="1002"/>
      <c r="AWD69" s="1002"/>
      <c r="AWE69" s="1002"/>
      <c r="AWF69" s="1002"/>
      <c r="AWG69" s="1002"/>
      <c r="AWH69" s="1002"/>
      <c r="AWI69" s="1002"/>
      <c r="AWJ69" s="1002"/>
      <c r="AWK69" s="1002"/>
      <c r="AWL69" s="1002"/>
      <c r="AWM69" s="1002"/>
      <c r="AWN69" s="1002"/>
      <c r="AWO69" s="1002"/>
      <c r="AWP69" s="1002"/>
      <c r="AWQ69" s="1002"/>
      <c r="AWR69" s="1002"/>
      <c r="AWS69" s="1002"/>
      <c r="AWT69" s="1002"/>
      <c r="AWU69" s="1002"/>
      <c r="AWV69" s="1002"/>
      <c r="AWW69" s="1002"/>
      <c r="AWX69" s="1002"/>
      <c r="AWY69" s="1002"/>
      <c r="AWZ69" s="1002"/>
      <c r="AXA69" s="1002"/>
      <c r="AXB69" s="1002"/>
      <c r="AXC69" s="1002"/>
      <c r="AXD69" s="1002"/>
      <c r="AXE69" s="1002"/>
      <c r="AXF69" s="1002"/>
      <c r="AXG69" s="1002"/>
      <c r="AXH69" s="1002"/>
      <c r="AXI69" s="1002"/>
      <c r="AXJ69" s="1002"/>
      <c r="AXK69" s="1002"/>
      <c r="AXL69" s="1002"/>
      <c r="AXM69" s="1002"/>
      <c r="AXN69" s="1002"/>
      <c r="AXO69" s="1002"/>
      <c r="AXP69" s="1002"/>
      <c r="AXQ69" s="1002"/>
      <c r="AXR69" s="1002"/>
      <c r="AXS69" s="1002"/>
      <c r="AXT69" s="1002"/>
      <c r="AXU69" s="1002"/>
      <c r="AXV69" s="1002"/>
      <c r="AXW69" s="1002"/>
      <c r="AXX69" s="1002"/>
      <c r="AXY69" s="1002"/>
      <c r="AXZ69" s="1002"/>
      <c r="AYA69" s="1002"/>
      <c r="AYB69" s="1002"/>
      <c r="AYC69" s="1002"/>
      <c r="AYD69" s="1002"/>
      <c r="AYE69" s="1002"/>
      <c r="AYF69" s="1002"/>
      <c r="AYG69" s="1002"/>
      <c r="AYH69" s="1002"/>
      <c r="AYI69" s="1002"/>
      <c r="AYJ69" s="1002"/>
      <c r="AYK69" s="1002"/>
      <c r="AYL69" s="1002"/>
      <c r="AYM69" s="1002"/>
      <c r="AYN69" s="1002"/>
      <c r="AYO69" s="1002"/>
      <c r="AYP69" s="1002"/>
      <c r="AYQ69" s="1002"/>
      <c r="AYR69" s="1002"/>
      <c r="AYS69" s="1002"/>
      <c r="AYT69" s="1002"/>
      <c r="AYU69" s="1002"/>
      <c r="AYV69" s="1002"/>
      <c r="AYW69" s="1002"/>
      <c r="AYX69" s="1002"/>
      <c r="AYY69" s="1002"/>
      <c r="AYZ69" s="1002"/>
      <c r="AZA69" s="1002"/>
      <c r="AZB69" s="1002"/>
      <c r="AZC69" s="1002"/>
      <c r="AZD69" s="1002"/>
      <c r="AZE69" s="1002"/>
      <c r="AZF69" s="1002"/>
      <c r="AZG69" s="1002"/>
      <c r="AZH69" s="1002"/>
      <c r="AZI69" s="1002"/>
      <c r="AZJ69" s="1002"/>
      <c r="AZK69" s="1002"/>
      <c r="AZL69" s="1002"/>
      <c r="AZM69" s="1002"/>
      <c r="AZN69" s="1002"/>
      <c r="AZO69" s="1002"/>
      <c r="AZP69" s="1002"/>
      <c r="AZQ69" s="1002"/>
      <c r="AZR69" s="1002"/>
      <c r="AZS69" s="1002"/>
      <c r="AZT69" s="1002"/>
      <c r="AZU69" s="1002"/>
      <c r="AZV69" s="1002"/>
      <c r="AZW69" s="1002"/>
      <c r="AZX69" s="1002"/>
      <c r="AZY69" s="1002"/>
      <c r="AZZ69" s="1002"/>
      <c r="BAA69" s="1002"/>
      <c r="BAB69" s="1002"/>
      <c r="BAC69" s="1002"/>
      <c r="BAD69" s="1002"/>
      <c r="BAE69" s="1002"/>
      <c r="BAF69" s="1002"/>
      <c r="BAG69" s="1002"/>
      <c r="BAH69" s="1002"/>
      <c r="BAI69" s="1002"/>
      <c r="BAJ69" s="1002"/>
      <c r="BAK69" s="1002"/>
      <c r="BAL69" s="1002"/>
      <c r="BAM69" s="1002"/>
      <c r="BAN69" s="1002"/>
      <c r="BAO69" s="1002"/>
      <c r="BAP69" s="1002"/>
      <c r="BAQ69" s="1002"/>
      <c r="BAR69" s="1002"/>
      <c r="BAS69" s="1002"/>
      <c r="BAT69" s="1002"/>
      <c r="BAU69" s="1002"/>
      <c r="BAV69" s="1002"/>
      <c r="BAW69" s="1002"/>
      <c r="BAX69" s="1002"/>
      <c r="BAY69" s="1002"/>
      <c r="BAZ69" s="1002"/>
      <c r="BBA69" s="1002"/>
      <c r="BBB69" s="1002"/>
      <c r="BBC69" s="1002"/>
      <c r="BBD69" s="1002"/>
      <c r="BBE69" s="1002"/>
      <c r="BBF69" s="1002"/>
      <c r="BBG69" s="1002"/>
      <c r="BBH69" s="1002"/>
      <c r="BBI69" s="1002"/>
      <c r="BBJ69" s="1002"/>
      <c r="BBK69" s="1002"/>
      <c r="BBL69" s="1002"/>
      <c r="BBM69" s="1002"/>
      <c r="BBN69" s="1002"/>
      <c r="BBO69" s="1002"/>
      <c r="BBP69" s="1002"/>
      <c r="BBQ69" s="1002"/>
      <c r="BBR69" s="1002"/>
      <c r="BBS69" s="1002"/>
      <c r="BBT69" s="1002"/>
      <c r="BBU69" s="1002"/>
      <c r="BBV69" s="1002"/>
      <c r="BBW69" s="1002"/>
      <c r="BBX69" s="1002"/>
      <c r="BBY69" s="1002"/>
      <c r="BBZ69" s="1002"/>
      <c r="BCA69" s="1002"/>
      <c r="BCB69" s="1002"/>
      <c r="BCC69" s="1002"/>
      <c r="BCD69" s="1002"/>
      <c r="BCE69" s="1002"/>
      <c r="BCF69" s="1002"/>
      <c r="BCG69" s="1002"/>
      <c r="BCH69" s="1002"/>
      <c r="BCI69" s="1002"/>
      <c r="BCJ69" s="1002"/>
      <c r="BCK69" s="1002"/>
      <c r="BCL69" s="1002"/>
      <c r="BCM69" s="1002"/>
      <c r="BCN69" s="1002"/>
      <c r="BCO69" s="1002"/>
      <c r="BCP69" s="1002"/>
      <c r="BCQ69" s="1002"/>
      <c r="BCR69" s="1002"/>
      <c r="BCS69" s="1002"/>
      <c r="BCT69" s="1002"/>
      <c r="BCU69" s="1002"/>
      <c r="BCV69" s="1002"/>
      <c r="BCW69" s="1002"/>
      <c r="BCX69" s="1002"/>
      <c r="BCY69" s="1002"/>
      <c r="BCZ69" s="1002"/>
      <c r="BDA69" s="1002"/>
      <c r="BDB69" s="1002"/>
      <c r="BDC69" s="1002"/>
      <c r="BDD69" s="1002"/>
      <c r="BDE69" s="1002"/>
      <c r="BDF69" s="1002"/>
      <c r="BDG69" s="1002"/>
      <c r="BDH69" s="1002"/>
      <c r="BDI69" s="1002"/>
      <c r="BDJ69" s="1002"/>
      <c r="BDK69" s="1002"/>
      <c r="BDL69" s="1002"/>
      <c r="BDM69" s="1002"/>
      <c r="BDN69" s="1002"/>
      <c r="BDO69" s="1002"/>
      <c r="BDP69" s="1002"/>
      <c r="BDQ69" s="1002"/>
      <c r="BDR69" s="1002"/>
      <c r="BDS69" s="1002"/>
      <c r="BDT69" s="1002"/>
      <c r="BDU69" s="1002"/>
      <c r="BDV69" s="1002"/>
      <c r="BDW69" s="1002"/>
      <c r="BDX69" s="1002"/>
      <c r="BDY69" s="1002"/>
      <c r="BDZ69" s="1002"/>
      <c r="BEA69" s="1002"/>
      <c r="BEB69" s="1002"/>
      <c r="BEC69" s="1002"/>
      <c r="BED69" s="1002"/>
      <c r="BEE69" s="1002"/>
      <c r="BEF69" s="1002"/>
      <c r="BEG69" s="1002"/>
      <c r="BEH69" s="1002"/>
      <c r="BEI69" s="1002"/>
      <c r="BEJ69" s="1002"/>
      <c r="BEK69" s="1002"/>
      <c r="BEL69" s="1002"/>
      <c r="BEM69" s="1002"/>
      <c r="BEN69" s="1002"/>
      <c r="BEO69" s="1002"/>
      <c r="BEP69" s="1002"/>
      <c r="BEQ69" s="1002"/>
      <c r="BER69" s="1002"/>
      <c r="BES69" s="1002"/>
      <c r="BET69" s="1002"/>
      <c r="BEU69" s="1002"/>
      <c r="BEV69" s="1002"/>
      <c r="BEW69" s="1002"/>
      <c r="BEX69" s="1002"/>
      <c r="BEY69" s="1002"/>
      <c r="BEZ69" s="1002"/>
      <c r="BFA69" s="1002"/>
      <c r="BFB69" s="1002"/>
      <c r="BFC69" s="1002"/>
      <c r="BFD69" s="1002"/>
      <c r="BFE69" s="1002"/>
      <c r="BFF69" s="1002"/>
      <c r="BFG69" s="1002"/>
      <c r="BFH69" s="1002"/>
      <c r="BFI69" s="1002"/>
      <c r="BFJ69" s="1002"/>
      <c r="BFK69" s="1002"/>
      <c r="BFL69" s="1002"/>
      <c r="BFM69" s="1002"/>
      <c r="BFN69" s="1002"/>
      <c r="BFO69" s="1002"/>
      <c r="BFP69" s="1002"/>
      <c r="BFQ69" s="1002"/>
      <c r="BFR69" s="1002"/>
      <c r="BFS69" s="1002"/>
      <c r="BFT69" s="1002"/>
      <c r="BFU69" s="1002"/>
      <c r="BFV69" s="1002"/>
      <c r="BFW69" s="1002"/>
      <c r="BFX69" s="1002"/>
      <c r="BFY69" s="1002"/>
      <c r="BFZ69" s="1002"/>
      <c r="BGA69" s="1002"/>
      <c r="BGB69" s="1002"/>
      <c r="BGC69" s="1002"/>
      <c r="BGD69" s="1002"/>
      <c r="BGE69" s="1002"/>
      <c r="BGF69" s="1002"/>
      <c r="BGG69" s="1002"/>
      <c r="BGH69" s="1002"/>
      <c r="BGI69" s="1002"/>
      <c r="BGJ69" s="1002"/>
      <c r="BGK69" s="1002"/>
      <c r="BGL69" s="1002"/>
      <c r="BGM69" s="1002"/>
      <c r="BGN69" s="1002"/>
      <c r="BGO69" s="1002"/>
      <c r="BGP69" s="1002"/>
      <c r="BGQ69" s="1002"/>
      <c r="BGR69" s="1002"/>
      <c r="BGS69" s="1002"/>
      <c r="BGT69" s="1002"/>
      <c r="BGU69" s="1002"/>
      <c r="BGV69" s="1002"/>
      <c r="BGW69" s="1002"/>
      <c r="BGX69" s="1002"/>
      <c r="BGY69" s="1002"/>
      <c r="BGZ69" s="1002"/>
      <c r="BHA69" s="1002"/>
      <c r="BHB69" s="1002"/>
      <c r="BHC69" s="1002"/>
      <c r="BHD69" s="1002"/>
      <c r="BHE69" s="1002"/>
      <c r="BHF69" s="1002"/>
      <c r="BHG69" s="1002"/>
      <c r="BHH69" s="1002"/>
      <c r="BHI69" s="1002"/>
      <c r="BHJ69" s="1002"/>
      <c r="BHK69" s="1002"/>
      <c r="BHL69" s="1002"/>
      <c r="BHM69" s="1002"/>
      <c r="BHN69" s="1002"/>
      <c r="BHO69" s="1002"/>
      <c r="BHP69" s="1002"/>
      <c r="BHQ69" s="1002"/>
      <c r="BHR69" s="1002"/>
      <c r="BHS69" s="1002"/>
      <c r="BHT69" s="1002"/>
      <c r="BHU69" s="1002"/>
      <c r="BHV69" s="1002"/>
      <c r="BHW69" s="1002"/>
      <c r="BHX69" s="1002"/>
      <c r="BHY69" s="1002"/>
      <c r="BHZ69" s="1002"/>
      <c r="BIA69" s="1002"/>
      <c r="BIB69" s="1002"/>
      <c r="BIC69" s="1002"/>
      <c r="BID69" s="1002"/>
      <c r="BIE69" s="1002"/>
      <c r="BIF69" s="1002"/>
      <c r="BIG69" s="1002"/>
      <c r="BIH69" s="1002"/>
      <c r="BII69" s="1002"/>
      <c r="BIJ69" s="1002"/>
      <c r="BIK69" s="1002"/>
      <c r="BIL69" s="1002"/>
      <c r="BIM69" s="1002"/>
      <c r="BIN69" s="1002"/>
      <c r="BIO69" s="1002"/>
      <c r="BIP69" s="1002"/>
      <c r="BIQ69" s="1002"/>
      <c r="BIR69" s="1002"/>
      <c r="BIS69" s="1002"/>
      <c r="BIT69" s="1002"/>
      <c r="BIU69" s="1002"/>
      <c r="BIV69" s="1002"/>
      <c r="BIW69" s="1002"/>
      <c r="BIX69" s="1002"/>
      <c r="BIY69" s="1002"/>
      <c r="BIZ69" s="1002"/>
      <c r="BJA69" s="1002"/>
      <c r="BJB69" s="1002"/>
      <c r="BJC69" s="1002"/>
      <c r="BJD69" s="1002"/>
      <c r="BJE69" s="1002"/>
      <c r="BJF69" s="1002"/>
      <c r="BJG69" s="1002"/>
      <c r="BJH69" s="1002"/>
      <c r="BJI69" s="1002"/>
      <c r="BJJ69" s="1002"/>
      <c r="BJK69" s="1002"/>
      <c r="BJL69" s="1002"/>
      <c r="BJM69" s="1002"/>
      <c r="BJN69" s="1002"/>
      <c r="BJO69" s="1002"/>
      <c r="BJP69" s="1002"/>
      <c r="BJQ69" s="1002"/>
      <c r="BJR69" s="1002"/>
      <c r="BJS69" s="1002"/>
      <c r="BJT69" s="1002"/>
      <c r="BJU69" s="1002"/>
      <c r="BJV69" s="1002"/>
      <c r="BJW69" s="1002"/>
      <c r="BJX69" s="1002"/>
      <c r="BJY69" s="1002"/>
      <c r="BJZ69" s="1002"/>
      <c r="BKA69" s="1002"/>
      <c r="BKB69" s="1002"/>
      <c r="BKC69" s="1002"/>
      <c r="BKD69" s="1002"/>
      <c r="BKE69" s="1002"/>
      <c r="BKF69" s="1002"/>
      <c r="BKG69" s="1002"/>
      <c r="BKH69" s="1002"/>
      <c r="BKI69" s="1002"/>
      <c r="BKJ69" s="1002"/>
      <c r="BKK69" s="1002"/>
      <c r="BKL69" s="1002"/>
      <c r="BKM69" s="1002"/>
      <c r="BKN69" s="1002"/>
      <c r="BKO69" s="1002"/>
      <c r="BKP69" s="1002"/>
      <c r="BKQ69" s="1002"/>
      <c r="BKR69" s="1002"/>
      <c r="BKS69" s="1002"/>
      <c r="BKT69" s="1002"/>
      <c r="BKU69" s="1002"/>
      <c r="BKV69" s="1002"/>
      <c r="BKW69" s="1002"/>
      <c r="BKX69" s="1002"/>
      <c r="BKY69" s="1002"/>
      <c r="BKZ69" s="1002"/>
      <c r="BLA69" s="1002"/>
      <c r="BLB69" s="1002"/>
      <c r="BLC69" s="1002"/>
      <c r="BLD69" s="1002"/>
      <c r="BLE69" s="1002"/>
      <c r="BLF69" s="1002"/>
      <c r="BLG69" s="1002"/>
      <c r="BLH69" s="1002"/>
      <c r="BLI69" s="1002"/>
      <c r="BLJ69" s="1002"/>
      <c r="BLK69" s="1002"/>
      <c r="BLL69" s="1002"/>
      <c r="BLM69" s="1002"/>
      <c r="BLN69" s="1002"/>
      <c r="BLO69" s="1002"/>
      <c r="BLP69" s="1002"/>
      <c r="BLQ69" s="1002"/>
      <c r="BLR69" s="1002"/>
      <c r="BLS69" s="1002"/>
      <c r="BLT69" s="1002"/>
      <c r="BLU69" s="1002"/>
      <c r="BLV69" s="1002"/>
      <c r="BLW69" s="1002"/>
      <c r="BLX69" s="1002"/>
      <c r="BLY69" s="1002"/>
      <c r="BLZ69" s="1002"/>
      <c r="BMA69" s="1002"/>
      <c r="BMB69" s="1002"/>
      <c r="BMC69" s="1002"/>
      <c r="BMD69" s="1002"/>
      <c r="BME69" s="1002"/>
      <c r="BMF69" s="1002"/>
      <c r="BMG69" s="1002"/>
      <c r="BMH69" s="1002"/>
      <c r="BMI69" s="1002"/>
      <c r="BMJ69" s="1002"/>
      <c r="BMK69" s="1002"/>
      <c r="BML69" s="1002"/>
      <c r="BMM69" s="1002"/>
      <c r="BMN69" s="1002"/>
      <c r="BMO69" s="1002"/>
      <c r="BMP69" s="1002"/>
      <c r="BMQ69" s="1002"/>
      <c r="BMR69" s="1002"/>
      <c r="BMS69" s="1002"/>
      <c r="BMT69" s="1002"/>
      <c r="BMU69" s="1002"/>
      <c r="BMV69" s="1002"/>
      <c r="BMW69" s="1002"/>
      <c r="BMX69" s="1002"/>
      <c r="BMY69" s="1002"/>
      <c r="BMZ69" s="1002"/>
      <c r="BNA69" s="1002"/>
      <c r="BNB69" s="1002"/>
      <c r="BNC69" s="1002"/>
      <c r="BND69" s="1002"/>
      <c r="BNE69" s="1002"/>
      <c r="BNF69" s="1002"/>
      <c r="BNG69" s="1002"/>
      <c r="BNH69" s="1002"/>
      <c r="BNI69" s="1002"/>
      <c r="BNJ69" s="1002"/>
      <c r="BNK69" s="1002"/>
      <c r="BNL69" s="1002"/>
      <c r="BNM69" s="1002"/>
      <c r="BNN69" s="1002"/>
      <c r="BNO69" s="1002"/>
      <c r="BNP69" s="1002"/>
      <c r="BNQ69" s="1002"/>
      <c r="BNR69" s="1002"/>
      <c r="BNS69" s="1002"/>
      <c r="BNT69" s="1002"/>
      <c r="BNU69" s="1002"/>
      <c r="BNV69" s="1002"/>
      <c r="BNW69" s="1002"/>
      <c r="BNX69" s="1002"/>
      <c r="BNY69" s="1002"/>
      <c r="BNZ69" s="1002"/>
      <c r="BOA69" s="1002"/>
      <c r="BOB69" s="1002"/>
      <c r="BOC69" s="1002"/>
      <c r="BOD69" s="1002"/>
      <c r="BOE69" s="1002"/>
      <c r="BOF69" s="1002"/>
      <c r="BOG69" s="1002"/>
      <c r="BOH69" s="1002"/>
      <c r="BOI69" s="1002"/>
      <c r="BOJ69" s="1002"/>
      <c r="BOK69" s="1002"/>
      <c r="BOL69" s="1002"/>
      <c r="BOM69" s="1002"/>
      <c r="BON69" s="1002"/>
      <c r="BOO69" s="1002"/>
      <c r="BOP69" s="1002"/>
      <c r="BOQ69" s="1002"/>
      <c r="BOR69" s="1002"/>
      <c r="BOS69" s="1002"/>
      <c r="BOT69" s="1002"/>
      <c r="BOU69" s="1002"/>
      <c r="BOV69" s="1002"/>
      <c r="BOW69" s="1002"/>
      <c r="BOX69" s="1002"/>
      <c r="BOY69" s="1002"/>
      <c r="BOZ69" s="1002"/>
      <c r="BPA69" s="1002"/>
      <c r="BPB69" s="1002"/>
      <c r="BPC69" s="1002"/>
      <c r="BPD69" s="1002"/>
      <c r="BPE69" s="1002"/>
      <c r="BPF69" s="1002"/>
      <c r="BPG69" s="1002"/>
      <c r="BPH69" s="1002"/>
      <c r="BPI69" s="1002"/>
      <c r="BPJ69" s="1002"/>
      <c r="BPK69" s="1002"/>
      <c r="BPL69" s="1002"/>
      <c r="BPM69" s="1002"/>
      <c r="BPN69" s="1002"/>
      <c r="BPO69" s="1002"/>
      <c r="BPP69" s="1002"/>
      <c r="BPQ69" s="1002"/>
      <c r="BPR69" s="1002"/>
      <c r="BPS69" s="1002"/>
      <c r="BPT69" s="1002"/>
      <c r="BPU69" s="1002"/>
      <c r="BPV69" s="1002"/>
      <c r="BPW69" s="1002"/>
      <c r="BPX69" s="1002"/>
      <c r="BPY69" s="1002"/>
      <c r="BPZ69" s="1002"/>
      <c r="BQA69" s="1002"/>
      <c r="BQB69" s="1002"/>
      <c r="BQC69" s="1002"/>
      <c r="BQD69" s="1002"/>
      <c r="BQE69" s="1002"/>
      <c r="BQF69" s="1002"/>
      <c r="BQG69" s="1002"/>
      <c r="BQH69" s="1002"/>
      <c r="BQI69" s="1002"/>
      <c r="BQJ69" s="1002"/>
      <c r="BQK69" s="1002"/>
      <c r="BQL69" s="1002"/>
      <c r="BQM69" s="1002"/>
      <c r="BQN69" s="1002"/>
      <c r="BQO69" s="1002"/>
      <c r="BQP69" s="1002"/>
      <c r="BQQ69" s="1002"/>
      <c r="BQR69" s="1002"/>
      <c r="BQS69" s="1002"/>
      <c r="BQT69" s="1002"/>
      <c r="BQU69" s="1002"/>
      <c r="BQV69" s="1002"/>
      <c r="BQW69" s="1002"/>
      <c r="BQX69" s="1002"/>
      <c r="BQY69" s="1002"/>
      <c r="BQZ69" s="1002"/>
      <c r="BRA69" s="1002"/>
      <c r="BRB69" s="1002"/>
      <c r="BRC69" s="1002"/>
      <c r="BRD69" s="1002"/>
      <c r="BRE69" s="1002"/>
      <c r="BRF69" s="1002"/>
      <c r="BRG69" s="1002"/>
      <c r="BRH69" s="1002"/>
      <c r="BRI69" s="1002"/>
      <c r="BRJ69" s="1002"/>
      <c r="BRK69" s="1002"/>
      <c r="BRL69" s="1002"/>
      <c r="BRM69" s="1002"/>
      <c r="BRN69" s="1002"/>
      <c r="BRO69" s="1002"/>
      <c r="BRP69" s="1002"/>
      <c r="BRQ69" s="1002"/>
      <c r="BRR69" s="1002"/>
      <c r="BRS69" s="1002"/>
      <c r="BRT69" s="1002"/>
      <c r="BRU69" s="1002"/>
      <c r="BRV69" s="1002"/>
      <c r="BRW69" s="1002"/>
      <c r="BRX69" s="1002"/>
      <c r="BRY69" s="1002"/>
      <c r="BRZ69" s="1002"/>
      <c r="BSA69" s="1002"/>
      <c r="BSB69" s="1002"/>
      <c r="BSC69" s="1002"/>
      <c r="BSD69" s="1002"/>
      <c r="BSE69" s="1002"/>
      <c r="BSF69" s="1002"/>
      <c r="BSG69" s="1002"/>
      <c r="BSH69" s="1002"/>
      <c r="BSI69" s="1002"/>
      <c r="BSJ69" s="1002"/>
      <c r="BSK69" s="1002"/>
      <c r="BSL69" s="1002"/>
      <c r="BSM69" s="1002"/>
      <c r="BSN69" s="1002"/>
      <c r="BSO69" s="1002"/>
      <c r="BSP69" s="1002"/>
      <c r="BSQ69" s="1002"/>
      <c r="BSR69" s="1002"/>
      <c r="BSS69" s="1002"/>
      <c r="BST69" s="1002"/>
      <c r="BSU69" s="1002"/>
      <c r="BSV69" s="1002"/>
      <c r="BSW69" s="1002"/>
      <c r="BSX69" s="1002"/>
      <c r="BSY69" s="1002"/>
      <c r="BSZ69" s="1002"/>
      <c r="BTA69" s="1002"/>
      <c r="BTB69" s="1002"/>
      <c r="BTC69" s="1002"/>
      <c r="BTD69" s="1002"/>
      <c r="BTE69" s="1002"/>
      <c r="BTF69" s="1002"/>
      <c r="BTG69" s="1002"/>
      <c r="BTH69" s="1002"/>
      <c r="BTI69" s="1002"/>
      <c r="BTJ69" s="1002"/>
      <c r="BTK69" s="1002"/>
      <c r="BTL69" s="1002"/>
      <c r="BTM69" s="1002"/>
      <c r="BTN69" s="1002"/>
      <c r="BTO69" s="1002"/>
      <c r="BTP69" s="1002"/>
      <c r="BTQ69" s="1002"/>
      <c r="BTR69" s="1002"/>
      <c r="BTS69" s="1002"/>
      <c r="BTT69" s="1002"/>
      <c r="BTU69" s="1002"/>
      <c r="BTV69" s="1002"/>
      <c r="BTW69" s="1002"/>
      <c r="BTX69" s="1002"/>
      <c r="BTY69" s="1002"/>
      <c r="BTZ69" s="1002"/>
      <c r="BUA69" s="1002"/>
      <c r="BUB69" s="1002"/>
      <c r="BUC69" s="1002"/>
      <c r="BUD69" s="1002"/>
      <c r="BUE69" s="1002"/>
      <c r="BUF69" s="1002"/>
      <c r="BUG69" s="1002"/>
      <c r="BUH69" s="1002"/>
      <c r="BUI69" s="1002"/>
      <c r="BUJ69" s="1002"/>
      <c r="BUK69" s="1002"/>
      <c r="BUL69" s="1002"/>
      <c r="BUM69" s="1002"/>
      <c r="BUN69" s="1002"/>
      <c r="BUO69" s="1002"/>
      <c r="BUP69" s="1002"/>
      <c r="BUQ69" s="1002"/>
      <c r="BUR69" s="1002"/>
      <c r="BUS69" s="1002"/>
      <c r="BUT69" s="1002"/>
      <c r="BUU69" s="1002"/>
      <c r="BUV69" s="1002"/>
      <c r="BUW69" s="1002"/>
      <c r="BUX69" s="1002"/>
      <c r="BUY69" s="1002"/>
      <c r="BUZ69" s="1002"/>
      <c r="BVA69" s="1002"/>
      <c r="BVB69" s="1002"/>
      <c r="BVC69" s="1002"/>
      <c r="BVD69" s="1002"/>
      <c r="BVE69" s="1002"/>
      <c r="BVF69" s="1002"/>
      <c r="BVG69" s="1002"/>
      <c r="BVH69" s="1002"/>
      <c r="BVI69" s="1002"/>
      <c r="BVJ69" s="1002"/>
      <c r="BVK69" s="1002"/>
      <c r="BVL69" s="1002"/>
      <c r="BVM69" s="1002"/>
      <c r="BVN69" s="1002"/>
      <c r="BVO69" s="1002"/>
      <c r="BVP69" s="1002"/>
      <c r="BVQ69" s="1002"/>
      <c r="BVR69" s="1002"/>
      <c r="BVS69" s="1002"/>
      <c r="BVT69" s="1002"/>
      <c r="BVU69" s="1002"/>
      <c r="BVV69" s="1002"/>
      <c r="BVW69" s="1002"/>
      <c r="BVX69" s="1002"/>
      <c r="BVY69" s="1002"/>
      <c r="BVZ69" s="1002"/>
      <c r="BWA69" s="1002"/>
      <c r="BWB69" s="1002"/>
      <c r="BWC69" s="1002"/>
      <c r="BWD69" s="1002"/>
      <c r="BWE69" s="1002"/>
      <c r="BWF69" s="1002"/>
      <c r="BWG69" s="1002"/>
      <c r="BWH69" s="1002"/>
      <c r="BWI69" s="1002"/>
      <c r="BWJ69" s="1002"/>
      <c r="BWK69" s="1002"/>
      <c r="BWL69" s="1002"/>
      <c r="BWM69" s="1002"/>
      <c r="BWN69" s="1002"/>
      <c r="BWO69" s="1002"/>
      <c r="BWP69" s="1002"/>
      <c r="BWQ69" s="1002"/>
      <c r="BWR69" s="1002"/>
      <c r="BWS69" s="1002"/>
      <c r="BWT69" s="1002"/>
      <c r="BWU69" s="1002"/>
      <c r="BWV69" s="1002"/>
      <c r="BWW69" s="1002"/>
      <c r="BWX69" s="1002"/>
      <c r="BWY69" s="1002"/>
      <c r="BWZ69" s="1002"/>
      <c r="BXA69" s="1002"/>
      <c r="BXB69" s="1002"/>
      <c r="BXC69" s="1002"/>
      <c r="BXD69" s="1002"/>
      <c r="BXE69" s="1002"/>
      <c r="BXF69" s="1002"/>
      <c r="BXG69" s="1002"/>
      <c r="BXH69" s="1002"/>
      <c r="BXI69" s="1002"/>
      <c r="BXJ69" s="1002"/>
      <c r="BXK69" s="1002"/>
      <c r="BXL69" s="1002"/>
      <c r="BXM69" s="1002"/>
      <c r="BXN69" s="1002"/>
      <c r="BXO69" s="1002"/>
      <c r="BXP69" s="1002"/>
      <c r="BXQ69" s="1002"/>
      <c r="BXR69" s="1002"/>
      <c r="BXS69" s="1002"/>
      <c r="BXT69" s="1002"/>
      <c r="BXU69" s="1002"/>
      <c r="BXV69" s="1002"/>
      <c r="BXW69" s="1002"/>
      <c r="BXX69" s="1002"/>
      <c r="BXY69" s="1002"/>
      <c r="BXZ69" s="1002"/>
      <c r="BYA69" s="1002"/>
      <c r="BYB69" s="1002"/>
      <c r="BYC69" s="1002"/>
      <c r="BYD69" s="1002"/>
      <c r="BYE69" s="1002"/>
      <c r="BYF69" s="1002"/>
      <c r="BYG69" s="1002"/>
      <c r="BYH69" s="1002"/>
      <c r="BYI69" s="1002"/>
      <c r="BYJ69" s="1002"/>
      <c r="BYK69" s="1002"/>
      <c r="BYL69" s="1002"/>
      <c r="BYM69" s="1002"/>
      <c r="BYN69" s="1002"/>
      <c r="BYO69" s="1002"/>
      <c r="BYP69" s="1002"/>
      <c r="BYQ69" s="1002"/>
      <c r="BYR69" s="1002"/>
      <c r="BYS69" s="1002"/>
      <c r="BYT69" s="1002"/>
      <c r="BYU69" s="1002"/>
      <c r="BYV69" s="1002"/>
      <c r="BYW69" s="1002"/>
      <c r="BYX69" s="1002"/>
      <c r="BYY69" s="1002"/>
      <c r="BYZ69" s="1002"/>
      <c r="BZA69" s="1002"/>
      <c r="BZB69" s="1002"/>
      <c r="BZC69" s="1002"/>
      <c r="BZD69" s="1002"/>
      <c r="BZE69" s="1002"/>
      <c r="BZF69" s="1002"/>
      <c r="BZG69" s="1002"/>
      <c r="BZH69" s="1002"/>
      <c r="BZI69" s="1002"/>
      <c r="BZJ69" s="1002"/>
      <c r="BZK69" s="1002"/>
      <c r="BZL69" s="1002"/>
      <c r="BZM69" s="1002"/>
      <c r="BZN69" s="1002"/>
      <c r="BZO69" s="1002"/>
      <c r="BZP69" s="1002"/>
      <c r="BZQ69" s="1002"/>
      <c r="BZR69" s="1002"/>
      <c r="BZS69" s="1002"/>
      <c r="BZT69" s="1002"/>
      <c r="BZU69" s="1002"/>
      <c r="BZV69" s="1002"/>
      <c r="BZW69" s="1002"/>
      <c r="BZX69" s="1002"/>
      <c r="BZY69" s="1002"/>
      <c r="BZZ69" s="1002"/>
      <c r="CAA69" s="1002"/>
      <c r="CAB69" s="1002"/>
      <c r="CAC69" s="1002"/>
      <c r="CAD69" s="1002"/>
      <c r="CAE69" s="1002"/>
      <c r="CAF69" s="1002"/>
      <c r="CAG69" s="1002"/>
      <c r="CAH69" s="1002"/>
      <c r="CAI69" s="1002"/>
      <c r="CAJ69" s="1002"/>
      <c r="CAK69" s="1002"/>
      <c r="CAL69" s="1002"/>
      <c r="CAM69" s="1002"/>
      <c r="CAN69" s="1002"/>
      <c r="CAO69" s="1002"/>
      <c r="CAP69" s="1002"/>
      <c r="CAQ69" s="1002"/>
      <c r="CAR69" s="1002"/>
      <c r="CAS69" s="1002"/>
      <c r="CAT69" s="1002"/>
      <c r="CAU69" s="1002"/>
      <c r="CAV69" s="1002"/>
      <c r="CAW69" s="1002"/>
      <c r="CAX69" s="1002"/>
      <c r="CAY69" s="1002"/>
      <c r="CAZ69" s="1002"/>
      <c r="CBA69" s="1002"/>
      <c r="CBB69" s="1002"/>
      <c r="CBC69" s="1002"/>
      <c r="CBD69" s="1002"/>
      <c r="CBE69" s="1002"/>
      <c r="CBF69" s="1002"/>
      <c r="CBG69" s="1002"/>
      <c r="CBH69" s="1002"/>
      <c r="CBI69" s="1002"/>
      <c r="CBJ69" s="1002"/>
      <c r="CBK69" s="1002"/>
      <c r="CBL69" s="1002"/>
      <c r="CBM69" s="1002"/>
      <c r="CBN69" s="1002"/>
      <c r="CBO69" s="1002"/>
      <c r="CBP69" s="1002"/>
      <c r="CBQ69" s="1002"/>
      <c r="CBR69" s="1002"/>
      <c r="CBS69" s="1002"/>
      <c r="CBT69" s="1002"/>
      <c r="CBU69" s="1002"/>
      <c r="CBV69" s="1002"/>
      <c r="CBW69" s="1002"/>
      <c r="CBX69" s="1002"/>
      <c r="CBY69" s="1002"/>
      <c r="CBZ69" s="1002"/>
      <c r="CCA69" s="1002"/>
      <c r="CCB69" s="1002"/>
      <c r="CCC69" s="1002"/>
      <c r="CCD69" s="1002"/>
      <c r="CCE69" s="1002"/>
      <c r="CCF69" s="1002"/>
      <c r="CCG69" s="1002"/>
      <c r="CCH69" s="1002"/>
      <c r="CCI69" s="1002"/>
      <c r="CCJ69" s="1002"/>
      <c r="CCK69" s="1002"/>
      <c r="CCL69" s="1002"/>
      <c r="CCM69" s="1002"/>
      <c r="CCN69" s="1002"/>
      <c r="CCO69" s="1002"/>
      <c r="CCP69" s="1002"/>
      <c r="CCQ69" s="1002"/>
      <c r="CCR69" s="1002"/>
      <c r="CCS69" s="1002"/>
      <c r="CCT69" s="1002"/>
      <c r="CCU69" s="1002"/>
      <c r="CCV69" s="1002"/>
      <c r="CCW69" s="1002"/>
      <c r="CCX69" s="1002"/>
      <c r="CCY69" s="1002"/>
      <c r="CCZ69" s="1002"/>
      <c r="CDA69" s="1002"/>
      <c r="CDB69" s="1002"/>
      <c r="CDC69" s="1002"/>
      <c r="CDD69" s="1002"/>
      <c r="CDE69" s="1002"/>
      <c r="CDF69" s="1002"/>
      <c r="CDG69" s="1002"/>
      <c r="CDH69" s="1002"/>
      <c r="CDI69" s="1002"/>
      <c r="CDJ69" s="1002"/>
      <c r="CDK69" s="1002"/>
      <c r="CDL69" s="1002"/>
      <c r="CDM69" s="1002"/>
      <c r="CDN69" s="1002"/>
      <c r="CDO69" s="1002"/>
      <c r="CDP69" s="1002"/>
      <c r="CDQ69" s="1002"/>
      <c r="CDR69" s="1002"/>
      <c r="CDS69" s="1002"/>
      <c r="CDT69" s="1002"/>
      <c r="CDU69" s="1002"/>
      <c r="CDV69" s="1002"/>
      <c r="CDW69" s="1002"/>
      <c r="CDX69" s="1002"/>
      <c r="CDY69" s="1002"/>
      <c r="CDZ69" s="1002"/>
      <c r="CEA69" s="1002"/>
      <c r="CEB69" s="1002"/>
      <c r="CEC69" s="1002"/>
      <c r="CED69" s="1002"/>
      <c r="CEE69" s="1002"/>
      <c r="CEF69" s="1002"/>
      <c r="CEG69" s="1002"/>
      <c r="CEH69" s="1002"/>
      <c r="CEI69" s="1002"/>
      <c r="CEJ69" s="1002"/>
      <c r="CEK69" s="1002"/>
      <c r="CEL69" s="1002"/>
      <c r="CEM69" s="1002"/>
      <c r="CEN69" s="1002"/>
      <c r="CEO69" s="1002"/>
      <c r="CEP69" s="1002"/>
      <c r="CEQ69" s="1002"/>
      <c r="CER69" s="1002"/>
      <c r="CES69" s="1002"/>
      <c r="CET69" s="1002"/>
      <c r="CEU69" s="1002"/>
      <c r="CEV69" s="1002"/>
      <c r="CEW69" s="1002"/>
      <c r="CEX69" s="1002"/>
      <c r="CEY69" s="1002"/>
      <c r="CEZ69" s="1002"/>
      <c r="CFA69" s="1002"/>
      <c r="CFB69" s="1002"/>
      <c r="CFC69" s="1002"/>
      <c r="CFD69" s="1002"/>
      <c r="CFE69" s="1002"/>
      <c r="CFF69" s="1002"/>
      <c r="CFG69" s="1002"/>
      <c r="CFH69" s="1002"/>
      <c r="CFI69" s="1002"/>
      <c r="CFJ69" s="1002"/>
      <c r="CFK69" s="1002"/>
      <c r="CFL69" s="1002"/>
      <c r="CFM69" s="1002"/>
      <c r="CFN69" s="1002"/>
      <c r="CFO69" s="1002"/>
      <c r="CFP69" s="1002"/>
      <c r="CFQ69" s="1002"/>
      <c r="CFR69" s="1002"/>
      <c r="CFS69" s="1002"/>
      <c r="CFT69" s="1002"/>
      <c r="CFU69" s="1002"/>
      <c r="CFV69" s="1002"/>
      <c r="CFW69" s="1002"/>
      <c r="CFX69" s="1002"/>
      <c r="CFY69" s="1002"/>
      <c r="CFZ69" s="1002"/>
      <c r="CGA69" s="1002"/>
      <c r="CGB69" s="1002"/>
      <c r="CGC69" s="1002"/>
      <c r="CGD69" s="1002"/>
      <c r="CGE69" s="1002"/>
      <c r="CGF69" s="1002"/>
      <c r="CGG69" s="1002"/>
      <c r="CGH69" s="1002"/>
      <c r="CGI69" s="1002"/>
      <c r="CGJ69" s="1002"/>
      <c r="CGK69" s="1002"/>
      <c r="CGL69" s="1002"/>
      <c r="CGM69" s="1002"/>
      <c r="CGN69" s="1002"/>
      <c r="CGO69" s="1002"/>
      <c r="CGP69" s="1002"/>
      <c r="CGQ69" s="1002"/>
      <c r="CGR69" s="1002"/>
      <c r="CGS69" s="1002"/>
      <c r="CGT69" s="1002"/>
      <c r="CGU69" s="1002"/>
      <c r="CGV69" s="1002"/>
      <c r="CGW69" s="1002"/>
      <c r="CGX69" s="1002"/>
      <c r="CGY69" s="1002"/>
      <c r="CGZ69" s="1002"/>
      <c r="CHA69" s="1002"/>
      <c r="CHB69" s="1002"/>
      <c r="CHC69" s="1002"/>
      <c r="CHD69" s="1002"/>
      <c r="CHE69" s="1002"/>
      <c r="CHF69" s="1002"/>
      <c r="CHG69" s="1002"/>
      <c r="CHH69" s="1002"/>
      <c r="CHI69" s="1002"/>
      <c r="CHJ69" s="1002"/>
      <c r="CHK69" s="1002"/>
      <c r="CHL69" s="1002"/>
      <c r="CHM69" s="1002"/>
      <c r="CHN69" s="1002"/>
      <c r="CHO69" s="1002"/>
      <c r="CHP69" s="1002"/>
      <c r="CHQ69" s="1002"/>
      <c r="CHR69" s="1002"/>
      <c r="CHS69" s="1002"/>
      <c r="CHT69" s="1002"/>
      <c r="CHU69" s="1002"/>
      <c r="CHV69" s="1002"/>
      <c r="CHW69" s="1002"/>
      <c r="CHX69" s="1002"/>
      <c r="CHY69" s="1002"/>
      <c r="CHZ69" s="1002"/>
      <c r="CIA69" s="1002"/>
      <c r="CIB69" s="1002"/>
      <c r="CIC69" s="1002"/>
      <c r="CID69" s="1002"/>
      <c r="CIE69" s="1002"/>
      <c r="CIF69" s="1002"/>
      <c r="CIG69" s="1002"/>
      <c r="CIH69" s="1002"/>
      <c r="CII69" s="1002"/>
      <c r="CIJ69" s="1002"/>
      <c r="CIK69" s="1002"/>
      <c r="CIL69" s="1002"/>
      <c r="CIM69" s="1002"/>
      <c r="CIN69" s="1002"/>
      <c r="CIO69" s="1002"/>
      <c r="CIP69" s="1002"/>
      <c r="CIQ69" s="1002"/>
      <c r="CIR69" s="1002"/>
      <c r="CIS69" s="1002"/>
      <c r="CIT69" s="1002"/>
      <c r="CIU69" s="1002"/>
      <c r="CIV69" s="1002"/>
      <c r="CIW69" s="1002"/>
      <c r="CIX69" s="1002"/>
      <c r="CIY69" s="1002"/>
      <c r="CIZ69" s="1002"/>
      <c r="CJA69" s="1002"/>
      <c r="CJB69" s="1002"/>
      <c r="CJC69" s="1002"/>
      <c r="CJD69" s="1002"/>
      <c r="CJE69" s="1002"/>
      <c r="CJF69" s="1002"/>
      <c r="CJG69" s="1002"/>
      <c r="CJH69" s="1002"/>
      <c r="CJI69" s="1002"/>
      <c r="CJJ69" s="1002"/>
      <c r="CJK69" s="1002"/>
      <c r="CJL69" s="1002"/>
      <c r="CJM69" s="1002"/>
      <c r="CJN69" s="1002"/>
      <c r="CJO69" s="1002"/>
      <c r="CJP69" s="1002"/>
      <c r="CJQ69" s="1002"/>
      <c r="CJR69" s="1002"/>
      <c r="CJS69" s="1002"/>
      <c r="CJT69" s="1002"/>
      <c r="CJU69" s="1002"/>
      <c r="CJV69" s="1002"/>
      <c r="CJW69" s="1002"/>
      <c r="CJX69" s="1002"/>
      <c r="CJY69" s="1002"/>
      <c r="CJZ69" s="1002"/>
      <c r="CKA69" s="1002"/>
      <c r="CKB69" s="1002"/>
      <c r="CKC69" s="1002"/>
      <c r="CKD69" s="1002"/>
      <c r="CKE69" s="1002"/>
      <c r="CKF69" s="1002"/>
      <c r="CKG69" s="1002"/>
      <c r="CKH69" s="1002"/>
      <c r="CKI69" s="1002"/>
      <c r="CKJ69" s="1002"/>
      <c r="CKK69" s="1002"/>
      <c r="CKL69" s="1002"/>
      <c r="CKM69" s="1002"/>
      <c r="CKN69" s="1002"/>
      <c r="CKO69" s="1002"/>
      <c r="CKP69" s="1002"/>
      <c r="CKQ69" s="1002"/>
      <c r="CKR69" s="1002"/>
      <c r="CKS69" s="1002"/>
      <c r="CKT69" s="1002"/>
      <c r="CKU69" s="1002"/>
      <c r="CKV69" s="1002"/>
      <c r="CKW69" s="1002"/>
      <c r="CKX69" s="1002"/>
      <c r="CKY69" s="1002"/>
      <c r="CKZ69" s="1002"/>
      <c r="CLA69" s="1002"/>
      <c r="CLB69" s="1002"/>
      <c r="CLC69" s="1002"/>
      <c r="CLD69" s="1002"/>
      <c r="CLE69" s="1002"/>
      <c r="CLF69" s="1002"/>
      <c r="CLG69" s="1002"/>
      <c r="CLH69" s="1002"/>
      <c r="CLI69" s="1002"/>
      <c r="CLJ69" s="1002"/>
      <c r="CLK69" s="1002"/>
      <c r="CLL69" s="1002"/>
      <c r="CLM69" s="1002"/>
      <c r="CLN69" s="1002"/>
      <c r="CLO69" s="1002"/>
      <c r="CLP69" s="1002"/>
      <c r="CLQ69" s="1002"/>
      <c r="CLR69" s="1002"/>
      <c r="CLS69" s="1002"/>
      <c r="CLT69" s="1002"/>
      <c r="CLU69" s="1002"/>
      <c r="CLV69" s="1002"/>
      <c r="CLW69" s="1002"/>
      <c r="CLX69" s="1002"/>
      <c r="CLY69" s="1002"/>
      <c r="CLZ69" s="1002"/>
      <c r="CMA69" s="1002"/>
      <c r="CMB69" s="1002"/>
      <c r="CMC69" s="1002"/>
      <c r="CMD69" s="1002"/>
      <c r="CME69" s="1002"/>
      <c r="CMF69" s="1002"/>
      <c r="CMG69" s="1002"/>
      <c r="CMH69" s="1002"/>
      <c r="CMI69" s="1002"/>
      <c r="CMJ69" s="1002"/>
      <c r="CMK69" s="1002"/>
      <c r="CML69" s="1002"/>
      <c r="CMM69" s="1002"/>
      <c r="CMN69" s="1002"/>
      <c r="CMO69" s="1002"/>
      <c r="CMP69" s="1002"/>
      <c r="CMQ69" s="1002"/>
      <c r="CMR69" s="1002"/>
      <c r="CMS69" s="1002"/>
      <c r="CMT69" s="1002"/>
      <c r="CMU69" s="1002"/>
      <c r="CMV69" s="1002"/>
      <c r="CMW69" s="1002"/>
      <c r="CMX69" s="1002"/>
      <c r="CMY69" s="1002"/>
      <c r="CMZ69" s="1002"/>
      <c r="CNA69" s="1002"/>
      <c r="CNB69" s="1002"/>
      <c r="CNC69" s="1002"/>
      <c r="CND69" s="1002"/>
      <c r="CNE69" s="1002"/>
      <c r="CNF69" s="1002"/>
      <c r="CNG69" s="1002"/>
      <c r="CNH69" s="1002"/>
      <c r="CNI69" s="1002"/>
      <c r="CNJ69" s="1002"/>
      <c r="CNK69" s="1002"/>
      <c r="CNL69" s="1002"/>
      <c r="CNM69" s="1002"/>
      <c r="CNN69" s="1002"/>
      <c r="CNO69" s="1002"/>
      <c r="CNP69" s="1002"/>
      <c r="CNQ69" s="1002"/>
      <c r="CNR69" s="1002"/>
      <c r="CNS69" s="1002"/>
      <c r="CNT69" s="1002"/>
      <c r="CNU69" s="1002"/>
      <c r="CNV69" s="1002"/>
      <c r="CNW69" s="1002"/>
      <c r="CNX69" s="1002"/>
      <c r="CNY69" s="1002"/>
      <c r="CNZ69" s="1002"/>
      <c r="COA69" s="1002"/>
      <c r="COB69" s="1002"/>
      <c r="COC69" s="1002"/>
      <c r="COD69" s="1002"/>
      <c r="COE69" s="1002"/>
      <c r="COF69" s="1002"/>
      <c r="COG69" s="1002"/>
      <c r="COH69" s="1002"/>
      <c r="COI69" s="1002"/>
      <c r="COJ69" s="1002"/>
      <c r="COK69" s="1002"/>
      <c r="COL69" s="1002"/>
      <c r="COM69" s="1002"/>
      <c r="CON69" s="1002"/>
      <c r="COO69" s="1002"/>
      <c r="COP69" s="1002"/>
      <c r="COQ69" s="1002"/>
      <c r="COR69" s="1002"/>
      <c r="COS69" s="1002"/>
      <c r="COT69" s="1002"/>
      <c r="COU69" s="1002"/>
      <c r="COV69" s="1002"/>
      <c r="COW69" s="1002"/>
      <c r="COX69" s="1002"/>
      <c r="COY69" s="1002"/>
      <c r="COZ69" s="1002"/>
      <c r="CPA69" s="1002"/>
      <c r="CPB69" s="1002"/>
      <c r="CPC69" s="1002"/>
      <c r="CPD69" s="1002"/>
      <c r="CPE69" s="1002"/>
      <c r="CPF69" s="1002"/>
      <c r="CPG69" s="1002"/>
      <c r="CPH69" s="1002"/>
      <c r="CPI69" s="1002"/>
      <c r="CPJ69" s="1002"/>
      <c r="CPK69" s="1002"/>
      <c r="CPL69" s="1002"/>
      <c r="CPM69" s="1002"/>
      <c r="CPN69" s="1002"/>
      <c r="CPO69" s="1002"/>
      <c r="CPP69" s="1002"/>
      <c r="CPQ69" s="1002"/>
      <c r="CPR69" s="1002"/>
      <c r="CPS69" s="1002"/>
      <c r="CPT69" s="1002"/>
      <c r="CPU69" s="1002"/>
      <c r="CPV69" s="1002"/>
      <c r="CPW69" s="1002"/>
      <c r="CPX69" s="1002"/>
      <c r="CPY69" s="1002"/>
      <c r="CPZ69" s="1002"/>
      <c r="CQA69" s="1002"/>
      <c r="CQB69" s="1002"/>
      <c r="CQC69" s="1002"/>
      <c r="CQD69" s="1002"/>
      <c r="CQE69" s="1002"/>
      <c r="CQF69" s="1002"/>
      <c r="CQG69" s="1002"/>
      <c r="CQH69" s="1002"/>
      <c r="CQI69" s="1002"/>
      <c r="CQJ69" s="1002"/>
      <c r="CQK69" s="1002"/>
      <c r="CQL69" s="1002"/>
      <c r="CQM69" s="1002"/>
      <c r="CQN69" s="1002"/>
      <c r="CQO69" s="1002"/>
      <c r="CQP69" s="1002"/>
      <c r="CQQ69" s="1002"/>
      <c r="CQR69" s="1002"/>
      <c r="CQS69" s="1002"/>
      <c r="CQT69" s="1002"/>
      <c r="CQU69" s="1002"/>
      <c r="CQV69" s="1002"/>
      <c r="CQW69" s="1002"/>
      <c r="CQX69" s="1002"/>
      <c r="CQY69" s="1002"/>
      <c r="CQZ69" s="1002"/>
      <c r="CRA69" s="1002"/>
      <c r="CRB69" s="1002"/>
      <c r="CRC69" s="1002"/>
      <c r="CRD69" s="1002"/>
      <c r="CRE69" s="1002"/>
      <c r="CRF69" s="1002"/>
      <c r="CRG69" s="1002"/>
      <c r="CRH69" s="1002"/>
      <c r="CRI69" s="1002"/>
      <c r="CRJ69" s="1002"/>
      <c r="CRK69" s="1002"/>
      <c r="CRL69" s="1002"/>
      <c r="CRM69" s="1002"/>
      <c r="CRN69" s="1002"/>
      <c r="CRO69" s="1002"/>
      <c r="CRP69" s="1002"/>
      <c r="CRQ69" s="1002"/>
      <c r="CRR69" s="1002"/>
      <c r="CRS69" s="1002"/>
      <c r="CRT69" s="1002"/>
      <c r="CRU69" s="1002"/>
      <c r="CRV69" s="1002"/>
      <c r="CRW69" s="1002"/>
      <c r="CRX69" s="1002"/>
      <c r="CRY69" s="1002"/>
      <c r="CRZ69" s="1002"/>
      <c r="CSA69" s="1002"/>
      <c r="CSB69" s="1002"/>
      <c r="CSC69" s="1002"/>
      <c r="CSD69" s="1002"/>
      <c r="CSE69" s="1002"/>
      <c r="CSF69" s="1002"/>
      <c r="CSG69" s="1002"/>
      <c r="CSH69" s="1002"/>
      <c r="CSI69" s="1002"/>
      <c r="CSJ69" s="1002"/>
      <c r="CSK69" s="1002"/>
      <c r="CSL69" s="1002"/>
      <c r="CSM69" s="1002"/>
      <c r="CSN69" s="1002"/>
      <c r="CSO69" s="1002"/>
      <c r="CSP69" s="1002"/>
      <c r="CSQ69" s="1002"/>
      <c r="CSR69" s="1002"/>
      <c r="CSS69" s="1002"/>
      <c r="CST69" s="1002"/>
      <c r="CSU69" s="1002"/>
      <c r="CSV69" s="1002"/>
      <c r="CSW69" s="1002"/>
      <c r="CSX69" s="1002"/>
      <c r="CSY69" s="1002"/>
      <c r="CSZ69" s="1002"/>
      <c r="CTA69" s="1002"/>
      <c r="CTB69" s="1002"/>
      <c r="CTC69" s="1002"/>
      <c r="CTD69" s="1002"/>
      <c r="CTE69" s="1002"/>
      <c r="CTF69" s="1002"/>
      <c r="CTG69" s="1002"/>
      <c r="CTH69" s="1002"/>
      <c r="CTI69" s="1002"/>
      <c r="CTJ69" s="1002"/>
      <c r="CTK69" s="1002"/>
      <c r="CTL69" s="1002"/>
      <c r="CTM69" s="1002"/>
      <c r="CTN69" s="1002"/>
      <c r="CTO69" s="1002"/>
      <c r="CTP69" s="1002"/>
      <c r="CTQ69" s="1002"/>
      <c r="CTR69" s="1002"/>
      <c r="CTS69" s="1002"/>
      <c r="CTT69" s="1002"/>
      <c r="CTU69" s="1002"/>
      <c r="CTV69" s="1002"/>
      <c r="CTW69" s="1002"/>
      <c r="CTX69" s="1002"/>
      <c r="CTY69" s="1002"/>
      <c r="CTZ69" s="1002"/>
      <c r="CUA69" s="1002"/>
      <c r="CUB69" s="1002"/>
      <c r="CUC69" s="1002"/>
      <c r="CUD69" s="1002"/>
      <c r="CUE69" s="1002"/>
      <c r="CUF69" s="1002"/>
      <c r="CUG69" s="1002"/>
      <c r="CUH69" s="1002"/>
      <c r="CUI69" s="1002"/>
      <c r="CUJ69" s="1002"/>
      <c r="CUK69" s="1002"/>
      <c r="CUL69" s="1002"/>
      <c r="CUM69" s="1002"/>
      <c r="CUN69" s="1002"/>
      <c r="CUO69" s="1002"/>
      <c r="CUP69" s="1002"/>
      <c r="CUQ69" s="1002"/>
      <c r="CUR69" s="1002"/>
      <c r="CUS69" s="1002"/>
      <c r="CUT69" s="1002"/>
      <c r="CUU69" s="1002"/>
      <c r="CUV69" s="1002"/>
      <c r="CUW69" s="1002"/>
      <c r="CUX69" s="1002"/>
      <c r="CUY69" s="1002"/>
      <c r="CUZ69" s="1002"/>
      <c r="CVA69" s="1002"/>
      <c r="CVB69" s="1002"/>
      <c r="CVC69" s="1002"/>
      <c r="CVD69" s="1002"/>
      <c r="CVE69" s="1002"/>
      <c r="CVF69" s="1002"/>
      <c r="CVG69" s="1002"/>
      <c r="CVH69" s="1002"/>
      <c r="CVI69" s="1002"/>
      <c r="CVJ69" s="1002"/>
      <c r="CVK69" s="1002"/>
      <c r="CVL69" s="1002"/>
      <c r="CVM69" s="1002"/>
      <c r="CVN69" s="1002"/>
      <c r="CVO69" s="1002"/>
      <c r="CVP69" s="1002"/>
      <c r="CVQ69" s="1002"/>
      <c r="CVR69" s="1002"/>
      <c r="CVS69" s="1002"/>
      <c r="CVT69" s="1002"/>
      <c r="CVU69" s="1002"/>
      <c r="CVV69" s="1002"/>
      <c r="CVW69" s="1002"/>
      <c r="CVX69" s="1002"/>
      <c r="CVY69" s="1002"/>
      <c r="CVZ69" s="1002"/>
      <c r="CWA69" s="1002"/>
      <c r="CWB69" s="1002"/>
      <c r="CWC69" s="1002"/>
      <c r="CWD69" s="1002"/>
      <c r="CWE69" s="1002"/>
      <c r="CWF69" s="1002"/>
      <c r="CWG69" s="1002"/>
      <c r="CWH69" s="1002"/>
      <c r="CWI69" s="1002"/>
      <c r="CWJ69" s="1002"/>
      <c r="CWK69" s="1002"/>
      <c r="CWL69" s="1002"/>
      <c r="CWM69" s="1002"/>
      <c r="CWN69" s="1002"/>
      <c r="CWO69" s="1002"/>
      <c r="CWP69" s="1002"/>
      <c r="CWQ69" s="1002"/>
      <c r="CWR69" s="1002"/>
      <c r="CWS69" s="1002"/>
      <c r="CWT69" s="1002"/>
      <c r="CWU69" s="1002"/>
      <c r="CWV69" s="1002"/>
      <c r="CWW69" s="1002"/>
      <c r="CWX69" s="1002"/>
      <c r="CWY69" s="1002"/>
      <c r="CWZ69" s="1002"/>
      <c r="CXA69" s="1002"/>
      <c r="CXB69" s="1002"/>
      <c r="CXC69" s="1002"/>
      <c r="CXD69" s="1002"/>
      <c r="CXE69" s="1002"/>
      <c r="CXF69" s="1002"/>
      <c r="CXG69" s="1002"/>
      <c r="CXH69" s="1002"/>
      <c r="CXI69" s="1002"/>
      <c r="CXJ69" s="1002"/>
      <c r="CXK69" s="1002"/>
      <c r="CXL69" s="1002"/>
      <c r="CXM69" s="1002"/>
      <c r="CXN69" s="1002"/>
      <c r="CXO69" s="1002"/>
      <c r="CXP69" s="1002"/>
      <c r="CXQ69" s="1002"/>
      <c r="CXR69" s="1002"/>
      <c r="CXS69" s="1002"/>
      <c r="CXT69" s="1002"/>
      <c r="CXU69" s="1002"/>
      <c r="CXV69" s="1002"/>
      <c r="CXW69" s="1002"/>
      <c r="CXX69" s="1002"/>
      <c r="CXY69" s="1002"/>
      <c r="CXZ69" s="1002"/>
      <c r="CYA69" s="1002"/>
      <c r="CYB69" s="1002"/>
      <c r="CYC69" s="1002"/>
      <c r="CYD69" s="1002"/>
      <c r="CYE69" s="1002"/>
      <c r="CYF69" s="1002"/>
      <c r="CYG69" s="1002"/>
      <c r="CYH69" s="1002"/>
      <c r="CYI69" s="1002"/>
      <c r="CYJ69" s="1002"/>
      <c r="CYK69" s="1002"/>
      <c r="CYL69" s="1002"/>
      <c r="CYM69" s="1002"/>
      <c r="CYN69" s="1002"/>
      <c r="CYO69" s="1002"/>
      <c r="CYP69" s="1002"/>
      <c r="CYQ69" s="1002"/>
      <c r="CYR69" s="1002"/>
      <c r="CYS69" s="1002"/>
      <c r="CYT69" s="1002"/>
      <c r="CYU69" s="1002"/>
      <c r="CYV69" s="1002"/>
      <c r="CYW69" s="1002"/>
      <c r="CYX69" s="1002"/>
      <c r="CYY69" s="1002"/>
      <c r="CYZ69" s="1002"/>
      <c r="CZA69" s="1002"/>
      <c r="CZB69" s="1002"/>
      <c r="CZC69" s="1002"/>
      <c r="CZD69" s="1002"/>
      <c r="CZE69" s="1002"/>
      <c r="CZF69" s="1002"/>
      <c r="CZG69" s="1002"/>
      <c r="CZH69" s="1002"/>
      <c r="CZI69" s="1002"/>
      <c r="CZJ69" s="1002"/>
      <c r="CZK69" s="1002"/>
      <c r="CZL69" s="1002"/>
      <c r="CZM69" s="1002"/>
      <c r="CZN69" s="1002"/>
      <c r="CZO69" s="1002"/>
      <c r="CZP69" s="1002"/>
      <c r="CZQ69" s="1002"/>
      <c r="CZR69" s="1002"/>
      <c r="CZS69" s="1002"/>
      <c r="CZT69" s="1002"/>
      <c r="CZU69" s="1002"/>
      <c r="CZV69" s="1002"/>
      <c r="CZW69" s="1002"/>
      <c r="CZX69" s="1002"/>
      <c r="CZY69" s="1002"/>
      <c r="CZZ69" s="1002"/>
      <c r="DAA69" s="1002"/>
      <c r="DAB69" s="1002"/>
      <c r="DAC69" s="1002"/>
      <c r="DAD69" s="1002"/>
      <c r="DAE69" s="1002"/>
      <c r="DAF69" s="1002"/>
      <c r="DAG69" s="1002"/>
      <c r="DAH69" s="1002"/>
      <c r="DAI69" s="1002"/>
      <c r="DAJ69" s="1002"/>
      <c r="DAK69" s="1002"/>
      <c r="DAL69" s="1002"/>
      <c r="DAM69" s="1002"/>
      <c r="DAN69" s="1002"/>
      <c r="DAO69" s="1002"/>
      <c r="DAP69" s="1002"/>
      <c r="DAQ69" s="1002"/>
      <c r="DAR69" s="1002"/>
      <c r="DAS69" s="1002"/>
      <c r="DAT69" s="1002"/>
      <c r="DAU69" s="1002"/>
      <c r="DAV69" s="1002"/>
      <c r="DAW69" s="1002"/>
      <c r="DAX69" s="1002"/>
      <c r="DAY69" s="1002"/>
      <c r="DAZ69" s="1002"/>
      <c r="DBA69" s="1002"/>
      <c r="DBB69" s="1002"/>
      <c r="DBC69" s="1002"/>
      <c r="DBD69" s="1002"/>
      <c r="DBE69" s="1002"/>
      <c r="DBF69" s="1002"/>
      <c r="DBG69" s="1002"/>
      <c r="DBH69" s="1002"/>
      <c r="DBI69" s="1002"/>
      <c r="DBJ69" s="1002"/>
      <c r="DBK69" s="1002"/>
      <c r="DBL69" s="1002"/>
      <c r="DBM69" s="1002"/>
      <c r="DBN69" s="1002"/>
      <c r="DBO69" s="1002"/>
      <c r="DBP69" s="1002"/>
      <c r="DBQ69" s="1002"/>
      <c r="DBR69" s="1002"/>
      <c r="DBS69" s="1002"/>
      <c r="DBT69" s="1002"/>
      <c r="DBU69" s="1002"/>
      <c r="DBV69" s="1002"/>
      <c r="DBW69" s="1002"/>
      <c r="DBX69" s="1002"/>
      <c r="DBY69" s="1002"/>
      <c r="DBZ69" s="1002"/>
      <c r="DCA69" s="1002"/>
      <c r="DCB69" s="1002"/>
      <c r="DCC69" s="1002"/>
      <c r="DCD69" s="1002"/>
      <c r="DCE69" s="1002"/>
      <c r="DCF69" s="1002"/>
      <c r="DCG69" s="1002"/>
      <c r="DCH69" s="1002"/>
      <c r="DCI69" s="1002"/>
      <c r="DCJ69" s="1002"/>
      <c r="DCK69" s="1002"/>
      <c r="DCL69" s="1002"/>
      <c r="DCM69" s="1002"/>
      <c r="DCN69" s="1002"/>
      <c r="DCO69" s="1002"/>
      <c r="DCP69" s="1002"/>
      <c r="DCQ69" s="1002"/>
      <c r="DCR69" s="1002"/>
      <c r="DCS69" s="1002"/>
      <c r="DCT69" s="1002"/>
      <c r="DCU69" s="1002"/>
      <c r="DCV69" s="1002"/>
      <c r="DCW69" s="1002"/>
      <c r="DCX69" s="1002"/>
      <c r="DCY69" s="1002"/>
      <c r="DCZ69" s="1002"/>
      <c r="DDA69" s="1002"/>
      <c r="DDB69" s="1002"/>
      <c r="DDC69" s="1002"/>
      <c r="DDD69" s="1002"/>
      <c r="DDE69" s="1002"/>
      <c r="DDF69" s="1002"/>
      <c r="DDG69" s="1002"/>
      <c r="DDH69" s="1002"/>
      <c r="DDI69" s="1002"/>
      <c r="DDJ69" s="1002"/>
      <c r="DDK69" s="1002"/>
      <c r="DDL69" s="1002"/>
      <c r="DDM69" s="1002"/>
      <c r="DDN69" s="1002"/>
      <c r="DDO69" s="1002"/>
      <c r="DDP69" s="1002"/>
      <c r="DDQ69" s="1002"/>
      <c r="DDR69" s="1002"/>
      <c r="DDS69" s="1002"/>
      <c r="DDT69" s="1002"/>
      <c r="DDU69" s="1002"/>
      <c r="DDV69" s="1002"/>
      <c r="DDW69" s="1002"/>
      <c r="DDX69" s="1002"/>
      <c r="DDY69" s="1002"/>
      <c r="DDZ69" s="1002"/>
      <c r="DEA69" s="1002"/>
      <c r="DEB69" s="1002"/>
      <c r="DEC69" s="1002"/>
      <c r="DED69" s="1002"/>
      <c r="DEE69" s="1002"/>
      <c r="DEF69" s="1002"/>
      <c r="DEG69" s="1002"/>
      <c r="DEH69" s="1002"/>
      <c r="DEI69" s="1002"/>
      <c r="DEJ69" s="1002"/>
      <c r="DEK69" s="1002"/>
      <c r="DEL69" s="1002"/>
      <c r="DEM69" s="1002"/>
      <c r="DEN69" s="1002"/>
      <c r="DEO69" s="1002"/>
      <c r="DEP69" s="1002"/>
      <c r="DEQ69" s="1002"/>
      <c r="DER69" s="1002"/>
      <c r="DES69" s="1002"/>
      <c r="DET69" s="1002"/>
      <c r="DEU69" s="1002"/>
      <c r="DEV69" s="1002"/>
      <c r="DEW69" s="1002"/>
      <c r="DEX69" s="1002"/>
      <c r="DEY69" s="1002"/>
      <c r="DEZ69" s="1002"/>
      <c r="DFA69" s="1002"/>
      <c r="DFB69" s="1002"/>
      <c r="DFC69" s="1002"/>
      <c r="DFD69" s="1002"/>
      <c r="DFE69" s="1002"/>
      <c r="DFF69" s="1002"/>
      <c r="DFG69" s="1002"/>
      <c r="DFH69" s="1002"/>
      <c r="DFI69" s="1002"/>
      <c r="DFJ69" s="1002"/>
      <c r="DFK69" s="1002"/>
      <c r="DFL69" s="1002"/>
      <c r="DFM69" s="1002"/>
      <c r="DFN69" s="1002"/>
      <c r="DFO69" s="1002"/>
      <c r="DFP69" s="1002"/>
      <c r="DFQ69" s="1002"/>
      <c r="DFR69" s="1002"/>
      <c r="DFS69" s="1002"/>
      <c r="DFT69" s="1002"/>
      <c r="DFU69" s="1002"/>
      <c r="DFV69" s="1002"/>
      <c r="DFW69" s="1002"/>
      <c r="DFX69" s="1002"/>
      <c r="DFY69" s="1002"/>
      <c r="DFZ69" s="1002"/>
      <c r="DGA69" s="1002"/>
      <c r="DGB69" s="1002"/>
      <c r="DGC69" s="1002"/>
      <c r="DGD69" s="1002"/>
      <c r="DGE69" s="1002"/>
      <c r="DGF69" s="1002"/>
      <c r="DGG69" s="1002"/>
      <c r="DGH69" s="1002"/>
      <c r="DGI69" s="1002"/>
      <c r="DGJ69" s="1002"/>
      <c r="DGK69" s="1002"/>
      <c r="DGL69" s="1002"/>
      <c r="DGM69" s="1002"/>
      <c r="DGN69" s="1002"/>
      <c r="DGO69" s="1002"/>
      <c r="DGP69" s="1002"/>
      <c r="DGQ69" s="1002"/>
      <c r="DGR69" s="1002"/>
      <c r="DGS69" s="1002"/>
      <c r="DGT69" s="1002"/>
      <c r="DGU69" s="1002"/>
      <c r="DGV69" s="1002"/>
      <c r="DGW69" s="1002"/>
      <c r="DGX69" s="1002"/>
      <c r="DGY69" s="1002"/>
      <c r="DGZ69" s="1002"/>
      <c r="DHA69" s="1002"/>
      <c r="DHB69" s="1002"/>
      <c r="DHC69" s="1002"/>
      <c r="DHD69" s="1002"/>
      <c r="DHE69" s="1002"/>
      <c r="DHF69" s="1002"/>
      <c r="DHG69" s="1002"/>
      <c r="DHH69" s="1002"/>
      <c r="DHI69" s="1002"/>
      <c r="DHJ69" s="1002"/>
      <c r="DHK69" s="1002"/>
      <c r="DHL69" s="1002"/>
      <c r="DHM69" s="1002"/>
      <c r="DHN69" s="1002"/>
      <c r="DHO69" s="1002"/>
      <c r="DHP69" s="1002"/>
      <c r="DHQ69" s="1002"/>
      <c r="DHR69" s="1002"/>
      <c r="DHS69" s="1002"/>
      <c r="DHT69" s="1002"/>
      <c r="DHU69" s="1002"/>
      <c r="DHV69" s="1002"/>
      <c r="DHW69" s="1002"/>
      <c r="DHX69" s="1002"/>
      <c r="DHY69" s="1002"/>
      <c r="DHZ69" s="1002"/>
      <c r="DIA69" s="1002"/>
      <c r="DIB69" s="1002"/>
      <c r="DIC69" s="1002"/>
      <c r="DID69" s="1002"/>
      <c r="DIE69" s="1002"/>
      <c r="DIF69" s="1002"/>
      <c r="DIG69" s="1002"/>
      <c r="DIH69" s="1002"/>
      <c r="DII69" s="1002"/>
      <c r="DIJ69" s="1002"/>
      <c r="DIK69" s="1002"/>
      <c r="DIL69" s="1002"/>
      <c r="DIM69" s="1002"/>
      <c r="DIN69" s="1002"/>
      <c r="DIO69" s="1002"/>
      <c r="DIP69" s="1002"/>
      <c r="DIQ69" s="1002"/>
      <c r="DIR69" s="1002"/>
      <c r="DIS69" s="1002"/>
      <c r="DIT69" s="1002"/>
      <c r="DIU69" s="1002"/>
      <c r="DIV69" s="1002"/>
      <c r="DIW69" s="1002"/>
      <c r="DIX69" s="1002"/>
      <c r="DIY69" s="1002"/>
      <c r="DIZ69" s="1002"/>
      <c r="DJA69" s="1002"/>
      <c r="DJB69" s="1002"/>
      <c r="DJC69" s="1002"/>
      <c r="DJD69" s="1002"/>
      <c r="DJE69" s="1002"/>
      <c r="DJF69" s="1002"/>
      <c r="DJG69" s="1002"/>
      <c r="DJH69" s="1002"/>
      <c r="DJI69" s="1002"/>
      <c r="DJJ69" s="1002"/>
      <c r="DJK69" s="1002"/>
      <c r="DJL69" s="1002"/>
      <c r="DJM69" s="1002"/>
      <c r="DJN69" s="1002"/>
      <c r="DJO69" s="1002"/>
      <c r="DJP69" s="1002"/>
      <c r="DJQ69" s="1002"/>
      <c r="DJR69" s="1002"/>
      <c r="DJS69" s="1002"/>
      <c r="DJT69" s="1002"/>
      <c r="DJU69" s="1002"/>
      <c r="DJV69" s="1002"/>
      <c r="DJW69" s="1002"/>
      <c r="DJX69" s="1002"/>
      <c r="DJY69" s="1002"/>
      <c r="DJZ69" s="1002"/>
      <c r="DKA69" s="1002"/>
      <c r="DKB69" s="1002"/>
      <c r="DKC69" s="1002"/>
      <c r="DKD69" s="1002"/>
      <c r="DKE69" s="1002"/>
      <c r="DKF69" s="1002"/>
      <c r="DKG69" s="1002"/>
      <c r="DKH69" s="1002"/>
      <c r="DKI69" s="1002"/>
      <c r="DKJ69" s="1002"/>
      <c r="DKK69" s="1002"/>
      <c r="DKL69" s="1002"/>
      <c r="DKM69" s="1002"/>
      <c r="DKN69" s="1002"/>
      <c r="DKO69" s="1002"/>
      <c r="DKP69" s="1002"/>
      <c r="DKQ69" s="1002"/>
      <c r="DKR69" s="1002"/>
      <c r="DKS69" s="1002"/>
      <c r="DKT69" s="1002"/>
      <c r="DKU69" s="1002"/>
      <c r="DKV69" s="1002"/>
      <c r="DKW69" s="1002"/>
      <c r="DKX69" s="1002"/>
      <c r="DKY69" s="1002"/>
      <c r="DKZ69" s="1002"/>
      <c r="DLA69" s="1002"/>
      <c r="DLB69" s="1002"/>
      <c r="DLC69" s="1002"/>
      <c r="DLD69" s="1002"/>
      <c r="DLE69" s="1002"/>
      <c r="DLF69" s="1002"/>
      <c r="DLG69" s="1002"/>
      <c r="DLH69" s="1002"/>
      <c r="DLI69" s="1002"/>
      <c r="DLJ69" s="1002"/>
      <c r="DLK69" s="1002"/>
      <c r="DLL69" s="1002"/>
      <c r="DLM69" s="1002"/>
      <c r="DLN69" s="1002"/>
      <c r="DLO69" s="1002"/>
      <c r="DLP69" s="1002"/>
      <c r="DLQ69" s="1002"/>
      <c r="DLR69" s="1002"/>
      <c r="DLS69" s="1002"/>
      <c r="DLT69" s="1002"/>
      <c r="DLU69" s="1002"/>
      <c r="DLV69" s="1002"/>
      <c r="DLW69" s="1002"/>
      <c r="DLX69" s="1002"/>
      <c r="DLY69" s="1002"/>
      <c r="DLZ69" s="1002"/>
      <c r="DMA69" s="1002"/>
      <c r="DMB69" s="1002"/>
      <c r="DMC69" s="1002"/>
      <c r="DMD69" s="1002"/>
      <c r="DME69" s="1002"/>
      <c r="DMF69" s="1002"/>
      <c r="DMG69" s="1002"/>
      <c r="DMH69" s="1002"/>
      <c r="DMI69" s="1002"/>
      <c r="DMJ69" s="1002"/>
      <c r="DMK69" s="1002"/>
      <c r="DML69" s="1002"/>
      <c r="DMM69" s="1002"/>
      <c r="DMN69" s="1002"/>
      <c r="DMO69" s="1002"/>
      <c r="DMP69" s="1002"/>
      <c r="DMQ69" s="1002"/>
      <c r="DMR69" s="1002"/>
      <c r="DMS69" s="1002"/>
      <c r="DMT69" s="1002"/>
      <c r="DMU69" s="1002"/>
      <c r="DMV69" s="1002"/>
      <c r="DMW69" s="1002"/>
      <c r="DMX69" s="1002"/>
      <c r="DMY69" s="1002"/>
      <c r="DMZ69" s="1002"/>
      <c r="DNA69" s="1002"/>
      <c r="DNB69" s="1002"/>
      <c r="DNC69" s="1002"/>
      <c r="DND69" s="1002"/>
      <c r="DNE69" s="1002"/>
      <c r="DNF69" s="1002"/>
      <c r="DNG69" s="1002"/>
      <c r="DNH69" s="1002"/>
      <c r="DNI69" s="1002"/>
      <c r="DNJ69" s="1002"/>
      <c r="DNK69" s="1002"/>
      <c r="DNL69" s="1002"/>
      <c r="DNM69" s="1002"/>
      <c r="DNN69" s="1002"/>
      <c r="DNO69" s="1002"/>
      <c r="DNP69" s="1002"/>
      <c r="DNQ69" s="1002"/>
      <c r="DNR69" s="1002"/>
      <c r="DNS69" s="1002"/>
      <c r="DNT69" s="1002"/>
      <c r="DNU69" s="1002"/>
      <c r="DNV69" s="1002"/>
      <c r="DNW69" s="1002"/>
      <c r="DNX69" s="1002"/>
      <c r="DNY69" s="1002"/>
      <c r="DNZ69" s="1002"/>
      <c r="DOA69" s="1002"/>
      <c r="DOB69" s="1002"/>
      <c r="DOC69" s="1002"/>
      <c r="DOD69" s="1002"/>
      <c r="DOE69" s="1002"/>
      <c r="DOF69" s="1002"/>
      <c r="DOG69" s="1002"/>
      <c r="DOH69" s="1002"/>
      <c r="DOI69" s="1002"/>
      <c r="DOJ69" s="1002"/>
      <c r="DOK69" s="1002"/>
      <c r="DOL69" s="1002"/>
      <c r="DOM69" s="1002"/>
      <c r="DON69" s="1002"/>
      <c r="DOO69" s="1002"/>
      <c r="DOP69" s="1002"/>
      <c r="DOQ69" s="1002"/>
      <c r="DOR69" s="1002"/>
      <c r="DOS69" s="1002"/>
      <c r="DOT69" s="1002"/>
      <c r="DOU69" s="1002"/>
      <c r="DOV69" s="1002"/>
      <c r="DOW69" s="1002"/>
      <c r="DOX69" s="1002"/>
      <c r="DOY69" s="1002"/>
      <c r="DOZ69" s="1002"/>
      <c r="DPA69" s="1002"/>
      <c r="DPB69" s="1002"/>
      <c r="DPC69" s="1002"/>
      <c r="DPD69" s="1002"/>
      <c r="DPE69" s="1002"/>
      <c r="DPF69" s="1002"/>
      <c r="DPG69" s="1002"/>
      <c r="DPH69" s="1002"/>
      <c r="DPI69" s="1002"/>
      <c r="DPJ69" s="1002"/>
      <c r="DPK69" s="1002"/>
      <c r="DPL69" s="1002"/>
      <c r="DPM69" s="1002"/>
      <c r="DPN69" s="1002"/>
      <c r="DPO69" s="1002"/>
      <c r="DPP69" s="1002"/>
      <c r="DPQ69" s="1002"/>
      <c r="DPR69" s="1002"/>
      <c r="DPS69" s="1002"/>
      <c r="DPT69" s="1002"/>
      <c r="DPU69" s="1002"/>
      <c r="DPV69" s="1002"/>
      <c r="DPW69" s="1002"/>
      <c r="DPX69" s="1002"/>
      <c r="DPY69" s="1002"/>
      <c r="DPZ69" s="1002"/>
      <c r="DQA69" s="1002"/>
      <c r="DQB69" s="1002"/>
      <c r="DQC69" s="1002"/>
      <c r="DQD69" s="1002"/>
      <c r="DQE69" s="1002"/>
      <c r="DQF69" s="1002"/>
      <c r="DQG69" s="1002"/>
      <c r="DQH69" s="1002"/>
      <c r="DQI69" s="1002"/>
      <c r="DQJ69" s="1002"/>
      <c r="DQK69" s="1002"/>
      <c r="DQL69" s="1002"/>
      <c r="DQM69" s="1002"/>
      <c r="DQN69" s="1002"/>
      <c r="DQO69" s="1002"/>
      <c r="DQP69" s="1002"/>
      <c r="DQQ69" s="1002"/>
      <c r="DQR69" s="1002"/>
      <c r="DQS69" s="1002"/>
      <c r="DQT69" s="1002"/>
      <c r="DQU69" s="1002"/>
      <c r="DQV69" s="1002"/>
      <c r="DQW69" s="1002"/>
      <c r="DQX69" s="1002"/>
      <c r="DQY69" s="1002"/>
      <c r="DQZ69" s="1002"/>
      <c r="DRA69" s="1002"/>
      <c r="DRB69" s="1002"/>
      <c r="DRC69" s="1002"/>
      <c r="DRD69" s="1002"/>
      <c r="DRE69" s="1002"/>
      <c r="DRF69" s="1002"/>
      <c r="DRG69" s="1002"/>
      <c r="DRH69" s="1002"/>
      <c r="DRI69" s="1002"/>
      <c r="DRJ69" s="1002"/>
      <c r="DRK69" s="1002"/>
      <c r="DRL69" s="1002"/>
      <c r="DRM69" s="1002"/>
      <c r="DRN69" s="1002"/>
      <c r="DRO69" s="1002"/>
      <c r="DRP69" s="1002"/>
      <c r="DRQ69" s="1002"/>
      <c r="DRR69" s="1002"/>
      <c r="DRS69" s="1002"/>
      <c r="DRT69" s="1002"/>
      <c r="DRU69" s="1002"/>
      <c r="DRV69" s="1002"/>
      <c r="DRW69" s="1002"/>
      <c r="DRX69" s="1002"/>
      <c r="DRY69" s="1002"/>
      <c r="DRZ69" s="1002"/>
      <c r="DSA69" s="1002"/>
      <c r="DSB69" s="1002"/>
      <c r="DSC69" s="1002"/>
      <c r="DSD69" s="1002"/>
      <c r="DSE69" s="1002"/>
      <c r="DSF69" s="1002"/>
      <c r="DSG69" s="1002"/>
      <c r="DSH69" s="1002"/>
      <c r="DSI69" s="1002"/>
      <c r="DSJ69" s="1002"/>
      <c r="DSK69" s="1002"/>
      <c r="DSL69" s="1002"/>
      <c r="DSM69" s="1002"/>
      <c r="DSN69" s="1002"/>
      <c r="DSO69" s="1002"/>
      <c r="DSP69" s="1002"/>
      <c r="DSQ69" s="1002"/>
      <c r="DSR69" s="1002"/>
      <c r="DSS69" s="1002"/>
      <c r="DST69" s="1002"/>
      <c r="DSU69" s="1002"/>
      <c r="DSV69" s="1002"/>
      <c r="DSW69" s="1002"/>
      <c r="DSX69" s="1002"/>
      <c r="DSY69" s="1002"/>
      <c r="DSZ69" s="1002"/>
      <c r="DTA69" s="1002"/>
      <c r="DTB69" s="1002"/>
      <c r="DTC69" s="1002"/>
      <c r="DTD69" s="1002"/>
      <c r="DTE69" s="1002"/>
      <c r="DTF69" s="1002"/>
      <c r="DTG69" s="1002"/>
      <c r="DTH69" s="1002"/>
      <c r="DTI69" s="1002"/>
      <c r="DTJ69" s="1002"/>
      <c r="DTK69" s="1002"/>
      <c r="DTL69" s="1002"/>
      <c r="DTM69" s="1002"/>
      <c r="DTN69" s="1002"/>
      <c r="DTO69" s="1002"/>
      <c r="DTP69" s="1002"/>
      <c r="DTQ69" s="1002"/>
      <c r="DTR69" s="1002"/>
      <c r="DTS69" s="1002"/>
      <c r="DTT69" s="1002"/>
      <c r="DTU69" s="1002"/>
      <c r="DTV69" s="1002"/>
      <c r="DTW69" s="1002"/>
      <c r="DTX69" s="1002"/>
      <c r="DTY69" s="1002"/>
      <c r="DTZ69" s="1002"/>
      <c r="DUA69" s="1002"/>
      <c r="DUB69" s="1002"/>
      <c r="DUC69" s="1002"/>
      <c r="DUD69" s="1002"/>
      <c r="DUE69" s="1002"/>
      <c r="DUF69" s="1002"/>
      <c r="DUG69" s="1002"/>
      <c r="DUH69" s="1002"/>
      <c r="DUI69" s="1002"/>
      <c r="DUJ69" s="1002"/>
      <c r="DUK69" s="1002"/>
      <c r="DUL69" s="1002"/>
      <c r="DUM69" s="1002"/>
      <c r="DUN69" s="1002"/>
      <c r="DUO69" s="1002"/>
      <c r="DUP69" s="1002"/>
      <c r="DUQ69" s="1002"/>
      <c r="DUR69" s="1002"/>
      <c r="DUS69" s="1002"/>
      <c r="DUT69" s="1002"/>
      <c r="DUU69" s="1002"/>
      <c r="DUV69" s="1002"/>
      <c r="DUW69" s="1002"/>
      <c r="DUX69" s="1002"/>
      <c r="DUY69" s="1002"/>
      <c r="DUZ69" s="1002"/>
      <c r="DVA69" s="1002"/>
      <c r="DVB69" s="1002"/>
      <c r="DVC69" s="1002"/>
      <c r="DVD69" s="1002"/>
      <c r="DVE69" s="1002"/>
      <c r="DVF69" s="1002"/>
      <c r="DVG69" s="1002"/>
      <c r="DVH69" s="1002"/>
      <c r="DVI69" s="1002"/>
      <c r="DVJ69" s="1002"/>
      <c r="DVK69" s="1002"/>
      <c r="DVL69" s="1002"/>
      <c r="DVM69" s="1002"/>
      <c r="DVN69" s="1002"/>
      <c r="DVO69" s="1002"/>
      <c r="DVP69" s="1002"/>
      <c r="DVQ69" s="1002"/>
      <c r="DVR69" s="1002"/>
      <c r="DVS69" s="1002"/>
      <c r="DVT69" s="1002"/>
      <c r="DVU69" s="1002"/>
      <c r="DVV69" s="1002"/>
      <c r="DVW69" s="1002"/>
      <c r="DVX69" s="1002"/>
      <c r="DVY69" s="1002"/>
      <c r="DVZ69" s="1002"/>
      <c r="DWA69" s="1002"/>
      <c r="DWB69" s="1002"/>
      <c r="DWC69" s="1002"/>
      <c r="DWD69" s="1002"/>
      <c r="DWE69" s="1002"/>
      <c r="DWF69" s="1002"/>
      <c r="DWG69" s="1002"/>
      <c r="DWH69" s="1002"/>
      <c r="DWI69" s="1002"/>
      <c r="DWJ69" s="1002"/>
      <c r="DWK69" s="1002"/>
      <c r="DWL69" s="1002"/>
      <c r="DWM69" s="1002"/>
      <c r="DWN69" s="1002"/>
      <c r="DWO69" s="1002"/>
      <c r="DWP69" s="1002"/>
      <c r="DWQ69" s="1002"/>
      <c r="DWR69" s="1002"/>
      <c r="DWS69" s="1002"/>
      <c r="DWT69" s="1002"/>
      <c r="DWU69" s="1002"/>
      <c r="DWV69" s="1002"/>
      <c r="DWW69" s="1002"/>
      <c r="DWX69" s="1002"/>
      <c r="DWY69" s="1002"/>
      <c r="DWZ69" s="1002"/>
      <c r="DXA69" s="1002"/>
      <c r="DXB69" s="1002"/>
      <c r="DXC69" s="1002"/>
      <c r="DXD69" s="1002"/>
      <c r="DXE69" s="1002"/>
      <c r="DXF69" s="1002"/>
      <c r="DXG69" s="1002"/>
      <c r="DXH69" s="1002"/>
      <c r="DXI69" s="1002"/>
      <c r="DXJ69" s="1002"/>
      <c r="DXK69" s="1002"/>
      <c r="DXL69" s="1002"/>
      <c r="DXM69" s="1002"/>
      <c r="DXN69" s="1002"/>
      <c r="DXO69" s="1002"/>
      <c r="DXP69" s="1002"/>
      <c r="DXQ69" s="1002"/>
      <c r="DXR69" s="1002"/>
      <c r="DXS69" s="1002"/>
      <c r="DXT69" s="1002"/>
      <c r="DXU69" s="1002"/>
      <c r="DXV69" s="1002"/>
      <c r="DXW69" s="1002"/>
      <c r="DXX69" s="1002"/>
      <c r="DXY69" s="1002"/>
      <c r="DXZ69" s="1002"/>
      <c r="DYA69" s="1002"/>
      <c r="DYB69" s="1002"/>
      <c r="DYC69" s="1002"/>
      <c r="DYD69" s="1002"/>
      <c r="DYE69" s="1002"/>
      <c r="DYF69" s="1002"/>
      <c r="DYG69" s="1002"/>
      <c r="DYH69" s="1002"/>
      <c r="DYI69" s="1002"/>
      <c r="DYJ69" s="1002"/>
      <c r="DYK69" s="1002"/>
      <c r="DYL69" s="1002"/>
      <c r="DYM69" s="1002"/>
      <c r="DYN69" s="1002"/>
      <c r="DYO69" s="1002"/>
      <c r="DYP69" s="1002"/>
      <c r="DYQ69" s="1002"/>
      <c r="DYR69" s="1002"/>
      <c r="DYS69" s="1002"/>
      <c r="DYT69" s="1002"/>
      <c r="DYU69" s="1002"/>
      <c r="DYV69" s="1002"/>
      <c r="DYW69" s="1002"/>
      <c r="DYX69" s="1002"/>
      <c r="DYY69" s="1002"/>
      <c r="DYZ69" s="1002"/>
      <c r="DZA69" s="1002"/>
      <c r="DZB69" s="1002"/>
      <c r="DZC69" s="1002"/>
      <c r="DZD69" s="1002"/>
      <c r="DZE69" s="1002"/>
      <c r="DZF69" s="1002"/>
      <c r="DZG69" s="1002"/>
      <c r="DZH69" s="1002"/>
      <c r="DZI69" s="1002"/>
      <c r="DZJ69" s="1002"/>
      <c r="DZK69" s="1002"/>
      <c r="DZL69" s="1002"/>
      <c r="DZM69" s="1002"/>
      <c r="DZN69" s="1002"/>
      <c r="DZO69" s="1002"/>
      <c r="DZP69" s="1002"/>
      <c r="DZQ69" s="1002"/>
      <c r="DZR69" s="1002"/>
      <c r="DZS69" s="1002"/>
      <c r="DZT69" s="1002"/>
      <c r="DZU69" s="1002"/>
      <c r="DZV69" s="1002"/>
      <c r="DZW69" s="1002"/>
      <c r="DZX69" s="1002"/>
      <c r="DZY69" s="1002"/>
      <c r="DZZ69" s="1002"/>
      <c r="EAA69" s="1002"/>
      <c r="EAB69" s="1002"/>
      <c r="EAC69" s="1002"/>
      <c r="EAD69" s="1002"/>
      <c r="EAE69" s="1002"/>
      <c r="EAF69" s="1002"/>
      <c r="EAG69" s="1002"/>
      <c r="EAH69" s="1002"/>
      <c r="EAI69" s="1002"/>
      <c r="EAJ69" s="1002"/>
      <c r="EAK69" s="1002"/>
      <c r="EAL69" s="1002"/>
      <c r="EAM69" s="1002"/>
      <c r="EAN69" s="1002"/>
      <c r="EAO69" s="1002"/>
      <c r="EAP69" s="1002"/>
      <c r="EAQ69" s="1002"/>
      <c r="EAR69" s="1002"/>
      <c r="EAS69" s="1002"/>
      <c r="EAT69" s="1002"/>
      <c r="EAU69" s="1002"/>
      <c r="EAV69" s="1002"/>
      <c r="EAW69" s="1002"/>
      <c r="EAX69" s="1002"/>
      <c r="EAY69" s="1002"/>
      <c r="EAZ69" s="1002"/>
      <c r="EBA69" s="1002"/>
      <c r="EBB69" s="1002"/>
      <c r="EBC69" s="1002"/>
      <c r="EBD69" s="1002"/>
      <c r="EBE69" s="1002"/>
      <c r="EBF69" s="1002"/>
      <c r="EBG69" s="1002"/>
      <c r="EBH69" s="1002"/>
      <c r="EBI69" s="1002"/>
      <c r="EBJ69" s="1002"/>
      <c r="EBK69" s="1002"/>
      <c r="EBL69" s="1002"/>
      <c r="EBM69" s="1002"/>
      <c r="EBN69" s="1002"/>
      <c r="EBO69" s="1002"/>
      <c r="EBP69" s="1002"/>
      <c r="EBQ69" s="1002"/>
      <c r="EBR69" s="1002"/>
      <c r="EBS69" s="1002"/>
      <c r="EBT69" s="1002"/>
      <c r="EBU69" s="1002"/>
      <c r="EBV69" s="1002"/>
      <c r="EBW69" s="1002"/>
      <c r="EBX69" s="1002"/>
      <c r="EBY69" s="1002"/>
      <c r="EBZ69" s="1002"/>
      <c r="ECA69" s="1002"/>
      <c r="ECB69" s="1002"/>
      <c r="ECC69" s="1002"/>
      <c r="ECD69" s="1002"/>
      <c r="ECE69" s="1002"/>
      <c r="ECF69" s="1002"/>
      <c r="ECG69" s="1002"/>
      <c r="ECH69" s="1002"/>
      <c r="ECI69" s="1002"/>
      <c r="ECJ69" s="1002"/>
      <c r="ECK69" s="1002"/>
      <c r="ECL69" s="1002"/>
      <c r="ECM69" s="1002"/>
      <c r="ECN69" s="1002"/>
      <c r="ECO69" s="1002"/>
      <c r="ECP69" s="1002"/>
      <c r="ECQ69" s="1002"/>
      <c r="ECR69" s="1002"/>
      <c r="ECS69" s="1002"/>
      <c r="ECT69" s="1002"/>
      <c r="ECU69" s="1002"/>
      <c r="ECV69" s="1002"/>
      <c r="ECW69" s="1002"/>
      <c r="ECX69" s="1002"/>
      <c r="ECY69" s="1002"/>
      <c r="ECZ69" s="1002"/>
      <c r="EDA69" s="1002"/>
      <c r="EDB69" s="1002"/>
      <c r="EDC69" s="1002"/>
      <c r="EDD69" s="1002"/>
      <c r="EDE69" s="1002"/>
      <c r="EDF69" s="1002"/>
      <c r="EDG69" s="1002"/>
      <c r="EDH69" s="1002"/>
      <c r="EDI69" s="1002"/>
      <c r="EDJ69" s="1002"/>
      <c r="EDK69" s="1002"/>
      <c r="EDL69" s="1002"/>
      <c r="EDM69" s="1002"/>
      <c r="EDN69" s="1002"/>
      <c r="EDO69" s="1002"/>
      <c r="EDP69" s="1002"/>
      <c r="EDQ69" s="1002"/>
      <c r="EDR69" s="1002"/>
      <c r="EDS69" s="1002"/>
      <c r="EDT69" s="1002"/>
      <c r="EDU69" s="1002"/>
      <c r="EDV69" s="1002"/>
      <c r="EDW69" s="1002"/>
      <c r="EDX69" s="1002"/>
      <c r="EDY69" s="1002"/>
      <c r="EDZ69" s="1002"/>
      <c r="EEA69" s="1002"/>
      <c r="EEB69" s="1002"/>
      <c r="EEC69" s="1002"/>
      <c r="EED69" s="1002"/>
      <c r="EEE69" s="1002"/>
      <c r="EEF69" s="1002"/>
      <c r="EEG69" s="1002"/>
      <c r="EEH69" s="1002"/>
      <c r="EEI69" s="1002"/>
      <c r="EEJ69" s="1002"/>
      <c r="EEK69" s="1002"/>
      <c r="EEL69" s="1002"/>
      <c r="EEM69" s="1002"/>
      <c r="EEN69" s="1002"/>
      <c r="EEO69" s="1002"/>
      <c r="EEP69" s="1002"/>
      <c r="EEQ69" s="1002"/>
      <c r="EER69" s="1002"/>
      <c r="EES69" s="1002"/>
      <c r="EET69" s="1002"/>
      <c r="EEU69" s="1002"/>
      <c r="EEV69" s="1002"/>
      <c r="EEW69" s="1002"/>
      <c r="EEX69" s="1002"/>
      <c r="EEY69" s="1002"/>
      <c r="EEZ69" s="1002"/>
      <c r="EFA69" s="1002"/>
      <c r="EFB69" s="1002"/>
      <c r="EFC69" s="1002"/>
      <c r="EFD69" s="1002"/>
      <c r="EFE69" s="1002"/>
      <c r="EFF69" s="1002"/>
      <c r="EFG69" s="1002"/>
      <c r="EFH69" s="1002"/>
      <c r="EFI69" s="1002"/>
      <c r="EFJ69" s="1002"/>
      <c r="EFK69" s="1002"/>
      <c r="EFL69" s="1002"/>
      <c r="EFM69" s="1002"/>
      <c r="EFN69" s="1002"/>
      <c r="EFO69" s="1002"/>
      <c r="EFP69" s="1002"/>
      <c r="EFQ69" s="1002"/>
      <c r="EFR69" s="1002"/>
      <c r="EFS69" s="1002"/>
      <c r="EFT69" s="1002"/>
      <c r="EFU69" s="1002"/>
      <c r="EFV69" s="1002"/>
      <c r="EFW69" s="1002"/>
      <c r="EFX69" s="1002"/>
      <c r="EFY69" s="1002"/>
      <c r="EFZ69" s="1002"/>
      <c r="EGA69" s="1002"/>
      <c r="EGB69" s="1002"/>
      <c r="EGC69" s="1002"/>
      <c r="EGD69" s="1002"/>
      <c r="EGE69" s="1002"/>
      <c r="EGF69" s="1002"/>
      <c r="EGG69" s="1002"/>
      <c r="EGH69" s="1002"/>
      <c r="EGI69" s="1002"/>
      <c r="EGJ69" s="1002"/>
      <c r="EGK69" s="1002"/>
      <c r="EGL69" s="1002"/>
      <c r="EGM69" s="1002"/>
      <c r="EGN69" s="1002"/>
      <c r="EGO69" s="1002"/>
      <c r="EGP69" s="1002"/>
      <c r="EGQ69" s="1002"/>
      <c r="EGR69" s="1002"/>
      <c r="EGS69" s="1002"/>
      <c r="EGT69" s="1002"/>
      <c r="EGU69" s="1002"/>
      <c r="EGV69" s="1002"/>
      <c r="EGW69" s="1002"/>
      <c r="EGX69" s="1002"/>
      <c r="EGY69" s="1002"/>
      <c r="EGZ69" s="1002"/>
      <c r="EHA69" s="1002"/>
      <c r="EHB69" s="1002"/>
      <c r="EHC69" s="1002"/>
      <c r="EHD69" s="1002"/>
      <c r="EHE69" s="1002"/>
      <c r="EHF69" s="1002"/>
      <c r="EHG69" s="1002"/>
      <c r="EHH69" s="1002"/>
      <c r="EHI69" s="1002"/>
      <c r="EHJ69" s="1002"/>
      <c r="EHK69" s="1002"/>
      <c r="EHL69" s="1002"/>
      <c r="EHM69" s="1002"/>
      <c r="EHN69" s="1002"/>
      <c r="EHO69" s="1002"/>
      <c r="EHP69" s="1002"/>
      <c r="EHQ69" s="1002"/>
      <c r="EHR69" s="1002"/>
      <c r="EHS69" s="1002"/>
      <c r="EHT69" s="1002"/>
      <c r="EHU69" s="1002"/>
      <c r="EHV69" s="1002"/>
      <c r="EHW69" s="1002"/>
      <c r="EHX69" s="1002"/>
      <c r="EHY69" s="1002"/>
      <c r="EHZ69" s="1002"/>
      <c r="EIA69" s="1002"/>
      <c r="EIB69" s="1002"/>
      <c r="EIC69" s="1002"/>
      <c r="EID69" s="1002"/>
      <c r="EIE69" s="1002"/>
      <c r="EIF69" s="1002"/>
      <c r="EIG69" s="1002"/>
      <c r="EIH69" s="1002"/>
      <c r="EII69" s="1002"/>
      <c r="EIJ69" s="1002"/>
      <c r="EIK69" s="1002"/>
      <c r="EIL69" s="1002"/>
      <c r="EIM69" s="1002"/>
      <c r="EIN69" s="1002"/>
      <c r="EIO69" s="1002"/>
      <c r="EIP69" s="1002"/>
      <c r="EIQ69" s="1002"/>
      <c r="EIR69" s="1002"/>
      <c r="EIS69" s="1002"/>
      <c r="EIT69" s="1002"/>
      <c r="EIU69" s="1002"/>
      <c r="EIV69" s="1002"/>
      <c r="EIW69" s="1002"/>
      <c r="EIX69" s="1002"/>
      <c r="EIY69" s="1002"/>
      <c r="EIZ69" s="1002"/>
      <c r="EJA69" s="1002"/>
      <c r="EJB69" s="1002"/>
      <c r="EJC69" s="1002"/>
      <c r="EJD69" s="1002"/>
      <c r="EJE69" s="1002"/>
      <c r="EJF69" s="1002"/>
      <c r="EJG69" s="1002"/>
      <c r="EJH69" s="1002"/>
      <c r="EJI69" s="1002"/>
      <c r="EJJ69" s="1002"/>
      <c r="EJK69" s="1002"/>
      <c r="EJL69" s="1002"/>
      <c r="EJM69" s="1002"/>
      <c r="EJN69" s="1002"/>
      <c r="EJO69" s="1002"/>
      <c r="EJP69" s="1002"/>
      <c r="EJQ69" s="1002"/>
      <c r="EJR69" s="1002"/>
      <c r="EJS69" s="1002"/>
      <c r="EJT69" s="1002"/>
      <c r="EJU69" s="1002"/>
      <c r="EJV69" s="1002"/>
      <c r="EJW69" s="1002"/>
      <c r="EJX69" s="1002"/>
      <c r="EJY69" s="1002"/>
      <c r="EJZ69" s="1002"/>
      <c r="EKA69" s="1002"/>
      <c r="EKB69" s="1002"/>
      <c r="EKC69" s="1002"/>
      <c r="EKD69" s="1002"/>
      <c r="EKE69" s="1002"/>
      <c r="EKF69" s="1002"/>
      <c r="EKG69" s="1002"/>
      <c r="EKH69" s="1002"/>
      <c r="EKI69" s="1002"/>
      <c r="EKJ69" s="1002"/>
      <c r="EKK69" s="1002"/>
      <c r="EKL69" s="1002"/>
      <c r="EKM69" s="1002"/>
      <c r="EKN69" s="1002"/>
      <c r="EKO69" s="1002"/>
      <c r="EKP69" s="1002"/>
      <c r="EKQ69" s="1002"/>
      <c r="EKR69" s="1002"/>
      <c r="EKS69" s="1002"/>
      <c r="EKT69" s="1002"/>
      <c r="EKU69" s="1002"/>
      <c r="EKV69" s="1002"/>
      <c r="EKW69" s="1002"/>
      <c r="EKX69" s="1002"/>
      <c r="EKY69" s="1002"/>
      <c r="EKZ69" s="1002"/>
      <c r="ELA69" s="1002"/>
      <c r="ELB69" s="1002"/>
      <c r="ELC69" s="1002"/>
      <c r="ELD69" s="1002"/>
      <c r="ELE69" s="1002"/>
      <c r="ELF69" s="1002"/>
      <c r="ELG69" s="1002"/>
      <c r="ELH69" s="1002"/>
      <c r="ELI69" s="1002"/>
      <c r="ELJ69" s="1002"/>
      <c r="ELK69" s="1002"/>
      <c r="ELL69" s="1002"/>
      <c r="ELM69" s="1002"/>
      <c r="ELN69" s="1002"/>
      <c r="ELO69" s="1002"/>
      <c r="ELP69" s="1002"/>
      <c r="ELQ69" s="1002"/>
      <c r="ELR69" s="1002"/>
      <c r="ELS69" s="1002"/>
      <c r="ELT69" s="1002"/>
      <c r="ELU69" s="1002"/>
      <c r="ELV69" s="1002"/>
      <c r="ELW69" s="1002"/>
      <c r="ELX69" s="1002"/>
      <c r="ELY69" s="1002"/>
      <c r="ELZ69" s="1002"/>
      <c r="EMA69" s="1002"/>
      <c r="EMB69" s="1002"/>
      <c r="EMC69" s="1002"/>
      <c r="EMD69" s="1002"/>
      <c r="EME69" s="1002"/>
      <c r="EMF69" s="1002"/>
      <c r="EMG69" s="1002"/>
      <c r="EMH69" s="1002"/>
      <c r="EMI69" s="1002"/>
      <c r="EMJ69" s="1002"/>
      <c r="EMK69" s="1002"/>
      <c r="EML69" s="1002"/>
      <c r="EMM69" s="1002"/>
      <c r="EMN69" s="1002"/>
      <c r="EMO69" s="1002"/>
      <c r="EMP69" s="1002"/>
      <c r="EMQ69" s="1002"/>
      <c r="EMR69" s="1002"/>
      <c r="EMS69" s="1002"/>
      <c r="EMT69" s="1002"/>
      <c r="EMU69" s="1002"/>
      <c r="EMV69" s="1002"/>
      <c r="EMW69" s="1002"/>
      <c r="EMX69" s="1002"/>
      <c r="EMY69" s="1002"/>
      <c r="EMZ69" s="1002"/>
      <c r="ENA69" s="1002"/>
      <c r="ENB69" s="1002"/>
      <c r="ENC69" s="1002"/>
      <c r="END69" s="1002"/>
      <c r="ENE69" s="1002"/>
      <c r="ENF69" s="1002"/>
      <c r="ENG69" s="1002"/>
      <c r="ENH69" s="1002"/>
      <c r="ENI69" s="1002"/>
      <c r="ENJ69" s="1002"/>
      <c r="ENK69" s="1002"/>
      <c r="ENL69" s="1002"/>
      <c r="ENM69" s="1002"/>
      <c r="ENN69" s="1002"/>
      <c r="ENO69" s="1002"/>
      <c r="ENP69" s="1002"/>
      <c r="ENQ69" s="1002"/>
      <c r="ENR69" s="1002"/>
      <c r="ENS69" s="1002"/>
      <c r="ENT69" s="1002"/>
      <c r="ENU69" s="1002"/>
      <c r="ENV69" s="1002"/>
      <c r="ENW69" s="1002"/>
      <c r="ENX69" s="1002"/>
      <c r="ENY69" s="1002"/>
      <c r="ENZ69" s="1002"/>
      <c r="EOA69" s="1002"/>
      <c r="EOB69" s="1002"/>
      <c r="EOC69" s="1002"/>
      <c r="EOD69" s="1002"/>
      <c r="EOE69" s="1002"/>
      <c r="EOF69" s="1002"/>
      <c r="EOG69" s="1002"/>
      <c r="EOH69" s="1002"/>
      <c r="EOI69" s="1002"/>
      <c r="EOJ69" s="1002"/>
      <c r="EOK69" s="1002"/>
      <c r="EOL69" s="1002"/>
      <c r="EOM69" s="1002"/>
      <c r="EON69" s="1002"/>
      <c r="EOO69" s="1002"/>
      <c r="EOP69" s="1002"/>
      <c r="EOQ69" s="1002"/>
      <c r="EOR69" s="1002"/>
      <c r="EOS69" s="1002"/>
      <c r="EOT69" s="1002"/>
      <c r="EOU69" s="1002"/>
      <c r="EOV69" s="1002"/>
      <c r="EOW69" s="1002"/>
      <c r="EOX69" s="1002"/>
      <c r="EOY69" s="1002"/>
      <c r="EOZ69" s="1002"/>
      <c r="EPA69" s="1002"/>
      <c r="EPB69" s="1002"/>
      <c r="EPC69" s="1002"/>
      <c r="EPD69" s="1002"/>
      <c r="EPE69" s="1002"/>
      <c r="EPF69" s="1002"/>
      <c r="EPG69" s="1002"/>
      <c r="EPH69" s="1002"/>
      <c r="EPI69" s="1002"/>
      <c r="EPJ69" s="1002"/>
      <c r="EPK69" s="1002"/>
      <c r="EPL69" s="1002"/>
      <c r="EPM69" s="1002"/>
      <c r="EPN69" s="1002"/>
      <c r="EPO69" s="1002"/>
      <c r="EPP69" s="1002"/>
      <c r="EPQ69" s="1002"/>
      <c r="EPR69" s="1002"/>
      <c r="EPS69" s="1002"/>
      <c r="EPT69" s="1002"/>
      <c r="EPU69" s="1002"/>
      <c r="EPV69" s="1002"/>
      <c r="EPW69" s="1002"/>
      <c r="EPX69" s="1002"/>
      <c r="EPY69" s="1002"/>
      <c r="EPZ69" s="1002"/>
      <c r="EQA69" s="1002"/>
      <c r="EQB69" s="1002"/>
      <c r="EQC69" s="1002"/>
      <c r="EQD69" s="1002"/>
      <c r="EQE69" s="1002"/>
      <c r="EQF69" s="1002"/>
      <c r="EQG69" s="1002"/>
      <c r="EQH69" s="1002"/>
      <c r="EQI69" s="1002"/>
      <c r="EQJ69" s="1002"/>
      <c r="EQK69" s="1002"/>
      <c r="EQL69" s="1002"/>
      <c r="EQM69" s="1002"/>
      <c r="EQN69" s="1002"/>
      <c r="EQO69" s="1002"/>
      <c r="EQP69" s="1002"/>
      <c r="EQQ69" s="1002"/>
      <c r="EQR69" s="1002"/>
      <c r="EQS69" s="1002"/>
      <c r="EQT69" s="1002"/>
      <c r="EQU69" s="1002"/>
      <c r="EQV69" s="1002"/>
      <c r="EQW69" s="1002"/>
      <c r="EQX69" s="1002"/>
      <c r="EQY69" s="1002"/>
      <c r="EQZ69" s="1002"/>
      <c r="ERA69" s="1002"/>
      <c r="ERB69" s="1002"/>
      <c r="ERC69" s="1002"/>
      <c r="ERD69" s="1002"/>
      <c r="ERE69" s="1002"/>
      <c r="ERF69" s="1002"/>
      <c r="ERG69" s="1002"/>
      <c r="ERH69" s="1002"/>
      <c r="ERI69" s="1002"/>
      <c r="ERJ69" s="1002"/>
      <c r="ERK69" s="1002"/>
      <c r="ERL69" s="1002"/>
      <c r="ERM69" s="1002"/>
      <c r="ERN69" s="1002"/>
      <c r="ERO69" s="1002"/>
      <c r="ERP69" s="1002"/>
      <c r="ERQ69" s="1002"/>
      <c r="ERR69" s="1002"/>
      <c r="ERS69" s="1002"/>
      <c r="ERT69" s="1002"/>
      <c r="ERU69" s="1002"/>
      <c r="ERV69" s="1002"/>
      <c r="ERW69" s="1002"/>
      <c r="ERX69" s="1002"/>
      <c r="ERY69" s="1002"/>
      <c r="ERZ69" s="1002"/>
      <c r="ESA69" s="1002"/>
      <c r="ESB69" s="1002"/>
      <c r="ESC69" s="1002"/>
      <c r="ESD69" s="1002"/>
      <c r="ESE69" s="1002"/>
      <c r="ESF69" s="1002"/>
      <c r="ESG69" s="1002"/>
      <c r="ESH69" s="1002"/>
      <c r="ESI69" s="1002"/>
      <c r="ESJ69" s="1002"/>
      <c r="ESK69" s="1002"/>
      <c r="ESL69" s="1002"/>
      <c r="ESM69" s="1002"/>
      <c r="ESN69" s="1002"/>
      <c r="ESO69" s="1002"/>
      <c r="ESP69" s="1002"/>
      <c r="ESQ69" s="1002"/>
      <c r="ESR69" s="1002"/>
      <c r="ESS69" s="1002"/>
      <c r="EST69" s="1002"/>
      <c r="ESU69" s="1002"/>
      <c r="ESV69" s="1002"/>
      <c r="ESW69" s="1002"/>
      <c r="ESX69" s="1002"/>
      <c r="ESY69" s="1002"/>
      <c r="ESZ69" s="1002"/>
      <c r="ETA69" s="1002"/>
      <c r="ETB69" s="1002"/>
      <c r="ETC69" s="1002"/>
      <c r="ETD69" s="1002"/>
      <c r="ETE69" s="1002"/>
      <c r="ETF69" s="1002"/>
      <c r="ETG69" s="1002"/>
      <c r="ETH69" s="1002"/>
      <c r="ETI69" s="1002"/>
      <c r="ETJ69" s="1002"/>
      <c r="ETK69" s="1002"/>
      <c r="ETL69" s="1002"/>
      <c r="ETM69" s="1002"/>
      <c r="ETN69" s="1002"/>
      <c r="ETO69" s="1002"/>
      <c r="ETP69" s="1002"/>
      <c r="ETQ69" s="1002"/>
      <c r="ETR69" s="1002"/>
      <c r="ETS69" s="1002"/>
      <c r="ETT69" s="1002"/>
      <c r="ETU69" s="1002"/>
      <c r="ETV69" s="1002"/>
      <c r="ETW69" s="1002"/>
      <c r="ETX69" s="1002"/>
      <c r="ETY69" s="1002"/>
      <c r="ETZ69" s="1002"/>
      <c r="EUA69" s="1002"/>
      <c r="EUB69" s="1002"/>
      <c r="EUC69" s="1002"/>
      <c r="EUD69" s="1002"/>
      <c r="EUE69" s="1002"/>
      <c r="EUF69" s="1002"/>
      <c r="EUG69" s="1002"/>
      <c r="EUH69" s="1002"/>
      <c r="EUI69" s="1002"/>
      <c r="EUJ69" s="1002"/>
      <c r="EUK69" s="1002"/>
      <c r="EUL69" s="1002"/>
      <c r="EUM69" s="1002"/>
      <c r="EUN69" s="1002"/>
      <c r="EUO69" s="1002"/>
      <c r="EUP69" s="1002"/>
      <c r="EUQ69" s="1002"/>
      <c r="EUR69" s="1002"/>
      <c r="EUS69" s="1002"/>
      <c r="EUT69" s="1002"/>
      <c r="EUU69" s="1002"/>
      <c r="EUV69" s="1002"/>
      <c r="EUW69" s="1002"/>
      <c r="EUX69" s="1002"/>
      <c r="EUY69" s="1002"/>
      <c r="EUZ69" s="1002"/>
      <c r="EVA69" s="1002"/>
      <c r="EVB69" s="1002"/>
      <c r="EVC69" s="1002"/>
      <c r="EVD69" s="1002"/>
      <c r="EVE69" s="1002"/>
      <c r="EVF69" s="1002"/>
      <c r="EVG69" s="1002"/>
      <c r="EVH69" s="1002"/>
      <c r="EVI69" s="1002"/>
      <c r="EVJ69" s="1002"/>
      <c r="EVK69" s="1002"/>
      <c r="EVL69" s="1002"/>
      <c r="EVM69" s="1002"/>
      <c r="EVN69" s="1002"/>
      <c r="EVO69" s="1002"/>
      <c r="EVP69" s="1002"/>
      <c r="EVQ69" s="1002"/>
      <c r="EVR69" s="1002"/>
      <c r="EVS69" s="1002"/>
      <c r="EVT69" s="1002"/>
      <c r="EVU69" s="1002"/>
      <c r="EVV69" s="1002"/>
      <c r="EVW69" s="1002"/>
      <c r="EVX69" s="1002"/>
      <c r="EVY69" s="1002"/>
      <c r="EVZ69" s="1002"/>
      <c r="EWA69" s="1002"/>
      <c r="EWB69" s="1002"/>
      <c r="EWC69" s="1002"/>
      <c r="EWD69" s="1002"/>
      <c r="EWE69" s="1002"/>
      <c r="EWF69" s="1002"/>
      <c r="EWG69" s="1002"/>
      <c r="EWH69" s="1002"/>
      <c r="EWI69" s="1002"/>
      <c r="EWJ69" s="1002"/>
      <c r="EWK69" s="1002"/>
      <c r="EWL69" s="1002"/>
      <c r="EWM69" s="1002"/>
      <c r="EWN69" s="1002"/>
      <c r="EWO69" s="1002"/>
      <c r="EWP69" s="1002"/>
      <c r="EWQ69" s="1002"/>
      <c r="EWR69" s="1002"/>
      <c r="EWS69" s="1002"/>
      <c r="EWT69" s="1002"/>
      <c r="EWU69" s="1002"/>
      <c r="EWV69" s="1002"/>
      <c r="EWW69" s="1002"/>
      <c r="EWX69" s="1002"/>
      <c r="EWY69" s="1002"/>
      <c r="EWZ69" s="1002"/>
      <c r="EXA69" s="1002"/>
      <c r="EXB69" s="1002"/>
      <c r="EXC69" s="1002"/>
      <c r="EXD69" s="1002"/>
      <c r="EXE69" s="1002"/>
      <c r="EXF69" s="1002"/>
      <c r="EXG69" s="1002"/>
      <c r="EXH69" s="1002"/>
      <c r="EXI69" s="1002"/>
      <c r="EXJ69" s="1002"/>
      <c r="EXK69" s="1002"/>
      <c r="EXL69" s="1002"/>
      <c r="EXM69" s="1002"/>
      <c r="EXN69" s="1002"/>
      <c r="EXO69" s="1002"/>
      <c r="EXP69" s="1002"/>
      <c r="EXQ69" s="1002"/>
      <c r="EXR69" s="1002"/>
      <c r="EXS69" s="1002"/>
      <c r="EXT69" s="1002"/>
      <c r="EXU69" s="1002"/>
      <c r="EXV69" s="1002"/>
      <c r="EXW69" s="1002"/>
      <c r="EXX69" s="1002"/>
      <c r="EXY69" s="1002"/>
      <c r="EXZ69" s="1002"/>
      <c r="EYA69" s="1002"/>
      <c r="EYB69" s="1002"/>
      <c r="EYC69" s="1002"/>
      <c r="EYD69" s="1002"/>
      <c r="EYE69" s="1002"/>
      <c r="EYF69" s="1002"/>
      <c r="EYG69" s="1002"/>
      <c r="EYH69" s="1002"/>
      <c r="EYI69" s="1002"/>
      <c r="EYJ69" s="1002"/>
      <c r="EYK69" s="1002"/>
      <c r="EYL69" s="1002"/>
      <c r="EYM69" s="1002"/>
      <c r="EYN69" s="1002"/>
      <c r="EYO69" s="1002"/>
      <c r="EYP69" s="1002"/>
      <c r="EYQ69" s="1002"/>
      <c r="EYR69" s="1002"/>
      <c r="EYS69" s="1002"/>
      <c r="EYT69" s="1002"/>
      <c r="EYU69" s="1002"/>
      <c r="EYV69" s="1002"/>
      <c r="EYW69" s="1002"/>
      <c r="EYX69" s="1002"/>
      <c r="EYY69" s="1002"/>
      <c r="EYZ69" s="1002"/>
      <c r="EZA69" s="1002"/>
      <c r="EZB69" s="1002"/>
      <c r="EZC69" s="1002"/>
      <c r="EZD69" s="1002"/>
      <c r="EZE69" s="1002"/>
      <c r="EZF69" s="1002"/>
      <c r="EZG69" s="1002"/>
      <c r="EZH69" s="1002"/>
      <c r="EZI69" s="1002"/>
      <c r="EZJ69" s="1002"/>
      <c r="EZK69" s="1002"/>
      <c r="EZL69" s="1002"/>
      <c r="EZM69" s="1002"/>
      <c r="EZN69" s="1002"/>
      <c r="EZO69" s="1002"/>
      <c r="EZP69" s="1002"/>
      <c r="EZQ69" s="1002"/>
      <c r="EZR69" s="1002"/>
      <c r="EZS69" s="1002"/>
      <c r="EZT69" s="1002"/>
      <c r="EZU69" s="1002"/>
      <c r="EZV69" s="1002"/>
      <c r="EZW69" s="1002"/>
      <c r="EZX69" s="1002"/>
      <c r="EZY69" s="1002"/>
      <c r="EZZ69" s="1002"/>
      <c r="FAA69" s="1002"/>
      <c r="FAB69" s="1002"/>
      <c r="FAC69" s="1002"/>
      <c r="FAD69" s="1002"/>
      <c r="FAE69" s="1002"/>
      <c r="FAF69" s="1002"/>
      <c r="FAG69" s="1002"/>
      <c r="FAH69" s="1002"/>
      <c r="FAI69" s="1002"/>
      <c r="FAJ69" s="1002"/>
      <c r="FAK69" s="1002"/>
      <c r="FAL69" s="1002"/>
      <c r="FAM69" s="1002"/>
      <c r="FAN69" s="1002"/>
      <c r="FAO69" s="1002"/>
      <c r="FAP69" s="1002"/>
      <c r="FAQ69" s="1002"/>
      <c r="FAR69" s="1002"/>
      <c r="FAS69" s="1002"/>
      <c r="FAT69" s="1002"/>
      <c r="FAU69" s="1002"/>
      <c r="FAV69" s="1002"/>
      <c r="FAW69" s="1002"/>
      <c r="FAX69" s="1002"/>
      <c r="FAY69" s="1002"/>
      <c r="FAZ69" s="1002"/>
      <c r="FBA69" s="1002"/>
      <c r="FBB69" s="1002"/>
      <c r="FBC69" s="1002"/>
      <c r="FBD69" s="1002"/>
      <c r="FBE69" s="1002"/>
      <c r="FBF69" s="1002"/>
      <c r="FBG69" s="1002"/>
      <c r="FBH69" s="1002"/>
      <c r="FBI69" s="1002"/>
      <c r="FBJ69" s="1002"/>
      <c r="FBK69" s="1002"/>
      <c r="FBL69" s="1002"/>
      <c r="FBM69" s="1002"/>
      <c r="FBN69" s="1002"/>
      <c r="FBO69" s="1002"/>
      <c r="FBP69" s="1002"/>
      <c r="FBQ69" s="1002"/>
      <c r="FBR69" s="1002"/>
      <c r="FBS69" s="1002"/>
      <c r="FBT69" s="1002"/>
      <c r="FBU69" s="1002"/>
      <c r="FBV69" s="1002"/>
      <c r="FBW69" s="1002"/>
      <c r="FBX69" s="1002"/>
      <c r="FBY69" s="1002"/>
      <c r="FBZ69" s="1002"/>
      <c r="FCA69" s="1002"/>
      <c r="FCB69" s="1002"/>
      <c r="FCC69" s="1002"/>
      <c r="FCD69" s="1002"/>
      <c r="FCE69" s="1002"/>
      <c r="FCF69" s="1002"/>
      <c r="FCG69" s="1002"/>
      <c r="FCH69" s="1002"/>
      <c r="FCI69" s="1002"/>
      <c r="FCJ69" s="1002"/>
      <c r="FCK69" s="1002"/>
      <c r="FCL69" s="1002"/>
      <c r="FCM69" s="1002"/>
      <c r="FCN69" s="1002"/>
      <c r="FCO69" s="1002"/>
      <c r="FCP69" s="1002"/>
      <c r="FCQ69" s="1002"/>
      <c r="FCR69" s="1002"/>
      <c r="FCS69" s="1002"/>
      <c r="FCT69" s="1002"/>
      <c r="FCU69" s="1002"/>
      <c r="FCV69" s="1002"/>
      <c r="FCW69" s="1002"/>
      <c r="FCX69" s="1002"/>
      <c r="FCY69" s="1002"/>
      <c r="FCZ69" s="1002"/>
      <c r="FDA69" s="1002"/>
      <c r="FDB69" s="1002"/>
      <c r="FDC69" s="1002"/>
      <c r="FDD69" s="1002"/>
      <c r="FDE69" s="1002"/>
      <c r="FDF69" s="1002"/>
      <c r="FDG69" s="1002"/>
      <c r="FDH69" s="1002"/>
      <c r="FDI69" s="1002"/>
      <c r="FDJ69" s="1002"/>
      <c r="FDK69" s="1002"/>
      <c r="FDL69" s="1002"/>
      <c r="FDM69" s="1002"/>
      <c r="FDN69" s="1002"/>
      <c r="FDO69" s="1002"/>
      <c r="FDP69" s="1002"/>
      <c r="FDQ69" s="1002"/>
      <c r="FDR69" s="1002"/>
      <c r="FDS69" s="1002"/>
      <c r="FDT69" s="1002"/>
      <c r="FDU69" s="1002"/>
      <c r="FDV69" s="1002"/>
      <c r="FDW69" s="1002"/>
      <c r="FDX69" s="1002"/>
      <c r="FDY69" s="1002"/>
      <c r="FDZ69" s="1002"/>
      <c r="FEA69" s="1002"/>
      <c r="FEB69" s="1002"/>
      <c r="FEC69" s="1002"/>
      <c r="FED69" s="1002"/>
      <c r="FEE69" s="1002"/>
      <c r="FEF69" s="1002"/>
      <c r="FEG69" s="1002"/>
      <c r="FEH69" s="1002"/>
      <c r="FEI69" s="1002"/>
      <c r="FEJ69" s="1002"/>
      <c r="FEK69" s="1002"/>
      <c r="FEL69" s="1002"/>
      <c r="FEM69" s="1002"/>
      <c r="FEN69" s="1002"/>
      <c r="FEO69" s="1002"/>
      <c r="FEP69" s="1002"/>
      <c r="FEQ69" s="1002"/>
      <c r="FER69" s="1002"/>
      <c r="FES69" s="1002"/>
      <c r="FET69" s="1002"/>
      <c r="FEU69" s="1002"/>
      <c r="FEV69" s="1002"/>
      <c r="FEW69" s="1002"/>
      <c r="FEX69" s="1002"/>
      <c r="FEY69" s="1002"/>
      <c r="FEZ69" s="1002"/>
      <c r="FFA69" s="1002"/>
      <c r="FFB69" s="1002"/>
      <c r="FFC69" s="1002"/>
      <c r="FFD69" s="1002"/>
      <c r="FFE69" s="1002"/>
      <c r="FFF69" s="1002"/>
      <c r="FFG69" s="1002"/>
      <c r="FFH69" s="1002"/>
      <c r="FFI69" s="1002"/>
      <c r="FFJ69" s="1002"/>
      <c r="FFK69" s="1002"/>
      <c r="FFL69" s="1002"/>
      <c r="FFM69" s="1002"/>
      <c r="FFN69" s="1002"/>
      <c r="FFO69" s="1002"/>
      <c r="FFP69" s="1002"/>
      <c r="FFQ69" s="1002"/>
      <c r="FFR69" s="1002"/>
      <c r="FFS69" s="1002"/>
      <c r="FFT69" s="1002"/>
      <c r="FFU69" s="1002"/>
      <c r="FFV69" s="1002"/>
      <c r="FFW69" s="1002"/>
      <c r="FFX69" s="1002"/>
      <c r="FFY69" s="1002"/>
      <c r="FFZ69" s="1002"/>
      <c r="FGA69" s="1002"/>
      <c r="FGB69" s="1002"/>
      <c r="FGC69" s="1002"/>
      <c r="FGD69" s="1002"/>
      <c r="FGE69" s="1002"/>
      <c r="FGF69" s="1002"/>
      <c r="FGG69" s="1002"/>
      <c r="FGH69" s="1002"/>
      <c r="FGI69" s="1002"/>
      <c r="FGJ69" s="1002"/>
      <c r="FGK69" s="1002"/>
      <c r="FGL69" s="1002"/>
      <c r="FGM69" s="1002"/>
      <c r="FGN69" s="1002"/>
      <c r="FGO69" s="1002"/>
      <c r="FGP69" s="1002"/>
      <c r="FGQ69" s="1002"/>
      <c r="FGR69" s="1002"/>
      <c r="FGS69" s="1002"/>
      <c r="FGT69" s="1002"/>
      <c r="FGU69" s="1002"/>
      <c r="FGV69" s="1002"/>
      <c r="FGW69" s="1002"/>
      <c r="FGX69" s="1002"/>
      <c r="FGY69" s="1002"/>
      <c r="FGZ69" s="1002"/>
      <c r="FHA69" s="1002"/>
      <c r="FHB69" s="1002"/>
      <c r="FHC69" s="1002"/>
      <c r="FHD69" s="1002"/>
      <c r="FHE69" s="1002"/>
      <c r="FHF69" s="1002"/>
      <c r="FHG69" s="1002"/>
      <c r="FHH69" s="1002"/>
      <c r="FHI69" s="1002"/>
      <c r="FHJ69" s="1002"/>
      <c r="FHK69" s="1002"/>
      <c r="FHL69" s="1002"/>
      <c r="FHM69" s="1002"/>
      <c r="FHN69" s="1002"/>
      <c r="FHO69" s="1002"/>
      <c r="FHP69" s="1002"/>
      <c r="FHQ69" s="1002"/>
      <c r="FHR69" s="1002"/>
      <c r="FHS69" s="1002"/>
      <c r="FHT69" s="1002"/>
      <c r="FHU69" s="1002"/>
      <c r="FHV69" s="1002"/>
      <c r="FHW69" s="1002"/>
      <c r="FHX69" s="1002"/>
      <c r="FHY69" s="1002"/>
      <c r="FHZ69" s="1002"/>
      <c r="FIA69" s="1002"/>
      <c r="FIB69" s="1002"/>
      <c r="FIC69" s="1002"/>
      <c r="FID69" s="1002"/>
      <c r="FIE69" s="1002"/>
      <c r="FIF69" s="1002"/>
      <c r="FIG69" s="1002"/>
      <c r="FIH69" s="1002"/>
      <c r="FII69" s="1002"/>
      <c r="FIJ69" s="1002"/>
      <c r="FIK69" s="1002"/>
      <c r="FIL69" s="1002"/>
      <c r="FIM69" s="1002"/>
      <c r="FIN69" s="1002"/>
      <c r="FIO69" s="1002"/>
      <c r="FIP69" s="1002"/>
      <c r="FIQ69" s="1002"/>
      <c r="FIR69" s="1002"/>
      <c r="FIS69" s="1002"/>
      <c r="FIT69" s="1002"/>
      <c r="FIU69" s="1002"/>
      <c r="FIV69" s="1002"/>
      <c r="FIW69" s="1002"/>
      <c r="FIX69" s="1002"/>
      <c r="FIY69" s="1002"/>
      <c r="FIZ69" s="1002"/>
      <c r="FJA69" s="1002"/>
      <c r="FJB69" s="1002"/>
      <c r="FJC69" s="1002"/>
      <c r="FJD69" s="1002"/>
      <c r="FJE69" s="1002"/>
      <c r="FJF69" s="1002"/>
      <c r="FJG69" s="1002"/>
      <c r="FJH69" s="1002"/>
      <c r="FJI69" s="1002"/>
      <c r="FJJ69" s="1002"/>
      <c r="FJK69" s="1002"/>
      <c r="FJL69" s="1002"/>
      <c r="FJM69" s="1002"/>
      <c r="FJN69" s="1002"/>
      <c r="FJO69" s="1002"/>
      <c r="FJP69" s="1002"/>
      <c r="FJQ69" s="1002"/>
      <c r="FJR69" s="1002"/>
      <c r="FJS69" s="1002"/>
      <c r="FJT69" s="1002"/>
      <c r="FJU69" s="1002"/>
      <c r="FJV69" s="1002"/>
      <c r="FJW69" s="1002"/>
      <c r="FJX69" s="1002"/>
      <c r="FJY69" s="1002"/>
      <c r="FJZ69" s="1002"/>
      <c r="FKA69" s="1002"/>
      <c r="FKB69" s="1002"/>
      <c r="FKC69" s="1002"/>
      <c r="FKD69" s="1002"/>
      <c r="FKE69" s="1002"/>
      <c r="FKF69" s="1002"/>
      <c r="FKG69" s="1002"/>
      <c r="FKH69" s="1002"/>
      <c r="FKI69" s="1002"/>
      <c r="FKJ69" s="1002"/>
      <c r="FKK69" s="1002"/>
      <c r="FKL69" s="1002"/>
      <c r="FKM69" s="1002"/>
      <c r="FKN69" s="1002"/>
      <c r="FKO69" s="1002"/>
      <c r="FKP69" s="1002"/>
      <c r="FKQ69" s="1002"/>
      <c r="FKR69" s="1002"/>
      <c r="FKS69" s="1002"/>
      <c r="FKT69" s="1002"/>
      <c r="FKU69" s="1002"/>
      <c r="FKV69" s="1002"/>
      <c r="FKW69" s="1002"/>
      <c r="FKX69" s="1002"/>
      <c r="FKY69" s="1002"/>
      <c r="FKZ69" s="1002"/>
      <c r="FLA69" s="1002"/>
      <c r="FLB69" s="1002"/>
      <c r="FLC69" s="1002"/>
      <c r="FLD69" s="1002"/>
      <c r="FLE69" s="1002"/>
      <c r="FLF69" s="1002"/>
      <c r="FLG69" s="1002"/>
      <c r="FLH69" s="1002"/>
      <c r="FLI69" s="1002"/>
      <c r="FLJ69" s="1002"/>
      <c r="FLK69" s="1002"/>
      <c r="FLL69" s="1002"/>
      <c r="FLM69" s="1002"/>
      <c r="FLN69" s="1002"/>
      <c r="FLO69" s="1002"/>
      <c r="FLP69" s="1002"/>
      <c r="FLQ69" s="1002"/>
      <c r="FLR69" s="1002"/>
      <c r="FLS69" s="1002"/>
      <c r="FLT69" s="1002"/>
      <c r="FLU69" s="1002"/>
      <c r="FLV69" s="1002"/>
      <c r="FLW69" s="1002"/>
      <c r="FLX69" s="1002"/>
      <c r="FLY69" s="1002"/>
      <c r="FLZ69" s="1002"/>
      <c r="FMA69" s="1002"/>
      <c r="FMB69" s="1002"/>
      <c r="FMC69" s="1002"/>
      <c r="FMD69" s="1002"/>
      <c r="FME69" s="1002"/>
      <c r="FMF69" s="1002"/>
      <c r="FMG69" s="1002"/>
      <c r="FMH69" s="1002"/>
      <c r="FMI69" s="1002"/>
      <c r="FMJ69" s="1002"/>
      <c r="FMK69" s="1002"/>
      <c r="FML69" s="1002"/>
      <c r="FMM69" s="1002"/>
      <c r="FMN69" s="1002"/>
      <c r="FMO69" s="1002"/>
      <c r="FMP69" s="1002"/>
      <c r="FMQ69" s="1002"/>
      <c r="FMR69" s="1002"/>
      <c r="FMS69" s="1002"/>
      <c r="FMT69" s="1002"/>
      <c r="FMU69" s="1002"/>
      <c r="FMV69" s="1002"/>
      <c r="FMW69" s="1002"/>
      <c r="FMX69" s="1002"/>
      <c r="FMY69" s="1002"/>
      <c r="FMZ69" s="1002"/>
      <c r="FNA69" s="1002"/>
      <c r="FNB69" s="1002"/>
      <c r="FNC69" s="1002"/>
      <c r="FND69" s="1002"/>
      <c r="FNE69" s="1002"/>
      <c r="FNF69" s="1002"/>
      <c r="FNG69" s="1002"/>
      <c r="FNH69" s="1002"/>
      <c r="FNI69" s="1002"/>
      <c r="FNJ69" s="1002"/>
      <c r="FNK69" s="1002"/>
      <c r="FNL69" s="1002"/>
      <c r="FNM69" s="1002"/>
      <c r="FNN69" s="1002"/>
      <c r="FNO69" s="1002"/>
      <c r="FNP69" s="1002"/>
      <c r="FNQ69" s="1002"/>
      <c r="FNR69" s="1002"/>
      <c r="FNS69" s="1002"/>
      <c r="FNT69" s="1002"/>
      <c r="FNU69" s="1002"/>
      <c r="FNV69" s="1002"/>
      <c r="FNW69" s="1002"/>
      <c r="FNX69" s="1002"/>
      <c r="FNY69" s="1002"/>
      <c r="FNZ69" s="1002"/>
      <c r="FOA69" s="1002"/>
      <c r="FOB69" s="1002"/>
      <c r="FOC69" s="1002"/>
      <c r="FOD69" s="1002"/>
      <c r="FOE69" s="1002"/>
      <c r="FOF69" s="1002"/>
      <c r="FOG69" s="1002"/>
      <c r="FOH69" s="1002"/>
      <c r="FOI69" s="1002"/>
      <c r="FOJ69" s="1002"/>
      <c r="FOK69" s="1002"/>
      <c r="FOL69" s="1002"/>
      <c r="FOM69" s="1002"/>
      <c r="FON69" s="1002"/>
      <c r="FOO69" s="1002"/>
      <c r="FOP69" s="1002"/>
      <c r="FOQ69" s="1002"/>
      <c r="FOR69" s="1002"/>
      <c r="FOS69" s="1002"/>
      <c r="FOT69" s="1002"/>
      <c r="FOU69" s="1002"/>
      <c r="FOV69" s="1002"/>
      <c r="FOW69" s="1002"/>
      <c r="FOX69" s="1002"/>
      <c r="FOY69" s="1002"/>
      <c r="FOZ69" s="1002"/>
      <c r="FPA69" s="1002"/>
      <c r="FPB69" s="1002"/>
      <c r="FPC69" s="1002"/>
      <c r="FPD69" s="1002"/>
      <c r="FPE69" s="1002"/>
      <c r="FPF69" s="1002"/>
      <c r="FPG69" s="1002"/>
      <c r="FPH69" s="1002"/>
      <c r="FPI69" s="1002"/>
      <c r="FPJ69" s="1002"/>
      <c r="FPK69" s="1002"/>
      <c r="FPL69" s="1002"/>
      <c r="FPM69" s="1002"/>
      <c r="FPN69" s="1002"/>
      <c r="FPO69" s="1002"/>
      <c r="FPP69" s="1002"/>
      <c r="FPQ69" s="1002"/>
      <c r="FPR69" s="1002"/>
      <c r="FPS69" s="1002"/>
      <c r="FPT69" s="1002"/>
      <c r="FPU69" s="1002"/>
      <c r="FPV69" s="1002"/>
      <c r="FPW69" s="1002"/>
      <c r="FPX69" s="1002"/>
      <c r="FPY69" s="1002"/>
      <c r="FPZ69" s="1002"/>
      <c r="FQA69" s="1002"/>
      <c r="FQB69" s="1002"/>
      <c r="FQC69" s="1002"/>
      <c r="FQD69" s="1002"/>
      <c r="FQE69" s="1002"/>
      <c r="FQF69" s="1002"/>
      <c r="FQG69" s="1002"/>
      <c r="FQH69" s="1002"/>
      <c r="FQI69" s="1002"/>
      <c r="FQJ69" s="1002"/>
      <c r="FQK69" s="1002"/>
      <c r="FQL69" s="1002"/>
      <c r="FQM69" s="1002"/>
      <c r="FQN69" s="1002"/>
      <c r="FQO69" s="1002"/>
      <c r="FQP69" s="1002"/>
      <c r="FQQ69" s="1002"/>
      <c r="FQR69" s="1002"/>
      <c r="FQS69" s="1002"/>
      <c r="FQT69" s="1002"/>
      <c r="FQU69" s="1002"/>
      <c r="FQV69" s="1002"/>
      <c r="FQW69" s="1002"/>
      <c r="FQX69" s="1002"/>
      <c r="FQY69" s="1002"/>
      <c r="FQZ69" s="1002"/>
      <c r="FRA69" s="1002"/>
      <c r="FRB69" s="1002"/>
      <c r="FRC69" s="1002"/>
      <c r="FRD69" s="1002"/>
      <c r="FRE69" s="1002"/>
      <c r="FRF69" s="1002"/>
      <c r="FRG69" s="1002"/>
      <c r="FRH69" s="1002"/>
      <c r="FRI69" s="1002"/>
      <c r="FRJ69" s="1002"/>
      <c r="FRK69" s="1002"/>
      <c r="FRL69" s="1002"/>
      <c r="FRM69" s="1002"/>
      <c r="FRN69" s="1002"/>
      <c r="FRO69" s="1002"/>
      <c r="FRP69" s="1002"/>
      <c r="FRQ69" s="1002"/>
      <c r="FRR69" s="1002"/>
      <c r="FRS69" s="1002"/>
      <c r="FRT69" s="1002"/>
      <c r="FRU69" s="1002"/>
      <c r="FRV69" s="1002"/>
      <c r="FRW69" s="1002"/>
      <c r="FRX69" s="1002"/>
      <c r="FRY69" s="1002"/>
      <c r="FRZ69" s="1002"/>
      <c r="FSA69" s="1002"/>
      <c r="FSB69" s="1002"/>
      <c r="FSC69" s="1002"/>
      <c r="FSD69" s="1002"/>
      <c r="FSE69" s="1002"/>
      <c r="FSF69" s="1002"/>
      <c r="FSG69" s="1002"/>
      <c r="FSH69" s="1002"/>
      <c r="FSI69" s="1002"/>
      <c r="FSJ69" s="1002"/>
      <c r="FSK69" s="1002"/>
      <c r="FSL69" s="1002"/>
      <c r="FSM69" s="1002"/>
      <c r="FSN69" s="1002"/>
      <c r="FSO69" s="1002"/>
      <c r="FSP69" s="1002"/>
      <c r="FSQ69" s="1002"/>
      <c r="FSR69" s="1002"/>
      <c r="FSS69" s="1002"/>
      <c r="FST69" s="1002"/>
      <c r="FSU69" s="1002"/>
      <c r="FSV69" s="1002"/>
      <c r="FSW69" s="1002"/>
      <c r="FSX69" s="1002"/>
      <c r="FSY69" s="1002"/>
      <c r="FSZ69" s="1002"/>
      <c r="FTA69" s="1002"/>
      <c r="FTB69" s="1002"/>
      <c r="FTC69" s="1002"/>
      <c r="FTD69" s="1002"/>
      <c r="FTE69" s="1002"/>
      <c r="FTF69" s="1002"/>
      <c r="FTG69" s="1002"/>
      <c r="FTH69" s="1002"/>
      <c r="FTI69" s="1002"/>
      <c r="FTJ69" s="1002"/>
      <c r="FTK69" s="1002"/>
      <c r="FTL69" s="1002"/>
      <c r="FTM69" s="1002"/>
      <c r="FTN69" s="1002"/>
      <c r="FTO69" s="1002"/>
      <c r="FTP69" s="1002"/>
      <c r="FTQ69" s="1002"/>
      <c r="FTR69" s="1002"/>
      <c r="FTS69" s="1002"/>
      <c r="FTT69" s="1002"/>
      <c r="FTU69" s="1002"/>
      <c r="FTV69" s="1002"/>
      <c r="FTW69" s="1002"/>
      <c r="FTX69" s="1002"/>
      <c r="FTY69" s="1002"/>
      <c r="FTZ69" s="1002"/>
      <c r="FUA69" s="1002"/>
      <c r="FUB69" s="1002"/>
      <c r="FUC69" s="1002"/>
      <c r="FUD69" s="1002"/>
      <c r="FUE69" s="1002"/>
      <c r="FUF69" s="1002"/>
      <c r="FUG69" s="1002"/>
      <c r="FUH69" s="1002"/>
      <c r="FUI69" s="1002"/>
      <c r="FUJ69" s="1002"/>
      <c r="FUK69" s="1002"/>
      <c r="FUL69" s="1002"/>
      <c r="FUM69" s="1002"/>
      <c r="FUN69" s="1002"/>
      <c r="FUO69" s="1002"/>
      <c r="FUP69" s="1002"/>
      <c r="FUQ69" s="1002"/>
      <c r="FUR69" s="1002"/>
      <c r="FUS69" s="1002"/>
      <c r="FUT69" s="1002"/>
      <c r="FUU69" s="1002"/>
      <c r="FUV69" s="1002"/>
      <c r="FUW69" s="1002"/>
      <c r="FUX69" s="1002"/>
      <c r="FUY69" s="1002"/>
      <c r="FUZ69" s="1002"/>
      <c r="FVA69" s="1002"/>
      <c r="FVB69" s="1002"/>
      <c r="FVC69" s="1002"/>
      <c r="FVD69" s="1002"/>
      <c r="FVE69" s="1002"/>
      <c r="FVF69" s="1002"/>
      <c r="FVG69" s="1002"/>
      <c r="FVH69" s="1002"/>
      <c r="FVI69" s="1002"/>
      <c r="FVJ69" s="1002"/>
      <c r="FVK69" s="1002"/>
      <c r="FVL69" s="1002"/>
      <c r="FVM69" s="1002"/>
      <c r="FVN69" s="1002"/>
      <c r="FVO69" s="1002"/>
      <c r="FVP69" s="1002"/>
      <c r="FVQ69" s="1002"/>
      <c r="FVR69" s="1002"/>
      <c r="FVS69" s="1002"/>
      <c r="FVT69" s="1002"/>
      <c r="FVU69" s="1002"/>
      <c r="FVV69" s="1002"/>
      <c r="FVW69" s="1002"/>
      <c r="FVX69" s="1002"/>
      <c r="FVY69" s="1002"/>
      <c r="FVZ69" s="1002"/>
      <c r="FWA69" s="1002"/>
      <c r="FWB69" s="1002"/>
      <c r="FWC69" s="1002"/>
      <c r="FWD69" s="1002"/>
      <c r="FWE69" s="1002"/>
      <c r="FWF69" s="1002"/>
      <c r="FWG69" s="1002"/>
      <c r="FWH69" s="1002"/>
      <c r="FWI69" s="1002"/>
      <c r="FWJ69" s="1002"/>
      <c r="FWK69" s="1002"/>
      <c r="FWL69" s="1002"/>
      <c r="FWM69" s="1002"/>
      <c r="FWN69" s="1002"/>
      <c r="FWO69" s="1002"/>
      <c r="FWP69" s="1002"/>
      <c r="FWQ69" s="1002"/>
      <c r="FWR69" s="1002"/>
      <c r="FWS69" s="1002"/>
      <c r="FWT69" s="1002"/>
      <c r="FWU69" s="1002"/>
      <c r="FWV69" s="1002"/>
      <c r="FWW69" s="1002"/>
      <c r="FWX69" s="1002"/>
      <c r="FWY69" s="1002"/>
      <c r="FWZ69" s="1002"/>
      <c r="FXA69" s="1002"/>
      <c r="FXB69" s="1002"/>
      <c r="FXC69" s="1002"/>
      <c r="FXD69" s="1002"/>
      <c r="FXE69" s="1002"/>
      <c r="FXF69" s="1002"/>
      <c r="FXG69" s="1002"/>
      <c r="FXH69" s="1002"/>
      <c r="FXI69" s="1002"/>
      <c r="FXJ69" s="1002"/>
      <c r="FXK69" s="1002"/>
      <c r="FXL69" s="1002"/>
      <c r="FXM69" s="1002"/>
      <c r="FXN69" s="1002"/>
      <c r="FXO69" s="1002"/>
      <c r="FXP69" s="1002"/>
      <c r="FXQ69" s="1002"/>
      <c r="FXR69" s="1002"/>
      <c r="FXS69" s="1002"/>
      <c r="FXT69" s="1002"/>
      <c r="FXU69" s="1002"/>
      <c r="FXV69" s="1002"/>
      <c r="FXW69" s="1002"/>
      <c r="FXX69" s="1002"/>
      <c r="FXY69" s="1002"/>
      <c r="FXZ69" s="1002"/>
      <c r="FYA69" s="1002"/>
      <c r="FYB69" s="1002"/>
      <c r="FYC69" s="1002"/>
      <c r="FYD69" s="1002"/>
      <c r="FYE69" s="1002"/>
      <c r="FYF69" s="1002"/>
      <c r="FYG69" s="1002"/>
      <c r="FYH69" s="1002"/>
      <c r="FYI69" s="1002"/>
      <c r="FYJ69" s="1002"/>
      <c r="FYK69" s="1002"/>
      <c r="FYL69" s="1002"/>
      <c r="FYM69" s="1002"/>
      <c r="FYN69" s="1002"/>
      <c r="FYO69" s="1002"/>
      <c r="FYP69" s="1002"/>
      <c r="FYQ69" s="1002"/>
      <c r="FYR69" s="1002"/>
      <c r="FYS69" s="1002"/>
      <c r="FYT69" s="1002"/>
      <c r="FYU69" s="1002"/>
      <c r="FYV69" s="1002"/>
      <c r="FYW69" s="1002"/>
      <c r="FYX69" s="1002"/>
      <c r="FYY69" s="1002"/>
      <c r="FYZ69" s="1002"/>
      <c r="FZA69" s="1002"/>
      <c r="FZB69" s="1002"/>
      <c r="FZC69" s="1002"/>
      <c r="FZD69" s="1002"/>
      <c r="FZE69" s="1002"/>
      <c r="FZF69" s="1002"/>
      <c r="FZG69" s="1002"/>
      <c r="FZH69" s="1002"/>
      <c r="FZI69" s="1002"/>
      <c r="FZJ69" s="1002"/>
      <c r="FZK69" s="1002"/>
      <c r="FZL69" s="1002"/>
      <c r="FZM69" s="1002"/>
      <c r="FZN69" s="1002"/>
      <c r="FZO69" s="1002"/>
      <c r="FZP69" s="1002"/>
      <c r="FZQ69" s="1002"/>
      <c r="FZR69" s="1002"/>
      <c r="FZS69" s="1002"/>
      <c r="FZT69" s="1002"/>
      <c r="FZU69" s="1002"/>
      <c r="FZV69" s="1002"/>
      <c r="FZW69" s="1002"/>
      <c r="FZX69" s="1002"/>
      <c r="FZY69" s="1002"/>
      <c r="FZZ69" s="1002"/>
      <c r="GAA69" s="1002"/>
      <c r="GAB69" s="1002"/>
      <c r="GAC69" s="1002"/>
      <c r="GAD69" s="1002"/>
      <c r="GAE69" s="1002"/>
      <c r="GAF69" s="1002"/>
      <c r="GAG69" s="1002"/>
      <c r="GAH69" s="1002"/>
      <c r="GAI69" s="1002"/>
      <c r="GAJ69" s="1002"/>
      <c r="GAK69" s="1002"/>
      <c r="GAL69" s="1002"/>
      <c r="GAM69" s="1002"/>
      <c r="GAN69" s="1002"/>
      <c r="GAO69" s="1002"/>
      <c r="GAP69" s="1002"/>
      <c r="GAQ69" s="1002"/>
      <c r="GAR69" s="1002"/>
      <c r="GAS69" s="1002"/>
      <c r="GAT69" s="1002"/>
      <c r="GAU69" s="1002"/>
      <c r="GAV69" s="1002"/>
      <c r="GAW69" s="1002"/>
      <c r="GAX69" s="1002"/>
      <c r="GAY69" s="1002"/>
      <c r="GAZ69" s="1002"/>
      <c r="GBA69" s="1002"/>
      <c r="GBB69" s="1002"/>
      <c r="GBC69" s="1002"/>
      <c r="GBD69" s="1002"/>
      <c r="GBE69" s="1002"/>
      <c r="GBF69" s="1002"/>
      <c r="GBG69" s="1002"/>
      <c r="GBH69" s="1002"/>
      <c r="GBI69" s="1002"/>
      <c r="GBJ69" s="1002"/>
      <c r="GBK69" s="1002"/>
      <c r="GBL69" s="1002"/>
      <c r="GBM69" s="1002"/>
      <c r="GBN69" s="1002"/>
      <c r="GBO69" s="1002"/>
      <c r="GBP69" s="1002"/>
      <c r="GBQ69" s="1002"/>
      <c r="GBR69" s="1002"/>
      <c r="GBS69" s="1002"/>
      <c r="GBT69" s="1002"/>
      <c r="GBU69" s="1002"/>
      <c r="GBV69" s="1002"/>
      <c r="GBW69" s="1002"/>
      <c r="GBX69" s="1002"/>
      <c r="GBY69" s="1002"/>
      <c r="GBZ69" s="1002"/>
      <c r="GCA69" s="1002"/>
      <c r="GCB69" s="1002"/>
      <c r="GCC69" s="1002"/>
      <c r="GCD69" s="1002"/>
      <c r="GCE69" s="1002"/>
      <c r="GCF69" s="1002"/>
      <c r="GCG69" s="1002"/>
      <c r="GCH69" s="1002"/>
      <c r="GCI69" s="1002"/>
      <c r="GCJ69" s="1002"/>
      <c r="GCK69" s="1002"/>
      <c r="GCL69" s="1002"/>
      <c r="GCM69" s="1002"/>
      <c r="GCN69" s="1002"/>
      <c r="GCO69" s="1002"/>
      <c r="GCP69" s="1002"/>
      <c r="GCQ69" s="1002"/>
      <c r="GCR69" s="1002"/>
      <c r="GCS69" s="1002"/>
      <c r="GCT69" s="1002"/>
      <c r="GCU69" s="1002"/>
      <c r="GCV69" s="1002"/>
      <c r="GCW69" s="1002"/>
      <c r="GCX69" s="1002"/>
      <c r="GCY69" s="1002"/>
      <c r="GCZ69" s="1002"/>
      <c r="GDA69" s="1002"/>
      <c r="GDB69" s="1002"/>
      <c r="GDC69" s="1002"/>
      <c r="GDD69" s="1002"/>
      <c r="GDE69" s="1002"/>
      <c r="GDF69" s="1002"/>
      <c r="GDG69" s="1002"/>
      <c r="GDH69" s="1002"/>
      <c r="GDI69" s="1002"/>
      <c r="GDJ69" s="1002"/>
      <c r="GDK69" s="1002"/>
      <c r="GDL69" s="1002"/>
      <c r="GDM69" s="1002"/>
      <c r="GDN69" s="1002"/>
      <c r="GDO69" s="1002"/>
      <c r="GDP69" s="1002"/>
      <c r="GDQ69" s="1002"/>
      <c r="GDR69" s="1002"/>
      <c r="GDS69" s="1002"/>
      <c r="GDT69" s="1002"/>
      <c r="GDU69" s="1002"/>
      <c r="GDV69" s="1002"/>
      <c r="GDW69" s="1002"/>
      <c r="GDX69" s="1002"/>
      <c r="GDY69" s="1002"/>
      <c r="GDZ69" s="1002"/>
      <c r="GEA69" s="1002"/>
      <c r="GEB69" s="1002"/>
      <c r="GEC69" s="1002"/>
      <c r="GED69" s="1002"/>
      <c r="GEE69" s="1002"/>
      <c r="GEF69" s="1002"/>
      <c r="GEG69" s="1002"/>
      <c r="GEH69" s="1002"/>
      <c r="GEI69" s="1002"/>
      <c r="GEJ69" s="1002"/>
      <c r="GEK69" s="1002"/>
      <c r="GEL69" s="1002"/>
      <c r="GEM69" s="1002"/>
      <c r="GEN69" s="1002"/>
      <c r="GEO69" s="1002"/>
      <c r="GEP69" s="1002"/>
      <c r="GEQ69" s="1002"/>
      <c r="GER69" s="1002"/>
      <c r="GES69" s="1002"/>
      <c r="GET69" s="1002"/>
      <c r="GEU69" s="1002"/>
      <c r="GEV69" s="1002"/>
      <c r="GEW69" s="1002"/>
      <c r="GEX69" s="1002"/>
      <c r="GEY69" s="1002"/>
      <c r="GEZ69" s="1002"/>
      <c r="GFA69" s="1002"/>
      <c r="GFB69" s="1002"/>
      <c r="GFC69" s="1002"/>
      <c r="GFD69" s="1002"/>
      <c r="GFE69" s="1002"/>
      <c r="GFF69" s="1002"/>
      <c r="GFG69" s="1002"/>
      <c r="GFH69" s="1002"/>
      <c r="GFI69" s="1002"/>
      <c r="GFJ69" s="1002"/>
      <c r="GFK69" s="1002"/>
      <c r="GFL69" s="1002"/>
      <c r="GFM69" s="1002"/>
      <c r="GFN69" s="1002"/>
      <c r="GFO69" s="1002"/>
      <c r="GFP69" s="1002"/>
      <c r="GFQ69" s="1002"/>
      <c r="GFR69" s="1002"/>
      <c r="GFS69" s="1002"/>
      <c r="GFT69" s="1002"/>
      <c r="GFU69" s="1002"/>
      <c r="GFV69" s="1002"/>
      <c r="GFW69" s="1002"/>
      <c r="GFX69" s="1002"/>
      <c r="GFY69" s="1002"/>
      <c r="GFZ69" s="1002"/>
      <c r="GGA69" s="1002"/>
      <c r="GGB69" s="1002"/>
      <c r="GGC69" s="1002"/>
      <c r="GGD69" s="1002"/>
      <c r="GGE69" s="1002"/>
      <c r="GGF69" s="1002"/>
      <c r="GGG69" s="1002"/>
      <c r="GGH69" s="1002"/>
      <c r="GGI69" s="1002"/>
      <c r="GGJ69" s="1002"/>
      <c r="GGK69" s="1002"/>
      <c r="GGL69" s="1002"/>
      <c r="GGM69" s="1002"/>
      <c r="GGN69" s="1002"/>
      <c r="GGO69" s="1002"/>
      <c r="GGP69" s="1002"/>
      <c r="GGQ69" s="1002"/>
      <c r="GGR69" s="1002"/>
      <c r="GGS69" s="1002"/>
      <c r="GGT69" s="1002"/>
      <c r="GGU69" s="1002"/>
      <c r="GGV69" s="1002"/>
      <c r="GGW69" s="1002"/>
      <c r="GGX69" s="1002"/>
      <c r="GGY69" s="1002"/>
      <c r="GGZ69" s="1002"/>
      <c r="GHA69" s="1002"/>
      <c r="GHB69" s="1002"/>
      <c r="GHC69" s="1002"/>
      <c r="GHD69" s="1002"/>
      <c r="GHE69" s="1002"/>
      <c r="GHF69" s="1002"/>
      <c r="GHG69" s="1002"/>
      <c r="GHH69" s="1002"/>
      <c r="GHI69" s="1002"/>
      <c r="GHJ69" s="1002"/>
      <c r="GHK69" s="1002"/>
      <c r="GHL69" s="1002"/>
      <c r="GHM69" s="1002"/>
      <c r="GHN69" s="1002"/>
      <c r="GHO69" s="1002"/>
      <c r="GHP69" s="1002"/>
      <c r="GHQ69" s="1002"/>
      <c r="GHR69" s="1002"/>
      <c r="GHS69" s="1002"/>
      <c r="GHT69" s="1002"/>
      <c r="GHU69" s="1002"/>
      <c r="GHV69" s="1002"/>
      <c r="GHW69" s="1002"/>
      <c r="GHX69" s="1002"/>
      <c r="GHY69" s="1002"/>
      <c r="GHZ69" s="1002"/>
      <c r="GIA69" s="1002"/>
      <c r="GIB69" s="1002"/>
      <c r="GIC69" s="1002"/>
      <c r="GID69" s="1002"/>
      <c r="GIE69" s="1002"/>
      <c r="GIF69" s="1002"/>
      <c r="GIG69" s="1002"/>
      <c r="GIH69" s="1002"/>
      <c r="GII69" s="1002"/>
      <c r="GIJ69" s="1002"/>
      <c r="GIK69" s="1002"/>
      <c r="GIL69" s="1002"/>
      <c r="GIM69" s="1002"/>
      <c r="GIN69" s="1002"/>
      <c r="GIO69" s="1002"/>
      <c r="GIP69" s="1002"/>
      <c r="GIQ69" s="1002"/>
      <c r="GIR69" s="1002"/>
      <c r="GIS69" s="1002"/>
      <c r="GIT69" s="1002"/>
      <c r="GIU69" s="1002"/>
      <c r="GIV69" s="1002"/>
      <c r="GIW69" s="1002"/>
      <c r="GIX69" s="1002"/>
      <c r="GIY69" s="1002"/>
      <c r="GIZ69" s="1002"/>
      <c r="GJA69" s="1002"/>
      <c r="GJB69" s="1002"/>
      <c r="GJC69" s="1002"/>
      <c r="GJD69" s="1002"/>
      <c r="GJE69" s="1002"/>
      <c r="GJF69" s="1002"/>
      <c r="GJG69" s="1002"/>
      <c r="GJH69" s="1002"/>
      <c r="GJI69" s="1002"/>
      <c r="GJJ69" s="1002"/>
      <c r="GJK69" s="1002"/>
      <c r="GJL69" s="1002"/>
      <c r="GJM69" s="1002"/>
      <c r="GJN69" s="1002"/>
      <c r="GJO69" s="1002"/>
      <c r="GJP69" s="1002"/>
      <c r="GJQ69" s="1002"/>
      <c r="GJR69" s="1002"/>
      <c r="GJS69" s="1002"/>
      <c r="GJT69" s="1002"/>
      <c r="GJU69" s="1002"/>
      <c r="GJV69" s="1002"/>
      <c r="GJW69" s="1002"/>
      <c r="GJX69" s="1002"/>
      <c r="GJY69" s="1002"/>
      <c r="GJZ69" s="1002"/>
      <c r="GKA69" s="1002"/>
      <c r="GKB69" s="1002"/>
      <c r="GKC69" s="1002"/>
      <c r="GKD69" s="1002"/>
      <c r="GKE69" s="1002"/>
      <c r="GKF69" s="1002"/>
      <c r="GKG69" s="1002"/>
      <c r="GKH69" s="1002"/>
      <c r="GKI69" s="1002"/>
      <c r="GKJ69" s="1002"/>
      <c r="GKK69" s="1002"/>
      <c r="GKL69" s="1002"/>
      <c r="GKM69" s="1002"/>
      <c r="GKN69" s="1002"/>
      <c r="GKO69" s="1002"/>
      <c r="GKP69" s="1002"/>
      <c r="GKQ69" s="1002"/>
      <c r="GKR69" s="1002"/>
      <c r="GKS69" s="1002"/>
      <c r="GKT69" s="1002"/>
      <c r="GKU69" s="1002"/>
      <c r="GKV69" s="1002"/>
      <c r="GKW69" s="1002"/>
      <c r="GKX69" s="1002"/>
      <c r="GKY69" s="1002"/>
      <c r="GKZ69" s="1002"/>
      <c r="GLA69" s="1002"/>
      <c r="GLB69" s="1002"/>
      <c r="GLC69" s="1002"/>
      <c r="GLD69" s="1002"/>
      <c r="GLE69" s="1002"/>
      <c r="GLF69" s="1002"/>
      <c r="GLG69" s="1002"/>
      <c r="GLH69" s="1002"/>
      <c r="GLI69" s="1002"/>
      <c r="GLJ69" s="1002"/>
      <c r="GLK69" s="1002"/>
      <c r="GLL69" s="1002"/>
      <c r="GLM69" s="1002"/>
      <c r="GLN69" s="1002"/>
      <c r="GLO69" s="1002"/>
      <c r="GLP69" s="1002"/>
      <c r="GLQ69" s="1002"/>
      <c r="GLR69" s="1002"/>
      <c r="GLS69" s="1002"/>
      <c r="GLT69" s="1002"/>
      <c r="GLU69" s="1002"/>
      <c r="GLV69" s="1002"/>
      <c r="GLW69" s="1002"/>
      <c r="GLX69" s="1002"/>
      <c r="GLY69" s="1002"/>
      <c r="GLZ69" s="1002"/>
      <c r="GMA69" s="1002"/>
      <c r="GMB69" s="1002"/>
      <c r="GMC69" s="1002"/>
      <c r="GMD69" s="1002"/>
      <c r="GME69" s="1002"/>
      <c r="GMF69" s="1002"/>
      <c r="GMG69" s="1002"/>
      <c r="GMH69" s="1002"/>
      <c r="GMI69" s="1002"/>
      <c r="GMJ69" s="1002"/>
      <c r="GMK69" s="1002"/>
      <c r="GML69" s="1002"/>
      <c r="GMM69" s="1002"/>
      <c r="GMN69" s="1002"/>
      <c r="GMO69" s="1002"/>
      <c r="GMP69" s="1002"/>
      <c r="GMQ69" s="1002"/>
      <c r="GMR69" s="1002"/>
      <c r="GMS69" s="1002"/>
      <c r="GMT69" s="1002"/>
      <c r="GMU69" s="1002"/>
      <c r="GMV69" s="1002"/>
      <c r="GMW69" s="1002"/>
      <c r="GMX69" s="1002"/>
      <c r="GMY69" s="1002"/>
      <c r="GMZ69" s="1002"/>
      <c r="GNA69" s="1002"/>
      <c r="GNB69" s="1002"/>
      <c r="GNC69" s="1002"/>
      <c r="GND69" s="1002"/>
      <c r="GNE69" s="1002"/>
      <c r="GNF69" s="1002"/>
      <c r="GNG69" s="1002"/>
      <c r="GNH69" s="1002"/>
      <c r="GNI69" s="1002"/>
      <c r="GNJ69" s="1002"/>
      <c r="GNK69" s="1002"/>
      <c r="GNL69" s="1002"/>
      <c r="GNM69" s="1002"/>
      <c r="GNN69" s="1002"/>
      <c r="GNO69" s="1002"/>
      <c r="GNP69" s="1002"/>
      <c r="GNQ69" s="1002"/>
      <c r="GNR69" s="1002"/>
      <c r="GNS69" s="1002"/>
      <c r="GNT69" s="1002"/>
      <c r="GNU69" s="1002"/>
      <c r="GNV69" s="1002"/>
      <c r="GNW69" s="1002"/>
      <c r="GNX69" s="1002"/>
      <c r="GNY69" s="1002"/>
      <c r="GNZ69" s="1002"/>
      <c r="GOA69" s="1002"/>
      <c r="GOB69" s="1002"/>
      <c r="GOC69" s="1002"/>
      <c r="GOD69" s="1002"/>
      <c r="GOE69" s="1002"/>
      <c r="GOF69" s="1002"/>
      <c r="GOG69" s="1002"/>
      <c r="GOH69" s="1002"/>
      <c r="GOI69" s="1002"/>
      <c r="GOJ69" s="1002"/>
      <c r="GOK69" s="1002"/>
      <c r="GOL69" s="1002"/>
      <c r="GOM69" s="1002"/>
      <c r="GON69" s="1002"/>
      <c r="GOO69" s="1002"/>
      <c r="GOP69" s="1002"/>
      <c r="GOQ69" s="1002"/>
      <c r="GOR69" s="1002"/>
      <c r="GOS69" s="1002"/>
      <c r="GOT69" s="1002"/>
      <c r="GOU69" s="1002"/>
      <c r="GOV69" s="1002"/>
      <c r="GOW69" s="1002"/>
      <c r="GOX69" s="1002"/>
      <c r="GOY69" s="1002"/>
      <c r="GOZ69" s="1002"/>
      <c r="GPA69" s="1002"/>
      <c r="GPB69" s="1002"/>
      <c r="GPC69" s="1002"/>
      <c r="GPD69" s="1002"/>
      <c r="GPE69" s="1002"/>
      <c r="GPF69" s="1002"/>
      <c r="GPG69" s="1002"/>
      <c r="GPH69" s="1002"/>
      <c r="GPI69" s="1002"/>
      <c r="GPJ69" s="1002"/>
      <c r="GPK69" s="1002"/>
      <c r="GPL69" s="1002"/>
      <c r="GPM69" s="1002"/>
      <c r="GPN69" s="1002"/>
      <c r="GPO69" s="1002"/>
      <c r="GPP69" s="1002"/>
      <c r="GPQ69" s="1002"/>
      <c r="GPR69" s="1002"/>
      <c r="GPS69" s="1002"/>
      <c r="GPT69" s="1002"/>
      <c r="GPU69" s="1002"/>
      <c r="GPV69" s="1002"/>
      <c r="GPW69" s="1002"/>
      <c r="GPX69" s="1002"/>
      <c r="GPY69" s="1002"/>
      <c r="GPZ69" s="1002"/>
      <c r="GQA69" s="1002"/>
      <c r="GQB69" s="1002"/>
      <c r="GQC69" s="1002"/>
      <c r="GQD69" s="1002"/>
      <c r="GQE69" s="1002"/>
      <c r="GQF69" s="1002"/>
      <c r="GQG69" s="1002"/>
      <c r="GQH69" s="1002"/>
      <c r="GQI69" s="1002"/>
      <c r="GQJ69" s="1002"/>
      <c r="GQK69" s="1002"/>
      <c r="GQL69" s="1002"/>
      <c r="GQM69" s="1002"/>
      <c r="GQN69" s="1002"/>
      <c r="GQO69" s="1002"/>
      <c r="GQP69" s="1002"/>
      <c r="GQQ69" s="1002"/>
      <c r="GQR69" s="1002"/>
      <c r="GQS69" s="1002"/>
      <c r="GQT69" s="1002"/>
      <c r="GQU69" s="1002"/>
      <c r="GQV69" s="1002"/>
      <c r="GQW69" s="1002"/>
      <c r="GQX69" s="1002"/>
      <c r="GQY69" s="1002"/>
      <c r="GQZ69" s="1002"/>
      <c r="GRA69" s="1002"/>
      <c r="GRB69" s="1002"/>
      <c r="GRC69" s="1002"/>
      <c r="GRD69" s="1002"/>
      <c r="GRE69" s="1002"/>
      <c r="GRF69" s="1002"/>
      <c r="GRG69" s="1002"/>
      <c r="GRH69" s="1002"/>
      <c r="GRI69" s="1002"/>
      <c r="GRJ69" s="1002"/>
      <c r="GRK69" s="1002"/>
      <c r="GRL69" s="1002"/>
      <c r="GRM69" s="1002"/>
      <c r="GRN69" s="1002"/>
      <c r="GRO69" s="1002"/>
      <c r="GRP69" s="1002"/>
      <c r="GRQ69" s="1002"/>
      <c r="GRR69" s="1002"/>
      <c r="GRS69" s="1002"/>
      <c r="GRT69" s="1002"/>
      <c r="GRU69" s="1002"/>
      <c r="GRV69" s="1002"/>
      <c r="GRW69" s="1002"/>
      <c r="GRX69" s="1002"/>
      <c r="GRY69" s="1002"/>
      <c r="GRZ69" s="1002"/>
      <c r="GSA69" s="1002"/>
      <c r="GSB69" s="1002"/>
      <c r="GSC69" s="1002"/>
      <c r="GSD69" s="1002"/>
      <c r="GSE69" s="1002"/>
      <c r="GSF69" s="1002"/>
      <c r="GSG69" s="1002"/>
      <c r="GSH69" s="1002"/>
      <c r="GSI69" s="1002"/>
      <c r="GSJ69" s="1002"/>
      <c r="GSK69" s="1002"/>
      <c r="GSL69" s="1002"/>
      <c r="GSM69" s="1002"/>
      <c r="GSN69" s="1002"/>
      <c r="GSO69" s="1002"/>
      <c r="GSP69" s="1002"/>
      <c r="GSQ69" s="1002"/>
      <c r="GSR69" s="1002"/>
      <c r="GSS69" s="1002"/>
      <c r="GST69" s="1002"/>
      <c r="GSU69" s="1002"/>
      <c r="GSV69" s="1002"/>
      <c r="GSW69" s="1002"/>
      <c r="GSX69" s="1002"/>
      <c r="GSY69" s="1002"/>
      <c r="GSZ69" s="1002"/>
      <c r="GTA69" s="1002"/>
      <c r="GTB69" s="1002"/>
      <c r="GTC69" s="1002"/>
      <c r="GTD69" s="1002"/>
      <c r="GTE69" s="1002"/>
      <c r="GTF69" s="1002"/>
      <c r="GTG69" s="1002"/>
      <c r="GTH69" s="1002"/>
      <c r="GTI69" s="1002"/>
      <c r="GTJ69" s="1002"/>
      <c r="GTK69" s="1002"/>
      <c r="GTL69" s="1002"/>
      <c r="GTM69" s="1002"/>
      <c r="GTN69" s="1002"/>
      <c r="GTO69" s="1002"/>
      <c r="GTP69" s="1002"/>
      <c r="GTQ69" s="1002"/>
      <c r="GTR69" s="1002"/>
      <c r="GTS69" s="1002"/>
      <c r="GTT69" s="1002"/>
      <c r="GTU69" s="1002"/>
      <c r="GTV69" s="1002"/>
      <c r="GTW69" s="1002"/>
      <c r="GTX69" s="1002"/>
      <c r="GTY69" s="1002"/>
      <c r="GTZ69" s="1002"/>
      <c r="GUA69" s="1002"/>
      <c r="GUB69" s="1002"/>
      <c r="GUC69" s="1002"/>
      <c r="GUD69" s="1002"/>
      <c r="GUE69" s="1002"/>
      <c r="GUF69" s="1002"/>
      <c r="GUG69" s="1002"/>
      <c r="GUH69" s="1002"/>
      <c r="GUI69" s="1002"/>
      <c r="GUJ69" s="1002"/>
      <c r="GUK69" s="1002"/>
      <c r="GUL69" s="1002"/>
      <c r="GUM69" s="1002"/>
      <c r="GUN69" s="1002"/>
      <c r="GUO69" s="1002"/>
      <c r="GUP69" s="1002"/>
      <c r="GUQ69" s="1002"/>
      <c r="GUR69" s="1002"/>
      <c r="GUS69" s="1002"/>
      <c r="GUT69" s="1002"/>
      <c r="GUU69" s="1002"/>
      <c r="GUV69" s="1002"/>
      <c r="GUW69" s="1002"/>
      <c r="GUX69" s="1002"/>
      <c r="GUY69" s="1002"/>
      <c r="GUZ69" s="1002"/>
      <c r="GVA69" s="1002"/>
      <c r="GVB69" s="1002"/>
      <c r="GVC69" s="1002"/>
      <c r="GVD69" s="1002"/>
      <c r="GVE69" s="1002"/>
      <c r="GVF69" s="1002"/>
      <c r="GVG69" s="1002"/>
      <c r="GVH69" s="1002"/>
      <c r="GVI69" s="1002"/>
      <c r="GVJ69" s="1002"/>
      <c r="GVK69" s="1002"/>
      <c r="GVL69" s="1002"/>
      <c r="GVM69" s="1002"/>
      <c r="GVN69" s="1002"/>
      <c r="GVO69" s="1002"/>
      <c r="GVP69" s="1002"/>
      <c r="GVQ69" s="1002"/>
      <c r="GVR69" s="1002"/>
      <c r="GVS69" s="1002"/>
      <c r="GVT69" s="1002"/>
      <c r="GVU69" s="1002"/>
      <c r="GVV69" s="1002"/>
      <c r="GVW69" s="1002"/>
      <c r="GVX69" s="1002"/>
      <c r="GVY69" s="1002"/>
      <c r="GVZ69" s="1002"/>
      <c r="GWA69" s="1002"/>
      <c r="GWB69" s="1002"/>
      <c r="GWC69" s="1002"/>
      <c r="GWD69" s="1002"/>
      <c r="GWE69" s="1002"/>
      <c r="GWF69" s="1002"/>
      <c r="GWG69" s="1002"/>
      <c r="GWH69" s="1002"/>
      <c r="GWI69" s="1002"/>
      <c r="GWJ69" s="1002"/>
      <c r="GWK69" s="1002"/>
      <c r="GWL69" s="1002"/>
      <c r="GWM69" s="1002"/>
      <c r="GWN69" s="1002"/>
      <c r="GWO69" s="1002"/>
      <c r="GWP69" s="1002"/>
      <c r="GWQ69" s="1002"/>
      <c r="GWR69" s="1002"/>
      <c r="GWS69" s="1002"/>
      <c r="GWT69" s="1002"/>
      <c r="GWU69" s="1002"/>
      <c r="GWV69" s="1002"/>
      <c r="GWW69" s="1002"/>
      <c r="GWX69" s="1002"/>
      <c r="GWY69" s="1002"/>
      <c r="GWZ69" s="1002"/>
      <c r="GXA69" s="1002"/>
      <c r="GXB69" s="1002"/>
      <c r="GXC69" s="1002"/>
      <c r="GXD69" s="1002"/>
      <c r="GXE69" s="1002"/>
      <c r="GXF69" s="1002"/>
      <c r="GXG69" s="1002"/>
      <c r="GXH69" s="1002"/>
      <c r="GXI69" s="1002"/>
      <c r="GXJ69" s="1002"/>
      <c r="GXK69" s="1002"/>
      <c r="GXL69" s="1002"/>
      <c r="GXM69" s="1002"/>
      <c r="GXN69" s="1002"/>
      <c r="GXO69" s="1002"/>
      <c r="GXP69" s="1002"/>
      <c r="GXQ69" s="1002"/>
      <c r="GXR69" s="1002"/>
      <c r="GXS69" s="1002"/>
      <c r="GXT69" s="1002"/>
      <c r="GXU69" s="1002"/>
      <c r="GXV69" s="1002"/>
      <c r="GXW69" s="1002"/>
      <c r="GXX69" s="1002"/>
      <c r="GXY69" s="1002"/>
      <c r="GXZ69" s="1002"/>
      <c r="GYA69" s="1002"/>
      <c r="GYB69" s="1002"/>
      <c r="GYC69" s="1002"/>
      <c r="GYD69" s="1002"/>
      <c r="GYE69" s="1002"/>
      <c r="GYF69" s="1002"/>
      <c r="GYG69" s="1002"/>
      <c r="GYH69" s="1002"/>
      <c r="GYI69" s="1002"/>
      <c r="GYJ69" s="1002"/>
      <c r="GYK69" s="1002"/>
      <c r="GYL69" s="1002"/>
      <c r="GYM69" s="1002"/>
      <c r="GYN69" s="1002"/>
      <c r="GYO69" s="1002"/>
      <c r="GYP69" s="1002"/>
      <c r="GYQ69" s="1002"/>
      <c r="GYR69" s="1002"/>
      <c r="GYS69" s="1002"/>
      <c r="GYT69" s="1002"/>
      <c r="GYU69" s="1002"/>
      <c r="GYV69" s="1002"/>
      <c r="GYW69" s="1002"/>
      <c r="GYX69" s="1002"/>
      <c r="GYY69" s="1002"/>
      <c r="GYZ69" s="1002"/>
      <c r="GZA69" s="1002"/>
      <c r="GZB69" s="1002"/>
      <c r="GZC69" s="1002"/>
      <c r="GZD69" s="1002"/>
      <c r="GZE69" s="1002"/>
      <c r="GZF69" s="1002"/>
      <c r="GZG69" s="1002"/>
      <c r="GZH69" s="1002"/>
      <c r="GZI69" s="1002"/>
      <c r="GZJ69" s="1002"/>
      <c r="GZK69" s="1002"/>
      <c r="GZL69" s="1002"/>
      <c r="GZM69" s="1002"/>
      <c r="GZN69" s="1002"/>
      <c r="GZO69" s="1002"/>
      <c r="GZP69" s="1002"/>
      <c r="GZQ69" s="1002"/>
      <c r="GZR69" s="1002"/>
      <c r="GZS69" s="1002"/>
      <c r="GZT69" s="1002"/>
      <c r="GZU69" s="1002"/>
      <c r="GZV69" s="1002"/>
      <c r="GZW69" s="1002"/>
      <c r="GZX69" s="1002"/>
      <c r="GZY69" s="1002"/>
      <c r="GZZ69" s="1002"/>
      <c r="HAA69" s="1002"/>
      <c r="HAB69" s="1002"/>
      <c r="HAC69" s="1002"/>
      <c r="HAD69" s="1002"/>
      <c r="HAE69" s="1002"/>
      <c r="HAF69" s="1002"/>
      <c r="HAG69" s="1002"/>
      <c r="HAH69" s="1002"/>
      <c r="HAI69" s="1002"/>
      <c r="HAJ69" s="1002"/>
      <c r="HAK69" s="1002"/>
      <c r="HAL69" s="1002"/>
      <c r="HAM69" s="1002"/>
      <c r="HAN69" s="1002"/>
      <c r="HAO69" s="1002"/>
      <c r="HAP69" s="1002"/>
      <c r="HAQ69" s="1002"/>
      <c r="HAR69" s="1002"/>
      <c r="HAS69" s="1002"/>
      <c r="HAT69" s="1002"/>
      <c r="HAU69" s="1002"/>
      <c r="HAV69" s="1002"/>
      <c r="HAW69" s="1002"/>
      <c r="HAX69" s="1002"/>
      <c r="HAY69" s="1002"/>
      <c r="HAZ69" s="1002"/>
      <c r="HBA69" s="1002"/>
      <c r="HBB69" s="1002"/>
      <c r="HBC69" s="1002"/>
      <c r="HBD69" s="1002"/>
      <c r="HBE69" s="1002"/>
      <c r="HBF69" s="1002"/>
      <c r="HBG69" s="1002"/>
      <c r="HBH69" s="1002"/>
      <c r="HBI69" s="1002"/>
      <c r="HBJ69" s="1002"/>
      <c r="HBK69" s="1002"/>
      <c r="HBL69" s="1002"/>
      <c r="HBM69" s="1002"/>
      <c r="HBN69" s="1002"/>
      <c r="HBO69" s="1002"/>
      <c r="HBP69" s="1002"/>
      <c r="HBQ69" s="1002"/>
      <c r="HBR69" s="1002"/>
      <c r="HBS69" s="1002"/>
      <c r="HBT69" s="1002"/>
      <c r="HBU69" s="1002"/>
      <c r="HBV69" s="1002"/>
      <c r="HBW69" s="1002"/>
      <c r="HBX69" s="1002"/>
      <c r="HBY69" s="1002"/>
      <c r="HBZ69" s="1002"/>
      <c r="HCA69" s="1002"/>
      <c r="HCB69" s="1002"/>
      <c r="HCC69" s="1002"/>
      <c r="HCD69" s="1002"/>
      <c r="HCE69" s="1002"/>
      <c r="HCF69" s="1002"/>
      <c r="HCG69" s="1002"/>
      <c r="HCH69" s="1002"/>
      <c r="HCI69" s="1002"/>
      <c r="HCJ69" s="1002"/>
      <c r="HCK69" s="1002"/>
      <c r="HCL69" s="1002"/>
      <c r="HCM69" s="1002"/>
      <c r="HCN69" s="1002"/>
      <c r="HCO69" s="1002"/>
      <c r="HCP69" s="1002"/>
      <c r="HCQ69" s="1002"/>
      <c r="HCR69" s="1002"/>
      <c r="HCS69" s="1002"/>
      <c r="HCT69" s="1002"/>
      <c r="HCU69" s="1002"/>
      <c r="HCV69" s="1002"/>
      <c r="HCW69" s="1002"/>
      <c r="HCX69" s="1002"/>
      <c r="HCY69" s="1002"/>
      <c r="HCZ69" s="1002"/>
      <c r="HDA69" s="1002"/>
      <c r="HDB69" s="1002"/>
      <c r="HDC69" s="1002"/>
      <c r="HDD69" s="1002"/>
      <c r="HDE69" s="1002"/>
      <c r="HDF69" s="1002"/>
      <c r="HDG69" s="1002"/>
      <c r="HDH69" s="1002"/>
      <c r="HDI69" s="1002"/>
      <c r="HDJ69" s="1002"/>
      <c r="HDK69" s="1002"/>
      <c r="HDL69" s="1002"/>
      <c r="HDM69" s="1002"/>
      <c r="HDN69" s="1002"/>
      <c r="HDO69" s="1002"/>
      <c r="HDP69" s="1002"/>
      <c r="HDQ69" s="1002"/>
      <c r="HDR69" s="1002"/>
      <c r="HDS69" s="1002"/>
      <c r="HDT69" s="1002"/>
      <c r="HDU69" s="1002"/>
      <c r="HDV69" s="1002"/>
      <c r="HDW69" s="1002"/>
      <c r="HDX69" s="1002"/>
      <c r="HDY69" s="1002"/>
      <c r="HDZ69" s="1002"/>
      <c r="HEA69" s="1002"/>
      <c r="HEB69" s="1002"/>
      <c r="HEC69" s="1002"/>
      <c r="HED69" s="1002"/>
      <c r="HEE69" s="1002"/>
      <c r="HEF69" s="1002"/>
      <c r="HEG69" s="1002"/>
      <c r="HEH69" s="1002"/>
      <c r="HEI69" s="1002"/>
      <c r="HEJ69" s="1002"/>
      <c r="HEK69" s="1002"/>
      <c r="HEL69" s="1002"/>
      <c r="HEM69" s="1002"/>
      <c r="HEN69" s="1002"/>
      <c r="HEO69" s="1002"/>
      <c r="HEP69" s="1002"/>
      <c r="HEQ69" s="1002"/>
      <c r="HER69" s="1002"/>
      <c r="HES69" s="1002"/>
      <c r="HET69" s="1002"/>
      <c r="HEU69" s="1002"/>
      <c r="HEV69" s="1002"/>
      <c r="HEW69" s="1002"/>
      <c r="HEX69" s="1002"/>
      <c r="HEY69" s="1002"/>
      <c r="HEZ69" s="1002"/>
      <c r="HFA69" s="1002"/>
      <c r="HFB69" s="1002"/>
      <c r="HFC69" s="1002"/>
      <c r="HFD69" s="1002"/>
      <c r="HFE69" s="1002"/>
      <c r="HFF69" s="1002"/>
      <c r="HFG69" s="1002"/>
      <c r="HFH69" s="1002"/>
      <c r="HFI69" s="1002"/>
      <c r="HFJ69" s="1002"/>
      <c r="HFK69" s="1002"/>
      <c r="HFL69" s="1002"/>
      <c r="HFM69" s="1002"/>
      <c r="HFN69" s="1002"/>
      <c r="HFO69" s="1002"/>
      <c r="HFP69" s="1002"/>
      <c r="HFQ69" s="1002"/>
      <c r="HFR69" s="1002"/>
      <c r="HFS69" s="1002"/>
      <c r="HFT69" s="1002"/>
      <c r="HFU69" s="1002"/>
      <c r="HFV69" s="1002"/>
      <c r="HFW69" s="1002"/>
      <c r="HFX69" s="1002"/>
      <c r="HFY69" s="1002"/>
      <c r="HFZ69" s="1002"/>
      <c r="HGA69" s="1002"/>
      <c r="HGB69" s="1002"/>
      <c r="HGC69" s="1002"/>
      <c r="HGD69" s="1002"/>
      <c r="HGE69" s="1002"/>
      <c r="HGF69" s="1002"/>
      <c r="HGG69" s="1002"/>
      <c r="HGH69" s="1002"/>
      <c r="HGI69" s="1002"/>
      <c r="HGJ69" s="1002"/>
      <c r="HGK69" s="1002"/>
      <c r="HGL69" s="1002"/>
      <c r="HGM69" s="1002"/>
      <c r="HGN69" s="1002"/>
      <c r="HGO69" s="1002"/>
      <c r="HGP69" s="1002"/>
      <c r="HGQ69" s="1002"/>
      <c r="HGR69" s="1002"/>
      <c r="HGS69" s="1002"/>
      <c r="HGT69" s="1002"/>
      <c r="HGU69" s="1002"/>
      <c r="HGV69" s="1002"/>
      <c r="HGW69" s="1002"/>
      <c r="HGX69" s="1002"/>
      <c r="HGY69" s="1002"/>
      <c r="HGZ69" s="1002"/>
      <c r="HHA69" s="1002"/>
      <c r="HHB69" s="1002"/>
      <c r="HHC69" s="1002"/>
      <c r="HHD69" s="1002"/>
      <c r="HHE69" s="1002"/>
      <c r="HHF69" s="1002"/>
      <c r="HHG69" s="1002"/>
      <c r="HHH69" s="1002"/>
      <c r="HHI69" s="1002"/>
      <c r="HHJ69" s="1002"/>
      <c r="HHK69" s="1002"/>
      <c r="HHL69" s="1002"/>
      <c r="HHM69" s="1002"/>
      <c r="HHN69" s="1002"/>
      <c r="HHO69" s="1002"/>
      <c r="HHP69" s="1002"/>
      <c r="HHQ69" s="1002"/>
      <c r="HHR69" s="1002"/>
      <c r="HHS69" s="1002"/>
      <c r="HHT69" s="1002"/>
      <c r="HHU69" s="1002"/>
      <c r="HHV69" s="1002"/>
      <c r="HHW69" s="1002"/>
      <c r="HHX69" s="1002"/>
      <c r="HHY69" s="1002"/>
      <c r="HHZ69" s="1002"/>
      <c r="HIA69" s="1002"/>
      <c r="HIB69" s="1002"/>
      <c r="HIC69" s="1002"/>
      <c r="HID69" s="1002"/>
      <c r="HIE69" s="1002"/>
      <c r="HIF69" s="1002"/>
      <c r="HIG69" s="1002"/>
      <c r="HIH69" s="1002"/>
      <c r="HII69" s="1002"/>
      <c r="HIJ69" s="1002"/>
      <c r="HIK69" s="1002"/>
      <c r="HIL69" s="1002"/>
      <c r="HIM69" s="1002"/>
      <c r="HIN69" s="1002"/>
      <c r="HIO69" s="1002"/>
      <c r="HIP69" s="1002"/>
      <c r="HIQ69" s="1002"/>
      <c r="HIR69" s="1002"/>
      <c r="HIS69" s="1002"/>
      <c r="HIT69" s="1002"/>
      <c r="HIU69" s="1002"/>
      <c r="HIV69" s="1002"/>
      <c r="HIW69" s="1002"/>
      <c r="HIX69" s="1002"/>
      <c r="HIY69" s="1002"/>
      <c r="HIZ69" s="1002"/>
      <c r="HJA69" s="1002"/>
      <c r="HJB69" s="1002"/>
      <c r="HJC69" s="1002"/>
      <c r="HJD69" s="1002"/>
      <c r="HJE69" s="1002"/>
      <c r="HJF69" s="1002"/>
      <c r="HJG69" s="1002"/>
      <c r="HJH69" s="1002"/>
      <c r="HJI69" s="1002"/>
      <c r="HJJ69" s="1002"/>
      <c r="HJK69" s="1002"/>
      <c r="HJL69" s="1002"/>
      <c r="HJM69" s="1002"/>
      <c r="HJN69" s="1002"/>
      <c r="HJO69" s="1002"/>
      <c r="HJP69" s="1002"/>
      <c r="HJQ69" s="1002"/>
      <c r="HJR69" s="1002"/>
      <c r="HJS69" s="1002"/>
      <c r="HJT69" s="1002"/>
      <c r="HJU69" s="1002"/>
      <c r="HJV69" s="1002"/>
      <c r="HJW69" s="1002"/>
      <c r="HJX69" s="1002"/>
      <c r="HJY69" s="1002"/>
      <c r="HJZ69" s="1002"/>
      <c r="HKA69" s="1002"/>
      <c r="HKB69" s="1002"/>
      <c r="HKC69" s="1002"/>
      <c r="HKD69" s="1002"/>
      <c r="HKE69" s="1002"/>
      <c r="HKF69" s="1002"/>
      <c r="HKG69" s="1002"/>
      <c r="HKH69" s="1002"/>
      <c r="HKI69" s="1002"/>
      <c r="HKJ69" s="1002"/>
      <c r="HKK69" s="1002"/>
      <c r="HKL69" s="1002"/>
      <c r="HKM69" s="1002"/>
      <c r="HKN69" s="1002"/>
      <c r="HKO69" s="1002"/>
      <c r="HKP69" s="1002"/>
      <c r="HKQ69" s="1002"/>
      <c r="HKR69" s="1002"/>
      <c r="HKS69" s="1002"/>
      <c r="HKT69" s="1002"/>
      <c r="HKU69" s="1002"/>
      <c r="HKV69" s="1002"/>
      <c r="HKW69" s="1002"/>
      <c r="HKX69" s="1002"/>
      <c r="HKY69" s="1002"/>
      <c r="HKZ69" s="1002"/>
      <c r="HLA69" s="1002"/>
      <c r="HLB69" s="1002"/>
      <c r="HLC69" s="1002"/>
      <c r="HLD69" s="1002"/>
      <c r="HLE69" s="1002"/>
      <c r="HLF69" s="1002"/>
      <c r="HLG69" s="1002"/>
      <c r="HLH69" s="1002"/>
      <c r="HLI69" s="1002"/>
      <c r="HLJ69" s="1002"/>
      <c r="HLK69" s="1002"/>
      <c r="HLL69" s="1002"/>
      <c r="HLM69" s="1002"/>
      <c r="HLN69" s="1002"/>
      <c r="HLO69" s="1002"/>
      <c r="HLP69" s="1002"/>
      <c r="HLQ69" s="1002"/>
      <c r="HLR69" s="1002"/>
      <c r="HLS69" s="1002"/>
      <c r="HLT69" s="1002"/>
      <c r="HLU69" s="1002"/>
      <c r="HLV69" s="1002"/>
      <c r="HLW69" s="1002"/>
      <c r="HLX69" s="1002"/>
      <c r="HLY69" s="1002"/>
      <c r="HLZ69" s="1002"/>
      <c r="HMA69" s="1002"/>
      <c r="HMB69" s="1002"/>
      <c r="HMC69" s="1002"/>
      <c r="HMD69" s="1002"/>
      <c r="HME69" s="1002"/>
      <c r="HMF69" s="1002"/>
      <c r="HMG69" s="1002"/>
      <c r="HMH69" s="1002"/>
      <c r="HMI69" s="1002"/>
      <c r="HMJ69" s="1002"/>
      <c r="HMK69" s="1002"/>
      <c r="HML69" s="1002"/>
      <c r="HMM69" s="1002"/>
      <c r="HMN69" s="1002"/>
      <c r="HMO69" s="1002"/>
      <c r="HMP69" s="1002"/>
      <c r="HMQ69" s="1002"/>
      <c r="HMR69" s="1002"/>
      <c r="HMS69" s="1002"/>
      <c r="HMT69" s="1002"/>
      <c r="HMU69" s="1002"/>
      <c r="HMV69" s="1002"/>
      <c r="HMW69" s="1002"/>
      <c r="HMX69" s="1002"/>
      <c r="HMY69" s="1002"/>
      <c r="HMZ69" s="1002"/>
      <c r="HNA69" s="1002"/>
      <c r="HNB69" s="1002"/>
      <c r="HNC69" s="1002"/>
      <c r="HND69" s="1002"/>
      <c r="HNE69" s="1002"/>
      <c r="HNF69" s="1002"/>
      <c r="HNG69" s="1002"/>
      <c r="HNH69" s="1002"/>
      <c r="HNI69" s="1002"/>
      <c r="HNJ69" s="1002"/>
      <c r="HNK69" s="1002"/>
      <c r="HNL69" s="1002"/>
      <c r="HNM69" s="1002"/>
      <c r="HNN69" s="1002"/>
      <c r="HNO69" s="1002"/>
      <c r="HNP69" s="1002"/>
      <c r="HNQ69" s="1002"/>
      <c r="HNR69" s="1002"/>
      <c r="HNS69" s="1002"/>
      <c r="HNT69" s="1002"/>
      <c r="HNU69" s="1002"/>
      <c r="HNV69" s="1002"/>
      <c r="HNW69" s="1002"/>
      <c r="HNX69" s="1002"/>
      <c r="HNY69" s="1002"/>
      <c r="HNZ69" s="1002"/>
      <c r="HOA69" s="1002"/>
      <c r="HOB69" s="1002"/>
      <c r="HOC69" s="1002"/>
      <c r="HOD69" s="1002"/>
      <c r="HOE69" s="1002"/>
      <c r="HOF69" s="1002"/>
      <c r="HOG69" s="1002"/>
      <c r="HOH69" s="1002"/>
      <c r="HOI69" s="1002"/>
      <c r="HOJ69" s="1002"/>
      <c r="HOK69" s="1002"/>
      <c r="HOL69" s="1002"/>
      <c r="HOM69" s="1002"/>
      <c r="HON69" s="1002"/>
      <c r="HOO69" s="1002"/>
      <c r="HOP69" s="1002"/>
      <c r="HOQ69" s="1002"/>
      <c r="HOR69" s="1002"/>
      <c r="HOS69" s="1002"/>
      <c r="HOT69" s="1002"/>
      <c r="HOU69" s="1002"/>
      <c r="HOV69" s="1002"/>
      <c r="HOW69" s="1002"/>
      <c r="HOX69" s="1002"/>
      <c r="HOY69" s="1002"/>
      <c r="HOZ69" s="1002"/>
      <c r="HPA69" s="1002"/>
      <c r="HPB69" s="1002"/>
      <c r="HPC69" s="1002"/>
      <c r="HPD69" s="1002"/>
      <c r="HPE69" s="1002"/>
      <c r="HPF69" s="1002"/>
      <c r="HPG69" s="1002"/>
      <c r="HPH69" s="1002"/>
      <c r="HPI69" s="1002"/>
      <c r="HPJ69" s="1002"/>
      <c r="HPK69" s="1002"/>
      <c r="HPL69" s="1002"/>
      <c r="HPM69" s="1002"/>
      <c r="HPN69" s="1002"/>
      <c r="HPO69" s="1002"/>
      <c r="HPP69" s="1002"/>
      <c r="HPQ69" s="1002"/>
      <c r="HPR69" s="1002"/>
      <c r="HPS69" s="1002"/>
      <c r="HPT69" s="1002"/>
      <c r="HPU69" s="1002"/>
      <c r="HPV69" s="1002"/>
      <c r="HPW69" s="1002"/>
      <c r="HPX69" s="1002"/>
      <c r="HPY69" s="1002"/>
      <c r="HPZ69" s="1002"/>
      <c r="HQA69" s="1002"/>
      <c r="HQB69" s="1002"/>
      <c r="HQC69" s="1002"/>
      <c r="HQD69" s="1002"/>
      <c r="HQE69" s="1002"/>
      <c r="HQF69" s="1002"/>
      <c r="HQG69" s="1002"/>
      <c r="HQH69" s="1002"/>
      <c r="HQI69" s="1002"/>
      <c r="HQJ69" s="1002"/>
      <c r="HQK69" s="1002"/>
      <c r="HQL69" s="1002"/>
      <c r="HQM69" s="1002"/>
      <c r="HQN69" s="1002"/>
      <c r="HQO69" s="1002"/>
      <c r="HQP69" s="1002"/>
      <c r="HQQ69" s="1002"/>
      <c r="HQR69" s="1002"/>
      <c r="HQS69" s="1002"/>
      <c r="HQT69" s="1002"/>
      <c r="HQU69" s="1002"/>
      <c r="HQV69" s="1002"/>
      <c r="HQW69" s="1002"/>
      <c r="HQX69" s="1002"/>
      <c r="HQY69" s="1002"/>
      <c r="HQZ69" s="1002"/>
      <c r="HRA69" s="1002"/>
      <c r="HRB69" s="1002"/>
      <c r="HRC69" s="1002"/>
      <c r="HRD69" s="1002"/>
      <c r="HRE69" s="1002"/>
      <c r="HRF69" s="1002"/>
      <c r="HRG69" s="1002"/>
      <c r="HRH69" s="1002"/>
      <c r="HRI69" s="1002"/>
      <c r="HRJ69" s="1002"/>
      <c r="HRK69" s="1002"/>
      <c r="HRL69" s="1002"/>
      <c r="HRM69" s="1002"/>
      <c r="HRN69" s="1002"/>
      <c r="HRO69" s="1002"/>
      <c r="HRP69" s="1002"/>
      <c r="HRQ69" s="1002"/>
      <c r="HRR69" s="1002"/>
      <c r="HRS69" s="1002"/>
      <c r="HRT69" s="1002"/>
      <c r="HRU69" s="1002"/>
      <c r="HRV69" s="1002"/>
      <c r="HRW69" s="1002"/>
      <c r="HRX69" s="1002"/>
      <c r="HRY69" s="1002"/>
      <c r="HRZ69" s="1002"/>
      <c r="HSA69" s="1002"/>
      <c r="HSB69" s="1002"/>
      <c r="HSC69" s="1002"/>
      <c r="HSD69" s="1002"/>
      <c r="HSE69" s="1002"/>
      <c r="HSF69" s="1002"/>
      <c r="HSG69" s="1002"/>
      <c r="HSH69" s="1002"/>
      <c r="HSI69" s="1002"/>
      <c r="HSJ69" s="1002"/>
      <c r="HSK69" s="1002"/>
      <c r="HSL69" s="1002"/>
      <c r="HSM69" s="1002"/>
      <c r="HSN69" s="1002"/>
      <c r="HSO69" s="1002"/>
      <c r="HSP69" s="1002"/>
      <c r="HSQ69" s="1002"/>
      <c r="HSR69" s="1002"/>
      <c r="HSS69" s="1002"/>
      <c r="HST69" s="1002"/>
      <c r="HSU69" s="1002"/>
      <c r="HSV69" s="1002"/>
      <c r="HSW69" s="1002"/>
      <c r="HSX69" s="1002"/>
      <c r="HSY69" s="1002"/>
      <c r="HSZ69" s="1002"/>
      <c r="HTA69" s="1002"/>
      <c r="HTB69" s="1002"/>
      <c r="HTC69" s="1002"/>
      <c r="HTD69" s="1002"/>
      <c r="HTE69" s="1002"/>
      <c r="HTF69" s="1002"/>
      <c r="HTG69" s="1002"/>
      <c r="HTH69" s="1002"/>
      <c r="HTI69" s="1002"/>
      <c r="HTJ69" s="1002"/>
      <c r="HTK69" s="1002"/>
      <c r="HTL69" s="1002"/>
      <c r="HTM69" s="1002"/>
      <c r="HTN69" s="1002"/>
      <c r="HTO69" s="1002"/>
      <c r="HTP69" s="1002"/>
      <c r="HTQ69" s="1002"/>
      <c r="HTR69" s="1002"/>
      <c r="HTS69" s="1002"/>
      <c r="HTT69" s="1002"/>
      <c r="HTU69" s="1002"/>
      <c r="HTV69" s="1002"/>
      <c r="HTW69" s="1002"/>
      <c r="HTX69" s="1002"/>
      <c r="HTY69" s="1002"/>
      <c r="HTZ69" s="1002"/>
      <c r="HUA69" s="1002"/>
      <c r="HUB69" s="1002"/>
      <c r="HUC69" s="1002"/>
      <c r="HUD69" s="1002"/>
      <c r="HUE69" s="1002"/>
      <c r="HUF69" s="1002"/>
      <c r="HUG69" s="1002"/>
      <c r="HUH69" s="1002"/>
      <c r="HUI69" s="1002"/>
      <c r="HUJ69" s="1002"/>
      <c r="HUK69" s="1002"/>
      <c r="HUL69" s="1002"/>
      <c r="HUM69" s="1002"/>
      <c r="HUN69" s="1002"/>
      <c r="HUO69" s="1002"/>
      <c r="HUP69" s="1002"/>
      <c r="HUQ69" s="1002"/>
      <c r="HUR69" s="1002"/>
      <c r="HUS69" s="1002"/>
      <c r="HUT69" s="1002"/>
      <c r="HUU69" s="1002"/>
      <c r="HUV69" s="1002"/>
      <c r="HUW69" s="1002"/>
      <c r="HUX69" s="1002"/>
      <c r="HUY69" s="1002"/>
      <c r="HUZ69" s="1002"/>
      <c r="HVA69" s="1002"/>
      <c r="HVB69" s="1002"/>
      <c r="HVC69" s="1002"/>
      <c r="HVD69" s="1002"/>
      <c r="HVE69" s="1002"/>
      <c r="HVF69" s="1002"/>
      <c r="HVG69" s="1002"/>
      <c r="HVH69" s="1002"/>
      <c r="HVI69" s="1002"/>
      <c r="HVJ69" s="1002"/>
      <c r="HVK69" s="1002"/>
      <c r="HVL69" s="1002"/>
      <c r="HVM69" s="1002"/>
      <c r="HVN69" s="1002"/>
      <c r="HVO69" s="1002"/>
      <c r="HVP69" s="1002"/>
      <c r="HVQ69" s="1002"/>
      <c r="HVR69" s="1002"/>
      <c r="HVS69" s="1002"/>
      <c r="HVT69" s="1002"/>
      <c r="HVU69" s="1002"/>
      <c r="HVV69" s="1002"/>
      <c r="HVW69" s="1002"/>
      <c r="HVX69" s="1002"/>
      <c r="HVY69" s="1002"/>
      <c r="HVZ69" s="1002"/>
      <c r="HWA69" s="1002"/>
      <c r="HWB69" s="1002"/>
      <c r="HWC69" s="1002"/>
      <c r="HWD69" s="1002"/>
      <c r="HWE69" s="1002"/>
      <c r="HWF69" s="1002"/>
      <c r="HWG69" s="1002"/>
      <c r="HWH69" s="1002"/>
      <c r="HWI69" s="1002"/>
      <c r="HWJ69" s="1002"/>
      <c r="HWK69" s="1002"/>
      <c r="HWL69" s="1002"/>
      <c r="HWM69" s="1002"/>
      <c r="HWN69" s="1002"/>
      <c r="HWO69" s="1002"/>
      <c r="HWP69" s="1002"/>
      <c r="HWQ69" s="1002"/>
      <c r="HWR69" s="1002"/>
      <c r="HWS69" s="1002"/>
      <c r="HWT69" s="1002"/>
      <c r="HWU69" s="1002"/>
      <c r="HWV69" s="1002"/>
      <c r="HWW69" s="1002"/>
      <c r="HWX69" s="1002"/>
      <c r="HWY69" s="1002"/>
      <c r="HWZ69" s="1002"/>
      <c r="HXA69" s="1002"/>
      <c r="HXB69" s="1002"/>
      <c r="HXC69" s="1002"/>
      <c r="HXD69" s="1002"/>
      <c r="HXE69" s="1002"/>
      <c r="HXF69" s="1002"/>
      <c r="HXG69" s="1002"/>
      <c r="HXH69" s="1002"/>
      <c r="HXI69" s="1002"/>
      <c r="HXJ69" s="1002"/>
      <c r="HXK69" s="1002"/>
      <c r="HXL69" s="1002"/>
      <c r="HXM69" s="1002"/>
      <c r="HXN69" s="1002"/>
      <c r="HXO69" s="1002"/>
      <c r="HXP69" s="1002"/>
      <c r="HXQ69" s="1002"/>
      <c r="HXR69" s="1002"/>
      <c r="HXS69" s="1002"/>
      <c r="HXT69" s="1002"/>
      <c r="HXU69" s="1002"/>
      <c r="HXV69" s="1002"/>
      <c r="HXW69" s="1002"/>
      <c r="HXX69" s="1002"/>
      <c r="HXY69" s="1002"/>
      <c r="HXZ69" s="1002"/>
      <c r="HYA69" s="1002"/>
      <c r="HYB69" s="1002"/>
      <c r="HYC69" s="1002"/>
      <c r="HYD69" s="1002"/>
      <c r="HYE69" s="1002"/>
      <c r="HYF69" s="1002"/>
      <c r="HYG69" s="1002"/>
      <c r="HYH69" s="1002"/>
      <c r="HYI69" s="1002"/>
      <c r="HYJ69" s="1002"/>
      <c r="HYK69" s="1002"/>
      <c r="HYL69" s="1002"/>
      <c r="HYM69" s="1002"/>
      <c r="HYN69" s="1002"/>
      <c r="HYO69" s="1002"/>
      <c r="HYP69" s="1002"/>
      <c r="HYQ69" s="1002"/>
      <c r="HYR69" s="1002"/>
      <c r="HYS69" s="1002"/>
      <c r="HYT69" s="1002"/>
      <c r="HYU69" s="1002"/>
      <c r="HYV69" s="1002"/>
      <c r="HYW69" s="1002"/>
      <c r="HYX69" s="1002"/>
      <c r="HYY69" s="1002"/>
      <c r="HYZ69" s="1002"/>
      <c r="HZA69" s="1002"/>
      <c r="HZB69" s="1002"/>
      <c r="HZC69" s="1002"/>
      <c r="HZD69" s="1002"/>
      <c r="HZE69" s="1002"/>
      <c r="HZF69" s="1002"/>
      <c r="HZG69" s="1002"/>
      <c r="HZH69" s="1002"/>
      <c r="HZI69" s="1002"/>
      <c r="HZJ69" s="1002"/>
      <c r="HZK69" s="1002"/>
      <c r="HZL69" s="1002"/>
      <c r="HZM69" s="1002"/>
      <c r="HZN69" s="1002"/>
      <c r="HZO69" s="1002"/>
      <c r="HZP69" s="1002"/>
      <c r="HZQ69" s="1002"/>
      <c r="HZR69" s="1002"/>
      <c r="HZS69" s="1002"/>
      <c r="HZT69" s="1002"/>
      <c r="HZU69" s="1002"/>
      <c r="HZV69" s="1002"/>
      <c r="HZW69" s="1002"/>
      <c r="HZX69" s="1002"/>
      <c r="HZY69" s="1002"/>
      <c r="HZZ69" s="1002"/>
      <c r="IAA69" s="1002"/>
      <c r="IAB69" s="1002"/>
      <c r="IAC69" s="1002"/>
      <c r="IAD69" s="1002"/>
      <c r="IAE69" s="1002"/>
      <c r="IAF69" s="1002"/>
      <c r="IAG69" s="1002"/>
      <c r="IAH69" s="1002"/>
      <c r="IAI69" s="1002"/>
      <c r="IAJ69" s="1002"/>
      <c r="IAK69" s="1002"/>
      <c r="IAL69" s="1002"/>
      <c r="IAM69" s="1002"/>
      <c r="IAN69" s="1002"/>
      <c r="IAO69" s="1002"/>
      <c r="IAP69" s="1002"/>
      <c r="IAQ69" s="1002"/>
      <c r="IAR69" s="1002"/>
      <c r="IAS69" s="1002"/>
      <c r="IAT69" s="1002"/>
      <c r="IAU69" s="1002"/>
      <c r="IAV69" s="1002"/>
      <c r="IAW69" s="1002"/>
      <c r="IAX69" s="1002"/>
      <c r="IAY69" s="1002"/>
      <c r="IAZ69" s="1002"/>
      <c r="IBA69" s="1002"/>
      <c r="IBB69" s="1002"/>
      <c r="IBC69" s="1002"/>
      <c r="IBD69" s="1002"/>
      <c r="IBE69" s="1002"/>
      <c r="IBF69" s="1002"/>
      <c r="IBG69" s="1002"/>
      <c r="IBH69" s="1002"/>
      <c r="IBI69" s="1002"/>
      <c r="IBJ69" s="1002"/>
      <c r="IBK69" s="1002"/>
      <c r="IBL69" s="1002"/>
      <c r="IBM69" s="1002"/>
      <c r="IBN69" s="1002"/>
      <c r="IBO69" s="1002"/>
      <c r="IBP69" s="1002"/>
      <c r="IBQ69" s="1002"/>
      <c r="IBR69" s="1002"/>
      <c r="IBS69" s="1002"/>
      <c r="IBT69" s="1002"/>
      <c r="IBU69" s="1002"/>
      <c r="IBV69" s="1002"/>
      <c r="IBW69" s="1002"/>
      <c r="IBX69" s="1002"/>
      <c r="IBY69" s="1002"/>
      <c r="IBZ69" s="1002"/>
      <c r="ICA69" s="1002"/>
      <c r="ICB69" s="1002"/>
      <c r="ICC69" s="1002"/>
      <c r="ICD69" s="1002"/>
      <c r="ICE69" s="1002"/>
      <c r="ICF69" s="1002"/>
      <c r="ICG69" s="1002"/>
      <c r="ICH69" s="1002"/>
      <c r="ICI69" s="1002"/>
      <c r="ICJ69" s="1002"/>
      <c r="ICK69" s="1002"/>
      <c r="ICL69" s="1002"/>
      <c r="ICM69" s="1002"/>
      <c r="ICN69" s="1002"/>
      <c r="ICO69" s="1002"/>
      <c r="ICP69" s="1002"/>
      <c r="ICQ69" s="1002"/>
      <c r="ICR69" s="1002"/>
      <c r="ICS69" s="1002"/>
      <c r="ICT69" s="1002"/>
      <c r="ICU69" s="1002"/>
      <c r="ICV69" s="1002"/>
      <c r="ICW69" s="1002"/>
      <c r="ICX69" s="1002"/>
      <c r="ICY69" s="1002"/>
      <c r="ICZ69" s="1002"/>
      <c r="IDA69" s="1002"/>
      <c r="IDB69" s="1002"/>
      <c r="IDC69" s="1002"/>
      <c r="IDD69" s="1002"/>
      <c r="IDE69" s="1002"/>
      <c r="IDF69" s="1002"/>
      <c r="IDG69" s="1002"/>
      <c r="IDH69" s="1002"/>
      <c r="IDI69" s="1002"/>
      <c r="IDJ69" s="1002"/>
      <c r="IDK69" s="1002"/>
      <c r="IDL69" s="1002"/>
      <c r="IDM69" s="1002"/>
      <c r="IDN69" s="1002"/>
      <c r="IDO69" s="1002"/>
      <c r="IDP69" s="1002"/>
      <c r="IDQ69" s="1002"/>
      <c r="IDR69" s="1002"/>
      <c r="IDS69" s="1002"/>
      <c r="IDT69" s="1002"/>
      <c r="IDU69" s="1002"/>
      <c r="IDV69" s="1002"/>
      <c r="IDW69" s="1002"/>
      <c r="IDX69" s="1002"/>
      <c r="IDY69" s="1002"/>
      <c r="IDZ69" s="1002"/>
      <c r="IEA69" s="1002"/>
      <c r="IEB69" s="1002"/>
      <c r="IEC69" s="1002"/>
      <c r="IED69" s="1002"/>
      <c r="IEE69" s="1002"/>
      <c r="IEF69" s="1002"/>
      <c r="IEG69" s="1002"/>
      <c r="IEH69" s="1002"/>
      <c r="IEI69" s="1002"/>
      <c r="IEJ69" s="1002"/>
      <c r="IEK69" s="1002"/>
      <c r="IEL69" s="1002"/>
      <c r="IEM69" s="1002"/>
      <c r="IEN69" s="1002"/>
      <c r="IEO69" s="1002"/>
      <c r="IEP69" s="1002"/>
      <c r="IEQ69" s="1002"/>
      <c r="IER69" s="1002"/>
      <c r="IES69" s="1002"/>
      <c r="IET69" s="1002"/>
      <c r="IEU69" s="1002"/>
      <c r="IEV69" s="1002"/>
      <c r="IEW69" s="1002"/>
      <c r="IEX69" s="1002"/>
      <c r="IEY69" s="1002"/>
      <c r="IEZ69" s="1002"/>
      <c r="IFA69" s="1002"/>
      <c r="IFB69" s="1002"/>
      <c r="IFC69" s="1002"/>
      <c r="IFD69" s="1002"/>
      <c r="IFE69" s="1002"/>
      <c r="IFF69" s="1002"/>
      <c r="IFG69" s="1002"/>
      <c r="IFH69" s="1002"/>
      <c r="IFI69" s="1002"/>
      <c r="IFJ69" s="1002"/>
      <c r="IFK69" s="1002"/>
      <c r="IFL69" s="1002"/>
      <c r="IFM69" s="1002"/>
      <c r="IFN69" s="1002"/>
      <c r="IFO69" s="1002"/>
      <c r="IFP69" s="1002"/>
      <c r="IFQ69" s="1002"/>
      <c r="IFR69" s="1002"/>
      <c r="IFS69" s="1002"/>
      <c r="IFT69" s="1002"/>
      <c r="IFU69" s="1002"/>
      <c r="IFV69" s="1002"/>
      <c r="IFW69" s="1002"/>
      <c r="IFX69" s="1002"/>
      <c r="IFY69" s="1002"/>
      <c r="IFZ69" s="1002"/>
      <c r="IGA69" s="1002"/>
      <c r="IGB69" s="1002"/>
      <c r="IGC69" s="1002"/>
      <c r="IGD69" s="1002"/>
      <c r="IGE69" s="1002"/>
      <c r="IGF69" s="1002"/>
      <c r="IGG69" s="1002"/>
      <c r="IGH69" s="1002"/>
      <c r="IGI69" s="1002"/>
      <c r="IGJ69" s="1002"/>
      <c r="IGK69" s="1002"/>
      <c r="IGL69" s="1002"/>
      <c r="IGM69" s="1002"/>
      <c r="IGN69" s="1002"/>
      <c r="IGO69" s="1002"/>
      <c r="IGP69" s="1002"/>
      <c r="IGQ69" s="1002"/>
      <c r="IGR69" s="1002"/>
      <c r="IGS69" s="1002"/>
      <c r="IGT69" s="1002"/>
      <c r="IGU69" s="1002"/>
      <c r="IGV69" s="1002"/>
      <c r="IGW69" s="1002"/>
      <c r="IGX69" s="1002"/>
      <c r="IGY69" s="1002"/>
      <c r="IGZ69" s="1002"/>
      <c r="IHA69" s="1002"/>
      <c r="IHB69" s="1002"/>
      <c r="IHC69" s="1002"/>
      <c r="IHD69" s="1002"/>
      <c r="IHE69" s="1002"/>
      <c r="IHF69" s="1002"/>
      <c r="IHG69" s="1002"/>
      <c r="IHH69" s="1002"/>
      <c r="IHI69" s="1002"/>
      <c r="IHJ69" s="1002"/>
      <c r="IHK69" s="1002"/>
      <c r="IHL69" s="1002"/>
      <c r="IHM69" s="1002"/>
      <c r="IHN69" s="1002"/>
      <c r="IHO69" s="1002"/>
      <c r="IHP69" s="1002"/>
      <c r="IHQ69" s="1002"/>
      <c r="IHR69" s="1002"/>
      <c r="IHS69" s="1002"/>
      <c r="IHT69" s="1002"/>
      <c r="IHU69" s="1002"/>
      <c r="IHV69" s="1002"/>
      <c r="IHW69" s="1002"/>
      <c r="IHX69" s="1002"/>
      <c r="IHY69" s="1002"/>
      <c r="IHZ69" s="1002"/>
      <c r="IIA69" s="1002"/>
      <c r="IIB69" s="1002"/>
      <c r="IIC69" s="1002"/>
      <c r="IID69" s="1002"/>
      <c r="IIE69" s="1002"/>
      <c r="IIF69" s="1002"/>
      <c r="IIG69" s="1002"/>
      <c r="IIH69" s="1002"/>
      <c r="III69" s="1002"/>
      <c r="IIJ69" s="1002"/>
      <c r="IIK69" s="1002"/>
      <c r="IIL69" s="1002"/>
      <c r="IIM69" s="1002"/>
      <c r="IIN69" s="1002"/>
      <c r="IIO69" s="1002"/>
      <c r="IIP69" s="1002"/>
      <c r="IIQ69" s="1002"/>
      <c r="IIR69" s="1002"/>
      <c r="IIS69" s="1002"/>
      <c r="IIT69" s="1002"/>
      <c r="IIU69" s="1002"/>
      <c r="IIV69" s="1002"/>
      <c r="IIW69" s="1002"/>
      <c r="IIX69" s="1002"/>
      <c r="IIY69" s="1002"/>
      <c r="IIZ69" s="1002"/>
      <c r="IJA69" s="1002"/>
      <c r="IJB69" s="1002"/>
      <c r="IJC69" s="1002"/>
      <c r="IJD69" s="1002"/>
      <c r="IJE69" s="1002"/>
      <c r="IJF69" s="1002"/>
      <c r="IJG69" s="1002"/>
      <c r="IJH69" s="1002"/>
      <c r="IJI69" s="1002"/>
      <c r="IJJ69" s="1002"/>
      <c r="IJK69" s="1002"/>
      <c r="IJL69" s="1002"/>
      <c r="IJM69" s="1002"/>
      <c r="IJN69" s="1002"/>
      <c r="IJO69" s="1002"/>
      <c r="IJP69" s="1002"/>
      <c r="IJQ69" s="1002"/>
      <c r="IJR69" s="1002"/>
      <c r="IJS69" s="1002"/>
      <c r="IJT69" s="1002"/>
      <c r="IJU69" s="1002"/>
      <c r="IJV69" s="1002"/>
      <c r="IJW69" s="1002"/>
      <c r="IJX69" s="1002"/>
      <c r="IJY69" s="1002"/>
      <c r="IJZ69" s="1002"/>
      <c r="IKA69" s="1002"/>
      <c r="IKB69" s="1002"/>
      <c r="IKC69" s="1002"/>
      <c r="IKD69" s="1002"/>
      <c r="IKE69" s="1002"/>
      <c r="IKF69" s="1002"/>
      <c r="IKG69" s="1002"/>
      <c r="IKH69" s="1002"/>
      <c r="IKI69" s="1002"/>
      <c r="IKJ69" s="1002"/>
      <c r="IKK69" s="1002"/>
      <c r="IKL69" s="1002"/>
      <c r="IKM69" s="1002"/>
      <c r="IKN69" s="1002"/>
      <c r="IKO69" s="1002"/>
      <c r="IKP69" s="1002"/>
      <c r="IKQ69" s="1002"/>
      <c r="IKR69" s="1002"/>
      <c r="IKS69" s="1002"/>
      <c r="IKT69" s="1002"/>
      <c r="IKU69" s="1002"/>
      <c r="IKV69" s="1002"/>
      <c r="IKW69" s="1002"/>
      <c r="IKX69" s="1002"/>
      <c r="IKY69" s="1002"/>
      <c r="IKZ69" s="1002"/>
      <c r="ILA69" s="1002"/>
      <c r="ILB69" s="1002"/>
      <c r="ILC69" s="1002"/>
      <c r="ILD69" s="1002"/>
      <c r="ILE69" s="1002"/>
      <c r="ILF69" s="1002"/>
      <c r="ILG69" s="1002"/>
      <c r="ILH69" s="1002"/>
      <c r="ILI69" s="1002"/>
      <c r="ILJ69" s="1002"/>
      <c r="ILK69" s="1002"/>
      <c r="ILL69" s="1002"/>
      <c r="ILM69" s="1002"/>
      <c r="ILN69" s="1002"/>
      <c r="ILO69" s="1002"/>
      <c r="ILP69" s="1002"/>
      <c r="ILQ69" s="1002"/>
      <c r="ILR69" s="1002"/>
      <c r="ILS69" s="1002"/>
      <c r="ILT69" s="1002"/>
      <c r="ILU69" s="1002"/>
      <c r="ILV69" s="1002"/>
      <c r="ILW69" s="1002"/>
      <c r="ILX69" s="1002"/>
      <c r="ILY69" s="1002"/>
      <c r="ILZ69" s="1002"/>
      <c r="IMA69" s="1002"/>
      <c r="IMB69" s="1002"/>
      <c r="IMC69" s="1002"/>
      <c r="IMD69" s="1002"/>
      <c r="IME69" s="1002"/>
      <c r="IMF69" s="1002"/>
      <c r="IMG69" s="1002"/>
      <c r="IMH69" s="1002"/>
      <c r="IMI69" s="1002"/>
      <c r="IMJ69" s="1002"/>
      <c r="IMK69" s="1002"/>
      <c r="IML69" s="1002"/>
      <c r="IMM69" s="1002"/>
      <c r="IMN69" s="1002"/>
      <c r="IMO69" s="1002"/>
      <c r="IMP69" s="1002"/>
      <c r="IMQ69" s="1002"/>
      <c r="IMR69" s="1002"/>
      <c r="IMS69" s="1002"/>
      <c r="IMT69" s="1002"/>
      <c r="IMU69" s="1002"/>
      <c r="IMV69" s="1002"/>
      <c r="IMW69" s="1002"/>
      <c r="IMX69" s="1002"/>
      <c r="IMY69" s="1002"/>
      <c r="IMZ69" s="1002"/>
      <c r="INA69" s="1002"/>
      <c r="INB69" s="1002"/>
      <c r="INC69" s="1002"/>
      <c r="IND69" s="1002"/>
      <c r="INE69" s="1002"/>
      <c r="INF69" s="1002"/>
      <c r="ING69" s="1002"/>
      <c r="INH69" s="1002"/>
      <c r="INI69" s="1002"/>
      <c r="INJ69" s="1002"/>
      <c r="INK69" s="1002"/>
      <c r="INL69" s="1002"/>
      <c r="INM69" s="1002"/>
      <c r="INN69" s="1002"/>
      <c r="INO69" s="1002"/>
      <c r="INP69" s="1002"/>
      <c r="INQ69" s="1002"/>
      <c r="INR69" s="1002"/>
      <c r="INS69" s="1002"/>
      <c r="INT69" s="1002"/>
      <c r="INU69" s="1002"/>
      <c r="INV69" s="1002"/>
      <c r="INW69" s="1002"/>
      <c r="INX69" s="1002"/>
      <c r="INY69" s="1002"/>
      <c r="INZ69" s="1002"/>
      <c r="IOA69" s="1002"/>
      <c r="IOB69" s="1002"/>
      <c r="IOC69" s="1002"/>
      <c r="IOD69" s="1002"/>
      <c r="IOE69" s="1002"/>
      <c r="IOF69" s="1002"/>
      <c r="IOG69" s="1002"/>
      <c r="IOH69" s="1002"/>
      <c r="IOI69" s="1002"/>
      <c r="IOJ69" s="1002"/>
      <c r="IOK69" s="1002"/>
      <c r="IOL69" s="1002"/>
      <c r="IOM69" s="1002"/>
      <c r="ION69" s="1002"/>
      <c r="IOO69" s="1002"/>
      <c r="IOP69" s="1002"/>
      <c r="IOQ69" s="1002"/>
      <c r="IOR69" s="1002"/>
      <c r="IOS69" s="1002"/>
      <c r="IOT69" s="1002"/>
      <c r="IOU69" s="1002"/>
      <c r="IOV69" s="1002"/>
      <c r="IOW69" s="1002"/>
      <c r="IOX69" s="1002"/>
      <c r="IOY69" s="1002"/>
      <c r="IOZ69" s="1002"/>
      <c r="IPA69" s="1002"/>
      <c r="IPB69" s="1002"/>
      <c r="IPC69" s="1002"/>
      <c r="IPD69" s="1002"/>
      <c r="IPE69" s="1002"/>
      <c r="IPF69" s="1002"/>
      <c r="IPG69" s="1002"/>
      <c r="IPH69" s="1002"/>
      <c r="IPI69" s="1002"/>
      <c r="IPJ69" s="1002"/>
      <c r="IPK69" s="1002"/>
      <c r="IPL69" s="1002"/>
      <c r="IPM69" s="1002"/>
      <c r="IPN69" s="1002"/>
      <c r="IPO69" s="1002"/>
      <c r="IPP69" s="1002"/>
      <c r="IPQ69" s="1002"/>
      <c r="IPR69" s="1002"/>
      <c r="IPS69" s="1002"/>
      <c r="IPT69" s="1002"/>
      <c r="IPU69" s="1002"/>
      <c r="IPV69" s="1002"/>
      <c r="IPW69" s="1002"/>
      <c r="IPX69" s="1002"/>
      <c r="IPY69" s="1002"/>
      <c r="IPZ69" s="1002"/>
      <c r="IQA69" s="1002"/>
      <c r="IQB69" s="1002"/>
      <c r="IQC69" s="1002"/>
      <c r="IQD69" s="1002"/>
      <c r="IQE69" s="1002"/>
      <c r="IQF69" s="1002"/>
      <c r="IQG69" s="1002"/>
      <c r="IQH69" s="1002"/>
      <c r="IQI69" s="1002"/>
      <c r="IQJ69" s="1002"/>
      <c r="IQK69" s="1002"/>
      <c r="IQL69" s="1002"/>
      <c r="IQM69" s="1002"/>
      <c r="IQN69" s="1002"/>
      <c r="IQO69" s="1002"/>
      <c r="IQP69" s="1002"/>
      <c r="IQQ69" s="1002"/>
      <c r="IQR69" s="1002"/>
      <c r="IQS69" s="1002"/>
      <c r="IQT69" s="1002"/>
      <c r="IQU69" s="1002"/>
      <c r="IQV69" s="1002"/>
      <c r="IQW69" s="1002"/>
      <c r="IQX69" s="1002"/>
      <c r="IQY69" s="1002"/>
      <c r="IQZ69" s="1002"/>
      <c r="IRA69" s="1002"/>
      <c r="IRB69" s="1002"/>
      <c r="IRC69" s="1002"/>
      <c r="IRD69" s="1002"/>
      <c r="IRE69" s="1002"/>
      <c r="IRF69" s="1002"/>
      <c r="IRG69" s="1002"/>
      <c r="IRH69" s="1002"/>
      <c r="IRI69" s="1002"/>
      <c r="IRJ69" s="1002"/>
      <c r="IRK69" s="1002"/>
      <c r="IRL69" s="1002"/>
      <c r="IRM69" s="1002"/>
      <c r="IRN69" s="1002"/>
      <c r="IRO69" s="1002"/>
      <c r="IRP69" s="1002"/>
      <c r="IRQ69" s="1002"/>
      <c r="IRR69" s="1002"/>
      <c r="IRS69" s="1002"/>
      <c r="IRT69" s="1002"/>
      <c r="IRU69" s="1002"/>
      <c r="IRV69" s="1002"/>
      <c r="IRW69" s="1002"/>
      <c r="IRX69" s="1002"/>
      <c r="IRY69" s="1002"/>
      <c r="IRZ69" s="1002"/>
      <c r="ISA69" s="1002"/>
      <c r="ISB69" s="1002"/>
      <c r="ISC69" s="1002"/>
      <c r="ISD69" s="1002"/>
      <c r="ISE69" s="1002"/>
      <c r="ISF69" s="1002"/>
      <c r="ISG69" s="1002"/>
      <c r="ISH69" s="1002"/>
      <c r="ISI69" s="1002"/>
      <c r="ISJ69" s="1002"/>
      <c r="ISK69" s="1002"/>
      <c r="ISL69" s="1002"/>
      <c r="ISM69" s="1002"/>
      <c r="ISN69" s="1002"/>
      <c r="ISO69" s="1002"/>
      <c r="ISP69" s="1002"/>
      <c r="ISQ69" s="1002"/>
      <c r="ISR69" s="1002"/>
      <c r="ISS69" s="1002"/>
      <c r="IST69" s="1002"/>
      <c r="ISU69" s="1002"/>
      <c r="ISV69" s="1002"/>
      <c r="ISW69" s="1002"/>
      <c r="ISX69" s="1002"/>
      <c r="ISY69" s="1002"/>
      <c r="ISZ69" s="1002"/>
      <c r="ITA69" s="1002"/>
      <c r="ITB69" s="1002"/>
      <c r="ITC69" s="1002"/>
      <c r="ITD69" s="1002"/>
      <c r="ITE69" s="1002"/>
      <c r="ITF69" s="1002"/>
      <c r="ITG69" s="1002"/>
      <c r="ITH69" s="1002"/>
      <c r="ITI69" s="1002"/>
      <c r="ITJ69" s="1002"/>
      <c r="ITK69" s="1002"/>
      <c r="ITL69" s="1002"/>
      <c r="ITM69" s="1002"/>
      <c r="ITN69" s="1002"/>
      <c r="ITO69" s="1002"/>
      <c r="ITP69" s="1002"/>
      <c r="ITQ69" s="1002"/>
      <c r="ITR69" s="1002"/>
      <c r="ITS69" s="1002"/>
      <c r="ITT69" s="1002"/>
      <c r="ITU69" s="1002"/>
      <c r="ITV69" s="1002"/>
      <c r="ITW69" s="1002"/>
      <c r="ITX69" s="1002"/>
      <c r="ITY69" s="1002"/>
      <c r="ITZ69" s="1002"/>
      <c r="IUA69" s="1002"/>
      <c r="IUB69" s="1002"/>
      <c r="IUC69" s="1002"/>
      <c r="IUD69" s="1002"/>
      <c r="IUE69" s="1002"/>
      <c r="IUF69" s="1002"/>
      <c r="IUG69" s="1002"/>
      <c r="IUH69" s="1002"/>
      <c r="IUI69" s="1002"/>
      <c r="IUJ69" s="1002"/>
      <c r="IUK69" s="1002"/>
      <c r="IUL69" s="1002"/>
      <c r="IUM69" s="1002"/>
      <c r="IUN69" s="1002"/>
      <c r="IUO69" s="1002"/>
      <c r="IUP69" s="1002"/>
      <c r="IUQ69" s="1002"/>
      <c r="IUR69" s="1002"/>
      <c r="IUS69" s="1002"/>
      <c r="IUT69" s="1002"/>
      <c r="IUU69" s="1002"/>
      <c r="IUV69" s="1002"/>
      <c r="IUW69" s="1002"/>
      <c r="IUX69" s="1002"/>
      <c r="IUY69" s="1002"/>
      <c r="IUZ69" s="1002"/>
      <c r="IVA69" s="1002"/>
      <c r="IVB69" s="1002"/>
      <c r="IVC69" s="1002"/>
      <c r="IVD69" s="1002"/>
      <c r="IVE69" s="1002"/>
      <c r="IVF69" s="1002"/>
      <c r="IVG69" s="1002"/>
      <c r="IVH69" s="1002"/>
      <c r="IVI69" s="1002"/>
      <c r="IVJ69" s="1002"/>
      <c r="IVK69" s="1002"/>
      <c r="IVL69" s="1002"/>
      <c r="IVM69" s="1002"/>
      <c r="IVN69" s="1002"/>
      <c r="IVO69" s="1002"/>
      <c r="IVP69" s="1002"/>
      <c r="IVQ69" s="1002"/>
      <c r="IVR69" s="1002"/>
      <c r="IVS69" s="1002"/>
      <c r="IVT69" s="1002"/>
      <c r="IVU69" s="1002"/>
      <c r="IVV69" s="1002"/>
      <c r="IVW69" s="1002"/>
      <c r="IVX69" s="1002"/>
      <c r="IVY69" s="1002"/>
      <c r="IVZ69" s="1002"/>
      <c r="IWA69" s="1002"/>
      <c r="IWB69" s="1002"/>
      <c r="IWC69" s="1002"/>
      <c r="IWD69" s="1002"/>
      <c r="IWE69" s="1002"/>
      <c r="IWF69" s="1002"/>
      <c r="IWG69" s="1002"/>
      <c r="IWH69" s="1002"/>
      <c r="IWI69" s="1002"/>
      <c r="IWJ69" s="1002"/>
      <c r="IWK69" s="1002"/>
      <c r="IWL69" s="1002"/>
      <c r="IWM69" s="1002"/>
      <c r="IWN69" s="1002"/>
      <c r="IWO69" s="1002"/>
      <c r="IWP69" s="1002"/>
      <c r="IWQ69" s="1002"/>
      <c r="IWR69" s="1002"/>
      <c r="IWS69" s="1002"/>
      <c r="IWT69" s="1002"/>
      <c r="IWU69" s="1002"/>
      <c r="IWV69" s="1002"/>
      <c r="IWW69" s="1002"/>
      <c r="IWX69" s="1002"/>
      <c r="IWY69" s="1002"/>
      <c r="IWZ69" s="1002"/>
      <c r="IXA69" s="1002"/>
      <c r="IXB69" s="1002"/>
      <c r="IXC69" s="1002"/>
      <c r="IXD69" s="1002"/>
      <c r="IXE69" s="1002"/>
      <c r="IXF69" s="1002"/>
      <c r="IXG69" s="1002"/>
      <c r="IXH69" s="1002"/>
      <c r="IXI69" s="1002"/>
      <c r="IXJ69" s="1002"/>
      <c r="IXK69" s="1002"/>
      <c r="IXL69" s="1002"/>
      <c r="IXM69" s="1002"/>
      <c r="IXN69" s="1002"/>
      <c r="IXO69" s="1002"/>
      <c r="IXP69" s="1002"/>
      <c r="IXQ69" s="1002"/>
      <c r="IXR69" s="1002"/>
      <c r="IXS69" s="1002"/>
      <c r="IXT69" s="1002"/>
      <c r="IXU69" s="1002"/>
      <c r="IXV69" s="1002"/>
      <c r="IXW69" s="1002"/>
      <c r="IXX69" s="1002"/>
      <c r="IXY69" s="1002"/>
      <c r="IXZ69" s="1002"/>
      <c r="IYA69" s="1002"/>
      <c r="IYB69" s="1002"/>
      <c r="IYC69" s="1002"/>
      <c r="IYD69" s="1002"/>
      <c r="IYE69" s="1002"/>
      <c r="IYF69" s="1002"/>
      <c r="IYG69" s="1002"/>
      <c r="IYH69" s="1002"/>
      <c r="IYI69" s="1002"/>
      <c r="IYJ69" s="1002"/>
      <c r="IYK69" s="1002"/>
      <c r="IYL69" s="1002"/>
      <c r="IYM69" s="1002"/>
      <c r="IYN69" s="1002"/>
      <c r="IYO69" s="1002"/>
      <c r="IYP69" s="1002"/>
      <c r="IYQ69" s="1002"/>
      <c r="IYR69" s="1002"/>
      <c r="IYS69" s="1002"/>
      <c r="IYT69" s="1002"/>
      <c r="IYU69" s="1002"/>
      <c r="IYV69" s="1002"/>
      <c r="IYW69" s="1002"/>
      <c r="IYX69" s="1002"/>
      <c r="IYY69" s="1002"/>
      <c r="IYZ69" s="1002"/>
      <c r="IZA69" s="1002"/>
      <c r="IZB69" s="1002"/>
      <c r="IZC69" s="1002"/>
      <c r="IZD69" s="1002"/>
      <c r="IZE69" s="1002"/>
      <c r="IZF69" s="1002"/>
      <c r="IZG69" s="1002"/>
      <c r="IZH69" s="1002"/>
      <c r="IZI69" s="1002"/>
      <c r="IZJ69" s="1002"/>
      <c r="IZK69" s="1002"/>
      <c r="IZL69" s="1002"/>
      <c r="IZM69" s="1002"/>
      <c r="IZN69" s="1002"/>
      <c r="IZO69" s="1002"/>
      <c r="IZP69" s="1002"/>
      <c r="IZQ69" s="1002"/>
      <c r="IZR69" s="1002"/>
      <c r="IZS69" s="1002"/>
      <c r="IZT69" s="1002"/>
      <c r="IZU69" s="1002"/>
      <c r="IZV69" s="1002"/>
      <c r="IZW69" s="1002"/>
      <c r="IZX69" s="1002"/>
      <c r="IZY69" s="1002"/>
      <c r="IZZ69" s="1002"/>
      <c r="JAA69" s="1002"/>
      <c r="JAB69" s="1002"/>
      <c r="JAC69" s="1002"/>
      <c r="JAD69" s="1002"/>
      <c r="JAE69" s="1002"/>
      <c r="JAF69" s="1002"/>
      <c r="JAG69" s="1002"/>
      <c r="JAH69" s="1002"/>
      <c r="JAI69" s="1002"/>
      <c r="JAJ69" s="1002"/>
      <c r="JAK69" s="1002"/>
      <c r="JAL69" s="1002"/>
      <c r="JAM69" s="1002"/>
      <c r="JAN69" s="1002"/>
      <c r="JAO69" s="1002"/>
      <c r="JAP69" s="1002"/>
      <c r="JAQ69" s="1002"/>
      <c r="JAR69" s="1002"/>
      <c r="JAS69" s="1002"/>
      <c r="JAT69" s="1002"/>
      <c r="JAU69" s="1002"/>
      <c r="JAV69" s="1002"/>
      <c r="JAW69" s="1002"/>
      <c r="JAX69" s="1002"/>
      <c r="JAY69" s="1002"/>
      <c r="JAZ69" s="1002"/>
      <c r="JBA69" s="1002"/>
      <c r="JBB69" s="1002"/>
      <c r="JBC69" s="1002"/>
      <c r="JBD69" s="1002"/>
      <c r="JBE69" s="1002"/>
      <c r="JBF69" s="1002"/>
      <c r="JBG69" s="1002"/>
      <c r="JBH69" s="1002"/>
      <c r="JBI69" s="1002"/>
      <c r="JBJ69" s="1002"/>
      <c r="JBK69" s="1002"/>
      <c r="JBL69" s="1002"/>
      <c r="JBM69" s="1002"/>
      <c r="JBN69" s="1002"/>
      <c r="JBO69" s="1002"/>
      <c r="JBP69" s="1002"/>
      <c r="JBQ69" s="1002"/>
      <c r="JBR69" s="1002"/>
      <c r="JBS69" s="1002"/>
      <c r="JBT69" s="1002"/>
      <c r="JBU69" s="1002"/>
      <c r="JBV69" s="1002"/>
      <c r="JBW69" s="1002"/>
      <c r="JBX69" s="1002"/>
      <c r="JBY69" s="1002"/>
      <c r="JBZ69" s="1002"/>
      <c r="JCA69" s="1002"/>
      <c r="JCB69" s="1002"/>
      <c r="JCC69" s="1002"/>
      <c r="JCD69" s="1002"/>
      <c r="JCE69" s="1002"/>
      <c r="JCF69" s="1002"/>
      <c r="JCG69" s="1002"/>
      <c r="JCH69" s="1002"/>
      <c r="JCI69" s="1002"/>
      <c r="JCJ69" s="1002"/>
      <c r="JCK69" s="1002"/>
      <c r="JCL69" s="1002"/>
      <c r="JCM69" s="1002"/>
      <c r="JCN69" s="1002"/>
      <c r="JCO69" s="1002"/>
      <c r="JCP69" s="1002"/>
      <c r="JCQ69" s="1002"/>
      <c r="JCR69" s="1002"/>
      <c r="JCS69" s="1002"/>
      <c r="JCT69" s="1002"/>
      <c r="JCU69" s="1002"/>
      <c r="JCV69" s="1002"/>
      <c r="JCW69" s="1002"/>
      <c r="JCX69" s="1002"/>
      <c r="JCY69" s="1002"/>
      <c r="JCZ69" s="1002"/>
      <c r="JDA69" s="1002"/>
      <c r="JDB69" s="1002"/>
      <c r="JDC69" s="1002"/>
      <c r="JDD69" s="1002"/>
      <c r="JDE69" s="1002"/>
      <c r="JDF69" s="1002"/>
      <c r="JDG69" s="1002"/>
      <c r="JDH69" s="1002"/>
      <c r="JDI69" s="1002"/>
      <c r="JDJ69" s="1002"/>
      <c r="JDK69" s="1002"/>
      <c r="JDL69" s="1002"/>
      <c r="JDM69" s="1002"/>
      <c r="JDN69" s="1002"/>
      <c r="JDO69" s="1002"/>
      <c r="JDP69" s="1002"/>
      <c r="JDQ69" s="1002"/>
      <c r="JDR69" s="1002"/>
      <c r="JDS69" s="1002"/>
      <c r="JDT69" s="1002"/>
      <c r="JDU69" s="1002"/>
      <c r="JDV69" s="1002"/>
      <c r="JDW69" s="1002"/>
      <c r="JDX69" s="1002"/>
      <c r="JDY69" s="1002"/>
      <c r="JDZ69" s="1002"/>
      <c r="JEA69" s="1002"/>
      <c r="JEB69" s="1002"/>
      <c r="JEC69" s="1002"/>
      <c r="JED69" s="1002"/>
      <c r="JEE69" s="1002"/>
      <c r="JEF69" s="1002"/>
      <c r="JEG69" s="1002"/>
      <c r="JEH69" s="1002"/>
      <c r="JEI69" s="1002"/>
      <c r="JEJ69" s="1002"/>
      <c r="JEK69" s="1002"/>
      <c r="JEL69" s="1002"/>
      <c r="JEM69" s="1002"/>
      <c r="JEN69" s="1002"/>
      <c r="JEO69" s="1002"/>
      <c r="JEP69" s="1002"/>
      <c r="JEQ69" s="1002"/>
      <c r="JER69" s="1002"/>
      <c r="JES69" s="1002"/>
      <c r="JET69" s="1002"/>
      <c r="JEU69" s="1002"/>
      <c r="JEV69" s="1002"/>
      <c r="JEW69" s="1002"/>
      <c r="JEX69" s="1002"/>
      <c r="JEY69" s="1002"/>
      <c r="JEZ69" s="1002"/>
      <c r="JFA69" s="1002"/>
      <c r="JFB69" s="1002"/>
      <c r="JFC69" s="1002"/>
      <c r="JFD69" s="1002"/>
      <c r="JFE69" s="1002"/>
      <c r="JFF69" s="1002"/>
      <c r="JFG69" s="1002"/>
      <c r="JFH69" s="1002"/>
      <c r="JFI69" s="1002"/>
      <c r="JFJ69" s="1002"/>
      <c r="JFK69" s="1002"/>
      <c r="JFL69" s="1002"/>
      <c r="JFM69" s="1002"/>
      <c r="JFN69" s="1002"/>
      <c r="JFO69" s="1002"/>
      <c r="JFP69" s="1002"/>
      <c r="JFQ69" s="1002"/>
      <c r="JFR69" s="1002"/>
      <c r="JFS69" s="1002"/>
      <c r="JFT69" s="1002"/>
      <c r="JFU69" s="1002"/>
      <c r="JFV69" s="1002"/>
      <c r="JFW69" s="1002"/>
      <c r="JFX69" s="1002"/>
      <c r="JFY69" s="1002"/>
      <c r="JFZ69" s="1002"/>
      <c r="JGA69" s="1002"/>
      <c r="JGB69" s="1002"/>
      <c r="JGC69" s="1002"/>
      <c r="JGD69" s="1002"/>
      <c r="JGE69" s="1002"/>
      <c r="JGF69" s="1002"/>
      <c r="JGG69" s="1002"/>
      <c r="JGH69" s="1002"/>
      <c r="JGI69" s="1002"/>
      <c r="JGJ69" s="1002"/>
      <c r="JGK69" s="1002"/>
      <c r="JGL69" s="1002"/>
      <c r="JGM69" s="1002"/>
      <c r="JGN69" s="1002"/>
      <c r="JGO69" s="1002"/>
      <c r="JGP69" s="1002"/>
      <c r="JGQ69" s="1002"/>
      <c r="JGR69" s="1002"/>
      <c r="JGS69" s="1002"/>
      <c r="JGT69" s="1002"/>
      <c r="JGU69" s="1002"/>
      <c r="JGV69" s="1002"/>
      <c r="JGW69" s="1002"/>
      <c r="JGX69" s="1002"/>
      <c r="JGY69" s="1002"/>
      <c r="JGZ69" s="1002"/>
      <c r="JHA69" s="1002"/>
      <c r="JHB69" s="1002"/>
      <c r="JHC69" s="1002"/>
      <c r="JHD69" s="1002"/>
      <c r="JHE69" s="1002"/>
      <c r="JHF69" s="1002"/>
      <c r="JHG69" s="1002"/>
      <c r="JHH69" s="1002"/>
      <c r="JHI69" s="1002"/>
      <c r="JHJ69" s="1002"/>
      <c r="JHK69" s="1002"/>
      <c r="JHL69" s="1002"/>
      <c r="JHM69" s="1002"/>
      <c r="JHN69" s="1002"/>
      <c r="JHO69" s="1002"/>
      <c r="JHP69" s="1002"/>
      <c r="JHQ69" s="1002"/>
      <c r="JHR69" s="1002"/>
      <c r="JHS69" s="1002"/>
      <c r="JHT69" s="1002"/>
      <c r="JHU69" s="1002"/>
      <c r="JHV69" s="1002"/>
      <c r="JHW69" s="1002"/>
      <c r="JHX69" s="1002"/>
      <c r="JHY69" s="1002"/>
      <c r="JHZ69" s="1002"/>
      <c r="JIA69" s="1002"/>
      <c r="JIB69" s="1002"/>
      <c r="JIC69" s="1002"/>
      <c r="JID69" s="1002"/>
      <c r="JIE69" s="1002"/>
      <c r="JIF69" s="1002"/>
      <c r="JIG69" s="1002"/>
      <c r="JIH69" s="1002"/>
      <c r="JII69" s="1002"/>
      <c r="JIJ69" s="1002"/>
      <c r="JIK69" s="1002"/>
      <c r="JIL69" s="1002"/>
      <c r="JIM69" s="1002"/>
      <c r="JIN69" s="1002"/>
      <c r="JIO69" s="1002"/>
      <c r="JIP69" s="1002"/>
      <c r="JIQ69" s="1002"/>
      <c r="JIR69" s="1002"/>
      <c r="JIS69" s="1002"/>
      <c r="JIT69" s="1002"/>
      <c r="JIU69" s="1002"/>
      <c r="JIV69" s="1002"/>
      <c r="JIW69" s="1002"/>
      <c r="JIX69" s="1002"/>
      <c r="JIY69" s="1002"/>
      <c r="JIZ69" s="1002"/>
      <c r="JJA69" s="1002"/>
      <c r="JJB69" s="1002"/>
      <c r="JJC69" s="1002"/>
      <c r="JJD69" s="1002"/>
      <c r="JJE69" s="1002"/>
      <c r="JJF69" s="1002"/>
      <c r="JJG69" s="1002"/>
      <c r="JJH69" s="1002"/>
      <c r="JJI69" s="1002"/>
      <c r="JJJ69" s="1002"/>
      <c r="JJK69" s="1002"/>
      <c r="JJL69" s="1002"/>
      <c r="JJM69" s="1002"/>
      <c r="JJN69" s="1002"/>
      <c r="JJO69" s="1002"/>
      <c r="JJP69" s="1002"/>
      <c r="JJQ69" s="1002"/>
      <c r="JJR69" s="1002"/>
      <c r="JJS69" s="1002"/>
      <c r="JJT69" s="1002"/>
      <c r="JJU69" s="1002"/>
      <c r="JJV69" s="1002"/>
      <c r="JJW69" s="1002"/>
      <c r="JJX69" s="1002"/>
      <c r="JJY69" s="1002"/>
      <c r="JJZ69" s="1002"/>
      <c r="JKA69" s="1002"/>
      <c r="JKB69" s="1002"/>
      <c r="JKC69" s="1002"/>
      <c r="JKD69" s="1002"/>
      <c r="JKE69" s="1002"/>
      <c r="JKF69" s="1002"/>
      <c r="JKG69" s="1002"/>
      <c r="JKH69" s="1002"/>
      <c r="JKI69" s="1002"/>
      <c r="JKJ69" s="1002"/>
      <c r="JKK69" s="1002"/>
      <c r="JKL69" s="1002"/>
      <c r="JKM69" s="1002"/>
      <c r="JKN69" s="1002"/>
      <c r="JKO69" s="1002"/>
      <c r="JKP69" s="1002"/>
      <c r="JKQ69" s="1002"/>
      <c r="JKR69" s="1002"/>
      <c r="JKS69" s="1002"/>
      <c r="JKT69" s="1002"/>
      <c r="JKU69" s="1002"/>
      <c r="JKV69" s="1002"/>
      <c r="JKW69" s="1002"/>
      <c r="JKX69" s="1002"/>
      <c r="JKY69" s="1002"/>
      <c r="JKZ69" s="1002"/>
      <c r="JLA69" s="1002"/>
      <c r="JLB69" s="1002"/>
      <c r="JLC69" s="1002"/>
      <c r="JLD69" s="1002"/>
      <c r="JLE69" s="1002"/>
      <c r="JLF69" s="1002"/>
      <c r="JLG69" s="1002"/>
      <c r="JLH69" s="1002"/>
      <c r="JLI69" s="1002"/>
      <c r="JLJ69" s="1002"/>
      <c r="JLK69" s="1002"/>
      <c r="JLL69" s="1002"/>
      <c r="JLM69" s="1002"/>
      <c r="JLN69" s="1002"/>
      <c r="JLO69" s="1002"/>
      <c r="JLP69" s="1002"/>
      <c r="JLQ69" s="1002"/>
      <c r="JLR69" s="1002"/>
      <c r="JLS69" s="1002"/>
      <c r="JLT69" s="1002"/>
      <c r="JLU69" s="1002"/>
      <c r="JLV69" s="1002"/>
      <c r="JLW69" s="1002"/>
      <c r="JLX69" s="1002"/>
      <c r="JLY69" s="1002"/>
      <c r="JLZ69" s="1002"/>
      <c r="JMA69" s="1002"/>
      <c r="JMB69" s="1002"/>
      <c r="JMC69" s="1002"/>
      <c r="JMD69" s="1002"/>
      <c r="JME69" s="1002"/>
      <c r="JMF69" s="1002"/>
      <c r="JMG69" s="1002"/>
      <c r="JMH69" s="1002"/>
      <c r="JMI69" s="1002"/>
      <c r="JMJ69" s="1002"/>
      <c r="JMK69" s="1002"/>
      <c r="JML69" s="1002"/>
      <c r="JMM69" s="1002"/>
      <c r="JMN69" s="1002"/>
      <c r="JMO69" s="1002"/>
      <c r="JMP69" s="1002"/>
      <c r="JMQ69" s="1002"/>
      <c r="JMR69" s="1002"/>
      <c r="JMS69" s="1002"/>
      <c r="JMT69" s="1002"/>
      <c r="JMU69" s="1002"/>
      <c r="JMV69" s="1002"/>
      <c r="JMW69" s="1002"/>
      <c r="JMX69" s="1002"/>
      <c r="JMY69" s="1002"/>
      <c r="JMZ69" s="1002"/>
      <c r="JNA69" s="1002"/>
      <c r="JNB69" s="1002"/>
      <c r="JNC69" s="1002"/>
      <c r="JND69" s="1002"/>
      <c r="JNE69" s="1002"/>
      <c r="JNF69" s="1002"/>
      <c r="JNG69" s="1002"/>
      <c r="JNH69" s="1002"/>
      <c r="JNI69" s="1002"/>
      <c r="JNJ69" s="1002"/>
      <c r="JNK69" s="1002"/>
      <c r="JNL69" s="1002"/>
      <c r="JNM69" s="1002"/>
      <c r="JNN69" s="1002"/>
      <c r="JNO69" s="1002"/>
      <c r="JNP69" s="1002"/>
      <c r="JNQ69" s="1002"/>
      <c r="JNR69" s="1002"/>
      <c r="JNS69" s="1002"/>
      <c r="JNT69" s="1002"/>
      <c r="JNU69" s="1002"/>
      <c r="JNV69" s="1002"/>
      <c r="JNW69" s="1002"/>
      <c r="JNX69" s="1002"/>
      <c r="JNY69" s="1002"/>
      <c r="JNZ69" s="1002"/>
      <c r="JOA69" s="1002"/>
      <c r="JOB69" s="1002"/>
      <c r="JOC69" s="1002"/>
      <c r="JOD69" s="1002"/>
      <c r="JOE69" s="1002"/>
      <c r="JOF69" s="1002"/>
      <c r="JOG69" s="1002"/>
      <c r="JOH69" s="1002"/>
      <c r="JOI69" s="1002"/>
      <c r="JOJ69" s="1002"/>
      <c r="JOK69" s="1002"/>
      <c r="JOL69" s="1002"/>
      <c r="JOM69" s="1002"/>
      <c r="JON69" s="1002"/>
      <c r="JOO69" s="1002"/>
      <c r="JOP69" s="1002"/>
      <c r="JOQ69" s="1002"/>
      <c r="JOR69" s="1002"/>
      <c r="JOS69" s="1002"/>
      <c r="JOT69" s="1002"/>
      <c r="JOU69" s="1002"/>
      <c r="JOV69" s="1002"/>
      <c r="JOW69" s="1002"/>
      <c r="JOX69" s="1002"/>
      <c r="JOY69" s="1002"/>
      <c r="JOZ69" s="1002"/>
      <c r="JPA69" s="1002"/>
      <c r="JPB69" s="1002"/>
      <c r="JPC69" s="1002"/>
      <c r="JPD69" s="1002"/>
      <c r="JPE69" s="1002"/>
      <c r="JPF69" s="1002"/>
      <c r="JPG69" s="1002"/>
      <c r="JPH69" s="1002"/>
      <c r="JPI69" s="1002"/>
      <c r="JPJ69" s="1002"/>
      <c r="JPK69" s="1002"/>
      <c r="JPL69" s="1002"/>
      <c r="JPM69" s="1002"/>
      <c r="JPN69" s="1002"/>
      <c r="JPO69" s="1002"/>
      <c r="JPP69" s="1002"/>
      <c r="JPQ69" s="1002"/>
      <c r="JPR69" s="1002"/>
      <c r="JPS69" s="1002"/>
      <c r="JPT69" s="1002"/>
      <c r="JPU69" s="1002"/>
      <c r="JPV69" s="1002"/>
      <c r="JPW69" s="1002"/>
      <c r="JPX69" s="1002"/>
      <c r="JPY69" s="1002"/>
      <c r="JPZ69" s="1002"/>
      <c r="JQA69" s="1002"/>
      <c r="JQB69" s="1002"/>
      <c r="JQC69" s="1002"/>
      <c r="JQD69" s="1002"/>
      <c r="JQE69" s="1002"/>
      <c r="JQF69" s="1002"/>
      <c r="JQG69" s="1002"/>
      <c r="JQH69" s="1002"/>
      <c r="JQI69" s="1002"/>
      <c r="JQJ69" s="1002"/>
      <c r="JQK69" s="1002"/>
      <c r="JQL69" s="1002"/>
      <c r="JQM69" s="1002"/>
      <c r="JQN69" s="1002"/>
      <c r="JQO69" s="1002"/>
      <c r="JQP69" s="1002"/>
      <c r="JQQ69" s="1002"/>
      <c r="JQR69" s="1002"/>
      <c r="JQS69" s="1002"/>
      <c r="JQT69" s="1002"/>
      <c r="JQU69" s="1002"/>
      <c r="JQV69" s="1002"/>
      <c r="JQW69" s="1002"/>
      <c r="JQX69" s="1002"/>
      <c r="JQY69" s="1002"/>
      <c r="JQZ69" s="1002"/>
      <c r="JRA69" s="1002"/>
      <c r="JRB69" s="1002"/>
      <c r="JRC69" s="1002"/>
      <c r="JRD69" s="1002"/>
      <c r="JRE69" s="1002"/>
      <c r="JRF69" s="1002"/>
      <c r="JRG69" s="1002"/>
      <c r="JRH69" s="1002"/>
      <c r="JRI69" s="1002"/>
      <c r="JRJ69" s="1002"/>
      <c r="JRK69" s="1002"/>
      <c r="JRL69" s="1002"/>
      <c r="JRM69" s="1002"/>
      <c r="JRN69" s="1002"/>
      <c r="JRO69" s="1002"/>
      <c r="JRP69" s="1002"/>
      <c r="JRQ69" s="1002"/>
      <c r="JRR69" s="1002"/>
      <c r="JRS69" s="1002"/>
      <c r="JRT69" s="1002"/>
      <c r="JRU69" s="1002"/>
      <c r="JRV69" s="1002"/>
      <c r="JRW69" s="1002"/>
      <c r="JRX69" s="1002"/>
      <c r="JRY69" s="1002"/>
      <c r="JRZ69" s="1002"/>
      <c r="JSA69" s="1002"/>
      <c r="JSB69" s="1002"/>
      <c r="JSC69" s="1002"/>
      <c r="JSD69" s="1002"/>
      <c r="JSE69" s="1002"/>
      <c r="JSF69" s="1002"/>
      <c r="JSG69" s="1002"/>
      <c r="JSH69" s="1002"/>
      <c r="JSI69" s="1002"/>
      <c r="JSJ69" s="1002"/>
      <c r="JSK69" s="1002"/>
      <c r="JSL69" s="1002"/>
      <c r="JSM69" s="1002"/>
      <c r="JSN69" s="1002"/>
      <c r="JSO69" s="1002"/>
      <c r="JSP69" s="1002"/>
      <c r="JSQ69" s="1002"/>
      <c r="JSR69" s="1002"/>
      <c r="JSS69" s="1002"/>
      <c r="JST69" s="1002"/>
      <c r="JSU69" s="1002"/>
      <c r="JSV69" s="1002"/>
      <c r="JSW69" s="1002"/>
      <c r="JSX69" s="1002"/>
      <c r="JSY69" s="1002"/>
      <c r="JSZ69" s="1002"/>
      <c r="JTA69" s="1002"/>
      <c r="JTB69" s="1002"/>
      <c r="JTC69" s="1002"/>
      <c r="JTD69" s="1002"/>
      <c r="JTE69" s="1002"/>
      <c r="JTF69" s="1002"/>
      <c r="JTG69" s="1002"/>
      <c r="JTH69" s="1002"/>
      <c r="JTI69" s="1002"/>
      <c r="JTJ69" s="1002"/>
      <c r="JTK69" s="1002"/>
      <c r="JTL69" s="1002"/>
      <c r="JTM69" s="1002"/>
      <c r="JTN69" s="1002"/>
      <c r="JTO69" s="1002"/>
      <c r="JTP69" s="1002"/>
      <c r="JTQ69" s="1002"/>
      <c r="JTR69" s="1002"/>
      <c r="JTS69" s="1002"/>
      <c r="JTT69" s="1002"/>
      <c r="JTU69" s="1002"/>
      <c r="JTV69" s="1002"/>
      <c r="JTW69" s="1002"/>
      <c r="JTX69" s="1002"/>
      <c r="JTY69" s="1002"/>
      <c r="JTZ69" s="1002"/>
      <c r="JUA69" s="1002"/>
      <c r="JUB69" s="1002"/>
      <c r="JUC69" s="1002"/>
      <c r="JUD69" s="1002"/>
      <c r="JUE69" s="1002"/>
      <c r="JUF69" s="1002"/>
      <c r="JUG69" s="1002"/>
      <c r="JUH69" s="1002"/>
      <c r="JUI69" s="1002"/>
      <c r="JUJ69" s="1002"/>
      <c r="JUK69" s="1002"/>
      <c r="JUL69" s="1002"/>
      <c r="JUM69" s="1002"/>
      <c r="JUN69" s="1002"/>
      <c r="JUO69" s="1002"/>
      <c r="JUP69" s="1002"/>
      <c r="JUQ69" s="1002"/>
      <c r="JUR69" s="1002"/>
      <c r="JUS69" s="1002"/>
      <c r="JUT69" s="1002"/>
      <c r="JUU69" s="1002"/>
      <c r="JUV69" s="1002"/>
      <c r="JUW69" s="1002"/>
      <c r="JUX69" s="1002"/>
      <c r="JUY69" s="1002"/>
      <c r="JUZ69" s="1002"/>
      <c r="JVA69" s="1002"/>
      <c r="JVB69" s="1002"/>
      <c r="JVC69" s="1002"/>
      <c r="JVD69" s="1002"/>
      <c r="JVE69" s="1002"/>
      <c r="JVF69" s="1002"/>
      <c r="JVG69" s="1002"/>
      <c r="JVH69" s="1002"/>
      <c r="JVI69" s="1002"/>
      <c r="JVJ69" s="1002"/>
      <c r="JVK69" s="1002"/>
      <c r="JVL69" s="1002"/>
      <c r="JVM69" s="1002"/>
      <c r="JVN69" s="1002"/>
      <c r="JVO69" s="1002"/>
      <c r="JVP69" s="1002"/>
      <c r="JVQ69" s="1002"/>
      <c r="JVR69" s="1002"/>
      <c r="JVS69" s="1002"/>
      <c r="JVT69" s="1002"/>
      <c r="JVU69" s="1002"/>
      <c r="JVV69" s="1002"/>
      <c r="JVW69" s="1002"/>
      <c r="JVX69" s="1002"/>
      <c r="JVY69" s="1002"/>
      <c r="JVZ69" s="1002"/>
      <c r="JWA69" s="1002"/>
      <c r="JWB69" s="1002"/>
      <c r="JWC69" s="1002"/>
      <c r="JWD69" s="1002"/>
      <c r="JWE69" s="1002"/>
      <c r="JWF69" s="1002"/>
      <c r="JWG69" s="1002"/>
      <c r="JWH69" s="1002"/>
      <c r="JWI69" s="1002"/>
      <c r="JWJ69" s="1002"/>
      <c r="JWK69" s="1002"/>
      <c r="JWL69" s="1002"/>
      <c r="JWM69" s="1002"/>
      <c r="JWN69" s="1002"/>
      <c r="JWO69" s="1002"/>
      <c r="JWP69" s="1002"/>
      <c r="JWQ69" s="1002"/>
      <c r="JWR69" s="1002"/>
      <c r="JWS69" s="1002"/>
      <c r="JWT69" s="1002"/>
      <c r="JWU69" s="1002"/>
      <c r="JWV69" s="1002"/>
      <c r="JWW69" s="1002"/>
      <c r="JWX69" s="1002"/>
      <c r="JWY69" s="1002"/>
      <c r="JWZ69" s="1002"/>
      <c r="JXA69" s="1002"/>
      <c r="JXB69" s="1002"/>
      <c r="JXC69" s="1002"/>
      <c r="JXD69" s="1002"/>
      <c r="JXE69" s="1002"/>
      <c r="JXF69" s="1002"/>
      <c r="JXG69" s="1002"/>
      <c r="JXH69" s="1002"/>
      <c r="JXI69" s="1002"/>
      <c r="JXJ69" s="1002"/>
      <c r="JXK69" s="1002"/>
      <c r="JXL69" s="1002"/>
      <c r="JXM69" s="1002"/>
      <c r="JXN69" s="1002"/>
      <c r="JXO69" s="1002"/>
      <c r="JXP69" s="1002"/>
      <c r="JXQ69" s="1002"/>
      <c r="JXR69" s="1002"/>
      <c r="JXS69" s="1002"/>
      <c r="JXT69" s="1002"/>
      <c r="JXU69" s="1002"/>
      <c r="JXV69" s="1002"/>
      <c r="JXW69" s="1002"/>
      <c r="JXX69" s="1002"/>
      <c r="JXY69" s="1002"/>
      <c r="JXZ69" s="1002"/>
      <c r="JYA69" s="1002"/>
      <c r="JYB69" s="1002"/>
      <c r="JYC69" s="1002"/>
      <c r="JYD69" s="1002"/>
      <c r="JYE69" s="1002"/>
      <c r="JYF69" s="1002"/>
      <c r="JYG69" s="1002"/>
      <c r="JYH69" s="1002"/>
      <c r="JYI69" s="1002"/>
      <c r="JYJ69" s="1002"/>
      <c r="JYK69" s="1002"/>
      <c r="JYL69" s="1002"/>
      <c r="JYM69" s="1002"/>
      <c r="JYN69" s="1002"/>
      <c r="JYO69" s="1002"/>
      <c r="JYP69" s="1002"/>
      <c r="JYQ69" s="1002"/>
      <c r="JYR69" s="1002"/>
      <c r="JYS69" s="1002"/>
      <c r="JYT69" s="1002"/>
      <c r="JYU69" s="1002"/>
      <c r="JYV69" s="1002"/>
      <c r="JYW69" s="1002"/>
      <c r="JYX69" s="1002"/>
      <c r="JYY69" s="1002"/>
      <c r="JYZ69" s="1002"/>
      <c r="JZA69" s="1002"/>
      <c r="JZB69" s="1002"/>
      <c r="JZC69" s="1002"/>
      <c r="JZD69" s="1002"/>
      <c r="JZE69" s="1002"/>
      <c r="JZF69" s="1002"/>
      <c r="JZG69" s="1002"/>
      <c r="JZH69" s="1002"/>
      <c r="JZI69" s="1002"/>
      <c r="JZJ69" s="1002"/>
      <c r="JZK69" s="1002"/>
      <c r="JZL69" s="1002"/>
      <c r="JZM69" s="1002"/>
      <c r="JZN69" s="1002"/>
      <c r="JZO69" s="1002"/>
      <c r="JZP69" s="1002"/>
      <c r="JZQ69" s="1002"/>
      <c r="JZR69" s="1002"/>
      <c r="JZS69" s="1002"/>
      <c r="JZT69" s="1002"/>
      <c r="JZU69" s="1002"/>
      <c r="JZV69" s="1002"/>
      <c r="JZW69" s="1002"/>
      <c r="JZX69" s="1002"/>
      <c r="JZY69" s="1002"/>
      <c r="JZZ69" s="1002"/>
      <c r="KAA69" s="1002"/>
      <c r="KAB69" s="1002"/>
      <c r="KAC69" s="1002"/>
      <c r="KAD69" s="1002"/>
      <c r="KAE69" s="1002"/>
      <c r="KAF69" s="1002"/>
      <c r="KAG69" s="1002"/>
      <c r="KAH69" s="1002"/>
      <c r="KAI69" s="1002"/>
      <c r="KAJ69" s="1002"/>
      <c r="KAK69" s="1002"/>
      <c r="KAL69" s="1002"/>
      <c r="KAM69" s="1002"/>
      <c r="KAN69" s="1002"/>
      <c r="KAO69" s="1002"/>
      <c r="KAP69" s="1002"/>
      <c r="KAQ69" s="1002"/>
      <c r="KAR69" s="1002"/>
      <c r="KAS69" s="1002"/>
      <c r="KAT69" s="1002"/>
      <c r="KAU69" s="1002"/>
      <c r="KAV69" s="1002"/>
      <c r="KAW69" s="1002"/>
      <c r="KAX69" s="1002"/>
      <c r="KAY69" s="1002"/>
      <c r="KAZ69" s="1002"/>
      <c r="KBA69" s="1002"/>
      <c r="KBB69" s="1002"/>
      <c r="KBC69" s="1002"/>
      <c r="KBD69" s="1002"/>
      <c r="KBE69" s="1002"/>
      <c r="KBF69" s="1002"/>
      <c r="KBG69" s="1002"/>
      <c r="KBH69" s="1002"/>
      <c r="KBI69" s="1002"/>
      <c r="KBJ69" s="1002"/>
      <c r="KBK69" s="1002"/>
      <c r="KBL69" s="1002"/>
      <c r="KBM69" s="1002"/>
      <c r="KBN69" s="1002"/>
      <c r="KBO69" s="1002"/>
      <c r="KBP69" s="1002"/>
      <c r="KBQ69" s="1002"/>
      <c r="KBR69" s="1002"/>
      <c r="KBS69" s="1002"/>
      <c r="KBT69" s="1002"/>
      <c r="KBU69" s="1002"/>
      <c r="KBV69" s="1002"/>
      <c r="KBW69" s="1002"/>
      <c r="KBX69" s="1002"/>
      <c r="KBY69" s="1002"/>
      <c r="KBZ69" s="1002"/>
      <c r="KCA69" s="1002"/>
      <c r="KCB69" s="1002"/>
      <c r="KCC69" s="1002"/>
      <c r="KCD69" s="1002"/>
      <c r="KCE69" s="1002"/>
      <c r="KCF69" s="1002"/>
      <c r="KCG69" s="1002"/>
      <c r="KCH69" s="1002"/>
      <c r="KCI69" s="1002"/>
      <c r="KCJ69" s="1002"/>
      <c r="KCK69" s="1002"/>
      <c r="KCL69" s="1002"/>
      <c r="KCM69" s="1002"/>
      <c r="KCN69" s="1002"/>
      <c r="KCO69" s="1002"/>
      <c r="KCP69" s="1002"/>
      <c r="KCQ69" s="1002"/>
      <c r="KCR69" s="1002"/>
      <c r="KCS69" s="1002"/>
      <c r="KCT69" s="1002"/>
      <c r="KCU69" s="1002"/>
      <c r="KCV69" s="1002"/>
      <c r="KCW69" s="1002"/>
      <c r="KCX69" s="1002"/>
      <c r="KCY69" s="1002"/>
      <c r="KCZ69" s="1002"/>
      <c r="KDA69" s="1002"/>
      <c r="KDB69" s="1002"/>
      <c r="KDC69" s="1002"/>
      <c r="KDD69" s="1002"/>
      <c r="KDE69" s="1002"/>
      <c r="KDF69" s="1002"/>
      <c r="KDG69" s="1002"/>
      <c r="KDH69" s="1002"/>
      <c r="KDI69" s="1002"/>
      <c r="KDJ69" s="1002"/>
      <c r="KDK69" s="1002"/>
      <c r="KDL69" s="1002"/>
      <c r="KDM69" s="1002"/>
      <c r="KDN69" s="1002"/>
      <c r="KDO69" s="1002"/>
      <c r="KDP69" s="1002"/>
      <c r="KDQ69" s="1002"/>
      <c r="KDR69" s="1002"/>
      <c r="KDS69" s="1002"/>
      <c r="KDT69" s="1002"/>
      <c r="KDU69" s="1002"/>
      <c r="KDV69" s="1002"/>
      <c r="KDW69" s="1002"/>
      <c r="KDX69" s="1002"/>
      <c r="KDY69" s="1002"/>
      <c r="KDZ69" s="1002"/>
      <c r="KEA69" s="1002"/>
      <c r="KEB69" s="1002"/>
      <c r="KEC69" s="1002"/>
      <c r="KED69" s="1002"/>
      <c r="KEE69" s="1002"/>
      <c r="KEF69" s="1002"/>
      <c r="KEG69" s="1002"/>
      <c r="KEH69" s="1002"/>
      <c r="KEI69" s="1002"/>
      <c r="KEJ69" s="1002"/>
      <c r="KEK69" s="1002"/>
      <c r="KEL69" s="1002"/>
      <c r="KEM69" s="1002"/>
      <c r="KEN69" s="1002"/>
      <c r="KEO69" s="1002"/>
      <c r="KEP69" s="1002"/>
      <c r="KEQ69" s="1002"/>
      <c r="KER69" s="1002"/>
      <c r="KES69" s="1002"/>
      <c r="KET69" s="1002"/>
      <c r="KEU69" s="1002"/>
      <c r="KEV69" s="1002"/>
      <c r="KEW69" s="1002"/>
      <c r="KEX69" s="1002"/>
      <c r="KEY69" s="1002"/>
      <c r="KEZ69" s="1002"/>
      <c r="KFA69" s="1002"/>
      <c r="KFB69" s="1002"/>
      <c r="KFC69" s="1002"/>
      <c r="KFD69" s="1002"/>
      <c r="KFE69" s="1002"/>
      <c r="KFF69" s="1002"/>
      <c r="KFG69" s="1002"/>
      <c r="KFH69" s="1002"/>
      <c r="KFI69" s="1002"/>
      <c r="KFJ69" s="1002"/>
      <c r="KFK69" s="1002"/>
      <c r="KFL69" s="1002"/>
      <c r="KFM69" s="1002"/>
      <c r="KFN69" s="1002"/>
      <c r="KFO69" s="1002"/>
      <c r="KFP69" s="1002"/>
      <c r="KFQ69" s="1002"/>
      <c r="KFR69" s="1002"/>
      <c r="KFS69" s="1002"/>
      <c r="KFT69" s="1002"/>
      <c r="KFU69" s="1002"/>
      <c r="KFV69" s="1002"/>
      <c r="KFW69" s="1002"/>
      <c r="KFX69" s="1002"/>
      <c r="KFY69" s="1002"/>
      <c r="KFZ69" s="1002"/>
      <c r="KGA69" s="1002"/>
      <c r="KGB69" s="1002"/>
      <c r="KGC69" s="1002"/>
      <c r="KGD69" s="1002"/>
      <c r="KGE69" s="1002"/>
      <c r="KGF69" s="1002"/>
      <c r="KGG69" s="1002"/>
      <c r="KGH69" s="1002"/>
      <c r="KGI69" s="1002"/>
      <c r="KGJ69" s="1002"/>
      <c r="KGK69" s="1002"/>
      <c r="KGL69" s="1002"/>
      <c r="KGM69" s="1002"/>
      <c r="KGN69" s="1002"/>
      <c r="KGO69" s="1002"/>
      <c r="KGP69" s="1002"/>
      <c r="KGQ69" s="1002"/>
      <c r="KGR69" s="1002"/>
      <c r="KGS69" s="1002"/>
      <c r="KGT69" s="1002"/>
      <c r="KGU69" s="1002"/>
      <c r="KGV69" s="1002"/>
      <c r="KGW69" s="1002"/>
      <c r="KGX69" s="1002"/>
      <c r="KGY69" s="1002"/>
      <c r="KGZ69" s="1002"/>
      <c r="KHA69" s="1002"/>
      <c r="KHB69" s="1002"/>
      <c r="KHC69" s="1002"/>
      <c r="KHD69" s="1002"/>
      <c r="KHE69" s="1002"/>
      <c r="KHF69" s="1002"/>
      <c r="KHG69" s="1002"/>
      <c r="KHH69" s="1002"/>
      <c r="KHI69" s="1002"/>
      <c r="KHJ69" s="1002"/>
      <c r="KHK69" s="1002"/>
      <c r="KHL69" s="1002"/>
      <c r="KHM69" s="1002"/>
      <c r="KHN69" s="1002"/>
      <c r="KHO69" s="1002"/>
      <c r="KHP69" s="1002"/>
      <c r="KHQ69" s="1002"/>
      <c r="KHR69" s="1002"/>
      <c r="KHS69" s="1002"/>
      <c r="KHT69" s="1002"/>
      <c r="KHU69" s="1002"/>
      <c r="KHV69" s="1002"/>
      <c r="KHW69" s="1002"/>
      <c r="KHX69" s="1002"/>
      <c r="KHY69" s="1002"/>
      <c r="KHZ69" s="1002"/>
      <c r="KIA69" s="1002"/>
      <c r="KIB69" s="1002"/>
      <c r="KIC69" s="1002"/>
      <c r="KID69" s="1002"/>
      <c r="KIE69" s="1002"/>
      <c r="KIF69" s="1002"/>
      <c r="KIG69" s="1002"/>
      <c r="KIH69" s="1002"/>
      <c r="KII69" s="1002"/>
      <c r="KIJ69" s="1002"/>
      <c r="KIK69" s="1002"/>
      <c r="KIL69" s="1002"/>
      <c r="KIM69" s="1002"/>
      <c r="KIN69" s="1002"/>
      <c r="KIO69" s="1002"/>
      <c r="KIP69" s="1002"/>
      <c r="KIQ69" s="1002"/>
      <c r="KIR69" s="1002"/>
      <c r="KIS69" s="1002"/>
      <c r="KIT69" s="1002"/>
      <c r="KIU69" s="1002"/>
      <c r="KIV69" s="1002"/>
      <c r="KIW69" s="1002"/>
      <c r="KIX69" s="1002"/>
      <c r="KIY69" s="1002"/>
      <c r="KIZ69" s="1002"/>
      <c r="KJA69" s="1002"/>
      <c r="KJB69" s="1002"/>
      <c r="KJC69" s="1002"/>
      <c r="KJD69" s="1002"/>
      <c r="KJE69" s="1002"/>
      <c r="KJF69" s="1002"/>
      <c r="KJG69" s="1002"/>
      <c r="KJH69" s="1002"/>
      <c r="KJI69" s="1002"/>
      <c r="KJJ69" s="1002"/>
      <c r="KJK69" s="1002"/>
      <c r="KJL69" s="1002"/>
      <c r="KJM69" s="1002"/>
      <c r="KJN69" s="1002"/>
      <c r="KJO69" s="1002"/>
      <c r="KJP69" s="1002"/>
      <c r="KJQ69" s="1002"/>
      <c r="KJR69" s="1002"/>
      <c r="KJS69" s="1002"/>
      <c r="KJT69" s="1002"/>
      <c r="KJU69" s="1002"/>
      <c r="KJV69" s="1002"/>
      <c r="KJW69" s="1002"/>
      <c r="KJX69" s="1002"/>
      <c r="KJY69" s="1002"/>
      <c r="KJZ69" s="1002"/>
      <c r="KKA69" s="1002"/>
      <c r="KKB69" s="1002"/>
      <c r="KKC69" s="1002"/>
      <c r="KKD69" s="1002"/>
      <c r="KKE69" s="1002"/>
      <c r="KKF69" s="1002"/>
      <c r="KKG69" s="1002"/>
      <c r="KKH69" s="1002"/>
      <c r="KKI69" s="1002"/>
      <c r="KKJ69" s="1002"/>
      <c r="KKK69" s="1002"/>
      <c r="KKL69" s="1002"/>
      <c r="KKM69" s="1002"/>
      <c r="KKN69" s="1002"/>
      <c r="KKO69" s="1002"/>
      <c r="KKP69" s="1002"/>
      <c r="KKQ69" s="1002"/>
      <c r="KKR69" s="1002"/>
      <c r="KKS69" s="1002"/>
      <c r="KKT69" s="1002"/>
      <c r="KKU69" s="1002"/>
      <c r="KKV69" s="1002"/>
      <c r="KKW69" s="1002"/>
      <c r="KKX69" s="1002"/>
      <c r="KKY69" s="1002"/>
      <c r="KKZ69" s="1002"/>
      <c r="KLA69" s="1002"/>
      <c r="KLB69" s="1002"/>
      <c r="KLC69" s="1002"/>
      <c r="KLD69" s="1002"/>
      <c r="KLE69" s="1002"/>
      <c r="KLF69" s="1002"/>
      <c r="KLG69" s="1002"/>
      <c r="KLH69" s="1002"/>
      <c r="KLI69" s="1002"/>
      <c r="KLJ69" s="1002"/>
      <c r="KLK69" s="1002"/>
      <c r="KLL69" s="1002"/>
      <c r="KLM69" s="1002"/>
      <c r="KLN69" s="1002"/>
      <c r="KLO69" s="1002"/>
      <c r="KLP69" s="1002"/>
      <c r="KLQ69" s="1002"/>
      <c r="KLR69" s="1002"/>
      <c r="KLS69" s="1002"/>
      <c r="KLT69" s="1002"/>
      <c r="KLU69" s="1002"/>
      <c r="KLV69" s="1002"/>
      <c r="KLW69" s="1002"/>
      <c r="KLX69" s="1002"/>
      <c r="KLY69" s="1002"/>
      <c r="KLZ69" s="1002"/>
      <c r="KMA69" s="1002"/>
      <c r="KMB69" s="1002"/>
      <c r="KMC69" s="1002"/>
      <c r="KMD69" s="1002"/>
      <c r="KME69" s="1002"/>
      <c r="KMF69" s="1002"/>
      <c r="KMG69" s="1002"/>
      <c r="KMH69" s="1002"/>
      <c r="KMI69" s="1002"/>
      <c r="KMJ69" s="1002"/>
      <c r="KMK69" s="1002"/>
      <c r="KML69" s="1002"/>
      <c r="KMM69" s="1002"/>
      <c r="KMN69" s="1002"/>
      <c r="KMO69" s="1002"/>
      <c r="KMP69" s="1002"/>
      <c r="KMQ69" s="1002"/>
      <c r="KMR69" s="1002"/>
      <c r="KMS69" s="1002"/>
      <c r="KMT69" s="1002"/>
      <c r="KMU69" s="1002"/>
      <c r="KMV69" s="1002"/>
      <c r="KMW69" s="1002"/>
      <c r="KMX69" s="1002"/>
      <c r="KMY69" s="1002"/>
      <c r="KMZ69" s="1002"/>
      <c r="KNA69" s="1002"/>
      <c r="KNB69" s="1002"/>
      <c r="KNC69" s="1002"/>
      <c r="KND69" s="1002"/>
      <c r="KNE69" s="1002"/>
      <c r="KNF69" s="1002"/>
      <c r="KNG69" s="1002"/>
      <c r="KNH69" s="1002"/>
      <c r="KNI69" s="1002"/>
      <c r="KNJ69" s="1002"/>
      <c r="KNK69" s="1002"/>
      <c r="KNL69" s="1002"/>
      <c r="KNM69" s="1002"/>
      <c r="KNN69" s="1002"/>
      <c r="KNO69" s="1002"/>
      <c r="KNP69" s="1002"/>
      <c r="KNQ69" s="1002"/>
      <c r="KNR69" s="1002"/>
      <c r="KNS69" s="1002"/>
      <c r="KNT69" s="1002"/>
      <c r="KNU69" s="1002"/>
      <c r="KNV69" s="1002"/>
      <c r="KNW69" s="1002"/>
      <c r="KNX69" s="1002"/>
      <c r="KNY69" s="1002"/>
      <c r="KNZ69" s="1002"/>
      <c r="KOA69" s="1002"/>
      <c r="KOB69" s="1002"/>
      <c r="KOC69" s="1002"/>
      <c r="KOD69" s="1002"/>
      <c r="KOE69" s="1002"/>
      <c r="KOF69" s="1002"/>
      <c r="KOG69" s="1002"/>
      <c r="KOH69" s="1002"/>
      <c r="KOI69" s="1002"/>
      <c r="KOJ69" s="1002"/>
      <c r="KOK69" s="1002"/>
      <c r="KOL69" s="1002"/>
      <c r="KOM69" s="1002"/>
      <c r="KON69" s="1002"/>
      <c r="KOO69" s="1002"/>
      <c r="KOP69" s="1002"/>
      <c r="KOQ69" s="1002"/>
      <c r="KOR69" s="1002"/>
      <c r="KOS69" s="1002"/>
      <c r="KOT69" s="1002"/>
      <c r="KOU69" s="1002"/>
      <c r="KOV69" s="1002"/>
      <c r="KOW69" s="1002"/>
      <c r="KOX69" s="1002"/>
      <c r="KOY69" s="1002"/>
      <c r="KOZ69" s="1002"/>
      <c r="KPA69" s="1002"/>
      <c r="KPB69" s="1002"/>
      <c r="KPC69" s="1002"/>
      <c r="KPD69" s="1002"/>
      <c r="KPE69" s="1002"/>
      <c r="KPF69" s="1002"/>
      <c r="KPG69" s="1002"/>
      <c r="KPH69" s="1002"/>
      <c r="KPI69" s="1002"/>
      <c r="KPJ69" s="1002"/>
      <c r="KPK69" s="1002"/>
      <c r="KPL69" s="1002"/>
      <c r="KPM69" s="1002"/>
      <c r="KPN69" s="1002"/>
      <c r="KPO69" s="1002"/>
      <c r="KPP69" s="1002"/>
      <c r="KPQ69" s="1002"/>
      <c r="KPR69" s="1002"/>
      <c r="KPS69" s="1002"/>
      <c r="KPT69" s="1002"/>
      <c r="KPU69" s="1002"/>
      <c r="KPV69" s="1002"/>
      <c r="KPW69" s="1002"/>
      <c r="KPX69" s="1002"/>
      <c r="KPY69" s="1002"/>
      <c r="KPZ69" s="1002"/>
      <c r="KQA69" s="1002"/>
      <c r="KQB69" s="1002"/>
      <c r="KQC69" s="1002"/>
      <c r="KQD69" s="1002"/>
      <c r="KQE69" s="1002"/>
      <c r="KQF69" s="1002"/>
      <c r="KQG69" s="1002"/>
      <c r="KQH69" s="1002"/>
      <c r="KQI69" s="1002"/>
      <c r="KQJ69" s="1002"/>
      <c r="KQK69" s="1002"/>
      <c r="KQL69" s="1002"/>
      <c r="KQM69" s="1002"/>
      <c r="KQN69" s="1002"/>
      <c r="KQO69" s="1002"/>
      <c r="KQP69" s="1002"/>
      <c r="KQQ69" s="1002"/>
      <c r="KQR69" s="1002"/>
      <c r="KQS69" s="1002"/>
      <c r="KQT69" s="1002"/>
      <c r="KQU69" s="1002"/>
      <c r="KQV69" s="1002"/>
      <c r="KQW69" s="1002"/>
      <c r="KQX69" s="1002"/>
      <c r="KQY69" s="1002"/>
      <c r="KQZ69" s="1002"/>
      <c r="KRA69" s="1002"/>
      <c r="KRB69" s="1002"/>
      <c r="KRC69" s="1002"/>
      <c r="KRD69" s="1002"/>
      <c r="KRE69" s="1002"/>
      <c r="KRF69" s="1002"/>
      <c r="KRG69" s="1002"/>
      <c r="KRH69" s="1002"/>
      <c r="KRI69" s="1002"/>
      <c r="KRJ69" s="1002"/>
      <c r="KRK69" s="1002"/>
      <c r="KRL69" s="1002"/>
      <c r="KRM69" s="1002"/>
      <c r="KRN69" s="1002"/>
      <c r="KRO69" s="1002"/>
      <c r="KRP69" s="1002"/>
      <c r="KRQ69" s="1002"/>
      <c r="KRR69" s="1002"/>
      <c r="KRS69" s="1002"/>
      <c r="KRT69" s="1002"/>
      <c r="KRU69" s="1002"/>
      <c r="KRV69" s="1002"/>
      <c r="KRW69" s="1002"/>
      <c r="KRX69" s="1002"/>
      <c r="KRY69" s="1002"/>
      <c r="KRZ69" s="1002"/>
      <c r="KSA69" s="1002"/>
      <c r="KSB69" s="1002"/>
      <c r="KSC69" s="1002"/>
      <c r="KSD69" s="1002"/>
      <c r="KSE69" s="1002"/>
      <c r="KSF69" s="1002"/>
      <c r="KSG69" s="1002"/>
      <c r="KSH69" s="1002"/>
      <c r="KSI69" s="1002"/>
      <c r="KSJ69" s="1002"/>
      <c r="KSK69" s="1002"/>
      <c r="KSL69" s="1002"/>
      <c r="KSM69" s="1002"/>
      <c r="KSN69" s="1002"/>
      <c r="KSO69" s="1002"/>
      <c r="KSP69" s="1002"/>
      <c r="KSQ69" s="1002"/>
      <c r="KSR69" s="1002"/>
      <c r="KSS69" s="1002"/>
      <c r="KST69" s="1002"/>
      <c r="KSU69" s="1002"/>
      <c r="KSV69" s="1002"/>
      <c r="KSW69" s="1002"/>
      <c r="KSX69" s="1002"/>
      <c r="KSY69" s="1002"/>
      <c r="KSZ69" s="1002"/>
      <c r="KTA69" s="1002"/>
      <c r="KTB69" s="1002"/>
      <c r="KTC69" s="1002"/>
      <c r="KTD69" s="1002"/>
      <c r="KTE69" s="1002"/>
      <c r="KTF69" s="1002"/>
      <c r="KTG69" s="1002"/>
      <c r="KTH69" s="1002"/>
      <c r="KTI69" s="1002"/>
      <c r="KTJ69" s="1002"/>
      <c r="KTK69" s="1002"/>
      <c r="KTL69" s="1002"/>
      <c r="KTM69" s="1002"/>
      <c r="KTN69" s="1002"/>
      <c r="KTO69" s="1002"/>
      <c r="KTP69" s="1002"/>
      <c r="KTQ69" s="1002"/>
      <c r="KTR69" s="1002"/>
      <c r="KTS69" s="1002"/>
      <c r="KTT69" s="1002"/>
      <c r="KTU69" s="1002"/>
      <c r="KTV69" s="1002"/>
      <c r="KTW69" s="1002"/>
      <c r="KTX69" s="1002"/>
      <c r="KTY69" s="1002"/>
      <c r="KTZ69" s="1002"/>
      <c r="KUA69" s="1002"/>
      <c r="KUB69" s="1002"/>
      <c r="KUC69" s="1002"/>
      <c r="KUD69" s="1002"/>
      <c r="KUE69" s="1002"/>
      <c r="KUF69" s="1002"/>
      <c r="KUG69" s="1002"/>
      <c r="KUH69" s="1002"/>
      <c r="KUI69" s="1002"/>
      <c r="KUJ69" s="1002"/>
      <c r="KUK69" s="1002"/>
      <c r="KUL69" s="1002"/>
      <c r="KUM69" s="1002"/>
      <c r="KUN69" s="1002"/>
      <c r="KUO69" s="1002"/>
      <c r="KUP69" s="1002"/>
      <c r="KUQ69" s="1002"/>
      <c r="KUR69" s="1002"/>
      <c r="KUS69" s="1002"/>
      <c r="KUT69" s="1002"/>
      <c r="KUU69" s="1002"/>
      <c r="KUV69" s="1002"/>
      <c r="KUW69" s="1002"/>
      <c r="KUX69" s="1002"/>
      <c r="KUY69" s="1002"/>
      <c r="KUZ69" s="1002"/>
      <c r="KVA69" s="1002"/>
      <c r="KVB69" s="1002"/>
      <c r="KVC69" s="1002"/>
      <c r="KVD69" s="1002"/>
      <c r="KVE69" s="1002"/>
      <c r="KVF69" s="1002"/>
      <c r="KVG69" s="1002"/>
      <c r="KVH69" s="1002"/>
      <c r="KVI69" s="1002"/>
      <c r="KVJ69" s="1002"/>
      <c r="KVK69" s="1002"/>
      <c r="KVL69" s="1002"/>
      <c r="KVM69" s="1002"/>
      <c r="KVN69" s="1002"/>
      <c r="KVO69" s="1002"/>
      <c r="KVP69" s="1002"/>
      <c r="KVQ69" s="1002"/>
      <c r="KVR69" s="1002"/>
      <c r="KVS69" s="1002"/>
      <c r="KVT69" s="1002"/>
      <c r="KVU69" s="1002"/>
      <c r="KVV69" s="1002"/>
      <c r="KVW69" s="1002"/>
      <c r="KVX69" s="1002"/>
      <c r="KVY69" s="1002"/>
      <c r="KVZ69" s="1002"/>
      <c r="KWA69" s="1002"/>
      <c r="KWB69" s="1002"/>
      <c r="KWC69" s="1002"/>
      <c r="KWD69" s="1002"/>
      <c r="KWE69" s="1002"/>
      <c r="KWF69" s="1002"/>
      <c r="KWG69" s="1002"/>
      <c r="KWH69" s="1002"/>
      <c r="KWI69" s="1002"/>
      <c r="KWJ69" s="1002"/>
      <c r="KWK69" s="1002"/>
      <c r="KWL69" s="1002"/>
      <c r="KWM69" s="1002"/>
      <c r="KWN69" s="1002"/>
      <c r="KWO69" s="1002"/>
      <c r="KWP69" s="1002"/>
      <c r="KWQ69" s="1002"/>
      <c r="KWR69" s="1002"/>
      <c r="KWS69" s="1002"/>
      <c r="KWT69" s="1002"/>
      <c r="KWU69" s="1002"/>
      <c r="KWV69" s="1002"/>
      <c r="KWW69" s="1002"/>
      <c r="KWX69" s="1002"/>
      <c r="KWY69" s="1002"/>
      <c r="KWZ69" s="1002"/>
      <c r="KXA69" s="1002"/>
      <c r="KXB69" s="1002"/>
      <c r="KXC69" s="1002"/>
      <c r="KXD69" s="1002"/>
      <c r="KXE69" s="1002"/>
      <c r="KXF69" s="1002"/>
      <c r="KXG69" s="1002"/>
      <c r="KXH69" s="1002"/>
      <c r="KXI69" s="1002"/>
      <c r="KXJ69" s="1002"/>
      <c r="KXK69" s="1002"/>
      <c r="KXL69" s="1002"/>
      <c r="KXM69" s="1002"/>
      <c r="KXN69" s="1002"/>
      <c r="KXO69" s="1002"/>
      <c r="KXP69" s="1002"/>
      <c r="KXQ69" s="1002"/>
      <c r="KXR69" s="1002"/>
      <c r="KXS69" s="1002"/>
      <c r="KXT69" s="1002"/>
      <c r="KXU69" s="1002"/>
      <c r="KXV69" s="1002"/>
      <c r="KXW69" s="1002"/>
      <c r="KXX69" s="1002"/>
      <c r="KXY69" s="1002"/>
      <c r="KXZ69" s="1002"/>
      <c r="KYA69" s="1002"/>
      <c r="KYB69" s="1002"/>
      <c r="KYC69" s="1002"/>
      <c r="KYD69" s="1002"/>
      <c r="KYE69" s="1002"/>
      <c r="KYF69" s="1002"/>
      <c r="KYG69" s="1002"/>
      <c r="KYH69" s="1002"/>
      <c r="KYI69" s="1002"/>
      <c r="KYJ69" s="1002"/>
      <c r="KYK69" s="1002"/>
      <c r="KYL69" s="1002"/>
      <c r="KYM69" s="1002"/>
      <c r="KYN69" s="1002"/>
      <c r="KYO69" s="1002"/>
      <c r="KYP69" s="1002"/>
      <c r="KYQ69" s="1002"/>
      <c r="KYR69" s="1002"/>
      <c r="KYS69" s="1002"/>
      <c r="KYT69" s="1002"/>
      <c r="KYU69" s="1002"/>
      <c r="KYV69" s="1002"/>
      <c r="KYW69" s="1002"/>
      <c r="KYX69" s="1002"/>
      <c r="KYY69" s="1002"/>
      <c r="KYZ69" s="1002"/>
      <c r="KZA69" s="1002"/>
      <c r="KZB69" s="1002"/>
      <c r="KZC69" s="1002"/>
      <c r="KZD69" s="1002"/>
      <c r="KZE69" s="1002"/>
      <c r="KZF69" s="1002"/>
      <c r="KZG69" s="1002"/>
      <c r="KZH69" s="1002"/>
      <c r="KZI69" s="1002"/>
      <c r="KZJ69" s="1002"/>
      <c r="KZK69" s="1002"/>
      <c r="KZL69" s="1002"/>
      <c r="KZM69" s="1002"/>
      <c r="KZN69" s="1002"/>
      <c r="KZO69" s="1002"/>
      <c r="KZP69" s="1002"/>
      <c r="KZQ69" s="1002"/>
      <c r="KZR69" s="1002"/>
      <c r="KZS69" s="1002"/>
      <c r="KZT69" s="1002"/>
      <c r="KZU69" s="1002"/>
      <c r="KZV69" s="1002"/>
      <c r="KZW69" s="1002"/>
      <c r="KZX69" s="1002"/>
      <c r="KZY69" s="1002"/>
      <c r="KZZ69" s="1002"/>
      <c r="LAA69" s="1002"/>
      <c r="LAB69" s="1002"/>
      <c r="LAC69" s="1002"/>
      <c r="LAD69" s="1002"/>
      <c r="LAE69" s="1002"/>
      <c r="LAF69" s="1002"/>
      <c r="LAG69" s="1002"/>
      <c r="LAH69" s="1002"/>
      <c r="LAI69" s="1002"/>
      <c r="LAJ69" s="1002"/>
      <c r="LAK69" s="1002"/>
      <c r="LAL69" s="1002"/>
      <c r="LAM69" s="1002"/>
      <c r="LAN69" s="1002"/>
      <c r="LAO69" s="1002"/>
      <c r="LAP69" s="1002"/>
      <c r="LAQ69" s="1002"/>
      <c r="LAR69" s="1002"/>
      <c r="LAS69" s="1002"/>
      <c r="LAT69" s="1002"/>
      <c r="LAU69" s="1002"/>
      <c r="LAV69" s="1002"/>
      <c r="LAW69" s="1002"/>
      <c r="LAX69" s="1002"/>
      <c r="LAY69" s="1002"/>
      <c r="LAZ69" s="1002"/>
      <c r="LBA69" s="1002"/>
      <c r="LBB69" s="1002"/>
      <c r="LBC69" s="1002"/>
      <c r="LBD69" s="1002"/>
      <c r="LBE69" s="1002"/>
      <c r="LBF69" s="1002"/>
      <c r="LBG69" s="1002"/>
      <c r="LBH69" s="1002"/>
      <c r="LBI69" s="1002"/>
      <c r="LBJ69" s="1002"/>
      <c r="LBK69" s="1002"/>
      <c r="LBL69" s="1002"/>
      <c r="LBM69" s="1002"/>
      <c r="LBN69" s="1002"/>
      <c r="LBO69" s="1002"/>
      <c r="LBP69" s="1002"/>
      <c r="LBQ69" s="1002"/>
      <c r="LBR69" s="1002"/>
      <c r="LBS69" s="1002"/>
      <c r="LBT69" s="1002"/>
      <c r="LBU69" s="1002"/>
      <c r="LBV69" s="1002"/>
      <c r="LBW69" s="1002"/>
      <c r="LBX69" s="1002"/>
      <c r="LBY69" s="1002"/>
      <c r="LBZ69" s="1002"/>
      <c r="LCA69" s="1002"/>
      <c r="LCB69" s="1002"/>
      <c r="LCC69" s="1002"/>
      <c r="LCD69" s="1002"/>
      <c r="LCE69" s="1002"/>
      <c r="LCF69" s="1002"/>
      <c r="LCG69" s="1002"/>
      <c r="LCH69" s="1002"/>
      <c r="LCI69" s="1002"/>
      <c r="LCJ69" s="1002"/>
      <c r="LCK69" s="1002"/>
      <c r="LCL69" s="1002"/>
      <c r="LCM69" s="1002"/>
      <c r="LCN69" s="1002"/>
      <c r="LCO69" s="1002"/>
      <c r="LCP69" s="1002"/>
      <c r="LCQ69" s="1002"/>
      <c r="LCR69" s="1002"/>
      <c r="LCS69" s="1002"/>
      <c r="LCT69" s="1002"/>
      <c r="LCU69" s="1002"/>
      <c r="LCV69" s="1002"/>
      <c r="LCW69" s="1002"/>
      <c r="LCX69" s="1002"/>
      <c r="LCY69" s="1002"/>
      <c r="LCZ69" s="1002"/>
      <c r="LDA69" s="1002"/>
      <c r="LDB69" s="1002"/>
      <c r="LDC69" s="1002"/>
      <c r="LDD69" s="1002"/>
      <c r="LDE69" s="1002"/>
      <c r="LDF69" s="1002"/>
      <c r="LDG69" s="1002"/>
      <c r="LDH69" s="1002"/>
      <c r="LDI69" s="1002"/>
      <c r="LDJ69" s="1002"/>
      <c r="LDK69" s="1002"/>
      <c r="LDL69" s="1002"/>
      <c r="LDM69" s="1002"/>
      <c r="LDN69" s="1002"/>
      <c r="LDO69" s="1002"/>
      <c r="LDP69" s="1002"/>
      <c r="LDQ69" s="1002"/>
      <c r="LDR69" s="1002"/>
      <c r="LDS69" s="1002"/>
      <c r="LDT69" s="1002"/>
      <c r="LDU69" s="1002"/>
      <c r="LDV69" s="1002"/>
      <c r="LDW69" s="1002"/>
      <c r="LDX69" s="1002"/>
      <c r="LDY69" s="1002"/>
      <c r="LDZ69" s="1002"/>
      <c r="LEA69" s="1002"/>
      <c r="LEB69" s="1002"/>
      <c r="LEC69" s="1002"/>
      <c r="LED69" s="1002"/>
      <c r="LEE69" s="1002"/>
      <c r="LEF69" s="1002"/>
      <c r="LEG69" s="1002"/>
      <c r="LEH69" s="1002"/>
      <c r="LEI69" s="1002"/>
      <c r="LEJ69" s="1002"/>
      <c r="LEK69" s="1002"/>
      <c r="LEL69" s="1002"/>
      <c r="LEM69" s="1002"/>
      <c r="LEN69" s="1002"/>
      <c r="LEO69" s="1002"/>
      <c r="LEP69" s="1002"/>
      <c r="LEQ69" s="1002"/>
      <c r="LER69" s="1002"/>
      <c r="LES69" s="1002"/>
      <c r="LET69" s="1002"/>
      <c r="LEU69" s="1002"/>
      <c r="LEV69" s="1002"/>
      <c r="LEW69" s="1002"/>
      <c r="LEX69" s="1002"/>
      <c r="LEY69" s="1002"/>
      <c r="LEZ69" s="1002"/>
      <c r="LFA69" s="1002"/>
      <c r="LFB69" s="1002"/>
      <c r="LFC69" s="1002"/>
      <c r="LFD69" s="1002"/>
      <c r="LFE69" s="1002"/>
      <c r="LFF69" s="1002"/>
      <c r="LFG69" s="1002"/>
      <c r="LFH69" s="1002"/>
      <c r="LFI69" s="1002"/>
      <c r="LFJ69" s="1002"/>
      <c r="LFK69" s="1002"/>
      <c r="LFL69" s="1002"/>
      <c r="LFM69" s="1002"/>
      <c r="LFN69" s="1002"/>
      <c r="LFO69" s="1002"/>
      <c r="LFP69" s="1002"/>
      <c r="LFQ69" s="1002"/>
      <c r="LFR69" s="1002"/>
      <c r="LFS69" s="1002"/>
      <c r="LFT69" s="1002"/>
      <c r="LFU69" s="1002"/>
      <c r="LFV69" s="1002"/>
      <c r="LFW69" s="1002"/>
      <c r="LFX69" s="1002"/>
      <c r="LFY69" s="1002"/>
      <c r="LFZ69" s="1002"/>
      <c r="LGA69" s="1002"/>
      <c r="LGB69" s="1002"/>
      <c r="LGC69" s="1002"/>
      <c r="LGD69" s="1002"/>
      <c r="LGE69" s="1002"/>
      <c r="LGF69" s="1002"/>
      <c r="LGG69" s="1002"/>
      <c r="LGH69" s="1002"/>
      <c r="LGI69" s="1002"/>
      <c r="LGJ69" s="1002"/>
      <c r="LGK69" s="1002"/>
      <c r="LGL69" s="1002"/>
      <c r="LGM69" s="1002"/>
      <c r="LGN69" s="1002"/>
      <c r="LGO69" s="1002"/>
      <c r="LGP69" s="1002"/>
      <c r="LGQ69" s="1002"/>
      <c r="LGR69" s="1002"/>
      <c r="LGS69" s="1002"/>
      <c r="LGT69" s="1002"/>
      <c r="LGU69" s="1002"/>
      <c r="LGV69" s="1002"/>
      <c r="LGW69" s="1002"/>
      <c r="LGX69" s="1002"/>
      <c r="LGY69" s="1002"/>
      <c r="LGZ69" s="1002"/>
      <c r="LHA69" s="1002"/>
      <c r="LHB69" s="1002"/>
      <c r="LHC69" s="1002"/>
      <c r="LHD69" s="1002"/>
      <c r="LHE69" s="1002"/>
      <c r="LHF69" s="1002"/>
      <c r="LHG69" s="1002"/>
      <c r="LHH69" s="1002"/>
      <c r="LHI69" s="1002"/>
      <c r="LHJ69" s="1002"/>
      <c r="LHK69" s="1002"/>
      <c r="LHL69" s="1002"/>
      <c r="LHM69" s="1002"/>
      <c r="LHN69" s="1002"/>
      <c r="LHO69" s="1002"/>
      <c r="LHP69" s="1002"/>
      <c r="LHQ69" s="1002"/>
      <c r="LHR69" s="1002"/>
      <c r="LHS69" s="1002"/>
      <c r="LHT69" s="1002"/>
      <c r="LHU69" s="1002"/>
      <c r="LHV69" s="1002"/>
      <c r="LHW69" s="1002"/>
      <c r="LHX69" s="1002"/>
      <c r="LHY69" s="1002"/>
      <c r="LHZ69" s="1002"/>
      <c r="LIA69" s="1002"/>
      <c r="LIB69" s="1002"/>
      <c r="LIC69" s="1002"/>
      <c r="LID69" s="1002"/>
      <c r="LIE69" s="1002"/>
      <c r="LIF69" s="1002"/>
      <c r="LIG69" s="1002"/>
      <c r="LIH69" s="1002"/>
      <c r="LII69" s="1002"/>
      <c r="LIJ69" s="1002"/>
      <c r="LIK69" s="1002"/>
      <c r="LIL69" s="1002"/>
      <c r="LIM69" s="1002"/>
      <c r="LIN69" s="1002"/>
      <c r="LIO69" s="1002"/>
      <c r="LIP69" s="1002"/>
      <c r="LIQ69" s="1002"/>
      <c r="LIR69" s="1002"/>
      <c r="LIS69" s="1002"/>
      <c r="LIT69" s="1002"/>
      <c r="LIU69" s="1002"/>
      <c r="LIV69" s="1002"/>
      <c r="LIW69" s="1002"/>
      <c r="LIX69" s="1002"/>
      <c r="LIY69" s="1002"/>
      <c r="LIZ69" s="1002"/>
      <c r="LJA69" s="1002"/>
      <c r="LJB69" s="1002"/>
      <c r="LJC69" s="1002"/>
      <c r="LJD69" s="1002"/>
      <c r="LJE69" s="1002"/>
      <c r="LJF69" s="1002"/>
      <c r="LJG69" s="1002"/>
      <c r="LJH69" s="1002"/>
      <c r="LJI69" s="1002"/>
      <c r="LJJ69" s="1002"/>
      <c r="LJK69" s="1002"/>
      <c r="LJL69" s="1002"/>
      <c r="LJM69" s="1002"/>
      <c r="LJN69" s="1002"/>
      <c r="LJO69" s="1002"/>
      <c r="LJP69" s="1002"/>
      <c r="LJQ69" s="1002"/>
      <c r="LJR69" s="1002"/>
      <c r="LJS69" s="1002"/>
      <c r="LJT69" s="1002"/>
      <c r="LJU69" s="1002"/>
      <c r="LJV69" s="1002"/>
      <c r="LJW69" s="1002"/>
      <c r="LJX69" s="1002"/>
      <c r="LJY69" s="1002"/>
      <c r="LJZ69" s="1002"/>
      <c r="LKA69" s="1002"/>
      <c r="LKB69" s="1002"/>
      <c r="LKC69" s="1002"/>
      <c r="LKD69" s="1002"/>
      <c r="LKE69" s="1002"/>
      <c r="LKF69" s="1002"/>
      <c r="LKG69" s="1002"/>
      <c r="LKH69" s="1002"/>
      <c r="LKI69" s="1002"/>
      <c r="LKJ69" s="1002"/>
      <c r="LKK69" s="1002"/>
      <c r="LKL69" s="1002"/>
      <c r="LKM69" s="1002"/>
      <c r="LKN69" s="1002"/>
      <c r="LKO69" s="1002"/>
      <c r="LKP69" s="1002"/>
      <c r="LKQ69" s="1002"/>
      <c r="LKR69" s="1002"/>
      <c r="LKS69" s="1002"/>
      <c r="LKT69" s="1002"/>
      <c r="LKU69" s="1002"/>
      <c r="LKV69" s="1002"/>
      <c r="LKW69" s="1002"/>
      <c r="LKX69" s="1002"/>
      <c r="LKY69" s="1002"/>
      <c r="LKZ69" s="1002"/>
      <c r="LLA69" s="1002"/>
      <c r="LLB69" s="1002"/>
      <c r="LLC69" s="1002"/>
      <c r="LLD69" s="1002"/>
      <c r="LLE69" s="1002"/>
      <c r="LLF69" s="1002"/>
      <c r="LLG69" s="1002"/>
      <c r="LLH69" s="1002"/>
      <c r="LLI69" s="1002"/>
      <c r="LLJ69" s="1002"/>
      <c r="LLK69" s="1002"/>
      <c r="LLL69" s="1002"/>
      <c r="LLM69" s="1002"/>
      <c r="LLN69" s="1002"/>
      <c r="LLO69" s="1002"/>
      <c r="LLP69" s="1002"/>
      <c r="LLQ69" s="1002"/>
      <c r="LLR69" s="1002"/>
      <c r="LLS69" s="1002"/>
      <c r="LLT69" s="1002"/>
      <c r="LLU69" s="1002"/>
      <c r="LLV69" s="1002"/>
      <c r="LLW69" s="1002"/>
      <c r="LLX69" s="1002"/>
      <c r="LLY69" s="1002"/>
      <c r="LLZ69" s="1002"/>
      <c r="LMA69" s="1002"/>
      <c r="LMB69" s="1002"/>
      <c r="LMC69" s="1002"/>
      <c r="LMD69" s="1002"/>
      <c r="LME69" s="1002"/>
      <c r="LMF69" s="1002"/>
      <c r="LMG69" s="1002"/>
      <c r="LMH69" s="1002"/>
      <c r="LMI69" s="1002"/>
      <c r="LMJ69" s="1002"/>
      <c r="LMK69" s="1002"/>
      <c r="LML69" s="1002"/>
      <c r="LMM69" s="1002"/>
      <c r="LMN69" s="1002"/>
      <c r="LMO69" s="1002"/>
      <c r="LMP69" s="1002"/>
      <c r="LMQ69" s="1002"/>
      <c r="LMR69" s="1002"/>
      <c r="LMS69" s="1002"/>
      <c r="LMT69" s="1002"/>
      <c r="LMU69" s="1002"/>
      <c r="LMV69" s="1002"/>
      <c r="LMW69" s="1002"/>
      <c r="LMX69" s="1002"/>
      <c r="LMY69" s="1002"/>
      <c r="LMZ69" s="1002"/>
      <c r="LNA69" s="1002"/>
      <c r="LNB69" s="1002"/>
      <c r="LNC69" s="1002"/>
      <c r="LND69" s="1002"/>
      <c r="LNE69" s="1002"/>
      <c r="LNF69" s="1002"/>
      <c r="LNG69" s="1002"/>
      <c r="LNH69" s="1002"/>
      <c r="LNI69" s="1002"/>
      <c r="LNJ69" s="1002"/>
      <c r="LNK69" s="1002"/>
      <c r="LNL69" s="1002"/>
      <c r="LNM69" s="1002"/>
      <c r="LNN69" s="1002"/>
      <c r="LNO69" s="1002"/>
      <c r="LNP69" s="1002"/>
      <c r="LNQ69" s="1002"/>
      <c r="LNR69" s="1002"/>
      <c r="LNS69" s="1002"/>
      <c r="LNT69" s="1002"/>
      <c r="LNU69" s="1002"/>
      <c r="LNV69" s="1002"/>
      <c r="LNW69" s="1002"/>
      <c r="LNX69" s="1002"/>
      <c r="LNY69" s="1002"/>
      <c r="LNZ69" s="1002"/>
      <c r="LOA69" s="1002"/>
      <c r="LOB69" s="1002"/>
      <c r="LOC69" s="1002"/>
      <c r="LOD69" s="1002"/>
      <c r="LOE69" s="1002"/>
      <c r="LOF69" s="1002"/>
      <c r="LOG69" s="1002"/>
      <c r="LOH69" s="1002"/>
      <c r="LOI69" s="1002"/>
      <c r="LOJ69" s="1002"/>
      <c r="LOK69" s="1002"/>
      <c r="LOL69" s="1002"/>
      <c r="LOM69" s="1002"/>
      <c r="LON69" s="1002"/>
      <c r="LOO69" s="1002"/>
      <c r="LOP69" s="1002"/>
      <c r="LOQ69" s="1002"/>
      <c r="LOR69" s="1002"/>
      <c r="LOS69" s="1002"/>
      <c r="LOT69" s="1002"/>
      <c r="LOU69" s="1002"/>
      <c r="LOV69" s="1002"/>
      <c r="LOW69" s="1002"/>
      <c r="LOX69" s="1002"/>
      <c r="LOY69" s="1002"/>
      <c r="LOZ69" s="1002"/>
      <c r="LPA69" s="1002"/>
      <c r="LPB69" s="1002"/>
      <c r="LPC69" s="1002"/>
      <c r="LPD69" s="1002"/>
      <c r="LPE69" s="1002"/>
      <c r="LPF69" s="1002"/>
      <c r="LPG69" s="1002"/>
      <c r="LPH69" s="1002"/>
      <c r="LPI69" s="1002"/>
      <c r="LPJ69" s="1002"/>
      <c r="LPK69" s="1002"/>
      <c r="LPL69" s="1002"/>
      <c r="LPM69" s="1002"/>
      <c r="LPN69" s="1002"/>
      <c r="LPO69" s="1002"/>
      <c r="LPP69" s="1002"/>
      <c r="LPQ69" s="1002"/>
      <c r="LPR69" s="1002"/>
      <c r="LPS69" s="1002"/>
      <c r="LPT69" s="1002"/>
      <c r="LPU69" s="1002"/>
      <c r="LPV69" s="1002"/>
      <c r="LPW69" s="1002"/>
      <c r="LPX69" s="1002"/>
      <c r="LPY69" s="1002"/>
      <c r="LPZ69" s="1002"/>
      <c r="LQA69" s="1002"/>
      <c r="LQB69" s="1002"/>
      <c r="LQC69" s="1002"/>
      <c r="LQD69" s="1002"/>
      <c r="LQE69" s="1002"/>
      <c r="LQF69" s="1002"/>
      <c r="LQG69" s="1002"/>
      <c r="LQH69" s="1002"/>
      <c r="LQI69" s="1002"/>
      <c r="LQJ69" s="1002"/>
      <c r="LQK69" s="1002"/>
      <c r="LQL69" s="1002"/>
      <c r="LQM69" s="1002"/>
      <c r="LQN69" s="1002"/>
      <c r="LQO69" s="1002"/>
      <c r="LQP69" s="1002"/>
      <c r="LQQ69" s="1002"/>
      <c r="LQR69" s="1002"/>
      <c r="LQS69" s="1002"/>
      <c r="LQT69" s="1002"/>
      <c r="LQU69" s="1002"/>
      <c r="LQV69" s="1002"/>
      <c r="LQW69" s="1002"/>
      <c r="LQX69" s="1002"/>
      <c r="LQY69" s="1002"/>
      <c r="LQZ69" s="1002"/>
      <c r="LRA69" s="1002"/>
      <c r="LRB69" s="1002"/>
      <c r="LRC69" s="1002"/>
      <c r="LRD69" s="1002"/>
      <c r="LRE69" s="1002"/>
      <c r="LRF69" s="1002"/>
      <c r="LRG69" s="1002"/>
      <c r="LRH69" s="1002"/>
      <c r="LRI69" s="1002"/>
      <c r="LRJ69" s="1002"/>
      <c r="LRK69" s="1002"/>
      <c r="LRL69" s="1002"/>
      <c r="LRM69" s="1002"/>
      <c r="LRN69" s="1002"/>
      <c r="LRO69" s="1002"/>
      <c r="LRP69" s="1002"/>
      <c r="LRQ69" s="1002"/>
      <c r="LRR69" s="1002"/>
      <c r="LRS69" s="1002"/>
      <c r="LRT69" s="1002"/>
      <c r="LRU69" s="1002"/>
      <c r="LRV69" s="1002"/>
      <c r="LRW69" s="1002"/>
      <c r="LRX69" s="1002"/>
      <c r="LRY69" s="1002"/>
      <c r="LRZ69" s="1002"/>
      <c r="LSA69" s="1002"/>
      <c r="LSB69" s="1002"/>
      <c r="LSC69" s="1002"/>
      <c r="LSD69" s="1002"/>
      <c r="LSE69" s="1002"/>
      <c r="LSF69" s="1002"/>
      <c r="LSG69" s="1002"/>
      <c r="LSH69" s="1002"/>
      <c r="LSI69" s="1002"/>
      <c r="LSJ69" s="1002"/>
      <c r="LSK69" s="1002"/>
      <c r="LSL69" s="1002"/>
      <c r="LSM69" s="1002"/>
      <c r="LSN69" s="1002"/>
      <c r="LSO69" s="1002"/>
      <c r="LSP69" s="1002"/>
      <c r="LSQ69" s="1002"/>
      <c r="LSR69" s="1002"/>
      <c r="LSS69" s="1002"/>
      <c r="LST69" s="1002"/>
      <c r="LSU69" s="1002"/>
      <c r="LSV69" s="1002"/>
      <c r="LSW69" s="1002"/>
      <c r="LSX69" s="1002"/>
      <c r="LSY69" s="1002"/>
      <c r="LSZ69" s="1002"/>
      <c r="LTA69" s="1002"/>
      <c r="LTB69" s="1002"/>
      <c r="LTC69" s="1002"/>
      <c r="LTD69" s="1002"/>
      <c r="LTE69" s="1002"/>
      <c r="LTF69" s="1002"/>
      <c r="LTG69" s="1002"/>
      <c r="LTH69" s="1002"/>
      <c r="LTI69" s="1002"/>
      <c r="LTJ69" s="1002"/>
      <c r="LTK69" s="1002"/>
      <c r="LTL69" s="1002"/>
      <c r="LTM69" s="1002"/>
      <c r="LTN69" s="1002"/>
      <c r="LTO69" s="1002"/>
      <c r="LTP69" s="1002"/>
      <c r="LTQ69" s="1002"/>
      <c r="LTR69" s="1002"/>
      <c r="LTS69" s="1002"/>
      <c r="LTT69" s="1002"/>
      <c r="LTU69" s="1002"/>
      <c r="LTV69" s="1002"/>
      <c r="LTW69" s="1002"/>
      <c r="LTX69" s="1002"/>
      <c r="LTY69" s="1002"/>
      <c r="LTZ69" s="1002"/>
      <c r="LUA69" s="1002"/>
      <c r="LUB69" s="1002"/>
      <c r="LUC69" s="1002"/>
      <c r="LUD69" s="1002"/>
      <c r="LUE69" s="1002"/>
      <c r="LUF69" s="1002"/>
      <c r="LUG69" s="1002"/>
      <c r="LUH69" s="1002"/>
      <c r="LUI69" s="1002"/>
      <c r="LUJ69" s="1002"/>
      <c r="LUK69" s="1002"/>
      <c r="LUL69" s="1002"/>
      <c r="LUM69" s="1002"/>
      <c r="LUN69" s="1002"/>
      <c r="LUO69" s="1002"/>
      <c r="LUP69" s="1002"/>
      <c r="LUQ69" s="1002"/>
      <c r="LUR69" s="1002"/>
      <c r="LUS69" s="1002"/>
      <c r="LUT69" s="1002"/>
      <c r="LUU69" s="1002"/>
      <c r="LUV69" s="1002"/>
      <c r="LUW69" s="1002"/>
      <c r="LUX69" s="1002"/>
      <c r="LUY69" s="1002"/>
      <c r="LUZ69" s="1002"/>
      <c r="LVA69" s="1002"/>
      <c r="LVB69" s="1002"/>
      <c r="LVC69" s="1002"/>
      <c r="LVD69" s="1002"/>
      <c r="LVE69" s="1002"/>
      <c r="LVF69" s="1002"/>
      <c r="LVG69" s="1002"/>
      <c r="LVH69" s="1002"/>
      <c r="LVI69" s="1002"/>
      <c r="LVJ69" s="1002"/>
      <c r="LVK69" s="1002"/>
      <c r="LVL69" s="1002"/>
      <c r="LVM69" s="1002"/>
      <c r="LVN69" s="1002"/>
      <c r="LVO69" s="1002"/>
      <c r="LVP69" s="1002"/>
      <c r="LVQ69" s="1002"/>
      <c r="LVR69" s="1002"/>
      <c r="LVS69" s="1002"/>
      <c r="LVT69" s="1002"/>
      <c r="LVU69" s="1002"/>
      <c r="LVV69" s="1002"/>
      <c r="LVW69" s="1002"/>
      <c r="LVX69" s="1002"/>
      <c r="LVY69" s="1002"/>
      <c r="LVZ69" s="1002"/>
      <c r="LWA69" s="1002"/>
      <c r="LWB69" s="1002"/>
      <c r="LWC69" s="1002"/>
      <c r="LWD69" s="1002"/>
      <c r="LWE69" s="1002"/>
      <c r="LWF69" s="1002"/>
      <c r="LWG69" s="1002"/>
      <c r="LWH69" s="1002"/>
      <c r="LWI69" s="1002"/>
      <c r="LWJ69" s="1002"/>
      <c r="LWK69" s="1002"/>
      <c r="LWL69" s="1002"/>
      <c r="LWM69" s="1002"/>
      <c r="LWN69" s="1002"/>
      <c r="LWO69" s="1002"/>
      <c r="LWP69" s="1002"/>
      <c r="LWQ69" s="1002"/>
      <c r="LWR69" s="1002"/>
      <c r="LWS69" s="1002"/>
      <c r="LWT69" s="1002"/>
      <c r="LWU69" s="1002"/>
      <c r="LWV69" s="1002"/>
      <c r="LWW69" s="1002"/>
      <c r="LWX69" s="1002"/>
      <c r="LWY69" s="1002"/>
      <c r="LWZ69" s="1002"/>
      <c r="LXA69" s="1002"/>
      <c r="LXB69" s="1002"/>
      <c r="LXC69" s="1002"/>
      <c r="LXD69" s="1002"/>
      <c r="LXE69" s="1002"/>
      <c r="LXF69" s="1002"/>
      <c r="LXG69" s="1002"/>
      <c r="LXH69" s="1002"/>
      <c r="LXI69" s="1002"/>
      <c r="LXJ69" s="1002"/>
      <c r="LXK69" s="1002"/>
      <c r="LXL69" s="1002"/>
      <c r="LXM69" s="1002"/>
      <c r="LXN69" s="1002"/>
      <c r="LXO69" s="1002"/>
      <c r="LXP69" s="1002"/>
      <c r="LXQ69" s="1002"/>
      <c r="LXR69" s="1002"/>
      <c r="LXS69" s="1002"/>
      <c r="LXT69" s="1002"/>
      <c r="LXU69" s="1002"/>
      <c r="LXV69" s="1002"/>
      <c r="LXW69" s="1002"/>
      <c r="LXX69" s="1002"/>
      <c r="LXY69" s="1002"/>
      <c r="LXZ69" s="1002"/>
      <c r="LYA69" s="1002"/>
      <c r="LYB69" s="1002"/>
      <c r="LYC69" s="1002"/>
      <c r="LYD69" s="1002"/>
      <c r="LYE69" s="1002"/>
      <c r="LYF69" s="1002"/>
      <c r="LYG69" s="1002"/>
      <c r="LYH69" s="1002"/>
      <c r="LYI69" s="1002"/>
      <c r="LYJ69" s="1002"/>
      <c r="LYK69" s="1002"/>
      <c r="LYL69" s="1002"/>
      <c r="LYM69" s="1002"/>
      <c r="LYN69" s="1002"/>
      <c r="LYO69" s="1002"/>
      <c r="LYP69" s="1002"/>
      <c r="LYQ69" s="1002"/>
      <c r="LYR69" s="1002"/>
      <c r="LYS69" s="1002"/>
      <c r="LYT69" s="1002"/>
      <c r="LYU69" s="1002"/>
      <c r="LYV69" s="1002"/>
      <c r="LYW69" s="1002"/>
      <c r="LYX69" s="1002"/>
      <c r="LYY69" s="1002"/>
      <c r="LYZ69" s="1002"/>
      <c r="LZA69" s="1002"/>
      <c r="LZB69" s="1002"/>
      <c r="LZC69" s="1002"/>
      <c r="LZD69" s="1002"/>
      <c r="LZE69" s="1002"/>
      <c r="LZF69" s="1002"/>
      <c r="LZG69" s="1002"/>
      <c r="LZH69" s="1002"/>
      <c r="LZI69" s="1002"/>
      <c r="LZJ69" s="1002"/>
      <c r="LZK69" s="1002"/>
      <c r="LZL69" s="1002"/>
      <c r="LZM69" s="1002"/>
      <c r="LZN69" s="1002"/>
      <c r="LZO69" s="1002"/>
      <c r="LZP69" s="1002"/>
      <c r="LZQ69" s="1002"/>
      <c r="LZR69" s="1002"/>
      <c r="LZS69" s="1002"/>
      <c r="LZT69" s="1002"/>
      <c r="LZU69" s="1002"/>
      <c r="LZV69" s="1002"/>
      <c r="LZW69" s="1002"/>
      <c r="LZX69" s="1002"/>
      <c r="LZY69" s="1002"/>
      <c r="LZZ69" s="1002"/>
      <c r="MAA69" s="1002"/>
      <c r="MAB69" s="1002"/>
      <c r="MAC69" s="1002"/>
      <c r="MAD69" s="1002"/>
      <c r="MAE69" s="1002"/>
      <c r="MAF69" s="1002"/>
      <c r="MAG69" s="1002"/>
      <c r="MAH69" s="1002"/>
      <c r="MAI69" s="1002"/>
      <c r="MAJ69" s="1002"/>
      <c r="MAK69" s="1002"/>
      <c r="MAL69" s="1002"/>
      <c r="MAM69" s="1002"/>
      <c r="MAN69" s="1002"/>
      <c r="MAO69" s="1002"/>
      <c r="MAP69" s="1002"/>
      <c r="MAQ69" s="1002"/>
      <c r="MAR69" s="1002"/>
      <c r="MAS69" s="1002"/>
      <c r="MAT69" s="1002"/>
      <c r="MAU69" s="1002"/>
      <c r="MAV69" s="1002"/>
      <c r="MAW69" s="1002"/>
      <c r="MAX69" s="1002"/>
      <c r="MAY69" s="1002"/>
      <c r="MAZ69" s="1002"/>
      <c r="MBA69" s="1002"/>
      <c r="MBB69" s="1002"/>
      <c r="MBC69" s="1002"/>
      <c r="MBD69" s="1002"/>
      <c r="MBE69" s="1002"/>
      <c r="MBF69" s="1002"/>
      <c r="MBG69" s="1002"/>
      <c r="MBH69" s="1002"/>
      <c r="MBI69" s="1002"/>
      <c r="MBJ69" s="1002"/>
      <c r="MBK69" s="1002"/>
      <c r="MBL69" s="1002"/>
      <c r="MBM69" s="1002"/>
      <c r="MBN69" s="1002"/>
      <c r="MBO69" s="1002"/>
      <c r="MBP69" s="1002"/>
      <c r="MBQ69" s="1002"/>
      <c r="MBR69" s="1002"/>
      <c r="MBS69" s="1002"/>
      <c r="MBT69" s="1002"/>
      <c r="MBU69" s="1002"/>
      <c r="MBV69" s="1002"/>
      <c r="MBW69" s="1002"/>
      <c r="MBX69" s="1002"/>
      <c r="MBY69" s="1002"/>
      <c r="MBZ69" s="1002"/>
      <c r="MCA69" s="1002"/>
      <c r="MCB69" s="1002"/>
      <c r="MCC69" s="1002"/>
      <c r="MCD69" s="1002"/>
      <c r="MCE69" s="1002"/>
      <c r="MCF69" s="1002"/>
      <c r="MCG69" s="1002"/>
      <c r="MCH69" s="1002"/>
      <c r="MCI69" s="1002"/>
      <c r="MCJ69" s="1002"/>
      <c r="MCK69" s="1002"/>
      <c r="MCL69" s="1002"/>
      <c r="MCM69" s="1002"/>
      <c r="MCN69" s="1002"/>
      <c r="MCO69" s="1002"/>
      <c r="MCP69" s="1002"/>
      <c r="MCQ69" s="1002"/>
      <c r="MCR69" s="1002"/>
      <c r="MCS69" s="1002"/>
      <c r="MCT69" s="1002"/>
      <c r="MCU69" s="1002"/>
      <c r="MCV69" s="1002"/>
      <c r="MCW69" s="1002"/>
      <c r="MCX69" s="1002"/>
      <c r="MCY69" s="1002"/>
      <c r="MCZ69" s="1002"/>
      <c r="MDA69" s="1002"/>
      <c r="MDB69" s="1002"/>
      <c r="MDC69" s="1002"/>
      <c r="MDD69" s="1002"/>
      <c r="MDE69" s="1002"/>
      <c r="MDF69" s="1002"/>
      <c r="MDG69" s="1002"/>
      <c r="MDH69" s="1002"/>
      <c r="MDI69" s="1002"/>
      <c r="MDJ69" s="1002"/>
      <c r="MDK69" s="1002"/>
      <c r="MDL69" s="1002"/>
      <c r="MDM69" s="1002"/>
      <c r="MDN69" s="1002"/>
      <c r="MDO69" s="1002"/>
      <c r="MDP69" s="1002"/>
      <c r="MDQ69" s="1002"/>
      <c r="MDR69" s="1002"/>
      <c r="MDS69" s="1002"/>
      <c r="MDT69" s="1002"/>
      <c r="MDU69" s="1002"/>
      <c r="MDV69" s="1002"/>
      <c r="MDW69" s="1002"/>
      <c r="MDX69" s="1002"/>
      <c r="MDY69" s="1002"/>
      <c r="MDZ69" s="1002"/>
      <c r="MEA69" s="1002"/>
      <c r="MEB69" s="1002"/>
      <c r="MEC69" s="1002"/>
      <c r="MED69" s="1002"/>
      <c r="MEE69" s="1002"/>
      <c r="MEF69" s="1002"/>
      <c r="MEG69" s="1002"/>
      <c r="MEH69" s="1002"/>
      <c r="MEI69" s="1002"/>
      <c r="MEJ69" s="1002"/>
      <c r="MEK69" s="1002"/>
      <c r="MEL69" s="1002"/>
      <c r="MEM69" s="1002"/>
      <c r="MEN69" s="1002"/>
      <c r="MEO69" s="1002"/>
      <c r="MEP69" s="1002"/>
      <c r="MEQ69" s="1002"/>
      <c r="MER69" s="1002"/>
      <c r="MES69" s="1002"/>
      <c r="MET69" s="1002"/>
      <c r="MEU69" s="1002"/>
      <c r="MEV69" s="1002"/>
      <c r="MEW69" s="1002"/>
      <c r="MEX69" s="1002"/>
      <c r="MEY69" s="1002"/>
      <c r="MEZ69" s="1002"/>
      <c r="MFA69" s="1002"/>
      <c r="MFB69" s="1002"/>
      <c r="MFC69" s="1002"/>
      <c r="MFD69" s="1002"/>
      <c r="MFE69" s="1002"/>
      <c r="MFF69" s="1002"/>
      <c r="MFG69" s="1002"/>
      <c r="MFH69" s="1002"/>
      <c r="MFI69" s="1002"/>
      <c r="MFJ69" s="1002"/>
      <c r="MFK69" s="1002"/>
      <c r="MFL69" s="1002"/>
      <c r="MFM69" s="1002"/>
      <c r="MFN69" s="1002"/>
      <c r="MFO69" s="1002"/>
      <c r="MFP69" s="1002"/>
      <c r="MFQ69" s="1002"/>
      <c r="MFR69" s="1002"/>
      <c r="MFS69" s="1002"/>
      <c r="MFT69" s="1002"/>
      <c r="MFU69" s="1002"/>
      <c r="MFV69" s="1002"/>
      <c r="MFW69" s="1002"/>
      <c r="MFX69" s="1002"/>
      <c r="MFY69" s="1002"/>
      <c r="MFZ69" s="1002"/>
      <c r="MGA69" s="1002"/>
      <c r="MGB69" s="1002"/>
      <c r="MGC69" s="1002"/>
      <c r="MGD69" s="1002"/>
      <c r="MGE69" s="1002"/>
      <c r="MGF69" s="1002"/>
      <c r="MGG69" s="1002"/>
      <c r="MGH69" s="1002"/>
      <c r="MGI69" s="1002"/>
      <c r="MGJ69" s="1002"/>
      <c r="MGK69" s="1002"/>
      <c r="MGL69" s="1002"/>
      <c r="MGM69" s="1002"/>
      <c r="MGN69" s="1002"/>
      <c r="MGO69" s="1002"/>
      <c r="MGP69" s="1002"/>
      <c r="MGQ69" s="1002"/>
      <c r="MGR69" s="1002"/>
      <c r="MGS69" s="1002"/>
      <c r="MGT69" s="1002"/>
      <c r="MGU69" s="1002"/>
      <c r="MGV69" s="1002"/>
      <c r="MGW69" s="1002"/>
      <c r="MGX69" s="1002"/>
      <c r="MGY69" s="1002"/>
      <c r="MGZ69" s="1002"/>
      <c r="MHA69" s="1002"/>
      <c r="MHB69" s="1002"/>
      <c r="MHC69" s="1002"/>
      <c r="MHD69" s="1002"/>
      <c r="MHE69" s="1002"/>
      <c r="MHF69" s="1002"/>
      <c r="MHG69" s="1002"/>
      <c r="MHH69" s="1002"/>
      <c r="MHI69" s="1002"/>
      <c r="MHJ69" s="1002"/>
      <c r="MHK69" s="1002"/>
      <c r="MHL69" s="1002"/>
      <c r="MHM69" s="1002"/>
      <c r="MHN69" s="1002"/>
      <c r="MHO69" s="1002"/>
      <c r="MHP69" s="1002"/>
      <c r="MHQ69" s="1002"/>
      <c r="MHR69" s="1002"/>
      <c r="MHS69" s="1002"/>
      <c r="MHT69" s="1002"/>
      <c r="MHU69" s="1002"/>
      <c r="MHV69" s="1002"/>
      <c r="MHW69" s="1002"/>
      <c r="MHX69" s="1002"/>
      <c r="MHY69" s="1002"/>
      <c r="MHZ69" s="1002"/>
      <c r="MIA69" s="1002"/>
      <c r="MIB69" s="1002"/>
      <c r="MIC69" s="1002"/>
      <c r="MID69" s="1002"/>
      <c r="MIE69" s="1002"/>
      <c r="MIF69" s="1002"/>
      <c r="MIG69" s="1002"/>
      <c r="MIH69" s="1002"/>
      <c r="MII69" s="1002"/>
      <c r="MIJ69" s="1002"/>
      <c r="MIK69" s="1002"/>
      <c r="MIL69" s="1002"/>
      <c r="MIM69" s="1002"/>
      <c r="MIN69" s="1002"/>
      <c r="MIO69" s="1002"/>
      <c r="MIP69" s="1002"/>
      <c r="MIQ69" s="1002"/>
      <c r="MIR69" s="1002"/>
      <c r="MIS69" s="1002"/>
      <c r="MIT69" s="1002"/>
      <c r="MIU69" s="1002"/>
      <c r="MIV69" s="1002"/>
      <c r="MIW69" s="1002"/>
      <c r="MIX69" s="1002"/>
      <c r="MIY69" s="1002"/>
      <c r="MIZ69" s="1002"/>
      <c r="MJA69" s="1002"/>
      <c r="MJB69" s="1002"/>
      <c r="MJC69" s="1002"/>
      <c r="MJD69" s="1002"/>
      <c r="MJE69" s="1002"/>
      <c r="MJF69" s="1002"/>
      <c r="MJG69" s="1002"/>
      <c r="MJH69" s="1002"/>
      <c r="MJI69" s="1002"/>
      <c r="MJJ69" s="1002"/>
      <c r="MJK69" s="1002"/>
      <c r="MJL69" s="1002"/>
      <c r="MJM69" s="1002"/>
      <c r="MJN69" s="1002"/>
      <c r="MJO69" s="1002"/>
      <c r="MJP69" s="1002"/>
      <c r="MJQ69" s="1002"/>
      <c r="MJR69" s="1002"/>
      <c r="MJS69" s="1002"/>
      <c r="MJT69" s="1002"/>
      <c r="MJU69" s="1002"/>
      <c r="MJV69" s="1002"/>
      <c r="MJW69" s="1002"/>
      <c r="MJX69" s="1002"/>
      <c r="MJY69" s="1002"/>
      <c r="MJZ69" s="1002"/>
      <c r="MKA69" s="1002"/>
      <c r="MKB69" s="1002"/>
      <c r="MKC69" s="1002"/>
      <c r="MKD69" s="1002"/>
      <c r="MKE69" s="1002"/>
      <c r="MKF69" s="1002"/>
      <c r="MKG69" s="1002"/>
      <c r="MKH69" s="1002"/>
      <c r="MKI69" s="1002"/>
      <c r="MKJ69" s="1002"/>
      <c r="MKK69" s="1002"/>
      <c r="MKL69" s="1002"/>
      <c r="MKM69" s="1002"/>
      <c r="MKN69" s="1002"/>
      <c r="MKO69" s="1002"/>
      <c r="MKP69" s="1002"/>
      <c r="MKQ69" s="1002"/>
      <c r="MKR69" s="1002"/>
      <c r="MKS69" s="1002"/>
      <c r="MKT69" s="1002"/>
      <c r="MKU69" s="1002"/>
      <c r="MKV69" s="1002"/>
      <c r="MKW69" s="1002"/>
      <c r="MKX69" s="1002"/>
      <c r="MKY69" s="1002"/>
      <c r="MKZ69" s="1002"/>
      <c r="MLA69" s="1002"/>
      <c r="MLB69" s="1002"/>
      <c r="MLC69" s="1002"/>
      <c r="MLD69" s="1002"/>
      <c r="MLE69" s="1002"/>
      <c r="MLF69" s="1002"/>
      <c r="MLG69" s="1002"/>
      <c r="MLH69" s="1002"/>
      <c r="MLI69" s="1002"/>
      <c r="MLJ69" s="1002"/>
      <c r="MLK69" s="1002"/>
      <c r="MLL69" s="1002"/>
      <c r="MLM69" s="1002"/>
      <c r="MLN69" s="1002"/>
      <c r="MLO69" s="1002"/>
      <c r="MLP69" s="1002"/>
      <c r="MLQ69" s="1002"/>
      <c r="MLR69" s="1002"/>
      <c r="MLS69" s="1002"/>
      <c r="MLT69" s="1002"/>
      <c r="MLU69" s="1002"/>
      <c r="MLV69" s="1002"/>
      <c r="MLW69" s="1002"/>
      <c r="MLX69" s="1002"/>
      <c r="MLY69" s="1002"/>
      <c r="MLZ69" s="1002"/>
      <c r="MMA69" s="1002"/>
      <c r="MMB69" s="1002"/>
      <c r="MMC69" s="1002"/>
      <c r="MMD69" s="1002"/>
      <c r="MME69" s="1002"/>
      <c r="MMF69" s="1002"/>
      <c r="MMG69" s="1002"/>
      <c r="MMH69" s="1002"/>
      <c r="MMI69" s="1002"/>
      <c r="MMJ69" s="1002"/>
      <c r="MMK69" s="1002"/>
      <c r="MML69" s="1002"/>
      <c r="MMM69" s="1002"/>
      <c r="MMN69" s="1002"/>
      <c r="MMO69" s="1002"/>
      <c r="MMP69" s="1002"/>
      <c r="MMQ69" s="1002"/>
      <c r="MMR69" s="1002"/>
      <c r="MMS69" s="1002"/>
      <c r="MMT69" s="1002"/>
      <c r="MMU69" s="1002"/>
      <c r="MMV69" s="1002"/>
      <c r="MMW69" s="1002"/>
      <c r="MMX69" s="1002"/>
      <c r="MMY69" s="1002"/>
      <c r="MMZ69" s="1002"/>
      <c r="MNA69" s="1002"/>
      <c r="MNB69" s="1002"/>
      <c r="MNC69" s="1002"/>
      <c r="MND69" s="1002"/>
      <c r="MNE69" s="1002"/>
      <c r="MNF69" s="1002"/>
      <c r="MNG69" s="1002"/>
      <c r="MNH69" s="1002"/>
      <c r="MNI69" s="1002"/>
      <c r="MNJ69" s="1002"/>
      <c r="MNK69" s="1002"/>
      <c r="MNL69" s="1002"/>
      <c r="MNM69" s="1002"/>
      <c r="MNN69" s="1002"/>
      <c r="MNO69" s="1002"/>
      <c r="MNP69" s="1002"/>
      <c r="MNQ69" s="1002"/>
      <c r="MNR69" s="1002"/>
      <c r="MNS69" s="1002"/>
      <c r="MNT69" s="1002"/>
      <c r="MNU69" s="1002"/>
      <c r="MNV69" s="1002"/>
      <c r="MNW69" s="1002"/>
      <c r="MNX69" s="1002"/>
      <c r="MNY69" s="1002"/>
      <c r="MNZ69" s="1002"/>
      <c r="MOA69" s="1002"/>
      <c r="MOB69" s="1002"/>
      <c r="MOC69" s="1002"/>
      <c r="MOD69" s="1002"/>
      <c r="MOE69" s="1002"/>
      <c r="MOF69" s="1002"/>
      <c r="MOG69" s="1002"/>
      <c r="MOH69" s="1002"/>
      <c r="MOI69" s="1002"/>
      <c r="MOJ69" s="1002"/>
      <c r="MOK69" s="1002"/>
      <c r="MOL69" s="1002"/>
      <c r="MOM69" s="1002"/>
      <c r="MON69" s="1002"/>
      <c r="MOO69" s="1002"/>
      <c r="MOP69" s="1002"/>
      <c r="MOQ69" s="1002"/>
      <c r="MOR69" s="1002"/>
      <c r="MOS69" s="1002"/>
      <c r="MOT69" s="1002"/>
      <c r="MOU69" s="1002"/>
      <c r="MOV69" s="1002"/>
      <c r="MOW69" s="1002"/>
      <c r="MOX69" s="1002"/>
      <c r="MOY69" s="1002"/>
      <c r="MOZ69" s="1002"/>
      <c r="MPA69" s="1002"/>
      <c r="MPB69" s="1002"/>
      <c r="MPC69" s="1002"/>
      <c r="MPD69" s="1002"/>
      <c r="MPE69" s="1002"/>
      <c r="MPF69" s="1002"/>
      <c r="MPG69" s="1002"/>
      <c r="MPH69" s="1002"/>
      <c r="MPI69" s="1002"/>
      <c r="MPJ69" s="1002"/>
      <c r="MPK69" s="1002"/>
      <c r="MPL69" s="1002"/>
      <c r="MPM69" s="1002"/>
      <c r="MPN69" s="1002"/>
      <c r="MPO69" s="1002"/>
      <c r="MPP69" s="1002"/>
      <c r="MPQ69" s="1002"/>
      <c r="MPR69" s="1002"/>
      <c r="MPS69" s="1002"/>
      <c r="MPT69" s="1002"/>
      <c r="MPU69" s="1002"/>
      <c r="MPV69" s="1002"/>
      <c r="MPW69" s="1002"/>
      <c r="MPX69" s="1002"/>
      <c r="MPY69" s="1002"/>
      <c r="MPZ69" s="1002"/>
      <c r="MQA69" s="1002"/>
      <c r="MQB69" s="1002"/>
      <c r="MQC69" s="1002"/>
      <c r="MQD69" s="1002"/>
      <c r="MQE69" s="1002"/>
      <c r="MQF69" s="1002"/>
      <c r="MQG69" s="1002"/>
      <c r="MQH69" s="1002"/>
      <c r="MQI69" s="1002"/>
      <c r="MQJ69" s="1002"/>
      <c r="MQK69" s="1002"/>
      <c r="MQL69" s="1002"/>
      <c r="MQM69" s="1002"/>
      <c r="MQN69" s="1002"/>
      <c r="MQO69" s="1002"/>
      <c r="MQP69" s="1002"/>
      <c r="MQQ69" s="1002"/>
      <c r="MQR69" s="1002"/>
      <c r="MQS69" s="1002"/>
      <c r="MQT69" s="1002"/>
      <c r="MQU69" s="1002"/>
      <c r="MQV69" s="1002"/>
      <c r="MQW69" s="1002"/>
      <c r="MQX69" s="1002"/>
      <c r="MQY69" s="1002"/>
      <c r="MQZ69" s="1002"/>
      <c r="MRA69" s="1002"/>
      <c r="MRB69" s="1002"/>
      <c r="MRC69" s="1002"/>
      <c r="MRD69" s="1002"/>
      <c r="MRE69" s="1002"/>
      <c r="MRF69" s="1002"/>
      <c r="MRG69" s="1002"/>
      <c r="MRH69" s="1002"/>
      <c r="MRI69" s="1002"/>
      <c r="MRJ69" s="1002"/>
      <c r="MRK69" s="1002"/>
      <c r="MRL69" s="1002"/>
      <c r="MRM69" s="1002"/>
      <c r="MRN69" s="1002"/>
      <c r="MRO69" s="1002"/>
      <c r="MRP69" s="1002"/>
      <c r="MRQ69" s="1002"/>
      <c r="MRR69" s="1002"/>
      <c r="MRS69" s="1002"/>
      <c r="MRT69" s="1002"/>
      <c r="MRU69" s="1002"/>
      <c r="MRV69" s="1002"/>
      <c r="MRW69" s="1002"/>
      <c r="MRX69" s="1002"/>
      <c r="MRY69" s="1002"/>
      <c r="MRZ69" s="1002"/>
      <c r="MSA69" s="1002"/>
      <c r="MSB69" s="1002"/>
      <c r="MSC69" s="1002"/>
      <c r="MSD69" s="1002"/>
      <c r="MSE69" s="1002"/>
      <c r="MSF69" s="1002"/>
      <c r="MSG69" s="1002"/>
      <c r="MSH69" s="1002"/>
      <c r="MSI69" s="1002"/>
      <c r="MSJ69" s="1002"/>
      <c r="MSK69" s="1002"/>
      <c r="MSL69" s="1002"/>
      <c r="MSM69" s="1002"/>
      <c r="MSN69" s="1002"/>
      <c r="MSO69" s="1002"/>
      <c r="MSP69" s="1002"/>
      <c r="MSQ69" s="1002"/>
      <c r="MSR69" s="1002"/>
      <c r="MSS69" s="1002"/>
      <c r="MST69" s="1002"/>
      <c r="MSU69" s="1002"/>
      <c r="MSV69" s="1002"/>
      <c r="MSW69" s="1002"/>
      <c r="MSX69" s="1002"/>
      <c r="MSY69" s="1002"/>
      <c r="MSZ69" s="1002"/>
      <c r="MTA69" s="1002"/>
      <c r="MTB69" s="1002"/>
      <c r="MTC69" s="1002"/>
      <c r="MTD69" s="1002"/>
      <c r="MTE69" s="1002"/>
      <c r="MTF69" s="1002"/>
      <c r="MTG69" s="1002"/>
      <c r="MTH69" s="1002"/>
      <c r="MTI69" s="1002"/>
      <c r="MTJ69" s="1002"/>
      <c r="MTK69" s="1002"/>
      <c r="MTL69" s="1002"/>
      <c r="MTM69" s="1002"/>
      <c r="MTN69" s="1002"/>
      <c r="MTO69" s="1002"/>
      <c r="MTP69" s="1002"/>
      <c r="MTQ69" s="1002"/>
      <c r="MTR69" s="1002"/>
      <c r="MTS69" s="1002"/>
      <c r="MTT69" s="1002"/>
      <c r="MTU69" s="1002"/>
      <c r="MTV69" s="1002"/>
      <c r="MTW69" s="1002"/>
      <c r="MTX69" s="1002"/>
      <c r="MTY69" s="1002"/>
      <c r="MTZ69" s="1002"/>
      <c r="MUA69" s="1002"/>
      <c r="MUB69" s="1002"/>
      <c r="MUC69" s="1002"/>
      <c r="MUD69" s="1002"/>
      <c r="MUE69" s="1002"/>
      <c r="MUF69" s="1002"/>
      <c r="MUG69" s="1002"/>
      <c r="MUH69" s="1002"/>
      <c r="MUI69" s="1002"/>
      <c r="MUJ69" s="1002"/>
      <c r="MUK69" s="1002"/>
      <c r="MUL69" s="1002"/>
      <c r="MUM69" s="1002"/>
      <c r="MUN69" s="1002"/>
      <c r="MUO69" s="1002"/>
      <c r="MUP69" s="1002"/>
      <c r="MUQ69" s="1002"/>
      <c r="MUR69" s="1002"/>
      <c r="MUS69" s="1002"/>
      <c r="MUT69" s="1002"/>
      <c r="MUU69" s="1002"/>
      <c r="MUV69" s="1002"/>
      <c r="MUW69" s="1002"/>
      <c r="MUX69" s="1002"/>
      <c r="MUY69" s="1002"/>
      <c r="MUZ69" s="1002"/>
      <c r="MVA69" s="1002"/>
      <c r="MVB69" s="1002"/>
      <c r="MVC69" s="1002"/>
      <c r="MVD69" s="1002"/>
      <c r="MVE69" s="1002"/>
      <c r="MVF69" s="1002"/>
      <c r="MVG69" s="1002"/>
      <c r="MVH69" s="1002"/>
      <c r="MVI69" s="1002"/>
      <c r="MVJ69" s="1002"/>
      <c r="MVK69" s="1002"/>
      <c r="MVL69" s="1002"/>
      <c r="MVM69" s="1002"/>
      <c r="MVN69" s="1002"/>
      <c r="MVO69" s="1002"/>
      <c r="MVP69" s="1002"/>
      <c r="MVQ69" s="1002"/>
      <c r="MVR69" s="1002"/>
      <c r="MVS69" s="1002"/>
      <c r="MVT69" s="1002"/>
      <c r="MVU69" s="1002"/>
      <c r="MVV69" s="1002"/>
      <c r="MVW69" s="1002"/>
      <c r="MVX69" s="1002"/>
      <c r="MVY69" s="1002"/>
      <c r="MVZ69" s="1002"/>
      <c r="MWA69" s="1002"/>
      <c r="MWB69" s="1002"/>
      <c r="MWC69" s="1002"/>
      <c r="MWD69" s="1002"/>
      <c r="MWE69" s="1002"/>
      <c r="MWF69" s="1002"/>
      <c r="MWG69" s="1002"/>
      <c r="MWH69" s="1002"/>
      <c r="MWI69" s="1002"/>
      <c r="MWJ69" s="1002"/>
      <c r="MWK69" s="1002"/>
      <c r="MWL69" s="1002"/>
      <c r="MWM69" s="1002"/>
      <c r="MWN69" s="1002"/>
      <c r="MWO69" s="1002"/>
      <c r="MWP69" s="1002"/>
      <c r="MWQ69" s="1002"/>
      <c r="MWR69" s="1002"/>
      <c r="MWS69" s="1002"/>
      <c r="MWT69" s="1002"/>
      <c r="MWU69" s="1002"/>
      <c r="MWV69" s="1002"/>
      <c r="MWW69" s="1002"/>
      <c r="MWX69" s="1002"/>
      <c r="MWY69" s="1002"/>
      <c r="MWZ69" s="1002"/>
      <c r="MXA69" s="1002"/>
      <c r="MXB69" s="1002"/>
      <c r="MXC69" s="1002"/>
      <c r="MXD69" s="1002"/>
      <c r="MXE69" s="1002"/>
      <c r="MXF69" s="1002"/>
      <c r="MXG69" s="1002"/>
      <c r="MXH69" s="1002"/>
      <c r="MXI69" s="1002"/>
      <c r="MXJ69" s="1002"/>
      <c r="MXK69" s="1002"/>
      <c r="MXL69" s="1002"/>
      <c r="MXM69" s="1002"/>
      <c r="MXN69" s="1002"/>
      <c r="MXO69" s="1002"/>
      <c r="MXP69" s="1002"/>
      <c r="MXQ69" s="1002"/>
      <c r="MXR69" s="1002"/>
      <c r="MXS69" s="1002"/>
      <c r="MXT69" s="1002"/>
      <c r="MXU69" s="1002"/>
      <c r="MXV69" s="1002"/>
      <c r="MXW69" s="1002"/>
      <c r="MXX69" s="1002"/>
      <c r="MXY69" s="1002"/>
      <c r="MXZ69" s="1002"/>
      <c r="MYA69" s="1002"/>
      <c r="MYB69" s="1002"/>
      <c r="MYC69" s="1002"/>
      <c r="MYD69" s="1002"/>
      <c r="MYE69" s="1002"/>
      <c r="MYF69" s="1002"/>
      <c r="MYG69" s="1002"/>
      <c r="MYH69" s="1002"/>
      <c r="MYI69" s="1002"/>
      <c r="MYJ69" s="1002"/>
      <c r="MYK69" s="1002"/>
      <c r="MYL69" s="1002"/>
      <c r="MYM69" s="1002"/>
      <c r="MYN69" s="1002"/>
      <c r="MYO69" s="1002"/>
      <c r="MYP69" s="1002"/>
      <c r="MYQ69" s="1002"/>
      <c r="MYR69" s="1002"/>
      <c r="MYS69" s="1002"/>
      <c r="MYT69" s="1002"/>
      <c r="MYU69" s="1002"/>
      <c r="MYV69" s="1002"/>
      <c r="MYW69" s="1002"/>
      <c r="MYX69" s="1002"/>
      <c r="MYY69" s="1002"/>
      <c r="MYZ69" s="1002"/>
      <c r="MZA69" s="1002"/>
      <c r="MZB69" s="1002"/>
      <c r="MZC69" s="1002"/>
      <c r="MZD69" s="1002"/>
      <c r="MZE69" s="1002"/>
      <c r="MZF69" s="1002"/>
      <c r="MZG69" s="1002"/>
      <c r="MZH69" s="1002"/>
      <c r="MZI69" s="1002"/>
      <c r="MZJ69" s="1002"/>
      <c r="MZK69" s="1002"/>
      <c r="MZL69" s="1002"/>
      <c r="MZM69" s="1002"/>
      <c r="MZN69" s="1002"/>
      <c r="MZO69" s="1002"/>
      <c r="MZP69" s="1002"/>
      <c r="MZQ69" s="1002"/>
      <c r="MZR69" s="1002"/>
      <c r="MZS69" s="1002"/>
      <c r="MZT69" s="1002"/>
      <c r="MZU69" s="1002"/>
      <c r="MZV69" s="1002"/>
      <c r="MZW69" s="1002"/>
      <c r="MZX69" s="1002"/>
      <c r="MZY69" s="1002"/>
      <c r="MZZ69" s="1002"/>
      <c r="NAA69" s="1002"/>
      <c r="NAB69" s="1002"/>
      <c r="NAC69" s="1002"/>
      <c r="NAD69" s="1002"/>
      <c r="NAE69" s="1002"/>
      <c r="NAF69" s="1002"/>
      <c r="NAG69" s="1002"/>
      <c r="NAH69" s="1002"/>
      <c r="NAI69" s="1002"/>
      <c r="NAJ69" s="1002"/>
      <c r="NAK69" s="1002"/>
      <c r="NAL69" s="1002"/>
      <c r="NAM69" s="1002"/>
      <c r="NAN69" s="1002"/>
      <c r="NAO69" s="1002"/>
      <c r="NAP69" s="1002"/>
      <c r="NAQ69" s="1002"/>
      <c r="NAR69" s="1002"/>
      <c r="NAS69" s="1002"/>
      <c r="NAT69" s="1002"/>
      <c r="NAU69" s="1002"/>
      <c r="NAV69" s="1002"/>
      <c r="NAW69" s="1002"/>
      <c r="NAX69" s="1002"/>
      <c r="NAY69" s="1002"/>
      <c r="NAZ69" s="1002"/>
      <c r="NBA69" s="1002"/>
      <c r="NBB69" s="1002"/>
      <c r="NBC69" s="1002"/>
      <c r="NBD69" s="1002"/>
      <c r="NBE69" s="1002"/>
      <c r="NBF69" s="1002"/>
      <c r="NBG69" s="1002"/>
      <c r="NBH69" s="1002"/>
      <c r="NBI69" s="1002"/>
      <c r="NBJ69" s="1002"/>
      <c r="NBK69" s="1002"/>
      <c r="NBL69" s="1002"/>
      <c r="NBM69" s="1002"/>
      <c r="NBN69" s="1002"/>
      <c r="NBO69" s="1002"/>
      <c r="NBP69" s="1002"/>
      <c r="NBQ69" s="1002"/>
      <c r="NBR69" s="1002"/>
      <c r="NBS69" s="1002"/>
      <c r="NBT69" s="1002"/>
      <c r="NBU69" s="1002"/>
      <c r="NBV69" s="1002"/>
      <c r="NBW69" s="1002"/>
      <c r="NBX69" s="1002"/>
      <c r="NBY69" s="1002"/>
      <c r="NBZ69" s="1002"/>
      <c r="NCA69" s="1002"/>
      <c r="NCB69" s="1002"/>
      <c r="NCC69" s="1002"/>
      <c r="NCD69" s="1002"/>
      <c r="NCE69" s="1002"/>
      <c r="NCF69" s="1002"/>
      <c r="NCG69" s="1002"/>
      <c r="NCH69" s="1002"/>
      <c r="NCI69" s="1002"/>
      <c r="NCJ69" s="1002"/>
      <c r="NCK69" s="1002"/>
      <c r="NCL69" s="1002"/>
      <c r="NCM69" s="1002"/>
      <c r="NCN69" s="1002"/>
      <c r="NCO69" s="1002"/>
      <c r="NCP69" s="1002"/>
      <c r="NCQ69" s="1002"/>
      <c r="NCR69" s="1002"/>
      <c r="NCS69" s="1002"/>
      <c r="NCT69" s="1002"/>
      <c r="NCU69" s="1002"/>
      <c r="NCV69" s="1002"/>
      <c r="NCW69" s="1002"/>
      <c r="NCX69" s="1002"/>
      <c r="NCY69" s="1002"/>
      <c r="NCZ69" s="1002"/>
      <c r="NDA69" s="1002"/>
      <c r="NDB69" s="1002"/>
      <c r="NDC69" s="1002"/>
      <c r="NDD69" s="1002"/>
      <c r="NDE69" s="1002"/>
      <c r="NDF69" s="1002"/>
      <c r="NDG69" s="1002"/>
      <c r="NDH69" s="1002"/>
      <c r="NDI69" s="1002"/>
      <c r="NDJ69" s="1002"/>
      <c r="NDK69" s="1002"/>
      <c r="NDL69" s="1002"/>
      <c r="NDM69" s="1002"/>
      <c r="NDN69" s="1002"/>
      <c r="NDO69" s="1002"/>
      <c r="NDP69" s="1002"/>
      <c r="NDQ69" s="1002"/>
      <c r="NDR69" s="1002"/>
      <c r="NDS69" s="1002"/>
      <c r="NDT69" s="1002"/>
      <c r="NDU69" s="1002"/>
      <c r="NDV69" s="1002"/>
      <c r="NDW69" s="1002"/>
      <c r="NDX69" s="1002"/>
      <c r="NDY69" s="1002"/>
      <c r="NDZ69" s="1002"/>
      <c r="NEA69" s="1002"/>
      <c r="NEB69" s="1002"/>
      <c r="NEC69" s="1002"/>
      <c r="NED69" s="1002"/>
      <c r="NEE69" s="1002"/>
      <c r="NEF69" s="1002"/>
      <c r="NEG69" s="1002"/>
      <c r="NEH69" s="1002"/>
      <c r="NEI69" s="1002"/>
      <c r="NEJ69" s="1002"/>
      <c r="NEK69" s="1002"/>
      <c r="NEL69" s="1002"/>
      <c r="NEM69" s="1002"/>
      <c r="NEN69" s="1002"/>
      <c r="NEO69" s="1002"/>
      <c r="NEP69" s="1002"/>
      <c r="NEQ69" s="1002"/>
      <c r="NER69" s="1002"/>
      <c r="NES69" s="1002"/>
      <c r="NET69" s="1002"/>
      <c r="NEU69" s="1002"/>
      <c r="NEV69" s="1002"/>
      <c r="NEW69" s="1002"/>
      <c r="NEX69" s="1002"/>
      <c r="NEY69" s="1002"/>
      <c r="NEZ69" s="1002"/>
      <c r="NFA69" s="1002"/>
      <c r="NFB69" s="1002"/>
      <c r="NFC69" s="1002"/>
      <c r="NFD69" s="1002"/>
      <c r="NFE69" s="1002"/>
      <c r="NFF69" s="1002"/>
      <c r="NFG69" s="1002"/>
      <c r="NFH69" s="1002"/>
      <c r="NFI69" s="1002"/>
      <c r="NFJ69" s="1002"/>
      <c r="NFK69" s="1002"/>
      <c r="NFL69" s="1002"/>
      <c r="NFM69" s="1002"/>
      <c r="NFN69" s="1002"/>
      <c r="NFO69" s="1002"/>
      <c r="NFP69" s="1002"/>
      <c r="NFQ69" s="1002"/>
      <c r="NFR69" s="1002"/>
      <c r="NFS69" s="1002"/>
      <c r="NFT69" s="1002"/>
      <c r="NFU69" s="1002"/>
      <c r="NFV69" s="1002"/>
      <c r="NFW69" s="1002"/>
      <c r="NFX69" s="1002"/>
      <c r="NFY69" s="1002"/>
      <c r="NFZ69" s="1002"/>
      <c r="NGA69" s="1002"/>
      <c r="NGB69" s="1002"/>
      <c r="NGC69" s="1002"/>
      <c r="NGD69" s="1002"/>
      <c r="NGE69" s="1002"/>
      <c r="NGF69" s="1002"/>
      <c r="NGG69" s="1002"/>
      <c r="NGH69" s="1002"/>
      <c r="NGI69" s="1002"/>
      <c r="NGJ69" s="1002"/>
      <c r="NGK69" s="1002"/>
      <c r="NGL69" s="1002"/>
      <c r="NGM69" s="1002"/>
      <c r="NGN69" s="1002"/>
      <c r="NGO69" s="1002"/>
      <c r="NGP69" s="1002"/>
      <c r="NGQ69" s="1002"/>
      <c r="NGR69" s="1002"/>
      <c r="NGS69" s="1002"/>
      <c r="NGT69" s="1002"/>
      <c r="NGU69" s="1002"/>
      <c r="NGV69" s="1002"/>
      <c r="NGW69" s="1002"/>
      <c r="NGX69" s="1002"/>
      <c r="NGY69" s="1002"/>
      <c r="NGZ69" s="1002"/>
      <c r="NHA69" s="1002"/>
      <c r="NHB69" s="1002"/>
      <c r="NHC69" s="1002"/>
      <c r="NHD69" s="1002"/>
      <c r="NHE69" s="1002"/>
      <c r="NHF69" s="1002"/>
      <c r="NHG69" s="1002"/>
      <c r="NHH69" s="1002"/>
      <c r="NHI69" s="1002"/>
      <c r="NHJ69" s="1002"/>
      <c r="NHK69" s="1002"/>
      <c r="NHL69" s="1002"/>
      <c r="NHM69" s="1002"/>
      <c r="NHN69" s="1002"/>
      <c r="NHO69" s="1002"/>
      <c r="NHP69" s="1002"/>
      <c r="NHQ69" s="1002"/>
      <c r="NHR69" s="1002"/>
      <c r="NHS69" s="1002"/>
      <c r="NHT69" s="1002"/>
      <c r="NHU69" s="1002"/>
      <c r="NHV69" s="1002"/>
      <c r="NHW69" s="1002"/>
      <c r="NHX69" s="1002"/>
      <c r="NHY69" s="1002"/>
      <c r="NHZ69" s="1002"/>
      <c r="NIA69" s="1002"/>
      <c r="NIB69" s="1002"/>
      <c r="NIC69" s="1002"/>
      <c r="NID69" s="1002"/>
      <c r="NIE69" s="1002"/>
      <c r="NIF69" s="1002"/>
      <c r="NIG69" s="1002"/>
      <c r="NIH69" s="1002"/>
      <c r="NII69" s="1002"/>
      <c r="NIJ69" s="1002"/>
      <c r="NIK69" s="1002"/>
      <c r="NIL69" s="1002"/>
      <c r="NIM69" s="1002"/>
      <c r="NIN69" s="1002"/>
      <c r="NIO69" s="1002"/>
      <c r="NIP69" s="1002"/>
      <c r="NIQ69" s="1002"/>
      <c r="NIR69" s="1002"/>
      <c r="NIS69" s="1002"/>
      <c r="NIT69" s="1002"/>
      <c r="NIU69" s="1002"/>
      <c r="NIV69" s="1002"/>
      <c r="NIW69" s="1002"/>
      <c r="NIX69" s="1002"/>
      <c r="NIY69" s="1002"/>
      <c r="NIZ69" s="1002"/>
      <c r="NJA69" s="1002"/>
      <c r="NJB69" s="1002"/>
      <c r="NJC69" s="1002"/>
      <c r="NJD69" s="1002"/>
      <c r="NJE69" s="1002"/>
      <c r="NJF69" s="1002"/>
      <c r="NJG69" s="1002"/>
      <c r="NJH69" s="1002"/>
      <c r="NJI69" s="1002"/>
      <c r="NJJ69" s="1002"/>
      <c r="NJK69" s="1002"/>
      <c r="NJL69" s="1002"/>
      <c r="NJM69" s="1002"/>
      <c r="NJN69" s="1002"/>
      <c r="NJO69" s="1002"/>
      <c r="NJP69" s="1002"/>
      <c r="NJQ69" s="1002"/>
      <c r="NJR69" s="1002"/>
      <c r="NJS69" s="1002"/>
      <c r="NJT69" s="1002"/>
      <c r="NJU69" s="1002"/>
      <c r="NJV69" s="1002"/>
      <c r="NJW69" s="1002"/>
      <c r="NJX69" s="1002"/>
      <c r="NJY69" s="1002"/>
      <c r="NJZ69" s="1002"/>
      <c r="NKA69" s="1002"/>
      <c r="NKB69" s="1002"/>
      <c r="NKC69" s="1002"/>
      <c r="NKD69" s="1002"/>
      <c r="NKE69" s="1002"/>
      <c r="NKF69" s="1002"/>
      <c r="NKG69" s="1002"/>
      <c r="NKH69" s="1002"/>
      <c r="NKI69" s="1002"/>
      <c r="NKJ69" s="1002"/>
      <c r="NKK69" s="1002"/>
      <c r="NKL69" s="1002"/>
      <c r="NKM69" s="1002"/>
      <c r="NKN69" s="1002"/>
      <c r="NKO69" s="1002"/>
      <c r="NKP69" s="1002"/>
      <c r="NKQ69" s="1002"/>
      <c r="NKR69" s="1002"/>
      <c r="NKS69" s="1002"/>
      <c r="NKT69" s="1002"/>
      <c r="NKU69" s="1002"/>
      <c r="NKV69" s="1002"/>
      <c r="NKW69" s="1002"/>
      <c r="NKX69" s="1002"/>
      <c r="NKY69" s="1002"/>
      <c r="NKZ69" s="1002"/>
      <c r="NLA69" s="1002"/>
      <c r="NLB69" s="1002"/>
      <c r="NLC69" s="1002"/>
      <c r="NLD69" s="1002"/>
      <c r="NLE69" s="1002"/>
      <c r="NLF69" s="1002"/>
      <c r="NLG69" s="1002"/>
      <c r="NLH69" s="1002"/>
      <c r="NLI69" s="1002"/>
      <c r="NLJ69" s="1002"/>
      <c r="NLK69" s="1002"/>
      <c r="NLL69" s="1002"/>
      <c r="NLM69" s="1002"/>
      <c r="NLN69" s="1002"/>
      <c r="NLO69" s="1002"/>
      <c r="NLP69" s="1002"/>
      <c r="NLQ69" s="1002"/>
      <c r="NLR69" s="1002"/>
      <c r="NLS69" s="1002"/>
      <c r="NLT69" s="1002"/>
      <c r="NLU69" s="1002"/>
      <c r="NLV69" s="1002"/>
      <c r="NLW69" s="1002"/>
      <c r="NLX69" s="1002"/>
      <c r="NLY69" s="1002"/>
      <c r="NLZ69" s="1002"/>
      <c r="NMA69" s="1002"/>
      <c r="NMB69" s="1002"/>
      <c r="NMC69" s="1002"/>
      <c r="NMD69" s="1002"/>
      <c r="NME69" s="1002"/>
      <c r="NMF69" s="1002"/>
      <c r="NMG69" s="1002"/>
      <c r="NMH69" s="1002"/>
      <c r="NMI69" s="1002"/>
      <c r="NMJ69" s="1002"/>
      <c r="NMK69" s="1002"/>
      <c r="NML69" s="1002"/>
      <c r="NMM69" s="1002"/>
      <c r="NMN69" s="1002"/>
      <c r="NMO69" s="1002"/>
      <c r="NMP69" s="1002"/>
      <c r="NMQ69" s="1002"/>
      <c r="NMR69" s="1002"/>
      <c r="NMS69" s="1002"/>
      <c r="NMT69" s="1002"/>
      <c r="NMU69" s="1002"/>
      <c r="NMV69" s="1002"/>
      <c r="NMW69" s="1002"/>
      <c r="NMX69" s="1002"/>
      <c r="NMY69" s="1002"/>
      <c r="NMZ69" s="1002"/>
      <c r="NNA69" s="1002"/>
      <c r="NNB69" s="1002"/>
      <c r="NNC69" s="1002"/>
      <c r="NND69" s="1002"/>
      <c r="NNE69" s="1002"/>
      <c r="NNF69" s="1002"/>
      <c r="NNG69" s="1002"/>
      <c r="NNH69" s="1002"/>
      <c r="NNI69" s="1002"/>
      <c r="NNJ69" s="1002"/>
      <c r="NNK69" s="1002"/>
      <c r="NNL69" s="1002"/>
      <c r="NNM69" s="1002"/>
      <c r="NNN69" s="1002"/>
      <c r="NNO69" s="1002"/>
      <c r="NNP69" s="1002"/>
      <c r="NNQ69" s="1002"/>
      <c r="NNR69" s="1002"/>
      <c r="NNS69" s="1002"/>
      <c r="NNT69" s="1002"/>
      <c r="NNU69" s="1002"/>
      <c r="NNV69" s="1002"/>
      <c r="NNW69" s="1002"/>
      <c r="NNX69" s="1002"/>
      <c r="NNY69" s="1002"/>
      <c r="NNZ69" s="1002"/>
      <c r="NOA69" s="1002"/>
      <c r="NOB69" s="1002"/>
      <c r="NOC69" s="1002"/>
      <c r="NOD69" s="1002"/>
      <c r="NOE69" s="1002"/>
      <c r="NOF69" s="1002"/>
      <c r="NOG69" s="1002"/>
      <c r="NOH69" s="1002"/>
      <c r="NOI69" s="1002"/>
      <c r="NOJ69" s="1002"/>
      <c r="NOK69" s="1002"/>
      <c r="NOL69" s="1002"/>
      <c r="NOM69" s="1002"/>
      <c r="NON69" s="1002"/>
      <c r="NOO69" s="1002"/>
      <c r="NOP69" s="1002"/>
      <c r="NOQ69" s="1002"/>
      <c r="NOR69" s="1002"/>
      <c r="NOS69" s="1002"/>
      <c r="NOT69" s="1002"/>
      <c r="NOU69" s="1002"/>
      <c r="NOV69" s="1002"/>
      <c r="NOW69" s="1002"/>
      <c r="NOX69" s="1002"/>
      <c r="NOY69" s="1002"/>
      <c r="NOZ69" s="1002"/>
      <c r="NPA69" s="1002"/>
      <c r="NPB69" s="1002"/>
      <c r="NPC69" s="1002"/>
      <c r="NPD69" s="1002"/>
      <c r="NPE69" s="1002"/>
      <c r="NPF69" s="1002"/>
      <c r="NPG69" s="1002"/>
      <c r="NPH69" s="1002"/>
      <c r="NPI69" s="1002"/>
      <c r="NPJ69" s="1002"/>
      <c r="NPK69" s="1002"/>
      <c r="NPL69" s="1002"/>
      <c r="NPM69" s="1002"/>
      <c r="NPN69" s="1002"/>
      <c r="NPO69" s="1002"/>
      <c r="NPP69" s="1002"/>
      <c r="NPQ69" s="1002"/>
      <c r="NPR69" s="1002"/>
      <c r="NPS69" s="1002"/>
      <c r="NPT69" s="1002"/>
      <c r="NPU69" s="1002"/>
      <c r="NPV69" s="1002"/>
      <c r="NPW69" s="1002"/>
      <c r="NPX69" s="1002"/>
      <c r="NPY69" s="1002"/>
      <c r="NPZ69" s="1002"/>
      <c r="NQA69" s="1002"/>
      <c r="NQB69" s="1002"/>
      <c r="NQC69" s="1002"/>
      <c r="NQD69" s="1002"/>
      <c r="NQE69" s="1002"/>
      <c r="NQF69" s="1002"/>
      <c r="NQG69" s="1002"/>
      <c r="NQH69" s="1002"/>
      <c r="NQI69" s="1002"/>
      <c r="NQJ69" s="1002"/>
      <c r="NQK69" s="1002"/>
      <c r="NQL69" s="1002"/>
      <c r="NQM69" s="1002"/>
      <c r="NQN69" s="1002"/>
      <c r="NQO69" s="1002"/>
      <c r="NQP69" s="1002"/>
      <c r="NQQ69" s="1002"/>
      <c r="NQR69" s="1002"/>
      <c r="NQS69" s="1002"/>
      <c r="NQT69" s="1002"/>
      <c r="NQU69" s="1002"/>
      <c r="NQV69" s="1002"/>
      <c r="NQW69" s="1002"/>
      <c r="NQX69" s="1002"/>
      <c r="NQY69" s="1002"/>
      <c r="NQZ69" s="1002"/>
      <c r="NRA69" s="1002"/>
      <c r="NRB69" s="1002"/>
      <c r="NRC69" s="1002"/>
      <c r="NRD69" s="1002"/>
      <c r="NRE69" s="1002"/>
      <c r="NRF69" s="1002"/>
      <c r="NRG69" s="1002"/>
      <c r="NRH69" s="1002"/>
      <c r="NRI69" s="1002"/>
      <c r="NRJ69" s="1002"/>
      <c r="NRK69" s="1002"/>
      <c r="NRL69" s="1002"/>
      <c r="NRM69" s="1002"/>
      <c r="NRN69" s="1002"/>
      <c r="NRO69" s="1002"/>
      <c r="NRP69" s="1002"/>
      <c r="NRQ69" s="1002"/>
      <c r="NRR69" s="1002"/>
      <c r="NRS69" s="1002"/>
      <c r="NRT69" s="1002"/>
      <c r="NRU69" s="1002"/>
      <c r="NRV69" s="1002"/>
      <c r="NRW69" s="1002"/>
      <c r="NRX69" s="1002"/>
      <c r="NRY69" s="1002"/>
      <c r="NRZ69" s="1002"/>
      <c r="NSA69" s="1002"/>
      <c r="NSB69" s="1002"/>
      <c r="NSC69" s="1002"/>
      <c r="NSD69" s="1002"/>
      <c r="NSE69" s="1002"/>
      <c r="NSF69" s="1002"/>
      <c r="NSG69" s="1002"/>
      <c r="NSH69" s="1002"/>
      <c r="NSI69" s="1002"/>
      <c r="NSJ69" s="1002"/>
      <c r="NSK69" s="1002"/>
      <c r="NSL69" s="1002"/>
      <c r="NSM69" s="1002"/>
      <c r="NSN69" s="1002"/>
      <c r="NSO69" s="1002"/>
      <c r="NSP69" s="1002"/>
      <c r="NSQ69" s="1002"/>
      <c r="NSR69" s="1002"/>
      <c r="NSS69" s="1002"/>
      <c r="NST69" s="1002"/>
      <c r="NSU69" s="1002"/>
      <c r="NSV69" s="1002"/>
      <c r="NSW69" s="1002"/>
      <c r="NSX69" s="1002"/>
      <c r="NSY69" s="1002"/>
      <c r="NSZ69" s="1002"/>
      <c r="NTA69" s="1002"/>
      <c r="NTB69" s="1002"/>
      <c r="NTC69" s="1002"/>
      <c r="NTD69" s="1002"/>
      <c r="NTE69" s="1002"/>
      <c r="NTF69" s="1002"/>
      <c r="NTG69" s="1002"/>
      <c r="NTH69" s="1002"/>
      <c r="NTI69" s="1002"/>
      <c r="NTJ69" s="1002"/>
      <c r="NTK69" s="1002"/>
      <c r="NTL69" s="1002"/>
      <c r="NTM69" s="1002"/>
      <c r="NTN69" s="1002"/>
      <c r="NTO69" s="1002"/>
      <c r="NTP69" s="1002"/>
      <c r="NTQ69" s="1002"/>
      <c r="NTR69" s="1002"/>
      <c r="NTS69" s="1002"/>
      <c r="NTT69" s="1002"/>
      <c r="NTU69" s="1002"/>
      <c r="NTV69" s="1002"/>
      <c r="NTW69" s="1002"/>
      <c r="NTX69" s="1002"/>
      <c r="NTY69" s="1002"/>
      <c r="NTZ69" s="1002"/>
      <c r="NUA69" s="1002"/>
      <c r="NUB69" s="1002"/>
      <c r="NUC69" s="1002"/>
      <c r="NUD69" s="1002"/>
      <c r="NUE69" s="1002"/>
      <c r="NUF69" s="1002"/>
      <c r="NUG69" s="1002"/>
      <c r="NUH69" s="1002"/>
      <c r="NUI69" s="1002"/>
      <c r="NUJ69" s="1002"/>
      <c r="NUK69" s="1002"/>
      <c r="NUL69" s="1002"/>
      <c r="NUM69" s="1002"/>
      <c r="NUN69" s="1002"/>
      <c r="NUO69" s="1002"/>
      <c r="NUP69" s="1002"/>
      <c r="NUQ69" s="1002"/>
      <c r="NUR69" s="1002"/>
      <c r="NUS69" s="1002"/>
      <c r="NUT69" s="1002"/>
      <c r="NUU69" s="1002"/>
      <c r="NUV69" s="1002"/>
      <c r="NUW69" s="1002"/>
      <c r="NUX69" s="1002"/>
      <c r="NUY69" s="1002"/>
      <c r="NUZ69" s="1002"/>
      <c r="NVA69" s="1002"/>
      <c r="NVB69" s="1002"/>
      <c r="NVC69" s="1002"/>
      <c r="NVD69" s="1002"/>
      <c r="NVE69" s="1002"/>
      <c r="NVF69" s="1002"/>
      <c r="NVG69" s="1002"/>
      <c r="NVH69" s="1002"/>
      <c r="NVI69" s="1002"/>
      <c r="NVJ69" s="1002"/>
      <c r="NVK69" s="1002"/>
      <c r="NVL69" s="1002"/>
      <c r="NVM69" s="1002"/>
      <c r="NVN69" s="1002"/>
      <c r="NVO69" s="1002"/>
      <c r="NVP69" s="1002"/>
      <c r="NVQ69" s="1002"/>
      <c r="NVR69" s="1002"/>
      <c r="NVS69" s="1002"/>
      <c r="NVT69" s="1002"/>
      <c r="NVU69" s="1002"/>
      <c r="NVV69" s="1002"/>
      <c r="NVW69" s="1002"/>
      <c r="NVX69" s="1002"/>
      <c r="NVY69" s="1002"/>
      <c r="NVZ69" s="1002"/>
      <c r="NWA69" s="1002"/>
      <c r="NWB69" s="1002"/>
      <c r="NWC69" s="1002"/>
      <c r="NWD69" s="1002"/>
      <c r="NWE69" s="1002"/>
      <c r="NWF69" s="1002"/>
      <c r="NWG69" s="1002"/>
      <c r="NWH69" s="1002"/>
      <c r="NWI69" s="1002"/>
      <c r="NWJ69" s="1002"/>
      <c r="NWK69" s="1002"/>
      <c r="NWL69" s="1002"/>
      <c r="NWM69" s="1002"/>
      <c r="NWN69" s="1002"/>
      <c r="NWO69" s="1002"/>
      <c r="NWP69" s="1002"/>
      <c r="NWQ69" s="1002"/>
      <c r="NWR69" s="1002"/>
      <c r="NWS69" s="1002"/>
      <c r="NWT69" s="1002"/>
      <c r="NWU69" s="1002"/>
      <c r="NWV69" s="1002"/>
      <c r="NWW69" s="1002"/>
      <c r="NWX69" s="1002"/>
      <c r="NWY69" s="1002"/>
      <c r="NWZ69" s="1002"/>
      <c r="NXA69" s="1002"/>
      <c r="NXB69" s="1002"/>
      <c r="NXC69" s="1002"/>
      <c r="NXD69" s="1002"/>
      <c r="NXE69" s="1002"/>
      <c r="NXF69" s="1002"/>
      <c r="NXG69" s="1002"/>
      <c r="NXH69" s="1002"/>
      <c r="NXI69" s="1002"/>
      <c r="NXJ69" s="1002"/>
      <c r="NXK69" s="1002"/>
      <c r="NXL69" s="1002"/>
      <c r="NXM69" s="1002"/>
      <c r="NXN69" s="1002"/>
      <c r="NXO69" s="1002"/>
      <c r="NXP69" s="1002"/>
      <c r="NXQ69" s="1002"/>
      <c r="NXR69" s="1002"/>
      <c r="NXS69" s="1002"/>
      <c r="NXT69" s="1002"/>
      <c r="NXU69" s="1002"/>
      <c r="NXV69" s="1002"/>
      <c r="NXW69" s="1002"/>
      <c r="NXX69" s="1002"/>
      <c r="NXY69" s="1002"/>
      <c r="NXZ69" s="1002"/>
      <c r="NYA69" s="1002"/>
      <c r="NYB69" s="1002"/>
      <c r="NYC69" s="1002"/>
      <c r="NYD69" s="1002"/>
      <c r="NYE69" s="1002"/>
      <c r="NYF69" s="1002"/>
      <c r="NYG69" s="1002"/>
      <c r="NYH69" s="1002"/>
      <c r="NYI69" s="1002"/>
      <c r="NYJ69" s="1002"/>
      <c r="NYK69" s="1002"/>
      <c r="NYL69" s="1002"/>
      <c r="NYM69" s="1002"/>
      <c r="NYN69" s="1002"/>
      <c r="NYO69" s="1002"/>
      <c r="NYP69" s="1002"/>
      <c r="NYQ69" s="1002"/>
      <c r="NYR69" s="1002"/>
      <c r="NYS69" s="1002"/>
      <c r="NYT69" s="1002"/>
      <c r="NYU69" s="1002"/>
      <c r="NYV69" s="1002"/>
      <c r="NYW69" s="1002"/>
      <c r="NYX69" s="1002"/>
      <c r="NYY69" s="1002"/>
      <c r="NYZ69" s="1002"/>
      <c r="NZA69" s="1002"/>
      <c r="NZB69" s="1002"/>
      <c r="NZC69" s="1002"/>
      <c r="NZD69" s="1002"/>
      <c r="NZE69" s="1002"/>
      <c r="NZF69" s="1002"/>
      <c r="NZG69" s="1002"/>
      <c r="NZH69" s="1002"/>
      <c r="NZI69" s="1002"/>
      <c r="NZJ69" s="1002"/>
      <c r="NZK69" s="1002"/>
      <c r="NZL69" s="1002"/>
      <c r="NZM69" s="1002"/>
      <c r="NZN69" s="1002"/>
      <c r="NZO69" s="1002"/>
      <c r="NZP69" s="1002"/>
      <c r="NZQ69" s="1002"/>
      <c r="NZR69" s="1002"/>
      <c r="NZS69" s="1002"/>
      <c r="NZT69" s="1002"/>
      <c r="NZU69" s="1002"/>
      <c r="NZV69" s="1002"/>
      <c r="NZW69" s="1002"/>
      <c r="NZX69" s="1002"/>
      <c r="NZY69" s="1002"/>
      <c r="NZZ69" s="1002"/>
      <c r="OAA69" s="1002"/>
      <c r="OAB69" s="1002"/>
      <c r="OAC69" s="1002"/>
      <c r="OAD69" s="1002"/>
      <c r="OAE69" s="1002"/>
      <c r="OAF69" s="1002"/>
      <c r="OAG69" s="1002"/>
      <c r="OAH69" s="1002"/>
      <c r="OAI69" s="1002"/>
      <c r="OAJ69" s="1002"/>
      <c r="OAK69" s="1002"/>
      <c r="OAL69" s="1002"/>
      <c r="OAM69" s="1002"/>
      <c r="OAN69" s="1002"/>
      <c r="OAO69" s="1002"/>
      <c r="OAP69" s="1002"/>
      <c r="OAQ69" s="1002"/>
      <c r="OAR69" s="1002"/>
      <c r="OAS69" s="1002"/>
      <c r="OAT69" s="1002"/>
      <c r="OAU69" s="1002"/>
      <c r="OAV69" s="1002"/>
      <c r="OAW69" s="1002"/>
      <c r="OAX69" s="1002"/>
      <c r="OAY69" s="1002"/>
      <c r="OAZ69" s="1002"/>
      <c r="OBA69" s="1002"/>
      <c r="OBB69" s="1002"/>
      <c r="OBC69" s="1002"/>
      <c r="OBD69" s="1002"/>
      <c r="OBE69" s="1002"/>
      <c r="OBF69" s="1002"/>
      <c r="OBG69" s="1002"/>
      <c r="OBH69" s="1002"/>
      <c r="OBI69" s="1002"/>
      <c r="OBJ69" s="1002"/>
      <c r="OBK69" s="1002"/>
      <c r="OBL69" s="1002"/>
      <c r="OBM69" s="1002"/>
      <c r="OBN69" s="1002"/>
      <c r="OBO69" s="1002"/>
      <c r="OBP69" s="1002"/>
      <c r="OBQ69" s="1002"/>
      <c r="OBR69" s="1002"/>
      <c r="OBS69" s="1002"/>
      <c r="OBT69" s="1002"/>
      <c r="OBU69" s="1002"/>
      <c r="OBV69" s="1002"/>
      <c r="OBW69" s="1002"/>
      <c r="OBX69" s="1002"/>
      <c r="OBY69" s="1002"/>
      <c r="OBZ69" s="1002"/>
      <c r="OCA69" s="1002"/>
      <c r="OCB69" s="1002"/>
      <c r="OCC69" s="1002"/>
      <c r="OCD69" s="1002"/>
      <c r="OCE69" s="1002"/>
      <c r="OCF69" s="1002"/>
      <c r="OCG69" s="1002"/>
      <c r="OCH69" s="1002"/>
      <c r="OCI69" s="1002"/>
      <c r="OCJ69" s="1002"/>
      <c r="OCK69" s="1002"/>
      <c r="OCL69" s="1002"/>
      <c r="OCM69" s="1002"/>
      <c r="OCN69" s="1002"/>
      <c r="OCO69" s="1002"/>
      <c r="OCP69" s="1002"/>
      <c r="OCQ69" s="1002"/>
      <c r="OCR69" s="1002"/>
      <c r="OCS69" s="1002"/>
      <c r="OCT69" s="1002"/>
      <c r="OCU69" s="1002"/>
      <c r="OCV69" s="1002"/>
      <c r="OCW69" s="1002"/>
      <c r="OCX69" s="1002"/>
      <c r="OCY69" s="1002"/>
      <c r="OCZ69" s="1002"/>
      <c r="ODA69" s="1002"/>
      <c r="ODB69" s="1002"/>
      <c r="ODC69" s="1002"/>
      <c r="ODD69" s="1002"/>
      <c r="ODE69" s="1002"/>
      <c r="ODF69" s="1002"/>
      <c r="ODG69" s="1002"/>
      <c r="ODH69" s="1002"/>
      <c r="ODI69" s="1002"/>
      <c r="ODJ69" s="1002"/>
      <c r="ODK69" s="1002"/>
      <c r="ODL69" s="1002"/>
      <c r="ODM69" s="1002"/>
      <c r="ODN69" s="1002"/>
      <c r="ODO69" s="1002"/>
      <c r="ODP69" s="1002"/>
      <c r="ODQ69" s="1002"/>
      <c r="ODR69" s="1002"/>
      <c r="ODS69" s="1002"/>
      <c r="ODT69" s="1002"/>
      <c r="ODU69" s="1002"/>
      <c r="ODV69" s="1002"/>
      <c r="ODW69" s="1002"/>
      <c r="ODX69" s="1002"/>
      <c r="ODY69" s="1002"/>
      <c r="ODZ69" s="1002"/>
      <c r="OEA69" s="1002"/>
      <c r="OEB69" s="1002"/>
      <c r="OEC69" s="1002"/>
      <c r="OED69" s="1002"/>
      <c r="OEE69" s="1002"/>
      <c r="OEF69" s="1002"/>
      <c r="OEG69" s="1002"/>
      <c r="OEH69" s="1002"/>
      <c r="OEI69" s="1002"/>
      <c r="OEJ69" s="1002"/>
      <c r="OEK69" s="1002"/>
      <c r="OEL69" s="1002"/>
      <c r="OEM69" s="1002"/>
      <c r="OEN69" s="1002"/>
      <c r="OEO69" s="1002"/>
      <c r="OEP69" s="1002"/>
      <c r="OEQ69" s="1002"/>
      <c r="OER69" s="1002"/>
      <c r="OES69" s="1002"/>
      <c r="OET69" s="1002"/>
      <c r="OEU69" s="1002"/>
      <c r="OEV69" s="1002"/>
      <c r="OEW69" s="1002"/>
      <c r="OEX69" s="1002"/>
      <c r="OEY69" s="1002"/>
      <c r="OEZ69" s="1002"/>
      <c r="OFA69" s="1002"/>
      <c r="OFB69" s="1002"/>
      <c r="OFC69" s="1002"/>
      <c r="OFD69" s="1002"/>
      <c r="OFE69" s="1002"/>
      <c r="OFF69" s="1002"/>
      <c r="OFG69" s="1002"/>
      <c r="OFH69" s="1002"/>
      <c r="OFI69" s="1002"/>
      <c r="OFJ69" s="1002"/>
      <c r="OFK69" s="1002"/>
      <c r="OFL69" s="1002"/>
      <c r="OFM69" s="1002"/>
      <c r="OFN69" s="1002"/>
      <c r="OFO69" s="1002"/>
      <c r="OFP69" s="1002"/>
      <c r="OFQ69" s="1002"/>
      <c r="OFR69" s="1002"/>
      <c r="OFS69" s="1002"/>
      <c r="OFT69" s="1002"/>
      <c r="OFU69" s="1002"/>
      <c r="OFV69" s="1002"/>
      <c r="OFW69" s="1002"/>
      <c r="OFX69" s="1002"/>
      <c r="OFY69" s="1002"/>
      <c r="OFZ69" s="1002"/>
      <c r="OGA69" s="1002"/>
      <c r="OGB69" s="1002"/>
      <c r="OGC69" s="1002"/>
      <c r="OGD69" s="1002"/>
      <c r="OGE69" s="1002"/>
      <c r="OGF69" s="1002"/>
      <c r="OGG69" s="1002"/>
      <c r="OGH69" s="1002"/>
      <c r="OGI69" s="1002"/>
      <c r="OGJ69" s="1002"/>
      <c r="OGK69" s="1002"/>
      <c r="OGL69" s="1002"/>
      <c r="OGM69" s="1002"/>
      <c r="OGN69" s="1002"/>
      <c r="OGO69" s="1002"/>
      <c r="OGP69" s="1002"/>
      <c r="OGQ69" s="1002"/>
      <c r="OGR69" s="1002"/>
      <c r="OGS69" s="1002"/>
      <c r="OGT69" s="1002"/>
      <c r="OGU69" s="1002"/>
      <c r="OGV69" s="1002"/>
      <c r="OGW69" s="1002"/>
      <c r="OGX69" s="1002"/>
      <c r="OGY69" s="1002"/>
      <c r="OGZ69" s="1002"/>
      <c r="OHA69" s="1002"/>
      <c r="OHB69" s="1002"/>
      <c r="OHC69" s="1002"/>
      <c r="OHD69" s="1002"/>
      <c r="OHE69" s="1002"/>
      <c r="OHF69" s="1002"/>
      <c r="OHG69" s="1002"/>
      <c r="OHH69" s="1002"/>
      <c r="OHI69" s="1002"/>
      <c r="OHJ69" s="1002"/>
      <c r="OHK69" s="1002"/>
      <c r="OHL69" s="1002"/>
      <c r="OHM69" s="1002"/>
      <c r="OHN69" s="1002"/>
      <c r="OHO69" s="1002"/>
      <c r="OHP69" s="1002"/>
      <c r="OHQ69" s="1002"/>
      <c r="OHR69" s="1002"/>
      <c r="OHS69" s="1002"/>
      <c r="OHT69" s="1002"/>
      <c r="OHU69" s="1002"/>
      <c r="OHV69" s="1002"/>
      <c r="OHW69" s="1002"/>
      <c r="OHX69" s="1002"/>
      <c r="OHY69" s="1002"/>
      <c r="OHZ69" s="1002"/>
      <c r="OIA69" s="1002"/>
      <c r="OIB69" s="1002"/>
      <c r="OIC69" s="1002"/>
      <c r="OID69" s="1002"/>
      <c r="OIE69" s="1002"/>
      <c r="OIF69" s="1002"/>
      <c r="OIG69" s="1002"/>
      <c r="OIH69" s="1002"/>
      <c r="OII69" s="1002"/>
      <c r="OIJ69" s="1002"/>
      <c r="OIK69" s="1002"/>
      <c r="OIL69" s="1002"/>
      <c r="OIM69" s="1002"/>
      <c r="OIN69" s="1002"/>
      <c r="OIO69" s="1002"/>
      <c r="OIP69" s="1002"/>
      <c r="OIQ69" s="1002"/>
      <c r="OIR69" s="1002"/>
      <c r="OIS69" s="1002"/>
      <c r="OIT69" s="1002"/>
      <c r="OIU69" s="1002"/>
      <c r="OIV69" s="1002"/>
      <c r="OIW69" s="1002"/>
      <c r="OIX69" s="1002"/>
      <c r="OIY69" s="1002"/>
      <c r="OIZ69" s="1002"/>
      <c r="OJA69" s="1002"/>
      <c r="OJB69" s="1002"/>
      <c r="OJC69" s="1002"/>
      <c r="OJD69" s="1002"/>
      <c r="OJE69" s="1002"/>
      <c r="OJF69" s="1002"/>
      <c r="OJG69" s="1002"/>
      <c r="OJH69" s="1002"/>
      <c r="OJI69" s="1002"/>
      <c r="OJJ69" s="1002"/>
      <c r="OJK69" s="1002"/>
      <c r="OJL69" s="1002"/>
      <c r="OJM69" s="1002"/>
      <c r="OJN69" s="1002"/>
      <c r="OJO69" s="1002"/>
      <c r="OJP69" s="1002"/>
      <c r="OJQ69" s="1002"/>
      <c r="OJR69" s="1002"/>
      <c r="OJS69" s="1002"/>
      <c r="OJT69" s="1002"/>
      <c r="OJU69" s="1002"/>
      <c r="OJV69" s="1002"/>
      <c r="OJW69" s="1002"/>
      <c r="OJX69" s="1002"/>
      <c r="OJY69" s="1002"/>
      <c r="OJZ69" s="1002"/>
      <c r="OKA69" s="1002"/>
      <c r="OKB69" s="1002"/>
      <c r="OKC69" s="1002"/>
      <c r="OKD69" s="1002"/>
      <c r="OKE69" s="1002"/>
      <c r="OKF69" s="1002"/>
      <c r="OKG69" s="1002"/>
      <c r="OKH69" s="1002"/>
      <c r="OKI69" s="1002"/>
      <c r="OKJ69" s="1002"/>
      <c r="OKK69" s="1002"/>
      <c r="OKL69" s="1002"/>
      <c r="OKM69" s="1002"/>
      <c r="OKN69" s="1002"/>
      <c r="OKO69" s="1002"/>
      <c r="OKP69" s="1002"/>
      <c r="OKQ69" s="1002"/>
      <c r="OKR69" s="1002"/>
      <c r="OKS69" s="1002"/>
      <c r="OKT69" s="1002"/>
      <c r="OKU69" s="1002"/>
      <c r="OKV69" s="1002"/>
      <c r="OKW69" s="1002"/>
      <c r="OKX69" s="1002"/>
      <c r="OKY69" s="1002"/>
      <c r="OKZ69" s="1002"/>
      <c r="OLA69" s="1002"/>
      <c r="OLB69" s="1002"/>
      <c r="OLC69" s="1002"/>
      <c r="OLD69" s="1002"/>
      <c r="OLE69" s="1002"/>
      <c r="OLF69" s="1002"/>
      <c r="OLG69" s="1002"/>
      <c r="OLH69" s="1002"/>
      <c r="OLI69" s="1002"/>
      <c r="OLJ69" s="1002"/>
      <c r="OLK69" s="1002"/>
      <c r="OLL69" s="1002"/>
      <c r="OLM69" s="1002"/>
      <c r="OLN69" s="1002"/>
      <c r="OLO69" s="1002"/>
      <c r="OLP69" s="1002"/>
      <c r="OLQ69" s="1002"/>
      <c r="OLR69" s="1002"/>
      <c r="OLS69" s="1002"/>
      <c r="OLT69" s="1002"/>
      <c r="OLU69" s="1002"/>
      <c r="OLV69" s="1002"/>
      <c r="OLW69" s="1002"/>
      <c r="OLX69" s="1002"/>
      <c r="OLY69" s="1002"/>
      <c r="OLZ69" s="1002"/>
      <c r="OMA69" s="1002"/>
      <c r="OMB69" s="1002"/>
      <c r="OMC69" s="1002"/>
      <c r="OMD69" s="1002"/>
      <c r="OME69" s="1002"/>
      <c r="OMF69" s="1002"/>
      <c r="OMG69" s="1002"/>
      <c r="OMH69" s="1002"/>
      <c r="OMI69" s="1002"/>
      <c r="OMJ69" s="1002"/>
      <c r="OMK69" s="1002"/>
      <c r="OML69" s="1002"/>
      <c r="OMM69" s="1002"/>
      <c r="OMN69" s="1002"/>
      <c r="OMO69" s="1002"/>
      <c r="OMP69" s="1002"/>
      <c r="OMQ69" s="1002"/>
      <c r="OMR69" s="1002"/>
      <c r="OMS69" s="1002"/>
      <c r="OMT69" s="1002"/>
      <c r="OMU69" s="1002"/>
      <c r="OMV69" s="1002"/>
      <c r="OMW69" s="1002"/>
      <c r="OMX69" s="1002"/>
      <c r="OMY69" s="1002"/>
      <c r="OMZ69" s="1002"/>
      <c r="ONA69" s="1002"/>
      <c r="ONB69" s="1002"/>
      <c r="ONC69" s="1002"/>
      <c r="OND69" s="1002"/>
      <c r="ONE69" s="1002"/>
      <c r="ONF69" s="1002"/>
      <c r="ONG69" s="1002"/>
      <c r="ONH69" s="1002"/>
      <c r="ONI69" s="1002"/>
      <c r="ONJ69" s="1002"/>
      <c r="ONK69" s="1002"/>
      <c r="ONL69" s="1002"/>
      <c r="ONM69" s="1002"/>
      <c r="ONN69" s="1002"/>
      <c r="ONO69" s="1002"/>
      <c r="ONP69" s="1002"/>
      <c r="ONQ69" s="1002"/>
      <c r="ONR69" s="1002"/>
      <c r="ONS69" s="1002"/>
      <c r="ONT69" s="1002"/>
      <c r="ONU69" s="1002"/>
      <c r="ONV69" s="1002"/>
      <c r="ONW69" s="1002"/>
      <c r="ONX69" s="1002"/>
      <c r="ONY69" s="1002"/>
      <c r="ONZ69" s="1002"/>
      <c r="OOA69" s="1002"/>
      <c r="OOB69" s="1002"/>
      <c r="OOC69" s="1002"/>
      <c r="OOD69" s="1002"/>
      <c r="OOE69" s="1002"/>
      <c r="OOF69" s="1002"/>
      <c r="OOG69" s="1002"/>
      <c r="OOH69" s="1002"/>
      <c r="OOI69" s="1002"/>
      <c r="OOJ69" s="1002"/>
      <c r="OOK69" s="1002"/>
      <c r="OOL69" s="1002"/>
      <c r="OOM69" s="1002"/>
      <c r="OON69" s="1002"/>
      <c r="OOO69" s="1002"/>
      <c r="OOP69" s="1002"/>
      <c r="OOQ69" s="1002"/>
      <c r="OOR69" s="1002"/>
      <c r="OOS69" s="1002"/>
      <c r="OOT69" s="1002"/>
      <c r="OOU69" s="1002"/>
      <c r="OOV69" s="1002"/>
      <c r="OOW69" s="1002"/>
      <c r="OOX69" s="1002"/>
      <c r="OOY69" s="1002"/>
      <c r="OOZ69" s="1002"/>
      <c r="OPA69" s="1002"/>
      <c r="OPB69" s="1002"/>
      <c r="OPC69" s="1002"/>
      <c r="OPD69" s="1002"/>
      <c r="OPE69" s="1002"/>
      <c r="OPF69" s="1002"/>
      <c r="OPG69" s="1002"/>
      <c r="OPH69" s="1002"/>
      <c r="OPI69" s="1002"/>
      <c r="OPJ69" s="1002"/>
      <c r="OPK69" s="1002"/>
      <c r="OPL69" s="1002"/>
      <c r="OPM69" s="1002"/>
      <c r="OPN69" s="1002"/>
      <c r="OPO69" s="1002"/>
      <c r="OPP69" s="1002"/>
      <c r="OPQ69" s="1002"/>
      <c r="OPR69" s="1002"/>
      <c r="OPS69" s="1002"/>
      <c r="OPT69" s="1002"/>
      <c r="OPU69" s="1002"/>
      <c r="OPV69" s="1002"/>
      <c r="OPW69" s="1002"/>
      <c r="OPX69" s="1002"/>
      <c r="OPY69" s="1002"/>
      <c r="OPZ69" s="1002"/>
      <c r="OQA69" s="1002"/>
      <c r="OQB69" s="1002"/>
      <c r="OQC69" s="1002"/>
      <c r="OQD69" s="1002"/>
      <c r="OQE69" s="1002"/>
      <c r="OQF69" s="1002"/>
      <c r="OQG69" s="1002"/>
      <c r="OQH69" s="1002"/>
      <c r="OQI69" s="1002"/>
      <c r="OQJ69" s="1002"/>
      <c r="OQK69" s="1002"/>
      <c r="OQL69" s="1002"/>
      <c r="OQM69" s="1002"/>
      <c r="OQN69" s="1002"/>
      <c r="OQO69" s="1002"/>
      <c r="OQP69" s="1002"/>
      <c r="OQQ69" s="1002"/>
      <c r="OQR69" s="1002"/>
      <c r="OQS69" s="1002"/>
      <c r="OQT69" s="1002"/>
      <c r="OQU69" s="1002"/>
      <c r="OQV69" s="1002"/>
      <c r="OQW69" s="1002"/>
      <c r="OQX69" s="1002"/>
      <c r="OQY69" s="1002"/>
      <c r="OQZ69" s="1002"/>
      <c r="ORA69" s="1002"/>
      <c r="ORB69" s="1002"/>
      <c r="ORC69" s="1002"/>
      <c r="ORD69" s="1002"/>
      <c r="ORE69" s="1002"/>
      <c r="ORF69" s="1002"/>
      <c r="ORG69" s="1002"/>
      <c r="ORH69" s="1002"/>
      <c r="ORI69" s="1002"/>
      <c r="ORJ69" s="1002"/>
      <c r="ORK69" s="1002"/>
      <c r="ORL69" s="1002"/>
      <c r="ORM69" s="1002"/>
      <c r="ORN69" s="1002"/>
      <c r="ORO69" s="1002"/>
      <c r="ORP69" s="1002"/>
      <c r="ORQ69" s="1002"/>
      <c r="ORR69" s="1002"/>
      <c r="ORS69" s="1002"/>
      <c r="ORT69" s="1002"/>
      <c r="ORU69" s="1002"/>
      <c r="ORV69" s="1002"/>
      <c r="ORW69" s="1002"/>
      <c r="ORX69" s="1002"/>
      <c r="ORY69" s="1002"/>
      <c r="ORZ69" s="1002"/>
      <c r="OSA69" s="1002"/>
      <c r="OSB69" s="1002"/>
      <c r="OSC69" s="1002"/>
      <c r="OSD69" s="1002"/>
      <c r="OSE69" s="1002"/>
      <c r="OSF69" s="1002"/>
      <c r="OSG69" s="1002"/>
      <c r="OSH69" s="1002"/>
      <c r="OSI69" s="1002"/>
      <c r="OSJ69" s="1002"/>
      <c r="OSK69" s="1002"/>
      <c r="OSL69" s="1002"/>
      <c r="OSM69" s="1002"/>
      <c r="OSN69" s="1002"/>
      <c r="OSO69" s="1002"/>
      <c r="OSP69" s="1002"/>
      <c r="OSQ69" s="1002"/>
      <c r="OSR69" s="1002"/>
      <c r="OSS69" s="1002"/>
      <c r="OST69" s="1002"/>
      <c r="OSU69" s="1002"/>
      <c r="OSV69" s="1002"/>
      <c r="OSW69" s="1002"/>
      <c r="OSX69" s="1002"/>
      <c r="OSY69" s="1002"/>
      <c r="OSZ69" s="1002"/>
      <c r="OTA69" s="1002"/>
      <c r="OTB69" s="1002"/>
      <c r="OTC69" s="1002"/>
      <c r="OTD69" s="1002"/>
      <c r="OTE69" s="1002"/>
      <c r="OTF69" s="1002"/>
      <c r="OTG69" s="1002"/>
      <c r="OTH69" s="1002"/>
      <c r="OTI69" s="1002"/>
      <c r="OTJ69" s="1002"/>
      <c r="OTK69" s="1002"/>
      <c r="OTL69" s="1002"/>
      <c r="OTM69" s="1002"/>
      <c r="OTN69" s="1002"/>
      <c r="OTO69" s="1002"/>
      <c r="OTP69" s="1002"/>
      <c r="OTQ69" s="1002"/>
      <c r="OTR69" s="1002"/>
      <c r="OTS69" s="1002"/>
      <c r="OTT69" s="1002"/>
      <c r="OTU69" s="1002"/>
      <c r="OTV69" s="1002"/>
      <c r="OTW69" s="1002"/>
      <c r="OTX69" s="1002"/>
      <c r="OTY69" s="1002"/>
      <c r="OTZ69" s="1002"/>
      <c r="OUA69" s="1002"/>
      <c r="OUB69" s="1002"/>
      <c r="OUC69" s="1002"/>
      <c r="OUD69" s="1002"/>
      <c r="OUE69" s="1002"/>
      <c r="OUF69" s="1002"/>
      <c r="OUG69" s="1002"/>
      <c r="OUH69" s="1002"/>
      <c r="OUI69" s="1002"/>
      <c r="OUJ69" s="1002"/>
      <c r="OUK69" s="1002"/>
      <c r="OUL69" s="1002"/>
      <c r="OUM69" s="1002"/>
      <c r="OUN69" s="1002"/>
      <c r="OUO69" s="1002"/>
      <c r="OUP69" s="1002"/>
      <c r="OUQ69" s="1002"/>
      <c r="OUR69" s="1002"/>
      <c r="OUS69" s="1002"/>
      <c r="OUT69" s="1002"/>
      <c r="OUU69" s="1002"/>
      <c r="OUV69" s="1002"/>
      <c r="OUW69" s="1002"/>
      <c r="OUX69" s="1002"/>
      <c r="OUY69" s="1002"/>
      <c r="OUZ69" s="1002"/>
      <c r="OVA69" s="1002"/>
      <c r="OVB69" s="1002"/>
      <c r="OVC69" s="1002"/>
      <c r="OVD69" s="1002"/>
      <c r="OVE69" s="1002"/>
      <c r="OVF69" s="1002"/>
      <c r="OVG69" s="1002"/>
      <c r="OVH69" s="1002"/>
      <c r="OVI69" s="1002"/>
      <c r="OVJ69" s="1002"/>
      <c r="OVK69" s="1002"/>
      <c r="OVL69" s="1002"/>
      <c r="OVM69" s="1002"/>
      <c r="OVN69" s="1002"/>
      <c r="OVO69" s="1002"/>
      <c r="OVP69" s="1002"/>
      <c r="OVQ69" s="1002"/>
      <c r="OVR69" s="1002"/>
      <c r="OVS69" s="1002"/>
      <c r="OVT69" s="1002"/>
      <c r="OVU69" s="1002"/>
      <c r="OVV69" s="1002"/>
      <c r="OVW69" s="1002"/>
      <c r="OVX69" s="1002"/>
      <c r="OVY69" s="1002"/>
      <c r="OVZ69" s="1002"/>
      <c r="OWA69" s="1002"/>
      <c r="OWB69" s="1002"/>
      <c r="OWC69" s="1002"/>
      <c r="OWD69" s="1002"/>
      <c r="OWE69" s="1002"/>
      <c r="OWF69" s="1002"/>
      <c r="OWG69" s="1002"/>
      <c r="OWH69" s="1002"/>
      <c r="OWI69" s="1002"/>
      <c r="OWJ69" s="1002"/>
      <c r="OWK69" s="1002"/>
      <c r="OWL69" s="1002"/>
      <c r="OWM69" s="1002"/>
      <c r="OWN69" s="1002"/>
      <c r="OWO69" s="1002"/>
      <c r="OWP69" s="1002"/>
      <c r="OWQ69" s="1002"/>
      <c r="OWR69" s="1002"/>
      <c r="OWS69" s="1002"/>
      <c r="OWT69" s="1002"/>
      <c r="OWU69" s="1002"/>
      <c r="OWV69" s="1002"/>
      <c r="OWW69" s="1002"/>
      <c r="OWX69" s="1002"/>
      <c r="OWY69" s="1002"/>
      <c r="OWZ69" s="1002"/>
      <c r="OXA69" s="1002"/>
      <c r="OXB69" s="1002"/>
      <c r="OXC69" s="1002"/>
      <c r="OXD69" s="1002"/>
      <c r="OXE69" s="1002"/>
      <c r="OXF69" s="1002"/>
      <c r="OXG69" s="1002"/>
      <c r="OXH69" s="1002"/>
      <c r="OXI69" s="1002"/>
      <c r="OXJ69" s="1002"/>
      <c r="OXK69" s="1002"/>
      <c r="OXL69" s="1002"/>
      <c r="OXM69" s="1002"/>
      <c r="OXN69" s="1002"/>
      <c r="OXO69" s="1002"/>
      <c r="OXP69" s="1002"/>
      <c r="OXQ69" s="1002"/>
      <c r="OXR69" s="1002"/>
      <c r="OXS69" s="1002"/>
      <c r="OXT69" s="1002"/>
      <c r="OXU69" s="1002"/>
      <c r="OXV69" s="1002"/>
      <c r="OXW69" s="1002"/>
      <c r="OXX69" s="1002"/>
      <c r="OXY69" s="1002"/>
      <c r="OXZ69" s="1002"/>
      <c r="OYA69" s="1002"/>
      <c r="OYB69" s="1002"/>
      <c r="OYC69" s="1002"/>
      <c r="OYD69" s="1002"/>
      <c r="OYE69" s="1002"/>
      <c r="OYF69" s="1002"/>
      <c r="OYG69" s="1002"/>
      <c r="OYH69" s="1002"/>
      <c r="OYI69" s="1002"/>
      <c r="OYJ69" s="1002"/>
      <c r="OYK69" s="1002"/>
      <c r="OYL69" s="1002"/>
      <c r="OYM69" s="1002"/>
      <c r="OYN69" s="1002"/>
      <c r="OYO69" s="1002"/>
      <c r="OYP69" s="1002"/>
      <c r="OYQ69" s="1002"/>
      <c r="OYR69" s="1002"/>
      <c r="OYS69" s="1002"/>
      <c r="OYT69" s="1002"/>
      <c r="OYU69" s="1002"/>
      <c r="OYV69" s="1002"/>
      <c r="OYW69" s="1002"/>
      <c r="OYX69" s="1002"/>
      <c r="OYY69" s="1002"/>
      <c r="OYZ69" s="1002"/>
      <c r="OZA69" s="1002"/>
      <c r="OZB69" s="1002"/>
      <c r="OZC69" s="1002"/>
      <c r="OZD69" s="1002"/>
      <c r="OZE69" s="1002"/>
      <c r="OZF69" s="1002"/>
      <c r="OZG69" s="1002"/>
      <c r="OZH69" s="1002"/>
      <c r="OZI69" s="1002"/>
      <c r="OZJ69" s="1002"/>
      <c r="OZK69" s="1002"/>
      <c r="OZL69" s="1002"/>
      <c r="OZM69" s="1002"/>
      <c r="OZN69" s="1002"/>
      <c r="OZO69" s="1002"/>
      <c r="OZP69" s="1002"/>
      <c r="OZQ69" s="1002"/>
      <c r="OZR69" s="1002"/>
      <c r="OZS69" s="1002"/>
      <c r="OZT69" s="1002"/>
      <c r="OZU69" s="1002"/>
      <c r="OZV69" s="1002"/>
      <c r="OZW69" s="1002"/>
      <c r="OZX69" s="1002"/>
      <c r="OZY69" s="1002"/>
      <c r="OZZ69" s="1002"/>
      <c r="PAA69" s="1002"/>
      <c r="PAB69" s="1002"/>
      <c r="PAC69" s="1002"/>
      <c r="PAD69" s="1002"/>
      <c r="PAE69" s="1002"/>
      <c r="PAF69" s="1002"/>
      <c r="PAG69" s="1002"/>
      <c r="PAH69" s="1002"/>
      <c r="PAI69" s="1002"/>
      <c r="PAJ69" s="1002"/>
      <c r="PAK69" s="1002"/>
      <c r="PAL69" s="1002"/>
      <c r="PAM69" s="1002"/>
      <c r="PAN69" s="1002"/>
      <c r="PAO69" s="1002"/>
      <c r="PAP69" s="1002"/>
      <c r="PAQ69" s="1002"/>
      <c r="PAR69" s="1002"/>
      <c r="PAS69" s="1002"/>
      <c r="PAT69" s="1002"/>
      <c r="PAU69" s="1002"/>
      <c r="PAV69" s="1002"/>
      <c r="PAW69" s="1002"/>
      <c r="PAX69" s="1002"/>
      <c r="PAY69" s="1002"/>
      <c r="PAZ69" s="1002"/>
      <c r="PBA69" s="1002"/>
      <c r="PBB69" s="1002"/>
      <c r="PBC69" s="1002"/>
      <c r="PBD69" s="1002"/>
      <c r="PBE69" s="1002"/>
      <c r="PBF69" s="1002"/>
      <c r="PBG69" s="1002"/>
      <c r="PBH69" s="1002"/>
      <c r="PBI69" s="1002"/>
      <c r="PBJ69" s="1002"/>
      <c r="PBK69" s="1002"/>
      <c r="PBL69" s="1002"/>
      <c r="PBM69" s="1002"/>
      <c r="PBN69" s="1002"/>
      <c r="PBO69" s="1002"/>
      <c r="PBP69" s="1002"/>
      <c r="PBQ69" s="1002"/>
      <c r="PBR69" s="1002"/>
      <c r="PBS69" s="1002"/>
      <c r="PBT69" s="1002"/>
      <c r="PBU69" s="1002"/>
      <c r="PBV69" s="1002"/>
      <c r="PBW69" s="1002"/>
      <c r="PBX69" s="1002"/>
      <c r="PBY69" s="1002"/>
      <c r="PBZ69" s="1002"/>
      <c r="PCA69" s="1002"/>
      <c r="PCB69" s="1002"/>
      <c r="PCC69" s="1002"/>
      <c r="PCD69" s="1002"/>
      <c r="PCE69" s="1002"/>
      <c r="PCF69" s="1002"/>
      <c r="PCG69" s="1002"/>
      <c r="PCH69" s="1002"/>
      <c r="PCI69" s="1002"/>
      <c r="PCJ69" s="1002"/>
      <c r="PCK69" s="1002"/>
      <c r="PCL69" s="1002"/>
      <c r="PCM69" s="1002"/>
      <c r="PCN69" s="1002"/>
      <c r="PCO69" s="1002"/>
      <c r="PCP69" s="1002"/>
      <c r="PCQ69" s="1002"/>
      <c r="PCR69" s="1002"/>
      <c r="PCS69" s="1002"/>
      <c r="PCT69" s="1002"/>
      <c r="PCU69" s="1002"/>
      <c r="PCV69" s="1002"/>
      <c r="PCW69" s="1002"/>
      <c r="PCX69" s="1002"/>
      <c r="PCY69" s="1002"/>
      <c r="PCZ69" s="1002"/>
      <c r="PDA69" s="1002"/>
      <c r="PDB69" s="1002"/>
      <c r="PDC69" s="1002"/>
      <c r="PDD69" s="1002"/>
      <c r="PDE69" s="1002"/>
      <c r="PDF69" s="1002"/>
      <c r="PDG69" s="1002"/>
      <c r="PDH69" s="1002"/>
      <c r="PDI69" s="1002"/>
      <c r="PDJ69" s="1002"/>
      <c r="PDK69" s="1002"/>
      <c r="PDL69" s="1002"/>
      <c r="PDM69" s="1002"/>
      <c r="PDN69" s="1002"/>
      <c r="PDO69" s="1002"/>
      <c r="PDP69" s="1002"/>
      <c r="PDQ69" s="1002"/>
      <c r="PDR69" s="1002"/>
      <c r="PDS69" s="1002"/>
      <c r="PDT69" s="1002"/>
      <c r="PDU69" s="1002"/>
      <c r="PDV69" s="1002"/>
      <c r="PDW69" s="1002"/>
      <c r="PDX69" s="1002"/>
      <c r="PDY69" s="1002"/>
      <c r="PDZ69" s="1002"/>
      <c r="PEA69" s="1002"/>
      <c r="PEB69" s="1002"/>
      <c r="PEC69" s="1002"/>
      <c r="PED69" s="1002"/>
      <c r="PEE69" s="1002"/>
      <c r="PEF69" s="1002"/>
      <c r="PEG69" s="1002"/>
      <c r="PEH69" s="1002"/>
      <c r="PEI69" s="1002"/>
      <c r="PEJ69" s="1002"/>
      <c r="PEK69" s="1002"/>
      <c r="PEL69" s="1002"/>
      <c r="PEM69" s="1002"/>
      <c r="PEN69" s="1002"/>
      <c r="PEO69" s="1002"/>
      <c r="PEP69" s="1002"/>
      <c r="PEQ69" s="1002"/>
      <c r="PER69" s="1002"/>
      <c r="PES69" s="1002"/>
      <c r="PET69" s="1002"/>
      <c r="PEU69" s="1002"/>
      <c r="PEV69" s="1002"/>
      <c r="PEW69" s="1002"/>
      <c r="PEX69" s="1002"/>
      <c r="PEY69" s="1002"/>
      <c r="PEZ69" s="1002"/>
      <c r="PFA69" s="1002"/>
      <c r="PFB69" s="1002"/>
      <c r="PFC69" s="1002"/>
      <c r="PFD69" s="1002"/>
      <c r="PFE69" s="1002"/>
      <c r="PFF69" s="1002"/>
      <c r="PFG69" s="1002"/>
      <c r="PFH69" s="1002"/>
      <c r="PFI69" s="1002"/>
      <c r="PFJ69" s="1002"/>
      <c r="PFK69" s="1002"/>
      <c r="PFL69" s="1002"/>
      <c r="PFM69" s="1002"/>
      <c r="PFN69" s="1002"/>
      <c r="PFO69" s="1002"/>
      <c r="PFP69" s="1002"/>
      <c r="PFQ69" s="1002"/>
      <c r="PFR69" s="1002"/>
      <c r="PFS69" s="1002"/>
      <c r="PFT69" s="1002"/>
      <c r="PFU69" s="1002"/>
      <c r="PFV69" s="1002"/>
      <c r="PFW69" s="1002"/>
      <c r="PFX69" s="1002"/>
      <c r="PFY69" s="1002"/>
      <c r="PFZ69" s="1002"/>
      <c r="PGA69" s="1002"/>
      <c r="PGB69" s="1002"/>
      <c r="PGC69" s="1002"/>
      <c r="PGD69" s="1002"/>
      <c r="PGE69" s="1002"/>
      <c r="PGF69" s="1002"/>
      <c r="PGG69" s="1002"/>
      <c r="PGH69" s="1002"/>
      <c r="PGI69" s="1002"/>
      <c r="PGJ69" s="1002"/>
      <c r="PGK69" s="1002"/>
      <c r="PGL69" s="1002"/>
      <c r="PGM69" s="1002"/>
      <c r="PGN69" s="1002"/>
      <c r="PGO69" s="1002"/>
      <c r="PGP69" s="1002"/>
      <c r="PGQ69" s="1002"/>
      <c r="PGR69" s="1002"/>
      <c r="PGS69" s="1002"/>
      <c r="PGT69" s="1002"/>
      <c r="PGU69" s="1002"/>
      <c r="PGV69" s="1002"/>
      <c r="PGW69" s="1002"/>
      <c r="PGX69" s="1002"/>
      <c r="PGY69" s="1002"/>
      <c r="PGZ69" s="1002"/>
      <c r="PHA69" s="1002"/>
      <c r="PHB69" s="1002"/>
      <c r="PHC69" s="1002"/>
      <c r="PHD69" s="1002"/>
      <c r="PHE69" s="1002"/>
      <c r="PHF69" s="1002"/>
      <c r="PHG69" s="1002"/>
      <c r="PHH69" s="1002"/>
      <c r="PHI69" s="1002"/>
      <c r="PHJ69" s="1002"/>
      <c r="PHK69" s="1002"/>
      <c r="PHL69" s="1002"/>
      <c r="PHM69" s="1002"/>
      <c r="PHN69" s="1002"/>
      <c r="PHO69" s="1002"/>
      <c r="PHP69" s="1002"/>
      <c r="PHQ69" s="1002"/>
      <c r="PHR69" s="1002"/>
      <c r="PHS69" s="1002"/>
      <c r="PHT69" s="1002"/>
      <c r="PHU69" s="1002"/>
      <c r="PHV69" s="1002"/>
      <c r="PHW69" s="1002"/>
      <c r="PHX69" s="1002"/>
      <c r="PHY69" s="1002"/>
      <c r="PHZ69" s="1002"/>
      <c r="PIA69" s="1002"/>
      <c r="PIB69" s="1002"/>
      <c r="PIC69" s="1002"/>
      <c r="PID69" s="1002"/>
      <c r="PIE69" s="1002"/>
      <c r="PIF69" s="1002"/>
      <c r="PIG69" s="1002"/>
      <c r="PIH69" s="1002"/>
      <c r="PII69" s="1002"/>
      <c r="PIJ69" s="1002"/>
      <c r="PIK69" s="1002"/>
      <c r="PIL69" s="1002"/>
      <c r="PIM69" s="1002"/>
      <c r="PIN69" s="1002"/>
      <c r="PIO69" s="1002"/>
      <c r="PIP69" s="1002"/>
      <c r="PIQ69" s="1002"/>
      <c r="PIR69" s="1002"/>
      <c r="PIS69" s="1002"/>
      <c r="PIT69" s="1002"/>
      <c r="PIU69" s="1002"/>
      <c r="PIV69" s="1002"/>
      <c r="PIW69" s="1002"/>
      <c r="PIX69" s="1002"/>
      <c r="PIY69" s="1002"/>
      <c r="PIZ69" s="1002"/>
      <c r="PJA69" s="1002"/>
      <c r="PJB69" s="1002"/>
      <c r="PJC69" s="1002"/>
      <c r="PJD69" s="1002"/>
      <c r="PJE69" s="1002"/>
      <c r="PJF69" s="1002"/>
      <c r="PJG69" s="1002"/>
      <c r="PJH69" s="1002"/>
      <c r="PJI69" s="1002"/>
      <c r="PJJ69" s="1002"/>
      <c r="PJK69" s="1002"/>
      <c r="PJL69" s="1002"/>
      <c r="PJM69" s="1002"/>
      <c r="PJN69" s="1002"/>
      <c r="PJO69" s="1002"/>
      <c r="PJP69" s="1002"/>
      <c r="PJQ69" s="1002"/>
      <c r="PJR69" s="1002"/>
      <c r="PJS69" s="1002"/>
      <c r="PJT69" s="1002"/>
      <c r="PJU69" s="1002"/>
      <c r="PJV69" s="1002"/>
      <c r="PJW69" s="1002"/>
      <c r="PJX69" s="1002"/>
      <c r="PJY69" s="1002"/>
      <c r="PJZ69" s="1002"/>
      <c r="PKA69" s="1002"/>
      <c r="PKB69" s="1002"/>
      <c r="PKC69" s="1002"/>
      <c r="PKD69" s="1002"/>
      <c r="PKE69" s="1002"/>
      <c r="PKF69" s="1002"/>
      <c r="PKG69" s="1002"/>
      <c r="PKH69" s="1002"/>
      <c r="PKI69" s="1002"/>
      <c r="PKJ69" s="1002"/>
      <c r="PKK69" s="1002"/>
      <c r="PKL69" s="1002"/>
      <c r="PKM69" s="1002"/>
      <c r="PKN69" s="1002"/>
      <c r="PKO69" s="1002"/>
      <c r="PKP69" s="1002"/>
      <c r="PKQ69" s="1002"/>
      <c r="PKR69" s="1002"/>
      <c r="PKS69" s="1002"/>
      <c r="PKT69" s="1002"/>
      <c r="PKU69" s="1002"/>
      <c r="PKV69" s="1002"/>
      <c r="PKW69" s="1002"/>
      <c r="PKX69" s="1002"/>
      <c r="PKY69" s="1002"/>
      <c r="PKZ69" s="1002"/>
      <c r="PLA69" s="1002"/>
      <c r="PLB69" s="1002"/>
      <c r="PLC69" s="1002"/>
      <c r="PLD69" s="1002"/>
      <c r="PLE69" s="1002"/>
      <c r="PLF69" s="1002"/>
      <c r="PLG69" s="1002"/>
      <c r="PLH69" s="1002"/>
      <c r="PLI69" s="1002"/>
      <c r="PLJ69" s="1002"/>
      <c r="PLK69" s="1002"/>
      <c r="PLL69" s="1002"/>
      <c r="PLM69" s="1002"/>
      <c r="PLN69" s="1002"/>
      <c r="PLO69" s="1002"/>
      <c r="PLP69" s="1002"/>
      <c r="PLQ69" s="1002"/>
      <c r="PLR69" s="1002"/>
      <c r="PLS69" s="1002"/>
      <c r="PLT69" s="1002"/>
      <c r="PLU69" s="1002"/>
      <c r="PLV69" s="1002"/>
      <c r="PLW69" s="1002"/>
      <c r="PLX69" s="1002"/>
      <c r="PLY69" s="1002"/>
      <c r="PLZ69" s="1002"/>
      <c r="PMA69" s="1002"/>
      <c r="PMB69" s="1002"/>
      <c r="PMC69" s="1002"/>
      <c r="PMD69" s="1002"/>
      <c r="PME69" s="1002"/>
      <c r="PMF69" s="1002"/>
      <c r="PMG69" s="1002"/>
      <c r="PMH69" s="1002"/>
      <c r="PMI69" s="1002"/>
      <c r="PMJ69" s="1002"/>
      <c r="PMK69" s="1002"/>
      <c r="PML69" s="1002"/>
      <c r="PMM69" s="1002"/>
      <c r="PMN69" s="1002"/>
      <c r="PMO69" s="1002"/>
      <c r="PMP69" s="1002"/>
      <c r="PMQ69" s="1002"/>
      <c r="PMR69" s="1002"/>
      <c r="PMS69" s="1002"/>
      <c r="PMT69" s="1002"/>
      <c r="PMU69" s="1002"/>
      <c r="PMV69" s="1002"/>
      <c r="PMW69" s="1002"/>
      <c r="PMX69" s="1002"/>
      <c r="PMY69" s="1002"/>
      <c r="PMZ69" s="1002"/>
      <c r="PNA69" s="1002"/>
      <c r="PNB69" s="1002"/>
      <c r="PNC69" s="1002"/>
      <c r="PND69" s="1002"/>
      <c r="PNE69" s="1002"/>
      <c r="PNF69" s="1002"/>
      <c r="PNG69" s="1002"/>
      <c r="PNH69" s="1002"/>
      <c r="PNI69" s="1002"/>
      <c r="PNJ69" s="1002"/>
      <c r="PNK69" s="1002"/>
      <c r="PNL69" s="1002"/>
      <c r="PNM69" s="1002"/>
      <c r="PNN69" s="1002"/>
      <c r="PNO69" s="1002"/>
      <c r="PNP69" s="1002"/>
      <c r="PNQ69" s="1002"/>
      <c r="PNR69" s="1002"/>
      <c r="PNS69" s="1002"/>
      <c r="PNT69" s="1002"/>
      <c r="PNU69" s="1002"/>
      <c r="PNV69" s="1002"/>
      <c r="PNW69" s="1002"/>
      <c r="PNX69" s="1002"/>
      <c r="PNY69" s="1002"/>
      <c r="PNZ69" s="1002"/>
      <c r="POA69" s="1002"/>
      <c r="POB69" s="1002"/>
      <c r="POC69" s="1002"/>
      <c r="POD69" s="1002"/>
      <c r="POE69" s="1002"/>
      <c r="POF69" s="1002"/>
      <c r="POG69" s="1002"/>
      <c r="POH69" s="1002"/>
      <c r="POI69" s="1002"/>
      <c r="POJ69" s="1002"/>
      <c r="POK69" s="1002"/>
      <c r="POL69" s="1002"/>
      <c r="POM69" s="1002"/>
      <c r="PON69" s="1002"/>
      <c r="POO69" s="1002"/>
      <c r="POP69" s="1002"/>
      <c r="POQ69" s="1002"/>
      <c r="POR69" s="1002"/>
      <c r="POS69" s="1002"/>
      <c r="POT69" s="1002"/>
      <c r="POU69" s="1002"/>
      <c r="POV69" s="1002"/>
      <c r="POW69" s="1002"/>
      <c r="POX69" s="1002"/>
      <c r="POY69" s="1002"/>
      <c r="POZ69" s="1002"/>
      <c r="PPA69" s="1002"/>
      <c r="PPB69" s="1002"/>
      <c r="PPC69" s="1002"/>
      <c r="PPD69" s="1002"/>
      <c r="PPE69" s="1002"/>
      <c r="PPF69" s="1002"/>
      <c r="PPG69" s="1002"/>
      <c r="PPH69" s="1002"/>
      <c r="PPI69" s="1002"/>
      <c r="PPJ69" s="1002"/>
      <c r="PPK69" s="1002"/>
      <c r="PPL69" s="1002"/>
      <c r="PPM69" s="1002"/>
      <c r="PPN69" s="1002"/>
      <c r="PPO69" s="1002"/>
      <c r="PPP69" s="1002"/>
      <c r="PPQ69" s="1002"/>
      <c r="PPR69" s="1002"/>
      <c r="PPS69" s="1002"/>
      <c r="PPT69" s="1002"/>
      <c r="PPU69" s="1002"/>
      <c r="PPV69" s="1002"/>
      <c r="PPW69" s="1002"/>
      <c r="PPX69" s="1002"/>
      <c r="PPY69" s="1002"/>
      <c r="PPZ69" s="1002"/>
      <c r="PQA69" s="1002"/>
      <c r="PQB69" s="1002"/>
      <c r="PQC69" s="1002"/>
      <c r="PQD69" s="1002"/>
      <c r="PQE69" s="1002"/>
      <c r="PQF69" s="1002"/>
      <c r="PQG69" s="1002"/>
      <c r="PQH69" s="1002"/>
      <c r="PQI69" s="1002"/>
      <c r="PQJ69" s="1002"/>
      <c r="PQK69" s="1002"/>
      <c r="PQL69" s="1002"/>
      <c r="PQM69" s="1002"/>
      <c r="PQN69" s="1002"/>
      <c r="PQO69" s="1002"/>
      <c r="PQP69" s="1002"/>
      <c r="PQQ69" s="1002"/>
      <c r="PQR69" s="1002"/>
      <c r="PQS69" s="1002"/>
      <c r="PQT69" s="1002"/>
      <c r="PQU69" s="1002"/>
      <c r="PQV69" s="1002"/>
      <c r="PQW69" s="1002"/>
      <c r="PQX69" s="1002"/>
      <c r="PQY69" s="1002"/>
      <c r="PQZ69" s="1002"/>
      <c r="PRA69" s="1002"/>
      <c r="PRB69" s="1002"/>
      <c r="PRC69" s="1002"/>
      <c r="PRD69" s="1002"/>
      <c r="PRE69" s="1002"/>
      <c r="PRF69" s="1002"/>
      <c r="PRG69" s="1002"/>
      <c r="PRH69" s="1002"/>
      <c r="PRI69" s="1002"/>
      <c r="PRJ69" s="1002"/>
      <c r="PRK69" s="1002"/>
      <c r="PRL69" s="1002"/>
      <c r="PRM69" s="1002"/>
      <c r="PRN69" s="1002"/>
      <c r="PRO69" s="1002"/>
      <c r="PRP69" s="1002"/>
      <c r="PRQ69" s="1002"/>
      <c r="PRR69" s="1002"/>
      <c r="PRS69" s="1002"/>
      <c r="PRT69" s="1002"/>
      <c r="PRU69" s="1002"/>
      <c r="PRV69" s="1002"/>
      <c r="PRW69" s="1002"/>
      <c r="PRX69" s="1002"/>
      <c r="PRY69" s="1002"/>
      <c r="PRZ69" s="1002"/>
      <c r="PSA69" s="1002"/>
      <c r="PSB69" s="1002"/>
      <c r="PSC69" s="1002"/>
      <c r="PSD69" s="1002"/>
      <c r="PSE69" s="1002"/>
      <c r="PSF69" s="1002"/>
      <c r="PSG69" s="1002"/>
      <c r="PSH69" s="1002"/>
      <c r="PSI69" s="1002"/>
      <c r="PSJ69" s="1002"/>
      <c r="PSK69" s="1002"/>
      <c r="PSL69" s="1002"/>
      <c r="PSM69" s="1002"/>
      <c r="PSN69" s="1002"/>
      <c r="PSO69" s="1002"/>
      <c r="PSP69" s="1002"/>
      <c r="PSQ69" s="1002"/>
      <c r="PSR69" s="1002"/>
      <c r="PSS69" s="1002"/>
      <c r="PST69" s="1002"/>
      <c r="PSU69" s="1002"/>
      <c r="PSV69" s="1002"/>
      <c r="PSW69" s="1002"/>
      <c r="PSX69" s="1002"/>
      <c r="PSY69" s="1002"/>
      <c r="PSZ69" s="1002"/>
      <c r="PTA69" s="1002"/>
      <c r="PTB69" s="1002"/>
      <c r="PTC69" s="1002"/>
      <c r="PTD69" s="1002"/>
      <c r="PTE69" s="1002"/>
      <c r="PTF69" s="1002"/>
      <c r="PTG69" s="1002"/>
      <c r="PTH69" s="1002"/>
      <c r="PTI69" s="1002"/>
      <c r="PTJ69" s="1002"/>
      <c r="PTK69" s="1002"/>
      <c r="PTL69" s="1002"/>
      <c r="PTM69" s="1002"/>
      <c r="PTN69" s="1002"/>
      <c r="PTO69" s="1002"/>
      <c r="PTP69" s="1002"/>
      <c r="PTQ69" s="1002"/>
      <c r="PTR69" s="1002"/>
      <c r="PTS69" s="1002"/>
      <c r="PTT69" s="1002"/>
      <c r="PTU69" s="1002"/>
      <c r="PTV69" s="1002"/>
      <c r="PTW69" s="1002"/>
      <c r="PTX69" s="1002"/>
      <c r="PTY69" s="1002"/>
      <c r="PTZ69" s="1002"/>
      <c r="PUA69" s="1002"/>
      <c r="PUB69" s="1002"/>
      <c r="PUC69" s="1002"/>
      <c r="PUD69" s="1002"/>
      <c r="PUE69" s="1002"/>
      <c r="PUF69" s="1002"/>
      <c r="PUG69" s="1002"/>
      <c r="PUH69" s="1002"/>
      <c r="PUI69" s="1002"/>
      <c r="PUJ69" s="1002"/>
      <c r="PUK69" s="1002"/>
      <c r="PUL69" s="1002"/>
      <c r="PUM69" s="1002"/>
      <c r="PUN69" s="1002"/>
      <c r="PUO69" s="1002"/>
      <c r="PUP69" s="1002"/>
      <c r="PUQ69" s="1002"/>
      <c r="PUR69" s="1002"/>
      <c r="PUS69" s="1002"/>
      <c r="PUT69" s="1002"/>
      <c r="PUU69" s="1002"/>
      <c r="PUV69" s="1002"/>
      <c r="PUW69" s="1002"/>
      <c r="PUX69" s="1002"/>
      <c r="PUY69" s="1002"/>
      <c r="PUZ69" s="1002"/>
      <c r="PVA69" s="1002"/>
      <c r="PVB69" s="1002"/>
      <c r="PVC69" s="1002"/>
      <c r="PVD69" s="1002"/>
      <c r="PVE69" s="1002"/>
      <c r="PVF69" s="1002"/>
      <c r="PVG69" s="1002"/>
      <c r="PVH69" s="1002"/>
      <c r="PVI69" s="1002"/>
      <c r="PVJ69" s="1002"/>
      <c r="PVK69" s="1002"/>
      <c r="PVL69" s="1002"/>
      <c r="PVM69" s="1002"/>
      <c r="PVN69" s="1002"/>
      <c r="PVO69" s="1002"/>
      <c r="PVP69" s="1002"/>
      <c r="PVQ69" s="1002"/>
      <c r="PVR69" s="1002"/>
      <c r="PVS69" s="1002"/>
      <c r="PVT69" s="1002"/>
      <c r="PVU69" s="1002"/>
      <c r="PVV69" s="1002"/>
      <c r="PVW69" s="1002"/>
      <c r="PVX69" s="1002"/>
      <c r="PVY69" s="1002"/>
      <c r="PVZ69" s="1002"/>
      <c r="PWA69" s="1002"/>
      <c r="PWB69" s="1002"/>
      <c r="PWC69" s="1002"/>
      <c r="PWD69" s="1002"/>
      <c r="PWE69" s="1002"/>
      <c r="PWF69" s="1002"/>
      <c r="PWG69" s="1002"/>
      <c r="PWH69" s="1002"/>
      <c r="PWI69" s="1002"/>
      <c r="PWJ69" s="1002"/>
      <c r="PWK69" s="1002"/>
      <c r="PWL69" s="1002"/>
      <c r="PWM69" s="1002"/>
      <c r="PWN69" s="1002"/>
      <c r="PWO69" s="1002"/>
      <c r="PWP69" s="1002"/>
      <c r="PWQ69" s="1002"/>
      <c r="PWR69" s="1002"/>
      <c r="PWS69" s="1002"/>
      <c r="PWT69" s="1002"/>
      <c r="PWU69" s="1002"/>
      <c r="PWV69" s="1002"/>
      <c r="PWW69" s="1002"/>
      <c r="PWX69" s="1002"/>
      <c r="PWY69" s="1002"/>
      <c r="PWZ69" s="1002"/>
      <c r="PXA69" s="1002"/>
      <c r="PXB69" s="1002"/>
      <c r="PXC69" s="1002"/>
      <c r="PXD69" s="1002"/>
      <c r="PXE69" s="1002"/>
      <c r="PXF69" s="1002"/>
      <c r="PXG69" s="1002"/>
      <c r="PXH69" s="1002"/>
      <c r="PXI69" s="1002"/>
      <c r="PXJ69" s="1002"/>
      <c r="PXK69" s="1002"/>
      <c r="PXL69" s="1002"/>
      <c r="PXM69" s="1002"/>
      <c r="PXN69" s="1002"/>
      <c r="PXO69" s="1002"/>
      <c r="PXP69" s="1002"/>
      <c r="PXQ69" s="1002"/>
      <c r="PXR69" s="1002"/>
      <c r="PXS69" s="1002"/>
      <c r="PXT69" s="1002"/>
      <c r="PXU69" s="1002"/>
      <c r="PXV69" s="1002"/>
      <c r="PXW69" s="1002"/>
      <c r="PXX69" s="1002"/>
      <c r="PXY69" s="1002"/>
      <c r="PXZ69" s="1002"/>
      <c r="PYA69" s="1002"/>
      <c r="PYB69" s="1002"/>
      <c r="PYC69" s="1002"/>
      <c r="PYD69" s="1002"/>
      <c r="PYE69" s="1002"/>
      <c r="PYF69" s="1002"/>
      <c r="PYG69" s="1002"/>
      <c r="PYH69" s="1002"/>
      <c r="PYI69" s="1002"/>
      <c r="PYJ69" s="1002"/>
      <c r="PYK69" s="1002"/>
      <c r="PYL69" s="1002"/>
      <c r="PYM69" s="1002"/>
      <c r="PYN69" s="1002"/>
      <c r="PYO69" s="1002"/>
      <c r="PYP69" s="1002"/>
      <c r="PYQ69" s="1002"/>
      <c r="PYR69" s="1002"/>
      <c r="PYS69" s="1002"/>
      <c r="PYT69" s="1002"/>
      <c r="PYU69" s="1002"/>
      <c r="PYV69" s="1002"/>
      <c r="PYW69" s="1002"/>
      <c r="PYX69" s="1002"/>
      <c r="PYY69" s="1002"/>
      <c r="PYZ69" s="1002"/>
      <c r="PZA69" s="1002"/>
      <c r="PZB69" s="1002"/>
      <c r="PZC69" s="1002"/>
      <c r="PZD69" s="1002"/>
      <c r="PZE69" s="1002"/>
      <c r="PZF69" s="1002"/>
      <c r="PZG69" s="1002"/>
      <c r="PZH69" s="1002"/>
      <c r="PZI69" s="1002"/>
      <c r="PZJ69" s="1002"/>
      <c r="PZK69" s="1002"/>
      <c r="PZL69" s="1002"/>
      <c r="PZM69" s="1002"/>
      <c r="PZN69" s="1002"/>
      <c r="PZO69" s="1002"/>
      <c r="PZP69" s="1002"/>
      <c r="PZQ69" s="1002"/>
      <c r="PZR69" s="1002"/>
      <c r="PZS69" s="1002"/>
      <c r="PZT69" s="1002"/>
      <c r="PZU69" s="1002"/>
      <c r="PZV69" s="1002"/>
      <c r="PZW69" s="1002"/>
      <c r="PZX69" s="1002"/>
      <c r="PZY69" s="1002"/>
      <c r="PZZ69" s="1002"/>
      <c r="QAA69" s="1002"/>
      <c r="QAB69" s="1002"/>
      <c r="QAC69" s="1002"/>
      <c r="QAD69" s="1002"/>
      <c r="QAE69" s="1002"/>
      <c r="QAF69" s="1002"/>
      <c r="QAG69" s="1002"/>
      <c r="QAH69" s="1002"/>
      <c r="QAI69" s="1002"/>
      <c r="QAJ69" s="1002"/>
      <c r="QAK69" s="1002"/>
      <c r="QAL69" s="1002"/>
      <c r="QAM69" s="1002"/>
      <c r="QAN69" s="1002"/>
      <c r="QAO69" s="1002"/>
      <c r="QAP69" s="1002"/>
      <c r="QAQ69" s="1002"/>
      <c r="QAR69" s="1002"/>
      <c r="QAS69" s="1002"/>
      <c r="QAT69" s="1002"/>
      <c r="QAU69" s="1002"/>
      <c r="QAV69" s="1002"/>
      <c r="QAW69" s="1002"/>
      <c r="QAX69" s="1002"/>
      <c r="QAY69" s="1002"/>
      <c r="QAZ69" s="1002"/>
      <c r="QBA69" s="1002"/>
      <c r="QBB69" s="1002"/>
      <c r="QBC69" s="1002"/>
      <c r="QBD69" s="1002"/>
      <c r="QBE69" s="1002"/>
      <c r="QBF69" s="1002"/>
      <c r="QBG69" s="1002"/>
      <c r="QBH69" s="1002"/>
      <c r="QBI69" s="1002"/>
      <c r="QBJ69" s="1002"/>
      <c r="QBK69" s="1002"/>
      <c r="QBL69" s="1002"/>
      <c r="QBM69" s="1002"/>
      <c r="QBN69" s="1002"/>
      <c r="QBO69" s="1002"/>
      <c r="QBP69" s="1002"/>
      <c r="QBQ69" s="1002"/>
      <c r="QBR69" s="1002"/>
      <c r="QBS69" s="1002"/>
      <c r="QBT69" s="1002"/>
      <c r="QBU69" s="1002"/>
      <c r="QBV69" s="1002"/>
      <c r="QBW69" s="1002"/>
      <c r="QBX69" s="1002"/>
      <c r="QBY69" s="1002"/>
      <c r="QBZ69" s="1002"/>
      <c r="QCA69" s="1002"/>
      <c r="QCB69" s="1002"/>
      <c r="QCC69" s="1002"/>
      <c r="QCD69" s="1002"/>
      <c r="QCE69" s="1002"/>
      <c r="QCF69" s="1002"/>
      <c r="QCG69" s="1002"/>
      <c r="QCH69" s="1002"/>
      <c r="QCI69" s="1002"/>
      <c r="QCJ69" s="1002"/>
      <c r="QCK69" s="1002"/>
      <c r="QCL69" s="1002"/>
      <c r="QCM69" s="1002"/>
      <c r="QCN69" s="1002"/>
      <c r="QCO69" s="1002"/>
      <c r="QCP69" s="1002"/>
      <c r="QCQ69" s="1002"/>
      <c r="QCR69" s="1002"/>
      <c r="QCS69" s="1002"/>
      <c r="QCT69" s="1002"/>
      <c r="QCU69" s="1002"/>
      <c r="QCV69" s="1002"/>
      <c r="QCW69" s="1002"/>
      <c r="QCX69" s="1002"/>
      <c r="QCY69" s="1002"/>
      <c r="QCZ69" s="1002"/>
      <c r="QDA69" s="1002"/>
      <c r="QDB69" s="1002"/>
      <c r="QDC69" s="1002"/>
      <c r="QDD69" s="1002"/>
      <c r="QDE69" s="1002"/>
      <c r="QDF69" s="1002"/>
      <c r="QDG69" s="1002"/>
      <c r="QDH69" s="1002"/>
      <c r="QDI69" s="1002"/>
      <c r="QDJ69" s="1002"/>
      <c r="QDK69" s="1002"/>
      <c r="QDL69" s="1002"/>
      <c r="QDM69" s="1002"/>
      <c r="QDN69" s="1002"/>
      <c r="QDO69" s="1002"/>
      <c r="QDP69" s="1002"/>
      <c r="QDQ69" s="1002"/>
      <c r="QDR69" s="1002"/>
      <c r="QDS69" s="1002"/>
      <c r="QDT69" s="1002"/>
      <c r="QDU69" s="1002"/>
      <c r="QDV69" s="1002"/>
      <c r="QDW69" s="1002"/>
      <c r="QDX69" s="1002"/>
      <c r="QDY69" s="1002"/>
      <c r="QDZ69" s="1002"/>
      <c r="QEA69" s="1002"/>
      <c r="QEB69" s="1002"/>
      <c r="QEC69" s="1002"/>
      <c r="QED69" s="1002"/>
      <c r="QEE69" s="1002"/>
      <c r="QEF69" s="1002"/>
      <c r="QEG69" s="1002"/>
      <c r="QEH69" s="1002"/>
      <c r="QEI69" s="1002"/>
      <c r="QEJ69" s="1002"/>
      <c r="QEK69" s="1002"/>
      <c r="QEL69" s="1002"/>
      <c r="QEM69" s="1002"/>
      <c r="QEN69" s="1002"/>
      <c r="QEO69" s="1002"/>
      <c r="QEP69" s="1002"/>
      <c r="QEQ69" s="1002"/>
      <c r="QER69" s="1002"/>
      <c r="QES69" s="1002"/>
      <c r="QET69" s="1002"/>
      <c r="QEU69" s="1002"/>
      <c r="QEV69" s="1002"/>
      <c r="QEW69" s="1002"/>
      <c r="QEX69" s="1002"/>
      <c r="QEY69" s="1002"/>
      <c r="QEZ69" s="1002"/>
      <c r="QFA69" s="1002"/>
      <c r="QFB69" s="1002"/>
      <c r="QFC69" s="1002"/>
      <c r="QFD69" s="1002"/>
      <c r="QFE69" s="1002"/>
      <c r="QFF69" s="1002"/>
      <c r="QFG69" s="1002"/>
      <c r="QFH69" s="1002"/>
      <c r="QFI69" s="1002"/>
      <c r="QFJ69" s="1002"/>
      <c r="QFK69" s="1002"/>
      <c r="QFL69" s="1002"/>
      <c r="QFM69" s="1002"/>
      <c r="QFN69" s="1002"/>
      <c r="QFO69" s="1002"/>
      <c r="QFP69" s="1002"/>
      <c r="QFQ69" s="1002"/>
      <c r="QFR69" s="1002"/>
      <c r="QFS69" s="1002"/>
      <c r="QFT69" s="1002"/>
      <c r="QFU69" s="1002"/>
      <c r="QFV69" s="1002"/>
      <c r="QFW69" s="1002"/>
      <c r="QFX69" s="1002"/>
      <c r="QFY69" s="1002"/>
      <c r="QFZ69" s="1002"/>
      <c r="QGA69" s="1002"/>
      <c r="QGB69" s="1002"/>
      <c r="QGC69" s="1002"/>
      <c r="QGD69" s="1002"/>
      <c r="QGE69" s="1002"/>
      <c r="QGF69" s="1002"/>
      <c r="QGG69" s="1002"/>
      <c r="QGH69" s="1002"/>
      <c r="QGI69" s="1002"/>
      <c r="QGJ69" s="1002"/>
      <c r="QGK69" s="1002"/>
      <c r="QGL69" s="1002"/>
      <c r="QGM69" s="1002"/>
      <c r="QGN69" s="1002"/>
      <c r="QGO69" s="1002"/>
      <c r="QGP69" s="1002"/>
      <c r="QGQ69" s="1002"/>
      <c r="QGR69" s="1002"/>
      <c r="QGS69" s="1002"/>
      <c r="QGT69" s="1002"/>
      <c r="QGU69" s="1002"/>
      <c r="QGV69" s="1002"/>
      <c r="QGW69" s="1002"/>
      <c r="QGX69" s="1002"/>
      <c r="QGY69" s="1002"/>
      <c r="QGZ69" s="1002"/>
      <c r="QHA69" s="1002"/>
      <c r="QHB69" s="1002"/>
      <c r="QHC69" s="1002"/>
      <c r="QHD69" s="1002"/>
      <c r="QHE69" s="1002"/>
      <c r="QHF69" s="1002"/>
      <c r="QHG69" s="1002"/>
      <c r="QHH69" s="1002"/>
      <c r="QHI69" s="1002"/>
      <c r="QHJ69" s="1002"/>
      <c r="QHK69" s="1002"/>
      <c r="QHL69" s="1002"/>
      <c r="QHM69" s="1002"/>
      <c r="QHN69" s="1002"/>
      <c r="QHO69" s="1002"/>
      <c r="QHP69" s="1002"/>
      <c r="QHQ69" s="1002"/>
      <c r="QHR69" s="1002"/>
      <c r="QHS69" s="1002"/>
      <c r="QHT69" s="1002"/>
      <c r="QHU69" s="1002"/>
      <c r="QHV69" s="1002"/>
      <c r="QHW69" s="1002"/>
      <c r="QHX69" s="1002"/>
      <c r="QHY69" s="1002"/>
      <c r="QHZ69" s="1002"/>
      <c r="QIA69" s="1002"/>
      <c r="QIB69" s="1002"/>
      <c r="QIC69" s="1002"/>
      <c r="QID69" s="1002"/>
      <c r="QIE69" s="1002"/>
      <c r="QIF69" s="1002"/>
      <c r="QIG69" s="1002"/>
      <c r="QIH69" s="1002"/>
      <c r="QII69" s="1002"/>
      <c r="QIJ69" s="1002"/>
      <c r="QIK69" s="1002"/>
      <c r="QIL69" s="1002"/>
      <c r="QIM69" s="1002"/>
      <c r="QIN69" s="1002"/>
      <c r="QIO69" s="1002"/>
      <c r="QIP69" s="1002"/>
      <c r="QIQ69" s="1002"/>
      <c r="QIR69" s="1002"/>
      <c r="QIS69" s="1002"/>
      <c r="QIT69" s="1002"/>
      <c r="QIU69" s="1002"/>
      <c r="QIV69" s="1002"/>
      <c r="QIW69" s="1002"/>
      <c r="QIX69" s="1002"/>
      <c r="QIY69" s="1002"/>
      <c r="QIZ69" s="1002"/>
      <c r="QJA69" s="1002"/>
      <c r="QJB69" s="1002"/>
      <c r="QJC69" s="1002"/>
      <c r="QJD69" s="1002"/>
      <c r="QJE69" s="1002"/>
      <c r="QJF69" s="1002"/>
      <c r="QJG69" s="1002"/>
      <c r="QJH69" s="1002"/>
      <c r="QJI69" s="1002"/>
      <c r="QJJ69" s="1002"/>
      <c r="QJK69" s="1002"/>
      <c r="QJL69" s="1002"/>
      <c r="QJM69" s="1002"/>
      <c r="QJN69" s="1002"/>
      <c r="QJO69" s="1002"/>
      <c r="QJP69" s="1002"/>
      <c r="QJQ69" s="1002"/>
      <c r="QJR69" s="1002"/>
      <c r="QJS69" s="1002"/>
      <c r="QJT69" s="1002"/>
      <c r="QJU69" s="1002"/>
      <c r="QJV69" s="1002"/>
      <c r="QJW69" s="1002"/>
      <c r="QJX69" s="1002"/>
      <c r="QJY69" s="1002"/>
      <c r="QJZ69" s="1002"/>
      <c r="QKA69" s="1002"/>
      <c r="QKB69" s="1002"/>
      <c r="QKC69" s="1002"/>
      <c r="QKD69" s="1002"/>
      <c r="QKE69" s="1002"/>
      <c r="QKF69" s="1002"/>
      <c r="QKG69" s="1002"/>
      <c r="QKH69" s="1002"/>
      <c r="QKI69" s="1002"/>
      <c r="QKJ69" s="1002"/>
      <c r="QKK69" s="1002"/>
      <c r="QKL69" s="1002"/>
      <c r="QKM69" s="1002"/>
      <c r="QKN69" s="1002"/>
      <c r="QKO69" s="1002"/>
      <c r="QKP69" s="1002"/>
      <c r="QKQ69" s="1002"/>
      <c r="QKR69" s="1002"/>
      <c r="QKS69" s="1002"/>
      <c r="QKT69" s="1002"/>
      <c r="QKU69" s="1002"/>
      <c r="QKV69" s="1002"/>
      <c r="QKW69" s="1002"/>
      <c r="QKX69" s="1002"/>
      <c r="QKY69" s="1002"/>
      <c r="QKZ69" s="1002"/>
      <c r="QLA69" s="1002"/>
      <c r="QLB69" s="1002"/>
      <c r="QLC69" s="1002"/>
      <c r="QLD69" s="1002"/>
      <c r="QLE69" s="1002"/>
      <c r="QLF69" s="1002"/>
      <c r="QLG69" s="1002"/>
      <c r="QLH69" s="1002"/>
      <c r="QLI69" s="1002"/>
      <c r="QLJ69" s="1002"/>
      <c r="QLK69" s="1002"/>
      <c r="QLL69" s="1002"/>
      <c r="QLM69" s="1002"/>
      <c r="QLN69" s="1002"/>
      <c r="QLO69" s="1002"/>
      <c r="QLP69" s="1002"/>
      <c r="QLQ69" s="1002"/>
      <c r="QLR69" s="1002"/>
      <c r="QLS69" s="1002"/>
      <c r="QLT69" s="1002"/>
      <c r="QLU69" s="1002"/>
      <c r="QLV69" s="1002"/>
      <c r="QLW69" s="1002"/>
      <c r="QLX69" s="1002"/>
      <c r="QLY69" s="1002"/>
      <c r="QLZ69" s="1002"/>
      <c r="QMA69" s="1002"/>
      <c r="QMB69" s="1002"/>
      <c r="QMC69" s="1002"/>
      <c r="QMD69" s="1002"/>
      <c r="QME69" s="1002"/>
      <c r="QMF69" s="1002"/>
      <c r="QMG69" s="1002"/>
      <c r="QMH69" s="1002"/>
      <c r="QMI69" s="1002"/>
      <c r="QMJ69" s="1002"/>
      <c r="QMK69" s="1002"/>
      <c r="QML69" s="1002"/>
      <c r="QMM69" s="1002"/>
      <c r="QMN69" s="1002"/>
      <c r="QMO69" s="1002"/>
      <c r="QMP69" s="1002"/>
      <c r="QMQ69" s="1002"/>
      <c r="QMR69" s="1002"/>
      <c r="QMS69" s="1002"/>
      <c r="QMT69" s="1002"/>
      <c r="QMU69" s="1002"/>
      <c r="QMV69" s="1002"/>
      <c r="QMW69" s="1002"/>
      <c r="QMX69" s="1002"/>
      <c r="QMY69" s="1002"/>
      <c r="QMZ69" s="1002"/>
      <c r="QNA69" s="1002"/>
      <c r="QNB69" s="1002"/>
      <c r="QNC69" s="1002"/>
      <c r="QND69" s="1002"/>
      <c r="QNE69" s="1002"/>
      <c r="QNF69" s="1002"/>
      <c r="QNG69" s="1002"/>
      <c r="QNH69" s="1002"/>
      <c r="QNI69" s="1002"/>
      <c r="QNJ69" s="1002"/>
      <c r="QNK69" s="1002"/>
      <c r="QNL69" s="1002"/>
      <c r="QNM69" s="1002"/>
      <c r="QNN69" s="1002"/>
      <c r="QNO69" s="1002"/>
      <c r="QNP69" s="1002"/>
      <c r="QNQ69" s="1002"/>
      <c r="QNR69" s="1002"/>
      <c r="QNS69" s="1002"/>
      <c r="QNT69" s="1002"/>
      <c r="QNU69" s="1002"/>
      <c r="QNV69" s="1002"/>
      <c r="QNW69" s="1002"/>
      <c r="QNX69" s="1002"/>
      <c r="QNY69" s="1002"/>
      <c r="QNZ69" s="1002"/>
      <c r="QOA69" s="1002"/>
      <c r="QOB69" s="1002"/>
      <c r="QOC69" s="1002"/>
      <c r="QOD69" s="1002"/>
      <c r="QOE69" s="1002"/>
      <c r="QOF69" s="1002"/>
      <c r="QOG69" s="1002"/>
      <c r="QOH69" s="1002"/>
      <c r="QOI69" s="1002"/>
      <c r="QOJ69" s="1002"/>
      <c r="QOK69" s="1002"/>
      <c r="QOL69" s="1002"/>
      <c r="QOM69" s="1002"/>
      <c r="QON69" s="1002"/>
      <c r="QOO69" s="1002"/>
      <c r="QOP69" s="1002"/>
      <c r="QOQ69" s="1002"/>
      <c r="QOR69" s="1002"/>
      <c r="QOS69" s="1002"/>
      <c r="QOT69" s="1002"/>
      <c r="QOU69" s="1002"/>
      <c r="QOV69" s="1002"/>
      <c r="QOW69" s="1002"/>
      <c r="QOX69" s="1002"/>
      <c r="QOY69" s="1002"/>
      <c r="QOZ69" s="1002"/>
      <c r="QPA69" s="1002"/>
      <c r="QPB69" s="1002"/>
      <c r="QPC69" s="1002"/>
      <c r="QPD69" s="1002"/>
      <c r="QPE69" s="1002"/>
      <c r="QPF69" s="1002"/>
      <c r="QPG69" s="1002"/>
      <c r="QPH69" s="1002"/>
      <c r="QPI69" s="1002"/>
      <c r="QPJ69" s="1002"/>
      <c r="QPK69" s="1002"/>
      <c r="QPL69" s="1002"/>
      <c r="QPM69" s="1002"/>
      <c r="QPN69" s="1002"/>
      <c r="QPO69" s="1002"/>
      <c r="QPP69" s="1002"/>
      <c r="QPQ69" s="1002"/>
      <c r="QPR69" s="1002"/>
      <c r="QPS69" s="1002"/>
      <c r="QPT69" s="1002"/>
      <c r="QPU69" s="1002"/>
      <c r="QPV69" s="1002"/>
      <c r="QPW69" s="1002"/>
      <c r="QPX69" s="1002"/>
      <c r="QPY69" s="1002"/>
      <c r="QPZ69" s="1002"/>
      <c r="QQA69" s="1002"/>
      <c r="QQB69" s="1002"/>
      <c r="QQC69" s="1002"/>
      <c r="QQD69" s="1002"/>
      <c r="QQE69" s="1002"/>
      <c r="QQF69" s="1002"/>
      <c r="QQG69" s="1002"/>
      <c r="QQH69" s="1002"/>
      <c r="QQI69" s="1002"/>
      <c r="QQJ69" s="1002"/>
      <c r="QQK69" s="1002"/>
      <c r="QQL69" s="1002"/>
      <c r="QQM69" s="1002"/>
      <c r="QQN69" s="1002"/>
      <c r="QQO69" s="1002"/>
      <c r="QQP69" s="1002"/>
      <c r="QQQ69" s="1002"/>
      <c r="QQR69" s="1002"/>
      <c r="QQS69" s="1002"/>
      <c r="QQT69" s="1002"/>
      <c r="QQU69" s="1002"/>
      <c r="QQV69" s="1002"/>
      <c r="QQW69" s="1002"/>
      <c r="QQX69" s="1002"/>
      <c r="QQY69" s="1002"/>
      <c r="QQZ69" s="1002"/>
      <c r="QRA69" s="1002"/>
      <c r="QRB69" s="1002"/>
      <c r="QRC69" s="1002"/>
      <c r="QRD69" s="1002"/>
      <c r="QRE69" s="1002"/>
      <c r="QRF69" s="1002"/>
      <c r="QRG69" s="1002"/>
      <c r="QRH69" s="1002"/>
      <c r="QRI69" s="1002"/>
      <c r="QRJ69" s="1002"/>
      <c r="QRK69" s="1002"/>
      <c r="QRL69" s="1002"/>
      <c r="QRM69" s="1002"/>
      <c r="QRN69" s="1002"/>
      <c r="QRO69" s="1002"/>
      <c r="QRP69" s="1002"/>
      <c r="QRQ69" s="1002"/>
      <c r="QRR69" s="1002"/>
      <c r="QRS69" s="1002"/>
      <c r="QRT69" s="1002"/>
      <c r="QRU69" s="1002"/>
      <c r="QRV69" s="1002"/>
      <c r="QRW69" s="1002"/>
      <c r="QRX69" s="1002"/>
      <c r="QRY69" s="1002"/>
      <c r="QRZ69" s="1002"/>
      <c r="QSA69" s="1002"/>
      <c r="QSB69" s="1002"/>
      <c r="QSC69" s="1002"/>
      <c r="QSD69" s="1002"/>
      <c r="QSE69" s="1002"/>
      <c r="QSF69" s="1002"/>
      <c r="QSG69" s="1002"/>
      <c r="QSH69" s="1002"/>
      <c r="QSI69" s="1002"/>
      <c r="QSJ69" s="1002"/>
      <c r="QSK69" s="1002"/>
      <c r="QSL69" s="1002"/>
      <c r="QSM69" s="1002"/>
      <c r="QSN69" s="1002"/>
      <c r="QSO69" s="1002"/>
      <c r="QSP69" s="1002"/>
      <c r="QSQ69" s="1002"/>
      <c r="QSR69" s="1002"/>
      <c r="QSS69" s="1002"/>
      <c r="QST69" s="1002"/>
      <c r="QSU69" s="1002"/>
      <c r="QSV69" s="1002"/>
      <c r="QSW69" s="1002"/>
      <c r="QSX69" s="1002"/>
      <c r="QSY69" s="1002"/>
      <c r="QSZ69" s="1002"/>
      <c r="QTA69" s="1002"/>
      <c r="QTB69" s="1002"/>
      <c r="QTC69" s="1002"/>
      <c r="QTD69" s="1002"/>
      <c r="QTE69" s="1002"/>
      <c r="QTF69" s="1002"/>
      <c r="QTG69" s="1002"/>
      <c r="QTH69" s="1002"/>
      <c r="QTI69" s="1002"/>
      <c r="QTJ69" s="1002"/>
      <c r="QTK69" s="1002"/>
      <c r="QTL69" s="1002"/>
      <c r="QTM69" s="1002"/>
      <c r="QTN69" s="1002"/>
      <c r="QTO69" s="1002"/>
      <c r="QTP69" s="1002"/>
      <c r="QTQ69" s="1002"/>
      <c r="QTR69" s="1002"/>
      <c r="QTS69" s="1002"/>
      <c r="QTT69" s="1002"/>
      <c r="QTU69" s="1002"/>
      <c r="QTV69" s="1002"/>
      <c r="QTW69" s="1002"/>
      <c r="QTX69" s="1002"/>
      <c r="QTY69" s="1002"/>
      <c r="QTZ69" s="1002"/>
      <c r="QUA69" s="1002"/>
      <c r="QUB69" s="1002"/>
      <c r="QUC69" s="1002"/>
      <c r="QUD69" s="1002"/>
      <c r="QUE69" s="1002"/>
      <c r="QUF69" s="1002"/>
      <c r="QUG69" s="1002"/>
      <c r="QUH69" s="1002"/>
      <c r="QUI69" s="1002"/>
      <c r="QUJ69" s="1002"/>
      <c r="QUK69" s="1002"/>
      <c r="QUL69" s="1002"/>
      <c r="QUM69" s="1002"/>
      <c r="QUN69" s="1002"/>
      <c r="QUO69" s="1002"/>
      <c r="QUP69" s="1002"/>
      <c r="QUQ69" s="1002"/>
      <c r="QUR69" s="1002"/>
      <c r="QUS69" s="1002"/>
      <c r="QUT69" s="1002"/>
      <c r="QUU69" s="1002"/>
      <c r="QUV69" s="1002"/>
      <c r="QUW69" s="1002"/>
      <c r="QUX69" s="1002"/>
      <c r="QUY69" s="1002"/>
      <c r="QUZ69" s="1002"/>
      <c r="QVA69" s="1002"/>
      <c r="QVB69" s="1002"/>
      <c r="QVC69" s="1002"/>
      <c r="QVD69" s="1002"/>
      <c r="QVE69" s="1002"/>
      <c r="QVF69" s="1002"/>
      <c r="QVG69" s="1002"/>
      <c r="QVH69" s="1002"/>
      <c r="QVI69" s="1002"/>
      <c r="QVJ69" s="1002"/>
      <c r="QVK69" s="1002"/>
      <c r="QVL69" s="1002"/>
      <c r="QVM69" s="1002"/>
      <c r="QVN69" s="1002"/>
      <c r="QVO69" s="1002"/>
      <c r="QVP69" s="1002"/>
      <c r="QVQ69" s="1002"/>
      <c r="QVR69" s="1002"/>
      <c r="QVS69" s="1002"/>
      <c r="QVT69" s="1002"/>
      <c r="QVU69" s="1002"/>
      <c r="QVV69" s="1002"/>
      <c r="QVW69" s="1002"/>
      <c r="QVX69" s="1002"/>
      <c r="QVY69" s="1002"/>
      <c r="QVZ69" s="1002"/>
      <c r="QWA69" s="1002"/>
      <c r="QWB69" s="1002"/>
      <c r="QWC69" s="1002"/>
      <c r="QWD69" s="1002"/>
      <c r="QWE69" s="1002"/>
      <c r="QWF69" s="1002"/>
      <c r="QWG69" s="1002"/>
      <c r="QWH69" s="1002"/>
      <c r="QWI69" s="1002"/>
      <c r="QWJ69" s="1002"/>
      <c r="QWK69" s="1002"/>
      <c r="QWL69" s="1002"/>
      <c r="QWM69" s="1002"/>
      <c r="QWN69" s="1002"/>
      <c r="QWO69" s="1002"/>
      <c r="QWP69" s="1002"/>
      <c r="QWQ69" s="1002"/>
      <c r="QWR69" s="1002"/>
      <c r="QWS69" s="1002"/>
      <c r="QWT69" s="1002"/>
      <c r="QWU69" s="1002"/>
      <c r="QWV69" s="1002"/>
      <c r="QWW69" s="1002"/>
      <c r="QWX69" s="1002"/>
      <c r="QWY69" s="1002"/>
      <c r="QWZ69" s="1002"/>
      <c r="QXA69" s="1002"/>
      <c r="QXB69" s="1002"/>
      <c r="QXC69" s="1002"/>
      <c r="QXD69" s="1002"/>
      <c r="QXE69" s="1002"/>
      <c r="QXF69" s="1002"/>
      <c r="QXG69" s="1002"/>
      <c r="QXH69" s="1002"/>
      <c r="QXI69" s="1002"/>
      <c r="QXJ69" s="1002"/>
      <c r="QXK69" s="1002"/>
      <c r="QXL69" s="1002"/>
      <c r="QXM69" s="1002"/>
      <c r="QXN69" s="1002"/>
      <c r="QXO69" s="1002"/>
      <c r="QXP69" s="1002"/>
      <c r="QXQ69" s="1002"/>
      <c r="QXR69" s="1002"/>
      <c r="QXS69" s="1002"/>
      <c r="QXT69" s="1002"/>
      <c r="QXU69" s="1002"/>
      <c r="QXV69" s="1002"/>
      <c r="QXW69" s="1002"/>
      <c r="QXX69" s="1002"/>
      <c r="QXY69" s="1002"/>
      <c r="QXZ69" s="1002"/>
      <c r="QYA69" s="1002"/>
      <c r="QYB69" s="1002"/>
      <c r="QYC69" s="1002"/>
      <c r="QYD69" s="1002"/>
      <c r="QYE69" s="1002"/>
      <c r="QYF69" s="1002"/>
      <c r="QYG69" s="1002"/>
      <c r="QYH69" s="1002"/>
      <c r="QYI69" s="1002"/>
      <c r="QYJ69" s="1002"/>
      <c r="QYK69" s="1002"/>
      <c r="QYL69" s="1002"/>
      <c r="QYM69" s="1002"/>
      <c r="QYN69" s="1002"/>
      <c r="QYO69" s="1002"/>
      <c r="QYP69" s="1002"/>
      <c r="QYQ69" s="1002"/>
      <c r="QYR69" s="1002"/>
      <c r="QYS69" s="1002"/>
      <c r="QYT69" s="1002"/>
      <c r="QYU69" s="1002"/>
      <c r="QYV69" s="1002"/>
      <c r="QYW69" s="1002"/>
      <c r="QYX69" s="1002"/>
      <c r="QYY69" s="1002"/>
      <c r="QYZ69" s="1002"/>
      <c r="QZA69" s="1002"/>
      <c r="QZB69" s="1002"/>
      <c r="QZC69" s="1002"/>
      <c r="QZD69" s="1002"/>
      <c r="QZE69" s="1002"/>
      <c r="QZF69" s="1002"/>
      <c r="QZG69" s="1002"/>
      <c r="QZH69" s="1002"/>
      <c r="QZI69" s="1002"/>
      <c r="QZJ69" s="1002"/>
      <c r="QZK69" s="1002"/>
      <c r="QZL69" s="1002"/>
      <c r="QZM69" s="1002"/>
      <c r="QZN69" s="1002"/>
      <c r="QZO69" s="1002"/>
      <c r="QZP69" s="1002"/>
      <c r="QZQ69" s="1002"/>
      <c r="QZR69" s="1002"/>
      <c r="QZS69" s="1002"/>
      <c r="QZT69" s="1002"/>
      <c r="QZU69" s="1002"/>
      <c r="QZV69" s="1002"/>
      <c r="QZW69" s="1002"/>
      <c r="QZX69" s="1002"/>
      <c r="QZY69" s="1002"/>
      <c r="QZZ69" s="1002"/>
      <c r="RAA69" s="1002"/>
      <c r="RAB69" s="1002"/>
      <c r="RAC69" s="1002"/>
      <c r="RAD69" s="1002"/>
      <c r="RAE69" s="1002"/>
      <c r="RAF69" s="1002"/>
      <c r="RAG69" s="1002"/>
      <c r="RAH69" s="1002"/>
      <c r="RAI69" s="1002"/>
      <c r="RAJ69" s="1002"/>
      <c r="RAK69" s="1002"/>
      <c r="RAL69" s="1002"/>
      <c r="RAM69" s="1002"/>
      <c r="RAN69" s="1002"/>
      <c r="RAO69" s="1002"/>
      <c r="RAP69" s="1002"/>
      <c r="RAQ69" s="1002"/>
      <c r="RAR69" s="1002"/>
      <c r="RAS69" s="1002"/>
      <c r="RAT69" s="1002"/>
      <c r="RAU69" s="1002"/>
      <c r="RAV69" s="1002"/>
      <c r="RAW69" s="1002"/>
      <c r="RAX69" s="1002"/>
      <c r="RAY69" s="1002"/>
      <c r="RAZ69" s="1002"/>
      <c r="RBA69" s="1002"/>
      <c r="RBB69" s="1002"/>
      <c r="RBC69" s="1002"/>
      <c r="RBD69" s="1002"/>
      <c r="RBE69" s="1002"/>
      <c r="RBF69" s="1002"/>
      <c r="RBG69" s="1002"/>
      <c r="RBH69" s="1002"/>
      <c r="RBI69" s="1002"/>
      <c r="RBJ69" s="1002"/>
      <c r="RBK69" s="1002"/>
      <c r="RBL69" s="1002"/>
      <c r="RBM69" s="1002"/>
      <c r="RBN69" s="1002"/>
      <c r="RBO69" s="1002"/>
      <c r="RBP69" s="1002"/>
      <c r="RBQ69" s="1002"/>
      <c r="RBR69" s="1002"/>
      <c r="RBS69" s="1002"/>
      <c r="RBT69" s="1002"/>
      <c r="RBU69" s="1002"/>
      <c r="RBV69" s="1002"/>
      <c r="RBW69" s="1002"/>
      <c r="RBX69" s="1002"/>
      <c r="RBY69" s="1002"/>
      <c r="RBZ69" s="1002"/>
      <c r="RCA69" s="1002"/>
      <c r="RCB69" s="1002"/>
      <c r="RCC69" s="1002"/>
      <c r="RCD69" s="1002"/>
      <c r="RCE69" s="1002"/>
      <c r="RCF69" s="1002"/>
      <c r="RCG69" s="1002"/>
      <c r="RCH69" s="1002"/>
      <c r="RCI69" s="1002"/>
      <c r="RCJ69" s="1002"/>
      <c r="RCK69" s="1002"/>
      <c r="RCL69" s="1002"/>
      <c r="RCM69" s="1002"/>
      <c r="RCN69" s="1002"/>
      <c r="RCO69" s="1002"/>
      <c r="RCP69" s="1002"/>
      <c r="RCQ69" s="1002"/>
      <c r="RCR69" s="1002"/>
      <c r="RCS69" s="1002"/>
      <c r="RCT69" s="1002"/>
      <c r="RCU69" s="1002"/>
      <c r="RCV69" s="1002"/>
      <c r="RCW69" s="1002"/>
      <c r="RCX69" s="1002"/>
      <c r="RCY69" s="1002"/>
      <c r="RCZ69" s="1002"/>
      <c r="RDA69" s="1002"/>
      <c r="RDB69" s="1002"/>
      <c r="RDC69" s="1002"/>
      <c r="RDD69" s="1002"/>
      <c r="RDE69" s="1002"/>
      <c r="RDF69" s="1002"/>
      <c r="RDG69" s="1002"/>
      <c r="RDH69" s="1002"/>
      <c r="RDI69" s="1002"/>
      <c r="RDJ69" s="1002"/>
      <c r="RDK69" s="1002"/>
      <c r="RDL69" s="1002"/>
      <c r="RDM69" s="1002"/>
      <c r="RDN69" s="1002"/>
      <c r="RDO69" s="1002"/>
      <c r="RDP69" s="1002"/>
      <c r="RDQ69" s="1002"/>
      <c r="RDR69" s="1002"/>
      <c r="RDS69" s="1002"/>
      <c r="RDT69" s="1002"/>
      <c r="RDU69" s="1002"/>
      <c r="RDV69" s="1002"/>
      <c r="RDW69" s="1002"/>
      <c r="RDX69" s="1002"/>
      <c r="RDY69" s="1002"/>
      <c r="RDZ69" s="1002"/>
      <c r="REA69" s="1002"/>
      <c r="REB69" s="1002"/>
      <c r="REC69" s="1002"/>
      <c r="RED69" s="1002"/>
      <c r="REE69" s="1002"/>
      <c r="REF69" s="1002"/>
      <c r="REG69" s="1002"/>
      <c r="REH69" s="1002"/>
      <c r="REI69" s="1002"/>
      <c r="REJ69" s="1002"/>
      <c r="REK69" s="1002"/>
      <c r="REL69" s="1002"/>
      <c r="REM69" s="1002"/>
      <c r="REN69" s="1002"/>
      <c r="REO69" s="1002"/>
      <c r="REP69" s="1002"/>
      <c r="REQ69" s="1002"/>
      <c r="RER69" s="1002"/>
      <c r="RES69" s="1002"/>
      <c r="RET69" s="1002"/>
      <c r="REU69" s="1002"/>
      <c r="REV69" s="1002"/>
      <c r="REW69" s="1002"/>
      <c r="REX69" s="1002"/>
      <c r="REY69" s="1002"/>
      <c r="REZ69" s="1002"/>
      <c r="RFA69" s="1002"/>
      <c r="RFB69" s="1002"/>
      <c r="RFC69" s="1002"/>
      <c r="RFD69" s="1002"/>
      <c r="RFE69" s="1002"/>
      <c r="RFF69" s="1002"/>
      <c r="RFG69" s="1002"/>
      <c r="RFH69" s="1002"/>
      <c r="RFI69" s="1002"/>
      <c r="RFJ69" s="1002"/>
      <c r="RFK69" s="1002"/>
      <c r="RFL69" s="1002"/>
      <c r="RFM69" s="1002"/>
      <c r="RFN69" s="1002"/>
      <c r="RFO69" s="1002"/>
      <c r="RFP69" s="1002"/>
      <c r="RFQ69" s="1002"/>
      <c r="RFR69" s="1002"/>
      <c r="RFS69" s="1002"/>
      <c r="RFT69" s="1002"/>
      <c r="RFU69" s="1002"/>
      <c r="RFV69" s="1002"/>
      <c r="RFW69" s="1002"/>
      <c r="RFX69" s="1002"/>
      <c r="RFY69" s="1002"/>
      <c r="RFZ69" s="1002"/>
      <c r="RGA69" s="1002"/>
      <c r="RGB69" s="1002"/>
      <c r="RGC69" s="1002"/>
      <c r="RGD69" s="1002"/>
      <c r="RGE69" s="1002"/>
      <c r="RGF69" s="1002"/>
      <c r="RGG69" s="1002"/>
      <c r="RGH69" s="1002"/>
      <c r="RGI69" s="1002"/>
      <c r="RGJ69" s="1002"/>
      <c r="RGK69" s="1002"/>
      <c r="RGL69" s="1002"/>
      <c r="RGM69" s="1002"/>
      <c r="RGN69" s="1002"/>
      <c r="RGO69" s="1002"/>
      <c r="RGP69" s="1002"/>
      <c r="RGQ69" s="1002"/>
      <c r="RGR69" s="1002"/>
      <c r="RGS69" s="1002"/>
      <c r="RGT69" s="1002"/>
      <c r="RGU69" s="1002"/>
      <c r="RGV69" s="1002"/>
      <c r="RGW69" s="1002"/>
      <c r="RGX69" s="1002"/>
      <c r="RGY69" s="1002"/>
      <c r="RGZ69" s="1002"/>
      <c r="RHA69" s="1002"/>
      <c r="RHB69" s="1002"/>
      <c r="RHC69" s="1002"/>
      <c r="RHD69" s="1002"/>
      <c r="RHE69" s="1002"/>
      <c r="RHF69" s="1002"/>
      <c r="RHG69" s="1002"/>
      <c r="RHH69" s="1002"/>
      <c r="RHI69" s="1002"/>
      <c r="RHJ69" s="1002"/>
      <c r="RHK69" s="1002"/>
      <c r="RHL69" s="1002"/>
      <c r="RHM69" s="1002"/>
      <c r="RHN69" s="1002"/>
      <c r="RHO69" s="1002"/>
      <c r="RHP69" s="1002"/>
      <c r="RHQ69" s="1002"/>
      <c r="RHR69" s="1002"/>
      <c r="RHS69" s="1002"/>
      <c r="RHT69" s="1002"/>
      <c r="RHU69" s="1002"/>
      <c r="RHV69" s="1002"/>
      <c r="RHW69" s="1002"/>
      <c r="RHX69" s="1002"/>
      <c r="RHY69" s="1002"/>
      <c r="RHZ69" s="1002"/>
      <c r="RIA69" s="1002"/>
      <c r="RIB69" s="1002"/>
      <c r="RIC69" s="1002"/>
      <c r="RID69" s="1002"/>
      <c r="RIE69" s="1002"/>
      <c r="RIF69" s="1002"/>
      <c r="RIG69" s="1002"/>
      <c r="RIH69" s="1002"/>
      <c r="RII69" s="1002"/>
      <c r="RIJ69" s="1002"/>
      <c r="RIK69" s="1002"/>
      <c r="RIL69" s="1002"/>
      <c r="RIM69" s="1002"/>
      <c r="RIN69" s="1002"/>
      <c r="RIO69" s="1002"/>
      <c r="RIP69" s="1002"/>
      <c r="RIQ69" s="1002"/>
      <c r="RIR69" s="1002"/>
      <c r="RIS69" s="1002"/>
      <c r="RIT69" s="1002"/>
      <c r="RIU69" s="1002"/>
      <c r="RIV69" s="1002"/>
      <c r="RIW69" s="1002"/>
      <c r="RIX69" s="1002"/>
      <c r="RIY69" s="1002"/>
      <c r="RIZ69" s="1002"/>
      <c r="RJA69" s="1002"/>
      <c r="RJB69" s="1002"/>
      <c r="RJC69" s="1002"/>
      <c r="RJD69" s="1002"/>
      <c r="RJE69" s="1002"/>
      <c r="RJF69" s="1002"/>
      <c r="RJG69" s="1002"/>
      <c r="RJH69" s="1002"/>
      <c r="RJI69" s="1002"/>
      <c r="RJJ69" s="1002"/>
      <c r="RJK69" s="1002"/>
      <c r="RJL69" s="1002"/>
      <c r="RJM69" s="1002"/>
      <c r="RJN69" s="1002"/>
      <c r="RJO69" s="1002"/>
      <c r="RJP69" s="1002"/>
      <c r="RJQ69" s="1002"/>
      <c r="RJR69" s="1002"/>
      <c r="RJS69" s="1002"/>
      <c r="RJT69" s="1002"/>
      <c r="RJU69" s="1002"/>
      <c r="RJV69" s="1002"/>
      <c r="RJW69" s="1002"/>
      <c r="RJX69" s="1002"/>
      <c r="RJY69" s="1002"/>
      <c r="RJZ69" s="1002"/>
      <c r="RKA69" s="1002"/>
      <c r="RKB69" s="1002"/>
      <c r="RKC69" s="1002"/>
      <c r="RKD69" s="1002"/>
      <c r="RKE69" s="1002"/>
      <c r="RKF69" s="1002"/>
      <c r="RKG69" s="1002"/>
      <c r="RKH69" s="1002"/>
      <c r="RKI69" s="1002"/>
      <c r="RKJ69" s="1002"/>
      <c r="RKK69" s="1002"/>
      <c r="RKL69" s="1002"/>
      <c r="RKM69" s="1002"/>
      <c r="RKN69" s="1002"/>
      <c r="RKO69" s="1002"/>
      <c r="RKP69" s="1002"/>
      <c r="RKQ69" s="1002"/>
      <c r="RKR69" s="1002"/>
      <c r="RKS69" s="1002"/>
      <c r="RKT69" s="1002"/>
      <c r="RKU69" s="1002"/>
      <c r="RKV69" s="1002"/>
      <c r="RKW69" s="1002"/>
      <c r="RKX69" s="1002"/>
      <c r="RKY69" s="1002"/>
      <c r="RKZ69" s="1002"/>
      <c r="RLA69" s="1002"/>
      <c r="RLB69" s="1002"/>
      <c r="RLC69" s="1002"/>
      <c r="RLD69" s="1002"/>
      <c r="RLE69" s="1002"/>
      <c r="RLF69" s="1002"/>
      <c r="RLG69" s="1002"/>
      <c r="RLH69" s="1002"/>
      <c r="RLI69" s="1002"/>
      <c r="RLJ69" s="1002"/>
      <c r="RLK69" s="1002"/>
      <c r="RLL69" s="1002"/>
      <c r="RLM69" s="1002"/>
      <c r="RLN69" s="1002"/>
      <c r="RLO69" s="1002"/>
      <c r="RLP69" s="1002"/>
      <c r="RLQ69" s="1002"/>
      <c r="RLR69" s="1002"/>
      <c r="RLS69" s="1002"/>
      <c r="RLT69" s="1002"/>
      <c r="RLU69" s="1002"/>
      <c r="RLV69" s="1002"/>
      <c r="RLW69" s="1002"/>
      <c r="RLX69" s="1002"/>
      <c r="RLY69" s="1002"/>
      <c r="RLZ69" s="1002"/>
      <c r="RMA69" s="1002"/>
      <c r="RMB69" s="1002"/>
      <c r="RMC69" s="1002"/>
      <c r="RMD69" s="1002"/>
      <c r="RME69" s="1002"/>
      <c r="RMF69" s="1002"/>
      <c r="RMG69" s="1002"/>
      <c r="RMH69" s="1002"/>
      <c r="RMI69" s="1002"/>
      <c r="RMJ69" s="1002"/>
      <c r="RMK69" s="1002"/>
      <c r="RML69" s="1002"/>
      <c r="RMM69" s="1002"/>
      <c r="RMN69" s="1002"/>
      <c r="RMO69" s="1002"/>
      <c r="RMP69" s="1002"/>
      <c r="RMQ69" s="1002"/>
      <c r="RMR69" s="1002"/>
      <c r="RMS69" s="1002"/>
      <c r="RMT69" s="1002"/>
      <c r="RMU69" s="1002"/>
      <c r="RMV69" s="1002"/>
      <c r="RMW69" s="1002"/>
      <c r="RMX69" s="1002"/>
      <c r="RMY69" s="1002"/>
      <c r="RMZ69" s="1002"/>
      <c r="RNA69" s="1002"/>
      <c r="RNB69" s="1002"/>
      <c r="RNC69" s="1002"/>
      <c r="RND69" s="1002"/>
      <c r="RNE69" s="1002"/>
      <c r="RNF69" s="1002"/>
      <c r="RNG69" s="1002"/>
      <c r="RNH69" s="1002"/>
      <c r="RNI69" s="1002"/>
      <c r="RNJ69" s="1002"/>
      <c r="RNK69" s="1002"/>
      <c r="RNL69" s="1002"/>
      <c r="RNM69" s="1002"/>
      <c r="RNN69" s="1002"/>
      <c r="RNO69" s="1002"/>
      <c r="RNP69" s="1002"/>
      <c r="RNQ69" s="1002"/>
      <c r="RNR69" s="1002"/>
      <c r="RNS69" s="1002"/>
      <c r="RNT69" s="1002"/>
      <c r="RNU69" s="1002"/>
      <c r="RNV69" s="1002"/>
      <c r="RNW69" s="1002"/>
      <c r="RNX69" s="1002"/>
      <c r="RNY69" s="1002"/>
      <c r="RNZ69" s="1002"/>
      <c r="ROA69" s="1002"/>
      <c r="ROB69" s="1002"/>
      <c r="ROC69" s="1002"/>
      <c r="ROD69" s="1002"/>
      <c r="ROE69" s="1002"/>
      <c r="ROF69" s="1002"/>
      <c r="ROG69" s="1002"/>
      <c r="ROH69" s="1002"/>
      <c r="ROI69" s="1002"/>
      <c r="ROJ69" s="1002"/>
      <c r="ROK69" s="1002"/>
      <c r="ROL69" s="1002"/>
      <c r="ROM69" s="1002"/>
      <c r="RON69" s="1002"/>
      <c r="ROO69" s="1002"/>
      <c r="ROP69" s="1002"/>
      <c r="ROQ69" s="1002"/>
      <c r="ROR69" s="1002"/>
      <c r="ROS69" s="1002"/>
      <c r="ROT69" s="1002"/>
      <c r="ROU69" s="1002"/>
      <c r="ROV69" s="1002"/>
      <c r="ROW69" s="1002"/>
      <c r="ROX69" s="1002"/>
      <c r="ROY69" s="1002"/>
      <c r="ROZ69" s="1002"/>
      <c r="RPA69" s="1002"/>
      <c r="RPB69" s="1002"/>
      <c r="RPC69" s="1002"/>
      <c r="RPD69" s="1002"/>
      <c r="RPE69" s="1002"/>
      <c r="RPF69" s="1002"/>
      <c r="RPG69" s="1002"/>
      <c r="RPH69" s="1002"/>
      <c r="RPI69" s="1002"/>
      <c r="RPJ69" s="1002"/>
      <c r="RPK69" s="1002"/>
      <c r="RPL69" s="1002"/>
      <c r="RPM69" s="1002"/>
      <c r="RPN69" s="1002"/>
      <c r="RPO69" s="1002"/>
      <c r="RPP69" s="1002"/>
      <c r="RPQ69" s="1002"/>
      <c r="RPR69" s="1002"/>
      <c r="RPS69" s="1002"/>
      <c r="RPT69" s="1002"/>
      <c r="RPU69" s="1002"/>
      <c r="RPV69" s="1002"/>
      <c r="RPW69" s="1002"/>
      <c r="RPX69" s="1002"/>
      <c r="RPY69" s="1002"/>
      <c r="RPZ69" s="1002"/>
      <c r="RQA69" s="1002"/>
      <c r="RQB69" s="1002"/>
      <c r="RQC69" s="1002"/>
      <c r="RQD69" s="1002"/>
      <c r="RQE69" s="1002"/>
      <c r="RQF69" s="1002"/>
      <c r="RQG69" s="1002"/>
      <c r="RQH69" s="1002"/>
      <c r="RQI69" s="1002"/>
      <c r="RQJ69" s="1002"/>
      <c r="RQK69" s="1002"/>
      <c r="RQL69" s="1002"/>
      <c r="RQM69" s="1002"/>
      <c r="RQN69" s="1002"/>
      <c r="RQO69" s="1002"/>
      <c r="RQP69" s="1002"/>
      <c r="RQQ69" s="1002"/>
      <c r="RQR69" s="1002"/>
      <c r="RQS69" s="1002"/>
      <c r="RQT69" s="1002"/>
      <c r="RQU69" s="1002"/>
      <c r="RQV69" s="1002"/>
      <c r="RQW69" s="1002"/>
      <c r="RQX69" s="1002"/>
      <c r="RQY69" s="1002"/>
      <c r="RQZ69" s="1002"/>
      <c r="RRA69" s="1002"/>
      <c r="RRB69" s="1002"/>
      <c r="RRC69" s="1002"/>
      <c r="RRD69" s="1002"/>
      <c r="RRE69" s="1002"/>
      <c r="RRF69" s="1002"/>
      <c r="RRG69" s="1002"/>
      <c r="RRH69" s="1002"/>
      <c r="RRI69" s="1002"/>
      <c r="RRJ69" s="1002"/>
      <c r="RRK69" s="1002"/>
      <c r="RRL69" s="1002"/>
      <c r="RRM69" s="1002"/>
      <c r="RRN69" s="1002"/>
      <c r="RRO69" s="1002"/>
      <c r="RRP69" s="1002"/>
      <c r="RRQ69" s="1002"/>
      <c r="RRR69" s="1002"/>
      <c r="RRS69" s="1002"/>
      <c r="RRT69" s="1002"/>
      <c r="RRU69" s="1002"/>
      <c r="RRV69" s="1002"/>
      <c r="RRW69" s="1002"/>
      <c r="RRX69" s="1002"/>
      <c r="RRY69" s="1002"/>
      <c r="RRZ69" s="1002"/>
      <c r="RSA69" s="1002"/>
      <c r="RSB69" s="1002"/>
      <c r="RSC69" s="1002"/>
      <c r="RSD69" s="1002"/>
      <c r="RSE69" s="1002"/>
      <c r="RSF69" s="1002"/>
      <c r="RSG69" s="1002"/>
      <c r="RSH69" s="1002"/>
      <c r="RSI69" s="1002"/>
      <c r="RSJ69" s="1002"/>
      <c r="RSK69" s="1002"/>
      <c r="RSL69" s="1002"/>
      <c r="RSM69" s="1002"/>
      <c r="RSN69" s="1002"/>
      <c r="RSO69" s="1002"/>
      <c r="RSP69" s="1002"/>
      <c r="RSQ69" s="1002"/>
      <c r="RSR69" s="1002"/>
      <c r="RSS69" s="1002"/>
      <c r="RST69" s="1002"/>
      <c r="RSU69" s="1002"/>
      <c r="RSV69" s="1002"/>
      <c r="RSW69" s="1002"/>
      <c r="RSX69" s="1002"/>
      <c r="RSY69" s="1002"/>
      <c r="RSZ69" s="1002"/>
      <c r="RTA69" s="1002"/>
      <c r="RTB69" s="1002"/>
      <c r="RTC69" s="1002"/>
      <c r="RTD69" s="1002"/>
      <c r="RTE69" s="1002"/>
      <c r="RTF69" s="1002"/>
      <c r="RTG69" s="1002"/>
      <c r="RTH69" s="1002"/>
      <c r="RTI69" s="1002"/>
      <c r="RTJ69" s="1002"/>
      <c r="RTK69" s="1002"/>
      <c r="RTL69" s="1002"/>
      <c r="RTM69" s="1002"/>
      <c r="RTN69" s="1002"/>
      <c r="RTO69" s="1002"/>
      <c r="RTP69" s="1002"/>
      <c r="RTQ69" s="1002"/>
      <c r="RTR69" s="1002"/>
      <c r="RTS69" s="1002"/>
      <c r="RTT69" s="1002"/>
      <c r="RTU69" s="1002"/>
      <c r="RTV69" s="1002"/>
      <c r="RTW69" s="1002"/>
      <c r="RTX69" s="1002"/>
      <c r="RTY69" s="1002"/>
      <c r="RTZ69" s="1002"/>
      <c r="RUA69" s="1002"/>
      <c r="RUB69" s="1002"/>
      <c r="RUC69" s="1002"/>
      <c r="RUD69" s="1002"/>
      <c r="RUE69" s="1002"/>
      <c r="RUF69" s="1002"/>
      <c r="RUG69" s="1002"/>
      <c r="RUH69" s="1002"/>
      <c r="RUI69" s="1002"/>
      <c r="RUJ69" s="1002"/>
      <c r="RUK69" s="1002"/>
      <c r="RUL69" s="1002"/>
      <c r="RUM69" s="1002"/>
      <c r="RUN69" s="1002"/>
      <c r="RUO69" s="1002"/>
      <c r="RUP69" s="1002"/>
      <c r="RUQ69" s="1002"/>
      <c r="RUR69" s="1002"/>
      <c r="RUS69" s="1002"/>
      <c r="RUT69" s="1002"/>
      <c r="RUU69" s="1002"/>
      <c r="RUV69" s="1002"/>
      <c r="RUW69" s="1002"/>
      <c r="RUX69" s="1002"/>
      <c r="RUY69" s="1002"/>
      <c r="RUZ69" s="1002"/>
      <c r="RVA69" s="1002"/>
      <c r="RVB69" s="1002"/>
      <c r="RVC69" s="1002"/>
      <c r="RVD69" s="1002"/>
      <c r="RVE69" s="1002"/>
      <c r="RVF69" s="1002"/>
      <c r="RVG69" s="1002"/>
      <c r="RVH69" s="1002"/>
      <c r="RVI69" s="1002"/>
      <c r="RVJ69" s="1002"/>
      <c r="RVK69" s="1002"/>
      <c r="RVL69" s="1002"/>
      <c r="RVM69" s="1002"/>
      <c r="RVN69" s="1002"/>
      <c r="RVO69" s="1002"/>
      <c r="RVP69" s="1002"/>
      <c r="RVQ69" s="1002"/>
      <c r="RVR69" s="1002"/>
      <c r="RVS69" s="1002"/>
      <c r="RVT69" s="1002"/>
      <c r="RVU69" s="1002"/>
      <c r="RVV69" s="1002"/>
      <c r="RVW69" s="1002"/>
      <c r="RVX69" s="1002"/>
      <c r="RVY69" s="1002"/>
      <c r="RVZ69" s="1002"/>
      <c r="RWA69" s="1002"/>
      <c r="RWB69" s="1002"/>
      <c r="RWC69" s="1002"/>
      <c r="RWD69" s="1002"/>
      <c r="RWE69" s="1002"/>
      <c r="RWF69" s="1002"/>
      <c r="RWG69" s="1002"/>
      <c r="RWH69" s="1002"/>
      <c r="RWI69" s="1002"/>
      <c r="RWJ69" s="1002"/>
      <c r="RWK69" s="1002"/>
      <c r="RWL69" s="1002"/>
      <c r="RWM69" s="1002"/>
      <c r="RWN69" s="1002"/>
      <c r="RWO69" s="1002"/>
      <c r="RWP69" s="1002"/>
      <c r="RWQ69" s="1002"/>
      <c r="RWR69" s="1002"/>
      <c r="RWS69" s="1002"/>
      <c r="RWT69" s="1002"/>
      <c r="RWU69" s="1002"/>
      <c r="RWV69" s="1002"/>
      <c r="RWW69" s="1002"/>
      <c r="RWX69" s="1002"/>
      <c r="RWY69" s="1002"/>
      <c r="RWZ69" s="1002"/>
      <c r="RXA69" s="1002"/>
      <c r="RXB69" s="1002"/>
      <c r="RXC69" s="1002"/>
      <c r="RXD69" s="1002"/>
      <c r="RXE69" s="1002"/>
      <c r="RXF69" s="1002"/>
      <c r="RXG69" s="1002"/>
      <c r="RXH69" s="1002"/>
      <c r="RXI69" s="1002"/>
      <c r="RXJ69" s="1002"/>
      <c r="RXK69" s="1002"/>
      <c r="RXL69" s="1002"/>
      <c r="RXM69" s="1002"/>
      <c r="RXN69" s="1002"/>
      <c r="RXO69" s="1002"/>
      <c r="RXP69" s="1002"/>
      <c r="RXQ69" s="1002"/>
      <c r="RXR69" s="1002"/>
      <c r="RXS69" s="1002"/>
      <c r="RXT69" s="1002"/>
      <c r="RXU69" s="1002"/>
      <c r="RXV69" s="1002"/>
      <c r="RXW69" s="1002"/>
      <c r="RXX69" s="1002"/>
      <c r="RXY69" s="1002"/>
      <c r="RXZ69" s="1002"/>
      <c r="RYA69" s="1002"/>
      <c r="RYB69" s="1002"/>
      <c r="RYC69" s="1002"/>
      <c r="RYD69" s="1002"/>
      <c r="RYE69" s="1002"/>
      <c r="RYF69" s="1002"/>
      <c r="RYG69" s="1002"/>
      <c r="RYH69" s="1002"/>
      <c r="RYI69" s="1002"/>
      <c r="RYJ69" s="1002"/>
      <c r="RYK69" s="1002"/>
      <c r="RYL69" s="1002"/>
      <c r="RYM69" s="1002"/>
      <c r="RYN69" s="1002"/>
      <c r="RYO69" s="1002"/>
      <c r="RYP69" s="1002"/>
      <c r="RYQ69" s="1002"/>
      <c r="RYR69" s="1002"/>
      <c r="RYS69" s="1002"/>
      <c r="RYT69" s="1002"/>
      <c r="RYU69" s="1002"/>
      <c r="RYV69" s="1002"/>
      <c r="RYW69" s="1002"/>
      <c r="RYX69" s="1002"/>
      <c r="RYY69" s="1002"/>
      <c r="RYZ69" s="1002"/>
      <c r="RZA69" s="1002"/>
      <c r="RZB69" s="1002"/>
      <c r="RZC69" s="1002"/>
      <c r="RZD69" s="1002"/>
      <c r="RZE69" s="1002"/>
      <c r="RZF69" s="1002"/>
      <c r="RZG69" s="1002"/>
      <c r="RZH69" s="1002"/>
      <c r="RZI69" s="1002"/>
      <c r="RZJ69" s="1002"/>
      <c r="RZK69" s="1002"/>
      <c r="RZL69" s="1002"/>
      <c r="RZM69" s="1002"/>
      <c r="RZN69" s="1002"/>
      <c r="RZO69" s="1002"/>
      <c r="RZP69" s="1002"/>
      <c r="RZQ69" s="1002"/>
      <c r="RZR69" s="1002"/>
      <c r="RZS69" s="1002"/>
      <c r="RZT69" s="1002"/>
      <c r="RZU69" s="1002"/>
      <c r="RZV69" s="1002"/>
      <c r="RZW69" s="1002"/>
      <c r="RZX69" s="1002"/>
      <c r="RZY69" s="1002"/>
      <c r="RZZ69" s="1002"/>
      <c r="SAA69" s="1002"/>
      <c r="SAB69" s="1002"/>
      <c r="SAC69" s="1002"/>
      <c r="SAD69" s="1002"/>
      <c r="SAE69" s="1002"/>
      <c r="SAF69" s="1002"/>
      <c r="SAG69" s="1002"/>
      <c r="SAH69" s="1002"/>
      <c r="SAI69" s="1002"/>
      <c r="SAJ69" s="1002"/>
      <c r="SAK69" s="1002"/>
      <c r="SAL69" s="1002"/>
      <c r="SAM69" s="1002"/>
      <c r="SAN69" s="1002"/>
      <c r="SAO69" s="1002"/>
      <c r="SAP69" s="1002"/>
      <c r="SAQ69" s="1002"/>
      <c r="SAR69" s="1002"/>
      <c r="SAS69" s="1002"/>
      <c r="SAT69" s="1002"/>
      <c r="SAU69" s="1002"/>
      <c r="SAV69" s="1002"/>
      <c r="SAW69" s="1002"/>
      <c r="SAX69" s="1002"/>
      <c r="SAY69" s="1002"/>
      <c r="SAZ69" s="1002"/>
      <c r="SBA69" s="1002"/>
      <c r="SBB69" s="1002"/>
      <c r="SBC69" s="1002"/>
      <c r="SBD69" s="1002"/>
      <c r="SBE69" s="1002"/>
      <c r="SBF69" s="1002"/>
      <c r="SBG69" s="1002"/>
      <c r="SBH69" s="1002"/>
      <c r="SBI69" s="1002"/>
      <c r="SBJ69" s="1002"/>
      <c r="SBK69" s="1002"/>
      <c r="SBL69" s="1002"/>
      <c r="SBM69" s="1002"/>
      <c r="SBN69" s="1002"/>
      <c r="SBO69" s="1002"/>
      <c r="SBP69" s="1002"/>
      <c r="SBQ69" s="1002"/>
      <c r="SBR69" s="1002"/>
      <c r="SBS69" s="1002"/>
      <c r="SBT69" s="1002"/>
      <c r="SBU69" s="1002"/>
      <c r="SBV69" s="1002"/>
      <c r="SBW69" s="1002"/>
      <c r="SBX69" s="1002"/>
      <c r="SBY69" s="1002"/>
      <c r="SBZ69" s="1002"/>
      <c r="SCA69" s="1002"/>
      <c r="SCB69" s="1002"/>
      <c r="SCC69" s="1002"/>
      <c r="SCD69" s="1002"/>
      <c r="SCE69" s="1002"/>
      <c r="SCF69" s="1002"/>
      <c r="SCG69" s="1002"/>
      <c r="SCH69" s="1002"/>
      <c r="SCI69" s="1002"/>
      <c r="SCJ69" s="1002"/>
      <c r="SCK69" s="1002"/>
      <c r="SCL69" s="1002"/>
      <c r="SCM69" s="1002"/>
      <c r="SCN69" s="1002"/>
      <c r="SCO69" s="1002"/>
      <c r="SCP69" s="1002"/>
      <c r="SCQ69" s="1002"/>
      <c r="SCR69" s="1002"/>
      <c r="SCS69" s="1002"/>
      <c r="SCT69" s="1002"/>
      <c r="SCU69" s="1002"/>
      <c r="SCV69" s="1002"/>
      <c r="SCW69" s="1002"/>
      <c r="SCX69" s="1002"/>
      <c r="SCY69" s="1002"/>
      <c r="SCZ69" s="1002"/>
      <c r="SDA69" s="1002"/>
      <c r="SDB69" s="1002"/>
      <c r="SDC69" s="1002"/>
      <c r="SDD69" s="1002"/>
      <c r="SDE69" s="1002"/>
      <c r="SDF69" s="1002"/>
      <c r="SDG69" s="1002"/>
      <c r="SDH69" s="1002"/>
      <c r="SDI69" s="1002"/>
      <c r="SDJ69" s="1002"/>
      <c r="SDK69" s="1002"/>
      <c r="SDL69" s="1002"/>
      <c r="SDM69" s="1002"/>
      <c r="SDN69" s="1002"/>
      <c r="SDO69" s="1002"/>
      <c r="SDP69" s="1002"/>
      <c r="SDQ69" s="1002"/>
      <c r="SDR69" s="1002"/>
      <c r="SDS69" s="1002"/>
      <c r="SDT69" s="1002"/>
      <c r="SDU69" s="1002"/>
      <c r="SDV69" s="1002"/>
      <c r="SDW69" s="1002"/>
      <c r="SDX69" s="1002"/>
      <c r="SDY69" s="1002"/>
      <c r="SDZ69" s="1002"/>
      <c r="SEA69" s="1002"/>
      <c r="SEB69" s="1002"/>
      <c r="SEC69" s="1002"/>
      <c r="SED69" s="1002"/>
      <c r="SEE69" s="1002"/>
      <c r="SEF69" s="1002"/>
      <c r="SEG69" s="1002"/>
      <c r="SEH69" s="1002"/>
      <c r="SEI69" s="1002"/>
      <c r="SEJ69" s="1002"/>
      <c r="SEK69" s="1002"/>
      <c r="SEL69" s="1002"/>
      <c r="SEM69" s="1002"/>
      <c r="SEN69" s="1002"/>
      <c r="SEO69" s="1002"/>
      <c r="SEP69" s="1002"/>
      <c r="SEQ69" s="1002"/>
      <c r="SER69" s="1002"/>
      <c r="SES69" s="1002"/>
      <c r="SET69" s="1002"/>
      <c r="SEU69" s="1002"/>
      <c r="SEV69" s="1002"/>
      <c r="SEW69" s="1002"/>
      <c r="SEX69" s="1002"/>
      <c r="SEY69" s="1002"/>
      <c r="SEZ69" s="1002"/>
      <c r="SFA69" s="1002"/>
      <c r="SFB69" s="1002"/>
      <c r="SFC69" s="1002"/>
      <c r="SFD69" s="1002"/>
      <c r="SFE69" s="1002"/>
      <c r="SFF69" s="1002"/>
      <c r="SFG69" s="1002"/>
      <c r="SFH69" s="1002"/>
      <c r="SFI69" s="1002"/>
      <c r="SFJ69" s="1002"/>
      <c r="SFK69" s="1002"/>
      <c r="SFL69" s="1002"/>
      <c r="SFM69" s="1002"/>
      <c r="SFN69" s="1002"/>
      <c r="SFO69" s="1002"/>
      <c r="SFP69" s="1002"/>
      <c r="SFQ69" s="1002"/>
      <c r="SFR69" s="1002"/>
      <c r="SFS69" s="1002"/>
      <c r="SFT69" s="1002"/>
      <c r="SFU69" s="1002"/>
      <c r="SFV69" s="1002"/>
      <c r="SFW69" s="1002"/>
      <c r="SFX69" s="1002"/>
      <c r="SFY69" s="1002"/>
      <c r="SFZ69" s="1002"/>
      <c r="SGA69" s="1002"/>
      <c r="SGB69" s="1002"/>
      <c r="SGC69" s="1002"/>
      <c r="SGD69" s="1002"/>
      <c r="SGE69" s="1002"/>
      <c r="SGF69" s="1002"/>
      <c r="SGG69" s="1002"/>
      <c r="SGH69" s="1002"/>
      <c r="SGI69" s="1002"/>
      <c r="SGJ69" s="1002"/>
      <c r="SGK69" s="1002"/>
      <c r="SGL69" s="1002"/>
      <c r="SGM69" s="1002"/>
      <c r="SGN69" s="1002"/>
      <c r="SGO69" s="1002"/>
      <c r="SGP69" s="1002"/>
      <c r="SGQ69" s="1002"/>
      <c r="SGR69" s="1002"/>
      <c r="SGS69" s="1002"/>
      <c r="SGT69" s="1002"/>
      <c r="SGU69" s="1002"/>
      <c r="SGV69" s="1002"/>
      <c r="SGW69" s="1002"/>
      <c r="SGX69" s="1002"/>
      <c r="SGY69" s="1002"/>
      <c r="SGZ69" s="1002"/>
      <c r="SHA69" s="1002"/>
      <c r="SHB69" s="1002"/>
      <c r="SHC69" s="1002"/>
      <c r="SHD69" s="1002"/>
      <c r="SHE69" s="1002"/>
      <c r="SHF69" s="1002"/>
      <c r="SHG69" s="1002"/>
      <c r="SHH69" s="1002"/>
      <c r="SHI69" s="1002"/>
      <c r="SHJ69" s="1002"/>
      <c r="SHK69" s="1002"/>
      <c r="SHL69" s="1002"/>
      <c r="SHM69" s="1002"/>
      <c r="SHN69" s="1002"/>
      <c r="SHO69" s="1002"/>
      <c r="SHP69" s="1002"/>
      <c r="SHQ69" s="1002"/>
      <c r="SHR69" s="1002"/>
      <c r="SHS69" s="1002"/>
      <c r="SHT69" s="1002"/>
      <c r="SHU69" s="1002"/>
      <c r="SHV69" s="1002"/>
      <c r="SHW69" s="1002"/>
      <c r="SHX69" s="1002"/>
      <c r="SHY69" s="1002"/>
      <c r="SHZ69" s="1002"/>
      <c r="SIA69" s="1002"/>
      <c r="SIB69" s="1002"/>
      <c r="SIC69" s="1002"/>
      <c r="SID69" s="1002"/>
      <c r="SIE69" s="1002"/>
      <c r="SIF69" s="1002"/>
      <c r="SIG69" s="1002"/>
      <c r="SIH69" s="1002"/>
      <c r="SII69" s="1002"/>
      <c r="SIJ69" s="1002"/>
      <c r="SIK69" s="1002"/>
      <c r="SIL69" s="1002"/>
      <c r="SIM69" s="1002"/>
      <c r="SIN69" s="1002"/>
      <c r="SIO69" s="1002"/>
      <c r="SIP69" s="1002"/>
      <c r="SIQ69" s="1002"/>
      <c r="SIR69" s="1002"/>
      <c r="SIS69" s="1002"/>
      <c r="SIT69" s="1002"/>
      <c r="SIU69" s="1002"/>
      <c r="SIV69" s="1002"/>
      <c r="SIW69" s="1002"/>
      <c r="SIX69" s="1002"/>
      <c r="SIY69" s="1002"/>
      <c r="SIZ69" s="1002"/>
      <c r="SJA69" s="1002"/>
      <c r="SJB69" s="1002"/>
      <c r="SJC69" s="1002"/>
      <c r="SJD69" s="1002"/>
      <c r="SJE69" s="1002"/>
      <c r="SJF69" s="1002"/>
      <c r="SJG69" s="1002"/>
      <c r="SJH69" s="1002"/>
      <c r="SJI69" s="1002"/>
      <c r="SJJ69" s="1002"/>
      <c r="SJK69" s="1002"/>
      <c r="SJL69" s="1002"/>
      <c r="SJM69" s="1002"/>
      <c r="SJN69" s="1002"/>
      <c r="SJO69" s="1002"/>
      <c r="SJP69" s="1002"/>
      <c r="SJQ69" s="1002"/>
      <c r="SJR69" s="1002"/>
      <c r="SJS69" s="1002"/>
      <c r="SJT69" s="1002"/>
      <c r="SJU69" s="1002"/>
      <c r="SJV69" s="1002"/>
      <c r="SJW69" s="1002"/>
      <c r="SJX69" s="1002"/>
      <c r="SJY69" s="1002"/>
      <c r="SJZ69" s="1002"/>
      <c r="SKA69" s="1002"/>
      <c r="SKB69" s="1002"/>
      <c r="SKC69" s="1002"/>
      <c r="SKD69" s="1002"/>
      <c r="SKE69" s="1002"/>
      <c r="SKF69" s="1002"/>
      <c r="SKG69" s="1002"/>
      <c r="SKH69" s="1002"/>
      <c r="SKI69" s="1002"/>
      <c r="SKJ69" s="1002"/>
      <c r="SKK69" s="1002"/>
      <c r="SKL69" s="1002"/>
      <c r="SKM69" s="1002"/>
      <c r="SKN69" s="1002"/>
      <c r="SKO69" s="1002"/>
      <c r="SKP69" s="1002"/>
      <c r="SKQ69" s="1002"/>
      <c r="SKR69" s="1002"/>
      <c r="SKS69" s="1002"/>
      <c r="SKT69" s="1002"/>
      <c r="SKU69" s="1002"/>
      <c r="SKV69" s="1002"/>
      <c r="SKW69" s="1002"/>
      <c r="SKX69" s="1002"/>
      <c r="SKY69" s="1002"/>
      <c r="SKZ69" s="1002"/>
      <c r="SLA69" s="1002"/>
      <c r="SLB69" s="1002"/>
      <c r="SLC69" s="1002"/>
      <c r="SLD69" s="1002"/>
      <c r="SLE69" s="1002"/>
      <c r="SLF69" s="1002"/>
      <c r="SLG69" s="1002"/>
      <c r="SLH69" s="1002"/>
      <c r="SLI69" s="1002"/>
      <c r="SLJ69" s="1002"/>
      <c r="SLK69" s="1002"/>
      <c r="SLL69" s="1002"/>
      <c r="SLM69" s="1002"/>
      <c r="SLN69" s="1002"/>
      <c r="SLO69" s="1002"/>
      <c r="SLP69" s="1002"/>
      <c r="SLQ69" s="1002"/>
      <c r="SLR69" s="1002"/>
      <c r="SLS69" s="1002"/>
      <c r="SLT69" s="1002"/>
      <c r="SLU69" s="1002"/>
      <c r="SLV69" s="1002"/>
      <c r="SLW69" s="1002"/>
      <c r="SLX69" s="1002"/>
      <c r="SLY69" s="1002"/>
      <c r="SLZ69" s="1002"/>
      <c r="SMA69" s="1002"/>
      <c r="SMB69" s="1002"/>
      <c r="SMC69" s="1002"/>
      <c r="SMD69" s="1002"/>
      <c r="SME69" s="1002"/>
      <c r="SMF69" s="1002"/>
      <c r="SMG69" s="1002"/>
      <c r="SMH69" s="1002"/>
      <c r="SMI69" s="1002"/>
      <c r="SMJ69" s="1002"/>
      <c r="SMK69" s="1002"/>
      <c r="SML69" s="1002"/>
      <c r="SMM69" s="1002"/>
      <c r="SMN69" s="1002"/>
      <c r="SMO69" s="1002"/>
      <c r="SMP69" s="1002"/>
      <c r="SMQ69" s="1002"/>
      <c r="SMR69" s="1002"/>
      <c r="SMS69" s="1002"/>
      <c r="SMT69" s="1002"/>
      <c r="SMU69" s="1002"/>
      <c r="SMV69" s="1002"/>
      <c r="SMW69" s="1002"/>
      <c r="SMX69" s="1002"/>
      <c r="SMY69" s="1002"/>
      <c r="SMZ69" s="1002"/>
      <c r="SNA69" s="1002"/>
      <c r="SNB69" s="1002"/>
      <c r="SNC69" s="1002"/>
      <c r="SND69" s="1002"/>
      <c r="SNE69" s="1002"/>
      <c r="SNF69" s="1002"/>
      <c r="SNG69" s="1002"/>
      <c r="SNH69" s="1002"/>
      <c r="SNI69" s="1002"/>
      <c r="SNJ69" s="1002"/>
      <c r="SNK69" s="1002"/>
      <c r="SNL69" s="1002"/>
      <c r="SNM69" s="1002"/>
      <c r="SNN69" s="1002"/>
      <c r="SNO69" s="1002"/>
      <c r="SNP69" s="1002"/>
      <c r="SNQ69" s="1002"/>
      <c r="SNR69" s="1002"/>
      <c r="SNS69" s="1002"/>
      <c r="SNT69" s="1002"/>
      <c r="SNU69" s="1002"/>
      <c r="SNV69" s="1002"/>
      <c r="SNW69" s="1002"/>
      <c r="SNX69" s="1002"/>
      <c r="SNY69" s="1002"/>
      <c r="SNZ69" s="1002"/>
      <c r="SOA69" s="1002"/>
      <c r="SOB69" s="1002"/>
      <c r="SOC69" s="1002"/>
      <c r="SOD69" s="1002"/>
      <c r="SOE69" s="1002"/>
      <c r="SOF69" s="1002"/>
      <c r="SOG69" s="1002"/>
      <c r="SOH69" s="1002"/>
      <c r="SOI69" s="1002"/>
      <c r="SOJ69" s="1002"/>
      <c r="SOK69" s="1002"/>
      <c r="SOL69" s="1002"/>
      <c r="SOM69" s="1002"/>
      <c r="SON69" s="1002"/>
      <c r="SOO69" s="1002"/>
      <c r="SOP69" s="1002"/>
      <c r="SOQ69" s="1002"/>
      <c r="SOR69" s="1002"/>
      <c r="SOS69" s="1002"/>
      <c r="SOT69" s="1002"/>
      <c r="SOU69" s="1002"/>
      <c r="SOV69" s="1002"/>
      <c r="SOW69" s="1002"/>
      <c r="SOX69" s="1002"/>
      <c r="SOY69" s="1002"/>
      <c r="SOZ69" s="1002"/>
      <c r="SPA69" s="1002"/>
      <c r="SPB69" s="1002"/>
      <c r="SPC69" s="1002"/>
      <c r="SPD69" s="1002"/>
      <c r="SPE69" s="1002"/>
      <c r="SPF69" s="1002"/>
      <c r="SPG69" s="1002"/>
      <c r="SPH69" s="1002"/>
      <c r="SPI69" s="1002"/>
      <c r="SPJ69" s="1002"/>
      <c r="SPK69" s="1002"/>
      <c r="SPL69" s="1002"/>
      <c r="SPM69" s="1002"/>
      <c r="SPN69" s="1002"/>
      <c r="SPO69" s="1002"/>
      <c r="SPP69" s="1002"/>
      <c r="SPQ69" s="1002"/>
      <c r="SPR69" s="1002"/>
      <c r="SPS69" s="1002"/>
      <c r="SPT69" s="1002"/>
      <c r="SPU69" s="1002"/>
      <c r="SPV69" s="1002"/>
      <c r="SPW69" s="1002"/>
      <c r="SPX69" s="1002"/>
      <c r="SPY69" s="1002"/>
      <c r="SPZ69" s="1002"/>
      <c r="SQA69" s="1002"/>
      <c r="SQB69" s="1002"/>
      <c r="SQC69" s="1002"/>
      <c r="SQD69" s="1002"/>
      <c r="SQE69" s="1002"/>
      <c r="SQF69" s="1002"/>
      <c r="SQG69" s="1002"/>
      <c r="SQH69" s="1002"/>
      <c r="SQI69" s="1002"/>
      <c r="SQJ69" s="1002"/>
      <c r="SQK69" s="1002"/>
      <c r="SQL69" s="1002"/>
      <c r="SQM69" s="1002"/>
      <c r="SQN69" s="1002"/>
      <c r="SQO69" s="1002"/>
      <c r="SQP69" s="1002"/>
      <c r="SQQ69" s="1002"/>
      <c r="SQR69" s="1002"/>
      <c r="SQS69" s="1002"/>
      <c r="SQT69" s="1002"/>
      <c r="SQU69" s="1002"/>
      <c r="SQV69" s="1002"/>
      <c r="SQW69" s="1002"/>
      <c r="SQX69" s="1002"/>
      <c r="SQY69" s="1002"/>
      <c r="SQZ69" s="1002"/>
      <c r="SRA69" s="1002"/>
      <c r="SRB69" s="1002"/>
      <c r="SRC69" s="1002"/>
      <c r="SRD69" s="1002"/>
      <c r="SRE69" s="1002"/>
      <c r="SRF69" s="1002"/>
      <c r="SRG69" s="1002"/>
      <c r="SRH69" s="1002"/>
      <c r="SRI69" s="1002"/>
      <c r="SRJ69" s="1002"/>
      <c r="SRK69" s="1002"/>
      <c r="SRL69" s="1002"/>
      <c r="SRM69" s="1002"/>
      <c r="SRN69" s="1002"/>
      <c r="SRO69" s="1002"/>
      <c r="SRP69" s="1002"/>
      <c r="SRQ69" s="1002"/>
      <c r="SRR69" s="1002"/>
      <c r="SRS69" s="1002"/>
      <c r="SRT69" s="1002"/>
      <c r="SRU69" s="1002"/>
      <c r="SRV69" s="1002"/>
      <c r="SRW69" s="1002"/>
      <c r="SRX69" s="1002"/>
      <c r="SRY69" s="1002"/>
      <c r="SRZ69" s="1002"/>
      <c r="SSA69" s="1002"/>
      <c r="SSB69" s="1002"/>
      <c r="SSC69" s="1002"/>
      <c r="SSD69" s="1002"/>
      <c r="SSE69" s="1002"/>
      <c r="SSF69" s="1002"/>
      <c r="SSG69" s="1002"/>
      <c r="SSH69" s="1002"/>
      <c r="SSI69" s="1002"/>
      <c r="SSJ69" s="1002"/>
      <c r="SSK69" s="1002"/>
      <c r="SSL69" s="1002"/>
      <c r="SSM69" s="1002"/>
      <c r="SSN69" s="1002"/>
      <c r="SSO69" s="1002"/>
      <c r="SSP69" s="1002"/>
      <c r="SSQ69" s="1002"/>
      <c r="SSR69" s="1002"/>
      <c r="SSS69" s="1002"/>
      <c r="SST69" s="1002"/>
      <c r="SSU69" s="1002"/>
      <c r="SSV69" s="1002"/>
      <c r="SSW69" s="1002"/>
      <c r="SSX69" s="1002"/>
      <c r="SSY69" s="1002"/>
      <c r="SSZ69" s="1002"/>
      <c r="STA69" s="1002"/>
      <c r="STB69" s="1002"/>
      <c r="STC69" s="1002"/>
      <c r="STD69" s="1002"/>
      <c r="STE69" s="1002"/>
      <c r="STF69" s="1002"/>
      <c r="STG69" s="1002"/>
      <c r="STH69" s="1002"/>
      <c r="STI69" s="1002"/>
      <c r="STJ69" s="1002"/>
      <c r="STK69" s="1002"/>
      <c r="STL69" s="1002"/>
      <c r="STM69" s="1002"/>
      <c r="STN69" s="1002"/>
      <c r="STO69" s="1002"/>
      <c r="STP69" s="1002"/>
      <c r="STQ69" s="1002"/>
      <c r="STR69" s="1002"/>
      <c r="STS69" s="1002"/>
      <c r="STT69" s="1002"/>
      <c r="STU69" s="1002"/>
      <c r="STV69" s="1002"/>
      <c r="STW69" s="1002"/>
      <c r="STX69" s="1002"/>
      <c r="STY69" s="1002"/>
      <c r="STZ69" s="1002"/>
      <c r="SUA69" s="1002"/>
      <c r="SUB69" s="1002"/>
      <c r="SUC69" s="1002"/>
      <c r="SUD69" s="1002"/>
      <c r="SUE69" s="1002"/>
      <c r="SUF69" s="1002"/>
      <c r="SUG69" s="1002"/>
      <c r="SUH69" s="1002"/>
      <c r="SUI69" s="1002"/>
      <c r="SUJ69" s="1002"/>
      <c r="SUK69" s="1002"/>
      <c r="SUL69" s="1002"/>
      <c r="SUM69" s="1002"/>
      <c r="SUN69" s="1002"/>
      <c r="SUO69" s="1002"/>
      <c r="SUP69" s="1002"/>
      <c r="SUQ69" s="1002"/>
      <c r="SUR69" s="1002"/>
      <c r="SUS69" s="1002"/>
      <c r="SUT69" s="1002"/>
      <c r="SUU69" s="1002"/>
      <c r="SUV69" s="1002"/>
      <c r="SUW69" s="1002"/>
      <c r="SUX69" s="1002"/>
      <c r="SUY69" s="1002"/>
      <c r="SUZ69" s="1002"/>
      <c r="SVA69" s="1002"/>
      <c r="SVB69" s="1002"/>
      <c r="SVC69" s="1002"/>
      <c r="SVD69" s="1002"/>
      <c r="SVE69" s="1002"/>
      <c r="SVF69" s="1002"/>
      <c r="SVG69" s="1002"/>
      <c r="SVH69" s="1002"/>
      <c r="SVI69" s="1002"/>
      <c r="SVJ69" s="1002"/>
      <c r="SVK69" s="1002"/>
      <c r="SVL69" s="1002"/>
      <c r="SVM69" s="1002"/>
      <c r="SVN69" s="1002"/>
      <c r="SVO69" s="1002"/>
      <c r="SVP69" s="1002"/>
      <c r="SVQ69" s="1002"/>
      <c r="SVR69" s="1002"/>
      <c r="SVS69" s="1002"/>
      <c r="SVT69" s="1002"/>
      <c r="SVU69" s="1002"/>
      <c r="SVV69" s="1002"/>
      <c r="SVW69" s="1002"/>
      <c r="SVX69" s="1002"/>
      <c r="SVY69" s="1002"/>
      <c r="SVZ69" s="1002"/>
      <c r="SWA69" s="1002"/>
      <c r="SWB69" s="1002"/>
      <c r="SWC69" s="1002"/>
      <c r="SWD69" s="1002"/>
      <c r="SWE69" s="1002"/>
      <c r="SWF69" s="1002"/>
      <c r="SWG69" s="1002"/>
      <c r="SWH69" s="1002"/>
      <c r="SWI69" s="1002"/>
      <c r="SWJ69" s="1002"/>
      <c r="SWK69" s="1002"/>
      <c r="SWL69" s="1002"/>
      <c r="SWM69" s="1002"/>
      <c r="SWN69" s="1002"/>
      <c r="SWO69" s="1002"/>
      <c r="SWP69" s="1002"/>
      <c r="SWQ69" s="1002"/>
      <c r="SWR69" s="1002"/>
      <c r="SWS69" s="1002"/>
      <c r="SWT69" s="1002"/>
      <c r="SWU69" s="1002"/>
      <c r="SWV69" s="1002"/>
      <c r="SWW69" s="1002"/>
      <c r="SWX69" s="1002"/>
      <c r="SWY69" s="1002"/>
      <c r="SWZ69" s="1002"/>
      <c r="SXA69" s="1002"/>
      <c r="SXB69" s="1002"/>
      <c r="SXC69" s="1002"/>
      <c r="SXD69" s="1002"/>
      <c r="SXE69" s="1002"/>
      <c r="SXF69" s="1002"/>
      <c r="SXG69" s="1002"/>
      <c r="SXH69" s="1002"/>
      <c r="SXI69" s="1002"/>
      <c r="SXJ69" s="1002"/>
      <c r="SXK69" s="1002"/>
      <c r="SXL69" s="1002"/>
      <c r="SXM69" s="1002"/>
      <c r="SXN69" s="1002"/>
      <c r="SXO69" s="1002"/>
      <c r="SXP69" s="1002"/>
      <c r="SXQ69" s="1002"/>
      <c r="SXR69" s="1002"/>
      <c r="SXS69" s="1002"/>
      <c r="SXT69" s="1002"/>
      <c r="SXU69" s="1002"/>
      <c r="SXV69" s="1002"/>
      <c r="SXW69" s="1002"/>
      <c r="SXX69" s="1002"/>
      <c r="SXY69" s="1002"/>
      <c r="SXZ69" s="1002"/>
      <c r="SYA69" s="1002"/>
      <c r="SYB69" s="1002"/>
      <c r="SYC69" s="1002"/>
      <c r="SYD69" s="1002"/>
      <c r="SYE69" s="1002"/>
      <c r="SYF69" s="1002"/>
      <c r="SYG69" s="1002"/>
      <c r="SYH69" s="1002"/>
      <c r="SYI69" s="1002"/>
      <c r="SYJ69" s="1002"/>
      <c r="SYK69" s="1002"/>
      <c r="SYL69" s="1002"/>
      <c r="SYM69" s="1002"/>
      <c r="SYN69" s="1002"/>
      <c r="SYO69" s="1002"/>
      <c r="SYP69" s="1002"/>
      <c r="SYQ69" s="1002"/>
      <c r="SYR69" s="1002"/>
      <c r="SYS69" s="1002"/>
      <c r="SYT69" s="1002"/>
      <c r="SYU69" s="1002"/>
      <c r="SYV69" s="1002"/>
      <c r="SYW69" s="1002"/>
      <c r="SYX69" s="1002"/>
      <c r="SYY69" s="1002"/>
      <c r="SYZ69" s="1002"/>
      <c r="SZA69" s="1002"/>
      <c r="SZB69" s="1002"/>
      <c r="SZC69" s="1002"/>
      <c r="SZD69" s="1002"/>
      <c r="SZE69" s="1002"/>
      <c r="SZF69" s="1002"/>
      <c r="SZG69" s="1002"/>
      <c r="SZH69" s="1002"/>
      <c r="SZI69" s="1002"/>
      <c r="SZJ69" s="1002"/>
      <c r="SZK69" s="1002"/>
      <c r="SZL69" s="1002"/>
      <c r="SZM69" s="1002"/>
      <c r="SZN69" s="1002"/>
      <c r="SZO69" s="1002"/>
      <c r="SZP69" s="1002"/>
      <c r="SZQ69" s="1002"/>
      <c r="SZR69" s="1002"/>
      <c r="SZS69" s="1002"/>
      <c r="SZT69" s="1002"/>
      <c r="SZU69" s="1002"/>
      <c r="SZV69" s="1002"/>
      <c r="SZW69" s="1002"/>
      <c r="SZX69" s="1002"/>
      <c r="SZY69" s="1002"/>
      <c r="SZZ69" s="1002"/>
      <c r="TAA69" s="1002"/>
      <c r="TAB69" s="1002"/>
      <c r="TAC69" s="1002"/>
      <c r="TAD69" s="1002"/>
      <c r="TAE69" s="1002"/>
      <c r="TAF69" s="1002"/>
      <c r="TAG69" s="1002"/>
      <c r="TAH69" s="1002"/>
      <c r="TAI69" s="1002"/>
      <c r="TAJ69" s="1002"/>
      <c r="TAK69" s="1002"/>
      <c r="TAL69" s="1002"/>
      <c r="TAM69" s="1002"/>
      <c r="TAN69" s="1002"/>
      <c r="TAO69" s="1002"/>
      <c r="TAP69" s="1002"/>
      <c r="TAQ69" s="1002"/>
      <c r="TAR69" s="1002"/>
      <c r="TAS69" s="1002"/>
      <c r="TAT69" s="1002"/>
      <c r="TAU69" s="1002"/>
      <c r="TAV69" s="1002"/>
      <c r="TAW69" s="1002"/>
      <c r="TAX69" s="1002"/>
      <c r="TAY69" s="1002"/>
      <c r="TAZ69" s="1002"/>
      <c r="TBA69" s="1002"/>
      <c r="TBB69" s="1002"/>
      <c r="TBC69" s="1002"/>
      <c r="TBD69" s="1002"/>
      <c r="TBE69" s="1002"/>
      <c r="TBF69" s="1002"/>
      <c r="TBG69" s="1002"/>
      <c r="TBH69" s="1002"/>
      <c r="TBI69" s="1002"/>
      <c r="TBJ69" s="1002"/>
      <c r="TBK69" s="1002"/>
      <c r="TBL69" s="1002"/>
      <c r="TBM69" s="1002"/>
      <c r="TBN69" s="1002"/>
      <c r="TBO69" s="1002"/>
      <c r="TBP69" s="1002"/>
      <c r="TBQ69" s="1002"/>
      <c r="TBR69" s="1002"/>
      <c r="TBS69" s="1002"/>
      <c r="TBT69" s="1002"/>
      <c r="TBU69" s="1002"/>
      <c r="TBV69" s="1002"/>
      <c r="TBW69" s="1002"/>
      <c r="TBX69" s="1002"/>
      <c r="TBY69" s="1002"/>
      <c r="TBZ69" s="1002"/>
      <c r="TCA69" s="1002"/>
      <c r="TCB69" s="1002"/>
      <c r="TCC69" s="1002"/>
      <c r="TCD69" s="1002"/>
      <c r="TCE69" s="1002"/>
      <c r="TCF69" s="1002"/>
      <c r="TCG69" s="1002"/>
      <c r="TCH69" s="1002"/>
      <c r="TCI69" s="1002"/>
      <c r="TCJ69" s="1002"/>
      <c r="TCK69" s="1002"/>
      <c r="TCL69" s="1002"/>
      <c r="TCM69" s="1002"/>
      <c r="TCN69" s="1002"/>
      <c r="TCO69" s="1002"/>
      <c r="TCP69" s="1002"/>
      <c r="TCQ69" s="1002"/>
      <c r="TCR69" s="1002"/>
      <c r="TCS69" s="1002"/>
      <c r="TCT69" s="1002"/>
      <c r="TCU69" s="1002"/>
      <c r="TCV69" s="1002"/>
      <c r="TCW69" s="1002"/>
      <c r="TCX69" s="1002"/>
      <c r="TCY69" s="1002"/>
      <c r="TCZ69" s="1002"/>
      <c r="TDA69" s="1002"/>
      <c r="TDB69" s="1002"/>
      <c r="TDC69" s="1002"/>
      <c r="TDD69" s="1002"/>
      <c r="TDE69" s="1002"/>
      <c r="TDF69" s="1002"/>
      <c r="TDG69" s="1002"/>
      <c r="TDH69" s="1002"/>
      <c r="TDI69" s="1002"/>
      <c r="TDJ69" s="1002"/>
      <c r="TDK69" s="1002"/>
      <c r="TDL69" s="1002"/>
      <c r="TDM69" s="1002"/>
      <c r="TDN69" s="1002"/>
      <c r="TDO69" s="1002"/>
      <c r="TDP69" s="1002"/>
      <c r="TDQ69" s="1002"/>
      <c r="TDR69" s="1002"/>
      <c r="TDS69" s="1002"/>
      <c r="TDT69" s="1002"/>
      <c r="TDU69" s="1002"/>
      <c r="TDV69" s="1002"/>
      <c r="TDW69" s="1002"/>
      <c r="TDX69" s="1002"/>
      <c r="TDY69" s="1002"/>
      <c r="TDZ69" s="1002"/>
      <c r="TEA69" s="1002"/>
      <c r="TEB69" s="1002"/>
      <c r="TEC69" s="1002"/>
      <c r="TED69" s="1002"/>
      <c r="TEE69" s="1002"/>
      <c r="TEF69" s="1002"/>
      <c r="TEG69" s="1002"/>
      <c r="TEH69" s="1002"/>
      <c r="TEI69" s="1002"/>
      <c r="TEJ69" s="1002"/>
      <c r="TEK69" s="1002"/>
      <c r="TEL69" s="1002"/>
      <c r="TEM69" s="1002"/>
      <c r="TEN69" s="1002"/>
      <c r="TEO69" s="1002"/>
      <c r="TEP69" s="1002"/>
      <c r="TEQ69" s="1002"/>
      <c r="TER69" s="1002"/>
      <c r="TES69" s="1002"/>
      <c r="TET69" s="1002"/>
      <c r="TEU69" s="1002"/>
      <c r="TEV69" s="1002"/>
      <c r="TEW69" s="1002"/>
      <c r="TEX69" s="1002"/>
      <c r="TEY69" s="1002"/>
      <c r="TEZ69" s="1002"/>
      <c r="TFA69" s="1002"/>
      <c r="TFB69" s="1002"/>
      <c r="TFC69" s="1002"/>
      <c r="TFD69" s="1002"/>
      <c r="TFE69" s="1002"/>
      <c r="TFF69" s="1002"/>
      <c r="TFG69" s="1002"/>
      <c r="TFH69" s="1002"/>
      <c r="TFI69" s="1002"/>
      <c r="TFJ69" s="1002"/>
      <c r="TFK69" s="1002"/>
      <c r="TFL69" s="1002"/>
      <c r="TFM69" s="1002"/>
      <c r="TFN69" s="1002"/>
      <c r="TFO69" s="1002"/>
      <c r="TFP69" s="1002"/>
      <c r="TFQ69" s="1002"/>
      <c r="TFR69" s="1002"/>
      <c r="TFS69" s="1002"/>
      <c r="TFT69" s="1002"/>
      <c r="TFU69" s="1002"/>
      <c r="TFV69" s="1002"/>
      <c r="TFW69" s="1002"/>
      <c r="TFX69" s="1002"/>
      <c r="TFY69" s="1002"/>
      <c r="TFZ69" s="1002"/>
      <c r="TGA69" s="1002"/>
      <c r="TGB69" s="1002"/>
      <c r="TGC69" s="1002"/>
      <c r="TGD69" s="1002"/>
      <c r="TGE69" s="1002"/>
      <c r="TGF69" s="1002"/>
      <c r="TGG69" s="1002"/>
      <c r="TGH69" s="1002"/>
      <c r="TGI69" s="1002"/>
      <c r="TGJ69" s="1002"/>
      <c r="TGK69" s="1002"/>
      <c r="TGL69" s="1002"/>
      <c r="TGM69" s="1002"/>
      <c r="TGN69" s="1002"/>
      <c r="TGO69" s="1002"/>
      <c r="TGP69" s="1002"/>
      <c r="TGQ69" s="1002"/>
      <c r="TGR69" s="1002"/>
      <c r="TGS69" s="1002"/>
      <c r="TGT69" s="1002"/>
      <c r="TGU69" s="1002"/>
      <c r="TGV69" s="1002"/>
      <c r="TGW69" s="1002"/>
      <c r="TGX69" s="1002"/>
      <c r="TGY69" s="1002"/>
      <c r="TGZ69" s="1002"/>
      <c r="THA69" s="1002"/>
      <c r="THB69" s="1002"/>
      <c r="THC69" s="1002"/>
      <c r="THD69" s="1002"/>
      <c r="THE69" s="1002"/>
      <c r="THF69" s="1002"/>
      <c r="THG69" s="1002"/>
      <c r="THH69" s="1002"/>
      <c r="THI69" s="1002"/>
      <c r="THJ69" s="1002"/>
      <c r="THK69" s="1002"/>
      <c r="THL69" s="1002"/>
      <c r="THM69" s="1002"/>
      <c r="THN69" s="1002"/>
      <c r="THO69" s="1002"/>
      <c r="THP69" s="1002"/>
      <c r="THQ69" s="1002"/>
      <c r="THR69" s="1002"/>
      <c r="THS69" s="1002"/>
      <c r="THT69" s="1002"/>
      <c r="THU69" s="1002"/>
      <c r="THV69" s="1002"/>
      <c r="THW69" s="1002"/>
      <c r="THX69" s="1002"/>
      <c r="THY69" s="1002"/>
      <c r="THZ69" s="1002"/>
      <c r="TIA69" s="1002"/>
      <c r="TIB69" s="1002"/>
      <c r="TIC69" s="1002"/>
      <c r="TID69" s="1002"/>
      <c r="TIE69" s="1002"/>
      <c r="TIF69" s="1002"/>
      <c r="TIG69" s="1002"/>
      <c r="TIH69" s="1002"/>
      <c r="TII69" s="1002"/>
      <c r="TIJ69" s="1002"/>
      <c r="TIK69" s="1002"/>
      <c r="TIL69" s="1002"/>
      <c r="TIM69" s="1002"/>
      <c r="TIN69" s="1002"/>
      <c r="TIO69" s="1002"/>
      <c r="TIP69" s="1002"/>
      <c r="TIQ69" s="1002"/>
      <c r="TIR69" s="1002"/>
      <c r="TIS69" s="1002"/>
      <c r="TIT69" s="1002"/>
      <c r="TIU69" s="1002"/>
      <c r="TIV69" s="1002"/>
      <c r="TIW69" s="1002"/>
      <c r="TIX69" s="1002"/>
      <c r="TIY69" s="1002"/>
      <c r="TIZ69" s="1002"/>
      <c r="TJA69" s="1002"/>
      <c r="TJB69" s="1002"/>
      <c r="TJC69" s="1002"/>
      <c r="TJD69" s="1002"/>
      <c r="TJE69" s="1002"/>
      <c r="TJF69" s="1002"/>
      <c r="TJG69" s="1002"/>
      <c r="TJH69" s="1002"/>
      <c r="TJI69" s="1002"/>
      <c r="TJJ69" s="1002"/>
      <c r="TJK69" s="1002"/>
      <c r="TJL69" s="1002"/>
      <c r="TJM69" s="1002"/>
      <c r="TJN69" s="1002"/>
      <c r="TJO69" s="1002"/>
      <c r="TJP69" s="1002"/>
      <c r="TJQ69" s="1002"/>
      <c r="TJR69" s="1002"/>
      <c r="TJS69" s="1002"/>
      <c r="TJT69" s="1002"/>
      <c r="TJU69" s="1002"/>
      <c r="TJV69" s="1002"/>
      <c r="TJW69" s="1002"/>
      <c r="TJX69" s="1002"/>
      <c r="TJY69" s="1002"/>
      <c r="TJZ69" s="1002"/>
      <c r="TKA69" s="1002"/>
      <c r="TKB69" s="1002"/>
      <c r="TKC69" s="1002"/>
      <c r="TKD69" s="1002"/>
      <c r="TKE69" s="1002"/>
      <c r="TKF69" s="1002"/>
      <c r="TKG69" s="1002"/>
      <c r="TKH69" s="1002"/>
      <c r="TKI69" s="1002"/>
      <c r="TKJ69" s="1002"/>
      <c r="TKK69" s="1002"/>
      <c r="TKL69" s="1002"/>
      <c r="TKM69" s="1002"/>
      <c r="TKN69" s="1002"/>
      <c r="TKO69" s="1002"/>
      <c r="TKP69" s="1002"/>
      <c r="TKQ69" s="1002"/>
      <c r="TKR69" s="1002"/>
      <c r="TKS69" s="1002"/>
      <c r="TKT69" s="1002"/>
      <c r="TKU69" s="1002"/>
      <c r="TKV69" s="1002"/>
      <c r="TKW69" s="1002"/>
      <c r="TKX69" s="1002"/>
      <c r="TKY69" s="1002"/>
      <c r="TKZ69" s="1002"/>
      <c r="TLA69" s="1002"/>
      <c r="TLB69" s="1002"/>
      <c r="TLC69" s="1002"/>
      <c r="TLD69" s="1002"/>
      <c r="TLE69" s="1002"/>
      <c r="TLF69" s="1002"/>
      <c r="TLG69" s="1002"/>
      <c r="TLH69" s="1002"/>
      <c r="TLI69" s="1002"/>
      <c r="TLJ69" s="1002"/>
      <c r="TLK69" s="1002"/>
      <c r="TLL69" s="1002"/>
      <c r="TLM69" s="1002"/>
      <c r="TLN69" s="1002"/>
      <c r="TLO69" s="1002"/>
      <c r="TLP69" s="1002"/>
      <c r="TLQ69" s="1002"/>
      <c r="TLR69" s="1002"/>
      <c r="TLS69" s="1002"/>
      <c r="TLT69" s="1002"/>
      <c r="TLU69" s="1002"/>
      <c r="TLV69" s="1002"/>
      <c r="TLW69" s="1002"/>
      <c r="TLX69" s="1002"/>
      <c r="TLY69" s="1002"/>
      <c r="TLZ69" s="1002"/>
      <c r="TMA69" s="1002"/>
      <c r="TMB69" s="1002"/>
      <c r="TMC69" s="1002"/>
      <c r="TMD69" s="1002"/>
      <c r="TME69" s="1002"/>
      <c r="TMF69" s="1002"/>
      <c r="TMG69" s="1002"/>
      <c r="TMH69" s="1002"/>
      <c r="TMI69" s="1002"/>
      <c r="TMJ69" s="1002"/>
      <c r="TMK69" s="1002"/>
      <c r="TML69" s="1002"/>
      <c r="TMM69" s="1002"/>
      <c r="TMN69" s="1002"/>
      <c r="TMO69" s="1002"/>
      <c r="TMP69" s="1002"/>
      <c r="TMQ69" s="1002"/>
      <c r="TMR69" s="1002"/>
      <c r="TMS69" s="1002"/>
      <c r="TMT69" s="1002"/>
      <c r="TMU69" s="1002"/>
      <c r="TMV69" s="1002"/>
      <c r="TMW69" s="1002"/>
      <c r="TMX69" s="1002"/>
      <c r="TMY69" s="1002"/>
      <c r="TMZ69" s="1002"/>
      <c r="TNA69" s="1002"/>
      <c r="TNB69" s="1002"/>
      <c r="TNC69" s="1002"/>
      <c r="TND69" s="1002"/>
      <c r="TNE69" s="1002"/>
      <c r="TNF69" s="1002"/>
      <c r="TNG69" s="1002"/>
      <c r="TNH69" s="1002"/>
      <c r="TNI69" s="1002"/>
      <c r="TNJ69" s="1002"/>
      <c r="TNK69" s="1002"/>
      <c r="TNL69" s="1002"/>
      <c r="TNM69" s="1002"/>
      <c r="TNN69" s="1002"/>
      <c r="TNO69" s="1002"/>
      <c r="TNP69" s="1002"/>
      <c r="TNQ69" s="1002"/>
      <c r="TNR69" s="1002"/>
      <c r="TNS69" s="1002"/>
      <c r="TNT69" s="1002"/>
      <c r="TNU69" s="1002"/>
      <c r="TNV69" s="1002"/>
      <c r="TNW69" s="1002"/>
      <c r="TNX69" s="1002"/>
      <c r="TNY69" s="1002"/>
      <c r="TNZ69" s="1002"/>
      <c r="TOA69" s="1002"/>
      <c r="TOB69" s="1002"/>
      <c r="TOC69" s="1002"/>
      <c r="TOD69" s="1002"/>
      <c r="TOE69" s="1002"/>
      <c r="TOF69" s="1002"/>
      <c r="TOG69" s="1002"/>
      <c r="TOH69" s="1002"/>
      <c r="TOI69" s="1002"/>
      <c r="TOJ69" s="1002"/>
      <c r="TOK69" s="1002"/>
      <c r="TOL69" s="1002"/>
      <c r="TOM69" s="1002"/>
      <c r="TON69" s="1002"/>
      <c r="TOO69" s="1002"/>
      <c r="TOP69" s="1002"/>
      <c r="TOQ69" s="1002"/>
      <c r="TOR69" s="1002"/>
      <c r="TOS69" s="1002"/>
      <c r="TOT69" s="1002"/>
      <c r="TOU69" s="1002"/>
      <c r="TOV69" s="1002"/>
      <c r="TOW69" s="1002"/>
      <c r="TOX69" s="1002"/>
      <c r="TOY69" s="1002"/>
      <c r="TOZ69" s="1002"/>
      <c r="TPA69" s="1002"/>
      <c r="TPB69" s="1002"/>
      <c r="TPC69" s="1002"/>
      <c r="TPD69" s="1002"/>
      <c r="TPE69" s="1002"/>
      <c r="TPF69" s="1002"/>
      <c r="TPG69" s="1002"/>
      <c r="TPH69" s="1002"/>
      <c r="TPI69" s="1002"/>
      <c r="TPJ69" s="1002"/>
      <c r="TPK69" s="1002"/>
      <c r="TPL69" s="1002"/>
      <c r="TPM69" s="1002"/>
      <c r="TPN69" s="1002"/>
      <c r="TPO69" s="1002"/>
      <c r="TPP69" s="1002"/>
      <c r="TPQ69" s="1002"/>
      <c r="TPR69" s="1002"/>
      <c r="TPS69" s="1002"/>
      <c r="TPT69" s="1002"/>
      <c r="TPU69" s="1002"/>
      <c r="TPV69" s="1002"/>
      <c r="TPW69" s="1002"/>
      <c r="TPX69" s="1002"/>
      <c r="TPY69" s="1002"/>
      <c r="TPZ69" s="1002"/>
      <c r="TQA69" s="1002"/>
      <c r="TQB69" s="1002"/>
      <c r="TQC69" s="1002"/>
      <c r="TQD69" s="1002"/>
      <c r="TQE69" s="1002"/>
      <c r="TQF69" s="1002"/>
      <c r="TQG69" s="1002"/>
      <c r="TQH69" s="1002"/>
      <c r="TQI69" s="1002"/>
      <c r="TQJ69" s="1002"/>
      <c r="TQK69" s="1002"/>
      <c r="TQL69" s="1002"/>
      <c r="TQM69" s="1002"/>
      <c r="TQN69" s="1002"/>
      <c r="TQO69" s="1002"/>
      <c r="TQP69" s="1002"/>
      <c r="TQQ69" s="1002"/>
      <c r="TQR69" s="1002"/>
      <c r="TQS69" s="1002"/>
      <c r="TQT69" s="1002"/>
      <c r="TQU69" s="1002"/>
      <c r="TQV69" s="1002"/>
      <c r="TQW69" s="1002"/>
      <c r="TQX69" s="1002"/>
      <c r="TQY69" s="1002"/>
      <c r="TQZ69" s="1002"/>
      <c r="TRA69" s="1002"/>
      <c r="TRB69" s="1002"/>
      <c r="TRC69" s="1002"/>
      <c r="TRD69" s="1002"/>
      <c r="TRE69" s="1002"/>
      <c r="TRF69" s="1002"/>
      <c r="TRG69" s="1002"/>
      <c r="TRH69" s="1002"/>
      <c r="TRI69" s="1002"/>
      <c r="TRJ69" s="1002"/>
      <c r="TRK69" s="1002"/>
      <c r="TRL69" s="1002"/>
      <c r="TRM69" s="1002"/>
      <c r="TRN69" s="1002"/>
      <c r="TRO69" s="1002"/>
      <c r="TRP69" s="1002"/>
      <c r="TRQ69" s="1002"/>
      <c r="TRR69" s="1002"/>
      <c r="TRS69" s="1002"/>
      <c r="TRT69" s="1002"/>
      <c r="TRU69" s="1002"/>
      <c r="TRV69" s="1002"/>
      <c r="TRW69" s="1002"/>
      <c r="TRX69" s="1002"/>
      <c r="TRY69" s="1002"/>
      <c r="TRZ69" s="1002"/>
      <c r="TSA69" s="1002"/>
      <c r="TSB69" s="1002"/>
      <c r="TSC69" s="1002"/>
      <c r="TSD69" s="1002"/>
      <c r="TSE69" s="1002"/>
      <c r="TSF69" s="1002"/>
      <c r="TSG69" s="1002"/>
      <c r="TSH69" s="1002"/>
      <c r="TSI69" s="1002"/>
      <c r="TSJ69" s="1002"/>
      <c r="TSK69" s="1002"/>
      <c r="TSL69" s="1002"/>
      <c r="TSM69" s="1002"/>
      <c r="TSN69" s="1002"/>
      <c r="TSO69" s="1002"/>
      <c r="TSP69" s="1002"/>
      <c r="TSQ69" s="1002"/>
      <c r="TSR69" s="1002"/>
      <c r="TSS69" s="1002"/>
      <c r="TST69" s="1002"/>
      <c r="TSU69" s="1002"/>
      <c r="TSV69" s="1002"/>
      <c r="TSW69" s="1002"/>
      <c r="TSX69" s="1002"/>
      <c r="TSY69" s="1002"/>
      <c r="TSZ69" s="1002"/>
      <c r="TTA69" s="1002"/>
      <c r="TTB69" s="1002"/>
      <c r="TTC69" s="1002"/>
      <c r="TTD69" s="1002"/>
      <c r="TTE69" s="1002"/>
      <c r="TTF69" s="1002"/>
      <c r="TTG69" s="1002"/>
      <c r="TTH69" s="1002"/>
      <c r="TTI69" s="1002"/>
      <c r="TTJ69" s="1002"/>
      <c r="TTK69" s="1002"/>
      <c r="TTL69" s="1002"/>
      <c r="TTM69" s="1002"/>
      <c r="TTN69" s="1002"/>
      <c r="TTO69" s="1002"/>
      <c r="TTP69" s="1002"/>
      <c r="TTQ69" s="1002"/>
      <c r="TTR69" s="1002"/>
      <c r="TTS69" s="1002"/>
      <c r="TTT69" s="1002"/>
      <c r="TTU69" s="1002"/>
      <c r="TTV69" s="1002"/>
      <c r="TTW69" s="1002"/>
      <c r="TTX69" s="1002"/>
      <c r="TTY69" s="1002"/>
      <c r="TTZ69" s="1002"/>
      <c r="TUA69" s="1002"/>
      <c r="TUB69" s="1002"/>
      <c r="TUC69" s="1002"/>
      <c r="TUD69" s="1002"/>
      <c r="TUE69" s="1002"/>
      <c r="TUF69" s="1002"/>
      <c r="TUG69" s="1002"/>
      <c r="TUH69" s="1002"/>
      <c r="TUI69" s="1002"/>
      <c r="TUJ69" s="1002"/>
      <c r="TUK69" s="1002"/>
      <c r="TUL69" s="1002"/>
      <c r="TUM69" s="1002"/>
      <c r="TUN69" s="1002"/>
      <c r="TUO69" s="1002"/>
      <c r="TUP69" s="1002"/>
      <c r="TUQ69" s="1002"/>
      <c r="TUR69" s="1002"/>
      <c r="TUS69" s="1002"/>
      <c r="TUT69" s="1002"/>
      <c r="TUU69" s="1002"/>
      <c r="TUV69" s="1002"/>
      <c r="TUW69" s="1002"/>
      <c r="TUX69" s="1002"/>
      <c r="TUY69" s="1002"/>
      <c r="TUZ69" s="1002"/>
      <c r="TVA69" s="1002"/>
      <c r="TVB69" s="1002"/>
      <c r="TVC69" s="1002"/>
      <c r="TVD69" s="1002"/>
      <c r="TVE69" s="1002"/>
      <c r="TVF69" s="1002"/>
      <c r="TVG69" s="1002"/>
      <c r="TVH69" s="1002"/>
      <c r="TVI69" s="1002"/>
      <c r="TVJ69" s="1002"/>
      <c r="TVK69" s="1002"/>
      <c r="TVL69" s="1002"/>
      <c r="TVM69" s="1002"/>
      <c r="TVN69" s="1002"/>
      <c r="TVO69" s="1002"/>
      <c r="TVP69" s="1002"/>
      <c r="TVQ69" s="1002"/>
      <c r="TVR69" s="1002"/>
      <c r="TVS69" s="1002"/>
      <c r="TVT69" s="1002"/>
      <c r="TVU69" s="1002"/>
      <c r="TVV69" s="1002"/>
      <c r="TVW69" s="1002"/>
      <c r="TVX69" s="1002"/>
      <c r="TVY69" s="1002"/>
      <c r="TVZ69" s="1002"/>
      <c r="TWA69" s="1002"/>
      <c r="TWB69" s="1002"/>
      <c r="TWC69" s="1002"/>
      <c r="TWD69" s="1002"/>
      <c r="TWE69" s="1002"/>
      <c r="TWF69" s="1002"/>
      <c r="TWG69" s="1002"/>
      <c r="TWH69" s="1002"/>
      <c r="TWI69" s="1002"/>
      <c r="TWJ69" s="1002"/>
      <c r="TWK69" s="1002"/>
      <c r="TWL69" s="1002"/>
      <c r="TWM69" s="1002"/>
      <c r="TWN69" s="1002"/>
      <c r="TWO69" s="1002"/>
      <c r="TWP69" s="1002"/>
      <c r="TWQ69" s="1002"/>
      <c r="TWR69" s="1002"/>
      <c r="TWS69" s="1002"/>
      <c r="TWT69" s="1002"/>
      <c r="TWU69" s="1002"/>
      <c r="TWV69" s="1002"/>
      <c r="TWW69" s="1002"/>
      <c r="TWX69" s="1002"/>
      <c r="TWY69" s="1002"/>
      <c r="TWZ69" s="1002"/>
      <c r="TXA69" s="1002"/>
      <c r="TXB69" s="1002"/>
      <c r="TXC69" s="1002"/>
      <c r="TXD69" s="1002"/>
      <c r="TXE69" s="1002"/>
      <c r="TXF69" s="1002"/>
      <c r="TXG69" s="1002"/>
      <c r="TXH69" s="1002"/>
      <c r="TXI69" s="1002"/>
      <c r="TXJ69" s="1002"/>
      <c r="TXK69" s="1002"/>
      <c r="TXL69" s="1002"/>
      <c r="TXM69" s="1002"/>
      <c r="TXN69" s="1002"/>
      <c r="TXO69" s="1002"/>
      <c r="TXP69" s="1002"/>
      <c r="TXQ69" s="1002"/>
      <c r="TXR69" s="1002"/>
      <c r="TXS69" s="1002"/>
      <c r="TXT69" s="1002"/>
      <c r="TXU69" s="1002"/>
      <c r="TXV69" s="1002"/>
      <c r="TXW69" s="1002"/>
      <c r="TXX69" s="1002"/>
      <c r="TXY69" s="1002"/>
      <c r="TXZ69" s="1002"/>
      <c r="TYA69" s="1002"/>
      <c r="TYB69" s="1002"/>
      <c r="TYC69" s="1002"/>
      <c r="TYD69" s="1002"/>
      <c r="TYE69" s="1002"/>
      <c r="TYF69" s="1002"/>
      <c r="TYG69" s="1002"/>
      <c r="TYH69" s="1002"/>
      <c r="TYI69" s="1002"/>
      <c r="TYJ69" s="1002"/>
      <c r="TYK69" s="1002"/>
      <c r="TYL69" s="1002"/>
      <c r="TYM69" s="1002"/>
      <c r="TYN69" s="1002"/>
      <c r="TYO69" s="1002"/>
      <c r="TYP69" s="1002"/>
      <c r="TYQ69" s="1002"/>
      <c r="TYR69" s="1002"/>
      <c r="TYS69" s="1002"/>
      <c r="TYT69" s="1002"/>
      <c r="TYU69" s="1002"/>
      <c r="TYV69" s="1002"/>
      <c r="TYW69" s="1002"/>
      <c r="TYX69" s="1002"/>
      <c r="TYY69" s="1002"/>
      <c r="TYZ69" s="1002"/>
      <c r="TZA69" s="1002"/>
      <c r="TZB69" s="1002"/>
      <c r="TZC69" s="1002"/>
      <c r="TZD69" s="1002"/>
      <c r="TZE69" s="1002"/>
      <c r="TZF69" s="1002"/>
      <c r="TZG69" s="1002"/>
      <c r="TZH69" s="1002"/>
      <c r="TZI69" s="1002"/>
      <c r="TZJ69" s="1002"/>
      <c r="TZK69" s="1002"/>
      <c r="TZL69" s="1002"/>
      <c r="TZM69" s="1002"/>
      <c r="TZN69" s="1002"/>
      <c r="TZO69" s="1002"/>
      <c r="TZP69" s="1002"/>
      <c r="TZQ69" s="1002"/>
      <c r="TZR69" s="1002"/>
      <c r="TZS69" s="1002"/>
      <c r="TZT69" s="1002"/>
      <c r="TZU69" s="1002"/>
      <c r="TZV69" s="1002"/>
      <c r="TZW69" s="1002"/>
      <c r="TZX69" s="1002"/>
      <c r="TZY69" s="1002"/>
      <c r="TZZ69" s="1002"/>
      <c r="UAA69" s="1002"/>
      <c r="UAB69" s="1002"/>
      <c r="UAC69" s="1002"/>
      <c r="UAD69" s="1002"/>
      <c r="UAE69" s="1002"/>
      <c r="UAF69" s="1002"/>
      <c r="UAG69" s="1002"/>
      <c r="UAH69" s="1002"/>
      <c r="UAI69" s="1002"/>
      <c r="UAJ69" s="1002"/>
      <c r="UAK69" s="1002"/>
      <c r="UAL69" s="1002"/>
      <c r="UAM69" s="1002"/>
      <c r="UAN69" s="1002"/>
      <c r="UAO69" s="1002"/>
      <c r="UAP69" s="1002"/>
      <c r="UAQ69" s="1002"/>
      <c r="UAR69" s="1002"/>
      <c r="UAS69" s="1002"/>
      <c r="UAT69" s="1002"/>
      <c r="UAU69" s="1002"/>
      <c r="UAV69" s="1002"/>
      <c r="UAW69" s="1002"/>
      <c r="UAX69" s="1002"/>
      <c r="UAY69" s="1002"/>
      <c r="UAZ69" s="1002"/>
      <c r="UBA69" s="1002"/>
      <c r="UBB69" s="1002"/>
      <c r="UBC69" s="1002"/>
      <c r="UBD69" s="1002"/>
      <c r="UBE69" s="1002"/>
      <c r="UBF69" s="1002"/>
      <c r="UBG69" s="1002"/>
      <c r="UBH69" s="1002"/>
      <c r="UBI69" s="1002"/>
      <c r="UBJ69" s="1002"/>
      <c r="UBK69" s="1002"/>
      <c r="UBL69" s="1002"/>
      <c r="UBM69" s="1002"/>
      <c r="UBN69" s="1002"/>
      <c r="UBO69" s="1002"/>
      <c r="UBP69" s="1002"/>
      <c r="UBQ69" s="1002"/>
      <c r="UBR69" s="1002"/>
      <c r="UBS69" s="1002"/>
      <c r="UBT69" s="1002"/>
      <c r="UBU69" s="1002"/>
      <c r="UBV69" s="1002"/>
      <c r="UBW69" s="1002"/>
      <c r="UBX69" s="1002"/>
      <c r="UBY69" s="1002"/>
      <c r="UBZ69" s="1002"/>
      <c r="UCA69" s="1002"/>
      <c r="UCB69" s="1002"/>
      <c r="UCC69" s="1002"/>
      <c r="UCD69" s="1002"/>
      <c r="UCE69" s="1002"/>
      <c r="UCF69" s="1002"/>
      <c r="UCG69" s="1002"/>
      <c r="UCH69" s="1002"/>
      <c r="UCI69" s="1002"/>
      <c r="UCJ69" s="1002"/>
      <c r="UCK69" s="1002"/>
      <c r="UCL69" s="1002"/>
      <c r="UCM69" s="1002"/>
      <c r="UCN69" s="1002"/>
      <c r="UCO69" s="1002"/>
      <c r="UCP69" s="1002"/>
      <c r="UCQ69" s="1002"/>
      <c r="UCR69" s="1002"/>
      <c r="UCS69" s="1002"/>
      <c r="UCT69" s="1002"/>
      <c r="UCU69" s="1002"/>
      <c r="UCV69" s="1002"/>
      <c r="UCW69" s="1002"/>
      <c r="UCX69" s="1002"/>
      <c r="UCY69" s="1002"/>
      <c r="UCZ69" s="1002"/>
      <c r="UDA69" s="1002"/>
      <c r="UDB69" s="1002"/>
      <c r="UDC69" s="1002"/>
      <c r="UDD69" s="1002"/>
      <c r="UDE69" s="1002"/>
      <c r="UDF69" s="1002"/>
      <c r="UDG69" s="1002"/>
      <c r="UDH69" s="1002"/>
      <c r="UDI69" s="1002"/>
      <c r="UDJ69" s="1002"/>
      <c r="UDK69" s="1002"/>
      <c r="UDL69" s="1002"/>
      <c r="UDM69" s="1002"/>
      <c r="UDN69" s="1002"/>
      <c r="UDO69" s="1002"/>
      <c r="UDP69" s="1002"/>
      <c r="UDQ69" s="1002"/>
      <c r="UDR69" s="1002"/>
      <c r="UDS69" s="1002"/>
      <c r="UDT69" s="1002"/>
      <c r="UDU69" s="1002"/>
      <c r="UDV69" s="1002"/>
      <c r="UDW69" s="1002"/>
      <c r="UDX69" s="1002"/>
      <c r="UDY69" s="1002"/>
      <c r="UDZ69" s="1002"/>
      <c r="UEA69" s="1002"/>
      <c r="UEB69" s="1002"/>
      <c r="UEC69" s="1002"/>
      <c r="UED69" s="1002"/>
      <c r="UEE69" s="1002"/>
      <c r="UEF69" s="1002"/>
      <c r="UEG69" s="1002"/>
      <c r="UEH69" s="1002"/>
      <c r="UEI69" s="1002"/>
      <c r="UEJ69" s="1002"/>
      <c r="UEK69" s="1002"/>
      <c r="UEL69" s="1002"/>
      <c r="UEM69" s="1002"/>
      <c r="UEN69" s="1002"/>
      <c r="UEO69" s="1002"/>
      <c r="UEP69" s="1002"/>
      <c r="UEQ69" s="1002"/>
      <c r="UER69" s="1002"/>
      <c r="UES69" s="1002"/>
      <c r="UET69" s="1002"/>
      <c r="UEU69" s="1002"/>
      <c r="UEV69" s="1002"/>
      <c r="UEW69" s="1002"/>
      <c r="UEX69" s="1002"/>
      <c r="UEY69" s="1002"/>
      <c r="UEZ69" s="1002"/>
      <c r="UFA69" s="1002"/>
      <c r="UFB69" s="1002"/>
      <c r="UFC69" s="1002"/>
      <c r="UFD69" s="1002"/>
      <c r="UFE69" s="1002"/>
      <c r="UFF69" s="1002"/>
      <c r="UFG69" s="1002"/>
      <c r="UFH69" s="1002"/>
      <c r="UFI69" s="1002"/>
      <c r="UFJ69" s="1002"/>
      <c r="UFK69" s="1002"/>
      <c r="UFL69" s="1002"/>
      <c r="UFM69" s="1002"/>
      <c r="UFN69" s="1002"/>
      <c r="UFO69" s="1002"/>
      <c r="UFP69" s="1002"/>
      <c r="UFQ69" s="1002"/>
      <c r="UFR69" s="1002"/>
      <c r="UFS69" s="1002"/>
      <c r="UFT69" s="1002"/>
      <c r="UFU69" s="1002"/>
      <c r="UFV69" s="1002"/>
      <c r="UFW69" s="1002"/>
      <c r="UFX69" s="1002"/>
      <c r="UFY69" s="1002"/>
      <c r="UFZ69" s="1002"/>
      <c r="UGA69" s="1002"/>
      <c r="UGB69" s="1002"/>
      <c r="UGC69" s="1002"/>
      <c r="UGD69" s="1002"/>
      <c r="UGE69" s="1002"/>
      <c r="UGF69" s="1002"/>
      <c r="UGG69" s="1002"/>
      <c r="UGH69" s="1002"/>
      <c r="UGI69" s="1002"/>
      <c r="UGJ69" s="1002"/>
      <c r="UGK69" s="1002"/>
      <c r="UGL69" s="1002"/>
      <c r="UGM69" s="1002"/>
      <c r="UGN69" s="1002"/>
      <c r="UGO69" s="1002"/>
      <c r="UGP69" s="1002"/>
      <c r="UGQ69" s="1002"/>
      <c r="UGR69" s="1002"/>
      <c r="UGS69" s="1002"/>
      <c r="UGT69" s="1002"/>
      <c r="UGU69" s="1002"/>
      <c r="UGV69" s="1002"/>
      <c r="UGW69" s="1002"/>
      <c r="UGX69" s="1002"/>
      <c r="UGY69" s="1002"/>
      <c r="UGZ69" s="1002"/>
      <c r="UHA69" s="1002"/>
      <c r="UHB69" s="1002"/>
      <c r="UHC69" s="1002"/>
      <c r="UHD69" s="1002"/>
      <c r="UHE69" s="1002"/>
      <c r="UHF69" s="1002"/>
      <c r="UHG69" s="1002"/>
      <c r="UHH69" s="1002"/>
      <c r="UHI69" s="1002"/>
      <c r="UHJ69" s="1002"/>
      <c r="UHK69" s="1002"/>
      <c r="UHL69" s="1002"/>
      <c r="UHM69" s="1002"/>
      <c r="UHN69" s="1002"/>
      <c r="UHO69" s="1002"/>
      <c r="UHP69" s="1002"/>
      <c r="UHQ69" s="1002"/>
      <c r="UHR69" s="1002"/>
      <c r="UHS69" s="1002"/>
      <c r="UHT69" s="1002"/>
      <c r="UHU69" s="1002"/>
      <c r="UHV69" s="1002"/>
      <c r="UHW69" s="1002"/>
      <c r="UHX69" s="1002"/>
      <c r="UHY69" s="1002"/>
      <c r="UHZ69" s="1002"/>
      <c r="UIA69" s="1002"/>
      <c r="UIB69" s="1002"/>
      <c r="UIC69" s="1002"/>
      <c r="UID69" s="1002"/>
      <c r="UIE69" s="1002"/>
      <c r="UIF69" s="1002"/>
      <c r="UIG69" s="1002"/>
      <c r="UIH69" s="1002"/>
      <c r="UII69" s="1002"/>
      <c r="UIJ69" s="1002"/>
      <c r="UIK69" s="1002"/>
      <c r="UIL69" s="1002"/>
      <c r="UIM69" s="1002"/>
      <c r="UIN69" s="1002"/>
      <c r="UIO69" s="1002"/>
      <c r="UIP69" s="1002"/>
      <c r="UIQ69" s="1002"/>
      <c r="UIR69" s="1002"/>
      <c r="UIS69" s="1002"/>
      <c r="UIT69" s="1002"/>
      <c r="UIU69" s="1002"/>
      <c r="UIV69" s="1002"/>
      <c r="UIW69" s="1002"/>
      <c r="UIX69" s="1002"/>
      <c r="UIY69" s="1002"/>
      <c r="UIZ69" s="1002"/>
      <c r="UJA69" s="1002"/>
      <c r="UJB69" s="1002"/>
      <c r="UJC69" s="1002"/>
      <c r="UJD69" s="1002"/>
      <c r="UJE69" s="1002"/>
      <c r="UJF69" s="1002"/>
      <c r="UJG69" s="1002"/>
      <c r="UJH69" s="1002"/>
      <c r="UJI69" s="1002"/>
      <c r="UJJ69" s="1002"/>
      <c r="UJK69" s="1002"/>
      <c r="UJL69" s="1002"/>
      <c r="UJM69" s="1002"/>
      <c r="UJN69" s="1002"/>
      <c r="UJO69" s="1002"/>
      <c r="UJP69" s="1002"/>
      <c r="UJQ69" s="1002"/>
      <c r="UJR69" s="1002"/>
      <c r="UJS69" s="1002"/>
      <c r="UJT69" s="1002"/>
      <c r="UJU69" s="1002"/>
      <c r="UJV69" s="1002"/>
      <c r="UJW69" s="1002"/>
      <c r="UJX69" s="1002"/>
      <c r="UJY69" s="1002"/>
      <c r="UJZ69" s="1002"/>
      <c r="UKA69" s="1002"/>
      <c r="UKB69" s="1002"/>
      <c r="UKC69" s="1002"/>
      <c r="UKD69" s="1002"/>
      <c r="UKE69" s="1002"/>
      <c r="UKF69" s="1002"/>
      <c r="UKG69" s="1002"/>
      <c r="UKH69" s="1002"/>
      <c r="UKI69" s="1002"/>
      <c r="UKJ69" s="1002"/>
      <c r="UKK69" s="1002"/>
      <c r="UKL69" s="1002"/>
      <c r="UKM69" s="1002"/>
      <c r="UKN69" s="1002"/>
      <c r="UKO69" s="1002"/>
      <c r="UKP69" s="1002"/>
      <c r="UKQ69" s="1002"/>
      <c r="UKR69" s="1002"/>
      <c r="UKS69" s="1002"/>
      <c r="UKT69" s="1002"/>
      <c r="UKU69" s="1002"/>
      <c r="UKV69" s="1002"/>
      <c r="UKW69" s="1002"/>
      <c r="UKX69" s="1002"/>
      <c r="UKY69" s="1002"/>
      <c r="UKZ69" s="1002"/>
      <c r="ULA69" s="1002"/>
      <c r="ULB69" s="1002"/>
      <c r="ULC69" s="1002"/>
      <c r="ULD69" s="1002"/>
      <c r="ULE69" s="1002"/>
      <c r="ULF69" s="1002"/>
      <c r="ULG69" s="1002"/>
      <c r="ULH69" s="1002"/>
      <c r="ULI69" s="1002"/>
      <c r="ULJ69" s="1002"/>
      <c r="ULK69" s="1002"/>
      <c r="ULL69" s="1002"/>
      <c r="ULM69" s="1002"/>
      <c r="ULN69" s="1002"/>
      <c r="ULO69" s="1002"/>
      <c r="ULP69" s="1002"/>
      <c r="ULQ69" s="1002"/>
      <c r="ULR69" s="1002"/>
      <c r="ULS69" s="1002"/>
      <c r="ULT69" s="1002"/>
      <c r="ULU69" s="1002"/>
      <c r="ULV69" s="1002"/>
      <c r="ULW69" s="1002"/>
      <c r="ULX69" s="1002"/>
      <c r="ULY69" s="1002"/>
      <c r="ULZ69" s="1002"/>
      <c r="UMA69" s="1002"/>
      <c r="UMB69" s="1002"/>
      <c r="UMC69" s="1002"/>
      <c r="UMD69" s="1002"/>
      <c r="UME69" s="1002"/>
      <c r="UMF69" s="1002"/>
      <c r="UMG69" s="1002"/>
      <c r="UMH69" s="1002"/>
      <c r="UMI69" s="1002"/>
      <c r="UMJ69" s="1002"/>
      <c r="UMK69" s="1002"/>
      <c r="UML69" s="1002"/>
      <c r="UMM69" s="1002"/>
      <c r="UMN69" s="1002"/>
      <c r="UMO69" s="1002"/>
      <c r="UMP69" s="1002"/>
      <c r="UMQ69" s="1002"/>
      <c r="UMR69" s="1002"/>
      <c r="UMS69" s="1002"/>
      <c r="UMT69" s="1002"/>
      <c r="UMU69" s="1002"/>
      <c r="UMV69" s="1002"/>
      <c r="UMW69" s="1002"/>
      <c r="UMX69" s="1002"/>
      <c r="UMY69" s="1002"/>
      <c r="UMZ69" s="1002"/>
      <c r="UNA69" s="1002"/>
      <c r="UNB69" s="1002"/>
      <c r="UNC69" s="1002"/>
      <c r="UND69" s="1002"/>
      <c r="UNE69" s="1002"/>
      <c r="UNF69" s="1002"/>
      <c r="UNG69" s="1002"/>
      <c r="UNH69" s="1002"/>
      <c r="UNI69" s="1002"/>
      <c r="UNJ69" s="1002"/>
      <c r="UNK69" s="1002"/>
      <c r="UNL69" s="1002"/>
      <c r="UNM69" s="1002"/>
      <c r="UNN69" s="1002"/>
      <c r="UNO69" s="1002"/>
      <c r="UNP69" s="1002"/>
      <c r="UNQ69" s="1002"/>
      <c r="UNR69" s="1002"/>
      <c r="UNS69" s="1002"/>
      <c r="UNT69" s="1002"/>
      <c r="UNU69" s="1002"/>
      <c r="UNV69" s="1002"/>
      <c r="UNW69" s="1002"/>
      <c r="UNX69" s="1002"/>
      <c r="UNY69" s="1002"/>
      <c r="UNZ69" s="1002"/>
      <c r="UOA69" s="1002"/>
      <c r="UOB69" s="1002"/>
      <c r="UOC69" s="1002"/>
      <c r="UOD69" s="1002"/>
      <c r="UOE69" s="1002"/>
      <c r="UOF69" s="1002"/>
      <c r="UOG69" s="1002"/>
      <c r="UOH69" s="1002"/>
      <c r="UOI69" s="1002"/>
      <c r="UOJ69" s="1002"/>
      <c r="UOK69" s="1002"/>
      <c r="UOL69" s="1002"/>
      <c r="UOM69" s="1002"/>
      <c r="UON69" s="1002"/>
      <c r="UOO69" s="1002"/>
      <c r="UOP69" s="1002"/>
      <c r="UOQ69" s="1002"/>
      <c r="UOR69" s="1002"/>
      <c r="UOS69" s="1002"/>
      <c r="UOT69" s="1002"/>
      <c r="UOU69" s="1002"/>
      <c r="UOV69" s="1002"/>
      <c r="UOW69" s="1002"/>
      <c r="UOX69" s="1002"/>
      <c r="UOY69" s="1002"/>
      <c r="UOZ69" s="1002"/>
      <c r="UPA69" s="1002"/>
      <c r="UPB69" s="1002"/>
      <c r="UPC69" s="1002"/>
      <c r="UPD69" s="1002"/>
      <c r="UPE69" s="1002"/>
      <c r="UPF69" s="1002"/>
      <c r="UPG69" s="1002"/>
      <c r="UPH69" s="1002"/>
      <c r="UPI69" s="1002"/>
      <c r="UPJ69" s="1002"/>
      <c r="UPK69" s="1002"/>
      <c r="UPL69" s="1002"/>
      <c r="UPM69" s="1002"/>
      <c r="UPN69" s="1002"/>
      <c r="UPO69" s="1002"/>
      <c r="UPP69" s="1002"/>
      <c r="UPQ69" s="1002"/>
      <c r="UPR69" s="1002"/>
      <c r="UPS69" s="1002"/>
      <c r="UPT69" s="1002"/>
      <c r="UPU69" s="1002"/>
      <c r="UPV69" s="1002"/>
      <c r="UPW69" s="1002"/>
      <c r="UPX69" s="1002"/>
      <c r="UPY69" s="1002"/>
      <c r="UPZ69" s="1002"/>
      <c r="UQA69" s="1002"/>
      <c r="UQB69" s="1002"/>
      <c r="UQC69" s="1002"/>
      <c r="UQD69" s="1002"/>
      <c r="UQE69" s="1002"/>
      <c r="UQF69" s="1002"/>
      <c r="UQG69" s="1002"/>
      <c r="UQH69" s="1002"/>
      <c r="UQI69" s="1002"/>
      <c r="UQJ69" s="1002"/>
      <c r="UQK69" s="1002"/>
      <c r="UQL69" s="1002"/>
      <c r="UQM69" s="1002"/>
      <c r="UQN69" s="1002"/>
      <c r="UQO69" s="1002"/>
      <c r="UQP69" s="1002"/>
      <c r="UQQ69" s="1002"/>
      <c r="UQR69" s="1002"/>
      <c r="UQS69" s="1002"/>
      <c r="UQT69" s="1002"/>
      <c r="UQU69" s="1002"/>
      <c r="UQV69" s="1002"/>
      <c r="UQW69" s="1002"/>
      <c r="UQX69" s="1002"/>
      <c r="UQY69" s="1002"/>
      <c r="UQZ69" s="1002"/>
      <c r="URA69" s="1002"/>
      <c r="URB69" s="1002"/>
      <c r="URC69" s="1002"/>
      <c r="URD69" s="1002"/>
      <c r="URE69" s="1002"/>
      <c r="URF69" s="1002"/>
      <c r="URG69" s="1002"/>
      <c r="URH69" s="1002"/>
      <c r="URI69" s="1002"/>
      <c r="URJ69" s="1002"/>
      <c r="URK69" s="1002"/>
      <c r="URL69" s="1002"/>
      <c r="URM69" s="1002"/>
      <c r="URN69" s="1002"/>
      <c r="URO69" s="1002"/>
      <c r="URP69" s="1002"/>
      <c r="URQ69" s="1002"/>
      <c r="URR69" s="1002"/>
      <c r="URS69" s="1002"/>
      <c r="URT69" s="1002"/>
      <c r="URU69" s="1002"/>
      <c r="URV69" s="1002"/>
      <c r="URW69" s="1002"/>
      <c r="URX69" s="1002"/>
      <c r="URY69" s="1002"/>
      <c r="URZ69" s="1002"/>
      <c r="USA69" s="1002"/>
      <c r="USB69" s="1002"/>
      <c r="USC69" s="1002"/>
      <c r="USD69" s="1002"/>
      <c r="USE69" s="1002"/>
      <c r="USF69" s="1002"/>
      <c r="USG69" s="1002"/>
      <c r="USH69" s="1002"/>
      <c r="USI69" s="1002"/>
      <c r="USJ69" s="1002"/>
      <c r="USK69" s="1002"/>
      <c r="USL69" s="1002"/>
      <c r="USM69" s="1002"/>
      <c r="USN69" s="1002"/>
      <c r="USO69" s="1002"/>
      <c r="USP69" s="1002"/>
      <c r="USQ69" s="1002"/>
      <c r="USR69" s="1002"/>
      <c r="USS69" s="1002"/>
      <c r="UST69" s="1002"/>
      <c r="USU69" s="1002"/>
      <c r="USV69" s="1002"/>
      <c r="USW69" s="1002"/>
      <c r="USX69" s="1002"/>
      <c r="USY69" s="1002"/>
      <c r="USZ69" s="1002"/>
      <c r="UTA69" s="1002"/>
      <c r="UTB69" s="1002"/>
      <c r="UTC69" s="1002"/>
      <c r="UTD69" s="1002"/>
      <c r="UTE69" s="1002"/>
      <c r="UTF69" s="1002"/>
      <c r="UTG69" s="1002"/>
      <c r="UTH69" s="1002"/>
      <c r="UTI69" s="1002"/>
      <c r="UTJ69" s="1002"/>
      <c r="UTK69" s="1002"/>
      <c r="UTL69" s="1002"/>
      <c r="UTM69" s="1002"/>
      <c r="UTN69" s="1002"/>
      <c r="UTO69" s="1002"/>
      <c r="UTP69" s="1002"/>
      <c r="UTQ69" s="1002"/>
      <c r="UTR69" s="1002"/>
      <c r="UTS69" s="1002"/>
      <c r="UTT69" s="1002"/>
      <c r="UTU69" s="1002"/>
      <c r="UTV69" s="1002"/>
      <c r="UTW69" s="1002"/>
      <c r="UTX69" s="1002"/>
      <c r="UTY69" s="1002"/>
      <c r="UTZ69" s="1002"/>
      <c r="UUA69" s="1002"/>
      <c r="UUB69" s="1002"/>
      <c r="UUC69" s="1002"/>
      <c r="UUD69" s="1002"/>
      <c r="UUE69" s="1002"/>
      <c r="UUF69" s="1002"/>
      <c r="UUG69" s="1002"/>
      <c r="UUH69" s="1002"/>
      <c r="UUI69" s="1002"/>
      <c r="UUJ69" s="1002"/>
      <c r="UUK69" s="1002"/>
      <c r="UUL69" s="1002"/>
      <c r="UUM69" s="1002"/>
      <c r="UUN69" s="1002"/>
      <c r="UUO69" s="1002"/>
      <c r="UUP69" s="1002"/>
      <c r="UUQ69" s="1002"/>
      <c r="UUR69" s="1002"/>
      <c r="UUS69" s="1002"/>
      <c r="UUT69" s="1002"/>
      <c r="UUU69" s="1002"/>
      <c r="UUV69" s="1002"/>
      <c r="UUW69" s="1002"/>
      <c r="UUX69" s="1002"/>
      <c r="UUY69" s="1002"/>
      <c r="UUZ69" s="1002"/>
      <c r="UVA69" s="1002"/>
      <c r="UVB69" s="1002"/>
      <c r="UVC69" s="1002"/>
      <c r="UVD69" s="1002"/>
      <c r="UVE69" s="1002"/>
      <c r="UVF69" s="1002"/>
      <c r="UVG69" s="1002"/>
      <c r="UVH69" s="1002"/>
      <c r="UVI69" s="1002"/>
      <c r="UVJ69" s="1002"/>
      <c r="UVK69" s="1002"/>
      <c r="UVL69" s="1002"/>
      <c r="UVM69" s="1002"/>
      <c r="UVN69" s="1002"/>
      <c r="UVO69" s="1002"/>
      <c r="UVP69" s="1002"/>
      <c r="UVQ69" s="1002"/>
      <c r="UVR69" s="1002"/>
      <c r="UVS69" s="1002"/>
      <c r="UVT69" s="1002"/>
      <c r="UVU69" s="1002"/>
      <c r="UVV69" s="1002"/>
      <c r="UVW69" s="1002"/>
      <c r="UVX69" s="1002"/>
      <c r="UVY69" s="1002"/>
      <c r="UVZ69" s="1002"/>
      <c r="UWA69" s="1002"/>
      <c r="UWB69" s="1002"/>
      <c r="UWC69" s="1002"/>
      <c r="UWD69" s="1002"/>
      <c r="UWE69" s="1002"/>
      <c r="UWF69" s="1002"/>
      <c r="UWG69" s="1002"/>
      <c r="UWH69" s="1002"/>
      <c r="UWI69" s="1002"/>
      <c r="UWJ69" s="1002"/>
      <c r="UWK69" s="1002"/>
      <c r="UWL69" s="1002"/>
      <c r="UWM69" s="1002"/>
      <c r="UWN69" s="1002"/>
      <c r="UWO69" s="1002"/>
      <c r="UWP69" s="1002"/>
      <c r="UWQ69" s="1002"/>
      <c r="UWR69" s="1002"/>
      <c r="UWS69" s="1002"/>
      <c r="UWT69" s="1002"/>
      <c r="UWU69" s="1002"/>
      <c r="UWV69" s="1002"/>
      <c r="UWW69" s="1002"/>
      <c r="UWX69" s="1002"/>
      <c r="UWY69" s="1002"/>
      <c r="UWZ69" s="1002"/>
      <c r="UXA69" s="1002"/>
      <c r="UXB69" s="1002"/>
      <c r="UXC69" s="1002"/>
      <c r="UXD69" s="1002"/>
      <c r="UXE69" s="1002"/>
      <c r="UXF69" s="1002"/>
      <c r="UXG69" s="1002"/>
      <c r="UXH69" s="1002"/>
      <c r="UXI69" s="1002"/>
      <c r="UXJ69" s="1002"/>
      <c r="UXK69" s="1002"/>
      <c r="UXL69" s="1002"/>
      <c r="UXM69" s="1002"/>
      <c r="UXN69" s="1002"/>
      <c r="UXO69" s="1002"/>
      <c r="UXP69" s="1002"/>
      <c r="UXQ69" s="1002"/>
      <c r="UXR69" s="1002"/>
      <c r="UXS69" s="1002"/>
      <c r="UXT69" s="1002"/>
      <c r="UXU69" s="1002"/>
      <c r="UXV69" s="1002"/>
      <c r="UXW69" s="1002"/>
      <c r="UXX69" s="1002"/>
      <c r="UXY69" s="1002"/>
      <c r="UXZ69" s="1002"/>
      <c r="UYA69" s="1002"/>
      <c r="UYB69" s="1002"/>
      <c r="UYC69" s="1002"/>
      <c r="UYD69" s="1002"/>
      <c r="UYE69" s="1002"/>
      <c r="UYF69" s="1002"/>
      <c r="UYG69" s="1002"/>
      <c r="UYH69" s="1002"/>
      <c r="UYI69" s="1002"/>
      <c r="UYJ69" s="1002"/>
      <c r="UYK69" s="1002"/>
      <c r="UYL69" s="1002"/>
      <c r="UYM69" s="1002"/>
      <c r="UYN69" s="1002"/>
      <c r="UYO69" s="1002"/>
      <c r="UYP69" s="1002"/>
      <c r="UYQ69" s="1002"/>
      <c r="UYR69" s="1002"/>
      <c r="UYS69" s="1002"/>
      <c r="UYT69" s="1002"/>
      <c r="UYU69" s="1002"/>
      <c r="UYV69" s="1002"/>
      <c r="UYW69" s="1002"/>
      <c r="UYX69" s="1002"/>
      <c r="UYY69" s="1002"/>
      <c r="UYZ69" s="1002"/>
      <c r="UZA69" s="1002"/>
      <c r="UZB69" s="1002"/>
      <c r="UZC69" s="1002"/>
      <c r="UZD69" s="1002"/>
      <c r="UZE69" s="1002"/>
      <c r="UZF69" s="1002"/>
      <c r="UZG69" s="1002"/>
      <c r="UZH69" s="1002"/>
      <c r="UZI69" s="1002"/>
      <c r="UZJ69" s="1002"/>
      <c r="UZK69" s="1002"/>
      <c r="UZL69" s="1002"/>
      <c r="UZM69" s="1002"/>
      <c r="UZN69" s="1002"/>
      <c r="UZO69" s="1002"/>
      <c r="UZP69" s="1002"/>
      <c r="UZQ69" s="1002"/>
      <c r="UZR69" s="1002"/>
      <c r="UZS69" s="1002"/>
      <c r="UZT69" s="1002"/>
      <c r="UZU69" s="1002"/>
      <c r="UZV69" s="1002"/>
      <c r="UZW69" s="1002"/>
      <c r="UZX69" s="1002"/>
      <c r="UZY69" s="1002"/>
      <c r="UZZ69" s="1002"/>
      <c r="VAA69" s="1002"/>
      <c r="VAB69" s="1002"/>
      <c r="VAC69" s="1002"/>
      <c r="VAD69" s="1002"/>
      <c r="VAE69" s="1002"/>
      <c r="VAF69" s="1002"/>
      <c r="VAG69" s="1002"/>
      <c r="VAH69" s="1002"/>
      <c r="VAI69" s="1002"/>
      <c r="VAJ69" s="1002"/>
      <c r="VAK69" s="1002"/>
      <c r="VAL69" s="1002"/>
      <c r="VAM69" s="1002"/>
      <c r="VAN69" s="1002"/>
      <c r="VAO69" s="1002"/>
      <c r="VAP69" s="1002"/>
      <c r="VAQ69" s="1002"/>
      <c r="VAR69" s="1002"/>
      <c r="VAS69" s="1002"/>
      <c r="VAT69" s="1002"/>
      <c r="VAU69" s="1002"/>
      <c r="VAV69" s="1002"/>
      <c r="VAW69" s="1002"/>
      <c r="VAX69" s="1002"/>
      <c r="VAY69" s="1002"/>
      <c r="VAZ69" s="1002"/>
      <c r="VBA69" s="1002"/>
      <c r="VBB69" s="1002"/>
      <c r="VBC69" s="1002"/>
      <c r="VBD69" s="1002"/>
      <c r="VBE69" s="1002"/>
      <c r="VBF69" s="1002"/>
      <c r="VBG69" s="1002"/>
      <c r="VBH69" s="1002"/>
      <c r="VBI69" s="1002"/>
      <c r="VBJ69" s="1002"/>
      <c r="VBK69" s="1002"/>
      <c r="VBL69" s="1002"/>
      <c r="VBM69" s="1002"/>
      <c r="VBN69" s="1002"/>
      <c r="VBO69" s="1002"/>
      <c r="VBP69" s="1002"/>
      <c r="VBQ69" s="1002"/>
      <c r="VBR69" s="1002"/>
      <c r="VBS69" s="1002"/>
      <c r="VBT69" s="1002"/>
      <c r="VBU69" s="1002"/>
      <c r="VBV69" s="1002"/>
      <c r="VBW69" s="1002"/>
      <c r="VBX69" s="1002"/>
      <c r="VBY69" s="1002"/>
      <c r="VBZ69" s="1002"/>
      <c r="VCA69" s="1002"/>
      <c r="VCB69" s="1002"/>
      <c r="VCC69" s="1002"/>
      <c r="VCD69" s="1002"/>
      <c r="VCE69" s="1002"/>
      <c r="VCF69" s="1002"/>
      <c r="VCG69" s="1002"/>
      <c r="VCH69" s="1002"/>
      <c r="VCI69" s="1002"/>
      <c r="VCJ69" s="1002"/>
      <c r="VCK69" s="1002"/>
      <c r="VCL69" s="1002"/>
      <c r="VCM69" s="1002"/>
      <c r="VCN69" s="1002"/>
      <c r="VCO69" s="1002"/>
      <c r="VCP69" s="1002"/>
      <c r="VCQ69" s="1002"/>
      <c r="VCR69" s="1002"/>
      <c r="VCS69" s="1002"/>
      <c r="VCT69" s="1002"/>
      <c r="VCU69" s="1002"/>
      <c r="VCV69" s="1002"/>
      <c r="VCW69" s="1002"/>
      <c r="VCX69" s="1002"/>
      <c r="VCY69" s="1002"/>
      <c r="VCZ69" s="1002"/>
      <c r="VDA69" s="1002"/>
      <c r="VDB69" s="1002"/>
      <c r="VDC69" s="1002"/>
      <c r="VDD69" s="1002"/>
      <c r="VDE69" s="1002"/>
      <c r="VDF69" s="1002"/>
      <c r="VDG69" s="1002"/>
      <c r="VDH69" s="1002"/>
      <c r="VDI69" s="1002"/>
      <c r="VDJ69" s="1002"/>
      <c r="VDK69" s="1002"/>
      <c r="VDL69" s="1002"/>
      <c r="VDM69" s="1002"/>
      <c r="VDN69" s="1002"/>
      <c r="VDO69" s="1002"/>
      <c r="VDP69" s="1002"/>
      <c r="VDQ69" s="1002"/>
      <c r="VDR69" s="1002"/>
      <c r="VDS69" s="1002"/>
      <c r="VDT69" s="1002"/>
      <c r="VDU69" s="1002"/>
      <c r="VDV69" s="1002"/>
      <c r="VDW69" s="1002"/>
      <c r="VDX69" s="1002"/>
      <c r="VDY69" s="1002"/>
      <c r="VDZ69" s="1002"/>
      <c r="VEA69" s="1002"/>
      <c r="VEB69" s="1002"/>
      <c r="VEC69" s="1002"/>
      <c r="VED69" s="1002"/>
      <c r="VEE69" s="1002"/>
      <c r="VEF69" s="1002"/>
      <c r="VEG69" s="1002"/>
      <c r="VEH69" s="1002"/>
      <c r="VEI69" s="1002"/>
      <c r="VEJ69" s="1002"/>
      <c r="VEK69" s="1002"/>
      <c r="VEL69" s="1002"/>
      <c r="VEM69" s="1002"/>
      <c r="VEN69" s="1002"/>
      <c r="VEO69" s="1002"/>
      <c r="VEP69" s="1002"/>
      <c r="VEQ69" s="1002"/>
      <c r="VER69" s="1002"/>
      <c r="VES69" s="1002"/>
      <c r="VET69" s="1002"/>
      <c r="VEU69" s="1002"/>
      <c r="VEV69" s="1002"/>
      <c r="VEW69" s="1002"/>
      <c r="VEX69" s="1002"/>
      <c r="VEY69" s="1002"/>
      <c r="VEZ69" s="1002"/>
      <c r="VFA69" s="1002"/>
      <c r="VFB69" s="1002"/>
      <c r="VFC69" s="1002"/>
      <c r="VFD69" s="1002"/>
      <c r="VFE69" s="1002"/>
      <c r="VFF69" s="1002"/>
      <c r="VFG69" s="1002"/>
      <c r="VFH69" s="1002"/>
      <c r="VFI69" s="1002"/>
      <c r="VFJ69" s="1002"/>
      <c r="VFK69" s="1002"/>
      <c r="VFL69" s="1002"/>
      <c r="VFM69" s="1002"/>
      <c r="VFN69" s="1002"/>
      <c r="VFO69" s="1002"/>
      <c r="VFP69" s="1002"/>
      <c r="VFQ69" s="1002"/>
      <c r="VFR69" s="1002"/>
      <c r="VFS69" s="1002"/>
      <c r="VFT69" s="1002"/>
      <c r="VFU69" s="1002"/>
      <c r="VFV69" s="1002"/>
      <c r="VFW69" s="1002"/>
      <c r="VFX69" s="1002"/>
      <c r="VFY69" s="1002"/>
      <c r="VFZ69" s="1002"/>
      <c r="VGA69" s="1002"/>
      <c r="VGB69" s="1002"/>
      <c r="VGC69" s="1002"/>
      <c r="VGD69" s="1002"/>
      <c r="VGE69" s="1002"/>
      <c r="VGF69" s="1002"/>
      <c r="VGG69" s="1002"/>
      <c r="VGH69" s="1002"/>
      <c r="VGI69" s="1002"/>
      <c r="VGJ69" s="1002"/>
      <c r="VGK69" s="1002"/>
      <c r="VGL69" s="1002"/>
      <c r="VGM69" s="1002"/>
      <c r="VGN69" s="1002"/>
      <c r="VGO69" s="1002"/>
      <c r="VGP69" s="1002"/>
      <c r="VGQ69" s="1002"/>
      <c r="VGR69" s="1002"/>
      <c r="VGS69" s="1002"/>
      <c r="VGT69" s="1002"/>
      <c r="VGU69" s="1002"/>
      <c r="VGV69" s="1002"/>
      <c r="VGW69" s="1002"/>
      <c r="VGX69" s="1002"/>
      <c r="VGY69" s="1002"/>
      <c r="VGZ69" s="1002"/>
      <c r="VHA69" s="1002"/>
      <c r="VHB69" s="1002"/>
      <c r="VHC69" s="1002"/>
      <c r="VHD69" s="1002"/>
      <c r="VHE69" s="1002"/>
      <c r="VHF69" s="1002"/>
      <c r="VHG69" s="1002"/>
      <c r="VHH69" s="1002"/>
      <c r="VHI69" s="1002"/>
      <c r="VHJ69" s="1002"/>
      <c r="VHK69" s="1002"/>
      <c r="VHL69" s="1002"/>
      <c r="VHM69" s="1002"/>
      <c r="VHN69" s="1002"/>
      <c r="VHO69" s="1002"/>
      <c r="VHP69" s="1002"/>
      <c r="VHQ69" s="1002"/>
      <c r="VHR69" s="1002"/>
      <c r="VHS69" s="1002"/>
      <c r="VHT69" s="1002"/>
      <c r="VHU69" s="1002"/>
      <c r="VHV69" s="1002"/>
      <c r="VHW69" s="1002"/>
      <c r="VHX69" s="1002"/>
      <c r="VHY69" s="1002"/>
      <c r="VHZ69" s="1002"/>
      <c r="VIA69" s="1002"/>
      <c r="VIB69" s="1002"/>
      <c r="VIC69" s="1002"/>
      <c r="VID69" s="1002"/>
      <c r="VIE69" s="1002"/>
      <c r="VIF69" s="1002"/>
      <c r="VIG69" s="1002"/>
      <c r="VIH69" s="1002"/>
      <c r="VII69" s="1002"/>
      <c r="VIJ69" s="1002"/>
      <c r="VIK69" s="1002"/>
      <c r="VIL69" s="1002"/>
      <c r="VIM69" s="1002"/>
      <c r="VIN69" s="1002"/>
      <c r="VIO69" s="1002"/>
      <c r="VIP69" s="1002"/>
      <c r="VIQ69" s="1002"/>
      <c r="VIR69" s="1002"/>
      <c r="VIS69" s="1002"/>
      <c r="VIT69" s="1002"/>
      <c r="VIU69" s="1002"/>
      <c r="VIV69" s="1002"/>
      <c r="VIW69" s="1002"/>
      <c r="VIX69" s="1002"/>
      <c r="VIY69" s="1002"/>
      <c r="VIZ69" s="1002"/>
      <c r="VJA69" s="1002"/>
      <c r="VJB69" s="1002"/>
      <c r="VJC69" s="1002"/>
      <c r="VJD69" s="1002"/>
      <c r="VJE69" s="1002"/>
      <c r="VJF69" s="1002"/>
      <c r="VJG69" s="1002"/>
      <c r="VJH69" s="1002"/>
      <c r="VJI69" s="1002"/>
      <c r="VJJ69" s="1002"/>
      <c r="VJK69" s="1002"/>
      <c r="VJL69" s="1002"/>
      <c r="VJM69" s="1002"/>
      <c r="VJN69" s="1002"/>
      <c r="VJO69" s="1002"/>
      <c r="VJP69" s="1002"/>
      <c r="VJQ69" s="1002"/>
      <c r="VJR69" s="1002"/>
      <c r="VJS69" s="1002"/>
      <c r="VJT69" s="1002"/>
      <c r="VJU69" s="1002"/>
      <c r="VJV69" s="1002"/>
      <c r="VJW69" s="1002"/>
      <c r="VJX69" s="1002"/>
      <c r="VJY69" s="1002"/>
      <c r="VJZ69" s="1002"/>
      <c r="VKA69" s="1002"/>
      <c r="VKB69" s="1002"/>
      <c r="VKC69" s="1002"/>
      <c r="VKD69" s="1002"/>
      <c r="VKE69" s="1002"/>
      <c r="VKF69" s="1002"/>
      <c r="VKG69" s="1002"/>
      <c r="VKH69" s="1002"/>
      <c r="VKI69" s="1002"/>
      <c r="VKJ69" s="1002"/>
      <c r="VKK69" s="1002"/>
      <c r="VKL69" s="1002"/>
      <c r="VKM69" s="1002"/>
      <c r="VKN69" s="1002"/>
      <c r="VKO69" s="1002"/>
      <c r="VKP69" s="1002"/>
      <c r="VKQ69" s="1002"/>
      <c r="VKR69" s="1002"/>
      <c r="VKS69" s="1002"/>
      <c r="VKT69" s="1002"/>
      <c r="VKU69" s="1002"/>
      <c r="VKV69" s="1002"/>
      <c r="VKW69" s="1002"/>
      <c r="VKX69" s="1002"/>
      <c r="VKY69" s="1002"/>
      <c r="VKZ69" s="1002"/>
      <c r="VLA69" s="1002"/>
      <c r="VLB69" s="1002"/>
      <c r="VLC69" s="1002"/>
      <c r="VLD69" s="1002"/>
      <c r="VLE69" s="1002"/>
      <c r="VLF69" s="1002"/>
      <c r="VLG69" s="1002"/>
      <c r="VLH69" s="1002"/>
      <c r="VLI69" s="1002"/>
      <c r="VLJ69" s="1002"/>
      <c r="VLK69" s="1002"/>
      <c r="VLL69" s="1002"/>
      <c r="VLM69" s="1002"/>
      <c r="VLN69" s="1002"/>
      <c r="VLO69" s="1002"/>
      <c r="VLP69" s="1002"/>
      <c r="VLQ69" s="1002"/>
      <c r="VLR69" s="1002"/>
      <c r="VLS69" s="1002"/>
      <c r="VLT69" s="1002"/>
      <c r="VLU69" s="1002"/>
      <c r="VLV69" s="1002"/>
      <c r="VLW69" s="1002"/>
      <c r="VLX69" s="1002"/>
      <c r="VLY69" s="1002"/>
      <c r="VLZ69" s="1002"/>
      <c r="VMA69" s="1002"/>
      <c r="VMB69" s="1002"/>
      <c r="VMC69" s="1002"/>
      <c r="VMD69" s="1002"/>
      <c r="VME69" s="1002"/>
      <c r="VMF69" s="1002"/>
      <c r="VMG69" s="1002"/>
      <c r="VMH69" s="1002"/>
      <c r="VMI69" s="1002"/>
      <c r="VMJ69" s="1002"/>
      <c r="VMK69" s="1002"/>
      <c r="VML69" s="1002"/>
      <c r="VMM69" s="1002"/>
      <c r="VMN69" s="1002"/>
      <c r="VMO69" s="1002"/>
      <c r="VMP69" s="1002"/>
      <c r="VMQ69" s="1002"/>
      <c r="VMR69" s="1002"/>
      <c r="VMS69" s="1002"/>
      <c r="VMT69" s="1002"/>
      <c r="VMU69" s="1002"/>
      <c r="VMV69" s="1002"/>
      <c r="VMW69" s="1002"/>
      <c r="VMX69" s="1002"/>
      <c r="VMY69" s="1002"/>
      <c r="VMZ69" s="1002"/>
      <c r="VNA69" s="1002"/>
      <c r="VNB69" s="1002"/>
      <c r="VNC69" s="1002"/>
      <c r="VND69" s="1002"/>
      <c r="VNE69" s="1002"/>
      <c r="VNF69" s="1002"/>
      <c r="VNG69" s="1002"/>
      <c r="VNH69" s="1002"/>
      <c r="VNI69" s="1002"/>
      <c r="VNJ69" s="1002"/>
      <c r="VNK69" s="1002"/>
      <c r="VNL69" s="1002"/>
      <c r="VNM69" s="1002"/>
      <c r="VNN69" s="1002"/>
      <c r="VNO69" s="1002"/>
      <c r="VNP69" s="1002"/>
      <c r="VNQ69" s="1002"/>
      <c r="VNR69" s="1002"/>
      <c r="VNS69" s="1002"/>
      <c r="VNT69" s="1002"/>
      <c r="VNU69" s="1002"/>
      <c r="VNV69" s="1002"/>
      <c r="VNW69" s="1002"/>
      <c r="VNX69" s="1002"/>
      <c r="VNY69" s="1002"/>
      <c r="VNZ69" s="1002"/>
      <c r="VOA69" s="1002"/>
      <c r="VOB69" s="1002"/>
      <c r="VOC69" s="1002"/>
      <c r="VOD69" s="1002"/>
      <c r="VOE69" s="1002"/>
      <c r="VOF69" s="1002"/>
      <c r="VOG69" s="1002"/>
      <c r="VOH69" s="1002"/>
      <c r="VOI69" s="1002"/>
      <c r="VOJ69" s="1002"/>
      <c r="VOK69" s="1002"/>
      <c r="VOL69" s="1002"/>
      <c r="VOM69" s="1002"/>
      <c r="VON69" s="1002"/>
      <c r="VOO69" s="1002"/>
      <c r="VOP69" s="1002"/>
      <c r="VOQ69" s="1002"/>
      <c r="VOR69" s="1002"/>
      <c r="VOS69" s="1002"/>
      <c r="VOT69" s="1002"/>
      <c r="VOU69" s="1002"/>
      <c r="VOV69" s="1002"/>
      <c r="VOW69" s="1002"/>
      <c r="VOX69" s="1002"/>
      <c r="VOY69" s="1002"/>
      <c r="VOZ69" s="1002"/>
      <c r="VPA69" s="1002"/>
      <c r="VPB69" s="1002"/>
      <c r="VPC69" s="1002"/>
      <c r="VPD69" s="1002"/>
      <c r="VPE69" s="1002"/>
      <c r="VPF69" s="1002"/>
      <c r="VPG69" s="1002"/>
      <c r="VPH69" s="1002"/>
      <c r="VPI69" s="1002"/>
      <c r="VPJ69" s="1002"/>
      <c r="VPK69" s="1002"/>
      <c r="VPL69" s="1002"/>
      <c r="VPM69" s="1002"/>
      <c r="VPN69" s="1002"/>
      <c r="VPO69" s="1002"/>
      <c r="VPP69" s="1002"/>
      <c r="VPQ69" s="1002"/>
      <c r="VPR69" s="1002"/>
      <c r="VPS69" s="1002"/>
      <c r="VPT69" s="1002"/>
      <c r="VPU69" s="1002"/>
      <c r="VPV69" s="1002"/>
      <c r="VPW69" s="1002"/>
      <c r="VPX69" s="1002"/>
      <c r="VPY69" s="1002"/>
      <c r="VPZ69" s="1002"/>
      <c r="VQA69" s="1002"/>
      <c r="VQB69" s="1002"/>
      <c r="VQC69" s="1002"/>
      <c r="VQD69" s="1002"/>
      <c r="VQE69" s="1002"/>
      <c r="VQF69" s="1002"/>
      <c r="VQG69" s="1002"/>
      <c r="VQH69" s="1002"/>
      <c r="VQI69" s="1002"/>
      <c r="VQJ69" s="1002"/>
      <c r="VQK69" s="1002"/>
      <c r="VQL69" s="1002"/>
      <c r="VQM69" s="1002"/>
      <c r="VQN69" s="1002"/>
      <c r="VQO69" s="1002"/>
      <c r="VQP69" s="1002"/>
      <c r="VQQ69" s="1002"/>
      <c r="VQR69" s="1002"/>
      <c r="VQS69" s="1002"/>
      <c r="VQT69" s="1002"/>
      <c r="VQU69" s="1002"/>
      <c r="VQV69" s="1002"/>
      <c r="VQW69" s="1002"/>
      <c r="VQX69" s="1002"/>
      <c r="VQY69" s="1002"/>
      <c r="VQZ69" s="1002"/>
      <c r="VRA69" s="1002"/>
      <c r="VRB69" s="1002"/>
      <c r="VRC69" s="1002"/>
      <c r="VRD69" s="1002"/>
      <c r="VRE69" s="1002"/>
      <c r="VRF69" s="1002"/>
      <c r="VRG69" s="1002"/>
      <c r="VRH69" s="1002"/>
      <c r="VRI69" s="1002"/>
      <c r="VRJ69" s="1002"/>
      <c r="VRK69" s="1002"/>
      <c r="VRL69" s="1002"/>
      <c r="VRM69" s="1002"/>
      <c r="VRN69" s="1002"/>
      <c r="VRO69" s="1002"/>
      <c r="VRP69" s="1002"/>
      <c r="VRQ69" s="1002"/>
      <c r="VRR69" s="1002"/>
      <c r="VRS69" s="1002"/>
      <c r="VRT69" s="1002"/>
      <c r="VRU69" s="1002"/>
      <c r="VRV69" s="1002"/>
      <c r="VRW69" s="1002"/>
      <c r="VRX69" s="1002"/>
      <c r="VRY69" s="1002"/>
      <c r="VRZ69" s="1002"/>
      <c r="VSA69" s="1002"/>
      <c r="VSB69" s="1002"/>
      <c r="VSC69" s="1002"/>
      <c r="VSD69" s="1002"/>
      <c r="VSE69" s="1002"/>
      <c r="VSF69" s="1002"/>
      <c r="VSG69" s="1002"/>
      <c r="VSH69" s="1002"/>
      <c r="VSI69" s="1002"/>
      <c r="VSJ69" s="1002"/>
      <c r="VSK69" s="1002"/>
      <c r="VSL69" s="1002"/>
      <c r="VSM69" s="1002"/>
      <c r="VSN69" s="1002"/>
      <c r="VSO69" s="1002"/>
      <c r="VSP69" s="1002"/>
      <c r="VSQ69" s="1002"/>
      <c r="VSR69" s="1002"/>
      <c r="VSS69" s="1002"/>
      <c r="VST69" s="1002"/>
      <c r="VSU69" s="1002"/>
      <c r="VSV69" s="1002"/>
      <c r="VSW69" s="1002"/>
      <c r="VSX69" s="1002"/>
      <c r="VSY69" s="1002"/>
      <c r="VSZ69" s="1002"/>
      <c r="VTA69" s="1002"/>
      <c r="VTB69" s="1002"/>
      <c r="VTC69" s="1002"/>
      <c r="VTD69" s="1002"/>
      <c r="VTE69" s="1002"/>
      <c r="VTF69" s="1002"/>
      <c r="VTG69" s="1002"/>
      <c r="VTH69" s="1002"/>
      <c r="VTI69" s="1002"/>
      <c r="VTJ69" s="1002"/>
      <c r="VTK69" s="1002"/>
      <c r="VTL69" s="1002"/>
      <c r="VTM69" s="1002"/>
      <c r="VTN69" s="1002"/>
      <c r="VTO69" s="1002"/>
      <c r="VTP69" s="1002"/>
      <c r="VTQ69" s="1002"/>
      <c r="VTR69" s="1002"/>
      <c r="VTS69" s="1002"/>
      <c r="VTT69" s="1002"/>
      <c r="VTU69" s="1002"/>
      <c r="VTV69" s="1002"/>
      <c r="VTW69" s="1002"/>
      <c r="VTX69" s="1002"/>
      <c r="VTY69" s="1002"/>
      <c r="VTZ69" s="1002"/>
      <c r="VUA69" s="1002"/>
      <c r="VUB69" s="1002"/>
      <c r="VUC69" s="1002"/>
      <c r="VUD69" s="1002"/>
      <c r="VUE69" s="1002"/>
      <c r="VUF69" s="1002"/>
      <c r="VUG69" s="1002"/>
      <c r="VUH69" s="1002"/>
      <c r="VUI69" s="1002"/>
      <c r="VUJ69" s="1002"/>
      <c r="VUK69" s="1002"/>
      <c r="VUL69" s="1002"/>
      <c r="VUM69" s="1002"/>
      <c r="VUN69" s="1002"/>
      <c r="VUO69" s="1002"/>
      <c r="VUP69" s="1002"/>
      <c r="VUQ69" s="1002"/>
      <c r="VUR69" s="1002"/>
      <c r="VUS69" s="1002"/>
      <c r="VUT69" s="1002"/>
      <c r="VUU69" s="1002"/>
      <c r="VUV69" s="1002"/>
      <c r="VUW69" s="1002"/>
      <c r="VUX69" s="1002"/>
      <c r="VUY69" s="1002"/>
      <c r="VUZ69" s="1002"/>
      <c r="VVA69" s="1002"/>
      <c r="VVB69" s="1002"/>
      <c r="VVC69" s="1002"/>
      <c r="VVD69" s="1002"/>
      <c r="VVE69" s="1002"/>
      <c r="VVF69" s="1002"/>
      <c r="VVG69" s="1002"/>
      <c r="VVH69" s="1002"/>
      <c r="VVI69" s="1002"/>
      <c r="VVJ69" s="1002"/>
      <c r="VVK69" s="1002"/>
      <c r="VVL69" s="1002"/>
      <c r="VVM69" s="1002"/>
      <c r="VVN69" s="1002"/>
      <c r="VVO69" s="1002"/>
      <c r="VVP69" s="1002"/>
      <c r="VVQ69" s="1002"/>
      <c r="VVR69" s="1002"/>
      <c r="VVS69" s="1002"/>
      <c r="VVT69" s="1002"/>
      <c r="VVU69" s="1002"/>
      <c r="VVV69" s="1002"/>
      <c r="VVW69" s="1002"/>
      <c r="VVX69" s="1002"/>
      <c r="VVY69" s="1002"/>
      <c r="VVZ69" s="1002"/>
      <c r="VWA69" s="1002"/>
      <c r="VWB69" s="1002"/>
      <c r="VWC69" s="1002"/>
      <c r="VWD69" s="1002"/>
      <c r="VWE69" s="1002"/>
      <c r="VWF69" s="1002"/>
      <c r="VWG69" s="1002"/>
      <c r="VWH69" s="1002"/>
      <c r="VWI69" s="1002"/>
      <c r="VWJ69" s="1002"/>
      <c r="VWK69" s="1002"/>
      <c r="VWL69" s="1002"/>
      <c r="VWM69" s="1002"/>
      <c r="VWN69" s="1002"/>
      <c r="VWO69" s="1002"/>
      <c r="VWP69" s="1002"/>
      <c r="VWQ69" s="1002"/>
      <c r="VWR69" s="1002"/>
      <c r="VWS69" s="1002"/>
      <c r="VWT69" s="1002"/>
      <c r="VWU69" s="1002"/>
      <c r="VWV69" s="1002"/>
      <c r="VWW69" s="1002"/>
      <c r="VWX69" s="1002"/>
      <c r="VWY69" s="1002"/>
      <c r="VWZ69" s="1002"/>
      <c r="VXA69" s="1002"/>
      <c r="VXB69" s="1002"/>
      <c r="VXC69" s="1002"/>
      <c r="VXD69" s="1002"/>
      <c r="VXE69" s="1002"/>
      <c r="VXF69" s="1002"/>
      <c r="VXG69" s="1002"/>
      <c r="VXH69" s="1002"/>
      <c r="VXI69" s="1002"/>
      <c r="VXJ69" s="1002"/>
      <c r="VXK69" s="1002"/>
      <c r="VXL69" s="1002"/>
      <c r="VXM69" s="1002"/>
      <c r="VXN69" s="1002"/>
      <c r="VXO69" s="1002"/>
      <c r="VXP69" s="1002"/>
      <c r="VXQ69" s="1002"/>
      <c r="VXR69" s="1002"/>
      <c r="VXS69" s="1002"/>
      <c r="VXT69" s="1002"/>
      <c r="VXU69" s="1002"/>
      <c r="VXV69" s="1002"/>
      <c r="VXW69" s="1002"/>
      <c r="VXX69" s="1002"/>
      <c r="VXY69" s="1002"/>
      <c r="VXZ69" s="1002"/>
      <c r="VYA69" s="1002"/>
      <c r="VYB69" s="1002"/>
      <c r="VYC69" s="1002"/>
      <c r="VYD69" s="1002"/>
      <c r="VYE69" s="1002"/>
      <c r="VYF69" s="1002"/>
      <c r="VYG69" s="1002"/>
      <c r="VYH69" s="1002"/>
      <c r="VYI69" s="1002"/>
      <c r="VYJ69" s="1002"/>
      <c r="VYK69" s="1002"/>
      <c r="VYL69" s="1002"/>
      <c r="VYM69" s="1002"/>
      <c r="VYN69" s="1002"/>
      <c r="VYO69" s="1002"/>
      <c r="VYP69" s="1002"/>
      <c r="VYQ69" s="1002"/>
      <c r="VYR69" s="1002"/>
      <c r="VYS69" s="1002"/>
      <c r="VYT69" s="1002"/>
      <c r="VYU69" s="1002"/>
      <c r="VYV69" s="1002"/>
      <c r="VYW69" s="1002"/>
      <c r="VYX69" s="1002"/>
      <c r="VYY69" s="1002"/>
      <c r="VYZ69" s="1002"/>
      <c r="VZA69" s="1002"/>
      <c r="VZB69" s="1002"/>
      <c r="VZC69" s="1002"/>
      <c r="VZD69" s="1002"/>
      <c r="VZE69" s="1002"/>
      <c r="VZF69" s="1002"/>
      <c r="VZG69" s="1002"/>
      <c r="VZH69" s="1002"/>
      <c r="VZI69" s="1002"/>
      <c r="VZJ69" s="1002"/>
      <c r="VZK69" s="1002"/>
      <c r="VZL69" s="1002"/>
      <c r="VZM69" s="1002"/>
      <c r="VZN69" s="1002"/>
      <c r="VZO69" s="1002"/>
      <c r="VZP69" s="1002"/>
      <c r="VZQ69" s="1002"/>
      <c r="VZR69" s="1002"/>
      <c r="VZS69" s="1002"/>
      <c r="VZT69" s="1002"/>
      <c r="VZU69" s="1002"/>
      <c r="VZV69" s="1002"/>
      <c r="VZW69" s="1002"/>
      <c r="VZX69" s="1002"/>
      <c r="VZY69" s="1002"/>
      <c r="VZZ69" s="1002"/>
      <c r="WAA69" s="1002"/>
      <c r="WAB69" s="1002"/>
      <c r="WAC69" s="1002"/>
      <c r="WAD69" s="1002"/>
      <c r="WAE69" s="1002"/>
      <c r="WAF69" s="1002"/>
      <c r="WAG69" s="1002"/>
      <c r="WAH69" s="1002"/>
      <c r="WAI69" s="1002"/>
      <c r="WAJ69" s="1002"/>
      <c r="WAK69" s="1002"/>
      <c r="WAL69" s="1002"/>
      <c r="WAM69" s="1002"/>
      <c r="WAN69" s="1002"/>
      <c r="WAO69" s="1002"/>
      <c r="WAP69" s="1002"/>
      <c r="WAQ69" s="1002"/>
      <c r="WAR69" s="1002"/>
      <c r="WAS69" s="1002"/>
      <c r="WAT69" s="1002"/>
      <c r="WAU69" s="1002"/>
      <c r="WAV69" s="1002"/>
      <c r="WAW69" s="1002"/>
      <c r="WAX69" s="1002"/>
      <c r="WAY69" s="1002"/>
      <c r="WAZ69" s="1002"/>
      <c r="WBA69" s="1002"/>
      <c r="WBB69" s="1002"/>
      <c r="WBC69" s="1002"/>
      <c r="WBD69" s="1002"/>
      <c r="WBE69" s="1002"/>
      <c r="WBF69" s="1002"/>
      <c r="WBG69" s="1002"/>
      <c r="WBH69" s="1002"/>
      <c r="WBI69" s="1002"/>
      <c r="WBJ69" s="1002"/>
      <c r="WBK69" s="1002"/>
      <c r="WBL69" s="1002"/>
      <c r="WBM69" s="1002"/>
      <c r="WBN69" s="1002"/>
      <c r="WBO69" s="1002"/>
      <c r="WBP69" s="1002"/>
      <c r="WBQ69" s="1002"/>
      <c r="WBR69" s="1002"/>
      <c r="WBS69" s="1002"/>
      <c r="WBT69" s="1002"/>
      <c r="WBU69" s="1002"/>
      <c r="WBV69" s="1002"/>
      <c r="WBW69" s="1002"/>
      <c r="WBX69" s="1002"/>
      <c r="WBY69" s="1002"/>
      <c r="WBZ69" s="1002"/>
      <c r="WCA69" s="1002"/>
      <c r="WCB69" s="1002"/>
      <c r="WCC69" s="1002"/>
      <c r="WCD69" s="1002"/>
      <c r="WCE69" s="1002"/>
      <c r="WCF69" s="1002"/>
      <c r="WCG69" s="1002"/>
      <c r="WCH69" s="1002"/>
      <c r="WCI69" s="1002"/>
      <c r="WCJ69" s="1002"/>
      <c r="WCK69" s="1002"/>
      <c r="WCL69" s="1002"/>
      <c r="WCM69" s="1002"/>
      <c r="WCN69" s="1002"/>
      <c r="WCO69" s="1002"/>
      <c r="WCP69" s="1002"/>
      <c r="WCQ69" s="1002"/>
      <c r="WCR69" s="1002"/>
      <c r="WCS69" s="1002"/>
      <c r="WCT69" s="1002"/>
      <c r="WCU69" s="1002"/>
      <c r="WCV69" s="1002"/>
      <c r="WCW69" s="1002"/>
      <c r="WCX69" s="1002"/>
      <c r="WCY69" s="1002"/>
      <c r="WCZ69" s="1002"/>
      <c r="WDA69" s="1002"/>
      <c r="WDB69" s="1002"/>
      <c r="WDC69" s="1002"/>
      <c r="WDD69" s="1002"/>
      <c r="WDE69" s="1002"/>
      <c r="WDF69" s="1002"/>
      <c r="WDG69" s="1002"/>
      <c r="WDH69" s="1002"/>
      <c r="WDI69" s="1002"/>
      <c r="WDJ69" s="1002"/>
      <c r="WDK69" s="1002"/>
      <c r="WDL69" s="1002"/>
      <c r="WDM69" s="1002"/>
      <c r="WDN69" s="1002"/>
      <c r="WDO69" s="1002"/>
      <c r="WDP69" s="1002"/>
      <c r="WDQ69" s="1002"/>
      <c r="WDR69" s="1002"/>
      <c r="WDS69" s="1002"/>
      <c r="WDT69" s="1002"/>
      <c r="WDU69" s="1002"/>
      <c r="WDV69" s="1002"/>
      <c r="WDW69" s="1002"/>
      <c r="WDX69" s="1002"/>
      <c r="WDY69" s="1002"/>
      <c r="WDZ69" s="1002"/>
      <c r="WEA69" s="1002"/>
      <c r="WEB69" s="1002"/>
      <c r="WEC69" s="1002"/>
      <c r="WED69" s="1002"/>
      <c r="WEE69" s="1002"/>
      <c r="WEF69" s="1002"/>
      <c r="WEG69" s="1002"/>
      <c r="WEH69" s="1002"/>
      <c r="WEI69" s="1002"/>
      <c r="WEJ69" s="1002"/>
      <c r="WEK69" s="1002"/>
      <c r="WEL69" s="1002"/>
      <c r="WEM69" s="1002"/>
      <c r="WEN69" s="1002"/>
      <c r="WEO69" s="1002"/>
      <c r="WEP69" s="1002"/>
      <c r="WEQ69" s="1002"/>
      <c r="WER69" s="1002"/>
      <c r="WES69" s="1002"/>
      <c r="WET69" s="1002"/>
      <c r="WEU69" s="1002"/>
      <c r="WEV69" s="1002"/>
      <c r="WEW69" s="1002"/>
      <c r="WEX69" s="1002"/>
      <c r="WEY69" s="1002"/>
      <c r="WEZ69" s="1002"/>
      <c r="WFA69" s="1002"/>
      <c r="WFB69" s="1002"/>
      <c r="WFC69" s="1002"/>
      <c r="WFD69" s="1002"/>
      <c r="WFE69" s="1002"/>
      <c r="WFF69" s="1002"/>
      <c r="WFG69" s="1002"/>
      <c r="WFH69" s="1002"/>
      <c r="WFI69" s="1002"/>
      <c r="WFJ69" s="1002"/>
      <c r="WFK69" s="1002"/>
      <c r="WFL69" s="1002"/>
      <c r="WFM69" s="1002"/>
      <c r="WFN69" s="1002"/>
      <c r="WFO69" s="1002"/>
      <c r="WFP69" s="1002"/>
      <c r="WFQ69" s="1002"/>
      <c r="WFR69" s="1002"/>
      <c r="WFS69" s="1002"/>
      <c r="WFT69" s="1002"/>
      <c r="WFU69" s="1002"/>
      <c r="WFV69" s="1002"/>
      <c r="WFW69" s="1002"/>
      <c r="WFX69" s="1002"/>
      <c r="WFY69" s="1002"/>
      <c r="WFZ69" s="1002"/>
      <c r="WGA69" s="1002"/>
      <c r="WGB69" s="1002"/>
      <c r="WGC69" s="1002"/>
      <c r="WGD69" s="1002"/>
      <c r="WGE69" s="1002"/>
      <c r="WGF69" s="1002"/>
      <c r="WGG69" s="1002"/>
      <c r="WGH69" s="1002"/>
      <c r="WGI69" s="1002"/>
      <c r="WGJ69" s="1002"/>
      <c r="WGK69" s="1002"/>
      <c r="WGL69" s="1002"/>
      <c r="WGM69" s="1002"/>
      <c r="WGN69" s="1002"/>
      <c r="WGO69" s="1002"/>
      <c r="WGP69" s="1002"/>
      <c r="WGQ69" s="1002"/>
      <c r="WGR69" s="1002"/>
      <c r="WGS69" s="1002"/>
      <c r="WGT69" s="1002"/>
      <c r="WGU69" s="1002"/>
      <c r="WGV69" s="1002"/>
      <c r="WGW69" s="1002"/>
      <c r="WGX69" s="1002"/>
      <c r="WGY69" s="1002"/>
      <c r="WGZ69" s="1002"/>
      <c r="WHA69" s="1002"/>
      <c r="WHB69" s="1002"/>
      <c r="WHC69" s="1002"/>
      <c r="WHD69" s="1002"/>
      <c r="WHE69" s="1002"/>
      <c r="WHF69" s="1002"/>
      <c r="WHG69" s="1002"/>
      <c r="WHH69" s="1002"/>
      <c r="WHI69" s="1002"/>
      <c r="WHJ69" s="1002"/>
      <c r="WHK69" s="1002"/>
      <c r="WHL69" s="1002"/>
      <c r="WHM69" s="1002"/>
      <c r="WHN69" s="1002"/>
      <c r="WHO69" s="1002"/>
      <c r="WHP69" s="1002"/>
      <c r="WHQ69" s="1002"/>
      <c r="WHR69" s="1002"/>
      <c r="WHS69" s="1002"/>
      <c r="WHT69" s="1002"/>
      <c r="WHU69" s="1002"/>
      <c r="WHV69" s="1002"/>
      <c r="WHW69" s="1002"/>
      <c r="WHX69" s="1002"/>
      <c r="WHY69" s="1002"/>
      <c r="WHZ69" s="1002"/>
      <c r="WIA69" s="1002"/>
      <c r="WIB69" s="1002"/>
      <c r="WIC69" s="1002"/>
      <c r="WID69" s="1002"/>
      <c r="WIE69" s="1002"/>
      <c r="WIF69" s="1002"/>
      <c r="WIG69" s="1002"/>
      <c r="WIH69" s="1002"/>
      <c r="WII69" s="1002"/>
      <c r="WIJ69" s="1002"/>
      <c r="WIK69" s="1002"/>
      <c r="WIL69" s="1002"/>
      <c r="WIM69" s="1002"/>
      <c r="WIN69" s="1002"/>
      <c r="WIO69" s="1002"/>
      <c r="WIP69" s="1002"/>
      <c r="WIQ69" s="1002"/>
      <c r="WIR69" s="1002"/>
      <c r="WIS69" s="1002"/>
      <c r="WIT69" s="1002"/>
      <c r="WIU69" s="1002"/>
      <c r="WIV69" s="1002"/>
      <c r="WIW69" s="1002"/>
      <c r="WIX69" s="1002"/>
      <c r="WIY69" s="1002"/>
      <c r="WIZ69" s="1002"/>
      <c r="WJA69" s="1002"/>
      <c r="WJB69" s="1002"/>
      <c r="WJC69" s="1002"/>
      <c r="WJD69" s="1002"/>
      <c r="WJE69" s="1002"/>
      <c r="WJF69" s="1002"/>
      <c r="WJG69" s="1002"/>
      <c r="WJH69" s="1002"/>
      <c r="WJI69" s="1002"/>
      <c r="WJJ69" s="1002"/>
      <c r="WJK69" s="1002"/>
      <c r="WJL69" s="1002"/>
      <c r="WJM69" s="1002"/>
      <c r="WJN69" s="1002"/>
      <c r="WJO69" s="1002"/>
      <c r="WJP69" s="1002"/>
      <c r="WJQ69" s="1002"/>
      <c r="WJR69" s="1002"/>
      <c r="WJS69" s="1002"/>
      <c r="WJT69" s="1002"/>
      <c r="WJU69" s="1002"/>
      <c r="WJV69" s="1002"/>
      <c r="WJW69" s="1002"/>
      <c r="WJX69" s="1002"/>
      <c r="WJY69" s="1002"/>
      <c r="WJZ69" s="1002"/>
      <c r="WKA69" s="1002"/>
      <c r="WKB69" s="1002"/>
      <c r="WKC69" s="1002"/>
      <c r="WKD69" s="1002"/>
      <c r="WKE69" s="1002"/>
      <c r="WKF69" s="1002"/>
      <c r="WKG69" s="1002"/>
      <c r="WKH69" s="1002"/>
      <c r="WKI69" s="1002"/>
      <c r="WKJ69" s="1002"/>
      <c r="WKK69" s="1002"/>
      <c r="WKL69" s="1002"/>
      <c r="WKM69" s="1002"/>
      <c r="WKN69" s="1002"/>
      <c r="WKO69" s="1002"/>
      <c r="WKP69" s="1002"/>
      <c r="WKQ69" s="1002"/>
      <c r="WKR69" s="1002"/>
      <c r="WKS69" s="1002"/>
      <c r="WKT69" s="1002"/>
      <c r="WKU69" s="1002"/>
      <c r="WKV69" s="1002"/>
      <c r="WKW69" s="1002"/>
      <c r="WKX69" s="1002"/>
      <c r="WKY69" s="1002"/>
      <c r="WKZ69" s="1002"/>
      <c r="WLA69" s="1002"/>
      <c r="WLB69" s="1002"/>
      <c r="WLC69" s="1002"/>
      <c r="WLD69" s="1002"/>
      <c r="WLE69" s="1002"/>
      <c r="WLF69" s="1002"/>
      <c r="WLG69" s="1002"/>
      <c r="WLH69" s="1002"/>
      <c r="WLI69" s="1002"/>
      <c r="WLJ69" s="1002"/>
      <c r="WLK69" s="1002"/>
      <c r="WLL69" s="1002"/>
      <c r="WLM69" s="1002"/>
      <c r="WLN69" s="1002"/>
      <c r="WLO69" s="1002"/>
      <c r="WLP69" s="1002"/>
      <c r="WLQ69" s="1002"/>
      <c r="WLR69" s="1002"/>
      <c r="WLS69" s="1002"/>
      <c r="WLT69" s="1002"/>
      <c r="WLU69" s="1002"/>
      <c r="WLV69" s="1002"/>
      <c r="WLW69" s="1002"/>
      <c r="WLX69" s="1002"/>
      <c r="WLY69" s="1002"/>
      <c r="WLZ69" s="1002"/>
      <c r="WMA69" s="1002"/>
      <c r="WMB69" s="1002"/>
      <c r="WMC69" s="1002"/>
      <c r="WMD69" s="1002"/>
      <c r="WME69" s="1002"/>
      <c r="WMF69" s="1002"/>
      <c r="WMG69" s="1002"/>
      <c r="WMH69" s="1002"/>
      <c r="WMI69" s="1002"/>
      <c r="WMJ69" s="1002"/>
      <c r="WMK69" s="1002"/>
      <c r="WML69" s="1002"/>
      <c r="WMM69" s="1002"/>
      <c r="WMN69" s="1002"/>
      <c r="WMO69" s="1002"/>
      <c r="WMP69" s="1002"/>
      <c r="WMQ69" s="1002"/>
      <c r="WMR69" s="1002"/>
      <c r="WMS69" s="1002"/>
      <c r="WMT69" s="1002"/>
      <c r="WMU69" s="1002"/>
      <c r="WMV69" s="1002"/>
      <c r="WMW69" s="1002"/>
      <c r="WMX69" s="1002"/>
      <c r="WMY69" s="1002"/>
      <c r="WMZ69" s="1002"/>
      <c r="WNA69" s="1002"/>
      <c r="WNB69" s="1002"/>
      <c r="WNC69" s="1002"/>
      <c r="WND69" s="1002"/>
      <c r="WNE69" s="1002"/>
      <c r="WNF69" s="1002"/>
      <c r="WNG69" s="1002"/>
      <c r="WNH69" s="1002"/>
      <c r="WNI69" s="1002"/>
      <c r="WNJ69" s="1002"/>
      <c r="WNK69" s="1002"/>
      <c r="WNL69" s="1002"/>
      <c r="WNM69" s="1002"/>
      <c r="WNN69" s="1002"/>
      <c r="WNO69" s="1002"/>
      <c r="WNP69" s="1002"/>
      <c r="WNQ69" s="1002"/>
      <c r="WNR69" s="1002"/>
      <c r="WNS69" s="1002"/>
      <c r="WNT69" s="1002"/>
      <c r="WNU69" s="1002"/>
      <c r="WNV69" s="1002"/>
      <c r="WNW69" s="1002"/>
      <c r="WNX69" s="1002"/>
      <c r="WNY69" s="1002"/>
      <c r="WNZ69" s="1002"/>
      <c r="WOA69" s="1002"/>
      <c r="WOB69" s="1002"/>
      <c r="WOC69" s="1002"/>
      <c r="WOD69" s="1002"/>
      <c r="WOE69" s="1002"/>
      <c r="WOF69" s="1002"/>
      <c r="WOG69" s="1002"/>
      <c r="WOH69" s="1002"/>
      <c r="WOI69" s="1002"/>
      <c r="WOJ69" s="1002"/>
      <c r="WOK69" s="1002"/>
      <c r="WOL69" s="1002"/>
      <c r="WOM69" s="1002"/>
      <c r="WON69" s="1002"/>
      <c r="WOO69" s="1002"/>
      <c r="WOP69" s="1002"/>
      <c r="WOQ69" s="1002"/>
      <c r="WOR69" s="1002"/>
      <c r="WOS69" s="1002"/>
      <c r="WOT69" s="1002"/>
      <c r="WOU69" s="1002"/>
      <c r="WOV69" s="1002"/>
      <c r="WOW69" s="1002"/>
      <c r="WOX69" s="1002"/>
      <c r="WOY69" s="1002"/>
      <c r="WOZ69" s="1002"/>
      <c r="WPA69" s="1002"/>
      <c r="WPB69" s="1002"/>
      <c r="WPC69" s="1002"/>
      <c r="WPD69" s="1002"/>
      <c r="WPE69" s="1002"/>
      <c r="WPF69" s="1002"/>
      <c r="WPG69" s="1002"/>
      <c r="WPH69" s="1002"/>
      <c r="WPI69" s="1002"/>
      <c r="WPJ69" s="1002"/>
      <c r="WPK69" s="1002"/>
      <c r="WPL69" s="1002"/>
      <c r="WPM69" s="1002"/>
      <c r="WPN69" s="1002"/>
      <c r="WPO69" s="1002"/>
      <c r="WPP69" s="1002"/>
      <c r="WPQ69" s="1002"/>
      <c r="WPR69" s="1002"/>
      <c r="WPS69" s="1002"/>
      <c r="WPT69" s="1002"/>
      <c r="WPU69" s="1002"/>
      <c r="WPV69" s="1002"/>
      <c r="WPW69" s="1002"/>
      <c r="WPX69" s="1002"/>
      <c r="WPY69" s="1002"/>
      <c r="WPZ69" s="1002"/>
      <c r="WQA69" s="1002"/>
      <c r="WQB69" s="1002"/>
      <c r="WQC69" s="1002"/>
      <c r="WQD69" s="1002"/>
      <c r="WQE69" s="1002"/>
      <c r="WQF69" s="1002"/>
      <c r="WQG69" s="1002"/>
      <c r="WQH69" s="1002"/>
      <c r="WQI69" s="1002"/>
      <c r="WQJ69" s="1002"/>
      <c r="WQK69" s="1002"/>
      <c r="WQL69" s="1002"/>
      <c r="WQM69" s="1002"/>
      <c r="WQN69" s="1002"/>
      <c r="WQO69" s="1002"/>
      <c r="WQP69" s="1002"/>
      <c r="WQQ69" s="1002"/>
      <c r="WQR69" s="1002"/>
      <c r="WQS69" s="1002"/>
      <c r="WQT69" s="1002"/>
      <c r="WQU69" s="1002"/>
      <c r="WQV69" s="1002"/>
      <c r="WQW69" s="1002"/>
      <c r="WQX69" s="1002"/>
      <c r="WQY69" s="1002"/>
      <c r="WQZ69" s="1002"/>
      <c r="WRA69" s="1002"/>
      <c r="WRB69" s="1002"/>
      <c r="WRC69" s="1002"/>
      <c r="WRD69" s="1002"/>
      <c r="WRE69" s="1002"/>
      <c r="WRF69" s="1002"/>
      <c r="WRG69" s="1002"/>
      <c r="WRH69" s="1002"/>
      <c r="WRI69" s="1002"/>
      <c r="WRJ69" s="1002"/>
      <c r="WRK69" s="1002"/>
      <c r="WRL69" s="1002"/>
      <c r="WRM69" s="1002"/>
      <c r="WRN69" s="1002"/>
      <c r="WRO69" s="1002"/>
      <c r="WRP69" s="1002"/>
      <c r="WRQ69" s="1002"/>
      <c r="WRR69" s="1002"/>
      <c r="WRS69" s="1002"/>
      <c r="WRT69" s="1002"/>
      <c r="WRU69" s="1002"/>
      <c r="WRV69" s="1002"/>
      <c r="WRW69" s="1002"/>
      <c r="WRX69" s="1002"/>
      <c r="WRY69" s="1002"/>
      <c r="WRZ69" s="1002"/>
      <c r="WSA69" s="1002"/>
      <c r="WSB69" s="1002"/>
      <c r="WSC69" s="1002"/>
      <c r="WSD69" s="1002"/>
      <c r="WSE69" s="1002"/>
      <c r="WSF69" s="1002"/>
      <c r="WSG69" s="1002"/>
      <c r="WSH69" s="1002"/>
      <c r="WSI69" s="1002"/>
      <c r="WSJ69" s="1002"/>
      <c r="WSK69" s="1002"/>
      <c r="WSL69" s="1002"/>
      <c r="WSM69" s="1002"/>
      <c r="WSN69" s="1002"/>
      <c r="WSO69" s="1002"/>
      <c r="WSP69" s="1002"/>
      <c r="WSQ69" s="1002"/>
      <c r="WSR69" s="1002"/>
      <c r="WSS69" s="1002"/>
      <c r="WST69" s="1002"/>
      <c r="WSU69" s="1002"/>
      <c r="WSV69" s="1002"/>
      <c r="WSW69" s="1002"/>
      <c r="WSX69" s="1002"/>
      <c r="WSY69" s="1002"/>
      <c r="WSZ69" s="1002"/>
      <c r="WTA69" s="1002"/>
      <c r="WTB69" s="1002"/>
      <c r="WTC69" s="1002"/>
      <c r="WTD69" s="1002"/>
      <c r="WTE69" s="1002"/>
      <c r="WTF69" s="1002"/>
      <c r="WTG69" s="1002"/>
      <c r="WTH69" s="1002"/>
      <c r="WTI69" s="1002"/>
      <c r="WTJ69" s="1002"/>
      <c r="WTK69" s="1002"/>
      <c r="WTL69" s="1002"/>
      <c r="WTM69" s="1002"/>
      <c r="WTN69" s="1002"/>
      <c r="WTO69" s="1002"/>
      <c r="WTP69" s="1002"/>
      <c r="WTQ69" s="1002"/>
      <c r="WTR69" s="1002"/>
      <c r="WTS69" s="1002"/>
      <c r="WTT69" s="1002"/>
      <c r="WTU69" s="1002"/>
      <c r="WTV69" s="1002"/>
      <c r="WTW69" s="1002"/>
      <c r="WTX69" s="1002"/>
      <c r="WTY69" s="1002"/>
      <c r="WTZ69" s="1002"/>
      <c r="WUA69" s="1002"/>
      <c r="WUB69" s="1002"/>
      <c r="WUC69" s="1002"/>
      <c r="WUD69" s="1002"/>
      <c r="WUE69" s="1002"/>
      <c r="WUF69" s="1002"/>
      <c r="WUG69" s="1002"/>
      <c r="WUH69" s="1002"/>
      <c r="WUI69" s="1002"/>
      <c r="WUJ69" s="1002"/>
      <c r="WUK69" s="1002"/>
      <c r="WUL69" s="1002"/>
      <c r="WUM69" s="1002"/>
      <c r="WUN69" s="1002"/>
      <c r="WUO69" s="1002"/>
      <c r="WUP69" s="1002"/>
      <c r="WUQ69" s="1002"/>
      <c r="WUR69" s="1002"/>
      <c r="WUS69" s="1002"/>
      <c r="WUT69" s="1002"/>
      <c r="WUU69" s="1002"/>
      <c r="WUV69" s="1002"/>
      <c r="WUW69" s="1002"/>
      <c r="WUX69" s="1002"/>
      <c r="WUY69" s="1002"/>
      <c r="WUZ69" s="1002"/>
      <c r="WVA69" s="1002"/>
      <c r="WVB69" s="1002"/>
      <c r="WVC69" s="1002"/>
      <c r="WVD69" s="1002"/>
      <c r="WVE69" s="1002"/>
      <c r="WVF69" s="1002"/>
      <c r="WVG69" s="1002"/>
      <c r="WVH69" s="1002"/>
      <c r="WVI69" s="1002"/>
      <c r="WVJ69" s="1002"/>
      <c r="WVK69" s="1002"/>
      <c r="WVL69" s="1002"/>
      <c r="WVM69" s="1002"/>
      <c r="WVN69" s="1002"/>
      <c r="WVO69" s="1002"/>
      <c r="WVP69" s="1002"/>
      <c r="WVQ69" s="1002"/>
      <c r="WVR69" s="1002"/>
      <c r="WVS69" s="1002"/>
      <c r="WVT69" s="1002"/>
      <c r="WVU69" s="1002"/>
      <c r="WVV69" s="1002"/>
      <c r="WVW69" s="1002"/>
      <c r="WVX69" s="1002"/>
      <c r="WVY69" s="1002"/>
      <c r="WVZ69" s="1002"/>
      <c r="WWA69" s="1002"/>
      <c r="WWB69" s="1002"/>
      <c r="WWC69" s="1002"/>
      <c r="WWD69" s="1002"/>
      <c r="WWE69" s="1002"/>
      <c r="WWF69" s="1002"/>
      <c r="WWG69" s="1002"/>
      <c r="WWH69" s="1002"/>
      <c r="WWI69" s="1002"/>
      <c r="WWJ69" s="1002"/>
      <c r="WWK69" s="1002"/>
      <c r="WWL69" s="1002"/>
      <c r="WWM69" s="1002"/>
      <c r="WWN69" s="1002"/>
      <c r="WWO69" s="1002"/>
      <c r="WWP69" s="1002"/>
      <c r="WWQ69" s="1002"/>
      <c r="WWR69" s="1002"/>
      <c r="WWS69" s="1002"/>
      <c r="WWT69" s="1002"/>
      <c r="WWU69" s="1002"/>
      <c r="WWV69" s="1002"/>
      <c r="WWW69" s="1002"/>
      <c r="WWX69" s="1002"/>
      <c r="WWY69" s="1002"/>
      <c r="WWZ69" s="1002"/>
      <c r="WXA69" s="1002"/>
      <c r="WXB69" s="1002"/>
      <c r="WXC69" s="1002"/>
      <c r="WXD69" s="1002"/>
      <c r="WXE69" s="1002"/>
      <c r="WXF69" s="1002"/>
      <c r="WXG69" s="1002"/>
      <c r="WXH69" s="1002"/>
      <c r="WXI69" s="1002"/>
      <c r="WXJ69" s="1002"/>
      <c r="WXK69" s="1002"/>
      <c r="WXL69" s="1002"/>
      <c r="WXM69" s="1002"/>
      <c r="WXN69" s="1002"/>
      <c r="WXO69" s="1002"/>
      <c r="WXP69" s="1002"/>
      <c r="WXQ69" s="1002"/>
      <c r="WXR69" s="1002"/>
      <c r="WXS69" s="1002"/>
      <c r="WXT69" s="1002"/>
      <c r="WXU69" s="1002"/>
      <c r="WXV69" s="1002"/>
      <c r="WXW69" s="1002"/>
      <c r="WXX69" s="1002"/>
      <c r="WXY69" s="1002"/>
      <c r="WXZ69" s="1002"/>
      <c r="WYA69" s="1002"/>
      <c r="WYB69" s="1002"/>
      <c r="WYC69" s="1002"/>
      <c r="WYD69" s="1002"/>
      <c r="WYE69" s="1002"/>
      <c r="WYF69" s="1002"/>
      <c r="WYG69" s="1002"/>
      <c r="WYH69" s="1002"/>
      <c r="WYI69" s="1002"/>
      <c r="WYJ69" s="1002"/>
      <c r="WYK69" s="1002"/>
      <c r="WYL69" s="1002"/>
      <c r="WYM69" s="1002"/>
      <c r="WYN69" s="1002"/>
      <c r="WYO69" s="1002"/>
      <c r="WYP69" s="1002"/>
      <c r="WYQ69" s="1002"/>
      <c r="WYR69" s="1002"/>
      <c r="WYS69" s="1002"/>
      <c r="WYT69" s="1002"/>
      <c r="WYU69" s="1002"/>
      <c r="WYV69" s="1002"/>
      <c r="WYW69" s="1002"/>
      <c r="WYX69" s="1002"/>
      <c r="WYY69" s="1002"/>
      <c r="WYZ69" s="1002"/>
      <c r="WZA69" s="1002"/>
      <c r="WZB69" s="1002"/>
      <c r="WZC69" s="1002"/>
      <c r="WZD69" s="1002"/>
      <c r="WZE69" s="1002"/>
      <c r="WZF69" s="1002"/>
      <c r="WZG69" s="1002"/>
      <c r="WZH69" s="1002"/>
      <c r="WZI69" s="1002"/>
      <c r="WZJ69" s="1002"/>
      <c r="WZK69" s="1002"/>
      <c r="WZL69" s="1002"/>
      <c r="WZM69" s="1002"/>
      <c r="WZN69" s="1002"/>
      <c r="WZO69" s="1002"/>
      <c r="WZP69" s="1002"/>
      <c r="WZQ69" s="1002"/>
      <c r="WZR69" s="1002"/>
      <c r="WZS69" s="1002"/>
      <c r="WZT69" s="1002"/>
      <c r="WZU69" s="1002"/>
      <c r="WZV69" s="1002"/>
      <c r="WZW69" s="1002"/>
      <c r="WZX69" s="1002"/>
      <c r="WZY69" s="1002"/>
      <c r="WZZ69" s="1002"/>
      <c r="XAA69" s="1002"/>
      <c r="XAB69" s="1002"/>
      <c r="XAC69" s="1002"/>
      <c r="XAD69" s="1002"/>
      <c r="XAE69" s="1002"/>
      <c r="XAF69" s="1002"/>
      <c r="XAG69" s="1002"/>
      <c r="XAH69" s="1002"/>
      <c r="XAI69" s="1002"/>
      <c r="XAJ69" s="1002"/>
      <c r="XAK69" s="1002"/>
      <c r="XAL69" s="1002"/>
      <c r="XAM69" s="1002"/>
      <c r="XAN69" s="1002"/>
      <c r="XAO69" s="1002"/>
      <c r="XAP69" s="1002"/>
      <c r="XAQ69" s="1002"/>
      <c r="XAR69" s="1002"/>
      <c r="XAS69" s="1002"/>
      <c r="XAT69" s="1002"/>
      <c r="XAU69" s="1002"/>
      <c r="XAV69" s="1002"/>
      <c r="XAW69" s="1002"/>
      <c r="XAX69" s="1002"/>
      <c r="XAY69" s="1002"/>
      <c r="XAZ69" s="1002"/>
      <c r="XBA69" s="1002"/>
      <c r="XBB69" s="1002"/>
      <c r="XBC69" s="1002"/>
      <c r="XBD69" s="1002"/>
      <c r="XBE69" s="1002"/>
      <c r="XBF69" s="1002"/>
      <c r="XBG69" s="1002"/>
      <c r="XBH69" s="1002"/>
      <c r="XBI69" s="1002"/>
      <c r="XBJ69" s="1002"/>
      <c r="XBK69" s="1002"/>
      <c r="XBL69" s="1002"/>
      <c r="XBM69" s="1002"/>
      <c r="XBN69" s="1002"/>
      <c r="XBO69" s="1002"/>
      <c r="XBP69" s="1002"/>
      <c r="XBQ69" s="1002"/>
      <c r="XBR69" s="1002"/>
      <c r="XBS69" s="1002"/>
      <c r="XBT69" s="1002"/>
      <c r="XBU69" s="1002"/>
      <c r="XBV69" s="1002"/>
      <c r="XBW69" s="1002"/>
      <c r="XBX69" s="1002"/>
      <c r="XBY69" s="1002"/>
      <c r="XBZ69" s="1002"/>
      <c r="XCA69" s="1002"/>
      <c r="XCB69" s="1002"/>
      <c r="XCC69" s="1002"/>
      <c r="XCD69" s="1002"/>
      <c r="XCE69" s="1002"/>
      <c r="XCF69" s="1002"/>
      <c r="XCG69" s="1002"/>
      <c r="XCH69" s="1002"/>
      <c r="XCI69" s="1002"/>
      <c r="XCJ69" s="1002"/>
      <c r="XCK69" s="1002"/>
      <c r="XCL69" s="1002"/>
      <c r="XCM69" s="1002"/>
      <c r="XCN69" s="1002"/>
      <c r="XCO69" s="1002"/>
      <c r="XCP69" s="1002"/>
      <c r="XCQ69" s="1002"/>
      <c r="XCR69" s="1002"/>
      <c r="XCS69" s="1002"/>
      <c r="XCT69" s="1002"/>
      <c r="XCU69" s="1002"/>
      <c r="XCV69" s="1002"/>
      <c r="XCW69" s="1002"/>
      <c r="XCX69" s="1002"/>
      <c r="XCY69" s="1002"/>
      <c r="XCZ69" s="1002"/>
      <c r="XDA69" s="1002"/>
      <c r="XDB69" s="1002"/>
      <c r="XDC69" s="1002"/>
      <c r="XDD69" s="1002"/>
      <c r="XDE69" s="1002"/>
      <c r="XDF69" s="1002"/>
      <c r="XDG69" s="1002"/>
      <c r="XDH69" s="1002"/>
      <c r="XDI69" s="1002"/>
      <c r="XDJ69" s="1002"/>
      <c r="XDK69" s="1002"/>
      <c r="XDL69" s="1002"/>
      <c r="XDM69" s="1002"/>
      <c r="XDN69" s="1002"/>
      <c r="XDO69" s="1002"/>
      <c r="XDP69" s="1002"/>
      <c r="XDQ69" s="1002"/>
      <c r="XDR69" s="1002"/>
      <c r="XDS69" s="1002"/>
      <c r="XDT69" s="1002"/>
      <c r="XDU69" s="1002"/>
      <c r="XDV69" s="1002"/>
      <c r="XDW69" s="1002"/>
    </row>
    <row r="70" spans="1:16351" s="1003" customFormat="1" ht="12.75" customHeight="1" x14ac:dyDescent="0.25">
      <c r="A70" s="970"/>
      <c r="B70" s="998" t="s">
        <v>685</v>
      </c>
      <c r="C70" s="998" t="s">
        <v>686</v>
      </c>
      <c r="D70" s="998" t="s">
        <v>681</v>
      </c>
      <c r="E70" s="998" t="s">
        <v>681</v>
      </c>
      <c r="F70" s="999">
        <v>1.3007</v>
      </c>
      <c r="G70" s="999">
        <v>1.2235</v>
      </c>
      <c r="H70" s="999">
        <v>1.2653000000000001</v>
      </c>
      <c r="I70" s="999">
        <v>1.3212999999999999</v>
      </c>
      <c r="J70" s="999">
        <v>1.4138999999999999</v>
      </c>
      <c r="K70" s="999">
        <v>1.4462999999999999</v>
      </c>
      <c r="L70" s="999">
        <v>1.3366</v>
      </c>
      <c r="M70" s="999">
        <v>1.3648</v>
      </c>
      <c r="N70" s="1001">
        <v>1.377</v>
      </c>
      <c r="O70" s="1001">
        <v>1.355</v>
      </c>
      <c r="P70" s="1001">
        <v>1.321</v>
      </c>
      <c r="Q70" s="1001">
        <v>1.2829999999999999</v>
      </c>
      <c r="R70" s="1001">
        <v>1.2569999999999999</v>
      </c>
      <c r="S70" s="1001">
        <v>1.254</v>
      </c>
      <c r="T70" s="1005">
        <v>1.2549999999999999</v>
      </c>
      <c r="U70" s="1001">
        <v>1.2609999999999999</v>
      </c>
      <c r="V70" s="1001">
        <v>1.2709999999999999</v>
      </c>
      <c r="W70" s="1001">
        <v>1.2829999999999999</v>
      </c>
      <c r="X70" s="1001">
        <v>1.296</v>
      </c>
      <c r="Y70" s="1001">
        <v>1.3080000000000001</v>
      </c>
      <c r="Z70" s="1001">
        <v>1.3180000000000001</v>
      </c>
      <c r="AA70" s="1001">
        <v>1.3240000000000001</v>
      </c>
      <c r="AB70" s="1001">
        <v>1.3280000000000001</v>
      </c>
      <c r="AC70" s="1001">
        <v>1.3280000000000001</v>
      </c>
      <c r="AD70" s="1001">
        <v>1.323</v>
      </c>
      <c r="AE70" s="1001">
        <v>1.3149999999999999</v>
      </c>
      <c r="AF70" s="1001">
        <v>1.304</v>
      </c>
      <c r="AG70" s="1001">
        <v>1.2889999999999999</v>
      </c>
      <c r="AH70" s="1001">
        <v>1.2729999999999999</v>
      </c>
      <c r="AI70" s="1001">
        <v>1.2549999999999999</v>
      </c>
      <c r="AJ70" s="1001">
        <v>1.2370000000000001</v>
      </c>
      <c r="AK70" s="1001">
        <v>1.2210000000000001</v>
      </c>
      <c r="AL70" s="1001">
        <v>1.206</v>
      </c>
      <c r="AM70" s="1001">
        <v>1.1950000000000001</v>
      </c>
      <c r="AN70" s="1001">
        <v>1.1879999999999999</v>
      </c>
      <c r="AO70" s="1001">
        <v>1.1879999999999999</v>
      </c>
      <c r="AP70" s="1001">
        <v>1.1950000000000001</v>
      </c>
      <c r="AQ70" s="1001">
        <v>1.212</v>
      </c>
      <c r="AR70" s="1001">
        <v>1.242</v>
      </c>
      <c r="AS70" s="1001">
        <v>1.28</v>
      </c>
      <c r="AT70" s="998" t="s">
        <v>688</v>
      </c>
      <c r="AU70" s="998" t="s">
        <v>683</v>
      </c>
      <c r="AV70" s="998" t="s">
        <v>684</v>
      </c>
      <c r="AW70" s="1002"/>
      <c r="AX70" s="1002"/>
      <c r="AY70" s="1002"/>
      <c r="AZ70" s="1002"/>
      <c r="BA70" s="1002"/>
      <c r="BB70" s="1002"/>
      <c r="BC70" s="1002"/>
      <c r="BD70" s="1002"/>
      <c r="BE70" s="1002"/>
      <c r="BF70" s="1002"/>
      <c r="BG70" s="1002"/>
      <c r="BH70" s="1002"/>
      <c r="BI70" s="1002"/>
      <c r="BJ70" s="1002"/>
      <c r="BK70" s="1002"/>
      <c r="BL70" s="1002"/>
      <c r="BM70" s="1002"/>
      <c r="BN70" s="1002"/>
      <c r="BO70" s="1002"/>
      <c r="BP70" s="1002"/>
      <c r="BQ70" s="1002"/>
      <c r="BR70" s="1002"/>
      <c r="BS70" s="1002"/>
      <c r="BT70" s="1002"/>
      <c r="BU70" s="1002"/>
      <c r="BV70" s="1002"/>
      <c r="BW70" s="1002"/>
      <c r="BX70" s="1002"/>
      <c r="BY70" s="1002"/>
      <c r="BZ70" s="1002"/>
      <c r="CA70" s="1002"/>
      <c r="CB70" s="1002"/>
      <c r="CC70" s="1002"/>
      <c r="CD70" s="1002"/>
      <c r="CE70" s="1002"/>
      <c r="CF70" s="1002"/>
      <c r="CG70" s="1002"/>
      <c r="CH70" s="1002"/>
      <c r="CI70" s="1002"/>
      <c r="CJ70" s="1002"/>
      <c r="CK70" s="1002"/>
      <c r="CL70" s="1002"/>
      <c r="CM70" s="1002"/>
      <c r="CN70" s="1002"/>
      <c r="CO70" s="1002"/>
      <c r="CP70" s="1002"/>
      <c r="CQ70" s="1002"/>
      <c r="CR70" s="1002"/>
      <c r="CS70" s="1002"/>
      <c r="CT70" s="1002"/>
      <c r="CU70" s="1002"/>
      <c r="CV70" s="1002"/>
      <c r="CW70" s="1002"/>
      <c r="CX70" s="1002"/>
      <c r="CY70" s="1002"/>
      <c r="CZ70" s="1002"/>
      <c r="DA70" s="1002"/>
      <c r="DB70" s="1002"/>
      <c r="DC70" s="1002"/>
      <c r="DD70" s="1002"/>
      <c r="DE70" s="1002"/>
      <c r="DF70" s="1002"/>
      <c r="DG70" s="1002"/>
      <c r="DH70" s="1002"/>
      <c r="DI70" s="1002"/>
      <c r="DJ70" s="1002"/>
      <c r="DK70" s="1002"/>
      <c r="DL70" s="1002"/>
      <c r="DM70" s="1002"/>
      <c r="DN70" s="1002"/>
      <c r="DO70" s="1002"/>
      <c r="DP70" s="1002"/>
      <c r="DQ70" s="1002"/>
      <c r="DR70" s="1002"/>
      <c r="DS70" s="1002"/>
      <c r="DT70" s="1002"/>
      <c r="DU70" s="1002"/>
      <c r="DV70" s="1002"/>
      <c r="DW70" s="1002"/>
      <c r="DX70" s="1002"/>
      <c r="DY70" s="1002"/>
      <c r="DZ70" s="1002"/>
      <c r="EA70" s="1002"/>
      <c r="EB70" s="1002"/>
      <c r="EC70" s="1002"/>
      <c r="ED70" s="1002"/>
      <c r="EE70" s="1002"/>
      <c r="EF70" s="1002"/>
      <c r="EG70" s="1002"/>
      <c r="EH70" s="1002"/>
      <c r="EI70" s="1002"/>
      <c r="EJ70" s="1002"/>
      <c r="EK70" s="1002"/>
      <c r="EL70" s="1002"/>
      <c r="EM70" s="1002"/>
      <c r="EN70" s="1002"/>
      <c r="EO70" s="1002"/>
      <c r="EP70" s="1002"/>
      <c r="EQ70" s="1002"/>
      <c r="ER70" s="1002"/>
      <c r="ES70" s="1002"/>
      <c r="ET70" s="1002"/>
      <c r="EU70" s="1002"/>
      <c r="EV70" s="1002"/>
      <c r="EW70" s="1002"/>
      <c r="EX70" s="1002"/>
      <c r="EY70" s="1002"/>
      <c r="EZ70" s="1002"/>
      <c r="FA70" s="1002"/>
      <c r="FB70" s="1002"/>
      <c r="FC70" s="1002"/>
      <c r="FD70" s="1002"/>
      <c r="FE70" s="1002"/>
      <c r="FF70" s="1002"/>
      <c r="FG70" s="1002"/>
      <c r="FH70" s="1002"/>
      <c r="FI70" s="1002"/>
      <c r="FJ70" s="1002"/>
      <c r="FK70" s="1002"/>
      <c r="FL70" s="1002"/>
      <c r="FM70" s="1002"/>
      <c r="FN70" s="1002"/>
      <c r="FO70" s="1002"/>
      <c r="FP70" s="1002"/>
      <c r="FQ70" s="1002"/>
      <c r="FR70" s="1002"/>
      <c r="FS70" s="1002"/>
      <c r="FT70" s="1002"/>
      <c r="FU70" s="1002"/>
      <c r="FV70" s="1002"/>
      <c r="FW70" s="1002"/>
      <c r="FX70" s="1002"/>
      <c r="FY70" s="1002"/>
      <c r="FZ70" s="1002"/>
      <c r="GA70" s="1002"/>
      <c r="GB70" s="1002"/>
      <c r="GC70" s="1002"/>
      <c r="GD70" s="1002"/>
      <c r="GE70" s="1002"/>
      <c r="GF70" s="1002"/>
      <c r="GG70" s="1002"/>
      <c r="GH70" s="1002"/>
      <c r="GI70" s="1002"/>
      <c r="GJ70" s="1002"/>
      <c r="GK70" s="1002"/>
      <c r="GL70" s="1002"/>
      <c r="GM70" s="1002"/>
      <c r="GN70" s="1002"/>
      <c r="GO70" s="1002"/>
      <c r="GP70" s="1002"/>
      <c r="GQ70" s="1002"/>
      <c r="GR70" s="1002"/>
      <c r="GS70" s="1002"/>
      <c r="GT70" s="1002"/>
      <c r="GU70" s="1002"/>
      <c r="GV70" s="1002"/>
      <c r="GW70" s="1002"/>
      <c r="GX70" s="1002"/>
      <c r="GY70" s="1002"/>
      <c r="GZ70" s="1002"/>
      <c r="HA70" s="1002"/>
      <c r="HB70" s="1002"/>
      <c r="HC70" s="1002"/>
      <c r="HD70" s="1002"/>
      <c r="HE70" s="1002"/>
      <c r="HF70" s="1002"/>
      <c r="HG70" s="1002"/>
      <c r="HH70" s="1002"/>
      <c r="HI70" s="1002"/>
      <c r="HJ70" s="1002"/>
      <c r="HK70" s="1002"/>
      <c r="HL70" s="1002"/>
      <c r="HM70" s="1002"/>
      <c r="HN70" s="1002"/>
      <c r="HO70" s="1002"/>
      <c r="HP70" s="1002"/>
      <c r="HQ70" s="1002"/>
      <c r="HR70" s="1002"/>
      <c r="HS70" s="1002"/>
      <c r="HT70" s="1002"/>
      <c r="HU70" s="1002"/>
      <c r="HV70" s="1002"/>
      <c r="HW70" s="1002"/>
      <c r="HX70" s="1002"/>
      <c r="HY70" s="1002"/>
      <c r="HZ70" s="1002"/>
      <c r="IA70" s="1002"/>
      <c r="IB70" s="1002"/>
      <c r="IC70" s="1002"/>
      <c r="ID70" s="1002"/>
      <c r="IE70" s="1002"/>
      <c r="IF70" s="1002"/>
      <c r="IG70" s="1002"/>
      <c r="IH70" s="1002"/>
      <c r="II70" s="1002"/>
      <c r="IJ70" s="1002"/>
      <c r="IK70" s="1002"/>
      <c r="IL70" s="1002"/>
      <c r="IM70" s="1002"/>
      <c r="IN70" s="1002"/>
      <c r="IO70" s="1002"/>
      <c r="IP70" s="1002"/>
      <c r="IQ70" s="1002"/>
      <c r="IR70" s="1002"/>
      <c r="IS70" s="1002"/>
      <c r="IT70" s="1002"/>
      <c r="IU70" s="1002"/>
      <c r="IV70" s="1002"/>
      <c r="IW70" s="1002"/>
      <c r="IX70" s="1002"/>
      <c r="IY70" s="1002"/>
      <c r="IZ70" s="1002"/>
      <c r="JA70" s="1002"/>
      <c r="JB70" s="1002"/>
      <c r="JC70" s="1002"/>
      <c r="JD70" s="1002"/>
      <c r="JE70" s="1002"/>
      <c r="JF70" s="1002"/>
      <c r="JG70" s="1002"/>
      <c r="JH70" s="1002"/>
      <c r="JI70" s="1002"/>
      <c r="JJ70" s="1002"/>
      <c r="JK70" s="1002"/>
      <c r="JL70" s="1002"/>
      <c r="JM70" s="1002"/>
      <c r="JN70" s="1002"/>
      <c r="JO70" s="1002"/>
      <c r="JP70" s="1002"/>
      <c r="JQ70" s="1002"/>
      <c r="JR70" s="1002"/>
      <c r="JS70" s="1002"/>
      <c r="JT70" s="1002"/>
      <c r="JU70" s="1002"/>
      <c r="JV70" s="1002"/>
      <c r="JW70" s="1002"/>
      <c r="JX70" s="1002"/>
      <c r="JY70" s="1002"/>
      <c r="JZ70" s="1002"/>
      <c r="KA70" s="1002"/>
      <c r="KB70" s="1002"/>
      <c r="KC70" s="1002"/>
      <c r="KD70" s="1002"/>
      <c r="KE70" s="1002"/>
      <c r="KF70" s="1002"/>
      <c r="KG70" s="1002"/>
      <c r="KH70" s="1002"/>
      <c r="KI70" s="1002"/>
      <c r="KJ70" s="1002"/>
      <c r="KK70" s="1002"/>
      <c r="KL70" s="1002"/>
      <c r="KM70" s="1002"/>
      <c r="KN70" s="1002"/>
      <c r="KO70" s="1002"/>
      <c r="KP70" s="1002"/>
      <c r="KQ70" s="1002"/>
      <c r="KR70" s="1002"/>
      <c r="KS70" s="1002"/>
      <c r="KT70" s="1002"/>
      <c r="KU70" s="1002"/>
      <c r="KV70" s="1002"/>
      <c r="KW70" s="1002"/>
      <c r="KX70" s="1002"/>
      <c r="KY70" s="1002"/>
      <c r="KZ70" s="1002"/>
      <c r="LA70" s="1002"/>
      <c r="LB70" s="1002"/>
      <c r="LC70" s="1002"/>
      <c r="LD70" s="1002"/>
      <c r="LE70" s="1002"/>
      <c r="LF70" s="1002"/>
      <c r="LG70" s="1002"/>
      <c r="LH70" s="1002"/>
      <c r="LI70" s="1002"/>
      <c r="LJ70" s="1002"/>
      <c r="LK70" s="1002"/>
      <c r="LL70" s="1002"/>
      <c r="LM70" s="1002"/>
      <c r="LN70" s="1002"/>
      <c r="LO70" s="1002"/>
      <c r="LP70" s="1002"/>
      <c r="LQ70" s="1002"/>
      <c r="LR70" s="1002"/>
      <c r="LS70" s="1002"/>
      <c r="LT70" s="1002"/>
      <c r="LU70" s="1002"/>
      <c r="LV70" s="1002"/>
      <c r="LW70" s="1002"/>
      <c r="LX70" s="1002"/>
      <c r="LY70" s="1002"/>
      <c r="LZ70" s="1002"/>
      <c r="MA70" s="1002"/>
      <c r="MB70" s="1002"/>
      <c r="MC70" s="1002"/>
      <c r="MD70" s="1002"/>
      <c r="ME70" s="1002"/>
      <c r="MF70" s="1002"/>
      <c r="MG70" s="1002"/>
      <c r="MH70" s="1002"/>
      <c r="MI70" s="1002"/>
      <c r="MJ70" s="1002"/>
      <c r="MK70" s="1002"/>
      <c r="ML70" s="1002"/>
      <c r="MM70" s="1002"/>
      <c r="MN70" s="1002"/>
      <c r="MO70" s="1002"/>
      <c r="MP70" s="1002"/>
      <c r="MQ70" s="1002"/>
      <c r="MR70" s="1002"/>
      <c r="MS70" s="1002"/>
      <c r="MT70" s="1002"/>
      <c r="MU70" s="1002"/>
      <c r="MV70" s="1002"/>
      <c r="MW70" s="1002"/>
      <c r="MX70" s="1002"/>
      <c r="MY70" s="1002"/>
      <c r="MZ70" s="1002"/>
      <c r="NA70" s="1002"/>
      <c r="NB70" s="1002"/>
      <c r="NC70" s="1002"/>
      <c r="ND70" s="1002"/>
      <c r="NE70" s="1002"/>
      <c r="NF70" s="1002"/>
      <c r="NG70" s="1002"/>
      <c r="NH70" s="1002"/>
      <c r="NI70" s="1002"/>
      <c r="NJ70" s="1002"/>
      <c r="NK70" s="1002"/>
      <c r="NL70" s="1002"/>
      <c r="NM70" s="1002"/>
      <c r="NN70" s="1002"/>
      <c r="NO70" s="1002"/>
      <c r="NP70" s="1002"/>
      <c r="NQ70" s="1002"/>
      <c r="NR70" s="1002"/>
      <c r="NS70" s="1002"/>
      <c r="NT70" s="1002"/>
      <c r="NU70" s="1002"/>
      <c r="NV70" s="1002"/>
      <c r="NW70" s="1002"/>
      <c r="NX70" s="1002"/>
      <c r="NY70" s="1002"/>
      <c r="NZ70" s="1002"/>
      <c r="OA70" s="1002"/>
      <c r="OB70" s="1002"/>
      <c r="OC70" s="1002"/>
      <c r="OD70" s="1002"/>
      <c r="OE70" s="1002"/>
      <c r="OF70" s="1002"/>
      <c r="OG70" s="1002"/>
      <c r="OH70" s="1002"/>
      <c r="OI70" s="1002"/>
      <c r="OJ70" s="1002"/>
      <c r="OK70" s="1002"/>
      <c r="OL70" s="1002"/>
      <c r="OM70" s="1002"/>
      <c r="ON70" s="1002"/>
      <c r="OO70" s="1002"/>
      <c r="OP70" s="1002"/>
      <c r="OQ70" s="1002"/>
      <c r="OR70" s="1002"/>
      <c r="OS70" s="1002"/>
      <c r="OT70" s="1002"/>
      <c r="OU70" s="1002"/>
      <c r="OV70" s="1002"/>
      <c r="OW70" s="1002"/>
      <c r="OX70" s="1002"/>
      <c r="OY70" s="1002"/>
      <c r="OZ70" s="1002"/>
      <c r="PA70" s="1002"/>
      <c r="PB70" s="1002"/>
      <c r="PC70" s="1002"/>
      <c r="PD70" s="1002"/>
      <c r="PE70" s="1002"/>
      <c r="PF70" s="1002"/>
      <c r="PG70" s="1002"/>
      <c r="PH70" s="1002"/>
      <c r="PI70" s="1002"/>
      <c r="PJ70" s="1002"/>
      <c r="PK70" s="1002"/>
      <c r="PL70" s="1002"/>
      <c r="PM70" s="1002"/>
      <c r="PN70" s="1002"/>
      <c r="PO70" s="1002"/>
      <c r="PP70" s="1002"/>
      <c r="PQ70" s="1002"/>
      <c r="PR70" s="1002"/>
      <c r="PS70" s="1002"/>
      <c r="PT70" s="1002"/>
      <c r="PU70" s="1002"/>
      <c r="PV70" s="1002"/>
      <c r="PW70" s="1002"/>
      <c r="PX70" s="1002"/>
      <c r="PY70" s="1002"/>
      <c r="PZ70" s="1002"/>
      <c r="QA70" s="1002"/>
      <c r="QB70" s="1002"/>
      <c r="QC70" s="1002"/>
      <c r="QD70" s="1002"/>
      <c r="QE70" s="1002"/>
      <c r="QF70" s="1002"/>
      <c r="QG70" s="1002"/>
      <c r="QH70" s="1002"/>
      <c r="QI70" s="1002"/>
      <c r="QJ70" s="1002"/>
      <c r="QK70" s="1002"/>
      <c r="QL70" s="1002"/>
      <c r="QM70" s="1002"/>
      <c r="QN70" s="1002"/>
      <c r="QO70" s="1002"/>
      <c r="QP70" s="1002"/>
      <c r="QQ70" s="1002"/>
      <c r="QR70" s="1002"/>
      <c r="QS70" s="1002"/>
      <c r="QT70" s="1002"/>
      <c r="QU70" s="1002"/>
      <c r="QV70" s="1002"/>
      <c r="QW70" s="1002"/>
      <c r="QX70" s="1002"/>
      <c r="QY70" s="1002"/>
      <c r="QZ70" s="1002"/>
      <c r="RA70" s="1002"/>
      <c r="RB70" s="1002"/>
      <c r="RC70" s="1002"/>
      <c r="RD70" s="1002"/>
      <c r="RE70" s="1002"/>
      <c r="RF70" s="1002"/>
      <c r="RG70" s="1002"/>
      <c r="RH70" s="1002"/>
      <c r="RI70" s="1002"/>
      <c r="RJ70" s="1002"/>
      <c r="RK70" s="1002"/>
      <c r="RL70" s="1002"/>
      <c r="RM70" s="1002"/>
      <c r="RN70" s="1002"/>
      <c r="RO70" s="1002"/>
      <c r="RP70" s="1002"/>
      <c r="RQ70" s="1002"/>
      <c r="RR70" s="1002"/>
      <c r="RS70" s="1002"/>
      <c r="RT70" s="1002"/>
      <c r="RU70" s="1002"/>
      <c r="RV70" s="1002"/>
      <c r="RW70" s="1002"/>
      <c r="RX70" s="1002"/>
      <c r="RY70" s="1002"/>
      <c r="RZ70" s="1002"/>
      <c r="SA70" s="1002"/>
      <c r="SB70" s="1002"/>
      <c r="SC70" s="1002"/>
      <c r="SD70" s="1002"/>
      <c r="SE70" s="1002"/>
      <c r="SF70" s="1002"/>
      <c r="SG70" s="1002"/>
      <c r="SH70" s="1002"/>
      <c r="SI70" s="1002"/>
      <c r="SJ70" s="1002"/>
      <c r="SK70" s="1002"/>
      <c r="SL70" s="1002"/>
      <c r="SM70" s="1002"/>
      <c r="SN70" s="1002"/>
      <c r="SO70" s="1002"/>
      <c r="SP70" s="1002"/>
      <c r="SQ70" s="1002"/>
      <c r="SR70" s="1002"/>
      <c r="SS70" s="1002"/>
      <c r="ST70" s="1002"/>
      <c r="SU70" s="1002"/>
      <c r="SV70" s="1002"/>
      <c r="SW70" s="1002"/>
      <c r="SX70" s="1002"/>
      <c r="SY70" s="1002"/>
      <c r="SZ70" s="1002"/>
      <c r="TA70" s="1002"/>
      <c r="TB70" s="1002"/>
      <c r="TC70" s="1002"/>
      <c r="TD70" s="1002"/>
      <c r="TE70" s="1002"/>
      <c r="TF70" s="1002"/>
      <c r="TG70" s="1002"/>
      <c r="TH70" s="1002"/>
      <c r="TI70" s="1002"/>
      <c r="TJ70" s="1002"/>
      <c r="TK70" s="1002"/>
      <c r="TL70" s="1002"/>
      <c r="TM70" s="1002"/>
      <c r="TN70" s="1002"/>
      <c r="TO70" s="1002"/>
      <c r="TP70" s="1002"/>
      <c r="TQ70" s="1002"/>
      <c r="TR70" s="1002"/>
      <c r="TS70" s="1002"/>
      <c r="TT70" s="1002"/>
      <c r="TU70" s="1002"/>
      <c r="TV70" s="1002"/>
      <c r="TW70" s="1002"/>
      <c r="TX70" s="1002"/>
      <c r="TY70" s="1002"/>
      <c r="TZ70" s="1002"/>
      <c r="UA70" s="1002"/>
      <c r="UB70" s="1002"/>
      <c r="UC70" s="1002"/>
      <c r="UD70" s="1002"/>
      <c r="UE70" s="1002"/>
      <c r="UF70" s="1002"/>
      <c r="UG70" s="1002"/>
      <c r="UH70" s="1002"/>
      <c r="UI70" s="1002"/>
      <c r="UJ70" s="1002"/>
      <c r="UK70" s="1002"/>
      <c r="UL70" s="1002"/>
      <c r="UM70" s="1002"/>
      <c r="UN70" s="1002"/>
      <c r="UO70" s="1002"/>
      <c r="UP70" s="1002"/>
      <c r="UQ70" s="1002"/>
      <c r="UR70" s="1002"/>
      <c r="US70" s="1002"/>
      <c r="UT70" s="1002"/>
      <c r="UU70" s="1002"/>
      <c r="UV70" s="1002"/>
      <c r="UW70" s="1002"/>
      <c r="UX70" s="1002"/>
      <c r="UY70" s="1002"/>
      <c r="UZ70" s="1002"/>
      <c r="VA70" s="1002"/>
      <c r="VB70" s="1002"/>
      <c r="VC70" s="1002"/>
      <c r="VD70" s="1002"/>
      <c r="VE70" s="1002"/>
      <c r="VF70" s="1002"/>
      <c r="VG70" s="1002"/>
      <c r="VH70" s="1002"/>
      <c r="VI70" s="1002"/>
      <c r="VJ70" s="1002"/>
      <c r="VK70" s="1002"/>
      <c r="VL70" s="1002"/>
      <c r="VM70" s="1002"/>
      <c r="VN70" s="1002"/>
      <c r="VO70" s="1002"/>
      <c r="VP70" s="1002"/>
      <c r="VQ70" s="1002"/>
      <c r="VR70" s="1002"/>
      <c r="VS70" s="1002"/>
      <c r="VT70" s="1002"/>
      <c r="VU70" s="1002"/>
      <c r="VV70" s="1002"/>
      <c r="VW70" s="1002"/>
      <c r="VX70" s="1002"/>
      <c r="VY70" s="1002"/>
      <c r="VZ70" s="1002"/>
      <c r="WA70" s="1002"/>
      <c r="WB70" s="1002"/>
      <c r="WC70" s="1002"/>
      <c r="WD70" s="1002"/>
      <c r="WE70" s="1002"/>
      <c r="WF70" s="1002"/>
      <c r="WG70" s="1002"/>
      <c r="WH70" s="1002"/>
      <c r="WI70" s="1002"/>
      <c r="WJ70" s="1002"/>
      <c r="WK70" s="1002"/>
      <c r="WL70" s="1002"/>
      <c r="WM70" s="1002"/>
      <c r="WN70" s="1002"/>
      <c r="WO70" s="1002"/>
      <c r="WP70" s="1002"/>
      <c r="WQ70" s="1002"/>
      <c r="WR70" s="1002"/>
      <c r="WS70" s="1002"/>
      <c r="WT70" s="1002"/>
      <c r="WU70" s="1002"/>
      <c r="WV70" s="1002"/>
      <c r="WW70" s="1002"/>
      <c r="WX70" s="1002"/>
      <c r="WY70" s="1002"/>
      <c r="WZ70" s="1002"/>
      <c r="XA70" s="1002"/>
      <c r="XB70" s="1002"/>
      <c r="XC70" s="1002"/>
      <c r="XD70" s="1002"/>
      <c r="XE70" s="1002"/>
      <c r="XF70" s="1002"/>
      <c r="XG70" s="1002"/>
      <c r="XH70" s="1002"/>
      <c r="XI70" s="1002"/>
      <c r="XJ70" s="1002"/>
      <c r="XK70" s="1002"/>
      <c r="XL70" s="1002"/>
      <c r="XM70" s="1002"/>
      <c r="XN70" s="1002"/>
      <c r="XO70" s="1002"/>
      <c r="XP70" s="1002"/>
      <c r="XQ70" s="1002"/>
      <c r="XR70" s="1002"/>
      <c r="XS70" s="1002"/>
      <c r="XT70" s="1002"/>
      <c r="XU70" s="1002"/>
      <c r="XV70" s="1002"/>
      <c r="XW70" s="1002"/>
      <c r="XX70" s="1002"/>
      <c r="XY70" s="1002"/>
      <c r="XZ70" s="1002"/>
      <c r="YA70" s="1002"/>
      <c r="YB70" s="1002"/>
      <c r="YC70" s="1002"/>
      <c r="YD70" s="1002"/>
      <c r="YE70" s="1002"/>
      <c r="YF70" s="1002"/>
      <c r="YG70" s="1002"/>
      <c r="YH70" s="1002"/>
      <c r="YI70" s="1002"/>
      <c r="YJ70" s="1002"/>
      <c r="YK70" s="1002"/>
      <c r="YL70" s="1002"/>
      <c r="YM70" s="1002"/>
      <c r="YN70" s="1002"/>
      <c r="YO70" s="1002"/>
      <c r="YP70" s="1002"/>
      <c r="YQ70" s="1002"/>
      <c r="YR70" s="1002"/>
      <c r="YS70" s="1002"/>
      <c r="YT70" s="1002"/>
      <c r="YU70" s="1002"/>
      <c r="YV70" s="1002"/>
      <c r="YW70" s="1002"/>
      <c r="YX70" s="1002"/>
      <c r="YY70" s="1002"/>
      <c r="YZ70" s="1002"/>
      <c r="ZA70" s="1002"/>
      <c r="ZB70" s="1002"/>
      <c r="ZC70" s="1002"/>
      <c r="ZD70" s="1002"/>
      <c r="ZE70" s="1002"/>
      <c r="ZF70" s="1002"/>
      <c r="ZG70" s="1002"/>
      <c r="ZH70" s="1002"/>
      <c r="ZI70" s="1002"/>
      <c r="ZJ70" s="1002"/>
      <c r="ZK70" s="1002"/>
      <c r="ZL70" s="1002"/>
      <c r="ZM70" s="1002"/>
      <c r="ZN70" s="1002"/>
      <c r="ZO70" s="1002"/>
      <c r="ZP70" s="1002"/>
      <c r="ZQ70" s="1002"/>
      <c r="ZR70" s="1002"/>
      <c r="ZS70" s="1002"/>
      <c r="ZT70" s="1002"/>
      <c r="ZU70" s="1002"/>
      <c r="ZV70" s="1002"/>
      <c r="ZW70" s="1002"/>
      <c r="ZX70" s="1002"/>
      <c r="ZY70" s="1002"/>
      <c r="ZZ70" s="1002"/>
      <c r="AAA70" s="1002"/>
      <c r="AAB70" s="1002"/>
      <c r="AAC70" s="1002"/>
      <c r="AAD70" s="1002"/>
      <c r="AAE70" s="1002"/>
      <c r="AAF70" s="1002"/>
      <c r="AAG70" s="1002"/>
      <c r="AAH70" s="1002"/>
      <c r="AAI70" s="1002"/>
      <c r="AAJ70" s="1002"/>
      <c r="AAK70" s="1002"/>
      <c r="AAL70" s="1002"/>
      <c r="AAM70" s="1002"/>
      <c r="AAN70" s="1002"/>
      <c r="AAO70" s="1002"/>
      <c r="AAP70" s="1002"/>
      <c r="AAQ70" s="1002"/>
      <c r="AAR70" s="1002"/>
      <c r="AAS70" s="1002"/>
      <c r="AAT70" s="1002"/>
      <c r="AAU70" s="1002"/>
      <c r="AAV70" s="1002"/>
      <c r="AAW70" s="1002"/>
      <c r="AAX70" s="1002"/>
      <c r="AAY70" s="1002"/>
      <c r="AAZ70" s="1002"/>
      <c r="ABA70" s="1002"/>
      <c r="ABB70" s="1002"/>
      <c r="ABC70" s="1002"/>
      <c r="ABD70" s="1002"/>
      <c r="ABE70" s="1002"/>
      <c r="ABF70" s="1002"/>
      <c r="ABG70" s="1002"/>
      <c r="ABH70" s="1002"/>
      <c r="ABI70" s="1002"/>
      <c r="ABJ70" s="1002"/>
      <c r="ABK70" s="1002"/>
      <c r="ABL70" s="1002"/>
      <c r="ABM70" s="1002"/>
      <c r="ABN70" s="1002"/>
      <c r="ABO70" s="1002"/>
      <c r="ABP70" s="1002"/>
      <c r="ABQ70" s="1002"/>
      <c r="ABR70" s="1002"/>
      <c r="ABS70" s="1002"/>
      <c r="ABT70" s="1002"/>
      <c r="ABU70" s="1002"/>
      <c r="ABV70" s="1002"/>
      <c r="ABW70" s="1002"/>
      <c r="ABX70" s="1002"/>
      <c r="ABY70" s="1002"/>
      <c r="ABZ70" s="1002"/>
      <c r="ACA70" s="1002"/>
      <c r="ACB70" s="1002"/>
      <c r="ACC70" s="1002"/>
      <c r="ACD70" s="1002"/>
      <c r="ACE70" s="1002"/>
      <c r="ACF70" s="1002"/>
      <c r="ACG70" s="1002"/>
      <c r="ACH70" s="1002"/>
      <c r="ACI70" s="1002"/>
      <c r="ACJ70" s="1002"/>
      <c r="ACK70" s="1002"/>
      <c r="ACL70" s="1002"/>
      <c r="ACM70" s="1002"/>
      <c r="ACN70" s="1002"/>
      <c r="ACO70" s="1002"/>
      <c r="ACP70" s="1002"/>
      <c r="ACQ70" s="1002"/>
      <c r="ACR70" s="1002"/>
      <c r="ACS70" s="1002"/>
      <c r="ACT70" s="1002"/>
      <c r="ACU70" s="1002"/>
      <c r="ACV70" s="1002"/>
      <c r="ACW70" s="1002"/>
      <c r="ACX70" s="1002"/>
      <c r="ACY70" s="1002"/>
      <c r="ACZ70" s="1002"/>
      <c r="ADA70" s="1002"/>
      <c r="ADB70" s="1002"/>
      <c r="ADC70" s="1002"/>
      <c r="ADD70" s="1002"/>
      <c r="ADE70" s="1002"/>
      <c r="ADF70" s="1002"/>
      <c r="ADG70" s="1002"/>
      <c r="ADH70" s="1002"/>
      <c r="ADI70" s="1002"/>
      <c r="ADJ70" s="1002"/>
      <c r="ADK70" s="1002"/>
      <c r="ADL70" s="1002"/>
      <c r="ADM70" s="1002"/>
      <c r="ADN70" s="1002"/>
      <c r="ADO70" s="1002"/>
      <c r="ADP70" s="1002"/>
      <c r="ADQ70" s="1002"/>
      <c r="ADR70" s="1002"/>
      <c r="ADS70" s="1002"/>
      <c r="ADT70" s="1002"/>
      <c r="ADU70" s="1002"/>
      <c r="ADV70" s="1002"/>
      <c r="ADW70" s="1002"/>
      <c r="ADX70" s="1002"/>
      <c r="ADY70" s="1002"/>
      <c r="ADZ70" s="1002"/>
      <c r="AEA70" s="1002"/>
      <c r="AEB70" s="1002"/>
      <c r="AEC70" s="1002"/>
      <c r="AED70" s="1002"/>
      <c r="AEE70" s="1002"/>
      <c r="AEF70" s="1002"/>
      <c r="AEG70" s="1002"/>
      <c r="AEH70" s="1002"/>
      <c r="AEI70" s="1002"/>
      <c r="AEJ70" s="1002"/>
      <c r="AEK70" s="1002"/>
      <c r="AEL70" s="1002"/>
      <c r="AEM70" s="1002"/>
      <c r="AEN70" s="1002"/>
      <c r="AEO70" s="1002"/>
      <c r="AEP70" s="1002"/>
      <c r="AEQ70" s="1002"/>
      <c r="AER70" s="1002"/>
      <c r="AES70" s="1002"/>
      <c r="AET70" s="1002"/>
      <c r="AEU70" s="1002"/>
      <c r="AEV70" s="1002"/>
      <c r="AEW70" s="1002"/>
      <c r="AEX70" s="1002"/>
      <c r="AEY70" s="1002"/>
      <c r="AEZ70" s="1002"/>
      <c r="AFA70" s="1002"/>
      <c r="AFB70" s="1002"/>
      <c r="AFC70" s="1002"/>
      <c r="AFD70" s="1002"/>
      <c r="AFE70" s="1002"/>
      <c r="AFF70" s="1002"/>
      <c r="AFG70" s="1002"/>
      <c r="AFH70" s="1002"/>
      <c r="AFI70" s="1002"/>
      <c r="AFJ70" s="1002"/>
      <c r="AFK70" s="1002"/>
      <c r="AFL70" s="1002"/>
      <c r="AFM70" s="1002"/>
      <c r="AFN70" s="1002"/>
      <c r="AFO70" s="1002"/>
      <c r="AFP70" s="1002"/>
      <c r="AFQ70" s="1002"/>
      <c r="AFR70" s="1002"/>
      <c r="AFS70" s="1002"/>
      <c r="AFT70" s="1002"/>
      <c r="AFU70" s="1002"/>
      <c r="AFV70" s="1002"/>
      <c r="AFW70" s="1002"/>
      <c r="AFX70" s="1002"/>
      <c r="AFY70" s="1002"/>
      <c r="AFZ70" s="1002"/>
      <c r="AGA70" s="1002"/>
      <c r="AGB70" s="1002"/>
      <c r="AGC70" s="1002"/>
      <c r="AGD70" s="1002"/>
      <c r="AGE70" s="1002"/>
      <c r="AGF70" s="1002"/>
      <c r="AGG70" s="1002"/>
      <c r="AGH70" s="1002"/>
      <c r="AGI70" s="1002"/>
      <c r="AGJ70" s="1002"/>
      <c r="AGK70" s="1002"/>
      <c r="AGL70" s="1002"/>
      <c r="AGM70" s="1002"/>
      <c r="AGN70" s="1002"/>
      <c r="AGO70" s="1002"/>
      <c r="AGP70" s="1002"/>
      <c r="AGQ70" s="1002"/>
      <c r="AGR70" s="1002"/>
      <c r="AGS70" s="1002"/>
      <c r="AGT70" s="1002"/>
      <c r="AGU70" s="1002"/>
      <c r="AGV70" s="1002"/>
      <c r="AGW70" s="1002"/>
      <c r="AGX70" s="1002"/>
      <c r="AGY70" s="1002"/>
      <c r="AGZ70" s="1002"/>
      <c r="AHA70" s="1002"/>
      <c r="AHB70" s="1002"/>
      <c r="AHC70" s="1002"/>
      <c r="AHD70" s="1002"/>
      <c r="AHE70" s="1002"/>
      <c r="AHF70" s="1002"/>
      <c r="AHG70" s="1002"/>
      <c r="AHH70" s="1002"/>
      <c r="AHI70" s="1002"/>
      <c r="AHJ70" s="1002"/>
      <c r="AHK70" s="1002"/>
      <c r="AHL70" s="1002"/>
      <c r="AHM70" s="1002"/>
      <c r="AHN70" s="1002"/>
      <c r="AHO70" s="1002"/>
      <c r="AHP70" s="1002"/>
      <c r="AHQ70" s="1002"/>
      <c r="AHR70" s="1002"/>
      <c r="AHS70" s="1002"/>
      <c r="AHT70" s="1002"/>
      <c r="AHU70" s="1002"/>
      <c r="AHV70" s="1002"/>
      <c r="AHW70" s="1002"/>
      <c r="AHX70" s="1002"/>
      <c r="AHY70" s="1002"/>
      <c r="AHZ70" s="1002"/>
      <c r="AIA70" s="1002"/>
      <c r="AIB70" s="1002"/>
      <c r="AIC70" s="1002"/>
      <c r="AID70" s="1002"/>
      <c r="AIE70" s="1002"/>
      <c r="AIF70" s="1002"/>
      <c r="AIG70" s="1002"/>
      <c r="AIH70" s="1002"/>
      <c r="AII70" s="1002"/>
      <c r="AIJ70" s="1002"/>
      <c r="AIK70" s="1002"/>
      <c r="AIL70" s="1002"/>
      <c r="AIM70" s="1002"/>
      <c r="AIN70" s="1002"/>
      <c r="AIO70" s="1002"/>
      <c r="AIP70" s="1002"/>
      <c r="AIQ70" s="1002"/>
      <c r="AIR70" s="1002"/>
      <c r="AIS70" s="1002"/>
      <c r="AIT70" s="1002"/>
      <c r="AIU70" s="1002"/>
      <c r="AIV70" s="1002"/>
      <c r="AIW70" s="1002"/>
      <c r="AIX70" s="1002"/>
      <c r="AIY70" s="1002"/>
      <c r="AIZ70" s="1002"/>
      <c r="AJA70" s="1002"/>
      <c r="AJB70" s="1002"/>
      <c r="AJC70" s="1002"/>
      <c r="AJD70" s="1002"/>
      <c r="AJE70" s="1002"/>
      <c r="AJF70" s="1002"/>
      <c r="AJG70" s="1002"/>
      <c r="AJH70" s="1002"/>
      <c r="AJI70" s="1002"/>
      <c r="AJJ70" s="1002"/>
      <c r="AJK70" s="1002"/>
      <c r="AJL70" s="1002"/>
      <c r="AJM70" s="1002"/>
      <c r="AJN70" s="1002"/>
      <c r="AJO70" s="1002"/>
      <c r="AJP70" s="1002"/>
      <c r="AJQ70" s="1002"/>
      <c r="AJR70" s="1002"/>
      <c r="AJS70" s="1002"/>
      <c r="AJT70" s="1002"/>
      <c r="AJU70" s="1002"/>
      <c r="AJV70" s="1002"/>
      <c r="AJW70" s="1002"/>
      <c r="AJX70" s="1002"/>
      <c r="AJY70" s="1002"/>
      <c r="AJZ70" s="1002"/>
      <c r="AKA70" s="1002"/>
      <c r="AKB70" s="1002"/>
      <c r="AKC70" s="1002"/>
      <c r="AKD70" s="1002"/>
      <c r="AKE70" s="1002"/>
      <c r="AKF70" s="1002"/>
      <c r="AKG70" s="1002"/>
      <c r="AKH70" s="1002"/>
      <c r="AKI70" s="1002"/>
      <c r="AKJ70" s="1002"/>
      <c r="AKK70" s="1002"/>
      <c r="AKL70" s="1002"/>
      <c r="AKM70" s="1002"/>
      <c r="AKN70" s="1002"/>
      <c r="AKO70" s="1002"/>
      <c r="AKP70" s="1002"/>
      <c r="AKQ70" s="1002"/>
      <c r="AKR70" s="1002"/>
      <c r="AKS70" s="1002"/>
      <c r="AKT70" s="1002"/>
      <c r="AKU70" s="1002"/>
      <c r="AKV70" s="1002"/>
      <c r="AKW70" s="1002"/>
      <c r="AKX70" s="1002"/>
      <c r="AKY70" s="1002"/>
      <c r="AKZ70" s="1002"/>
      <c r="ALA70" s="1002"/>
      <c r="ALB70" s="1002"/>
      <c r="ALC70" s="1002"/>
      <c r="ALD70" s="1002"/>
      <c r="ALE70" s="1002"/>
      <c r="ALF70" s="1002"/>
      <c r="ALG70" s="1002"/>
      <c r="ALH70" s="1002"/>
      <c r="ALI70" s="1002"/>
      <c r="ALJ70" s="1002"/>
      <c r="ALK70" s="1002"/>
      <c r="ALL70" s="1002"/>
      <c r="ALM70" s="1002"/>
      <c r="ALN70" s="1002"/>
      <c r="ALO70" s="1002"/>
      <c r="ALP70" s="1002"/>
      <c r="ALQ70" s="1002"/>
      <c r="ALR70" s="1002"/>
      <c r="ALS70" s="1002"/>
      <c r="ALT70" s="1002"/>
      <c r="ALU70" s="1002"/>
      <c r="ALV70" s="1002"/>
      <c r="ALW70" s="1002"/>
      <c r="ALX70" s="1002"/>
      <c r="ALY70" s="1002"/>
      <c r="ALZ70" s="1002"/>
      <c r="AMA70" s="1002"/>
      <c r="AMB70" s="1002"/>
      <c r="AMC70" s="1002"/>
      <c r="AMD70" s="1002"/>
      <c r="AME70" s="1002"/>
      <c r="AMF70" s="1002"/>
      <c r="AMG70" s="1002"/>
      <c r="AMH70" s="1002"/>
      <c r="AMI70" s="1002"/>
      <c r="AMJ70" s="1002"/>
      <c r="AMK70" s="1002"/>
      <c r="AML70" s="1002"/>
      <c r="AMM70" s="1002"/>
      <c r="AMN70" s="1002"/>
      <c r="AMO70" s="1002"/>
      <c r="AMP70" s="1002"/>
      <c r="AMQ70" s="1002"/>
      <c r="AMR70" s="1002"/>
      <c r="AMS70" s="1002"/>
      <c r="AMT70" s="1002"/>
      <c r="AMU70" s="1002"/>
      <c r="AMV70" s="1002"/>
      <c r="AMW70" s="1002"/>
      <c r="AMX70" s="1002"/>
      <c r="AMY70" s="1002"/>
      <c r="AMZ70" s="1002"/>
      <c r="ANA70" s="1002"/>
      <c r="ANB70" s="1002"/>
      <c r="ANC70" s="1002"/>
      <c r="AND70" s="1002"/>
      <c r="ANE70" s="1002"/>
      <c r="ANF70" s="1002"/>
      <c r="ANG70" s="1002"/>
      <c r="ANH70" s="1002"/>
      <c r="ANI70" s="1002"/>
      <c r="ANJ70" s="1002"/>
      <c r="ANK70" s="1002"/>
      <c r="ANL70" s="1002"/>
      <c r="ANM70" s="1002"/>
      <c r="ANN70" s="1002"/>
      <c r="ANO70" s="1002"/>
      <c r="ANP70" s="1002"/>
      <c r="ANQ70" s="1002"/>
      <c r="ANR70" s="1002"/>
      <c r="ANS70" s="1002"/>
      <c r="ANT70" s="1002"/>
      <c r="ANU70" s="1002"/>
      <c r="ANV70" s="1002"/>
      <c r="ANW70" s="1002"/>
      <c r="ANX70" s="1002"/>
      <c r="ANY70" s="1002"/>
      <c r="ANZ70" s="1002"/>
      <c r="AOA70" s="1002"/>
      <c r="AOB70" s="1002"/>
      <c r="AOC70" s="1002"/>
      <c r="AOD70" s="1002"/>
      <c r="AOE70" s="1002"/>
      <c r="AOF70" s="1002"/>
      <c r="AOG70" s="1002"/>
      <c r="AOH70" s="1002"/>
      <c r="AOI70" s="1002"/>
      <c r="AOJ70" s="1002"/>
      <c r="AOK70" s="1002"/>
      <c r="AOL70" s="1002"/>
      <c r="AOM70" s="1002"/>
      <c r="AON70" s="1002"/>
      <c r="AOO70" s="1002"/>
      <c r="AOP70" s="1002"/>
      <c r="AOQ70" s="1002"/>
      <c r="AOR70" s="1002"/>
      <c r="AOS70" s="1002"/>
      <c r="AOT70" s="1002"/>
      <c r="AOU70" s="1002"/>
      <c r="AOV70" s="1002"/>
      <c r="AOW70" s="1002"/>
      <c r="AOX70" s="1002"/>
      <c r="AOY70" s="1002"/>
      <c r="AOZ70" s="1002"/>
      <c r="APA70" s="1002"/>
      <c r="APB70" s="1002"/>
      <c r="APC70" s="1002"/>
      <c r="APD70" s="1002"/>
      <c r="APE70" s="1002"/>
      <c r="APF70" s="1002"/>
      <c r="APG70" s="1002"/>
      <c r="APH70" s="1002"/>
      <c r="API70" s="1002"/>
      <c r="APJ70" s="1002"/>
      <c r="APK70" s="1002"/>
      <c r="APL70" s="1002"/>
      <c r="APM70" s="1002"/>
      <c r="APN70" s="1002"/>
      <c r="APO70" s="1002"/>
      <c r="APP70" s="1002"/>
      <c r="APQ70" s="1002"/>
      <c r="APR70" s="1002"/>
      <c r="APS70" s="1002"/>
      <c r="APT70" s="1002"/>
      <c r="APU70" s="1002"/>
      <c r="APV70" s="1002"/>
      <c r="APW70" s="1002"/>
      <c r="APX70" s="1002"/>
      <c r="APY70" s="1002"/>
      <c r="APZ70" s="1002"/>
      <c r="AQA70" s="1002"/>
      <c r="AQB70" s="1002"/>
      <c r="AQC70" s="1002"/>
      <c r="AQD70" s="1002"/>
      <c r="AQE70" s="1002"/>
      <c r="AQF70" s="1002"/>
      <c r="AQG70" s="1002"/>
      <c r="AQH70" s="1002"/>
      <c r="AQI70" s="1002"/>
      <c r="AQJ70" s="1002"/>
      <c r="AQK70" s="1002"/>
      <c r="AQL70" s="1002"/>
      <c r="AQM70" s="1002"/>
      <c r="AQN70" s="1002"/>
      <c r="AQO70" s="1002"/>
      <c r="AQP70" s="1002"/>
      <c r="AQQ70" s="1002"/>
      <c r="AQR70" s="1002"/>
      <c r="AQS70" s="1002"/>
      <c r="AQT70" s="1002"/>
      <c r="AQU70" s="1002"/>
      <c r="AQV70" s="1002"/>
      <c r="AQW70" s="1002"/>
      <c r="AQX70" s="1002"/>
      <c r="AQY70" s="1002"/>
      <c r="AQZ70" s="1002"/>
      <c r="ARA70" s="1002"/>
      <c r="ARB70" s="1002"/>
      <c r="ARC70" s="1002"/>
      <c r="ARD70" s="1002"/>
      <c r="ARE70" s="1002"/>
      <c r="ARF70" s="1002"/>
      <c r="ARG70" s="1002"/>
      <c r="ARH70" s="1002"/>
      <c r="ARI70" s="1002"/>
      <c r="ARJ70" s="1002"/>
      <c r="ARK70" s="1002"/>
      <c r="ARL70" s="1002"/>
      <c r="ARM70" s="1002"/>
      <c r="ARN70" s="1002"/>
      <c r="ARO70" s="1002"/>
      <c r="ARP70" s="1002"/>
      <c r="ARQ70" s="1002"/>
      <c r="ARR70" s="1002"/>
      <c r="ARS70" s="1002"/>
      <c r="ART70" s="1002"/>
      <c r="ARU70" s="1002"/>
      <c r="ARV70" s="1002"/>
      <c r="ARW70" s="1002"/>
      <c r="ARX70" s="1002"/>
      <c r="ARY70" s="1002"/>
      <c r="ARZ70" s="1002"/>
      <c r="ASA70" s="1002"/>
      <c r="ASB70" s="1002"/>
      <c r="ASC70" s="1002"/>
      <c r="ASD70" s="1002"/>
      <c r="ASE70" s="1002"/>
      <c r="ASF70" s="1002"/>
      <c r="ASG70" s="1002"/>
      <c r="ASH70" s="1002"/>
      <c r="ASI70" s="1002"/>
      <c r="ASJ70" s="1002"/>
      <c r="ASK70" s="1002"/>
      <c r="ASL70" s="1002"/>
      <c r="ASM70" s="1002"/>
      <c r="ASN70" s="1002"/>
      <c r="ASO70" s="1002"/>
      <c r="ASP70" s="1002"/>
      <c r="ASQ70" s="1002"/>
      <c r="ASR70" s="1002"/>
      <c r="ASS70" s="1002"/>
      <c r="AST70" s="1002"/>
      <c r="ASU70" s="1002"/>
      <c r="ASV70" s="1002"/>
      <c r="ASW70" s="1002"/>
      <c r="ASX70" s="1002"/>
      <c r="ASY70" s="1002"/>
      <c r="ASZ70" s="1002"/>
      <c r="ATA70" s="1002"/>
      <c r="ATB70" s="1002"/>
      <c r="ATC70" s="1002"/>
      <c r="ATD70" s="1002"/>
      <c r="ATE70" s="1002"/>
      <c r="ATF70" s="1002"/>
      <c r="ATG70" s="1002"/>
      <c r="ATH70" s="1002"/>
      <c r="ATI70" s="1002"/>
      <c r="ATJ70" s="1002"/>
      <c r="ATK70" s="1002"/>
      <c r="ATL70" s="1002"/>
      <c r="ATM70" s="1002"/>
      <c r="ATN70" s="1002"/>
      <c r="ATO70" s="1002"/>
      <c r="ATP70" s="1002"/>
      <c r="ATQ70" s="1002"/>
      <c r="ATR70" s="1002"/>
      <c r="ATS70" s="1002"/>
      <c r="ATT70" s="1002"/>
      <c r="ATU70" s="1002"/>
      <c r="ATV70" s="1002"/>
      <c r="ATW70" s="1002"/>
      <c r="ATX70" s="1002"/>
      <c r="ATY70" s="1002"/>
      <c r="ATZ70" s="1002"/>
      <c r="AUA70" s="1002"/>
      <c r="AUB70" s="1002"/>
      <c r="AUC70" s="1002"/>
      <c r="AUD70" s="1002"/>
      <c r="AUE70" s="1002"/>
      <c r="AUF70" s="1002"/>
      <c r="AUG70" s="1002"/>
      <c r="AUH70" s="1002"/>
      <c r="AUI70" s="1002"/>
      <c r="AUJ70" s="1002"/>
      <c r="AUK70" s="1002"/>
      <c r="AUL70" s="1002"/>
      <c r="AUM70" s="1002"/>
      <c r="AUN70" s="1002"/>
      <c r="AUO70" s="1002"/>
      <c r="AUP70" s="1002"/>
      <c r="AUQ70" s="1002"/>
      <c r="AUR70" s="1002"/>
      <c r="AUS70" s="1002"/>
      <c r="AUT70" s="1002"/>
      <c r="AUU70" s="1002"/>
      <c r="AUV70" s="1002"/>
      <c r="AUW70" s="1002"/>
      <c r="AUX70" s="1002"/>
      <c r="AUY70" s="1002"/>
      <c r="AUZ70" s="1002"/>
      <c r="AVA70" s="1002"/>
      <c r="AVB70" s="1002"/>
      <c r="AVC70" s="1002"/>
      <c r="AVD70" s="1002"/>
      <c r="AVE70" s="1002"/>
      <c r="AVF70" s="1002"/>
      <c r="AVG70" s="1002"/>
      <c r="AVH70" s="1002"/>
      <c r="AVI70" s="1002"/>
      <c r="AVJ70" s="1002"/>
      <c r="AVK70" s="1002"/>
      <c r="AVL70" s="1002"/>
      <c r="AVM70" s="1002"/>
      <c r="AVN70" s="1002"/>
      <c r="AVO70" s="1002"/>
      <c r="AVP70" s="1002"/>
      <c r="AVQ70" s="1002"/>
      <c r="AVR70" s="1002"/>
      <c r="AVS70" s="1002"/>
      <c r="AVT70" s="1002"/>
      <c r="AVU70" s="1002"/>
      <c r="AVV70" s="1002"/>
      <c r="AVW70" s="1002"/>
      <c r="AVX70" s="1002"/>
      <c r="AVY70" s="1002"/>
      <c r="AVZ70" s="1002"/>
      <c r="AWA70" s="1002"/>
      <c r="AWB70" s="1002"/>
      <c r="AWC70" s="1002"/>
      <c r="AWD70" s="1002"/>
      <c r="AWE70" s="1002"/>
      <c r="AWF70" s="1002"/>
      <c r="AWG70" s="1002"/>
      <c r="AWH70" s="1002"/>
      <c r="AWI70" s="1002"/>
      <c r="AWJ70" s="1002"/>
      <c r="AWK70" s="1002"/>
      <c r="AWL70" s="1002"/>
      <c r="AWM70" s="1002"/>
      <c r="AWN70" s="1002"/>
      <c r="AWO70" s="1002"/>
      <c r="AWP70" s="1002"/>
      <c r="AWQ70" s="1002"/>
      <c r="AWR70" s="1002"/>
      <c r="AWS70" s="1002"/>
      <c r="AWT70" s="1002"/>
      <c r="AWU70" s="1002"/>
      <c r="AWV70" s="1002"/>
      <c r="AWW70" s="1002"/>
      <c r="AWX70" s="1002"/>
      <c r="AWY70" s="1002"/>
      <c r="AWZ70" s="1002"/>
      <c r="AXA70" s="1002"/>
      <c r="AXB70" s="1002"/>
      <c r="AXC70" s="1002"/>
      <c r="AXD70" s="1002"/>
      <c r="AXE70" s="1002"/>
      <c r="AXF70" s="1002"/>
      <c r="AXG70" s="1002"/>
      <c r="AXH70" s="1002"/>
      <c r="AXI70" s="1002"/>
      <c r="AXJ70" s="1002"/>
      <c r="AXK70" s="1002"/>
      <c r="AXL70" s="1002"/>
      <c r="AXM70" s="1002"/>
      <c r="AXN70" s="1002"/>
      <c r="AXO70" s="1002"/>
      <c r="AXP70" s="1002"/>
      <c r="AXQ70" s="1002"/>
      <c r="AXR70" s="1002"/>
      <c r="AXS70" s="1002"/>
      <c r="AXT70" s="1002"/>
      <c r="AXU70" s="1002"/>
      <c r="AXV70" s="1002"/>
      <c r="AXW70" s="1002"/>
      <c r="AXX70" s="1002"/>
      <c r="AXY70" s="1002"/>
      <c r="AXZ70" s="1002"/>
      <c r="AYA70" s="1002"/>
      <c r="AYB70" s="1002"/>
      <c r="AYC70" s="1002"/>
      <c r="AYD70" s="1002"/>
      <c r="AYE70" s="1002"/>
      <c r="AYF70" s="1002"/>
      <c r="AYG70" s="1002"/>
      <c r="AYH70" s="1002"/>
      <c r="AYI70" s="1002"/>
      <c r="AYJ70" s="1002"/>
      <c r="AYK70" s="1002"/>
      <c r="AYL70" s="1002"/>
      <c r="AYM70" s="1002"/>
      <c r="AYN70" s="1002"/>
      <c r="AYO70" s="1002"/>
      <c r="AYP70" s="1002"/>
      <c r="AYQ70" s="1002"/>
      <c r="AYR70" s="1002"/>
      <c r="AYS70" s="1002"/>
      <c r="AYT70" s="1002"/>
      <c r="AYU70" s="1002"/>
      <c r="AYV70" s="1002"/>
      <c r="AYW70" s="1002"/>
      <c r="AYX70" s="1002"/>
      <c r="AYY70" s="1002"/>
      <c r="AYZ70" s="1002"/>
      <c r="AZA70" s="1002"/>
      <c r="AZB70" s="1002"/>
      <c r="AZC70" s="1002"/>
      <c r="AZD70" s="1002"/>
      <c r="AZE70" s="1002"/>
      <c r="AZF70" s="1002"/>
      <c r="AZG70" s="1002"/>
      <c r="AZH70" s="1002"/>
      <c r="AZI70" s="1002"/>
      <c r="AZJ70" s="1002"/>
      <c r="AZK70" s="1002"/>
      <c r="AZL70" s="1002"/>
      <c r="AZM70" s="1002"/>
      <c r="AZN70" s="1002"/>
      <c r="AZO70" s="1002"/>
      <c r="AZP70" s="1002"/>
      <c r="AZQ70" s="1002"/>
      <c r="AZR70" s="1002"/>
      <c r="AZS70" s="1002"/>
      <c r="AZT70" s="1002"/>
      <c r="AZU70" s="1002"/>
      <c r="AZV70" s="1002"/>
      <c r="AZW70" s="1002"/>
      <c r="AZX70" s="1002"/>
      <c r="AZY70" s="1002"/>
      <c r="AZZ70" s="1002"/>
      <c r="BAA70" s="1002"/>
      <c r="BAB70" s="1002"/>
      <c r="BAC70" s="1002"/>
      <c r="BAD70" s="1002"/>
      <c r="BAE70" s="1002"/>
      <c r="BAF70" s="1002"/>
      <c r="BAG70" s="1002"/>
      <c r="BAH70" s="1002"/>
      <c r="BAI70" s="1002"/>
      <c r="BAJ70" s="1002"/>
      <c r="BAK70" s="1002"/>
      <c r="BAL70" s="1002"/>
      <c r="BAM70" s="1002"/>
      <c r="BAN70" s="1002"/>
      <c r="BAO70" s="1002"/>
      <c r="BAP70" s="1002"/>
      <c r="BAQ70" s="1002"/>
      <c r="BAR70" s="1002"/>
      <c r="BAS70" s="1002"/>
      <c r="BAT70" s="1002"/>
      <c r="BAU70" s="1002"/>
      <c r="BAV70" s="1002"/>
      <c r="BAW70" s="1002"/>
      <c r="BAX70" s="1002"/>
      <c r="BAY70" s="1002"/>
      <c r="BAZ70" s="1002"/>
      <c r="BBA70" s="1002"/>
      <c r="BBB70" s="1002"/>
      <c r="BBC70" s="1002"/>
      <c r="BBD70" s="1002"/>
      <c r="BBE70" s="1002"/>
      <c r="BBF70" s="1002"/>
      <c r="BBG70" s="1002"/>
      <c r="BBH70" s="1002"/>
      <c r="BBI70" s="1002"/>
      <c r="BBJ70" s="1002"/>
      <c r="BBK70" s="1002"/>
      <c r="BBL70" s="1002"/>
      <c r="BBM70" s="1002"/>
      <c r="BBN70" s="1002"/>
      <c r="BBO70" s="1002"/>
      <c r="BBP70" s="1002"/>
      <c r="BBQ70" s="1002"/>
      <c r="BBR70" s="1002"/>
      <c r="BBS70" s="1002"/>
      <c r="BBT70" s="1002"/>
      <c r="BBU70" s="1002"/>
      <c r="BBV70" s="1002"/>
      <c r="BBW70" s="1002"/>
      <c r="BBX70" s="1002"/>
      <c r="BBY70" s="1002"/>
      <c r="BBZ70" s="1002"/>
      <c r="BCA70" s="1002"/>
      <c r="BCB70" s="1002"/>
      <c r="BCC70" s="1002"/>
      <c r="BCD70" s="1002"/>
      <c r="BCE70" s="1002"/>
      <c r="BCF70" s="1002"/>
      <c r="BCG70" s="1002"/>
      <c r="BCH70" s="1002"/>
      <c r="BCI70" s="1002"/>
      <c r="BCJ70" s="1002"/>
      <c r="BCK70" s="1002"/>
      <c r="BCL70" s="1002"/>
      <c r="BCM70" s="1002"/>
      <c r="BCN70" s="1002"/>
      <c r="BCO70" s="1002"/>
      <c r="BCP70" s="1002"/>
      <c r="BCQ70" s="1002"/>
      <c r="BCR70" s="1002"/>
      <c r="BCS70" s="1002"/>
      <c r="BCT70" s="1002"/>
      <c r="BCU70" s="1002"/>
      <c r="BCV70" s="1002"/>
      <c r="BCW70" s="1002"/>
      <c r="BCX70" s="1002"/>
      <c r="BCY70" s="1002"/>
      <c r="BCZ70" s="1002"/>
      <c r="BDA70" s="1002"/>
      <c r="BDB70" s="1002"/>
      <c r="BDC70" s="1002"/>
      <c r="BDD70" s="1002"/>
      <c r="BDE70" s="1002"/>
      <c r="BDF70" s="1002"/>
      <c r="BDG70" s="1002"/>
      <c r="BDH70" s="1002"/>
      <c r="BDI70" s="1002"/>
      <c r="BDJ70" s="1002"/>
      <c r="BDK70" s="1002"/>
      <c r="BDL70" s="1002"/>
      <c r="BDM70" s="1002"/>
      <c r="BDN70" s="1002"/>
      <c r="BDO70" s="1002"/>
      <c r="BDP70" s="1002"/>
      <c r="BDQ70" s="1002"/>
      <c r="BDR70" s="1002"/>
      <c r="BDS70" s="1002"/>
      <c r="BDT70" s="1002"/>
      <c r="BDU70" s="1002"/>
      <c r="BDV70" s="1002"/>
      <c r="BDW70" s="1002"/>
      <c r="BDX70" s="1002"/>
      <c r="BDY70" s="1002"/>
      <c r="BDZ70" s="1002"/>
      <c r="BEA70" s="1002"/>
      <c r="BEB70" s="1002"/>
      <c r="BEC70" s="1002"/>
      <c r="BED70" s="1002"/>
      <c r="BEE70" s="1002"/>
      <c r="BEF70" s="1002"/>
      <c r="BEG70" s="1002"/>
      <c r="BEH70" s="1002"/>
      <c r="BEI70" s="1002"/>
      <c r="BEJ70" s="1002"/>
      <c r="BEK70" s="1002"/>
      <c r="BEL70" s="1002"/>
      <c r="BEM70" s="1002"/>
      <c r="BEN70" s="1002"/>
      <c r="BEO70" s="1002"/>
      <c r="BEP70" s="1002"/>
      <c r="BEQ70" s="1002"/>
      <c r="BER70" s="1002"/>
      <c r="BES70" s="1002"/>
      <c r="BET70" s="1002"/>
      <c r="BEU70" s="1002"/>
      <c r="BEV70" s="1002"/>
      <c r="BEW70" s="1002"/>
      <c r="BEX70" s="1002"/>
      <c r="BEY70" s="1002"/>
      <c r="BEZ70" s="1002"/>
      <c r="BFA70" s="1002"/>
      <c r="BFB70" s="1002"/>
      <c r="BFC70" s="1002"/>
      <c r="BFD70" s="1002"/>
      <c r="BFE70" s="1002"/>
      <c r="BFF70" s="1002"/>
      <c r="BFG70" s="1002"/>
      <c r="BFH70" s="1002"/>
      <c r="BFI70" s="1002"/>
      <c r="BFJ70" s="1002"/>
      <c r="BFK70" s="1002"/>
      <c r="BFL70" s="1002"/>
      <c r="BFM70" s="1002"/>
      <c r="BFN70" s="1002"/>
      <c r="BFO70" s="1002"/>
      <c r="BFP70" s="1002"/>
      <c r="BFQ70" s="1002"/>
      <c r="BFR70" s="1002"/>
      <c r="BFS70" s="1002"/>
      <c r="BFT70" s="1002"/>
      <c r="BFU70" s="1002"/>
      <c r="BFV70" s="1002"/>
      <c r="BFW70" s="1002"/>
      <c r="BFX70" s="1002"/>
      <c r="BFY70" s="1002"/>
      <c r="BFZ70" s="1002"/>
      <c r="BGA70" s="1002"/>
      <c r="BGB70" s="1002"/>
      <c r="BGC70" s="1002"/>
      <c r="BGD70" s="1002"/>
      <c r="BGE70" s="1002"/>
      <c r="BGF70" s="1002"/>
      <c r="BGG70" s="1002"/>
      <c r="BGH70" s="1002"/>
      <c r="BGI70" s="1002"/>
      <c r="BGJ70" s="1002"/>
      <c r="BGK70" s="1002"/>
      <c r="BGL70" s="1002"/>
      <c r="BGM70" s="1002"/>
      <c r="BGN70" s="1002"/>
      <c r="BGO70" s="1002"/>
      <c r="BGP70" s="1002"/>
      <c r="BGQ70" s="1002"/>
      <c r="BGR70" s="1002"/>
      <c r="BGS70" s="1002"/>
      <c r="BGT70" s="1002"/>
      <c r="BGU70" s="1002"/>
      <c r="BGV70" s="1002"/>
      <c r="BGW70" s="1002"/>
      <c r="BGX70" s="1002"/>
      <c r="BGY70" s="1002"/>
      <c r="BGZ70" s="1002"/>
      <c r="BHA70" s="1002"/>
      <c r="BHB70" s="1002"/>
      <c r="BHC70" s="1002"/>
      <c r="BHD70" s="1002"/>
      <c r="BHE70" s="1002"/>
      <c r="BHF70" s="1002"/>
      <c r="BHG70" s="1002"/>
      <c r="BHH70" s="1002"/>
      <c r="BHI70" s="1002"/>
      <c r="BHJ70" s="1002"/>
      <c r="BHK70" s="1002"/>
      <c r="BHL70" s="1002"/>
      <c r="BHM70" s="1002"/>
      <c r="BHN70" s="1002"/>
      <c r="BHO70" s="1002"/>
      <c r="BHP70" s="1002"/>
      <c r="BHQ70" s="1002"/>
      <c r="BHR70" s="1002"/>
      <c r="BHS70" s="1002"/>
      <c r="BHT70" s="1002"/>
      <c r="BHU70" s="1002"/>
      <c r="BHV70" s="1002"/>
      <c r="BHW70" s="1002"/>
      <c r="BHX70" s="1002"/>
      <c r="BHY70" s="1002"/>
      <c r="BHZ70" s="1002"/>
      <c r="BIA70" s="1002"/>
      <c r="BIB70" s="1002"/>
      <c r="BIC70" s="1002"/>
      <c r="BID70" s="1002"/>
      <c r="BIE70" s="1002"/>
      <c r="BIF70" s="1002"/>
      <c r="BIG70" s="1002"/>
      <c r="BIH70" s="1002"/>
      <c r="BII70" s="1002"/>
      <c r="BIJ70" s="1002"/>
      <c r="BIK70" s="1002"/>
      <c r="BIL70" s="1002"/>
      <c r="BIM70" s="1002"/>
      <c r="BIN70" s="1002"/>
      <c r="BIO70" s="1002"/>
      <c r="BIP70" s="1002"/>
      <c r="BIQ70" s="1002"/>
      <c r="BIR70" s="1002"/>
      <c r="BIS70" s="1002"/>
      <c r="BIT70" s="1002"/>
      <c r="BIU70" s="1002"/>
      <c r="BIV70" s="1002"/>
      <c r="BIW70" s="1002"/>
      <c r="BIX70" s="1002"/>
      <c r="BIY70" s="1002"/>
      <c r="BIZ70" s="1002"/>
      <c r="BJA70" s="1002"/>
      <c r="BJB70" s="1002"/>
      <c r="BJC70" s="1002"/>
      <c r="BJD70" s="1002"/>
      <c r="BJE70" s="1002"/>
      <c r="BJF70" s="1002"/>
      <c r="BJG70" s="1002"/>
      <c r="BJH70" s="1002"/>
      <c r="BJI70" s="1002"/>
      <c r="BJJ70" s="1002"/>
      <c r="BJK70" s="1002"/>
      <c r="BJL70" s="1002"/>
      <c r="BJM70" s="1002"/>
      <c r="BJN70" s="1002"/>
      <c r="BJO70" s="1002"/>
      <c r="BJP70" s="1002"/>
      <c r="BJQ70" s="1002"/>
      <c r="BJR70" s="1002"/>
      <c r="BJS70" s="1002"/>
      <c r="BJT70" s="1002"/>
      <c r="BJU70" s="1002"/>
      <c r="BJV70" s="1002"/>
      <c r="BJW70" s="1002"/>
      <c r="BJX70" s="1002"/>
      <c r="BJY70" s="1002"/>
      <c r="BJZ70" s="1002"/>
      <c r="BKA70" s="1002"/>
      <c r="BKB70" s="1002"/>
      <c r="BKC70" s="1002"/>
      <c r="BKD70" s="1002"/>
      <c r="BKE70" s="1002"/>
      <c r="BKF70" s="1002"/>
      <c r="BKG70" s="1002"/>
      <c r="BKH70" s="1002"/>
      <c r="BKI70" s="1002"/>
      <c r="BKJ70" s="1002"/>
      <c r="BKK70" s="1002"/>
      <c r="BKL70" s="1002"/>
      <c r="BKM70" s="1002"/>
      <c r="BKN70" s="1002"/>
      <c r="BKO70" s="1002"/>
      <c r="BKP70" s="1002"/>
      <c r="BKQ70" s="1002"/>
      <c r="BKR70" s="1002"/>
      <c r="BKS70" s="1002"/>
      <c r="BKT70" s="1002"/>
      <c r="BKU70" s="1002"/>
      <c r="BKV70" s="1002"/>
      <c r="BKW70" s="1002"/>
      <c r="BKX70" s="1002"/>
      <c r="BKY70" s="1002"/>
      <c r="BKZ70" s="1002"/>
      <c r="BLA70" s="1002"/>
      <c r="BLB70" s="1002"/>
      <c r="BLC70" s="1002"/>
      <c r="BLD70" s="1002"/>
      <c r="BLE70" s="1002"/>
      <c r="BLF70" s="1002"/>
      <c r="BLG70" s="1002"/>
      <c r="BLH70" s="1002"/>
      <c r="BLI70" s="1002"/>
      <c r="BLJ70" s="1002"/>
      <c r="BLK70" s="1002"/>
      <c r="BLL70" s="1002"/>
      <c r="BLM70" s="1002"/>
      <c r="BLN70" s="1002"/>
      <c r="BLO70" s="1002"/>
      <c r="BLP70" s="1002"/>
      <c r="BLQ70" s="1002"/>
      <c r="BLR70" s="1002"/>
      <c r="BLS70" s="1002"/>
      <c r="BLT70" s="1002"/>
      <c r="BLU70" s="1002"/>
      <c r="BLV70" s="1002"/>
      <c r="BLW70" s="1002"/>
      <c r="BLX70" s="1002"/>
      <c r="BLY70" s="1002"/>
      <c r="BLZ70" s="1002"/>
      <c r="BMA70" s="1002"/>
      <c r="BMB70" s="1002"/>
      <c r="BMC70" s="1002"/>
      <c r="BMD70" s="1002"/>
      <c r="BME70" s="1002"/>
      <c r="BMF70" s="1002"/>
      <c r="BMG70" s="1002"/>
      <c r="BMH70" s="1002"/>
      <c r="BMI70" s="1002"/>
      <c r="BMJ70" s="1002"/>
      <c r="BMK70" s="1002"/>
      <c r="BML70" s="1002"/>
      <c r="BMM70" s="1002"/>
      <c r="BMN70" s="1002"/>
      <c r="BMO70" s="1002"/>
      <c r="BMP70" s="1002"/>
      <c r="BMQ70" s="1002"/>
      <c r="BMR70" s="1002"/>
      <c r="BMS70" s="1002"/>
      <c r="BMT70" s="1002"/>
      <c r="BMU70" s="1002"/>
      <c r="BMV70" s="1002"/>
      <c r="BMW70" s="1002"/>
      <c r="BMX70" s="1002"/>
      <c r="BMY70" s="1002"/>
      <c r="BMZ70" s="1002"/>
      <c r="BNA70" s="1002"/>
      <c r="BNB70" s="1002"/>
      <c r="BNC70" s="1002"/>
      <c r="BND70" s="1002"/>
      <c r="BNE70" s="1002"/>
      <c r="BNF70" s="1002"/>
      <c r="BNG70" s="1002"/>
      <c r="BNH70" s="1002"/>
      <c r="BNI70" s="1002"/>
      <c r="BNJ70" s="1002"/>
      <c r="BNK70" s="1002"/>
      <c r="BNL70" s="1002"/>
      <c r="BNM70" s="1002"/>
      <c r="BNN70" s="1002"/>
      <c r="BNO70" s="1002"/>
      <c r="BNP70" s="1002"/>
      <c r="BNQ70" s="1002"/>
      <c r="BNR70" s="1002"/>
      <c r="BNS70" s="1002"/>
      <c r="BNT70" s="1002"/>
      <c r="BNU70" s="1002"/>
      <c r="BNV70" s="1002"/>
      <c r="BNW70" s="1002"/>
      <c r="BNX70" s="1002"/>
      <c r="BNY70" s="1002"/>
      <c r="BNZ70" s="1002"/>
      <c r="BOA70" s="1002"/>
      <c r="BOB70" s="1002"/>
      <c r="BOC70" s="1002"/>
      <c r="BOD70" s="1002"/>
      <c r="BOE70" s="1002"/>
      <c r="BOF70" s="1002"/>
      <c r="BOG70" s="1002"/>
      <c r="BOH70" s="1002"/>
      <c r="BOI70" s="1002"/>
      <c r="BOJ70" s="1002"/>
      <c r="BOK70" s="1002"/>
      <c r="BOL70" s="1002"/>
      <c r="BOM70" s="1002"/>
      <c r="BON70" s="1002"/>
      <c r="BOO70" s="1002"/>
      <c r="BOP70" s="1002"/>
      <c r="BOQ70" s="1002"/>
      <c r="BOR70" s="1002"/>
      <c r="BOS70" s="1002"/>
      <c r="BOT70" s="1002"/>
      <c r="BOU70" s="1002"/>
      <c r="BOV70" s="1002"/>
      <c r="BOW70" s="1002"/>
      <c r="BOX70" s="1002"/>
      <c r="BOY70" s="1002"/>
      <c r="BOZ70" s="1002"/>
      <c r="BPA70" s="1002"/>
      <c r="BPB70" s="1002"/>
      <c r="BPC70" s="1002"/>
      <c r="BPD70" s="1002"/>
      <c r="BPE70" s="1002"/>
      <c r="BPF70" s="1002"/>
      <c r="BPG70" s="1002"/>
      <c r="BPH70" s="1002"/>
      <c r="BPI70" s="1002"/>
      <c r="BPJ70" s="1002"/>
      <c r="BPK70" s="1002"/>
      <c r="BPL70" s="1002"/>
      <c r="BPM70" s="1002"/>
      <c r="BPN70" s="1002"/>
      <c r="BPO70" s="1002"/>
      <c r="BPP70" s="1002"/>
      <c r="BPQ70" s="1002"/>
      <c r="BPR70" s="1002"/>
      <c r="BPS70" s="1002"/>
      <c r="BPT70" s="1002"/>
      <c r="BPU70" s="1002"/>
      <c r="BPV70" s="1002"/>
      <c r="BPW70" s="1002"/>
      <c r="BPX70" s="1002"/>
      <c r="BPY70" s="1002"/>
      <c r="BPZ70" s="1002"/>
      <c r="BQA70" s="1002"/>
      <c r="BQB70" s="1002"/>
      <c r="BQC70" s="1002"/>
      <c r="BQD70" s="1002"/>
      <c r="BQE70" s="1002"/>
      <c r="BQF70" s="1002"/>
      <c r="BQG70" s="1002"/>
      <c r="BQH70" s="1002"/>
      <c r="BQI70" s="1002"/>
      <c r="BQJ70" s="1002"/>
      <c r="BQK70" s="1002"/>
      <c r="BQL70" s="1002"/>
      <c r="BQM70" s="1002"/>
      <c r="BQN70" s="1002"/>
      <c r="BQO70" s="1002"/>
      <c r="BQP70" s="1002"/>
      <c r="BQQ70" s="1002"/>
      <c r="BQR70" s="1002"/>
      <c r="BQS70" s="1002"/>
      <c r="BQT70" s="1002"/>
      <c r="BQU70" s="1002"/>
      <c r="BQV70" s="1002"/>
      <c r="BQW70" s="1002"/>
      <c r="BQX70" s="1002"/>
      <c r="BQY70" s="1002"/>
      <c r="BQZ70" s="1002"/>
      <c r="BRA70" s="1002"/>
      <c r="BRB70" s="1002"/>
      <c r="BRC70" s="1002"/>
      <c r="BRD70" s="1002"/>
      <c r="BRE70" s="1002"/>
      <c r="BRF70" s="1002"/>
      <c r="BRG70" s="1002"/>
      <c r="BRH70" s="1002"/>
      <c r="BRI70" s="1002"/>
      <c r="BRJ70" s="1002"/>
      <c r="BRK70" s="1002"/>
      <c r="BRL70" s="1002"/>
      <c r="BRM70" s="1002"/>
      <c r="BRN70" s="1002"/>
      <c r="BRO70" s="1002"/>
      <c r="BRP70" s="1002"/>
      <c r="BRQ70" s="1002"/>
      <c r="BRR70" s="1002"/>
      <c r="BRS70" s="1002"/>
      <c r="BRT70" s="1002"/>
      <c r="BRU70" s="1002"/>
      <c r="BRV70" s="1002"/>
      <c r="BRW70" s="1002"/>
      <c r="BRX70" s="1002"/>
      <c r="BRY70" s="1002"/>
      <c r="BRZ70" s="1002"/>
      <c r="BSA70" s="1002"/>
      <c r="BSB70" s="1002"/>
      <c r="BSC70" s="1002"/>
      <c r="BSD70" s="1002"/>
      <c r="BSE70" s="1002"/>
      <c r="BSF70" s="1002"/>
      <c r="BSG70" s="1002"/>
      <c r="BSH70" s="1002"/>
      <c r="BSI70" s="1002"/>
      <c r="BSJ70" s="1002"/>
      <c r="BSK70" s="1002"/>
      <c r="BSL70" s="1002"/>
      <c r="BSM70" s="1002"/>
      <c r="BSN70" s="1002"/>
      <c r="BSO70" s="1002"/>
      <c r="BSP70" s="1002"/>
      <c r="BSQ70" s="1002"/>
      <c r="BSR70" s="1002"/>
      <c r="BSS70" s="1002"/>
      <c r="BST70" s="1002"/>
      <c r="BSU70" s="1002"/>
      <c r="BSV70" s="1002"/>
      <c r="BSW70" s="1002"/>
      <c r="BSX70" s="1002"/>
      <c r="BSY70" s="1002"/>
      <c r="BSZ70" s="1002"/>
      <c r="BTA70" s="1002"/>
      <c r="BTB70" s="1002"/>
      <c r="BTC70" s="1002"/>
      <c r="BTD70" s="1002"/>
      <c r="BTE70" s="1002"/>
      <c r="BTF70" s="1002"/>
      <c r="BTG70" s="1002"/>
      <c r="BTH70" s="1002"/>
      <c r="BTI70" s="1002"/>
      <c r="BTJ70" s="1002"/>
      <c r="BTK70" s="1002"/>
      <c r="BTL70" s="1002"/>
      <c r="BTM70" s="1002"/>
      <c r="BTN70" s="1002"/>
      <c r="BTO70" s="1002"/>
      <c r="BTP70" s="1002"/>
      <c r="BTQ70" s="1002"/>
      <c r="BTR70" s="1002"/>
      <c r="BTS70" s="1002"/>
      <c r="BTT70" s="1002"/>
      <c r="BTU70" s="1002"/>
      <c r="BTV70" s="1002"/>
      <c r="BTW70" s="1002"/>
      <c r="BTX70" s="1002"/>
      <c r="BTY70" s="1002"/>
      <c r="BTZ70" s="1002"/>
      <c r="BUA70" s="1002"/>
      <c r="BUB70" s="1002"/>
      <c r="BUC70" s="1002"/>
      <c r="BUD70" s="1002"/>
      <c r="BUE70" s="1002"/>
      <c r="BUF70" s="1002"/>
      <c r="BUG70" s="1002"/>
      <c r="BUH70" s="1002"/>
      <c r="BUI70" s="1002"/>
      <c r="BUJ70" s="1002"/>
      <c r="BUK70" s="1002"/>
      <c r="BUL70" s="1002"/>
      <c r="BUM70" s="1002"/>
      <c r="BUN70" s="1002"/>
      <c r="BUO70" s="1002"/>
      <c r="BUP70" s="1002"/>
      <c r="BUQ70" s="1002"/>
      <c r="BUR70" s="1002"/>
      <c r="BUS70" s="1002"/>
      <c r="BUT70" s="1002"/>
      <c r="BUU70" s="1002"/>
      <c r="BUV70" s="1002"/>
      <c r="BUW70" s="1002"/>
      <c r="BUX70" s="1002"/>
      <c r="BUY70" s="1002"/>
      <c r="BUZ70" s="1002"/>
      <c r="BVA70" s="1002"/>
      <c r="BVB70" s="1002"/>
      <c r="BVC70" s="1002"/>
      <c r="BVD70" s="1002"/>
      <c r="BVE70" s="1002"/>
      <c r="BVF70" s="1002"/>
      <c r="BVG70" s="1002"/>
      <c r="BVH70" s="1002"/>
      <c r="BVI70" s="1002"/>
      <c r="BVJ70" s="1002"/>
      <c r="BVK70" s="1002"/>
      <c r="BVL70" s="1002"/>
      <c r="BVM70" s="1002"/>
      <c r="BVN70" s="1002"/>
      <c r="BVO70" s="1002"/>
      <c r="BVP70" s="1002"/>
      <c r="BVQ70" s="1002"/>
      <c r="BVR70" s="1002"/>
      <c r="BVS70" s="1002"/>
      <c r="BVT70" s="1002"/>
      <c r="BVU70" s="1002"/>
      <c r="BVV70" s="1002"/>
      <c r="BVW70" s="1002"/>
      <c r="BVX70" s="1002"/>
      <c r="BVY70" s="1002"/>
      <c r="BVZ70" s="1002"/>
      <c r="BWA70" s="1002"/>
      <c r="BWB70" s="1002"/>
      <c r="BWC70" s="1002"/>
      <c r="BWD70" s="1002"/>
      <c r="BWE70" s="1002"/>
      <c r="BWF70" s="1002"/>
      <c r="BWG70" s="1002"/>
      <c r="BWH70" s="1002"/>
      <c r="BWI70" s="1002"/>
      <c r="BWJ70" s="1002"/>
      <c r="BWK70" s="1002"/>
      <c r="BWL70" s="1002"/>
      <c r="BWM70" s="1002"/>
      <c r="BWN70" s="1002"/>
      <c r="BWO70" s="1002"/>
      <c r="BWP70" s="1002"/>
      <c r="BWQ70" s="1002"/>
      <c r="BWR70" s="1002"/>
      <c r="BWS70" s="1002"/>
      <c r="BWT70" s="1002"/>
      <c r="BWU70" s="1002"/>
      <c r="BWV70" s="1002"/>
      <c r="BWW70" s="1002"/>
      <c r="BWX70" s="1002"/>
      <c r="BWY70" s="1002"/>
      <c r="BWZ70" s="1002"/>
      <c r="BXA70" s="1002"/>
      <c r="BXB70" s="1002"/>
      <c r="BXC70" s="1002"/>
      <c r="BXD70" s="1002"/>
      <c r="BXE70" s="1002"/>
      <c r="BXF70" s="1002"/>
      <c r="BXG70" s="1002"/>
      <c r="BXH70" s="1002"/>
      <c r="BXI70" s="1002"/>
      <c r="BXJ70" s="1002"/>
      <c r="BXK70" s="1002"/>
      <c r="BXL70" s="1002"/>
      <c r="BXM70" s="1002"/>
      <c r="BXN70" s="1002"/>
      <c r="BXO70" s="1002"/>
      <c r="BXP70" s="1002"/>
      <c r="BXQ70" s="1002"/>
      <c r="BXR70" s="1002"/>
      <c r="BXS70" s="1002"/>
      <c r="BXT70" s="1002"/>
      <c r="BXU70" s="1002"/>
      <c r="BXV70" s="1002"/>
      <c r="BXW70" s="1002"/>
      <c r="BXX70" s="1002"/>
      <c r="BXY70" s="1002"/>
      <c r="BXZ70" s="1002"/>
      <c r="BYA70" s="1002"/>
      <c r="BYB70" s="1002"/>
      <c r="BYC70" s="1002"/>
      <c r="BYD70" s="1002"/>
      <c r="BYE70" s="1002"/>
      <c r="BYF70" s="1002"/>
      <c r="BYG70" s="1002"/>
      <c r="BYH70" s="1002"/>
      <c r="BYI70" s="1002"/>
      <c r="BYJ70" s="1002"/>
      <c r="BYK70" s="1002"/>
      <c r="BYL70" s="1002"/>
      <c r="BYM70" s="1002"/>
      <c r="BYN70" s="1002"/>
      <c r="BYO70" s="1002"/>
      <c r="BYP70" s="1002"/>
      <c r="BYQ70" s="1002"/>
      <c r="BYR70" s="1002"/>
      <c r="BYS70" s="1002"/>
      <c r="BYT70" s="1002"/>
      <c r="BYU70" s="1002"/>
      <c r="BYV70" s="1002"/>
      <c r="BYW70" s="1002"/>
      <c r="BYX70" s="1002"/>
      <c r="BYY70" s="1002"/>
      <c r="BYZ70" s="1002"/>
      <c r="BZA70" s="1002"/>
      <c r="BZB70" s="1002"/>
      <c r="BZC70" s="1002"/>
      <c r="BZD70" s="1002"/>
      <c r="BZE70" s="1002"/>
      <c r="BZF70" s="1002"/>
      <c r="BZG70" s="1002"/>
      <c r="BZH70" s="1002"/>
      <c r="BZI70" s="1002"/>
      <c r="BZJ70" s="1002"/>
      <c r="BZK70" s="1002"/>
      <c r="BZL70" s="1002"/>
      <c r="BZM70" s="1002"/>
      <c r="BZN70" s="1002"/>
      <c r="BZO70" s="1002"/>
      <c r="BZP70" s="1002"/>
      <c r="BZQ70" s="1002"/>
      <c r="BZR70" s="1002"/>
      <c r="BZS70" s="1002"/>
      <c r="BZT70" s="1002"/>
      <c r="BZU70" s="1002"/>
      <c r="BZV70" s="1002"/>
      <c r="BZW70" s="1002"/>
      <c r="BZX70" s="1002"/>
      <c r="BZY70" s="1002"/>
      <c r="BZZ70" s="1002"/>
      <c r="CAA70" s="1002"/>
      <c r="CAB70" s="1002"/>
      <c r="CAC70" s="1002"/>
      <c r="CAD70" s="1002"/>
      <c r="CAE70" s="1002"/>
      <c r="CAF70" s="1002"/>
      <c r="CAG70" s="1002"/>
      <c r="CAH70" s="1002"/>
      <c r="CAI70" s="1002"/>
      <c r="CAJ70" s="1002"/>
      <c r="CAK70" s="1002"/>
      <c r="CAL70" s="1002"/>
      <c r="CAM70" s="1002"/>
      <c r="CAN70" s="1002"/>
      <c r="CAO70" s="1002"/>
      <c r="CAP70" s="1002"/>
      <c r="CAQ70" s="1002"/>
      <c r="CAR70" s="1002"/>
      <c r="CAS70" s="1002"/>
      <c r="CAT70" s="1002"/>
      <c r="CAU70" s="1002"/>
      <c r="CAV70" s="1002"/>
      <c r="CAW70" s="1002"/>
      <c r="CAX70" s="1002"/>
      <c r="CAY70" s="1002"/>
      <c r="CAZ70" s="1002"/>
      <c r="CBA70" s="1002"/>
      <c r="CBB70" s="1002"/>
      <c r="CBC70" s="1002"/>
      <c r="CBD70" s="1002"/>
      <c r="CBE70" s="1002"/>
      <c r="CBF70" s="1002"/>
      <c r="CBG70" s="1002"/>
      <c r="CBH70" s="1002"/>
      <c r="CBI70" s="1002"/>
      <c r="CBJ70" s="1002"/>
      <c r="CBK70" s="1002"/>
      <c r="CBL70" s="1002"/>
      <c r="CBM70" s="1002"/>
      <c r="CBN70" s="1002"/>
      <c r="CBO70" s="1002"/>
      <c r="CBP70" s="1002"/>
      <c r="CBQ70" s="1002"/>
      <c r="CBR70" s="1002"/>
      <c r="CBS70" s="1002"/>
      <c r="CBT70" s="1002"/>
      <c r="CBU70" s="1002"/>
      <c r="CBV70" s="1002"/>
      <c r="CBW70" s="1002"/>
      <c r="CBX70" s="1002"/>
      <c r="CBY70" s="1002"/>
      <c r="CBZ70" s="1002"/>
      <c r="CCA70" s="1002"/>
      <c r="CCB70" s="1002"/>
      <c r="CCC70" s="1002"/>
      <c r="CCD70" s="1002"/>
      <c r="CCE70" s="1002"/>
      <c r="CCF70" s="1002"/>
      <c r="CCG70" s="1002"/>
      <c r="CCH70" s="1002"/>
      <c r="CCI70" s="1002"/>
      <c r="CCJ70" s="1002"/>
      <c r="CCK70" s="1002"/>
      <c r="CCL70" s="1002"/>
      <c r="CCM70" s="1002"/>
      <c r="CCN70" s="1002"/>
      <c r="CCO70" s="1002"/>
      <c r="CCP70" s="1002"/>
      <c r="CCQ70" s="1002"/>
      <c r="CCR70" s="1002"/>
      <c r="CCS70" s="1002"/>
      <c r="CCT70" s="1002"/>
      <c r="CCU70" s="1002"/>
      <c r="CCV70" s="1002"/>
      <c r="CCW70" s="1002"/>
      <c r="CCX70" s="1002"/>
      <c r="CCY70" s="1002"/>
      <c r="CCZ70" s="1002"/>
      <c r="CDA70" s="1002"/>
      <c r="CDB70" s="1002"/>
      <c r="CDC70" s="1002"/>
      <c r="CDD70" s="1002"/>
      <c r="CDE70" s="1002"/>
      <c r="CDF70" s="1002"/>
      <c r="CDG70" s="1002"/>
      <c r="CDH70" s="1002"/>
      <c r="CDI70" s="1002"/>
      <c r="CDJ70" s="1002"/>
      <c r="CDK70" s="1002"/>
      <c r="CDL70" s="1002"/>
      <c r="CDM70" s="1002"/>
      <c r="CDN70" s="1002"/>
      <c r="CDO70" s="1002"/>
      <c r="CDP70" s="1002"/>
      <c r="CDQ70" s="1002"/>
      <c r="CDR70" s="1002"/>
      <c r="CDS70" s="1002"/>
      <c r="CDT70" s="1002"/>
      <c r="CDU70" s="1002"/>
      <c r="CDV70" s="1002"/>
      <c r="CDW70" s="1002"/>
      <c r="CDX70" s="1002"/>
      <c r="CDY70" s="1002"/>
      <c r="CDZ70" s="1002"/>
      <c r="CEA70" s="1002"/>
      <c r="CEB70" s="1002"/>
      <c r="CEC70" s="1002"/>
      <c r="CED70" s="1002"/>
      <c r="CEE70" s="1002"/>
      <c r="CEF70" s="1002"/>
      <c r="CEG70" s="1002"/>
      <c r="CEH70" s="1002"/>
      <c r="CEI70" s="1002"/>
      <c r="CEJ70" s="1002"/>
      <c r="CEK70" s="1002"/>
      <c r="CEL70" s="1002"/>
      <c r="CEM70" s="1002"/>
      <c r="CEN70" s="1002"/>
      <c r="CEO70" s="1002"/>
      <c r="CEP70" s="1002"/>
      <c r="CEQ70" s="1002"/>
      <c r="CER70" s="1002"/>
      <c r="CES70" s="1002"/>
      <c r="CET70" s="1002"/>
      <c r="CEU70" s="1002"/>
      <c r="CEV70" s="1002"/>
      <c r="CEW70" s="1002"/>
      <c r="CEX70" s="1002"/>
      <c r="CEY70" s="1002"/>
      <c r="CEZ70" s="1002"/>
      <c r="CFA70" s="1002"/>
      <c r="CFB70" s="1002"/>
      <c r="CFC70" s="1002"/>
      <c r="CFD70" s="1002"/>
      <c r="CFE70" s="1002"/>
      <c r="CFF70" s="1002"/>
      <c r="CFG70" s="1002"/>
      <c r="CFH70" s="1002"/>
      <c r="CFI70" s="1002"/>
      <c r="CFJ70" s="1002"/>
      <c r="CFK70" s="1002"/>
      <c r="CFL70" s="1002"/>
      <c r="CFM70" s="1002"/>
      <c r="CFN70" s="1002"/>
      <c r="CFO70" s="1002"/>
      <c r="CFP70" s="1002"/>
      <c r="CFQ70" s="1002"/>
      <c r="CFR70" s="1002"/>
      <c r="CFS70" s="1002"/>
      <c r="CFT70" s="1002"/>
      <c r="CFU70" s="1002"/>
      <c r="CFV70" s="1002"/>
      <c r="CFW70" s="1002"/>
      <c r="CFX70" s="1002"/>
      <c r="CFY70" s="1002"/>
      <c r="CFZ70" s="1002"/>
      <c r="CGA70" s="1002"/>
      <c r="CGB70" s="1002"/>
      <c r="CGC70" s="1002"/>
      <c r="CGD70" s="1002"/>
      <c r="CGE70" s="1002"/>
      <c r="CGF70" s="1002"/>
      <c r="CGG70" s="1002"/>
      <c r="CGH70" s="1002"/>
      <c r="CGI70" s="1002"/>
      <c r="CGJ70" s="1002"/>
      <c r="CGK70" s="1002"/>
      <c r="CGL70" s="1002"/>
      <c r="CGM70" s="1002"/>
      <c r="CGN70" s="1002"/>
      <c r="CGO70" s="1002"/>
      <c r="CGP70" s="1002"/>
      <c r="CGQ70" s="1002"/>
      <c r="CGR70" s="1002"/>
      <c r="CGS70" s="1002"/>
      <c r="CGT70" s="1002"/>
      <c r="CGU70" s="1002"/>
      <c r="CGV70" s="1002"/>
      <c r="CGW70" s="1002"/>
      <c r="CGX70" s="1002"/>
      <c r="CGY70" s="1002"/>
      <c r="CGZ70" s="1002"/>
      <c r="CHA70" s="1002"/>
      <c r="CHB70" s="1002"/>
      <c r="CHC70" s="1002"/>
      <c r="CHD70" s="1002"/>
      <c r="CHE70" s="1002"/>
      <c r="CHF70" s="1002"/>
      <c r="CHG70" s="1002"/>
      <c r="CHH70" s="1002"/>
      <c r="CHI70" s="1002"/>
      <c r="CHJ70" s="1002"/>
      <c r="CHK70" s="1002"/>
      <c r="CHL70" s="1002"/>
      <c r="CHM70" s="1002"/>
      <c r="CHN70" s="1002"/>
      <c r="CHO70" s="1002"/>
      <c r="CHP70" s="1002"/>
      <c r="CHQ70" s="1002"/>
      <c r="CHR70" s="1002"/>
      <c r="CHS70" s="1002"/>
      <c r="CHT70" s="1002"/>
      <c r="CHU70" s="1002"/>
      <c r="CHV70" s="1002"/>
      <c r="CHW70" s="1002"/>
      <c r="CHX70" s="1002"/>
      <c r="CHY70" s="1002"/>
      <c r="CHZ70" s="1002"/>
      <c r="CIA70" s="1002"/>
      <c r="CIB70" s="1002"/>
      <c r="CIC70" s="1002"/>
      <c r="CID70" s="1002"/>
      <c r="CIE70" s="1002"/>
      <c r="CIF70" s="1002"/>
      <c r="CIG70" s="1002"/>
      <c r="CIH70" s="1002"/>
      <c r="CII70" s="1002"/>
      <c r="CIJ70" s="1002"/>
      <c r="CIK70" s="1002"/>
      <c r="CIL70" s="1002"/>
      <c r="CIM70" s="1002"/>
      <c r="CIN70" s="1002"/>
      <c r="CIO70" s="1002"/>
      <c r="CIP70" s="1002"/>
      <c r="CIQ70" s="1002"/>
      <c r="CIR70" s="1002"/>
      <c r="CIS70" s="1002"/>
      <c r="CIT70" s="1002"/>
      <c r="CIU70" s="1002"/>
      <c r="CIV70" s="1002"/>
      <c r="CIW70" s="1002"/>
      <c r="CIX70" s="1002"/>
      <c r="CIY70" s="1002"/>
      <c r="CIZ70" s="1002"/>
      <c r="CJA70" s="1002"/>
      <c r="CJB70" s="1002"/>
      <c r="CJC70" s="1002"/>
      <c r="CJD70" s="1002"/>
      <c r="CJE70" s="1002"/>
      <c r="CJF70" s="1002"/>
      <c r="CJG70" s="1002"/>
      <c r="CJH70" s="1002"/>
      <c r="CJI70" s="1002"/>
      <c r="CJJ70" s="1002"/>
      <c r="CJK70" s="1002"/>
      <c r="CJL70" s="1002"/>
      <c r="CJM70" s="1002"/>
      <c r="CJN70" s="1002"/>
      <c r="CJO70" s="1002"/>
      <c r="CJP70" s="1002"/>
      <c r="CJQ70" s="1002"/>
      <c r="CJR70" s="1002"/>
      <c r="CJS70" s="1002"/>
      <c r="CJT70" s="1002"/>
      <c r="CJU70" s="1002"/>
      <c r="CJV70" s="1002"/>
      <c r="CJW70" s="1002"/>
      <c r="CJX70" s="1002"/>
      <c r="CJY70" s="1002"/>
      <c r="CJZ70" s="1002"/>
      <c r="CKA70" s="1002"/>
      <c r="CKB70" s="1002"/>
      <c r="CKC70" s="1002"/>
      <c r="CKD70" s="1002"/>
      <c r="CKE70" s="1002"/>
      <c r="CKF70" s="1002"/>
      <c r="CKG70" s="1002"/>
      <c r="CKH70" s="1002"/>
      <c r="CKI70" s="1002"/>
      <c r="CKJ70" s="1002"/>
      <c r="CKK70" s="1002"/>
      <c r="CKL70" s="1002"/>
      <c r="CKM70" s="1002"/>
      <c r="CKN70" s="1002"/>
      <c r="CKO70" s="1002"/>
      <c r="CKP70" s="1002"/>
      <c r="CKQ70" s="1002"/>
      <c r="CKR70" s="1002"/>
      <c r="CKS70" s="1002"/>
      <c r="CKT70" s="1002"/>
      <c r="CKU70" s="1002"/>
      <c r="CKV70" s="1002"/>
      <c r="CKW70" s="1002"/>
      <c r="CKX70" s="1002"/>
      <c r="CKY70" s="1002"/>
      <c r="CKZ70" s="1002"/>
      <c r="CLA70" s="1002"/>
      <c r="CLB70" s="1002"/>
      <c r="CLC70" s="1002"/>
      <c r="CLD70" s="1002"/>
      <c r="CLE70" s="1002"/>
      <c r="CLF70" s="1002"/>
      <c r="CLG70" s="1002"/>
      <c r="CLH70" s="1002"/>
      <c r="CLI70" s="1002"/>
      <c r="CLJ70" s="1002"/>
      <c r="CLK70" s="1002"/>
      <c r="CLL70" s="1002"/>
      <c r="CLM70" s="1002"/>
      <c r="CLN70" s="1002"/>
      <c r="CLO70" s="1002"/>
      <c r="CLP70" s="1002"/>
      <c r="CLQ70" s="1002"/>
      <c r="CLR70" s="1002"/>
      <c r="CLS70" s="1002"/>
      <c r="CLT70" s="1002"/>
      <c r="CLU70" s="1002"/>
      <c r="CLV70" s="1002"/>
      <c r="CLW70" s="1002"/>
      <c r="CLX70" s="1002"/>
      <c r="CLY70" s="1002"/>
      <c r="CLZ70" s="1002"/>
      <c r="CMA70" s="1002"/>
      <c r="CMB70" s="1002"/>
      <c r="CMC70" s="1002"/>
      <c r="CMD70" s="1002"/>
      <c r="CME70" s="1002"/>
      <c r="CMF70" s="1002"/>
      <c r="CMG70" s="1002"/>
      <c r="CMH70" s="1002"/>
      <c r="CMI70" s="1002"/>
      <c r="CMJ70" s="1002"/>
      <c r="CMK70" s="1002"/>
      <c r="CML70" s="1002"/>
      <c r="CMM70" s="1002"/>
      <c r="CMN70" s="1002"/>
      <c r="CMO70" s="1002"/>
      <c r="CMP70" s="1002"/>
      <c r="CMQ70" s="1002"/>
      <c r="CMR70" s="1002"/>
      <c r="CMS70" s="1002"/>
      <c r="CMT70" s="1002"/>
      <c r="CMU70" s="1002"/>
      <c r="CMV70" s="1002"/>
      <c r="CMW70" s="1002"/>
      <c r="CMX70" s="1002"/>
      <c r="CMY70" s="1002"/>
      <c r="CMZ70" s="1002"/>
      <c r="CNA70" s="1002"/>
      <c r="CNB70" s="1002"/>
      <c r="CNC70" s="1002"/>
      <c r="CND70" s="1002"/>
      <c r="CNE70" s="1002"/>
      <c r="CNF70" s="1002"/>
      <c r="CNG70" s="1002"/>
      <c r="CNH70" s="1002"/>
      <c r="CNI70" s="1002"/>
      <c r="CNJ70" s="1002"/>
      <c r="CNK70" s="1002"/>
      <c r="CNL70" s="1002"/>
      <c r="CNM70" s="1002"/>
      <c r="CNN70" s="1002"/>
      <c r="CNO70" s="1002"/>
      <c r="CNP70" s="1002"/>
      <c r="CNQ70" s="1002"/>
      <c r="CNR70" s="1002"/>
      <c r="CNS70" s="1002"/>
      <c r="CNT70" s="1002"/>
      <c r="CNU70" s="1002"/>
      <c r="CNV70" s="1002"/>
      <c r="CNW70" s="1002"/>
      <c r="CNX70" s="1002"/>
      <c r="CNY70" s="1002"/>
      <c r="CNZ70" s="1002"/>
      <c r="COA70" s="1002"/>
      <c r="COB70" s="1002"/>
      <c r="COC70" s="1002"/>
      <c r="COD70" s="1002"/>
      <c r="COE70" s="1002"/>
      <c r="COF70" s="1002"/>
      <c r="COG70" s="1002"/>
      <c r="COH70" s="1002"/>
      <c r="COI70" s="1002"/>
      <c r="COJ70" s="1002"/>
      <c r="COK70" s="1002"/>
      <c r="COL70" s="1002"/>
      <c r="COM70" s="1002"/>
      <c r="CON70" s="1002"/>
      <c r="COO70" s="1002"/>
      <c r="COP70" s="1002"/>
      <c r="COQ70" s="1002"/>
      <c r="COR70" s="1002"/>
      <c r="COS70" s="1002"/>
      <c r="COT70" s="1002"/>
      <c r="COU70" s="1002"/>
      <c r="COV70" s="1002"/>
      <c r="COW70" s="1002"/>
      <c r="COX70" s="1002"/>
      <c r="COY70" s="1002"/>
      <c r="COZ70" s="1002"/>
      <c r="CPA70" s="1002"/>
      <c r="CPB70" s="1002"/>
      <c r="CPC70" s="1002"/>
      <c r="CPD70" s="1002"/>
      <c r="CPE70" s="1002"/>
      <c r="CPF70" s="1002"/>
      <c r="CPG70" s="1002"/>
      <c r="CPH70" s="1002"/>
      <c r="CPI70" s="1002"/>
      <c r="CPJ70" s="1002"/>
      <c r="CPK70" s="1002"/>
      <c r="CPL70" s="1002"/>
      <c r="CPM70" s="1002"/>
      <c r="CPN70" s="1002"/>
      <c r="CPO70" s="1002"/>
      <c r="CPP70" s="1002"/>
      <c r="CPQ70" s="1002"/>
      <c r="CPR70" s="1002"/>
      <c r="CPS70" s="1002"/>
      <c r="CPT70" s="1002"/>
      <c r="CPU70" s="1002"/>
      <c r="CPV70" s="1002"/>
      <c r="CPW70" s="1002"/>
      <c r="CPX70" s="1002"/>
      <c r="CPY70" s="1002"/>
      <c r="CPZ70" s="1002"/>
      <c r="CQA70" s="1002"/>
      <c r="CQB70" s="1002"/>
      <c r="CQC70" s="1002"/>
      <c r="CQD70" s="1002"/>
      <c r="CQE70" s="1002"/>
      <c r="CQF70" s="1002"/>
      <c r="CQG70" s="1002"/>
      <c r="CQH70" s="1002"/>
      <c r="CQI70" s="1002"/>
      <c r="CQJ70" s="1002"/>
      <c r="CQK70" s="1002"/>
      <c r="CQL70" s="1002"/>
      <c r="CQM70" s="1002"/>
      <c r="CQN70" s="1002"/>
      <c r="CQO70" s="1002"/>
      <c r="CQP70" s="1002"/>
      <c r="CQQ70" s="1002"/>
      <c r="CQR70" s="1002"/>
      <c r="CQS70" s="1002"/>
      <c r="CQT70" s="1002"/>
      <c r="CQU70" s="1002"/>
      <c r="CQV70" s="1002"/>
      <c r="CQW70" s="1002"/>
      <c r="CQX70" s="1002"/>
      <c r="CQY70" s="1002"/>
      <c r="CQZ70" s="1002"/>
      <c r="CRA70" s="1002"/>
      <c r="CRB70" s="1002"/>
      <c r="CRC70" s="1002"/>
      <c r="CRD70" s="1002"/>
      <c r="CRE70" s="1002"/>
      <c r="CRF70" s="1002"/>
      <c r="CRG70" s="1002"/>
      <c r="CRH70" s="1002"/>
      <c r="CRI70" s="1002"/>
      <c r="CRJ70" s="1002"/>
      <c r="CRK70" s="1002"/>
      <c r="CRL70" s="1002"/>
      <c r="CRM70" s="1002"/>
      <c r="CRN70" s="1002"/>
      <c r="CRO70" s="1002"/>
      <c r="CRP70" s="1002"/>
      <c r="CRQ70" s="1002"/>
      <c r="CRR70" s="1002"/>
      <c r="CRS70" s="1002"/>
      <c r="CRT70" s="1002"/>
      <c r="CRU70" s="1002"/>
      <c r="CRV70" s="1002"/>
      <c r="CRW70" s="1002"/>
      <c r="CRX70" s="1002"/>
      <c r="CRY70" s="1002"/>
      <c r="CRZ70" s="1002"/>
      <c r="CSA70" s="1002"/>
      <c r="CSB70" s="1002"/>
      <c r="CSC70" s="1002"/>
      <c r="CSD70" s="1002"/>
      <c r="CSE70" s="1002"/>
      <c r="CSF70" s="1002"/>
      <c r="CSG70" s="1002"/>
      <c r="CSH70" s="1002"/>
      <c r="CSI70" s="1002"/>
      <c r="CSJ70" s="1002"/>
      <c r="CSK70" s="1002"/>
      <c r="CSL70" s="1002"/>
      <c r="CSM70" s="1002"/>
      <c r="CSN70" s="1002"/>
      <c r="CSO70" s="1002"/>
      <c r="CSP70" s="1002"/>
      <c r="CSQ70" s="1002"/>
      <c r="CSR70" s="1002"/>
      <c r="CSS70" s="1002"/>
      <c r="CST70" s="1002"/>
      <c r="CSU70" s="1002"/>
      <c r="CSV70" s="1002"/>
      <c r="CSW70" s="1002"/>
      <c r="CSX70" s="1002"/>
      <c r="CSY70" s="1002"/>
      <c r="CSZ70" s="1002"/>
      <c r="CTA70" s="1002"/>
      <c r="CTB70" s="1002"/>
      <c r="CTC70" s="1002"/>
      <c r="CTD70" s="1002"/>
      <c r="CTE70" s="1002"/>
      <c r="CTF70" s="1002"/>
      <c r="CTG70" s="1002"/>
      <c r="CTH70" s="1002"/>
      <c r="CTI70" s="1002"/>
      <c r="CTJ70" s="1002"/>
      <c r="CTK70" s="1002"/>
      <c r="CTL70" s="1002"/>
      <c r="CTM70" s="1002"/>
      <c r="CTN70" s="1002"/>
      <c r="CTO70" s="1002"/>
      <c r="CTP70" s="1002"/>
      <c r="CTQ70" s="1002"/>
      <c r="CTR70" s="1002"/>
      <c r="CTS70" s="1002"/>
      <c r="CTT70" s="1002"/>
      <c r="CTU70" s="1002"/>
      <c r="CTV70" s="1002"/>
      <c r="CTW70" s="1002"/>
      <c r="CTX70" s="1002"/>
      <c r="CTY70" s="1002"/>
      <c r="CTZ70" s="1002"/>
      <c r="CUA70" s="1002"/>
      <c r="CUB70" s="1002"/>
      <c r="CUC70" s="1002"/>
      <c r="CUD70" s="1002"/>
      <c r="CUE70" s="1002"/>
      <c r="CUF70" s="1002"/>
      <c r="CUG70" s="1002"/>
      <c r="CUH70" s="1002"/>
      <c r="CUI70" s="1002"/>
      <c r="CUJ70" s="1002"/>
      <c r="CUK70" s="1002"/>
      <c r="CUL70" s="1002"/>
      <c r="CUM70" s="1002"/>
      <c r="CUN70" s="1002"/>
      <c r="CUO70" s="1002"/>
      <c r="CUP70" s="1002"/>
      <c r="CUQ70" s="1002"/>
      <c r="CUR70" s="1002"/>
      <c r="CUS70" s="1002"/>
      <c r="CUT70" s="1002"/>
      <c r="CUU70" s="1002"/>
      <c r="CUV70" s="1002"/>
      <c r="CUW70" s="1002"/>
      <c r="CUX70" s="1002"/>
      <c r="CUY70" s="1002"/>
      <c r="CUZ70" s="1002"/>
      <c r="CVA70" s="1002"/>
      <c r="CVB70" s="1002"/>
      <c r="CVC70" s="1002"/>
      <c r="CVD70" s="1002"/>
      <c r="CVE70" s="1002"/>
      <c r="CVF70" s="1002"/>
      <c r="CVG70" s="1002"/>
      <c r="CVH70" s="1002"/>
      <c r="CVI70" s="1002"/>
      <c r="CVJ70" s="1002"/>
      <c r="CVK70" s="1002"/>
      <c r="CVL70" s="1002"/>
      <c r="CVM70" s="1002"/>
      <c r="CVN70" s="1002"/>
      <c r="CVO70" s="1002"/>
      <c r="CVP70" s="1002"/>
      <c r="CVQ70" s="1002"/>
      <c r="CVR70" s="1002"/>
      <c r="CVS70" s="1002"/>
      <c r="CVT70" s="1002"/>
      <c r="CVU70" s="1002"/>
      <c r="CVV70" s="1002"/>
      <c r="CVW70" s="1002"/>
      <c r="CVX70" s="1002"/>
      <c r="CVY70" s="1002"/>
      <c r="CVZ70" s="1002"/>
      <c r="CWA70" s="1002"/>
      <c r="CWB70" s="1002"/>
      <c r="CWC70" s="1002"/>
      <c r="CWD70" s="1002"/>
      <c r="CWE70" s="1002"/>
      <c r="CWF70" s="1002"/>
      <c r="CWG70" s="1002"/>
      <c r="CWH70" s="1002"/>
      <c r="CWI70" s="1002"/>
      <c r="CWJ70" s="1002"/>
      <c r="CWK70" s="1002"/>
      <c r="CWL70" s="1002"/>
      <c r="CWM70" s="1002"/>
      <c r="CWN70" s="1002"/>
      <c r="CWO70" s="1002"/>
      <c r="CWP70" s="1002"/>
      <c r="CWQ70" s="1002"/>
      <c r="CWR70" s="1002"/>
      <c r="CWS70" s="1002"/>
      <c r="CWT70" s="1002"/>
      <c r="CWU70" s="1002"/>
      <c r="CWV70" s="1002"/>
      <c r="CWW70" s="1002"/>
      <c r="CWX70" s="1002"/>
      <c r="CWY70" s="1002"/>
      <c r="CWZ70" s="1002"/>
      <c r="CXA70" s="1002"/>
      <c r="CXB70" s="1002"/>
      <c r="CXC70" s="1002"/>
      <c r="CXD70" s="1002"/>
      <c r="CXE70" s="1002"/>
      <c r="CXF70" s="1002"/>
      <c r="CXG70" s="1002"/>
      <c r="CXH70" s="1002"/>
      <c r="CXI70" s="1002"/>
      <c r="CXJ70" s="1002"/>
      <c r="CXK70" s="1002"/>
      <c r="CXL70" s="1002"/>
      <c r="CXM70" s="1002"/>
      <c r="CXN70" s="1002"/>
      <c r="CXO70" s="1002"/>
      <c r="CXP70" s="1002"/>
      <c r="CXQ70" s="1002"/>
      <c r="CXR70" s="1002"/>
      <c r="CXS70" s="1002"/>
      <c r="CXT70" s="1002"/>
      <c r="CXU70" s="1002"/>
      <c r="CXV70" s="1002"/>
      <c r="CXW70" s="1002"/>
      <c r="CXX70" s="1002"/>
      <c r="CXY70" s="1002"/>
      <c r="CXZ70" s="1002"/>
      <c r="CYA70" s="1002"/>
      <c r="CYB70" s="1002"/>
      <c r="CYC70" s="1002"/>
      <c r="CYD70" s="1002"/>
      <c r="CYE70" s="1002"/>
      <c r="CYF70" s="1002"/>
      <c r="CYG70" s="1002"/>
      <c r="CYH70" s="1002"/>
      <c r="CYI70" s="1002"/>
      <c r="CYJ70" s="1002"/>
      <c r="CYK70" s="1002"/>
      <c r="CYL70" s="1002"/>
      <c r="CYM70" s="1002"/>
      <c r="CYN70" s="1002"/>
      <c r="CYO70" s="1002"/>
      <c r="CYP70" s="1002"/>
      <c r="CYQ70" s="1002"/>
      <c r="CYR70" s="1002"/>
      <c r="CYS70" s="1002"/>
      <c r="CYT70" s="1002"/>
      <c r="CYU70" s="1002"/>
      <c r="CYV70" s="1002"/>
      <c r="CYW70" s="1002"/>
      <c r="CYX70" s="1002"/>
      <c r="CYY70" s="1002"/>
      <c r="CYZ70" s="1002"/>
      <c r="CZA70" s="1002"/>
      <c r="CZB70" s="1002"/>
      <c r="CZC70" s="1002"/>
      <c r="CZD70" s="1002"/>
      <c r="CZE70" s="1002"/>
      <c r="CZF70" s="1002"/>
      <c r="CZG70" s="1002"/>
      <c r="CZH70" s="1002"/>
      <c r="CZI70" s="1002"/>
      <c r="CZJ70" s="1002"/>
      <c r="CZK70" s="1002"/>
      <c r="CZL70" s="1002"/>
      <c r="CZM70" s="1002"/>
      <c r="CZN70" s="1002"/>
      <c r="CZO70" s="1002"/>
      <c r="CZP70" s="1002"/>
      <c r="CZQ70" s="1002"/>
      <c r="CZR70" s="1002"/>
      <c r="CZS70" s="1002"/>
      <c r="CZT70" s="1002"/>
      <c r="CZU70" s="1002"/>
      <c r="CZV70" s="1002"/>
      <c r="CZW70" s="1002"/>
      <c r="CZX70" s="1002"/>
      <c r="CZY70" s="1002"/>
      <c r="CZZ70" s="1002"/>
      <c r="DAA70" s="1002"/>
      <c r="DAB70" s="1002"/>
      <c r="DAC70" s="1002"/>
      <c r="DAD70" s="1002"/>
      <c r="DAE70" s="1002"/>
      <c r="DAF70" s="1002"/>
      <c r="DAG70" s="1002"/>
      <c r="DAH70" s="1002"/>
      <c r="DAI70" s="1002"/>
      <c r="DAJ70" s="1002"/>
      <c r="DAK70" s="1002"/>
      <c r="DAL70" s="1002"/>
      <c r="DAM70" s="1002"/>
      <c r="DAN70" s="1002"/>
      <c r="DAO70" s="1002"/>
      <c r="DAP70" s="1002"/>
      <c r="DAQ70" s="1002"/>
      <c r="DAR70" s="1002"/>
      <c r="DAS70" s="1002"/>
      <c r="DAT70" s="1002"/>
      <c r="DAU70" s="1002"/>
      <c r="DAV70" s="1002"/>
      <c r="DAW70" s="1002"/>
      <c r="DAX70" s="1002"/>
      <c r="DAY70" s="1002"/>
      <c r="DAZ70" s="1002"/>
      <c r="DBA70" s="1002"/>
      <c r="DBB70" s="1002"/>
      <c r="DBC70" s="1002"/>
      <c r="DBD70" s="1002"/>
      <c r="DBE70" s="1002"/>
      <c r="DBF70" s="1002"/>
      <c r="DBG70" s="1002"/>
      <c r="DBH70" s="1002"/>
      <c r="DBI70" s="1002"/>
      <c r="DBJ70" s="1002"/>
      <c r="DBK70" s="1002"/>
      <c r="DBL70" s="1002"/>
      <c r="DBM70" s="1002"/>
      <c r="DBN70" s="1002"/>
      <c r="DBO70" s="1002"/>
      <c r="DBP70" s="1002"/>
      <c r="DBQ70" s="1002"/>
      <c r="DBR70" s="1002"/>
      <c r="DBS70" s="1002"/>
      <c r="DBT70" s="1002"/>
      <c r="DBU70" s="1002"/>
      <c r="DBV70" s="1002"/>
      <c r="DBW70" s="1002"/>
      <c r="DBX70" s="1002"/>
      <c r="DBY70" s="1002"/>
      <c r="DBZ70" s="1002"/>
      <c r="DCA70" s="1002"/>
      <c r="DCB70" s="1002"/>
      <c r="DCC70" s="1002"/>
      <c r="DCD70" s="1002"/>
      <c r="DCE70" s="1002"/>
      <c r="DCF70" s="1002"/>
      <c r="DCG70" s="1002"/>
      <c r="DCH70" s="1002"/>
      <c r="DCI70" s="1002"/>
      <c r="DCJ70" s="1002"/>
      <c r="DCK70" s="1002"/>
      <c r="DCL70" s="1002"/>
      <c r="DCM70" s="1002"/>
      <c r="DCN70" s="1002"/>
      <c r="DCO70" s="1002"/>
      <c r="DCP70" s="1002"/>
      <c r="DCQ70" s="1002"/>
      <c r="DCR70" s="1002"/>
      <c r="DCS70" s="1002"/>
      <c r="DCT70" s="1002"/>
      <c r="DCU70" s="1002"/>
      <c r="DCV70" s="1002"/>
      <c r="DCW70" s="1002"/>
      <c r="DCX70" s="1002"/>
      <c r="DCY70" s="1002"/>
      <c r="DCZ70" s="1002"/>
      <c r="DDA70" s="1002"/>
      <c r="DDB70" s="1002"/>
      <c r="DDC70" s="1002"/>
      <c r="DDD70" s="1002"/>
      <c r="DDE70" s="1002"/>
      <c r="DDF70" s="1002"/>
      <c r="DDG70" s="1002"/>
      <c r="DDH70" s="1002"/>
      <c r="DDI70" s="1002"/>
      <c r="DDJ70" s="1002"/>
      <c r="DDK70" s="1002"/>
      <c r="DDL70" s="1002"/>
      <c r="DDM70" s="1002"/>
      <c r="DDN70" s="1002"/>
      <c r="DDO70" s="1002"/>
      <c r="DDP70" s="1002"/>
      <c r="DDQ70" s="1002"/>
      <c r="DDR70" s="1002"/>
      <c r="DDS70" s="1002"/>
      <c r="DDT70" s="1002"/>
      <c r="DDU70" s="1002"/>
      <c r="DDV70" s="1002"/>
      <c r="DDW70" s="1002"/>
      <c r="DDX70" s="1002"/>
      <c r="DDY70" s="1002"/>
      <c r="DDZ70" s="1002"/>
      <c r="DEA70" s="1002"/>
      <c r="DEB70" s="1002"/>
      <c r="DEC70" s="1002"/>
      <c r="DED70" s="1002"/>
      <c r="DEE70" s="1002"/>
      <c r="DEF70" s="1002"/>
      <c r="DEG70" s="1002"/>
      <c r="DEH70" s="1002"/>
      <c r="DEI70" s="1002"/>
      <c r="DEJ70" s="1002"/>
      <c r="DEK70" s="1002"/>
      <c r="DEL70" s="1002"/>
      <c r="DEM70" s="1002"/>
      <c r="DEN70" s="1002"/>
      <c r="DEO70" s="1002"/>
      <c r="DEP70" s="1002"/>
      <c r="DEQ70" s="1002"/>
      <c r="DER70" s="1002"/>
      <c r="DES70" s="1002"/>
      <c r="DET70" s="1002"/>
      <c r="DEU70" s="1002"/>
      <c r="DEV70" s="1002"/>
      <c r="DEW70" s="1002"/>
      <c r="DEX70" s="1002"/>
      <c r="DEY70" s="1002"/>
      <c r="DEZ70" s="1002"/>
      <c r="DFA70" s="1002"/>
      <c r="DFB70" s="1002"/>
      <c r="DFC70" s="1002"/>
      <c r="DFD70" s="1002"/>
      <c r="DFE70" s="1002"/>
      <c r="DFF70" s="1002"/>
      <c r="DFG70" s="1002"/>
      <c r="DFH70" s="1002"/>
      <c r="DFI70" s="1002"/>
      <c r="DFJ70" s="1002"/>
      <c r="DFK70" s="1002"/>
      <c r="DFL70" s="1002"/>
      <c r="DFM70" s="1002"/>
      <c r="DFN70" s="1002"/>
      <c r="DFO70" s="1002"/>
      <c r="DFP70" s="1002"/>
      <c r="DFQ70" s="1002"/>
      <c r="DFR70" s="1002"/>
      <c r="DFS70" s="1002"/>
      <c r="DFT70" s="1002"/>
      <c r="DFU70" s="1002"/>
      <c r="DFV70" s="1002"/>
      <c r="DFW70" s="1002"/>
      <c r="DFX70" s="1002"/>
      <c r="DFY70" s="1002"/>
      <c r="DFZ70" s="1002"/>
      <c r="DGA70" s="1002"/>
      <c r="DGB70" s="1002"/>
      <c r="DGC70" s="1002"/>
      <c r="DGD70" s="1002"/>
      <c r="DGE70" s="1002"/>
      <c r="DGF70" s="1002"/>
      <c r="DGG70" s="1002"/>
      <c r="DGH70" s="1002"/>
      <c r="DGI70" s="1002"/>
      <c r="DGJ70" s="1002"/>
      <c r="DGK70" s="1002"/>
      <c r="DGL70" s="1002"/>
      <c r="DGM70" s="1002"/>
      <c r="DGN70" s="1002"/>
      <c r="DGO70" s="1002"/>
      <c r="DGP70" s="1002"/>
      <c r="DGQ70" s="1002"/>
      <c r="DGR70" s="1002"/>
      <c r="DGS70" s="1002"/>
      <c r="DGT70" s="1002"/>
      <c r="DGU70" s="1002"/>
      <c r="DGV70" s="1002"/>
      <c r="DGW70" s="1002"/>
      <c r="DGX70" s="1002"/>
      <c r="DGY70" s="1002"/>
      <c r="DGZ70" s="1002"/>
      <c r="DHA70" s="1002"/>
      <c r="DHB70" s="1002"/>
      <c r="DHC70" s="1002"/>
      <c r="DHD70" s="1002"/>
      <c r="DHE70" s="1002"/>
      <c r="DHF70" s="1002"/>
      <c r="DHG70" s="1002"/>
      <c r="DHH70" s="1002"/>
      <c r="DHI70" s="1002"/>
      <c r="DHJ70" s="1002"/>
      <c r="DHK70" s="1002"/>
      <c r="DHL70" s="1002"/>
      <c r="DHM70" s="1002"/>
      <c r="DHN70" s="1002"/>
      <c r="DHO70" s="1002"/>
      <c r="DHP70" s="1002"/>
      <c r="DHQ70" s="1002"/>
      <c r="DHR70" s="1002"/>
      <c r="DHS70" s="1002"/>
      <c r="DHT70" s="1002"/>
      <c r="DHU70" s="1002"/>
      <c r="DHV70" s="1002"/>
      <c r="DHW70" s="1002"/>
      <c r="DHX70" s="1002"/>
      <c r="DHY70" s="1002"/>
      <c r="DHZ70" s="1002"/>
      <c r="DIA70" s="1002"/>
      <c r="DIB70" s="1002"/>
      <c r="DIC70" s="1002"/>
      <c r="DID70" s="1002"/>
      <c r="DIE70" s="1002"/>
      <c r="DIF70" s="1002"/>
      <c r="DIG70" s="1002"/>
      <c r="DIH70" s="1002"/>
      <c r="DII70" s="1002"/>
      <c r="DIJ70" s="1002"/>
      <c r="DIK70" s="1002"/>
      <c r="DIL70" s="1002"/>
      <c r="DIM70" s="1002"/>
      <c r="DIN70" s="1002"/>
      <c r="DIO70" s="1002"/>
      <c r="DIP70" s="1002"/>
      <c r="DIQ70" s="1002"/>
      <c r="DIR70" s="1002"/>
      <c r="DIS70" s="1002"/>
      <c r="DIT70" s="1002"/>
      <c r="DIU70" s="1002"/>
      <c r="DIV70" s="1002"/>
      <c r="DIW70" s="1002"/>
      <c r="DIX70" s="1002"/>
      <c r="DIY70" s="1002"/>
      <c r="DIZ70" s="1002"/>
      <c r="DJA70" s="1002"/>
      <c r="DJB70" s="1002"/>
      <c r="DJC70" s="1002"/>
      <c r="DJD70" s="1002"/>
      <c r="DJE70" s="1002"/>
      <c r="DJF70" s="1002"/>
      <c r="DJG70" s="1002"/>
      <c r="DJH70" s="1002"/>
      <c r="DJI70" s="1002"/>
      <c r="DJJ70" s="1002"/>
      <c r="DJK70" s="1002"/>
      <c r="DJL70" s="1002"/>
      <c r="DJM70" s="1002"/>
      <c r="DJN70" s="1002"/>
      <c r="DJO70" s="1002"/>
      <c r="DJP70" s="1002"/>
      <c r="DJQ70" s="1002"/>
      <c r="DJR70" s="1002"/>
      <c r="DJS70" s="1002"/>
      <c r="DJT70" s="1002"/>
      <c r="DJU70" s="1002"/>
      <c r="DJV70" s="1002"/>
      <c r="DJW70" s="1002"/>
      <c r="DJX70" s="1002"/>
      <c r="DJY70" s="1002"/>
      <c r="DJZ70" s="1002"/>
      <c r="DKA70" s="1002"/>
      <c r="DKB70" s="1002"/>
      <c r="DKC70" s="1002"/>
      <c r="DKD70" s="1002"/>
      <c r="DKE70" s="1002"/>
      <c r="DKF70" s="1002"/>
      <c r="DKG70" s="1002"/>
      <c r="DKH70" s="1002"/>
      <c r="DKI70" s="1002"/>
      <c r="DKJ70" s="1002"/>
      <c r="DKK70" s="1002"/>
      <c r="DKL70" s="1002"/>
      <c r="DKM70" s="1002"/>
      <c r="DKN70" s="1002"/>
      <c r="DKO70" s="1002"/>
      <c r="DKP70" s="1002"/>
      <c r="DKQ70" s="1002"/>
      <c r="DKR70" s="1002"/>
      <c r="DKS70" s="1002"/>
      <c r="DKT70" s="1002"/>
      <c r="DKU70" s="1002"/>
      <c r="DKV70" s="1002"/>
      <c r="DKW70" s="1002"/>
      <c r="DKX70" s="1002"/>
      <c r="DKY70" s="1002"/>
      <c r="DKZ70" s="1002"/>
      <c r="DLA70" s="1002"/>
      <c r="DLB70" s="1002"/>
      <c r="DLC70" s="1002"/>
      <c r="DLD70" s="1002"/>
      <c r="DLE70" s="1002"/>
      <c r="DLF70" s="1002"/>
      <c r="DLG70" s="1002"/>
      <c r="DLH70" s="1002"/>
      <c r="DLI70" s="1002"/>
      <c r="DLJ70" s="1002"/>
      <c r="DLK70" s="1002"/>
      <c r="DLL70" s="1002"/>
      <c r="DLM70" s="1002"/>
      <c r="DLN70" s="1002"/>
      <c r="DLO70" s="1002"/>
      <c r="DLP70" s="1002"/>
      <c r="DLQ70" s="1002"/>
      <c r="DLR70" s="1002"/>
      <c r="DLS70" s="1002"/>
      <c r="DLT70" s="1002"/>
      <c r="DLU70" s="1002"/>
      <c r="DLV70" s="1002"/>
      <c r="DLW70" s="1002"/>
      <c r="DLX70" s="1002"/>
      <c r="DLY70" s="1002"/>
      <c r="DLZ70" s="1002"/>
      <c r="DMA70" s="1002"/>
      <c r="DMB70" s="1002"/>
      <c r="DMC70" s="1002"/>
      <c r="DMD70" s="1002"/>
      <c r="DME70" s="1002"/>
      <c r="DMF70" s="1002"/>
      <c r="DMG70" s="1002"/>
      <c r="DMH70" s="1002"/>
      <c r="DMI70" s="1002"/>
      <c r="DMJ70" s="1002"/>
      <c r="DMK70" s="1002"/>
      <c r="DML70" s="1002"/>
      <c r="DMM70" s="1002"/>
      <c r="DMN70" s="1002"/>
      <c r="DMO70" s="1002"/>
      <c r="DMP70" s="1002"/>
      <c r="DMQ70" s="1002"/>
      <c r="DMR70" s="1002"/>
      <c r="DMS70" s="1002"/>
      <c r="DMT70" s="1002"/>
      <c r="DMU70" s="1002"/>
      <c r="DMV70" s="1002"/>
      <c r="DMW70" s="1002"/>
      <c r="DMX70" s="1002"/>
      <c r="DMY70" s="1002"/>
      <c r="DMZ70" s="1002"/>
      <c r="DNA70" s="1002"/>
      <c r="DNB70" s="1002"/>
      <c r="DNC70" s="1002"/>
      <c r="DND70" s="1002"/>
      <c r="DNE70" s="1002"/>
      <c r="DNF70" s="1002"/>
      <c r="DNG70" s="1002"/>
      <c r="DNH70" s="1002"/>
      <c r="DNI70" s="1002"/>
      <c r="DNJ70" s="1002"/>
      <c r="DNK70" s="1002"/>
      <c r="DNL70" s="1002"/>
      <c r="DNM70" s="1002"/>
      <c r="DNN70" s="1002"/>
      <c r="DNO70" s="1002"/>
      <c r="DNP70" s="1002"/>
      <c r="DNQ70" s="1002"/>
      <c r="DNR70" s="1002"/>
      <c r="DNS70" s="1002"/>
      <c r="DNT70" s="1002"/>
      <c r="DNU70" s="1002"/>
      <c r="DNV70" s="1002"/>
      <c r="DNW70" s="1002"/>
      <c r="DNX70" s="1002"/>
      <c r="DNY70" s="1002"/>
      <c r="DNZ70" s="1002"/>
      <c r="DOA70" s="1002"/>
      <c r="DOB70" s="1002"/>
      <c r="DOC70" s="1002"/>
      <c r="DOD70" s="1002"/>
      <c r="DOE70" s="1002"/>
      <c r="DOF70" s="1002"/>
      <c r="DOG70" s="1002"/>
      <c r="DOH70" s="1002"/>
      <c r="DOI70" s="1002"/>
      <c r="DOJ70" s="1002"/>
      <c r="DOK70" s="1002"/>
      <c r="DOL70" s="1002"/>
      <c r="DOM70" s="1002"/>
      <c r="DON70" s="1002"/>
      <c r="DOO70" s="1002"/>
      <c r="DOP70" s="1002"/>
      <c r="DOQ70" s="1002"/>
      <c r="DOR70" s="1002"/>
      <c r="DOS70" s="1002"/>
      <c r="DOT70" s="1002"/>
      <c r="DOU70" s="1002"/>
      <c r="DOV70" s="1002"/>
      <c r="DOW70" s="1002"/>
      <c r="DOX70" s="1002"/>
      <c r="DOY70" s="1002"/>
      <c r="DOZ70" s="1002"/>
      <c r="DPA70" s="1002"/>
      <c r="DPB70" s="1002"/>
      <c r="DPC70" s="1002"/>
      <c r="DPD70" s="1002"/>
      <c r="DPE70" s="1002"/>
      <c r="DPF70" s="1002"/>
      <c r="DPG70" s="1002"/>
      <c r="DPH70" s="1002"/>
      <c r="DPI70" s="1002"/>
      <c r="DPJ70" s="1002"/>
      <c r="DPK70" s="1002"/>
      <c r="DPL70" s="1002"/>
      <c r="DPM70" s="1002"/>
      <c r="DPN70" s="1002"/>
      <c r="DPO70" s="1002"/>
      <c r="DPP70" s="1002"/>
      <c r="DPQ70" s="1002"/>
      <c r="DPR70" s="1002"/>
      <c r="DPS70" s="1002"/>
      <c r="DPT70" s="1002"/>
      <c r="DPU70" s="1002"/>
      <c r="DPV70" s="1002"/>
      <c r="DPW70" s="1002"/>
      <c r="DPX70" s="1002"/>
      <c r="DPY70" s="1002"/>
      <c r="DPZ70" s="1002"/>
      <c r="DQA70" s="1002"/>
      <c r="DQB70" s="1002"/>
      <c r="DQC70" s="1002"/>
      <c r="DQD70" s="1002"/>
      <c r="DQE70" s="1002"/>
      <c r="DQF70" s="1002"/>
      <c r="DQG70" s="1002"/>
      <c r="DQH70" s="1002"/>
      <c r="DQI70" s="1002"/>
      <c r="DQJ70" s="1002"/>
      <c r="DQK70" s="1002"/>
      <c r="DQL70" s="1002"/>
      <c r="DQM70" s="1002"/>
      <c r="DQN70" s="1002"/>
      <c r="DQO70" s="1002"/>
      <c r="DQP70" s="1002"/>
      <c r="DQQ70" s="1002"/>
      <c r="DQR70" s="1002"/>
      <c r="DQS70" s="1002"/>
      <c r="DQT70" s="1002"/>
      <c r="DQU70" s="1002"/>
      <c r="DQV70" s="1002"/>
      <c r="DQW70" s="1002"/>
      <c r="DQX70" s="1002"/>
      <c r="DQY70" s="1002"/>
      <c r="DQZ70" s="1002"/>
      <c r="DRA70" s="1002"/>
      <c r="DRB70" s="1002"/>
      <c r="DRC70" s="1002"/>
      <c r="DRD70" s="1002"/>
      <c r="DRE70" s="1002"/>
      <c r="DRF70" s="1002"/>
      <c r="DRG70" s="1002"/>
      <c r="DRH70" s="1002"/>
      <c r="DRI70" s="1002"/>
      <c r="DRJ70" s="1002"/>
      <c r="DRK70" s="1002"/>
      <c r="DRL70" s="1002"/>
      <c r="DRM70" s="1002"/>
      <c r="DRN70" s="1002"/>
      <c r="DRO70" s="1002"/>
      <c r="DRP70" s="1002"/>
      <c r="DRQ70" s="1002"/>
      <c r="DRR70" s="1002"/>
      <c r="DRS70" s="1002"/>
      <c r="DRT70" s="1002"/>
      <c r="DRU70" s="1002"/>
      <c r="DRV70" s="1002"/>
      <c r="DRW70" s="1002"/>
      <c r="DRX70" s="1002"/>
      <c r="DRY70" s="1002"/>
      <c r="DRZ70" s="1002"/>
      <c r="DSA70" s="1002"/>
      <c r="DSB70" s="1002"/>
      <c r="DSC70" s="1002"/>
      <c r="DSD70" s="1002"/>
      <c r="DSE70" s="1002"/>
      <c r="DSF70" s="1002"/>
      <c r="DSG70" s="1002"/>
      <c r="DSH70" s="1002"/>
      <c r="DSI70" s="1002"/>
      <c r="DSJ70" s="1002"/>
      <c r="DSK70" s="1002"/>
      <c r="DSL70" s="1002"/>
      <c r="DSM70" s="1002"/>
      <c r="DSN70" s="1002"/>
      <c r="DSO70" s="1002"/>
      <c r="DSP70" s="1002"/>
      <c r="DSQ70" s="1002"/>
      <c r="DSR70" s="1002"/>
      <c r="DSS70" s="1002"/>
      <c r="DST70" s="1002"/>
      <c r="DSU70" s="1002"/>
      <c r="DSV70" s="1002"/>
      <c r="DSW70" s="1002"/>
      <c r="DSX70" s="1002"/>
      <c r="DSY70" s="1002"/>
      <c r="DSZ70" s="1002"/>
      <c r="DTA70" s="1002"/>
      <c r="DTB70" s="1002"/>
      <c r="DTC70" s="1002"/>
      <c r="DTD70" s="1002"/>
      <c r="DTE70" s="1002"/>
      <c r="DTF70" s="1002"/>
      <c r="DTG70" s="1002"/>
      <c r="DTH70" s="1002"/>
      <c r="DTI70" s="1002"/>
      <c r="DTJ70" s="1002"/>
      <c r="DTK70" s="1002"/>
      <c r="DTL70" s="1002"/>
      <c r="DTM70" s="1002"/>
      <c r="DTN70" s="1002"/>
      <c r="DTO70" s="1002"/>
      <c r="DTP70" s="1002"/>
      <c r="DTQ70" s="1002"/>
      <c r="DTR70" s="1002"/>
      <c r="DTS70" s="1002"/>
      <c r="DTT70" s="1002"/>
      <c r="DTU70" s="1002"/>
      <c r="DTV70" s="1002"/>
      <c r="DTW70" s="1002"/>
      <c r="DTX70" s="1002"/>
      <c r="DTY70" s="1002"/>
      <c r="DTZ70" s="1002"/>
      <c r="DUA70" s="1002"/>
      <c r="DUB70" s="1002"/>
      <c r="DUC70" s="1002"/>
      <c r="DUD70" s="1002"/>
      <c r="DUE70" s="1002"/>
      <c r="DUF70" s="1002"/>
      <c r="DUG70" s="1002"/>
      <c r="DUH70" s="1002"/>
      <c r="DUI70" s="1002"/>
      <c r="DUJ70" s="1002"/>
      <c r="DUK70" s="1002"/>
      <c r="DUL70" s="1002"/>
      <c r="DUM70" s="1002"/>
      <c r="DUN70" s="1002"/>
      <c r="DUO70" s="1002"/>
      <c r="DUP70" s="1002"/>
      <c r="DUQ70" s="1002"/>
      <c r="DUR70" s="1002"/>
      <c r="DUS70" s="1002"/>
      <c r="DUT70" s="1002"/>
      <c r="DUU70" s="1002"/>
      <c r="DUV70" s="1002"/>
      <c r="DUW70" s="1002"/>
      <c r="DUX70" s="1002"/>
      <c r="DUY70" s="1002"/>
      <c r="DUZ70" s="1002"/>
      <c r="DVA70" s="1002"/>
      <c r="DVB70" s="1002"/>
      <c r="DVC70" s="1002"/>
      <c r="DVD70" s="1002"/>
      <c r="DVE70" s="1002"/>
      <c r="DVF70" s="1002"/>
      <c r="DVG70" s="1002"/>
      <c r="DVH70" s="1002"/>
      <c r="DVI70" s="1002"/>
      <c r="DVJ70" s="1002"/>
      <c r="DVK70" s="1002"/>
      <c r="DVL70" s="1002"/>
      <c r="DVM70" s="1002"/>
      <c r="DVN70" s="1002"/>
      <c r="DVO70" s="1002"/>
      <c r="DVP70" s="1002"/>
      <c r="DVQ70" s="1002"/>
      <c r="DVR70" s="1002"/>
      <c r="DVS70" s="1002"/>
      <c r="DVT70" s="1002"/>
      <c r="DVU70" s="1002"/>
      <c r="DVV70" s="1002"/>
      <c r="DVW70" s="1002"/>
      <c r="DVX70" s="1002"/>
      <c r="DVY70" s="1002"/>
      <c r="DVZ70" s="1002"/>
      <c r="DWA70" s="1002"/>
      <c r="DWB70" s="1002"/>
      <c r="DWC70" s="1002"/>
      <c r="DWD70" s="1002"/>
      <c r="DWE70" s="1002"/>
      <c r="DWF70" s="1002"/>
      <c r="DWG70" s="1002"/>
      <c r="DWH70" s="1002"/>
      <c r="DWI70" s="1002"/>
      <c r="DWJ70" s="1002"/>
      <c r="DWK70" s="1002"/>
      <c r="DWL70" s="1002"/>
      <c r="DWM70" s="1002"/>
      <c r="DWN70" s="1002"/>
      <c r="DWO70" s="1002"/>
      <c r="DWP70" s="1002"/>
      <c r="DWQ70" s="1002"/>
      <c r="DWR70" s="1002"/>
      <c r="DWS70" s="1002"/>
      <c r="DWT70" s="1002"/>
      <c r="DWU70" s="1002"/>
      <c r="DWV70" s="1002"/>
      <c r="DWW70" s="1002"/>
      <c r="DWX70" s="1002"/>
      <c r="DWY70" s="1002"/>
      <c r="DWZ70" s="1002"/>
      <c r="DXA70" s="1002"/>
      <c r="DXB70" s="1002"/>
      <c r="DXC70" s="1002"/>
      <c r="DXD70" s="1002"/>
      <c r="DXE70" s="1002"/>
      <c r="DXF70" s="1002"/>
      <c r="DXG70" s="1002"/>
      <c r="DXH70" s="1002"/>
      <c r="DXI70" s="1002"/>
      <c r="DXJ70" s="1002"/>
      <c r="DXK70" s="1002"/>
      <c r="DXL70" s="1002"/>
      <c r="DXM70" s="1002"/>
      <c r="DXN70" s="1002"/>
      <c r="DXO70" s="1002"/>
      <c r="DXP70" s="1002"/>
      <c r="DXQ70" s="1002"/>
      <c r="DXR70" s="1002"/>
      <c r="DXS70" s="1002"/>
      <c r="DXT70" s="1002"/>
      <c r="DXU70" s="1002"/>
      <c r="DXV70" s="1002"/>
      <c r="DXW70" s="1002"/>
      <c r="DXX70" s="1002"/>
      <c r="DXY70" s="1002"/>
      <c r="DXZ70" s="1002"/>
      <c r="DYA70" s="1002"/>
      <c r="DYB70" s="1002"/>
      <c r="DYC70" s="1002"/>
      <c r="DYD70" s="1002"/>
      <c r="DYE70" s="1002"/>
      <c r="DYF70" s="1002"/>
      <c r="DYG70" s="1002"/>
      <c r="DYH70" s="1002"/>
      <c r="DYI70" s="1002"/>
      <c r="DYJ70" s="1002"/>
      <c r="DYK70" s="1002"/>
      <c r="DYL70" s="1002"/>
      <c r="DYM70" s="1002"/>
      <c r="DYN70" s="1002"/>
      <c r="DYO70" s="1002"/>
      <c r="DYP70" s="1002"/>
      <c r="DYQ70" s="1002"/>
      <c r="DYR70" s="1002"/>
      <c r="DYS70" s="1002"/>
      <c r="DYT70" s="1002"/>
      <c r="DYU70" s="1002"/>
      <c r="DYV70" s="1002"/>
      <c r="DYW70" s="1002"/>
      <c r="DYX70" s="1002"/>
      <c r="DYY70" s="1002"/>
      <c r="DYZ70" s="1002"/>
      <c r="DZA70" s="1002"/>
      <c r="DZB70" s="1002"/>
      <c r="DZC70" s="1002"/>
      <c r="DZD70" s="1002"/>
      <c r="DZE70" s="1002"/>
      <c r="DZF70" s="1002"/>
      <c r="DZG70" s="1002"/>
      <c r="DZH70" s="1002"/>
      <c r="DZI70" s="1002"/>
      <c r="DZJ70" s="1002"/>
      <c r="DZK70" s="1002"/>
      <c r="DZL70" s="1002"/>
      <c r="DZM70" s="1002"/>
      <c r="DZN70" s="1002"/>
      <c r="DZO70" s="1002"/>
      <c r="DZP70" s="1002"/>
      <c r="DZQ70" s="1002"/>
      <c r="DZR70" s="1002"/>
      <c r="DZS70" s="1002"/>
      <c r="DZT70" s="1002"/>
      <c r="DZU70" s="1002"/>
      <c r="DZV70" s="1002"/>
      <c r="DZW70" s="1002"/>
      <c r="DZX70" s="1002"/>
      <c r="DZY70" s="1002"/>
      <c r="DZZ70" s="1002"/>
      <c r="EAA70" s="1002"/>
      <c r="EAB70" s="1002"/>
      <c r="EAC70" s="1002"/>
      <c r="EAD70" s="1002"/>
      <c r="EAE70" s="1002"/>
      <c r="EAF70" s="1002"/>
      <c r="EAG70" s="1002"/>
      <c r="EAH70" s="1002"/>
      <c r="EAI70" s="1002"/>
      <c r="EAJ70" s="1002"/>
      <c r="EAK70" s="1002"/>
      <c r="EAL70" s="1002"/>
      <c r="EAM70" s="1002"/>
      <c r="EAN70" s="1002"/>
      <c r="EAO70" s="1002"/>
      <c r="EAP70" s="1002"/>
      <c r="EAQ70" s="1002"/>
      <c r="EAR70" s="1002"/>
      <c r="EAS70" s="1002"/>
      <c r="EAT70" s="1002"/>
      <c r="EAU70" s="1002"/>
      <c r="EAV70" s="1002"/>
      <c r="EAW70" s="1002"/>
      <c r="EAX70" s="1002"/>
      <c r="EAY70" s="1002"/>
      <c r="EAZ70" s="1002"/>
      <c r="EBA70" s="1002"/>
      <c r="EBB70" s="1002"/>
      <c r="EBC70" s="1002"/>
      <c r="EBD70" s="1002"/>
      <c r="EBE70" s="1002"/>
      <c r="EBF70" s="1002"/>
      <c r="EBG70" s="1002"/>
      <c r="EBH70" s="1002"/>
      <c r="EBI70" s="1002"/>
      <c r="EBJ70" s="1002"/>
      <c r="EBK70" s="1002"/>
      <c r="EBL70" s="1002"/>
      <c r="EBM70" s="1002"/>
      <c r="EBN70" s="1002"/>
      <c r="EBO70" s="1002"/>
      <c r="EBP70" s="1002"/>
      <c r="EBQ70" s="1002"/>
      <c r="EBR70" s="1002"/>
      <c r="EBS70" s="1002"/>
      <c r="EBT70" s="1002"/>
      <c r="EBU70" s="1002"/>
      <c r="EBV70" s="1002"/>
      <c r="EBW70" s="1002"/>
      <c r="EBX70" s="1002"/>
      <c r="EBY70" s="1002"/>
      <c r="EBZ70" s="1002"/>
      <c r="ECA70" s="1002"/>
      <c r="ECB70" s="1002"/>
      <c r="ECC70" s="1002"/>
      <c r="ECD70" s="1002"/>
      <c r="ECE70" s="1002"/>
      <c r="ECF70" s="1002"/>
      <c r="ECG70" s="1002"/>
      <c r="ECH70" s="1002"/>
      <c r="ECI70" s="1002"/>
      <c r="ECJ70" s="1002"/>
      <c r="ECK70" s="1002"/>
      <c r="ECL70" s="1002"/>
      <c r="ECM70" s="1002"/>
      <c r="ECN70" s="1002"/>
      <c r="ECO70" s="1002"/>
      <c r="ECP70" s="1002"/>
      <c r="ECQ70" s="1002"/>
      <c r="ECR70" s="1002"/>
      <c r="ECS70" s="1002"/>
      <c r="ECT70" s="1002"/>
      <c r="ECU70" s="1002"/>
      <c r="ECV70" s="1002"/>
      <c r="ECW70" s="1002"/>
      <c r="ECX70" s="1002"/>
      <c r="ECY70" s="1002"/>
      <c r="ECZ70" s="1002"/>
      <c r="EDA70" s="1002"/>
      <c r="EDB70" s="1002"/>
      <c r="EDC70" s="1002"/>
      <c r="EDD70" s="1002"/>
      <c r="EDE70" s="1002"/>
      <c r="EDF70" s="1002"/>
      <c r="EDG70" s="1002"/>
      <c r="EDH70" s="1002"/>
      <c r="EDI70" s="1002"/>
      <c r="EDJ70" s="1002"/>
      <c r="EDK70" s="1002"/>
      <c r="EDL70" s="1002"/>
      <c r="EDM70" s="1002"/>
      <c r="EDN70" s="1002"/>
      <c r="EDO70" s="1002"/>
      <c r="EDP70" s="1002"/>
      <c r="EDQ70" s="1002"/>
      <c r="EDR70" s="1002"/>
      <c r="EDS70" s="1002"/>
      <c r="EDT70" s="1002"/>
      <c r="EDU70" s="1002"/>
      <c r="EDV70" s="1002"/>
      <c r="EDW70" s="1002"/>
      <c r="EDX70" s="1002"/>
      <c r="EDY70" s="1002"/>
      <c r="EDZ70" s="1002"/>
      <c r="EEA70" s="1002"/>
      <c r="EEB70" s="1002"/>
      <c r="EEC70" s="1002"/>
      <c r="EED70" s="1002"/>
      <c r="EEE70" s="1002"/>
      <c r="EEF70" s="1002"/>
      <c r="EEG70" s="1002"/>
      <c r="EEH70" s="1002"/>
      <c r="EEI70" s="1002"/>
      <c r="EEJ70" s="1002"/>
      <c r="EEK70" s="1002"/>
      <c r="EEL70" s="1002"/>
      <c r="EEM70" s="1002"/>
      <c r="EEN70" s="1002"/>
      <c r="EEO70" s="1002"/>
      <c r="EEP70" s="1002"/>
      <c r="EEQ70" s="1002"/>
      <c r="EER70" s="1002"/>
      <c r="EES70" s="1002"/>
      <c r="EET70" s="1002"/>
      <c r="EEU70" s="1002"/>
      <c r="EEV70" s="1002"/>
      <c r="EEW70" s="1002"/>
      <c r="EEX70" s="1002"/>
      <c r="EEY70" s="1002"/>
      <c r="EEZ70" s="1002"/>
      <c r="EFA70" s="1002"/>
      <c r="EFB70" s="1002"/>
      <c r="EFC70" s="1002"/>
      <c r="EFD70" s="1002"/>
      <c r="EFE70" s="1002"/>
      <c r="EFF70" s="1002"/>
      <c r="EFG70" s="1002"/>
      <c r="EFH70" s="1002"/>
      <c r="EFI70" s="1002"/>
      <c r="EFJ70" s="1002"/>
      <c r="EFK70" s="1002"/>
      <c r="EFL70" s="1002"/>
      <c r="EFM70" s="1002"/>
      <c r="EFN70" s="1002"/>
      <c r="EFO70" s="1002"/>
      <c r="EFP70" s="1002"/>
      <c r="EFQ70" s="1002"/>
      <c r="EFR70" s="1002"/>
      <c r="EFS70" s="1002"/>
      <c r="EFT70" s="1002"/>
      <c r="EFU70" s="1002"/>
      <c r="EFV70" s="1002"/>
      <c r="EFW70" s="1002"/>
      <c r="EFX70" s="1002"/>
      <c r="EFY70" s="1002"/>
      <c r="EFZ70" s="1002"/>
      <c r="EGA70" s="1002"/>
      <c r="EGB70" s="1002"/>
      <c r="EGC70" s="1002"/>
      <c r="EGD70" s="1002"/>
      <c r="EGE70" s="1002"/>
      <c r="EGF70" s="1002"/>
      <c r="EGG70" s="1002"/>
      <c r="EGH70" s="1002"/>
      <c r="EGI70" s="1002"/>
      <c r="EGJ70" s="1002"/>
      <c r="EGK70" s="1002"/>
      <c r="EGL70" s="1002"/>
      <c r="EGM70" s="1002"/>
      <c r="EGN70" s="1002"/>
      <c r="EGO70" s="1002"/>
      <c r="EGP70" s="1002"/>
      <c r="EGQ70" s="1002"/>
      <c r="EGR70" s="1002"/>
      <c r="EGS70" s="1002"/>
      <c r="EGT70" s="1002"/>
      <c r="EGU70" s="1002"/>
      <c r="EGV70" s="1002"/>
      <c r="EGW70" s="1002"/>
      <c r="EGX70" s="1002"/>
      <c r="EGY70" s="1002"/>
      <c r="EGZ70" s="1002"/>
      <c r="EHA70" s="1002"/>
      <c r="EHB70" s="1002"/>
      <c r="EHC70" s="1002"/>
      <c r="EHD70" s="1002"/>
      <c r="EHE70" s="1002"/>
      <c r="EHF70" s="1002"/>
      <c r="EHG70" s="1002"/>
      <c r="EHH70" s="1002"/>
      <c r="EHI70" s="1002"/>
      <c r="EHJ70" s="1002"/>
      <c r="EHK70" s="1002"/>
      <c r="EHL70" s="1002"/>
      <c r="EHM70" s="1002"/>
      <c r="EHN70" s="1002"/>
      <c r="EHO70" s="1002"/>
      <c r="EHP70" s="1002"/>
      <c r="EHQ70" s="1002"/>
      <c r="EHR70" s="1002"/>
      <c r="EHS70" s="1002"/>
      <c r="EHT70" s="1002"/>
      <c r="EHU70" s="1002"/>
      <c r="EHV70" s="1002"/>
      <c r="EHW70" s="1002"/>
      <c r="EHX70" s="1002"/>
      <c r="EHY70" s="1002"/>
      <c r="EHZ70" s="1002"/>
      <c r="EIA70" s="1002"/>
      <c r="EIB70" s="1002"/>
      <c r="EIC70" s="1002"/>
      <c r="EID70" s="1002"/>
      <c r="EIE70" s="1002"/>
      <c r="EIF70" s="1002"/>
      <c r="EIG70" s="1002"/>
      <c r="EIH70" s="1002"/>
      <c r="EII70" s="1002"/>
      <c r="EIJ70" s="1002"/>
      <c r="EIK70" s="1002"/>
      <c r="EIL70" s="1002"/>
      <c r="EIM70" s="1002"/>
      <c r="EIN70" s="1002"/>
      <c r="EIO70" s="1002"/>
      <c r="EIP70" s="1002"/>
      <c r="EIQ70" s="1002"/>
      <c r="EIR70" s="1002"/>
      <c r="EIS70" s="1002"/>
      <c r="EIT70" s="1002"/>
      <c r="EIU70" s="1002"/>
      <c r="EIV70" s="1002"/>
      <c r="EIW70" s="1002"/>
      <c r="EIX70" s="1002"/>
      <c r="EIY70" s="1002"/>
      <c r="EIZ70" s="1002"/>
      <c r="EJA70" s="1002"/>
      <c r="EJB70" s="1002"/>
      <c r="EJC70" s="1002"/>
      <c r="EJD70" s="1002"/>
      <c r="EJE70" s="1002"/>
      <c r="EJF70" s="1002"/>
      <c r="EJG70" s="1002"/>
      <c r="EJH70" s="1002"/>
      <c r="EJI70" s="1002"/>
      <c r="EJJ70" s="1002"/>
      <c r="EJK70" s="1002"/>
      <c r="EJL70" s="1002"/>
      <c r="EJM70" s="1002"/>
      <c r="EJN70" s="1002"/>
      <c r="EJO70" s="1002"/>
      <c r="EJP70" s="1002"/>
      <c r="EJQ70" s="1002"/>
      <c r="EJR70" s="1002"/>
      <c r="EJS70" s="1002"/>
      <c r="EJT70" s="1002"/>
      <c r="EJU70" s="1002"/>
      <c r="EJV70" s="1002"/>
      <c r="EJW70" s="1002"/>
      <c r="EJX70" s="1002"/>
      <c r="EJY70" s="1002"/>
      <c r="EJZ70" s="1002"/>
      <c r="EKA70" s="1002"/>
      <c r="EKB70" s="1002"/>
      <c r="EKC70" s="1002"/>
      <c r="EKD70" s="1002"/>
      <c r="EKE70" s="1002"/>
      <c r="EKF70" s="1002"/>
      <c r="EKG70" s="1002"/>
      <c r="EKH70" s="1002"/>
      <c r="EKI70" s="1002"/>
      <c r="EKJ70" s="1002"/>
      <c r="EKK70" s="1002"/>
      <c r="EKL70" s="1002"/>
      <c r="EKM70" s="1002"/>
      <c r="EKN70" s="1002"/>
      <c r="EKO70" s="1002"/>
      <c r="EKP70" s="1002"/>
      <c r="EKQ70" s="1002"/>
      <c r="EKR70" s="1002"/>
      <c r="EKS70" s="1002"/>
      <c r="EKT70" s="1002"/>
      <c r="EKU70" s="1002"/>
      <c r="EKV70" s="1002"/>
      <c r="EKW70" s="1002"/>
      <c r="EKX70" s="1002"/>
      <c r="EKY70" s="1002"/>
      <c r="EKZ70" s="1002"/>
      <c r="ELA70" s="1002"/>
      <c r="ELB70" s="1002"/>
      <c r="ELC70" s="1002"/>
      <c r="ELD70" s="1002"/>
      <c r="ELE70" s="1002"/>
      <c r="ELF70" s="1002"/>
      <c r="ELG70" s="1002"/>
      <c r="ELH70" s="1002"/>
      <c r="ELI70" s="1002"/>
      <c r="ELJ70" s="1002"/>
      <c r="ELK70" s="1002"/>
      <c r="ELL70" s="1002"/>
      <c r="ELM70" s="1002"/>
      <c r="ELN70" s="1002"/>
      <c r="ELO70" s="1002"/>
      <c r="ELP70" s="1002"/>
      <c r="ELQ70" s="1002"/>
      <c r="ELR70" s="1002"/>
      <c r="ELS70" s="1002"/>
      <c r="ELT70" s="1002"/>
      <c r="ELU70" s="1002"/>
      <c r="ELV70" s="1002"/>
      <c r="ELW70" s="1002"/>
      <c r="ELX70" s="1002"/>
      <c r="ELY70" s="1002"/>
      <c r="ELZ70" s="1002"/>
      <c r="EMA70" s="1002"/>
      <c r="EMB70" s="1002"/>
      <c r="EMC70" s="1002"/>
      <c r="EMD70" s="1002"/>
      <c r="EME70" s="1002"/>
      <c r="EMF70" s="1002"/>
      <c r="EMG70" s="1002"/>
      <c r="EMH70" s="1002"/>
      <c r="EMI70" s="1002"/>
      <c r="EMJ70" s="1002"/>
      <c r="EMK70" s="1002"/>
      <c r="EML70" s="1002"/>
      <c r="EMM70" s="1002"/>
      <c r="EMN70" s="1002"/>
      <c r="EMO70" s="1002"/>
      <c r="EMP70" s="1002"/>
      <c r="EMQ70" s="1002"/>
      <c r="EMR70" s="1002"/>
      <c r="EMS70" s="1002"/>
      <c r="EMT70" s="1002"/>
      <c r="EMU70" s="1002"/>
      <c r="EMV70" s="1002"/>
      <c r="EMW70" s="1002"/>
      <c r="EMX70" s="1002"/>
      <c r="EMY70" s="1002"/>
      <c r="EMZ70" s="1002"/>
      <c r="ENA70" s="1002"/>
      <c r="ENB70" s="1002"/>
      <c r="ENC70" s="1002"/>
      <c r="END70" s="1002"/>
      <c r="ENE70" s="1002"/>
      <c r="ENF70" s="1002"/>
      <c r="ENG70" s="1002"/>
      <c r="ENH70" s="1002"/>
      <c r="ENI70" s="1002"/>
      <c r="ENJ70" s="1002"/>
      <c r="ENK70" s="1002"/>
      <c r="ENL70" s="1002"/>
      <c r="ENM70" s="1002"/>
      <c r="ENN70" s="1002"/>
      <c r="ENO70" s="1002"/>
      <c r="ENP70" s="1002"/>
      <c r="ENQ70" s="1002"/>
      <c r="ENR70" s="1002"/>
      <c r="ENS70" s="1002"/>
      <c r="ENT70" s="1002"/>
      <c r="ENU70" s="1002"/>
      <c r="ENV70" s="1002"/>
      <c r="ENW70" s="1002"/>
      <c r="ENX70" s="1002"/>
      <c r="ENY70" s="1002"/>
      <c r="ENZ70" s="1002"/>
      <c r="EOA70" s="1002"/>
      <c r="EOB70" s="1002"/>
      <c r="EOC70" s="1002"/>
      <c r="EOD70" s="1002"/>
      <c r="EOE70" s="1002"/>
      <c r="EOF70" s="1002"/>
      <c r="EOG70" s="1002"/>
      <c r="EOH70" s="1002"/>
      <c r="EOI70" s="1002"/>
      <c r="EOJ70" s="1002"/>
      <c r="EOK70" s="1002"/>
      <c r="EOL70" s="1002"/>
      <c r="EOM70" s="1002"/>
      <c r="EON70" s="1002"/>
      <c r="EOO70" s="1002"/>
      <c r="EOP70" s="1002"/>
      <c r="EOQ70" s="1002"/>
      <c r="EOR70" s="1002"/>
      <c r="EOS70" s="1002"/>
      <c r="EOT70" s="1002"/>
      <c r="EOU70" s="1002"/>
      <c r="EOV70" s="1002"/>
      <c r="EOW70" s="1002"/>
      <c r="EOX70" s="1002"/>
      <c r="EOY70" s="1002"/>
      <c r="EOZ70" s="1002"/>
      <c r="EPA70" s="1002"/>
      <c r="EPB70" s="1002"/>
      <c r="EPC70" s="1002"/>
      <c r="EPD70" s="1002"/>
      <c r="EPE70" s="1002"/>
      <c r="EPF70" s="1002"/>
      <c r="EPG70" s="1002"/>
      <c r="EPH70" s="1002"/>
      <c r="EPI70" s="1002"/>
      <c r="EPJ70" s="1002"/>
      <c r="EPK70" s="1002"/>
      <c r="EPL70" s="1002"/>
      <c r="EPM70" s="1002"/>
      <c r="EPN70" s="1002"/>
      <c r="EPO70" s="1002"/>
      <c r="EPP70" s="1002"/>
      <c r="EPQ70" s="1002"/>
      <c r="EPR70" s="1002"/>
      <c r="EPS70" s="1002"/>
      <c r="EPT70" s="1002"/>
      <c r="EPU70" s="1002"/>
      <c r="EPV70" s="1002"/>
      <c r="EPW70" s="1002"/>
      <c r="EPX70" s="1002"/>
      <c r="EPY70" s="1002"/>
      <c r="EPZ70" s="1002"/>
      <c r="EQA70" s="1002"/>
      <c r="EQB70" s="1002"/>
      <c r="EQC70" s="1002"/>
      <c r="EQD70" s="1002"/>
      <c r="EQE70" s="1002"/>
      <c r="EQF70" s="1002"/>
      <c r="EQG70" s="1002"/>
      <c r="EQH70" s="1002"/>
      <c r="EQI70" s="1002"/>
      <c r="EQJ70" s="1002"/>
      <c r="EQK70" s="1002"/>
      <c r="EQL70" s="1002"/>
      <c r="EQM70" s="1002"/>
      <c r="EQN70" s="1002"/>
      <c r="EQO70" s="1002"/>
      <c r="EQP70" s="1002"/>
      <c r="EQQ70" s="1002"/>
      <c r="EQR70" s="1002"/>
      <c r="EQS70" s="1002"/>
      <c r="EQT70" s="1002"/>
      <c r="EQU70" s="1002"/>
      <c r="EQV70" s="1002"/>
      <c r="EQW70" s="1002"/>
      <c r="EQX70" s="1002"/>
      <c r="EQY70" s="1002"/>
      <c r="EQZ70" s="1002"/>
      <c r="ERA70" s="1002"/>
      <c r="ERB70" s="1002"/>
      <c r="ERC70" s="1002"/>
      <c r="ERD70" s="1002"/>
      <c r="ERE70" s="1002"/>
      <c r="ERF70" s="1002"/>
      <c r="ERG70" s="1002"/>
      <c r="ERH70" s="1002"/>
      <c r="ERI70" s="1002"/>
      <c r="ERJ70" s="1002"/>
      <c r="ERK70" s="1002"/>
      <c r="ERL70" s="1002"/>
      <c r="ERM70" s="1002"/>
      <c r="ERN70" s="1002"/>
      <c r="ERO70" s="1002"/>
      <c r="ERP70" s="1002"/>
      <c r="ERQ70" s="1002"/>
      <c r="ERR70" s="1002"/>
      <c r="ERS70" s="1002"/>
      <c r="ERT70" s="1002"/>
      <c r="ERU70" s="1002"/>
      <c r="ERV70" s="1002"/>
      <c r="ERW70" s="1002"/>
      <c r="ERX70" s="1002"/>
      <c r="ERY70" s="1002"/>
      <c r="ERZ70" s="1002"/>
      <c r="ESA70" s="1002"/>
      <c r="ESB70" s="1002"/>
      <c r="ESC70" s="1002"/>
      <c r="ESD70" s="1002"/>
      <c r="ESE70" s="1002"/>
      <c r="ESF70" s="1002"/>
      <c r="ESG70" s="1002"/>
      <c r="ESH70" s="1002"/>
      <c r="ESI70" s="1002"/>
      <c r="ESJ70" s="1002"/>
      <c r="ESK70" s="1002"/>
      <c r="ESL70" s="1002"/>
      <c r="ESM70" s="1002"/>
      <c r="ESN70" s="1002"/>
      <c r="ESO70" s="1002"/>
      <c r="ESP70" s="1002"/>
      <c r="ESQ70" s="1002"/>
      <c r="ESR70" s="1002"/>
      <c r="ESS70" s="1002"/>
      <c r="EST70" s="1002"/>
      <c r="ESU70" s="1002"/>
      <c r="ESV70" s="1002"/>
      <c r="ESW70" s="1002"/>
      <c r="ESX70" s="1002"/>
      <c r="ESY70" s="1002"/>
      <c r="ESZ70" s="1002"/>
      <c r="ETA70" s="1002"/>
      <c r="ETB70" s="1002"/>
      <c r="ETC70" s="1002"/>
      <c r="ETD70" s="1002"/>
      <c r="ETE70" s="1002"/>
      <c r="ETF70" s="1002"/>
      <c r="ETG70" s="1002"/>
      <c r="ETH70" s="1002"/>
      <c r="ETI70" s="1002"/>
      <c r="ETJ70" s="1002"/>
      <c r="ETK70" s="1002"/>
      <c r="ETL70" s="1002"/>
      <c r="ETM70" s="1002"/>
      <c r="ETN70" s="1002"/>
      <c r="ETO70" s="1002"/>
      <c r="ETP70" s="1002"/>
      <c r="ETQ70" s="1002"/>
      <c r="ETR70" s="1002"/>
      <c r="ETS70" s="1002"/>
      <c r="ETT70" s="1002"/>
      <c r="ETU70" s="1002"/>
      <c r="ETV70" s="1002"/>
      <c r="ETW70" s="1002"/>
      <c r="ETX70" s="1002"/>
      <c r="ETY70" s="1002"/>
      <c r="ETZ70" s="1002"/>
      <c r="EUA70" s="1002"/>
      <c r="EUB70" s="1002"/>
      <c r="EUC70" s="1002"/>
      <c r="EUD70" s="1002"/>
      <c r="EUE70" s="1002"/>
      <c r="EUF70" s="1002"/>
      <c r="EUG70" s="1002"/>
      <c r="EUH70" s="1002"/>
      <c r="EUI70" s="1002"/>
      <c r="EUJ70" s="1002"/>
      <c r="EUK70" s="1002"/>
      <c r="EUL70" s="1002"/>
      <c r="EUM70" s="1002"/>
      <c r="EUN70" s="1002"/>
      <c r="EUO70" s="1002"/>
      <c r="EUP70" s="1002"/>
      <c r="EUQ70" s="1002"/>
      <c r="EUR70" s="1002"/>
      <c r="EUS70" s="1002"/>
      <c r="EUT70" s="1002"/>
      <c r="EUU70" s="1002"/>
      <c r="EUV70" s="1002"/>
      <c r="EUW70" s="1002"/>
      <c r="EUX70" s="1002"/>
      <c r="EUY70" s="1002"/>
      <c r="EUZ70" s="1002"/>
      <c r="EVA70" s="1002"/>
      <c r="EVB70" s="1002"/>
      <c r="EVC70" s="1002"/>
      <c r="EVD70" s="1002"/>
      <c r="EVE70" s="1002"/>
      <c r="EVF70" s="1002"/>
      <c r="EVG70" s="1002"/>
      <c r="EVH70" s="1002"/>
      <c r="EVI70" s="1002"/>
      <c r="EVJ70" s="1002"/>
      <c r="EVK70" s="1002"/>
      <c r="EVL70" s="1002"/>
      <c r="EVM70" s="1002"/>
      <c r="EVN70" s="1002"/>
      <c r="EVO70" s="1002"/>
      <c r="EVP70" s="1002"/>
      <c r="EVQ70" s="1002"/>
      <c r="EVR70" s="1002"/>
      <c r="EVS70" s="1002"/>
      <c r="EVT70" s="1002"/>
      <c r="EVU70" s="1002"/>
      <c r="EVV70" s="1002"/>
      <c r="EVW70" s="1002"/>
      <c r="EVX70" s="1002"/>
      <c r="EVY70" s="1002"/>
      <c r="EVZ70" s="1002"/>
      <c r="EWA70" s="1002"/>
      <c r="EWB70" s="1002"/>
      <c r="EWC70" s="1002"/>
      <c r="EWD70" s="1002"/>
      <c r="EWE70" s="1002"/>
      <c r="EWF70" s="1002"/>
      <c r="EWG70" s="1002"/>
      <c r="EWH70" s="1002"/>
      <c r="EWI70" s="1002"/>
      <c r="EWJ70" s="1002"/>
      <c r="EWK70" s="1002"/>
      <c r="EWL70" s="1002"/>
      <c r="EWM70" s="1002"/>
      <c r="EWN70" s="1002"/>
      <c r="EWO70" s="1002"/>
      <c r="EWP70" s="1002"/>
      <c r="EWQ70" s="1002"/>
      <c r="EWR70" s="1002"/>
      <c r="EWS70" s="1002"/>
      <c r="EWT70" s="1002"/>
      <c r="EWU70" s="1002"/>
      <c r="EWV70" s="1002"/>
      <c r="EWW70" s="1002"/>
      <c r="EWX70" s="1002"/>
      <c r="EWY70" s="1002"/>
      <c r="EWZ70" s="1002"/>
      <c r="EXA70" s="1002"/>
      <c r="EXB70" s="1002"/>
      <c r="EXC70" s="1002"/>
      <c r="EXD70" s="1002"/>
      <c r="EXE70" s="1002"/>
      <c r="EXF70" s="1002"/>
      <c r="EXG70" s="1002"/>
      <c r="EXH70" s="1002"/>
      <c r="EXI70" s="1002"/>
      <c r="EXJ70" s="1002"/>
      <c r="EXK70" s="1002"/>
      <c r="EXL70" s="1002"/>
      <c r="EXM70" s="1002"/>
      <c r="EXN70" s="1002"/>
      <c r="EXO70" s="1002"/>
      <c r="EXP70" s="1002"/>
      <c r="EXQ70" s="1002"/>
      <c r="EXR70" s="1002"/>
      <c r="EXS70" s="1002"/>
      <c r="EXT70" s="1002"/>
      <c r="EXU70" s="1002"/>
      <c r="EXV70" s="1002"/>
      <c r="EXW70" s="1002"/>
      <c r="EXX70" s="1002"/>
      <c r="EXY70" s="1002"/>
      <c r="EXZ70" s="1002"/>
      <c r="EYA70" s="1002"/>
      <c r="EYB70" s="1002"/>
      <c r="EYC70" s="1002"/>
      <c r="EYD70" s="1002"/>
      <c r="EYE70" s="1002"/>
      <c r="EYF70" s="1002"/>
      <c r="EYG70" s="1002"/>
      <c r="EYH70" s="1002"/>
      <c r="EYI70" s="1002"/>
      <c r="EYJ70" s="1002"/>
      <c r="EYK70" s="1002"/>
      <c r="EYL70" s="1002"/>
      <c r="EYM70" s="1002"/>
      <c r="EYN70" s="1002"/>
      <c r="EYO70" s="1002"/>
      <c r="EYP70" s="1002"/>
      <c r="EYQ70" s="1002"/>
      <c r="EYR70" s="1002"/>
      <c r="EYS70" s="1002"/>
      <c r="EYT70" s="1002"/>
      <c r="EYU70" s="1002"/>
      <c r="EYV70" s="1002"/>
      <c r="EYW70" s="1002"/>
      <c r="EYX70" s="1002"/>
      <c r="EYY70" s="1002"/>
      <c r="EYZ70" s="1002"/>
      <c r="EZA70" s="1002"/>
      <c r="EZB70" s="1002"/>
      <c r="EZC70" s="1002"/>
      <c r="EZD70" s="1002"/>
      <c r="EZE70" s="1002"/>
      <c r="EZF70" s="1002"/>
      <c r="EZG70" s="1002"/>
      <c r="EZH70" s="1002"/>
      <c r="EZI70" s="1002"/>
      <c r="EZJ70" s="1002"/>
      <c r="EZK70" s="1002"/>
      <c r="EZL70" s="1002"/>
      <c r="EZM70" s="1002"/>
      <c r="EZN70" s="1002"/>
      <c r="EZO70" s="1002"/>
      <c r="EZP70" s="1002"/>
      <c r="EZQ70" s="1002"/>
      <c r="EZR70" s="1002"/>
      <c r="EZS70" s="1002"/>
      <c r="EZT70" s="1002"/>
      <c r="EZU70" s="1002"/>
      <c r="EZV70" s="1002"/>
      <c r="EZW70" s="1002"/>
      <c r="EZX70" s="1002"/>
      <c r="EZY70" s="1002"/>
      <c r="EZZ70" s="1002"/>
      <c r="FAA70" s="1002"/>
      <c r="FAB70" s="1002"/>
      <c r="FAC70" s="1002"/>
      <c r="FAD70" s="1002"/>
      <c r="FAE70" s="1002"/>
      <c r="FAF70" s="1002"/>
      <c r="FAG70" s="1002"/>
      <c r="FAH70" s="1002"/>
      <c r="FAI70" s="1002"/>
      <c r="FAJ70" s="1002"/>
      <c r="FAK70" s="1002"/>
      <c r="FAL70" s="1002"/>
      <c r="FAM70" s="1002"/>
      <c r="FAN70" s="1002"/>
      <c r="FAO70" s="1002"/>
      <c r="FAP70" s="1002"/>
      <c r="FAQ70" s="1002"/>
      <c r="FAR70" s="1002"/>
      <c r="FAS70" s="1002"/>
      <c r="FAT70" s="1002"/>
      <c r="FAU70" s="1002"/>
      <c r="FAV70" s="1002"/>
      <c r="FAW70" s="1002"/>
      <c r="FAX70" s="1002"/>
      <c r="FAY70" s="1002"/>
      <c r="FAZ70" s="1002"/>
      <c r="FBA70" s="1002"/>
      <c r="FBB70" s="1002"/>
      <c r="FBC70" s="1002"/>
      <c r="FBD70" s="1002"/>
      <c r="FBE70" s="1002"/>
      <c r="FBF70" s="1002"/>
      <c r="FBG70" s="1002"/>
      <c r="FBH70" s="1002"/>
      <c r="FBI70" s="1002"/>
      <c r="FBJ70" s="1002"/>
      <c r="FBK70" s="1002"/>
      <c r="FBL70" s="1002"/>
      <c r="FBM70" s="1002"/>
      <c r="FBN70" s="1002"/>
      <c r="FBO70" s="1002"/>
      <c r="FBP70" s="1002"/>
      <c r="FBQ70" s="1002"/>
      <c r="FBR70" s="1002"/>
      <c r="FBS70" s="1002"/>
      <c r="FBT70" s="1002"/>
      <c r="FBU70" s="1002"/>
      <c r="FBV70" s="1002"/>
      <c r="FBW70" s="1002"/>
      <c r="FBX70" s="1002"/>
      <c r="FBY70" s="1002"/>
      <c r="FBZ70" s="1002"/>
      <c r="FCA70" s="1002"/>
      <c r="FCB70" s="1002"/>
      <c r="FCC70" s="1002"/>
      <c r="FCD70" s="1002"/>
      <c r="FCE70" s="1002"/>
      <c r="FCF70" s="1002"/>
      <c r="FCG70" s="1002"/>
      <c r="FCH70" s="1002"/>
      <c r="FCI70" s="1002"/>
      <c r="FCJ70" s="1002"/>
      <c r="FCK70" s="1002"/>
      <c r="FCL70" s="1002"/>
      <c r="FCM70" s="1002"/>
      <c r="FCN70" s="1002"/>
      <c r="FCO70" s="1002"/>
      <c r="FCP70" s="1002"/>
      <c r="FCQ70" s="1002"/>
      <c r="FCR70" s="1002"/>
      <c r="FCS70" s="1002"/>
      <c r="FCT70" s="1002"/>
      <c r="FCU70" s="1002"/>
      <c r="FCV70" s="1002"/>
      <c r="FCW70" s="1002"/>
      <c r="FCX70" s="1002"/>
      <c r="FCY70" s="1002"/>
      <c r="FCZ70" s="1002"/>
      <c r="FDA70" s="1002"/>
      <c r="FDB70" s="1002"/>
      <c r="FDC70" s="1002"/>
      <c r="FDD70" s="1002"/>
      <c r="FDE70" s="1002"/>
      <c r="FDF70" s="1002"/>
      <c r="FDG70" s="1002"/>
      <c r="FDH70" s="1002"/>
      <c r="FDI70" s="1002"/>
      <c r="FDJ70" s="1002"/>
      <c r="FDK70" s="1002"/>
      <c r="FDL70" s="1002"/>
      <c r="FDM70" s="1002"/>
      <c r="FDN70" s="1002"/>
      <c r="FDO70" s="1002"/>
      <c r="FDP70" s="1002"/>
      <c r="FDQ70" s="1002"/>
      <c r="FDR70" s="1002"/>
      <c r="FDS70" s="1002"/>
      <c r="FDT70" s="1002"/>
      <c r="FDU70" s="1002"/>
      <c r="FDV70" s="1002"/>
      <c r="FDW70" s="1002"/>
      <c r="FDX70" s="1002"/>
      <c r="FDY70" s="1002"/>
      <c r="FDZ70" s="1002"/>
      <c r="FEA70" s="1002"/>
      <c r="FEB70" s="1002"/>
      <c r="FEC70" s="1002"/>
      <c r="FED70" s="1002"/>
      <c r="FEE70" s="1002"/>
      <c r="FEF70" s="1002"/>
      <c r="FEG70" s="1002"/>
      <c r="FEH70" s="1002"/>
      <c r="FEI70" s="1002"/>
      <c r="FEJ70" s="1002"/>
      <c r="FEK70" s="1002"/>
      <c r="FEL70" s="1002"/>
      <c r="FEM70" s="1002"/>
      <c r="FEN70" s="1002"/>
      <c r="FEO70" s="1002"/>
      <c r="FEP70" s="1002"/>
      <c r="FEQ70" s="1002"/>
      <c r="FER70" s="1002"/>
      <c r="FES70" s="1002"/>
      <c r="FET70" s="1002"/>
      <c r="FEU70" s="1002"/>
      <c r="FEV70" s="1002"/>
      <c r="FEW70" s="1002"/>
      <c r="FEX70" s="1002"/>
      <c r="FEY70" s="1002"/>
      <c r="FEZ70" s="1002"/>
      <c r="FFA70" s="1002"/>
      <c r="FFB70" s="1002"/>
      <c r="FFC70" s="1002"/>
      <c r="FFD70" s="1002"/>
      <c r="FFE70" s="1002"/>
      <c r="FFF70" s="1002"/>
      <c r="FFG70" s="1002"/>
      <c r="FFH70" s="1002"/>
      <c r="FFI70" s="1002"/>
      <c r="FFJ70" s="1002"/>
      <c r="FFK70" s="1002"/>
      <c r="FFL70" s="1002"/>
      <c r="FFM70" s="1002"/>
      <c r="FFN70" s="1002"/>
      <c r="FFO70" s="1002"/>
      <c r="FFP70" s="1002"/>
      <c r="FFQ70" s="1002"/>
      <c r="FFR70" s="1002"/>
      <c r="FFS70" s="1002"/>
      <c r="FFT70" s="1002"/>
      <c r="FFU70" s="1002"/>
      <c r="FFV70" s="1002"/>
      <c r="FFW70" s="1002"/>
      <c r="FFX70" s="1002"/>
      <c r="FFY70" s="1002"/>
      <c r="FFZ70" s="1002"/>
      <c r="FGA70" s="1002"/>
      <c r="FGB70" s="1002"/>
      <c r="FGC70" s="1002"/>
      <c r="FGD70" s="1002"/>
      <c r="FGE70" s="1002"/>
      <c r="FGF70" s="1002"/>
      <c r="FGG70" s="1002"/>
      <c r="FGH70" s="1002"/>
      <c r="FGI70" s="1002"/>
      <c r="FGJ70" s="1002"/>
      <c r="FGK70" s="1002"/>
      <c r="FGL70" s="1002"/>
      <c r="FGM70" s="1002"/>
      <c r="FGN70" s="1002"/>
      <c r="FGO70" s="1002"/>
      <c r="FGP70" s="1002"/>
      <c r="FGQ70" s="1002"/>
      <c r="FGR70" s="1002"/>
      <c r="FGS70" s="1002"/>
      <c r="FGT70" s="1002"/>
      <c r="FGU70" s="1002"/>
      <c r="FGV70" s="1002"/>
      <c r="FGW70" s="1002"/>
      <c r="FGX70" s="1002"/>
      <c r="FGY70" s="1002"/>
      <c r="FGZ70" s="1002"/>
      <c r="FHA70" s="1002"/>
      <c r="FHB70" s="1002"/>
      <c r="FHC70" s="1002"/>
      <c r="FHD70" s="1002"/>
      <c r="FHE70" s="1002"/>
      <c r="FHF70" s="1002"/>
      <c r="FHG70" s="1002"/>
      <c r="FHH70" s="1002"/>
      <c r="FHI70" s="1002"/>
      <c r="FHJ70" s="1002"/>
      <c r="FHK70" s="1002"/>
      <c r="FHL70" s="1002"/>
      <c r="FHM70" s="1002"/>
      <c r="FHN70" s="1002"/>
      <c r="FHO70" s="1002"/>
      <c r="FHP70" s="1002"/>
      <c r="FHQ70" s="1002"/>
      <c r="FHR70" s="1002"/>
      <c r="FHS70" s="1002"/>
      <c r="FHT70" s="1002"/>
      <c r="FHU70" s="1002"/>
      <c r="FHV70" s="1002"/>
      <c r="FHW70" s="1002"/>
      <c r="FHX70" s="1002"/>
      <c r="FHY70" s="1002"/>
      <c r="FHZ70" s="1002"/>
      <c r="FIA70" s="1002"/>
      <c r="FIB70" s="1002"/>
      <c r="FIC70" s="1002"/>
      <c r="FID70" s="1002"/>
      <c r="FIE70" s="1002"/>
      <c r="FIF70" s="1002"/>
      <c r="FIG70" s="1002"/>
      <c r="FIH70" s="1002"/>
      <c r="FII70" s="1002"/>
      <c r="FIJ70" s="1002"/>
      <c r="FIK70" s="1002"/>
      <c r="FIL70" s="1002"/>
      <c r="FIM70" s="1002"/>
      <c r="FIN70" s="1002"/>
      <c r="FIO70" s="1002"/>
      <c r="FIP70" s="1002"/>
      <c r="FIQ70" s="1002"/>
      <c r="FIR70" s="1002"/>
      <c r="FIS70" s="1002"/>
      <c r="FIT70" s="1002"/>
      <c r="FIU70" s="1002"/>
      <c r="FIV70" s="1002"/>
      <c r="FIW70" s="1002"/>
      <c r="FIX70" s="1002"/>
      <c r="FIY70" s="1002"/>
      <c r="FIZ70" s="1002"/>
      <c r="FJA70" s="1002"/>
      <c r="FJB70" s="1002"/>
      <c r="FJC70" s="1002"/>
      <c r="FJD70" s="1002"/>
      <c r="FJE70" s="1002"/>
      <c r="FJF70" s="1002"/>
      <c r="FJG70" s="1002"/>
      <c r="FJH70" s="1002"/>
      <c r="FJI70" s="1002"/>
      <c r="FJJ70" s="1002"/>
      <c r="FJK70" s="1002"/>
      <c r="FJL70" s="1002"/>
      <c r="FJM70" s="1002"/>
      <c r="FJN70" s="1002"/>
      <c r="FJO70" s="1002"/>
      <c r="FJP70" s="1002"/>
      <c r="FJQ70" s="1002"/>
      <c r="FJR70" s="1002"/>
      <c r="FJS70" s="1002"/>
      <c r="FJT70" s="1002"/>
      <c r="FJU70" s="1002"/>
      <c r="FJV70" s="1002"/>
      <c r="FJW70" s="1002"/>
      <c r="FJX70" s="1002"/>
      <c r="FJY70" s="1002"/>
      <c r="FJZ70" s="1002"/>
      <c r="FKA70" s="1002"/>
      <c r="FKB70" s="1002"/>
      <c r="FKC70" s="1002"/>
      <c r="FKD70" s="1002"/>
      <c r="FKE70" s="1002"/>
      <c r="FKF70" s="1002"/>
      <c r="FKG70" s="1002"/>
      <c r="FKH70" s="1002"/>
      <c r="FKI70" s="1002"/>
      <c r="FKJ70" s="1002"/>
      <c r="FKK70" s="1002"/>
      <c r="FKL70" s="1002"/>
      <c r="FKM70" s="1002"/>
      <c r="FKN70" s="1002"/>
      <c r="FKO70" s="1002"/>
      <c r="FKP70" s="1002"/>
      <c r="FKQ70" s="1002"/>
      <c r="FKR70" s="1002"/>
      <c r="FKS70" s="1002"/>
      <c r="FKT70" s="1002"/>
      <c r="FKU70" s="1002"/>
      <c r="FKV70" s="1002"/>
      <c r="FKW70" s="1002"/>
      <c r="FKX70" s="1002"/>
      <c r="FKY70" s="1002"/>
      <c r="FKZ70" s="1002"/>
      <c r="FLA70" s="1002"/>
      <c r="FLB70" s="1002"/>
      <c r="FLC70" s="1002"/>
      <c r="FLD70" s="1002"/>
      <c r="FLE70" s="1002"/>
      <c r="FLF70" s="1002"/>
      <c r="FLG70" s="1002"/>
      <c r="FLH70" s="1002"/>
      <c r="FLI70" s="1002"/>
      <c r="FLJ70" s="1002"/>
      <c r="FLK70" s="1002"/>
      <c r="FLL70" s="1002"/>
      <c r="FLM70" s="1002"/>
      <c r="FLN70" s="1002"/>
      <c r="FLO70" s="1002"/>
      <c r="FLP70" s="1002"/>
      <c r="FLQ70" s="1002"/>
      <c r="FLR70" s="1002"/>
      <c r="FLS70" s="1002"/>
      <c r="FLT70" s="1002"/>
      <c r="FLU70" s="1002"/>
      <c r="FLV70" s="1002"/>
      <c r="FLW70" s="1002"/>
      <c r="FLX70" s="1002"/>
      <c r="FLY70" s="1002"/>
      <c r="FLZ70" s="1002"/>
      <c r="FMA70" s="1002"/>
      <c r="FMB70" s="1002"/>
      <c r="FMC70" s="1002"/>
      <c r="FMD70" s="1002"/>
      <c r="FME70" s="1002"/>
      <c r="FMF70" s="1002"/>
      <c r="FMG70" s="1002"/>
      <c r="FMH70" s="1002"/>
      <c r="FMI70" s="1002"/>
      <c r="FMJ70" s="1002"/>
      <c r="FMK70" s="1002"/>
      <c r="FML70" s="1002"/>
      <c r="FMM70" s="1002"/>
      <c r="FMN70" s="1002"/>
      <c r="FMO70" s="1002"/>
      <c r="FMP70" s="1002"/>
      <c r="FMQ70" s="1002"/>
      <c r="FMR70" s="1002"/>
      <c r="FMS70" s="1002"/>
      <c r="FMT70" s="1002"/>
      <c r="FMU70" s="1002"/>
      <c r="FMV70" s="1002"/>
      <c r="FMW70" s="1002"/>
      <c r="FMX70" s="1002"/>
      <c r="FMY70" s="1002"/>
      <c r="FMZ70" s="1002"/>
      <c r="FNA70" s="1002"/>
      <c r="FNB70" s="1002"/>
      <c r="FNC70" s="1002"/>
      <c r="FND70" s="1002"/>
      <c r="FNE70" s="1002"/>
      <c r="FNF70" s="1002"/>
      <c r="FNG70" s="1002"/>
      <c r="FNH70" s="1002"/>
      <c r="FNI70" s="1002"/>
      <c r="FNJ70" s="1002"/>
      <c r="FNK70" s="1002"/>
      <c r="FNL70" s="1002"/>
      <c r="FNM70" s="1002"/>
      <c r="FNN70" s="1002"/>
      <c r="FNO70" s="1002"/>
      <c r="FNP70" s="1002"/>
      <c r="FNQ70" s="1002"/>
      <c r="FNR70" s="1002"/>
      <c r="FNS70" s="1002"/>
      <c r="FNT70" s="1002"/>
      <c r="FNU70" s="1002"/>
      <c r="FNV70" s="1002"/>
      <c r="FNW70" s="1002"/>
      <c r="FNX70" s="1002"/>
      <c r="FNY70" s="1002"/>
      <c r="FNZ70" s="1002"/>
      <c r="FOA70" s="1002"/>
      <c r="FOB70" s="1002"/>
      <c r="FOC70" s="1002"/>
      <c r="FOD70" s="1002"/>
      <c r="FOE70" s="1002"/>
      <c r="FOF70" s="1002"/>
      <c r="FOG70" s="1002"/>
      <c r="FOH70" s="1002"/>
      <c r="FOI70" s="1002"/>
      <c r="FOJ70" s="1002"/>
      <c r="FOK70" s="1002"/>
      <c r="FOL70" s="1002"/>
      <c r="FOM70" s="1002"/>
      <c r="FON70" s="1002"/>
      <c r="FOO70" s="1002"/>
      <c r="FOP70" s="1002"/>
      <c r="FOQ70" s="1002"/>
      <c r="FOR70" s="1002"/>
      <c r="FOS70" s="1002"/>
      <c r="FOT70" s="1002"/>
      <c r="FOU70" s="1002"/>
      <c r="FOV70" s="1002"/>
      <c r="FOW70" s="1002"/>
      <c r="FOX70" s="1002"/>
      <c r="FOY70" s="1002"/>
      <c r="FOZ70" s="1002"/>
      <c r="FPA70" s="1002"/>
      <c r="FPB70" s="1002"/>
      <c r="FPC70" s="1002"/>
      <c r="FPD70" s="1002"/>
      <c r="FPE70" s="1002"/>
      <c r="FPF70" s="1002"/>
      <c r="FPG70" s="1002"/>
      <c r="FPH70" s="1002"/>
      <c r="FPI70" s="1002"/>
      <c r="FPJ70" s="1002"/>
      <c r="FPK70" s="1002"/>
      <c r="FPL70" s="1002"/>
      <c r="FPM70" s="1002"/>
      <c r="FPN70" s="1002"/>
      <c r="FPO70" s="1002"/>
      <c r="FPP70" s="1002"/>
      <c r="FPQ70" s="1002"/>
      <c r="FPR70" s="1002"/>
      <c r="FPS70" s="1002"/>
      <c r="FPT70" s="1002"/>
      <c r="FPU70" s="1002"/>
      <c r="FPV70" s="1002"/>
      <c r="FPW70" s="1002"/>
      <c r="FPX70" s="1002"/>
      <c r="FPY70" s="1002"/>
      <c r="FPZ70" s="1002"/>
      <c r="FQA70" s="1002"/>
      <c r="FQB70" s="1002"/>
      <c r="FQC70" s="1002"/>
      <c r="FQD70" s="1002"/>
      <c r="FQE70" s="1002"/>
      <c r="FQF70" s="1002"/>
      <c r="FQG70" s="1002"/>
      <c r="FQH70" s="1002"/>
      <c r="FQI70" s="1002"/>
      <c r="FQJ70" s="1002"/>
      <c r="FQK70" s="1002"/>
      <c r="FQL70" s="1002"/>
      <c r="FQM70" s="1002"/>
      <c r="FQN70" s="1002"/>
      <c r="FQO70" s="1002"/>
      <c r="FQP70" s="1002"/>
      <c r="FQQ70" s="1002"/>
      <c r="FQR70" s="1002"/>
      <c r="FQS70" s="1002"/>
      <c r="FQT70" s="1002"/>
      <c r="FQU70" s="1002"/>
      <c r="FQV70" s="1002"/>
      <c r="FQW70" s="1002"/>
      <c r="FQX70" s="1002"/>
      <c r="FQY70" s="1002"/>
      <c r="FQZ70" s="1002"/>
      <c r="FRA70" s="1002"/>
      <c r="FRB70" s="1002"/>
      <c r="FRC70" s="1002"/>
      <c r="FRD70" s="1002"/>
      <c r="FRE70" s="1002"/>
      <c r="FRF70" s="1002"/>
      <c r="FRG70" s="1002"/>
      <c r="FRH70" s="1002"/>
      <c r="FRI70" s="1002"/>
      <c r="FRJ70" s="1002"/>
      <c r="FRK70" s="1002"/>
      <c r="FRL70" s="1002"/>
      <c r="FRM70" s="1002"/>
      <c r="FRN70" s="1002"/>
      <c r="FRO70" s="1002"/>
      <c r="FRP70" s="1002"/>
      <c r="FRQ70" s="1002"/>
      <c r="FRR70" s="1002"/>
      <c r="FRS70" s="1002"/>
      <c r="FRT70" s="1002"/>
      <c r="FRU70" s="1002"/>
      <c r="FRV70" s="1002"/>
      <c r="FRW70" s="1002"/>
      <c r="FRX70" s="1002"/>
      <c r="FRY70" s="1002"/>
      <c r="FRZ70" s="1002"/>
      <c r="FSA70" s="1002"/>
      <c r="FSB70" s="1002"/>
      <c r="FSC70" s="1002"/>
      <c r="FSD70" s="1002"/>
      <c r="FSE70" s="1002"/>
      <c r="FSF70" s="1002"/>
      <c r="FSG70" s="1002"/>
      <c r="FSH70" s="1002"/>
      <c r="FSI70" s="1002"/>
      <c r="FSJ70" s="1002"/>
      <c r="FSK70" s="1002"/>
      <c r="FSL70" s="1002"/>
      <c r="FSM70" s="1002"/>
      <c r="FSN70" s="1002"/>
      <c r="FSO70" s="1002"/>
      <c r="FSP70" s="1002"/>
      <c r="FSQ70" s="1002"/>
      <c r="FSR70" s="1002"/>
      <c r="FSS70" s="1002"/>
      <c r="FST70" s="1002"/>
      <c r="FSU70" s="1002"/>
      <c r="FSV70" s="1002"/>
      <c r="FSW70" s="1002"/>
      <c r="FSX70" s="1002"/>
      <c r="FSY70" s="1002"/>
      <c r="FSZ70" s="1002"/>
      <c r="FTA70" s="1002"/>
      <c r="FTB70" s="1002"/>
      <c r="FTC70" s="1002"/>
      <c r="FTD70" s="1002"/>
      <c r="FTE70" s="1002"/>
      <c r="FTF70" s="1002"/>
      <c r="FTG70" s="1002"/>
      <c r="FTH70" s="1002"/>
      <c r="FTI70" s="1002"/>
      <c r="FTJ70" s="1002"/>
      <c r="FTK70" s="1002"/>
      <c r="FTL70" s="1002"/>
      <c r="FTM70" s="1002"/>
      <c r="FTN70" s="1002"/>
      <c r="FTO70" s="1002"/>
      <c r="FTP70" s="1002"/>
      <c r="FTQ70" s="1002"/>
      <c r="FTR70" s="1002"/>
      <c r="FTS70" s="1002"/>
      <c r="FTT70" s="1002"/>
      <c r="FTU70" s="1002"/>
      <c r="FTV70" s="1002"/>
      <c r="FTW70" s="1002"/>
      <c r="FTX70" s="1002"/>
      <c r="FTY70" s="1002"/>
      <c r="FTZ70" s="1002"/>
      <c r="FUA70" s="1002"/>
      <c r="FUB70" s="1002"/>
      <c r="FUC70" s="1002"/>
      <c r="FUD70" s="1002"/>
      <c r="FUE70" s="1002"/>
      <c r="FUF70" s="1002"/>
      <c r="FUG70" s="1002"/>
      <c r="FUH70" s="1002"/>
      <c r="FUI70" s="1002"/>
      <c r="FUJ70" s="1002"/>
      <c r="FUK70" s="1002"/>
      <c r="FUL70" s="1002"/>
      <c r="FUM70" s="1002"/>
      <c r="FUN70" s="1002"/>
      <c r="FUO70" s="1002"/>
      <c r="FUP70" s="1002"/>
      <c r="FUQ70" s="1002"/>
      <c r="FUR70" s="1002"/>
      <c r="FUS70" s="1002"/>
      <c r="FUT70" s="1002"/>
      <c r="FUU70" s="1002"/>
      <c r="FUV70" s="1002"/>
      <c r="FUW70" s="1002"/>
      <c r="FUX70" s="1002"/>
      <c r="FUY70" s="1002"/>
      <c r="FUZ70" s="1002"/>
      <c r="FVA70" s="1002"/>
      <c r="FVB70" s="1002"/>
      <c r="FVC70" s="1002"/>
      <c r="FVD70" s="1002"/>
      <c r="FVE70" s="1002"/>
      <c r="FVF70" s="1002"/>
      <c r="FVG70" s="1002"/>
      <c r="FVH70" s="1002"/>
      <c r="FVI70" s="1002"/>
      <c r="FVJ70" s="1002"/>
      <c r="FVK70" s="1002"/>
      <c r="FVL70" s="1002"/>
      <c r="FVM70" s="1002"/>
      <c r="FVN70" s="1002"/>
      <c r="FVO70" s="1002"/>
      <c r="FVP70" s="1002"/>
      <c r="FVQ70" s="1002"/>
      <c r="FVR70" s="1002"/>
      <c r="FVS70" s="1002"/>
      <c r="FVT70" s="1002"/>
      <c r="FVU70" s="1002"/>
      <c r="FVV70" s="1002"/>
      <c r="FVW70" s="1002"/>
      <c r="FVX70" s="1002"/>
      <c r="FVY70" s="1002"/>
      <c r="FVZ70" s="1002"/>
      <c r="FWA70" s="1002"/>
      <c r="FWB70" s="1002"/>
      <c r="FWC70" s="1002"/>
      <c r="FWD70" s="1002"/>
      <c r="FWE70" s="1002"/>
      <c r="FWF70" s="1002"/>
      <c r="FWG70" s="1002"/>
      <c r="FWH70" s="1002"/>
      <c r="FWI70" s="1002"/>
      <c r="FWJ70" s="1002"/>
      <c r="FWK70" s="1002"/>
      <c r="FWL70" s="1002"/>
      <c r="FWM70" s="1002"/>
      <c r="FWN70" s="1002"/>
      <c r="FWO70" s="1002"/>
      <c r="FWP70" s="1002"/>
      <c r="FWQ70" s="1002"/>
      <c r="FWR70" s="1002"/>
      <c r="FWS70" s="1002"/>
      <c r="FWT70" s="1002"/>
      <c r="FWU70" s="1002"/>
      <c r="FWV70" s="1002"/>
      <c r="FWW70" s="1002"/>
      <c r="FWX70" s="1002"/>
      <c r="FWY70" s="1002"/>
      <c r="FWZ70" s="1002"/>
      <c r="FXA70" s="1002"/>
      <c r="FXB70" s="1002"/>
      <c r="FXC70" s="1002"/>
      <c r="FXD70" s="1002"/>
      <c r="FXE70" s="1002"/>
      <c r="FXF70" s="1002"/>
      <c r="FXG70" s="1002"/>
      <c r="FXH70" s="1002"/>
      <c r="FXI70" s="1002"/>
      <c r="FXJ70" s="1002"/>
      <c r="FXK70" s="1002"/>
      <c r="FXL70" s="1002"/>
      <c r="FXM70" s="1002"/>
      <c r="FXN70" s="1002"/>
      <c r="FXO70" s="1002"/>
      <c r="FXP70" s="1002"/>
      <c r="FXQ70" s="1002"/>
      <c r="FXR70" s="1002"/>
      <c r="FXS70" s="1002"/>
      <c r="FXT70" s="1002"/>
      <c r="FXU70" s="1002"/>
      <c r="FXV70" s="1002"/>
      <c r="FXW70" s="1002"/>
      <c r="FXX70" s="1002"/>
      <c r="FXY70" s="1002"/>
      <c r="FXZ70" s="1002"/>
      <c r="FYA70" s="1002"/>
      <c r="FYB70" s="1002"/>
      <c r="FYC70" s="1002"/>
      <c r="FYD70" s="1002"/>
      <c r="FYE70" s="1002"/>
      <c r="FYF70" s="1002"/>
      <c r="FYG70" s="1002"/>
      <c r="FYH70" s="1002"/>
      <c r="FYI70" s="1002"/>
      <c r="FYJ70" s="1002"/>
      <c r="FYK70" s="1002"/>
      <c r="FYL70" s="1002"/>
      <c r="FYM70" s="1002"/>
      <c r="FYN70" s="1002"/>
      <c r="FYO70" s="1002"/>
      <c r="FYP70" s="1002"/>
      <c r="FYQ70" s="1002"/>
      <c r="FYR70" s="1002"/>
      <c r="FYS70" s="1002"/>
      <c r="FYT70" s="1002"/>
      <c r="FYU70" s="1002"/>
      <c r="FYV70" s="1002"/>
      <c r="FYW70" s="1002"/>
      <c r="FYX70" s="1002"/>
      <c r="FYY70" s="1002"/>
      <c r="FYZ70" s="1002"/>
      <c r="FZA70" s="1002"/>
      <c r="FZB70" s="1002"/>
      <c r="FZC70" s="1002"/>
      <c r="FZD70" s="1002"/>
      <c r="FZE70" s="1002"/>
      <c r="FZF70" s="1002"/>
      <c r="FZG70" s="1002"/>
      <c r="FZH70" s="1002"/>
      <c r="FZI70" s="1002"/>
      <c r="FZJ70" s="1002"/>
      <c r="FZK70" s="1002"/>
      <c r="FZL70" s="1002"/>
      <c r="FZM70" s="1002"/>
      <c r="FZN70" s="1002"/>
      <c r="FZO70" s="1002"/>
      <c r="FZP70" s="1002"/>
      <c r="FZQ70" s="1002"/>
      <c r="FZR70" s="1002"/>
      <c r="FZS70" s="1002"/>
      <c r="FZT70" s="1002"/>
      <c r="FZU70" s="1002"/>
      <c r="FZV70" s="1002"/>
      <c r="FZW70" s="1002"/>
      <c r="FZX70" s="1002"/>
      <c r="FZY70" s="1002"/>
      <c r="FZZ70" s="1002"/>
      <c r="GAA70" s="1002"/>
      <c r="GAB70" s="1002"/>
      <c r="GAC70" s="1002"/>
      <c r="GAD70" s="1002"/>
      <c r="GAE70" s="1002"/>
      <c r="GAF70" s="1002"/>
      <c r="GAG70" s="1002"/>
      <c r="GAH70" s="1002"/>
      <c r="GAI70" s="1002"/>
      <c r="GAJ70" s="1002"/>
      <c r="GAK70" s="1002"/>
      <c r="GAL70" s="1002"/>
      <c r="GAM70" s="1002"/>
      <c r="GAN70" s="1002"/>
      <c r="GAO70" s="1002"/>
      <c r="GAP70" s="1002"/>
      <c r="GAQ70" s="1002"/>
      <c r="GAR70" s="1002"/>
      <c r="GAS70" s="1002"/>
      <c r="GAT70" s="1002"/>
      <c r="GAU70" s="1002"/>
      <c r="GAV70" s="1002"/>
      <c r="GAW70" s="1002"/>
      <c r="GAX70" s="1002"/>
      <c r="GAY70" s="1002"/>
      <c r="GAZ70" s="1002"/>
      <c r="GBA70" s="1002"/>
      <c r="GBB70" s="1002"/>
      <c r="GBC70" s="1002"/>
      <c r="GBD70" s="1002"/>
      <c r="GBE70" s="1002"/>
      <c r="GBF70" s="1002"/>
      <c r="GBG70" s="1002"/>
      <c r="GBH70" s="1002"/>
      <c r="GBI70" s="1002"/>
      <c r="GBJ70" s="1002"/>
      <c r="GBK70" s="1002"/>
      <c r="GBL70" s="1002"/>
      <c r="GBM70" s="1002"/>
      <c r="GBN70" s="1002"/>
      <c r="GBO70" s="1002"/>
      <c r="GBP70" s="1002"/>
      <c r="GBQ70" s="1002"/>
      <c r="GBR70" s="1002"/>
      <c r="GBS70" s="1002"/>
      <c r="GBT70" s="1002"/>
      <c r="GBU70" s="1002"/>
      <c r="GBV70" s="1002"/>
      <c r="GBW70" s="1002"/>
      <c r="GBX70" s="1002"/>
      <c r="GBY70" s="1002"/>
      <c r="GBZ70" s="1002"/>
      <c r="GCA70" s="1002"/>
      <c r="GCB70" s="1002"/>
      <c r="GCC70" s="1002"/>
      <c r="GCD70" s="1002"/>
      <c r="GCE70" s="1002"/>
      <c r="GCF70" s="1002"/>
      <c r="GCG70" s="1002"/>
      <c r="GCH70" s="1002"/>
      <c r="GCI70" s="1002"/>
      <c r="GCJ70" s="1002"/>
      <c r="GCK70" s="1002"/>
      <c r="GCL70" s="1002"/>
      <c r="GCM70" s="1002"/>
      <c r="GCN70" s="1002"/>
      <c r="GCO70" s="1002"/>
      <c r="GCP70" s="1002"/>
      <c r="GCQ70" s="1002"/>
      <c r="GCR70" s="1002"/>
      <c r="GCS70" s="1002"/>
      <c r="GCT70" s="1002"/>
      <c r="GCU70" s="1002"/>
      <c r="GCV70" s="1002"/>
      <c r="GCW70" s="1002"/>
      <c r="GCX70" s="1002"/>
      <c r="GCY70" s="1002"/>
      <c r="GCZ70" s="1002"/>
      <c r="GDA70" s="1002"/>
      <c r="GDB70" s="1002"/>
      <c r="GDC70" s="1002"/>
      <c r="GDD70" s="1002"/>
      <c r="GDE70" s="1002"/>
      <c r="GDF70" s="1002"/>
      <c r="GDG70" s="1002"/>
      <c r="GDH70" s="1002"/>
      <c r="GDI70" s="1002"/>
      <c r="GDJ70" s="1002"/>
      <c r="GDK70" s="1002"/>
      <c r="GDL70" s="1002"/>
      <c r="GDM70" s="1002"/>
      <c r="GDN70" s="1002"/>
      <c r="GDO70" s="1002"/>
      <c r="GDP70" s="1002"/>
      <c r="GDQ70" s="1002"/>
      <c r="GDR70" s="1002"/>
      <c r="GDS70" s="1002"/>
      <c r="GDT70" s="1002"/>
      <c r="GDU70" s="1002"/>
      <c r="GDV70" s="1002"/>
      <c r="GDW70" s="1002"/>
      <c r="GDX70" s="1002"/>
      <c r="GDY70" s="1002"/>
      <c r="GDZ70" s="1002"/>
      <c r="GEA70" s="1002"/>
      <c r="GEB70" s="1002"/>
      <c r="GEC70" s="1002"/>
      <c r="GED70" s="1002"/>
      <c r="GEE70" s="1002"/>
      <c r="GEF70" s="1002"/>
      <c r="GEG70" s="1002"/>
      <c r="GEH70" s="1002"/>
      <c r="GEI70" s="1002"/>
      <c r="GEJ70" s="1002"/>
      <c r="GEK70" s="1002"/>
      <c r="GEL70" s="1002"/>
      <c r="GEM70" s="1002"/>
      <c r="GEN70" s="1002"/>
      <c r="GEO70" s="1002"/>
      <c r="GEP70" s="1002"/>
      <c r="GEQ70" s="1002"/>
      <c r="GER70" s="1002"/>
      <c r="GES70" s="1002"/>
      <c r="GET70" s="1002"/>
      <c r="GEU70" s="1002"/>
      <c r="GEV70" s="1002"/>
      <c r="GEW70" s="1002"/>
      <c r="GEX70" s="1002"/>
      <c r="GEY70" s="1002"/>
      <c r="GEZ70" s="1002"/>
      <c r="GFA70" s="1002"/>
      <c r="GFB70" s="1002"/>
      <c r="GFC70" s="1002"/>
      <c r="GFD70" s="1002"/>
      <c r="GFE70" s="1002"/>
      <c r="GFF70" s="1002"/>
      <c r="GFG70" s="1002"/>
      <c r="GFH70" s="1002"/>
      <c r="GFI70" s="1002"/>
      <c r="GFJ70" s="1002"/>
      <c r="GFK70" s="1002"/>
      <c r="GFL70" s="1002"/>
      <c r="GFM70" s="1002"/>
      <c r="GFN70" s="1002"/>
      <c r="GFO70" s="1002"/>
      <c r="GFP70" s="1002"/>
      <c r="GFQ70" s="1002"/>
      <c r="GFR70" s="1002"/>
      <c r="GFS70" s="1002"/>
      <c r="GFT70" s="1002"/>
      <c r="GFU70" s="1002"/>
      <c r="GFV70" s="1002"/>
      <c r="GFW70" s="1002"/>
      <c r="GFX70" s="1002"/>
      <c r="GFY70" s="1002"/>
      <c r="GFZ70" s="1002"/>
      <c r="GGA70" s="1002"/>
      <c r="GGB70" s="1002"/>
      <c r="GGC70" s="1002"/>
      <c r="GGD70" s="1002"/>
      <c r="GGE70" s="1002"/>
      <c r="GGF70" s="1002"/>
      <c r="GGG70" s="1002"/>
      <c r="GGH70" s="1002"/>
      <c r="GGI70" s="1002"/>
      <c r="GGJ70" s="1002"/>
      <c r="GGK70" s="1002"/>
      <c r="GGL70" s="1002"/>
      <c r="GGM70" s="1002"/>
      <c r="GGN70" s="1002"/>
      <c r="GGO70" s="1002"/>
      <c r="GGP70" s="1002"/>
      <c r="GGQ70" s="1002"/>
      <c r="GGR70" s="1002"/>
      <c r="GGS70" s="1002"/>
      <c r="GGT70" s="1002"/>
      <c r="GGU70" s="1002"/>
      <c r="GGV70" s="1002"/>
      <c r="GGW70" s="1002"/>
      <c r="GGX70" s="1002"/>
      <c r="GGY70" s="1002"/>
      <c r="GGZ70" s="1002"/>
      <c r="GHA70" s="1002"/>
      <c r="GHB70" s="1002"/>
      <c r="GHC70" s="1002"/>
      <c r="GHD70" s="1002"/>
      <c r="GHE70" s="1002"/>
      <c r="GHF70" s="1002"/>
      <c r="GHG70" s="1002"/>
      <c r="GHH70" s="1002"/>
      <c r="GHI70" s="1002"/>
      <c r="GHJ70" s="1002"/>
      <c r="GHK70" s="1002"/>
      <c r="GHL70" s="1002"/>
      <c r="GHM70" s="1002"/>
      <c r="GHN70" s="1002"/>
      <c r="GHO70" s="1002"/>
      <c r="GHP70" s="1002"/>
      <c r="GHQ70" s="1002"/>
      <c r="GHR70" s="1002"/>
      <c r="GHS70" s="1002"/>
      <c r="GHT70" s="1002"/>
      <c r="GHU70" s="1002"/>
      <c r="GHV70" s="1002"/>
      <c r="GHW70" s="1002"/>
      <c r="GHX70" s="1002"/>
      <c r="GHY70" s="1002"/>
      <c r="GHZ70" s="1002"/>
      <c r="GIA70" s="1002"/>
      <c r="GIB70" s="1002"/>
      <c r="GIC70" s="1002"/>
      <c r="GID70" s="1002"/>
      <c r="GIE70" s="1002"/>
      <c r="GIF70" s="1002"/>
      <c r="GIG70" s="1002"/>
      <c r="GIH70" s="1002"/>
      <c r="GII70" s="1002"/>
      <c r="GIJ70" s="1002"/>
      <c r="GIK70" s="1002"/>
      <c r="GIL70" s="1002"/>
      <c r="GIM70" s="1002"/>
      <c r="GIN70" s="1002"/>
      <c r="GIO70" s="1002"/>
      <c r="GIP70" s="1002"/>
      <c r="GIQ70" s="1002"/>
      <c r="GIR70" s="1002"/>
      <c r="GIS70" s="1002"/>
      <c r="GIT70" s="1002"/>
      <c r="GIU70" s="1002"/>
      <c r="GIV70" s="1002"/>
      <c r="GIW70" s="1002"/>
      <c r="GIX70" s="1002"/>
      <c r="GIY70" s="1002"/>
      <c r="GIZ70" s="1002"/>
      <c r="GJA70" s="1002"/>
      <c r="GJB70" s="1002"/>
      <c r="GJC70" s="1002"/>
      <c r="GJD70" s="1002"/>
      <c r="GJE70" s="1002"/>
      <c r="GJF70" s="1002"/>
      <c r="GJG70" s="1002"/>
      <c r="GJH70" s="1002"/>
      <c r="GJI70" s="1002"/>
      <c r="GJJ70" s="1002"/>
      <c r="GJK70" s="1002"/>
      <c r="GJL70" s="1002"/>
      <c r="GJM70" s="1002"/>
      <c r="GJN70" s="1002"/>
      <c r="GJO70" s="1002"/>
      <c r="GJP70" s="1002"/>
      <c r="GJQ70" s="1002"/>
      <c r="GJR70" s="1002"/>
      <c r="GJS70" s="1002"/>
      <c r="GJT70" s="1002"/>
      <c r="GJU70" s="1002"/>
      <c r="GJV70" s="1002"/>
      <c r="GJW70" s="1002"/>
      <c r="GJX70" s="1002"/>
      <c r="GJY70" s="1002"/>
      <c r="GJZ70" s="1002"/>
      <c r="GKA70" s="1002"/>
      <c r="GKB70" s="1002"/>
      <c r="GKC70" s="1002"/>
      <c r="GKD70" s="1002"/>
      <c r="GKE70" s="1002"/>
      <c r="GKF70" s="1002"/>
      <c r="GKG70" s="1002"/>
      <c r="GKH70" s="1002"/>
      <c r="GKI70" s="1002"/>
      <c r="GKJ70" s="1002"/>
      <c r="GKK70" s="1002"/>
      <c r="GKL70" s="1002"/>
      <c r="GKM70" s="1002"/>
      <c r="GKN70" s="1002"/>
      <c r="GKO70" s="1002"/>
      <c r="GKP70" s="1002"/>
      <c r="GKQ70" s="1002"/>
      <c r="GKR70" s="1002"/>
      <c r="GKS70" s="1002"/>
      <c r="GKT70" s="1002"/>
      <c r="GKU70" s="1002"/>
      <c r="GKV70" s="1002"/>
      <c r="GKW70" s="1002"/>
      <c r="GKX70" s="1002"/>
      <c r="GKY70" s="1002"/>
      <c r="GKZ70" s="1002"/>
      <c r="GLA70" s="1002"/>
      <c r="GLB70" s="1002"/>
      <c r="GLC70" s="1002"/>
      <c r="GLD70" s="1002"/>
      <c r="GLE70" s="1002"/>
      <c r="GLF70" s="1002"/>
      <c r="GLG70" s="1002"/>
      <c r="GLH70" s="1002"/>
      <c r="GLI70" s="1002"/>
      <c r="GLJ70" s="1002"/>
      <c r="GLK70" s="1002"/>
      <c r="GLL70" s="1002"/>
      <c r="GLM70" s="1002"/>
      <c r="GLN70" s="1002"/>
      <c r="GLO70" s="1002"/>
      <c r="GLP70" s="1002"/>
      <c r="GLQ70" s="1002"/>
      <c r="GLR70" s="1002"/>
      <c r="GLS70" s="1002"/>
      <c r="GLT70" s="1002"/>
      <c r="GLU70" s="1002"/>
      <c r="GLV70" s="1002"/>
      <c r="GLW70" s="1002"/>
      <c r="GLX70" s="1002"/>
      <c r="GLY70" s="1002"/>
      <c r="GLZ70" s="1002"/>
      <c r="GMA70" s="1002"/>
      <c r="GMB70" s="1002"/>
      <c r="GMC70" s="1002"/>
      <c r="GMD70" s="1002"/>
      <c r="GME70" s="1002"/>
      <c r="GMF70" s="1002"/>
      <c r="GMG70" s="1002"/>
      <c r="GMH70" s="1002"/>
      <c r="GMI70" s="1002"/>
      <c r="GMJ70" s="1002"/>
      <c r="GMK70" s="1002"/>
      <c r="GML70" s="1002"/>
      <c r="GMM70" s="1002"/>
      <c r="GMN70" s="1002"/>
      <c r="GMO70" s="1002"/>
      <c r="GMP70" s="1002"/>
      <c r="GMQ70" s="1002"/>
      <c r="GMR70" s="1002"/>
      <c r="GMS70" s="1002"/>
      <c r="GMT70" s="1002"/>
      <c r="GMU70" s="1002"/>
      <c r="GMV70" s="1002"/>
      <c r="GMW70" s="1002"/>
      <c r="GMX70" s="1002"/>
      <c r="GMY70" s="1002"/>
      <c r="GMZ70" s="1002"/>
      <c r="GNA70" s="1002"/>
      <c r="GNB70" s="1002"/>
      <c r="GNC70" s="1002"/>
      <c r="GND70" s="1002"/>
      <c r="GNE70" s="1002"/>
      <c r="GNF70" s="1002"/>
      <c r="GNG70" s="1002"/>
      <c r="GNH70" s="1002"/>
      <c r="GNI70" s="1002"/>
      <c r="GNJ70" s="1002"/>
      <c r="GNK70" s="1002"/>
      <c r="GNL70" s="1002"/>
      <c r="GNM70" s="1002"/>
      <c r="GNN70" s="1002"/>
      <c r="GNO70" s="1002"/>
      <c r="GNP70" s="1002"/>
      <c r="GNQ70" s="1002"/>
      <c r="GNR70" s="1002"/>
      <c r="GNS70" s="1002"/>
      <c r="GNT70" s="1002"/>
      <c r="GNU70" s="1002"/>
      <c r="GNV70" s="1002"/>
      <c r="GNW70" s="1002"/>
      <c r="GNX70" s="1002"/>
      <c r="GNY70" s="1002"/>
      <c r="GNZ70" s="1002"/>
      <c r="GOA70" s="1002"/>
      <c r="GOB70" s="1002"/>
      <c r="GOC70" s="1002"/>
      <c r="GOD70" s="1002"/>
      <c r="GOE70" s="1002"/>
      <c r="GOF70" s="1002"/>
      <c r="GOG70" s="1002"/>
      <c r="GOH70" s="1002"/>
      <c r="GOI70" s="1002"/>
      <c r="GOJ70" s="1002"/>
      <c r="GOK70" s="1002"/>
      <c r="GOL70" s="1002"/>
      <c r="GOM70" s="1002"/>
      <c r="GON70" s="1002"/>
      <c r="GOO70" s="1002"/>
      <c r="GOP70" s="1002"/>
      <c r="GOQ70" s="1002"/>
      <c r="GOR70" s="1002"/>
      <c r="GOS70" s="1002"/>
      <c r="GOT70" s="1002"/>
      <c r="GOU70" s="1002"/>
      <c r="GOV70" s="1002"/>
      <c r="GOW70" s="1002"/>
      <c r="GOX70" s="1002"/>
      <c r="GOY70" s="1002"/>
      <c r="GOZ70" s="1002"/>
      <c r="GPA70" s="1002"/>
      <c r="GPB70" s="1002"/>
      <c r="GPC70" s="1002"/>
      <c r="GPD70" s="1002"/>
      <c r="GPE70" s="1002"/>
      <c r="GPF70" s="1002"/>
      <c r="GPG70" s="1002"/>
      <c r="GPH70" s="1002"/>
      <c r="GPI70" s="1002"/>
      <c r="GPJ70" s="1002"/>
      <c r="GPK70" s="1002"/>
      <c r="GPL70" s="1002"/>
      <c r="GPM70" s="1002"/>
      <c r="GPN70" s="1002"/>
      <c r="GPO70" s="1002"/>
      <c r="GPP70" s="1002"/>
      <c r="GPQ70" s="1002"/>
      <c r="GPR70" s="1002"/>
      <c r="GPS70" s="1002"/>
      <c r="GPT70" s="1002"/>
      <c r="GPU70" s="1002"/>
      <c r="GPV70" s="1002"/>
      <c r="GPW70" s="1002"/>
      <c r="GPX70" s="1002"/>
      <c r="GPY70" s="1002"/>
      <c r="GPZ70" s="1002"/>
      <c r="GQA70" s="1002"/>
      <c r="GQB70" s="1002"/>
      <c r="GQC70" s="1002"/>
      <c r="GQD70" s="1002"/>
      <c r="GQE70" s="1002"/>
      <c r="GQF70" s="1002"/>
      <c r="GQG70" s="1002"/>
      <c r="GQH70" s="1002"/>
      <c r="GQI70" s="1002"/>
      <c r="GQJ70" s="1002"/>
      <c r="GQK70" s="1002"/>
      <c r="GQL70" s="1002"/>
      <c r="GQM70" s="1002"/>
      <c r="GQN70" s="1002"/>
      <c r="GQO70" s="1002"/>
      <c r="GQP70" s="1002"/>
      <c r="GQQ70" s="1002"/>
      <c r="GQR70" s="1002"/>
      <c r="GQS70" s="1002"/>
      <c r="GQT70" s="1002"/>
      <c r="GQU70" s="1002"/>
      <c r="GQV70" s="1002"/>
      <c r="GQW70" s="1002"/>
      <c r="GQX70" s="1002"/>
      <c r="GQY70" s="1002"/>
      <c r="GQZ70" s="1002"/>
      <c r="GRA70" s="1002"/>
      <c r="GRB70" s="1002"/>
      <c r="GRC70" s="1002"/>
      <c r="GRD70" s="1002"/>
      <c r="GRE70" s="1002"/>
      <c r="GRF70" s="1002"/>
      <c r="GRG70" s="1002"/>
      <c r="GRH70" s="1002"/>
      <c r="GRI70" s="1002"/>
      <c r="GRJ70" s="1002"/>
      <c r="GRK70" s="1002"/>
      <c r="GRL70" s="1002"/>
      <c r="GRM70" s="1002"/>
      <c r="GRN70" s="1002"/>
      <c r="GRO70" s="1002"/>
      <c r="GRP70" s="1002"/>
      <c r="GRQ70" s="1002"/>
      <c r="GRR70" s="1002"/>
      <c r="GRS70" s="1002"/>
      <c r="GRT70" s="1002"/>
      <c r="GRU70" s="1002"/>
      <c r="GRV70" s="1002"/>
      <c r="GRW70" s="1002"/>
      <c r="GRX70" s="1002"/>
      <c r="GRY70" s="1002"/>
      <c r="GRZ70" s="1002"/>
      <c r="GSA70" s="1002"/>
      <c r="GSB70" s="1002"/>
      <c r="GSC70" s="1002"/>
      <c r="GSD70" s="1002"/>
      <c r="GSE70" s="1002"/>
      <c r="GSF70" s="1002"/>
      <c r="GSG70" s="1002"/>
      <c r="GSH70" s="1002"/>
      <c r="GSI70" s="1002"/>
      <c r="GSJ70" s="1002"/>
      <c r="GSK70" s="1002"/>
      <c r="GSL70" s="1002"/>
      <c r="GSM70" s="1002"/>
      <c r="GSN70" s="1002"/>
      <c r="GSO70" s="1002"/>
      <c r="GSP70" s="1002"/>
      <c r="GSQ70" s="1002"/>
      <c r="GSR70" s="1002"/>
      <c r="GSS70" s="1002"/>
      <c r="GST70" s="1002"/>
      <c r="GSU70" s="1002"/>
      <c r="GSV70" s="1002"/>
      <c r="GSW70" s="1002"/>
      <c r="GSX70" s="1002"/>
      <c r="GSY70" s="1002"/>
      <c r="GSZ70" s="1002"/>
      <c r="GTA70" s="1002"/>
      <c r="GTB70" s="1002"/>
      <c r="GTC70" s="1002"/>
      <c r="GTD70" s="1002"/>
      <c r="GTE70" s="1002"/>
      <c r="GTF70" s="1002"/>
      <c r="GTG70" s="1002"/>
      <c r="GTH70" s="1002"/>
      <c r="GTI70" s="1002"/>
      <c r="GTJ70" s="1002"/>
      <c r="GTK70" s="1002"/>
      <c r="GTL70" s="1002"/>
      <c r="GTM70" s="1002"/>
      <c r="GTN70" s="1002"/>
      <c r="GTO70" s="1002"/>
      <c r="GTP70" s="1002"/>
      <c r="GTQ70" s="1002"/>
      <c r="GTR70" s="1002"/>
      <c r="GTS70" s="1002"/>
      <c r="GTT70" s="1002"/>
      <c r="GTU70" s="1002"/>
      <c r="GTV70" s="1002"/>
      <c r="GTW70" s="1002"/>
      <c r="GTX70" s="1002"/>
      <c r="GTY70" s="1002"/>
      <c r="GTZ70" s="1002"/>
      <c r="GUA70" s="1002"/>
      <c r="GUB70" s="1002"/>
      <c r="GUC70" s="1002"/>
      <c r="GUD70" s="1002"/>
      <c r="GUE70" s="1002"/>
      <c r="GUF70" s="1002"/>
      <c r="GUG70" s="1002"/>
      <c r="GUH70" s="1002"/>
      <c r="GUI70" s="1002"/>
      <c r="GUJ70" s="1002"/>
      <c r="GUK70" s="1002"/>
      <c r="GUL70" s="1002"/>
      <c r="GUM70" s="1002"/>
      <c r="GUN70" s="1002"/>
      <c r="GUO70" s="1002"/>
      <c r="GUP70" s="1002"/>
      <c r="GUQ70" s="1002"/>
      <c r="GUR70" s="1002"/>
      <c r="GUS70" s="1002"/>
      <c r="GUT70" s="1002"/>
      <c r="GUU70" s="1002"/>
      <c r="GUV70" s="1002"/>
      <c r="GUW70" s="1002"/>
      <c r="GUX70" s="1002"/>
      <c r="GUY70" s="1002"/>
      <c r="GUZ70" s="1002"/>
      <c r="GVA70" s="1002"/>
      <c r="GVB70" s="1002"/>
      <c r="GVC70" s="1002"/>
      <c r="GVD70" s="1002"/>
      <c r="GVE70" s="1002"/>
      <c r="GVF70" s="1002"/>
      <c r="GVG70" s="1002"/>
      <c r="GVH70" s="1002"/>
      <c r="GVI70" s="1002"/>
      <c r="GVJ70" s="1002"/>
      <c r="GVK70" s="1002"/>
      <c r="GVL70" s="1002"/>
      <c r="GVM70" s="1002"/>
      <c r="GVN70" s="1002"/>
      <c r="GVO70" s="1002"/>
      <c r="GVP70" s="1002"/>
      <c r="GVQ70" s="1002"/>
      <c r="GVR70" s="1002"/>
      <c r="GVS70" s="1002"/>
      <c r="GVT70" s="1002"/>
      <c r="GVU70" s="1002"/>
      <c r="GVV70" s="1002"/>
      <c r="GVW70" s="1002"/>
      <c r="GVX70" s="1002"/>
      <c r="GVY70" s="1002"/>
      <c r="GVZ70" s="1002"/>
      <c r="GWA70" s="1002"/>
      <c r="GWB70" s="1002"/>
      <c r="GWC70" s="1002"/>
      <c r="GWD70" s="1002"/>
      <c r="GWE70" s="1002"/>
      <c r="GWF70" s="1002"/>
      <c r="GWG70" s="1002"/>
      <c r="GWH70" s="1002"/>
      <c r="GWI70" s="1002"/>
      <c r="GWJ70" s="1002"/>
      <c r="GWK70" s="1002"/>
      <c r="GWL70" s="1002"/>
      <c r="GWM70" s="1002"/>
      <c r="GWN70" s="1002"/>
      <c r="GWO70" s="1002"/>
      <c r="GWP70" s="1002"/>
      <c r="GWQ70" s="1002"/>
      <c r="GWR70" s="1002"/>
      <c r="GWS70" s="1002"/>
      <c r="GWT70" s="1002"/>
      <c r="GWU70" s="1002"/>
      <c r="GWV70" s="1002"/>
      <c r="GWW70" s="1002"/>
      <c r="GWX70" s="1002"/>
      <c r="GWY70" s="1002"/>
      <c r="GWZ70" s="1002"/>
      <c r="GXA70" s="1002"/>
      <c r="GXB70" s="1002"/>
      <c r="GXC70" s="1002"/>
      <c r="GXD70" s="1002"/>
      <c r="GXE70" s="1002"/>
      <c r="GXF70" s="1002"/>
      <c r="GXG70" s="1002"/>
      <c r="GXH70" s="1002"/>
      <c r="GXI70" s="1002"/>
      <c r="GXJ70" s="1002"/>
      <c r="GXK70" s="1002"/>
      <c r="GXL70" s="1002"/>
      <c r="GXM70" s="1002"/>
      <c r="GXN70" s="1002"/>
      <c r="GXO70" s="1002"/>
      <c r="GXP70" s="1002"/>
      <c r="GXQ70" s="1002"/>
      <c r="GXR70" s="1002"/>
      <c r="GXS70" s="1002"/>
      <c r="GXT70" s="1002"/>
      <c r="GXU70" s="1002"/>
      <c r="GXV70" s="1002"/>
      <c r="GXW70" s="1002"/>
      <c r="GXX70" s="1002"/>
      <c r="GXY70" s="1002"/>
      <c r="GXZ70" s="1002"/>
      <c r="GYA70" s="1002"/>
      <c r="GYB70" s="1002"/>
      <c r="GYC70" s="1002"/>
      <c r="GYD70" s="1002"/>
      <c r="GYE70" s="1002"/>
      <c r="GYF70" s="1002"/>
      <c r="GYG70" s="1002"/>
      <c r="GYH70" s="1002"/>
      <c r="GYI70" s="1002"/>
      <c r="GYJ70" s="1002"/>
      <c r="GYK70" s="1002"/>
      <c r="GYL70" s="1002"/>
      <c r="GYM70" s="1002"/>
      <c r="GYN70" s="1002"/>
      <c r="GYO70" s="1002"/>
      <c r="GYP70" s="1002"/>
      <c r="GYQ70" s="1002"/>
      <c r="GYR70" s="1002"/>
      <c r="GYS70" s="1002"/>
      <c r="GYT70" s="1002"/>
      <c r="GYU70" s="1002"/>
      <c r="GYV70" s="1002"/>
      <c r="GYW70" s="1002"/>
      <c r="GYX70" s="1002"/>
      <c r="GYY70" s="1002"/>
      <c r="GYZ70" s="1002"/>
      <c r="GZA70" s="1002"/>
      <c r="GZB70" s="1002"/>
      <c r="GZC70" s="1002"/>
      <c r="GZD70" s="1002"/>
      <c r="GZE70" s="1002"/>
      <c r="GZF70" s="1002"/>
      <c r="GZG70" s="1002"/>
      <c r="GZH70" s="1002"/>
      <c r="GZI70" s="1002"/>
      <c r="GZJ70" s="1002"/>
      <c r="GZK70" s="1002"/>
      <c r="GZL70" s="1002"/>
      <c r="GZM70" s="1002"/>
      <c r="GZN70" s="1002"/>
      <c r="GZO70" s="1002"/>
      <c r="GZP70" s="1002"/>
      <c r="GZQ70" s="1002"/>
      <c r="GZR70" s="1002"/>
      <c r="GZS70" s="1002"/>
      <c r="GZT70" s="1002"/>
      <c r="GZU70" s="1002"/>
      <c r="GZV70" s="1002"/>
      <c r="GZW70" s="1002"/>
      <c r="GZX70" s="1002"/>
      <c r="GZY70" s="1002"/>
      <c r="GZZ70" s="1002"/>
      <c r="HAA70" s="1002"/>
      <c r="HAB70" s="1002"/>
      <c r="HAC70" s="1002"/>
      <c r="HAD70" s="1002"/>
      <c r="HAE70" s="1002"/>
      <c r="HAF70" s="1002"/>
      <c r="HAG70" s="1002"/>
      <c r="HAH70" s="1002"/>
      <c r="HAI70" s="1002"/>
      <c r="HAJ70" s="1002"/>
      <c r="HAK70" s="1002"/>
      <c r="HAL70" s="1002"/>
      <c r="HAM70" s="1002"/>
      <c r="HAN70" s="1002"/>
      <c r="HAO70" s="1002"/>
      <c r="HAP70" s="1002"/>
      <c r="HAQ70" s="1002"/>
      <c r="HAR70" s="1002"/>
      <c r="HAS70" s="1002"/>
      <c r="HAT70" s="1002"/>
      <c r="HAU70" s="1002"/>
      <c r="HAV70" s="1002"/>
      <c r="HAW70" s="1002"/>
      <c r="HAX70" s="1002"/>
      <c r="HAY70" s="1002"/>
      <c r="HAZ70" s="1002"/>
      <c r="HBA70" s="1002"/>
      <c r="HBB70" s="1002"/>
      <c r="HBC70" s="1002"/>
      <c r="HBD70" s="1002"/>
      <c r="HBE70" s="1002"/>
      <c r="HBF70" s="1002"/>
      <c r="HBG70" s="1002"/>
      <c r="HBH70" s="1002"/>
      <c r="HBI70" s="1002"/>
      <c r="HBJ70" s="1002"/>
      <c r="HBK70" s="1002"/>
      <c r="HBL70" s="1002"/>
      <c r="HBM70" s="1002"/>
      <c r="HBN70" s="1002"/>
      <c r="HBO70" s="1002"/>
      <c r="HBP70" s="1002"/>
      <c r="HBQ70" s="1002"/>
      <c r="HBR70" s="1002"/>
      <c r="HBS70" s="1002"/>
      <c r="HBT70" s="1002"/>
      <c r="HBU70" s="1002"/>
      <c r="HBV70" s="1002"/>
      <c r="HBW70" s="1002"/>
      <c r="HBX70" s="1002"/>
      <c r="HBY70" s="1002"/>
      <c r="HBZ70" s="1002"/>
      <c r="HCA70" s="1002"/>
      <c r="HCB70" s="1002"/>
      <c r="HCC70" s="1002"/>
      <c r="HCD70" s="1002"/>
      <c r="HCE70" s="1002"/>
      <c r="HCF70" s="1002"/>
      <c r="HCG70" s="1002"/>
      <c r="HCH70" s="1002"/>
      <c r="HCI70" s="1002"/>
      <c r="HCJ70" s="1002"/>
      <c r="HCK70" s="1002"/>
      <c r="HCL70" s="1002"/>
      <c r="HCM70" s="1002"/>
      <c r="HCN70" s="1002"/>
      <c r="HCO70" s="1002"/>
      <c r="HCP70" s="1002"/>
      <c r="HCQ70" s="1002"/>
      <c r="HCR70" s="1002"/>
      <c r="HCS70" s="1002"/>
      <c r="HCT70" s="1002"/>
      <c r="HCU70" s="1002"/>
      <c r="HCV70" s="1002"/>
      <c r="HCW70" s="1002"/>
      <c r="HCX70" s="1002"/>
      <c r="HCY70" s="1002"/>
      <c r="HCZ70" s="1002"/>
      <c r="HDA70" s="1002"/>
      <c r="HDB70" s="1002"/>
      <c r="HDC70" s="1002"/>
      <c r="HDD70" s="1002"/>
      <c r="HDE70" s="1002"/>
      <c r="HDF70" s="1002"/>
      <c r="HDG70" s="1002"/>
      <c r="HDH70" s="1002"/>
      <c r="HDI70" s="1002"/>
      <c r="HDJ70" s="1002"/>
      <c r="HDK70" s="1002"/>
      <c r="HDL70" s="1002"/>
      <c r="HDM70" s="1002"/>
      <c r="HDN70" s="1002"/>
      <c r="HDO70" s="1002"/>
      <c r="HDP70" s="1002"/>
      <c r="HDQ70" s="1002"/>
      <c r="HDR70" s="1002"/>
      <c r="HDS70" s="1002"/>
      <c r="HDT70" s="1002"/>
      <c r="HDU70" s="1002"/>
      <c r="HDV70" s="1002"/>
      <c r="HDW70" s="1002"/>
      <c r="HDX70" s="1002"/>
      <c r="HDY70" s="1002"/>
      <c r="HDZ70" s="1002"/>
      <c r="HEA70" s="1002"/>
      <c r="HEB70" s="1002"/>
      <c r="HEC70" s="1002"/>
      <c r="HED70" s="1002"/>
      <c r="HEE70" s="1002"/>
      <c r="HEF70" s="1002"/>
      <c r="HEG70" s="1002"/>
      <c r="HEH70" s="1002"/>
      <c r="HEI70" s="1002"/>
      <c r="HEJ70" s="1002"/>
      <c r="HEK70" s="1002"/>
      <c r="HEL70" s="1002"/>
      <c r="HEM70" s="1002"/>
      <c r="HEN70" s="1002"/>
      <c r="HEO70" s="1002"/>
      <c r="HEP70" s="1002"/>
      <c r="HEQ70" s="1002"/>
      <c r="HER70" s="1002"/>
      <c r="HES70" s="1002"/>
      <c r="HET70" s="1002"/>
      <c r="HEU70" s="1002"/>
      <c r="HEV70" s="1002"/>
      <c r="HEW70" s="1002"/>
      <c r="HEX70" s="1002"/>
      <c r="HEY70" s="1002"/>
      <c r="HEZ70" s="1002"/>
      <c r="HFA70" s="1002"/>
      <c r="HFB70" s="1002"/>
      <c r="HFC70" s="1002"/>
      <c r="HFD70" s="1002"/>
      <c r="HFE70" s="1002"/>
      <c r="HFF70" s="1002"/>
      <c r="HFG70" s="1002"/>
      <c r="HFH70" s="1002"/>
      <c r="HFI70" s="1002"/>
      <c r="HFJ70" s="1002"/>
      <c r="HFK70" s="1002"/>
      <c r="HFL70" s="1002"/>
      <c r="HFM70" s="1002"/>
      <c r="HFN70" s="1002"/>
      <c r="HFO70" s="1002"/>
      <c r="HFP70" s="1002"/>
      <c r="HFQ70" s="1002"/>
      <c r="HFR70" s="1002"/>
      <c r="HFS70" s="1002"/>
      <c r="HFT70" s="1002"/>
      <c r="HFU70" s="1002"/>
      <c r="HFV70" s="1002"/>
      <c r="HFW70" s="1002"/>
      <c r="HFX70" s="1002"/>
      <c r="HFY70" s="1002"/>
      <c r="HFZ70" s="1002"/>
      <c r="HGA70" s="1002"/>
      <c r="HGB70" s="1002"/>
      <c r="HGC70" s="1002"/>
      <c r="HGD70" s="1002"/>
      <c r="HGE70" s="1002"/>
      <c r="HGF70" s="1002"/>
      <c r="HGG70" s="1002"/>
      <c r="HGH70" s="1002"/>
      <c r="HGI70" s="1002"/>
      <c r="HGJ70" s="1002"/>
      <c r="HGK70" s="1002"/>
      <c r="HGL70" s="1002"/>
      <c r="HGM70" s="1002"/>
      <c r="HGN70" s="1002"/>
      <c r="HGO70" s="1002"/>
      <c r="HGP70" s="1002"/>
      <c r="HGQ70" s="1002"/>
      <c r="HGR70" s="1002"/>
      <c r="HGS70" s="1002"/>
      <c r="HGT70" s="1002"/>
      <c r="HGU70" s="1002"/>
      <c r="HGV70" s="1002"/>
      <c r="HGW70" s="1002"/>
      <c r="HGX70" s="1002"/>
      <c r="HGY70" s="1002"/>
      <c r="HGZ70" s="1002"/>
      <c r="HHA70" s="1002"/>
      <c r="HHB70" s="1002"/>
      <c r="HHC70" s="1002"/>
      <c r="HHD70" s="1002"/>
      <c r="HHE70" s="1002"/>
      <c r="HHF70" s="1002"/>
      <c r="HHG70" s="1002"/>
      <c r="HHH70" s="1002"/>
      <c r="HHI70" s="1002"/>
      <c r="HHJ70" s="1002"/>
      <c r="HHK70" s="1002"/>
      <c r="HHL70" s="1002"/>
      <c r="HHM70" s="1002"/>
      <c r="HHN70" s="1002"/>
      <c r="HHO70" s="1002"/>
      <c r="HHP70" s="1002"/>
      <c r="HHQ70" s="1002"/>
      <c r="HHR70" s="1002"/>
      <c r="HHS70" s="1002"/>
      <c r="HHT70" s="1002"/>
      <c r="HHU70" s="1002"/>
      <c r="HHV70" s="1002"/>
      <c r="HHW70" s="1002"/>
      <c r="HHX70" s="1002"/>
      <c r="HHY70" s="1002"/>
      <c r="HHZ70" s="1002"/>
      <c r="HIA70" s="1002"/>
      <c r="HIB70" s="1002"/>
      <c r="HIC70" s="1002"/>
      <c r="HID70" s="1002"/>
      <c r="HIE70" s="1002"/>
      <c r="HIF70" s="1002"/>
      <c r="HIG70" s="1002"/>
      <c r="HIH70" s="1002"/>
      <c r="HII70" s="1002"/>
      <c r="HIJ70" s="1002"/>
      <c r="HIK70" s="1002"/>
      <c r="HIL70" s="1002"/>
      <c r="HIM70" s="1002"/>
      <c r="HIN70" s="1002"/>
      <c r="HIO70" s="1002"/>
      <c r="HIP70" s="1002"/>
      <c r="HIQ70" s="1002"/>
      <c r="HIR70" s="1002"/>
      <c r="HIS70" s="1002"/>
      <c r="HIT70" s="1002"/>
      <c r="HIU70" s="1002"/>
      <c r="HIV70" s="1002"/>
      <c r="HIW70" s="1002"/>
      <c r="HIX70" s="1002"/>
      <c r="HIY70" s="1002"/>
      <c r="HIZ70" s="1002"/>
      <c r="HJA70" s="1002"/>
      <c r="HJB70" s="1002"/>
      <c r="HJC70" s="1002"/>
      <c r="HJD70" s="1002"/>
      <c r="HJE70" s="1002"/>
      <c r="HJF70" s="1002"/>
      <c r="HJG70" s="1002"/>
      <c r="HJH70" s="1002"/>
      <c r="HJI70" s="1002"/>
      <c r="HJJ70" s="1002"/>
      <c r="HJK70" s="1002"/>
      <c r="HJL70" s="1002"/>
      <c r="HJM70" s="1002"/>
      <c r="HJN70" s="1002"/>
      <c r="HJO70" s="1002"/>
      <c r="HJP70" s="1002"/>
      <c r="HJQ70" s="1002"/>
      <c r="HJR70" s="1002"/>
      <c r="HJS70" s="1002"/>
      <c r="HJT70" s="1002"/>
      <c r="HJU70" s="1002"/>
      <c r="HJV70" s="1002"/>
      <c r="HJW70" s="1002"/>
      <c r="HJX70" s="1002"/>
      <c r="HJY70" s="1002"/>
      <c r="HJZ70" s="1002"/>
      <c r="HKA70" s="1002"/>
      <c r="HKB70" s="1002"/>
      <c r="HKC70" s="1002"/>
      <c r="HKD70" s="1002"/>
      <c r="HKE70" s="1002"/>
      <c r="HKF70" s="1002"/>
      <c r="HKG70" s="1002"/>
      <c r="HKH70" s="1002"/>
      <c r="HKI70" s="1002"/>
      <c r="HKJ70" s="1002"/>
      <c r="HKK70" s="1002"/>
      <c r="HKL70" s="1002"/>
      <c r="HKM70" s="1002"/>
      <c r="HKN70" s="1002"/>
      <c r="HKO70" s="1002"/>
      <c r="HKP70" s="1002"/>
      <c r="HKQ70" s="1002"/>
      <c r="HKR70" s="1002"/>
      <c r="HKS70" s="1002"/>
      <c r="HKT70" s="1002"/>
      <c r="HKU70" s="1002"/>
      <c r="HKV70" s="1002"/>
      <c r="HKW70" s="1002"/>
      <c r="HKX70" s="1002"/>
      <c r="HKY70" s="1002"/>
      <c r="HKZ70" s="1002"/>
      <c r="HLA70" s="1002"/>
      <c r="HLB70" s="1002"/>
      <c r="HLC70" s="1002"/>
      <c r="HLD70" s="1002"/>
      <c r="HLE70" s="1002"/>
      <c r="HLF70" s="1002"/>
      <c r="HLG70" s="1002"/>
      <c r="HLH70" s="1002"/>
      <c r="HLI70" s="1002"/>
      <c r="HLJ70" s="1002"/>
      <c r="HLK70" s="1002"/>
      <c r="HLL70" s="1002"/>
      <c r="HLM70" s="1002"/>
      <c r="HLN70" s="1002"/>
      <c r="HLO70" s="1002"/>
      <c r="HLP70" s="1002"/>
      <c r="HLQ70" s="1002"/>
      <c r="HLR70" s="1002"/>
      <c r="HLS70" s="1002"/>
      <c r="HLT70" s="1002"/>
      <c r="HLU70" s="1002"/>
      <c r="HLV70" s="1002"/>
      <c r="HLW70" s="1002"/>
      <c r="HLX70" s="1002"/>
      <c r="HLY70" s="1002"/>
      <c r="HLZ70" s="1002"/>
      <c r="HMA70" s="1002"/>
      <c r="HMB70" s="1002"/>
      <c r="HMC70" s="1002"/>
      <c r="HMD70" s="1002"/>
      <c r="HME70" s="1002"/>
      <c r="HMF70" s="1002"/>
      <c r="HMG70" s="1002"/>
      <c r="HMH70" s="1002"/>
      <c r="HMI70" s="1002"/>
      <c r="HMJ70" s="1002"/>
      <c r="HMK70" s="1002"/>
      <c r="HML70" s="1002"/>
      <c r="HMM70" s="1002"/>
      <c r="HMN70" s="1002"/>
      <c r="HMO70" s="1002"/>
      <c r="HMP70" s="1002"/>
      <c r="HMQ70" s="1002"/>
      <c r="HMR70" s="1002"/>
      <c r="HMS70" s="1002"/>
      <c r="HMT70" s="1002"/>
      <c r="HMU70" s="1002"/>
      <c r="HMV70" s="1002"/>
      <c r="HMW70" s="1002"/>
      <c r="HMX70" s="1002"/>
      <c r="HMY70" s="1002"/>
      <c r="HMZ70" s="1002"/>
      <c r="HNA70" s="1002"/>
      <c r="HNB70" s="1002"/>
      <c r="HNC70" s="1002"/>
      <c r="HND70" s="1002"/>
      <c r="HNE70" s="1002"/>
      <c r="HNF70" s="1002"/>
      <c r="HNG70" s="1002"/>
      <c r="HNH70" s="1002"/>
      <c r="HNI70" s="1002"/>
      <c r="HNJ70" s="1002"/>
      <c r="HNK70" s="1002"/>
      <c r="HNL70" s="1002"/>
      <c r="HNM70" s="1002"/>
      <c r="HNN70" s="1002"/>
      <c r="HNO70" s="1002"/>
      <c r="HNP70" s="1002"/>
      <c r="HNQ70" s="1002"/>
      <c r="HNR70" s="1002"/>
      <c r="HNS70" s="1002"/>
      <c r="HNT70" s="1002"/>
      <c r="HNU70" s="1002"/>
      <c r="HNV70" s="1002"/>
      <c r="HNW70" s="1002"/>
      <c r="HNX70" s="1002"/>
      <c r="HNY70" s="1002"/>
      <c r="HNZ70" s="1002"/>
      <c r="HOA70" s="1002"/>
      <c r="HOB70" s="1002"/>
      <c r="HOC70" s="1002"/>
      <c r="HOD70" s="1002"/>
      <c r="HOE70" s="1002"/>
      <c r="HOF70" s="1002"/>
      <c r="HOG70" s="1002"/>
      <c r="HOH70" s="1002"/>
      <c r="HOI70" s="1002"/>
      <c r="HOJ70" s="1002"/>
      <c r="HOK70" s="1002"/>
      <c r="HOL70" s="1002"/>
      <c r="HOM70" s="1002"/>
      <c r="HON70" s="1002"/>
      <c r="HOO70" s="1002"/>
      <c r="HOP70" s="1002"/>
      <c r="HOQ70" s="1002"/>
      <c r="HOR70" s="1002"/>
      <c r="HOS70" s="1002"/>
      <c r="HOT70" s="1002"/>
      <c r="HOU70" s="1002"/>
      <c r="HOV70" s="1002"/>
      <c r="HOW70" s="1002"/>
      <c r="HOX70" s="1002"/>
      <c r="HOY70" s="1002"/>
      <c r="HOZ70" s="1002"/>
      <c r="HPA70" s="1002"/>
      <c r="HPB70" s="1002"/>
      <c r="HPC70" s="1002"/>
      <c r="HPD70" s="1002"/>
      <c r="HPE70" s="1002"/>
      <c r="HPF70" s="1002"/>
      <c r="HPG70" s="1002"/>
      <c r="HPH70" s="1002"/>
      <c r="HPI70" s="1002"/>
      <c r="HPJ70" s="1002"/>
      <c r="HPK70" s="1002"/>
      <c r="HPL70" s="1002"/>
      <c r="HPM70" s="1002"/>
      <c r="HPN70" s="1002"/>
      <c r="HPO70" s="1002"/>
      <c r="HPP70" s="1002"/>
      <c r="HPQ70" s="1002"/>
      <c r="HPR70" s="1002"/>
      <c r="HPS70" s="1002"/>
      <c r="HPT70" s="1002"/>
      <c r="HPU70" s="1002"/>
      <c r="HPV70" s="1002"/>
      <c r="HPW70" s="1002"/>
      <c r="HPX70" s="1002"/>
      <c r="HPY70" s="1002"/>
      <c r="HPZ70" s="1002"/>
      <c r="HQA70" s="1002"/>
      <c r="HQB70" s="1002"/>
      <c r="HQC70" s="1002"/>
      <c r="HQD70" s="1002"/>
      <c r="HQE70" s="1002"/>
      <c r="HQF70" s="1002"/>
      <c r="HQG70" s="1002"/>
      <c r="HQH70" s="1002"/>
      <c r="HQI70" s="1002"/>
      <c r="HQJ70" s="1002"/>
      <c r="HQK70" s="1002"/>
      <c r="HQL70" s="1002"/>
      <c r="HQM70" s="1002"/>
      <c r="HQN70" s="1002"/>
      <c r="HQO70" s="1002"/>
      <c r="HQP70" s="1002"/>
      <c r="HQQ70" s="1002"/>
      <c r="HQR70" s="1002"/>
      <c r="HQS70" s="1002"/>
      <c r="HQT70" s="1002"/>
      <c r="HQU70" s="1002"/>
      <c r="HQV70" s="1002"/>
      <c r="HQW70" s="1002"/>
      <c r="HQX70" s="1002"/>
      <c r="HQY70" s="1002"/>
      <c r="HQZ70" s="1002"/>
      <c r="HRA70" s="1002"/>
      <c r="HRB70" s="1002"/>
      <c r="HRC70" s="1002"/>
      <c r="HRD70" s="1002"/>
      <c r="HRE70" s="1002"/>
      <c r="HRF70" s="1002"/>
      <c r="HRG70" s="1002"/>
      <c r="HRH70" s="1002"/>
      <c r="HRI70" s="1002"/>
      <c r="HRJ70" s="1002"/>
      <c r="HRK70" s="1002"/>
      <c r="HRL70" s="1002"/>
      <c r="HRM70" s="1002"/>
      <c r="HRN70" s="1002"/>
      <c r="HRO70" s="1002"/>
      <c r="HRP70" s="1002"/>
      <c r="HRQ70" s="1002"/>
      <c r="HRR70" s="1002"/>
      <c r="HRS70" s="1002"/>
      <c r="HRT70" s="1002"/>
      <c r="HRU70" s="1002"/>
      <c r="HRV70" s="1002"/>
      <c r="HRW70" s="1002"/>
      <c r="HRX70" s="1002"/>
      <c r="HRY70" s="1002"/>
      <c r="HRZ70" s="1002"/>
      <c r="HSA70" s="1002"/>
      <c r="HSB70" s="1002"/>
      <c r="HSC70" s="1002"/>
      <c r="HSD70" s="1002"/>
      <c r="HSE70" s="1002"/>
      <c r="HSF70" s="1002"/>
      <c r="HSG70" s="1002"/>
      <c r="HSH70" s="1002"/>
      <c r="HSI70" s="1002"/>
      <c r="HSJ70" s="1002"/>
      <c r="HSK70" s="1002"/>
      <c r="HSL70" s="1002"/>
      <c r="HSM70" s="1002"/>
      <c r="HSN70" s="1002"/>
      <c r="HSO70" s="1002"/>
      <c r="HSP70" s="1002"/>
      <c r="HSQ70" s="1002"/>
      <c r="HSR70" s="1002"/>
      <c r="HSS70" s="1002"/>
      <c r="HST70" s="1002"/>
      <c r="HSU70" s="1002"/>
      <c r="HSV70" s="1002"/>
      <c r="HSW70" s="1002"/>
      <c r="HSX70" s="1002"/>
      <c r="HSY70" s="1002"/>
      <c r="HSZ70" s="1002"/>
      <c r="HTA70" s="1002"/>
      <c r="HTB70" s="1002"/>
      <c r="HTC70" s="1002"/>
      <c r="HTD70" s="1002"/>
      <c r="HTE70" s="1002"/>
      <c r="HTF70" s="1002"/>
      <c r="HTG70" s="1002"/>
      <c r="HTH70" s="1002"/>
      <c r="HTI70" s="1002"/>
      <c r="HTJ70" s="1002"/>
      <c r="HTK70" s="1002"/>
      <c r="HTL70" s="1002"/>
      <c r="HTM70" s="1002"/>
      <c r="HTN70" s="1002"/>
      <c r="HTO70" s="1002"/>
      <c r="HTP70" s="1002"/>
      <c r="HTQ70" s="1002"/>
      <c r="HTR70" s="1002"/>
      <c r="HTS70" s="1002"/>
      <c r="HTT70" s="1002"/>
      <c r="HTU70" s="1002"/>
      <c r="HTV70" s="1002"/>
      <c r="HTW70" s="1002"/>
      <c r="HTX70" s="1002"/>
      <c r="HTY70" s="1002"/>
      <c r="HTZ70" s="1002"/>
      <c r="HUA70" s="1002"/>
      <c r="HUB70" s="1002"/>
      <c r="HUC70" s="1002"/>
      <c r="HUD70" s="1002"/>
      <c r="HUE70" s="1002"/>
      <c r="HUF70" s="1002"/>
      <c r="HUG70" s="1002"/>
      <c r="HUH70" s="1002"/>
      <c r="HUI70" s="1002"/>
      <c r="HUJ70" s="1002"/>
      <c r="HUK70" s="1002"/>
      <c r="HUL70" s="1002"/>
      <c r="HUM70" s="1002"/>
      <c r="HUN70" s="1002"/>
      <c r="HUO70" s="1002"/>
      <c r="HUP70" s="1002"/>
      <c r="HUQ70" s="1002"/>
      <c r="HUR70" s="1002"/>
      <c r="HUS70" s="1002"/>
      <c r="HUT70" s="1002"/>
      <c r="HUU70" s="1002"/>
      <c r="HUV70" s="1002"/>
      <c r="HUW70" s="1002"/>
      <c r="HUX70" s="1002"/>
      <c r="HUY70" s="1002"/>
      <c r="HUZ70" s="1002"/>
      <c r="HVA70" s="1002"/>
      <c r="HVB70" s="1002"/>
      <c r="HVC70" s="1002"/>
      <c r="HVD70" s="1002"/>
      <c r="HVE70" s="1002"/>
      <c r="HVF70" s="1002"/>
      <c r="HVG70" s="1002"/>
      <c r="HVH70" s="1002"/>
      <c r="HVI70" s="1002"/>
      <c r="HVJ70" s="1002"/>
      <c r="HVK70" s="1002"/>
      <c r="HVL70" s="1002"/>
      <c r="HVM70" s="1002"/>
      <c r="HVN70" s="1002"/>
      <c r="HVO70" s="1002"/>
      <c r="HVP70" s="1002"/>
      <c r="HVQ70" s="1002"/>
      <c r="HVR70" s="1002"/>
      <c r="HVS70" s="1002"/>
      <c r="HVT70" s="1002"/>
      <c r="HVU70" s="1002"/>
      <c r="HVV70" s="1002"/>
      <c r="HVW70" s="1002"/>
      <c r="HVX70" s="1002"/>
      <c r="HVY70" s="1002"/>
      <c r="HVZ70" s="1002"/>
      <c r="HWA70" s="1002"/>
      <c r="HWB70" s="1002"/>
      <c r="HWC70" s="1002"/>
      <c r="HWD70" s="1002"/>
      <c r="HWE70" s="1002"/>
      <c r="HWF70" s="1002"/>
      <c r="HWG70" s="1002"/>
      <c r="HWH70" s="1002"/>
      <c r="HWI70" s="1002"/>
      <c r="HWJ70" s="1002"/>
      <c r="HWK70" s="1002"/>
      <c r="HWL70" s="1002"/>
      <c r="HWM70" s="1002"/>
      <c r="HWN70" s="1002"/>
      <c r="HWO70" s="1002"/>
      <c r="HWP70" s="1002"/>
      <c r="HWQ70" s="1002"/>
      <c r="HWR70" s="1002"/>
      <c r="HWS70" s="1002"/>
      <c r="HWT70" s="1002"/>
      <c r="HWU70" s="1002"/>
      <c r="HWV70" s="1002"/>
      <c r="HWW70" s="1002"/>
      <c r="HWX70" s="1002"/>
      <c r="HWY70" s="1002"/>
      <c r="HWZ70" s="1002"/>
      <c r="HXA70" s="1002"/>
      <c r="HXB70" s="1002"/>
      <c r="HXC70" s="1002"/>
      <c r="HXD70" s="1002"/>
      <c r="HXE70" s="1002"/>
      <c r="HXF70" s="1002"/>
      <c r="HXG70" s="1002"/>
      <c r="HXH70" s="1002"/>
      <c r="HXI70" s="1002"/>
      <c r="HXJ70" s="1002"/>
      <c r="HXK70" s="1002"/>
      <c r="HXL70" s="1002"/>
      <c r="HXM70" s="1002"/>
      <c r="HXN70" s="1002"/>
      <c r="HXO70" s="1002"/>
      <c r="HXP70" s="1002"/>
      <c r="HXQ70" s="1002"/>
      <c r="HXR70" s="1002"/>
      <c r="HXS70" s="1002"/>
      <c r="HXT70" s="1002"/>
      <c r="HXU70" s="1002"/>
      <c r="HXV70" s="1002"/>
      <c r="HXW70" s="1002"/>
      <c r="HXX70" s="1002"/>
      <c r="HXY70" s="1002"/>
      <c r="HXZ70" s="1002"/>
      <c r="HYA70" s="1002"/>
      <c r="HYB70" s="1002"/>
      <c r="HYC70" s="1002"/>
      <c r="HYD70" s="1002"/>
      <c r="HYE70" s="1002"/>
      <c r="HYF70" s="1002"/>
      <c r="HYG70" s="1002"/>
      <c r="HYH70" s="1002"/>
      <c r="HYI70" s="1002"/>
      <c r="HYJ70" s="1002"/>
      <c r="HYK70" s="1002"/>
      <c r="HYL70" s="1002"/>
      <c r="HYM70" s="1002"/>
      <c r="HYN70" s="1002"/>
      <c r="HYO70" s="1002"/>
      <c r="HYP70" s="1002"/>
      <c r="HYQ70" s="1002"/>
      <c r="HYR70" s="1002"/>
      <c r="HYS70" s="1002"/>
      <c r="HYT70" s="1002"/>
      <c r="HYU70" s="1002"/>
      <c r="HYV70" s="1002"/>
      <c r="HYW70" s="1002"/>
      <c r="HYX70" s="1002"/>
      <c r="HYY70" s="1002"/>
      <c r="HYZ70" s="1002"/>
      <c r="HZA70" s="1002"/>
      <c r="HZB70" s="1002"/>
      <c r="HZC70" s="1002"/>
      <c r="HZD70" s="1002"/>
      <c r="HZE70" s="1002"/>
      <c r="HZF70" s="1002"/>
      <c r="HZG70" s="1002"/>
      <c r="HZH70" s="1002"/>
      <c r="HZI70" s="1002"/>
      <c r="HZJ70" s="1002"/>
      <c r="HZK70" s="1002"/>
      <c r="HZL70" s="1002"/>
      <c r="HZM70" s="1002"/>
      <c r="HZN70" s="1002"/>
      <c r="HZO70" s="1002"/>
      <c r="HZP70" s="1002"/>
      <c r="HZQ70" s="1002"/>
      <c r="HZR70" s="1002"/>
      <c r="HZS70" s="1002"/>
      <c r="HZT70" s="1002"/>
      <c r="HZU70" s="1002"/>
      <c r="HZV70" s="1002"/>
      <c r="HZW70" s="1002"/>
      <c r="HZX70" s="1002"/>
      <c r="HZY70" s="1002"/>
      <c r="HZZ70" s="1002"/>
      <c r="IAA70" s="1002"/>
      <c r="IAB70" s="1002"/>
      <c r="IAC70" s="1002"/>
      <c r="IAD70" s="1002"/>
      <c r="IAE70" s="1002"/>
      <c r="IAF70" s="1002"/>
      <c r="IAG70" s="1002"/>
      <c r="IAH70" s="1002"/>
      <c r="IAI70" s="1002"/>
      <c r="IAJ70" s="1002"/>
      <c r="IAK70" s="1002"/>
      <c r="IAL70" s="1002"/>
      <c r="IAM70" s="1002"/>
      <c r="IAN70" s="1002"/>
      <c r="IAO70" s="1002"/>
      <c r="IAP70" s="1002"/>
      <c r="IAQ70" s="1002"/>
      <c r="IAR70" s="1002"/>
      <c r="IAS70" s="1002"/>
      <c r="IAT70" s="1002"/>
      <c r="IAU70" s="1002"/>
      <c r="IAV70" s="1002"/>
      <c r="IAW70" s="1002"/>
      <c r="IAX70" s="1002"/>
      <c r="IAY70" s="1002"/>
      <c r="IAZ70" s="1002"/>
      <c r="IBA70" s="1002"/>
      <c r="IBB70" s="1002"/>
      <c r="IBC70" s="1002"/>
      <c r="IBD70" s="1002"/>
      <c r="IBE70" s="1002"/>
      <c r="IBF70" s="1002"/>
      <c r="IBG70" s="1002"/>
      <c r="IBH70" s="1002"/>
      <c r="IBI70" s="1002"/>
      <c r="IBJ70" s="1002"/>
      <c r="IBK70" s="1002"/>
      <c r="IBL70" s="1002"/>
      <c r="IBM70" s="1002"/>
      <c r="IBN70" s="1002"/>
      <c r="IBO70" s="1002"/>
      <c r="IBP70" s="1002"/>
      <c r="IBQ70" s="1002"/>
      <c r="IBR70" s="1002"/>
      <c r="IBS70" s="1002"/>
      <c r="IBT70" s="1002"/>
      <c r="IBU70" s="1002"/>
      <c r="IBV70" s="1002"/>
      <c r="IBW70" s="1002"/>
      <c r="IBX70" s="1002"/>
      <c r="IBY70" s="1002"/>
      <c r="IBZ70" s="1002"/>
      <c r="ICA70" s="1002"/>
      <c r="ICB70" s="1002"/>
      <c r="ICC70" s="1002"/>
      <c r="ICD70" s="1002"/>
      <c r="ICE70" s="1002"/>
      <c r="ICF70" s="1002"/>
      <c r="ICG70" s="1002"/>
      <c r="ICH70" s="1002"/>
      <c r="ICI70" s="1002"/>
      <c r="ICJ70" s="1002"/>
      <c r="ICK70" s="1002"/>
      <c r="ICL70" s="1002"/>
      <c r="ICM70" s="1002"/>
      <c r="ICN70" s="1002"/>
      <c r="ICO70" s="1002"/>
      <c r="ICP70" s="1002"/>
      <c r="ICQ70" s="1002"/>
      <c r="ICR70" s="1002"/>
      <c r="ICS70" s="1002"/>
      <c r="ICT70" s="1002"/>
      <c r="ICU70" s="1002"/>
      <c r="ICV70" s="1002"/>
      <c r="ICW70" s="1002"/>
      <c r="ICX70" s="1002"/>
      <c r="ICY70" s="1002"/>
      <c r="ICZ70" s="1002"/>
      <c r="IDA70" s="1002"/>
      <c r="IDB70" s="1002"/>
      <c r="IDC70" s="1002"/>
      <c r="IDD70" s="1002"/>
      <c r="IDE70" s="1002"/>
      <c r="IDF70" s="1002"/>
      <c r="IDG70" s="1002"/>
      <c r="IDH70" s="1002"/>
      <c r="IDI70" s="1002"/>
      <c r="IDJ70" s="1002"/>
      <c r="IDK70" s="1002"/>
      <c r="IDL70" s="1002"/>
      <c r="IDM70" s="1002"/>
      <c r="IDN70" s="1002"/>
      <c r="IDO70" s="1002"/>
      <c r="IDP70" s="1002"/>
      <c r="IDQ70" s="1002"/>
      <c r="IDR70" s="1002"/>
      <c r="IDS70" s="1002"/>
      <c r="IDT70" s="1002"/>
      <c r="IDU70" s="1002"/>
      <c r="IDV70" s="1002"/>
      <c r="IDW70" s="1002"/>
      <c r="IDX70" s="1002"/>
      <c r="IDY70" s="1002"/>
      <c r="IDZ70" s="1002"/>
      <c r="IEA70" s="1002"/>
      <c r="IEB70" s="1002"/>
      <c r="IEC70" s="1002"/>
      <c r="IED70" s="1002"/>
      <c r="IEE70" s="1002"/>
      <c r="IEF70" s="1002"/>
      <c r="IEG70" s="1002"/>
      <c r="IEH70" s="1002"/>
      <c r="IEI70" s="1002"/>
      <c r="IEJ70" s="1002"/>
      <c r="IEK70" s="1002"/>
      <c r="IEL70" s="1002"/>
      <c r="IEM70" s="1002"/>
      <c r="IEN70" s="1002"/>
      <c r="IEO70" s="1002"/>
      <c r="IEP70" s="1002"/>
      <c r="IEQ70" s="1002"/>
      <c r="IER70" s="1002"/>
      <c r="IES70" s="1002"/>
      <c r="IET70" s="1002"/>
      <c r="IEU70" s="1002"/>
      <c r="IEV70" s="1002"/>
      <c r="IEW70" s="1002"/>
      <c r="IEX70" s="1002"/>
      <c r="IEY70" s="1002"/>
      <c r="IEZ70" s="1002"/>
      <c r="IFA70" s="1002"/>
      <c r="IFB70" s="1002"/>
      <c r="IFC70" s="1002"/>
      <c r="IFD70" s="1002"/>
      <c r="IFE70" s="1002"/>
      <c r="IFF70" s="1002"/>
      <c r="IFG70" s="1002"/>
      <c r="IFH70" s="1002"/>
      <c r="IFI70" s="1002"/>
      <c r="IFJ70" s="1002"/>
      <c r="IFK70" s="1002"/>
      <c r="IFL70" s="1002"/>
      <c r="IFM70" s="1002"/>
      <c r="IFN70" s="1002"/>
      <c r="IFO70" s="1002"/>
      <c r="IFP70" s="1002"/>
      <c r="IFQ70" s="1002"/>
      <c r="IFR70" s="1002"/>
      <c r="IFS70" s="1002"/>
      <c r="IFT70" s="1002"/>
      <c r="IFU70" s="1002"/>
      <c r="IFV70" s="1002"/>
      <c r="IFW70" s="1002"/>
      <c r="IFX70" s="1002"/>
      <c r="IFY70" s="1002"/>
      <c r="IFZ70" s="1002"/>
      <c r="IGA70" s="1002"/>
      <c r="IGB70" s="1002"/>
      <c r="IGC70" s="1002"/>
      <c r="IGD70" s="1002"/>
      <c r="IGE70" s="1002"/>
      <c r="IGF70" s="1002"/>
      <c r="IGG70" s="1002"/>
      <c r="IGH70" s="1002"/>
      <c r="IGI70" s="1002"/>
      <c r="IGJ70" s="1002"/>
      <c r="IGK70" s="1002"/>
      <c r="IGL70" s="1002"/>
      <c r="IGM70" s="1002"/>
      <c r="IGN70" s="1002"/>
      <c r="IGO70" s="1002"/>
      <c r="IGP70" s="1002"/>
      <c r="IGQ70" s="1002"/>
      <c r="IGR70" s="1002"/>
      <c r="IGS70" s="1002"/>
      <c r="IGT70" s="1002"/>
      <c r="IGU70" s="1002"/>
      <c r="IGV70" s="1002"/>
      <c r="IGW70" s="1002"/>
      <c r="IGX70" s="1002"/>
      <c r="IGY70" s="1002"/>
      <c r="IGZ70" s="1002"/>
      <c r="IHA70" s="1002"/>
      <c r="IHB70" s="1002"/>
      <c r="IHC70" s="1002"/>
      <c r="IHD70" s="1002"/>
      <c r="IHE70" s="1002"/>
      <c r="IHF70" s="1002"/>
      <c r="IHG70" s="1002"/>
      <c r="IHH70" s="1002"/>
      <c r="IHI70" s="1002"/>
      <c r="IHJ70" s="1002"/>
      <c r="IHK70" s="1002"/>
      <c r="IHL70" s="1002"/>
      <c r="IHM70" s="1002"/>
      <c r="IHN70" s="1002"/>
      <c r="IHO70" s="1002"/>
      <c r="IHP70" s="1002"/>
      <c r="IHQ70" s="1002"/>
      <c r="IHR70" s="1002"/>
      <c r="IHS70" s="1002"/>
      <c r="IHT70" s="1002"/>
      <c r="IHU70" s="1002"/>
      <c r="IHV70" s="1002"/>
      <c r="IHW70" s="1002"/>
      <c r="IHX70" s="1002"/>
      <c r="IHY70" s="1002"/>
      <c r="IHZ70" s="1002"/>
      <c r="IIA70" s="1002"/>
      <c r="IIB70" s="1002"/>
      <c r="IIC70" s="1002"/>
      <c r="IID70" s="1002"/>
      <c r="IIE70" s="1002"/>
      <c r="IIF70" s="1002"/>
      <c r="IIG70" s="1002"/>
      <c r="IIH70" s="1002"/>
      <c r="III70" s="1002"/>
      <c r="IIJ70" s="1002"/>
      <c r="IIK70" s="1002"/>
      <c r="IIL70" s="1002"/>
      <c r="IIM70" s="1002"/>
      <c r="IIN70" s="1002"/>
      <c r="IIO70" s="1002"/>
      <c r="IIP70" s="1002"/>
      <c r="IIQ70" s="1002"/>
      <c r="IIR70" s="1002"/>
      <c r="IIS70" s="1002"/>
      <c r="IIT70" s="1002"/>
      <c r="IIU70" s="1002"/>
      <c r="IIV70" s="1002"/>
      <c r="IIW70" s="1002"/>
      <c r="IIX70" s="1002"/>
      <c r="IIY70" s="1002"/>
      <c r="IIZ70" s="1002"/>
      <c r="IJA70" s="1002"/>
      <c r="IJB70" s="1002"/>
      <c r="IJC70" s="1002"/>
      <c r="IJD70" s="1002"/>
      <c r="IJE70" s="1002"/>
      <c r="IJF70" s="1002"/>
      <c r="IJG70" s="1002"/>
      <c r="IJH70" s="1002"/>
      <c r="IJI70" s="1002"/>
      <c r="IJJ70" s="1002"/>
      <c r="IJK70" s="1002"/>
      <c r="IJL70" s="1002"/>
      <c r="IJM70" s="1002"/>
      <c r="IJN70" s="1002"/>
      <c r="IJO70" s="1002"/>
      <c r="IJP70" s="1002"/>
      <c r="IJQ70" s="1002"/>
      <c r="IJR70" s="1002"/>
      <c r="IJS70" s="1002"/>
      <c r="IJT70" s="1002"/>
      <c r="IJU70" s="1002"/>
      <c r="IJV70" s="1002"/>
      <c r="IJW70" s="1002"/>
      <c r="IJX70" s="1002"/>
      <c r="IJY70" s="1002"/>
      <c r="IJZ70" s="1002"/>
      <c r="IKA70" s="1002"/>
      <c r="IKB70" s="1002"/>
      <c r="IKC70" s="1002"/>
      <c r="IKD70" s="1002"/>
      <c r="IKE70" s="1002"/>
      <c r="IKF70" s="1002"/>
      <c r="IKG70" s="1002"/>
      <c r="IKH70" s="1002"/>
      <c r="IKI70" s="1002"/>
      <c r="IKJ70" s="1002"/>
      <c r="IKK70" s="1002"/>
      <c r="IKL70" s="1002"/>
      <c r="IKM70" s="1002"/>
      <c r="IKN70" s="1002"/>
      <c r="IKO70" s="1002"/>
      <c r="IKP70" s="1002"/>
      <c r="IKQ70" s="1002"/>
      <c r="IKR70" s="1002"/>
      <c r="IKS70" s="1002"/>
      <c r="IKT70" s="1002"/>
      <c r="IKU70" s="1002"/>
      <c r="IKV70" s="1002"/>
      <c r="IKW70" s="1002"/>
      <c r="IKX70" s="1002"/>
      <c r="IKY70" s="1002"/>
      <c r="IKZ70" s="1002"/>
      <c r="ILA70" s="1002"/>
      <c r="ILB70" s="1002"/>
      <c r="ILC70" s="1002"/>
      <c r="ILD70" s="1002"/>
      <c r="ILE70" s="1002"/>
      <c r="ILF70" s="1002"/>
      <c r="ILG70" s="1002"/>
      <c r="ILH70" s="1002"/>
      <c r="ILI70" s="1002"/>
      <c r="ILJ70" s="1002"/>
      <c r="ILK70" s="1002"/>
      <c r="ILL70" s="1002"/>
      <c r="ILM70" s="1002"/>
      <c r="ILN70" s="1002"/>
      <c r="ILO70" s="1002"/>
      <c r="ILP70" s="1002"/>
      <c r="ILQ70" s="1002"/>
      <c r="ILR70" s="1002"/>
      <c r="ILS70" s="1002"/>
      <c r="ILT70" s="1002"/>
      <c r="ILU70" s="1002"/>
      <c r="ILV70" s="1002"/>
      <c r="ILW70" s="1002"/>
      <c r="ILX70" s="1002"/>
      <c r="ILY70" s="1002"/>
      <c r="ILZ70" s="1002"/>
      <c r="IMA70" s="1002"/>
      <c r="IMB70" s="1002"/>
      <c r="IMC70" s="1002"/>
      <c r="IMD70" s="1002"/>
      <c r="IME70" s="1002"/>
      <c r="IMF70" s="1002"/>
      <c r="IMG70" s="1002"/>
      <c r="IMH70" s="1002"/>
      <c r="IMI70" s="1002"/>
      <c r="IMJ70" s="1002"/>
      <c r="IMK70" s="1002"/>
      <c r="IML70" s="1002"/>
      <c r="IMM70" s="1002"/>
      <c r="IMN70" s="1002"/>
      <c r="IMO70" s="1002"/>
      <c r="IMP70" s="1002"/>
      <c r="IMQ70" s="1002"/>
      <c r="IMR70" s="1002"/>
      <c r="IMS70" s="1002"/>
      <c r="IMT70" s="1002"/>
      <c r="IMU70" s="1002"/>
      <c r="IMV70" s="1002"/>
      <c r="IMW70" s="1002"/>
      <c r="IMX70" s="1002"/>
      <c r="IMY70" s="1002"/>
      <c r="IMZ70" s="1002"/>
      <c r="INA70" s="1002"/>
      <c r="INB70" s="1002"/>
      <c r="INC70" s="1002"/>
      <c r="IND70" s="1002"/>
      <c r="INE70" s="1002"/>
      <c r="INF70" s="1002"/>
      <c r="ING70" s="1002"/>
      <c r="INH70" s="1002"/>
      <c r="INI70" s="1002"/>
      <c r="INJ70" s="1002"/>
      <c r="INK70" s="1002"/>
      <c r="INL70" s="1002"/>
      <c r="INM70" s="1002"/>
      <c r="INN70" s="1002"/>
      <c r="INO70" s="1002"/>
      <c r="INP70" s="1002"/>
      <c r="INQ70" s="1002"/>
      <c r="INR70" s="1002"/>
      <c r="INS70" s="1002"/>
      <c r="INT70" s="1002"/>
      <c r="INU70" s="1002"/>
      <c r="INV70" s="1002"/>
      <c r="INW70" s="1002"/>
      <c r="INX70" s="1002"/>
      <c r="INY70" s="1002"/>
      <c r="INZ70" s="1002"/>
      <c r="IOA70" s="1002"/>
      <c r="IOB70" s="1002"/>
      <c r="IOC70" s="1002"/>
      <c r="IOD70" s="1002"/>
      <c r="IOE70" s="1002"/>
      <c r="IOF70" s="1002"/>
      <c r="IOG70" s="1002"/>
      <c r="IOH70" s="1002"/>
      <c r="IOI70" s="1002"/>
      <c r="IOJ70" s="1002"/>
      <c r="IOK70" s="1002"/>
      <c r="IOL70" s="1002"/>
      <c r="IOM70" s="1002"/>
      <c r="ION70" s="1002"/>
      <c r="IOO70" s="1002"/>
      <c r="IOP70" s="1002"/>
      <c r="IOQ70" s="1002"/>
      <c r="IOR70" s="1002"/>
      <c r="IOS70" s="1002"/>
      <c r="IOT70" s="1002"/>
      <c r="IOU70" s="1002"/>
      <c r="IOV70" s="1002"/>
      <c r="IOW70" s="1002"/>
      <c r="IOX70" s="1002"/>
      <c r="IOY70" s="1002"/>
      <c r="IOZ70" s="1002"/>
      <c r="IPA70" s="1002"/>
      <c r="IPB70" s="1002"/>
      <c r="IPC70" s="1002"/>
      <c r="IPD70" s="1002"/>
      <c r="IPE70" s="1002"/>
      <c r="IPF70" s="1002"/>
      <c r="IPG70" s="1002"/>
      <c r="IPH70" s="1002"/>
      <c r="IPI70" s="1002"/>
      <c r="IPJ70" s="1002"/>
      <c r="IPK70" s="1002"/>
      <c r="IPL70" s="1002"/>
      <c r="IPM70" s="1002"/>
      <c r="IPN70" s="1002"/>
      <c r="IPO70" s="1002"/>
      <c r="IPP70" s="1002"/>
      <c r="IPQ70" s="1002"/>
      <c r="IPR70" s="1002"/>
      <c r="IPS70" s="1002"/>
      <c r="IPT70" s="1002"/>
      <c r="IPU70" s="1002"/>
      <c r="IPV70" s="1002"/>
      <c r="IPW70" s="1002"/>
      <c r="IPX70" s="1002"/>
      <c r="IPY70" s="1002"/>
      <c r="IPZ70" s="1002"/>
      <c r="IQA70" s="1002"/>
      <c r="IQB70" s="1002"/>
      <c r="IQC70" s="1002"/>
      <c r="IQD70" s="1002"/>
      <c r="IQE70" s="1002"/>
      <c r="IQF70" s="1002"/>
      <c r="IQG70" s="1002"/>
      <c r="IQH70" s="1002"/>
      <c r="IQI70" s="1002"/>
      <c r="IQJ70" s="1002"/>
      <c r="IQK70" s="1002"/>
      <c r="IQL70" s="1002"/>
      <c r="IQM70" s="1002"/>
      <c r="IQN70" s="1002"/>
      <c r="IQO70" s="1002"/>
      <c r="IQP70" s="1002"/>
      <c r="IQQ70" s="1002"/>
      <c r="IQR70" s="1002"/>
      <c r="IQS70" s="1002"/>
      <c r="IQT70" s="1002"/>
      <c r="IQU70" s="1002"/>
      <c r="IQV70" s="1002"/>
      <c r="IQW70" s="1002"/>
      <c r="IQX70" s="1002"/>
      <c r="IQY70" s="1002"/>
      <c r="IQZ70" s="1002"/>
      <c r="IRA70" s="1002"/>
      <c r="IRB70" s="1002"/>
      <c r="IRC70" s="1002"/>
      <c r="IRD70" s="1002"/>
      <c r="IRE70" s="1002"/>
      <c r="IRF70" s="1002"/>
      <c r="IRG70" s="1002"/>
      <c r="IRH70" s="1002"/>
      <c r="IRI70" s="1002"/>
      <c r="IRJ70" s="1002"/>
      <c r="IRK70" s="1002"/>
      <c r="IRL70" s="1002"/>
      <c r="IRM70" s="1002"/>
      <c r="IRN70" s="1002"/>
      <c r="IRO70" s="1002"/>
      <c r="IRP70" s="1002"/>
      <c r="IRQ70" s="1002"/>
      <c r="IRR70" s="1002"/>
      <c r="IRS70" s="1002"/>
      <c r="IRT70" s="1002"/>
      <c r="IRU70" s="1002"/>
      <c r="IRV70" s="1002"/>
      <c r="IRW70" s="1002"/>
      <c r="IRX70" s="1002"/>
      <c r="IRY70" s="1002"/>
      <c r="IRZ70" s="1002"/>
      <c r="ISA70" s="1002"/>
      <c r="ISB70" s="1002"/>
      <c r="ISC70" s="1002"/>
      <c r="ISD70" s="1002"/>
      <c r="ISE70" s="1002"/>
      <c r="ISF70" s="1002"/>
      <c r="ISG70" s="1002"/>
      <c r="ISH70" s="1002"/>
      <c r="ISI70" s="1002"/>
      <c r="ISJ70" s="1002"/>
      <c r="ISK70" s="1002"/>
      <c r="ISL70" s="1002"/>
      <c r="ISM70" s="1002"/>
      <c r="ISN70" s="1002"/>
      <c r="ISO70" s="1002"/>
      <c r="ISP70" s="1002"/>
      <c r="ISQ70" s="1002"/>
      <c r="ISR70" s="1002"/>
      <c r="ISS70" s="1002"/>
      <c r="IST70" s="1002"/>
      <c r="ISU70" s="1002"/>
      <c r="ISV70" s="1002"/>
      <c r="ISW70" s="1002"/>
      <c r="ISX70" s="1002"/>
      <c r="ISY70" s="1002"/>
      <c r="ISZ70" s="1002"/>
      <c r="ITA70" s="1002"/>
      <c r="ITB70" s="1002"/>
      <c r="ITC70" s="1002"/>
      <c r="ITD70" s="1002"/>
      <c r="ITE70" s="1002"/>
      <c r="ITF70" s="1002"/>
      <c r="ITG70" s="1002"/>
      <c r="ITH70" s="1002"/>
      <c r="ITI70" s="1002"/>
      <c r="ITJ70" s="1002"/>
      <c r="ITK70" s="1002"/>
      <c r="ITL70" s="1002"/>
      <c r="ITM70" s="1002"/>
      <c r="ITN70" s="1002"/>
      <c r="ITO70" s="1002"/>
      <c r="ITP70" s="1002"/>
      <c r="ITQ70" s="1002"/>
      <c r="ITR70" s="1002"/>
      <c r="ITS70" s="1002"/>
      <c r="ITT70" s="1002"/>
      <c r="ITU70" s="1002"/>
      <c r="ITV70" s="1002"/>
      <c r="ITW70" s="1002"/>
      <c r="ITX70" s="1002"/>
      <c r="ITY70" s="1002"/>
      <c r="ITZ70" s="1002"/>
      <c r="IUA70" s="1002"/>
      <c r="IUB70" s="1002"/>
      <c r="IUC70" s="1002"/>
      <c r="IUD70" s="1002"/>
      <c r="IUE70" s="1002"/>
      <c r="IUF70" s="1002"/>
      <c r="IUG70" s="1002"/>
      <c r="IUH70" s="1002"/>
      <c r="IUI70" s="1002"/>
      <c r="IUJ70" s="1002"/>
      <c r="IUK70" s="1002"/>
      <c r="IUL70" s="1002"/>
      <c r="IUM70" s="1002"/>
      <c r="IUN70" s="1002"/>
      <c r="IUO70" s="1002"/>
      <c r="IUP70" s="1002"/>
      <c r="IUQ70" s="1002"/>
      <c r="IUR70" s="1002"/>
      <c r="IUS70" s="1002"/>
      <c r="IUT70" s="1002"/>
      <c r="IUU70" s="1002"/>
      <c r="IUV70" s="1002"/>
      <c r="IUW70" s="1002"/>
      <c r="IUX70" s="1002"/>
      <c r="IUY70" s="1002"/>
      <c r="IUZ70" s="1002"/>
      <c r="IVA70" s="1002"/>
      <c r="IVB70" s="1002"/>
      <c r="IVC70" s="1002"/>
      <c r="IVD70" s="1002"/>
      <c r="IVE70" s="1002"/>
      <c r="IVF70" s="1002"/>
      <c r="IVG70" s="1002"/>
      <c r="IVH70" s="1002"/>
      <c r="IVI70" s="1002"/>
      <c r="IVJ70" s="1002"/>
      <c r="IVK70" s="1002"/>
      <c r="IVL70" s="1002"/>
      <c r="IVM70" s="1002"/>
      <c r="IVN70" s="1002"/>
      <c r="IVO70" s="1002"/>
      <c r="IVP70" s="1002"/>
      <c r="IVQ70" s="1002"/>
      <c r="IVR70" s="1002"/>
      <c r="IVS70" s="1002"/>
      <c r="IVT70" s="1002"/>
      <c r="IVU70" s="1002"/>
      <c r="IVV70" s="1002"/>
      <c r="IVW70" s="1002"/>
      <c r="IVX70" s="1002"/>
      <c r="IVY70" s="1002"/>
      <c r="IVZ70" s="1002"/>
      <c r="IWA70" s="1002"/>
      <c r="IWB70" s="1002"/>
      <c r="IWC70" s="1002"/>
      <c r="IWD70" s="1002"/>
      <c r="IWE70" s="1002"/>
      <c r="IWF70" s="1002"/>
      <c r="IWG70" s="1002"/>
      <c r="IWH70" s="1002"/>
      <c r="IWI70" s="1002"/>
      <c r="IWJ70" s="1002"/>
      <c r="IWK70" s="1002"/>
      <c r="IWL70" s="1002"/>
      <c r="IWM70" s="1002"/>
      <c r="IWN70" s="1002"/>
      <c r="IWO70" s="1002"/>
      <c r="IWP70" s="1002"/>
      <c r="IWQ70" s="1002"/>
      <c r="IWR70" s="1002"/>
      <c r="IWS70" s="1002"/>
      <c r="IWT70" s="1002"/>
      <c r="IWU70" s="1002"/>
      <c r="IWV70" s="1002"/>
      <c r="IWW70" s="1002"/>
      <c r="IWX70" s="1002"/>
      <c r="IWY70" s="1002"/>
      <c r="IWZ70" s="1002"/>
      <c r="IXA70" s="1002"/>
      <c r="IXB70" s="1002"/>
      <c r="IXC70" s="1002"/>
      <c r="IXD70" s="1002"/>
      <c r="IXE70" s="1002"/>
      <c r="IXF70" s="1002"/>
      <c r="IXG70" s="1002"/>
      <c r="IXH70" s="1002"/>
      <c r="IXI70" s="1002"/>
      <c r="IXJ70" s="1002"/>
      <c r="IXK70" s="1002"/>
      <c r="IXL70" s="1002"/>
      <c r="IXM70" s="1002"/>
      <c r="IXN70" s="1002"/>
      <c r="IXO70" s="1002"/>
      <c r="IXP70" s="1002"/>
      <c r="IXQ70" s="1002"/>
      <c r="IXR70" s="1002"/>
      <c r="IXS70" s="1002"/>
      <c r="IXT70" s="1002"/>
      <c r="IXU70" s="1002"/>
      <c r="IXV70" s="1002"/>
      <c r="IXW70" s="1002"/>
      <c r="IXX70" s="1002"/>
      <c r="IXY70" s="1002"/>
      <c r="IXZ70" s="1002"/>
      <c r="IYA70" s="1002"/>
      <c r="IYB70" s="1002"/>
      <c r="IYC70" s="1002"/>
      <c r="IYD70" s="1002"/>
      <c r="IYE70" s="1002"/>
      <c r="IYF70" s="1002"/>
      <c r="IYG70" s="1002"/>
      <c r="IYH70" s="1002"/>
      <c r="IYI70" s="1002"/>
      <c r="IYJ70" s="1002"/>
      <c r="IYK70" s="1002"/>
      <c r="IYL70" s="1002"/>
      <c r="IYM70" s="1002"/>
      <c r="IYN70" s="1002"/>
      <c r="IYO70" s="1002"/>
      <c r="IYP70" s="1002"/>
      <c r="IYQ70" s="1002"/>
      <c r="IYR70" s="1002"/>
      <c r="IYS70" s="1002"/>
      <c r="IYT70" s="1002"/>
      <c r="IYU70" s="1002"/>
      <c r="IYV70" s="1002"/>
      <c r="IYW70" s="1002"/>
      <c r="IYX70" s="1002"/>
      <c r="IYY70" s="1002"/>
      <c r="IYZ70" s="1002"/>
      <c r="IZA70" s="1002"/>
      <c r="IZB70" s="1002"/>
      <c r="IZC70" s="1002"/>
      <c r="IZD70" s="1002"/>
      <c r="IZE70" s="1002"/>
      <c r="IZF70" s="1002"/>
      <c r="IZG70" s="1002"/>
      <c r="IZH70" s="1002"/>
      <c r="IZI70" s="1002"/>
      <c r="IZJ70" s="1002"/>
      <c r="IZK70" s="1002"/>
      <c r="IZL70" s="1002"/>
      <c r="IZM70" s="1002"/>
      <c r="IZN70" s="1002"/>
      <c r="IZO70" s="1002"/>
      <c r="IZP70" s="1002"/>
      <c r="IZQ70" s="1002"/>
      <c r="IZR70" s="1002"/>
      <c r="IZS70" s="1002"/>
      <c r="IZT70" s="1002"/>
      <c r="IZU70" s="1002"/>
      <c r="IZV70" s="1002"/>
      <c r="IZW70" s="1002"/>
      <c r="IZX70" s="1002"/>
      <c r="IZY70" s="1002"/>
      <c r="IZZ70" s="1002"/>
      <c r="JAA70" s="1002"/>
      <c r="JAB70" s="1002"/>
      <c r="JAC70" s="1002"/>
      <c r="JAD70" s="1002"/>
      <c r="JAE70" s="1002"/>
      <c r="JAF70" s="1002"/>
      <c r="JAG70" s="1002"/>
      <c r="JAH70" s="1002"/>
      <c r="JAI70" s="1002"/>
      <c r="JAJ70" s="1002"/>
      <c r="JAK70" s="1002"/>
      <c r="JAL70" s="1002"/>
      <c r="JAM70" s="1002"/>
      <c r="JAN70" s="1002"/>
      <c r="JAO70" s="1002"/>
      <c r="JAP70" s="1002"/>
      <c r="JAQ70" s="1002"/>
      <c r="JAR70" s="1002"/>
      <c r="JAS70" s="1002"/>
      <c r="JAT70" s="1002"/>
      <c r="JAU70" s="1002"/>
      <c r="JAV70" s="1002"/>
      <c r="JAW70" s="1002"/>
      <c r="JAX70" s="1002"/>
      <c r="JAY70" s="1002"/>
      <c r="JAZ70" s="1002"/>
      <c r="JBA70" s="1002"/>
      <c r="JBB70" s="1002"/>
      <c r="JBC70" s="1002"/>
      <c r="JBD70" s="1002"/>
      <c r="JBE70" s="1002"/>
      <c r="JBF70" s="1002"/>
      <c r="JBG70" s="1002"/>
      <c r="JBH70" s="1002"/>
      <c r="JBI70" s="1002"/>
      <c r="JBJ70" s="1002"/>
      <c r="JBK70" s="1002"/>
      <c r="JBL70" s="1002"/>
      <c r="JBM70" s="1002"/>
      <c r="JBN70" s="1002"/>
      <c r="JBO70" s="1002"/>
      <c r="JBP70" s="1002"/>
      <c r="JBQ70" s="1002"/>
      <c r="JBR70" s="1002"/>
      <c r="JBS70" s="1002"/>
      <c r="JBT70" s="1002"/>
      <c r="JBU70" s="1002"/>
      <c r="JBV70" s="1002"/>
      <c r="JBW70" s="1002"/>
      <c r="JBX70" s="1002"/>
      <c r="JBY70" s="1002"/>
      <c r="JBZ70" s="1002"/>
      <c r="JCA70" s="1002"/>
      <c r="JCB70" s="1002"/>
      <c r="JCC70" s="1002"/>
      <c r="JCD70" s="1002"/>
      <c r="JCE70" s="1002"/>
      <c r="JCF70" s="1002"/>
      <c r="JCG70" s="1002"/>
      <c r="JCH70" s="1002"/>
      <c r="JCI70" s="1002"/>
      <c r="JCJ70" s="1002"/>
      <c r="JCK70" s="1002"/>
      <c r="JCL70" s="1002"/>
      <c r="JCM70" s="1002"/>
      <c r="JCN70" s="1002"/>
      <c r="JCO70" s="1002"/>
      <c r="JCP70" s="1002"/>
      <c r="JCQ70" s="1002"/>
      <c r="JCR70" s="1002"/>
      <c r="JCS70" s="1002"/>
      <c r="JCT70" s="1002"/>
      <c r="JCU70" s="1002"/>
      <c r="JCV70" s="1002"/>
      <c r="JCW70" s="1002"/>
      <c r="JCX70" s="1002"/>
      <c r="JCY70" s="1002"/>
      <c r="JCZ70" s="1002"/>
      <c r="JDA70" s="1002"/>
      <c r="JDB70" s="1002"/>
      <c r="JDC70" s="1002"/>
      <c r="JDD70" s="1002"/>
      <c r="JDE70" s="1002"/>
      <c r="JDF70" s="1002"/>
      <c r="JDG70" s="1002"/>
      <c r="JDH70" s="1002"/>
      <c r="JDI70" s="1002"/>
      <c r="JDJ70" s="1002"/>
      <c r="JDK70" s="1002"/>
      <c r="JDL70" s="1002"/>
      <c r="JDM70" s="1002"/>
      <c r="JDN70" s="1002"/>
      <c r="JDO70" s="1002"/>
      <c r="JDP70" s="1002"/>
      <c r="JDQ70" s="1002"/>
      <c r="JDR70" s="1002"/>
      <c r="JDS70" s="1002"/>
      <c r="JDT70" s="1002"/>
      <c r="JDU70" s="1002"/>
      <c r="JDV70" s="1002"/>
      <c r="JDW70" s="1002"/>
      <c r="JDX70" s="1002"/>
      <c r="JDY70" s="1002"/>
      <c r="JDZ70" s="1002"/>
      <c r="JEA70" s="1002"/>
      <c r="JEB70" s="1002"/>
      <c r="JEC70" s="1002"/>
      <c r="JED70" s="1002"/>
      <c r="JEE70" s="1002"/>
      <c r="JEF70" s="1002"/>
      <c r="JEG70" s="1002"/>
      <c r="JEH70" s="1002"/>
      <c r="JEI70" s="1002"/>
      <c r="JEJ70" s="1002"/>
      <c r="JEK70" s="1002"/>
      <c r="JEL70" s="1002"/>
      <c r="JEM70" s="1002"/>
      <c r="JEN70" s="1002"/>
      <c r="JEO70" s="1002"/>
      <c r="JEP70" s="1002"/>
      <c r="JEQ70" s="1002"/>
      <c r="JER70" s="1002"/>
      <c r="JES70" s="1002"/>
      <c r="JET70" s="1002"/>
      <c r="JEU70" s="1002"/>
      <c r="JEV70" s="1002"/>
      <c r="JEW70" s="1002"/>
      <c r="JEX70" s="1002"/>
      <c r="JEY70" s="1002"/>
      <c r="JEZ70" s="1002"/>
      <c r="JFA70" s="1002"/>
      <c r="JFB70" s="1002"/>
      <c r="JFC70" s="1002"/>
      <c r="JFD70" s="1002"/>
      <c r="JFE70" s="1002"/>
      <c r="JFF70" s="1002"/>
      <c r="JFG70" s="1002"/>
      <c r="JFH70" s="1002"/>
      <c r="JFI70" s="1002"/>
      <c r="JFJ70" s="1002"/>
      <c r="JFK70" s="1002"/>
      <c r="JFL70" s="1002"/>
      <c r="JFM70" s="1002"/>
      <c r="JFN70" s="1002"/>
      <c r="JFO70" s="1002"/>
      <c r="JFP70" s="1002"/>
      <c r="JFQ70" s="1002"/>
      <c r="JFR70" s="1002"/>
      <c r="JFS70" s="1002"/>
      <c r="JFT70" s="1002"/>
      <c r="JFU70" s="1002"/>
      <c r="JFV70" s="1002"/>
      <c r="JFW70" s="1002"/>
      <c r="JFX70" s="1002"/>
      <c r="JFY70" s="1002"/>
      <c r="JFZ70" s="1002"/>
      <c r="JGA70" s="1002"/>
      <c r="JGB70" s="1002"/>
      <c r="JGC70" s="1002"/>
      <c r="JGD70" s="1002"/>
      <c r="JGE70" s="1002"/>
      <c r="JGF70" s="1002"/>
      <c r="JGG70" s="1002"/>
      <c r="JGH70" s="1002"/>
      <c r="JGI70" s="1002"/>
      <c r="JGJ70" s="1002"/>
      <c r="JGK70" s="1002"/>
      <c r="JGL70" s="1002"/>
      <c r="JGM70" s="1002"/>
      <c r="JGN70" s="1002"/>
      <c r="JGO70" s="1002"/>
      <c r="JGP70" s="1002"/>
      <c r="JGQ70" s="1002"/>
      <c r="JGR70" s="1002"/>
      <c r="JGS70" s="1002"/>
      <c r="JGT70" s="1002"/>
      <c r="JGU70" s="1002"/>
      <c r="JGV70" s="1002"/>
      <c r="JGW70" s="1002"/>
      <c r="JGX70" s="1002"/>
      <c r="JGY70" s="1002"/>
      <c r="JGZ70" s="1002"/>
      <c r="JHA70" s="1002"/>
      <c r="JHB70" s="1002"/>
      <c r="JHC70" s="1002"/>
      <c r="JHD70" s="1002"/>
      <c r="JHE70" s="1002"/>
      <c r="JHF70" s="1002"/>
      <c r="JHG70" s="1002"/>
      <c r="JHH70" s="1002"/>
      <c r="JHI70" s="1002"/>
      <c r="JHJ70" s="1002"/>
      <c r="JHK70" s="1002"/>
      <c r="JHL70" s="1002"/>
      <c r="JHM70" s="1002"/>
      <c r="JHN70" s="1002"/>
      <c r="JHO70" s="1002"/>
      <c r="JHP70" s="1002"/>
      <c r="JHQ70" s="1002"/>
      <c r="JHR70" s="1002"/>
      <c r="JHS70" s="1002"/>
      <c r="JHT70" s="1002"/>
      <c r="JHU70" s="1002"/>
      <c r="JHV70" s="1002"/>
      <c r="JHW70" s="1002"/>
      <c r="JHX70" s="1002"/>
      <c r="JHY70" s="1002"/>
      <c r="JHZ70" s="1002"/>
      <c r="JIA70" s="1002"/>
      <c r="JIB70" s="1002"/>
      <c r="JIC70" s="1002"/>
      <c r="JID70" s="1002"/>
      <c r="JIE70" s="1002"/>
      <c r="JIF70" s="1002"/>
      <c r="JIG70" s="1002"/>
      <c r="JIH70" s="1002"/>
      <c r="JII70" s="1002"/>
      <c r="JIJ70" s="1002"/>
      <c r="JIK70" s="1002"/>
      <c r="JIL70" s="1002"/>
      <c r="JIM70" s="1002"/>
      <c r="JIN70" s="1002"/>
      <c r="JIO70" s="1002"/>
      <c r="JIP70" s="1002"/>
      <c r="JIQ70" s="1002"/>
      <c r="JIR70" s="1002"/>
      <c r="JIS70" s="1002"/>
      <c r="JIT70" s="1002"/>
      <c r="JIU70" s="1002"/>
      <c r="JIV70" s="1002"/>
      <c r="JIW70" s="1002"/>
      <c r="JIX70" s="1002"/>
      <c r="JIY70" s="1002"/>
      <c r="JIZ70" s="1002"/>
      <c r="JJA70" s="1002"/>
      <c r="JJB70" s="1002"/>
      <c r="JJC70" s="1002"/>
      <c r="JJD70" s="1002"/>
      <c r="JJE70" s="1002"/>
      <c r="JJF70" s="1002"/>
      <c r="JJG70" s="1002"/>
      <c r="JJH70" s="1002"/>
      <c r="JJI70" s="1002"/>
      <c r="JJJ70" s="1002"/>
      <c r="JJK70" s="1002"/>
      <c r="JJL70" s="1002"/>
      <c r="JJM70" s="1002"/>
      <c r="JJN70" s="1002"/>
      <c r="JJO70" s="1002"/>
      <c r="JJP70" s="1002"/>
      <c r="JJQ70" s="1002"/>
      <c r="JJR70" s="1002"/>
      <c r="JJS70" s="1002"/>
      <c r="JJT70" s="1002"/>
      <c r="JJU70" s="1002"/>
      <c r="JJV70" s="1002"/>
      <c r="JJW70" s="1002"/>
      <c r="JJX70" s="1002"/>
      <c r="JJY70" s="1002"/>
      <c r="JJZ70" s="1002"/>
      <c r="JKA70" s="1002"/>
      <c r="JKB70" s="1002"/>
      <c r="JKC70" s="1002"/>
      <c r="JKD70" s="1002"/>
      <c r="JKE70" s="1002"/>
      <c r="JKF70" s="1002"/>
      <c r="JKG70" s="1002"/>
      <c r="JKH70" s="1002"/>
      <c r="JKI70" s="1002"/>
      <c r="JKJ70" s="1002"/>
      <c r="JKK70" s="1002"/>
      <c r="JKL70" s="1002"/>
      <c r="JKM70" s="1002"/>
      <c r="JKN70" s="1002"/>
      <c r="JKO70" s="1002"/>
      <c r="JKP70" s="1002"/>
      <c r="JKQ70" s="1002"/>
      <c r="JKR70" s="1002"/>
      <c r="JKS70" s="1002"/>
      <c r="JKT70" s="1002"/>
      <c r="JKU70" s="1002"/>
      <c r="JKV70" s="1002"/>
      <c r="JKW70" s="1002"/>
      <c r="JKX70" s="1002"/>
      <c r="JKY70" s="1002"/>
      <c r="JKZ70" s="1002"/>
      <c r="JLA70" s="1002"/>
      <c r="JLB70" s="1002"/>
      <c r="JLC70" s="1002"/>
      <c r="JLD70" s="1002"/>
      <c r="JLE70" s="1002"/>
      <c r="JLF70" s="1002"/>
      <c r="JLG70" s="1002"/>
      <c r="JLH70" s="1002"/>
      <c r="JLI70" s="1002"/>
      <c r="JLJ70" s="1002"/>
      <c r="JLK70" s="1002"/>
      <c r="JLL70" s="1002"/>
      <c r="JLM70" s="1002"/>
      <c r="JLN70" s="1002"/>
      <c r="JLO70" s="1002"/>
      <c r="JLP70" s="1002"/>
      <c r="JLQ70" s="1002"/>
      <c r="JLR70" s="1002"/>
      <c r="JLS70" s="1002"/>
      <c r="JLT70" s="1002"/>
      <c r="JLU70" s="1002"/>
      <c r="JLV70" s="1002"/>
      <c r="JLW70" s="1002"/>
      <c r="JLX70" s="1002"/>
      <c r="JLY70" s="1002"/>
      <c r="JLZ70" s="1002"/>
      <c r="JMA70" s="1002"/>
      <c r="JMB70" s="1002"/>
      <c r="JMC70" s="1002"/>
      <c r="JMD70" s="1002"/>
      <c r="JME70" s="1002"/>
      <c r="JMF70" s="1002"/>
      <c r="JMG70" s="1002"/>
      <c r="JMH70" s="1002"/>
      <c r="JMI70" s="1002"/>
      <c r="JMJ70" s="1002"/>
      <c r="JMK70" s="1002"/>
      <c r="JML70" s="1002"/>
      <c r="JMM70" s="1002"/>
      <c r="JMN70" s="1002"/>
      <c r="JMO70" s="1002"/>
      <c r="JMP70" s="1002"/>
      <c r="JMQ70" s="1002"/>
      <c r="JMR70" s="1002"/>
      <c r="JMS70" s="1002"/>
      <c r="JMT70" s="1002"/>
      <c r="JMU70" s="1002"/>
      <c r="JMV70" s="1002"/>
      <c r="JMW70" s="1002"/>
      <c r="JMX70" s="1002"/>
      <c r="JMY70" s="1002"/>
      <c r="JMZ70" s="1002"/>
      <c r="JNA70" s="1002"/>
      <c r="JNB70" s="1002"/>
      <c r="JNC70" s="1002"/>
      <c r="JND70" s="1002"/>
      <c r="JNE70" s="1002"/>
      <c r="JNF70" s="1002"/>
      <c r="JNG70" s="1002"/>
      <c r="JNH70" s="1002"/>
      <c r="JNI70" s="1002"/>
      <c r="JNJ70" s="1002"/>
      <c r="JNK70" s="1002"/>
      <c r="JNL70" s="1002"/>
      <c r="JNM70" s="1002"/>
      <c r="JNN70" s="1002"/>
      <c r="JNO70" s="1002"/>
      <c r="JNP70" s="1002"/>
      <c r="JNQ70" s="1002"/>
      <c r="JNR70" s="1002"/>
      <c r="JNS70" s="1002"/>
      <c r="JNT70" s="1002"/>
      <c r="JNU70" s="1002"/>
      <c r="JNV70" s="1002"/>
      <c r="JNW70" s="1002"/>
      <c r="JNX70" s="1002"/>
      <c r="JNY70" s="1002"/>
      <c r="JNZ70" s="1002"/>
      <c r="JOA70" s="1002"/>
      <c r="JOB70" s="1002"/>
      <c r="JOC70" s="1002"/>
      <c r="JOD70" s="1002"/>
      <c r="JOE70" s="1002"/>
      <c r="JOF70" s="1002"/>
      <c r="JOG70" s="1002"/>
      <c r="JOH70" s="1002"/>
      <c r="JOI70" s="1002"/>
      <c r="JOJ70" s="1002"/>
      <c r="JOK70" s="1002"/>
      <c r="JOL70" s="1002"/>
      <c r="JOM70" s="1002"/>
      <c r="JON70" s="1002"/>
      <c r="JOO70" s="1002"/>
      <c r="JOP70" s="1002"/>
      <c r="JOQ70" s="1002"/>
      <c r="JOR70" s="1002"/>
      <c r="JOS70" s="1002"/>
      <c r="JOT70" s="1002"/>
      <c r="JOU70" s="1002"/>
      <c r="JOV70" s="1002"/>
      <c r="JOW70" s="1002"/>
      <c r="JOX70" s="1002"/>
      <c r="JOY70" s="1002"/>
      <c r="JOZ70" s="1002"/>
      <c r="JPA70" s="1002"/>
      <c r="JPB70" s="1002"/>
      <c r="JPC70" s="1002"/>
      <c r="JPD70" s="1002"/>
      <c r="JPE70" s="1002"/>
      <c r="JPF70" s="1002"/>
      <c r="JPG70" s="1002"/>
      <c r="JPH70" s="1002"/>
      <c r="JPI70" s="1002"/>
      <c r="JPJ70" s="1002"/>
      <c r="JPK70" s="1002"/>
      <c r="JPL70" s="1002"/>
      <c r="JPM70" s="1002"/>
      <c r="JPN70" s="1002"/>
      <c r="JPO70" s="1002"/>
      <c r="JPP70" s="1002"/>
      <c r="JPQ70" s="1002"/>
      <c r="JPR70" s="1002"/>
      <c r="JPS70" s="1002"/>
      <c r="JPT70" s="1002"/>
      <c r="JPU70" s="1002"/>
      <c r="JPV70" s="1002"/>
      <c r="JPW70" s="1002"/>
      <c r="JPX70" s="1002"/>
      <c r="JPY70" s="1002"/>
      <c r="JPZ70" s="1002"/>
      <c r="JQA70" s="1002"/>
      <c r="JQB70" s="1002"/>
      <c r="JQC70" s="1002"/>
      <c r="JQD70" s="1002"/>
      <c r="JQE70" s="1002"/>
      <c r="JQF70" s="1002"/>
      <c r="JQG70" s="1002"/>
      <c r="JQH70" s="1002"/>
      <c r="JQI70" s="1002"/>
      <c r="JQJ70" s="1002"/>
      <c r="JQK70" s="1002"/>
      <c r="JQL70" s="1002"/>
      <c r="JQM70" s="1002"/>
      <c r="JQN70" s="1002"/>
      <c r="JQO70" s="1002"/>
      <c r="JQP70" s="1002"/>
      <c r="JQQ70" s="1002"/>
      <c r="JQR70" s="1002"/>
      <c r="JQS70" s="1002"/>
      <c r="JQT70" s="1002"/>
      <c r="JQU70" s="1002"/>
      <c r="JQV70" s="1002"/>
      <c r="JQW70" s="1002"/>
      <c r="JQX70" s="1002"/>
      <c r="JQY70" s="1002"/>
      <c r="JQZ70" s="1002"/>
      <c r="JRA70" s="1002"/>
      <c r="JRB70" s="1002"/>
      <c r="JRC70" s="1002"/>
      <c r="JRD70" s="1002"/>
      <c r="JRE70" s="1002"/>
      <c r="JRF70" s="1002"/>
      <c r="JRG70" s="1002"/>
      <c r="JRH70" s="1002"/>
      <c r="JRI70" s="1002"/>
      <c r="JRJ70" s="1002"/>
      <c r="JRK70" s="1002"/>
      <c r="JRL70" s="1002"/>
      <c r="JRM70" s="1002"/>
      <c r="JRN70" s="1002"/>
      <c r="JRO70" s="1002"/>
      <c r="JRP70" s="1002"/>
      <c r="JRQ70" s="1002"/>
      <c r="JRR70" s="1002"/>
      <c r="JRS70" s="1002"/>
      <c r="JRT70" s="1002"/>
      <c r="JRU70" s="1002"/>
      <c r="JRV70" s="1002"/>
      <c r="JRW70" s="1002"/>
      <c r="JRX70" s="1002"/>
      <c r="JRY70" s="1002"/>
      <c r="JRZ70" s="1002"/>
      <c r="JSA70" s="1002"/>
      <c r="JSB70" s="1002"/>
      <c r="JSC70" s="1002"/>
      <c r="JSD70" s="1002"/>
      <c r="JSE70" s="1002"/>
      <c r="JSF70" s="1002"/>
      <c r="JSG70" s="1002"/>
      <c r="JSH70" s="1002"/>
      <c r="JSI70" s="1002"/>
      <c r="JSJ70" s="1002"/>
      <c r="JSK70" s="1002"/>
      <c r="JSL70" s="1002"/>
      <c r="JSM70" s="1002"/>
      <c r="JSN70" s="1002"/>
      <c r="JSO70" s="1002"/>
      <c r="JSP70" s="1002"/>
      <c r="JSQ70" s="1002"/>
      <c r="JSR70" s="1002"/>
      <c r="JSS70" s="1002"/>
      <c r="JST70" s="1002"/>
      <c r="JSU70" s="1002"/>
      <c r="JSV70" s="1002"/>
      <c r="JSW70" s="1002"/>
      <c r="JSX70" s="1002"/>
      <c r="JSY70" s="1002"/>
      <c r="JSZ70" s="1002"/>
      <c r="JTA70" s="1002"/>
      <c r="JTB70" s="1002"/>
      <c r="JTC70" s="1002"/>
      <c r="JTD70" s="1002"/>
      <c r="JTE70" s="1002"/>
      <c r="JTF70" s="1002"/>
      <c r="JTG70" s="1002"/>
      <c r="JTH70" s="1002"/>
      <c r="JTI70" s="1002"/>
      <c r="JTJ70" s="1002"/>
      <c r="JTK70" s="1002"/>
      <c r="JTL70" s="1002"/>
      <c r="JTM70" s="1002"/>
      <c r="JTN70" s="1002"/>
      <c r="JTO70" s="1002"/>
      <c r="JTP70" s="1002"/>
      <c r="JTQ70" s="1002"/>
      <c r="JTR70" s="1002"/>
      <c r="JTS70" s="1002"/>
      <c r="JTT70" s="1002"/>
      <c r="JTU70" s="1002"/>
      <c r="JTV70" s="1002"/>
      <c r="JTW70" s="1002"/>
      <c r="JTX70" s="1002"/>
      <c r="JTY70" s="1002"/>
      <c r="JTZ70" s="1002"/>
      <c r="JUA70" s="1002"/>
      <c r="JUB70" s="1002"/>
      <c r="JUC70" s="1002"/>
      <c r="JUD70" s="1002"/>
      <c r="JUE70" s="1002"/>
      <c r="JUF70" s="1002"/>
      <c r="JUG70" s="1002"/>
      <c r="JUH70" s="1002"/>
      <c r="JUI70" s="1002"/>
      <c r="JUJ70" s="1002"/>
      <c r="JUK70" s="1002"/>
      <c r="JUL70" s="1002"/>
      <c r="JUM70" s="1002"/>
      <c r="JUN70" s="1002"/>
      <c r="JUO70" s="1002"/>
      <c r="JUP70" s="1002"/>
      <c r="JUQ70" s="1002"/>
      <c r="JUR70" s="1002"/>
      <c r="JUS70" s="1002"/>
      <c r="JUT70" s="1002"/>
      <c r="JUU70" s="1002"/>
      <c r="JUV70" s="1002"/>
      <c r="JUW70" s="1002"/>
      <c r="JUX70" s="1002"/>
      <c r="JUY70" s="1002"/>
      <c r="JUZ70" s="1002"/>
      <c r="JVA70" s="1002"/>
      <c r="JVB70" s="1002"/>
      <c r="JVC70" s="1002"/>
      <c r="JVD70" s="1002"/>
      <c r="JVE70" s="1002"/>
      <c r="JVF70" s="1002"/>
      <c r="JVG70" s="1002"/>
      <c r="JVH70" s="1002"/>
      <c r="JVI70" s="1002"/>
      <c r="JVJ70" s="1002"/>
      <c r="JVK70" s="1002"/>
      <c r="JVL70" s="1002"/>
      <c r="JVM70" s="1002"/>
      <c r="JVN70" s="1002"/>
      <c r="JVO70" s="1002"/>
      <c r="JVP70" s="1002"/>
      <c r="JVQ70" s="1002"/>
      <c r="JVR70" s="1002"/>
      <c r="JVS70" s="1002"/>
      <c r="JVT70" s="1002"/>
      <c r="JVU70" s="1002"/>
      <c r="JVV70" s="1002"/>
      <c r="JVW70" s="1002"/>
      <c r="JVX70" s="1002"/>
      <c r="JVY70" s="1002"/>
      <c r="JVZ70" s="1002"/>
      <c r="JWA70" s="1002"/>
      <c r="JWB70" s="1002"/>
      <c r="JWC70" s="1002"/>
      <c r="JWD70" s="1002"/>
      <c r="JWE70" s="1002"/>
      <c r="JWF70" s="1002"/>
      <c r="JWG70" s="1002"/>
      <c r="JWH70" s="1002"/>
      <c r="JWI70" s="1002"/>
      <c r="JWJ70" s="1002"/>
      <c r="JWK70" s="1002"/>
      <c r="JWL70" s="1002"/>
      <c r="JWM70" s="1002"/>
      <c r="JWN70" s="1002"/>
      <c r="JWO70" s="1002"/>
      <c r="JWP70" s="1002"/>
      <c r="JWQ70" s="1002"/>
      <c r="JWR70" s="1002"/>
      <c r="JWS70" s="1002"/>
      <c r="JWT70" s="1002"/>
      <c r="JWU70" s="1002"/>
      <c r="JWV70" s="1002"/>
      <c r="JWW70" s="1002"/>
      <c r="JWX70" s="1002"/>
      <c r="JWY70" s="1002"/>
      <c r="JWZ70" s="1002"/>
      <c r="JXA70" s="1002"/>
      <c r="JXB70" s="1002"/>
      <c r="JXC70" s="1002"/>
      <c r="JXD70" s="1002"/>
      <c r="JXE70" s="1002"/>
      <c r="JXF70" s="1002"/>
      <c r="JXG70" s="1002"/>
      <c r="JXH70" s="1002"/>
      <c r="JXI70" s="1002"/>
      <c r="JXJ70" s="1002"/>
      <c r="JXK70" s="1002"/>
      <c r="JXL70" s="1002"/>
      <c r="JXM70" s="1002"/>
      <c r="JXN70" s="1002"/>
      <c r="JXO70" s="1002"/>
      <c r="JXP70" s="1002"/>
      <c r="JXQ70" s="1002"/>
      <c r="JXR70" s="1002"/>
      <c r="JXS70" s="1002"/>
      <c r="JXT70" s="1002"/>
      <c r="JXU70" s="1002"/>
      <c r="JXV70" s="1002"/>
      <c r="JXW70" s="1002"/>
      <c r="JXX70" s="1002"/>
      <c r="JXY70" s="1002"/>
      <c r="JXZ70" s="1002"/>
      <c r="JYA70" s="1002"/>
      <c r="JYB70" s="1002"/>
      <c r="JYC70" s="1002"/>
      <c r="JYD70" s="1002"/>
      <c r="JYE70" s="1002"/>
      <c r="JYF70" s="1002"/>
      <c r="JYG70" s="1002"/>
      <c r="JYH70" s="1002"/>
      <c r="JYI70" s="1002"/>
      <c r="JYJ70" s="1002"/>
      <c r="JYK70" s="1002"/>
      <c r="JYL70" s="1002"/>
      <c r="JYM70" s="1002"/>
      <c r="JYN70" s="1002"/>
      <c r="JYO70" s="1002"/>
      <c r="JYP70" s="1002"/>
      <c r="JYQ70" s="1002"/>
      <c r="JYR70" s="1002"/>
      <c r="JYS70" s="1002"/>
      <c r="JYT70" s="1002"/>
      <c r="JYU70" s="1002"/>
      <c r="JYV70" s="1002"/>
      <c r="JYW70" s="1002"/>
      <c r="JYX70" s="1002"/>
      <c r="JYY70" s="1002"/>
      <c r="JYZ70" s="1002"/>
      <c r="JZA70" s="1002"/>
      <c r="JZB70" s="1002"/>
      <c r="JZC70" s="1002"/>
      <c r="JZD70" s="1002"/>
      <c r="JZE70" s="1002"/>
      <c r="JZF70" s="1002"/>
      <c r="JZG70" s="1002"/>
      <c r="JZH70" s="1002"/>
      <c r="JZI70" s="1002"/>
      <c r="JZJ70" s="1002"/>
      <c r="JZK70" s="1002"/>
      <c r="JZL70" s="1002"/>
      <c r="JZM70" s="1002"/>
      <c r="JZN70" s="1002"/>
      <c r="JZO70" s="1002"/>
      <c r="JZP70" s="1002"/>
      <c r="JZQ70" s="1002"/>
      <c r="JZR70" s="1002"/>
      <c r="JZS70" s="1002"/>
      <c r="JZT70" s="1002"/>
      <c r="JZU70" s="1002"/>
      <c r="JZV70" s="1002"/>
      <c r="JZW70" s="1002"/>
      <c r="JZX70" s="1002"/>
      <c r="JZY70" s="1002"/>
      <c r="JZZ70" s="1002"/>
      <c r="KAA70" s="1002"/>
      <c r="KAB70" s="1002"/>
      <c r="KAC70" s="1002"/>
      <c r="KAD70" s="1002"/>
      <c r="KAE70" s="1002"/>
      <c r="KAF70" s="1002"/>
      <c r="KAG70" s="1002"/>
      <c r="KAH70" s="1002"/>
      <c r="KAI70" s="1002"/>
      <c r="KAJ70" s="1002"/>
      <c r="KAK70" s="1002"/>
      <c r="KAL70" s="1002"/>
      <c r="KAM70" s="1002"/>
      <c r="KAN70" s="1002"/>
      <c r="KAO70" s="1002"/>
      <c r="KAP70" s="1002"/>
      <c r="KAQ70" s="1002"/>
      <c r="KAR70" s="1002"/>
      <c r="KAS70" s="1002"/>
      <c r="KAT70" s="1002"/>
      <c r="KAU70" s="1002"/>
      <c r="KAV70" s="1002"/>
      <c r="KAW70" s="1002"/>
      <c r="KAX70" s="1002"/>
      <c r="KAY70" s="1002"/>
      <c r="KAZ70" s="1002"/>
      <c r="KBA70" s="1002"/>
      <c r="KBB70" s="1002"/>
      <c r="KBC70" s="1002"/>
      <c r="KBD70" s="1002"/>
      <c r="KBE70" s="1002"/>
      <c r="KBF70" s="1002"/>
      <c r="KBG70" s="1002"/>
      <c r="KBH70" s="1002"/>
      <c r="KBI70" s="1002"/>
      <c r="KBJ70" s="1002"/>
      <c r="KBK70" s="1002"/>
      <c r="KBL70" s="1002"/>
      <c r="KBM70" s="1002"/>
      <c r="KBN70" s="1002"/>
      <c r="KBO70" s="1002"/>
      <c r="KBP70" s="1002"/>
      <c r="KBQ70" s="1002"/>
      <c r="KBR70" s="1002"/>
      <c r="KBS70" s="1002"/>
      <c r="KBT70" s="1002"/>
      <c r="KBU70" s="1002"/>
      <c r="KBV70" s="1002"/>
      <c r="KBW70" s="1002"/>
      <c r="KBX70" s="1002"/>
      <c r="KBY70" s="1002"/>
      <c r="KBZ70" s="1002"/>
      <c r="KCA70" s="1002"/>
      <c r="KCB70" s="1002"/>
      <c r="KCC70" s="1002"/>
      <c r="KCD70" s="1002"/>
      <c r="KCE70" s="1002"/>
      <c r="KCF70" s="1002"/>
      <c r="KCG70" s="1002"/>
      <c r="KCH70" s="1002"/>
      <c r="KCI70" s="1002"/>
      <c r="KCJ70" s="1002"/>
      <c r="KCK70" s="1002"/>
      <c r="KCL70" s="1002"/>
      <c r="KCM70" s="1002"/>
      <c r="KCN70" s="1002"/>
      <c r="KCO70" s="1002"/>
      <c r="KCP70" s="1002"/>
      <c r="KCQ70" s="1002"/>
      <c r="KCR70" s="1002"/>
      <c r="KCS70" s="1002"/>
      <c r="KCT70" s="1002"/>
      <c r="KCU70" s="1002"/>
      <c r="KCV70" s="1002"/>
      <c r="KCW70" s="1002"/>
      <c r="KCX70" s="1002"/>
      <c r="KCY70" s="1002"/>
      <c r="KCZ70" s="1002"/>
      <c r="KDA70" s="1002"/>
      <c r="KDB70" s="1002"/>
      <c r="KDC70" s="1002"/>
      <c r="KDD70" s="1002"/>
      <c r="KDE70" s="1002"/>
      <c r="KDF70" s="1002"/>
      <c r="KDG70" s="1002"/>
      <c r="KDH70" s="1002"/>
      <c r="KDI70" s="1002"/>
      <c r="KDJ70" s="1002"/>
      <c r="KDK70" s="1002"/>
      <c r="KDL70" s="1002"/>
      <c r="KDM70" s="1002"/>
      <c r="KDN70" s="1002"/>
      <c r="KDO70" s="1002"/>
      <c r="KDP70" s="1002"/>
      <c r="KDQ70" s="1002"/>
      <c r="KDR70" s="1002"/>
      <c r="KDS70" s="1002"/>
      <c r="KDT70" s="1002"/>
      <c r="KDU70" s="1002"/>
      <c r="KDV70" s="1002"/>
      <c r="KDW70" s="1002"/>
      <c r="KDX70" s="1002"/>
      <c r="KDY70" s="1002"/>
      <c r="KDZ70" s="1002"/>
      <c r="KEA70" s="1002"/>
      <c r="KEB70" s="1002"/>
      <c r="KEC70" s="1002"/>
      <c r="KED70" s="1002"/>
      <c r="KEE70" s="1002"/>
      <c r="KEF70" s="1002"/>
      <c r="KEG70" s="1002"/>
      <c r="KEH70" s="1002"/>
      <c r="KEI70" s="1002"/>
      <c r="KEJ70" s="1002"/>
      <c r="KEK70" s="1002"/>
      <c r="KEL70" s="1002"/>
      <c r="KEM70" s="1002"/>
      <c r="KEN70" s="1002"/>
      <c r="KEO70" s="1002"/>
      <c r="KEP70" s="1002"/>
      <c r="KEQ70" s="1002"/>
      <c r="KER70" s="1002"/>
      <c r="KES70" s="1002"/>
      <c r="KET70" s="1002"/>
      <c r="KEU70" s="1002"/>
      <c r="KEV70" s="1002"/>
      <c r="KEW70" s="1002"/>
      <c r="KEX70" s="1002"/>
      <c r="KEY70" s="1002"/>
      <c r="KEZ70" s="1002"/>
      <c r="KFA70" s="1002"/>
      <c r="KFB70" s="1002"/>
      <c r="KFC70" s="1002"/>
      <c r="KFD70" s="1002"/>
      <c r="KFE70" s="1002"/>
      <c r="KFF70" s="1002"/>
      <c r="KFG70" s="1002"/>
      <c r="KFH70" s="1002"/>
      <c r="KFI70" s="1002"/>
      <c r="KFJ70" s="1002"/>
      <c r="KFK70" s="1002"/>
      <c r="KFL70" s="1002"/>
      <c r="KFM70" s="1002"/>
      <c r="KFN70" s="1002"/>
      <c r="KFO70" s="1002"/>
      <c r="KFP70" s="1002"/>
      <c r="KFQ70" s="1002"/>
      <c r="KFR70" s="1002"/>
      <c r="KFS70" s="1002"/>
      <c r="KFT70" s="1002"/>
      <c r="KFU70" s="1002"/>
      <c r="KFV70" s="1002"/>
      <c r="KFW70" s="1002"/>
      <c r="KFX70" s="1002"/>
      <c r="KFY70" s="1002"/>
      <c r="KFZ70" s="1002"/>
      <c r="KGA70" s="1002"/>
      <c r="KGB70" s="1002"/>
      <c r="KGC70" s="1002"/>
      <c r="KGD70" s="1002"/>
      <c r="KGE70" s="1002"/>
      <c r="KGF70" s="1002"/>
      <c r="KGG70" s="1002"/>
      <c r="KGH70" s="1002"/>
      <c r="KGI70" s="1002"/>
      <c r="KGJ70" s="1002"/>
      <c r="KGK70" s="1002"/>
      <c r="KGL70" s="1002"/>
      <c r="KGM70" s="1002"/>
      <c r="KGN70" s="1002"/>
      <c r="KGO70" s="1002"/>
      <c r="KGP70" s="1002"/>
      <c r="KGQ70" s="1002"/>
      <c r="KGR70" s="1002"/>
      <c r="KGS70" s="1002"/>
      <c r="KGT70" s="1002"/>
      <c r="KGU70" s="1002"/>
      <c r="KGV70" s="1002"/>
      <c r="KGW70" s="1002"/>
      <c r="KGX70" s="1002"/>
      <c r="KGY70" s="1002"/>
      <c r="KGZ70" s="1002"/>
      <c r="KHA70" s="1002"/>
      <c r="KHB70" s="1002"/>
      <c r="KHC70" s="1002"/>
      <c r="KHD70" s="1002"/>
      <c r="KHE70" s="1002"/>
      <c r="KHF70" s="1002"/>
      <c r="KHG70" s="1002"/>
      <c r="KHH70" s="1002"/>
      <c r="KHI70" s="1002"/>
      <c r="KHJ70" s="1002"/>
      <c r="KHK70" s="1002"/>
      <c r="KHL70" s="1002"/>
      <c r="KHM70" s="1002"/>
      <c r="KHN70" s="1002"/>
      <c r="KHO70" s="1002"/>
      <c r="KHP70" s="1002"/>
      <c r="KHQ70" s="1002"/>
      <c r="KHR70" s="1002"/>
      <c r="KHS70" s="1002"/>
      <c r="KHT70" s="1002"/>
      <c r="KHU70" s="1002"/>
      <c r="KHV70" s="1002"/>
      <c r="KHW70" s="1002"/>
      <c r="KHX70" s="1002"/>
      <c r="KHY70" s="1002"/>
      <c r="KHZ70" s="1002"/>
      <c r="KIA70" s="1002"/>
      <c r="KIB70" s="1002"/>
      <c r="KIC70" s="1002"/>
      <c r="KID70" s="1002"/>
      <c r="KIE70" s="1002"/>
      <c r="KIF70" s="1002"/>
      <c r="KIG70" s="1002"/>
      <c r="KIH70" s="1002"/>
      <c r="KII70" s="1002"/>
      <c r="KIJ70" s="1002"/>
      <c r="KIK70" s="1002"/>
      <c r="KIL70" s="1002"/>
      <c r="KIM70" s="1002"/>
      <c r="KIN70" s="1002"/>
      <c r="KIO70" s="1002"/>
      <c r="KIP70" s="1002"/>
      <c r="KIQ70" s="1002"/>
      <c r="KIR70" s="1002"/>
      <c r="KIS70" s="1002"/>
      <c r="KIT70" s="1002"/>
      <c r="KIU70" s="1002"/>
      <c r="KIV70" s="1002"/>
      <c r="KIW70" s="1002"/>
      <c r="KIX70" s="1002"/>
      <c r="KIY70" s="1002"/>
      <c r="KIZ70" s="1002"/>
      <c r="KJA70" s="1002"/>
      <c r="KJB70" s="1002"/>
      <c r="KJC70" s="1002"/>
      <c r="KJD70" s="1002"/>
      <c r="KJE70" s="1002"/>
      <c r="KJF70" s="1002"/>
      <c r="KJG70" s="1002"/>
      <c r="KJH70" s="1002"/>
      <c r="KJI70" s="1002"/>
      <c r="KJJ70" s="1002"/>
      <c r="KJK70" s="1002"/>
      <c r="KJL70" s="1002"/>
      <c r="KJM70" s="1002"/>
      <c r="KJN70" s="1002"/>
      <c r="KJO70" s="1002"/>
      <c r="KJP70" s="1002"/>
      <c r="KJQ70" s="1002"/>
      <c r="KJR70" s="1002"/>
      <c r="KJS70" s="1002"/>
      <c r="KJT70" s="1002"/>
      <c r="KJU70" s="1002"/>
      <c r="KJV70" s="1002"/>
      <c r="KJW70" s="1002"/>
      <c r="KJX70" s="1002"/>
      <c r="KJY70" s="1002"/>
      <c r="KJZ70" s="1002"/>
      <c r="KKA70" s="1002"/>
      <c r="KKB70" s="1002"/>
      <c r="KKC70" s="1002"/>
      <c r="KKD70" s="1002"/>
      <c r="KKE70" s="1002"/>
      <c r="KKF70" s="1002"/>
      <c r="KKG70" s="1002"/>
      <c r="KKH70" s="1002"/>
      <c r="KKI70" s="1002"/>
      <c r="KKJ70" s="1002"/>
      <c r="KKK70" s="1002"/>
      <c r="KKL70" s="1002"/>
      <c r="KKM70" s="1002"/>
      <c r="KKN70" s="1002"/>
      <c r="KKO70" s="1002"/>
      <c r="KKP70" s="1002"/>
      <c r="KKQ70" s="1002"/>
      <c r="KKR70" s="1002"/>
      <c r="KKS70" s="1002"/>
      <c r="KKT70" s="1002"/>
      <c r="KKU70" s="1002"/>
      <c r="KKV70" s="1002"/>
      <c r="KKW70" s="1002"/>
      <c r="KKX70" s="1002"/>
      <c r="KKY70" s="1002"/>
      <c r="KKZ70" s="1002"/>
      <c r="KLA70" s="1002"/>
      <c r="KLB70" s="1002"/>
      <c r="KLC70" s="1002"/>
      <c r="KLD70" s="1002"/>
      <c r="KLE70" s="1002"/>
      <c r="KLF70" s="1002"/>
      <c r="KLG70" s="1002"/>
      <c r="KLH70" s="1002"/>
      <c r="KLI70" s="1002"/>
      <c r="KLJ70" s="1002"/>
      <c r="KLK70" s="1002"/>
      <c r="KLL70" s="1002"/>
      <c r="KLM70" s="1002"/>
      <c r="KLN70" s="1002"/>
      <c r="KLO70" s="1002"/>
      <c r="KLP70" s="1002"/>
      <c r="KLQ70" s="1002"/>
      <c r="KLR70" s="1002"/>
      <c r="KLS70" s="1002"/>
      <c r="KLT70" s="1002"/>
      <c r="KLU70" s="1002"/>
      <c r="KLV70" s="1002"/>
      <c r="KLW70" s="1002"/>
      <c r="KLX70" s="1002"/>
      <c r="KLY70" s="1002"/>
      <c r="KLZ70" s="1002"/>
      <c r="KMA70" s="1002"/>
      <c r="KMB70" s="1002"/>
      <c r="KMC70" s="1002"/>
      <c r="KMD70" s="1002"/>
      <c r="KME70" s="1002"/>
      <c r="KMF70" s="1002"/>
      <c r="KMG70" s="1002"/>
      <c r="KMH70" s="1002"/>
      <c r="KMI70" s="1002"/>
      <c r="KMJ70" s="1002"/>
      <c r="KMK70" s="1002"/>
      <c r="KML70" s="1002"/>
      <c r="KMM70" s="1002"/>
      <c r="KMN70" s="1002"/>
      <c r="KMO70" s="1002"/>
      <c r="KMP70" s="1002"/>
      <c r="KMQ70" s="1002"/>
      <c r="KMR70" s="1002"/>
      <c r="KMS70" s="1002"/>
      <c r="KMT70" s="1002"/>
      <c r="KMU70" s="1002"/>
      <c r="KMV70" s="1002"/>
      <c r="KMW70" s="1002"/>
      <c r="KMX70" s="1002"/>
      <c r="KMY70" s="1002"/>
      <c r="KMZ70" s="1002"/>
      <c r="KNA70" s="1002"/>
      <c r="KNB70" s="1002"/>
      <c r="KNC70" s="1002"/>
      <c r="KND70" s="1002"/>
      <c r="KNE70" s="1002"/>
      <c r="KNF70" s="1002"/>
      <c r="KNG70" s="1002"/>
      <c r="KNH70" s="1002"/>
      <c r="KNI70" s="1002"/>
      <c r="KNJ70" s="1002"/>
      <c r="KNK70" s="1002"/>
      <c r="KNL70" s="1002"/>
      <c r="KNM70" s="1002"/>
      <c r="KNN70" s="1002"/>
      <c r="KNO70" s="1002"/>
      <c r="KNP70" s="1002"/>
      <c r="KNQ70" s="1002"/>
      <c r="KNR70" s="1002"/>
      <c r="KNS70" s="1002"/>
      <c r="KNT70" s="1002"/>
      <c r="KNU70" s="1002"/>
      <c r="KNV70" s="1002"/>
      <c r="KNW70" s="1002"/>
      <c r="KNX70" s="1002"/>
      <c r="KNY70" s="1002"/>
      <c r="KNZ70" s="1002"/>
      <c r="KOA70" s="1002"/>
      <c r="KOB70" s="1002"/>
      <c r="KOC70" s="1002"/>
      <c r="KOD70" s="1002"/>
      <c r="KOE70" s="1002"/>
      <c r="KOF70" s="1002"/>
      <c r="KOG70" s="1002"/>
      <c r="KOH70" s="1002"/>
      <c r="KOI70" s="1002"/>
      <c r="KOJ70" s="1002"/>
      <c r="KOK70" s="1002"/>
      <c r="KOL70" s="1002"/>
      <c r="KOM70" s="1002"/>
      <c r="KON70" s="1002"/>
      <c r="KOO70" s="1002"/>
      <c r="KOP70" s="1002"/>
      <c r="KOQ70" s="1002"/>
      <c r="KOR70" s="1002"/>
      <c r="KOS70" s="1002"/>
      <c r="KOT70" s="1002"/>
      <c r="KOU70" s="1002"/>
      <c r="KOV70" s="1002"/>
      <c r="KOW70" s="1002"/>
      <c r="KOX70" s="1002"/>
      <c r="KOY70" s="1002"/>
      <c r="KOZ70" s="1002"/>
      <c r="KPA70" s="1002"/>
      <c r="KPB70" s="1002"/>
      <c r="KPC70" s="1002"/>
      <c r="KPD70" s="1002"/>
      <c r="KPE70" s="1002"/>
      <c r="KPF70" s="1002"/>
      <c r="KPG70" s="1002"/>
      <c r="KPH70" s="1002"/>
      <c r="KPI70" s="1002"/>
      <c r="KPJ70" s="1002"/>
      <c r="KPK70" s="1002"/>
      <c r="KPL70" s="1002"/>
      <c r="KPM70" s="1002"/>
      <c r="KPN70" s="1002"/>
      <c r="KPO70" s="1002"/>
      <c r="KPP70" s="1002"/>
      <c r="KPQ70" s="1002"/>
      <c r="KPR70" s="1002"/>
      <c r="KPS70" s="1002"/>
      <c r="KPT70" s="1002"/>
      <c r="KPU70" s="1002"/>
      <c r="KPV70" s="1002"/>
      <c r="KPW70" s="1002"/>
      <c r="KPX70" s="1002"/>
      <c r="KPY70" s="1002"/>
      <c r="KPZ70" s="1002"/>
      <c r="KQA70" s="1002"/>
      <c r="KQB70" s="1002"/>
      <c r="KQC70" s="1002"/>
      <c r="KQD70" s="1002"/>
      <c r="KQE70" s="1002"/>
      <c r="KQF70" s="1002"/>
      <c r="KQG70" s="1002"/>
      <c r="KQH70" s="1002"/>
      <c r="KQI70" s="1002"/>
      <c r="KQJ70" s="1002"/>
      <c r="KQK70" s="1002"/>
      <c r="KQL70" s="1002"/>
      <c r="KQM70" s="1002"/>
      <c r="KQN70" s="1002"/>
      <c r="KQO70" s="1002"/>
      <c r="KQP70" s="1002"/>
      <c r="KQQ70" s="1002"/>
      <c r="KQR70" s="1002"/>
      <c r="KQS70" s="1002"/>
      <c r="KQT70" s="1002"/>
      <c r="KQU70" s="1002"/>
      <c r="KQV70" s="1002"/>
      <c r="KQW70" s="1002"/>
      <c r="KQX70" s="1002"/>
      <c r="KQY70" s="1002"/>
      <c r="KQZ70" s="1002"/>
      <c r="KRA70" s="1002"/>
      <c r="KRB70" s="1002"/>
      <c r="KRC70" s="1002"/>
      <c r="KRD70" s="1002"/>
      <c r="KRE70" s="1002"/>
      <c r="KRF70" s="1002"/>
      <c r="KRG70" s="1002"/>
      <c r="KRH70" s="1002"/>
      <c r="KRI70" s="1002"/>
      <c r="KRJ70" s="1002"/>
      <c r="KRK70" s="1002"/>
      <c r="KRL70" s="1002"/>
      <c r="KRM70" s="1002"/>
      <c r="KRN70" s="1002"/>
      <c r="KRO70" s="1002"/>
      <c r="KRP70" s="1002"/>
      <c r="KRQ70" s="1002"/>
      <c r="KRR70" s="1002"/>
      <c r="KRS70" s="1002"/>
      <c r="KRT70" s="1002"/>
      <c r="KRU70" s="1002"/>
      <c r="KRV70" s="1002"/>
      <c r="KRW70" s="1002"/>
      <c r="KRX70" s="1002"/>
      <c r="KRY70" s="1002"/>
      <c r="KRZ70" s="1002"/>
      <c r="KSA70" s="1002"/>
      <c r="KSB70" s="1002"/>
      <c r="KSC70" s="1002"/>
      <c r="KSD70" s="1002"/>
      <c r="KSE70" s="1002"/>
      <c r="KSF70" s="1002"/>
      <c r="KSG70" s="1002"/>
      <c r="KSH70" s="1002"/>
      <c r="KSI70" s="1002"/>
      <c r="KSJ70" s="1002"/>
      <c r="KSK70" s="1002"/>
      <c r="KSL70" s="1002"/>
      <c r="KSM70" s="1002"/>
      <c r="KSN70" s="1002"/>
      <c r="KSO70" s="1002"/>
      <c r="KSP70" s="1002"/>
      <c r="KSQ70" s="1002"/>
      <c r="KSR70" s="1002"/>
      <c r="KSS70" s="1002"/>
      <c r="KST70" s="1002"/>
      <c r="KSU70" s="1002"/>
      <c r="KSV70" s="1002"/>
      <c r="KSW70" s="1002"/>
      <c r="KSX70" s="1002"/>
      <c r="KSY70" s="1002"/>
      <c r="KSZ70" s="1002"/>
      <c r="KTA70" s="1002"/>
      <c r="KTB70" s="1002"/>
      <c r="KTC70" s="1002"/>
      <c r="KTD70" s="1002"/>
      <c r="KTE70" s="1002"/>
      <c r="KTF70" s="1002"/>
      <c r="KTG70" s="1002"/>
      <c r="KTH70" s="1002"/>
      <c r="KTI70" s="1002"/>
      <c r="KTJ70" s="1002"/>
      <c r="KTK70" s="1002"/>
      <c r="KTL70" s="1002"/>
      <c r="KTM70" s="1002"/>
      <c r="KTN70" s="1002"/>
      <c r="KTO70" s="1002"/>
      <c r="KTP70" s="1002"/>
      <c r="KTQ70" s="1002"/>
      <c r="KTR70" s="1002"/>
      <c r="KTS70" s="1002"/>
      <c r="KTT70" s="1002"/>
      <c r="KTU70" s="1002"/>
      <c r="KTV70" s="1002"/>
      <c r="KTW70" s="1002"/>
      <c r="KTX70" s="1002"/>
      <c r="KTY70" s="1002"/>
      <c r="KTZ70" s="1002"/>
      <c r="KUA70" s="1002"/>
      <c r="KUB70" s="1002"/>
      <c r="KUC70" s="1002"/>
      <c r="KUD70" s="1002"/>
      <c r="KUE70" s="1002"/>
      <c r="KUF70" s="1002"/>
      <c r="KUG70" s="1002"/>
      <c r="KUH70" s="1002"/>
      <c r="KUI70" s="1002"/>
      <c r="KUJ70" s="1002"/>
      <c r="KUK70" s="1002"/>
      <c r="KUL70" s="1002"/>
      <c r="KUM70" s="1002"/>
      <c r="KUN70" s="1002"/>
      <c r="KUO70" s="1002"/>
      <c r="KUP70" s="1002"/>
      <c r="KUQ70" s="1002"/>
      <c r="KUR70" s="1002"/>
      <c r="KUS70" s="1002"/>
      <c r="KUT70" s="1002"/>
      <c r="KUU70" s="1002"/>
      <c r="KUV70" s="1002"/>
      <c r="KUW70" s="1002"/>
      <c r="KUX70" s="1002"/>
      <c r="KUY70" s="1002"/>
      <c r="KUZ70" s="1002"/>
      <c r="KVA70" s="1002"/>
      <c r="KVB70" s="1002"/>
      <c r="KVC70" s="1002"/>
      <c r="KVD70" s="1002"/>
      <c r="KVE70" s="1002"/>
      <c r="KVF70" s="1002"/>
      <c r="KVG70" s="1002"/>
      <c r="KVH70" s="1002"/>
      <c r="KVI70" s="1002"/>
      <c r="KVJ70" s="1002"/>
      <c r="KVK70" s="1002"/>
      <c r="KVL70" s="1002"/>
      <c r="KVM70" s="1002"/>
      <c r="KVN70" s="1002"/>
      <c r="KVO70" s="1002"/>
      <c r="KVP70" s="1002"/>
      <c r="KVQ70" s="1002"/>
      <c r="KVR70" s="1002"/>
      <c r="KVS70" s="1002"/>
      <c r="KVT70" s="1002"/>
      <c r="KVU70" s="1002"/>
      <c r="KVV70" s="1002"/>
      <c r="KVW70" s="1002"/>
      <c r="KVX70" s="1002"/>
      <c r="KVY70" s="1002"/>
      <c r="KVZ70" s="1002"/>
      <c r="KWA70" s="1002"/>
      <c r="KWB70" s="1002"/>
      <c r="KWC70" s="1002"/>
      <c r="KWD70" s="1002"/>
      <c r="KWE70" s="1002"/>
      <c r="KWF70" s="1002"/>
      <c r="KWG70" s="1002"/>
      <c r="KWH70" s="1002"/>
      <c r="KWI70" s="1002"/>
      <c r="KWJ70" s="1002"/>
      <c r="KWK70" s="1002"/>
      <c r="KWL70" s="1002"/>
      <c r="KWM70" s="1002"/>
      <c r="KWN70" s="1002"/>
      <c r="KWO70" s="1002"/>
      <c r="KWP70" s="1002"/>
      <c r="KWQ70" s="1002"/>
      <c r="KWR70" s="1002"/>
      <c r="KWS70" s="1002"/>
      <c r="KWT70" s="1002"/>
      <c r="KWU70" s="1002"/>
      <c r="KWV70" s="1002"/>
      <c r="KWW70" s="1002"/>
      <c r="KWX70" s="1002"/>
      <c r="KWY70" s="1002"/>
      <c r="KWZ70" s="1002"/>
      <c r="KXA70" s="1002"/>
      <c r="KXB70" s="1002"/>
      <c r="KXC70" s="1002"/>
      <c r="KXD70" s="1002"/>
      <c r="KXE70" s="1002"/>
      <c r="KXF70" s="1002"/>
      <c r="KXG70" s="1002"/>
      <c r="KXH70" s="1002"/>
      <c r="KXI70" s="1002"/>
      <c r="KXJ70" s="1002"/>
      <c r="KXK70" s="1002"/>
      <c r="KXL70" s="1002"/>
      <c r="KXM70" s="1002"/>
      <c r="KXN70" s="1002"/>
      <c r="KXO70" s="1002"/>
      <c r="KXP70" s="1002"/>
      <c r="KXQ70" s="1002"/>
      <c r="KXR70" s="1002"/>
      <c r="KXS70" s="1002"/>
      <c r="KXT70" s="1002"/>
      <c r="KXU70" s="1002"/>
      <c r="KXV70" s="1002"/>
      <c r="KXW70" s="1002"/>
      <c r="KXX70" s="1002"/>
      <c r="KXY70" s="1002"/>
      <c r="KXZ70" s="1002"/>
      <c r="KYA70" s="1002"/>
      <c r="KYB70" s="1002"/>
      <c r="KYC70" s="1002"/>
      <c r="KYD70" s="1002"/>
      <c r="KYE70" s="1002"/>
      <c r="KYF70" s="1002"/>
      <c r="KYG70" s="1002"/>
      <c r="KYH70" s="1002"/>
      <c r="KYI70" s="1002"/>
      <c r="KYJ70" s="1002"/>
      <c r="KYK70" s="1002"/>
      <c r="KYL70" s="1002"/>
      <c r="KYM70" s="1002"/>
      <c r="KYN70" s="1002"/>
      <c r="KYO70" s="1002"/>
      <c r="KYP70" s="1002"/>
      <c r="KYQ70" s="1002"/>
      <c r="KYR70" s="1002"/>
      <c r="KYS70" s="1002"/>
      <c r="KYT70" s="1002"/>
      <c r="KYU70" s="1002"/>
      <c r="KYV70" s="1002"/>
      <c r="KYW70" s="1002"/>
      <c r="KYX70" s="1002"/>
      <c r="KYY70" s="1002"/>
      <c r="KYZ70" s="1002"/>
      <c r="KZA70" s="1002"/>
      <c r="KZB70" s="1002"/>
      <c r="KZC70" s="1002"/>
      <c r="KZD70" s="1002"/>
      <c r="KZE70" s="1002"/>
      <c r="KZF70" s="1002"/>
      <c r="KZG70" s="1002"/>
      <c r="KZH70" s="1002"/>
      <c r="KZI70" s="1002"/>
      <c r="KZJ70" s="1002"/>
      <c r="KZK70" s="1002"/>
      <c r="KZL70" s="1002"/>
      <c r="KZM70" s="1002"/>
      <c r="KZN70" s="1002"/>
      <c r="KZO70" s="1002"/>
      <c r="KZP70" s="1002"/>
      <c r="KZQ70" s="1002"/>
      <c r="KZR70" s="1002"/>
      <c r="KZS70" s="1002"/>
      <c r="KZT70" s="1002"/>
      <c r="KZU70" s="1002"/>
      <c r="KZV70" s="1002"/>
      <c r="KZW70" s="1002"/>
      <c r="KZX70" s="1002"/>
      <c r="KZY70" s="1002"/>
      <c r="KZZ70" s="1002"/>
      <c r="LAA70" s="1002"/>
      <c r="LAB70" s="1002"/>
      <c r="LAC70" s="1002"/>
      <c r="LAD70" s="1002"/>
      <c r="LAE70" s="1002"/>
      <c r="LAF70" s="1002"/>
      <c r="LAG70" s="1002"/>
      <c r="LAH70" s="1002"/>
      <c r="LAI70" s="1002"/>
      <c r="LAJ70" s="1002"/>
      <c r="LAK70" s="1002"/>
      <c r="LAL70" s="1002"/>
      <c r="LAM70" s="1002"/>
      <c r="LAN70" s="1002"/>
      <c r="LAO70" s="1002"/>
      <c r="LAP70" s="1002"/>
      <c r="LAQ70" s="1002"/>
      <c r="LAR70" s="1002"/>
      <c r="LAS70" s="1002"/>
      <c r="LAT70" s="1002"/>
      <c r="LAU70" s="1002"/>
      <c r="LAV70" s="1002"/>
      <c r="LAW70" s="1002"/>
      <c r="LAX70" s="1002"/>
      <c r="LAY70" s="1002"/>
      <c r="LAZ70" s="1002"/>
      <c r="LBA70" s="1002"/>
      <c r="LBB70" s="1002"/>
      <c r="LBC70" s="1002"/>
      <c r="LBD70" s="1002"/>
      <c r="LBE70" s="1002"/>
      <c r="LBF70" s="1002"/>
      <c r="LBG70" s="1002"/>
      <c r="LBH70" s="1002"/>
      <c r="LBI70" s="1002"/>
      <c r="LBJ70" s="1002"/>
      <c r="LBK70" s="1002"/>
      <c r="LBL70" s="1002"/>
      <c r="LBM70" s="1002"/>
      <c r="LBN70" s="1002"/>
      <c r="LBO70" s="1002"/>
      <c r="LBP70" s="1002"/>
      <c r="LBQ70" s="1002"/>
      <c r="LBR70" s="1002"/>
      <c r="LBS70" s="1002"/>
      <c r="LBT70" s="1002"/>
      <c r="LBU70" s="1002"/>
      <c r="LBV70" s="1002"/>
      <c r="LBW70" s="1002"/>
      <c r="LBX70" s="1002"/>
      <c r="LBY70" s="1002"/>
      <c r="LBZ70" s="1002"/>
      <c r="LCA70" s="1002"/>
      <c r="LCB70" s="1002"/>
      <c r="LCC70" s="1002"/>
      <c r="LCD70" s="1002"/>
      <c r="LCE70" s="1002"/>
      <c r="LCF70" s="1002"/>
      <c r="LCG70" s="1002"/>
      <c r="LCH70" s="1002"/>
      <c r="LCI70" s="1002"/>
      <c r="LCJ70" s="1002"/>
      <c r="LCK70" s="1002"/>
      <c r="LCL70" s="1002"/>
      <c r="LCM70" s="1002"/>
      <c r="LCN70" s="1002"/>
      <c r="LCO70" s="1002"/>
      <c r="LCP70" s="1002"/>
      <c r="LCQ70" s="1002"/>
      <c r="LCR70" s="1002"/>
      <c r="LCS70" s="1002"/>
      <c r="LCT70" s="1002"/>
      <c r="LCU70" s="1002"/>
      <c r="LCV70" s="1002"/>
      <c r="LCW70" s="1002"/>
      <c r="LCX70" s="1002"/>
      <c r="LCY70" s="1002"/>
      <c r="LCZ70" s="1002"/>
      <c r="LDA70" s="1002"/>
      <c r="LDB70" s="1002"/>
      <c r="LDC70" s="1002"/>
      <c r="LDD70" s="1002"/>
      <c r="LDE70" s="1002"/>
      <c r="LDF70" s="1002"/>
      <c r="LDG70" s="1002"/>
      <c r="LDH70" s="1002"/>
      <c r="LDI70" s="1002"/>
      <c r="LDJ70" s="1002"/>
      <c r="LDK70" s="1002"/>
      <c r="LDL70" s="1002"/>
      <c r="LDM70" s="1002"/>
      <c r="LDN70" s="1002"/>
      <c r="LDO70" s="1002"/>
      <c r="LDP70" s="1002"/>
      <c r="LDQ70" s="1002"/>
      <c r="LDR70" s="1002"/>
      <c r="LDS70" s="1002"/>
      <c r="LDT70" s="1002"/>
      <c r="LDU70" s="1002"/>
      <c r="LDV70" s="1002"/>
      <c r="LDW70" s="1002"/>
      <c r="LDX70" s="1002"/>
      <c r="LDY70" s="1002"/>
      <c r="LDZ70" s="1002"/>
      <c r="LEA70" s="1002"/>
      <c r="LEB70" s="1002"/>
      <c r="LEC70" s="1002"/>
      <c r="LED70" s="1002"/>
      <c r="LEE70" s="1002"/>
      <c r="LEF70" s="1002"/>
      <c r="LEG70" s="1002"/>
      <c r="LEH70" s="1002"/>
      <c r="LEI70" s="1002"/>
      <c r="LEJ70" s="1002"/>
      <c r="LEK70" s="1002"/>
      <c r="LEL70" s="1002"/>
      <c r="LEM70" s="1002"/>
      <c r="LEN70" s="1002"/>
      <c r="LEO70" s="1002"/>
      <c r="LEP70" s="1002"/>
      <c r="LEQ70" s="1002"/>
      <c r="LER70" s="1002"/>
      <c r="LES70" s="1002"/>
      <c r="LET70" s="1002"/>
      <c r="LEU70" s="1002"/>
      <c r="LEV70" s="1002"/>
      <c r="LEW70" s="1002"/>
      <c r="LEX70" s="1002"/>
      <c r="LEY70" s="1002"/>
      <c r="LEZ70" s="1002"/>
      <c r="LFA70" s="1002"/>
      <c r="LFB70" s="1002"/>
      <c r="LFC70" s="1002"/>
      <c r="LFD70" s="1002"/>
      <c r="LFE70" s="1002"/>
      <c r="LFF70" s="1002"/>
      <c r="LFG70" s="1002"/>
      <c r="LFH70" s="1002"/>
      <c r="LFI70" s="1002"/>
      <c r="LFJ70" s="1002"/>
      <c r="LFK70" s="1002"/>
      <c r="LFL70" s="1002"/>
      <c r="LFM70" s="1002"/>
      <c r="LFN70" s="1002"/>
      <c r="LFO70" s="1002"/>
      <c r="LFP70" s="1002"/>
      <c r="LFQ70" s="1002"/>
      <c r="LFR70" s="1002"/>
      <c r="LFS70" s="1002"/>
      <c r="LFT70" s="1002"/>
      <c r="LFU70" s="1002"/>
      <c r="LFV70" s="1002"/>
      <c r="LFW70" s="1002"/>
      <c r="LFX70" s="1002"/>
      <c r="LFY70" s="1002"/>
      <c r="LFZ70" s="1002"/>
      <c r="LGA70" s="1002"/>
      <c r="LGB70" s="1002"/>
      <c r="LGC70" s="1002"/>
      <c r="LGD70" s="1002"/>
      <c r="LGE70" s="1002"/>
      <c r="LGF70" s="1002"/>
      <c r="LGG70" s="1002"/>
      <c r="LGH70" s="1002"/>
      <c r="LGI70" s="1002"/>
      <c r="LGJ70" s="1002"/>
      <c r="LGK70" s="1002"/>
      <c r="LGL70" s="1002"/>
      <c r="LGM70" s="1002"/>
      <c r="LGN70" s="1002"/>
      <c r="LGO70" s="1002"/>
      <c r="LGP70" s="1002"/>
      <c r="LGQ70" s="1002"/>
      <c r="LGR70" s="1002"/>
      <c r="LGS70" s="1002"/>
      <c r="LGT70" s="1002"/>
      <c r="LGU70" s="1002"/>
      <c r="LGV70" s="1002"/>
      <c r="LGW70" s="1002"/>
      <c r="LGX70" s="1002"/>
      <c r="LGY70" s="1002"/>
      <c r="LGZ70" s="1002"/>
      <c r="LHA70" s="1002"/>
      <c r="LHB70" s="1002"/>
      <c r="LHC70" s="1002"/>
      <c r="LHD70" s="1002"/>
      <c r="LHE70" s="1002"/>
      <c r="LHF70" s="1002"/>
      <c r="LHG70" s="1002"/>
      <c r="LHH70" s="1002"/>
      <c r="LHI70" s="1002"/>
      <c r="LHJ70" s="1002"/>
      <c r="LHK70" s="1002"/>
      <c r="LHL70" s="1002"/>
      <c r="LHM70" s="1002"/>
      <c r="LHN70" s="1002"/>
      <c r="LHO70" s="1002"/>
      <c r="LHP70" s="1002"/>
      <c r="LHQ70" s="1002"/>
      <c r="LHR70" s="1002"/>
      <c r="LHS70" s="1002"/>
      <c r="LHT70" s="1002"/>
      <c r="LHU70" s="1002"/>
      <c r="LHV70" s="1002"/>
      <c r="LHW70" s="1002"/>
      <c r="LHX70" s="1002"/>
      <c r="LHY70" s="1002"/>
      <c r="LHZ70" s="1002"/>
      <c r="LIA70" s="1002"/>
      <c r="LIB70" s="1002"/>
      <c r="LIC70" s="1002"/>
      <c r="LID70" s="1002"/>
      <c r="LIE70" s="1002"/>
      <c r="LIF70" s="1002"/>
      <c r="LIG70" s="1002"/>
      <c r="LIH70" s="1002"/>
      <c r="LII70" s="1002"/>
      <c r="LIJ70" s="1002"/>
      <c r="LIK70" s="1002"/>
      <c r="LIL70" s="1002"/>
      <c r="LIM70" s="1002"/>
      <c r="LIN70" s="1002"/>
      <c r="LIO70" s="1002"/>
      <c r="LIP70" s="1002"/>
      <c r="LIQ70" s="1002"/>
      <c r="LIR70" s="1002"/>
      <c r="LIS70" s="1002"/>
      <c r="LIT70" s="1002"/>
      <c r="LIU70" s="1002"/>
      <c r="LIV70" s="1002"/>
      <c r="LIW70" s="1002"/>
      <c r="LIX70" s="1002"/>
      <c r="LIY70" s="1002"/>
      <c r="LIZ70" s="1002"/>
      <c r="LJA70" s="1002"/>
      <c r="LJB70" s="1002"/>
      <c r="LJC70" s="1002"/>
      <c r="LJD70" s="1002"/>
      <c r="LJE70" s="1002"/>
      <c r="LJF70" s="1002"/>
      <c r="LJG70" s="1002"/>
      <c r="LJH70" s="1002"/>
      <c r="LJI70" s="1002"/>
      <c r="LJJ70" s="1002"/>
      <c r="LJK70" s="1002"/>
      <c r="LJL70" s="1002"/>
      <c r="LJM70" s="1002"/>
      <c r="LJN70" s="1002"/>
      <c r="LJO70" s="1002"/>
      <c r="LJP70" s="1002"/>
      <c r="LJQ70" s="1002"/>
      <c r="LJR70" s="1002"/>
      <c r="LJS70" s="1002"/>
      <c r="LJT70" s="1002"/>
      <c r="LJU70" s="1002"/>
      <c r="LJV70" s="1002"/>
      <c r="LJW70" s="1002"/>
      <c r="LJX70" s="1002"/>
      <c r="LJY70" s="1002"/>
      <c r="LJZ70" s="1002"/>
      <c r="LKA70" s="1002"/>
      <c r="LKB70" s="1002"/>
      <c r="LKC70" s="1002"/>
      <c r="LKD70" s="1002"/>
      <c r="LKE70" s="1002"/>
      <c r="LKF70" s="1002"/>
      <c r="LKG70" s="1002"/>
      <c r="LKH70" s="1002"/>
      <c r="LKI70" s="1002"/>
      <c r="LKJ70" s="1002"/>
      <c r="LKK70" s="1002"/>
      <c r="LKL70" s="1002"/>
      <c r="LKM70" s="1002"/>
      <c r="LKN70" s="1002"/>
      <c r="LKO70" s="1002"/>
      <c r="LKP70" s="1002"/>
      <c r="LKQ70" s="1002"/>
      <c r="LKR70" s="1002"/>
      <c r="LKS70" s="1002"/>
      <c r="LKT70" s="1002"/>
      <c r="LKU70" s="1002"/>
      <c r="LKV70" s="1002"/>
      <c r="LKW70" s="1002"/>
      <c r="LKX70" s="1002"/>
      <c r="LKY70" s="1002"/>
      <c r="LKZ70" s="1002"/>
      <c r="LLA70" s="1002"/>
      <c r="LLB70" s="1002"/>
      <c r="LLC70" s="1002"/>
      <c r="LLD70" s="1002"/>
      <c r="LLE70" s="1002"/>
      <c r="LLF70" s="1002"/>
      <c r="LLG70" s="1002"/>
      <c r="LLH70" s="1002"/>
      <c r="LLI70" s="1002"/>
      <c r="LLJ70" s="1002"/>
      <c r="LLK70" s="1002"/>
      <c r="LLL70" s="1002"/>
      <c r="LLM70" s="1002"/>
      <c r="LLN70" s="1002"/>
      <c r="LLO70" s="1002"/>
      <c r="LLP70" s="1002"/>
      <c r="LLQ70" s="1002"/>
      <c r="LLR70" s="1002"/>
      <c r="LLS70" s="1002"/>
      <c r="LLT70" s="1002"/>
      <c r="LLU70" s="1002"/>
      <c r="LLV70" s="1002"/>
      <c r="LLW70" s="1002"/>
      <c r="LLX70" s="1002"/>
      <c r="LLY70" s="1002"/>
      <c r="LLZ70" s="1002"/>
      <c r="LMA70" s="1002"/>
      <c r="LMB70" s="1002"/>
      <c r="LMC70" s="1002"/>
      <c r="LMD70" s="1002"/>
      <c r="LME70" s="1002"/>
      <c r="LMF70" s="1002"/>
      <c r="LMG70" s="1002"/>
      <c r="LMH70" s="1002"/>
      <c r="LMI70" s="1002"/>
      <c r="LMJ70" s="1002"/>
      <c r="LMK70" s="1002"/>
      <c r="LML70" s="1002"/>
      <c r="LMM70" s="1002"/>
      <c r="LMN70" s="1002"/>
      <c r="LMO70" s="1002"/>
      <c r="LMP70" s="1002"/>
      <c r="LMQ70" s="1002"/>
      <c r="LMR70" s="1002"/>
      <c r="LMS70" s="1002"/>
      <c r="LMT70" s="1002"/>
      <c r="LMU70" s="1002"/>
      <c r="LMV70" s="1002"/>
      <c r="LMW70" s="1002"/>
      <c r="LMX70" s="1002"/>
      <c r="LMY70" s="1002"/>
      <c r="LMZ70" s="1002"/>
      <c r="LNA70" s="1002"/>
      <c r="LNB70" s="1002"/>
      <c r="LNC70" s="1002"/>
      <c r="LND70" s="1002"/>
      <c r="LNE70" s="1002"/>
      <c r="LNF70" s="1002"/>
      <c r="LNG70" s="1002"/>
      <c r="LNH70" s="1002"/>
      <c r="LNI70" s="1002"/>
      <c r="LNJ70" s="1002"/>
      <c r="LNK70" s="1002"/>
      <c r="LNL70" s="1002"/>
      <c r="LNM70" s="1002"/>
      <c r="LNN70" s="1002"/>
      <c r="LNO70" s="1002"/>
      <c r="LNP70" s="1002"/>
      <c r="LNQ70" s="1002"/>
      <c r="LNR70" s="1002"/>
      <c r="LNS70" s="1002"/>
      <c r="LNT70" s="1002"/>
      <c r="LNU70" s="1002"/>
      <c r="LNV70" s="1002"/>
      <c r="LNW70" s="1002"/>
      <c r="LNX70" s="1002"/>
      <c r="LNY70" s="1002"/>
      <c r="LNZ70" s="1002"/>
      <c r="LOA70" s="1002"/>
      <c r="LOB70" s="1002"/>
      <c r="LOC70" s="1002"/>
      <c r="LOD70" s="1002"/>
      <c r="LOE70" s="1002"/>
      <c r="LOF70" s="1002"/>
      <c r="LOG70" s="1002"/>
      <c r="LOH70" s="1002"/>
      <c r="LOI70" s="1002"/>
      <c r="LOJ70" s="1002"/>
      <c r="LOK70" s="1002"/>
      <c r="LOL70" s="1002"/>
      <c r="LOM70" s="1002"/>
      <c r="LON70" s="1002"/>
      <c r="LOO70" s="1002"/>
      <c r="LOP70" s="1002"/>
      <c r="LOQ70" s="1002"/>
      <c r="LOR70" s="1002"/>
      <c r="LOS70" s="1002"/>
      <c r="LOT70" s="1002"/>
      <c r="LOU70" s="1002"/>
      <c r="LOV70" s="1002"/>
      <c r="LOW70" s="1002"/>
      <c r="LOX70" s="1002"/>
      <c r="LOY70" s="1002"/>
      <c r="LOZ70" s="1002"/>
      <c r="LPA70" s="1002"/>
      <c r="LPB70" s="1002"/>
      <c r="LPC70" s="1002"/>
      <c r="LPD70" s="1002"/>
      <c r="LPE70" s="1002"/>
      <c r="LPF70" s="1002"/>
      <c r="LPG70" s="1002"/>
      <c r="LPH70" s="1002"/>
      <c r="LPI70" s="1002"/>
      <c r="LPJ70" s="1002"/>
      <c r="LPK70" s="1002"/>
      <c r="LPL70" s="1002"/>
      <c r="LPM70" s="1002"/>
      <c r="LPN70" s="1002"/>
      <c r="LPO70" s="1002"/>
      <c r="LPP70" s="1002"/>
      <c r="LPQ70" s="1002"/>
      <c r="LPR70" s="1002"/>
      <c r="LPS70" s="1002"/>
      <c r="LPT70" s="1002"/>
      <c r="LPU70" s="1002"/>
      <c r="LPV70" s="1002"/>
      <c r="LPW70" s="1002"/>
      <c r="LPX70" s="1002"/>
      <c r="LPY70" s="1002"/>
      <c r="LPZ70" s="1002"/>
      <c r="LQA70" s="1002"/>
      <c r="LQB70" s="1002"/>
      <c r="LQC70" s="1002"/>
      <c r="LQD70" s="1002"/>
      <c r="LQE70" s="1002"/>
      <c r="LQF70" s="1002"/>
      <c r="LQG70" s="1002"/>
      <c r="LQH70" s="1002"/>
      <c r="LQI70" s="1002"/>
      <c r="LQJ70" s="1002"/>
      <c r="LQK70" s="1002"/>
      <c r="LQL70" s="1002"/>
      <c r="LQM70" s="1002"/>
      <c r="LQN70" s="1002"/>
      <c r="LQO70" s="1002"/>
      <c r="LQP70" s="1002"/>
      <c r="LQQ70" s="1002"/>
      <c r="LQR70" s="1002"/>
      <c r="LQS70" s="1002"/>
      <c r="LQT70" s="1002"/>
      <c r="LQU70" s="1002"/>
      <c r="LQV70" s="1002"/>
      <c r="LQW70" s="1002"/>
      <c r="LQX70" s="1002"/>
      <c r="LQY70" s="1002"/>
      <c r="LQZ70" s="1002"/>
      <c r="LRA70" s="1002"/>
      <c r="LRB70" s="1002"/>
      <c r="LRC70" s="1002"/>
      <c r="LRD70" s="1002"/>
      <c r="LRE70" s="1002"/>
      <c r="LRF70" s="1002"/>
      <c r="LRG70" s="1002"/>
      <c r="LRH70" s="1002"/>
      <c r="LRI70" s="1002"/>
      <c r="LRJ70" s="1002"/>
      <c r="LRK70" s="1002"/>
      <c r="LRL70" s="1002"/>
      <c r="LRM70" s="1002"/>
      <c r="LRN70" s="1002"/>
      <c r="LRO70" s="1002"/>
      <c r="LRP70" s="1002"/>
      <c r="LRQ70" s="1002"/>
      <c r="LRR70" s="1002"/>
      <c r="LRS70" s="1002"/>
      <c r="LRT70" s="1002"/>
      <c r="LRU70" s="1002"/>
      <c r="LRV70" s="1002"/>
      <c r="LRW70" s="1002"/>
      <c r="LRX70" s="1002"/>
      <c r="LRY70" s="1002"/>
      <c r="LRZ70" s="1002"/>
      <c r="LSA70" s="1002"/>
      <c r="LSB70" s="1002"/>
      <c r="LSC70" s="1002"/>
      <c r="LSD70" s="1002"/>
      <c r="LSE70" s="1002"/>
      <c r="LSF70" s="1002"/>
      <c r="LSG70" s="1002"/>
      <c r="LSH70" s="1002"/>
      <c r="LSI70" s="1002"/>
      <c r="LSJ70" s="1002"/>
      <c r="LSK70" s="1002"/>
      <c r="LSL70" s="1002"/>
      <c r="LSM70" s="1002"/>
      <c r="LSN70" s="1002"/>
      <c r="LSO70" s="1002"/>
      <c r="LSP70" s="1002"/>
      <c r="LSQ70" s="1002"/>
      <c r="LSR70" s="1002"/>
      <c r="LSS70" s="1002"/>
      <c r="LST70" s="1002"/>
      <c r="LSU70" s="1002"/>
      <c r="LSV70" s="1002"/>
      <c r="LSW70" s="1002"/>
      <c r="LSX70" s="1002"/>
      <c r="LSY70" s="1002"/>
      <c r="LSZ70" s="1002"/>
      <c r="LTA70" s="1002"/>
      <c r="LTB70" s="1002"/>
      <c r="LTC70" s="1002"/>
      <c r="LTD70" s="1002"/>
      <c r="LTE70" s="1002"/>
      <c r="LTF70" s="1002"/>
      <c r="LTG70" s="1002"/>
      <c r="LTH70" s="1002"/>
      <c r="LTI70" s="1002"/>
      <c r="LTJ70" s="1002"/>
      <c r="LTK70" s="1002"/>
      <c r="LTL70" s="1002"/>
      <c r="LTM70" s="1002"/>
      <c r="LTN70" s="1002"/>
      <c r="LTO70" s="1002"/>
      <c r="LTP70" s="1002"/>
      <c r="LTQ70" s="1002"/>
      <c r="LTR70" s="1002"/>
      <c r="LTS70" s="1002"/>
      <c r="LTT70" s="1002"/>
      <c r="LTU70" s="1002"/>
      <c r="LTV70" s="1002"/>
      <c r="LTW70" s="1002"/>
      <c r="LTX70" s="1002"/>
      <c r="LTY70" s="1002"/>
      <c r="LTZ70" s="1002"/>
      <c r="LUA70" s="1002"/>
      <c r="LUB70" s="1002"/>
      <c r="LUC70" s="1002"/>
      <c r="LUD70" s="1002"/>
      <c r="LUE70" s="1002"/>
      <c r="LUF70" s="1002"/>
      <c r="LUG70" s="1002"/>
      <c r="LUH70" s="1002"/>
      <c r="LUI70" s="1002"/>
      <c r="LUJ70" s="1002"/>
      <c r="LUK70" s="1002"/>
      <c r="LUL70" s="1002"/>
      <c r="LUM70" s="1002"/>
      <c r="LUN70" s="1002"/>
      <c r="LUO70" s="1002"/>
      <c r="LUP70" s="1002"/>
      <c r="LUQ70" s="1002"/>
      <c r="LUR70" s="1002"/>
      <c r="LUS70" s="1002"/>
      <c r="LUT70" s="1002"/>
      <c r="LUU70" s="1002"/>
      <c r="LUV70" s="1002"/>
      <c r="LUW70" s="1002"/>
      <c r="LUX70" s="1002"/>
      <c r="LUY70" s="1002"/>
      <c r="LUZ70" s="1002"/>
      <c r="LVA70" s="1002"/>
      <c r="LVB70" s="1002"/>
      <c r="LVC70" s="1002"/>
      <c r="LVD70" s="1002"/>
      <c r="LVE70" s="1002"/>
      <c r="LVF70" s="1002"/>
      <c r="LVG70" s="1002"/>
      <c r="LVH70" s="1002"/>
      <c r="LVI70" s="1002"/>
      <c r="LVJ70" s="1002"/>
      <c r="LVK70" s="1002"/>
      <c r="LVL70" s="1002"/>
      <c r="LVM70" s="1002"/>
      <c r="LVN70" s="1002"/>
      <c r="LVO70" s="1002"/>
      <c r="LVP70" s="1002"/>
      <c r="LVQ70" s="1002"/>
      <c r="LVR70" s="1002"/>
      <c r="LVS70" s="1002"/>
      <c r="LVT70" s="1002"/>
      <c r="LVU70" s="1002"/>
      <c r="LVV70" s="1002"/>
      <c r="LVW70" s="1002"/>
      <c r="LVX70" s="1002"/>
      <c r="LVY70" s="1002"/>
      <c r="LVZ70" s="1002"/>
      <c r="LWA70" s="1002"/>
      <c r="LWB70" s="1002"/>
      <c r="LWC70" s="1002"/>
      <c r="LWD70" s="1002"/>
      <c r="LWE70" s="1002"/>
      <c r="LWF70" s="1002"/>
      <c r="LWG70" s="1002"/>
      <c r="LWH70" s="1002"/>
      <c r="LWI70" s="1002"/>
      <c r="LWJ70" s="1002"/>
      <c r="LWK70" s="1002"/>
      <c r="LWL70" s="1002"/>
      <c r="LWM70" s="1002"/>
      <c r="LWN70" s="1002"/>
      <c r="LWO70" s="1002"/>
      <c r="LWP70" s="1002"/>
      <c r="LWQ70" s="1002"/>
      <c r="LWR70" s="1002"/>
      <c r="LWS70" s="1002"/>
      <c r="LWT70" s="1002"/>
      <c r="LWU70" s="1002"/>
      <c r="LWV70" s="1002"/>
      <c r="LWW70" s="1002"/>
      <c r="LWX70" s="1002"/>
      <c r="LWY70" s="1002"/>
      <c r="LWZ70" s="1002"/>
      <c r="LXA70" s="1002"/>
      <c r="LXB70" s="1002"/>
      <c r="LXC70" s="1002"/>
      <c r="LXD70" s="1002"/>
      <c r="LXE70" s="1002"/>
      <c r="LXF70" s="1002"/>
      <c r="LXG70" s="1002"/>
      <c r="LXH70" s="1002"/>
      <c r="LXI70" s="1002"/>
      <c r="LXJ70" s="1002"/>
      <c r="LXK70" s="1002"/>
      <c r="LXL70" s="1002"/>
      <c r="LXM70" s="1002"/>
      <c r="LXN70" s="1002"/>
      <c r="LXO70" s="1002"/>
      <c r="LXP70" s="1002"/>
      <c r="LXQ70" s="1002"/>
      <c r="LXR70" s="1002"/>
      <c r="LXS70" s="1002"/>
      <c r="LXT70" s="1002"/>
      <c r="LXU70" s="1002"/>
      <c r="LXV70" s="1002"/>
      <c r="LXW70" s="1002"/>
      <c r="LXX70" s="1002"/>
      <c r="LXY70" s="1002"/>
      <c r="LXZ70" s="1002"/>
      <c r="LYA70" s="1002"/>
      <c r="LYB70" s="1002"/>
      <c r="LYC70" s="1002"/>
      <c r="LYD70" s="1002"/>
      <c r="LYE70" s="1002"/>
      <c r="LYF70" s="1002"/>
      <c r="LYG70" s="1002"/>
      <c r="LYH70" s="1002"/>
      <c r="LYI70" s="1002"/>
      <c r="LYJ70" s="1002"/>
      <c r="LYK70" s="1002"/>
      <c r="LYL70" s="1002"/>
      <c r="LYM70" s="1002"/>
      <c r="LYN70" s="1002"/>
      <c r="LYO70" s="1002"/>
      <c r="LYP70" s="1002"/>
      <c r="LYQ70" s="1002"/>
      <c r="LYR70" s="1002"/>
      <c r="LYS70" s="1002"/>
      <c r="LYT70" s="1002"/>
      <c r="LYU70" s="1002"/>
      <c r="LYV70" s="1002"/>
      <c r="LYW70" s="1002"/>
      <c r="LYX70" s="1002"/>
      <c r="LYY70" s="1002"/>
      <c r="LYZ70" s="1002"/>
      <c r="LZA70" s="1002"/>
      <c r="LZB70" s="1002"/>
      <c r="LZC70" s="1002"/>
      <c r="LZD70" s="1002"/>
      <c r="LZE70" s="1002"/>
      <c r="LZF70" s="1002"/>
      <c r="LZG70" s="1002"/>
      <c r="LZH70" s="1002"/>
      <c r="LZI70" s="1002"/>
      <c r="LZJ70" s="1002"/>
      <c r="LZK70" s="1002"/>
      <c r="LZL70" s="1002"/>
      <c r="LZM70" s="1002"/>
      <c r="LZN70" s="1002"/>
      <c r="LZO70" s="1002"/>
      <c r="LZP70" s="1002"/>
      <c r="LZQ70" s="1002"/>
      <c r="LZR70" s="1002"/>
      <c r="LZS70" s="1002"/>
      <c r="LZT70" s="1002"/>
      <c r="LZU70" s="1002"/>
      <c r="LZV70" s="1002"/>
      <c r="LZW70" s="1002"/>
      <c r="LZX70" s="1002"/>
      <c r="LZY70" s="1002"/>
      <c r="LZZ70" s="1002"/>
      <c r="MAA70" s="1002"/>
      <c r="MAB70" s="1002"/>
      <c r="MAC70" s="1002"/>
      <c r="MAD70" s="1002"/>
      <c r="MAE70" s="1002"/>
      <c r="MAF70" s="1002"/>
      <c r="MAG70" s="1002"/>
      <c r="MAH70" s="1002"/>
      <c r="MAI70" s="1002"/>
      <c r="MAJ70" s="1002"/>
      <c r="MAK70" s="1002"/>
      <c r="MAL70" s="1002"/>
      <c r="MAM70" s="1002"/>
      <c r="MAN70" s="1002"/>
      <c r="MAO70" s="1002"/>
      <c r="MAP70" s="1002"/>
      <c r="MAQ70" s="1002"/>
      <c r="MAR70" s="1002"/>
      <c r="MAS70" s="1002"/>
      <c r="MAT70" s="1002"/>
      <c r="MAU70" s="1002"/>
      <c r="MAV70" s="1002"/>
      <c r="MAW70" s="1002"/>
      <c r="MAX70" s="1002"/>
      <c r="MAY70" s="1002"/>
      <c r="MAZ70" s="1002"/>
      <c r="MBA70" s="1002"/>
      <c r="MBB70" s="1002"/>
      <c r="MBC70" s="1002"/>
      <c r="MBD70" s="1002"/>
      <c r="MBE70" s="1002"/>
      <c r="MBF70" s="1002"/>
      <c r="MBG70" s="1002"/>
      <c r="MBH70" s="1002"/>
      <c r="MBI70" s="1002"/>
      <c r="MBJ70" s="1002"/>
      <c r="MBK70" s="1002"/>
      <c r="MBL70" s="1002"/>
      <c r="MBM70" s="1002"/>
      <c r="MBN70" s="1002"/>
      <c r="MBO70" s="1002"/>
      <c r="MBP70" s="1002"/>
      <c r="MBQ70" s="1002"/>
      <c r="MBR70" s="1002"/>
      <c r="MBS70" s="1002"/>
      <c r="MBT70" s="1002"/>
      <c r="MBU70" s="1002"/>
      <c r="MBV70" s="1002"/>
      <c r="MBW70" s="1002"/>
      <c r="MBX70" s="1002"/>
      <c r="MBY70" s="1002"/>
      <c r="MBZ70" s="1002"/>
      <c r="MCA70" s="1002"/>
      <c r="MCB70" s="1002"/>
      <c r="MCC70" s="1002"/>
      <c r="MCD70" s="1002"/>
      <c r="MCE70" s="1002"/>
      <c r="MCF70" s="1002"/>
      <c r="MCG70" s="1002"/>
      <c r="MCH70" s="1002"/>
      <c r="MCI70" s="1002"/>
      <c r="MCJ70" s="1002"/>
      <c r="MCK70" s="1002"/>
      <c r="MCL70" s="1002"/>
      <c r="MCM70" s="1002"/>
      <c r="MCN70" s="1002"/>
      <c r="MCO70" s="1002"/>
      <c r="MCP70" s="1002"/>
      <c r="MCQ70" s="1002"/>
      <c r="MCR70" s="1002"/>
      <c r="MCS70" s="1002"/>
      <c r="MCT70" s="1002"/>
      <c r="MCU70" s="1002"/>
      <c r="MCV70" s="1002"/>
      <c r="MCW70" s="1002"/>
      <c r="MCX70" s="1002"/>
      <c r="MCY70" s="1002"/>
      <c r="MCZ70" s="1002"/>
      <c r="MDA70" s="1002"/>
      <c r="MDB70" s="1002"/>
      <c r="MDC70" s="1002"/>
      <c r="MDD70" s="1002"/>
      <c r="MDE70" s="1002"/>
      <c r="MDF70" s="1002"/>
      <c r="MDG70" s="1002"/>
      <c r="MDH70" s="1002"/>
      <c r="MDI70" s="1002"/>
      <c r="MDJ70" s="1002"/>
      <c r="MDK70" s="1002"/>
      <c r="MDL70" s="1002"/>
      <c r="MDM70" s="1002"/>
      <c r="MDN70" s="1002"/>
      <c r="MDO70" s="1002"/>
      <c r="MDP70" s="1002"/>
      <c r="MDQ70" s="1002"/>
      <c r="MDR70" s="1002"/>
      <c r="MDS70" s="1002"/>
      <c r="MDT70" s="1002"/>
      <c r="MDU70" s="1002"/>
      <c r="MDV70" s="1002"/>
      <c r="MDW70" s="1002"/>
      <c r="MDX70" s="1002"/>
      <c r="MDY70" s="1002"/>
      <c r="MDZ70" s="1002"/>
      <c r="MEA70" s="1002"/>
      <c r="MEB70" s="1002"/>
      <c r="MEC70" s="1002"/>
      <c r="MED70" s="1002"/>
      <c r="MEE70" s="1002"/>
      <c r="MEF70" s="1002"/>
      <c r="MEG70" s="1002"/>
      <c r="MEH70" s="1002"/>
      <c r="MEI70" s="1002"/>
      <c r="MEJ70" s="1002"/>
      <c r="MEK70" s="1002"/>
      <c r="MEL70" s="1002"/>
      <c r="MEM70" s="1002"/>
      <c r="MEN70" s="1002"/>
      <c r="MEO70" s="1002"/>
      <c r="MEP70" s="1002"/>
      <c r="MEQ70" s="1002"/>
      <c r="MER70" s="1002"/>
      <c r="MES70" s="1002"/>
      <c r="MET70" s="1002"/>
      <c r="MEU70" s="1002"/>
      <c r="MEV70" s="1002"/>
      <c r="MEW70" s="1002"/>
      <c r="MEX70" s="1002"/>
      <c r="MEY70" s="1002"/>
      <c r="MEZ70" s="1002"/>
      <c r="MFA70" s="1002"/>
      <c r="MFB70" s="1002"/>
      <c r="MFC70" s="1002"/>
      <c r="MFD70" s="1002"/>
      <c r="MFE70" s="1002"/>
      <c r="MFF70" s="1002"/>
      <c r="MFG70" s="1002"/>
      <c r="MFH70" s="1002"/>
      <c r="MFI70" s="1002"/>
      <c r="MFJ70" s="1002"/>
      <c r="MFK70" s="1002"/>
      <c r="MFL70" s="1002"/>
      <c r="MFM70" s="1002"/>
      <c r="MFN70" s="1002"/>
      <c r="MFO70" s="1002"/>
      <c r="MFP70" s="1002"/>
      <c r="MFQ70" s="1002"/>
      <c r="MFR70" s="1002"/>
      <c r="MFS70" s="1002"/>
      <c r="MFT70" s="1002"/>
      <c r="MFU70" s="1002"/>
      <c r="MFV70" s="1002"/>
      <c r="MFW70" s="1002"/>
      <c r="MFX70" s="1002"/>
      <c r="MFY70" s="1002"/>
      <c r="MFZ70" s="1002"/>
      <c r="MGA70" s="1002"/>
      <c r="MGB70" s="1002"/>
      <c r="MGC70" s="1002"/>
      <c r="MGD70" s="1002"/>
      <c r="MGE70" s="1002"/>
      <c r="MGF70" s="1002"/>
      <c r="MGG70" s="1002"/>
      <c r="MGH70" s="1002"/>
      <c r="MGI70" s="1002"/>
      <c r="MGJ70" s="1002"/>
      <c r="MGK70" s="1002"/>
      <c r="MGL70" s="1002"/>
      <c r="MGM70" s="1002"/>
      <c r="MGN70" s="1002"/>
      <c r="MGO70" s="1002"/>
      <c r="MGP70" s="1002"/>
      <c r="MGQ70" s="1002"/>
      <c r="MGR70" s="1002"/>
      <c r="MGS70" s="1002"/>
      <c r="MGT70" s="1002"/>
      <c r="MGU70" s="1002"/>
      <c r="MGV70" s="1002"/>
      <c r="MGW70" s="1002"/>
      <c r="MGX70" s="1002"/>
      <c r="MGY70" s="1002"/>
      <c r="MGZ70" s="1002"/>
      <c r="MHA70" s="1002"/>
      <c r="MHB70" s="1002"/>
      <c r="MHC70" s="1002"/>
      <c r="MHD70" s="1002"/>
      <c r="MHE70" s="1002"/>
      <c r="MHF70" s="1002"/>
      <c r="MHG70" s="1002"/>
      <c r="MHH70" s="1002"/>
      <c r="MHI70" s="1002"/>
      <c r="MHJ70" s="1002"/>
      <c r="MHK70" s="1002"/>
      <c r="MHL70" s="1002"/>
      <c r="MHM70" s="1002"/>
      <c r="MHN70" s="1002"/>
      <c r="MHO70" s="1002"/>
      <c r="MHP70" s="1002"/>
      <c r="MHQ70" s="1002"/>
      <c r="MHR70" s="1002"/>
      <c r="MHS70" s="1002"/>
      <c r="MHT70" s="1002"/>
      <c r="MHU70" s="1002"/>
      <c r="MHV70" s="1002"/>
      <c r="MHW70" s="1002"/>
      <c r="MHX70" s="1002"/>
      <c r="MHY70" s="1002"/>
      <c r="MHZ70" s="1002"/>
      <c r="MIA70" s="1002"/>
      <c r="MIB70" s="1002"/>
      <c r="MIC70" s="1002"/>
      <c r="MID70" s="1002"/>
      <c r="MIE70" s="1002"/>
      <c r="MIF70" s="1002"/>
      <c r="MIG70" s="1002"/>
      <c r="MIH70" s="1002"/>
      <c r="MII70" s="1002"/>
      <c r="MIJ70" s="1002"/>
      <c r="MIK70" s="1002"/>
      <c r="MIL70" s="1002"/>
      <c r="MIM70" s="1002"/>
      <c r="MIN70" s="1002"/>
      <c r="MIO70" s="1002"/>
      <c r="MIP70" s="1002"/>
      <c r="MIQ70" s="1002"/>
      <c r="MIR70" s="1002"/>
      <c r="MIS70" s="1002"/>
      <c r="MIT70" s="1002"/>
      <c r="MIU70" s="1002"/>
      <c r="MIV70" s="1002"/>
      <c r="MIW70" s="1002"/>
      <c r="MIX70" s="1002"/>
      <c r="MIY70" s="1002"/>
      <c r="MIZ70" s="1002"/>
      <c r="MJA70" s="1002"/>
      <c r="MJB70" s="1002"/>
      <c r="MJC70" s="1002"/>
      <c r="MJD70" s="1002"/>
      <c r="MJE70" s="1002"/>
      <c r="MJF70" s="1002"/>
      <c r="MJG70" s="1002"/>
      <c r="MJH70" s="1002"/>
      <c r="MJI70" s="1002"/>
      <c r="MJJ70" s="1002"/>
      <c r="MJK70" s="1002"/>
      <c r="MJL70" s="1002"/>
      <c r="MJM70" s="1002"/>
      <c r="MJN70" s="1002"/>
      <c r="MJO70" s="1002"/>
      <c r="MJP70" s="1002"/>
      <c r="MJQ70" s="1002"/>
      <c r="MJR70" s="1002"/>
      <c r="MJS70" s="1002"/>
      <c r="MJT70" s="1002"/>
      <c r="MJU70" s="1002"/>
      <c r="MJV70" s="1002"/>
      <c r="MJW70" s="1002"/>
      <c r="MJX70" s="1002"/>
      <c r="MJY70" s="1002"/>
      <c r="MJZ70" s="1002"/>
      <c r="MKA70" s="1002"/>
      <c r="MKB70" s="1002"/>
      <c r="MKC70" s="1002"/>
      <c r="MKD70" s="1002"/>
      <c r="MKE70" s="1002"/>
      <c r="MKF70" s="1002"/>
      <c r="MKG70" s="1002"/>
      <c r="MKH70" s="1002"/>
      <c r="MKI70" s="1002"/>
      <c r="MKJ70" s="1002"/>
      <c r="MKK70" s="1002"/>
      <c r="MKL70" s="1002"/>
      <c r="MKM70" s="1002"/>
      <c r="MKN70" s="1002"/>
      <c r="MKO70" s="1002"/>
      <c r="MKP70" s="1002"/>
      <c r="MKQ70" s="1002"/>
      <c r="MKR70" s="1002"/>
      <c r="MKS70" s="1002"/>
      <c r="MKT70" s="1002"/>
      <c r="MKU70" s="1002"/>
      <c r="MKV70" s="1002"/>
      <c r="MKW70" s="1002"/>
      <c r="MKX70" s="1002"/>
      <c r="MKY70" s="1002"/>
      <c r="MKZ70" s="1002"/>
      <c r="MLA70" s="1002"/>
      <c r="MLB70" s="1002"/>
      <c r="MLC70" s="1002"/>
      <c r="MLD70" s="1002"/>
      <c r="MLE70" s="1002"/>
      <c r="MLF70" s="1002"/>
      <c r="MLG70" s="1002"/>
      <c r="MLH70" s="1002"/>
      <c r="MLI70" s="1002"/>
      <c r="MLJ70" s="1002"/>
      <c r="MLK70" s="1002"/>
      <c r="MLL70" s="1002"/>
      <c r="MLM70" s="1002"/>
      <c r="MLN70" s="1002"/>
      <c r="MLO70" s="1002"/>
      <c r="MLP70" s="1002"/>
      <c r="MLQ70" s="1002"/>
      <c r="MLR70" s="1002"/>
      <c r="MLS70" s="1002"/>
      <c r="MLT70" s="1002"/>
      <c r="MLU70" s="1002"/>
      <c r="MLV70" s="1002"/>
      <c r="MLW70" s="1002"/>
      <c r="MLX70" s="1002"/>
      <c r="MLY70" s="1002"/>
      <c r="MLZ70" s="1002"/>
      <c r="MMA70" s="1002"/>
      <c r="MMB70" s="1002"/>
      <c r="MMC70" s="1002"/>
      <c r="MMD70" s="1002"/>
      <c r="MME70" s="1002"/>
      <c r="MMF70" s="1002"/>
      <c r="MMG70" s="1002"/>
      <c r="MMH70" s="1002"/>
      <c r="MMI70" s="1002"/>
      <c r="MMJ70" s="1002"/>
      <c r="MMK70" s="1002"/>
      <c r="MML70" s="1002"/>
      <c r="MMM70" s="1002"/>
      <c r="MMN70" s="1002"/>
      <c r="MMO70" s="1002"/>
      <c r="MMP70" s="1002"/>
      <c r="MMQ70" s="1002"/>
      <c r="MMR70" s="1002"/>
      <c r="MMS70" s="1002"/>
      <c r="MMT70" s="1002"/>
      <c r="MMU70" s="1002"/>
      <c r="MMV70" s="1002"/>
      <c r="MMW70" s="1002"/>
      <c r="MMX70" s="1002"/>
      <c r="MMY70" s="1002"/>
      <c r="MMZ70" s="1002"/>
      <c r="MNA70" s="1002"/>
      <c r="MNB70" s="1002"/>
      <c r="MNC70" s="1002"/>
      <c r="MND70" s="1002"/>
      <c r="MNE70" s="1002"/>
      <c r="MNF70" s="1002"/>
      <c r="MNG70" s="1002"/>
      <c r="MNH70" s="1002"/>
      <c r="MNI70" s="1002"/>
      <c r="MNJ70" s="1002"/>
      <c r="MNK70" s="1002"/>
      <c r="MNL70" s="1002"/>
      <c r="MNM70" s="1002"/>
      <c r="MNN70" s="1002"/>
      <c r="MNO70" s="1002"/>
      <c r="MNP70" s="1002"/>
      <c r="MNQ70" s="1002"/>
      <c r="MNR70" s="1002"/>
      <c r="MNS70" s="1002"/>
      <c r="MNT70" s="1002"/>
      <c r="MNU70" s="1002"/>
      <c r="MNV70" s="1002"/>
      <c r="MNW70" s="1002"/>
      <c r="MNX70" s="1002"/>
      <c r="MNY70" s="1002"/>
      <c r="MNZ70" s="1002"/>
      <c r="MOA70" s="1002"/>
      <c r="MOB70" s="1002"/>
      <c r="MOC70" s="1002"/>
      <c r="MOD70" s="1002"/>
      <c r="MOE70" s="1002"/>
      <c r="MOF70" s="1002"/>
      <c r="MOG70" s="1002"/>
      <c r="MOH70" s="1002"/>
      <c r="MOI70" s="1002"/>
      <c r="MOJ70" s="1002"/>
      <c r="MOK70" s="1002"/>
      <c r="MOL70" s="1002"/>
      <c r="MOM70" s="1002"/>
      <c r="MON70" s="1002"/>
      <c r="MOO70" s="1002"/>
      <c r="MOP70" s="1002"/>
      <c r="MOQ70" s="1002"/>
      <c r="MOR70" s="1002"/>
      <c r="MOS70" s="1002"/>
      <c r="MOT70" s="1002"/>
      <c r="MOU70" s="1002"/>
      <c r="MOV70" s="1002"/>
      <c r="MOW70" s="1002"/>
      <c r="MOX70" s="1002"/>
      <c r="MOY70" s="1002"/>
      <c r="MOZ70" s="1002"/>
      <c r="MPA70" s="1002"/>
      <c r="MPB70" s="1002"/>
      <c r="MPC70" s="1002"/>
      <c r="MPD70" s="1002"/>
      <c r="MPE70" s="1002"/>
      <c r="MPF70" s="1002"/>
      <c r="MPG70" s="1002"/>
      <c r="MPH70" s="1002"/>
      <c r="MPI70" s="1002"/>
      <c r="MPJ70" s="1002"/>
      <c r="MPK70" s="1002"/>
      <c r="MPL70" s="1002"/>
      <c r="MPM70" s="1002"/>
      <c r="MPN70" s="1002"/>
      <c r="MPO70" s="1002"/>
      <c r="MPP70" s="1002"/>
      <c r="MPQ70" s="1002"/>
      <c r="MPR70" s="1002"/>
      <c r="MPS70" s="1002"/>
      <c r="MPT70" s="1002"/>
      <c r="MPU70" s="1002"/>
      <c r="MPV70" s="1002"/>
      <c r="MPW70" s="1002"/>
      <c r="MPX70" s="1002"/>
      <c r="MPY70" s="1002"/>
      <c r="MPZ70" s="1002"/>
      <c r="MQA70" s="1002"/>
      <c r="MQB70" s="1002"/>
      <c r="MQC70" s="1002"/>
      <c r="MQD70" s="1002"/>
      <c r="MQE70" s="1002"/>
      <c r="MQF70" s="1002"/>
      <c r="MQG70" s="1002"/>
      <c r="MQH70" s="1002"/>
      <c r="MQI70" s="1002"/>
      <c r="MQJ70" s="1002"/>
      <c r="MQK70" s="1002"/>
      <c r="MQL70" s="1002"/>
      <c r="MQM70" s="1002"/>
      <c r="MQN70" s="1002"/>
      <c r="MQO70" s="1002"/>
      <c r="MQP70" s="1002"/>
      <c r="MQQ70" s="1002"/>
      <c r="MQR70" s="1002"/>
      <c r="MQS70" s="1002"/>
      <c r="MQT70" s="1002"/>
      <c r="MQU70" s="1002"/>
      <c r="MQV70" s="1002"/>
      <c r="MQW70" s="1002"/>
      <c r="MQX70" s="1002"/>
      <c r="MQY70" s="1002"/>
      <c r="MQZ70" s="1002"/>
      <c r="MRA70" s="1002"/>
      <c r="MRB70" s="1002"/>
      <c r="MRC70" s="1002"/>
      <c r="MRD70" s="1002"/>
      <c r="MRE70" s="1002"/>
      <c r="MRF70" s="1002"/>
      <c r="MRG70" s="1002"/>
      <c r="MRH70" s="1002"/>
      <c r="MRI70" s="1002"/>
      <c r="MRJ70" s="1002"/>
      <c r="MRK70" s="1002"/>
      <c r="MRL70" s="1002"/>
      <c r="MRM70" s="1002"/>
      <c r="MRN70" s="1002"/>
      <c r="MRO70" s="1002"/>
      <c r="MRP70" s="1002"/>
      <c r="MRQ70" s="1002"/>
      <c r="MRR70" s="1002"/>
      <c r="MRS70" s="1002"/>
      <c r="MRT70" s="1002"/>
      <c r="MRU70" s="1002"/>
      <c r="MRV70" s="1002"/>
      <c r="MRW70" s="1002"/>
      <c r="MRX70" s="1002"/>
      <c r="MRY70" s="1002"/>
      <c r="MRZ70" s="1002"/>
      <c r="MSA70" s="1002"/>
      <c r="MSB70" s="1002"/>
      <c r="MSC70" s="1002"/>
      <c r="MSD70" s="1002"/>
      <c r="MSE70" s="1002"/>
      <c r="MSF70" s="1002"/>
      <c r="MSG70" s="1002"/>
      <c r="MSH70" s="1002"/>
      <c r="MSI70" s="1002"/>
      <c r="MSJ70" s="1002"/>
      <c r="MSK70" s="1002"/>
      <c r="MSL70" s="1002"/>
      <c r="MSM70" s="1002"/>
      <c r="MSN70" s="1002"/>
      <c r="MSO70" s="1002"/>
      <c r="MSP70" s="1002"/>
      <c r="MSQ70" s="1002"/>
      <c r="MSR70" s="1002"/>
      <c r="MSS70" s="1002"/>
      <c r="MST70" s="1002"/>
      <c r="MSU70" s="1002"/>
      <c r="MSV70" s="1002"/>
      <c r="MSW70" s="1002"/>
      <c r="MSX70" s="1002"/>
      <c r="MSY70" s="1002"/>
      <c r="MSZ70" s="1002"/>
      <c r="MTA70" s="1002"/>
      <c r="MTB70" s="1002"/>
      <c r="MTC70" s="1002"/>
      <c r="MTD70" s="1002"/>
      <c r="MTE70" s="1002"/>
      <c r="MTF70" s="1002"/>
      <c r="MTG70" s="1002"/>
      <c r="MTH70" s="1002"/>
      <c r="MTI70" s="1002"/>
      <c r="MTJ70" s="1002"/>
      <c r="MTK70" s="1002"/>
      <c r="MTL70" s="1002"/>
      <c r="MTM70" s="1002"/>
      <c r="MTN70" s="1002"/>
      <c r="MTO70" s="1002"/>
      <c r="MTP70" s="1002"/>
      <c r="MTQ70" s="1002"/>
      <c r="MTR70" s="1002"/>
      <c r="MTS70" s="1002"/>
      <c r="MTT70" s="1002"/>
      <c r="MTU70" s="1002"/>
      <c r="MTV70" s="1002"/>
      <c r="MTW70" s="1002"/>
      <c r="MTX70" s="1002"/>
      <c r="MTY70" s="1002"/>
      <c r="MTZ70" s="1002"/>
      <c r="MUA70" s="1002"/>
      <c r="MUB70" s="1002"/>
      <c r="MUC70" s="1002"/>
      <c r="MUD70" s="1002"/>
      <c r="MUE70" s="1002"/>
      <c r="MUF70" s="1002"/>
      <c r="MUG70" s="1002"/>
      <c r="MUH70" s="1002"/>
      <c r="MUI70" s="1002"/>
      <c r="MUJ70" s="1002"/>
      <c r="MUK70" s="1002"/>
      <c r="MUL70" s="1002"/>
      <c r="MUM70" s="1002"/>
      <c r="MUN70" s="1002"/>
      <c r="MUO70" s="1002"/>
      <c r="MUP70" s="1002"/>
      <c r="MUQ70" s="1002"/>
      <c r="MUR70" s="1002"/>
      <c r="MUS70" s="1002"/>
      <c r="MUT70" s="1002"/>
      <c r="MUU70" s="1002"/>
      <c r="MUV70" s="1002"/>
      <c r="MUW70" s="1002"/>
      <c r="MUX70" s="1002"/>
      <c r="MUY70" s="1002"/>
      <c r="MUZ70" s="1002"/>
      <c r="MVA70" s="1002"/>
      <c r="MVB70" s="1002"/>
      <c r="MVC70" s="1002"/>
      <c r="MVD70" s="1002"/>
      <c r="MVE70" s="1002"/>
      <c r="MVF70" s="1002"/>
      <c r="MVG70" s="1002"/>
      <c r="MVH70" s="1002"/>
      <c r="MVI70" s="1002"/>
      <c r="MVJ70" s="1002"/>
      <c r="MVK70" s="1002"/>
      <c r="MVL70" s="1002"/>
      <c r="MVM70" s="1002"/>
      <c r="MVN70" s="1002"/>
      <c r="MVO70" s="1002"/>
      <c r="MVP70" s="1002"/>
      <c r="MVQ70" s="1002"/>
      <c r="MVR70" s="1002"/>
      <c r="MVS70" s="1002"/>
      <c r="MVT70" s="1002"/>
      <c r="MVU70" s="1002"/>
      <c r="MVV70" s="1002"/>
      <c r="MVW70" s="1002"/>
      <c r="MVX70" s="1002"/>
      <c r="MVY70" s="1002"/>
      <c r="MVZ70" s="1002"/>
      <c r="MWA70" s="1002"/>
      <c r="MWB70" s="1002"/>
      <c r="MWC70" s="1002"/>
      <c r="MWD70" s="1002"/>
      <c r="MWE70" s="1002"/>
      <c r="MWF70" s="1002"/>
      <c r="MWG70" s="1002"/>
      <c r="MWH70" s="1002"/>
      <c r="MWI70" s="1002"/>
      <c r="MWJ70" s="1002"/>
      <c r="MWK70" s="1002"/>
      <c r="MWL70" s="1002"/>
      <c r="MWM70" s="1002"/>
      <c r="MWN70" s="1002"/>
      <c r="MWO70" s="1002"/>
      <c r="MWP70" s="1002"/>
      <c r="MWQ70" s="1002"/>
      <c r="MWR70" s="1002"/>
      <c r="MWS70" s="1002"/>
      <c r="MWT70" s="1002"/>
      <c r="MWU70" s="1002"/>
      <c r="MWV70" s="1002"/>
      <c r="MWW70" s="1002"/>
      <c r="MWX70" s="1002"/>
      <c r="MWY70" s="1002"/>
      <c r="MWZ70" s="1002"/>
      <c r="MXA70" s="1002"/>
      <c r="MXB70" s="1002"/>
      <c r="MXC70" s="1002"/>
      <c r="MXD70" s="1002"/>
      <c r="MXE70" s="1002"/>
      <c r="MXF70" s="1002"/>
      <c r="MXG70" s="1002"/>
      <c r="MXH70" s="1002"/>
      <c r="MXI70" s="1002"/>
      <c r="MXJ70" s="1002"/>
      <c r="MXK70" s="1002"/>
      <c r="MXL70" s="1002"/>
      <c r="MXM70" s="1002"/>
      <c r="MXN70" s="1002"/>
      <c r="MXO70" s="1002"/>
      <c r="MXP70" s="1002"/>
      <c r="MXQ70" s="1002"/>
      <c r="MXR70" s="1002"/>
      <c r="MXS70" s="1002"/>
      <c r="MXT70" s="1002"/>
      <c r="MXU70" s="1002"/>
      <c r="MXV70" s="1002"/>
      <c r="MXW70" s="1002"/>
      <c r="MXX70" s="1002"/>
      <c r="MXY70" s="1002"/>
      <c r="MXZ70" s="1002"/>
      <c r="MYA70" s="1002"/>
      <c r="MYB70" s="1002"/>
      <c r="MYC70" s="1002"/>
      <c r="MYD70" s="1002"/>
      <c r="MYE70" s="1002"/>
      <c r="MYF70" s="1002"/>
      <c r="MYG70" s="1002"/>
      <c r="MYH70" s="1002"/>
      <c r="MYI70" s="1002"/>
      <c r="MYJ70" s="1002"/>
      <c r="MYK70" s="1002"/>
      <c r="MYL70" s="1002"/>
      <c r="MYM70" s="1002"/>
      <c r="MYN70" s="1002"/>
      <c r="MYO70" s="1002"/>
      <c r="MYP70" s="1002"/>
      <c r="MYQ70" s="1002"/>
      <c r="MYR70" s="1002"/>
      <c r="MYS70" s="1002"/>
      <c r="MYT70" s="1002"/>
      <c r="MYU70" s="1002"/>
      <c r="MYV70" s="1002"/>
      <c r="MYW70" s="1002"/>
      <c r="MYX70" s="1002"/>
      <c r="MYY70" s="1002"/>
      <c r="MYZ70" s="1002"/>
      <c r="MZA70" s="1002"/>
      <c r="MZB70" s="1002"/>
      <c r="MZC70" s="1002"/>
      <c r="MZD70" s="1002"/>
      <c r="MZE70" s="1002"/>
      <c r="MZF70" s="1002"/>
      <c r="MZG70" s="1002"/>
      <c r="MZH70" s="1002"/>
      <c r="MZI70" s="1002"/>
      <c r="MZJ70" s="1002"/>
      <c r="MZK70" s="1002"/>
      <c r="MZL70" s="1002"/>
      <c r="MZM70" s="1002"/>
      <c r="MZN70" s="1002"/>
      <c r="MZO70" s="1002"/>
      <c r="MZP70" s="1002"/>
      <c r="MZQ70" s="1002"/>
      <c r="MZR70" s="1002"/>
      <c r="MZS70" s="1002"/>
      <c r="MZT70" s="1002"/>
      <c r="MZU70" s="1002"/>
      <c r="MZV70" s="1002"/>
      <c r="MZW70" s="1002"/>
      <c r="MZX70" s="1002"/>
      <c r="MZY70" s="1002"/>
      <c r="MZZ70" s="1002"/>
      <c r="NAA70" s="1002"/>
      <c r="NAB70" s="1002"/>
      <c r="NAC70" s="1002"/>
      <c r="NAD70" s="1002"/>
      <c r="NAE70" s="1002"/>
      <c r="NAF70" s="1002"/>
      <c r="NAG70" s="1002"/>
      <c r="NAH70" s="1002"/>
      <c r="NAI70" s="1002"/>
      <c r="NAJ70" s="1002"/>
      <c r="NAK70" s="1002"/>
      <c r="NAL70" s="1002"/>
      <c r="NAM70" s="1002"/>
      <c r="NAN70" s="1002"/>
      <c r="NAO70" s="1002"/>
      <c r="NAP70" s="1002"/>
      <c r="NAQ70" s="1002"/>
      <c r="NAR70" s="1002"/>
      <c r="NAS70" s="1002"/>
      <c r="NAT70" s="1002"/>
      <c r="NAU70" s="1002"/>
      <c r="NAV70" s="1002"/>
      <c r="NAW70" s="1002"/>
      <c r="NAX70" s="1002"/>
      <c r="NAY70" s="1002"/>
      <c r="NAZ70" s="1002"/>
      <c r="NBA70" s="1002"/>
      <c r="NBB70" s="1002"/>
      <c r="NBC70" s="1002"/>
      <c r="NBD70" s="1002"/>
      <c r="NBE70" s="1002"/>
      <c r="NBF70" s="1002"/>
      <c r="NBG70" s="1002"/>
      <c r="NBH70" s="1002"/>
      <c r="NBI70" s="1002"/>
      <c r="NBJ70" s="1002"/>
      <c r="NBK70" s="1002"/>
      <c r="NBL70" s="1002"/>
      <c r="NBM70" s="1002"/>
      <c r="NBN70" s="1002"/>
      <c r="NBO70" s="1002"/>
      <c r="NBP70" s="1002"/>
      <c r="NBQ70" s="1002"/>
      <c r="NBR70" s="1002"/>
      <c r="NBS70" s="1002"/>
      <c r="NBT70" s="1002"/>
      <c r="NBU70" s="1002"/>
      <c r="NBV70" s="1002"/>
      <c r="NBW70" s="1002"/>
      <c r="NBX70" s="1002"/>
      <c r="NBY70" s="1002"/>
      <c r="NBZ70" s="1002"/>
      <c r="NCA70" s="1002"/>
      <c r="NCB70" s="1002"/>
      <c r="NCC70" s="1002"/>
      <c r="NCD70" s="1002"/>
      <c r="NCE70" s="1002"/>
      <c r="NCF70" s="1002"/>
      <c r="NCG70" s="1002"/>
      <c r="NCH70" s="1002"/>
      <c r="NCI70" s="1002"/>
      <c r="NCJ70" s="1002"/>
      <c r="NCK70" s="1002"/>
      <c r="NCL70" s="1002"/>
      <c r="NCM70" s="1002"/>
      <c r="NCN70" s="1002"/>
      <c r="NCO70" s="1002"/>
      <c r="NCP70" s="1002"/>
      <c r="NCQ70" s="1002"/>
      <c r="NCR70" s="1002"/>
      <c r="NCS70" s="1002"/>
      <c r="NCT70" s="1002"/>
      <c r="NCU70" s="1002"/>
      <c r="NCV70" s="1002"/>
      <c r="NCW70" s="1002"/>
      <c r="NCX70" s="1002"/>
      <c r="NCY70" s="1002"/>
      <c r="NCZ70" s="1002"/>
      <c r="NDA70" s="1002"/>
      <c r="NDB70" s="1002"/>
      <c r="NDC70" s="1002"/>
      <c r="NDD70" s="1002"/>
      <c r="NDE70" s="1002"/>
      <c r="NDF70" s="1002"/>
      <c r="NDG70" s="1002"/>
      <c r="NDH70" s="1002"/>
      <c r="NDI70" s="1002"/>
      <c r="NDJ70" s="1002"/>
      <c r="NDK70" s="1002"/>
      <c r="NDL70" s="1002"/>
      <c r="NDM70" s="1002"/>
      <c r="NDN70" s="1002"/>
      <c r="NDO70" s="1002"/>
      <c r="NDP70" s="1002"/>
      <c r="NDQ70" s="1002"/>
      <c r="NDR70" s="1002"/>
      <c r="NDS70" s="1002"/>
      <c r="NDT70" s="1002"/>
      <c r="NDU70" s="1002"/>
      <c r="NDV70" s="1002"/>
      <c r="NDW70" s="1002"/>
      <c r="NDX70" s="1002"/>
      <c r="NDY70" s="1002"/>
      <c r="NDZ70" s="1002"/>
      <c r="NEA70" s="1002"/>
      <c r="NEB70" s="1002"/>
      <c r="NEC70" s="1002"/>
      <c r="NED70" s="1002"/>
      <c r="NEE70" s="1002"/>
      <c r="NEF70" s="1002"/>
      <c r="NEG70" s="1002"/>
      <c r="NEH70" s="1002"/>
      <c r="NEI70" s="1002"/>
      <c r="NEJ70" s="1002"/>
      <c r="NEK70" s="1002"/>
      <c r="NEL70" s="1002"/>
      <c r="NEM70" s="1002"/>
      <c r="NEN70" s="1002"/>
      <c r="NEO70" s="1002"/>
      <c r="NEP70" s="1002"/>
      <c r="NEQ70" s="1002"/>
      <c r="NER70" s="1002"/>
      <c r="NES70" s="1002"/>
      <c r="NET70" s="1002"/>
      <c r="NEU70" s="1002"/>
      <c r="NEV70" s="1002"/>
      <c r="NEW70" s="1002"/>
      <c r="NEX70" s="1002"/>
      <c r="NEY70" s="1002"/>
      <c r="NEZ70" s="1002"/>
      <c r="NFA70" s="1002"/>
      <c r="NFB70" s="1002"/>
      <c r="NFC70" s="1002"/>
      <c r="NFD70" s="1002"/>
      <c r="NFE70" s="1002"/>
      <c r="NFF70" s="1002"/>
      <c r="NFG70" s="1002"/>
      <c r="NFH70" s="1002"/>
      <c r="NFI70" s="1002"/>
      <c r="NFJ70" s="1002"/>
      <c r="NFK70" s="1002"/>
      <c r="NFL70" s="1002"/>
      <c r="NFM70" s="1002"/>
      <c r="NFN70" s="1002"/>
      <c r="NFO70" s="1002"/>
      <c r="NFP70" s="1002"/>
      <c r="NFQ70" s="1002"/>
      <c r="NFR70" s="1002"/>
      <c r="NFS70" s="1002"/>
      <c r="NFT70" s="1002"/>
      <c r="NFU70" s="1002"/>
      <c r="NFV70" s="1002"/>
      <c r="NFW70" s="1002"/>
      <c r="NFX70" s="1002"/>
      <c r="NFY70" s="1002"/>
      <c r="NFZ70" s="1002"/>
      <c r="NGA70" s="1002"/>
      <c r="NGB70" s="1002"/>
      <c r="NGC70" s="1002"/>
      <c r="NGD70" s="1002"/>
      <c r="NGE70" s="1002"/>
      <c r="NGF70" s="1002"/>
      <c r="NGG70" s="1002"/>
      <c r="NGH70" s="1002"/>
      <c r="NGI70" s="1002"/>
      <c r="NGJ70" s="1002"/>
      <c r="NGK70" s="1002"/>
      <c r="NGL70" s="1002"/>
      <c r="NGM70" s="1002"/>
      <c r="NGN70" s="1002"/>
      <c r="NGO70" s="1002"/>
      <c r="NGP70" s="1002"/>
      <c r="NGQ70" s="1002"/>
      <c r="NGR70" s="1002"/>
      <c r="NGS70" s="1002"/>
      <c r="NGT70" s="1002"/>
      <c r="NGU70" s="1002"/>
      <c r="NGV70" s="1002"/>
      <c r="NGW70" s="1002"/>
      <c r="NGX70" s="1002"/>
      <c r="NGY70" s="1002"/>
      <c r="NGZ70" s="1002"/>
      <c r="NHA70" s="1002"/>
      <c r="NHB70" s="1002"/>
      <c r="NHC70" s="1002"/>
      <c r="NHD70" s="1002"/>
      <c r="NHE70" s="1002"/>
      <c r="NHF70" s="1002"/>
      <c r="NHG70" s="1002"/>
      <c r="NHH70" s="1002"/>
      <c r="NHI70" s="1002"/>
      <c r="NHJ70" s="1002"/>
      <c r="NHK70" s="1002"/>
      <c r="NHL70" s="1002"/>
      <c r="NHM70" s="1002"/>
      <c r="NHN70" s="1002"/>
      <c r="NHO70" s="1002"/>
      <c r="NHP70" s="1002"/>
      <c r="NHQ70" s="1002"/>
      <c r="NHR70" s="1002"/>
      <c r="NHS70" s="1002"/>
      <c r="NHT70" s="1002"/>
      <c r="NHU70" s="1002"/>
      <c r="NHV70" s="1002"/>
      <c r="NHW70" s="1002"/>
      <c r="NHX70" s="1002"/>
      <c r="NHY70" s="1002"/>
      <c r="NHZ70" s="1002"/>
      <c r="NIA70" s="1002"/>
      <c r="NIB70" s="1002"/>
      <c r="NIC70" s="1002"/>
      <c r="NID70" s="1002"/>
      <c r="NIE70" s="1002"/>
      <c r="NIF70" s="1002"/>
      <c r="NIG70" s="1002"/>
      <c r="NIH70" s="1002"/>
      <c r="NII70" s="1002"/>
      <c r="NIJ70" s="1002"/>
      <c r="NIK70" s="1002"/>
      <c r="NIL70" s="1002"/>
      <c r="NIM70" s="1002"/>
      <c r="NIN70" s="1002"/>
      <c r="NIO70" s="1002"/>
      <c r="NIP70" s="1002"/>
      <c r="NIQ70" s="1002"/>
      <c r="NIR70" s="1002"/>
      <c r="NIS70" s="1002"/>
      <c r="NIT70" s="1002"/>
      <c r="NIU70" s="1002"/>
      <c r="NIV70" s="1002"/>
      <c r="NIW70" s="1002"/>
      <c r="NIX70" s="1002"/>
      <c r="NIY70" s="1002"/>
      <c r="NIZ70" s="1002"/>
      <c r="NJA70" s="1002"/>
      <c r="NJB70" s="1002"/>
      <c r="NJC70" s="1002"/>
      <c r="NJD70" s="1002"/>
      <c r="NJE70" s="1002"/>
      <c r="NJF70" s="1002"/>
      <c r="NJG70" s="1002"/>
      <c r="NJH70" s="1002"/>
      <c r="NJI70" s="1002"/>
      <c r="NJJ70" s="1002"/>
      <c r="NJK70" s="1002"/>
      <c r="NJL70" s="1002"/>
      <c r="NJM70" s="1002"/>
      <c r="NJN70" s="1002"/>
      <c r="NJO70" s="1002"/>
      <c r="NJP70" s="1002"/>
      <c r="NJQ70" s="1002"/>
      <c r="NJR70" s="1002"/>
      <c r="NJS70" s="1002"/>
      <c r="NJT70" s="1002"/>
      <c r="NJU70" s="1002"/>
      <c r="NJV70" s="1002"/>
      <c r="NJW70" s="1002"/>
      <c r="NJX70" s="1002"/>
      <c r="NJY70" s="1002"/>
      <c r="NJZ70" s="1002"/>
      <c r="NKA70" s="1002"/>
      <c r="NKB70" s="1002"/>
      <c r="NKC70" s="1002"/>
      <c r="NKD70" s="1002"/>
      <c r="NKE70" s="1002"/>
      <c r="NKF70" s="1002"/>
      <c r="NKG70" s="1002"/>
      <c r="NKH70" s="1002"/>
      <c r="NKI70" s="1002"/>
      <c r="NKJ70" s="1002"/>
      <c r="NKK70" s="1002"/>
      <c r="NKL70" s="1002"/>
      <c r="NKM70" s="1002"/>
      <c r="NKN70" s="1002"/>
      <c r="NKO70" s="1002"/>
      <c r="NKP70" s="1002"/>
      <c r="NKQ70" s="1002"/>
      <c r="NKR70" s="1002"/>
      <c r="NKS70" s="1002"/>
      <c r="NKT70" s="1002"/>
      <c r="NKU70" s="1002"/>
      <c r="NKV70" s="1002"/>
      <c r="NKW70" s="1002"/>
      <c r="NKX70" s="1002"/>
      <c r="NKY70" s="1002"/>
      <c r="NKZ70" s="1002"/>
      <c r="NLA70" s="1002"/>
      <c r="NLB70" s="1002"/>
      <c r="NLC70" s="1002"/>
      <c r="NLD70" s="1002"/>
      <c r="NLE70" s="1002"/>
      <c r="NLF70" s="1002"/>
      <c r="NLG70" s="1002"/>
      <c r="NLH70" s="1002"/>
      <c r="NLI70" s="1002"/>
      <c r="NLJ70" s="1002"/>
      <c r="NLK70" s="1002"/>
      <c r="NLL70" s="1002"/>
      <c r="NLM70" s="1002"/>
      <c r="NLN70" s="1002"/>
      <c r="NLO70" s="1002"/>
      <c r="NLP70" s="1002"/>
      <c r="NLQ70" s="1002"/>
      <c r="NLR70" s="1002"/>
      <c r="NLS70" s="1002"/>
      <c r="NLT70" s="1002"/>
      <c r="NLU70" s="1002"/>
      <c r="NLV70" s="1002"/>
      <c r="NLW70" s="1002"/>
      <c r="NLX70" s="1002"/>
      <c r="NLY70" s="1002"/>
      <c r="NLZ70" s="1002"/>
      <c r="NMA70" s="1002"/>
      <c r="NMB70" s="1002"/>
      <c r="NMC70" s="1002"/>
      <c r="NMD70" s="1002"/>
      <c r="NME70" s="1002"/>
      <c r="NMF70" s="1002"/>
      <c r="NMG70" s="1002"/>
      <c r="NMH70" s="1002"/>
      <c r="NMI70" s="1002"/>
      <c r="NMJ70" s="1002"/>
      <c r="NMK70" s="1002"/>
      <c r="NML70" s="1002"/>
      <c r="NMM70" s="1002"/>
      <c r="NMN70" s="1002"/>
      <c r="NMO70" s="1002"/>
      <c r="NMP70" s="1002"/>
      <c r="NMQ70" s="1002"/>
      <c r="NMR70" s="1002"/>
      <c r="NMS70" s="1002"/>
      <c r="NMT70" s="1002"/>
      <c r="NMU70" s="1002"/>
      <c r="NMV70" s="1002"/>
      <c r="NMW70" s="1002"/>
      <c r="NMX70" s="1002"/>
      <c r="NMY70" s="1002"/>
      <c r="NMZ70" s="1002"/>
      <c r="NNA70" s="1002"/>
      <c r="NNB70" s="1002"/>
      <c r="NNC70" s="1002"/>
      <c r="NND70" s="1002"/>
      <c r="NNE70" s="1002"/>
      <c r="NNF70" s="1002"/>
      <c r="NNG70" s="1002"/>
      <c r="NNH70" s="1002"/>
      <c r="NNI70" s="1002"/>
      <c r="NNJ70" s="1002"/>
      <c r="NNK70" s="1002"/>
      <c r="NNL70" s="1002"/>
      <c r="NNM70" s="1002"/>
      <c r="NNN70" s="1002"/>
      <c r="NNO70" s="1002"/>
      <c r="NNP70" s="1002"/>
      <c r="NNQ70" s="1002"/>
      <c r="NNR70" s="1002"/>
      <c r="NNS70" s="1002"/>
      <c r="NNT70" s="1002"/>
      <c r="NNU70" s="1002"/>
      <c r="NNV70" s="1002"/>
      <c r="NNW70" s="1002"/>
      <c r="NNX70" s="1002"/>
      <c r="NNY70" s="1002"/>
      <c r="NNZ70" s="1002"/>
      <c r="NOA70" s="1002"/>
      <c r="NOB70" s="1002"/>
      <c r="NOC70" s="1002"/>
      <c r="NOD70" s="1002"/>
      <c r="NOE70" s="1002"/>
      <c r="NOF70" s="1002"/>
      <c r="NOG70" s="1002"/>
      <c r="NOH70" s="1002"/>
      <c r="NOI70" s="1002"/>
      <c r="NOJ70" s="1002"/>
      <c r="NOK70" s="1002"/>
      <c r="NOL70" s="1002"/>
      <c r="NOM70" s="1002"/>
      <c r="NON70" s="1002"/>
      <c r="NOO70" s="1002"/>
      <c r="NOP70" s="1002"/>
      <c r="NOQ70" s="1002"/>
      <c r="NOR70" s="1002"/>
      <c r="NOS70" s="1002"/>
      <c r="NOT70" s="1002"/>
      <c r="NOU70" s="1002"/>
      <c r="NOV70" s="1002"/>
      <c r="NOW70" s="1002"/>
      <c r="NOX70" s="1002"/>
      <c r="NOY70" s="1002"/>
      <c r="NOZ70" s="1002"/>
      <c r="NPA70" s="1002"/>
      <c r="NPB70" s="1002"/>
      <c r="NPC70" s="1002"/>
      <c r="NPD70" s="1002"/>
      <c r="NPE70" s="1002"/>
      <c r="NPF70" s="1002"/>
      <c r="NPG70" s="1002"/>
      <c r="NPH70" s="1002"/>
      <c r="NPI70" s="1002"/>
      <c r="NPJ70" s="1002"/>
      <c r="NPK70" s="1002"/>
      <c r="NPL70" s="1002"/>
      <c r="NPM70" s="1002"/>
      <c r="NPN70" s="1002"/>
      <c r="NPO70" s="1002"/>
      <c r="NPP70" s="1002"/>
      <c r="NPQ70" s="1002"/>
      <c r="NPR70" s="1002"/>
      <c r="NPS70" s="1002"/>
      <c r="NPT70" s="1002"/>
      <c r="NPU70" s="1002"/>
      <c r="NPV70" s="1002"/>
      <c r="NPW70" s="1002"/>
      <c r="NPX70" s="1002"/>
      <c r="NPY70" s="1002"/>
      <c r="NPZ70" s="1002"/>
      <c r="NQA70" s="1002"/>
      <c r="NQB70" s="1002"/>
      <c r="NQC70" s="1002"/>
      <c r="NQD70" s="1002"/>
      <c r="NQE70" s="1002"/>
      <c r="NQF70" s="1002"/>
      <c r="NQG70" s="1002"/>
      <c r="NQH70" s="1002"/>
      <c r="NQI70" s="1002"/>
      <c r="NQJ70" s="1002"/>
      <c r="NQK70" s="1002"/>
      <c r="NQL70" s="1002"/>
      <c r="NQM70" s="1002"/>
      <c r="NQN70" s="1002"/>
      <c r="NQO70" s="1002"/>
      <c r="NQP70" s="1002"/>
      <c r="NQQ70" s="1002"/>
      <c r="NQR70" s="1002"/>
      <c r="NQS70" s="1002"/>
      <c r="NQT70" s="1002"/>
      <c r="NQU70" s="1002"/>
      <c r="NQV70" s="1002"/>
      <c r="NQW70" s="1002"/>
      <c r="NQX70" s="1002"/>
      <c r="NQY70" s="1002"/>
      <c r="NQZ70" s="1002"/>
      <c r="NRA70" s="1002"/>
      <c r="NRB70" s="1002"/>
      <c r="NRC70" s="1002"/>
      <c r="NRD70" s="1002"/>
      <c r="NRE70" s="1002"/>
      <c r="NRF70" s="1002"/>
      <c r="NRG70" s="1002"/>
      <c r="NRH70" s="1002"/>
      <c r="NRI70" s="1002"/>
      <c r="NRJ70" s="1002"/>
      <c r="NRK70" s="1002"/>
      <c r="NRL70" s="1002"/>
      <c r="NRM70" s="1002"/>
      <c r="NRN70" s="1002"/>
      <c r="NRO70" s="1002"/>
      <c r="NRP70" s="1002"/>
      <c r="NRQ70" s="1002"/>
      <c r="NRR70" s="1002"/>
      <c r="NRS70" s="1002"/>
      <c r="NRT70" s="1002"/>
      <c r="NRU70" s="1002"/>
      <c r="NRV70" s="1002"/>
      <c r="NRW70" s="1002"/>
      <c r="NRX70" s="1002"/>
      <c r="NRY70" s="1002"/>
      <c r="NRZ70" s="1002"/>
      <c r="NSA70" s="1002"/>
      <c r="NSB70" s="1002"/>
      <c r="NSC70" s="1002"/>
      <c r="NSD70" s="1002"/>
      <c r="NSE70" s="1002"/>
      <c r="NSF70" s="1002"/>
      <c r="NSG70" s="1002"/>
      <c r="NSH70" s="1002"/>
      <c r="NSI70" s="1002"/>
      <c r="NSJ70" s="1002"/>
      <c r="NSK70" s="1002"/>
      <c r="NSL70" s="1002"/>
      <c r="NSM70" s="1002"/>
      <c r="NSN70" s="1002"/>
      <c r="NSO70" s="1002"/>
      <c r="NSP70" s="1002"/>
      <c r="NSQ70" s="1002"/>
      <c r="NSR70" s="1002"/>
      <c r="NSS70" s="1002"/>
      <c r="NST70" s="1002"/>
      <c r="NSU70" s="1002"/>
      <c r="NSV70" s="1002"/>
      <c r="NSW70" s="1002"/>
      <c r="NSX70" s="1002"/>
      <c r="NSY70" s="1002"/>
      <c r="NSZ70" s="1002"/>
      <c r="NTA70" s="1002"/>
      <c r="NTB70" s="1002"/>
      <c r="NTC70" s="1002"/>
      <c r="NTD70" s="1002"/>
      <c r="NTE70" s="1002"/>
      <c r="NTF70" s="1002"/>
      <c r="NTG70" s="1002"/>
      <c r="NTH70" s="1002"/>
      <c r="NTI70" s="1002"/>
      <c r="NTJ70" s="1002"/>
      <c r="NTK70" s="1002"/>
      <c r="NTL70" s="1002"/>
      <c r="NTM70" s="1002"/>
      <c r="NTN70" s="1002"/>
      <c r="NTO70" s="1002"/>
      <c r="NTP70" s="1002"/>
      <c r="NTQ70" s="1002"/>
      <c r="NTR70" s="1002"/>
      <c r="NTS70" s="1002"/>
      <c r="NTT70" s="1002"/>
      <c r="NTU70" s="1002"/>
      <c r="NTV70" s="1002"/>
      <c r="NTW70" s="1002"/>
      <c r="NTX70" s="1002"/>
      <c r="NTY70" s="1002"/>
      <c r="NTZ70" s="1002"/>
      <c r="NUA70" s="1002"/>
      <c r="NUB70" s="1002"/>
      <c r="NUC70" s="1002"/>
      <c r="NUD70" s="1002"/>
      <c r="NUE70" s="1002"/>
      <c r="NUF70" s="1002"/>
      <c r="NUG70" s="1002"/>
      <c r="NUH70" s="1002"/>
      <c r="NUI70" s="1002"/>
      <c r="NUJ70" s="1002"/>
      <c r="NUK70" s="1002"/>
      <c r="NUL70" s="1002"/>
      <c r="NUM70" s="1002"/>
      <c r="NUN70" s="1002"/>
      <c r="NUO70" s="1002"/>
      <c r="NUP70" s="1002"/>
      <c r="NUQ70" s="1002"/>
      <c r="NUR70" s="1002"/>
      <c r="NUS70" s="1002"/>
      <c r="NUT70" s="1002"/>
      <c r="NUU70" s="1002"/>
      <c r="NUV70" s="1002"/>
      <c r="NUW70" s="1002"/>
      <c r="NUX70" s="1002"/>
      <c r="NUY70" s="1002"/>
      <c r="NUZ70" s="1002"/>
      <c r="NVA70" s="1002"/>
      <c r="NVB70" s="1002"/>
      <c r="NVC70" s="1002"/>
      <c r="NVD70" s="1002"/>
      <c r="NVE70" s="1002"/>
      <c r="NVF70" s="1002"/>
      <c r="NVG70" s="1002"/>
      <c r="NVH70" s="1002"/>
      <c r="NVI70" s="1002"/>
      <c r="NVJ70" s="1002"/>
      <c r="NVK70" s="1002"/>
      <c r="NVL70" s="1002"/>
      <c r="NVM70" s="1002"/>
      <c r="NVN70" s="1002"/>
      <c r="NVO70" s="1002"/>
      <c r="NVP70" s="1002"/>
      <c r="NVQ70" s="1002"/>
      <c r="NVR70" s="1002"/>
      <c r="NVS70" s="1002"/>
      <c r="NVT70" s="1002"/>
      <c r="NVU70" s="1002"/>
      <c r="NVV70" s="1002"/>
      <c r="NVW70" s="1002"/>
      <c r="NVX70" s="1002"/>
      <c r="NVY70" s="1002"/>
      <c r="NVZ70" s="1002"/>
      <c r="NWA70" s="1002"/>
      <c r="NWB70" s="1002"/>
      <c r="NWC70" s="1002"/>
      <c r="NWD70" s="1002"/>
      <c r="NWE70" s="1002"/>
      <c r="NWF70" s="1002"/>
      <c r="NWG70" s="1002"/>
      <c r="NWH70" s="1002"/>
      <c r="NWI70" s="1002"/>
      <c r="NWJ70" s="1002"/>
      <c r="NWK70" s="1002"/>
      <c r="NWL70" s="1002"/>
      <c r="NWM70" s="1002"/>
      <c r="NWN70" s="1002"/>
      <c r="NWO70" s="1002"/>
      <c r="NWP70" s="1002"/>
      <c r="NWQ70" s="1002"/>
      <c r="NWR70" s="1002"/>
      <c r="NWS70" s="1002"/>
      <c r="NWT70" s="1002"/>
      <c r="NWU70" s="1002"/>
      <c r="NWV70" s="1002"/>
      <c r="NWW70" s="1002"/>
      <c r="NWX70" s="1002"/>
      <c r="NWY70" s="1002"/>
      <c r="NWZ70" s="1002"/>
      <c r="NXA70" s="1002"/>
      <c r="NXB70" s="1002"/>
      <c r="NXC70" s="1002"/>
      <c r="NXD70" s="1002"/>
      <c r="NXE70" s="1002"/>
      <c r="NXF70" s="1002"/>
      <c r="NXG70" s="1002"/>
      <c r="NXH70" s="1002"/>
      <c r="NXI70" s="1002"/>
      <c r="NXJ70" s="1002"/>
      <c r="NXK70" s="1002"/>
      <c r="NXL70" s="1002"/>
      <c r="NXM70" s="1002"/>
      <c r="NXN70" s="1002"/>
      <c r="NXO70" s="1002"/>
      <c r="NXP70" s="1002"/>
      <c r="NXQ70" s="1002"/>
      <c r="NXR70" s="1002"/>
      <c r="NXS70" s="1002"/>
      <c r="NXT70" s="1002"/>
      <c r="NXU70" s="1002"/>
      <c r="NXV70" s="1002"/>
      <c r="NXW70" s="1002"/>
      <c r="NXX70" s="1002"/>
      <c r="NXY70" s="1002"/>
      <c r="NXZ70" s="1002"/>
      <c r="NYA70" s="1002"/>
      <c r="NYB70" s="1002"/>
      <c r="NYC70" s="1002"/>
      <c r="NYD70" s="1002"/>
      <c r="NYE70" s="1002"/>
      <c r="NYF70" s="1002"/>
      <c r="NYG70" s="1002"/>
      <c r="NYH70" s="1002"/>
      <c r="NYI70" s="1002"/>
      <c r="NYJ70" s="1002"/>
      <c r="NYK70" s="1002"/>
      <c r="NYL70" s="1002"/>
      <c r="NYM70" s="1002"/>
      <c r="NYN70" s="1002"/>
      <c r="NYO70" s="1002"/>
      <c r="NYP70" s="1002"/>
      <c r="NYQ70" s="1002"/>
      <c r="NYR70" s="1002"/>
      <c r="NYS70" s="1002"/>
      <c r="NYT70" s="1002"/>
      <c r="NYU70" s="1002"/>
      <c r="NYV70" s="1002"/>
      <c r="NYW70" s="1002"/>
      <c r="NYX70" s="1002"/>
      <c r="NYY70" s="1002"/>
      <c r="NYZ70" s="1002"/>
      <c r="NZA70" s="1002"/>
      <c r="NZB70" s="1002"/>
      <c r="NZC70" s="1002"/>
      <c r="NZD70" s="1002"/>
      <c r="NZE70" s="1002"/>
      <c r="NZF70" s="1002"/>
      <c r="NZG70" s="1002"/>
      <c r="NZH70" s="1002"/>
      <c r="NZI70" s="1002"/>
      <c r="NZJ70" s="1002"/>
      <c r="NZK70" s="1002"/>
      <c r="NZL70" s="1002"/>
      <c r="NZM70" s="1002"/>
      <c r="NZN70" s="1002"/>
      <c r="NZO70" s="1002"/>
      <c r="NZP70" s="1002"/>
      <c r="NZQ70" s="1002"/>
      <c r="NZR70" s="1002"/>
      <c r="NZS70" s="1002"/>
      <c r="NZT70" s="1002"/>
      <c r="NZU70" s="1002"/>
      <c r="NZV70" s="1002"/>
      <c r="NZW70" s="1002"/>
      <c r="NZX70" s="1002"/>
      <c r="NZY70" s="1002"/>
      <c r="NZZ70" s="1002"/>
      <c r="OAA70" s="1002"/>
      <c r="OAB70" s="1002"/>
      <c r="OAC70" s="1002"/>
      <c r="OAD70" s="1002"/>
      <c r="OAE70" s="1002"/>
      <c r="OAF70" s="1002"/>
      <c r="OAG70" s="1002"/>
      <c r="OAH70" s="1002"/>
      <c r="OAI70" s="1002"/>
      <c r="OAJ70" s="1002"/>
      <c r="OAK70" s="1002"/>
      <c r="OAL70" s="1002"/>
      <c r="OAM70" s="1002"/>
      <c r="OAN70" s="1002"/>
      <c r="OAO70" s="1002"/>
      <c r="OAP70" s="1002"/>
      <c r="OAQ70" s="1002"/>
      <c r="OAR70" s="1002"/>
      <c r="OAS70" s="1002"/>
      <c r="OAT70" s="1002"/>
      <c r="OAU70" s="1002"/>
      <c r="OAV70" s="1002"/>
      <c r="OAW70" s="1002"/>
      <c r="OAX70" s="1002"/>
      <c r="OAY70" s="1002"/>
      <c r="OAZ70" s="1002"/>
      <c r="OBA70" s="1002"/>
      <c r="OBB70" s="1002"/>
      <c r="OBC70" s="1002"/>
      <c r="OBD70" s="1002"/>
      <c r="OBE70" s="1002"/>
      <c r="OBF70" s="1002"/>
      <c r="OBG70" s="1002"/>
      <c r="OBH70" s="1002"/>
      <c r="OBI70" s="1002"/>
      <c r="OBJ70" s="1002"/>
      <c r="OBK70" s="1002"/>
      <c r="OBL70" s="1002"/>
      <c r="OBM70" s="1002"/>
      <c r="OBN70" s="1002"/>
      <c r="OBO70" s="1002"/>
      <c r="OBP70" s="1002"/>
      <c r="OBQ70" s="1002"/>
      <c r="OBR70" s="1002"/>
      <c r="OBS70" s="1002"/>
      <c r="OBT70" s="1002"/>
      <c r="OBU70" s="1002"/>
      <c r="OBV70" s="1002"/>
      <c r="OBW70" s="1002"/>
      <c r="OBX70" s="1002"/>
      <c r="OBY70" s="1002"/>
      <c r="OBZ70" s="1002"/>
      <c r="OCA70" s="1002"/>
      <c r="OCB70" s="1002"/>
      <c r="OCC70" s="1002"/>
      <c r="OCD70" s="1002"/>
      <c r="OCE70" s="1002"/>
      <c r="OCF70" s="1002"/>
      <c r="OCG70" s="1002"/>
      <c r="OCH70" s="1002"/>
      <c r="OCI70" s="1002"/>
      <c r="OCJ70" s="1002"/>
      <c r="OCK70" s="1002"/>
      <c r="OCL70" s="1002"/>
      <c r="OCM70" s="1002"/>
      <c r="OCN70" s="1002"/>
      <c r="OCO70" s="1002"/>
      <c r="OCP70" s="1002"/>
      <c r="OCQ70" s="1002"/>
      <c r="OCR70" s="1002"/>
      <c r="OCS70" s="1002"/>
      <c r="OCT70" s="1002"/>
      <c r="OCU70" s="1002"/>
      <c r="OCV70" s="1002"/>
      <c r="OCW70" s="1002"/>
      <c r="OCX70" s="1002"/>
      <c r="OCY70" s="1002"/>
      <c r="OCZ70" s="1002"/>
      <c r="ODA70" s="1002"/>
      <c r="ODB70" s="1002"/>
      <c r="ODC70" s="1002"/>
      <c r="ODD70" s="1002"/>
      <c r="ODE70" s="1002"/>
      <c r="ODF70" s="1002"/>
      <c r="ODG70" s="1002"/>
      <c r="ODH70" s="1002"/>
      <c r="ODI70" s="1002"/>
      <c r="ODJ70" s="1002"/>
      <c r="ODK70" s="1002"/>
      <c r="ODL70" s="1002"/>
      <c r="ODM70" s="1002"/>
      <c r="ODN70" s="1002"/>
      <c r="ODO70" s="1002"/>
      <c r="ODP70" s="1002"/>
      <c r="ODQ70" s="1002"/>
      <c r="ODR70" s="1002"/>
      <c r="ODS70" s="1002"/>
      <c r="ODT70" s="1002"/>
      <c r="ODU70" s="1002"/>
      <c r="ODV70" s="1002"/>
      <c r="ODW70" s="1002"/>
      <c r="ODX70" s="1002"/>
      <c r="ODY70" s="1002"/>
      <c r="ODZ70" s="1002"/>
      <c r="OEA70" s="1002"/>
      <c r="OEB70" s="1002"/>
      <c r="OEC70" s="1002"/>
      <c r="OED70" s="1002"/>
      <c r="OEE70" s="1002"/>
      <c r="OEF70" s="1002"/>
      <c r="OEG70" s="1002"/>
      <c r="OEH70" s="1002"/>
      <c r="OEI70" s="1002"/>
      <c r="OEJ70" s="1002"/>
      <c r="OEK70" s="1002"/>
      <c r="OEL70" s="1002"/>
      <c r="OEM70" s="1002"/>
      <c r="OEN70" s="1002"/>
      <c r="OEO70" s="1002"/>
      <c r="OEP70" s="1002"/>
      <c r="OEQ70" s="1002"/>
      <c r="OER70" s="1002"/>
      <c r="OES70" s="1002"/>
      <c r="OET70" s="1002"/>
      <c r="OEU70" s="1002"/>
      <c r="OEV70" s="1002"/>
      <c r="OEW70" s="1002"/>
      <c r="OEX70" s="1002"/>
      <c r="OEY70" s="1002"/>
      <c r="OEZ70" s="1002"/>
      <c r="OFA70" s="1002"/>
      <c r="OFB70" s="1002"/>
      <c r="OFC70" s="1002"/>
      <c r="OFD70" s="1002"/>
      <c r="OFE70" s="1002"/>
      <c r="OFF70" s="1002"/>
      <c r="OFG70" s="1002"/>
      <c r="OFH70" s="1002"/>
      <c r="OFI70" s="1002"/>
      <c r="OFJ70" s="1002"/>
      <c r="OFK70" s="1002"/>
      <c r="OFL70" s="1002"/>
      <c r="OFM70" s="1002"/>
      <c r="OFN70" s="1002"/>
      <c r="OFO70" s="1002"/>
      <c r="OFP70" s="1002"/>
      <c r="OFQ70" s="1002"/>
      <c r="OFR70" s="1002"/>
      <c r="OFS70" s="1002"/>
      <c r="OFT70" s="1002"/>
      <c r="OFU70" s="1002"/>
      <c r="OFV70" s="1002"/>
      <c r="OFW70" s="1002"/>
      <c r="OFX70" s="1002"/>
      <c r="OFY70" s="1002"/>
      <c r="OFZ70" s="1002"/>
      <c r="OGA70" s="1002"/>
      <c r="OGB70" s="1002"/>
      <c r="OGC70" s="1002"/>
      <c r="OGD70" s="1002"/>
      <c r="OGE70" s="1002"/>
      <c r="OGF70" s="1002"/>
      <c r="OGG70" s="1002"/>
      <c r="OGH70" s="1002"/>
      <c r="OGI70" s="1002"/>
      <c r="OGJ70" s="1002"/>
      <c r="OGK70" s="1002"/>
      <c r="OGL70" s="1002"/>
      <c r="OGM70" s="1002"/>
      <c r="OGN70" s="1002"/>
      <c r="OGO70" s="1002"/>
      <c r="OGP70" s="1002"/>
      <c r="OGQ70" s="1002"/>
      <c r="OGR70" s="1002"/>
      <c r="OGS70" s="1002"/>
      <c r="OGT70" s="1002"/>
      <c r="OGU70" s="1002"/>
      <c r="OGV70" s="1002"/>
      <c r="OGW70" s="1002"/>
      <c r="OGX70" s="1002"/>
      <c r="OGY70" s="1002"/>
      <c r="OGZ70" s="1002"/>
      <c r="OHA70" s="1002"/>
      <c r="OHB70" s="1002"/>
      <c r="OHC70" s="1002"/>
      <c r="OHD70" s="1002"/>
      <c r="OHE70" s="1002"/>
      <c r="OHF70" s="1002"/>
      <c r="OHG70" s="1002"/>
      <c r="OHH70" s="1002"/>
      <c r="OHI70" s="1002"/>
      <c r="OHJ70" s="1002"/>
      <c r="OHK70" s="1002"/>
      <c r="OHL70" s="1002"/>
      <c r="OHM70" s="1002"/>
      <c r="OHN70" s="1002"/>
      <c r="OHO70" s="1002"/>
      <c r="OHP70" s="1002"/>
      <c r="OHQ70" s="1002"/>
      <c r="OHR70" s="1002"/>
      <c r="OHS70" s="1002"/>
      <c r="OHT70" s="1002"/>
      <c r="OHU70" s="1002"/>
      <c r="OHV70" s="1002"/>
      <c r="OHW70" s="1002"/>
      <c r="OHX70" s="1002"/>
      <c r="OHY70" s="1002"/>
      <c r="OHZ70" s="1002"/>
      <c r="OIA70" s="1002"/>
      <c r="OIB70" s="1002"/>
      <c r="OIC70" s="1002"/>
      <c r="OID70" s="1002"/>
      <c r="OIE70" s="1002"/>
      <c r="OIF70" s="1002"/>
      <c r="OIG70" s="1002"/>
      <c r="OIH70" s="1002"/>
      <c r="OII70" s="1002"/>
      <c r="OIJ70" s="1002"/>
      <c r="OIK70" s="1002"/>
      <c r="OIL70" s="1002"/>
      <c r="OIM70" s="1002"/>
      <c r="OIN70" s="1002"/>
      <c r="OIO70" s="1002"/>
      <c r="OIP70" s="1002"/>
      <c r="OIQ70" s="1002"/>
      <c r="OIR70" s="1002"/>
      <c r="OIS70" s="1002"/>
      <c r="OIT70" s="1002"/>
      <c r="OIU70" s="1002"/>
      <c r="OIV70" s="1002"/>
      <c r="OIW70" s="1002"/>
      <c r="OIX70" s="1002"/>
      <c r="OIY70" s="1002"/>
      <c r="OIZ70" s="1002"/>
      <c r="OJA70" s="1002"/>
      <c r="OJB70" s="1002"/>
      <c r="OJC70" s="1002"/>
      <c r="OJD70" s="1002"/>
      <c r="OJE70" s="1002"/>
      <c r="OJF70" s="1002"/>
      <c r="OJG70" s="1002"/>
      <c r="OJH70" s="1002"/>
      <c r="OJI70" s="1002"/>
      <c r="OJJ70" s="1002"/>
      <c r="OJK70" s="1002"/>
      <c r="OJL70" s="1002"/>
      <c r="OJM70" s="1002"/>
      <c r="OJN70" s="1002"/>
      <c r="OJO70" s="1002"/>
      <c r="OJP70" s="1002"/>
      <c r="OJQ70" s="1002"/>
      <c r="OJR70" s="1002"/>
      <c r="OJS70" s="1002"/>
      <c r="OJT70" s="1002"/>
      <c r="OJU70" s="1002"/>
      <c r="OJV70" s="1002"/>
      <c r="OJW70" s="1002"/>
      <c r="OJX70" s="1002"/>
      <c r="OJY70" s="1002"/>
      <c r="OJZ70" s="1002"/>
      <c r="OKA70" s="1002"/>
      <c r="OKB70" s="1002"/>
      <c r="OKC70" s="1002"/>
      <c r="OKD70" s="1002"/>
      <c r="OKE70" s="1002"/>
      <c r="OKF70" s="1002"/>
      <c r="OKG70" s="1002"/>
      <c r="OKH70" s="1002"/>
      <c r="OKI70" s="1002"/>
      <c r="OKJ70" s="1002"/>
      <c r="OKK70" s="1002"/>
      <c r="OKL70" s="1002"/>
      <c r="OKM70" s="1002"/>
      <c r="OKN70" s="1002"/>
      <c r="OKO70" s="1002"/>
      <c r="OKP70" s="1002"/>
      <c r="OKQ70" s="1002"/>
      <c r="OKR70" s="1002"/>
      <c r="OKS70" s="1002"/>
      <c r="OKT70" s="1002"/>
      <c r="OKU70" s="1002"/>
      <c r="OKV70" s="1002"/>
      <c r="OKW70" s="1002"/>
      <c r="OKX70" s="1002"/>
      <c r="OKY70" s="1002"/>
      <c r="OKZ70" s="1002"/>
      <c r="OLA70" s="1002"/>
      <c r="OLB70" s="1002"/>
      <c r="OLC70" s="1002"/>
      <c r="OLD70" s="1002"/>
      <c r="OLE70" s="1002"/>
      <c r="OLF70" s="1002"/>
      <c r="OLG70" s="1002"/>
      <c r="OLH70" s="1002"/>
      <c r="OLI70" s="1002"/>
      <c r="OLJ70" s="1002"/>
      <c r="OLK70" s="1002"/>
      <c r="OLL70" s="1002"/>
      <c r="OLM70" s="1002"/>
      <c r="OLN70" s="1002"/>
      <c r="OLO70" s="1002"/>
      <c r="OLP70" s="1002"/>
      <c r="OLQ70" s="1002"/>
      <c r="OLR70" s="1002"/>
      <c r="OLS70" s="1002"/>
      <c r="OLT70" s="1002"/>
      <c r="OLU70" s="1002"/>
      <c r="OLV70" s="1002"/>
      <c r="OLW70" s="1002"/>
      <c r="OLX70" s="1002"/>
      <c r="OLY70" s="1002"/>
      <c r="OLZ70" s="1002"/>
      <c r="OMA70" s="1002"/>
      <c r="OMB70" s="1002"/>
      <c r="OMC70" s="1002"/>
      <c r="OMD70" s="1002"/>
      <c r="OME70" s="1002"/>
      <c r="OMF70" s="1002"/>
      <c r="OMG70" s="1002"/>
      <c r="OMH70" s="1002"/>
      <c r="OMI70" s="1002"/>
      <c r="OMJ70" s="1002"/>
      <c r="OMK70" s="1002"/>
      <c r="OML70" s="1002"/>
      <c r="OMM70" s="1002"/>
      <c r="OMN70" s="1002"/>
      <c r="OMO70" s="1002"/>
      <c r="OMP70" s="1002"/>
      <c r="OMQ70" s="1002"/>
      <c r="OMR70" s="1002"/>
      <c r="OMS70" s="1002"/>
      <c r="OMT70" s="1002"/>
      <c r="OMU70" s="1002"/>
      <c r="OMV70" s="1002"/>
      <c r="OMW70" s="1002"/>
      <c r="OMX70" s="1002"/>
      <c r="OMY70" s="1002"/>
      <c r="OMZ70" s="1002"/>
      <c r="ONA70" s="1002"/>
      <c r="ONB70" s="1002"/>
      <c r="ONC70" s="1002"/>
      <c r="OND70" s="1002"/>
      <c r="ONE70" s="1002"/>
      <c r="ONF70" s="1002"/>
      <c r="ONG70" s="1002"/>
      <c r="ONH70" s="1002"/>
      <c r="ONI70" s="1002"/>
      <c r="ONJ70" s="1002"/>
      <c r="ONK70" s="1002"/>
      <c r="ONL70" s="1002"/>
      <c r="ONM70" s="1002"/>
      <c r="ONN70" s="1002"/>
      <c r="ONO70" s="1002"/>
      <c r="ONP70" s="1002"/>
      <c r="ONQ70" s="1002"/>
      <c r="ONR70" s="1002"/>
      <c r="ONS70" s="1002"/>
      <c r="ONT70" s="1002"/>
      <c r="ONU70" s="1002"/>
      <c r="ONV70" s="1002"/>
      <c r="ONW70" s="1002"/>
      <c r="ONX70" s="1002"/>
      <c r="ONY70" s="1002"/>
      <c r="ONZ70" s="1002"/>
      <c r="OOA70" s="1002"/>
      <c r="OOB70" s="1002"/>
      <c r="OOC70" s="1002"/>
      <c r="OOD70" s="1002"/>
      <c r="OOE70" s="1002"/>
      <c r="OOF70" s="1002"/>
      <c r="OOG70" s="1002"/>
      <c r="OOH70" s="1002"/>
      <c r="OOI70" s="1002"/>
      <c r="OOJ70" s="1002"/>
      <c r="OOK70" s="1002"/>
      <c r="OOL70" s="1002"/>
      <c r="OOM70" s="1002"/>
      <c r="OON70" s="1002"/>
      <c r="OOO70" s="1002"/>
      <c r="OOP70" s="1002"/>
      <c r="OOQ70" s="1002"/>
      <c r="OOR70" s="1002"/>
      <c r="OOS70" s="1002"/>
      <c r="OOT70" s="1002"/>
      <c r="OOU70" s="1002"/>
      <c r="OOV70" s="1002"/>
      <c r="OOW70" s="1002"/>
      <c r="OOX70" s="1002"/>
      <c r="OOY70" s="1002"/>
      <c r="OOZ70" s="1002"/>
      <c r="OPA70" s="1002"/>
      <c r="OPB70" s="1002"/>
      <c r="OPC70" s="1002"/>
      <c r="OPD70" s="1002"/>
      <c r="OPE70" s="1002"/>
      <c r="OPF70" s="1002"/>
      <c r="OPG70" s="1002"/>
      <c r="OPH70" s="1002"/>
      <c r="OPI70" s="1002"/>
      <c r="OPJ70" s="1002"/>
      <c r="OPK70" s="1002"/>
      <c r="OPL70" s="1002"/>
      <c r="OPM70" s="1002"/>
      <c r="OPN70" s="1002"/>
      <c r="OPO70" s="1002"/>
      <c r="OPP70" s="1002"/>
      <c r="OPQ70" s="1002"/>
      <c r="OPR70" s="1002"/>
      <c r="OPS70" s="1002"/>
      <c r="OPT70" s="1002"/>
      <c r="OPU70" s="1002"/>
      <c r="OPV70" s="1002"/>
      <c r="OPW70" s="1002"/>
      <c r="OPX70" s="1002"/>
      <c r="OPY70" s="1002"/>
      <c r="OPZ70" s="1002"/>
      <c r="OQA70" s="1002"/>
      <c r="OQB70" s="1002"/>
      <c r="OQC70" s="1002"/>
      <c r="OQD70" s="1002"/>
      <c r="OQE70" s="1002"/>
      <c r="OQF70" s="1002"/>
      <c r="OQG70" s="1002"/>
      <c r="OQH70" s="1002"/>
      <c r="OQI70" s="1002"/>
      <c r="OQJ70" s="1002"/>
      <c r="OQK70" s="1002"/>
      <c r="OQL70" s="1002"/>
      <c r="OQM70" s="1002"/>
      <c r="OQN70" s="1002"/>
      <c r="OQO70" s="1002"/>
      <c r="OQP70" s="1002"/>
      <c r="OQQ70" s="1002"/>
      <c r="OQR70" s="1002"/>
      <c r="OQS70" s="1002"/>
      <c r="OQT70" s="1002"/>
      <c r="OQU70" s="1002"/>
      <c r="OQV70" s="1002"/>
      <c r="OQW70" s="1002"/>
      <c r="OQX70" s="1002"/>
      <c r="OQY70" s="1002"/>
      <c r="OQZ70" s="1002"/>
      <c r="ORA70" s="1002"/>
      <c r="ORB70" s="1002"/>
      <c r="ORC70" s="1002"/>
      <c r="ORD70" s="1002"/>
      <c r="ORE70" s="1002"/>
      <c r="ORF70" s="1002"/>
      <c r="ORG70" s="1002"/>
      <c r="ORH70" s="1002"/>
      <c r="ORI70" s="1002"/>
      <c r="ORJ70" s="1002"/>
      <c r="ORK70" s="1002"/>
      <c r="ORL70" s="1002"/>
      <c r="ORM70" s="1002"/>
      <c r="ORN70" s="1002"/>
      <c r="ORO70" s="1002"/>
      <c r="ORP70" s="1002"/>
      <c r="ORQ70" s="1002"/>
      <c r="ORR70" s="1002"/>
      <c r="ORS70" s="1002"/>
      <c r="ORT70" s="1002"/>
      <c r="ORU70" s="1002"/>
      <c r="ORV70" s="1002"/>
      <c r="ORW70" s="1002"/>
      <c r="ORX70" s="1002"/>
      <c r="ORY70" s="1002"/>
      <c r="ORZ70" s="1002"/>
      <c r="OSA70" s="1002"/>
      <c r="OSB70" s="1002"/>
      <c r="OSC70" s="1002"/>
      <c r="OSD70" s="1002"/>
      <c r="OSE70" s="1002"/>
      <c r="OSF70" s="1002"/>
      <c r="OSG70" s="1002"/>
      <c r="OSH70" s="1002"/>
      <c r="OSI70" s="1002"/>
      <c r="OSJ70" s="1002"/>
      <c r="OSK70" s="1002"/>
      <c r="OSL70" s="1002"/>
      <c r="OSM70" s="1002"/>
      <c r="OSN70" s="1002"/>
      <c r="OSO70" s="1002"/>
      <c r="OSP70" s="1002"/>
      <c r="OSQ70" s="1002"/>
      <c r="OSR70" s="1002"/>
      <c r="OSS70" s="1002"/>
      <c r="OST70" s="1002"/>
      <c r="OSU70" s="1002"/>
      <c r="OSV70" s="1002"/>
      <c r="OSW70" s="1002"/>
      <c r="OSX70" s="1002"/>
      <c r="OSY70" s="1002"/>
      <c r="OSZ70" s="1002"/>
      <c r="OTA70" s="1002"/>
      <c r="OTB70" s="1002"/>
      <c r="OTC70" s="1002"/>
      <c r="OTD70" s="1002"/>
      <c r="OTE70" s="1002"/>
      <c r="OTF70" s="1002"/>
      <c r="OTG70" s="1002"/>
      <c r="OTH70" s="1002"/>
      <c r="OTI70" s="1002"/>
      <c r="OTJ70" s="1002"/>
      <c r="OTK70" s="1002"/>
      <c r="OTL70" s="1002"/>
      <c r="OTM70" s="1002"/>
      <c r="OTN70" s="1002"/>
      <c r="OTO70" s="1002"/>
      <c r="OTP70" s="1002"/>
      <c r="OTQ70" s="1002"/>
      <c r="OTR70" s="1002"/>
      <c r="OTS70" s="1002"/>
      <c r="OTT70" s="1002"/>
      <c r="OTU70" s="1002"/>
      <c r="OTV70" s="1002"/>
      <c r="OTW70" s="1002"/>
      <c r="OTX70" s="1002"/>
      <c r="OTY70" s="1002"/>
      <c r="OTZ70" s="1002"/>
      <c r="OUA70" s="1002"/>
      <c r="OUB70" s="1002"/>
      <c r="OUC70" s="1002"/>
      <c r="OUD70" s="1002"/>
      <c r="OUE70" s="1002"/>
      <c r="OUF70" s="1002"/>
      <c r="OUG70" s="1002"/>
      <c r="OUH70" s="1002"/>
      <c r="OUI70" s="1002"/>
      <c r="OUJ70" s="1002"/>
      <c r="OUK70" s="1002"/>
      <c r="OUL70" s="1002"/>
      <c r="OUM70" s="1002"/>
      <c r="OUN70" s="1002"/>
      <c r="OUO70" s="1002"/>
      <c r="OUP70" s="1002"/>
      <c r="OUQ70" s="1002"/>
      <c r="OUR70" s="1002"/>
      <c r="OUS70" s="1002"/>
      <c r="OUT70" s="1002"/>
      <c r="OUU70" s="1002"/>
      <c r="OUV70" s="1002"/>
      <c r="OUW70" s="1002"/>
      <c r="OUX70" s="1002"/>
      <c r="OUY70" s="1002"/>
      <c r="OUZ70" s="1002"/>
      <c r="OVA70" s="1002"/>
      <c r="OVB70" s="1002"/>
      <c r="OVC70" s="1002"/>
      <c r="OVD70" s="1002"/>
      <c r="OVE70" s="1002"/>
      <c r="OVF70" s="1002"/>
      <c r="OVG70" s="1002"/>
      <c r="OVH70" s="1002"/>
      <c r="OVI70" s="1002"/>
      <c r="OVJ70" s="1002"/>
      <c r="OVK70" s="1002"/>
      <c r="OVL70" s="1002"/>
      <c r="OVM70" s="1002"/>
      <c r="OVN70" s="1002"/>
      <c r="OVO70" s="1002"/>
      <c r="OVP70" s="1002"/>
      <c r="OVQ70" s="1002"/>
      <c r="OVR70" s="1002"/>
      <c r="OVS70" s="1002"/>
      <c r="OVT70" s="1002"/>
      <c r="OVU70" s="1002"/>
      <c r="OVV70" s="1002"/>
      <c r="OVW70" s="1002"/>
      <c r="OVX70" s="1002"/>
      <c r="OVY70" s="1002"/>
      <c r="OVZ70" s="1002"/>
      <c r="OWA70" s="1002"/>
      <c r="OWB70" s="1002"/>
      <c r="OWC70" s="1002"/>
      <c r="OWD70" s="1002"/>
      <c r="OWE70" s="1002"/>
      <c r="OWF70" s="1002"/>
      <c r="OWG70" s="1002"/>
      <c r="OWH70" s="1002"/>
      <c r="OWI70" s="1002"/>
      <c r="OWJ70" s="1002"/>
      <c r="OWK70" s="1002"/>
      <c r="OWL70" s="1002"/>
      <c r="OWM70" s="1002"/>
      <c r="OWN70" s="1002"/>
      <c r="OWO70" s="1002"/>
      <c r="OWP70" s="1002"/>
      <c r="OWQ70" s="1002"/>
      <c r="OWR70" s="1002"/>
      <c r="OWS70" s="1002"/>
      <c r="OWT70" s="1002"/>
      <c r="OWU70" s="1002"/>
      <c r="OWV70" s="1002"/>
      <c r="OWW70" s="1002"/>
      <c r="OWX70" s="1002"/>
      <c r="OWY70" s="1002"/>
      <c r="OWZ70" s="1002"/>
      <c r="OXA70" s="1002"/>
      <c r="OXB70" s="1002"/>
      <c r="OXC70" s="1002"/>
      <c r="OXD70" s="1002"/>
      <c r="OXE70" s="1002"/>
      <c r="OXF70" s="1002"/>
      <c r="OXG70" s="1002"/>
      <c r="OXH70" s="1002"/>
      <c r="OXI70" s="1002"/>
      <c r="OXJ70" s="1002"/>
      <c r="OXK70" s="1002"/>
      <c r="OXL70" s="1002"/>
      <c r="OXM70" s="1002"/>
      <c r="OXN70" s="1002"/>
      <c r="OXO70" s="1002"/>
      <c r="OXP70" s="1002"/>
      <c r="OXQ70" s="1002"/>
      <c r="OXR70" s="1002"/>
      <c r="OXS70" s="1002"/>
      <c r="OXT70" s="1002"/>
      <c r="OXU70" s="1002"/>
      <c r="OXV70" s="1002"/>
      <c r="OXW70" s="1002"/>
      <c r="OXX70" s="1002"/>
      <c r="OXY70" s="1002"/>
      <c r="OXZ70" s="1002"/>
      <c r="OYA70" s="1002"/>
      <c r="OYB70" s="1002"/>
      <c r="OYC70" s="1002"/>
      <c r="OYD70" s="1002"/>
      <c r="OYE70" s="1002"/>
      <c r="OYF70" s="1002"/>
      <c r="OYG70" s="1002"/>
      <c r="OYH70" s="1002"/>
      <c r="OYI70" s="1002"/>
      <c r="OYJ70" s="1002"/>
      <c r="OYK70" s="1002"/>
      <c r="OYL70" s="1002"/>
      <c r="OYM70" s="1002"/>
      <c r="OYN70" s="1002"/>
      <c r="OYO70" s="1002"/>
      <c r="OYP70" s="1002"/>
      <c r="OYQ70" s="1002"/>
      <c r="OYR70" s="1002"/>
      <c r="OYS70" s="1002"/>
      <c r="OYT70" s="1002"/>
      <c r="OYU70" s="1002"/>
      <c r="OYV70" s="1002"/>
      <c r="OYW70" s="1002"/>
      <c r="OYX70" s="1002"/>
      <c r="OYY70" s="1002"/>
      <c r="OYZ70" s="1002"/>
      <c r="OZA70" s="1002"/>
      <c r="OZB70" s="1002"/>
      <c r="OZC70" s="1002"/>
      <c r="OZD70" s="1002"/>
      <c r="OZE70" s="1002"/>
      <c r="OZF70" s="1002"/>
      <c r="OZG70" s="1002"/>
      <c r="OZH70" s="1002"/>
      <c r="OZI70" s="1002"/>
      <c r="OZJ70" s="1002"/>
      <c r="OZK70" s="1002"/>
      <c r="OZL70" s="1002"/>
      <c r="OZM70" s="1002"/>
      <c r="OZN70" s="1002"/>
      <c r="OZO70" s="1002"/>
      <c r="OZP70" s="1002"/>
      <c r="OZQ70" s="1002"/>
      <c r="OZR70" s="1002"/>
      <c r="OZS70" s="1002"/>
      <c r="OZT70" s="1002"/>
      <c r="OZU70" s="1002"/>
      <c r="OZV70" s="1002"/>
      <c r="OZW70" s="1002"/>
      <c r="OZX70" s="1002"/>
      <c r="OZY70" s="1002"/>
      <c r="OZZ70" s="1002"/>
      <c r="PAA70" s="1002"/>
      <c r="PAB70" s="1002"/>
      <c r="PAC70" s="1002"/>
      <c r="PAD70" s="1002"/>
      <c r="PAE70" s="1002"/>
      <c r="PAF70" s="1002"/>
      <c r="PAG70" s="1002"/>
      <c r="PAH70" s="1002"/>
      <c r="PAI70" s="1002"/>
      <c r="PAJ70" s="1002"/>
      <c r="PAK70" s="1002"/>
      <c r="PAL70" s="1002"/>
      <c r="PAM70" s="1002"/>
      <c r="PAN70" s="1002"/>
      <c r="PAO70" s="1002"/>
      <c r="PAP70" s="1002"/>
      <c r="PAQ70" s="1002"/>
      <c r="PAR70" s="1002"/>
      <c r="PAS70" s="1002"/>
      <c r="PAT70" s="1002"/>
      <c r="PAU70" s="1002"/>
      <c r="PAV70" s="1002"/>
      <c r="PAW70" s="1002"/>
      <c r="PAX70" s="1002"/>
      <c r="PAY70" s="1002"/>
      <c r="PAZ70" s="1002"/>
      <c r="PBA70" s="1002"/>
      <c r="PBB70" s="1002"/>
      <c r="PBC70" s="1002"/>
      <c r="PBD70" s="1002"/>
      <c r="PBE70" s="1002"/>
      <c r="PBF70" s="1002"/>
      <c r="PBG70" s="1002"/>
      <c r="PBH70" s="1002"/>
      <c r="PBI70" s="1002"/>
      <c r="PBJ70" s="1002"/>
      <c r="PBK70" s="1002"/>
      <c r="PBL70" s="1002"/>
      <c r="PBM70" s="1002"/>
      <c r="PBN70" s="1002"/>
      <c r="PBO70" s="1002"/>
      <c r="PBP70" s="1002"/>
      <c r="PBQ70" s="1002"/>
      <c r="PBR70" s="1002"/>
      <c r="PBS70" s="1002"/>
      <c r="PBT70" s="1002"/>
      <c r="PBU70" s="1002"/>
      <c r="PBV70" s="1002"/>
      <c r="PBW70" s="1002"/>
      <c r="PBX70" s="1002"/>
      <c r="PBY70" s="1002"/>
      <c r="PBZ70" s="1002"/>
      <c r="PCA70" s="1002"/>
      <c r="PCB70" s="1002"/>
      <c r="PCC70" s="1002"/>
      <c r="PCD70" s="1002"/>
      <c r="PCE70" s="1002"/>
      <c r="PCF70" s="1002"/>
      <c r="PCG70" s="1002"/>
      <c r="PCH70" s="1002"/>
      <c r="PCI70" s="1002"/>
      <c r="PCJ70" s="1002"/>
      <c r="PCK70" s="1002"/>
      <c r="PCL70" s="1002"/>
      <c r="PCM70" s="1002"/>
      <c r="PCN70" s="1002"/>
      <c r="PCO70" s="1002"/>
      <c r="PCP70" s="1002"/>
      <c r="PCQ70" s="1002"/>
      <c r="PCR70" s="1002"/>
      <c r="PCS70" s="1002"/>
      <c r="PCT70" s="1002"/>
      <c r="PCU70" s="1002"/>
      <c r="PCV70" s="1002"/>
      <c r="PCW70" s="1002"/>
      <c r="PCX70" s="1002"/>
      <c r="PCY70" s="1002"/>
      <c r="PCZ70" s="1002"/>
      <c r="PDA70" s="1002"/>
      <c r="PDB70" s="1002"/>
      <c r="PDC70" s="1002"/>
      <c r="PDD70" s="1002"/>
      <c r="PDE70" s="1002"/>
      <c r="PDF70" s="1002"/>
      <c r="PDG70" s="1002"/>
      <c r="PDH70" s="1002"/>
      <c r="PDI70" s="1002"/>
      <c r="PDJ70" s="1002"/>
      <c r="PDK70" s="1002"/>
      <c r="PDL70" s="1002"/>
      <c r="PDM70" s="1002"/>
      <c r="PDN70" s="1002"/>
      <c r="PDO70" s="1002"/>
      <c r="PDP70" s="1002"/>
      <c r="PDQ70" s="1002"/>
      <c r="PDR70" s="1002"/>
      <c r="PDS70" s="1002"/>
      <c r="PDT70" s="1002"/>
      <c r="PDU70" s="1002"/>
      <c r="PDV70" s="1002"/>
      <c r="PDW70" s="1002"/>
      <c r="PDX70" s="1002"/>
      <c r="PDY70" s="1002"/>
      <c r="PDZ70" s="1002"/>
      <c r="PEA70" s="1002"/>
      <c r="PEB70" s="1002"/>
      <c r="PEC70" s="1002"/>
      <c r="PED70" s="1002"/>
      <c r="PEE70" s="1002"/>
      <c r="PEF70" s="1002"/>
      <c r="PEG70" s="1002"/>
      <c r="PEH70" s="1002"/>
      <c r="PEI70" s="1002"/>
      <c r="PEJ70" s="1002"/>
      <c r="PEK70" s="1002"/>
      <c r="PEL70" s="1002"/>
      <c r="PEM70" s="1002"/>
      <c r="PEN70" s="1002"/>
      <c r="PEO70" s="1002"/>
      <c r="PEP70" s="1002"/>
      <c r="PEQ70" s="1002"/>
      <c r="PER70" s="1002"/>
      <c r="PES70" s="1002"/>
      <c r="PET70" s="1002"/>
      <c r="PEU70" s="1002"/>
      <c r="PEV70" s="1002"/>
      <c r="PEW70" s="1002"/>
      <c r="PEX70" s="1002"/>
      <c r="PEY70" s="1002"/>
      <c r="PEZ70" s="1002"/>
      <c r="PFA70" s="1002"/>
      <c r="PFB70" s="1002"/>
      <c r="PFC70" s="1002"/>
      <c r="PFD70" s="1002"/>
      <c r="PFE70" s="1002"/>
      <c r="PFF70" s="1002"/>
      <c r="PFG70" s="1002"/>
      <c r="PFH70" s="1002"/>
      <c r="PFI70" s="1002"/>
      <c r="PFJ70" s="1002"/>
      <c r="PFK70" s="1002"/>
      <c r="PFL70" s="1002"/>
      <c r="PFM70" s="1002"/>
      <c r="PFN70" s="1002"/>
      <c r="PFO70" s="1002"/>
      <c r="PFP70" s="1002"/>
      <c r="PFQ70" s="1002"/>
      <c r="PFR70" s="1002"/>
      <c r="PFS70" s="1002"/>
      <c r="PFT70" s="1002"/>
      <c r="PFU70" s="1002"/>
      <c r="PFV70" s="1002"/>
      <c r="PFW70" s="1002"/>
      <c r="PFX70" s="1002"/>
      <c r="PFY70" s="1002"/>
      <c r="PFZ70" s="1002"/>
      <c r="PGA70" s="1002"/>
      <c r="PGB70" s="1002"/>
      <c r="PGC70" s="1002"/>
      <c r="PGD70" s="1002"/>
      <c r="PGE70" s="1002"/>
      <c r="PGF70" s="1002"/>
      <c r="PGG70" s="1002"/>
      <c r="PGH70" s="1002"/>
      <c r="PGI70" s="1002"/>
      <c r="PGJ70" s="1002"/>
      <c r="PGK70" s="1002"/>
      <c r="PGL70" s="1002"/>
      <c r="PGM70" s="1002"/>
      <c r="PGN70" s="1002"/>
      <c r="PGO70" s="1002"/>
      <c r="PGP70" s="1002"/>
      <c r="PGQ70" s="1002"/>
      <c r="PGR70" s="1002"/>
      <c r="PGS70" s="1002"/>
      <c r="PGT70" s="1002"/>
      <c r="PGU70" s="1002"/>
      <c r="PGV70" s="1002"/>
      <c r="PGW70" s="1002"/>
      <c r="PGX70" s="1002"/>
      <c r="PGY70" s="1002"/>
      <c r="PGZ70" s="1002"/>
      <c r="PHA70" s="1002"/>
      <c r="PHB70" s="1002"/>
      <c r="PHC70" s="1002"/>
      <c r="PHD70" s="1002"/>
      <c r="PHE70" s="1002"/>
      <c r="PHF70" s="1002"/>
      <c r="PHG70" s="1002"/>
      <c r="PHH70" s="1002"/>
      <c r="PHI70" s="1002"/>
      <c r="PHJ70" s="1002"/>
      <c r="PHK70" s="1002"/>
      <c r="PHL70" s="1002"/>
      <c r="PHM70" s="1002"/>
      <c r="PHN70" s="1002"/>
      <c r="PHO70" s="1002"/>
      <c r="PHP70" s="1002"/>
      <c r="PHQ70" s="1002"/>
      <c r="PHR70" s="1002"/>
      <c r="PHS70" s="1002"/>
      <c r="PHT70" s="1002"/>
      <c r="PHU70" s="1002"/>
      <c r="PHV70" s="1002"/>
      <c r="PHW70" s="1002"/>
      <c r="PHX70" s="1002"/>
      <c r="PHY70" s="1002"/>
      <c r="PHZ70" s="1002"/>
      <c r="PIA70" s="1002"/>
      <c r="PIB70" s="1002"/>
      <c r="PIC70" s="1002"/>
      <c r="PID70" s="1002"/>
      <c r="PIE70" s="1002"/>
      <c r="PIF70" s="1002"/>
      <c r="PIG70" s="1002"/>
      <c r="PIH70" s="1002"/>
      <c r="PII70" s="1002"/>
      <c r="PIJ70" s="1002"/>
      <c r="PIK70" s="1002"/>
      <c r="PIL70" s="1002"/>
      <c r="PIM70" s="1002"/>
      <c r="PIN70" s="1002"/>
      <c r="PIO70" s="1002"/>
      <c r="PIP70" s="1002"/>
      <c r="PIQ70" s="1002"/>
      <c r="PIR70" s="1002"/>
      <c r="PIS70" s="1002"/>
      <c r="PIT70" s="1002"/>
      <c r="PIU70" s="1002"/>
      <c r="PIV70" s="1002"/>
      <c r="PIW70" s="1002"/>
      <c r="PIX70" s="1002"/>
      <c r="PIY70" s="1002"/>
      <c r="PIZ70" s="1002"/>
      <c r="PJA70" s="1002"/>
      <c r="PJB70" s="1002"/>
      <c r="PJC70" s="1002"/>
      <c r="PJD70" s="1002"/>
      <c r="PJE70" s="1002"/>
      <c r="PJF70" s="1002"/>
      <c r="PJG70" s="1002"/>
      <c r="PJH70" s="1002"/>
      <c r="PJI70" s="1002"/>
      <c r="PJJ70" s="1002"/>
      <c r="PJK70" s="1002"/>
      <c r="PJL70" s="1002"/>
      <c r="PJM70" s="1002"/>
      <c r="PJN70" s="1002"/>
      <c r="PJO70" s="1002"/>
      <c r="PJP70" s="1002"/>
      <c r="PJQ70" s="1002"/>
      <c r="PJR70" s="1002"/>
      <c r="PJS70" s="1002"/>
      <c r="PJT70" s="1002"/>
      <c r="PJU70" s="1002"/>
      <c r="PJV70" s="1002"/>
      <c r="PJW70" s="1002"/>
      <c r="PJX70" s="1002"/>
      <c r="PJY70" s="1002"/>
      <c r="PJZ70" s="1002"/>
      <c r="PKA70" s="1002"/>
      <c r="PKB70" s="1002"/>
      <c r="PKC70" s="1002"/>
      <c r="PKD70" s="1002"/>
      <c r="PKE70" s="1002"/>
      <c r="PKF70" s="1002"/>
      <c r="PKG70" s="1002"/>
      <c r="PKH70" s="1002"/>
      <c r="PKI70" s="1002"/>
      <c r="PKJ70" s="1002"/>
      <c r="PKK70" s="1002"/>
      <c r="PKL70" s="1002"/>
      <c r="PKM70" s="1002"/>
      <c r="PKN70" s="1002"/>
      <c r="PKO70" s="1002"/>
      <c r="PKP70" s="1002"/>
      <c r="PKQ70" s="1002"/>
      <c r="PKR70" s="1002"/>
      <c r="PKS70" s="1002"/>
      <c r="PKT70" s="1002"/>
      <c r="PKU70" s="1002"/>
      <c r="PKV70" s="1002"/>
      <c r="PKW70" s="1002"/>
      <c r="PKX70" s="1002"/>
      <c r="PKY70" s="1002"/>
      <c r="PKZ70" s="1002"/>
      <c r="PLA70" s="1002"/>
      <c r="PLB70" s="1002"/>
      <c r="PLC70" s="1002"/>
      <c r="PLD70" s="1002"/>
      <c r="PLE70" s="1002"/>
      <c r="PLF70" s="1002"/>
      <c r="PLG70" s="1002"/>
      <c r="PLH70" s="1002"/>
      <c r="PLI70" s="1002"/>
      <c r="PLJ70" s="1002"/>
      <c r="PLK70" s="1002"/>
      <c r="PLL70" s="1002"/>
      <c r="PLM70" s="1002"/>
      <c r="PLN70" s="1002"/>
      <c r="PLO70" s="1002"/>
      <c r="PLP70" s="1002"/>
      <c r="PLQ70" s="1002"/>
      <c r="PLR70" s="1002"/>
      <c r="PLS70" s="1002"/>
      <c r="PLT70" s="1002"/>
      <c r="PLU70" s="1002"/>
      <c r="PLV70" s="1002"/>
      <c r="PLW70" s="1002"/>
      <c r="PLX70" s="1002"/>
      <c r="PLY70" s="1002"/>
      <c r="PLZ70" s="1002"/>
      <c r="PMA70" s="1002"/>
      <c r="PMB70" s="1002"/>
      <c r="PMC70" s="1002"/>
      <c r="PMD70" s="1002"/>
      <c r="PME70" s="1002"/>
      <c r="PMF70" s="1002"/>
      <c r="PMG70" s="1002"/>
      <c r="PMH70" s="1002"/>
      <c r="PMI70" s="1002"/>
      <c r="PMJ70" s="1002"/>
      <c r="PMK70" s="1002"/>
      <c r="PML70" s="1002"/>
      <c r="PMM70" s="1002"/>
      <c r="PMN70" s="1002"/>
      <c r="PMO70" s="1002"/>
      <c r="PMP70" s="1002"/>
      <c r="PMQ70" s="1002"/>
      <c r="PMR70" s="1002"/>
      <c r="PMS70" s="1002"/>
      <c r="PMT70" s="1002"/>
      <c r="PMU70" s="1002"/>
      <c r="PMV70" s="1002"/>
      <c r="PMW70" s="1002"/>
      <c r="PMX70" s="1002"/>
      <c r="PMY70" s="1002"/>
      <c r="PMZ70" s="1002"/>
      <c r="PNA70" s="1002"/>
      <c r="PNB70" s="1002"/>
      <c r="PNC70" s="1002"/>
      <c r="PND70" s="1002"/>
      <c r="PNE70" s="1002"/>
      <c r="PNF70" s="1002"/>
      <c r="PNG70" s="1002"/>
      <c r="PNH70" s="1002"/>
      <c r="PNI70" s="1002"/>
      <c r="PNJ70" s="1002"/>
      <c r="PNK70" s="1002"/>
      <c r="PNL70" s="1002"/>
      <c r="PNM70" s="1002"/>
      <c r="PNN70" s="1002"/>
      <c r="PNO70" s="1002"/>
      <c r="PNP70" s="1002"/>
      <c r="PNQ70" s="1002"/>
      <c r="PNR70" s="1002"/>
      <c r="PNS70" s="1002"/>
      <c r="PNT70" s="1002"/>
      <c r="PNU70" s="1002"/>
      <c r="PNV70" s="1002"/>
      <c r="PNW70" s="1002"/>
      <c r="PNX70" s="1002"/>
      <c r="PNY70" s="1002"/>
      <c r="PNZ70" s="1002"/>
      <c r="POA70" s="1002"/>
      <c r="POB70" s="1002"/>
      <c r="POC70" s="1002"/>
      <c r="POD70" s="1002"/>
      <c r="POE70" s="1002"/>
      <c r="POF70" s="1002"/>
      <c r="POG70" s="1002"/>
      <c r="POH70" s="1002"/>
      <c r="POI70" s="1002"/>
      <c r="POJ70" s="1002"/>
      <c r="POK70" s="1002"/>
      <c r="POL70" s="1002"/>
      <c r="POM70" s="1002"/>
      <c r="PON70" s="1002"/>
      <c r="POO70" s="1002"/>
      <c r="POP70" s="1002"/>
      <c r="POQ70" s="1002"/>
      <c r="POR70" s="1002"/>
      <c r="POS70" s="1002"/>
      <c r="POT70" s="1002"/>
      <c r="POU70" s="1002"/>
      <c r="POV70" s="1002"/>
      <c r="POW70" s="1002"/>
      <c r="POX70" s="1002"/>
      <c r="POY70" s="1002"/>
      <c r="POZ70" s="1002"/>
      <c r="PPA70" s="1002"/>
      <c r="PPB70" s="1002"/>
      <c r="PPC70" s="1002"/>
      <c r="PPD70" s="1002"/>
      <c r="PPE70" s="1002"/>
      <c r="PPF70" s="1002"/>
      <c r="PPG70" s="1002"/>
      <c r="PPH70" s="1002"/>
      <c r="PPI70" s="1002"/>
      <c r="PPJ70" s="1002"/>
      <c r="PPK70" s="1002"/>
      <c r="PPL70" s="1002"/>
      <c r="PPM70" s="1002"/>
      <c r="PPN70" s="1002"/>
      <c r="PPO70" s="1002"/>
      <c r="PPP70" s="1002"/>
      <c r="PPQ70" s="1002"/>
      <c r="PPR70" s="1002"/>
      <c r="PPS70" s="1002"/>
      <c r="PPT70" s="1002"/>
      <c r="PPU70" s="1002"/>
      <c r="PPV70" s="1002"/>
      <c r="PPW70" s="1002"/>
      <c r="PPX70" s="1002"/>
      <c r="PPY70" s="1002"/>
      <c r="PPZ70" s="1002"/>
      <c r="PQA70" s="1002"/>
      <c r="PQB70" s="1002"/>
      <c r="PQC70" s="1002"/>
      <c r="PQD70" s="1002"/>
      <c r="PQE70" s="1002"/>
      <c r="PQF70" s="1002"/>
      <c r="PQG70" s="1002"/>
      <c r="PQH70" s="1002"/>
      <c r="PQI70" s="1002"/>
      <c r="PQJ70" s="1002"/>
      <c r="PQK70" s="1002"/>
      <c r="PQL70" s="1002"/>
      <c r="PQM70" s="1002"/>
      <c r="PQN70" s="1002"/>
      <c r="PQO70" s="1002"/>
      <c r="PQP70" s="1002"/>
      <c r="PQQ70" s="1002"/>
      <c r="PQR70" s="1002"/>
      <c r="PQS70" s="1002"/>
      <c r="PQT70" s="1002"/>
      <c r="PQU70" s="1002"/>
      <c r="PQV70" s="1002"/>
      <c r="PQW70" s="1002"/>
      <c r="PQX70" s="1002"/>
      <c r="PQY70" s="1002"/>
      <c r="PQZ70" s="1002"/>
      <c r="PRA70" s="1002"/>
      <c r="PRB70" s="1002"/>
      <c r="PRC70" s="1002"/>
      <c r="PRD70" s="1002"/>
      <c r="PRE70" s="1002"/>
      <c r="PRF70" s="1002"/>
      <c r="PRG70" s="1002"/>
      <c r="PRH70" s="1002"/>
      <c r="PRI70" s="1002"/>
      <c r="PRJ70" s="1002"/>
      <c r="PRK70" s="1002"/>
      <c r="PRL70" s="1002"/>
      <c r="PRM70" s="1002"/>
      <c r="PRN70" s="1002"/>
      <c r="PRO70" s="1002"/>
      <c r="PRP70" s="1002"/>
      <c r="PRQ70" s="1002"/>
      <c r="PRR70" s="1002"/>
      <c r="PRS70" s="1002"/>
      <c r="PRT70" s="1002"/>
      <c r="PRU70" s="1002"/>
      <c r="PRV70" s="1002"/>
      <c r="PRW70" s="1002"/>
      <c r="PRX70" s="1002"/>
      <c r="PRY70" s="1002"/>
      <c r="PRZ70" s="1002"/>
      <c r="PSA70" s="1002"/>
      <c r="PSB70" s="1002"/>
      <c r="PSC70" s="1002"/>
      <c r="PSD70" s="1002"/>
      <c r="PSE70" s="1002"/>
      <c r="PSF70" s="1002"/>
      <c r="PSG70" s="1002"/>
      <c r="PSH70" s="1002"/>
      <c r="PSI70" s="1002"/>
      <c r="PSJ70" s="1002"/>
      <c r="PSK70" s="1002"/>
      <c r="PSL70" s="1002"/>
      <c r="PSM70" s="1002"/>
      <c r="PSN70" s="1002"/>
      <c r="PSO70" s="1002"/>
      <c r="PSP70" s="1002"/>
      <c r="PSQ70" s="1002"/>
      <c r="PSR70" s="1002"/>
      <c r="PSS70" s="1002"/>
      <c r="PST70" s="1002"/>
      <c r="PSU70" s="1002"/>
      <c r="PSV70" s="1002"/>
      <c r="PSW70" s="1002"/>
      <c r="PSX70" s="1002"/>
      <c r="PSY70" s="1002"/>
      <c r="PSZ70" s="1002"/>
      <c r="PTA70" s="1002"/>
      <c r="PTB70" s="1002"/>
      <c r="PTC70" s="1002"/>
      <c r="PTD70" s="1002"/>
      <c r="PTE70" s="1002"/>
      <c r="PTF70" s="1002"/>
      <c r="PTG70" s="1002"/>
      <c r="PTH70" s="1002"/>
      <c r="PTI70" s="1002"/>
      <c r="PTJ70" s="1002"/>
      <c r="PTK70" s="1002"/>
      <c r="PTL70" s="1002"/>
      <c r="PTM70" s="1002"/>
      <c r="PTN70" s="1002"/>
      <c r="PTO70" s="1002"/>
      <c r="PTP70" s="1002"/>
      <c r="PTQ70" s="1002"/>
      <c r="PTR70" s="1002"/>
      <c r="PTS70" s="1002"/>
      <c r="PTT70" s="1002"/>
      <c r="PTU70" s="1002"/>
      <c r="PTV70" s="1002"/>
      <c r="PTW70" s="1002"/>
      <c r="PTX70" s="1002"/>
      <c r="PTY70" s="1002"/>
      <c r="PTZ70" s="1002"/>
      <c r="PUA70" s="1002"/>
      <c r="PUB70" s="1002"/>
      <c r="PUC70" s="1002"/>
      <c r="PUD70" s="1002"/>
      <c r="PUE70" s="1002"/>
      <c r="PUF70" s="1002"/>
      <c r="PUG70" s="1002"/>
      <c r="PUH70" s="1002"/>
      <c r="PUI70" s="1002"/>
      <c r="PUJ70" s="1002"/>
      <c r="PUK70" s="1002"/>
      <c r="PUL70" s="1002"/>
      <c r="PUM70" s="1002"/>
      <c r="PUN70" s="1002"/>
      <c r="PUO70" s="1002"/>
      <c r="PUP70" s="1002"/>
      <c r="PUQ70" s="1002"/>
      <c r="PUR70" s="1002"/>
      <c r="PUS70" s="1002"/>
      <c r="PUT70" s="1002"/>
      <c r="PUU70" s="1002"/>
      <c r="PUV70" s="1002"/>
      <c r="PUW70" s="1002"/>
      <c r="PUX70" s="1002"/>
      <c r="PUY70" s="1002"/>
      <c r="PUZ70" s="1002"/>
      <c r="PVA70" s="1002"/>
      <c r="PVB70" s="1002"/>
      <c r="PVC70" s="1002"/>
      <c r="PVD70" s="1002"/>
      <c r="PVE70" s="1002"/>
      <c r="PVF70" s="1002"/>
      <c r="PVG70" s="1002"/>
      <c r="PVH70" s="1002"/>
      <c r="PVI70" s="1002"/>
      <c r="PVJ70" s="1002"/>
      <c r="PVK70" s="1002"/>
      <c r="PVL70" s="1002"/>
      <c r="PVM70" s="1002"/>
      <c r="PVN70" s="1002"/>
      <c r="PVO70" s="1002"/>
      <c r="PVP70" s="1002"/>
      <c r="PVQ70" s="1002"/>
      <c r="PVR70" s="1002"/>
      <c r="PVS70" s="1002"/>
      <c r="PVT70" s="1002"/>
      <c r="PVU70" s="1002"/>
      <c r="PVV70" s="1002"/>
      <c r="PVW70" s="1002"/>
      <c r="PVX70" s="1002"/>
      <c r="PVY70" s="1002"/>
      <c r="PVZ70" s="1002"/>
      <c r="PWA70" s="1002"/>
      <c r="PWB70" s="1002"/>
      <c r="PWC70" s="1002"/>
      <c r="PWD70" s="1002"/>
      <c r="PWE70" s="1002"/>
      <c r="PWF70" s="1002"/>
      <c r="PWG70" s="1002"/>
      <c r="PWH70" s="1002"/>
      <c r="PWI70" s="1002"/>
      <c r="PWJ70" s="1002"/>
      <c r="PWK70" s="1002"/>
      <c r="PWL70" s="1002"/>
      <c r="PWM70" s="1002"/>
      <c r="PWN70" s="1002"/>
      <c r="PWO70" s="1002"/>
      <c r="PWP70" s="1002"/>
      <c r="PWQ70" s="1002"/>
      <c r="PWR70" s="1002"/>
      <c r="PWS70" s="1002"/>
      <c r="PWT70" s="1002"/>
      <c r="PWU70" s="1002"/>
      <c r="PWV70" s="1002"/>
      <c r="PWW70" s="1002"/>
      <c r="PWX70" s="1002"/>
      <c r="PWY70" s="1002"/>
      <c r="PWZ70" s="1002"/>
      <c r="PXA70" s="1002"/>
      <c r="PXB70" s="1002"/>
      <c r="PXC70" s="1002"/>
      <c r="PXD70" s="1002"/>
      <c r="PXE70" s="1002"/>
      <c r="PXF70" s="1002"/>
      <c r="PXG70" s="1002"/>
      <c r="PXH70" s="1002"/>
      <c r="PXI70" s="1002"/>
      <c r="PXJ70" s="1002"/>
      <c r="PXK70" s="1002"/>
      <c r="PXL70" s="1002"/>
      <c r="PXM70" s="1002"/>
      <c r="PXN70" s="1002"/>
      <c r="PXO70" s="1002"/>
      <c r="PXP70" s="1002"/>
      <c r="PXQ70" s="1002"/>
      <c r="PXR70" s="1002"/>
      <c r="PXS70" s="1002"/>
      <c r="PXT70" s="1002"/>
      <c r="PXU70" s="1002"/>
      <c r="PXV70" s="1002"/>
      <c r="PXW70" s="1002"/>
      <c r="PXX70" s="1002"/>
      <c r="PXY70" s="1002"/>
      <c r="PXZ70" s="1002"/>
      <c r="PYA70" s="1002"/>
      <c r="PYB70" s="1002"/>
      <c r="PYC70" s="1002"/>
      <c r="PYD70" s="1002"/>
      <c r="PYE70" s="1002"/>
      <c r="PYF70" s="1002"/>
      <c r="PYG70" s="1002"/>
      <c r="PYH70" s="1002"/>
      <c r="PYI70" s="1002"/>
      <c r="PYJ70" s="1002"/>
      <c r="PYK70" s="1002"/>
      <c r="PYL70" s="1002"/>
      <c r="PYM70" s="1002"/>
      <c r="PYN70" s="1002"/>
      <c r="PYO70" s="1002"/>
      <c r="PYP70" s="1002"/>
      <c r="PYQ70" s="1002"/>
      <c r="PYR70" s="1002"/>
      <c r="PYS70" s="1002"/>
      <c r="PYT70" s="1002"/>
      <c r="PYU70" s="1002"/>
      <c r="PYV70" s="1002"/>
      <c r="PYW70" s="1002"/>
      <c r="PYX70" s="1002"/>
      <c r="PYY70" s="1002"/>
      <c r="PYZ70" s="1002"/>
      <c r="PZA70" s="1002"/>
      <c r="PZB70" s="1002"/>
      <c r="PZC70" s="1002"/>
      <c r="PZD70" s="1002"/>
      <c r="PZE70" s="1002"/>
      <c r="PZF70" s="1002"/>
      <c r="PZG70" s="1002"/>
      <c r="PZH70" s="1002"/>
      <c r="PZI70" s="1002"/>
      <c r="PZJ70" s="1002"/>
      <c r="PZK70" s="1002"/>
      <c r="PZL70" s="1002"/>
      <c r="PZM70" s="1002"/>
      <c r="PZN70" s="1002"/>
      <c r="PZO70" s="1002"/>
      <c r="PZP70" s="1002"/>
      <c r="PZQ70" s="1002"/>
      <c r="PZR70" s="1002"/>
      <c r="PZS70" s="1002"/>
      <c r="PZT70" s="1002"/>
      <c r="PZU70" s="1002"/>
      <c r="PZV70" s="1002"/>
      <c r="PZW70" s="1002"/>
      <c r="PZX70" s="1002"/>
      <c r="PZY70" s="1002"/>
      <c r="PZZ70" s="1002"/>
      <c r="QAA70" s="1002"/>
      <c r="QAB70" s="1002"/>
      <c r="QAC70" s="1002"/>
      <c r="QAD70" s="1002"/>
      <c r="QAE70" s="1002"/>
      <c r="QAF70" s="1002"/>
      <c r="QAG70" s="1002"/>
      <c r="QAH70" s="1002"/>
      <c r="QAI70" s="1002"/>
      <c r="QAJ70" s="1002"/>
      <c r="QAK70" s="1002"/>
      <c r="QAL70" s="1002"/>
      <c r="QAM70" s="1002"/>
      <c r="QAN70" s="1002"/>
      <c r="QAO70" s="1002"/>
      <c r="QAP70" s="1002"/>
      <c r="QAQ70" s="1002"/>
      <c r="QAR70" s="1002"/>
      <c r="QAS70" s="1002"/>
      <c r="QAT70" s="1002"/>
      <c r="QAU70" s="1002"/>
      <c r="QAV70" s="1002"/>
      <c r="QAW70" s="1002"/>
      <c r="QAX70" s="1002"/>
      <c r="QAY70" s="1002"/>
      <c r="QAZ70" s="1002"/>
      <c r="QBA70" s="1002"/>
      <c r="QBB70" s="1002"/>
      <c r="QBC70" s="1002"/>
      <c r="QBD70" s="1002"/>
      <c r="QBE70" s="1002"/>
      <c r="QBF70" s="1002"/>
      <c r="QBG70" s="1002"/>
      <c r="QBH70" s="1002"/>
      <c r="QBI70" s="1002"/>
      <c r="QBJ70" s="1002"/>
      <c r="QBK70" s="1002"/>
      <c r="QBL70" s="1002"/>
      <c r="QBM70" s="1002"/>
      <c r="QBN70" s="1002"/>
      <c r="QBO70" s="1002"/>
      <c r="QBP70" s="1002"/>
      <c r="QBQ70" s="1002"/>
      <c r="QBR70" s="1002"/>
      <c r="QBS70" s="1002"/>
      <c r="QBT70" s="1002"/>
      <c r="QBU70" s="1002"/>
      <c r="QBV70" s="1002"/>
      <c r="QBW70" s="1002"/>
      <c r="QBX70" s="1002"/>
      <c r="QBY70" s="1002"/>
      <c r="QBZ70" s="1002"/>
      <c r="QCA70" s="1002"/>
      <c r="QCB70" s="1002"/>
      <c r="QCC70" s="1002"/>
      <c r="QCD70" s="1002"/>
      <c r="QCE70" s="1002"/>
      <c r="QCF70" s="1002"/>
      <c r="QCG70" s="1002"/>
      <c r="QCH70" s="1002"/>
      <c r="QCI70" s="1002"/>
      <c r="QCJ70" s="1002"/>
      <c r="QCK70" s="1002"/>
      <c r="QCL70" s="1002"/>
      <c r="QCM70" s="1002"/>
      <c r="QCN70" s="1002"/>
      <c r="QCO70" s="1002"/>
      <c r="QCP70" s="1002"/>
      <c r="QCQ70" s="1002"/>
      <c r="QCR70" s="1002"/>
      <c r="QCS70" s="1002"/>
      <c r="QCT70" s="1002"/>
      <c r="QCU70" s="1002"/>
      <c r="QCV70" s="1002"/>
      <c r="QCW70" s="1002"/>
      <c r="QCX70" s="1002"/>
      <c r="QCY70" s="1002"/>
      <c r="QCZ70" s="1002"/>
      <c r="QDA70" s="1002"/>
      <c r="QDB70" s="1002"/>
      <c r="QDC70" s="1002"/>
      <c r="QDD70" s="1002"/>
      <c r="QDE70" s="1002"/>
      <c r="QDF70" s="1002"/>
      <c r="QDG70" s="1002"/>
      <c r="QDH70" s="1002"/>
      <c r="QDI70" s="1002"/>
      <c r="QDJ70" s="1002"/>
      <c r="QDK70" s="1002"/>
      <c r="QDL70" s="1002"/>
      <c r="QDM70" s="1002"/>
      <c r="QDN70" s="1002"/>
      <c r="QDO70" s="1002"/>
      <c r="QDP70" s="1002"/>
      <c r="QDQ70" s="1002"/>
      <c r="QDR70" s="1002"/>
      <c r="QDS70" s="1002"/>
      <c r="QDT70" s="1002"/>
      <c r="QDU70" s="1002"/>
      <c r="QDV70" s="1002"/>
      <c r="QDW70" s="1002"/>
      <c r="QDX70" s="1002"/>
      <c r="QDY70" s="1002"/>
      <c r="QDZ70" s="1002"/>
      <c r="QEA70" s="1002"/>
      <c r="QEB70" s="1002"/>
      <c r="QEC70" s="1002"/>
      <c r="QED70" s="1002"/>
      <c r="QEE70" s="1002"/>
      <c r="QEF70" s="1002"/>
      <c r="QEG70" s="1002"/>
      <c r="QEH70" s="1002"/>
      <c r="QEI70" s="1002"/>
      <c r="QEJ70" s="1002"/>
      <c r="QEK70" s="1002"/>
      <c r="QEL70" s="1002"/>
      <c r="QEM70" s="1002"/>
      <c r="QEN70" s="1002"/>
      <c r="QEO70" s="1002"/>
      <c r="QEP70" s="1002"/>
      <c r="QEQ70" s="1002"/>
      <c r="QER70" s="1002"/>
      <c r="QES70" s="1002"/>
      <c r="QET70" s="1002"/>
      <c r="QEU70" s="1002"/>
      <c r="QEV70" s="1002"/>
      <c r="QEW70" s="1002"/>
      <c r="QEX70" s="1002"/>
      <c r="QEY70" s="1002"/>
      <c r="QEZ70" s="1002"/>
      <c r="QFA70" s="1002"/>
      <c r="QFB70" s="1002"/>
      <c r="QFC70" s="1002"/>
      <c r="QFD70" s="1002"/>
      <c r="QFE70" s="1002"/>
      <c r="QFF70" s="1002"/>
      <c r="QFG70" s="1002"/>
      <c r="QFH70" s="1002"/>
      <c r="QFI70" s="1002"/>
      <c r="QFJ70" s="1002"/>
      <c r="QFK70" s="1002"/>
      <c r="QFL70" s="1002"/>
      <c r="QFM70" s="1002"/>
      <c r="QFN70" s="1002"/>
      <c r="QFO70" s="1002"/>
      <c r="QFP70" s="1002"/>
      <c r="QFQ70" s="1002"/>
      <c r="QFR70" s="1002"/>
      <c r="QFS70" s="1002"/>
      <c r="QFT70" s="1002"/>
      <c r="QFU70" s="1002"/>
      <c r="QFV70" s="1002"/>
      <c r="QFW70" s="1002"/>
      <c r="QFX70" s="1002"/>
      <c r="QFY70" s="1002"/>
      <c r="QFZ70" s="1002"/>
      <c r="QGA70" s="1002"/>
      <c r="QGB70" s="1002"/>
      <c r="QGC70" s="1002"/>
      <c r="QGD70" s="1002"/>
      <c r="QGE70" s="1002"/>
      <c r="QGF70" s="1002"/>
      <c r="QGG70" s="1002"/>
      <c r="QGH70" s="1002"/>
      <c r="QGI70" s="1002"/>
      <c r="QGJ70" s="1002"/>
      <c r="QGK70" s="1002"/>
      <c r="QGL70" s="1002"/>
      <c r="QGM70" s="1002"/>
      <c r="QGN70" s="1002"/>
      <c r="QGO70" s="1002"/>
      <c r="QGP70" s="1002"/>
      <c r="QGQ70" s="1002"/>
      <c r="QGR70" s="1002"/>
      <c r="QGS70" s="1002"/>
      <c r="QGT70" s="1002"/>
      <c r="QGU70" s="1002"/>
      <c r="QGV70" s="1002"/>
      <c r="QGW70" s="1002"/>
      <c r="QGX70" s="1002"/>
      <c r="QGY70" s="1002"/>
      <c r="QGZ70" s="1002"/>
      <c r="QHA70" s="1002"/>
      <c r="QHB70" s="1002"/>
      <c r="QHC70" s="1002"/>
      <c r="QHD70" s="1002"/>
      <c r="QHE70" s="1002"/>
      <c r="QHF70" s="1002"/>
      <c r="QHG70" s="1002"/>
      <c r="QHH70" s="1002"/>
      <c r="QHI70" s="1002"/>
      <c r="QHJ70" s="1002"/>
      <c r="QHK70" s="1002"/>
      <c r="QHL70" s="1002"/>
      <c r="QHM70" s="1002"/>
      <c r="QHN70" s="1002"/>
      <c r="QHO70" s="1002"/>
      <c r="QHP70" s="1002"/>
      <c r="QHQ70" s="1002"/>
      <c r="QHR70" s="1002"/>
      <c r="QHS70" s="1002"/>
      <c r="QHT70" s="1002"/>
      <c r="QHU70" s="1002"/>
      <c r="QHV70" s="1002"/>
      <c r="QHW70" s="1002"/>
      <c r="QHX70" s="1002"/>
      <c r="QHY70" s="1002"/>
      <c r="QHZ70" s="1002"/>
      <c r="QIA70" s="1002"/>
      <c r="QIB70" s="1002"/>
      <c r="QIC70" s="1002"/>
      <c r="QID70" s="1002"/>
      <c r="QIE70" s="1002"/>
      <c r="QIF70" s="1002"/>
      <c r="QIG70" s="1002"/>
      <c r="QIH70" s="1002"/>
      <c r="QII70" s="1002"/>
      <c r="QIJ70" s="1002"/>
      <c r="QIK70" s="1002"/>
      <c r="QIL70" s="1002"/>
      <c r="QIM70" s="1002"/>
      <c r="QIN70" s="1002"/>
      <c r="QIO70" s="1002"/>
      <c r="QIP70" s="1002"/>
      <c r="QIQ70" s="1002"/>
      <c r="QIR70" s="1002"/>
      <c r="QIS70" s="1002"/>
      <c r="QIT70" s="1002"/>
      <c r="QIU70" s="1002"/>
      <c r="QIV70" s="1002"/>
      <c r="QIW70" s="1002"/>
      <c r="QIX70" s="1002"/>
      <c r="QIY70" s="1002"/>
      <c r="QIZ70" s="1002"/>
      <c r="QJA70" s="1002"/>
      <c r="QJB70" s="1002"/>
      <c r="QJC70" s="1002"/>
      <c r="QJD70" s="1002"/>
      <c r="QJE70" s="1002"/>
      <c r="QJF70" s="1002"/>
      <c r="QJG70" s="1002"/>
      <c r="QJH70" s="1002"/>
      <c r="QJI70" s="1002"/>
      <c r="QJJ70" s="1002"/>
      <c r="QJK70" s="1002"/>
      <c r="QJL70" s="1002"/>
      <c r="QJM70" s="1002"/>
      <c r="QJN70" s="1002"/>
      <c r="QJO70" s="1002"/>
      <c r="QJP70" s="1002"/>
      <c r="QJQ70" s="1002"/>
      <c r="QJR70" s="1002"/>
      <c r="QJS70" s="1002"/>
      <c r="QJT70" s="1002"/>
      <c r="QJU70" s="1002"/>
      <c r="QJV70" s="1002"/>
      <c r="QJW70" s="1002"/>
      <c r="QJX70" s="1002"/>
      <c r="QJY70" s="1002"/>
      <c r="QJZ70" s="1002"/>
      <c r="QKA70" s="1002"/>
      <c r="QKB70" s="1002"/>
      <c r="QKC70" s="1002"/>
      <c r="QKD70" s="1002"/>
      <c r="QKE70" s="1002"/>
      <c r="QKF70" s="1002"/>
      <c r="QKG70" s="1002"/>
      <c r="QKH70" s="1002"/>
      <c r="QKI70" s="1002"/>
      <c r="QKJ70" s="1002"/>
      <c r="QKK70" s="1002"/>
      <c r="QKL70" s="1002"/>
      <c r="QKM70" s="1002"/>
      <c r="QKN70" s="1002"/>
      <c r="QKO70" s="1002"/>
      <c r="QKP70" s="1002"/>
      <c r="QKQ70" s="1002"/>
      <c r="QKR70" s="1002"/>
      <c r="QKS70" s="1002"/>
      <c r="QKT70" s="1002"/>
      <c r="QKU70" s="1002"/>
      <c r="QKV70" s="1002"/>
      <c r="QKW70" s="1002"/>
      <c r="QKX70" s="1002"/>
      <c r="QKY70" s="1002"/>
      <c r="QKZ70" s="1002"/>
      <c r="QLA70" s="1002"/>
      <c r="QLB70" s="1002"/>
      <c r="QLC70" s="1002"/>
      <c r="QLD70" s="1002"/>
      <c r="QLE70" s="1002"/>
      <c r="QLF70" s="1002"/>
      <c r="QLG70" s="1002"/>
      <c r="QLH70" s="1002"/>
      <c r="QLI70" s="1002"/>
      <c r="QLJ70" s="1002"/>
      <c r="QLK70" s="1002"/>
      <c r="QLL70" s="1002"/>
      <c r="QLM70" s="1002"/>
      <c r="QLN70" s="1002"/>
      <c r="QLO70" s="1002"/>
      <c r="QLP70" s="1002"/>
      <c r="QLQ70" s="1002"/>
      <c r="QLR70" s="1002"/>
      <c r="QLS70" s="1002"/>
      <c r="QLT70" s="1002"/>
      <c r="QLU70" s="1002"/>
      <c r="QLV70" s="1002"/>
      <c r="QLW70" s="1002"/>
      <c r="QLX70" s="1002"/>
      <c r="QLY70" s="1002"/>
      <c r="QLZ70" s="1002"/>
      <c r="QMA70" s="1002"/>
      <c r="QMB70" s="1002"/>
      <c r="QMC70" s="1002"/>
      <c r="QMD70" s="1002"/>
      <c r="QME70" s="1002"/>
      <c r="QMF70" s="1002"/>
      <c r="QMG70" s="1002"/>
      <c r="QMH70" s="1002"/>
      <c r="QMI70" s="1002"/>
      <c r="QMJ70" s="1002"/>
      <c r="QMK70" s="1002"/>
      <c r="QML70" s="1002"/>
      <c r="QMM70" s="1002"/>
      <c r="QMN70" s="1002"/>
      <c r="QMO70" s="1002"/>
      <c r="QMP70" s="1002"/>
      <c r="QMQ70" s="1002"/>
      <c r="QMR70" s="1002"/>
      <c r="QMS70" s="1002"/>
      <c r="QMT70" s="1002"/>
      <c r="QMU70" s="1002"/>
      <c r="QMV70" s="1002"/>
      <c r="QMW70" s="1002"/>
      <c r="QMX70" s="1002"/>
      <c r="QMY70" s="1002"/>
      <c r="QMZ70" s="1002"/>
      <c r="QNA70" s="1002"/>
      <c r="QNB70" s="1002"/>
      <c r="QNC70" s="1002"/>
      <c r="QND70" s="1002"/>
      <c r="QNE70" s="1002"/>
      <c r="QNF70" s="1002"/>
      <c r="QNG70" s="1002"/>
      <c r="QNH70" s="1002"/>
      <c r="QNI70" s="1002"/>
      <c r="QNJ70" s="1002"/>
      <c r="QNK70" s="1002"/>
      <c r="QNL70" s="1002"/>
      <c r="QNM70" s="1002"/>
      <c r="QNN70" s="1002"/>
      <c r="QNO70" s="1002"/>
      <c r="QNP70" s="1002"/>
      <c r="QNQ70" s="1002"/>
      <c r="QNR70" s="1002"/>
      <c r="QNS70" s="1002"/>
      <c r="QNT70" s="1002"/>
      <c r="QNU70" s="1002"/>
      <c r="QNV70" s="1002"/>
      <c r="QNW70" s="1002"/>
      <c r="QNX70" s="1002"/>
      <c r="QNY70" s="1002"/>
      <c r="QNZ70" s="1002"/>
      <c r="QOA70" s="1002"/>
      <c r="QOB70" s="1002"/>
      <c r="QOC70" s="1002"/>
      <c r="QOD70" s="1002"/>
      <c r="QOE70" s="1002"/>
      <c r="QOF70" s="1002"/>
      <c r="QOG70" s="1002"/>
      <c r="QOH70" s="1002"/>
      <c r="QOI70" s="1002"/>
      <c r="QOJ70" s="1002"/>
      <c r="QOK70" s="1002"/>
      <c r="QOL70" s="1002"/>
      <c r="QOM70" s="1002"/>
      <c r="QON70" s="1002"/>
      <c r="QOO70" s="1002"/>
      <c r="QOP70" s="1002"/>
      <c r="QOQ70" s="1002"/>
      <c r="QOR70" s="1002"/>
      <c r="QOS70" s="1002"/>
      <c r="QOT70" s="1002"/>
      <c r="QOU70" s="1002"/>
      <c r="QOV70" s="1002"/>
      <c r="QOW70" s="1002"/>
      <c r="QOX70" s="1002"/>
      <c r="QOY70" s="1002"/>
      <c r="QOZ70" s="1002"/>
      <c r="QPA70" s="1002"/>
      <c r="QPB70" s="1002"/>
      <c r="QPC70" s="1002"/>
      <c r="QPD70" s="1002"/>
      <c r="QPE70" s="1002"/>
      <c r="QPF70" s="1002"/>
      <c r="QPG70" s="1002"/>
      <c r="QPH70" s="1002"/>
      <c r="QPI70" s="1002"/>
      <c r="QPJ70" s="1002"/>
      <c r="QPK70" s="1002"/>
      <c r="QPL70" s="1002"/>
      <c r="QPM70" s="1002"/>
      <c r="QPN70" s="1002"/>
      <c r="QPO70" s="1002"/>
      <c r="QPP70" s="1002"/>
      <c r="QPQ70" s="1002"/>
      <c r="QPR70" s="1002"/>
      <c r="QPS70" s="1002"/>
      <c r="QPT70" s="1002"/>
      <c r="QPU70" s="1002"/>
      <c r="QPV70" s="1002"/>
      <c r="QPW70" s="1002"/>
      <c r="QPX70" s="1002"/>
      <c r="QPY70" s="1002"/>
      <c r="QPZ70" s="1002"/>
      <c r="QQA70" s="1002"/>
      <c r="QQB70" s="1002"/>
      <c r="QQC70" s="1002"/>
      <c r="QQD70" s="1002"/>
      <c r="QQE70" s="1002"/>
      <c r="QQF70" s="1002"/>
      <c r="QQG70" s="1002"/>
      <c r="QQH70" s="1002"/>
      <c r="QQI70" s="1002"/>
      <c r="QQJ70" s="1002"/>
      <c r="QQK70" s="1002"/>
      <c r="QQL70" s="1002"/>
      <c r="QQM70" s="1002"/>
      <c r="QQN70" s="1002"/>
      <c r="QQO70" s="1002"/>
      <c r="QQP70" s="1002"/>
      <c r="QQQ70" s="1002"/>
      <c r="QQR70" s="1002"/>
      <c r="QQS70" s="1002"/>
      <c r="QQT70" s="1002"/>
      <c r="QQU70" s="1002"/>
      <c r="QQV70" s="1002"/>
      <c r="QQW70" s="1002"/>
      <c r="QQX70" s="1002"/>
      <c r="QQY70" s="1002"/>
      <c r="QQZ70" s="1002"/>
      <c r="QRA70" s="1002"/>
      <c r="QRB70" s="1002"/>
      <c r="QRC70" s="1002"/>
      <c r="QRD70" s="1002"/>
      <c r="QRE70" s="1002"/>
      <c r="QRF70" s="1002"/>
      <c r="QRG70" s="1002"/>
      <c r="QRH70" s="1002"/>
      <c r="QRI70" s="1002"/>
      <c r="QRJ70" s="1002"/>
      <c r="QRK70" s="1002"/>
      <c r="QRL70" s="1002"/>
      <c r="QRM70" s="1002"/>
      <c r="QRN70" s="1002"/>
      <c r="QRO70" s="1002"/>
      <c r="QRP70" s="1002"/>
      <c r="QRQ70" s="1002"/>
      <c r="QRR70" s="1002"/>
      <c r="QRS70" s="1002"/>
      <c r="QRT70" s="1002"/>
      <c r="QRU70" s="1002"/>
      <c r="QRV70" s="1002"/>
      <c r="QRW70" s="1002"/>
      <c r="QRX70" s="1002"/>
      <c r="QRY70" s="1002"/>
      <c r="QRZ70" s="1002"/>
      <c r="QSA70" s="1002"/>
      <c r="QSB70" s="1002"/>
      <c r="QSC70" s="1002"/>
      <c r="QSD70" s="1002"/>
      <c r="QSE70" s="1002"/>
      <c r="QSF70" s="1002"/>
      <c r="QSG70" s="1002"/>
      <c r="QSH70" s="1002"/>
      <c r="QSI70" s="1002"/>
      <c r="QSJ70" s="1002"/>
      <c r="QSK70" s="1002"/>
      <c r="QSL70" s="1002"/>
      <c r="QSM70" s="1002"/>
      <c r="QSN70" s="1002"/>
      <c r="QSO70" s="1002"/>
      <c r="QSP70" s="1002"/>
      <c r="QSQ70" s="1002"/>
      <c r="QSR70" s="1002"/>
      <c r="QSS70" s="1002"/>
      <c r="QST70" s="1002"/>
      <c r="QSU70" s="1002"/>
      <c r="QSV70" s="1002"/>
      <c r="QSW70" s="1002"/>
      <c r="QSX70" s="1002"/>
      <c r="QSY70" s="1002"/>
      <c r="QSZ70" s="1002"/>
      <c r="QTA70" s="1002"/>
      <c r="QTB70" s="1002"/>
      <c r="QTC70" s="1002"/>
      <c r="QTD70" s="1002"/>
      <c r="QTE70" s="1002"/>
      <c r="QTF70" s="1002"/>
      <c r="QTG70" s="1002"/>
      <c r="QTH70" s="1002"/>
      <c r="QTI70" s="1002"/>
      <c r="QTJ70" s="1002"/>
      <c r="QTK70" s="1002"/>
      <c r="QTL70" s="1002"/>
      <c r="QTM70" s="1002"/>
      <c r="QTN70" s="1002"/>
      <c r="QTO70" s="1002"/>
      <c r="QTP70" s="1002"/>
      <c r="QTQ70" s="1002"/>
      <c r="QTR70" s="1002"/>
      <c r="QTS70" s="1002"/>
      <c r="QTT70" s="1002"/>
      <c r="QTU70" s="1002"/>
      <c r="QTV70" s="1002"/>
      <c r="QTW70" s="1002"/>
      <c r="QTX70" s="1002"/>
      <c r="QTY70" s="1002"/>
      <c r="QTZ70" s="1002"/>
      <c r="QUA70" s="1002"/>
      <c r="QUB70" s="1002"/>
      <c r="QUC70" s="1002"/>
      <c r="QUD70" s="1002"/>
      <c r="QUE70" s="1002"/>
      <c r="QUF70" s="1002"/>
      <c r="QUG70" s="1002"/>
      <c r="QUH70" s="1002"/>
      <c r="QUI70" s="1002"/>
      <c r="QUJ70" s="1002"/>
      <c r="QUK70" s="1002"/>
      <c r="QUL70" s="1002"/>
      <c r="QUM70" s="1002"/>
      <c r="QUN70" s="1002"/>
      <c r="QUO70" s="1002"/>
      <c r="QUP70" s="1002"/>
      <c r="QUQ70" s="1002"/>
      <c r="QUR70" s="1002"/>
      <c r="QUS70" s="1002"/>
      <c r="QUT70" s="1002"/>
      <c r="QUU70" s="1002"/>
      <c r="QUV70" s="1002"/>
      <c r="QUW70" s="1002"/>
      <c r="QUX70" s="1002"/>
      <c r="QUY70" s="1002"/>
      <c r="QUZ70" s="1002"/>
      <c r="QVA70" s="1002"/>
      <c r="QVB70" s="1002"/>
      <c r="QVC70" s="1002"/>
      <c r="QVD70" s="1002"/>
      <c r="QVE70" s="1002"/>
      <c r="QVF70" s="1002"/>
      <c r="QVG70" s="1002"/>
      <c r="QVH70" s="1002"/>
      <c r="QVI70" s="1002"/>
      <c r="QVJ70" s="1002"/>
      <c r="QVK70" s="1002"/>
      <c r="QVL70" s="1002"/>
      <c r="QVM70" s="1002"/>
      <c r="QVN70" s="1002"/>
      <c r="QVO70" s="1002"/>
      <c r="QVP70" s="1002"/>
      <c r="QVQ70" s="1002"/>
      <c r="QVR70" s="1002"/>
      <c r="QVS70" s="1002"/>
      <c r="QVT70" s="1002"/>
      <c r="QVU70" s="1002"/>
      <c r="QVV70" s="1002"/>
      <c r="QVW70" s="1002"/>
      <c r="QVX70" s="1002"/>
      <c r="QVY70" s="1002"/>
      <c r="QVZ70" s="1002"/>
      <c r="QWA70" s="1002"/>
      <c r="QWB70" s="1002"/>
      <c r="QWC70" s="1002"/>
      <c r="QWD70" s="1002"/>
      <c r="QWE70" s="1002"/>
      <c r="QWF70" s="1002"/>
      <c r="QWG70" s="1002"/>
      <c r="QWH70" s="1002"/>
      <c r="QWI70" s="1002"/>
      <c r="QWJ70" s="1002"/>
      <c r="QWK70" s="1002"/>
      <c r="QWL70" s="1002"/>
      <c r="QWM70" s="1002"/>
      <c r="QWN70" s="1002"/>
      <c r="QWO70" s="1002"/>
      <c r="QWP70" s="1002"/>
      <c r="QWQ70" s="1002"/>
      <c r="QWR70" s="1002"/>
      <c r="QWS70" s="1002"/>
      <c r="QWT70" s="1002"/>
      <c r="QWU70" s="1002"/>
      <c r="QWV70" s="1002"/>
      <c r="QWW70" s="1002"/>
      <c r="QWX70" s="1002"/>
      <c r="QWY70" s="1002"/>
      <c r="QWZ70" s="1002"/>
      <c r="QXA70" s="1002"/>
      <c r="QXB70" s="1002"/>
      <c r="QXC70" s="1002"/>
      <c r="QXD70" s="1002"/>
      <c r="QXE70" s="1002"/>
      <c r="QXF70" s="1002"/>
      <c r="QXG70" s="1002"/>
      <c r="QXH70" s="1002"/>
      <c r="QXI70" s="1002"/>
      <c r="QXJ70" s="1002"/>
      <c r="QXK70" s="1002"/>
      <c r="QXL70" s="1002"/>
      <c r="QXM70" s="1002"/>
      <c r="QXN70" s="1002"/>
      <c r="QXO70" s="1002"/>
      <c r="QXP70" s="1002"/>
      <c r="QXQ70" s="1002"/>
      <c r="QXR70" s="1002"/>
      <c r="QXS70" s="1002"/>
      <c r="QXT70" s="1002"/>
      <c r="QXU70" s="1002"/>
      <c r="QXV70" s="1002"/>
      <c r="QXW70" s="1002"/>
      <c r="QXX70" s="1002"/>
      <c r="QXY70" s="1002"/>
      <c r="QXZ70" s="1002"/>
      <c r="QYA70" s="1002"/>
      <c r="QYB70" s="1002"/>
      <c r="QYC70" s="1002"/>
      <c r="QYD70" s="1002"/>
      <c r="QYE70" s="1002"/>
      <c r="QYF70" s="1002"/>
      <c r="QYG70" s="1002"/>
      <c r="QYH70" s="1002"/>
      <c r="QYI70" s="1002"/>
      <c r="QYJ70" s="1002"/>
      <c r="QYK70" s="1002"/>
      <c r="QYL70" s="1002"/>
      <c r="QYM70" s="1002"/>
      <c r="QYN70" s="1002"/>
      <c r="QYO70" s="1002"/>
      <c r="QYP70" s="1002"/>
      <c r="QYQ70" s="1002"/>
      <c r="QYR70" s="1002"/>
      <c r="QYS70" s="1002"/>
      <c r="QYT70" s="1002"/>
      <c r="QYU70" s="1002"/>
      <c r="QYV70" s="1002"/>
      <c r="QYW70" s="1002"/>
      <c r="QYX70" s="1002"/>
      <c r="QYY70" s="1002"/>
      <c r="QYZ70" s="1002"/>
      <c r="QZA70" s="1002"/>
      <c r="QZB70" s="1002"/>
      <c r="QZC70" s="1002"/>
      <c r="QZD70" s="1002"/>
      <c r="QZE70" s="1002"/>
      <c r="QZF70" s="1002"/>
      <c r="QZG70" s="1002"/>
      <c r="QZH70" s="1002"/>
      <c r="QZI70" s="1002"/>
      <c r="QZJ70" s="1002"/>
      <c r="QZK70" s="1002"/>
      <c r="QZL70" s="1002"/>
      <c r="QZM70" s="1002"/>
      <c r="QZN70" s="1002"/>
      <c r="QZO70" s="1002"/>
      <c r="QZP70" s="1002"/>
      <c r="QZQ70" s="1002"/>
      <c r="QZR70" s="1002"/>
      <c r="QZS70" s="1002"/>
      <c r="QZT70" s="1002"/>
      <c r="QZU70" s="1002"/>
      <c r="QZV70" s="1002"/>
      <c r="QZW70" s="1002"/>
      <c r="QZX70" s="1002"/>
      <c r="QZY70" s="1002"/>
      <c r="QZZ70" s="1002"/>
      <c r="RAA70" s="1002"/>
      <c r="RAB70" s="1002"/>
      <c r="RAC70" s="1002"/>
      <c r="RAD70" s="1002"/>
      <c r="RAE70" s="1002"/>
      <c r="RAF70" s="1002"/>
      <c r="RAG70" s="1002"/>
      <c r="RAH70" s="1002"/>
      <c r="RAI70" s="1002"/>
      <c r="RAJ70" s="1002"/>
      <c r="RAK70" s="1002"/>
      <c r="RAL70" s="1002"/>
      <c r="RAM70" s="1002"/>
      <c r="RAN70" s="1002"/>
      <c r="RAO70" s="1002"/>
      <c r="RAP70" s="1002"/>
      <c r="RAQ70" s="1002"/>
      <c r="RAR70" s="1002"/>
      <c r="RAS70" s="1002"/>
      <c r="RAT70" s="1002"/>
      <c r="RAU70" s="1002"/>
      <c r="RAV70" s="1002"/>
      <c r="RAW70" s="1002"/>
      <c r="RAX70" s="1002"/>
      <c r="RAY70" s="1002"/>
      <c r="RAZ70" s="1002"/>
      <c r="RBA70" s="1002"/>
      <c r="RBB70" s="1002"/>
      <c r="RBC70" s="1002"/>
      <c r="RBD70" s="1002"/>
      <c r="RBE70" s="1002"/>
      <c r="RBF70" s="1002"/>
      <c r="RBG70" s="1002"/>
      <c r="RBH70" s="1002"/>
      <c r="RBI70" s="1002"/>
      <c r="RBJ70" s="1002"/>
      <c r="RBK70" s="1002"/>
      <c r="RBL70" s="1002"/>
      <c r="RBM70" s="1002"/>
      <c r="RBN70" s="1002"/>
      <c r="RBO70" s="1002"/>
      <c r="RBP70" s="1002"/>
      <c r="RBQ70" s="1002"/>
      <c r="RBR70" s="1002"/>
      <c r="RBS70" s="1002"/>
      <c r="RBT70" s="1002"/>
      <c r="RBU70" s="1002"/>
      <c r="RBV70" s="1002"/>
      <c r="RBW70" s="1002"/>
      <c r="RBX70" s="1002"/>
      <c r="RBY70" s="1002"/>
      <c r="RBZ70" s="1002"/>
      <c r="RCA70" s="1002"/>
      <c r="RCB70" s="1002"/>
      <c r="RCC70" s="1002"/>
      <c r="RCD70" s="1002"/>
      <c r="RCE70" s="1002"/>
      <c r="RCF70" s="1002"/>
      <c r="RCG70" s="1002"/>
      <c r="RCH70" s="1002"/>
      <c r="RCI70" s="1002"/>
      <c r="RCJ70" s="1002"/>
      <c r="RCK70" s="1002"/>
      <c r="RCL70" s="1002"/>
      <c r="RCM70" s="1002"/>
      <c r="RCN70" s="1002"/>
      <c r="RCO70" s="1002"/>
      <c r="RCP70" s="1002"/>
      <c r="RCQ70" s="1002"/>
      <c r="RCR70" s="1002"/>
      <c r="RCS70" s="1002"/>
      <c r="RCT70" s="1002"/>
      <c r="RCU70" s="1002"/>
      <c r="RCV70" s="1002"/>
      <c r="RCW70" s="1002"/>
      <c r="RCX70" s="1002"/>
      <c r="RCY70" s="1002"/>
      <c r="RCZ70" s="1002"/>
      <c r="RDA70" s="1002"/>
      <c r="RDB70" s="1002"/>
      <c r="RDC70" s="1002"/>
      <c r="RDD70" s="1002"/>
      <c r="RDE70" s="1002"/>
      <c r="RDF70" s="1002"/>
      <c r="RDG70" s="1002"/>
      <c r="RDH70" s="1002"/>
      <c r="RDI70" s="1002"/>
      <c r="RDJ70" s="1002"/>
      <c r="RDK70" s="1002"/>
      <c r="RDL70" s="1002"/>
      <c r="RDM70" s="1002"/>
      <c r="RDN70" s="1002"/>
      <c r="RDO70" s="1002"/>
      <c r="RDP70" s="1002"/>
      <c r="RDQ70" s="1002"/>
      <c r="RDR70" s="1002"/>
      <c r="RDS70" s="1002"/>
      <c r="RDT70" s="1002"/>
      <c r="RDU70" s="1002"/>
      <c r="RDV70" s="1002"/>
      <c r="RDW70" s="1002"/>
      <c r="RDX70" s="1002"/>
      <c r="RDY70" s="1002"/>
      <c r="RDZ70" s="1002"/>
      <c r="REA70" s="1002"/>
      <c r="REB70" s="1002"/>
      <c r="REC70" s="1002"/>
      <c r="RED70" s="1002"/>
      <c r="REE70" s="1002"/>
      <c r="REF70" s="1002"/>
      <c r="REG70" s="1002"/>
      <c r="REH70" s="1002"/>
      <c r="REI70" s="1002"/>
      <c r="REJ70" s="1002"/>
      <c r="REK70" s="1002"/>
      <c r="REL70" s="1002"/>
      <c r="REM70" s="1002"/>
      <c r="REN70" s="1002"/>
      <c r="REO70" s="1002"/>
      <c r="REP70" s="1002"/>
      <c r="REQ70" s="1002"/>
      <c r="RER70" s="1002"/>
      <c r="RES70" s="1002"/>
      <c r="RET70" s="1002"/>
      <c r="REU70" s="1002"/>
      <c r="REV70" s="1002"/>
      <c r="REW70" s="1002"/>
      <c r="REX70" s="1002"/>
      <c r="REY70" s="1002"/>
      <c r="REZ70" s="1002"/>
      <c r="RFA70" s="1002"/>
      <c r="RFB70" s="1002"/>
      <c r="RFC70" s="1002"/>
      <c r="RFD70" s="1002"/>
      <c r="RFE70" s="1002"/>
      <c r="RFF70" s="1002"/>
      <c r="RFG70" s="1002"/>
      <c r="RFH70" s="1002"/>
      <c r="RFI70" s="1002"/>
      <c r="RFJ70" s="1002"/>
      <c r="RFK70" s="1002"/>
      <c r="RFL70" s="1002"/>
      <c r="RFM70" s="1002"/>
      <c r="RFN70" s="1002"/>
      <c r="RFO70" s="1002"/>
      <c r="RFP70" s="1002"/>
      <c r="RFQ70" s="1002"/>
      <c r="RFR70" s="1002"/>
      <c r="RFS70" s="1002"/>
      <c r="RFT70" s="1002"/>
      <c r="RFU70" s="1002"/>
      <c r="RFV70" s="1002"/>
      <c r="RFW70" s="1002"/>
      <c r="RFX70" s="1002"/>
      <c r="RFY70" s="1002"/>
      <c r="RFZ70" s="1002"/>
      <c r="RGA70" s="1002"/>
      <c r="RGB70" s="1002"/>
      <c r="RGC70" s="1002"/>
      <c r="RGD70" s="1002"/>
      <c r="RGE70" s="1002"/>
      <c r="RGF70" s="1002"/>
      <c r="RGG70" s="1002"/>
      <c r="RGH70" s="1002"/>
      <c r="RGI70" s="1002"/>
      <c r="RGJ70" s="1002"/>
      <c r="RGK70" s="1002"/>
      <c r="RGL70" s="1002"/>
      <c r="RGM70" s="1002"/>
      <c r="RGN70" s="1002"/>
      <c r="RGO70" s="1002"/>
      <c r="RGP70" s="1002"/>
      <c r="RGQ70" s="1002"/>
      <c r="RGR70" s="1002"/>
      <c r="RGS70" s="1002"/>
      <c r="RGT70" s="1002"/>
      <c r="RGU70" s="1002"/>
      <c r="RGV70" s="1002"/>
      <c r="RGW70" s="1002"/>
      <c r="RGX70" s="1002"/>
      <c r="RGY70" s="1002"/>
      <c r="RGZ70" s="1002"/>
      <c r="RHA70" s="1002"/>
      <c r="RHB70" s="1002"/>
      <c r="RHC70" s="1002"/>
      <c r="RHD70" s="1002"/>
      <c r="RHE70" s="1002"/>
      <c r="RHF70" s="1002"/>
      <c r="RHG70" s="1002"/>
      <c r="RHH70" s="1002"/>
      <c r="RHI70" s="1002"/>
      <c r="RHJ70" s="1002"/>
      <c r="RHK70" s="1002"/>
      <c r="RHL70" s="1002"/>
      <c r="RHM70" s="1002"/>
      <c r="RHN70" s="1002"/>
      <c r="RHO70" s="1002"/>
      <c r="RHP70" s="1002"/>
      <c r="RHQ70" s="1002"/>
      <c r="RHR70" s="1002"/>
      <c r="RHS70" s="1002"/>
      <c r="RHT70" s="1002"/>
      <c r="RHU70" s="1002"/>
      <c r="RHV70" s="1002"/>
      <c r="RHW70" s="1002"/>
      <c r="RHX70" s="1002"/>
      <c r="RHY70" s="1002"/>
      <c r="RHZ70" s="1002"/>
      <c r="RIA70" s="1002"/>
      <c r="RIB70" s="1002"/>
      <c r="RIC70" s="1002"/>
      <c r="RID70" s="1002"/>
      <c r="RIE70" s="1002"/>
      <c r="RIF70" s="1002"/>
      <c r="RIG70" s="1002"/>
      <c r="RIH70" s="1002"/>
      <c r="RII70" s="1002"/>
      <c r="RIJ70" s="1002"/>
      <c r="RIK70" s="1002"/>
      <c r="RIL70" s="1002"/>
      <c r="RIM70" s="1002"/>
      <c r="RIN70" s="1002"/>
      <c r="RIO70" s="1002"/>
      <c r="RIP70" s="1002"/>
      <c r="RIQ70" s="1002"/>
      <c r="RIR70" s="1002"/>
      <c r="RIS70" s="1002"/>
      <c r="RIT70" s="1002"/>
      <c r="RIU70" s="1002"/>
      <c r="RIV70" s="1002"/>
      <c r="RIW70" s="1002"/>
      <c r="RIX70" s="1002"/>
      <c r="RIY70" s="1002"/>
      <c r="RIZ70" s="1002"/>
      <c r="RJA70" s="1002"/>
      <c r="RJB70" s="1002"/>
      <c r="RJC70" s="1002"/>
      <c r="RJD70" s="1002"/>
      <c r="RJE70" s="1002"/>
      <c r="RJF70" s="1002"/>
      <c r="RJG70" s="1002"/>
      <c r="RJH70" s="1002"/>
      <c r="RJI70" s="1002"/>
      <c r="RJJ70" s="1002"/>
      <c r="RJK70" s="1002"/>
      <c r="RJL70" s="1002"/>
      <c r="RJM70" s="1002"/>
      <c r="RJN70" s="1002"/>
      <c r="RJO70" s="1002"/>
      <c r="RJP70" s="1002"/>
      <c r="RJQ70" s="1002"/>
      <c r="RJR70" s="1002"/>
      <c r="RJS70" s="1002"/>
      <c r="RJT70" s="1002"/>
      <c r="RJU70" s="1002"/>
      <c r="RJV70" s="1002"/>
      <c r="RJW70" s="1002"/>
      <c r="RJX70" s="1002"/>
      <c r="RJY70" s="1002"/>
      <c r="RJZ70" s="1002"/>
      <c r="RKA70" s="1002"/>
      <c r="RKB70" s="1002"/>
      <c r="RKC70" s="1002"/>
      <c r="RKD70" s="1002"/>
      <c r="RKE70" s="1002"/>
      <c r="RKF70" s="1002"/>
      <c r="RKG70" s="1002"/>
      <c r="RKH70" s="1002"/>
      <c r="RKI70" s="1002"/>
      <c r="RKJ70" s="1002"/>
      <c r="RKK70" s="1002"/>
      <c r="RKL70" s="1002"/>
      <c r="RKM70" s="1002"/>
      <c r="RKN70" s="1002"/>
      <c r="RKO70" s="1002"/>
      <c r="RKP70" s="1002"/>
      <c r="RKQ70" s="1002"/>
      <c r="RKR70" s="1002"/>
      <c r="RKS70" s="1002"/>
      <c r="RKT70" s="1002"/>
      <c r="RKU70" s="1002"/>
      <c r="RKV70" s="1002"/>
      <c r="RKW70" s="1002"/>
      <c r="RKX70" s="1002"/>
      <c r="RKY70" s="1002"/>
      <c r="RKZ70" s="1002"/>
      <c r="RLA70" s="1002"/>
      <c r="RLB70" s="1002"/>
      <c r="RLC70" s="1002"/>
      <c r="RLD70" s="1002"/>
      <c r="RLE70" s="1002"/>
      <c r="RLF70" s="1002"/>
      <c r="RLG70" s="1002"/>
      <c r="RLH70" s="1002"/>
      <c r="RLI70" s="1002"/>
      <c r="RLJ70" s="1002"/>
      <c r="RLK70" s="1002"/>
      <c r="RLL70" s="1002"/>
      <c r="RLM70" s="1002"/>
      <c r="RLN70" s="1002"/>
      <c r="RLO70" s="1002"/>
      <c r="RLP70" s="1002"/>
      <c r="RLQ70" s="1002"/>
      <c r="RLR70" s="1002"/>
      <c r="RLS70" s="1002"/>
      <c r="RLT70" s="1002"/>
      <c r="RLU70" s="1002"/>
      <c r="RLV70" s="1002"/>
      <c r="RLW70" s="1002"/>
      <c r="RLX70" s="1002"/>
      <c r="RLY70" s="1002"/>
      <c r="RLZ70" s="1002"/>
      <c r="RMA70" s="1002"/>
      <c r="RMB70" s="1002"/>
      <c r="RMC70" s="1002"/>
      <c r="RMD70" s="1002"/>
      <c r="RME70" s="1002"/>
      <c r="RMF70" s="1002"/>
      <c r="RMG70" s="1002"/>
      <c r="RMH70" s="1002"/>
      <c r="RMI70" s="1002"/>
      <c r="RMJ70" s="1002"/>
      <c r="RMK70" s="1002"/>
      <c r="RML70" s="1002"/>
      <c r="RMM70" s="1002"/>
      <c r="RMN70" s="1002"/>
      <c r="RMO70" s="1002"/>
      <c r="RMP70" s="1002"/>
      <c r="RMQ70" s="1002"/>
      <c r="RMR70" s="1002"/>
      <c r="RMS70" s="1002"/>
      <c r="RMT70" s="1002"/>
      <c r="RMU70" s="1002"/>
      <c r="RMV70" s="1002"/>
      <c r="RMW70" s="1002"/>
      <c r="RMX70" s="1002"/>
      <c r="RMY70" s="1002"/>
      <c r="RMZ70" s="1002"/>
      <c r="RNA70" s="1002"/>
      <c r="RNB70" s="1002"/>
      <c r="RNC70" s="1002"/>
      <c r="RND70" s="1002"/>
      <c r="RNE70" s="1002"/>
      <c r="RNF70" s="1002"/>
      <c r="RNG70" s="1002"/>
      <c r="RNH70" s="1002"/>
      <c r="RNI70" s="1002"/>
      <c r="RNJ70" s="1002"/>
      <c r="RNK70" s="1002"/>
      <c r="RNL70" s="1002"/>
      <c r="RNM70" s="1002"/>
      <c r="RNN70" s="1002"/>
      <c r="RNO70" s="1002"/>
      <c r="RNP70" s="1002"/>
      <c r="RNQ70" s="1002"/>
      <c r="RNR70" s="1002"/>
      <c r="RNS70" s="1002"/>
      <c r="RNT70" s="1002"/>
      <c r="RNU70" s="1002"/>
      <c r="RNV70" s="1002"/>
      <c r="RNW70" s="1002"/>
      <c r="RNX70" s="1002"/>
      <c r="RNY70" s="1002"/>
      <c r="RNZ70" s="1002"/>
      <c r="ROA70" s="1002"/>
      <c r="ROB70" s="1002"/>
      <c r="ROC70" s="1002"/>
      <c r="ROD70" s="1002"/>
      <c r="ROE70" s="1002"/>
      <c r="ROF70" s="1002"/>
      <c r="ROG70" s="1002"/>
      <c r="ROH70" s="1002"/>
      <c r="ROI70" s="1002"/>
      <c r="ROJ70" s="1002"/>
      <c r="ROK70" s="1002"/>
      <c r="ROL70" s="1002"/>
      <c r="ROM70" s="1002"/>
      <c r="RON70" s="1002"/>
      <c r="ROO70" s="1002"/>
      <c r="ROP70" s="1002"/>
      <c r="ROQ70" s="1002"/>
      <c r="ROR70" s="1002"/>
      <c r="ROS70" s="1002"/>
      <c r="ROT70" s="1002"/>
      <c r="ROU70" s="1002"/>
      <c r="ROV70" s="1002"/>
      <c r="ROW70" s="1002"/>
      <c r="ROX70" s="1002"/>
      <c r="ROY70" s="1002"/>
      <c r="ROZ70" s="1002"/>
      <c r="RPA70" s="1002"/>
      <c r="RPB70" s="1002"/>
      <c r="RPC70" s="1002"/>
      <c r="RPD70" s="1002"/>
      <c r="RPE70" s="1002"/>
      <c r="RPF70" s="1002"/>
      <c r="RPG70" s="1002"/>
      <c r="RPH70" s="1002"/>
      <c r="RPI70" s="1002"/>
      <c r="RPJ70" s="1002"/>
      <c r="RPK70" s="1002"/>
      <c r="RPL70" s="1002"/>
      <c r="RPM70" s="1002"/>
      <c r="RPN70" s="1002"/>
      <c r="RPO70" s="1002"/>
      <c r="RPP70" s="1002"/>
      <c r="RPQ70" s="1002"/>
      <c r="RPR70" s="1002"/>
      <c r="RPS70" s="1002"/>
      <c r="RPT70" s="1002"/>
      <c r="RPU70" s="1002"/>
      <c r="RPV70" s="1002"/>
      <c r="RPW70" s="1002"/>
      <c r="RPX70" s="1002"/>
      <c r="RPY70" s="1002"/>
      <c r="RPZ70" s="1002"/>
      <c r="RQA70" s="1002"/>
      <c r="RQB70" s="1002"/>
      <c r="RQC70" s="1002"/>
      <c r="RQD70" s="1002"/>
      <c r="RQE70" s="1002"/>
      <c r="RQF70" s="1002"/>
      <c r="RQG70" s="1002"/>
      <c r="RQH70" s="1002"/>
      <c r="RQI70" s="1002"/>
      <c r="RQJ70" s="1002"/>
      <c r="RQK70" s="1002"/>
      <c r="RQL70" s="1002"/>
      <c r="RQM70" s="1002"/>
      <c r="RQN70" s="1002"/>
      <c r="RQO70" s="1002"/>
      <c r="RQP70" s="1002"/>
      <c r="RQQ70" s="1002"/>
      <c r="RQR70" s="1002"/>
      <c r="RQS70" s="1002"/>
      <c r="RQT70" s="1002"/>
      <c r="RQU70" s="1002"/>
      <c r="RQV70" s="1002"/>
      <c r="RQW70" s="1002"/>
      <c r="RQX70" s="1002"/>
      <c r="RQY70" s="1002"/>
      <c r="RQZ70" s="1002"/>
      <c r="RRA70" s="1002"/>
      <c r="RRB70" s="1002"/>
      <c r="RRC70" s="1002"/>
      <c r="RRD70" s="1002"/>
      <c r="RRE70" s="1002"/>
      <c r="RRF70" s="1002"/>
      <c r="RRG70" s="1002"/>
      <c r="RRH70" s="1002"/>
      <c r="RRI70" s="1002"/>
      <c r="RRJ70" s="1002"/>
      <c r="RRK70" s="1002"/>
      <c r="RRL70" s="1002"/>
      <c r="RRM70" s="1002"/>
      <c r="RRN70" s="1002"/>
      <c r="RRO70" s="1002"/>
      <c r="RRP70" s="1002"/>
      <c r="RRQ70" s="1002"/>
      <c r="RRR70" s="1002"/>
      <c r="RRS70" s="1002"/>
      <c r="RRT70" s="1002"/>
      <c r="RRU70" s="1002"/>
      <c r="RRV70" s="1002"/>
      <c r="RRW70" s="1002"/>
      <c r="RRX70" s="1002"/>
      <c r="RRY70" s="1002"/>
      <c r="RRZ70" s="1002"/>
      <c r="RSA70" s="1002"/>
      <c r="RSB70" s="1002"/>
      <c r="RSC70" s="1002"/>
      <c r="RSD70" s="1002"/>
      <c r="RSE70" s="1002"/>
      <c r="RSF70" s="1002"/>
      <c r="RSG70" s="1002"/>
      <c r="RSH70" s="1002"/>
      <c r="RSI70" s="1002"/>
      <c r="RSJ70" s="1002"/>
      <c r="RSK70" s="1002"/>
      <c r="RSL70" s="1002"/>
      <c r="RSM70" s="1002"/>
      <c r="RSN70" s="1002"/>
      <c r="RSO70" s="1002"/>
      <c r="RSP70" s="1002"/>
      <c r="RSQ70" s="1002"/>
      <c r="RSR70" s="1002"/>
      <c r="RSS70" s="1002"/>
      <c r="RST70" s="1002"/>
      <c r="RSU70" s="1002"/>
      <c r="RSV70" s="1002"/>
      <c r="RSW70" s="1002"/>
      <c r="RSX70" s="1002"/>
      <c r="RSY70" s="1002"/>
      <c r="RSZ70" s="1002"/>
      <c r="RTA70" s="1002"/>
      <c r="RTB70" s="1002"/>
      <c r="RTC70" s="1002"/>
      <c r="RTD70" s="1002"/>
      <c r="RTE70" s="1002"/>
      <c r="RTF70" s="1002"/>
      <c r="RTG70" s="1002"/>
      <c r="RTH70" s="1002"/>
      <c r="RTI70" s="1002"/>
      <c r="RTJ70" s="1002"/>
      <c r="RTK70" s="1002"/>
      <c r="RTL70" s="1002"/>
      <c r="RTM70" s="1002"/>
      <c r="RTN70" s="1002"/>
      <c r="RTO70" s="1002"/>
      <c r="RTP70" s="1002"/>
      <c r="RTQ70" s="1002"/>
      <c r="RTR70" s="1002"/>
      <c r="RTS70" s="1002"/>
      <c r="RTT70" s="1002"/>
      <c r="RTU70" s="1002"/>
      <c r="RTV70" s="1002"/>
      <c r="RTW70" s="1002"/>
      <c r="RTX70" s="1002"/>
      <c r="RTY70" s="1002"/>
      <c r="RTZ70" s="1002"/>
      <c r="RUA70" s="1002"/>
      <c r="RUB70" s="1002"/>
      <c r="RUC70" s="1002"/>
      <c r="RUD70" s="1002"/>
      <c r="RUE70" s="1002"/>
      <c r="RUF70" s="1002"/>
      <c r="RUG70" s="1002"/>
      <c r="RUH70" s="1002"/>
      <c r="RUI70" s="1002"/>
      <c r="RUJ70" s="1002"/>
      <c r="RUK70" s="1002"/>
      <c r="RUL70" s="1002"/>
      <c r="RUM70" s="1002"/>
      <c r="RUN70" s="1002"/>
      <c r="RUO70" s="1002"/>
      <c r="RUP70" s="1002"/>
      <c r="RUQ70" s="1002"/>
      <c r="RUR70" s="1002"/>
      <c r="RUS70" s="1002"/>
      <c r="RUT70" s="1002"/>
      <c r="RUU70" s="1002"/>
      <c r="RUV70" s="1002"/>
      <c r="RUW70" s="1002"/>
      <c r="RUX70" s="1002"/>
      <c r="RUY70" s="1002"/>
      <c r="RUZ70" s="1002"/>
      <c r="RVA70" s="1002"/>
      <c r="RVB70" s="1002"/>
      <c r="RVC70" s="1002"/>
      <c r="RVD70" s="1002"/>
      <c r="RVE70" s="1002"/>
      <c r="RVF70" s="1002"/>
      <c r="RVG70" s="1002"/>
      <c r="RVH70" s="1002"/>
      <c r="RVI70" s="1002"/>
      <c r="RVJ70" s="1002"/>
      <c r="RVK70" s="1002"/>
      <c r="RVL70" s="1002"/>
      <c r="RVM70" s="1002"/>
      <c r="RVN70" s="1002"/>
      <c r="RVO70" s="1002"/>
      <c r="RVP70" s="1002"/>
      <c r="RVQ70" s="1002"/>
      <c r="RVR70" s="1002"/>
      <c r="RVS70" s="1002"/>
      <c r="RVT70" s="1002"/>
      <c r="RVU70" s="1002"/>
      <c r="RVV70" s="1002"/>
      <c r="RVW70" s="1002"/>
      <c r="RVX70" s="1002"/>
      <c r="RVY70" s="1002"/>
      <c r="RVZ70" s="1002"/>
      <c r="RWA70" s="1002"/>
      <c r="RWB70" s="1002"/>
      <c r="RWC70" s="1002"/>
      <c r="RWD70" s="1002"/>
      <c r="RWE70" s="1002"/>
      <c r="RWF70" s="1002"/>
      <c r="RWG70" s="1002"/>
      <c r="RWH70" s="1002"/>
      <c r="RWI70" s="1002"/>
      <c r="RWJ70" s="1002"/>
      <c r="RWK70" s="1002"/>
      <c r="RWL70" s="1002"/>
      <c r="RWM70" s="1002"/>
      <c r="RWN70" s="1002"/>
      <c r="RWO70" s="1002"/>
      <c r="RWP70" s="1002"/>
      <c r="RWQ70" s="1002"/>
      <c r="RWR70" s="1002"/>
      <c r="RWS70" s="1002"/>
      <c r="RWT70" s="1002"/>
      <c r="RWU70" s="1002"/>
      <c r="RWV70" s="1002"/>
      <c r="RWW70" s="1002"/>
      <c r="RWX70" s="1002"/>
      <c r="RWY70" s="1002"/>
      <c r="RWZ70" s="1002"/>
      <c r="RXA70" s="1002"/>
      <c r="RXB70" s="1002"/>
      <c r="RXC70" s="1002"/>
      <c r="RXD70" s="1002"/>
      <c r="RXE70" s="1002"/>
      <c r="RXF70" s="1002"/>
      <c r="RXG70" s="1002"/>
      <c r="RXH70" s="1002"/>
      <c r="RXI70" s="1002"/>
      <c r="RXJ70" s="1002"/>
      <c r="RXK70" s="1002"/>
      <c r="RXL70" s="1002"/>
      <c r="RXM70" s="1002"/>
      <c r="RXN70" s="1002"/>
      <c r="RXO70" s="1002"/>
      <c r="RXP70" s="1002"/>
      <c r="RXQ70" s="1002"/>
      <c r="RXR70" s="1002"/>
      <c r="RXS70" s="1002"/>
      <c r="RXT70" s="1002"/>
      <c r="RXU70" s="1002"/>
      <c r="RXV70" s="1002"/>
      <c r="RXW70" s="1002"/>
      <c r="RXX70" s="1002"/>
      <c r="RXY70" s="1002"/>
      <c r="RXZ70" s="1002"/>
      <c r="RYA70" s="1002"/>
      <c r="RYB70" s="1002"/>
      <c r="RYC70" s="1002"/>
      <c r="RYD70" s="1002"/>
      <c r="RYE70" s="1002"/>
      <c r="RYF70" s="1002"/>
      <c r="RYG70" s="1002"/>
      <c r="RYH70" s="1002"/>
      <c r="RYI70" s="1002"/>
      <c r="RYJ70" s="1002"/>
      <c r="RYK70" s="1002"/>
      <c r="RYL70" s="1002"/>
      <c r="RYM70" s="1002"/>
      <c r="RYN70" s="1002"/>
      <c r="RYO70" s="1002"/>
      <c r="RYP70" s="1002"/>
      <c r="RYQ70" s="1002"/>
      <c r="RYR70" s="1002"/>
      <c r="RYS70" s="1002"/>
      <c r="RYT70" s="1002"/>
      <c r="RYU70" s="1002"/>
      <c r="RYV70" s="1002"/>
      <c r="RYW70" s="1002"/>
      <c r="RYX70" s="1002"/>
      <c r="RYY70" s="1002"/>
      <c r="RYZ70" s="1002"/>
      <c r="RZA70" s="1002"/>
      <c r="RZB70" s="1002"/>
      <c r="RZC70" s="1002"/>
      <c r="RZD70" s="1002"/>
      <c r="RZE70" s="1002"/>
      <c r="RZF70" s="1002"/>
      <c r="RZG70" s="1002"/>
      <c r="RZH70" s="1002"/>
      <c r="RZI70" s="1002"/>
      <c r="RZJ70" s="1002"/>
      <c r="RZK70" s="1002"/>
      <c r="RZL70" s="1002"/>
      <c r="RZM70" s="1002"/>
      <c r="RZN70" s="1002"/>
      <c r="RZO70" s="1002"/>
      <c r="RZP70" s="1002"/>
      <c r="RZQ70" s="1002"/>
      <c r="RZR70" s="1002"/>
      <c r="RZS70" s="1002"/>
      <c r="RZT70" s="1002"/>
      <c r="RZU70" s="1002"/>
      <c r="RZV70" s="1002"/>
      <c r="RZW70" s="1002"/>
      <c r="RZX70" s="1002"/>
      <c r="RZY70" s="1002"/>
      <c r="RZZ70" s="1002"/>
      <c r="SAA70" s="1002"/>
      <c r="SAB70" s="1002"/>
      <c r="SAC70" s="1002"/>
      <c r="SAD70" s="1002"/>
      <c r="SAE70" s="1002"/>
      <c r="SAF70" s="1002"/>
      <c r="SAG70" s="1002"/>
      <c r="SAH70" s="1002"/>
      <c r="SAI70" s="1002"/>
      <c r="SAJ70" s="1002"/>
      <c r="SAK70" s="1002"/>
      <c r="SAL70" s="1002"/>
      <c r="SAM70" s="1002"/>
      <c r="SAN70" s="1002"/>
      <c r="SAO70" s="1002"/>
      <c r="SAP70" s="1002"/>
      <c r="SAQ70" s="1002"/>
      <c r="SAR70" s="1002"/>
      <c r="SAS70" s="1002"/>
      <c r="SAT70" s="1002"/>
      <c r="SAU70" s="1002"/>
      <c r="SAV70" s="1002"/>
      <c r="SAW70" s="1002"/>
      <c r="SAX70" s="1002"/>
      <c r="SAY70" s="1002"/>
      <c r="SAZ70" s="1002"/>
      <c r="SBA70" s="1002"/>
      <c r="SBB70" s="1002"/>
      <c r="SBC70" s="1002"/>
      <c r="SBD70" s="1002"/>
      <c r="SBE70" s="1002"/>
      <c r="SBF70" s="1002"/>
      <c r="SBG70" s="1002"/>
      <c r="SBH70" s="1002"/>
      <c r="SBI70" s="1002"/>
      <c r="SBJ70" s="1002"/>
      <c r="SBK70" s="1002"/>
      <c r="SBL70" s="1002"/>
      <c r="SBM70" s="1002"/>
      <c r="SBN70" s="1002"/>
      <c r="SBO70" s="1002"/>
      <c r="SBP70" s="1002"/>
      <c r="SBQ70" s="1002"/>
      <c r="SBR70" s="1002"/>
      <c r="SBS70" s="1002"/>
      <c r="SBT70" s="1002"/>
      <c r="SBU70" s="1002"/>
      <c r="SBV70" s="1002"/>
      <c r="SBW70" s="1002"/>
      <c r="SBX70" s="1002"/>
      <c r="SBY70" s="1002"/>
      <c r="SBZ70" s="1002"/>
      <c r="SCA70" s="1002"/>
      <c r="SCB70" s="1002"/>
      <c r="SCC70" s="1002"/>
      <c r="SCD70" s="1002"/>
      <c r="SCE70" s="1002"/>
      <c r="SCF70" s="1002"/>
      <c r="SCG70" s="1002"/>
      <c r="SCH70" s="1002"/>
      <c r="SCI70" s="1002"/>
      <c r="SCJ70" s="1002"/>
      <c r="SCK70" s="1002"/>
      <c r="SCL70" s="1002"/>
      <c r="SCM70" s="1002"/>
      <c r="SCN70" s="1002"/>
      <c r="SCO70" s="1002"/>
      <c r="SCP70" s="1002"/>
      <c r="SCQ70" s="1002"/>
      <c r="SCR70" s="1002"/>
      <c r="SCS70" s="1002"/>
      <c r="SCT70" s="1002"/>
      <c r="SCU70" s="1002"/>
      <c r="SCV70" s="1002"/>
      <c r="SCW70" s="1002"/>
      <c r="SCX70" s="1002"/>
      <c r="SCY70" s="1002"/>
      <c r="SCZ70" s="1002"/>
      <c r="SDA70" s="1002"/>
      <c r="SDB70" s="1002"/>
      <c r="SDC70" s="1002"/>
      <c r="SDD70" s="1002"/>
      <c r="SDE70" s="1002"/>
      <c r="SDF70" s="1002"/>
      <c r="SDG70" s="1002"/>
      <c r="SDH70" s="1002"/>
      <c r="SDI70" s="1002"/>
      <c r="SDJ70" s="1002"/>
      <c r="SDK70" s="1002"/>
      <c r="SDL70" s="1002"/>
      <c r="SDM70" s="1002"/>
      <c r="SDN70" s="1002"/>
      <c r="SDO70" s="1002"/>
      <c r="SDP70" s="1002"/>
      <c r="SDQ70" s="1002"/>
      <c r="SDR70" s="1002"/>
      <c r="SDS70" s="1002"/>
      <c r="SDT70" s="1002"/>
      <c r="SDU70" s="1002"/>
      <c r="SDV70" s="1002"/>
      <c r="SDW70" s="1002"/>
      <c r="SDX70" s="1002"/>
      <c r="SDY70" s="1002"/>
      <c r="SDZ70" s="1002"/>
      <c r="SEA70" s="1002"/>
      <c r="SEB70" s="1002"/>
      <c r="SEC70" s="1002"/>
      <c r="SED70" s="1002"/>
      <c r="SEE70" s="1002"/>
      <c r="SEF70" s="1002"/>
      <c r="SEG70" s="1002"/>
      <c r="SEH70" s="1002"/>
      <c r="SEI70" s="1002"/>
      <c r="SEJ70" s="1002"/>
      <c r="SEK70" s="1002"/>
      <c r="SEL70" s="1002"/>
      <c r="SEM70" s="1002"/>
      <c r="SEN70" s="1002"/>
      <c r="SEO70" s="1002"/>
      <c r="SEP70" s="1002"/>
      <c r="SEQ70" s="1002"/>
      <c r="SER70" s="1002"/>
      <c r="SES70" s="1002"/>
      <c r="SET70" s="1002"/>
      <c r="SEU70" s="1002"/>
      <c r="SEV70" s="1002"/>
      <c r="SEW70" s="1002"/>
      <c r="SEX70" s="1002"/>
      <c r="SEY70" s="1002"/>
      <c r="SEZ70" s="1002"/>
      <c r="SFA70" s="1002"/>
      <c r="SFB70" s="1002"/>
      <c r="SFC70" s="1002"/>
      <c r="SFD70" s="1002"/>
      <c r="SFE70" s="1002"/>
      <c r="SFF70" s="1002"/>
      <c r="SFG70" s="1002"/>
      <c r="SFH70" s="1002"/>
      <c r="SFI70" s="1002"/>
      <c r="SFJ70" s="1002"/>
      <c r="SFK70" s="1002"/>
      <c r="SFL70" s="1002"/>
      <c r="SFM70" s="1002"/>
      <c r="SFN70" s="1002"/>
      <c r="SFO70" s="1002"/>
      <c r="SFP70" s="1002"/>
      <c r="SFQ70" s="1002"/>
      <c r="SFR70" s="1002"/>
      <c r="SFS70" s="1002"/>
      <c r="SFT70" s="1002"/>
      <c r="SFU70" s="1002"/>
      <c r="SFV70" s="1002"/>
      <c r="SFW70" s="1002"/>
      <c r="SFX70" s="1002"/>
      <c r="SFY70" s="1002"/>
      <c r="SFZ70" s="1002"/>
      <c r="SGA70" s="1002"/>
      <c r="SGB70" s="1002"/>
      <c r="SGC70" s="1002"/>
      <c r="SGD70" s="1002"/>
      <c r="SGE70" s="1002"/>
      <c r="SGF70" s="1002"/>
      <c r="SGG70" s="1002"/>
      <c r="SGH70" s="1002"/>
      <c r="SGI70" s="1002"/>
      <c r="SGJ70" s="1002"/>
      <c r="SGK70" s="1002"/>
      <c r="SGL70" s="1002"/>
      <c r="SGM70" s="1002"/>
      <c r="SGN70" s="1002"/>
      <c r="SGO70" s="1002"/>
      <c r="SGP70" s="1002"/>
      <c r="SGQ70" s="1002"/>
      <c r="SGR70" s="1002"/>
      <c r="SGS70" s="1002"/>
      <c r="SGT70" s="1002"/>
      <c r="SGU70" s="1002"/>
      <c r="SGV70" s="1002"/>
      <c r="SGW70" s="1002"/>
      <c r="SGX70" s="1002"/>
      <c r="SGY70" s="1002"/>
      <c r="SGZ70" s="1002"/>
      <c r="SHA70" s="1002"/>
      <c r="SHB70" s="1002"/>
      <c r="SHC70" s="1002"/>
      <c r="SHD70" s="1002"/>
      <c r="SHE70" s="1002"/>
      <c r="SHF70" s="1002"/>
      <c r="SHG70" s="1002"/>
      <c r="SHH70" s="1002"/>
      <c r="SHI70" s="1002"/>
      <c r="SHJ70" s="1002"/>
      <c r="SHK70" s="1002"/>
      <c r="SHL70" s="1002"/>
      <c r="SHM70" s="1002"/>
      <c r="SHN70" s="1002"/>
      <c r="SHO70" s="1002"/>
      <c r="SHP70" s="1002"/>
      <c r="SHQ70" s="1002"/>
      <c r="SHR70" s="1002"/>
      <c r="SHS70" s="1002"/>
      <c r="SHT70" s="1002"/>
      <c r="SHU70" s="1002"/>
      <c r="SHV70" s="1002"/>
      <c r="SHW70" s="1002"/>
      <c r="SHX70" s="1002"/>
      <c r="SHY70" s="1002"/>
      <c r="SHZ70" s="1002"/>
      <c r="SIA70" s="1002"/>
      <c r="SIB70" s="1002"/>
      <c r="SIC70" s="1002"/>
      <c r="SID70" s="1002"/>
      <c r="SIE70" s="1002"/>
      <c r="SIF70" s="1002"/>
      <c r="SIG70" s="1002"/>
      <c r="SIH70" s="1002"/>
      <c r="SII70" s="1002"/>
      <c r="SIJ70" s="1002"/>
      <c r="SIK70" s="1002"/>
      <c r="SIL70" s="1002"/>
      <c r="SIM70" s="1002"/>
      <c r="SIN70" s="1002"/>
      <c r="SIO70" s="1002"/>
      <c r="SIP70" s="1002"/>
      <c r="SIQ70" s="1002"/>
      <c r="SIR70" s="1002"/>
      <c r="SIS70" s="1002"/>
      <c r="SIT70" s="1002"/>
      <c r="SIU70" s="1002"/>
      <c r="SIV70" s="1002"/>
      <c r="SIW70" s="1002"/>
      <c r="SIX70" s="1002"/>
      <c r="SIY70" s="1002"/>
      <c r="SIZ70" s="1002"/>
      <c r="SJA70" s="1002"/>
      <c r="SJB70" s="1002"/>
      <c r="SJC70" s="1002"/>
      <c r="SJD70" s="1002"/>
      <c r="SJE70" s="1002"/>
      <c r="SJF70" s="1002"/>
      <c r="SJG70" s="1002"/>
      <c r="SJH70" s="1002"/>
      <c r="SJI70" s="1002"/>
      <c r="SJJ70" s="1002"/>
      <c r="SJK70" s="1002"/>
      <c r="SJL70" s="1002"/>
      <c r="SJM70" s="1002"/>
      <c r="SJN70" s="1002"/>
      <c r="SJO70" s="1002"/>
      <c r="SJP70" s="1002"/>
      <c r="SJQ70" s="1002"/>
      <c r="SJR70" s="1002"/>
      <c r="SJS70" s="1002"/>
      <c r="SJT70" s="1002"/>
      <c r="SJU70" s="1002"/>
      <c r="SJV70" s="1002"/>
      <c r="SJW70" s="1002"/>
      <c r="SJX70" s="1002"/>
      <c r="SJY70" s="1002"/>
      <c r="SJZ70" s="1002"/>
      <c r="SKA70" s="1002"/>
      <c r="SKB70" s="1002"/>
      <c r="SKC70" s="1002"/>
      <c r="SKD70" s="1002"/>
      <c r="SKE70" s="1002"/>
      <c r="SKF70" s="1002"/>
      <c r="SKG70" s="1002"/>
      <c r="SKH70" s="1002"/>
      <c r="SKI70" s="1002"/>
      <c r="SKJ70" s="1002"/>
      <c r="SKK70" s="1002"/>
      <c r="SKL70" s="1002"/>
      <c r="SKM70" s="1002"/>
      <c r="SKN70" s="1002"/>
      <c r="SKO70" s="1002"/>
      <c r="SKP70" s="1002"/>
      <c r="SKQ70" s="1002"/>
      <c r="SKR70" s="1002"/>
      <c r="SKS70" s="1002"/>
      <c r="SKT70" s="1002"/>
      <c r="SKU70" s="1002"/>
      <c r="SKV70" s="1002"/>
      <c r="SKW70" s="1002"/>
      <c r="SKX70" s="1002"/>
      <c r="SKY70" s="1002"/>
      <c r="SKZ70" s="1002"/>
      <c r="SLA70" s="1002"/>
      <c r="SLB70" s="1002"/>
      <c r="SLC70" s="1002"/>
      <c r="SLD70" s="1002"/>
      <c r="SLE70" s="1002"/>
      <c r="SLF70" s="1002"/>
      <c r="SLG70" s="1002"/>
      <c r="SLH70" s="1002"/>
      <c r="SLI70" s="1002"/>
      <c r="SLJ70" s="1002"/>
      <c r="SLK70" s="1002"/>
      <c r="SLL70" s="1002"/>
      <c r="SLM70" s="1002"/>
      <c r="SLN70" s="1002"/>
      <c r="SLO70" s="1002"/>
      <c r="SLP70" s="1002"/>
      <c r="SLQ70" s="1002"/>
      <c r="SLR70" s="1002"/>
      <c r="SLS70" s="1002"/>
      <c r="SLT70" s="1002"/>
      <c r="SLU70" s="1002"/>
      <c r="SLV70" s="1002"/>
      <c r="SLW70" s="1002"/>
      <c r="SLX70" s="1002"/>
      <c r="SLY70" s="1002"/>
      <c r="SLZ70" s="1002"/>
      <c r="SMA70" s="1002"/>
      <c r="SMB70" s="1002"/>
      <c r="SMC70" s="1002"/>
      <c r="SMD70" s="1002"/>
      <c r="SME70" s="1002"/>
      <c r="SMF70" s="1002"/>
      <c r="SMG70" s="1002"/>
      <c r="SMH70" s="1002"/>
      <c r="SMI70" s="1002"/>
      <c r="SMJ70" s="1002"/>
      <c r="SMK70" s="1002"/>
      <c r="SML70" s="1002"/>
      <c r="SMM70" s="1002"/>
      <c r="SMN70" s="1002"/>
      <c r="SMO70" s="1002"/>
      <c r="SMP70" s="1002"/>
      <c r="SMQ70" s="1002"/>
      <c r="SMR70" s="1002"/>
      <c r="SMS70" s="1002"/>
      <c r="SMT70" s="1002"/>
      <c r="SMU70" s="1002"/>
      <c r="SMV70" s="1002"/>
      <c r="SMW70" s="1002"/>
      <c r="SMX70" s="1002"/>
      <c r="SMY70" s="1002"/>
      <c r="SMZ70" s="1002"/>
      <c r="SNA70" s="1002"/>
      <c r="SNB70" s="1002"/>
      <c r="SNC70" s="1002"/>
      <c r="SND70" s="1002"/>
      <c r="SNE70" s="1002"/>
      <c r="SNF70" s="1002"/>
      <c r="SNG70" s="1002"/>
      <c r="SNH70" s="1002"/>
      <c r="SNI70" s="1002"/>
      <c r="SNJ70" s="1002"/>
      <c r="SNK70" s="1002"/>
      <c r="SNL70" s="1002"/>
      <c r="SNM70" s="1002"/>
      <c r="SNN70" s="1002"/>
      <c r="SNO70" s="1002"/>
      <c r="SNP70" s="1002"/>
      <c r="SNQ70" s="1002"/>
      <c r="SNR70" s="1002"/>
      <c r="SNS70" s="1002"/>
      <c r="SNT70" s="1002"/>
      <c r="SNU70" s="1002"/>
      <c r="SNV70" s="1002"/>
      <c r="SNW70" s="1002"/>
      <c r="SNX70" s="1002"/>
      <c r="SNY70" s="1002"/>
      <c r="SNZ70" s="1002"/>
      <c r="SOA70" s="1002"/>
      <c r="SOB70" s="1002"/>
      <c r="SOC70" s="1002"/>
      <c r="SOD70" s="1002"/>
      <c r="SOE70" s="1002"/>
      <c r="SOF70" s="1002"/>
      <c r="SOG70" s="1002"/>
      <c r="SOH70" s="1002"/>
      <c r="SOI70" s="1002"/>
      <c r="SOJ70" s="1002"/>
      <c r="SOK70" s="1002"/>
      <c r="SOL70" s="1002"/>
      <c r="SOM70" s="1002"/>
      <c r="SON70" s="1002"/>
      <c r="SOO70" s="1002"/>
      <c r="SOP70" s="1002"/>
      <c r="SOQ70" s="1002"/>
      <c r="SOR70" s="1002"/>
      <c r="SOS70" s="1002"/>
      <c r="SOT70" s="1002"/>
      <c r="SOU70" s="1002"/>
      <c r="SOV70" s="1002"/>
      <c r="SOW70" s="1002"/>
      <c r="SOX70" s="1002"/>
      <c r="SOY70" s="1002"/>
      <c r="SOZ70" s="1002"/>
      <c r="SPA70" s="1002"/>
      <c r="SPB70" s="1002"/>
      <c r="SPC70" s="1002"/>
      <c r="SPD70" s="1002"/>
      <c r="SPE70" s="1002"/>
      <c r="SPF70" s="1002"/>
      <c r="SPG70" s="1002"/>
      <c r="SPH70" s="1002"/>
      <c r="SPI70" s="1002"/>
      <c r="SPJ70" s="1002"/>
      <c r="SPK70" s="1002"/>
      <c r="SPL70" s="1002"/>
      <c r="SPM70" s="1002"/>
      <c r="SPN70" s="1002"/>
      <c r="SPO70" s="1002"/>
      <c r="SPP70" s="1002"/>
      <c r="SPQ70" s="1002"/>
      <c r="SPR70" s="1002"/>
      <c r="SPS70" s="1002"/>
      <c r="SPT70" s="1002"/>
      <c r="SPU70" s="1002"/>
      <c r="SPV70" s="1002"/>
      <c r="SPW70" s="1002"/>
      <c r="SPX70" s="1002"/>
      <c r="SPY70" s="1002"/>
      <c r="SPZ70" s="1002"/>
      <c r="SQA70" s="1002"/>
      <c r="SQB70" s="1002"/>
      <c r="SQC70" s="1002"/>
      <c r="SQD70" s="1002"/>
      <c r="SQE70" s="1002"/>
      <c r="SQF70" s="1002"/>
      <c r="SQG70" s="1002"/>
      <c r="SQH70" s="1002"/>
      <c r="SQI70" s="1002"/>
      <c r="SQJ70" s="1002"/>
      <c r="SQK70" s="1002"/>
      <c r="SQL70" s="1002"/>
      <c r="SQM70" s="1002"/>
      <c r="SQN70" s="1002"/>
      <c r="SQO70" s="1002"/>
      <c r="SQP70" s="1002"/>
      <c r="SQQ70" s="1002"/>
      <c r="SQR70" s="1002"/>
      <c r="SQS70" s="1002"/>
      <c r="SQT70" s="1002"/>
      <c r="SQU70" s="1002"/>
      <c r="SQV70" s="1002"/>
      <c r="SQW70" s="1002"/>
      <c r="SQX70" s="1002"/>
      <c r="SQY70" s="1002"/>
      <c r="SQZ70" s="1002"/>
      <c r="SRA70" s="1002"/>
      <c r="SRB70" s="1002"/>
      <c r="SRC70" s="1002"/>
      <c r="SRD70" s="1002"/>
      <c r="SRE70" s="1002"/>
      <c r="SRF70" s="1002"/>
      <c r="SRG70" s="1002"/>
      <c r="SRH70" s="1002"/>
      <c r="SRI70" s="1002"/>
      <c r="SRJ70" s="1002"/>
      <c r="SRK70" s="1002"/>
      <c r="SRL70" s="1002"/>
      <c r="SRM70" s="1002"/>
      <c r="SRN70" s="1002"/>
      <c r="SRO70" s="1002"/>
      <c r="SRP70" s="1002"/>
      <c r="SRQ70" s="1002"/>
      <c r="SRR70" s="1002"/>
      <c r="SRS70" s="1002"/>
      <c r="SRT70" s="1002"/>
      <c r="SRU70" s="1002"/>
      <c r="SRV70" s="1002"/>
      <c r="SRW70" s="1002"/>
      <c r="SRX70" s="1002"/>
      <c r="SRY70" s="1002"/>
      <c r="SRZ70" s="1002"/>
      <c r="SSA70" s="1002"/>
      <c r="SSB70" s="1002"/>
      <c r="SSC70" s="1002"/>
      <c r="SSD70" s="1002"/>
      <c r="SSE70" s="1002"/>
      <c r="SSF70" s="1002"/>
      <c r="SSG70" s="1002"/>
      <c r="SSH70" s="1002"/>
      <c r="SSI70" s="1002"/>
      <c r="SSJ70" s="1002"/>
      <c r="SSK70" s="1002"/>
      <c r="SSL70" s="1002"/>
      <c r="SSM70" s="1002"/>
      <c r="SSN70" s="1002"/>
      <c r="SSO70" s="1002"/>
      <c r="SSP70" s="1002"/>
      <c r="SSQ70" s="1002"/>
      <c r="SSR70" s="1002"/>
      <c r="SSS70" s="1002"/>
      <c r="SST70" s="1002"/>
      <c r="SSU70" s="1002"/>
      <c r="SSV70" s="1002"/>
      <c r="SSW70" s="1002"/>
      <c r="SSX70" s="1002"/>
      <c r="SSY70" s="1002"/>
      <c r="SSZ70" s="1002"/>
      <c r="STA70" s="1002"/>
      <c r="STB70" s="1002"/>
      <c r="STC70" s="1002"/>
      <c r="STD70" s="1002"/>
      <c r="STE70" s="1002"/>
      <c r="STF70" s="1002"/>
      <c r="STG70" s="1002"/>
      <c r="STH70" s="1002"/>
      <c r="STI70" s="1002"/>
      <c r="STJ70" s="1002"/>
      <c r="STK70" s="1002"/>
      <c r="STL70" s="1002"/>
      <c r="STM70" s="1002"/>
      <c r="STN70" s="1002"/>
      <c r="STO70" s="1002"/>
      <c r="STP70" s="1002"/>
      <c r="STQ70" s="1002"/>
      <c r="STR70" s="1002"/>
      <c r="STS70" s="1002"/>
      <c r="STT70" s="1002"/>
      <c r="STU70" s="1002"/>
      <c r="STV70" s="1002"/>
      <c r="STW70" s="1002"/>
      <c r="STX70" s="1002"/>
      <c r="STY70" s="1002"/>
      <c r="STZ70" s="1002"/>
      <c r="SUA70" s="1002"/>
      <c r="SUB70" s="1002"/>
      <c r="SUC70" s="1002"/>
      <c r="SUD70" s="1002"/>
      <c r="SUE70" s="1002"/>
      <c r="SUF70" s="1002"/>
      <c r="SUG70" s="1002"/>
      <c r="SUH70" s="1002"/>
      <c r="SUI70" s="1002"/>
      <c r="SUJ70" s="1002"/>
      <c r="SUK70" s="1002"/>
      <c r="SUL70" s="1002"/>
      <c r="SUM70" s="1002"/>
      <c r="SUN70" s="1002"/>
      <c r="SUO70" s="1002"/>
      <c r="SUP70" s="1002"/>
      <c r="SUQ70" s="1002"/>
      <c r="SUR70" s="1002"/>
      <c r="SUS70" s="1002"/>
      <c r="SUT70" s="1002"/>
      <c r="SUU70" s="1002"/>
      <c r="SUV70" s="1002"/>
      <c r="SUW70" s="1002"/>
      <c r="SUX70" s="1002"/>
      <c r="SUY70" s="1002"/>
      <c r="SUZ70" s="1002"/>
      <c r="SVA70" s="1002"/>
      <c r="SVB70" s="1002"/>
      <c r="SVC70" s="1002"/>
      <c r="SVD70" s="1002"/>
      <c r="SVE70" s="1002"/>
      <c r="SVF70" s="1002"/>
      <c r="SVG70" s="1002"/>
      <c r="SVH70" s="1002"/>
      <c r="SVI70" s="1002"/>
      <c r="SVJ70" s="1002"/>
      <c r="SVK70" s="1002"/>
      <c r="SVL70" s="1002"/>
      <c r="SVM70" s="1002"/>
      <c r="SVN70" s="1002"/>
      <c r="SVO70" s="1002"/>
      <c r="SVP70" s="1002"/>
      <c r="SVQ70" s="1002"/>
      <c r="SVR70" s="1002"/>
      <c r="SVS70" s="1002"/>
      <c r="SVT70" s="1002"/>
      <c r="SVU70" s="1002"/>
      <c r="SVV70" s="1002"/>
      <c r="SVW70" s="1002"/>
      <c r="SVX70" s="1002"/>
      <c r="SVY70" s="1002"/>
      <c r="SVZ70" s="1002"/>
      <c r="SWA70" s="1002"/>
      <c r="SWB70" s="1002"/>
      <c r="SWC70" s="1002"/>
      <c r="SWD70" s="1002"/>
      <c r="SWE70" s="1002"/>
      <c r="SWF70" s="1002"/>
      <c r="SWG70" s="1002"/>
      <c r="SWH70" s="1002"/>
      <c r="SWI70" s="1002"/>
      <c r="SWJ70" s="1002"/>
      <c r="SWK70" s="1002"/>
      <c r="SWL70" s="1002"/>
      <c r="SWM70" s="1002"/>
      <c r="SWN70" s="1002"/>
      <c r="SWO70" s="1002"/>
      <c r="SWP70" s="1002"/>
      <c r="SWQ70" s="1002"/>
      <c r="SWR70" s="1002"/>
      <c r="SWS70" s="1002"/>
      <c r="SWT70" s="1002"/>
      <c r="SWU70" s="1002"/>
      <c r="SWV70" s="1002"/>
      <c r="SWW70" s="1002"/>
      <c r="SWX70" s="1002"/>
      <c r="SWY70" s="1002"/>
      <c r="SWZ70" s="1002"/>
      <c r="SXA70" s="1002"/>
      <c r="SXB70" s="1002"/>
      <c r="SXC70" s="1002"/>
      <c r="SXD70" s="1002"/>
      <c r="SXE70" s="1002"/>
      <c r="SXF70" s="1002"/>
      <c r="SXG70" s="1002"/>
      <c r="SXH70" s="1002"/>
      <c r="SXI70" s="1002"/>
      <c r="SXJ70" s="1002"/>
      <c r="SXK70" s="1002"/>
      <c r="SXL70" s="1002"/>
      <c r="SXM70" s="1002"/>
      <c r="SXN70" s="1002"/>
      <c r="SXO70" s="1002"/>
      <c r="SXP70" s="1002"/>
      <c r="SXQ70" s="1002"/>
      <c r="SXR70" s="1002"/>
      <c r="SXS70" s="1002"/>
      <c r="SXT70" s="1002"/>
      <c r="SXU70" s="1002"/>
      <c r="SXV70" s="1002"/>
      <c r="SXW70" s="1002"/>
      <c r="SXX70" s="1002"/>
      <c r="SXY70" s="1002"/>
      <c r="SXZ70" s="1002"/>
      <c r="SYA70" s="1002"/>
      <c r="SYB70" s="1002"/>
      <c r="SYC70" s="1002"/>
      <c r="SYD70" s="1002"/>
      <c r="SYE70" s="1002"/>
      <c r="SYF70" s="1002"/>
      <c r="SYG70" s="1002"/>
      <c r="SYH70" s="1002"/>
      <c r="SYI70" s="1002"/>
      <c r="SYJ70" s="1002"/>
      <c r="SYK70" s="1002"/>
      <c r="SYL70" s="1002"/>
      <c r="SYM70" s="1002"/>
      <c r="SYN70" s="1002"/>
      <c r="SYO70" s="1002"/>
      <c r="SYP70" s="1002"/>
      <c r="SYQ70" s="1002"/>
      <c r="SYR70" s="1002"/>
      <c r="SYS70" s="1002"/>
      <c r="SYT70" s="1002"/>
      <c r="SYU70" s="1002"/>
      <c r="SYV70" s="1002"/>
      <c r="SYW70" s="1002"/>
      <c r="SYX70" s="1002"/>
      <c r="SYY70" s="1002"/>
      <c r="SYZ70" s="1002"/>
      <c r="SZA70" s="1002"/>
      <c r="SZB70" s="1002"/>
      <c r="SZC70" s="1002"/>
      <c r="SZD70" s="1002"/>
      <c r="SZE70" s="1002"/>
      <c r="SZF70" s="1002"/>
      <c r="SZG70" s="1002"/>
      <c r="SZH70" s="1002"/>
      <c r="SZI70" s="1002"/>
      <c r="SZJ70" s="1002"/>
      <c r="SZK70" s="1002"/>
      <c r="SZL70" s="1002"/>
      <c r="SZM70" s="1002"/>
      <c r="SZN70" s="1002"/>
      <c r="SZO70" s="1002"/>
      <c r="SZP70" s="1002"/>
      <c r="SZQ70" s="1002"/>
      <c r="SZR70" s="1002"/>
      <c r="SZS70" s="1002"/>
      <c r="SZT70" s="1002"/>
      <c r="SZU70" s="1002"/>
      <c r="SZV70" s="1002"/>
      <c r="SZW70" s="1002"/>
      <c r="SZX70" s="1002"/>
      <c r="SZY70" s="1002"/>
      <c r="SZZ70" s="1002"/>
      <c r="TAA70" s="1002"/>
      <c r="TAB70" s="1002"/>
      <c r="TAC70" s="1002"/>
      <c r="TAD70" s="1002"/>
      <c r="TAE70" s="1002"/>
      <c r="TAF70" s="1002"/>
      <c r="TAG70" s="1002"/>
      <c r="TAH70" s="1002"/>
      <c r="TAI70" s="1002"/>
      <c r="TAJ70" s="1002"/>
      <c r="TAK70" s="1002"/>
      <c r="TAL70" s="1002"/>
      <c r="TAM70" s="1002"/>
      <c r="TAN70" s="1002"/>
      <c r="TAO70" s="1002"/>
      <c r="TAP70" s="1002"/>
      <c r="TAQ70" s="1002"/>
      <c r="TAR70" s="1002"/>
      <c r="TAS70" s="1002"/>
      <c r="TAT70" s="1002"/>
      <c r="TAU70" s="1002"/>
      <c r="TAV70" s="1002"/>
      <c r="TAW70" s="1002"/>
      <c r="TAX70" s="1002"/>
      <c r="TAY70" s="1002"/>
      <c r="TAZ70" s="1002"/>
      <c r="TBA70" s="1002"/>
      <c r="TBB70" s="1002"/>
      <c r="TBC70" s="1002"/>
      <c r="TBD70" s="1002"/>
      <c r="TBE70" s="1002"/>
      <c r="TBF70" s="1002"/>
      <c r="TBG70" s="1002"/>
      <c r="TBH70" s="1002"/>
      <c r="TBI70" s="1002"/>
      <c r="TBJ70" s="1002"/>
      <c r="TBK70" s="1002"/>
      <c r="TBL70" s="1002"/>
      <c r="TBM70" s="1002"/>
      <c r="TBN70" s="1002"/>
      <c r="TBO70" s="1002"/>
      <c r="TBP70" s="1002"/>
      <c r="TBQ70" s="1002"/>
      <c r="TBR70" s="1002"/>
      <c r="TBS70" s="1002"/>
      <c r="TBT70" s="1002"/>
      <c r="TBU70" s="1002"/>
      <c r="TBV70" s="1002"/>
      <c r="TBW70" s="1002"/>
      <c r="TBX70" s="1002"/>
      <c r="TBY70" s="1002"/>
      <c r="TBZ70" s="1002"/>
      <c r="TCA70" s="1002"/>
      <c r="TCB70" s="1002"/>
      <c r="TCC70" s="1002"/>
      <c r="TCD70" s="1002"/>
      <c r="TCE70" s="1002"/>
      <c r="TCF70" s="1002"/>
      <c r="TCG70" s="1002"/>
      <c r="TCH70" s="1002"/>
      <c r="TCI70" s="1002"/>
      <c r="TCJ70" s="1002"/>
      <c r="TCK70" s="1002"/>
      <c r="TCL70" s="1002"/>
      <c r="TCM70" s="1002"/>
      <c r="TCN70" s="1002"/>
      <c r="TCO70" s="1002"/>
      <c r="TCP70" s="1002"/>
      <c r="TCQ70" s="1002"/>
      <c r="TCR70" s="1002"/>
      <c r="TCS70" s="1002"/>
      <c r="TCT70" s="1002"/>
      <c r="TCU70" s="1002"/>
      <c r="TCV70" s="1002"/>
      <c r="TCW70" s="1002"/>
      <c r="TCX70" s="1002"/>
      <c r="TCY70" s="1002"/>
      <c r="TCZ70" s="1002"/>
      <c r="TDA70" s="1002"/>
      <c r="TDB70" s="1002"/>
      <c r="TDC70" s="1002"/>
      <c r="TDD70" s="1002"/>
      <c r="TDE70" s="1002"/>
      <c r="TDF70" s="1002"/>
      <c r="TDG70" s="1002"/>
      <c r="TDH70" s="1002"/>
      <c r="TDI70" s="1002"/>
      <c r="TDJ70" s="1002"/>
      <c r="TDK70" s="1002"/>
      <c r="TDL70" s="1002"/>
      <c r="TDM70" s="1002"/>
      <c r="TDN70" s="1002"/>
      <c r="TDO70" s="1002"/>
      <c r="TDP70" s="1002"/>
      <c r="TDQ70" s="1002"/>
      <c r="TDR70" s="1002"/>
      <c r="TDS70" s="1002"/>
      <c r="TDT70" s="1002"/>
      <c r="TDU70" s="1002"/>
      <c r="TDV70" s="1002"/>
      <c r="TDW70" s="1002"/>
      <c r="TDX70" s="1002"/>
      <c r="TDY70" s="1002"/>
      <c r="TDZ70" s="1002"/>
      <c r="TEA70" s="1002"/>
      <c r="TEB70" s="1002"/>
      <c r="TEC70" s="1002"/>
      <c r="TED70" s="1002"/>
      <c r="TEE70" s="1002"/>
      <c r="TEF70" s="1002"/>
      <c r="TEG70" s="1002"/>
      <c r="TEH70" s="1002"/>
      <c r="TEI70" s="1002"/>
      <c r="TEJ70" s="1002"/>
      <c r="TEK70" s="1002"/>
      <c r="TEL70" s="1002"/>
      <c r="TEM70" s="1002"/>
      <c r="TEN70" s="1002"/>
      <c r="TEO70" s="1002"/>
      <c r="TEP70" s="1002"/>
      <c r="TEQ70" s="1002"/>
      <c r="TER70" s="1002"/>
      <c r="TES70" s="1002"/>
      <c r="TET70" s="1002"/>
      <c r="TEU70" s="1002"/>
      <c r="TEV70" s="1002"/>
      <c r="TEW70" s="1002"/>
      <c r="TEX70" s="1002"/>
      <c r="TEY70" s="1002"/>
      <c r="TEZ70" s="1002"/>
      <c r="TFA70" s="1002"/>
      <c r="TFB70" s="1002"/>
      <c r="TFC70" s="1002"/>
      <c r="TFD70" s="1002"/>
      <c r="TFE70" s="1002"/>
      <c r="TFF70" s="1002"/>
      <c r="TFG70" s="1002"/>
      <c r="TFH70" s="1002"/>
      <c r="TFI70" s="1002"/>
      <c r="TFJ70" s="1002"/>
      <c r="TFK70" s="1002"/>
      <c r="TFL70" s="1002"/>
      <c r="TFM70" s="1002"/>
      <c r="TFN70" s="1002"/>
      <c r="TFO70" s="1002"/>
      <c r="TFP70" s="1002"/>
      <c r="TFQ70" s="1002"/>
      <c r="TFR70" s="1002"/>
      <c r="TFS70" s="1002"/>
      <c r="TFT70" s="1002"/>
      <c r="TFU70" s="1002"/>
      <c r="TFV70" s="1002"/>
      <c r="TFW70" s="1002"/>
      <c r="TFX70" s="1002"/>
      <c r="TFY70" s="1002"/>
      <c r="TFZ70" s="1002"/>
      <c r="TGA70" s="1002"/>
      <c r="TGB70" s="1002"/>
      <c r="TGC70" s="1002"/>
      <c r="TGD70" s="1002"/>
      <c r="TGE70" s="1002"/>
      <c r="TGF70" s="1002"/>
      <c r="TGG70" s="1002"/>
      <c r="TGH70" s="1002"/>
      <c r="TGI70" s="1002"/>
      <c r="TGJ70" s="1002"/>
      <c r="TGK70" s="1002"/>
      <c r="TGL70" s="1002"/>
      <c r="TGM70" s="1002"/>
      <c r="TGN70" s="1002"/>
      <c r="TGO70" s="1002"/>
      <c r="TGP70" s="1002"/>
      <c r="TGQ70" s="1002"/>
      <c r="TGR70" s="1002"/>
      <c r="TGS70" s="1002"/>
      <c r="TGT70" s="1002"/>
      <c r="TGU70" s="1002"/>
      <c r="TGV70" s="1002"/>
      <c r="TGW70" s="1002"/>
      <c r="TGX70" s="1002"/>
      <c r="TGY70" s="1002"/>
      <c r="TGZ70" s="1002"/>
      <c r="THA70" s="1002"/>
      <c r="THB70" s="1002"/>
      <c r="THC70" s="1002"/>
      <c r="THD70" s="1002"/>
      <c r="THE70" s="1002"/>
      <c r="THF70" s="1002"/>
      <c r="THG70" s="1002"/>
      <c r="THH70" s="1002"/>
      <c r="THI70" s="1002"/>
      <c r="THJ70" s="1002"/>
      <c r="THK70" s="1002"/>
      <c r="THL70" s="1002"/>
      <c r="THM70" s="1002"/>
      <c r="THN70" s="1002"/>
      <c r="THO70" s="1002"/>
      <c r="THP70" s="1002"/>
      <c r="THQ70" s="1002"/>
      <c r="THR70" s="1002"/>
      <c r="THS70" s="1002"/>
      <c r="THT70" s="1002"/>
      <c r="THU70" s="1002"/>
      <c r="THV70" s="1002"/>
      <c r="THW70" s="1002"/>
      <c r="THX70" s="1002"/>
      <c r="THY70" s="1002"/>
      <c r="THZ70" s="1002"/>
      <c r="TIA70" s="1002"/>
      <c r="TIB70" s="1002"/>
      <c r="TIC70" s="1002"/>
      <c r="TID70" s="1002"/>
      <c r="TIE70" s="1002"/>
      <c r="TIF70" s="1002"/>
      <c r="TIG70" s="1002"/>
      <c r="TIH70" s="1002"/>
      <c r="TII70" s="1002"/>
      <c r="TIJ70" s="1002"/>
      <c r="TIK70" s="1002"/>
      <c r="TIL70" s="1002"/>
      <c r="TIM70" s="1002"/>
      <c r="TIN70" s="1002"/>
      <c r="TIO70" s="1002"/>
      <c r="TIP70" s="1002"/>
      <c r="TIQ70" s="1002"/>
      <c r="TIR70" s="1002"/>
      <c r="TIS70" s="1002"/>
      <c r="TIT70" s="1002"/>
      <c r="TIU70" s="1002"/>
      <c r="TIV70" s="1002"/>
      <c r="TIW70" s="1002"/>
      <c r="TIX70" s="1002"/>
      <c r="TIY70" s="1002"/>
      <c r="TIZ70" s="1002"/>
      <c r="TJA70" s="1002"/>
      <c r="TJB70" s="1002"/>
      <c r="TJC70" s="1002"/>
      <c r="TJD70" s="1002"/>
      <c r="TJE70" s="1002"/>
      <c r="TJF70" s="1002"/>
      <c r="TJG70" s="1002"/>
      <c r="TJH70" s="1002"/>
      <c r="TJI70" s="1002"/>
      <c r="TJJ70" s="1002"/>
      <c r="TJK70" s="1002"/>
      <c r="TJL70" s="1002"/>
      <c r="TJM70" s="1002"/>
      <c r="TJN70" s="1002"/>
      <c r="TJO70" s="1002"/>
      <c r="TJP70" s="1002"/>
      <c r="TJQ70" s="1002"/>
      <c r="TJR70" s="1002"/>
      <c r="TJS70" s="1002"/>
      <c r="TJT70" s="1002"/>
      <c r="TJU70" s="1002"/>
      <c r="TJV70" s="1002"/>
      <c r="TJW70" s="1002"/>
      <c r="TJX70" s="1002"/>
      <c r="TJY70" s="1002"/>
      <c r="TJZ70" s="1002"/>
      <c r="TKA70" s="1002"/>
      <c r="TKB70" s="1002"/>
      <c r="TKC70" s="1002"/>
      <c r="TKD70" s="1002"/>
      <c r="TKE70" s="1002"/>
      <c r="TKF70" s="1002"/>
      <c r="TKG70" s="1002"/>
      <c r="TKH70" s="1002"/>
      <c r="TKI70" s="1002"/>
      <c r="TKJ70" s="1002"/>
      <c r="TKK70" s="1002"/>
      <c r="TKL70" s="1002"/>
      <c r="TKM70" s="1002"/>
      <c r="TKN70" s="1002"/>
      <c r="TKO70" s="1002"/>
      <c r="TKP70" s="1002"/>
      <c r="TKQ70" s="1002"/>
      <c r="TKR70" s="1002"/>
      <c r="TKS70" s="1002"/>
      <c r="TKT70" s="1002"/>
      <c r="TKU70" s="1002"/>
      <c r="TKV70" s="1002"/>
      <c r="TKW70" s="1002"/>
      <c r="TKX70" s="1002"/>
      <c r="TKY70" s="1002"/>
      <c r="TKZ70" s="1002"/>
      <c r="TLA70" s="1002"/>
      <c r="TLB70" s="1002"/>
      <c r="TLC70" s="1002"/>
      <c r="TLD70" s="1002"/>
      <c r="TLE70" s="1002"/>
      <c r="TLF70" s="1002"/>
      <c r="TLG70" s="1002"/>
      <c r="TLH70" s="1002"/>
      <c r="TLI70" s="1002"/>
      <c r="TLJ70" s="1002"/>
      <c r="TLK70" s="1002"/>
      <c r="TLL70" s="1002"/>
      <c r="TLM70" s="1002"/>
      <c r="TLN70" s="1002"/>
      <c r="TLO70" s="1002"/>
      <c r="TLP70" s="1002"/>
      <c r="TLQ70" s="1002"/>
      <c r="TLR70" s="1002"/>
      <c r="TLS70" s="1002"/>
      <c r="TLT70" s="1002"/>
      <c r="TLU70" s="1002"/>
      <c r="TLV70" s="1002"/>
      <c r="TLW70" s="1002"/>
      <c r="TLX70" s="1002"/>
      <c r="TLY70" s="1002"/>
      <c r="TLZ70" s="1002"/>
      <c r="TMA70" s="1002"/>
      <c r="TMB70" s="1002"/>
      <c r="TMC70" s="1002"/>
      <c r="TMD70" s="1002"/>
      <c r="TME70" s="1002"/>
      <c r="TMF70" s="1002"/>
      <c r="TMG70" s="1002"/>
      <c r="TMH70" s="1002"/>
      <c r="TMI70" s="1002"/>
      <c r="TMJ70" s="1002"/>
      <c r="TMK70" s="1002"/>
      <c r="TML70" s="1002"/>
      <c r="TMM70" s="1002"/>
      <c r="TMN70" s="1002"/>
      <c r="TMO70" s="1002"/>
      <c r="TMP70" s="1002"/>
      <c r="TMQ70" s="1002"/>
      <c r="TMR70" s="1002"/>
      <c r="TMS70" s="1002"/>
      <c r="TMT70" s="1002"/>
      <c r="TMU70" s="1002"/>
      <c r="TMV70" s="1002"/>
      <c r="TMW70" s="1002"/>
      <c r="TMX70" s="1002"/>
      <c r="TMY70" s="1002"/>
      <c r="TMZ70" s="1002"/>
      <c r="TNA70" s="1002"/>
      <c r="TNB70" s="1002"/>
      <c r="TNC70" s="1002"/>
      <c r="TND70" s="1002"/>
      <c r="TNE70" s="1002"/>
      <c r="TNF70" s="1002"/>
      <c r="TNG70" s="1002"/>
      <c r="TNH70" s="1002"/>
      <c r="TNI70" s="1002"/>
      <c r="TNJ70" s="1002"/>
      <c r="TNK70" s="1002"/>
      <c r="TNL70" s="1002"/>
      <c r="TNM70" s="1002"/>
      <c r="TNN70" s="1002"/>
      <c r="TNO70" s="1002"/>
      <c r="TNP70" s="1002"/>
      <c r="TNQ70" s="1002"/>
      <c r="TNR70" s="1002"/>
      <c r="TNS70" s="1002"/>
      <c r="TNT70" s="1002"/>
      <c r="TNU70" s="1002"/>
      <c r="TNV70" s="1002"/>
      <c r="TNW70" s="1002"/>
      <c r="TNX70" s="1002"/>
      <c r="TNY70" s="1002"/>
      <c r="TNZ70" s="1002"/>
      <c r="TOA70" s="1002"/>
      <c r="TOB70" s="1002"/>
      <c r="TOC70" s="1002"/>
      <c r="TOD70" s="1002"/>
      <c r="TOE70" s="1002"/>
      <c r="TOF70" s="1002"/>
      <c r="TOG70" s="1002"/>
      <c r="TOH70" s="1002"/>
      <c r="TOI70" s="1002"/>
      <c r="TOJ70" s="1002"/>
      <c r="TOK70" s="1002"/>
      <c r="TOL70" s="1002"/>
      <c r="TOM70" s="1002"/>
      <c r="TON70" s="1002"/>
      <c r="TOO70" s="1002"/>
      <c r="TOP70" s="1002"/>
      <c r="TOQ70" s="1002"/>
      <c r="TOR70" s="1002"/>
      <c r="TOS70" s="1002"/>
      <c r="TOT70" s="1002"/>
      <c r="TOU70" s="1002"/>
      <c r="TOV70" s="1002"/>
      <c r="TOW70" s="1002"/>
      <c r="TOX70" s="1002"/>
      <c r="TOY70" s="1002"/>
      <c r="TOZ70" s="1002"/>
      <c r="TPA70" s="1002"/>
      <c r="TPB70" s="1002"/>
      <c r="TPC70" s="1002"/>
      <c r="TPD70" s="1002"/>
      <c r="TPE70" s="1002"/>
      <c r="TPF70" s="1002"/>
      <c r="TPG70" s="1002"/>
      <c r="TPH70" s="1002"/>
      <c r="TPI70" s="1002"/>
      <c r="TPJ70" s="1002"/>
      <c r="TPK70" s="1002"/>
      <c r="TPL70" s="1002"/>
      <c r="TPM70" s="1002"/>
      <c r="TPN70" s="1002"/>
      <c r="TPO70" s="1002"/>
      <c r="TPP70" s="1002"/>
      <c r="TPQ70" s="1002"/>
      <c r="TPR70" s="1002"/>
      <c r="TPS70" s="1002"/>
      <c r="TPT70" s="1002"/>
      <c r="TPU70" s="1002"/>
      <c r="TPV70" s="1002"/>
      <c r="TPW70" s="1002"/>
      <c r="TPX70" s="1002"/>
      <c r="TPY70" s="1002"/>
      <c r="TPZ70" s="1002"/>
      <c r="TQA70" s="1002"/>
      <c r="TQB70" s="1002"/>
      <c r="TQC70" s="1002"/>
      <c r="TQD70" s="1002"/>
      <c r="TQE70" s="1002"/>
      <c r="TQF70" s="1002"/>
      <c r="TQG70" s="1002"/>
      <c r="TQH70" s="1002"/>
      <c r="TQI70" s="1002"/>
      <c r="TQJ70" s="1002"/>
      <c r="TQK70" s="1002"/>
      <c r="TQL70" s="1002"/>
      <c r="TQM70" s="1002"/>
      <c r="TQN70" s="1002"/>
      <c r="TQO70" s="1002"/>
      <c r="TQP70" s="1002"/>
      <c r="TQQ70" s="1002"/>
      <c r="TQR70" s="1002"/>
      <c r="TQS70" s="1002"/>
      <c r="TQT70" s="1002"/>
      <c r="TQU70" s="1002"/>
      <c r="TQV70" s="1002"/>
      <c r="TQW70" s="1002"/>
      <c r="TQX70" s="1002"/>
      <c r="TQY70" s="1002"/>
      <c r="TQZ70" s="1002"/>
      <c r="TRA70" s="1002"/>
      <c r="TRB70" s="1002"/>
      <c r="TRC70" s="1002"/>
      <c r="TRD70" s="1002"/>
      <c r="TRE70" s="1002"/>
      <c r="TRF70" s="1002"/>
      <c r="TRG70" s="1002"/>
      <c r="TRH70" s="1002"/>
      <c r="TRI70" s="1002"/>
      <c r="TRJ70" s="1002"/>
      <c r="TRK70" s="1002"/>
      <c r="TRL70" s="1002"/>
      <c r="TRM70" s="1002"/>
      <c r="TRN70" s="1002"/>
      <c r="TRO70" s="1002"/>
      <c r="TRP70" s="1002"/>
      <c r="TRQ70" s="1002"/>
      <c r="TRR70" s="1002"/>
      <c r="TRS70" s="1002"/>
      <c r="TRT70" s="1002"/>
      <c r="TRU70" s="1002"/>
      <c r="TRV70" s="1002"/>
      <c r="TRW70" s="1002"/>
      <c r="TRX70" s="1002"/>
      <c r="TRY70" s="1002"/>
      <c r="TRZ70" s="1002"/>
      <c r="TSA70" s="1002"/>
      <c r="TSB70" s="1002"/>
      <c r="TSC70" s="1002"/>
      <c r="TSD70" s="1002"/>
      <c r="TSE70" s="1002"/>
      <c r="TSF70" s="1002"/>
      <c r="TSG70" s="1002"/>
      <c r="TSH70" s="1002"/>
      <c r="TSI70" s="1002"/>
      <c r="TSJ70" s="1002"/>
      <c r="TSK70" s="1002"/>
      <c r="TSL70" s="1002"/>
      <c r="TSM70" s="1002"/>
      <c r="TSN70" s="1002"/>
      <c r="TSO70" s="1002"/>
      <c r="TSP70" s="1002"/>
      <c r="TSQ70" s="1002"/>
      <c r="TSR70" s="1002"/>
      <c r="TSS70" s="1002"/>
      <c r="TST70" s="1002"/>
      <c r="TSU70" s="1002"/>
      <c r="TSV70" s="1002"/>
      <c r="TSW70" s="1002"/>
      <c r="TSX70" s="1002"/>
      <c r="TSY70" s="1002"/>
      <c r="TSZ70" s="1002"/>
      <c r="TTA70" s="1002"/>
      <c r="TTB70" s="1002"/>
      <c r="TTC70" s="1002"/>
      <c r="TTD70" s="1002"/>
      <c r="TTE70" s="1002"/>
      <c r="TTF70" s="1002"/>
      <c r="TTG70" s="1002"/>
      <c r="TTH70" s="1002"/>
      <c r="TTI70" s="1002"/>
      <c r="TTJ70" s="1002"/>
      <c r="TTK70" s="1002"/>
      <c r="TTL70" s="1002"/>
      <c r="TTM70" s="1002"/>
      <c r="TTN70" s="1002"/>
      <c r="TTO70" s="1002"/>
      <c r="TTP70" s="1002"/>
      <c r="TTQ70" s="1002"/>
      <c r="TTR70" s="1002"/>
      <c r="TTS70" s="1002"/>
      <c r="TTT70" s="1002"/>
      <c r="TTU70" s="1002"/>
      <c r="TTV70" s="1002"/>
      <c r="TTW70" s="1002"/>
      <c r="TTX70" s="1002"/>
      <c r="TTY70" s="1002"/>
      <c r="TTZ70" s="1002"/>
      <c r="TUA70" s="1002"/>
      <c r="TUB70" s="1002"/>
      <c r="TUC70" s="1002"/>
      <c r="TUD70" s="1002"/>
      <c r="TUE70" s="1002"/>
      <c r="TUF70" s="1002"/>
      <c r="TUG70" s="1002"/>
      <c r="TUH70" s="1002"/>
      <c r="TUI70" s="1002"/>
      <c r="TUJ70" s="1002"/>
      <c r="TUK70" s="1002"/>
      <c r="TUL70" s="1002"/>
      <c r="TUM70" s="1002"/>
      <c r="TUN70" s="1002"/>
      <c r="TUO70" s="1002"/>
      <c r="TUP70" s="1002"/>
      <c r="TUQ70" s="1002"/>
      <c r="TUR70" s="1002"/>
      <c r="TUS70" s="1002"/>
      <c r="TUT70" s="1002"/>
      <c r="TUU70" s="1002"/>
      <c r="TUV70" s="1002"/>
      <c r="TUW70" s="1002"/>
      <c r="TUX70" s="1002"/>
      <c r="TUY70" s="1002"/>
      <c r="TUZ70" s="1002"/>
      <c r="TVA70" s="1002"/>
      <c r="TVB70" s="1002"/>
      <c r="TVC70" s="1002"/>
      <c r="TVD70" s="1002"/>
      <c r="TVE70" s="1002"/>
      <c r="TVF70" s="1002"/>
      <c r="TVG70" s="1002"/>
      <c r="TVH70" s="1002"/>
      <c r="TVI70" s="1002"/>
      <c r="TVJ70" s="1002"/>
      <c r="TVK70" s="1002"/>
      <c r="TVL70" s="1002"/>
      <c r="TVM70" s="1002"/>
      <c r="TVN70" s="1002"/>
      <c r="TVO70" s="1002"/>
      <c r="TVP70" s="1002"/>
      <c r="TVQ70" s="1002"/>
      <c r="TVR70" s="1002"/>
      <c r="TVS70" s="1002"/>
      <c r="TVT70" s="1002"/>
      <c r="TVU70" s="1002"/>
      <c r="TVV70" s="1002"/>
      <c r="TVW70" s="1002"/>
      <c r="TVX70" s="1002"/>
      <c r="TVY70" s="1002"/>
      <c r="TVZ70" s="1002"/>
      <c r="TWA70" s="1002"/>
      <c r="TWB70" s="1002"/>
      <c r="TWC70" s="1002"/>
      <c r="TWD70" s="1002"/>
      <c r="TWE70" s="1002"/>
      <c r="TWF70" s="1002"/>
      <c r="TWG70" s="1002"/>
      <c r="TWH70" s="1002"/>
      <c r="TWI70" s="1002"/>
      <c r="TWJ70" s="1002"/>
      <c r="TWK70" s="1002"/>
      <c r="TWL70" s="1002"/>
      <c r="TWM70" s="1002"/>
      <c r="TWN70" s="1002"/>
      <c r="TWO70" s="1002"/>
      <c r="TWP70" s="1002"/>
      <c r="TWQ70" s="1002"/>
      <c r="TWR70" s="1002"/>
      <c r="TWS70" s="1002"/>
      <c r="TWT70" s="1002"/>
      <c r="TWU70" s="1002"/>
      <c r="TWV70" s="1002"/>
      <c r="TWW70" s="1002"/>
      <c r="TWX70" s="1002"/>
      <c r="TWY70" s="1002"/>
      <c r="TWZ70" s="1002"/>
      <c r="TXA70" s="1002"/>
      <c r="TXB70" s="1002"/>
      <c r="TXC70" s="1002"/>
      <c r="TXD70" s="1002"/>
      <c r="TXE70" s="1002"/>
      <c r="TXF70" s="1002"/>
      <c r="TXG70" s="1002"/>
      <c r="TXH70" s="1002"/>
      <c r="TXI70" s="1002"/>
      <c r="TXJ70" s="1002"/>
      <c r="TXK70" s="1002"/>
      <c r="TXL70" s="1002"/>
      <c r="TXM70" s="1002"/>
      <c r="TXN70" s="1002"/>
      <c r="TXO70" s="1002"/>
      <c r="TXP70" s="1002"/>
      <c r="TXQ70" s="1002"/>
      <c r="TXR70" s="1002"/>
      <c r="TXS70" s="1002"/>
      <c r="TXT70" s="1002"/>
      <c r="TXU70" s="1002"/>
      <c r="TXV70" s="1002"/>
      <c r="TXW70" s="1002"/>
      <c r="TXX70" s="1002"/>
      <c r="TXY70" s="1002"/>
      <c r="TXZ70" s="1002"/>
      <c r="TYA70" s="1002"/>
      <c r="TYB70" s="1002"/>
      <c r="TYC70" s="1002"/>
      <c r="TYD70" s="1002"/>
      <c r="TYE70" s="1002"/>
      <c r="TYF70" s="1002"/>
      <c r="TYG70" s="1002"/>
      <c r="TYH70" s="1002"/>
      <c r="TYI70" s="1002"/>
      <c r="TYJ70" s="1002"/>
      <c r="TYK70" s="1002"/>
      <c r="TYL70" s="1002"/>
      <c r="TYM70" s="1002"/>
      <c r="TYN70" s="1002"/>
      <c r="TYO70" s="1002"/>
      <c r="TYP70" s="1002"/>
      <c r="TYQ70" s="1002"/>
      <c r="TYR70" s="1002"/>
      <c r="TYS70" s="1002"/>
      <c r="TYT70" s="1002"/>
      <c r="TYU70" s="1002"/>
      <c r="TYV70" s="1002"/>
      <c r="TYW70" s="1002"/>
      <c r="TYX70" s="1002"/>
      <c r="TYY70" s="1002"/>
      <c r="TYZ70" s="1002"/>
      <c r="TZA70" s="1002"/>
      <c r="TZB70" s="1002"/>
      <c r="TZC70" s="1002"/>
      <c r="TZD70" s="1002"/>
      <c r="TZE70" s="1002"/>
      <c r="TZF70" s="1002"/>
      <c r="TZG70" s="1002"/>
      <c r="TZH70" s="1002"/>
      <c r="TZI70" s="1002"/>
      <c r="TZJ70" s="1002"/>
      <c r="TZK70" s="1002"/>
      <c r="TZL70" s="1002"/>
      <c r="TZM70" s="1002"/>
      <c r="TZN70" s="1002"/>
      <c r="TZO70" s="1002"/>
      <c r="TZP70" s="1002"/>
      <c r="TZQ70" s="1002"/>
      <c r="TZR70" s="1002"/>
      <c r="TZS70" s="1002"/>
      <c r="TZT70" s="1002"/>
      <c r="TZU70" s="1002"/>
      <c r="TZV70" s="1002"/>
      <c r="TZW70" s="1002"/>
      <c r="TZX70" s="1002"/>
      <c r="TZY70" s="1002"/>
      <c r="TZZ70" s="1002"/>
      <c r="UAA70" s="1002"/>
      <c r="UAB70" s="1002"/>
      <c r="UAC70" s="1002"/>
      <c r="UAD70" s="1002"/>
      <c r="UAE70" s="1002"/>
      <c r="UAF70" s="1002"/>
      <c r="UAG70" s="1002"/>
      <c r="UAH70" s="1002"/>
      <c r="UAI70" s="1002"/>
      <c r="UAJ70" s="1002"/>
      <c r="UAK70" s="1002"/>
      <c r="UAL70" s="1002"/>
      <c r="UAM70" s="1002"/>
      <c r="UAN70" s="1002"/>
      <c r="UAO70" s="1002"/>
      <c r="UAP70" s="1002"/>
      <c r="UAQ70" s="1002"/>
      <c r="UAR70" s="1002"/>
      <c r="UAS70" s="1002"/>
      <c r="UAT70" s="1002"/>
      <c r="UAU70" s="1002"/>
      <c r="UAV70" s="1002"/>
      <c r="UAW70" s="1002"/>
      <c r="UAX70" s="1002"/>
      <c r="UAY70" s="1002"/>
      <c r="UAZ70" s="1002"/>
      <c r="UBA70" s="1002"/>
      <c r="UBB70" s="1002"/>
      <c r="UBC70" s="1002"/>
      <c r="UBD70" s="1002"/>
      <c r="UBE70" s="1002"/>
      <c r="UBF70" s="1002"/>
      <c r="UBG70" s="1002"/>
      <c r="UBH70" s="1002"/>
      <c r="UBI70" s="1002"/>
      <c r="UBJ70" s="1002"/>
      <c r="UBK70" s="1002"/>
      <c r="UBL70" s="1002"/>
      <c r="UBM70" s="1002"/>
      <c r="UBN70" s="1002"/>
      <c r="UBO70" s="1002"/>
      <c r="UBP70" s="1002"/>
      <c r="UBQ70" s="1002"/>
      <c r="UBR70" s="1002"/>
      <c r="UBS70" s="1002"/>
      <c r="UBT70" s="1002"/>
      <c r="UBU70" s="1002"/>
      <c r="UBV70" s="1002"/>
      <c r="UBW70" s="1002"/>
      <c r="UBX70" s="1002"/>
      <c r="UBY70" s="1002"/>
      <c r="UBZ70" s="1002"/>
      <c r="UCA70" s="1002"/>
      <c r="UCB70" s="1002"/>
      <c r="UCC70" s="1002"/>
      <c r="UCD70" s="1002"/>
      <c r="UCE70" s="1002"/>
      <c r="UCF70" s="1002"/>
      <c r="UCG70" s="1002"/>
      <c r="UCH70" s="1002"/>
      <c r="UCI70" s="1002"/>
      <c r="UCJ70" s="1002"/>
      <c r="UCK70" s="1002"/>
      <c r="UCL70" s="1002"/>
      <c r="UCM70" s="1002"/>
      <c r="UCN70" s="1002"/>
      <c r="UCO70" s="1002"/>
      <c r="UCP70" s="1002"/>
      <c r="UCQ70" s="1002"/>
      <c r="UCR70" s="1002"/>
      <c r="UCS70" s="1002"/>
      <c r="UCT70" s="1002"/>
      <c r="UCU70" s="1002"/>
      <c r="UCV70" s="1002"/>
      <c r="UCW70" s="1002"/>
      <c r="UCX70" s="1002"/>
      <c r="UCY70" s="1002"/>
      <c r="UCZ70" s="1002"/>
      <c r="UDA70" s="1002"/>
      <c r="UDB70" s="1002"/>
      <c r="UDC70" s="1002"/>
      <c r="UDD70" s="1002"/>
      <c r="UDE70" s="1002"/>
      <c r="UDF70" s="1002"/>
      <c r="UDG70" s="1002"/>
      <c r="UDH70" s="1002"/>
      <c r="UDI70" s="1002"/>
      <c r="UDJ70" s="1002"/>
      <c r="UDK70" s="1002"/>
      <c r="UDL70" s="1002"/>
      <c r="UDM70" s="1002"/>
      <c r="UDN70" s="1002"/>
      <c r="UDO70" s="1002"/>
      <c r="UDP70" s="1002"/>
      <c r="UDQ70" s="1002"/>
      <c r="UDR70" s="1002"/>
      <c r="UDS70" s="1002"/>
      <c r="UDT70" s="1002"/>
      <c r="UDU70" s="1002"/>
      <c r="UDV70" s="1002"/>
      <c r="UDW70" s="1002"/>
      <c r="UDX70" s="1002"/>
      <c r="UDY70" s="1002"/>
      <c r="UDZ70" s="1002"/>
      <c r="UEA70" s="1002"/>
      <c r="UEB70" s="1002"/>
      <c r="UEC70" s="1002"/>
      <c r="UED70" s="1002"/>
      <c r="UEE70" s="1002"/>
      <c r="UEF70" s="1002"/>
      <c r="UEG70" s="1002"/>
      <c r="UEH70" s="1002"/>
      <c r="UEI70" s="1002"/>
      <c r="UEJ70" s="1002"/>
      <c r="UEK70" s="1002"/>
      <c r="UEL70" s="1002"/>
      <c r="UEM70" s="1002"/>
      <c r="UEN70" s="1002"/>
      <c r="UEO70" s="1002"/>
      <c r="UEP70" s="1002"/>
      <c r="UEQ70" s="1002"/>
      <c r="UER70" s="1002"/>
      <c r="UES70" s="1002"/>
      <c r="UET70" s="1002"/>
      <c r="UEU70" s="1002"/>
      <c r="UEV70" s="1002"/>
      <c r="UEW70" s="1002"/>
      <c r="UEX70" s="1002"/>
      <c r="UEY70" s="1002"/>
      <c r="UEZ70" s="1002"/>
      <c r="UFA70" s="1002"/>
      <c r="UFB70" s="1002"/>
      <c r="UFC70" s="1002"/>
      <c r="UFD70" s="1002"/>
      <c r="UFE70" s="1002"/>
      <c r="UFF70" s="1002"/>
      <c r="UFG70" s="1002"/>
      <c r="UFH70" s="1002"/>
      <c r="UFI70" s="1002"/>
      <c r="UFJ70" s="1002"/>
      <c r="UFK70" s="1002"/>
      <c r="UFL70" s="1002"/>
      <c r="UFM70" s="1002"/>
      <c r="UFN70" s="1002"/>
      <c r="UFO70" s="1002"/>
      <c r="UFP70" s="1002"/>
      <c r="UFQ70" s="1002"/>
      <c r="UFR70" s="1002"/>
      <c r="UFS70" s="1002"/>
      <c r="UFT70" s="1002"/>
      <c r="UFU70" s="1002"/>
      <c r="UFV70" s="1002"/>
      <c r="UFW70" s="1002"/>
      <c r="UFX70" s="1002"/>
      <c r="UFY70" s="1002"/>
      <c r="UFZ70" s="1002"/>
      <c r="UGA70" s="1002"/>
      <c r="UGB70" s="1002"/>
      <c r="UGC70" s="1002"/>
      <c r="UGD70" s="1002"/>
      <c r="UGE70" s="1002"/>
      <c r="UGF70" s="1002"/>
      <c r="UGG70" s="1002"/>
      <c r="UGH70" s="1002"/>
      <c r="UGI70" s="1002"/>
      <c r="UGJ70" s="1002"/>
      <c r="UGK70" s="1002"/>
      <c r="UGL70" s="1002"/>
      <c r="UGM70" s="1002"/>
      <c r="UGN70" s="1002"/>
      <c r="UGO70" s="1002"/>
      <c r="UGP70" s="1002"/>
      <c r="UGQ70" s="1002"/>
      <c r="UGR70" s="1002"/>
      <c r="UGS70" s="1002"/>
      <c r="UGT70" s="1002"/>
      <c r="UGU70" s="1002"/>
      <c r="UGV70" s="1002"/>
      <c r="UGW70" s="1002"/>
      <c r="UGX70" s="1002"/>
      <c r="UGY70" s="1002"/>
      <c r="UGZ70" s="1002"/>
      <c r="UHA70" s="1002"/>
      <c r="UHB70" s="1002"/>
      <c r="UHC70" s="1002"/>
      <c r="UHD70" s="1002"/>
      <c r="UHE70" s="1002"/>
      <c r="UHF70" s="1002"/>
      <c r="UHG70" s="1002"/>
      <c r="UHH70" s="1002"/>
      <c r="UHI70" s="1002"/>
      <c r="UHJ70" s="1002"/>
      <c r="UHK70" s="1002"/>
      <c r="UHL70" s="1002"/>
      <c r="UHM70" s="1002"/>
      <c r="UHN70" s="1002"/>
      <c r="UHO70" s="1002"/>
      <c r="UHP70" s="1002"/>
      <c r="UHQ70" s="1002"/>
      <c r="UHR70" s="1002"/>
      <c r="UHS70" s="1002"/>
      <c r="UHT70" s="1002"/>
      <c r="UHU70" s="1002"/>
      <c r="UHV70" s="1002"/>
      <c r="UHW70" s="1002"/>
      <c r="UHX70" s="1002"/>
      <c r="UHY70" s="1002"/>
      <c r="UHZ70" s="1002"/>
      <c r="UIA70" s="1002"/>
      <c r="UIB70" s="1002"/>
      <c r="UIC70" s="1002"/>
      <c r="UID70" s="1002"/>
      <c r="UIE70" s="1002"/>
      <c r="UIF70" s="1002"/>
      <c r="UIG70" s="1002"/>
      <c r="UIH70" s="1002"/>
      <c r="UII70" s="1002"/>
      <c r="UIJ70" s="1002"/>
      <c r="UIK70" s="1002"/>
      <c r="UIL70" s="1002"/>
      <c r="UIM70" s="1002"/>
      <c r="UIN70" s="1002"/>
      <c r="UIO70" s="1002"/>
      <c r="UIP70" s="1002"/>
      <c r="UIQ70" s="1002"/>
      <c r="UIR70" s="1002"/>
      <c r="UIS70" s="1002"/>
      <c r="UIT70" s="1002"/>
      <c r="UIU70" s="1002"/>
      <c r="UIV70" s="1002"/>
      <c r="UIW70" s="1002"/>
      <c r="UIX70" s="1002"/>
      <c r="UIY70" s="1002"/>
      <c r="UIZ70" s="1002"/>
      <c r="UJA70" s="1002"/>
      <c r="UJB70" s="1002"/>
      <c r="UJC70" s="1002"/>
      <c r="UJD70" s="1002"/>
      <c r="UJE70" s="1002"/>
      <c r="UJF70" s="1002"/>
      <c r="UJG70" s="1002"/>
      <c r="UJH70" s="1002"/>
      <c r="UJI70" s="1002"/>
      <c r="UJJ70" s="1002"/>
      <c r="UJK70" s="1002"/>
      <c r="UJL70" s="1002"/>
      <c r="UJM70" s="1002"/>
      <c r="UJN70" s="1002"/>
      <c r="UJO70" s="1002"/>
      <c r="UJP70" s="1002"/>
      <c r="UJQ70" s="1002"/>
      <c r="UJR70" s="1002"/>
      <c r="UJS70" s="1002"/>
      <c r="UJT70" s="1002"/>
      <c r="UJU70" s="1002"/>
      <c r="UJV70" s="1002"/>
      <c r="UJW70" s="1002"/>
      <c r="UJX70" s="1002"/>
      <c r="UJY70" s="1002"/>
      <c r="UJZ70" s="1002"/>
      <c r="UKA70" s="1002"/>
      <c r="UKB70" s="1002"/>
      <c r="UKC70" s="1002"/>
      <c r="UKD70" s="1002"/>
      <c r="UKE70" s="1002"/>
      <c r="UKF70" s="1002"/>
      <c r="UKG70" s="1002"/>
      <c r="UKH70" s="1002"/>
      <c r="UKI70" s="1002"/>
      <c r="UKJ70" s="1002"/>
      <c r="UKK70" s="1002"/>
      <c r="UKL70" s="1002"/>
      <c r="UKM70" s="1002"/>
      <c r="UKN70" s="1002"/>
      <c r="UKO70" s="1002"/>
      <c r="UKP70" s="1002"/>
      <c r="UKQ70" s="1002"/>
      <c r="UKR70" s="1002"/>
      <c r="UKS70" s="1002"/>
      <c r="UKT70" s="1002"/>
      <c r="UKU70" s="1002"/>
      <c r="UKV70" s="1002"/>
      <c r="UKW70" s="1002"/>
      <c r="UKX70" s="1002"/>
      <c r="UKY70" s="1002"/>
      <c r="UKZ70" s="1002"/>
      <c r="ULA70" s="1002"/>
      <c r="ULB70" s="1002"/>
      <c r="ULC70" s="1002"/>
      <c r="ULD70" s="1002"/>
      <c r="ULE70" s="1002"/>
      <c r="ULF70" s="1002"/>
      <c r="ULG70" s="1002"/>
      <c r="ULH70" s="1002"/>
      <c r="ULI70" s="1002"/>
      <c r="ULJ70" s="1002"/>
      <c r="ULK70" s="1002"/>
      <c r="ULL70" s="1002"/>
      <c r="ULM70" s="1002"/>
      <c r="ULN70" s="1002"/>
      <c r="ULO70" s="1002"/>
      <c r="ULP70" s="1002"/>
      <c r="ULQ70" s="1002"/>
      <c r="ULR70" s="1002"/>
      <c r="ULS70" s="1002"/>
      <c r="ULT70" s="1002"/>
      <c r="ULU70" s="1002"/>
      <c r="ULV70" s="1002"/>
      <c r="ULW70" s="1002"/>
      <c r="ULX70" s="1002"/>
      <c r="ULY70" s="1002"/>
      <c r="ULZ70" s="1002"/>
      <c r="UMA70" s="1002"/>
      <c r="UMB70" s="1002"/>
      <c r="UMC70" s="1002"/>
      <c r="UMD70" s="1002"/>
      <c r="UME70" s="1002"/>
      <c r="UMF70" s="1002"/>
      <c r="UMG70" s="1002"/>
      <c r="UMH70" s="1002"/>
      <c r="UMI70" s="1002"/>
      <c r="UMJ70" s="1002"/>
      <c r="UMK70" s="1002"/>
      <c r="UML70" s="1002"/>
      <c r="UMM70" s="1002"/>
      <c r="UMN70" s="1002"/>
      <c r="UMO70" s="1002"/>
      <c r="UMP70" s="1002"/>
      <c r="UMQ70" s="1002"/>
      <c r="UMR70" s="1002"/>
      <c r="UMS70" s="1002"/>
      <c r="UMT70" s="1002"/>
      <c r="UMU70" s="1002"/>
      <c r="UMV70" s="1002"/>
      <c r="UMW70" s="1002"/>
      <c r="UMX70" s="1002"/>
      <c r="UMY70" s="1002"/>
      <c r="UMZ70" s="1002"/>
      <c r="UNA70" s="1002"/>
      <c r="UNB70" s="1002"/>
      <c r="UNC70" s="1002"/>
      <c r="UND70" s="1002"/>
      <c r="UNE70" s="1002"/>
      <c r="UNF70" s="1002"/>
      <c r="UNG70" s="1002"/>
      <c r="UNH70" s="1002"/>
      <c r="UNI70" s="1002"/>
      <c r="UNJ70" s="1002"/>
      <c r="UNK70" s="1002"/>
      <c r="UNL70" s="1002"/>
      <c r="UNM70" s="1002"/>
      <c r="UNN70" s="1002"/>
      <c r="UNO70" s="1002"/>
      <c r="UNP70" s="1002"/>
      <c r="UNQ70" s="1002"/>
      <c r="UNR70" s="1002"/>
      <c r="UNS70" s="1002"/>
      <c r="UNT70" s="1002"/>
      <c r="UNU70" s="1002"/>
      <c r="UNV70" s="1002"/>
      <c r="UNW70" s="1002"/>
      <c r="UNX70" s="1002"/>
      <c r="UNY70" s="1002"/>
      <c r="UNZ70" s="1002"/>
      <c r="UOA70" s="1002"/>
      <c r="UOB70" s="1002"/>
      <c r="UOC70" s="1002"/>
      <c r="UOD70" s="1002"/>
      <c r="UOE70" s="1002"/>
      <c r="UOF70" s="1002"/>
      <c r="UOG70" s="1002"/>
      <c r="UOH70" s="1002"/>
      <c r="UOI70" s="1002"/>
      <c r="UOJ70" s="1002"/>
      <c r="UOK70" s="1002"/>
      <c r="UOL70" s="1002"/>
      <c r="UOM70" s="1002"/>
      <c r="UON70" s="1002"/>
      <c r="UOO70" s="1002"/>
      <c r="UOP70" s="1002"/>
      <c r="UOQ70" s="1002"/>
      <c r="UOR70" s="1002"/>
      <c r="UOS70" s="1002"/>
      <c r="UOT70" s="1002"/>
      <c r="UOU70" s="1002"/>
      <c r="UOV70" s="1002"/>
      <c r="UOW70" s="1002"/>
      <c r="UOX70" s="1002"/>
      <c r="UOY70" s="1002"/>
      <c r="UOZ70" s="1002"/>
      <c r="UPA70" s="1002"/>
      <c r="UPB70" s="1002"/>
      <c r="UPC70" s="1002"/>
      <c r="UPD70" s="1002"/>
      <c r="UPE70" s="1002"/>
      <c r="UPF70" s="1002"/>
      <c r="UPG70" s="1002"/>
      <c r="UPH70" s="1002"/>
      <c r="UPI70" s="1002"/>
      <c r="UPJ70" s="1002"/>
      <c r="UPK70" s="1002"/>
      <c r="UPL70" s="1002"/>
      <c r="UPM70" s="1002"/>
      <c r="UPN70" s="1002"/>
      <c r="UPO70" s="1002"/>
      <c r="UPP70" s="1002"/>
      <c r="UPQ70" s="1002"/>
      <c r="UPR70" s="1002"/>
      <c r="UPS70" s="1002"/>
      <c r="UPT70" s="1002"/>
      <c r="UPU70" s="1002"/>
      <c r="UPV70" s="1002"/>
      <c r="UPW70" s="1002"/>
      <c r="UPX70" s="1002"/>
      <c r="UPY70" s="1002"/>
      <c r="UPZ70" s="1002"/>
      <c r="UQA70" s="1002"/>
      <c r="UQB70" s="1002"/>
      <c r="UQC70" s="1002"/>
      <c r="UQD70" s="1002"/>
      <c r="UQE70" s="1002"/>
      <c r="UQF70" s="1002"/>
      <c r="UQG70" s="1002"/>
      <c r="UQH70" s="1002"/>
      <c r="UQI70" s="1002"/>
      <c r="UQJ70" s="1002"/>
      <c r="UQK70" s="1002"/>
      <c r="UQL70" s="1002"/>
      <c r="UQM70" s="1002"/>
      <c r="UQN70" s="1002"/>
      <c r="UQO70" s="1002"/>
      <c r="UQP70" s="1002"/>
      <c r="UQQ70" s="1002"/>
      <c r="UQR70" s="1002"/>
      <c r="UQS70" s="1002"/>
      <c r="UQT70" s="1002"/>
      <c r="UQU70" s="1002"/>
      <c r="UQV70" s="1002"/>
      <c r="UQW70" s="1002"/>
      <c r="UQX70" s="1002"/>
      <c r="UQY70" s="1002"/>
      <c r="UQZ70" s="1002"/>
      <c r="URA70" s="1002"/>
      <c r="URB70" s="1002"/>
      <c r="URC70" s="1002"/>
      <c r="URD70" s="1002"/>
      <c r="URE70" s="1002"/>
      <c r="URF70" s="1002"/>
      <c r="URG70" s="1002"/>
      <c r="URH70" s="1002"/>
      <c r="URI70" s="1002"/>
      <c r="URJ70" s="1002"/>
      <c r="URK70" s="1002"/>
      <c r="URL70" s="1002"/>
      <c r="URM70" s="1002"/>
      <c r="URN70" s="1002"/>
      <c r="URO70" s="1002"/>
      <c r="URP70" s="1002"/>
      <c r="URQ70" s="1002"/>
      <c r="URR70" s="1002"/>
      <c r="URS70" s="1002"/>
      <c r="URT70" s="1002"/>
      <c r="URU70" s="1002"/>
      <c r="URV70" s="1002"/>
      <c r="URW70" s="1002"/>
      <c r="URX70" s="1002"/>
      <c r="URY70" s="1002"/>
      <c r="URZ70" s="1002"/>
      <c r="USA70" s="1002"/>
      <c r="USB70" s="1002"/>
      <c r="USC70" s="1002"/>
      <c r="USD70" s="1002"/>
      <c r="USE70" s="1002"/>
      <c r="USF70" s="1002"/>
      <c r="USG70" s="1002"/>
      <c r="USH70" s="1002"/>
      <c r="USI70" s="1002"/>
      <c r="USJ70" s="1002"/>
      <c r="USK70" s="1002"/>
      <c r="USL70" s="1002"/>
      <c r="USM70" s="1002"/>
      <c r="USN70" s="1002"/>
      <c r="USO70" s="1002"/>
      <c r="USP70" s="1002"/>
      <c r="USQ70" s="1002"/>
      <c r="USR70" s="1002"/>
      <c r="USS70" s="1002"/>
      <c r="UST70" s="1002"/>
      <c r="USU70" s="1002"/>
      <c r="USV70" s="1002"/>
      <c r="USW70" s="1002"/>
      <c r="USX70" s="1002"/>
      <c r="USY70" s="1002"/>
      <c r="USZ70" s="1002"/>
      <c r="UTA70" s="1002"/>
      <c r="UTB70" s="1002"/>
      <c r="UTC70" s="1002"/>
      <c r="UTD70" s="1002"/>
      <c r="UTE70" s="1002"/>
      <c r="UTF70" s="1002"/>
      <c r="UTG70" s="1002"/>
      <c r="UTH70" s="1002"/>
      <c r="UTI70" s="1002"/>
      <c r="UTJ70" s="1002"/>
      <c r="UTK70" s="1002"/>
      <c r="UTL70" s="1002"/>
      <c r="UTM70" s="1002"/>
      <c r="UTN70" s="1002"/>
      <c r="UTO70" s="1002"/>
      <c r="UTP70" s="1002"/>
      <c r="UTQ70" s="1002"/>
      <c r="UTR70" s="1002"/>
      <c r="UTS70" s="1002"/>
      <c r="UTT70" s="1002"/>
      <c r="UTU70" s="1002"/>
      <c r="UTV70" s="1002"/>
      <c r="UTW70" s="1002"/>
      <c r="UTX70" s="1002"/>
      <c r="UTY70" s="1002"/>
      <c r="UTZ70" s="1002"/>
      <c r="UUA70" s="1002"/>
      <c r="UUB70" s="1002"/>
      <c r="UUC70" s="1002"/>
      <c r="UUD70" s="1002"/>
      <c r="UUE70" s="1002"/>
      <c r="UUF70" s="1002"/>
      <c r="UUG70" s="1002"/>
      <c r="UUH70" s="1002"/>
      <c r="UUI70" s="1002"/>
      <c r="UUJ70" s="1002"/>
      <c r="UUK70" s="1002"/>
      <c r="UUL70" s="1002"/>
      <c r="UUM70" s="1002"/>
      <c r="UUN70" s="1002"/>
      <c r="UUO70" s="1002"/>
      <c r="UUP70" s="1002"/>
      <c r="UUQ70" s="1002"/>
      <c r="UUR70" s="1002"/>
      <c r="UUS70" s="1002"/>
      <c r="UUT70" s="1002"/>
      <c r="UUU70" s="1002"/>
      <c r="UUV70" s="1002"/>
      <c r="UUW70" s="1002"/>
      <c r="UUX70" s="1002"/>
      <c r="UUY70" s="1002"/>
      <c r="UUZ70" s="1002"/>
      <c r="UVA70" s="1002"/>
      <c r="UVB70" s="1002"/>
      <c r="UVC70" s="1002"/>
      <c r="UVD70" s="1002"/>
      <c r="UVE70" s="1002"/>
      <c r="UVF70" s="1002"/>
      <c r="UVG70" s="1002"/>
      <c r="UVH70" s="1002"/>
      <c r="UVI70" s="1002"/>
      <c r="UVJ70" s="1002"/>
      <c r="UVK70" s="1002"/>
      <c r="UVL70" s="1002"/>
      <c r="UVM70" s="1002"/>
      <c r="UVN70" s="1002"/>
      <c r="UVO70" s="1002"/>
      <c r="UVP70" s="1002"/>
      <c r="UVQ70" s="1002"/>
      <c r="UVR70" s="1002"/>
      <c r="UVS70" s="1002"/>
      <c r="UVT70" s="1002"/>
      <c r="UVU70" s="1002"/>
      <c r="UVV70" s="1002"/>
      <c r="UVW70" s="1002"/>
      <c r="UVX70" s="1002"/>
      <c r="UVY70" s="1002"/>
      <c r="UVZ70" s="1002"/>
      <c r="UWA70" s="1002"/>
      <c r="UWB70" s="1002"/>
      <c r="UWC70" s="1002"/>
      <c r="UWD70" s="1002"/>
      <c r="UWE70" s="1002"/>
      <c r="UWF70" s="1002"/>
      <c r="UWG70" s="1002"/>
      <c r="UWH70" s="1002"/>
      <c r="UWI70" s="1002"/>
      <c r="UWJ70" s="1002"/>
      <c r="UWK70" s="1002"/>
      <c r="UWL70" s="1002"/>
      <c r="UWM70" s="1002"/>
      <c r="UWN70" s="1002"/>
      <c r="UWO70" s="1002"/>
      <c r="UWP70" s="1002"/>
      <c r="UWQ70" s="1002"/>
      <c r="UWR70" s="1002"/>
      <c r="UWS70" s="1002"/>
      <c r="UWT70" s="1002"/>
      <c r="UWU70" s="1002"/>
      <c r="UWV70" s="1002"/>
      <c r="UWW70" s="1002"/>
      <c r="UWX70" s="1002"/>
      <c r="UWY70" s="1002"/>
      <c r="UWZ70" s="1002"/>
      <c r="UXA70" s="1002"/>
      <c r="UXB70" s="1002"/>
      <c r="UXC70" s="1002"/>
      <c r="UXD70" s="1002"/>
      <c r="UXE70" s="1002"/>
      <c r="UXF70" s="1002"/>
      <c r="UXG70" s="1002"/>
      <c r="UXH70" s="1002"/>
      <c r="UXI70" s="1002"/>
      <c r="UXJ70" s="1002"/>
      <c r="UXK70" s="1002"/>
      <c r="UXL70" s="1002"/>
      <c r="UXM70" s="1002"/>
      <c r="UXN70" s="1002"/>
      <c r="UXO70" s="1002"/>
      <c r="UXP70" s="1002"/>
      <c r="UXQ70" s="1002"/>
      <c r="UXR70" s="1002"/>
      <c r="UXS70" s="1002"/>
      <c r="UXT70" s="1002"/>
      <c r="UXU70" s="1002"/>
      <c r="UXV70" s="1002"/>
      <c r="UXW70" s="1002"/>
      <c r="UXX70" s="1002"/>
      <c r="UXY70" s="1002"/>
      <c r="UXZ70" s="1002"/>
      <c r="UYA70" s="1002"/>
      <c r="UYB70" s="1002"/>
      <c r="UYC70" s="1002"/>
      <c r="UYD70" s="1002"/>
      <c r="UYE70" s="1002"/>
      <c r="UYF70" s="1002"/>
      <c r="UYG70" s="1002"/>
      <c r="UYH70" s="1002"/>
      <c r="UYI70" s="1002"/>
      <c r="UYJ70" s="1002"/>
      <c r="UYK70" s="1002"/>
      <c r="UYL70" s="1002"/>
      <c r="UYM70" s="1002"/>
      <c r="UYN70" s="1002"/>
      <c r="UYO70" s="1002"/>
      <c r="UYP70" s="1002"/>
      <c r="UYQ70" s="1002"/>
      <c r="UYR70" s="1002"/>
      <c r="UYS70" s="1002"/>
      <c r="UYT70" s="1002"/>
      <c r="UYU70" s="1002"/>
      <c r="UYV70" s="1002"/>
      <c r="UYW70" s="1002"/>
      <c r="UYX70" s="1002"/>
      <c r="UYY70" s="1002"/>
      <c r="UYZ70" s="1002"/>
      <c r="UZA70" s="1002"/>
      <c r="UZB70" s="1002"/>
      <c r="UZC70" s="1002"/>
      <c r="UZD70" s="1002"/>
      <c r="UZE70" s="1002"/>
      <c r="UZF70" s="1002"/>
      <c r="UZG70" s="1002"/>
      <c r="UZH70" s="1002"/>
      <c r="UZI70" s="1002"/>
      <c r="UZJ70" s="1002"/>
      <c r="UZK70" s="1002"/>
      <c r="UZL70" s="1002"/>
      <c r="UZM70" s="1002"/>
      <c r="UZN70" s="1002"/>
      <c r="UZO70" s="1002"/>
      <c r="UZP70" s="1002"/>
      <c r="UZQ70" s="1002"/>
      <c r="UZR70" s="1002"/>
      <c r="UZS70" s="1002"/>
      <c r="UZT70" s="1002"/>
      <c r="UZU70" s="1002"/>
      <c r="UZV70" s="1002"/>
      <c r="UZW70" s="1002"/>
      <c r="UZX70" s="1002"/>
      <c r="UZY70" s="1002"/>
      <c r="UZZ70" s="1002"/>
      <c r="VAA70" s="1002"/>
      <c r="VAB70" s="1002"/>
      <c r="VAC70" s="1002"/>
      <c r="VAD70" s="1002"/>
      <c r="VAE70" s="1002"/>
      <c r="VAF70" s="1002"/>
      <c r="VAG70" s="1002"/>
      <c r="VAH70" s="1002"/>
      <c r="VAI70" s="1002"/>
      <c r="VAJ70" s="1002"/>
      <c r="VAK70" s="1002"/>
      <c r="VAL70" s="1002"/>
      <c r="VAM70" s="1002"/>
      <c r="VAN70" s="1002"/>
      <c r="VAO70" s="1002"/>
      <c r="VAP70" s="1002"/>
      <c r="VAQ70" s="1002"/>
      <c r="VAR70" s="1002"/>
      <c r="VAS70" s="1002"/>
      <c r="VAT70" s="1002"/>
      <c r="VAU70" s="1002"/>
      <c r="VAV70" s="1002"/>
      <c r="VAW70" s="1002"/>
      <c r="VAX70" s="1002"/>
      <c r="VAY70" s="1002"/>
      <c r="VAZ70" s="1002"/>
      <c r="VBA70" s="1002"/>
      <c r="VBB70" s="1002"/>
      <c r="VBC70" s="1002"/>
      <c r="VBD70" s="1002"/>
      <c r="VBE70" s="1002"/>
      <c r="VBF70" s="1002"/>
      <c r="VBG70" s="1002"/>
      <c r="VBH70" s="1002"/>
      <c r="VBI70" s="1002"/>
      <c r="VBJ70" s="1002"/>
      <c r="VBK70" s="1002"/>
      <c r="VBL70" s="1002"/>
      <c r="VBM70" s="1002"/>
      <c r="VBN70" s="1002"/>
      <c r="VBO70" s="1002"/>
      <c r="VBP70" s="1002"/>
      <c r="VBQ70" s="1002"/>
      <c r="VBR70" s="1002"/>
      <c r="VBS70" s="1002"/>
      <c r="VBT70" s="1002"/>
      <c r="VBU70" s="1002"/>
      <c r="VBV70" s="1002"/>
      <c r="VBW70" s="1002"/>
      <c r="VBX70" s="1002"/>
      <c r="VBY70" s="1002"/>
      <c r="VBZ70" s="1002"/>
      <c r="VCA70" s="1002"/>
      <c r="VCB70" s="1002"/>
      <c r="VCC70" s="1002"/>
      <c r="VCD70" s="1002"/>
      <c r="VCE70" s="1002"/>
      <c r="VCF70" s="1002"/>
      <c r="VCG70" s="1002"/>
      <c r="VCH70" s="1002"/>
      <c r="VCI70" s="1002"/>
      <c r="VCJ70" s="1002"/>
      <c r="VCK70" s="1002"/>
      <c r="VCL70" s="1002"/>
      <c r="VCM70" s="1002"/>
      <c r="VCN70" s="1002"/>
      <c r="VCO70" s="1002"/>
      <c r="VCP70" s="1002"/>
      <c r="VCQ70" s="1002"/>
      <c r="VCR70" s="1002"/>
      <c r="VCS70" s="1002"/>
      <c r="VCT70" s="1002"/>
      <c r="VCU70" s="1002"/>
      <c r="VCV70" s="1002"/>
      <c r="VCW70" s="1002"/>
      <c r="VCX70" s="1002"/>
      <c r="VCY70" s="1002"/>
      <c r="VCZ70" s="1002"/>
      <c r="VDA70" s="1002"/>
      <c r="VDB70" s="1002"/>
      <c r="VDC70" s="1002"/>
      <c r="VDD70" s="1002"/>
      <c r="VDE70" s="1002"/>
      <c r="VDF70" s="1002"/>
      <c r="VDG70" s="1002"/>
      <c r="VDH70" s="1002"/>
      <c r="VDI70" s="1002"/>
      <c r="VDJ70" s="1002"/>
      <c r="VDK70" s="1002"/>
      <c r="VDL70" s="1002"/>
      <c r="VDM70" s="1002"/>
      <c r="VDN70" s="1002"/>
      <c r="VDO70" s="1002"/>
      <c r="VDP70" s="1002"/>
      <c r="VDQ70" s="1002"/>
      <c r="VDR70" s="1002"/>
      <c r="VDS70" s="1002"/>
      <c r="VDT70" s="1002"/>
      <c r="VDU70" s="1002"/>
      <c r="VDV70" s="1002"/>
      <c r="VDW70" s="1002"/>
      <c r="VDX70" s="1002"/>
      <c r="VDY70" s="1002"/>
      <c r="VDZ70" s="1002"/>
      <c r="VEA70" s="1002"/>
      <c r="VEB70" s="1002"/>
      <c r="VEC70" s="1002"/>
      <c r="VED70" s="1002"/>
      <c r="VEE70" s="1002"/>
      <c r="VEF70" s="1002"/>
      <c r="VEG70" s="1002"/>
      <c r="VEH70" s="1002"/>
      <c r="VEI70" s="1002"/>
      <c r="VEJ70" s="1002"/>
      <c r="VEK70" s="1002"/>
      <c r="VEL70" s="1002"/>
      <c r="VEM70" s="1002"/>
      <c r="VEN70" s="1002"/>
      <c r="VEO70" s="1002"/>
      <c r="VEP70" s="1002"/>
      <c r="VEQ70" s="1002"/>
      <c r="VER70" s="1002"/>
      <c r="VES70" s="1002"/>
      <c r="VET70" s="1002"/>
      <c r="VEU70" s="1002"/>
      <c r="VEV70" s="1002"/>
      <c r="VEW70" s="1002"/>
      <c r="VEX70" s="1002"/>
      <c r="VEY70" s="1002"/>
      <c r="VEZ70" s="1002"/>
      <c r="VFA70" s="1002"/>
      <c r="VFB70" s="1002"/>
      <c r="VFC70" s="1002"/>
      <c r="VFD70" s="1002"/>
      <c r="VFE70" s="1002"/>
      <c r="VFF70" s="1002"/>
      <c r="VFG70" s="1002"/>
      <c r="VFH70" s="1002"/>
      <c r="VFI70" s="1002"/>
      <c r="VFJ70" s="1002"/>
      <c r="VFK70" s="1002"/>
      <c r="VFL70" s="1002"/>
      <c r="VFM70" s="1002"/>
      <c r="VFN70" s="1002"/>
      <c r="VFO70" s="1002"/>
      <c r="VFP70" s="1002"/>
      <c r="VFQ70" s="1002"/>
      <c r="VFR70" s="1002"/>
      <c r="VFS70" s="1002"/>
      <c r="VFT70" s="1002"/>
      <c r="VFU70" s="1002"/>
      <c r="VFV70" s="1002"/>
      <c r="VFW70" s="1002"/>
      <c r="VFX70" s="1002"/>
      <c r="VFY70" s="1002"/>
      <c r="VFZ70" s="1002"/>
      <c r="VGA70" s="1002"/>
      <c r="VGB70" s="1002"/>
      <c r="VGC70" s="1002"/>
      <c r="VGD70" s="1002"/>
      <c r="VGE70" s="1002"/>
      <c r="VGF70" s="1002"/>
      <c r="VGG70" s="1002"/>
      <c r="VGH70" s="1002"/>
      <c r="VGI70" s="1002"/>
      <c r="VGJ70" s="1002"/>
      <c r="VGK70" s="1002"/>
      <c r="VGL70" s="1002"/>
      <c r="VGM70" s="1002"/>
      <c r="VGN70" s="1002"/>
      <c r="VGO70" s="1002"/>
      <c r="VGP70" s="1002"/>
      <c r="VGQ70" s="1002"/>
      <c r="VGR70" s="1002"/>
      <c r="VGS70" s="1002"/>
      <c r="VGT70" s="1002"/>
      <c r="VGU70" s="1002"/>
      <c r="VGV70" s="1002"/>
      <c r="VGW70" s="1002"/>
      <c r="VGX70" s="1002"/>
      <c r="VGY70" s="1002"/>
      <c r="VGZ70" s="1002"/>
      <c r="VHA70" s="1002"/>
      <c r="VHB70" s="1002"/>
      <c r="VHC70" s="1002"/>
      <c r="VHD70" s="1002"/>
      <c r="VHE70" s="1002"/>
      <c r="VHF70" s="1002"/>
      <c r="VHG70" s="1002"/>
      <c r="VHH70" s="1002"/>
      <c r="VHI70" s="1002"/>
      <c r="VHJ70" s="1002"/>
      <c r="VHK70" s="1002"/>
      <c r="VHL70" s="1002"/>
      <c r="VHM70" s="1002"/>
      <c r="VHN70" s="1002"/>
      <c r="VHO70" s="1002"/>
      <c r="VHP70" s="1002"/>
      <c r="VHQ70" s="1002"/>
      <c r="VHR70" s="1002"/>
      <c r="VHS70" s="1002"/>
      <c r="VHT70" s="1002"/>
      <c r="VHU70" s="1002"/>
      <c r="VHV70" s="1002"/>
      <c r="VHW70" s="1002"/>
      <c r="VHX70" s="1002"/>
      <c r="VHY70" s="1002"/>
      <c r="VHZ70" s="1002"/>
      <c r="VIA70" s="1002"/>
      <c r="VIB70" s="1002"/>
      <c r="VIC70" s="1002"/>
      <c r="VID70" s="1002"/>
      <c r="VIE70" s="1002"/>
      <c r="VIF70" s="1002"/>
      <c r="VIG70" s="1002"/>
      <c r="VIH70" s="1002"/>
      <c r="VII70" s="1002"/>
      <c r="VIJ70" s="1002"/>
      <c r="VIK70" s="1002"/>
      <c r="VIL70" s="1002"/>
      <c r="VIM70" s="1002"/>
      <c r="VIN70" s="1002"/>
      <c r="VIO70" s="1002"/>
      <c r="VIP70" s="1002"/>
      <c r="VIQ70" s="1002"/>
      <c r="VIR70" s="1002"/>
      <c r="VIS70" s="1002"/>
      <c r="VIT70" s="1002"/>
      <c r="VIU70" s="1002"/>
      <c r="VIV70" s="1002"/>
      <c r="VIW70" s="1002"/>
      <c r="VIX70" s="1002"/>
      <c r="VIY70" s="1002"/>
      <c r="VIZ70" s="1002"/>
      <c r="VJA70" s="1002"/>
      <c r="VJB70" s="1002"/>
      <c r="VJC70" s="1002"/>
      <c r="VJD70" s="1002"/>
      <c r="VJE70" s="1002"/>
      <c r="VJF70" s="1002"/>
      <c r="VJG70" s="1002"/>
      <c r="VJH70" s="1002"/>
      <c r="VJI70" s="1002"/>
      <c r="VJJ70" s="1002"/>
      <c r="VJK70" s="1002"/>
      <c r="VJL70" s="1002"/>
      <c r="VJM70" s="1002"/>
      <c r="VJN70" s="1002"/>
      <c r="VJO70" s="1002"/>
      <c r="VJP70" s="1002"/>
      <c r="VJQ70" s="1002"/>
      <c r="VJR70" s="1002"/>
      <c r="VJS70" s="1002"/>
      <c r="VJT70" s="1002"/>
      <c r="VJU70" s="1002"/>
      <c r="VJV70" s="1002"/>
      <c r="VJW70" s="1002"/>
      <c r="VJX70" s="1002"/>
      <c r="VJY70" s="1002"/>
      <c r="VJZ70" s="1002"/>
      <c r="VKA70" s="1002"/>
      <c r="VKB70" s="1002"/>
      <c r="VKC70" s="1002"/>
      <c r="VKD70" s="1002"/>
      <c r="VKE70" s="1002"/>
      <c r="VKF70" s="1002"/>
      <c r="VKG70" s="1002"/>
      <c r="VKH70" s="1002"/>
      <c r="VKI70" s="1002"/>
      <c r="VKJ70" s="1002"/>
      <c r="VKK70" s="1002"/>
      <c r="VKL70" s="1002"/>
      <c r="VKM70" s="1002"/>
      <c r="VKN70" s="1002"/>
      <c r="VKO70" s="1002"/>
      <c r="VKP70" s="1002"/>
      <c r="VKQ70" s="1002"/>
      <c r="VKR70" s="1002"/>
      <c r="VKS70" s="1002"/>
      <c r="VKT70" s="1002"/>
      <c r="VKU70" s="1002"/>
      <c r="VKV70" s="1002"/>
      <c r="VKW70" s="1002"/>
      <c r="VKX70" s="1002"/>
      <c r="VKY70" s="1002"/>
      <c r="VKZ70" s="1002"/>
      <c r="VLA70" s="1002"/>
      <c r="VLB70" s="1002"/>
      <c r="VLC70" s="1002"/>
      <c r="VLD70" s="1002"/>
      <c r="VLE70" s="1002"/>
      <c r="VLF70" s="1002"/>
      <c r="VLG70" s="1002"/>
      <c r="VLH70" s="1002"/>
      <c r="VLI70" s="1002"/>
      <c r="VLJ70" s="1002"/>
      <c r="VLK70" s="1002"/>
      <c r="VLL70" s="1002"/>
      <c r="VLM70" s="1002"/>
      <c r="VLN70" s="1002"/>
      <c r="VLO70" s="1002"/>
      <c r="VLP70" s="1002"/>
      <c r="VLQ70" s="1002"/>
      <c r="VLR70" s="1002"/>
      <c r="VLS70" s="1002"/>
      <c r="VLT70" s="1002"/>
      <c r="VLU70" s="1002"/>
      <c r="VLV70" s="1002"/>
      <c r="VLW70" s="1002"/>
      <c r="VLX70" s="1002"/>
      <c r="VLY70" s="1002"/>
      <c r="VLZ70" s="1002"/>
      <c r="VMA70" s="1002"/>
      <c r="VMB70" s="1002"/>
      <c r="VMC70" s="1002"/>
      <c r="VMD70" s="1002"/>
      <c r="VME70" s="1002"/>
      <c r="VMF70" s="1002"/>
      <c r="VMG70" s="1002"/>
      <c r="VMH70" s="1002"/>
      <c r="VMI70" s="1002"/>
      <c r="VMJ70" s="1002"/>
      <c r="VMK70" s="1002"/>
      <c r="VML70" s="1002"/>
      <c r="VMM70" s="1002"/>
      <c r="VMN70" s="1002"/>
      <c r="VMO70" s="1002"/>
      <c r="VMP70" s="1002"/>
      <c r="VMQ70" s="1002"/>
      <c r="VMR70" s="1002"/>
      <c r="VMS70" s="1002"/>
      <c r="VMT70" s="1002"/>
      <c r="VMU70" s="1002"/>
      <c r="VMV70" s="1002"/>
      <c r="VMW70" s="1002"/>
      <c r="VMX70" s="1002"/>
      <c r="VMY70" s="1002"/>
      <c r="VMZ70" s="1002"/>
      <c r="VNA70" s="1002"/>
      <c r="VNB70" s="1002"/>
      <c r="VNC70" s="1002"/>
      <c r="VND70" s="1002"/>
      <c r="VNE70" s="1002"/>
      <c r="VNF70" s="1002"/>
      <c r="VNG70" s="1002"/>
      <c r="VNH70" s="1002"/>
      <c r="VNI70" s="1002"/>
      <c r="VNJ70" s="1002"/>
      <c r="VNK70" s="1002"/>
      <c r="VNL70" s="1002"/>
      <c r="VNM70" s="1002"/>
      <c r="VNN70" s="1002"/>
      <c r="VNO70" s="1002"/>
      <c r="VNP70" s="1002"/>
      <c r="VNQ70" s="1002"/>
      <c r="VNR70" s="1002"/>
      <c r="VNS70" s="1002"/>
      <c r="VNT70" s="1002"/>
      <c r="VNU70" s="1002"/>
      <c r="VNV70" s="1002"/>
      <c r="VNW70" s="1002"/>
      <c r="VNX70" s="1002"/>
      <c r="VNY70" s="1002"/>
      <c r="VNZ70" s="1002"/>
      <c r="VOA70" s="1002"/>
      <c r="VOB70" s="1002"/>
      <c r="VOC70" s="1002"/>
      <c r="VOD70" s="1002"/>
      <c r="VOE70" s="1002"/>
      <c r="VOF70" s="1002"/>
      <c r="VOG70" s="1002"/>
      <c r="VOH70" s="1002"/>
      <c r="VOI70" s="1002"/>
      <c r="VOJ70" s="1002"/>
      <c r="VOK70" s="1002"/>
      <c r="VOL70" s="1002"/>
      <c r="VOM70" s="1002"/>
      <c r="VON70" s="1002"/>
      <c r="VOO70" s="1002"/>
      <c r="VOP70" s="1002"/>
      <c r="VOQ70" s="1002"/>
      <c r="VOR70" s="1002"/>
      <c r="VOS70" s="1002"/>
      <c r="VOT70" s="1002"/>
      <c r="VOU70" s="1002"/>
      <c r="VOV70" s="1002"/>
      <c r="VOW70" s="1002"/>
      <c r="VOX70" s="1002"/>
      <c r="VOY70" s="1002"/>
      <c r="VOZ70" s="1002"/>
      <c r="VPA70" s="1002"/>
      <c r="VPB70" s="1002"/>
      <c r="VPC70" s="1002"/>
      <c r="VPD70" s="1002"/>
      <c r="VPE70" s="1002"/>
      <c r="VPF70" s="1002"/>
      <c r="VPG70" s="1002"/>
      <c r="VPH70" s="1002"/>
      <c r="VPI70" s="1002"/>
      <c r="VPJ70" s="1002"/>
      <c r="VPK70" s="1002"/>
      <c r="VPL70" s="1002"/>
      <c r="VPM70" s="1002"/>
      <c r="VPN70" s="1002"/>
      <c r="VPO70" s="1002"/>
      <c r="VPP70" s="1002"/>
      <c r="VPQ70" s="1002"/>
      <c r="VPR70" s="1002"/>
      <c r="VPS70" s="1002"/>
      <c r="VPT70" s="1002"/>
      <c r="VPU70" s="1002"/>
      <c r="VPV70" s="1002"/>
      <c r="VPW70" s="1002"/>
      <c r="VPX70" s="1002"/>
      <c r="VPY70" s="1002"/>
      <c r="VPZ70" s="1002"/>
      <c r="VQA70" s="1002"/>
      <c r="VQB70" s="1002"/>
      <c r="VQC70" s="1002"/>
      <c r="VQD70" s="1002"/>
      <c r="VQE70" s="1002"/>
      <c r="VQF70" s="1002"/>
      <c r="VQG70" s="1002"/>
      <c r="VQH70" s="1002"/>
      <c r="VQI70" s="1002"/>
      <c r="VQJ70" s="1002"/>
      <c r="VQK70" s="1002"/>
      <c r="VQL70" s="1002"/>
      <c r="VQM70" s="1002"/>
      <c r="VQN70" s="1002"/>
      <c r="VQO70" s="1002"/>
      <c r="VQP70" s="1002"/>
      <c r="VQQ70" s="1002"/>
      <c r="VQR70" s="1002"/>
      <c r="VQS70" s="1002"/>
      <c r="VQT70" s="1002"/>
      <c r="VQU70" s="1002"/>
      <c r="VQV70" s="1002"/>
      <c r="VQW70" s="1002"/>
      <c r="VQX70" s="1002"/>
      <c r="VQY70" s="1002"/>
      <c r="VQZ70" s="1002"/>
      <c r="VRA70" s="1002"/>
      <c r="VRB70" s="1002"/>
      <c r="VRC70" s="1002"/>
      <c r="VRD70" s="1002"/>
      <c r="VRE70" s="1002"/>
      <c r="VRF70" s="1002"/>
      <c r="VRG70" s="1002"/>
      <c r="VRH70" s="1002"/>
      <c r="VRI70" s="1002"/>
      <c r="VRJ70" s="1002"/>
      <c r="VRK70" s="1002"/>
      <c r="VRL70" s="1002"/>
      <c r="VRM70" s="1002"/>
      <c r="VRN70" s="1002"/>
      <c r="VRO70" s="1002"/>
      <c r="VRP70" s="1002"/>
      <c r="VRQ70" s="1002"/>
      <c r="VRR70" s="1002"/>
      <c r="VRS70" s="1002"/>
      <c r="VRT70" s="1002"/>
      <c r="VRU70" s="1002"/>
      <c r="VRV70" s="1002"/>
      <c r="VRW70" s="1002"/>
      <c r="VRX70" s="1002"/>
      <c r="VRY70" s="1002"/>
      <c r="VRZ70" s="1002"/>
      <c r="VSA70" s="1002"/>
      <c r="VSB70" s="1002"/>
      <c r="VSC70" s="1002"/>
      <c r="VSD70" s="1002"/>
      <c r="VSE70" s="1002"/>
      <c r="VSF70" s="1002"/>
      <c r="VSG70" s="1002"/>
      <c r="VSH70" s="1002"/>
      <c r="VSI70" s="1002"/>
      <c r="VSJ70" s="1002"/>
      <c r="VSK70" s="1002"/>
      <c r="VSL70" s="1002"/>
      <c r="VSM70" s="1002"/>
      <c r="VSN70" s="1002"/>
      <c r="VSO70" s="1002"/>
      <c r="VSP70" s="1002"/>
      <c r="VSQ70" s="1002"/>
      <c r="VSR70" s="1002"/>
      <c r="VSS70" s="1002"/>
      <c r="VST70" s="1002"/>
      <c r="VSU70" s="1002"/>
      <c r="VSV70" s="1002"/>
      <c r="VSW70" s="1002"/>
      <c r="VSX70" s="1002"/>
      <c r="VSY70" s="1002"/>
      <c r="VSZ70" s="1002"/>
      <c r="VTA70" s="1002"/>
      <c r="VTB70" s="1002"/>
      <c r="VTC70" s="1002"/>
      <c r="VTD70" s="1002"/>
      <c r="VTE70" s="1002"/>
      <c r="VTF70" s="1002"/>
      <c r="VTG70" s="1002"/>
      <c r="VTH70" s="1002"/>
      <c r="VTI70" s="1002"/>
      <c r="VTJ70" s="1002"/>
      <c r="VTK70" s="1002"/>
      <c r="VTL70" s="1002"/>
      <c r="VTM70" s="1002"/>
      <c r="VTN70" s="1002"/>
      <c r="VTO70" s="1002"/>
      <c r="VTP70" s="1002"/>
      <c r="VTQ70" s="1002"/>
      <c r="VTR70" s="1002"/>
      <c r="VTS70" s="1002"/>
      <c r="VTT70" s="1002"/>
      <c r="VTU70" s="1002"/>
      <c r="VTV70" s="1002"/>
      <c r="VTW70" s="1002"/>
      <c r="VTX70" s="1002"/>
      <c r="VTY70" s="1002"/>
      <c r="VTZ70" s="1002"/>
      <c r="VUA70" s="1002"/>
      <c r="VUB70" s="1002"/>
      <c r="VUC70" s="1002"/>
      <c r="VUD70" s="1002"/>
      <c r="VUE70" s="1002"/>
      <c r="VUF70" s="1002"/>
      <c r="VUG70" s="1002"/>
      <c r="VUH70" s="1002"/>
      <c r="VUI70" s="1002"/>
      <c r="VUJ70" s="1002"/>
      <c r="VUK70" s="1002"/>
      <c r="VUL70" s="1002"/>
      <c r="VUM70" s="1002"/>
      <c r="VUN70" s="1002"/>
      <c r="VUO70" s="1002"/>
      <c r="VUP70" s="1002"/>
      <c r="VUQ70" s="1002"/>
      <c r="VUR70" s="1002"/>
      <c r="VUS70" s="1002"/>
      <c r="VUT70" s="1002"/>
      <c r="VUU70" s="1002"/>
      <c r="VUV70" s="1002"/>
      <c r="VUW70" s="1002"/>
      <c r="VUX70" s="1002"/>
      <c r="VUY70" s="1002"/>
      <c r="VUZ70" s="1002"/>
      <c r="VVA70" s="1002"/>
      <c r="VVB70" s="1002"/>
      <c r="VVC70" s="1002"/>
      <c r="VVD70" s="1002"/>
      <c r="VVE70" s="1002"/>
      <c r="VVF70" s="1002"/>
      <c r="VVG70" s="1002"/>
      <c r="VVH70" s="1002"/>
      <c r="VVI70" s="1002"/>
      <c r="VVJ70" s="1002"/>
      <c r="VVK70" s="1002"/>
      <c r="VVL70" s="1002"/>
      <c r="VVM70" s="1002"/>
      <c r="VVN70" s="1002"/>
      <c r="VVO70" s="1002"/>
      <c r="VVP70" s="1002"/>
      <c r="VVQ70" s="1002"/>
      <c r="VVR70" s="1002"/>
      <c r="VVS70" s="1002"/>
      <c r="VVT70" s="1002"/>
      <c r="VVU70" s="1002"/>
      <c r="VVV70" s="1002"/>
      <c r="VVW70" s="1002"/>
      <c r="VVX70" s="1002"/>
      <c r="VVY70" s="1002"/>
      <c r="VVZ70" s="1002"/>
      <c r="VWA70" s="1002"/>
      <c r="VWB70" s="1002"/>
      <c r="VWC70" s="1002"/>
      <c r="VWD70" s="1002"/>
      <c r="VWE70" s="1002"/>
      <c r="VWF70" s="1002"/>
      <c r="VWG70" s="1002"/>
      <c r="VWH70" s="1002"/>
      <c r="VWI70" s="1002"/>
      <c r="VWJ70" s="1002"/>
      <c r="VWK70" s="1002"/>
      <c r="VWL70" s="1002"/>
      <c r="VWM70" s="1002"/>
      <c r="VWN70" s="1002"/>
      <c r="VWO70" s="1002"/>
      <c r="VWP70" s="1002"/>
      <c r="VWQ70" s="1002"/>
      <c r="VWR70" s="1002"/>
      <c r="VWS70" s="1002"/>
      <c r="VWT70" s="1002"/>
      <c r="VWU70" s="1002"/>
      <c r="VWV70" s="1002"/>
      <c r="VWW70" s="1002"/>
      <c r="VWX70" s="1002"/>
      <c r="VWY70" s="1002"/>
      <c r="VWZ70" s="1002"/>
      <c r="VXA70" s="1002"/>
      <c r="VXB70" s="1002"/>
      <c r="VXC70" s="1002"/>
      <c r="VXD70" s="1002"/>
      <c r="VXE70" s="1002"/>
      <c r="VXF70" s="1002"/>
      <c r="VXG70" s="1002"/>
      <c r="VXH70" s="1002"/>
      <c r="VXI70" s="1002"/>
      <c r="VXJ70" s="1002"/>
      <c r="VXK70" s="1002"/>
      <c r="VXL70" s="1002"/>
      <c r="VXM70" s="1002"/>
      <c r="VXN70" s="1002"/>
      <c r="VXO70" s="1002"/>
      <c r="VXP70" s="1002"/>
      <c r="VXQ70" s="1002"/>
      <c r="VXR70" s="1002"/>
      <c r="VXS70" s="1002"/>
      <c r="VXT70" s="1002"/>
      <c r="VXU70" s="1002"/>
      <c r="VXV70" s="1002"/>
      <c r="VXW70" s="1002"/>
      <c r="VXX70" s="1002"/>
      <c r="VXY70" s="1002"/>
      <c r="VXZ70" s="1002"/>
      <c r="VYA70" s="1002"/>
      <c r="VYB70" s="1002"/>
      <c r="VYC70" s="1002"/>
      <c r="VYD70" s="1002"/>
      <c r="VYE70" s="1002"/>
      <c r="VYF70" s="1002"/>
      <c r="VYG70" s="1002"/>
      <c r="VYH70" s="1002"/>
      <c r="VYI70" s="1002"/>
      <c r="VYJ70" s="1002"/>
      <c r="VYK70" s="1002"/>
      <c r="VYL70" s="1002"/>
      <c r="VYM70" s="1002"/>
      <c r="VYN70" s="1002"/>
      <c r="VYO70" s="1002"/>
      <c r="VYP70" s="1002"/>
      <c r="VYQ70" s="1002"/>
      <c r="VYR70" s="1002"/>
      <c r="VYS70" s="1002"/>
      <c r="VYT70" s="1002"/>
      <c r="VYU70" s="1002"/>
      <c r="VYV70" s="1002"/>
      <c r="VYW70" s="1002"/>
      <c r="VYX70" s="1002"/>
      <c r="VYY70" s="1002"/>
      <c r="VYZ70" s="1002"/>
      <c r="VZA70" s="1002"/>
      <c r="VZB70" s="1002"/>
      <c r="VZC70" s="1002"/>
      <c r="VZD70" s="1002"/>
      <c r="VZE70" s="1002"/>
      <c r="VZF70" s="1002"/>
      <c r="VZG70" s="1002"/>
      <c r="VZH70" s="1002"/>
      <c r="VZI70" s="1002"/>
      <c r="VZJ70" s="1002"/>
      <c r="VZK70" s="1002"/>
      <c r="VZL70" s="1002"/>
      <c r="VZM70" s="1002"/>
      <c r="VZN70" s="1002"/>
      <c r="VZO70" s="1002"/>
      <c r="VZP70" s="1002"/>
      <c r="VZQ70" s="1002"/>
      <c r="VZR70" s="1002"/>
      <c r="VZS70" s="1002"/>
      <c r="VZT70" s="1002"/>
      <c r="VZU70" s="1002"/>
      <c r="VZV70" s="1002"/>
      <c r="VZW70" s="1002"/>
      <c r="VZX70" s="1002"/>
      <c r="VZY70" s="1002"/>
      <c r="VZZ70" s="1002"/>
      <c r="WAA70" s="1002"/>
      <c r="WAB70" s="1002"/>
      <c r="WAC70" s="1002"/>
      <c r="WAD70" s="1002"/>
      <c r="WAE70" s="1002"/>
      <c r="WAF70" s="1002"/>
      <c r="WAG70" s="1002"/>
      <c r="WAH70" s="1002"/>
      <c r="WAI70" s="1002"/>
      <c r="WAJ70" s="1002"/>
      <c r="WAK70" s="1002"/>
      <c r="WAL70" s="1002"/>
      <c r="WAM70" s="1002"/>
      <c r="WAN70" s="1002"/>
      <c r="WAO70" s="1002"/>
      <c r="WAP70" s="1002"/>
      <c r="WAQ70" s="1002"/>
      <c r="WAR70" s="1002"/>
      <c r="WAS70" s="1002"/>
      <c r="WAT70" s="1002"/>
      <c r="WAU70" s="1002"/>
      <c r="WAV70" s="1002"/>
      <c r="WAW70" s="1002"/>
      <c r="WAX70" s="1002"/>
      <c r="WAY70" s="1002"/>
      <c r="WAZ70" s="1002"/>
      <c r="WBA70" s="1002"/>
      <c r="WBB70" s="1002"/>
      <c r="WBC70" s="1002"/>
      <c r="WBD70" s="1002"/>
      <c r="WBE70" s="1002"/>
      <c r="WBF70" s="1002"/>
      <c r="WBG70" s="1002"/>
      <c r="WBH70" s="1002"/>
      <c r="WBI70" s="1002"/>
      <c r="WBJ70" s="1002"/>
      <c r="WBK70" s="1002"/>
      <c r="WBL70" s="1002"/>
      <c r="WBM70" s="1002"/>
      <c r="WBN70" s="1002"/>
      <c r="WBO70" s="1002"/>
      <c r="WBP70" s="1002"/>
      <c r="WBQ70" s="1002"/>
      <c r="WBR70" s="1002"/>
      <c r="WBS70" s="1002"/>
      <c r="WBT70" s="1002"/>
      <c r="WBU70" s="1002"/>
      <c r="WBV70" s="1002"/>
      <c r="WBW70" s="1002"/>
      <c r="WBX70" s="1002"/>
      <c r="WBY70" s="1002"/>
      <c r="WBZ70" s="1002"/>
      <c r="WCA70" s="1002"/>
      <c r="WCB70" s="1002"/>
      <c r="WCC70" s="1002"/>
      <c r="WCD70" s="1002"/>
      <c r="WCE70" s="1002"/>
      <c r="WCF70" s="1002"/>
      <c r="WCG70" s="1002"/>
      <c r="WCH70" s="1002"/>
      <c r="WCI70" s="1002"/>
      <c r="WCJ70" s="1002"/>
      <c r="WCK70" s="1002"/>
      <c r="WCL70" s="1002"/>
      <c r="WCM70" s="1002"/>
      <c r="WCN70" s="1002"/>
      <c r="WCO70" s="1002"/>
      <c r="WCP70" s="1002"/>
      <c r="WCQ70" s="1002"/>
      <c r="WCR70" s="1002"/>
      <c r="WCS70" s="1002"/>
      <c r="WCT70" s="1002"/>
      <c r="WCU70" s="1002"/>
      <c r="WCV70" s="1002"/>
      <c r="WCW70" s="1002"/>
      <c r="WCX70" s="1002"/>
      <c r="WCY70" s="1002"/>
      <c r="WCZ70" s="1002"/>
      <c r="WDA70" s="1002"/>
      <c r="WDB70" s="1002"/>
      <c r="WDC70" s="1002"/>
      <c r="WDD70" s="1002"/>
      <c r="WDE70" s="1002"/>
      <c r="WDF70" s="1002"/>
      <c r="WDG70" s="1002"/>
      <c r="WDH70" s="1002"/>
      <c r="WDI70" s="1002"/>
      <c r="WDJ70" s="1002"/>
      <c r="WDK70" s="1002"/>
      <c r="WDL70" s="1002"/>
      <c r="WDM70" s="1002"/>
      <c r="WDN70" s="1002"/>
      <c r="WDO70" s="1002"/>
      <c r="WDP70" s="1002"/>
      <c r="WDQ70" s="1002"/>
      <c r="WDR70" s="1002"/>
      <c r="WDS70" s="1002"/>
      <c r="WDT70" s="1002"/>
      <c r="WDU70" s="1002"/>
      <c r="WDV70" s="1002"/>
      <c r="WDW70" s="1002"/>
      <c r="WDX70" s="1002"/>
      <c r="WDY70" s="1002"/>
      <c r="WDZ70" s="1002"/>
      <c r="WEA70" s="1002"/>
      <c r="WEB70" s="1002"/>
      <c r="WEC70" s="1002"/>
      <c r="WED70" s="1002"/>
      <c r="WEE70" s="1002"/>
      <c r="WEF70" s="1002"/>
      <c r="WEG70" s="1002"/>
      <c r="WEH70" s="1002"/>
      <c r="WEI70" s="1002"/>
      <c r="WEJ70" s="1002"/>
      <c r="WEK70" s="1002"/>
      <c r="WEL70" s="1002"/>
      <c r="WEM70" s="1002"/>
      <c r="WEN70" s="1002"/>
      <c r="WEO70" s="1002"/>
      <c r="WEP70" s="1002"/>
      <c r="WEQ70" s="1002"/>
      <c r="WER70" s="1002"/>
      <c r="WES70" s="1002"/>
      <c r="WET70" s="1002"/>
      <c r="WEU70" s="1002"/>
      <c r="WEV70" s="1002"/>
      <c r="WEW70" s="1002"/>
      <c r="WEX70" s="1002"/>
      <c r="WEY70" s="1002"/>
      <c r="WEZ70" s="1002"/>
      <c r="WFA70" s="1002"/>
      <c r="WFB70" s="1002"/>
      <c r="WFC70" s="1002"/>
      <c r="WFD70" s="1002"/>
      <c r="WFE70" s="1002"/>
      <c r="WFF70" s="1002"/>
      <c r="WFG70" s="1002"/>
      <c r="WFH70" s="1002"/>
      <c r="WFI70" s="1002"/>
      <c r="WFJ70" s="1002"/>
      <c r="WFK70" s="1002"/>
      <c r="WFL70" s="1002"/>
      <c r="WFM70" s="1002"/>
      <c r="WFN70" s="1002"/>
      <c r="WFO70" s="1002"/>
      <c r="WFP70" s="1002"/>
      <c r="WFQ70" s="1002"/>
      <c r="WFR70" s="1002"/>
      <c r="WFS70" s="1002"/>
      <c r="WFT70" s="1002"/>
      <c r="WFU70" s="1002"/>
      <c r="WFV70" s="1002"/>
      <c r="WFW70" s="1002"/>
      <c r="WFX70" s="1002"/>
      <c r="WFY70" s="1002"/>
      <c r="WFZ70" s="1002"/>
      <c r="WGA70" s="1002"/>
      <c r="WGB70" s="1002"/>
      <c r="WGC70" s="1002"/>
      <c r="WGD70" s="1002"/>
      <c r="WGE70" s="1002"/>
      <c r="WGF70" s="1002"/>
      <c r="WGG70" s="1002"/>
      <c r="WGH70" s="1002"/>
      <c r="WGI70" s="1002"/>
      <c r="WGJ70" s="1002"/>
      <c r="WGK70" s="1002"/>
      <c r="WGL70" s="1002"/>
      <c r="WGM70" s="1002"/>
      <c r="WGN70" s="1002"/>
      <c r="WGO70" s="1002"/>
      <c r="WGP70" s="1002"/>
      <c r="WGQ70" s="1002"/>
      <c r="WGR70" s="1002"/>
      <c r="WGS70" s="1002"/>
      <c r="WGT70" s="1002"/>
      <c r="WGU70" s="1002"/>
      <c r="WGV70" s="1002"/>
      <c r="WGW70" s="1002"/>
      <c r="WGX70" s="1002"/>
      <c r="WGY70" s="1002"/>
      <c r="WGZ70" s="1002"/>
      <c r="WHA70" s="1002"/>
      <c r="WHB70" s="1002"/>
      <c r="WHC70" s="1002"/>
      <c r="WHD70" s="1002"/>
      <c r="WHE70" s="1002"/>
      <c r="WHF70" s="1002"/>
      <c r="WHG70" s="1002"/>
      <c r="WHH70" s="1002"/>
      <c r="WHI70" s="1002"/>
      <c r="WHJ70" s="1002"/>
      <c r="WHK70" s="1002"/>
      <c r="WHL70" s="1002"/>
      <c r="WHM70" s="1002"/>
      <c r="WHN70" s="1002"/>
      <c r="WHO70" s="1002"/>
      <c r="WHP70" s="1002"/>
      <c r="WHQ70" s="1002"/>
      <c r="WHR70" s="1002"/>
      <c r="WHS70" s="1002"/>
      <c r="WHT70" s="1002"/>
      <c r="WHU70" s="1002"/>
      <c r="WHV70" s="1002"/>
      <c r="WHW70" s="1002"/>
      <c r="WHX70" s="1002"/>
      <c r="WHY70" s="1002"/>
      <c r="WHZ70" s="1002"/>
      <c r="WIA70" s="1002"/>
      <c r="WIB70" s="1002"/>
      <c r="WIC70" s="1002"/>
      <c r="WID70" s="1002"/>
      <c r="WIE70" s="1002"/>
      <c r="WIF70" s="1002"/>
      <c r="WIG70" s="1002"/>
      <c r="WIH70" s="1002"/>
      <c r="WII70" s="1002"/>
      <c r="WIJ70" s="1002"/>
      <c r="WIK70" s="1002"/>
      <c r="WIL70" s="1002"/>
      <c r="WIM70" s="1002"/>
      <c r="WIN70" s="1002"/>
      <c r="WIO70" s="1002"/>
      <c r="WIP70" s="1002"/>
      <c r="WIQ70" s="1002"/>
      <c r="WIR70" s="1002"/>
      <c r="WIS70" s="1002"/>
      <c r="WIT70" s="1002"/>
      <c r="WIU70" s="1002"/>
      <c r="WIV70" s="1002"/>
      <c r="WIW70" s="1002"/>
      <c r="WIX70" s="1002"/>
      <c r="WIY70" s="1002"/>
      <c r="WIZ70" s="1002"/>
      <c r="WJA70" s="1002"/>
      <c r="WJB70" s="1002"/>
      <c r="WJC70" s="1002"/>
      <c r="WJD70" s="1002"/>
      <c r="WJE70" s="1002"/>
      <c r="WJF70" s="1002"/>
      <c r="WJG70" s="1002"/>
      <c r="WJH70" s="1002"/>
      <c r="WJI70" s="1002"/>
      <c r="WJJ70" s="1002"/>
      <c r="WJK70" s="1002"/>
      <c r="WJL70" s="1002"/>
      <c r="WJM70" s="1002"/>
      <c r="WJN70" s="1002"/>
      <c r="WJO70" s="1002"/>
      <c r="WJP70" s="1002"/>
      <c r="WJQ70" s="1002"/>
      <c r="WJR70" s="1002"/>
      <c r="WJS70" s="1002"/>
      <c r="WJT70" s="1002"/>
      <c r="WJU70" s="1002"/>
      <c r="WJV70" s="1002"/>
      <c r="WJW70" s="1002"/>
      <c r="WJX70" s="1002"/>
      <c r="WJY70" s="1002"/>
      <c r="WJZ70" s="1002"/>
      <c r="WKA70" s="1002"/>
      <c r="WKB70" s="1002"/>
      <c r="WKC70" s="1002"/>
      <c r="WKD70" s="1002"/>
      <c r="WKE70" s="1002"/>
      <c r="WKF70" s="1002"/>
      <c r="WKG70" s="1002"/>
      <c r="WKH70" s="1002"/>
      <c r="WKI70" s="1002"/>
      <c r="WKJ70" s="1002"/>
      <c r="WKK70" s="1002"/>
      <c r="WKL70" s="1002"/>
      <c r="WKM70" s="1002"/>
      <c r="WKN70" s="1002"/>
      <c r="WKO70" s="1002"/>
      <c r="WKP70" s="1002"/>
      <c r="WKQ70" s="1002"/>
      <c r="WKR70" s="1002"/>
      <c r="WKS70" s="1002"/>
      <c r="WKT70" s="1002"/>
      <c r="WKU70" s="1002"/>
      <c r="WKV70" s="1002"/>
      <c r="WKW70" s="1002"/>
      <c r="WKX70" s="1002"/>
      <c r="WKY70" s="1002"/>
      <c r="WKZ70" s="1002"/>
      <c r="WLA70" s="1002"/>
      <c r="WLB70" s="1002"/>
      <c r="WLC70" s="1002"/>
      <c r="WLD70" s="1002"/>
      <c r="WLE70" s="1002"/>
      <c r="WLF70" s="1002"/>
      <c r="WLG70" s="1002"/>
      <c r="WLH70" s="1002"/>
      <c r="WLI70" s="1002"/>
      <c r="WLJ70" s="1002"/>
      <c r="WLK70" s="1002"/>
      <c r="WLL70" s="1002"/>
      <c r="WLM70" s="1002"/>
      <c r="WLN70" s="1002"/>
      <c r="WLO70" s="1002"/>
      <c r="WLP70" s="1002"/>
      <c r="WLQ70" s="1002"/>
      <c r="WLR70" s="1002"/>
      <c r="WLS70" s="1002"/>
      <c r="WLT70" s="1002"/>
      <c r="WLU70" s="1002"/>
      <c r="WLV70" s="1002"/>
      <c r="WLW70" s="1002"/>
      <c r="WLX70" s="1002"/>
      <c r="WLY70" s="1002"/>
      <c r="WLZ70" s="1002"/>
      <c r="WMA70" s="1002"/>
      <c r="WMB70" s="1002"/>
      <c r="WMC70" s="1002"/>
      <c r="WMD70" s="1002"/>
      <c r="WME70" s="1002"/>
      <c r="WMF70" s="1002"/>
      <c r="WMG70" s="1002"/>
      <c r="WMH70" s="1002"/>
      <c r="WMI70" s="1002"/>
      <c r="WMJ70" s="1002"/>
      <c r="WMK70" s="1002"/>
      <c r="WML70" s="1002"/>
      <c r="WMM70" s="1002"/>
      <c r="WMN70" s="1002"/>
      <c r="WMO70" s="1002"/>
      <c r="WMP70" s="1002"/>
      <c r="WMQ70" s="1002"/>
      <c r="WMR70" s="1002"/>
      <c r="WMS70" s="1002"/>
      <c r="WMT70" s="1002"/>
      <c r="WMU70" s="1002"/>
      <c r="WMV70" s="1002"/>
      <c r="WMW70" s="1002"/>
      <c r="WMX70" s="1002"/>
      <c r="WMY70" s="1002"/>
      <c r="WMZ70" s="1002"/>
      <c r="WNA70" s="1002"/>
      <c r="WNB70" s="1002"/>
      <c r="WNC70" s="1002"/>
      <c r="WND70" s="1002"/>
      <c r="WNE70" s="1002"/>
      <c r="WNF70" s="1002"/>
      <c r="WNG70" s="1002"/>
      <c r="WNH70" s="1002"/>
      <c r="WNI70" s="1002"/>
      <c r="WNJ70" s="1002"/>
      <c r="WNK70" s="1002"/>
      <c r="WNL70" s="1002"/>
      <c r="WNM70" s="1002"/>
      <c r="WNN70" s="1002"/>
      <c r="WNO70" s="1002"/>
      <c r="WNP70" s="1002"/>
      <c r="WNQ70" s="1002"/>
      <c r="WNR70" s="1002"/>
      <c r="WNS70" s="1002"/>
      <c r="WNT70" s="1002"/>
      <c r="WNU70" s="1002"/>
      <c r="WNV70" s="1002"/>
      <c r="WNW70" s="1002"/>
      <c r="WNX70" s="1002"/>
      <c r="WNY70" s="1002"/>
      <c r="WNZ70" s="1002"/>
      <c r="WOA70" s="1002"/>
      <c r="WOB70" s="1002"/>
      <c r="WOC70" s="1002"/>
      <c r="WOD70" s="1002"/>
      <c r="WOE70" s="1002"/>
      <c r="WOF70" s="1002"/>
      <c r="WOG70" s="1002"/>
      <c r="WOH70" s="1002"/>
      <c r="WOI70" s="1002"/>
      <c r="WOJ70" s="1002"/>
      <c r="WOK70" s="1002"/>
      <c r="WOL70" s="1002"/>
      <c r="WOM70" s="1002"/>
      <c r="WON70" s="1002"/>
      <c r="WOO70" s="1002"/>
      <c r="WOP70" s="1002"/>
      <c r="WOQ70" s="1002"/>
      <c r="WOR70" s="1002"/>
      <c r="WOS70" s="1002"/>
      <c r="WOT70" s="1002"/>
      <c r="WOU70" s="1002"/>
      <c r="WOV70" s="1002"/>
      <c r="WOW70" s="1002"/>
      <c r="WOX70" s="1002"/>
      <c r="WOY70" s="1002"/>
      <c r="WOZ70" s="1002"/>
      <c r="WPA70" s="1002"/>
      <c r="WPB70" s="1002"/>
      <c r="WPC70" s="1002"/>
      <c r="WPD70" s="1002"/>
      <c r="WPE70" s="1002"/>
      <c r="WPF70" s="1002"/>
      <c r="WPG70" s="1002"/>
      <c r="WPH70" s="1002"/>
      <c r="WPI70" s="1002"/>
      <c r="WPJ70" s="1002"/>
      <c r="WPK70" s="1002"/>
      <c r="WPL70" s="1002"/>
      <c r="WPM70" s="1002"/>
      <c r="WPN70" s="1002"/>
      <c r="WPO70" s="1002"/>
      <c r="WPP70" s="1002"/>
      <c r="WPQ70" s="1002"/>
      <c r="WPR70" s="1002"/>
      <c r="WPS70" s="1002"/>
      <c r="WPT70" s="1002"/>
      <c r="WPU70" s="1002"/>
      <c r="WPV70" s="1002"/>
      <c r="WPW70" s="1002"/>
      <c r="WPX70" s="1002"/>
      <c r="WPY70" s="1002"/>
      <c r="WPZ70" s="1002"/>
      <c r="WQA70" s="1002"/>
      <c r="WQB70" s="1002"/>
      <c r="WQC70" s="1002"/>
      <c r="WQD70" s="1002"/>
      <c r="WQE70" s="1002"/>
      <c r="WQF70" s="1002"/>
      <c r="WQG70" s="1002"/>
      <c r="WQH70" s="1002"/>
      <c r="WQI70" s="1002"/>
      <c r="WQJ70" s="1002"/>
      <c r="WQK70" s="1002"/>
      <c r="WQL70" s="1002"/>
      <c r="WQM70" s="1002"/>
      <c r="WQN70" s="1002"/>
      <c r="WQO70" s="1002"/>
      <c r="WQP70" s="1002"/>
      <c r="WQQ70" s="1002"/>
      <c r="WQR70" s="1002"/>
      <c r="WQS70" s="1002"/>
      <c r="WQT70" s="1002"/>
      <c r="WQU70" s="1002"/>
      <c r="WQV70" s="1002"/>
      <c r="WQW70" s="1002"/>
      <c r="WQX70" s="1002"/>
      <c r="WQY70" s="1002"/>
      <c r="WQZ70" s="1002"/>
      <c r="WRA70" s="1002"/>
      <c r="WRB70" s="1002"/>
      <c r="WRC70" s="1002"/>
      <c r="WRD70" s="1002"/>
      <c r="WRE70" s="1002"/>
      <c r="WRF70" s="1002"/>
      <c r="WRG70" s="1002"/>
      <c r="WRH70" s="1002"/>
      <c r="WRI70" s="1002"/>
      <c r="WRJ70" s="1002"/>
      <c r="WRK70" s="1002"/>
      <c r="WRL70" s="1002"/>
      <c r="WRM70" s="1002"/>
      <c r="WRN70" s="1002"/>
      <c r="WRO70" s="1002"/>
      <c r="WRP70" s="1002"/>
      <c r="WRQ70" s="1002"/>
      <c r="WRR70" s="1002"/>
      <c r="WRS70" s="1002"/>
      <c r="WRT70" s="1002"/>
      <c r="WRU70" s="1002"/>
      <c r="WRV70" s="1002"/>
      <c r="WRW70" s="1002"/>
      <c r="WRX70" s="1002"/>
      <c r="WRY70" s="1002"/>
      <c r="WRZ70" s="1002"/>
      <c r="WSA70" s="1002"/>
      <c r="WSB70" s="1002"/>
      <c r="WSC70" s="1002"/>
      <c r="WSD70" s="1002"/>
      <c r="WSE70" s="1002"/>
      <c r="WSF70" s="1002"/>
      <c r="WSG70" s="1002"/>
      <c r="WSH70" s="1002"/>
      <c r="WSI70" s="1002"/>
      <c r="WSJ70" s="1002"/>
      <c r="WSK70" s="1002"/>
      <c r="WSL70" s="1002"/>
      <c r="WSM70" s="1002"/>
      <c r="WSN70" s="1002"/>
      <c r="WSO70" s="1002"/>
      <c r="WSP70" s="1002"/>
      <c r="WSQ70" s="1002"/>
      <c r="WSR70" s="1002"/>
      <c r="WSS70" s="1002"/>
      <c r="WST70" s="1002"/>
      <c r="WSU70" s="1002"/>
      <c r="WSV70" s="1002"/>
      <c r="WSW70" s="1002"/>
      <c r="WSX70" s="1002"/>
      <c r="WSY70" s="1002"/>
      <c r="WSZ70" s="1002"/>
      <c r="WTA70" s="1002"/>
      <c r="WTB70" s="1002"/>
      <c r="WTC70" s="1002"/>
      <c r="WTD70" s="1002"/>
      <c r="WTE70" s="1002"/>
      <c r="WTF70" s="1002"/>
      <c r="WTG70" s="1002"/>
      <c r="WTH70" s="1002"/>
      <c r="WTI70" s="1002"/>
      <c r="WTJ70" s="1002"/>
      <c r="WTK70" s="1002"/>
      <c r="WTL70" s="1002"/>
      <c r="WTM70" s="1002"/>
      <c r="WTN70" s="1002"/>
      <c r="WTO70" s="1002"/>
      <c r="WTP70" s="1002"/>
      <c r="WTQ70" s="1002"/>
      <c r="WTR70" s="1002"/>
      <c r="WTS70" s="1002"/>
      <c r="WTT70" s="1002"/>
      <c r="WTU70" s="1002"/>
      <c r="WTV70" s="1002"/>
      <c r="WTW70" s="1002"/>
      <c r="WTX70" s="1002"/>
      <c r="WTY70" s="1002"/>
      <c r="WTZ70" s="1002"/>
      <c r="WUA70" s="1002"/>
      <c r="WUB70" s="1002"/>
      <c r="WUC70" s="1002"/>
      <c r="WUD70" s="1002"/>
      <c r="WUE70" s="1002"/>
      <c r="WUF70" s="1002"/>
      <c r="WUG70" s="1002"/>
      <c r="WUH70" s="1002"/>
      <c r="WUI70" s="1002"/>
      <c r="WUJ70" s="1002"/>
      <c r="WUK70" s="1002"/>
      <c r="WUL70" s="1002"/>
      <c r="WUM70" s="1002"/>
      <c r="WUN70" s="1002"/>
      <c r="WUO70" s="1002"/>
      <c r="WUP70" s="1002"/>
      <c r="WUQ70" s="1002"/>
      <c r="WUR70" s="1002"/>
      <c r="WUS70" s="1002"/>
      <c r="WUT70" s="1002"/>
      <c r="WUU70" s="1002"/>
      <c r="WUV70" s="1002"/>
      <c r="WUW70" s="1002"/>
      <c r="WUX70" s="1002"/>
      <c r="WUY70" s="1002"/>
      <c r="WUZ70" s="1002"/>
      <c r="WVA70" s="1002"/>
      <c r="WVB70" s="1002"/>
      <c r="WVC70" s="1002"/>
      <c r="WVD70" s="1002"/>
      <c r="WVE70" s="1002"/>
      <c r="WVF70" s="1002"/>
      <c r="WVG70" s="1002"/>
      <c r="WVH70" s="1002"/>
      <c r="WVI70" s="1002"/>
      <c r="WVJ70" s="1002"/>
      <c r="WVK70" s="1002"/>
      <c r="WVL70" s="1002"/>
      <c r="WVM70" s="1002"/>
      <c r="WVN70" s="1002"/>
      <c r="WVO70" s="1002"/>
      <c r="WVP70" s="1002"/>
      <c r="WVQ70" s="1002"/>
      <c r="WVR70" s="1002"/>
      <c r="WVS70" s="1002"/>
      <c r="WVT70" s="1002"/>
      <c r="WVU70" s="1002"/>
      <c r="WVV70" s="1002"/>
      <c r="WVW70" s="1002"/>
      <c r="WVX70" s="1002"/>
      <c r="WVY70" s="1002"/>
      <c r="WVZ70" s="1002"/>
      <c r="WWA70" s="1002"/>
      <c r="WWB70" s="1002"/>
      <c r="WWC70" s="1002"/>
      <c r="WWD70" s="1002"/>
      <c r="WWE70" s="1002"/>
      <c r="WWF70" s="1002"/>
      <c r="WWG70" s="1002"/>
      <c r="WWH70" s="1002"/>
      <c r="WWI70" s="1002"/>
      <c r="WWJ70" s="1002"/>
      <c r="WWK70" s="1002"/>
      <c r="WWL70" s="1002"/>
      <c r="WWM70" s="1002"/>
      <c r="WWN70" s="1002"/>
      <c r="WWO70" s="1002"/>
      <c r="WWP70" s="1002"/>
      <c r="WWQ70" s="1002"/>
      <c r="WWR70" s="1002"/>
      <c r="WWS70" s="1002"/>
      <c r="WWT70" s="1002"/>
      <c r="WWU70" s="1002"/>
      <c r="WWV70" s="1002"/>
      <c r="WWW70" s="1002"/>
      <c r="WWX70" s="1002"/>
      <c r="WWY70" s="1002"/>
      <c r="WWZ70" s="1002"/>
      <c r="WXA70" s="1002"/>
      <c r="WXB70" s="1002"/>
      <c r="WXC70" s="1002"/>
      <c r="WXD70" s="1002"/>
      <c r="WXE70" s="1002"/>
      <c r="WXF70" s="1002"/>
      <c r="WXG70" s="1002"/>
      <c r="WXH70" s="1002"/>
      <c r="WXI70" s="1002"/>
      <c r="WXJ70" s="1002"/>
      <c r="WXK70" s="1002"/>
      <c r="WXL70" s="1002"/>
      <c r="WXM70" s="1002"/>
      <c r="WXN70" s="1002"/>
      <c r="WXO70" s="1002"/>
      <c r="WXP70" s="1002"/>
      <c r="WXQ70" s="1002"/>
      <c r="WXR70" s="1002"/>
      <c r="WXS70" s="1002"/>
      <c r="WXT70" s="1002"/>
      <c r="WXU70" s="1002"/>
      <c r="WXV70" s="1002"/>
      <c r="WXW70" s="1002"/>
      <c r="WXX70" s="1002"/>
      <c r="WXY70" s="1002"/>
      <c r="WXZ70" s="1002"/>
      <c r="WYA70" s="1002"/>
      <c r="WYB70" s="1002"/>
      <c r="WYC70" s="1002"/>
      <c r="WYD70" s="1002"/>
      <c r="WYE70" s="1002"/>
      <c r="WYF70" s="1002"/>
      <c r="WYG70" s="1002"/>
      <c r="WYH70" s="1002"/>
      <c r="WYI70" s="1002"/>
      <c r="WYJ70" s="1002"/>
      <c r="WYK70" s="1002"/>
      <c r="WYL70" s="1002"/>
      <c r="WYM70" s="1002"/>
      <c r="WYN70" s="1002"/>
      <c r="WYO70" s="1002"/>
      <c r="WYP70" s="1002"/>
      <c r="WYQ70" s="1002"/>
      <c r="WYR70" s="1002"/>
      <c r="WYS70" s="1002"/>
      <c r="WYT70" s="1002"/>
      <c r="WYU70" s="1002"/>
      <c r="WYV70" s="1002"/>
      <c r="WYW70" s="1002"/>
      <c r="WYX70" s="1002"/>
      <c r="WYY70" s="1002"/>
      <c r="WYZ70" s="1002"/>
      <c r="WZA70" s="1002"/>
      <c r="WZB70" s="1002"/>
      <c r="WZC70" s="1002"/>
      <c r="WZD70" s="1002"/>
      <c r="WZE70" s="1002"/>
      <c r="WZF70" s="1002"/>
      <c r="WZG70" s="1002"/>
      <c r="WZH70" s="1002"/>
      <c r="WZI70" s="1002"/>
      <c r="WZJ70" s="1002"/>
      <c r="WZK70" s="1002"/>
      <c r="WZL70" s="1002"/>
      <c r="WZM70" s="1002"/>
      <c r="WZN70" s="1002"/>
      <c r="WZO70" s="1002"/>
      <c r="WZP70" s="1002"/>
      <c r="WZQ70" s="1002"/>
      <c r="WZR70" s="1002"/>
      <c r="WZS70" s="1002"/>
      <c r="WZT70" s="1002"/>
      <c r="WZU70" s="1002"/>
      <c r="WZV70" s="1002"/>
      <c r="WZW70" s="1002"/>
      <c r="WZX70" s="1002"/>
      <c r="WZY70" s="1002"/>
      <c r="WZZ70" s="1002"/>
      <c r="XAA70" s="1002"/>
      <c r="XAB70" s="1002"/>
      <c r="XAC70" s="1002"/>
      <c r="XAD70" s="1002"/>
      <c r="XAE70" s="1002"/>
      <c r="XAF70" s="1002"/>
      <c r="XAG70" s="1002"/>
      <c r="XAH70" s="1002"/>
      <c r="XAI70" s="1002"/>
      <c r="XAJ70" s="1002"/>
      <c r="XAK70" s="1002"/>
      <c r="XAL70" s="1002"/>
      <c r="XAM70" s="1002"/>
      <c r="XAN70" s="1002"/>
      <c r="XAO70" s="1002"/>
      <c r="XAP70" s="1002"/>
      <c r="XAQ70" s="1002"/>
      <c r="XAR70" s="1002"/>
      <c r="XAS70" s="1002"/>
      <c r="XAT70" s="1002"/>
      <c r="XAU70" s="1002"/>
      <c r="XAV70" s="1002"/>
      <c r="XAW70" s="1002"/>
      <c r="XAX70" s="1002"/>
      <c r="XAY70" s="1002"/>
      <c r="XAZ70" s="1002"/>
      <c r="XBA70" s="1002"/>
      <c r="XBB70" s="1002"/>
      <c r="XBC70" s="1002"/>
      <c r="XBD70" s="1002"/>
      <c r="XBE70" s="1002"/>
      <c r="XBF70" s="1002"/>
      <c r="XBG70" s="1002"/>
      <c r="XBH70" s="1002"/>
      <c r="XBI70" s="1002"/>
      <c r="XBJ70" s="1002"/>
      <c r="XBK70" s="1002"/>
      <c r="XBL70" s="1002"/>
      <c r="XBM70" s="1002"/>
      <c r="XBN70" s="1002"/>
      <c r="XBO70" s="1002"/>
      <c r="XBP70" s="1002"/>
      <c r="XBQ70" s="1002"/>
      <c r="XBR70" s="1002"/>
      <c r="XBS70" s="1002"/>
      <c r="XBT70" s="1002"/>
      <c r="XBU70" s="1002"/>
      <c r="XBV70" s="1002"/>
      <c r="XBW70" s="1002"/>
      <c r="XBX70" s="1002"/>
      <c r="XBY70" s="1002"/>
      <c r="XBZ70" s="1002"/>
      <c r="XCA70" s="1002"/>
      <c r="XCB70" s="1002"/>
      <c r="XCC70" s="1002"/>
      <c r="XCD70" s="1002"/>
      <c r="XCE70" s="1002"/>
      <c r="XCF70" s="1002"/>
      <c r="XCG70" s="1002"/>
      <c r="XCH70" s="1002"/>
      <c r="XCI70" s="1002"/>
      <c r="XCJ70" s="1002"/>
      <c r="XCK70" s="1002"/>
      <c r="XCL70" s="1002"/>
      <c r="XCM70" s="1002"/>
      <c r="XCN70" s="1002"/>
      <c r="XCO70" s="1002"/>
      <c r="XCP70" s="1002"/>
      <c r="XCQ70" s="1002"/>
      <c r="XCR70" s="1002"/>
      <c r="XCS70" s="1002"/>
      <c r="XCT70" s="1002"/>
      <c r="XCU70" s="1002"/>
      <c r="XCV70" s="1002"/>
      <c r="XCW70" s="1002"/>
      <c r="XCX70" s="1002"/>
      <c r="XCY70" s="1002"/>
      <c r="XCZ70" s="1002"/>
      <c r="XDA70" s="1002"/>
      <c r="XDB70" s="1002"/>
      <c r="XDC70" s="1002"/>
      <c r="XDD70" s="1002"/>
      <c r="XDE70" s="1002"/>
      <c r="XDF70" s="1002"/>
      <c r="XDG70" s="1002"/>
      <c r="XDH70" s="1002"/>
      <c r="XDI70" s="1002"/>
      <c r="XDJ70" s="1002"/>
      <c r="XDK70" s="1002"/>
      <c r="XDL70" s="1002"/>
      <c r="XDM70" s="1002"/>
      <c r="XDN70" s="1002"/>
      <c r="XDO70" s="1002"/>
      <c r="XDP70" s="1002"/>
      <c r="XDQ70" s="1002"/>
      <c r="XDR70" s="1002"/>
      <c r="XDS70" s="1002"/>
      <c r="XDT70" s="1002"/>
      <c r="XDU70" s="1002"/>
      <c r="XDV70" s="1002"/>
      <c r="XDW70" s="1002"/>
    </row>
    <row r="72" spans="1:16351" x14ac:dyDescent="0.2">
      <c r="B72" s="997" t="s">
        <v>689</v>
      </c>
    </row>
    <row r="73" spans="1:16351" s="1003" customFormat="1" ht="12.75" customHeight="1" x14ac:dyDescent="0.25">
      <c r="A73" s="970"/>
      <c r="B73" s="998" t="s">
        <v>679</v>
      </c>
      <c r="C73" s="998" t="s">
        <v>680</v>
      </c>
      <c r="D73" s="998" t="s">
        <v>681</v>
      </c>
      <c r="E73" s="998" t="s">
        <v>681</v>
      </c>
      <c r="F73" s="999">
        <v>1108.2333329999999</v>
      </c>
      <c r="G73" s="999">
        <v>1126.8066670000001</v>
      </c>
      <c r="H73" s="999">
        <v>1094.9825000000001</v>
      </c>
      <c r="I73" s="999">
        <v>1052.8399999999999</v>
      </c>
      <c r="J73" s="999">
        <v>1130.9525000000001</v>
      </c>
      <c r="K73" s="999">
        <v>1160.7674999999999</v>
      </c>
      <c r="L73" s="999">
        <v>1131.0008330000001</v>
      </c>
      <c r="M73" s="999">
        <v>1100.163333</v>
      </c>
      <c r="N73" s="1001">
        <v>1172.0999999999999</v>
      </c>
      <c r="O73" s="1001">
        <v>1160.8</v>
      </c>
      <c r="P73" s="1001">
        <v>1099</v>
      </c>
      <c r="Q73" s="1001">
        <v>1080</v>
      </c>
      <c r="R73" s="1001">
        <v>1084.5</v>
      </c>
      <c r="S73" s="1001">
        <v>1073.9000000000001</v>
      </c>
      <c r="T73" s="1001">
        <v>1065.7</v>
      </c>
      <c r="U73" s="1001">
        <v>1059.2</v>
      </c>
      <c r="V73" s="1001">
        <v>1053.9000000000001</v>
      </c>
      <c r="W73" s="1001">
        <v>1049.3</v>
      </c>
      <c r="X73" s="1001">
        <v>1045.3</v>
      </c>
      <c r="Y73" s="1001">
        <v>1041.3</v>
      </c>
      <c r="Z73" s="1001">
        <v>1036.8</v>
      </c>
      <c r="AA73" s="1001">
        <v>1031.9000000000001</v>
      </c>
      <c r="AB73" s="1001">
        <v>1026.5999999999999</v>
      </c>
      <c r="AC73" s="1001">
        <v>1020.9</v>
      </c>
      <c r="AD73" s="1001">
        <v>1014.6</v>
      </c>
      <c r="AE73" s="1001">
        <v>1007.9</v>
      </c>
      <c r="AF73" s="1001">
        <v>1000.9</v>
      </c>
      <c r="AG73" s="1001">
        <v>993.6</v>
      </c>
      <c r="AH73" s="1001">
        <v>986.3</v>
      </c>
      <c r="AI73" s="1001">
        <v>978.7</v>
      </c>
      <c r="AJ73" s="1001">
        <v>971.3</v>
      </c>
      <c r="AK73" s="1001">
        <v>964.3</v>
      </c>
      <c r="AL73" s="1001">
        <v>957.8</v>
      </c>
      <c r="AM73" s="1001">
        <v>952.2</v>
      </c>
      <c r="AN73" s="1001">
        <v>947.6</v>
      </c>
      <c r="AO73" s="1001">
        <v>944.2</v>
      </c>
      <c r="AP73" s="1001">
        <v>942.3</v>
      </c>
      <c r="AQ73" s="1001">
        <v>942.1</v>
      </c>
      <c r="AR73" s="1001">
        <v>943.9</v>
      </c>
      <c r="AS73" s="1001">
        <v>947.9</v>
      </c>
      <c r="AT73" s="998" t="s">
        <v>690</v>
      </c>
      <c r="AU73" s="998" t="s">
        <v>683</v>
      </c>
      <c r="AV73" s="998" t="s">
        <v>684</v>
      </c>
      <c r="AW73" s="1002"/>
      <c r="AX73" s="1002"/>
      <c r="AY73" s="1002"/>
      <c r="AZ73" s="1002"/>
      <c r="BA73" s="1002"/>
      <c r="BB73" s="1002"/>
      <c r="BC73" s="1002"/>
      <c r="BD73" s="1002"/>
      <c r="BE73" s="1002"/>
      <c r="BF73" s="1002"/>
      <c r="BG73" s="1002"/>
      <c r="BH73" s="1002"/>
      <c r="BI73" s="1002"/>
      <c r="BJ73" s="1002"/>
      <c r="BK73" s="1002"/>
      <c r="BL73" s="1002"/>
      <c r="BM73" s="1002"/>
      <c r="BN73" s="1002"/>
      <c r="BO73" s="1002"/>
      <c r="BP73" s="1002"/>
      <c r="BQ73" s="1002"/>
      <c r="BR73" s="1002"/>
      <c r="BS73" s="1002"/>
      <c r="BT73" s="1002"/>
      <c r="BU73" s="1002"/>
      <c r="BV73" s="1002"/>
      <c r="BW73" s="1002"/>
      <c r="BX73" s="1002"/>
      <c r="BY73" s="1002"/>
      <c r="BZ73" s="1002"/>
      <c r="CA73" s="1002"/>
      <c r="CB73" s="1002"/>
      <c r="CC73" s="1002"/>
      <c r="CD73" s="1002"/>
      <c r="CE73" s="1002"/>
      <c r="CF73" s="1002"/>
      <c r="CG73" s="1002"/>
      <c r="CH73" s="1002"/>
      <c r="CI73" s="1002"/>
      <c r="CJ73" s="1002"/>
      <c r="CK73" s="1002"/>
      <c r="CL73" s="1002"/>
      <c r="CM73" s="1002"/>
      <c r="CN73" s="1002"/>
      <c r="CO73" s="1002"/>
      <c r="CP73" s="1002"/>
      <c r="CQ73" s="1002"/>
      <c r="CR73" s="1002"/>
      <c r="CS73" s="1002"/>
      <c r="CT73" s="1002"/>
      <c r="CU73" s="1002"/>
      <c r="CV73" s="1002"/>
      <c r="CW73" s="1002"/>
      <c r="CX73" s="1002"/>
      <c r="CY73" s="1002"/>
      <c r="CZ73" s="1002"/>
      <c r="DA73" s="1002"/>
      <c r="DB73" s="1002"/>
      <c r="DC73" s="1002"/>
      <c r="DD73" s="1002"/>
      <c r="DE73" s="1002"/>
      <c r="DF73" s="1002"/>
      <c r="DG73" s="1002"/>
      <c r="DH73" s="1002"/>
      <c r="DI73" s="1002"/>
      <c r="DJ73" s="1002"/>
      <c r="DK73" s="1002"/>
      <c r="DL73" s="1002"/>
      <c r="DM73" s="1002"/>
      <c r="DN73" s="1002"/>
      <c r="DO73" s="1002"/>
      <c r="DP73" s="1002"/>
      <c r="DQ73" s="1002"/>
      <c r="DR73" s="1002"/>
      <c r="DS73" s="1002"/>
      <c r="DT73" s="1002"/>
      <c r="DU73" s="1002"/>
      <c r="DV73" s="1002"/>
      <c r="DW73" s="1002"/>
      <c r="DX73" s="1002"/>
      <c r="DY73" s="1002"/>
      <c r="DZ73" s="1002"/>
      <c r="EA73" s="1002"/>
      <c r="EB73" s="1002"/>
      <c r="EC73" s="1002"/>
      <c r="ED73" s="1002"/>
      <c r="EE73" s="1002"/>
      <c r="EF73" s="1002"/>
      <c r="EG73" s="1002"/>
      <c r="EH73" s="1002"/>
      <c r="EI73" s="1002"/>
      <c r="EJ73" s="1002"/>
      <c r="EK73" s="1002"/>
      <c r="EL73" s="1002"/>
      <c r="EM73" s="1002"/>
      <c r="EN73" s="1002"/>
      <c r="EO73" s="1002"/>
      <c r="EP73" s="1002"/>
      <c r="EQ73" s="1002"/>
      <c r="ER73" s="1002"/>
      <c r="ES73" s="1002"/>
      <c r="ET73" s="1002"/>
      <c r="EU73" s="1002"/>
      <c r="EV73" s="1002"/>
      <c r="EW73" s="1002"/>
      <c r="EX73" s="1002"/>
      <c r="EY73" s="1002"/>
      <c r="EZ73" s="1002"/>
      <c r="FA73" s="1002"/>
      <c r="FB73" s="1002"/>
      <c r="FC73" s="1002"/>
      <c r="FD73" s="1002"/>
      <c r="FE73" s="1002"/>
      <c r="FF73" s="1002"/>
      <c r="FG73" s="1002"/>
      <c r="FH73" s="1002"/>
      <c r="FI73" s="1002"/>
      <c r="FJ73" s="1002"/>
      <c r="FK73" s="1002"/>
      <c r="FL73" s="1002"/>
      <c r="FM73" s="1002"/>
      <c r="FN73" s="1002"/>
      <c r="FO73" s="1002"/>
      <c r="FP73" s="1002"/>
      <c r="FQ73" s="1002"/>
      <c r="FR73" s="1002"/>
      <c r="FS73" s="1002"/>
      <c r="FT73" s="1002"/>
      <c r="FU73" s="1002"/>
      <c r="FV73" s="1002"/>
      <c r="FW73" s="1002"/>
      <c r="FX73" s="1002"/>
      <c r="FY73" s="1002"/>
      <c r="FZ73" s="1002"/>
      <c r="GA73" s="1002"/>
      <c r="GB73" s="1002"/>
      <c r="GC73" s="1002"/>
      <c r="GD73" s="1002"/>
      <c r="GE73" s="1002"/>
      <c r="GF73" s="1002"/>
      <c r="GG73" s="1002"/>
      <c r="GH73" s="1002"/>
      <c r="GI73" s="1002"/>
      <c r="GJ73" s="1002"/>
      <c r="GK73" s="1002"/>
      <c r="GL73" s="1002"/>
      <c r="GM73" s="1002"/>
      <c r="GN73" s="1002"/>
      <c r="GO73" s="1002"/>
      <c r="GP73" s="1002"/>
      <c r="GQ73" s="1002"/>
      <c r="GR73" s="1002"/>
      <c r="GS73" s="1002"/>
      <c r="GT73" s="1002"/>
      <c r="GU73" s="1002"/>
      <c r="GV73" s="1002"/>
      <c r="GW73" s="1002"/>
      <c r="GX73" s="1002"/>
      <c r="GY73" s="1002"/>
      <c r="GZ73" s="1002"/>
      <c r="HA73" s="1002"/>
      <c r="HB73" s="1002"/>
      <c r="HC73" s="1002"/>
      <c r="HD73" s="1002"/>
      <c r="HE73" s="1002"/>
      <c r="HF73" s="1002"/>
      <c r="HG73" s="1002"/>
      <c r="HH73" s="1002"/>
      <c r="HI73" s="1002"/>
      <c r="HJ73" s="1002"/>
      <c r="HK73" s="1002"/>
      <c r="HL73" s="1002"/>
      <c r="HM73" s="1002"/>
      <c r="HN73" s="1002"/>
      <c r="HO73" s="1002"/>
      <c r="HP73" s="1002"/>
      <c r="HQ73" s="1002"/>
      <c r="HR73" s="1002"/>
      <c r="HS73" s="1002"/>
      <c r="HT73" s="1002"/>
      <c r="HU73" s="1002"/>
      <c r="HV73" s="1002"/>
      <c r="HW73" s="1002"/>
      <c r="HX73" s="1002"/>
      <c r="HY73" s="1002"/>
      <c r="HZ73" s="1002"/>
      <c r="IA73" s="1002"/>
      <c r="IB73" s="1002"/>
      <c r="IC73" s="1002"/>
      <c r="ID73" s="1002"/>
      <c r="IE73" s="1002"/>
      <c r="IF73" s="1002"/>
      <c r="IG73" s="1002"/>
      <c r="IH73" s="1002"/>
      <c r="II73" s="1002"/>
      <c r="IJ73" s="1002"/>
      <c r="IK73" s="1002"/>
      <c r="IL73" s="1002"/>
      <c r="IM73" s="1002"/>
      <c r="IN73" s="1002"/>
      <c r="IO73" s="1002"/>
      <c r="IP73" s="1002"/>
      <c r="IQ73" s="1002"/>
      <c r="IR73" s="1002"/>
      <c r="IS73" s="1002"/>
      <c r="IT73" s="1002"/>
      <c r="IU73" s="1002"/>
      <c r="IV73" s="1002"/>
      <c r="IW73" s="1002"/>
      <c r="IX73" s="1002"/>
      <c r="IY73" s="1002"/>
      <c r="IZ73" s="1002"/>
      <c r="JA73" s="1002"/>
      <c r="JB73" s="1002"/>
      <c r="JC73" s="1002"/>
      <c r="JD73" s="1002"/>
      <c r="JE73" s="1002"/>
      <c r="JF73" s="1002"/>
      <c r="JG73" s="1002"/>
      <c r="JH73" s="1002"/>
      <c r="JI73" s="1002"/>
      <c r="JJ73" s="1002"/>
      <c r="JK73" s="1002"/>
      <c r="JL73" s="1002"/>
      <c r="JM73" s="1002"/>
      <c r="JN73" s="1002"/>
      <c r="JO73" s="1002"/>
      <c r="JP73" s="1002"/>
      <c r="JQ73" s="1002"/>
      <c r="JR73" s="1002"/>
      <c r="JS73" s="1002"/>
      <c r="JT73" s="1002"/>
      <c r="JU73" s="1002"/>
      <c r="JV73" s="1002"/>
      <c r="JW73" s="1002"/>
      <c r="JX73" s="1002"/>
      <c r="JY73" s="1002"/>
      <c r="JZ73" s="1002"/>
      <c r="KA73" s="1002"/>
      <c r="KB73" s="1002"/>
      <c r="KC73" s="1002"/>
      <c r="KD73" s="1002"/>
      <c r="KE73" s="1002"/>
      <c r="KF73" s="1002"/>
      <c r="KG73" s="1002"/>
      <c r="KH73" s="1002"/>
      <c r="KI73" s="1002"/>
      <c r="KJ73" s="1002"/>
      <c r="KK73" s="1002"/>
      <c r="KL73" s="1002"/>
      <c r="KM73" s="1002"/>
      <c r="KN73" s="1002"/>
      <c r="KO73" s="1002"/>
      <c r="KP73" s="1002"/>
      <c r="KQ73" s="1002"/>
      <c r="KR73" s="1002"/>
      <c r="KS73" s="1002"/>
      <c r="KT73" s="1002"/>
      <c r="KU73" s="1002"/>
      <c r="KV73" s="1002"/>
      <c r="KW73" s="1002"/>
      <c r="KX73" s="1002"/>
      <c r="KY73" s="1002"/>
      <c r="KZ73" s="1002"/>
      <c r="LA73" s="1002"/>
      <c r="LB73" s="1002"/>
      <c r="LC73" s="1002"/>
      <c r="LD73" s="1002"/>
      <c r="LE73" s="1002"/>
      <c r="LF73" s="1002"/>
      <c r="LG73" s="1002"/>
      <c r="LH73" s="1002"/>
      <c r="LI73" s="1002"/>
      <c r="LJ73" s="1002"/>
      <c r="LK73" s="1002"/>
      <c r="LL73" s="1002"/>
      <c r="LM73" s="1002"/>
      <c r="LN73" s="1002"/>
      <c r="LO73" s="1002"/>
      <c r="LP73" s="1002"/>
      <c r="LQ73" s="1002"/>
      <c r="LR73" s="1002"/>
      <c r="LS73" s="1002"/>
      <c r="LT73" s="1002"/>
      <c r="LU73" s="1002"/>
      <c r="LV73" s="1002"/>
      <c r="LW73" s="1002"/>
      <c r="LX73" s="1002"/>
      <c r="LY73" s="1002"/>
      <c r="LZ73" s="1002"/>
      <c r="MA73" s="1002"/>
      <c r="MB73" s="1002"/>
      <c r="MC73" s="1002"/>
      <c r="MD73" s="1002"/>
      <c r="ME73" s="1002"/>
      <c r="MF73" s="1002"/>
      <c r="MG73" s="1002"/>
      <c r="MH73" s="1002"/>
      <c r="MI73" s="1002"/>
      <c r="MJ73" s="1002"/>
      <c r="MK73" s="1002"/>
      <c r="ML73" s="1002"/>
      <c r="MM73" s="1002"/>
      <c r="MN73" s="1002"/>
      <c r="MO73" s="1002"/>
      <c r="MP73" s="1002"/>
      <c r="MQ73" s="1002"/>
      <c r="MR73" s="1002"/>
      <c r="MS73" s="1002"/>
      <c r="MT73" s="1002"/>
      <c r="MU73" s="1002"/>
      <c r="MV73" s="1002"/>
      <c r="MW73" s="1002"/>
      <c r="MX73" s="1002"/>
      <c r="MY73" s="1002"/>
      <c r="MZ73" s="1002"/>
      <c r="NA73" s="1002"/>
      <c r="NB73" s="1002"/>
      <c r="NC73" s="1002"/>
      <c r="ND73" s="1002"/>
      <c r="NE73" s="1002"/>
      <c r="NF73" s="1002"/>
      <c r="NG73" s="1002"/>
      <c r="NH73" s="1002"/>
      <c r="NI73" s="1002"/>
      <c r="NJ73" s="1002"/>
      <c r="NK73" s="1002"/>
      <c r="NL73" s="1002"/>
      <c r="NM73" s="1002"/>
      <c r="NN73" s="1002"/>
      <c r="NO73" s="1002"/>
      <c r="NP73" s="1002"/>
      <c r="NQ73" s="1002"/>
      <c r="NR73" s="1002"/>
      <c r="NS73" s="1002"/>
      <c r="NT73" s="1002"/>
      <c r="NU73" s="1002"/>
      <c r="NV73" s="1002"/>
      <c r="NW73" s="1002"/>
      <c r="NX73" s="1002"/>
      <c r="NY73" s="1002"/>
      <c r="NZ73" s="1002"/>
      <c r="OA73" s="1002"/>
      <c r="OB73" s="1002"/>
      <c r="OC73" s="1002"/>
      <c r="OD73" s="1002"/>
      <c r="OE73" s="1002"/>
      <c r="OF73" s="1002"/>
      <c r="OG73" s="1002"/>
      <c r="OH73" s="1002"/>
      <c r="OI73" s="1002"/>
      <c r="OJ73" s="1002"/>
      <c r="OK73" s="1002"/>
      <c r="OL73" s="1002"/>
      <c r="OM73" s="1002"/>
      <c r="ON73" s="1002"/>
      <c r="OO73" s="1002"/>
      <c r="OP73" s="1002"/>
      <c r="OQ73" s="1002"/>
      <c r="OR73" s="1002"/>
      <c r="OS73" s="1002"/>
      <c r="OT73" s="1002"/>
      <c r="OU73" s="1002"/>
      <c r="OV73" s="1002"/>
      <c r="OW73" s="1002"/>
      <c r="OX73" s="1002"/>
      <c r="OY73" s="1002"/>
      <c r="OZ73" s="1002"/>
      <c r="PA73" s="1002"/>
      <c r="PB73" s="1002"/>
      <c r="PC73" s="1002"/>
      <c r="PD73" s="1002"/>
      <c r="PE73" s="1002"/>
      <c r="PF73" s="1002"/>
      <c r="PG73" s="1002"/>
      <c r="PH73" s="1002"/>
      <c r="PI73" s="1002"/>
      <c r="PJ73" s="1002"/>
      <c r="PK73" s="1002"/>
      <c r="PL73" s="1002"/>
      <c r="PM73" s="1002"/>
      <c r="PN73" s="1002"/>
      <c r="PO73" s="1002"/>
      <c r="PP73" s="1002"/>
      <c r="PQ73" s="1002"/>
      <c r="PR73" s="1002"/>
      <c r="PS73" s="1002"/>
      <c r="PT73" s="1002"/>
      <c r="PU73" s="1002"/>
      <c r="PV73" s="1002"/>
      <c r="PW73" s="1002"/>
      <c r="PX73" s="1002"/>
      <c r="PY73" s="1002"/>
      <c r="PZ73" s="1002"/>
      <c r="QA73" s="1002"/>
      <c r="QB73" s="1002"/>
      <c r="QC73" s="1002"/>
      <c r="QD73" s="1002"/>
      <c r="QE73" s="1002"/>
      <c r="QF73" s="1002"/>
      <c r="QG73" s="1002"/>
      <c r="QH73" s="1002"/>
      <c r="QI73" s="1002"/>
      <c r="QJ73" s="1002"/>
      <c r="QK73" s="1002"/>
      <c r="QL73" s="1002"/>
      <c r="QM73" s="1002"/>
      <c r="QN73" s="1002"/>
      <c r="QO73" s="1002"/>
      <c r="QP73" s="1002"/>
      <c r="QQ73" s="1002"/>
      <c r="QR73" s="1002"/>
      <c r="QS73" s="1002"/>
      <c r="QT73" s="1002"/>
      <c r="QU73" s="1002"/>
      <c r="QV73" s="1002"/>
      <c r="QW73" s="1002"/>
      <c r="QX73" s="1002"/>
      <c r="QY73" s="1002"/>
      <c r="QZ73" s="1002"/>
      <c r="RA73" s="1002"/>
      <c r="RB73" s="1002"/>
      <c r="RC73" s="1002"/>
      <c r="RD73" s="1002"/>
      <c r="RE73" s="1002"/>
      <c r="RF73" s="1002"/>
      <c r="RG73" s="1002"/>
      <c r="RH73" s="1002"/>
      <c r="RI73" s="1002"/>
      <c r="RJ73" s="1002"/>
      <c r="RK73" s="1002"/>
      <c r="RL73" s="1002"/>
      <c r="RM73" s="1002"/>
      <c r="RN73" s="1002"/>
      <c r="RO73" s="1002"/>
      <c r="RP73" s="1002"/>
      <c r="RQ73" s="1002"/>
      <c r="RR73" s="1002"/>
      <c r="RS73" s="1002"/>
      <c r="RT73" s="1002"/>
      <c r="RU73" s="1002"/>
      <c r="RV73" s="1002"/>
      <c r="RW73" s="1002"/>
      <c r="RX73" s="1002"/>
      <c r="RY73" s="1002"/>
      <c r="RZ73" s="1002"/>
      <c r="SA73" s="1002"/>
      <c r="SB73" s="1002"/>
      <c r="SC73" s="1002"/>
      <c r="SD73" s="1002"/>
      <c r="SE73" s="1002"/>
      <c r="SF73" s="1002"/>
      <c r="SG73" s="1002"/>
      <c r="SH73" s="1002"/>
      <c r="SI73" s="1002"/>
      <c r="SJ73" s="1002"/>
      <c r="SK73" s="1002"/>
      <c r="SL73" s="1002"/>
      <c r="SM73" s="1002"/>
      <c r="SN73" s="1002"/>
      <c r="SO73" s="1002"/>
      <c r="SP73" s="1002"/>
      <c r="SQ73" s="1002"/>
      <c r="SR73" s="1002"/>
      <c r="SS73" s="1002"/>
      <c r="ST73" s="1002"/>
      <c r="SU73" s="1002"/>
      <c r="SV73" s="1002"/>
      <c r="SW73" s="1002"/>
      <c r="SX73" s="1002"/>
      <c r="SY73" s="1002"/>
      <c r="SZ73" s="1002"/>
      <c r="TA73" s="1002"/>
      <c r="TB73" s="1002"/>
      <c r="TC73" s="1002"/>
      <c r="TD73" s="1002"/>
      <c r="TE73" s="1002"/>
      <c r="TF73" s="1002"/>
      <c r="TG73" s="1002"/>
      <c r="TH73" s="1002"/>
      <c r="TI73" s="1002"/>
      <c r="TJ73" s="1002"/>
      <c r="TK73" s="1002"/>
      <c r="TL73" s="1002"/>
      <c r="TM73" s="1002"/>
      <c r="TN73" s="1002"/>
      <c r="TO73" s="1002"/>
      <c r="TP73" s="1002"/>
      <c r="TQ73" s="1002"/>
      <c r="TR73" s="1002"/>
      <c r="TS73" s="1002"/>
      <c r="TT73" s="1002"/>
      <c r="TU73" s="1002"/>
      <c r="TV73" s="1002"/>
      <c r="TW73" s="1002"/>
      <c r="TX73" s="1002"/>
      <c r="TY73" s="1002"/>
      <c r="TZ73" s="1002"/>
      <c r="UA73" s="1002"/>
      <c r="UB73" s="1002"/>
      <c r="UC73" s="1002"/>
      <c r="UD73" s="1002"/>
      <c r="UE73" s="1002"/>
      <c r="UF73" s="1002"/>
      <c r="UG73" s="1002"/>
      <c r="UH73" s="1002"/>
      <c r="UI73" s="1002"/>
      <c r="UJ73" s="1002"/>
      <c r="UK73" s="1002"/>
      <c r="UL73" s="1002"/>
      <c r="UM73" s="1002"/>
      <c r="UN73" s="1002"/>
      <c r="UO73" s="1002"/>
      <c r="UP73" s="1002"/>
      <c r="UQ73" s="1002"/>
      <c r="UR73" s="1002"/>
      <c r="US73" s="1002"/>
      <c r="UT73" s="1002"/>
      <c r="UU73" s="1002"/>
      <c r="UV73" s="1002"/>
      <c r="UW73" s="1002"/>
      <c r="UX73" s="1002"/>
      <c r="UY73" s="1002"/>
      <c r="UZ73" s="1002"/>
      <c r="VA73" s="1002"/>
      <c r="VB73" s="1002"/>
      <c r="VC73" s="1002"/>
      <c r="VD73" s="1002"/>
      <c r="VE73" s="1002"/>
      <c r="VF73" s="1002"/>
      <c r="VG73" s="1002"/>
      <c r="VH73" s="1002"/>
      <c r="VI73" s="1002"/>
      <c r="VJ73" s="1002"/>
      <c r="VK73" s="1002"/>
      <c r="VL73" s="1002"/>
      <c r="VM73" s="1002"/>
      <c r="VN73" s="1002"/>
      <c r="VO73" s="1002"/>
      <c r="VP73" s="1002"/>
      <c r="VQ73" s="1002"/>
      <c r="VR73" s="1002"/>
      <c r="VS73" s="1002"/>
      <c r="VT73" s="1002"/>
      <c r="VU73" s="1002"/>
      <c r="VV73" s="1002"/>
      <c r="VW73" s="1002"/>
      <c r="VX73" s="1002"/>
      <c r="VY73" s="1002"/>
      <c r="VZ73" s="1002"/>
      <c r="WA73" s="1002"/>
      <c r="WB73" s="1002"/>
      <c r="WC73" s="1002"/>
      <c r="WD73" s="1002"/>
      <c r="WE73" s="1002"/>
      <c r="WF73" s="1002"/>
      <c r="WG73" s="1002"/>
      <c r="WH73" s="1002"/>
      <c r="WI73" s="1002"/>
      <c r="WJ73" s="1002"/>
      <c r="WK73" s="1002"/>
      <c r="WL73" s="1002"/>
      <c r="WM73" s="1002"/>
      <c r="WN73" s="1002"/>
      <c r="WO73" s="1002"/>
      <c r="WP73" s="1002"/>
      <c r="WQ73" s="1002"/>
      <c r="WR73" s="1002"/>
      <c r="WS73" s="1002"/>
      <c r="WT73" s="1002"/>
      <c r="WU73" s="1002"/>
      <c r="WV73" s="1002"/>
      <c r="WW73" s="1002"/>
      <c r="WX73" s="1002"/>
      <c r="WY73" s="1002"/>
      <c r="WZ73" s="1002"/>
      <c r="XA73" s="1002"/>
      <c r="XB73" s="1002"/>
      <c r="XC73" s="1002"/>
      <c r="XD73" s="1002"/>
      <c r="XE73" s="1002"/>
      <c r="XF73" s="1002"/>
      <c r="XG73" s="1002"/>
      <c r="XH73" s="1002"/>
      <c r="XI73" s="1002"/>
      <c r="XJ73" s="1002"/>
      <c r="XK73" s="1002"/>
      <c r="XL73" s="1002"/>
      <c r="XM73" s="1002"/>
      <c r="XN73" s="1002"/>
      <c r="XO73" s="1002"/>
      <c r="XP73" s="1002"/>
      <c r="XQ73" s="1002"/>
      <c r="XR73" s="1002"/>
      <c r="XS73" s="1002"/>
      <c r="XT73" s="1002"/>
      <c r="XU73" s="1002"/>
      <c r="XV73" s="1002"/>
      <c r="XW73" s="1002"/>
      <c r="XX73" s="1002"/>
      <c r="XY73" s="1002"/>
      <c r="XZ73" s="1002"/>
      <c r="YA73" s="1002"/>
      <c r="YB73" s="1002"/>
      <c r="YC73" s="1002"/>
      <c r="YD73" s="1002"/>
      <c r="YE73" s="1002"/>
      <c r="YF73" s="1002"/>
      <c r="YG73" s="1002"/>
      <c r="YH73" s="1002"/>
      <c r="YI73" s="1002"/>
      <c r="YJ73" s="1002"/>
      <c r="YK73" s="1002"/>
      <c r="YL73" s="1002"/>
      <c r="YM73" s="1002"/>
      <c r="YN73" s="1002"/>
      <c r="YO73" s="1002"/>
      <c r="YP73" s="1002"/>
      <c r="YQ73" s="1002"/>
      <c r="YR73" s="1002"/>
      <c r="YS73" s="1002"/>
      <c r="YT73" s="1002"/>
      <c r="YU73" s="1002"/>
      <c r="YV73" s="1002"/>
      <c r="YW73" s="1002"/>
      <c r="YX73" s="1002"/>
      <c r="YY73" s="1002"/>
      <c r="YZ73" s="1002"/>
      <c r="ZA73" s="1002"/>
      <c r="ZB73" s="1002"/>
      <c r="ZC73" s="1002"/>
      <c r="ZD73" s="1002"/>
      <c r="ZE73" s="1002"/>
      <c r="ZF73" s="1002"/>
      <c r="ZG73" s="1002"/>
      <c r="ZH73" s="1002"/>
      <c r="ZI73" s="1002"/>
      <c r="ZJ73" s="1002"/>
      <c r="ZK73" s="1002"/>
      <c r="ZL73" s="1002"/>
      <c r="ZM73" s="1002"/>
      <c r="ZN73" s="1002"/>
      <c r="ZO73" s="1002"/>
      <c r="ZP73" s="1002"/>
      <c r="ZQ73" s="1002"/>
      <c r="ZR73" s="1002"/>
      <c r="ZS73" s="1002"/>
      <c r="ZT73" s="1002"/>
      <c r="ZU73" s="1002"/>
      <c r="ZV73" s="1002"/>
      <c r="ZW73" s="1002"/>
      <c r="ZX73" s="1002"/>
      <c r="ZY73" s="1002"/>
      <c r="ZZ73" s="1002"/>
      <c r="AAA73" s="1002"/>
      <c r="AAB73" s="1002"/>
      <c r="AAC73" s="1002"/>
      <c r="AAD73" s="1002"/>
      <c r="AAE73" s="1002"/>
      <c r="AAF73" s="1002"/>
      <c r="AAG73" s="1002"/>
      <c r="AAH73" s="1002"/>
      <c r="AAI73" s="1002"/>
      <c r="AAJ73" s="1002"/>
      <c r="AAK73" s="1002"/>
      <c r="AAL73" s="1002"/>
      <c r="AAM73" s="1002"/>
      <c r="AAN73" s="1002"/>
      <c r="AAO73" s="1002"/>
      <c r="AAP73" s="1002"/>
      <c r="AAQ73" s="1002"/>
      <c r="AAR73" s="1002"/>
      <c r="AAS73" s="1002"/>
      <c r="AAT73" s="1002"/>
      <c r="AAU73" s="1002"/>
      <c r="AAV73" s="1002"/>
      <c r="AAW73" s="1002"/>
      <c r="AAX73" s="1002"/>
      <c r="AAY73" s="1002"/>
      <c r="AAZ73" s="1002"/>
      <c r="ABA73" s="1002"/>
      <c r="ABB73" s="1002"/>
      <c r="ABC73" s="1002"/>
      <c r="ABD73" s="1002"/>
      <c r="ABE73" s="1002"/>
      <c r="ABF73" s="1002"/>
      <c r="ABG73" s="1002"/>
      <c r="ABH73" s="1002"/>
      <c r="ABI73" s="1002"/>
      <c r="ABJ73" s="1002"/>
      <c r="ABK73" s="1002"/>
      <c r="ABL73" s="1002"/>
      <c r="ABM73" s="1002"/>
      <c r="ABN73" s="1002"/>
      <c r="ABO73" s="1002"/>
      <c r="ABP73" s="1002"/>
      <c r="ABQ73" s="1002"/>
      <c r="ABR73" s="1002"/>
      <c r="ABS73" s="1002"/>
      <c r="ABT73" s="1002"/>
      <c r="ABU73" s="1002"/>
      <c r="ABV73" s="1002"/>
      <c r="ABW73" s="1002"/>
      <c r="ABX73" s="1002"/>
      <c r="ABY73" s="1002"/>
      <c r="ABZ73" s="1002"/>
      <c r="ACA73" s="1002"/>
      <c r="ACB73" s="1002"/>
      <c r="ACC73" s="1002"/>
      <c r="ACD73" s="1002"/>
      <c r="ACE73" s="1002"/>
      <c r="ACF73" s="1002"/>
      <c r="ACG73" s="1002"/>
      <c r="ACH73" s="1002"/>
      <c r="ACI73" s="1002"/>
      <c r="ACJ73" s="1002"/>
      <c r="ACK73" s="1002"/>
      <c r="ACL73" s="1002"/>
      <c r="ACM73" s="1002"/>
      <c r="ACN73" s="1002"/>
      <c r="ACO73" s="1002"/>
      <c r="ACP73" s="1002"/>
      <c r="ACQ73" s="1002"/>
      <c r="ACR73" s="1002"/>
      <c r="ACS73" s="1002"/>
      <c r="ACT73" s="1002"/>
      <c r="ACU73" s="1002"/>
      <c r="ACV73" s="1002"/>
      <c r="ACW73" s="1002"/>
      <c r="ACX73" s="1002"/>
      <c r="ACY73" s="1002"/>
      <c r="ACZ73" s="1002"/>
      <c r="ADA73" s="1002"/>
      <c r="ADB73" s="1002"/>
      <c r="ADC73" s="1002"/>
      <c r="ADD73" s="1002"/>
      <c r="ADE73" s="1002"/>
      <c r="ADF73" s="1002"/>
      <c r="ADG73" s="1002"/>
      <c r="ADH73" s="1002"/>
      <c r="ADI73" s="1002"/>
      <c r="ADJ73" s="1002"/>
      <c r="ADK73" s="1002"/>
      <c r="ADL73" s="1002"/>
      <c r="ADM73" s="1002"/>
      <c r="ADN73" s="1002"/>
      <c r="ADO73" s="1002"/>
      <c r="ADP73" s="1002"/>
      <c r="ADQ73" s="1002"/>
      <c r="ADR73" s="1002"/>
      <c r="ADS73" s="1002"/>
      <c r="ADT73" s="1002"/>
      <c r="ADU73" s="1002"/>
      <c r="ADV73" s="1002"/>
      <c r="ADW73" s="1002"/>
      <c r="ADX73" s="1002"/>
      <c r="ADY73" s="1002"/>
      <c r="ADZ73" s="1002"/>
      <c r="AEA73" s="1002"/>
      <c r="AEB73" s="1002"/>
      <c r="AEC73" s="1002"/>
      <c r="AED73" s="1002"/>
      <c r="AEE73" s="1002"/>
      <c r="AEF73" s="1002"/>
      <c r="AEG73" s="1002"/>
      <c r="AEH73" s="1002"/>
      <c r="AEI73" s="1002"/>
      <c r="AEJ73" s="1002"/>
      <c r="AEK73" s="1002"/>
      <c r="AEL73" s="1002"/>
      <c r="AEM73" s="1002"/>
      <c r="AEN73" s="1002"/>
      <c r="AEO73" s="1002"/>
      <c r="AEP73" s="1002"/>
      <c r="AEQ73" s="1002"/>
      <c r="AER73" s="1002"/>
      <c r="AES73" s="1002"/>
      <c r="AET73" s="1002"/>
      <c r="AEU73" s="1002"/>
      <c r="AEV73" s="1002"/>
      <c r="AEW73" s="1002"/>
      <c r="AEX73" s="1002"/>
      <c r="AEY73" s="1002"/>
      <c r="AEZ73" s="1002"/>
      <c r="AFA73" s="1002"/>
      <c r="AFB73" s="1002"/>
      <c r="AFC73" s="1002"/>
      <c r="AFD73" s="1002"/>
      <c r="AFE73" s="1002"/>
      <c r="AFF73" s="1002"/>
      <c r="AFG73" s="1002"/>
      <c r="AFH73" s="1002"/>
      <c r="AFI73" s="1002"/>
      <c r="AFJ73" s="1002"/>
      <c r="AFK73" s="1002"/>
      <c r="AFL73" s="1002"/>
      <c r="AFM73" s="1002"/>
      <c r="AFN73" s="1002"/>
      <c r="AFO73" s="1002"/>
      <c r="AFP73" s="1002"/>
      <c r="AFQ73" s="1002"/>
      <c r="AFR73" s="1002"/>
      <c r="AFS73" s="1002"/>
      <c r="AFT73" s="1002"/>
      <c r="AFU73" s="1002"/>
      <c r="AFV73" s="1002"/>
      <c r="AFW73" s="1002"/>
      <c r="AFX73" s="1002"/>
      <c r="AFY73" s="1002"/>
      <c r="AFZ73" s="1002"/>
      <c r="AGA73" s="1002"/>
      <c r="AGB73" s="1002"/>
      <c r="AGC73" s="1002"/>
      <c r="AGD73" s="1002"/>
      <c r="AGE73" s="1002"/>
      <c r="AGF73" s="1002"/>
      <c r="AGG73" s="1002"/>
      <c r="AGH73" s="1002"/>
      <c r="AGI73" s="1002"/>
      <c r="AGJ73" s="1002"/>
      <c r="AGK73" s="1002"/>
      <c r="AGL73" s="1002"/>
      <c r="AGM73" s="1002"/>
      <c r="AGN73" s="1002"/>
      <c r="AGO73" s="1002"/>
      <c r="AGP73" s="1002"/>
      <c r="AGQ73" s="1002"/>
      <c r="AGR73" s="1002"/>
      <c r="AGS73" s="1002"/>
      <c r="AGT73" s="1002"/>
      <c r="AGU73" s="1002"/>
      <c r="AGV73" s="1002"/>
      <c r="AGW73" s="1002"/>
      <c r="AGX73" s="1002"/>
      <c r="AGY73" s="1002"/>
      <c r="AGZ73" s="1002"/>
      <c r="AHA73" s="1002"/>
      <c r="AHB73" s="1002"/>
      <c r="AHC73" s="1002"/>
      <c r="AHD73" s="1002"/>
      <c r="AHE73" s="1002"/>
      <c r="AHF73" s="1002"/>
      <c r="AHG73" s="1002"/>
      <c r="AHH73" s="1002"/>
      <c r="AHI73" s="1002"/>
      <c r="AHJ73" s="1002"/>
      <c r="AHK73" s="1002"/>
      <c r="AHL73" s="1002"/>
      <c r="AHM73" s="1002"/>
      <c r="AHN73" s="1002"/>
      <c r="AHO73" s="1002"/>
      <c r="AHP73" s="1002"/>
      <c r="AHQ73" s="1002"/>
      <c r="AHR73" s="1002"/>
      <c r="AHS73" s="1002"/>
      <c r="AHT73" s="1002"/>
      <c r="AHU73" s="1002"/>
      <c r="AHV73" s="1002"/>
      <c r="AHW73" s="1002"/>
      <c r="AHX73" s="1002"/>
      <c r="AHY73" s="1002"/>
      <c r="AHZ73" s="1002"/>
      <c r="AIA73" s="1002"/>
      <c r="AIB73" s="1002"/>
      <c r="AIC73" s="1002"/>
      <c r="AID73" s="1002"/>
      <c r="AIE73" s="1002"/>
      <c r="AIF73" s="1002"/>
      <c r="AIG73" s="1002"/>
      <c r="AIH73" s="1002"/>
      <c r="AII73" s="1002"/>
      <c r="AIJ73" s="1002"/>
      <c r="AIK73" s="1002"/>
      <c r="AIL73" s="1002"/>
      <c r="AIM73" s="1002"/>
      <c r="AIN73" s="1002"/>
      <c r="AIO73" s="1002"/>
      <c r="AIP73" s="1002"/>
      <c r="AIQ73" s="1002"/>
      <c r="AIR73" s="1002"/>
      <c r="AIS73" s="1002"/>
      <c r="AIT73" s="1002"/>
      <c r="AIU73" s="1002"/>
      <c r="AIV73" s="1002"/>
      <c r="AIW73" s="1002"/>
      <c r="AIX73" s="1002"/>
      <c r="AIY73" s="1002"/>
      <c r="AIZ73" s="1002"/>
      <c r="AJA73" s="1002"/>
      <c r="AJB73" s="1002"/>
      <c r="AJC73" s="1002"/>
      <c r="AJD73" s="1002"/>
      <c r="AJE73" s="1002"/>
      <c r="AJF73" s="1002"/>
      <c r="AJG73" s="1002"/>
      <c r="AJH73" s="1002"/>
      <c r="AJI73" s="1002"/>
      <c r="AJJ73" s="1002"/>
      <c r="AJK73" s="1002"/>
      <c r="AJL73" s="1002"/>
      <c r="AJM73" s="1002"/>
      <c r="AJN73" s="1002"/>
      <c r="AJO73" s="1002"/>
      <c r="AJP73" s="1002"/>
      <c r="AJQ73" s="1002"/>
      <c r="AJR73" s="1002"/>
      <c r="AJS73" s="1002"/>
      <c r="AJT73" s="1002"/>
      <c r="AJU73" s="1002"/>
      <c r="AJV73" s="1002"/>
      <c r="AJW73" s="1002"/>
      <c r="AJX73" s="1002"/>
      <c r="AJY73" s="1002"/>
      <c r="AJZ73" s="1002"/>
      <c r="AKA73" s="1002"/>
      <c r="AKB73" s="1002"/>
      <c r="AKC73" s="1002"/>
      <c r="AKD73" s="1002"/>
      <c r="AKE73" s="1002"/>
      <c r="AKF73" s="1002"/>
      <c r="AKG73" s="1002"/>
      <c r="AKH73" s="1002"/>
      <c r="AKI73" s="1002"/>
      <c r="AKJ73" s="1002"/>
      <c r="AKK73" s="1002"/>
      <c r="AKL73" s="1002"/>
      <c r="AKM73" s="1002"/>
      <c r="AKN73" s="1002"/>
      <c r="AKO73" s="1002"/>
      <c r="AKP73" s="1002"/>
      <c r="AKQ73" s="1002"/>
      <c r="AKR73" s="1002"/>
      <c r="AKS73" s="1002"/>
      <c r="AKT73" s="1002"/>
      <c r="AKU73" s="1002"/>
      <c r="AKV73" s="1002"/>
      <c r="AKW73" s="1002"/>
      <c r="AKX73" s="1002"/>
      <c r="AKY73" s="1002"/>
      <c r="AKZ73" s="1002"/>
      <c r="ALA73" s="1002"/>
      <c r="ALB73" s="1002"/>
      <c r="ALC73" s="1002"/>
      <c r="ALD73" s="1002"/>
      <c r="ALE73" s="1002"/>
      <c r="ALF73" s="1002"/>
      <c r="ALG73" s="1002"/>
      <c r="ALH73" s="1002"/>
      <c r="ALI73" s="1002"/>
      <c r="ALJ73" s="1002"/>
      <c r="ALK73" s="1002"/>
      <c r="ALL73" s="1002"/>
      <c r="ALM73" s="1002"/>
      <c r="ALN73" s="1002"/>
      <c r="ALO73" s="1002"/>
      <c r="ALP73" s="1002"/>
      <c r="ALQ73" s="1002"/>
      <c r="ALR73" s="1002"/>
      <c r="ALS73" s="1002"/>
      <c r="ALT73" s="1002"/>
      <c r="ALU73" s="1002"/>
      <c r="ALV73" s="1002"/>
      <c r="ALW73" s="1002"/>
      <c r="ALX73" s="1002"/>
      <c r="ALY73" s="1002"/>
      <c r="ALZ73" s="1002"/>
      <c r="AMA73" s="1002"/>
      <c r="AMB73" s="1002"/>
      <c r="AMC73" s="1002"/>
      <c r="AMD73" s="1002"/>
      <c r="AME73" s="1002"/>
      <c r="AMF73" s="1002"/>
      <c r="AMG73" s="1002"/>
      <c r="AMH73" s="1002"/>
      <c r="AMI73" s="1002"/>
      <c r="AMJ73" s="1002"/>
      <c r="AMK73" s="1002"/>
      <c r="AML73" s="1002"/>
      <c r="AMM73" s="1002"/>
      <c r="AMN73" s="1002"/>
      <c r="AMO73" s="1002"/>
      <c r="AMP73" s="1002"/>
      <c r="AMQ73" s="1002"/>
      <c r="AMR73" s="1002"/>
      <c r="AMS73" s="1002"/>
      <c r="AMT73" s="1002"/>
      <c r="AMU73" s="1002"/>
      <c r="AMV73" s="1002"/>
      <c r="AMW73" s="1002"/>
      <c r="AMX73" s="1002"/>
      <c r="AMY73" s="1002"/>
      <c r="AMZ73" s="1002"/>
      <c r="ANA73" s="1002"/>
      <c r="ANB73" s="1002"/>
      <c r="ANC73" s="1002"/>
      <c r="AND73" s="1002"/>
      <c r="ANE73" s="1002"/>
      <c r="ANF73" s="1002"/>
      <c r="ANG73" s="1002"/>
      <c r="ANH73" s="1002"/>
      <c r="ANI73" s="1002"/>
      <c r="ANJ73" s="1002"/>
      <c r="ANK73" s="1002"/>
      <c r="ANL73" s="1002"/>
      <c r="ANM73" s="1002"/>
      <c r="ANN73" s="1002"/>
      <c r="ANO73" s="1002"/>
      <c r="ANP73" s="1002"/>
      <c r="ANQ73" s="1002"/>
      <c r="ANR73" s="1002"/>
      <c r="ANS73" s="1002"/>
      <c r="ANT73" s="1002"/>
      <c r="ANU73" s="1002"/>
      <c r="ANV73" s="1002"/>
      <c r="ANW73" s="1002"/>
      <c r="ANX73" s="1002"/>
      <c r="ANY73" s="1002"/>
      <c r="ANZ73" s="1002"/>
      <c r="AOA73" s="1002"/>
      <c r="AOB73" s="1002"/>
      <c r="AOC73" s="1002"/>
      <c r="AOD73" s="1002"/>
      <c r="AOE73" s="1002"/>
      <c r="AOF73" s="1002"/>
      <c r="AOG73" s="1002"/>
      <c r="AOH73" s="1002"/>
      <c r="AOI73" s="1002"/>
      <c r="AOJ73" s="1002"/>
      <c r="AOK73" s="1002"/>
      <c r="AOL73" s="1002"/>
      <c r="AOM73" s="1002"/>
      <c r="AON73" s="1002"/>
      <c r="AOO73" s="1002"/>
      <c r="AOP73" s="1002"/>
      <c r="AOQ73" s="1002"/>
      <c r="AOR73" s="1002"/>
      <c r="AOS73" s="1002"/>
      <c r="AOT73" s="1002"/>
      <c r="AOU73" s="1002"/>
      <c r="AOV73" s="1002"/>
      <c r="AOW73" s="1002"/>
      <c r="AOX73" s="1002"/>
      <c r="AOY73" s="1002"/>
      <c r="AOZ73" s="1002"/>
      <c r="APA73" s="1002"/>
      <c r="APB73" s="1002"/>
      <c r="APC73" s="1002"/>
      <c r="APD73" s="1002"/>
      <c r="APE73" s="1002"/>
      <c r="APF73" s="1002"/>
      <c r="APG73" s="1002"/>
      <c r="APH73" s="1002"/>
      <c r="API73" s="1002"/>
      <c r="APJ73" s="1002"/>
      <c r="APK73" s="1002"/>
      <c r="APL73" s="1002"/>
      <c r="APM73" s="1002"/>
      <c r="APN73" s="1002"/>
      <c r="APO73" s="1002"/>
      <c r="APP73" s="1002"/>
      <c r="APQ73" s="1002"/>
      <c r="APR73" s="1002"/>
      <c r="APS73" s="1002"/>
      <c r="APT73" s="1002"/>
      <c r="APU73" s="1002"/>
      <c r="APV73" s="1002"/>
      <c r="APW73" s="1002"/>
      <c r="APX73" s="1002"/>
      <c r="APY73" s="1002"/>
      <c r="APZ73" s="1002"/>
      <c r="AQA73" s="1002"/>
      <c r="AQB73" s="1002"/>
      <c r="AQC73" s="1002"/>
      <c r="AQD73" s="1002"/>
      <c r="AQE73" s="1002"/>
      <c r="AQF73" s="1002"/>
      <c r="AQG73" s="1002"/>
      <c r="AQH73" s="1002"/>
      <c r="AQI73" s="1002"/>
      <c r="AQJ73" s="1002"/>
      <c r="AQK73" s="1002"/>
      <c r="AQL73" s="1002"/>
      <c r="AQM73" s="1002"/>
      <c r="AQN73" s="1002"/>
      <c r="AQO73" s="1002"/>
      <c r="AQP73" s="1002"/>
      <c r="AQQ73" s="1002"/>
      <c r="AQR73" s="1002"/>
      <c r="AQS73" s="1002"/>
      <c r="AQT73" s="1002"/>
      <c r="AQU73" s="1002"/>
      <c r="AQV73" s="1002"/>
      <c r="AQW73" s="1002"/>
      <c r="AQX73" s="1002"/>
      <c r="AQY73" s="1002"/>
      <c r="AQZ73" s="1002"/>
      <c r="ARA73" s="1002"/>
      <c r="ARB73" s="1002"/>
      <c r="ARC73" s="1002"/>
      <c r="ARD73" s="1002"/>
      <c r="ARE73" s="1002"/>
      <c r="ARF73" s="1002"/>
      <c r="ARG73" s="1002"/>
      <c r="ARH73" s="1002"/>
      <c r="ARI73" s="1002"/>
      <c r="ARJ73" s="1002"/>
      <c r="ARK73" s="1002"/>
      <c r="ARL73" s="1002"/>
      <c r="ARM73" s="1002"/>
      <c r="ARN73" s="1002"/>
      <c r="ARO73" s="1002"/>
      <c r="ARP73" s="1002"/>
      <c r="ARQ73" s="1002"/>
      <c r="ARR73" s="1002"/>
      <c r="ARS73" s="1002"/>
      <c r="ART73" s="1002"/>
      <c r="ARU73" s="1002"/>
      <c r="ARV73" s="1002"/>
      <c r="ARW73" s="1002"/>
      <c r="ARX73" s="1002"/>
      <c r="ARY73" s="1002"/>
      <c r="ARZ73" s="1002"/>
      <c r="ASA73" s="1002"/>
      <c r="ASB73" s="1002"/>
      <c r="ASC73" s="1002"/>
      <c r="ASD73" s="1002"/>
      <c r="ASE73" s="1002"/>
      <c r="ASF73" s="1002"/>
      <c r="ASG73" s="1002"/>
      <c r="ASH73" s="1002"/>
      <c r="ASI73" s="1002"/>
      <c r="ASJ73" s="1002"/>
      <c r="ASK73" s="1002"/>
      <c r="ASL73" s="1002"/>
      <c r="ASM73" s="1002"/>
      <c r="ASN73" s="1002"/>
      <c r="ASO73" s="1002"/>
      <c r="ASP73" s="1002"/>
      <c r="ASQ73" s="1002"/>
      <c r="ASR73" s="1002"/>
      <c r="ASS73" s="1002"/>
      <c r="AST73" s="1002"/>
      <c r="ASU73" s="1002"/>
      <c r="ASV73" s="1002"/>
      <c r="ASW73" s="1002"/>
      <c r="ASX73" s="1002"/>
      <c r="ASY73" s="1002"/>
      <c r="ASZ73" s="1002"/>
      <c r="ATA73" s="1002"/>
      <c r="ATB73" s="1002"/>
      <c r="ATC73" s="1002"/>
      <c r="ATD73" s="1002"/>
      <c r="ATE73" s="1002"/>
      <c r="ATF73" s="1002"/>
      <c r="ATG73" s="1002"/>
      <c r="ATH73" s="1002"/>
      <c r="ATI73" s="1002"/>
      <c r="ATJ73" s="1002"/>
      <c r="ATK73" s="1002"/>
      <c r="ATL73" s="1002"/>
      <c r="ATM73" s="1002"/>
      <c r="ATN73" s="1002"/>
      <c r="ATO73" s="1002"/>
      <c r="ATP73" s="1002"/>
      <c r="ATQ73" s="1002"/>
      <c r="ATR73" s="1002"/>
      <c r="ATS73" s="1002"/>
      <c r="ATT73" s="1002"/>
      <c r="ATU73" s="1002"/>
      <c r="ATV73" s="1002"/>
      <c r="ATW73" s="1002"/>
      <c r="ATX73" s="1002"/>
      <c r="ATY73" s="1002"/>
      <c r="ATZ73" s="1002"/>
      <c r="AUA73" s="1002"/>
      <c r="AUB73" s="1002"/>
      <c r="AUC73" s="1002"/>
      <c r="AUD73" s="1002"/>
      <c r="AUE73" s="1002"/>
      <c r="AUF73" s="1002"/>
      <c r="AUG73" s="1002"/>
      <c r="AUH73" s="1002"/>
      <c r="AUI73" s="1002"/>
      <c r="AUJ73" s="1002"/>
      <c r="AUK73" s="1002"/>
      <c r="AUL73" s="1002"/>
      <c r="AUM73" s="1002"/>
      <c r="AUN73" s="1002"/>
      <c r="AUO73" s="1002"/>
      <c r="AUP73" s="1002"/>
      <c r="AUQ73" s="1002"/>
      <c r="AUR73" s="1002"/>
      <c r="AUS73" s="1002"/>
      <c r="AUT73" s="1002"/>
      <c r="AUU73" s="1002"/>
      <c r="AUV73" s="1002"/>
      <c r="AUW73" s="1002"/>
      <c r="AUX73" s="1002"/>
      <c r="AUY73" s="1002"/>
      <c r="AUZ73" s="1002"/>
      <c r="AVA73" s="1002"/>
      <c r="AVB73" s="1002"/>
      <c r="AVC73" s="1002"/>
      <c r="AVD73" s="1002"/>
      <c r="AVE73" s="1002"/>
      <c r="AVF73" s="1002"/>
      <c r="AVG73" s="1002"/>
      <c r="AVH73" s="1002"/>
      <c r="AVI73" s="1002"/>
      <c r="AVJ73" s="1002"/>
      <c r="AVK73" s="1002"/>
      <c r="AVL73" s="1002"/>
      <c r="AVM73" s="1002"/>
      <c r="AVN73" s="1002"/>
      <c r="AVO73" s="1002"/>
      <c r="AVP73" s="1002"/>
      <c r="AVQ73" s="1002"/>
      <c r="AVR73" s="1002"/>
      <c r="AVS73" s="1002"/>
      <c r="AVT73" s="1002"/>
      <c r="AVU73" s="1002"/>
      <c r="AVV73" s="1002"/>
      <c r="AVW73" s="1002"/>
      <c r="AVX73" s="1002"/>
      <c r="AVY73" s="1002"/>
      <c r="AVZ73" s="1002"/>
      <c r="AWA73" s="1002"/>
      <c r="AWB73" s="1002"/>
      <c r="AWC73" s="1002"/>
      <c r="AWD73" s="1002"/>
      <c r="AWE73" s="1002"/>
      <c r="AWF73" s="1002"/>
      <c r="AWG73" s="1002"/>
      <c r="AWH73" s="1002"/>
      <c r="AWI73" s="1002"/>
      <c r="AWJ73" s="1002"/>
      <c r="AWK73" s="1002"/>
      <c r="AWL73" s="1002"/>
      <c r="AWM73" s="1002"/>
      <c r="AWN73" s="1002"/>
      <c r="AWO73" s="1002"/>
      <c r="AWP73" s="1002"/>
      <c r="AWQ73" s="1002"/>
      <c r="AWR73" s="1002"/>
      <c r="AWS73" s="1002"/>
      <c r="AWT73" s="1002"/>
      <c r="AWU73" s="1002"/>
      <c r="AWV73" s="1002"/>
      <c r="AWW73" s="1002"/>
      <c r="AWX73" s="1002"/>
      <c r="AWY73" s="1002"/>
      <c r="AWZ73" s="1002"/>
      <c r="AXA73" s="1002"/>
      <c r="AXB73" s="1002"/>
      <c r="AXC73" s="1002"/>
      <c r="AXD73" s="1002"/>
      <c r="AXE73" s="1002"/>
      <c r="AXF73" s="1002"/>
      <c r="AXG73" s="1002"/>
      <c r="AXH73" s="1002"/>
      <c r="AXI73" s="1002"/>
      <c r="AXJ73" s="1002"/>
      <c r="AXK73" s="1002"/>
      <c r="AXL73" s="1002"/>
      <c r="AXM73" s="1002"/>
      <c r="AXN73" s="1002"/>
      <c r="AXO73" s="1002"/>
      <c r="AXP73" s="1002"/>
      <c r="AXQ73" s="1002"/>
      <c r="AXR73" s="1002"/>
      <c r="AXS73" s="1002"/>
      <c r="AXT73" s="1002"/>
      <c r="AXU73" s="1002"/>
      <c r="AXV73" s="1002"/>
      <c r="AXW73" s="1002"/>
      <c r="AXX73" s="1002"/>
      <c r="AXY73" s="1002"/>
      <c r="AXZ73" s="1002"/>
      <c r="AYA73" s="1002"/>
      <c r="AYB73" s="1002"/>
      <c r="AYC73" s="1002"/>
      <c r="AYD73" s="1002"/>
      <c r="AYE73" s="1002"/>
      <c r="AYF73" s="1002"/>
      <c r="AYG73" s="1002"/>
      <c r="AYH73" s="1002"/>
      <c r="AYI73" s="1002"/>
      <c r="AYJ73" s="1002"/>
      <c r="AYK73" s="1002"/>
      <c r="AYL73" s="1002"/>
      <c r="AYM73" s="1002"/>
      <c r="AYN73" s="1002"/>
      <c r="AYO73" s="1002"/>
      <c r="AYP73" s="1002"/>
      <c r="AYQ73" s="1002"/>
      <c r="AYR73" s="1002"/>
      <c r="AYS73" s="1002"/>
      <c r="AYT73" s="1002"/>
      <c r="AYU73" s="1002"/>
      <c r="AYV73" s="1002"/>
      <c r="AYW73" s="1002"/>
      <c r="AYX73" s="1002"/>
      <c r="AYY73" s="1002"/>
      <c r="AYZ73" s="1002"/>
      <c r="AZA73" s="1002"/>
      <c r="AZB73" s="1002"/>
      <c r="AZC73" s="1002"/>
      <c r="AZD73" s="1002"/>
      <c r="AZE73" s="1002"/>
      <c r="AZF73" s="1002"/>
      <c r="AZG73" s="1002"/>
      <c r="AZH73" s="1002"/>
      <c r="AZI73" s="1002"/>
      <c r="AZJ73" s="1002"/>
      <c r="AZK73" s="1002"/>
      <c r="AZL73" s="1002"/>
      <c r="AZM73" s="1002"/>
      <c r="AZN73" s="1002"/>
      <c r="AZO73" s="1002"/>
      <c r="AZP73" s="1002"/>
      <c r="AZQ73" s="1002"/>
      <c r="AZR73" s="1002"/>
      <c r="AZS73" s="1002"/>
      <c r="AZT73" s="1002"/>
      <c r="AZU73" s="1002"/>
      <c r="AZV73" s="1002"/>
      <c r="AZW73" s="1002"/>
      <c r="AZX73" s="1002"/>
      <c r="AZY73" s="1002"/>
      <c r="AZZ73" s="1002"/>
      <c r="BAA73" s="1002"/>
      <c r="BAB73" s="1002"/>
      <c r="BAC73" s="1002"/>
      <c r="BAD73" s="1002"/>
      <c r="BAE73" s="1002"/>
      <c r="BAF73" s="1002"/>
      <c r="BAG73" s="1002"/>
      <c r="BAH73" s="1002"/>
      <c r="BAI73" s="1002"/>
      <c r="BAJ73" s="1002"/>
      <c r="BAK73" s="1002"/>
      <c r="BAL73" s="1002"/>
      <c r="BAM73" s="1002"/>
      <c r="BAN73" s="1002"/>
      <c r="BAO73" s="1002"/>
      <c r="BAP73" s="1002"/>
      <c r="BAQ73" s="1002"/>
      <c r="BAR73" s="1002"/>
      <c r="BAS73" s="1002"/>
      <c r="BAT73" s="1002"/>
      <c r="BAU73" s="1002"/>
      <c r="BAV73" s="1002"/>
      <c r="BAW73" s="1002"/>
      <c r="BAX73" s="1002"/>
      <c r="BAY73" s="1002"/>
      <c r="BAZ73" s="1002"/>
      <c r="BBA73" s="1002"/>
      <c r="BBB73" s="1002"/>
      <c r="BBC73" s="1002"/>
      <c r="BBD73" s="1002"/>
      <c r="BBE73" s="1002"/>
      <c r="BBF73" s="1002"/>
      <c r="BBG73" s="1002"/>
      <c r="BBH73" s="1002"/>
      <c r="BBI73" s="1002"/>
      <c r="BBJ73" s="1002"/>
      <c r="BBK73" s="1002"/>
      <c r="BBL73" s="1002"/>
      <c r="BBM73" s="1002"/>
      <c r="BBN73" s="1002"/>
      <c r="BBO73" s="1002"/>
      <c r="BBP73" s="1002"/>
      <c r="BBQ73" s="1002"/>
      <c r="BBR73" s="1002"/>
      <c r="BBS73" s="1002"/>
      <c r="BBT73" s="1002"/>
      <c r="BBU73" s="1002"/>
      <c r="BBV73" s="1002"/>
      <c r="BBW73" s="1002"/>
      <c r="BBX73" s="1002"/>
      <c r="BBY73" s="1002"/>
      <c r="BBZ73" s="1002"/>
      <c r="BCA73" s="1002"/>
      <c r="BCB73" s="1002"/>
      <c r="BCC73" s="1002"/>
      <c r="BCD73" s="1002"/>
      <c r="BCE73" s="1002"/>
      <c r="BCF73" s="1002"/>
      <c r="BCG73" s="1002"/>
      <c r="BCH73" s="1002"/>
      <c r="BCI73" s="1002"/>
      <c r="BCJ73" s="1002"/>
      <c r="BCK73" s="1002"/>
      <c r="BCL73" s="1002"/>
      <c r="BCM73" s="1002"/>
      <c r="BCN73" s="1002"/>
      <c r="BCO73" s="1002"/>
      <c r="BCP73" s="1002"/>
      <c r="BCQ73" s="1002"/>
      <c r="BCR73" s="1002"/>
      <c r="BCS73" s="1002"/>
      <c r="BCT73" s="1002"/>
      <c r="BCU73" s="1002"/>
      <c r="BCV73" s="1002"/>
      <c r="BCW73" s="1002"/>
      <c r="BCX73" s="1002"/>
      <c r="BCY73" s="1002"/>
      <c r="BCZ73" s="1002"/>
      <c r="BDA73" s="1002"/>
      <c r="BDB73" s="1002"/>
      <c r="BDC73" s="1002"/>
      <c r="BDD73" s="1002"/>
      <c r="BDE73" s="1002"/>
      <c r="BDF73" s="1002"/>
      <c r="BDG73" s="1002"/>
      <c r="BDH73" s="1002"/>
      <c r="BDI73" s="1002"/>
      <c r="BDJ73" s="1002"/>
      <c r="BDK73" s="1002"/>
      <c r="BDL73" s="1002"/>
      <c r="BDM73" s="1002"/>
      <c r="BDN73" s="1002"/>
      <c r="BDO73" s="1002"/>
      <c r="BDP73" s="1002"/>
      <c r="BDQ73" s="1002"/>
      <c r="BDR73" s="1002"/>
      <c r="BDS73" s="1002"/>
      <c r="BDT73" s="1002"/>
      <c r="BDU73" s="1002"/>
      <c r="BDV73" s="1002"/>
      <c r="BDW73" s="1002"/>
      <c r="BDX73" s="1002"/>
      <c r="BDY73" s="1002"/>
      <c r="BDZ73" s="1002"/>
      <c r="BEA73" s="1002"/>
      <c r="BEB73" s="1002"/>
      <c r="BEC73" s="1002"/>
      <c r="BED73" s="1002"/>
      <c r="BEE73" s="1002"/>
      <c r="BEF73" s="1002"/>
      <c r="BEG73" s="1002"/>
      <c r="BEH73" s="1002"/>
      <c r="BEI73" s="1002"/>
      <c r="BEJ73" s="1002"/>
      <c r="BEK73" s="1002"/>
      <c r="BEL73" s="1002"/>
      <c r="BEM73" s="1002"/>
      <c r="BEN73" s="1002"/>
      <c r="BEO73" s="1002"/>
      <c r="BEP73" s="1002"/>
      <c r="BEQ73" s="1002"/>
      <c r="BER73" s="1002"/>
      <c r="BES73" s="1002"/>
      <c r="BET73" s="1002"/>
      <c r="BEU73" s="1002"/>
      <c r="BEV73" s="1002"/>
      <c r="BEW73" s="1002"/>
      <c r="BEX73" s="1002"/>
      <c r="BEY73" s="1002"/>
      <c r="BEZ73" s="1002"/>
      <c r="BFA73" s="1002"/>
      <c r="BFB73" s="1002"/>
      <c r="BFC73" s="1002"/>
      <c r="BFD73" s="1002"/>
      <c r="BFE73" s="1002"/>
      <c r="BFF73" s="1002"/>
      <c r="BFG73" s="1002"/>
      <c r="BFH73" s="1002"/>
      <c r="BFI73" s="1002"/>
      <c r="BFJ73" s="1002"/>
      <c r="BFK73" s="1002"/>
      <c r="BFL73" s="1002"/>
      <c r="BFM73" s="1002"/>
      <c r="BFN73" s="1002"/>
      <c r="BFO73" s="1002"/>
      <c r="BFP73" s="1002"/>
      <c r="BFQ73" s="1002"/>
      <c r="BFR73" s="1002"/>
      <c r="BFS73" s="1002"/>
      <c r="BFT73" s="1002"/>
      <c r="BFU73" s="1002"/>
      <c r="BFV73" s="1002"/>
      <c r="BFW73" s="1002"/>
      <c r="BFX73" s="1002"/>
      <c r="BFY73" s="1002"/>
      <c r="BFZ73" s="1002"/>
      <c r="BGA73" s="1002"/>
      <c r="BGB73" s="1002"/>
      <c r="BGC73" s="1002"/>
      <c r="BGD73" s="1002"/>
      <c r="BGE73" s="1002"/>
      <c r="BGF73" s="1002"/>
      <c r="BGG73" s="1002"/>
      <c r="BGH73" s="1002"/>
      <c r="BGI73" s="1002"/>
      <c r="BGJ73" s="1002"/>
      <c r="BGK73" s="1002"/>
      <c r="BGL73" s="1002"/>
      <c r="BGM73" s="1002"/>
      <c r="BGN73" s="1002"/>
      <c r="BGO73" s="1002"/>
      <c r="BGP73" s="1002"/>
      <c r="BGQ73" s="1002"/>
      <c r="BGR73" s="1002"/>
      <c r="BGS73" s="1002"/>
      <c r="BGT73" s="1002"/>
      <c r="BGU73" s="1002"/>
      <c r="BGV73" s="1002"/>
      <c r="BGW73" s="1002"/>
      <c r="BGX73" s="1002"/>
      <c r="BGY73" s="1002"/>
      <c r="BGZ73" s="1002"/>
      <c r="BHA73" s="1002"/>
      <c r="BHB73" s="1002"/>
      <c r="BHC73" s="1002"/>
      <c r="BHD73" s="1002"/>
      <c r="BHE73" s="1002"/>
      <c r="BHF73" s="1002"/>
      <c r="BHG73" s="1002"/>
      <c r="BHH73" s="1002"/>
      <c r="BHI73" s="1002"/>
      <c r="BHJ73" s="1002"/>
      <c r="BHK73" s="1002"/>
      <c r="BHL73" s="1002"/>
      <c r="BHM73" s="1002"/>
      <c r="BHN73" s="1002"/>
      <c r="BHO73" s="1002"/>
      <c r="BHP73" s="1002"/>
      <c r="BHQ73" s="1002"/>
      <c r="BHR73" s="1002"/>
      <c r="BHS73" s="1002"/>
      <c r="BHT73" s="1002"/>
      <c r="BHU73" s="1002"/>
      <c r="BHV73" s="1002"/>
      <c r="BHW73" s="1002"/>
      <c r="BHX73" s="1002"/>
      <c r="BHY73" s="1002"/>
      <c r="BHZ73" s="1002"/>
      <c r="BIA73" s="1002"/>
      <c r="BIB73" s="1002"/>
      <c r="BIC73" s="1002"/>
      <c r="BID73" s="1002"/>
      <c r="BIE73" s="1002"/>
      <c r="BIF73" s="1002"/>
      <c r="BIG73" s="1002"/>
      <c r="BIH73" s="1002"/>
      <c r="BII73" s="1002"/>
      <c r="BIJ73" s="1002"/>
      <c r="BIK73" s="1002"/>
      <c r="BIL73" s="1002"/>
      <c r="BIM73" s="1002"/>
      <c r="BIN73" s="1002"/>
      <c r="BIO73" s="1002"/>
      <c r="BIP73" s="1002"/>
      <c r="BIQ73" s="1002"/>
      <c r="BIR73" s="1002"/>
      <c r="BIS73" s="1002"/>
      <c r="BIT73" s="1002"/>
      <c r="BIU73" s="1002"/>
      <c r="BIV73" s="1002"/>
      <c r="BIW73" s="1002"/>
      <c r="BIX73" s="1002"/>
      <c r="BIY73" s="1002"/>
      <c r="BIZ73" s="1002"/>
      <c r="BJA73" s="1002"/>
      <c r="BJB73" s="1002"/>
      <c r="BJC73" s="1002"/>
      <c r="BJD73" s="1002"/>
      <c r="BJE73" s="1002"/>
      <c r="BJF73" s="1002"/>
      <c r="BJG73" s="1002"/>
      <c r="BJH73" s="1002"/>
      <c r="BJI73" s="1002"/>
      <c r="BJJ73" s="1002"/>
      <c r="BJK73" s="1002"/>
      <c r="BJL73" s="1002"/>
      <c r="BJM73" s="1002"/>
      <c r="BJN73" s="1002"/>
      <c r="BJO73" s="1002"/>
      <c r="BJP73" s="1002"/>
      <c r="BJQ73" s="1002"/>
      <c r="BJR73" s="1002"/>
      <c r="BJS73" s="1002"/>
      <c r="BJT73" s="1002"/>
      <c r="BJU73" s="1002"/>
      <c r="BJV73" s="1002"/>
      <c r="BJW73" s="1002"/>
      <c r="BJX73" s="1002"/>
      <c r="BJY73" s="1002"/>
      <c r="BJZ73" s="1002"/>
      <c r="BKA73" s="1002"/>
      <c r="BKB73" s="1002"/>
      <c r="BKC73" s="1002"/>
      <c r="BKD73" s="1002"/>
      <c r="BKE73" s="1002"/>
      <c r="BKF73" s="1002"/>
      <c r="BKG73" s="1002"/>
      <c r="BKH73" s="1002"/>
      <c r="BKI73" s="1002"/>
      <c r="BKJ73" s="1002"/>
      <c r="BKK73" s="1002"/>
      <c r="BKL73" s="1002"/>
      <c r="BKM73" s="1002"/>
      <c r="BKN73" s="1002"/>
      <c r="BKO73" s="1002"/>
      <c r="BKP73" s="1002"/>
      <c r="BKQ73" s="1002"/>
      <c r="BKR73" s="1002"/>
      <c r="BKS73" s="1002"/>
      <c r="BKT73" s="1002"/>
      <c r="BKU73" s="1002"/>
      <c r="BKV73" s="1002"/>
      <c r="BKW73" s="1002"/>
      <c r="BKX73" s="1002"/>
      <c r="BKY73" s="1002"/>
      <c r="BKZ73" s="1002"/>
      <c r="BLA73" s="1002"/>
      <c r="BLB73" s="1002"/>
      <c r="BLC73" s="1002"/>
      <c r="BLD73" s="1002"/>
      <c r="BLE73" s="1002"/>
      <c r="BLF73" s="1002"/>
      <c r="BLG73" s="1002"/>
      <c r="BLH73" s="1002"/>
      <c r="BLI73" s="1002"/>
      <c r="BLJ73" s="1002"/>
      <c r="BLK73" s="1002"/>
      <c r="BLL73" s="1002"/>
      <c r="BLM73" s="1002"/>
      <c r="BLN73" s="1002"/>
      <c r="BLO73" s="1002"/>
      <c r="BLP73" s="1002"/>
      <c r="BLQ73" s="1002"/>
      <c r="BLR73" s="1002"/>
      <c r="BLS73" s="1002"/>
      <c r="BLT73" s="1002"/>
      <c r="BLU73" s="1002"/>
      <c r="BLV73" s="1002"/>
      <c r="BLW73" s="1002"/>
      <c r="BLX73" s="1002"/>
      <c r="BLY73" s="1002"/>
      <c r="BLZ73" s="1002"/>
      <c r="BMA73" s="1002"/>
      <c r="BMB73" s="1002"/>
      <c r="BMC73" s="1002"/>
      <c r="BMD73" s="1002"/>
      <c r="BME73" s="1002"/>
      <c r="BMF73" s="1002"/>
      <c r="BMG73" s="1002"/>
      <c r="BMH73" s="1002"/>
      <c r="BMI73" s="1002"/>
      <c r="BMJ73" s="1002"/>
      <c r="BMK73" s="1002"/>
      <c r="BML73" s="1002"/>
      <c r="BMM73" s="1002"/>
      <c r="BMN73" s="1002"/>
      <c r="BMO73" s="1002"/>
      <c r="BMP73" s="1002"/>
      <c r="BMQ73" s="1002"/>
      <c r="BMR73" s="1002"/>
      <c r="BMS73" s="1002"/>
      <c r="BMT73" s="1002"/>
      <c r="BMU73" s="1002"/>
      <c r="BMV73" s="1002"/>
      <c r="BMW73" s="1002"/>
      <c r="BMX73" s="1002"/>
      <c r="BMY73" s="1002"/>
      <c r="BMZ73" s="1002"/>
      <c r="BNA73" s="1002"/>
      <c r="BNB73" s="1002"/>
      <c r="BNC73" s="1002"/>
      <c r="BND73" s="1002"/>
      <c r="BNE73" s="1002"/>
      <c r="BNF73" s="1002"/>
      <c r="BNG73" s="1002"/>
      <c r="BNH73" s="1002"/>
      <c r="BNI73" s="1002"/>
      <c r="BNJ73" s="1002"/>
      <c r="BNK73" s="1002"/>
      <c r="BNL73" s="1002"/>
      <c r="BNM73" s="1002"/>
      <c r="BNN73" s="1002"/>
      <c r="BNO73" s="1002"/>
      <c r="BNP73" s="1002"/>
      <c r="BNQ73" s="1002"/>
      <c r="BNR73" s="1002"/>
      <c r="BNS73" s="1002"/>
      <c r="BNT73" s="1002"/>
      <c r="BNU73" s="1002"/>
      <c r="BNV73" s="1002"/>
      <c r="BNW73" s="1002"/>
      <c r="BNX73" s="1002"/>
      <c r="BNY73" s="1002"/>
      <c r="BNZ73" s="1002"/>
      <c r="BOA73" s="1002"/>
      <c r="BOB73" s="1002"/>
      <c r="BOC73" s="1002"/>
      <c r="BOD73" s="1002"/>
      <c r="BOE73" s="1002"/>
      <c r="BOF73" s="1002"/>
      <c r="BOG73" s="1002"/>
      <c r="BOH73" s="1002"/>
      <c r="BOI73" s="1002"/>
      <c r="BOJ73" s="1002"/>
      <c r="BOK73" s="1002"/>
      <c r="BOL73" s="1002"/>
      <c r="BOM73" s="1002"/>
      <c r="BON73" s="1002"/>
      <c r="BOO73" s="1002"/>
      <c r="BOP73" s="1002"/>
      <c r="BOQ73" s="1002"/>
      <c r="BOR73" s="1002"/>
      <c r="BOS73" s="1002"/>
      <c r="BOT73" s="1002"/>
      <c r="BOU73" s="1002"/>
      <c r="BOV73" s="1002"/>
      <c r="BOW73" s="1002"/>
      <c r="BOX73" s="1002"/>
      <c r="BOY73" s="1002"/>
      <c r="BOZ73" s="1002"/>
      <c r="BPA73" s="1002"/>
      <c r="BPB73" s="1002"/>
      <c r="BPC73" s="1002"/>
      <c r="BPD73" s="1002"/>
      <c r="BPE73" s="1002"/>
      <c r="BPF73" s="1002"/>
      <c r="BPG73" s="1002"/>
      <c r="BPH73" s="1002"/>
      <c r="BPI73" s="1002"/>
      <c r="BPJ73" s="1002"/>
      <c r="BPK73" s="1002"/>
      <c r="BPL73" s="1002"/>
      <c r="BPM73" s="1002"/>
      <c r="BPN73" s="1002"/>
      <c r="BPO73" s="1002"/>
      <c r="BPP73" s="1002"/>
      <c r="BPQ73" s="1002"/>
      <c r="BPR73" s="1002"/>
      <c r="BPS73" s="1002"/>
      <c r="BPT73" s="1002"/>
      <c r="BPU73" s="1002"/>
      <c r="BPV73" s="1002"/>
      <c r="BPW73" s="1002"/>
      <c r="BPX73" s="1002"/>
      <c r="BPY73" s="1002"/>
      <c r="BPZ73" s="1002"/>
      <c r="BQA73" s="1002"/>
      <c r="BQB73" s="1002"/>
      <c r="BQC73" s="1002"/>
      <c r="BQD73" s="1002"/>
      <c r="BQE73" s="1002"/>
      <c r="BQF73" s="1002"/>
      <c r="BQG73" s="1002"/>
      <c r="BQH73" s="1002"/>
      <c r="BQI73" s="1002"/>
      <c r="BQJ73" s="1002"/>
      <c r="BQK73" s="1002"/>
      <c r="BQL73" s="1002"/>
      <c r="BQM73" s="1002"/>
      <c r="BQN73" s="1002"/>
      <c r="BQO73" s="1002"/>
      <c r="BQP73" s="1002"/>
      <c r="BQQ73" s="1002"/>
      <c r="BQR73" s="1002"/>
      <c r="BQS73" s="1002"/>
      <c r="BQT73" s="1002"/>
      <c r="BQU73" s="1002"/>
      <c r="BQV73" s="1002"/>
      <c r="BQW73" s="1002"/>
      <c r="BQX73" s="1002"/>
      <c r="BQY73" s="1002"/>
      <c r="BQZ73" s="1002"/>
      <c r="BRA73" s="1002"/>
      <c r="BRB73" s="1002"/>
      <c r="BRC73" s="1002"/>
      <c r="BRD73" s="1002"/>
      <c r="BRE73" s="1002"/>
      <c r="BRF73" s="1002"/>
      <c r="BRG73" s="1002"/>
      <c r="BRH73" s="1002"/>
      <c r="BRI73" s="1002"/>
      <c r="BRJ73" s="1002"/>
      <c r="BRK73" s="1002"/>
      <c r="BRL73" s="1002"/>
      <c r="BRM73" s="1002"/>
      <c r="BRN73" s="1002"/>
      <c r="BRO73" s="1002"/>
      <c r="BRP73" s="1002"/>
      <c r="BRQ73" s="1002"/>
      <c r="BRR73" s="1002"/>
      <c r="BRS73" s="1002"/>
      <c r="BRT73" s="1002"/>
      <c r="BRU73" s="1002"/>
      <c r="BRV73" s="1002"/>
      <c r="BRW73" s="1002"/>
      <c r="BRX73" s="1002"/>
      <c r="BRY73" s="1002"/>
      <c r="BRZ73" s="1002"/>
      <c r="BSA73" s="1002"/>
      <c r="BSB73" s="1002"/>
      <c r="BSC73" s="1002"/>
      <c r="BSD73" s="1002"/>
      <c r="BSE73" s="1002"/>
      <c r="BSF73" s="1002"/>
      <c r="BSG73" s="1002"/>
      <c r="BSH73" s="1002"/>
      <c r="BSI73" s="1002"/>
      <c r="BSJ73" s="1002"/>
      <c r="BSK73" s="1002"/>
      <c r="BSL73" s="1002"/>
      <c r="BSM73" s="1002"/>
      <c r="BSN73" s="1002"/>
      <c r="BSO73" s="1002"/>
      <c r="BSP73" s="1002"/>
      <c r="BSQ73" s="1002"/>
      <c r="BSR73" s="1002"/>
      <c r="BSS73" s="1002"/>
      <c r="BST73" s="1002"/>
      <c r="BSU73" s="1002"/>
      <c r="BSV73" s="1002"/>
      <c r="BSW73" s="1002"/>
      <c r="BSX73" s="1002"/>
      <c r="BSY73" s="1002"/>
      <c r="BSZ73" s="1002"/>
      <c r="BTA73" s="1002"/>
      <c r="BTB73" s="1002"/>
      <c r="BTC73" s="1002"/>
      <c r="BTD73" s="1002"/>
      <c r="BTE73" s="1002"/>
      <c r="BTF73" s="1002"/>
      <c r="BTG73" s="1002"/>
      <c r="BTH73" s="1002"/>
      <c r="BTI73" s="1002"/>
      <c r="BTJ73" s="1002"/>
      <c r="BTK73" s="1002"/>
      <c r="BTL73" s="1002"/>
      <c r="BTM73" s="1002"/>
      <c r="BTN73" s="1002"/>
      <c r="BTO73" s="1002"/>
      <c r="BTP73" s="1002"/>
      <c r="BTQ73" s="1002"/>
      <c r="BTR73" s="1002"/>
      <c r="BTS73" s="1002"/>
      <c r="BTT73" s="1002"/>
      <c r="BTU73" s="1002"/>
      <c r="BTV73" s="1002"/>
      <c r="BTW73" s="1002"/>
      <c r="BTX73" s="1002"/>
      <c r="BTY73" s="1002"/>
      <c r="BTZ73" s="1002"/>
      <c r="BUA73" s="1002"/>
      <c r="BUB73" s="1002"/>
      <c r="BUC73" s="1002"/>
      <c r="BUD73" s="1002"/>
      <c r="BUE73" s="1002"/>
      <c r="BUF73" s="1002"/>
      <c r="BUG73" s="1002"/>
      <c r="BUH73" s="1002"/>
      <c r="BUI73" s="1002"/>
      <c r="BUJ73" s="1002"/>
      <c r="BUK73" s="1002"/>
      <c r="BUL73" s="1002"/>
      <c r="BUM73" s="1002"/>
      <c r="BUN73" s="1002"/>
      <c r="BUO73" s="1002"/>
      <c r="BUP73" s="1002"/>
      <c r="BUQ73" s="1002"/>
      <c r="BUR73" s="1002"/>
      <c r="BUS73" s="1002"/>
      <c r="BUT73" s="1002"/>
      <c r="BUU73" s="1002"/>
      <c r="BUV73" s="1002"/>
      <c r="BUW73" s="1002"/>
      <c r="BUX73" s="1002"/>
      <c r="BUY73" s="1002"/>
      <c r="BUZ73" s="1002"/>
      <c r="BVA73" s="1002"/>
      <c r="BVB73" s="1002"/>
      <c r="BVC73" s="1002"/>
      <c r="BVD73" s="1002"/>
      <c r="BVE73" s="1002"/>
      <c r="BVF73" s="1002"/>
      <c r="BVG73" s="1002"/>
      <c r="BVH73" s="1002"/>
      <c r="BVI73" s="1002"/>
      <c r="BVJ73" s="1002"/>
      <c r="BVK73" s="1002"/>
      <c r="BVL73" s="1002"/>
      <c r="BVM73" s="1002"/>
      <c r="BVN73" s="1002"/>
      <c r="BVO73" s="1002"/>
      <c r="BVP73" s="1002"/>
      <c r="BVQ73" s="1002"/>
      <c r="BVR73" s="1002"/>
      <c r="BVS73" s="1002"/>
      <c r="BVT73" s="1002"/>
      <c r="BVU73" s="1002"/>
      <c r="BVV73" s="1002"/>
      <c r="BVW73" s="1002"/>
      <c r="BVX73" s="1002"/>
      <c r="BVY73" s="1002"/>
      <c r="BVZ73" s="1002"/>
      <c r="BWA73" s="1002"/>
      <c r="BWB73" s="1002"/>
      <c r="BWC73" s="1002"/>
      <c r="BWD73" s="1002"/>
      <c r="BWE73" s="1002"/>
      <c r="BWF73" s="1002"/>
      <c r="BWG73" s="1002"/>
      <c r="BWH73" s="1002"/>
      <c r="BWI73" s="1002"/>
      <c r="BWJ73" s="1002"/>
      <c r="BWK73" s="1002"/>
      <c r="BWL73" s="1002"/>
      <c r="BWM73" s="1002"/>
      <c r="BWN73" s="1002"/>
      <c r="BWO73" s="1002"/>
      <c r="BWP73" s="1002"/>
      <c r="BWQ73" s="1002"/>
      <c r="BWR73" s="1002"/>
      <c r="BWS73" s="1002"/>
      <c r="BWT73" s="1002"/>
      <c r="BWU73" s="1002"/>
      <c r="BWV73" s="1002"/>
      <c r="BWW73" s="1002"/>
      <c r="BWX73" s="1002"/>
      <c r="BWY73" s="1002"/>
      <c r="BWZ73" s="1002"/>
      <c r="BXA73" s="1002"/>
      <c r="BXB73" s="1002"/>
      <c r="BXC73" s="1002"/>
      <c r="BXD73" s="1002"/>
      <c r="BXE73" s="1002"/>
      <c r="BXF73" s="1002"/>
      <c r="BXG73" s="1002"/>
      <c r="BXH73" s="1002"/>
      <c r="BXI73" s="1002"/>
      <c r="BXJ73" s="1002"/>
      <c r="BXK73" s="1002"/>
      <c r="BXL73" s="1002"/>
      <c r="BXM73" s="1002"/>
      <c r="BXN73" s="1002"/>
      <c r="BXO73" s="1002"/>
      <c r="BXP73" s="1002"/>
      <c r="BXQ73" s="1002"/>
      <c r="BXR73" s="1002"/>
      <c r="BXS73" s="1002"/>
      <c r="BXT73" s="1002"/>
      <c r="BXU73" s="1002"/>
      <c r="BXV73" s="1002"/>
      <c r="BXW73" s="1002"/>
      <c r="BXX73" s="1002"/>
      <c r="BXY73" s="1002"/>
      <c r="BXZ73" s="1002"/>
      <c r="BYA73" s="1002"/>
      <c r="BYB73" s="1002"/>
      <c r="BYC73" s="1002"/>
      <c r="BYD73" s="1002"/>
      <c r="BYE73" s="1002"/>
      <c r="BYF73" s="1002"/>
      <c r="BYG73" s="1002"/>
      <c r="BYH73" s="1002"/>
      <c r="BYI73" s="1002"/>
      <c r="BYJ73" s="1002"/>
      <c r="BYK73" s="1002"/>
      <c r="BYL73" s="1002"/>
      <c r="BYM73" s="1002"/>
      <c r="BYN73" s="1002"/>
      <c r="BYO73" s="1002"/>
      <c r="BYP73" s="1002"/>
      <c r="BYQ73" s="1002"/>
      <c r="BYR73" s="1002"/>
      <c r="BYS73" s="1002"/>
      <c r="BYT73" s="1002"/>
      <c r="BYU73" s="1002"/>
      <c r="BYV73" s="1002"/>
      <c r="BYW73" s="1002"/>
      <c r="BYX73" s="1002"/>
      <c r="BYY73" s="1002"/>
      <c r="BYZ73" s="1002"/>
      <c r="BZA73" s="1002"/>
      <c r="BZB73" s="1002"/>
      <c r="BZC73" s="1002"/>
      <c r="BZD73" s="1002"/>
      <c r="BZE73" s="1002"/>
      <c r="BZF73" s="1002"/>
      <c r="BZG73" s="1002"/>
      <c r="BZH73" s="1002"/>
      <c r="BZI73" s="1002"/>
      <c r="BZJ73" s="1002"/>
      <c r="BZK73" s="1002"/>
      <c r="BZL73" s="1002"/>
      <c r="BZM73" s="1002"/>
      <c r="BZN73" s="1002"/>
      <c r="BZO73" s="1002"/>
      <c r="BZP73" s="1002"/>
      <c r="BZQ73" s="1002"/>
      <c r="BZR73" s="1002"/>
      <c r="BZS73" s="1002"/>
      <c r="BZT73" s="1002"/>
      <c r="BZU73" s="1002"/>
      <c r="BZV73" s="1002"/>
      <c r="BZW73" s="1002"/>
      <c r="BZX73" s="1002"/>
      <c r="BZY73" s="1002"/>
      <c r="BZZ73" s="1002"/>
      <c r="CAA73" s="1002"/>
      <c r="CAB73" s="1002"/>
      <c r="CAC73" s="1002"/>
      <c r="CAD73" s="1002"/>
      <c r="CAE73" s="1002"/>
      <c r="CAF73" s="1002"/>
      <c r="CAG73" s="1002"/>
      <c r="CAH73" s="1002"/>
      <c r="CAI73" s="1002"/>
      <c r="CAJ73" s="1002"/>
      <c r="CAK73" s="1002"/>
      <c r="CAL73" s="1002"/>
      <c r="CAM73" s="1002"/>
      <c r="CAN73" s="1002"/>
      <c r="CAO73" s="1002"/>
      <c r="CAP73" s="1002"/>
      <c r="CAQ73" s="1002"/>
      <c r="CAR73" s="1002"/>
      <c r="CAS73" s="1002"/>
      <c r="CAT73" s="1002"/>
      <c r="CAU73" s="1002"/>
      <c r="CAV73" s="1002"/>
      <c r="CAW73" s="1002"/>
      <c r="CAX73" s="1002"/>
      <c r="CAY73" s="1002"/>
      <c r="CAZ73" s="1002"/>
      <c r="CBA73" s="1002"/>
      <c r="CBB73" s="1002"/>
      <c r="CBC73" s="1002"/>
      <c r="CBD73" s="1002"/>
      <c r="CBE73" s="1002"/>
      <c r="CBF73" s="1002"/>
      <c r="CBG73" s="1002"/>
      <c r="CBH73" s="1002"/>
      <c r="CBI73" s="1002"/>
      <c r="CBJ73" s="1002"/>
      <c r="CBK73" s="1002"/>
      <c r="CBL73" s="1002"/>
      <c r="CBM73" s="1002"/>
      <c r="CBN73" s="1002"/>
      <c r="CBO73" s="1002"/>
      <c r="CBP73" s="1002"/>
      <c r="CBQ73" s="1002"/>
      <c r="CBR73" s="1002"/>
      <c r="CBS73" s="1002"/>
      <c r="CBT73" s="1002"/>
      <c r="CBU73" s="1002"/>
      <c r="CBV73" s="1002"/>
      <c r="CBW73" s="1002"/>
      <c r="CBX73" s="1002"/>
      <c r="CBY73" s="1002"/>
      <c r="CBZ73" s="1002"/>
      <c r="CCA73" s="1002"/>
      <c r="CCB73" s="1002"/>
      <c r="CCC73" s="1002"/>
      <c r="CCD73" s="1002"/>
      <c r="CCE73" s="1002"/>
      <c r="CCF73" s="1002"/>
      <c r="CCG73" s="1002"/>
      <c r="CCH73" s="1002"/>
      <c r="CCI73" s="1002"/>
      <c r="CCJ73" s="1002"/>
      <c r="CCK73" s="1002"/>
      <c r="CCL73" s="1002"/>
      <c r="CCM73" s="1002"/>
      <c r="CCN73" s="1002"/>
      <c r="CCO73" s="1002"/>
      <c r="CCP73" s="1002"/>
      <c r="CCQ73" s="1002"/>
      <c r="CCR73" s="1002"/>
      <c r="CCS73" s="1002"/>
      <c r="CCT73" s="1002"/>
      <c r="CCU73" s="1002"/>
      <c r="CCV73" s="1002"/>
      <c r="CCW73" s="1002"/>
      <c r="CCX73" s="1002"/>
      <c r="CCY73" s="1002"/>
      <c r="CCZ73" s="1002"/>
      <c r="CDA73" s="1002"/>
      <c r="CDB73" s="1002"/>
      <c r="CDC73" s="1002"/>
      <c r="CDD73" s="1002"/>
      <c r="CDE73" s="1002"/>
      <c r="CDF73" s="1002"/>
      <c r="CDG73" s="1002"/>
      <c r="CDH73" s="1002"/>
      <c r="CDI73" s="1002"/>
      <c r="CDJ73" s="1002"/>
      <c r="CDK73" s="1002"/>
      <c r="CDL73" s="1002"/>
      <c r="CDM73" s="1002"/>
      <c r="CDN73" s="1002"/>
      <c r="CDO73" s="1002"/>
      <c r="CDP73" s="1002"/>
      <c r="CDQ73" s="1002"/>
      <c r="CDR73" s="1002"/>
      <c r="CDS73" s="1002"/>
      <c r="CDT73" s="1002"/>
      <c r="CDU73" s="1002"/>
      <c r="CDV73" s="1002"/>
      <c r="CDW73" s="1002"/>
      <c r="CDX73" s="1002"/>
      <c r="CDY73" s="1002"/>
      <c r="CDZ73" s="1002"/>
      <c r="CEA73" s="1002"/>
      <c r="CEB73" s="1002"/>
      <c r="CEC73" s="1002"/>
      <c r="CED73" s="1002"/>
      <c r="CEE73" s="1002"/>
      <c r="CEF73" s="1002"/>
      <c r="CEG73" s="1002"/>
      <c r="CEH73" s="1002"/>
      <c r="CEI73" s="1002"/>
      <c r="CEJ73" s="1002"/>
      <c r="CEK73" s="1002"/>
      <c r="CEL73" s="1002"/>
      <c r="CEM73" s="1002"/>
      <c r="CEN73" s="1002"/>
      <c r="CEO73" s="1002"/>
      <c r="CEP73" s="1002"/>
      <c r="CEQ73" s="1002"/>
      <c r="CER73" s="1002"/>
      <c r="CES73" s="1002"/>
      <c r="CET73" s="1002"/>
      <c r="CEU73" s="1002"/>
      <c r="CEV73" s="1002"/>
      <c r="CEW73" s="1002"/>
      <c r="CEX73" s="1002"/>
      <c r="CEY73" s="1002"/>
      <c r="CEZ73" s="1002"/>
      <c r="CFA73" s="1002"/>
      <c r="CFB73" s="1002"/>
      <c r="CFC73" s="1002"/>
      <c r="CFD73" s="1002"/>
      <c r="CFE73" s="1002"/>
      <c r="CFF73" s="1002"/>
      <c r="CFG73" s="1002"/>
      <c r="CFH73" s="1002"/>
      <c r="CFI73" s="1002"/>
      <c r="CFJ73" s="1002"/>
      <c r="CFK73" s="1002"/>
      <c r="CFL73" s="1002"/>
      <c r="CFM73" s="1002"/>
      <c r="CFN73" s="1002"/>
      <c r="CFO73" s="1002"/>
      <c r="CFP73" s="1002"/>
      <c r="CFQ73" s="1002"/>
      <c r="CFR73" s="1002"/>
      <c r="CFS73" s="1002"/>
      <c r="CFT73" s="1002"/>
      <c r="CFU73" s="1002"/>
      <c r="CFV73" s="1002"/>
      <c r="CFW73" s="1002"/>
      <c r="CFX73" s="1002"/>
      <c r="CFY73" s="1002"/>
      <c r="CFZ73" s="1002"/>
      <c r="CGA73" s="1002"/>
      <c r="CGB73" s="1002"/>
      <c r="CGC73" s="1002"/>
      <c r="CGD73" s="1002"/>
      <c r="CGE73" s="1002"/>
      <c r="CGF73" s="1002"/>
      <c r="CGG73" s="1002"/>
      <c r="CGH73" s="1002"/>
      <c r="CGI73" s="1002"/>
      <c r="CGJ73" s="1002"/>
      <c r="CGK73" s="1002"/>
      <c r="CGL73" s="1002"/>
      <c r="CGM73" s="1002"/>
      <c r="CGN73" s="1002"/>
      <c r="CGO73" s="1002"/>
      <c r="CGP73" s="1002"/>
      <c r="CGQ73" s="1002"/>
      <c r="CGR73" s="1002"/>
      <c r="CGS73" s="1002"/>
      <c r="CGT73" s="1002"/>
      <c r="CGU73" s="1002"/>
      <c r="CGV73" s="1002"/>
      <c r="CGW73" s="1002"/>
      <c r="CGX73" s="1002"/>
      <c r="CGY73" s="1002"/>
      <c r="CGZ73" s="1002"/>
      <c r="CHA73" s="1002"/>
      <c r="CHB73" s="1002"/>
      <c r="CHC73" s="1002"/>
      <c r="CHD73" s="1002"/>
      <c r="CHE73" s="1002"/>
      <c r="CHF73" s="1002"/>
      <c r="CHG73" s="1002"/>
      <c r="CHH73" s="1002"/>
      <c r="CHI73" s="1002"/>
      <c r="CHJ73" s="1002"/>
      <c r="CHK73" s="1002"/>
      <c r="CHL73" s="1002"/>
      <c r="CHM73" s="1002"/>
      <c r="CHN73" s="1002"/>
      <c r="CHO73" s="1002"/>
      <c r="CHP73" s="1002"/>
      <c r="CHQ73" s="1002"/>
      <c r="CHR73" s="1002"/>
      <c r="CHS73" s="1002"/>
      <c r="CHT73" s="1002"/>
      <c r="CHU73" s="1002"/>
      <c r="CHV73" s="1002"/>
      <c r="CHW73" s="1002"/>
      <c r="CHX73" s="1002"/>
      <c r="CHY73" s="1002"/>
      <c r="CHZ73" s="1002"/>
      <c r="CIA73" s="1002"/>
      <c r="CIB73" s="1002"/>
      <c r="CIC73" s="1002"/>
      <c r="CID73" s="1002"/>
      <c r="CIE73" s="1002"/>
      <c r="CIF73" s="1002"/>
      <c r="CIG73" s="1002"/>
      <c r="CIH73" s="1002"/>
      <c r="CII73" s="1002"/>
      <c r="CIJ73" s="1002"/>
      <c r="CIK73" s="1002"/>
      <c r="CIL73" s="1002"/>
      <c r="CIM73" s="1002"/>
      <c r="CIN73" s="1002"/>
      <c r="CIO73" s="1002"/>
      <c r="CIP73" s="1002"/>
      <c r="CIQ73" s="1002"/>
      <c r="CIR73" s="1002"/>
      <c r="CIS73" s="1002"/>
      <c r="CIT73" s="1002"/>
      <c r="CIU73" s="1002"/>
      <c r="CIV73" s="1002"/>
      <c r="CIW73" s="1002"/>
      <c r="CIX73" s="1002"/>
      <c r="CIY73" s="1002"/>
      <c r="CIZ73" s="1002"/>
      <c r="CJA73" s="1002"/>
      <c r="CJB73" s="1002"/>
      <c r="CJC73" s="1002"/>
      <c r="CJD73" s="1002"/>
      <c r="CJE73" s="1002"/>
      <c r="CJF73" s="1002"/>
      <c r="CJG73" s="1002"/>
      <c r="CJH73" s="1002"/>
      <c r="CJI73" s="1002"/>
      <c r="CJJ73" s="1002"/>
      <c r="CJK73" s="1002"/>
      <c r="CJL73" s="1002"/>
      <c r="CJM73" s="1002"/>
      <c r="CJN73" s="1002"/>
      <c r="CJO73" s="1002"/>
      <c r="CJP73" s="1002"/>
      <c r="CJQ73" s="1002"/>
      <c r="CJR73" s="1002"/>
      <c r="CJS73" s="1002"/>
      <c r="CJT73" s="1002"/>
      <c r="CJU73" s="1002"/>
      <c r="CJV73" s="1002"/>
      <c r="CJW73" s="1002"/>
      <c r="CJX73" s="1002"/>
      <c r="CJY73" s="1002"/>
      <c r="CJZ73" s="1002"/>
      <c r="CKA73" s="1002"/>
      <c r="CKB73" s="1002"/>
      <c r="CKC73" s="1002"/>
      <c r="CKD73" s="1002"/>
      <c r="CKE73" s="1002"/>
      <c r="CKF73" s="1002"/>
      <c r="CKG73" s="1002"/>
      <c r="CKH73" s="1002"/>
      <c r="CKI73" s="1002"/>
      <c r="CKJ73" s="1002"/>
      <c r="CKK73" s="1002"/>
      <c r="CKL73" s="1002"/>
      <c r="CKM73" s="1002"/>
      <c r="CKN73" s="1002"/>
      <c r="CKO73" s="1002"/>
      <c r="CKP73" s="1002"/>
      <c r="CKQ73" s="1002"/>
      <c r="CKR73" s="1002"/>
      <c r="CKS73" s="1002"/>
      <c r="CKT73" s="1002"/>
      <c r="CKU73" s="1002"/>
      <c r="CKV73" s="1002"/>
      <c r="CKW73" s="1002"/>
      <c r="CKX73" s="1002"/>
      <c r="CKY73" s="1002"/>
      <c r="CKZ73" s="1002"/>
      <c r="CLA73" s="1002"/>
      <c r="CLB73" s="1002"/>
      <c r="CLC73" s="1002"/>
      <c r="CLD73" s="1002"/>
      <c r="CLE73" s="1002"/>
      <c r="CLF73" s="1002"/>
      <c r="CLG73" s="1002"/>
      <c r="CLH73" s="1002"/>
      <c r="CLI73" s="1002"/>
      <c r="CLJ73" s="1002"/>
      <c r="CLK73" s="1002"/>
      <c r="CLL73" s="1002"/>
      <c r="CLM73" s="1002"/>
      <c r="CLN73" s="1002"/>
      <c r="CLO73" s="1002"/>
      <c r="CLP73" s="1002"/>
      <c r="CLQ73" s="1002"/>
      <c r="CLR73" s="1002"/>
      <c r="CLS73" s="1002"/>
      <c r="CLT73" s="1002"/>
      <c r="CLU73" s="1002"/>
      <c r="CLV73" s="1002"/>
      <c r="CLW73" s="1002"/>
      <c r="CLX73" s="1002"/>
      <c r="CLY73" s="1002"/>
      <c r="CLZ73" s="1002"/>
      <c r="CMA73" s="1002"/>
      <c r="CMB73" s="1002"/>
      <c r="CMC73" s="1002"/>
      <c r="CMD73" s="1002"/>
      <c r="CME73" s="1002"/>
      <c r="CMF73" s="1002"/>
      <c r="CMG73" s="1002"/>
      <c r="CMH73" s="1002"/>
      <c r="CMI73" s="1002"/>
      <c r="CMJ73" s="1002"/>
      <c r="CMK73" s="1002"/>
      <c r="CML73" s="1002"/>
      <c r="CMM73" s="1002"/>
      <c r="CMN73" s="1002"/>
      <c r="CMO73" s="1002"/>
      <c r="CMP73" s="1002"/>
      <c r="CMQ73" s="1002"/>
      <c r="CMR73" s="1002"/>
      <c r="CMS73" s="1002"/>
      <c r="CMT73" s="1002"/>
      <c r="CMU73" s="1002"/>
      <c r="CMV73" s="1002"/>
      <c r="CMW73" s="1002"/>
      <c r="CMX73" s="1002"/>
      <c r="CMY73" s="1002"/>
      <c r="CMZ73" s="1002"/>
      <c r="CNA73" s="1002"/>
      <c r="CNB73" s="1002"/>
      <c r="CNC73" s="1002"/>
      <c r="CND73" s="1002"/>
      <c r="CNE73" s="1002"/>
      <c r="CNF73" s="1002"/>
      <c r="CNG73" s="1002"/>
      <c r="CNH73" s="1002"/>
      <c r="CNI73" s="1002"/>
      <c r="CNJ73" s="1002"/>
      <c r="CNK73" s="1002"/>
      <c r="CNL73" s="1002"/>
      <c r="CNM73" s="1002"/>
      <c r="CNN73" s="1002"/>
      <c r="CNO73" s="1002"/>
      <c r="CNP73" s="1002"/>
      <c r="CNQ73" s="1002"/>
      <c r="CNR73" s="1002"/>
      <c r="CNS73" s="1002"/>
      <c r="CNT73" s="1002"/>
      <c r="CNU73" s="1002"/>
      <c r="CNV73" s="1002"/>
      <c r="CNW73" s="1002"/>
      <c r="CNX73" s="1002"/>
      <c r="CNY73" s="1002"/>
      <c r="CNZ73" s="1002"/>
      <c r="COA73" s="1002"/>
      <c r="COB73" s="1002"/>
      <c r="COC73" s="1002"/>
      <c r="COD73" s="1002"/>
      <c r="COE73" s="1002"/>
      <c r="COF73" s="1002"/>
      <c r="COG73" s="1002"/>
      <c r="COH73" s="1002"/>
      <c r="COI73" s="1002"/>
      <c r="COJ73" s="1002"/>
      <c r="COK73" s="1002"/>
      <c r="COL73" s="1002"/>
      <c r="COM73" s="1002"/>
      <c r="CON73" s="1002"/>
      <c r="COO73" s="1002"/>
      <c r="COP73" s="1002"/>
      <c r="COQ73" s="1002"/>
      <c r="COR73" s="1002"/>
      <c r="COS73" s="1002"/>
      <c r="COT73" s="1002"/>
      <c r="COU73" s="1002"/>
      <c r="COV73" s="1002"/>
      <c r="COW73" s="1002"/>
      <c r="COX73" s="1002"/>
      <c r="COY73" s="1002"/>
      <c r="COZ73" s="1002"/>
      <c r="CPA73" s="1002"/>
      <c r="CPB73" s="1002"/>
      <c r="CPC73" s="1002"/>
      <c r="CPD73" s="1002"/>
      <c r="CPE73" s="1002"/>
      <c r="CPF73" s="1002"/>
      <c r="CPG73" s="1002"/>
      <c r="CPH73" s="1002"/>
      <c r="CPI73" s="1002"/>
      <c r="CPJ73" s="1002"/>
      <c r="CPK73" s="1002"/>
      <c r="CPL73" s="1002"/>
      <c r="CPM73" s="1002"/>
      <c r="CPN73" s="1002"/>
      <c r="CPO73" s="1002"/>
      <c r="CPP73" s="1002"/>
      <c r="CPQ73" s="1002"/>
      <c r="CPR73" s="1002"/>
      <c r="CPS73" s="1002"/>
      <c r="CPT73" s="1002"/>
      <c r="CPU73" s="1002"/>
      <c r="CPV73" s="1002"/>
      <c r="CPW73" s="1002"/>
      <c r="CPX73" s="1002"/>
      <c r="CPY73" s="1002"/>
      <c r="CPZ73" s="1002"/>
      <c r="CQA73" s="1002"/>
      <c r="CQB73" s="1002"/>
      <c r="CQC73" s="1002"/>
      <c r="CQD73" s="1002"/>
      <c r="CQE73" s="1002"/>
      <c r="CQF73" s="1002"/>
      <c r="CQG73" s="1002"/>
      <c r="CQH73" s="1002"/>
      <c r="CQI73" s="1002"/>
      <c r="CQJ73" s="1002"/>
      <c r="CQK73" s="1002"/>
      <c r="CQL73" s="1002"/>
      <c r="CQM73" s="1002"/>
      <c r="CQN73" s="1002"/>
      <c r="CQO73" s="1002"/>
      <c r="CQP73" s="1002"/>
      <c r="CQQ73" s="1002"/>
      <c r="CQR73" s="1002"/>
      <c r="CQS73" s="1002"/>
      <c r="CQT73" s="1002"/>
      <c r="CQU73" s="1002"/>
      <c r="CQV73" s="1002"/>
      <c r="CQW73" s="1002"/>
      <c r="CQX73" s="1002"/>
      <c r="CQY73" s="1002"/>
      <c r="CQZ73" s="1002"/>
      <c r="CRA73" s="1002"/>
      <c r="CRB73" s="1002"/>
      <c r="CRC73" s="1002"/>
      <c r="CRD73" s="1002"/>
      <c r="CRE73" s="1002"/>
      <c r="CRF73" s="1002"/>
      <c r="CRG73" s="1002"/>
      <c r="CRH73" s="1002"/>
      <c r="CRI73" s="1002"/>
      <c r="CRJ73" s="1002"/>
      <c r="CRK73" s="1002"/>
      <c r="CRL73" s="1002"/>
      <c r="CRM73" s="1002"/>
      <c r="CRN73" s="1002"/>
      <c r="CRO73" s="1002"/>
      <c r="CRP73" s="1002"/>
      <c r="CRQ73" s="1002"/>
      <c r="CRR73" s="1002"/>
      <c r="CRS73" s="1002"/>
      <c r="CRT73" s="1002"/>
      <c r="CRU73" s="1002"/>
      <c r="CRV73" s="1002"/>
      <c r="CRW73" s="1002"/>
      <c r="CRX73" s="1002"/>
      <c r="CRY73" s="1002"/>
      <c r="CRZ73" s="1002"/>
      <c r="CSA73" s="1002"/>
      <c r="CSB73" s="1002"/>
      <c r="CSC73" s="1002"/>
      <c r="CSD73" s="1002"/>
      <c r="CSE73" s="1002"/>
      <c r="CSF73" s="1002"/>
      <c r="CSG73" s="1002"/>
      <c r="CSH73" s="1002"/>
      <c r="CSI73" s="1002"/>
      <c r="CSJ73" s="1002"/>
      <c r="CSK73" s="1002"/>
      <c r="CSL73" s="1002"/>
      <c r="CSM73" s="1002"/>
      <c r="CSN73" s="1002"/>
      <c r="CSO73" s="1002"/>
      <c r="CSP73" s="1002"/>
      <c r="CSQ73" s="1002"/>
      <c r="CSR73" s="1002"/>
      <c r="CSS73" s="1002"/>
      <c r="CST73" s="1002"/>
      <c r="CSU73" s="1002"/>
      <c r="CSV73" s="1002"/>
      <c r="CSW73" s="1002"/>
      <c r="CSX73" s="1002"/>
      <c r="CSY73" s="1002"/>
      <c r="CSZ73" s="1002"/>
      <c r="CTA73" s="1002"/>
      <c r="CTB73" s="1002"/>
      <c r="CTC73" s="1002"/>
      <c r="CTD73" s="1002"/>
      <c r="CTE73" s="1002"/>
      <c r="CTF73" s="1002"/>
      <c r="CTG73" s="1002"/>
      <c r="CTH73" s="1002"/>
      <c r="CTI73" s="1002"/>
      <c r="CTJ73" s="1002"/>
      <c r="CTK73" s="1002"/>
      <c r="CTL73" s="1002"/>
      <c r="CTM73" s="1002"/>
      <c r="CTN73" s="1002"/>
      <c r="CTO73" s="1002"/>
      <c r="CTP73" s="1002"/>
      <c r="CTQ73" s="1002"/>
      <c r="CTR73" s="1002"/>
      <c r="CTS73" s="1002"/>
      <c r="CTT73" s="1002"/>
      <c r="CTU73" s="1002"/>
      <c r="CTV73" s="1002"/>
      <c r="CTW73" s="1002"/>
      <c r="CTX73" s="1002"/>
      <c r="CTY73" s="1002"/>
      <c r="CTZ73" s="1002"/>
      <c r="CUA73" s="1002"/>
      <c r="CUB73" s="1002"/>
      <c r="CUC73" s="1002"/>
      <c r="CUD73" s="1002"/>
      <c r="CUE73" s="1002"/>
      <c r="CUF73" s="1002"/>
      <c r="CUG73" s="1002"/>
      <c r="CUH73" s="1002"/>
      <c r="CUI73" s="1002"/>
      <c r="CUJ73" s="1002"/>
      <c r="CUK73" s="1002"/>
      <c r="CUL73" s="1002"/>
      <c r="CUM73" s="1002"/>
      <c r="CUN73" s="1002"/>
      <c r="CUO73" s="1002"/>
      <c r="CUP73" s="1002"/>
      <c r="CUQ73" s="1002"/>
      <c r="CUR73" s="1002"/>
      <c r="CUS73" s="1002"/>
      <c r="CUT73" s="1002"/>
      <c r="CUU73" s="1002"/>
      <c r="CUV73" s="1002"/>
      <c r="CUW73" s="1002"/>
      <c r="CUX73" s="1002"/>
      <c r="CUY73" s="1002"/>
      <c r="CUZ73" s="1002"/>
      <c r="CVA73" s="1002"/>
      <c r="CVB73" s="1002"/>
      <c r="CVC73" s="1002"/>
      <c r="CVD73" s="1002"/>
      <c r="CVE73" s="1002"/>
      <c r="CVF73" s="1002"/>
      <c r="CVG73" s="1002"/>
      <c r="CVH73" s="1002"/>
      <c r="CVI73" s="1002"/>
      <c r="CVJ73" s="1002"/>
      <c r="CVK73" s="1002"/>
      <c r="CVL73" s="1002"/>
      <c r="CVM73" s="1002"/>
      <c r="CVN73" s="1002"/>
      <c r="CVO73" s="1002"/>
      <c r="CVP73" s="1002"/>
      <c r="CVQ73" s="1002"/>
      <c r="CVR73" s="1002"/>
      <c r="CVS73" s="1002"/>
      <c r="CVT73" s="1002"/>
      <c r="CVU73" s="1002"/>
      <c r="CVV73" s="1002"/>
      <c r="CVW73" s="1002"/>
      <c r="CVX73" s="1002"/>
      <c r="CVY73" s="1002"/>
      <c r="CVZ73" s="1002"/>
      <c r="CWA73" s="1002"/>
      <c r="CWB73" s="1002"/>
      <c r="CWC73" s="1002"/>
      <c r="CWD73" s="1002"/>
      <c r="CWE73" s="1002"/>
      <c r="CWF73" s="1002"/>
      <c r="CWG73" s="1002"/>
      <c r="CWH73" s="1002"/>
      <c r="CWI73" s="1002"/>
      <c r="CWJ73" s="1002"/>
      <c r="CWK73" s="1002"/>
      <c r="CWL73" s="1002"/>
      <c r="CWM73" s="1002"/>
      <c r="CWN73" s="1002"/>
      <c r="CWO73" s="1002"/>
      <c r="CWP73" s="1002"/>
      <c r="CWQ73" s="1002"/>
      <c r="CWR73" s="1002"/>
      <c r="CWS73" s="1002"/>
      <c r="CWT73" s="1002"/>
      <c r="CWU73" s="1002"/>
      <c r="CWV73" s="1002"/>
      <c r="CWW73" s="1002"/>
      <c r="CWX73" s="1002"/>
      <c r="CWY73" s="1002"/>
      <c r="CWZ73" s="1002"/>
      <c r="CXA73" s="1002"/>
      <c r="CXB73" s="1002"/>
      <c r="CXC73" s="1002"/>
      <c r="CXD73" s="1002"/>
      <c r="CXE73" s="1002"/>
      <c r="CXF73" s="1002"/>
      <c r="CXG73" s="1002"/>
      <c r="CXH73" s="1002"/>
      <c r="CXI73" s="1002"/>
      <c r="CXJ73" s="1002"/>
      <c r="CXK73" s="1002"/>
      <c r="CXL73" s="1002"/>
      <c r="CXM73" s="1002"/>
      <c r="CXN73" s="1002"/>
      <c r="CXO73" s="1002"/>
      <c r="CXP73" s="1002"/>
      <c r="CXQ73" s="1002"/>
      <c r="CXR73" s="1002"/>
      <c r="CXS73" s="1002"/>
      <c r="CXT73" s="1002"/>
      <c r="CXU73" s="1002"/>
      <c r="CXV73" s="1002"/>
      <c r="CXW73" s="1002"/>
      <c r="CXX73" s="1002"/>
      <c r="CXY73" s="1002"/>
      <c r="CXZ73" s="1002"/>
      <c r="CYA73" s="1002"/>
      <c r="CYB73" s="1002"/>
      <c r="CYC73" s="1002"/>
      <c r="CYD73" s="1002"/>
      <c r="CYE73" s="1002"/>
      <c r="CYF73" s="1002"/>
      <c r="CYG73" s="1002"/>
      <c r="CYH73" s="1002"/>
      <c r="CYI73" s="1002"/>
      <c r="CYJ73" s="1002"/>
      <c r="CYK73" s="1002"/>
      <c r="CYL73" s="1002"/>
      <c r="CYM73" s="1002"/>
      <c r="CYN73" s="1002"/>
      <c r="CYO73" s="1002"/>
      <c r="CYP73" s="1002"/>
      <c r="CYQ73" s="1002"/>
      <c r="CYR73" s="1002"/>
      <c r="CYS73" s="1002"/>
      <c r="CYT73" s="1002"/>
      <c r="CYU73" s="1002"/>
      <c r="CYV73" s="1002"/>
      <c r="CYW73" s="1002"/>
      <c r="CYX73" s="1002"/>
      <c r="CYY73" s="1002"/>
      <c r="CYZ73" s="1002"/>
      <c r="CZA73" s="1002"/>
      <c r="CZB73" s="1002"/>
      <c r="CZC73" s="1002"/>
      <c r="CZD73" s="1002"/>
      <c r="CZE73" s="1002"/>
      <c r="CZF73" s="1002"/>
      <c r="CZG73" s="1002"/>
      <c r="CZH73" s="1002"/>
      <c r="CZI73" s="1002"/>
      <c r="CZJ73" s="1002"/>
      <c r="CZK73" s="1002"/>
      <c r="CZL73" s="1002"/>
      <c r="CZM73" s="1002"/>
      <c r="CZN73" s="1002"/>
      <c r="CZO73" s="1002"/>
      <c r="CZP73" s="1002"/>
      <c r="CZQ73" s="1002"/>
      <c r="CZR73" s="1002"/>
      <c r="CZS73" s="1002"/>
      <c r="CZT73" s="1002"/>
      <c r="CZU73" s="1002"/>
      <c r="CZV73" s="1002"/>
      <c r="CZW73" s="1002"/>
      <c r="CZX73" s="1002"/>
      <c r="CZY73" s="1002"/>
      <c r="CZZ73" s="1002"/>
      <c r="DAA73" s="1002"/>
      <c r="DAB73" s="1002"/>
      <c r="DAC73" s="1002"/>
      <c r="DAD73" s="1002"/>
      <c r="DAE73" s="1002"/>
      <c r="DAF73" s="1002"/>
      <c r="DAG73" s="1002"/>
      <c r="DAH73" s="1002"/>
      <c r="DAI73" s="1002"/>
      <c r="DAJ73" s="1002"/>
      <c r="DAK73" s="1002"/>
      <c r="DAL73" s="1002"/>
      <c r="DAM73" s="1002"/>
      <c r="DAN73" s="1002"/>
      <c r="DAO73" s="1002"/>
      <c r="DAP73" s="1002"/>
      <c r="DAQ73" s="1002"/>
      <c r="DAR73" s="1002"/>
      <c r="DAS73" s="1002"/>
      <c r="DAT73" s="1002"/>
      <c r="DAU73" s="1002"/>
      <c r="DAV73" s="1002"/>
      <c r="DAW73" s="1002"/>
      <c r="DAX73" s="1002"/>
      <c r="DAY73" s="1002"/>
      <c r="DAZ73" s="1002"/>
      <c r="DBA73" s="1002"/>
      <c r="DBB73" s="1002"/>
      <c r="DBC73" s="1002"/>
      <c r="DBD73" s="1002"/>
      <c r="DBE73" s="1002"/>
      <c r="DBF73" s="1002"/>
      <c r="DBG73" s="1002"/>
      <c r="DBH73" s="1002"/>
      <c r="DBI73" s="1002"/>
      <c r="DBJ73" s="1002"/>
      <c r="DBK73" s="1002"/>
      <c r="DBL73" s="1002"/>
      <c r="DBM73" s="1002"/>
      <c r="DBN73" s="1002"/>
      <c r="DBO73" s="1002"/>
      <c r="DBP73" s="1002"/>
      <c r="DBQ73" s="1002"/>
      <c r="DBR73" s="1002"/>
      <c r="DBS73" s="1002"/>
      <c r="DBT73" s="1002"/>
      <c r="DBU73" s="1002"/>
      <c r="DBV73" s="1002"/>
      <c r="DBW73" s="1002"/>
      <c r="DBX73" s="1002"/>
      <c r="DBY73" s="1002"/>
      <c r="DBZ73" s="1002"/>
      <c r="DCA73" s="1002"/>
      <c r="DCB73" s="1002"/>
      <c r="DCC73" s="1002"/>
      <c r="DCD73" s="1002"/>
      <c r="DCE73" s="1002"/>
      <c r="DCF73" s="1002"/>
      <c r="DCG73" s="1002"/>
      <c r="DCH73" s="1002"/>
      <c r="DCI73" s="1002"/>
      <c r="DCJ73" s="1002"/>
      <c r="DCK73" s="1002"/>
      <c r="DCL73" s="1002"/>
      <c r="DCM73" s="1002"/>
      <c r="DCN73" s="1002"/>
      <c r="DCO73" s="1002"/>
      <c r="DCP73" s="1002"/>
      <c r="DCQ73" s="1002"/>
      <c r="DCR73" s="1002"/>
      <c r="DCS73" s="1002"/>
      <c r="DCT73" s="1002"/>
      <c r="DCU73" s="1002"/>
      <c r="DCV73" s="1002"/>
      <c r="DCW73" s="1002"/>
      <c r="DCX73" s="1002"/>
      <c r="DCY73" s="1002"/>
      <c r="DCZ73" s="1002"/>
      <c r="DDA73" s="1002"/>
      <c r="DDB73" s="1002"/>
      <c r="DDC73" s="1002"/>
      <c r="DDD73" s="1002"/>
      <c r="DDE73" s="1002"/>
      <c r="DDF73" s="1002"/>
      <c r="DDG73" s="1002"/>
      <c r="DDH73" s="1002"/>
      <c r="DDI73" s="1002"/>
      <c r="DDJ73" s="1002"/>
      <c r="DDK73" s="1002"/>
      <c r="DDL73" s="1002"/>
      <c r="DDM73" s="1002"/>
      <c r="DDN73" s="1002"/>
      <c r="DDO73" s="1002"/>
      <c r="DDP73" s="1002"/>
      <c r="DDQ73" s="1002"/>
      <c r="DDR73" s="1002"/>
      <c r="DDS73" s="1002"/>
      <c r="DDT73" s="1002"/>
      <c r="DDU73" s="1002"/>
      <c r="DDV73" s="1002"/>
      <c r="DDW73" s="1002"/>
      <c r="DDX73" s="1002"/>
      <c r="DDY73" s="1002"/>
      <c r="DDZ73" s="1002"/>
      <c r="DEA73" s="1002"/>
      <c r="DEB73" s="1002"/>
      <c r="DEC73" s="1002"/>
      <c r="DED73" s="1002"/>
      <c r="DEE73" s="1002"/>
      <c r="DEF73" s="1002"/>
      <c r="DEG73" s="1002"/>
      <c r="DEH73" s="1002"/>
      <c r="DEI73" s="1002"/>
      <c r="DEJ73" s="1002"/>
      <c r="DEK73" s="1002"/>
      <c r="DEL73" s="1002"/>
      <c r="DEM73" s="1002"/>
      <c r="DEN73" s="1002"/>
      <c r="DEO73" s="1002"/>
      <c r="DEP73" s="1002"/>
      <c r="DEQ73" s="1002"/>
      <c r="DER73" s="1002"/>
      <c r="DES73" s="1002"/>
      <c r="DET73" s="1002"/>
      <c r="DEU73" s="1002"/>
      <c r="DEV73" s="1002"/>
      <c r="DEW73" s="1002"/>
      <c r="DEX73" s="1002"/>
      <c r="DEY73" s="1002"/>
      <c r="DEZ73" s="1002"/>
      <c r="DFA73" s="1002"/>
      <c r="DFB73" s="1002"/>
      <c r="DFC73" s="1002"/>
      <c r="DFD73" s="1002"/>
      <c r="DFE73" s="1002"/>
      <c r="DFF73" s="1002"/>
      <c r="DFG73" s="1002"/>
      <c r="DFH73" s="1002"/>
      <c r="DFI73" s="1002"/>
      <c r="DFJ73" s="1002"/>
      <c r="DFK73" s="1002"/>
      <c r="DFL73" s="1002"/>
      <c r="DFM73" s="1002"/>
      <c r="DFN73" s="1002"/>
      <c r="DFO73" s="1002"/>
      <c r="DFP73" s="1002"/>
      <c r="DFQ73" s="1002"/>
      <c r="DFR73" s="1002"/>
      <c r="DFS73" s="1002"/>
      <c r="DFT73" s="1002"/>
      <c r="DFU73" s="1002"/>
      <c r="DFV73" s="1002"/>
      <c r="DFW73" s="1002"/>
      <c r="DFX73" s="1002"/>
      <c r="DFY73" s="1002"/>
      <c r="DFZ73" s="1002"/>
      <c r="DGA73" s="1002"/>
      <c r="DGB73" s="1002"/>
      <c r="DGC73" s="1002"/>
      <c r="DGD73" s="1002"/>
      <c r="DGE73" s="1002"/>
      <c r="DGF73" s="1002"/>
      <c r="DGG73" s="1002"/>
      <c r="DGH73" s="1002"/>
      <c r="DGI73" s="1002"/>
      <c r="DGJ73" s="1002"/>
      <c r="DGK73" s="1002"/>
      <c r="DGL73" s="1002"/>
      <c r="DGM73" s="1002"/>
      <c r="DGN73" s="1002"/>
      <c r="DGO73" s="1002"/>
      <c r="DGP73" s="1002"/>
      <c r="DGQ73" s="1002"/>
      <c r="DGR73" s="1002"/>
      <c r="DGS73" s="1002"/>
      <c r="DGT73" s="1002"/>
      <c r="DGU73" s="1002"/>
      <c r="DGV73" s="1002"/>
      <c r="DGW73" s="1002"/>
      <c r="DGX73" s="1002"/>
      <c r="DGY73" s="1002"/>
      <c r="DGZ73" s="1002"/>
      <c r="DHA73" s="1002"/>
      <c r="DHB73" s="1002"/>
      <c r="DHC73" s="1002"/>
      <c r="DHD73" s="1002"/>
      <c r="DHE73" s="1002"/>
      <c r="DHF73" s="1002"/>
      <c r="DHG73" s="1002"/>
      <c r="DHH73" s="1002"/>
      <c r="DHI73" s="1002"/>
      <c r="DHJ73" s="1002"/>
      <c r="DHK73" s="1002"/>
      <c r="DHL73" s="1002"/>
      <c r="DHM73" s="1002"/>
      <c r="DHN73" s="1002"/>
      <c r="DHO73" s="1002"/>
      <c r="DHP73" s="1002"/>
      <c r="DHQ73" s="1002"/>
      <c r="DHR73" s="1002"/>
      <c r="DHS73" s="1002"/>
      <c r="DHT73" s="1002"/>
      <c r="DHU73" s="1002"/>
      <c r="DHV73" s="1002"/>
      <c r="DHW73" s="1002"/>
      <c r="DHX73" s="1002"/>
      <c r="DHY73" s="1002"/>
      <c r="DHZ73" s="1002"/>
      <c r="DIA73" s="1002"/>
      <c r="DIB73" s="1002"/>
      <c r="DIC73" s="1002"/>
      <c r="DID73" s="1002"/>
      <c r="DIE73" s="1002"/>
      <c r="DIF73" s="1002"/>
      <c r="DIG73" s="1002"/>
      <c r="DIH73" s="1002"/>
      <c r="DII73" s="1002"/>
      <c r="DIJ73" s="1002"/>
      <c r="DIK73" s="1002"/>
      <c r="DIL73" s="1002"/>
      <c r="DIM73" s="1002"/>
      <c r="DIN73" s="1002"/>
      <c r="DIO73" s="1002"/>
      <c r="DIP73" s="1002"/>
      <c r="DIQ73" s="1002"/>
      <c r="DIR73" s="1002"/>
      <c r="DIS73" s="1002"/>
      <c r="DIT73" s="1002"/>
      <c r="DIU73" s="1002"/>
      <c r="DIV73" s="1002"/>
      <c r="DIW73" s="1002"/>
      <c r="DIX73" s="1002"/>
      <c r="DIY73" s="1002"/>
      <c r="DIZ73" s="1002"/>
      <c r="DJA73" s="1002"/>
      <c r="DJB73" s="1002"/>
      <c r="DJC73" s="1002"/>
      <c r="DJD73" s="1002"/>
      <c r="DJE73" s="1002"/>
      <c r="DJF73" s="1002"/>
      <c r="DJG73" s="1002"/>
      <c r="DJH73" s="1002"/>
      <c r="DJI73" s="1002"/>
      <c r="DJJ73" s="1002"/>
      <c r="DJK73" s="1002"/>
      <c r="DJL73" s="1002"/>
      <c r="DJM73" s="1002"/>
      <c r="DJN73" s="1002"/>
      <c r="DJO73" s="1002"/>
      <c r="DJP73" s="1002"/>
      <c r="DJQ73" s="1002"/>
      <c r="DJR73" s="1002"/>
      <c r="DJS73" s="1002"/>
      <c r="DJT73" s="1002"/>
      <c r="DJU73" s="1002"/>
      <c r="DJV73" s="1002"/>
      <c r="DJW73" s="1002"/>
      <c r="DJX73" s="1002"/>
      <c r="DJY73" s="1002"/>
      <c r="DJZ73" s="1002"/>
      <c r="DKA73" s="1002"/>
      <c r="DKB73" s="1002"/>
      <c r="DKC73" s="1002"/>
      <c r="DKD73" s="1002"/>
      <c r="DKE73" s="1002"/>
      <c r="DKF73" s="1002"/>
      <c r="DKG73" s="1002"/>
      <c r="DKH73" s="1002"/>
      <c r="DKI73" s="1002"/>
      <c r="DKJ73" s="1002"/>
      <c r="DKK73" s="1002"/>
      <c r="DKL73" s="1002"/>
      <c r="DKM73" s="1002"/>
      <c r="DKN73" s="1002"/>
      <c r="DKO73" s="1002"/>
      <c r="DKP73" s="1002"/>
      <c r="DKQ73" s="1002"/>
      <c r="DKR73" s="1002"/>
      <c r="DKS73" s="1002"/>
      <c r="DKT73" s="1002"/>
      <c r="DKU73" s="1002"/>
      <c r="DKV73" s="1002"/>
      <c r="DKW73" s="1002"/>
      <c r="DKX73" s="1002"/>
      <c r="DKY73" s="1002"/>
      <c r="DKZ73" s="1002"/>
      <c r="DLA73" s="1002"/>
      <c r="DLB73" s="1002"/>
      <c r="DLC73" s="1002"/>
      <c r="DLD73" s="1002"/>
      <c r="DLE73" s="1002"/>
      <c r="DLF73" s="1002"/>
      <c r="DLG73" s="1002"/>
      <c r="DLH73" s="1002"/>
      <c r="DLI73" s="1002"/>
      <c r="DLJ73" s="1002"/>
      <c r="DLK73" s="1002"/>
      <c r="DLL73" s="1002"/>
      <c r="DLM73" s="1002"/>
      <c r="DLN73" s="1002"/>
      <c r="DLO73" s="1002"/>
      <c r="DLP73" s="1002"/>
      <c r="DLQ73" s="1002"/>
      <c r="DLR73" s="1002"/>
      <c r="DLS73" s="1002"/>
      <c r="DLT73" s="1002"/>
      <c r="DLU73" s="1002"/>
      <c r="DLV73" s="1002"/>
      <c r="DLW73" s="1002"/>
      <c r="DLX73" s="1002"/>
      <c r="DLY73" s="1002"/>
      <c r="DLZ73" s="1002"/>
      <c r="DMA73" s="1002"/>
      <c r="DMB73" s="1002"/>
      <c r="DMC73" s="1002"/>
      <c r="DMD73" s="1002"/>
      <c r="DME73" s="1002"/>
      <c r="DMF73" s="1002"/>
      <c r="DMG73" s="1002"/>
      <c r="DMH73" s="1002"/>
      <c r="DMI73" s="1002"/>
      <c r="DMJ73" s="1002"/>
      <c r="DMK73" s="1002"/>
      <c r="DML73" s="1002"/>
      <c r="DMM73" s="1002"/>
      <c r="DMN73" s="1002"/>
      <c r="DMO73" s="1002"/>
      <c r="DMP73" s="1002"/>
      <c r="DMQ73" s="1002"/>
      <c r="DMR73" s="1002"/>
      <c r="DMS73" s="1002"/>
      <c r="DMT73" s="1002"/>
      <c r="DMU73" s="1002"/>
      <c r="DMV73" s="1002"/>
      <c r="DMW73" s="1002"/>
      <c r="DMX73" s="1002"/>
      <c r="DMY73" s="1002"/>
      <c r="DMZ73" s="1002"/>
      <c r="DNA73" s="1002"/>
      <c r="DNB73" s="1002"/>
      <c r="DNC73" s="1002"/>
      <c r="DND73" s="1002"/>
      <c r="DNE73" s="1002"/>
      <c r="DNF73" s="1002"/>
      <c r="DNG73" s="1002"/>
      <c r="DNH73" s="1002"/>
      <c r="DNI73" s="1002"/>
      <c r="DNJ73" s="1002"/>
      <c r="DNK73" s="1002"/>
      <c r="DNL73" s="1002"/>
      <c r="DNM73" s="1002"/>
      <c r="DNN73" s="1002"/>
      <c r="DNO73" s="1002"/>
      <c r="DNP73" s="1002"/>
      <c r="DNQ73" s="1002"/>
      <c r="DNR73" s="1002"/>
      <c r="DNS73" s="1002"/>
      <c r="DNT73" s="1002"/>
      <c r="DNU73" s="1002"/>
      <c r="DNV73" s="1002"/>
      <c r="DNW73" s="1002"/>
      <c r="DNX73" s="1002"/>
      <c r="DNY73" s="1002"/>
      <c r="DNZ73" s="1002"/>
      <c r="DOA73" s="1002"/>
      <c r="DOB73" s="1002"/>
      <c r="DOC73" s="1002"/>
      <c r="DOD73" s="1002"/>
      <c r="DOE73" s="1002"/>
      <c r="DOF73" s="1002"/>
      <c r="DOG73" s="1002"/>
      <c r="DOH73" s="1002"/>
      <c r="DOI73" s="1002"/>
      <c r="DOJ73" s="1002"/>
      <c r="DOK73" s="1002"/>
      <c r="DOL73" s="1002"/>
      <c r="DOM73" s="1002"/>
      <c r="DON73" s="1002"/>
      <c r="DOO73" s="1002"/>
      <c r="DOP73" s="1002"/>
      <c r="DOQ73" s="1002"/>
      <c r="DOR73" s="1002"/>
      <c r="DOS73" s="1002"/>
      <c r="DOT73" s="1002"/>
      <c r="DOU73" s="1002"/>
      <c r="DOV73" s="1002"/>
      <c r="DOW73" s="1002"/>
      <c r="DOX73" s="1002"/>
      <c r="DOY73" s="1002"/>
      <c r="DOZ73" s="1002"/>
      <c r="DPA73" s="1002"/>
      <c r="DPB73" s="1002"/>
      <c r="DPC73" s="1002"/>
      <c r="DPD73" s="1002"/>
      <c r="DPE73" s="1002"/>
      <c r="DPF73" s="1002"/>
      <c r="DPG73" s="1002"/>
      <c r="DPH73" s="1002"/>
      <c r="DPI73" s="1002"/>
      <c r="DPJ73" s="1002"/>
      <c r="DPK73" s="1002"/>
      <c r="DPL73" s="1002"/>
      <c r="DPM73" s="1002"/>
      <c r="DPN73" s="1002"/>
      <c r="DPO73" s="1002"/>
      <c r="DPP73" s="1002"/>
      <c r="DPQ73" s="1002"/>
      <c r="DPR73" s="1002"/>
      <c r="DPS73" s="1002"/>
      <c r="DPT73" s="1002"/>
      <c r="DPU73" s="1002"/>
      <c r="DPV73" s="1002"/>
      <c r="DPW73" s="1002"/>
      <c r="DPX73" s="1002"/>
      <c r="DPY73" s="1002"/>
      <c r="DPZ73" s="1002"/>
      <c r="DQA73" s="1002"/>
      <c r="DQB73" s="1002"/>
      <c r="DQC73" s="1002"/>
      <c r="DQD73" s="1002"/>
      <c r="DQE73" s="1002"/>
      <c r="DQF73" s="1002"/>
      <c r="DQG73" s="1002"/>
      <c r="DQH73" s="1002"/>
      <c r="DQI73" s="1002"/>
      <c r="DQJ73" s="1002"/>
      <c r="DQK73" s="1002"/>
      <c r="DQL73" s="1002"/>
      <c r="DQM73" s="1002"/>
      <c r="DQN73" s="1002"/>
      <c r="DQO73" s="1002"/>
      <c r="DQP73" s="1002"/>
      <c r="DQQ73" s="1002"/>
      <c r="DQR73" s="1002"/>
      <c r="DQS73" s="1002"/>
      <c r="DQT73" s="1002"/>
      <c r="DQU73" s="1002"/>
      <c r="DQV73" s="1002"/>
      <c r="DQW73" s="1002"/>
      <c r="DQX73" s="1002"/>
      <c r="DQY73" s="1002"/>
      <c r="DQZ73" s="1002"/>
      <c r="DRA73" s="1002"/>
      <c r="DRB73" s="1002"/>
      <c r="DRC73" s="1002"/>
      <c r="DRD73" s="1002"/>
      <c r="DRE73" s="1002"/>
      <c r="DRF73" s="1002"/>
      <c r="DRG73" s="1002"/>
      <c r="DRH73" s="1002"/>
      <c r="DRI73" s="1002"/>
      <c r="DRJ73" s="1002"/>
      <c r="DRK73" s="1002"/>
      <c r="DRL73" s="1002"/>
      <c r="DRM73" s="1002"/>
      <c r="DRN73" s="1002"/>
      <c r="DRO73" s="1002"/>
      <c r="DRP73" s="1002"/>
      <c r="DRQ73" s="1002"/>
      <c r="DRR73" s="1002"/>
      <c r="DRS73" s="1002"/>
      <c r="DRT73" s="1002"/>
      <c r="DRU73" s="1002"/>
      <c r="DRV73" s="1002"/>
      <c r="DRW73" s="1002"/>
      <c r="DRX73" s="1002"/>
      <c r="DRY73" s="1002"/>
      <c r="DRZ73" s="1002"/>
      <c r="DSA73" s="1002"/>
      <c r="DSB73" s="1002"/>
      <c r="DSC73" s="1002"/>
      <c r="DSD73" s="1002"/>
      <c r="DSE73" s="1002"/>
      <c r="DSF73" s="1002"/>
      <c r="DSG73" s="1002"/>
      <c r="DSH73" s="1002"/>
      <c r="DSI73" s="1002"/>
      <c r="DSJ73" s="1002"/>
      <c r="DSK73" s="1002"/>
      <c r="DSL73" s="1002"/>
      <c r="DSM73" s="1002"/>
      <c r="DSN73" s="1002"/>
      <c r="DSO73" s="1002"/>
      <c r="DSP73" s="1002"/>
      <c r="DSQ73" s="1002"/>
      <c r="DSR73" s="1002"/>
      <c r="DSS73" s="1002"/>
      <c r="DST73" s="1002"/>
      <c r="DSU73" s="1002"/>
      <c r="DSV73" s="1002"/>
      <c r="DSW73" s="1002"/>
      <c r="DSX73" s="1002"/>
      <c r="DSY73" s="1002"/>
      <c r="DSZ73" s="1002"/>
      <c r="DTA73" s="1002"/>
      <c r="DTB73" s="1002"/>
      <c r="DTC73" s="1002"/>
      <c r="DTD73" s="1002"/>
      <c r="DTE73" s="1002"/>
      <c r="DTF73" s="1002"/>
      <c r="DTG73" s="1002"/>
      <c r="DTH73" s="1002"/>
      <c r="DTI73" s="1002"/>
      <c r="DTJ73" s="1002"/>
      <c r="DTK73" s="1002"/>
      <c r="DTL73" s="1002"/>
      <c r="DTM73" s="1002"/>
      <c r="DTN73" s="1002"/>
      <c r="DTO73" s="1002"/>
      <c r="DTP73" s="1002"/>
      <c r="DTQ73" s="1002"/>
      <c r="DTR73" s="1002"/>
      <c r="DTS73" s="1002"/>
      <c r="DTT73" s="1002"/>
      <c r="DTU73" s="1002"/>
      <c r="DTV73" s="1002"/>
      <c r="DTW73" s="1002"/>
      <c r="DTX73" s="1002"/>
      <c r="DTY73" s="1002"/>
      <c r="DTZ73" s="1002"/>
      <c r="DUA73" s="1002"/>
      <c r="DUB73" s="1002"/>
      <c r="DUC73" s="1002"/>
      <c r="DUD73" s="1002"/>
      <c r="DUE73" s="1002"/>
      <c r="DUF73" s="1002"/>
      <c r="DUG73" s="1002"/>
      <c r="DUH73" s="1002"/>
      <c r="DUI73" s="1002"/>
      <c r="DUJ73" s="1002"/>
      <c r="DUK73" s="1002"/>
      <c r="DUL73" s="1002"/>
      <c r="DUM73" s="1002"/>
      <c r="DUN73" s="1002"/>
      <c r="DUO73" s="1002"/>
      <c r="DUP73" s="1002"/>
      <c r="DUQ73" s="1002"/>
      <c r="DUR73" s="1002"/>
      <c r="DUS73" s="1002"/>
      <c r="DUT73" s="1002"/>
      <c r="DUU73" s="1002"/>
      <c r="DUV73" s="1002"/>
      <c r="DUW73" s="1002"/>
      <c r="DUX73" s="1002"/>
      <c r="DUY73" s="1002"/>
      <c r="DUZ73" s="1002"/>
      <c r="DVA73" s="1002"/>
      <c r="DVB73" s="1002"/>
      <c r="DVC73" s="1002"/>
      <c r="DVD73" s="1002"/>
      <c r="DVE73" s="1002"/>
      <c r="DVF73" s="1002"/>
      <c r="DVG73" s="1002"/>
      <c r="DVH73" s="1002"/>
      <c r="DVI73" s="1002"/>
      <c r="DVJ73" s="1002"/>
      <c r="DVK73" s="1002"/>
      <c r="DVL73" s="1002"/>
      <c r="DVM73" s="1002"/>
      <c r="DVN73" s="1002"/>
      <c r="DVO73" s="1002"/>
      <c r="DVP73" s="1002"/>
      <c r="DVQ73" s="1002"/>
      <c r="DVR73" s="1002"/>
      <c r="DVS73" s="1002"/>
      <c r="DVT73" s="1002"/>
      <c r="DVU73" s="1002"/>
      <c r="DVV73" s="1002"/>
      <c r="DVW73" s="1002"/>
      <c r="DVX73" s="1002"/>
      <c r="DVY73" s="1002"/>
      <c r="DVZ73" s="1002"/>
      <c r="DWA73" s="1002"/>
      <c r="DWB73" s="1002"/>
      <c r="DWC73" s="1002"/>
      <c r="DWD73" s="1002"/>
      <c r="DWE73" s="1002"/>
      <c r="DWF73" s="1002"/>
      <c r="DWG73" s="1002"/>
      <c r="DWH73" s="1002"/>
      <c r="DWI73" s="1002"/>
      <c r="DWJ73" s="1002"/>
      <c r="DWK73" s="1002"/>
      <c r="DWL73" s="1002"/>
      <c r="DWM73" s="1002"/>
      <c r="DWN73" s="1002"/>
      <c r="DWO73" s="1002"/>
      <c r="DWP73" s="1002"/>
      <c r="DWQ73" s="1002"/>
      <c r="DWR73" s="1002"/>
      <c r="DWS73" s="1002"/>
      <c r="DWT73" s="1002"/>
      <c r="DWU73" s="1002"/>
      <c r="DWV73" s="1002"/>
      <c r="DWW73" s="1002"/>
      <c r="DWX73" s="1002"/>
      <c r="DWY73" s="1002"/>
      <c r="DWZ73" s="1002"/>
      <c r="DXA73" s="1002"/>
      <c r="DXB73" s="1002"/>
      <c r="DXC73" s="1002"/>
      <c r="DXD73" s="1002"/>
      <c r="DXE73" s="1002"/>
      <c r="DXF73" s="1002"/>
      <c r="DXG73" s="1002"/>
      <c r="DXH73" s="1002"/>
      <c r="DXI73" s="1002"/>
      <c r="DXJ73" s="1002"/>
      <c r="DXK73" s="1002"/>
      <c r="DXL73" s="1002"/>
      <c r="DXM73" s="1002"/>
      <c r="DXN73" s="1002"/>
      <c r="DXO73" s="1002"/>
      <c r="DXP73" s="1002"/>
      <c r="DXQ73" s="1002"/>
      <c r="DXR73" s="1002"/>
      <c r="DXS73" s="1002"/>
      <c r="DXT73" s="1002"/>
      <c r="DXU73" s="1002"/>
      <c r="DXV73" s="1002"/>
      <c r="DXW73" s="1002"/>
      <c r="DXX73" s="1002"/>
      <c r="DXY73" s="1002"/>
      <c r="DXZ73" s="1002"/>
      <c r="DYA73" s="1002"/>
      <c r="DYB73" s="1002"/>
      <c r="DYC73" s="1002"/>
      <c r="DYD73" s="1002"/>
      <c r="DYE73" s="1002"/>
      <c r="DYF73" s="1002"/>
      <c r="DYG73" s="1002"/>
      <c r="DYH73" s="1002"/>
      <c r="DYI73" s="1002"/>
      <c r="DYJ73" s="1002"/>
      <c r="DYK73" s="1002"/>
      <c r="DYL73" s="1002"/>
      <c r="DYM73" s="1002"/>
      <c r="DYN73" s="1002"/>
      <c r="DYO73" s="1002"/>
      <c r="DYP73" s="1002"/>
      <c r="DYQ73" s="1002"/>
      <c r="DYR73" s="1002"/>
      <c r="DYS73" s="1002"/>
      <c r="DYT73" s="1002"/>
      <c r="DYU73" s="1002"/>
      <c r="DYV73" s="1002"/>
      <c r="DYW73" s="1002"/>
      <c r="DYX73" s="1002"/>
      <c r="DYY73" s="1002"/>
      <c r="DYZ73" s="1002"/>
      <c r="DZA73" s="1002"/>
      <c r="DZB73" s="1002"/>
      <c r="DZC73" s="1002"/>
      <c r="DZD73" s="1002"/>
      <c r="DZE73" s="1002"/>
      <c r="DZF73" s="1002"/>
      <c r="DZG73" s="1002"/>
      <c r="DZH73" s="1002"/>
      <c r="DZI73" s="1002"/>
      <c r="DZJ73" s="1002"/>
      <c r="DZK73" s="1002"/>
      <c r="DZL73" s="1002"/>
      <c r="DZM73" s="1002"/>
      <c r="DZN73" s="1002"/>
      <c r="DZO73" s="1002"/>
      <c r="DZP73" s="1002"/>
      <c r="DZQ73" s="1002"/>
      <c r="DZR73" s="1002"/>
      <c r="DZS73" s="1002"/>
      <c r="DZT73" s="1002"/>
      <c r="DZU73" s="1002"/>
      <c r="DZV73" s="1002"/>
      <c r="DZW73" s="1002"/>
      <c r="DZX73" s="1002"/>
      <c r="DZY73" s="1002"/>
      <c r="DZZ73" s="1002"/>
      <c r="EAA73" s="1002"/>
      <c r="EAB73" s="1002"/>
      <c r="EAC73" s="1002"/>
      <c r="EAD73" s="1002"/>
      <c r="EAE73" s="1002"/>
      <c r="EAF73" s="1002"/>
      <c r="EAG73" s="1002"/>
      <c r="EAH73" s="1002"/>
      <c r="EAI73" s="1002"/>
      <c r="EAJ73" s="1002"/>
      <c r="EAK73" s="1002"/>
      <c r="EAL73" s="1002"/>
      <c r="EAM73" s="1002"/>
      <c r="EAN73" s="1002"/>
      <c r="EAO73" s="1002"/>
      <c r="EAP73" s="1002"/>
      <c r="EAQ73" s="1002"/>
      <c r="EAR73" s="1002"/>
      <c r="EAS73" s="1002"/>
      <c r="EAT73" s="1002"/>
      <c r="EAU73" s="1002"/>
      <c r="EAV73" s="1002"/>
      <c r="EAW73" s="1002"/>
      <c r="EAX73" s="1002"/>
      <c r="EAY73" s="1002"/>
      <c r="EAZ73" s="1002"/>
      <c r="EBA73" s="1002"/>
      <c r="EBB73" s="1002"/>
      <c r="EBC73" s="1002"/>
      <c r="EBD73" s="1002"/>
      <c r="EBE73" s="1002"/>
      <c r="EBF73" s="1002"/>
      <c r="EBG73" s="1002"/>
      <c r="EBH73" s="1002"/>
      <c r="EBI73" s="1002"/>
      <c r="EBJ73" s="1002"/>
      <c r="EBK73" s="1002"/>
      <c r="EBL73" s="1002"/>
      <c r="EBM73" s="1002"/>
      <c r="EBN73" s="1002"/>
      <c r="EBO73" s="1002"/>
      <c r="EBP73" s="1002"/>
      <c r="EBQ73" s="1002"/>
      <c r="EBR73" s="1002"/>
      <c r="EBS73" s="1002"/>
      <c r="EBT73" s="1002"/>
      <c r="EBU73" s="1002"/>
      <c r="EBV73" s="1002"/>
      <c r="EBW73" s="1002"/>
      <c r="EBX73" s="1002"/>
      <c r="EBY73" s="1002"/>
      <c r="EBZ73" s="1002"/>
      <c r="ECA73" s="1002"/>
      <c r="ECB73" s="1002"/>
      <c r="ECC73" s="1002"/>
      <c r="ECD73" s="1002"/>
      <c r="ECE73" s="1002"/>
      <c r="ECF73" s="1002"/>
      <c r="ECG73" s="1002"/>
      <c r="ECH73" s="1002"/>
      <c r="ECI73" s="1002"/>
      <c r="ECJ73" s="1002"/>
      <c r="ECK73" s="1002"/>
      <c r="ECL73" s="1002"/>
      <c r="ECM73" s="1002"/>
      <c r="ECN73" s="1002"/>
      <c r="ECO73" s="1002"/>
      <c r="ECP73" s="1002"/>
      <c r="ECQ73" s="1002"/>
      <c r="ECR73" s="1002"/>
      <c r="ECS73" s="1002"/>
      <c r="ECT73" s="1002"/>
      <c r="ECU73" s="1002"/>
      <c r="ECV73" s="1002"/>
      <c r="ECW73" s="1002"/>
      <c r="ECX73" s="1002"/>
      <c r="ECY73" s="1002"/>
      <c r="ECZ73" s="1002"/>
      <c r="EDA73" s="1002"/>
      <c r="EDB73" s="1002"/>
      <c r="EDC73" s="1002"/>
      <c r="EDD73" s="1002"/>
      <c r="EDE73" s="1002"/>
      <c r="EDF73" s="1002"/>
      <c r="EDG73" s="1002"/>
      <c r="EDH73" s="1002"/>
      <c r="EDI73" s="1002"/>
      <c r="EDJ73" s="1002"/>
      <c r="EDK73" s="1002"/>
      <c r="EDL73" s="1002"/>
      <c r="EDM73" s="1002"/>
      <c r="EDN73" s="1002"/>
      <c r="EDO73" s="1002"/>
      <c r="EDP73" s="1002"/>
      <c r="EDQ73" s="1002"/>
      <c r="EDR73" s="1002"/>
      <c r="EDS73" s="1002"/>
      <c r="EDT73" s="1002"/>
      <c r="EDU73" s="1002"/>
      <c r="EDV73" s="1002"/>
      <c r="EDW73" s="1002"/>
      <c r="EDX73" s="1002"/>
      <c r="EDY73" s="1002"/>
      <c r="EDZ73" s="1002"/>
      <c r="EEA73" s="1002"/>
      <c r="EEB73" s="1002"/>
      <c r="EEC73" s="1002"/>
      <c r="EED73" s="1002"/>
      <c r="EEE73" s="1002"/>
      <c r="EEF73" s="1002"/>
      <c r="EEG73" s="1002"/>
      <c r="EEH73" s="1002"/>
      <c r="EEI73" s="1002"/>
      <c r="EEJ73" s="1002"/>
      <c r="EEK73" s="1002"/>
      <c r="EEL73" s="1002"/>
      <c r="EEM73" s="1002"/>
      <c r="EEN73" s="1002"/>
      <c r="EEO73" s="1002"/>
      <c r="EEP73" s="1002"/>
      <c r="EEQ73" s="1002"/>
      <c r="EER73" s="1002"/>
      <c r="EES73" s="1002"/>
      <c r="EET73" s="1002"/>
      <c r="EEU73" s="1002"/>
      <c r="EEV73" s="1002"/>
      <c r="EEW73" s="1002"/>
      <c r="EEX73" s="1002"/>
      <c r="EEY73" s="1002"/>
      <c r="EEZ73" s="1002"/>
      <c r="EFA73" s="1002"/>
      <c r="EFB73" s="1002"/>
      <c r="EFC73" s="1002"/>
      <c r="EFD73" s="1002"/>
      <c r="EFE73" s="1002"/>
      <c r="EFF73" s="1002"/>
      <c r="EFG73" s="1002"/>
      <c r="EFH73" s="1002"/>
      <c r="EFI73" s="1002"/>
      <c r="EFJ73" s="1002"/>
      <c r="EFK73" s="1002"/>
      <c r="EFL73" s="1002"/>
      <c r="EFM73" s="1002"/>
      <c r="EFN73" s="1002"/>
      <c r="EFO73" s="1002"/>
      <c r="EFP73" s="1002"/>
      <c r="EFQ73" s="1002"/>
      <c r="EFR73" s="1002"/>
      <c r="EFS73" s="1002"/>
      <c r="EFT73" s="1002"/>
      <c r="EFU73" s="1002"/>
      <c r="EFV73" s="1002"/>
      <c r="EFW73" s="1002"/>
      <c r="EFX73" s="1002"/>
      <c r="EFY73" s="1002"/>
      <c r="EFZ73" s="1002"/>
      <c r="EGA73" s="1002"/>
      <c r="EGB73" s="1002"/>
      <c r="EGC73" s="1002"/>
      <c r="EGD73" s="1002"/>
      <c r="EGE73" s="1002"/>
      <c r="EGF73" s="1002"/>
      <c r="EGG73" s="1002"/>
      <c r="EGH73" s="1002"/>
      <c r="EGI73" s="1002"/>
      <c r="EGJ73" s="1002"/>
      <c r="EGK73" s="1002"/>
      <c r="EGL73" s="1002"/>
      <c r="EGM73" s="1002"/>
      <c r="EGN73" s="1002"/>
      <c r="EGO73" s="1002"/>
      <c r="EGP73" s="1002"/>
      <c r="EGQ73" s="1002"/>
      <c r="EGR73" s="1002"/>
      <c r="EGS73" s="1002"/>
      <c r="EGT73" s="1002"/>
      <c r="EGU73" s="1002"/>
      <c r="EGV73" s="1002"/>
      <c r="EGW73" s="1002"/>
      <c r="EGX73" s="1002"/>
      <c r="EGY73" s="1002"/>
      <c r="EGZ73" s="1002"/>
      <c r="EHA73" s="1002"/>
      <c r="EHB73" s="1002"/>
      <c r="EHC73" s="1002"/>
      <c r="EHD73" s="1002"/>
      <c r="EHE73" s="1002"/>
      <c r="EHF73" s="1002"/>
      <c r="EHG73" s="1002"/>
      <c r="EHH73" s="1002"/>
      <c r="EHI73" s="1002"/>
      <c r="EHJ73" s="1002"/>
      <c r="EHK73" s="1002"/>
      <c r="EHL73" s="1002"/>
      <c r="EHM73" s="1002"/>
      <c r="EHN73" s="1002"/>
      <c r="EHO73" s="1002"/>
      <c r="EHP73" s="1002"/>
      <c r="EHQ73" s="1002"/>
      <c r="EHR73" s="1002"/>
      <c r="EHS73" s="1002"/>
      <c r="EHT73" s="1002"/>
      <c r="EHU73" s="1002"/>
      <c r="EHV73" s="1002"/>
      <c r="EHW73" s="1002"/>
      <c r="EHX73" s="1002"/>
      <c r="EHY73" s="1002"/>
      <c r="EHZ73" s="1002"/>
      <c r="EIA73" s="1002"/>
      <c r="EIB73" s="1002"/>
      <c r="EIC73" s="1002"/>
      <c r="EID73" s="1002"/>
      <c r="EIE73" s="1002"/>
      <c r="EIF73" s="1002"/>
      <c r="EIG73" s="1002"/>
      <c r="EIH73" s="1002"/>
      <c r="EII73" s="1002"/>
      <c r="EIJ73" s="1002"/>
      <c r="EIK73" s="1002"/>
      <c r="EIL73" s="1002"/>
      <c r="EIM73" s="1002"/>
      <c r="EIN73" s="1002"/>
      <c r="EIO73" s="1002"/>
      <c r="EIP73" s="1002"/>
      <c r="EIQ73" s="1002"/>
      <c r="EIR73" s="1002"/>
      <c r="EIS73" s="1002"/>
      <c r="EIT73" s="1002"/>
      <c r="EIU73" s="1002"/>
      <c r="EIV73" s="1002"/>
      <c r="EIW73" s="1002"/>
      <c r="EIX73" s="1002"/>
      <c r="EIY73" s="1002"/>
      <c r="EIZ73" s="1002"/>
      <c r="EJA73" s="1002"/>
      <c r="EJB73" s="1002"/>
      <c r="EJC73" s="1002"/>
      <c r="EJD73" s="1002"/>
      <c r="EJE73" s="1002"/>
      <c r="EJF73" s="1002"/>
      <c r="EJG73" s="1002"/>
      <c r="EJH73" s="1002"/>
      <c r="EJI73" s="1002"/>
      <c r="EJJ73" s="1002"/>
      <c r="EJK73" s="1002"/>
      <c r="EJL73" s="1002"/>
      <c r="EJM73" s="1002"/>
      <c r="EJN73" s="1002"/>
      <c r="EJO73" s="1002"/>
      <c r="EJP73" s="1002"/>
      <c r="EJQ73" s="1002"/>
      <c r="EJR73" s="1002"/>
      <c r="EJS73" s="1002"/>
      <c r="EJT73" s="1002"/>
      <c r="EJU73" s="1002"/>
      <c r="EJV73" s="1002"/>
      <c r="EJW73" s="1002"/>
      <c r="EJX73" s="1002"/>
      <c r="EJY73" s="1002"/>
      <c r="EJZ73" s="1002"/>
      <c r="EKA73" s="1002"/>
      <c r="EKB73" s="1002"/>
      <c r="EKC73" s="1002"/>
      <c r="EKD73" s="1002"/>
      <c r="EKE73" s="1002"/>
      <c r="EKF73" s="1002"/>
      <c r="EKG73" s="1002"/>
      <c r="EKH73" s="1002"/>
      <c r="EKI73" s="1002"/>
      <c r="EKJ73" s="1002"/>
      <c r="EKK73" s="1002"/>
      <c r="EKL73" s="1002"/>
      <c r="EKM73" s="1002"/>
      <c r="EKN73" s="1002"/>
      <c r="EKO73" s="1002"/>
      <c r="EKP73" s="1002"/>
      <c r="EKQ73" s="1002"/>
      <c r="EKR73" s="1002"/>
      <c r="EKS73" s="1002"/>
      <c r="EKT73" s="1002"/>
      <c r="EKU73" s="1002"/>
      <c r="EKV73" s="1002"/>
      <c r="EKW73" s="1002"/>
      <c r="EKX73" s="1002"/>
      <c r="EKY73" s="1002"/>
      <c r="EKZ73" s="1002"/>
      <c r="ELA73" s="1002"/>
      <c r="ELB73" s="1002"/>
      <c r="ELC73" s="1002"/>
      <c r="ELD73" s="1002"/>
      <c r="ELE73" s="1002"/>
      <c r="ELF73" s="1002"/>
      <c r="ELG73" s="1002"/>
      <c r="ELH73" s="1002"/>
      <c r="ELI73" s="1002"/>
      <c r="ELJ73" s="1002"/>
      <c r="ELK73" s="1002"/>
      <c r="ELL73" s="1002"/>
      <c r="ELM73" s="1002"/>
      <c r="ELN73" s="1002"/>
      <c r="ELO73" s="1002"/>
      <c r="ELP73" s="1002"/>
      <c r="ELQ73" s="1002"/>
      <c r="ELR73" s="1002"/>
      <c r="ELS73" s="1002"/>
      <c r="ELT73" s="1002"/>
      <c r="ELU73" s="1002"/>
      <c r="ELV73" s="1002"/>
      <c r="ELW73" s="1002"/>
      <c r="ELX73" s="1002"/>
      <c r="ELY73" s="1002"/>
      <c r="ELZ73" s="1002"/>
      <c r="EMA73" s="1002"/>
      <c r="EMB73" s="1002"/>
      <c r="EMC73" s="1002"/>
      <c r="EMD73" s="1002"/>
      <c r="EME73" s="1002"/>
      <c r="EMF73" s="1002"/>
      <c r="EMG73" s="1002"/>
      <c r="EMH73" s="1002"/>
      <c r="EMI73" s="1002"/>
      <c r="EMJ73" s="1002"/>
      <c r="EMK73" s="1002"/>
      <c r="EML73" s="1002"/>
      <c r="EMM73" s="1002"/>
      <c r="EMN73" s="1002"/>
      <c r="EMO73" s="1002"/>
      <c r="EMP73" s="1002"/>
      <c r="EMQ73" s="1002"/>
      <c r="EMR73" s="1002"/>
      <c r="EMS73" s="1002"/>
      <c r="EMT73" s="1002"/>
      <c r="EMU73" s="1002"/>
      <c r="EMV73" s="1002"/>
      <c r="EMW73" s="1002"/>
      <c r="EMX73" s="1002"/>
      <c r="EMY73" s="1002"/>
      <c r="EMZ73" s="1002"/>
      <c r="ENA73" s="1002"/>
      <c r="ENB73" s="1002"/>
      <c r="ENC73" s="1002"/>
      <c r="END73" s="1002"/>
      <c r="ENE73" s="1002"/>
      <c r="ENF73" s="1002"/>
      <c r="ENG73" s="1002"/>
      <c r="ENH73" s="1002"/>
      <c r="ENI73" s="1002"/>
      <c r="ENJ73" s="1002"/>
      <c r="ENK73" s="1002"/>
      <c r="ENL73" s="1002"/>
      <c r="ENM73" s="1002"/>
      <c r="ENN73" s="1002"/>
      <c r="ENO73" s="1002"/>
      <c r="ENP73" s="1002"/>
      <c r="ENQ73" s="1002"/>
      <c r="ENR73" s="1002"/>
      <c r="ENS73" s="1002"/>
      <c r="ENT73" s="1002"/>
      <c r="ENU73" s="1002"/>
      <c r="ENV73" s="1002"/>
      <c r="ENW73" s="1002"/>
      <c r="ENX73" s="1002"/>
      <c r="ENY73" s="1002"/>
      <c r="ENZ73" s="1002"/>
      <c r="EOA73" s="1002"/>
      <c r="EOB73" s="1002"/>
      <c r="EOC73" s="1002"/>
      <c r="EOD73" s="1002"/>
      <c r="EOE73" s="1002"/>
      <c r="EOF73" s="1002"/>
      <c r="EOG73" s="1002"/>
      <c r="EOH73" s="1002"/>
      <c r="EOI73" s="1002"/>
      <c r="EOJ73" s="1002"/>
      <c r="EOK73" s="1002"/>
      <c r="EOL73" s="1002"/>
      <c r="EOM73" s="1002"/>
      <c r="EON73" s="1002"/>
      <c r="EOO73" s="1002"/>
      <c r="EOP73" s="1002"/>
      <c r="EOQ73" s="1002"/>
      <c r="EOR73" s="1002"/>
      <c r="EOS73" s="1002"/>
      <c r="EOT73" s="1002"/>
      <c r="EOU73" s="1002"/>
      <c r="EOV73" s="1002"/>
      <c r="EOW73" s="1002"/>
      <c r="EOX73" s="1002"/>
      <c r="EOY73" s="1002"/>
      <c r="EOZ73" s="1002"/>
      <c r="EPA73" s="1002"/>
      <c r="EPB73" s="1002"/>
      <c r="EPC73" s="1002"/>
      <c r="EPD73" s="1002"/>
      <c r="EPE73" s="1002"/>
      <c r="EPF73" s="1002"/>
      <c r="EPG73" s="1002"/>
      <c r="EPH73" s="1002"/>
      <c r="EPI73" s="1002"/>
      <c r="EPJ73" s="1002"/>
      <c r="EPK73" s="1002"/>
      <c r="EPL73" s="1002"/>
      <c r="EPM73" s="1002"/>
      <c r="EPN73" s="1002"/>
      <c r="EPO73" s="1002"/>
      <c r="EPP73" s="1002"/>
      <c r="EPQ73" s="1002"/>
      <c r="EPR73" s="1002"/>
      <c r="EPS73" s="1002"/>
      <c r="EPT73" s="1002"/>
      <c r="EPU73" s="1002"/>
      <c r="EPV73" s="1002"/>
      <c r="EPW73" s="1002"/>
      <c r="EPX73" s="1002"/>
      <c r="EPY73" s="1002"/>
      <c r="EPZ73" s="1002"/>
      <c r="EQA73" s="1002"/>
      <c r="EQB73" s="1002"/>
      <c r="EQC73" s="1002"/>
      <c r="EQD73" s="1002"/>
      <c r="EQE73" s="1002"/>
      <c r="EQF73" s="1002"/>
      <c r="EQG73" s="1002"/>
      <c r="EQH73" s="1002"/>
      <c r="EQI73" s="1002"/>
      <c r="EQJ73" s="1002"/>
      <c r="EQK73" s="1002"/>
      <c r="EQL73" s="1002"/>
      <c r="EQM73" s="1002"/>
      <c r="EQN73" s="1002"/>
      <c r="EQO73" s="1002"/>
      <c r="EQP73" s="1002"/>
      <c r="EQQ73" s="1002"/>
      <c r="EQR73" s="1002"/>
      <c r="EQS73" s="1002"/>
      <c r="EQT73" s="1002"/>
      <c r="EQU73" s="1002"/>
      <c r="EQV73" s="1002"/>
      <c r="EQW73" s="1002"/>
      <c r="EQX73" s="1002"/>
      <c r="EQY73" s="1002"/>
      <c r="EQZ73" s="1002"/>
      <c r="ERA73" s="1002"/>
      <c r="ERB73" s="1002"/>
      <c r="ERC73" s="1002"/>
      <c r="ERD73" s="1002"/>
      <c r="ERE73" s="1002"/>
      <c r="ERF73" s="1002"/>
      <c r="ERG73" s="1002"/>
      <c r="ERH73" s="1002"/>
      <c r="ERI73" s="1002"/>
      <c r="ERJ73" s="1002"/>
      <c r="ERK73" s="1002"/>
      <c r="ERL73" s="1002"/>
      <c r="ERM73" s="1002"/>
      <c r="ERN73" s="1002"/>
      <c r="ERO73" s="1002"/>
      <c r="ERP73" s="1002"/>
      <c r="ERQ73" s="1002"/>
      <c r="ERR73" s="1002"/>
      <c r="ERS73" s="1002"/>
      <c r="ERT73" s="1002"/>
      <c r="ERU73" s="1002"/>
      <c r="ERV73" s="1002"/>
      <c r="ERW73" s="1002"/>
      <c r="ERX73" s="1002"/>
      <c r="ERY73" s="1002"/>
      <c r="ERZ73" s="1002"/>
      <c r="ESA73" s="1002"/>
      <c r="ESB73" s="1002"/>
      <c r="ESC73" s="1002"/>
      <c r="ESD73" s="1002"/>
      <c r="ESE73" s="1002"/>
      <c r="ESF73" s="1002"/>
      <c r="ESG73" s="1002"/>
      <c r="ESH73" s="1002"/>
      <c r="ESI73" s="1002"/>
      <c r="ESJ73" s="1002"/>
      <c r="ESK73" s="1002"/>
      <c r="ESL73" s="1002"/>
      <c r="ESM73" s="1002"/>
      <c r="ESN73" s="1002"/>
      <c r="ESO73" s="1002"/>
      <c r="ESP73" s="1002"/>
      <c r="ESQ73" s="1002"/>
      <c r="ESR73" s="1002"/>
      <c r="ESS73" s="1002"/>
      <c r="EST73" s="1002"/>
      <c r="ESU73" s="1002"/>
      <c r="ESV73" s="1002"/>
      <c r="ESW73" s="1002"/>
      <c r="ESX73" s="1002"/>
      <c r="ESY73" s="1002"/>
      <c r="ESZ73" s="1002"/>
      <c r="ETA73" s="1002"/>
      <c r="ETB73" s="1002"/>
      <c r="ETC73" s="1002"/>
      <c r="ETD73" s="1002"/>
      <c r="ETE73" s="1002"/>
      <c r="ETF73" s="1002"/>
      <c r="ETG73" s="1002"/>
      <c r="ETH73" s="1002"/>
      <c r="ETI73" s="1002"/>
      <c r="ETJ73" s="1002"/>
      <c r="ETK73" s="1002"/>
      <c r="ETL73" s="1002"/>
      <c r="ETM73" s="1002"/>
      <c r="ETN73" s="1002"/>
      <c r="ETO73" s="1002"/>
      <c r="ETP73" s="1002"/>
      <c r="ETQ73" s="1002"/>
      <c r="ETR73" s="1002"/>
      <c r="ETS73" s="1002"/>
      <c r="ETT73" s="1002"/>
      <c r="ETU73" s="1002"/>
      <c r="ETV73" s="1002"/>
      <c r="ETW73" s="1002"/>
      <c r="ETX73" s="1002"/>
      <c r="ETY73" s="1002"/>
      <c r="ETZ73" s="1002"/>
      <c r="EUA73" s="1002"/>
      <c r="EUB73" s="1002"/>
      <c r="EUC73" s="1002"/>
      <c r="EUD73" s="1002"/>
      <c r="EUE73" s="1002"/>
      <c r="EUF73" s="1002"/>
      <c r="EUG73" s="1002"/>
      <c r="EUH73" s="1002"/>
      <c r="EUI73" s="1002"/>
      <c r="EUJ73" s="1002"/>
      <c r="EUK73" s="1002"/>
      <c r="EUL73" s="1002"/>
      <c r="EUM73" s="1002"/>
      <c r="EUN73" s="1002"/>
      <c r="EUO73" s="1002"/>
      <c r="EUP73" s="1002"/>
      <c r="EUQ73" s="1002"/>
      <c r="EUR73" s="1002"/>
      <c r="EUS73" s="1002"/>
      <c r="EUT73" s="1002"/>
      <c r="EUU73" s="1002"/>
      <c r="EUV73" s="1002"/>
      <c r="EUW73" s="1002"/>
      <c r="EUX73" s="1002"/>
      <c r="EUY73" s="1002"/>
      <c r="EUZ73" s="1002"/>
      <c r="EVA73" s="1002"/>
      <c r="EVB73" s="1002"/>
      <c r="EVC73" s="1002"/>
      <c r="EVD73" s="1002"/>
      <c r="EVE73" s="1002"/>
      <c r="EVF73" s="1002"/>
      <c r="EVG73" s="1002"/>
      <c r="EVH73" s="1002"/>
      <c r="EVI73" s="1002"/>
      <c r="EVJ73" s="1002"/>
      <c r="EVK73" s="1002"/>
      <c r="EVL73" s="1002"/>
      <c r="EVM73" s="1002"/>
      <c r="EVN73" s="1002"/>
      <c r="EVO73" s="1002"/>
      <c r="EVP73" s="1002"/>
      <c r="EVQ73" s="1002"/>
      <c r="EVR73" s="1002"/>
      <c r="EVS73" s="1002"/>
      <c r="EVT73" s="1002"/>
      <c r="EVU73" s="1002"/>
      <c r="EVV73" s="1002"/>
      <c r="EVW73" s="1002"/>
      <c r="EVX73" s="1002"/>
      <c r="EVY73" s="1002"/>
      <c r="EVZ73" s="1002"/>
      <c r="EWA73" s="1002"/>
      <c r="EWB73" s="1002"/>
      <c r="EWC73" s="1002"/>
      <c r="EWD73" s="1002"/>
      <c r="EWE73" s="1002"/>
      <c r="EWF73" s="1002"/>
      <c r="EWG73" s="1002"/>
      <c r="EWH73" s="1002"/>
      <c r="EWI73" s="1002"/>
      <c r="EWJ73" s="1002"/>
      <c r="EWK73" s="1002"/>
      <c r="EWL73" s="1002"/>
      <c r="EWM73" s="1002"/>
      <c r="EWN73" s="1002"/>
      <c r="EWO73" s="1002"/>
      <c r="EWP73" s="1002"/>
      <c r="EWQ73" s="1002"/>
      <c r="EWR73" s="1002"/>
      <c r="EWS73" s="1002"/>
      <c r="EWT73" s="1002"/>
      <c r="EWU73" s="1002"/>
      <c r="EWV73" s="1002"/>
      <c r="EWW73" s="1002"/>
      <c r="EWX73" s="1002"/>
      <c r="EWY73" s="1002"/>
      <c r="EWZ73" s="1002"/>
      <c r="EXA73" s="1002"/>
      <c r="EXB73" s="1002"/>
      <c r="EXC73" s="1002"/>
      <c r="EXD73" s="1002"/>
      <c r="EXE73" s="1002"/>
      <c r="EXF73" s="1002"/>
      <c r="EXG73" s="1002"/>
      <c r="EXH73" s="1002"/>
      <c r="EXI73" s="1002"/>
      <c r="EXJ73" s="1002"/>
      <c r="EXK73" s="1002"/>
      <c r="EXL73" s="1002"/>
      <c r="EXM73" s="1002"/>
      <c r="EXN73" s="1002"/>
      <c r="EXO73" s="1002"/>
      <c r="EXP73" s="1002"/>
      <c r="EXQ73" s="1002"/>
      <c r="EXR73" s="1002"/>
      <c r="EXS73" s="1002"/>
      <c r="EXT73" s="1002"/>
      <c r="EXU73" s="1002"/>
      <c r="EXV73" s="1002"/>
      <c r="EXW73" s="1002"/>
      <c r="EXX73" s="1002"/>
      <c r="EXY73" s="1002"/>
      <c r="EXZ73" s="1002"/>
      <c r="EYA73" s="1002"/>
      <c r="EYB73" s="1002"/>
      <c r="EYC73" s="1002"/>
      <c r="EYD73" s="1002"/>
      <c r="EYE73" s="1002"/>
      <c r="EYF73" s="1002"/>
      <c r="EYG73" s="1002"/>
      <c r="EYH73" s="1002"/>
      <c r="EYI73" s="1002"/>
      <c r="EYJ73" s="1002"/>
      <c r="EYK73" s="1002"/>
      <c r="EYL73" s="1002"/>
      <c r="EYM73" s="1002"/>
      <c r="EYN73" s="1002"/>
      <c r="EYO73" s="1002"/>
      <c r="EYP73" s="1002"/>
      <c r="EYQ73" s="1002"/>
      <c r="EYR73" s="1002"/>
      <c r="EYS73" s="1002"/>
      <c r="EYT73" s="1002"/>
      <c r="EYU73" s="1002"/>
      <c r="EYV73" s="1002"/>
      <c r="EYW73" s="1002"/>
      <c r="EYX73" s="1002"/>
      <c r="EYY73" s="1002"/>
      <c r="EYZ73" s="1002"/>
      <c r="EZA73" s="1002"/>
      <c r="EZB73" s="1002"/>
      <c r="EZC73" s="1002"/>
      <c r="EZD73" s="1002"/>
      <c r="EZE73" s="1002"/>
      <c r="EZF73" s="1002"/>
      <c r="EZG73" s="1002"/>
      <c r="EZH73" s="1002"/>
      <c r="EZI73" s="1002"/>
      <c r="EZJ73" s="1002"/>
      <c r="EZK73" s="1002"/>
      <c r="EZL73" s="1002"/>
      <c r="EZM73" s="1002"/>
      <c r="EZN73" s="1002"/>
      <c r="EZO73" s="1002"/>
      <c r="EZP73" s="1002"/>
      <c r="EZQ73" s="1002"/>
      <c r="EZR73" s="1002"/>
      <c r="EZS73" s="1002"/>
      <c r="EZT73" s="1002"/>
      <c r="EZU73" s="1002"/>
      <c r="EZV73" s="1002"/>
      <c r="EZW73" s="1002"/>
      <c r="EZX73" s="1002"/>
      <c r="EZY73" s="1002"/>
      <c r="EZZ73" s="1002"/>
      <c r="FAA73" s="1002"/>
      <c r="FAB73" s="1002"/>
      <c r="FAC73" s="1002"/>
      <c r="FAD73" s="1002"/>
      <c r="FAE73" s="1002"/>
      <c r="FAF73" s="1002"/>
      <c r="FAG73" s="1002"/>
      <c r="FAH73" s="1002"/>
      <c r="FAI73" s="1002"/>
      <c r="FAJ73" s="1002"/>
      <c r="FAK73" s="1002"/>
      <c r="FAL73" s="1002"/>
      <c r="FAM73" s="1002"/>
      <c r="FAN73" s="1002"/>
      <c r="FAO73" s="1002"/>
      <c r="FAP73" s="1002"/>
      <c r="FAQ73" s="1002"/>
      <c r="FAR73" s="1002"/>
      <c r="FAS73" s="1002"/>
      <c r="FAT73" s="1002"/>
      <c r="FAU73" s="1002"/>
      <c r="FAV73" s="1002"/>
      <c r="FAW73" s="1002"/>
      <c r="FAX73" s="1002"/>
      <c r="FAY73" s="1002"/>
      <c r="FAZ73" s="1002"/>
      <c r="FBA73" s="1002"/>
      <c r="FBB73" s="1002"/>
      <c r="FBC73" s="1002"/>
      <c r="FBD73" s="1002"/>
      <c r="FBE73" s="1002"/>
      <c r="FBF73" s="1002"/>
      <c r="FBG73" s="1002"/>
      <c r="FBH73" s="1002"/>
      <c r="FBI73" s="1002"/>
      <c r="FBJ73" s="1002"/>
      <c r="FBK73" s="1002"/>
      <c r="FBL73" s="1002"/>
      <c r="FBM73" s="1002"/>
      <c r="FBN73" s="1002"/>
      <c r="FBO73" s="1002"/>
      <c r="FBP73" s="1002"/>
      <c r="FBQ73" s="1002"/>
      <c r="FBR73" s="1002"/>
      <c r="FBS73" s="1002"/>
      <c r="FBT73" s="1002"/>
      <c r="FBU73" s="1002"/>
      <c r="FBV73" s="1002"/>
      <c r="FBW73" s="1002"/>
      <c r="FBX73" s="1002"/>
      <c r="FBY73" s="1002"/>
      <c r="FBZ73" s="1002"/>
      <c r="FCA73" s="1002"/>
      <c r="FCB73" s="1002"/>
      <c r="FCC73" s="1002"/>
      <c r="FCD73" s="1002"/>
      <c r="FCE73" s="1002"/>
      <c r="FCF73" s="1002"/>
      <c r="FCG73" s="1002"/>
      <c r="FCH73" s="1002"/>
      <c r="FCI73" s="1002"/>
      <c r="FCJ73" s="1002"/>
      <c r="FCK73" s="1002"/>
      <c r="FCL73" s="1002"/>
      <c r="FCM73" s="1002"/>
      <c r="FCN73" s="1002"/>
      <c r="FCO73" s="1002"/>
      <c r="FCP73" s="1002"/>
      <c r="FCQ73" s="1002"/>
      <c r="FCR73" s="1002"/>
      <c r="FCS73" s="1002"/>
      <c r="FCT73" s="1002"/>
      <c r="FCU73" s="1002"/>
      <c r="FCV73" s="1002"/>
      <c r="FCW73" s="1002"/>
      <c r="FCX73" s="1002"/>
      <c r="FCY73" s="1002"/>
      <c r="FCZ73" s="1002"/>
      <c r="FDA73" s="1002"/>
      <c r="FDB73" s="1002"/>
      <c r="FDC73" s="1002"/>
      <c r="FDD73" s="1002"/>
      <c r="FDE73" s="1002"/>
      <c r="FDF73" s="1002"/>
      <c r="FDG73" s="1002"/>
      <c r="FDH73" s="1002"/>
      <c r="FDI73" s="1002"/>
      <c r="FDJ73" s="1002"/>
      <c r="FDK73" s="1002"/>
      <c r="FDL73" s="1002"/>
      <c r="FDM73" s="1002"/>
      <c r="FDN73" s="1002"/>
      <c r="FDO73" s="1002"/>
      <c r="FDP73" s="1002"/>
      <c r="FDQ73" s="1002"/>
      <c r="FDR73" s="1002"/>
      <c r="FDS73" s="1002"/>
      <c r="FDT73" s="1002"/>
      <c r="FDU73" s="1002"/>
      <c r="FDV73" s="1002"/>
      <c r="FDW73" s="1002"/>
      <c r="FDX73" s="1002"/>
      <c r="FDY73" s="1002"/>
      <c r="FDZ73" s="1002"/>
      <c r="FEA73" s="1002"/>
      <c r="FEB73" s="1002"/>
      <c r="FEC73" s="1002"/>
      <c r="FED73" s="1002"/>
      <c r="FEE73" s="1002"/>
      <c r="FEF73" s="1002"/>
      <c r="FEG73" s="1002"/>
      <c r="FEH73" s="1002"/>
      <c r="FEI73" s="1002"/>
      <c r="FEJ73" s="1002"/>
      <c r="FEK73" s="1002"/>
      <c r="FEL73" s="1002"/>
      <c r="FEM73" s="1002"/>
      <c r="FEN73" s="1002"/>
      <c r="FEO73" s="1002"/>
      <c r="FEP73" s="1002"/>
      <c r="FEQ73" s="1002"/>
      <c r="FER73" s="1002"/>
      <c r="FES73" s="1002"/>
      <c r="FET73" s="1002"/>
      <c r="FEU73" s="1002"/>
      <c r="FEV73" s="1002"/>
      <c r="FEW73" s="1002"/>
      <c r="FEX73" s="1002"/>
      <c r="FEY73" s="1002"/>
      <c r="FEZ73" s="1002"/>
      <c r="FFA73" s="1002"/>
      <c r="FFB73" s="1002"/>
      <c r="FFC73" s="1002"/>
      <c r="FFD73" s="1002"/>
      <c r="FFE73" s="1002"/>
      <c r="FFF73" s="1002"/>
      <c r="FFG73" s="1002"/>
      <c r="FFH73" s="1002"/>
      <c r="FFI73" s="1002"/>
      <c r="FFJ73" s="1002"/>
      <c r="FFK73" s="1002"/>
      <c r="FFL73" s="1002"/>
      <c r="FFM73" s="1002"/>
      <c r="FFN73" s="1002"/>
      <c r="FFO73" s="1002"/>
      <c r="FFP73" s="1002"/>
      <c r="FFQ73" s="1002"/>
      <c r="FFR73" s="1002"/>
      <c r="FFS73" s="1002"/>
      <c r="FFT73" s="1002"/>
      <c r="FFU73" s="1002"/>
      <c r="FFV73" s="1002"/>
      <c r="FFW73" s="1002"/>
      <c r="FFX73" s="1002"/>
      <c r="FFY73" s="1002"/>
      <c r="FFZ73" s="1002"/>
      <c r="FGA73" s="1002"/>
      <c r="FGB73" s="1002"/>
      <c r="FGC73" s="1002"/>
      <c r="FGD73" s="1002"/>
      <c r="FGE73" s="1002"/>
      <c r="FGF73" s="1002"/>
      <c r="FGG73" s="1002"/>
      <c r="FGH73" s="1002"/>
      <c r="FGI73" s="1002"/>
      <c r="FGJ73" s="1002"/>
      <c r="FGK73" s="1002"/>
      <c r="FGL73" s="1002"/>
      <c r="FGM73" s="1002"/>
      <c r="FGN73" s="1002"/>
      <c r="FGO73" s="1002"/>
      <c r="FGP73" s="1002"/>
      <c r="FGQ73" s="1002"/>
      <c r="FGR73" s="1002"/>
      <c r="FGS73" s="1002"/>
      <c r="FGT73" s="1002"/>
      <c r="FGU73" s="1002"/>
      <c r="FGV73" s="1002"/>
      <c r="FGW73" s="1002"/>
      <c r="FGX73" s="1002"/>
      <c r="FGY73" s="1002"/>
      <c r="FGZ73" s="1002"/>
      <c r="FHA73" s="1002"/>
      <c r="FHB73" s="1002"/>
      <c r="FHC73" s="1002"/>
      <c r="FHD73" s="1002"/>
      <c r="FHE73" s="1002"/>
      <c r="FHF73" s="1002"/>
      <c r="FHG73" s="1002"/>
      <c r="FHH73" s="1002"/>
      <c r="FHI73" s="1002"/>
      <c r="FHJ73" s="1002"/>
      <c r="FHK73" s="1002"/>
      <c r="FHL73" s="1002"/>
      <c r="FHM73" s="1002"/>
      <c r="FHN73" s="1002"/>
      <c r="FHO73" s="1002"/>
      <c r="FHP73" s="1002"/>
      <c r="FHQ73" s="1002"/>
      <c r="FHR73" s="1002"/>
      <c r="FHS73" s="1002"/>
      <c r="FHT73" s="1002"/>
      <c r="FHU73" s="1002"/>
      <c r="FHV73" s="1002"/>
      <c r="FHW73" s="1002"/>
      <c r="FHX73" s="1002"/>
      <c r="FHY73" s="1002"/>
      <c r="FHZ73" s="1002"/>
      <c r="FIA73" s="1002"/>
      <c r="FIB73" s="1002"/>
      <c r="FIC73" s="1002"/>
      <c r="FID73" s="1002"/>
      <c r="FIE73" s="1002"/>
      <c r="FIF73" s="1002"/>
      <c r="FIG73" s="1002"/>
      <c r="FIH73" s="1002"/>
      <c r="FII73" s="1002"/>
      <c r="FIJ73" s="1002"/>
      <c r="FIK73" s="1002"/>
      <c r="FIL73" s="1002"/>
      <c r="FIM73" s="1002"/>
      <c r="FIN73" s="1002"/>
      <c r="FIO73" s="1002"/>
      <c r="FIP73" s="1002"/>
      <c r="FIQ73" s="1002"/>
      <c r="FIR73" s="1002"/>
      <c r="FIS73" s="1002"/>
      <c r="FIT73" s="1002"/>
      <c r="FIU73" s="1002"/>
      <c r="FIV73" s="1002"/>
      <c r="FIW73" s="1002"/>
      <c r="FIX73" s="1002"/>
      <c r="FIY73" s="1002"/>
      <c r="FIZ73" s="1002"/>
      <c r="FJA73" s="1002"/>
      <c r="FJB73" s="1002"/>
      <c r="FJC73" s="1002"/>
      <c r="FJD73" s="1002"/>
      <c r="FJE73" s="1002"/>
      <c r="FJF73" s="1002"/>
      <c r="FJG73" s="1002"/>
      <c r="FJH73" s="1002"/>
      <c r="FJI73" s="1002"/>
      <c r="FJJ73" s="1002"/>
      <c r="FJK73" s="1002"/>
      <c r="FJL73" s="1002"/>
      <c r="FJM73" s="1002"/>
      <c r="FJN73" s="1002"/>
      <c r="FJO73" s="1002"/>
      <c r="FJP73" s="1002"/>
      <c r="FJQ73" s="1002"/>
      <c r="FJR73" s="1002"/>
      <c r="FJS73" s="1002"/>
      <c r="FJT73" s="1002"/>
      <c r="FJU73" s="1002"/>
      <c r="FJV73" s="1002"/>
      <c r="FJW73" s="1002"/>
      <c r="FJX73" s="1002"/>
      <c r="FJY73" s="1002"/>
      <c r="FJZ73" s="1002"/>
      <c r="FKA73" s="1002"/>
      <c r="FKB73" s="1002"/>
      <c r="FKC73" s="1002"/>
      <c r="FKD73" s="1002"/>
      <c r="FKE73" s="1002"/>
      <c r="FKF73" s="1002"/>
      <c r="FKG73" s="1002"/>
      <c r="FKH73" s="1002"/>
      <c r="FKI73" s="1002"/>
      <c r="FKJ73" s="1002"/>
      <c r="FKK73" s="1002"/>
      <c r="FKL73" s="1002"/>
      <c r="FKM73" s="1002"/>
      <c r="FKN73" s="1002"/>
      <c r="FKO73" s="1002"/>
      <c r="FKP73" s="1002"/>
      <c r="FKQ73" s="1002"/>
      <c r="FKR73" s="1002"/>
      <c r="FKS73" s="1002"/>
      <c r="FKT73" s="1002"/>
      <c r="FKU73" s="1002"/>
      <c r="FKV73" s="1002"/>
      <c r="FKW73" s="1002"/>
      <c r="FKX73" s="1002"/>
      <c r="FKY73" s="1002"/>
      <c r="FKZ73" s="1002"/>
      <c r="FLA73" s="1002"/>
      <c r="FLB73" s="1002"/>
      <c r="FLC73" s="1002"/>
      <c r="FLD73" s="1002"/>
      <c r="FLE73" s="1002"/>
      <c r="FLF73" s="1002"/>
      <c r="FLG73" s="1002"/>
      <c r="FLH73" s="1002"/>
      <c r="FLI73" s="1002"/>
      <c r="FLJ73" s="1002"/>
      <c r="FLK73" s="1002"/>
      <c r="FLL73" s="1002"/>
      <c r="FLM73" s="1002"/>
      <c r="FLN73" s="1002"/>
      <c r="FLO73" s="1002"/>
      <c r="FLP73" s="1002"/>
      <c r="FLQ73" s="1002"/>
      <c r="FLR73" s="1002"/>
      <c r="FLS73" s="1002"/>
      <c r="FLT73" s="1002"/>
      <c r="FLU73" s="1002"/>
      <c r="FLV73" s="1002"/>
      <c r="FLW73" s="1002"/>
      <c r="FLX73" s="1002"/>
      <c r="FLY73" s="1002"/>
      <c r="FLZ73" s="1002"/>
      <c r="FMA73" s="1002"/>
      <c r="FMB73" s="1002"/>
      <c r="FMC73" s="1002"/>
      <c r="FMD73" s="1002"/>
      <c r="FME73" s="1002"/>
      <c r="FMF73" s="1002"/>
      <c r="FMG73" s="1002"/>
      <c r="FMH73" s="1002"/>
      <c r="FMI73" s="1002"/>
      <c r="FMJ73" s="1002"/>
      <c r="FMK73" s="1002"/>
      <c r="FML73" s="1002"/>
      <c r="FMM73" s="1002"/>
      <c r="FMN73" s="1002"/>
      <c r="FMO73" s="1002"/>
      <c r="FMP73" s="1002"/>
      <c r="FMQ73" s="1002"/>
      <c r="FMR73" s="1002"/>
      <c r="FMS73" s="1002"/>
      <c r="FMT73" s="1002"/>
      <c r="FMU73" s="1002"/>
      <c r="FMV73" s="1002"/>
      <c r="FMW73" s="1002"/>
      <c r="FMX73" s="1002"/>
      <c r="FMY73" s="1002"/>
      <c r="FMZ73" s="1002"/>
      <c r="FNA73" s="1002"/>
      <c r="FNB73" s="1002"/>
      <c r="FNC73" s="1002"/>
      <c r="FND73" s="1002"/>
      <c r="FNE73" s="1002"/>
      <c r="FNF73" s="1002"/>
      <c r="FNG73" s="1002"/>
      <c r="FNH73" s="1002"/>
      <c r="FNI73" s="1002"/>
      <c r="FNJ73" s="1002"/>
      <c r="FNK73" s="1002"/>
      <c r="FNL73" s="1002"/>
      <c r="FNM73" s="1002"/>
      <c r="FNN73" s="1002"/>
      <c r="FNO73" s="1002"/>
      <c r="FNP73" s="1002"/>
      <c r="FNQ73" s="1002"/>
      <c r="FNR73" s="1002"/>
      <c r="FNS73" s="1002"/>
      <c r="FNT73" s="1002"/>
      <c r="FNU73" s="1002"/>
      <c r="FNV73" s="1002"/>
      <c r="FNW73" s="1002"/>
      <c r="FNX73" s="1002"/>
      <c r="FNY73" s="1002"/>
      <c r="FNZ73" s="1002"/>
      <c r="FOA73" s="1002"/>
      <c r="FOB73" s="1002"/>
      <c r="FOC73" s="1002"/>
      <c r="FOD73" s="1002"/>
      <c r="FOE73" s="1002"/>
      <c r="FOF73" s="1002"/>
      <c r="FOG73" s="1002"/>
      <c r="FOH73" s="1002"/>
      <c r="FOI73" s="1002"/>
      <c r="FOJ73" s="1002"/>
      <c r="FOK73" s="1002"/>
      <c r="FOL73" s="1002"/>
      <c r="FOM73" s="1002"/>
      <c r="FON73" s="1002"/>
      <c r="FOO73" s="1002"/>
      <c r="FOP73" s="1002"/>
      <c r="FOQ73" s="1002"/>
      <c r="FOR73" s="1002"/>
      <c r="FOS73" s="1002"/>
      <c r="FOT73" s="1002"/>
      <c r="FOU73" s="1002"/>
      <c r="FOV73" s="1002"/>
      <c r="FOW73" s="1002"/>
      <c r="FOX73" s="1002"/>
      <c r="FOY73" s="1002"/>
      <c r="FOZ73" s="1002"/>
      <c r="FPA73" s="1002"/>
      <c r="FPB73" s="1002"/>
      <c r="FPC73" s="1002"/>
      <c r="FPD73" s="1002"/>
      <c r="FPE73" s="1002"/>
      <c r="FPF73" s="1002"/>
      <c r="FPG73" s="1002"/>
      <c r="FPH73" s="1002"/>
      <c r="FPI73" s="1002"/>
      <c r="FPJ73" s="1002"/>
      <c r="FPK73" s="1002"/>
      <c r="FPL73" s="1002"/>
      <c r="FPM73" s="1002"/>
      <c r="FPN73" s="1002"/>
      <c r="FPO73" s="1002"/>
      <c r="FPP73" s="1002"/>
      <c r="FPQ73" s="1002"/>
      <c r="FPR73" s="1002"/>
      <c r="FPS73" s="1002"/>
      <c r="FPT73" s="1002"/>
      <c r="FPU73" s="1002"/>
      <c r="FPV73" s="1002"/>
      <c r="FPW73" s="1002"/>
      <c r="FPX73" s="1002"/>
      <c r="FPY73" s="1002"/>
      <c r="FPZ73" s="1002"/>
      <c r="FQA73" s="1002"/>
      <c r="FQB73" s="1002"/>
      <c r="FQC73" s="1002"/>
      <c r="FQD73" s="1002"/>
      <c r="FQE73" s="1002"/>
      <c r="FQF73" s="1002"/>
      <c r="FQG73" s="1002"/>
      <c r="FQH73" s="1002"/>
      <c r="FQI73" s="1002"/>
      <c r="FQJ73" s="1002"/>
      <c r="FQK73" s="1002"/>
      <c r="FQL73" s="1002"/>
      <c r="FQM73" s="1002"/>
      <c r="FQN73" s="1002"/>
      <c r="FQO73" s="1002"/>
      <c r="FQP73" s="1002"/>
      <c r="FQQ73" s="1002"/>
      <c r="FQR73" s="1002"/>
      <c r="FQS73" s="1002"/>
      <c r="FQT73" s="1002"/>
      <c r="FQU73" s="1002"/>
      <c r="FQV73" s="1002"/>
      <c r="FQW73" s="1002"/>
      <c r="FQX73" s="1002"/>
      <c r="FQY73" s="1002"/>
      <c r="FQZ73" s="1002"/>
      <c r="FRA73" s="1002"/>
      <c r="FRB73" s="1002"/>
      <c r="FRC73" s="1002"/>
      <c r="FRD73" s="1002"/>
      <c r="FRE73" s="1002"/>
      <c r="FRF73" s="1002"/>
      <c r="FRG73" s="1002"/>
      <c r="FRH73" s="1002"/>
      <c r="FRI73" s="1002"/>
      <c r="FRJ73" s="1002"/>
      <c r="FRK73" s="1002"/>
      <c r="FRL73" s="1002"/>
      <c r="FRM73" s="1002"/>
      <c r="FRN73" s="1002"/>
      <c r="FRO73" s="1002"/>
      <c r="FRP73" s="1002"/>
      <c r="FRQ73" s="1002"/>
      <c r="FRR73" s="1002"/>
      <c r="FRS73" s="1002"/>
      <c r="FRT73" s="1002"/>
      <c r="FRU73" s="1002"/>
      <c r="FRV73" s="1002"/>
      <c r="FRW73" s="1002"/>
      <c r="FRX73" s="1002"/>
      <c r="FRY73" s="1002"/>
      <c r="FRZ73" s="1002"/>
      <c r="FSA73" s="1002"/>
      <c r="FSB73" s="1002"/>
      <c r="FSC73" s="1002"/>
      <c r="FSD73" s="1002"/>
      <c r="FSE73" s="1002"/>
      <c r="FSF73" s="1002"/>
      <c r="FSG73" s="1002"/>
      <c r="FSH73" s="1002"/>
      <c r="FSI73" s="1002"/>
      <c r="FSJ73" s="1002"/>
      <c r="FSK73" s="1002"/>
      <c r="FSL73" s="1002"/>
      <c r="FSM73" s="1002"/>
      <c r="FSN73" s="1002"/>
      <c r="FSO73" s="1002"/>
      <c r="FSP73" s="1002"/>
      <c r="FSQ73" s="1002"/>
      <c r="FSR73" s="1002"/>
      <c r="FSS73" s="1002"/>
      <c r="FST73" s="1002"/>
      <c r="FSU73" s="1002"/>
      <c r="FSV73" s="1002"/>
      <c r="FSW73" s="1002"/>
      <c r="FSX73" s="1002"/>
      <c r="FSY73" s="1002"/>
      <c r="FSZ73" s="1002"/>
      <c r="FTA73" s="1002"/>
      <c r="FTB73" s="1002"/>
      <c r="FTC73" s="1002"/>
      <c r="FTD73" s="1002"/>
      <c r="FTE73" s="1002"/>
      <c r="FTF73" s="1002"/>
      <c r="FTG73" s="1002"/>
      <c r="FTH73" s="1002"/>
      <c r="FTI73" s="1002"/>
      <c r="FTJ73" s="1002"/>
      <c r="FTK73" s="1002"/>
      <c r="FTL73" s="1002"/>
      <c r="FTM73" s="1002"/>
      <c r="FTN73" s="1002"/>
      <c r="FTO73" s="1002"/>
      <c r="FTP73" s="1002"/>
      <c r="FTQ73" s="1002"/>
      <c r="FTR73" s="1002"/>
      <c r="FTS73" s="1002"/>
      <c r="FTT73" s="1002"/>
      <c r="FTU73" s="1002"/>
      <c r="FTV73" s="1002"/>
      <c r="FTW73" s="1002"/>
      <c r="FTX73" s="1002"/>
      <c r="FTY73" s="1002"/>
      <c r="FTZ73" s="1002"/>
      <c r="FUA73" s="1002"/>
      <c r="FUB73" s="1002"/>
      <c r="FUC73" s="1002"/>
      <c r="FUD73" s="1002"/>
      <c r="FUE73" s="1002"/>
      <c r="FUF73" s="1002"/>
      <c r="FUG73" s="1002"/>
      <c r="FUH73" s="1002"/>
      <c r="FUI73" s="1002"/>
      <c r="FUJ73" s="1002"/>
      <c r="FUK73" s="1002"/>
      <c r="FUL73" s="1002"/>
      <c r="FUM73" s="1002"/>
      <c r="FUN73" s="1002"/>
      <c r="FUO73" s="1002"/>
      <c r="FUP73" s="1002"/>
      <c r="FUQ73" s="1002"/>
      <c r="FUR73" s="1002"/>
      <c r="FUS73" s="1002"/>
      <c r="FUT73" s="1002"/>
      <c r="FUU73" s="1002"/>
      <c r="FUV73" s="1002"/>
      <c r="FUW73" s="1002"/>
      <c r="FUX73" s="1002"/>
      <c r="FUY73" s="1002"/>
      <c r="FUZ73" s="1002"/>
      <c r="FVA73" s="1002"/>
      <c r="FVB73" s="1002"/>
      <c r="FVC73" s="1002"/>
      <c r="FVD73" s="1002"/>
      <c r="FVE73" s="1002"/>
      <c r="FVF73" s="1002"/>
      <c r="FVG73" s="1002"/>
      <c r="FVH73" s="1002"/>
      <c r="FVI73" s="1002"/>
      <c r="FVJ73" s="1002"/>
      <c r="FVK73" s="1002"/>
      <c r="FVL73" s="1002"/>
      <c r="FVM73" s="1002"/>
      <c r="FVN73" s="1002"/>
      <c r="FVO73" s="1002"/>
      <c r="FVP73" s="1002"/>
      <c r="FVQ73" s="1002"/>
      <c r="FVR73" s="1002"/>
      <c r="FVS73" s="1002"/>
      <c r="FVT73" s="1002"/>
      <c r="FVU73" s="1002"/>
      <c r="FVV73" s="1002"/>
      <c r="FVW73" s="1002"/>
      <c r="FVX73" s="1002"/>
      <c r="FVY73" s="1002"/>
      <c r="FVZ73" s="1002"/>
      <c r="FWA73" s="1002"/>
      <c r="FWB73" s="1002"/>
      <c r="FWC73" s="1002"/>
      <c r="FWD73" s="1002"/>
      <c r="FWE73" s="1002"/>
      <c r="FWF73" s="1002"/>
      <c r="FWG73" s="1002"/>
      <c r="FWH73" s="1002"/>
      <c r="FWI73" s="1002"/>
      <c r="FWJ73" s="1002"/>
      <c r="FWK73" s="1002"/>
      <c r="FWL73" s="1002"/>
      <c r="FWM73" s="1002"/>
      <c r="FWN73" s="1002"/>
      <c r="FWO73" s="1002"/>
      <c r="FWP73" s="1002"/>
      <c r="FWQ73" s="1002"/>
      <c r="FWR73" s="1002"/>
      <c r="FWS73" s="1002"/>
      <c r="FWT73" s="1002"/>
      <c r="FWU73" s="1002"/>
      <c r="FWV73" s="1002"/>
      <c r="FWW73" s="1002"/>
      <c r="FWX73" s="1002"/>
      <c r="FWY73" s="1002"/>
      <c r="FWZ73" s="1002"/>
      <c r="FXA73" s="1002"/>
      <c r="FXB73" s="1002"/>
      <c r="FXC73" s="1002"/>
      <c r="FXD73" s="1002"/>
      <c r="FXE73" s="1002"/>
      <c r="FXF73" s="1002"/>
      <c r="FXG73" s="1002"/>
      <c r="FXH73" s="1002"/>
      <c r="FXI73" s="1002"/>
      <c r="FXJ73" s="1002"/>
      <c r="FXK73" s="1002"/>
      <c r="FXL73" s="1002"/>
      <c r="FXM73" s="1002"/>
      <c r="FXN73" s="1002"/>
      <c r="FXO73" s="1002"/>
      <c r="FXP73" s="1002"/>
      <c r="FXQ73" s="1002"/>
      <c r="FXR73" s="1002"/>
      <c r="FXS73" s="1002"/>
      <c r="FXT73" s="1002"/>
      <c r="FXU73" s="1002"/>
      <c r="FXV73" s="1002"/>
      <c r="FXW73" s="1002"/>
      <c r="FXX73" s="1002"/>
      <c r="FXY73" s="1002"/>
      <c r="FXZ73" s="1002"/>
      <c r="FYA73" s="1002"/>
      <c r="FYB73" s="1002"/>
      <c r="FYC73" s="1002"/>
      <c r="FYD73" s="1002"/>
      <c r="FYE73" s="1002"/>
      <c r="FYF73" s="1002"/>
      <c r="FYG73" s="1002"/>
      <c r="FYH73" s="1002"/>
      <c r="FYI73" s="1002"/>
      <c r="FYJ73" s="1002"/>
      <c r="FYK73" s="1002"/>
      <c r="FYL73" s="1002"/>
      <c r="FYM73" s="1002"/>
      <c r="FYN73" s="1002"/>
      <c r="FYO73" s="1002"/>
      <c r="FYP73" s="1002"/>
      <c r="FYQ73" s="1002"/>
      <c r="FYR73" s="1002"/>
      <c r="FYS73" s="1002"/>
      <c r="FYT73" s="1002"/>
      <c r="FYU73" s="1002"/>
      <c r="FYV73" s="1002"/>
      <c r="FYW73" s="1002"/>
      <c r="FYX73" s="1002"/>
      <c r="FYY73" s="1002"/>
      <c r="FYZ73" s="1002"/>
      <c r="FZA73" s="1002"/>
      <c r="FZB73" s="1002"/>
      <c r="FZC73" s="1002"/>
      <c r="FZD73" s="1002"/>
      <c r="FZE73" s="1002"/>
      <c r="FZF73" s="1002"/>
      <c r="FZG73" s="1002"/>
      <c r="FZH73" s="1002"/>
      <c r="FZI73" s="1002"/>
      <c r="FZJ73" s="1002"/>
      <c r="FZK73" s="1002"/>
      <c r="FZL73" s="1002"/>
      <c r="FZM73" s="1002"/>
      <c r="FZN73" s="1002"/>
      <c r="FZO73" s="1002"/>
      <c r="FZP73" s="1002"/>
      <c r="FZQ73" s="1002"/>
      <c r="FZR73" s="1002"/>
      <c r="FZS73" s="1002"/>
      <c r="FZT73" s="1002"/>
      <c r="FZU73" s="1002"/>
      <c r="FZV73" s="1002"/>
      <c r="FZW73" s="1002"/>
      <c r="FZX73" s="1002"/>
      <c r="FZY73" s="1002"/>
      <c r="FZZ73" s="1002"/>
      <c r="GAA73" s="1002"/>
      <c r="GAB73" s="1002"/>
      <c r="GAC73" s="1002"/>
      <c r="GAD73" s="1002"/>
      <c r="GAE73" s="1002"/>
      <c r="GAF73" s="1002"/>
      <c r="GAG73" s="1002"/>
      <c r="GAH73" s="1002"/>
      <c r="GAI73" s="1002"/>
      <c r="GAJ73" s="1002"/>
      <c r="GAK73" s="1002"/>
      <c r="GAL73" s="1002"/>
      <c r="GAM73" s="1002"/>
      <c r="GAN73" s="1002"/>
      <c r="GAO73" s="1002"/>
      <c r="GAP73" s="1002"/>
      <c r="GAQ73" s="1002"/>
      <c r="GAR73" s="1002"/>
      <c r="GAS73" s="1002"/>
      <c r="GAT73" s="1002"/>
      <c r="GAU73" s="1002"/>
      <c r="GAV73" s="1002"/>
      <c r="GAW73" s="1002"/>
      <c r="GAX73" s="1002"/>
      <c r="GAY73" s="1002"/>
      <c r="GAZ73" s="1002"/>
      <c r="GBA73" s="1002"/>
      <c r="GBB73" s="1002"/>
      <c r="GBC73" s="1002"/>
      <c r="GBD73" s="1002"/>
      <c r="GBE73" s="1002"/>
      <c r="GBF73" s="1002"/>
      <c r="GBG73" s="1002"/>
      <c r="GBH73" s="1002"/>
      <c r="GBI73" s="1002"/>
      <c r="GBJ73" s="1002"/>
      <c r="GBK73" s="1002"/>
      <c r="GBL73" s="1002"/>
      <c r="GBM73" s="1002"/>
      <c r="GBN73" s="1002"/>
      <c r="GBO73" s="1002"/>
      <c r="GBP73" s="1002"/>
      <c r="GBQ73" s="1002"/>
      <c r="GBR73" s="1002"/>
      <c r="GBS73" s="1002"/>
      <c r="GBT73" s="1002"/>
      <c r="GBU73" s="1002"/>
      <c r="GBV73" s="1002"/>
      <c r="GBW73" s="1002"/>
      <c r="GBX73" s="1002"/>
      <c r="GBY73" s="1002"/>
      <c r="GBZ73" s="1002"/>
      <c r="GCA73" s="1002"/>
      <c r="GCB73" s="1002"/>
      <c r="GCC73" s="1002"/>
      <c r="GCD73" s="1002"/>
      <c r="GCE73" s="1002"/>
      <c r="GCF73" s="1002"/>
      <c r="GCG73" s="1002"/>
      <c r="GCH73" s="1002"/>
      <c r="GCI73" s="1002"/>
      <c r="GCJ73" s="1002"/>
      <c r="GCK73" s="1002"/>
      <c r="GCL73" s="1002"/>
      <c r="GCM73" s="1002"/>
      <c r="GCN73" s="1002"/>
      <c r="GCO73" s="1002"/>
      <c r="GCP73" s="1002"/>
      <c r="GCQ73" s="1002"/>
      <c r="GCR73" s="1002"/>
      <c r="GCS73" s="1002"/>
      <c r="GCT73" s="1002"/>
      <c r="GCU73" s="1002"/>
      <c r="GCV73" s="1002"/>
      <c r="GCW73" s="1002"/>
      <c r="GCX73" s="1002"/>
      <c r="GCY73" s="1002"/>
      <c r="GCZ73" s="1002"/>
      <c r="GDA73" s="1002"/>
      <c r="GDB73" s="1002"/>
      <c r="GDC73" s="1002"/>
      <c r="GDD73" s="1002"/>
      <c r="GDE73" s="1002"/>
      <c r="GDF73" s="1002"/>
      <c r="GDG73" s="1002"/>
      <c r="GDH73" s="1002"/>
      <c r="GDI73" s="1002"/>
      <c r="GDJ73" s="1002"/>
      <c r="GDK73" s="1002"/>
      <c r="GDL73" s="1002"/>
      <c r="GDM73" s="1002"/>
      <c r="GDN73" s="1002"/>
      <c r="GDO73" s="1002"/>
      <c r="GDP73" s="1002"/>
      <c r="GDQ73" s="1002"/>
      <c r="GDR73" s="1002"/>
      <c r="GDS73" s="1002"/>
      <c r="GDT73" s="1002"/>
      <c r="GDU73" s="1002"/>
      <c r="GDV73" s="1002"/>
      <c r="GDW73" s="1002"/>
      <c r="GDX73" s="1002"/>
      <c r="GDY73" s="1002"/>
      <c r="GDZ73" s="1002"/>
      <c r="GEA73" s="1002"/>
      <c r="GEB73" s="1002"/>
      <c r="GEC73" s="1002"/>
      <c r="GED73" s="1002"/>
      <c r="GEE73" s="1002"/>
      <c r="GEF73" s="1002"/>
      <c r="GEG73" s="1002"/>
      <c r="GEH73" s="1002"/>
      <c r="GEI73" s="1002"/>
      <c r="GEJ73" s="1002"/>
      <c r="GEK73" s="1002"/>
      <c r="GEL73" s="1002"/>
      <c r="GEM73" s="1002"/>
      <c r="GEN73" s="1002"/>
      <c r="GEO73" s="1002"/>
      <c r="GEP73" s="1002"/>
      <c r="GEQ73" s="1002"/>
      <c r="GER73" s="1002"/>
      <c r="GES73" s="1002"/>
      <c r="GET73" s="1002"/>
      <c r="GEU73" s="1002"/>
      <c r="GEV73" s="1002"/>
      <c r="GEW73" s="1002"/>
      <c r="GEX73" s="1002"/>
      <c r="GEY73" s="1002"/>
      <c r="GEZ73" s="1002"/>
      <c r="GFA73" s="1002"/>
      <c r="GFB73" s="1002"/>
      <c r="GFC73" s="1002"/>
      <c r="GFD73" s="1002"/>
      <c r="GFE73" s="1002"/>
      <c r="GFF73" s="1002"/>
      <c r="GFG73" s="1002"/>
      <c r="GFH73" s="1002"/>
      <c r="GFI73" s="1002"/>
      <c r="GFJ73" s="1002"/>
      <c r="GFK73" s="1002"/>
      <c r="GFL73" s="1002"/>
      <c r="GFM73" s="1002"/>
      <c r="GFN73" s="1002"/>
      <c r="GFO73" s="1002"/>
      <c r="GFP73" s="1002"/>
      <c r="GFQ73" s="1002"/>
      <c r="GFR73" s="1002"/>
      <c r="GFS73" s="1002"/>
      <c r="GFT73" s="1002"/>
      <c r="GFU73" s="1002"/>
      <c r="GFV73" s="1002"/>
      <c r="GFW73" s="1002"/>
      <c r="GFX73" s="1002"/>
      <c r="GFY73" s="1002"/>
      <c r="GFZ73" s="1002"/>
      <c r="GGA73" s="1002"/>
      <c r="GGB73" s="1002"/>
      <c r="GGC73" s="1002"/>
      <c r="GGD73" s="1002"/>
      <c r="GGE73" s="1002"/>
      <c r="GGF73" s="1002"/>
      <c r="GGG73" s="1002"/>
      <c r="GGH73" s="1002"/>
      <c r="GGI73" s="1002"/>
      <c r="GGJ73" s="1002"/>
      <c r="GGK73" s="1002"/>
      <c r="GGL73" s="1002"/>
      <c r="GGM73" s="1002"/>
      <c r="GGN73" s="1002"/>
      <c r="GGO73" s="1002"/>
      <c r="GGP73" s="1002"/>
      <c r="GGQ73" s="1002"/>
      <c r="GGR73" s="1002"/>
      <c r="GGS73" s="1002"/>
      <c r="GGT73" s="1002"/>
      <c r="GGU73" s="1002"/>
      <c r="GGV73" s="1002"/>
      <c r="GGW73" s="1002"/>
      <c r="GGX73" s="1002"/>
      <c r="GGY73" s="1002"/>
      <c r="GGZ73" s="1002"/>
      <c r="GHA73" s="1002"/>
      <c r="GHB73" s="1002"/>
      <c r="GHC73" s="1002"/>
      <c r="GHD73" s="1002"/>
      <c r="GHE73" s="1002"/>
      <c r="GHF73" s="1002"/>
      <c r="GHG73" s="1002"/>
      <c r="GHH73" s="1002"/>
      <c r="GHI73" s="1002"/>
      <c r="GHJ73" s="1002"/>
      <c r="GHK73" s="1002"/>
      <c r="GHL73" s="1002"/>
      <c r="GHM73" s="1002"/>
      <c r="GHN73" s="1002"/>
      <c r="GHO73" s="1002"/>
      <c r="GHP73" s="1002"/>
      <c r="GHQ73" s="1002"/>
      <c r="GHR73" s="1002"/>
      <c r="GHS73" s="1002"/>
      <c r="GHT73" s="1002"/>
      <c r="GHU73" s="1002"/>
      <c r="GHV73" s="1002"/>
      <c r="GHW73" s="1002"/>
      <c r="GHX73" s="1002"/>
      <c r="GHY73" s="1002"/>
      <c r="GHZ73" s="1002"/>
      <c r="GIA73" s="1002"/>
      <c r="GIB73" s="1002"/>
      <c r="GIC73" s="1002"/>
      <c r="GID73" s="1002"/>
      <c r="GIE73" s="1002"/>
      <c r="GIF73" s="1002"/>
      <c r="GIG73" s="1002"/>
      <c r="GIH73" s="1002"/>
      <c r="GII73" s="1002"/>
      <c r="GIJ73" s="1002"/>
      <c r="GIK73" s="1002"/>
      <c r="GIL73" s="1002"/>
      <c r="GIM73" s="1002"/>
      <c r="GIN73" s="1002"/>
      <c r="GIO73" s="1002"/>
      <c r="GIP73" s="1002"/>
      <c r="GIQ73" s="1002"/>
      <c r="GIR73" s="1002"/>
      <c r="GIS73" s="1002"/>
      <c r="GIT73" s="1002"/>
      <c r="GIU73" s="1002"/>
      <c r="GIV73" s="1002"/>
      <c r="GIW73" s="1002"/>
      <c r="GIX73" s="1002"/>
      <c r="GIY73" s="1002"/>
      <c r="GIZ73" s="1002"/>
      <c r="GJA73" s="1002"/>
      <c r="GJB73" s="1002"/>
      <c r="GJC73" s="1002"/>
      <c r="GJD73" s="1002"/>
      <c r="GJE73" s="1002"/>
      <c r="GJF73" s="1002"/>
      <c r="GJG73" s="1002"/>
      <c r="GJH73" s="1002"/>
      <c r="GJI73" s="1002"/>
      <c r="GJJ73" s="1002"/>
      <c r="GJK73" s="1002"/>
      <c r="GJL73" s="1002"/>
      <c r="GJM73" s="1002"/>
      <c r="GJN73" s="1002"/>
      <c r="GJO73" s="1002"/>
      <c r="GJP73" s="1002"/>
      <c r="GJQ73" s="1002"/>
      <c r="GJR73" s="1002"/>
      <c r="GJS73" s="1002"/>
      <c r="GJT73" s="1002"/>
      <c r="GJU73" s="1002"/>
      <c r="GJV73" s="1002"/>
      <c r="GJW73" s="1002"/>
      <c r="GJX73" s="1002"/>
      <c r="GJY73" s="1002"/>
      <c r="GJZ73" s="1002"/>
      <c r="GKA73" s="1002"/>
      <c r="GKB73" s="1002"/>
      <c r="GKC73" s="1002"/>
      <c r="GKD73" s="1002"/>
      <c r="GKE73" s="1002"/>
      <c r="GKF73" s="1002"/>
      <c r="GKG73" s="1002"/>
      <c r="GKH73" s="1002"/>
      <c r="GKI73" s="1002"/>
      <c r="GKJ73" s="1002"/>
      <c r="GKK73" s="1002"/>
      <c r="GKL73" s="1002"/>
      <c r="GKM73" s="1002"/>
      <c r="GKN73" s="1002"/>
      <c r="GKO73" s="1002"/>
      <c r="GKP73" s="1002"/>
      <c r="GKQ73" s="1002"/>
      <c r="GKR73" s="1002"/>
      <c r="GKS73" s="1002"/>
      <c r="GKT73" s="1002"/>
      <c r="GKU73" s="1002"/>
      <c r="GKV73" s="1002"/>
      <c r="GKW73" s="1002"/>
      <c r="GKX73" s="1002"/>
      <c r="GKY73" s="1002"/>
      <c r="GKZ73" s="1002"/>
      <c r="GLA73" s="1002"/>
      <c r="GLB73" s="1002"/>
      <c r="GLC73" s="1002"/>
      <c r="GLD73" s="1002"/>
      <c r="GLE73" s="1002"/>
      <c r="GLF73" s="1002"/>
      <c r="GLG73" s="1002"/>
      <c r="GLH73" s="1002"/>
      <c r="GLI73" s="1002"/>
      <c r="GLJ73" s="1002"/>
      <c r="GLK73" s="1002"/>
      <c r="GLL73" s="1002"/>
      <c r="GLM73" s="1002"/>
      <c r="GLN73" s="1002"/>
      <c r="GLO73" s="1002"/>
      <c r="GLP73" s="1002"/>
      <c r="GLQ73" s="1002"/>
      <c r="GLR73" s="1002"/>
      <c r="GLS73" s="1002"/>
      <c r="GLT73" s="1002"/>
      <c r="GLU73" s="1002"/>
      <c r="GLV73" s="1002"/>
      <c r="GLW73" s="1002"/>
      <c r="GLX73" s="1002"/>
      <c r="GLY73" s="1002"/>
      <c r="GLZ73" s="1002"/>
      <c r="GMA73" s="1002"/>
      <c r="GMB73" s="1002"/>
      <c r="GMC73" s="1002"/>
      <c r="GMD73" s="1002"/>
      <c r="GME73" s="1002"/>
      <c r="GMF73" s="1002"/>
      <c r="GMG73" s="1002"/>
      <c r="GMH73" s="1002"/>
      <c r="GMI73" s="1002"/>
      <c r="GMJ73" s="1002"/>
      <c r="GMK73" s="1002"/>
      <c r="GML73" s="1002"/>
      <c r="GMM73" s="1002"/>
      <c r="GMN73" s="1002"/>
      <c r="GMO73" s="1002"/>
      <c r="GMP73" s="1002"/>
      <c r="GMQ73" s="1002"/>
      <c r="GMR73" s="1002"/>
      <c r="GMS73" s="1002"/>
      <c r="GMT73" s="1002"/>
      <c r="GMU73" s="1002"/>
      <c r="GMV73" s="1002"/>
      <c r="GMW73" s="1002"/>
      <c r="GMX73" s="1002"/>
      <c r="GMY73" s="1002"/>
      <c r="GMZ73" s="1002"/>
      <c r="GNA73" s="1002"/>
      <c r="GNB73" s="1002"/>
      <c r="GNC73" s="1002"/>
      <c r="GND73" s="1002"/>
      <c r="GNE73" s="1002"/>
      <c r="GNF73" s="1002"/>
      <c r="GNG73" s="1002"/>
      <c r="GNH73" s="1002"/>
      <c r="GNI73" s="1002"/>
      <c r="GNJ73" s="1002"/>
      <c r="GNK73" s="1002"/>
      <c r="GNL73" s="1002"/>
      <c r="GNM73" s="1002"/>
      <c r="GNN73" s="1002"/>
      <c r="GNO73" s="1002"/>
      <c r="GNP73" s="1002"/>
      <c r="GNQ73" s="1002"/>
      <c r="GNR73" s="1002"/>
      <c r="GNS73" s="1002"/>
      <c r="GNT73" s="1002"/>
      <c r="GNU73" s="1002"/>
      <c r="GNV73" s="1002"/>
      <c r="GNW73" s="1002"/>
      <c r="GNX73" s="1002"/>
      <c r="GNY73" s="1002"/>
      <c r="GNZ73" s="1002"/>
      <c r="GOA73" s="1002"/>
      <c r="GOB73" s="1002"/>
      <c r="GOC73" s="1002"/>
      <c r="GOD73" s="1002"/>
      <c r="GOE73" s="1002"/>
      <c r="GOF73" s="1002"/>
      <c r="GOG73" s="1002"/>
      <c r="GOH73" s="1002"/>
      <c r="GOI73" s="1002"/>
      <c r="GOJ73" s="1002"/>
      <c r="GOK73" s="1002"/>
      <c r="GOL73" s="1002"/>
      <c r="GOM73" s="1002"/>
      <c r="GON73" s="1002"/>
      <c r="GOO73" s="1002"/>
      <c r="GOP73" s="1002"/>
      <c r="GOQ73" s="1002"/>
      <c r="GOR73" s="1002"/>
      <c r="GOS73" s="1002"/>
      <c r="GOT73" s="1002"/>
      <c r="GOU73" s="1002"/>
      <c r="GOV73" s="1002"/>
      <c r="GOW73" s="1002"/>
      <c r="GOX73" s="1002"/>
      <c r="GOY73" s="1002"/>
      <c r="GOZ73" s="1002"/>
      <c r="GPA73" s="1002"/>
      <c r="GPB73" s="1002"/>
      <c r="GPC73" s="1002"/>
      <c r="GPD73" s="1002"/>
      <c r="GPE73" s="1002"/>
      <c r="GPF73" s="1002"/>
      <c r="GPG73" s="1002"/>
      <c r="GPH73" s="1002"/>
      <c r="GPI73" s="1002"/>
      <c r="GPJ73" s="1002"/>
      <c r="GPK73" s="1002"/>
      <c r="GPL73" s="1002"/>
      <c r="GPM73" s="1002"/>
      <c r="GPN73" s="1002"/>
      <c r="GPO73" s="1002"/>
      <c r="GPP73" s="1002"/>
      <c r="GPQ73" s="1002"/>
      <c r="GPR73" s="1002"/>
      <c r="GPS73" s="1002"/>
      <c r="GPT73" s="1002"/>
      <c r="GPU73" s="1002"/>
      <c r="GPV73" s="1002"/>
      <c r="GPW73" s="1002"/>
      <c r="GPX73" s="1002"/>
      <c r="GPY73" s="1002"/>
      <c r="GPZ73" s="1002"/>
      <c r="GQA73" s="1002"/>
      <c r="GQB73" s="1002"/>
      <c r="GQC73" s="1002"/>
      <c r="GQD73" s="1002"/>
      <c r="GQE73" s="1002"/>
      <c r="GQF73" s="1002"/>
      <c r="GQG73" s="1002"/>
      <c r="GQH73" s="1002"/>
      <c r="GQI73" s="1002"/>
      <c r="GQJ73" s="1002"/>
      <c r="GQK73" s="1002"/>
      <c r="GQL73" s="1002"/>
      <c r="GQM73" s="1002"/>
      <c r="GQN73" s="1002"/>
      <c r="GQO73" s="1002"/>
      <c r="GQP73" s="1002"/>
      <c r="GQQ73" s="1002"/>
      <c r="GQR73" s="1002"/>
      <c r="GQS73" s="1002"/>
      <c r="GQT73" s="1002"/>
      <c r="GQU73" s="1002"/>
      <c r="GQV73" s="1002"/>
      <c r="GQW73" s="1002"/>
      <c r="GQX73" s="1002"/>
      <c r="GQY73" s="1002"/>
      <c r="GQZ73" s="1002"/>
      <c r="GRA73" s="1002"/>
      <c r="GRB73" s="1002"/>
      <c r="GRC73" s="1002"/>
      <c r="GRD73" s="1002"/>
      <c r="GRE73" s="1002"/>
      <c r="GRF73" s="1002"/>
      <c r="GRG73" s="1002"/>
      <c r="GRH73" s="1002"/>
      <c r="GRI73" s="1002"/>
      <c r="GRJ73" s="1002"/>
      <c r="GRK73" s="1002"/>
      <c r="GRL73" s="1002"/>
      <c r="GRM73" s="1002"/>
      <c r="GRN73" s="1002"/>
      <c r="GRO73" s="1002"/>
      <c r="GRP73" s="1002"/>
      <c r="GRQ73" s="1002"/>
      <c r="GRR73" s="1002"/>
      <c r="GRS73" s="1002"/>
      <c r="GRT73" s="1002"/>
      <c r="GRU73" s="1002"/>
      <c r="GRV73" s="1002"/>
      <c r="GRW73" s="1002"/>
      <c r="GRX73" s="1002"/>
      <c r="GRY73" s="1002"/>
      <c r="GRZ73" s="1002"/>
      <c r="GSA73" s="1002"/>
      <c r="GSB73" s="1002"/>
      <c r="GSC73" s="1002"/>
      <c r="GSD73" s="1002"/>
      <c r="GSE73" s="1002"/>
      <c r="GSF73" s="1002"/>
      <c r="GSG73" s="1002"/>
      <c r="GSH73" s="1002"/>
      <c r="GSI73" s="1002"/>
      <c r="GSJ73" s="1002"/>
      <c r="GSK73" s="1002"/>
      <c r="GSL73" s="1002"/>
      <c r="GSM73" s="1002"/>
      <c r="GSN73" s="1002"/>
      <c r="GSO73" s="1002"/>
      <c r="GSP73" s="1002"/>
      <c r="GSQ73" s="1002"/>
      <c r="GSR73" s="1002"/>
      <c r="GSS73" s="1002"/>
      <c r="GST73" s="1002"/>
      <c r="GSU73" s="1002"/>
      <c r="GSV73" s="1002"/>
      <c r="GSW73" s="1002"/>
      <c r="GSX73" s="1002"/>
      <c r="GSY73" s="1002"/>
      <c r="GSZ73" s="1002"/>
      <c r="GTA73" s="1002"/>
      <c r="GTB73" s="1002"/>
      <c r="GTC73" s="1002"/>
      <c r="GTD73" s="1002"/>
      <c r="GTE73" s="1002"/>
      <c r="GTF73" s="1002"/>
      <c r="GTG73" s="1002"/>
      <c r="GTH73" s="1002"/>
      <c r="GTI73" s="1002"/>
      <c r="GTJ73" s="1002"/>
      <c r="GTK73" s="1002"/>
      <c r="GTL73" s="1002"/>
      <c r="GTM73" s="1002"/>
      <c r="GTN73" s="1002"/>
      <c r="GTO73" s="1002"/>
      <c r="GTP73" s="1002"/>
      <c r="GTQ73" s="1002"/>
      <c r="GTR73" s="1002"/>
      <c r="GTS73" s="1002"/>
      <c r="GTT73" s="1002"/>
      <c r="GTU73" s="1002"/>
      <c r="GTV73" s="1002"/>
      <c r="GTW73" s="1002"/>
      <c r="GTX73" s="1002"/>
      <c r="GTY73" s="1002"/>
      <c r="GTZ73" s="1002"/>
      <c r="GUA73" s="1002"/>
      <c r="GUB73" s="1002"/>
      <c r="GUC73" s="1002"/>
      <c r="GUD73" s="1002"/>
      <c r="GUE73" s="1002"/>
      <c r="GUF73" s="1002"/>
      <c r="GUG73" s="1002"/>
      <c r="GUH73" s="1002"/>
      <c r="GUI73" s="1002"/>
      <c r="GUJ73" s="1002"/>
      <c r="GUK73" s="1002"/>
      <c r="GUL73" s="1002"/>
      <c r="GUM73" s="1002"/>
      <c r="GUN73" s="1002"/>
      <c r="GUO73" s="1002"/>
      <c r="GUP73" s="1002"/>
      <c r="GUQ73" s="1002"/>
      <c r="GUR73" s="1002"/>
      <c r="GUS73" s="1002"/>
      <c r="GUT73" s="1002"/>
      <c r="GUU73" s="1002"/>
      <c r="GUV73" s="1002"/>
      <c r="GUW73" s="1002"/>
      <c r="GUX73" s="1002"/>
      <c r="GUY73" s="1002"/>
      <c r="GUZ73" s="1002"/>
      <c r="GVA73" s="1002"/>
      <c r="GVB73" s="1002"/>
      <c r="GVC73" s="1002"/>
      <c r="GVD73" s="1002"/>
      <c r="GVE73" s="1002"/>
      <c r="GVF73" s="1002"/>
      <c r="GVG73" s="1002"/>
      <c r="GVH73" s="1002"/>
      <c r="GVI73" s="1002"/>
      <c r="GVJ73" s="1002"/>
      <c r="GVK73" s="1002"/>
      <c r="GVL73" s="1002"/>
      <c r="GVM73" s="1002"/>
      <c r="GVN73" s="1002"/>
      <c r="GVO73" s="1002"/>
      <c r="GVP73" s="1002"/>
      <c r="GVQ73" s="1002"/>
      <c r="GVR73" s="1002"/>
      <c r="GVS73" s="1002"/>
      <c r="GVT73" s="1002"/>
      <c r="GVU73" s="1002"/>
      <c r="GVV73" s="1002"/>
      <c r="GVW73" s="1002"/>
      <c r="GVX73" s="1002"/>
      <c r="GVY73" s="1002"/>
      <c r="GVZ73" s="1002"/>
      <c r="GWA73" s="1002"/>
      <c r="GWB73" s="1002"/>
      <c r="GWC73" s="1002"/>
      <c r="GWD73" s="1002"/>
      <c r="GWE73" s="1002"/>
      <c r="GWF73" s="1002"/>
      <c r="GWG73" s="1002"/>
      <c r="GWH73" s="1002"/>
      <c r="GWI73" s="1002"/>
      <c r="GWJ73" s="1002"/>
      <c r="GWK73" s="1002"/>
      <c r="GWL73" s="1002"/>
      <c r="GWM73" s="1002"/>
      <c r="GWN73" s="1002"/>
      <c r="GWO73" s="1002"/>
      <c r="GWP73" s="1002"/>
      <c r="GWQ73" s="1002"/>
      <c r="GWR73" s="1002"/>
      <c r="GWS73" s="1002"/>
      <c r="GWT73" s="1002"/>
      <c r="GWU73" s="1002"/>
      <c r="GWV73" s="1002"/>
      <c r="GWW73" s="1002"/>
      <c r="GWX73" s="1002"/>
      <c r="GWY73" s="1002"/>
      <c r="GWZ73" s="1002"/>
      <c r="GXA73" s="1002"/>
      <c r="GXB73" s="1002"/>
      <c r="GXC73" s="1002"/>
      <c r="GXD73" s="1002"/>
      <c r="GXE73" s="1002"/>
      <c r="GXF73" s="1002"/>
      <c r="GXG73" s="1002"/>
      <c r="GXH73" s="1002"/>
      <c r="GXI73" s="1002"/>
      <c r="GXJ73" s="1002"/>
      <c r="GXK73" s="1002"/>
      <c r="GXL73" s="1002"/>
      <c r="GXM73" s="1002"/>
      <c r="GXN73" s="1002"/>
      <c r="GXO73" s="1002"/>
      <c r="GXP73" s="1002"/>
      <c r="GXQ73" s="1002"/>
      <c r="GXR73" s="1002"/>
      <c r="GXS73" s="1002"/>
      <c r="GXT73" s="1002"/>
      <c r="GXU73" s="1002"/>
      <c r="GXV73" s="1002"/>
      <c r="GXW73" s="1002"/>
      <c r="GXX73" s="1002"/>
      <c r="GXY73" s="1002"/>
      <c r="GXZ73" s="1002"/>
      <c r="GYA73" s="1002"/>
      <c r="GYB73" s="1002"/>
      <c r="GYC73" s="1002"/>
      <c r="GYD73" s="1002"/>
      <c r="GYE73" s="1002"/>
      <c r="GYF73" s="1002"/>
      <c r="GYG73" s="1002"/>
      <c r="GYH73" s="1002"/>
      <c r="GYI73" s="1002"/>
      <c r="GYJ73" s="1002"/>
      <c r="GYK73" s="1002"/>
      <c r="GYL73" s="1002"/>
      <c r="GYM73" s="1002"/>
      <c r="GYN73" s="1002"/>
      <c r="GYO73" s="1002"/>
      <c r="GYP73" s="1002"/>
      <c r="GYQ73" s="1002"/>
      <c r="GYR73" s="1002"/>
      <c r="GYS73" s="1002"/>
      <c r="GYT73" s="1002"/>
      <c r="GYU73" s="1002"/>
      <c r="GYV73" s="1002"/>
      <c r="GYW73" s="1002"/>
      <c r="GYX73" s="1002"/>
      <c r="GYY73" s="1002"/>
      <c r="GYZ73" s="1002"/>
      <c r="GZA73" s="1002"/>
      <c r="GZB73" s="1002"/>
      <c r="GZC73" s="1002"/>
      <c r="GZD73" s="1002"/>
      <c r="GZE73" s="1002"/>
      <c r="GZF73" s="1002"/>
      <c r="GZG73" s="1002"/>
      <c r="GZH73" s="1002"/>
      <c r="GZI73" s="1002"/>
      <c r="GZJ73" s="1002"/>
      <c r="GZK73" s="1002"/>
      <c r="GZL73" s="1002"/>
      <c r="GZM73" s="1002"/>
      <c r="GZN73" s="1002"/>
      <c r="GZO73" s="1002"/>
      <c r="GZP73" s="1002"/>
      <c r="GZQ73" s="1002"/>
      <c r="GZR73" s="1002"/>
      <c r="GZS73" s="1002"/>
      <c r="GZT73" s="1002"/>
      <c r="GZU73" s="1002"/>
      <c r="GZV73" s="1002"/>
      <c r="GZW73" s="1002"/>
      <c r="GZX73" s="1002"/>
      <c r="GZY73" s="1002"/>
      <c r="GZZ73" s="1002"/>
      <c r="HAA73" s="1002"/>
      <c r="HAB73" s="1002"/>
      <c r="HAC73" s="1002"/>
      <c r="HAD73" s="1002"/>
      <c r="HAE73" s="1002"/>
      <c r="HAF73" s="1002"/>
      <c r="HAG73" s="1002"/>
      <c r="HAH73" s="1002"/>
      <c r="HAI73" s="1002"/>
      <c r="HAJ73" s="1002"/>
      <c r="HAK73" s="1002"/>
      <c r="HAL73" s="1002"/>
      <c r="HAM73" s="1002"/>
      <c r="HAN73" s="1002"/>
      <c r="HAO73" s="1002"/>
      <c r="HAP73" s="1002"/>
      <c r="HAQ73" s="1002"/>
      <c r="HAR73" s="1002"/>
      <c r="HAS73" s="1002"/>
      <c r="HAT73" s="1002"/>
      <c r="HAU73" s="1002"/>
      <c r="HAV73" s="1002"/>
      <c r="HAW73" s="1002"/>
      <c r="HAX73" s="1002"/>
      <c r="HAY73" s="1002"/>
      <c r="HAZ73" s="1002"/>
      <c r="HBA73" s="1002"/>
      <c r="HBB73" s="1002"/>
      <c r="HBC73" s="1002"/>
      <c r="HBD73" s="1002"/>
      <c r="HBE73" s="1002"/>
      <c r="HBF73" s="1002"/>
      <c r="HBG73" s="1002"/>
      <c r="HBH73" s="1002"/>
      <c r="HBI73" s="1002"/>
      <c r="HBJ73" s="1002"/>
      <c r="HBK73" s="1002"/>
      <c r="HBL73" s="1002"/>
      <c r="HBM73" s="1002"/>
      <c r="HBN73" s="1002"/>
      <c r="HBO73" s="1002"/>
      <c r="HBP73" s="1002"/>
      <c r="HBQ73" s="1002"/>
      <c r="HBR73" s="1002"/>
      <c r="HBS73" s="1002"/>
      <c r="HBT73" s="1002"/>
      <c r="HBU73" s="1002"/>
      <c r="HBV73" s="1002"/>
      <c r="HBW73" s="1002"/>
      <c r="HBX73" s="1002"/>
      <c r="HBY73" s="1002"/>
      <c r="HBZ73" s="1002"/>
      <c r="HCA73" s="1002"/>
      <c r="HCB73" s="1002"/>
      <c r="HCC73" s="1002"/>
      <c r="HCD73" s="1002"/>
      <c r="HCE73" s="1002"/>
      <c r="HCF73" s="1002"/>
      <c r="HCG73" s="1002"/>
      <c r="HCH73" s="1002"/>
      <c r="HCI73" s="1002"/>
      <c r="HCJ73" s="1002"/>
      <c r="HCK73" s="1002"/>
      <c r="HCL73" s="1002"/>
      <c r="HCM73" s="1002"/>
      <c r="HCN73" s="1002"/>
      <c r="HCO73" s="1002"/>
      <c r="HCP73" s="1002"/>
      <c r="HCQ73" s="1002"/>
      <c r="HCR73" s="1002"/>
      <c r="HCS73" s="1002"/>
      <c r="HCT73" s="1002"/>
      <c r="HCU73" s="1002"/>
      <c r="HCV73" s="1002"/>
      <c r="HCW73" s="1002"/>
      <c r="HCX73" s="1002"/>
      <c r="HCY73" s="1002"/>
      <c r="HCZ73" s="1002"/>
      <c r="HDA73" s="1002"/>
      <c r="HDB73" s="1002"/>
      <c r="HDC73" s="1002"/>
      <c r="HDD73" s="1002"/>
      <c r="HDE73" s="1002"/>
      <c r="HDF73" s="1002"/>
      <c r="HDG73" s="1002"/>
      <c r="HDH73" s="1002"/>
      <c r="HDI73" s="1002"/>
      <c r="HDJ73" s="1002"/>
      <c r="HDK73" s="1002"/>
      <c r="HDL73" s="1002"/>
      <c r="HDM73" s="1002"/>
      <c r="HDN73" s="1002"/>
      <c r="HDO73" s="1002"/>
      <c r="HDP73" s="1002"/>
      <c r="HDQ73" s="1002"/>
      <c r="HDR73" s="1002"/>
      <c r="HDS73" s="1002"/>
      <c r="HDT73" s="1002"/>
      <c r="HDU73" s="1002"/>
      <c r="HDV73" s="1002"/>
      <c r="HDW73" s="1002"/>
      <c r="HDX73" s="1002"/>
      <c r="HDY73" s="1002"/>
      <c r="HDZ73" s="1002"/>
      <c r="HEA73" s="1002"/>
      <c r="HEB73" s="1002"/>
      <c r="HEC73" s="1002"/>
      <c r="HED73" s="1002"/>
      <c r="HEE73" s="1002"/>
      <c r="HEF73" s="1002"/>
      <c r="HEG73" s="1002"/>
      <c r="HEH73" s="1002"/>
      <c r="HEI73" s="1002"/>
      <c r="HEJ73" s="1002"/>
      <c r="HEK73" s="1002"/>
      <c r="HEL73" s="1002"/>
      <c r="HEM73" s="1002"/>
      <c r="HEN73" s="1002"/>
      <c r="HEO73" s="1002"/>
      <c r="HEP73" s="1002"/>
      <c r="HEQ73" s="1002"/>
      <c r="HER73" s="1002"/>
      <c r="HES73" s="1002"/>
      <c r="HET73" s="1002"/>
      <c r="HEU73" s="1002"/>
      <c r="HEV73" s="1002"/>
      <c r="HEW73" s="1002"/>
      <c r="HEX73" s="1002"/>
      <c r="HEY73" s="1002"/>
      <c r="HEZ73" s="1002"/>
      <c r="HFA73" s="1002"/>
      <c r="HFB73" s="1002"/>
      <c r="HFC73" s="1002"/>
      <c r="HFD73" s="1002"/>
      <c r="HFE73" s="1002"/>
      <c r="HFF73" s="1002"/>
      <c r="HFG73" s="1002"/>
      <c r="HFH73" s="1002"/>
      <c r="HFI73" s="1002"/>
      <c r="HFJ73" s="1002"/>
      <c r="HFK73" s="1002"/>
      <c r="HFL73" s="1002"/>
      <c r="HFM73" s="1002"/>
      <c r="HFN73" s="1002"/>
      <c r="HFO73" s="1002"/>
      <c r="HFP73" s="1002"/>
      <c r="HFQ73" s="1002"/>
      <c r="HFR73" s="1002"/>
      <c r="HFS73" s="1002"/>
      <c r="HFT73" s="1002"/>
      <c r="HFU73" s="1002"/>
      <c r="HFV73" s="1002"/>
      <c r="HFW73" s="1002"/>
      <c r="HFX73" s="1002"/>
      <c r="HFY73" s="1002"/>
      <c r="HFZ73" s="1002"/>
      <c r="HGA73" s="1002"/>
      <c r="HGB73" s="1002"/>
      <c r="HGC73" s="1002"/>
      <c r="HGD73" s="1002"/>
      <c r="HGE73" s="1002"/>
      <c r="HGF73" s="1002"/>
      <c r="HGG73" s="1002"/>
      <c r="HGH73" s="1002"/>
      <c r="HGI73" s="1002"/>
      <c r="HGJ73" s="1002"/>
      <c r="HGK73" s="1002"/>
      <c r="HGL73" s="1002"/>
      <c r="HGM73" s="1002"/>
      <c r="HGN73" s="1002"/>
      <c r="HGO73" s="1002"/>
      <c r="HGP73" s="1002"/>
      <c r="HGQ73" s="1002"/>
      <c r="HGR73" s="1002"/>
      <c r="HGS73" s="1002"/>
      <c r="HGT73" s="1002"/>
      <c r="HGU73" s="1002"/>
      <c r="HGV73" s="1002"/>
      <c r="HGW73" s="1002"/>
      <c r="HGX73" s="1002"/>
      <c r="HGY73" s="1002"/>
      <c r="HGZ73" s="1002"/>
      <c r="HHA73" s="1002"/>
      <c r="HHB73" s="1002"/>
      <c r="HHC73" s="1002"/>
      <c r="HHD73" s="1002"/>
      <c r="HHE73" s="1002"/>
      <c r="HHF73" s="1002"/>
      <c r="HHG73" s="1002"/>
      <c r="HHH73" s="1002"/>
      <c r="HHI73" s="1002"/>
      <c r="HHJ73" s="1002"/>
      <c r="HHK73" s="1002"/>
      <c r="HHL73" s="1002"/>
      <c r="HHM73" s="1002"/>
      <c r="HHN73" s="1002"/>
      <c r="HHO73" s="1002"/>
      <c r="HHP73" s="1002"/>
      <c r="HHQ73" s="1002"/>
      <c r="HHR73" s="1002"/>
      <c r="HHS73" s="1002"/>
      <c r="HHT73" s="1002"/>
      <c r="HHU73" s="1002"/>
      <c r="HHV73" s="1002"/>
      <c r="HHW73" s="1002"/>
      <c r="HHX73" s="1002"/>
      <c r="HHY73" s="1002"/>
      <c r="HHZ73" s="1002"/>
      <c r="HIA73" s="1002"/>
      <c r="HIB73" s="1002"/>
      <c r="HIC73" s="1002"/>
      <c r="HID73" s="1002"/>
      <c r="HIE73" s="1002"/>
      <c r="HIF73" s="1002"/>
      <c r="HIG73" s="1002"/>
      <c r="HIH73" s="1002"/>
      <c r="HII73" s="1002"/>
      <c r="HIJ73" s="1002"/>
      <c r="HIK73" s="1002"/>
      <c r="HIL73" s="1002"/>
      <c r="HIM73" s="1002"/>
      <c r="HIN73" s="1002"/>
      <c r="HIO73" s="1002"/>
      <c r="HIP73" s="1002"/>
      <c r="HIQ73" s="1002"/>
      <c r="HIR73" s="1002"/>
      <c r="HIS73" s="1002"/>
      <c r="HIT73" s="1002"/>
      <c r="HIU73" s="1002"/>
      <c r="HIV73" s="1002"/>
      <c r="HIW73" s="1002"/>
      <c r="HIX73" s="1002"/>
      <c r="HIY73" s="1002"/>
      <c r="HIZ73" s="1002"/>
      <c r="HJA73" s="1002"/>
      <c r="HJB73" s="1002"/>
      <c r="HJC73" s="1002"/>
      <c r="HJD73" s="1002"/>
      <c r="HJE73" s="1002"/>
      <c r="HJF73" s="1002"/>
      <c r="HJG73" s="1002"/>
      <c r="HJH73" s="1002"/>
      <c r="HJI73" s="1002"/>
      <c r="HJJ73" s="1002"/>
      <c r="HJK73" s="1002"/>
      <c r="HJL73" s="1002"/>
      <c r="HJM73" s="1002"/>
      <c r="HJN73" s="1002"/>
      <c r="HJO73" s="1002"/>
      <c r="HJP73" s="1002"/>
      <c r="HJQ73" s="1002"/>
      <c r="HJR73" s="1002"/>
      <c r="HJS73" s="1002"/>
      <c r="HJT73" s="1002"/>
      <c r="HJU73" s="1002"/>
      <c r="HJV73" s="1002"/>
      <c r="HJW73" s="1002"/>
      <c r="HJX73" s="1002"/>
      <c r="HJY73" s="1002"/>
      <c r="HJZ73" s="1002"/>
      <c r="HKA73" s="1002"/>
      <c r="HKB73" s="1002"/>
      <c r="HKC73" s="1002"/>
      <c r="HKD73" s="1002"/>
      <c r="HKE73" s="1002"/>
      <c r="HKF73" s="1002"/>
      <c r="HKG73" s="1002"/>
      <c r="HKH73" s="1002"/>
      <c r="HKI73" s="1002"/>
      <c r="HKJ73" s="1002"/>
      <c r="HKK73" s="1002"/>
      <c r="HKL73" s="1002"/>
      <c r="HKM73" s="1002"/>
      <c r="HKN73" s="1002"/>
      <c r="HKO73" s="1002"/>
      <c r="HKP73" s="1002"/>
      <c r="HKQ73" s="1002"/>
      <c r="HKR73" s="1002"/>
      <c r="HKS73" s="1002"/>
      <c r="HKT73" s="1002"/>
      <c r="HKU73" s="1002"/>
      <c r="HKV73" s="1002"/>
      <c r="HKW73" s="1002"/>
      <c r="HKX73" s="1002"/>
      <c r="HKY73" s="1002"/>
      <c r="HKZ73" s="1002"/>
      <c r="HLA73" s="1002"/>
      <c r="HLB73" s="1002"/>
      <c r="HLC73" s="1002"/>
      <c r="HLD73" s="1002"/>
      <c r="HLE73" s="1002"/>
      <c r="HLF73" s="1002"/>
      <c r="HLG73" s="1002"/>
      <c r="HLH73" s="1002"/>
      <c r="HLI73" s="1002"/>
      <c r="HLJ73" s="1002"/>
      <c r="HLK73" s="1002"/>
      <c r="HLL73" s="1002"/>
      <c r="HLM73" s="1002"/>
      <c r="HLN73" s="1002"/>
      <c r="HLO73" s="1002"/>
      <c r="HLP73" s="1002"/>
      <c r="HLQ73" s="1002"/>
      <c r="HLR73" s="1002"/>
      <c r="HLS73" s="1002"/>
      <c r="HLT73" s="1002"/>
      <c r="HLU73" s="1002"/>
      <c r="HLV73" s="1002"/>
      <c r="HLW73" s="1002"/>
      <c r="HLX73" s="1002"/>
      <c r="HLY73" s="1002"/>
      <c r="HLZ73" s="1002"/>
      <c r="HMA73" s="1002"/>
      <c r="HMB73" s="1002"/>
      <c r="HMC73" s="1002"/>
      <c r="HMD73" s="1002"/>
      <c r="HME73" s="1002"/>
      <c r="HMF73" s="1002"/>
      <c r="HMG73" s="1002"/>
      <c r="HMH73" s="1002"/>
      <c r="HMI73" s="1002"/>
      <c r="HMJ73" s="1002"/>
      <c r="HMK73" s="1002"/>
      <c r="HML73" s="1002"/>
      <c r="HMM73" s="1002"/>
      <c r="HMN73" s="1002"/>
      <c r="HMO73" s="1002"/>
      <c r="HMP73" s="1002"/>
      <c r="HMQ73" s="1002"/>
      <c r="HMR73" s="1002"/>
      <c r="HMS73" s="1002"/>
      <c r="HMT73" s="1002"/>
      <c r="HMU73" s="1002"/>
      <c r="HMV73" s="1002"/>
      <c r="HMW73" s="1002"/>
      <c r="HMX73" s="1002"/>
      <c r="HMY73" s="1002"/>
      <c r="HMZ73" s="1002"/>
      <c r="HNA73" s="1002"/>
      <c r="HNB73" s="1002"/>
      <c r="HNC73" s="1002"/>
      <c r="HND73" s="1002"/>
      <c r="HNE73" s="1002"/>
      <c r="HNF73" s="1002"/>
      <c r="HNG73" s="1002"/>
      <c r="HNH73" s="1002"/>
      <c r="HNI73" s="1002"/>
      <c r="HNJ73" s="1002"/>
      <c r="HNK73" s="1002"/>
      <c r="HNL73" s="1002"/>
      <c r="HNM73" s="1002"/>
      <c r="HNN73" s="1002"/>
      <c r="HNO73" s="1002"/>
      <c r="HNP73" s="1002"/>
      <c r="HNQ73" s="1002"/>
      <c r="HNR73" s="1002"/>
      <c r="HNS73" s="1002"/>
      <c r="HNT73" s="1002"/>
      <c r="HNU73" s="1002"/>
      <c r="HNV73" s="1002"/>
      <c r="HNW73" s="1002"/>
      <c r="HNX73" s="1002"/>
      <c r="HNY73" s="1002"/>
      <c r="HNZ73" s="1002"/>
      <c r="HOA73" s="1002"/>
      <c r="HOB73" s="1002"/>
      <c r="HOC73" s="1002"/>
      <c r="HOD73" s="1002"/>
      <c r="HOE73" s="1002"/>
      <c r="HOF73" s="1002"/>
      <c r="HOG73" s="1002"/>
      <c r="HOH73" s="1002"/>
      <c r="HOI73" s="1002"/>
      <c r="HOJ73" s="1002"/>
      <c r="HOK73" s="1002"/>
      <c r="HOL73" s="1002"/>
      <c r="HOM73" s="1002"/>
      <c r="HON73" s="1002"/>
      <c r="HOO73" s="1002"/>
      <c r="HOP73" s="1002"/>
      <c r="HOQ73" s="1002"/>
      <c r="HOR73" s="1002"/>
      <c r="HOS73" s="1002"/>
      <c r="HOT73" s="1002"/>
      <c r="HOU73" s="1002"/>
      <c r="HOV73" s="1002"/>
      <c r="HOW73" s="1002"/>
      <c r="HOX73" s="1002"/>
      <c r="HOY73" s="1002"/>
      <c r="HOZ73" s="1002"/>
      <c r="HPA73" s="1002"/>
      <c r="HPB73" s="1002"/>
      <c r="HPC73" s="1002"/>
      <c r="HPD73" s="1002"/>
      <c r="HPE73" s="1002"/>
      <c r="HPF73" s="1002"/>
      <c r="HPG73" s="1002"/>
      <c r="HPH73" s="1002"/>
      <c r="HPI73" s="1002"/>
      <c r="HPJ73" s="1002"/>
      <c r="HPK73" s="1002"/>
      <c r="HPL73" s="1002"/>
      <c r="HPM73" s="1002"/>
      <c r="HPN73" s="1002"/>
      <c r="HPO73" s="1002"/>
      <c r="HPP73" s="1002"/>
      <c r="HPQ73" s="1002"/>
      <c r="HPR73" s="1002"/>
      <c r="HPS73" s="1002"/>
      <c r="HPT73" s="1002"/>
      <c r="HPU73" s="1002"/>
      <c r="HPV73" s="1002"/>
      <c r="HPW73" s="1002"/>
      <c r="HPX73" s="1002"/>
      <c r="HPY73" s="1002"/>
      <c r="HPZ73" s="1002"/>
      <c r="HQA73" s="1002"/>
      <c r="HQB73" s="1002"/>
      <c r="HQC73" s="1002"/>
      <c r="HQD73" s="1002"/>
      <c r="HQE73" s="1002"/>
      <c r="HQF73" s="1002"/>
      <c r="HQG73" s="1002"/>
      <c r="HQH73" s="1002"/>
      <c r="HQI73" s="1002"/>
      <c r="HQJ73" s="1002"/>
      <c r="HQK73" s="1002"/>
      <c r="HQL73" s="1002"/>
      <c r="HQM73" s="1002"/>
      <c r="HQN73" s="1002"/>
      <c r="HQO73" s="1002"/>
      <c r="HQP73" s="1002"/>
      <c r="HQQ73" s="1002"/>
      <c r="HQR73" s="1002"/>
      <c r="HQS73" s="1002"/>
      <c r="HQT73" s="1002"/>
      <c r="HQU73" s="1002"/>
      <c r="HQV73" s="1002"/>
      <c r="HQW73" s="1002"/>
      <c r="HQX73" s="1002"/>
      <c r="HQY73" s="1002"/>
      <c r="HQZ73" s="1002"/>
      <c r="HRA73" s="1002"/>
      <c r="HRB73" s="1002"/>
      <c r="HRC73" s="1002"/>
      <c r="HRD73" s="1002"/>
      <c r="HRE73" s="1002"/>
      <c r="HRF73" s="1002"/>
      <c r="HRG73" s="1002"/>
      <c r="HRH73" s="1002"/>
      <c r="HRI73" s="1002"/>
      <c r="HRJ73" s="1002"/>
      <c r="HRK73" s="1002"/>
      <c r="HRL73" s="1002"/>
      <c r="HRM73" s="1002"/>
      <c r="HRN73" s="1002"/>
      <c r="HRO73" s="1002"/>
      <c r="HRP73" s="1002"/>
      <c r="HRQ73" s="1002"/>
      <c r="HRR73" s="1002"/>
      <c r="HRS73" s="1002"/>
      <c r="HRT73" s="1002"/>
      <c r="HRU73" s="1002"/>
      <c r="HRV73" s="1002"/>
      <c r="HRW73" s="1002"/>
      <c r="HRX73" s="1002"/>
      <c r="HRY73" s="1002"/>
      <c r="HRZ73" s="1002"/>
      <c r="HSA73" s="1002"/>
      <c r="HSB73" s="1002"/>
      <c r="HSC73" s="1002"/>
      <c r="HSD73" s="1002"/>
      <c r="HSE73" s="1002"/>
      <c r="HSF73" s="1002"/>
      <c r="HSG73" s="1002"/>
      <c r="HSH73" s="1002"/>
      <c r="HSI73" s="1002"/>
      <c r="HSJ73" s="1002"/>
      <c r="HSK73" s="1002"/>
      <c r="HSL73" s="1002"/>
      <c r="HSM73" s="1002"/>
      <c r="HSN73" s="1002"/>
      <c r="HSO73" s="1002"/>
      <c r="HSP73" s="1002"/>
      <c r="HSQ73" s="1002"/>
      <c r="HSR73" s="1002"/>
      <c r="HSS73" s="1002"/>
      <c r="HST73" s="1002"/>
      <c r="HSU73" s="1002"/>
      <c r="HSV73" s="1002"/>
      <c r="HSW73" s="1002"/>
      <c r="HSX73" s="1002"/>
      <c r="HSY73" s="1002"/>
      <c r="HSZ73" s="1002"/>
      <c r="HTA73" s="1002"/>
      <c r="HTB73" s="1002"/>
      <c r="HTC73" s="1002"/>
      <c r="HTD73" s="1002"/>
      <c r="HTE73" s="1002"/>
      <c r="HTF73" s="1002"/>
      <c r="HTG73" s="1002"/>
      <c r="HTH73" s="1002"/>
      <c r="HTI73" s="1002"/>
      <c r="HTJ73" s="1002"/>
      <c r="HTK73" s="1002"/>
      <c r="HTL73" s="1002"/>
      <c r="HTM73" s="1002"/>
      <c r="HTN73" s="1002"/>
      <c r="HTO73" s="1002"/>
      <c r="HTP73" s="1002"/>
      <c r="HTQ73" s="1002"/>
      <c r="HTR73" s="1002"/>
      <c r="HTS73" s="1002"/>
      <c r="HTT73" s="1002"/>
      <c r="HTU73" s="1002"/>
      <c r="HTV73" s="1002"/>
      <c r="HTW73" s="1002"/>
      <c r="HTX73" s="1002"/>
      <c r="HTY73" s="1002"/>
      <c r="HTZ73" s="1002"/>
      <c r="HUA73" s="1002"/>
      <c r="HUB73" s="1002"/>
      <c r="HUC73" s="1002"/>
      <c r="HUD73" s="1002"/>
      <c r="HUE73" s="1002"/>
      <c r="HUF73" s="1002"/>
      <c r="HUG73" s="1002"/>
      <c r="HUH73" s="1002"/>
      <c r="HUI73" s="1002"/>
      <c r="HUJ73" s="1002"/>
      <c r="HUK73" s="1002"/>
      <c r="HUL73" s="1002"/>
      <c r="HUM73" s="1002"/>
      <c r="HUN73" s="1002"/>
      <c r="HUO73" s="1002"/>
      <c r="HUP73" s="1002"/>
      <c r="HUQ73" s="1002"/>
      <c r="HUR73" s="1002"/>
      <c r="HUS73" s="1002"/>
      <c r="HUT73" s="1002"/>
      <c r="HUU73" s="1002"/>
      <c r="HUV73" s="1002"/>
      <c r="HUW73" s="1002"/>
      <c r="HUX73" s="1002"/>
      <c r="HUY73" s="1002"/>
      <c r="HUZ73" s="1002"/>
      <c r="HVA73" s="1002"/>
      <c r="HVB73" s="1002"/>
      <c r="HVC73" s="1002"/>
      <c r="HVD73" s="1002"/>
      <c r="HVE73" s="1002"/>
      <c r="HVF73" s="1002"/>
      <c r="HVG73" s="1002"/>
      <c r="HVH73" s="1002"/>
      <c r="HVI73" s="1002"/>
      <c r="HVJ73" s="1002"/>
      <c r="HVK73" s="1002"/>
      <c r="HVL73" s="1002"/>
      <c r="HVM73" s="1002"/>
      <c r="HVN73" s="1002"/>
      <c r="HVO73" s="1002"/>
      <c r="HVP73" s="1002"/>
      <c r="HVQ73" s="1002"/>
      <c r="HVR73" s="1002"/>
      <c r="HVS73" s="1002"/>
      <c r="HVT73" s="1002"/>
      <c r="HVU73" s="1002"/>
      <c r="HVV73" s="1002"/>
      <c r="HVW73" s="1002"/>
      <c r="HVX73" s="1002"/>
      <c r="HVY73" s="1002"/>
      <c r="HVZ73" s="1002"/>
      <c r="HWA73" s="1002"/>
      <c r="HWB73" s="1002"/>
      <c r="HWC73" s="1002"/>
      <c r="HWD73" s="1002"/>
      <c r="HWE73" s="1002"/>
      <c r="HWF73" s="1002"/>
      <c r="HWG73" s="1002"/>
      <c r="HWH73" s="1002"/>
      <c r="HWI73" s="1002"/>
      <c r="HWJ73" s="1002"/>
      <c r="HWK73" s="1002"/>
      <c r="HWL73" s="1002"/>
      <c r="HWM73" s="1002"/>
      <c r="HWN73" s="1002"/>
      <c r="HWO73" s="1002"/>
      <c r="HWP73" s="1002"/>
      <c r="HWQ73" s="1002"/>
      <c r="HWR73" s="1002"/>
      <c r="HWS73" s="1002"/>
      <c r="HWT73" s="1002"/>
      <c r="HWU73" s="1002"/>
      <c r="HWV73" s="1002"/>
      <c r="HWW73" s="1002"/>
      <c r="HWX73" s="1002"/>
      <c r="HWY73" s="1002"/>
      <c r="HWZ73" s="1002"/>
      <c r="HXA73" s="1002"/>
      <c r="HXB73" s="1002"/>
      <c r="HXC73" s="1002"/>
      <c r="HXD73" s="1002"/>
      <c r="HXE73" s="1002"/>
      <c r="HXF73" s="1002"/>
      <c r="HXG73" s="1002"/>
      <c r="HXH73" s="1002"/>
      <c r="HXI73" s="1002"/>
      <c r="HXJ73" s="1002"/>
      <c r="HXK73" s="1002"/>
      <c r="HXL73" s="1002"/>
      <c r="HXM73" s="1002"/>
      <c r="HXN73" s="1002"/>
      <c r="HXO73" s="1002"/>
      <c r="HXP73" s="1002"/>
      <c r="HXQ73" s="1002"/>
      <c r="HXR73" s="1002"/>
      <c r="HXS73" s="1002"/>
      <c r="HXT73" s="1002"/>
      <c r="HXU73" s="1002"/>
      <c r="HXV73" s="1002"/>
      <c r="HXW73" s="1002"/>
      <c r="HXX73" s="1002"/>
      <c r="HXY73" s="1002"/>
      <c r="HXZ73" s="1002"/>
      <c r="HYA73" s="1002"/>
      <c r="HYB73" s="1002"/>
      <c r="HYC73" s="1002"/>
      <c r="HYD73" s="1002"/>
      <c r="HYE73" s="1002"/>
      <c r="HYF73" s="1002"/>
      <c r="HYG73" s="1002"/>
      <c r="HYH73" s="1002"/>
      <c r="HYI73" s="1002"/>
      <c r="HYJ73" s="1002"/>
      <c r="HYK73" s="1002"/>
      <c r="HYL73" s="1002"/>
      <c r="HYM73" s="1002"/>
      <c r="HYN73" s="1002"/>
      <c r="HYO73" s="1002"/>
      <c r="HYP73" s="1002"/>
      <c r="HYQ73" s="1002"/>
      <c r="HYR73" s="1002"/>
      <c r="HYS73" s="1002"/>
      <c r="HYT73" s="1002"/>
      <c r="HYU73" s="1002"/>
      <c r="HYV73" s="1002"/>
      <c r="HYW73" s="1002"/>
      <c r="HYX73" s="1002"/>
      <c r="HYY73" s="1002"/>
      <c r="HYZ73" s="1002"/>
      <c r="HZA73" s="1002"/>
      <c r="HZB73" s="1002"/>
      <c r="HZC73" s="1002"/>
      <c r="HZD73" s="1002"/>
      <c r="HZE73" s="1002"/>
      <c r="HZF73" s="1002"/>
      <c r="HZG73" s="1002"/>
      <c r="HZH73" s="1002"/>
      <c r="HZI73" s="1002"/>
      <c r="HZJ73" s="1002"/>
      <c r="HZK73" s="1002"/>
      <c r="HZL73" s="1002"/>
      <c r="HZM73" s="1002"/>
      <c r="HZN73" s="1002"/>
      <c r="HZO73" s="1002"/>
      <c r="HZP73" s="1002"/>
      <c r="HZQ73" s="1002"/>
      <c r="HZR73" s="1002"/>
      <c r="HZS73" s="1002"/>
      <c r="HZT73" s="1002"/>
      <c r="HZU73" s="1002"/>
      <c r="HZV73" s="1002"/>
      <c r="HZW73" s="1002"/>
      <c r="HZX73" s="1002"/>
      <c r="HZY73" s="1002"/>
      <c r="HZZ73" s="1002"/>
      <c r="IAA73" s="1002"/>
      <c r="IAB73" s="1002"/>
      <c r="IAC73" s="1002"/>
      <c r="IAD73" s="1002"/>
      <c r="IAE73" s="1002"/>
      <c r="IAF73" s="1002"/>
      <c r="IAG73" s="1002"/>
      <c r="IAH73" s="1002"/>
      <c r="IAI73" s="1002"/>
      <c r="IAJ73" s="1002"/>
      <c r="IAK73" s="1002"/>
      <c r="IAL73" s="1002"/>
      <c r="IAM73" s="1002"/>
      <c r="IAN73" s="1002"/>
      <c r="IAO73" s="1002"/>
      <c r="IAP73" s="1002"/>
      <c r="IAQ73" s="1002"/>
      <c r="IAR73" s="1002"/>
      <c r="IAS73" s="1002"/>
      <c r="IAT73" s="1002"/>
      <c r="IAU73" s="1002"/>
      <c r="IAV73" s="1002"/>
      <c r="IAW73" s="1002"/>
      <c r="IAX73" s="1002"/>
      <c r="IAY73" s="1002"/>
      <c r="IAZ73" s="1002"/>
      <c r="IBA73" s="1002"/>
      <c r="IBB73" s="1002"/>
      <c r="IBC73" s="1002"/>
      <c r="IBD73" s="1002"/>
      <c r="IBE73" s="1002"/>
      <c r="IBF73" s="1002"/>
      <c r="IBG73" s="1002"/>
      <c r="IBH73" s="1002"/>
      <c r="IBI73" s="1002"/>
      <c r="IBJ73" s="1002"/>
      <c r="IBK73" s="1002"/>
      <c r="IBL73" s="1002"/>
      <c r="IBM73" s="1002"/>
      <c r="IBN73" s="1002"/>
      <c r="IBO73" s="1002"/>
      <c r="IBP73" s="1002"/>
      <c r="IBQ73" s="1002"/>
      <c r="IBR73" s="1002"/>
      <c r="IBS73" s="1002"/>
      <c r="IBT73" s="1002"/>
      <c r="IBU73" s="1002"/>
      <c r="IBV73" s="1002"/>
      <c r="IBW73" s="1002"/>
      <c r="IBX73" s="1002"/>
      <c r="IBY73" s="1002"/>
      <c r="IBZ73" s="1002"/>
      <c r="ICA73" s="1002"/>
      <c r="ICB73" s="1002"/>
      <c r="ICC73" s="1002"/>
      <c r="ICD73" s="1002"/>
      <c r="ICE73" s="1002"/>
      <c r="ICF73" s="1002"/>
      <c r="ICG73" s="1002"/>
      <c r="ICH73" s="1002"/>
      <c r="ICI73" s="1002"/>
      <c r="ICJ73" s="1002"/>
      <c r="ICK73" s="1002"/>
      <c r="ICL73" s="1002"/>
      <c r="ICM73" s="1002"/>
      <c r="ICN73" s="1002"/>
      <c r="ICO73" s="1002"/>
      <c r="ICP73" s="1002"/>
      <c r="ICQ73" s="1002"/>
      <c r="ICR73" s="1002"/>
      <c r="ICS73" s="1002"/>
      <c r="ICT73" s="1002"/>
      <c r="ICU73" s="1002"/>
      <c r="ICV73" s="1002"/>
      <c r="ICW73" s="1002"/>
      <c r="ICX73" s="1002"/>
      <c r="ICY73" s="1002"/>
      <c r="ICZ73" s="1002"/>
      <c r="IDA73" s="1002"/>
      <c r="IDB73" s="1002"/>
      <c r="IDC73" s="1002"/>
      <c r="IDD73" s="1002"/>
      <c r="IDE73" s="1002"/>
      <c r="IDF73" s="1002"/>
      <c r="IDG73" s="1002"/>
      <c r="IDH73" s="1002"/>
      <c r="IDI73" s="1002"/>
      <c r="IDJ73" s="1002"/>
      <c r="IDK73" s="1002"/>
      <c r="IDL73" s="1002"/>
      <c r="IDM73" s="1002"/>
      <c r="IDN73" s="1002"/>
      <c r="IDO73" s="1002"/>
      <c r="IDP73" s="1002"/>
      <c r="IDQ73" s="1002"/>
      <c r="IDR73" s="1002"/>
      <c r="IDS73" s="1002"/>
      <c r="IDT73" s="1002"/>
      <c r="IDU73" s="1002"/>
      <c r="IDV73" s="1002"/>
      <c r="IDW73" s="1002"/>
      <c r="IDX73" s="1002"/>
      <c r="IDY73" s="1002"/>
      <c r="IDZ73" s="1002"/>
      <c r="IEA73" s="1002"/>
      <c r="IEB73" s="1002"/>
      <c r="IEC73" s="1002"/>
      <c r="IED73" s="1002"/>
      <c r="IEE73" s="1002"/>
      <c r="IEF73" s="1002"/>
      <c r="IEG73" s="1002"/>
      <c r="IEH73" s="1002"/>
      <c r="IEI73" s="1002"/>
      <c r="IEJ73" s="1002"/>
      <c r="IEK73" s="1002"/>
      <c r="IEL73" s="1002"/>
      <c r="IEM73" s="1002"/>
      <c r="IEN73" s="1002"/>
      <c r="IEO73" s="1002"/>
      <c r="IEP73" s="1002"/>
      <c r="IEQ73" s="1002"/>
      <c r="IER73" s="1002"/>
      <c r="IES73" s="1002"/>
      <c r="IET73" s="1002"/>
      <c r="IEU73" s="1002"/>
      <c r="IEV73" s="1002"/>
      <c r="IEW73" s="1002"/>
      <c r="IEX73" s="1002"/>
      <c r="IEY73" s="1002"/>
      <c r="IEZ73" s="1002"/>
      <c r="IFA73" s="1002"/>
      <c r="IFB73" s="1002"/>
      <c r="IFC73" s="1002"/>
      <c r="IFD73" s="1002"/>
      <c r="IFE73" s="1002"/>
      <c r="IFF73" s="1002"/>
      <c r="IFG73" s="1002"/>
      <c r="IFH73" s="1002"/>
      <c r="IFI73" s="1002"/>
      <c r="IFJ73" s="1002"/>
      <c r="IFK73" s="1002"/>
      <c r="IFL73" s="1002"/>
      <c r="IFM73" s="1002"/>
      <c r="IFN73" s="1002"/>
      <c r="IFO73" s="1002"/>
      <c r="IFP73" s="1002"/>
      <c r="IFQ73" s="1002"/>
      <c r="IFR73" s="1002"/>
      <c r="IFS73" s="1002"/>
      <c r="IFT73" s="1002"/>
      <c r="IFU73" s="1002"/>
      <c r="IFV73" s="1002"/>
      <c r="IFW73" s="1002"/>
      <c r="IFX73" s="1002"/>
      <c r="IFY73" s="1002"/>
      <c r="IFZ73" s="1002"/>
      <c r="IGA73" s="1002"/>
      <c r="IGB73" s="1002"/>
      <c r="IGC73" s="1002"/>
      <c r="IGD73" s="1002"/>
      <c r="IGE73" s="1002"/>
      <c r="IGF73" s="1002"/>
      <c r="IGG73" s="1002"/>
      <c r="IGH73" s="1002"/>
      <c r="IGI73" s="1002"/>
      <c r="IGJ73" s="1002"/>
      <c r="IGK73" s="1002"/>
      <c r="IGL73" s="1002"/>
      <c r="IGM73" s="1002"/>
      <c r="IGN73" s="1002"/>
      <c r="IGO73" s="1002"/>
      <c r="IGP73" s="1002"/>
      <c r="IGQ73" s="1002"/>
      <c r="IGR73" s="1002"/>
      <c r="IGS73" s="1002"/>
      <c r="IGT73" s="1002"/>
      <c r="IGU73" s="1002"/>
      <c r="IGV73" s="1002"/>
      <c r="IGW73" s="1002"/>
      <c r="IGX73" s="1002"/>
      <c r="IGY73" s="1002"/>
      <c r="IGZ73" s="1002"/>
      <c r="IHA73" s="1002"/>
      <c r="IHB73" s="1002"/>
      <c r="IHC73" s="1002"/>
      <c r="IHD73" s="1002"/>
      <c r="IHE73" s="1002"/>
      <c r="IHF73" s="1002"/>
      <c r="IHG73" s="1002"/>
      <c r="IHH73" s="1002"/>
      <c r="IHI73" s="1002"/>
      <c r="IHJ73" s="1002"/>
      <c r="IHK73" s="1002"/>
      <c r="IHL73" s="1002"/>
      <c r="IHM73" s="1002"/>
      <c r="IHN73" s="1002"/>
      <c r="IHO73" s="1002"/>
      <c r="IHP73" s="1002"/>
      <c r="IHQ73" s="1002"/>
      <c r="IHR73" s="1002"/>
      <c r="IHS73" s="1002"/>
      <c r="IHT73" s="1002"/>
      <c r="IHU73" s="1002"/>
      <c r="IHV73" s="1002"/>
      <c r="IHW73" s="1002"/>
      <c r="IHX73" s="1002"/>
      <c r="IHY73" s="1002"/>
      <c r="IHZ73" s="1002"/>
      <c r="IIA73" s="1002"/>
      <c r="IIB73" s="1002"/>
      <c r="IIC73" s="1002"/>
      <c r="IID73" s="1002"/>
      <c r="IIE73" s="1002"/>
      <c r="IIF73" s="1002"/>
      <c r="IIG73" s="1002"/>
      <c r="IIH73" s="1002"/>
      <c r="III73" s="1002"/>
      <c r="IIJ73" s="1002"/>
      <c r="IIK73" s="1002"/>
      <c r="IIL73" s="1002"/>
      <c r="IIM73" s="1002"/>
      <c r="IIN73" s="1002"/>
      <c r="IIO73" s="1002"/>
      <c r="IIP73" s="1002"/>
      <c r="IIQ73" s="1002"/>
      <c r="IIR73" s="1002"/>
      <c r="IIS73" s="1002"/>
      <c r="IIT73" s="1002"/>
      <c r="IIU73" s="1002"/>
      <c r="IIV73" s="1002"/>
      <c r="IIW73" s="1002"/>
      <c r="IIX73" s="1002"/>
      <c r="IIY73" s="1002"/>
      <c r="IIZ73" s="1002"/>
      <c r="IJA73" s="1002"/>
      <c r="IJB73" s="1002"/>
      <c r="IJC73" s="1002"/>
      <c r="IJD73" s="1002"/>
      <c r="IJE73" s="1002"/>
      <c r="IJF73" s="1002"/>
      <c r="IJG73" s="1002"/>
      <c r="IJH73" s="1002"/>
      <c r="IJI73" s="1002"/>
      <c r="IJJ73" s="1002"/>
      <c r="IJK73" s="1002"/>
      <c r="IJL73" s="1002"/>
      <c r="IJM73" s="1002"/>
      <c r="IJN73" s="1002"/>
      <c r="IJO73" s="1002"/>
      <c r="IJP73" s="1002"/>
      <c r="IJQ73" s="1002"/>
      <c r="IJR73" s="1002"/>
      <c r="IJS73" s="1002"/>
      <c r="IJT73" s="1002"/>
      <c r="IJU73" s="1002"/>
      <c r="IJV73" s="1002"/>
      <c r="IJW73" s="1002"/>
      <c r="IJX73" s="1002"/>
      <c r="IJY73" s="1002"/>
      <c r="IJZ73" s="1002"/>
      <c r="IKA73" s="1002"/>
      <c r="IKB73" s="1002"/>
      <c r="IKC73" s="1002"/>
      <c r="IKD73" s="1002"/>
      <c r="IKE73" s="1002"/>
      <c r="IKF73" s="1002"/>
      <c r="IKG73" s="1002"/>
      <c r="IKH73" s="1002"/>
      <c r="IKI73" s="1002"/>
      <c r="IKJ73" s="1002"/>
      <c r="IKK73" s="1002"/>
      <c r="IKL73" s="1002"/>
      <c r="IKM73" s="1002"/>
      <c r="IKN73" s="1002"/>
      <c r="IKO73" s="1002"/>
      <c r="IKP73" s="1002"/>
      <c r="IKQ73" s="1002"/>
      <c r="IKR73" s="1002"/>
      <c r="IKS73" s="1002"/>
      <c r="IKT73" s="1002"/>
      <c r="IKU73" s="1002"/>
      <c r="IKV73" s="1002"/>
      <c r="IKW73" s="1002"/>
      <c r="IKX73" s="1002"/>
      <c r="IKY73" s="1002"/>
      <c r="IKZ73" s="1002"/>
      <c r="ILA73" s="1002"/>
      <c r="ILB73" s="1002"/>
      <c r="ILC73" s="1002"/>
      <c r="ILD73" s="1002"/>
      <c r="ILE73" s="1002"/>
      <c r="ILF73" s="1002"/>
      <c r="ILG73" s="1002"/>
      <c r="ILH73" s="1002"/>
      <c r="ILI73" s="1002"/>
      <c r="ILJ73" s="1002"/>
      <c r="ILK73" s="1002"/>
      <c r="ILL73" s="1002"/>
      <c r="ILM73" s="1002"/>
      <c r="ILN73" s="1002"/>
      <c r="ILO73" s="1002"/>
      <c r="ILP73" s="1002"/>
      <c r="ILQ73" s="1002"/>
      <c r="ILR73" s="1002"/>
      <c r="ILS73" s="1002"/>
      <c r="ILT73" s="1002"/>
      <c r="ILU73" s="1002"/>
      <c r="ILV73" s="1002"/>
      <c r="ILW73" s="1002"/>
      <c r="ILX73" s="1002"/>
      <c r="ILY73" s="1002"/>
      <c r="ILZ73" s="1002"/>
      <c r="IMA73" s="1002"/>
      <c r="IMB73" s="1002"/>
      <c r="IMC73" s="1002"/>
      <c r="IMD73" s="1002"/>
      <c r="IME73" s="1002"/>
      <c r="IMF73" s="1002"/>
      <c r="IMG73" s="1002"/>
      <c r="IMH73" s="1002"/>
      <c r="IMI73" s="1002"/>
      <c r="IMJ73" s="1002"/>
      <c r="IMK73" s="1002"/>
      <c r="IML73" s="1002"/>
      <c r="IMM73" s="1002"/>
      <c r="IMN73" s="1002"/>
      <c r="IMO73" s="1002"/>
      <c r="IMP73" s="1002"/>
      <c r="IMQ73" s="1002"/>
      <c r="IMR73" s="1002"/>
      <c r="IMS73" s="1002"/>
      <c r="IMT73" s="1002"/>
      <c r="IMU73" s="1002"/>
      <c r="IMV73" s="1002"/>
      <c r="IMW73" s="1002"/>
      <c r="IMX73" s="1002"/>
      <c r="IMY73" s="1002"/>
      <c r="IMZ73" s="1002"/>
      <c r="INA73" s="1002"/>
      <c r="INB73" s="1002"/>
      <c r="INC73" s="1002"/>
      <c r="IND73" s="1002"/>
      <c r="INE73" s="1002"/>
      <c r="INF73" s="1002"/>
      <c r="ING73" s="1002"/>
      <c r="INH73" s="1002"/>
      <c r="INI73" s="1002"/>
      <c r="INJ73" s="1002"/>
      <c r="INK73" s="1002"/>
      <c r="INL73" s="1002"/>
      <c r="INM73" s="1002"/>
      <c r="INN73" s="1002"/>
      <c r="INO73" s="1002"/>
      <c r="INP73" s="1002"/>
      <c r="INQ73" s="1002"/>
      <c r="INR73" s="1002"/>
      <c r="INS73" s="1002"/>
      <c r="INT73" s="1002"/>
      <c r="INU73" s="1002"/>
      <c r="INV73" s="1002"/>
      <c r="INW73" s="1002"/>
      <c r="INX73" s="1002"/>
      <c r="INY73" s="1002"/>
      <c r="INZ73" s="1002"/>
      <c r="IOA73" s="1002"/>
      <c r="IOB73" s="1002"/>
      <c r="IOC73" s="1002"/>
      <c r="IOD73" s="1002"/>
      <c r="IOE73" s="1002"/>
      <c r="IOF73" s="1002"/>
      <c r="IOG73" s="1002"/>
      <c r="IOH73" s="1002"/>
      <c r="IOI73" s="1002"/>
      <c r="IOJ73" s="1002"/>
      <c r="IOK73" s="1002"/>
      <c r="IOL73" s="1002"/>
      <c r="IOM73" s="1002"/>
      <c r="ION73" s="1002"/>
      <c r="IOO73" s="1002"/>
      <c r="IOP73" s="1002"/>
      <c r="IOQ73" s="1002"/>
      <c r="IOR73" s="1002"/>
      <c r="IOS73" s="1002"/>
      <c r="IOT73" s="1002"/>
      <c r="IOU73" s="1002"/>
      <c r="IOV73" s="1002"/>
      <c r="IOW73" s="1002"/>
      <c r="IOX73" s="1002"/>
      <c r="IOY73" s="1002"/>
      <c r="IOZ73" s="1002"/>
      <c r="IPA73" s="1002"/>
      <c r="IPB73" s="1002"/>
      <c r="IPC73" s="1002"/>
      <c r="IPD73" s="1002"/>
      <c r="IPE73" s="1002"/>
      <c r="IPF73" s="1002"/>
      <c r="IPG73" s="1002"/>
      <c r="IPH73" s="1002"/>
      <c r="IPI73" s="1002"/>
      <c r="IPJ73" s="1002"/>
      <c r="IPK73" s="1002"/>
      <c r="IPL73" s="1002"/>
      <c r="IPM73" s="1002"/>
      <c r="IPN73" s="1002"/>
      <c r="IPO73" s="1002"/>
      <c r="IPP73" s="1002"/>
      <c r="IPQ73" s="1002"/>
      <c r="IPR73" s="1002"/>
      <c r="IPS73" s="1002"/>
      <c r="IPT73" s="1002"/>
      <c r="IPU73" s="1002"/>
      <c r="IPV73" s="1002"/>
      <c r="IPW73" s="1002"/>
      <c r="IPX73" s="1002"/>
      <c r="IPY73" s="1002"/>
      <c r="IPZ73" s="1002"/>
      <c r="IQA73" s="1002"/>
      <c r="IQB73" s="1002"/>
      <c r="IQC73" s="1002"/>
      <c r="IQD73" s="1002"/>
      <c r="IQE73" s="1002"/>
      <c r="IQF73" s="1002"/>
      <c r="IQG73" s="1002"/>
      <c r="IQH73" s="1002"/>
      <c r="IQI73" s="1002"/>
      <c r="IQJ73" s="1002"/>
      <c r="IQK73" s="1002"/>
      <c r="IQL73" s="1002"/>
      <c r="IQM73" s="1002"/>
      <c r="IQN73" s="1002"/>
      <c r="IQO73" s="1002"/>
      <c r="IQP73" s="1002"/>
      <c r="IQQ73" s="1002"/>
      <c r="IQR73" s="1002"/>
      <c r="IQS73" s="1002"/>
      <c r="IQT73" s="1002"/>
      <c r="IQU73" s="1002"/>
      <c r="IQV73" s="1002"/>
      <c r="IQW73" s="1002"/>
      <c r="IQX73" s="1002"/>
      <c r="IQY73" s="1002"/>
      <c r="IQZ73" s="1002"/>
      <c r="IRA73" s="1002"/>
      <c r="IRB73" s="1002"/>
      <c r="IRC73" s="1002"/>
      <c r="IRD73" s="1002"/>
      <c r="IRE73" s="1002"/>
      <c r="IRF73" s="1002"/>
      <c r="IRG73" s="1002"/>
      <c r="IRH73" s="1002"/>
      <c r="IRI73" s="1002"/>
      <c r="IRJ73" s="1002"/>
      <c r="IRK73" s="1002"/>
      <c r="IRL73" s="1002"/>
      <c r="IRM73" s="1002"/>
      <c r="IRN73" s="1002"/>
      <c r="IRO73" s="1002"/>
      <c r="IRP73" s="1002"/>
      <c r="IRQ73" s="1002"/>
      <c r="IRR73" s="1002"/>
      <c r="IRS73" s="1002"/>
      <c r="IRT73" s="1002"/>
      <c r="IRU73" s="1002"/>
      <c r="IRV73" s="1002"/>
      <c r="IRW73" s="1002"/>
      <c r="IRX73" s="1002"/>
      <c r="IRY73" s="1002"/>
      <c r="IRZ73" s="1002"/>
      <c r="ISA73" s="1002"/>
      <c r="ISB73" s="1002"/>
      <c r="ISC73" s="1002"/>
      <c r="ISD73" s="1002"/>
      <c r="ISE73" s="1002"/>
      <c r="ISF73" s="1002"/>
      <c r="ISG73" s="1002"/>
      <c r="ISH73" s="1002"/>
      <c r="ISI73" s="1002"/>
      <c r="ISJ73" s="1002"/>
      <c r="ISK73" s="1002"/>
      <c r="ISL73" s="1002"/>
      <c r="ISM73" s="1002"/>
      <c r="ISN73" s="1002"/>
      <c r="ISO73" s="1002"/>
      <c r="ISP73" s="1002"/>
      <c r="ISQ73" s="1002"/>
      <c r="ISR73" s="1002"/>
      <c r="ISS73" s="1002"/>
      <c r="IST73" s="1002"/>
      <c r="ISU73" s="1002"/>
      <c r="ISV73" s="1002"/>
      <c r="ISW73" s="1002"/>
      <c r="ISX73" s="1002"/>
      <c r="ISY73" s="1002"/>
      <c r="ISZ73" s="1002"/>
      <c r="ITA73" s="1002"/>
      <c r="ITB73" s="1002"/>
      <c r="ITC73" s="1002"/>
      <c r="ITD73" s="1002"/>
      <c r="ITE73" s="1002"/>
      <c r="ITF73" s="1002"/>
      <c r="ITG73" s="1002"/>
      <c r="ITH73" s="1002"/>
      <c r="ITI73" s="1002"/>
      <c r="ITJ73" s="1002"/>
      <c r="ITK73" s="1002"/>
      <c r="ITL73" s="1002"/>
      <c r="ITM73" s="1002"/>
      <c r="ITN73" s="1002"/>
      <c r="ITO73" s="1002"/>
      <c r="ITP73" s="1002"/>
      <c r="ITQ73" s="1002"/>
      <c r="ITR73" s="1002"/>
      <c r="ITS73" s="1002"/>
      <c r="ITT73" s="1002"/>
      <c r="ITU73" s="1002"/>
      <c r="ITV73" s="1002"/>
      <c r="ITW73" s="1002"/>
      <c r="ITX73" s="1002"/>
      <c r="ITY73" s="1002"/>
      <c r="ITZ73" s="1002"/>
      <c r="IUA73" s="1002"/>
      <c r="IUB73" s="1002"/>
      <c r="IUC73" s="1002"/>
      <c r="IUD73" s="1002"/>
      <c r="IUE73" s="1002"/>
      <c r="IUF73" s="1002"/>
      <c r="IUG73" s="1002"/>
      <c r="IUH73" s="1002"/>
      <c r="IUI73" s="1002"/>
      <c r="IUJ73" s="1002"/>
      <c r="IUK73" s="1002"/>
      <c r="IUL73" s="1002"/>
      <c r="IUM73" s="1002"/>
      <c r="IUN73" s="1002"/>
      <c r="IUO73" s="1002"/>
      <c r="IUP73" s="1002"/>
      <c r="IUQ73" s="1002"/>
      <c r="IUR73" s="1002"/>
      <c r="IUS73" s="1002"/>
      <c r="IUT73" s="1002"/>
      <c r="IUU73" s="1002"/>
      <c r="IUV73" s="1002"/>
      <c r="IUW73" s="1002"/>
      <c r="IUX73" s="1002"/>
      <c r="IUY73" s="1002"/>
      <c r="IUZ73" s="1002"/>
      <c r="IVA73" s="1002"/>
      <c r="IVB73" s="1002"/>
      <c r="IVC73" s="1002"/>
      <c r="IVD73" s="1002"/>
      <c r="IVE73" s="1002"/>
      <c r="IVF73" s="1002"/>
      <c r="IVG73" s="1002"/>
      <c r="IVH73" s="1002"/>
      <c r="IVI73" s="1002"/>
      <c r="IVJ73" s="1002"/>
      <c r="IVK73" s="1002"/>
      <c r="IVL73" s="1002"/>
      <c r="IVM73" s="1002"/>
      <c r="IVN73" s="1002"/>
      <c r="IVO73" s="1002"/>
      <c r="IVP73" s="1002"/>
      <c r="IVQ73" s="1002"/>
      <c r="IVR73" s="1002"/>
      <c r="IVS73" s="1002"/>
      <c r="IVT73" s="1002"/>
      <c r="IVU73" s="1002"/>
      <c r="IVV73" s="1002"/>
      <c r="IVW73" s="1002"/>
      <c r="IVX73" s="1002"/>
      <c r="IVY73" s="1002"/>
      <c r="IVZ73" s="1002"/>
      <c r="IWA73" s="1002"/>
      <c r="IWB73" s="1002"/>
      <c r="IWC73" s="1002"/>
      <c r="IWD73" s="1002"/>
      <c r="IWE73" s="1002"/>
      <c r="IWF73" s="1002"/>
      <c r="IWG73" s="1002"/>
      <c r="IWH73" s="1002"/>
      <c r="IWI73" s="1002"/>
      <c r="IWJ73" s="1002"/>
      <c r="IWK73" s="1002"/>
      <c r="IWL73" s="1002"/>
      <c r="IWM73" s="1002"/>
      <c r="IWN73" s="1002"/>
      <c r="IWO73" s="1002"/>
      <c r="IWP73" s="1002"/>
      <c r="IWQ73" s="1002"/>
      <c r="IWR73" s="1002"/>
      <c r="IWS73" s="1002"/>
      <c r="IWT73" s="1002"/>
      <c r="IWU73" s="1002"/>
      <c r="IWV73" s="1002"/>
      <c r="IWW73" s="1002"/>
      <c r="IWX73" s="1002"/>
      <c r="IWY73" s="1002"/>
      <c r="IWZ73" s="1002"/>
      <c r="IXA73" s="1002"/>
      <c r="IXB73" s="1002"/>
      <c r="IXC73" s="1002"/>
      <c r="IXD73" s="1002"/>
      <c r="IXE73" s="1002"/>
      <c r="IXF73" s="1002"/>
      <c r="IXG73" s="1002"/>
      <c r="IXH73" s="1002"/>
      <c r="IXI73" s="1002"/>
      <c r="IXJ73" s="1002"/>
      <c r="IXK73" s="1002"/>
      <c r="IXL73" s="1002"/>
      <c r="IXM73" s="1002"/>
      <c r="IXN73" s="1002"/>
      <c r="IXO73" s="1002"/>
      <c r="IXP73" s="1002"/>
      <c r="IXQ73" s="1002"/>
      <c r="IXR73" s="1002"/>
      <c r="IXS73" s="1002"/>
      <c r="IXT73" s="1002"/>
      <c r="IXU73" s="1002"/>
      <c r="IXV73" s="1002"/>
      <c r="IXW73" s="1002"/>
      <c r="IXX73" s="1002"/>
      <c r="IXY73" s="1002"/>
      <c r="IXZ73" s="1002"/>
      <c r="IYA73" s="1002"/>
      <c r="IYB73" s="1002"/>
      <c r="IYC73" s="1002"/>
      <c r="IYD73" s="1002"/>
      <c r="IYE73" s="1002"/>
      <c r="IYF73" s="1002"/>
      <c r="IYG73" s="1002"/>
      <c r="IYH73" s="1002"/>
      <c r="IYI73" s="1002"/>
      <c r="IYJ73" s="1002"/>
      <c r="IYK73" s="1002"/>
      <c r="IYL73" s="1002"/>
      <c r="IYM73" s="1002"/>
      <c r="IYN73" s="1002"/>
      <c r="IYO73" s="1002"/>
      <c r="IYP73" s="1002"/>
      <c r="IYQ73" s="1002"/>
      <c r="IYR73" s="1002"/>
      <c r="IYS73" s="1002"/>
      <c r="IYT73" s="1002"/>
      <c r="IYU73" s="1002"/>
      <c r="IYV73" s="1002"/>
      <c r="IYW73" s="1002"/>
      <c r="IYX73" s="1002"/>
      <c r="IYY73" s="1002"/>
      <c r="IYZ73" s="1002"/>
      <c r="IZA73" s="1002"/>
      <c r="IZB73" s="1002"/>
      <c r="IZC73" s="1002"/>
      <c r="IZD73" s="1002"/>
      <c r="IZE73" s="1002"/>
      <c r="IZF73" s="1002"/>
      <c r="IZG73" s="1002"/>
      <c r="IZH73" s="1002"/>
      <c r="IZI73" s="1002"/>
      <c r="IZJ73" s="1002"/>
      <c r="IZK73" s="1002"/>
      <c r="IZL73" s="1002"/>
      <c r="IZM73" s="1002"/>
      <c r="IZN73" s="1002"/>
      <c r="IZO73" s="1002"/>
      <c r="IZP73" s="1002"/>
      <c r="IZQ73" s="1002"/>
      <c r="IZR73" s="1002"/>
      <c r="IZS73" s="1002"/>
      <c r="IZT73" s="1002"/>
      <c r="IZU73" s="1002"/>
      <c r="IZV73" s="1002"/>
      <c r="IZW73" s="1002"/>
      <c r="IZX73" s="1002"/>
      <c r="IZY73" s="1002"/>
      <c r="IZZ73" s="1002"/>
      <c r="JAA73" s="1002"/>
      <c r="JAB73" s="1002"/>
      <c r="JAC73" s="1002"/>
      <c r="JAD73" s="1002"/>
      <c r="JAE73" s="1002"/>
      <c r="JAF73" s="1002"/>
      <c r="JAG73" s="1002"/>
      <c r="JAH73" s="1002"/>
      <c r="JAI73" s="1002"/>
      <c r="JAJ73" s="1002"/>
      <c r="JAK73" s="1002"/>
      <c r="JAL73" s="1002"/>
      <c r="JAM73" s="1002"/>
      <c r="JAN73" s="1002"/>
      <c r="JAO73" s="1002"/>
      <c r="JAP73" s="1002"/>
      <c r="JAQ73" s="1002"/>
      <c r="JAR73" s="1002"/>
      <c r="JAS73" s="1002"/>
      <c r="JAT73" s="1002"/>
      <c r="JAU73" s="1002"/>
      <c r="JAV73" s="1002"/>
      <c r="JAW73" s="1002"/>
      <c r="JAX73" s="1002"/>
      <c r="JAY73" s="1002"/>
      <c r="JAZ73" s="1002"/>
      <c r="JBA73" s="1002"/>
      <c r="JBB73" s="1002"/>
      <c r="JBC73" s="1002"/>
      <c r="JBD73" s="1002"/>
      <c r="JBE73" s="1002"/>
      <c r="JBF73" s="1002"/>
      <c r="JBG73" s="1002"/>
      <c r="JBH73" s="1002"/>
      <c r="JBI73" s="1002"/>
      <c r="JBJ73" s="1002"/>
      <c r="JBK73" s="1002"/>
      <c r="JBL73" s="1002"/>
      <c r="JBM73" s="1002"/>
      <c r="JBN73" s="1002"/>
      <c r="JBO73" s="1002"/>
      <c r="JBP73" s="1002"/>
      <c r="JBQ73" s="1002"/>
      <c r="JBR73" s="1002"/>
      <c r="JBS73" s="1002"/>
      <c r="JBT73" s="1002"/>
      <c r="JBU73" s="1002"/>
      <c r="JBV73" s="1002"/>
      <c r="JBW73" s="1002"/>
      <c r="JBX73" s="1002"/>
      <c r="JBY73" s="1002"/>
      <c r="JBZ73" s="1002"/>
      <c r="JCA73" s="1002"/>
      <c r="JCB73" s="1002"/>
      <c r="JCC73" s="1002"/>
      <c r="JCD73" s="1002"/>
      <c r="JCE73" s="1002"/>
      <c r="JCF73" s="1002"/>
      <c r="JCG73" s="1002"/>
      <c r="JCH73" s="1002"/>
      <c r="JCI73" s="1002"/>
      <c r="JCJ73" s="1002"/>
      <c r="JCK73" s="1002"/>
      <c r="JCL73" s="1002"/>
      <c r="JCM73" s="1002"/>
      <c r="JCN73" s="1002"/>
      <c r="JCO73" s="1002"/>
      <c r="JCP73" s="1002"/>
      <c r="JCQ73" s="1002"/>
      <c r="JCR73" s="1002"/>
      <c r="JCS73" s="1002"/>
      <c r="JCT73" s="1002"/>
      <c r="JCU73" s="1002"/>
      <c r="JCV73" s="1002"/>
      <c r="JCW73" s="1002"/>
      <c r="JCX73" s="1002"/>
      <c r="JCY73" s="1002"/>
      <c r="JCZ73" s="1002"/>
      <c r="JDA73" s="1002"/>
      <c r="JDB73" s="1002"/>
      <c r="JDC73" s="1002"/>
      <c r="JDD73" s="1002"/>
      <c r="JDE73" s="1002"/>
      <c r="JDF73" s="1002"/>
      <c r="JDG73" s="1002"/>
      <c r="JDH73" s="1002"/>
      <c r="JDI73" s="1002"/>
      <c r="JDJ73" s="1002"/>
      <c r="JDK73" s="1002"/>
      <c r="JDL73" s="1002"/>
      <c r="JDM73" s="1002"/>
      <c r="JDN73" s="1002"/>
      <c r="JDO73" s="1002"/>
      <c r="JDP73" s="1002"/>
      <c r="JDQ73" s="1002"/>
      <c r="JDR73" s="1002"/>
      <c r="JDS73" s="1002"/>
      <c r="JDT73" s="1002"/>
      <c r="JDU73" s="1002"/>
      <c r="JDV73" s="1002"/>
      <c r="JDW73" s="1002"/>
      <c r="JDX73" s="1002"/>
      <c r="JDY73" s="1002"/>
      <c r="JDZ73" s="1002"/>
      <c r="JEA73" s="1002"/>
      <c r="JEB73" s="1002"/>
      <c r="JEC73" s="1002"/>
      <c r="JED73" s="1002"/>
      <c r="JEE73" s="1002"/>
      <c r="JEF73" s="1002"/>
      <c r="JEG73" s="1002"/>
      <c r="JEH73" s="1002"/>
      <c r="JEI73" s="1002"/>
      <c r="JEJ73" s="1002"/>
      <c r="JEK73" s="1002"/>
      <c r="JEL73" s="1002"/>
      <c r="JEM73" s="1002"/>
      <c r="JEN73" s="1002"/>
      <c r="JEO73" s="1002"/>
      <c r="JEP73" s="1002"/>
      <c r="JEQ73" s="1002"/>
      <c r="JER73" s="1002"/>
      <c r="JES73" s="1002"/>
      <c r="JET73" s="1002"/>
      <c r="JEU73" s="1002"/>
      <c r="JEV73" s="1002"/>
      <c r="JEW73" s="1002"/>
      <c r="JEX73" s="1002"/>
      <c r="JEY73" s="1002"/>
      <c r="JEZ73" s="1002"/>
      <c r="JFA73" s="1002"/>
      <c r="JFB73" s="1002"/>
      <c r="JFC73" s="1002"/>
      <c r="JFD73" s="1002"/>
      <c r="JFE73" s="1002"/>
      <c r="JFF73" s="1002"/>
      <c r="JFG73" s="1002"/>
      <c r="JFH73" s="1002"/>
      <c r="JFI73" s="1002"/>
      <c r="JFJ73" s="1002"/>
      <c r="JFK73" s="1002"/>
      <c r="JFL73" s="1002"/>
      <c r="JFM73" s="1002"/>
      <c r="JFN73" s="1002"/>
      <c r="JFO73" s="1002"/>
      <c r="JFP73" s="1002"/>
      <c r="JFQ73" s="1002"/>
      <c r="JFR73" s="1002"/>
      <c r="JFS73" s="1002"/>
      <c r="JFT73" s="1002"/>
      <c r="JFU73" s="1002"/>
      <c r="JFV73" s="1002"/>
      <c r="JFW73" s="1002"/>
      <c r="JFX73" s="1002"/>
      <c r="JFY73" s="1002"/>
      <c r="JFZ73" s="1002"/>
      <c r="JGA73" s="1002"/>
      <c r="JGB73" s="1002"/>
      <c r="JGC73" s="1002"/>
      <c r="JGD73" s="1002"/>
      <c r="JGE73" s="1002"/>
      <c r="JGF73" s="1002"/>
      <c r="JGG73" s="1002"/>
      <c r="JGH73" s="1002"/>
      <c r="JGI73" s="1002"/>
      <c r="JGJ73" s="1002"/>
      <c r="JGK73" s="1002"/>
      <c r="JGL73" s="1002"/>
      <c r="JGM73" s="1002"/>
      <c r="JGN73" s="1002"/>
      <c r="JGO73" s="1002"/>
      <c r="JGP73" s="1002"/>
      <c r="JGQ73" s="1002"/>
      <c r="JGR73" s="1002"/>
      <c r="JGS73" s="1002"/>
      <c r="JGT73" s="1002"/>
      <c r="JGU73" s="1002"/>
      <c r="JGV73" s="1002"/>
      <c r="JGW73" s="1002"/>
      <c r="JGX73" s="1002"/>
      <c r="JGY73" s="1002"/>
      <c r="JGZ73" s="1002"/>
      <c r="JHA73" s="1002"/>
      <c r="JHB73" s="1002"/>
      <c r="JHC73" s="1002"/>
      <c r="JHD73" s="1002"/>
      <c r="JHE73" s="1002"/>
      <c r="JHF73" s="1002"/>
      <c r="JHG73" s="1002"/>
      <c r="JHH73" s="1002"/>
      <c r="JHI73" s="1002"/>
      <c r="JHJ73" s="1002"/>
      <c r="JHK73" s="1002"/>
      <c r="JHL73" s="1002"/>
      <c r="JHM73" s="1002"/>
      <c r="JHN73" s="1002"/>
      <c r="JHO73" s="1002"/>
      <c r="JHP73" s="1002"/>
      <c r="JHQ73" s="1002"/>
      <c r="JHR73" s="1002"/>
      <c r="JHS73" s="1002"/>
      <c r="JHT73" s="1002"/>
      <c r="JHU73" s="1002"/>
      <c r="JHV73" s="1002"/>
      <c r="JHW73" s="1002"/>
      <c r="JHX73" s="1002"/>
      <c r="JHY73" s="1002"/>
      <c r="JHZ73" s="1002"/>
      <c r="JIA73" s="1002"/>
      <c r="JIB73" s="1002"/>
      <c r="JIC73" s="1002"/>
      <c r="JID73" s="1002"/>
      <c r="JIE73" s="1002"/>
      <c r="JIF73" s="1002"/>
      <c r="JIG73" s="1002"/>
      <c r="JIH73" s="1002"/>
      <c r="JII73" s="1002"/>
      <c r="JIJ73" s="1002"/>
      <c r="JIK73" s="1002"/>
      <c r="JIL73" s="1002"/>
      <c r="JIM73" s="1002"/>
      <c r="JIN73" s="1002"/>
      <c r="JIO73" s="1002"/>
      <c r="JIP73" s="1002"/>
      <c r="JIQ73" s="1002"/>
      <c r="JIR73" s="1002"/>
      <c r="JIS73" s="1002"/>
      <c r="JIT73" s="1002"/>
      <c r="JIU73" s="1002"/>
      <c r="JIV73" s="1002"/>
      <c r="JIW73" s="1002"/>
      <c r="JIX73" s="1002"/>
      <c r="JIY73" s="1002"/>
      <c r="JIZ73" s="1002"/>
      <c r="JJA73" s="1002"/>
      <c r="JJB73" s="1002"/>
      <c r="JJC73" s="1002"/>
      <c r="JJD73" s="1002"/>
      <c r="JJE73" s="1002"/>
      <c r="JJF73" s="1002"/>
      <c r="JJG73" s="1002"/>
      <c r="JJH73" s="1002"/>
      <c r="JJI73" s="1002"/>
      <c r="JJJ73" s="1002"/>
      <c r="JJK73" s="1002"/>
      <c r="JJL73" s="1002"/>
      <c r="JJM73" s="1002"/>
      <c r="JJN73" s="1002"/>
      <c r="JJO73" s="1002"/>
      <c r="JJP73" s="1002"/>
      <c r="JJQ73" s="1002"/>
      <c r="JJR73" s="1002"/>
      <c r="JJS73" s="1002"/>
      <c r="JJT73" s="1002"/>
      <c r="JJU73" s="1002"/>
      <c r="JJV73" s="1002"/>
      <c r="JJW73" s="1002"/>
      <c r="JJX73" s="1002"/>
      <c r="JJY73" s="1002"/>
      <c r="JJZ73" s="1002"/>
      <c r="JKA73" s="1002"/>
      <c r="JKB73" s="1002"/>
      <c r="JKC73" s="1002"/>
      <c r="JKD73" s="1002"/>
      <c r="JKE73" s="1002"/>
      <c r="JKF73" s="1002"/>
      <c r="JKG73" s="1002"/>
      <c r="JKH73" s="1002"/>
      <c r="JKI73" s="1002"/>
      <c r="JKJ73" s="1002"/>
      <c r="JKK73" s="1002"/>
      <c r="JKL73" s="1002"/>
      <c r="JKM73" s="1002"/>
      <c r="JKN73" s="1002"/>
      <c r="JKO73" s="1002"/>
      <c r="JKP73" s="1002"/>
      <c r="JKQ73" s="1002"/>
      <c r="JKR73" s="1002"/>
      <c r="JKS73" s="1002"/>
      <c r="JKT73" s="1002"/>
      <c r="JKU73" s="1002"/>
      <c r="JKV73" s="1002"/>
      <c r="JKW73" s="1002"/>
      <c r="JKX73" s="1002"/>
      <c r="JKY73" s="1002"/>
      <c r="JKZ73" s="1002"/>
      <c r="JLA73" s="1002"/>
      <c r="JLB73" s="1002"/>
      <c r="JLC73" s="1002"/>
      <c r="JLD73" s="1002"/>
      <c r="JLE73" s="1002"/>
      <c r="JLF73" s="1002"/>
      <c r="JLG73" s="1002"/>
      <c r="JLH73" s="1002"/>
      <c r="JLI73" s="1002"/>
      <c r="JLJ73" s="1002"/>
      <c r="JLK73" s="1002"/>
      <c r="JLL73" s="1002"/>
      <c r="JLM73" s="1002"/>
      <c r="JLN73" s="1002"/>
      <c r="JLO73" s="1002"/>
      <c r="JLP73" s="1002"/>
      <c r="JLQ73" s="1002"/>
      <c r="JLR73" s="1002"/>
      <c r="JLS73" s="1002"/>
      <c r="JLT73" s="1002"/>
      <c r="JLU73" s="1002"/>
      <c r="JLV73" s="1002"/>
      <c r="JLW73" s="1002"/>
      <c r="JLX73" s="1002"/>
      <c r="JLY73" s="1002"/>
      <c r="JLZ73" s="1002"/>
      <c r="JMA73" s="1002"/>
      <c r="JMB73" s="1002"/>
      <c r="JMC73" s="1002"/>
      <c r="JMD73" s="1002"/>
      <c r="JME73" s="1002"/>
      <c r="JMF73" s="1002"/>
      <c r="JMG73" s="1002"/>
      <c r="JMH73" s="1002"/>
      <c r="JMI73" s="1002"/>
      <c r="JMJ73" s="1002"/>
      <c r="JMK73" s="1002"/>
      <c r="JML73" s="1002"/>
      <c r="JMM73" s="1002"/>
      <c r="JMN73" s="1002"/>
      <c r="JMO73" s="1002"/>
      <c r="JMP73" s="1002"/>
      <c r="JMQ73" s="1002"/>
      <c r="JMR73" s="1002"/>
      <c r="JMS73" s="1002"/>
      <c r="JMT73" s="1002"/>
      <c r="JMU73" s="1002"/>
      <c r="JMV73" s="1002"/>
      <c r="JMW73" s="1002"/>
      <c r="JMX73" s="1002"/>
      <c r="JMY73" s="1002"/>
      <c r="JMZ73" s="1002"/>
      <c r="JNA73" s="1002"/>
      <c r="JNB73" s="1002"/>
      <c r="JNC73" s="1002"/>
      <c r="JND73" s="1002"/>
      <c r="JNE73" s="1002"/>
      <c r="JNF73" s="1002"/>
      <c r="JNG73" s="1002"/>
      <c r="JNH73" s="1002"/>
      <c r="JNI73" s="1002"/>
      <c r="JNJ73" s="1002"/>
      <c r="JNK73" s="1002"/>
      <c r="JNL73" s="1002"/>
      <c r="JNM73" s="1002"/>
      <c r="JNN73" s="1002"/>
      <c r="JNO73" s="1002"/>
      <c r="JNP73" s="1002"/>
      <c r="JNQ73" s="1002"/>
      <c r="JNR73" s="1002"/>
      <c r="JNS73" s="1002"/>
      <c r="JNT73" s="1002"/>
      <c r="JNU73" s="1002"/>
      <c r="JNV73" s="1002"/>
      <c r="JNW73" s="1002"/>
      <c r="JNX73" s="1002"/>
      <c r="JNY73" s="1002"/>
      <c r="JNZ73" s="1002"/>
      <c r="JOA73" s="1002"/>
      <c r="JOB73" s="1002"/>
      <c r="JOC73" s="1002"/>
      <c r="JOD73" s="1002"/>
      <c r="JOE73" s="1002"/>
      <c r="JOF73" s="1002"/>
      <c r="JOG73" s="1002"/>
      <c r="JOH73" s="1002"/>
      <c r="JOI73" s="1002"/>
      <c r="JOJ73" s="1002"/>
      <c r="JOK73" s="1002"/>
      <c r="JOL73" s="1002"/>
      <c r="JOM73" s="1002"/>
      <c r="JON73" s="1002"/>
      <c r="JOO73" s="1002"/>
      <c r="JOP73" s="1002"/>
      <c r="JOQ73" s="1002"/>
      <c r="JOR73" s="1002"/>
      <c r="JOS73" s="1002"/>
      <c r="JOT73" s="1002"/>
      <c r="JOU73" s="1002"/>
      <c r="JOV73" s="1002"/>
      <c r="JOW73" s="1002"/>
      <c r="JOX73" s="1002"/>
      <c r="JOY73" s="1002"/>
      <c r="JOZ73" s="1002"/>
      <c r="JPA73" s="1002"/>
      <c r="JPB73" s="1002"/>
      <c r="JPC73" s="1002"/>
      <c r="JPD73" s="1002"/>
      <c r="JPE73" s="1002"/>
      <c r="JPF73" s="1002"/>
      <c r="JPG73" s="1002"/>
      <c r="JPH73" s="1002"/>
      <c r="JPI73" s="1002"/>
      <c r="JPJ73" s="1002"/>
      <c r="JPK73" s="1002"/>
      <c r="JPL73" s="1002"/>
      <c r="JPM73" s="1002"/>
      <c r="JPN73" s="1002"/>
      <c r="JPO73" s="1002"/>
      <c r="JPP73" s="1002"/>
      <c r="JPQ73" s="1002"/>
      <c r="JPR73" s="1002"/>
      <c r="JPS73" s="1002"/>
      <c r="JPT73" s="1002"/>
      <c r="JPU73" s="1002"/>
      <c r="JPV73" s="1002"/>
      <c r="JPW73" s="1002"/>
      <c r="JPX73" s="1002"/>
      <c r="JPY73" s="1002"/>
      <c r="JPZ73" s="1002"/>
      <c r="JQA73" s="1002"/>
      <c r="JQB73" s="1002"/>
      <c r="JQC73" s="1002"/>
      <c r="JQD73" s="1002"/>
      <c r="JQE73" s="1002"/>
      <c r="JQF73" s="1002"/>
      <c r="JQG73" s="1002"/>
      <c r="JQH73" s="1002"/>
      <c r="JQI73" s="1002"/>
      <c r="JQJ73" s="1002"/>
      <c r="JQK73" s="1002"/>
      <c r="JQL73" s="1002"/>
      <c r="JQM73" s="1002"/>
      <c r="JQN73" s="1002"/>
      <c r="JQO73" s="1002"/>
      <c r="JQP73" s="1002"/>
      <c r="JQQ73" s="1002"/>
      <c r="JQR73" s="1002"/>
      <c r="JQS73" s="1002"/>
      <c r="JQT73" s="1002"/>
      <c r="JQU73" s="1002"/>
      <c r="JQV73" s="1002"/>
      <c r="JQW73" s="1002"/>
      <c r="JQX73" s="1002"/>
      <c r="JQY73" s="1002"/>
      <c r="JQZ73" s="1002"/>
      <c r="JRA73" s="1002"/>
      <c r="JRB73" s="1002"/>
      <c r="JRC73" s="1002"/>
      <c r="JRD73" s="1002"/>
      <c r="JRE73" s="1002"/>
      <c r="JRF73" s="1002"/>
      <c r="JRG73" s="1002"/>
      <c r="JRH73" s="1002"/>
      <c r="JRI73" s="1002"/>
      <c r="JRJ73" s="1002"/>
      <c r="JRK73" s="1002"/>
      <c r="JRL73" s="1002"/>
      <c r="JRM73" s="1002"/>
      <c r="JRN73" s="1002"/>
      <c r="JRO73" s="1002"/>
      <c r="JRP73" s="1002"/>
      <c r="JRQ73" s="1002"/>
      <c r="JRR73" s="1002"/>
      <c r="JRS73" s="1002"/>
      <c r="JRT73" s="1002"/>
      <c r="JRU73" s="1002"/>
      <c r="JRV73" s="1002"/>
      <c r="JRW73" s="1002"/>
      <c r="JRX73" s="1002"/>
      <c r="JRY73" s="1002"/>
      <c r="JRZ73" s="1002"/>
      <c r="JSA73" s="1002"/>
      <c r="JSB73" s="1002"/>
      <c r="JSC73" s="1002"/>
      <c r="JSD73" s="1002"/>
      <c r="JSE73" s="1002"/>
      <c r="JSF73" s="1002"/>
      <c r="JSG73" s="1002"/>
      <c r="JSH73" s="1002"/>
      <c r="JSI73" s="1002"/>
      <c r="JSJ73" s="1002"/>
      <c r="JSK73" s="1002"/>
      <c r="JSL73" s="1002"/>
      <c r="JSM73" s="1002"/>
      <c r="JSN73" s="1002"/>
      <c r="JSO73" s="1002"/>
      <c r="JSP73" s="1002"/>
      <c r="JSQ73" s="1002"/>
      <c r="JSR73" s="1002"/>
      <c r="JSS73" s="1002"/>
      <c r="JST73" s="1002"/>
      <c r="JSU73" s="1002"/>
      <c r="JSV73" s="1002"/>
      <c r="JSW73" s="1002"/>
      <c r="JSX73" s="1002"/>
      <c r="JSY73" s="1002"/>
      <c r="JSZ73" s="1002"/>
      <c r="JTA73" s="1002"/>
      <c r="JTB73" s="1002"/>
      <c r="JTC73" s="1002"/>
      <c r="JTD73" s="1002"/>
      <c r="JTE73" s="1002"/>
      <c r="JTF73" s="1002"/>
      <c r="JTG73" s="1002"/>
      <c r="JTH73" s="1002"/>
      <c r="JTI73" s="1002"/>
      <c r="JTJ73" s="1002"/>
      <c r="JTK73" s="1002"/>
      <c r="JTL73" s="1002"/>
      <c r="JTM73" s="1002"/>
      <c r="JTN73" s="1002"/>
      <c r="JTO73" s="1002"/>
      <c r="JTP73" s="1002"/>
      <c r="JTQ73" s="1002"/>
      <c r="JTR73" s="1002"/>
      <c r="JTS73" s="1002"/>
      <c r="JTT73" s="1002"/>
      <c r="JTU73" s="1002"/>
      <c r="JTV73" s="1002"/>
      <c r="JTW73" s="1002"/>
      <c r="JTX73" s="1002"/>
      <c r="JTY73" s="1002"/>
      <c r="JTZ73" s="1002"/>
      <c r="JUA73" s="1002"/>
      <c r="JUB73" s="1002"/>
      <c r="JUC73" s="1002"/>
      <c r="JUD73" s="1002"/>
      <c r="JUE73" s="1002"/>
      <c r="JUF73" s="1002"/>
      <c r="JUG73" s="1002"/>
      <c r="JUH73" s="1002"/>
      <c r="JUI73" s="1002"/>
      <c r="JUJ73" s="1002"/>
      <c r="JUK73" s="1002"/>
      <c r="JUL73" s="1002"/>
      <c r="JUM73" s="1002"/>
      <c r="JUN73" s="1002"/>
      <c r="JUO73" s="1002"/>
      <c r="JUP73" s="1002"/>
      <c r="JUQ73" s="1002"/>
      <c r="JUR73" s="1002"/>
      <c r="JUS73" s="1002"/>
      <c r="JUT73" s="1002"/>
      <c r="JUU73" s="1002"/>
      <c r="JUV73" s="1002"/>
      <c r="JUW73" s="1002"/>
      <c r="JUX73" s="1002"/>
      <c r="JUY73" s="1002"/>
      <c r="JUZ73" s="1002"/>
      <c r="JVA73" s="1002"/>
      <c r="JVB73" s="1002"/>
      <c r="JVC73" s="1002"/>
      <c r="JVD73" s="1002"/>
      <c r="JVE73" s="1002"/>
      <c r="JVF73" s="1002"/>
      <c r="JVG73" s="1002"/>
      <c r="JVH73" s="1002"/>
      <c r="JVI73" s="1002"/>
      <c r="JVJ73" s="1002"/>
      <c r="JVK73" s="1002"/>
      <c r="JVL73" s="1002"/>
      <c r="JVM73" s="1002"/>
      <c r="JVN73" s="1002"/>
      <c r="JVO73" s="1002"/>
      <c r="JVP73" s="1002"/>
      <c r="JVQ73" s="1002"/>
      <c r="JVR73" s="1002"/>
      <c r="JVS73" s="1002"/>
      <c r="JVT73" s="1002"/>
      <c r="JVU73" s="1002"/>
      <c r="JVV73" s="1002"/>
      <c r="JVW73" s="1002"/>
      <c r="JVX73" s="1002"/>
      <c r="JVY73" s="1002"/>
      <c r="JVZ73" s="1002"/>
      <c r="JWA73" s="1002"/>
      <c r="JWB73" s="1002"/>
      <c r="JWC73" s="1002"/>
      <c r="JWD73" s="1002"/>
      <c r="JWE73" s="1002"/>
      <c r="JWF73" s="1002"/>
      <c r="JWG73" s="1002"/>
      <c r="JWH73" s="1002"/>
      <c r="JWI73" s="1002"/>
      <c r="JWJ73" s="1002"/>
      <c r="JWK73" s="1002"/>
      <c r="JWL73" s="1002"/>
      <c r="JWM73" s="1002"/>
      <c r="JWN73" s="1002"/>
      <c r="JWO73" s="1002"/>
      <c r="JWP73" s="1002"/>
      <c r="JWQ73" s="1002"/>
      <c r="JWR73" s="1002"/>
      <c r="JWS73" s="1002"/>
      <c r="JWT73" s="1002"/>
      <c r="JWU73" s="1002"/>
      <c r="JWV73" s="1002"/>
      <c r="JWW73" s="1002"/>
      <c r="JWX73" s="1002"/>
      <c r="JWY73" s="1002"/>
      <c r="JWZ73" s="1002"/>
      <c r="JXA73" s="1002"/>
      <c r="JXB73" s="1002"/>
      <c r="JXC73" s="1002"/>
      <c r="JXD73" s="1002"/>
      <c r="JXE73" s="1002"/>
      <c r="JXF73" s="1002"/>
      <c r="JXG73" s="1002"/>
      <c r="JXH73" s="1002"/>
      <c r="JXI73" s="1002"/>
      <c r="JXJ73" s="1002"/>
      <c r="JXK73" s="1002"/>
      <c r="JXL73" s="1002"/>
      <c r="JXM73" s="1002"/>
      <c r="JXN73" s="1002"/>
      <c r="JXO73" s="1002"/>
      <c r="JXP73" s="1002"/>
      <c r="JXQ73" s="1002"/>
      <c r="JXR73" s="1002"/>
      <c r="JXS73" s="1002"/>
      <c r="JXT73" s="1002"/>
      <c r="JXU73" s="1002"/>
      <c r="JXV73" s="1002"/>
      <c r="JXW73" s="1002"/>
      <c r="JXX73" s="1002"/>
      <c r="JXY73" s="1002"/>
      <c r="JXZ73" s="1002"/>
      <c r="JYA73" s="1002"/>
      <c r="JYB73" s="1002"/>
      <c r="JYC73" s="1002"/>
      <c r="JYD73" s="1002"/>
      <c r="JYE73" s="1002"/>
      <c r="JYF73" s="1002"/>
      <c r="JYG73" s="1002"/>
      <c r="JYH73" s="1002"/>
      <c r="JYI73" s="1002"/>
      <c r="JYJ73" s="1002"/>
      <c r="JYK73" s="1002"/>
      <c r="JYL73" s="1002"/>
      <c r="JYM73" s="1002"/>
      <c r="JYN73" s="1002"/>
      <c r="JYO73" s="1002"/>
      <c r="JYP73" s="1002"/>
      <c r="JYQ73" s="1002"/>
      <c r="JYR73" s="1002"/>
      <c r="JYS73" s="1002"/>
      <c r="JYT73" s="1002"/>
      <c r="JYU73" s="1002"/>
      <c r="JYV73" s="1002"/>
      <c r="JYW73" s="1002"/>
      <c r="JYX73" s="1002"/>
      <c r="JYY73" s="1002"/>
      <c r="JYZ73" s="1002"/>
      <c r="JZA73" s="1002"/>
      <c r="JZB73" s="1002"/>
      <c r="JZC73" s="1002"/>
      <c r="JZD73" s="1002"/>
      <c r="JZE73" s="1002"/>
      <c r="JZF73" s="1002"/>
      <c r="JZG73" s="1002"/>
      <c r="JZH73" s="1002"/>
      <c r="JZI73" s="1002"/>
      <c r="JZJ73" s="1002"/>
      <c r="JZK73" s="1002"/>
      <c r="JZL73" s="1002"/>
      <c r="JZM73" s="1002"/>
      <c r="JZN73" s="1002"/>
      <c r="JZO73" s="1002"/>
      <c r="JZP73" s="1002"/>
      <c r="JZQ73" s="1002"/>
      <c r="JZR73" s="1002"/>
      <c r="JZS73" s="1002"/>
      <c r="JZT73" s="1002"/>
      <c r="JZU73" s="1002"/>
      <c r="JZV73" s="1002"/>
      <c r="JZW73" s="1002"/>
      <c r="JZX73" s="1002"/>
      <c r="JZY73" s="1002"/>
      <c r="JZZ73" s="1002"/>
      <c r="KAA73" s="1002"/>
      <c r="KAB73" s="1002"/>
      <c r="KAC73" s="1002"/>
      <c r="KAD73" s="1002"/>
      <c r="KAE73" s="1002"/>
      <c r="KAF73" s="1002"/>
      <c r="KAG73" s="1002"/>
      <c r="KAH73" s="1002"/>
      <c r="KAI73" s="1002"/>
      <c r="KAJ73" s="1002"/>
      <c r="KAK73" s="1002"/>
      <c r="KAL73" s="1002"/>
      <c r="KAM73" s="1002"/>
      <c r="KAN73" s="1002"/>
      <c r="KAO73" s="1002"/>
      <c r="KAP73" s="1002"/>
      <c r="KAQ73" s="1002"/>
      <c r="KAR73" s="1002"/>
      <c r="KAS73" s="1002"/>
      <c r="KAT73" s="1002"/>
      <c r="KAU73" s="1002"/>
      <c r="KAV73" s="1002"/>
      <c r="KAW73" s="1002"/>
      <c r="KAX73" s="1002"/>
      <c r="KAY73" s="1002"/>
      <c r="KAZ73" s="1002"/>
      <c r="KBA73" s="1002"/>
      <c r="KBB73" s="1002"/>
      <c r="KBC73" s="1002"/>
      <c r="KBD73" s="1002"/>
      <c r="KBE73" s="1002"/>
      <c r="KBF73" s="1002"/>
      <c r="KBG73" s="1002"/>
      <c r="KBH73" s="1002"/>
      <c r="KBI73" s="1002"/>
      <c r="KBJ73" s="1002"/>
      <c r="KBK73" s="1002"/>
      <c r="KBL73" s="1002"/>
      <c r="KBM73" s="1002"/>
      <c r="KBN73" s="1002"/>
      <c r="KBO73" s="1002"/>
      <c r="KBP73" s="1002"/>
      <c r="KBQ73" s="1002"/>
      <c r="KBR73" s="1002"/>
      <c r="KBS73" s="1002"/>
      <c r="KBT73" s="1002"/>
      <c r="KBU73" s="1002"/>
      <c r="KBV73" s="1002"/>
      <c r="KBW73" s="1002"/>
      <c r="KBX73" s="1002"/>
      <c r="KBY73" s="1002"/>
      <c r="KBZ73" s="1002"/>
      <c r="KCA73" s="1002"/>
      <c r="KCB73" s="1002"/>
      <c r="KCC73" s="1002"/>
      <c r="KCD73" s="1002"/>
      <c r="KCE73" s="1002"/>
      <c r="KCF73" s="1002"/>
      <c r="KCG73" s="1002"/>
      <c r="KCH73" s="1002"/>
      <c r="KCI73" s="1002"/>
      <c r="KCJ73" s="1002"/>
      <c r="KCK73" s="1002"/>
      <c r="KCL73" s="1002"/>
      <c r="KCM73" s="1002"/>
      <c r="KCN73" s="1002"/>
      <c r="KCO73" s="1002"/>
      <c r="KCP73" s="1002"/>
      <c r="KCQ73" s="1002"/>
      <c r="KCR73" s="1002"/>
      <c r="KCS73" s="1002"/>
      <c r="KCT73" s="1002"/>
      <c r="KCU73" s="1002"/>
      <c r="KCV73" s="1002"/>
      <c r="KCW73" s="1002"/>
      <c r="KCX73" s="1002"/>
      <c r="KCY73" s="1002"/>
      <c r="KCZ73" s="1002"/>
      <c r="KDA73" s="1002"/>
      <c r="KDB73" s="1002"/>
      <c r="KDC73" s="1002"/>
      <c r="KDD73" s="1002"/>
      <c r="KDE73" s="1002"/>
      <c r="KDF73" s="1002"/>
      <c r="KDG73" s="1002"/>
      <c r="KDH73" s="1002"/>
      <c r="KDI73" s="1002"/>
      <c r="KDJ73" s="1002"/>
      <c r="KDK73" s="1002"/>
      <c r="KDL73" s="1002"/>
      <c r="KDM73" s="1002"/>
      <c r="KDN73" s="1002"/>
      <c r="KDO73" s="1002"/>
      <c r="KDP73" s="1002"/>
      <c r="KDQ73" s="1002"/>
      <c r="KDR73" s="1002"/>
      <c r="KDS73" s="1002"/>
      <c r="KDT73" s="1002"/>
      <c r="KDU73" s="1002"/>
      <c r="KDV73" s="1002"/>
      <c r="KDW73" s="1002"/>
      <c r="KDX73" s="1002"/>
      <c r="KDY73" s="1002"/>
      <c r="KDZ73" s="1002"/>
      <c r="KEA73" s="1002"/>
      <c r="KEB73" s="1002"/>
      <c r="KEC73" s="1002"/>
      <c r="KED73" s="1002"/>
      <c r="KEE73" s="1002"/>
      <c r="KEF73" s="1002"/>
      <c r="KEG73" s="1002"/>
      <c r="KEH73" s="1002"/>
      <c r="KEI73" s="1002"/>
      <c r="KEJ73" s="1002"/>
      <c r="KEK73" s="1002"/>
      <c r="KEL73" s="1002"/>
      <c r="KEM73" s="1002"/>
      <c r="KEN73" s="1002"/>
      <c r="KEO73" s="1002"/>
      <c r="KEP73" s="1002"/>
      <c r="KEQ73" s="1002"/>
      <c r="KER73" s="1002"/>
      <c r="KES73" s="1002"/>
      <c r="KET73" s="1002"/>
      <c r="KEU73" s="1002"/>
      <c r="KEV73" s="1002"/>
      <c r="KEW73" s="1002"/>
      <c r="KEX73" s="1002"/>
      <c r="KEY73" s="1002"/>
      <c r="KEZ73" s="1002"/>
      <c r="KFA73" s="1002"/>
      <c r="KFB73" s="1002"/>
      <c r="KFC73" s="1002"/>
      <c r="KFD73" s="1002"/>
      <c r="KFE73" s="1002"/>
      <c r="KFF73" s="1002"/>
      <c r="KFG73" s="1002"/>
      <c r="KFH73" s="1002"/>
      <c r="KFI73" s="1002"/>
      <c r="KFJ73" s="1002"/>
      <c r="KFK73" s="1002"/>
      <c r="KFL73" s="1002"/>
      <c r="KFM73" s="1002"/>
      <c r="KFN73" s="1002"/>
      <c r="KFO73" s="1002"/>
      <c r="KFP73" s="1002"/>
      <c r="KFQ73" s="1002"/>
      <c r="KFR73" s="1002"/>
      <c r="KFS73" s="1002"/>
      <c r="KFT73" s="1002"/>
      <c r="KFU73" s="1002"/>
      <c r="KFV73" s="1002"/>
      <c r="KFW73" s="1002"/>
      <c r="KFX73" s="1002"/>
      <c r="KFY73" s="1002"/>
      <c r="KFZ73" s="1002"/>
      <c r="KGA73" s="1002"/>
      <c r="KGB73" s="1002"/>
      <c r="KGC73" s="1002"/>
      <c r="KGD73" s="1002"/>
      <c r="KGE73" s="1002"/>
      <c r="KGF73" s="1002"/>
      <c r="KGG73" s="1002"/>
      <c r="KGH73" s="1002"/>
      <c r="KGI73" s="1002"/>
      <c r="KGJ73" s="1002"/>
      <c r="KGK73" s="1002"/>
      <c r="KGL73" s="1002"/>
      <c r="KGM73" s="1002"/>
      <c r="KGN73" s="1002"/>
      <c r="KGO73" s="1002"/>
      <c r="KGP73" s="1002"/>
      <c r="KGQ73" s="1002"/>
      <c r="KGR73" s="1002"/>
      <c r="KGS73" s="1002"/>
      <c r="KGT73" s="1002"/>
      <c r="KGU73" s="1002"/>
      <c r="KGV73" s="1002"/>
      <c r="KGW73" s="1002"/>
      <c r="KGX73" s="1002"/>
      <c r="KGY73" s="1002"/>
      <c r="KGZ73" s="1002"/>
      <c r="KHA73" s="1002"/>
      <c r="KHB73" s="1002"/>
      <c r="KHC73" s="1002"/>
      <c r="KHD73" s="1002"/>
      <c r="KHE73" s="1002"/>
      <c r="KHF73" s="1002"/>
      <c r="KHG73" s="1002"/>
      <c r="KHH73" s="1002"/>
      <c r="KHI73" s="1002"/>
      <c r="KHJ73" s="1002"/>
      <c r="KHK73" s="1002"/>
      <c r="KHL73" s="1002"/>
      <c r="KHM73" s="1002"/>
      <c r="KHN73" s="1002"/>
      <c r="KHO73" s="1002"/>
      <c r="KHP73" s="1002"/>
      <c r="KHQ73" s="1002"/>
      <c r="KHR73" s="1002"/>
      <c r="KHS73" s="1002"/>
      <c r="KHT73" s="1002"/>
      <c r="KHU73" s="1002"/>
      <c r="KHV73" s="1002"/>
      <c r="KHW73" s="1002"/>
      <c r="KHX73" s="1002"/>
      <c r="KHY73" s="1002"/>
      <c r="KHZ73" s="1002"/>
      <c r="KIA73" s="1002"/>
      <c r="KIB73" s="1002"/>
      <c r="KIC73" s="1002"/>
      <c r="KID73" s="1002"/>
      <c r="KIE73" s="1002"/>
      <c r="KIF73" s="1002"/>
      <c r="KIG73" s="1002"/>
      <c r="KIH73" s="1002"/>
      <c r="KII73" s="1002"/>
      <c r="KIJ73" s="1002"/>
      <c r="KIK73" s="1002"/>
      <c r="KIL73" s="1002"/>
      <c r="KIM73" s="1002"/>
      <c r="KIN73" s="1002"/>
      <c r="KIO73" s="1002"/>
      <c r="KIP73" s="1002"/>
      <c r="KIQ73" s="1002"/>
      <c r="KIR73" s="1002"/>
      <c r="KIS73" s="1002"/>
      <c r="KIT73" s="1002"/>
      <c r="KIU73" s="1002"/>
      <c r="KIV73" s="1002"/>
      <c r="KIW73" s="1002"/>
      <c r="KIX73" s="1002"/>
      <c r="KIY73" s="1002"/>
      <c r="KIZ73" s="1002"/>
      <c r="KJA73" s="1002"/>
      <c r="KJB73" s="1002"/>
      <c r="KJC73" s="1002"/>
      <c r="KJD73" s="1002"/>
      <c r="KJE73" s="1002"/>
      <c r="KJF73" s="1002"/>
      <c r="KJG73" s="1002"/>
      <c r="KJH73" s="1002"/>
      <c r="KJI73" s="1002"/>
      <c r="KJJ73" s="1002"/>
      <c r="KJK73" s="1002"/>
      <c r="KJL73" s="1002"/>
      <c r="KJM73" s="1002"/>
      <c r="KJN73" s="1002"/>
      <c r="KJO73" s="1002"/>
      <c r="KJP73" s="1002"/>
      <c r="KJQ73" s="1002"/>
      <c r="KJR73" s="1002"/>
      <c r="KJS73" s="1002"/>
      <c r="KJT73" s="1002"/>
      <c r="KJU73" s="1002"/>
      <c r="KJV73" s="1002"/>
      <c r="KJW73" s="1002"/>
      <c r="KJX73" s="1002"/>
      <c r="KJY73" s="1002"/>
      <c r="KJZ73" s="1002"/>
      <c r="KKA73" s="1002"/>
      <c r="KKB73" s="1002"/>
      <c r="KKC73" s="1002"/>
      <c r="KKD73" s="1002"/>
      <c r="KKE73" s="1002"/>
      <c r="KKF73" s="1002"/>
      <c r="KKG73" s="1002"/>
      <c r="KKH73" s="1002"/>
      <c r="KKI73" s="1002"/>
      <c r="KKJ73" s="1002"/>
      <c r="KKK73" s="1002"/>
      <c r="KKL73" s="1002"/>
      <c r="KKM73" s="1002"/>
      <c r="KKN73" s="1002"/>
      <c r="KKO73" s="1002"/>
      <c r="KKP73" s="1002"/>
      <c r="KKQ73" s="1002"/>
      <c r="KKR73" s="1002"/>
      <c r="KKS73" s="1002"/>
      <c r="KKT73" s="1002"/>
      <c r="KKU73" s="1002"/>
      <c r="KKV73" s="1002"/>
      <c r="KKW73" s="1002"/>
      <c r="KKX73" s="1002"/>
      <c r="KKY73" s="1002"/>
      <c r="KKZ73" s="1002"/>
      <c r="KLA73" s="1002"/>
      <c r="KLB73" s="1002"/>
      <c r="KLC73" s="1002"/>
      <c r="KLD73" s="1002"/>
      <c r="KLE73" s="1002"/>
      <c r="KLF73" s="1002"/>
      <c r="KLG73" s="1002"/>
      <c r="KLH73" s="1002"/>
      <c r="KLI73" s="1002"/>
      <c r="KLJ73" s="1002"/>
      <c r="KLK73" s="1002"/>
      <c r="KLL73" s="1002"/>
      <c r="KLM73" s="1002"/>
      <c r="KLN73" s="1002"/>
      <c r="KLO73" s="1002"/>
      <c r="KLP73" s="1002"/>
      <c r="KLQ73" s="1002"/>
      <c r="KLR73" s="1002"/>
      <c r="KLS73" s="1002"/>
      <c r="KLT73" s="1002"/>
      <c r="KLU73" s="1002"/>
      <c r="KLV73" s="1002"/>
      <c r="KLW73" s="1002"/>
      <c r="KLX73" s="1002"/>
      <c r="KLY73" s="1002"/>
      <c r="KLZ73" s="1002"/>
      <c r="KMA73" s="1002"/>
      <c r="KMB73" s="1002"/>
      <c r="KMC73" s="1002"/>
      <c r="KMD73" s="1002"/>
      <c r="KME73" s="1002"/>
      <c r="KMF73" s="1002"/>
      <c r="KMG73" s="1002"/>
      <c r="KMH73" s="1002"/>
      <c r="KMI73" s="1002"/>
      <c r="KMJ73" s="1002"/>
      <c r="KMK73" s="1002"/>
      <c r="KML73" s="1002"/>
      <c r="KMM73" s="1002"/>
      <c r="KMN73" s="1002"/>
      <c r="KMO73" s="1002"/>
      <c r="KMP73" s="1002"/>
      <c r="KMQ73" s="1002"/>
      <c r="KMR73" s="1002"/>
      <c r="KMS73" s="1002"/>
      <c r="KMT73" s="1002"/>
      <c r="KMU73" s="1002"/>
      <c r="KMV73" s="1002"/>
      <c r="KMW73" s="1002"/>
      <c r="KMX73" s="1002"/>
      <c r="KMY73" s="1002"/>
      <c r="KMZ73" s="1002"/>
      <c r="KNA73" s="1002"/>
      <c r="KNB73" s="1002"/>
      <c r="KNC73" s="1002"/>
      <c r="KND73" s="1002"/>
      <c r="KNE73" s="1002"/>
      <c r="KNF73" s="1002"/>
      <c r="KNG73" s="1002"/>
      <c r="KNH73" s="1002"/>
      <c r="KNI73" s="1002"/>
      <c r="KNJ73" s="1002"/>
      <c r="KNK73" s="1002"/>
      <c r="KNL73" s="1002"/>
      <c r="KNM73" s="1002"/>
      <c r="KNN73" s="1002"/>
      <c r="KNO73" s="1002"/>
      <c r="KNP73" s="1002"/>
      <c r="KNQ73" s="1002"/>
      <c r="KNR73" s="1002"/>
      <c r="KNS73" s="1002"/>
      <c r="KNT73" s="1002"/>
      <c r="KNU73" s="1002"/>
      <c r="KNV73" s="1002"/>
      <c r="KNW73" s="1002"/>
      <c r="KNX73" s="1002"/>
      <c r="KNY73" s="1002"/>
      <c r="KNZ73" s="1002"/>
      <c r="KOA73" s="1002"/>
      <c r="KOB73" s="1002"/>
      <c r="KOC73" s="1002"/>
      <c r="KOD73" s="1002"/>
      <c r="KOE73" s="1002"/>
      <c r="KOF73" s="1002"/>
      <c r="KOG73" s="1002"/>
      <c r="KOH73" s="1002"/>
      <c r="KOI73" s="1002"/>
      <c r="KOJ73" s="1002"/>
      <c r="KOK73" s="1002"/>
      <c r="KOL73" s="1002"/>
      <c r="KOM73" s="1002"/>
      <c r="KON73" s="1002"/>
      <c r="KOO73" s="1002"/>
      <c r="KOP73" s="1002"/>
      <c r="KOQ73" s="1002"/>
      <c r="KOR73" s="1002"/>
      <c r="KOS73" s="1002"/>
      <c r="KOT73" s="1002"/>
      <c r="KOU73" s="1002"/>
      <c r="KOV73" s="1002"/>
      <c r="KOW73" s="1002"/>
      <c r="KOX73" s="1002"/>
      <c r="KOY73" s="1002"/>
      <c r="KOZ73" s="1002"/>
      <c r="KPA73" s="1002"/>
      <c r="KPB73" s="1002"/>
      <c r="KPC73" s="1002"/>
      <c r="KPD73" s="1002"/>
      <c r="KPE73" s="1002"/>
      <c r="KPF73" s="1002"/>
      <c r="KPG73" s="1002"/>
      <c r="KPH73" s="1002"/>
      <c r="KPI73" s="1002"/>
      <c r="KPJ73" s="1002"/>
      <c r="KPK73" s="1002"/>
      <c r="KPL73" s="1002"/>
      <c r="KPM73" s="1002"/>
      <c r="KPN73" s="1002"/>
      <c r="KPO73" s="1002"/>
      <c r="KPP73" s="1002"/>
      <c r="KPQ73" s="1002"/>
      <c r="KPR73" s="1002"/>
      <c r="KPS73" s="1002"/>
      <c r="KPT73" s="1002"/>
      <c r="KPU73" s="1002"/>
      <c r="KPV73" s="1002"/>
      <c r="KPW73" s="1002"/>
      <c r="KPX73" s="1002"/>
      <c r="KPY73" s="1002"/>
      <c r="KPZ73" s="1002"/>
      <c r="KQA73" s="1002"/>
      <c r="KQB73" s="1002"/>
      <c r="KQC73" s="1002"/>
      <c r="KQD73" s="1002"/>
      <c r="KQE73" s="1002"/>
      <c r="KQF73" s="1002"/>
      <c r="KQG73" s="1002"/>
      <c r="KQH73" s="1002"/>
      <c r="KQI73" s="1002"/>
      <c r="KQJ73" s="1002"/>
      <c r="KQK73" s="1002"/>
      <c r="KQL73" s="1002"/>
      <c r="KQM73" s="1002"/>
      <c r="KQN73" s="1002"/>
      <c r="KQO73" s="1002"/>
      <c r="KQP73" s="1002"/>
      <c r="KQQ73" s="1002"/>
      <c r="KQR73" s="1002"/>
      <c r="KQS73" s="1002"/>
      <c r="KQT73" s="1002"/>
      <c r="KQU73" s="1002"/>
      <c r="KQV73" s="1002"/>
      <c r="KQW73" s="1002"/>
      <c r="KQX73" s="1002"/>
      <c r="KQY73" s="1002"/>
      <c r="KQZ73" s="1002"/>
      <c r="KRA73" s="1002"/>
      <c r="KRB73" s="1002"/>
      <c r="KRC73" s="1002"/>
      <c r="KRD73" s="1002"/>
      <c r="KRE73" s="1002"/>
      <c r="KRF73" s="1002"/>
      <c r="KRG73" s="1002"/>
      <c r="KRH73" s="1002"/>
      <c r="KRI73" s="1002"/>
      <c r="KRJ73" s="1002"/>
      <c r="KRK73" s="1002"/>
      <c r="KRL73" s="1002"/>
      <c r="KRM73" s="1002"/>
      <c r="KRN73" s="1002"/>
      <c r="KRO73" s="1002"/>
      <c r="KRP73" s="1002"/>
      <c r="KRQ73" s="1002"/>
      <c r="KRR73" s="1002"/>
      <c r="KRS73" s="1002"/>
      <c r="KRT73" s="1002"/>
      <c r="KRU73" s="1002"/>
      <c r="KRV73" s="1002"/>
      <c r="KRW73" s="1002"/>
      <c r="KRX73" s="1002"/>
      <c r="KRY73" s="1002"/>
      <c r="KRZ73" s="1002"/>
      <c r="KSA73" s="1002"/>
      <c r="KSB73" s="1002"/>
      <c r="KSC73" s="1002"/>
      <c r="KSD73" s="1002"/>
      <c r="KSE73" s="1002"/>
      <c r="KSF73" s="1002"/>
      <c r="KSG73" s="1002"/>
      <c r="KSH73" s="1002"/>
      <c r="KSI73" s="1002"/>
      <c r="KSJ73" s="1002"/>
      <c r="KSK73" s="1002"/>
      <c r="KSL73" s="1002"/>
      <c r="KSM73" s="1002"/>
      <c r="KSN73" s="1002"/>
      <c r="KSO73" s="1002"/>
      <c r="KSP73" s="1002"/>
      <c r="KSQ73" s="1002"/>
      <c r="KSR73" s="1002"/>
      <c r="KSS73" s="1002"/>
      <c r="KST73" s="1002"/>
      <c r="KSU73" s="1002"/>
      <c r="KSV73" s="1002"/>
      <c r="KSW73" s="1002"/>
      <c r="KSX73" s="1002"/>
      <c r="KSY73" s="1002"/>
      <c r="KSZ73" s="1002"/>
      <c r="KTA73" s="1002"/>
      <c r="KTB73" s="1002"/>
      <c r="KTC73" s="1002"/>
      <c r="KTD73" s="1002"/>
      <c r="KTE73" s="1002"/>
      <c r="KTF73" s="1002"/>
      <c r="KTG73" s="1002"/>
      <c r="KTH73" s="1002"/>
      <c r="KTI73" s="1002"/>
      <c r="KTJ73" s="1002"/>
      <c r="KTK73" s="1002"/>
      <c r="KTL73" s="1002"/>
      <c r="KTM73" s="1002"/>
      <c r="KTN73" s="1002"/>
      <c r="KTO73" s="1002"/>
      <c r="KTP73" s="1002"/>
      <c r="KTQ73" s="1002"/>
      <c r="KTR73" s="1002"/>
      <c r="KTS73" s="1002"/>
      <c r="KTT73" s="1002"/>
      <c r="KTU73" s="1002"/>
      <c r="KTV73" s="1002"/>
      <c r="KTW73" s="1002"/>
      <c r="KTX73" s="1002"/>
      <c r="KTY73" s="1002"/>
      <c r="KTZ73" s="1002"/>
      <c r="KUA73" s="1002"/>
      <c r="KUB73" s="1002"/>
      <c r="KUC73" s="1002"/>
      <c r="KUD73" s="1002"/>
      <c r="KUE73" s="1002"/>
      <c r="KUF73" s="1002"/>
      <c r="KUG73" s="1002"/>
      <c r="KUH73" s="1002"/>
      <c r="KUI73" s="1002"/>
      <c r="KUJ73" s="1002"/>
      <c r="KUK73" s="1002"/>
      <c r="KUL73" s="1002"/>
      <c r="KUM73" s="1002"/>
      <c r="KUN73" s="1002"/>
      <c r="KUO73" s="1002"/>
      <c r="KUP73" s="1002"/>
      <c r="KUQ73" s="1002"/>
      <c r="KUR73" s="1002"/>
      <c r="KUS73" s="1002"/>
      <c r="KUT73" s="1002"/>
      <c r="KUU73" s="1002"/>
      <c r="KUV73" s="1002"/>
      <c r="KUW73" s="1002"/>
      <c r="KUX73" s="1002"/>
      <c r="KUY73" s="1002"/>
      <c r="KUZ73" s="1002"/>
      <c r="KVA73" s="1002"/>
      <c r="KVB73" s="1002"/>
      <c r="KVC73" s="1002"/>
      <c r="KVD73" s="1002"/>
      <c r="KVE73" s="1002"/>
      <c r="KVF73" s="1002"/>
      <c r="KVG73" s="1002"/>
      <c r="KVH73" s="1002"/>
      <c r="KVI73" s="1002"/>
      <c r="KVJ73" s="1002"/>
      <c r="KVK73" s="1002"/>
      <c r="KVL73" s="1002"/>
      <c r="KVM73" s="1002"/>
      <c r="KVN73" s="1002"/>
      <c r="KVO73" s="1002"/>
      <c r="KVP73" s="1002"/>
      <c r="KVQ73" s="1002"/>
      <c r="KVR73" s="1002"/>
      <c r="KVS73" s="1002"/>
      <c r="KVT73" s="1002"/>
      <c r="KVU73" s="1002"/>
      <c r="KVV73" s="1002"/>
      <c r="KVW73" s="1002"/>
      <c r="KVX73" s="1002"/>
      <c r="KVY73" s="1002"/>
      <c r="KVZ73" s="1002"/>
      <c r="KWA73" s="1002"/>
      <c r="KWB73" s="1002"/>
      <c r="KWC73" s="1002"/>
      <c r="KWD73" s="1002"/>
      <c r="KWE73" s="1002"/>
      <c r="KWF73" s="1002"/>
      <c r="KWG73" s="1002"/>
      <c r="KWH73" s="1002"/>
      <c r="KWI73" s="1002"/>
      <c r="KWJ73" s="1002"/>
      <c r="KWK73" s="1002"/>
      <c r="KWL73" s="1002"/>
      <c r="KWM73" s="1002"/>
      <c r="KWN73" s="1002"/>
      <c r="KWO73" s="1002"/>
      <c r="KWP73" s="1002"/>
      <c r="KWQ73" s="1002"/>
      <c r="KWR73" s="1002"/>
      <c r="KWS73" s="1002"/>
      <c r="KWT73" s="1002"/>
      <c r="KWU73" s="1002"/>
      <c r="KWV73" s="1002"/>
      <c r="KWW73" s="1002"/>
      <c r="KWX73" s="1002"/>
      <c r="KWY73" s="1002"/>
      <c r="KWZ73" s="1002"/>
      <c r="KXA73" s="1002"/>
      <c r="KXB73" s="1002"/>
      <c r="KXC73" s="1002"/>
      <c r="KXD73" s="1002"/>
      <c r="KXE73" s="1002"/>
      <c r="KXF73" s="1002"/>
      <c r="KXG73" s="1002"/>
      <c r="KXH73" s="1002"/>
      <c r="KXI73" s="1002"/>
      <c r="KXJ73" s="1002"/>
      <c r="KXK73" s="1002"/>
      <c r="KXL73" s="1002"/>
      <c r="KXM73" s="1002"/>
      <c r="KXN73" s="1002"/>
      <c r="KXO73" s="1002"/>
      <c r="KXP73" s="1002"/>
      <c r="KXQ73" s="1002"/>
      <c r="KXR73" s="1002"/>
      <c r="KXS73" s="1002"/>
      <c r="KXT73" s="1002"/>
      <c r="KXU73" s="1002"/>
      <c r="KXV73" s="1002"/>
      <c r="KXW73" s="1002"/>
      <c r="KXX73" s="1002"/>
      <c r="KXY73" s="1002"/>
      <c r="KXZ73" s="1002"/>
      <c r="KYA73" s="1002"/>
      <c r="KYB73" s="1002"/>
      <c r="KYC73" s="1002"/>
      <c r="KYD73" s="1002"/>
      <c r="KYE73" s="1002"/>
      <c r="KYF73" s="1002"/>
      <c r="KYG73" s="1002"/>
      <c r="KYH73" s="1002"/>
      <c r="KYI73" s="1002"/>
      <c r="KYJ73" s="1002"/>
      <c r="KYK73" s="1002"/>
      <c r="KYL73" s="1002"/>
      <c r="KYM73" s="1002"/>
      <c r="KYN73" s="1002"/>
      <c r="KYO73" s="1002"/>
      <c r="KYP73" s="1002"/>
      <c r="KYQ73" s="1002"/>
      <c r="KYR73" s="1002"/>
      <c r="KYS73" s="1002"/>
      <c r="KYT73" s="1002"/>
      <c r="KYU73" s="1002"/>
      <c r="KYV73" s="1002"/>
      <c r="KYW73" s="1002"/>
      <c r="KYX73" s="1002"/>
      <c r="KYY73" s="1002"/>
      <c r="KYZ73" s="1002"/>
      <c r="KZA73" s="1002"/>
      <c r="KZB73" s="1002"/>
      <c r="KZC73" s="1002"/>
      <c r="KZD73" s="1002"/>
      <c r="KZE73" s="1002"/>
      <c r="KZF73" s="1002"/>
      <c r="KZG73" s="1002"/>
      <c r="KZH73" s="1002"/>
      <c r="KZI73" s="1002"/>
      <c r="KZJ73" s="1002"/>
      <c r="KZK73" s="1002"/>
      <c r="KZL73" s="1002"/>
      <c r="KZM73" s="1002"/>
      <c r="KZN73" s="1002"/>
      <c r="KZO73" s="1002"/>
      <c r="KZP73" s="1002"/>
      <c r="KZQ73" s="1002"/>
      <c r="KZR73" s="1002"/>
      <c r="KZS73" s="1002"/>
      <c r="KZT73" s="1002"/>
      <c r="KZU73" s="1002"/>
      <c r="KZV73" s="1002"/>
      <c r="KZW73" s="1002"/>
      <c r="KZX73" s="1002"/>
      <c r="KZY73" s="1002"/>
      <c r="KZZ73" s="1002"/>
      <c r="LAA73" s="1002"/>
      <c r="LAB73" s="1002"/>
      <c r="LAC73" s="1002"/>
      <c r="LAD73" s="1002"/>
      <c r="LAE73" s="1002"/>
      <c r="LAF73" s="1002"/>
      <c r="LAG73" s="1002"/>
      <c r="LAH73" s="1002"/>
      <c r="LAI73" s="1002"/>
      <c r="LAJ73" s="1002"/>
      <c r="LAK73" s="1002"/>
      <c r="LAL73" s="1002"/>
      <c r="LAM73" s="1002"/>
      <c r="LAN73" s="1002"/>
      <c r="LAO73" s="1002"/>
      <c r="LAP73" s="1002"/>
      <c r="LAQ73" s="1002"/>
      <c r="LAR73" s="1002"/>
      <c r="LAS73" s="1002"/>
      <c r="LAT73" s="1002"/>
      <c r="LAU73" s="1002"/>
      <c r="LAV73" s="1002"/>
      <c r="LAW73" s="1002"/>
      <c r="LAX73" s="1002"/>
      <c r="LAY73" s="1002"/>
      <c r="LAZ73" s="1002"/>
      <c r="LBA73" s="1002"/>
      <c r="LBB73" s="1002"/>
      <c r="LBC73" s="1002"/>
      <c r="LBD73" s="1002"/>
      <c r="LBE73" s="1002"/>
      <c r="LBF73" s="1002"/>
      <c r="LBG73" s="1002"/>
      <c r="LBH73" s="1002"/>
      <c r="LBI73" s="1002"/>
      <c r="LBJ73" s="1002"/>
      <c r="LBK73" s="1002"/>
      <c r="LBL73" s="1002"/>
      <c r="LBM73" s="1002"/>
      <c r="LBN73" s="1002"/>
      <c r="LBO73" s="1002"/>
      <c r="LBP73" s="1002"/>
      <c r="LBQ73" s="1002"/>
      <c r="LBR73" s="1002"/>
      <c r="LBS73" s="1002"/>
      <c r="LBT73" s="1002"/>
      <c r="LBU73" s="1002"/>
      <c r="LBV73" s="1002"/>
      <c r="LBW73" s="1002"/>
      <c r="LBX73" s="1002"/>
      <c r="LBY73" s="1002"/>
      <c r="LBZ73" s="1002"/>
      <c r="LCA73" s="1002"/>
      <c r="LCB73" s="1002"/>
      <c r="LCC73" s="1002"/>
      <c r="LCD73" s="1002"/>
      <c r="LCE73" s="1002"/>
      <c r="LCF73" s="1002"/>
      <c r="LCG73" s="1002"/>
      <c r="LCH73" s="1002"/>
      <c r="LCI73" s="1002"/>
      <c r="LCJ73" s="1002"/>
      <c r="LCK73" s="1002"/>
      <c r="LCL73" s="1002"/>
      <c r="LCM73" s="1002"/>
      <c r="LCN73" s="1002"/>
      <c r="LCO73" s="1002"/>
      <c r="LCP73" s="1002"/>
      <c r="LCQ73" s="1002"/>
      <c r="LCR73" s="1002"/>
      <c r="LCS73" s="1002"/>
      <c r="LCT73" s="1002"/>
      <c r="LCU73" s="1002"/>
      <c r="LCV73" s="1002"/>
      <c r="LCW73" s="1002"/>
      <c r="LCX73" s="1002"/>
      <c r="LCY73" s="1002"/>
      <c r="LCZ73" s="1002"/>
      <c r="LDA73" s="1002"/>
      <c r="LDB73" s="1002"/>
      <c r="LDC73" s="1002"/>
      <c r="LDD73" s="1002"/>
      <c r="LDE73" s="1002"/>
      <c r="LDF73" s="1002"/>
      <c r="LDG73" s="1002"/>
      <c r="LDH73" s="1002"/>
      <c r="LDI73" s="1002"/>
      <c r="LDJ73" s="1002"/>
      <c r="LDK73" s="1002"/>
      <c r="LDL73" s="1002"/>
      <c r="LDM73" s="1002"/>
      <c r="LDN73" s="1002"/>
      <c r="LDO73" s="1002"/>
      <c r="LDP73" s="1002"/>
      <c r="LDQ73" s="1002"/>
      <c r="LDR73" s="1002"/>
      <c r="LDS73" s="1002"/>
      <c r="LDT73" s="1002"/>
      <c r="LDU73" s="1002"/>
      <c r="LDV73" s="1002"/>
      <c r="LDW73" s="1002"/>
      <c r="LDX73" s="1002"/>
      <c r="LDY73" s="1002"/>
      <c r="LDZ73" s="1002"/>
      <c r="LEA73" s="1002"/>
      <c r="LEB73" s="1002"/>
      <c r="LEC73" s="1002"/>
      <c r="LED73" s="1002"/>
      <c r="LEE73" s="1002"/>
      <c r="LEF73" s="1002"/>
      <c r="LEG73" s="1002"/>
      <c r="LEH73" s="1002"/>
      <c r="LEI73" s="1002"/>
      <c r="LEJ73" s="1002"/>
      <c r="LEK73" s="1002"/>
      <c r="LEL73" s="1002"/>
      <c r="LEM73" s="1002"/>
      <c r="LEN73" s="1002"/>
      <c r="LEO73" s="1002"/>
      <c r="LEP73" s="1002"/>
      <c r="LEQ73" s="1002"/>
      <c r="LER73" s="1002"/>
      <c r="LES73" s="1002"/>
      <c r="LET73" s="1002"/>
      <c r="LEU73" s="1002"/>
      <c r="LEV73" s="1002"/>
      <c r="LEW73" s="1002"/>
      <c r="LEX73" s="1002"/>
      <c r="LEY73" s="1002"/>
      <c r="LEZ73" s="1002"/>
      <c r="LFA73" s="1002"/>
      <c r="LFB73" s="1002"/>
      <c r="LFC73" s="1002"/>
      <c r="LFD73" s="1002"/>
      <c r="LFE73" s="1002"/>
      <c r="LFF73" s="1002"/>
      <c r="LFG73" s="1002"/>
      <c r="LFH73" s="1002"/>
      <c r="LFI73" s="1002"/>
      <c r="LFJ73" s="1002"/>
      <c r="LFK73" s="1002"/>
      <c r="LFL73" s="1002"/>
      <c r="LFM73" s="1002"/>
      <c r="LFN73" s="1002"/>
      <c r="LFO73" s="1002"/>
      <c r="LFP73" s="1002"/>
      <c r="LFQ73" s="1002"/>
      <c r="LFR73" s="1002"/>
      <c r="LFS73" s="1002"/>
      <c r="LFT73" s="1002"/>
      <c r="LFU73" s="1002"/>
      <c r="LFV73" s="1002"/>
      <c r="LFW73" s="1002"/>
      <c r="LFX73" s="1002"/>
      <c r="LFY73" s="1002"/>
      <c r="LFZ73" s="1002"/>
      <c r="LGA73" s="1002"/>
      <c r="LGB73" s="1002"/>
      <c r="LGC73" s="1002"/>
      <c r="LGD73" s="1002"/>
      <c r="LGE73" s="1002"/>
      <c r="LGF73" s="1002"/>
      <c r="LGG73" s="1002"/>
      <c r="LGH73" s="1002"/>
      <c r="LGI73" s="1002"/>
      <c r="LGJ73" s="1002"/>
      <c r="LGK73" s="1002"/>
      <c r="LGL73" s="1002"/>
      <c r="LGM73" s="1002"/>
      <c r="LGN73" s="1002"/>
      <c r="LGO73" s="1002"/>
      <c r="LGP73" s="1002"/>
      <c r="LGQ73" s="1002"/>
      <c r="LGR73" s="1002"/>
      <c r="LGS73" s="1002"/>
      <c r="LGT73" s="1002"/>
      <c r="LGU73" s="1002"/>
      <c r="LGV73" s="1002"/>
      <c r="LGW73" s="1002"/>
      <c r="LGX73" s="1002"/>
      <c r="LGY73" s="1002"/>
      <c r="LGZ73" s="1002"/>
      <c r="LHA73" s="1002"/>
      <c r="LHB73" s="1002"/>
      <c r="LHC73" s="1002"/>
      <c r="LHD73" s="1002"/>
      <c r="LHE73" s="1002"/>
      <c r="LHF73" s="1002"/>
      <c r="LHG73" s="1002"/>
      <c r="LHH73" s="1002"/>
      <c r="LHI73" s="1002"/>
      <c r="LHJ73" s="1002"/>
      <c r="LHK73" s="1002"/>
      <c r="LHL73" s="1002"/>
      <c r="LHM73" s="1002"/>
      <c r="LHN73" s="1002"/>
      <c r="LHO73" s="1002"/>
      <c r="LHP73" s="1002"/>
      <c r="LHQ73" s="1002"/>
      <c r="LHR73" s="1002"/>
      <c r="LHS73" s="1002"/>
      <c r="LHT73" s="1002"/>
      <c r="LHU73" s="1002"/>
      <c r="LHV73" s="1002"/>
      <c r="LHW73" s="1002"/>
      <c r="LHX73" s="1002"/>
      <c r="LHY73" s="1002"/>
      <c r="LHZ73" s="1002"/>
      <c r="LIA73" s="1002"/>
      <c r="LIB73" s="1002"/>
      <c r="LIC73" s="1002"/>
      <c r="LID73" s="1002"/>
      <c r="LIE73" s="1002"/>
      <c r="LIF73" s="1002"/>
      <c r="LIG73" s="1002"/>
      <c r="LIH73" s="1002"/>
      <c r="LII73" s="1002"/>
      <c r="LIJ73" s="1002"/>
      <c r="LIK73" s="1002"/>
      <c r="LIL73" s="1002"/>
      <c r="LIM73" s="1002"/>
      <c r="LIN73" s="1002"/>
      <c r="LIO73" s="1002"/>
      <c r="LIP73" s="1002"/>
      <c r="LIQ73" s="1002"/>
      <c r="LIR73" s="1002"/>
      <c r="LIS73" s="1002"/>
      <c r="LIT73" s="1002"/>
      <c r="LIU73" s="1002"/>
      <c r="LIV73" s="1002"/>
      <c r="LIW73" s="1002"/>
      <c r="LIX73" s="1002"/>
      <c r="LIY73" s="1002"/>
      <c r="LIZ73" s="1002"/>
      <c r="LJA73" s="1002"/>
      <c r="LJB73" s="1002"/>
      <c r="LJC73" s="1002"/>
      <c r="LJD73" s="1002"/>
      <c r="LJE73" s="1002"/>
      <c r="LJF73" s="1002"/>
      <c r="LJG73" s="1002"/>
      <c r="LJH73" s="1002"/>
      <c r="LJI73" s="1002"/>
      <c r="LJJ73" s="1002"/>
      <c r="LJK73" s="1002"/>
      <c r="LJL73" s="1002"/>
      <c r="LJM73" s="1002"/>
      <c r="LJN73" s="1002"/>
      <c r="LJO73" s="1002"/>
      <c r="LJP73" s="1002"/>
      <c r="LJQ73" s="1002"/>
      <c r="LJR73" s="1002"/>
      <c r="LJS73" s="1002"/>
      <c r="LJT73" s="1002"/>
      <c r="LJU73" s="1002"/>
      <c r="LJV73" s="1002"/>
      <c r="LJW73" s="1002"/>
      <c r="LJX73" s="1002"/>
      <c r="LJY73" s="1002"/>
      <c r="LJZ73" s="1002"/>
      <c r="LKA73" s="1002"/>
      <c r="LKB73" s="1002"/>
      <c r="LKC73" s="1002"/>
      <c r="LKD73" s="1002"/>
      <c r="LKE73" s="1002"/>
      <c r="LKF73" s="1002"/>
      <c r="LKG73" s="1002"/>
      <c r="LKH73" s="1002"/>
      <c r="LKI73" s="1002"/>
      <c r="LKJ73" s="1002"/>
      <c r="LKK73" s="1002"/>
      <c r="LKL73" s="1002"/>
      <c r="LKM73" s="1002"/>
      <c r="LKN73" s="1002"/>
      <c r="LKO73" s="1002"/>
      <c r="LKP73" s="1002"/>
      <c r="LKQ73" s="1002"/>
      <c r="LKR73" s="1002"/>
      <c r="LKS73" s="1002"/>
      <c r="LKT73" s="1002"/>
      <c r="LKU73" s="1002"/>
      <c r="LKV73" s="1002"/>
      <c r="LKW73" s="1002"/>
      <c r="LKX73" s="1002"/>
      <c r="LKY73" s="1002"/>
      <c r="LKZ73" s="1002"/>
      <c r="LLA73" s="1002"/>
      <c r="LLB73" s="1002"/>
      <c r="LLC73" s="1002"/>
      <c r="LLD73" s="1002"/>
      <c r="LLE73" s="1002"/>
      <c r="LLF73" s="1002"/>
      <c r="LLG73" s="1002"/>
      <c r="LLH73" s="1002"/>
      <c r="LLI73" s="1002"/>
      <c r="LLJ73" s="1002"/>
      <c r="LLK73" s="1002"/>
      <c r="LLL73" s="1002"/>
      <c r="LLM73" s="1002"/>
      <c r="LLN73" s="1002"/>
      <c r="LLO73" s="1002"/>
      <c r="LLP73" s="1002"/>
      <c r="LLQ73" s="1002"/>
      <c r="LLR73" s="1002"/>
      <c r="LLS73" s="1002"/>
      <c r="LLT73" s="1002"/>
      <c r="LLU73" s="1002"/>
      <c r="LLV73" s="1002"/>
      <c r="LLW73" s="1002"/>
      <c r="LLX73" s="1002"/>
      <c r="LLY73" s="1002"/>
      <c r="LLZ73" s="1002"/>
      <c r="LMA73" s="1002"/>
      <c r="LMB73" s="1002"/>
      <c r="LMC73" s="1002"/>
      <c r="LMD73" s="1002"/>
      <c r="LME73" s="1002"/>
      <c r="LMF73" s="1002"/>
      <c r="LMG73" s="1002"/>
      <c r="LMH73" s="1002"/>
      <c r="LMI73" s="1002"/>
      <c r="LMJ73" s="1002"/>
      <c r="LMK73" s="1002"/>
      <c r="LML73" s="1002"/>
      <c r="LMM73" s="1002"/>
      <c r="LMN73" s="1002"/>
      <c r="LMO73" s="1002"/>
      <c r="LMP73" s="1002"/>
      <c r="LMQ73" s="1002"/>
      <c r="LMR73" s="1002"/>
      <c r="LMS73" s="1002"/>
      <c r="LMT73" s="1002"/>
      <c r="LMU73" s="1002"/>
      <c r="LMV73" s="1002"/>
      <c r="LMW73" s="1002"/>
      <c r="LMX73" s="1002"/>
      <c r="LMY73" s="1002"/>
      <c r="LMZ73" s="1002"/>
      <c r="LNA73" s="1002"/>
      <c r="LNB73" s="1002"/>
      <c r="LNC73" s="1002"/>
      <c r="LND73" s="1002"/>
      <c r="LNE73" s="1002"/>
      <c r="LNF73" s="1002"/>
      <c r="LNG73" s="1002"/>
      <c r="LNH73" s="1002"/>
      <c r="LNI73" s="1002"/>
      <c r="LNJ73" s="1002"/>
      <c r="LNK73" s="1002"/>
      <c r="LNL73" s="1002"/>
      <c r="LNM73" s="1002"/>
      <c r="LNN73" s="1002"/>
      <c r="LNO73" s="1002"/>
      <c r="LNP73" s="1002"/>
      <c r="LNQ73" s="1002"/>
      <c r="LNR73" s="1002"/>
      <c r="LNS73" s="1002"/>
      <c r="LNT73" s="1002"/>
      <c r="LNU73" s="1002"/>
      <c r="LNV73" s="1002"/>
      <c r="LNW73" s="1002"/>
      <c r="LNX73" s="1002"/>
      <c r="LNY73" s="1002"/>
      <c r="LNZ73" s="1002"/>
      <c r="LOA73" s="1002"/>
      <c r="LOB73" s="1002"/>
      <c r="LOC73" s="1002"/>
      <c r="LOD73" s="1002"/>
      <c r="LOE73" s="1002"/>
      <c r="LOF73" s="1002"/>
      <c r="LOG73" s="1002"/>
      <c r="LOH73" s="1002"/>
      <c r="LOI73" s="1002"/>
      <c r="LOJ73" s="1002"/>
      <c r="LOK73" s="1002"/>
      <c r="LOL73" s="1002"/>
      <c r="LOM73" s="1002"/>
      <c r="LON73" s="1002"/>
      <c r="LOO73" s="1002"/>
      <c r="LOP73" s="1002"/>
      <c r="LOQ73" s="1002"/>
      <c r="LOR73" s="1002"/>
      <c r="LOS73" s="1002"/>
      <c r="LOT73" s="1002"/>
      <c r="LOU73" s="1002"/>
      <c r="LOV73" s="1002"/>
      <c r="LOW73" s="1002"/>
      <c r="LOX73" s="1002"/>
      <c r="LOY73" s="1002"/>
      <c r="LOZ73" s="1002"/>
      <c r="LPA73" s="1002"/>
      <c r="LPB73" s="1002"/>
      <c r="LPC73" s="1002"/>
      <c r="LPD73" s="1002"/>
      <c r="LPE73" s="1002"/>
      <c r="LPF73" s="1002"/>
      <c r="LPG73" s="1002"/>
      <c r="LPH73" s="1002"/>
      <c r="LPI73" s="1002"/>
      <c r="LPJ73" s="1002"/>
      <c r="LPK73" s="1002"/>
      <c r="LPL73" s="1002"/>
      <c r="LPM73" s="1002"/>
      <c r="LPN73" s="1002"/>
      <c r="LPO73" s="1002"/>
      <c r="LPP73" s="1002"/>
      <c r="LPQ73" s="1002"/>
      <c r="LPR73" s="1002"/>
      <c r="LPS73" s="1002"/>
      <c r="LPT73" s="1002"/>
      <c r="LPU73" s="1002"/>
      <c r="LPV73" s="1002"/>
      <c r="LPW73" s="1002"/>
      <c r="LPX73" s="1002"/>
      <c r="LPY73" s="1002"/>
      <c r="LPZ73" s="1002"/>
      <c r="LQA73" s="1002"/>
      <c r="LQB73" s="1002"/>
      <c r="LQC73" s="1002"/>
      <c r="LQD73" s="1002"/>
      <c r="LQE73" s="1002"/>
      <c r="LQF73" s="1002"/>
      <c r="LQG73" s="1002"/>
      <c r="LQH73" s="1002"/>
      <c r="LQI73" s="1002"/>
      <c r="LQJ73" s="1002"/>
      <c r="LQK73" s="1002"/>
      <c r="LQL73" s="1002"/>
      <c r="LQM73" s="1002"/>
      <c r="LQN73" s="1002"/>
      <c r="LQO73" s="1002"/>
      <c r="LQP73" s="1002"/>
      <c r="LQQ73" s="1002"/>
      <c r="LQR73" s="1002"/>
      <c r="LQS73" s="1002"/>
      <c r="LQT73" s="1002"/>
      <c r="LQU73" s="1002"/>
      <c r="LQV73" s="1002"/>
      <c r="LQW73" s="1002"/>
      <c r="LQX73" s="1002"/>
      <c r="LQY73" s="1002"/>
      <c r="LQZ73" s="1002"/>
      <c r="LRA73" s="1002"/>
      <c r="LRB73" s="1002"/>
      <c r="LRC73" s="1002"/>
      <c r="LRD73" s="1002"/>
      <c r="LRE73" s="1002"/>
      <c r="LRF73" s="1002"/>
      <c r="LRG73" s="1002"/>
      <c r="LRH73" s="1002"/>
      <c r="LRI73" s="1002"/>
      <c r="LRJ73" s="1002"/>
      <c r="LRK73" s="1002"/>
      <c r="LRL73" s="1002"/>
      <c r="LRM73" s="1002"/>
      <c r="LRN73" s="1002"/>
      <c r="LRO73" s="1002"/>
      <c r="LRP73" s="1002"/>
      <c r="LRQ73" s="1002"/>
      <c r="LRR73" s="1002"/>
      <c r="LRS73" s="1002"/>
      <c r="LRT73" s="1002"/>
      <c r="LRU73" s="1002"/>
      <c r="LRV73" s="1002"/>
      <c r="LRW73" s="1002"/>
      <c r="LRX73" s="1002"/>
      <c r="LRY73" s="1002"/>
      <c r="LRZ73" s="1002"/>
      <c r="LSA73" s="1002"/>
      <c r="LSB73" s="1002"/>
      <c r="LSC73" s="1002"/>
      <c r="LSD73" s="1002"/>
      <c r="LSE73" s="1002"/>
      <c r="LSF73" s="1002"/>
      <c r="LSG73" s="1002"/>
      <c r="LSH73" s="1002"/>
      <c r="LSI73" s="1002"/>
      <c r="LSJ73" s="1002"/>
      <c r="LSK73" s="1002"/>
      <c r="LSL73" s="1002"/>
      <c r="LSM73" s="1002"/>
      <c r="LSN73" s="1002"/>
      <c r="LSO73" s="1002"/>
      <c r="LSP73" s="1002"/>
      <c r="LSQ73" s="1002"/>
      <c r="LSR73" s="1002"/>
      <c r="LSS73" s="1002"/>
      <c r="LST73" s="1002"/>
      <c r="LSU73" s="1002"/>
      <c r="LSV73" s="1002"/>
      <c r="LSW73" s="1002"/>
      <c r="LSX73" s="1002"/>
      <c r="LSY73" s="1002"/>
      <c r="LSZ73" s="1002"/>
      <c r="LTA73" s="1002"/>
      <c r="LTB73" s="1002"/>
      <c r="LTC73" s="1002"/>
      <c r="LTD73" s="1002"/>
      <c r="LTE73" s="1002"/>
      <c r="LTF73" s="1002"/>
      <c r="LTG73" s="1002"/>
      <c r="LTH73" s="1002"/>
      <c r="LTI73" s="1002"/>
      <c r="LTJ73" s="1002"/>
      <c r="LTK73" s="1002"/>
      <c r="LTL73" s="1002"/>
      <c r="LTM73" s="1002"/>
      <c r="LTN73" s="1002"/>
      <c r="LTO73" s="1002"/>
      <c r="LTP73" s="1002"/>
      <c r="LTQ73" s="1002"/>
      <c r="LTR73" s="1002"/>
      <c r="LTS73" s="1002"/>
      <c r="LTT73" s="1002"/>
      <c r="LTU73" s="1002"/>
      <c r="LTV73" s="1002"/>
      <c r="LTW73" s="1002"/>
      <c r="LTX73" s="1002"/>
      <c r="LTY73" s="1002"/>
      <c r="LTZ73" s="1002"/>
      <c r="LUA73" s="1002"/>
      <c r="LUB73" s="1002"/>
      <c r="LUC73" s="1002"/>
      <c r="LUD73" s="1002"/>
      <c r="LUE73" s="1002"/>
      <c r="LUF73" s="1002"/>
      <c r="LUG73" s="1002"/>
      <c r="LUH73" s="1002"/>
      <c r="LUI73" s="1002"/>
      <c r="LUJ73" s="1002"/>
      <c r="LUK73" s="1002"/>
      <c r="LUL73" s="1002"/>
      <c r="LUM73" s="1002"/>
      <c r="LUN73" s="1002"/>
      <c r="LUO73" s="1002"/>
      <c r="LUP73" s="1002"/>
      <c r="LUQ73" s="1002"/>
      <c r="LUR73" s="1002"/>
      <c r="LUS73" s="1002"/>
      <c r="LUT73" s="1002"/>
      <c r="LUU73" s="1002"/>
      <c r="LUV73" s="1002"/>
      <c r="LUW73" s="1002"/>
      <c r="LUX73" s="1002"/>
      <c r="LUY73" s="1002"/>
      <c r="LUZ73" s="1002"/>
      <c r="LVA73" s="1002"/>
      <c r="LVB73" s="1002"/>
      <c r="LVC73" s="1002"/>
      <c r="LVD73" s="1002"/>
      <c r="LVE73" s="1002"/>
      <c r="LVF73" s="1002"/>
      <c r="LVG73" s="1002"/>
      <c r="LVH73" s="1002"/>
      <c r="LVI73" s="1002"/>
      <c r="LVJ73" s="1002"/>
      <c r="LVK73" s="1002"/>
      <c r="LVL73" s="1002"/>
      <c r="LVM73" s="1002"/>
      <c r="LVN73" s="1002"/>
      <c r="LVO73" s="1002"/>
      <c r="LVP73" s="1002"/>
      <c r="LVQ73" s="1002"/>
      <c r="LVR73" s="1002"/>
      <c r="LVS73" s="1002"/>
      <c r="LVT73" s="1002"/>
      <c r="LVU73" s="1002"/>
      <c r="LVV73" s="1002"/>
      <c r="LVW73" s="1002"/>
      <c r="LVX73" s="1002"/>
      <c r="LVY73" s="1002"/>
      <c r="LVZ73" s="1002"/>
      <c r="LWA73" s="1002"/>
      <c r="LWB73" s="1002"/>
      <c r="LWC73" s="1002"/>
      <c r="LWD73" s="1002"/>
      <c r="LWE73" s="1002"/>
      <c r="LWF73" s="1002"/>
      <c r="LWG73" s="1002"/>
      <c r="LWH73" s="1002"/>
      <c r="LWI73" s="1002"/>
      <c r="LWJ73" s="1002"/>
      <c r="LWK73" s="1002"/>
      <c r="LWL73" s="1002"/>
      <c r="LWM73" s="1002"/>
      <c r="LWN73" s="1002"/>
      <c r="LWO73" s="1002"/>
      <c r="LWP73" s="1002"/>
      <c r="LWQ73" s="1002"/>
      <c r="LWR73" s="1002"/>
      <c r="LWS73" s="1002"/>
      <c r="LWT73" s="1002"/>
      <c r="LWU73" s="1002"/>
      <c r="LWV73" s="1002"/>
      <c r="LWW73" s="1002"/>
      <c r="LWX73" s="1002"/>
      <c r="LWY73" s="1002"/>
      <c r="LWZ73" s="1002"/>
      <c r="LXA73" s="1002"/>
      <c r="LXB73" s="1002"/>
      <c r="LXC73" s="1002"/>
      <c r="LXD73" s="1002"/>
      <c r="LXE73" s="1002"/>
      <c r="LXF73" s="1002"/>
      <c r="LXG73" s="1002"/>
      <c r="LXH73" s="1002"/>
      <c r="LXI73" s="1002"/>
      <c r="LXJ73" s="1002"/>
      <c r="LXK73" s="1002"/>
      <c r="LXL73" s="1002"/>
      <c r="LXM73" s="1002"/>
      <c r="LXN73" s="1002"/>
      <c r="LXO73" s="1002"/>
      <c r="LXP73" s="1002"/>
      <c r="LXQ73" s="1002"/>
      <c r="LXR73" s="1002"/>
      <c r="LXS73" s="1002"/>
      <c r="LXT73" s="1002"/>
      <c r="LXU73" s="1002"/>
      <c r="LXV73" s="1002"/>
      <c r="LXW73" s="1002"/>
      <c r="LXX73" s="1002"/>
      <c r="LXY73" s="1002"/>
      <c r="LXZ73" s="1002"/>
      <c r="LYA73" s="1002"/>
      <c r="LYB73" s="1002"/>
      <c r="LYC73" s="1002"/>
      <c r="LYD73" s="1002"/>
      <c r="LYE73" s="1002"/>
      <c r="LYF73" s="1002"/>
      <c r="LYG73" s="1002"/>
      <c r="LYH73" s="1002"/>
      <c r="LYI73" s="1002"/>
      <c r="LYJ73" s="1002"/>
      <c r="LYK73" s="1002"/>
      <c r="LYL73" s="1002"/>
      <c r="LYM73" s="1002"/>
      <c r="LYN73" s="1002"/>
      <c r="LYO73" s="1002"/>
      <c r="LYP73" s="1002"/>
      <c r="LYQ73" s="1002"/>
      <c r="LYR73" s="1002"/>
      <c r="LYS73" s="1002"/>
      <c r="LYT73" s="1002"/>
      <c r="LYU73" s="1002"/>
      <c r="LYV73" s="1002"/>
      <c r="LYW73" s="1002"/>
      <c r="LYX73" s="1002"/>
      <c r="LYY73" s="1002"/>
      <c r="LYZ73" s="1002"/>
      <c r="LZA73" s="1002"/>
      <c r="LZB73" s="1002"/>
      <c r="LZC73" s="1002"/>
      <c r="LZD73" s="1002"/>
      <c r="LZE73" s="1002"/>
      <c r="LZF73" s="1002"/>
      <c r="LZG73" s="1002"/>
      <c r="LZH73" s="1002"/>
      <c r="LZI73" s="1002"/>
      <c r="LZJ73" s="1002"/>
      <c r="LZK73" s="1002"/>
      <c r="LZL73" s="1002"/>
      <c r="LZM73" s="1002"/>
      <c r="LZN73" s="1002"/>
      <c r="LZO73" s="1002"/>
      <c r="LZP73" s="1002"/>
      <c r="LZQ73" s="1002"/>
      <c r="LZR73" s="1002"/>
      <c r="LZS73" s="1002"/>
      <c r="LZT73" s="1002"/>
      <c r="LZU73" s="1002"/>
      <c r="LZV73" s="1002"/>
      <c r="LZW73" s="1002"/>
      <c r="LZX73" s="1002"/>
      <c r="LZY73" s="1002"/>
      <c r="LZZ73" s="1002"/>
      <c r="MAA73" s="1002"/>
      <c r="MAB73" s="1002"/>
      <c r="MAC73" s="1002"/>
      <c r="MAD73" s="1002"/>
      <c r="MAE73" s="1002"/>
      <c r="MAF73" s="1002"/>
      <c r="MAG73" s="1002"/>
      <c r="MAH73" s="1002"/>
      <c r="MAI73" s="1002"/>
      <c r="MAJ73" s="1002"/>
      <c r="MAK73" s="1002"/>
      <c r="MAL73" s="1002"/>
      <c r="MAM73" s="1002"/>
      <c r="MAN73" s="1002"/>
      <c r="MAO73" s="1002"/>
      <c r="MAP73" s="1002"/>
      <c r="MAQ73" s="1002"/>
      <c r="MAR73" s="1002"/>
      <c r="MAS73" s="1002"/>
      <c r="MAT73" s="1002"/>
      <c r="MAU73" s="1002"/>
      <c r="MAV73" s="1002"/>
      <c r="MAW73" s="1002"/>
      <c r="MAX73" s="1002"/>
      <c r="MAY73" s="1002"/>
      <c r="MAZ73" s="1002"/>
      <c r="MBA73" s="1002"/>
      <c r="MBB73" s="1002"/>
      <c r="MBC73" s="1002"/>
      <c r="MBD73" s="1002"/>
      <c r="MBE73" s="1002"/>
      <c r="MBF73" s="1002"/>
      <c r="MBG73" s="1002"/>
      <c r="MBH73" s="1002"/>
      <c r="MBI73" s="1002"/>
      <c r="MBJ73" s="1002"/>
      <c r="MBK73" s="1002"/>
      <c r="MBL73" s="1002"/>
      <c r="MBM73" s="1002"/>
      <c r="MBN73" s="1002"/>
      <c r="MBO73" s="1002"/>
      <c r="MBP73" s="1002"/>
      <c r="MBQ73" s="1002"/>
      <c r="MBR73" s="1002"/>
      <c r="MBS73" s="1002"/>
      <c r="MBT73" s="1002"/>
      <c r="MBU73" s="1002"/>
      <c r="MBV73" s="1002"/>
      <c r="MBW73" s="1002"/>
      <c r="MBX73" s="1002"/>
      <c r="MBY73" s="1002"/>
      <c r="MBZ73" s="1002"/>
      <c r="MCA73" s="1002"/>
      <c r="MCB73" s="1002"/>
      <c r="MCC73" s="1002"/>
      <c r="MCD73" s="1002"/>
      <c r="MCE73" s="1002"/>
      <c r="MCF73" s="1002"/>
      <c r="MCG73" s="1002"/>
      <c r="MCH73" s="1002"/>
      <c r="MCI73" s="1002"/>
      <c r="MCJ73" s="1002"/>
      <c r="MCK73" s="1002"/>
      <c r="MCL73" s="1002"/>
      <c r="MCM73" s="1002"/>
      <c r="MCN73" s="1002"/>
      <c r="MCO73" s="1002"/>
      <c r="MCP73" s="1002"/>
      <c r="MCQ73" s="1002"/>
      <c r="MCR73" s="1002"/>
      <c r="MCS73" s="1002"/>
      <c r="MCT73" s="1002"/>
      <c r="MCU73" s="1002"/>
      <c r="MCV73" s="1002"/>
      <c r="MCW73" s="1002"/>
      <c r="MCX73" s="1002"/>
      <c r="MCY73" s="1002"/>
      <c r="MCZ73" s="1002"/>
      <c r="MDA73" s="1002"/>
      <c r="MDB73" s="1002"/>
      <c r="MDC73" s="1002"/>
      <c r="MDD73" s="1002"/>
      <c r="MDE73" s="1002"/>
      <c r="MDF73" s="1002"/>
      <c r="MDG73" s="1002"/>
      <c r="MDH73" s="1002"/>
      <c r="MDI73" s="1002"/>
      <c r="MDJ73" s="1002"/>
      <c r="MDK73" s="1002"/>
      <c r="MDL73" s="1002"/>
      <c r="MDM73" s="1002"/>
      <c r="MDN73" s="1002"/>
      <c r="MDO73" s="1002"/>
      <c r="MDP73" s="1002"/>
      <c r="MDQ73" s="1002"/>
      <c r="MDR73" s="1002"/>
      <c r="MDS73" s="1002"/>
      <c r="MDT73" s="1002"/>
      <c r="MDU73" s="1002"/>
      <c r="MDV73" s="1002"/>
      <c r="MDW73" s="1002"/>
      <c r="MDX73" s="1002"/>
      <c r="MDY73" s="1002"/>
      <c r="MDZ73" s="1002"/>
      <c r="MEA73" s="1002"/>
      <c r="MEB73" s="1002"/>
      <c r="MEC73" s="1002"/>
      <c r="MED73" s="1002"/>
      <c r="MEE73" s="1002"/>
      <c r="MEF73" s="1002"/>
      <c r="MEG73" s="1002"/>
      <c r="MEH73" s="1002"/>
      <c r="MEI73" s="1002"/>
      <c r="MEJ73" s="1002"/>
      <c r="MEK73" s="1002"/>
      <c r="MEL73" s="1002"/>
      <c r="MEM73" s="1002"/>
      <c r="MEN73" s="1002"/>
      <c r="MEO73" s="1002"/>
      <c r="MEP73" s="1002"/>
      <c r="MEQ73" s="1002"/>
      <c r="MER73" s="1002"/>
      <c r="MES73" s="1002"/>
      <c r="MET73" s="1002"/>
      <c r="MEU73" s="1002"/>
      <c r="MEV73" s="1002"/>
      <c r="MEW73" s="1002"/>
      <c r="MEX73" s="1002"/>
      <c r="MEY73" s="1002"/>
      <c r="MEZ73" s="1002"/>
      <c r="MFA73" s="1002"/>
      <c r="MFB73" s="1002"/>
      <c r="MFC73" s="1002"/>
      <c r="MFD73" s="1002"/>
      <c r="MFE73" s="1002"/>
      <c r="MFF73" s="1002"/>
      <c r="MFG73" s="1002"/>
      <c r="MFH73" s="1002"/>
      <c r="MFI73" s="1002"/>
      <c r="MFJ73" s="1002"/>
      <c r="MFK73" s="1002"/>
      <c r="MFL73" s="1002"/>
      <c r="MFM73" s="1002"/>
      <c r="MFN73" s="1002"/>
      <c r="MFO73" s="1002"/>
      <c r="MFP73" s="1002"/>
      <c r="MFQ73" s="1002"/>
      <c r="MFR73" s="1002"/>
      <c r="MFS73" s="1002"/>
      <c r="MFT73" s="1002"/>
      <c r="MFU73" s="1002"/>
      <c r="MFV73" s="1002"/>
      <c r="MFW73" s="1002"/>
      <c r="MFX73" s="1002"/>
      <c r="MFY73" s="1002"/>
      <c r="MFZ73" s="1002"/>
      <c r="MGA73" s="1002"/>
      <c r="MGB73" s="1002"/>
      <c r="MGC73" s="1002"/>
      <c r="MGD73" s="1002"/>
      <c r="MGE73" s="1002"/>
      <c r="MGF73" s="1002"/>
      <c r="MGG73" s="1002"/>
      <c r="MGH73" s="1002"/>
      <c r="MGI73" s="1002"/>
      <c r="MGJ73" s="1002"/>
      <c r="MGK73" s="1002"/>
      <c r="MGL73" s="1002"/>
      <c r="MGM73" s="1002"/>
      <c r="MGN73" s="1002"/>
      <c r="MGO73" s="1002"/>
      <c r="MGP73" s="1002"/>
      <c r="MGQ73" s="1002"/>
      <c r="MGR73" s="1002"/>
      <c r="MGS73" s="1002"/>
      <c r="MGT73" s="1002"/>
      <c r="MGU73" s="1002"/>
      <c r="MGV73" s="1002"/>
      <c r="MGW73" s="1002"/>
      <c r="MGX73" s="1002"/>
      <c r="MGY73" s="1002"/>
      <c r="MGZ73" s="1002"/>
      <c r="MHA73" s="1002"/>
      <c r="MHB73" s="1002"/>
      <c r="MHC73" s="1002"/>
      <c r="MHD73" s="1002"/>
      <c r="MHE73" s="1002"/>
      <c r="MHF73" s="1002"/>
      <c r="MHG73" s="1002"/>
      <c r="MHH73" s="1002"/>
      <c r="MHI73" s="1002"/>
      <c r="MHJ73" s="1002"/>
      <c r="MHK73" s="1002"/>
      <c r="MHL73" s="1002"/>
      <c r="MHM73" s="1002"/>
      <c r="MHN73" s="1002"/>
      <c r="MHO73" s="1002"/>
      <c r="MHP73" s="1002"/>
      <c r="MHQ73" s="1002"/>
      <c r="MHR73" s="1002"/>
      <c r="MHS73" s="1002"/>
      <c r="MHT73" s="1002"/>
      <c r="MHU73" s="1002"/>
      <c r="MHV73" s="1002"/>
      <c r="MHW73" s="1002"/>
      <c r="MHX73" s="1002"/>
      <c r="MHY73" s="1002"/>
      <c r="MHZ73" s="1002"/>
      <c r="MIA73" s="1002"/>
      <c r="MIB73" s="1002"/>
      <c r="MIC73" s="1002"/>
      <c r="MID73" s="1002"/>
      <c r="MIE73" s="1002"/>
      <c r="MIF73" s="1002"/>
      <c r="MIG73" s="1002"/>
      <c r="MIH73" s="1002"/>
      <c r="MII73" s="1002"/>
      <c r="MIJ73" s="1002"/>
      <c r="MIK73" s="1002"/>
      <c r="MIL73" s="1002"/>
      <c r="MIM73" s="1002"/>
      <c r="MIN73" s="1002"/>
      <c r="MIO73" s="1002"/>
      <c r="MIP73" s="1002"/>
      <c r="MIQ73" s="1002"/>
      <c r="MIR73" s="1002"/>
      <c r="MIS73" s="1002"/>
      <c r="MIT73" s="1002"/>
      <c r="MIU73" s="1002"/>
      <c r="MIV73" s="1002"/>
      <c r="MIW73" s="1002"/>
      <c r="MIX73" s="1002"/>
      <c r="MIY73" s="1002"/>
      <c r="MIZ73" s="1002"/>
      <c r="MJA73" s="1002"/>
      <c r="MJB73" s="1002"/>
      <c r="MJC73" s="1002"/>
      <c r="MJD73" s="1002"/>
      <c r="MJE73" s="1002"/>
      <c r="MJF73" s="1002"/>
      <c r="MJG73" s="1002"/>
      <c r="MJH73" s="1002"/>
      <c r="MJI73" s="1002"/>
      <c r="MJJ73" s="1002"/>
      <c r="MJK73" s="1002"/>
      <c r="MJL73" s="1002"/>
      <c r="MJM73" s="1002"/>
      <c r="MJN73" s="1002"/>
      <c r="MJO73" s="1002"/>
      <c r="MJP73" s="1002"/>
      <c r="MJQ73" s="1002"/>
      <c r="MJR73" s="1002"/>
      <c r="MJS73" s="1002"/>
      <c r="MJT73" s="1002"/>
      <c r="MJU73" s="1002"/>
      <c r="MJV73" s="1002"/>
      <c r="MJW73" s="1002"/>
      <c r="MJX73" s="1002"/>
      <c r="MJY73" s="1002"/>
      <c r="MJZ73" s="1002"/>
      <c r="MKA73" s="1002"/>
      <c r="MKB73" s="1002"/>
      <c r="MKC73" s="1002"/>
      <c r="MKD73" s="1002"/>
      <c r="MKE73" s="1002"/>
      <c r="MKF73" s="1002"/>
      <c r="MKG73" s="1002"/>
      <c r="MKH73" s="1002"/>
      <c r="MKI73" s="1002"/>
      <c r="MKJ73" s="1002"/>
      <c r="MKK73" s="1002"/>
      <c r="MKL73" s="1002"/>
      <c r="MKM73" s="1002"/>
      <c r="MKN73" s="1002"/>
      <c r="MKO73" s="1002"/>
      <c r="MKP73" s="1002"/>
      <c r="MKQ73" s="1002"/>
      <c r="MKR73" s="1002"/>
      <c r="MKS73" s="1002"/>
      <c r="MKT73" s="1002"/>
      <c r="MKU73" s="1002"/>
      <c r="MKV73" s="1002"/>
      <c r="MKW73" s="1002"/>
      <c r="MKX73" s="1002"/>
      <c r="MKY73" s="1002"/>
      <c r="MKZ73" s="1002"/>
      <c r="MLA73" s="1002"/>
      <c r="MLB73" s="1002"/>
      <c r="MLC73" s="1002"/>
      <c r="MLD73" s="1002"/>
      <c r="MLE73" s="1002"/>
      <c r="MLF73" s="1002"/>
      <c r="MLG73" s="1002"/>
      <c r="MLH73" s="1002"/>
      <c r="MLI73" s="1002"/>
      <c r="MLJ73" s="1002"/>
      <c r="MLK73" s="1002"/>
      <c r="MLL73" s="1002"/>
      <c r="MLM73" s="1002"/>
      <c r="MLN73" s="1002"/>
      <c r="MLO73" s="1002"/>
      <c r="MLP73" s="1002"/>
      <c r="MLQ73" s="1002"/>
      <c r="MLR73" s="1002"/>
      <c r="MLS73" s="1002"/>
      <c r="MLT73" s="1002"/>
      <c r="MLU73" s="1002"/>
      <c r="MLV73" s="1002"/>
      <c r="MLW73" s="1002"/>
      <c r="MLX73" s="1002"/>
      <c r="MLY73" s="1002"/>
      <c r="MLZ73" s="1002"/>
      <c r="MMA73" s="1002"/>
      <c r="MMB73" s="1002"/>
      <c r="MMC73" s="1002"/>
      <c r="MMD73" s="1002"/>
      <c r="MME73" s="1002"/>
      <c r="MMF73" s="1002"/>
      <c r="MMG73" s="1002"/>
      <c r="MMH73" s="1002"/>
      <c r="MMI73" s="1002"/>
      <c r="MMJ73" s="1002"/>
      <c r="MMK73" s="1002"/>
      <c r="MML73" s="1002"/>
      <c r="MMM73" s="1002"/>
      <c r="MMN73" s="1002"/>
      <c r="MMO73" s="1002"/>
      <c r="MMP73" s="1002"/>
      <c r="MMQ73" s="1002"/>
      <c r="MMR73" s="1002"/>
      <c r="MMS73" s="1002"/>
      <c r="MMT73" s="1002"/>
      <c r="MMU73" s="1002"/>
      <c r="MMV73" s="1002"/>
      <c r="MMW73" s="1002"/>
      <c r="MMX73" s="1002"/>
      <c r="MMY73" s="1002"/>
      <c r="MMZ73" s="1002"/>
      <c r="MNA73" s="1002"/>
      <c r="MNB73" s="1002"/>
      <c r="MNC73" s="1002"/>
      <c r="MND73" s="1002"/>
      <c r="MNE73" s="1002"/>
      <c r="MNF73" s="1002"/>
      <c r="MNG73" s="1002"/>
      <c r="MNH73" s="1002"/>
      <c r="MNI73" s="1002"/>
      <c r="MNJ73" s="1002"/>
      <c r="MNK73" s="1002"/>
      <c r="MNL73" s="1002"/>
      <c r="MNM73" s="1002"/>
      <c r="MNN73" s="1002"/>
      <c r="MNO73" s="1002"/>
      <c r="MNP73" s="1002"/>
      <c r="MNQ73" s="1002"/>
      <c r="MNR73" s="1002"/>
      <c r="MNS73" s="1002"/>
      <c r="MNT73" s="1002"/>
      <c r="MNU73" s="1002"/>
      <c r="MNV73" s="1002"/>
      <c r="MNW73" s="1002"/>
      <c r="MNX73" s="1002"/>
      <c r="MNY73" s="1002"/>
      <c r="MNZ73" s="1002"/>
      <c r="MOA73" s="1002"/>
      <c r="MOB73" s="1002"/>
      <c r="MOC73" s="1002"/>
      <c r="MOD73" s="1002"/>
      <c r="MOE73" s="1002"/>
      <c r="MOF73" s="1002"/>
      <c r="MOG73" s="1002"/>
      <c r="MOH73" s="1002"/>
      <c r="MOI73" s="1002"/>
      <c r="MOJ73" s="1002"/>
      <c r="MOK73" s="1002"/>
      <c r="MOL73" s="1002"/>
      <c r="MOM73" s="1002"/>
      <c r="MON73" s="1002"/>
      <c r="MOO73" s="1002"/>
      <c r="MOP73" s="1002"/>
      <c r="MOQ73" s="1002"/>
      <c r="MOR73" s="1002"/>
      <c r="MOS73" s="1002"/>
      <c r="MOT73" s="1002"/>
      <c r="MOU73" s="1002"/>
      <c r="MOV73" s="1002"/>
      <c r="MOW73" s="1002"/>
      <c r="MOX73" s="1002"/>
      <c r="MOY73" s="1002"/>
      <c r="MOZ73" s="1002"/>
      <c r="MPA73" s="1002"/>
      <c r="MPB73" s="1002"/>
      <c r="MPC73" s="1002"/>
      <c r="MPD73" s="1002"/>
      <c r="MPE73" s="1002"/>
      <c r="MPF73" s="1002"/>
      <c r="MPG73" s="1002"/>
      <c r="MPH73" s="1002"/>
      <c r="MPI73" s="1002"/>
      <c r="MPJ73" s="1002"/>
      <c r="MPK73" s="1002"/>
      <c r="MPL73" s="1002"/>
      <c r="MPM73" s="1002"/>
      <c r="MPN73" s="1002"/>
      <c r="MPO73" s="1002"/>
      <c r="MPP73" s="1002"/>
      <c r="MPQ73" s="1002"/>
      <c r="MPR73" s="1002"/>
      <c r="MPS73" s="1002"/>
      <c r="MPT73" s="1002"/>
      <c r="MPU73" s="1002"/>
      <c r="MPV73" s="1002"/>
      <c r="MPW73" s="1002"/>
      <c r="MPX73" s="1002"/>
      <c r="MPY73" s="1002"/>
      <c r="MPZ73" s="1002"/>
      <c r="MQA73" s="1002"/>
      <c r="MQB73" s="1002"/>
      <c r="MQC73" s="1002"/>
      <c r="MQD73" s="1002"/>
      <c r="MQE73" s="1002"/>
      <c r="MQF73" s="1002"/>
      <c r="MQG73" s="1002"/>
      <c r="MQH73" s="1002"/>
      <c r="MQI73" s="1002"/>
      <c r="MQJ73" s="1002"/>
      <c r="MQK73" s="1002"/>
      <c r="MQL73" s="1002"/>
      <c r="MQM73" s="1002"/>
      <c r="MQN73" s="1002"/>
      <c r="MQO73" s="1002"/>
      <c r="MQP73" s="1002"/>
      <c r="MQQ73" s="1002"/>
      <c r="MQR73" s="1002"/>
      <c r="MQS73" s="1002"/>
      <c r="MQT73" s="1002"/>
      <c r="MQU73" s="1002"/>
      <c r="MQV73" s="1002"/>
      <c r="MQW73" s="1002"/>
      <c r="MQX73" s="1002"/>
      <c r="MQY73" s="1002"/>
      <c r="MQZ73" s="1002"/>
      <c r="MRA73" s="1002"/>
      <c r="MRB73" s="1002"/>
      <c r="MRC73" s="1002"/>
      <c r="MRD73" s="1002"/>
      <c r="MRE73" s="1002"/>
      <c r="MRF73" s="1002"/>
      <c r="MRG73" s="1002"/>
      <c r="MRH73" s="1002"/>
      <c r="MRI73" s="1002"/>
      <c r="MRJ73" s="1002"/>
      <c r="MRK73" s="1002"/>
      <c r="MRL73" s="1002"/>
      <c r="MRM73" s="1002"/>
      <c r="MRN73" s="1002"/>
      <c r="MRO73" s="1002"/>
      <c r="MRP73" s="1002"/>
      <c r="MRQ73" s="1002"/>
      <c r="MRR73" s="1002"/>
      <c r="MRS73" s="1002"/>
      <c r="MRT73" s="1002"/>
      <c r="MRU73" s="1002"/>
      <c r="MRV73" s="1002"/>
      <c r="MRW73" s="1002"/>
      <c r="MRX73" s="1002"/>
      <c r="MRY73" s="1002"/>
      <c r="MRZ73" s="1002"/>
      <c r="MSA73" s="1002"/>
      <c r="MSB73" s="1002"/>
      <c r="MSC73" s="1002"/>
      <c r="MSD73" s="1002"/>
      <c r="MSE73" s="1002"/>
      <c r="MSF73" s="1002"/>
      <c r="MSG73" s="1002"/>
      <c r="MSH73" s="1002"/>
      <c r="MSI73" s="1002"/>
      <c r="MSJ73" s="1002"/>
      <c r="MSK73" s="1002"/>
      <c r="MSL73" s="1002"/>
      <c r="MSM73" s="1002"/>
      <c r="MSN73" s="1002"/>
      <c r="MSO73" s="1002"/>
      <c r="MSP73" s="1002"/>
      <c r="MSQ73" s="1002"/>
      <c r="MSR73" s="1002"/>
      <c r="MSS73" s="1002"/>
      <c r="MST73" s="1002"/>
      <c r="MSU73" s="1002"/>
      <c r="MSV73" s="1002"/>
      <c r="MSW73" s="1002"/>
      <c r="MSX73" s="1002"/>
      <c r="MSY73" s="1002"/>
      <c r="MSZ73" s="1002"/>
      <c r="MTA73" s="1002"/>
      <c r="MTB73" s="1002"/>
      <c r="MTC73" s="1002"/>
      <c r="MTD73" s="1002"/>
      <c r="MTE73" s="1002"/>
      <c r="MTF73" s="1002"/>
      <c r="MTG73" s="1002"/>
      <c r="MTH73" s="1002"/>
      <c r="MTI73" s="1002"/>
      <c r="MTJ73" s="1002"/>
      <c r="MTK73" s="1002"/>
      <c r="MTL73" s="1002"/>
      <c r="MTM73" s="1002"/>
      <c r="MTN73" s="1002"/>
      <c r="MTO73" s="1002"/>
      <c r="MTP73" s="1002"/>
      <c r="MTQ73" s="1002"/>
      <c r="MTR73" s="1002"/>
      <c r="MTS73" s="1002"/>
      <c r="MTT73" s="1002"/>
      <c r="MTU73" s="1002"/>
      <c r="MTV73" s="1002"/>
      <c r="MTW73" s="1002"/>
      <c r="MTX73" s="1002"/>
      <c r="MTY73" s="1002"/>
      <c r="MTZ73" s="1002"/>
      <c r="MUA73" s="1002"/>
      <c r="MUB73" s="1002"/>
      <c r="MUC73" s="1002"/>
      <c r="MUD73" s="1002"/>
      <c r="MUE73" s="1002"/>
      <c r="MUF73" s="1002"/>
      <c r="MUG73" s="1002"/>
      <c r="MUH73" s="1002"/>
      <c r="MUI73" s="1002"/>
      <c r="MUJ73" s="1002"/>
      <c r="MUK73" s="1002"/>
      <c r="MUL73" s="1002"/>
      <c r="MUM73" s="1002"/>
      <c r="MUN73" s="1002"/>
      <c r="MUO73" s="1002"/>
      <c r="MUP73" s="1002"/>
      <c r="MUQ73" s="1002"/>
      <c r="MUR73" s="1002"/>
      <c r="MUS73" s="1002"/>
      <c r="MUT73" s="1002"/>
      <c r="MUU73" s="1002"/>
      <c r="MUV73" s="1002"/>
      <c r="MUW73" s="1002"/>
      <c r="MUX73" s="1002"/>
      <c r="MUY73" s="1002"/>
      <c r="MUZ73" s="1002"/>
      <c r="MVA73" s="1002"/>
      <c r="MVB73" s="1002"/>
      <c r="MVC73" s="1002"/>
      <c r="MVD73" s="1002"/>
      <c r="MVE73" s="1002"/>
      <c r="MVF73" s="1002"/>
      <c r="MVG73" s="1002"/>
      <c r="MVH73" s="1002"/>
      <c r="MVI73" s="1002"/>
      <c r="MVJ73" s="1002"/>
      <c r="MVK73" s="1002"/>
      <c r="MVL73" s="1002"/>
      <c r="MVM73" s="1002"/>
      <c r="MVN73" s="1002"/>
      <c r="MVO73" s="1002"/>
      <c r="MVP73" s="1002"/>
      <c r="MVQ73" s="1002"/>
      <c r="MVR73" s="1002"/>
      <c r="MVS73" s="1002"/>
      <c r="MVT73" s="1002"/>
      <c r="MVU73" s="1002"/>
      <c r="MVV73" s="1002"/>
      <c r="MVW73" s="1002"/>
      <c r="MVX73" s="1002"/>
      <c r="MVY73" s="1002"/>
      <c r="MVZ73" s="1002"/>
      <c r="MWA73" s="1002"/>
      <c r="MWB73" s="1002"/>
      <c r="MWC73" s="1002"/>
      <c r="MWD73" s="1002"/>
      <c r="MWE73" s="1002"/>
      <c r="MWF73" s="1002"/>
      <c r="MWG73" s="1002"/>
      <c r="MWH73" s="1002"/>
      <c r="MWI73" s="1002"/>
      <c r="MWJ73" s="1002"/>
      <c r="MWK73" s="1002"/>
      <c r="MWL73" s="1002"/>
      <c r="MWM73" s="1002"/>
      <c r="MWN73" s="1002"/>
      <c r="MWO73" s="1002"/>
      <c r="MWP73" s="1002"/>
      <c r="MWQ73" s="1002"/>
      <c r="MWR73" s="1002"/>
      <c r="MWS73" s="1002"/>
      <c r="MWT73" s="1002"/>
      <c r="MWU73" s="1002"/>
      <c r="MWV73" s="1002"/>
      <c r="MWW73" s="1002"/>
      <c r="MWX73" s="1002"/>
      <c r="MWY73" s="1002"/>
      <c r="MWZ73" s="1002"/>
      <c r="MXA73" s="1002"/>
      <c r="MXB73" s="1002"/>
      <c r="MXC73" s="1002"/>
      <c r="MXD73" s="1002"/>
      <c r="MXE73" s="1002"/>
      <c r="MXF73" s="1002"/>
      <c r="MXG73" s="1002"/>
      <c r="MXH73" s="1002"/>
      <c r="MXI73" s="1002"/>
      <c r="MXJ73" s="1002"/>
      <c r="MXK73" s="1002"/>
      <c r="MXL73" s="1002"/>
      <c r="MXM73" s="1002"/>
      <c r="MXN73" s="1002"/>
      <c r="MXO73" s="1002"/>
      <c r="MXP73" s="1002"/>
      <c r="MXQ73" s="1002"/>
      <c r="MXR73" s="1002"/>
      <c r="MXS73" s="1002"/>
      <c r="MXT73" s="1002"/>
      <c r="MXU73" s="1002"/>
      <c r="MXV73" s="1002"/>
      <c r="MXW73" s="1002"/>
      <c r="MXX73" s="1002"/>
      <c r="MXY73" s="1002"/>
      <c r="MXZ73" s="1002"/>
      <c r="MYA73" s="1002"/>
      <c r="MYB73" s="1002"/>
      <c r="MYC73" s="1002"/>
      <c r="MYD73" s="1002"/>
      <c r="MYE73" s="1002"/>
      <c r="MYF73" s="1002"/>
      <c r="MYG73" s="1002"/>
      <c r="MYH73" s="1002"/>
      <c r="MYI73" s="1002"/>
      <c r="MYJ73" s="1002"/>
      <c r="MYK73" s="1002"/>
      <c r="MYL73" s="1002"/>
      <c r="MYM73" s="1002"/>
      <c r="MYN73" s="1002"/>
      <c r="MYO73" s="1002"/>
      <c r="MYP73" s="1002"/>
      <c r="MYQ73" s="1002"/>
      <c r="MYR73" s="1002"/>
      <c r="MYS73" s="1002"/>
      <c r="MYT73" s="1002"/>
      <c r="MYU73" s="1002"/>
      <c r="MYV73" s="1002"/>
      <c r="MYW73" s="1002"/>
      <c r="MYX73" s="1002"/>
      <c r="MYY73" s="1002"/>
      <c r="MYZ73" s="1002"/>
      <c r="MZA73" s="1002"/>
      <c r="MZB73" s="1002"/>
      <c r="MZC73" s="1002"/>
      <c r="MZD73" s="1002"/>
      <c r="MZE73" s="1002"/>
      <c r="MZF73" s="1002"/>
      <c r="MZG73" s="1002"/>
      <c r="MZH73" s="1002"/>
      <c r="MZI73" s="1002"/>
      <c r="MZJ73" s="1002"/>
      <c r="MZK73" s="1002"/>
      <c r="MZL73" s="1002"/>
      <c r="MZM73" s="1002"/>
      <c r="MZN73" s="1002"/>
      <c r="MZO73" s="1002"/>
      <c r="MZP73" s="1002"/>
      <c r="MZQ73" s="1002"/>
      <c r="MZR73" s="1002"/>
      <c r="MZS73" s="1002"/>
      <c r="MZT73" s="1002"/>
      <c r="MZU73" s="1002"/>
      <c r="MZV73" s="1002"/>
      <c r="MZW73" s="1002"/>
      <c r="MZX73" s="1002"/>
      <c r="MZY73" s="1002"/>
      <c r="MZZ73" s="1002"/>
      <c r="NAA73" s="1002"/>
      <c r="NAB73" s="1002"/>
      <c r="NAC73" s="1002"/>
      <c r="NAD73" s="1002"/>
      <c r="NAE73" s="1002"/>
      <c r="NAF73" s="1002"/>
      <c r="NAG73" s="1002"/>
      <c r="NAH73" s="1002"/>
      <c r="NAI73" s="1002"/>
      <c r="NAJ73" s="1002"/>
      <c r="NAK73" s="1002"/>
      <c r="NAL73" s="1002"/>
      <c r="NAM73" s="1002"/>
      <c r="NAN73" s="1002"/>
      <c r="NAO73" s="1002"/>
      <c r="NAP73" s="1002"/>
      <c r="NAQ73" s="1002"/>
      <c r="NAR73" s="1002"/>
      <c r="NAS73" s="1002"/>
      <c r="NAT73" s="1002"/>
      <c r="NAU73" s="1002"/>
      <c r="NAV73" s="1002"/>
      <c r="NAW73" s="1002"/>
      <c r="NAX73" s="1002"/>
      <c r="NAY73" s="1002"/>
      <c r="NAZ73" s="1002"/>
      <c r="NBA73" s="1002"/>
      <c r="NBB73" s="1002"/>
      <c r="NBC73" s="1002"/>
      <c r="NBD73" s="1002"/>
      <c r="NBE73" s="1002"/>
      <c r="NBF73" s="1002"/>
      <c r="NBG73" s="1002"/>
      <c r="NBH73" s="1002"/>
      <c r="NBI73" s="1002"/>
      <c r="NBJ73" s="1002"/>
      <c r="NBK73" s="1002"/>
      <c r="NBL73" s="1002"/>
      <c r="NBM73" s="1002"/>
      <c r="NBN73" s="1002"/>
      <c r="NBO73" s="1002"/>
      <c r="NBP73" s="1002"/>
      <c r="NBQ73" s="1002"/>
      <c r="NBR73" s="1002"/>
      <c r="NBS73" s="1002"/>
      <c r="NBT73" s="1002"/>
      <c r="NBU73" s="1002"/>
      <c r="NBV73" s="1002"/>
      <c r="NBW73" s="1002"/>
      <c r="NBX73" s="1002"/>
      <c r="NBY73" s="1002"/>
      <c r="NBZ73" s="1002"/>
      <c r="NCA73" s="1002"/>
      <c r="NCB73" s="1002"/>
      <c r="NCC73" s="1002"/>
      <c r="NCD73" s="1002"/>
      <c r="NCE73" s="1002"/>
      <c r="NCF73" s="1002"/>
      <c r="NCG73" s="1002"/>
      <c r="NCH73" s="1002"/>
      <c r="NCI73" s="1002"/>
      <c r="NCJ73" s="1002"/>
      <c r="NCK73" s="1002"/>
      <c r="NCL73" s="1002"/>
      <c r="NCM73" s="1002"/>
      <c r="NCN73" s="1002"/>
      <c r="NCO73" s="1002"/>
      <c r="NCP73" s="1002"/>
      <c r="NCQ73" s="1002"/>
      <c r="NCR73" s="1002"/>
      <c r="NCS73" s="1002"/>
      <c r="NCT73" s="1002"/>
      <c r="NCU73" s="1002"/>
      <c r="NCV73" s="1002"/>
      <c r="NCW73" s="1002"/>
      <c r="NCX73" s="1002"/>
      <c r="NCY73" s="1002"/>
      <c r="NCZ73" s="1002"/>
      <c r="NDA73" s="1002"/>
      <c r="NDB73" s="1002"/>
      <c r="NDC73" s="1002"/>
      <c r="NDD73" s="1002"/>
      <c r="NDE73" s="1002"/>
      <c r="NDF73" s="1002"/>
      <c r="NDG73" s="1002"/>
      <c r="NDH73" s="1002"/>
      <c r="NDI73" s="1002"/>
      <c r="NDJ73" s="1002"/>
      <c r="NDK73" s="1002"/>
      <c r="NDL73" s="1002"/>
      <c r="NDM73" s="1002"/>
      <c r="NDN73" s="1002"/>
      <c r="NDO73" s="1002"/>
      <c r="NDP73" s="1002"/>
      <c r="NDQ73" s="1002"/>
      <c r="NDR73" s="1002"/>
      <c r="NDS73" s="1002"/>
      <c r="NDT73" s="1002"/>
      <c r="NDU73" s="1002"/>
      <c r="NDV73" s="1002"/>
      <c r="NDW73" s="1002"/>
      <c r="NDX73" s="1002"/>
      <c r="NDY73" s="1002"/>
      <c r="NDZ73" s="1002"/>
      <c r="NEA73" s="1002"/>
      <c r="NEB73" s="1002"/>
      <c r="NEC73" s="1002"/>
      <c r="NED73" s="1002"/>
      <c r="NEE73" s="1002"/>
      <c r="NEF73" s="1002"/>
      <c r="NEG73" s="1002"/>
      <c r="NEH73" s="1002"/>
      <c r="NEI73" s="1002"/>
      <c r="NEJ73" s="1002"/>
      <c r="NEK73" s="1002"/>
      <c r="NEL73" s="1002"/>
      <c r="NEM73" s="1002"/>
      <c r="NEN73" s="1002"/>
      <c r="NEO73" s="1002"/>
      <c r="NEP73" s="1002"/>
      <c r="NEQ73" s="1002"/>
      <c r="NER73" s="1002"/>
      <c r="NES73" s="1002"/>
      <c r="NET73" s="1002"/>
      <c r="NEU73" s="1002"/>
      <c r="NEV73" s="1002"/>
      <c r="NEW73" s="1002"/>
      <c r="NEX73" s="1002"/>
      <c r="NEY73" s="1002"/>
      <c r="NEZ73" s="1002"/>
      <c r="NFA73" s="1002"/>
      <c r="NFB73" s="1002"/>
      <c r="NFC73" s="1002"/>
      <c r="NFD73" s="1002"/>
      <c r="NFE73" s="1002"/>
      <c r="NFF73" s="1002"/>
      <c r="NFG73" s="1002"/>
      <c r="NFH73" s="1002"/>
      <c r="NFI73" s="1002"/>
      <c r="NFJ73" s="1002"/>
      <c r="NFK73" s="1002"/>
      <c r="NFL73" s="1002"/>
      <c r="NFM73" s="1002"/>
      <c r="NFN73" s="1002"/>
      <c r="NFO73" s="1002"/>
      <c r="NFP73" s="1002"/>
      <c r="NFQ73" s="1002"/>
      <c r="NFR73" s="1002"/>
      <c r="NFS73" s="1002"/>
      <c r="NFT73" s="1002"/>
      <c r="NFU73" s="1002"/>
      <c r="NFV73" s="1002"/>
      <c r="NFW73" s="1002"/>
      <c r="NFX73" s="1002"/>
      <c r="NFY73" s="1002"/>
      <c r="NFZ73" s="1002"/>
      <c r="NGA73" s="1002"/>
      <c r="NGB73" s="1002"/>
      <c r="NGC73" s="1002"/>
      <c r="NGD73" s="1002"/>
      <c r="NGE73" s="1002"/>
      <c r="NGF73" s="1002"/>
      <c r="NGG73" s="1002"/>
      <c r="NGH73" s="1002"/>
      <c r="NGI73" s="1002"/>
      <c r="NGJ73" s="1002"/>
      <c r="NGK73" s="1002"/>
      <c r="NGL73" s="1002"/>
      <c r="NGM73" s="1002"/>
      <c r="NGN73" s="1002"/>
      <c r="NGO73" s="1002"/>
      <c r="NGP73" s="1002"/>
      <c r="NGQ73" s="1002"/>
      <c r="NGR73" s="1002"/>
      <c r="NGS73" s="1002"/>
      <c r="NGT73" s="1002"/>
      <c r="NGU73" s="1002"/>
      <c r="NGV73" s="1002"/>
      <c r="NGW73" s="1002"/>
      <c r="NGX73" s="1002"/>
      <c r="NGY73" s="1002"/>
      <c r="NGZ73" s="1002"/>
      <c r="NHA73" s="1002"/>
      <c r="NHB73" s="1002"/>
      <c r="NHC73" s="1002"/>
      <c r="NHD73" s="1002"/>
      <c r="NHE73" s="1002"/>
      <c r="NHF73" s="1002"/>
      <c r="NHG73" s="1002"/>
      <c r="NHH73" s="1002"/>
      <c r="NHI73" s="1002"/>
      <c r="NHJ73" s="1002"/>
      <c r="NHK73" s="1002"/>
      <c r="NHL73" s="1002"/>
      <c r="NHM73" s="1002"/>
      <c r="NHN73" s="1002"/>
      <c r="NHO73" s="1002"/>
      <c r="NHP73" s="1002"/>
      <c r="NHQ73" s="1002"/>
      <c r="NHR73" s="1002"/>
      <c r="NHS73" s="1002"/>
      <c r="NHT73" s="1002"/>
      <c r="NHU73" s="1002"/>
      <c r="NHV73" s="1002"/>
      <c r="NHW73" s="1002"/>
      <c r="NHX73" s="1002"/>
      <c r="NHY73" s="1002"/>
      <c r="NHZ73" s="1002"/>
      <c r="NIA73" s="1002"/>
      <c r="NIB73" s="1002"/>
      <c r="NIC73" s="1002"/>
      <c r="NID73" s="1002"/>
      <c r="NIE73" s="1002"/>
      <c r="NIF73" s="1002"/>
      <c r="NIG73" s="1002"/>
      <c r="NIH73" s="1002"/>
      <c r="NII73" s="1002"/>
      <c r="NIJ73" s="1002"/>
      <c r="NIK73" s="1002"/>
      <c r="NIL73" s="1002"/>
      <c r="NIM73" s="1002"/>
      <c r="NIN73" s="1002"/>
      <c r="NIO73" s="1002"/>
      <c r="NIP73" s="1002"/>
      <c r="NIQ73" s="1002"/>
      <c r="NIR73" s="1002"/>
      <c r="NIS73" s="1002"/>
      <c r="NIT73" s="1002"/>
      <c r="NIU73" s="1002"/>
      <c r="NIV73" s="1002"/>
      <c r="NIW73" s="1002"/>
      <c r="NIX73" s="1002"/>
      <c r="NIY73" s="1002"/>
      <c r="NIZ73" s="1002"/>
      <c r="NJA73" s="1002"/>
      <c r="NJB73" s="1002"/>
      <c r="NJC73" s="1002"/>
      <c r="NJD73" s="1002"/>
      <c r="NJE73" s="1002"/>
      <c r="NJF73" s="1002"/>
      <c r="NJG73" s="1002"/>
      <c r="NJH73" s="1002"/>
      <c r="NJI73" s="1002"/>
      <c r="NJJ73" s="1002"/>
      <c r="NJK73" s="1002"/>
      <c r="NJL73" s="1002"/>
      <c r="NJM73" s="1002"/>
      <c r="NJN73" s="1002"/>
      <c r="NJO73" s="1002"/>
      <c r="NJP73" s="1002"/>
      <c r="NJQ73" s="1002"/>
      <c r="NJR73" s="1002"/>
      <c r="NJS73" s="1002"/>
      <c r="NJT73" s="1002"/>
      <c r="NJU73" s="1002"/>
      <c r="NJV73" s="1002"/>
      <c r="NJW73" s="1002"/>
      <c r="NJX73" s="1002"/>
      <c r="NJY73" s="1002"/>
      <c r="NJZ73" s="1002"/>
      <c r="NKA73" s="1002"/>
      <c r="NKB73" s="1002"/>
      <c r="NKC73" s="1002"/>
      <c r="NKD73" s="1002"/>
      <c r="NKE73" s="1002"/>
      <c r="NKF73" s="1002"/>
      <c r="NKG73" s="1002"/>
      <c r="NKH73" s="1002"/>
      <c r="NKI73" s="1002"/>
      <c r="NKJ73" s="1002"/>
      <c r="NKK73" s="1002"/>
      <c r="NKL73" s="1002"/>
      <c r="NKM73" s="1002"/>
      <c r="NKN73" s="1002"/>
      <c r="NKO73" s="1002"/>
      <c r="NKP73" s="1002"/>
      <c r="NKQ73" s="1002"/>
      <c r="NKR73" s="1002"/>
      <c r="NKS73" s="1002"/>
      <c r="NKT73" s="1002"/>
      <c r="NKU73" s="1002"/>
      <c r="NKV73" s="1002"/>
      <c r="NKW73" s="1002"/>
      <c r="NKX73" s="1002"/>
      <c r="NKY73" s="1002"/>
      <c r="NKZ73" s="1002"/>
      <c r="NLA73" s="1002"/>
      <c r="NLB73" s="1002"/>
      <c r="NLC73" s="1002"/>
      <c r="NLD73" s="1002"/>
      <c r="NLE73" s="1002"/>
      <c r="NLF73" s="1002"/>
      <c r="NLG73" s="1002"/>
      <c r="NLH73" s="1002"/>
      <c r="NLI73" s="1002"/>
      <c r="NLJ73" s="1002"/>
      <c r="NLK73" s="1002"/>
      <c r="NLL73" s="1002"/>
      <c r="NLM73" s="1002"/>
      <c r="NLN73" s="1002"/>
      <c r="NLO73" s="1002"/>
      <c r="NLP73" s="1002"/>
      <c r="NLQ73" s="1002"/>
      <c r="NLR73" s="1002"/>
      <c r="NLS73" s="1002"/>
      <c r="NLT73" s="1002"/>
      <c r="NLU73" s="1002"/>
      <c r="NLV73" s="1002"/>
      <c r="NLW73" s="1002"/>
      <c r="NLX73" s="1002"/>
      <c r="NLY73" s="1002"/>
      <c r="NLZ73" s="1002"/>
      <c r="NMA73" s="1002"/>
      <c r="NMB73" s="1002"/>
      <c r="NMC73" s="1002"/>
      <c r="NMD73" s="1002"/>
      <c r="NME73" s="1002"/>
      <c r="NMF73" s="1002"/>
      <c r="NMG73" s="1002"/>
      <c r="NMH73" s="1002"/>
      <c r="NMI73" s="1002"/>
      <c r="NMJ73" s="1002"/>
      <c r="NMK73" s="1002"/>
      <c r="NML73" s="1002"/>
      <c r="NMM73" s="1002"/>
      <c r="NMN73" s="1002"/>
      <c r="NMO73" s="1002"/>
      <c r="NMP73" s="1002"/>
      <c r="NMQ73" s="1002"/>
      <c r="NMR73" s="1002"/>
      <c r="NMS73" s="1002"/>
      <c r="NMT73" s="1002"/>
      <c r="NMU73" s="1002"/>
      <c r="NMV73" s="1002"/>
      <c r="NMW73" s="1002"/>
      <c r="NMX73" s="1002"/>
      <c r="NMY73" s="1002"/>
      <c r="NMZ73" s="1002"/>
      <c r="NNA73" s="1002"/>
      <c r="NNB73" s="1002"/>
      <c r="NNC73" s="1002"/>
      <c r="NND73" s="1002"/>
      <c r="NNE73" s="1002"/>
      <c r="NNF73" s="1002"/>
      <c r="NNG73" s="1002"/>
      <c r="NNH73" s="1002"/>
      <c r="NNI73" s="1002"/>
      <c r="NNJ73" s="1002"/>
      <c r="NNK73" s="1002"/>
      <c r="NNL73" s="1002"/>
      <c r="NNM73" s="1002"/>
      <c r="NNN73" s="1002"/>
      <c r="NNO73" s="1002"/>
      <c r="NNP73" s="1002"/>
      <c r="NNQ73" s="1002"/>
      <c r="NNR73" s="1002"/>
      <c r="NNS73" s="1002"/>
      <c r="NNT73" s="1002"/>
      <c r="NNU73" s="1002"/>
      <c r="NNV73" s="1002"/>
      <c r="NNW73" s="1002"/>
      <c r="NNX73" s="1002"/>
      <c r="NNY73" s="1002"/>
      <c r="NNZ73" s="1002"/>
      <c r="NOA73" s="1002"/>
      <c r="NOB73" s="1002"/>
      <c r="NOC73" s="1002"/>
      <c r="NOD73" s="1002"/>
      <c r="NOE73" s="1002"/>
      <c r="NOF73" s="1002"/>
      <c r="NOG73" s="1002"/>
      <c r="NOH73" s="1002"/>
      <c r="NOI73" s="1002"/>
      <c r="NOJ73" s="1002"/>
      <c r="NOK73" s="1002"/>
      <c r="NOL73" s="1002"/>
      <c r="NOM73" s="1002"/>
      <c r="NON73" s="1002"/>
      <c r="NOO73" s="1002"/>
      <c r="NOP73" s="1002"/>
      <c r="NOQ73" s="1002"/>
      <c r="NOR73" s="1002"/>
      <c r="NOS73" s="1002"/>
      <c r="NOT73" s="1002"/>
      <c r="NOU73" s="1002"/>
      <c r="NOV73" s="1002"/>
      <c r="NOW73" s="1002"/>
      <c r="NOX73" s="1002"/>
      <c r="NOY73" s="1002"/>
      <c r="NOZ73" s="1002"/>
      <c r="NPA73" s="1002"/>
      <c r="NPB73" s="1002"/>
      <c r="NPC73" s="1002"/>
      <c r="NPD73" s="1002"/>
      <c r="NPE73" s="1002"/>
      <c r="NPF73" s="1002"/>
      <c r="NPG73" s="1002"/>
      <c r="NPH73" s="1002"/>
      <c r="NPI73" s="1002"/>
      <c r="NPJ73" s="1002"/>
      <c r="NPK73" s="1002"/>
      <c r="NPL73" s="1002"/>
      <c r="NPM73" s="1002"/>
      <c r="NPN73" s="1002"/>
      <c r="NPO73" s="1002"/>
      <c r="NPP73" s="1002"/>
      <c r="NPQ73" s="1002"/>
      <c r="NPR73" s="1002"/>
      <c r="NPS73" s="1002"/>
      <c r="NPT73" s="1002"/>
      <c r="NPU73" s="1002"/>
      <c r="NPV73" s="1002"/>
      <c r="NPW73" s="1002"/>
      <c r="NPX73" s="1002"/>
      <c r="NPY73" s="1002"/>
      <c r="NPZ73" s="1002"/>
      <c r="NQA73" s="1002"/>
      <c r="NQB73" s="1002"/>
      <c r="NQC73" s="1002"/>
      <c r="NQD73" s="1002"/>
      <c r="NQE73" s="1002"/>
      <c r="NQF73" s="1002"/>
      <c r="NQG73" s="1002"/>
      <c r="NQH73" s="1002"/>
      <c r="NQI73" s="1002"/>
      <c r="NQJ73" s="1002"/>
      <c r="NQK73" s="1002"/>
      <c r="NQL73" s="1002"/>
      <c r="NQM73" s="1002"/>
      <c r="NQN73" s="1002"/>
      <c r="NQO73" s="1002"/>
      <c r="NQP73" s="1002"/>
      <c r="NQQ73" s="1002"/>
      <c r="NQR73" s="1002"/>
      <c r="NQS73" s="1002"/>
      <c r="NQT73" s="1002"/>
      <c r="NQU73" s="1002"/>
      <c r="NQV73" s="1002"/>
      <c r="NQW73" s="1002"/>
      <c r="NQX73" s="1002"/>
      <c r="NQY73" s="1002"/>
      <c r="NQZ73" s="1002"/>
      <c r="NRA73" s="1002"/>
      <c r="NRB73" s="1002"/>
      <c r="NRC73" s="1002"/>
      <c r="NRD73" s="1002"/>
      <c r="NRE73" s="1002"/>
      <c r="NRF73" s="1002"/>
      <c r="NRG73" s="1002"/>
      <c r="NRH73" s="1002"/>
      <c r="NRI73" s="1002"/>
      <c r="NRJ73" s="1002"/>
      <c r="NRK73" s="1002"/>
      <c r="NRL73" s="1002"/>
      <c r="NRM73" s="1002"/>
      <c r="NRN73" s="1002"/>
      <c r="NRO73" s="1002"/>
      <c r="NRP73" s="1002"/>
      <c r="NRQ73" s="1002"/>
      <c r="NRR73" s="1002"/>
      <c r="NRS73" s="1002"/>
      <c r="NRT73" s="1002"/>
      <c r="NRU73" s="1002"/>
      <c r="NRV73" s="1002"/>
      <c r="NRW73" s="1002"/>
      <c r="NRX73" s="1002"/>
      <c r="NRY73" s="1002"/>
      <c r="NRZ73" s="1002"/>
      <c r="NSA73" s="1002"/>
      <c r="NSB73" s="1002"/>
      <c r="NSC73" s="1002"/>
      <c r="NSD73" s="1002"/>
      <c r="NSE73" s="1002"/>
      <c r="NSF73" s="1002"/>
      <c r="NSG73" s="1002"/>
      <c r="NSH73" s="1002"/>
      <c r="NSI73" s="1002"/>
      <c r="NSJ73" s="1002"/>
      <c r="NSK73" s="1002"/>
      <c r="NSL73" s="1002"/>
      <c r="NSM73" s="1002"/>
      <c r="NSN73" s="1002"/>
      <c r="NSO73" s="1002"/>
      <c r="NSP73" s="1002"/>
      <c r="NSQ73" s="1002"/>
      <c r="NSR73" s="1002"/>
      <c r="NSS73" s="1002"/>
      <c r="NST73" s="1002"/>
      <c r="NSU73" s="1002"/>
      <c r="NSV73" s="1002"/>
      <c r="NSW73" s="1002"/>
      <c r="NSX73" s="1002"/>
      <c r="NSY73" s="1002"/>
      <c r="NSZ73" s="1002"/>
      <c r="NTA73" s="1002"/>
      <c r="NTB73" s="1002"/>
      <c r="NTC73" s="1002"/>
      <c r="NTD73" s="1002"/>
      <c r="NTE73" s="1002"/>
      <c r="NTF73" s="1002"/>
      <c r="NTG73" s="1002"/>
      <c r="NTH73" s="1002"/>
      <c r="NTI73" s="1002"/>
      <c r="NTJ73" s="1002"/>
      <c r="NTK73" s="1002"/>
      <c r="NTL73" s="1002"/>
      <c r="NTM73" s="1002"/>
      <c r="NTN73" s="1002"/>
      <c r="NTO73" s="1002"/>
      <c r="NTP73" s="1002"/>
      <c r="NTQ73" s="1002"/>
      <c r="NTR73" s="1002"/>
      <c r="NTS73" s="1002"/>
      <c r="NTT73" s="1002"/>
      <c r="NTU73" s="1002"/>
      <c r="NTV73" s="1002"/>
      <c r="NTW73" s="1002"/>
      <c r="NTX73" s="1002"/>
      <c r="NTY73" s="1002"/>
      <c r="NTZ73" s="1002"/>
      <c r="NUA73" s="1002"/>
      <c r="NUB73" s="1002"/>
      <c r="NUC73" s="1002"/>
      <c r="NUD73" s="1002"/>
      <c r="NUE73" s="1002"/>
      <c r="NUF73" s="1002"/>
      <c r="NUG73" s="1002"/>
      <c r="NUH73" s="1002"/>
      <c r="NUI73" s="1002"/>
      <c r="NUJ73" s="1002"/>
      <c r="NUK73" s="1002"/>
      <c r="NUL73" s="1002"/>
      <c r="NUM73" s="1002"/>
      <c r="NUN73" s="1002"/>
      <c r="NUO73" s="1002"/>
      <c r="NUP73" s="1002"/>
      <c r="NUQ73" s="1002"/>
      <c r="NUR73" s="1002"/>
      <c r="NUS73" s="1002"/>
      <c r="NUT73" s="1002"/>
      <c r="NUU73" s="1002"/>
      <c r="NUV73" s="1002"/>
      <c r="NUW73" s="1002"/>
      <c r="NUX73" s="1002"/>
      <c r="NUY73" s="1002"/>
      <c r="NUZ73" s="1002"/>
      <c r="NVA73" s="1002"/>
      <c r="NVB73" s="1002"/>
      <c r="NVC73" s="1002"/>
      <c r="NVD73" s="1002"/>
      <c r="NVE73" s="1002"/>
      <c r="NVF73" s="1002"/>
      <c r="NVG73" s="1002"/>
      <c r="NVH73" s="1002"/>
      <c r="NVI73" s="1002"/>
      <c r="NVJ73" s="1002"/>
      <c r="NVK73" s="1002"/>
      <c r="NVL73" s="1002"/>
      <c r="NVM73" s="1002"/>
      <c r="NVN73" s="1002"/>
      <c r="NVO73" s="1002"/>
      <c r="NVP73" s="1002"/>
      <c r="NVQ73" s="1002"/>
      <c r="NVR73" s="1002"/>
      <c r="NVS73" s="1002"/>
      <c r="NVT73" s="1002"/>
      <c r="NVU73" s="1002"/>
      <c r="NVV73" s="1002"/>
      <c r="NVW73" s="1002"/>
      <c r="NVX73" s="1002"/>
      <c r="NVY73" s="1002"/>
      <c r="NVZ73" s="1002"/>
      <c r="NWA73" s="1002"/>
      <c r="NWB73" s="1002"/>
      <c r="NWC73" s="1002"/>
      <c r="NWD73" s="1002"/>
      <c r="NWE73" s="1002"/>
      <c r="NWF73" s="1002"/>
      <c r="NWG73" s="1002"/>
      <c r="NWH73" s="1002"/>
      <c r="NWI73" s="1002"/>
      <c r="NWJ73" s="1002"/>
      <c r="NWK73" s="1002"/>
      <c r="NWL73" s="1002"/>
      <c r="NWM73" s="1002"/>
      <c r="NWN73" s="1002"/>
      <c r="NWO73" s="1002"/>
      <c r="NWP73" s="1002"/>
      <c r="NWQ73" s="1002"/>
      <c r="NWR73" s="1002"/>
      <c r="NWS73" s="1002"/>
      <c r="NWT73" s="1002"/>
      <c r="NWU73" s="1002"/>
      <c r="NWV73" s="1002"/>
      <c r="NWW73" s="1002"/>
      <c r="NWX73" s="1002"/>
      <c r="NWY73" s="1002"/>
      <c r="NWZ73" s="1002"/>
      <c r="NXA73" s="1002"/>
      <c r="NXB73" s="1002"/>
      <c r="NXC73" s="1002"/>
      <c r="NXD73" s="1002"/>
      <c r="NXE73" s="1002"/>
      <c r="NXF73" s="1002"/>
      <c r="NXG73" s="1002"/>
      <c r="NXH73" s="1002"/>
      <c r="NXI73" s="1002"/>
      <c r="NXJ73" s="1002"/>
      <c r="NXK73" s="1002"/>
      <c r="NXL73" s="1002"/>
      <c r="NXM73" s="1002"/>
      <c r="NXN73" s="1002"/>
      <c r="NXO73" s="1002"/>
      <c r="NXP73" s="1002"/>
      <c r="NXQ73" s="1002"/>
      <c r="NXR73" s="1002"/>
      <c r="NXS73" s="1002"/>
      <c r="NXT73" s="1002"/>
      <c r="NXU73" s="1002"/>
      <c r="NXV73" s="1002"/>
      <c r="NXW73" s="1002"/>
      <c r="NXX73" s="1002"/>
      <c r="NXY73" s="1002"/>
      <c r="NXZ73" s="1002"/>
      <c r="NYA73" s="1002"/>
      <c r="NYB73" s="1002"/>
      <c r="NYC73" s="1002"/>
      <c r="NYD73" s="1002"/>
      <c r="NYE73" s="1002"/>
      <c r="NYF73" s="1002"/>
      <c r="NYG73" s="1002"/>
      <c r="NYH73" s="1002"/>
      <c r="NYI73" s="1002"/>
      <c r="NYJ73" s="1002"/>
      <c r="NYK73" s="1002"/>
      <c r="NYL73" s="1002"/>
      <c r="NYM73" s="1002"/>
      <c r="NYN73" s="1002"/>
      <c r="NYO73" s="1002"/>
      <c r="NYP73" s="1002"/>
      <c r="NYQ73" s="1002"/>
      <c r="NYR73" s="1002"/>
      <c r="NYS73" s="1002"/>
      <c r="NYT73" s="1002"/>
      <c r="NYU73" s="1002"/>
      <c r="NYV73" s="1002"/>
      <c r="NYW73" s="1002"/>
      <c r="NYX73" s="1002"/>
      <c r="NYY73" s="1002"/>
      <c r="NYZ73" s="1002"/>
      <c r="NZA73" s="1002"/>
      <c r="NZB73" s="1002"/>
      <c r="NZC73" s="1002"/>
      <c r="NZD73" s="1002"/>
      <c r="NZE73" s="1002"/>
      <c r="NZF73" s="1002"/>
      <c r="NZG73" s="1002"/>
      <c r="NZH73" s="1002"/>
      <c r="NZI73" s="1002"/>
      <c r="NZJ73" s="1002"/>
      <c r="NZK73" s="1002"/>
      <c r="NZL73" s="1002"/>
      <c r="NZM73" s="1002"/>
      <c r="NZN73" s="1002"/>
      <c r="NZO73" s="1002"/>
      <c r="NZP73" s="1002"/>
      <c r="NZQ73" s="1002"/>
      <c r="NZR73" s="1002"/>
      <c r="NZS73" s="1002"/>
      <c r="NZT73" s="1002"/>
      <c r="NZU73" s="1002"/>
      <c r="NZV73" s="1002"/>
      <c r="NZW73" s="1002"/>
      <c r="NZX73" s="1002"/>
      <c r="NZY73" s="1002"/>
      <c r="NZZ73" s="1002"/>
      <c r="OAA73" s="1002"/>
      <c r="OAB73" s="1002"/>
      <c r="OAC73" s="1002"/>
      <c r="OAD73" s="1002"/>
      <c r="OAE73" s="1002"/>
      <c r="OAF73" s="1002"/>
      <c r="OAG73" s="1002"/>
      <c r="OAH73" s="1002"/>
      <c r="OAI73" s="1002"/>
      <c r="OAJ73" s="1002"/>
      <c r="OAK73" s="1002"/>
      <c r="OAL73" s="1002"/>
      <c r="OAM73" s="1002"/>
      <c r="OAN73" s="1002"/>
      <c r="OAO73" s="1002"/>
      <c r="OAP73" s="1002"/>
      <c r="OAQ73" s="1002"/>
      <c r="OAR73" s="1002"/>
      <c r="OAS73" s="1002"/>
      <c r="OAT73" s="1002"/>
      <c r="OAU73" s="1002"/>
      <c r="OAV73" s="1002"/>
      <c r="OAW73" s="1002"/>
      <c r="OAX73" s="1002"/>
      <c r="OAY73" s="1002"/>
      <c r="OAZ73" s="1002"/>
      <c r="OBA73" s="1002"/>
      <c r="OBB73" s="1002"/>
      <c r="OBC73" s="1002"/>
      <c r="OBD73" s="1002"/>
      <c r="OBE73" s="1002"/>
      <c r="OBF73" s="1002"/>
      <c r="OBG73" s="1002"/>
      <c r="OBH73" s="1002"/>
      <c r="OBI73" s="1002"/>
      <c r="OBJ73" s="1002"/>
      <c r="OBK73" s="1002"/>
      <c r="OBL73" s="1002"/>
      <c r="OBM73" s="1002"/>
      <c r="OBN73" s="1002"/>
      <c r="OBO73" s="1002"/>
      <c r="OBP73" s="1002"/>
      <c r="OBQ73" s="1002"/>
      <c r="OBR73" s="1002"/>
      <c r="OBS73" s="1002"/>
      <c r="OBT73" s="1002"/>
      <c r="OBU73" s="1002"/>
      <c r="OBV73" s="1002"/>
      <c r="OBW73" s="1002"/>
      <c r="OBX73" s="1002"/>
      <c r="OBY73" s="1002"/>
      <c r="OBZ73" s="1002"/>
      <c r="OCA73" s="1002"/>
      <c r="OCB73" s="1002"/>
      <c r="OCC73" s="1002"/>
      <c r="OCD73" s="1002"/>
      <c r="OCE73" s="1002"/>
      <c r="OCF73" s="1002"/>
      <c r="OCG73" s="1002"/>
      <c r="OCH73" s="1002"/>
      <c r="OCI73" s="1002"/>
      <c r="OCJ73" s="1002"/>
      <c r="OCK73" s="1002"/>
      <c r="OCL73" s="1002"/>
      <c r="OCM73" s="1002"/>
      <c r="OCN73" s="1002"/>
      <c r="OCO73" s="1002"/>
      <c r="OCP73" s="1002"/>
      <c r="OCQ73" s="1002"/>
      <c r="OCR73" s="1002"/>
      <c r="OCS73" s="1002"/>
      <c r="OCT73" s="1002"/>
      <c r="OCU73" s="1002"/>
      <c r="OCV73" s="1002"/>
      <c r="OCW73" s="1002"/>
      <c r="OCX73" s="1002"/>
      <c r="OCY73" s="1002"/>
      <c r="OCZ73" s="1002"/>
      <c r="ODA73" s="1002"/>
      <c r="ODB73" s="1002"/>
      <c r="ODC73" s="1002"/>
      <c r="ODD73" s="1002"/>
      <c r="ODE73" s="1002"/>
      <c r="ODF73" s="1002"/>
      <c r="ODG73" s="1002"/>
      <c r="ODH73" s="1002"/>
      <c r="ODI73" s="1002"/>
      <c r="ODJ73" s="1002"/>
      <c r="ODK73" s="1002"/>
      <c r="ODL73" s="1002"/>
      <c r="ODM73" s="1002"/>
      <c r="ODN73" s="1002"/>
      <c r="ODO73" s="1002"/>
      <c r="ODP73" s="1002"/>
      <c r="ODQ73" s="1002"/>
      <c r="ODR73" s="1002"/>
      <c r="ODS73" s="1002"/>
      <c r="ODT73" s="1002"/>
      <c r="ODU73" s="1002"/>
      <c r="ODV73" s="1002"/>
      <c r="ODW73" s="1002"/>
      <c r="ODX73" s="1002"/>
      <c r="ODY73" s="1002"/>
      <c r="ODZ73" s="1002"/>
      <c r="OEA73" s="1002"/>
      <c r="OEB73" s="1002"/>
      <c r="OEC73" s="1002"/>
      <c r="OED73" s="1002"/>
      <c r="OEE73" s="1002"/>
      <c r="OEF73" s="1002"/>
      <c r="OEG73" s="1002"/>
      <c r="OEH73" s="1002"/>
      <c r="OEI73" s="1002"/>
      <c r="OEJ73" s="1002"/>
      <c r="OEK73" s="1002"/>
      <c r="OEL73" s="1002"/>
      <c r="OEM73" s="1002"/>
      <c r="OEN73" s="1002"/>
      <c r="OEO73" s="1002"/>
      <c r="OEP73" s="1002"/>
      <c r="OEQ73" s="1002"/>
      <c r="OER73" s="1002"/>
      <c r="OES73" s="1002"/>
      <c r="OET73" s="1002"/>
      <c r="OEU73" s="1002"/>
      <c r="OEV73" s="1002"/>
      <c r="OEW73" s="1002"/>
      <c r="OEX73" s="1002"/>
      <c r="OEY73" s="1002"/>
      <c r="OEZ73" s="1002"/>
      <c r="OFA73" s="1002"/>
      <c r="OFB73" s="1002"/>
      <c r="OFC73" s="1002"/>
      <c r="OFD73" s="1002"/>
      <c r="OFE73" s="1002"/>
      <c r="OFF73" s="1002"/>
      <c r="OFG73" s="1002"/>
      <c r="OFH73" s="1002"/>
      <c r="OFI73" s="1002"/>
      <c r="OFJ73" s="1002"/>
      <c r="OFK73" s="1002"/>
      <c r="OFL73" s="1002"/>
      <c r="OFM73" s="1002"/>
      <c r="OFN73" s="1002"/>
      <c r="OFO73" s="1002"/>
      <c r="OFP73" s="1002"/>
      <c r="OFQ73" s="1002"/>
      <c r="OFR73" s="1002"/>
      <c r="OFS73" s="1002"/>
      <c r="OFT73" s="1002"/>
      <c r="OFU73" s="1002"/>
      <c r="OFV73" s="1002"/>
      <c r="OFW73" s="1002"/>
      <c r="OFX73" s="1002"/>
      <c r="OFY73" s="1002"/>
      <c r="OFZ73" s="1002"/>
      <c r="OGA73" s="1002"/>
      <c r="OGB73" s="1002"/>
      <c r="OGC73" s="1002"/>
      <c r="OGD73" s="1002"/>
      <c r="OGE73" s="1002"/>
      <c r="OGF73" s="1002"/>
      <c r="OGG73" s="1002"/>
      <c r="OGH73" s="1002"/>
      <c r="OGI73" s="1002"/>
      <c r="OGJ73" s="1002"/>
      <c r="OGK73" s="1002"/>
      <c r="OGL73" s="1002"/>
      <c r="OGM73" s="1002"/>
      <c r="OGN73" s="1002"/>
      <c r="OGO73" s="1002"/>
      <c r="OGP73" s="1002"/>
      <c r="OGQ73" s="1002"/>
      <c r="OGR73" s="1002"/>
      <c r="OGS73" s="1002"/>
      <c r="OGT73" s="1002"/>
      <c r="OGU73" s="1002"/>
      <c r="OGV73" s="1002"/>
      <c r="OGW73" s="1002"/>
      <c r="OGX73" s="1002"/>
      <c r="OGY73" s="1002"/>
      <c r="OGZ73" s="1002"/>
      <c r="OHA73" s="1002"/>
      <c r="OHB73" s="1002"/>
      <c r="OHC73" s="1002"/>
      <c r="OHD73" s="1002"/>
      <c r="OHE73" s="1002"/>
      <c r="OHF73" s="1002"/>
      <c r="OHG73" s="1002"/>
      <c r="OHH73" s="1002"/>
      <c r="OHI73" s="1002"/>
      <c r="OHJ73" s="1002"/>
      <c r="OHK73" s="1002"/>
      <c r="OHL73" s="1002"/>
      <c r="OHM73" s="1002"/>
      <c r="OHN73" s="1002"/>
      <c r="OHO73" s="1002"/>
      <c r="OHP73" s="1002"/>
      <c r="OHQ73" s="1002"/>
      <c r="OHR73" s="1002"/>
      <c r="OHS73" s="1002"/>
      <c r="OHT73" s="1002"/>
      <c r="OHU73" s="1002"/>
      <c r="OHV73" s="1002"/>
      <c r="OHW73" s="1002"/>
      <c r="OHX73" s="1002"/>
      <c r="OHY73" s="1002"/>
      <c r="OHZ73" s="1002"/>
      <c r="OIA73" s="1002"/>
      <c r="OIB73" s="1002"/>
      <c r="OIC73" s="1002"/>
      <c r="OID73" s="1002"/>
      <c r="OIE73" s="1002"/>
      <c r="OIF73" s="1002"/>
      <c r="OIG73" s="1002"/>
      <c r="OIH73" s="1002"/>
      <c r="OII73" s="1002"/>
      <c r="OIJ73" s="1002"/>
      <c r="OIK73" s="1002"/>
      <c r="OIL73" s="1002"/>
      <c r="OIM73" s="1002"/>
      <c r="OIN73" s="1002"/>
      <c r="OIO73" s="1002"/>
      <c r="OIP73" s="1002"/>
      <c r="OIQ73" s="1002"/>
      <c r="OIR73" s="1002"/>
      <c r="OIS73" s="1002"/>
      <c r="OIT73" s="1002"/>
      <c r="OIU73" s="1002"/>
      <c r="OIV73" s="1002"/>
      <c r="OIW73" s="1002"/>
      <c r="OIX73" s="1002"/>
      <c r="OIY73" s="1002"/>
      <c r="OIZ73" s="1002"/>
      <c r="OJA73" s="1002"/>
      <c r="OJB73" s="1002"/>
      <c r="OJC73" s="1002"/>
      <c r="OJD73" s="1002"/>
      <c r="OJE73" s="1002"/>
      <c r="OJF73" s="1002"/>
      <c r="OJG73" s="1002"/>
      <c r="OJH73" s="1002"/>
      <c r="OJI73" s="1002"/>
      <c r="OJJ73" s="1002"/>
      <c r="OJK73" s="1002"/>
      <c r="OJL73" s="1002"/>
      <c r="OJM73" s="1002"/>
      <c r="OJN73" s="1002"/>
      <c r="OJO73" s="1002"/>
      <c r="OJP73" s="1002"/>
      <c r="OJQ73" s="1002"/>
      <c r="OJR73" s="1002"/>
      <c r="OJS73" s="1002"/>
      <c r="OJT73" s="1002"/>
      <c r="OJU73" s="1002"/>
      <c r="OJV73" s="1002"/>
      <c r="OJW73" s="1002"/>
      <c r="OJX73" s="1002"/>
      <c r="OJY73" s="1002"/>
      <c r="OJZ73" s="1002"/>
      <c r="OKA73" s="1002"/>
      <c r="OKB73" s="1002"/>
      <c r="OKC73" s="1002"/>
      <c r="OKD73" s="1002"/>
      <c r="OKE73" s="1002"/>
      <c r="OKF73" s="1002"/>
      <c r="OKG73" s="1002"/>
      <c r="OKH73" s="1002"/>
      <c r="OKI73" s="1002"/>
      <c r="OKJ73" s="1002"/>
      <c r="OKK73" s="1002"/>
      <c r="OKL73" s="1002"/>
      <c r="OKM73" s="1002"/>
      <c r="OKN73" s="1002"/>
      <c r="OKO73" s="1002"/>
      <c r="OKP73" s="1002"/>
      <c r="OKQ73" s="1002"/>
      <c r="OKR73" s="1002"/>
      <c r="OKS73" s="1002"/>
      <c r="OKT73" s="1002"/>
      <c r="OKU73" s="1002"/>
      <c r="OKV73" s="1002"/>
      <c r="OKW73" s="1002"/>
      <c r="OKX73" s="1002"/>
      <c r="OKY73" s="1002"/>
      <c r="OKZ73" s="1002"/>
      <c r="OLA73" s="1002"/>
      <c r="OLB73" s="1002"/>
      <c r="OLC73" s="1002"/>
      <c r="OLD73" s="1002"/>
      <c r="OLE73" s="1002"/>
      <c r="OLF73" s="1002"/>
      <c r="OLG73" s="1002"/>
      <c r="OLH73" s="1002"/>
      <c r="OLI73" s="1002"/>
      <c r="OLJ73" s="1002"/>
      <c r="OLK73" s="1002"/>
      <c r="OLL73" s="1002"/>
      <c r="OLM73" s="1002"/>
      <c r="OLN73" s="1002"/>
      <c r="OLO73" s="1002"/>
      <c r="OLP73" s="1002"/>
      <c r="OLQ73" s="1002"/>
      <c r="OLR73" s="1002"/>
      <c r="OLS73" s="1002"/>
      <c r="OLT73" s="1002"/>
      <c r="OLU73" s="1002"/>
      <c r="OLV73" s="1002"/>
      <c r="OLW73" s="1002"/>
      <c r="OLX73" s="1002"/>
      <c r="OLY73" s="1002"/>
      <c r="OLZ73" s="1002"/>
      <c r="OMA73" s="1002"/>
      <c r="OMB73" s="1002"/>
      <c r="OMC73" s="1002"/>
      <c r="OMD73" s="1002"/>
      <c r="OME73" s="1002"/>
      <c r="OMF73" s="1002"/>
      <c r="OMG73" s="1002"/>
      <c r="OMH73" s="1002"/>
      <c r="OMI73" s="1002"/>
      <c r="OMJ73" s="1002"/>
      <c r="OMK73" s="1002"/>
      <c r="OML73" s="1002"/>
      <c r="OMM73" s="1002"/>
      <c r="OMN73" s="1002"/>
      <c r="OMO73" s="1002"/>
      <c r="OMP73" s="1002"/>
      <c r="OMQ73" s="1002"/>
      <c r="OMR73" s="1002"/>
      <c r="OMS73" s="1002"/>
      <c r="OMT73" s="1002"/>
      <c r="OMU73" s="1002"/>
      <c r="OMV73" s="1002"/>
      <c r="OMW73" s="1002"/>
      <c r="OMX73" s="1002"/>
      <c r="OMY73" s="1002"/>
      <c r="OMZ73" s="1002"/>
      <c r="ONA73" s="1002"/>
      <c r="ONB73" s="1002"/>
      <c r="ONC73" s="1002"/>
      <c r="OND73" s="1002"/>
      <c r="ONE73" s="1002"/>
      <c r="ONF73" s="1002"/>
      <c r="ONG73" s="1002"/>
      <c r="ONH73" s="1002"/>
      <c r="ONI73" s="1002"/>
      <c r="ONJ73" s="1002"/>
      <c r="ONK73" s="1002"/>
      <c r="ONL73" s="1002"/>
      <c r="ONM73" s="1002"/>
      <c r="ONN73" s="1002"/>
      <c r="ONO73" s="1002"/>
      <c r="ONP73" s="1002"/>
      <c r="ONQ73" s="1002"/>
      <c r="ONR73" s="1002"/>
      <c r="ONS73" s="1002"/>
      <c r="ONT73" s="1002"/>
      <c r="ONU73" s="1002"/>
      <c r="ONV73" s="1002"/>
      <c r="ONW73" s="1002"/>
      <c r="ONX73" s="1002"/>
      <c r="ONY73" s="1002"/>
      <c r="ONZ73" s="1002"/>
      <c r="OOA73" s="1002"/>
      <c r="OOB73" s="1002"/>
      <c r="OOC73" s="1002"/>
      <c r="OOD73" s="1002"/>
      <c r="OOE73" s="1002"/>
      <c r="OOF73" s="1002"/>
      <c r="OOG73" s="1002"/>
      <c r="OOH73" s="1002"/>
      <c r="OOI73" s="1002"/>
      <c r="OOJ73" s="1002"/>
      <c r="OOK73" s="1002"/>
      <c r="OOL73" s="1002"/>
      <c r="OOM73" s="1002"/>
      <c r="OON73" s="1002"/>
      <c r="OOO73" s="1002"/>
      <c r="OOP73" s="1002"/>
      <c r="OOQ73" s="1002"/>
      <c r="OOR73" s="1002"/>
      <c r="OOS73" s="1002"/>
      <c r="OOT73" s="1002"/>
      <c r="OOU73" s="1002"/>
      <c r="OOV73" s="1002"/>
      <c r="OOW73" s="1002"/>
      <c r="OOX73" s="1002"/>
      <c r="OOY73" s="1002"/>
      <c r="OOZ73" s="1002"/>
      <c r="OPA73" s="1002"/>
      <c r="OPB73" s="1002"/>
      <c r="OPC73" s="1002"/>
      <c r="OPD73" s="1002"/>
      <c r="OPE73" s="1002"/>
      <c r="OPF73" s="1002"/>
      <c r="OPG73" s="1002"/>
      <c r="OPH73" s="1002"/>
      <c r="OPI73" s="1002"/>
      <c r="OPJ73" s="1002"/>
      <c r="OPK73" s="1002"/>
      <c r="OPL73" s="1002"/>
      <c r="OPM73" s="1002"/>
      <c r="OPN73" s="1002"/>
      <c r="OPO73" s="1002"/>
      <c r="OPP73" s="1002"/>
      <c r="OPQ73" s="1002"/>
      <c r="OPR73" s="1002"/>
      <c r="OPS73" s="1002"/>
      <c r="OPT73" s="1002"/>
      <c r="OPU73" s="1002"/>
      <c r="OPV73" s="1002"/>
      <c r="OPW73" s="1002"/>
      <c r="OPX73" s="1002"/>
      <c r="OPY73" s="1002"/>
      <c r="OPZ73" s="1002"/>
      <c r="OQA73" s="1002"/>
      <c r="OQB73" s="1002"/>
      <c r="OQC73" s="1002"/>
      <c r="OQD73" s="1002"/>
      <c r="OQE73" s="1002"/>
      <c r="OQF73" s="1002"/>
      <c r="OQG73" s="1002"/>
      <c r="OQH73" s="1002"/>
      <c r="OQI73" s="1002"/>
      <c r="OQJ73" s="1002"/>
      <c r="OQK73" s="1002"/>
      <c r="OQL73" s="1002"/>
      <c r="OQM73" s="1002"/>
      <c r="OQN73" s="1002"/>
      <c r="OQO73" s="1002"/>
      <c r="OQP73" s="1002"/>
      <c r="OQQ73" s="1002"/>
      <c r="OQR73" s="1002"/>
      <c r="OQS73" s="1002"/>
      <c r="OQT73" s="1002"/>
      <c r="OQU73" s="1002"/>
      <c r="OQV73" s="1002"/>
      <c r="OQW73" s="1002"/>
      <c r="OQX73" s="1002"/>
      <c r="OQY73" s="1002"/>
      <c r="OQZ73" s="1002"/>
      <c r="ORA73" s="1002"/>
      <c r="ORB73" s="1002"/>
      <c r="ORC73" s="1002"/>
      <c r="ORD73" s="1002"/>
      <c r="ORE73" s="1002"/>
      <c r="ORF73" s="1002"/>
      <c r="ORG73" s="1002"/>
      <c r="ORH73" s="1002"/>
      <c r="ORI73" s="1002"/>
      <c r="ORJ73" s="1002"/>
      <c r="ORK73" s="1002"/>
      <c r="ORL73" s="1002"/>
      <c r="ORM73" s="1002"/>
      <c r="ORN73" s="1002"/>
      <c r="ORO73" s="1002"/>
      <c r="ORP73" s="1002"/>
      <c r="ORQ73" s="1002"/>
      <c r="ORR73" s="1002"/>
      <c r="ORS73" s="1002"/>
      <c r="ORT73" s="1002"/>
      <c r="ORU73" s="1002"/>
      <c r="ORV73" s="1002"/>
      <c r="ORW73" s="1002"/>
      <c r="ORX73" s="1002"/>
      <c r="ORY73" s="1002"/>
      <c r="ORZ73" s="1002"/>
      <c r="OSA73" s="1002"/>
      <c r="OSB73" s="1002"/>
      <c r="OSC73" s="1002"/>
      <c r="OSD73" s="1002"/>
      <c r="OSE73" s="1002"/>
      <c r="OSF73" s="1002"/>
      <c r="OSG73" s="1002"/>
      <c r="OSH73" s="1002"/>
      <c r="OSI73" s="1002"/>
      <c r="OSJ73" s="1002"/>
      <c r="OSK73" s="1002"/>
      <c r="OSL73" s="1002"/>
      <c r="OSM73" s="1002"/>
      <c r="OSN73" s="1002"/>
      <c r="OSO73" s="1002"/>
      <c r="OSP73" s="1002"/>
      <c r="OSQ73" s="1002"/>
      <c r="OSR73" s="1002"/>
      <c r="OSS73" s="1002"/>
      <c r="OST73" s="1002"/>
      <c r="OSU73" s="1002"/>
      <c r="OSV73" s="1002"/>
      <c r="OSW73" s="1002"/>
      <c r="OSX73" s="1002"/>
      <c r="OSY73" s="1002"/>
      <c r="OSZ73" s="1002"/>
      <c r="OTA73" s="1002"/>
      <c r="OTB73" s="1002"/>
      <c r="OTC73" s="1002"/>
      <c r="OTD73" s="1002"/>
      <c r="OTE73" s="1002"/>
      <c r="OTF73" s="1002"/>
      <c r="OTG73" s="1002"/>
      <c r="OTH73" s="1002"/>
      <c r="OTI73" s="1002"/>
      <c r="OTJ73" s="1002"/>
      <c r="OTK73" s="1002"/>
      <c r="OTL73" s="1002"/>
      <c r="OTM73" s="1002"/>
      <c r="OTN73" s="1002"/>
      <c r="OTO73" s="1002"/>
      <c r="OTP73" s="1002"/>
      <c r="OTQ73" s="1002"/>
      <c r="OTR73" s="1002"/>
      <c r="OTS73" s="1002"/>
      <c r="OTT73" s="1002"/>
      <c r="OTU73" s="1002"/>
      <c r="OTV73" s="1002"/>
      <c r="OTW73" s="1002"/>
      <c r="OTX73" s="1002"/>
      <c r="OTY73" s="1002"/>
      <c r="OTZ73" s="1002"/>
      <c r="OUA73" s="1002"/>
      <c r="OUB73" s="1002"/>
      <c r="OUC73" s="1002"/>
      <c r="OUD73" s="1002"/>
      <c r="OUE73" s="1002"/>
      <c r="OUF73" s="1002"/>
      <c r="OUG73" s="1002"/>
      <c r="OUH73" s="1002"/>
      <c r="OUI73" s="1002"/>
      <c r="OUJ73" s="1002"/>
      <c r="OUK73" s="1002"/>
      <c r="OUL73" s="1002"/>
      <c r="OUM73" s="1002"/>
      <c r="OUN73" s="1002"/>
      <c r="OUO73" s="1002"/>
      <c r="OUP73" s="1002"/>
      <c r="OUQ73" s="1002"/>
      <c r="OUR73" s="1002"/>
      <c r="OUS73" s="1002"/>
      <c r="OUT73" s="1002"/>
      <c r="OUU73" s="1002"/>
      <c r="OUV73" s="1002"/>
      <c r="OUW73" s="1002"/>
      <c r="OUX73" s="1002"/>
      <c r="OUY73" s="1002"/>
      <c r="OUZ73" s="1002"/>
      <c r="OVA73" s="1002"/>
      <c r="OVB73" s="1002"/>
      <c r="OVC73" s="1002"/>
      <c r="OVD73" s="1002"/>
      <c r="OVE73" s="1002"/>
      <c r="OVF73" s="1002"/>
      <c r="OVG73" s="1002"/>
      <c r="OVH73" s="1002"/>
      <c r="OVI73" s="1002"/>
      <c r="OVJ73" s="1002"/>
      <c r="OVK73" s="1002"/>
      <c r="OVL73" s="1002"/>
      <c r="OVM73" s="1002"/>
      <c r="OVN73" s="1002"/>
      <c r="OVO73" s="1002"/>
      <c r="OVP73" s="1002"/>
      <c r="OVQ73" s="1002"/>
      <c r="OVR73" s="1002"/>
      <c r="OVS73" s="1002"/>
      <c r="OVT73" s="1002"/>
      <c r="OVU73" s="1002"/>
      <c r="OVV73" s="1002"/>
      <c r="OVW73" s="1002"/>
      <c r="OVX73" s="1002"/>
      <c r="OVY73" s="1002"/>
      <c r="OVZ73" s="1002"/>
      <c r="OWA73" s="1002"/>
      <c r="OWB73" s="1002"/>
      <c r="OWC73" s="1002"/>
      <c r="OWD73" s="1002"/>
      <c r="OWE73" s="1002"/>
      <c r="OWF73" s="1002"/>
      <c r="OWG73" s="1002"/>
      <c r="OWH73" s="1002"/>
      <c r="OWI73" s="1002"/>
      <c r="OWJ73" s="1002"/>
      <c r="OWK73" s="1002"/>
      <c r="OWL73" s="1002"/>
      <c r="OWM73" s="1002"/>
      <c r="OWN73" s="1002"/>
      <c r="OWO73" s="1002"/>
      <c r="OWP73" s="1002"/>
      <c r="OWQ73" s="1002"/>
      <c r="OWR73" s="1002"/>
      <c r="OWS73" s="1002"/>
      <c r="OWT73" s="1002"/>
      <c r="OWU73" s="1002"/>
      <c r="OWV73" s="1002"/>
      <c r="OWW73" s="1002"/>
      <c r="OWX73" s="1002"/>
      <c r="OWY73" s="1002"/>
      <c r="OWZ73" s="1002"/>
      <c r="OXA73" s="1002"/>
      <c r="OXB73" s="1002"/>
      <c r="OXC73" s="1002"/>
      <c r="OXD73" s="1002"/>
      <c r="OXE73" s="1002"/>
      <c r="OXF73" s="1002"/>
      <c r="OXG73" s="1002"/>
      <c r="OXH73" s="1002"/>
      <c r="OXI73" s="1002"/>
      <c r="OXJ73" s="1002"/>
      <c r="OXK73" s="1002"/>
      <c r="OXL73" s="1002"/>
      <c r="OXM73" s="1002"/>
      <c r="OXN73" s="1002"/>
      <c r="OXO73" s="1002"/>
      <c r="OXP73" s="1002"/>
      <c r="OXQ73" s="1002"/>
      <c r="OXR73" s="1002"/>
      <c r="OXS73" s="1002"/>
      <c r="OXT73" s="1002"/>
      <c r="OXU73" s="1002"/>
      <c r="OXV73" s="1002"/>
      <c r="OXW73" s="1002"/>
      <c r="OXX73" s="1002"/>
      <c r="OXY73" s="1002"/>
      <c r="OXZ73" s="1002"/>
      <c r="OYA73" s="1002"/>
      <c r="OYB73" s="1002"/>
      <c r="OYC73" s="1002"/>
      <c r="OYD73" s="1002"/>
      <c r="OYE73" s="1002"/>
      <c r="OYF73" s="1002"/>
      <c r="OYG73" s="1002"/>
      <c r="OYH73" s="1002"/>
      <c r="OYI73" s="1002"/>
      <c r="OYJ73" s="1002"/>
      <c r="OYK73" s="1002"/>
      <c r="OYL73" s="1002"/>
      <c r="OYM73" s="1002"/>
      <c r="OYN73" s="1002"/>
      <c r="OYO73" s="1002"/>
      <c r="OYP73" s="1002"/>
      <c r="OYQ73" s="1002"/>
      <c r="OYR73" s="1002"/>
      <c r="OYS73" s="1002"/>
      <c r="OYT73" s="1002"/>
      <c r="OYU73" s="1002"/>
      <c r="OYV73" s="1002"/>
      <c r="OYW73" s="1002"/>
      <c r="OYX73" s="1002"/>
      <c r="OYY73" s="1002"/>
      <c r="OYZ73" s="1002"/>
      <c r="OZA73" s="1002"/>
      <c r="OZB73" s="1002"/>
      <c r="OZC73" s="1002"/>
      <c r="OZD73" s="1002"/>
      <c r="OZE73" s="1002"/>
      <c r="OZF73" s="1002"/>
      <c r="OZG73" s="1002"/>
      <c r="OZH73" s="1002"/>
      <c r="OZI73" s="1002"/>
      <c r="OZJ73" s="1002"/>
      <c r="OZK73" s="1002"/>
      <c r="OZL73" s="1002"/>
      <c r="OZM73" s="1002"/>
      <c r="OZN73" s="1002"/>
      <c r="OZO73" s="1002"/>
      <c r="OZP73" s="1002"/>
      <c r="OZQ73" s="1002"/>
      <c r="OZR73" s="1002"/>
      <c r="OZS73" s="1002"/>
      <c r="OZT73" s="1002"/>
      <c r="OZU73" s="1002"/>
      <c r="OZV73" s="1002"/>
      <c r="OZW73" s="1002"/>
      <c r="OZX73" s="1002"/>
      <c r="OZY73" s="1002"/>
      <c r="OZZ73" s="1002"/>
      <c r="PAA73" s="1002"/>
      <c r="PAB73" s="1002"/>
      <c r="PAC73" s="1002"/>
      <c r="PAD73" s="1002"/>
      <c r="PAE73" s="1002"/>
      <c r="PAF73" s="1002"/>
      <c r="PAG73" s="1002"/>
      <c r="PAH73" s="1002"/>
      <c r="PAI73" s="1002"/>
      <c r="PAJ73" s="1002"/>
      <c r="PAK73" s="1002"/>
      <c r="PAL73" s="1002"/>
      <c r="PAM73" s="1002"/>
      <c r="PAN73" s="1002"/>
      <c r="PAO73" s="1002"/>
      <c r="PAP73" s="1002"/>
      <c r="PAQ73" s="1002"/>
      <c r="PAR73" s="1002"/>
      <c r="PAS73" s="1002"/>
      <c r="PAT73" s="1002"/>
      <c r="PAU73" s="1002"/>
      <c r="PAV73" s="1002"/>
      <c r="PAW73" s="1002"/>
      <c r="PAX73" s="1002"/>
      <c r="PAY73" s="1002"/>
      <c r="PAZ73" s="1002"/>
      <c r="PBA73" s="1002"/>
      <c r="PBB73" s="1002"/>
      <c r="PBC73" s="1002"/>
      <c r="PBD73" s="1002"/>
      <c r="PBE73" s="1002"/>
      <c r="PBF73" s="1002"/>
      <c r="PBG73" s="1002"/>
      <c r="PBH73" s="1002"/>
      <c r="PBI73" s="1002"/>
      <c r="PBJ73" s="1002"/>
      <c r="PBK73" s="1002"/>
      <c r="PBL73" s="1002"/>
      <c r="PBM73" s="1002"/>
      <c r="PBN73" s="1002"/>
      <c r="PBO73" s="1002"/>
      <c r="PBP73" s="1002"/>
      <c r="PBQ73" s="1002"/>
      <c r="PBR73" s="1002"/>
      <c r="PBS73" s="1002"/>
      <c r="PBT73" s="1002"/>
      <c r="PBU73" s="1002"/>
      <c r="PBV73" s="1002"/>
      <c r="PBW73" s="1002"/>
      <c r="PBX73" s="1002"/>
      <c r="PBY73" s="1002"/>
      <c r="PBZ73" s="1002"/>
      <c r="PCA73" s="1002"/>
      <c r="PCB73" s="1002"/>
      <c r="PCC73" s="1002"/>
      <c r="PCD73" s="1002"/>
      <c r="PCE73" s="1002"/>
      <c r="PCF73" s="1002"/>
      <c r="PCG73" s="1002"/>
      <c r="PCH73" s="1002"/>
      <c r="PCI73" s="1002"/>
      <c r="PCJ73" s="1002"/>
      <c r="PCK73" s="1002"/>
      <c r="PCL73" s="1002"/>
      <c r="PCM73" s="1002"/>
      <c r="PCN73" s="1002"/>
      <c r="PCO73" s="1002"/>
      <c r="PCP73" s="1002"/>
      <c r="PCQ73" s="1002"/>
      <c r="PCR73" s="1002"/>
      <c r="PCS73" s="1002"/>
      <c r="PCT73" s="1002"/>
      <c r="PCU73" s="1002"/>
      <c r="PCV73" s="1002"/>
      <c r="PCW73" s="1002"/>
      <c r="PCX73" s="1002"/>
      <c r="PCY73" s="1002"/>
      <c r="PCZ73" s="1002"/>
      <c r="PDA73" s="1002"/>
      <c r="PDB73" s="1002"/>
      <c r="PDC73" s="1002"/>
      <c r="PDD73" s="1002"/>
      <c r="PDE73" s="1002"/>
      <c r="PDF73" s="1002"/>
      <c r="PDG73" s="1002"/>
      <c r="PDH73" s="1002"/>
      <c r="PDI73" s="1002"/>
      <c r="PDJ73" s="1002"/>
      <c r="PDK73" s="1002"/>
      <c r="PDL73" s="1002"/>
      <c r="PDM73" s="1002"/>
      <c r="PDN73" s="1002"/>
      <c r="PDO73" s="1002"/>
      <c r="PDP73" s="1002"/>
      <c r="PDQ73" s="1002"/>
      <c r="PDR73" s="1002"/>
      <c r="PDS73" s="1002"/>
      <c r="PDT73" s="1002"/>
      <c r="PDU73" s="1002"/>
      <c r="PDV73" s="1002"/>
      <c r="PDW73" s="1002"/>
      <c r="PDX73" s="1002"/>
      <c r="PDY73" s="1002"/>
      <c r="PDZ73" s="1002"/>
      <c r="PEA73" s="1002"/>
      <c r="PEB73" s="1002"/>
      <c r="PEC73" s="1002"/>
      <c r="PED73" s="1002"/>
      <c r="PEE73" s="1002"/>
      <c r="PEF73" s="1002"/>
      <c r="PEG73" s="1002"/>
      <c r="PEH73" s="1002"/>
      <c r="PEI73" s="1002"/>
      <c r="PEJ73" s="1002"/>
      <c r="PEK73" s="1002"/>
      <c r="PEL73" s="1002"/>
      <c r="PEM73" s="1002"/>
      <c r="PEN73" s="1002"/>
      <c r="PEO73" s="1002"/>
      <c r="PEP73" s="1002"/>
      <c r="PEQ73" s="1002"/>
      <c r="PER73" s="1002"/>
      <c r="PES73" s="1002"/>
      <c r="PET73" s="1002"/>
      <c r="PEU73" s="1002"/>
      <c r="PEV73" s="1002"/>
      <c r="PEW73" s="1002"/>
      <c r="PEX73" s="1002"/>
      <c r="PEY73" s="1002"/>
      <c r="PEZ73" s="1002"/>
      <c r="PFA73" s="1002"/>
      <c r="PFB73" s="1002"/>
      <c r="PFC73" s="1002"/>
      <c r="PFD73" s="1002"/>
      <c r="PFE73" s="1002"/>
      <c r="PFF73" s="1002"/>
      <c r="PFG73" s="1002"/>
      <c r="PFH73" s="1002"/>
      <c r="PFI73" s="1002"/>
      <c r="PFJ73" s="1002"/>
      <c r="PFK73" s="1002"/>
      <c r="PFL73" s="1002"/>
      <c r="PFM73" s="1002"/>
      <c r="PFN73" s="1002"/>
      <c r="PFO73" s="1002"/>
      <c r="PFP73" s="1002"/>
      <c r="PFQ73" s="1002"/>
      <c r="PFR73" s="1002"/>
      <c r="PFS73" s="1002"/>
      <c r="PFT73" s="1002"/>
      <c r="PFU73" s="1002"/>
      <c r="PFV73" s="1002"/>
      <c r="PFW73" s="1002"/>
      <c r="PFX73" s="1002"/>
      <c r="PFY73" s="1002"/>
      <c r="PFZ73" s="1002"/>
      <c r="PGA73" s="1002"/>
      <c r="PGB73" s="1002"/>
      <c r="PGC73" s="1002"/>
      <c r="PGD73" s="1002"/>
      <c r="PGE73" s="1002"/>
      <c r="PGF73" s="1002"/>
      <c r="PGG73" s="1002"/>
      <c r="PGH73" s="1002"/>
      <c r="PGI73" s="1002"/>
      <c r="PGJ73" s="1002"/>
      <c r="PGK73" s="1002"/>
      <c r="PGL73" s="1002"/>
      <c r="PGM73" s="1002"/>
      <c r="PGN73" s="1002"/>
      <c r="PGO73" s="1002"/>
      <c r="PGP73" s="1002"/>
      <c r="PGQ73" s="1002"/>
      <c r="PGR73" s="1002"/>
      <c r="PGS73" s="1002"/>
      <c r="PGT73" s="1002"/>
      <c r="PGU73" s="1002"/>
      <c r="PGV73" s="1002"/>
      <c r="PGW73" s="1002"/>
      <c r="PGX73" s="1002"/>
      <c r="PGY73" s="1002"/>
      <c r="PGZ73" s="1002"/>
      <c r="PHA73" s="1002"/>
      <c r="PHB73" s="1002"/>
      <c r="PHC73" s="1002"/>
      <c r="PHD73" s="1002"/>
      <c r="PHE73" s="1002"/>
      <c r="PHF73" s="1002"/>
      <c r="PHG73" s="1002"/>
      <c r="PHH73" s="1002"/>
      <c r="PHI73" s="1002"/>
      <c r="PHJ73" s="1002"/>
      <c r="PHK73" s="1002"/>
      <c r="PHL73" s="1002"/>
      <c r="PHM73" s="1002"/>
      <c r="PHN73" s="1002"/>
      <c r="PHO73" s="1002"/>
      <c r="PHP73" s="1002"/>
      <c r="PHQ73" s="1002"/>
      <c r="PHR73" s="1002"/>
      <c r="PHS73" s="1002"/>
      <c r="PHT73" s="1002"/>
      <c r="PHU73" s="1002"/>
      <c r="PHV73" s="1002"/>
      <c r="PHW73" s="1002"/>
      <c r="PHX73" s="1002"/>
      <c r="PHY73" s="1002"/>
      <c r="PHZ73" s="1002"/>
      <c r="PIA73" s="1002"/>
      <c r="PIB73" s="1002"/>
      <c r="PIC73" s="1002"/>
      <c r="PID73" s="1002"/>
      <c r="PIE73" s="1002"/>
      <c r="PIF73" s="1002"/>
      <c r="PIG73" s="1002"/>
      <c r="PIH73" s="1002"/>
      <c r="PII73" s="1002"/>
      <c r="PIJ73" s="1002"/>
      <c r="PIK73" s="1002"/>
      <c r="PIL73" s="1002"/>
      <c r="PIM73" s="1002"/>
      <c r="PIN73" s="1002"/>
      <c r="PIO73" s="1002"/>
      <c r="PIP73" s="1002"/>
      <c r="PIQ73" s="1002"/>
      <c r="PIR73" s="1002"/>
      <c r="PIS73" s="1002"/>
      <c r="PIT73" s="1002"/>
      <c r="PIU73" s="1002"/>
      <c r="PIV73" s="1002"/>
      <c r="PIW73" s="1002"/>
      <c r="PIX73" s="1002"/>
      <c r="PIY73" s="1002"/>
      <c r="PIZ73" s="1002"/>
      <c r="PJA73" s="1002"/>
      <c r="PJB73" s="1002"/>
      <c r="PJC73" s="1002"/>
      <c r="PJD73" s="1002"/>
      <c r="PJE73" s="1002"/>
      <c r="PJF73" s="1002"/>
      <c r="PJG73" s="1002"/>
      <c r="PJH73" s="1002"/>
      <c r="PJI73" s="1002"/>
      <c r="PJJ73" s="1002"/>
      <c r="PJK73" s="1002"/>
      <c r="PJL73" s="1002"/>
      <c r="PJM73" s="1002"/>
      <c r="PJN73" s="1002"/>
      <c r="PJO73" s="1002"/>
      <c r="PJP73" s="1002"/>
      <c r="PJQ73" s="1002"/>
      <c r="PJR73" s="1002"/>
      <c r="PJS73" s="1002"/>
      <c r="PJT73" s="1002"/>
      <c r="PJU73" s="1002"/>
      <c r="PJV73" s="1002"/>
      <c r="PJW73" s="1002"/>
      <c r="PJX73" s="1002"/>
      <c r="PJY73" s="1002"/>
      <c r="PJZ73" s="1002"/>
      <c r="PKA73" s="1002"/>
      <c r="PKB73" s="1002"/>
      <c r="PKC73" s="1002"/>
      <c r="PKD73" s="1002"/>
      <c r="PKE73" s="1002"/>
      <c r="PKF73" s="1002"/>
      <c r="PKG73" s="1002"/>
      <c r="PKH73" s="1002"/>
      <c r="PKI73" s="1002"/>
      <c r="PKJ73" s="1002"/>
      <c r="PKK73" s="1002"/>
      <c r="PKL73" s="1002"/>
      <c r="PKM73" s="1002"/>
      <c r="PKN73" s="1002"/>
      <c r="PKO73" s="1002"/>
      <c r="PKP73" s="1002"/>
      <c r="PKQ73" s="1002"/>
      <c r="PKR73" s="1002"/>
      <c r="PKS73" s="1002"/>
      <c r="PKT73" s="1002"/>
      <c r="PKU73" s="1002"/>
      <c r="PKV73" s="1002"/>
      <c r="PKW73" s="1002"/>
      <c r="PKX73" s="1002"/>
      <c r="PKY73" s="1002"/>
      <c r="PKZ73" s="1002"/>
      <c r="PLA73" s="1002"/>
      <c r="PLB73" s="1002"/>
      <c r="PLC73" s="1002"/>
      <c r="PLD73" s="1002"/>
      <c r="PLE73" s="1002"/>
      <c r="PLF73" s="1002"/>
      <c r="PLG73" s="1002"/>
      <c r="PLH73" s="1002"/>
      <c r="PLI73" s="1002"/>
      <c r="PLJ73" s="1002"/>
      <c r="PLK73" s="1002"/>
      <c r="PLL73" s="1002"/>
      <c r="PLM73" s="1002"/>
      <c r="PLN73" s="1002"/>
      <c r="PLO73" s="1002"/>
      <c r="PLP73" s="1002"/>
      <c r="PLQ73" s="1002"/>
      <c r="PLR73" s="1002"/>
      <c r="PLS73" s="1002"/>
      <c r="PLT73" s="1002"/>
      <c r="PLU73" s="1002"/>
      <c r="PLV73" s="1002"/>
      <c r="PLW73" s="1002"/>
      <c r="PLX73" s="1002"/>
      <c r="PLY73" s="1002"/>
      <c r="PLZ73" s="1002"/>
      <c r="PMA73" s="1002"/>
      <c r="PMB73" s="1002"/>
      <c r="PMC73" s="1002"/>
      <c r="PMD73" s="1002"/>
      <c r="PME73" s="1002"/>
      <c r="PMF73" s="1002"/>
      <c r="PMG73" s="1002"/>
      <c r="PMH73" s="1002"/>
      <c r="PMI73" s="1002"/>
      <c r="PMJ73" s="1002"/>
      <c r="PMK73" s="1002"/>
      <c r="PML73" s="1002"/>
      <c r="PMM73" s="1002"/>
      <c r="PMN73" s="1002"/>
      <c r="PMO73" s="1002"/>
      <c r="PMP73" s="1002"/>
      <c r="PMQ73" s="1002"/>
      <c r="PMR73" s="1002"/>
      <c r="PMS73" s="1002"/>
      <c r="PMT73" s="1002"/>
      <c r="PMU73" s="1002"/>
      <c r="PMV73" s="1002"/>
      <c r="PMW73" s="1002"/>
      <c r="PMX73" s="1002"/>
      <c r="PMY73" s="1002"/>
      <c r="PMZ73" s="1002"/>
      <c r="PNA73" s="1002"/>
      <c r="PNB73" s="1002"/>
      <c r="PNC73" s="1002"/>
      <c r="PND73" s="1002"/>
      <c r="PNE73" s="1002"/>
      <c r="PNF73" s="1002"/>
      <c r="PNG73" s="1002"/>
      <c r="PNH73" s="1002"/>
      <c r="PNI73" s="1002"/>
      <c r="PNJ73" s="1002"/>
      <c r="PNK73" s="1002"/>
      <c r="PNL73" s="1002"/>
      <c r="PNM73" s="1002"/>
      <c r="PNN73" s="1002"/>
      <c r="PNO73" s="1002"/>
      <c r="PNP73" s="1002"/>
      <c r="PNQ73" s="1002"/>
      <c r="PNR73" s="1002"/>
      <c r="PNS73" s="1002"/>
      <c r="PNT73" s="1002"/>
      <c r="PNU73" s="1002"/>
      <c r="PNV73" s="1002"/>
      <c r="PNW73" s="1002"/>
      <c r="PNX73" s="1002"/>
      <c r="PNY73" s="1002"/>
      <c r="PNZ73" s="1002"/>
      <c r="POA73" s="1002"/>
      <c r="POB73" s="1002"/>
      <c r="POC73" s="1002"/>
      <c r="POD73" s="1002"/>
      <c r="POE73" s="1002"/>
      <c r="POF73" s="1002"/>
      <c r="POG73" s="1002"/>
      <c r="POH73" s="1002"/>
      <c r="POI73" s="1002"/>
      <c r="POJ73" s="1002"/>
      <c r="POK73" s="1002"/>
      <c r="POL73" s="1002"/>
      <c r="POM73" s="1002"/>
      <c r="PON73" s="1002"/>
      <c r="POO73" s="1002"/>
      <c r="POP73" s="1002"/>
      <c r="POQ73" s="1002"/>
      <c r="POR73" s="1002"/>
      <c r="POS73" s="1002"/>
      <c r="POT73" s="1002"/>
      <c r="POU73" s="1002"/>
      <c r="POV73" s="1002"/>
      <c r="POW73" s="1002"/>
      <c r="POX73" s="1002"/>
      <c r="POY73" s="1002"/>
      <c r="POZ73" s="1002"/>
      <c r="PPA73" s="1002"/>
      <c r="PPB73" s="1002"/>
      <c r="PPC73" s="1002"/>
      <c r="PPD73" s="1002"/>
      <c r="PPE73" s="1002"/>
      <c r="PPF73" s="1002"/>
      <c r="PPG73" s="1002"/>
      <c r="PPH73" s="1002"/>
      <c r="PPI73" s="1002"/>
      <c r="PPJ73" s="1002"/>
      <c r="PPK73" s="1002"/>
      <c r="PPL73" s="1002"/>
      <c r="PPM73" s="1002"/>
      <c r="PPN73" s="1002"/>
      <c r="PPO73" s="1002"/>
      <c r="PPP73" s="1002"/>
      <c r="PPQ73" s="1002"/>
      <c r="PPR73" s="1002"/>
      <c r="PPS73" s="1002"/>
      <c r="PPT73" s="1002"/>
      <c r="PPU73" s="1002"/>
      <c r="PPV73" s="1002"/>
      <c r="PPW73" s="1002"/>
      <c r="PPX73" s="1002"/>
      <c r="PPY73" s="1002"/>
      <c r="PPZ73" s="1002"/>
      <c r="PQA73" s="1002"/>
      <c r="PQB73" s="1002"/>
      <c r="PQC73" s="1002"/>
      <c r="PQD73" s="1002"/>
      <c r="PQE73" s="1002"/>
      <c r="PQF73" s="1002"/>
      <c r="PQG73" s="1002"/>
      <c r="PQH73" s="1002"/>
      <c r="PQI73" s="1002"/>
      <c r="PQJ73" s="1002"/>
      <c r="PQK73" s="1002"/>
      <c r="PQL73" s="1002"/>
      <c r="PQM73" s="1002"/>
      <c r="PQN73" s="1002"/>
      <c r="PQO73" s="1002"/>
      <c r="PQP73" s="1002"/>
      <c r="PQQ73" s="1002"/>
      <c r="PQR73" s="1002"/>
      <c r="PQS73" s="1002"/>
      <c r="PQT73" s="1002"/>
      <c r="PQU73" s="1002"/>
      <c r="PQV73" s="1002"/>
      <c r="PQW73" s="1002"/>
      <c r="PQX73" s="1002"/>
      <c r="PQY73" s="1002"/>
      <c r="PQZ73" s="1002"/>
      <c r="PRA73" s="1002"/>
      <c r="PRB73" s="1002"/>
      <c r="PRC73" s="1002"/>
      <c r="PRD73" s="1002"/>
      <c r="PRE73" s="1002"/>
      <c r="PRF73" s="1002"/>
      <c r="PRG73" s="1002"/>
      <c r="PRH73" s="1002"/>
      <c r="PRI73" s="1002"/>
      <c r="PRJ73" s="1002"/>
      <c r="PRK73" s="1002"/>
      <c r="PRL73" s="1002"/>
      <c r="PRM73" s="1002"/>
      <c r="PRN73" s="1002"/>
      <c r="PRO73" s="1002"/>
      <c r="PRP73" s="1002"/>
      <c r="PRQ73" s="1002"/>
      <c r="PRR73" s="1002"/>
      <c r="PRS73" s="1002"/>
      <c r="PRT73" s="1002"/>
      <c r="PRU73" s="1002"/>
      <c r="PRV73" s="1002"/>
      <c r="PRW73" s="1002"/>
      <c r="PRX73" s="1002"/>
      <c r="PRY73" s="1002"/>
      <c r="PRZ73" s="1002"/>
      <c r="PSA73" s="1002"/>
      <c r="PSB73" s="1002"/>
      <c r="PSC73" s="1002"/>
      <c r="PSD73" s="1002"/>
      <c r="PSE73" s="1002"/>
      <c r="PSF73" s="1002"/>
      <c r="PSG73" s="1002"/>
      <c r="PSH73" s="1002"/>
      <c r="PSI73" s="1002"/>
      <c r="PSJ73" s="1002"/>
      <c r="PSK73" s="1002"/>
      <c r="PSL73" s="1002"/>
      <c r="PSM73" s="1002"/>
      <c r="PSN73" s="1002"/>
      <c r="PSO73" s="1002"/>
      <c r="PSP73" s="1002"/>
      <c r="PSQ73" s="1002"/>
      <c r="PSR73" s="1002"/>
      <c r="PSS73" s="1002"/>
      <c r="PST73" s="1002"/>
      <c r="PSU73" s="1002"/>
      <c r="PSV73" s="1002"/>
      <c r="PSW73" s="1002"/>
      <c r="PSX73" s="1002"/>
      <c r="PSY73" s="1002"/>
      <c r="PSZ73" s="1002"/>
      <c r="PTA73" s="1002"/>
      <c r="PTB73" s="1002"/>
      <c r="PTC73" s="1002"/>
      <c r="PTD73" s="1002"/>
      <c r="PTE73" s="1002"/>
      <c r="PTF73" s="1002"/>
      <c r="PTG73" s="1002"/>
      <c r="PTH73" s="1002"/>
      <c r="PTI73" s="1002"/>
      <c r="PTJ73" s="1002"/>
      <c r="PTK73" s="1002"/>
      <c r="PTL73" s="1002"/>
      <c r="PTM73" s="1002"/>
      <c r="PTN73" s="1002"/>
      <c r="PTO73" s="1002"/>
      <c r="PTP73" s="1002"/>
      <c r="PTQ73" s="1002"/>
      <c r="PTR73" s="1002"/>
      <c r="PTS73" s="1002"/>
      <c r="PTT73" s="1002"/>
      <c r="PTU73" s="1002"/>
      <c r="PTV73" s="1002"/>
      <c r="PTW73" s="1002"/>
      <c r="PTX73" s="1002"/>
      <c r="PTY73" s="1002"/>
      <c r="PTZ73" s="1002"/>
      <c r="PUA73" s="1002"/>
      <c r="PUB73" s="1002"/>
      <c r="PUC73" s="1002"/>
      <c r="PUD73" s="1002"/>
      <c r="PUE73" s="1002"/>
      <c r="PUF73" s="1002"/>
      <c r="PUG73" s="1002"/>
      <c r="PUH73" s="1002"/>
      <c r="PUI73" s="1002"/>
      <c r="PUJ73" s="1002"/>
      <c r="PUK73" s="1002"/>
      <c r="PUL73" s="1002"/>
      <c r="PUM73" s="1002"/>
      <c r="PUN73" s="1002"/>
      <c r="PUO73" s="1002"/>
      <c r="PUP73" s="1002"/>
      <c r="PUQ73" s="1002"/>
      <c r="PUR73" s="1002"/>
      <c r="PUS73" s="1002"/>
      <c r="PUT73" s="1002"/>
      <c r="PUU73" s="1002"/>
      <c r="PUV73" s="1002"/>
      <c r="PUW73" s="1002"/>
      <c r="PUX73" s="1002"/>
      <c r="PUY73" s="1002"/>
      <c r="PUZ73" s="1002"/>
      <c r="PVA73" s="1002"/>
      <c r="PVB73" s="1002"/>
      <c r="PVC73" s="1002"/>
      <c r="PVD73" s="1002"/>
      <c r="PVE73" s="1002"/>
      <c r="PVF73" s="1002"/>
      <c r="PVG73" s="1002"/>
      <c r="PVH73" s="1002"/>
      <c r="PVI73" s="1002"/>
      <c r="PVJ73" s="1002"/>
      <c r="PVK73" s="1002"/>
      <c r="PVL73" s="1002"/>
      <c r="PVM73" s="1002"/>
      <c r="PVN73" s="1002"/>
      <c r="PVO73" s="1002"/>
      <c r="PVP73" s="1002"/>
      <c r="PVQ73" s="1002"/>
      <c r="PVR73" s="1002"/>
      <c r="PVS73" s="1002"/>
      <c r="PVT73" s="1002"/>
      <c r="PVU73" s="1002"/>
      <c r="PVV73" s="1002"/>
      <c r="PVW73" s="1002"/>
      <c r="PVX73" s="1002"/>
      <c r="PVY73" s="1002"/>
      <c r="PVZ73" s="1002"/>
      <c r="PWA73" s="1002"/>
      <c r="PWB73" s="1002"/>
      <c r="PWC73" s="1002"/>
      <c r="PWD73" s="1002"/>
      <c r="PWE73" s="1002"/>
      <c r="PWF73" s="1002"/>
      <c r="PWG73" s="1002"/>
      <c r="PWH73" s="1002"/>
      <c r="PWI73" s="1002"/>
      <c r="PWJ73" s="1002"/>
      <c r="PWK73" s="1002"/>
      <c r="PWL73" s="1002"/>
      <c r="PWM73" s="1002"/>
      <c r="PWN73" s="1002"/>
      <c r="PWO73" s="1002"/>
      <c r="PWP73" s="1002"/>
      <c r="PWQ73" s="1002"/>
      <c r="PWR73" s="1002"/>
      <c r="PWS73" s="1002"/>
      <c r="PWT73" s="1002"/>
      <c r="PWU73" s="1002"/>
      <c r="PWV73" s="1002"/>
      <c r="PWW73" s="1002"/>
      <c r="PWX73" s="1002"/>
      <c r="PWY73" s="1002"/>
      <c r="PWZ73" s="1002"/>
      <c r="PXA73" s="1002"/>
      <c r="PXB73" s="1002"/>
      <c r="PXC73" s="1002"/>
      <c r="PXD73" s="1002"/>
      <c r="PXE73" s="1002"/>
      <c r="PXF73" s="1002"/>
      <c r="PXG73" s="1002"/>
      <c r="PXH73" s="1002"/>
      <c r="PXI73" s="1002"/>
      <c r="PXJ73" s="1002"/>
      <c r="PXK73" s="1002"/>
      <c r="PXL73" s="1002"/>
      <c r="PXM73" s="1002"/>
      <c r="PXN73" s="1002"/>
      <c r="PXO73" s="1002"/>
      <c r="PXP73" s="1002"/>
      <c r="PXQ73" s="1002"/>
      <c r="PXR73" s="1002"/>
      <c r="PXS73" s="1002"/>
      <c r="PXT73" s="1002"/>
      <c r="PXU73" s="1002"/>
      <c r="PXV73" s="1002"/>
      <c r="PXW73" s="1002"/>
      <c r="PXX73" s="1002"/>
      <c r="PXY73" s="1002"/>
      <c r="PXZ73" s="1002"/>
      <c r="PYA73" s="1002"/>
      <c r="PYB73" s="1002"/>
      <c r="PYC73" s="1002"/>
      <c r="PYD73" s="1002"/>
      <c r="PYE73" s="1002"/>
      <c r="PYF73" s="1002"/>
      <c r="PYG73" s="1002"/>
      <c r="PYH73" s="1002"/>
      <c r="PYI73" s="1002"/>
      <c r="PYJ73" s="1002"/>
      <c r="PYK73" s="1002"/>
      <c r="PYL73" s="1002"/>
      <c r="PYM73" s="1002"/>
      <c r="PYN73" s="1002"/>
      <c r="PYO73" s="1002"/>
      <c r="PYP73" s="1002"/>
      <c r="PYQ73" s="1002"/>
      <c r="PYR73" s="1002"/>
      <c r="PYS73" s="1002"/>
      <c r="PYT73" s="1002"/>
      <c r="PYU73" s="1002"/>
      <c r="PYV73" s="1002"/>
      <c r="PYW73" s="1002"/>
      <c r="PYX73" s="1002"/>
      <c r="PYY73" s="1002"/>
      <c r="PYZ73" s="1002"/>
      <c r="PZA73" s="1002"/>
      <c r="PZB73" s="1002"/>
      <c r="PZC73" s="1002"/>
      <c r="PZD73" s="1002"/>
      <c r="PZE73" s="1002"/>
      <c r="PZF73" s="1002"/>
      <c r="PZG73" s="1002"/>
      <c r="PZH73" s="1002"/>
      <c r="PZI73" s="1002"/>
      <c r="PZJ73" s="1002"/>
      <c r="PZK73" s="1002"/>
      <c r="PZL73" s="1002"/>
      <c r="PZM73" s="1002"/>
      <c r="PZN73" s="1002"/>
      <c r="PZO73" s="1002"/>
      <c r="PZP73" s="1002"/>
      <c r="PZQ73" s="1002"/>
      <c r="PZR73" s="1002"/>
      <c r="PZS73" s="1002"/>
      <c r="PZT73" s="1002"/>
      <c r="PZU73" s="1002"/>
      <c r="PZV73" s="1002"/>
      <c r="PZW73" s="1002"/>
      <c r="PZX73" s="1002"/>
      <c r="PZY73" s="1002"/>
      <c r="PZZ73" s="1002"/>
      <c r="QAA73" s="1002"/>
      <c r="QAB73" s="1002"/>
      <c r="QAC73" s="1002"/>
      <c r="QAD73" s="1002"/>
      <c r="QAE73" s="1002"/>
      <c r="QAF73" s="1002"/>
      <c r="QAG73" s="1002"/>
      <c r="QAH73" s="1002"/>
      <c r="QAI73" s="1002"/>
      <c r="QAJ73" s="1002"/>
      <c r="QAK73" s="1002"/>
      <c r="QAL73" s="1002"/>
      <c r="QAM73" s="1002"/>
      <c r="QAN73" s="1002"/>
      <c r="QAO73" s="1002"/>
      <c r="QAP73" s="1002"/>
      <c r="QAQ73" s="1002"/>
      <c r="QAR73" s="1002"/>
      <c r="QAS73" s="1002"/>
      <c r="QAT73" s="1002"/>
      <c r="QAU73" s="1002"/>
      <c r="QAV73" s="1002"/>
      <c r="QAW73" s="1002"/>
      <c r="QAX73" s="1002"/>
      <c r="QAY73" s="1002"/>
      <c r="QAZ73" s="1002"/>
      <c r="QBA73" s="1002"/>
      <c r="QBB73" s="1002"/>
      <c r="QBC73" s="1002"/>
      <c r="QBD73" s="1002"/>
      <c r="QBE73" s="1002"/>
      <c r="QBF73" s="1002"/>
      <c r="QBG73" s="1002"/>
      <c r="QBH73" s="1002"/>
      <c r="QBI73" s="1002"/>
      <c r="QBJ73" s="1002"/>
      <c r="QBK73" s="1002"/>
      <c r="QBL73" s="1002"/>
      <c r="QBM73" s="1002"/>
      <c r="QBN73" s="1002"/>
      <c r="QBO73" s="1002"/>
      <c r="QBP73" s="1002"/>
      <c r="QBQ73" s="1002"/>
      <c r="QBR73" s="1002"/>
      <c r="QBS73" s="1002"/>
      <c r="QBT73" s="1002"/>
      <c r="QBU73" s="1002"/>
      <c r="QBV73" s="1002"/>
      <c r="QBW73" s="1002"/>
      <c r="QBX73" s="1002"/>
      <c r="QBY73" s="1002"/>
      <c r="QBZ73" s="1002"/>
      <c r="QCA73" s="1002"/>
      <c r="QCB73" s="1002"/>
      <c r="QCC73" s="1002"/>
      <c r="QCD73" s="1002"/>
      <c r="QCE73" s="1002"/>
      <c r="QCF73" s="1002"/>
      <c r="QCG73" s="1002"/>
      <c r="QCH73" s="1002"/>
      <c r="QCI73" s="1002"/>
      <c r="QCJ73" s="1002"/>
      <c r="QCK73" s="1002"/>
      <c r="QCL73" s="1002"/>
      <c r="QCM73" s="1002"/>
      <c r="QCN73" s="1002"/>
      <c r="QCO73" s="1002"/>
      <c r="QCP73" s="1002"/>
      <c r="QCQ73" s="1002"/>
      <c r="QCR73" s="1002"/>
      <c r="QCS73" s="1002"/>
      <c r="QCT73" s="1002"/>
      <c r="QCU73" s="1002"/>
      <c r="QCV73" s="1002"/>
      <c r="QCW73" s="1002"/>
      <c r="QCX73" s="1002"/>
      <c r="QCY73" s="1002"/>
      <c r="QCZ73" s="1002"/>
      <c r="QDA73" s="1002"/>
      <c r="QDB73" s="1002"/>
      <c r="QDC73" s="1002"/>
      <c r="QDD73" s="1002"/>
      <c r="QDE73" s="1002"/>
      <c r="QDF73" s="1002"/>
      <c r="QDG73" s="1002"/>
      <c r="QDH73" s="1002"/>
      <c r="QDI73" s="1002"/>
      <c r="QDJ73" s="1002"/>
      <c r="QDK73" s="1002"/>
      <c r="QDL73" s="1002"/>
      <c r="QDM73" s="1002"/>
      <c r="QDN73" s="1002"/>
      <c r="QDO73" s="1002"/>
      <c r="QDP73" s="1002"/>
      <c r="QDQ73" s="1002"/>
      <c r="QDR73" s="1002"/>
      <c r="QDS73" s="1002"/>
      <c r="QDT73" s="1002"/>
      <c r="QDU73" s="1002"/>
      <c r="QDV73" s="1002"/>
      <c r="QDW73" s="1002"/>
      <c r="QDX73" s="1002"/>
      <c r="QDY73" s="1002"/>
      <c r="QDZ73" s="1002"/>
      <c r="QEA73" s="1002"/>
      <c r="QEB73" s="1002"/>
      <c r="QEC73" s="1002"/>
      <c r="QED73" s="1002"/>
      <c r="QEE73" s="1002"/>
      <c r="QEF73" s="1002"/>
      <c r="QEG73" s="1002"/>
      <c r="QEH73" s="1002"/>
      <c r="QEI73" s="1002"/>
      <c r="QEJ73" s="1002"/>
      <c r="QEK73" s="1002"/>
      <c r="QEL73" s="1002"/>
      <c r="QEM73" s="1002"/>
      <c r="QEN73" s="1002"/>
      <c r="QEO73" s="1002"/>
      <c r="QEP73" s="1002"/>
      <c r="QEQ73" s="1002"/>
      <c r="QER73" s="1002"/>
      <c r="QES73" s="1002"/>
      <c r="QET73" s="1002"/>
      <c r="QEU73" s="1002"/>
      <c r="QEV73" s="1002"/>
      <c r="QEW73" s="1002"/>
      <c r="QEX73" s="1002"/>
      <c r="QEY73" s="1002"/>
      <c r="QEZ73" s="1002"/>
      <c r="QFA73" s="1002"/>
      <c r="QFB73" s="1002"/>
      <c r="QFC73" s="1002"/>
      <c r="QFD73" s="1002"/>
      <c r="QFE73" s="1002"/>
      <c r="QFF73" s="1002"/>
      <c r="QFG73" s="1002"/>
      <c r="QFH73" s="1002"/>
      <c r="QFI73" s="1002"/>
      <c r="QFJ73" s="1002"/>
      <c r="QFK73" s="1002"/>
      <c r="QFL73" s="1002"/>
      <c r="QFM73" s="1002"/>
      <c r="QFN73" s="1002"/>
      <c r="QFO73" s="1002"/>
      <c r="QFP73" s="1002"/>
      <c r="QFQ73" s="1002"/>
      <c r="QFR73" s="1002"/>
      <c r="QFS73" s="1002"/>
      <c r="QFT73" s="1002"/>
      <c r="QFU73" s="1002"/>
      <c r="QFV73" s="1002"/>
      <c r="QFW73" s="1002"/>
      <c r="QFX73" s="1002"/>
      <c r="QFY73" s="1002"/>
      <c r="QFZ73" s="1002"/>
      <c r="QGA73" s="1002"/>
      <c r="QGB73" s="1002"/>
      <c r="QGC73" s="1002"/>
      <c r="QGD73" s="1002"/>
      <c r="QGE73" s="1002"/>
      <c r="QGF73" s="1002"/>
      <c r="QGG73" s="1002"/>
      <c r="QGH73" s="1002"/>
      <c r="QGI73" s="1002"/>
      <c r="QGJ73" s="1002"/>
      <c r="QGK73" s="1002"/>
      <c r="QGL73" s="1002"/>
      <c r="QGM73" s="1002"/>
      <c r="QGN73" s="1002"/>
      <c r="QGO73" s="1002"/>
      <c r="QGP73" s="1002"/>
      <c r="QGQ73" s="1002"/>
      <c r="QGR73" s="1002"/>
      <c r="QGS73" s="1002"/>
      <c r="QGT73" s="1002"/>
      <c r="QGU73" s="1002"/>
      <c r="QGV73" s="1002"/>
      <c r="QGW73" s="1002"/>
      <c r="QGX73" s="1002"/>
      <c r="QGY73" s="1002"/>
      <c r="QGZ73" s="1002"/>
      <c r="QHA73" s="1002"/>
      <c r="QHB73" s="1002"/>
      <c r="QHC73" s="1002"/>
      <c r="QHD73" s="1002"/>
      <c r="QHE73" s="1002"/>
      <c r="QHF73" s="1002"/>
      <c r="QHG73" s="1002"/>
      <c r="QHH73" s="1002"/>
      <c r="QHI73" s="1002"/>
      <c r="QHJ73" s="1002"/>
      <c r="QHK73" s="1002"/>
      <c r="QHL73" s="1002"/>
      <c r="QHM73" s="1002"/>
      <c r="QHN73" s="1002"/>
      <c r="QHO73" s="1002"/>
      <c r="QHP73" s="1002"/>
      <c r="QHQ73" s="1002"/>
      <c r="QHR73" s="1002"/>
      <c r="QHS73" s="1002"/>
      <c r="QHT73" s="1002"/>
      <c r="QHU73" s="1002"/>
      <c r="QHV73" s="1002"/>
      <c r="QHW73" s="1002"/>
      <c r="QHX73" s="1002"/>
      <c r="QHY73" s="1002"/>
      <c r="QHZ73" s="1002"/>
      <c r="QIA73" s="1002"/>
      <c r="QIB73" s="1002"/>
      <c r="QIC73" s="1002"/>
      <c r="QID73" s="1002"/>
      <c r="QIE73" s="1002"/>
      <c r="QIF73" s="1002"/>
      <c r="QIG73" s="1002"/>
      <c r="QIH73" s="1002"/>
      <c r="QII73" s="1002"/>
      <c r="QIJ73" s="1002"/>
      <c r="QIK73" s="1002"/>
      <c r="QIL73" s="1002"/>
      <c r="QIM73" s="1002"/>
      <c r="QIN73" s="1002"/>
      <c r="QIO73" s="1002"/>
      <c r="QIP73" s="1002"/>
      <c r="QIQ73" s="1002"/>
      <c r="QIR73" s="1002"/>
      <c r="QIS73" s="1002"/>
      <c r="QIT73" s="1002"/>
      <c r="QIU73" s="1002"/>
      <c r="QIV73" s="1002"/>
      <c r="QIW73" s="1002"/>
      <c r="QIX73" s="1002"/>
      <c r="QIY73" s="1002"/>
      <c r="QIZ73" s="1002"/>
      <c r="QJA73" s="1002"/>
      <c r="QJB73" s="1002"/>
      <c r="QJC73" s="1002"/>
      <c r="QJD73" s="1002"/>
      <c r="QJE73" s="1002"/>
      <c r="QJF73" s="1002"/>
      <c r="QJG73" s="1002"/>
      <c r="QJH73" s="1002"/>
      <c r="QJI73" s="1002"/>
      <c r="QJJ73" s="1002"/>
      <c r="QJK73" s="1002"/>
      <c r="QJL73" s="1002"/>
      <c r="QJM73" s="1002"/>
      <c r="QJN73" s="1002"/>
      <c r="QJO73" s="1002"/>
      <c r="QJP73" s="1002"/>
      <c r="QJQ73" s="1002"/>
      <c r="QJR73" s="1002"/>
      <c r="QJS73" s="1002"/>
      <c r="QJT73" s="1002"/>
      <c r="QJU73" s="1002"/>
      <c r="QJV73" s="1002"/>
      <c r="QJW73" s="1002"/>
      <c r="QJX73" s="1002"/>
      <c r="QJY73" s="1002"/>
      <c r="QJZ73" s="1002"/>
      <c r="QKA73" s="1002"/>
      <c r="QKB73" s="1002"/>
      <c r="QKC73" s="1002"/>
      <c r="QKD73" s="1002"/>
      <c r="QKE73" s="1002"/>
      <c r="QKF73" s="1002"/>
      <c r="QKG73" s="1002"/>
      <c r="QKH73" s="1002"/>
      <c r="QKI73" s="1002"/>
      <c r="QKJ73" s="1002"/>
      <c r="QKK73" s="1002"/>
      <c r="QKL73" s="1002"/>
      <c r="QKM73" s="1002"/>
      <c r="QKN73" s="1002"/>
      <c r="QKO73" s="1002"/>
      <c r="QKP73" s="1002"/>
      <c r="QKQ73" s="1002"/>
      <c r="QKR73" s="1002"/>
      <c r="QKS73" s="1002"/>
      <c r="QKT73" s="1002"/>
      <c r="QKU73" s="1002"/>
      <c r="QKV73" s="1002"/>
      <c r="QKW73" s="1002"/>
      <c r="QKX73" s="1002"/>
      <c r="QKY73" s="1002"/>
      <c r="QKZ73" s="1002"/>
      <c r="QLA73" s="1002"/>
      <c r="QLB73" s="1002"/>
      <c r="QLC73" s="1002"/>
      <c r="QLD73" s="1002"/>
      <c r="QLE73" s="1002"/>
      <c r="QLF73" s="1002"/>
      <c r="QLG73" s="1002"/>
      <c r="QLH73" s="1002"/>
      <c r="QLI73" s="1002"/>
      <c r="QLJ73" s="1002"/>
      <c r="QLK73" s="1002"/>
      <c r="QLL73" s="1002"/>
      <c r="QLM73" s="1002"/>
      <c r="QLN73" s="1002"/>
      <c r="QLO73" s="1002"/>
      <c r="QLP73" s="1002"/>
      <c r="QLQ73" s="1002"/>
      <c r="QLR73" s="1002"/>
      <c r="QLS73" s="1002"/>
      <c r="QLT73" s="1002"/>
      <c r="QLU73" s="1002"/>
      <c r="QLV73" s="1002"/>
      <c r="QLW73" s="1002"/>
      <c r="QLX73" s="1002"/>
      <c r="QLY73" s="1002"/>
      <c r="QLZ73" s="1002"/>
      <c r="QMA73" s="1002"/>
      <c r="QMB73" s="1002"/>
      <c r="QMC73" s="1002"/>
      <c r="QMD73" s="1002"/>
      <c r="QME73" s="1002"/>
      <c r="QMF73" s="1002"/>
      <c r="QMG73" s="1002"/>
      <c r="QMH73" s="1002"/>
      <c r="QMI73" s="1002"/>
      <c r="QMJ73" s="1002"/>
      <c r="QMK73" s="1002"/>
      <c r="QML73" s="1002"/>
      <c r="QMM73" s="1002"/>
      <c r="QMN73" s="1002"/>
      <c r="QMO73" s="1002"/>
      <c r="QMP73" s="1002"/>
      <c r="QMQ73" s="1002"/>
      <c r="QMR73" s="1002"/>
      <c r="QMS73" s="1002"/>
      <c r="QMT73" s="1002"/>
      <c r="QMU73" s="1002"/>
      <c r="QMV73" s="1002"/>
      <c r="QMW73" s="1002"/>
      <c r="QMX73" s="1002"/>
      <c r="QMY73" s="1002"/>
      <c r="QMZ73" s="1002"/>
      <c r="QNA73" s="1002"/>
      <c r="QNB73" s="1002"/>
      <c r="QNC73" s="1002"/>
      <c r="QND73" s="1002"/>
      <c r="QNE73" s="1002"/>
      <c r="QNF73" s="1002"/>
      <c r="QNG73" s="1002"/>
      <c r="QNH73" s="1002"/>
      <c r="QNI73" s="1002"/>
      <c r="QNJ73" s="1002"/>
      <c r="QNK73" s="1002"/>
      <c r="QNL73" s="1002"/>
      <c r="QNM73" s="1002"/>
      <c r="QNN73" s="1002"/>
      <c r="QNO73" s="1002"/>
      <c r="QNP73" s="1002"/>
      <c r="QNQ73" s="1002"/>
      <c r="QNR73" s="1002"/>
      <c r="QNS73" s="1002"/>
      <c r="QNT73" s="1002"/>
      <c r="QNU73" s="1002"/>
      <c r="QNV73" s="1002"/>
      <c r="QNW73" s="1002"/>
      <c r="QNX73" s="1002"/>
      <c r="QNY73" s="1002"/>
      <c r="QNZ73" s="1002"/>
      <c r="QOA73" s="1002"/>
      <c r="QOB73" s="1002"/>
      <c r="QOC73" s="1002"/>
      <c r="QOD73" s="1002"/>
      <c r="QOE73" s="1002"/>
      <c r="QOF73" s="1002"/>
      <c r="QOG73" s="1002"/>
      <c r="QOH73" s="1002"/>
      <c r="QOI73" s="1002"/>
      <c r="QOJ73" s="1002"/>
      <c r="QOK73" s="1002"/>
      <c r="QOL73" s="1002"/>
      <c r="QOM73" s="1002"/>
      <c r="QON73" s="1002"/>
      <c r="QOO73" s="1002"/>
      <c r="QOP73" s="1002"/>
      <c r="QOQ73" s="1002"/>
      <c r="QOR73" s="1002"/>
      <c r="QOS73" s="1002"/>
      <c r="QOT73" s="1002"/>
      <c r="QOU73" s="1002"/>
      <c r="QOV73" s="1002"/>
      <c r="QOW73" s="1002"/>
      <c r="QOX73" s="1002"/>
      <c r="QOY73" s="1002"/>
      <c r="QOZ73" s="1002"/>
      <c r="QPA73" s="1002"/>
      <c r="QPB73" s="1002"/>
      <c r="QPC73" s="1002"/>
      <c r="QPD73" s="1002"/>
      <c r="QPE73" s="1002"/>
      <c r="QPF73" s="1002"/>
      <c r="QPG73" s="1002"/>
      <c r="QPH73" s="1002"/>
      <c r="QPI73" s="1002"/>
      <c r="QPJ73" s="1002"/>
      <c r="QPK73" s="1002"/>
      <c r="QPL73" s="1002"/>
      <c r="QPM73" s="1002"/>
      <c r="QPN73" s="1002"/>
      <c r="QPO73" s="1002"/>
      <c r="QPP73" s="1002"/>
      <c r="QPQ73" s="1002"/>
      <c r="QPR73" s="1002"/>
      <c r="QPS73" s="1002"/>
      <c r="QPT73" s="1002"/>
      <c r="QPU73" s="1002"/>
      <c r="QPV73" s="1002"/>
      <c r="QPW73" s="1002"/>
      <c r="QPX73" s="1002"/>
      <c r="QPY73" s="1002"/>
      <c r="QPZ73" s="1002"/>
      <c r="QQA73" s="1002"/>
      <c r="QQB73" s="1002"/>
      <c r="QQC73" s="1002"/>
      <c r="QQD73" s="1002"/>
      <c r="QQE73" s="1002"/>
      <c r="QQF73" s="1002"/>
      <c r="QQG73" s="1002"/>
      <c r="QQH73" s="1002"/>
      <c r="QQI73" s="1002"/>
      <c r="QQJ73" s="1002"/>
      <c r="QQK73" s="1002"/>
      <c r="QQL73" s="1002"/>
      <c r="QQM73" s="1002"/>
      <c r="QQN73" s="1002"/>
      <c r="QQO73" s="1002"/>
      <c r="QQP73" s="1002"/>
      <c r="QQQ73" s="1002"/>
      <c r="QQR73" s="1002"/>
      <c r="QQS73" s="1002"/>
      <c r="QQT73" s="1002"/>
      <c r="QQU73" s="1002"/>
      <c r="QQV73" s="1002"/>
      <c r="QQW73" s="1002"/>
      <c r="QQX73" s="1002"/>
      <c r="QQY73" s="1002"/>
      <c r="QQZ73" s="1002"/>
      <c r="QRA73" s="1002"/>
      <c r="QRB73" s="1002"/>
      <c r="QRC73" s="1002"/>
      <c r="QRD73" s="1002"/>
      <c r="QRE73" s="1002"/>
      <c r="QRF73" s="1002"/>
      <c r="QRG73" s="1002"/>
      <c r="QRH73" s="1002"/>
      <c r="QRI73" s="1002"/>
      <c r="QRJ73" s="1002"/>
      <c r="QRK73" s="1002"/>
      <c r="QRL73" s="1002"/>
      <c r="QRM73" s="1002"/>
      <c r="QRN73" s="1002"/>
      <c r="QRO73" s="1002"/>
      <c r="QRP73" s="1002"/>
      <c r="QRQ73" s="1002"/>
      <c r="QRR73" s="1002"/>
      <c r="QRS73" s="1002"/>
      <c r="QRT73" s="1002"/>
      <c r="QRU73" s="1002"/>
      <c r="QRV73" s="1002"/>
      <c r="QRW73" s="1002"/>
      <c r="QRX73" s="1002"/>
      <c r="QRY73" s="1002"/>
      <c r="QRZ73" s="1002"/>
      <c r="QSA73" s="1002"/>
      <c r="QSB73" s="1002"/>
      <c r="QSC73" s="1002"/>
      <c r="QSD73" s="1002"/>
      <c r="QSE73" s="1002"/>
      <c r="QSF73" s="1002"/>
      <c r="QSG73" s="1002"/>
      <c r="QSH73" s="1002"/>
      <c r="QSI73" s="1002"/>
      <c r="QSJ73" s="1002"/>
      <c r="QSK73" s="1002"/>
      <c r="QSL73" s="1002"/>
      <c r="QSM73" s="1002"/>
      <c r="QSN73" s="1002"/>
      <c r="QSO73" s="1002"/>
      <c r="QSP73" s="1002"/>
      <c r="QSQ73" s="1002"/>
      <c r="QSR73" s="1002"/>
      <c r="QSS73" s="1002"/>
      <c r="QST73" s="1002"/>
      <c r="QSU73" s="1002"/>
      <c r="QSV73" s="1002"/>
      <c r="QSW73" s="1002"/>
      <c r="QSX73" s="1002"/>
      <c r="QSY73" s="1002"/>
      <c r="QSZ73" s="1002"/>
      <c r="QTA73" s="1002"/>
      <c r="QTB73" s="1002"/>
      <c r="QTC73" s="1002"/>
      <c r="QTD73" s="1002"/>
      <c r="QTE73" s="1002"/>
      <c r="QTF73" s="1002"/>
      <c r="QTG73" s="1002"/>
      <c r="QTH73" s="1002"/>
      <c r="QTI73" s="1002"/>
      <c r="QTJ73" s="1002"/>
      <c r="QTK73" s="1002"/>
      <c r="QTL73" s="1002"/>
      <c r="QTM73" s="1002"/>
      <c r="QTN73" s="1002"/>
      <c r="QTO73" s="1002"/>
      <c r="QTP73" s="1002"/>
      <c r="QTQ73" s="1002"/>
      <c r="QTR73" s="1002"/>
      <c r="QTS73" s="1002"/>
      <c r="QTT73" s="1002"/>
      <c r="QTU73" s="1002"/>
      <c r="QTV73" s="1002"/>
      <c r="QTW73" s="1002"/>
      <c r="QTX73" s="1002"/>
      <c r="QTY73" s="1002"/>
      <c r="QTZ73" s="1002"/>
      <c r="QUA73" s="1002"/>
      <c r="QUB73" s="1002"/>
      <c r="QUC73" s="1002"/>
      <c r="QUD73" s="1002"/>
      <c r="QUE73" s="1002"/>
      <c r="QUF73" s="1002"/>
      <c r="QUG73" s="1002"/>
      <c r="QUH73" s="1002"/>
      <c r="QUI73" s="1002"/>
      <c r="QUJ73" s="1002"/>
      <c r="QUK73" s="1002"/>
      <c r="QUL73" s="1002"/>
      <c r="QUM73" s="1002"/>
      <c r="QUN73" s="1002"/>
      <c r="QUO73" s="1002"/>
      <c r="QUP73" s="1002"/>
      <c r="QUQ73" s="1002"/>
      <c r="QUR73" s="1002"/>
      <c r="QUS73" s="1002"/>
      <c r="QUT73" s="1002"/>
      <c r="QUU73" s="1002"/>
      <c r="QUV73" s="1002"/>
      <c r="QUW73" s="1002"/>
      <c r="QUX73" s="1002"/>
      <c r="QUY73" s="1002"/>
      <c r="QUZ73" s="1002"/>
      <c r="QVA73" s="1002"/>
      <c r="QVB73" s="1002"/>
      <c r="QVC73" s="1002"/>
      <c r="QVD73" s="1002"/>
      <c r="QVE73" s="1002"/>
      <c r="QVF73" s="1002"/>
      <c r="QVG73" s="1002"/>
      <c r="QVH73" s="1002"/>
      <c r="QVI73" s="1002"/>
      <c r="QVJ73" s="1002"/>
      <c r="QVK73" s="1002"/>
      <c r="QVL73" s="1002"/>
      <c r="QVM73" s="1002"/>
      <c r="QVN73" s="1002"/>
      <c r="QVO73" s="1002"/>
      <c r="QVP73" s="1002"/>
      <c r="QVQ73" s="1002"/>
      <c r="QVR73" s="1002"/>
      <c r="QVS73" s="1002"/>
      <c r="QVT73" s="1002"/>
      <c r="QVU73" s="1002"/>
      <c r="QVV73" s="1002"/>
      <c r="QVW73" s="1002"/>
      <c r="QVX73" s="1002"/>
      <c r="QVY73" s="1002"/>
      <c r="QVZ73" s="1002"/>
      <c r="QWA73" s="1002"/>
      <c r="QWB73" s="1002"/>
      <c r="QWC73" s="1002"/>
      <c r="QWD73" s="1002"/>
      <c r="QWE73" s="1002"/>
      <c r="QWF73" s="1002"/>
      <c r="QWG73" s="1002"/>
      <c r="QWH73" s="1002"/>
      <c r="QWI73" s="1002"/>
      <c r="QWJ73" s="1002"/>
      <c r="QWK73" s="1002"/>
      <c r="QWL73" s="1002"/>
      <c r="QWM73" s="1002"/>
      <c r="QWN73" s="1002"/>
      <c r="QWO73" s="1002"/>
      <c r="QWP73" s="1002"/>
      <c r="QWQ73" s="1002"/>
      <c r="QWR73" s="1002"/>
      <c r="QWS73" s="1002"/>
      <c r="QWT73" s="1002"/>
      <c r="QWU73" s="1002"/>
      <c r="QWV73" s="1002"/>
      <c r="QWW73" s="1002"/>
      <c r="QWX73" s="1002"/>
      <c r="QWY73" s="1002"/>
      <c r="QWZ73" s="1002"/>
      <c r="QXA73" s="1002"/>
      <c r="QXB73" s="1002"/>
      <c r="QXC73" s="1002"/>
      <c r="QXD73" s="1002"/>
      <c r="QXE73" s="1002"/>
      <c r="QXF73" s="1002"/>
      <c r="QXG73" s="1002"/>
      <c r="QXH73" s="1002"/>
      <c r="QXI73" s="1002"/>
      <c r="QXJ73" s="1002"/>
      <c r="QXK73" s="1002"/>
      <c r="QXL73" s="1002"/>
      <c r="QXM73" s="1002"/>
      <c r="QXN73" s="1002"/>
      <c r="QXO73" s="1002"/>
      <c r="QXP73" s="1002"/>
      <c r="QXQ73" s="1002"/>
      <c r="QXR73" s="1002"/>
      <c r="QXS73" s="1002"/>
      <c r="QXT73" s="1002"/>
      <c r="QXU73" s="1002"/>
      <c r="QXV73" s="1002"/>
      <c r="QXW73" s="1002"/>
      <c r="QXX73" s="1002"/>
      <c r="QXY73" s="1002"/>
      <c r="QXZ73" s="1002"/>
      <c r="QYA73" s="1002"/>
      <c r="QYB73" s="1002"/>
      <c r="QYC73" s="1002"/>
      <c r="QYD73" s="1002"/>
      <c r="QYE73" s="1002"/>
      <c r="QYF73" s="1002"/>
      <c r="QYG73" s="1002"/>
      <c r="QYH73" s="1002"/>
      <c r="QYI73" s="1002"/>
      <c r="QYJ73" s="1002"/>
      <c r="QYK73" s="1002"/>
      <c r="QYL73" s="1002"/>
      <c r="QYM73" s="1002"/>
      <c r="QYN73" s="1002"/>
      <c r="QYO73" s="1002"/>
      <c r="QYP73" s="1002"/>
      <c r="QYQ73" s="1002"/>
      <c r="QYR73" s="1002"/>
      <c r="QYS73" s="1002"/>
      <c r="QYT73" s="1002"/>
      <c r="QYU73" s="1002"/>
      <c r="QYV73" s="1002"/>
      <c r="QYW73" s="1002"/>
      <c r="QYX73" s="1002"/>
      <c r="QYY73" s="1002"/>
      <c r="QYZ73" s="1002"/>
      <c r="QZA73" s="1002"/>
      <c r="QZB73" s="1002"/>
      <c r="QZC73" s="1002"/>
      <c r="QZD73" s="1002"/>
      <c r="QZE73" s="1002"/>
      <c r="QZF73" s="1002"/>
      <c r="QZG73" s="1002"/>
      <c r="QZH73" s="1002"/>
      <c r="QZI73" s="1002"/>
      <c r="QZJ73" s="1002"/>
      <c r="QZK73" s="1002"/>
      <c r="QZL73" s="1002"/>
      <c r="QZM73" s="1002"/>
      <c r="QZN73" s="1002"/>
      <c r="QZO73" s="1002"/>
      <c r="QZP73" s="1002"/>
      <c r="QZQ73" s="1002"/>
      <c r="QZR73" s="1002"/>
      <c r="QZS73" s="1002"/>
      <c r="QZT73" s="1002"/>
      <c r="QZU73" s="1002"/>
      <c r="QZV73" s="1002"/>
      <c r="QZW73" s="1002"/>
      <c r="QZX73" s="1002"/>
      <c r="QZY73" s="1002"/>
      <c r="QZZ73" s="1002"/>
      <c r="RAA73" s="1002"/>
      <c r="RAB73" s="1002"/>
      <c r="RAC73" s="1002"/>
      <c r="RAD73" s="1002"/>
      <c r="RAE73" s="1002"/>
      <c r="RAF73" s="1002"/>
      <c r="RAG73" s="1002"/>
      <c r="RAH73" s="1002"/>
      <c r="RAI73" s="1002"/>
      <c r="RAJ73" s="1002"/>
      <c r="RAK73" s="1002"/>
      <c r="RAL73" s="1002"/>
      <c r="RAM73" s="1002"/>
      <c r="RAN73" s="1002"/>
      <c r="RAO73" s="1002"/>
      <c r="RAP73" s="1002"/>
      <c r="RAQ73" s="1002"/>
      <c r="RAR73" s="1002"/>
      <c r="RAS73" s="1002"/>
      <c r="RAT73" s="1002"/>
      <c r="RAU73" s="1002"/>
      <c r="RAV73" s="1002"/>
      <c r="RAW73" s="1002"/>
      <c r="RAX73" s="1002"/>
      <c r="RAY73" s="1002"/>
      <c r="RAZ73" s="1002"/>
      <c r="RBA73" s="1002"/>
      <c r="RBB73" s="1002"/>
      <c r="RBC73" s="1002"/>
      <c r="RBD73" s="1002"/>
      <c r="RBE73" s="1002"/>
      <c r="RBF73" s="1002"/>
      <c r="RBG73" s="1002"/>
      <c r="RBH73" s="1002"/>
      <c r="RBI73" s="1002"/>
      <c r="RBJ73" s="1002"/>
      <c r="RBK73" s="1002"/>
      <c r="RBL73" s="1002"/>
      <c r="RBM73" s="1002"/>
      <c r="RBN73" s="1002"/>
      <c r="RBO73" s="1002"/>
      <c r="RBP73" s="1002"/>
      <c r="RBQ73" s="1002"/>
      <c r="RBR73" s="1002"/>
      <c r="RBS73" s="1002"/>
      <c r="RBT73" s="1002"/>
      <c r="RBU73" s="1002"/>
      <c r="RBV73" s="1002"/>
      <c r="RBW73" s="1002"/>
      <c r="RBX73" s="1002"/>
      <c r="RBY73" s="1002"/>
      <c r="RBZ73" s="1002"/>
      <c r="RCA73" s="1002"/>
      <c r="RCB73" s="1002"/>
      <c r="RCC73" s="1002"/>
      <c r="RCD73" s="1002"/>
      <c r="RCE73" s="1002"/>
      <c r="RCF73" s="1002"/>
      <c r="RCG73" s="1002"/>
      <c r="RCH73" s="1002"/>
      <c r="RCI73" s="1002"/>
      <c r="RCJ73" s="1002"/>
      <c r="RCK73" s="1002"/>
      <c r="RCL73" s="1002"/>
      <c r="RCM73" s="1002"/>
      <c r="RCN73" s="1002"/>
      <c r="RCO73" s="1002"/>
      <c r="RCP73" s="1002"/>
      <c r="RCQ73" s="1002"/>
      <c r="RCR73" s="1002"/>
      <c r="RCS73" s="1002"/>
      <c r="RCT73" s="1002"/>
      <c r="RCU73" s="1002"/>
      <c r="RCV73" s="1002"/>
      <c r="RCW73" s="1002"/>
      <c r="RCX73" s="1002"/>
      <c r="RCY73" s="1002"/>
      <c r="RCZ73" s="1002"/>
      <c r="RDA73" s="1002"/>
      <c r="RDB73" s="1002"/>
      <c r="RDC73" s="1002"/>
      <c r="RDD73" s="1002"/>
      <c r="RDE73" s="1002"/>
      <c r="RDF73" s="1002"/>
      <c r="RDG73" s="1002"/>
      <c r="RDH73" s="1002"/>
      <c r="RDI73" s="1002"/>
      <c r="RDJ73" s="1002"/>
      <c r="RDK73" s="1002"/>
      <c r="RDL73" s="1002"/>
      <c r="RDM73" s="1002"/>
      <c r="RDN73" s="1002"/>
      <c r="RDO73" s="1002"/>
      <c r="RDP73" s="1002"/>
      <c r="RDQ73" s="1002"/>
      <c r="RDR73" s="1002"/>
      <c r="RDS73" s="1002"/>
      <c r="RDT73" s="1002"/>
      <c r="RDU73" s="1002"/>
      <c r="RDV73" s="1002"/>
      <c r="RDW73" s="1002"/>
      <c r="RDX73" s="1002"/>
      <c r="RDY73" s="1002"/>
      <c r="RDZ73" s="1002"/>
      <c r="REA73" s="1002"/>
      <c r="REB73" s="1002"/>
      <c r="REC73" s="1002"/>
      <c r="RED73" s="1002"/>
      <c r="REE73" s="1002"/>
      <c r="REF73" s="1002"/>
      <c r="REG73" s="1002"/>
      <c r="REH73" s="1002"/>
      <c r="REI73" s="1002"/>
      <c r="REJ73" s="1002"/>
      <c r="REK73" s="1002"/>
      <c r="REL73" s="1002"/>
      <c r="REM73" s="1002"/>
      <c r="REN73" s="1002"/>
      <c r="REO73" s="1002"/>
      <c r="REP73" s="1002"/>
      <c r="REQ73" s="1002"/>
      <c r="RER73" s="1002"/>
      <c r="RES73" s="1002"/>
      <c r="RET73" s="1002"/>
      <c r="REU73" s="1002"/>
      <c r="REV73" s="1002"/>
      <c r="REW73" s="1002"/>
      <c r="REX73" s="1002"/>
      <c r="REY73" s="1002"/>
      <c r="REZ73" s="1002"/>
      <c r="RFA73" s="1002"/>
      <c r="RFB73" s="1002"/>
      <c r="RFC73" s="1002"/>
      <c r="RFD73" s="1002"/>
      <c r="RFE73" s="1002"/>
      <c r="RFF73" s="1002"/>
      <c r="RFG73" s="1002"/>
      <c r="RFH73" s="1002"/>
      <c r="RFI73" s="1002"/>
      <c r="RFJ73" s="1002"/>
      <c r="RFK73" s="1002"/>
      <c r="RFL73" s="1002"/>
      <c r="RFM73" s="1002"/>
      <c r="RFN73" s="1002"/>
      <c r="RFO73" s="1002"/>
      <c r="RFP73" s="1002"/>
      <c r="RFQ73" s="1002"/>
      <c r="RFR73" s="1002"/>
      <c r="RFS73" s="1002"/>
      <c r="RFT73" s="1002"/>
      <c r="RFU73" s="1002"/>
      <c r="RFV73" s="1002"/>
      <c r="RFW73" s="1002"/>
      <c r="RFX73" s="1002"/>
      <c r="RFY73" s="1002"/>
      <c r="RFZ73" s="1002"/>
      <c r="RGA73" s="1002"/>
      <c r="RGB73" s="1002"/>
      <c r="RGC73" s="1002"/>
      <c r="RGD73" s="1002"/>
      <c r="RGE73" s="1002"/>
      <c r="RGF73" s="1002"/>
      <c r="RGG73" s="1002"/>
      <c r="RGH73" s="1002"/>
      <c r="RGI73" s="1002"/>
      <c r="RGJ73" s="1002"/>
      <c r="RGK73" s="1002"/>
      <c r="RGL73" s="1002"/>
      <c r="RGM73" s="1002"/>
      <c r="RGN73" s="1002"/>
      <c r="RGO73" s="1002"/>
      <c r="RGP73" s="1002"/>
      <c r="RGQ73" s="1002"/>
      <c r="RGR73" s="1002"/>
      <c r="RGS73" s="1002"/>
      <c r="RGT73" s="1002"/>
      <c r="RGU73" s="1002"/>
      <c r="RGV73" s="1002"/>
      <c r="RGW73" s="1002"/>
      <c r="RGX73" s="1002"/>
      <c r="RGY73" s="1002"/>
      <c r="RGZ73" s="1002"/>
      <c r="RHA73" s="1002"/>
      <c r="RHB73" s="1002"/>
      <c r="RHC73" s="1002"/>
      <c r="RHD73" s="1002"/>
      <c r="RHE73" s="1002"/>
      <c r="RHF73" s="1002"/>
      <c r="RHG73" s="1002"/>
      <c r="RHH73" s="1002"/>
      <c r="RHI73" s="1002"/>
      <c r="RHJ73" s="1002"/>
      <c r="RHK73" s="1002"/>
      <c r="RHL73" s="1002"/>
      <c r="RHM73" s="1002"/>
      <c r="RHN73" s="1002"/>
      <c r="RHO73" s="1002"/>
      <c r="RHP73" s="1002"/>
      <c r="RHQ73" s="1002"/>
      <c r="RHR73" s="1002"/>
      <c r="RHS73" s="1002"/>
      <c r="RHT73" s="1002"/>
      <c r="RHU73" s="1002"/>
      <c r="RHV73" s="1002"/>
      <c r="RHW73" s="1002"/>
      <c r="RHX73" s="1002"/>
      <c r="RHY73" s="1002"/>
      <c r="RHZ73" s="1002"/>
      <c r="RIA73" s="1002"/>
      <c r="RIB73" s="1002"/>
      <c r="RIC73" s="1002"/>
      <c r="RID73" s="1002"/>
      <c r="RIE73" s="1002"/>
      <c r="RIF73" s="1002"/>
      <c r="RIG73" s="1002"/>
      <c r="RIH73" s="1002"/>
      <c r="RII73" s="1002"/>
      <c r="RIJ73" s="1002"/>
      <c r="RIK73" s="1002"/>
      <c r="RIL73" s="1002"/>
      <c r="RIM73" s="1002"/>
      <c r="RIN73" s="1002"/>
      <c r="RIO73" s="1002"/>
      <c r="RIP73" s="1002"/>
      <c r="RIQ73" s="1002"/>
      <c r="RIR73" s="1002"/>
      <c r="RIS73" s="1002"/>
      <c r="RIT73" s="1002"/>
      <c r="RIU73" s="1002"/>
      <c r="RIV73" s="1002"/>
      <c r="RIW73" s="1002"/>
      <c r="RIX73" s="1002"/>
      <c r="RIY73" s="1002"/>
      <c r="RIZ73" s="1002"/>
      <c r="RJA73" s="1002"/>
      <c r="RJB73" s="1002"/>
      <c r="RJC73" s="1002"/>
      <c r="RJD73" s="1002"/>
      <c r="RJE73" s="1002"/>
      <c r="RJF73" s="1002"/>
      <c r="RJG73" s="1002"/>
      <c r="RJH73" s="1002"/>
      <c r="RJI73" s="1002"/>
      <c r="RJJ73" s="1002"/>
      <c r="RJK73" s="1002"/>
      <c r="RJL73" s="1002"/>
      <c r="RJM73" s="1002"/>
      <c r="RJN73" s="1002"/>
      <c r="RJO73" s="1002"/>
      <c r="RJP73" s="1002"/>
      <c r="RJQ73" s="1002"/>
      <c r="RJR73" s="1002"/>
      <c r="RJS73" s="1002"/>
      <c r="RJT73" s="1002"/>
      <c r="RJU73" s="1002"/>
      <c r="RJV73" s="1002"/>
      <c r="RJW73" s="1002"/>
      <c r="RJX73" s="1002"/>
      <c r="RJY73" s="1002"/>
      <c r="RJZ73" s="1002"/>
      <c r="RKA73" s="1002"/>
      <c r="RKB73" s="1002"/>
      <c r="RKC73" s="1002"/>
      <c r="RKD73" s="1002"/>
      <c r="RKE73" s="1002"/>
      <c r="RKF73" s="1002"/>
      <c r="RKG73" s="1002"/>
      <c r="RKH73" s="1002"/>
      <c r="RKI73" s="1002"/>
      <c r="RKJ73" s="1002"/>
      <c r="RKK73" s="1002"/>
      <c r="RKL73" s="1002"/>
      <c r="RKM73" s="1002"/>
      <c r="RKN73" s="1002"/>
      <c r="RKO73" s="1002"/>
      <c r="RKP73" s="1002"/>
      <c r="RKQ73" s="1002"/>
      <c r="RKR73" s="1002"/>
      <c r="RKS73" s="1002"/>
      <c r="RKT73" s="1002"/>
      <c r="RKU73" s="1002"/>
      <c r="RKV73" s="1002"/>
      <c r="RKW73" s="1002"/>
      <c r="RKX73" s="1002"/>
      <c r="RKY73" s="1002"/>
      <c r="RKZ73" s="1002"/>
      <c r="RLA73" s="1002"/>
      <c r="RLB73" s="1002"/>
      <c r="RLC73" s="1002"/>
      <c r="RLD73" s="1002"/>
      <c r="RLE73" s="1002"/>
      <c r="RLF73" s="1002"/>
      <c r="RLG73" s="1002"/>
      <c r="RLH73" s="1002"/>
      <c r="RLI73" s="1002"/>
      <c r="RLJ73" s="1002"/>
      <c r="RLK73" s="1002"/>
      <c r="RLL73" s="1002"/>
      <c r="RLM73" s="1002"/>
      <c r="RLN73" s="1002"/>
      <c r="RLO73" s="1002"/>
      <c r="RLP73" s="1002"/>
      <c r="RLQ73" s="1002"/>
      <c r="RLR73" s="1002"/>
      <c r="RLS73" s="1002"/>
      <c r="RLT73" s="1002"/>
      <c r="RLU73" s="1002"/>
      <c r="RLV73" s="1002"/>
      <c r="RLW73" s="1002"/>
      <c r="RLX73" s="1002"/>
      <c r="RLY73" s="1002"/>
      <c r="RLZ73" s="1002"/>
      <c r="RMA73" s="1002"/>
      <c r="RMB73" s="1002"/>
      <c r="RMC73" s="1002"/>
      <c r="RMD73" s="1002"/>
      <c r="RME73" s="1002"/>
      <c r="RMF73" s="1002"/>
      <c r="RMG73" s="1002"/>
      <c r="RMH73" s="1002"/>
      <c r="RMI73" s="1002"/>
      <c r="RMJ73" s="1002"/>
      <c r="RMK73" s="1002"/>
      <c r="RML73" s="1002"/>
      <c r="RMM73" s="1002"/>
      <c r="RMN73" s="1002"/>
      <c r="RMO73" s="1002"/>
      <c r="RMP73" s="1002"/>
      <c r="RMQ73" s="1002"/>
      <c r="RMR73" s="1002"/>
      <c r="RMS73" s="1002"/>
      <c r="RMT73" s="1002"/>
      <c r="RMU73" s="1002"/>
      <c r="RMV73" s="1002"/>
      <c r="RMW73" s="1002"/>
      <c r="RMX73" s="1002"/>
      <c r="RMY73" s="1002"/>
      <c r="RMZ73" s="1002"/>
      <c r="RNA73" s="1002"/>
      <c r="RNB73" s="1002"/>
      <c r="RNC73" s="1002"/>
      <c r="RND73" s="1002"/>
      <c r="RNE73" s="1002"/>
      <c r="RNF73" s="1002"/>
      <c r="RNG73" s="1002"/>
      <c r="RNH73" s="1002"/>
      <c r="RNI73" s="1002"/>
      <c r="RNJ73" s="1002"/>
      <c r="RNK73" s="1002"/>
      <c r="RNL73" s="1002"/>
      <c r="RNM73" s="1002"/>
      <c r="RNN73" s="1002"/>
      <c r="RNO73" s="1002"/>
      <c r="RNP73" s="1002"/>
      <c r="RNQ73" s="1002"/>
      <c r="RNR73" s="1002"/>
      <c r="RNS73" s="1002"/>
      <c r="RNT73" s="1002"/>
      <c r="RNU73" s="1002"/>
      <c r="RNV73" s="1002"/>
      <c r="RNW73" s="1002"/>
      <c r="RNX73" s="1002"/>
      <c r="RNY73" s="1002"/>
      <c r="RNZ73" s="1002"/>
      <c r="ROA73" s="1002"/>
      <c r="ROB73" s="1002"/>
      <c r="ROC73" s="1002"/>
      <c r="ROD73" s="1002"/>
      <c r="ROE73" s="1002"/>
      <c r="ROF73" s="1002"/>
      <c r="ROG73" s="1002"/>
      <c r="ROH73" s="1002"/>
      <c r="ROI73" s="1002"/>
      <c r="ROJ73" s="1002"/>
      <c r="ROK73" s="1002"/>
      <c r="ROL73" s="1002"/>
      <c r="ROM73" s="1002"/>
      <c r="RON73" s="1002"/>
      <c r="ROO73" s="1002"/>
      <c r="ROP73" s="1002"/>
      <c r="ROQ73" s="1002"/>
      <c r="ROR73" s="1002"/>
      <c r="ROS73" s="1002"/>
      <c r="ROT73" s="1002"/>
      <c r="ROU73" s="1002"/>
      <c r="ROV73" s="1002"/>
      <c r="ROW73" s="1002"/>
      <c r="ROX73" s="1002"/>
      <c r="ROY73" s="1002"/>
      <c r="ROZ73" s="1002"/>
      <c r="RPA73" s="1002"/>
      <c r="RPB73" s="1002"/>
      <c r="RPC73" s="1002"/>
      <c r="RPD73" s="1002"/>
      <c r="RPE73" s="1002"/>
      <c r="RPF73" s="1002"/>
      <c r="RPG73" s="1002"/>
      <c r="RPH73" s="1002"/>
      <c r="RPI73" s="1002"/>
      <c r="RPJ73" s="1002"/>
      <c r="RPK73" s="1002"/>
      <c r="RPL73" s="1002"/>
      <c r="RPM73" s="1002"/>
      <c r="RPN73" s="1002"/>
      <c r="RPO73" s="1002"/>
      <c r="RPP73" s="1002"/>
      <c r="RPQ73" s="1002"/>
      <c r="RPR73" s="1002"/>
      <c r="RPS73" s="1002"/>
      <c r="RPT73" s="1002"/>
      <c r="RPU73" s="1002"/>
      <c r="RPV73" s="1002"/>
      <c r="RPW73" s="1002"/>
      <c r="RPX73" s="1002"/>
      <c r="RPY73" s="1002"/>
      <c r="RPZ73" s="1002"/>
      <c r="RQA73" s="1002"/>
      <c r="RQB73" s="1002"/>
      <c r="RQC73" s="1002"/>
      <c r="RQD73" s="1002"/>
      <c r="RQE73" s="1002"/>
      <c r="RQF73" s="1002"/>
      <c r="RQG73" s="1002"/>
      <c r="RQH73" s="1002"/>
      <c r="RQI73" s="1002"/>
      <c r="RQJ73" s="1002"/>
      <c r="RQK73" s="1002"/>
      <c r="RQL73" s="1002"/>
      <c r="RQM73" s="1002"/>
      <c r="RQN73" s="1002"/>
      <c r="RQO73" s="1002"/>
      <c r="RQP73" s="1002"/>
      <c r="RQQ73" s="1002"/>
      <c r="RQR73" s="1002"/>
      <c r="RQS73" s="1002"/>
      <c r="RQT73" s="1002"/>
      <c r="RQU73" s="1002"/>
      <c r="RQV73" s="1002"/>
      <c r="RQW73" s="1002"/>
      <c r="RQX73" s="1002"/>
      <c r="RQY73" s="1002"/>
      <c r="RQZ73" s="1002"/>
      <c r="RRA73" s="1002"/>
      <c r="RRB73" s="1002"/>
      <c r="RRC73" s="1002"/>
      <c r="RRD73" s="1002"/>
      <c r="RRE73" s="1002"/>
      <c r="RRF73" s="1002"/>
      <c r="RRG73" s="1002"/>
      <c r="RRH73" s="1002"/>
      <c r="RRI73" s="1002"/>
      <c r="RRJ73" s="1002"/>
      <c r="RRK73" s="1002"/>
      <c r="RRL73" s="1002"/>
      <c r="RRM73" s="1002"/>
      <c r="RRN73" s="1002"/>
      <c r="RRO73" s="1002"/>
      <c r="RRP73" s="1002"/>
      <c r="RRQ73" s="1002"/>
      <c r="RRR73" s="1002"/>
      <c r="RRS73" s="1002"/>
      <c r="RRT73" s="1002"/>
      <c r="RRU73" s="1002"/>
      <c r="RRV73" s="1002"/>
      <c r="RRW73" s="1002"/>
      <c r="RRX73" s="1002"/>
      <c r="RRY73" s="1002"/>
      <c r="RRZ73" s="1002"/>
      <c r="RSA73" s="1002"/>
      <c r="RSB73" s="1002"/>
      <c r="RSC73" s="1002"/>
      <c r="RSD73" s="1002"/>
      <c r="RSE73" s="1002"/>
      <c r="RSF73" s="1002"/>
      <c r="RSG73" s="1002"/>
      <c r="RSH73" s="1002"/>
      <c r="RSI73" s="1002"/>
      <c r="RSJ73" s="1002"/>
      <c r="RSK73" s="1002"/>
      <c r="RSL73" s="1002"/>
      <c r="RSM73" s="1002"/>
      <c r="RSN73" s="1002"/>
      <c r="RSO73" s="1002"/>
      <c r="RSP73" s="1002"/>
      <c r="RSQ73" s="1002"/>
      <c r="RSR73" s="1002"/>
      <c r="RSS73" s="1002"/>
      <c r="RST73" s="1002"/>
      <c r="RSU73" s="1002"/>
      <c r="RSV73" s="1002"/>
      <c r="RSW73" s="1002"/>
      <c r="RSX73" s="1002"/>
      <c r="RSY73" s="1002"/>
      <c r="RSZ73" s="1002"/>
      <c r="RTA73" s="1002"/>
      <c r="RTB73" s="1002"/>
      <c r="RTC73" s="1002"/>
      <c r="RTD73" s="1002"/>
      <c r="RTE73" s="1002"/>
      <c r="RTF73" s="1002"/>
      <c r="RTG73" s="1002"/>
      <c r="RTH73" s="1002"/>
      <c r="RTI73" s="1002"/>
      <c r="RTJ73" s="1002"/>
      <c r="RTK73" s="1002"/>
      <c r="RTL73" s="1002"/>
      <c r="RTM73" s="1002"/>
      <c r="RTN73" s="1002"/>
      <c r="RTO73" s="1002"/>
      <c r="RTP73" s="1002"/>
      <c r="RTQ73" s="1002"/>
      <c r="RTR73" s="1002"/>
      <c r="RTS73" s="1002"/>
      <c r="RTT73" s="1002"/>
      <c r="RTU73" s="1002"/>
      <c r="RTV73" s="1002"/>
      <c r="RTW73" s="1002"/>
      <c r="RTX73" s="1002"/>
      <c r="RTY73" s="1002"/>
      <c r="RTZ73" s="1002"/>
      <c r="RUA73" s="1002"/>
      <c r="RUB73" s="1002"/>
      <c r="RUC73" s="1002"/>
      <c r="RUD73" s="1002"/>
      <c r="RUE73" s="1002"/>
      <c r="RUF73" s="1002"/>
      <c r="RUG73" s="1002"/>
      <c r="RUH73" s="1002"/>
      <c r="RUI73" s="1002"/>
      <c r="RUJ73" s="1002"/>
      <c r="RUK73" s="1002"/>
      <c r="RUL73" s="1002"/>
      <c r="RUM73" s="1002"/>
      <c r="RUN73" s="1002"/>
      <c r="RUO73" s="1002"/>
      <c r="RUP73" s="1002"/>
      <c r="RUQ73" s="1002"/>
      <c r="RUR73" s="1002"/>
      <c r="RUS73" s="1002"/>
      <c r="RUT73" s="1002"/>
      <c r="RUU73" s="1002"/>
      <c r="RUV73" s="1002"/>
      <c r="RUW73" s="1002"/>
      <c r="RUX73" s="1002"/>
      <c r="RUY73" s="1002"/>
      <c r="RUZ73" s="1002"/>
      <c r="RVA73" s="1002"/>
      <c r="RVB73" s="1002"/>
      <c r="RVC73" s="1002"/>
      <c r="RVD73" s="1002"/>
      <c r="RVE73" s="1002"/>
      <c r="RVF73" s="1002"/>
      <c r="RVG73" s="1002"/>
      <c r="RVH73" s="1002"/>
      <c r="RVI73" s="1002"/>
      <c r="RVJ73" s="1002"/>
      <c r="RVK73" s="1002"/>
      <c r="RVL73" s="1002"/>
      <c r="RVM73" s="1002"/>
      <c r="RVN73" s="1002"/>
      <c r="RVO73" s="1002"/>
      <c r="RVP73" s="1002"/>
      <c r="RVQ73" s="1002"/>
      <c r="RVR73" s="1002"/>
      <c r="RVS73" s="1002"/>
      <c r="RVT73" s="1002"/>
      <c r="RVU73" s="1002"/>
      <c r="RVV73" s="1002"/>
      <c r="RVW73" s="1002"/>
      <c r="RVX73" s="1002"/>
      <c r="RVY73" s="1002"/>
      <c r="RVZ73" s="1002"/>
      <c r="RWA73" s="1002"/>
      <c r="RWB73" s="1002"/>
      <c r="RWC73" s="1002"/>
      <c r="RWD73" s="1002"/>
      <c r="RWE73" s="1002"/>
      <c r="RWF73" s="1002"/>
      <c r="RWG73" s="1002"/>
      <c r="RWH73" s="1002"/>
      <c r="RWI73" s="1002"/>
      <c r="RWJ73" s="1002"/>
      <c r="RWK73" s="1002"/>
      <c r="RWL73" s="1002"/>
      <c r="RWM73" s="1002"/>
      <c r="RWN73" s="1002"/>
      <c r="RWO73" s="1002"/>
      <c r="RWP73" s="1002"/>
      <c r="RWQ73" s="1002"/>
      <c r="RWR73" s="1002"/>
      <c r="RWS73" s="1002"/>
      <c r="RWT73" s="1002"/>
      <c r="RWU73" s="1002"/>
      <c r="RWV73" s="1002"/>
      <c r="RWW73" s="1002"/>
      <c r="RWX73" s="1002"/>
      <c r="RWY73" s="1002"/>
      <c r="RWZ73" s="1002"/>
      <c r="RXA73" s="1002"/>
      <c r="RXB73" s="1002"/>
      <c r="RXC73" s="1002"/>
      <c r="RXD73" s="1002"/>
      <c r="RXE73" s="1002"/>
      <c r="RXF73" s="1002"/>
      <c r="RXG73" s="1002"/>
      <c r="RXH73" s="1002"/>
      <c r="RXI73" s="1002"/>
      <c r="RXJ73" s="1002"/>
      <c r="RXK73" s="1002"/>
      <c r="RXL73" s="1002"/>
      <c r="RXM73" s="1002"/>
      <c r="RXN73" s="1002"/>
      <c r="RXO73" s="1002"/>
      <c r="RXP73" s="1002"/>
      <c r="RXQ73" s="1002"/>
      <c r="RXR73" s="1002"/>
      <c r="RXS73" s="1002"/>
      <c r="RXT73" s="1002"/>
      <c r="RXU73" s="1002"/>
      <c r="RXV73" s="1002"/>
      <c r="RXW73" s="1002"/>
      <c r="RXX73" s="1002"/>
      <c r="RXY73" s="1002"/>
      <c r="RXZ73" s="1002"/>
      <c r="RYA73" s="1002"/>
      <c r="RYB73" s="1002"/>
      <c r="RYC73" s="1002"/>
      <c r="RYD73" s="1002"/>
      <c r="RYE73" s="1002"/>
      <c r="RYF73" s="1002"/>
      <c r="RYG73" s="1002"/>
      <c r="RYH73" s="1002"/>
      <c r="RYI73" s="1002"/>
      <c r="RYJ73" s="1002"/>
      <c r="RYK73" s="1002"/>
      <c r="RYL73" s="1002"/>
      <c r="RYM73" s="1002"/>
      <c r="RYN73" s="1002"/>
      <c r="RYO73" s="1002"/>
      <c r="RYP73" s="1002"/>
      <c r="RYQ73" s="1002"/>
      <c r="RYR73" s="1002"/>
      <c r="RYS73" s="1002"/>
      <c r="RYT73" s="1002"/>
      <c r="RYU73" s="1002"/>
      <c r="RYV73" s="1002"/>
      <c r="RYW73" s="1002"/>
      <c r="RYX73" s="1002"/>
      <c r="RYY73" s="1002"/>
      <c r="RYZ73" s="1002"/>
      <c r="RZA73" s="1002"/>
      <c r="RZB73" s="1002"/>
      <c r="RZC73" s="1002"/>
      <c r="RZD73" s="1002"/>
      <c r="RZE73" s="1002"/>
      <c r="RZF73" s="1002"/>
      <c r="RZG73" s="1002"/>
      <c r="RZH73" s="1002"/>
      <c r="RZI73" s="1002"/>
      <c r="RZJ73" s="1002"/>
      <c r="RZK73" s="1002"/>
      <c r="RZL73" s="1002"/>
      <c r="RZM73" s="1002"/>
      <c r="RZN73" s="1002"/>
      <c r="RZO73" s="1002"/>
      <c r="RZP73" s="1002"/>
      <c r="RZQ73" s="1002"/>
      <c r="RZR73" s="1002"/>
      <c r="RZS73" s="1002"/>
      <c r="RZT73" s="1002"/>
      <c r="RZU73" s="1002"/>
      <c r="RZV73" s="1002"/>
      <c r="RZW73" s="1002"/>
      <c r="RZX73" s="1002"/>
      <c r="RZY73" s="1002"/>
      <c r="RZZ73" s="1002"/>
      <c r="SAA73" s="1002"/>
      <c r="SAB73" s="1002"/>
      <c r="SAC73" s="1002"/>
      <c r="SAD73" s="1002"/>
      <c r="SAE73" s="1002"/>
      <c r="SAF73" s="1002"/>
      <c r="SAG73" s="1002"/>
      <c r="SAH73" s="1002"/>
      <c r="SAI73" s="1002"/>
      <c r="SAJ73" s="1002"/>
      <c r="SAK73" s="1002"/>
      <c r="SAL73" s="1002"/>
      <c r="SAM73" s="1002"/>
      <c r="SAN73" s="1002"/>
      <c r="SAO73" s="1002"/>
      <c r="SAP73" s="1002"/>
      <c r="SAQ73" s="1002"/>
      <c r="SAR73" s="1002"/>
      <c r="SAS73" s="1002"/>
      <c r="SAT73" s="1002"/>
      <c r="SAU73" s="1002"/>
      <c r="SAV73" s="1002"/>
      <c r="SAW73" s="1002"/>
      <c r="SAX73" s="1002"/>
      <c r="SAY73" s="1002"/>
      <c r="SAZ73" s="1002"/>
      <c r="SBA73" s="1002"/>
      <c r="SBB73" s="1002"/>
      <c r="SBC73" s="1002"/>
      <c r="SBD73" s="1002"/>
      <c r="SBE73" s="1002"/>
      <c r="SBF73" s="1002"/>
      <c r="SBG73" s="1002"/>
      <c r="SBH73" s="1002"/>
      <c r="SBI73" s="1002"/>
      <c r="SBJ73" s="1002"/>
      <c r="SBK73" s="1002"/>
      <c r="SBL73" s="1002"/>
      <c r="SBM73" s="1002"/>
      <c r="SBN73" s="1002"/>
      <c r="SBO73" s="1002"/>
      <c r="SBP73" s="1002"/>
      <c r="SBQ73" s="1002"/>
      <c r="SBR73" s="1002"/>
      <c r="SBS73" s="1002"/>
      <c r="SBT73" s="1002"/>
      <c r="SBU73" s="1002"/>
      <c r="SBV73" s="1002"/>
      <c r="SBW73" s="1002"/>
      <c r="SBX73" s="1002"/>
      <c r="SBY73" s="1002"/>
      <c r="SBZ73" s="1002"/>
      <c r="SCA73" s="1002"/>
      <c r="SCB73" s="1002"/>
      <c r="SCC73" s="1002"/>
      <c r="SCD73" s="1002"/>
      <c r="SCE73" s="1002"/>
      <c r="SCF73" s="1002"/>
      <c r="SCG73" s="1002"/>
      <c r="SCH73" s="1002"/>
      <c r="SCI73" s="1002"/>
      <c r="SCJ73" s="1002"/>
      <c r="SCK73" s="1002"/>
      <c r="SCL73" s="1002"/>
      <c r="SCM73" s="1002"/>
      <c r="SCN73" s="1002"/>
      <c r="SCO73" s="1002"/>
      <c r="SCP73" s="1002"/>
      <c r="SCQ73" s="1002"/>
      <c r="SCR73" s="1002"/>
      <c r="SCS73" s="1002"/>
      <c r="SCT73" s="1002"/>
      <c r="SCU73" s="1002"/>
      <c r="SCV73" s="1002"/>
      <c r="SCW73" s="1002"/>
      <c r="SCX73" s="1002"/>
      <c r="SCY73" s="1002"/>
      <c r="SCZ73" s="1002"/>
      <c r="SDA73" s="1002"/>
      <c r="SDB73" s="1002"/>
      <c r="SDC73" s="1002"/>
      <c r="SDD73" s="1002"/>
      <c r="SDE73" s="1002"/>
      <c r="SDF73" s="1002"/>
      <c r="SDG73" s="1002"/>
      <c r="SDH73" s="1002"/>
      <c r="SDI73" s="1002"/>
      <c r="SDJ73" s="1002"/>
      <c r="SDK73" s="1002"/>
      <c r="SDL73" s="1002"/>
      <c r="SDM73" s="1002"/>
      <c r="SDN73" s="1002"/>
      <c r="SDO73" s="1002"/>
      <c r="SDP73" s="1002"/>
      <c r="SDQ73" s="1002"/>
      <c r="SDR73" s="1002"/>
      <c r="SDS73" s="1002"/>
      <c r="SDT73" s="1002"/>
      <c r="SDU73" s="1002"/>
      <c r="SDV73" s="1002"/>
      <c r="SDW73" s="1002"/>
      <c r="SDX73" s="1002"/>
      <c r="SDY73" s="1002"/>
      <c r="SDZ73" s="1002"/>
      <c r="SEA73" s="1002"/>
      <c r="SEB73" s="1002"/>
      <c r="SEC73" s="1002"/>
      <c r="SED73" s="1002"/>
      <c r="SEE73" s="1002"/>
      <c r="SEF73" s="1002"/>
      <c r="SEG73" s="1002"/>
      <c r="SEH73" s="1002"/>
      <c r="SEI73" s="1002"/>
      <c r="SEJ73" s="1002"/>
      <c r="SEK73" s="1002"/>
      <c r="SEL73" s="1002"/>
      <c r="SEM73" s="1002"/>
      <c r="SEN73" s="1002"/>
      <c r="SEO73" s="1002"/>
      <c r="SEP73" s="1002"/>
      <c r="SEQ73" s="1002"/>
      <c r="SER73" s="1002"/>
      <c r="SES73" s="1002"/>
      <c r="SET73" s="1002"/>
      <c r="SEU73" s="1002"/>
      <c r="SEV73" s="1002"/>
      <c r="SEW73" s="1002"/>
      <c r="SEX73" s="1002"/>
      <c r="SEY73" s="1002"/>
      <c r="SEZ73" s="1002"/>
      <c r="SFA73" s="1002"/>
      <c r="SFB73" s="1002"/>
      <c r="SFC73" s="1002"/>
      <c r="SFD73" s="1002"/>
      <c r="SFE73" s="1002"/>
      <c r="SFF73" s="1002"/>
      <c r="SFG73" s="1002"/>
      <c r="SFH73" s="1002"/>
      <c r="SFI73" s="1002"/>
      <c r="SFJ73" s="1002"/>
      <c r="SFK73" s="1002"/>
      <c r="SFL73" s="1002"/>
      <c r="SFM73" s="1002"/>
      <c r="SFN73" s="1002"/>
      <c r="SFO73" s="1002"/>
      <c r="SFP73" s="1002"/>
      <c r="SFQ73" s="1002"/>
      <c r="SFR73" s="1002"/>
      <c r="SFS73" s="1002"/>
      <c r="SFT73" s="1002"/>
      <c r="SFU73" s="1002"/>
      <c r="SFV73" s="1002"/>
      <c r="SFW73" s="1002"/>
      <c r="SFX73" s="1002"/>
      <c r="SFY73" s="1002"/>
      <c r="SFZ73" s="1002"/>
      <c r="SGA73" s="1002"/>
      <c r="SGB73" s="1002"/>
      <c r="SGC73" s="1002"/>
      <c r="SGD73" s="1002"/>
      <c r="SGE73" s="1002"/>
      <c r="SGF73" s="1002"/>
      <c r="SGG73" s="1002"/>
      <c r="SGH73" s="1002"/>
      <c r="SGI73" s="1002"/>
      <c r="SGJ73" s="1002"/>
      <c r="SGK73" s="1002"/>
      <c r="SGL73" s="1002"/>
      <c r="SGM73" s="1002"/>
      <c r="SGN73" s="1002"/>
      <c r="SGO73" s="1002"/>
      <c r="SGP73" s="1002"/>
      <c r="SGQ73" s="1002"/>
      <c r="SGR73" s="1002"/>
      <c r="SGS73" s="1002"/>
      <c r="SGT73" s="1002"/>
      <c r="SGU73" s="1002"/>
      <c r="SGV73" s="1002"/>
      <c r="SGW73" s="1002"/>
      <c r="SGX73" s="1002"/>
      <c r="SGY73" s="1002"/>
      <c r="SGZ73" s="1002"/>
      <c r="SHA73" s="1002"/>
      <c r="SHB73" s="1002"/>
      <c r="SHC73" s="1002"/>
      <c r="SHD73" s="1002"/>
      <c r="SHE73" s="1002"/>
      <c r="SHF73" s="1002"/>
      <c r="SHG73" s="1002"/>
      <c r="SHH73" s="1002"/>
      <c r="SHI73" s="1002"/>
      <c r="SHJ73" s="1002"/>
      <c r="SHK73" s="1002"/>
      <c r="SHL73" s="1002"/>
      <c r="SHM73" s="1002"/>
      <c r="SHN73" s="1002"/>
      <c r="SHO73" s="1002"/>
      <c r="SHP73" s="1002"/>
      <c r="SHQ73" s="1002"/>
      <c r="SHR73" s="1002"/>
      <c r="SHS73" s="1002"/>
      <c r="SHT73" s="1002"/>
      <c r="SHU73" s="1002"/>
      <c r="SHV73" s="1002"/>
      <c r="SHW73" s="1002"/>
      <c r="SHX73" s="1002"/>
      <c r="SHY73" s="1002"/>
      <c r="SHZ73" s="1002"/>
      <c r="SIA73" s="1002"/>
      <c r="SIB73" s="1002"/>
      <c r="SIC73" s="1002"/>
      <c r="SID73" s="1002"/>
      <c r="SIE73" s="1002"/>
      <c r="SIF73" s="1002"/>
      <c r="SIG73" s="1002"/>
      <c r="SIH73" s="1002"/>
      <c r="SII73" s="1002"/>
      <c r="SIJ73" s="1002"/>
      <c r="SIK73" s="1002"/>
      <c r="SIL73" s="1002"/>
      <c r="SIM73" s="1002"/>
      <c r="SIN73" s="1002"/>
      <c r="SIO73" s="1002"/>
      <c r="SIP73" s="1002"/>
      <c r="SIQ73" s="1002"/>
      <c r="SIR73" s="1002"/>
      <c r="SIS73" s="1002"/>
      <c r="SIT73" s="1002"/>
      <c r="SIU73" s="1002"/>
      <c r="SIV73" s="1002"/>
      <c r="SIW73" s="1002"/>
      <c r="SIX73" s="1002"/>
      <c r="SIY73" s="1002"/>
      <c r="SIZ73" s="1002"/>
      <c r="SJA73" s="1002"/>
      <c r="SJB73" s="1002"/>
      <c r="SJC73" s="1002"/>
      <c r="SJD73" s="1002"/>
      <c r="SJE73" s="1002"/>
      <c r="SJF73" s="1002"/>
      <c r="SJG73" s="1002"/>
      <c r="SJH73" s="1002"/>
      <c r="SJI73" s="1002"/>
      <c r="SJJ73" s="1002"/>
      <c r="SJK73" s="1002"/>
      <c r="SJL73" s="1002"/>
      <c r="SJM73" s="1002"/>
      <c r="SJN73" s="1002"/>
      <c r="SJO73" s="1002"/>
      <c r="SJP73" s="1002"/>
      <c r="SJQ73" s="1002"/>
      <c r="SJR73" s="1002"/>
      <c r="SJS73" s="1002"/>
      <c r="SJT73" s="1002"/>
      <c r="SJU73" s="1002"/>
      <c r="SJV73" s="1002"/>
      <c r="SJW73" s="1002"/>
      <c r="SJX73" s="1002"/>
      <c r="SJY73" s="1002"/>
      <c r="SJZ73" s="1002"/>
      <c r="SKA73" s="1002"/>
      <c r="SKB73" s="1002"/>
      <c r="SKC73" s="1002"/>
      <c r="SKD73" s="1002"/>
      <c r="SKE73" s="1002"/>
      <c r="SKF73" s="1002"/>
      <c r="SKG73" s="1002"/>
      <c r="SKH73" s="1002"/>
      <c r="SKI73" s="1002"/>
      <c r="SKJ73" s="1002"/>
      <c r="SKK73" s="1002"/>
      <c r="SKL73" s="1002"/>
      <c r="SKM73" s="1002"/>
      <c r="SKN73" s="1002"/>
      <c r="SKO73" s="1002"/>
      <c r="SKP73" s="1002"/>
      <c r="SKQ73" s="1002"/>
      <c r="SKR73" s="1002"/>
      <c r="SKS73" s="1002"/>
      <c r="SKT73" s="1002"/>
      <c r="SKU73" s="1002"/>
      <c r="SKV73" s="1002"/>
      <c r="SKW73" s="1002"/>
      <c r="SKX73" s="1002"/>
      <c r="SKY73" s="1002"/>
      <c r="SKZ73" s="1002"/>
      <c r="SLA73" s="1002"/>
      <c r="SLB73" s="1002"/>
      <c r="SLC73" s="1002"/>
      <c r="SLD73" s="1002"/>
      <c r="SLE73" s="1002"/>
      <c r="SLF73" s="1002"/>
      <c r="SLG73" s="1002"/>
      <c r="SLH73" s="1002"/>
      <c r="SLI73" s="1002"/>
      <c r="SLJ73" s="1002"/>
      <c r="SLK73" s="1002"/>
      <c r="SLL73" s="1002"/>
      <c r="SLM73" s="1002"/>
      <c r="SLN73" s="1002"/>
      <c r="SLO73" s="1002"/>
      <c r="SLP73" s="1002"/>
      <c r="SLQ73" s="1002"/>
      <c r="SLR73" s="1002"/>
      <c r="SLS73" s="1002"/>
      <c r="SLT73" s="1002"/>
      <c r="SLU73" s="1002"/>
      <c r="SLV73" s="1002"/>
      <c r="SLW73" s="1002"/>
      <c r="SLX73" s="1002"/>
      <c r="SLY73" s="1002"/>
      <c r="SLZ73" s="1002"/>
      <c r="SMA73" s="1002"/>
      <c r="SMB73" s="1002"/>
      <c r="SMC73" s="1002"/>
      <c r="SMD73" s="1002"/>
      <c r="SME73" s="1002"/>
      <c r="SMF73" s="1002"/>
      <c r="SMG73" s="1002"/>
      <c r="SMH73" s="1002"/>
      <c r="SMI73" s="1002"/>
      <c r="SMJ73" s="1002"/>
      <c r="SMK73" s="1002"/>
      <c r="SML73" s="1002"/>
      <c r="SMM73" s="1002"/>
      <c r="SMN73" s="1002"/>
      <c r="SMO73" s="1002"/>
      <c r="SMP73" s="1002"/>
      <c r="SMQ73" s="1002"/>
      <c r="SMR73" s="1002"/>
      <c r="SMS73" s="1002"/>
      <c r="SMT73" s="1002"/>
      <c r="SMU73" s="1002"/>
      <c r="SMV73" s="1002"/>
      <c r="SMW73" s="1002"/>
      <c r="SMX73" s="1002"/>
      <c r="SMY73" s="1002"/>
      <c r="SMZ73" s="1002"/>
      <c r="SNA73" s="1002"/>
      <c r="SNB73" s="1002"/>
      <c r="SNC73" s="1002"/>
      <c r="SND73" s="1002"/>
      <c r="SNE73" s="1002"/>
      <c r="SNF73" s="1002"/>
      <c r="SNG73" s="1002"/>
      <c r="SNH73" s="1002"/>
      <c r="SNI73" s="1002"/>
      <c r="SNJ73" s="1002"/>
      <c r="SNK73" s="1002"/>
      <c r="SNL73" s="1002"/>
      <c r="SNM73" s="1002"/>
      <c r="SNN73" s="1002"/>
      <c r="SNO73" s="1002"/>
      <c r="SNP73" s="1002"/>
      <c r="SNQ73" s="1002"/>
      <c r="SNR73" s="1002"/>
      <c r="SNS73" s="1002"/>
      <c r="SNT73" s="1002"/>
      <c r="SNU73" s="1002"/>
      <c r="SNV73" s="1002"/>
      <c r="SNW73" s="1002"/>
      <c r="SNX73" s="1002"/>
      <c r="SNY73" s="1002"/>
      <c r="SNZ73" s="1002"/>
      <c r="SOA73" s="1002"/>
      <c r="SOB73" s="1002"/>
      <c r="SOC73" s="1002"/>
      <c r="SOD73" s="1002"/>
      <c r="SOE73" s="1002"/>
      <c r="SOF73" s="1002"/>
      <c r="SOG73" s="1002"/>
      <c r="SOH73" s="1002"/>
      <c r="SOI73" s="1002"/>
      <c r="SOJ73" s="1002"/>
      <c r="SOK73" s="1002"/>
      <c r="SOL73" s="1002"/>
      <c r="SOM73" s="1002"/>
      <c r="SON73" s="1002"/>
      <c r="SOO73" s="1002"/>
      <c r="SOP73" s="1002"/>
      <c r="SOQ73" s="1002"/>
      <c r="SOR73" s="1002"/>
      <c r="SOS73" s="1002"/>
      <c r="SOT73" s="1002"/>
      <c r="SOU73" s="1002"/>
      <c r="SOV73" s="1002"/>
      <c r="SOW73" s="1002"/>
      <c r="SOX73" s="1002"/>
      <c r="SOY73" s="1002"/>
      <c r="SOZ73" s="1002"/>
      <c r="SPA73" s="1002"/>
      <c r="SPB73" s="1002"/>
      <c r="SPC73" s="1002"/>
      <c r="SPD73" s="1002"/>
      <c r="SPE73" s="1002"/>
      <c r="SPF73" s="1002"/>
      <c r="SPG73" s="1002"/>
      <c r="SPH73" s="1002"/>
      <c r="SPI73" s="1002"/>
      <c r="SPJ73" s="1002"/>
      <c r="SPK73" s="1002"/>
      <c r="SPL73" s="1002"/>
      <c r="SPM73" s="1002"/>
      <c r="SPN73" s="1002"/>
      <c r="SPO73" s="1002"/>
      <c r="SPP73" s="1002"/>
      <c r="SPQ73" s="1002"/>
      <c r="SPR73" s="1002"/>
      <c r="SPS73" s="1002"/>
      <c r="SPT73" s="1002"/>
      <c r="SPU73" s="1002"/>
      <c r="SPV73" s="1002"/>
      <c r="SPW73" s="1002"/>
      <c r="SPX73" s="1002"/>
      <c r="SPY73" s="1002"/>
      <c r="SPZ73" s="1002"/>
      <c r="SQA73" s="1002"/>
      <c r="SQB73" s="1002"/>
      <c r="SQC73" s="1002"/>
      <c r="SQD73" s="1002"/>
      <c r="SQE73" s="1002"/>
      <c r="SQF73" s="1002"/>
      <c r="SQG73" s="1002"/>
      <c r="SQH73" s="1002"/>
      <c r="SQI73" s="1002"/>
      <c r="SQJ73" s="1002"/>
      <c r="SQK73" s="1002"/>
      <c r="SQL73" s="1002"/>
      <c r="SQM73" s="1002"/>
      <c r="SQN73" s="1002"/>
      <c r="SQO73" s="1002"/>
      <c r="SQP73" s="1002"/>
      <c r="SQQ73" s="1002"/>
      <c r="SQR73" s="1002"/>
      <c r="SQS73" s="1002"/>
      <c r="SQT73" s="1002"/>
      <c r="SQU73" s="1002"/>
      <c r="SQV73" s="1002"/>
      <c r="SQW73" s="1002"/>
      <c r="SQX73" s="1002"/>
      <c r="SQY73" s="1002"/>
      <c r="SQZ73" s="1002"/>
      <c r="SRA73" s="1002"/>
      <c r="SRB73" s="1002"/>
      <c r="SRC73" s="1002"/>
      <c r="SRD73" s="1002"/>
      <c r="SRE73" s="1002"/>
      <c r="SRF73" s="1002"/>
      <c r="SRG73" s="1002"/>
      <c r="SRH73" s="1002"/>
      <c r="SRI73" s="1002"/>
      <c r="SRJ73" s="1002"/>
      <c r="SRK73" s="1002"/>
      <c r="SRL73" s="1002"/>
      <c r="SRM73" s="1002"/>
      <c r="SRN73" s="1002"/>
      <c r="SRO73" s="1002"/>
      <c r="SRP73" s="1002"/>
      <c r="SRQ73" s="1002"/>
      <c r="SRR73" s="1002"/>
      <c r="SRS73" s="1002"/>
      <c r="SRT73" s="1002"/>
      <c r="SRU73" s="1002"/>
      <c r="SRV73" s="1002"/>
      <c r="SRW73" s="1002"/>
      <c r="SRX73" s="1002"/>
      <c r="SRY73" s="1002"/>
      <c r="SRZ73" s="1002"/>
      <c r="SSA73" s="1002"/>
      <c r="SSB73" s="1002"/>
      <c r="SSC73" s="1002"/>
      <c r="SSD73" s="1002"/>
      <c r="SSE73" s="1002"/>
      <c r="SSF73" s="1002"/>
      <c r="SSG73" s="1002"/>
      <c r="SSH73" s="1002"/>
      <c r="SSI73" s="1002"/>
      <c r="SSJ73" s="1002"/>
      <c r="SSK73" s="1002"/>
      <c r="SSL73" s="1002"/>
      <c r="SSM73" s="1002"/>
      <c r="SSN73" s="1002"/>
      <c r="SSO73" s="1002"/>
      <c r="SSP73" s="1002"/>
      <c r="SSQ73" s="1002"/>
      <c r="SSR73" s="1002"/>
      <c r="SSS73" s="1002"/>
      <c r="SST73" s="1002"/>
      <c r="SSU73" s="1002"/>
      <c r="SSV73" s="1002"/>
      <c r="SSW73" s="1002"/>
      <c r="SSX73" s="1002"/>
      <c r="SSY73" s="1002"/>
      <c r="SSZ73" s="1002"/>
      <c r="STA73" s="1002"/>
      <c r="STB73" s="1002"/>
      <c r="STC73" s="1002"/>
      <c r="STD73" s="1002"/>
      <c r="STE73" s="1002"/>
      <c r="STF73" s="1002"/>
      <c r="STG73" s="1002"/>
      <c r="STH73" s="1002"/>
      <c r="STI73" s="1002"/>
      <c r="STJ73" s="1002"/>
      <c r="STK73" s="1002"/>
      <c r="STL73" s="1002"/>
      <c r="STM73" s="1002"/>
      <c r="STN73" s="1002"/>
      <c r="STO73" s="1002"/>
      <c r="STP73" s="1002"/>
      <c r="STQ73" s="1002"/>
      <c r="STR73" s="1002"/>
      <c r="STS73" s="1002"/>
      <c r="STT73" s="1002"/>
      <c r="STU73" s="1002"/>
      <c r="STV73" s="1002"/>
      <c r="STW73" s="1002"/>
      <c r="STX73" s="1002"/>
      <c r="STY73" s="1002"/>
      <c r="STZ73" s="1002"/>
      <c r="SUA73" s="1002"/>
      <c r="SUB73" s="1002"/>
      <c r="SUC73" s="1002"/>
      <c r="SUD73" s="1002"/>
      <c r="SUE73" s="1002"/>
      <c r="SUF73" s="1002"/>
      <c r="SUG73" s="1002"/>
      <c r="SUH73" s="1002"/>
      <c r="SUI73" s="1002"/>
      <c r="SUJ73" s="1002"/>
      <c r="SUK73" s="1002"/>
      <c r="SUL73" s="1002"/>
      <c r="SUM73" s="1002"/>
      <c r="SUN73" s="1002"/>
      <c r="SUO73" s="1002"/>
      <c r="SUP73" s="1002"/>
      <c r="SUQ73" s="1002"/>
      <c r="SUR73" s="1002"/>
      <c r="SUS73" s="1002"/>
      <c r="SUT73" s="1002"/>
      <c r="SUU73" s="1002"/>
      <c r="SUV73" s="1002"/>
      <c r="SUW73" s="1002"/>
      <c r="SUX73" s="1002"/>
      <c r="SUY73" s="1002"/>
      <c r="SUZ73" s="1002"/>
      <c r="SVA73" s="1002"/>
      <c r="SVB73" s="1002"/>
      <c r="SVC73" s="1002"/>
      <c r="SVD73" s="1002"/>
      <c r="SVE73" s="1002"/>
      <c r="SVF73" s="1002"/>
      <c r="SVG73" s="1002"/>
      <c r="SVH73" s="1002"/>
      <c r="SVI73" s="1002"/>
      <c r="SVJ73" s="1002"/>
      <c r="SVK73" s="1002"/>
      <c r="SVL73" s="1002"/>
      <c r="SVM73" s="1002"/>
      <c r="SVN73" s="1002"/>
      <c r="SVO73" s="1002"/>
      <c r="SVP73" s="1002"/>
      <c r="SVQ73" s="1002"/>
      <c r="SVR73" s="1002"/>
      <c r="SVS73" s="1002"/>
      <c r="SVT73" s="1002"/>
      <c r="SVU73" s="1002"/>
      <c r="SVV73" s="1002"/>
      <c r="SVW73" s="1002"/>
      <c r="SVX73" s="1002"/>
      <c r="SVY73" s="1002"/>
      <c r="SVZ73" s="1002"/>
      <c r="SWA73" s="1002"/>
      <c r="SWB73" s="1002"/>
      <c r="SWC73" s="1002"/>
      <c r="SWD73" s="1002"/>
      <c r="SWE73" s="1002"/>
      <c r="SWF73" s="1002"/>
      <c r="SWG73" s="1002"/>
      <c r="SWH73" s="1002"/>
      <c r="SWI73" s="1002"/>
      <c r="SWJ73" s="1002"/>
      <c r="SWK73" s="1002"/>
      <c r="SWL73" s="1002"/>
      <c r="SWM73" s="1002"/>
      <c r="SWN73" s="1002"/>
      <c r="SWO73" s="1002"/>
      <c r="SWP73" s="1002"/>
      <c r="SWQ73" s="1002"/>
      <c r="SWR73" s="1002"/>
      <c r="SWS73" s="1002"/>
      <c r="SWT73" s="1002"/>
      <c r="SWU73" s="1002"/>
      <c r="SWV73" s="1002"/>
      <c r="SWW73" s="1002"/>
      <c r="SWX73" s="1002"/>
      <c r="SWY73" s="1002"/>
      <c r="SWZ73" s="1002"/>
      <c r="SXA73" s="1002"/>
      <c r="SXB73" s="1002"/>
      <c r="SXC73" s="1002"/>
      <c r="SXD73" s="1002"/>
      <c r="SXE73" s="1002"/>
      <c r="SXF73" s="1002"/>
      <c r="SXG73" s="1002"/>
      <c r="SXH73" s="1002"/>
      <c r="SXI73" s="1002"/>
      <c r="SXJ73" s="1002"/>
      <c r="SXK73" s="1002"/>
      <c r="SXL73" s="1002"/>
      <c r="SXM73" s="1002"/>
      <c r="SXN73" s="1002"/>
      <c r="SXO73" s="1002"/>
      <c r="SXP73" s="1002"/>
      <c r="SXQ73" s="1002"/>
      <c r="SXR73" s="1002"/>
      <c r="SXS73" s="1002"/>
      <c r="SXT73" s="1002"/>
      <c r="SXU73" s="1002"/>
      <c r="SXV73" s="1002"/>
      <c r="SXW73" s="1002"/>
      <c r="SXX73" s="1002"/>
      <c r="SXY73" s="1002"/>
      <c r="SXZ73" s="1002"/>
      <c r="SYA73" s="1002"/>
      <c r="SYB73" s="1002"/>
      <c r="SYC73" s="1002"/>
      <c r="SYD73" s="1002"/>
      <c r="SYE73" s="1002"/>
      <c r="SYF73" s="1002"/>
      <c r="SYG73" s="1002"/>
      <c r="SYH73" s="1002"/>
      <c r="SYI73" s="1002"/>
      <c r="SYJ73" s="1002"/>
      <c r="SYK73" s="1002"/>
      <c r="SYL73" s="1002"/>
      <c r="SYM73" s="1002"/>
      <c r="SYN73" s="1002"/>
      <c r="SYO73" s="1002"/>
      <c r="SYP73" s="1002"/>
      <c r="SYQ73" s="1002"/>
      <c r="SYR73" s="1002"/>
      <c r="SYS73" s="1002"/>
      <c r="SYT73" s="1002"/>
      <c r="SYU73" s="1002"/>
      <c r="SYV73" s="1002"/>
      <c r="SYW73" s="1002"/>
      <c r="SYX73" s="1002"/>
      <c r="SYY73" s="1002"/>
      <c r="SYZ73" s="1002"/>
      <c r="SZA73" s="1002"/>
      <c r="SZB73" s="1002"/>
      <c r="SZC73" s="1002"/>
      <c r="SZD73" s="1002"/>
      <c r="SZE73" s="1002"/>
      <c r="SZF73" s="1002"/>
      <c r="SZG73" s="1002"/>
      <c r="SZH73" s="1002"/>
      <c r="SZI73" s="1002"/>
      <c r="SZJ73" s="1002"/>
      <c r="SZK73" s="1002"/>
      <c r="SZL73" s="1002"/>
      <c r="SZM73" s="1002"/>
      <c r="SZN73" s="1002"/>
      <c r="SZO73" s="1002"/>
      <c r="SZP73" s="1002"/>
      <c r="SZQ73" s="1002"/>
      <c r="SZR73" s="1002"/>
      <c r="SZS73" s="1002"/>
      <c r="SZT73" s="1002"/>
      <c r="SZU73" s="1002"/>
      <c r="SZV73" s="1002"/>
      <c r="SZW73" s="1002"/>
      <c r="SZX73" s="1002"/>
      <c r="SZY73" s="1002"/>
      <c r="SZZ73" s="1002"/>
      <c r="TAA73" s="1002"/>
      <c r="TAB73" s="1002"/>
      <c r="TAC73" s="1002"/>
      <c r="TAD73" s="1002"/>
      <c r="TAE73" s="1002"/>
      <c r="TAF73" s="1002"/>
      <c r="TAG73" s="1002"/>
      <c r="TAH73" s="1002"/>
      <c r="TAI73" s="1002"/>
      <c r="TAJ73" s="1002"/>
      <c r="TAK73" s="1002"/>
      <c r="TAL73" s="1002"/>
      <c r="TAM73" s="1002"/>
      <c r="TAN73" s="1002"/>
      <c r="TAO73" s="1002"/>
      <c r="TAP73" s="1002"/>
      <c r="TAQ73" s="1002"/>
      <c r="TAR73" s="1002"/>
      <c r="TAS73" s="1002"/>
      <c r="TAT73" s="1002"/>
      <c r="TAU73" s="1002"/>
      <c r="TAV73" s="1002"/>
      <c r="TAW73" s="1002"/>
      <c r="TAX73" s="1002"/>
      <c r="TAY73" s="1002"/>
      <c r="TAZ73" s="1002"/>
      <c r="TBA73" s="1002"/>
      <c r="TBB73" s="1002"/>
      <c r="TBC73" s="1002"/>
      <c r="TBD73" s="1002"/>
      <c r="TBE73" s="1002"/>
      <c r="TBF73" s="1002"/>
      <c r="TBG73" s="1002"/>
      <c r="TBH73" s="1002"/>
      <c r="TBI73" s="1002"/>
      <c r="TBJ73" s="1002"/>
      <c r="TBK73" s="1002"/>
      <c r="TBL73" s="1002"/>
      <c r="TBM73" s="1002"/>
      <c r="TBN73" s="1002"/>
      <c r="TBO73" s="1002"/>
      <c r="TBP73" s="1002"/>
      <c r="TBQ73" s="1002"/>
      <c r="TBR73" s="1002"/>
      <c r="TBS73" s="1002"/>
      <c r="TBT73" s="1002"/>
      <c r="TBU73" s="1002"/>
      <c r="TBV73" s="1002"/>
      <c r="TBW73" s="1002"/>
      <c r="TBX73" s="1002"/>
      <c r="TBY73" s="1002"/>
      <c r="TBZ73" s="1002"/>
      <c r="TCA73" s="1002"/>
      <c r="TCB73" s="1002"/>
      <c r="TCC73" s="1002"/>
      <c r="TCD73" s="1002"/>
      <c r="TCE73" s="1002"/>
      <c r="TCF73" s="1002"/>
      <c r="TCG73" s="1002"/>
      <c r="TCH73" s="1002"/>
      <c r="TCI73" s="1002"/>
      <c r="TCJ73" s="1002"/>
      <c r="TCK73" s="1002"/>
      <c r="TCL73" s="1002"/>
      <c r="TCM73" s="1002"/>
      <c r="TCN73" s="1002"/>
      <c r="TCO73" s="1002"/>
      <c r="TCP73" s="1002"/>
      <c r="TCQ73" s="1002"/>
      <c r="TCR73" s="1002"/>
      <c r="TCS73" s="1002"/>
      <c r="TCT73" s="1002"/>
      <c r="TCU73" s="1002"/>
      <c r="TCV73" s="1002"/>
      <c r="TCW73" s="1002"/>
      <c r="TCX73" s="1002"/>
      <c r="TCY73" s="1002"/>
      <c r="TCZ73" s="1002"/>
      <c r="TDA73" s="1002"/>
      <c r="TDB73" s="1002"/>
      <c r="TDC73" s="1002"/>
      <c r="TDD73" s="1002"/>
      <c r="TDE73" s="1002"/>
      <c r="TDF73" s="1002"/>
      <c r="TDG73" s="1002"/>
      <c r="TDH73" s="1002"/>
      <c r="TDI73" s="1002"/>
      <c r="TDJ73" s="1002"/>
      <c r="TDK73" s="1002"/>
      <c r="TDL73" s="1002"/>
      <c r="TDM73" s="1002"/>
      <c r="TDN73" s="1002"/>
      <c r="TDO73" s="1002"/>
      <c r="TDP73" s="1002"/>
      <c r="TDQ73" s="1002"/>
      <c r="TDR73" s="1002"/>
      <c r="TDS73" s="1002"/>
      <c r="TDT73" s="1002"/>
      <c r="TDU73" s="1002"/>
      <c r="TDV73" s="1002"/>
      <c r="TDW73" s="1002"/>
      <c r="TDX73" s="1002"/>
      <c r="TDY73" s="1002"/>
      <c r="TDZ73" s="1002"/>
      <c r="TEA73" s="1002"/>
      <c r="TEB73" s="1002"/>
      <c r="TEC73" s="1002"/>
      <c r="TED73" s="1002"/>
      <c r="TEE73" s="1002"/>
      <c r="TEF73" s="1002"/>
      <c r="TEG73" s="1002"/>
      <c r="TEH73" s="1002"/>
      <c r="TEI73" s="1002"/>
      <c r="TEJ73" s="1002"/>
      <c r="TEK73" s="1002"/>
      <c r="TEL73" s="1002"/>
      <c r="TEM73" s="1002"/>
      <c r="TEN73" s="1002"/>
      <c r="TEO73" s="1002"/>
      <c r="TEP73" s="1002"/>
      <c r="TEQ73" s="1002"/>
      <c r="TER73" s="1002"/>
      <c r="TES73" s="1002"/>
      <c r="TET73" s="1002"/>
      <c r="TEU73" s="1002"/>
      <c r="TEV73" s="1002"/>
      <c r="TEW73" s="1002"/>
      <c r="TEX73" s="1002"/>
      <c r="TEY73" s="1002"/>
      <c r="TEZ73" s="1002"/>
      <c r="TFA73" s="1002"/>
      <c r="TFB73" s="1002"/>
      <c r="TFC73" s="1002"/>
      <c r="TFD73" s="1002"/>
      <c r="TFE73" s="1002"/>
      <c r="TFF73" s="1002"/>
      <c r="TFG73" s="1002"/>
      <c r="TFH73" s="1002"/>
      <c r="TFI73" s="1002"/>
      <c r="TFJ73" s="1002"/>
      <c r="TFK73" s="1002"/>
      <c r="TFL73" s="1002"/>
      <c r="TFM73" s="1002"/>
      <c r="TFN73" s="1002"/>
      <c r="TFO73" s="1002"/>
      <c r="TFP73" s="1002"/>
      <c r="TFQ73" s="1002"/>
      <c r="TFR73" s="1002"/>
      <c r="TFS73" s="1002"/>
      <c r="TFT73" s="1002"/>
      <c r="TFU73" s="1002"/>
      <c r="TFV73" s="1002"/>
      <c r="TFW73" s="1002"/>
      <c r="TFX73" s="1002"/>
      <c r="TFY73" s="1002"/>
      <c r="TFZ73" s="1002"/>
      <c r="TGA73" s="1002"/>
      <c r="TGB73" s="1002"/>
      <c r="TGC73" s="1002"/>
      <c r="TGD73" s="1002"/>
      <c r="TGE73" s="1002"/>
      <c r="TGF73" s="1002"/>
      <c r="TGG73" s="1002"/>
      <c r="TGH73" s="1002"/>
      <c r="TGI73" s="1002"/>
      <c r="TGJ73" s="1002"/>
      <c r="TGK73" s="1002"/>
      <c r="TGL73" s="1002"/>
      <c r="TGM73" s="1002"/>
      <c r="TGN73" s="1002"/>
      <c r="TGO73" s="1002"/>
      <c r="TGP73" s="1002"/>
      <c r="TGQ73" s="1002"/>
      <c r="TGR73" s="1002"/>
      <c r="TGS73" s="1002"/>
      <c r="TGT73" s="1002"/>
      <c r="TGU73" s="1002"/>
      <c r="TGV73" s="1002"/>
      <c r="TGW73" s="1002"/>
      <c r="TGX73" s="1002"/>
      <c r="TGY73" s="1002"/>
      <c r="TGZ73" s="1002"/>
      <c r="THA73" s="1002"/>
      <c r="THB73" s="1002"/>
      <c r="THC73" s="1002"/>
      <c r="THD73" s="1002"/>
      <c r="THE73" s="1002"/>
      <c r="THF73" s="1002"/>
      <c r="THG73" s="1002"/>
      <c r="THH73" s="1002"/>
      <c r="THI73" s="1002"/>
      <c r="THJ73" s="1002"/>
      <c r="THK73" s="1002"/>
      <c r="THL73" s="1002"/>
      <c r="THM73" s="1002"/>
      <c r="THN73" s="1002"/>
      <c r="THO73" s="1002"/>
      <c r="THP73" s="1002"/>
      <c r="THQ73" s="1002"/>
      <c r="THR73" s="1002"/>
      <c r="THS73" s="1002"/>
      <c r="THT73" s="1002"/>
      <c r="THU73" s="1002"/>
      <c r="THV73" s="1002"/>
      <c r="THW73" s="1002"/>
      <c r="THX73" s="1002"/>
      <c r="THY73" s="1002"/>
      <c r="THZ73" s="1002"/>
      <c r="TIA73" s="1002"/>
      <c r="TIB73" s="1002"/>
      <c r="TIC73" s="1002"/>
      <c r="TID73" s="1002"/>
      <c r="TIE73" s="1002"/>
      <c r="TIF73" s="1002"/>
      <c r="TIG73" s="1002"/>
      <c r="TIH73" s="1002"/>
      <c r="TII73" s="1002"/>
      <c r="TIJ73" s="1002"/>
      <c r="TIK73" s="1002"/>
      <c r="TIL73" s="1002"/>
      <c r="TIM73" s="1002"/>
      <c r="TIN73" s="1002"/>
      <c r="TIO73" s="1002"/>
      <c r="TIP73" s="1002"/>
      <c r="TIQ73" s="1002"/>
      <c r="TIR73" s="1002"/>
      <c r="TIS73" s="1002"/>
      <c r="TIT73" s="1002"/>
      <c r="TIU73" s="1002"/>
      <c r="TIV73" s="1002"/>
      <c r="TIW73" s="1002"/>
      <c r="TIX73" s="1002"/>
      <c r="TIY73" s="1002"/>
      <c r="TIZ73" s="1002"/>
      <c r="TJA73" s="1002"/>
      <c r="TJB73" s="1002"/>
      <c r="TJC73" s="1002"/>
      <c r="TJD73" s="1002"/>
      <c r="TJE73" s="1002"/>
      <c r="TJF73" s="1002"/>
      <c r="TJG73" s="1002"/>
      <c r="TJH73" s="1002"/>
      <c r="TJI73" s="1002"/>
      <c r="TJJ73" s="1002"/>
      <c r="TJK73" s="1002"/>
      <c r="TJL73" s="1002"/>
      <c r="TJM73" s="1002"/>
      <c r="TJN73" s="1002"/>
      <c r="TJO73" s="1002"/>
      <c r="TJP73" s="1002"/>
      <c r="TJQ73" s="1002"/>
      <c r="TJR73" s="1002"/>
      <c r="TJS73" s="1002"/>
      <c r="TJT73" s="1002"/>
      <c r="TJU73" s="1002"/>
      <c r="TJV73" s="1002"/>
      <c r="TJW73" s="1002"/>
      <c r="TJX73" s="1002"/>
      <c r="TJY73" s="1002"/>
      <c r="TJZ73" s="1002"/>
      <c r="TKA73" s="1002"/>
      <c r="TKB73" s="1002"/>
      <c r="TKC73" s="1002"/>
      <c r="TKD73" s="1002"/>
      <c r="TKE73" s="1002"/>
      <c r="TKF73" s="1002"/>
      <c r="TKG73" s="1002"/>
      <c r="TKH73" s="1002"/>
      <c r="TKI73" s="1002"/>
      <c r="TKJ73" s="1002"/>
      <c r="TKK73" s="1002"/>
      <c r="TKL73" s="1002"/>
      <c r="TKM73" s="1002"/>
      <c r="TKN73" s="1002"/>
      <c r="TKO73" s="1002"/>
      <c r="TKP73" s="1002"/>
      <c r="TKQ73" s="1002"/>
      <c r="TKR73" s="1002"/>
      <c r="TKS73" s="1002"/>
      <c r="TKT73" s="1002"/>
      <c r="TKU73" s="1002"/>
      <c r="TKV73" s="1002"/>
      <c r="TKW73" s="1002"/>
      <c r="TKX73" s="1002"/>
      <c r="TKY73" s="1002"/>
      <c r="TKZ73" s="1002"/>
      <c r="TLA73" s="1002"/>
      <c r="TLB73" s="1002"/>
      <c r="TLC73" s="1002"/>
      <c r="TLD73" s="1002"/>
      <c r="TLE73" s="1002"/>
      <c r="TLF73" s="1002"/>
      <c r="TLG73" s="1002"/>
      <c r="TLH73" s="1002"/>
      <c r="TLI73" s="1002"/>
      <c r="TLJ73" s="1002"/>
      <c r="TLK73" s="1002"/>
      <c r="TLL73" s="1002"/>
      <c r="TLM73" s="1002"/>
      <c r="TLN73" s="1002"/>
      <c r="TLO73" s="1002"/>
      <c r="TLP73" s="1002"/>
      <c r="TLQ73" s="1002"/>
      <c r="TLR73" s="1002"/>
      <c r="TLS73" s="1002"/>
      <c r="TLT73" s="1002"/>
      <c r="TLU73" s="1002"/>
      <c r="TLV73" s="1002"/>
      <c r="TLW73" s="1002"/>
      <c r="TLX73" s="1002"/>
      <c r="TLY73" s="1002"/>
      <c r="TLZ73" s="1002"/>
      <c r="TMA73" s="1002"/>
      <c r="TMB73" s="1002"/>
      <c r="TMC73" s="1002"/>
      <c r="TMD73" s="1002"/>
      <c r="TME73" s="1002"/>
      <c r="TMF73" s="1002"/>
      <c r="TMG73" s="1002"/>
      <c r="TMH73" s="1002"/>
      <c r="TMI73" s="1002"/>
      <c r="TMJ73" s="1002"/>
      <c r="TMK73" s="1002"/>
      <c r="TML73" s="1002"/>
      <c r="TMM73" s="1002"/>
      <c r="TMN73" s="1002"/>
      <c r="TMO73" s="1002"/>
      <c r="TMP73" s="1002"/>
      <c r="TMQ73" s="1002"/>
      <c r="TMR73" s="1002"/>
      <c r="TMS73" s="1002"/>
      <c r="TMT73" s="1002"/>
      <c r="TMU73" s="1002"/>
      <c r="TMV73" s="1002"/>
      <c r="TMW73" s="1002"/>
      <c r="TMX73" s="1002"/>
      <c r="TMY73" s="1002"/>
      <c r="TMZ73" s="1002"/>
      <c r="TNA73" s="1002"/>
      <c r="TNB73" s="1002"/>
      <c r="TNC73" s="1002"/>
      <c r="TND73" s="1002"/>
      <c r="TNE73" s="1002"/>
      <c r="TNF73" s="1002"/>
      <c r="TNG73" s="1002"/>
      <c r="TNH73" s="1002"/>
      <c r="TNI73" s="1002"/>
      <c r="TNJ73" s="1002"/>
      <c r="TNK73" s="1002"/>
      <c r="TNL73" s="1002"/>
      <c r="TNM73" s="1002"/>
      <c r="TNN73" s="1002"/>
      <c r="TNO73" s="1002"/>
      <c r="TNP73" s="1002"/>
      <c r="TNQ73" s="1002"/>
      <c r="TNR73" s="1002"/>
      <c r="TNS73" s="1002"/>
      <c r="TNT73" s="1002"/>
      <c r="TNU73" s="1002"/>
      <c r="TNV73" s="1002"/>
      <c r="TNW73" s="1002"/>
      <c r="TNX73" s="1002"/>
      <c r="TNY73" s="1002"/>
      <c r="TNZ73" s="1002"/>
      <c r="TOA73" s="1002"/>
      <c r="TOB73" s="1002"/>
      <c r="TOC73" s="1002"/>
      <c r="TOD73" s="1002"/>
      <c r="TOE73" s="1002"/>
      <c r="TOF73" s="1002"/>
      <c r="TOG73" s="1002"/>
      <c r="TOH73" s="1002"/>
      <c r="TOI73" s="1002"/>
      <c r="TOJ73" s="1002"/>
      <c r="TOK73" s="1002"/>
      <c r="TOL73" s="1002"/>
      <c r="TOM73" s="1002"/>
      <c r="TON73" s="1002"/>
      <c r="TOO73" s="1002"/>
      <c r="TOP73" s="1002"/>
      <c r="TOQ73" s="1002"/>
      <c r="TOR73" s="1002"/>
      <c r="TOS73" s="1002"/>
      <c r="TOT73" s="1002"/>
      <c r="TOU73" s="1002"/>
      <c r="TOV73" s="1002"/>
      <c r="TOW73" s="1002"/>
      <c r="TOX73" s="1002"/>
      <c r="TOY73" s="1002"/>
      <c r="TOZ73" s="1002"/>
      <c r="TPA73" s="1002"/>
      <c r="TPB73" s="1002"/>
      <c r="TPC73" s="1002"/>
      <c r="TPD73" s="1002"/>
      <c r="TPE73" s="1002"/>
      <c r="TPF73" s="1002"/>
      <c r="TPG73" s="1002"/>
      <c r="TPH73" s="1002"/>
      <c r="TPI73" s="1002"/>
      <c r="TPJ73" s="1002"/>
      <c r="TPK73" s="1002"/>
      <c r="TPL73" s="1002"/>
      <c r="TPM73" s="1002"/>
      <c r="TPN73" s="1002"/>
      <c r="TPO73" s="1002"/>
      <c r="TPP73" s="1002"/>
      <c r="TPQ73" s="1002"/>
      <c r="TPR73" s="1002"/>
      <c r="TPS73" s="1002"/>
      <c r="TPT73" s="1002"/>
      <c r="TPU73" s="1002"/>
      <c r="TPV73" s="1002"/>
      <c r="TPW73" s="1002"/>
      <c r="TPX73" s="1002"/>
      <c r="TPY73" s="1002"/>
      <c r="TPZ73" s="1002"/>
      <c r="TQA73" s="1002"/>
      <c r="TQB73" s="1002"/>
      <c r="TQC73" s="1002"/>
      <c r="TQD73" s="1002"/>
      <c r="TQE73" s="1002"/>
      <c r="TQF73" s="1002"/>
      <c r="TQG73" s="1002"/>
      <c r="TQH73" s="1002"/>
      <c r="TQI73" s="1002"/>
      <c r="TQJ73" s="1002"/>
      <c r="TQK73" s="1002"/>
      <c r="TQL73" s="1002"/>
      <c r="TQM73" s="1002"/>
      <c r="TQN73" s="1002"/>
      <c r="TQO73" s="1002"/>
      <c r="TQP73" s="1002"/>
      <c r="TQQ73" s="1002"/>
      <c r="TQR73" s="1002"/>
      <c r="TQS73" s="1002"/>
      <c r="TQT73" s="1002"/>
      <c r="TQU73" s="1002"/>
      <c r="TQV73" s="1002"/>
      <c r="TQW73" s="1002"/>
      <c r="TQX73" s="1002"/>
      <c r="TQY73" s="1002"/>
      <c r="TQZ73" s="1002"/>
      <c r="TRA73" s="1002"/>
      <c r="TRB73" s="1002"/>
      <c r="TRC73" s="1002"/>
      <c r="TRD73" s="1002"/>
      <c r="TRE73" s="1002"/>
      <c r="TRF73" s="1002"/>
      <c r="TRG73" s="1002"/>
      <c r="TRH73" s="1002"/>
      <c r="TRI73" s="1002"/>
      <c r="TRJ73" s="1002"/>
      <c r="TRK73" s="1002"/>
      <c r="TRL73" s="1002"/>
      <c r="TRM73" s="1002"/>
      <c r="TRN73" s="1002"/>
      <c r="TRO73" s="1002"/>
      <c r="TRP73" s="1002"/>
      <c r="TRQ73" s="1002"/>
      <c r="TRR73" s="1002"/>
      <c r="TRS73" s="1002"/>
      <c r="TRT73" s="1002"/>
      <c r="TRU73" s="1002"/>
      <c r="TRV73" s="1002"/>
      <c r="TRW73" s="1002"/>
      <c r="TRX73" s="1002"/>
      <c r="TRY73" s="1002"/>
      <c r="TRZ73" s="1002"/>
      <c r="TSA73" s="1002"/>
      <c r="TSB73" s="1002"/>
      <c r="TSC73" s="1002"/>
      <c r="TSD73" s="1002"/>
      <c r="TSE73" s="1002"/>
      <c r="TSF73" s="1002"/>
      <c r="TSG73" s="1002"/>
      <c r="TSH73" s="1002"/>
      <c r="TSI73" s="1002"/>
      <c r="TSJ73" s="1002"/>
      <c r="TSK73" s="1002"/>
      <c r="TSL73" s="1002"/>
      <c r="TSM73" s="1002"/>
      <c r="TSN73" s="1002"/>
      <c r="TSO73" s="1002"/>
      <c r="TSP73" s="1002"/>
      <c r="TSQ73" s="1002"/>
      <c r="TSR73" s="1002"/>
      <c r="TSS73" s="1002"/>
      <c r="TST73" s="1002"/>
      <c r="TSU73" s="1002"/>
      <c r="TSV73" s="1002"/>
      <c r="TSW73" s="1002"/>
      <c r="TSX73" s="1002"/>
      <c r="TSY73" s="1002"/>
      <c r="TSZ73" s="1002"/>
      <c r="TTA73" s="1002"/>
      <c r="TTB73" s="1002"/>
      <c r="TTC73" s="1002"/>
      <c r="TTD73" s="1002"/>
      <c r="TTE73" s="1002"/>
      <c r="TTF73" s="1002"/>
      <c r="TTG73" s="1002"/>
      <c r="TTH73" s="1002"/>
      <c r="TTI73" s="1002"/>
      <c r="TTJ73" s="1002"/>
      <c r="TTK73" s="1002"/>
      <c r="TTL73" s="1002"/>
      <c r="TTM73" s="1002"/>
      <c r="TTN73" s="1002"/>
      <c r="TTO73" s="1002"/>
      <c r="TTP73" s="1002"/>
      <c r="TTQ73" s="1002"/>
      <c r="TTR73" s="1002"/>
      <c r="TTS73" s="1002"/>
      <c r="TTT73" s="1002"/>
      <c r="TTU73" s="1002"/>
      <c r="TTV73" s="1002"/>
      <c r="TTW73" s="1002"/>
      <c r="TTX73" s="1002"/>
      <c r="TTY73" s="1002"/>
      <c r="TTZ73" s="1002"/>
      <c r="TUA73" s="1002"/>
      <c r="TUB73" s="1002"/>
      <c r="TUC73" s="1002"/>
      <c r="TUD73" s="1002"/>
      <c r="TUE73" s="1002"/>
      <c r="TUF73" s="1002"/>
      <c r="TUG73" s="1002"/>
      <c r="TUH73" s="1002"/>
      <c r="TUI73" s="1002"/>
      <c r="TUJ73" s="1002"/>
      <c r="TUK73" s="1002"/>
      <c r="TUL73" s="1002"/>
      <c r="TUM73" s="1002"/>
      <c r="TUN73" s="1002"/>
      <c r="TUO73" s="1002"/>
      <c r="TUP73" s="1002"/>
      <c r="TUQ73" s="1002"/>
      <c r="TUR73" s="1002"/>
      <c r="TUS73" s="1002"/>
      <c r="TUT73" s="1002"/>
      <c r="TUU73" s="1002"/>
      <c r="TUV73" s="1002"/>
      <c r="TUW73" s="1002"/>
      <c r="TUX73" s="1002"/>
      <c r="TUY73" s="1002"/>
      <c r="TUZ73" s="1002"/>
      <c r="TVA73" s="1002"/>
      <c r="TVB73" s="1002"/>
      <c r="TVC73" s="1002"/>
      <c r="TVD73" s="1002"/>
      <c r="TVE73" s="1002"/>
      <c r="TVF73" s="1002"/>
      <c r="TVG73" s="1002"/>
      <c r="TVH73" s="1002"/>
      <c r="TVI73" s="1002"/>
      <c r="TVJ73" s="1002"/>
      <c r="TVK73" s="1002"/>
      <c r="TVL73" s="1002"/>
      <c r="TVM73" s="1002"/>
      <c r="TVN73" s="1002"/>
      <c r="TVO73" s="1002"/>
      <c r="TVP73" s="1002"/>
      <c r="TVQ73" s="1002"/>
      <c r="TVR73" s="1002"/>
      <c r="TVS73" s="1002"/>
      <c r="TVT73" s="1002"/>
      <c r="TVU73" s="1002"/>
      <c r="TVV73" s="1002"/>
      <c r="TVW73" s="1002"/>
      <c r="TVX73" s="1002"/>
      <c r="TVY73" s="1002"/>
      <c r="TVZ73" s="1002"/>
      <c r="TWA73" s="1002"/>
      <c r="TWB73" s="1002"/>
      <c r="TWC73" s="1002"/>
      <c r="TWD73" s="1002"/>
      <c r="TWE73" s="1002"/>
      <c r="TWF73" s="1002"/>
      <c r="TWG73" s="1002"/>
      <c r="TWH73" s="1002"/>
      <c r="TWI73" s="1002"/>
      <c r="TWJ73" s="1002"/>
      <c r="TWK73" s="1002"/>
      <c r="TWL73" s="1002"/>
      <c r="TWM73" s="1002"/>
      <c r="TWN73" s="1002"/>
      <c r="TWO73" s="1002"/>
      <c r="TWP73" s="1002"/>
      <c r="TWQ73" s="1002"/>
      <c r="TWR73" s="1002"/>
      <c r="TWS73" s="1002"/>
      <c r="TWT73" s="1002"/>
      <c r="TWU73" s="1002"/>
      <c r="TWV73" s="1002"/>
      <c r="TWW73" s="1002"/>
      <c r="TWX73" s="1002"/>
      <c r="TWY73" s="1002"/>
      <c r="TWZ73" s="1002"/>
      <c r="TXA73" s="1002"/>
      <c r="TXB73" s="1002"/>
      <c r="TXC73" s="1002"/>
      <c r="TXD73" s="1002"/>
      <c r="TXE73" s="1002"/>
      <c r="TXF73" s="1002"/>
      <c r="TXG73" s="1002"/>
      <c r="TXH73" s="1002"/>
      <c r="TXI73" s="1002"/>
      <c r="TXJ73" s="1002"/>
      <c r="TXK73" s="1002"/>
      <c r="TXL73" s="1002"/>
      <c r="TXM73" s="1002"/>
      <c r="TXN73" s="1002"/>
      <c r="TXO73" s="1002"/>
      <c r="TXP73" s="1002"/>
      <c r="TXQ73" s="1002"/>
      <c r="TXR73" s="1002"/>
      <c r="TXS73" s="1002"/>
      <c r="TXT73" s="1002"/>
      <c r="TXU73" s="1002"/>
      <c r="TXV73" s="1002"/>
      <c r="TXW73" s="1002"/>
      <c r="TXX73" s="1002"/>
      <c r="TXY73" s="1002"/>
      <c r="TXZ73" s="1002"/>
      <c r="TYA73" s="1002"/>
      <c r="TYB73" s="1002"/>
      <c r="TYC73" s="1002"/>
      <c r="TYD73" s="1002"/>
      <c r="TYE73" s="1002"/>
      <c r="TYF73" s="1002"/>
      <c r="TYG73" s="1002"/>
      <c r="TYH73" s="1002"/>
      <c r="TYI73" s="1002"/>
      <c r="TYJ73" s="1002"/>
      <c r="TYK73" s="1002"/>
      <c r="TYL73" s="1002"/>
      <c r="TYM73" s="1002"/>
      <c r="TYN73" s="1002"/>
      <c r="TYO73" s="1002"/>
      <c r="TYP73" s="1002"/>
      <c r="TYQ73" s="1002"/>
      <c r="TYR73" s="1002"/>
      <c r="TYS73" s="1002"/>
      <c r="TYT73" s="1002"/>
      <c r="TYU73" s="1002"/>
      <c r="TYV73" s="1002"/>
      <c r="TYW73" s="1002"/>
      <c r="TYX73" s="1002"/>
      <c r="TYY73" s="1002"/>
      <c r="TYZ73" s="1002"/>
      <c r="TZA73" s="1002"/>
      <c r="TZB73" s="1002"/>
      <c r="TZC73" s="1002"/>
      <c r="TZD73" s="1002"/>
      <c r="TZE73" s="1002"/>
      <c r="TZF73" s="1002"/>
      <c r="TZG73" s="1002"/>
      <c r="TZH73" s="1002"/>
      <c r="TZI73" s="1002"/>
      <c r="TZJ73" s="1002"/>
      <c r="TZK73" s="1002"/>
      <c r="TZL73" s="1002"/>
      <c r="TZM73" s="1002"/>
      <c r="TZN73" s="1002"/>
      <c r="TZO73" s="1002"/>
      <c r="TZP73" s="1002"/>
      <c r="TZQ73" s="1002"/>
      <c r="TZR73" s="1002"/>
      <c r="TZS73" s="1002"/>
      <c r="TZT73" s="1002"/>
      <c r="TZU73" s="1002"/>
      <c r="TZV73" s="1002"/>
      <c r="TZW73" s="1002"/>
      <c r="TZX73" s="1002"/>
      <c r="TZY73" s="1002"/>
      <c r="TZZ73" s="1002"/>
      <c r="UAA73" s="1002"/>
      <c r="UAB73" s="1002"/>
      <c r="UAC73" s="1002"/>
      <c r="UAD73" s="1002"/>
      <c r="UAE73" s="1002"/>
      <c r="UAF73" s="1002"/>
      <c r="UAG73" s="1002"/>
      <c r="UAH73" s="1002"/>
      <c r="UAI73" s="1002"/>
      <c r="UAJ73" s="1002"/>
      <c r="UAK73" s="1002"/>
      <c r="UAL73" s="1002"/>
      <c r="UAM73" s="1002"/>
      <c r="UAN73" s="1002"/>
      <c r="UAO73" s="1002"/>
      <c r="UAP73" s="1002"/>
      <c r="UAQ73" s="1002"/>
      <c r="UAR73" s="1002"/>
      <c r="UAS73" s="1002"/>
      <c r="UAT73" s="1002"/>
      <c r="UAU73" s="1002"/>
      <c r="UAV73" s="1002"/>
      <c r="UAW73" s="1002"/>
      <c r="UAX73" s="1002"/>
      <c r="UAY73" s="1002"/>
      <c r="UAZ73" s="1002"/>
      <c r="UBA73" s="1002"/>
      <c r="UBB73" s="1002"/>
      <c r="UBC73" s="1002"/>
      <c r="UBD73" s="1002"/>
      <c r="UBE73" s="1002"/>
      <c r="UBF73" s="1002"/>
      <c r="UBG73" s="1002"/>
      <c r="UBH73" s="1002"/>
      <c r="UBI73" s="1002"/>
      <c r="UBJ73" s="1002"/>
      <c r="UBK73" s="1002"/>
      <c r="UBL73" s="1002"/>
      <c r="UBM73" s="1002"/>
      <c r="UBN73" s="1002"/>
      <c r="UBO73" s="1002"/>
      <c r="UBP73" s="1002"/>
      <c r="UBQ73" s="1002"/>
      <c r="UBR73" s="1002"/>
      <c r="UBS73" s="1002"/>
      <c r="UBT73" s="1002"/>
      <c r="UBU73" s="1002"/>
      <c r="UBV73" s="1002"/>
      <c r="UBW73" s="1002"/>
      <c r="UBX73" s="1002"/>
      <c r="UBY73" s="1002"/>
      <c r="UBZ73" s="1002"/>
      <c r="UCA73" s="1002"/>
      <c r="UCB73" s="1002"/>
      <c r="UCC73" s="1002"/>
      <c r="UCD73" s="1002"/>
      <c r="UCE73" s="1002"/>
      <c r="UCF73" s="1002"/>
      <c r="UCG73" s="1002"/>
      <c r="UCH73" s="1002"/>
      <c r="UCI73" s="1002"/>
      <c r="UCJ73" s="1002"/>
      <c r="UCK73" s="1002"/>
      <c r="UCL73" s="1002"/>
      <c r="UCM73" s="1002"/>
      <c r="UCN73" s="1002"/>
      <c r="UCO73" s="1002"/>
      <c r="UCP73" s="1002"/>
      <c r="UCQ73" s="1002"/>
      <c r="UCR73" s="1002"/>
      <c r="UCS73" s="1002"/>
      <c r="UCT73" s="1002"/>
      <c r="UCU73" s="1002"/>
      <c r="UCV73" s="1002"/>
      <c r="UCW73" s="1002"/>
      <c r="UCX73" s="1002"/>
      <c r="UCY73" s="1002"/>
      <c r="UCZ73" s="1002"/>
      <c r="UDA73" s="1002"/>
      <c r="UDB73" s="1002"/>
      <c r="UDC73" s="1002"/>
      <c r="UDD73" s="1002"/>
      <c r="UDE73" s="1002"/>
      <c r="UDF73" s="1002"/>
      <c r="UDG73" s="1002"/>
      <c r="UDH73" s="1002"/>
      <c r="UDI73" s="1002"/>
      <c r="UDJ73" s="1002"/>
      <c r="UDK73" s="1002"/>
      <c r="UDL73" s="1002"/>
      <c r="UDM73" s="1002"/>
      <c r="UDN73" s="1002"/>
      <c r="UDO73" s="1002"/>
      <c r="UDP73" s="1002"/>
      <c r="UDQ73" s="1002"/>
      <c r="UDR73" s="1002"/>
      <c r="UDS73" s="1002"/>
      <c r="UDT73" s="1002"/>
      <c r="UDU73" s="1002"/>
      <c r="UDV73" s="1002"/>
      <c r="UDW73" s="1002"/>
      <c r="UDX73" s="1002"/>
      <c r="UDY73" s="1002"/>
      <c r="UDZ73" s="1002"/>
      <c r="UEA73" s="1002"/>
      <c r="UEB73" s="1002"/>
      <c r="UEC73" s="1002"/>
      <c r="UED73" s="1002"/>
      <c r="UEE73" s="1002"/>
      <c r="UEF73" s="1002"/>
      <c r="UEG73" s="1002"/>
      <c r="UEH73" s="1002"/>
      <c r="UEI73" s="1002"/>
      <c r="UEJ73" s="1002"/>
      <c r="UEK73" s="1002"/>
      <c r="UEL73" s="1002"/>
      <c r="UEM73" s="1002"/>
      <c r="UEN73" s="1002"/>
      <c r="UEO73" s="1002"/>
      <c r="UEP73" s="1002"/>
      <c r="UEQ73" s="1002"/>
      <c r="UER73" s="1002"/>
      <c r="UES73" s="1002"/>
      <c r="UET73" s="1002"/>
      <c r="UEU73" s="1002"/>
      <c r="UEV73" s="1002"/>
      <c r="UEW73" s="1002"/>
      <c r="UEX73" s="1002"/>
      <c r="UEY73" s="1002"/>
      <c r="UEZ73" s="1002"/>
      <c r="UFA73" s="1002"/>
      <c r="UFB73" s="1002"/>
      <c r="UFC73" s="1002"/>
      <c r="UFD73" s="1002"/>
      <c r="UFE73" s="1002"/>
      <c r="UFF73" s="1002"/>
      <c r="UFG73" s="1002"/>
      <c r="UFH73" s="1002"/>
      <c r="UFI73" s="1002"/>
      <c r="UFJ73" s="1002"/>
      <c r="UFK73" s="1002"/>
      <c r="UFL73" s="1002"/>
      <c r="UFM73" s="1002"/>
      <c r="UFN73" s="1002"/>
      <c r="UFO73" s="1002"/>
      <c r="UFP73" s="1002"/>
      <c r="UFQ73" s="1002"/>
      <c r="UFR73" s="1002"/>
      <c r="UFS73" s="1002"/>
      <c r="UFT73" s="1002"/>
      <c r="UFU73" s="1002"/>
      <c r="UFV73" s="1002"/>
      <c r="UFW73" s="1002"/>
      <c r="UFX73" s="1002"/>
      <c r="UFY73" s="1002"/>
      <c r="UFZ73" s="1002"/>
      <c r="UGA73" s="1002"/>
      <c r="UGB73" s="1002"/>
      <c r="UGC73" s="1002"/>
      <c r="UGD73" s="1002"/>
      <c r="UGE73" s="1002"/>
      <c r="UGF73" s="1002"/>
      <c r="UGG73" s="1002"/>
      <c r="UGH73" s="1002"/>
      <c r="UGI73" s="1002"/>
      <c r="UGJ73" s="1002"/>
      <c r="UGK73" s="1002"/>
      <c r="UGL73" s="1002"/>
      <c r="UGM73" s="1002"/>
      <c r="UGN73" s="1002"/>
      <c r="UGO73" s="1002"/>
      <c r="UGP73" s="1002"/>
      <c r="UGQ73" s="1002"/>
      <c r="UGR73" s="1002"/>
      <c r="UGS73" s="1002"/>
      <c r="UGT73" s="1002"/>
      <c r="UGU73" s="1002"/>
      <c r="UGV73" s="1002"/>
      <c r="UGW73" s="1002"/>
      <c r="UGX73" s="1002"/>
      <c r="UGY73" s="1002"/>
      <c r="UGZ73" s="1002"/>
      <c r="UHA73" s="1002"/>
      <c r="UHB73" s="1002"/>
      <c r="UHC73" s="1002"/>
      <c r="UHD73" s="1002"/>
      <c r="UHE73" s="1002"/>
      <c r="UHF73" s="1002"/>
      <c r="UHG73" s="1002"/>
      <c r="UHH73" s="1002"/>
      <c r="UHI73" s="1002"/>
      <c r="UHJ73" s="1002"/>
      <c r="UHK73" s="1002"/>
      <c r="UHL73" s="1002"/>
      <c r="UHM73" s="1002"/>
      <c r="UHN73" s="1002"/>
      <c r="UHO73" s="1002"/>
      <c r="UHP73" s="1002"/>
      <c r="UHQ73" s="1002"/>
      <c r="UHR73" s="1002"/>
      <c r="UHS73" s="1002"/>
      <c r="UHT73" s="1002"/>
      <c r="UHU73" s="1002"/>
      <c r="UHV73" s="1002"/>
      <c r="UHW73" s="1002"/>
      <c r="UHX73" s="1002"/>
      <c r="UHY73" s="1002"/>
      <c r="UHZ73" s="1002"/>
      <c r="UIA73" s="1002"/>
      <c r="UIB73" s="1002"/>
      <c r="UIC73" s="1002"/>
      <c r="UID73" s="1002"/>
      <c r="UIE73" s="1002"/>
      <c r="UIF73" s="1002"/>
      <c r="UIG73" s="1002"/>
      <c r="UIH73" s="1002"/>
      <c r="UII73" s="1002"/>
      <c r="UIJ73" s="1002"/>
      <c r="UIK73" s="1002"/>
      <c r="UIL73" s="1002"/>
      <c r="UIM73" s="1002"/>
      <c r="UIN73" s="1002"/>
      <c r="UIO73" s="1002"/>
      <c r="UIP73" s="1002"/>
      <c r="UIQ73" s="1002"/>
      <c r="UIR73" s="1002"/>
      <c r="UIS73" s="1002"/>
      <c r="UIT73" s="1002"/>
      <c r="UIU73" s="1002"/>
      <c r="UIV73" s="1002"/>
      <c r="UIW73" s="1002"/>
      <c r="UIX73" s="1002"/>
      <c r="UIY73" s="1002"/>
      <c r="UIZ73" s="1002"/>
      <c r="UJA73" s="1002"/>
      <c r="UJB73" s="1002"/>
      <c r="UJC73" s="1002"/>
      <c r="UJD73" s="1002"/>
      <c r="UJE73" s="1002"/>
      <c r="UJF73" s="1002"/>
      <c r="UJG73" s="1002"/>
      <c r="UJH73" s="1002"/>
      <c r="UJI73" s="1002"/>
      <c r="UJJ73" s="1002"/>
      <c r="UJK73" s="1002"/>
      <c r="UJL73" s="1002"/>
      <c r="UJM73" s="1002"/>
      <c r="UJN73" s="1002"/>
      <c r="UJO73" s="1002"/>
      <c r="UJP73" s="1002"/>
      <c r="UJQ73" s="1002"/>
      <c r="UJR73" s="1002"/>
      <c r="UJS73" s="1002"/>
      <c r="UJT73" s="1002"/>
      <c r="UJU73" s="1002"/>
      <c r="UJV73" s="1002"/>
      <c r="UJW73" s="1002"/>
      <c r="UJX73" s="1002"/>
      <c r="UJY73" s="1002"/>
      <c r="UJZ73" s="1002"/>
      <c r="UKA73" s="1002"/>
      <c r="UKB73" s="1002"/>
      <c r="UKC73" s="1002"/>
      <c r="UKD73" s="1002"/>
      <c r="UKE73" s="1002"/>
      <c r="UKF73" s="1002"/>
      <c r="UKG73" s="1002"/>
      <c r="UKH73" s="1002"/>
      <c r="UKI73" s="1002"/>
      <c r="UKJ73" s="1002"/>
      <c r="UKK73" s="1002"/>
      <c r="UKL73" s="1002"/>
      <c r="UKM73" s="1002"/>
      <c r="UKN73" s="1002"/>
      <c r="UKO73" s="1002"/>
      <c r="UKP73" s="1002"/>
      <c r="UKQ73" s="1002"/>
      <c r="UKR73" s="1002"/>
      <c r="UKS73" s="1002"/>
      <c r="UKT73" s="1002"/>
      <c r="UKU73" s="1002"/>
      <c r="UKV73" s="1002"/>
      <c r="UKW73" s="1002"/>
      <c r="UKX73" s="1002"/>
      <c r="UKY73" s="1002"/>
      <c r="UKZ73" s="1002"/>
      <c r="ULA73" s="1002"/>
      <c r="ULB73" s="1002"/>
      <c r="ULC73" s="1002"/>
      <c r="ULD73" s="1002"/>
      <c r="ULE73" s="1002"/>
      <c r="ULF73" s="1002"/>
      <c r="ULG73" s="1002"/>
      <c r="ULH73" s="1002"/>
      <c r="ULI73" s="1002"/>
      <c r="ULJ73" s="1002"/>
      <c r="ULK73" s="1002"/>
      <c r="ULL73" s="1002"/>
      <c r="ULM73" s="1002"/>
      <c r="ULN73" s="1002"/>
      <c r="ULO73" s="1002"/>
      <c r="ULP73" s="1002"/>
      <c r="ULQ73" s="1002"/>
      <c r="ULR73" s="1002"/>
      <c r="ULS73" s="1002"/>
      <c r="ULT73" s="1002"/>
      <c r="ULU73" s="1002"/>
      <c r="ULV73" s="1002"/>
      <c r="ULW73" s="1002"/>
      <c r="ULX73" s="1002"/>
      <c r="ULY73" s="1002"/>
      <c r="ULZ73" s="1002"/>
      <c r="UMA73" s="1002"/>
      <c r="UMB73" s="1002"/>
      <c r="UMC73" s="1002"/>
      <c r="UMD73" s="1002"/>
      <c r="UME73" s="1002"/>
      <c r="UMF73" s="1002"/>
      <c r="UMG73" s="1002"/>
      <c r="UMH73" s="1002"/>
      <c r="UMI73" s="1002"/>
      <c r="UMJ73" s="1002"/>
      <c r="UMK73" s="1002"/>
      <c r="UML73" s="1002"/>
      <c r="UMM73" s="1002"/>
      <c r="UMN73" s="1002"/>
      <c r="UMO73" s="1002"/>
      <c r="UMP73" s="1002"/>
      <c r="UMQ73" s="1002"/>
      <c r="UMR73" s="1002"/>
      <c r="UMS73" s="1002"/>
      <c r="UMT73" s="1002"/>
      <c r="UMU73" s="1002"/>
      <c r="UMV73" s="1002"/>
      <c r="UMW73" s="1002"/>
      <c r="UMX73" s="1002"/>
      <c r="UMY73" s="1002"/>
      <c r="UMZ73" s="1002"/>
      <c r="UNA73" s="1002"/>
      <c r="UNB73" s="1002"/>
      <c r="UNC73" s="1002"/>
      <c r="UND73" s="1002"/>
      <c r="UNE73" s="1002"/>
      <c r="UNF73" s="1002"/>
      <c r="UNG73" s="1002"/>
      <c r="UNH73" s="1002"/>
      <c r="UNI73" s="1002"/>
      <c r="UNJ73" s="1002"/>
      <c r="UNK73" s="1002"/>
      <c r="UNL73" s="1002"/>
      <c r="UNM73" s="1002"/>
      <c r="UNN73" s="1002"/>
      <c r="UNO73" s="1002"/>
      <c r="UNP73" s="1002"/>
      <c r="UNQ73" s="1002"/>
      <c r="UNR73" s="1002"/>
      <c r="UNS73" s="1002"/>
      <c r="UNT73" s="1002"/>
      <c r="UNU73" s="1002"/>
      <c r="UNV73" s="1002"/>
      <c r="UNW73" s="1002"/>
      <c r="UNX73" s="1002"/>
      <c r="UNY73" s="1002"/>
      <c r="UNZ73" s="1002"/>
      <c r="UOA73" s="1002"/>
      <c r="UOB73" s="1002"/>
      <c r="UOC73" s="1002"/>
      <c r="UOD73" s="1002"/>
      <c r="UOE73" s="1002"/>
      <c r="UOF73" s="1002"/>
      <c r="UOG73" s="1002"/>
      <c r="UOH73" s="1002"/>
      <c r="UOI73" s="1002"/>
      <c r="UOJ73" s="1002"/>
      <c r="UOK73" s="1002"/>
      <c r="UOL73" s="1002"/>
      <c r="UOM73" s="1002"/>
      <c r="UON73" s="1002"/>
      <c r="UOO73" s="1002"/>
      <c r="UOP73" s="1002"/>
      <c r="UOQ73" s="1002"/>
      <c r="UOR73" s="1002"/>
      <c r="UOS73" s="1002"/>
      <c r="UOT73" s="1002"/>
      <c r="UOU73" s="1002"/>
      <c r="UOV73" s="1002"/>
      <c r="UOW73" s="1002"/>
      <c r="UOX73" s="1002"/>
      <c r="UOY73" s="1002"/>
      <c r="UOZ73" s="1002"/>
      <c r="UPA73" s="1002"/>
      <c r="UPB73" s="1002"/>
      <c r="UPC73" s="1002"/>
      <c r="UPD73" s="1002"/>
      <c r="UPE73" s="1002"/>
      <c r="UPF73" s="1002"/>
      <c r="UPG73" s="1002"/>
      <c r="UPH73" s="1002"/>
      <c r="UPI73" s="1002"/>
      <c r="UPJ73" s="1002"/>
      <c r="UPK73" s="1002"/>
      <c r="UPL73" s="1002"/>
      <c r="UPM73" s="1002"/>
      <c r="UPN73" s="1002"/>
      <c r="UPO73" s="1002"/>
      <c r="UPP73" s="1002"/>
      <c r="UPQ73" s="1002"/>
      <c r="UPR73" s="1002"/>
      <c r="UPS73" s="1002"/>
      <c r="UPT73" s="1002"/>
      <c r="UPU73" s="1002"/>
      <c r="UPV73" s="1002"/>
      <c r="UPW73" s="1002"/>
      <c r="UPX73" s="1002"/>
      <c r="UPY73" s="1002"/>
      <c r="UPZ73" s="1002"/>
      <c r="UQA73" s="1002"/>
      <c r="UQB73" s="1002"/>
      <c r="UQC73" s="1002"/>
      <c r="UQD73" s="1002"/>
      <c r="UQE73" s="1002"/>
      <c r="UQF73" s="1002"/>
      <c r="UQG73" s="1002"/>
      <c r="UQH73" s="1002"/>
      <c r="UQI73" s="1002"/>
      <c r="UQJ73" s="1002"/>
      <c r="UQK73" s="1002"/>
      <c r="UQL73" s="1002"/>
      <c r="UQM73" s="1002"/>
      <c r="UQN73" s="1002"/>
      <c r="UQO73" s="1002"/>
      <c r="UQP73" s="1002"/>
      <c r="UQQ73" s="1002"/>
      <c r="UQR73" s="1002"/>
      <c r="UQS73" s="1002"/>
      <c r="UQT73" s="1002"/>
      <c r="UQU73" s="1002"/>
      <c r="UQV73" s="1002"/>
      <c r="UQW73" s="1002"/>
      <c r="UQX73" s="1002"/>
      <c r="UQY73" s="1002"/>
      <c r="UQZ73" s="1002"/>
      <c r="URA73" s="1002"/>
      <c r="URB73" s="1002"/>
      <c r="URC73" s="1002"/>
      <c r="URD73" s="1002"/>
      <c r="URE73" s="1002"/>
      <c r="URF73" s="1002"/>
      <c r="URG73" s="1002"/>
      <c r="URH73" s="1002"/>
      <c r="URI73" s="1002"/>
      <c r="URJ73" s="1002"/>
      <c r="URK73" s="1002"/>
      <c r="URL73" s="1002"/>
      <c r="URM73" s="1002"/>
      <c r="URN73" s="1002"/>
      <c r="URO73" s="1002"/>
      <c r="URP73" s="1002"/>
      <c r="URQ73" s="1002"/>
      <c r="URR73" s="1002"/>
      <c r="URS73" s="1002"/>
      <c r="URT73" s="1002"/>
      <c r="URU73" s="1002"/>
      <c r="URV73" s="1002"/>
      <c r="URW73" s="1002"/>
      <c r="URX73" s="1002"/>
      <c r="URY73" s="1002"/>
      <c r="URZ73" s="1002"/>
      <c r="USA73" s="1002"/>
      <c r="USB73" s="1002"/>
      <c r="USC73" s="1002"/>
      <c r="USD73" s="1002"/>
      <c r="USE73" s="1002"/>
      <c r="USF73" s="1002"/>
      <c r="USG73" s="1002"/>
      <c r="USH73" s="1002"/>
      <c r="USI73" s="1002"/>
      <c r="USJ73" s="1002"/>
      <c r="USK73" s="1002"/>
      <c r="USL73" s="1002"/>
      <c r="USM73" s="1002"/>
      <c r="USN73" s="1002"/>
      <c r="USO73" s="1002"/>
      <c r="USP73" s="1002"/>
      <c r="USQ73" s="1002"/>
      <c r="USR73" s="1002"/>
      <c r="USS73" s="1002"/>
      <c r="UST73" s="1002"/>
      <c r="USU73" s="1002"/>
      <c r="USV73" s="1002"/>
      <c r="USW73" s="1002"/>
      <c r="USX73" s="1002"/>
      <c r="USY73" s="1002"/>
      <c r="USZ73" s="1002"/>
      <c r="UTA73" s="1002"/>
      <c r="UTB73" s="1002"/>
      <c r="UTC73" s="1002"/>
      <c r="UTD73" s="1002"/>
      <c r="UTE73" s="1002"/>
      <c r="UTF73" s="1002"/>
      <c r="UTG73" s="1002"/>
      <c r="UTH73" s="1002"/>
      <c r="UTI73" s="1002"/>
      <c r="UTJ73" s="1002"/>
      <c r="UTK73" s="1002"/>
      <c r="UTL73" s="1002"/>
      <c r="UTM73" s="1002"/>
      <c r="UTN73" s="1002"/>
      <c r="UTO73" s="1002"/>
      <c r="UTP73" s="1002"/>
      <c r="UTQ73" s="1002"/>
      <c r="UTR73" s="1002"/>
      <c r="UTS73" s="1002"/>
      <c r="UTT73" s="1002"/>
      <c r="UTU73" s="1002"/>
      <c r="UTV73" s="1002"/>
      <c r="UTW73" s="1002"/>
      <c r="UTX73" s="1002"/>
      <c r="UTY73" s="1002"/>
      <c r="UTZ73" s="1002"/>
      <c r="UUA73" s="1002"/>
      <c r="UUB73" s="1002"/>
      <c r="UUC73" s="1002"/>
      <c r="UUD73" s="1002"/>
      <c r="UUE73" s="1002"/>
      <c r="UUF73" s="1002"/>
      <c r="UUG73" s="1002"/>
      <c r="UUH73" s="1002"/>
      <c r="UUI73" s="1002"/>
      <c r="UUJ73" s="1002"/>
      <c r="UUK73" s="1002"/>
      <c r="UUL73" s="1002"/>
      <c r="UUM73" s="1002"/>
      <c r="UUN73" s="1002"/>
      <c r="UUO73" s="1002"/>
      <c r="UUP73" s="1002"/>
      <c r="UUQ73" s="1002"/>
      <c r="UUR73" s="1002"/>
      <c r="UUS73" s="1002"/>
      <c r="UUT73" s="1002"/>
      <c r="UUU73" s="1002"/>
      <c r="UUV73" s="1002"/>
      <c r="UUW73" s="1002"/>
      <c r="UUX73" s="1002"/>
      <c r="UUY73" s="1002"/>
      <c r="UUZ73" s="1002"/>
      <c r="UVA73" s="1002"/>
      <c r="UVB73" s="1002"/>
      <c r="UVC73" s="1002"/>
      <c r="UVD73" s="1002"/>
      <c r="UVE73" s="1002"/>
      <c r="UVF73" s="1002"/>
      <c r="UVG73" s="1002"/>
      <c r="UVH73" s="1002"/>
      <c r="UVI73" s="1002"/>
      <c r="UVJ73" s="1002"/>
      <c r="UVK73" s="1002"/>
      <c r="UVL73" s="1002"/>
      <c r="UVM73" s="1002"/>
      <c r="UVN73" s="1002"/>
      <c r="UVO73" s="1002"/>
      <c r="UVP73" s="1002"/>
      <c r="UVQ73" s="1002"/>
      <c r="UVR73" s="1002"/>
      <c r="UVS73" s="1002"/>
      <c r="UVT73" s="1002"/>
      <c r="UVU73" s="1002"/>
      <c r="UVV73" s="1002"/>
      <c r="UVW73" s="1002"/>
      <c r="UVX73" s="1002"/>
      <c r="UVY73" s="1002"/>
      <c r="UVZ73" s="1002"/>
      <c r="UWA73" s="1002"/>
      <c r="UWB73" s="1002"/>
      <c r="UWC73" s="1002"/>
      <c r="UWD73" s="1002"/>
      <c r="UWE73" s="1002"/>
      <c r="UWF73" s="1002"/>
      <c r="UWG73" s="1002"/>
      <c r="UWH73" s="1002"/>
      <c r="UWI73" s="1002"/>
      <c r="UWJ73" s="1002"/>
      <c r="UWK73" s="1002"/>
      <c r="UWL73" s="1002"/>
      <c r="UWM73" s="1002"/>
      <c r="UWN73" s="1002"/>
      <c r="UWO73" s="1002"/>
      <c r="UWP73" s="1002"/>
      <c r="UWQ73" s="1002"/>
      <c r="UWR73" s="1002"/>
      <c r="UWS73" s="1002"/>
      <c r="UWT73" s="1002"/>
      <c r="UWU73" s="1002"/>
      <c r="UWV73" s="1002"/>
      <c r="UWW73" s="1002"/>
      <c r="UWX73" s="1002"/>
      <c r="UWY73" s="1002"/>
      <c r="UWZ73" s="1002"/>
      <c r="UXA73" s="1002"/>
      <c r="UXB73" s="1002"/>
      <c r="UXC73" s="1002"/>
      <c r="UXD73" s="1002"/>
      <c r="UXE73" s="1002"/>
      <c r="UXF73" s="1002"/>
      <c r="UXG73" s="1002"/>
      <c r="UXH73" s="1002"/>
      <c r="UXI73" s="1002"/>
      <c r="UXJ73" s="1002"/>
      <c r="UXK73" s="1002"/>
      <c r="UXL73" s="1002"/>
      <c r="UXM73" s="1002"/>
      <c r="UXN73" s="1002"/>
      <c r="UXO73" s="1002"/>
      <c r="UXP73" s="1002"/>
      <c r="UXQ73" s="1002"/>
      <c r="UXR73" s="1002"/>
      <c r="UXS73" s="1002"/>
      <c r="UXT73" s="1002"/>
      <c r="UXU73" s="1002"/>
      <c r="UXV73" s="1002"/>
      <c r="UXW73" s="1002"/>
      <c r="UXX73" s="1002"/>
      <c r="UXY73" s="1002"/>
      <c r="UXZ73" s="1002"/>
      <c r="UYA73" s="1002"/>
      <c r="UYB73" s="1002"/>
      <c r="UYC73" s="1002"/>
      <c r="UYD73" s="1002"/>
      <c r="UYE73" s="1002"/>
      <c r="UYF73" s="1002"/>
      <c r="UYG73" s="1002"/>
      <c r="UYH73" s="1002"/>
      <c r="UYI73" s="1002"/>
      <c r="UYJ73" s="1002"/>
      <c r="UYK73" s="1002"/>
      <c r="UYL73" s="1002"/>
      <c r="UYM73" s="1002"/>
      <c r="UYN73" s="1002"/>
      <c r="UYO73" s="1002"/>
      <c r="UYP73" s="1002"/>
      <c r="UYQ73" s="1002"/>
      <c r="UYR73" s="1002"/>
      <c r="UYS73" s="1002"/>
      <c r="UYT73" s="1002"/>
      <c r="UYU73" s="1002"/>
      <c r="UYV73" s="1002"/>
      <c r="UYW73" s="1002"/>
      <c r="UYX73" s="1002"/>
      <c r="UYY73" s="1002"/>
      <c r="UYZ73" s="1002"/>
      <c r="UZA73" s="1002"/>
      <c r="UZB73" s="1002"/>
      <c r="UZC73" s="1002"/>
      <c r="UZD73" s="1002"/>
      <c r="UZE73" s="1002"/>
      <c r="UZF73" s="1002"/>
      <c r="UZG73" s="1002"/>
      <c r="UZH73" s="1002"/>
      <c r="UZI73" s="1002"/>
      <c r="UZJ73" s="1002"/>
      <c r="UZK73" s="1002"/>
      <c r="UZL73" s="1002"/>
      <c r="UZM73" s="1002"/>
      <c r="UZN73" s="1002"/>
      <c r="UZO73" s="1002"/>
      <c r="UZP73" s="1002"/>
      <c r="UZQ73" s="1002"/>
      <c r="UZR73" s="1002"/>
      <c r="UZS73" s="1002"/>
      <c r="UZT73" s="1002"/>
      <c r="UZU73" s="1002"/>
      <c r="UZV73" s="1002"/>
      <c r="UZW73" s="1002"/>
      <c r="UZX73" s="1002"/>
      <c r="UZY73" s="1002"/>
      <c r="UZZ73" s="1002"/>
      <c r="VAA73" s="1002"/>
      <c r="VAB73" s="1002"/>
      <c r="VAC73" s="1002"/>
      <c r="VAD73" s="1002"/>
      <c r="VAE73" s="1002"/>
      <c r="VAF73" s="1002"/>
      <c r="VAG73" s="1002"/>
      <c r="VAH73" s="1002"/>
      <c r="VAI73" s="1002"/>
      <c r="VAJ73" s="1002"/>
      <c r="VAK73" s="1002"/>
      <c r="VAL73" s="1002"/>
      <c r="VAM73" s="1002"/>
      <c r="VAN73" s="1002"/>
      <c r="VAO73" s="1002"/>
      <c r="VAP73" s="1002"/>
      <c r="VAQ73" s="1002"/>
      <c r="VAR73" s="1002"/>
      <c r="VAS73" s="1002"/>
      <c r="VAT73" s="1002"/>
      <c r="VAU73" s="1002"/>
      <c r="VAV73" s="1002"/>
      <c r="VAW73" s="1002"/>
      <c r="VAX73" s="1002"/>
      <c r="VAY73" s="1002"/>
      <c r="VAZ73" s="1002"/>
      <c r="VBA73" s="1002"/>
      <c r="VBB73" s="1002"/>
      <c r="VBC73" s="1002"/>
      <c r="VBD73" s="1002"/>
      <c r="VBE73" s="1002"/>
      <c r="VBF73" s="1002"/>
      <c r="VBG73" s="1002"/>
      <c r="VBH73" s="1002"/>
      <c r="VBI73" s="1002"/>
      <c r="VBJ73" s="1002"/>
      <c r="VBK73" s="1002"/>
      <c r="VBL73" s="1002"/>
      <c r="VBM73" s="1002"/>
      <c r="VBN73" s="1002"/>
      <c r="VBO73" s="1002"/>
      <c r="VBP73" s="1002"/>
      <c r="VBQ73" s="1002"/>
      <c r="VBR73" s="1002"/>
      <c r="VBS73" s="1002"/>
      <c r="VBT73" s="1002"/>
      <c r="VBU73" s="1002"/>
      <c r="VBV73" s="1002"/>
      <c r="VBW73" s="1002"/>
      <c r="VBX73" s="1002"/>
      <c r="VBY73" s="1002"/>
      <c r="VBZ73" s="1002"/>
      <c r="VCA73" s="1002"/>
      <c r="VCB73" s="1002"/>
      <c r="VCC73" s="1002"/>
      <c r="VCD73" s="1002"/>
      <c r="VCE73" s="1002"/>
      <c r="VCF73" s="1002"/>
      <c r="VCG73" s="1002"/>
      <c r="VCH73" s="1002"/>
      <c r="VCI73" s="1002"/>
      <c r="VCJ73" s="1002"/>
      <c r="VCK73" s="1002"/>
      <c r="VCL73" s="1002"/>
      <c r="VCM73" s="1002"/>
      <c r="VCN73" s="1002"/>
      <c r="VCO73" s="1002"/>
      <c r="VCP73" s="1002"/>
      <c r="VCQ73" s="1002"/>
      <c r="VCR73" s="1002"/>
      <c r="VCS73" s="1002"/>
      <c r="VCT73" s="1002"/>
      <c r="VCU73" s="1002"/>
      <c r="VCV73" s="1002"/>
      <c r="VCW73" s="1002"/>
      <c r="VCX73" s="1002"/>
      <c r="VCY73" s="1002"/>
      <c r="VCZ73" s="1002"/>
      <c r="VDA73" s="1002"/>
      <c r="VDB73" s="1002"/>
      <c r="VDC73" s="1002"/>
      <c r="VDD73" s="1002"/>
      <c r="VDE73" s="1002"/>
      <c r="VDF73" s="1002"/>
      <c r="VDG73" s="1002"/>
      <c r="VDH73" s="1002"/>
      <c r="VDI73" s="1002"/>
      <c r="VDJ73" s="1002"/>
      <c r="VDK73" s="1002"/>
      <c r="VDL73" s="1002"/>
      <c r="VDM73" s="1002"/>
      <c r="VDN73" s="1002"/>
      <c r="VDO73" s="1002"/>
      <c r="VDP73" s="1002"/>
      <c r="VDQ73" s="1002"/>
      <c r="VDR73" s="1002"/>
      <c r="VDS73" s="1002"/>
      <c r="VDT73" s="1002"/>
      <c r="VDU73" s="1002"/>
      <c r="VDV73" s="1002"/>
      <c r="VDW73" s="1002"/>
      <c r="VDX73" s="1002"/>
      <c r="VDY73" s="1002"/>
      <c r="VDZ73" s="1002"/>
      <c r="VEA73" s="1002"/>
      <c r="VEB73" s="1002"/>
      <c r="VEC73" s="1002"/>
      <c r="VED73" s="1002"/>
      <c r="VEE73" s="1002"/>
      <c r="VEF73" s="1002"/>
      <c r="VEG73" s="1002"/>
      <c r="VEH73" s="1002"/>
      <c r="VEI73" s="1002"/>
      <c r="VEJ73" s="1002"/>
      <c r="VEK73" s="1002"/>
      <c r="VEL73" s="1002"/>
      <c r="VEM73" s="1002"/>
      <c r="VEN73" s="1002"/>
      <c r="VEO73" s="1002"/>
      <c r="VEP73" s="1002"/>
      <c r="VEQ73" s="1002"/>
      <c r="VER73" s="1002"/>
      <c r="VES73" s="1002"/>
      <c r="VET73" s="1002"/>
      <c r="VEU73" s="1002"/>
      <c r="VEV73" s="1002"/>
      <c r="VEW73" s="1002"/>
      <c r="VEX73" s="1002"/>
      <c r="VEY73" s="1002"/>
      <c r="VEZ73" s="1002"/>
      <c r="VFA73" s="1002"/>
      <c r="VFB73" s="1002"/>
      <c r="VFC73" s="1002"/>
      <c r="VFD73" s="1002"/>
      <c r="VFE73" s="1002"/>
      <c r="VFF73" s="1002"/>
      <c r="VFG73" s="1002"/>
      <c r="VFH73" s="1002"/>
      <c r="VFI73" s="1002"/>
      <c r="VFJ73" s="1002"/>
      <c r="VFK73" s="1002"/>
      <c r="VFL73" s="1002"/>
      <c r="VFM73" s="1002"/>
      <c r="VFN73" s="1002"/>
      <c r="VFO73" s="1002"/>
      <c r="VFP73" s="1002"/>
      <c r="VFQ73" s="1002"/>
      <c r="VFR73" s="1002"/>
      <c r="VFS73" s="1002"/>
      <c r="VFT73" s="1002"/>
      <c r="VFU73" s="1002"/>
      <c r="VFV73" s="1002"/>
      <c r="VFW73" s="1002"/>
      <c r="VFX73" s="1002"/>
      <c r="VFY73" s="1002"/>
      <c r="VFZ73" s="1002"/>
      <c r="VGA73" s="1002"/>
      <c r="VGB73" s="1002"/>
      <c r="VGC73" s="1002"/>
      <c r="VGD73" s="1002"/>
      <c r="VGE73" s="1002"/>
      <c r="VGF73" s="1002"/>
      <c r="VGG73" s="1002"/>
      <c r="VGH73" s="1002"/>
      <c r="VGI73" s="1002"/>
      <c r="VGJ73" s="1002"/>
      <c r="VGK73" s="1002"/>
      <c r="VGL73" s="1002"/>
      <c r="VGM73" s="1002"/>
      <c r="VGN73" s="1002"/>
      <c r="VGO73" s="1002"/>
      <c r="VGP73" s="1002"/>
      <c r="VGQ73" s="1002"/>
      <c r="VGR73" s="1002"/>
      <c r="VGS73" s="1002"/>
      <c r="VGT73" s="1002"/>
      <c r="VGU73" s="1002"/>
      <c r="VGV73" s="1002"/>
      <c r="VGW73" s="1002"/>
      <c r="VGX73" s="1002"/>
      <c r="VGY73" s="1002"/>
      <c r="VGZ73" s="1002"/>
      <c r="VHA73" s="1002"/>
      <c r="VHB73" s="1002"/>
      <c r="VHC73" s="1002"/>
      <c r="VHD73" s="1002"/>
      <c r="VHE73" s="1002"/>
      <c r="VHF73" s="1002"/>
      <c r="VHG73" s="1002"/>
      <c r="VHH73" s="1002"/>
      <c r="VHI73" s="1002"/>
      <c r="VHJ73" s="1002"/>
      <c r="VHK73" s="1002"/>
      <c r="VHL73" s="1002"/>
      <c r="VHM73" s="1002"/>
      <c r="VHN73" s="1002"/>
      <c r="VHO73" s="1002"/>
      <c r="VHP73" s="1002"/>
      <c r="VHQ73" s="1002"/>
      <c r="VHR73" s="1002"/>
      <c r="VHS73" s="1002"/>
      <c r="VHT73" s="1002"/>
      <c r="VHU73" s="1002"/>
      <c r="VHV73" s="1002"/>
      <c r="VHW73" s="1002"/>
      <c r="VHX73" s="1002"/>
      <c r="VHY73" s="1002"/>
      <c r="VHZ73" s="1002"/>
      <c r="VIA73" s="1002"/>
      <c r="VIB73" s="1002"/>
      <c r="VIC73" s="1002"/>
      <c r="VID73" s="1002"/>
      <c r="VIE73" s="1002"/>
      <c r="VIF73" s="1002"/>
      <c r="VIG73" s="1002"/>
      <c r="VIH73" s="1002"/>
      <c r="VII73" s="1002"/>
      <c r="VIJ73" s="1002"/>
      <c r="VIK73" s="1002"/>
      <c r="VIL73" s="1002"/>
      <c r="VIM73" s="1002"/>
      <c r="VIN73" s="1002"/>
      <c r="VIO73" s="1002"/>
      <c r="VIP73" s="1002"/>
      <c r="VIQ73" s="1002"/>
      <c r="VIR73" s="1002"/>
      <c r="VIS73" s="1002"/>
      <c r="VIT73" s="1002"/>
      <c r="VIU73" s="1002"/>
      <c r="VIV73" s="1002"/>
      <c r="VIW73" s="1002"/>
      <c r="VIX73" s="1002"/>
      <c r="VIY73" s="1002"/>
      <c r="VIZ73" s="1002"/>
      <c r="VJA73" s="1002"/>
      <c r="VJB73" s="1002"/>
      <c r="VJC73" s="1002"/>
      <c r="VJD73" s="1002"/>
      <c r="VJE73" s="1002"/>
      <c r="VJF73" s="1002"/>
      <c r="VJG73" s="1002"/>
      <c r="VJH73" s="1002"/>
      <c r="VJI73" s="1002"/>
      <c r="VJJ73" s="1002"/>
      <c r="VJK73" s="1002"/>
      <c r="VJL73" s="1002"/>
      <c r="VJM73" s="1002"/>
      <c r="VJN73" s="1002"/>
      <c r="VJO73" s="1002"/>
      <c r="VJP73" s="1002"/>
      <c r="VJQ73" s="1002"/>
      <c r="VJR73" s="1002"/>
      <c r="VJS73" s="1002"/>
      <c r="VJT73" s="1002"/>
      <c r="VJU73" s="1002"/>
      <c r="VJV73" s="1002"/>
      <c r="VJW73" s="1002"/>
      <c r="VJX73" s="1002"/>
      <c r="VJY73" s="1002"/>
      <c r="VJZ73" s="1002"/>
      <c r="VKA73" s="1002"/>
      <c r="VKB73" s="1002"/>
      <c r="VKC73" s="1002"/>
      <c r="VKD73" s="1002"/>
      <c r="VKE73" s="1002"/>
      <c r="VKF73" s="1002"/>
      <c r="VKG73" s="1002"/>
      <c r="VKH73" s="1002"/>
      <c r="VKI73" s="1002"/>
      <c r="VKJ73" s="1002"/>
      <c r="VKK73" s="1002"/>
      <c r="VKL73" s="1002"/>
      <c r="VKM73" s="1002"/>
      <c r="VKN73" s="1002"/>
      <c r="VKO73" s="1002"/>
      <c r="VKP73" s="1002"/>
      <c r="VKQ73" s="1002"/>
      <c r="VKR73" s="1002"/>
      <c r="VKS73" s="1002"/>
      <c r="VKT73" s="1002"/>
      <c r="VKU73" s="1002"/>
      <c r="VKV73" s="1002"/>
      <c r="VKW73" s="1002"/>
      <c r="VKX73" s="1002"/>
      <c r="VKY73" s="1002"/>
      <c r="VKZ73" s="1002"/>
      <c r="VLA73" s="1002"/>
      <c r="VLB73" s="1002"/>
      <c r="VLC73" s="1002"/>
      <c r="VLD73" s="1002"/>
      <c r="VLE73" s="1002"/>
      <c r="VLF73" s="1002"/>
      <c r="VLG73" s="1002"/>
      <c r="VLH73" s="1002"/>
      <c r="VLI73" s="1002"/>
      <c r="VLJ73" s="1002"/>
      <c r="VLK73" s="1002"/>
      <c r="VLL73" s="1002"/>
      <c r="VLM73" s="1002"/>
      <c r="VLN73" s="1002"/>
      <c r="VLO73" s="1002"/>
      <c r="VLP73" s="1002"/>
      <c r="VLQ73" s="1002"/>
      <c r="VLR73" s="1002"/>
      <c r="VLS73" s="1002"/>
      <c r="VLT73" s="1002"/>
      <c r="VLU73" s="1002"/>
      <c r="VLV73" s="1002"/>
      <c r="VLW73" s="1002"/>
      <c r="VLX73" s="1002"/>
      <c r="VLY73" s="1002"/>
      <c r="VLZ73" s="1002"/>
      <c r="VMA73" s="1002"/>
      <c r="VMB73" s="1002"/>
      <c r="VMC73" s="1002"/>
      <c r="VMD73" s="1002"/>
      <c r="VME73" s="1002"/>
      <c r="VMF73" s="1002"/>
      <c r="VMG73" s="1002"/>
      <c r="VMH73" s="1002"/>
      <c r="VMI73" s="1002"/>
      <c r="VMJ73" s="1002"/>
      <c r="VMK73" s="1002"/>
      <c r="VML73" s="1002"/>
      <c r="VMM73" s="1002"/>
      <c r="VMN73" s="1002"/>
      <c r="VMO73" s="1002"/>
      <c r="VMP73" s="1002"/>
      <c r="VMQ73" s="1002"/>
      <c r="VMR73" s="1002"/>
      <c r="VMS73" s="1002"/>
      <c r="VMT73" s="1002"/>
      <c r="VMU73" s="1002"/>
      <c r="VMV73" s="1002"/>
      <c r="VMW73" s="1002"/>
      <c r="VMX73" s="1002"/>
      <c r="VMY73" s="1002"/>
      <c r="VMZ73" s="1002"/>
      <c r="VNA73" s="1002"/>
      <c r="VNB73" s="1002"/>
      <c r="VNC73" s="1002"/>
      <c r="VND73" s="1002"/>
      <c r="VNE73" s="1002"/>
      <c r="VNF73" s="1002"/>
      <c r="VNG73" s="1002"/>
      <c r="VNH73" s="1002"/>
      <c r="VNI73" s="1002"/>
      <c r="VNJ73" s="1002"/>
      <c r="VNK73" s="1002"/>
      <c r="VNL73" s="1002"/>
      <c r="VNM73" s="1002"/>
      <c r="VNN73" s="1002"/>
      <c r="VNO73" s="1002"/>
      <c r="VNP73" s="1002"/>
      <c r="VNQ73" s="1002"/>
      <c r="VNR73" s="1002"/>
      <c r="VNS73" s="1002"/>
      <c r="VNT73" s="1002"/>
      <c r="VNU73" s="1002"/>
      <c r="VNV73" s="1002"/>
      <c r="VNW73" s="1002"/>
      <c r="VNX73" s="1002"/>
      <c r="VNY73" s="1002"/>
      <c r="VNZ73" s="1002"/>
      <c r="VOA73" s="1002"/>
      <c r="VOB73" s="1002"/>
      <c r="VOC73" s="1002"/>
      <c r="VOD73" s="1002"/>
      <c r="VOE73" s="1002"/>
      <c r="VOF73" s="1002"/>
      <c r="VOG73" s="1002"/>
      <c r="VOH73" s="1002"/>
      <c r="VOI73" s="1002"/>
      <c r="VOJ73" s="1002"/>
      <c r="VOK73" s="1002"/>
      <c r="VOL73" s="1002"/>
      <c r="VOM73" s="1002"/>
      <c r="VON73" s="1002"/>
      <c r="VOO73" s="1002"/>
      <c r="VOP73" s="1002"/>
      <c r="VOQ73" s="1002"/>
      <c r="VOR73" s="1002"/>
      <c r="VOS73" s="1002"/>
      <c r="VOT73" s="1002"/>
      <c r="VOU73" s="1002"/>
      <c r="VOV73" s="1002"/>
      <c r="VOW73" s="1002"/>
      <c r="VOX73" s="1002"/>
      <c r="VOY73" s="1002"/>
      <c r="VOZ73" s="1002"/>
      <c r="VPA73" s="1002"/>
      <c r="VPB73" s="1002"/>
      <c r="VPC73" s="1002"/>
      <c r="VPD73" s="1002"/>
      <c r="VPE73" s="1002"/>
      <c r="VPF73" s="1002"/>
      <c r="VPG73" s="1002"/>
      <c r="VPH73" s="1002"/>
      <c r="VPI73" s="1002"/>
      <c r="VPJ73" s="1002"/>
      <c r="VPK73" s="1002"/>
      <c r="VPL73" s="1002"/>
      <c r="VPM73" s="1002"/>
      <c r="VPN73" s="1002"/>
      <c r="VPO73" s="1002"/>
      <c r="VPP73" s="1002"/>
      <c r="VPQ73" s="1002"/>
      <c r="VPR73" s="1002"/>
      <c r="VPS73" s="1002"/>
      <c r="VPT73" s="1002"/>
      <c r="VPU73" s="1002"/>
      <c r="VPV73" s="1002"/>
      <c r="VPW73" s="1002"/>
      <c r="VPX73" s="1002"/>
      <c r="VPY73" s="1002"/>
      <c r="VPZ73" s="1002"/>
      <c r="VQA73" s="1002"/>
      <c r="VQB73" s="1002"/>
      <c r="VQC73" s="1002"/>
      <c r="VQD73" s="1002"/>
      <c r="VQE73" s="1002"/>
      <c r="VQF73" s="1002"/>
      <c r="VQG73" s="1002"/>
      <c r="VQH73" s="1002"/>
      <c r="VQI73" s="1002"/>
      <c r="VQJ73" s="1002"/>
      <c r="VQK73" s="1002"/>
      <c r="VQL73" s="1002"/>
      <c r="VQM73" s="1002"/>
      <c r="VQN73" s="1002"/>
      <c r="VQO73" s="1002"/>
      <c r="VQP73" s="1002"/>
      <c r="VQQ73" s="1002"/>
      <c r="VQR73" s="1002"/>
      <c r="VQS73" s="1002"/>
      <c r="VQT73" s="1002"/>
      <c r="VQU73" s="1002"/>
      <c r="VQV73" s="1002"/>
      <c r="VQW73" s="1002"/>
      <c r="VQX73" s="1002"/>
      <c r="VQY73" s="1002"/>
      <c r="VQZ73" s="1002"/>
      <c r="VRA73" s="1002"/>
      <c r="VRB73" s="1002"/>
      <c r="VRC73" s="1002"/>
      <c r="VRD73" s="1002"/>
      <c r="VRE73" s="1002"/>
      <c r="VRF73" s="1002"/>
      <c r="VRG73" s="1002"/>
      <c r="VRH73" s="1002"/>
      <c r="VRI73" s="1002"/>
      <c r="VRJ73" s="1002"/>
      <c r="VRK73" s="1002"/>
      <c r="VRL73" s="1002"/>
      <c r="VRM73" s="1002"/>
      <c r="VRN73" s="1002"/>
      <c r="VRO73" s="1002"/>
      <c r="VRP73" s="1002"/>
      <c r="VRQ73" s="1002"/>
      <c r="VRR73" s="1002"/>
      <c r="VRS73" s="1002"/>
      <c r="VRT73" s="1002"/>
      <c r="VRU73" s="1002"/>
      <c r="VRV73" s="1002"/>
      <c r="VRW73" s="1002"/>
      <c r="VRX73" s="1002"/>
      <c r="VRY73" s="1002"/>
      <c r="VRZ73" s="1002"/>
      <c r="VSA73" s="1002"/>
      <c r="VSB73" s="1002"/>
      <c r="VSC73" s="1002"/>
      <c r="VSD73" s="1002"/>
      <c r="VSE73" s="1002"/>
      <c r="VSF73" s="1002"/>
      <c r="VSG73" s="1002"/>
      <c r="VSH73" s="1002"/>
      <c r="VSI73" s="1002"/>
      <c r="VSJ73" s="1002"/>
      <c r="VSK73" s="1002"/>
      <c r="VSL73" s="1002"/>
      <c r="VSM73" s="1002"/>
      <c r="VSN73" s="1002"/>
      <c r="VSO73" s="1002"/>
      <c r="VSP73" s="1002"/>
      <c r="VSQ73" s="1002"/>
      <c r="VSR73" s="1002"/>
      <c r="VSS73" s="1002"/>
      <c r="VST73" s="1002"/>
      <c r="VSU73" s="1002"/>
      <c r="VSV73" s="1002"/>
      <c r="VSW73" s="1002"/>
      <c r="VSX73" s="1002"/>
      <c r="VSY73" s="1002"/>
      <c r="VSZ73" s="1002"/>
      <c r="VTA73" s="1002"/>
      <c r="VTB73" s="1002"/>
      <c r="VTC73" s="1002"/>
      <c r="VTD73" s="1002"/>
      <c r="VTE73" s="1002"/>
      <c r="VTF73" s="1002"/>
      <c r="VTG73" s="1002"/>
      <c r="VTH73" s="1002"/>
      <c r="VTI73" s="1002"/>
      <c r="VTJ73" s="1002"/>
      <c r="VTK73" s="1002"/>
      <c r="VTL73" s="1002"/>
      <c r="VTM73" s="1002"/>
      <c r="VTN73" s="1002"/>
      <c r="VTO73" s="1002"/>
      <c r="VTP73" s="1002"/>
      <c r="VTQ73" s="1002"/>
      <c r="VTR73" s="1002"/>
      <c r="VTS73" s="1002"/>
      <c r="VTT73" s="1002"/>
      <c r="VTU73" s="1002"/>
      <c r="VTV73" s="1002"/>
      <c r="VTW73" s="1002"/>
      <c r="VTX73" s="1002"/>
      <c r="VTY73" s="1002"/>
      <c r="VTZ73" s="1002"/>
      <c r="VUA73" s="1002"/>
      <c r="VUB73" s="1002"/>
      <c r="VUC73" s="1002"/>
      <c r="VUD73" s="1002"/>
      <c r="VUE73" s="1002"/>
      <c r="VUF73" s="1002"/>
      <c r="VUG73" s="1002"/>
      <c r="VUH73" s="1002"/>
      <c r="VUI73" s="1002"/>
      <c r="VUJ73" s="1002"/>
      <c r="VUK73" s="1002"/>
      <c r="VUL73" s="1002"/>
      <c r="VUM73" s="1002"/>
      <c r="VUN73" s="1002"/>
      <c r="VUO73" s="1002"/>
      <c r="VUP73" s="1002"/>
      <c r="VUQ73" s="1002"/>
      <c r="VUR73" s="1002"/>
      <c r="VUS73" s="1002"/>
      <c r="VUT73" s="1002"/>
      <c r="VUU73" s="1002"/>
      <c r="VUV73" s="1002"/>
      <c r="VUW73" s="1002"/>
      <c r="VUX73" s="1002"/>
      <c r="VUY73" s="1002"/>
      <c r="VUZ73" s="1002"/>
      <c r="VVA73" s="1002"/>
      <c r="VVB73" s="1002"/>
      <c r="VVC73" s="1002"/>
      <c r="VVD73" s="1002"/>
      <c r="VVE73" s="1002"/>
      <c r="VVF73" s="1002"/>
      <c r="VVG73" s="1002"/>
      <c r="VVH73" s="1002"/>
      <c r="VVI73" s="1002"/>
      <c r="VVJ73" s="1002"/>
      <c r="VVK73" s="1002"/>
      <c r="VVL73" s="1002"/>
      <c r="VVM73" s="1002"/>
      <c r="VVN73" s="1002"/>
      <c r="VVO73" s="1002"/>
      <c r="VVP73" s="1002"/>
      <c r="VVQ73" s="1002"/>
      <c r="VVR73" s="1002"/>
      <c r="VVS73" s="1002"/>
      <c r="VVT73" s="1002"/>
      <c r="VVU73" s="1002"/>
      <c r="VVV73" s="1002"/>
      <c r="VVW73" s="1002"/>
      <c r="VVX73" s="1002"/>
      <c r="VVY73" s="1002"/>
      <c r="VVZ73" s="1002"/>
      <c r="VWA73" s="1002"/>
      <c r="VWB73" s="1002"/>
      <c r="VWC73" s="1002"/>
      <c r="VWD73" s="1002"/>
      <c r="VWE73" s="1002"/>
      <c r="VWF73" s="1002"/>
      <c r="VWG73" s="1002"/>
      <c r="VWH73" s="1002"/>
      <c r="VWI73" s="1002"/>
      <c r="VWJ73" s="1002"/>
      <c r="VWK73" s="1002"/>
      <c r="VWL73" s="1002"/>
      <c r="VWM73" s="1002"/>
      <c r="VWN73" s="1002"/>
      <c r="VWO73" s="1002"/>
      <c r="VWP73" s="1002"/>
      <c r="VWQ73" s="1002"/>
      <c r="VWR73" s="1002"/>
      <c r="VWS73" s="1002"/>
      <c r="VWT73" s="1002"/>
      <c r="VWU73" s="1002"/>
      <c r="VWV73" s="1002"/>
      <c r="VWW73" s="1002"/>
      <c r="VWX73" s="1002"/>
      <c r="VWY73" s="1002"/>
      <c r="VWZ73" s="1002"/>
      <c r="VXA73" s="1002"/>
      <c r="VXB73" s="1002"/>
      <c r="VXC73" s="1002"/>
      <c r="VXD73" s="1002"/>
      <c r="VXE73" s="1002"/>
      <c r="VXF73" s="1002"/>
      <c r="VXG73" s="1002"/>
      <c r="VXH73" s="1002"/>
      <c r="VXI73" s="1002"/>
      <c r="VXJ73" s="1002"/>
      <c r="VXK73" s="1002"/>
      <c r="VXL73" s="1002"/>
      <c r="VXM73" s="1002"/>
      <c r="VXN73" s="1002"/>
      <c r="VXO73" s="1002"/>
      <c r="VXP73" s="1002"/>
      <c r="VXQ73" s="1002"/>
      <c r="VXR73" s="1002"/>
      <c r="VXS73" s="1002"/>
      <c r="VXT73" s="1002"/>
      <c r="VXU73" s="1002"/>
      <c r="VXV73" s="1002"/>
      <c r="VXW73" s="1002"/>
      <c r="VXX73" s="1002"/>
      <c r="VXY73" s="1002"/>
      <c r="VXZ73" s="1002"/>
      <c r="VYA73" s="1002"/>
      <c r="VYB73" s="1002"/>
      <c r="VYC73" s="1002"/>
      <c r="VYD73" s="1002"/>
      <c r="VYE73" s="1002"/>
      <c r="VYF73" s="1002"/>
      <c r="VYG73" s="1002"/>
      <c r="VYH73" s="1002"/>
      <c r="VYI73" s="1002"/>
      <c r="VYJ73" s="1002"/>
      <c r="VYK73" s="1002"/>
      <c r="VYL73" s="1002"/>
      <c r="VYM73" s="1002"/>
      <c r="VYN73" s="1002"/>
      <c r="VYO73" s="1002"/>
      <c r="VYP73" s="1002"/>
      <c r="VYQ73" s="1002"/>
      <c r="VYR73" s="1002"/>
      <c r="VYS73" s="1002"/>
      <c r="VYT73" s="1002"/>
      <c r="VYU73" s="1002"/>
      <c r="VYV73" s="1002"/>
      <c r="VYW73" s="1002"/>
      <c r="VYX73" s="1002"/>
      <c r="VYY73" s="1002"/>
      <c r="VYZ73" s="1002"/>
      <c r="VZA73" s="1002"/>
      <c r="VZB73" s="1002"/>
      <c r="VZC73" s="1002"/>
      <c r="VZD73" s="1002"/>
      <c r="VZE73" s="1002"/>
      <c r="VZF73" s="1002"/>
      <c r="VZG73" s="1002"/>
      <c r="VZH73" s="1002"/>
      <c r="VZI73" s="1002"/>
      <c r="VZJ73" s="1002"/>
      <c r="VZK73" s="1002"/>
      <c r="VZL73" s="1002"/>
      <c r="VZM73" s="1002"/>
      <c r="VZN73" s="1002"/>
      <c r="VZO73" s="1002"/>
      <c r="VZP73" s="1002"/>
      <c r="VZQ73" s="1002"/>
      <c r="VZR73" s="1002"/>
      <c r="VZS73" s="1002"/>
      <c r="VZT73" s="1002"/>
      <c r="VZU73" s="1002"/>
      <c r="VZV73" s="1002"/>
      <c r="VZW73" s="1002"/>
      <c r="VZX73" s="1002"/>
      <c r="VZY73" s="1002"/>
      <c r="VZZ73" s="1002"/>
      <c r="WAA73" s="1002"/>
      <c r="WAB73" s="1002"/>
      <c r="WAC73" s="1002"/>
      <c r="WAD73" s="1002"/>
      <c r="WAE73" s="1002"/>
      <c r="WAF73" s="1002"/>
      <c r="WAG73" s="1002"/>
      <c r="WAH73" s="1002"/>
      <c r="WAI73" s="1002"/>
      <c r="WAJ73" s="1002"/>
      <c r="WAK73" s="1002"/>
      <c r="WAL73" s="1002"/>
      <c r="WAM73" s="1002"/>
      <c r="WAN73" s="1002"/>
      <c r="WAO73" s="1002"/>
      <c r="WAP73" s="1002"/>
      <c r="WAQ73" s="1002"/>
      <c r="WAR73" s="1002"/>
      <c r="WAS73" s="1002"/>
      <c r="WAT73" s="1002"/>
      <c r="WAU73" s="1002"/>
      <c r="WAV73" s="1002"/>
      <c r="WAW73" s="1002"/>
      <c r="WAX73" s="1002"/>
      <c r="WAY73" s="1002"/>
      <c r="WAZ73" s="1002"/>
      <c r="WBA73" s="1002"/>
      <c r="WBB73" s="1002"/>
      <c r="WBC73" s="1002"/>
      <c r="WBD73" s="1002"/>
      <c r="WBE73" s="1002"/>
      <c r="WBF73" s="1002"/>
      <c r="WBG73" s="1002"/>
      <c r="WBH73" s="1002"/>
      <c r="WBI73" s="1002"/>
      <c r="WBJ73" s="1002"/>
      <c r="WBK73" s="1002"/>
      <c r="WBL73" s="1002"/>
      <c r="WBM73" s="1002"/>
      <c r="WBN73" s="1002"/>
      <c r="WBO73" s="1002"/>
      <c r="WBP73" s="1002"/>
      <c r="WBQ73" s="1002"/>
      <c r="WBR73" s="1002"/>
      <c r="WBS73" s="1002"/>
      <c r="WBT73" s="1002"/>
      <c r="WBU73" s="1002"/>
      <c r="WBV73" s="1002"/>
      <c r="WBW73" s="1002"/>
      <c r="WBX73" s="1002"/>
      <c r="WBY73" s="1002"/>
      <c r="WBZ73" s="1002"/>
      <c r="WCA73" s="1002"/>
      <c r="WCB73" s="1002"/>
      <c r="WCC73" s="1002"/>
      <c r="WCD73" s="1002"/>
      <c r="WCE73" s="1002"/>
      <c r="WCF73" s="1002"/>
      <c r="WCG73" s="1002"/>
      <c r="WCH73" s="1002"/>
      <c r="WCI73" s="1002"/>
      <c r="WCJ73" s="1002"/>
      <c r="WCK73" s="1002"/>
      <c r="WCL73" s="1002"/>
      <c r="WCM73" s="1002"/>
      <c r="WCN73" s="1002"/>
      <c r="WCO73" s="1002"/>
      <c r="WCP73" s="1002"/>
      <c r="WCQ73" s="1002"/>
      <c r="WCR73" s="1002"/>
      <c r="WCS73" s="1002"/>
      <c r="WCT73" s="1002"/>
      <c r="WCU73" s="1002"/>
      <c r="WCV73" s="1002"/>
      <c r="WCW73" s="1002"/>
      <c r="WCX73" s="1002"/>
      <c r="WCY73" s="1002"/>
      <c r="WCZ73" s="1002"/>
      <c r="WDA73" s="1002"/>
      <c r="WDB73" s="1002"/>
      <c r="WDC73" s="1002"/>
      <c r="WDD73" s="1002"/>
      <c r="WDE73" s="1002"/>
      <c r="WDF73" s="1002"/>
      <c r="WDG73" s="1002"/>
      <c r="WDH73" s="1002"/>
      <c r="WDI73" s="1002"/>
      <c r="WDJ73" s="1002"/>
      <c r="WDK73" s="1002"/>
      <c r="WDL73" s="1002"/>
      <c r="WDM73" s="1002"/>
      <c r="WDN73" s="1002"/>
      <c r="WDO73" s="1002"/>
      <c r="WDP73" s="1002"/>
      <c r="WDQ73" s="1002"/>
      <c r="WDR73" s="1002"/>
      <c r="WDS73" s="1002"/>
      <c r="WDT73" s="1002"/>
      <c r="WDU73" s="1002"/>
      <c r="WDV73" s="1002"/>
      <c r="WDW73" s="1002"/>
      <c r="WDX73" s="1002"/>
      <c r="WDY73" s="1002"/>
      <c r="WDZ73" s="1002"/>
      <c r="WEA73" s="1002"/>
      <c r="WEB73" s="1002"/>
      <c r="WEC73" s="1002"/>
      <c r="WED73" s="1002"/>
      <c r="WEE73" s="1002"/>
      <c r="WEF73" s="1002"/>
      <c r="WEG73" s="1002"/>
      <c r="WEH73" s="1002"/>
      <c r="WEI73" s="1002"/>
      <c r="WEJ73" s="1002"/>
      <c r="WEK73" s="1002"/>
      <c r="WEL73" s="1002"/>
      <c r="WEM73" s="1002"/>
      <c r="WEN73" s="1002"/>
      <c r="WEO73" s="1002"/>
      <c r="WEP73" s="1002"/>
      <c r="WEQ73" s="1002"/>
      <c r="WER73" s="1002"/>
      <c r="WES73" s="1002"/>
      <c r="WET73" s="1002"/>
      <c r="WEU73" s="1002"/>
      <c r="WEV73" s="1002"/>
      <c r="WEW73" s="1002"/>
      <c r="WEX73" s="1002"/>
      <c r="WEY73" s="1002"/>
      <c r="WEZ73" s="1002"/>
      <c r="WFA73" s="1002"/>
      <c r="WFB73" s="1002"/>
      <c r="WFC73" s="1002"/>
      <c r="WFD73" s="1002"/>
      <c r="WFE73" s="1002"/>
      <c r="WFF73" s="1002"/>
      <c r="WFG73" s="1002"/>
      <c r="WFH73" s="1002"/>
      <c r="WFI73" s="1002"/>
      <c r="WFJ73" s="1002"/>
      <c r="WFK73" s="1002"/>
      <c r="WFL73" s="1002"/>
      <c r="WFM73" s="1002"/>
      <c r="WFN73" s="1002"/>
      <c r="WFO73" s="1002"/>
      <c r="WFP73" s="1002"/>
      <c r="WFQ73" s="1002"/>
      <c r="WFR73" s="1002"/>
      <c r="WFS73" s="1002"/>
      <c r="WFT73" s="1002"/>
      <c r="WFU73" s="1002"/>
      <c r="WFV73" s="1002"/>
      <c r="WFW73" s="1002"/>
      <c r="WFX73" s="1002"/>
      <c r="WFY73" s="1002"/>
      <c r="WFZ73" s="1002"/>
      <c r="WGA73" s="1002"/>
      <c r="WGB73" s="1002"/>
      <c r="WGC73" s="1002"/>
      <c r="WGD73" s="1002"/>
      <c r="WGE73" s="1002"/>
      <c r="WGF73" s="1002"/>
      <c r="WGG73" s="1002"/>
      <c r="WGH73" s="1002"/>
      <c r="WGI73" s="1002"/>
      <c r="WGJ73" s="1002"/>
      <c r="WGK73" s="1002"/>
      <c r="WGL73" s="1002"/>
      <c r="WGM73" s="1002"/>
      <c r="WGN73" s="1002"/>
      <c r="WGO73" s="1002"/>
      <c r="WGP73" s="1002"/>
      <c r="WGQ73" s="1002"/>
      <c r="WGR73" s="1002"/>
      <c r="WGS73" s="1002"/>
      <c r="WGT73" s="1002"/>
      <c r="WGU73" s="1002"/>
      <c r="WGV73" s="1002"/>
      <c r="WGW73" s="1002"/>
      <c r="WGX73" s="1002"/>
      <c r="WGY73" s="1002"/>
      <c r="WGZ73" s="1002"/>
      <c r="WHA73" s="1002"/>
      <c r="WHB73" s="1002"/>
      <c r="WHC73" s="1002"/>
      <c r="WHD73" s="1002"/>
      <c r="WHE73" s="1002"/>
      <c r="WHF73" s="1002"/>
      <c r="WHG73" s="1002"/>
      <c r="WHH73" s="1002"/>
      <c r="WHI73" s="1002"/>
      <c r="WHJ73" s="1002"/>
      <c r="WHK73" s="1002"/>
      <c r="WHL73" s="1002"/>
      <c r="WHM73" s="1002"/>
      <c r="WHN73" s="1002"/>
      <c r="WHO73" s="1002"/>
      <c r="WHP73" s="1002"/>
      <c r="WHQ73" s="1002"/>
      <c r="WHR73" s="1002"/>
      <c r="WHS73" s="1002"/>
      <c r="WHT73" s="1002"/>
      <c r="WHU73" s="1002"/>
      <c r="WHV73" s="1002"/>
      <c r="WHW73" s="1002"/>
      <c r="WHX73" s="1002"/>
      <c r="WHY73" s="1002"/>
      <c r="WHZ73" s="1002"/>
      <c r="WIA73" s="1002"/>
      <c r="WIB73" s="1002"/>
      <c r="WIC73" s="1002"/>
      <c r="WID73" s="1002"/>
      <c r="WIE73" s="1002"/>
      <c r="WIF73" s="1002"/>
      <c r="WIG73" s="1002"/>
      <c r="WIH73" s="1002"/>
      <c r="WII73" s="1002"/>
      <c r="WIJ73" s="1002"/>
      <c r="WIK73" s="1002"/>
      <c r="WIL73" s="1002"/>
      <c r="WIM73" s="1002"/>
      <c r="WIN73" s="1002"/>
      <c r="WIO73" s="1002"/>
      <c r="WIP73" s="1002"/>
      <c r="WIQ73" s="1002"/>
      <c r="WIR73" s="1002"/>
      <c r="WIS73" s="1002"/>
      <c r="WIT73" s="1002"/>
      <c r="WIU73" s="1002"/>
      <c r="WIV73" s="1002"/>
      <c r="WIW73" s="1002"/>
      <c r="WIX73" s="1002"/>
      <c r="WIY73" s="1002"/>
      <c r="WIZ73" s="1002"/>
      <c r="WJA73" s="1002"/>
      <c r="WJB73" s="1002"/>
      <c r="WJC73" s="1002"/>
      <c r="WJD73" s="1002"/>
      <c r="WJE73" s="1002"/>
      <c r="WJF73" s="1002"/>
      <c r="WJG73" s="1002"/>
      <c r="WJH73" s="1002"/>
      <c r="WJI73" s="1002"/>
      <c r="WJJ73" s="1002"/>
      <c r="WJK73" s="1002"/>
      <c r="WJL73" s="1002"/>
      <c r="WJM73" s="1002"/>
      <c r="WJN73" s="1002"/>
      <c r="WJO73" s="1002"/>
      <c r="WJP73" s="1002"/>
      <c r="WJQ73" s="1002"/>
      <c r="WJR73" s="1002"/>
      <c r="WJS73" s="1002"/>
      <c r="WJT73" s="1002"/>
      <c r="WJU73" s="1002"/>
      <c r="WJV73" s="1002"/>
      <c r="WJW73" s="1002"/>
      <c r="WJX73" s="1002"/>
      <c r="WJY73" s="1002"/>
      <c r="WJZ73" s="1002"/>
      <c r="WKA73" s="1002"/>
      <c r="WKB73" s="1002"/>
      <c r="WKC73" s="1002"/>
      <c r="WKD73" s="1002"/>
      <c r="WKE73" s="1002"/>
      <c r="WKF73" s="1002"/>
      <c r="WKG73" s="1002"/>
      <c r="WKH73" s="1002"/>
      <c r="WKI73" s="1002"/>
      <c r="WKJ73" s="1002"/>
      <c r="WKK73" s="1002"/>
      <c r="WKL73" s="1002"/>
      <c r="WKM73" s="1002"/>
      <c r="WKN73" s="1002"/>
      <c r="WKO73" s="1002"/>
      <c r="WKP73" s="1002"/>
      <c r="WKQ73" s="1002"/>
      <c r="WKR73" s="1002"/>
      <c r="WKS73" s="1002"/>
      <c r="WKT73" s="1002"/>
      <c r="WKU73" s="1002"/>
      <c r="WKV73" s="1002"/>
      <c r="WKW73" s="1002"/>
      <c r="WKX73" s="1002"/>
      <c r="WKY73" s="1002"/>
      <c r="WKZ73" s="1002"/>
      <c r="WLA73" s="1002"/>
      <c r="WLB73" s="1002"/>
      <c r="WLC73" s="1002"/>
      <c r="WLD73" s="1002"/>
      <c r="WLE73" s="1002"/>
      <c r="WLF73" s="1002"/>
      <c r="WLG73" s="1002"/>
      <c r="WLH73" s="1002"/>
      <c r="WLI73" s="1002"/>
      <c r="WLJ73" s="1002"/>
      <c r="WLK73" s="1002"/>
      <c r="WLL73" s="1002"/>
      <c r="WLM73" s="1002"/>
      <c r="WLN73" s="1002"/>
      <c r="WLO73" s="1002"/>
      <c r="WLP73" s="1002"/>
      <c r="WLQ73" s="1002"/>
      <c r="WLR73" s="1002"/>
      <c r="WLS73" s="1002"/>
      <c r="WLT73" s="1002"/>
      <c r="WLU73" s="1002"/>
      <c r="WLV73" s="1002"/>
      <c r="WLW73" s="1002"/>
      <c r="WLX73" s="1002"/>
      <c r="WLY73" s="1002"/>
      <c r="WLZ73" s="1002"/>
      <c r="WMA73" s="1002"/>
      <c r="WMB73" s="1002"/>
      <c r="WMC73" s="1002"/>
      <c r="WMD73" s="1002"/>
      <c r="WME73" s="1002"/>
      <c r="WMF73" s="1002"/>
      <c r="WMG73" s="1002"/>
      <c r="WMH73" s="1002"/>
      <c r="WMI73" s="1002"/>
      <c r="WMJ73" s="1002"/>
      <c r="WMK73" s="1002"/>
      <c r="WML73" s="1002"/>
      <c r="WMM73" s="1002"/>
      <c r="WMN73" s="1002"/>
      <c r="WMO73" s="1002"/>
      <c r="WMP73" s="1002"/>
      <c r="WMQ73" s="1002"/>
      <c r="WMR73" s="1002"/>
      <c r="WMS73" s="1002"/>
      <c r="WMT73" s="1002"/>
      <c r="WMU73" s="1002"/>
      <c r="WMV73" s="1002"/>
      <c r="WMW73" s="1002"/>
      <c r="WMX73" s="1002"/>
      <c r="WMY73" s="1002"/>
      <c r="WMZ73" s="1002"/>
      <c r="WNA73" s="1002"/>
      <c r="WNB73" s="1002"/>
      <c r="WNC73" s="1002"/>
      <c r="WND73" s="1002"/>
      <c r="WNE73" s="1002"/>
      <c r="WNF73" s="1002"/>
      <c r="WNG73" s="1002"/>
      <c r="WNH73" s="1002"/>
      <c r="WNI73" s="1002"/>
      <c r="WNJ73" s="1002"/>
      <c r="WNK73" s="1002"/>
      <c r="WNL73" s="1002"/>
      <c r="WNM73" s="1002"/>
      <c r="WNN73" s="1002"/>
      <c r="WNO73" s="1002"/>
      <c r="WNP73" s="1002"/>
      <c r="WNQ73" s="1002"/>
      <c r="WNR73" s="1002"/>
      <c r="WNS73" s="1002"/>
      <c r="WNT73" s="1002"/>
      <c r="WNU73" s="1002"/>
      <c r="WNV73" s="1002"/>
      <c r="WNW73" s="1002"/>
      <c r="WNX73" s="1002"/>
      <c r="WNY73" s="1002"/>
      <c r="WNZ73" s="1002"/>
      <c r="WOA73" s="1002"/>
      <c r="WOB73" s="1002"/>
      <c r="WOC73" s="1002"/>
      <c r="WOD73" s="1002"/>
      <c r="WOE73" s="1002"/>
      <c r="WOF73" s="1002"/>
      <c r="WOG73" s="1002"/>
      <c r="WOH73" s="1002"/>
      <c r="WOI73" s="1002"/>
      <c r="WOJ73" s="1002"/>
      <c r="WOK73" s="1002"/>
      <c r="WOL73" s="1002"/>
      <c r="WOM73" s="1002"/>
      <c r="WON73" s="1002"/>
      <c r="WOO73" s="1002"/>
      <c r="WOP73" s="1002"/>
      <c r="WOQ73" s="1002"/>
      <c r="WOR73" s="1002"/>
      <c r="WOS73" s="1002"/>
      <c r="WOT73" s="1002"/>
      <c r="WOU73" s="1002"/>
      <c r="WOV73" s="1002"/>
      <c r="WOW73" s="1002"/>
      <c r="WOX73" s="1002"/>
      <c r="WOY73" s="1002"/>
      <c r="WOZ73" s="1002"/>
      <c r="WPA73" s="1002"/>
      <c r="WPB73" s="1002"/>
      <c r="WPC73" s="1002"/>
      <c r="WPD73" s="1002"/>
      <c r="WPE73" s="1002"/>
      <c r="WPF73" s="1002"/>
      <c r="WPG73" s="1002"/>
      <c r="WPH73" s="1002"/>
      <c r="WPI73" s="1002"/>
      <c r="WPJ73" s="1002"/>
      <c r="WPK73" s="1002"/>
      <c r="WPL73" s="1002"/>
      <c r="WPM73" s="1002"/>
      <c r="WPN73" s="1002"/>
      <c r="WPO73" s="1002"/>
      <c r="WPP73" s="1002"/>
      <c r="WPQ73" s="1002"/>
      <c r="WPR73" s="1002"/>
      <c r="WPS73" s="1002"/>
      <c r="WPT73" s="1002"/>
      <c r="WPU73" s="1002"/>
      <c r="WPV73" s="1002"/>
      <c r="WPW73" s="1002"/>
      <c r="WPX73" s="1002"/>
      <c r="WPY73" s="1002"/>
      <c r="WPZ73" s="1002"/>
      <c r="WQA73" s="1002"/>
      <c r="WQB73" s="1002"/>
      <c r="WQC73" s="1002"/>
      <c r="WQD73" s="1002"/>
      <c r="WQE73" s="1002"/>
      <c r="WQF73" s="1002"/>
      <c r="WQG73" s="1002"/>
      <c r="WQH73" s="1002"/>
      <c r="WQI73" s="1002"/>
      <c r="WQJ73" s="1002"/>
      <c r="WQK73" s="1002"/>
      <c r="WQL73" s="1002"/>
      <c r="WQM73" s="1002"/>
      <c r="WQN73" s="1002"/>
      <c r="WQO73" s="1002"/>
      <c r="WQP73" s="1002"/>
      <c r="WQQ73" s="1002"/>
      <c r="WQR73" s="1002"/>
      <c r="WQS73" s="1002"/>
      <c r="WQT73" s="1002"/>
      <c r="WQU73" s="1002"/>
      <c r="WQV73" s="1002"/>
      <c r="WQW73" s="1002"/>
      <c r="WQX73" s="1002"/>
      <c r="WQY73" s="1002"/>
      <c r="WQZ73" s="1002"/>
      <c r="WRA73" s="1002"/>
      <c r="WRB73" s="1002"/>
      <c r="WRC73" s="1002"/>
      <c r="WRD73" s="1002"/>
      <c r="WRE73" s="1002"/>
      <c r="WRF73" s="1002"/>
      <c r="WRG73" s="1002"/>
      <c r="WRH73" s="1002"/>
      <c r="WRI73" s="1002"/>
      <c r="WRJ73" s="1002"/>
      <c r="WRK73" s="1002"/>
      <c r="WRL73" s="1002"/>
      <c r="WRM73" s="1002"/>
      <c r="WRN73" s="1002"/>
      <c r="WRO73" s="1002"/>
      <c r="WRP73" s="1002"/>
      <c r="WRQ73" s="1002"/>
      <c r="WRR73" s="1002"/>
      <c r="WRS73" s="1002"/>
      <c r="WRT73" s="1002"/>
      <c r="WRU73" s="1002"/>
      <c r="WRV73" s="1002"/>
      <c r="WRW73" s="1002"/>
      <c r="WRX73" s="1002"/>
      <c r="WRY73" s="1002"/>
      <c r="WRZ73" s="1002"/>
      <c r="WSA73" s="1002"/>
      <c r="WSB73" s="1002"/>
      <c r="WSC73" s="1002"/>
      <c r="WSD73" s="1002"/>
      <c r="WSE73" s="1002"/>
      <c r="WSF73" s="1002"/>
      <c r="WSG73" s="1002"/>
      <c r="WSH73" s="1002"/>
      <c r="WSI73" s="1002"/>
      <c r="WSJ73" s="1002"/>
      <c r="WSK73" s="1002"/>
      <c r="WSL73" s="1002"/>
      <c r="WSM73" s="1002"/>
      <c r="WSN73" s="1002"/>
      <c r="WSO73" s="1002"/>
      <c r="WSP73" s="1002"/>
      <c r="WSQ73" s="1002"/>
      <c r="WSR73" s="1002"/>
      <c r="WSS73" s="1002"/>
      <c r="WST73" s="1002"/>
      <c r="WSU73" s="1002"/>
      <c r="WSV73" s="1002"/>
      <c r="WSW73" s="1002"/>
      <c r="WSX73" s="1002"/>
      <c r="WSY73" s="1002"/>
      <c r="WSZ73" s="1002"/>
      <c r="WTA73" s="1002"/>
      <c r="WTB73" s="1002"/>
      <c r="WTC73" s="1002"/>
      <c r="WTD73" s="1002"/>
      <c r="WTE73" s="1002"/>
      <c r="WTF73" s="1002"/>
      <c r="WTG73" s="1002"/>
      <c r="WTH73" s="1002"/>
      <c r="WTI73" s="1002"/>
      <c r="WTJ73" s="1002"/>
      <c r="WTK73" s="1002"/>
      <c r="WTL73" s="1002"/>
      <c r="WTM73" s="1002"/>
      <c r="WTN73" s="1002"/>
      <c r="WTO73" s="1002"/>
      <c r="WTP73" s="1002"/>
      <c r="WTQ73" s="1002"/>
      <c r="WTR73" s="1002"/>
      <c r="WTS73" s="1002"/>
      <c r="WTT73" s="1002"/>
      <c r="WTU73" s="1002"/>
      <c r="WTV73" s="1002"/>
      <c r="WTW73" s="1002"/>
      <c r="WTX73" s="1002"/>
      <c r="WTY73" s="1002"/>
      <c r="WTZ73" s="1002"/>
      <c r="WUA73" s="1002"/>
      <c r="WUB73" s="1002"/>
      <c r="WUC73" s="1002"/>
      <c r="WUD73" s="1002"/>
      <c r="WUE73" s="1002"/>
      <c r="WUF73" s="1002"/>
      <c r="WUG73" s="1002"/>
      <c r="WUH73" s="1002"/>
      <c r="WUI73" s="1002"/>
      <c r="WUJ73" s="1002"/>
      <c r="WUK73" s="1002"/>
      <c r="WUL73" s="1002"/>
      <c r="WUM73" s="1002"/>
      <c r="WUN73" s="1002"/>
      <c r="WUO73" s="1002"/>
      <c r="WUP73" s="1002"/>
      <c r="WUQ73" s="1002"/>
      <c r="WUR73" s="1002"/>
      <c r="WUS73" s="1002"/>
      <c r="WUT73" s="1002"/>
      <c r="WUU73" s="1002"/>
      <c r="WUV73" s="1002"/>
      <c r="WUW73" s="1002"/>
      <c r="WUX73" s="1002"/>
      <c r="WUY73" s="1002"/>
      <c r="WUZ73" s="1002"/>
      <c r="WVA73" s="1002"/>
      <c r="WVB73" s="1002"/>
      <c r="WVC73" s="1002"/>
      <c r="WVD73" s="1002"/>
      <c r="WVE73" s="1002"/>
      <c r="WVF73" s="1002"/>
      <c r="WVG73" s="1002"/>
      <c r="WVH73" s="1002"/>
      <c r="WVI73" s="1002"/>
      <c r="WVJ73" s="1002"/>
      <c r="WVK73" s="1002"/>
      <c r="WVL73" s="1002"/>
      <c r="WVM73" s="1002"/>
      <c r="WVN73" s="1002"/>
      <c r="WVO73" s="1002"/>
      <c r="WVP73" s="1002"/>
      <c r="WVQ73" s="1002"/>
      <c r="WVR73" s="1002"/>
      <c r="WVS73" s="1002"/>
      <c r="WVT73" s="1002"/>
      <c r="WVU73" s="1002"/>
      <c r="WVV73" s="1002"/>
      <c r="WVW73" s="1002"/>
      <c r="WVX73" s="1002"/>
      <c r="WVY73" s="1002"/>
      <c r="WVZ73" s="1002"/>
      <c r="WWA73" s="1002"/>
      <c r="WWB73" s="1002"/>
      <c r="WWC73" s="1002"/>
      <c r="WWD73" s="1002"/>
      <c r="WWE73" s="1002"/>
      <c r="WWF73" s="1002"/>
      <c r="WWG73" s="1002"/>
      <c r="WWH73" s="1002"/>
      <c r="WWI73" s="1002"/>
      <c r="WWJ73" s="1002"/>
      <c r="WWK73" s="1002"/>
      <c r="WWL73" s="1002"/>
      <c r="WWM73" s="1002"/>
      <c r="WWN73" s="1002"/>
      <c r="WWO73" s="1002"/>
      <c r="WWP73" s="1002"/>
      <c r="WWQ73" s="1002"/>
      <c r="WWR73" s="1002"/>
      <c r="WWS73" s="1002"/>
      <c r="WWT73" s="1002"/>
      <c r="WWU73" s="1002"/>
      <c r="WWV73" s="1002"/>
      <c r="WWW73" s="1002"/>
      <c r="WWX73" s="1002"/>
      <c r="WWY73" s="1002"/>
      <c r="WWZ73" s="1002"/>
      <c r="WXA73" s="1002"/>
      <c r="WXB73" s="1002"/>
      <c r="WXC73" s="1002"/>
      <c r="WXD73" s="1002"/>
      <c r="WXE73" s="1002"/>
      <c r="WXF73" s="1002"/>
      <c r="WXG73" s="1002"/>
      <c r="WXH73" s="1002"/>
      <c r="WXI73" s="1002"/>
      <c r="WXJ73" s="1002"/>
      <c r="WXK73" s="1002"/>
      <c r="WXL73" s="1002"/>
      <c r="WXM73" s="1002"/>
      <c r="WXN73" s="1002"/>
      <c r="WXO73" s="1002"/>
      <c r="WXP73" s="1002"/>
      <c r="WXQ73" s="1002"/>
      <c r="WXR73" s="1002"/>
      <c r="WXS73" s="1002"/>
      <c r="WXT73" s="1002"/>
      <c r="WXU73" s="1002"/>
      <c r="WXV73" s="1002"/>
      <c r="WXW73" s="1002"/>
      <c r="WXX73" s="1002"/>
      <c r="WXY73" s="1002"/>
      <c r="WXZ73" s="1002"/>
      <c r="WYA73" s="1002"/>
      <c r="WYB73" s="1002"/>
      <c r="WYC73" s="1002"/>
      <c r="WYD73" s="1002"/>
      <c r="WYE73" s="1002"/>
      <c r="WYF73" s="1002"/>
      <c r="WYG73" s="1002"/>
      <c r="WYH73" s="1002"/>
      <c r="WYI73" s="1002"/>
      <c r="WYJ73" s="1002"/>
      <c r="WYK73" s="1002"/>
      <c r="WYL73" s="1002"/>
      <c r="WYM73" s="1002"/>
      <c r="WYN73" s="1002"/>
      <c r="WYO73" s="1002"/>
      <c r="WYP73" s="1002"/>
      <c r="WYQ73" s="1002"/>
      <c r="WYR73" s="1002"/>
      <c r="WYS73" s="1002"/>
      <c r="WYT73" s="1002"/>
      <c r="WYU73" s="1002"/>
      <c r="WYV73" s="1002"/>
      <c r="WYW73" s="1002"/>
      <c r="WYX73" s="1002"/>
      <c r="WYY73" s="1002"/>
      <c r="WYZ73" s="1002"/>
      <c r="WZA73" s="1002"/>
      <c r="WZB73" s="1002"/>
      <c r="WZC73" s="1002"/>
      <c r="WZD73" s="1002"/>
      <c r="WZE73" s="1002"/>
      <c r="WZF73" s="1002"/>
      <c r="WZG73" s="1002"/>
      <c r="WZH73" s="1002"/>
      <c r="WZI73" s="1002"/>
      <c r="WZJ73" s="1002"/>
      <c r="WZK73" s="1002"/>
      <c r="WZL73" s="1002"/>
      <c r="WZM73" s="1002"/>
      <c r="WZN73" s="1002"/>
      <c r="WZO73" s="1002"/>
      <c r="WZP73" s="1002"/>
      <c r="WZQ73" s="1002"/>
      <c r="WZR73" s="1002"/>
      <c r="WZS73" s="1002"/>
      <c r="WZT73" s="1002"/>
      <c r="WZU73" s="1002"/>
      <c r="WZV73" s="1002"/>
      <c r="WZW73" s="1002"/>
      <c r="WZX73" s="1002"/>
      <c r="WZY73" s="1002"/>
      <c r="WZZ73" s="1002"/>
      <c r="XAA73" s="1002"/>
      <c r="XAB73" s="1002"/>
      <c r="XAC73" s="1002"/>
      <c r="XAD73" s="1002"/>
      <c r="XAE73" s="1002"/>
      <c r="XAF73" s="1002"/>
      <c r="XAG73" s="1002"/>
      <c r="XAH73" s="1002"/>
      <c r="XAI73" s="1002"/>
      <c r="XAJ73" s="1002"/>
      <c r="XAK73" s="1002"/>
      <c r="XAL73" s="1002"/>
      <c r="XAM73" s="1002"/>
      <c r="XAN73" s="1002"/>
      <c r="XAO73" s="1002"/>
      <c r="XAP73" s="1002"/>
      <c r="XAQ73" s="1002"/>
      <c r="XAR73" s="1002"/>
      <c r="XAS73" s="1002"/>
      <c r="XAT73" s="1002"/>
      <c r="XAU73" s="1002"/>
      <c r="XAV73" s="1002"/>
      <c r="XAW73" s="1002"/>
      <c r="XAX73" s="1002"/>
      <c r="XAY73" s="1002"/>
      <c r="XAZ73" s="1002"/>
      <c r="XBA73" s="1002"/>
      <c r="XBB73" s="1002"/>
      <c r="XBC73" s="1002"/>
      <c r="XBD73" s="1002"/>
      <c r="XBE73" s="1002"/>
      <c r="XBF73" s="1002"/>
      <c r="XBG73" s="1002"/>
      <c r="XBH73" s="1002"/>
      <c r="XBI73" s="1002"/>
      <c r="XBJ73" s="1002"/>
      <c r="XBK73" s="1002"/>
      <c r="XBL73" s="1002"/>
      <c r="XBM73" s="1002"/>
      <c r="XBN73" s="1002"/>
      <c r="XBO73" s="1002"/>
      <c r="XBP73" s="1002"/>
      <c r="XBQ73" s="1002"/>
      <c r="XBR73" s="1002"/>
      <c r="XBS73" s="1002"/>
      <c r="XBT73" s="1002"/>
      <c r="XBU73" s="1002"/>
      <c r="XBV73" s="1002"/>
      <c r="XBW73" s="1002"/>
      <c r="XBX73" s="1002"/>
      <c r="XBY73" s="1002"/>
      <c r="XBZ73" s="1002"/>
      <c r="XCA73" s="1002"/>
      <c r="XCB73" s="1002"/>
      <c r="XCC73" s="1002"/>
      <c r="XCD73" s="1002"/>
      <c r="XCE73" s="1002"/>
      <c r="XCF73" s="1002"/>
      <c r="XCG73" s="1002"/>
      <c r="XCH73" s="1002"/>
      <c r="XCI73" s="1002"/>
      <c r="XCJ73" s="1002"/>
      <c r="XCK73" s="1002"/>
      <c r="XCL73" s="1002"/>
      <c r="XCM73" s="1002"/>
      <c r="XCN73" s="1002"/>
      <c r="XCO73" s="1002"/>
      <c r="XCP73" s="1002"/>
      <c r="XCQ73" s="1002"/>
      <c r="XCR73" s="1002"/>
      <c r="XCS73" s="1002"/>
      <c r="XCT73" s="1002"/>
      <c r="XCU73" s="1002"/>
      <c r="XCV73" s="1002"/>
      <c r="XCW73" s="1002"/>
      <c r="XCX73" s="1002"/>
      <c r="XCY73" s="1002"/>
      <c r="XCZ73" s="1002"/>
      <c r="XDA73" s="1002"/>
      <c r="XDB73" s="1002"/>
      <c r="XDC73" s="1002"/>
      <c r="XDD73" s="1002"/>
      <c r="XDE73" s="1002"/>
      <c r="XDF73" s="1002"/>
      <c r="XDG73" s="1002"/>
      <c r="XDH73" s="1002"/>
      <c r="XDI73" s="1002"/>
      <c r="XDJ73" s="1002"/>
      <c r="XDK73" s="1002"/>
      <c r="XDL73" s="1002"/>
      <c r="XDM73" s="1002"/>
      <c r="XDN73" s="1002"/>
      <c r="XDO73" s="1002"/>
      <c r="XDP73" s="1002"/>
      <c r="XDQ73" s="1002"/>
      <c r="XDR73" s="1002"/>
      <c r="XDS73" s="1002"/>
      <c r="XDT73" s="1002"/>
      <c r="XDU73" s="1002"/>
      <c r="XDV73" s="1002"/>
      <c r="XDW73" s="1002"/>
    </row>
    <row r="74" spans="1:16351" s="1003" customFormat="1" ht="12.75" customHeight="1" x14ac:dyDescent="0.25">
      <c r="A74" s="970"/>
      <c r="B74" s="998" t="s">
        <v>685</v>
      </c>
      <c r="C74" s="998" t="s">
        <v>686</v>
      </c>
      <c r="D74" s="998" t="s">
        <v>681</v>
      </c>
      <c r="E74" s="998" t="s">
        <v>681</v>
      </c>
      <c r="F74" s="999">
        <v>1151.8</v>
      </c>
      <c r="G74" s="999">
        <v>1070.5999999999999</v>
      </c>
      <c r="H74" s="999">
        <v>1055.4000000000001</v>
      </c>
      <c r="I74" s="999">
        <v>1099.3</v>
      </c>
      <c r="J74" s="999">
        <v>1172.5</v>
      </c>
      <c r="K74" s="999">
        <v>1207.7</v>
      </c>
      <c r="L74" s="999">
        <v>1070.5</v>
      </c>
      <c r="M74" s="999">
        <v>1115.7</v>
      </c>
      <c r="N74" s="1001">
        <v>1200</v>
      </c>
      <c r="O74" s="1001">
        <v>1135</v>
      </c>
      <c r="P74" s="1001">
        <v>1085</v>
      </c>
      <c r="Q74" s="1001">
        <v>1070</v>
      </c>
      <c r="R74" s="1001">
        <v>1090</v>
      </c>
      <c r="S74" s="1001">
        <v>1069.8</v>
      </c>
      <c r="T74" s="1001">
        <v>1062.4000000000001</v>
      </c>
      <c r="U74" s="1001">
        <v>1056.5</v>
      </c>
      <c r="V74" s="1001">
        <v>1051.5999999999999</v>
      </c>
      <c r="W74" s="1001">
        <v>1047.3</v>
      </c>
      <c r="X74" s="1001">
        <v>1043.3</v>
      </c>
      <c r="Y74" s="1001">
        <v>1039.0999999999999</v>
      </c>
      <c r="Z74" s="1001">
        <v>1034.4000000000001</v>
      </c>
      <c r="AA74" s="1001">
        <v>1029.3</v>
      </c>
      <c r="AB74" s="1001">
        <v>1023.7</v>
      </c>
      <c r="AC74" s="1001">
        <v>1017.8</v>
      </c>
      <c r="AD74" s="1001">
        <v>1011.3</v>
      </c>
      <c r="AE74" s="1001">
        <v>1004.4</v>
      </c>
      <c r="AF74" s="1001">
        <v>997.3</v>
      </c>
      <c r="AG74" s="1001">
        <v>990</v>
      </c>
      <c r="AH74" s="1001">
        <v>982.5</v>
      </c>
      <c r="AI74" s="1001">
        <v>975</v>
      </c>
      <c r="AJ74" s="1001">
        <v>967.8</v>
      </c>
      <c r="AK74" s="1001">
        <v>961.1</v>
      </c>
      <c r="AL74" s="1001">
        <v>955</v>
      </c>
      <c r="AM74" s="1001">
        <v>949.9</v>
      </c>
      <c r="AN74" s="1001">
        <v>945.9</v>
      </c>
      <c r="AO74" s="1001">
        <v>943.3</v>
      </c>
      <c r="AP74" s="1001">
        <v>942.2</v>
      </c>
      <c r="AQ74" s="1001">
        <v>943</v>
      </c>
      <c r="AR74" s="1001">
        <v>945.9</v>
      </c>
      <c r="AS74" s="1001">
        <v>949.9</v>
      </c>
      <c r="AT74" s="998" t="s">
        <v>691</v>
      </c>
      <c r="AU74" s="998" t="s">
        <v>683</v>
      </c>
      <c r="AV74" s="998" t="s">
        <v>684</v>
      </c>
      <c r="AW74" s="1002"/>
      <c r="AX74" s="1002"/>
      <c r="AY74" s="1002"/>
      <c r="AZ74" s="1002"/>
      <c r="BA74" s="1002"/>
      <c r="BB74" s="1002"/>
      <c r="BC74" s="1002"/>
      <c r="BD74" s="1002"/>
      <c r="BE74" s="1002"/>
      <c r="BF74" s="1002"/>
      <c r="BG74" s="1002"/>
      <c r="BH74" s="1002"/>
      <c r="BI74" s="1002"/>
      <c r="BJ74" s="1002"/>
      <c r="BK74" s="1002"/>
      <c r="BL74" s="1002"/>
      <c r="BM74" s="1002"/>
      <c r="BN74" s="1002"/>
      <c r="BO74" s="1002"/>
      <c r="BP74" s="1002"/>
      <c r="BQ74" s="1002"/>
      <c r="BR74" s="1002"/>
      <c r="BS74" s="1002"/>
      <c r="BT74" s="1002"/>
      <c r="BU74" s="1002"/>
      <c r="BV74" s="1002"/>
      <c r="BW74" s="1002"/>
      <c r="BX74" s="1002"/>
      <c r="BY74" s="1002"/>
      <c r="BZ74" s="1002"/>
      <c r="CA74" s="1002"/>
      <c r="CB74" s="1002"/>
      <c r="CC74" s="1002"/>
      <c r="CD74" s="1002"/>
      <c r="CE74" s="1002"/>
      <c r="CF74" s="1002"/>
      <c r="CG74" s="1002"/>
      <c r="CH74" s="1002"/>
      <c r="CI74" s="1002"/>
      <c r="CJ74" s="1002"/>
      <c r="CK74" s="1002"/>
      <c r="CL74" s="1002"/>
      <c r="CM74" s="1002"/>
      <c r="CN74" s="1002"/>
      <c r="CO74" s="1002"/>
      <c r="CP74" s="1002"/>
      <c r="CQ74" s="1002"/>
      <c r="CR74" s="1002"/>
      <c r="CS74" s="1002"/>
      <c r="CT74" s="1002"/>
      <c r="CU74" s="1002"/>
      <c r="CV74" s="1002"/>
      <c r="CW74" s="1002"/>
      <c r="CX74" s="1002"/>
      <c r="CY74" s="1002"/>
      <c r="CZ74" s="1002"/>
      <c r="DA74" s="1002"/>
      <c r="DB74" s="1002"/>
      <c r="DC74" s="1002"/>
      <c r="DD74" s="1002"/>
      <c r="DE74" s="1002"/>
      <c r="DF74" s="1002"/>
      <c r="DG74" s="1002"/>
      <c r="DH74" s="1002"/>
      <c r="DI74" s="1002"/>
      <c r="DJ74" s="1002"/>
      <c r="DK74" s="1002"/>
      <c r="DL74" s="1002"/>
      <c r="DM74" s="1002"/>
      <c r="DN74" s="1002"/>
      <c r="DO74" s="1002"/>
      <c r="DP74" s="1002"/>
      <c r="DQ74" s="1002"/>
      <c r="DR74" s="1002"/>
      <c r="DS74" s="1002"/>
      <c r="DT74" s="1002"/>
      <c r="DU74" s="1002"/>
      <c r="DV74" s="1002"/>
      <c r="DW74" s="1002"/>
      <c r="DX74" s="1002"/>
      <c r="DY74" s="1002"/>
      <c r="DZ74" s="1002"/>
      <c r="EA74" s="1002"/>
      <c r="EB74" s="1002"/>
      <c r="EC74" s="1002"/>
      <c r="ED74" s="1002"/>
      <c r="EE74" s="1002"/>
      <c r="EF74" s="1002"/>
      <c r="EG74" s="1002"/>
      <c r="EH74" s="1002"/>
      <c r="EI74" s="1002"/>
      <c r="EJ74" s="1002"/>
      <c r="EK74" s="1002"/>
      <c r="EL74" s="1002"/>
      <c r="EM74" s="1002"/>
      <c r="EN74" s="1002"/>
      <c r="EO74" s="1002"/>
      <c r="EP74" s="1002"/>
      <c r="EQ74" s="1002"/>
      <c r="ER74" s="1002"/>
      <c r="ES74" s="1002"/>
      <c r="ET74" s="1002"/>
      <c r="EU74" s="1002"/>
      <c r="EV74" s="1002"/>
      <c r="EW74" s="1002"/>
      <c r="EX74" s="1002"/>
      <c r="EY74" s="1002"/>
      <c r="EZ74" s="1002"/>
      <c r="FA74" s="1002"/>
      <c r="FB74" s="1002"/>
      <c r="FC74" s="1002"/>
      <c r="FD74" s="1002"/>
      <c r="FE74" s="1002"/>
      <c r="FF74" s="1002"/>
      <c r="FG74" s="1002"/>
      <c r="FH74" s="1002"/>
      <c r="FI74" s="1002"/>
      <c r="FJ74" s="1002"/>
      <c r="FK74" s="1002"/>
      <c r="FL74" s="1002"/>
      <c r="FM74" s="1002"/>
      <c r="FN74" s="1002"/>
      <c r="FO74" s="1002"/>
      <c r="FP74" s="1002"/>
      <c r="FQ74" s="1002"/>
      <c r="FR74" s="1002"/>
      <c r="FS74" s="1002"/>
      <c r="FT74" s="1002"/>
      <c r="FU74" s="1002"/>
      <c r="FV74" s="1002"/>
      <c r="FW74" s="1002"/>
      <c r="FX74" s="1002"/>
      <c r="FY74" s="1002"/>
      <c r="FZ74" s="1002"/>
      <c r="GA74" s="1002"/>
      <c r="GB74" s="1002"/>
      <c r="GC74" s="1002"/>
      <c r="GD74" s="1002"/>
      <c r="GE74" s="1002"/>
      <c r="GF74" s="1002"/>
      <c r="GG74" s="1002"/>
      <c r="GH74" s="1002"/>
      <c r="GI74" s="1002"/>
      <c r="GJ74" s="1002"/>
      <c r="GK74" s="1002"/>
      <c r="GL74" s="1002"/>
      <c r="GM74" s="1002"/>
      <c r="GN74" s="1002"/>
      <c r="GO74" s="1002"/>
      <c r="GP74" s="1002"/>
      <c r="GQ74" s="1002"/>
      <c r="GR74" s="1002"/>
      <c r="GS74" s="1002"/>
      <c r="GT74" s="1002"/>
      <c r="GU74" s="1002"/>
      <c r="GV74" s="1002"/>
      <c r="GW74" s="1002"/>
      <c r="GX74" s="1002"/>
      <c r="GY74" s="1002"/>
      <c r="GZ74" s="1002"/>
      <c r="HA74" s="1002"/>
      <c r="HB74" s="1002"/>
      <c r="HC74" s="1002"/>
      <c r="HD74" s="1002"/>
      <c r="HE74" s="1002"/>
      <c r="HF74" s="1002"/>
      <c r="HG74" s="1002"/>
      <c r="HH74" s="1002"/>
      <c r="HI74" s="1002"/>
      <c r="HJ74" s="1002"/>
      <c r="HK74" s="1002"/>
      <c r="HL74" s="1002"/>
      <c r="HM74" s="1002"/>
      <c r="HN74" s="1002"/>
      <c r="HO74" s="1002"/>
      <c r="HP74" s="1002"/>
      <c r="HQ74" s="1002"/>
      <c r="HR74" s="1002"/>
      <c r="HS74" s="1002"/>
      <c r="HT74" s="1002"/>
      <c r="HU74" s="1002"/>
      <c r="HV74" s="1002"/>
      <c r="HW74" s="1002"/>
      <c r="HX74" s="1002"/>
      <c r="HY74" s="1002"/>
      <c r="HZ74" s="1002"/>
      <c r="IA74" s="1002"/>
      <c r="IB74" s="1002"/>
      <c r="IC74" s="1002"/>
      <c r="ID74" s="1002"/>
      <c r="IE74" s="1002"/>
      <c r="IF74" s="1002"/>
      <c r="IG74" s="1002"/>
      <c r="IH74" s="1002"/>
      <c r="II74" s="1002"/>
      <c r="IJ74" s="1002"/>
      <c r="IK74" s="1002"/>
      <c r="IL74" s="1002"/>
      <c r="IM74" s="1002"/>
      <c r="IN74" s="1002"/>
      <c r="IO74" s="1002"/>
      <c r="IP74" s="1002"/>
      <c r="IQ74" s="1002"/>
      <c r="IR74" s="1002"/>
      <c r="IS74" s="1002"/>
      <c r="IT74" s="1002"/>
      <c r="IU74" s="1002"/>
      <c r="IV74" s="1002"/>
      <c r="IW74" s="1002"/>
      <c r="IX74" s="1002"/>
      <c r="IY74" s="1002"/>
      <c r="IZ74" s="1002"/>
      <c r="JA74" s="1002"/>
      <c r="JB74" s="1002"/>
      <c r="JC74" s="1002"/>
      <c r="JD74" s="1002"/>
      <c r="JE74" s="1002"/>
      <c r="JF74" s="1002"/>
      <c r="JG74" s="1002"/>
      <c r="JH74" s="1002"/>
      <c r="JI74" s="1002"/>
      <c r="JJ74" s="1002"/>
      <c r="JK74" s="1002"/>
      <c r="JL74" s="1002"/>
      <c r="JM74" s="1002"/>
      <c r="JN74" s="1002"/>
      <c r="JO74" s="1002"/>
      <c r="JP74" s="1002"/>
      <c r="JQ74" s="1002"/>
      <c r="JR74" s="1002"/>
      <c r="JS74" s="1002"/>
      <c r="JT74" s="1002"/>
      <c r="JU74" s="1002"/>
      <c r="JV74" s="1002"/>
      <c r="JW74" s="1002"/>
      <c r="JX74" s="1002"/>
      <c r="JY74" s="1002"/>
      <c r="JZ74" s="1002"/>
      <c r="KA74" s="1002"/>
      <c r="KB74" s="1002"/>
      <c r="KC74" s="1002"/>
      <c r="KD74" s="1002"/>
      <c r="KE74" s="1002"/>
      <c r="KF74" s="1002"/>
      <c r="KG74" s="1002"/>
      <c r="KH74" s="1002"/>
      <c r="KI74" s="1002"/>
      <c r="KJ74" s="1002"/>
      <c r="KK74" s="1002"/>
      <c r="KL74" s="1002"/>
      <c r="KM74" s="1002"/>
      <c r="KN74" s="1002"/>
      <c r="KO74" s="1002"/>
      <c r="KP74" s="1002"/>
      <c r="KQ74" s="1002"/>
      <c r="KR74" s="1002"/>
      <c r="KS74" s="1002"/>
      <c r="KT74" s="1002"/>
      <c r="KU74" s="1002"/>
      <c r="KV74" s="1002"/>
      <c r="KW74" s="1002"/>
      <c r="KX74" s="1002"/>
      <c r="KY74" s="1002"/>
      <c r="KZ74" s="1002"/>
      <c r="LA74" s="1002"/>
      <c r="LB74" s="1002"/>
      <c r="LC74" s="1002"/>
      <c r="LD74" s="1002"/>
      <c r="LE74" s="1002"/>
      <c r="LF74" s="1002"/>
      <c r="LG74" s="1002"/>
      <c r="LH74" s="1002"/>
      <c r="LI74" s="1002"/>
      <c r="LJ74" s="1002"/>
      <c r="LK74" s="1002"/>
      <c r="LL74" s="1002"/>
      <c r="LM74" s="1002"/>
      <c r="LN74" s="1002"/>
      <c r="LO74" s="1002"/>
      <c r="LP74" s="1002"/>
      <c r="LQ74" s="1002"/>
      <c r="LR74" s="1002"/>
      <c r="LS74" s="1002"/>
      <c r="LT74" s="1002"/>
      <c r="LU74" s="1002"/>
      <c r="LV74" s="1002"/>
      <c r="LW74" s="1002"/>
      <c r="LX74" s="1002"/>
      <c r="LY74" s="1002"/>
      <c r="LZ74" s="1002"/>
      <c r="MA74" s="1002"/>
      <c r="MB74" s="1002"/>
      <c r="MC74" s="1002"/>
      <c r="MD74" s="1002"/>
      <c r="ME74" s="1002"/>
      <c r="MF74" s="1002"/>
      <c r="MG74" s="1002"/>
      <c r="MH74" s="1002"/>
      <c r="MI74" s="1002"/>
      <c r="MJ74" s="1002"/>
      <c r="MK74" s="1002"/>
      <c r="ML74" s="1002"/>
      <c r="MM74" s="1002"/>
      <c r="MN74" s="1002"/>
      <c r="MO74" s="1002"/>
      <c r="MP74" s="1002"/>
      <c r="MQ74" s="1002"/>
      <c r="MR74" s="1002"/>
      <c r="MS74" s="1002"/>
      <c r="MT74" s="1002"/>
      <c r="MU74" s="1002"/>
      <c r="MV74" s="1002"/>
      <c r="MW74" s="1002"/>
      <c r="MX74" s="1002"/>
      <c r="MY74" s="1002"/>
      <c r="MZ74" s="1002"/>
      <c r="NA74" s="1002"/>
      <c r="NB74" s="1002"/>
      <c r="NC74" s="1002"/>
      <c r="ND74" s="1002"/>
      <c r="NE74" s="1002"/>
      <c r="NF74" s="1002"/>
      <c r="NG74" s="1002"/>
      <c r="NH74" s="1002"/>
      <c r="NI74" s="1002"/>
      <c r="NJ74" s="1002"/>
      <c r="NK74" s="1002"/>
      <c r="NL74" s="1002"/>
      <c r="NM74" s="1002"/>
      <c r="NN74" s="1002"/>
      <c r="NO74" s="1002"/>
      <c r="NP74" s="1002"/>
      <c r="NQ74" s="1002"/>
      <c r="NR74" s="1002"/>
      <c r="NS74" s="1002"/>
      <c r="NT74" s="1002"/>
      <c r="NU74" s="1002"/>
      <c r="NV74" s="1002"/>
      <c r="NW74" s="1002"/>
      <c r="NX74" s="1002"/>
      <c r="NY74" s="1002"/>
      <c r="NZ74" s="1002"/>
      <c r="OA74" s="1002"/>
      <c r="OB74" s="1002"/>
      <c r="OC74" s="1002"/>
      <c r="OD74" s="1002"/>
      <c r="OE74" s="1002"/>
      <c r="OF74" s="1002"/>
      <c r="OG74" s="1002"/>
      <c r="OH74" s="1002"/>
      <c r="OI74" s="1002"/>
      <c r="OJ74" s="1002"/>
      <c r="OK74" s="1002"/>
      <c r="OL74" s="1002"/>
      <c r="OM74" s="1002"/>
      <c r="ON74" s="1002"/>
      <c r="OO74" s="1002"/>
      <c r="OP74" s="1002"/>
      <c r="OQ74" s="1002"/>
      <c r="OR74" s="1002"/>
      <c r="OS74" s="1002"/>
      <c r="OT74" s="1002"/>
      <c r="OU74" s="1002"/>
      <c r="OV74" s="1002"/>
      <c r="OW74" s="1002"/>
      <c r="OX74" s="1002"/>
      <c r="OY74" s="1002"/>
      <c r="OZ74" s="1002"/>
      <c r="PA74" s="1002"/>
      <c r="PB74" s="1002"/>
      <c r="PC74" s="1002"/>
      <c r="PD74" s="1002"/>
      <c r="PE74" s="1002"/>
      <c r="PF74" s="1002"/>
      <c r="PG74" s="1002"/>
      <c r="PH74" s="1002"/>
      <c r="PI74" s="1002"/>
      <c r="PJ74" s="1002"/>
      <c r="PK74" s="1002"/>
      <c r="PL74" s="1002"/>
      <c r="PM74" s="1002"/>
      <c r="PN74" s="1002"/>
      <c r="PO74" s="1002"/>
      <c r="PP74" s="1002"/>
      <c r="PQ74" s="1002"/>
      <c r="PR74" s="1002"/>
      <c r="PS74" s="1002"/>
      <c r="PT74" s="1002"/>
      <c r="PU74" s="1002"/>
      <c r="PV74" s="1002"/>
      <c r="PW74" s="1002"/>
      <c r="PX74" s="1002"/>
      <c r="PY74" s="1002"/>
      <c r="PZ74" s="1002"/>
      <c r="QA74" s="1002"/>
      <c r="QB74" s="1002"/>
      <c r="QC74" s="1002"/>
      <c r="QD74" s="1002"/>
      <c r="QE74" s="1002"/>
      <c r="QF74" s="1002"/>
      <c r="QG74" s="1002"/>
      <c r="QH74" s="1002"/>
      <c r="QI74" s="1002"/>
      <c r="QJ74" s="1002"/>
      <c r="QK74" s="1002"/>
      <c r="QL74" s="1002"/>
      <c r="QM74" s="1002"/>
      <c r="QN74" s="1002"/>
      <c r="QO74" s="1002"/>
      <c r="QP74" s="1002"/>
      <c r="QQ74" s="1002"/>
      <c r="QR74" s="1002"/>
      <c r="QS74" s="1002"/>
      <c r="QT74" s="1002"/>
      <c r="QU74" s="1002"/>
      <c r="QV74" s="1002"/>
      <c r="QW74" s="1002"/>
      <c r="QX74" s="1002"/>
      <c r="QY74" s="1002"/>
      <c r="QZ74" s="1002"/>
      <c r="RA74" s="1002"/>
      <c r="RB74" s="1002"/>
      <c r="RC74" s="1002"/>
      <c r="RD74" s="1002"/>
      <c r="RE74" s="1002"/>
      <c r="RF74" s="1002"/>
      <c r="RG74" s="1002"/>
      <c r="RH74" s="1002"/>
      <c r="RI74" s="1002"/>
      <c r="RJ74" s="1002"/>
      <c r="RK74" s="1002"/>
      <c r="RL74" s="1002"/>
      <c r="RM74" s="1002"/>
      <c r="RN74" s="1002"/>
      <c r="RO74" s="1002"/>
      <c r="RP74" s="1002"/>
      <c r="RQ74" s="1002"/>
      <c r="RR74" s="1002"/>
      <c r="RS74" s="1002"/>
      <c r="RT74" s="1002"/>
      <c r="RU74" s="1002"/>
      <c r="RV74" s="1002"/>
      <c r="RW74" s="1002"/>
      <c r="RX74" s="1002"/>
      <c r="RY74" s="1002"/>
      <c r="RZ74" s="1002"/>
      <c r="SA74" s="1002"/>
      <c r="SB74" s="1002"/>
      <c r="SC74" s="1002"/>
      <c r="SD74" s="1002"/>
      <c r="SE74" s="1002"/>
      <c r="SF74" s="1002"/>
      <c r="SG74" s="1002"/>
      <c r="SH74" s="1002"/>
      <c r="SI74" s="1002"/>
      <c r="SJ74" s="1002"/>
      <c r="SK74" s="1002"/>
      <c r="SL74" s="1002"/>
      <c r="SM74" s="1002"/>
      <c r="SN74" s="1002"/>
      <c r="SO74" s="1002"/>
      <c r="SP74" s="1002"/>
      <c r="SQ74" s="1002"/>
      <c r="SR74" s="1002"/>
      <c r="SS74" s="1002"/>
      <c r="ST74" s="1002"/>
      <c r="SU74" s="1002"/>
      <c r="SV74" s="1002"/>
      <c r="SW74" s="1002"/>
      <c r="SX74" s="1002"/>
      <c r="SY74" s="1002"/>
      <c r="SZ74" s="1002"/>
      <c r="TA74" s="1002"/>
      <c r="TB74" s="1002"/>
      <c r="TC74" s="1002"/>
      <c r="TD74" s="1002"/>
      <c r="TE74" s="1002"/>
      <c r="TF74" s="1002"/>
      <c r="TG74" s="1002"/>
      <c r="TH74" s="1002"/>
      <c r="TI74" s="1002"/>
      <c r="TJ74" s="1002"/>
      <c r="TK74" s="1002"/>
      <c r="TL74" s="1002"/>
      <c r="TM74" s="1002"/>
      <c r="TN74" s="1002"/>
      <c r="TO74" s="1002"/>
      <c r="TP74" s="1002"/>
      <c r="TQ74" s="1002"/>
      <c r="TR74" s="1002"/>
      <c r="TS74" s="1002"/>
      <c r="TT74" s="1002"/>
      <c r="TU74" s="1002"/>
      <c r="TV74" s="1002"/>
      <c r="TW74" s="1002"/>
      <c r="TX74" s="1002"/>
      <c r="TY74" s="1002"/>
      <c r="TZ74" s="1002"/>
      <c r="UA74" s="1002"/>
      <c r="UB74" s="1002"/>
      <c r="UC74" s="1002"/>
      <c r="UD74" s="1002"/>
      <c r="UE74" s="1002"/>
      <c r="UF74" s="1002"/>
      <c r="UG74" s="1002"/>
      <c r="UH74" s="1002"/>
      <c r="UI74" s="1002"/>
      <c r="UJ74" s="1002"/>
      <c r="UK74" s="1002"/>
      <c r="UL74" s="1002"/>
      <c r="UM74" s="1002"/>
      <c r="UN74" s="1002"/>
      <c r="UO74" s="1002"/>
      <c r="UP74" s="1002"/>
      <c r="UQ74" s="1002"/>
      <c r="UR74" s="1002"/>
      <c r="US74" s="1002"/>
      <c r="UT74" s="1002"/>
      <c r="UU74" s="1002"/>
      <c r="UV74" s="1002"/>
      <c r="UW74" s="1002"/>
      <c r="UX74" s="1002"/>
      <c r="UY74" s="1002"/>
      <c r="UZ74" s="1002"/>
      <c r="VA74" s="1002"/>
      <c r="VB74" s="1002"/>
      <c r="VC74" s="1002"/>
      <c r="VD74" s="1002"/>
      <c r="VE74" s="1002"/>
      <c r="VF74" s="1002"/>
      <c r="VG74" s="1002"/>
      <c r="VH74" s="1002"/>
      <c r="VI74" s="1002"/>
      <c r="VJ74" s="1002"/>
      <c r="VK74" s="1002"/>
      <c r="VL74" s="1002"/>
      <c r="VM74" s="1002"/>
      <c r="VN74" s="1002"/>
      <c r="VO74" s="1002"/>
      <c r="VP74" s="1002"/>
      <c r="VQ74" s="1002"/>
      <c r="VR74" s="1002"/>
      <c r="VS74" s="1002"/>
      <c r="VT74" s="1002"/>
      <c r="VU74" s="1002"/>
      <c r="VV74" s="1002"/>
      <c r="VW74" s="1002"/>
      <c r="VX74" s="1002"/>
      <c r="VY74" s="1002"/>
      <c r="VZ74" s="1002"/>
      <c r="WA74" s="1002"/>
      <c r="WB74" s="1002"/>
      <c r="WC74" s="1002"/>
      <c r="WD74" s="1002"/>
      <c r="WE74" s="1002"/>
      <c r="WF74" s="1002"/>
      <c r="WG74" s="1002"/>
      <c r="WH74" s="1002"/>
      <c r="WI74" s="1002"/>
      <c r="WJ74" s="1002"/>
      <c r="WK74" s="1002"/>
      <c r="WL74" s="1002"/>
      <c r="WM74" s="1002"/>
      <c r="WN74" s="1002"/>
      <c r="WO74" s="1002"/>
      <c r="WP74" s="1002"/>
      <c r="WQ74" s="1002"/>
      <c r="WR74" s="1002"/>
      <c r="WS74" s="1002"/>
      <c r="WT74" s="1002"/>
      <c r="WU74" s="1002"/>
      <c r="WV74" s="1002"/>
      <c r="WW74" s="1002"/>
      <c r="WX74" s="1002"/>
      <c r="WY74" s="1002"/>
      <c r="WZ74" s="1002"/>
      <c r="XA74" s="1002"/>
      <c r="XB74" s="1002"/>
      <c r="XC74" s="1002"/>
      <c r="XD74" s="1002"/>
      <c r="XE74" s="1002"/>
      <c r="XF74" s="1002"/>
      <c r="XG74" s="1002"/>
      <c r="XH74" s="1002"/>
      <c r="XI74" s="1002"/>
      <c r="XJ74" s="1002"/>
      <c r="XK74" s="1002"/>
      <c r="XL74" s="1002"/>
      <c r="XM74" s="1002"/>
      <c r="XN74" s="1002"/>
      <c r="XO74" s="1002"/>
      <c r="XP74" s="1002"/>
      <c r="XQ74" s="1002"/>
      <c r="XR74" s="1002"/>
      <c r="XS74" s="1002"/>
      <c r="XT74" s="1002"/>
      <c r="XU74" s="1002"/>
      <c r="XV74" s="1002"/>
      <c r="XW74" s="1002"/>
      <c r="XX74" s="1002"/>
      <c r="XY74" s="1002"/>
      <c r="XZ74" s="1002"/>
      <c r="YA74" s="1002"/>
      <c r="YB74" s="1002"/>
      <c r="YC74" s="1002"/>
      <c r="YD74" s="1002"/>
      <c r="YE74" s="1002"/>
      <c r="YF74" s="1002"/>
      <c r="YG74" s="1002"/>
      <c r="YH74" s="1002"/>
      <c r="YI74" s="1002"/>
      <c r="YJ74" s="1002"/>
      <c r="YK74" s="1002"/>
      <c r="YL74" s="1002"/>
      <c r="YM74" s="1002"/>
      <c r="YN74" s="1002"/>
      <c r="YO74" s="1002"/>
      <c r="YP74" s="1002"/>
      <c r="YQ74" s="1002"/>
      <c r="YR74" s="1002"/>
      <c r="YS74" s="1002"/>
      <c r="YT74" s="1002"/>
      <c r="YU74" s="1002"/>
      <c r="YV74" s="1002"/>
      <c r="YW74" s="1002"/>
      <c r="YX74" s="1002"/>
      <c r="YY74" s="1002"/>
      <c r="YZ74" s="1002"/>
      <c r="ZA74" s="1002"/>
      <c r="ZB74" s="1002"/>
      <c r="ZC74" s="1002"/>
      <c r="ZD74" s="1002"/>
      <c r="ZE74" s="1002"/>
      <c r="ZF74" s="1002"/>
      <c r="ZG74" s="1002"/>
      <c r="ZH74" s="1002"/>
      <c r="ZI74" s="1002"/>
      <c r="ZJ74" s="1002"/>
      <c r="ZK74" s="1002"/>
      <c r="ZL74" s="1002"/>
      <c r="ZM74" s="1002"/>
      <c r="ZN74" s="1002"/>
      <c r="ZO74" s="1002"/>
      <c r="ZP74" s="1002"/>
      <c r="ZQ74" s="1002"/>
      <c r="ZR74" s="1002"/>
      <c r="ZS74" s="1002"/>
      <c r="ZT74" s="1002"/>
      <c r="ZU74" s="1002"/>
      <c r="ZV74" s="1002"/>
      <c r="ZW74" s="1002"/>
      <c r="ZX74" s="1002"/>
      <c r="ZY74" s="1002"/>
      <c r="ZZ74" s="1002"/>
      <c r="AAA74" s="1002"/>
      <c r="AAB74" s="1002"/>
      <c r="AAC74" s="1002"/>
      <c r="AAD74" s="1002"/>
      <c r="AAE74" s="1002"/>
      <c r="AAF74" s="1002"/>
      <c r="AAG74" s="1002"/>
      <c r="AAH74" s="1002"/>
      <c r="AAI74" s="1002"/>
      <c r="AAJ74" s="1002"/>
      <c r="AAK74" s="1002"/>
      <c r="AAL74" s="1002"/>
      <c r="AAM74" s="1002"/>
      <c r="AAN74" s="1002"/>
      <c r="AAO74" s="1002"/>
      <c r="AAP74" s="1002"/>
      <c r="AAQ74" s="1002"/>
      <c r="AAR74" s="1002"/>
      <c r="AAS74" s="1002"/>
      <c r="AAT74" s="1002"/>
      <c r="AAU74" s="1002"/>
      <c r="AAV74" s="1002"/>
      <c r="AAW74" s="1002"/>
      <c r="AAX74" s="1002"/>
      <c r="AAY74" s="1002"/>
      <c r="AAZ74" s="1002"/>
      <c r="ABA74" s="1002"/>
      <c r="ABB74" s="1002"/>
      <c r="ABC74" s="1002"/>
      <c r="ABD74" s="1002"/>
      <c r="ABE74" s="1002"/>
      <c r="ABF74" s="1002"/>
      <c r="ABG74" s="1002"/>
      <c r="ABH74" s="1002"/>
      <c r="ABI74" s="1002"/>
      <c r="ABJ74" s="1002"/>
      <c r="ABK74" s="1002"/>
      <c r="ABL74" s="1002"/>
      <c r="ABM74" s="1002"/>
      <c r="ABN74" s="1002"/>
      <c r="ABO74" s="1002"/>
      <c r="ABP74" s="1002"/>
      <c r="ABQ74" s="1002"/>
      <c r="ABR74" s="1002"/>
      <c r="ABS74" s="1002"/>
      <c r="ABT74" s="1002"/>
      <c r="ABU74" s="1002"/>
      <c r="ABV74" s="1002"/>
      <c r="ABW74" s="1002"/>
      <c r="ABX74" s="1002"/>
      <c r="ABY74" s="1002"/>
      <c r="ABZ74" s="1002"/>
      <c r="ACA74" s="1002"/>
      <c r="ACB74" s="1002"/>
      <c r="ACC74" s="1002"/>
      <c r="ACD74" s="1002"/>
      <c r="ACE74" s="1002"/>
      <c r="ACF74" s="1002"/>
      <c r="ACG74" s="1002"/>
      <c r="ACH74" s="1002"/>
      <c r="ACI74" s="1002"/>
      <c r="ACJ74" s="1002"/>
      <c r="ACK74" s="1002"/>
      <c r="ACL74" s="1002"/>
      <c r="ACM74" s="1002"/>
      <c r="ACN74" s="1002"/>
      <c r="ACO74" s="1002"/>
      <c r="ACP74" s="1002"/>
      <c r="ACQ74" s="1002"/>
      <c r="ACR74" s="1002"/>
      <c r="ACS74" s="1002"/>
      <c r="ACT74" s="1002"/>
      <c r="ACU74" s="1002"/>
      <c r="ACV74" s="1002"/>
      <c r="ACW74" s="1002"/>
      <c r="ACX74" s="1002"/>
      <c r="ACY74" s="1002"/>
      <c r="ACZ74" s="1002"/>
      <c r="ADA74" s="1002"/>
      <c r="ADB74" s="1002"/>
      <c r="ADC74" s="1002"/>
      <c r="ADD74" s="1002"/>
      <c r="ADE74" s="1002"/>
      <c r="ADF74" s="1002"/>
      <c r="ADG74" s="1002"/>
      <c r="ADH74" s="1002"/>
      <c r="ADI74" s="1002"/>
      <c r="ADJ74" s="1002"/>
      <c r="ADK74" s="1002"/>
      <c r="ADL74" s="1002"/>
      <c r="ADM74" s="1002"/>
      <c r="ADN74" s="1002"/>
      <c r="ADO74" s="1002"/>
      <c r="ADP74" s="1002"/>
      <c r="ADQ74" s="1002"/>
      <c r="ADR74" s="1002"/>
      <c r="ADS74" s="1002"/>
      <c r="ADT74" s="1002"/>
      <c r="ADU74" s="1002"/>
      <c r="ADV74" s="1002"/>
      <c r="ADW74" s="1002"/>
      <c r="ADX74" s="1002"/>
      <c r="ADY74" s="1002"/>
      <c r="ADZ74" s="1002"/>
      <c r="AEA74" s="1002"/>
      <c r="AEB74" s="1002"/>
      <c r="AEC74" s="1002"/>
      <c r="AED74" s="1002"/>
      <c r="AEE74" s="1002"/>
      <c r="AEF74" s="1002"/>
      <c r="AEG74" s="1002"/>
      <c r="AEH74" s="1002"/>
      <c r="AEI74" s="1002"/>
      <c r="AEJ74" s="1002"/>
      <c r="AEK74" s="1002"/>
      <c r="AEL74" s="1002"/>
      <c r="AEM74" s="1002"/>
      <c r="AEN74" s="1002"/>
      <c r="AEO74" s="1002"/>
      <c r="AEP74" s="1002"/>
      <c r="AEQ74" s="1002"/>
      <c r="AER74" s="1002"/>
      <c r="AES74" s="1002"/>
      <c r="AET74" s="1002"/>
      <c r="AEU74" s="1002"/>
      <c r="AEV74" s="1002"/>
      <c r="AEW74" s="1002"/>
      <c r="AEX74" s="1002"/>
      <c r="AEY74" s="1002"/>
      <c r="AEZ74" s="1002"/>
      <c r="AFA74" s="1002"/>
      <c r="AFB74" s="1002"/>
      <c r="AFC74" s="1002"/>
      <c r="AFD74" s="1002"/>
      <c r="AFE74" s="1002"/>
      <c r="AFF74" s="1002"/>
      <c r="AFG74" s="1002"/>
      <c r="AFH74" s="1002"/>
      <c r="AFI74" s="1002"/>
      <c r="AFJ74" s="1002"/>
      <c r="AFK74" s="1002"/>
      <c r="AFL74" s="1002"/>
      <c r="AFM74" s="1002"/>
      <c r="AFN74" s="1002"/>
      <c r="AFO74" s="1002"/>
      <c r="AFP74" s="1002"/>
      <c r="AFQ74" s="1002"/>
      <c r="AFR74" s="1002"/>
      <c r="AFS74" s="1002"/>
      <c r="AFT74" s="1002"/>
      <c r="AFU74" s="1002"/>
      <c r="AFV74" s="1002"/>
      <c r="AFW74" s="1002"/>
      <c r="AFX74" s="1002"/>
      <c r="AFY74" s="1002"/>
      <c r="AFZ74" s="1002"/>
      <c r="AGA74" s="1002"/>
      <c r="AGB74" s="1002"/>
      <c r="AGC74" s="1002"/>
      <c r="AGD74" s="1002"/>
      <c r="AGE74" s="1002"/>
      <c r="AGF74" s="1002"/>
      <c r="AGG74" s="1002"/>
      <c r="AGH74" s="1002"/>
      <c r="AGI74" s="1002"/>
      <c r="AGJ74" s="1002"/>
      <c r="AGK74" s="1002"/>
      <c r="AGL74" s="1002"/>
      <c r="AGM74" s="1002"/>
      <c r="AGN74" s="1002"/>
      <c r="AGO74" s="1002"/>
      <c r="AGP74" s="1002"/>
      <c r="AGQ74" s="1002"/>
      <c r="AGR74" s="1002"/>
      <c r="AGS74" s="1002"/>
      <c r="AGT74" s="1002"/>
      <c r="AGU74" s="1002"/>
      <c r="AGV74" s="1002"/>
      <c r="AGW74" s="1002"/>
      <c r="AGX74" s="1002"/>
      <c r="AGY74" s="1002"/>
      <c r="AGZ74" s="1002"/>
      <c r="AHA74" s="1002"/>
      <c r="AHB74" s="1002"/>
      <c r="AHC74" s="1002"/>
      <c r="AHD74" s="1002"/>
      <c r="AHE74" s="1002"/>
      <c r="AHF74" s="1002"/>
      <c r="AHG74" s="1002"/>
      <c r="AHH74" s="1002"/>
      <c r="AHI74" s="1002"/>
      <c r="AHJ74" s="1002"/>
      <c r="AHK74" s="1002"/>
      <c r="AHL74" s="1002"/>
      <c r="AHM74" s="1002"/>
      <c r="AHN74" s="1002"/>
      <c r="AHO74" s="1002"/>
      <c r="AHP74" s="1002"/>
      <c r="AHQ74" s="1002"/>
      <c r="AHR74" s="1002"/>
      <c r="AHS74" s="1002"/>
      <c r="AHT74" s="1002"/>
      <c r="AHU74" s="1002"/>
      <c r="AHV74" s="1002"/>
      <c r="AHW74" s="1002"/>
      <c r="AHX74" s="1002"/>
      <c r="AHY74" s="1002"/>
      <c r="AHZ74" s="1002"/>
      <c r="AIA74" s="1002"/>
      <c r="AIB74" s="1002"/>
      <c r="AIC74" s="1002"/>
      <c r="AID74" s="1002"/>
      <c r="AIE74" s="1002"/>
      <c r="AIF74" s="1002"/>
      <c r="AIG74" s="1002"/>
      <c r="AIH74" s="1002"/>
      <c r="AII74" s="1002"/>
      <c r="AIJ74" s="1002"/>
      <c r="AIK74" s="1002"/>
      <c r="AIL74" s="1002"/>
      <c r="AIM74" s="1002"/>
      <c r="AIN74" s="1002"/>
      <c r="AIO74" s="1002"/>
      <c r="AIP74" s="1002"/>
      <c r="AIQ74" s="1002"/>
      <c r="AIR74" s="1002"/>
      <c r="AIS74" s="1002"/>
      <c r="AIT74" s="1002"/>
      <c r="AIU74" s="1002"/>
      <c r="AIV74" s="1002"/>
      <c r="AIW74" s="1002"/>
      <c r="AIX74" s="1002"/>
      <c r="AIY74" s="1002"/>
      <c r="AIZ74" s="1002"/>
      <c r="AJA74" s="1002"/>
      <c r="AJB74" s="1002"/>
      <c r="AJC74" s="1002"/>
      <c r="AJD74" s="1002"/>
      <c r="AJE74" s="1002"/>
      <c r="AJF74" s="1002"/>
      <c r="AJG74" s="1002"/>
      <c r="AJH74" s="1002"/>
      <c r="AJI74" s="1002"/>
      <c r="AJJ74" s="1002"/>
      <c r="AJK74" s="1002"/>
      <c r="AJL74" s="1002"/>
      <c r="AJM74" s="1002"/>
      <c r="AJN74" s="1002"/>
      <c r="AJO74" s="1002"/>
      <c r="AJP74" s="1002"/>
      <c r="AJQ74" s="1002"/>
      <c r="AJR74" s="1002"/>
      <c r="AJS74" s="1002"/>
      <c r="AJT74" s="1002"/>
      <c r="AJU74" s="1002"/>
      <c r="AJV74" s="1002"/>
      <c r="AJW74" s="1002"/>
      <c r="AJX74" s="1002"/>
      <c r="AJY74" s="1002"/>
      <c r="AJZ74" s="1002"/>
      <c r="AKA74" s="1002"/>
      <c r="AKB74" s="1002"/>
      <c r="AKC74" s="1002"/>
      <c r="AKD74" s="1002"/>
      <c r="AKE74" s="1002"/>
      <c r="AKF74" s="1002"/>
      <c r="AKG74" s="1002"/>
      <c r="AKH74" s="1002"/>
      <c r="AKI74" s="1002"/>
      <c r="AKJ74" s="1002"/>
      <c r="AKK74" s="1002"/>
      <c r="AKL74" s="1002"/>
      <c r="AKM74" s="1002"/>
      <c r="AKN74" s="1002"/>
      <c r="AKO74" s="1002"/>
      <c r="AKP74" s="1002"/>
      <c r="AKQ74" s="1002"/>
      <c r="AKR74" s="1002"/>
      <c r="AKS74" s="1002"/>
      <c r="AKT74" s="1002"/>
      <c r="AKU74" s="1002"/>
      <c r="AKV74" s="1002"/>
      <c r="AKW74" s="1002"/>
      <c r="AKX74" s="1002"/>
      <c r="AKY74" s="1002"/>
      <c r="AKZ74" s="1002"/>
      <c r="ALA74" s="1002"/>
      <c r="ALB74" s="1002"/>
      <c r="ALC74" s="1002"/>
      <c r="ALD74" s="1002"/>
      <c r="ALE74" s="1002"/>
      <c r="ALF74" s="1002"/>
      <c r="ALG74" s="1002"/>
      <c r="ALH74" s="1002"/>
      <c r="ALI74" s="1002"/>
      <c r="ALJ74" s="1002"/>
      <c r="ALK74" s="1002"/>
      <c r="ALL74" s="1002"/>
      <c r="ALM74" s="1002"/>
      <c r="ALN74" s="1002"/>
      <c r="ALO74" s="1002"/>
      <c r="ALP74" s="1002"/>
      <c r="ALQ74" s="1002"/>
      <c r="ALR74" s="1002"/>
      <c r="ALS74" s="1002"/>
      <c r="ALT74" s="1002"/>
      <c r="ALU74" s="1002"/>
      <c r="ALV74" s="1002"/>
      <c r="ALW74" s="1002"/>
      <c r="ALX74" s="1002"/>
      <c r="ALY74" s="1002"/>
      <c r="ALZ74" s="1002"/>
      <c r="AMA74" s="1002"/>
      <c r="AMB74" s="1002"/>
      <c r="AMC74" s="1002"/>
      <c r="AMD74" s="1002"/>
      <c r="AME74" s="1002"/>
      <c r="AMF74" s="1002"/>
      <c r="AMG74" s="1002"/>
      <c r="AMH74" s="1002"/>
      <c r="AMI74" s="1002"/>
      <c r="AMJ74" s="1002"/>
      <c r="AMK74" s="1002"/>
      <c r="AML74" s="1002"/>
      <c r="AMM74" s="1002"/>
      <c r="AMN74" s="1002"/>
      <c r="AMO74" s="1002"/>
      <c r="AMP74" s="1002"/>
      <c r="AMQ74" s="1002"/>
      <c r="AMR74" s="1002"/>
      <c r="AMS74" s="1002"/>
      <c r="AMT74" s="1002"/>
      <c r="AMU74" s="1002"/>
      <c r="AMV74" s="1002"/>
      <c r="AMW74" s="1002"/>
      <c r="AMX74" s="1002"/>
      <c r="AMY74" s="1002"/>
      <c r="AMZ74" s="1002"/>
      <c r="ANA74" s="1002"/>
      <c r="ANB74" s="1002"/>
      <c r="ANC74" s="1002"/>
      <c r="AND74" s="1002"/>
      <c r="ANE74" s="1002"/>
      <c r="ANF74" s="1002"/>
      <c r="ANG74" s="1002"/>
      <c r="ANH74" s="1002"/>
      <c r="ANI74" s="1002"/>
      <c r="ANJ74" s="1002"/>
      <c r="ANK74" s="1002"/>
      <c r="ANL74" s="1002"/>
      <c r="ANM74" s="1002"/>
      <c r="ANN74" s="1002"/>
      <c r="ANO74" s="1002"/>
      <c r="ANP74" s="1002"/>
      <c r="ANQ74" s="1002"/>
      <c r="ANR74" s="1002"/>
      <c r="ANS74" s="1002"/>
      <c r="ANT74" s="1002"/>
      <c r="ANU74" s="1002"/>
      <c r="ANV74" s="1002"/>
      <c r="ANW74" s="1002"/>
      <c r="ANX74" s="1002"/>
      <c r="ANY74" s="1002"/>
      <c r="ANZ74" s="1002"/>
      <c r="AOA74" s="1002"/>
      <c r="AOB74" s="1002"/>
      <c r="AOC74" s="1002"/>
      <c r="AOD74" s="1002"/>
      <c r="AOE74" s="1002"/>
      <c r="AOF74" s="1002"/>
      <c r="AOG74" s="1002"/>
      <c r="AOH74" s="1002"/>
      <c r="AOI74" s="1002"/>
      <c r="AOJ74" s="1002"/>
      <c r="AOK74" s="1002"/>
      <c r="AOL74" s="1002"/>
      <c r="AOM74" s="1002"/>
      <c r="AON74" s="1002"/>
      <c r="AOO74" s="1002"/>
      <c r="AOP74" s="1002"/>
      <c r="AOQ74" s="1002"/>
      <c r="AOR74" s="1002"/>
      <c r="AOS74" s="1002"/>
      <c r="AOT74" s="1002"/>
      <c r="AOU74" s="1002"/>
      <c r="AOV74" s="1002"/>
      <c r="AOW74" s="1002"/>
      <c r="AOX74" s="1002"/>
      <c r="AOY74" s="1002"/>
      <c r="AOZ74" s="1002"/>
      <c r="APA74" s="1002"/>
      <c r="APB74" s="1002"/>
      <c r="APC74" s="1002"/>
      <c r="APD74" s="1002"/>
      <c r="APE74" s="1002"/>
      <c r="APF74" s="1002"/>
      <c r="APG74" s="1002"/>
      <c r="APH74" s="1002"/>
      <c r="API74" s="1002"/>
      <c r="APJ74" s="1002"/>
      <c r="APK74" s="1002"/>
      <c r="APL74" s="1002"/>
      <c r="APM74" s="1002"/>
      <c r="APN74" s="1002"/>
      <c r="APO74" s="1002"/>
      <c r="APP74" s="1002"/>
      <c r="APQ74" s="1002"/>
      <c r="APR74" s="1002"/>
      <c r="APS74" s="1002"/>
      <c r="APT74" s="1002"/>
      <c r="APU74" s="1002"/>
      <c r="APV74" s="1002"/>
      <c r="APW74" s="1002"/>
      <c r="APX74" s="1002"/>
      <c r="APY74" s="1002"/>
      <c r="APZ74" s="1002"/>
      <c r="AQA74" s="1002"/>
      <c r="AQB74" s="1002"/>
      <c r="AQC74" s="1002"/>
      <c r="AQD74" s="1002"/>
      <c r="AQE74" s="1002"/>
      <c r="AQF74" s="1002"/>
      <c r="AQG74" s="1002"/>
      <c r="AQH74" s="1002"/>
      <c r="AQI74" s="1002"/>
      <c r="AQJ74" s="1002"/>
      <c r="AQK74" s="1002"/>
      <c r="AQL74" s="1002"/>
      <c r="AQM74" s="1002"/>
      <c r="AQN74" s="1002"/>
      <c r="AQO74" s="1002"/>
      <c r="AQP74" s="1002"/>
      <c r="AQQ74" s="1002"/>
      <c r="AQR74" s="1002"/>
      <c r="AQS74" s="1002"/>
      <c r="AQT74" s="1002"/>
      <c r="AQU74" s="1002"/>
      <c r="AQV74" s="1002"/>
      <c r="AQW74" s="1002"/>
      <c r="AQX74" s="1002"/>
      <c r="AQY74" s="1002"/>
      <c r="AQZ74" s="1002"/>
      <c r="ARA74" s="1002"/>
      <c r="ARB74" s="1002"/>
      <c r="ARC74" s="1002"/>
      <c r="ARD74" s="1002"/>
      <c r="ARE74" s="1002"/>
      <c r="ARF74" s="1002"/>
      <c r="ARG74" s="1002"/>
      <c r="ARH74" s="1002"/>
      <c r="ARI74" s="1002"/>
      <c r="ARJ74" s="1002"/>
      <c r="ARK74" s="1002"/>
      <c r="ARL74" s="1002"/>
      <c r="ARM74" s="1002"/>
      <c r="ARN74" s="1002"/>
      <c r="ARO74" s="1002"/>
      <c r="ARP74" s="1002"/>
      <c r="ARQ74" s="1002"/>
      <c r="ARR74" s="1002"/>
      <c r="ARS74" s="1002"/>
      <c r="ART74" s="1002"/>
      <c r="ARU74" s="1002"/>
      <c r="ARV74" s="1002"/>
      <c r="ARW74" s="1002"/>
      <c r="ARX74" s="1002"/>
      <c r="ARY74" s="1002"/>
      <c r="ARZ74" s="1002"/>
      <c r="ASA74" s="1002"/>
      <c r="ASB74" s="1002"/>
      <c r="ASC74" s="1002"/>
      <c r="ASD74" s="1002"/>
      <c r="ASE74" s="1002"/>
      <c r="ASF74" s="1002"/>
      <c r="ASG74" s="1002"/>
      <c r="ASH74" s="1002"/>
      <c r="ASI74" s="1002"/>
      <c r="ASJ74" s="1002"/>
      <c r="ASK74" s="1002"/>
      <c r="ASL74" s="1002"/>
      <c r="ASM74" s="1002"/>
      <c r="ASN74" s="1002"/>
      <c r="ASO74" s="1002"/>
      <c r="ASP74" s="1002"/>
      <c r="ASQ74" s="1002"/>
      <c r="ASR74" s="1002"/>
      <c r="ASS74" s="1002"/>
      <c r="AST74" s="1002"/>
      <c r="ASU74" s="1002"/>
      <c r="ASV74" s="1002"/>
      <c r="ASW74" s="1002"/>
      <c r="ASX74" s="1002"/>
      <c r="ASY74" s="1002"/>
      <c r="ASZ74" s="1002"/>
      <c r="ATA74" s="1002"/>
      <c r="ATB74" s="1002"/>
      <c r="ATC74" s="1002"/>
      <c r="ATD74" s="1002"/>
      <c r="ATE74" s="1002"/>
      <c r="ATF74" s="1002"/>
      <c r="ATG74" s="1002"/>
      <c r="ATH74" s="1002"/>
      <c r="ATI74" s="1002"/>
      <c r="ATJ74" s="1002"/>
      <c r="ATK74" s="1002"/>
      <c r="ATL74" s="1002"/>
      <c r="ATM74" s="1002"/>
      <c r="ATN74" s="1002"/>
      <c r="ATO74" s="1002"/>
      <c r="ATP74" s="1002"/>
      <c r="ATQ74" s="1002"/>
      <c r="ATR74" s="1002"/>
      <c r="ATS74" s="1002"/>
      <c r="ATT74" s="1002"/>
      <c r="ATU74" s="1002"/>
      <c r="ATV74" s="1002"/>
      <c r="ATW74" s="1002"/>
      <c r="ATX74" s="1002"/>
      <c r="ATY74" s="1002"/>
      <c r="ATZ74" s="1002"/>
      <c r="AUA74" s="1002"/>
      <c r="AUB74" s="1002"/>
      <c r="AUC74" s="1002"/>
      <c r="AUD74" s="1002"/>
      <c r="AUE74" s="1002"/>
      <c r="AUF74" s="1002"/>
      <c r="AUG74" s="1002"/>
      <c r="AUH74" s="1002"/>
      <c r="AUI74" s="1002"/>
      <c r="AUJ74" s="1002"/>
      <c r="AUK74" s="1002"/>
      <c r="AUL74" s="1002"/>
      <c r="AUM74" s="1002"/>
      <c r="AUN74" s="1002"/>
      <c r="AUO74" s="1002"/>
      <c r="AUP74" s="1002"/>
      <c r="AUQ74" s="1002"/>
      <c r="AUR74" s="1002"/>
      <c r="AUS74" s="1002"/>
      <c r="AUT74" s="1002"/>
      <c r="AUU74" s="1002"/>
      <c r="AUV74" s="1002"/>
      <c r="AUW74" s="1002"/>
      <c r="AUX74" s="1002"/>
      <c r="AUY74" s="1002"/>
      <c r="AUZ74" s="1002"/>
      <c r="AVA74" s="1002"/>
      <c r="AVB74" s="1002"/>
      <c r="AVC74" s="1002"/>
      <c r="AVD74" s="1002"/>
      <c r="AVE74" s="1002"/>
      <c r="AVF74" s="1002"/>
      <c r="AVG74" s="1002"/>
      <c r="AVH74" s="1002"/>
      <c r="AVI74" s="1002"/>
      <c r="AVJ74" s="1002"/>
      <c r="AVK74" s="1002"/>
      <c r="AVL74" s="1002"/>
      <c r="AVM74" s="1002"/>
      <c r="AVN74" s="1002"/>
      <c r="AVO74" s="1002"/>
      <c r="AVP74" s="1002"/>
      <c r="AVQ74" s="1002"/>
      <c r="AVR74" s="1002"/>
      <c r="AVS74" s="1002"/>
      <c r="AVT74" s="1002"/>
      <c r="AVU74" s="1002"/>
      <c r="AVV74" s="1002"/>
      <c r="AVW74" s="1002"/>
      <c r="AVX74" s="1002"/>
      <c r="AVY74" s="1002"/>
      <c r="AVZ74" s="1002"/>
      <c r="AWA74" s="1002"/>
      <c r="AWB74" s="1002"/>
      <c r="AWC74" s="1002"/>
      <c r="AWD74" s="1002"/>
      <c r="AWE74" s="1002"/>
      <c r="AWF74" s="1002"/>
      <c r="AWG74" s="1002"/>
      <c r="AWH74" s="1002"/>
      <c r="AWI74" s="1002"/>
      <c r="AWJ74" s="1002"/>
      <c r="AWK74" s="1002"/>
      <c r="AWL74" s="1002"/>
      <c r="AWM74" s="1002"/>
      <c r="AWN74" s="1002"/>
      <c r="AWO74" s="1002"/>
      <c r="AWP74" s="1002"/>
      <c r="AWQ74" s="1002"/>
      <c r="AWR74" s="1002"/>
      <c r="AWS74" s="1002"/>
      <c r="AWT74" s="1002"/>
      <c r="AWU74" s="1002"/>
      <c r="AWV74" s="1002"/>
      <c r="AWW74" s="1002"/>
      <c r="AWX74" s="1002"/>
      <c r="AWY74" s="1002"/>
      <c r="AWZ74" s="1002"/>
      <c r="AXA74" s="1002"/>
      <c r="AXB74" s="1002"/>
      <c r="AXC74" s="1002"/>
      <c r="AXD74" s="1002"/>
      <c r="AXE74" s="1002"/>
      <c r="AXF74" s="1002"/>
      <c r="AXG74" s="1002"/>
      <c r="AXH74" s="1002"/>
      <c r="AXI74" s="1002"/>
      <c r="AXJ74" s="1002"/>
      <c r="AXK74" s="1002"/>
      <c r="AXL74" s="1002"/>
      <c r="AXM74" s="1002"/>
      <c r="AXN74" s="1002"/>
      <c r="AXO74" s="1002"/>
      <c r="AXP74" s="1002"/>
      <c r="AXQ74" s="1002"/>
      <c r="AXR74" s="1002"/>
      <c r="AXS74" s="1002"/>
      <c r="AXT74" s="1002"/>
      <c r="AXU74" s="1002"/>
      <c r="AXV74" s="1002"/>
      <c r="AXW74" s="1002"/>
      <c r="AXX74" s="1002"/>
      <c r="AXY74" s="1002"/>
      <c r="AXZ74" s="1002"/>
      <c r="AYA74" s="1002"/>
      <c r="AYB74" s="1002"/>
      <c r="AYC74" s="1002"/>
      <c r="AYD74" s="1002"/>
      <c r="AYE74" s="1002"/>
      <c r="AYF74" s="1002"/>
      <c r="AYG74" s="1002"/>
      <c r="AYH74" s="1002"/>
      <c r="AYI74" s="1002"/>
      <c r="AYJ74" s="1002"/>
      <c r="AYK74" s="1002"/>
      <c r="AYL74" s="1002"/>
      <c r="AYM74" s="1002"/>
      <c r="AYN74" s="1002"/>
      <c r="AYO74" s="1002"/>
      <c r="AYP74" s="1002"/>
      <c r="AYQ74" s="1002"/>
      <c r="AYR74" s="1002"/>
      <c r="AYS74" s="1002"/>
      <c r="AYT74" s="1002"/>
      <c r="AYU74" s="1002"/>
      <c r="AYV74" s="1002"/>
      <c r="AYW74" s="1002"/>
      <c r="AYX74" s="1002"/>
      <c r="AYY74" s="1002"/>
      <c r="AYZ74" s="1002"/>
      <c r="AZA74" s="1002"/>
      <c r="AZB74" s="1002"/>
      <c r="AZC74" s="1002"/>
      <c r="AZD74" s="1002"/>
      <c r="AZE74" s="1002"/>
      <c r="AZF74" s="1002"/>
      <c r="AZG74" s="1002"/>
      <c r="AZH74" s="1002"/>
      <c r="AZI74" s="1002"/>
      <c r="AZJ74" s="1002"/>
      <c r="AZK74" s="1002"/>
      <c r="AZL74" s="1002"/>
      <c r="AZM74" s="1002"/>
      <c r="AZN74" s="1002"/>
      <c r="AZO74" s="1002"/>
      <c r="AZP74" s="1002"/>
      <c r="AZQ74" s="1002"/>
      <c r="AZR74" s="1002"/>
      <c r="AZS74" s="1002"/>
      <c r="AZT74" s="1002"/>
      <c r="AZU74" s="1002"/>
      <c r="AZV74" s="1002"/>
      <c r="AZW74" s="1002"/>
      <c r="AZX74" s="1002"/>
      <c r="AZY74" s="1002"/>
      <c r="AZZ74" s="1002"/>
      <c r="BAA74" s="1002"/>
      <c r="BAB74" s="1002"/>
      <c r="BAC74" s="1002"/>
      <c r="BAD74" s="1002"/>
      <c r="BAE74" s="1002"/>
      <c r="BAF74" s="1002"/>
      <c r="BAG74" s="1002"/>
      <c r="BAH74" s="1002"/>
      <c r="BAI74" s="1002"/>
      <c r="BAJ74" s="1002"/>
      <c r="BAK74" s="1002"/>
      <c r="BAL74" s="1002"/>
      <c r="BAM74" s="1002"/>
      <c r="BAN74" s="1002"/>
      <c r="BAO74" s="1002"/>
      <c r="BAP74" s="1002"/>
      <c r="BAQ74" s="1002"/>
      <c r="BAR74" s="1002"/>
      <c r="BAS74" s="1002"/>
      <c r="BAT74" s="1002"/>
      <c r="BAU74" s="1002"/>
      <c r="BAV74" s="1002"/>
      <c r="BAW74" s="1002"/>
      <c r="BAX74" s="1002"/>
      <c r="BAY74" s="1002"/>
      <c r="BAZ74" s="1002"/>
      <c r="BBA74" s="1002"/>
      <c r="BBB74" s="1002"/>
      <c r="BBC74" s="1002"/>
      <c r="BBD74" s="1002"/>
      <c r="BBE74" s="1002"/>
      <c r="BBF74" s="1002"/>
      <c r="BBG74" s="1002"/>
      <c r="BBH74" s="1002"/>
      <c r="BBI74" s="1002"/>
      <c r="BBJ74" s="1002"/>
      <c r="BBK74" s="1002"/>
      <c r="BBL74" s="1002"/>
      <c r="BBM74" s="1002"/>
      <c r="BBN74" s="1002"/>
      <c r="BBO74" s="1002"/>
      <c r="BBP74" s="1002"/>
      <c r="BBQ74" s="1002"/>
      <c r="BBR74" s="1002"/>
      <c r="BBS74" s="1002"/>
      <c r="BBT74" s="1002"/>
      <c r="BBU74" s="1002"/>
      <c r="BBV74" s="1002"/>
      <c r="BBW74" s="1002"/>
      <c r="BBX74" s="1002"/>
      <c r="BBY74" s="1002"/>
      <c r="BBZ74" s="1002"/>
      <c r="BCA74" s="1002"/>
      <c r="BCB74" s="1002"/>
      <c r="BCC74" s="1002"/>
      <c r="BCD74" s="1002"/>
      <c r="BCE74" s="1002"/>
      <c r="BCF74" s="1002"/>
      <c r="BCG74" s="1002"/>
      <c r="BCH74" s="1002"/>
      <c r="BCI74" s="1002"/>
      <c r="BCJ74" s="1002"/>
      <c r="BCK74" s="1002"/>
      <c r="BCL74" s="1002"/>
      <c r="BCM74" s="1002"/>
      <c r="BCN74" s="1002"/>
      <c r="BCO74" s="1002"/>
      <c r="BCP74" s="1002"/>
      <c r="BCQ74" s="1002"/>
      <c r="BCR74" s="1002"/>
      <c r="BCS74" s="1002"/>
      <c r="BCT74" s="1002"/>
      <c r="BCU74" s="1002"/>
      <c r="BCV74" s="1002"/>
      <c r="BCW74" s="1002"/>
      <c r="BCX74" s="1002"/>
      <c r="BCY74" s="1002"/>
      <c r="BCZ74" s="1002"/>
      <c r="BDA74" s="1002"/>
      <c r="BDB74" s="1002"/>
      <c r="BDC74" s="1002"/>
      <c r="BDD74" s="1002"/>
      <c r="BDE74" s="1002"/>
      <c r="BDF74" s="1002"/>
      <c r="BDG74" s="1002"/>
      <c r="BDH74" s="1002"/>
      <c r="BDI74" s="1002"/>
      <c r="BDJ74" s="1002"/>
      <c r="BDK74" s="1002"/>
      <c r="BDL74" s="1002"/>
      <c r="BDM74" s="1002"/>
      <c r="BDN74" s="1002"/>
      <c r="BDO74" s="1002"/>
      <c r="BDP74" s="1002"/>
      <c r="BDQ74" s="1002"/>
      <c r="BDR74" s="1002"/>
      <c r="BDS74" s="1002"/>
      <c r="BDT74" s="1002"/>
      <c r="BDU74" s="1002"/>
      <c r="BDV74" s="1002"/>
      <c r="BDW74" s="1002"/>
      <c r="BDX74" s="1002"/>
      <c r="BDY74" s="1002"/>
      <c r="BDZ74" s="1002"/>
      <c r="BEA74" s="1002"/>
      <c r="BEB74" s="1002"/>
      <c r="BEC74" s="1002"/>
      <c r="BED74" s="1002"/>
      <c r="BEE74" s="1002"/>
      <c r="BEF74" s="1002"/>
      <c r="BEG74" s="1002"/>
      <c r="BEH74" s="1002"/>
      <c r="BEI74" s="1002"/>
      <c r="BEJ74" s="1002"/>
      <c r="BEK74" s="1002"/>
      <c r="BEL74" s="1002"/>
      <c r="BEM74" s="1002"/>
      <c r="BEN74" s="1002"/>
      <c r="BEO74" s="1002"/>
      <c r="BEP74" s="1002"/>
      <c r="BEQ74" s="1002"/>
      <c r="BER74" s="1002"/>
      <c r="BES74" s="1002"/>
      <c r="BET74" s="1002"/>
      <c r="BEU74" s="1002"/>
      <c r="BEV74" s="1002"/>
      <c r="BEW74" s="1002"/>
      <c r="BEX74" s="1002"/>
      <c r="BEY74" s="1002"/>
      <c r="BEZ74" s="1002"/>
      <c r="BFA74" s="1002"/>
      <c r="BFB74" s="1002"/>
      <c r="BFC74" s="1002"/>
      <c r="BFD74" s="1002"/>
      <c r="BFE74" s="1002"/>
      <c r="BFF74" s="1002"/>
      <c r="BFG74" s="1002"/>
      <c r="BFH74" s="1002"/>
      <c r="BFI74" s="1002"/>
      <c r="BFJ74" s="1002"/>
      <c r="BFK74" s="1002"/>
      <c r="BFL74" s="1002"/>
      <c r="BFM74" s="1002"/>
      <c r="BFN74" s="1002"/>
      <c r="BFO74" s="1002"/>
      <c r="BFP74" s="1002"/>
      <c r="BFQ74" s="1002"/>
      <c r="BFR74" s="1002"/>
      <c r="BFS74" s="1002"/>
      <c r="BFT74" s="1002"/>
      <c r="BFU74" s="1002"/>
      <c r="BFV74" s="1002"/>
      <c r="BFW74" s="1002"/>
      <c r="BFX74" s="1002"/>
      <c r="BFY74" s="1002"/>
      <c r="BFZ74" s="1002"/>
      <c r="BGA74" s="1002"/>
      <c r="BGB74" s="1002"/>
      <c r="BGC74" s="1002"/>
      <c r="BGD74" s="1002"/>
      <c r="BGE74" s="1002"/>
      <c r="BGF74" s="1002"/>
      <c r="BGG74" s="1002"/>
      <c r="BGH74" s="1002"/>
      <c r="BGI74" s="1002"/>
      <c r="BGJ74" s="1002"/>
      <c r="BGK74" s="1002"/>
      <c r="BGL74" s="1002"/>
      <c r="BGM74" s="1002"/>
      <c r="BGN74" s="1002"/>
      <c r="BGO74" s="1002"/>
      <c r="BGP74" s="1002"/>
      <c r="BGQ74" s="1002"/>
      <c r="BGR74" s="1002"/>
      <c r="BGS74" s="1002"/>
      <c r="BGT74" s="1002"/>
      <c r="BGU74" s="1002"/>
      <c r="BGV74" s="1002"/>
      <c r="BGW74" s="1002"/>
      <c r="BGX74" s="1002"/>
      <c r="BGY74" s="1002"/>
      <c r="BGZ74" s="1002"/>
      <c r="BHA74" s="1002"/>
      <c r="BHB74" s="1002"/>
      <c r="BHC74" s="1002"/>
      <c r="BHD74" s="1002"/>
      <c r="BHE74" s="1002"/>
      <c r="BHF74" s="1002"/>
      <c r="BHG74" s="1002"/>
      <c r="BHH74" s="1002"/>
      <c r="BHI74" s="1002"/>
      <c r="BHJ74" s="1002"/>
      <c r="BHK74" s="1002"/>
      <c r="BHL74" s="1002"/>
      <c r="BHM74" s="1002"/>
      <c r="BHN74" s="1002"/>
      <c r="BHO74" s="1002"/>
      <c r="BHP74" s="1002"/>
      <c r="BHQ74" s="1002"/>
      <c r="BHR74" s="1002"/>
      <c r="BHS74" s="1002"/>
      <c r="BHT74" s="1002"/>
      <c r="BHU74" s="1002"/>
      <c r="BHV74" s="1002"/>
      <c r="BHW74" s="1002"/>
      <c r="BHX74" s="1002"/>
      <c r="BHY74" s="1002"/>
      <c r="BHZ74" s="1002"/>
      <c r="BIA74" s="1002"/>
      <c r="BIB74" s="1002"/>
      <c r="BIC74" s="1002"/>
      <c r="BID74" s="1002"/>
      <c r="BIE74" s="1002"/>
      <c r="BIF74" s="1002"/>
      <c r="BIG74" s="1002"/>
      <c r="BIH74" s="1002"/>
      <c r="BII74" s="1002"/>
      <c r="BIJ74" s="1002"/>
      <c r="BIK74" s="1002"/>
      <c r="BIL74" s="1002"/>
      <c r="BIM74" s="1002"/>
      <c r="BIN74" s="1002"/>
      <c r="BIO74" s="1002"/>
      <c r="BIP74" s="1002"/>
      <c r="BIQ74" s="1002"/>
      <c r="BIR74" s="1002"/>
      <c r="BIS74" s="1002"/>
      <c r="BIT74" s="1002"/>
      <c r="BIU74" s="1002"/>
      <c r="BIV74" s="1002"/>
      <c r="BIW74" s="1002"/>
      <c r="BIX74" s="1002"/>
      <c r="BIY74" s="1002"/>
      <c r="BIZ74" s="1002"/>
      <c r="BJA74" s="1002"/>
      <c r="BJB74" s="1002"/>
      <c r="BJC74" s="1002"/>
      <c r="BJD74" s="1002"/>
      <c r="BJE74" s="1002"/>
      <c r="BJF74" s="1002"/>
      <c r="BJG74" s="1002"/>
      <c r="BJH74" s="1002"/>
      <c r="BJI74" s="1002"/>
      <c r="BJJ74" s="1002"/>
      <c r="BJK74" s="1002"/>
      <c r="BJL74" s="1002"/>
      <c r="BJM74" s="1002"/>
      <c r="BJN74" s="1002"/>
      <c r="BJO74" s="1002"/>
      <c r="BJP74" s="1002"/>
      <c r="BJQ74" s="1002"/>
      <c r="BJR74" s="1002"/>
      <c r="BJS74" s="1002"/>
      <c r="BJT74" s="1002"/>
      <c r="BJU74" s="1002"/>
      <c r="BJV74" s="1002"/>
      <c r="BJW74" s="1002"/>
      <c r="BJX74" s="1002"/>
      <c r="BJY74" s="1002"/>
      <c r="BJZ74" s="1002"/>
      <c r="BKA74" s="1002"/>
      <c r="BKB74" s="1002"/>
      <c r="BKC74" s="1002"/>
      <c r="BKD74" s="1002"/>
      <c r="BKE74" s="1002"/>
      <c r="BKF74" s="1002"/>
      <c r="BKG74" s="1002"/>
      <c r="BKH74" s="1002"/>
      <c r="BKI74" s="1002"/>
      <c r="BKJ74" s="1002"/>
      <c r="BKK74" s="1002"/>
      <c r="BKL74" s="1002"/>
      <c r="BKM74" s="1002"/>
      <c r="BKN74" s="1002"/>
      <c r="BKO74" s="1002"/>
      <c r="BKP74" s="1002"/>
      <c r="BKQ74" s="1002"/>
      <c r="BKR74" s="1002"/>
      <c r="BKS74" s="1002"/>
      <c r="BKT74" s="1002"/>
      <c r="BKU74" s="1002"/>
      <c r="BKV74" s="1002"/>
      <c r="BKW74" s="1002"/>
      <c r="BKX74" s="1002"/>
      <c r="BKY74" s="1002"/>
      <c r="BKZ74" s="1002"/>
      <c r="BLA74" s="1002"/>
      <c r="BLB74" s="1002"/>
      <c r="BLC74" s="1002"/>
      <c r="BLD74" s="1002"/>
      <c r="BLE74" s="1002"/>
      <c r="BLF74" s="1002"/>
      <c r="BLG74" s="1002"/>
      <c r="BLH74" s="1002"/>
      <c r="BLI74" s="1002"/>
      <c r="BLJ74" s="1002"/>
      <c r="BLK74" s="1002"/>
      <c r="BLL74" s="1002"/>
      <c r="BLM74" s="1002"/>
      <c r="BLN74" s="1002"/>
      <c r="BLO74" s="1002"/>
      <c r="BLP74" s="1002"/>
      <c r="BLQ74" s="1002"/>
      <c r="BLR74" s="1002"/>
      <c r="BLS74" s="1002"/>
      <c r="BLT74" s="1002"/>
      <c r="BLU74" s="1002"/>
      <c r="BLV74" s="1002"/>
      <c r="BLW74" s="1002"/>
      <c r="BLX74" s="1002"/>
      <c r="BLY74" s="1002"/>
      <c r="BLZ74" s="1002"/>
      <c r="BMA74" s="1002"/>
      <c r="BMB74" s="1002"/>
      <c r="BMC74" s="1002"/>
      <c r="BMD74" s="1002"/>
      <c r="BME74" s="1002"/>
      <c r="BMF74" s="1002"/>
      <c r="BMG74" s="1002"/>
      <c r="BMH74" s="1002"/>
      <c r="BMI74" s="1002"/>
      <c r="BMJ74" s="1002"/>
      <c r="BMK74" s="1002"/>
      <c r="BML74" s="1002"/>
      <c r="BMM74" s="1002"/>
      <c r="BMN74" s="1002"/>
      <c r="BMO74" s="1002"/>
      <c r="BMP74" s="1002"/>
      <c r="BMQ74" s="1002"/>
      <c r="BMR74" s="1002"/>
      <c r="BMS74" s="1002"/>
      <c r="BMT74" s="1002"/>
      <c r="BMU74" s="1002"/>
      <c r="BMV74" s="1002"/>
      <c r="BMW74" s="1002"/>
      <c r="BMX74" s="1002"/>
      <c r="BMY74" s="1002"/>
      <c r="BMZ74" s="1002"/>
      <c r="BNA74" s="1002"/>
      <c r="BNB74" s="1002"/>
      <c r="BNC74" s="1002"/>
      <c r="BND74" s="1002"/>
      <c r="BNE74" s="1002"/>
      <c r="BNF74" s="1002"/>
      <c r="BNG74" s="1002"/>
      <c r="BNH74" s="1002"/>
      <c r="BNI74" s="1002"/>
      <c r="BNJ74" s="1002"/>
      <c r="BNK74" s="1002"/>
      <c r="BNL74" s="1002"/>
      <c r="BNM74" s="1002"/>
      <c r="BNN74" s="1002"/>
      <c r="BNO74" s="1002"/>
      <c r="BNP74" s="1002"/>
      <c r="BNQ74" s="1002"/>
      <c r="BNR74" s="1002"/>
      <c r="BNS74" s="1002"/>
      <c r="BNT74" s="1002"/>
      <c r="BNU74" s="1002"/>
      <c r="BNV74" s="1002"/>
      <c r="BNW74" s="1002"/>
      <c r="BNX74" s="1002"/>
      <c r="BNY74" s="1002"/>
      <c r="BNZ74" s="1002"/>
      <c r="BOA74" s="1002"/>
      <c r="BOB74" s="1002"/>
      <c r="BOC74" s="1002"/>
      <c r="BOD74" s="1002"/>
      <c r="BOE74" s="1002"/>
      <c r="BOF74" s="1002"/>
      <c r="BOG74" s="1002"/>
      <c r="BOH74" s="1002"/>
      <c r="BOI74" s="1002"/>
      <c r="BOJ74" s="1002"/>
      <c r="BOK74" s="1002"/>
      <c r="BOL74" s="1002"/>
      <c r="BOM74" s="1002"/>
      <c r="BON74" s="1002"/>
      <c r="BOO74" s="1002"/>
      <c r="BOP74" s="1002"/>
      <c r="BOQ74" s="1002"/>
      <c r="BOR74" s="1002"/>
      <c r="BOS74" s="1002"/>
      <c r="BOT74" s="1002"/>
      <c r="BOU74" s="1002"/>
      <c r="BOV74" s="1002"/>
      <c r="BOW74" s="1002"/>
      <c r="BOX74" s="1002"/>
      <c r="BOY74" s="1002"/>
      <c r="BOZ74" s="1002"/>
      <c r="BPA74" s="1002"/>
      <c r="BPB74" s="1002"/>
      <c r="BPC74" s="1002"/>
      <c r="BPD74" s="1002"/>
      <c r="BPE74" s="1002"/>
      <c r="BPF74" s="1002"/>
      <c r="BPG74" s="1002"/>
      <c r="BPH74" s="1002"/>
      <c r="BPI74" s="1002"/>
      <c r="BPJ74" s="1002"/>
      <c r="BPK74" s="1002"/>
      <c r="BPL74" s="1002"/>
      <c r="BPM74" s="1002"/>
      <c r="BPN74" s="1002"/>
      <c r="BPO74" s="1002"/>
      <c r="BPP74" s="1002"/>
      <c r="BPQ74" s="1002"/>
      <c r="BPR74" s="1002"/>
      <c r="BPS74" s="1002"/>
      <c r="BPT74" s="1002"/>
      <c r="BPU74" s="1002"/>
      <c r="BPV74" s="1002"/>
      <c r="BPW74" s="1002"/>
      <c r="BPX74" s="1002"/>
      <c r="BPY74" s="1002"/>
      <c r="BPZ74" s="1002"/>
      <c r="BQA74" s="1002"/>
      <c r="BQB74" s="1002"/>
      <c r="BQC74" s="1002"/>
      <c r="BQD74" s="1002"/>
      <c r="BQE74" s="1002"/>
      <c r="BQF74" s="1002"/>
      <c r="BQG74" s="1002"/>
      <c r="BQH74" s="1002"/>
      <c r="BQI74" s="1002"/>
      <c r="BQJ74" s="1002"/>
      <c r="BQK74" s="1002"/>
      <c r="BQL74" s="1002"/>
      <c r="BQM74" s="1002"/>
      <c r="BQN74" s="1002"/>
      <c r="BQO74" s="1002"/>
      <c r="BQP74" s="1002"/>
      <c r="BQQ74" s="1002"/>
      <c r="BQR74" s="1002"/>
      <c r="BQS74" s="1002"/>
      <c r="BQT74" s="1002"/>
      <c r="BQU74" s="1002"/>
      <c r="BQV74" s="1002"/>
      <c r="BQW74" s="1002"/>
      <c r="BQX74" s="1002"/>
      <c r="BQY74" s="1002"/>
      <c r="BQZ74" s="1002"/>
      <c r="BRA74" s="1002"/>
      <c r="BRB74" s="1002"/>
      <c r="BRC74" s="1002"/>
      <c r="BRD74" s="1002"/>
      <c r="BRE74" s="1002"/>
      <c r="BRF74" s="1002"/>
      <c r="BRG74" s="1002"/>
      <c r="BRH74" s="1002"/>
      <c r="BRI74" s="1002"/>
      <c r="BRJ74" s="1002"/>
      <c r="BRK74" s="1002"/>
      <c r="BRL74" s="1002"/>
      <c r="BRM74" s="1002"/>
      <c r="BRN74" s="1002"/>
      <c r="BRO74" s="1002"/>
      <c r="BRP74" s="1002"/>
      <c r="BRQ74" s="1002"/>
      <c r="BRR74" s="1002"/>
      <c r="BRS74" s="1002"/>
      <c r="BRT74" s="1002"/>
      <c r="BRU74" s="1002"/>
      <c r="BRV74" s="1002"/>
      <c r="BRW74" s="1002"/>
      <c r="BRX74" s="1002"/>
      <c r="BRY74" s="1002"/>
      <c r="BRZ74" s="1002"/>
      <c r="BSA74" s="1002"/>
      <c r="BSB74" s="1002"/>
      <c r="BSC74" s="1002"/>
      <c r="BSD74" s="1002"/>
      <c r="BSE74" s="1002"/>
      <c r="BSF74" s="1002"/>
      <c r="BSG74" s="1002"/>
      <c r="BSH74" s="1002"/>
      <c r="BSI74" s="1002"/>
      <c r="BSJ74" s="1002"/>
      <c r="BSK74" s="1002"/>
      <c r="BSL74" s="1002"/>
      <c r="BSM74" s="1002"/>
      <c r="BSN74" s="1002"/>
      <c r="BSO74" s="1002"/>
      <c r="BSP74" s="1002"/>
      <c r="BSQ74" s="1002"/>
      <c r="BSR74" s="1002"/>
      <c r="BSS74" s="1002"/>
      <c r="BST74" s="1002"/>
      <c r="BSU74" s="1002"/>
      <c r="BSV74" s="1002"/>
      <c r="BSW74" s="1002"/>
      <c r="BSX74" s="1002"/>
      <c r="BSY74" s="1002"/>
      <c r="BSZ74" s="1002"/>
      <c r="BTA74" s="1002"/>
      <c r="BTB74" s="1002"/>
      <c r="BTC74" s="1002"/>
      <c r="BTD74" s="1002"/>
      <c r="BTE74" s="1002"/>
      <c r="BTF74" s="1002"/>
      <c r="BTG74" s="1002"/>
      <c r="BTH74" s="1002"/>
      <c r="BTI74" s="1002"/>
      <c r="BTJ74" s="1002"/>
      <c r="BTK74" s="1002"/>
      <c r="BTL74" s="1002"/>
      <c r="BTM74" s="1002"/>
      <c r="BTN74" s="1002"/>
      <c r="BTO74" s="1002"/>
      <c r="BTP74" s="1002"/>
      <c r="BTQ74" s="1002"/>
      <c r="BTR74" s="1002"/>
      <c r="BTS74" s="1002"/>
      <c r="BTT74" s="1002"/>
      <c r="BTU74" s="1002"/>
      <c r="BTV74" s="1002"/>
      <c r="BTW74" s="1002"/>
      <c r="BTX74" s="1002"/>
      <c r="BTY74" s="1002"/>
      <c r="BTZ74" s="1002"/>
      <c r="BUA74" s="1002"/>
      <c r="BUB74" s="1002"/>
      <c r="BUC74" s="1002"/>
      <c r="BUD74" s="1002"/>
      <c r="BUE74" s="1002"/>
      <c r="BUF74" s="1002"/>
      <c r="BUG74" s="1002"/>
      <c r="BUH74" s="1002"/>
      <c r="BUI74" s="1002"/>
      <c r="BUJ74" s="1002"/>
      <c r="BUK74" s="1002"/>
      <c r="BUL74" s="1002"/>
      <c r="BUM74" s="1002"/>
      <c r="BUN74" s="1002"/>
      <c r="BUO74" s="1002"/>
      <c r="BUP74" s="1002"/>
      <c r="BUQ74" s="1002"/>
      <c r="BUR74" s="1002"/>
      <c r="BUS74" s="1002"/>
      <c r="BUT74" s="1002"/>
      <c r="BUU74" s="1002"/>
      <c r="BUV74" s="1002"/>
      <c r="BUW74" s="1002"/>
      <c r="BUX74" s="1002"/>
      <c r="BUY74" s="1002"/>
      <c r="BUZ74" s="1002"/>
      <c r="BVA74" s="1002"/>
      <c r="BVB74" s="1002"/>
      <c r="BVC74" s="1002"/>
      <c r="BVD74" s="1002"/>
      <c r="BVE74" s="1002"/>
      <c r="BVF74" s="1002"/>
      <c r="BVG74" s="1002"/>
      <c r="BVH74" s="1002"/>
      <c r="BVI74" s="1002"/>
      <c r="BVJ74" s="1002"/>
      <c r="BVK74" s="1002"/>
      <c r="BVL74" s="1002"/>
      <c r="BVM74" s="1002"/>
      <c r="BVN74" s="1002"/>
      <c r="BVO74" s="1002"/>
      <c r="BVP74" s="1002"/>
      <c r="BVQ74" s="1002"/>
      <c r="BVR74" s="1002"/>
      <c r="BVS74" s="1002"/>
      <c r="BVT74" s="1002"/>
      <c r="BVU74" s="1002"/>
      <c r="BVV74" s="1002"/>
      <c r="BVW74" s="1002"/>
      <c r="BVX74" s="1002"/>
      <c r="BVY74" s="1002"/>
      <c r="BVZ74" s="1002"/>
      <c r="BWA74" s="1002"/>
      <c r="BWB74" s="1002"/>
      <c r="BWC74" s="1002"/>
      <c r="BWD74" s="1002"/>
      <c r="BWE74" s="1002"/>
      <c r="BWF74" s="1002"/>
      <c r="BWG74" s="1002"/>
      <c r="BWH74" s="1002"/>
      <c r="BWI74" s="1002"/>
      <c r="BWJ74" s="1002"/>
      <c r="BWK74" s="1002"/>
      <c r="BWL74" s="1002"/>
      <c r="BWM74" s="1002"/>
      <c r="BWN74" s="1002"/>
      <c r="BWO74" s="1002"/>
      <c r="BWP74" s="1002"/>
      <c r="BWQ74" s="1002"/>
      <c r="BWR74" s="1002"/>
      <c r="BWS74" s="1002"/>
      <c r="BWT74" s="1002"/>
      <c r="BWU74" s="1002"/>
      <c r="BWV74" s="1002"/>
      <c r="BWW74" s="1002"/>
      <c r="BWX74" s="1002"/>
      <c r="BWY74" s="1002"/>
      <c r="BWZ74" s="1002"/>
      <c r="BXA74" s="1002"/>
      <c r="BXB74" s="1002"/>
      <c r="BXC74" s="1002"/>
      <c r="BXD74" s="1002"/>
      <c r="BXE74" s="1002"/>
      <c r="BXF74" s="1002"/>
      <c r="BXG74" s="1002"/>
      <c r="BXH74" s="1002"/>
      <c r="BXI74" s="1002"/>
      <c r="BXJ74" s="1002"/>
      <c r="BXK74" s="1002"/>
      <c r="BXL74" s="1002"/>
      <c r="BXM74" s="1002"/>
      <c r="BXN74" s="1002"/>
      <c r="BXO74" s="1002"/>
      <c r="BXP74" s="1002"/>
      <c r="BXQ74" s="1002"/>
      <c r="BXR74" s="1002"/>
      <c r="BXS74" s="1002"/>
      <c r="BXT74" s="1002"/>
      <c r="BXU74" s="1002"/>
      <c r="BXV74" s="1002"/>
      <c r="BXW74" s="1002"/>
      <c r="BXX74" s="1002"/>
      <c r="BXY74" s="1002"/>
      <c r="BXZ74" s="1002"/>
      <c r="BYA74" s="1002"/>
      <c r="BYB74" s="1002"/>
      <c r="BYC74" s="1002"/>
      <c r="BYD74" s="1002"/>
      <c r="BYE74" s="1002"/>
      <c r="BYF74" s="1002"/>
      <c r="BYG74" s="1002"/>
      <c r="BYH74" s="1002"/>
      <c r="BYI74" s="1002"/>
      <c r="BYJ74" s="1002"/>
      <c r="BYK74" s="1002"/>
      <c r="BYL74" s="1002"/>
      <c r="BYM74" s="1002"/>
      <c r="BYN74" s="1002"/>
      <c r="BYO74" s="1002"/>
      <c r="BYP74" s="1002"/>
      <c r="BYQ74" s="1002"/>
      <c r="BYR74" s="1002"/>
      <c r="BYS74" s="1002"/>
      <c r="BYT74" s="1002"/>
      <c r="BYU74" s="1002"/>
      <c r="BYV74" s="1002"/>
      <c r="BYW74" s="1002"/>
      <c r="BYX74" s="1002"/>
      <c r="BYY74" s="1002"/>
      <c r="BYZ74" s="1002"/>
      <c r="BZA74" s="1002"/>
      <c r="BZB74" s="1002"/>
      <c r="BZC74" s="1002"/>
      <c r="BZD74" s="1002"/>
      <c r="BZE74" s="1002"/>
      <c r="BZF74" s="1002"/>
      <c r="BZG74" s="1002"/>
      <c r="BZH74" s="1002"/>
      <c r="BZI74" s="1002"/>
      <c r="BZJ74" s="1002"/>
      <c r="BZK74" s="1002"/>
      <c r="BZL74" s="1002"/>
      <c r="BZM74" s="1002"/>
      <c r="BZN74" s="1002"/>
      <c r="BZO74" s="1002"/>
      <c r="BZP74" s="1002"/>
      <c r="BZQ74" s="1002"/>
      <c r="BZR74" s="1002"/>
      <c r="BZS74" s="1002"/>
      <c r="BZT74" s="1002"/>
      <c r="BZU74" s="1002"/>
      <c r="BZV74" s="1002"/>
      <c r="BZW74" s="1002"/>
      <c r="BZX74" s="1002"/>
      <c r="BZY74" s="1002"/>
      <c r="BZZ74" s="1002"/>
      <c r="CAA74" s="1002"/>
      <c r="CAB74" s="1002"/>
      <c r="CAC74" s="1002"/>
      <c r="CAD74" s="1002"/>
      <c r="CAE74" s="1002"/>
      <c r="CAF74" s="1002"/>
      <c r="CAG74" s="1002"/>
      <c r="CAH74" s="1002"/>
      <c r="CAI74" s="1002"/>
      <c r="CAJ74" s="1002"/>
      <c r="CAK74" s="1002"/>
      <c r="CAL74" s="1002"/>
      <c r="CAM74" s="1002"/>
      <c r="CAN74" s="1002"/>
      <c r="CAO74" s="1002"/>
      <c r="CAP74" s="1002"/>
      <c r="CAQ74" s="1002"/>
      <c r="CAR74" s="1002"/>
      <c r="CAS74" s="1002"/>
      <c r="CAT74" s="1002"/>
      <c r="CAU74" s="1002"/>
      <c r="CAV74" s="1002"/>
      <c r="CAW74" s="1002"/>
      <c r="CAX74" s="1002"/>
      <c r="CAY74" s="1002"/>
      <c r="CAZ74" s="1002"/>
      <c r="CBA74" s="1002"/>
      <c r="CBB74" s="1002"/>
      <c r="CBC74" s="1002"/>
      <c r="CBD74" s="1002"/>
      <c r="CBE74" s="1002"/>
      <c r="CBF74" s="1002"/>
      <c r="CBG74" s="1002"/>
      <c r="CBH74" s="1002"/>
      <c r="CBI74" s="1002"/>
      <c r="CBJ74" s="1002"/>
      <c r="CBK74" s="1002"/>
      <c r="CBL74" s="1002"/>
      <c r="CBM74" s="1002"/>
      <c r="CBN74" s="1002"/>
      <c r="CBO74" s="1002"/>
      <c r="CBP74" s="1002"/>
      <c r="CBQ74" s="1002"/>
      <c r="CBR74" s="1002"/>
      <c r="CBS74" s="1002"/>
      <c r="CBT74" s="1002"/>
      <c r="CBU74" s="1002"/>
      <c r="CBV74" s="1002"/>
      <c r="CBW74" s="1002"/>
      <c r="CBX74" s="1002"/>
      <c r="CBY74" s="1002"/>
      <c r="CBZ74" s="1002"/>
      <c r="CCA74" s="1002"/>
      <c r="CCB74" s="1002"/>
      <c r="CCC74" s="1002"/>
      <c r="CCD74" s="1002"/>
      <c r="CCE74" s="1002"/>
      <c r="CCF74" s="1002"/>
      <c r="CCG74" s="1002"/>
      <c r="CCH74" s="1002"/>
      <c r="CCI74" s="1002"/>
      <c r="CCJ74" s="1002"/>
      <c r="CCK74" s="1002"/>
      <c r="CCL74" s="1002"/>
      <c r="CCM74" s="1002"/>
      <c r="CCN74" s="1002"/>
      <c r="CCO74" s="1002"/>
      <c r="CCP74" s="1002"/>
      <c r="CCQ74" s="1002"/>
      <c r="CCR74" s="1002"/>
      <c r="CCS74" s="1002"/>
      <c r="CCT74" s="1002"/>
      <c r="CCU74" s="1002"/>
      <c r="CCV74" s="1002"/>
      <c r="CCW74" s="1002"/>
      <c r="CCX74" s="1002"/>
      <c r="CCY74" s="1002"/>
      <c r="CCZ74" s="1002"/>
      <c r="CDA74" s="1002"/>
      <c r="CDB74" s="1002"/>
      <c r="CDC74" s="1002"/>
      <c r="CDD74" s="1002"/>
      <c r="CDE74" s="1002"/>
      <c r="CDF74" s="1002"/>
      <c r="CDG74" s="1002"/>
      <c r="CDH74" s="1002"/>
      <c r="CDI74" s="1002"/>
      <c r="CDJ74" s="1002"/>
      <c r="CDK74" s="1002"/>
      <c r="CDL74" s="1002"/>
      <c r="CDM74" s="1002"/>
      <c r="CDN74" s="1002"/>
      <c r="CDO74" s="1002"/>
      <c r="CDP74" s="1002"/>
      <c r="CDQ74" s="1002"/>
      <c r="CDR74" s="1002"/>
      <c r="CDS74" s="1002"/>
      <c r="CDT74" s="1002"/>
      <c r="CDU74" s="1002"/>
      <c r="CDV74" s="1002"/>
      <c r="CDW74" s="1002"/>
      <c r="CDX74" s="1002"/>
      <c r="CDY74" s="1002"/>
      <c r="CDZ74" s="1002"/>
      <c r="CEA74" s="1002"/>
      <c r="CEB74" s="1002"/>
      <c r="CEC74" s="1002"/>
      <c r="CED74" s="1002"/>
      <c r="CEE74" s="1002"/>
      <c r="CEF74" s="1002"/>
      <c r="CEG74" s="1002"/>
      <c r="CEH74" s="1002"/>
      <c r="CEI74" s="1002"/>
      <c r="CEJ74" s="1002"/>
      <c r="CEK74" s="1002"/>
      <c r="CEL74" s="1002"/>
      <c r="CEM74" s="1002"/>
      <c r="CEN74" s="1002"/>
      <c r="CEO74" s="1002"/>
      <c r="CEP74" s="1002"/>
      <c r="CEQ74" s="1002"/>
      <c r="CER74" s="1002"/>
      <c r="CES74" s="1002"/>
      <c r="CET74" s="1002"/>
      <c r="CEU74" s="1002"/>
      <c r="CEV74" s="1002"/>
      <c r="CEW74" s="1002"/>
      <c r="CEX74" s="1002"/>
      <c r="CEY74" s="1002"/>
      <c r="CEZ74" s="1002"/>
      <c r="CFA74" s="1002"/>
      <c r="CFB74" s="1002"/>
      <c r="CFC74" s="1002"/>
      <c r="CFD74" s="1002"/>
      <c r="CFE74" s="1002"/>
      <c r="CFF74" s="1002"/>
      <c r="CFG74" s="1002"/>
      <c r="CFH74" s="1002"/>
      <c r="CFI74" s="1002"/>
      <c r="CFJ74" s="1002"/>
      <c r="CFK74" s="1002"/>
      <c r="CFL74" s="1002"/>
      <c r="CFM74" s="1002"/>
      <c r="CFN74" s="1002"/>
      <c r="CFO74" s="1002"/>
      <c r="CFP74" s="1002"/>
      <c r="CFQ74" s="1002"/>
      <c r="CFR74" s="1002"/>
      <c r="CFS74" s="1002"/>
      <c r="CFT74" s="1002"/>
      <c r="CFU74" s="1002"/>
      <c r="CFV74" s="1002"/>
      <c r="CFW74" s="1002"/>
      <c r="CFX74" s="1002"/>
      <c r="CFY74" s="1002"/>
      <c r="CFZ74" s="1002"/>
      <c r="CGA74" s="1002"/>
      <c r="CGB74" s="1002"/>
      <c r="CGC74" s="1002"/>
      <c r="CGD74" s="1002"/>
      <c r="CGE74" s="1002"/>
      <c r="CGF74" s="1002"/>
      <c r="CGG74" s="1002"/>
      <c r="CGH74" s="1002"/>
      <c r="CGI74" s="1002"/>
      <c r="CGJ74" s="1002"/>
      <c r="CGK74" s="1002"/>
      <c r="CGL74" s="1002"/>
      <c r="CGM74" s="1002"/>
      <c r="CGN74" s="1002"/>
      <c r="CGO74" s="1002"/>
      <c r="CGP74" s="1002"/>
      <c r="CGQ74" s="1002"/>
      <c r="CGR74" s="1002"/>
      <c r="CGS74" s="1002"/>
      <c r="CGT74" s="1002"/>
      <c r="CGU74" s="1002"/>
      <c r="CGV74" s="1002"/>
      <c r="CGW74" s="1002"/>
      <c r="CGX74" s="1002"/>
      <c r="CGY74" s="1002"/>
      <c r="CGZ74" s="1002"/>
      <c r="CHA74" s="1002"/>
      <c r="CHB74" s="1002"/>
      <c r="CHC74" s="1002"/>
      <c r="CHD74" s="1002"/>
      <c r="CHE74" s="1002"/>
      <c r="CHF74" s="1002"/>
      <c r="CHG74" s="1002"/>
      <c r="CHH74" s="1002"/>
      <c r="CHI74" s="1002"/>
      <c r="CHJ74" s="1002"/>
      <c r="CHK74" s="1002"/>
      <c r="CHL74" s="1002"/>
      <c r="CHM74" s="1002"/>
      <c r="CHN74" s="1002"/>
      <c r="CHO74" s="1002"/>
      <c r="CHP74" s="1002"/>
      <c r="CHQ74" s="1002"/>
      <c r="CHR74" s="1002"/>
      <c r="CHS74" s="1002"/>
      <c r="CHT74" s="1002"/>
      <c r="CHU74" s="1002"/>
      <c r="CHV74" s="1002"/>
      <c r="CHW74" s="1002"/>
      <c r="CHX74" s="1002"/>
      <c r="CHY74" s="1002"/>
      <c r="CHZ74" s="1002"/>
      <c r="CIA74" s="1002"/>
      <c r="CIB74" s="1002"/>
      <c r="CIC74" s="1002"/>
      <c r="CID74" s="1002"/>
      <c r="CIE74" s="1002"/>
      <c r="CIF74" s="1002"/>
      <c r="CIG74" s="1002"/>
      <c r="CIH74" s="1002"/>
      <c r="CII74" s="1002"/>
      <c r="CIJ74" s="1002"/>
      <c r="CIK74" s="1002"/>
      <c r="CIL74" s="1002"/>
      <c r="CIM74" s="1002"/>
      <c r="CIN74" s="1002"/>
      <c r="CIO74" s="1002"/>
      <c r="CIP74" s="1002"/>
      <c r="CIQ74" s="1002"/>
      <c r="CIR74" s="1002"/>
      <c r="CIS74" s="1002"/>
      <c r="CIT74" s="1002"/>
      <c r="CIU74" s="1002"/>
      <c r="CIV74" s="1002"/>
      <c r="CIW74" s="1002"/>
      <c r="CIX74" s="1002"/>
      <c r="CIY74" s="1002"/>
      <c r="CIZ74" s="1002"/>
      <c r="CJA74" s="1002"/>
      <c r="CJB74" s="1002"/>
      <c r="CJC74" s="1002"/>
      <c r="CJD74" s="1002"/>
      <c r="CJE74" s="1002"/>
      <c r="CJF74" s="1002"/>
      <c r="CJG74" s="1002"/>
      <c r="CJH74" s="1002"/>
      <c r="CJI74" s="1002"/>
      <c r="CJJ74" s="1002"/>
      <c r="CJK74" s="1002"/>
      <c r="CJL74" s="1002"/>
      <c r="CJM74" s="1002"/>
      <c r="CJN74" s="1002"/>
      <c r="CJO74" s="1002"/>
      <c r="CJP74" s="1002"/>
      <c r="CJQ74" s="1002"/>
      <c r="CJR74" s="1002"/>
      <c r="CJS74" s="1002"/>
      <c r="CJT74" s="1002"/>
      <c r="CJU74" s="1002"/>
      <c r="CJV74" s="1002"/>
      <c r="CJW74" s="1002"/>
      <c r="CJX74" s="1002"/>
      <c r="CJY74" s="1002"/>
      <c r="CJZ74" s="1002"/>
      <c r="CKA74" s="1002"/>
      <c r="CKB74" s="1002"/>
      <c r="CKC74" s="1002"/>
      <c r="CKD74" s="1002"/>
      <c r="CKE74" s="1002"/>
      <c r="CKF74" s="1002"/>
      <c r="CKG74" s="1002"/>
      <c r="CKH74" s="1002"/>
      <c r="CKI74" s="1002"/>
      <c r="CKJ74" s="1002"/>
      <c r="CKK74" s="1002"/>
      <c r="CKL74" s="1002"/>
      <c r="CKM74" s="1002"/>
      <c r="CKN74" s="1002"/>
      <c r="CKO74" s="1002"/>
      <c r="CKP74" s="1002"/>
      <c r="CKQ74" s="1002"/>
      <c r="CKR74" s="1002"/>
      <c r="CKS74" s="1002"/>
      <c r="CKT74" s="1002"/>
      <c r="CKU74" s="1002"/>
      <c r="CKV74" s="1002"/>
      <c r="CKW74" s="1002"/>
      <c r="CKX74" s="1002"/>
      <c r="CKY74" s="1002"/>
      <c r="CKZ74" s="1002"/>
      <c r="CLA74" s="1002"/>
      <c r="CLB74" s="1002"/>
      <c r="CLC74" s="1002"/>
      <c r="CLD74" s="1002"/>
      <c r="CLE74" s="1002"/>
      <c r="CLF74" s="1002"/>
      <c r="CLG74" s="1002"/>
      <c r="CLH74" s="1002"/>
      <c r="CLI74" s="1002"/>
      <c r="CLJ74" s="1002"/>
      <c r="CLK74" s="1002"/>
      <c r="CLL74" s="1002"/>
      <c r="CLM74" s="1002"/>
      <c r="CLN74" s="1002"/>
      <c r="CLO74" s="1002"/>
      <c r="CLP74" s="1002"/>
      <c r="CLQ74" s="1002"/>
      <c r="CLR74" s="1002"/>
      <c r="CLS74" s="1002"/>
      <c r="CLT74" s="1002"/>
      <c r="CLU74" s="1002"/>
      <c r="CLV74" s="1002"/>
      <c r="CLW74" s="1002"/>
      <c r="CLX74" s="1002"/>
      <c r="CLY74" s="1002"/>
      <c r="CLZ74" s="1002"/>
      <c r="CMA74" s="1002"/>
      <c r="CMB74" s="1002"/>
      <c r="CMC74" s="1002"/>
      <c r="CMD74" s="1002"/>
      <c r="CME74" s="1002"/>
      <c r="CMF74" s="1002"/>
      <c r="CMG74" s="1002"/>
      <c r="CMH74" s="1002"/>
      <c r="CMI74" s="1002"/>
      <c r="CMJ74" s="1002"/>
      <c r="CMK74" s="1002"/>
      <c r="CML74" s="1002"/>
      <c r="CMM74" s="1002"/>
      <c r="CMN74" s="1002"/>
      <c r="CMO74" s="1002"/>
      <c r="CMP74" s="1002"/>
      <c r="CMQ74" s="1002"/>
      <c r="CMR74" s="1002"/>
      <c r="CMS74" s="1002"/>
      <c r="CMT74" s="1002"/>
      <c r="CMU74" s="1002"/>
      <c r="CMV74" s="1002"/>
      <c r="CMW74" s="1002"/>
      <c r="CMX74" s="1002"/>
      <c r="CMY74" s="1002"/>
      <c r="CMZ74" s="1002"/>
      <c r="CNA74" s="1002"/>
      <c r="CNB74" s="1002"/>
      <c r="CNC74" s="1002"/>
      <c r="CND74" s="1002"/>
      <c r="CNE74" s="1002"/>
      <c r="CNF74" s="1002"/>
      <c r="CNG74" s="1002"/>
      <c r="CNH74" s="1002"/>
      <c r="CNI74" s="1002"/>
      <c r="CNJ74" s="1002"/>
      <c r="CNK74" s="1002"/>
      <c r="CNL74" s="1002"/>
      <c r="CNM74" s="1002"/>
      <c r="CNN74" s="1002"/>
      <c r="CNO74" s="1002"/>
      <c r="CNP74" s="1002"/>
      <c r="CNQ74" s="1002"/>
      <c r="CNR74" s="1002"/>
      <c r="CNS74" s="1002"/>
      <c r="CNT74" s="1002"/>
      <c r="CNU74" s="1002"/>
      <c r="CNV74" s="1002"/>
      <c r="CNW74" s="1002"/>
      <c r="CNX74" s="1002"/>
      <c r="CNY74" s="1002"/>
      <c r="CNZ74" s="1002"/>
      <c r="COA74" s="1002"/>
      <c r="COB74" s="1002"/>
      <c r="COC74" s="1002"/>
      <c r="COD74" s="1002"/>
      <c r="COE74" s="1002"/>
      <c r="COF74" s="1002"/>
      <c r="COG74" s="1002"/>
      <c r="COH74" s="1002"/>
      <c r="COI74" s="1002"/>
      <c r="COJ74" s="1002"/>
      <c r="COK74" s="1002"/>
      <c r="COL74" s="1002"/>
      <c r="COM74" s="1002"/>
      <c r="CON74" s="1002"/>
      <c r="COO74" s="1002"/>
      <c r="COP74" s="1002"/>
      <c r="COQ74" s="1002"/>
      <c r="COR74" s="1002"/>
      <c r="COS74" s="1002"/>
      <c r="COT74" s="1002"/>
      <c r="COU74" s="1002"/>
      <c r="COV74" s="1002"/>
      <c r="COW74" s="1002"/>
      <c r="COX74" s="1002"/>
      <c r="COY74" s="1002"/>
      <c r="COZ74" s="1002"/>
      <c r="CPA74" s="1002"/>
      <c r="CPB74" s="1002"/>
      <c r="CPC74" s="1002"/>
      <c r="CPD74" s="1002"/>
      <c r="CPE74" s="1002"/>
      <c r="CPF74" s="1002"/>
      <c r="CPG74" s="1002"/>
      <c r="CPH74" s="1002"/>
      <c r="CPI74" s="1002"/>
      <c r="CPJ74" s="1002"/>
      <c r="CPK74" s="1002"/>
      <c r="CPL74" s="1002"/>
      <c r="CPM74" s="1002"/>
      <c r="CPN74" s="1002"/>
      <c r="CPO74" s="1002"/>
      <c r="CPP74" s="1002"/>
      <c r="CPQ74" s="1002"/>
      <c r="CPR74" s="1002"/>
      <c r="CPS74" s="1002"/>
      <c r="CPT74" s="1002"/>
      <c r="CPU74" s="1002"/>
      <c r="CPV74" s="1002"/>
      <c r="CPW74" s="1002"/>
      <c r="CPX74" s="1002"/>
      <c r="CPY74" s="1002"/>
      <c r="CPZ74" s="1002"/>
      <c r="CQA74" s="1002"/>
      <c r="CQB74" s="1002"/>
      <c r="CQC74" s="1002"/>
      <c r="CQD74" s="1002"/>
      <c r="CQE74" s="1002"/>
      <c r="CQF74" s="1002"/>
      <c r="CQG74" s="1002"/>
      <c r="CQH74" s="1002"/>
      <c r="CQI74" s="1002"/>
      <c r="CQJ74" s="1002"/>
      <c r="CQK74" s="1002"/>
      <c r="CQL74" s="1002"/>
      <c r="CQM74" s="1002"/>
      <c r="CQN74" s="1002"/>
      <c r="CQO74" s="1002"/>
      <c r="CQP74" s="1002"/>
      <c r="CQQ74" s="1002"/>
      <c r="CQR74" s="1002"/>
      <c r="CQS74" s="1002"/>
      <c r="CQT74" s="1002"/>
      <c r="CQU74" s="1002"/>
      <c r="CQV74" s="1002"/>
      <c r="CQW74" s="1002"/>
      <c r="CQX74" s="1002"/>
      <c r="CQY74" s="1002"/>
      <c r="CQZ74" s="1002"/>
      <c r="CRA74" s="1002"/>
      <c r="CRB74" s="1002"/>
      <c r="CRC74" s="1002"/>
      <c r="CRD74" s="1002"/>
      <c r="CRE74" s="1002"/>
      <c r="CRF74" s="1002"/>
      <c r="CRG74" s="1002"/>
      <c r="CRH74" s="1002"/>
      <c r="CRI74" s="1002"/>
      <c r="CRJ74" s="1002"/>
      <c r="CRK74" s="1002"/>
      <c r="CRL74" s="1002"/>
      <c r="CRM74" s="1002"/>
      <c r="CRN74" s="1002"/>
      <c r="CRO74" s="1002"/>
      <c r="CRP74" s="1002"/>
      <c r="CRQ74" s="1002"/>
      <c r="CRR74" s="1002"/>
      <c r="CRS74" s="1002"/>
      <c r="CRT74" s="1002"/>
      <c r="CRU74" s="1002"/>
      <c r="CRV74" s="1002"/>
      <c r="CRW74" s="1002"/>
      <c r="CRX74" s="1002"/>
      <c r="CRY74" s="1002"/>
      <c r="CRZ74" s="1002"/>
      <c r="CSA74" s="1002"/>
      <c r="CSB74" s="1002"/>
      <c r="CSC74" s="1002"/>
      <c r="CSD74" s="1002"/>
      <c r="CSE74" s="1002"/>
      <c r="CSF74" s="1002"/>
      <c r="CSG74" s="1002"/>
      <c r="CSH74" s="1002"/>
      <c r="CSI74" s="1002"/>
      <c r="CSJ74" s="1002"/>
      <c r="CSK74" s="1002"/>
      <c r="CSL74" s="1002"/>
      <c r="CSM74" s="1002"/>
      <c r="CSN74" s="1002"/>
      <c r="CSO74" s="1002"/>
      <c r="CSP74" s="1002"/>
      <c r="CSQ74" s="1002"/>
      <c r="CSR74" s="1002"/>
      <c r="CSS74" s="1002"/>
      <c r="CST74" s="1002"/>
      <c r="CSU74" s="1002"/>
      <c r="CSV74" s="1002"/>
      <c r="CSW74" s="1002"/>
      <c r="CSX74" s="1002"/>
      <c r="CSY74" s="1002"/>
      <c r="CSZ74" s="1002"/>
      <c r="CTA74" s="1002"/>
      <c r="CTB74" s="1002"/>
      <c r="CTC74" s="1002"/>
      <c r="CTD74" s="1002"/>
      <c r="CTE74" s="1002"/>
      <c r="CTF74" s="1002"/>
      <c r="CTG74" s="1002"/>
      <c r="CTH74" s="1002"/>
      <c r="CTI74" s="1002"/>
      <c r="CTJ74" s="1002"/>
      <c r="CTK74" s="1002"/>
      <c r="CTL74" s="1002"/>
      <c r="CTM74" s="1002"/>
      <c r="CTN74" s="1002"/>
      <c r="CTO74" s="1002"/>
      <c r="CTP74" s="1002"/>
      <c r="CTQ74" s="1002"/>
      <c r="CTR74" s="1002"/>
      <c r="CTS74" s="1002"/>
      <c r="CTT74" s="1002"/>
      <c r="CTU74" s="1002"/>
      <c r="CTV74" s="1002"/>
      <c r="CTW74" s="1002"/>
      <c r="CTX74" s="1002"/>
      <c r="CTY74" s="1002"/>
      <c r="CTZ74" s="1002"/>
      <c r="CUA74" s="1002"/>
      <c r="CUB74" s="1002"/>
      <c r="CUC74" s="1002"/>
      <c r="CUD74" s="1002"/>
      <c r="CUE74" s="1002"/>
      <c r="CUF74" s="1002"/>
      <c r="CUG74" s="1002"/>
      <c r="CUH74" s="1002"/>
      <c r="CUI74" s="1002"/>
      <c r="CUJ74" s="1002"/>
      <c r="CUK74" s="1002"/>
      <c r="CUL74" s="1002"/>
      <c r="CUM74" s="1002"/>
      <c r="CUN74" s="1002"/>
      <c r="CUO74" s="1002"/>
      <c r="CUP74" s="1002"/>
      <c r="CUQ74" s="1002"/>
      <c r="CUR74" s="1002"/>
      <c r="CUS74" s="1002"/>
      <c r="CUT74" s="1002"/>
      <c r="CUU74" s="1002"/>
      <c r="CUV74" s="1002"/>
      <c r="CUW74" s="1002"/>
      <c r="CUX74" s="1002"/>
      <c r="CUY74" s="1002"/>
      <c r="CUZ74" s="1002"/>
      <c r="CVA74" s="1002"/>
      <c r="CVB74" s="1002"/>
      <c r="CVC74" s="1002"/>
      <c r="CVD74" s="1002"/>
      <c r="CVE74" s="1002"/>
      <c r="CVF74" s="1002"/>
      <c r="CVG74" s="1002"/>
      <c r="CVH74" s="1002"/>
      <c r="CVI74" s="1002"/>
      <c r="CVJ74" s="1002"/>
      <c r="CVK74" s="1002"/>
      <c r="CVL74" s="1002"/>
      <c r="CVM74" s="1002"/>
      <c r="CVN74" s="1002"/>
      <c r="CVO74" s="1002"/>
      <c r="CVP74" s="1002"/>
      <c r="CVQ74" s="1002"/>
      <c r="CVR74" s="1002"/>
      <c r="CVS74" s="1002"/>
      <c r="CVT74" s="1002"/>
      <c r="CVU74" s="1002"/>
      <c r="CVV74" s="1002"/>
      <c r="CVW74" s="1002"/>
      <c r="CVX74" s="1002"/>
      <c r="CVY74" s="1002"/>
      <c r="CVZ74" s="1002"/>
      <c r="CWA74" s="1002"/>
      <c r="CWB74" s="1002"/>
      <c r="CWC74" s="1002"/>
      <c r="CWD74" s="1002"/>
      <c r="CWE74" s="1002"/>
      <c r="CWF74" s="1002"/>
      <c r="CWG74" s="1002"/>
      <c r="CWH74" s="1002"/>
      <c r="CWI74" s="1002"/>
      <c r="CWJ74" s="1002"/>
      <c r="CWK74" s="1002"/>
      <c r="CWL74" s="1002"/>
      <c r="CWM74" s="1002"/>
      <c r="CWN74" s="1002"/>
      <c r="CWO74" s="1002"/>
      <c r="CWP74" s="1002"/>
      <c r="CWQ74" s="1002"/>
      <c r="CWR74" s="1002"/>
      <c r="CWS74" s="1002"/>
      <c r="CWT74" s="1002"/>
      <c r="CWU74" s="1002"/>
      <c r="CWV74" s="1002"/>
      <c r="CWW74" s="1002"/>
      <c r="CWX74" s="1002"/>
      <c r="CWY74" s="1002"/>
      <c r="CWZ74" s="1002"/>
      <c r="CXA74" s="1002"/>
      <c r="CXB74" s="1002"/>
      <c r="CXC74" s="1002"/>
      <c r="CXD74" s="1002"/>
      <c r="CXE74" s="1002"/>
      <c r="CXF74" s="1002"/>
      <c r="CXG74" s="1002"/>
      <c r="CXH74" s="1002"/>
      <c r="CXI74" s="1002"/>
      <c r="CXJ74" s="1002"/>
      <c r="CXK74" s="1002"/>
      <c r="CXL74" s="1002"/>
      <c r="CXM74" s="1002"/>
      <c r="CXN74" s="1002"/>
      <c r="CXO74" s="1002"/>
      <c r="CXP74" s="1002"/>
      <c r="CXQ74" s="1002"/>
      <c r="CXR74" s="1002"/>
      <c r="CXS74" s="1002"/>
      <c r="CXT74" s="1002"/>
      <c r="CXU74" s="1002"/>
      <c r="CXV74" s="1002"/>
      <c r="CXW74" s="1002"/>
      <c r="CXX74" s="1002"/>
      <c r="CXY74" s="1002"/>
      <c r="CXZ74" s="1002"/>
      <c r="CYA74" s="1002"/>
      <c r="CYB74" s="1002"/>
      <c r="CYC74" s="1002"/>
      <c r="CYD74" s="1002"/>
      <c r="CYE74" s="1002"/>
      <c r="CYF74" s="1002"/>
      <c r="CYG74" s="1002"/>
      <c r="CYH74" s="1002"/>
      <c r="CYI74" s="1002"/>
      <c r="CYJ74" s="1002"/>
      <c r="CYK74" s="1002"/>
      <c r="CYL74" s="1002"/>
      <c r="CYM74" s="1002"/>
      <c r="CYN74" s="1002"/>
      <c r="CYO74" s="1002"/>
      <c r="CYP74" s="1002"/>
      <c r="CYQ74" s="1002"/>
      <c r="CYR74" s="1002"/>
      <c r="CYS74" s="1002"/>
      <c r="CYT74" s="1002"/>
      <c r="CYU74" s="1002"/>
      <c r="CYV74" s="1002"/>
      <c r="CYW74" s="1002"/>
      <c r="CYX74" s="1002"/>
      <c r="CYY74" s="1002"/>
      <c r="CYZ74" s="1002"/>
      <c r="CZA74" s="1002"/>
      <c r="CZB74" s="1002"/>
      <c r="CZC74" s="1002"/>
      <c r="CZD74" s="1002"/>
      <c r="CZE74" s="1002"/>
      <c r="CZF74" s="1002"/>
      <c r="CZG74" s="1002"/>
      <c r="CZH74" s="1002"/>
      <c r="CZI74" s="1002"/>
      <c r="CZJ74" s="1002"/>
      <c r="CZK74" s="1002"/>
      <c r="CZL74" s="1002"/>
      <c r="CZM74" s="1002"/>
      <c r="CZN74" s="1002"/>
      <c r="CZO74" s="1002"/>
      <c r="CZP74" s="1002"/>
      <c r="CZQ74" s="1002"/>
      <c r="CZR74" s="1002"/>
      <c r="CZS74" s="1002"/>
      <c r="CZT74" s="1002"/>
      <c r="CZU74" s="1002"/>
      <c r="CZV74" s="1002"/>
      <c r="CZW74" s="1002"/>
      <c r="CZX74" s="1002"/>
      <c r="CZY74" s="1002"/>
      <c r="CZZ74" s="1002"/>
      <c r="DAA74" s="1002"/>
      <c r="DAB74" s="1002"/>
      <c r="DAC74" s="1002"/>
      <c r="DAD74" s="1002"/>
      <c r="DAE74" s="1002"/>
      <c r="DAF74" s="1002"/>
      <c r="DAG74" s="1002"/>
      <c r="DAH74" s="1002"/>
      <c r="DAI74" s="1002"/>
      <c r="DAJ74" s="1002"/>
      <c r="DAK74" s="1002"/>
      <c r="DAL74" s="1002"/>
      <c r="DAM74" s="1002"/>
      <c r="DAN74" s="1002"/>
      <c r="DAO74" s="1002"/>
      <c r="DAP74" s="1002"/>
      <c r="DAQ74" s="1002"/>
      <c r="DAR74" s="1002"/>
      <c r="DAS74" s="1002"/>
      <c r="DAT74" s="1002"/>
      <c r="DAU74" s="1002"/>
      <c r="DAV74" s="1002"/>
      <c r="DAW74" s="1002"/>
      <c r="DAX74" s="1002"/>
      <c r="DAY74" s="1002"/>
      <c r="DAZ74" s="1002"/>
      <c r="DBA74" s="1002"/>
      <c r="DBB74" s="1002"/>
      <c r="DBC74" s="1002"/>
      <c r="DBD74" s="1002"/>
      <c r="DBE74" s="1002"/>
      <c r="DBF74" s="1002"/>
      <c r="DBG74" s="1002"/>
      <c r="DBH74" s="1002"/>
      <c r="DBI74" s="1002"/>
      <c r="DBJ74" s="1002"/>
      <c r="DBK74" s="1002"/>
      <c r="DBL74" s="1002"/>
      <c r="DBM74" s="1002"/>
      <c r="DBN74" s="1002"/>
      <c r="DBO74" s="1002"/>
      <c r="DBP74" s="1002"/>
      <c r="DBQ74" s="1002"/>
      <c r="DBR74" s="1002"/>
      <c r="DBS74" s="1002"/>
      <c r="DBT74" s="1002"/>
      <c r="DBU74" s="1002"/>
      <c r="DBV74" s="1002"/>
      <c r="DBW74" s="1002"/>
      <c r="DBX74" s="1002"/>
      <c r="DBY74" s="1002"/>
      <c r="DBZ74" s="1002"/>
      <c r="DCA74" s="1002"/>
      <c r="DCB74" s="1002"/>
      <c r="DCC74" s="1002"/>
      <c r="DCD74" s="1002"/>
      <c r="DCE74" s="1002"/>
      <c r="DCF74" s="1002"/>
      <c r="DCG74" s="1002"/>
      <c r="DCH74" s="1002"/>
      <c r="DCI74" s="1002"/>
      <c r="DCJ74" s="1002"/>
      <c r="DCK74" s="1002"/>
      <c r="DCL74" s="1002"/>
      <c r="DCM74" s="1002"/>
      <c r="DCN74" s="1002"/>
      <c r="DCO74" s="1002"/>
      <c r="DCP74" s="1002"/>
      <c r="DCQ74" s="1002"/>
      <c r="DCR74" s="1002"/>
      <c r="DCS74" s="1002"/>
      <c r="DCT74" s="1002"/>
      <c r="DCU74" s="1002"/>
      <c r="DCV74" s="1002"/>
      <c r="DCW74" s="1002"/>
      <c r="DCX74" s="1002"/>
      <c r="DCY74" s="1002"/>
      <c r="DCZ74" s="1002"/>
      <c r="DDA74" s="1002"/>
      <c r="DDB74" s="1002"/>
      <c r="DDC74" s="1002"/>
      <c r="DDD74" s="1002"/>
      <c r="DDE74" s="1002"/>
      <c r="DDF74" s="1002"/>
      <c r="DDG74" s="1002"/>
      <c r="DDH74" s="1002"/>
      <c r="DDI74" s="1002"/>
      <c r="DDJ74" s="1002"/>
      <c r="DDK74" s="1002"/>
      <c r="DDL74" s="1002"/>
      <c r="DDM74" s="1002"/>
      <c r="DDN74" s="1002"/>
      <c r="DDO74" s="1002"/>
      <c r="DDP74" s="1002"/>
      <c r="DDQ74" s="1002"/>
      <c r="DDR74" s="1002"/>
      <c r="DDS74" s="1002"/>
      <c r="DDT74" s="1002"/>
      <c r="DDU74" s="1002"/>
      <c r="DDV74" s="1002"/>
      <c r="DDW74" s="1002"/>
      <c r="DDX74" s="1002"/>
      <c r="DDY74" s="1002"/>
      <c r="DDZ74" s="1002"/>
      <c r="DEA74" s="1002"/>
      <c r="DEB74" s="1002"/>
      <c r="DEC74" s="1002"/>
      <c r="DED74" s="1002"/>
      <c r="DEE74" s="1002"/>
      <c r="DEF74" s="1002"/>
      <c r="DEG74" s="1002"/>
      <c r="DEH74" s="1002"/>
      <c r="DEI74" s="1002"/>
      <c r="DEJ74" s="1002"/>
      <c r="DEK74" s="1002"/>
      <c r="DEL74" s="1002"/>
      <c r="DEM74" s="1002"/>
      <c r="DEN74" s="1002"/>
      <c r="DEO74" s="1002"/>
      <c r="DEP74" s="1002"/>
      <c r="DEQ74" s="1002"/>
      <c r="DER74" s="1002"/>
      <c r="DES74" s="1002"/>
      <c r="DET74" s="1002"/>
      <c r="DEU74" s="1002"/>
      <c r="DEV74" s="1002"/>
      <c r="DEW74" s="1002"/>
      <c r="DEX74" s="1002"/>
      <c r="DEY74" s="1002"/>
      <c r="DEZ74" s="1002"/>
      <c r="DFA74" s="1002"/>
      <c r="DFB74" s="1002"/>
      <c r="DFC74" s="1002"/>
      <c r="DFD74" s="1002"/>
      <c r="DFE74" s="1002"/>
      <c r="DFF74" s="1002"/>
      <c r="DFG74" s="1002"/>
      <c r="DFH74" s="1002"/>
      <c r="DFI74" s="1002"/>
      <c r="DFJ74" s="1002"/>
      <c r="DFK74" s="1002"/>
      <c r="DFL74" s="1002"/>
      <c r="DFM74" s="1002"/>
      <c r="DFN74" s="1002"/>
      <c r="DFO74" s="1002"/>
      <c r="DFP74" s="1002"/>
      <c r="DFQ74" s="1002"/>
      <c r="DFR74" s="1002"/>
      <c r="DFS74" s="1002"/>
      <c r="DFT74" s="1002"/>
      <c r="DFU74" s="1002"/>
      <c r="DFV74" s="1002"/>
      <c r="DFW74" s="1002"/>
      <c r="DFX74" s="1002"/>
      <c r="DFY74" s="1002"/>
      <c r="DFZ74" s="1002"/>
      <c r="DGA74" s="1002"/>
      <c r="DGB74" s="1002"/>
      <c r="DGC74" s="1002"/>
      <c r="DGD74" s="1002"/>
      <c r="DGE74" s="1002"/>
      <c r="DGF74" s="1002"/>
      <c r="DGG74" s="1002"/>
      <c r="DGH74" s="1002"/>
      <c r="DGI74" s="1002"/>
      <c r="DGJ74" s="1002"/>
      <c r="DGK74" s="1002"/>
      <c r="DGL74" s="1002"/>
      <c r="DGM74" s="1002"/>
      <c r="DGN74" s="1002"/>
      <c r="DGO74" s="1002"/>
      <c r="DGP74" s="1002"/>
      <c r="DGQ74" s="1002"/>
      <c r="DGR74" s="1002"/>
      <c r="DGS74" s="1002"/>
      <c r="DGT74" s="1002"/>
      <c r="DGU74" s="1002"/>
      <c r="DGV74" s="1002"/>
      <c r="DGW74" s="1002"/>
      <c r="DGX74" s="1002"/>
      <c r="DGY74" s="1002"/>
      <c r="DGZ74" s="1002"/>
      <c r="DHA74" s="1002"/>
      <c r="DHB74" s="1002"/>
      <c r="DHC74" s="1002"/>
      <c r="DHD74" s="1002"/>
      <c r="DHE74" s="1002"/>
      <c r="DHF74" s="1002"/>
      <c r="DHG74" s="1002"/>
      <c r="DHH74" s="1002"/>
      <c r="DHI74" s="1002"/>
      <c r="DHJ74" s="1002"/>
      <c r="DHK74" s="1002"/>
      <c r="DHL74" s="1002"/>
      <c r="DHM74" s="1002"/>
      <c r="DHN74" s="1002"/>
      <c r="DHO74" s="1002"/>
      <c r="DHP74" s="1002"/>
      <c r="DHQ74" s="1002"/>
      <c r="DHR74" s="1002"/>
      <c r="DHS74" s="1002"/>
      <c r="DHT74" s="1002"/>
      <c r="DHU74" s="1002"/>
      <c r="DHV74" s="1002"/>
      <c r="DHW74" s="1002"/>
      <c r="DHX74" s="1002"/>
      <c r="DHY74" s="1002"/>
      <c r="DHZ74" s="1002"/>
      <c r="DIA74" s="1002"/>
      <c r="DIB74" s="1002"/>
      <c r="DIC74" s="1002"/>
      <c r="DID74" s="1002"/>
      <c r="DIE74" s="1002"/>
      <c r="DIF74" s="1002"/>
      <c r="DIG74" s="1002"/>
      <c r="DIH74" s="1002"/>
      <c r="DII74" s="1002"/>
      <c r="DIJ74" s="1002"/>
      <c r="DIK74" s="1002"/>
      <c r="DIL74" s="1002"/>
      <c r="DIM74" s="1002"/>
      <c r="DIN74" s="1002"/>
      <c r="DIO74" s="1002"/>
      <c r="DIP74" s="1002"/>
      <c r="DIQ74" s="1002"/>
      <c r="DIR74" s="1002"/>
      <c r="DIS74" s="1002"/>
      <c r="DIT74" s="1002"/>
      <c r="DIU74" s="1002"/>
      <c r="DIV74" s="1002"/>
      <c r="DIW74" s="1002"/>
      <c r="DIX74" s="1002"/>
      <c r="DIY74" s="1002"/>
      <c r="DIZ74" s="1002"/>
      <c r="DJA74" s="1002"/>
      <c r="DJB74" s="1002"/>
      <c r="DJC74" s="1002"/>
      <c r="DJD74" s="1002"/>
      <c r="DJE74" s="1002"/>
      <c r="DJF74" s="1002"/>
      <c r="DJG74" s="1002"/>
      <c r="DJH74" s="1002"/>
      <c r="DJI74" s="1002"/>
      <c r="DJJ74" s="1002"/>
      <c r="DJK74" s="1002"/>
      <c r="DJL74" s="1002"/>
      <c r="DJM74" s="1002"/>
      <c r="DJN74" s="1002"/>
      <c r="DJO74" s="1002"/>
      <c r="DJP74" s="1002"/>
      <c r="DJQ74" s="1002"/>
      <c r="DJR74" s="1002"/>
      <c r="DJS74" s="1002"/>
      <c r="DJT74" s="1002"/>
      <c r="DJU74" s="1002"/>
      <c r="DJV74" s="1002"/>
      <c r="DJW74" s="1002"/>
      <c r="DJX74" s="1002"/>
      <c r="DJY74" s="1002"/>
      <c r="DJZ74" s="1002"/>
      <c r="DKA74" s="1002"/>
      <c r="DKB74" s="1002"/>
      <c r="DKC74" s="1002"/>
      <c r="DKD74" s="1002"/>
      <c r="DKE74" s="1002"/>
      <c r="DKF74" s="1002"/>
      <c r="DKG74" s="1002"/>
      <c r="DKH74" s="1002"/>
      <c r="DKI74" s="1002"/>
      <c r="DKJ74" s="1002"/>
      <c r="DKK74" s="1002"/>
      <c r="DKL74" s="1002"/>
      <c r="DKM74" s="1002"/>
      <c r="DKN74" s="1002"/>
      <c r="DKO74" s="1002"/>
      <c r="DKP74" s="1002"/>
      <c r="DKQ74" s="1002"/>
      <c r="DKR74" s="1002"/>
      <c r="DKS74" s="1002"/>
      <c r="DKT74" s="1002"/>
      <c r="DKU74" s="1002"/>
      <c r="DKV74" s="1002"/>
      <c r="DKW74" s="1002"/>
      <c r="DKX74" s="1002"/>
      <c r="DKY74" s="1002"/>
      <c r="DKZ74" s="1002"/>
      <c r="DLA74" s="1002"/>
      <c r="DLB74" s="1002"/>
      <c r="DLC74" s="1002"/>
      <c r="DLD74" s="1002"/>
      <c r="DLE74" s="1002"/>
      <c r="DLF74" s="1002"/>
      <c r="DLG74" s="1002"/>
      <c r="DLH74" s="1002"/>
      <c r="DLI74" s="1002"/>
      <c r="DLJ74" s="1002"/>
      <c r="DLK74" s="1002"/>
      <c r="DLL74" s="1002"/>
      <c r="DLM74" s="1002"/>
      <c r="DLN74" s="1002"/>
      <c r="DLO74" s="1002"/>
      <c r="DLP74" s="1002"/>
      <c r="DLQ74" s="1002"/>
      <c r="DLR74" s="1002"/>
      <c r="DLS74" s="1002"/>
      <c r="DLT74" s="1002"/>
      <c r="DLU74" s="1002"/>
      <c r="DLV74" s="1002"/>
      <c r="DLW74" s="1002"/>
      <c r="DLX74" s="1002"/>
      <c r="DLY74" s="1002"/>
      <c r="DLZ74" s="1002"/>
      <c r="DMA74" s="1002"/>
      <c r="DMB74" s="1002"/>
      <c r="DMC74" s="1002"/>
      <c r="DMD74" s="1002"/>
      <c r="DME74" s="1002"/>
      <c r="DMF74" s="1002"/>
      <c r="DMG74" s="1002"/>
      <c r="DMH74" s="1002"/>
      <c r="DMI74" s="1002"/>
      <c r="DMJ74" s="1002"/>
      <c r="DMK74" s="1002"/>
      <c r="DML74" s="1002"/>
      <c r="DMM74" s="1002"/>
      <c r="DMN74" s="1002"/>
      <c r="DMO74" s="1002"/>
      <c r="DMP74" s="1002"/>
      <c r="DMQ74" s="1002"/>
      <c r="DMR74" s="1002"/>
      <c r="DMS74" s="1002"/>
      <c r="DMT74" s="1002"/>
      <c r="DMU74" s="1002"/>
      <c r="DMV74" s="1002"/>
      <c r="DMW74" s="1002"/>
      <c r="DMX74" s="1002"/>
      <c r="DMY74" s="1002"/>
      <c r="DMZ74" s="1002"/>
      <c r="DNA74" s="1002"/>
      <c r="DNB74" s="1002"/>
      <c r="DNC74" s="1002"/>
      <c r="DND74" s="1002"/>
      <c r="DNE74" s="1002"/>
      <c r="DNF74" s="1002"/>
      <c r="DNG74" s="1002"/>
      <c r="DNH74" s="1002"/>
      <c r="DNI74" s="1002"/>
      <c r="DNJ74" s="1002"/>
      <c r="DNK74" s="1002"/>
      <c r="DNL74" s="1002"/>
      <c r="DNM74" s="1002"/>
      <c r="DNN74" s="1002"/>
      <c r="DNO74" s="1002"/>
      <c r="DNP74" s="1002"/>
      <c r="DNQ74" s="1002"/>
      <c r="DNR74" s="1002"/>
      <c r="DNS74" s="1002"/>
      <c r="DNT74" s="1002"/>
      <c r="DNU74" s="1002"/>
      <c r="DNV74" s="1002"/>
      <c r="DNW74" s="1002"/>
      <c r="DNX74" s="1002"/>
      <c r="DNY74" s="1002"/>
      <c r="DNZ74" s="1002"/>
      <c r="DOA74" s="1002"/>
      <c r="DOB74" s="1002"/>
      <c r="DOC74" s="1002"/>
      <c r="DOD74" s="1002"/>
      <c r="DOE74" s="1002"/>
      <c r="DOF74" s="1002"/>
      <c r="DOG74" s="1002"/>
      <c r="DOH74" s="1002"/>
      <c r="DOI74" s="1002"/>
      <c r="DOJ74" s="1002"/>
      <c r="DOK74" s="1002"/>
      <c r="DOL74" s="1002"/>
      <c r="DOM74" s="1002"/>
      <c r="DON74" s="1002"/>
      <c r="DOO74" s="1002"/>
      <c r="DOP74" s="1002"/>
      <c r="DOQ74" s="1002"/>
      <c r="DOR74" s="1002"/>
      <c r="DOS74" s="1002"/>
      <c r="DOT74" s="1002"/>
      <c r="DOU74" s="1002"/>
      <c r="DOV74" s="1002"/>
      <c r="DOW74" s="1002"/>
      <c r="DOX74" s="1002"/>
      <c r="DOY74" s="1002"/>
      <c r="DOZ74" s="1002"/>
      <c r="DPA74" s="1002"/>
      <c r="DPB74" s="1002"/>
      <c r="DPC74" s="1002"/>
      <c r="DPD74" s="1002"/>
      <c r="DPE74" s="1002"/>
      <c r="DPF74" s="1002"/>
      <c r="DPG74" s="1002"/>
      <c r="DPH74" s="1002"/>
      <c r="DPI74" s="1002"/>
      <c r="DPJ74" s="1002"/>
      <c r="DPK74" s="1002"/>
      <c r="DPL74" s="1002"/>
      <c r="DPM74" s="1002"/>
      <c r="DPN74" s="1002"/>
      <c r="DPO74" s="1002"/>
      <c r="DPP74" s="1002"/>
      <c r="DPQ74" s="1002"/>
      <c r="DPR74" s="1002"/>
      <c r="DPS74" s="1002"/>
      <c r="DPT74" s="1002"/>
      <c r="DPU74" s="1002"/>
      <c r="DPV74" s="1002"/>
      <c r="DPW74" s="1002"/>
      <c r="DPX74" s="1002"/>
      <c r="DPY74" s="1002"/>
      <c r="DPZ74" s="1002"/>
      <c r="DQA74" s="1002"/>
      <c r="DQB74" s="1002"/>
      <c r="DQC74" s="1002"/>
      <c r="DQD74" s="1002"/>
      <c r="DQE74" s="1002"/>
      <c r="DQF74" s="1002"/>
      <c r="DQG74" s="1002"/>
      <c r="DQH74" s="1002"/>
      <c r="DQI74" s="1002"/>
      <c r="DQJ74" s="1002"/>
      <c r="DQK74" s="1002"/>
      <c r="DQL74" s="1002"/>
      <c r="DQM74" s="1002"/>
      <c r="DQN74" s="1002"/>
      <c r="DQO74" s="1002"/>
      <c r="DQP74" s="1002"/>
      <c r="DQQ74" s="1002"/>
      <c r="DQR74" s="1002"/>
      <c r="DQS74" s="1002"/>
      <c r="DQT74" s="1002"/>
      <c r="DQU74" s="1002"/>
      <c r="DQV74" s="1002"/>
      <c r="DQW74" s="1002"/>
      <c r="DQX74" s="1002"/>
      <c r="DQY74" s="1002"/>
      <c r="DQZ74" s="1002"/>
      <c r="DRA74" s="1002"/>
      <c r="DRB74" s="1002"/>
      <c r="DRC74" s="1002"/>
      <c r="DRD74" s="1002"/>
      <c r="DRE74" s="1002"/>
      <c r="DRF74" s="1002"/>
      <c r="DRG74" s="1002"/>
      <c r="DRH74" s="1002"/>
      <c r="DRI74" s="1002"/>
      <c r="DRJ74" s="1002"/>
      <c r="DRK74" s="1002"/>
      <c r="DRL74" s="1002"/>
      <c r="DRM74" s="1002"/>
      <c r="DRN74" s="1002"/>
      <c r="DRO74" s="1002"/>
      <c r="DRP74" s="1002"/>
      <c r="DRQ74" s="1002"/>
      <c r="DRR74" s="1002"/>
      <c r="DRS74" s="1002"/>
      <c r="DRT74" s="1002"/>
      <c r="DRU74" s="1002"/>
      <c r="DRV74" s="1002"/>
      <c r="DRW74" s="1002"/>
      <c r="DRX74" s="1002"/>
      <c r="DRY74" s="1002"/>
      <c r="DRZ74" s="1002"/>
      <c r="DSA74" s="1002"/>
      <c r="DSB74" s="1002"/>
      <c r="DSC74" s="1002"/>
      <c r="DSD74" s="1002"/>
      <c r="DSE74" s="1002"/>
      <c r="DSF74" s="1002"/>
      <c r="DSG74" s="1002"/>
      <c r="DSH74" s="1002"/>
      <c r="DSI74" s="1002"/>
      <c r="DSJ74" s="1002"/>
      <c r="DSK74" s="1002"/>
      <c r="DSL74" s="1002"/>
      <c r="DSM74" s="1002"/>
      <c r="DSN74" s="1002"/>
      <c r="DSO74" s="1002"/>
      <c r="DSP74" s="1002"/>
      <c r="DSQ74" s="1002"/>
      <c r="DSR74" s="1002"/>
      <c r="DSS74" s="1002"/>
      <c r="DST74" s="1002"/>
      <c r="DSU74" s="1002"/>
      <c r="DSV74" s="1002"/>
      <c r="DSW74" s="1002"/>
      <c r="DSX74" s="1002"/>
      <c r="DSY74" s="1002"/>
      <c r="DSZ74" s="1002"/>
      <c r="DTA74" s="1002"/>
      <c r="DTB74" s="1002"/>
      <c r="DTC74" s="1002"/>
      <c r="DTD74" s="1002"/>
      <c r="DTE74" s="1002"/>
      <c r="DTF74" s="1002"/>
      <c r="DTG74" s="1002"/>
      <c r="DTH74" s="1002"/>
      <c r="DTI74" s="1002"/>
      <c r="DTJ74" s="1002"/>
      <c r="DTK74" s="1002"/>
      <c r="DTL74" s="1002"/>
      <c r="DTM74" s="1002"/>
      <c r="DTN74" s="1002"/>
      <c r="DTO74" s="1002"/>
      <c r="DTP74" s="1002"/>
      <c r="DTQ74" s="1002"/>
      <c r="DTR74" s="1002"/>
      <c r="DTS74" s="1002"/>
      <c r="DTT74" s="1002"/>
      <c r="DTU74" s="1002"/>
      <c r="DTV74" s="1002"/>
      <c r="DTW74" s="1002"/>
      <c r="DTX74" s="1002"/>
      <c r="DTY74" s="1002"/>
      <c r="DTZ74" s="1002"/>
      <c r="DUA74" s="1002"/>
      <c r="DUB74" s="1002"/>
      <c r="DUC74" s="1002"/>
      <c r="DUD74" s="1002"/>
      <c r="DUE74" s="1002"/>
      <c r="DUF74" s="1002"/>
      <c r="DUG74" s="1002"/>
      <c r="DUH74" s="1002"/>
      <c r="DUI74" s="1002"/>
      <c r="DUJ74" s="1002"/>
      <c r="DUK74" s="1002"/>
      <c r="DUL74" s="1002"/>
      <c r="DUM74" s="1002"/>
      <c r="DUN74" s="1002"/>
      <c r="DUO74" s="1002"/>
      <c r="DUP74" s="1002"/>
      <c r="DUQ74" s="1002"/>
      <c r="DUR74" s="1002"/>
      <c r="DUS74" s="1002"/>
      <c r="DUT74" s="1002"/>
      <c r="DUU74" s="1002"/>
      <c r="DUV74" s="1002"/>
      <c r="DUW74" s="1002"/>
      <c r="DUX74" s="1002"/>
      <c r="DUY74" s="1002"/>
      <c r="DUZ74" s="1002"/>
      <c r="DVA74" s="1002"/>
      <c r="DVB74" s="1002"/>
      <c r="DVC74" s="1002"/>
      <c r="DVD74" s="1002"/>
      <c r="DVE74" s="1002"/>
      <c r="DVF74" s="1002"/>
      <c r="DVG74" s="1002"/>
      <c r="DVH74" s="1002"/>
      <c r="DVI74" s="1002"/>
      <c r="DVJ74" s="1002"/>
      <c r="DVK74" s="1002"/>
      <c r="DVL74" s="1002"/>
      <c r="DVM74" s="1002"/>
      <c r="DVN74" s="1002"/>
      <c r="DVO74" s="1002"/>
      <c r="DVP74" s="1002"/>
      <c r="DVQ74" s="1002"/>
      <c r="DVR74" s="1002"/>
      <c r="DVS74" s="1002"/>
      <c r="DVT74" s="1002"/>
      <c r="DVU74" s="1002"/>
      <c r="DVV74" s="1002"/>
      <c r="DVW74" s="1002"/>
      <c r="DVX74" s="1002"/>
      <c r="DVY74" s="1002"/>
      <c r="DVZ74" s="1002"/>
      <c r="DWA74" s="1002"/>
      <c r="DWB74" s="1002"/>
      <c r="DWC74" s="1002"/>
      <c r="DWD74" s="1002"/>
      <c r="DWE74" s="1002"/>
      <c r="DWF74" s="1002"/>
      <c r="DWG74" s="1002"/>
      <c r="DWH74" s="1002"/>
      <c r="DWI74" s="1002"/>
      <c r="DWJ74" s="1002"/>
      <c r="DWK74" s="1002"/>
      <c r="DWL74" s="1002"/>
      <c r="DWM74" s="1002"/>
      <c r="DWN74" s="1002"/>
      <c r="DWO74" s="1002"/>
      <c r="DWP74" s="1002"/>
      <c r="DWQ74" s="1002"/>
      <c r="DWR74" s="1002"/>
      <c r="DWS74" s="1002"/>
      <c r="DWT74" s="1002"/>
      <c r="DWU74" s="1002"/>
      <c r="DWV74" s="1002"/>
      <c r="DWW74" s="1002"/>
      <c r="DWX74" s="1002"/>
      <c r="DWY74" s="1002"/>
      <c r="DWZ74" s="1002"/>
      <c r="DXA74" s="1002"/>
      <c r="DXB74" s="1002"/>
      <c r="DXC74" s="1002"/>
      <c r="DXD74" s="1002"/>
      <c r="DXE74" s="1002"/>
      <c r="DXF74" s="1002"/>
      <c r="DXG74" s="1002"/>
      <c r="DXH74" s="1002"/>
      <c r="DXI74" s="1002"/>
      <c r="DXJ74" s="1002"/>
      <c r="DXK74" s="1002"/>
      <c r="DXL74" s="1002"/>
      <c r="DXM74" s="1002"/>
      <c r="DXN74" s="1002"/>
      <c r="DXO74" s="1002"/>
      <c r="DXP74" s="1002"/>
      <c r="DXQ74" s="1002"/>
      <c r="DXR74" s="1002"/>
      <c r="DXS74" s="1002"/>
      <c r="DXT74" s="1002"/>
      <c r="DXU74" s="1002"/>
      <c r="DXV74" s="1002"/>
      <c r="DXW74" s="1002"/>
      <c r="DXX74" s="1002"/>
      <c r="DXY74" s="1002"/>
      <c r="DXZ74" s="1002"/>
      <c r="DYA74" s="1002"/>
      <c r="DYB74" s="1002"/>
      <c r="DYC74" s="1002"/>
      <c r="DYD74" s="1002"/>
      <c r="DYE74" s="1002"/>
      <c r="DYF74" s="1002"/>
      <c r="DYG74" s="1002"/>
      <c r="DYH74" s="1002"/>
      <c r="DYI74" s="1002"/>
      <c r="DYJ74" s="1002"/>
      <c r="DYK74" s="1002"/>
      <c r="DYL74" s="1002"/>
      <c r="DYM74" s="1002"/>
      <c r="DYN74" s="1002"/>
      <c r="DYO74" s="1002"/>
      <c r="DYP74" s="1002"/>
      <c r="DYQ74" s="1002"/>
      <c r="DYR74" s="1002"/>
      <c r="DYS74" s="1002"/>
      <c r="DYT74" s="1002"/>
      <c r="DYU74" s="1002"/>
      <c r="DYV74" s="1002"/>
      <c r="DYW74" s="1002"/>
      <c r="DYX74" s="1002"/>
      <c r="DYY74" s="1002"/>
      <c r="DYZ74" s="1002"/>
      <c r="DZA74" s="1002"/>
      <c r="DZB74" s="1002"/>
      <c r="DZC74" s="1002"/>
      <c r="DZD74" s="1002"/>
      <c r="DZE74" s="1002"/>
      <c r="DZF74" s="1002"/>
      <c r="DZG74" s="1002"/>
      <c r="DZH74" s="1002"/>
      <c r="DZI74" s="1002"/>
      <c r="DZJ74" s="1002"/>
      <c r="DZK74" s="1002"/>
      <c r="DZL74" s="1002"/>
      <c r="DZM74" s="1002"/>
      <c r="DZN74" s="1002"/>
      <c r="DZO74" s="1002"/>
      <c r="DZP74" s="1002"/>
      <c r="DZQ74" s="1002"/>
      <c r="DZR74" s="1002"/>
      <c r="DZS74" s="1002"/>
      <c r="DZT74" s="1002"/>
      <c r="DZU74" s="1002"/>
      <c r="DZV74" s="1002"/>
      <c r="DZW74" s="1002"/>
      <c r="DZX74" s="1002"/>
      <c r="DZY74" s="1002"/>
      <c r="DZZ74" s="1002"/>
      <c r="EAA74" s="1002"/>
      <c r="EAB74" s="1002"/>
      <c r="EAC74" s="1002"/>
      <c r="EAD74" s="1002"/>
      <c r="EAE74" s="1002"/>
      <c r="EAF74" s="1002"/>
      <c r="EAG74" s="1002"/>
      <c r="EAH74" s="1002"/>
      <c r="EAI74" s="1002"/>
      <c r="EAJ74" s="1002"/>
      <c r="EAK74" s="1002"/>
      <c r="EAL74" s="1002"/>
      <c r="EAM74" s="1002"/>
      <c r="EAN74" s="1002"/>
      <c r="EAO74" s="1002"/>
      <c r="EAP74" s="1002"/>
      <c r="EAQ74" s="1002"/>
      <c r="EAR74" s="1002"/>
      <c r="EAS74" s="1002"/>
      <c r="EAT74" s="1002"/>
      <c r="EAU74" s="1002"/>
      <c r="EAV74" s="1002"/>
      <c r="EAW74" s="1002"/>
      <c r="EAX74" s="1002"/>
      <c r="EAY74" s="1002"/>
      <c r="EAZ74" s="1002"/>
      <c r="EBA74" s="1002"/>
      <c r="EBB74" s="1002"/>
      <c r="EBC74" s="1002"/>
      <c r="EBD74" s="1002"/>
      <c r="EBE74" s="1002"/>
      <c r="EBF74" s="1002"/>
      <c r="EBG74" s="1002"/>
      <c r="EBH74" s="1002"/>
      <c r="EBI74" s="1002"/>
      <c r="EBJ74" s="1002"/>
      <c r="EBK74" s="1002"/>
      <c r="EBL74" s="1002"/>
      <c r="EBM74" s="1002"/>
      <c r="EBN74" s="1002"/>
      <c r="EBO74" s="1002"/>
      <c r="EBP74" s="1002"/>
      <c r="EBQ74" s="1002"/>
      <c r="EBR74" s="1002"/>
      <c r="EBS74" s="1002"/>
      <c r="EBT74" s="1002"/>
      <c r="EBU74" s="1002"/>
      <c r="EBV74" s="1002"/>
      <c r="EBW74" s="1002"/>
      <c r="EBX74" s="1002"/>
      <c r="EBY74" s="1002"/>
      <c r="EBZ74" s="1002"/>
      <c r="ECA74" s="1002"/>
      <c r="ECB74" s="1002"/>
      <c r="ECC74" s="1002"/>
      <c r="ECD74" s="1002"/>
      <c r="ECE74" s="1002"/>
      <c r="ECF74" s="1002"/>
      <c r="ECG74" s="1002"/>
      <c r="ECH74" s="1002"/>
      <c r="ECI74" s="1002"/>
      <c r="ECJ74" s="1002"/>
      <c r="ECK74" s="1002"/>
      <c r="ECL74" s="1002"/>
      <c r="ECM74" s="1002"/>
      <c r="ECN74" s="1002"/>
      <c r="ECO74" s="1002"/>
      <c r="ECP74" s="1002"/>
      <c r="ECQ74" s="1002"/>
      <c r="ECR74" s="1002"/>
      <c r="ECS74" s="1002"/>
      <c r="ECT74" s="1002"/>
      <c r="ECU74" s="1002"/>
      <c r="ECV74" s="1002"/>
      <c r="ECW74" s="1002"/>
      <c r="ECX74" s="1002"/>
      <c r="ECY74" s="1002"/>
      <c r="ECZ74" s="1002"/>
      <c r="EDA74" s="1002"/>
      <c r="EDB74" s="1002"/>
      <c r="EDC74" s="1002"/>
      <c r="EDD74" s="1002"/>
      <c r="EDE74" s="1002"/>
      <c r="EDF74" s="1002"/>
      <c r="EDG74" s="1002"/>
      <c r="EDH74" s="1002"/>
      <c r="EDI74" s="1002"/>
      <c r="EDJ74" s="1002"/>
      <c r="EDK74" s="1002"/>
      <c r="EDL74" s="1002"/>
      <c r="EDM74" s="1002"/>
      <c r="EDN74" s="1002"/>
      <c r="EDO74" s="1002"/>
      <c r="EDP74" s="1002"/>
      <c r="EDQ74" s="1002"/>
      <c r="EDR74" s="1002"/>
      <c r="EDS74" s="1002"/>
      <c r="EDT74" s="1002"/>
      <c r="EDU74" s="1002"/>
      <c r="EDV74" s="1002"/>
      <c r="EDW74" s="1002"/>
      <c r="EDX74" s="1002"/>
      <c r="EDY74" s="1002"/>
      <c r="EDZ74" s="1002"/>
      <c r="EEA74" s="1002"/>
      <c r="EEB74" s="1002"/>
      <c r="EEC74" s="1002"/>
      <c r="EED74" s="1002"/>
      <c r="EEE74" s="1002"/>
      <c r="EEF74" s="1002"/>
      <c r="EEG74" s="1002"/>
      <c r="EEH74" s="1002"/>
      <c r="EEI74" s="1002"/>
      <c r="EEJ74" s="1002"/>
      <c r="EEK74" s="1002"/>
      <c r="EEL74" s="1002"/>
      <c r="EEM74" s="1002"/>
      <c r="EEN74" s="1002"/>
      <c r="EEO74" s="1002"/>
      <c r="EEP74" s="1002"/>
      <c r="EEQ74" s="1002"/>
      <c r="EER74" s="1002"/>
      <c r="EES74" s="1002"/>
      <c r="EET74" s="1002"/>
      <c r="EEU74" s="1002"/>
      <c r="EEV74" s="1002"/>
      <c r="EEW74" s="1002"/>
      <c r="EEX74" s="1002"/>
      <c r="EEY74" s="1002"/>
      <c r="EEZ74" s="1002"/>
      <c r="EFA74" s="1002"/>
      <c r="EFB74" s="1002"/>
      <c r="EFC74" s="1002"/>
      <c r="EFD74" s="1002"/>
      <c r="EFE74" s="1002"/>
      <c r="EFF74" s="1002"/>
      <c r="EFG74" s="1002"/>
      <c r="EFH74" s="1002"/>
      <c r="EFI74" s="1002"/>
      <c r="EFJ74" s="1002"/>
      <c r="EFK74" s="1002"/>
      <c r="EFL74" s="1002"/>
      <c r="EFM74" s="1002"/>
      <c r="EFN74" s="1002"/>
      <c r="EFO74" s="1002"/>
      <c r="EFP74" s="1002"/>
      <c r="EFQ74" s="1002"/>
      <c r="EFR74" s="1002"/>
      <c r="EFS74" s="1002"/>
      <c r="EFT74" s="1002"/>
      <c r="EFU74" s="1002"/>
      <c r="EFV74" s="1002"/>
      <c r="EFW74" s="1002"/>
      <c r="EFX74" s="1002"/>
      <c r="EFY74" s="1002"/>
      <c r="EFZ74" s="1002"/>
      <c r="EGA74" s="1002"/>
      <c r="EGB74" s="1002"/>
      <c r="EGC74" s="1002"/>
      <c r="EGD74" s="1002"/>
      <c r="EGE74" s="1002"/>
      <c r="EGF74" s="1002"/>
      <c r="EGG74" s="1002"/>
      <c r="EGH74" s="1002"/>
      <c r="EGI74" s="1002"/>
      <c r="EGJ74" s="1002"/>
      <c r="EGK74" s="1002"/>
      <c r="EGL74" s="1002"/>
      <c r="EGM74" s="1002"/>
      <c r="EGN74" s="1002"/>
      <c r="EGO74" s="1002"/>
      <c r="EGP74" s="1002"/>
      <c r="EGQ74" s="1002"/>
      <c r="EGR74" s="1002"/>
      <c r="EGS74" s="1002"/>
      <c r="EGT74" s="1002"/>
      <c r="EGU74" s="1002"/>
      <c r="EGV74" s="1002"/>
      <c r="EGW74" s="1002"/>
      <c r="EGX74" s="1002"/>
      <c r="EGY74" s="1002"/>
      <c r="EGZ74" s="1002"/>
      <c r="EHA74" s="1002"/>
      <c r="EHB74" s="1002"/>
      <c r="EHC74" s="1002"/>
      <c r="EHD74" s="1002"/>
      <c r="EHE74" s="1002"/>
      <c r="EHF74" s="1002"/>
      <c r="EHG74" s="1002"/>
      <c r="EHH74" s="1002"/>
      <c r="EHI74" s="1002"/>
      <c r="EHJ74" s="1002"/>
      <c r="EHK74" s="1002"/>
      <c r="EHL74" s="1002"/>
      <c r="EHM74" s="1002"/>
      <c r="EHN74" s="1002"/>
      <c r="EHO74" s="1002"/>
      <c r="EHP74" s="1002"/>
      <c r="EHQ74" s="1002"/>
      <c r="EHR74" s="1002"/>
      <c r="EHS74" s="1002"/>
      <c r="EHT74" s="1002"/>
      <c r="EHU74" s="1002"/>
      <c r="EHV74" s="1002"/>
      <c r="EHW74" s="1002"/>
      <c r="EHX74" s="1002"/>
      <c r="EHY74" s="1002"/>
      <c r="EHZ74" s="1002"/>
      <c r="EIA74" s="1002"/>
      <c r="EIB74" s="1002"/>
      <c r="EIC74" s="1002"/>
      <c r="EID74" s="1002"/>
      <c r="EIE74" s="1002"/>
      <c r="EIF74" s="1002"/>
      <c r="EIG74" s="1002"/>
      <c r="EIH74" s="1002"/>
      <c r="EII74" s="1002"/>
      <c r="EIJ74" s="1002"/>
      <c r="EIK74" s="1002"/>
      <c r="EIL74" s="1002"/>
      <c r="EIM74" s="1002"/>
      <c r="EIN74" s="1002"/>
      <c r="EIO74" s="1002"/>
      <c r="EIP74" s="1002"/>
      <c r="EIQ74" s="1002"/>
      <c r="EIR74" s="1002"/>
      <c r="EIS74" s="1002"/>
      <c r="EIT74" s="1002"/>
      <c r="EIU74" s="1002"/>
      <c r="EIV74" s="1002"/>
      <c r="EIW74" s="1002"/>
      <c r="EIX74" s="1002"/>
      <c r="EIY74" s="1002"/>
      <c r="EIZ74" s="1002"/>
      <c r="EJA74" s="1002"/>
      <c r="EJB74" s="1002"/>
      <c r="EJC74" s="1002"/>
      <c r="EJD74" s="1002"/>
      <c r="EJE74" s="1002"/>
      <c r="EJF74" s="1002"/>
      <c r="EJG74" s="1002"/>
      <c r="EJH74" s="1002"/>
      <c r="EJI74" s="1002"/>
      <c r="EJJ74" s="1002"/>
      <c r="EJK74" s="1002"/>
      <c r="EJL74" s="1002"/>
      <c r="EJM74" s="1002"/>
      <c r="EJN74" s="1002"/>
      <c r="EJO74" s="1002"/>
      <c r="EJP74" s="1002"/>
      <c r="EJQ74" s="1002"/>
      <c r="EJR74" s="1002"/>
      <c r="EJS74" s="1002"/>
      <c r="EJT74" s="1002"/>
      <c r="EJU74" s="1002"/>
      <c r="EJV74" s="1002"/>
      <c r="EJW74" s="1002"/>
      <c r="EJX74" s="1002"/>
      <c r="EJY74" s="1002"/>
      <c r="EJZ74" s="1002"/>
      <c r="EKA74" s="1002"/>
      <c r="EKB74" s="1002"/>
      <c r="EKC74" s="1002"/>
      <c r="EKD74" s="1002"/>
      <c r="EKE74" s="1002"/>
      <c r="EKF74" s="1002"/>
      <c r="EKG74" s="1002"/>
      <c r="EKH74" s="1002"/>
      <c r="EKI74" s="1002"/>
      <c r="EKJ74" s="1002"/>
      <c r="EKK74" s="1002"/>
      <c r="EKL74" s="1002"/>
      <c r="EKM74" s="1002"/>
      <c r="EKN74" s="1002"/>
      <c r="EKO74" s="1002"/>
      <c r="EKP74" s="1002"/>
      <c r="EKQ74" s="1002"/>
      <c r="EKR74" s="1002"/>
      <c r="EKS74" s="1002"/>
      <c r="EKT74" s="1002"/>
      <c r="EKU74" s="1002"/>
      <c r="EKV74" s="1002"/>
      <c r="EKW74" s="1002"/>
      <c r="EKX74" s="1002"/>
      <c r="EKY74" s="1002"/>
      <c r="EKZ74" s="1002"/>
      <c r="ELA74" s="1002"/>
      <c r="ELB74" s="1002"/>
      <c r="ELC74" s="1002"/>
      <c r="ELD74" s="1002"/>
      <c r="ELE74" s="1002"/>
      <c r="ELF74" s="1002"/>
      <c r="ELG74" s="1002"/>
      <c r="ELH74" s="1002"/>
      <c r="ELI74" s="1002"/>
      <c r="ELJ74" s="1002"/>
      <c r="ELK74" s="1002"/>
      <c r="ELL74" s="1002"/>
      <c r="ELM74" s="1002"/>
      <c r="ELN74" s="1002"/>
      <c r="ELO74" s="1002"/>
      <c r="ELP74" s="1002"/>
      <c r="ELQ74" s="1002"/>
      <c r="ELR74" s="1002"/>
      <c r="ELS74" s="1002"/>
      <c r="ELT74" s="1002"/>
      <c r="ELU74" s="1002"/>
      <c r="ELV74" s="1002"/>
      <c r="ELW74" s="1002"/>
      <c r="ELX74" s="1002"/>
      <c r="ELY74" s="1002"/>
      <c r="ELZ74" s="1002"/>
      <c r="EMA74" s="1002"/>
      <c r="EMB74" s="1002"/>
      <c r="EMC74" s="1002"/>
      <c r="EMD74" s="1002"/>
      <c r="EME74" s="1002"/>
      <c r="EMF74" s="1002"/>
      <c r="EMG74" s="1002"/>
      <c r="EMH74" s="1002"/>
      <c r="EMI74" s="1002"/>
      <c r="EMJ74" s="1002"/>
      <c r="EMK74" s="1002"/>
      <c r="EML74" s="1002"/>
      <c r="EMM74" s="1002"/>
      <c r="EMN74" s="1002"/>
      <c r="EMO74" s="1002"/>
      <c r="EMP74" s="1002"/>
      <c r="EMQ74" s="1002"/>
      <c r="EMR74" s="1002"/>
      <c r="EMS74" s="1002"/>
      <c r="EMT74" s="1002"/>
      <c r="EMU74" s="1002"/>
      <c r="EMV74" s="1002"/>
      <c r="EMW74" s="1002"/>
      <c r="EMX74" s="1002"/>
      <c r="EMY74" s="1002"/>
      <c r="EMZ74" s="1002"/>
      <c r="ENA74" s="1002"/>
      <c r="ENB74" s="1002"/>
      <c r="ENC74" s="1002"/>
      <c r="END74" s="1002"/>
      <c r="ENE74" s="1002"/>
      <c r="ENF74" s="1002"/>
      <c r="ENG74" s="1002"/>
      <c r="ENH74" s="1002"/>
      <c r="ENI74" s="1002"/>
      <c r="ENJ74" s="1002"/>
      <c r="ENK74" s="1002"/>
      <c r="ENL74" s="1002"/>
      <c r="ENM74" s="1002"/>
      <c r="ENN74" s="1002"/>
      <c r="ENO74" s="1002"/>
      <c r="ENP74" s="1002"/>
      <c r="ENQ74" s="1002"/>
      <c r="ENR74" s="1002"/>
      <c r="ENS74" s="1002"/>
      <c r="ENT74" s="1002"/>
      <c r="ENU74" s="1002"/>
      <c r="ENV74" s="1002"/>
      <c r="ENW74" s="1002"/>
      <c r="ENX74" s="1002"/>
      <c r="ENY74" s="1002"/>
      <c r="ENZ74" s="1002"/>
      <c r="EOA74" s="1002"/>
      <c r="EOB74" s="1002"/>
      <c r="EOC74" s="1002"/>
      <c r="EOD74" s="1002"/>
      <c r="EOE74" s="1002"/>
      <c r="EOF74" s="1002"/>
      <c r="EOG74" s="1002"/>
      <c r="EOH74" s="1002"/>
      <c r="EOI74" s="1002"/>
      <c r="EOJ74" s="1002"/>
      <c r="EOK74" s="1002"/>
      <c r="EOL74" s="1002"/>
      <c r="EOM74" s="1002"/>
      <c r="EON74" s="1002"/>
      <c r="EOO74" s="1002"/>
      <c r="EOP74" s="1002"/>
      <c r="EOQ74" s="1002"/>
      <c r="EOR74" s="1002"/>
      <c r="EOS74" s="1002"/>
      <c r="EOT74" s="1002"/>
      <c r="EOU74" s="1002"/>
      <c r="EOV74" s="1002"/>
      <c r="EOW74" s="1002"/>
      <c r="EOX74" s="1002"/>
      <c r="EOY74" s="1002"/>
      <c r="EOZ74" s="1002"/>
      <c r="EPA74" s="1002"/>
      <c r="EPB74" s="1002"/>
      <c r="EPC74" s="1002"/>
      <c r="EPD74" s="1002"/>
      <c r="EPE74" s="1002"/>
      <c r="EPF74" s="1002"/>
      <c r="EPG74" s="1002"/>
      <c r="EPH74" s="1002"/>
      <c r="EPI74" s="1002"/>
      <c r="EPJ74" s="1002"/>
      <c r="EPK74" s="1002"/>
      <c r="EPL74" s="1002"/>
      <c r="EPM74" s="1002"/>
      <c r="EPN74" s="1002"/>
      <c r="EPO74" s="1002"/>
      <c r="EPP74" s="1002"/>
      <c r="EPQ74" s="1002"/>
      <c r="EPR74" s="1002"/>
      <c r="EPS74" s="1002"/>
      <c r="EPT74" s="1002"/>
      <c r="EPU74" s="1002"/>
      <c r="EPV74" s="1002"/>
      <c r="EPW74" s="1002"/>
      <c r="EPX74" s="1002"/>
      <c r="EPY74" s="1002"/>
      <c r="EPZ74" s="1002"/>
      <c r="EQA74" s="1002"/>
      <c r="EQB74" s="1002"/>
      <c r="EQC74" s="1002"/>
      <c r="EQD74" s="1002"/>
      <c r="EQE74" s="1002"/>
      <c r="EQF74" s="1002"/>
      <c r="EQG74" s="1002"/>
      <c r="EQH74" s="1002"/>
      <c r="EQI74" s="1002"/>
      <c r="EQJ74" s="1002"/>
      <c r="EQK74" s="1002"/>
      <c r="EQL74" s="1002"/>
      <c r="EQM74" s="1002"/>
      <c r="EQN74" s="1002"/>
      <c r="EQO74" s="1002"/>
      <c r="EQP74" s="1002"/>
      <c r="EQQ74" s="1002"/>
      <c r="EQR74" s="1002"/>
      <c r="EQS74" s="1002"/>
      <c r="EQT74" s="1002"/>
      <c r="EQU74" s="1002"/>
      <c r="EQV74" s="1002"/>
      <c r="EQW74" s="1002"/>
      <c r="EQX74" s="1002"/>
      <c r="EQY74" s="1002"/>
      <c r="EQZ74" s="1002"/>
      <c r="ERA74" s="1002"/>
      <c r="ERB74" s="1002"/>
      <c r="ERC74" s="1002"/>
      <c r="ERD74" s="1002"/>
      <c r="ERE74" s="1002"/>
      <c r="ERF74" s="1002"/>
      <c r="ERG74" s="1002"/>
      <c r="ERH74" s="1002"/>
      <c r="ERI74" s="1002"/>
      <c r="ERJ74" s="1002"/>
      <c r="ERK74" s="1002"/>
      <c r="ERL74" s="1002"/>
      <c r="ERM74" s="1002"/>
      <c r="ERN74" s="1002"/>
      <c r="ERO74" s="1002"/>
      <c r="ERP74" s="1002"/>
      <c r="ERQ74" s="1002"/>
      <c r="ERR74" s="1002"/>
      <c r="ERS74" s="1002"/>
      <c r="ERT74" s="1002"/>
      <c r="ERU74" s="1002"/>
      <c r="ERV74" s="1002"/>
      <c r="ERW74" s="1002"/>
      <c r="ERX74" s="1002"/>
      <c r="ERY74" s="1002"/>
      <c r="ERZ74" s="1002"/>
      <c r="ESA74" s="1002"/>
      <c r="ESB74" s="1002"/>
      <c r="ESC74" s="1002"/>
      <c r="ESD74" s="1002"/>
      <c r="ESE74" s="1002"/>
      <c r="ESF74" s="1002"/>
      <c r="ESG74" s="1002"/>
      <c r="ESH74" s="1002"/>
      <c r="ESI74" s="1002"/>
      <c r="ESJ74" s="1002"/>
      <c r="ESK74" s="1002"/>
      <c r="ESL74" s="1002"/>
      <c r="ESM74" s="1002"/>
      <c r="ESN74" s="1002"/>
      <c r="ESO74" s="1002"/>
      <c r="ESP74" s="1002"/>
      <c r="ESQ74" s="1002"/>
      <c r="ESR74" s="1002"/>
      <c r="ESS74" s="1002"/>
      <c r="EST74" s="1002"/>
      <c r="ESU74" s="1002"/>
      <c r="ESV74" s="1002"/>
      <c r="ESW74" s="1002"/>
      <c r="ESX74" s="1002"/>
      <c r="ESY74" s="1002"/>
      <c r="ESZ74" s="1002"/>
      <c r="ETA74" s="1002"/>
      <c r="ETB74" s="1002"/>
      <c r="ETC74" s="1002"/>
      <c r="ETD74" s="1002"/>
      <c r="ETE74" s="1002"/>
      <c r="ETF74" s="1002"/>
      <c r="ETG74" s="1002"/>
      <c r="ETH74" s="1002"/>
      <c r="ETI74" s="1002"/>
      <c r="ETJ74" s="1002"/>
      <c r="ETK74" s="1002"/>
      <c r="ETL74" s="1002"/>
      <c r="ETM74" s="1002"/>
      <c r="ETN74" s="1002"/>
      <c r="ETO74" s="1002"/>
      <c r="ETP74" s="1002"/>
      <c r="ETQ74" s="1002"/>
      <c r="ETR74" s="1002"/>
      <c r="ETS74" s="1002"/>
      <c r="ETT74" s="1002"/>
      <c r="ETU74" s="1002"/>
      <c r="ETV74" s="1002"/>
      <c r="ETW74" s="1002"/>
      <c r="ETX74" s="1002"/>
      <c r="ETY74" s="1002"/>
      <c r="ETZ74" s="1002"/>
      <c r="EUA74" s="1002"/>
      <c r="EUB74" s="1002"/>
      <c r="EUC74" s="1002"/>
      <c r="EUD74" s="1002"/>
      <c r="EUE74" s="1002"/>
      <c r="EUF74" s="1002"/>
      <c r="EUG74" s="1002"/>
      <c r="EUH74" s="1002"/>
      <c r="EUI74" s="1002"/>
      <c r="EUJ74" s="1002"/>
      <c r="EUK74" s="1002"/>
      <c r="EUL74" s="1002"/>
      <c r="EUM74" s="1002"/>
      <c r="EUN74" s="1002"/>
      <c r="EUO74" s="1002"/>
      <c r="EUP74" s="1002"/>
      <c r="EUQ74" s="1002"/>
      <c r="EUR74" s="1002"/>
      <c r="EUS74" s="1002"/>
      <c r="EUT74" s="1002"/>
      <c r="EUU74" s="1002"/>
      <c r="EUV74" s="1002"/>
      <c r="EUW74" s="1002"/>
      <c r="EUX74" s="1002"/>
      <c r="EUY74" s="1002"/>
      <c r="EUZ74" s="1002"/>
      <c r="EVA74" s="1002"/>
      <c r="EVB74" s="1002"/>
      <c r="EVC74" s="1002"/>
      <c r="EVD74" s="1002"/>
      <c r="EVE74" s="1002"/>
      <c r="EVF74" s="1002"/>
      <c r="EVG74" s="1002"/>
      <c r="EVH74" s="1002"/>
      <c r="EVI74" s="1002"/>
      <c r="EVJ74" s="1002"/>
      <c r="EVK74" s="1002"/>
      <c r="EVL74" s="1002"/>
      <c r="EVM74" s="1002"/>
      <c r="EVN74" s="1002"/>
      <c r="EVO74" s="1002"/>
      <c r="EVP74" s="1002"/>
      <c r="EVQ74" s="1002"/>
      <c r="EVR74" s="1002"/>
      <c r="EVS74" s="1002"/>
      <c r="EVT74" s="1002"/>
      <c r="EVU74" s="1002"/>
      <c r="EVV74" s="1002"/>
      <c r="EVW74" s="1002"/>
      <c r="EVX74" s="1002"/>
      <c r="EVY74" s="1002"/>
      <c r="EVZ74" s="1002"/>
      <c r="EWA74" s="1002"/>
      <c r="EWB74" s="1002"/>
      <c r="EWC74" s="1002"/>
      <c r="EWD74" s="1002"/>
      <c r="EWE74" s="1002"/>
      <c r="EWF74" s="1002"/>
      <c r="EWG74" s="1002"/>
      <c r="EWH74" s="1002"/>
      <c r="EWI74" s="1002"/>
      <c r="EWJ74" s="1002"/>
      <c r="EWK74" s="1002"/>
      <c r="EWL74" s="1002"/>
      <c r="EWM74" s="1002"/>
      <c r="EWN74" s="1002"/>
      <c r="EWO74" s="1002"/>
      <c r="EWP74" s="1002"/>
      <c r="EWQ74" s="1002"/>
      <c r="EWR74" s="1002"/>
      <c r="EWS74" s="1002"/>
      <c r="EWT74" s="1002"/>
      <c r="EWU74" s="1002"/>
      <c r="EWV74" s="1002"/>
      <c r="EWW74" s="1002"/>
      <c r="EWX74" s="1002"/>
      <c r="EWY74" s="1002"/>
      <c r="EWZ74" s="1002"/>
      <c r="EXA74" s="1002"/>
      <c r="EXB74" s="1002"/>
      <c r="EXC74" s="1002"/>
      <c r="EXD74" s="1002"/>
      <c r="EXE74" s="1002"/>
      <c r="EXF74" s="1002"/>
      <c r="EXG74" s="1002"/>
      <c r="EXH74" s="1002"/>
      <c r="EXI74" s="1002"/>
      <c r="EXJ74" s="1002"/>
      <c r="EXK74" s="1002"/>
      <c r="EXL74" s="1002"/>
      <c r="EXM74" s="1002"/>
      <c r="EXN74" s="1002"/>
      <c r="EXO74" s="1002"/>
      <c r="EXP74" s="1002"/>
      <c r="EXQ74" s="1002"/>
      <c r="EXR74" s="1002"/>
      <c r="EXS74" s="1002"/>
      <c r="EXT74" s="1002"/>
      <c r="EXU74" s="1002"/>
      <c r="EXV74" s="1002"/>
      <c r="EXW74" s="1002"/>
      <c r="EXX74" s="1002"/>
      <c r="EXY74" s="1002"/>
      <c r="EXZ74" s="1002"/>
      <c r="EYA74" s="1002"/>
      <c r="EYB74" s="1002"/>
      <c r="EYC74" s="1002"/>
      <c r="EYD74" s="1002"/>
      <c r="EYE74" s="1002"/>
      <c r="EYF74" s="1002"/>
      <c r="EYG74" s="1002"/>
      <c r="EYH74" s="1002"/>
      <c r="EYI74" s="1002"/>
      <c r="EYJ74" s="1002"/>
      <c r="EYK74" s="1002"/>
      <c r="EYL74" s="1002"/>
      <c r="EYM74" s="1002"/>
      <c r="EYN74" s="1002"/>
      <c r="EYO74" s="1002"/>
      <c r="EYP74" s="1002"/>
      <c r="EYQ74" s="1002"/>
      <c r="EYR74" s="1002"/>
      <c r="EYS74" s="1002"/>
      <c r="EYT74" s="1002"/>
      <c r="EYU74" s="1002"/>
      <c r="EYV74" s="1002"/>
      <c r="EYW74" s="1002"/>
      <c r="EYX74" s="1002"/>
      <c r="EYY74" s="1002"/>
      <c r="EYZ74" s="1002"/>
      <c r="EZA74" s="1002"/>
      <c r="EZB74" s="1002"/>
      <c r="EZC74" s="1002"/>
      <c r="EZD74" s="1002"/>
      <c r="EZE74" s="1002"/>
      <c r="EZF74" s="1002"/>
      <c r="EZG74" s="1002"/>
      <c r="EZH74" s="1002"/>
      <c r="EZI74" s="1002"/>
      <c r="EZJ74" s="1002"/>
      <c r="EZK74" s="1002"/>
      <c r="EZL74" s="1002"/>
      <c r="EZM74" s="1002"/>
      <c r="EZN74" s="1002"/>
      <c r="EZO74" s="1002"/>
      <c r="EZP74" s="1002"/>
      <c r="EZQ74" s="1002"/>
      <c r="EZR74" s="1002"/>
      <c r="EZS74" s="1002"/>
      <c r="EZT74" s="1002"/>
      <c r="EZU74" s="1002"/>
      <c r="EZV74" s="1002"/>
      <c r="EZW74" s="1002"/>
      <c r="EZX74" s="1002"/>
      <c r="EZY74" s="1002"/>
      <c r="EZZ74" s="1002"/>
      <c r="FAA74" s="1002"/>
      <c r="FAB74" s="1002"/>
      <c r="FAC74" s="1002"/>
      <c r="FAD74" s="1002"/>
      <c r="FAE74" s="1002"/>
      <c r="FAF74" s="1002"/>
      <c r="FAG74" s="1002"/>
      <c r="FAH74" s="1002"/>
      <c r="FAI74" s="1002"/>
      <c r="FAJ74" s="1002"/>
      <c r="FAK74" s="1002"/>
      <c r="FAL74" s="1002"/>
      <c r="FAM74" s="1002"/>
      <c r="FAN74" s="1002"/>
      <c r="FAO74" s="1002"/>
      <c r="FAP74" s="1002"/>
      <c r="FAQ74" s="1002"/>
      <c r="FAR74" s="1002"/>
      <c r="FAS74" s="1002"/>
      <c r="FAT74" s="1002"/>
      <c r="FAU74" s="1002"/>
      <c r="FAV74" s="1002"/>
      <c r="FAW74" s="1002"/>
      <c r="FAX74" s="1002"/>
      <c r="FAY74" s="1002"/>
      <c r="FAZ74" s="1002"/>
      <c r="FBA74" s="1002"/>
      <c r="FBB74" s="1002"/>
      <c r="FBC74" s="1002"/>
      <c r="FBD74" s="1002"/>
      <c r="FBE74" s="1002"/>
      <c r="FBF74" s="1002"/>
      <c r="FBG74" s="1002"/>
      <c r="FBH74" s="1002"/>
      <c r="FBI74" s="1002"/>
      <c r="FBJ74" s="1002"/>
      <c r="FBK74" s="1002"/>
      <c r="FBL74" s="1002"/>
      <c r="FBM74" s="1002"/>
      <c r="FBN74" s="1002"/>
      <c r="FBO74" s="1002"/>
      <c r="FBP74" s="1002"/>
      <c r="FBQ74" s="1002"/>
      <c r="FBR74" s="1002"/>
      <c r="FBS74" s="1002"/>
      <c r="FBT74" s="1002"/>
      <c r="FBU74" s="1002"/>
      <c r="FBV74" s="1002"/>
      <c r="FBW74" s="1002"/>
      <c r="FBX74" s="1002"/>
      <c r="FBY74" s="1002"/>
      <c r="FBZ74" s="1002"/>
      <c r="FCA74" s="1002"/>
      <c r="FCB74" s="1002"/>
      <c r="FCC74" s="1002"/>
      <c r="FCD74" s="1002"/>
      <c r="FCE74" s="1002"/>
      <c r="FCF74" s="1002"/>
      <c r="FCG74" s="1002"/>
      <c r="FCH74" s="1002"/>
      <c r="FCI74" s="1002"/>
      <c r="FCJ74" s="1002"/>
      <c r="FCK74" s="1002"/>
      <c r="FCL74" s="1002"/>
      <c r="FCM74" s="1002"/>
      <c r="FCN74" s="1002"/>
      <c r="FCO74" s="1002"/>
      <c r="FCP74" s="1002"/>
      <c r="FCQ74" s="1002"/>
      <c r="FCR74" s="1002"/>
      <c r="FCS74" s="1002"/>
      <c r="FCT74" s="1002"/>
      <c r="FCU74" s="1002"/>
      <c r="FCV74" s="1002"/>
      <c r="FCW74" s="1002"/>
      <c r="FCX74" s="1002"/>
      <c r="FCY74" s="1002"/>
      <c r="FCZ74" s="1002"/>
      <c r="FDA74" s="1002"/>
      <c r="FDB74" s="1002"/>
      <c r="FDC74" s="1002"/>
      <c r="FDD74" s="1002"/>
      <c r="FDE74" s="1002"/>
      <c r="FDF74" s="1002"/>
      <c r="FDG74" s="1002"/>
      <c r="FDH74" s="1002"/>
      <c r="FDI74" s="1002"/>
      <c r="FDJ74" s="1002"/>
      <c r="FDK74" s="1002"/>
      <c r="FDL74" s="1002"/>
      <c r="FDM74" s="1002"/>
      <c r="FDN74" s="1002"/>
      <c r="FDO74" s="1002"/>
      <c r="FDP74" s="1002"/>
      <c r="FDQ74" s="1002"/>
      <c r="FDR74" s="1002"/>
      <c r="FDS74" s="1002"/>
      <c r="FDT74" s="1002"/>
      <c r="FDU74" s="1002"/>
      <c r="FDV74" s="1002"/>
      <c r="FDW74" s="1002"/>
      <c r="FDX74" s="1002"/>
      <c r="FDY74" s="1002"/>
      <c r="FDZ74" s="1002"/>
      <c r="FEA74" s="1002"/>
      <c r="FEB74" s="1002"/>
      <c r="FEC74" s="1002"/>
      <c r="FED74" s="1002"/>
      <c r="FEE74" s="1002"/>
      <c r="FEF74" s="1002"/>
      <c r="FEG74" s="1002"/>
      <c r="FEH74" s="1002"/>
      <c r="FEI74" s="1002"/>
      <c r="FEJ74" s="1002"/>
      <c r="FEK74" s="1002"/>
      <c r="FEL74" s="1002"/>
      <c r="FEM74" s="1002"/>
      <c r="FEN74" s="1002"/>
      <c r="FEO74" s="1002"/>
      <c r="FEP74" s="1002"/>
      <c r="FEQ74" s="1002"/>
      <c r="FER74" s="1002"/>
      <c r="FES74" s="1002"/>
      <c r="FET74" s="1002"/>
      <c r="FEU74" s="1002"/>
      <c r="FEV74" s="1002"/>
      <c r="FEW74" s="1002"/>
      <c r="FEX74" s="1002"/>
      <c r="FEY74" s="1002"/>
      <c r="FEZ74" s="1002"/>
      <c r="FFA74" s="1002"/>
      <c r="FFB74" s="1002"/>
      <c r="FFC74" s="1002"/>
      <c r="FFD74" s="1002"/>
      <c r="FFE74" s="1002"/>
      <c r="FFF74" s="1002"/>
      <c r="FFG74" s="1002"/>
      <c r="FFH74" s="1002"/>
      <c r="FFI74" s="1002"/>
      <c r="FFJ74" s="1002"/>
      <c r="FFK74" s="1002"/>
      <c r="FFL74" s="1002"/>
      <c r="FFM74" s="1002"/>
      <c r="FFN74" s="1002"/>
      <c r="FFO74" s="1002"/>
      <c r="FFP74" s="1002"/>
      <c r="FFQ74" s="1002"/>
      <c r="FFR74" s="1002"/>
      <c r="FFS74" s="1002"/>
      <c r="FFT74" s="1002"/>
      <c r="FFU74" s="1002"/>
      <c r="FFV74" s="1002"/>
      <c r="FFW74" s="1002"/>
      <c r="FFX74" s="1002"/>
      <c r="FFY74" s="1002"/>
      <c r="FFZ74" s="1002"/>
      <c r="FGA74" s="1002"/>
      <c r="FGB74" s="1002"/>
      <c r="FGC74" s="1002"/>
      <c r="FGD74" s="1002"/>
      <c r="FGE74" s="1002"/>
      <c r="FGF74" s="1002"/>
      <c r="FGG74" s="1002"/>
      <c r="FGH74" s="1002"/>
      <c r="FGI74" s="1002"/>
      <c r="FGJ74" s="1002"/>
      <c r="FGK74" s="1002"/>
      <c r="FGL74" s="1002"/>
      <c r="FGM74" s="1002"/>
      <c r="FGN74" s="1002"/>
      <c r="FGO74" s="1002"/>
      <c r="FGP74" s="1002"/>
      <c r="FGQ74" s="1002"/>
      <c r="FGR74" s="1002"/>
      <c r="FGS74" s="1002"/>
      <c r="FGT74" s="1002"/>
      <c r="FGU74" s="1002"/>
      <c r="FGV74" s="1002"/>
      <c r="FGW74" s="1002"/>
      <c r="FGX74" s="1002"/>
      <c r="FGY74" s="1002"/>
      <c r="FGZ74" s="1002"/>
      <c r="FHA74" s="1002"/>
      <c r="FHB74" s="1002"/>
      <c r="FHC74" s="1002"/>
      <c r="FHD74" s="1002"/>
      <c r="FHE74" s="1002"/>
      <c r="FHF74" s="1002"/>
      <c r="FHG74" s="1002"/>
      <c r="FHH74" s="1002"/>
      <c r="FHI74" s="1002"/>
      <c r="FHJ74" s="1002"/>
      <c r="FHK74" s="1002"/>
      <c r="FHL74" s="1002"/>
      <c r="FHM74" s="1002"/>
      <c r="FHN74" s="1002"/>
      <c r="FHO74" s="1002"/>
      <c r="FHP74" s="1002"/>
      <c r="FHQ74" s="1002"/>
      <c r="FHR74" s="1002"/>
      <c r="FHS74" s="1002"/>
      <c r="FHT74" s="1002"/>
      <c r="FHU74" s="1002"/>
      <c r="FHV74" s="1002"/>
      <c r="FHW74" s="1002"/>
      <c r="FHX74" s="1002"/>
      <c r="FHY74" s="1002"/>
      <c r="FHZ74" s="1002"/>
      <c r="FIA74" s="1002"/>
      <c r="FIB74" s="1002"/>
      <c r="FIC74" s="1002"/>
      <c r="FID74" s="1002"/>
      <c r="FIE74" s="1002"/>
      <c r="FIF74" s="1002"/>
      <c r="FIG74" s="1002"/>
      <c r="FIH74" s="1002"/>
      <c r="FII74" s="1002"/>
      <c r="FIJ74" s="1002"/>
      <c r="FIK74" s="1002"/>
      <c r="FIL74" s="1002"/>
      <c r="FIM74" s="1002"/>
      <c r="FIN74" s="1002"/>
      <c r="FIO74" s="1002"/>
      <c r="FIP74" s="1002"/>
      <c r="FIQ74" s="1002"/>
      <c r="FIR74" s="1002"/>
      <c r="FIS74" s="1002"/>
      <c r="FIT74" s="1002"/>
      <c r="FIU74" s="1002"/>
      <c r="FIV74" s="1002"/>
      <c r="FIW74" s="1002"/>
      <c r="FIX74" s="1002"/>
      <c r="FIY74" s="1002"/>
      <c r="FIZ74" s="1002"/>
      <c r="FJA74" s="1002"/>
      <c r="FJB74" s="1002"/>
      <c r="FJC74" s="1002"/>
      <c r="FJD74" s="1002"/>
      <c r="FJE74" s="1002"/>
      <c r="FJF74" s="1002"/>
      <c r="FJG74" s="1002"/>
      <c r="FJH74" s="1002"/>
      <c r="FJI74" s="1002"/>
      <c r="FJJ74" s="1002"/>
      <c r="FJK74" s="1002"/>
      <c r="FJL74" s="1002"/>
      <c r="FJM74" s="1002"/>
      <c r="FJN74" s="1002"/>
      <c r="FJO74" s="1002"/>
      <c r="FJP74" s="1002"/>
      <c r="FJQ74" s="1002"/>
      <c r="FJR74" s="1002"/>
      <c r="FJS74" s="1002"/>
      <c r="FJT74" s="1002"/>
      <c r="FJU74" s="1002"/>
      <c r="FJV74" s="1002"/>
      <c r="FJW74" s="1002"/>
      <c r="FJX74" s="1002"/>
      <c r="FJY74" s="1002"/>
      <c r="FJZ74" s="1002"/>
      <c r="FKA74" s="1002"/>
      <c r="FKB74" s="1002"/>
      <c r="FKC74" s="1002"/>
      <c r="FKD74" s="1002"/>
      <c r="FKE74" s="1002"/>
      <c r="FKF74" s="1002"/>
      <c r="FKG74" s="1002"/>
      <c r="FKH74" s="1002"/>
      <c r="FKI74" s="1002"/>
      <c r="FKJ74" s="1002"/>
      <c r="FKK74" s="1002"/>
      <c r="FKL74" s="1002"/>
      <c r="FKM74" s="1002"/>
      <c r="FKN74" s="1002"/>
      <c r="FKO74" s="1002"/>
      <c r="FKP74" s="1002"/>
      <c r="FKQ74" s="1002"/>
      <c r="FKR74" s="1002"/>
      <c r="FKS74" s="1002"/>
      <c r="FKT74" s="1002"/>
      <c r="FKU74" s="1002"/>
      <c r="FKV74" s="1002"/>
      <c r="FKW74" s="1002"/>
      <c r="FKX74" s="1002"/>
      <c r="FKY74" s="1002"/>
      <c r="FKZ74" s="1002"/>
      <c r="FLA74" s="1002"/>
      <c r="FLB74" s="1002"/>
      <c r="FLC74" s="1002"/>
      <c r="FLD74" s="1002"/>
      <c r="FLE74" s="1002"/>
      <c r="FLF74" s="1002"/>
      <c r="FLG74" s="1002"/>
      <c r="FLH74" s="1002"/>
      <c r="FLI74" s="1002"/>
      <c r="FLJ74" s="1002"/>
      <c r="FLK74" s="1002"/>
      <c r="FLL74" s="1002"/>
      <c r="FLM74" s="1002"/>
      <c r="FLN74" s="1002"/>
      <c r="FLO74" s="1002"/>
      <c r="FLP74" s="1002"/>
      <c r="FLQ74" s="1002"/>
      <c r="FLR74" s="1002"/>
      <c r="FLS74" s="1002"/>
      <c r="FLT74" s="1002"/>
      <c r="FLU74" s="1002"/>
      <c r="FLV74" s="1002"/>
      <c r="FLW74" s="1002"/>
      <c r="FLX74" s="1002"/>
      <c r="FLY74" s="1002"/>
      <c r="FLZ74" s="1002"/>
      <c r="FMA74" s="1002"/>
      <c r="FMB74" s="1002"/>
      <c r="FMC74" s="1002"/>
      <c r="FMD74" s="1002"/>
      <c r="FME74" s="1002"/>
      <c r="FMF74" s="1002"/>
      <c r="FMG74" s="1002"/>
      <c r="FMH74" s="1002"/>
      <c r="FMI74" s="1002"/>
      <c r="FMJ74" s="1002"/>
      <c r="FMK74" s="1002"/>
      <c r="FML74" s="1002"/>
      <c r="FMM74" s="1002"/>
      <c r="FMN74" s="1002"/>
      <c r="FMO74" s="1002"/>
      <c r="FMP74" s="1002"/>
      <c r="FMQ74" s="1002"/>
      <c r="FMR74" s="1002"/>
      <c r="FMS74" s="1002"/>
      <c r="FMT74" s="1002"/>
      <c r="FMU74" s="1002"/>
      <c r="FMV74" s="1002"/>
      <c r="FMW74" s="1002"/>
      <c r="FMX74" s="1002"/>
      <c r="FMY74" s="1002"/>
      <c r="FMZ74" s="1002"/>
      <c r="FNA74" s="1002"/>
      <c r="FNB74" s="1002"/>
      <c r="FNC74" s="1002"/>
      <c r="FND74" s="1002"/>
      <c r="FNE74" s="1002"/>
      <c r="FNF74" s="1002"/>
      <c r="FNG74" s="1002"/>
      <c r="FNH74" s="1002"/>
      <c r="FNI74" s="1002"/>
      <c r="FNJ74" s="1002"/>
      <c r="FNK74" s="1002"/>
      <c r="FNL74" s="1002"/>
      <c r="FNM74" s="1002"/>
      <c r="FNN74" s="1002"/>
      <c r="FNO74" s="1002"/>
      <c r="FNP74" s="1002"/>
      <c r="FNQ74" s="1002"/>
      <c r="FNR74" s="1002"/>
      <c r="FNS74" s="1002"/>
      <c r="FNT74" s="1002"/>
      <c r="FNU74" s="1002"/>
      <c r="FNV74" s="1002"/>
      <c r="FNW74" s="1002"/>
      <c r="FNX74" s="1002"/>
      <c r="FNY74" s="1002"/>
      <c r="FNZ74" s="1002"/>
      <c r="FOA74" s="1002"/>
      <c r="FOB74" s="1002"/>
      <c r="FOC74" s="1002"/>
      <c r="FOD74" s="1002"/>
      <c r="FOE74" s="1002"/>
      <c r="FOF74" s="1002"/>
      <c r="FOG74" s="1002"/>
      <c r="FOH74" s="1002"/>
      <c r="FOI74" s="1002"/>
      <c r="FOJ74" s="1002"/>
      <c r="FOK74" s="1002"/>
      <c r="FOL74" s="1002"/>
      <c r="FOM74" s="1002"/>
      <c r="FON74" s="1002"/>
      <c r="FOO74" s="1002"/>
      <c r="FOP74" s="1002"/>
      <c r="FOQ74" s="1002"/>
      <c r="FOR74" s="1002"/>
      <c r="FOS74" s="1002"/>
      <c r="FOT74" s="1002"/>
      <c r="FOU74" s="1002"/>
      <c r="FOV74" s="1002"/>
      <c r="FOW74" s="1002"/>
      <c r="FOX74" s="1002"/>
      <c r="FOY74" s="1002"/>
      <c r="FOZ74" s="1002"/>
      <c r="FPA74" s="1002"/>
      <c r="FPB74" s="1002"/>
      <c r="FPC74" s="1002"/>
      <c r="FPD74" s="1002"/>
      <c r="FPE74" s="1002"/>
      <c r="FPF74" s="1002"/>
      <c r="FPG74" s="1002"/>
      <c r="FPH74" s="1002"/>
      <c r="FPI74" s="1002"/>
      <c r="FPJ74" s="1002"/>
      <c r="FPK74" s="1002"/>
      <c r="FPL74" s="1002"/>
      <c r="FPM74" s="1002"/>
      <c r="FPN74" s="1002"/>
      <c r="FPO74" s="1002"/>
      <c r="FPP74" s="1002"/>
      <c r="FPQ74" s="1002"/>
      <c r="FPR74" s="1002"/>
      <c r="FPS74" s="1002"/>
      <c r="FPT74" s="1002"/>
      <c r="FPU74" s="1002"/>
      <c r="FPV74" s="1002"/>
      <c r="FPW74" s="1002"/>
      <c r="FPX74" s="1002"/>
      <c r="FPY74" s="1002"/>
      <c r="FPZ74" s="1002"/>
      <c r="FQA74" s="1002"/>
      <c r="FQB74" s="1002"/>
      <c r="FQC74" s="1002"/>
      <c r="FQD74" s="1002"/>
      <c r="FQE74" s="1002"/>
      <c r="FQF74" s="1002"/>
      <c r="FQG74" s="1002"/>
      <c r="FQH74" s="1002"/>
      <c r="FQI74" s="1002"/>
      <c r="FQJ74" s="1002"/>
      <c r="FQK74" s="1002"/>
      <c r="FQL74" s="1002"/>
      <c r="FQM74" s="1002"/>
      <c r="FQN74" s="1002"/>
      <c r="FQO74" s="1002"/>
      <c r="FQP74" s="1002"/>
      <c r="FQQ74" s="1002"/>
      <c r="FQR74" s="1002"/>
      <c r="FQS74" s="1002"/>
      <c r="FQT74" s="1002"/>
      <c r="FQU74" s="1002"/>
      <c r="FQV74" s="1002"/>
      <c r="FQW74" s="1002"/>
      <c r="FQX74" s="1002"/>
      <c r="FQY74" s="1002"/>
      <c r="FQZ74" s="1002"/>
      <c r="FRA74" s="1002"/>
      <c r="FRB74" s="1002"/>
      <c r="FRC74" s="1002"/>
      <c r="FRD74" s="1002"/>
      <c r="FRE74" s="1002"/>
      <c r="FRF74" s="1002"/>
      <c r="FRG74" s="1002"/>
      <c r="FRH74" s="1002"/>
      <c r="FRI74" s="1002"/>
      <c r="FRJ74" s="1002"/>
      <c r="FRK74" s="1002"/>
      <c r="FRL74" s="1002"/>
      <c r="FRM74" s="1002"/>
      <c r="FRN74" s="1002"/>
      <c r="FRO74" s="1002"/>
      <c r="FRP74" s="1002"/>
      <c r="FRQ74" s="1002"/>
      <c r="FRR74" s="1002"/>
      <c r="FRS74" s="1002"/>
      <c r="FRT74" s="1002"/>
      <c r="FRU74" s="1002"/>
      <c r="FRV74" s="1002"/>
      <c r="FRW74" s="1002"/>
      <c r="FRX74" s="1002"/>
      <c r="FRY74" s="1002"/>
      <c r="FRZ74" s="1002"/>
      <c r="FSA74" s="1002"/>
      <c r="FSB74" s="1002"/>
      <c r="FSC74" s="1002"/>
      <c r="FSD74" s="1002"/>
      <c r="FSE74" s="1002"/>
      <c r="FSF74" s="1002"/>
      <c r="FSG74" s="1002"/>
      <c r="FSH74" s="1002"/>
      <c r="FSI74" s="1002"/>
      <c r="FSJ74" s="1002"/>
      <c r="FSK74" s="1002"/>
      <c r="FSL74" s="1002"/>
      <c r="FSM74" s="1002"/>
      <c r="FSN74" s="1002"/>
      <c r="FSO74" s="1002"/>
      <c r="FSP74" s="1002"/>
      <c r="FSQ74" s="1002"/>
      <c r="FSR74" s="1002"/>
      <c r="FSS74" s="1002"/>
      <c r="FST74" s="1002"/>
      <c r="FSU74" s="1002"/>
      <c r="FSV74" s="1002"/>
      <c r="FSW74" s="1002"/>
      <c r="FSX74" s="1002"/>
      <c r="FSY74" s="1002"/>
      <c r="FSZ74" s="1002"/>
      <c r="FTA74" s="1002"/>
      <c r="FTB74" s="1002"/>
      <c r="FTC74" s="1002"/>
      <c r="FTD74" s="1002"/>
      <c r="FTE74" s="1002"/>
      <c r="FTF74" s="1002"/>
      <c r="FTG74" s="1002"/>
      <c r="FTH74" s="1002"/>
      <c r="FTI74" s="1002"/>
      <c r="FTJ74" s="1002"/>
      <c r="FTK74" s="1002"/>
      <c r="FTL74" s="1002"/>
      <c r="FTM74" s="1002"/>
      <c r="FTN74" s="1002"/>
      <c r="FTO74" s="1002"/>
      <c r="FTP74" s="1002"/>
      <c r="FTQ74" s="1002"/>
      <c r="FTR74" s="1002"/>
      <c r="FTS74" s="1002"/>
      <c r="FTT74" s="1002"/>
      <c r="FTU74" s="1002"/>
      <c r="FTV74" s="1002"/>
      <c r="FTW74" s="1002"/>
      <c r="FTX74" s="1002"/>
      <c r="FTY74" s="1002"/>
      <c r="FTZ74" s="1002"/>
      <c r="FUA74" s="1002"/>
      <c r="FUB74" s="1002"/>
      <c r="FUC74" s="1002"/>
      <c r="FUD74" s="1002"/>
      <c r="FUE74" s="1002"/>
      <c r="FUF74" s="1002"/>
      <c r="FUG74" s="1002"/>
      <c r="FUH74" s="1002"/>
      <c r="FUI74" s="1002"/>
      <c r="FUJ74" s="1002"/>
      <c r="FUK74" s="1002"/>
      <c r="FUL74" s="1002"/>
      <c r="FUM74" s="1002"/>
      <c r="FUN74" s="1002"/>
      <c r="FUO74" s="1002"/>
      <c r="FUP74" s="1002"/>
      <c r="FUQ74" s="1002"/>
      <c r="FUR74" s="1002"/>
      <c r="FUS74" s="1002"/>
      <c r="FUT74" s="1002"/>
      <c r="FUU74" s="1002"/>
      <c r="FUV74" s="1002"/>
      <c r="FUW74" s="1002"/>
      <c r="FUX74" s="1002"/>
      <c r="FUY74" s="1002"/>
      <c r="FUZ74" s="1002"/>
      <c r="FVA74" s="1002"/>
      <c r="FVB74" s="1002"/>
      <c r="FVC74" s="1002"/>
      <c r="FVD74" s="1002"/>
      <c r="FVE74" s="1002"/>
      <c r="FVF74" s="1002"/>
      <c r="FVG74" s="1002"/>
      <c r="FVH74" s="1002"/>
      <c r="FVI74" s="1002"/>
      <c r="FVJ74" s="1002"/>
      <c r="FVK74" s="1002"/>
      <c r="FVL74" s="1002"/>
      <c r="FVM74" s="1002"/>
      <c r="FVN74" s="1002"/>
      <c r="FVO74" s="1002"/>
      <c r="FVP74" s="1002"/>
      <c r="FVQ74" s="1002"/>
      <c r="FVR74" s="1002"/>
      <c r="FVS74" s="1002"/>
      <c r="FVT74" s="1002"/>
      <c r="FVU74" s="1002"/>
      <c r="FVV74" s="1002"/>
      <c r="FVW74" s="1002"/>
      <c r="FVX74" s="1002"/>
      <c r="FVY74" s="1002"/>
      <c r="FVZ74" s="1002"/>
      <c r="FWA74" s="1002"/>
      <c r="FWB74" s="1002"/>
      <c r="FWC74" s="1002"/>
      <c r="FWD74" s="1002"/>
      <c r="FWE74" s="1002"/>
      <c r="FWF74" s="1002"/>
      <c r="FWG74" s="1002"/>
      <c r="FWH74" s="1002"/>
      <c r="FWI74" s="1002"/>
      <c r="FWJ74" s="1002"/>
      <c r="FWK74" s="1002"/>
      <c r="FWL74" s="1002"/>
      <c r="FWM74" s="1002"/>
      <c r="FWN74" s="1002"/>
      <c r="FWO74" s="1002"/>
      <c r="FWP74" s="1002"/>
      <c r="FWQ74" s="1002"/>
      <c r="FWR74" s="1002"/>
      <c r="FWS74" s="1002"/>
      <c r="FWT74" s="1002"/>
      <c r="FWU74" s="1002"/>
      <c r="FWV74" s="1002"/>
      <c r="FWW74" s="1002"/>
      <c r="FWX74" s="1002"/>
      <c r="FWY74" s="1002"/>
      <c r="FWZ74" s="1002"/>
      <c r="FXA74" s="1002"/>
      <c r="FXB74" s="1002"/>
      <c r="FXC74" s="1002"/>
      <c r="FXD74" s="1002"/>
      <c r="FXE74" s="1002"/>
      <c r="FXF74" s="1002"/>
      <c r="FXG74" s="1002"/>
      <c r="FXH74" s="1002"/>
      <c r="FXI74" s="1002"/>
      <c r="FXJ74" s="1002"/>
      <c r="FXK74" s="1002"/>
      <c r="FXL74" s="1002"/>
      <c r="FXM74" s="1002"/>
      <c r="FXN74" s="1002"/>
      <c r="FXO74" s="1002"/>
      <c r="FXP74" s="1002"/>
      <c r="FXQ74" s="1002"/>
      <c r="FXR74" s="1002"/>
      <c r="FXS74" s="1002"/>
      <c r="FXT74" s="1002"/>
      <c r="FXU74" s="1002"/>
      <c r="FXV74" s="1002"/>
      <c r="FXW74" s="1002"/>
      <c r="FXX74" s="1002"/>
      <c r="FXY74" s="1002"/>
      <c r="FXZ74" s="1002"/>
      <c r="FYA74" s="1002"/>
      <c r="FYB74" s="1002"/>
      <c r="FYC74" s="1002"/>
      <c r="FYD74" s="1002"/>
      <c r="FYE74" s="1002"/>
      <c r="FYF74" s="1002"/>
      <c r="FYG74" s="1002"/>
      <c r="FYH74" s="1002"/>
      <c r="FYI74" s="1002"/>
      <c r="FYJ74" s="1002"/>
      <c r="FYK74" s="1002"/>
      <c r="FYL74" s="1002"/>
      <c r="FYM74" s="1002"/>
      <c r="FYN74" s="1002"/>
      <c r="FYO74" s="1002"/>
      <c r="FYP74" s="1002"/>
      <c r="FYQ74" s="1002"/>
      <c r="FYR74" s="1002"/>
      <c r="FYS74" s="1002"/>
      <c r="FYT74" s="1002"/>
      <c r="FYU74" s="1002"/>
      <c r="FYV74" s="1002"/>
      <c r="FYW74" s="1002"/>
      <c r="FYX74" s="1002"/>
      <c r="FYY74" s="1002"/>
      <c r="FYZ74" s="1002"/>
      <c r="FZA74" s="1002"/>
      <c r="FZB74" s="1002"/>
      <c r="FZC74" s="1002"/>
      <c r="FZD74" s="1002"/>
      <c r="FZE74" s="1002"/>
      <c r="FZF74" s="1002"/>
      <c r="FZG74" s="1002"/>
      <c r="FZH74" s="1002"/>
      <c r="FZI74" s="1002"/>
      <c r="FZJ74" s="1002"/>
      <c r="FZK74" s="1002"/>
      <c r="FZL74" s="1002"/>
      <c r="FZM74" s="1002"/>
      <c r="FZN74" s="1002"/>
      <c r="FZO74" s="1002"/>
      <c r="FZP74" s="1002"/>
      <c r="FZQ74" s="1002"/>
      <c r="FZR74" s="1002"/>
      <c r="FZS74" s="1002"/>
      <c r="FZT74" s="1002"/>
      <c r="FZU74" s="1002"/>
      <c r="FZV74" s="1002"/>
      <c r="FZW74" s="1002"/>
      <c r="FZX74" s="1002"/>
      <c r="FZY74" s="1002"/>
      <c r="FZZ74" s="1002"/>
      <c r="GAA74" s="1002"/>
      <c r="GAB74" s="1002"/>
      <c r="GAC74" s="1002"/>
      <c r="GAD74" s="1002"/>
      <c r="GAE74" s="1002"/>
      <c r="GAF74" s="1002"/>
      <c r="GAG74" s="1002"/>
      <c r="GAH74" s="1002"/>
      <c r="GAI74" s="1002"/>
      <c r="GAJ74" s="1002"/>
      <c r="GAK74" s="1002"/>
      <c r="GAL74" s="1002"/>
      <c r="GAM74" s="1002"/>
      <c r="GAN74" s="1002"/>
      <c r="GAO74" s="1002"/>
      <c r="GAP74" s="1002"/>
      <c r="GAQ74" s="1002"/>
      <c r="GAR74" s="1002"/>
      <c r="GAS74" s="1002"/>
      <c r="GAT74" s="1002"/>
      <c r="GAU74" s="1002"/>
      <c r="GAV74" s="1002"/>
      <c r="GAW74" s="1002"/>
      <c r="GAX74" s="1002"/>
      <c r="GAY74" s="1002"/>
      <c r="GAZ74" s="1002"/>
      <c r="GBA74" s="1002"/>
      <c r="GBB74" s="1002"/>
      <c r="GBC74" s="1002"/>
      <c r="GBD74" s="1002"/>
      <c r="GBE74" s="1002"/>
      <c r="GBF74" s="1002"/>
      <c r="GBG74" s="1002"/>
      <c r="GBH74" s="1002"/>
      <c r="GBI74" s="1002"/>
      <c r="GBJ74" s="1002"/>
      <c r="GBK74" s="1002"/>
      <c r="GBL74" s="1002"/>
      <c r="GBM74" s="1002"/>
      <c r="GBN74" s="1002"/>
      <c r="GBO74" s="1002"/>
      <c r="GBP74" s="1002"/>
      <c r="GBQ74" s="1002"/>
      <c r="GBR74" s="1002"/>
      <c r="GBS74" s="1002"/>
      <c r="GBT74" s="1002"/>
      <c r="GBU74" s="1002"/>
      <c r="GBV74" s="1002"/>
      <c r="GBW74" s="1002"/>
      <c r="GBX74" s="1002"/>
      <c r="GBY74" s="1002"/>
      <c r="GBZ74" s="1002"/>
      <c r="GCA74" s="1002"/>
      <c r="GCB74" s="1002"/>
      <c r="GCC74" s="1002"/>
      <c r="GCD74" s="1002"/>
      <c r="GCE74" s="1002"/>
      <c r="GCF74" s="1002"/>
      <c r="GCG74" s="1002"/>
      <c r="GCH74" s="1002"/>
      <c r="GCI74" s="1002"/>
      <c r="GCJ74" s="1002"/>
      <c r="GCK74" s="1002"/>
      <c r="GCL74" s="1002"/>
      <c r="GCM74" s="1002"/>
      <c r="GCN74" s="1002"/>
      <c r="GCO74" s="1002"/>
      <c r="GCP74" s="1002"/>
      <c r="GCQ74" s="1002"/>
      <c r="GCR74" s="1002"/>
      <c r="GCS74" s="1002"/>
      <c r="GCT74" s="1002"/>
      <c r="GCU74" s="1002"/>
      <c r="GCV74" s="1002"/>
      <c r="GCW74" s="1002"/>
      <c r="GCX74" s="1002"/>
      <c r="GCY74" s="1002"/>
      <c r="GCZ74" s="1002"/>
      <c r="GDA74" s="1002"/>
      <c r="GDB74" s="1002"/>
      <c r="GDC74" s="1002"/>
      <c r="GDD74" s="1002"/>
      <c r="GDE74" s="1002"/>
      <c r="GDF74" s="1002"/>
      <c r="GDG74" s="1002"/>
      <c r="GDH74" s="1002"/>
      <c r="GDI74" s="1002"/>
      <c r="GDJ74" s="1002"/>
      <c r="GDK74" s="1002"/>
      <c r="GDL74" s="1002"/>
      <c r="GDM74" s="1002"/>
      <c r="GDN74" s="1002"/>
      <c r="GDO74" s="1002"/>
      <c r="GDP74" s="1002"/>
      <c r="GDQ74" s="1002"/>
      <c r="GDR74" s="1002"/>
      <c r="GDS74" s="1002"/>
      <c r="GDT74" s="1002"/>
      <c r="GDU74" s="1002"/>
      <c r="GDV74" s="1002"/>
      <c r="GDW74" s="1002"/>
      <c r="GDX74" s="1002"/>
      <c r="GDY74" s="1002"/>
      <c r="GDZ74" s="1002"/>
      <c r="GEA74" s="1002"/>
      <c r="GEB74" s="1002"/>
      <c r="GEC74" s="1002"/>
      <c r="GED74" s="1002"/>
      <c r="GEE74" s="1002"/>
      <c r="GEF74" s="1002"/>
      <c r="GEG74" s="1002"/>
      <c r="GEH74" s="1002"/>
      <c r="GEI74" s="1002"/>
      <c r="GEJ74" s="1002"/>
      <c r="GEK74" s="1002"/>
      <c r="GEL74" s="1002"/>
      <c r="GEM74" s="1002"/>
      <c r="GEN74" s="1002"/>
      <c r="GEO74" s="1002"/>
      <c r="GEP74" s="1002"/>
      <c r="GEQ74" s="1002"/>
      <c r="GER74" s="1002"/>
      <c r="GES74" s="1002"/>
      <c r="GET74" s="1002"/>
      <c r="GEU74" s="1002"/>
      <c r="GEV74" s="1002"/>
      <c r="GEW74" s="1002"/>
      <c r="GEX74" s="1002"/>
      <c r="GEY74" s="1002"/>
      <c r="GEZ74" s="1002"/>
      <c r="GFA74" s="1002"/>
      <c r="GFB74" s="1002"/>
      <c r="GFC74" s="1002"/>
      <c r="GFD74" s="1002"/>
      <c r="GFE74" s="1002"/>
      <c r="GFF74" s="1002"/>
      <c r="GFG74" s="1002"/>
      <c r="GFH74" s="1002"/>
      <c r="GFI74" s="1002"/>
      <c r="GFJ74" s="1002"/>
      <c r="GFK74" s="1002"/>
      <c r="GFL74" s="1002"/>
      <c r="GFM74" s="1002"/>
      <c r="GFN74" s="1002"/>
      <c r="GFO74" s="1002"/>
      <c r="GFP74" s="1002"/>
      <c r="GFQ74" s="1002"/>
      <c r="GFR74" s="1002"/>
      <c r="GFS74" s="1002"/>
      <c r="GFT74" s="1002"/>
      <c r="GFU74" s="1002"/>
      <c r="GFV74" s="1002"/>
      <c r="GFW74" s="1002"/>
      <c r="GFX74" s="1002"/>
      <c r="GFY74" s="1002"/>
      <c r="GFZ74" s="1002"/>
      <c r="GGA74" s="1002"/>
      <c r="GGB74" s="1002"/>
      <c r="GGC74" s="1002"/>
      <c r="GGD74" s="1002"/>
      <c r="GGE74" s="1002"/>
      <c r="GGF74" s="1002"/>
      <c r="GGG74" s="1002"/>
      <c r="GGH74" s="1002"/>
      <c r="GGI74" s="1002"/>
      <c r="GGJ74" s="1002"/>
      <c r="GGK74" s="1002"/>
      <c r="GGL74" s="1002"/>
      <c r="GGM74" s="1002"/>
      <c r="GGN74" s="1002"/>
      <c r="GGO74" s="1002"/>
      <c r="GGP74" s="1002"/>
      <c r="GGQ74" s="1002"/>
      <c r="GGR74" s="1002"/>
      <c r="GGS74" s="1002"/>
      <c r="GGT74" s="1002"/>
      <c r="GGU74" s="1002"/>
      <c r="GGV74" s="1002"/>
      <c r="GGW74" s="1002"/>
      <c r="GGX74" s="1002"/>
      <c r="GGY74" s="1002"/>
      <c r="GGZ74" s="1002"/>
      <c r="GHA74" s="1002"/>
      <c r="GHB74" s="1002"/>
      <c r="GHC74" s="1002"/>
      <c r="GHD74" s="1002"/>
      <c r="GHE74" s="1002"/>
      <c r="GHF74" s="1002"/>
      <c r="GHG74" s="1002"/>
      <c r="GHH74" s="1002"/>
      <c r="GHI74" s="1002"/>
      <c r="GHJ74" s="1002"/>
      <c r="GHK74" s="1002"/>
      <c r="GHL74" s="1002"/>
      <c r="GHM74" s="1002"/>
      <c r="GHN74" s="1002"/>
      <c r="GHO74" s="1002"/>
      <c r="GHP74" s="1002"/>
      <c r="GHQ74" s="1002"/>
      <c r="GHR74" s="1002"/>
      <c r="GHS74" s="1002"/>
      <c r="GHT74" s="1002"/>
      <c r="GHU74" s="1002"/>
      <c r="GHV74" s="1002"/>
      <c r="GHW74" s="1002"/>
      <c r="GHX74" s="1002"/>
      <c r="GHY74" s="1002"/>
      <c r="GHZ74" s="1002"/>
      <c r="GIA74" s="1002"/>
      <c r="GIB74" s="1002"/>
      <c r="GIC74" s="1002"/>
      <c r="GID74" s="1002"/>
      <c r="GIE74" s="1002"/>
      <c r="GIF74" s="1002"/>
      <c r="GIG74" s="1002"/>
      <c r="GIH74" s="1002"/>
      <c r="GII74" s="1002"/>
      <c r="GIJ74" s="1002"/>
      <c r="GIK74" s="1002"/>
      <c r="GIL74" s="1002"/>
      <c r="GIM74" s="1002"/>
      <c r="GIN74" s="1002"/>
      <c r="GIO74" s="1002"/>
      <c r="GIP74" s="1002"/>
      <c r="GIQ74" s="1002"/>
      <c r="GIR74" s="1002"/>
      <c r="GIS74" s="1002"/>
      <c r="GIT74" s="1002"/>
      <c r="GIU74" s="1002"/>
      <c r="GIV74" s="1002"/>
      <c r="GIW74" s="1002"/>
      <c r="GIX74" s="1002"/>
      <c r="GIY74" s="1002"/>
      <c r="GIZ74" s="1002"/>
      <c r="GJA74" s="1002"/>
      <c r="GJB74" s="1002"/>
      <c r="GJC74" s="1002"/>
      <c r="GJD74" s="1002"/>
      <c r="GJE74" s="1002"/>
      <c r="GJF74" s="1002"/>
      <c r="GJG74" s="1002"/>
      <c r="GJH74" s="1002"/>
      <c r="GJI74" s="1002"/>
      <c r="GJJ74" s="1002"/>
      <c r="GJK74" s="1002"/>
      <c r="GJL74" s="1002"/>
      <c r="GJM74" s="1002"/>
      <c r="GJN74" s="1002"/>
      <c r="GJO74" s="1002"/>
      <c r="GJP74" s="1002"/>
      <c r="GJQ74" s="1002"/>
      <c r="GJR74" s="1002"/>
      <c r="GJS74" s="1002"/>
      <c r="GJT74" s="1002"/>
      <c r="GJU74" s="1002"/>
      <c r="GJV74" s="1002"/>
      <c r="GJW74" s="1002"/>
      <c r="GJX74" s="1002"/>
      <c r="GJY74" s="1002"/>
      <c r="GJZ74" s="1002"/>
      <c r="GKA74" s="1002"/>
      <c r="GKB74" s="1002"/>
      <c r="GKC74" s="1002"/>
      <c r="GKD74" s="1002"/>
      <c r="GKE74" s="1002"/>
      <c r="GKF74" s="1002"/>
      <c r="GKG74" s="1002"/>
      <c r="GKH74" s="1002"/>
      <c r="GKI74" s="1002"/>
      <c r="GKJ74" s="1002"/>
      <c r="GKK74" s="1002"/>
      <c r="GKL74" s="1002"/>
      <c r="GKM74" s="1002"/>
      <c r="GKN74" s="1002"/>
      <c r="GKO74" s="1002"/>
      <c r="GKP74" s="1002"/>
      <c r="GKQ74" s="1002"/>
      <c r="GKR74" s="1002"/>
      <c r="GKS74" s="1002"/>
      <c r="GKT74" s="1002"/>
      <c r="GKU74" s="1002"/>
      <c r="GKV74" s="1002"/>
      <c r="GKW74" s="1002"/>
      <c r="GKX74" s="1002"/>
      <c r="GKY74" s="1002"/>
      <c r="GKZ74" s="1002"/>
      <c r="GLA74" s="1002"/>
      <c r="GLB74" s="1002"/>
      <c r="GLC74" s="1002"/>
      <c r="GLD74" s="1002"/>
      <c r="GLE74" s="1002"/>
      <c r="GLF74" s="1002"/>
      <c r="GLG74" s="1002"/>
      <c r="GLH74" s="1002"/>
      <c r="GLI74" s="1002"/>
      <c r="GLJ74" s="1002"/>
      <c r="GLK74" s="1002"/>
      <c r="GLL74" s="1002"/>
      <c r="GLM74" s="1002"/>
      <c r="GLN74" s="1002"/>
      <c r="GLO74" s="1002"/>
      <c r="GLP74" s="1002"/>
      <c r="GLQ74" s="1002"/>
      <c r="GLR74" s="1002"/>
      <c r="GLS74" s="1002"/>
      <c r="GLT74" s="1002"/>
      <c r="GLU74" s="1002"/>
      <c r="GLV74" s="1002"/>
      <c r="GLW74" s="1002"/>
      <c r="GLX74" s="1002"/>
      <c r="GLY74" s="1002"/>
      <c r="GLZ74" s="1002"/>
      <c r="GMA74" s="1002"/>
      <c r="GMB74" s="1002"/>
      <c r="GMC74" s="1002"/>
      <c r="GMD74" s="1002"/>
      <c r="GME74" s="1002"/>
      <c r="GMF74" s="1002"/>
      <c r="GMG74" s="1002"/>
      <c r="GMH74" s="1002"/>
      <c r="GMI74" s="1002"/>
      <c r="GMJ74" s="1002"/>
      <c r="GMK74" s="1002"/>
      <c r="GML74" s="1002"/>
      <c r="GMM74" s="1002"/>
      <c r="GMN74" s="1002"/>
      <c r="GMO74" s="1002"/>
      <c r="GMP74" s="1002"/>
      <c r="GMQ74" s="1002"/>
      <c r="GMR74" s="1002"/>
      <c r="GMS74" s="1002"/>
      <c r="GMT74" s="1002"/>
      <c r="GMU74" s="1002"/>
      <c r="GMV74" s="1002"/>
      <c r="GMW74" s="1002"/>
      <c r="GMX74" s="1002"/>
      <c r="GMY74" s="1002"/>
      <c r="GMZ74" s="1002"/>
      <c r="GNA74" s="1002"/>
      <c r="GNB74" s="1002"/>
      <c r="GNC74" s="1002"/>
      <c r="GND74" s="1002"/>
      <c r="GNE74" s="1002"/>
      <c r="GNF74" s="1002"/>
      <c r="GNG74" s="1002"/>
      <c r="GNH74" s="1002"/>
      <c r="GNI74" s="1002"/>
      <c r="GNJ74" s="1002"/>
      <c r="GNK74" s="1002"/>
      <c r="GNL74" s="1002"/>
      <c r="GNM74" s="1002"/>
      <c r="GNN74" s="1002"/>
      <c r="GNO74" s="1002"/>
      <c r="GNP74" s="1002"/>
      <c r="GNQ74" s="1002"/>
      <c r="GNR74" s="1002"/>
      <c r="GNS74" s="1002"/>
      <c r="GNT74" s="1002"/>
      <c r="GNU74" s="1002"/>
      <c r="GNV74" s="1002"/>
      <c r="GNW74" s="1002"/>
      <c r="GNX74" s="1002"/>
      <c r="GNY74" s="1002"/>
      <c r="GNZ74" s="1002"/>
      <c r="GOA74" s="1002"/>
      <c r="GOB74" s="1002"/>
      <c r="GOC74" s="1002"/>
      <c r="GOD74" s="1002"/>
      <c r="GOE74" s="1002"/>
      <c r="GOF74" s="1002"/>
      <c r="GOG74" s="1002"/>
      <c r="GOH74" s="1002"/>
      <c r="GOI74" s="1002"/>
      <c r="GOJ74" s="1002"/>
      <c r="GOK74" s="1002"/>
      <c r="GOL74" s="1002"/>
      <c r="GOM74" s="1002"/>
      <c r="GON74" s="1002"/>
      <c r="GOO74" s="1002"/>
      <c r="GOP74" s="1002"/>
      <c r="GOQ74" s="1002"/>
      <c r="GOR74" s="1002"/>
      <c r="GOS74" s="1002"/>
      <c r="GOT74" s="1002"/>
      <c r="GOU74" s="1002"/>
      <c r="GOV74" s="1002"/>
      <c r="GOW74" s="1002"/>
      <c r="GOX74" s="1002"/>
      <c r="GOY74" s="1002"/>
      <c r="GOZ74" s="1002"/>
      <c r="GPA74" s="1002"/>
      <c r="GPB74" s="1002"/>
      <c r="GPC74" s="1002"/>
      <c r="GPD74" s="1002"/>
      <c r="GPE74" s="1002"/>
      <c r="GPF74" s="1002"/>
      <c r="GPG74" s="1002"/>
      <c r="GPH74" s="1002"/>
      <c r="GPI74" s="1002"/>
      <c r="GPJ74" s="1002"/>
      <c r="GPK74" s="1002"/>
      <c r="GPL74" s="1002"/>
      <c r="GPM74" s="1002"/>
      <c r="GPN74" s="1002"/>
      <c r="GPO74" s="1002"/>
      <c r="GPP74" s="1002"/>
      <c r="GPQ74" s="1002"/>
      <c r="GPR74" s="1002"/>
      <c r="GPS74" s="1002"/>
      <c r="GPT74" s="1002"/>
      <c r="GPU74" s="1002"/>
      <c r="GPV74" s="1002"/>
      <c r="GPW74" s="1002"/>
      <c r="GPX74" s="1002"/>
      <c r="GPY74" s="1002"/>
      <c r="GPZ74" s="1002"/>
      <c r="GQA74" s="1002"/>
      <c r="GQB74" s="1002"/>
      <c r="GQC74" s="1002"/>
      <c r="GQD74" s="1002"/>
      <c r="GQE74" s="1002"/>
      <c r="GQF74" s="1002"/>
      <c r="GQG74" s="1002"/>
      <c r="GQH74" s="1002"/>
      <c r="GQI74" s="1002"/>
      <c r="GQJ74" s="1002"/>
      <c r="GQK74" s="1002"/>
      <c r="GQL74" s="1002"/>
      <c r="GQM74" s="1002"/>
      <c r="GQN74" s="1002"/>
      <c r="GQO74" s="1002"/>
      <c r="GQP74" s="1002"/>
      <c r="GQQ74" s="1002"/>
      <c r="GQR74" s="1002"/>
      <c r="GQS74" s="1002"/>
      <c r="GQT74" s="1002"/>
      <c r="GQU74" s="1002"/>
      <c r="GQV74" s="1002"/>
      <c r="GQW74" s="1002"/>
      <c r="GQX74" s="1002"/>
      <c r="GQY74" s="1002"/>
      <c r="GQZ74" s="1002"/>
      <c r="GRA74" s="1002"/>
      <c r="GRB74" s="1002"/>
      <c r="GRC74" s="1002"/>
      <c r="GRD74" s="1002"/>
      <c r="GRE74" s="1002"/>
      <c r="GRF74" s="1002"/>
      <c r="GRG74" s="1002"/>
      <c r="GRH74" s="1002"/>
      <c r="GRI74" s="1002"/>
      <c r="GRJ74" s="1002"/>
      <c r="GRK74" s="1002"/>
      <c r="GRL74" s="1002"/>
      <c r="GRM74" s="1002"/>
      <c r="GRN74" s="1002"/>
      <c r="GRO74" s="1002"/>
      <c r="GRP74" s="1002"/>
      <c r="GRQ74" s="1002"/>
      <c r="GRR74" s="1002"/>
      <c r="GRS74" s="1002"/>
      <c r="GRT74" s="1002"/>
      <c r="GRU74" s="1002"/>
      <c r="GRV74" s="1002"/>
      <c r="GRW74" s="1002"/>
      <c r="GRX74" s="1002"/>
      <c r="GRY74" s="1002"/>
      <c r="GRZ74" s="1002"/>
      <c r="GSA74" s="1002"/>
      <c r="GSB74" s="1002"/>
      <c r="GSC74" s="1002"/>
      <c r="GSD74" s="1002"/>
      <c r="GSE74" s="1002"/>
      <c r="GSF74" s="1002"/>
      <c r="GSG74" s="1002"/>
      <c r="GSH74" s="1002"/>
      <c r="GSI74" s="1002"/>
      <c r="GSJ74" s="1002"/>
      <c r="GSK74" s="1002"/>
      <c r="GSL74" s="1002"/>
      <c r="GSM74" s="1002"/>
      <c r="GSN74" s="1002"/>
      <c r="GSO74" s="1002"/>
      <c r="GSP74" s="1002"/>
      <c r="GSQ74" s="1002"/>
      <c r="GSR74" s="1002"/>
      <c r="GSS74" s="1002"/>
      <c r="GST74" s="1002"/>
      <c r="GSU74" s="1002"/>
      <c r="GSV74" s="1002"/>
      <c r="GSW74" s="1002"/>
      <c r="GSX74" s="1002"/>
      <c r="GSY74" s="1002"/>
      <c r="GSZ74" s="1002"/>
      <c r="GTA74" s="1002"/>
      <c r="GTB74" s="1002"/>
      <c r="GTC74" s="1002"/>
      <c r="GTD74" s="1002"/>
      <c r="GTE74" s="1002"/>
      <c r="GTF74" s="1002"/>
      <c r="GTG74" s="1002"/>
      <c r="GTH74" s="1002"/>
      <c r="GTI74" s="1002"/>
      <c r="GTJ74" s="1002"/>
      <c r="GTK74" s="1002"/>
      <c r="GTL74" s="1002"/>
      <c r="GTM74" s="1002"/>
      <c r="GTN74" s="1002"/>
      <c r="GTO74" s="1002"/>
      <c r="GTP74" s="1002"/>
      <c r="GTQ74" s="1002"/>
      <c r="GTR74" s="1002"/>
      <c r="GTS74" s="1002"/>
      <c r="GTT74" s="1002"/>
      <c r="GTU74" s="1002"/>
      <c r="GTV74" s="1002"/>
      <c r="GTW74" s="1002"/>
      <c r="GTX74" s="1002"/>
      <c r="GTY74" s="1002"/>
      <c r="GTZ74" s="1002"/>
      <c r="GUA74" s="1002"/>
      <c r="GUB74" s="1002"/>
      <c r="GUC74" s="1002"/>
      <c r="GUD74" s="1002"/>
      <c r="GUE74" s="1002"/>
      <c r="GUF74" s="1002"/>
      <c r="GUG74" s="1002"/>
      <c r="GUH74" s="1002"/>
      <c r="GUI74" s="1002"/>
      <c r="GUJ74" s="1002"/>
      <c r="GUK74" s="1002"/>
      <c r="GUL74" s="1002"/>
      <c r="GUM74" s="1002"/>
      <c r="GUN74" s="1002"/>
      <c r="GUO74" s="1002"/>
      <c r="GUP74" s="1002"/>
      <c r="GUQ74" s="1002"/>
      <c r="GUR74" s="1002"/>
      <c r="GUS74" s="1002"/>
      <c r="GUT74" s="1002"/>
      <c r="GUU74" s="1002"/>
      <c r="GUV74" s="1002"/>
      <c r="GUW74" s="1002"/>
      <c r="GUX74" s="1002"/>
      <c r="GUY74" s="1002"/>
      <c r="GUZ74" s="1002"/>
      <c r="GVA74" s="1002"/>
      <c r="GVB74" s="1002"/>
      <c r="GVC74" s="1002"/>
      <c r="GVD74" s="1002"/>
      <c r="GVE74" s="1002"/>
      <c r="GVF74" s="1002"/>
      <c r="GVG74" s="1002"/>
      <c r="GVH74" s="1002"/>
      <c r="GVI74" s="1002"/>
      <c r="GVJ74" s="1002"/>
      <c r="GVK74" s="1002"/>
      <c r="GVL74" s="1002"/>
      <c r="GVM74" s="1002"/>
      <c r="GVN74" s="1002"/>
      <c r="GVO74" s="1002"/>
      <c r="GVP74" s="1002"/>
      <c r="GVQ74" s="1002"/>
      <c r="GVR74" s="1002"/>
      <c r="GVS74" s="1002"/>
      <c r="GVT74" s="1002"/>
      <c r="GVU74" s="1002"/>
      <c r="GVV74" s="1002"/>
      <c r="GVW74" s="1002"/>
      <c r="GVX74" s="1002"/>
      <c r="GVY74" s="1002"/>
      <c r="GVZ74" s="1002"/>
      <c r="GWA74" s="1002"/>
      <c r="GWB74" s="1002"/>
      <c r="GWC74" s="1002"/>
      <c r="GWD74" s="1002"/>
      <c r="GWE74" s="1002"/>
      <c r="GWF74" s="1002"/>
      <c r="GWG74" s="1002"/>
      <c r="GWH74" s="1002"/>
      <c r="GWI74" s="1002"/>
      <c r="GWJ74" s="1002"/>
      <c r="GWK74" s="1002"/>
      <c r="GWL74" s="1002"/>
      <c r="GWM74" s="1002"/>
      <c r="GWN74" s="1002"/>
      <c r="GWO74" s="1002"/>
      <c r="GWP74" s="1002"/>
      <c r="GWQ74" s="1002"/>
      <c r="GWR74" s="1002"/>
      <c r="GWS74" s="1002"/>
      <c r="GWT74" s="1002"/>
      <c r="GWU74" s="1002"/>
      <c r="GWV74" s="1002"/>
      <c r="GWW74" s="1002"/>
      <c r="GWX74" s="1002"/>
      <c r="GWY74" s="1002"/>
      <c r="GWZ74" s="1002"/>
      <c r="GXA74" s="1002"/>
      <c r="GXB74" s="1002"/>
      <c r="GXC74" s="1002"/>
      <c r="GXD74" s="1002"/>
      <c r="GXE74" s="1002"/>
      <c r="GXF74" s="1002"/>
      <c r="GXG74" s="1002"/>
      <c r="GXH74" s="1002"/>
      <c r="GXI74" s="1002"/>
      <c r="GXJ74" s="1002"/>
      <c r="GXK74" s="1002"/>
      <c r="GXL74" s="1002"/>
      <c r="GXM74" s="1002"/>
      <c r="GXN74" s="1002"/>
      <c r="GXO74" s="1002"/>
      <c r="GXP74" s="1002"/>
      <c r="GXQ74" s="1002"/>
      <c r="GXR74" s="1002"/>
      <c r="GXS74" s="1002"/>
      <c r="GXT74" s="1002"/>
      <c r="GXU74" s="1002"/>
      <c r="GXV74" s="1002"/>
      <c r="GXW74" s="1002"/>
      <c r="GXX74" s="1002"/>
      <c r="GXY74" s="1002"/>
      <c r="GXZ74" s="1002"/>
      <c r="GYA74" s="1002"/>
      <c r="GYB74" s="1002"/>
      <c r="GYC74" s="1002"/>
      <c r="GYD74" s="1002"/>
      <c r="GYE74" s="1002"/>
      <c r="GYF74" s="1002"/>
      <c r="GYG74" s="1002"/>
      <c r="GYH74" s="1002"/>
      <c r="GYI74" s="1002"/>
      <c r="GYJ74" s="1002"/>
      <c r="GYK74" s="1002"/>
      <c r="GYL74" s="1002"/>
      <c r="GYM74" s="1002"/>
      <c r="GYN74" s="1002"/>
      <c r="GYO74" s="1002"/>
      <c r="GYP74" s="1002"/>
      <c r="GYQ74" s="1002"/>
      <c r="GYR74" s="1002"/>
      <c r="GYS74" s="1002"/>
      <c r="GYT74" s="1002"/>
      <c r="GYU74" s="1002"/>
      <c r="GYV74" s="1002"/>
      <c r="GYW74" s="1002"/>
      <c r="GYX74" s="1002"/>
      <c r="GYY74" s="1002"/>
      <c r="GYZ74" s="1002"/>
      <c r="GZA74" s="1002"/>
      <c r="GZB74" s="1002"/>
      <c r="GZC74" s="1002"/>
      <c r="GZD74" s="1002"/>
      <c r="GZE74" s="1002"/>
      <c r="GZF74" s="1002"/>
      <c r="GZG74" s="1002"/>
      <c r="GZH74" s="1002"/>
      <c r="GZI74" s="1002"/>
      <c r="GZJ74" s="1002"/>
      <c r="GZK74" s="1002"/>
      <c r="GZL74" s="1002"/>
      <c r="GZM74" s="1002"/>
      <c r="GZN74" s="1002"/>
      <c r="GZO74" s="1002"/>
      <c r="GZP74" s="1002"/>
      <c r="GZQ74" s="1002"/>
      <c r="GZR74" s="1002"/>
      <c r="GZS74" s="1002"/>
      <c r="GZT74" s="1002"/>
      <c r="GZU74" s="1002"/>
      <c r="GZV74" s="1002"/>
      <c r="GZW74" s="1002"/>
      <c r="GZX74" s="1002"/>
      <c r="GZY74" s="1002"/>
      <c r="GZZ74" s="1002"/>
      <c r="HAA74" s="1002"/>
      <c r="HAB74" s="1002"/>
      <c r="HAC74" s="1002"/>
      <c r="HAD74" s="1002"/>
      <c r="HAE74" s="1002"/>
      <c r="HAF74" s="1002"/>
      <c r="HAG74" s="1002"/>
      <c r="HAH74" s="1002"/>
      <c r="HAI74" s="1002"/>
      <c r="HAJ74" s="1002"/>
      <c r="HAK74" s="1002"/>
      <c r="HAL74" s="1002"/>
      <c r="HAM74" s="1002"/>
      <c r="HAN74" s="1002"/>
      <c r="HAO74" s="1002"/>
      <c r="HAP74" s="1002"/>
      <c r="HAQ74" s="1002"/>
      <c r="HAR74" s="1002"/>
      <c r="HAS74" s="1002"/>
      <c r="HAT74" s="1002"/>
      <c r="HAU74" s="1002"/>
      <c r="HAV74" s="1002"/>
      <c r="HAW74" s="1002"/>
      <c r="HAX74" s="1002"/>
      <c r="HAY74" s="1002"/>
      <c r="HAZ74" s="1002"/>
      <c r="HBA74" s="1002"/>
      <c r="HBB74" s="1002"/>
      <c r="HBC74" s="1002"/>
      <c r="HBD74" s="1002"/>
      <c r="HBE74" s="1002"/>
      <c r="HBF74" s="1002"/>
      <c r="HBG74" s="1002"/>
      <c r="HBH74" s="1002"/>
      <c r="HBI74" s="1002"/>
      <c r="HBJ74" s="1002"/>
      <c r="HBK74" s="1002"/>
      <c r="HBL74" s="1002"/>
      <c r="HBM74" s="1002"/>
      <c r="HBN74" s="1002"/>
      <c r="HBO74" s="1002"/>
      <c r="HBP74" s="1002"/>
      <c r="HBQ74" s="1002"/>
      <c r="HBR74" s="1002"/>
      <c r="HBS74" s="1002"/>
      <c r="HBT74" s="1002"/>
      <c r="HBU74" s="1002"/>
      <c r="HBV74" s="1002"/>
      <c r="HBW74" s="1002"/>
      <c r="HBX74" s="1002"/>
      <c r="HBY74" s="1002"/>
      <c r="HBZ74" s="1002"/>
      <c r="HCA74" s="1002"/>
      <c r="HCB74" s="1002"/>
      <c r="HCC74" s="1002"/>
      <c r="HCD74" s="1002"/>
      <c r="HCE74" s="1002"/>
      <c r="HCF74" s="1002"/>
      <c r="HCG74" s="1002"/>
      <c r="HCH74" s="1002"/>
      <c r="HCI74" s="1002"/>
      <c r="HCJ74" s="1002"/>
      <c r="HCK74" s="1002"/>
      <c r="HCL74" s="1002"/>
      <c r="HCM74" s="1002"/>
      <c r="HCN74" s="1002"/>
      <c r="HCO74" s="1002"/>
      <c r="HCP74" s="1002"/>
      <c r="HCQ74" s="1002"/>
      <c r="HCR74" s="1002"/>
      <c r="HCS74" s="1002"/>
      <c r="HCT74" s="1002"/>
      <c r="HCU74" s="1002"/>
      <c r="HCV74" s="1002"/>
      <c r="HCW74" s="1002"/>
      <c r="HCX74" s="1002"/>
      <c r="HCY74" s="1002"/>
      <c r="HCZ74" s="1002"/>
      <c r="HDA74" s="1002"/>
      <c r="HDB74" s="1002"/>
      <c r="HDC74" s="1002"/>
      <c r="HDD74" s="1002"/>
      <c r="HDE74" s="1002"/>
      <c r="HDF74" s="1002"/>
      <c r="HDG74" s="1002"/>
      <c r="HDH74" s="1002"/>
      <c r="HDI74" s="1002"/>
      <c r="HDJ74" s="1002"/>
      <c r="HDK74" s="1002"/>
      <c r="HDL74" s="1002"/>
      <c r="HDM74" s="1002"/>
      <c r="HDN74" s="1002"/>
      <c r="HDO74" s="1002"/>
      <c r="HDP74" s="1002"/>
      <c r="HDQ74" s="1002"/>
      <c r="HDR74" s="1002"/>
      <c r="HDS74" s="1002"/>
      <c r="HDT74" s="1002"/>
      <c r="HDU74" s="1002"/>
      <c r="HDV74" s="1002"/>
      <c r="HDW74" s="1002"/>
      <c r="HDX74" s="1002"/>
      <c r="HDY74" s="1002"/>
      <c r="HDZ74" s="1002"/>
      <c r="HEA74" s="1002"/>
      <c r="HEB74" s="1002"/>
      <c r="HEC74" s="1002"/>
      <c r="HED74" s="1002"/>
      <c r="HEE74" s="1002"/>
      <c r="HEF74" s="1002"/>
      <c r="HEG74" s="1002"/>
      <c r="HEH74" s="1002"/>
      <c r="HEI74" s="1002"/>
      <c r="HEJ74" s="1002"/>
      <c r="HEK74" s="1002"/>
      <c r="HEL74" s="1002"/>
      <c r="HEM74" s="1002"/>
      <c r="HEN74" s="1002"/>
      <c r="HEO74" s="1002"/>
      <c r="HEP74" s="1002"/>
      <c r="HEQ74" s="1002"/>
      <c r="HER74" s="1002"/>
      <c r="HES74" s="1002"/>
      <c r="HET74" s="1002"/>
      <c r="HEU74" s="1002"/>
      <c r="HEV74" s="1002"/>
      <c r="HEW74" s="1002"/>
      <c r="HEX74" s="1002"/>
      <c r="HEY74" s="1002"/>
      <c r="HEZ74" s="1002"/>
      <c r="HFA74" s="1002"/>
      <c r="HFB74" s="1002"/>
      <c r="HFC74" s="1002"/>
      <c r="HFD74" s="1002"/>
      <c r="HFE74" s="1002"/>
      <c r="HFF74" s="1002"/>
      <c r="HFG74" s="1002"/>
      <c r="HFH74" s="1002"/>
      <c r="HFI74" s="1002"/>
      <c r="HFJ74" s="1002"/>
      <c r="HFK74" s="1002"/>
      <c r="HFL74" s="1002"/>
      <c r="HFM74" s="1002"/>
      <c r="HFN74" s="1002"/>
      <c r="HFO74" s="1002"/>
      <c r="HFP74" s="1002"/>
      <c r="HFQ74" s="1002"/>
      <c r="HFR74" s="1002"/>
      <c r="HFS74" s="1002"/>
      <c r="HFT74" s="1002"/>
      <c r="HFU74" s="1002"/>
      <c r="HFV74" s="1002"/>
      <c r="HFW74" s="1002"/>
      <c r="HFX74" s="1002"/>
      <c r="HFY74" s="1002"/>
      <c r="HFZ74" s="1002"/>
      <c r="HGA74" s="1002"/>
      <c r="HGB74" s="1002"/>
      <c r="HGC74" s="1002"/>
      <c r="HGD74" s="1002"/>
      <c r="HGE74" s="1002"/>
      <c r="HGF74" s="1002"/>
      <c r="HGG74" s="1002"/>
      <c r="HGH74" s="1002"/>
      <c r="HGI74" s="1002"/>
      <c r="HGJ74" s="1002"/>
      <c r="HGK74" s="1002"/>
      <c r="HGL74" s="1002"/>
      <c r="HGM74" s="1002"/>
      <c r="HGN74" s="1002"/>
      <c r="HGO74" s="1002"/>
      <c r="HGP74" s="1002"/>
      <c r="HGQ74" s="1002"/>
      <c r="HGR74" s="1002"/>
      <c r="HGS74" s="1002"/>
      <c r="HGT74" s="1002"/>
      <c r="HGU74" s="1002"/>
      <c r="HGV74" s="1002"/>
      <c r="HGW74" s="1002"/>
      <c r="HGX74" s="1002"/>
      <c r="HGY74" s="1002"/>
      <c r="HGZ74" s="1002"/>
      <c r="HHA74" s="1002"/>
      <c r="HHB74" s="1002"/>
      <c r="HHC74" s="1002"/>
      <c r="HHD74" s="1002"/>
      <c r="HHE74" s="1002"/>
      <c r="HHF74" s="1002"/>
      <c r="HHG74" s="1002"/>
      <c r="HHH74" s="1002"/>
      <c r="HHI74" s="1002"/>
      <c r="HHJ74" s="1002"/>
      <c r="HHK74" s="1002"/>
      <c r="HHL74" s="1002"/>
      <c r="HHM74" s="1002"/>
      <c r="HHN74" s="1002"/>
      <c r="HHO74" s="1002"/>
      <c r="HHP74" s="1002"/>
      <c r="HHQ74" s="1002"/>
      <c r="HHR74" s="1002"/>
      <c r="HHS74" s="1002"/>
      <c r="HHT74" s="1002"/>
      <c r="HHU74" s="1002"/>
      <c r="HHV74" s="1002"/>
      <c r="HHW74" s="1002"/>
      <c r="HHX74" s="1002"/>
      <c r="HHY74" s="1002"/>
      <c r="HHZ74" s="1002"/>
      <c r="HIA74" s="1002"/>
      <c r="HIB74" s="1002"/>
      <c r="HIC74" s="1002"/>
      <c r="HID74" s="1002"/>
      <c r="HIE74" s="1002"/>
      <c r="HIF74" s="1002"/>
      <c r="HIG74" s="1002"/>
      <c r="HIH74" s="1002"/>
      <c r="HII74" s="1002"/>
      <c r="HIJ74" s="1002"/>
      <c r="HIK74" s="1002"/>
      <c r="HIL74" s="1002"/>
      <c r="HIM74" s="1002"/>
      <c r="HIN74" s="1002"/>
      <c r="HIO74" s="1002"/>
      <c r="HIP74" s="1002"/>
      <c r="HIQ74" s="1002"/>
      <c r="HIR74" s="1002"/>
      <c r="HIS74" s="1002"/>
      <c r="HIT74" s="1002"/>
      <c r="HIU74" s="1002"/>
      <c r="HIV74" s="1002"/>
      <c r="HIW74" s="1002"/>
      <c r="HIX74" s="1002"/>
      <c r="HIY74" s="1002"/>
      <c r="HIZ74" s="1002"/>
      <c r="HJA74" s="1002"/>
      <c r="HJB74" s="1002"/>
      <c r="HJC74" s="1002"/>
      <c r="HJD74" s="1002"/>
      <c r="HJE74" s="1002"/>
      <c r="HJF74" s="1002"/>
      <c r="HJG74" s="1002"/>
      <c r="HJH74" s="1002"/>
      <c r="HJI74" s="1002"/>
      <c r="HJJ74" s="1002"/>
      <c r="HJK74" s="1002"/>
      <c r="HJL74" s="1002"/>
      <c r="HJM74" s="1002"/>
      <c r="HJN74" s="1002"/>
      <c r="HJO74" s="1002"/>
      <c r="HJP74" s="1002"/>
      <c r="HJQ74" s="1002"/>
      <c r="HJR74" s="1002"/>
      <c r="HJS74" s="1002"/>
      <c r="HJT74" s="1002"/>
      <c r="HJU74" s="1002"/>
      <c r="HJV74" s="1002"/>
      <c r="HJW74" s="1002"/>
      <c r="HJX74" s="1002"/>
      <c r="HJY74" s="1002"/>
      <c r="HJZ74" s="1002"/>
      <c r="HKA74" s="1002"/>
      <c r="HKB74" s="1002"/>
      <c r="HKC74" s="1002"/>
      <c r="HKD74" s="1002"/>
      <c r="HKE74" s="1002"/>
      <c r="HKF74" s="1002"/>
      <c r="HKG74" s="1002"/>
      <c r="HKH74" s="1002"/>
      <c r="HKI74" s="1002"/>
      <c r="HKJ74" s="1002"/>
      <c r="HKK74" s="1002"/>
      <c r="HKL74" s="1002"/>
      <c r="HKM74" s="1002"/>
      <c r="HKN74" s="1002"/>
      <c r="HKO74" s="1002"/>
      <c r="HKP74" s="1002"/>
      <c r="HKQ74" s="1002"/>
      <c r="HKR74" s="1002"/>
      <c r="HKS74" s="1002"/>
      <c r="HKT74" s="1002"/>
      <c r="HKU74" s="1002"/>
      <c r="HKV74" s="1002"/>
      <c r="HKW74" s="1002"/>
      <c r="HKX74" s="1002"/>
      <c r="HKY74" s="1002"/>
      <c r="HKZ74" s="1002"/>
      <c r="HLA74" s="1002"/>
      <c r="HLB74" s="1002"/>
      <c r="HLC74" s="1002"/>
      <c r="HLD74" s="1002"/>
      <c r="HLE74" s="1002"/>
      <c r="HLF74" s="1002"/>
      <c r="HLG74" s="1002"/>
      <c r="HLH74" s="1002"/>
      <c r="HLI74" s="1002"/>
      <c r="HLJ74" s="1002"/>
      <c r="HLK74" s="1002"/>
      <c r="HLL74" s="1002"/>
      <c r="HLM74" s="1002"/>
      <c r="HLN74" s="1002"/>
      <c r="HLO74" s="1002"/>
      <c r="HLP74" s="1002"/>
      <c r="HLQ74" s="1002"/>
      <c r="HLR74" s="1002"/>
      <c r="HLS74" s="1002"/>
      <c r="HLT74" s="1002"/>
      <c r="HLU74" s="1002"/>
      <c r="HLV74" s="1002"/>
      <c r="HLW74" s="1002"/>
      <c r="HLX74" s="1002"/>
      <c r="HLY74" s="1002"/>
      <c r="HLZ74" s="1002"/>
      <c r="HMA74" s="1002"/>
      <c r="HMB74" s="1002"/>
      <c r="HMC74" s="1002"/>
      <c r="HMD74" s="1002"/>
      <c r="HME74" s="1002"/>
      <c r="HMF74" s="1002"/>
      <c r="HMG74" s="1002"/>
      <c r="HMH74" s="1002"/>
      <c r="HMI74" s="1002"/>
      <c r="HMJ74" s="1002"/>
      <c r="HMK74" s="1002"/>
      <c r="HML74" s="1002"/>
      <c r="HMM74" s="1002"/>
      <c r="HMN74" s="1002"/>
      <c r="HMO74" s="1002"/>
      <c r="HMP74" s="1002"/>
      <c r="HMQ74" s="1002"/>
      <c r="HMR74" s="1002"/>
      <c r="HMS74" s="1002"/>
      <c r="HMT74" s="1002"/>
      <c r="HMU74" s="1002"/>
      <c r="HMV74" s="1002"/>
      <c r="HMW74" s="1002"/>
      <c r="HMX74" s="1002"/>
      <c r="HMY74" s="1002"/>
      <c r="HMZ74" s="1002"/>
      <c r="HNA74" s="1002"/>
      <c r="HNB74" s="1002"/>
      <c r="HNC74" s="1002"/>
      <c r="HND74" s="1002"/>
      <c r="HNE74" s="1002"/>
      <c r="HNF74" s="1002"/>
      <c r="HNG74" s="1002"/>
      <c r="HNH74" s="1002"/>
      <c r="HNI74" s="1002"/>
      <c r="HNJ74" s="1002"/>
      <c r="HNK74" s="1002"/>
      <c r="HNL74" s="1002"/>
      <c r="HNM74" s="1002"/>
      <c r="HNN74" s="1002"/>
      <c r="HNO74" s="1002"/>
      <c r="HNP74" s="1002"/>
      <c r="HNQ74" s="1002"/>
      <c r="HNR74" s="1002"/>
      <c r="HNS74" s="1002"/>
      <c r="HNT74" s="1002"/>
      <c r="HNU74" s="1002"/>
      <c r="HNV74" s="1002"/>
      <c r="HNW74" s="1002"/>
      <c r="HNX74" s="1002"/>
      <c r="HNY74" s="1002"/>
      <c r="HNZ74" s="1002"/>
      <c r="HOA74" s="1002"/>
      <c r="HOB74" s="1002"/>
      <c r="HOC74" s="1002"/>
      <c r="HOD74" s="1002"/>
      <c r="HOE74" s="1002"/>
      <c r="HOF74" s="1002"/>
      <c r="HOG74" s="1002"/>
      <c r="HOH74" s="1002"/>
      <c r="HOI74" s="1002"/>
      <c r="HOJ74" s="1002"/>
      <c r="HOK74" s="1002"/>
      <c r="HOL74" s="1002"/>
      <c r="HOM74" s="1002"/>
      <c r="HON74" s="1002"/>
      <c r="HOO74" s="1002"/>
      <c r="HOP74" s="1002"/>
      <c r="HOQ74" s="1002"/>
      <c r="HOR74" s="1002"/>
      <c r="HOS74" s="1002"/>
      <c r="HOT74" s="1002"/>
      <c r="HOU74" s="1002"/>
      <c r="HOV74" s="1002"/>
      <c r="HOW74" s="1002"/>
      <c r="HOX74" s="1002"/>
      <c r="HOY74" s="1002"/>
      <c r="HOZ74" s="1002"/>
      <c r="HPA74" s="1002"/>
      <c r="HPB74" s="1002"/>
      <c r="HPC74" s="1002"/>
      <c r="HPD74" s="1002"/>
      <c r="HPE74" s="1002"/>
      <c r="HPF74" s="1002"/>
      <c r="HPG74" s="1002"/>
      <c r="HPH74" s="1002"/>
      <c r="HPI74" s="1002"/>
      <c r="HPJ74" s="1002"/>
      <c r="HPK74" s="1002"/>
      <c r="HPL74" s="1002"/>
      <c r="HPM74" s="1002"/>
      <c r="HPN74" s="1002"/>
      <c r="HPO74" s="1002"/>
      <c r="HPP74" s="1002"/>
      <c r="HPQ74" s="1002"/>
      <c r="HPR74" s="1002"/>
      <c r="HPS74" s="1002"/>
      <c r="HPT74" s="1002"/>
      <c r="HPU74" s="1002"/>
      <c r="HPV74" s="1002"/>
      <c r="HPW74" s="1002"/>
      <c r="HPX74" s="1002"/>
      <c r="HPY74" s="1002"/>
      <c r="HPZ74" s="1002"/>
      <c r="HQA74" s="1002"/>
      <c r="HQB74" s="1002"/>
      <c r="HQC74" s="1002"/>
      <c r="HQD74" s="1002"/>
      <c r="HQE74" s="1002"/>
      <c r="HQF74" s="1002"/>
      <c r="HQG74" s="1002"/>
      <c r="HQH74" s="1002"/>
      <c r="HQI74" s="1002"/>
      <c r="HQJ74" s="1002"/>
      <c r="HQK74" s="1002"/>
      <c r="HQL74" s="1002"/>
      <c r="HQM74" s="1002"/>
      <c r="HQN74" s="1002"/>
      <c r="HQO74" s="1002"/>
      <c r="HQP74" s="1002"/>
      <c r="HQQ74" s="1002"/>
      <c r="HQR74" s="1002"/>
      <c r="HQS74" s="1002"/>
      <c r="HQT74" s="1002"/>
      <c r="HQU74" s="1002"/>
      <c r="HQV74" s="1002"/>
      <c r="HQW74" s="1002"/>
      <c r="HQX74" s="1002"/>
      <c r="HQY74" s="1002"/>
      <c r="HQZ74" s="1002"/>
      <c r="HRA74" s="1002"/>
      <c r="HRB74" s="1002"/>
      <c r="HRC74" s="1002"/>
      <c r="HRD74" s="1002"/>
      <c r="HRE74" s="1002"/>
      <c r="HRF74" s="1002"/>
      <c r="HRG74" s="1002"/>
      <c r="HRH74" s="1002"/>
      <c r="HRI74" s="1002"/>
      <c r="HRJ74" s="1002"/>
      <c r="HRK74" s="1002"/>
      <c r="HRL74" s="1002"/>
      <c r="HRM74" s="1002"/>
      <c r="HRN74" s="1002"/>
      <c r="HRO74" s="1002"/>
      <c r="HRP74" s="1002"/>
      <c r="HRQ74" s="1002"/>
      <c r="HRR74" s="1002"/>
      <c r="HRS74" s="1002"/>
      <c r="HRT74" s="1002"/>
      <c r="HRU74" s="1002"/>
      <c r="HRV74" s="1002"/>
      <c r="HRW74" s="1002"/>
      <c r="HRX74" s="1002"/>
      <c r="HRY74" s="1002"/>
      <c r="HRZ74" s="1002"/>
      <c r="HSA74" s="1002"/>
      <c r="HSB74" s="1002"/>
      <c r="HSC74" s="1002"/>
      <c r="HSD74" s="1002"/>
      <c r="HSE74" s="1002"/>
      <c r="HSF74" s="1002"/>
      <c r="HSG74" s="1002"/>
      <c r="HSH74" s="1002"/>
      <c r="HSI74" s="1002"/>
      <c r="HSJ74" s="1002"/>
      <c r="HSK74" s="1002"/>
      <c r="HSL74" s="1002"/>
      <c r="HSM74" s="1002"/>
      <c r="HSN74" s="1002"/>
      <c r="HSO74" s="1002"/>
      <c r="HSP74" s="1002"/>
      <c r="HSQ74" s="1002"/>
      <c r="HSR74" s="1002"/>
      <c r="HSS74" s="1002"/>
      <c r="HST74" s="1002"/>
      <c r="HSU74" s="1002"/>
      <c r="HSV74" s="1002"/>
      <c r="HSW74" s="1002"/>
      <c r="HSX74" s="1002"/>
      <c r="HSY74" s="1002"/>
      <c r="HSZ74" s="1002"/>
      <c r="HTA74" s="1002"/>
      <c r="HTB74" s="1002"/>
      <c r="HTC74" s="1002"/>
      <c r="HTD74" s="1002"/>
      <c r="HTE74" s="1002"/>
      <c r="HTF74" s="1002"/>
      <c r="HTG74" s="1002"/>
      <c r="HTH74" s="1002"/>
      <c r="HTI74" s="1002"/>
      <c r="HTJ74" s="1002"/>
      <c r="HTK74" s="1002"/>
      <c r="HTL74" s="1002"/>
      <c r="HTM74" s="1002"/>
      <c r="HTN74" s="1002"/>
      <c r="HTO74" s="1002"/>
      <c r="HTP74" s="1002"/>
      <c r="HTQ74" s="1002"/>
      <c r="HTR74" s="1002"/>
      <c r="HTS74" s="1002"/>
      <c r="HTT74" s="1002"/>
      <c r="HTU74" s="1002"/>
      <c r="HTV74" s="1002"/>
      <c r="HTW74" s="1002"/>
      <c r="HTX74" s="1002"/>
      <c r="HTY74" s="1002"/>
      <c r="HTZ74" s="1002"/>
      <c r="HUA74" s="1002"/>
      <c r="HUB74" s="1002"/>
      <c r="HUC74" s="1002"/>
      <c r="HUD74" s="1002"/>
      <c r="HUE74" s="1002"/>
      <c r="HUF74" s="1002"/>
      <c r="HUG74" s="1002"/>
      <c r="HUH74" s="1002"/>
      <c r="HUI74" s="1002"/>
      <c r="HUJ74" s="1002"/>
      <c r="HUK74" s="1002"/>
      <c r="HUL74" s="1002"/>
      <c r="HUM74" s="1002"/>
      <c r="HUN74" s="1002"/>
      <c r="HUO74" s="1002"/>
      <c r="HUP74" s="1002"/>
      <c r="HUQ74" s="1002"/>
      <c r="HUR74" s="1002"/>
      <c r="HUS74" s="1002"/>
      <c r="HUT74" s="1002"/>
      <c r="HUU74" s="1002"/>
      <c r="HUV74" s="1002"/>
      <c r="HUW74" s="1002"/>
      <c r="HUX74" s="1002"/>
      <c r="HUY74" s="1002"/>
      <c r="HUZ74" s="1002"/>
      <c r="HVA74" s="1002"/>
      <c r="HVB74" s="1002"/>
      <c r="HVC74" s="1002"/>
      <c r="HVD74" s="1002"/>
      <c r="HVE74" s="1002"/>
      <c r="HVF74" s="1002"/>
      <c r="HVG74" s="1002"/>
      <c r="HVH74" s="1002"/>
      <c r="HVI74" s="1002"/>
      <c r="HVJ74" s="1002"/>
      <c r="HVK74" s="1002"/>
      <c r="HVL74" s="1002"/>
      <c r="HVM74" s="1002"/>
      <c r="HVN74" s="1002"/>
      <c r="HVO74" s="1002"/>
      <c r="HVP74" s="1002"/>
      <c r="HVQ74" s="1002"/>
      <c r="HVR74" s="1002"/>
      <c r="HVS74" s="1002"/>
      <c r="HVT74" s="1002"/>
      <c r="HVU74" s="1002"/>
      <c r="HVV74" s="1002"/>
      <c r="HVW74" s="1002"/>
      <c r="HVX74" s="1002"/>
      <c r="HVY74" s="1002"/>
      <c r="HVZ74" s="1002"/>
      <c r="HWA74" s="1002"/>
      <c r="HWB74" s="1002"/>
      <c r="HWC74" s="1002"/>
      <c r="HWD74" s="1002"/>
      <c r="HWE74" s="1002"/>
      <c r="HWF74" s="1002"/>
      <c r="HWG74" s="1002"/>
      <c r="HWH74" s="1002"/>
      <c r="HWI74" s="1002"/>
      <c r="HWJ74" s="1002"/>
      <c r="HWK74" s="1002"/>
      <c r="HWL74" s="1002"/>
      <c r="HWM74" s="1002"/>
      <c r="HWN74" s="1002"/>
      <c r="HWO74" s="1002"/>
      <c r="HWP74" s="1002"/>
      <c r="HWQ74" s="1002"/>
      <c r="HWR74" s="1002"/>
      <c r="HWS74" s="1002"/>
      <c r="HWT74" s="1002"/>
      <c r="HWU74" s="1002"/>
      <c r="HWV74" s="1002"/>
      <c r="HWW74" s="1002"/>
      <c r="HWX74" s="1002"/>
      <c r="HWY74" s="1002"/>
      <c r="HWZ74" s="1002"/>
      <c r="HXA74" s="1002"/>
      <c r="HXB74" s="1002"/>
      <c r="HXC74" s="1002"/>
      <c r="HXD74" s="1002"/>
      <c r="HXE74" s="1002"/>
      <c r="HXF74" s="1002"/>
      <c r="HXG74" s="1002"/>
      <c r="HXH74" s="1002"/>
      <c r="HXI74" s="1002"/>
      <c r="HXJ74" s="1002"/>
      <c r="HXK74" s="1002"/>
      <c r="HXL74" s="1002"/>
      <c r="HXM74" s="1002"/>
      <c r="HXN74" s="1002"/>
      <c r="HXO74" s="1002"/>
      <c r="HXP74" s="1002"/>
      <c r="HXQ74" s="1002"/>
      <c r="HXR74" s="1002"/>
      <c r="HXS74" s="1002"/>
      <c r="HXT74" s="1002"/>
      <c r="HXU74" s="1002"/>
      <c r="HXV74" s="1002"/>
      <c r="HXW74" s="1002"/>
      <c r="HXX74" s="1002"/>
      <c r="HXY74" s="1002"/>
      <c r="HXZ74" s="1002"/>
      <c r="HYA74" s="1002"/>
      <c r="HYB74" s="1002"/>
      <c r="HYC74" s="1002"/>
      <c r="HYD74" s="1002"/>
      <c r="HYE74" s="1002"/>
      <c r="HYF74" s="1002"/>
      <c r="HYG74" s="1002"/>
      <c r="HYH74" s="1002"/>
      <c r="HYI74" s="1002"/>
      <c r="HYJ74" s="1002"/>
      <c r="HYK74" s="1002"/>
      <c r="HYL74" s="1002"/>
      <c r="HYM74" s="1002"/>
      <c r="HYN74" s="1002"/>
      <c r="HYO74" s="1002"/>
      <c r="HYP74" s="1002"/>
      <c r="HYQ74" s="1002"/>
      <c r="HYR74" s="1002"/>
      <c r="HYS74" s="1002"/>
      <c r="HYT74" s="1002"/>
      <c r="HYU74" s="1002"/>
      <c r="HYV74" s="1002"/>
      <c r="HYW74" s="1002"/>
      <c r="HYX74" s="1002"/>
      <c r="HYY74" s="1002"/>
      <c r="HYZ74" s="1002"/>
      <c r="HZA74" s="1002"/>
      <c r="HZB74" s="1002"/>
      <c r="HZC74" s="1002"/>
      <c r="HZD74" s="1002"/>
      <c r="HZE74" s="1002"/>
      <c r="HZF74" s="1002"/>
      <c r="HZG74" s="1002"/>
      <c r="HZH74" s="1002"/>
      <c r="HZI74" s="1002"/>
      <c r="HZJ74" s="1002"/>
      <c r="HZK74" s="1002"/>
      <c r="HZL74" s="1002"/>
      <c r="HZM74" s="1002"/>
      <c r="HZN74" s="1002"/>
      <c r="HZO74" s="1002"/>
      <c r="HZP74" s="1002"/>
      <c r="HZQ74" s="1002"/>
      <c r="HZR74" s="1002"/>
      <c r="HZS74" s="1002"/>
      <c r="HZT74" s="1002"/>
      <c r="HZU74" s="1002"/>
      <c r="HZV74" s="1002"/>
      <c r="HZW74" s="1002"/>
      <c r="HZX74" s="1002"/>
      <c r="HZY74" s="1002"/>
      <c r="HZZ74" s="1002"/>
      <c r="IAA74" s="1002"/>
      <c r="IAB74" s="1002"/>
      <c r="IAC74" s="1002"/>
      <c r="IAD74" s="1002"/>
      <c r="IAE74" s="1002"/>
      <c r="IAF74" s="1002"/>
      <c r="IAG74" s="1002"/>
      <c r="IAH74" s="1002"/>
      <c r="IAI74" s="1002"/>
      <c r="IAJ74" s="1002"/>
      <c r="IAK74" s="1002"/>
      <c r="IAL74" s="1002"/>
      <c r="IAM74" s="1002"/>
      <c r="IAN74" s="1002"/>
      <c r="IAO74" s="1002"/>
      <c r="IAP74" s="1002"/>
      <c r="IAQ74" s="1002"/>
      <c r="IAR74" s="1002"/>
      <c r="IAS74" s="1002"/>
      <c r="IAT74" s="1002"/>
      <c r="IAU74" s="1002"/>
      <c r="IAV74" s="1002"/>
      <c r="IAW74" s="1002"/>
      <c r="IAX74" s="1002"/>
      <c r="IAY74" s="1002"/>
      <c r="IAZ74" s="1002"/>
      <c r="IBA74" s="1002"/>
      <c r="IBB74" s="1002"/>
      <c r="IBC74" s="1002"/>
      <c r="IBD74" s="1002"/>
      <c r="IBE74" s="1002"/>
      <c r="IBF74" s="1002"/>
      <c r="IBG74" s="1002"/>
      <c r="IBH74" s="1002"/>
      <c r="IBI74" s="1002"/>
      <c r="IBJ74" s="1002"/>
      <c r="IBK74" s="1002"/>
      <c r="IBL74" s="1002"/>
      <c r="IBM74" s="1002"/>
      <c r="IBN74" s="1002"/>
      <c r="IBO74" s="1002"/>
      <c r="IBP74" s="1002"/>
      <c r="IBQ74" s="1002"/>
      <c r="IBR74" s="1002"/>
      <c r="IBS74" s="1002"/>
      <c r="IBT74" s="1002"/>
      <c r="IBU74" s="1002"/>
      <c r="IBV74" s="1002"/>
      <c r="IBW74" s="1002"/>
      <c r="IBX74" s="1002"/>
      <c r="IBY74" s="1002"/>
      <c r="IBZ74" s="1002"/>
      <c r="ICA74" s="1002"/>
      <c r="ICB74" s="1002"/>
      <c r="ICC74" s="1002"/>
      <c r="ICD74" s="1002"/>
      <c r="ICE74" s="1002"/>
      <c r="ICF74" s="1002"/>
      <c r="ICG74" s="1002"/>
      <c r="ICH74" s="1002"/>
      <c r="ICI74" s="1002"/>
      <c r="ICJ74" s="1002"/>
      <c r="ICK74" s="1002"/>
      <c r="ICL74" s="1002"/>
      <c r="ICM74" s="1002"/>
      <c r="ICN74" s="1002"/>
      <c r="ICO74" s="1002"/>
      <c r="ICP74" s="1002"/>
      <c r="ICQ74" s="1002"/>
      <c r="ICR74" s="1002"/>
      <c r="ICS74" s="1002"/>
      <c r="ICT74" s="1002"/>
      <c r="ICU74" s="1002"/>
      <c r="ICV74" s="1002"/>
      <c r="ICW74" s="1002"/>
      <c r="ICX74" s="1002"/>
      <c r="ICY74" s="1002"/>
      <c r="ICZ74" s="1002"/>
      <c r="IDA74" s="1002"/>
      <c r="IDB74" s="1002"/>
      <c r="IDC74" s="1002"/>
      <c r="IDD74" s="1002"/>
      <c r="IDE74" s="1002"/>
      <c r="IDF74" s="1002"/>
      <c r="IDG74" s="1002"/>
      <c r="IDH74" s="1002"/>
      <c r="IDI74" s="1002"/>
      <c r="IDJ74" s="1002"/>
      <c r="IDK74" s="1002"/>
      <c r="IDL74" s="1002"/>
      <c r="IDM74" s="1002"/>
      <c r="IDN74" s="1002"/>
      <c r="IDO74" s="1002"/>
      <c r="IDP74" s="1002"/>
      <c r="IDQ74" s="1002"/>
      <c r="IDR74" s="1002"/>
      <c r="IDS74" s="1002"/>
      <c r="IDT74" s="1002"/>
      <c r="IDU74" s="1002"/>
      <c r="IDV74" s="1002"/>
      <c r="IDW74" s="1002"/>
      <c r="IDX74" s="1002"/>
      <c r="IDY74" s="1002"/>
      <c r="IDZ74" s="1002"/>
      <c r="IEA74" s="1002"/>
      <c r="IEB74" s="1002"/>
      <c r="IEC74" s="1002"/>
      <c r="IED74" s="1002"/>
      <c r="IEE74" s="1002"/>
      <c r="IEF74" s="1002"/>
      <c r="IEG74" s="1002"/>
      <c r="IEH74" s="1002"/>
      <c r="IEI74" s="1002"/>
      <c r="IEJ74" s="1002"/>
      <c r="IEK74" s="1002"/>
      <c r="IEL74" s="1002"/>
      <c r="IEM74" s="1002"/>
      <c r="IEN74" s="1002"/>
      <c r="IEO74" s="1002"/>
      <c r="IEP74" s="1002"/>
      <c r="IEQ74" s="1002"/>
      <c r="IER74" s="1002"/>
      <c r="IES74" s="1002"/>
      <c r="IET74" s="1002"/>
      <c r="IEU74" s="1002"/>
      <c r="IEV74" s="1002"/>
      <c r="IEW74" s="1002"/>
      <c r="IEX74" s="1002"/>
      <c r="IEY74" s="1002"/>
      <c r="IEZ74" s="1002"/>
      <c r="IFA74" s="1002"/>
      <c r="IFB74" s="1002"/>
      <c r="IFC74" s="1002"/>
      <c r="IFD74" s="1002"/>
      <c r="IFE74" s="1002"/>
      <c r="IFF74" s="1002"/>
      <c r="IFG74" s="1002"/>
      <c r="IFH74" s="1002"/>
      <c r="IFI74" s="1002"/>
      <c r="IFJ74" s="1002"/>
      <c r="IFK74" s="1002"/>
      <c r="IFL74" s="1002"/>
      <c r="IFM74" s="1002"/>
      <c r="IFN74" s="1002"/>
      <c r="IFO74" s="1002"/>
      <c r="IFP74" s="1002"/>
      <c r="IFQ74" s="1002"/>
      <c r="IFR74" s="1002"/>
      <c r="IFS74" s="1002"/>
      <c r="IFT74" s="1002"/>
      <c r="IFU74" s="1002"/>
      <c r="IFV74" s="1002"/>
      <c r="IFW74" s="1002"/>
      <c r="IFX74" s="1002"/>
      <c r="IFY74" s="1002"/>
      <c r="IFZ74" s="1002"/>
      <c r="IGA74" s="1002"/>
      <c r="IGB74" s="1002"/>
      <c r="IGC74" s="1002"/>
      <c r="IGD74" s="1002"/>
      <c r="IGE74" s="1002"/>
      <c r="IGF74" s="1002"/>
      <c r="IGG74" s="1002"/>
      <c r="IGH74" s="1002"/>
      <c r="IGI74" s="1002"/>
      <c r="IGJ74" s="1002"/>
      <c r="IGK74" s="1002"/>
      <c r="IGL74" s="1002"/>
      <c r="IGM74" s="1002"/>
      <c r="IGN74" s="1002"/>
      <c r="IGO74" s="1002"/>
      <c r="IGP74" s="1002"/>
      <c r="IGQ74" s="1002"/>
      <c r="IGR74" s="1002"/>
      <c r="IGS74" s="1002"/>
      <c r="IGT74" s="1002"/>
      <c r="IGU74" s="1002"/>
      <c r="IGV74" s="1002"/>
      <c r="IGW74" s="1002"/>
      <c r="IGX74" s="1002"/>
      <c r="IGY74" s="1002"/>
      <c r="IGZ74" s="1002"/>
      <c r="IHA74" s="1002"/>
      <c r="IHB74" s="1002"/>
      <c r="IHC74" s="1002"/>
      <c r="IHD74" s="1002"/>
      <c r="IHE74" s="1002"/>
      <c r="IHF74" s="1002"/>
      <c r="IHG74" s="1002"/>
      <c r="IHH74" s="1002"/>
      <c r="IHI74" s="1002"/>
      <c r="IHJ74" s="1002"/>
      <c r="IHK74" s="1002"/>
      <c r="IHL74" s="1002"/>
      <c r="IHM74" s="1002"/>
      <c r="IHN74" s="1002"/>
      <c r="IHO74" s="1002"/>
      <c r="IHP74" s="1002"/>
      <c r="IHQ74" s="1002"/>
      <c r="IHR74" s="1002"/>
      <c r="IHS74" s="1002"/>
      <c r="IHT74" s="1002"/>
      <c r="IHU74" s="1002"/>
      <c r="IHV74" s="1002"/>
      <c r="IHW74" s="1002"/>
      <c r="IHX74" s="1002"/>
      <c r="IHY74" s="1002"/>
      <c r="IHZ74" s="1002"/>
      <c r="IIA74" s="1002"/>
      <c r="IIB74" s="1002"/>
      <c r="IIC74" s="1002"/>
      <c r="IID74" s="1002"/>
      <c r="IIE74" s="1002"/>
      <c r="IIF74" s="1002"/>
      <c r="IIG74" s="1002"/>
      <c r="IIH74" s="1002"/>
      <c r="III74" s="1002"/>
      <c r="IIJ74" s="1002"/>
      <c r="IIK74" s="1002"/>
      <c r="IIL74" s="1002"/>
      <c r="IIM74" s="1002"/>
      <c r="IIN74" s="1002"/>
      <c r="IIO74" s="1002"/>
      <c r="IIP74" s="1002"/>
      <c r="IIQ74" s="1002"/>
      <c r="IIR74" s="1002"/>
      <c r="IIS74" s="1002"/>
      <c r="IIT74" s="1002"/>
      <c r="IIU74" s="1002"/>
      <c r="IIV74" s="1002"/>
      <c r="IIW74" s="1002"/>
      <c r="IIX74" s="1002"/>
      <c r="IIY74" s="1002"/>
      <c r="IIZ74" s="1002"/>
      <c r="IJA74" s="1002"/>
      <c r="IJB74" s="1002"/>
      <c r="IJC74" s="1002"/>
      <c r="IJD74" s="1002"/>
      <c r="IJE74" s="1002"/>
      <c r="IJF74" s="1002"/>
      <c r="IJG74" s="1002"/>
      <c r="IJH74" s="1002"/>
      <c r="IJI74" s="1002"/>
      <c r="IJJ74" s="1002"/>
      <c r="IJK74" s="1002"/>
      <c r="IJL74" s="1002"/>
      <c r="IJM74" s="1002"/>
      <c r="IJN74" s="1002"/>
      <c r="IJO74" s="1002"/>
      <c r="IJP74" s="1002"/>
      <c r="IJQ74" s="1002"/>
      <c r="IJR74" s="1002"/>
      <c r="IJS74" s="1002"/>
      <c r="IJT74" s="1002"/>
      <c r="IJU74" s="1002"/>
      <c r="IJV74" s="1002"/>
      <c r="IJW74" s="1002"/>
      <c r="IJX74" s="1002"/>
      <c r="IJY74" s="1002"/>
      <c r="IJZ74" s="1002"/>
      <c r="IKA74" s="1002"/>
      <c r="IKB74" s="1002"/>
      <c r="IKC74" s="1002"/>
      <c r="IKD74" s="1002"/>
      <c r="IKE74" s="1002"/>
      <c r="IKF74" s="1002"/>
      <c r="IKG74" s="1002"/>
      <c r="IKH74" s="1002"/>
      <c r="IKI74" s="1002"/>
      <c r="IKJ74" s="1002"/>
      <c r="IKK74" s="1002"/>
      <c r="IKL74" s="1002"/>
      <c r="IKM74" s="1002"/>
      <c r="IKN74" s="1002"/>
      <c r="IKO74" s="1002"/>
      <c r="IKP74" s="1002"/>
      <c r="IKQ74" s="1002"/>
      <c r="IKR74" s="1002"/>
      <c r="IKS74" s="1002"/>
      <c r="IKT74" s="1002"/>
      <c r="IKU74" s="1002"/>
      <c r="IKV74" s="1002"/>
      <c r="IKW74" s="1002"/>
      <c r="IKX74" s="1002"/>
      <c r="IKY74" s="1002"/>
      <c r="IKZ74" s="1002"/>
      <c r="ILA74" s="1002"/>
      <c r="ILB74" s="1002"/>
      <c r="ILC74" s="1002"/>
      <c r="ILD74" s="1002"/>
      <c r="ILE74" s="1002"/>
      <c r="ILF74" s="1002"/>
      <c r="ILG74" s="1002"/>
      <c r="ILH74" s="1002"/>
      <c r="ILI74" s="1002"/>
      <c r="ILJ74" s="1002"/>
      <c r="ILK74" s="1002"/>
      <c r="ILL74" s="1002"/>
      <c r="ILM74" s="1002"/>
      <c r="ILN74" s="1002"/>
      <c r="ILO74" s="1002"/>
      <c r="ILP74" s="1002"/>
      <c r="ILQ74" s="1002"/>
      <c r="ILR74" s="1002"/>
      <c r="ILS74" s="1002"/>
      <c r="ILT74" s="1002"/>
      <c r="ILU74" s="1002"/>
      <c r="ILV74" s="1002"/>
      <c r="ILW74" s="1002"/>
      <c r="ILX74" s="1002"/>
      <c r="ILY74" s="1002"/>
      <c r="ILZ74" s="1002"/>
      <c r="IMA74" s="1002"/>
      <c r="IMB74" s="1002"/>
      <c r="IMC74" s="1002"/>
      <c r="IMD74" s="1002"/>
      <c r="IME74" s="1002"/>
      <c r="IMF74" s="1002"/>
      <c r="IMG74" s="1002"/>
      <c r="IMH74" s="1002"/>
      <c r="IMI74" s="1002"/>
      <c r="IMJ74" s="1002"/>
      <c r="IMK74" s="1002"/>
      <c r="IML74" s="1002"/>
      <c r="IMM74" s="1002"/>
      <c r="IMN74" s="1002"/>
      <c r="IMO74" s="1002"/>
      <c r="IMP74" s="1002"/>
      <c r="IMQ74" s="1002"/>
      <c r="IMR74" s="1002"/>
      <c r="IMS74" s="1002"/>
      <c r="IMT74" s="1002"/>
      <c r="IMU74" s="1002"/>
      <c r="IMV74" s="1002"/>
      <c r="IMW74" s="1002"/>
      <c r="IMX74" s="1002"/>
      <c r="IMY74" s="1002"/>
      <c r="IMZ74" s="1002"/>
      <c r="INA74" s="1002"/>
      <c r="INB74" s="1002"/>
      <c r="INC74" s="1002"/>
      <c r="IND74" s="1002"/>
      <c r="INE74" s="1002"/>
      <c r="INF74" s="1002"/>
      <c r="ING74" s="1002"/>
      <c r="INH74" s="1002"/>
      <c r="INI74" s="1002"/>
      <c r="INJ74" s="1002"/>
      <c r="INK74" s="1002"/>
      <c r="INL74" s="1002"/>
      <c r="INM74" s="1002"/>
      <c r="INN74" s="1002"/>
      <c r="INO74" s="1002"/>
      <c r="INP74" s="1002"/>
      <c r="INQ74" s="1002"/>
      <c r="INR74" s="1002"/>
      <c r="INS74" s="1002"/>
      <c r="INT74" s="1002"/>
      <c r="INU74" s="1002"/>
      <c r="INV74" s="1002"/>
      <c r="INW74" s="1002"/>
      <c r="INX74" s="1002"/>
      <c r="INY74" s="1002"/>
      <c r="INZ74" s="1002"/>
      <c r="IOA74" s="1002"/>
      <c r="IOB74" s="1002"/>
      <c r="IOC74" s="1002"/>
      <c r="IOD74" s="1002"/>
      <c r="IOE74" s="1002"/>
      <c r="IOF74" s="1002"/>
      <c r="IOG74" s="1002"/>
      <c r="IOH74" s="1002"/>
      <c r="IOI74" s="1002"/>
      <c r="IOJ74" s="1002"/>
      <c r="IOK74" s="1002"/>
      <c r="IOL74" s="1002"/>
      <c r="IOM74" s="1002"/>
      <c r="ION74" s="1002"/>
      <c r="IOO74" s="1002"/>
      <c r="IOP74" s="1002"/>
      <c r="IOQ74" s="1002"/>
      <c r="IOR74" s="1002"/>
      <c r="IOS74" s="1002"/>
      <c r="IOT74" s="1002"/>
      <c r="IOU74" s="1002"/>
      <c r="IOV74" s="1002"/>
      <c r="IOW74" s="1002"/>
      <c r="IOX74" s="1002"/>
      <c r="IOY74" s="1002"/>
      <c r="IOZ74" s="1002"/>
      <c r="IPA74" s="1002"/>
      <c r="IPB74" s="1002"/>
      <c r="IPC74" s="1002"/>
      <c r="IPD74" s="1002"/>
      <c r="IPE74" s="1002"/>
      <c r="IPF74" s="1002"/>
      <c r="IPG74" s="1002"/>
      <c r="IPH74" s="1002"/>
      <c r="IPI74" s="1002"/>
      <c r="IPJ74" s="1002"/>
      <c r="IPK74" s="1002"/>
      <c r="IPL74" s="1002"/>
      <c r="IPM74" s="1002"/>
      <c r="IPN74" s="1002"/>
      <c r="IPO74" s="1002"/>
      <c r="IPP74" s="1002"/>
      <c r="IPQ74" s="1002"/>
      <c r="IPR74" s="1002"/>
      <c r="IPS74" s="1002"/>
      <c r="IPT74" s="1002"/>
      <c r="IPU74" s="1002"/>
      <c r="IPV74" s="1002"/>
      <c r="IPW74" s="1002"/>
      <c r="IPX74" s="1002"/>
      <c r="IPY74" s="1002"/>
      <c r="IPZ74" s="1002"/>
      <c r="IQA74" s="1002"/>
      <c r="IQB74" s="1002"/>
      <c r="IQC74" s="1002"/>
      <c r="IQD74" s="1002"/>
      <c r="IQE74" s="1002"/>
      <c r="IQF74" s="1002"/>
      <c r="IQG74" s="1002"/>
      <c r="IQH74" s="1002"/>
      <c r="IQI74" s="1002"/>
      <c r="IQJ74" s="1002"/>
      <c r="IQK74" s="1002"/>
      <c r="IQL74" s="1002"/>
      <c r="IQM74" s="1002"/>
      <c r="IQN74" s="1002"/>
      <c r="IQO74" s="1002"/>
      <c r="IQP74" s="1002"/>
      <c r="IQQ74" s="1002"/>
      <c r="IQR74" s="1002"/>
      <c r="IQS74" s="1002"/>
      <c r="IQT74" s="1002"/>
      <c r="IQU74" s="1002"/>
      <c r="IQV74" s="1002"/>
      <c r="IQW74" s="1002"/>
      <c r="IQX74" s="1002"/>
      <c r="IQY74" s="1002"/>
      <c r="IQZ74" s="1002"/>
      <c r="IRA74" s="1002"/>
      <c r="IRB74" s="1002"/>
      <c r="IRC74" s="1002"/>
      <c r="IRD74" s="1002"/>
      <c r="IRE74" s="1002"/>
      <c r="IRF74" s="1002"/>
      <c r="IRG74" s="1002"/>
      <c r="IRH74" s="1002"/>
      <c r="IRI74" s="1002"/>
      <c r="IRJ74" s="1002"/>
      <c r="IRK74" s="1002"/>
      <c r="IRL74" s="1002"/>
      <c r="IRM74" s="1002"/>
      <c r="IRN74" s="1002"/>
      <c r="IRO74" s="1002"/>
      <c r="IRP74" s="1002"/>
      <c r="IRQ74" s="1002"/>
      <c r="IRR74" s="1002"/>
      <c r="IRS74" s="1002"/>
      <c r="IRT74" s="1002"/>
      <c r="IRU74" s="1002"/>
      <c r="IRV74" s="1002"/>
      <c r="IRW74" s="1002"/>
      <c r="IRX74" s="1002"/>
      <c r="IRY74" s="1002"/>
      <c r="IRZ74" s="1002"/>
      <c r="ISA74" s="1002"/>
      <c r="ISB74" s="1002"/>
      <c r="ISC74" s="1002"/>
      <c r="ISD74" s="1002"/>
      <c r="ISE74" s="1002"/>
      <c r="ISF74" s="1002"/>
      <c r="ISG74" s="1002"/>
      <c r="ISH74" s="1002"/>
      <c r="ISI74" s="1002"/>
      <c r="ISJ74" s="1002"/>
      <c r="ISK74" s="1002"/>
      <c r="ISL74" s="1002"/>
      <c r="ISM74" s="1002"/>
      <c r="ISN74" s="1002"/>
      <c r="ISO74" s="1002"/>
      <c r="ISP74" s="1002"/>
      <c r="ISQ74" s="1002"/>
      <c r="ISR74" s="1002"/>
      <c r="ISS74" s="1002"/>
      <c r="IST74" s="1002"/>
      <c r="ISU74" s="1002"/>
      <c r="ISV74" s="1002"/>
      <c r="ISW74" s="1002"/>
      <c r="ISX74" s="1002"/>
      <c r="ISY74" s="1002"/>
      <c r="ISZ74" s="1002"/>
      <c r="ITA74" s="1002"/>
      <c r="ITB74" s="1002"/>
      <c r="ITC74" s="1002"/>
      <c r="ITD74" s="1002"/>
      <c r="ITE74" s="1002"/>
      <c r="ITF74" s="1002"/>
      <c r="ITG74" s="1002"/>
      <c r="ITH74" s="1002"/>
      <c r="ITI74" s="1002"/>
      <c r="ITJ74" s="1002"/>
      <c r="ITK74" s="1002"/>
      <c r="ITL74" s="1002"/>
      <c r="ITM74" s="1002"/>
      <c r="ITN74" s="1002"/>
      <c r="ITO74" s="1002"/>
      <c r="ITP74" s="1002"/>
      <c r="ITQ74" s="1002"/>
      <c r="ITR74" s="1002"/>
      <c r="ITS74" s="1002"/>
      <c r="ITT74" s="1002"/>
      <c r="ITU74" s="1002"/>
      <c r="ITV74" s="1002"/>
      <c r="ITW74" s="1002"/>
      <c r="ITX74" s="1002"/>
      <c r="ITY74" s="1002"/>
      <c r="ITZ74" s="1002"/>
      <c r="IUA74" s="1002"/>
      <c r="IUB74" s="1002"/>
      <c r="IUC74" s="1002"/>
      <c r="IUD74" s="1002"/>
      <c r="IUE74" s="1002"/>
      <c r="IUF74" s="1002"/>
      <c r="IUG74" s="1002"/>
      <c r="IUH74" s="1002"/>
      <c r="IUI74" s="1002"/>
      <c r="IUJ74" s="1002"/>
      <c r="IUK74" s="1002"/>
      <c r="IUL74" s="1002"/>
      <c r="IUM74" s="1002"/>
      <c r="IUN74" s="1002"/>
      <c r="IUO74" s="1002"/>
      <c r="IUP74" s="1002"/>
      <c r="IUQ74" s="1002"/>
      <c r="IUR74" s="1002"/>
      <c r="IUS74" s="1002"/>
      <c r="IUT74" s="1002"/>
      <c r="IUU74" s="1002"/>
      <c r="IUV74" s="1002"/>
      <c r="IUW74" s="1002"/>
      <c r="IUX74" s="1002"/>
      <c r="IUY74" s="1002"/>
      <c r="IUZ74" s="1002"/>
      <c r="IVA74" s="1002"/>
      <c r="IVB74" s="1002"/>
      <c r="IVC74" s="1002"/>
      <c r="IVD74" s="1002"/>
      <c r="IVE74" s="1002"/>
      <c r="IVF74" s="1002"/>
      <c r="IVG74" s="1002"/>
      <c r="IVH74" s="1002"/>
      <c r="IVI74" s="1002"/>
      <c r="IVJ74" s="1002"/>
      <c r="IVK74" s="1002"/>
      <c r="IVL74" s="1002"/>
      <c r="IVM74" s="1002"/>
      <c r="IVN74" s="1002"/>
      <c r="IVO74" s="1002"/>
      <c r="IVP74" s="1002"/>
      <c r="IVQ74" s="1002"/>
      <c r="IVR74" s="1002"/>
      <c r="IVS74" s="1002"/>
      <c r="IVT74" s="1002"/>
      <c r="IVU74" s="1002"/>
      <c r="IVV74" s="1002"/>
      <c r="IVW74" s="1002"/>
      <c r="IVX74" s="1002"/>
      <c r="IVY74" s="1002"/>
      <c r="IVZ74" s="1002"/>
      <c r="IWA74" s="1002"/>
      <c r="IWB74" s="1002"/>
      <c r="IWC74" s="1002"/>
      <c r="IWD74" s="1002"/>
      <c r="IWE74" s="1002"/>
      <c r="IWF74" s="1002"/>
      <c r="IWG74" s="1002"/>
      <c r="IWH74" s="1002"/>
      <c r="IWI74" s="1002"/>
      <c r="IWJ74" s="1002"/>
      <c r="IWK74" s="1002"/>
      <c r="IWL74" s="1002"/>
      <c r="IWM74" s="1002"/>
      <c r="IWN74" s="1002"/>
      <c r="IWO74" s="1002"/>
      <c r="IWP74" s="1002"/>
      <c r="IWQ74" s="1002"/>
      <c r="IWR74" s="1002"/>
      <c r="IWS74" s="1002"/>
      <c r="IWT74" s="1002"/>
      <c r="IWU74" s="1002"/>
      <c r="IWV74" s="1002"/>
      <c r="IWW74" s="1002"/>
      <c r="IWX74" s="1002"/>
      <c r="IWY74" s="1002"/>
      <c r="IWZ74" s="1002"/>
      <c r="IXA74" s="1002"/>
      <c r="IXB74" s="1002"/>
      <c r="IXC74" s="1002"/>
      <c r="IXD74" s="1002"/>
      <c r="IXE74" s="1002"/>
      <c r="IXF74" s="1002"/>
      <c r="IXG74" s="1002"/>
      <c r="IXH74" s="1002"/>
      <c r="IXI74" s="1002"/>
      <c r="IXJ74" s="1002"/>
      <c r="IXK74" s="1002"/>
      <c r="IXL74" s="1002"/>
      <c r="IXM74" s="1002"/>
      <c r="IXN74" s="1002"/>
      <c r="IXO74" s="1002"/>
      <c r="IXP74" s="1002"/>
      <c r="IXQ74" s="1002"/>
      <c r="IXR74" s="1002"/>
      <c r="IXS74" s="1002"/>
      <c r="IXT74" s="1002"/>
      <c r="IXU74" s="1002"/>
      <c r="IXV74" s="1002"/>
      <c r="IXW74" s="1002"/>
      <c r="IXX74" s="1002"/>
      <c r="IXY74" s="1002"/>
      <c r="IXZ74" s="1002"/>
      <c r="IYA74" s="1002"/>
      <c r="IYB74" s="1002"/>
      <c r="IYC74" s="1002"/>
      <c r="IYD74" s="1002"/>
      <c r="IYE74" s="1002"/>
      <c r="IYF74" s="1002"/>
      <c r="IYG74" s="1002"/>
      <c r="IYH74" s="1002"/>
      <c r="IYI74" s="1002"/>
      <c r="IYJ74" s="1002"/>
      <c r="IYK74" s="1002"/>
      <c r="IYL74" s="1002"/>
      <c r="IYM74" s="1002"/>
      <c r="IYN74" s="1002"/>
      <c r="IYO74" s="1002"/>
      <c r="IYP74" s="1002"/>
      <c r="IYQ74" s="1002"/>
      <c r="IYR74" s="1002"/>
      <c r="IYS74" s="1002"/>
      <c r="IYT74" s="1002"/>
      <c r="IYU74" s="1002"/>
      <c r="IYV74" s="1002"/>
      <c r="IYW74" s="1002"/>
      <c r="IYX74" s="1002"/>
      <c r="IYY74" s="1002"/>
      <c r="IYZ74" s="1002"/>
      <c r="IZA74" s="1002"/>
      <c r="IZB74" s="1002"/>
      <c r="IZC74" s="1002"/>
      <c r="IZD74" s="1002"/>
      <c r="IZE74" s="1002"/>
      <c r="IZF74" s="1002"/>
      <c r="IZG74" s="1002"/>
      <c r="IZH74" s="1002"/>
      <c r="IZI74" s="1002"/>
      <c r="IZJ74" s="1002"/>
      <c r="IZK74" s="1002"/>
      <c r="IZL74" s="1002"/>
      <c r="IZM74" s="1002"/>
      <c r="IZN74" s="1002"/>
      <c r="IZO74" s="1002"/>
      <c r="IZP74" s="1002"/>
      <c r="IZQ74" s="1002"/>
      <c r="IZR74" s="1002"/>
      <c r="IZS74" s="1002"/>
      <c r="IZT74" s="1002"/>
      <c r="IZU74" s="1002"/>
      <c r="IZV74" s="1002"/>
      <c r="IZW74" s="1002"/>
      <c r="IZX74" s="1002"/>
      <c r="IZY74" s="1002"/>
      <c r="IZZ74" s="1002"/>
      <c r="JAA74" s="1002"/>
      <c r="JAB74" s="1002"/>
      <c r="JAC74" s="1002"/>
      <c r="JAD74" s="1002"/>
      <c r="JAE74" s="1002"/>
      <c r="JAF74" s="1002"/>
      <c r="JAG74" s="1002"/>
      <c r="JAH74" s="1002"/>
      <c r="JAI74" s="1002"/>
      <c r="JAJ74" s="1002"/>
      <c r="JAK74" s="1002"/>
      <c r="JAL74" s="1002"/>
      <c r="JAM74" s="1002"/>
      <c r="JAN74" s="1002"/>
      <c r="JAO74" s="1002"/>
      <c r="JAP74" s="1002"/>
      <c r="JAQ74" s="1002"/>
      <c r="JAR74" s="1002"/>
      <c r="JAS74" s="1002"/>
      <c r="JAT74" s="1002"/>
      <c r="JAU74" s="1002"/>
      <c r="JAV74" s="1002"/>
      <c r="JAW74" s="1002"/>
      <c r="JAX74" s="1002"/>
      <c r="JAY74" s="1002"/>
      <c r="JAZ74" s="1002"/>
      <c r="JBA74" s="1002"/>
      <c r="JBB74" s="1002"/>
      <c r="JBC74" s="1002"/>
      <c r="JBD74" s="1002"/>
      <c r="JBE74" s="1002"/>
      <c r="JBF74" s="1002"/>
      <c r="JBG74" s="1002"/>
      <c r="JBH74" s="1002"/>
      <c r="JBI74" s="1002"/>
      <c r="JBJ74" s="1002"/>
      <c r="JBK74" s="1002"/>
      <c r="JBL74" s="1002"/>
      <c r="JBM74" s="1002"/>
      <c r="JBN74" s="1002"/>
      <c r="JBO74" s="1002"/>
      <c r="JBP74" s="1002"/>
      <c r="JBQ74" s="1002"/>
      <c r="JBR74" s="1002"/>
      <c r="JBS74" s="1002"/>
      <c r="JBT74" s="1002"/>
      <c r="JBU74" s="1002"/>
      <c r="JBV74" s="1002"/>
      <c r="JBW74" s="1002"/>
      <c r="JBX74" s="1002"/>
      <c r="JBY74" s="1002"/>
      <c r="JBZ74" s="1002"/>
      <c r="JCA74" s="1002"/>
      <c r="JCB74" s="1002"/>
      <c r="JCC74" s="1002"/>
      <c r="JCD74" s="1002"/>
      <c r="JCE74" s="1002"/>
      <c r="JCF74" s="1002"/>
      <c r="JCG74" s="1002"/>
      <c r="JCH74" s="1002"/>
      <c r="JCI74" s="1002"/>
      <c r="JCJ74" s="1002"/>
      <c r="JCK74" s="1002"/>
      <c r="JCL74" s="1002"/>
      <c r="JCM74" s="1002"/>
      <c r="JCN74" s="1002"/>
      <c r="JCO74" s="1002"/>
      <c r="JCP74" s="1002"/>
      <c r="JCQ74" s="1002"/>
      <c r="JCR74" s="1002"/>
      <c r="JCS74" s="1002"/>
      <c r="JCT74" s="1002"/>
      <c r="JCU74" s="1002"/>
      <c r="JCV74" s="1002"/>
      <c r="JCW74" s="1002"/>
      <c r="JCX74" s="1002"/>
      <c r="JCY74" s="1002"/>
      <c r="JCZ74" s="1002"/>
      <c r="JDA74" s="1002"/>
      <c r="JDB74" s="1002"/>
      <c r="JDC74" s="1002"/>
      <c r="JDD74" s="1002"/>
      <c r="JDE74" s="1002"/>
      <c r="JDF74" s="1002"/>
      <c r="JDG74" s="1002"/>
      <c r="JDH74" s="1002"/>
      <c r="JDI74" s="1002"/>
      <c r="JDJ74" s="1002"/>
      <c r="JDK74" s="1002"/>
      <c r="JDL74" s="1002"/>
      <c r="JDM74" s="1002"/>
      <c r="JDN74" s="1002"/>
      <c r="JDO74" s="1002"/>
      <c r="JDP74" s="1002"/>
      <c r="JDQ74" s="1002"/>
      <c r="JDR74" s="1002"/>
      <c r="JDS74" s="1002"/>
      <c r="JDT74" s="1002"/>
      <c r="JDU74" s="1002"/>
      <c r="JDV74" s="1002"/>
      <c r="JDW74" s="1002"/>
      <c r="JDX74" s="1002"/>
      <c r="JDY74" s="1002"/>
      <c r="JDZ74" s="1002"/>
      <c r="JEA74" s="1002"/>
      <c r="JEB74" s="1002"/>
      <c r="JEC74" s="1002"/>
      <c r="JED74" s="1002"/>
      <c r="JEE74" s="1002"/>
      <c r="JEF74" s="1002"/>
      <c r="JEG74" s="1002"/>
      <c r="JEH74" s="1002"/>
      <c r="JEI74" s="1002"/>
      <c r="JEJ74" s="1002"/>
      <c r="JEK74" s="1002"/>
      <c r="JEL74" s="1002"/>
      <c r="JEM74" s="1002"/>
      <c r="JEN74" s="1002"/>
      <c r="JEO74" s="1002"/>
      <c r="JEP74" s="1002"/>
      <c r="JEQ74" s="1002"/>
      <c r="JER74" s="1002"/>
      <c r="JES74" s="1002"/>
      <c r="JET74" s="1002"/>
      <c r="JEU74" s="1002"/>
      <c r="JEV74" s="1002"/>
      <c r="JEW74" s="1002"/>
      <c r="JEX74" s="1002"/>
      <c r="JEY74" s="1002"/>
      <c r="JEZ74" s="1002"/>
      <c r="JFA74" s="1002"/>
      <c r="JFB74" s="1002"/>
      <c r="JFC74" s="1002"/>
      <c r="JFD74" s="1002"/>
      <c r="JFE74" s="1002"/>
      <c r="JFF74" s="1002"/>
      <c r="JFG74" s="1002"/>
      <c r="JFH74" s="1002"/>
      <c r="JFI74" s="1002"/>
      <c r="JFJ74" s="1002"/>
      <c r="JFK74" s="1002"/>
      <c r="JFL74" s="1002"/>
      <c r="JFM74" s="1002"/>
      <c r="JFN74" s="1002"/>
      <c r="JFO74" s="1002"/>
      <c r="JFP74" s="1002"/>
      <c r="JFQ74" s="1002"/>
      <c r="JFR74" s="1002"/>
      <c r="JFS74" s="1002"/>
      <c r="JFT74" s="1002"/>
      <c r="JFU74" s="1002"/>
      <c r="JFV74" s="1002"/>
      <c r="JFW74" s="1002"/>
      <c r="JFX74" s="1002"/>
      <c r="JFY74" s="1002"/>
      <c r="JFZ74" s="1002"/>
      <c r="JGA74" s="1002"/>
      <c r="JGB74" s="1002"/>
      <c r="JGC74" s="1002"/>
      <c r="JGD74" s="1002"/>
      <c r="JGE74" s="1002"/>
      <c r="JGF74" s="1002"/>
      <c r="JGG74" s="1002"/>
      <c r="JGH74" s="1002"/>
      <c r="JGI74" s="1002"/>
      <c r="JGJ74" s="1002"/>
      <c r="JGK74" s="1002"/>
      <c r="JGL74" s="1002"/>
      <c r="JGM74" s="1002"/>
      <c r="JGN74" s="1002"/>
      <c r="JGO74" s="1002"/>
      <c r="JGP74" s="1002"/>
      <c r="JGQ74" s="1002"/>
      <c r="JGR74" s="1002"/>
      <c r="JGS74" s="1002"/>
      <c r="JGT74" s="1002"/>
      <c r="JGU74" s="1002"/>
      <c r="JGV74" s="1002"/>
      <c r="JGW74" s="1002"/>
      <c r="JGX74" s="1002"/>
      <c r="JGY74" s="1002"/>
      <c r="JGZ74" s="1002"/>
      <c r="JHA74" s="1002"/>
      <c r="JHB74" s="1002"/>
      <c r="JHC74" s="1002"/>
      <c r="JHD74" s="1002"/>
      <c r="JHE74" s="1002"/>
      <c r="JHF74" s="1002"/>
      <c r="JHG74" s="1002"/>
      <c r="JHH74" s="1002"/>
      <c r="JHI74" s="1002"/>
      <c r="JHJ74" s="1002"/>
      <c r="JHK74" s="1002"/>
      <c r="JHL74" s="1002"/>
      <c r="JHM74" s="1002"/>
      <c r="JHN74" s="1002"/>
      <c r="JHO74" s="1002"/>
      <c r="JHP74" s="1002"/>
      <c r="JHQ74" s="1002"/>
      <c r="JHR74" s="1002"/>
      <c r="JHS74" s="1002"/>
      <c r="JHT74" s="1002"/>
      <c r="JHU74" s="1002"/>
      <c r="JHV74" s="1002"/>
      <c r="JHW74" s="1002"/>
      <c r="JHX74" s="1002"/>
      <c r="JHY74" s="1002"/>
      <c r="JHZ74" s="1002"/>
      <c r="JIA74" s="1002"/>
      <c r="JIB74" s="1002"/>
      <c r="JIC74" s="1002"/>
      <c r="JID74" s="1002"/>
      <c r="JIE74" s="1002"/>
      <c r="JIF74" s="1002"/>
      <c r="JIG74" s="1002"/>
      <c r="JIH74" s="1002"/>
      <c r="JII74" s="1002"/>
      <c r="JIJ74" s="1002"/>
      <c r="JIK74" s="1002"/>
      <c r="JIL74" s="1002"/>
      <c r="JIM74" s="1002"/>
      <c r="JIN74" s="1002"/>
      <c r="JIO74" s="1002"/>
      <c r="JIP74" s="1002"/>
      <c r="JIQ74" s="1002"/>
      <c r="JIR74" s="1002"/>
      <c r="JIS74" s="1002"/>
      <c r="JIT74" s="1002"/>
      <c r="JIU74" s="1002"/>
      <c r="JIV74" s="1002"/>
      <c r="JIW74" s="1002"/>
      <c r="JIX74" s="1002"/>
      <c r="JIY74" s="1002"/>
      <c r="JIZ74" s="1002"/>
      <c r="JJA74" s="1002"/>
      <c r="JJB74" s="1002"/>
      <c r="JJC74" s="1002"/>
      <c r="JJD74" s="1002"/>
      <c r="JJE74" s="1002"/>
      <c r="JJF74" s="1002"/>
      <c r="JJG74" s="1002"/>
      <c r="JJH74" s="1002"/>
      <c r="JJI74" s="1002"/>
      <c r="JJJ74" s="1002"/>
      <c r="JJK74" s="1002"/>
      <c r="JJL74" s="1002"/>
      <c r="JJM74" s="1002"/>
      <c r="JJN74" s="1002"/>
      <c r="JJO74" s="1002"/>
      <c r="JJP74" s="1002"/>
      <c r="JJQ74" s="1002"/>
      <c r="JJR74" s="1002"/>
      <c r="JJS74" s="1002"/>
      <c r="JJT74" s="1002"/>
      <c r="JJU74" s="1002"/>
      <c r="JJV74" s="1002"/>
      <c r="JJW74" s="1002"/>
      <c r="JJX74" s="1002"/>
      <c r="JJY74" s="1002"/>
      <c r="JJZ74" s="1002"/>
      <c r="JKA74" s="1002"/>
      <c r="JKB74" s="1002"/>
      <c r="JKC74" s="1002"/>
      <c r="JKD74" s="1002"/>
      <c r="JKE74" s="1002"/>
      <c r="JKF74" s="1002"/>
      <c r="JKG74" s="1002"/>
      <c r="JKH74" s="1002"/>
      <c r="JKI74" s="1002"/>
      <c r="JKJ74" s="1002"/>
      <c r="JKK74" s="1002"/>
      <c r="JKL74" s="1002"/>
      <c r="JKM74" s="1002"/>
      <c r="JKN74" s="1002"/>
      <c r="JKO74" s="1002"/>
      <c r="JKP74" s="1002"/>
      <c r="JKQ74" s="1002"/>
      <c r="JKR74" s="1002"/>
      <c r="JKS74" s="1002"/>
      <c r="JKT74" s="1002"/>
      <c r="JKU74" s="1002"/>
      <c r="JKV74" s="1002"/>
      <c r="JKW74" s="1002"/>
      <c r="JKX74" s="1002"/>
      <c r="JKY74" s="1002"/>
      <c r="JKZ74" s="1002"/>
      <c r="JLA74" s="1002"/>
      <c r="JLB74" s="1002"/>
      <c r="JLC74" s="1002"/>
      <c r="JLD74" s="1002"/>
      <c r="JLE74" s="1002"/>
      <c r="JLF74" s="1002"/>
      <c r="JLG74" s="1002"/>
      <c r="JLH74" s="1002"/>
      <c r="JLI74" s="1002"/>
      <c r="JLJ74" s="1002"/>
      <c r="JLK74" s="1002"/>
      <c r="JLL74" s="1002"/>
      <c r="JLM74" s="1002"/>
      <c r="JLN74" s="1002"/>
      <c r="JLO74" s="1002"/>
      <c r="JLP74" s="1002"/>
      <c r="JLQ74" s="1002"/>
      <c r="JLR74" s="1002"/>
      <c r="JLS74" s="1002"/>
      <c r="JLT74" s="1002"/>
      <c r="JLU74" s="1002"/>
      <c r="JLV74" s="1002"/>
      <c r="JLW74" s="1002"/>
      <c r="JLX74" s="1002"/>
      <c r="JLY74" s="1002"/>
      <c r="JLZ74" s="1002"/>
      <c r="JMA74" s="1002"/>
      <c r="JMB74" s="1002"/>
      <c r="JMC74" s="1002"/>
      <c r="JMD74" s="1002"/>
      <c r="JME74" s="1002"/>
      <c r="JMF74" s="1002"/>
      <c r="JMG74" s="1002"/>
      <c r="JMH74" s="1002"/>
      <c r="JMI74" s="1002"/>
      <c r="JMJ74" s="1002"/>
      <c r="JMK74" s="1002"/>
      <c r="JML74" s="1002"/>
      <c r="JMM74" s="1002"/>
      <c r="JMN74" s="1002"/>
      <c r="JMO74" s="1002"/>
      <c r="JMP74" s="1002"/>
      <c r="JMQ74" s="1002"/>
      <c r="JMR74" s="1002"/>
      <c r="JMS74" s="1002"/>
      <c r="JMT74" s="1002"/>
      <c r="JMU74" s="1002"/>
      <c r="JMV74" s="1002"/>
      <c r="JMW74" s="1002"/>
      <c r="JMX74" s="1002"/>
      <c r="JMY74" s="1002"/>
      <c r="JMZ74" s="1002"/>
      <c r="JNA74" s="1002"/>
      <c r="JNB74" s="1002"/>
      <c r="JNC74" s="1002"/>
      <c r="JND74" s="1002"/>
      <c r="JNE74" s="1002"/>
      <c r="JNF74" s="1002"/>
      <c r="JNG74" s="1002"/>
      <c r="JNH74" s="1002"/>
      <c r="JNI74" s="1002"/>
      <c r="JNJ74" s="1002"/>
      <c r="JNK74" s="1002"/>
      <c r="JNL74" s="1002"/>
      <c r="JNM74" s="1002"/>
      <c r="JNN74" s="1002"/>
      <c r="JNO74" s="1002"/>
      <c r="JNP74" s="1002"/>
      <c r="JNQ74" s="1002"/>
      <c r="JNR74" s="1002"/>
      <c r="JNS74" s="1002"/>
      <c r="JNT74" s="1002"/>
      <c r="JNU74" s="1002"/>
      <c r="JNV74" s="1002"/>
      <c r="JNW74" s="1002"/>
      <c r="JNX74" s="1002"/>
      <c r="JNY74" s="1002"/>
      <c r="JNZ74" s="1002"/>
      <c r="JOA74" s="1002"/>
      <c r="JOB74" s="1002"/>
      <c r="JOC74" s="1002"/>
      <c r="JOD74" s="1002"/>
      <c r="JOE74" s="1002"/>
      <c r="JOF74" s="1002"/>
      <c r="JOG74" s="1002"/>
      <c r="JOH74" s="1002"/>
      <c r="JOI74" s="1002"/>
      <c r="JOJ74" s="1002"/>
      <c r="JOK74" s="1002"/>
      <c r="JOL74" s="1002"/>
      <c r="JOM74" s="1002"/>
      <c r="JON74" s="1002"/>
      <c r="JOO74" s="1002"/>
      <c r="JOP74" s="1002"/>
      <c r="JOQ74" s="1002"/>
      <c r="JOR74" s="1002"/>
      <c r="JOS74" s="1002"/>
      <c r="JOT74" s="1002"/>
      <c r="JOU74" s="1002"/>
      <c r="JOV74" s="1002"/>
      <c r="JOW74" s="1002"/>
      <c r="JOX74" s="1002"/>
      <c r="JOY74" s="1002"/>
      <c r="JOZ74" s="1002"/>
      <c r="JPA74" s="1002"/>
      <c r="JPB74" s="1002"/>
      <c r="JPC74" s="1002"/>
      <c r="JPD74" s="1002"/>
      <c r="JPE74" s="1002"/>
      <c r="JPF74" s="1002"/>
      <c r="JPG74" s="1002"/>
      <c r="JPH74" s="1002"/>
      <c r="JPI74" s="1002"/>
      <c r="JPJ74" s="1002"/>
      <c r="JPK74" s="1002"/>
      <c r="JPL74" s="1002"/>
      <c r="JPM74" s="1002"/>
      <c r="JPN74" s="1002"/>
      <c r="JPO74" s="1002"/>
      <c r="JPP74" s="1002"/>
      <c r="JPQ74" s="1002"/>
      <c r="JPR74" s="1002"/>
      <c r="JPS74" s="1002"/>
      <c r="JPT74" s="1002"/>
      <c r="JPU74" s="1002"/>
      <c r="JPV74" s="1002"/>
      <c r="JPW74" s="1002"/>
      <c r="JPX74" s="1002"/>
      <c r="JPY74" s="1002"/>
      <c r="JPZ74" s="1002"/>
      <c r="JQA74" s="1002"/>
      <c r="JQB74" s="1002"/>
      <c r="JQC74" s="1002"/>
      <c r="JQD74" s="1002"/>
      <c r="JQE74" s="1002"/>
      <c r="JQF74" s="1002"/>
      <c r="JQG74" s="1002"/>
      <c r="JQH74" s="1002"/>
      <c r="JQI74" s="1002"/>
      <c r="JQJ74" s="1002"/>
      <c r="JQK74" s="1002"/>
      <c r="JQL74" s="1002"/>
      <c r="JQM74" s="1002"/>
      <c r="JQN74" s="1002"/>
      <c r="JQO74" s="1002"/>
      <c r="JQP74" s="1002"/>
      <c r="JQQ74" s="1002"/>
      <c r="JQR74" s="1002"/>
      <c r="JQS74" s="1002"/>
      <c r="JQT74" s="1002"/>
      <c r="JQU74" s="1002"/>
      <c r="JQV74" s="1002"/>
      <c r="JQW74" s="1002"/>
      <c r="JQX74" s="1002"/>
      <c r="JQY74" s="1002"/>
      <c r="JQZ74" s="1002"/>
      <c r="JRA74" s="1002"/>
      <c r="JRB74" s="1002"/>
      <c r="JRC74" s="1002"/>
      <c r="JRD74" s="1002"/>
      <c r="JRE74" s="1002"/>
      <c r="JRF74" s="1002"/>
      <c r="JRG74" s="1002"/>
      <c r="JRH74" s="1002"/>
      <c r="JRI74" s="1002"/>
      <c r="JRJ74" s="1002"/>
      <c r="JRK74" s="1002"/>
      <c r="JRL74" s="1002"/>
      <c r="JRM74" s="1002"/>
      <c r="JRN74" s="1002"/>
      <c r="JRO74" s="1002"/>
      <c r="JRP74" s="1002"/>
      <c r="JRQ74" s="1002"/>
      <c r="JRR74" s="1002"/>
      <c r="JRS74" s="1002"/>
      <c r="JRT74" s="1002"/>
      <c r="JRU74" s="1002"/>
      <c r="JRV74" s="1002"/>
      <c r="JRW74" s="1002"/>
      <c r="JRX74" s="1002"/>
      <c r="JRY74" s="1002"/>
      <c r="JRZ74" s="1002"/>
      <c r="JSA74" s="1002"/>
      <c r="JSB74" s="1002"/>
      <c r="JSC74" s="1002"/>
      <c r="JSD74" s="1002"/>
      <c r="JSE74" s="1002"/>
      <c r="JSF74" s="1002"/>
      <c r="JSG74" s="1002"/>
      <c r="JSH74" s="1002"/>
      <c r="JSI74" s="1002"/>
      <c r="JSJ74" s="1002"/>
      <c r="JSK74" s="1002"/>
      <c r="JSL74" s="1002"/>
      <c r="JSM74" s="1002"/>
      <c r="JSN74" s="1002"/>
      <c r="JSO74" s="1002"/>
      <c r="JSP74" s="1002"/>
      <c r="JSQ74" s="1002"/>
      <c r="JSR74" s="1002"/>
      <c r="JSS74" s="1002"/>
      <c r="JST74" s="1002"/>
      <c r="JSU74" s="1002"/>
      <c r="JSV74" s="1002"/>
      <c r="JSW74" s="1002"/>
      <c r="JSX74" s="1002"/>
      <c r="JSY74" s="1002"/>
      <c r="JSZ74" s="1002"/>
      <c r="JTA74" s="1002"/>
      <c r="JTB74" s="1002"/>
      <c r="JTC74" s="1002"/>
      <c r="JTD74" s="1002"/>
      <c r="JTE74" s="1002"/>
      <c r="JTF74" s="1002"/>
      <c r="JTG74" s="1002"/>
      <c r="JTH74" s="1002"/>
      <c r="JTI74" s="1002"/>
      <c r="JTJ74" s="1002"/>
      <c r="JTK74" s="1002"/>
      <c r="JTL74" s="1002"/>
      <c r="JTM74" s="1002"/>
      <c r="JTN74" s="1002"/>
      <c r="JTO74" s="1002"/>
      <c r="JTP74" s="1002"/>
      <c r="JTQ74" s="1002"/>
      <c r="JTR74" s="1002"/>
      <c r="JTS74" s="1002"/>
      <c r="JTT74" s="1002"/>
      <c r="JTU74" s="1002"/>
      <c r="JTV74" s="1002"/>
      <c r="JTW74" s="1002"/>
      <c r="JTX74" s="1002"/>
      <c r="JTY74" s="1002"/>
      <c r="JTZ74" s="1002"/>
      <c r="JUA74" s="1002"/>
      <c r="JUB74" s="1002"/>
      <c r="JUC74" s="1002"/>
      <c r="JUD74" s="1002"/>
      <c r="JUE74" s="1002"/>
      <c r="JUF74" s="1002"/>
      <c r="JUG74" s="1002"/>
      <c r="JUH74" s="1002"/>
      <c r="JUI74" s="1002"/>
      <c r="JUJ74" s="1002"/>
      <c r="JUK74" s="1002"/>
      <c r="JUL74" s="1002"/>
      <c r="JUM74" s="1002"/>
      <c r="JUN74" s="1002"/>
      <c r="JUO74" s="1002"/>
      <c r="JUP74" s="1002"/>
      <c r="JUQ74" s="1002"/>
      <c r="JUR74" s="1002"/>
      <c r="JUS74" s="1002"/>
      <c r="JUT74" s="1002"/>
      <c r="JUU74" s="1002"/>
      <c r="JUV74" s="1002"/>
      <c r="JUW74" s="1002"/>
      <c r="JUX74" s="1002"/>
      <c r="JUY74" s="1002"/>
      <c r="JUZ74" s="1002"/>
      <c r="JVA74" s="1002"/>
      <c r="JVB74" s="1002"/>
      <c r="JVC74" s="1002"/>
      <c r="JVD74" s="1002"/>
      <c r="JVE74" s="1002"/>
      <c r="JVF74" s="1002"/>
      <c r="JVG74" s="1002"/>
      <c r="JVH74" s="1002"/>
      <c r="JVI74" s="1002"/>
      <c r="JVJ74" s="1002"/>
      <c r="JVK74" s="1002"/>
      <c r="JVL74" s="1002"/>
      <c r="JVM74" s="1002"/>
      <c r="JVN74" s="1002"/>
      <c r="JVO74" s="1002"/>
      <c r="JVP74" s="1002"/>
      <c r="JVQ74" s="1002"/>
      <c r="JVR74" s="1002"/>
      <c r="JVS74" s="1002"/>
      <c r="JVT74" s="1002"/>
      <c r="JVU74" s="1002"/>
      <c r="JVV74" s="1002"/>
      <c r="JVW74" s="1002"/>
      <c r="JVX74" s="1002"/>
      <c r="JVY74" s="1002"/>
      <c r="JVZ74" s="1002"/>
      <c r="JWA74" s="1002"/>
      <c r="JWB74" s="1002"/>
      <c r="JWC74" s="1002"/>
      <c r="JWD74" s="1002"/>
      <c r="JWE74" s="1002"/>
      <c r="JWF74" s="1002"/>
      <c r="JWG74" s="1002"/>
      <c r="JWH74" s="1002"/>
      <c r="JWI74" s="1002"/>
      <c r="JWJ74" s="1002"/>
      <c r="JWK74" s="1002"/>
      <c r="JWL74" s="1002"/>
      <c r="JWM74" s="1002"/>
      <c r="JWN74" s="1002"/>
      <c r="JWO74" s="1002"/>
      <c r="JWP74" s="1002"/>
      <c r="JWQ74" s="1002"/>
      <c r="JWR74" s="1002"/>
      <c r="JWS74" s="1002"/>
      <c r="JWT74" s="1002"/>
      <c r="JWU74" s="1002"/>
      <c r="JWV74" s="1002"/>
      <c r="JWW74" s="1002"/>
      <c r="JWX74" s="1002"/>
      <c r="JWY74" s="1002"/>
      <c r="JWZ74" s="1002"/>
      <c r="JXA74" s="1002"/>
      <c r="JXB74" s="1002"/>
      <c r="JXC74" s="1002"/>
      <c r="JXD74" s="1002"/>
      <c r="JXE74" s="1002"/>
      <c r="JXF74" s="1002"/>
      <c r="JXG74" s="1002"/>
      <c r="JXH74" s="1002"/>
      <c r="JXI74" s="1002"/>
      <c r="JXJ74" s="1002"/>
      <c r="JXK74" s="1002"/>
      <c r="JXL74" s="1002"/>
      <c r="JXM74" s="1002"/>
      <c r="JXN74" s="1002"/>
      <c r="JXO74" s="1002"/>
      <c r="JXP74" s="1002"/>
      <c r="JXQ74" s="1002"/>
      <c r="JXR74" s="1002"/>
      <c r="JXS74" s="1002"/>
      <c r="JXT74" s="1002"/>
      <c r="JXU74" s="1002"/>
      <c r="JXV74" s="1002"/>
      <c r="JXW74" s="1002"/>
      <c r="JXX74" s="1002"/>
      <c r="JXY74" s="1002"/>
      <c r="JXZ74" s="1002"/>
      <c r="JYA74" s="1002"/>
      <c r="JYB74" s="1002"/>
      <c r="JYC74" s="1002"/>
      <c r="JYD74" s="1002"/>
      <c r="JYE74" s="1002"/>
      <c r="JYF74" s="1002"/>
      <c r="JYG74" s="1002"/>
      <c r="JYH74" s="1002"/>
      <c r="JYI74" s="1002"/>
      <c r="JYJ74" s="1002"/>
      <c r="JYK74" s="1002"/>
      <c r="JYL74" s="1002"/>
      <c r="JYM74" s="1002"/>
      <c r="JYN74" s="1002"/>
      <c r="JYO74" s="1002"/>
      <c r="JYP74" s="1002"/>
      <c r="JYQ74" s="1002"/>
      <c r="JYR74" s="1002"/>
      <c r="JYS74" s="1002"/>
      <c r="JYT74" s="1002"/>
      <c r="JYU74" s="1002"/>
      <c r="JYV74" s="1002"/>
      <c r="JYW74" s="1002"/>
      <c r="JYX74" s="1002"/>
      <c r="JYY74" s="1002"/>
      <c r="JYZ74" s="1002"/>
      <c r="JZA74" s="1002"/>
      <c r="JZB74" s="1002"/>
      <c r="JZC74" s="1002"/>
      <c r="JZD74" s="1002"/>
      <c r="JZE74" s="1002"/>
      <c r="JZF74" s="1002"/>
      <c r="JZG74" s="1002"/>
      <c r="JZH74" s="1002"/>
      <c r="JZI74" s="1002"/>
      <c r="JZJ74" s="1002"/>
      <c r="JZK74" s="1002"/>
      <c r="JZL74" s="1002"/>
      <c r="JZM74" s="1002"/>
      <c r="JZN74" s="1002"/>
      <c r="JZO74" s="1002"/>
      <c r="JZP74" s="1002"/>
      <c r="JZQ74" s="1002"/>
      <c r="JZR74" s="1002"/>
      <c r="JZS74" s="1002"/>
      <c r="JZT74" s="1002"/>
      <c r="JZU74" s="1002"/>
      <c r="JZV74" s="1002"/>
      <c r="JZW74" s="1002"/>
      <c r="JZX74" s="1002"/>
      <c r="JZY74" s="1002"/>
      <c r="JZZ74" s="1002"/>
      <c r="KAA74" s="1002"/>
      <c r="KAB74" s="1002"/>
      <c r="KAC74" s="1002"/>
      <c r="KAD74" s="1002"/>
      <c r="KAE74" s="1002"/>
      <c r="KAF74" s="1002"/>
      <c r="KAG74" s="1002"/>
      <c r="KAH74" s="1002"/>
      <c r="KAI74" s="1002"/>
      <c r="KAJ74" s="1002"/>
      <c r="KAK74" s="1002"/>
      <c r="KAL74" s="1002"/>
      <c r="KAM74" s="1002"/>
      <c r="KAN74" s="1002"/>
      <c r="KAO74" s="1002"/>
      <c r="KAP74" s="1002"/>
      <c r="KAQ74" s="1002"/>
      <c r="KAR74" s="1002"/>
      <c r="KAS74" s="1002"/>
      <c r="KAT74" s="1002"/>
      <c r="KAU74" s="1002"/>
      <c r="KAV74" s="1002"/>
      <c r="KAW74" s="1002"/>
      <c r="KAX74" s="1002"/>
      <c r="KAY74" s="1002"/>
      <c r="KAZ74" s="1002"/>
      <c r="KBA74" s="1002"/>
      <c r="KBB74" s="1002"/>
      <c r="KBC74" s="1002"/>
      <c r="KBD74" s="1002"/>
      <c r="KBE74" s="1002"/>
      <c r="KBF74" s="1002"/>
      <c r="KBG74" s="1002"/>
      <c r="KBH74" s="1002"/>
      <c r="KBI74" s="1002"/>
      <c r="KBJ74" s="1002"/>
      <c r="KBK74" s="1002"/>
      <c r="KBL74" s="1002"/>
      <c r="KBM74" s="1002"/>
      <c r="KBN74" s="1002"/>
      <c r="KBO74" s="1002"/>
      <c r="KBP74" s="1002"/>
      <c r="KBQ74" s="1002"/>
      <c r="KBR74" s="1002"/>
      <c r="KBS74" s="1002"/>
      <c r="KBT74" s="1002"/>
      <c r="KBU74" s="1002"/>
      <c r="KBV74" s="1002"/>
      <c r="KBW74" s="1002"/>
      <c r="KBX74" s="1002"/>
      <c r="KBY74" s="1002"/>
      <c r="KBZ74" s="1002"/>
      <c r="KCA74" s="1002"/>
      <c r="KCB74" s="1002"/>
      <c r="KCC74" s="1002"/>
      <c r="KCD74" s="1002"/>
      <c r="KCE74" s="1002"/>
      <c r="KCF74" s="1002"/>
      <c r="KCG74" s="1002"/>
      <c r="KCH74" s="1002"/>
      <c r="KCI74" s="1002"/>
      <c r="KCJ74" s="1002"/>
      <c r="KCK74" s="1002"/>
      <c r="KCL74" s="1002"/>
      <c r="KCM74" s="1002"/>
      <c r="KCN74" s="1002"/>
      <c r="KCO74" s="1002"/>
      <c r="KCP74" s="1002"/>
      <c r="KCQ74" s="1002"/>
      <c r="KCR74" s="1002"/>
      <c r="KCS74" s="1002"/>
      <c r="KCT74" s="1002"/>
      <c r="KCU74" s="1002"/>
      <c r="KCV74" s="1002"/>
      <c r="KCW74" s="1002"/>
      <c r="KCX74" s="1002"/>
      <c r="KCY74" s="1002"/>
      <c r="KCZ74" s="1002"/>
      <c r="KDA74" s="1002"/>
      <c r="KDB74" s="1002"/>
      <c r="KDC74" s="1002"/>
      <c r="KDD74" s="1002"/>
      <c r="KDE74" s="1002"/>
      <c r="KDF74" s="1002"/>
      <c r="KDG74" s="1002"/>
      <c r="KDH74" s="1002"/>
      <c r="KDI74" s="1002"/>
      <c r="KDJ74" s="1002"/>
      <c r="KDK74" s="1002"/>
      <c r="KDL74" s="1002"/>
      <c r="KDM74" s="1002"/>
      <c r="KDN74" s="1002"/>
      <c r="KDO74" s="1002"/>
      <c r="KDP74" s="1002"/>
      <c r="KDQ74" s="1002"/>
      <c r="KDR74" s="1002"/>
      <c r="KDS74" s="1002"/>
      <c r="KDT74" s="1002"/>
      <c r="KDU74" s="1002"/>
      <c r="KDV74" s="1002"/>
      <c r="KDW74" s="1002"/>
      <c r="KDX74" s="1002"/>
      <c r="KDY74" s="1002"/>
      <c r="KDZ74" s="1002"/>
      <c r="KEA74" s="1002"/>
      <c r="KEB74" s="1002"/>
      <c r="KEC74" s="1002"/>
      <c r="KED74" s="1002"/>
      <c r="KEE74" s="1002"/>
      <c r="KEF74" s="1002"/>
      <c r="KEG74" s="1002"/>
      <c r="KEH74" s="1002"/>
      <c r="KEI74" s="1002"/>
      <c r="KEJ74" s="1002"/>
      <c r="KEK74" s="1002"/>
      <c r="KEL74" s="1002"/>
      <c r="KEM74" s="1002"/>
      <c r="KEN74" s="1002"/>
      <c r="KEO74" s="1002"/>
      <c r="KEP74" s="1002"/>
      <c r="KEQ74" s="1002"/>
      <c r="KER74" s="1002"/>
      <c r="KES74" s="1002"/>
      <c r="KET74" s="1002"/>
      <c r="KEU74" s="1002"/>
      <c r="KEV74" s="1002"/>
      <c r="KEW74" s="1002"/>
      <c r="KEX74" s="1002"/>
      <c r="KEY74" s="1002"/>
      <c r="KEZ74" s="1002"/>
      <c r="KFA74" s="1002"/>
      <c r="KFB74" s="1002"/>
      <c r="KFC74" s="1002"/>
      <c r="KFD74" s="1002"/>
      <c r="KFE74" s="1002"/>
      <c r="KFF74" s="1002"/>
      <c r="KFG74" s="1002"/>
      <c r="KFH74" s="1002"/>
      <c r="KFI74" s="1002"/>
      <c r="KFJ74" s="1002"/>
      <c r="KFK74" s="1002"/>
      <c r="KFL74" s="1002"/>
      <c r="KFM74" s="1002"/>
      <c r="KFN74" s="1002"/>
      <c r="KFO74" s="1002"/>
      <c r="KFP74" s="1002"/>
      <c r="KFQ74" s="1002"/>
      <c r="KFR74" s="1002"/>
      <c r="KFS74" s="1002"/>
      <c r="KFT74" s="1002"/>
      <c r="KFU74" s="1002"/>
      <c r="KFV74" s="1002"/>
      <c r="KFW74" s="1002"/>
      <c r="KFX74" s="1002"/>
      <c r="KFY74" s="1002"/>
      <c r="KFZ74" s="1002"/>
      <c r="KGA74" s="1002"/>
      <c r="KGB74" s="1002"/>
      <c r="KGC74" s="1002"/>
      <c r="KGD74" s="1002"/>
      <c r="KGE74" s="1002"/>
      <c r="KGF74" s="1002"/>
      <c r="KGG74" s="1002"/>
      <c r="KGH74" s="1002"/>
      <c r="KGI74" s="1002"/>
      <c r="KGJ74" s="1002"/>
      <c r="KGK74" s="1002"/>
      <c r="KGL74" s="1002"/>
      <c r="KGM74" s="1002"/>
      <c r="KGN74" s="1002"/>
      <c r="KGO74" s="1002"/>
      <c r="KGP74" s="1002"/>
      <c r="KGQ74" s="1002"/>
      <c r="KGR74" s="1002"/>
      <c r="KGS74" s="1002"/>
      <c r="KGT74" s="1002"/>
      <c r="KGU74" s="1002"/>
      <c r="KGV74" s="1002"/>
      <c r="KGW74" s="1002"/>
      <c r="KGX74" s="1002"/>
      <c r="KGY74" s="1002"/>
      <c r="KGZ74" s="1002"/>
      <c r="KHA74" s="1002"/>
      <c r="KHB74" s="1002"/>
      <c r="KHC74" s="1002"/>
      <c r="KHD74" s="1002"/>
      <c r="KHE74" s="1002"/>
      <c r="KHF74" s="1002"/>
      <c r="KHG74" s="1002"/>
      <c r="KHH74" s="1002"/>
      <c r="KHI74" s="1002"/>
      <c r="KHJ74" s="1002"/>
      <c r="KHK74" s="1002"/>
      <c r="KHL74" s="1002"/>
      <c r="KHM74" s="1002"/>
      <c r="KHN74" s="1002"/>
      <c r="KHO74" s="1002"/>
      <c r="KHP74" s="1002"/>
      <c r="KHQ74" s="1002"/>
      <c r="KHR74" s="1002"/>
      <c r="KHS74" s="1002"/>
      <c r="KHT74" s="1002"/>
      <c r="KHU74" s="1002"/>
      <c r="KHV74" s="1002"/>
      <c r="KHW74" s="1002"/>
      <c r="KHX74" s="1002"/>
      <c r="KHY74" s="1002"/>
      <c r="KHZ74" s="1002"/>
      <c r="KIA74" s="1002"/>
      <c r="KIB74" s="1002"/>
      <c r="KIC74" s="1002"/>
      <c r="KID74" s="1002"/>
      <c r="KIE74" s="1002"/>
      <c r="KIF74" s="1002"/>
      <c r="KIG74" s="1002"/>
      <c r="KIH74" s="1002"/>
      <c r="KII74" s="1002"/>
      <c r="KIJ74" s="1002"/>
      <c r="KIK74" s="1002"/>
      <c r="KIL74" s="1002"/>
      <c r="KIM74" s="1002"/>
      <c r="KIN74" s="1002"/>
      <c r="KIO74" s="1002"/>
      <c r="KIP74" s="1002"/>
      <c r="KIQ74" s="1002"/>
      <c r="KIR74" s="1002"/>
      <c r="KIS74" s="1002"/>
      <c r="KIT74" s="1002"/>
      <c r="KIU74" s="1002"/>
      <c r="KIV74" s="1002"/>
      <c r="KIW74" s="1002"/>
      <c r="KIX74" s="1002"/>
      <c r="KIY74" s="1002"/>
      <c r="KIZ74" s="1002"/>
      <c r="KJA74" s="1002"/>
      <c r="KJB74" s="1002"/>
      <c r="KJC74" s="1002"/>
      <c r="KJD74" s="1002"/>
      <c r="KJE74" s="1002"/>
      <c r="KJF74" s="1002"/>
      <c r="KJG74" s="1002"/>
      <c r="KJH74" s="1002"/>
      <c r="KJI74" s="1002"/>
      <c r="KJJ74" s="1002"/>
      <c r="KJK74" s="1002"/>
      <c r="KJL74" s="1002"/>
      <c r="KJM74" s="1002"/>
      <c r="KJN74" s="1002"/>
      <c r="KJO74" s="1002"/>
      <c r="KJP74" s="1002"/>
      <c r="KJQ74" s="1002"/>
      <c r="KJR74" s="1002"/>
      <c r="KJS74" s="1002"/>
      <c r="KJT74" s="1002"/>
      <c r="KJU74" s="1002"/>
      <c r="KJV74" s="1002"/>
      <c r="KJW74" s="1002"/>
      <c r="KJX74" s="1002"/>
      <c r="KJY74" s="1002"/>
      <c r="KJZ74" s="1002"/>
      <c r="KKA74" s="1002"/>
      <c r="KKB74" s="1002"/>
      <c r="KKC74" s="1002"/>
      <c r="KKD74" s="1002"/>
      <c r="KKE74" s="1002"/>
      <c r="KKF74" s="1002"/>
      <c r="KKG74" s="1002"/>
      <c r="KKH74" s="1002"/>
      <c r="KKI74" s="1002"/>
      <c r="KKJ74" s="1002"/>
      <c r="KKK74" s="1002"/>
      <c r="KKL74" s="1002"/>
      <c r="KKM74" s="1002"/>
      <c r="KKN74" s="1002"/>
      <c r="KKO74" s="1002"/>
      <c r="KKP74" s="1002"/>
      <c r="KKQ74" s="1002"/>
      <c r="KKR74" s="1002"/>
      <c r="KKS74" s="1002"/>
      <c r="KKT74" s="1002"/>
      <c r="KKU74" s="1002"/>
      <c r="KKV74" s="1002"/>
      <c r="KKW74" s="1002"/>
      <c r="KKX74" s="1002"/>
      <c r="KKY74" s="1002"/>
      <c r="KKZ74" s="1002"/>
      <c r="KLA74" s="1002"/>
      <c r="KLB74" s="1002"/>
      <c r="KLC74" s="1002"/>
      <c r="KLD74" s="1002"/>
      <c r="KLE74" s="1002"/>
      <c r="KLF74" s="1002"/>
      <c r="KLG74" s="1002"/>
      <c r="KLH74" s="1002"/>
      <c r="KLI74" s="1002"/>
      <c r="KLJ74" s="1002"/>
      <c r="KLK74" s="1002"/>
      <c r="KLL74" s="1002"/>
      <c r="KLM74" s="1002"/>
      <c r="KLN74" s="1002"/>
      <c r="KLO74" s="1002"/>
      <c r="KLP74" s="1002"/>
      <c r="KLQ74" s="1002"/>
      <c r="KLR74" s="1002"/>
      <c r="KLS74" s="1002"/>
      <c r="KLT74" s="1002"/>
      <c r="KLU74" s="1002"/>
      <c r="KLV74" s="1002"/>
      <c r="KLW74" s="1002"/>
      <c r="KLX74" s="1002"/>
      <c r="KLY74" s="1002"/>
      <c r="KLZ74" s="1002"/>
      <c r="KMA74" s="1002"/>
      <c r="KMB74" s="1002"/>
      <c r="KMC74" s="1002"/>
      <c r="KMD74" s="1002"/>
      <c r="KME74" s="1002"/>
      <c r="KMF74" s="1002"/>
      <c r="KMG74" s="1002"/>
      <c r="KMH74" s="1002"/>
      <c r="KMI74" s="1002"/>
      <c r="KMJ74" s="1002"/>
      <c r="KMK74" s="1002"/>
      <c r="KML74" s="1002"/>
      <c r="KMM74" s="1002"/>
      <c r="KMN74" s="1002"/>
      <c r="KMO74" s="1002"/>
      <c r="KMP74" s="1002"/>
      <c r="KMQ74" s="1002"/>
      <c r="KMR74" s="1002"/>
      <c r="KMS74" s="1002"/>
      <c r="KMT74" s="1002"/>
      <c r="KMU74" s="1002"/>
      <c r="KMV74" s="1002"/>
      <c r="KMW74" s="1002"/>
      <c r="KMX74" s="1002"/>
      <c r="KMY74" s="1002"/>
      <c r="KMZ74" s="1002"/>
      <c r="KNA74" s="1002"/>
      <c r="KNB74" s="1002"/>
      <c r="KNC74" s="1002"/>
      <c r="KND74" s="1002"/>
      <c r="KNE74" s="1002"/>
      <c r="KNF74" s="1002"/>
      <c r="KNG74" s="1002"/>
      <c r="KNH74" s="1002"/>
      <c r="KNI74" s="1002"/>
      <c r="KNJ74" s="1002"/>
      <c r="KNK74" s="1002"/>
      <c r="KNL74" s="1002"/>
      <c r="KNM74" s="1002"/>
      <c r="KNN74" s="1002"/>
      <c r="KNO74" s="1002"/>
      <c r="KNP74" s="1002"/>
      <c r="KNQ74" s="1002"/>
      <c r="KNR74" s="1002"/>
      <c r="KNS74" s="1002"/>
      <c r="KNT74" s="1002"/>
      <c r="KNU74" s="1002"/>
      <c r="KNV74" s="1002"/>
      <c r="KNW74" s="1002"/>
      <c r="KNX74" s="1002"/>
      <c r="KNY74" s="1002"/>
      <c r="KNZ74" s="1002"/>
      <c r="KOA74" s="1002"/>
      <c r="KOB74" s="1002"/>
      <c r="KOC74" s="1002"/>
      <c r="KOD74" s="1002"/>
      <c r="KOE74" s="1002"/>
      <c r="KOF74" s="1002"/>
      <c r="KOG74" s="1002"/>
      <c r="KOH74" s="1002"/>
      <c r="KOI74" s="1002"/>
      <c r="KOJ74" s="1002"/>
      <c r="KOK74" s="1002"/>
      <c r="KOL74" s="1002"/>
      <c r="KOM74" s="1002"/>
      <c r="KON74" s="1002"/>
      <c r="KOO74" s="1002"/>
      <c r="KOP74" s="1002"/>
      <c r="KOQ74" s="1002"/>
      <c r="KOR74" s="1002"/>
      <c r="KOS74" s="1002"/>
      <c r="KOT74" s="1002"/>
      <c r="KOU74" s="1002"/>
      <c r="KOV74" s="1002"/>
      <c r="KOW74" s="1002"/>
      <c r="KOX74" s="1002"/>
      <c r="KOY74" s="1002"/>
      <c r="KOZ74" s="1002"/>
      <c r="KPA74" s="1002"/>
      <c r="KPB74" s="1002"/>
      <c r="KPC74" s="1002"/>
      <c r="KPD74" s="1002"/>
      <c r="KPE74" s="1002"/>
      <c r="KPF74" s="1002"/>
      <c r="KPG74" s="1002"/>
      <c r="KPH74" s="1002"/>
      <c r="KPI74" s="1002"/>
      <c r="KPJ74" s="1002"/>
      <c r="KPK74" s="1002"/>
      <c r="KPL74" s="1002"/>
      <c r="KPM74" s="1002"/>
      <c r="KPN74" s="1002"/>
      <c r="KPO74" s="1002"/>
      <c r="KPP74" s="1002"/>
      <c r="KPQ74" s="1002"/>
      <c r="KPR74" s="1002"/>
      <c r="KPS74" s="1002"/>
      <c r="KPT74" s="1002"/>
      <c r="KPU74" s="1002"/>
      <c r="KPV74" s="1002"/>
      <c r="KPW74" s="1002"/>
      <c r="KPX74" s="1002"/>
      <c r="KPY74" s="1002"/>
      <c r="KPZ74" s="1002"/>
      <c r="KQA74" s="1002"/>
      <c r="KQB74" s="1002"/>
      <c r="KQC74" s="1002"/>
      <c r="KQD74" s="1002"/>
      <c r="KQE74" s="1002"/>
      <c r="KQF74" s="1002"/>
      <c r="KQG74" s="1002"/>
      <c r="KQH74" s="1002"/>
      <c r="KQI74" s="1002"/>
      <c r="KQJ74" s="1002"/>
      <c r="KQK74" s="1002"/>
      <c r="KQL74" s="1002"/>
      <c r="KQM74" s="1002"/>
      <c r="KQN74" s="1002"/>
      <c r="KQO74" s="1002"/>
      <c r="KQP74" s="1002"/>
      <c r="KQQ74" s="1002"/>
      <c r="KQR74" s="1002"/>
      <c r="KQS74" s="1002"/>
      <c r="KQT74" s="1002"/>
      <c r="KQU74" s="1002"/>
      <c r="KQV74" s="1002"/>
      <c r="KQW74" s="1002"/>
      <c r="KQX74" s="1002"/>
      <c r="KQY74" s="1002"/>
      <c r="KQZ74" s="1002"/>
      <c r="KRA74" s="1002"/>
      <c r="KRB74" s="1002"/>
      <c r="KRC74" s="1002"/>
      <c r="KRD74" s="1002"/>
      <c r="KRE74" s="1002"/>
      <c r="KRF74" s="1002"/>
      <c r="KRG74" s="1002"/>
      <c r="KRH74" s="1002"/>
      <c r="KRI74" s="1002"/>
      <c r="KRJ74" s="1002"/>
      <c r="KRK74" s="1002"/>
      <c r="KRL74" s="1002"/>
      <c r="KRM74" s="1002"/>
      <c r="KRN74" s="1002"/>
      <c r="KRO74" s="1002"/>
      <c r="KRP74" s="1002"/>
      <c r="KRQ74" s="1002"/>
      <c r="KRR74" s="1002"/>
      <c r="KRS74" s="1002"/>
      <c r="KRT74" s="1002"/>
      <c r="KRU74" s="1002"/>
      <c r="KRV74" s="1002"/>
      <c r="KRW74" s="1002"/>
      <c r="KRX74" s="1002"/>
      <c r="KRY74" s="1002"/>
      <c r="KRZ74" s="1002"/>
      <c r="KSA74" s="1002"/>
      <c r="KSB74" s="1002"/>
      <c r="KSC74" s="1002"/>
      <c r="KSD74" s="1002"/>
      <c r="KSE74" s="1002"/>
      <c r="KSF74" s="1002"/>
      <c r="KSG74" s="1002"/>
      <c r="KSH74" s="1002"/>
      <c r="KSI74" s="1002"/>
      <c r="KSJ74" s="1002"/>
      <c r="KSK74" s="1002"/>
      <c r="KSL74" s="1002"/>
      <c r="KSM74" s="1002"/>
      <c r="KSN74" s="1002"/>
      <c r="KSO74" s="1002"/>
      <c r="KSP74" s="1002"/>
      <c r="KSQ74" s="1002"/>
      <c r="KSR74" s="1002"/>
      <c r="KSS74" s="1002"/>
      <c r="KST74" s="1002"/>
      <c r="KSU74" s="1002"/>
      <c r="KSV74" s="1002"/>
      <c r="KSW74" s="1002"/>
      <c r="KSX74" s="1002"/>
      <c r="KSY74" s="1002"/>
      <c r="KSZ74" s="1002"/>
      <c r="KTA74" s="1002"/>
      <c r="KTB74" s="1002"/>
      <c r="KTC74" s="1002"/>
      <c r="KTD74" s="1002"/>
      <c r="KTE74" s="1002"/>
      <c r="KTF74" s="1002"/>
      <c r="KTG74" s="1002"/>
      <c r="KTH74" s="1002"/>
      <c r="KTI74" s="1002"/>
      <c r="KTJ74" s="1002"/>
      <c r="KTK74" s="1002"/>
      <c r="KTL74" s="1002"/>
      <c r="KTM74" s="1002"/>
      <c r="KTN74" s="1002"/>
      <c r="KTO74" s="1002"/>
      <c r="KTP74" s="1002"/>
      <c r="KTQ74" s="1002"/>
      <c r="KTR74" s="1002"/>
      <c r="KTS74" s="1002"/>
      <c r="KTT74" s="1002"/>
      <c r="KTU74" s="1002"/>
      <c r="KTV74" s="1002"/>
      <c r="KTW74" s="1002"/>
      <c r="KTX74" s="1002"/>
      <c r="KTY74" s="1002"/>
      <c r="KTZ74" s="1002"/>
      <c r="KUA74" s="1002"/>
      <c r="KUB74" s="1002"/>
      <c r="KUC74" s="1002"/>
      <c r="KUD74" s="1002"/>
      <c r="KUE74" s="1002"/>
      <c r="KUF74" s="1002"/>
      <c r="KUG74" s="1002"/>
      <c r="KUH74" s="1002"/>
      <c r="KUI74" s="1002"/>
      <c r="KUJ74" s="1002"/>
      <c r="KUK74" s="1002"/>
      <c r="KUL74" s="1002"/>
      <c r="KUM74" s="1002"/>
      <c r="KUN74" s="1002"/>
      <c r="KUO74" s="1002"/>
      <c r="KUP74" s="1002"/>
      <c r="KUQ74" s="1002"/>
      <c r="KUR74" s="1002"/>
      <c r="KUS74" s="1002"/>
      <c r="KUT74" s="1002"/>
      <c r="KUU74" s="1002"/>
      <c r="KUV74" s="1002"/>
      <c r="KUW74" s="1002"/>
      <c r="KUX74" s="1002"/>
      <c r="KUY74" s="1002"/>
      <c r="KUZ74" s="1002"/>
      <c r="KVA74" s="1002"/>
      <c r="KVB74" s="1002"/>
      <c r="KVC74" s="1002"/>
      <c r="KVD74" s="1002"/>
      <c r="KVE74" s="1002"/>
      <c r="KVF74" s="1002"/>
      <c r="KVG74" s="1002"/>
      <c r="KVH74" s="1002"/>
      <c r="KVI74" s="1002"/>
      <c r="KVJ74" s="1002"/>
      <c r="KVK74" s="1002"/>
      <c r="KVL74" s="1002"/>
      <c r="KVM74" s="1002"/>
      <c r="KVN74" s="1002"/>
      <c r="KVO74" s="1002"/>
      <c r="KVP74" s="1002"/>
      <c r="KVQ74" s="1002"/>
      <c r="KVR74" s="1002"/>
      <c r="KVS74" s="1002"/>
      <c r="KVT74" s="1002"/>
      <c r="KVU74" s="1002"/>
      <c r="KVV74" s="1002"/>
      <c r="KVW74" s="1002"/>
      <c r="KVX74" s="1002"/>
      <c r="KVY74" s="1002"/>
      <c r="KVZ74" s="1002"/>
      <c r="KWA74" s="1002"/>
      <c r="KWB74" s="1002"/>
      <c r="KWC74" s="1002"/>
      <c r="KWD74" s="1002"/>
      <c r="KWE74" s="1002"/>
      <c r="KWF74" s="1002"/>
      <c r="KWG74" s="1002"/>
      <c r="KWH74" s="1002"/>
      <c r="KWI74" s="1002"/>
      <c r="KWJ74" s="1002"/>
      <c r="KWK74" s="1002"/>
      <c r="KWL74" s="1002"/>
      <c r="KWM74" s="1002"/>
      <c r="KWN74" s="1002"/>
      <c r="KWO74" s="1002"/>
      <c r="KWP74" s="1002"/>
      <c r="KWQ74" s="1002"/>
      <c r="KWR74" s="1002"/>
      <c r="KWS74" s="1002"/>
      <c r="KWT74" s="1002"/>
      <c r="KWU74" s="1002"/>
      <c r="KWV74" s="1002"/>
      <c r="KWW74" s="1002"/>
      <c r="KWX74" s="1002"/>
      <c r="KWY74" s="1002"/>
      <c r="KWZ74" s="1002"/>
      <c r="KXA74" s="1002"/>
      <c r="KXB74" s="1002"/>
      <c r="KXC74" s="1002"/>
      <c r="KXD74" s="1002"/>
      <c r="KXE74" s="1002"/>
      <c r="KXF74" s="1002"/>
      <c r="KXG74" s="1002"/>
      <c r="KXH74" s="1002"/>
      <c r="KXI74" s="1002"/>
      <c r="KXJ74" s="1002"/>
      <c r="KXK74" s="1002"/>
      <c r="KXL74" s="1002"/>
      <c r="KXM74" s="1002"/>
      <c r="KXN74" s="1002"/>
      <c r="KXO74" s="1002"/>
      <c r="KXP74" s="1002"/>
      <c r="KXQ74" s="1002"/>
      <c r="KXR74" s="1002"/>
      <c r="KXS74" s="1002"/>
      <c r="KXT74" s="1002"/>
      <c r="KXU74" s="1002"/>
      <c r="KXV74" s="1002"/>
      <c r="KXW74" s="1002"/>
      <c r="KXX74" s="1002"/>
      <c r="KXY74" s="1002"/>
      <c r="KXZ74" s="1002"/>
      <c r="KYA74" s="1002"/>
      <c r="KYB74" s="1002"/>
      <c r="KYC74" s="1002"/>
      <c r="KYD74" s="1002"/>
      <c r="KYE74" s="1002"/>
      <c r="KYF74" s="1002"/>
      <c r="KYG74" s="1002"/>
      <c r="KYH74" s="1002"/>
      <c r="KYI74" s="1002"/>
      <c r="KYJ74" s="1002"/>
      <c r="KYK74" s="1002"/>
      <c r="KYL74" s="1002"/>
      <c r="KYM74" s="1002"/>
      <c r="KYN74" s="1002"/>
      <c r="KYO74" s="1002"/>
      <c r="KYP74" s="1002"/>
      <c r="KYQ74" s="1002"/>
      <c r="KYR74" s="1002"/>
      <c r="KYS74" s="1002"/>
      <c r="KYT74" s="1002"/>
      <c r="KYU74" s="1002"/>
      <c r="KYV74" s="1002"/>
      <c r="KYW74" s="1002"/>
      <c r="KYX74" s="1002"/>
      <c r="KYY74" s="1002"/>
      <c r="KYZ74" s="1002"/>
      <c r="KZA74" s="1002"/>
      <c r="KZB74" s="1002"/>
      <c r="KZC74" s="1002"/>
      <c r="KZD74" s="1002"/>
      <c r="KZE74" s="1002"/>
      <c r="KZF74" s="1002"/>
      <c r="KZG74" s="1002"/>
      <c r="KZH74" s="1002"/>
      <c r="KZI74" s="1002"/>
      <c r="KZJ74" s="1002"/>
      <c r="KZK74" s="1002"/>
      <c r="KZL74" s="1002"/>
      <c r="KZM74" s="1002"/>
      <c r="KZN74" s="1002"/>
      <c r="KZO74" s="1002"/>
      <c r="KZP74" s="1002"/>
      <c r="KZQ74" s="1002"/>
      <c r="KZR74" s="1002"/>
      <c r="KZS74" s="1002"/>
      <c r="KZT74" s="1002"/>
      <c r="KZU74" s="1002"/>
      <c r="KZV74" s="1002"/>
      <c r="KZW74" s="1002"/>
      <c r="KZX74" s="1002"/>
      <c r="KZY74" s="1002"/>
      <c r="KZZ74" s="1002"/>
      <c r="LAA74" s="1002"/>
      <c r="LAB74" s="1002"/>
      <c r="LAC74" s="1002"/>
      <c r="LAD74" s="1002"/>
      <c r="LAE74" s="1002"/>
      <c r="LAF74" s="1002"/>
      <c r="LAG74" s="1002"/>
      <c r="LAH74" s="1002"/>
      <c r="LAI74" s="1002"/>
      <c r="LAJ74" s="1002"/>
      <c r="LAK74" s="1002"/>
      <c r="LAL74" s="1002"/>
      <c r="LAM74" s="1002"/>
      <c r="LAN74" s="1002"/>
      <c r="LAO74" s="1002"/>
      <c r="LAP74" s="1002"/>
      <c r="LAQ74" s="1002"/>
      <c r="LAR74" s="1002"/>
      <c r="LAS74" s="1002"/>
      <c r="LAT74" s="1002"/>
      <c r="LAU74" s="1002"/>
      <c r="LAV74" s="1002"/>
      <c r="LAW74" s="1002"/>
      <c r="LAX74" s="1002"/>
      <c r="LAY74" s="1002"/>
      <c r="LAZ74" s="1002"/>
      <c r="LBA74" s="1002"/>
      <c r="LBB74" s="1002"/>
      <c r="LBC74" s="1002"/>
      <c r="LBD74" s="1002"/>
      <c r="LBE74" s="1002"/>
      <c r="LBF74" s="1002"/>
      <c r="LBG74" s="1002"/>
      <c r="LBH74" s="1002"/>
      <c r="LBI74" s="1002"/>
      <c r="LBJ74" s="1002"/>
      <c r="LBK74" s="1002"/>
      <c r="LBL74" s="1002"/>
      <c r="LBM74" s="1002"/>
      <c r="LBN74" s="1002"/>
      <c r="LBO74" s="1002"/>
      <c r="LBP74" s="1002"/>
      <c r="LBQ74" s="1002"/>
      <c r="LBR74" s="1002"/>
      <c r="LBS74" s="1002"/>
      <c r="LBT74" s="1002"/>
      <c r="LBU74" s="1002"/>
      <c r="LBV74" s="1002"/>
      <c r="LBW74" s="1002"/>
      <c r="LBX74" s="1002"/>
      <c r="LBY74" s="1002"/>
      <c r="LBZ74" s="1002"/>
      <c r="LCA74" s="1002"/>
      <c r="LCB74" s="1002"/>
      <c r="LCC74" s="1002"/>
      <c r="LCD74" s="1002"/>
      <c r="LCE74" s="1002"/>
      <c r="LCF74" s="1002"/>
      <c r="LCG74" s="1002"/>
      <c r="LCH74" s="1002"/>
      <c r="LCI74" s="1002"/>
      <c r="LCJ74" s="1002"/>
      <c r="LCK74" s="1002"/>
      <c r="LCL74" s="1002"/>
      <c r="LCM74" s="1002"/>
      <c r="LCN74" s="1002"/>
      <c r="LCO74" s="1002"/>
      <c r="LCP74" s="1002"/>
      <c r="LCQ74" s="1002"/>
      <c r="LCR74" s="1002"/>
      <c r="LCS74" s="1002"/>
      <c r="LCT74" s="1002"/>
      <c r="LCU74" s="1002"/>
      <c r="LCV74" s="1002"/>
      <c r="LCW74" s="1002"/>
      <c r="LCX74" s="1002"/>
      <c r="LCY74" s="1002"/>
      <c r="LCZ74" s="1002"/>
      <c r="LDA74" s="1002"/>
      <c r="LDB74" s="1002"/>
      <c r="LDC74" s="1002"/>
      <c r="LDD74" s="1002"/>
      <c r="LDE74" s="1002"/>
      <c r="LDF74" s="1002"/>
      <c r="LDG74" s="1002"/>
      <c r="LDH74" s="1002"/>
      <c r="LDI74" s="1002"/>
      <c r="LDJ74" s="1002"/>
      <c r="LDK74" s="1002"/>
      <c r="LDL74" s="1002"/>
      <c r="LDM74" s="1002"/>
      <c r="LDN74" s="1002"/>
      <c r="LDO74" s="1002"/>
      <c r="LDP74" s="1002"/>
      <c r="LDQ74" s="1002"/>
      <c r="LDR74" s="1002"/>
      <c r="LDS74" s="1002"/>
      <c r="LDT74" s="1002"/>
      <c r="LDU74" s="1002"/>
      <c r="LDV74" s="1002"/>
      <c r="LDW74" s="1002"/>
      <c r="LDX74" s="1002"/>
      <c r="LDY74" s="1002"/>
      <c r="LDZ74" s="1002"/>
      <c r="LEA74" s="1002"/>
      <c r="LEB74" s="1002"/>
      <c r="LEC74" s="1002"/>
      <c r="LED74" s="1002"/>
      <c r="LEE74" s="1002"/>
      <c r="LEF74" s="1002"/>
      <c r="LEG74" s="1002"/>
      <c r="LEH74" s="1002"/>
      <c r="LEI74" s="1002"/>
      <c r="LEJ74" s="1002"/>
      <c r="LEK74" s="1002"/>
      <c r="LEL74" s="1002"/>
      <c r="LEM74" s="1002"/>
      <c r="LEN74" s="1002"/>
      <c r="LEO74" s="1002"/>
      <c r="LEP74" s="1002"/>
      <c r="LEQ74" s="1002"/>
      <c r="LER74" s="1002"/>
      <c r="LES74" s="1002"/>
      <c r="LET74" s="1002"/>
      <c r="LEU74" s="1002"/>
      <c r="LEV74" s="1002"/>
      <c r="LEW74" s="1002"/>
      <c r="LEX74" s="1002"/>
      <c r="LEY74" s="1002"/>
      <c r="LEZ74" s="1002"/>
      <c r="LFA74" s="1002"/>
      <c r="LFB74" s="1002"/>
      <c r="LFC74" s="1002"/>
      <c r="LFD74" s="1002"/>
      <c r="LFE74" s="1002"/>
      <c r="LFF74" s="1002"/>
      <c r="LFG74" s="1002"/>
      <c r="LFH74" s="1002"/>
      <c r="LFI74" s="1002"/>
      <c r="LFJ74" s="1002"/>
      <c r="LFK74" s="1002"/>
      <c r="LFL74" s="1002"/>
      <c r="LFM74" s="1002"/>
      <c r="LFN74" s="1002"/>
      <c r="LFO74" s="1002"/>
      <c r="LFP74" s="1002"/>
      <c r="LFQ74" s="1002"/>
      <c r="LFR74" s="1002"/>
      <c r="LFS74" s="1002"/>
      <c r="LFT74" s="1002"/>
      <c r="LFU74" s="1002"/>
      <c r="LFV74" s="1002"/>
      <c r="LFW74" s="1002"/>
      <c r="LFX74" s="1002"/>
      <c r="LFY74" s="1002"/>
      <c r="LFZ74" s="1002"/>
      <c r="LGA74" s="1002"/>
      <c r="LGB74" s="1002"/>
      <c r="LGC74" s="1002"/>
      <c r="LGD74" s="1002"/>
      <c r="LGE74" s="1002"/>
      <c r="LGF74" s="1002"/>
      <c r="LGG74" s="1002"/>
      <c r="LGH74" s="1002"/>
      <c r="LGI74" s="1002"/>
      <c r="LGJ74" s="1002"/>
      <c r="LGK74" s="1002"/>
      <c r="LGL74" s="1002"/>
      <c r="LGM74" s="1002"/>
      <c r="LGN74" s="1002"/>
      <c r="LGO74" s="1002"/>
      <c r="LGP74" s="1002"/>
      <c r="LGQ74" s="1002"/>
      <c r="LGR74" s="1002"/>
      <c r="LGS74" s="1002"/>
      <c r="LGT74" s="1002"/>
      <c r="LGU74" s="1002"/>
      <c r="LGV74" s="1002"/>
      <c r="LGW74" s="1002"/>
      <c r="LGX74" s="1002"/>
      <c r="LGY74" s="1002"/>
      <c r="LGZ74" s="1002"/>
      <c r="LHA74" s="1002"/>
      <c r="LHB74" s="1002"/>
      <c r="LHC74" s="1002"/>
      <c r="LHD74" s="1002"/>
      <c r="LHE74" s="1002"/>
      <c r="LHF74" s="1002"/>
      <c r="LHG74" s="1002"/>
      <c r="LHH74" s="1002"/>
      <c r="LHI74" s="1002"/>
      <c r="LHJ74" s="1002"/>
      <c r="LHK74" s="1002"/>
      <c r="LHL74" s="1002"/>
      <c r="LHM74" s="1002"/>
      <c r="LHN74" s="1002"/>
      <c r="LHO74" s="1002"/>
      <c r="LHP74" s="1002"/>
      <c r="LHQ74" s="1002"/>
      <c r="LHR74" s="1002"/>
      <c r="LHS74" s="1002"/>
      <c r="LHT74" s="1002"/>
      <c r="LHU74" s="1002"/>
      <c r="LHV74" s="1002"/>
      <c r="LHW74" s="1002"/>
      <c r="LHX74" s="1002"/>
      <c r="LHY74" s="1002"/>
      <c r="LHZ74" s="1002"/>
      <c r="LIA74" s="1002"/>
      <c r="LIB74" s="1002"/>
      <c r="LIC74" s="1002"/>
      <c r="LID74" s="1002"/>
      <c r="LIE74" s="1002"/>
      <c r="LIF74" s="1002"/>
      <c r="LIG74" s="1002"/>
      <c r="LIH74" s="1002"/>
      <c r="LII74" s="1002"/>
      <c r="LIJ74" s="1002"/>
      <c r="LIK74" s="1002"/>
      <c r="LIL74" s="1002"/>
      <c r="LIM74" s="1002"/>
      <c r="LIN74" s="1002"/>
      <c r="LIO74" s="1002"/>
      <c r="LIP74" s="1002"/>
      <c r="LIQ74" s="1002"/>
      <c r="LIR74" s="1002"/>
      <c r="LIS74" s="1002"/>
      <c r="LIT74" s="1002"/>
      <c r="LIU74" s="1002"/>
      <c r="LIV74" s="1002"/>
      <c r="LIW74" s="1002"/>
      <c r="LIX74" s="1002"/>
      <c r="LIY74" s="1002"/>
      <c r="LIZ74" s="1002"/>
      <c r="LJA74" s="1002"/>
      <c r="LJB74" s="1002"/>
      <c r="LJC74" s="1002"/>
      <c r="LJD74" s="1002"/>
      <c r="LJE74" s="1002"/>
      <c r="LJF74" s="1002"/>
      <c r="LJG74" s="1002"/>
      <c r="LJH74" s="1002"/>
      <c r="LJI74" s="1002"/>
      <c r="LJJ74" s="1002"/>
      <c r="LJK74" s="1002"/>
      <c r="LJL74" s="1002"/>
      <c r="LJM74" s="1002"/>
      <c r="LJN74" s="1002"/>
      <c r="LJO74" s="1002"/>
      <c r="LJP74" s="1002"/>
      <c r="LJQ74" s="1002"/>
      <c r="LJR74" s="1002"/>
      <c r="LJS74" s="1002"/>
      <c r="LJT74" s="1002"/>
      <c r="LJU74" s="1002"/>
      <c r="LJV74" s="1002"/>
      <c r="LJW74" s="1002"/>
      <c r="LJX74" s="1002"/>
      <c r="LJY74" s="1002"/>
      <c r="LJZ74" s="1002"/>
      <c r="LKA74" s="1002"/>
      <c r="LKB74" s="1002"/>
      <c r="LKC74" s="1002"/>
      <c r="LKD74" s="1002"/>
      <c r="LKE74" s="1002"/>
      <c r="LKF74" s="1002"/>
      <c r="LKG74" s="1002"/>
      <c r="LKH74" s="1002"/>
      <c r="LKI74" s="1002"/>
      <c r="LKJ74" s="1002"/>
      <c r="LKK74" s="1002"/>
      <c r="LKL74" s="1002"/>
      <c r="LKM74" s="1002"/>
      <c r="LKN74" s="1002"/>
      <c r="LKO74" s="1002"/>
      <c r="LKP74" s="1002"/>
      <c r="LKQ74" s="1002"/>
      <c r="LKR74" s="1002"/>
      <c r="LKS74" s="1002"/>
      <c r="LKT74" s="1002"/>
      <c r="LKU74" s="1002"/>
      <c r="LKV74" s="1002"/>
      <c r="LKW74" s="1002"/>
      <c r="LKX74" s="1002"/>
      <c r="LKY74" s="1002"/>
      <c r="LKZ74" s="1002"/>
      <c r="LLA74" s="1002"/>
      <c r="LLB74" s="1002"/>
      <c r="LLC74" s="1002"/>
      <c r="LLD74" s="1002"/>
      <c r="LLE74" s="1002"/>
      <c r="LLF74" s="1002"/>
      <c r="LLG74" s="1002"/>
      <c r="LLH74" s="1002"/>
      <c r="LLI74" s="1002"/>
      <c r="LLJ74" s="1002"/>
      <c r="LLK74" s="1002"/>
      <c r="LLL74" s="1002"/>
      <c r="LLM74" s="1002"/>
      <c r="LLN74" s="1002"/>
      <c r="LLO74" s="1002"/>
      <c r="LLP74" s="1002"/>
      <c r="LLQ74" s="1002"/>
      <c r="LLR74" s="1002"/>
      <c r="LLS74" s="1002"/>
      <c r="LLT74" s="1002"/>
      <c r="LLU74" s="1002"/>
      <c r="LLV74" s="1002"/>
      <c r="LLW74" s="1002"/>
      <c r="LLX74" s="1002"/>
      <c r="LLY74" s="1002"/>
      <c r="LLZ74" s="1002"/>
      <c r="LMA74" s="1002"/>
      <c r="LMB74" s="1002"/>
      <c r="LMC74" s="1002"/>
      <c r="LMD74" s="1002"/>
      <c r="LME74" s="1002"/>
      <c r="LMF74" s="1002"/>
      <c r="LMG74" s="1002"/>
      <c r="LMH74" s="1002"/>
      <c r="LMI74" s="1002"/>
      <c r="LMJ74" s="1002"/>
      <c r="LMK74" s="1002"/>
      <c r="LML74" s="1002"/>
      <c r="LMM74" s="1002"/>
      <c r="LMN74" s="1002"/>
      <c r="LMO74" s="1002"/>
      <c r="LMP74" s="1002"/>
      <c r="LMQ74" s="1002"/>
      <c r="LMR74" s="1002"/>
      <c r="LMS74" s="1002"/>
      <c r="LMT74" s="1002"/>
      <c r="LMU74" s="1002"/>
      <c r="LMV74" s="1002"/>
      <c r="LMW74" s="1002"/>
      <c r="LMX74" s="1002"/>
      <c r="LMY74" s="1002"/>
      <c r="LMZ74" s="1002"/>
      <c r="LNA74" s="1002"/>
      <c r="LNB74" s="1002"/>
      <c r="LNC74" s="1002"/>
      <c r="LND74" s="1002"/>
      <c r="LNE74" s="1002"/>
      <c r="LNF74" s="1002"/>
      <c r="LNG74" s="1002"/>
      <c r="LNH74" s="1002"/>
      <c r="LNI74" s="1002"/>
      <c r="LNJ74" s="1002"/>
      <c r="LNK74" s="1002"/>
      <c r="LNL74" s="1002"/>
      <c r="LNM74" s="1002"/>
      <c r="LNN74" s="1002"/>
      <c r="LNO74" s="1002"/>
      <c r="LNP74" s="1002"/>
      <c r="LNQ74" s="1002"/>
      <c r="LNR74" s="1002"/>
      <c r="LNS74" s="1002"/>
      <c r="LNT74" s="1002"/>
      <c r="LNU74" s="1002"/>
      <c r="LNV74" s="1002"/>
      <c r="LNW74" s="1002"/>
      <c r="LNX74" s="1002"/>
      <c r="LNY74" s="1002"/>
      <c r="LNZ74" s="1002"/>
      <c r="LOA74" s="1002"/>
      <c r="LOB74" s="1002"/>
      <c r="LOC74" s="1002"/>
      <c r="LOD74" s="1002"/>
      <c r="LOE74" s="1002"/>
      <c r="LOF74" s="1002"/>
      <c r="LOG74" s="1002"/>
      <c r="LOH74" s="1002"/>
      <c r="LOI74" s="1002"/>
      <c r="LOJ74" s="1002"/>
      <c r="LOK74" s="1002"/>
      <c r="LOL74" s="1002"/>
      <c r="LOM74" s="1002"/>
      <c r="LON74" s="1002"/>
      <c r="LOO74" s="1002"/>
      <c r="LOP74" s="1002"/>
      <c r="LOQ74" s="1002"/>
      <c r="LOR74" s="1002"/>
      <c r="LOS74" s="1002"/>
      <c r="LOT74" s="1002"/>
      <c r="LOU74" s="1002"/>
      <c r="LOV74" s="1002"/>
      <c r="LOW74" s="1002"/>
      <c r="LOX74" s="1002"/>
      <c r="LOY74" s="1002"/>
      <c r="LOZ74" s="1002"/>
      <c r="LPA74" s="1002"/>
      <c r="LPB74" s="1002"/>
      <c r="LPC74" s="1002"/>
      <c r="LPD74" s="1002"/>
      <c r="LPE74" s="1002"/>
      <c r="LPF74" s="1002"/>
      <c r="LPG74" s="1002"/>
      <c r="LPH74" s="1002"/>
      <c r="LPI74" s="1002"/>
      <c r="LPJ74" s="1002"/>
      <c r="LPK74" s="1002"/>
      <c r="LPL74" s="1002"/>
      <c r="LPM74" s="1002"/>
      <c r="LPN74" s="1002"/>
      <c r="LPO74" s="1002"/>
      <c r="LPP74" s="1002"/>
      <c r="LPQ74" s="1002"/>
      <c r="LPR74" s="1002"/>
      <c r="LPS74" s="1002"/>
      <c r="LPT74" s="1002"/>
      <c r="LPU74" s="1002"/>
      <c r="LPV74" s="1002"/>
      <c r="LPW74" s="1002"/>
      <c r="LPX74" s="1002"/>
      <c r="LPY74" s="1002"/>
      <c r="LPZ74" s="1002"/>
      <c r="LQA74" s="1002"/>
      <c r="LQB74" s="1002"/>
      <c r="LQC74" s="1002"/>
      <c r="LQD74" s="1002"/>
      <c r="LQE74" s="1002"/>
      <c r="LQF74" s="1002"/>
      <c r="LQG74" s="1002"/>
      <c r="LQH74" s="1002"/>
      <c r="LQI74" s="1002"/>
      <c r="LQJ74" s="1002"/>
      <c r="LQK74" s="1002"/>
      <c r="LQL74" s="1002"/>
      <c r="LQM74" s="1002"/>
      <c r="LQN74" s="1002"/>
      <c r="LQO74" s="1002"/>
      <c r="LQP74" s="1002"/>
      <c r="LQQ74" s="1002"/>
      <c r="LQR74" s="1002"/>
      <c r="LQS74" s="1002"/>
      <c r="LQT74" s="1002"/>
      <c r="LQU74" s="1002"/>
      <c r="LQV74" s="1002"/>
      <c r="LQW74" s="1002"/>
      <c r="LQX74" s="1002"/>
      <c r="LQY74" s="1002"/>
      <c r="LQZ74" s="1002"/>
      <c r="LRA74" s="1002"/>
      <c r="LRB74" s="1002"/>
      <c r="LRC74" s="1002"/>
      <c r="LRD74" s="1002"/>
      <c r="LRE74" s="1002"/>
      <c r="LRF74" s="1002"/>
      <c r="LRG74" s="1002"/>
      <c r="LRH74" s="1002"/>
      <c r="LRI74" s="1002"/>
      <c r="LRJ74" s="1002"/>
      <c r="LRK74" s="1002"/>
      <c r="LRL74" s="1002"/>
      <c r="LRM74" s="1002"/>
      <c r="LRN74" s="1002"/>
      <c r="LRO74" s="1002"/>
      <c r="LRP74" s="1002"/>
      <c r="LRQ74" s="1002"/>
      <c r="LRR74" s="1002"/>
      <c r="LRS74" s="1002"/>
      <c r="LRT74" s="1002"/>
      <c r="LRU74" s="1002"/>
      <c r="LRV74" s="1002"/>
      <c r="LRW74" s="1002"/>
      <c r="LRX74" s="1002"/>
      <c r="LRY74" s="1002"/>
      <c r="LRZ74" s="1002"/>
      <c r="LSA74" s="1002"/>
      <c r="LSB74" s="1002"/>
      <c r="LSC74" s="1002"/>
      <c r="LSD74" s="1002"/>
      <c r="LSE74" s="1002"/>
      <c r="LSF74" s="1002"/>
      <c r="LSG74" s="1002"/>
      <c r="LSH74" s="1002"/>
      <c r="LSI74" s="1002"/>
      <c r="LSJ74" s="1002"/>
      <c r="LSK74" s="1002"/>
      <c r="LSL74" s="1002"/>
      <c r="LSM74" s="1002"/>
      <c r="LSN74" s="1002"/>
      <c r="LSO74" s="1002"/>
      <c r="LSP74" s="1002"/>
      <c r="LSQ74" s="1002"/>
      <c r="LSR74" s="1002"/>
      <c r="LSS74" s="1002"/>
      <c r="LST74" s="1002"/>
      <c r="LSU74" s="1002"/>
      <c r="LSV74" s="1002"/>
      <c r="LSW74" s="1002"/>
      <c r="LSX74" s="1002"/>
      <c r="LSY74" s="1002"/>
      <c r="LSZ74" s="1002"/>
      <c r="LTA74" s="1002"/>
      <c r="LTB74" s="1002"/>
      <c r="LTC74" s="1002"/>
      <c r="LTD74" s="1002"/>
      <c r="LTE74" s="1002"/>
      <c r="LTF74" s="1002"/>
      <c r="LTG74" s="1002"/>
      <c r="LTH74" s="1002"/>
      <c r="LTI74" s="1002"/>
      <c r="LTJ74" s="1002"/>
      <c r="LTK74" s="1002"/>
      <c r="LTL74" s="1002"/>
      <c r="LTM74" s="1002"/>
      <c r="LTN74" s="1002"/>
      <c r="LTO74" s="1002"/>
      <c r="LTP74" s="1002"/>
      <c r="LTQ74" s="1002"/>
      <c r="LTR74" s="1002"/>
      <c r="LTS74" s="1002"/>
      <c r="LTT74" s="1002"/>
      <c r="LTU74" s="1002"/>
      <c r="LTV74" s="1002"/>
      <c r="LTW74" s="1002"/>
      <c r="LTX74" s="1002"/>
      <c r="LTY74" s="1002"/>
      <c r="LTZ74" s="1002"/>
      <c r="LUA74" s="1002"/>
      <c r="LUB74" s="1002"/>
      <c r="LUC74" s="1002"/>
      <c r="LUD74" s="1002"/>
      <c r="LUE74" s="1002"/>
      <c r="LUF74" s="1002"/>
      <c r="LUG74" s="1002"/>
      <c r="LUH74" s="1002"/>
      <c r="LUI74" s="1002"/>
      <c r="LUJ74" s="1002"/>
      <c r="LUK74" s="1002"/>
      <c r="LUL74" s="1002"/>
      <c r="LUM74" s="1002"/>
      <c r="LUN74" s="1002"/>
      <c r="LUO74" s="1002"/>
      <c r="LUP74" s="1002"/>
      <c r="LUQ74" s="1002"/>
      <c r="LUR74" s="1002"/>
      <c r="LUS74" s="1002"/>
      <c r="LUT74" s="1002"/>
      <c r="LUU74" s="1002"/>
      <c r="LUV74" s="1002"/>
      <c r="LUW74" s="1002"/>
      <c r="LUX74" s="1002"/>
      <c r="LUY74" s="1002"/>
      <c r="LUZ74" s="1002"/>
      <c r="LVA74" s="1002"/>
      <c r="LVB74" s="1002"/>
      <c r="LVC74" s="1002"/>
      <c r="LVD74" s="1002"/>
      <c r="LVE74" s="1002"/>
      <c r="LVF74" s="1002"/>
      <c r="LVG74" s="1002"/>
      <c r="LVH74" s="1002"/>
      <c r="LVI74" s="1002"/>
      <c r="LVJ74" s="1002"/>
      <c r="LVK74" s="1002"/>
      <c r="LVL74" s="1002"/>
      <c r="LVM74" s="1002"/>
      <c r="LVN74" s="1002"/>
      <c r="LVO74" s="1002"/>
      <c r="LVP74" s="1002"/>
      <c r="LVQ74" s="1002"/>
      <c r="LVR74" s="1002"/>
      <c r="LVS74" s="1002"/>
      <c r="LVT74" s="1002"/>
      <c r="LVU74" s="1002"/>
      <c r="LVV74" s="1002"/>
      <c r="LVW74" s="1002"/>
      <c r="LVX74" s="1002"/>
      <c r="LVY74" s="1002"/>
      <c r="LVZ74" s="1002"/>
      <c r="LWA74" s="1002"/>
      <c r="LWB74" s="1002"/>
      <c r="LWC74" s="1002"/>
      <c r="LWD74" s="1002"/>
      <c r="LWE74" s="1002"/>
      <c r="LWF74" s="1002"/>
      <c r="LWG74" s="1002"/>
      <c r="LWH74" s="1002"/>
      <c r="LWI74" s="1002"/>
      <c r="LWJ74" s="1002"/>
      <c r="LWK74" s="1002"/>
      <c r="LWL74" s="1002"/>
      <c r="LWM74" s="1002"/>
      <c r="LWN74" s="1002"/>
      <c r="LWO74" s="1002"/>
      <c r="LWP74" s="1002"/>
      <c r="LWQ74" s="1002"/>
      <c r="LWR74" s="1002"/>
      <c r="LWS74" s="1002"/>
      <c r="LWT74" s="1002"/>
      <c r="LWU74" s="1002"/>
      <c r="LWV74" s="1002"/>
      <c r="LWW74" s="1002"/>
      <c r="LWX74" s="1002"/>
      <c r="LWY74" s="1002"/>
      <c r="LWZ74" s="1002"/>
      <c r="LXA74" s="1002"/>
      <c r="LXB74" s="1002"/>
      <c r="LXC74" s="1002"/>
      <c r="LXD74" s="1002"/>
      <c r="LXE74" s="1002"/>
      <c r="LXF74" s="1002"/>
      <c r="LXG74" s="1002"/>
      <c r="LXH74" s="1002"/>
      <c r="LXI74" s="1002"/>
      <c r="LXJ74" s="1002"/>
      <c r="LXK74" s="1002"/>
      <c r="LXL74" s="1002"/>
      <c r="LXM74" s="1002"/>
      <c r="LXN74" s="1002"/>
      <c r="LXO74" s="1002"/>
      <c r="LXP74" s="1002"/>
      <c r="LXQ74" s="1002"/>
      <c r="LXR74" s="1002"/>
      <c r="LXS74" s="1002"/>
      <c r="LXT74" s="1002"/>
      <c r="LXU74" s="1002"/>
      <c r="LXV74" s="1002"/>
      <c r="LXW74" s="1002"/>
      <c r="LXX74" s="1002"/>
      <c r="LXY74" s="1002"/>
      <c r="LXZ74" s="1002"/>
      <c r="LYA74" s="1002"/>
      <c r="LYB74" s="1002"/>
      <c r="LYC74" s="1002"/>
      <c r="LYD74" s="1002"/>
      <c r="LYE74" s="1002"/>
      <c r="LYF74" s="1002"/>
      <c r="LYG74" s="1002"/>
      <c r="LYH74" s="1002"/>
      <c r="LYI74" s="1002"/>
      <c r="LYJ74" s="1002"/>
      <c r="LYK74" s="1002"/>
      <c r="LYL74" s="1002"/>
      <c r="LYM74" s="1002"/>
      <c r="LYN74" s="1002"/>
      <c r="LYO74" s="1002"/>
      <c r="LYP74" s="1002"/>
      <c r="LYQ74" s="1002"/>
      <c r="LYR74" s="1002"/>
      <c r="LYS74" s="1002"/>
      <c r="LYT74" s="1002"/>
      <c r="LYU74" s="1002"/>
      <c r="LYV74" s="1002"/>
      <c r="LYW74" s="1002"/>
      <c r="LYX74" s="1002"/>
      <c r="LYY74" s="1002"/>
      <c r="LYZ74" s="1002"/>
      <c r="LZA74" s="1002"/>
      <c r="LZB74" s="1002"/>
      <c r="LZC74" s="1002"/>
      <c r="LZD74" s="1002"/>
      <c r="LZE74" s="1002"/>
      <c r="LZF74" s="1002"/>
      <c r="LZG74" s="1002"/>
      <c r="LZH74" s="1002"/>
      <c r="LZI74" s="1002"/>
      <c r="LZJ74" s="1002"/>
      <c r="LZK74" s="1002"/>
      <c r="LZL74" s="1002"/>
      <c r="LZM74" s="1002"/>
      <c r="LZN74" s="1002"/>
      <c r="LZO74" s="1002"/>
      <c r="LZP74" s="1002"/>
      <c r="LZQ74" s="1002"/>
      <c r="LZR74" s="1002"/>
      <c r="LZS74" s="1002"/>
      <c r="LZT74" s="1002"/>
      <c r="LZU74" s="1002"/>
      <c r="LZV74" s="1002"/>
      <c r="LZW74" s="1002"/>
      <c r="LZX74" s="1002"/>
      <c r="LZY74" s="1002"/>
      <c r="LZZ74" s="1002"/>
      <c r="MAA74" s="1002"/>
      <c r="MAB74" s="1002"/>
      <c r="MAC74" s="1002"/>
      <c r="MAD74" s="1002"/>
      <c r="MAE74" s="1002"/>
      <c r="MAF74" s="1002"/>
      <c r="MAG74" s="1002"/>
      <c r="MAH74" s="1002"/>
      <c r="MAI74" s="1002"/>
      <c r="MAJ74" s="1002"/>
      <c r="MAK74" s="1002"/>
      <c r="MAL74" s="1002"/>
      <c r="MAM74" s="1002"/>
      <c r="MAN74" s="1002"/>
      <c r="MAO74" s="1002"/>
      <c r="MAP74" s="1002"/>
      <c r="MAQ74" s="1002"/>
      <c r="MAR74" s="1002"/>
      <c r="MAS74" s="1002"/>
      <c r="MAT74" s="1002"/>
      <c r="MAU74" s="1002"/>
      <c r="MAV74" s="1002"/>
      <c r="MAW74" s="1002"/>
      <c r="MAX74" s="1002"/>
      <c r="MAY74" s="1002"/>
      <c r="MAZ74" s="1002"/>
      <c r="MBA74" s="1002"/>
      <c r="MBB74" s="1002"/>
      <c r="MBC74" s="1002"/>
      <c r="MBD74" s="1002"/>
      <c r="MBE74" s="1002"/>
      <c r="MBF74" s="1002"/>
      <c r="MBG74" s="1002"/>
      <c r="MBH74" s="1002"/>
      <c r="MBI74" s="1002"/>
      <c r="MBJ74" s="1002"/>
      <c r="MBK74" s="1002"/>
      <c r="MBL74" s="1002"/>
      <c r="MBM74" s="1002"/>
      <c r="MBN74" s="1002"/>
      <c r="MBO74" s="1002"/>
      <c r="MBP74" s="1002"/>
      <c r="MBQ74" s="1002"/>
      <c r="MBR74" s="1002"/>
      <c r="MBS74" s="1002"/>
      <c r="MBT74" s="1002"/>
      <c r="MBU74" s="1002"/>
      <c r="MBV74" s="1002"/>
      <c r="MBW74" s="1002"/>
      <c r="MBX74" s="1002"/>
      <c r="MBY74" s="1002"/>
      <c r="MBZ74" s="1002"/>
      <c r="MCA74" s="1002"/>
      <c r="MCB74" s="1002"/>
      <c r="MCC74" s="1002"/>
      <c r="MCD74" s="1002"/>
      <c r="MCE74" s="1002"/>
      <c r="MCF74" s="1002"/>
      <c r="MCG74" s="1002"/>
      <c r="MCH74" s="1002"/>
      <c r="MCI74" s="1002"/>
      <c r="MCJ74" s="1002"/>
      <c r="MCK74" s="1002"/>
      <c r="MCL74" s="1002"/>
      <c r="MCM74" s="1002"/>
      <c r="MCN74" s="1002"/>
      <c r="MCO74" s="1002"/>
      <c r="MCP74" s="1002"/>
      <c r="MCQ74" s="1002"/>
      <c r="MCR74" s="1002"/>
      <c r="MCS74" s="1002"/>
      <c r="MCT74" s="1002"/>
      <c r="MCU74" s="1002"/>
      <c r="MCV74" s="1002"/>
      <c r="MCW74" s="1002"/>
      <c r="MCX74" s="1002"/>
      <c r="MCY74" s="1002"/>
      <c r="MCZ74" s="1002"/>
      <c r="MDA74" s="1002"/>
      <c r="MDB74" s="1002"/>
      <c r="MDC74" s="1002"/>
      <c r="MDD74" s="1002"/>
      <c r="MDE74" s="1002"/>
      <c r="MDF74" s="1002"/>
      <c r="MDG74" s="1002"/>
      <c r="MDH74" s="1002"/>
      <c r="MDI74" s="1002"/>
      <c r="MDJ74" s="1002"/>
      <c r="MDK74" s="1002"/>
      <c r="MDL74" s="1002"/>
      <c r="MDM74" s="1002"/>
      <c r="MDN74" s="1002"/>
      <c r="MDO74" s="1002"/>
      <c r="MDP74" s="1002"/>
      <c r="MDQ74" s="1002"/>
      <c r="MDR74" s="1002"/>
      <c r="MDS74" s="1002"/>
      <c r="MDT74" s="1002"/>
      <c r="MDU74" s="1002"/>
      <c r="MDV74" s="1002"/>
      <c r="MDW74" s="1002"/>
      <c r="MDX74" s="1002"/>
      <c r="MDY74" s="1002"/>
      <c r="MDZ74" s="1002"/>
      <c r="MEA74" s="1002"/>
      <c r="MEB74" s="1002"/>
      <c r="MEC74" s="1002"/>
      <c r="MED74" s="1002"/>
      <c r="MEE74" s="1002"/>
      <c r="MEF74" s="1002"/>
      <c r="MEG74" s="1002"/>
      <c r="MEH74" s="1002"/>
      <c r="MEI74" s="1002"/>
      <c r="MEJ74" s="1002"/>
      <c r="MEK74" s="1002"/>
      <c r="MEL74" s="1002"/>
      <c r="MEM74" s="1002"/>
      <c r="MEN74" s="1002"/>
      <c r="MEO74" s="1002"/>
      <c r="MEP74" s="1002"/>
      <c r="MEQ74" s="1002"/>
      <c r="MER74" s="1002"/>
      <c r="MES74" s="1002"/>
      <c r="MET74" s="1002"/>
      <c r="MEU74" s="1002"/>
      <c r="MEV74" s="1002"/>
      <c r="MEW74" s="1002"/>
      <c r="MEX74" s="1002"/>
      <c r="MEY74" s="1002"/>
      <c r="MEZ74" s="1002"/>
      <c r="MFA74" s="1002"/>
      <c r="MFB74" s="1002"/>
      <c r="MFC74" s="1002"/>
      <c r="MFD74" s="1002"/>
      <c r="MFE74" s="1002"/>
      <c r="MFF74" s="1002"/>
      <c r="MFG74" s="1002"/>
      <c r="MFH74" s="1002"/>
      <c r="MFI74" s="1002"/>
      <c r="MFJ74" s="1002"/>
      <c r="MFK74" s="1002"/>
      <c r="MFL74" s="1002"/>
      <c r="MFM74" s="1002"/>
      <c r="MFN74" s="1002"/>
      <c r="MFO74" s="1002"/>
      <c r="MFP74" s="1002"/>
      <c r="MFQ74" s="1002"/>
      <c r="MFR74" s="1002"/>
      <c r="MFS74" s="1002"/>
      <c r="MFT74" s="1002"/>
      <c r="MFU74" s="1002"/>
      <c r="MFV74" s="1002"/>
      <c r="MFW74" s="1002"/>
      <c r="MFX74" s="1002"/>
      <c r="MFY74" s="1002"/>
      <c r="MFZ74" s="1002"/>
      <c r="MGA74" s="1002"/>
      <c r="MGB74" s="1002"/>
      <c r="MGC74" s="1002"/>
      <c r="MGD74" s="1002"/>
      <c r="MGE74" s="1002"/>
      <c r="MGF74" s="1002"/>
      <c r="MGG74" s="1002"/>
      <c r="MGH74" s="1002"/>
      <c r="MGI74" s="1002"/>
      <c r="MGJ74" s="1002"/>
      <c r="MGK74" s="1002"/>
      <c r="MGL74" s="1002"/>
      <c r="MGM74" s="1002"/>
      <c r="MGN74" s="1002"/>
      <c r="MGO74" s="1002"/>
      <c r="MGP74" s="1002"/>
      <c r="MGQ74" s="1002"/>
      <c r="MGR74" s="1002"/>
      <c r="MGS74" s="1002"/>
      <c r="MGT74" s="1002"/>
      <c r="MGU74" s="1002"/>
      <c r="MGV74" s="1002"/>
      <c r="MGW74" s="1002"/>
      <c r="MGX74" s="1002"/>
      <c r="MGY74" s="1002"/>
      <c r="MGZ74" s="1002"/>
      <c r="MHA74" s="1002"/>
      <c r="MHB74" s="1002"/>
      <c r="MHC74" s="1002"/>
      <c r="MHD74" s="1002"/>
      <c r="MHE74" s="1002"/>
      <c r="MHF74" s="1002"/>
      <c r="MHG74" s="1002"/>
      <c r="MHH74" s="1002"/>
      <c r="MHI74" s="1002"/>
      <c r="MHJ74" s="1002"/>
      <c r="MHK74" s="1002"/>
      <c r="MHL74" s="1002"/>
      <c r="MHM74" s="1002"/>
      <c r="MHN74" s="1002"/>
      <c r="MHO74" s="1002"/>
      <c r="MHP74" s="1002"/>
      <c r="MHQ74" s="1002"/>
      <c r="MHR74" s="1002"/>
      <c r="MHS74" s="1002"/>
      <c r="MHT74" s="1002"/>
      <c r="MHU74" s="1002"/>
      <c r="MHV74" s="1002"/>
      <c r="MHW74" s="1002"/>
      <c r="MHX74" s="1002"/>
      <c r="MHY74" s="1002"/>
      <c r="MHZ74" s="1002"/>
      <c r="MIA74" s="1002"/>
      <c r="MIB74" s="1002"/>
      <c r="MIC74" s="1002"/>
      <c r="MID74" s="1002"/>
      <c r="MIE74" s="1002"/>
      <c r="MIF74" s="1002"/>
      <c r="MIG74" s="1002"/>
      <c r="MIH74" s="1002"/>
      <c r="MII74" s="1002"/>
      <c r="MIJ74" s="1002"/>
      <c r="MIK74" s="1002"/>
      <c r="MIL74" s="1002"/>
      <c r="MIM74" s="1002"/>
      <c r="MIN74" s="1002"/>
      <c r="MIO74" s="1002"/>
      <c r="MIP74" s="1002"/>
      <c r="MIQ74" s="1002"/>
      <c r="MIR74" s="1002"/>
      <c r="MIS74" s="1002"/>
      <c r="MIT74" s="1002"/>
      <c r="MIU74" s="1002"/>
      <c r="MIV74" s="1002"/>
      <c r="MIW74" s="1002"/>
      <c r="MIX74" s="1002"/>
      <c r="MIY74" s="1002"/>
      <c r="MIZ74" s="1002"/>
      <c r="MJA74" s="1002"/>
      <c r="MJB74" s="1002"/>
      <c r="MJC74" s="1002"/>
      <c r="MJD74" s="1002"/>
      <c r="MJE74" s="1002"/>
      <c r="MJF74" s="1002"/>
      <c r="MJG74" s="1002"/>
      <c r="MJH74" s="1002"/>
      <c r="MJI74" s="1002"/>
      <c r="MJJ74" s="1002"/>
      <c r="MJK74" s="1002"/>
      <c r="MJL74" s="1002"/>
      <c r="MJM74" s="1002"/>
      <c r="MJN74" s="1002"/>
      <c r="MJO74" s="1002"/>
      <c r="MJP74" s="1002"/>
      <c r="MJQ74" s="1002"/>
      <c r="MJR74" s="1002"/>
      <c r="MJS74" s="1002"/>
      <c r="MJT74" s="1002"/>
      <c r="MJU74" s="1002"/>
      <c r="MJV74" s="1002"/>
      <c r="MJW74" s="1002"/>
      <c r="MJX74" s="1002"/>
      <c r="MJY74" s="1002"/>
      <c r="MJZ74" s="1002"/>
      <c r="MKA74" s="1002"/>
      <c r="MKB74" s="1002"/>
      <c r="MKC74" s="1002"/>
      <c r="MKD74" s="1002"/>
      <c r="MKE74" s="1002"/>
      <c r="MKF74" s="1002"/>
      <c r="MKG74" s="1002"/>
      <c r="MKH74" s="1002"/>
      <c r="MKI74" s="1002"/>
      <c r="MKJ74" s="1002"/>
      <c r="MKK74" s="1002"/>
      <c r="MKL74" s="1002"/>
      <c r="MKM74" s="1002"/>
      <c r="MKN74" s="1002"/>
      <c r="MKO74" s="1002"/>
      <c r="MKP74" s="1002"/>
      <c r="MKQ74" s="1002"/>
      <c r="MKR74" s="1002"/>
      <c r="MKS74" s="1002"/>
      <c r="MKT74" s="1002"/>
      <c r="MKU74" s="1002"/>
      <c r="MKV74" s="1002"/>
      <c r="MKW74" s="1002"/>
      <c r="MKX74" s="1002"/>
      <c r="MKY74" s="1002"/>
      <c r="MKZ74" s="1002"/>
      <c r="MLA74" s="1002"/>
      <c r="MLB74" s="1002"/>
      <c r="MLC74" s="1002"/>
      <c r="MLD74" s="1002"/>
      <c r="MLE74" s="1002"/>
      <c r="MLF74" s="1002"/>
      <c r="MLG74" s="1002"/>
      <c r="MLH74" s="1002"/>
      <c r="MLI74" s="1002"/>
      <c r="MLJ74" s="1002"/>
      <c r="MLK74" s="1002"/>
      <c r="MLL74" s="1002"/>
      <c r="MLM74" s="1002"/>
      <c r="MLN74" s="1002"/>
      <c r="MLO74" s="1002"/>
      <c r="MLP74" s="1002"/>
      <c r="MLQ74" s="1002"/>
      <c r="MLR74" s="1002"/>
      <c r="MLS74" s="1002"/>
      <c r="MLT74" s="1002"/>
      <c r="MLU74" s="1002"/>
      <c r="MLV74" s="1002"/>
      <c r="MLW74" s="1002"/>
      <c r="MLX74" s="1002"/>
      <c r="MLY74" s="1002"/>
      <c r="MLZ74" s="1002"/>
      <c r="MMA74" s="1002"/>
      <c r="MMB74" s="1002"/>
      <c r="MMC74" s="1002"/>
      <c r="MMD74" s="1002"/>
      <c r="MME74" s="1002"/>
      <c r="MMF74" s="1002"/>
      <c r="MMG74" s="1002"/>
      <c r="MMH74" s="1002"/>
      <c r="MMI74" s="1002"/>
      <c r="MMJ74" s="1002"/>
      <c r="MMK74" s="1002"/>
      <c r="MML74" s="1002"/>
      <c r="MMM74" s="1002"/>
      <c r="MMN74" s="1002"/>
      <c r="MMO74" s="1002"/>
      <c r="MMP74" s="1002"/>
      <c r="MMQ74" s="1002"/>
      <c r="MMR74" s="1002"/>
      <c r="MMS74" s="1002"/>
      <c r="MMT74" s="1002"/>
      <c r="MMU74" s="1002"/>
      <c r="MMV74" s="1002"/>
      <c r="MMW74" s="1002"/>
      <c r="MMX74" s="1002"/>
      <c r="MMY74" s="1002"/>
      <c r="MMZ74" s="1002"/>
      <c r="MNA74" s="1002"/>
      <c r="MNB74" s="1002"/>
      <c r="MNC74" s="1002"/>
      <c r="MND74" s="1002"/>
      <c r="MNE74" s="1002"/>
      <c r="MNF74" s="1002"/>
      <c r="MNG74" s="1002"/>
      <c r="MNH74" s="1002"/>
      <c r="MNI74" s="1002"/>
      <c r="MNJ74" s="1002"/>
      <c r="MNK74" s="1002"/>
      <c r="MNL74" s="1002"/>
      <c r="MNM74" s="1002"/>
      <c r="MNN74" s="1002"/>
      <c r="MNO74" s="1002"/>
      <c r="MNP74" s="1002"/>
      <c r="MNQ74" s="1002"/>
      <c r="MNR74" s="1002"/>
      <c r="MNS74" s="1002"/>
      <c r="MNT74" s="1002"/>
      <c r="MNU74" s="1002"/>
      <c r="MNV74" s="1002"/>
      <c r="MNW74" s="1002"/>
      <c r="MNX74" s="1002"/>
      <c r="MNY74" s="1002"/>
      <c r="MNZ74" s="1002"/>
      <c r="MOA74" s="1002"/>
      <c r="MOB74" s="1002"/>
      <c r="MOC74" s="1002"/>
      <c r="MOD74" s="1002"/>
      <c r="MOE74" s="1002"/>
      <c r="MOF74" s="1002"/>
      <c r="MOG74" s="1002"/>
      <c r="MOH74" s="1002"/>
      <c r="MOI74" s="1002"/>
      <c r="MOJ74" s="1002"/>
      <c r="MOK74" s="1002"/>
      <c r="MOL74" s="1002"/>
      <c r="MOM74" s="1002"/>
      <c r="MON74" s="1002"/>
      <c r="MOO74" s="1002"/>
      <c r="MOP74" s="1002"/>
      <c r="MOQ74" s="1002"/>
      <c r="MOR74" s="1002"/>
      <c r="MOS74" s="1002"/>
      <c r="MOT74" s="1002"/>
      <c r="MOU74" s="1002"/>
      <c r="MOV74" s="1002"/>
      <c r="MOW74" s="1002"/>
      <c r="MOX74" s="1002"/>
      <c r="MOY74" s="1002"/>
      <c r="MOZ74" s="1002"/>
      <c r="MPA74" s="1002"/>
      <c r="MPB74" s="1002"/>
      <c r="MPC74" s="1002"/>
      <c r="MPD74" s="1002"/>
      <c r="MPE74" s="1002"/>
      <c r="MPF74" s="1002"/>
      <c r="MPG74" s="1002"/>
      <c r="MPH74" s="1002"/>
      <c r="MPI74" s="1002"/>
      <c r="MPJ74" s="1002"/>
      <c r="MPK74" s="1002"/>
      <c r="MPL74" s="1002"/>
      <c r="MPM74" s="1002"/>
      <c r="MPN74" s="1002"/>
      <c r="MPO74" s="1002"/>
      <c r="MPP74" s="1002"/>
      <c r="MPQ74" s="1002"/>
      <c r="MPR74" s="1002"/>
      <c r="MPS74" s="1002"/>
      <c r="MPT74" s="1002"/>
      <c r="MPU74" s="1002"/>
      <c r="MPV74" s="1002"/>
      <c r="MPW74" s="1002"/>
      <c r="MPX74" s="1002"/>
      <c r="MPY74" s="1002"/>
      <c r="MPZ74" s="1002"/>
      <c r="MQA74" s="1002"/>
      <c r="MQB74" s="1002"/>
      <c r="MQC74" s="1002"/>
      <c r="MQD74" s="1002"/>
      <c r="MQE74" s="1002"/>
      <c r="MQF74" s="1002"/>
      <c r="MQG74" s="1002"/>
      <c r="MQH74" s="1002"/>
      <c r="MQI74" s="1002"/>
      <c r="MQJ74" s="1002"/>
      <c r="MQK74" s="1002"/>
      <c r="MQL74" s="1002"/>
      <c r="MQM74" s="1002"/>
      <c r="MQN74" s="1002"/>
      <c r="MQO74" s="1002"/>
      <c r="MQP74" s="1002"/>
      <c r="MQQ74" s="1002"/>
      <c r="MQR74" s="1002"/>
      <c r="MQS74" s="1002"/>
      <c r="MQT74" s="1002"/>
      <c r="MQU74" s="1002"/>
      <c r="MQV74" s="1002"/>
      <c r="MQW74" s="1002"/>
      <c r="MQX74" s="1002"/>
      <c r="MQY74" s="1002"/>
      <c r="MQZ74" s="1002"/>
      <c r="MRA74" s="1002"/>
      <c r="MRB74" s="1002"/>
      <c r="MRC74" s="1002"/>
      <c r="MRD74" s="1002"/>
      <c r="MRE74" s="1002"/>
      <c r="MRF74" s="1002"/>
      <c r="MRG74" s="1002"/>
      <c r="MRH74" s="1002"/>
      <c r="MRI74" s="1002"/>
      <c r="MRJ74" s="1002"/>
      <c r="MRK74" s="1002"/>
      <c r="MRL74" s="1002"/>
      <c r="MRM74" s="1002"/>
      <c r="MRN74" s="1002"/>
      <c r="MRO74" s="1002"/>
      <c r="MRP74" s="1002"/>
      <c r="MRQ74" s="1002"/>
      <c r="MRR74" s="1002"/>
      <c r="MRS74" s="1002"/>
      <c r="MRT74" s="1002"/>
      <c r="MRU74" s="1002"/>
      <c r="MRV74" s="1002"/>
      <c r="MRW74" s="1002"/>
      <c r="MRX74" s="1002"/>
      <c r="MRY74" s="1002"/>
      <c r="MRZ74" s="1002"/>
      <c r="MSA74" s="1002"/>
      <c r="MSB74" s="1002"/>
      <c r="MSC74" s="1002"/>
      <c r="MSD74" s="1002"/>
      <c r="MSE74" s="1002"/>
      <c r="MSF74" s="1002"/>
      <c r="MSG74" s="1002"/>
      <c r="MSH74" s="1002"/>
      <c r="MSI74" s="1002"/>
      <c r="MSJ74" s="1002"/>
      <c r="MSK74" s="1002"/>
      <c r="MSL74" s="1002"/>
      <c r="MSM74" s="1002"/>
      <c r="MSN74" s="1002"/>
      <c r="MSO74" s="1002"/>
      <c r="MSP74" s="1002"/>
      <c r="MSQ74" s="1002"/>
      <c r="MSR74" s="1002"/>
      <c r="MSS74" s="1002"/>
      <c r="MST74" s="1002"/>
      <c r="MSU74" s="1002"/>
      <c r="MSV74" s="1002"/>
      <c r="MSW74" s="1002"/>
      <c r="MSX74" s="1002"/>
      <c r="MSY74" s="1002"/>
      <c r="MSZ74" s="1002"/>
      <c r="MTA74" s="1002"/>
      <c r="MTB74" s="1002"/>
      <c r="MTC74" s="1002"/>
      <c r="MTD74" s="1002"/>
      <c r="MTE74" s="1002"/>
      <c r="MTF74" s="1002"/>
      <c r="MTG74" s="1002"/>
      <c r="MTH74" s="1002"/>
      <c r="MTI74" s="1002"/>
      <c r="MTJ74" s="1002"/>
      <c r="MTK74" s="1002"/>
      <c r="MTL74" s="1002"/>
      <c r="MTM74" s="1002"/>
      <c r="MTN74" s="1002"/>
      <c r="MTO74" s="1002"/>
      <c r="MTP74" s="1002"/>
      <c r="MTQ74" s="1002"/>
      <c r="MTR74" s="1002"/>
      <c r="MTS74" s="1002"/>
      <c r="MTT74" s="1002"/>
      <c r="MTU74" s="1002"/>
      <c r="MTV74" s="1002"/>
      <c r="MTW74" s="1002"/>
      <c r="MTX74" s="1002"/>
      <c r="MTY74" s="1002"/>
      <c r="MTZ74" s="1002"/>
      <c r="MUA74" s="1002"/>
      <c r="MUB74" s="1002"/>
      <c r="MUC74" s="1002"/>
      <c r="MUD74" s="1002"/>
      <c r="MUE74" s="1002"/>
      <c r="MUF74" s="1002"/>
      <c r="MUG74" s="1002"/>
      <c r="MUH74" s="1002"/>
      <c r="MUI74" s="1002"/>
      <c r="MUJ74" s="1002"/>
      <c r="MUK74" s="1002"/>
      <c r="MUL74" s="1002"/>
      <c r="MUM74" s="1002"/>
      <c r="MUN74" s="1002"/>
      <c r="MUO74" s="1002"/>
      <c r="MUP74" s="1002"/>
      <c r="MUQ74" s="1002"/>
      <c r="MUR74" s="1002"/>
      <c r="MUS74" s="1002"/>
      <c r="MUT74" s="1002"/>
      <c r="MUU74" s="1002"/>
      <c r="MUV74" s="1002"/>
      <c r="MUW74" s="1002"/>
      <c r="MUX74" s="1002"/>
      <c r="MUY74" s="1002"/>
      <c r="MUZ74" s="1002"/>
      <c r="MVA74" s="1002"/>
      <c r="MVB74" s="1002"/>
      <c r="MVC74" s="1002"/>
      <c r="MVD74" s="1002"/>
      <c r="MVE74" s="1002"/>
      <c r="MVF74" s="1002"/>
      <c r="MVG74" s="1002"/>
      <c r="MVH74" s="1002"/>
      <c r="MVI74" s="1002"/>
      <c r="MVJ74" s="1002"/>
      <c r="MVK74" s="1002"/>
      <c r="MVL74" s="1002"/>
      <c r="MVM74" s="1002"/>
      <c r="MVN74" s="1002"/>
      <c r="MVO74" s="1002"/>
      <c r="MVP74" s="1002"/>
      <c r="MVQ74" s="1002"/>
      <c r="MVR74" s="1002"/>
      <c r="MVS74" s="1002"/>
      <c r="MVT74" s="1002"/>
      <c r="MVU74" s="1002"/>
      <c r="MVV74" s="1002"/>
      <c r="MVW74" s="1002"/>
      <c r="MVX74" s="1002"/>
      <c r="MVY74" s="1002"/>
      <c r="MVZ74" s="1002"/>
      <c r="MWA74" s="1002"/>
      <c r="MWB74" s="1002"/>
      <c r="MWC74" s="1002"/>
      <c r="MWD74" s="1002"/>
      <c r="MWE74" s="1002"/>
      <c r="MWF74" s="1002"/>
      <c r="MWG74" s="1002"/>
      <c r="MWH74" s="1002"/>
      <c r="MWI74" s="1002"/>
      <c r="MWJ74" s="1002"/>
      <c r="MWK74" s="1002"/>
      <c r="MWL74" s="1002"/>
      <c r="MWM74" s="1002"/>
      <c r="MWN74" s="1002"/>
      <c r="MWO74" s="1002"/>
      <c r="MWP74" s="1002"/>
      <c r="MWQ74" s="1002"/>
      <c r="MWR74" s="1002"/>
      <c r="MWS74" s="1002"/>
      <c r="MWT74" s="1002"/>
      <c r="MWU74" s="1002"/>
      <c r="MWV74" s="1002"/>
      <c r="MWW74" s="1002"/>
      <c r="MWX74" s="1002"/>
      <c r="MWY74" s="1002"/>
      <c r="MWZ74" s="1002"/>
      <c r="MXA74" s="1002"/>
      <c r="MXB74" s="1002"/>
      <c r="MXC74" s="1002"/>
      <c r="MXD74" s="1002"/>
      <c r="MXE74" s="1002"/>
      <c r="MXF74" s="1002"/>
      <c r="MXG74" s="1002"/>
      <c r="MXH74" s="1002"/>
      <c r="MXI74" s="1002"/>
      <c r="MXJ74" s="1002"/>
      <c r="MXK74" s="1002"/>
      <c r="MXL74" s="1002"/>
      <c r="MXM74" s="1002"/>
      <c r="MXN74" s="1002"/>
      <c r="MXO74" s="1002"/>
      <c r="MXP74" s="1002"/>
      <c r="MXQ74" s="1002"/>
      <c r="MXR74" s="1002"/>
      <c r="MXS74" s="1002"/>
      <c r="MXT74" s="1002"/>
      <c r="MXU74" s="1002"/>
      <c r="MXV74" s="1002"/>
      <c r="MXW74" s="1002"/>
      <c r="MXX74" s="1002"/>
      <c r="MXY74" s="1002"/>
      <c r="MXZ74" s="1002"/>
      <c r="MYA74" s="1002"/>
      <c r="MYB74" s="1002"/>
      <c r="MYC74" s="1002"/>
      <c r="MYD74" s="1002"/>
      <c r="MYE74" s="1002"/>
      <c r="MYF74" s="1002"/>
      <c r="MYG74" s="1002"/>
      <c r="MYH74" s="1002"/>
      <c r="MYI74" s="1002"/>
      <c r="MYJ74" s="1002"/>
      <c r="MYK74" s="1002"/>
      <c r="MYL74" s="1002"/>
      <c r="MYM74" s="1002"/>
      <c r="MYN74" s="1002"/>
      <c r="MYO74" s="1002"/>
      <c r="MYP74" s="1002"/>
      <c r="MYQ74" s="1002"/>
      <c r="MYR74" s="1002"/>
      <c r="MYS74" s="1002"/>
      <c r="MYT74" s="1002"/>
      <c r="MYU74" s="1002"/>
      <c r="MYV74" s="1002"/>
      <c r="MYW74" s="1002"/>
      <c r="MYX74" s="1002"/>
      <c r="MYY74" s="1002"/>
      <c r="MYZ74" s="1002"/>
      <c r="MZA74" s="1002"/>
      <c r="MZB74" s="1002"/>
      <c r="MZC74" s="1002"/>
      <c r="MZD74" s="1002"/>
      <c r="MZE74" s="1002"/>
      <c r="MZF74" s="1002"/>
      <c r="MZG74" s="1002"/>
      <c r="MZH74" s="1002"/>
      <c r="MZI74" s="1002"/>
      <c r="MZJ74" s="1002"/>
      <c r="MZK74" s="1002"/>
      <c r="MZL74" s="1002"/>
      <c r="MZM74" s="1002"/>
      <c r="MZN74" s="1002"/>
      <c r="MZO74" s="1002"/>
      <c r="MZP74" s="1002"/>
      <c r="MZQ74" s="1002"/>
      <c r="MZR74" s="1002"/>
      <c r="MZS74" s="1002"/>
      <c r="MZT74" s="1002"/>
      <c r="MZU74" s="1002"/>
      <c r="MZV74" s="1002"/>
      <c r="MZW74" s="1002"/>
      <c r="MZX74" s="1002"/>
      <c r="MZY74" s="1002"/>
      <c r="MZZ74" s="1002"/>
      <c r="NAA74" s="1002"/>
      <c r="NAB74" s="1002"/>
      <c r="NAC74" s="1002"/>
      <c r="NAD74" s="1002"/>
      <c r="NAE74" s="1002"/>
      <c r="NAF74" s="1002"/>
      <c r="NAG74" s="1002"/>
      <c r="NAH74" s="1002"/>
      <c r="NAI74" s="1002"/>
      <c r="NAJ74" s="1002"/>
      <c r="NAK74" s="1002"/>
      <c r="NAL74" s="1002"/>
      <c r="NAM74" s="1002"/>
      <c r="NAN74" s="1002"/>
      <c r="NAO74" s="1002"/>
      <c r="NAP74" s="1002"/>
      <c r="NAQ74" s="1002"/>
      <c r="NAR74" s="1002"/>
      <c r="NAS74" s="1002"/>
      <c r="NAT74" s="1002"/>
      <c r="NAU74" s="1002"/>
      <c r="NAV74" s="1002"/>
      <c r="NAW74" s="1002"/>
      <c r="NAX74" s="1002"/>
      <c r="NAY74" s="1002"/>
      <c r="NAZ74" s="1002"/>
      <c r="NBA74" s="1002"/>
      <c r="NBB74" s="1002"/>
      <c r="NBC74" s="1002"/>
      <c r="NBD74" s="1002"/>
      <c r="NBE74" s="1002"/>
      <c r="NBF74" s="1002"/>
      <c r="NBG74" s="1002"/>
      <c r="NBH74" s="1002"/>
      <c r="NBI74" s="1002"/>
      <c r="NBJ74" s="1002"/>
      <c r="NBK74" s="1002"/>
      <c r="NBL74" s="1002"/>
      <c r="NBM74" s="1002"/>
      <c r="NBN74" s="1002"/>
      <c r="NBO74" s="1002"/>
      <c r="NBP74" s="1002"/>
      <c r="NBQ74" s="1002"/>
      <c r="NBR74" s="1002"/>
      <c r="NBS74" s="1002"/>
      <c r="NBT74" s="1002"/>
      <c r="NBU74" s="1002"/>
      <c r="NBV74" s="1002"/>
      <c r="NBW74" s="1002"/>
      <c r="NBX74" s="1002"/>
      <c r="NBY74" s="1002"/>
      <c r="NBZ74" s="1002"/>
      <c r="NCA74" s="1002"/>
      <c r="NCB74" s="1002"/>
      <c r="NCC74" s="1002"/>
      <c r="NCD74" s="1002"/>
      <c r="NCE74" s="1002"/>
      <c r="NCF74" s="1002"/>
      <c r="NCG74" s="1002"/>
      <c r="NCH74" s="1002"/>
      <c r="NCI74" s="1002"/>
      <c r="NCJ74" s="1002"/>
      <c r="NCK74" s="1002"/>
      <c r="NCL74" s="1002"/>
      <c r="NCM74" s="1002"/>
      <c r="NCN74" s="1002"/>
      <c r="NCO74" s="1002"/>
      <c r="NCP74" s="1002"/>
      <c r="NCQ74" s="1002"/>
      <c r="NCR74" s="1002"/>
      <c r="NCS74" s="1002"/>
      <c r="NCT74" s="1002"/>
      <c r="NCU74" s="1002"/>
      <c r="NCV74" s="1002"/>
      <c r="NCW74" s="1002"/>
      <c r="NCX74" s="1002"/>
      <c r="NCY74" s="1002"/>
      <c r="NCZ74" s="1002"/>
      <c r="NDA74" s="1002"/>
      <c r="NDB74" s="1002"/>
      <c r="NDC74" s="1002"/>
      <c r="NDD74" s="1002"/>
      <c r="NDE74" s="1002"/>
      <c r="NDF74" s="1002"/>
      <c r="NDG74" s="1002"/>
      <c r="NDH74" s="1002"/>
      <c r="NDI74" s="1002"/>
      <c r="NDJ74" s="1002"/>
      <c r="NDK74" s="1002"/>
      <c r="NDL74" s="1002"/>
      <c r="NDM74" s="1002"/>
      <c r="NDN74" s="1002"/>
      <c r="NDO74" s="1002"/>
      <c r="NDP74" s="1002"/>
      <c r="NDQ74" s="1002"/>
      <c r="NDR74" s="1002"/>
      <c r="NDS74" s="1002"/>
      <c r="NDT74" s="1002"/>
      <c r="NDU74" s="1002"/>
      <c r="NDV74" s="1002"/>
      <c r="NDW74" s="1002"/>
      <c r="NDX74" s="1002"/>
      <c r="NDY74" s="1002"/>
      <c r="NDZ74" s="1002"/>
      <c r="NEA74" s="1002"/>
      <c r="NEB74" s="1002"/>
      <c r="NEC74" s="1002"/>
      <c r="NED74" s="1002"/>
      <c r="NEE74" s="1002"/>
      <c r="NEF74" s="1002"/>
      <c r="NEG74" s="1002"/>
      <c r="NEH74" s="1002"/>
      <c r="NEI74" s="1002"/>
      <c r="NEJ74" s="1002"/>
      <c r="NEK74" s="1002"/>
      <c r="NEL74" s="1002"/>
      <c r="NEM74" s="1002"/>
      <c r="NEN74" s="1002"/>
      <c r="NEO74" s="1002"/>
      <c r="NEP74" s="1002"/>
      <c r="NEQ74" s="1002"/>
      <c r="NER74" s="1002"/>
      <c r="NES74" s="1002"/>
      <c r="NET74" s="1002"/>
      <c r="NEU74" s="1002"/>
      <c r="NEV74" s="1002"/>
      <c r="NEW74" s="1002"/>
      <c r="NEX74" s="1002"/>
      <c r="NEY74" s="1002"/>
      <c r="NEZ74" s="1002"/>
      <c r="NFA74" s="1002"/>
      <c r="NFB74" s="1002"/>
      <c r="NFC74" s="1002"/>
      <c r="NFD74" s="1002"/>
      <c r="NFE74" s="1002"/>
      <c r="NFF74" s="1002"/>
      <c r="NFG74" s="1002"/>
      <c r="NFH74" s="1002"/>
      <c r="NFI74" s="1002"/>
      <c r="NFJ74" s="1002"/>
      <c r="NFK74" s="1002"/>
      <c r="NFL74" s="1002"/>
      <c r="NFM74" s="1002"/>
      <c r="NFN74" s="1002"/>
      <c r="NFO74" s="1002"/>
      <c r="NFP74" s="1002"/>
      <c r="NFQ74" s="1002"/>
      <c r="NFR74" s="1002"/>
      <c r="NFS74" s="1002"/>
      <c r="NFT74" s="1002"/>
      <c r="NFU74" s="1002"/>
      <c r="NFV74" s="1002"/>
      <c r="NFW74" s="1002"/>
      <c r="NFX74" s="1002"/>
      <c r="NFY74" s="1002"/>
      <c r="NFZ74" s="1002"/>
      <c r="NGA74" s="1002"/>
      <c r="NGB74" s="1002"/>
      <c r="NGC74" s="1002"/>
      <c r="NGD74" s="1002"/>
      <c r="NGE74" s="1002"/>
      <c r="NGF74" s="1002"/>
      <c r="NGG74" s="1002"/>
      <c r="NGH74" s="1002"/>
      <c r="NGI74" s="1002"/>
      <c r="NGJ74" s="1002"/>
      <c r="NGK74" s="1002"/>
      <c r="NGL74" s="1002"/>
      <c r="NGM74" s="1002"/>
      <c r="NGN74" s="1002"/>
      <c r="NGO74" s="1002"/>
      <c r="NGP74" s="1002"/>
      <c r="NGQ74" s="1002"/>
      <c r="NGR74" s="1002"/>
      <c r="NGS74" s="1002"/>
      <c r="NGT74" s="1002"/>
      <c r="NGU74" s="1002"/>
      <c r="NGV74" s="1002"/>
      <c r="NGW74" s="1002"/>
      <c r="NGX74" s="1002"/>
      <c r="NGY74" s="1002"/>
      <c r="NGZ74" s="1002"/>
      <c r="NHA74" s="1002"/>
      <c r="NHB74" s="1002"/>
      <c r="NHC74" s="1002"/>
      <c r="NHD74" s="1002"/>
      <c r="NHE74" s="1002"/>
      <c r="NHF74" s="1002"/>
      <c r="NHG74" s="1002"/>
      <c r="NHH74" s="1002"/>
      <c r="NHI74" s="1002"/>
      <c r="NHJ74" s="1002"/>
      <c r="NHK74" s="1002"/>
      <c r="NHL74" s="1002"/>
      <c r="NHM74" s="1002"/>
      <c r="NHN74" s="1002"/>
      <c r="NHO74" s="1002"/>
      <c r="NHP74" s="1002"/>
      <c r="NHQ74" s="1002"/>
      <c r="NHR74" s="1002"/>
      <c r="NHS74" s="1002"/>
      <c r="NHT74" s="1002"/>
      <c r="NHU74" s="1002"/>
      <c r="NHV74" s="1002"/>
      <c r="NHW74" s="1002"/>
      <c r="NHX74" s="1002"/>
      <c r="NHY74" s="1002"/>
      <c r="NHZ74" s="1002"/>
      <c r="NIA74" s="1002"/>
      <c r="NIB74" s="1002"/>
      <c r="NIC74" s="1002"/>
      <c r="NID74" s="1002"/>
      <c r="NIE74" s="1002"/>
      <c r="NIF74" s="1002"/>
      <c r="NIG74" s="1002"/>
      <c r="NIH74" s="1002"/>
      <c r="NII74" s="1002"/>
      <c r="NIJ74" s="1002"/>
      <c r="NIK74" s="1002"/>
      <c r="NIL74" s="1002"/>
      <c r="NIM74" s="1002"/>
      <c r="NIN74" s="1002"/>
      <c r="NIO74" s="1002"/>
      <c r="NIP74" s="1002"/>
      <c r="NIQ74" s="1002"/>
      <c r="NIR74" s="1002"/>
      <c r="NIS74" s="1002"/>
      <c r="NIT74" s="1002"/>
      <c r="NIU74" s="1002"/>
      <c r="NIV74" s="1002"/>
      <c r="NIW74" s="1002"/>
      <c r="NIX74" s="1002"/>
      <c r="NIY74" s="1002"/>
      <c r="NIZ74" s="1002"/>
      <c r="NJA74" s="1002"/>
      <c r="NJB74" s="1002"/>
      <c r="NJC74" s="1002"/>
      <c r="NJD74" s="1002"/>
      <c r="NJE74" s="1002"/>
      <c r="NJF74" s="1002"/>
      <c r="NJG74" s="1002"/>
      <c r="NJH74" s="1002"/>
      <c r="NJI74" s="1002"/>
      <c r="NJJ74" s="1002"/>
      <c r="NJK74" s="1002"/>
      <c r="NJL74" s="1002"/>
      <c r="NJM74" s="1002"/>
      <c r="NJN74" s="1002"/>
      <c r="NJO74" s="1002"/>
      <c r="NJP74" s="1002"/>
      <c r="NJQ74" s="1002"/>
      <c r="NJR74" s="1002"/>
      <c r="NJS74" s="1002"/>
      <c r="NJT74" s="1002"/>
      <c r="NJU74" s="1002"/>
      <c r="NJV74" s="1002"/>
      <c r="NJW74" s="1002"/>
      <c r="NJX74" s="1002"/>
      <c r="NJY74" s="1002"/>
      <c r="NJZ74" s="1002"/>
      <c r="NKA74" s="1002"/>
      <c r="NKB74" s="1002"/>
      <c r="NKC74" s="1002"/>
      <c r="NKD74" s="1002"/>
      <c r="NKE74" s="1002"/>
      <c r="NKF74" s="1002"/>
      <c r="NKG74" s="1002"/>
      <c r="NKH74" s="1002"/>
      <c r="NKI74" s="1002"/>
      <c r="NKJ74" s="1002"/>
      <c r="NKK74" s="1002"/>
      <c r="NKL74" s="1002"/>
      <c r="NKM74" s="1002"/>
      <c r="NKN74" s="1002"/>
      <c r="NKO74" s="1002"/>
      <c r="NKP74" s="1002"/>
      <c r="NKQ74" s="1002"/>
      <c r="NKR74" s="1002"/>
      <c r="NKS74" s="1002"/>
      <c r="NKT74" s="1002"/>
      <c r="NKU74" s="1002"/>
      <c r="NKV74" s="1002"/>
      <c r="NKW74" s="1002"/>
      <c r="NKX74" s="1002"/>
      <c r="NKY74" s="1002"/>
      <c r="NKZ74" s="1002"/>
      <c r="NLA74" s="1002"/>
      <c r="NLB74" s="1002"/>
      <c r="NLC74" s="1002"/>
      <c r="NLD74" s="1002"/>
      <c r="NLE74" s="1002"/>
      <c r="NLF74" s="1002"/>
      <c r="NLG74" s="1002"/>
      <c r="NLH74" s="1002"/>
      <c r="NLI74" s="1002"/>
      <c r="NLJ74" s="1002"/>
      <c r="NLK74" s="1002"/>
      <c r="NLL74" s="1002"/>
      <c r="NLM74" s="1002"/>
      <c r="NLN74" s="1002"/>
      <c r="NLO74" s="1002"/>
      <c r="NLP74" s="1002"/>
      <c r="NLQ74" s="1002"/>
      <c r="NLR74" s="1002"/>
      <c r="NLS74" s="1002"/>
      <c r="NLT74" s="1002"/>
      <c r="NLU74" s="1002"/>
      <c r="NLV74" s="1002"/>
      <c r="NLW74" s="1002"/>
      <c r="NLX74" s="1002"/>
      <c r="NLY74" s="1002"/>
      <c r="NLZ74" s="1002"/>
      <c r="NMA74" s="1002"/>
      <c r="NMB74" s="1002"/>
      <c r="NMC74" s="1002"/>
      <c r="NMD74" s="1002"/>
      <c r="NME74" s="1002"/>
      <c r="NMF74" s="1002"/>
      <c r="NMG74" s="1002"/>
      <c r="NMH74" s="1002"/>
      <c r="NMI74" s="1002"/>
      <c r="NMJ74" s="1002"/>
      <c r="NMK74" s="1002"/>
      <c r="NML74" s="1002"/>
      <c r="NMM74" s="1002"/>
      <c r="NMN74" s="1002"/>
      <c r="NMO74" s="1002"/>
      <c r="NMP74" s="1002"/>
      <c r="NMQ74" s="1002"/>
      <c r="NMR74" s="1002"/>
      <c r="NMS74" s="1002"/>
      <c r="NMT74" s="1002"/>
      <c r="NMU74" s="1002"/>
      <c r="NMV74" s="1002"/>
      <c r="NMW74" s="1002"/>
      <c r="NMX74" s="1002"/>
      <c r="NMY74" s="1002"/>
      <c r="NMZ74" s="1002"/>
      <c r="NNA74" s="1002"/>
      <c r="NNB74" s="1002"/>
      <c r="NNC74" s="1002"/>
      <c r="NND74" s="1002"/>
      <c r="NNE74" s="1002"/>
      <c r="NNF74" s="1002"/>
      <c r="NNG74" s="1002"/>
      <c r="NNH74" s="1002"/>
      <c r="NNI74" s="1002"/>
      <c r="NNJ74" s="1002"/>
      <c r="NNK74" s="1002"/>
      <c r="NNL74" s="1002"/>
      <c r="NNM74" s="1002"/>
      <c r="NNN74" s="1002"/>
      <c r="NNO74" s="1002"/>
      <c r="NNP74" s="1002"/>
      <c r="NNQ74" s="1002"/>
      <c r="NNR74" s="1002"/>
      <c r="NNS74" s="1002"/>
      <c r="NNT74" s="1002"/>
      <c r="NNU74" s="1002"/>
      <c r="NNV74" s="1002"/>
      <c r="NNW74" s="1002"/>
      <c r="NNX74" s="1002"/>
      <c r="NNY74" s="1002"/>
      <c r="NNZ74" s="1002"/>
      <c r="NOA74" s="1002"/>
      <c r="NOB74" s="1002"/>
      <c r="NOC74" s="1002"/>
      <c r="NOD74" s="1002"/>
      <c r="NOE74" s="1002"/>
      <c r="NOF74" s="1002"/>
      <c r="NOG74" s="1002"/>
      <c r="NOH74" s="1002"/>
      <c r="NOI74" s="1002"/>
      <c r="NOJ74" s="1002"/>
      <c r="NOK74" s="1002"/>
      <c r="NOL74" s="1002"/>
      <c r="NOM74" s="1002"/>
      <c r="NON74" s="1002"/>
      <c r="NOO74" s="1002"/>
      <c r="NOP74" s="1002"/>
      <c r="NOQ74" s="1002"/>
      <c r="NOR74" s="1002"/>
      <c r="NOS74" s="1002"/>
      <c r="NOT74" s="1002"/>
      <c r="NOU74" s="1002"/>
      <c r="NOV74" s="1002"/>
      <c r="NOW74" s="1002"/>
      <c r="NOX74" s="1002"/>
      <c r="NOY74" s="1002"/>
      <c r="NOZ74" s="1002"/>
      <c r="NPA74" s="1002"/>
      <c r="NPB74" s="1002"/>
      <c r="NPC74" s="1002"/>
      <c r="NPD74" s="1002"/>
      <c r="NPE74" s="1002"/>
      <c r="NPF74" s="1002"/>
      <c r="NPG74" s="1002"/>
      <c r="NPH74" s="1002"/>
      <c r="NPI74" s="1002"/>
      <c r="NPJ74" s="1002"/>
      <c r="NPK74" s="1002"/>
      <c r="NPL74" s="1002"/>
      <c r="NPM74" s="1002"/>
      <c r="NPN74" s="1002"/>
      <c r="NPO74" s="1002"/>
      <c r="NPP74" s="1002"/>
      <c r="NPQ74" s="1002"/>
      <c r="NPR74" s="1002"/>
      <c r="NPS74" s="1002"/>
      <c r="NPT74" s="1002"/>
      <c r="NPU74" s="1002"/>
      <c r="NPV74" s="1002"/>
      <c r="NPW74" s="1002"/>
      <c r="NPX74" s="1002"/>
      <c r="NPY74" s="1002"/>
      <c r="NPZ74" s="1002"/>
      <c r="NQA74" s="1002"/>
      <c r="NQB74" s="1002"/>
      <c r="NQC74" s="1002"/>
      <c r="NQD74" s="1002"/>
      <c r="NQE74" s="1002"/>
      <c r="NQF74" s="1002"/>
      <c r="NQG74" s="1002"/>
      <c r="NQH74" s="1002"/>
      <c r="NQI74" s="1002"/>
      <c r="NQJ74" s="1002"/>
      <c r="NQK74" s="1002"/>
      <c r="NQL74" s="1002"/>
      <c r="NQM74" s="1002"/>
      <c r="NQN74" s="1002"/>
      <c r="NQO74" s="1002"/>
      <c r="NQP74" s="1002"/>
      <c r="NQQ74" s="1002"/>
      <c r="NQR74" s="1002"/>
      <c r="NQS74" s="1002"/>
      <c r="NQT74" s="1002"/>
      <c r="NQU74" s="1002"/>
      <c r="NQV74" s="1002"/>
      <c r="NQW74" s="1002"/>
      <c r="NQX74" s="1002"/>
      <c r="NQY74" s="1002"/>
      <c r="NQZ74" s="1002"/>
      <c r="NRA74" s="1002"/>
      <c r="NRB74" s="1002"/>
      <c r="NRC74" s="1002"/>
      <c r="NRD74" s="1002"/>
      <c r="NRE74" s="1002"/>
      <c r="NRF74" s="1002"/>
      <c r="NRG74" s="1002"/>
      <c r="NRH74" s="1002"/>
      <c r="NRI74" s="1002"/>
      <c r="NRJ74" s="1002"/>
      <c r="NRK74" s="1002"/>
      <c r="NRL74" s="1002"/>
      <c r="NRM74" s="1002"/>
      <c r="NRN74" s="1002"/>
      <c r="NRO74" s="1002"/>
      <c r="NRP74" s="1002"/>
      <c r="NRQ74" s="1002"/>
      <c r="NRR74" s="1002"/>
      <c r="NRS74" s="1002"/>
      <c r="NRT74" s="1002"/>
      <c r="NRU74" s="1002"/>
      <c r="NRV74" s="1002"/>
      <c r="NRW74" s="1002"/>
      <c r="NRX74" s="1002"/>
      <c r="NRY74" s="1002"/>
      <c r="NRZ74" s="1002"/>
      <c r="NSA74" s="1002"/>
      <c r="NSB74" s="1002"/>
      <c r="NSC74" s="1002"/>
      <c r="NSD74" s="1002"/>
      <c r="NSE74" s="1002"/>
      <c r="NSF74" s="1002"/>
      <c r="NSG74" s="1002"/>
      <c r="NSH74" s="1002"/>
      <c r="NSI74" s="1002"/>
      <c r="NSJ74" s="1002"/>
      <c r="NSK74" s="1002"/>
      <c r="NSL74" s="1002"/>
      <c r="NSM74" s="1002"/>
      <c r="NSN74" s="1002"/>
      <c r="NSO74" s="1002"/>
      <c r="NSP74" s="1002"/>
      <c r="NSQ74" s="1002"/>
      <c r="NSR74" s="1002"/>
      <c r="NSS74" s="1002"/>
      <c r="NST74" s="1002"/>
      <c r="NSU74" s="1002"/>
      <c r="NSV74" s="1002"/>
      <c r="NSW74" s="1002"/>
      <c r="NSX74" s="1002"/>
      <c r="NSY74" s="1002"/>
      <c r="NSZ74" s="1002"/>
      <c r="NTA74" s="1002"/>
      <c r="NTB74" s="1002"/>
      <c r="NTC74" s="1002"/>
      <c r="NTD74" s="1002"/>
      <c r="NTE74" s="1002"/>
      <c r="NTF74" s="1002"/>
      <c r="NTG74" s="1002"/>
      <c r="NTH74" s="1002"/>
      <c r="NTI74" s="1002"/>
      <c r="NTJ74" s="1002"/>
      <c r="NTK74" s="1002"/>
      <c r="NTL74" s="1002"/>
      <c r="NTM74" s="1002"/>
      <c r="NTN74" s="1002"/>
      <c r="NTO74" s="1002"/>
      <c r="NTP74" s="1002"/>
      <c r="NTQ74" s="1002"/>
      <c r="NTR74" s="1002"/>
      <c r="NTS74" s="1002"/>
      <c r="NTT74" s="1002"/>
      <c r="NTU74" s="1002"/>
      <c r="NTV74" s="1002"/>
      <c r="NTW74" s="1002"/>
      <c r="NTX74" s="1002"/>
      <c r="NTY74" s="1002"/>
      <c r="NTZ74" s="1002"/>
      <c r="NUA74" s="1002"/>
      <c r="NUB74" s="1002"/>
      <c r="NUC74" s="1002"/>
      <c r="NUD74" s="1002"/>
      <c r="NUE74" s="1002"/>
      <c r="NUF74" s="1002"/>
      <c r="NUG74" s="1002"/>
      <c r="NUH74" s="1002"/>
      <c r="NUI74" s="1002"/>
      <c r="NUJ74" s="1002"/>
      <c r="NUK74" s="1002"/>
      <c r="NUL74" s="1002"/>
      <c r="NUM74" s="1002"/>
      <c r="NUN74" s="1002"/>
      <c r="NUO74" s="1002"/>
      <c r="NUP74" s="1002"/>
      <c r="NUQ74" s="1002"/>
      <c r="NUR74" s="1002"/>
      <c r="NUS74" s="1002"/>
      <c r="NUT74" s="1002"/>
      <c r="NUU74" s="1002"/>
      <c r="NUV74" s="1002"/>
      <c r="NUW74" s="1002"/>
      <c r="NUX74" s="1002"/>
      <c r="NUY74" s="1002"/>
      <c r="NUZ74" s="1002"/>
      <c r="NVA74" s="1002"/>
      <c r="NVB74" s="1002"/>
      <c r="NVC74" s="1002"/>
      <c r="NVD74" s="1002"/>
      <c r="NVE74" s="1002"/>
      <c r="NVF74" s="1002"/>
      <c r="NVG74" s="1002"/>
      <c r="NVH74" s="1002"/>
      <c r="NVI74" s="1002"/>
      <c r="NVJ74" s="1002"/>
      <c r="NVK74" s="1002"/>
      <c r="NVL74" s="1002"/>
      <c r="NVM74" s="1002"/>
      <c r="NVN74" s="1002"/>
      <c r="NVO74" s="1002"/>
      <c r="NVP74" s="1002"/>
      <c r="NVQ74" s="1002"/>
      <c r="NVR74" s="1002"/>
      <c r="NVS74" s="1002"/>
      <c r="NVT74" s="1002"/>
      <c r="NVU74" s="1002"/>
      <c r="NVV74" s="1002"/>
      <c r="NVW74" s="1002"/>
      <c r="NVX74" s="1002"/>
      <c r="NVY74" s="1002"/>
      <c r="NVZ74" s="1002"/>
      <c r="NWA74" s="1002"/>
      <c r="NWB74" s="1002"/>
      <c r="NWC74" s="1002"/>
      <c r="NWD74" s="1002"/>
      <c r="NWE74" s="1002"/>
      <c r="NWF74" s="1002"/>
      <c r="NWG74" s="1002"/>
      <c r="NWH74" s="1002"/>
      <c r="NWI74" s="1002"/>
      <c r="NWJ74" s="1002"/>
      <c r="NWK74" s="1002"/>
      <c r="NWL74" s="1002"/>
      <c r="NWM74" s="1002"/>
      <c r="NWN74" s="1002"/>
      <c r="NWO74" s="1002"/>
      <c r="NWP74" s="1002"/>
      <c r="NWQ74" s="1002"/>
      <c r="NWR74" s="1002"/>
      <c r="NWS74" s="1002"/>
      <c r="NWT74" s="1002"/>
      <c r="NWU74" s="1002"/>
      <c r="NWV74" s="1002"/>
      <c r="NWW74" s="1002"/>
      <c r="NWX74" s="1002"/>
      <c r="NWY74" s="1002"/>
      <c r="NWZ74" s="1002"/>
      <c r="NXA74" s="1002"/>
      <c r="NXB74" s="1002"/>
      <c r="NXC74" s="1002"/>
      <c r="NXD74" s="1002"/>
      <c r="NXE74" s="1002"/>
      <c r="NXF74" s="1002"/>
      <c r="NXG74" s="1002"/>
      <c r="NXH74" s="1002"/>
      <c r="NXI74" s="1002"/>
      <c r="NXJ74" s="1002"/>
      <c r="NXK74" s="1002"/>
      <c r="NXL74" s="1002"/>
      <c r="NXM74" s="1002"/>
      <c r="NXN74" s="1002"/>
      <c r="NXO74" s="1002"/>
      <c r="NXP74" s="1002"/>
      <c r="NXQ74" s="1002"/>
      <c r="NXR74" s="1002"/>
      <c r="NXS74" s="1002"/>
      <c r="NXT74" s="1002"/>
      <c r="NXU74" s="1002"/>
      <c r="NXV74" s="1002"/>
      <c r="NXW74" s="1002"/>
      <c r="NXX74" s="1002"/>
      <c r="NXY74" s="1002"/>
      <c r="NXZ74" s="1002"/>
      <c r="NYA74" s="1002"/>
      <c r="NYB74" s="1002"/>
      <c r="NYC74" s="1002"/>
      <c r="NYD74" s="1002"/>
      <c r="NYE74" s="1002"/>
      <c r="NYF74" s="1002"/>
      <c r="NYG74" s="1002"/>
      <c r="NYH74" s="1002"/>
      <c r="NYI74" s="1002"/>
      <c r="NYJ74" s="1002"/>
      <c r="NYK74" s="1002"/>
      <c r="NYL74" s="1002"/>
      <c r="NYM74" s="1002"/>
      <c r="NYN74" s="1002"/>
      <c r="NYO74" s="1002"/>
      <c r="NYP74" s="1002"/>
      <c r="NYQ74" s="1002"/>
      <c r="NYR74" s="1002"/>
      <c r="NYS74" s="1002"/>
      <c r="NYT74" s="1002"/>
      <c r="NYU74" s="1002"/>
      <c r="NYV74" s="1002"/>
      <c r="NYW74" s="1002"/>
      <c r="NYX74" s="1002"/>
      <c r="NYY74" s="1002"/>
      <c r="NYZ74" s="1002"/>
      <c r="NZA74" s="1002"/>
      <c r="NZB74" s="1002"/>
      <c r="NZC74" s="1002"/>
      <c r="NZD74" s="1002"/>
      <c r="NZE74" s="1002"/>
      <c r="NZF74" s="1002"/>
      <c r="NZG74" s="1002"/>
      <c r="NZH74" s="1002"/>
      <c r="NZI74" s="1002"/>
      <c r="NZJ74" s="1002"/>
      <c r="NZK74" s="1002"/>
      <c r="NZL74" s="1002"/>
      <c r="NZM74" s="1002"/>
      <c r="NZN74" s="1002"/>
      <c r="NZO74" s="1002"/>
      <c r="NZP74" s="1002"/>
      <c r="NZQ74" s="1002"/>
      <c r="NZR74" s="1002"/>
      <c r="NZS74" s="1002"/>
      <c r="NZT74" s="1002"/>
      <c r="NZU74" s="1002"/>
      <c r="NZV74" s="1002"/>
      <c r="NZW74" s="1002"/>
      <c r="NZX74" s="1002"/>
      <c r="NZY74" s="1002"/>
      <c r="NZZ74" s="1002"/>
      <c r="OAA74" s="1002"/>
      <c r="OAB74" s="1002"/>
      <c r="OAC74" s="1002"/>
      <c r="OAD74" s="1002"/>
      <c r="OAE74" s="1002"/>
      <c r="OAF74" s="1002"/>
      <c r="OAG74" s="1002"/>
      <c r="OAH74" s="1002"/>
      <c r="OAI74" s="1002"/>
      <c r="OAJ74" s="1002"/>
      <c r="OAK74" s="1002"/>
      <c r="OAL74" s="1002"/>
      <c r="OAM74" s="1002"/>
      <c r="OAN74" s="1002"/>
      <c r="OAO74" s="1002"/>
      <c r="OAP74" s="1002"/>
      <c r="OAQ74" s="1002"/>
      <c r="OAR74" s="1002"/>
      <c r="OAS74" s="1002"/>
      <c r="OAT74" s="1002"/>
      <c r="OAU74" s="1002"/>
      <c r="OAV74" s="1002"/>
      <c r="OAW74" s="1002"/>
      <c r="OAX74" s="1002"/>
      <c r="OAY74" s="1002"/>
      <c r="OAZ74" s="1002"/>
      <c r="OBA74" s="1002"/>
      <c r="OBB74" s="1002"/>
      <c r="OBC74" s="1002"/>
      <c r="OBD74" s="1002"/>
      <c r="OBE74" s="1002"/>
      <c r="OBF74" s="1002"/>
      <c r="OBG74" s="1002"/>
      <c r="OBH74" s="1002"/>
      <c r="OBI74" s="1002"/>
      <c r="OBJ74" s="1002"/>
      <c r="OBK74" s="1002"/>
      <c r="OBL74" s="1002"/>
      <c r="OBM74" s="1002"/>
      <c r="OBN74" s="1002"/>
      <c r="OBO74" s="1002"/>
      <c r="OBP74" s="1002"/>
      <c r="OBQ74" s="1002"/>
      <c r="OBR74" s="1002"/>
      <c r="OBS74" s="1002"/>
      <c r="OBT74" s="1002"/>
      <c r="OBU74" s="1002"/>
      <c r="OBV74" s="1002"/>
      <c r="OBW74" s="1002"/>
      <c r="OBX74" s="1002"/>
      <c r="OBY74" s="1002"/>
      <c r="OBZ74" s="1002"/>
      <c r="OCA74" s="1002"/>
      <c r="OCB74" s="1002"/>
      <c r="OCC74" s="1002"/>
      <c r="OCD74" s="1002"/>
      <c r="OCE74" s="1002"/>
      <c r="OCF74" s="1002"/>
      <c r="OCG74" s="1002"/>
      <c r="OCH74" s="1002"/>
      <c r="OCI74" s="1002"/>
      <c r="OCJ74" s="1002"/>
      <c r="OCK74" s="1002"/>
      <c r="OCL74" s="1002"/>
      <c r="OCM74" s="1002"/>
      <c r="OCN74" s="1002"/>
      <c r="OCO74" s="1002"/>
      <c r="OCP74" s="1002"/>
      <c r="OCQ74" s="1002"/>
      <c r="OCR74" s="1002"/>
      <c r="OCS74" s="1002"/>
      <c r="OCT74" s="1002"/>
      <c r="OCU74" s="1002"/>
      <c r="OCV74" s="1002"/>
      <c r="OCW74" s="1002"/>
      <c r="OCX74" s="1002"/>
      <c r="OCY74" s="1002"/>
      <c r="OCZ74" s="1002"/>
      <c r="ODA74" s="1002"/>
      <c r="ODB74" s="1002"/>
      <c r="ODC74" s="1002"/>
      <c r="ODD74" s="1002"/>
      <c r="ODE74" s="1002"/>
      <c r="ODF74" s="1002"/>
      <c r="ODG74" s="1002"/>
      <c r="ODH74" s="1002"/>
      <c r="ODI74" s="1002"/>
      <c r="ODJ74" s="1002"/>
      <c r="ODK74" s="1002"/>
      <c r="ODL74" s="1002"/>
      <c r="ODM74" s="1002"/>
      <c r="ODN74" s="1002"/>
      <c r="ODO74" s="1002"/>
      <c r="ODP74" s="1002"/>
      <c r="ODQ74" s="1002"/>
      <c r="ODR74" s="1002"/>
      <c r="ODS74" s="1002"/>
      <c r="ODT74" s="1002"/>
      <c r="ODU74" s="1002"/>
      <c r="ODV74" s="1002"/>
      <c r="ODW74" s="1002"/>
      <c r="ODX74" s="1002"/>
      <c r="ODY74" s="1002"/>
      <c r="ODZ74" s="1002"/>
      <c r="OEA74" s="1002"/>
      <c r="OEB74" s="1002"/>
      <c r="OEC74" s="1002"/>
      <c r="OED74" s="1002"/>
      <c r="OEE74" s="1002"/>
      <c r="OEF74" s="1002"/>
      <c r="OEG74" s="1002"/>
      <c r="OEH74" s="1002"/>
      <c r="OEI74" s="1002"/>
      <c r="OEJ74" s="1002"/>
      <c r="OEK74" s="1002"/>
      <c r="OEL74" s="1002"/>
      <c r="OEM74" s="1002"/>
      <c r="OEN74" s="1002"/>
      <c r="OEO74" s="1002"/>
      <c r="OEP74" s="1002"/>
      <c r="OEQ74" s="1002"/>
      <c r="OER74" s="1002"/>
      <c r="OES74" s="1002"/>
      <c r="OET74" s="1002"/>
      <c r="OEU74" s="1002"/>
      <c r="OEV74" s="1002"/>
      <c r="OEW74" s="1002"/>
      <c r="OEX74" s="1002"/>
      <c r="OEY74" s="1002"/>
      <c r="OEZ74" s="1002"/>
      <c r="OFA74" s="1002"/>
      <c r="OFB74" s="1002"/>
      <c r="OFC74" s="1002"/>
      <c r="OFD74" s="1002"/>
      <c r="OFE74" s="1002"/>
      <c r="OFF74" s="1002"/>
      <c r="OFG74" s="1002"/>
      <c r="OFH74" s="1002"/>
      <c r="OFI74" s="1002"/>
      <c r="OFJ74" s="1002"/>
      <c r="OFK74" s="1002"/>
      <c r="OFL74" s="1002"/>
      <c r="OFM74" s="1002"/>
      <c r="OFN74" s="1002"/>
      <c r="OFO74" s="1002"/>
      <c r="OFP74" s="1002"/>
      <c r="OFQ74" s="1002"/>
      <c r="OFR74" s="1002"/>
      <c r="OFS74" s="1002"/>
      <c r="OFT74" s="1002"/>
      <c r="OFU74" s="1002"/>
      <c r="OFV74" s="1002"/>
      <c r="OFW74" s="1002"/>
      <c r="OFX74" s="1002"/>
      <c r="OFY74" s="1002"/>
      <c r="OFZ74" s="1002"/>
      <c r="OGA74" s="1002"/>
      <c r="OGB74" s="1002"/>
      <c r="OGC74" s="1002"/>
      <c r="OGD74" s="1002"/>
      <c r="OGE74" s="1002"/>
      <c r="OGF74" s="1002"/>
      <c r="OGG74" s="1002"/>
      <c r="OGH74" s="1002"/>
      <c r="OGI74" s="1002"/>
      <c r="OGJ74" s="1002"/>
      <c r="OGK74" s="1002"/>
      <c r="OGL74" s="1002"/>
      <c r="OGM74" s="1002"/>
      <c r="OGN74" s="1002"/>
      <c r="OGO74" s="1002"/>
      <c r="OGP74" s="1002"/>
      <c r="OGQ74" s="1002"/>
      <c r="OGR74" s="1002"/>
      <c r="OGS74" s="1002"/>
      <c r="OGT74" s="1002"/>
      <c r="OGU74" s="1002"/>
      <c r="OGV74" s="1002"/>
      <c r="OGW74" s="1002"/>
      <c r="OGX74" s="1002"/>
      <c r="OGY74" s="1002"/>
      <c r="OGZ74" s="1002"/>
      <c r="OHA74" s="1002"/>
      <c r="OHB74" s="1002"/>
      <c r="OHC74" s="1002"/>
      <c r="OHD74" s="1002"/>
      <c r="OHE74" s="1002"/>
      <c r="OHF74" s="1002"/>
      <c r="OHG74" s="1002"/>
      <c r="OHH74" s="1002"/>
      <c r="OHI74" s="1002"/>
      <c r="OHJ74" s="1002"/>
      <c r="OHK74" s="1002"/>
      <c r="OHL74" s="1002"/>
      <c r="OHM74" s="1002"/>
      <c r="OHN74" s="1002"/>
      <c r="OHO74" s="1002"/>
      <c r="OHP74" s="1002"/>
      <c r="OHQ74" s="1002"/>
      <c r="OHR74" s="1002"/>
      <c r="OHS74" s="1002"/>
      <c r="OHT74" s="1002"/>
      <c r="OHU74" s="1002"/>
      <c r="OHV74" s="1002"/>
      <c r="OHW74" s="1002"/>
      <c r="OHX74" s="1002"/>
      <c r="OHY74" s="1002"/>
      <c r="OHZ74" s="1002"/>
      <c r="OIA74" s="1002"/>
      <c r="OIB74" s="1002"/>
      <c r="OIC74" s="1002"/>
      <c r="OID74" s="1002"/>
      <c r="OIE74" s="1002"/>
      <c r="OIF74" s="1002"/>
      <c r="OIG74" s="1002"/>
      <c r="OIH74" s="1002"/>
      <c r="OII74" s="1002"/>
      <c r="OIJ74" s="1002"/>
      <c r="OIK74" s="1002"/>
      <c r="OIL74" s="1002"/>
      <c r="OIM74" s="1002"/>
      <c r="OIN74" s="1002"/>
      <c r="OIO74" s="1002"/>
      <c r="OIP74" s="1002"/>
      <c r="OIQ74" s="1002"/>
      <c r="OIR74" s="1002"/>
      <c r="OIS74" s="1002"/>
      <c r="OIT74" s="1002"/>
      <c r="OIU74" s="1002"/>
      <c r="OIV74" s="1002"/>
      <c r="OIW74" s="1002"/>
      <c r="OIX74" s="1002"/>
      <c r="OIY74" s="1002"/>
      <c r="OIZ74" s="1002"/>
      <c r="OJA74" s="1002"/>
      <c r="OJB74" s="1002"/>
      <c r="OJC74" s="1002"/>
      <c r="OJD74" s="1002"/>
      <c r="OJE74" s="1002"/>
      <c r="OJF74" s="1002"/>
      <c r="OJG74" s="1002"/>
      <c r="OJH74" s="1002"/>
      <c r="OJI74" s="1002"/>
      <c r="OJJ74" s="1002"/>
      <c r="OJK74" s="1002"/>
      <c r="OJL74" s="1002"/>
      <c r="OJM74" s="1002"/>
      <c r="OJN74" s="1002"/>
      <c r="OJO74" s="1002"/>
      <c r="OJP74" s="1002"/>
      <c r="OJQ74" s="1002"/>
      <c r="OJR74" s="1002"/>
      <c r="OJS74" s="1002"/>
      <c r="OJT74" s="1002"/>
      <c r="OJU74" s="1002"/>
      <c r="OJV74" s="1002"/>
      <c r="OJW74" s="1002"/>
      <c r="OJX74" s="1002"/>
      <c r="OJY74" s="1002"/>
      <c r="OJZ74" s="1002"/>
      <c r="OKA74" s="1002"/>
      <c r="OKB74" s="1002"/>
      <c r="OKC74" s="1002"/>
      <c r="OKD74" s="1002"/>
      <c r="OKE74" s="1002"/>
      <c r="OKF74" s="1002"/>
      <c r="OKG74" s="1002"/>
      <c r="OKH74" s="1002"/>
      <c r="OKI74" s="1002"/>
      <c r="OKJ74" s="1002"/>
      <c r="OKK74" s="1002"/>
      <c r="OKL74" s="1002"/>
      <c r="OKM74" s="1002"/>
      <c r="OKN74" s="1002"/>
      <c r="OKO74" s="1002"/>
      <c r="OKP74" s="1002"/>
      <c r="OKQ74" s="1002"/>
      <c r="OKR74" s="1002"/>
      <c r="OKS74" s="1002"/>
      <c r="OKT74" s="1002"/>
      <c r="OKU74" s="1002"/>
      <c r="OKV74" s="1002"/>
      <c r="OKW74" s="1002"/>
      <c r="OKX74" s="1002"/>
      <c r="OKY74" s="1002"/>
      <c r="OKZ74" s="1002"/>
      <c r="OLA74" s="1002"/>
      <c r="OLB74" s="1002"/>
      <c r="OLC74" s="1002"/>
      <c r="OLD74" s="1002"/>
      <c r="OLE74" s="1002"/>
      <c r="OLF74" s="1002"/>
      <c r="OLG74" s="1002"/>
      <c r="OLH74" s="1002"/>
      <c r="OLI74" s="1002"/>
      <c r="OLJ74" s="1002"/>
      <c r="OLK74" s="1002"/>
      <c r="OLL74" s="1002"/>
      <c r="OLM74" s="1002"/>
      <c r="OLN74" s="1002"/>
      <c r="OLO74" s="1002"/>
      <c r="OLP74" s="1002"/>
      <c r="OLQ74" s="1002"/>
      <c r="OLR74" s="1002"/>
      <c r="OLS74" s="1002"/>
      <c r="OLT74" s="1002"/>
      <c r="OLU74" s="1002"/>
      <c r="OLV74" s="1002"/>
      <c r="OLW74" s="1002"/>
      <c r="OLX74" s="1002"/>
      <c r="OLY74" s="1002"/>
      <c r="OLZ74" s="1002"/>
      <c r="OMA74" s="1002"/>
      <c r="OMB74" s="1002"/>
      <c r="OMC74" s="1002"/>
      <c r="OMD74" s="1002"/>
      <c r="OME74" s="1002"/>
      <c r="OMF74" s="1002"/>
      <c r="OMG74" s="1002"/>
      <c r="OMH74" s="1002"/>
      <c r="OMI74" s="1002"/>
      <c r="OMJ74" s="1002"/>
      <c r="OMK74" s="1002"/>
      <c r="OML74" s="1002"/>
      <c r="OMM74" s="1002"/>
      <c r="OMN74" s="1002"/>
      <c r="OMO74" s="1002"/>
      <c r="OMP74" s="1002"/>
      <c r="OMQ74" s="1002"/>
      <c r="OMR74" s="1002"/>
      <c r="OMS74" s="1002"/>
      <c r="OMT74" s="1002"/>
      <c r="OMU74" s="1002"/>
      <c r="OMV74" s="1002"/>
      <c r="OMW74" s="1002"/>
      <c r="OMX74" s="1002"/>
      <c r="OMY74" s="1002"/>
      <c r="OMZ74" s="1002"/>
      <c r="ONA74" s="1002"/>
      <c r="ONB74" s="1002"/>
      <c r="ONC74" s="1002"/>
      <c r="OND74" s="1002"/>
      <c r="ONE74" s="1002"/>
      <c r="ONF74" s="1002"/>
      <c r="ONG74" s="1002"/>
      <c r="ONH74" s="1002"/>
      <c r="ONI74" s="1002"/>
      <c r="ONJ74" s="1002"/>
      <c r="ONK74" s="1002"/>
      <c r="ONL74" s="1002"/>
      <c r="ONM74" s="1002"/>
      <c r="ONN74" s="1002"/>
      <c r="ONO74" s="1002"/>
      <c r="ONP74" s="1002"/>
      <c r="ONQ74" s="1002"/>
      <c r="ONR74" s="1002"/>
      <c r="ONS74" s="1002"/>
      <c r="ONT74" s="1002"/>
      <c r="ONU74" s="1002"/>
      <c r="ONV74" s="1002"/>
      <c r="ONW74" s="1002"/>
      <c r="ONX74" s="1002"/>
      <c r="ONY74" s="1002"/>
      <c r="ONZ74" s="1002"/>
      <c r="OOA74" s="1002"/>
      <c r="OOB74" s="1002"/>
      <c r="OOC74" s="1002"/>
      <c r="OOD74" s="1002"/>
      <c r="OOE74" s="1002"/>
      <c r="OOF74" s="1002"/>
      <c r="OOG74" s="1002"/>
      <c r="OOH74" s="1002"/>
      <c r="OOI74" s="1002"/>
      <c r="OOJ74" s="1002"/>
      <c r="OOK74" s="1002"/>
      <c r="OOL74" s="1002"/>
      <c r="OOM74" s="1002"/>
      <c r="OON74" s="1002"/>
      <c r="OOO74" s="1002"/>
      <c r="OOP74" s="1002"/>
      <c r="OOQ74" s="1002"/>
      <c r="OOR74" s="1002"/>
      <c r="OOS74" s="1002"/>
      <c r="OOT74" s="1002"/>
      <c r="OOU74" s="1002"/>
      <c r="OOV74" s="1002"/>
      <c r="OOW74" s="1002"/>
      <c r="OOX74" s="1002"/>
      <c r="OOY74" s="1002"/>
      <c r="OOZ74" s="1002"/>
      <c r="OPA74" s="1002"/>
      <c r="OPB74" s="1002"/>
      <c r="OPC74" s="1002"/>
      <c r="OPD74" s="1002"/>
      <c r="OPE74" s="1002"/>
      <c r="OPF74" s="1002"/>
      <c r="OPG74" s="1002"/>
      <c r="OPH74" s="1002"/>
      <c r="OPI74" s="1002"/>
      <c r="OPJ74" s="1002"/>
      <c r="OPK74" s="1002"/>
      <c r="OPL74" s="1002"/>
      <c r="OPM74" s="1002"/>
      <c r="OPN74" s="1002"/>
      <c r="OPO74" s="1002"/>
      <c r="OPP74" s="1002"/>
      <c r="OPQ74" s="1002"/>
      <c r="OPR74" s="1002"/>
      <c r="OPS74" s="1002"/>
      <c r="OPT74" s="1002"/>
      <c r="OPU74" s="1002"/>
      <c r="OPV74" s="1002"/>
      <c r="OPW74" s="1002"/>
      <c r="OPX74" s="1002"/>
      <c r="OPY74" s="1002"/>
      <c r="OPZ74" s="1002"/>
      <c r="OQA74" s="1002"/>
      <c r="OQB74" s="1002"/>
      <c r="OQC74" s="1002"/>
      <c r="OQD74" s="1002"/>
      <c r="OQE74" s="1002"/>
      <c r="OQF74" s="1002"/>
      <c r="OQG74" s="1002"/>
      <c r="OQH74" s="1002"/>
      <c r="OQI74" s="1002"/>
      <c r="OQJ74" s="1002"/>
      <c r="OQK74" s="1002"/>
      <c r="OQL74" s="1002"/>
      <c r="OQM74" s="1002"/>
      <c r="OQN74" s="1002"/>
      <c r="OQO74" s="1002"/>
      <c r="OQP74" s="1002"/>
      <c r="OQQ74" s="1002"/>
      <c r="OQR74" s="1002"/>
      <c r="OQS74" s="1002"/>
      <c r="OQT74" s="1002"/>
      <c r="OQU74" s="1002"/>
      <c r="OQV74" s="1002"/>
      <c r="OQW74" s="1002"/>
      <c r="OQX74" s="1002"/>
      <c r="OQY74" s="1002"/>
      <c r="OQZ74" s="1002"/>
      <c r="ORA74" s="1002"/>
      <c r="ORB74" s="1002"/>
      <c r="ORC74" s="1002"/>
      <c r="ORD74" s="1002"/>
      <c r="ORE74" s="1002"/>
      <c r="ORF74" s="1002"/>
      <c r="ORG74" s="1002"/>
      <c r="ORH74" s="1002"/>
      <c r="ORI74" s="1002"/>
      <c r="ORJ74" s="1002"/>
      <c r="ORK74" s="1002"/>
      <c r="ORL74" s="1002"/>
      <c r="ORM74" s="1002"/>
      <c r="ORN74" s="1002"/>
      <c r="ORO74" s="1002"/>
      <c r="ORP74" s="1002"/>
      <c r="ORQ74" s="1002"/>
      <c r="ORR74" s="1002"/>
      <c r="ORS74" s="1002"/>
      <c r="ORT74" s="1002"/>
      <c r="ORU74" s="1002"/>
      <c r="ORV74" s="1002"/>
      <c r="ORW74" s="1002"/>
      <c r="ORX74" s="1002"/>
      <c r="ORY74" s="1002"/>
      <c r="ORZ74" s="1002"/>
      <c r="OSA74" s="1002"/>
      <c r="OSB74" s="1002"/>
      <c r="OSC74" s="1002"/>
      <c r="OSD74" s="1002"/>
      <c r="OSE74" s="1002"/>
      <c r="OSF74" s="1002"/>
      <c r="OSG74" s="1002"/>
      <c r="OSH74" s="1002"/>
      <c r="OSI74" s="1002"/>
      <c r="OSJ74" s="1002"/>
      <c r="OSK74" s="1002"/>
      <c r="OSL74" s="1002"/>
      <c r="OSM74" s="1002"/>
      <c r="OSN74" s="1002"/>
      <c r="OSO74" s="1002"/>
      <c r="OSP74" s="1002"/>
      <c r="OSQ74" s="1002"/>
      <c r="OSR74" s="1002"/>
      <c r="OSS74" s="1002"/>
      <c r="OST74" s="1002"/>
      <c r="OSU74" s="1002"/>
      <c r="OSV74" s="1002"/>
      <c r="OSW74" s="1002"/>
      <c r="OSX74" s="1002"/>
      <c r="OSY74" s="1002"/>
      <c r="OSZ74" s="1002"/>
      <c r="OTA74" s="1002"/>
      <c r="OTB74" s="1002"/>
      <c r="OTC74" s="1002"/>
      <c r="OTD74" s="1002"/>
      <c r="OTE74" s="1002"/>
      <c r="OTF74" s="1002"/>
      <c r="OTG74" s="1002"/>
      <c r="OTH74" s="1002"/>
      <c r="OTI74" s="1002"/>
      <c r="OTJ74" s="1002"/>
      <c r="OTK74" s="1002"/>
      <c r="OTL74" s="1002"/>
      <c r="OTM74" s="1002"/>
      <c r="OTN74" s="1002"/>
      <c r="OTO74" s="1002"/>
      <c r="OTP74" s="1002"/>
      <c r="OTQ74" s="1002"/>
      <c r="OTR74" s="1002"/>
      <c r="OTS74" s="1002"/>
      <c r="OTT74" s="1002"/>
      <c r="OTU74" s="1002"/>
      <c r="OTV74" s="1002"/>
      <c r="OTW74" s="1002"/>
      <c r="OTX74" s="1002"/>
      <c r="OTY74" s="1002"/>
      <c r="OTZ74" s="1002"/>
      <c r="OUA74" s="1002"/>
      <c r="OUB74" s="1002"/>
      <c r="OUC74" s="1002"/>
      <c r="OUD74" s="1002"/>
      <c r="OUE74" s="1002"/>
      <c r="OUF74" s="1002"/>
      <c r="OUG74" s="1002"/>
      <c r="OUH74" s="1002"/>
      <c r="OUI74" s="1002"/>
      <c r="OUJ74" s="1002"/>
      <c r="OUK74" s="1002"/>
      <c r="OUL74" s="1002"/>
      <c r="OUM74" s="1002"/>
      <c r="OUN74" s="1002"/>
      <c r="OUO74" s="1002"/>
      <c r="OUP74" s="1002"/>
      <c r="OUQ74" s="1002"/>
      <c r="OUR74" s="1002"/>
      <c r="OUS74" s="1002"/>
      <c r="OUT74" s="1002"/>
      <c r="OUU74" s="1002"/>
      <c r="OUV74" s="1002"/>
      <c r="OUW74" s="1002"/>
      <c r="OUX74" s="1002"/>
      <c r="OUY74" s="1002"/>
      <c r="OUZ74" s="1002"/>
      <c r="OVA74" s="1002"/>
      <c r="OVB74" s="1002"/>
      <c r="OVC74" s="1002"/>
      <c r="OVD74" s="1002"/>
      <c r="OVE74" s="1002"/>
      <c r="OVF74" s="1002"/>
      <c r="OVG74" s="1002"/>
      <c r="OVH74" s="1002"/>
      <c r="OVI74" s="1002"/>
      <c r="OVJ74" s="1002"/>
      <c r="OVK74" s="1002"/>
      <c r="OVL74" s="1002"/>
      <c r="OVM74" s="1002"/>
      <c r="OVN74" s="1002"/>
      <c r="OVO74" s="1002"/>
      <c r="OVP74" s="1002"/>
      <c r="OVQ74" s="1002"/>
      <c r="OVR74" s="1002"/>
      <c r="OVS74" s="1002"/>
      <c r="OVT74" s="1002"/>
      <c r="OVU74" s="1002"/>
      <c r="OVV74" s="1002"/>
      <c r="OVW74" s="1002"/>
      <c r="OVX74" s="1002"/>
      <c r="OVY74" s="1002"/>
      <c r="OVZ74" s="1002"/>
      <c r="OWA74" s="1002"/>
      <c r="OWB74" s="1002"/>
      <c r="OWC74" s="1002"/>
      <c r="OWD74" s="1002"/>
      <c r="OWE74" s="1002"/>
      <c r="OWF74" s="1002"/>
      <c r="OWG74" s="1002"/>
      <c r="OWH74" s="1002"/>
      <c r="OWI74" s="1002"/>
      <c r="OWJ74" s="1002"/>
      <c r="OWK74" s="1002"/>
      <c r="OWL74" s="1002"/>
      <c r="OWM74" s="1002"/>
      <c r="OWN74" s="1002"/>
      <c r="OWO74" s="1002"/>
      <c r="OWP74" s="1002"/>
      <c r="OWQ74" s="1002"/>
      <c r="OWR74" s="1002"/>
      <c r="OWS74" s="1002"/>
      <c r="OWT74" s="1002"/>
      <c r="OWU74" s="1002"/>
      <c r="OWV74" s="1002"/>
      <c r="OWW74" s="1002"/>
      <c r="OWX74" s="1002"/>
      <c r="OWY74" s="1002"/>
      <c r="OWZ74" s="1002"/>
      <c r="OXA74" s="1002"/>
      <c r="OXB74" s="1002"/>
      <c r="OXC74" s="1002"/>
      <c r="OXD74" s="1002"/>
      <c r="OXE74" s="1002"/>
      <c r="OXF74" s="1002"/>
      <c r="OXG74" s="1002"/>
      <c r="OXH74" s="1002"/>
      <c r="OXI74" s="1002"/>
      <c r="OXJ74" s="1002"/>
      <c r="OXK74" s="1002"/>
      <c r="OXL74" s="1002"/>
      <c r="OXM74" s="1002"/>
      <c r="OXN74" s="1002"/>
      <c r="OXO74" s="1002"/>
      <c r="OXP74" s="1002"/>
      <c r="OXQ74" s="1002"/>
      <c r="OXR74" s="1002"/>
      <c r="OXS74" s="1002"/>
      <c r="OXT74" s="1002"/>
      <c r="OXU74" s="1002"/>
      <c r="OXV74" s="1002"/>
      <c r="OXW74" s="1002"/>
      <c r="OXX74" s="1002"/>
      <c r="OXY74" s="1002"/>
      <c r="OXZ74" s="1002"/>
      <c r="OYA74" s="1002"/>
      <c r="OYB74" s="1002"/>
      <c r="OYC74" s="1002"/>
      <c r="OYD74" s="1002"/>
      <c r="OYE74" s="1002"/>
      <c r="OYF74" s="1002"/>
      <c r="OYG74" s="1002"/>
      <c r="OYH74" s="1002"/>
      <c r="OYI74" s="1002"/>
      <c r="OYJ74" s="1002"/>
      <c r="OYK74" s="1002"/>
      <c r="OYL74" s="1002"/>
      <c r="OYM74" s="1002"/>
      <c r="OYN74" s="1002"/>
      <c r="OYO74" s="1002"/>
      <c r="OYP74" s="1002"/>
      <c r="OYQ74" s="1002"/>
      <c r="OYR74" s="1002"/>
      <c r="OYS74" s="1002"/>
      <c r="OYT74" s="1002"/>
      <c r="OYU74" s="1002"/>
      <c r="OYV74" s="1002"/>
      <c r="OYW74" s="1002"/>
      <c r="OYX74" s="1002"/>
      <c r="OYY74" s="1002"/>
      <c r="OYZ74" s="1002"/>
      <c r="OZA74" s="1002"/>
      <c r="OZB74" s="1002"/>
      <c r="OZC74" s="1002"/>
      <c r="OZD74" s="1002"/>
      <c r="OZE74" s="1002"/>
      <c r="OZF74" s="1002"/>
      <c r="OZG74" s="1002"/>
      <c r="OZH74" s="1002"/>
      <c r="OZI74" s="1002"/>
      <c r="OZJ74" s="1002"/>
      <c r="OZK74" s="1002"/>
      <c r="OZL74" s="1002"/>
      <c r="OZM74" s="1002"/>
      <c r="OZN74" s="1002"/>
      <c r="OZO74" s="1002"/>
      <c r="OZP74" s="1002"/>
      <c r="OZQ74" s="1002"/>
      <c r="OZR74" s="1002"/>
      <c r="OZS74" s="1002"/>
      <c r="OZT74" s="1002"/>
      <c r="OZU74" s="1002"/>
      <c r="OZV74" s="1002"/>
      <c r="OZW74" s="1002"/>
      <c r="OZX74" s="1002"/>
      <c r="OZY74" s="1002"/>
      <c r="OZZ74" s="1002"/>
      <c r="PAA74" s="1002"/>
      <c r="PAB74" s="1002"/>
      <c r="PAC74" s="1002"/>
      <c r="PAD74" s="1002"/>
      <c r="PAE74" s="1002"/>
      <c r="PAF74" s="1002"/>
      <c r="PAG74" s="1002"/>
      <c r="PAH74" s="1002"/>
      <c r="PAI74" s="1002"/>
      <c r="PAJ74" s="1002"/>
      <c r="PAK74" s="1002"/>
      <c r="PAL74" s="1002"/>
      <c r="PAM74" s="1002"/>
      <c r="PAN74" s="1002"/>
      <c r="PAO74" s="1002"/>
      <c r="PAP74" s="1002"/>
      <c r="PAQ74" s="1002"/>
      <c r="PAR74" s="1002"/>
      <c r="PAS74" s="1002"/>
      <c r="PAT74" s="1002"/>
      <c r="PAU74" s="1002"/>
      <c r="PAV74" s="1002"/>
      <c r="PAW74" s="1002"/>
      <c r="PAX74" s="1002"/>
      <c r="PAY74" s="1002"/>
      <c r="PAZ74" s="1002"/>
      <c r="PBA74" s="1002"/>
      <c r="PBB74" s="1002"/>
      <c r="PBC74" s="1002"/>
      <c r="PBD74" s="1002"/>
      <c r="PBE74" s="1002"/>
      <c r="PBF74" s="1002"/>
      <c r="PBG74" s="1002"/>
      <c r="PBH74" s="1002"/>
      <c r="PBI74" s="1002"/>
      <c r="PBJ74" s="1002"/>
      <c r="PBK74" s="1002"/>
      <c r="PBL74" s="1002"/>
      <c r="PBM74" s="1002"/>
      <c r="PBN74" s="1002"/>
      <c r="PBO74" s="1002"/>
      <c r="PBP74" s="1002"/>
      <c r="PBQ74" s="1002"/>
      <c r="PBR74" s="1002"/>
      <c r="PBS74" s="1002"/>
      <c r="PBT74" s="1002"/>
      <c r="PBU74" s="1002"/>
      <c r="PBV74" s="1002"/>
      <c r="PBW74" s="1002"/>
      <c r="PBX74" s="1002"/>
      <c r="PBY74" s="1002"/>
      <c r="PBZ74" s="1002"/>
      <c r="PCA74" s="1002"/>
      <c r="PCB74" s="1002"/>
      <c r="PCC74" s="1002"/>
      <c r="PCD74" s="1002"/>
      <c r="PCE74" s="1002"/>
      <c r="PCF74" s="1002"/>
      <c r="PCG74" s="1002"/>
      <c r="PCH74" s="1002"/>
      <c r="PCI74" s="1002"/>
      <c r="PCJ74" s="1002"/>
      <c r="PCK74" s="1002"/>
      <c r="PCL74" s="1002"/>
      <c r="PCM74" s="1002"/>
      <c r="PCN74" s="1002"/>
      <c r="PCO74" s="1002"/>
      <c r="PCP74" s="1002"/>
      <c r="PCQ74" s="1002"/>
      <c r="PCR74" s="1002"/>
      <c r="PCS74" s="1002"/>
      <c r="PCT74" s="1002"/>
      <c r="PCU74" s="1002"/>
      <c r="PCV74" s="1002"/>
      <c r="PCW74" s="1002"/>
      <c r="PCX74" s="1002"/>
      <c r="PCY74" s="1002"/>
      <c r="PCZ74" s="1002"/>
      <c r="PDA74" s="1002"/>
      <c r="PDB74" s="1002"/>
      <c r="PDC74" s="1002"/>
      <c r="PDD74" s="1002"/>
      <c r="PDE74" s="1002"/>
      <c r="PDF74" s="1002"/>
      <c r="PDG74" s="1002"/>
      <c r="PDH74" s="1002"/>
      <c r="PDI74" s="1002"/>
      <c r="PDJ74" s="1002"/>
      <c r="PDK74" s="1002"/>
      <c r="PDL74" s="1002"/>
      <c r="PDM74" s="1002"/>
      <c r="PDN74" s="1002"/>
      <c r="PDO74" s="1002"/>
      <c r="PDP74" s="1002"/>
      <c r="PDQ74" s="1002"/>
      <c r="PDR74" s="1002"/>
      <c r="PDS74" s="1002"/>
      <c r="PDT74" s="1002"/>
      <c r="PDU74" s="1002"/>
      <c r="PDV74" s="1002"/>
      <c r="PDW74" s="1002"/>
      <c r="PDX74" s="1002"/>
      <c r="PDY74" s="1002"/>
      <c r="PDZ74" s="1002"/>
      <c r="PEA74" s="1002"/>
      <c r="PEB74" s="1002"/>
      <c r="PEC74" s="1002"/>
      <c r="PED74" s="1002"/>
      <c r="PEE74" s="1002"/>
      <c r="PEF74" s="1002"/>
      <c r="PEG74" s="1002"/>
      <c r="PEH74" s="1002"/>
      <c r="PEI74" s="1002"/>
      <c r="PEJ74" s="1002"/>
      <c r="PEK74" s="1002"/>
      <c r="PEL74" s="1002"/>
      <c r="PEM74" s="1002"/>
      <c r="PEN74" s="1002"/>
      <c r="PEO74" s="1002"/>
      <c r="PEP74" s="1002"/>
      <c r="PEQ74" s="1002"/>
      <c r="PER74" s="1002"/>
      <c r="PES74" s="1002"/>
      <c r="PET74" s="1002"/>
      <c r="PEU74" s="1002"/>
      <c r="PEV74" s="1002"/>
      <c r="PEW74" s="1002"/>
      <c r="PEX74" s="1002"/>
      <c r="PEY74" s="1002"/>
      <c r="PEZ74" s="1002"/>
      <c r="PFA74" s="1002"/>
      <c r="PFB74" s="1002"/>
      <c r="PFC74" s="1002"/>
      <c r="PFD74" s="1002"/>
      <c r="PFE74" s="1002"/>
      <c r="PFF74" s="1002"/>
      <c r="PFG74" s="1002"/>
      <c r="PFH74" s="1002"/>
      <c r="PFI74" s="1002"/>
      <c r="PFJ74" s="1002"/>
      <c r="PFK74" s="1002"/>
      <c r="PFL74" s="1002"/>
      <c r="PFM74" s="1002"/>
      <c r="PFN74" s="1002"/>
      <c r="PFO74" s="1002"/>
      <c r="PFP74" s="1002"/>
      <c r="PFQ74" s="1002"/>
      <c r="PFR74" s="1002"/>
      <c r="PFS74" s="1002"/>
      <c r="PFT74" s="1002"/>
      <c r="PFU74" s="1002"/>
      <c r="PFV74" s="1002"/>
      <c r="PFW74" s="1002"/>
      <c r="PFX74" s="1002"/>
      <c r="PFY74" s="1002"/>
      <c r="PFZ74" s="1002"/>
      <c r="PGA74" s="1002"/>
      <c r="PGB74" s="1002"/>
      <c r="PGC74" s="1002"/>
      <c r="PGD74" s="1002"/>
      <c r="PGE74" s="1002"/>
      <c r="PGF74" s="1002"/>
      <c r="PGG74" s="1002"/>
      <c r="PGH74" s="1002"/>
      <c r="PGI74" s="1002"/>
      <c r="PGJ74" s="1002"/>
      <c r="PGK74" s="1002"/>
      <c r="PGL74" s="1002"/>
      <c r="PGM74" s="1002"/>
      <c r="PGN74" s="1002"/>
      <c r="PGO74" s="1002"/>
      <c r="PGP74" s="1002"/>
      <c r="PGQ74" s="1002"/>
      <c r="PGR74" s="1002"/>
      <c r="PGS74" s="1002"/>
      <c r="PGT74" s="1002"/>
      <c r="PGU74" s="1002"/>
      <c r="PGV74" s="1002"/>
      <c r="PGW74" s="1002"/>
      <c r="PGX74" s="1002"/>
      <c r="PGY74" s="1002"/>
      <c r="PGZ74" s="1002"/>
      <c r="PHA74" s="1002"/>
      <c r="PHB74" s="1002"/>
      <c r="PHC74" s="1002"/>
      <c r="PHD74" s="1002"/>
      <c r="PHE74" s="1002"/>
      <c r="PHF74" s="1002"/>
      <c r="PHG74" s="1002"/>
      <c r="PHH74" s="1002"/>
      <c r="PHI74" s="1002"/>
      <c r="PHJ74" s="1002"/>
      <c r="PHK74" s="1002"/>
      <c r="PHL74" s="1002"/>
      <c r="PHM74" s="1002"/>
      <c r="PHN74" s="1002"/>
      <c r="PHO74" s="1002"/>
      <c r="PHP74" s="1002"/>
      <c r="PHQ74" s="1002"/>
      <c r="PHR74" s="1002"/>
      <c r="PHS74" s="1002"/>
      <c r="PHT74" s="1002"/>
      <c r="PHU74" s="1002"/>
      <c r="PHV74" s="1002"/>
      <c r="PHW74" s="1002"/>
      <c r="PHX74" s="1002"/>
      <c r="PHY74" s="1002"/>
      <c r="PHZ74" s="1002"/>
      <c r="PIA74" s="1002"/>
      <c r="PIB74" s="1002"/>
      <c r="PIC74" s="1002"/>
      <c r="PID74" s="1002"/>
      <c r="PIE74" s="1002"/>
      <c r="PIF74" s="1002"/>
      <c r="PIG74" s="1002"/>
      <c r="PIH74" s="1002"/>
      <c r="PII74" s="1002"/>
      <c r="PIJ74" s="1002"/>
      <c r="PIK74" s="1002"/>
      <c r="PIL74" s="1002"/>
      <c r="PIM74" s="1002"/>
      <c r="PIN74" s="1002"/>
      <c r="PIO74" s="1002"/>
      <c r="PIP74" s="1002"/>
      <c r="PIQ74" s="1002"/>
      <c r="PIR74" s="1002"/>
      <c r="PIS74" s="1002"/>
      <c r="PIT74" s="1002"/>
      <c r="PIU74" s="1002"/>
      <c r="PIV74" s="1002"/>
      <c r="PIW74" s="1002"/>
      <c r="PIX74" s="1002"/>
      <c r="PIY74" s="1002"/>
      <c r="PIZ74" s="1002"/>
      <c r="PJA74" s="1002"/>
      <c r="PJB74" s="1002"/>
      <c r="PJC74" s="1002"/>
      <c r="PJD74" s="1002"/>
      <c r="PJE74" s="1002"/>
      <c r="PJF74" s="1002"/>
      <c r="PJG74" s="1002"/>
      <c r="PJH74" s="1002"/>
      <c r="PJI74" s="1002"/>
      <c r="PJJ74" s="1002"/>
      <c r="PJK74" s="1002"/>
      <c r="PJL74" s="1002"/>
      <c r="PJM74" s="1002"/>
      <c r="PJN74" s="1002"/>
      <c r="PJO74" s="1002"/>
      <c r="PJP74" s="1002"/>
      <c r="PJQ74" s="1002"/>
      <c r="PJR74" s="1002"/>
      <c r="PJS74" s="1002"/>
      <c r="PJT74" s="1002"/>
      <c r="PJU74" s="1002"/>
      <c r="PJV74" s="1002"/>
      <c r="PJW74" s="1002"/>
      <c r="PJX74" s="1002"/>
      <c r="PJY74" s="1002"/>
      <c r="PJZ74" s="1002"/>
      <c r="PKA74" s="1002"/>
      <c r="PKB74" s="1002"/>
      <c r="PKC74" s="1002"/>
      <c r="PKD74" s="1002"/>
      <c r="PKE74" s="1002"/>
      <c r="PKF74" s="1002"/>
      <c r="PKG74" s="1002"/>
      <c r="PKH74" s="1002"/>
      <c r="PKI74" s="1002"/>
      <c r="PKJ74" s="1002"/>
      <c r="PKK74" s="1002"/>
      <c r="PKL74" s="1002"/>
      <c r="PKM74" s="1002"/>
      <c r="PKN74" s="1002"/>
      <c r="PKO74" s="1002"/>
      <c r="PKP74" s="1002"/>
      <c r="PKQ74" s="1002"/>
      <c r="PKR74" s="1002"/>
      <c r="PKS74" s="1002"/>
      <c r="PKT74" s="1002"/>
      <c r="PKU74" s="1002"/>
      <c r="PKV74" s="1002"/>
      <c r="PKW74" s="1002"/>
      <c r="PKX74" s="1002"/>
      <c r="PKY74" s="1002"/>
      <c r="PKZ74" s="1002"/>
      <c r="PLA74" s="1002"/>
      <c r="PLB74" s="1002"/>
      <c r="PLC74" s="1002"/>
      <c r="PLD74" s="1002"/>
      <c r="PLE74" s="1002"/>
      <c r="PLF74" s="1002"/>
      <c r="PLG74" s="1002"/>
      <c r="PLH74" s="1002"/>
      <c r="PLI74" s="1002"/>
      <c r="PLJ74" s="1002"/>
      <c r="PLK74" s="1002"/>
      <c r="PLL74" s="1002"/>
      <c r="PLM74" s="1002"/>
      <c r="PLN74" s="1002"/>
      <c r="PLO74" s="1002"/>
      <c r="PLP74" s="1002"/>
      <c r="PLQ74" s="1002"/>
      <c r="PLR74" s="1002"/>
      <c r="PLS74" s="1002"/>
      <c r="PLT74" s="1002"/>
      <c r="PLU74" s="1002"/>
      <c r="PLV74" s="1002"/>
      <c r="PLW74" s="1002"/>
      <c r="PLX74" s="1002"/>
      <c r="PLY74" s="1002"/>
      <c r="PLZ74" s="1002"/>
      <c r="PMA74" s="1002"/>
      <c r="PMB74" s="1002"/>
      <c r="PMC74" s="1002"/>
      <c r="PMD74" s="1002"/>
      <c r="PME74" s="1002"/>
      <c r="PMF74" s="1002"/>
      <c r="PMG74" s="1002"/>
      <c r="PMH74" s="1002"/>
      <c r="PMI74" s="1002"/>
      <c r="PMJ74" s="1002"/>
      <c r="PMK74" s="1002"/>
      <c r="PML74" s="1002"/>
      <c r="PMM74" s="1002"/>
      <c r="PMN74" s="1002"/>
      <c r="PMO74" s="1002"/>
      <c r="PMP74" s="1002"/>
      <c r="PMQ74" s="1002"/>
      <c r="PMR74" s="1002"/>
      <c r="PMS74" s="1002"/>
      <c r="PMT74" s="1002"/>
      <c r="PMU74" s="1002"/>
      <c r="PMV74" s="1002"/>
      <c r="PMW74" s="1002"/>
      <c r="PMX74" s="1002"/>
      <c r="PMY74" s="1002"/>
      <c r="PMZ74" s="1002"/>
      <c r="PNA74" s="1002"/>
      <c r="PNB74" s="1002"/>
      <c r="PNC74" s="1002"/>
      <c r="PND74" s="1002"/>
      <c r="PNE74" s="1002"/>
      <c r="PNF74" s="1002"/>
      <c r="PNG74" s="1002"/>
      <c r="PNH74" s="1002"/>
      <c r="PNI74" s="1002"/>
      <c r="PNJ74" s="1002"/>
      <c r="PNK74" s="1002"/>
      <c r="PNL74" s="1002"/>
      <c r="PNM74" s="1002"/>
      <c r="PNN74" s="1002"/>
      <c r="PNO74" s="1002"/>
      <c r="PNP74" s="1002"/>
      <c r="PNQ74" s="1002"/>
      <c r="PNR74" s="1002"/>
      <c r="PNS74" s="1002"/>
      <c r="PNT74" s="1002"/>
      <c r="PNU74" s="1002"/>
      <c r="PNV74" s="1002"/>
      <c r="PNW74" s="1002"/>
      <c r="PNX74" s="1002"/>
      <c r="PNY74" s="1002"/>
      <c r="PNZ74" s="1002"/>
      <c r="POA74" s="1002"/>
      <c r="POB74" s="1002"/>
      <c r="POC74" s="1002"/>
      <c r="POD74" s="1002"/>
      <c r="POE74" s="1002"/>
      <c r="POF74" s="1002"/>
      <c r="POG74" s="1002"/>
      <c r="POH74" s="1002"/>
      <c r="POI74" s="1002"/>
      <c r="POJ74" s="1002"/>
      <c r="POK74" s="1002"/>
      <c r="POL74" s="1002"/>
      <c r="POM74" s="1002"/>
      <c r="PON74" s="1002"/>
      <c r="POO74" s="1002"/>
      <c r="POP74" s="1002"/>
      <c r="POQ74" s="1002"/>
      <c r="POR74" s="1002"/>
      <c r="POS74" s="1002"/>
      <c r="POT74" s="1002"/>
      <c r="POU74" s="1002"/>
      <c r="POV74" s="1002"/>
      <c r="POW74" s="1002"/>
      <c r="POX74" s="1002"/>
      <c r="POY74" s="1002"/>
      <c r="POZ74" s="1002"/>
      <c r="PPA74" s="1002"/>
      <c r="PPB74" s="1002"/>
      <c r="PPC74" s="1002"/>
      <c r="PPD74" s="1002"/>
      <c r="PPE74" s="1002"/>
      <c r="PPF74" s="1002"/>
      <c r="PPG74" s="1002"/>
      <c r="PPH74" s="1002"/>
      <c r="PPI74" s="1002"/>
      <c r="PPJ74" s="1002"/>
      <c r="PPK74" s="1002"/>
      <c r="PPL74" s="1002"/>
      <c r="PPM74" s="1002"/>
      <c r="PPN74" s="1002"/>
      <c r="PPO74" s="1002"/>
      <c r="PPP74" s="1002"/>
      <c r="PPQ74" s="1002"/>
      <c r="PPR74" s="1002"/>
      <c r="PPS74" s="1002"/>
      <c r="PPT74" s="1002"/>
      <c r="PPU74" s="1002"/>
      <c r="PPV74" s="1002"/>
      <c r="PPW74" s="1002"/>
      <c r="PPX74" s="1002"/>
      <c r="PPY74" s="1002"/>
      <c r="PPZ74" s="1002"/>
      <c r="PQA74" s="1002"/>
      <c r="PQB74" s="1002"/>
      <c r="PQC74" s="1002"/>
      <c r="PQD74" s="1002"/>
      <c r="PQE74" s="1002"/>
      <c r="PQF74" s="1002"/>
      <c r="PQG74" s="1002"/>
      <c r="PQH74" s="1002"/>
      <c r="PQI74" s="1002"/>
      <c r="PQJ74" s="1002"/>
      <c r="PQK74" s="1002"/>
      <c r="PQL74" s="1002"/>
      <c r="PQM74" s="1002"/>
      <c r="PQN74" s="1002"/>
      <c r="PQO74" s="1002"/>
      <c r="PQP74" s="1002"/>
      <c r="PQQ74" s="1002"/>
      <c r="PQR74" s="1002"/>
      <c r="PQS74" s="1002"/>
      <c r="PQT74" s="1002"/>
      <c r="PQU74" s="1002"/>
      <c r="PQV74" s="1002"/>
      <c r="PQW74" s="1002"/>
      <c r="PQX74" s="1002"/>
      <c r="PQY74" s="1002"/>
      <c r="PQZ74" s="1002"/>
      <c r="PRA74" s="1002"/>
      <c r="PRB74" s="1002"/>
      <c r="PRC74" s="1002"/>
      <c r="PRD74" s="1002"/>
      <c r="PRE74" s="1002"/>
      <c r="PRF74" s="1002"/>
      <c r="PRG74" s="1002"/>
      <c r="PRH74" s="1002"/>
      <c r="PRI74" s="1002"/>
      <c r="PRJ74" s="1002"/>
      <c r="PRK74" s="1002"/>
      <c r="PRL74" s="1002"/>
      <c r="PRM74" s="1002"/>
      <c r="PRN74" s="1002"/>
      <c r="PRO74" s="1002"/>
      <c r="PRP74" s="1002"/>
      <c r="PRQ74" s="1002"/>
      <c r="PRR74" s="1002"/>
      <c r="PRS74" s="1002"/>
      <c r="PRT74" s="1002"/>
      <c r="PRU74" s="1002"/>
      <c r="PRV74" s="1002"/>
      <c r="PRW74" s="1002"/>
      <c r="PRX74" s="1002"/>
      <c r="PRY74" s="1002"/>
      <c r="PRZ74" s="1002"/>
      <c r="PSA74" s="1002"/>
      <c r="PSB74" s="1002"/>
      <c r="PSC74" s="1002"/>
      <c r="PSD74" s="1002"/>
      <c r="PSE74" s="1002"/>
      <c r="PSF74" s="1002"/>
      <c r="PSG74" s="1002"/>
      <c r="PSH74" s="1002"/>
      <c r="PSI74" s="1002"/>
      <c r="PSJ74" s="1002"/>
      <c r="PSK74" s="1002"/>
      <c r="PSL74" s="1002"/>
      <c r="PSM74" s="1002"/>
      <c r="PSN74" s="1002"/>
      <c r="PSO74" s="1002"/>
      <c r="PSP74" s="1002"/>
      <c r="PSQ74" s="1002"/>
      <c r="PSR74" s="1002"/>
      <c r="PSS74" s="1002"/>
      <c r="PST74" s="1002"/>
      <c r="PSU74" s="1002"/>
      <c r="PSV74" s="1002"/>
      <c r="PSW74" s="1002"/>
      <c r="PSX74" s="1002"/>
      <c r="PSY74" s="1002"/>
      <c r="PSZ74" s="1002"/>
      <c r="PTA74" s="1002"/>
      <c r="PTB74" s="1002"/>
      <c r="PTC74" s="1002"/>
      <c r="PTD74" s="1002"/>
      <c r="PTE74" s="1002"/>
      <c r="PTF74" s="1002"/>
      <c r="PTG74" s="1002"/>
      <c r="PTH74" s="1002"/>
      <c r="PTI74" s="1002"/>
      <c r="PTJ74" s="1002"/>
      <c r="PTK74" s="1002"/>
      <c r="PTL74" s="1002"/>
      <c r="PTM74" s="1002"/>
      <c r="PTN74" s="1002"/>
      <c r="PTO74" s="1002"/>
      <c r="PTP74" s="1002"/>
      <c r="PTQ74" s="1002"/>
      <c r="PTR74" s="1002"/>
      <c r="PTS74" s="1002"/>
      <c r="PTT74" s="1002"/>
      <c r="PTU74" s="1002"/>
      <c r="PTV74" s="1002"/>
      <c r="PTW74" s="1002"/>
      <c r="PTX74" s="1002"/>
      <c r="PTY74" s="1002"/>
      <c r="PTZ74" s="1002"/>
      <c r="PUA74" s="1002"/>
      <c r="PUB74" s="1002"/>
      <c r="PUC74" s="1002"/>
      <c r="PUD74" s="1002"/>
      <c r="PUE74" s="1002"/>
      <c r="PUF74" s="1002"/>
      <c r="PUG74" s="1002"/>
      <c r="PUH74" s="1002"/>
      <c r="PUI74" s="1002"/>
      <c r="PUJ74" s="1002"/>
      <c r="PUK74" s="1002"/>
      <c r="PUL74" s="1002"/>
      <c r="PUM74" s="1002"/>
      <c r="PUN74" s="1002"/>
      <c r="PUO74" s="1002"/>
      <c r="PUP74" s="1002"/>
      <c r="PUQ74" s="1002"/>
      <c r="PUR74" s="1002"/>
      <c r="PUS74" s="1002"/>
      <c r="PUT74" s="1002"/>
      <c r="PUU74" s="1002"/>
      <c r="PUV74" s="1002"/>
      <c r="PUW74" s="1002"/>
      <c r="PUX74" s="1002"/>
      <c r="PUY74" s="1002"/>
      <c r="PUZ74" s="1002"/>
      <c r="PVA74" s="1002"/>
      <c r="PVB74" s="1002"/>
      <c r="PVC74" s="1002"/>
      <c r="PVD74" s="1002"/>
      <c r="PVE74" s="1002"/>
      <c r="PVF74" s="1002"/>
      <c r="PVG74" s="1002"/>
      <c r="PVH74" s="1002"/>
      <c r="PVI74" s="1002"/>
      <c r="PVJ74" s="1002"/>
      <c r="PVK74" s="1002"/>
      <c r="PVL74" s="1002"/>
      <c r="PVM74" s="1002"/>
      <c r="PVN74" s="1002"/>
      <c r="PVO74" s="1002"/>
      <c r="PVP74" s="1002"/>
      <c r="PVQ74" s="1002"/>
      <c r="PVR74" s="1002"/>
      <c r="PVS74" s="1002"/>
      <c r="PVT74" s="1002"/>
      <c r="PVU74" s="1002"/>
      <c r="PVV74" s="1002"/>
      <c r="PVW74" s="1002"/>
      <c r="PVX74" s="1002"/>
      <c r="PVY74" s="1002"/>
      <c r="PVZ74" s="1002"/>
      <c r="PWA74" s="1002"/>
      <c r="PWB74" s="1002"/>
      <c r="PWC74" s="1002"/>
      <c r="PWD74" s="1002"/>
      <c r="PWE74" s="1002"/>
      <c r="PWF74" s="1002"/>
      <c r="PWG74" s="1002"/>
      <c r="PWH74" s="1002"/>
      <c r="PWI74" s="1002"/>
      <c r="PWJ74" s="1002"/>
      <c r="PWK74" s="1002"/>
      <c r="PWL74" s="1002"/>
      <c r="PWM74" s="1002"/>
      <c r="PWN74" s="1002"/>
      <c r="PWO74" s="1002"/>
      <c r="PWP74" s="1002"/>
      <c r="PWQ74" s="1002"/>
      <c r="PWR74" s="1002"/>
      <c r="PWS74" s="1002"/>
      <c r="PWT74" s="1002"/>
      <c r="PWU74" s="1002"/>
      <c r="PWV74" s="1002"/>
      <c r="PWW74" s="1002"/>
      <c r="PWX74" s="1002"/>
      <c r="PWY74" s="1002"/>
      <c r="PWZ74" s="1002"/>
      <c r="PXA74" s="1002"/>
      <c r="PXB74" s="1002"/>
      <c r="PXC74" s="1002"/>
      <c r="PXD74" s="1002"/>
      <c r="PXE74" s="1002"/>
      <c r="PXF74" s="1002"/>
      <c r="PXG74" s="1002"/>
      <c r="PXH74" s="1002"/>
      <c r="PXI74" s="1002"/>
      <c r="PXJ74" s="1002"/>
      <c r="PXK74" s="1002"/>
      <c r="PXL74" s="1002"/>
      <c r="PXM74" s="1002"/>
      <c r="PXN74" s="1002"/>
      <c r="PXO74" s="1002"/>
      <c r="PXP74" s="1002"/>
      <c r="PXQ74" s="1002"/>
      <c r="PXR74" s="1002"/>
      <c r="PXS74" s="1002"/>
      <c r="PXT74" s="1002"/>
      <c r="PXU74" s="1002"/>
      <c r="PXV74" s="1002"/>
      <c r="PXW74" s="1002"/>
      <c r="PXX74" s="1002"/>
      <c r="PXY74" s="1002"/>
      <c r="PXZ74" s="1002"/>
      <c r="PYA74" s="1002"/>
      <c r="PYB74" s="1002"/>
      <c r="PYC74" s="1002"/>
      <c r="PYD74" s="1002"/>
      <c r="PYE74" s="1002"/>
      <c r="PYF74" s="1002"/>
      <c r="PYG74" s="1002"/>
      <c r="PYH74" s="1002"/>
      <c r="PYI74" s="1002"/>
      <c r="PYJ74" s="1002"/>
      <c r="PYK74" s="1002"/>
      <c r="PYL74" s="1002"/>
      <c r="PYM74" s="1002"/>
      <c r="PYN74" s="1002"/>
      <c r="PYO74" s="1002"/>
      <c r="PYP74" s="1002"/>
      <c r="PYQ74" s="1002"/>
      <c r="PYR74" s="1002"/>
      <c r="PYS74" s="1002"/>
      <c r="PYT74" s="1002"/>
      <c r="PYU74" s="1002"/>
      <c r="PYV74" s="1002"/>
      <c r="PYW74" s="1002"/>
      <c r="PYX74" s="1002"/>
      <c r="PYY74" s="1002"/>
      <c r="PYZ74" s="1002"/>
      <c r="PZA74" s="1002"/>
      <c r="PZB74" s="1002"/>
      <c r="PZC74" s="1002"/>
      <c r="PZD74" s="1002"/>
      <c r="PZE74" s="1002"/>
      <c r="PZF74" s="1002"/>
      <c r="PZG74" s="1002"/>
      <c r="PZH74" s="1002"/>
      <c r="PZI74" s="1002"/>
      <c r="PZJ74" s="1002"/>
      <c r="PZK74" s="1002"/>
      <c r="PZL74" s="1002"/>
      <c r="PZM74" s="1002"/>
      <c r="PZN74" s="1002"/>
      <c r="PZO74" s="1002"/>
      <c r="PZP74" s="1002"/>
      <c r="PZQ74" s="1002"/>
      <c r="PZR74" s="1002"/>
      <c r="PZS74" s="1002"/>
      <c r="PZT74" s="1002"/>
      <c r="PZU74" s="1002"/>
      <c r="PZV74" s="1002"/>
      <c r="PZW74" s="1002"/>
      <c r="PZX74" s="1002"/>
      <c r="PZY74" s="1002"/>
      <c r="PZZ74" s="1002"/>
      <c r="QAA74" s="1002"/>
      <c r="QAB74" s="1002"/>
      <c r="QAC74" s="1002"/>
      <c r="QAD74" s="1002"/>
      <c r="QAE74" s="1002"/>
      <c r="QAF74" s="1002"/>
      <c r="QAG74" s="1002"/>
      <c r="QAH74" s="1002"/>
      <c r="QAI74" s="1002"/>
      <c r="QAJ74" s="1002"/>
      <c r="QAK74" s="1002"/>
      <c r="QAL74" s="1002"/>
      <c r="QAM74" s="1002"/>
      <c r="QAN74" s="1002"/>
      <c r="QAO74" s="1002"/>
      <c r="QAP74" s="1002"/>
      <c r="QAQ74" s="1002"/>
      <c r="QAR74" s="1002"/>
      <c r="QAS74" s="1002"/>
      <c r="QAT74" s="1002"/>
      <c r="QAU74" s="1002"/>
      <c r="QAV74" s="1002"/>
      <c r="QAW74" s="1002"/>
      <c r="QAX74" s="1002"/>
      <c r="QAY74" s="1002"/>
      <c r="QAZ74" s="1002"/>
      <c r="QBA74" s="1002"/>
      <c r="QBB74" s="1002"/>
      <c r="QBC74" s="1002"/>
      <c r="QBD74" s="1002"/>
      <c r="QBE74" s="1002"/>
      <c r="QBF74" s="1002"/>
      <c r="QBG74" s="1002"/>
      <c r="QBH74" s="1002"/>
      <c r="QBI74" s="1002"/>
      <c r="QBJ74" s="1002"/>
      <c r="QBK74" s="1002"/>
      <c r="QBL74" s="1002"/>
      <c r="QBM74" s="1002"/>
      <c r="QBN74" s="1002"/>
      <c r="QBO74" s="1002"/>
      <c r="QBP74" s="1002"/>
      <c r="QBQ74" s="1002"/>
      <c r="QBR74" s="1002"/>
      <c r="QBS74" s="1002"/>
      <c r="QBT74" s="1002"/>
      <c r="QBU74" s="1002"/>
      <c r="QBV74" s="1002"/>
      <c r="QBW74" s="1002"/>
      <c r="QBX74" s="1002"/>
      <c r="QBY74" s="1002"/>
      <c r="QBZ74" s="1002"/>
      <c r="QCA74" s="1002"/>
      <c r="QCB74" s="1002"/>
      <c r="QCC74" s="1002"/>
      <c r="QCD74" s="1002"/>
      <c r="QCE74" s="1002"/>
      <c r="QCF74" s="1002"/>
      <c r="QCG74" s="1002"/>
      <c r="QCH74" s="1002"/>
      <c r="QCI74" s="1002"/>
      <c r="QCJ74" s="1002"/>
      <c r="QCK74" s="1002"/>
      <c r="QCL74" s="1002"/>
      <c r="QCM74" s="1002"/>
      <c r="QCN74" s="1002"/>
      <c r="QCO74" s="1002"/>
      <c r="QCP74" s="1002"/>
      <c r="QCQ74" s="1002"/>
      <c r="QCR74" s="1002"/>
      <c r="QCS74" s="1002"/>
      <c r="QCT74" s="1002"/>
      <c r="QCU74" s="1002"/>
      <c r="QCV74" s="1002"/>
      <c r="QCW74" s="1002"/>
      <c r="QCX74" s="1002"/>
      <c r="QCY74" s="1002"/>
      <c r="QCZ74" s="1002"/>
      <c r="QDA74" s="1002"/>
      <c r="QDB74" s="1002"/>
      <c r="QDC74" s="1002"/>
      <c r="QDD74" s="1002"/>
      <c r="QDE74" s="1002"/>
      <c r="QDF74" s="1002"/>
      <c r="QDG74" s="1002"/>
      <c r="QDH74" s="1002"/>
      <c r="QDI74" s="1002"/>
      <c r="QDJ74" s="1002"/>
      <c r="QDK74" s="1002"/>
      <c r="QDL74" s="1002"/>
      <c r="QDM74" s="1002"/>
      <c r="QDN74" s="1002"/>
      <c r="QDO74" s="1002"/>
      <c r="QDP74" s="1002"/>
      <c r="QDQ74" s="1002"/>
      <c r="QDR74" s="1002"/>
      <c r="QDS74" s="1002"/>
      <c r="QDT74" s="1002"/>
      <c r="QDU74" s="1002"/>
      <c r="QDV74" s="1002"/>
      <c r="QDW74" s="1002"/>
      <c r="QDX74" s="1002"/>
      <c r="QDY74" s="1002"/>
      <c r="QDZ74" s="1002"/>
      <c r="QEA74" s="1002"/>
      <c r="QEB74" s="1002"/>
      <c r="QEC74" s="1002"/>
      <c r="QED74" s="1002"/>
      <c r="QEE74" s="1002"/>
      <c r="QEF74" s="1002"/>
      <c r="QEG74" s="1002"/>
      <c r="QEH74" s="1002"/>
      <c r="QEI74" s="1002"/>
      <c r="QEJ74" s="1002"/>
      <c r="QEK74" s="1002"/>
      <c r="QEL74" s="1002"/>
      <c r="QEM74" s="1002"/>
      <c r="QEN74" s="1002"/>
      <c r="QEO74" s="1002"/>
      <c r="QEP74" s="1002"/>
      <c r="QEQ74" s="1002"/>
      <c r="QER74" s="1002"/>
      <c r="QES74" s="1002"/>
      <c r="QET74" s="1002"/>
      <c r="QEU74" s="1002"/>
      <c r="QEV74" s="1002"/>
      <c r="QEW74" s="1002"/>
      <c r="QEX74" s="1002"/>
      <c r="QEY74" s="1002"/>
      <c r="QEZ74" s="1002"/>
      <c r="QFA74" s="1002"/>
      <c r="QFB74" s="1002"/>
      <c r="QFC74" s="1002"/>
      <c r="QFD74" s="1002"/>
      <c r="QFE74" s="1002"/>
      <c r="QFF74" s="1002"/>
      <c r="QFG74" s="1002"/>
      <c r="QFH74" s="1002"/>
      <c r="QFI74" s="1002"/>
      <c r="QFJ74" s="1002"/>
      <c r="QFK74" s="1002"/>
      <c r="QFL74" s="1002"/>
      <c r="QFM74" s="1002"/>
      <c r="QFN74" s="1002"/>
      <c r="QFO74" s="1002"/>
      <c r="QFP74" s="1002"/>
      <c r="QFQ74" s="1002"/>
      <c r="QFR74" s="1002"/>
      <c r="QFS74" s="1002"/>
      <c r="QFT74" s="1002"/>
      <c r="QFU74" s="1002"/>
      <c r="QFV74" s="1002"/>
      <c r="QFW74" s="1002"/>
      <c r="QFX74" s="1002"/>
      <c r="QFY74" s="1002"/>
      <c r="QFZ74" s="1002"/>
      <c r="QGA74" s="1002"/>
      <c r="QGB74" s="1002"/>
      <c r="QGC74" s="1002"/>
      <c r="QGD74" s="1002"/>
      <c r="QGE74" s="1002"/>
      <c r="QGF74" s="1002"/>
      <c r="QGG74" s="1002"/>
      <c r="QGH74" s="1002"/>
      <c r="QGI74" s="1002"/>
      <c r="QGJ74" s="1002"/>
      <c r="QGK74" s="1002"/>
      <c r="QGL74" s="1002"/>
      <c r="QGM74" s="1002"/>
      <c r="QGN74" s="1002"/>
      <c r="QGO74" s="1002"/>
      <c r="QGP74" s="1002"/>
      <c r="QGQ74" s="1002"/>
      <c r="QGR74" s="1002"/>
      <c r="QGS74" s="1002"/>
      <c r="QGT74" s="1002"/>
      <c r="QGU74" s="1002"/>
      <c r="QGV74" s="1002"/>
      <c r="QGW74" s="1002"/>
      <c r="QGX74" s="1002"/>
      <c r="QGY74" s="1002"/>
      <c r="QGZ74" s="1002"/>
      <c r="QHA74" s="1002"/>
      <c r="QHB74" s="1002"/>
      <c r="QHC74" s="1002"/>
      <c r="QHD74" s="1002"/>
      <c r="QHE74" s="1002"/>
      <c r="QHF74" s="1002"/>
      <c r="QHG74" s="1002"/>
      <c r="QHH74" s="1002"/>
      <c r="QHI74" s="1002"/>
      <c r="QHJ74" s="1002"/>
      <c r="QHK74" s="1002"/>
      <c r="QHL74" s="1002"/>
      <c r="QHM74" s="1002"/>
      <c r="QHN74" s="1002"/>
      <c r="QHO74" s="1002"/>
      <c r="QHP74" s="1002"/>
      <c r="QHQ74" s="1002"/>
      <c r="QHR74" s="1002"/>
      <c r="QHS74" s="1002"/>
      <c r="QHT74" s="1002"/>
      <c r="QHU74" s="1002"/>
      <c r="QHV74" s="1002"/>
      <c r="QHW74" s="1002"/>
      <c r="QHX74" s="1002"/>
      <c r="QHY74" s="1002"/>
      <c r="QHZ74" s="1002"/>
      <c r="QIA74" s="1002"/>
      <c r="QIB74" s="1002"/>
      <c r="QIC74" s="1002"/>
      <c r="QID74" s="1002"/>
      <c r="QIE74" s="1002"/>
      <c r="QIF74" s="1002"/>
      <c r="QIG74" s="1002"/>
      <c r="QIH74" s="1002"/>
      <c r="QII74" s="1002"/>
      <c r="QIJ74" s="1002"/>
      <c r="QIK74" s="1002"/>
      <c r="QIL74" s="1002"/>
      <c r="QIM74" s="1002"/>
      <c r="QIN74" s="1002"/>
      <c r="QIO74" s="1002"/>
      <c r="QIP74" s="1002"/>
      <c r="QIQ74" s="1002"/>
      <c r="QIR74" s="1002"/>
      <c r="QIS74" s="1002"/>
      <c r="QIT74" s="1002"/>
      <c r="QIU74" s="1002"/>
      <c r="QIV74" s="1002"/>
      <c r="QIW74" s="1002"/>
      <c r="QIX74" s="1002"/>
      <c r="QIY74" s="1002"/>
      <c r="QIZ74" s="1002"/>
      <c r="QJA74" s="1002"/>
      <c r="QJB74" s="1002"/>
      <c r="QJC74" s="1002"/>
      <c r="QJD74" s="1002"/>
      <c r="QJE74" s="1002"/>
      <c r="QJF74" s="1002"/>
      <c r="QJG74" s="1002"/>
      <c r="QJH74" s="1002"/>
      <c r="QJI74" s="1002"/>
      <c r="QJJ74" s="1002"/>
      <c r="QJK74" s="1002"/>
      <c r="QJL74" s="1002"/>
      <c r="QJM74" s="1002"/>
      <c r="QJN74" s="1002"/>
      <c r="QJO74" s="1002"/>
      <c r="QJP74" s="1002"/>
      <c r="QJQ74" s="1002"/>
      <c r="QJR74" s="1002"/>
      <c r="QJS74" s="1002"/>
      <c r="QJT74" s="1002"/>
      <c r="QJU74" s="1002"/>
      <c r="QJV74" s="1002"/>
      <c r="QJW74" s="1002"/>
      <c r="QJX74" s="1002"/>
      <c r="QJY74" s="1002"/>
      <c r="QJZ74" s="1002"/>
      <c r="QKA74" s="1002"/>
      <c r="QKB74" s="1002"/>
      <c r="QKC74" s="1002"/>
      <c r="QKD74" s="1002"/>
      <c r="QKE74" s="1002"/>
      <c r="QKF74" s="1002"/>
      <c r="QKG74" s="1002"/>
      <c r="QKH74" s="1002"/>
      <c r="QKI74" s="1002"/>
      <c r="QKJ74" s="1002"/>
      <c r="QKK74" s="1002"/>
      <c r="QKL74" s="1002"/>
      <c r="QKM74" s="1002"/>
      <c r="QKN74" s="1002"/>
      <c r="QKO74" s="1002"/>
      <c r="QKP74" s="1002"/>
      <c r="QKQ74" s="1002"/>
      <c r="QKR74" s="1002"/>
      <c r="QKS74" s="1002"/>
      <c r="QKT74" s="1002"/>
      <c r="QKU74" s="1002"/>
      <c r="QKV74" s="1002"/>
      <c r="QKW74" s="1002"/>
      <c r="QKX74" s="1002"/>
      <c r="QKY74" s="1002"/>
      <c r="QKZ74" s="1002"/>
      <c r="QLA74" s="1002"/>
      <c r="QLB74" s="1002"/>
      <c r="QLC74" s="1002"/>
      <c r="QLD74" s="1002"/>
      <c r="QLE74" s="1002"/>
      <c r="QLF74" s="1002"/>
      <c r="QLG74" s="1002"/>
      <c r="QLH74" s="1002"/>
      <c r="QLI74" s="1002"/>
      <c r="QLJ74" s="1002"/>
      <c r="QLK74" s="1002"/>
      <c r="QLL74" s="1002"/>
      <c r="QLM74" s="1002"/>
      <c r="QLN74" s="1002"/>
      <c r="QLO74" s="1002"/>
      <c r="QLP74" s="1002"/>
      <c r="QLQ74" s="1002"/>
      <c r="QLR74" s="1002"/>
      <c r="QLS74" s="1002"/>
      <c r="QLT74" s="1002"/>
      <c r="QLU74" s="1002"/>
      <c r="QLV74" s="1002"/>
      <c r="QLW74" s="1002"/>
      <c r="QLX74" s="1002"/>
      <c r="QLY74" s="1002"/>
      <c r="QLZ74" s="1002"/>
      <c r="QMA74" s="1002"/>
      <c r="QMB74" s="1002"/>
      <c r="QMC74" s="1002"/>
      <c r="QMD74" s="1002"/>
      <c r="QME74" s="1002"/>
      <c r="QMF74" s="1002"/>
      <c r="QMG74" s="1002"/>
      <c r="QMH74" s="1002"/>
      <c r="QMI74" s="1002"/>
      <c r="QMJ74" s="1002"/>
      <c r="QMK74" s="1002"/>
      <c r="QML74" s="1002"/>
      <c r="QMM74" s="1002"/>
      <c r="QMN74" s="1002"/>
      <c r="QMO74" s="1002"/>
      <c r="QMP74" s="1002"/>
      <c r="QMQ74" s="1002"/>
      <c r="QMR74" s="1002"/>
      <c r="QMS74" s="1002"/>
      <c r="QMT74" s="1002"/>
      <c r="QMU74" s="1002"/>
      <c r="QMV74" s="1002"/>
      <c r="QMW74" s="1002"/>
      <c r="QMX74" s="1002"/>
      <c r="QMY74" s="1002"/>
      <c r="QMZ74" s="1002"/>
      <c r="QNA74" s="1002"/>
      <c r="QNB74" s="1002"/>
      <c r="QNC74" s="1002"/>
      <c r="QND74" s="1002"/>
      <c r="QNE74" s="1002"/>
      <c r="QNF74" s="1002"/>
      <c r="QNG74" s="1002"/>
      <c r="QNH74" s="1002"/>
      <c r="QNI74" s="1002"/>
      <c r="QNJ74" s="1002"/>
      <c r="QNK74" s="1002"/>
      <c r="QNL74" s="1002"/>
      <c r="QNM74" s="1002"/>
      <c r="QNN74" s="1002"/>
      <c r="QNO74" s="1002"/>
      <c r="QNP74" s="1002"/>
      <c r="QNQ74" s="1002"/>
      <c r="QNR74" s="1002"/>
      <c r="QNS74" s="1002"/>
      <c r="QNT74" s="1002"/>
      <c r="QNU74" s="1002"/>
      <c r="QNV74" s="1002"/>
      <c r="QNW74" s="1002"/>
      <c r="QNX74" s="1002"/>
      <c r="QNY74" s="1002"/>
      <c r="QNZ74" s="1002"/>
      <c r="QOA74" s="1002"/>
      <c r="QOB74" s="1002"/>
      <c r="QOC74" s="1002"/>
      <c r="QOD74" s="1002"/>
      <c r="QOE74" s="1002"/>
      <c r="QOF74" s="1002"/>
      <c r="QOG74" s="1002"/>
      <c r="QOH74" s="1002"/>
      <c r="QOI74" s="1002"/>
      <c r="QOJ74" s="1002"/>
      <c r="QOK74" s="1002"/>
      <c r="QOL74" s="1002"/>
      <c r="QOM74" s="1002"/>
      <c r="QON74" s="1002"/>
      <c r="QOO74" s="1002"/>
      <c r="QOP74" s="1002"/>
      <c r="QOQ74" s="1002"/>
      <c r="QOR74" s="1002"/>
      <c r="QOS74" s="1002"/>
      <c r="QOT74" s="1002"/>
      <c r="QOU74" s="1002"/>
      <c r="QOV74" s="1002"/>
      <c r="QOW74" s="1002"/>
      <c r="QOX74" s="1002"/>
      <c r="QOY74" s="1002"/>
      <c r="QOZ74" s="1002"/>
      <c r="QPA74" s="1002"/>
      <c r="QPB74" s="1002"/>
      <c r="QPC74" s="1002"/>
      <c r="QPD74" s="1002"/>
      <c r="QPE74" s="1002"/>
      <c r="QPF74" s="1002"/>
      <c r="QPG74" s="1002"/>
      <c r="QPH74" s="1002"/>
      <c r="QPI74" s="1002"/>
      <c r="QPJ74" s="1002"/>
      <c r="QPK74" s="1002"/>
      <c r="QPL74" s="1002"/>
      <c r="QPM74" s="1002"/>
      <c r="QPN74" s="1002"/>
      <c r="QPO74" s="1002"/>
      <c r="QPP74" s="1002"/>
      <c r="QPQ74" s="1002"/>
      <c r="QPR74" s="1002"/>
      <c r="QPS74" s="1002"/>
      <c r="QPT74" s="1002"/>
      <c r="QPU74" s="1002"/>
      <c r="QPV74" s="1002"/>
      <c r="QPW74" s="1002"/>
      <c r="QPX74" s="1002"/>
      <c r="QPY74" s="1002"/>
      <c r="QPZ74" s="1002"/>
      <c r="QQA74" s="1002"/>
      <c r="QQB74" s="1002"/>
      <c r="QQC74" s="1002"/>
      <c r="QQD74" s="1002"/>
      <c r="QQE74" s="1002"/>
      <c r="QQF74" s="1002"/>
      <c r="QQG74" s="1002"/>
      <c r="QQH74" s="1002"/>
      <c r="QQI74" s="1002"/>
      <c r="QQJ74" s="1002"/>
      <c r="QQK74" s="1002"/>
      <c r="QQL74" s="1002"/>
      <c r="QQM74" s="1002"/>
      <c r="QQN74" s="1002"/>
      <c r="QQO74" s="1002"/>
      <c r="QQP74" s="1002"/>
      <c r="QQQ74" s="1002"/>
      <c r="QQR74" s="1002"/>
      <c r="QQS74" s="1002"/>
      <c r="QQT74" s="1002"/>
      <c r="QQU74" s="1002"/>
      <c r="QQV74" s="1002"/>
      <c r="QQW74" s="1002"/>
      <c r="QQX74" s="1002"/>
      <c r="QQY74" s="1002"/>
      <c r="QQZ74" s="1002"/>
      <c r="QRA74" s="1002"/>
      <c r="QRB74" s="1002"/>
      <c r="QRC74" s="1002"/>
      <c r="QRD74" s="1002"/>
      <c r="QRE74" s="1002"/>
      <c r="QRF74" s="1002"/>
      <c r="QRG74" s="1002"/>
      <c r="QRH74" s="1002"/>
      <c r="QRI74" s="1002"/>
      <c r="QRJ74" s="1002"/>
      <c r="QRK74" s="1002"/>
      <c r="QRL74" s="1002"/>
      <c r="QRM74" s="1002"/>
      <c r="QRN74" s="1002"/>
      <c r="QRO74" s="1002"/>
      <c r="QRP74" s="1002"/>
      <c r="QRQ74" s="1002"/>
      <c r="QRR74" s="1002"/>
      <c r="QRS74" s="1002"/>
      <c r="QRT74" s="1002"/>
      <c r="QRU74" s="1002"/>
      <c r="QRV74" s="1002"/>
      <c r="QRW74" s="1002"/>
      <c r="QRX74" s="1002"/>
      <c r="QRY74" s="1002"/>
      <c r="QRZ74" s="1002"/>
      <c r="QSA74" s="1002"/>
      <c r="QSB74" s="1002"/>
      <c r="QSC74" s="1002"/>
      <c r="QSD74" s="1002"/>
      <c r="QSE74" s="1002"/>
      <c r="QSF74" s="1002"/>
      <c r="QSG74" s="1002"/>
      <c r="QSH74" s="1002"/>
      <c r="QSI74" s="1002"/>
      <c r="QSJ74" s="1002"/>
      <c r="QSK74" s="1002"/>
      <c r="QSL74" s="1002"/>
      <c r="QSM74" s="1002"/>
      <c r="QSN74" s="1002"/>
      <c r="QSO74" s="1002"/>
      <c r="QSP74" s="1002"/>
      <c r="QSQ74" s="1002"/>
      <c r="QSR74" s="1002"/>
      <c r="QSS74" s="1002"/>
      <c r="QST74" s="1002"/>
      <c r="QSU74" s="1002"/>
      <c r="QSV74" s="1002"/>
      <c r="QSW74" s="1002"/>
      <c r="QSX74" s="1002"/>
      <c r="QSY74" s="1002"/>
      <c r="QSZ74" s="1002"/>
      <c r="QTA74" s="1002"/>
      <c r="QTB74" s="1002"/>
      <c r="QTC74" s="1002"/>
      <c r="QTD74" s="1002"/>
      <c r="QTE74" s="1002"/>
      <c r="QTF74" s="1002"/>
      <c r="QTG74" s="1002"/>
      <c r="QTH74" s="1002"/>
      <c r="QTI74" s="1002"/>
      <c r="QTJ74" s="1002"/>
      <c r="QTK74" s="1002"/>
      <c r="QTL74" s="1002"/>
      <c r="QTM74" s="1002"/>
      <c r="QTN74" s="1002"/>
      <c r="QTO74" s="1002"/>
      <c r="QTP74" s="1002"/>
      <c r="QTQ74" s="1002"/>
      <c r="QTR74" s="1002"/>
      <c r="QTS74" s="1002"/>
      <c r="QTT74" s="1002"/>
      <c r="QTU74" s="1002"/>
      <c r="QTV74" s="1002"/>
      <c r="QTW74" s="1002"/>
      <c r="QTX74" s="1002"/>
      <c r="QTY74" s="1002"/>
      <c r="QTZ74" s="1002"/>
      <c r="QUA74" s="1002"/>
      <c r="QUB74" s="1002"/>
      <c r="QUC74" s="1002"/>
      <c r="QUD74" s="1002"/>
      <c r="QUE74" s="1002"/>
      <c r="QUF74" s="1002"/>
      <c r="QUG74" s="1002"/>
      <c r="QUH74" s="1002"/>
      <c r="QUI74" s="1002"/>
      <c r="QUJ74" s="1002"/>
      <c r="QUK74" s="1002"/>
      <c r="QUL74" s="1002"/>
      <c r="QUM74" s="1002"/>
      <c r="QUN74" s="1002"/>
      <c r="QUO74" s="1002"/>
      <c r="QUP74" s="1002"/>
      <c r="QUQ74" s="1002"/>
      <c r="QUR74" s="1002"/>
      <c r="QUS74" s="1002"/>
      <c r="QUT74" s="1002"/>
      <c r="QUU74" s="1002"/>
      <c r="QUV74" s="1002"/>
      <c r="QUW74" s="1002"/>
      <c r="QUX74" s="1002"/>
      <c r="QUY74" s="1002"/>
      <c r="QUZ74" s="1002"/>
      <c r="QVA74" s="1002"/>
      <c r="QVB74" s="1002"/>
      <c r="QVC74" s="1002"/>
      <c r="QVD74" s="1002"/>
      <c r="QVE74" s="1002"/>
      <c r="QVF74" s="1002"/>
      <c r="QVG74" s="1002"/>
      <c r="QVH74" s="1002"/>
      <c r="QVI74" s="1002"/>
      <c r="QVJ74" s="1002"/>
      <c r="QVK74" s="1002"/>
      <c r="QVL74" s="1002"/>
      <c r="QVM74" s="1002"/>
      <c r="QVN74" s="1002"/>
      <c r="QVO74" s="1002"/>
      <c r="QVP74" s="1002"/>
      <c r="QVQ74" s="1002"/>
      <c r="QVR74" s="1002"/>
      <c r="QVS74" s="1002"/>
      <c r="QVT74" s="1002"/>
      <c r="QVU74" s="1002"/>
      <c r="QVV74" s="1002"/>
      <c r="QVW74" s="1002"/>
      <c r="QVX74" s="1002"/>
      <c r="QVY74" s="1002"/>
      <c r="QVZ74" s="1002"/>
      <c r="QWA74" s="1002"/>
      <c r="QWB74" s="1002"/>
      <c r="QWC74" s="1002"/>
      <c r="QWD74" s="1002"/>
      <c r="QWE74" s="1002"/>
      <c r="QWF74" s="1002"/>
      <c r="QWG74" s="1002"/>
      <c r="QWH74" s="1002"/>
      <c r="QWI74" s="1002"/>
      <c r="QWJ74" s="1002"/>
      <c r="QWK74" s="1002"/>
      <c r="QWL74" s="1002"/>
      <c r="QWM74" s="1002"/>
      <c r="QWN74" s="1002"/>
      <c r="QWO74" s="1002"/>
      <c r="QWP74" s="1002"/>
      <c r="QWQ74" s="1002"/>
      <c r="QWR74" s="1002"/>
      <c r="QWS74" s="1002"/>
      <c r="QWT74" s="1002"/>
      <c r="QWU74" s="1002"/>
      <c r="QWV74" s="1002"/>
      <c r="QWW74" s="1002"/>
      <c r="QWX74" s="1002"/>
      <c r="QWY74" s="1002"/>
      <c r="QWZ74" s="1002"/>
      <c r="QXA74" s="1002"/>
      <c r="QXB74" s="1002"/>
      <c r="QXC74" s="1002"/>
      <c r="QXD74" s="1002"/>
      <c r="QXE74" s="1002"/>
      <c r="QXF74" s="1002"/>
      <c r="QXG74" s="1002"/>
      <c r="QXH74" s="1002"/>
      <c r="QXI74" s="1002"/>
      <c r="QXJ74" s="1002"/>
      <c r="QXK74" s="1002"/>
      <c r="QXL74" s="1002"/>
      <c r="QXM74" s="1002"/>
      <c r="QXN74" s="1002"/>
      <c r="QXO74" s="1002"/>
      <c r="QXP74" s="1002"/>
      <c r="QXQ74" s="1002"/>
      <c r="QXR74" s="1002"/>
      <c r="QXS74" s="1002"/>
      <c r="QXT74" s="1002"/>
      <c r="QXU74" s="1002"/>
      <c r="QXV74" s="1002"/>
      <c r="QXW74" s="1002"/>
      <c r="QXX74" s="1002"/>
      <c r="QXY74" s="1002"/>
      <c r="QXZ74" s="1002"/>
      <c r="QYA74" s="1002"/>
      <c r="QYB74" s="1002"/>
      <c r="QYC74" s="1002"/>
      <c r="QYD74" s="1002"/>
      <c r="QYE74" s="1002"/>
      <c r="QYF74" s="1002"/>
      <c r="QYG74" s="1002"/>
      <c r="QYH74" s="1002"/>
      <c r="QYI74" s="1002"/>
      <c r="QYJ74" s="1002"/>
      <c r="QYK74" s="1002"/>
      <c r="QYL74" s="1002"/>
      <c r="QYM74" s="1002"/>
      <c r="QYN74" s="1002"/>
      <c r="QYO74" s="1002"/>
      <c r="QYP74" s="1002"/>
      <c r="QYQ74" s="1002"/>
      <c r="QYR74" s="1002"/>
      <c r="QYS74" s="1002"/>
      <c r="QYT74" s="1002"/>
      <c r="QYU74" s="1002"/>
      <c r="QYV74" s="1002"/>
      <c r="QYW74" s="1002"/>
      <c r="QYX74" s="1002"/>
      <c r="QYY74" s="1002"/>
      <c r="QYZ74" s="1002"/>
      <c r="QZA74" s="1002"/>
      <c r="QZB74" s="1002"/>
      <c r="QZC74" s="1002"/>
      <c r="QZD74" s="1002"/>
      <c r="QZE74" s="1002"/>
      <c r="QZF74" s="1002"/>
      <c r="QZG74" s="1002"/>
      <c r="QZH74" s="1002"/>
      <c r="QZI74" s="1002"/>
      <c r="QZJ74" s="1002"/>
      <c r="QZK74" s="1002"/>
      <c r="QZL74" s="1002"/>
      <c r="QZM74" s="1002"/>
      <c r="QZN74" s="1002"/>
      <c r="QZO74" s="1002"/>
      <c r="QZP74" s="1002"/>
      <c r="QZQ74" s="1002"/>
      <c r="QZR74" s="1002"/>
      <c r="QZS74" s="1002"/>
      <c r="QZT74" s="1002"/>
      <c r="QZU74" s="1002"/>
      <c r="QZV74" s="1002"/>
      <c r="QZW74" s="1002"/>
      <c r="QZX74" s="1002"/>
      <c r="QZY74" s="1002"/>
      <c r="QZZ74" s="1002"/>
      <c r="RAA74" s="1002"/>
      <c r="RAB74" s="1002"/>
      <c r="RAC74" s="1002"/>
      <c r="RAD74" s="1002"/>
      <c r="RAE74" s="1002"/>
      <c r="RAF74" s="1002"/>
      <c r="RAG74" s="1002"/>
      <c r="RAH74" s="1002"/>
      <c r="RAI74" s="1002"/>
      <c r="RAJ74" s="1002"/>
      <c r="RAK74" s="1002"/>
      <c r="RAL74" s="1002"/>
      <c r="RAM74" s="1002"/>
      <c r="RAN74" s="1002"/>
      <c r="RAO74" s="1002"/>
      <c r="RAP74" s="1002"/>
      <c r="RAQ74" s="1002"/>
      <c r="RAR74" s="1002"/>
      <c r="RAS74" s="1002"/>
      <c r="RAT74" s="1002"/>
      <c r="RAU74" s="1002"/>
      <c r="RAV74" s="1002"/>
      <c r="RAW74" s="1002"/>
      <c r="RAX74" s="1002"/>
      <c r="RAY74" s="1002"/>
      <c r="RAZ74" s="1002"/>
      <c r="RBA74" s="1002"/>
      <c r="RBB74" s="1002"/>
      <c r="RBC74" s="1002"/>
      <c r="RBD74" s="1002"/>
      <c r="RBE74" s="1002"/>
      <c r="RBF74" s="1002"/>
      <c r="RBG74" s="1002"/>
      <c r="RBH74" s="1002"/>
      <c r="RBI74" s="1002"/>
      <c r="RBJ74" s="1002"/>
      <c r="RBK74" s="1002"/>
      <c r="RBL74" s="1002"/>
      <c r="RBM74" s="1002"/>
      <c r="RBN74" s="1002"/>
      <c r="RBO74" s="1002"/>
      <c r="RBP74" s="1002"/>
      <c r="RBQ74" s="1002"/>
      <c r="RBR74" s="1002"/>
      <c r="RBS74" s="1002"/>
      <c r="RBT74" s="1002"/>
      <c r="RBU74" s="1002"/>
      <c r="RBV74" s="1002"/>
      <c r="RBW74" s="1002"/>
      <c r="RBX74" s="1002"/>
      <c r="RBY74" s="1002"/>
      <c r="RBZ74" s="1002"/>
      <c r="RCA74" s="1002"/>
      <c r="RCB74" s="1002"/>
      <c r="RCC74" s="1002"/>
      <c r="RCD74" s="1002"/>
      <c r="RCE74" s="1002"/>
      <c r="RCF74" s="1002"/>
      <c r="RCG74" s="1002"/>
      <c r="RCH74" s="1002"/>
      <c r="RCI74" s="1002"/>
      <c r="RCJ74" s="1002"/>
      <c r="RCK74" s="1002"/>
      <c r="RCL74" s="1002"/>
      <c r="RCM74" s="1002"/>
      <c r="RCN74" s="1002"/>
      <c r="RCO74" s="1002"/>
      <c r="RCP74" s="1002"/>
      <c r="RCQ74" s="1002"/>
      <c r="RCR74" s="1002"/>
      <c r="RCS74" s="1002"/>
      <c r="RCT74" s="1002"/>
      <c r="RCU74" s="1002"/>
      <c r="RCV74" s="1002"/>
      <c r="RCW74" s="1002"/>
      <c r="RCX74" s="1002"/>
      <c r="RCY74" s="1002"/>
      <c r="RCZ74" s="1002"/>
      <c r="RDA74" s="1002"/>
      <c r="RDB74" s="1002"/>
      <c r="RDC74" s="1002"/>
      <c r="RDD74" s="1002"/>
      <c r="RDE74" s="1002"/>
      <c r="RDF74" s="1002"/>
      <c r="RDG74" s="1002"/>
      <c r="RDH74" s="1002"/>
      <c r="RDI74" s="1002"/>
      <c r="RDJ74" s="1002"/>
      <c r="RDK74" s="1002"/>
      <c r="RDL74" s="1002"/>
      <c r="RDM74" s="1002"/>
      <c r="RDN74" s="1002"/>
      <c r="RDO74" s="1002"/>
      <c r="RDP74" s="1002"/>
      <c r="RDQ74" s="1002"/>
      <c r="RDR74" s="1002"/>
      <c r="RDS74" s="1002"/>
      <c r="RDT74" s="1002"/>
      <c r="RDU74" s="1002"/>
      <c r="RDV74" s="1002"/>
      <c r="RDW74" s="1002"/>
      <c r="RDX74" s="1002"/>
      <c r="RDY74" s="1002"/>
      <c r="RDZ74" s="1002"/>
      <c r="REA74" s="1002"/>
      <c r="REB74" s="1002"/>
      <c r="REC74" s="1002"/>
      <c r="RED74" s="1002"/>
      <c r="REE74" s="1002"/>
      <c r="REF74" s="1002"/>
      <c r="REG74" s="1002"/>
      <c r="REH74" s="1002"/>
      <c r="REI74" s="1002"/>
      <c r="REJ74" s="1002"/>
      <c r="REK74" s="1002"/>
      <c r="REL74" s="1002"/>
      <c r="REM74" s="1002"/>
      <c r="REN74" s="1002"/>
      <c r="REO74" s="1002"/>
      <c r="REP74" s="1002"/>
      <c r="REQ74" s="1002"/>
      <c r="RER74" s="1002"/>
      <c r="RES74" s="1002"/>
      <c r="RET74" s="1002"/>
      <c r="REU74" s="1002"/>
      <c r="REV74" s="1002"/>
      <c r="REW74" s="1002"/>
      <c r="REX74" s="1002"/>
      <c r="REY74" s="1002"/>
      <c r="REZ74" s="1002"/>
      <c r="RFA74" s="1002"/>
      <c r="RFB74" s="1002"/>
      <c r="RFC74" s="1002"/>
      <c r="RFD74" s="1002"/>
      <c r="RFE74" s="1002"/>
      <c r="RFF74" s="1002"/>
      <c r="RFG74" s="1002"/>
      <c r="RFH74" s="1002"/>
      <c r="RFI74" s="1002"/>
      <c r="RFJ74" s="1002"/>
      <c r="RFK74" s="1002"/>
      <c r="RFL74" s="1002"/>
      <c r="RFM74" s="1002"/>
      <c r="RFN74" s="1002"/>
      <c r="RFO74" s="1002"/>
      <c r="RFP74" s="1002"/>
      <c r="RFQ74" s="1002"/>
      <c r="RFR74" s="1002"/>
      <c r="RFS74" s="1002"/>
      <c r="RFT74" s="1002"/>
      <c r="RFU74" s="1002"/>
      <c r="RFV74" s="1002"/>
      <c r="RFW74" s="1002"/>
      <c r="RFX74" s="1002"/>
      <c r="RFY74" s="1002"/>
      <c r="RFZ74" s="1002"/>
      <c r="RGA74" s="1002"/>
      <c r="RGB74" s="1002"/>
      <c r="RGC74" s="1002"/>
      <c r="RGD74" s="1002"/>
      <c r="RGE74" s="1002"/>
      <c r="RGF74" s="1002"/>
      <c r="RGG74" s="1002"/>
      <c r="RGH74" s="1002"/>
      <c r="RGI74" s="1002"/>
      <c r="RGJ74" s="1002"/>
      <c r="RGK74" s="1002"/>
      <c r="RGL74" s="1002"/>
      <c r="RGM74" s="1002"/>
      <c r="RGN74" s="1002"/>
      <c r="RGO74" s="1002"/>
      <c r="RGP74" s="1002"/>
      <c r="RGQ74" s="1002"/>
      <c r="RGR74" s="1002"/>
      <c r="RGS74" s="1002"/>
      <c r="RGT74" s="1002"/>
      <c r="RGU74" s="1002"/>
      <c r="RGV74" s="1002"/>
      <c r="RGW74" s="1002"/>
      <c r="RGX74" s="1002"/>
      <c r="RGY74" s="1002"/>
      <c r="RGZ74" s="1002"/>
      <c r="RHA74" s="1002"/>
      <c r="RHB74" s="1002"/>
      <c r="RHC74" s="1002"/>
      <c r="RHD74" s="1002"/>
      <c r="RHE74" s="1002"/>
      <c r="RHF74" s="1002"/>
      <c r="RHG74" s="1002"/>
      <c r="RHH74" s="1002"/>
      <c r="RHI74" s="1002"/>
      <c r="RHJ74" s="1002"/>
      <c r="RHK74" s="1002"/>
      <c r="RHL74" s="1002"/>
      <c r="RHM74" s="1002"/>
      <c r="RHN74" s="1002"/>
      <c r="RHO74" s="1002"/>
      <c r="RHP74" s="1002"/>
      <c r="RHQ74" s="1002"/>
      <c r="RHR74" s="1002"/>
      <c r="RHS74" s="1002"/>
      <c r="RHT74" s="1002"/>
      <c r="RHU74" s="1002"/>
      <c r="RHV74" s="1002"/>
      <c r="RHW74" s="1002"/>
      <c r="RHX74" s="1002"/>
      <c r="RHY74" s="1002"/>
      <c r="RHZ74" s="1002"/>
      <c r="RIA74" s="1002"/>
      <c r="RIB74" s="1002"/>
      <c r="RIC74" s="1002"/>
      <c r="RID74" s="1002"/>
      <c r="RIE74" s="1002"/>
      <c r="RIF74" s="1002"/>
      <c r="RIG74" s="1002"/>
      <c r="RIH74" s="1002"/>
      <c r="RII74" s="1002"/>
      <c r="RIJ74" s="1002"/>
      <c r="RIK74" s="1002"/>
      <c r="RIL74" s="1002"/>
      <c r="RIM74" s="1002"/>
      <c r="RIN74" s="1002"/>
      <c r="RIO74" s="1002"/>
      <c r="RIP74" s="1002"/>
      <c r="RIQ74" s="1002"/>
      <c r="RIR74" s="1002"/>
      <c r="RIS74" s="1002"/>
      <c r="RIT74" s="1002"/>
      <c r="RIU74" s="1002"/>
      <c r="RIV74" s="1002"/>
      <c r="RIW74" s="1002"/>
      <c r="RIX74" s="1002"/>
      <c r="RIY74" s="1002"/>
      <c r="RIZ74" s="1002"/>
      <c r="RJA74" s="1002"/>
      <c r="RJB74" s="1002"/>
      <c r="RJC74" s="1002"/>
      <c r="RJD74" s="1002"/>
      <c r="RJE74" s="1002"/>
      <c r="RJF74" s="1002"/>
      <c r="RJG74" s="1002"/>
      <c r="RJH74" s="1002"/>
      <c r="RJI74" s="1002"/>
      <c r="RJJ74" s="1002"/>
      <c r="RJK74" s="1002"/>
      <c r="RJL74" s="1002"/>
      <c r="RJM74" s="1002"/>
      <c r="RJN74" s="1002"/>
      <c r="RJO74" s="1002"/>
      <c r="RJP74" s="1002"/>
      <c r="RJQ74" s="1002"/>
      <c r="RJR74" s="1002"/>
      <c r="RJS74" s="1002"/>
      <c r="RJT74" s="1002"/>
      <c r="RJU74" s="1002"/>
      <c r="RJV74" s="1002"/>
      <c r="RJW74" s="1002"/>
      <c r="RJX74" s="1002"/>
      <c r="RJY74" s="1002"/>
      <c r="RJZ74" s="1002"/>
      <c r="RKA74" s="1002"/>
      <c r="RKB74" s="1002"/>
      <c r="RKC74" s="1002"/>
      <c r="RKD74" s="1002"/>
      <c r="RKE74" s="1002"/>
      <c r="RKF74" s="1002"/>
      <c r="RKG74" s="1002"/>
      <c r="RKH74" s="1002"/>
      <c r="RKI74" s="1002"/>
      <c r="RKJ74" s="1002"/>
      <c r="RKK74" s="1002"/>
      <c r="RKL74" s="1002"/>
      <c r="RKM74" s="1002"/>
      <c r="RKN74" s="1002"/>
      <c r="RKO74" s="1002"/>
      <c r="RKP74" s="1002"/>
      <c r="RKQ74" s="1002"/>
      <c r="RKR74" s="1002"/>
      <c r="RKS74" s="1002"/>
      <c r="RKT74" s="1002"/>
      <c r="RKU74" s="1002"/>
      <c r="RKV74" s="1002"/>
      <c r="RKW74" s="1002"/>
      <c r="RKX74" s="1002"/>
      <c r="RKY74" s="1002"/>
      <c r="RKZ74" s="1002"/>
      <c r="RLA74" s="1002"/>
      <c r="RLB74" s="1002"/>
      <c r="RLC74" s="1002"/>
      <c r="RLD74" s="1002"/>
      <c r="RLE74" s="1002"/>
      <c r="RLF74" s="1002"/>
      <c r="RLG74" s="1002"/>
      <c r="RLH74" s="1002"/>
      <c r="RLI74" s="1002"/>
      <c r="RLJ74" s="1002"/>
      <c r="RLK74" s="1002"/>
      <c r="RLL74" s="1002"/>
      <c r="RLM74" s="1002"/>
      <c r="RLN74" s="1002"/>
      <c r="RLO74" s="1002"/>
      <c r="RLP74" s="1002"/>
      <c r="RLQ74" s="1002"/>
      <c r="RLR74" s="1002"/>
      <c r="RLS74" s="1002"/>
      <c r="RLT74" s="1002"/>
      <c r="RLU74" s="1002"/>
      <c r="RLV74" s="1002"/>
      <c r="RLW74" s="1002"/>
      <c r="RLX74" s="1002"/>
      <c r="RLY74" s="1002"/>
      <c r="RLZ74" s="1002"/>
      <c r="RMA74" s="1002"/>
      <c r="RMB74" s="1002"/>
      <c r="RMC74" s="1002"/>
      <c r="RMD74" s="1002"/>
      <c r="RME74" s="1002"/>
      <c r="RMF74" s="1002"/>
      <c r="RMG74" s="1002"/>
      <c r="RMH74" s="1002"/>
      <c r="RMI74" s="1002"/>
      <c r="RMJ74" s="1002"/>
      <c r="RMK74" s="1002"/>
      <c r="RML74" s="1002"/>
      <c r="RMM74" s="1002"/>
      <c r="RMN74" s="1002"/>
      <c r="RMO74" s="1002"/>
      <c r="RMP74" s="1002"/>
      <c r="RMQ74" s="1002"/>
      <c r="RMR74" s="1002"/>
      <c r="RMS74" s="1002"/>
      <c r="RMT74" s="1002"/>
      <c r="RMU74" s="1002"/>
      <c r="RMV74" s="1002"/>
      <c r="RMW74" s="1002"/>
      <c r="RMX74" s="1002"/>
      <c r="RMY74" s="1002"/>
      <c r="RMZ74" s="1002"/>
      <c r="RNA74" s="1002"/>
      <c r="RNB74" s="1002"/>
      <c r="RNC74" s="1002"/>
      <c r="RND74" s="1002"/>
      <c r="RNE74" s="1002"/>
      <c r="RNF74" s="1002"/>
      <c r="RNG74" s="1002"/>
      <c r="RNH74" s="1002"/>
      <c r="RNI74" s="1002"/>
      <c r="RNJ74" s="1002"/>
      <c r="RNK74" s="1002"/>
      <c r="RNL74" s="1002"/>
      <c r="RNM74" s="1002"/>
      <c r="RNN74" s="1002"/>
      <c r="RNO74" s="1002"/>
      <c r="RNP74" s="1002"/>
      <c r="RNQ74" s="1002"/>
      <c r="RNR74" s="1002"/>
      <c r="RNS74" s="1002"/>
      <c r="RNT74" s="1002"/>
      <c r="RNU74" s="1002"/>
      <c r="RNV74" s="1002"/>
      <c r="RNW74" s="1002"/>
      <c r="RNX74" s="1002"/>
      <c r="RNY74" s="1002"/>
      <c r="RNZ74" s="1002"/>
      <c r="ROA74" s="1002"/>
      <c r="ROB74" s="1002"/>
      <c r="ROC74" s="1002"/>
      <c r="ROD74" s="1002"/>
      <c r="ROE74" s="1002"/>
      <c r="ROF74" s="1002"/>
      <c r="ROG74" s="1002"/>
      <c r="ROH74" s="1002"/>
      <c r="ROI74" s="1002"/>
      <c r="ROJ74" s="1002"/>
      <c r="ROK74" s="1002"/>
      <c r="ROL74" s="1002"/>
      <c r="ROM74" s="1002"/>
      <c r="RON74" s="1002"/>
      <c r="ROO74" s="1002"/>
      <c r="ROP74" s="1002"/>
      <c r="ROQ74" s="1002"/>
      <c r="ROR74" s="1002"/>
      <c r="ROS74" s="1002"/>
      <c r="ROT74" s="1002"/>
      <c r="ROU74" s="1002"/>
      <c r="ROV74" s="1002"/>
      <c r="ROW74" s="1002"/>
      <c r="ROX74" s="1002"/>
      <c r="ROY74" s="1002"/>
      <c r="ROZ74" s="1002"/>
      <c r="RPA74" s="1002"/>
      <c r="RPB74" s="1002"/>
      <c r="RPC74" s="1002"/>
      <c r="RPD74" s="1002"/>
      <c r="RPE74" s="1002"/>
      <c r="RPF74" s="1002"/>
      <c r="RPG74" s="1002"/>
      <c r="RPH74" s="1002"/>
      <c r="RPI74" s="1002"/>
      <c r="RPJ74" s="1002"/>
      <c r="RPK74" s="1002"/>
      <c r="RPL74" s="1002"/>
      <c r="RPM74" s="1002"/>
      <c r="RPN74" s="1002"/>
      <c r="RPO74" s="1002"/>
      <c r="RPP74" s="1002"/>
      <c r="RPQ74" s="1002"/>
      <c r="RPR74" s="1002"/>
      <c r="RPS74" s="1002"/>
      <c r="RPT74" s="1002"/>
      <c r="RPU74" s="1002"/>
      <c r="RPV74" s="1002"/>
      <c r="RPW74" s="1002"/>
      <c r="RPX74" s="1002"/>
      <c r="RPY74" s="1002"/>
      <c r="RPZ74" s="1002"/>
      <c r="RQA74" s="1002"/>
      <c r="RQB74" s="1002"/>
      <c r="RQC74" s="1002"/>
      <c r="RQD74" s="1002"/>
      <c r="RQE74" s="1002"/>
      <c r="RQF74" s="1002"/>
      <c r="RQG74" s="1002"/>
      <c r="RQH74" s="1002"/>
      <c r="RQI74" s="1002"/>
      <c r="RQJ74" s="1002"/>
      <c r="RQK74" s="1002"/>
      <c r="RQL74" s="1002"/>
      <c r="RQM74" s="1002"/>
      <c r="RQN74" s="1002"/>
      <c r="RQO74" s="1002"/>
      <c r="RQP74" s="1002"/>
      <c r="RQQ74" s="1002"/>
      <c r="RQR74" s="1002"/>
      <c r="RQS74" s="1002"/>
      <c r="RQT74" s="1002"/>
      <c r="RQU74" s="1002"/>
      <c r="RQV74" s="1002"/>
      <c r="RQW74" s="1002"/>
      <c r="RQX74" s="1002"/>
      <c r="RQY74" s="1002"/>
      <c r="RQZ74" s="1002"/>
      <c r="RRA74" s="1002"/>
      <c r="RRB74" s="1002"/>
      <c r="RRC74" s="1002"/>
      <c r="RRD74" s="1002"/>
      <c r="RRE74" s="1002"/>
      <c r="RRF74" s="1002"/>
      <c r="RRG74" s="1002"/>
      <c r="RRH74" s="1002"/>
      <c r="RRI74" s="1002"/>
      <c r="RRJ74" s="1002"/>
      <c r="RRK74" s="1002"/>
      <c r="RRL74" s="1002"/>
      <c r="RRM74" s="1002"/>
      <c r="RRN74" s="1002"/>
      <c r="RRO74" s="1002"/>
      <c r="RRP74" s="1002"/>
      <c r="RRQ74" s="1002"/>
      <c r="RRR74" s="1002"/>
      <c r="RRS74" s="1002"/>
      <c r="RRT74" s="1002"/>
      <c r="RRU74" s="1002"/>
      <c r="RRV74" s="1002"/>
      <c r="RRW74" s="1002"/>
      <c r="RRX74" s="1002"/>
      <c r="RRY74" s="1002"/>
      <c r="RRZ74" s="1002"/>
      <c r="RSA74" s="1002"/>
      <c r="RSB74" s="1002"/>
      <c r="RSC74" s="1002"/>
      <c r="RSD74" s="1002"/>
      <c r="RSE74" s="1002"/>
      <c r="RSF74" s="1002"/>
      <c r="RSG74" s="1002"/>
      <c r="RSH74" s="1002"/>
      <c r="RSI74" s="1002"/>
      <c r="RSJ74" s="1002"/>
      <c r="RSK74" s="1002"/>
      <c r="RSL74" s="1002"/>
      <c r="RSM74" s="1002"/>
      <c r="RSN74" s="1002"/>
      <c r="RSO74" s="1002"/>
      <c r="RSP74" s="1002"/>
      <c r="RSQ74" s="1002"/>
      <c r="RSR74" s="1002"/>
      <c r="RSS74" s="1002"/>
      <c r="RST74" s="1002"/>
      <c r="RSU74" s="1002"/>
      <c r="RSV74" s="1002"/>
      <c r="RSW74" s="1002"/>
      <c r="RSX74" s="1002"/>
      <c r="RSY74" s="1002"/>
      <c r="RSZ74" s="1002"/>
      <c r="RTA74" s="1002"/>
      <c r="RTB74" s="1002"/>
      <c r="RTC74" s="1002"/>
      <c r="RTD74" s="1002"/>
      <c r="RTE74" s="1002"/>
      <c r="RTF74" s="1002"/>
      <c r="RTG74" s="1002"/>
      <c r="RTH74" s="1002"/>
      <c r="RTI74" s="1002"/>
      <c r="RTJ74" s="1002"/>
      <c r="RTK74" s="1002"/>
      <c r="RTL74" s="1002"/>
      <c r="RTM74" s="1002"/>
      <c r="RTN74" s="1002"/>
      <c r="RTO74" s="1002"/>
      <c r="RTP74" s="1002"/>
      <c r="RTQ74" s="1002"/>
      <c r="RTR74" s="1002"/>
      <c r="RTS74" s="1002"/>
      <c r="RTT74" s="1002"/>
      <c r="RTU74" s="1002"/>
      <c r="RTV74" s="1002"/>
      <c r="RTW74" s="1002"/>
      <c r="RTX74" s="1002"/>
      <c r="RTY74" s="1002"/>
      <c r="RTZ74" s="1002"/>
      <c r="RUA74" s="1002"/>
      <c r="RUB74" s="1002"/>
      <c r="RUC74" s="1002"/>
      <c r="RUD74" s="1002"/>
      <c r="RUE74" s="1002"/>
      <c r="RUF74" s="1002"/>
      <c r="RUG74" s="1002"/>
      <c r="RUH74" s="1002"/>
      <c r="RUI74" s="1002"/>
      <c r="RUJ74" s="1002"/>
      <c r="RUK74" s="1002"/>
      <c r="RUL74" s="1002"/>
      <c r="RUM74" s="1002"/>
      <c r="RUN74" s="1002"/>
      <c r="RUO74" s="1002"/>
      <c r="RUP74" s="1002"/>
      <c r="RUQ74" s="1002"/>
      <c r="RUR74" s="1002"/>
      <c r="RUS74" s="1002"/>
      <c r="RUT74" s="1002"/>
      <c r="RUU74" s="1002"/>
      <c r="RUV74" s="1002"/>
      <c r="RUW74" s="1002"/>
      <c r="RUX74" s="1002"/>
      <c r="RUY74" s="1002"/>
      <c r="RUZ74" s="1002"/>
      <c r="RVA74" s="1002"/>
      <c r="RVB74" s="1002"/>
      <c r="RVC74" s="1002"/>
      <c r="RVD74" s="1002"/>
      <c r="RVE74" s="1002"/>
      <c r="RVF74" s="1002"/>
      <c r="RVG74" s="1002"/>
      <c r="RVH74" s="1002"/>
      <c r="RVI74" s="1002"/>
      <c r="RVJ74" s="1002"/>
      <c r="RVK74" s="1002"/>
      <c r="RVL74" s="1002"/>
      <c r="RVM74" s="1002"/>
      <c r="RVN74" s="1002"/>
      <c r="RVO74" s="1002"/>
      <c r="RVP74" s="1002"/>
      <c r="RVQ74" s="1002"/>
      <c r="RVR74" s="1002"/>
      <c r="RVS74" s="1002"/>
      <c r="RVT74" s="1002"/>
      <c r="RVU74" s="1002"/>
      <c r="RVV74" s="1002"/>
      <c r="RVW74" s="1002"/>
      <c r="RVX74" s="1002"/>
      <c r="RVY74" s="1002"/>
      <c r="RVZ74" s="1002"/>
      <c r="RWA74" s="1002"/>
      <c r="RWB74" s="1002"/>
      <c r="RWC74" s="1002"/>
      <c r="RWD74" s="1002"/>
      <c r="RWE74" s="1002"/>
      <c r="RWF74" s="1002"/>
      <c r="RWG74" s="1002"/>
      <c r="RWH74" s="1002"/>
      <c r="RWI74" s="1002"/>
      <c r="RWJ74" s="1002"/>
      <c r="RWK74" s="1002"/>
      <c r="RWL74" s="1002"/>
      <c r="RWM74" s="1002"/>
      <c r="RWN74" s="1002"/>
      <c r="RWO74" s="1002"/>
      <c r="RWP74" s="1002"/>
      <c r="RWQ74" s="1002"/>
      <c r="RWR74" s="1002"/>
      <c r="RWS74" s="1002"/>
      <c r="RWT74" s="1002"/>
      <c r="RWU74" s="1002"/>
      <c r="RWV74" s="1002"/>
      <c r="RWW74" s="1002"/>
      <c r="RWX74" s="1002"/>
      <c r="RWY74" s="1002"/>
      <c r="RWZ74" s="1002"/>
      <c r="RXA74" s="1002"/>
      <c r="RXB74" s="1002"/>
      <c r="RXC74" s="1002"/>
      <c r="RXD74" s="1002"/>
      <c r="RXE74" s="1002"/>
      <c r="RXF74" s="1002"/>
      <c r="RXG74" s="1002"/>
      <c r="RXH74" s="1002"/>
      <c r="RXI74" s="1002"/>
      <c r="RXJ74" s="1002"/>
      <c r="RXK74" s="1002"/>
      <c r="RXL74" s="1002"/>
      <c r="RXM74" s="1002"/>
      <c r="RXN74" s="1002"/>
      <c r="RXO74" s="1002"/>
      <c r="RXP74" s="1002"/>
      <c r="RXQ74" s="1002"/>
      <c r="RXR74" s="1002"/>
      <c r="RXS74" s="1002"/>
      <c r="RXT74" s="1002"/>
      <c r="RXU74" s="1002"/>
      <c r="RXV74" s="1002"/>
      <c r="RXW74" s="1002"/>
      <c r="RXX74" s="1002"/>
      <c r="RXY74" s="1002"/>
      <c r="RXZ74" s="1002"/>
      <c r="RYA74" s="1002"/>
      <c r="RYB74" s="1002"/>
      <c r="RYC74" s="1002"/>
      <c r="RYD74" s="1002"/>
      <c r="RYE74" s="1002"/>
      <c r="RYF74" s="1002"/>
      <c r="RYG74" s="1002"/>
      <c r="RYH74" s="1002"/>
      <c r="RYI74" s="1002"/>
      <c r="RYJ74" s="1002"/>
      <c r="RYK74" s="1002"/>
      <c r="RYL74" s="1002"/>
      <c r="RYM74" s="1002"/>
      <c r="RYN74" s="1002"/>
      <c r="RYO74" s="1002"/>
      <c r="RYP74" s="1002"/>
      <c r="RYQ74" s="1002"/>
      <c r="RYR74" s="1002"/>
      <c r="RYS74" s="1002"/>
      <c r="RYT74" s="1002"/>
      <c r="RYU74" s="1002"/>
      <c r="RYV74" s="1002"/>
      <c r="RYW74" s="1002"/>
      <c r="RYX74" s="1002"/>
      <c r="RYY74" s="1002"/>
      <c r="RYZ74" s="1002"/>
      <c r="RZA74" s="1002"/>
      <c r="RZB74" s="1002"/>
      <c r="RZC74" s="1002"/>
      <c r="RZD74" s="1002"/>
      <c r="RZE74" s="1002"/>
      <c r="RZF74" s="1002"/>
      <c r="RZG74" s="1002"/>
      <c r="RZH74" s="1002"/>
      <c r="RZI74" s="1002"/>
      <c r="RZJ74" s="1002"/>
      <c r="RZK74" s="1002"/>
      <c r="RZL74" s="1002"/>
      <c r="RZM74" s="1002"/>
      <c r="RZN74" s="1002"/>
      <c r="RZO74" s="1002"/>
      <c r="RZP74" s="1002"/>
      <c r="RZQ74" s="1002"/>
      <c r="RZR74" s="1002"/>
      <c r="RZS74" s="1002"/>
      <c r="RZT74" s="1002"/>
      <c r="RZU74" s="1002"/>
      <c r="RZV74" s="1002"/>
      <c r="RZW74" s="1002"/>
      <c r="RZX74" s="1002"/>
      <c r="RZY74" s="1002"/>
      <c r="RZZ74" s="1002"/>
      <c r="SAA74" s="1002"/>
      <c r="SAB74" s="1002"/>
      <c r="SAC74" s="1002"/>
      <c r="SAD74" s="1002"/>
      <c r="SAE74" s="1002"/>
      <c r="SAF74" s="1002"/>
      <c r="SAG74" s="1002"/>
      <c r="SAH74" s="1002"/>
      <c r="SAI74" s="1002"/>
      <c r="SAJ74" s="1002"/>
      <c r="SAK74" s="1002"/>
      <c r="SAL74" s="1002"/>
      <c r="SAM74" s="1002"/>
      <c r="SAN74" s="1002"/>
      <c r="SAO74" s="1002"/>
      <c r="SAP74" s="1002"/>
      <c r="SAQ74" s="1002"/>
      <c r="SAR74" s="1002"/>
      <c r="SAS74" s="1002"/>
      <c r="SAT74" s="1002"/>
      <c r="SAU74" s="1002"/>
      <c r="SAV74" s="1002"/>
      <c r="SAW74" s="1002"/>
      <c r="SAX74" s="1002"/>
      <c r="SAY74" s="1002"/>
      <c r="SAZ74" s="1002"/>
      <c r="SBA74" s="1002"/>
      <c r="SBB74" s="1002"/>
      <c r="SBC74" s="1002"/>
      <c r="SBD74" s="1002"/>
      <c r="SBE74" s="1002"/>
      <c r="SBF74" s="1002"/>
      <c r="SBG74" s="1002"/>
      <c r="SBH74" s="1002"/>
      <c r="SBI74" s="1002"/>
      <c r="SBJ74" s="1002"/>
      <c r="SBK74" s="1002"/>
      <c r="SBL74" s="1002"/>
      <c r="SBM74" s="1002"/>
      <c r="SBN74" s="1002"/>
      <c r="SBO74" s="1002"/>
      <c r="SBP74" s="1002"/>
      <c r="SBQ74" s="1002"/>
      <c r="SBR74" s="1002"/>
      <c r="SBS74" s="1002"/>
      <c r="SBT74" s="1002"/>
      <c r="SBU74" s="1002"/>
      <c r="SBV74" s="1002"/>
      <c r="SBW74" s="1002"/>
      <c r="SBX74" s="1002"/>
      <c r="SBY74" s="1002"/>
      <c r="SBZ74" s="1002"/>
      <c r="SCA74" s="1002"/>
      <c r="SCB74" s="1002"/>
      <c r="SCC74" s="1002"/>
      <c r="SCD74" s="1002"/>
      <c r="SCE74" s="1002"/>
      <c r="SCF74" s="1002"/>
      <c r="SCG74" s="1002"/>
      <c r="SCH74" s="1002"/>
      <c r="SCI74" s="1002"/>
      <c r="SCJ74" s="1002"/>
      <c r="SCK74" s="1002"/>
      <c r="SCL74" s="1002"/>
      <c r="SCM74" s="1002"/>
      <c r="SCN74" s="1002"/>
      <c r="SCO74" s="1002"/>
      <c r="SCP74" s="1002"/>
      <c r="SCQ74" s="1002"/>
      <c r="SCR74" s="1002"/>
      <c r="SCS74" s="1002"/>
      <c r="SCT74" s="1002"/>
      <c r="SCU74" s="1002"/>
      <c r="SCV74" s="1002"/>
      <c r="SCW74" s="1002"/>
      <c r="SCX74" s="1002"/>
      <c r="SCY74" s="1002"/>
      <c r="SCZ74" s="1002"/>
      <c r="SDA74" s="1002"/>
      <c r="SDB74" s="1002"/>
      <c r="SDC74" s="1002"/>
      <c r="SDD74" s="1002"/>
      <c r="SDE74" s="1002"/>
      <c r="SDF74" s="1002"/>
      <c r="SDG74" s="1002"/>
      <c r="SDH74" s="1002"/>
      <c r="SDI74" s="1002"/>
      <c r="SDJ74" s="1002"/>
      <c r="SDK74" s="1002"/>
      <c r="SDL74" s="1002"/>
      <c r="SDM74" s="1002"/>
      <c r="SDN74" s="1002"/>
      <c r="SDO74" s="1002"/>
      <c r="SDP74" s="1002"/>
      <c r="SDQ74" s="1002"/>
      <c r="SDR74" s="1002"/>
      <c r="SDS74" s="1002"/>
      <c r="SDT74" s="1002"/>
      <c r="SDU74" s="1002"/>
      <c r="SDV74" s="1002"/>
      <c r="SDW74" s="1002"/>
      <c r="SDX74" s="1002"/>
      <c r="SDY74" s="1002"/>
      <c r="SDZ74" s="1002"/>
      <c r="SEA74" s="1002"/>
      <c r="SEB74" s="1002"/>
      <c r="SEC74" s="1002"/>
      <c r="SED74" s="1002"/>
      <c r="SEE74" s="1002"/>
      <c r="SEF74" s="1002"/>
      <c r="SEG74" s="1002"/>
      <c r="SEH74" s="1002"/>
      <c r="SEI74" s="1002"/>
      <c r="SEJ74" s="1002"/>
      <c r="SEK74" s="1002"/>
      <c r="SEL74" s="1002"/>
      <c r="SEM74" s="1002"/>
      <c r="SEN74" s="1002"/>
      <c r="SEO74" s="1002"/>
      <c r="SEP74" s="1002"/>
      <c r="SEQ74" s="1002"/>
      <c r="SER74" s="1002"/>
      <c r="SES74" s="1002"/>
      <c r="SET74" s="1002"/>
      <c r="SEU74" s="1002"/>
      <c r="SEV74" s="1002"/>
      <c r="SEW74" s="1002"/>
      <c r="SEX74" s="1002"/>
      <c r="SEY74" s="1002"/>
      <c r="SEZ74" s="1002"/>
      <c r="SFA74" s="1002"/>
      <c r="SFB74" s="1002"/>
      <c r="SFC74" s="1002"/>
      <c r="SFD74" s="1002"/>
      <c r="SFE74" s="1002"/>
      <c r="SFF74" s="1002"/>
      <c r="SFG74" s="1002"/>
      <c r="SFH74" s="1002"/>
      <c r="SFI74" s="1002"/>
      <c r="SFJ74" s="1002"/>
      <c r="SFK74" s="1002"/>
      <c r="SFL74" s="1002"/>
      <c r="SFM74" s="1002"/>
      <c r="SFN74" s="1002"/>
      <c r="SFO74" s="1002"/>
      <c r="SFP74" s="1002"/>
      <c r="SFQ74" s="1002"/>
      <c r="SFR74" s="1002"/>
      <c r="SFS74" s="1002"/>
      <c r="SFT74" s="1002"/>
      <c r="SFU74" s="1002"/>
      <c r="SFV74" s="1002"/>
      <c r="SFW74" s="1002"/>
      <c r="SFX74" s="1002"/>
      <c r="SFY74" s="1002"/>
      <c r="SFZ74" s="1002"/>
      <c r="SGA74" s="1002"/>
      <c r="SGB74" s="1002"/>
      <c r="SGC74" s="1002"/>
      <c r="SGD74" s="1002"/>
      <c r="SGE74" s="1002"/>
      <c r="SGF74" s="1002"/>
      <c r="SGG74" s="1002"/>
      <c r="SGH74" s="1002"/>
      <c r="SGI74" s="1002"/>
      <c r="SGJ74" s="1002"/>
      <c r="SGK74" s="1002"/>
      <c r="SGL74" s="1002"/>
      <c r="SGM74" s="1002"/>
      <c r="SGN74" s="1002"/>
      <c r="SGO74" s="1002"/>
      <c r="SGP74" s="1002"/>
      <c r="SGQ74" s="1002"/>
      <c r="SGR74" s="1002"/>
      <c r="SGS74" s="1002"/>
      <c r="SGT74" s="1002"/>
      <c r="SGU74" s="1002"/>
      <c r="SGV74" s="1002"/>
      <c r="SGW74" s="1002"/>
      <c r="SGX74" s="1002"/>
      <c r="SGY74" s="1002"/>
      <c r="SGZ74" s="1002"/>
      <c r="SHA74" s="1002"/>
      <c r="SHB74" s="1002"/>
      <c r="SHC74" s="1002"/>
      <c r="SHD74" s="1002"/>
      <c r="SHE74" s="1002"/>
      <c r="SHF74" s="1002"/>
      <c r="SHG74" s="1002"/>
      <c r="SHH74" s="1002"/>
      <c r="SHI74" s="1002"/>
      <c r="SHJ74" s="1002"/>
      <c r="SHK74" s="1002"/>
      <c r="SHL74" s="1002"/>
      <c r="SHM74" s="1002"/>
      <c r="SHN74" s="1002"/>
      <c r="SHO74" s="1002"/>
      <c r="SHP74" s="1002"/>
      <c r="SHQ74" s="1002"/>
      <c r="SHR74" s="1002"/>
      <c r="SHS74" s="1002"/>
      <c r="SHT74" s="1002"/>
      <c r="SHU74" s="1002"/>
      <c r="SHV74" s="1002"/>
      <c r="SHW74" s="1002"/>
      <c r="SHX74" s="1002"/>
      <c r="SHY74" s="1002"/>
      <c r="SHZ74" s="1002"/>
      <c r="SIA74" s="1002"/>
      <c r="SIB74" s="1002"/>
      <c r="SIC74" s="1002"/>
      <c r="SID74" s="1002"/>
      <c r="SIE74" s="1002"/>
      <c r="SIF74" s="1002"/>
      <c r="SIG74" s="1002"/>
      <c r="SIH74" s="1002"/>
      <c r="SII74" s="1002"/>
      <c r="SIJ74" s="1002"/>
      <c r="SIK74" s="1002"/>
      <c r="SIL74" s="1002"/>
      <c r="SIM74" s="1002"/>
      <c r="SIN74" s="1002"/>
      <c r="SIO74" s="1002"/>
      <c r="SIP74" s="1002"/>
      <c r="SIQ74" s="1002"/>
      <c r="SIR74" s="1002"/>
      <c r="SIS74" s="1002"/>
      <c r="SIT74" s="1002"/>
      <c r="SIU74" s="1002"/>
      <c r="SIV74" s="1002"/>
      <c r="SIW74" s="1002"/>
      <c r="SIX74" s="1002"/>
      <c r="SIY74" s="1002"/>
      <c r="SIZ74" s="1002"/>
      <c r="SJA74" s="1002"/>
      <c r="SJB74" s="1002"/>
      <c r="SJC74" s="1002"/>
      <c r="SJD74" s="1002"/>
      <c r="SJE74" s="1002"/>
      <c r="SJF74" s="1002"/>
      <c r="SJG74" s="1002"/>
      <c r="SJH74" s="1002"/>
      <c r="SJI74" s="1002"/>
      <c r="SJJ74" s="1002"/>
      <c r="SJK74" s="1002"/>
      <c r="SJL74" s="1002"/>
      <c r="SJM74" s="1002"/>
      <c r="SJN74" s="1002"/>
      <c r="SJO74" s="1002"/>
      <c r="SJP74" s="1002"/>
      <c r="SJQ74" s="1002"/>
      <c r="SJR74" s="1002"/>
      <c r="SJS74" s="1002"/>
      <c r="SJT74" s="1002"/>
      <c r="SJU74" s="1002"/>
      <c r="SJV74" s="1002"/>
      <c r="SJW74" s="1002"/>
      <c r="SJX74" s="1002"/>
      <c r="SJY74" s="1002"/>
      <c r="SJZ74" s="1002"/>
      <c r="SKA74" s="1002"/>
      <c r="SKB74" s="1002"/>
      <c r="SKC74" s="1002"/>
      <c r="SKD74" s="1002"/>
      <c r="SKE74" s="1002"/>
      <c r="SKF74" s="1002"/>
      <c r="SKG74" s="1002"/>
      <c r="SKH74" s="1002"/>
      <c r="SKI74" s="1002"/>
      <c r="SKJ74" s="1002"/>
      <c r="SKK74" s="1002"/>
      <c r="SKL74" s="1002"/>
      <c r="SKM74" s="1002"/>
      <c r="SKN74" s="1002"/>
      <c r="SKO74" s="1002"/>
      <c r="SKP74" s="1002"/>
      <c r="SKQ74" s="1002"/>
      <c r="SKR74" s="1002"/>
      <c r="SKS74" s="1002"/>
      <c r="SKT74" s="1002"/>
      <c r="SKU74" s="1002"/>
      <c r="SKV74" s="1002"/>
      <c r="SKW74" s="1002"/>
      <c r="SKX74" s="1002"/>
      <c r="SKY74" s="1002"/>
      <c r="SKZ74" s="1002"/>
      <c r="SLA74" s="1002"/>
      <c r="SLB74" s="1002"/>
      <c r="SLC74" s="1002"/>
      <c r="SLD74" s="1002"/>
      <c r="SLE74" s="1002"/>
      <c r="SLF74" s="1002"/>
      <c r="SLG74" s="1002"/>
      <c r="SLH74" s="1002"/>
      <c r="SLI74" s="1002"/>
      <c r="SLJ74" s="1002"/>
      <c r="SLK74" s="1002"/>
      <c r="SLL74" s="1002"/>
      <c r="SLM74" s="1002"/>
      <c r="SLN74" s="1002"/>
      <c r="SLO74" s="1002"/>
      <c r="SLP74" s="1002"/>
      <c r="SLQ74" s="1002"/>
      <c r="SLR74" s="1002"/>
      <c r="SLS74" s="1002"/>
      <c r="SLT74" s="1002"/>
      <c r="SLU74" s="1002"/>
      <c r="SLV74" s="1002"/>
      <c r="SLW74" s="1002"/>
      <c r="SLX74" s="1002"/>
      <c r="SLY74" s="1002"/>
      <c r="SLZ74" s="1002"/>
      <c r="SMA74" s="1002"/>
      <c r="SMB74" s="1002"/>
      <c r="SMC74" s="1002"/>
      <c r="SMD74" s="1002"/>
      <c r="SME74" s="1002"/>
      <c r="SMF74" s="1002"/>
      <c r="SMG74" s="1002"/>
      <c r="SMH74" s="1002"/>
      <c r="SMI74" s="1002"/>
      <c r="SMJ74" s="1002"/>
      <c r="SMK74" s="1002"/>
      <c r="SML74" s="1002"/>
      <c r="SMM74" s="1002"/>
      <c r="SMN74" s="1002"/>
      <c r="SMO74" s="1002"/>
      <c r="SMP74" s="1002"/>
      <c r="SMQ74" s="1002"/>
      <c r="SMR74" s="1002"/>
      <c r="SMS74" s="1002"/>
      <c r="SMT74" s="1002"/>
      <c r="SMU74" s="1002"/>
      <c r="SMV74" s="1002"/>
      <c r="SMW74" s="1002"/>
      <c r="SMX74" s="1002"/>
      <c r="SMY74" s="1002"/>
      <c r="SMZ74" s="1002"/>
      <c r="SNA74" s="1002"/>
      <c r="SNB74" s="1002"/>
      <c r="SNC74" s="1002"/>
      <c r="SND74" s="1002"/>
      <c r="SNE74" s="1002"/>
      <c r="SNF74" s="1002"/>
      <c r="SNG74" s="1002"/>
      <c r="SNH74" s="1002"/>
      <c r="SNI74" s="1002"/>
      <c r="SNJ74" s="1002"/>
      <c r="SNK74" s="1002"/>
      <c r="SNL74" s="1002"/>
      <c r="SNM74" s="1002"/>
      <c r="SNN74" s="1002"/>
      <c r="SNO74" s="1002"/>
      <c r="SNP74" s="1002"/>
      <c r="SNQ74" s="1002"/>
      <c r="SNR74" s="1002"/>
      <c r="SNS74" s="1002"/>
      <c r="SNT74" s="1002"/>
      <c r="SNU74" s="1002"/>
      <c r="SNV74" s="1002"/>
      <c r="SNW74" s="1002"/>
      <c r="SNX74" s="1002"/>
      <c r="SNY74" s="1002"/>
      <c r="SNZ74" s="1002"/>
      <c r="SOA74" s="1002"/>
      <c r="SOB74" s="1002"/>
      <c r="SOC74" s="1002"/>
      <c r="SOD74" s="1002"/>
      <c r="SOE74" s="1002"/>
      <c r="SOF74" s="1002"/>
      <c r="SOG74" s="1002"/>
      <c r="SOH74" s="1002"/>
      <c r="SOI74" s="1002"/>
      <c r="SOJ74" s="1002"/>
      <c r="SOK74" s="1002"/>
      <c r="SOL74" s="1002"/>
      <c r="SOM74" s="1002"/>
      <c r="SON74" s="1002"/>
      <c r="SOO74" s="1002"/>
      <c r="SOP74" s="1002"/>
      <c r="SOQ74" s="1002"/>
      <c r="SOR74" s="1002"/>
      <c r="SOS74" s="1002"/>
      <c r="SOT74" s="1002"/>
      <c r="SOU74" s="1002"/>
      <c r="SOV74" s="1002"/>
      <c r="SOW74" s="1002"/>
      <c r="SOX74" s="1002"/>
      <c r="SOY74" s="1002"/>
      <c r="SOZ74" s="1002"/>
      <c r="SPA74" s="1002"/>
      <c r="SPB74" s="1002"/>
      <c r="SPC74" s="1002"/>
      <c r="SPD74" s="1002"/>
      <c r="SPE74" s="1002"/>
      <c r="SPF74" s="1002"/>
      <c r="SPG74" s="1002"/>
      <c r="SPH74" s="1002"/>
      <c r="SPI74" s="1002"/>
      <c r="SPJ74" s="1002"/>
      <c r="SPK74" s="1002"/>
      <c r="SPL74" s="1002"/>
      <c r="SPM74" s="1002"/>
      <c r="SPN74" s="1002"/>
      <c r="SPO74" s="1002"/>
      <c r="SPP74" s="1002"/>
      <c r="SPQ74" s="1002"/>
      <c r="SPR74" s="1002"/>
      <c r="SPS74" s="1002"/>
      <c r="SPT74" s="1002"/>
      <c r="SPU74" s="1002"/>
      <c r="SPV74" s="1002"/>
      <c r="SPW74" s="1002"/>
      <c r="SPX74" s="1002"/>
      <c r="SPY74" s="1002"/>
      <c r="SPZ74" s="1002"/>
      <c r="SQA74" s="1002"/>
      <c r="SQB74" s="1002"/>
      <c r="SQC74" s="1002"/>
      <c r="SQD74" s="1002"/>
      <c r="SQE74" s="1002"/>
      <c r="SQF74" s="1002"/>
      <c r="SQG74" s="1002"/>
      <c r="SQH74" s="1002"/>
      <c r="SQI74" s="1002"/>
      <c r="SQJ74" s="1002"/>
      <c r="SQK74" s="1002"/>
      <c r="SQL74" s="1002"/>
      <c r="SQM74" s="1002"/>
      <c r="SQN74" s="1002"/>
      <c r="SQO74" s="1002"/>
      <c r="SQP74" s="1002"/>
      <c r="SQQ74" s="1002"/>
      <c r="SQR74" s="1002"/>
      <c r="SQS74" s="1002"/>
      <c r="SQT74" s="1002"/>
      <c r="SQU74" s="1002"/>
      <c r="SQV74" s="1002"/>
      <c r="SQW74" s="1002"/>
      <c r="SQX74" s="1002"/>
      <c r="SQY74" s="1002"/>
      <c r="SQZ74" s="1002"/>
      <c r="SRA74" s="1002"/>
      <c r="SRB74" s="1002"/>
      <c r="SRC74" s="1002"/>
      <c r="SRD74" s="1002"/>
      <c r="SRE74" s="1002"/>
      <c r="SRF74" s="1002"/>
      <c r="SRG74" s="1002"/>
      <c r="SRH74" s="1002"/>
      <c r="SRI74" s="1002"/>
      <c r="SRJ74" s="1002"/>
      <c r="SRK74" s="1002"/>
      <c r="SRL74" s="1002"/>
      <c r="SRM74" s="1002"/>
      <c r="SRN74" s="1002"/>
      <c r="SRO74" s="1002"/>
      <c r="SRP74" s="1002"/>
      <c r="SRQ74" s="1002"/>
      <c r="SRR74" s="1002"/>
      <c r="SRS74" s="1002"/>
      <c r="SRT74" s="1002"/>
      <c r="SRU74" s="1002"/>
      <c r="SRV74" s="1002"/>
      <c r="SRW74" s="1002"/>
      <c r="SRX74" s="1002"/>
      <c r="SRY74" s="1002"/>
      <c r="SRZ74" s="1002"/>
      <c r="SSA74" s="1002"/>
      <c r="SSB74" s="1002"/>
      <c r="SSC74" s="1002"/>
      <c r="SSD74" s="1002"/>
      <c r="SSE74" s="1002"/>
      <c r="SSF74" s="1002"/>
      <c r="SSG74" s="1002"/>
      <c r="SSH74" s="1002"/>
      <c r="SSI74" s="1002"/>
      <c r="SSJ74" s="1002"/>
      <c r="SSK74" s="1002"/>
      <c r="SSL74" s="1002"/>
      <c r="SSM74" s="1002"/>
      <c r="SSN74" s="1002"/>
      <c r="SSO74" s="1002"/>
      <c r="SSP74" s="1002"/>
      <c r="SSQ74" s="1002"/>
      <c r="SSR74" s="1002"/>
      <c r="SSS74" s="1002"/>
      <c r="SST74" s="1002"/>
      <c r="SSU74" s="1002"/>
      <c r="SSV74" s="1002"/>
      <c r="SSW74" s="1002"/>
      <c r="SSX74" s="1002"/>
      <c r="SSY74" s="1002"/>
      <c r="SSZ74" s="1002"/>
      <c r="STA74" s="1002"/>
      <c r="STB74" s="1002"/>
      <c r="STC74" s="1002"/>
      <c r="STD74" s="1002"/>
      <c r="STE74" s="1002"/>
      <c r="STF74" s="1002"/>
      <c r="STG74" s="1002"/>
      <c r="STH74" s="1002"/>
      <c r="STI74" s="1002"/>
      <c r="STJ74" s="1002"/>
      <c r="STK74" s="1002"/>
      <c r="STL74" s="1002"/>
      <c r="STM74" s="1002"/>
      <c r="STN74" s="1002"/>
      <c r="STO74" s="1002"/>
      <c r="STP74" s="1002"/>
      <c r="STQ74" s="1002"/>
      <c r="STR74" s="1002"/>
      <c r="STS74" s="1002"/>
      <c r="STT74" s="1002"/>
      <c r="STU74" s="1002"/>
      <c r="STV74" s="1002"/>
      <c r="STW74" s="1002"/>
      <c r="STX74" s="1002"/>
      <c r="STY74" s="1002"/>
      <c r="STZ74" s="1002"/>
      <c r="SUA74" s="1002"/>
      <c r="SUB74" s="1002"/>
      <c r="SUC74" s="1002"/>
      <c r="SUD74" s="1002"/>
      <c r="SUE74" s="1002"/>
      <c r="SUF74" s="1002"/>
      <c r="SUG74" s="1002"/>
      <c r="SUH74" s="1002"/>
      <c r="SUI74" s="1002"/>
      <c r="SUJ74" s="1002"/>
      <c r="SUK74" s="1002"/>
      <c r="SUL74" s="1002"/>
      <c r="SUM74" s="1002"/>
      <c r="SUN74" s="1002"/>
      <c r="SUO74" s="1002"/>
      <c r="SUP74" s="1002"/>
      <c r="SUQ74" s="1002"/>
      <c r="SUR74" s="1002"/>
      <c r="SUS74" s="1002"/>
      <c r="SUT74" s="1002"/>
      <c r="SUU74" s="1002"/>
      <c r="SUV74" s="1002"/>
      <c r="SUW74" s="1002"/>
      <c r="SUX74" s="1002"/>
      <c r="SUY74" s="1002"/>
      <c r="SUZ74" s="1002"/>
      <c r="SVA74" s="1002"/>
      <c r="SVB74" s="1002"/>
      <c r="SVC74" s="1002"/>
      <c r="SVD74" s="1002"/>
      <c r="SVE74" s="1002"/>
      <c r="SVF74" s="1002"/>
      <c r="SVG74" s="1002"/>
      <c r="SVH74" s="1002"/>
      <c r="SVI74" s="1002"/>
      <c r="SVJ74" s="1002"/>
      <c r="SVK74" s="1002"/>
      <c r="SVL74" s="1002"/>
      <c r="SVM74" s="1002"/>
      <c r="SVN74" s="1002"/>
      <c r="SVO74" s="1002"/>
      <c r="SVP74" s="1002"/>
      <c r="SVQ74" s="1002"/>
      <c r="SVR74" s="1002"/>
      <c r="SVS74" s="1002"/>
      <c r="SVT74" s="1002"/>
      <c r="SVU74" s="1002"/>
      <c r="SVV74" s="1002"/>
      <c r="SVW74" s="1002"/>
      <c r="SVX74" s="1002"/>
      <c r="SVY74" s="1002"/>
      <c r="SVZ74" s="1002"/>
      <c r="SWA74" s="1002"/>
      <c r="SWB74" s="1002"/>
      <c r="SWC74" s="1002"/>
      <c r="SWD74" s="1002"/>
      <c r="SWE74" s="1002"/>
      <c r="SWF74" s="1002"/>
      <c r="SWG74" s="1002"/>
      <c r="SWH74" s="1002"/>
      <c r="SWI74" s="1002"/>
      <c r="SWJ74" s="1002"/>
      <c r="SWK74" s="1002"/>
      <c r="SWL74" s="1002"/>
      <c r="SWM74" s="1002"/>
      <c r="SWN74" s="1002"/>
      <c r="SWO74" s="1002"/>
      <c r="SWP74" s="1002"/>
      <c r="SWQ74" s="1002"/>
      <c r="SWR74" s="1002"/>
      <c r="SWS74" s="1002"/>
      <c r="SWT74" s="1002"/>
      <c r="SWU74" s="1002"/>
      <c r="SWV74" s="1002"/>
      <c r="SWW74" s="1002"/>
      <c r="SWX74" s="1002"/>
      <c r="SWY74" s="1002"/>
      <c r="SWZ74" s="1002"/>
      <c r="SXA74" s="1002"/>
      <c r="SXB74" s="1002"/>
      <c r="SXC74" s="1002"/>
      <c r="SXD74" s="1002"/>
      <c r="SXE74" s="1002"/>
      <c r="SXF74" s="1002"/>
      <c r="SXG74" s="1002"/>
      <c r="SXH74" s="1002"/>
      <c r="SXI74" s="1002"/>
      <c r="SXJ74" s="1002"/>
      <c r="SXK74" s="1002"/>
      <c r="SXL74" s="1002"/>
      <c r="SXM74" s="1002"/>
      <c r="SXN74" s="1002"/>
      <c r="SXO74" s="1002"/>
      <c r="SXP74" s="1002"/>
      <c r="SXQ74" s="1002"/>
      <c r="SXR74" s="1002"/>
      <c r="SXS74" s="1002"/>
      <c r="SXT74" s="1002"/>
      <c r="SXU74" s="1002"/>
      <c r="SXV74" s="1002"/>
      <c r="SXW74" s="1002"/>
      <c r="SXX74" s="1002"/>
      <c r="SXY74" s="1002"/>
      <c r="SXZ74" s="1002"/>
      <c r="SYA74" s="1002"/>
      <c r="SYB74" s="1002"/>
      <c r="SYC74" s="1002"/>
      <c r="SYD74" s="1002"/>
      <c r="SYE74" s="1002"/>
      <c r="SYF74" s="1002"/>
      <c r="SYG74" s="1002"/>
      <c r="SYH74" s="1002"/>
      <c r="SYI74" s="1002"/>
      <c r="SYJ74" s="1002"/>
      <c r="SYK74" s="1002"/>
      <c r="SYL74" s="1002"/>
      <c r="SYM74" s="1002"/>
      <c r="SYN74" s="1002"/>
      <c r="SYO74" s="1002"/>
      <c r="SYP74" s="1002"/>
      <c r="SYQ74" s="1002"/>
      <c r="SYR74" s="1002"/>
      <c r="SYS74" s="1002"/>
      <c r="SYT74" s="1002"/>
      <c r="SYU74" s="1002"/>
      <c r="SYV74" s="1002"/>
      <c r="SYW74" s="1002"/>
      <c r="SYX74" s="1002"/>
      <c r="SYY74" s="1002"/>
      <c r="SYZ74" s="1002"/>
      <c r="SZA74" s="1002"/>
      <c r="SZB74" s="1002"/>
      <c r="SZC74" s="1002"/>
      <c r="SZD74" s="1002"/>
      <c r="SZE74" s="1002"/>
      <c r="SZF74" s="1002"/>
      <c r="SZG74" s="1002"/>
      <c r="SZH74" s="1002"/>
      <c r="SZI74" s="1002"/>
      <c r="SZJ74" s="1002"/>
      <c r="SZK74" s="1002"/>
      <c r="SZL74" s="1002"/>
      <c r="SZM74" s="1002"/>
      <c r="SZN74" s="1002"/>
      <c r="SZO74" s="1002"/>
      <c r="SZP74" s="1002"/>
      <c r="SZQ74" s="1002"/>
      <c r="SZR74" s="1002"/>
      <c r="SZS74" s="1002"/>
      <c r="SZT74" s="1002"/>
      <c r="SZU74" s="1002"/>
      <c r="SZV74" s="1002"/>
      <c r="SZW74" s="1002"/>
      <c r="SZX74" s="1002"/>
      <c r="SZY74" s="1002"/>
      <c r="SZZ74" s="1002"/>
      <c r="TAA74" s="1002"/>
      <c r="TAB74" s="1002"/>
      <c r="TAC74" s="1002"/>
      <c r="TAD74" s="1002"/>
      <c r="TAE74" s="1002"/>
      <c r="TAF74" s="1002"/>
      <c r="TAG74" s="1002"/>
      <c r="TAH74" s="1002"/>
      <c r="TAI74" s="1002"/>
      <c r="TAJ74" s="1002"/>
      <c r="TAK74" s="1002"/>
      <c r="TAL74" s="1002"/>
      <c r="TAM74" s="1002"/>
      <c r="TAN74" s="1002"/>
      <c r="TAO74" s="1002"/>
      <c r="TAP74" s="1002"/>
      <c r="TAQ74" s="1002"/>
      <c r="TAR74" s="1002"/>
      <c r="TAS74" s="1002"/>
      <c r="TAT74" s="1002"/>
      <c r="TAU74" s="1002"/>
      <c r="TAV74" s="1002"/>
      <c r="TAW74" s="1002"/>
      <c r="TAX74" s="1002"/>
      <c r="TAY74" s="1002"/>
      <c r="TAZ74" s="1002"/>
      <c r="TBA74" s="1002"/>
      <c r="TBB74" s="1002"/>
      <c r="TBC74" s="1002"/>
      <c r="TBD74" s="1002"/>
      <c r="TBE74" s="1002"/>
      <c r="TBF74" s="1002"/>
      <c r="TBG74" s="1002"/>
      <c r="TBH74" s="1002"/>
      <c r="TBI74" s="1002"/>
      <c r="TBJ74" s="1002"/>
      <c r="TBK74" s="1002"/>
      <c r="TBL74" s="1002"/>
      <c r="TBM74" s="1002"/>
      <c r="TBN74" s="1002"/>
      <c r="TBO74" s="1002"/>
      <c r="TBP74" s="1002"/>
      <c r="TBQ74" s="1002"/>
      <c r="TBR74" s="1002"/>
      <c r="TBS74" s="1002"/>
      <c r="TBT74" s="1002"/>
      <c r="TBU74" s="1002"/>
      <c r="TBV74" s="1002"/>
      <c r="TBW74" s="1002"/>
      <c r="TBX74" s="1002"/>
      <c r="TBY74" s="1002"/>
      <c r="TBZ74" s="1002"/>
      <c r="TCA74" s="1002"/>
      <c r="TCB74" s="1002"/>
      <c r="TCC74" s="1002"/>
      <c r="TCD74" s="1002"/>
      <c r="TCE74" s="1002"/>
      <c r="TCF74" s="1002"/>
      <c r="TCG74" s="1002"/>
      <c r="TCH74" s="1002"/>
      <c r="TCI74" s="1002"/>
      <c r="TCJ74" s="1002"/>
      <c r="TCK74" s="1002"/>
      <c r="TCL74" s="1002"/>
      <c r="TCM74" s="1002"/>
      <c r="TCN74" s="1002"/>
      <c r="TCO74" s="1002"/>
      <c r="TCP74" s="1002"/>
      <c r="TCQ74" s="1002"/>
      <c r="TCR74" s="1002"/>
      <c r="TCS74" s="1002"/>
      <c r="TCT74" s="1002"/>
      <c r="TCU74" s="1002"/>
      <c r="TCV74" s="1002"/>
      <c r="TCW74" s="1002"/>
      <c r="TCX74" s="1002"/>
      <c r="TCY74" s="1002"/>
      <c r="TCZ74" s="1002"/>
      <c r="TDA74" s="1002"/>
      <c r="TDB74" s="1002"/>
      <c r="TDC74" s="1002"/>
      <c r="TDD74" s="1002"/>
      <c r="TDE74" s="1002"/>
      <c r="TDF74" s="1002"/>
      <c r="TDG74" s="1002"/>
      <c r="TDH74" s="1002"/>
      <c r="TDI74" s="1002"/>
      <c r="TDJ74" s="1002"/>
      <c r="TDK74" s="1002"/>
      <c r="TDL74" s="1002"/>
      <c r="TDM74" s="1002"/>
      <c r="TDN74" s="1002"/>
      <c r="TDO74" s="1002"/>
      <c r="TDP74" s="1002"/>
      <c r="TDQ74" s="1002"/>
      <c r="TDR74" s="1002"/>
      <c r="TDS74" s="1002"/>
      <c r="TDT74" s="1002"/>
      <c r="TDU74" s="1002"/>
      <c r="TDV74" s="1002"/>
      <c r="TDW74" s="1002"/>
      <c r="TDX74" s="1002"/>
      <c r="TDY74" s="1002"/>
      <c r="TDZ74" s="1002"/>
      <c r="TEA74" s="1002"/>
      <c r="TEB74" s="1002"/>
      <c r="TEC74" s="1002"/>
      <c r="TED74" s="1002"/>
      <c r="TEE74" s="1002"/>
      <c r="TEF74" s="1002"/>
      <c r="TEG74" s="1002"/>
      <c r="TEH74" s="1002"/>
      <c r="TEI74" s="1002"/>
      <c r="TEJ74" s="1002"/>
      <c r="TEK74" s="1002"/>
      <c r="TEL74" s="1002"/>
      <c r="TEM74" s="1002"/>
      <c r="TEN74" s="1002"/>
      <c r="TEO74" s="1002"/>
      <c r="TEP74" s="1002"/>
      <c r="TEQ74" s="1002"/>
      <c r="TER74" s="1002"/>
      <c r="TES74" s="1002"/>
      <c r="TET74" s="1002"/>
      <c r="TEU74" s="1002"/>
      <c r="TEV74" s="1002"/>
      <c r="TEW74" s="1002"/>
      <c r="TEX74" s="1002"/>
      <c r="TEY74" s="1002"/>
      <c r="TEZ74" s="1002"/>
      <c r="TFA74" s="1002"/>
      <c r="TFB74" s="1002"/>
      <c r="TFC74" s="1002"/>
      <c r="TFD74" s="1002"/>
      <c r="TFE74" s="1002"/>
      <c r="TFF74" s="1002"/>
      <c r="TFG74" s="1002"/>
      <c r="TFH74" s="1002"/>
      <c r="TFI74" s="1002"/>
      <c r="TFJ74" s="1002"/>
      <c r="TFK74" s="1002"/>
      <c r="TFL74" s="1002"/>
      <c r="TFM74" s="1002"/>
      <c r="TFN74" s="1002"/>
      <c r="TFO74" s="1002"/>
      <c r="TFP74" s="1002"/>
      <c r="TFQ74" s="1002"/>
      <c r="TFR74" s="1002"/>
      <c r="TFS74" s="1002"/>
      <c r="TFT74" s="1002"/>
      <c r="TFU74" s="1002"/>
      <c r="TFV74" s="1002"/>
      <c r="TFW74" s="1002"/>
      <c r="TFX74" s="1002"/>
      <c r="TFY74" s="1002"/>
      <c r="TFZ74" s="1002"/>
      <c r="TGA74" s="1002"/>
      <c r="TGB74" s="1002"/>
      <c r="TGC74" s="1002"/>
      <c r="TGD74" s="1002"/>
      <c r="TGE74" s="1002"/>
      <c r="TGF74" s="1002"/>
      <c r="TGG74" s="1002"/>
      <c r="TGH74" s="1002"/>
      <c r="TGI74" s="1002"/>
      <c r="TGJ74" s="1002"/>
      <c r="TGK74" s="1002"/>
      <c r="TGL74" s="1002"/>
      <c r="TGM74" s="1002"/>
      <c r="TGN74" s="1002"/>
      <c r="TGO74" s="1002"/>
      <c r="TGP74" s="1002"/>
      <c r="TGQ74" s="1002"/>
      <c r="TGR74" s="1002"/>
      <c r="TGS74" s="1002"/>
      <c r="TGT74" s="1002"/>
      <c r="TGU74" s="1002"/>
      <c r="TGV74" s="1002"/>
      <c r="TGW74" s="1002"/>
      <c r="TGX74" s="1002"/>
      <c r="TGY74" s="1002"/>
      <c r="TGZ74" s="1002"/>
      <c r="THA74" s="1002"/>
      <c r="THB74" s="1002"/>
      <c r="THC74" s="1002"/>
      <c r="THD74" s="1002"/>
      <c r="THE74" s="1002"/>
      <c r="THF74" s="1002"/>
      <c r="THG74" s="1002"/>
      <c r="THH74" s="1002"/>
      <c r="THI74" s="1002"/>
      <c r="THJ74" s="1002"/>
      <c r="THK74" s="1002"/>
      <c r="THL74" s="1002"/>
      <c r="THM74" s="1002"/>
      <c r="THN74" s="1002"/>
      <c r="THO74" s="1002"/>
      <c r="THP74" s="1002"/>
      <c r="THQ74" s="1002"/>
      <c r="THR74" s="1002"/>
      <c r="THS74" s="1002"/>
      <c r="THT74" s="1002"/>
      <c r="THU74" s="1002"/>
      <c r="THV74" s="1002"/>
      <c r="THW74" s="1002"/>
      <c r="THX74" s="1002"/>
      <c r="THY74" s="1002"/>
      <c r="THZ74" s="1002"/>
      <c r="TIA74" s="1002"/>
      <c r="TIB74" s="1002"/>
      <c r="TIC74" s="1002"/>
      <c r="TID74" s="1002"/>
      <c r="TIE74" s="1002"/>
      <c r="TIF74" s="1002"/>
      <c r="TIG74" s="1002"/>
      <c r="TIH74" s="1002"/>
      <c r="TII74" s="1002"/>
      <c r="TIJ74" s="1002"/>
      <c r="TIK74" s="1002"/>
      <c r="TIL74" s="1002"/>
      <c r="TIM74" s="1002"/>
      <c r="TIN74" s="1002"/>
      <c r="TIO74" s="1002"/>
      <c r="TIP74" s="1002"/>
      <c r="TIQ74" s="1002"/>
      <c r="TIR74" s="1002"/>
      <c r="TIS74" s="1002"/>
      <c r="TIT74" s="1002"/>
      <c r="TIU74" s="1002"/>
      <c r="TIV74" s="1002"/>
      <c r="TIW74" s="1002"/>
      <c r="TIX74" s="1002"/>
      <c r="TIY74" s="1002"/>
      <c r="TIZ74" s="1002"/>
      <c r="TJA74" s="1002"/>
      <c r="TJB74" s="1002"/>
      <c r="TJC74" s="1002"/>
      <c r="TJD74" s="1002"/>
      <c r="TJE74" s="1002"/>
      <c r="TJF74" s="1002"/>
      <c r="TJG74" s="1002"/>
      <c r="TJH74" s="1002"/>
      <c r="TJI74" s="1002"/>
      <c r="TJJ74" s="1002"/>
      <c r="TJK74" s="1002"/>
      <c r="TJL74" s="1002"/>
      <c r="TJM74" s="1002"/>
      <c r="TJN74" s="1002"/>
      <c r="TJO74" s="1002"/>
      <c r="TJP74" s="1002"/>
      <c r="TJQ74" s="1002"/>
      <c r="TJR74" s="1002"/>
      <c r="TJS74" s="1002"/>
      <c r="TJT74" s="1002"/>
      <c r="TJU74" s="1002"/>
      <c r="TJV74" s="1002"/>
      <c r="TJW74" s="1002"/>
      <c r="TJX74" s="1002"/>
      <c r="TJY74" s="1002"/>
      <c r="TJZ74" s="1002"/>
      <c r="TKA74" s="1002"/>
      <c r="TKB74" s="1002"/>
      <c r="TKC74" s="1002"/>
      <c r="TKD74" s="1002"/>
      <c r="TKE74" s="1002"/>
      <c r="TKF74" s="1002"/>
      <c r="TKG74" s="1002"/>
      <c r="TKH74" s="1002"/>
      <c r="TKI74" s="1002"/>
      <c r="TKJ74" s="1002"/>
      <c r="TKK74" s="1002"/>
      <c r="TKL74" s="1002"/>
      <c r="TKM74" s="1002"/>
      <c r="TKN74" s="1002"/>
      <c r="TKO74" s="1002"/>
      <c r="TKP74" s="1002"/>
      <c r="TKQ74" s="1002"/>
      <c r="TKR74" s="1002"/>
      <c r="TKS74" s="1002"/>
      <c r="TKT74" s="1002"/>
      <c r="TKU74" s="1002"/>
      <c r="TKV74" s="1002"/>
      <c r="TKW74" s="1002"/>
      <c r="TKX74" s="1002"/>
      <c r="TKY74" s="1002"/>
      <c r="TKZ74" s="1002"/>
      <c r="TLA74" s="1002"/>
      <c r="TLB74" s="1002"/>
      <c r="TLC74" s="1002"/>
      <c r="TLD74" s="1002"/>
      <c r="TLE74" s="1002"/>
      <c r="TLF74" s="1002"/>
      <c r="TLG74" s="1002"/>
      <c r="TLH74" s="1002"/>
      <c r="TLI74" s="1002"/>
      <c r="TLJ74" s="1002"/>
      <c r="TLK74" s="1002"/>
      <c r="TLL74" s="1002"/>
      <c r="TLM74" s="1002"/>
      <c r="TLN74" s="1002"/>
      <c r="TLO74" s="1002"/>
      <c r="TLP74" s="1002"/>
      <c r="TLQ74" s="1002"/>
      <c r="TLR74" s="1002"/>
      <c r="TLS74" s="1002"/>
      <c r="TLT74" s="1002"/>
      <c r="TLU74" s="1002"/>
      <c r="TLV74" s="1002"/>
      <c r="TLW74" s="1002"/>
      <c r="TLX74" s="1002"/>
      <c r="TLY74" s="1002"/>
      <c r="TLZ74" s="1002"/>
      <c r="TMA74" s="1002"/>
      <c r="TMB74" s="1002"/>
      <c r="TMC74" s="1002"/>
      <c r="TMD74" s="1002"/>
      <c r="TME74" s="1002"/>
      <c r="TMF74" s="1002"/>
      <c r="TMG74" s="1002"/>
      <c r="TMH74" s="1002"/>
      <c r="TMI74" s="1002"/>
      <c r="TMJ74" s="1002"/>
      <c r="TMK74" s="1002"/>
      <c r="TML74" s="1002"/>
      <c r="TMM74" s="1002"/>
      <c r="TMN74" s="1002"/>
      <c r="TMO74" s="1002"/>
      <c r="TMP74" s="1002"/>
      <c r="TMQ74" s="1002"/>
      <c r="TMR74" s="1002"/>
      <c r="TMS74" s="1002"/>
      <c r="TMT74" s="1002"/>
      <c r="TMU74" s="1002"/>
      <c r="TMV74" s="1002"/>
      <c r="TMW74" s="1002"/>
      <c r="TMX74" s="1002"/>
      <c r="TMY74" s="1002"/>
      <c r="TMZ74" s="1002"/>
      <c r="TNA74" s="1002"/>
      <c r="TNB74" s="1002"/>
      <c r="TNC74" s="1002"/>
      <c r="TND74" s="1002"/>
      <c r="TNE74" s="1002"/>
      <c r="TNF74" s="1002"/>
      <c r="TNG74" s="1002"/>
      <c r="TNH74" s="1002"/>
      <c r="TNI74" s="1002"/>
      <c r="TNJ74" s="1002"/>
      <c r="TNK74" s="1002"/>
      <c r="TNL74" s="1002"/>
      <c r="TNM74" s="1002"/>
      <c r="TNN74" s="1002"/>
      <c r="TNO74" s="1002"/>
      <c r="TNP74" s="1002"/>
      <c r="TNQ74" s="1002"/>
      <c r="TNR74" s="1002"/>
      <c r="TNS74" s="1002"/>
      <c r="TNT74" s="1002"/>
      <c r="TNU74" s="1002"/>
      <c r="TNV74" s="1002"/>
      <c r="TNW74" s="1002"/>
      <c r="TNX74" s="1002"/>
      <c r="TNY74" s="1002"/>
      <c r="TNZ74" s="1002"/>
      <c r="TOA74" s="1002"/>
      <c r="TOB74" s="1002"/>
      <c r="TOC74" s="1002"/>
      <c r="TOD74" s="1002"/>
      <c r="TOE74" s="1002"/>
      <c r="TOF74" s="1002"/>
      <c r="TOG74" s="1002"/>
      <c r="TOH74" s="1002"/>
      <c r="TOI74" s="1002"/>
      <c r="TOJ74" s="1002"/>
      <c r="TOK74" s="1002"/>
      <c r="TOL74" s="1002"/>
      <c r="TOM74" s="1002"/>
      <c r="TON74" s="1002"/>
      <c r="TOO74" s="1002"/>
      <c r="TOP74" s="1002"/>
      <c r="TOQ74" s="1002"/>
      <c r="TOR74" s="1002"/>
      <c r="TOS74" s="1002"/>
      <c r="TOT74" s="1002"/>
      <c r="TOU74" s="1002"/>
      <c r="TOV74" s="1002"/>
      <c r="TOW74" s="1002"/>
      <c r="TOX74" s="1002"/>
      <c r="TOY74" s="1002"/>
      <c r="TOZ74" s="1002"/>
      <c r="TPA74" s="1002"/>
      <c r="TPB74" s="1002"/>
      <c r="TPC74" s="1002"/>
      <c r="TPD74" s="1002"/>
      <c r="TPE74" s="1002"/>
      <c r="TPF74" s="1002"/>
      <c r="TPG74" s="1002"/>
      <c r="TPH74" s="1002"/>
      <c r="TPI74" s="1002"/>
      <c r="TPJ74" s="1002"/>
      <c r="TPK74" s="1002"/>
      <c r="TPL74" s="1002"/>
      <c r="TPM74" s="1002"/>
      <c r="TPN74" s="1002"/>
      <c r="TPO74" s="1002"/>
      <c r="TPP74" s="1002"/>
      <c r="TPQ74" s="1002"/>
      <c r="TPR74" s="1002"/>
      <c r="TPS74" s="1002"/>
      <c r="TPT74" s="1002"/>
      <c r="TPU74" s="1002"/>
      <c r="TPV74" s="1002"/>
      <c r="TPW74" s="1002"/>
      <c r="TPX74" s="1002"/>
      <c r="TPY74" s="1002"/>
      <c r="TPZ74" s="1002"/>
      <c r="TQA74" s="1002"/>
      <c r="TQB74" s="1002"/>
      <c r="TQC74" s="1002"/>
      <c r="TQD74" s="1002"/>
      <c r="TQE74" s="1002"/>
      <c r="TQF74" s="1002"/>
      <c r="TQG74" s="1002"/>
      <c r="TQH74" s="1002"/>
      <c r="TQI74" s="1002"/>
      <c r="TQJ74" s="1002"/>
      <c r="TQK74" s="1002"/>
      <c r="TQL74" s="1002"/>
      <c r="TQM74" s="1002"/>
      <c r="TQN74" s="1002"/>
      <c r="TQO74" s="1002"/>
      <c r="TQP74" s="1002"/>
      <c r="TQQ74" s="1002"/>
      <c r="TQR74" s="1002"/>
      <c r="TQS74" s="1002"/>
      <c r="TQT74" s="1002"/>
      <c r="TQU74" s="1002"/>
      <c r="TQV74" s="1002"/>
      <c r="TQW74" s="1002"/>
      <c r="TQX74" s="1002"/>
      <c r="TQY74" s="1002"/>
      <c r="TQZ74" s="1002"/>
      <c r="TRA74" s="1002"/>
      <c r="TRB74" s="1002"/>
      <c r="TRC74" s="1002"/>
      <c r="TRD74" s="1002"/>
      <c r="TRE74" s="1002"/>
      <c r="TRF74" s="1002"/>
      <c r="TRG74" s="1002"/>
      <c r="TRH74" s="1002"/>
      <c r="TRI74" s="1002"/>
      <c r="TRJ74" s="1002"/>
      <c r="TRK74" s="1002"/>
      <c r="TRL74" s="1002"/>
      <c r="TRM74" s="1002"/>
      <c r="TRN74" s="1002"/>
      <c r="TRO74" s="1002"/>
      <c r="TRP74" s="1002"/>
      <c r="TRQ74" s="1002"/>
      <c r="TRR74" s="1002"/>
      <c r="TRS74" s="1002"/>
      <c r="TRT74" s="1002"/>
      <c r="TRU74" s="1002"/>
      <c r="TRV74" s="1002"/>
      <c r="TRW74" s="1002"/>
      <c r="TRX74" s="1002"/>
      <c r="TRY74" s="1002"/>
      <c r="TRZ74" s="1002"/>
      <c r="TSA74" s="1002"/>
      <c r="TSB74" s="1002"/>
      <c r="TSC74" s="1002"/>
      <c r="TSD74" s="1002"/>
      <c r="TSE74" s="1002"/>
      <c r="TSF74" s="1002"/>
      <c r="TSG74" s="1002"/>
      <c r="TSH74" s="1002"/>
      <c r="TSI74" s="1002"/>
      <c r="TSJ74" s="1002"/>
      <c r="TSK74" s="1002"/>
      <c r="TSL74" s="1002"/>
      <c r="TSM74" s="1002"/>
      <c r="TSN74" s="1002"/>
      <c r="TSO74" s="1002"/>
      <c r="TSP74" s="1002"/>
      <c r="TSQ74" s="1002"/>
      <c r="TSR74" s="1002"/>
      <c r="TSS74" s="1002"/>
      <c r="TST74" s="1002"/>
      <c r="TSU74" s="1002"/>
      <c r="TSV74" s="1002"/>
      <c r="TSW74" s="1002"/>
      <c r="TSX74" s="1002"/>
      <c r="TSY74" s="1002"/>
      <c r="TSZ74" s="1002"/>
      <c r="TTA74" s="1002"/>
      <c r="TTB74" s="1002"/>
      <c r="TTC74" s="1002"/>
      <c r="TTD74" s="1002"/>
      <c r="TTE74" s="1002"/>
      <c r="TTF74" s="1002"/>
      <c r="TTG74" s="1002"/>
      <c r="TTH74" s="1002"/>
      <c r="TTI74" s="1002"/>
      <c r="TTJ74" s="1002"/>
      <c r="TTK74" s="1002"/>
      <c r="TTL74" s="1002"/>
      <c r="TTM74" s="1002"/>
      <c r="TTN74" s="1002"/>
      <c r="TTO74" s="1002"/>
      <c r="TTP74" s="1002"/>
      <c r="TTQ74" s="1002"/>
      <c r="TTR74" s="1002"/>
      <c r="TTS74" s="1002"/>
      <c r="TTT74" s="1002"/>
      <c r="TTU74" s="1002"/>
      <c r="TTV74" s="1002"/>
      <c r="TTW74" s="1002"/>
      <c r="TTX74" s="1002"/>
      <c r="TTY74" s="1002"/>
      <c r="TTZ74" s="1002"/>
      <c r="TUA74" s="1002"/>
      <c r="TUB74" s="1002"/>
      <c r="TUC74" s="1002"/>
      <c r="TUD74" s="1002"/>
      <c r="TUE74" s="1002"/>
      <c r="TUF74" s="1002"/>
      <c r="TUG74" s="1002"/>
      <c r="TUH74" s="1002"/>
      <c r="TUI74" s="1002"/>
      <c r="TUJ74" s="1002"/>
      <c r="TUK74" s="1002"/>
      <c r="TUL74" s="1002"/>
      <c r="TUM74" s="1002"/>
      <c r="TUN74" s="1002"/>
      <c r="TUO74" s="1002"/>
      <c r="TUP74" s="1002"/>
      <c r="TUQ74" s="1002"/>
      <c r="TUR74" s="1002"/>
      <c r="TUS74" s="1002"/>
      <c r="TUT74" s="1002"/>
      <c r="TUU74" s="1002"/>
      <c r="TUV74" s="1002"/>
      <c r="TUW74" s="1002"/>
      <c r="TUX74" s="1002"/>
      <c r="TUY74" s="1002"/>
      <c r="TUZ74" s="1002"/>
      <c r="TVA74" s="1002"/>
      <c r="TVB74" s="1002"/>
      <c r="TVC74" s="1002"/>
      <c r="TVD74" s="1002"/>
      <c r="TVE74" s="1002"/>
      <c r="TVF74" s="1002"/>
      <c r="TVG74" s="1002"/>
      <c r="TVH74" s="1002"/>
      <c r="TVI74" s="1002"/>
      <c r="TVJ74" s="1002"/>
      <c r="TVK74" s="1002"/>
      <c r="TVL74" s="1002"/>
      <c r="TVM74" s="1002"/>
      <c r="TVN74" s="1002"/>
      <c r="TVO74" s="1002"/>
      <c r="TVP74" s="1002"/>
      <c r="TVQ74" s="1002"/>
      <c r="TVR74" s="1002"/>
      <c r="TVS74" s="1002"/>
      <c r="TVT74" s="1002"/>
      <c r="TVU74" s="1002"/>
      <c r="TVV74" s="1002"/>
      <c r="TVW74" s="1002"/>
      <c r="TVX74" s="1002"/>
      <c r="TVY74" s="1002"/>
      <c r="TVZ74" s="1002"/>
      <c r="TWA74" s="1002"/>
      <c r="TWB74" s="1002"/>
      <c r="TWC74" s="1002"/>
      <c r="TWD74" s="1002"/>
      <c r="TWE74" s="1002"/>
      <c r="TWF74" s="1002"/>
      <c r="TWG74" s="1002"/>
      <c r="TWH74" s="1002"/>
      <c r="TWI74" s="1002"/>
      <c r="TWJ74" s="1002"/>
      <c r="TWK74" s="1002"/>
      <c r="TWL74" s="1002"/>
      <c r="TWM74" s="1002"/>
      <c r="TWN74" s="1002"/>
      <c r="TWO74" s="1002"/>
      <c r="TWP74" s="1002"/>
      <c r="TWQ74" s="1002"/>
      <c r="TWR74" s="1002"/>
      <c r="TWS74" s="1002"/>
      <c r="TWT74" s="1002"/>
      <c r="TWU74" s="1002"/>
      <c r="TWV74" s="1002"/>
      <c r="TWW74" s="1002"/>
      <c r="TWX74" s="1002"/>
      <c r="TWY74" s="1002"/>
      <c r="TWZ74" s="1002"/>
      <c r="TXA74" s="1002"/>
      <c r="TXB74" s="1002"/>
      <c r="TXC74" s="1002"/>
      <c r="TXD74" s="1002"/>
      <c r="TXE74" s="1002"/>
      <c r="TXF74" s="1002"/>
      <c r="TXG74" s="1002"/>
      <c r="TXH74" s="1002"/>
      <c r="TXI74" s="1002"/>
      <c r="TXJ74" s="1002"/>
      <c r="TXK74" s="1002"/>
      <c r="TXL74" s="1002"/>
      <c r="TXM74" s="1002"/>
      <c r="TXN74" s="1002"/>
      <c r="TXO74" s="1002"/>
      <c r="TXP74" s="1002"/>
      <c r="TXQ74" s="1002"/>
      <c r="TXR74" s="1002"/>
      <c r="TXS74" s="1002"/>
      <c r="TXT74" s="1002"/>
      <c r="TXU74" s="1002"/>
      <c r="TXV74" s="1002"/>
      <c r="TXW74" s="1002"/>
      <c r="TXX74" s="1002"/>
      <c r="TXY74" s="1002"/>
      <c r="TXZ74" s="1002"/>
      <c r="TYA74" s="1002"/>
      <c r="TYB74" s="1002"/>
      <c r="TYC74" s="1002"/>
      <c r="TYD74" s="1002"/>
      <c r="TYE74" s="1002"/>
      <c r="TYF74" s="1002"/>
      <c r="TYG74" s="1002"/>
      <c r="TYH74" s="1002"/>
      <c r="TYI74" s="1002"/>
      <c r="TYJ74" s="1002"/>
      <c r="TYK74" s="1002"/>
      <c r="TYL74" s="1002"/>
      <c r="TYM74" s="1002"/>
      <c r="TYN74" s="1002"/>
      <c r="TYO74" s="1002"/>
      <c r="TYP74" s="1002"/>
      <c r="TYQ74" s="1002"/>
      <c r="TYR74" s="1002"/>
      <c r="TYS74" s="1002"/>
      <c r="TYT74" s="1002"/>
      <c r="TYU74" s="1002"/>
      <c r="TYV74" s="1002"/>
      <c r="TYW74" s="1002"/>
      <c r="TYX74" s="1002"/>
      <c r="TYY74" s="1002"/>
      <c r="TYZ74" s="1002"/>
      <c r="TZA74" s="1002"/>
      <c r="TZB74" s="1002"/>
      <c r="TZC74" s="1002"/>
      <c r="TZD74" s="1002"/>
      <c r="TZE74" s="1002"/>
      <c r="TZF74" s="1002"/>
      <c r="TZG74" s="1002"/>
      <c r="TZH74" s="1002"/>
      <c r="TZI74" s="1002"/>
      <c r="TZJ74" s="1002"/>
      <c r="TZK74" s="1002"/>
      <c r="TZL74" s="1002"/>
      <c r="TZM74" s="1002"/>
      <c r="TZN74" s="1002"/>
      <c r="TZO74" s="1002"/>
      <c r="TZP74" s="1002"/>
      <c r="TZQ74" s="1002"/>
      <c r="TZR74" s="1002"/>
      <c r="TZS74" s="1002"/>
      <c r="TZT74" s="1002"/>
      <c r="TZU74" s="1002"/>
      <c r="TZV74" s="1002"/>
      <c r="TZW74" s="1002"/>
      <c r="TZX74" s="1002"/>
      <c r="TZY74" s="1002"/>
      <c r="TZZ74" s="1002"/>
      <c r="UAA74" s="1002"/>
      <c r="UAB74" s="1002"/>
      <c r="UAC74" s="1002"/>
      <c r="UAD74" s="1002"/>
      <c r="UAE74" s="1002"/>
      <c r="UAF74" s="1002"/>
      <c r="UAG74" s="1002"/>
      <c r="UAH74" s="1002"/>
      <c r="UAI74" s="1002"/>
      <c r="UAJ74" s="1002"/>
      <c r="UAK74" s="1002"/>
      <c r="UAL74" s="1002"/>
      <c r="UAM74" s="1002"/>
      <c r="UAN74" s="1002"/>
      <c r="UAO74" s="1002"/>
      <c r="UAP74" s="1002"/>
      <c r="UAQ74" s="1002"/>
      <c r="UAR74" s="1002"/>
      <c r="UAS74" s="1002"/>
      <c r="UAT74" s="1002"/>
      <c r="UAU74" s="1002"/>
      <c r="UAV74" s="1002"/>
      <c r="UAW74" s="1002"/>
      <c r="UAX74" s="1002"/>
      <c r="UAY74" s="1002"/>
      <c r="UAZ74" s="1002"/>
      <c r="UBA74" s="1002"/>
      <c r="UBB74" s="1002"/>
      <c r="UBC74" s="1002"/>
      <c r="UBD74" s="1002"/>
      <c r="UBE74" s="1002"/>
      <c r="UBF74" s="1002"/>
      <c r="UBG74" s="1002"/>
      <c r="UBH74" s="1002"/>
      <c r="UBI74" s="1002"/>
      <c r="UBJ74" s="1002"/>
      <c r="UBK74" s="1002"/>
      <c r="UBL74" s="1002"/>
      <c r="UBM74" s="1002"/>
      <c r="UBN74" s="1002"/>
      <c r="UBO74" s="1002"/>
      <c r="UBP74" s="1002"/>
      <c r="UBQ74" s="1002"/>
      <c r="UBR74" s="1002"/>
      <c r="UBS74" s="1002"/>
      <c r="UBT74" s="1002"/>
      <c r="UBU74" s="1002"/>
      <c r="UBV74" s="1002"/>
      <c r="UBW74" s="1002"/>
      <c r="UBX74" s="1002"/>
      <c r="UBY74" s="1002"/>
      <c r="UBZ74" s="1002"/>
      <c r="UCA74" s="1002"/>
      <c r="UCB74" s="1002"/>
      <c r="UCC74" s="1002"/>
      <c r="UCD74" s="1002"/>
      <c r="UCE74" s="1002"/>
      <c r="UCF74" s="1002"/>
      <c r="UCG74" s="1002"/>
      <c r="UCH74" s="1002"/>
      <c r="UCI74" s="1002"/>
      <c r="UCJ74" s="1002"/>
      <c r="UCK74" s="1002"/>
      <c r="UCL74" s="1002"/>
      <c r="UCM74" s="1002"/>
      <c r="UCN74" s="1002"/>
      <c r="UCO74" s="1002"/>
      <c r="UCP74" s="1002"/>
      <c r="UCQ74" s="1002"/>
      <c r="UCR74" s="1002"/>
      <c r="UCS74" s="1002"/>
      <c r="UCT74" s="1002"/>
      <c r="UCU74" s="1002"/>
      <c r="UCV74" s="1002"/>
      <c r="UCW74" s="1002"/>
      <c r="UCX74" s="1002"/>
      <c r="UCY74" s="1002"/>
      <c r="UCZ74" s="1002"/>
      <c r="UDA74" s="1002"/>
      <c r="UDB74" s="1002"/>
      <c r="UDC74" s="1002"/>
      <c r="UDD74" s="1002"/>
      <c r="UDE74" s="1002"/>
      <c r="UDF74" s="1002"/>
      <c r="UDG74" s="1002"/>
      <c r="UDH74" s="1002"/>
      <c r="UDI74" s="1002"/>
      <c r="UDJ74" s="1002"/>
      <c r="UDK74" s="1002"/>
      <c r="UDL74" s="1002"/>
      <c r="UDM74" s="1002"/>
      <c r="UDN74" s="1002"/>
      <c r="UDO74" s="1002"/>
      <c r="UDP74" s="1002"/>
      <c r="UDQ74" s="1002"/>
      <c r="UDR74" s="1002"/>
      <c r="UDS74" s="1002"/>
      <c r="UDT74" s="1002"/>
      <c r="UDU74" s="1002"/>
      <c r="UDV74" s="1002"/>
      <c r="UDW74" s="1002"/>
      <c r="UDX74" s="1002"/>
      <c r="UDY74" s="1002"/>
      <c r="UDZ74" s="1002"/>
      <c r="UEA74" s="1002"/>
      <c r="UEB74" s="1002"/>
      <c r="UEC74" s="1002"/>
      <c r="UED74" s="1002"/>
      <c r="UEE74" s="1002"/>
      <c r="UEF74" s="1002"/>
      <c r="UEG74" s="1002"/>
      <c r="UEH74" s="1002"/>
      <c r="UEI74" s="1002"/>
      <c r="UEJ74" s="1002"/>
      <c r="UEK74" s="1002"/>
      <c r="UEL74" s="1002"/>
      <c r="UEM74" s="1002"/>
      <c r="UEN74" s="1002"/>
      <c r="UEO74" s="1002"/>
      <c r="UEP74" s="1002"/>
      <c r="UEQ74" s="1002"/>
      <c r="UER74" s="1002"/>
      <c r="UES74" s="1002"/>
      <c r="UET74" s="1002"/>
      <c r="UEU74" s="1002"/>
      <c r="UEV74" s="1002"/>
      <c r="UEW74" s="1002"/>
      <c r="UEX74" s="1002"/>
      <c r="UEY74" s="1002"/>
      <c r="UEZ74" s="1002"/>
      <c r="UFA74" s="1002"/>
      <c r="UFB74" s="1002"/>
      <c r="UFC74" s="1002"/>
      <c r="UFD74" s="1002"/>
      <c r="UFE74" s="1002"/>
      <c r="UFF74" s="1002"/>
      <c r="UFG74" s="1002"/>
      <c r="UFH74" s="1002"/>
      <c r="UFI74" s="1002"/>
      <c r="UFJ74" s="1002"/>
      <c r="UFK74" s="1002"/>
      <c r="UFL74" s="1002"/>
      <c r="UFM74" s="1002"/>
      <c r="UFN74" s="1002"/>
      <c r="UFO74" s="1002"/>
      <c r="UFP74" s="1002"/>
      <c r="UFQ74" s="1002"/>
      <c r="UFR74" s="1002"/>
      <c r="UFS74" s="1002"/>
      <c r="UFT74" s="1002"/>
      <c r="UFU74" s="1002"/>
      <c r="UFV74" s="1002"/>
      <c r="UFW74" s="1002"/>
      <c r="UFX74" s="1002"/>
      <c r="UFY74" s="1002"/>
      <c r="UFZ74" s="1002"/>
      <c r="UGA74" s="1002"/>
      <c r="UGB74" s="1002"/>
      <c r="UGC74" s="1002"/>
      <c r="UGD74" s="1002"/>
      <c r="UGE74" s="1002"/>
      <c r="UGF74" s="1002"/>
      <c r="UGG74" s="1002"/>
      <c r="UGH74" s="1002"/>
      <c r="UGI74" s="1002"/>
      <c r="UGJ74" s="1002"/>
      <c r="UGK74" s="1002"/>
      <c r="UGL74" s="1002"/>
      <c r="UGM74" s="1002"/>
      <c r="UGN74" s="1002"/>
      <c r="UGO74" s="1002"/>
      <c r="UGP74" s="1002"/>
      <c r="UGQ74" s="1002"/>
      <c r="UGR74" s="1002"/>
      <c r="UGS74" s="1002"/>
      <c r="UGT74" s="1002"/>
      <c r="UGU74" s="1002"/>
      <c r="UGV74" s="1002"/>
      <c r="UGW74" s="1002"/>
      <c r="UGX74" s="1002"/>
      <c r="UGY74" s="1002"/>
      <c r="UGZ74" s="1002"/>
      <c r="UHA74" s="1002"/>
      <c r="UHB74" s="1002"/>
      <c r="UHC74" s="1002"/>
      <c r="UHD74" s="1002"/>
      <c r="UHE74" s="1002"/>
      <c r="UHF74" s="1002"/>
      <c r="UHG74" s="1002"/>
      <c r="UHH74" s="1002"/>
      <c r="UHI74" s="1002"/>
      <c r="UHJ74" s="1002"/>
      <c r="UHK74" s="1002"/>
      <c r="UHL74" s="1002"/>
      <c r="UHM74" s="1002"/>
      <c r="UHN74" s="1002"/>
      <c r="UHO74" s="1002"/>
      <c r="UHP74" s="1002"/>
      <c r="UHQ74" s="1002"/>
      <c r="UHR74" s="1002"/>
      <c r="UHS74" s="1002"/>
      <c r="UHT74" s="1002"/>
      <c r="UHU74" s="1002"/>
      <c r="UHV74" s="1002"/>
      <c r="UHW74" s="1002"/>
      <c r="UHX74" s="1002"/>
      <c r="UHY74" s="1002"/>
      <c r="UHZ74" s="1002"/>
      <c r="UIA74" s="1002"/>
      <c r="UIB74" s="1002"/>
      <c r="UIC74" s="1002"/>
      <c r="UID74" s="1002"/>
      <c r="UIE74" s="1002"/>
      <c r="UIF74" s="1002"/>
      <c r="UIG74" s="1002"/>
      <c r="UIH74" s="1002"/>
      <c r="UII74" s="1002"/>
      <c r="UIJ74" s="1002"/>
      <c r="UIK74" s="1002"/>
      <c r="UIL74" s="1002"/>
      <c r="UIM74" s="1002"/>
      <c r="UIN74" s="1002"/>
      <c r="UIO74" s="1002"/>
      <c r="UIP74" s="1002"/>
      <c r="UIQ74" s="1002"/>
      <c r="UIR74" s="1002"/>
      <c r="UIS74" s="1002"/>
      <c r="UIT74" s="1002"/>
      <c r="UIU74" s="1002"/>
      <c r="UIV74" s="1002"/>
      <c r="UIW74" s="1002"/>
      <c r="UIX74" s="1002"/>
      <c r="UIY74" s="1002"/>
      <c r="UIZ74" s="1002"/>
      <c r="UJA74" s="1002"/>
      <c r="UJB74" s="1002"/>
      <c r="UJC74" s="1002"/>
      <c r="UJD74" s="1002"/>
      <c r="UJE74" s="1002"/>
      <c r="UJF74" s="1002"/>
      <c r="UJG74" s="1002"/>
      <c r="UJH74" s="1002"/>
      <c r="UJI74" s="1002"/>
      <c r="UJJ74" s="1002"/>
      <c r="UJK74" s="1002"/>
      <c r="UJL74" s="1002"/>
      <c r="UJM74" s="1002"/>
      <c r="UJN74" s="1002"/>
      <c r="UJO74" s="1002"/>
      <c r="UJP74" s="1002"/>
      <c r="UJQ74" s="1002"/>
      <c r="UJR74" s="1002"/>
      <c r="UJS74" s="1002"/>
      <c r="UJT74" s="1002"/>
      <c r="UJU74" s="1002"/>
      <c r="UJV74" s="1002"/>
      <c r="UJW74" s="1002"/>
      <c r="UJX74" s="1002"/>
      <c r="UJY74" s="1002"/>
      <c r="UJZ74" s="1002"/>
      <c r="UKA74" s="1002"/>
      <c r="UKB74" s="1002"/>
      <c r="UKC74" s="1002"/>
      <c r="UKD74" s="1002"/>
      <c r="UKE74" s="1002"/>
      <c r="UKF74" s="1002"/>
      <c r="UKG74" s="1002"/>
      <c r="UKH74" s="1002"/>
      <c r="UKI74" s="1002"/>
      <c r="UKJ74" s="1002"/>
      <c r="UKK74" s="1002"/>
      <c r="UKL74" s="1002"/>
      <c r="UKM74" s="1002"/>
      <c r="UKN74" s="1002"/>
      <c r="UKO74" s="1002"/>
      <c r="UKP74" s="1002"/>
      <c r="UKQ74" s="1002"/>
      <c r="UKR74" s="1002"/>
      <c r="UKS74" s="1002"/>
      <c r="UKT74" s="1002"/>
      <c r="UKU74" s="1002"/>
      <c r="UKV74" s="1002"/>
      <c r="UKW74" s="1002"/>
      <c r="UKX74" s="1002"/>
      <c r="UKY74" s="1002"/>
      <c r="UKZ74" s="1002"/>
      <c r="ULA74" s="1002"/>
      <c r="ULB74" s="1002"/>
      <c r="ULC74" s="1002"/>
      <c r="ULD74" s="1002"/>
      <c r="ULE74" s="1002"/>
      <c r="ULF74" s="1002"/>
      <c r="ULG74" s="1002"/>
      <c r="ULH74" s="1002"/>
      <c r="ULI74" s="1002"/>
      <c r="ULJ74" s="1002"/>
      <c r="ULK74" s="1002"/>
      <c r="ULL74" s="1002"/>
      <c r="ULM74" s="1002"/>
      <c r="ULN74" s="1002"/>
      <c r="ULO74" s="1002"/>
      <c r="ULP74" s="1002"/>
      <c r="ULQ74" s="1002"/>
      <c r="ULR74" s="1002"/>
      <c r="ULS74" s="1002"/>
      <c r="ULT74" s="1002"/>
      <c r="ULU74" s="1002"/>
      <c r="ULV74" s="1002"/>
      <c r="ULW74" s="1002"/>
      <c r="ULX74" s="1002"/>
      <c r="ULY74" s="1002"/>
      <c r="ULZ74" s="1002"/>
      <c r="UMA74" s="1002"/>
      <c r="UMB74" s="1002"/>
      <c r="UMC74" s="1002"/>
      <c r="UMD74" s="1002"/>
      <c r="UME74" s="1002"/>
      <c r="UMF74" s="1002"/>
      <c r="UMG74" s="1002"/>
      <c r="UMH74" s="1002"/>
      <c r="UMI74" s="1002"/>
      <c r="UMJ74" s="1002"/>
      <c r="UMK74" s="1002"/>
      <c r="UML74" s="1002"/>
      <c r="UMM74" s="1002"/>
      <c r="UMN74" s="1002"/>
      <c r="UMO74" s="1002"/>
      <c r="UMP74" s="1002"/>
      <c r="UMQ74" s="1002"/>
      <c r="UMR74" s="1002"/>
      <c r="UMS74" s="1002"/>
      <c r="UMT74" s="1002"/>
      <c r="UMU74" s="1002"/>
      <c r="UMV74" s="1002"/>
      <c r="UMW74" s="1002"/>
      <c r="UMX74" s="1002"/>
      <c r="UMY74" s="1002"/>
      <c r="UMZ74" s="1002"/>
      <c r="UNA74" s="1002"/>
      <c r="UNB74" s="1002"/>
      <c r="UNC74" s="1002"/>
      <c r="UND74" s="1002"/>
      <c r="UNE74" s="1002"/>
      <c r="UNF74" s="1002"/>
      <c r="UNG74" s="1002"/>
      <c r="UNH74" s="1002"/>
      <c r="UNI74" s="1002"/>
      <c r="UNJ74" s="1002"/>
      <c r="UNK74" s="1002"/>
      <c r="UNL74" s="1002"/>
      <c r="UNM74" s="1002"/>
      <c r="UNN74" s="1002"/>
      <c r="UNO74" s="1002"/>
      <c r="UNP74" s="1002"/>
      <c r="UNQ74" s="1002"/>
      <c r="UNR74" s="1002"/>
      <c r="UNS74" s="1002"/>
      <c r="UNT74" s="1002"/>
      <c r="UNU74" s="1002"/>
      <c r="UNV74" s="1002"/>
      <c r="UNW74" s="1002"/>
      <c r="UNX74" s="1002"/>
      <c r="UNY74" s="1002"/>
      <c r="UNZ74" s="1002"/>
      <c r="UOA74" s="1002"/>
      <c r="UOB74" s="1002"/>
      <c r="UOC74" s="1002"/>
      <c r="UOD74" s="1002"/>
      <c r="UOE74" s="1002"/>
      <c r="UOF74" s="1002"/>
      <c r="UOG74" s="1002"/>
      <c r="UOH74" s="1002"/>
      <c r="UOI74" s="1002"/>
      <c r="UOJ74" s="1002"/>
      <c r="UOK74" s="1002"/>
      <c r="UOL74" s="1002"/>
      <c r="UOM74" s="1002"/>
      <c r="UON74" s="1002"/>
      <c r="UOO74" s="1002"/>
      <c r="UOP74" s="1002"/>
      <c r="UOQ74" s="1002"/>
      <c r="UOR74" s="1002"/>
      <c r="UOS74" s="1002"/>
      <c r="UOT74" s="1002"/>
      <c r="UOU74" s="1002"/>
      <c r="UOV74" s="1002"/>
      <c r="UOW74" s="1002"/>
      <c r="UOX74" s="1002"/>
      <c r="UOY74" s="1002"/>
      <c r="UOZ74" s="1002"/>
      <c r="UPA74" s="1002"/>
      <c r="UPB74" s="1002"/>
      <c r="UPC74" s="1002"/>
      <c r="UPD74" s="1002"/>
      <c r="UPE74" s="1002"/>
      <c r="UPF74" s="1002"/>
      <c r="UPG74" s="1002"/>
      <c r="UPH74" s="1002"/>
      <c r="UPI74" s="1002"/>
      <c r="UPJ74" s="1002"/>
      <c r="UPK74" s="1002"/>
      <c r="UPL74" s="1002"/>
      <c r="UPM74" s="1002"/>
      <c r="UPN74" s="1002"/>
      <c r="UPO74" s="1002"/>
      <c r="UPP74" s="1002"/>
      <c r="UPQ74" s="1002"/>
      <c r="UPR74" s="1002"/>
      <c r="UPS74" s="1002"/>
      <c r="UPT74" s="1002"/>
      <c r="UPU74" s="1002"/>
      <c r="UPV74" s="1002"/>
      <c r="UPW74" s="1002"/>
      <c r="UPX74" s="1002"/>
      <c r="UPY74" s="1002"/>
      <c r="UPZ74" s="1002"/>
      <c r="UQA74" s="1002"/>
      <c r="UQB74" s="1002"/>
      <c r="UQC74" s="1002"/>
      <c r="UQD74" s="1002"/>
      <c r="UQE74" s="1002"/>
      <c r="UQF74" s="1002"/>
      <c r="UQG74" s="1002"/>
      <c r="UQH74" s="1002"/>
      <c r="UQI74" s="1002"/>
      <c r="UQJ74" s="1002"/>
      <c r="UQK74" s="1002"/>
      <c r="UQL74" s="1002"/>
      <c r="UQM74" s="1002"/>
      <c r="UQN74" s="1002"/>
      <c r="UQO74" s="1002"/>
      <c r="UQP74" s="1002"/>
      <c r="UQQ74" s="1002"/>
      <c r="UQR74" s="1002"/>
      <c r="UQS74" s="1002"/>
      <c r="UQT74" s="1002"/>
      <c r="UQU74" s="1002"/>
      <c r="UQV74" s="1002"/>
      <c r="UQW74" s="1002"/>
      <c r="UQX74" s="1002"/>
      <c r="UQY74" s="1002"/>
      <c r="UQZ74" s="1002"/>
      <c r="URA74" s="1002"/>
      <c r="URB74" s="1002"/>
      <c r="URC74" s="1002"/>
      <c r="URD74" s="1002"/>
      <c r="URE74" s="1002"/>
      <c r="URF74" s="1002"/>
      <c r="URG74" s="1002"/>
      <c r="URH74" s="1002"/>
      <c r="URI74" s="1002"/>
      <c r="URJ74" s="1002"/>
      <c r="URK74" s="1002"/>
      <c r="URL74" s="1002"/>
      <c r="URM74" s="1002"/>
      <c r="URN74" s="1002"/>
      <c r="URO74" s="1002"/>
      <c r="URP74" s="1002"/>
      <c r="URQ74" s="1002"/>
      <c r="URR74" s="1002"/>
      <c r="URS74" s="1002"/>
      <c r="URT74" s="1002"/>
      <c r="URU74" s="1002"/>
      <c r="URV74" s="1002"/>
      <c r="URW74" s="1002"/>
      <c r="URX74" s="1002"/>
      <c r="URY74" s="1002"/>
      <c r="URZ74" s="1002"/>
      <c r="USA74" s="1002"/>
      <c r="USB74" s="1002"/>
      <c r="USC74" s="1002"/>
      <c r="USD74" s="1002"/>
      <c r="USE74" s="1002"/>
      <c r="USF74" s="1002"/>
      <c r="USG74" s="1002"/>
      <c r="USH74" s="1002"/>
      <c r="USI74" s="1002"/>
      <c r="USJ74" s="1002"/>
      <c r="USK74" s="1002"/>
      <c r="USL74" s="1002"/>
      <c r="USM74" s="1002"/>
      <c r="USN74" s="1002"/>
      <c r="USO74" s="1002"/>
      <c r="USP74" s="1002"/>
      <c r="USQ74" s="1002"/>
      <c r="USR74" s="1002"/>
      <c r="USS74" s="1002"/>
      <c r="UST74" s="1002"/>
      <c r="USU74" s="1002"/>
      <c r="USV74" s="1002"/>
      <c r="USW74" s="1002"/>
      <c r="USX74" s="1002"/>
      <c r="USY74" s="1002"/>
      <c r="USZ74" s="1002"/>
      <c r="UTA74" s="1002"/>
      <c r="UTB74" s="1002"/>
      <c r="UTC74" s="1002"/>
      <c r="UTD74" s="1002"/>
      <c r="UTE74" s="1002"/>
      <c r="UTF74" s="1002"/>
      <c r="UTG74" s="1002"/>
      <c r="UTH74" s="1002"/>
      <c r="UTI74" s="1002"/>
      <c r="UTJ74" s="1002"/>
      <c r="UTK74" s="1002"/>
      <c r="UTL74" s="1002"/>
      <c r="UTM74" s="1002"/>
      <c r="UTN74" s="1002"/>
      <c r="UTO74" s="1002"/>
      <c r="UTP74" s="1002"/>
      <c r="UTQ74" s="1002"/>
      <c r="UTR74" s="1002"/>
      <c r="UTS74" s="1002"/>
      <c r="UTT74" s="1002"/>
      <c r="UTU74" s="1002"/>
      <c r="UTV74" s="1002"/>
      <c r="UTW74" s="1002"/>
      <c r="UTX74" s="1002"/>
      <c r="UTY74" s="1002"/>
      <c r="UTZ74" s="1002"/>
      <c r="UUA74" s="1002"/>
      <c r="UUB74" s="1002"/>
      <c r="UUC74" s="1002"/>
      <c r="UUD74" s="1002"/>
      <c r="UUE74" s="1002"/>
      <c r="UUF74" s="1002"/>
      <c r="UUG74" s="1002"/>
      <c r="UUH74" s="1002"/>
      <c r="UUI74" s="1002"/>
      <c r="UUJ74" s="1002"/>
      <c r="UUK74" s="1002"/>
      <c r="UUL74" s="1002"/>
      <c r="UUM74" s="1002"/>
      <c r="UUN74" s="1002"/>
      <c r="UUO74" s="1002"/>
      <c r="UUP74" s="1002"/>
      <c r="UUQ74" s="1002"/>
      <c r="UUR74" s="1002"/>
      <c r="UUS74" s="1002"/>
      <c r="UUT74" s="1002"/>
      <c r="UUU74" s="1002"/>
      <c r="UUV74" s="1002"/>
      <c r="UUW74" s="1002"/>
      <c r="UUX74" s="1002"/>
      <c r="UUY74" s="1002"/>
      <c r="UUZ74" s="1002"/>
      <c r="UVA74" s="1002"/>
      <c r="UVB74" s="1002"/>
      <c r="UVC74" s="1002"/>
      <c r="UVD74" s="1002"/>
      <c r="UVE74" s="1002"/>
      <c r="UVF74" s="1002"/>
      <c r="UVG74" s="1002"/>
      <c r="UVH74" s="1002"/>
      <c r="UVI74" s="1002"/>
      <c r="UVJ74" s="1002"/>
      <c r="UVK74" s="1002"/>
      <c r="UVL74" s="1002"/>
      <c r="UVM74" s="1002"/>
      <c r="UVN74" s="1002"/>
      <c r="UVO74" s="1002"/>
      <c r="UVP74" s="1002"/>
      <c r="UVQ74" s="1002"/>
      <c r="UVR74" s="1002"/>
      <c r="UVS74" s="1002"/>
      <c r="UVT74" s="1002"/>
      <c r="UVU74" s="1002"/>
      <c r="UVV74" s="1002"/>
      <c r="UVW74" s="1002"/>
      <c r="UVX74" s="1002"/>
      <c r="UVY74" s="1002"/>
      <c r="UVZ74" s="1002"/>
      <c r="UWA74" s="1002"/>
      <c r="UWB74" s="1002"/>
      <c r="UWC74" s="1002"/>
      <c r="UWD74" s="1002"/>
      <c r="UWE74" s="1002"/>
      <c r="UWF74" s="1002"/>
      <c r="UWG74" s="1002"/>
      <c r="UWH74" s="1002"/>
      <c r="UWI74" s="1002"/>
      <c r="UWJ74" s="1002"/>
      <c r="UWK74" s="1002"/>
      <c r="UWL74" s="1002"/>
      <c r="UWM74" s="1002"/>
      <c r="UWN74" s="1002"/>
      <c r="UWO74" s="1002"/>
      <c r="UWP74" s="1002"/>
      <c r="UWQ74" s="1002"/>
      <c r="UWR74" s="1002"/>
      <c r="UWS74" s="1002"/>
      <c r="UWT74" s="1002"/>
      <c r="UWU74" s="1002"/>
      <c r="UWV74" s="1002"/>
      <c r="UWW74" s="1002"/>
      <c r="UWX74" s="1002"/>
      <c r="UWY74" s="1002"/>
      <c r="UWZ74" s="1002"/>
      <c r="UXA74" s="1002"/>
      <c r="UXB74" s="1002"/>
      <c r="UXC74" s="1002"/>
      <c r="UXD74" s="1002"/>
      <c r="UXE74" s="1002"/>
      <c r="UXF74" s="1002"/>
      <c r="UXG74" s="1002"/>
      <c r="UXH74" s="1002"/>
      <c r="UXI74" s="1002"/>
      <c r="UXJ74" s="1002"/>
      <c r="UXK74" s="1002"/>
      <c r="UXL74" s="1002"/>
      <c r="UXM74" s="1002"/>
      <c r="UXN74" s="1002"/>
      <c r="UXO74" s="1002"/>
      <c r="UXP74" s="1002"/>
      <c r="UXQ74" s="1002"/>
      <c r="UXR74" s="1002"/>
      <c r="UXS74" s="1002"/>
      <c r="UXT74" s="1002"/>
      <c r="UXU74" s="1002"/>
      <c r="UXV74" s="1002"/>
      <c r="UXW74" s="1002"/>
      <c r="UXX74" s="1002"/>
      <c r="UXY74" s="1002"/>
      <c r="UXZ74" s="1002"/>
      <c r="UYA74" s="1002"/>
      <c r="UYB74" s="1002"/>
      <c r="UYC74" s="1002"/>
      <c r="UYD74" s="1002"/>
      <c r="UYE74" s="1002"/>
      <c r="UYF74" s="1002"/>
      <c r="UYG74" s="1002"/>
      <c r="UYH74" s="1002"/>
      <c r="UYI74" s="1002"/>
      <c r="UYJ74" s="1002"/>
      <c r="UYK74" s="1002"/>
      <c r="UYL74" s="1002"/>
      <c r="UYM74" s="1002"/>
      <c r="UYN74" s="1002"/>
      <c r="UYO74" s="1002"/>
      <c r="UYP74" s="1002"/>
      <c r="UYQ74" s="1002"/>
      <c r="UYR74" s="1002"/>
      <c r="UYS74" s="1002"/>
      <c r="UYT74" s="1002"/>
      <c r="UYU74" s="1002"/>
      <c r="UYV74" s="1002"/>
      <c r="UYW74" s="1002"/>
      <c r="UYX74" s="1002"/>
      <c r="UYY74" s="1002"/>
      <c r="UYZ74" s="1002"/>
      <c r="UZA74" s="1002"/>
      <c r="UZB74" s="1002"/>
      <c r="UZC74" s="1002"/>
      <c r="UZD74" s="1002"/>
      <c r="UZE74" s="1002"/>
      <c r="UZF74" s="1002"/>
      <c r="UZG74" s="1002"/>
      <c r="UZH74" s="1002"/>
      <c r="UZI74" s="1002"/>
      <c r="UZJ74" s="1002"/>
      <c r="UZK74" s="1002"/>
      <c r="UZL74" s="1002"/>
      <c r="UZM74" s="1002"/>
      <c r="UZN74" s="1002"/>
      <c r="UZO74" s="1002"/>
      <c r="UZP74" s="1002"/>
      <c r="UZQ74" s="1002"/>
      <c r="UZR74" s="1002"/>
      <c r="UZS74" s="1002"/>
      <c r="UZT74" s="1002"/>
      <c r="UZU74" s="1002"/>
      <c r="UZV74" s="1002"/>
      <c r="UZW74" s="1002"/>
      <c r="UZX74" s="1002"/>
      <c r="UZY74" s="1002"/>
      <c r="UZZ74" s="1002"/>
      <c r="VAA74" s="1002"/>
      <c r="VAB74" s="1002"/>
      <c r="VAC74" s="1002"/>
      <c r="VAD74" s="1002"/>
      <c r="VAE74" s="1002"/>
      <c r="VAF74" s="1002"/>
      <c r="VAG74" s="1002"/>
      <c r="VAH74" s="1002"/>
      <c r="VAI74" s="1002"/>
      <c r="VAJ74" s="1002"/>
      <c r="VAK74" s="1002"/>
      <c r="VAL74" s="1002"/>
      <c r="VAM74" s="1002"/>
      <c r="VAN74" s="1002"/>
      <c r="VAO74" s="1002"/>
      <c r="VAP74" s="1002"/>
      <c r="VAQ74" s="1002"/>
      <c r="VAR74" s="1002"/>
      <c r="VAS74" s="1002"/>
      <c r="VAT74" s="1002"/>
      <c r="VAU74" s="1002"/>
      <c r="VAV74" s="1002"/>
      <c r="VAW74" s="1002"/>
      <c r="VAX74" s="1002"/>
      <c r="VAY74" s="1002"/>
      <c r="VAZ74" s="1002"/>
      <c r="VBA74" s="1002"/>
      <c r="VBB74" s="1002"/>
      <c r="VBC74" s="1002"/>
      <c r="VBD74" s="1002"/>
      <c r="VBE74" s="1002"/>
      <c r="VBF74" s="1002"/>
      <c r="VBG74" s="1002"/>
      <c r="VBH74" s="1002"/>
      <c r="VBI74" s="1002"/>
      <c r="VBJ74" s="1002"/>
      <c r="VBK74" s="1002"/>
      <c r="VBL74" s="1002"/>
      <c r="VBM74" s="1002"/>
      <c r="VBN74" s="1002"/>
      <c r="VBO74" s="1002"/>
      <c r="VBP74" s="1002"/>
      <c r="VBQ74" s="1002"/>
      <c r="VBR74" s="1002"/>
      <c r="VBS74" s="1002"/>
      <c r="VBT74" s="1002"/>
      <c r="VBU74" s="1002"/>
      <c r="VBV74" s="1002"/>
      <c r="VBW74" s="1002"/>
      <c r="VBX74" s="1002"/>
      <c r="VBY74" s="1002"/>
      <c r="VBZ74" s="1002"/>
      <c r="VCA74" s="1002"/>
      <c r="VCB74" s="1002"/>
      <c r="VCC74" s="1002"/>
      <c r="VCD74" s="1002"/>
      <c r="VCE74" s="1002"/>
      <c r="VCF74" s="1002"/>
      <c r="VCG74" s="1002"/>
      <c r="VCH74" s="1002"/>
      <c r="VCI74" s="1002"/>
      <c r="VCJ74" s="1002"/>
      <c r="VCK74" s="1002"/>
      <c r="VCL74" s="1002"/>
      <c r="VCM74" s="1002"/>
      <c r="VCN74" s="1002"/>
      <c r="VCO74" s="1002"/>
      <c r="VCP74" s="1002"/>
      <c r="VCQ74" s="1002"/>
      <c r="VCR74" s="1002"/>
      <c r="VCS74" s="1002"/>
      <c r="VCT74" s="1002"/>
      <c r="VCU74" s="1002"/>
      <c r="VCV74" s="1002"/>
      <c r="VCW74" s="1002"/>
      <c r="VCX74" s="1002"/>
      <c r="VCY74" s="1002"/>
      <c r="VCZ74" s="1002"/>
      <c r="VDA74" s="1002"/>
      <c r="VDB74" s="1002"/>
      <c r="VDC74" s="1002"/>
      <c r="VDD74" s="1002"/>
      <c r="VDE74" s="1002"/>
      <c r="VDF74" s="1002"/>
      <c r="VDG74" s="1002"/>
      <c r="VDH74" s="1002"/>
      <c r="VDI74" s="1002"/>
      <c r="VDJ74" s="1002"/>
      <c r="VDK74" s="1002"/>
      <c r="VDL74" s="1002"/>
      <c r="VDM74" s="1002"/>
      <c r="VDN74" s="1002"/>
      <c r="VDO74" s="1002"/>
      <c r="VDP74" s="1002"/>
      <c r="VDQ74" s="1002"/>
      <c r="VDR74" s="1002"/>
      <c r="VDS74" s="1002"/>
      <c r="VDT74" s="1002"/>
      <c r="VDU74" s="1002"/>
      <c r="VDV74" s="1002"/>
      <c r="VDW74" s="1002"/>
      <c r="VDX74" s="1002"/>
      <c r="VDY74" s="1002"/>
      <c r="VDZ74" s="1002"/>
      <c r="VEA74" s="1002"/>
      <c r="VEB74" s="1002"/>
      <c r="VEC74" s="1002"/>
      <c r="VED74" s="1002"/>
      <c r="VEE74" s="1002"/>
      <c r="VEF74" s="1002"/>
      <c r="VEG74" s="1002"/>
      <c r="VEH74" s="1002"/>
      <c r="VEI74" s="1002"/>
      <c r="VEJ74" s="1002"/>
      <c r="VEK74" s="1002"/>
      <c r="VEL74" s="1002"/>
      <c r="VEM74" s="1002"/>
      <c r="VEN74" s="1002"/>
      <c r="VEO74" s="1002"/>
      <c r="VEP74" s="1002"/>
      <c r="VEQ74" s="1002"/>
      <c r="VER74" s="1002"/>
      <c r="VES74" s="1002"/>
      <c r="VET74" s="1002"/>
      <c r="VEU74" s="1002"/>
      <c r="VEV74" s="1002"/>
      <c r="VEW74" s="1002"/>
      <c r="VEX74" s="1002"/>
      <c r="VEY74" s="1002"/>
      <c r="VEZ74" s="1002"/>
      <c r="VFA74" s="1002"/>
      <c r="VFB74" s="1002"/>
      <c r="VFC74" s="1002"/>
      <c r="VFD74" s="1002"/>
      <c r="VFE74" s="1002"/>
      <c r="VFF74" s="1002"/>
      <c r="VFG74" s="1002"/>
      <c r="VFH74" s="1002"/>
      <c r="VFI74" s="1002"/>
      <c r="VFJ74" s="1002"/>
      <c r="VFK74" s="1002"/>
      <c r="VFL74" s="1002"/>
      <c r="VFM74" s="1002"/>
      <c r="VFN74" s="1002"/>
      <c r="VFO74" s="1002"/>
      <c r="VFP74" s="1002"/>
      <c r="VFQ74" s="1002"/>
      <c r="VFR74" s="1002"/>
      <c r="VFS74" s="1002"/>
      <c r="VFT74" s="1002"/>
      <c r="VFU74" s="1002"/>
      <c r="VFV74" s="1002"/>
      <c r="VFW74" s="1002"/>
      <c r="VFX74" s="1002"/>
      <c r="VFY74" s="1002"/>
      <c r="VFZ74" s="1002"/>
      <c r="VGA74" s="1002"/>
      <c r="VGB74" s="1002"/>
      <c r="VGC74" s="1002"/>
      <c r="VGD74" s="1002"/>
      <c r="VGE74" s="1002"/>
      <c r="VGF74" s="1002"/>
      <c r="VGG74" s="1002"/>
      <c r="VGH74" s="1002"/>
      <c r="VGI74" s="1002"/>
      <c r="VGJ74" s="1002"/>
      <c r="VGK74" s="1002"/>
      <c r="VGL74" s="1002"/>
      <c r="VGM74" s="1002"/>
      <c r="VGN74" s="1002"/>
      <c r="VGO74" s="1002"/>
      <c r="VGP74" s="1002"/>
      <c r="VGQ74" s="1002"/>
      <c r="VGR74" s="1002"/>
      <c r="VGS74" s="1002"/>
      <c r="VGT74" s="1002"/>
      <c r="VGU74" s="1002"/>
      <c r="VGV74" s="1002"/>
      <c r="VGW74" s="1002"/>
      <c r="VGX74" s="1002"/>
      <c r="VGY74" s="1002"/>
      <c r="VGZ74" s="1002"/>
      <c r="VHA74" s="1002"/>
      <c r="VHB74" s="1002"/>
      <c r="VHC74" s="1002"/>
      <c r="VHD74" s="1002"/>
      <c r="VHE74" s="1002"/>
      <c r="VHF74" s="1002"/>
      <c r="VHG74" s="1002"/>
      <c r="VHH74" s="1002"/>
      <c r="VHI74" s="1002"/>
      <c r="VHJ74" s="1002"/>
      <c r="VHK74" s="1002"/>
      <c r="VHL74" s="1002"/>
      <c r="VHM74" s="1002"/>
      <c r="VHN74" s="1002"/>
      <c r="VHO74" s="1002"/>
      <c r="VHP74" s="1002"/>
      <c r="VHQ74" s="1002"/>
      <c r="VHR74" s="1002"/>
      <c r="VHS74" s="1002"/>
      <c r="VHT74" s="1002"/>
      <c r="VHU74" s="1002"/>
      <c r="VHV74" s="1002"/>
      <c r="VHW74" s="1002"/>
      <c r="VHX74" s="1002"/>
      <c r="VHY74" s="1002"/>
      <c r="VHZ74" s="1002"/>
      <c r="VIA74" s="1002"/>
      <c r="VIB74" s="1002"/>
      <c r="VIC74" s="1002"/>
      <c r="VID74" s="1002"/>
      <c r="VIE74" s="1002"/>
      <c r="VIF74" s="1002"/>
      <c r="VIG74" s="1002"/>
      <c r="VIH74" s="1002"/>
      <c r="VII74" s="1002"/>
      <c r="VIJ74" s="1002"/>
      <c r="VIK74" s="1002"/>
      <c r="VIL74" s="1002"/>
      <c r="VIM74" s="1002"/>
      <c r="VIN74" s="1002"/>
      <c r="VIO74" s="1002"/>
      <c r="VIP74" s="1002"/>
      <c r="VIQ74" s="1002"/>
      <c r="VIR74" s="1002"/>
      <c r="VIS74" s="1002"/>
      <c r="VIT74" s="1002"/>
      <c r="VIU74" s="1002"/>
      <c r="VIV74" s="1002"/>
      <c r="VIW74" s="1002"/>
      <c r="VIX74" s="1002"/>
      <c r="VIY74" s="1002"/>
      <c r="VIZ74" s="1002"/>
      <c r="VJA74" s="1002"/>
      <c r="VJB74" s="1002"/>
      <c r="VJC74" s="1002"/>
      <c r="VJD74" s="1002"/>
      <c r="VJE74" s="1002"/>
      <c r="VJF74" s="1002"/>
      <c r="VJG74" s="1002"/>
      <c r="VJH74" s="1002"/>
      <c r="VJI74" s="1002"/>
      <c r="VJJ74" s="1002"/>
      <c r="VJK74" s="1002"/>
      <c r="VJL74" s="1002"/>
      <c r="VJM74" s="1002"/>
      <c r="VJN74" s="1002"/>
      <c r="VJO74" s="1002"/>
      <c r="VJP74" s="1002"/>
      <c r="VJQ74" s="1002"/>
      <c r="VJR74" s="1002"/>
      <c r="VJS74" s="1002"/>
      <c r="VJT74" s="1002"/>
      <c r="VJU74" s="1002"/>
      <c r="VJV74" s="1002"/>
      <c r="VJW74" s="1002"/>
      <c r="VJX74" s="1002"/>
      <c r="VJY74" s="1002"/>
      <c r="VJZ74" s="1002"/>
      <c r="VKA74" s="1002"/>
      <c r="VKB74" s="1002"/>
      <c r="VKC74" s="1002"/>
      <c r="VKD74" s="1002"/>
      <c r="VKE74" s="1002"/>
      <c r="VKF74" s="1002"/>
      <c r="VKG74" s="1002"/>
      <c r="VKH74" s="1002"/>
      <c r="VKI74" s="1002"/>
      <c r="VKJ74" s="1002"/>
      <c r="VKK74" s="1002"/>
      <c r="VKL74" s="1002"/>
      <c r="VKM74" s="1002"/>
      <c r="VKN74" s="1002"/>
      <c r="VKO74" s="1002"/>
      <c r="VKP74" s="1002"/>
      <c r="VKQ74" s="1002"/>
      <c r="VKR74" s="1002"/>
      <c r="VKS74" s="1002"/>
      <c r="VKT74" s="1002"/>
      <c r="VKU74" s="1002"/>
      <c r="VKV74" s="1002"/>
      <c r="VKW74" s="1002"/>
      <c r="VKX74" s="1002"/>
      <c r="VKY74" s="1002"/>
      <c r="VKZ74" s="1002"/>
      <c r="VLA74" s="1002"/>
      <c r="VLB74" s="1002"/>
      <c r="VLC74" s="1002"/>
      <c r="VLD74" s="1002"/>
      <c r="VLE74" s="1002"/>
      <c r="VLF74" s="1002"/>
      <c r="VLG74" s="1002"/>
      <c r="VLH74" s="1002"/>
      <c r="VLI74" s="1002"/>
      <c r="VLJ74" s="1002"/>
      <c r="VLK74" s="1002"/>
      <c r="VLL74" s="1002"/>
      <c r="VLM74" s="1002"/>
      <c r="VLN74" s="1002"/>
      <c r="VLO74" s="1002"/>
      <c r="VLP74" s="1002"/>
      <c r="VLQ74" s="1002"/>
      <c r="VLR74" s="1002"/>
      <c r="VLS74" s="1002"/>
      <c r="VLT74" s="1002"/>
      <c r="VLU74" s="1002"/>
      <c r="VLV74" s="1002"/>
      <c r="VLW74" s="1002"/>
      <c r="VLX74" s="1002"/>
      <c r="VLY74" s="1002"/>
      <c r="VLZ74" s="1002"/>
      <c r="VMA74" s="1002"/>
      <c r="VMB74" s="1002"/>
      <c r="VMC74" s="1002"/>
      <c r="VMD74" s="1002"/>
      <c r="VME74" s="1002"/>
      <c r="VMF74" s="1002"/>
      <c r="VMG74" s="1002"/>
      <c r="VMH74" s="1002"/>
      <c r="VMI74" s="1002"/>
      <c r="VMJ74" s="1002"/>
      <c r="VMK74" s="1002"/>
      <c r="VML74" s="1002"/>
      <c r="VMM74" s="1002"/>
      <c r="VMN74" s="1002"/>
      <c r="VMO74" s="1002"/>
      <c r="VMP74" s="1002"/>
      <c r="VMQ74" s="1002"/>
      <c r="VMR74" s="1002"/>
      <c r="VMS74" s="1002"/>
      <c r="VMT74" s="1002"/>
      <c r="VMU74" s="1002"/>
      <c r="VMV74" s="1002"/>
      <c r="VMW74" s="1002"/>
      <c r="VMX74" s="1002"/>
      <c r="VMY74" s="1002"/>
      <c r="VMZ74" s="1002"/>
      <c r="VNA74" s="1002"/>
      <c r="VNB74" s="1002"/>
      <c r="VNC74" s="1002"/>
      <c r="VND74" s="1002"/>
      <c r="VNE74" s="1002"/>
      <c r="VNF74" s="1002"/>
      <c r="VNG74" s="1002"/>
      <c r="VNH74" s="1002"/>
      <c r="VNI74" s="1002"/>
      <c r="VNJ74" s="1002"/>
      <c r="VNK74" s="1002"/>
      <c r="VNL74" s="1002"/>
      <c r="VNM74" s="1002"/>
      <c r="VNN74" s="1002"/>
      <c r="VNO74" s="1002"/>
      <c r="VNP74" s="1002"/>
      <c r="VNQ74" s="1002"/>
      <c r="VNR74" s="1002"/>
      <c r="VNS74" s="1002"/>
      <c r="VNT74" s="1002"/>
      <c r="VNU74" s="1002"/>
      <c r="VNV74" s="1002"/>
      <c r="VNW74" s="1002"/>
      <c r="VNX74" s="1002"/>
      <c r="VNY74" s="1002"/>
      <c r="VNZ74" s="1002"/>
      <c r="VOA74" s="1002"/>
      <c r="VOB74" s="1002"/>
      <c r="VOC74" s="1002"/>
      <c r="VOD74" s="1002"/>
      <c r="VOE74" s="1002"/>
      <c r="VOF74" s="1002"/>
      <c r="VOG74" s="1002"/>
      <c r="VOH74" s="1002"/>
      <c r="VOI74" s="1002"/>
      <c r="VOJ74" s="1002"/>
      <c r="VOK74" s="1002"/>
      <c r="VOL74" s="1002"/>
      <c r="VOM74" s="1002"/>
      <c r="VON74" s="1002"/>
      <c r="VOO74" s="1002"/>
      <c r="VOP74" s="1002"/>
      <c r="VOQ74" s="1002"/>
      <c r="VOR74" s="1002"/>
      <c r="VOS74" s="1002"/>
      <c r="VOT74" s="1002"/>
      <c r="VOU74" s="1002"/>
      <c r="VOV74" s="1002"/>
      <c r="VOW74" s="1002"/>
      <c r="VOX74" s="1002"/>
      <c r="VOY74" s="1002"/>
      <c r="VOZ74" s="1002"/>
      <c r="VPA74" s="1002"/>
      <c r="VPB74" s="1002"/>
      <c r="VPC74" s="1002"/>
      <c r="VPD74" s="1002"/>
      <c r="VPE74" s="1002"/>
      <c r="VPF74" s="1002"/>
      <c r="VPG74" s="1002"/>
      <c r="VPH74" s="1002"/>
      <c r="VPI74" s="1002"/>
      <c r="VPJ74" s="1002"/>
      <c r="VPK74" s="1002"/>
      <c r="VPL74" s="1002"/>
      <c r="VPM74" s="1002"/>
      <c r="VPN74" s="1002"/>
      <c r="VPO74" s="1002"/>
      <c r="VPP74" s="1002"/>
      <c r="VPQ74" s="1002"/>
      <c r="VPR74" s="1002"/>
      <c r="VPS74" s="1002"/>
      <c r="VPT74" s="1002"/>
      <c r="VPU74" s="1002"/>
      <c r="VPV74" s="1002"/>
      <c r="VPW74" s="1002"/>
      <c r="VPX74" s="1002"/>
      <c r="VPY74" s="1002"/>
      <c r="VPZ74" s="1002"/>
      <c r="VQA74" s="1002"/>
      <c r="VQB74" s="1002"/>
      <c r="VQC74" s="1002"/>
      <c r="VQD74" s="1002"/>
      <c r="VQE74" s="1002"/>
      <c r="VQF74" s="1002"/>
      <c r="VQG74" s="1002"/>
      <c r="VQH74" s="1002"/>
      <c r="VQI74" s="1002"/>
      <c r="VQJ74" s="1002"/>
      <c r="VQK74" s="1002"/>
      <c r="VQL74" s="1002"/>
      <c r="VQM74" s="1002"/>
      <c r="VQN74" s="1002"/>
      <c r="VQO74" s="1002"/>
      <c r="VQP74" s="1002"/>
      <c r="VQQ74" s="1002"/>
      <c r="VQR74" s="1002"/>
      <c r="VQS74" s="1002"/>
      <c r="VQT74" s="1002"/>
      <c r="VQU74" s="1002"/>
      <c r="VQV74" s="1002"/>
      <c r="VQW74" s="1002"/>
      <c r="VQX74" s="1002"/>
      <c r="VQY74" s="1002"/>
      <c r="VQZ74" s="1002"/>
      <c r="VRA74" s="1002"/>
      <c r="VRB74" s="1002"/>
      <c r="VRC74" s="1002"/>
      <c r="VRD74" s="1002"/>
      <c r="VRE74" s="1002"/>
      <c r="VRF74" s="1002"/>
      <c r="VRG74" s="1002"/>
      <c r="VRH74" s="1002"/>
      <c r="VRI74" s="1002"/>
      <c r="VRJ74" s="1002"/>
      <c r="VRK74" s="1002"/>
      <c r="VRL74" s="1002"/>
      <c r="VRM74" s="1002"/>
      <c r="VRN74" s="1002"/>
      <c r="VRO74" s="1002"/>
      <c r="VRP74" s="1002"/>
      <c r="VRQ74" s="1002"/>
      <c r="VRR74" s="1002"/>
      <c r="VRS74" s="1002"/>
      <c r="VRT74" s="1002"/>
      <c r="VRU74" s="1002"/>
      <c r="VRV74" s="1002"/>
      <c r="VRW74" s="1002"/>
      <c r="VRX74" s="1002"/>
      <c r="VRY74" s="1002"/>
      <c r="VRZ74" s="1002"/>
      <c r="VSA74" s="1002"/>
      <c r="VSB74" s="1002"/>
      <c r="VSC74" s="1002"/>
      <c r="VSD74" s="1002"/>
      <c r="VSE74" s="1002"/>
      <c r="VSF74" s="1002"/>
      <c r="VSG74" s="1002"/>
      <c r="VSH74" s="1002"/>
      <c r="VSI74" s="1002"/>
      <c r="VSJ74" s="1002"/>
      <c r="VSK74" s="1002"/>
      <c r="VSL74" s="1002"/>
      <c r="VSM74" s="1002"/>
      <c r="VSN74" s="1002"/>
      <c r="VSO74" s="1002"/>
      <c r="VSP74" s="1002"/>
      <c r="VSQ74" s="1002"/>
      <c r="VSR74" s="1002"/>
      <c r="VSS74" s="1002"/>
      <c r="VST74" s="1002"/>
      <c r="VSU74" s="1002"/>
      <c r="VSV74" s="1002"/>
      <c r="VSW74" s="1002"/>
      <c r="VSX74" s="1002"/>
      <c r="VSY74" s="1002"/>
      <c r="VSZ74" s="1002"/>
      <c r="VTA74" s="1002"/>
      <c r="VTB74" s="1002"/>
      <c r="VTC74" s="1002"/>
      <c r="VTD74" s="1002"/>
      <c r="VTE74" s="1002"/>
      <c r="VTF74" s="1002"/>
      <c r="VTG74" s="1002"/>
      <c r="VTH74" s="1002"/>
      <c r="VTI74" s="1002"/>
      <c r="VTJ74" s="1002"/>
      <c r="VTK74" s="1002"/>
      <c r="VTL74" s="1002"/>
      <c r="VTM74" s="1002"/>
      <c r="VTN74" s="1002"/>
      <c r="VTO74" s="1002"/>
      <c r="VTP74" s="1002"/>
      <c r="VTQ74" s="1002"/>
      <c r="VTR74" s="1002"/>
      <c r="VTS74" s="1002"/>
      <c r="VTT74" s="1002"/>
      <c r="VTU74" s="1002"/>
      <c r="VTV74" s="1002"/>
      <c r="VTW74" s="1002"/>
      <c r="VTX74" s="1002"/>
      <c r="VTY74" s="1002"/>
      <c r="VTZ74" s="1002"/>
      <c r="VUA74" s="1002"/>
      <c r="VUB74" s="1002"/>
      <c r="VUC74" s="1002"/>
      <c r="VUD74" s="1002"/>
      <c r="VUE74" s="1002"/>
      <c r="VUF74" s="1002"/>
      <c r="VUG74" s="1002"/>
      <c r="VUH74" s="1002"/>
      <c r="VUI74" s="1002"/>
      <c r="VUJ74" s="1002"/>
      <c r="VUK74" s="1002"/>
      <c r="VUL74" s="1002"/>
      <c r="VUM74" s="1002"/>
      <c r="VUN74" s="1002"/>
      <c r="VUO74" s="1002"/>
      <c r="VUP74" s="1002"/>
      <c r="VUQ74" s="1002"/>
      <c r="VUR74" s="1002"/>
      <c r="VUS74" s="1002"/>
      <c r="VUT74" s="1002"/>
      <c r="VUU74" s="1002"/>
      <c r="VUV74" s="1002"/>
      <c r="VUW74" s="1002"/>
      <c r="VUX74" s="1002"/>
      <c r="VUY74" s="1002"/>
      <c r="VUZ74" s="1002"/>
      <c r="VVA74" s="1002"/>
      <c r="VVB74" s="1002"/>
      <c r="VVC74" s="1002"/>
      <c r="VVD74" s="1002"/>
      <c r="VVE74" s="1002"/>
      <c r="VVF74" s="1002"/>
      <c r="VVG74" s="1002"/>
      <c r="VVH74" s="1002"/>
      <c r="VVI74" s="1002"/>
      <c r="VVJ74" s="1002"/>
      <c r="VVK74" s="1002"/>
      <c r="VVL74" s="1002"/>
      <c r="VVM74" s="1002"/>
      <c r="VVN74" s="1002"/>
      <c r="VVO74" s="1002"/>
      <c r="VVP74" s="1002"/>
      <c r="VVQ74" s="1002"/>
      <c r="VVR74" s="1002"/>
      <c r="VVS74" s="1002"/>
      <c r="VVT74" s="1002"/>
      <c r="VVU74" s="1002"/>
      <c r="VVV74" s="1002"/>
      <c r="VVW74" s="1002"/>
      <c r="VVX74" s="1002"/>
      <c r="VVY74" s="1002"/>
      <c r="VVZ74" s="1002"/>
      <c r="VWA74" s="1002"/>
      <c r="VWB74" s="1002"/>
      <c r="VWC74" s="1002"/>
      <c r="VWD74" s="1002"/>
      <c r="VWE74" s="1002"/>
      <c r="VWF74" s="1002"/>
      <c r="VWG74" s="1002"/>
      <c r="VWH74" s="1002"/>
      <c r="VWI74" s="1002"/>
      <c r="VWJ74" s="1002"/>
      <c r="VWK74" s="1002"/>
      <c r="VWL74" s="1002"/>
      <c r="VWM74" s="1002"/>
      <c r="VWN74" s="1002"/>
      <c r="VWO74" s="1002"/>
      <c r="VWP74" s="1002"/>
      <c r="VWQ74" s="1002"/>
      <c r="VWR74" s="1002"/>
      <c r="VWS74" s="1002"/>
      <c r="VWT74" s="1002"/>
      <c r="VWU74" s="1002"/>
      <c r="VWV74" s="1002"/>
      <c r="VWW74" s="1002"/>
      <c r="VWX74" s="1002"/>
      <c r="VWY74" s="1002"/>
      <c r="VWZ74" s="1002"/>
      <c r="VXA74" s="1002"/>
      <c r="VXB74" s="1002"/>
      <c r="VXC74" s="1002"/>
      <c r="VXD74" s="1002"/>
      <c r="VXE74" s="1002"/>
      <c r="VXF74" s="1002"/>
      <c r="VXG74" s="1002"/>
      <c r="VXH74" s="1002"/>
      <c r="VXI74" s="1002"/>
      <c r="VXJ74" s="1002"/>
      <c r="VXK74" s="1002"/>
      <c r="VXL74" s="1002"/>
      <c r="VXM74" s="1002"/>
      <c r="VXN74" s="1002"/>
      <c r="VXO74" s="1002"/>
      <c r="VXP74" s="1002"/>
      <c r="VXQ74" s="1002"/>
      <c r="VXR74" s="1002"/>
      <c r="VXS74" s="1002"/>
      <c r="VXT74" s="1002"/>
      <c r="VXU74" s="1002"/>
      <c r="VXV74" s="1002"/>
      <c r="VXW74" s="1002"/>
      <c r="VXX74" s="1002"/>
      <c r="VXY74" s="1002"/>
      <c r="VXZ74" s="1002"/>
      <c r="VYA74" s="1002"/>
      <c r="VYB74" s="1002"/>
      <c r="VYC74" s="1002"/>
      <c r="VYD74" s="1002"/>
      <c r="VYE74" s="1002"/>
      <c r="VYF74" s="1002"/>
      <c r="VYG74" s="1002"/>
      <c r="VYH74" s="1002"/>
      <c r="VYI74" s="1002"/>
      <c r="VYJ74" s="1002"/>
      <c r="VYK74" s="1002"/>
      <c r="VYL74" s="1002"/>
      <c r="VYM74" s="1002"/>
      <c r="VYN74" s="1002"/>
      <c r="VYO74" s="1002"/>
      <c r="VYP74" s="1002"/>
      <c r="VYQ74" s="1002"/>
      <c r="VYR74" s="1002"/>
      <c r="VYS74" s="1002"/>
      <c r="VYT74" s="1002"/>
      <c r="VYU74" s="1002"/>
      <c r="VYV74" s="1002"/>
      <c r="VYW74" s="1002"/>
      <c r="VYX74" s="1002"/>
      <c r="VYY74" s="1002"/>
      <c r="VYZ74" s="1002"/>
      <c r="VZA74" s="1002"/>
      <c r="VZB74" s="1002"/>
      <c r="VZC74" s="1002"/>
      <c r="VZD74" s="1002"/>
      <c r="VZE74" s="1002"/>
      <c r="VZF74" s="1002"/>
      <c r="VZG74" s="1002"/>
      <c r="VZH74" s="1002"/>
      <c r="VZI74" s="1002"/>
      <c r="VZJ74" s="1002"/>
      <c r="VZK74" s="1002"/>
      <c r="VZL74" s="1002"/>
      <c r="VZM74" s="1002"/>
      <c r="VZN74" s="1002"/>
      <c r="VZO74" s="1002"/>
      <c r="VZP74" s="1002"/>
      <c r="VZQ74" s="1002"/>
      <c r="VZR74" s="1002"/>
      <c r="VZS74" s="1002"/>
      <c r="VZT74" s="1002"/>
      <c r="VZU74" s="1002"/>
      <c r="VZV74" s="1002"/>
      <c r="VZW74" s="1002"/>
      <c r="VZX74" s="1002"/>
      <c r="VZY74" s="1002"/>
      <c r="VZZ74" s="1002"/>
      <c r="WAA74" s="1002"/>
      <c r="WAB74" s="1002"/>
      <c r="WAC74" s="1002"/>
      <c r="WAD74" s="1002"/>
      <c r="WAE74" s="1002"/>
      <c r="WAF74" s="1002"/>
      <c r="WAG74" s="1002"/>
      <c r="WAH74" s="1002"/>
      <c r="WAI74" s="1002"/>
      <c r="WAJ74" s="1002"/>
      <c r="WAK74" s="1002"/>
      <c r="WAL74" s="1002"/>
      <c r="WAM74" s="1002"/>
      <c r="WAN74" s="1002"/>
      <c r="WAO74" s="1002"/>
      <c r="WAP74" s="1002"/>
      <c r="WAQ74" s="1002"/>
      <c r="WAR74" s="1002"/>
      <c r="WAS74" s="1002"/>
      <c r="WAT74" s="1002"/>
      <c r="WAU74" s="1002"/>
      <c r="WAV74" s="1002"/>
      <c r="WAW74" s="1002"/>
      <c r="WAX74" s="1002"/>
      <c r="WAY74" s="1002"/>
      <c r="WAZ74" s="1002"/>
      <c r="WBA74" s="1002"/>
      <c r="WBB74" s="1002"/>
      <c r="WBC74" s="1002"/>
      <c r="WBD74" s="1002"/>
      <c r="WBE74" s="1002"/>
      <c r="WBF74" s="1002"/>
      <c r="WBG74" s="1002"/>
      <c r="WBH74" s="1002"/>
      <c r="WBI74" s="1002"/>
      <c r="WBJ74" s="1002"/>
      <c r="WBK74" s="1002"/>
      <c r="WBL74" s="1002"/>
      <c r="WBM74" s="1002"/>
      <c r="WBN74" s="1002"/>
      <c r="WBO74" s="1002"/>
      <c r="WBP74" s="1002"/>
      <c r="WBQ74" s="1002"/>
      <c r="WBR74" s="1002"/>
      <c r="WBS74" s="1002"/>
      <c r="WBT74" s="1002"/>
      <c r="WBU74" s="1002"/>
      <c r="WBV74" s="1002"/>
      <c r="WBW74" s="1002"/>
      <c r="WBX74" s="1002"/>
      <c r="WBY74" s="1002"/>
      <c r="WBZ74" s="1002"/>
      <c r="WCA74" s="1002"/>
      <c r="WCB74" s="1002"/>
      <c r="WCC74" s="1002"/>
      <c r="WCD74" s="1002"/>
      <c r="WCE74" s="1002"/>
      <c r="WCF74" s="1002"/>
      <c r="WCG74" s="1002"/>
      <c r="WCH74" s="1002"/>
      <c r="WCI74" s="1002"/>
      <c r="WCJ74" s="1002"/>
      <c r="WCK74" s="1002"/>
      <c r="WCL74" s="1002"/>
      <c r="WCM74" s="1002"/>
      <c r="WCN74" s="1002"/>
      <c r="WCO74" s="1002"/>
      <c r="WCP74" s="1002"/>
      <c r="WCQ74" s="1002"/>
      <c r="WCR74" s="1002"/>
      <c r="WCS74" s="1002"/>
      <c r="WCT74" s="1002"/>
      <c r="WCU74" s="1002"/>
      <c r="WCV74" s="1002"/>
      <c r="WCW74" s="1002"/>
      <c r="WCX74" s="1002"/>
      <c r="WCY74" s="1002"/>
      <c r="WCZ74" s="1002"/>
      <c r="WDA74" s="1002"/>
      <c r="WDB74" s="1002"/>
      <c r="WDC74" s="1002"/>
      <c r="WDD74" s="1002"/>
      <c r="WDE74" s="1002"/>
      <c r="WDF74" s="1002"/>
      <c r="WDG74" s="1002"/>
      <c r="WDH74" s="1002"/>
      <c r="WDI74" s="1002"/>
      <c r="WDJ74" s="1002"/>
      <c r="WDK74" s="1002"/>
      <c r="WDL74" s="1002"/>
      <c r="WDM74" s="1002"/>
      <c r="WDN74" s="1002"/>
      <c r="WDO74" s="1002"/>
      <c r="WDP74" s="1002"/>
      <c r="WDQ74" s="1002"/>
      <c r="WDR74" s="1002"/>
      <c r="WDS74" s="1002"/>
      <c r="WDT74" s="1002"/>
      <c r="WDU74" s="1002"/>
      <c r="WDV74" s="1002"/>
      <c r="WDW74" s="1002"/>
      <c r="WDX74" s="1002"/>
      <c r="WDY74" s="1002"/>
      <c r="WDZ74" s="1002"/>
      <c r="WEA74" s="1002"/>
      <c r="WEB74" s="1002"/>
      <c r="WEC74" s="1002"/>
      <c r="WED74" s="1002"/>
      <c r="WEE74" s="1002"/>
      <c r="WEF74" s="1002"/>
      <c r="WEG74" s="1002"/>
      <c r="WEH74" s="1002"/>
      <c r="WEI74" s="1002"/>
      <c r="WEJ74" s="1002"/>
      <c r="WEK74" s="1002"/>
      <c r="WEL74" s="1002"/>
      <c r="WEM74" s="1002"/>
      <c r="WEN74" s="1002"/>
      <c r="WEO74" s="1002"/>
      <c r="WEP74" s="1002"/>
      <c r="WEQ74" s="1002"/>
      <c r="WER74" s="1002"/>
      <c r="WES74" s="1002"/>
      <c r="WET74" s="1002"/>
      <c r="WEU74" s="1002"/>
      <c r="WEV74" s="1002"/>
      <c r="WEW74" s="1002"/>
      <c r="WEX74" s="1002"/>
      <c r="WEY74" s="1002"/>
      <c r="WEZ74" s="1002"/>
      <c r="WFA74" s="1002"/>
      <c r="WFB74" s="1002"/>
      <c r="WFC74" s="1002"/>
      <c r="WFD74" s="1002"/>
      <c r="WFE74" s="1002"/>
      <c r="WFF74" s="1002"/>
      <c r="WFG74" s="1002"/>
      <c r="WFH74" s="1002"/>
      <c r="WFI74" s="1002"/>
      <c r="WFJ74" s="1002"/>
      <c r="WFK74" s="1002"/>
      <c r="WFL74" s="1002"/>
      <c r="WFM74" s="1002"/>
      <c r="WFN74" s="1002"/>
      <c r="WFO74" s="1002"/>
      <c r="WFP74" s="1002"/>
      <c r="WFQ74" s="1002"/>
      <c r="WFR74" s="1002"/>
      <c r="WFS74" s="1002"/>
      <c r="WFT74" s="1002"/>
      <c r="WFU74" s="1002"/>
      <c r="WFV74" s="1002"/>
      <c r="WFW74" s="1002"/>
      <c r="WFX74" s="1002"/>
      <c r="WFY74" s="1002"/>
      <c r="WFZ74" s="1002"/>
      <c r="WGA74" s="1002"/>
      <c r="WGB74" s="1002"/>
      <c r="WGC74" s="1002"/>
      <c r="WGD74" s="1002"/>
      <c r="WGE74" s="1002"/>
      <c r="WGF74" s="1002"/>
      <c r="WGG74" s="1002"/>
      <c r="WGH74" s="1002"/>
      <c r="WGI74" s="1002"/>
      <c r="WGJ74" s="1002"/>
      <c r="WGK74" s="1002"/>
      <c r="WGL74" s="1002"/>
      <c r="WGM74" s="1002"/>
      <c r="WGN74" s="1002"/>
      <c r="WGO74" s="1002"/>
      <c r="WGP74" s="1002"/>
      <c r="WGQ74" s="1002"/>
      <c r="WGR74" s="1002"/>
      <c r="WGS74" s="1002"/>
      <c r="WGT74" s="1002"/>
      <c r="WGU74" s="1002"/>
      <c r="WGV74" s="1002"/>
      <c r="WGW74" s="1002"/>
      <c r="WGX74" s="1002"/>
      <c r="WGY74" s="1002"/>
      <c r="WGZ74" s="1002"/>
      <c r="WHA74" s="1002"/>
      <c r="WHB74" s="1002"/>
      <c r="WHC74" s="1002"/>
      <c r="WHD74" s="1002"/>
      <c r="WHE74" s="1002"/>
      <c r="WHF74" s="1002"/>
      <c r="WHG74" s="1002"/>
      <c r="WHH74" s="1002"/>
      <c r="WHI74" s="1002"/>
      <c r="WHJ74" s="1002"/>
      <c r="WHK74" s="1002"/>
      <c r="WHL74" s="1002"/>
      <c r="WHM74" s="1002"/>
      <c r="WHN74" s="1002"/>
      <c r="WHO74" s="1002"/>
      <c r="WHP74" s="1002"/>
      <c r="WHQ74" s="1002"/>
      <c r="WHR74" s="1002"/>
      <c r="WHS74" s="1002"/>
      <c r="WHT74" s="1002"/>
      <c r="WHU74" s="1002"/>
      <c r="WHV74" s="1002"/>
      <c r="WHW74" s="1002"/>
      <c r="WHX74" s="1002"/>
      <c r="WHY74" s="1002"/>
      <c r="WHZ74" s="1002"/>
      <c r="WIA74" s="1002"/>
      <c r="WIB74" s="1002"/>
      <c r="WIC74" s="1002"/>
      <c r="WID74" s="1002"/>
      <c r="WIE74" s="1002"/>
      <c r="WIF74" s="1002"/>
      <c r="WIG74" s="1002"/>
      <c r="WIH74" s="1002"/>
      <c r="WII74" s="1002"/>
      <c r="WIJ74" s="1002"/>
      <c r="WIK74" s="1002"/>
      <c r="WIL74" s="1002"/>
      <c r="WIM74" s="1002"/>
      <c r="WIN74" s="1002"/>
      <c r="WIO74" s="1002"/>
      <c r="WIP74" s="1002"/>
      <c r="WIQ74" s="1002"/>
      <c r="WIR74" s="1002"/>
      <c r="WIS74" s="1002"/>
      <c r="WIT74" s="1002"/>
      <c r="WIU74" s="1002"/>
      <c r="WIV74" s="1002"/>
      <c r="WIW74" s="1002"/>
      <c r="WIX74" s="1002"/>
      <c r="WIY74" s="1002"/>
      <c r="WIZ74" s="1002"/>
      <c r="WJA74" s="1002"/>
      <c r="WJB74" s="1002"/>
      <c r="WJC74" s="1002"/>
      <c r="WJD74" s="1002"/>
      <c r="WJE74" s="1002"/>
      <c r="WJF74" s="1002"/>
      <c r="WJG74" s="1002"/>
      <c r="WJH74" s="1002"/>
      <c r="WJI74" s="1002"/>
      <c r="WJJ74" s="1002"/>
      <c r="WJK74" s="1002"/>
      <c r="WJL74" s="1002"/>
      <c r="WJM74" s="1002"/>
      <c r="WJN74" s="1002"/>
      <c r="WJO74" s="1002"/>
      <c r="WJP74" s="1002"/>
      <c r="WJQ74" s="1002"/>
      <c r="WJR74" s="1002"/>
      <c r="WJS74" s="1002"/>
      <c r="WJT74" s="1002"/>
      <c r="WJU74" s="1002"/>
      <c r="WJV74" s="1002"/>
      <c r="WJW74" s="1002"/>
      <c r="WJX74" s="1002"/>
      <c r="WJY74" s="1002"/>
      <c r="WJZ74" s="1002"/>
      <c r="WKA74" s="1002"/>
      <c r="WKB74" s="1002"/>
      <c r="WKC74" s="1002"/>
      <c r="WKD74" s="1002"/>
      <c r="WKE74" s="1002"/>
      <c r="WKF74" s="1002"/>
      <c r="WKG74" s="1002"/>
      <c r="WKH74" s="1002"/>
      <c r="WKI74" s="1002"/>
      <c r="WKJ74" s="1002"/>
      <c r="WKK74" s="1002"/>
      <c r="WKL74" s="1002"/>
      <c r="WKM74" s="1002"/>
      <c r="WKN74" s="1002"/>
      <c r="WKO74" s="1002"/>
      <c r="WKP74" s="1002"/>
      <c r="WKQ74" s="1002"/>
      <c r="WKR74" s="1002"/>
      <c r="WKS74" s="1002"/>
      <c r="WKT74" s="1002"/>
      <c r="WKU74" s="1002"/>
      <c r="WKV74" s="1002"/>
      <c r="WKW74" s="1002"/>
      <c r="WKX74" s="1002"/>
      <c r="WKY74" s="1002"/>
      <c r="WKZ74" s="1002"/>
      <c r="WLA74" s="1002"/>
      <c r="WLB74" s="1002"/>
      <c r="WLC74" s="1002"/>
      <c r="WLD74" s="1002"/>
      <c r="WLE74" s="1002"/>
      <c r="WLF74" s="1002"/>
      <c r="WLG74" s="1002"/>
      <c r="WLH74" s="1002"/>
      <c r="WLI74" s="1002"/>
      <c r="WLJ74" s="1002"/>
      <c r="WLK74" s="1002"/>
      <c r="WLL74" s="1002"/>
      <c r="WLM74" s="1002"/>
      <c r="WLN74" s="1002"/>
      <c r="WLO74" s="1002"/>
      <c r="WLP74" s="1002"/>
      <c r="WLQ74" s="1002"/>
      <c r="WLR74" s="1002"/>
      <c r="WLS74" s="1002"/>
      <c r="WLT74" s="1002"/>
      <c r="WLU74" s="1002"/>
      <c r="WLV74" s="1002"/>
      <c r="WLW74" s="1002"/>
      <c r="WLX74" s="1002"/>
      <c r="WLY74" s="1002"/>
      <c r="WLZ74" s="1002"/>
      <c r="WMA74" s="1002"/>
      <c r="WMB74" s="1002"/>
      <c r="WMC74" s="1002"/>
      <c r="WMD74" s="1002"/>
      <c r="WME74" s="1002"/>
      <c r="WMF74" s="1002"/>
      <c r="WMG74" s="1002"/>
      <c r="WMH74" s="1002"/>
      <c r="WMI74" s="1002"/>
      <c r="WMJ74" s="1002"/>
      <c r="WMK74" s="1002"/>
      <c r="WML74" s="1002"/>
      <c r="WMM74" s="1002"/>
      <c r="WMN74" s="1002"/>
      <c r="WMO74" s="1002"/>
      <c r="WMP74" s="1002"/>
      <c r="WMQ74" s="1002"/>
      <c r="WMR74" s="1002"/>
      <c r="WMS74" s="1002"/>
      <c r="WMT74" s="1002"/>
      <c r="WMU74" s="1002"/>
      <c r="WMV74" s="1002"/>
      <c r="WMW74" s="1002"/>
      <c r="WMX74" s="1002"/>
      <c r="WMY74" s="1002"/>
      <c r="WMZ74" s="1002"/>
      <c r="WNA74" s="1002"/>
      <c r="WNB74" s="1002"/>
      <c r="WNC74" s="1002"/>
      <c r="WND74" s="1002"/>
      <c r="WNE74" s="1002"/>
      <c r="WNF74" s="1002"/>
      <c r="WNG74" s="1002"/>
      <c r="WNH74" s="1002"/>
      <c r="WNI74" s="1002"/>
      <c r="WNJ74" s="1002"/>
      <c r="WNK74" s="1002"/>
      <c r="WNL74" s="1002"/>
      <c r="WNM74" s="1002"/>
      <c r="WNN74" s="1002"/>
      <c r="WNO74" s="1002"/>
      <c r="WNP74" s="1002"/>
      <c r="WNQ74" s="1002"/>
      <c r="WNR74" s="1002"/>
      <c r="WNS74" s="1002"/>
      <c r="WNT74" s="1002"/>
      <c r="WNU74" s="1002"/>
      <c r="WNV74" s="1002"/>
      <c r="WNW74" s="1002"/>
      <c r="WNX74" s="1002"/>
      <c r="WNY74" s="1002"/>
      <c r="WNZ74" s="1002"/>
      <c r="WOA74" s="1002"/>
      <c r="WOB74" s="1002"/>
      <c r="WOC74" s="1002"/>
      <c r="WOD74" s="1002"/>
      <c r="WOE74" s="1002"/>
      <c r="WOF74" s="1002"/>
      <c r="WOG74" s="1002"/>
      <c r="WOH74" s="1002"/>
      <c r="WOI74" s="1002"/>
      <c r="WOJ74" s="1002"/>
      <c r="WOK74" s="1002"/>
      <c r="WOL74" s="1002"/>
      <c r="WOM74" s="1002"/>
      <c r="WON74" s="1002"/>
      <c r="WOO74" s="1002"/>
      <c r="WOP74" s="1002"/>
      <c r="WOQ74" s="1002"/>
      <c r="WOR74" s="1002"/>
      <c r="WOS74" s="1002"/>
      <c r="WOT74" s="1002"/>
      <c r="WOU74" s="1002"/>
      <c r="WOV74" s="1002"/>
      <c r="WOW74" s="1002"/>
      <c r="WOX74" s="1002"/>
      <c r="WOY74" s="1002"/>
      <c r="WOZ74" s="1002"/>
      <c r="WPA74" s="1002"/>
      <c r="WPB74" s="1002"/>
      <c r="WPC74" s="1002"/>
      <c r="WPD74" s="1002"/>
      <c r="WPE74" s="1002"/>
      <c r="WPF74" s="1002"/>
      <c r="WPG74" s="1002"/>
      <c r="WPH74" s="1002"/>
      <c r="WPI74" s="1002"/>
      <c r="WPJ74" s="1002"/>
      <c r="WPK74" s="1002"/>
      <c r="WPL74" s="1002"/>
      <c r="WPM74" s="1002"/>
      <c r="WPN74" s="1002"/>
      <c r="WPO74" s="1002"/>
      <c r="WPP74" s="1002"/>
      <c r="WPQ74" s="1002"/>
      <c r="WPR74" s="1002"/>
      <c r="WPS74" s="1002"/>
      <c r="WPT74" s="1002"/>
      <c r="WPU74" s="1002"/>
      <c r="WPV74" s="1002"/>
      <c r="WPW74" s="1002"/>
      <c r="WPX74" s="1002"/>
      <c r="WPY74" s="1002"/>
      <c r="WPZ74" s="1002"/>
      <c r="WQA74" s="1002"/>
      <c r="WQB74" s="1002"/>
      <c r="WQC74" s="1002"/>
      <c r="WQD74" s="1002"/>
      <c r="WQE74" s="1002"/>
      <c r="WQF74" s="1002"/>
      <c r="WQG74" s="1002"/>
      <c r="WQH74" s="1002"/>
      <c r="WQI74" s="1002"/>
      <c r="WQJ74" s="1002"/>
      <c r="WQK74" s="1002"/>
      <c r="WQL74" s="1002"/>
      <c r="WQM74" s="1002"/>
      <c r="WQN74" s="1002"/>
      <c r="WQO74" s="1002"/>
      <c r="WQP74" s="1002"/>
      <c r="WQQ74" s="1002"/>
      <c r="WQR74" s="1002"/>
      <c r="WQS74" s="1002"/>
      <c r="WQT74" s="1002"/>
      <c r="WQU74" s="1002"/>
      <c r="WQV74" s="1002"/>
      <c r="WQW74" s="1002"/>
      <c r="WQX74" s="1002"/>
      <c r="WQY74" s="1002"/>
      <c r="WQZ74" s="1002"/>
      <c r="WRA74" s="1002"/>
      <c r="WRB74" s="1002"/>
      <c r="WRC74" s="1002"/>
      <c r="WRD74" s="1002"/>
      <c r="WRE74" s="1002"/>
      <c r="WRF74" s="1002"/>
      <c r="WRG74" s="1002"/>
      <c r="WRH74" s="1002"/>
      <c r="WRI74" s="1002"/>
      <c r="WRJ74" s="1002"/>
      <c r="WRK74" s="1002"/>
      <c r="WRL74" s="1002"/>
      <c r="WRM74" s="1002"/>
      <c r="WRN74" s="1002"/>
      <c r="WRO74" s="1002"/>
      <c r="WRP74" s="1002"/>
      <c r="WRQ74" s="1002"/>
      <c r="WRR74" s="1002"/>
      <c r="WRS74" s="1002"/>
      <c r="WRT74" s="1002"/>
      <c r="WRU74" s="1002"/>
      <c r="WRV74" s="1002"/>
      <c r="WRW74" s="1002"/>
      <c r="WRX74" s="1002"/>
      <c r="WRY74" s="1002"/>
      <c r="WRZ74" s="1002"/>
      <c r="WSA74" s="1002"/>
      <c r="WSB74" s="1002"/>
      <c r="WSC74" s="1002"/>
      <c r="WSD74" s="1002"/>
      <c r="WSE74" s="1002"/>
      <c r="WSF74" s="1002"/>
      <c r="WSG74" s="1002"/>
      <c r="WSH74" s="1002"/>
      <c r="WSI74" s="1002"/>
      <c r="WSJ74" s="1002"/>
      <c r="WSK74" s="1002"/>
      <c r="WSL74" s="1002"/>
      <c r="WSM74" s="1002"/>
      <c r="WSN74" s="1002"/>
      <c r="WSO74" s="1002"/>
      <c r="WSP74" s="1002"/>
      <c r="WSQ74" s="1002"/>
      <c r="WSR74" s="1002"/>
      <c r="WSS74" s="1002"/>
      <c r="WST74" s="1002"/>
      <c r="WSU74" s="1002"/>
      <c r="WSV74" s="1002"/>
      <c r="WSW74" s="1002"/>
      <c r="WSX74" s="1002"/>
      <c r="WSY74" s="1002"/>
      <c r="WSZ74" s="1002"/>
      <c r="WTA74" s="1002"/>
      <c r="WTB74" s="1002"/>
      <c r="WTC74" s="1002"/>
      <c r="WTD74" s="1002"/>
      <c r="WTE74" s="1002"/>
      <c r="WTF74" s="1002"/>
      <c r="WTG74" s="1002"/>
      <c r="WTH74" s="1002"/>
      <c r="WTI74" s="1002"/>
      <c r="WTJ74" s="1002"/>
      <c r="WTK74" s="1002"/>
      <c r="WTL74" s="1002"/>
      <c r="WTM74" s="1002"/>
      <c r="WTN74" s="1002"/>
      <c r="WTO74" s="1002"/>
      <c r="WTP74" s="1002"/>
      <c r="WTQ74" s="1002"/>
      <c r="WTR74" s="1002"/>
      <c r="WTS74" s="1002"/>
      <c r="WTT74" s="1002"/>
      <c r="WTU74" s="1002"/>
      <c r="WTV74" s="1002"/>
      <c r="WTW74" s="1002"/>
      <c r="WTX74" s="1002"/>
      <c r="WTY74" s="1002"/>
      <c r="WTZ74" s="1002"/>
      <c r="WUA74" s="1002"/>
      <c r="WUB74" s="1002"/>
      <c r="WUC74" s="1002"/>
      <c r="WUD74" s="1002"/>
      <c r="WUE74" s="1002"/>
      <c r="WUF74" s="1002"/>
      <c r="WUG74" s="1002"/>
      <c r="WUH74" s="1002"/>
      <c r="WUI74" s="1002"/>
      <c r="WUJ74" s="1002"/>
      <c r="WUK74" s="1002"/>
      <c r="WUL74" s="1002"/>
      <c r="WUM74" s="1002"/>
      <c r="WUN74" s="1002"/>
      <c r="WUO74" s="1002"/>
      <c r="WUP74" s="1002"/>
      <c r="WUQ74" s="1002"/>
      <c r="WUR74" s="1002"/>
      <c r="WUS74" s="1002"/>
      <c r="WUT74" s="1002"/>
      <c r="WUU74" s="1002"/>
      <c r="WUV74" s="1002"/>
      <c r="WUW74" s="1002"/>
      <c r="WUX74" s="1002"/>
      <c r="WUY74" s="1002"/>
      <c r="WUZ74" s="1002"/>
      <c r="WVA74" s="1002"/>
      <c r="WVB74" s="1002"/>
      <c r="WVC74" s="1002"/>
      <c r="WVD74" s="1002"/>
      <c r="WVE74" s="1002"/>
      <c r="WVF74" s="1002"/>
      <c r="WVG74" s="1002"/>
      <c r="WVH74" s="1002"/>
      <c r="WVI74" s="1002"/>
      <c r="WVJ74" s="1002"/>
      <c r="WVK74" s="1002"/>
      <c r="WVL74" s="1002"/>
      <c r="WVM74" s="1002"/>
      <c r="WVN74" s="1002"/>
      <c r="WVO74" s="1002"/>
      <c r="WVP74" s="1002"/>
      <c r="WVQ74" s="1002"/>
      <c r="WVR74" s="1002"/>
      <c r="WVS74" s="1002"/>
      <c r="WVT74" s="1002"/>
      <c r="WVU74" s="1002"/>
      <c r="WVV74" s="1002"/>
      <c r="WVW74" s="1002"/>
      <c r="WVX74" s="1002"/>
      <c r="WVY74" s="1002"/>
      <c r="WVZ74" s="1002"/>
      <c r="WWA74" s="1002"/>
      <c r="WWB74" s="1002"/>
      <c r="WWC74" s="1002"/>
      <c r="WWD74" s="1002"/>
      <c r="WWE74" s="1002"/>
      <c r="WWF74" s="1002"/>
      <c r="WWG74" s="1002"/>
      <c r="WWH74" s="1002"/>
      <c r="WWI74" s="1002"/>
      <c r="WWJ74" s="1002"/>
      <c r="WWK74" s="1002"/>
      <c r="WWL74" s="1002"/>
      <c r="WWM74" s="1002"/>
      <c r="WWN74" s="1002"/>
      <c r="WWO74" s="1002"/>
      <c r="WWP74" s="1002"/>
      <c r="WWQ74" s="1002"/>
      <c r="WWR74" s="1002"/>
      <c r="WWS74" s="1002"/>
      <c r="WWT74" s="1002"/>
      <c r="WWU74" s="1002"/>
      <c r="WWV74" s="1002"/>
      <c r="WWW74" s="1002"/>
      <c r="WWX74" s="1002"/>
      <c r="WWY74" s="1002"/>
      <c r="WWZ74" s="1002"/>
      <c r="WXA74" s="1002"/>
      <c r="WXB74" s="1002"/>
      <c r="WXC74" s="1002"/>
      <c r="WXD74" s="1002"/>
      <c r="WXE74" s="1002"/>
      <c r="WXF74" s="1002"/>
      <c r="WXG74" s="1002"/>
      <c r="WXH74" s="1002"/>
      <c r="WXI74" s="1002"/>
      <c r="WXJ74" s="1002"/>
      <c r="WXK74" s="1002"/>
      <c r="WXL74" s="1002"/>
      <c r="WXM74" s="1002"/>
      <c r="WXN74" s="1002"/>
      <c r="WXO74" s="1002"/>
      <c r="WXP74" s="1002"/>
      <c r="WXQ74" s="1002"/>
      <c r="WXR74" s="1002"/>
      <c r="WXS74" s="1002"/>
      <c r="WXT74" s="1002"/>
      <c r="WXU74" s="1002"/>
      <c r="WXV74" s="1002"/>
      <c r="WXW74" s="1002"/>
      <c r="WXX74" s="1002"/>
      <c r="WXY74" s="1002"/>
      <c r="WXZ74" s="1002"/>
      <c r="WYA74" s="1002"/>
      <c r="WYB74" s="1002"/>
      <c r="WYC74" s="1002"/>
      <c r="WYD74" s="1002"/>
      <c r="WYE74" s="1002"/>
      <c r="WYF74" s="1002"/>
      <c r="WYG74" s="1002"/>
      <c r="WYH74" s="1002"/>
      <c r="WYI74" s="1002"/>
      <c r="WYJ74" s="1002"/>
      <c r="WYK74" s="1002"/>
      <c r="WYL74" s="1002"/>
      <c r="WYM74" s="1002"/>
      <c r="WYN74" s="1002"/>
      <c r="WYO74" s="1002"/>
      <c r="WYP74" s="1002"/>
      <c r="WYQ74" s="1002"/>
      <c r="WYR74" s="1002"/>
      <c r="WYS74" s="1002"/>
      <c r="WYT74" s="1002"/>
      <c r="WYU74" s="1002"/>
      <c r="WYV74" s="1002"/>
      <c r="WYW74" s="1002"/>
      <c r="WYX74" s="1002"/>
      <c r="WYY74" s="1002"/>
      <c r="WYZ74" s="1002"/>
      <c r="WZA74" s="1002"/>
      <c r="WZB74" s="1002"/>
      <c r="WZC74" s="1002"/>
      <c r="WZD74" s="1002"/>
      <c r="WZE74" s="1002"/>
      <c r="WZF74" s="1002"/>
      <c r="WZG74" s="1002"/>
      <c r="WZH74" s="1002"/>
      <c r="WZI74" s="1002"/>
      <c r="WZJ74" s="1002"/>
      <c r="WZK74" s="1002"/>
      <c r="WZL74" s="1002"/>
      <c r="WZM74" s="1002"/>
      <c r="WZN74" s="1002"/>
      <c r="WZO74" s="1002"/>
      <c r="WZP74" s="1002"/>
      <c r="WZQ74" s="1002"/>
      <c r="WZR74" s="1002"/>
      <c r="WZS74" s="1002"/>
      <c r="WZT74" s="1002"/>
      <c r="WZU74" s="1002"/>
      <c r="WZV74" s="1002"/>
      <c r="WZW74" s="1002"/>
      <c r="WZX74" s="1002"/>
      <c r="WZY74" s="1002"/>
      <c r="WZZ74" s="1002"/>
      <c r="XAA74" s="1002"/>
      <c r="XAB74" s="1002"/>
      <c r="XAC74" s="1002"/>
      <c r="XAD74" s="1002"/>
      <c r="XAE74" s="1002"/>
      <c r="XAF74" s="1002"/>
      <c r="XAG74" s="1002"/>
      <c r="XAH74" s="1002"/>
      <c r="XAI74" s="1002"/>
      <c r="XAJ74" s="1002"/>
      <c r="XAK74" s="1002"/>
      <c r="XAL74" s="1002"/>
      <c r="XAM74" s="1002"/>
      <c r="XAN74" s="1002"/>
      <c r="XAO74" s="1002"/>
      <c r="XAP74" s="1002"/>
      <c r="XAQ74" s="1002"/>
      <c r="XAR74" s="1002"/>
      <c r="XAS74" s="1002"/>
      <c r="XAT74" s="1002"/>
      <c r="XAU74" s="1002"/>
      <c r="XAV74" s="1002"/>
      <c r="XAW74" s="1002"/>
      <c r="XAX74" s="1002"/>
      <c r="XAY74" s="1002"/>
      <c r="XAZ74" s="1002"/>
      <c r="XBA74" s="1002"/>
      <c r="XBB74" s="1002"/>
      <c r="XBC74" s="1002"/>
      <c r="XBD74" s="1002"/>
      <c r="XBE74" s="1002"/>
      <c r="XBF74" s="1002"/>
      <c r="XBG74" s="1002"/>
      <c r="XBH74" s="1002"/>
      <c r="XBI74" s="1002"/>
      <c r="XBJ74" s="1002"/>
      <c r="XBK74" s="1002"/>
      <c r="XBL74" s="1002"/>
      <c r="XBM74" s="1002"/>
      <c r="XBN74" s="1002"/>
      <c r="XBO74" s="1002"/>
      <c r="XBP74" s="1002"/>
      <c r="XBQ74" s="1002"/>
      <c r="XBR74" s="1002"/>
      <c r="XBS74" s="1002"/>
      <c r="XBT74" s="1002"/>
      <c r="XBU74" s="1002"/>
      <c r="XBV74" s="1002"/>
      <c r="XBW74" s="1002"/>
      <c r="XBX74" s="1002"/>
      <c r="XBY74" s="1002"/>
      <c r="XBZ74" s="1002"/>
      <c r="XCA74" s="1002"/>
      <c r="XCB74" s="1002"/>
      <c r="XCC74" s="1002"/>
      <c r="XCD74" s="1002"/>
      <c r="XCE74" s="1002"/>
      <c r="XCF74" s="1002"/>
      <c r="XCG74" s="1002"/>
      <c r="XCH74" s="1002"/>
      <c r="XCI74" s="1002"/>
      <c r="XCJ74" s="1002"/>
      <c r="XCK74" s="1002"/>
      <c r="XCL74" s="1002"/>
      <c r="XCM74" s="1002"/>
      <c r="XCN74" s="1002"/>
      <c r="XCO74" s="1002"/>
      <c r="XCP74" s="1002"/>
      <c r="XCQ74" s="1002"/>
      <c r="XCR74" s="1002"/>
      <c r="XCS74" s="1002"/>
      <c r="XCT74" s="1002"/>
      <c r="XCU74" s="1002"/>
      <c r="XCV74" s="1002"/>
      <c r="XCW74" s="1002"/>
      <c r="XCX74" s="1002"/>
      <c r="XCY74" s="1002"/>
      <c r="XCZ74" s="1002"/>
      <c r="XDA74" s="1002"/>
      <c r="XDB74" s="1002"/>
      <c r="XDC74" s="1002"/>
      <c r="XDD74" s="1002"/>
      <c r="XDE74" s="1002"/>
      <c r="XDF74" s="1002"/>
      <c r="XDG74" s="1002"/>
      <c r="XDH74" s="1002"/>
      <c r="XDI74" s="1002"/>
      <c r="XDJ74" s="1002"/>
      <c r="XDK74" s="1002"/>
      <c r="XDL74" s="1002"/>
      <c r="XDM74" s="1002"/>
      <c r="XDN74" s="1002"/>
      <c r="XDO74" s="1002"/>
      <c r="XDP74" s="1002"/>
      <c r="XDQ74" s="1002"/>
      <c r="XDR74" s="1002"/>
      <c r="XDS74" s="1002"/>
      <c r="XDT74" s="1002"/>
      <c r="XDU74" s="1002"/>
      <c r="XDV74" s="1002"/>
      <c r="XDW74" s="1002"/>
    </row>
    <row r="77" spans="1:16351" s="994" customFormat="1" x14ac:dyDescent="0.3">
      <c r="A77" s="970"/>
      <c r="F77" s="1006"/>
      <c r="G77" s="1006"/>
      <c r="H77" s="1006"/>
      <c r="I77" s="1006"/>
      <c r="J77" s="1006"/>
      <c r="K77" s="1006"/>
      <c r="L77" s="1006"/>
      <c r="M77" s="1006">
        <f>+M73/M69</f>
        <v>815.63543617414041</v>
      </c>
      <c r="N77" s="789">
        <f t="shared" ref="N77:AS77" si="4">+N73/N69</f>
        <v>857.4250182882223</v>
      </c>
      <c r="O77" s="789">
        <f t="shared" si="4"/>
        <v>851.65077035950105</v>
      </c>
      <c r="P77" s="789">
        <f t="shared" si="4"/>
        <v>823.22097378277158</v>
      </c>
      <c r="Q77" s="789">
        <f t="shared" si="4"/>
        <v>830.13066871637204</v>
      </c>
      <c r="R77" s="789">
        <f t="shared" si="4"/>
        <v>855.958958168903</v>
      </c>
      <c r="S77" s="789">
        <f t="shared" si="4"/>
        <v>855.69721115537868</v>
      </c>
      <c r="T77" s="789">
        <f t="shared" si="4"/>
        <v>850.51875498802883</v>
      </c>
      <c r="U77" s="789">
        <f t="shared" si="4"/>
        <v>842.64120922832149</v>
      </c>
      <c r="V77" s="789">
        <f t="shared" si="4"/>
        <v>833.12252964426887</v>
      </c>
      <c r="W77" s="789">
        <f t="shared" si="4"/>
        <v>821.69146436961626</v>
      </c>
      <c r="X77" s="789">
        <f t="shared" si="4"/>
        <v>810.93871217998446</v>
      </c>
      <c r="Y77" s="789">
        <f t="shared" si="4"/>
        <v>799.76958525345617</v>
      </c>
      <c r="Z77" s="789">
        <f t="shared" si="4"/>
        <v>789.6420411271896</v>
      </c>
      <c r="AA77" s="789">
        <f t="shared" si="4"/>
        <v>780.5597579425114</v>
      </c>
      <c r="AB77" s="789">
        <f t="shared" si="4"/>
        <v>773.62471740768649</v>
      </c>
      <c r="AC77" s="789">
        <f t="shared" si="4"/>
        <v>768.17155756207671</v>
      </c>
      <c r="AD77" s="789">
        <f t="shared" si="4"/>
        <v>765.15837104072398</v>
      </c>
      <c r="AE77" s="789">
        <f t="shared" si="4"/>
        <v>763.56060606060601</v>
      </c>
      <c r="AF77" s="789">
        <f t="shared" si="4"/>
        <v>764.04580152671747</v>
      </c>
      <c r="AG77" s="789">
        <f t="shared" si="4"/>
        <v>766.07555898226678</v>
      </c>
      <c r="AH77" s="789">
        <f t="shared" si="4"/>
        <v>769.34477379095154</v>
      </c>
      <c r="AI77" s="789">
        <f t="shared" si="4"/>
        <v>774.28797468354435</v>
      </c>
      <c r="AJ77" s="789">
        <f t="shared" si="4"/>
        <v>779.5345104333868</v>
      </c>
      <c r="AK77" s="789">
        <f t="shared" si="4"/>
        <v>784.62164361269311</v>
      </c>
      <c r="AL77" s="789">
        <f t="shared" si="4"/>
        <v>789.6125309150865</v>
      </c>
      <c r="AM77" s="789">
        <f t="shared" si="4"/>
        <v>794.16180150125103</v>
      </c>
      <c r="AN77" s="789">
        <f t="shared" si="4"/>
        <v>796.30252100840346</v>
      </c>
      <c r="AO77" s="789">
        <f t="shared" si="4"/>
        <v>796.12141652613832</v>
      </c>
      <c r="AP77" s="789">
        <f t="shared" si="4"/>
        <v>792.51471825063072</v>
      </c>
      <c r="AQ77" s="789">
        <f t="shared" si="4"/>
        <v>784.42964196502908</v>
      </c>
      <c r="AR77" s="789">
        <f t="shared" si="4"/>
        <v>771.79067865903505</v>
      </c>
      <c r="AS77" s="789">
        <f t="shared" si="4"/>
        <v>752.30158730158723</v>
      </c>
    </row>
    <row r="79" spans="1:16351" x14ac:dyDescent="0.3">
      <c r="F79" s="1007"/>
      <c r="G79" s="1007"/>
      <c r="H79" s="1007"/>
      <c r="I79" s="1007"/>
      <c r="J79" s="1007"/>
      <c r="K79" s="1007"/>
      <c r="L79" s="1007"/>
      <c r="M79" s="1007"/>
      <c r="N79" s="1007"/>
      <c r="O79" s="1007"/>
      <c r="P79" s="1007"/>
      <c r="Q79" s="1007"/>
      <c r="R79" s="1007"/>
      <c r="S79" s="1007"/>
      <c r="T79" s="1007"/>
      <c r="U79" s="1007"/>
      <c r="V79" s="1007"/>
      <c r="W79" s="1007"/>
      <c r="X79" s="1007"/>
      <c r="Y79" s="1007"/>
      <c r="Z79" s="1007"/>
      <c r="AA79" s="1007"/>
      <c r="AB79" s="1007"/>
      <c r="AC79" s="1007"/>
      <c r="AD79" s="1007"/>
      <c r="AE79" s="1007"/>
      <c r="AF79" s="1007"/>
      <c r="AG79" s="1007"/>
      <c r="AH79" s="1007"/>
      <c r="AI79" s="1007"/>
      <c r="AJ79" s="1007"/>
      <c r="AK79" s="1007"/>
      <c r="AL79" s="1007"/>
      <c r="AM79" s="1007"/>
      <c r="AN79" s="1007"/>
      <c r="AO79" s="1007"/>
      <c r="AP79" s="1007"/>
      <c r="AQ79" s="1007"/>
      <c r="AR79" s="1007"/>
      <c r="AS79" s="1007"/>
    </row>
    <row r="80" spans="1:16351" x14ac:dyDescent="0.3">
      <c r="F80" s="1007"/>
      <c r="G80" s="1007"/>
      <c r="H80" s="1007"/>
      <c r="I80" s="1007"/>
      <c r="J80" s="1007"/>
      <c r="K80" s="1007"/>
      <c r="L80" s="1007"/>
      <c r="M80" s="1007"/>
      <c r="N80" s="1007"/>
      <c r="O80" s="1007"/>
      <c r="P80" s="1007"/>
      <c r="Q80" s="1007"/>
      <c r="R80" s="1007"/>
      <c r="S80" s="1007"/>
      <c r="T80" s="1007"/>
      <c r="U80" s="1007"/>
      <c r="V80" s="1007"/>
      <c r="W80" s="1007"/>
      <c r="X80" s="1007"/>
      <c r="Y80" s="1007"/>
      <c r="Z80" s="1007"/>
      <c r="AA80" s="1007"/>
      <c r="AB80" s="1007"/>
      <c r="AC80" s="1007"/>
      <c r="AD80" s="1007"/>
      <c r="AE80" s="1007"/>
      <c r="AF80" s="1007"/>
      <c r="AG80" s="1007"/>
      <c r="AH80" s="1007"/>
      <c r="AI80" s="1007"/>
      <c r="AJ80" s="1007"/>
      <c r="AK80" s="1007"/>
      <c r="AL80" s="1007"/>
      <c r="AM80" s="1007"/>
      <c r="AN80" s="1007"/>
      <c r="AO80" s="1007"/>
      <c r="AP80" s="1007"/>
      <c r="AQ80" s="1007"/>
      <c r="AR80" s="1007"/>
      <c r="AS80" s="1007"/>
    </row>
    <row r="82" spans="17:45" x14ac:dyDescent="0.3">
      <c r="Q82" s="1008"/>
      <c r="R82" s="1008"/>
      <c r="S82" s="1008"/>
      <c r="T82" s="1008"/>
      <c r="U82" s="1008"/>
      <c r="V82" s="1008"/>
      <c r="W82" s="1008"/>
      <c r="X82" s="1008"/>
      <c r="Y82" s="1008"/>
      <c r="Z82" s="1008"/>
      <c r="AA82" s="1008"/>
      <c r="AB82" s="1008"/>
      <c r="AC82" s="1008"/>
      <c r="AD82" s="1008"/>
      <c r="AE82" s="1008"/>
      <c r="AF82" s="1008"/>
      <c r="AG82" s="1008"/>
      <c r="AH82" s="1008"/>
      <c r="AI82" s="1008"/>
      <c r="AJ82" s="1008"/>
      <c r="AK82" s="1008"/>
      <c r="AL82" s="1008"/>
      <c r="AM82" s="1008"/>
      <c r="AN82" s="1008"/>
      <c r="AO82" s="1008"/>
      <c r="AP82" s="1008"/>
      <c r="AQ82" s="1008"/>
      <c r="AR82" s="1008"/>
      <c r="AS82" s="1008"/>
    </row>
    <row r="83" spans="17:45" x14ac:dyDescent="0.3">
      <c r="Q83" s="1008"/>
      <c r="R83" s="1008"/>
      <c r="S83" s="1008"/>
      <c r="T83" s="1008"/>
      <c r="U83" s="1008"/>
      <c r="V83" s="1008"/>
      <c r="W83" s="1008"/>
      <c r="X83" s="1008"/>
      <c r="Y83" s="1008"/>
      <c r="Z83" s="1008"/>
      <c r="AA83" s="1008"/>
      <c r="AB83" s="1008"/>
      <c r="AC83" s="1008"/>
      <c r="AD83" s="1008"/>
      <c r="AE83" s="1008"/>
      <c r="AF83" s="1008"/>
      <c r="AG83" s="1008"/>
      <c r="AH83" s="1008"/>
      <c r="AI83" s="1008"/>
      <c r="AJ83" s="1008"/>
      <c r="AK83" s="1008"/>
      <c r="AL83" s="1008"/>
      <c r="AM83" s="1008"/>
      <c r="AN83" s="1008"/>
      <c r="AO83" s="1008"/>
      <c r="AP83" s="1008"/>
      <c r="AQ83" s="1008"/>
      <c r="AR83" s="1008"/>
      <c r="AS83" s="1008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"/>
  <sheetViews>
    <sheetView workbookViewId="0">
      <selection activeCell="C22" sqref="C22"/>
    </sheetView>
  </sheetViews>
  <sheetFormatPr defaultColWidth="9" defaultRowHeight="16.5" x14ac:dyDescent="0.3"/>
  <cols>
    <col min="1" max="16384" width="9" style="740"/>
  </cols>
  <sheetData/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C000"/>
    <pageSetUpPr fitToPage="1"/>
  </sheetPr>
  <dimension ref="B1:Z207"/>
  <sheetViews>
    <sheetView showGridLines="0" zoomScale="70" zoomScaleNormal="70" workbookViewId="0">
      <selection activeCell="X14" sqref="X14"/>
    </sheetView>
  </sheetViews>
  <sheetFormatPr defaultColWidth="9" defaultRowHeight="13.5" x14ac:dyDescent="0.3"/>
  <cols>
    <col min="1" max="1" width="2.75" style="26" customWidth="1"/>
    <col min="2" max="2" width="6.125" style="26" customWidth="1"/>
    <col min="3" max="3" width="13.75" style="26" customWidth="1"/>
    <col min="4" max="4" width="24.625" style="26" customWidth="1"/>
    <col min="5" max="5" width="10.875" style="26" customWidth="1"/>
    <col min="6" max="6" width="13" style="26" customWidth="1"/>
    <col min="7" max="7" width="16.25" style="26" customWidth="1"/>
    <col min="8" max="9" width="13.25" style="26" customWidth="1"/>
    <col min="10" max="10" width="16.25" style="26" customWidth="1"/>
    <col min="11" max="15" width="13.25" style="26" customWidth="1"/>
    <col min="16" max="17" width="14.25" style="26" customWidth="1"/>
    <col min="18" max="23" width="13.25" style="26" customWidth="1"/>
    <col min="24" max="24" width="15.25" style="26" customWidth="1"/>
    <col min="25" max="25" width="11.25" style="26" bestFit="1" customWidth="1"/>
    <col min="26" max="26" width="10.5" style="26" bestFit="1" customWidth="1"/>
    <col min="27" max="16384" width="9" style="26"/>
  </cols>
  <sheetData>
    <row r="1" spans="2:26" s="58" customFormat="1" ht="5.25" customHeight="1" x14ac:dyDescent="0.3"/>
    <row r="2" spans="2:26" s="77" customFormat="1" ht="38.25" x14ac:dyDescent="0.3">
      <c r="B2" s="24" t="s">
        <v>317</v>
      </c>
    </row>
    <row r="3" spans="2:26" s="78" customFormat="1" ht="5.25" customHeight="1" thickBot="1" x14ac:dyDescent="0.35"/>
    <row r="4" spans="2:26" ht="16.5" customHeight="1" x14ac:dyDescent="0.3">
      <c r="C4" s="2210" t="s">
        <v>697</v>
      </c>
      <c r="D4" s="2211"/>
      <c r="E4" s="2211"/>
      <c r="F4" s="623" t="s">
        <v>57</v>
      </c>
      <c r="G4" s="624">
        <v>2020</v>
      </c>
      <c r="H4" s="624">
        <v>2021</v>
      </c>
      <c r="I4" s="624">
        <v>2022</v>
      </c>
      <c r="J4" s="624">
        <v>2023</v>
      </c>
      <c r="K4" s="624">
        <v>2024</v>
      </c>
      <c r="L4" s="624">
        <v>2025</v>
      </c>
      <c r="M4" s="624">
        <v>2026</v>
      </c>
      <c r="N4" s="624">
        <v>2027</v>
      </c>
      <c r="O4" s="624">
        <v>2028</v>
      </c>
      <c r="P4" s="624">
        <v>2029</v>
      </c>
      <c r="Q4" s="624">
        <v>2030</v>
      </c>
      <c r="R4" s="624">
        <v>2031</v>
      </c>
      <c r="S4" s="624">
        <v>2032</v>
      </c>
      <c r="T4" s="624">
        <v>2033</v>
      </c>
      <c r="U4" s="624">
        <v>2034</v>
      </c>
      <c r="V4" s="624">
        <v>2035</v>
      </c>
      <c r="W4" s="624">
        <v>2036</v>
      </c>
      <c r="X4" s="625">
        <v>2037</v>
      </c>
    </row>
    <row r="5" spans="2:26" ht="16.5" customHeight="1" x14ac:dyDescent="0.3">
      <c r="B5" s="754" t="str">
        <f>시나리오분석!E43</f>
        <v>EIU(12월말)</v>
      </c>
      <c r="C5" s="279" t="s">
        <v>695</v>
      </c>
      <c r="D5" s="27" t="s">
        <v>696</v>
      </c>
      <c r="E5" s="27"/>
      <c r="F5" s="626">
        <f>외부전망!AR8</f>
        <v>855.13196480938416</v>
      </c>
      <c r="G5" s="626">
        <f>외부전망!AS8</f>
        <v>864.8905109489051</v>
      </c>
      <c r="H5" s="626">
        <f>외부전망!AT8</f>
        <v>862.10214655810512</v>
      </c>
      <c r="I5" s="626">
        <f>외부전망!AU8</f>
        <v>867.64044943820227</v>
      </c>
      <c r="J5" s="626">
        <f>외부전망!AV8</f>
        <v>852.30188679245282</v>
      </c>
      <c r="K5" s="626">
        <f>외부전망!AW8</f>
        <v>857.58962623951186</v>
      </c>
      <c r="L5" s="626">
        <f>외부전망!AX8</f>
        <v>853.58519660755587</v>
      </c>
      <c r="M5" s="626">
        <f>외부전망!AY8</f>
        <v>851.62790697674404</v>
      </c>
      <c r="N5" s="626">
        <f>외부전망!AZ8</f>
        <v>851.59533073929958</v>
      </c>
      <c r="O5" s="626">
        <f>외부전망!BA8</f>
        <v>853.31772053083523</v>
      </c>
      <c r="P5" s="626">
        <f>외부전망!BB8</f>
        <v>856.53876272513708</v>
      </c>
      <c r="Q5" s="626">
        <f>외부전망!BC8</f>
        <v>859.73312401883823</v>
      </c>
      <c r="R5" s="626">
        <f>외부전망!BD8</f>
        <v>863.82978723404267</v>
      </c>
      <c r="S5" s="626">
        <f>외부전망!BE8</f>
        <v>868.70047543581609</v>
      </c>
      <c r="T5" s="626">
        <f>외부전망!BF8</f>
        <v>873.20574162679429</v>
      </c>
      <c r="U5" s="626">
        <f>외부전망!BG8</f>
        <v>877.9742765273312</v>
      </c>
      <c r="V5" s="626">
        <f>외부전망!BH8</f>
        <v>881.91403081914029</v>
      </c>
      <c r="W5" s="626">
        <f>외부전망!BI8</f>
        <v>885.57377049180332</v>
      </c>
      <c r="X5" s="627">
        <f>외부전망!BJ8</f>
        <v>888.39137645107803</v>
      </c>
    </row>
    <row r="6" spans="2:26" ht="14.25" thickBot="1" x14ac:dyDescent="0.35">
      <c r="B6" s="754" t="str">
        <f>시나리오분석!E43</f>
        <v>EIU(12월말)</v>
      </c>
      <c r="C6" s="300" t="s">
        <v>695</v>
      </c>
      <c r="D6" s="301" t="s">
        <v>698</v>
      </c>
      <c r="E6" s="301"/>
      <c r="F6" s="628">
        <f>1/F5*1000</f>
        <v>1.1694101508916324</v>
      </c>
      <c r="G6" s="628">
        <f t="shared" ref="G6:X6" si="0">1/G5*1000</f>
        <v>1.156215714406279</v>
      </c>
      <c r="H6" s="628">
        <f t="shared" si="0"/>
        <v>1.1599553533098652</v>
      </c>
      <c r="I6" s="628">
        <f t="shared" si="0"/>
        <v>1.1525511525511527</v>
      </c>
      <c r="J6" s="628">
        <f t="shared" si="0"/>
        <v>1.1732931904719739</v>
      </c>
      <c r="K6" s="628">
        <f t="shared" si="0"/>
        <v>1.1660588810815617</v>
      </c>
      <c r="L6" s="628">
        <f t="shared" si="0"/>
        <v>1.1715292204859542</v>
      </c>
      <c r="M6" s="628">
        <f t="shared" si="0"/>
        <v>1.1742217367558714</v>
      </c>
      <c r="N6" s="628">
        <f t="shared" si="0"/>
        <v>1.1742666544823175</v>
      </c>
      <c r="O6" s="628">
        <f t="shared" si="0"/>
        <v>1.171896441313695</v>
      </c>
      <c r="P6" s="628">
        <f t="shared" si="0"/>
        <v>1.1674894861949168</v>
      </c>
      <c r="Q6" s="628">
        <f t="shared" si="0"/>
        <v>1.1631516479503334</v>
      </c>
      <c r="R6" s="628">
        <f t="shared" si="0"/>
        <v>1.1576354679802954</v>
      </c>
      <c r="S6" s="628">
        <f t="shared" si="0"/>
        <v>1.1511447596460824</v>
      </c>
      <c r="T6" s="628">
        <f t="shared" si="0"/>
        <v>1.1452054794520548</v>
      </c>
      <c r="U6" s="628">
        <f t="shared" si="0"/>
        <v>1.138985533785021</v>
      </c>
      <c r="V6" s="628">
        <f t="shared" si="0"/>
        <v>1.1338973698730919</v>
      </c>
      <c r="W6" s="628">
        <f t="shared" si="0"/>
        <v>1.1292114031840059</v>
      </c>
      <c r="X6" s="629">
        <f t="shared" si="0"/>
        <v>1.1256300168004478</v>
      </c>
    </row>
    <row r="9" spans="2:26" ht="14.25" thickBot="1" x14ac:dyDescent="0.35">
      <c r="B9" s="42" t="s">
        <v>54</v>
      </c>
      <c r="C9" s="41" t="s">
        <v>383</v>
      </c>
      <c r="F9" s="26" t="s">
        <v>480</v>
      </c>
    </row>
    <row r="10" spans="2:26" x14ac:dyDescent="0.3">
      <c r="C10" s="2203" t="s">
        <v>47</v>
      </c>
      <c r="D10" s="2204"/>
      <c r="E10" s="421"/>
      <c r="F10" s="422"/>
      <c r="G10" s="422" t="s">
        <v>58</v>
      </c>
      <c r="H10" s="422" t="s">
        <v>59</v>
      </c>
      <c r="I10" s="422" t="s">
        <v>60</v>
      </c>
      <c r="J10" s="422" t="s">
        <v>61</v>
      </c>
      <c r="K10" s="422" t="s">
        <v>62</v>
      </c>
      <c r="L10" s="422" t="s">
        <v>63</v>
      </c>
      <c r="M10" s="422" t="s">
        <v>64</v>
      </c>
      <c r="N10" s="422" t="s">
        <v>65</v>
      </c>
      <c r="O10" s="422" t="s">
        <v>66</v>
      </c>
      <c r="P10" s="422" t="s">
        <v>67</v>
      </c>
      <c r="Q10" s="422" t="s">
        <v>68</v>
      </c>
      <c r="R10" s="422" t="s">
        <v>69</v>
      </c>
      <c r="S10" s="422" t="s">
        <v>70</v>
      </c>
      <c r="T10" s="422" t="s">
        <v>71</v>
      </c>
      <c r="U10" s="422" t="s">
        <v>72</v>
      </c>
      <c r="V10" s="422" t="s">
        <v>73</v>
      </c>
      <c r="W10" s="422" t="s">
        <v>74</v>
      </c>
      <c r="X10" s="423" t="s">
        <v>151</v>
      </c>
    </row>
    <row r="11" spans="2:26" x14ac:dyDescent="0.3">
      <c r="C11" s="2205"/>
      <c r="D11" s="2206"/>
      <c r="E11" s="377"/>
      <c r="F11" s="378" t="s">
        <v>57</v>
      </c>
      <c r="G11" s="379">
        <v>2020</v>
      </c>
      <c r="H11" s="379">
        <v>2021</v>
      </c>
      <c r="I11" s="379">
        <v>2022</v>
      </c>
      <c r="J11" s="379">
        <v>2023</v>
      </c>
      <c r="K11" s="379">
        <v>2024</v>
      </c>
      <c r="L11" s="379">
        <v>2025</v>
      </c>
      <c r="M11" s="379">
        <v>2026</v>
      </c>
      <c r="N11" s="379">
        <v>2027</v>
      </c>
      <c r="O11" s="379">
        <v>2028</v>
      </c>
      <c r="P11" s="379">
        <v>2029</v>
      </c>
      <c r="Q11" s="379">
        <v>2030</v>
      </c>
      <c r="R11" s="379">
        <v>2031</v>
      </c>
      <c r="S11" s="379">
        <v>2032</v>
      </c>
      <c r="T11" s="379">
        <v>2033</v>
      </c>
      <c r="U11" s="379">
        <v>2034</v>
      </c>
      <c r="V11" s="379">
        <v>2035</v>
      </c>
      <c r="W11" s="379">
        <v>2036</v>
      </c>
      <c r="X11" s="424">
        <v>2037</v>
      </c>
    </row>
    <row r="12" spans="2:26" ht="14.25" thickBot="1" x14ac:dyDescent="0.35">
      <c r="C12" s="425" t="s">
        <v>425</v>
      </c>
      <c r="D12" s="426"/>
      <c r="E12" s="426"/>
      <c r="F12" s="483">
        <f>'JV_PL&amp;배당가능이익검토'!F36</f>
        <v>0</v>
      </c>
      <c r="G12" s="483">
        <f>'JV_PL&amp;배당가능이익검토'!G36</f>
        <v>3823819.9401129112</v>
      </c>
      <c r="H12" s="483">
        <f ca="1">'JV_PL&amp;배당가능이익검토'!H36</f>
        <v>6578764.3377263015</v>
      </c>
      <c r="I12" s="483">
        <f ca="1">'JV_PL&amp;배당가능이익검토'!I36</f>
        <v>6781528.918359533</v>
      </c>
      <c r="J12" s="483">
        <f ca="1">'JV_PL&amp;배당가능이익검토'!J36</f>
        <v>6902222.3525203699</v>
      </c>
      <c r="K12" s="483">
        <f ca="1">'JV_PL&amp;배당가능이익검토'!K36</f>
        <v>6997044.1648476748</v>
      </c>
      <c r="L12" s="483">
        <f ca="1">'JV_PL&amp;배당가능이익검토'!L36</f>
        <v>7077767.3677368397</v>
      </c>
      <c r="M12" s="483">
        <f ca="1">'JV_PL&amp;배당가능이익검토'!M36</f>
        <v>7154627.8518580683</v>
      </c>
      <c r="N12" s="483">
        <f ca="1">'JV_PL&amp;배당가능이익검토'!N36</f>
        <v>7227482.0271708956</v>
      </c>
      <c r="O12" s="483">
        <f ca="1">'JV_PL&amp;배당가능이익검토'!O36</f>
        <v>7426671.5130675584</v>
      </c>
      <c r="P12" s="483">
        <f ca="1">'JV_PL&amp;배당가능이익검토'!P36</f>
        <v>7558109.15947109</v>
      </c>
      <c r="Q12" s="483">
        <f ca="1">'JV_PL&amp;배당가능이익검토'!Q36</f>
        <v>7573026.3376097018</v>
      </c>
      <c r="R12" s="483">
        <f ca="1">'JV_PL&amp;배당가능이익검토'!R36</f>
        <v>7583231.3099807166</v>
      </c>
      <c r="S12" s="483">
        <f ca="1">'JV_PL&amp;배당가능이익검토'!S36</f>
        <v>7588406.6436106227</v>
      </c>
      <c r="T12" s="483">
        <f ca="1">'JV_PL&amp;배당가능이익검토'!T36</f>
        <v>7510632.2513031652</v>
      </c>
      <c r="U12" s="483">
        <f ca="1">'JV_PL&amp;배당가능이익검토'!U36</f>
        <v>7135088.6494776281</v>
      </c>
      <c r="V12" s="483">
        <f ca="1">'JV_PL&amp;배당가능이익검토'!V36</f>
        <v>6750025.0891939001</v>
      </c>
      <c r="W12" s="483">
        <f ca="1">'JV_PL&amp;배당가능이익검토'!W36</f>
        <v>6355184.1420471454</v>
      </c>
      <c r="X12" s="484">
        <f ca="1">'JV_PL&amp;배당가능이익검토'!X36</f>
        <v>2479294.9727716995</v>
      </c>
      <c r="Y12" s="255"/>
      <c r="Z12" s="582"/>
    </row>
    <row r="13" spans="2:26" ht="14.25" thickBot="1" x14ac:dyDescent="0.35">
      <c r="C13" s="425" t="s">
        <v>515</v>
      </c>
      <c r="D13" s="426"/>
      <c r="E13" s="426"/>
      <c r="F13" s="483">
        <f>'JV_PL&amp;배당가능이익검토'!F75</f>
        <v>0</v>
      </c>
      <c r="G13" s="483">
        <f ca="1">'JV_PL&amp;배당가능이익검토'!G75</f>
        <v>3500000</v>
      </c>
      <c r="H13" s="483">
        <f ca="1">'JV_PL&amp;배당가능이익검토'!H75</f>
        <v>6500000</v>
      </c>
      <c r="I13" s="483">
        <f ca="1">'JV_PL&amp;배당가능이익검토'!I75</f>
        <v>4000000</v>
      </c>
      <c r="J13" s="483">
        <f ca="1">'JV_PL&amp;배당가능이익검토'!J75</f>
        <v>8000000</v>
      </c>
      <c r="K13" s="483">
        <f ca="1">'JV_PL&amp;배당가능이익검토'!K75</f>
        <v>9000000</v>
      </c>
      <c r="L13" s="483">
        <f ca="1">'JV_PL&amp;배당가능이익검토'!L75</f>
        <v>7000000</v>
      </c>
      <c r="M13" s="483">
        <f ca="1">'JV_PL&amp;배당가능이익검토'!M75</f>
        <v>7000000</v>
      </c>
      <c r="N13" s="483">
        <f ca="1">'JV_PL&amp;배당가능이익검토'!N75</f>
        <v>7500000</v>
      </c>
      <c r="O13" s="483">
        <f ca="1">'JV_PL&amp;배당가능이익검토'!O75</f>
        <v>2500000</v>
      </c>
      <c r="P13" s="483">
        <f ca="1">'JV_PL&amp;배당가능이익검토'!P75</f>
        <v>12500000</v>
      </c>
      <c r="Q13" s="483">
        <f ca="1">'JV_PL&amp;배당가능이익검토'!Q75</f>
        <v>7500000</v>
      </c>
      <c r="R13" s="483">
        <f ca="1">'JV_PL&amp;배당가능이익검토'!R75</f>
        <v>7500000</v>
      </c>
      <c r="S13" s="483">
        <f ca="1">'JV_PL&amp;배당가능이익검토'!S75</f>
        <v>7500000</v>
      </c>
      <c r="T13" s="483">
        <f ca="1">'JV_PL&amp;배당가능이익검토'!T75</f>
        <v>7500000</v>
      </c>
      <c r="U13" s="483">
        <f ca="1">'JV_PL&amp;배당가능이익검토'!U75</f>
        <v>7000000</v>
      </c>
      <c r="V13" s="483">
        <f ca="1">'JV_PL&amp;배당가능이익검토'!V75</f>
        <v>7000000</v>
      </c>
      <c r="W13" s="483">
        <f ca="1">'JV_PL&amp;배당가능이익검토'!W75</f>
        <v>6500000</v>
      </c>
      <c r="X13" s="484">
        <f ca="1">'JV_PL&amp;배당가능이익검토'!X75</f>
        <v>71000000</v>
      </c>
      <c r="Y13" s="255"/>
      <c r="Z13" s="582"/>
    </row>
    <row r="14" spans="2:26" ht="14.25" thickBot="1" x14ac:dyDescent="0.35">
      <c r="C14" s="2088" t="s">
        <v>1684</v>
      </c>
      <c r="D14" s="2089"/>
      <c r="E14" s="2089"/>
      <c r="F14" s="2090"/>
      <c r="G14" s="2090">
        <f ca="1">500000*ROUNDDOWN((G13+F15)/500000, 0)</f>
        <v>3500000</v>
      </c>
      <c r="H14" s="2090">
        <f ca="1">500000*ROUNDDOWN((H13+G15)/500000, 0)</f>
        <v>6500000</v>
      </c>
      <c r="I14" s="2090">
        <f ca="1">500000*ROUNDDOWN((I13+H15)/500000, 0)</f>
        <v>4000000</v>
      </c>
      <c r="J14" s="2090">
        <f t="shared" ref="J14:W14" ca="1" si="1">500000*ROUNDDOWN((J13+I15)/500000, 0)</f>
        <v>8000000</v>
      </c>
      <c r="K14" s="2090">
        <f t="shared" ca="1" si="1"/>
        <v>9000000</v>
      </c>
      <c r="L14" s="2090">
        <f t="shared" ca="1" si="1"/>
        <v>7000000</v>
      </c>
      <c r="M14" s="2090">
        <f t="shared" ca="1" si="1"/>
        <v>7000000</v>
      </c>
      <c r="N14" s="2090">
        <f t="shared" ca="1" si="1"/>
        <v>7500000</v>
      </c>
      <c r="O14" s="2090">
        <f t="shared" ca="1" si="1"/>
        <v>2500000</v>
      </c>
      <c r="P14" s="2090">
        <f t="shared" ca="1" si="1"/>
        <v>12500000</v>
      </c>
      <c r="Q14" s="2090">
        <f t="shared" ca="1" si="1"/>
        <v>7500000</v>
      </c>
      <c r="R14" s="2090">
        <f t="shared" ca="1" si="1"/>
        <v>7500000</v>
      </c>
      <c r="S14" s="2090">
        <f t="shared" ca="1" si="1"/>
        <v>7500000</v>
      </c>
      <c r="T14" s="2090">
        <f t="shared" ca="1" si="1"/>
        <v>7500000</v>
      </c>
      <c r="U14" s="2090">
        <f t="shared" ca="1" si="1"/>
        <v>7000000</v>
      </c>
      <c r="V14" s="2090">
        <f t="shared" ca="1" si="1"/>
        <v>7000000</v>
      </c>
      <c r="W14" s="2090">
        <f t="shared" ca="1" si="1"/>
        <v>6500000</v>
      </c>
      <c r="X14" s="2091">
        <f ca="1">X13+W15</f>
        <v>71000000</v>
      </c>
      <c r="Y14" s="255"/>
      <c r="Z14" s="1069"/>
    </row>
    <row r="15" spans="2:26" ht="14.25" thickBot="1" x14ac:dyDescent="0.35">
      <c r="C15" s="425" t="s">
        <v>1685</v>
      </c>
      <c r="D15" s="426"/>
      <c r="E15" s="426"/>
      <c r="F15" s="483"/>
      <c r="G15" s="483">
        <f ca="1">G13-G14</f>
        <v>0</v>
      </c>
      <c r="H15" s="483">
        <f t="shared" ref="H15:X15" ca="1" si="2">G15+H13-H14</f>
        <v>0</v>
      </c>
      <c r="I15" s="483">
        <f t="shared" ca="1" si="2"/>
        <v>0</v>
      </c>
      <c r="J15" s="483">
        <f t="shared" ca="1" si="2"/>
        <v>0</v>
      </c>
      <c r="K15" s="483">
        <f t="shared" ca="1" si="2"/>
        <v>0</v>
      </c>
      <c r="L15" s="483">
        <f t="shared" ca="1" si="2"/>
        <v>0</v>
      </c>
      <c r="M15" s="483">
        <f t="shared" ca="1" si="2"/>
        <v>0</v>
      </c>
      <c r="N15" s="483">
        <f t="shared" ca="1" si="2"/>
        <v>0</v>
      </c>
      <c r="O15" s="483">
        <f t="shared" ca="1" si="2"/>
        <v>0</v>
      </c>
      <c r="P15" s="483">
        <f t="shared" ca="1" si="2"/>
        <v>0</v>
      </c>
      <c r="Q15" s="483">
        <f t="shared" ca="1" si="2"/>
        <v>0</v>
      </c>
      <c r="R15" s="483">
        <f t="shared" ca="1" si="2"/>
        <v>0</v>
      </c>
      <c r="S15" s="483">
        <f t="shared" ca="1" si="2"/>
        <v>0</v>
      </c>
      <c r="T15" s="483">
        <f t="shared" ca="1" si="2"/>
        <v>0</v>
      </c>
      <c r="U15" s="483">
        <f t="shared" ca="1" si="2"/>
        <v>0</v>
      </c>
      <c r="V15" s="483">
        <f t="shared" ca="1" si="2"/>
        <v>0</v>
      </c>
      <c r="W15" s="483">
        <f t="shared" ca="1" si="2"/>
        <v>0</v>
      </c>
      <c r="X15" s="484">
        <f t="shared" ca="1" si="2"/>
        <v>0</v>
      </c>
      <c r="Y15" s="255"/>
      <c r="Z15" s="1069"/>
    </row>
    <row r="16" spans="2:26" x14ac:dyDescent="0.3">
      <c r="G16" s="2087" t="str">
        <f ca="1">IF(G15&lt;500000, "OK", "FALSE")</f>
        <v>OK</v>
      </c>
      <c r="H16" s="2087" t="str">
        <f t="shared" ref="H16:W16" ca="1" si="3">IF(H15&lt;500000, "OK", "FALSE")</f>
        <v>OK</v>
      </c>
      <c r="I16" s="2087" t="str">
        <f t="shared" ca="1" si="3"/>
        <v>OK</v>
      </c>
      <c r="J16" s="2087" t="str">
        <f t="shared" ca="1" si="3"/>
        <v>OK</v>
      </c>
      <c r="K16" s="2087" t="str">
        <f t="shared" ca="1" si="3"/>
        <v>OK</v>
      </c>
      <c r="L16" s="2087" t="str">
        <f t="shared" ca="1" si="3"/>
        <v>OK</v>
      </c>
      <c r="M16" s="2087" t="str">
        <f t="shared" ca="1" si="3"/>
        <v>OK</v>
      </c>
      <c r="N16" s="2087" t="str">
        <f t="shared" ca="1" si="3"/>
        <v>OK</v>
      </c>
      <c r="O16" s="2087" t="str">
        <f t="shared" ca="1" si="3"/>
        <v>OK</v>
      </c>
      <c r="P16" s="2087" t="str">
        <f t="shared" ca="1" si="3"/>
        <v>OK</v>
      </c>
      <c r="Q16" s="2087" t="str">
        <f t="shared" ca="1" si="3"/>
        <v>OK</v>
      </c>
      <c r="R16" s="2087" t="str">
        <f t="shared" ca="1" si="3"/>
        <v>OK</v>
      </c>
      <c r="S16" s="2087" t="str">
        <f t="shared" ca="1" si="3"/>
        <v>OK</v>
      </c>
      <c r="T16" s="2087" t="str">
        <f t="shared" ca="1" si="3"/>
        <v>OK</v>
      </c>
      <c r="U16" s="2087" t="str">
        <f t="shared" ca="1" si="3"/>
        <v>OK</v>
      </c>
      <c r="V16" s="2087" t="str">
        <f t="shared" ca="1" si="3"/>
        <v>OK</v>
      </c>
      <c r="W16" s="2087" t="str">
        <f t="shared" ca="1" si="3"/>
        <v>OK</v>
      </c>
      <c r="X16" s="255">
        <f ca="1">+X13-X12</f>
        <v>68520705.027228296</v>
      </c>
      <c r="Y16" s="582"/>
      <c r="Z16" s="582"/>
    </row>
    <row r="18" spans="2:25" ht="14.25" thickBot="1" x14ac:dyDescent="0.35">
      <c r="B18" s="42" t="s">
        <v>55</v>
      </c>
      <c r="C18" s="41" t="s">
        <v>402</v>
      </c>
      <c r="E18" s="59"/>
      <c r="F18" s="26" t="s">
        <v>480</v>
      </c>
    </row>
    <row r="19" spans="2:25" x14ac:dyDescent="0.3">
      <c r="C19" s="2203" t="s">
        <v>47</v>
      </c>
      <c r="D19" s="2204"/>
      <c r="E19" s="421"/>
      <c r="F19" s="422"/>
      <c r="G19" s="422" t="s">
        <v>58</v>
      </c>
      <c r="H19" s="422" t="s">
        <v>1683</v>
      </c>
      <c r="I19" s="422" t="s">
        <v>60</v>
      </c>
      <c r="J19" s="422" t="s">
        <v>61</v>
      </c>
      <c r="K19" s="422" t="s">
        <v>62</v>
      </c>
      <c r="L19" s="422" t="s">
        <v>63</v>
      </c>
      <c r="M19" s="422" t="s">
        <v>64</v>
      </c>
      <c r="N19" s="422" t="s">
        <v>65</v>
      </c>
      <c r="O19" s="422" t="s">
        <v>66</v>
      </c>
      <c r="P19" s="422" t="s">
        <v>67</v>
      </c>
      <c r="Q19" s="422" t="s">
        <v>68</v>
      </c>
      <c r="R19" s="422" t="s">
        <v>69</v>
      </c>
      <c r="S19" s="422" t="s">
        <v>70</v>
      </c>
      <c r="T19" s="422" t="s">
        <v>71</v>
      </c>
      <c r="U19" s="422" t="s">
        <v>72</v>
      </c>
      <c r="V19" s="422" t="s">
        <v>73</v>
      </c>
      <c r="W19" s="422" t="s">
        <v>74</v>
      </c>
      <c r="X19" s="423" t="s">
        <v>151</v>
      </c>
    </row>
    <row r="20" spans="2:25" x14ac:dyDescent="0.3">
      <c r="C20" s="2205"/>
      <c r="D20" s="2206"/>
      <c r="E20" s="377"/>
      <c r="F20" s="378" t="s">
        <v>57</v>
      </c>
      <c r="G20" s="379">
        <v>2020</v>
      </c>
      <c r="H20" s="379">
        <v>2021</v>
      </c>
      <c r="I20" s="379">
        <v>2022</v>
      </c>
      <c r="J20" s="379">
        <v>2023</v>
      </c>
      <c r="K20" s="379">
        <v>2024</v>
      </c>
      <c r="L20" s="379">
        <v>2025</v>
      </c>
      <c r="M20" s="379">
        <v>2026</v>
      </c>
      <c r="N20" s="379">
        <v>2027</v>
      </c>
      <c r="O20" s="379">
        <v>2028</v>
      </c>
      <c r="P20" s="379">
        <v>2029</v>
      </c>
      <c r="Q20" s="379">
        <v>2030</v>
      </c>
      <c r="R20" s="379">
        <v>2031</v>
      </c>
      <c r="S20" s="379">
        <v>2032</v>
      </c>
      <c r="T20" s="379">
        <v>2033</v>
      </c>
      <c r="U20" s="379">
        <v>2034</v>
      </c>
      <c r="V20" s="379">
        <v>2035</v>
      </c>
      <c r="W20" s="379">
        <v>2036</v>
      </c>
      <c r="X20" s="424">
        <v>2037</v>
      </c>
    </row>
    <row r="21" spans="2:25" x14ac:dyDescent="0.3">
      <c r="C21" s="444" t="s">
        <v>449</v>
      </c>
      <c r="D21" s="27"/>
      <c r="E21" s="445">
        <f>시나리오분석!I15</f>
        <v>0.42000000000000004</v>
      </c>
      <c r="F21" s="343">
        <f>F12*$E$21</f>
        <v>0</v>
      </c>
      <c r="G21" s="343">
        <f t="shared" ref="G21:X21" si="4">G12*$E$21</f>
        <v>1606004.3748474228</v>
      </c>
      <c r="H21" s="343">
        <f t="shared" ca="1" si="4"/>
        <v>2763081.0218450469</v>
      </c>
      <c r="I21" s="343">
        <f t="shared" ca="1" si="4"/>
        <v>2848242.1457110043</v>
      </c>
      <c r="J21" s="343">
        <f t="shared" ca="1" si="4"/>
        <v>2898933.3880585558</v>
      </c>
      <c r="K21" s="343">
        <f t="shared" ca="1" si="4"/>
        <v>2938758.5492360238</v>
      </c>
      <c r="L21" s="343">
        <f t="shared" ca="1" si="4"/>
        <v>2972662.2944494728</v>
      </c>
      <c r="M21" s="343">
        <f t="shared" ca="1" si="4"/>
        <v>3004943.6977803889</v>
      </c>
      <c r="N21" s="343">
        <f t="shared" ca="1" si="4"/>
        <v>3035542.4514117762</v>
      </c>
      <c r="O21" s="343">
        <f t="shared" ca="1" si="4"/>
        <v>3119202.035488375</v>
      </c>
      <c r="P21" s="343">
        <f t="shared" ca="1" si="4"/>
        <v>3174405.8469778579</v>
      </c>
      <c r="Q21" s="343">
        <f t="shared" ca="1" si="4"/>
        <v>3180671.0617960752</v>
      </c>
      <c r="R21" s="343">
        <f t="shared" ca="1" si="4"/>
        <v>3184957.1501919013</v>
      </c>
      <c r="S21" s="343">
        <f t="shared" ca="1" si="4"/>
        <v>3187130.7903164621</v>
      </c>
      <c r="T21" s="343">
        <f t="shared" ca="1" si="4"/>
        <v>3154465.5455473298</v>
      </c>
      <c r="U21" s="343">
        <f t="shared" ca="1" si="4"/>
        <v>2996737.2327806042</v>
      </c>
      <c r="V21" s="343">
        <f t="shared" ca="1" si="4"/>
        <v>2835010.5374614382</v>
      </c>
      <c r="W21" s="343">
        <f t="shared" ca="1" si="4"/>
        <v>2669177.3396598012</v>
      </c>
      <c r="X21" s="446">
        <f t="shared" ca="1" si="4"/>
        <v>1041303.8885641139</v>
      </c>
      <c r="Y21" s="255"/>
    </row>
    <row r="22" spans="2:25" x14ac:dyDescent="0.3">
      <c r="C22" s="444" t="s">
        <v>403</v>
      </c>
      <c r="D22" s="27"/>
      <c r="E22" s="27"/>
      <c r="F22" s="394">
        <f>+F21</f>
        <v>0</v>
      </c>
      <c r="G22" s="394">
        <f>+G21</f>
        <v>1606004.3748474228</v>
      </c>
      <c r="H22" s="394">
        <f t="shared" ref="H22:X22" ca="1" si="5">+H21</f>
        <v>2763081.0218450469</v>
      </c>
      <c r="I22" s="394">
        <f t="shared" ca="1" si="5"/>
        <v>2848242.1457110043</v>
      </c>
      <c r="J22" s="394">
        <f t="shared" ca="1" si="5"/>
        <v>2898933.3880585558</v>
      </c>
      <c r="K22" s="394">
        <f t="shared" ca="1" si="5"/>
        <v>2938758.5492360238</v>
      </c>
      <c r="L22" s="394">
        <f t="shared" ca="1" si="5"/>
        <v>2972662.2944494728</v>
      </c>
      <c r="M22" s="394">
        <f t="shared" ca="1" si="5"/>
        <v>3004943.6977803889</v>
      </c>
      <c r="N22" s="394">
        <f t="shared" ca="1" si="5"/>
        <v>3035542.4514117762</v>
      </c>
      <c r="O22" s="394">
        <f t="shared" ca="1" si="5"/>
        <v>3119202.035488375</v>
      </c>
      <c r="P22" s="394">
        <f t="shared" ca="1" si="5"/>
        <v>3174405.8469778579</v>
      </c>
      <c r="Q22" s="394">
        <f t="shared" ca="1" si="5"/>
        <v>3180671.0617960752</v>
      </c>
      <c r="R22" s="394">
        <f t="shared" ca="1" si="5"/>
        <v>3184957.1501919013</v>
      </c>
      <c r="S22" s="394">
        <f t="shared" ca="1" si="5"/>
        <v>3187130.7903164621</v>
      </c>
      <c r="T22" s="394">
        <f t="shared" ca="1" si="5"/>
        <v>3154465.5455473298</v>
      </c>
      <c r="U22" s="394">
        <f t="shared" ca="1" si="5"/>
        <v>2996737.2327806042</v>
      </c>
      <c r="V22" s="394">
        <f t="shared" ca="1" si="5"/>
        <v>2835010.5374614382</v>
      </c>
      <c r="W22" s="394">
        <f t="shared" ca="1" si="5"/>
        <v>2669177.3396598012</v>
      </c>
      <c r="X22" s="447">
        <f t="shared" ca="1" si="5"/>
        <v>1041303.8885641139</v>
      </c>
      <c r="Y22" s="255"/>
    </row>
    <row r="23" spans="2:25" x14ac:dyDescent="0.3">
      <c r="C23" s="444" t="s">
        <v>1366</v>
      </c>
      <c r="D23" s="27"/>
      <c r="E23" s="27"/>
      <c r="F23" s="394">
        <f>+F51</f>
        <v>0</v>
      </c>
      <c r="G23" s="394">
        <f>+G51</f>
        <v>0</v>
      </c>
      <c r="H23" s="394">
        <f t="shared" ref="H23:X23" si="6">+H51</f>
        <v>0</v>
      </c>
      <c r="I23" s="394">
        <f t="shared" si="6"/>
        <v>0</v>
      </c>
      <c r="J23" s="394">
        <f t="shared" si="6"/>
        <v>0</v>
      </c>
      <c r="K23" s="394">
        <f t="shared" si="6"/>
        <v>0</v>
      </c>
      <c r="L23" s="394">
        <f t="shared" si="6"/>
        <v>0</v>
      </c>
      <c r="M23" s="394">
        <f t="shared" si="6"/>
        <v>0</v>
      </c>
      <c r="N23" s="394">
        <f t="shared" si="6"/>
        <v>0</v>
      </c>
      <c r="O23" s="394">
        <f t="shared" si="6"/>
        <v>0</v>
      </c>
      <c r="P23" s="394">
        <f t="shared" si="6"/>
        <v>0</v>
      </c>
      <c r="Q23" s="394">
        <f t="shared" si="6"/>
        <v>0</v>
      </c>
      <c r="R23" s="394">
        <f t="shared" si="6"/>
        <v>0</v>
      </c>
      <c r="S23" s="394">
        <f t="shared" si="6"/>
        <v>0</v>
      </c>
      <c r="T23" s="394">
        <f t="shared" si="6"/>
        <v>0</v>
      </c>
      <c r="U23" s="394">
        <f t="shared" si="6"/>
        <v>0</v>
      </c>
      <c r="V23" s="394">
        <f t="shared" si="6"/>
        <v>0</v>
      </c>
      <c r="W23" s="394">
        <f t="shared" si="6"/>
        <v>0</v>
      </c>
      <c r="X23" s="447">
        <f t="shared" si="6"/>
        <v>0</v>
      </c>
      <c r="Y23" s="255"/>
    </row>
    <row r="24" spans="2:25" x14ac:dyDescent="0.3">
      <c r="C24" s="444" t="s">
        <v>302</v>
      </c>
      <c r="D24" s="27"/>
      <c r="E24" s="27"/>
      <c r="F24" s="394"/>
      <c r="G24" s="394">
        <f>SUM(G22:G23)</f>
        <v>1606004.3748474228</v>
      </c>
      <c r="H24" s="394">
        <f t="shared" ref="H24:X24" ca="1" si="7">SUM(H22:H23)</f>
        <v>2763081.0218450469</v>
      </c>
      <c r="I24" s="394">
        <f t="shared" ca="1" si="7"/>
        <v>2848242.1457110043</v>
      </c>
      <c r="J24" s="394">
        <f t="shared" ca="1" si="7"/>
        <v>2898933.3880585558</v>
      </c>
      <c r="K24" s="394">
        <f t="shared" ca="1" si="7"/>
        <v>2938758.5492360238</v>
      </c>
      <c r="L24" s="394">
        <f t="shared" ca="1" si="7"/>
        <v>2972662.2944494728</v>
      </c>
      <c r="M24" s="394">
        <f t="shared" ca="1" si="7"/>
        <v>3004943.6977803889</v>
      </c>
      <c r="N24" s="394">
        <f t="shared" ca="1" si="7"/>
        <v>3035542.4514117762</v>
      </c>
      <c r="O24" s="394">
        <f t="shared" ca="1" si="7"/>
        <v>3119202.035488375</v>
      </c>
      <c r="P24" s="394">
        <f t="shared" ca="1" si="7"/>
        <v>3174405.8469778579</v>
      </c>
      <c r="Q24" s="394">
        <f t="shared" ca="1" si="7"/>
        <v>3180671.0617960752</v>
      </c>
      <c r="R24" s="394">
        <f t="shared" ca="1" si="7"/>
        <v>3184957.1501919013</v>
      </c>
      <c r="S24" s="394">
        <f t="shared" ca="1" si="7"/>
        <v>3187130.7903164621</v>
      </c>
      <c r="T24" s="394">
        <f t="shared" ca="1" si="7"/>
        <v>3154465.5455473298</v>
      </c>
      <c r="U24" s="394">
        <f t="shared" ca="1" si="7"/>
        <v>2996737.2327806042</v>
      </c>
      <c r="V24" s="394">
        <f t="shared" ca="1" si="7"/>
        <v>2835010.5374614382</v>
      </c>
      <c r="W24" s="394">
        <f t="shared" ca="1" si="7"/>
        <v>2669177.3396598012</v>
      </c>
      <c r="X24" s="447">
        <f t="shared" ca="1" si="7"/>
        <v>1041303.8885641139</v>
      </c>
      <c r="Y24" s="255"/>
    </row>
    <row r="25" spans="2:25" x14ac:dyDescent="0.3">
      <c r="C25" s="444" t="s">
        <v>404</v>
      </c>
      <c r="D25" s="27"/>
      <c r="E25" s="448">
        <f>시나리오분석!$Q$21</f>
        <v>0</v>
      </c>
      <c r="F25" s="343">
        <f>F24*$E$25</f>
        <v>0</v>
      </c>
      <c r="G25" s="343">
        <f>G24*$E$25</f>
        <v>0</v>
      </c>
      <c r="H25" s="343">
        <f t="shared" ref="H25:X25" ca="1" si="8">H24*$E$25</f>
        <v>0</v>
      </c>
      <c r="I25" s="343">
        <f t="shared" ca="1" si="8"/>
        <v>0</v>
      </c>
      <c r="J25" s="343">
        <f t="shared" ca="1" si="8"/>
        <v>0</v>
      </c>
      <c r="K25" s="343">
        <f t="shared" ca="1" si="8"/>
        <v>0</v>
      </c>
      <c r="L25" s="343">
        <f t="shared" ca="1" si="8"/>
        <v>0</v>
      </c>
      <c r="M25" s="343">
        <f t="shared" ca="1" si="8"/>
        <v>0</v>
      </c>
      <c r="N25" s="343">
        <f t="shared" ca="1" si="8"/>
        <v>0</v>
      </c>
      <c r="O25" s="343">
        <f t="shared" ca="1" si="8"/>
        <v>0</v>
      </c>
      <c r="P25" s="343">
        <f t="shared" ca="1" si="8"/>
        <v>0</v>
      </c>
      <c r="Q25" s="343">
        <f t="shared" ca="1" si="8"/>
        <v>0</v>
      </c>
      <c r="R25" s="343">
        <f t="shared" ca="1" si="8"/>
        <v>0</v>
      </c>
      <c r="S25" s="343">
        <f t="shared" ca="1" si="8"/>
        <v>0</v>
      </c>
      <c r="T25" s="343">
        <f t="shared" ca="1" si="8"/>
        <v>0</v>
      </c>
      <c r="U25" s="343">
        <f t="shared" ca="1" si="8"/>
        <v>0</v>
      </c>
      <c r="V25" s="343">
        <f t="shared" ca="1" si="8"/>
        <v>0</v>
      </c>
      <c r="W25" s="343">
        <f t="shared" ca="1" si="8"/>
        <v>0</v>
      </c>
      <c r="X25" s="446">
        <f t="shared" ca="1" si="8"/>
        <v>0</v>
      </c>
    </row>
    <row r="26" spans="2:25" ht="14.25" thickBot="1" x14ac:dyDescent="0.35">
      <c r="C26" s="449" t="s">
        <v>412</v>
      </c>
      <c r="D26" s="450"/>
      <c r="E26" s="450"/>
      <c r="F26" s="451">
        <f>SUM(F24:F25)</f>
        <v>0</v>
      </c>
      <c r="G26" s="451">
        <f>SUM(G24:G25)</f>
        <v>1606004.3748474228</v>
      </c>
      <c r="H26" s="451">
        <f t="shared" ref="H26:X26" ca="1" si="9">SUM(H24:H25)</f>
        <v>2763081.0218450469</v>
      </c>
      <c r="I26" s="451">
        <f t="shared" ca="1" si="9"/>
        <v>2848242.1457110043</v>
      </c>
      <c r="J26" s="451">
        <f t="shared" ca="1" si="9"/>
        <v>2898933.3880585558</v>
      </c>
      <c r="K26" s="451">
        <f t="shared" ca="1" si="9"/>
        <v>2938758.5492360238</v>
      </c>
      <c r="L26" s="451">
        <f t="shared" ca="1" si="9"/>
        <v>2972662.2944494728</v>
      </c>
      <c r="M26" s="451">
        <f t="shared" ca="1" si="9"/>
        <v>3004943.6977803889</v>
      </c>
      <c r="N26" s="451">
        <f t="shared" ca="1" si="9"/>
        <v>3035542.4514117762</v>
      </c>
      <c r="O26" s="451">
        <f t="shared" ca="1" si="9"/>
        <v>3119202.035488375</v>
      </c>
      <c r="P26" s="451">
        <f t="shared" ca="1" si="9"/>
        <v>3174405.8469778579</v>
      </c>
      <c r="Q26" s="451">
        <f t="shared" ca="1" si="9"/>
        <v>3180671.0617960752</v>
      </c>
      <c r="R26" s="451">
        <f t="shared" ca="1" si="9"/>
        <v>3184957.1501919013</v>
      </c>
      <c r="S26" s="451">
        <f t="shared" ca="1" si="9"/>
        <v>3187130.7903164621</v>
      </c>
      <c r="T26" s="451">
        <f t="shared" ca="1" si="9"/>
        <v>3154465.5455473298</v>
      </c>
      <c r="U26" s="451">
        <f t="shared" ca="1" si="9"/>
        <v>2996737.2327806042</v>
      </c>
      <c r="V26" s="451">
        <f t="shared" ca="1" si="9"/>
        <v>2835010.5374614382</v>
      </c>
      <c r="W26" s="451">
        <f t="shared" ca="1" si="9"/>
        <v>2669177.3396598012</v>
      </c>
      <c r="X26" s="452">
        <f t="shared" ca="1" si="9"/>
        <v>1041303.8885641139</v>
      </c>
      <c r="Y26" s="255"/>
    </row>
    <row r="29" spans="2:25" x14ac:dyDescent="0.3">
      <c r="C29" s="2212" t="s">
        <v>487</v>
      </c>
      <c r="D29" s="2213"/>
      <c r="E29" s="374"/>
      <c r="F29" s="375"/>
      <c r="G29" s="375" t="s">
        <v>58</v>
      </c>
      <c r="H29" s="375" t="s">
        <v>59</v>
      </c>
      <c r="I29" s="375" t="s">
        <v>60</v>
      </c>
      <c r="J29" s="375" t="s">
        <v>61</v>
      </c>
      <c r="K29" s="375" t="s">
        <v>62</v>
      </c>
      <c r="L29" s="375" t="s">
        <v>63</v>
      </c>
      <c r="M29" s="375" t="s">
        <v>64</v>
      </c>
      <c r="N29" s="375" t="s">
        <v>65</v>
      </c>
      <c r="O29" s="375" t="s">
        <v>66</v>
      </c>
      <c r="P29" s="375" t="s">
        <v>67</v>
      </c>
      <c r="Q29" s="375" t="s">
        <v>68</v>
      </c>
      <c r="R29" s="375" t="s">
        <v>69</v>
      </c>
      <c r="S29" s="375" t="s">
        <v>70</v>
      </c>
      <c r="T29" s="375" t="s">
        <v>71</v>
      </c>
      <c r="U29" s="375" t="s">
        <v>72</v>
      </c>
      <c r="V29" s="375" t="s">
        <v>73</v>
      </c>
      <c r="W29" s="375" t="s">
        <v>74</v>
      </c>
      <c r="X29" s="376" t="s">
        <v>151</v>
      </c>
    </row>
    <row r="30" spans="2:25" x14ac:dyDescent="0.3">
      <c r="C30" s="2214"/>
      <c r="D30" s="2206"/>
      <c r="E30" s="377"/>
      <c r="F30" s="378" t="s">
        <v>57</v>
      </c>
      <c r="G30" s="379">
        <v>2020</v>
      </c>
      <c r="H30" s="379">
        <v>2021</v>
      </c>
      <c r="I30" s="379">
        <v>2022</v>
      </c>
      <c r="J30" s="379">
        <v>2023</v>
      </c>
      <c r="K30" s="379">
        <v>2024</v>
      </c>
      <c r="L30" s="379">
        <v>2025</v>
      </c>
      <c r="M30" s="379">
        <v>2026</v>
      </c>
      <c r="N30" s="379">
        <v>2027</v>
      </c>
      <c r="O30" s="379">
        <v>2028</v>
      </c>
      <c r="P30" s="379">
        <v>2029</v>
      </c>
      <c r="Q30" s="379">
        <v>2030</v>
      </c>
      <c r="R30" s="379">
        <v>2031</v>
      </c>
      <c r="S30" s="379">
        <v>2032</v>
      </c>
      <c r="T30" s="379">
        <v>2033</v>
      </c>
      <c r="U30" s="379">
        <v>2034</v>
      </c>
      <c r="V30" s="379">
        <v>2035</v>
      </c>
      <c r="W30" s="379">
        <v>2036</v>
      </c>
      <c r="X30" s="380">
        <v>2037</v>
      </c>
    </row>
    <row r="31" spans="2:25" x14ac:dyDescent="0.3">
      <c r="C31" s="405" t="s">
        <v>376</v>
      </c>
      <c r="D31" s="406"/>
      <c r="E31" s="406"/>
      <c r="F31" s="410">
        <f>F26</f>
        <v>0</v>
      </c>
      <c r="G31" s="411">
        <f t="shared" ref="G31:V31" si="10">G26</f>
        <v>1606004.3748474228</v>
      </c>
      <c r="H31" s="411">
        <f t="shared" ca="1" si="10"/>
        <v>2763081.0218450469</v>
      </c>
      <c r="I31" s="411">
        <f t="shared" ca="1" si="10"/>
        <v>2848242.1457110043</v>
      </c>
      <c r="J31" s="411">
        <f t="shared" ca="1" si="10"/>
        <v>2898933.3880585558</v>
      </c>
      <c r="K31" s="411">
        <f t="shared" ca="1" si="10"/>
        <v>2938758.5492360238</v>
      </c>
      <c r="L31" s="411">
        <f t="shared" ca="1" si="10"/>
        <v>2972662.2944494728</v>
      </c>
      <c r="M31" s="411">
        <f t="shared" ca="1" si="10"/>
        <v>3004943.6977803889</v>
      </c>
      <c r="N31" s="411">
        <f t="shared" ca="1" si="10"/>
        <v>3035542.4514117762</v>
      </c>
      <c r="O31" s="411">
        <f t="shared" ca="1" si="10"/>
        <v>3119202.035488375</v>
      </c>
      <c r="P31" s="411">
        <f t="shared" ca="1" si="10"/>
        <v>3174405.8469778579</v>
      </c>
      <c r="Q31" s="411">
        <f t="shared" ca="1" si="10"/>
        <v>3180671.0617960752</v>
      </c>
      <c r="R31" s="411">
        <f t="shared" ca="1" si="10"/>
        <v>3184957.1501919013</v>
      </c>
      <c r="S31" s="411">
        <f t="shared" ca="1" si="10"/>
        <v>3187130.7903164621</v>
      </c>
      <c r="T31" s="411">
        <f t="shared" ca="1" si="10"/>
        <v>3154465.5455473298</v>
      </c>
      <c r="U31" s="411">
        <f t="shared" ca="1" si="10"/>
        <v>2996737.2327806042</v>
      </c>
      <c r="V31" s="411">
        <f t="shared" ca="1" si="10"/>
        <v>2835010.5374614382</v>
      </c>
      <c r="W31" s="411">
        <f ca="1">W26</f>
        <v>2669177.3396598012</v>
      </c>
      <c r="X31" s="1514">
        <f ca="1">X26</f>
        <v>1041303.8885641139</v>
      </c>
      <c r="Y31" s="255"/>
    </row>
    <row r="32" spans="2:25" x14ac:dyDescent="0.3">
      <c r="C32" s="408" t="s">
        <v>377</v>
      </c>
      <c r="D32" s="409"/>
      <c r="E32" s="409"/>
      <c r="F32" s="412"/>
      <c r="G32" s="413">
        <v>0</v>
      </c>
      <c r="H32" s="413">
        <f>G37</f>
        <v>1606004.3748474228</v>
      </c>
      <c r="I32" s="413">
        <f ca="1">H37</f>
        <v>2899085.3966924697</v>
      </c>
      <c r="J32" s="413">
        <f ca="1">I37</f>
        <v>3017327.5424034735</v>
      </c>
      <c r="K32" s="413">
        <f t="shared" ref="K32:V32" ca="1" si="11">J37</f>
        <v>4236260.9304620288</v>
      </c>
      <c r="L32" s="413">
        <f t="shared" ca="1" si="11"/>
        <v>3815019.4796980517</v>
      </c>
      <c r="M32" s="413">
        <f t="shared" ca="1" si="11"/>
        <v>3007681.7741475245</v>
      </c>
      <c r="N32" s="413">
        <f t="shared" ca="1" si="11"/>
        <v>3072625.4719279129</v>
      </c>
      <c r="O32" s="413">
        <f t="shared" ca="1" si="11"/>
        <v>3168167.9233396873</v>
      </c>
      <c r="P32" s="413">
        <f t="shared" ca="1" si="11"/>
        <v>3137369.9588280618</v>
      </c>
      <c r="Q32" s="413">
        <f t="shared" ca="1" si="11"/>
        <v>5261775.8058059197</v>
      </c>
      <c r="R32" s="413">
        <f t="shared" ca="1" si="11"/>
        <v>3192446.8676019944</v>
      </c>
      <c r="S32" s="413">
        <f t="shared" ca="1" si="11"/>
        <v>3227404.0177938957</v>
      </c>
      <c r="T32" s="413">
        <f t="shared" ca="1" si="11"/>
        <v>3264534.8081103545</v>
      </c>
      <c r="U32" s="413">
        <f t="shared" ca="1" si="11"/>
        <v>3269000.3536576843</v>
      </c>
      <c r="V32" s="413">
        <f t="shared" ca="1" si="11"/>
        <v>3115737.5864382889</v>
      </c>
      <c r="W32" s="413">
        <f ca="1">V37</f>
        <v>3010748.1238997271</v>
      </c>
      <c r="X32" s="414">
        <f ca="1">W37</f>
        <v>2739925.4635595288</v>
      </c>
    </row>
    <row r="33" spans="2:26" x14ac:dyDescent="0.3">
      <c r="C33" s="372" t="s">
        <v>488</v>
      </c>
      <c r="D33" s="27"/>
      <c r="E33" s="27"/>
      <c r="F33" s="266"/>
      <c r="G33" s="263">
        <f>MAX(G32,0)</f>
        <v>0</v>
      </c>
      <c r="H33" s="263">
        <f t="shared" ref="H33:W33" si="12">MAX(H32,0)</f>
        <v>1606004.3748474228</v>
      </c>
      <c r="I33" s="263">
        <f t="shared" ca="1" si="12"/>
        <v>2899085.3966924697</v>
      </c>
      <c r="J33" s="263">
        <f t="shared" ca="1" si="12"/>
        <v>3017327.5424034735</v>
      </c>
      <c r="K33" s="263">
        <f t="shared" ca="1" si="12"/>
        <v>4236260.9304620288</v>
      </c>
      <c r="L33" s="263">
        <f t="shared" ca="1" si="12"/>
        <v>3815019.4796980517</v>
      </c>
      <c r="M33" s="263">
        <f t="shared" ca="1" si="12"/>
        <v>3007681.7741475245</v>
      </c>
      <c r="N33" s="263">
        <f t="shared" ca="1" si="12"/>
        <v>3072625.4719279129</v>
      </c>
      <c r="O33" s="263">
        <f t="shared" ca="1" si="12"/>
        <v>3168167.9233396873</v>
      </c>
      <c r="P33" s="263">
        <f t="shared" ca="1" si="12"/>
        <v>3137369.9588280618</v>
      </c>
      <c r="Q33" s="263">
        <f t="shared" ca="1" si="12"/>
        <v>5261775.8058059197</v>
      </c>
      <c r="R33" s="263">
        <f t="shared" ca="1" si="12"/>
        <v>3192446.8676019944</v>
      </c>
      <c r="S33" s="263">
        <f t="shared" ca="1" si="12"/>
        <v>3227404.0177938957</v>
      </c>
      <c r="T33" s="263">
        <f t="shared" ca="1" si="12"/>
        <v>3264534.8081103545</v>
      </c>
      <c r="U33" s="263">
        <f t="shared" ca="1" si="12"/>
        <v>3269000.3536576843</v>
      </c>
      <c r="V33" s="263">
        <f t="shared" ca="1" si="12"/>
        <v>3115737.5864382889</v>
      </c>
      <c r="W33" s="263">
        <f t="shared" ca="1" si="12"/>
        <v>3010748.1238997271</v>
      </c>
      <c r="X33" s="371">
        <f ca="1">MAX(X32,0)</f>
        <v>2739925.4635595288</v>
      </c>
    </row>
    <row r="34" spans="2:26" x14ac:dyDescent="0.3">
      <c r="C34" s="372" t="s">
        <v>1334</v>
      </c>
      <c r="D34" s="27"/>
      <c r="E34" s="27"/>
      <c r="F34" s="266"/>
      <c r="G34" s="263">
        <f>+G52</f>
        <v>0</v>
      </c>
      <c r="H34" s="263">
        <f ca="1">+H52-SUM($G$35:G35)</f>
        <v>1470000.0000000002</v>
      </c>
      <c r="I34" s="263">
        <f ca="1">+I52-SUM($G$35:H35)</f>
        <v>2730000.0000000009</v>
      </c>
      <c r="J34" s="263">
        <f ca="1">+J52-SUM($G$35:I35)</f>
        <v>1680000</v>
      </c>
      <c r="K34" s="263">
        <f ca="1">+K52-SUM($G$35:J35)</f>
        <v>3360000.0000000009</v>
      </c>
      <c r="L34" s="263">
        <f ca="1">+L52-SUM($G$35:K35)</f>
        <v>3780000</v>
      </c>
      <c r="M34" s="263">
        <f ca="1">+M52-SUM($G$35:L35)</f>
        <v>2940000</v>
      </c>
      <c r="N34" s="263">
        <f ca="1">+N52-SUM($G$35:M35)</f>
        <v>2940000.0000000019</v>
      </c>
      <c r="O34" s="263">
        <f ca="1">+O52-SUM($G$35:N35)</f>
        <v>3150000</v>
      </c>
      <c r="P34" s="263">
        <f ca="1">+P52-SUM($G$35:O35)</f>
        <v>1050000</v>
      </c>
      <c r="Q34" s="263">
        <f ca="1">+Q52-SUM($G$35:P35)</f>
        <v>5250000</v>
      </c>
      <c r="R34" s="263">
        <f ca="1">+R52-SUM($G$35:Q35)</f>
        <v>3150000</v>
      </c>
      <c r="S34" s="263">
        <f ca="1">+S52-SUM($G$35:R35)</f>
        <v>3150000.0000000037</v>
      </c>
      <c r="T34" s="263">
        <f ca="1">+T52-SUM($G$35:S35)</f>
        <v>3150000</v>
      </c>
      <c r="U34" s="263">
        <f ca="1">+U52-SUM($G$35:T35)</f>
        <v>3150000</v>
      </c>
      <c r="V34" s="263">
        <f ca="1">+V52-SUM($G$35:U35)</f>
        <v>2940000</v>
      </c>
      <c r="W34" s="263">
        <f ca="1">+W52-SUM($G$35:V35)</f>
        <v>2940000</v>
      </c>
      <c r="X34" s="373">
        <f ca="1">+X31+X32</f>
        <v>3781229.3521236428</v>
      </c>
    </row>
    <row r="35" spans="2:26" x14ac:dyDescent="0.3">
      <c r="C35" s="438" t="s">
        <v>489</v>
      </c>
      <c r="D35" s="439"/>
      <c r="E35" s="439" t="s">
        <v>1335</v>
      </c>
      <c r="F35" s="441"/>
      <c r="G35" s="441">
        <f>MAX(MIN(G33,G34,G36),0)</f>
        <v>0</v>
      </c>
      <c r="H35" s="441">
        <f t="shared" ref="H35:W35" ca="1" si="13">MAX(MIN(H33,H34,H36),0)</f>
        <v>1470000.0000000002</v>
      </c>
      <c r="I35" s="441">
        <f t="shared" ca="1" si="13"/>
        <v>2730000.0000000009</v>
      </c>
      <c r="J35" s="441">
        <f t="shared" ca="1" si="13"/>
        <v>1680000</v>
      </c>
      <c r="K35" s="441">
        <f t="shared" ca="1" si="13"/>
        <v>3360000.0000000009</v>
      </c>
      <c r="L35" s="441">
        <f t="shared" ca="1" si="13"/>
        <v>3780000</v>
      </c>
      <c r="M35" s="441">
        <f t="shared" ca="1" si="13"/>
        <v>2940000</v>
      </c>
      <c r="N35" s="441">
        <f t="shared" ca="1" si="13"/>
        <v>2940000.0000000019</v>
      </c>
      <c r="O35" s="441">
        <f t="shared" ca="1" si="13"/>
        <v>3150000</v>
      </c>
      <c r="P35" s="441">
        <f t="shared" ca="1" si="13"/>
        <v>1050000</v>
      </c>
      <c r="Q35" s="441">
        <f t="shared" ca="1" si="13"/>
        <v>5250000</v>
      </c>
      <c r="R35" s="441">
        <f t="shared" ca="1" si="13"/>
        <v>3150000</v>
      </c>
      <c r="S35" s="441">
        <f t="shared" ca="1" si="13"/>
        <v>3150000.0000000037</v>
      </c>
      <c r="T35" s="441">
        <f t="shared" ca="1" si="13"/>
        <v>3150000</v>
      </c>
      <c r="U35" s="441">
        <f t="shared" ca="1" si="13"/>
        <v>3150000</v>
      </c>
      <c r="V35" s="441">
        <f t="shared" ca="1" si="13"/>
        <v>2940000</v>
      </c>
      <c r="W35" s="441">
        <f t="shared" ca="1" si="13"/>
        <v>2940000</v>
      </c>
      <c r="X35" s="441">
        <f ca="1">+X34</f>
        <v>3781229.3521236428</v>
      </c>
      <c r="Y35" s="255"/>
    </row>
    <row r="36" spans="2:26" x14ac:dyDescent="0.3">
      <c r="C36" s="408" t="s">
        <v>490</v>
      </c>
      <c r="D36" s="435"/>
      <c r="E36" s="435"/>
      <c r="F36" s="436"/>
      <c r="G36" s="413">
        <f t="shared" ref="G36:X36" si="14">G31+G32</f>
        <v>1606004.3748474228</v>
      </c>
      <c r="H36" s="413">
        <f t="shared" ca="1" si="14"/>
        <v>4369085.3966924697</v>
      </c>
      <c r="I36" s="413">
        <f t="shared" ca="1" si="14"/>
        <v>5747327.5424034745</v>
      </c>
      <c r="J36" s="413">
        <f t="shared" ca="1" si="14"/>
        <v>5916260.9304620288</v>
      </c>
      <c r="K36" s="413">
        <f t="shared" ca="1" si="14"/>
        <v>7175019.4796980526</v>
      </c>
      <c r="L36" s="413">
        <f t="shared" ca="1" si="14"/>
        <v>6787681.7741475245</v>
      </c>
      <c r="M36" s="413">
        <f t="shared" ca="1" si="14"/>
        <v>6012625.4719279129</v>
      </c>
      <c r="N36" s="413">
        <f t="shared" ca="1" si="14"/>
        <v>6108167.9233396892</v>
      </c>
      <c r="O36" s="413">
        <f t="shared" ca="1" si="14"/>
        <v>6287369.9588280618</v>
      </c>
      <c r="P36" s="413">
        <f t="shared" ca="1" si="14"/>
        <v>6311775.8058059197</v>
      </c>
      <c r="Q36" s="413">
        <f t="shared" ca="1" si="14"/>
        <v>8442446.8676019944</v>
      </c>
      <c r="R36" s="413">
        <f t="shared" ca="1" si="14"/>
        <v>6377404.0177938957</v>
      </c>
      <c r="S36" s="413">
        <f t="shared" ca="1" si="14"/>
        <v>6414534.8081103582</v>
      </c>
      <c r="T36" s="413">
        <f t="shared" ca="1" si="14"/>
        <v>6419000.3536576843</v>
      </c>
      <c r="U36" s="413">
        <f t="shared" ca="1" si="14"/>
        <v>6265737.5864382889</v>
      </c>
      <c r="V36" s="413">
        <f t="shared" ca="1" si="14"/>
        <v>5950748.1238997271</v>
      </c>
      <c r="W36" s="413">
        <f ca="1">W31+W32</f>
        <v>5679925.4635595288</v>
      </c>
      <c r="X36" s="437">
        <f t="shared" ca="1" si="14"/>
        <v>3781229.3521236428</v>
      </c>
    </row>
    <row r="37" spans="2:26" x14ac:dyDescent="0.3">
      <c r="C37" s="407" t="s">
        <v>380</v>
      </c>
      <c r="D37" s="415"/>
      <c r="E37" s="415"/>
      <c r="F37" s="416"/>
      <c r="G37" s="417">
        <f t="shared" ref="G37:V37" si="15">G32+G31-G35</f>
        <v>1606004.3748474228</v>
      </c>
      <c r="H37" s="417">
        <f t="shared" ca="1" si="15"/>
        <v>2899085.3966924697</v>
      </c>
      <c r="I37" s="417">
        <f t="shared" ca="1" si="15"/>
        <v>3017327.5424034735</v>
      </c>
      <c r="J37" s="417">
        <f t="shared" ca="1" si="15"/>
        <v>4236260.9304620288</v>
      </c>
      <c r="K37" s="417">
        <f t="shared" ca="1" si="15"/>
        <v>3815019.4796980517</v>
      </c>
      <c r="L37" s="417">
        <f t="shared" ca="1" si="15"/>
        <v>3007681.7741475245</v>
      </c>
      <c r="M37" s="417">
        <f t="shared" ca="1" si="15"/>
        <v>3072625.4719279129</v>
      </c>
      <c r="N37" s="417">
        <f t="shared" ca="1" si="15"/>
        <v>3168167.9233396873</v>
      </c>
      <c r="O37" s="417">
        <f t="shared" ca="1" si="15"/>
        <v>3137369.9588280618</v>
      </c>
      <c r="P37" s="417">
        <f t="shared" ca="1" si="15"/>
        <v>5261775.8058059197</v>
      </c>
      <c r="Q37" s="417">
        <f t="shared" ca="1" si="15"/>
        <v>3192446.8676019944</v>
      </c>
      <c r="R37" s="417">
        <f t="shared" ca="1" si="15"/>
        <v>3227404.0177938957</v>
      </c>
      <c r="S37" s="417">
        <f t="shared" ca="1" si="15"/>
        <v>3264534.8081103545</v>
      </c>
      <c r="T37" s="417">
        <f t="shared" ca="1" si="15"/>
        <v>3269000.3536576843</v>
      </c>
      <c r="U37" s="417">
        <f t="shared" ca="1" si="15"/>
        <v>3115737.5864382889</v>
      </c>
      <c r="V37" s="417">
        <f t="shared" ca="1" si="15"/>
        <v>3010748.1238997271</v>
      </c>
      <c r="W37" s="417">
        <f ca="1">W32+W31-W35</f>
        <v>2739925.4635595288</v>
      </c>
      <c r="X37" s="418">
        <f ca="1">ROUNDDOWN(X32+X31-X35,0)</f>
        <v>0</v>
      </c>
    </row>
    <row r="38" spans="2:26" x14ac:dyDescent="0.3">
      <c r="C38" s="533"/>
      <c r="D38" s="533"/>
      <c r="E38" s="533"/>
      <c r="F38" s="533"/>
      <c r="G38" s="534"/>
      <c r="H38" s="534"/>
      <c r="I38" s="534"/>
      <c r="J38" s="534"/>
      <c r="K38" s="534"/>
      <c r="L38" s="534"/>
      <c r="M38" s="534"/>
      <c r="N38" s="534"/>
      <c r="O38" s="534"/>
      <c r="P38" s="534"/>
      <c r="Q38" s="534"/>
      <c r="R38" s="534"/>
      <c r="S38" s="534"/>
      <c r="T38" s="534"/>
      <c r="U38" s="534"/>
      <c r="V38" s="534"/>
      <c r="W38" s="534"/>
      <c r="X38" s="634"/>
    </row>
    <row r="39" spans="2:26" ht="14.25" thickBot="1" x14ac:dyDescent="0.35">
      <c r="B39" s="42" t="s">
        <v>179</v>
      </c>
      <c r="C39" s="41" t="s">
        <v>401</v>
      </c>
      <c r="F39" s="26" t="s">
        <v>480</v>
      </c>
      <c r="H39" s="26" t="s">
        <v>1336</v>
      </c>
      <c r="N39" s="159"/>
      <c r="R39" s="255"/>
    </row>
    <row r="40" spans="2:26" x14ac:dyDescent="0.3">
      <c r="C40" s="2203" t="s">
        <v>47</v>
      </c>
      <c r="D40" s="2204"/>
      <c r="E40" s="421"/>
      <c r="F40" s="422"/>
      <c r="G40" s="422" t="s">
        <v>58</v>
      </c>
      <c r="H40" s="422" t="s">
        <v>59</v>
      </c>
      <c r="I40" s="422" t="s">
        <v>60</v>
      </c>
      <c r="J40" s="422" t="s">
        <v>61</v>
      </c>
      <c r="K40" s="422" t="s">
        <v>62</v>
      </c>
      <c r="L40" s="422" t="s">
        <v>63</v>
      </c>
      <c r="M40" s="422" t="s">
        <v>64</v>
      </c>
      <c r="N40" s="422" t="s">
        <v>65</v>
      </c>
      <c r="O40" s="422" t="s">
        <v>66</v>
      </c>
      <c r="P40" s="422" t="s">
        <v>67</v>
      </c>
      <c r="Q40" s="422" t="s">
        <v>68</v>
      </c>
      <c r="R40" s="422" t="s">
        <v>69</v>
      </c>
      <c r="S40" s="422" t="s">
        <v>70</v>
      </c>
      <c r="T40" s="422" t="s">
        <v>71</v>
      </c>
      <c r="U40" s="422" t="s">
        <v>72</v>
      </c>
      <c r="V40" s="422" t="s">
        <v>73</v>
      </c>
      <c r="W40" s="422" t="s">
        <v>74</v>
      </c>
      <c r="X40" s="423" t="s">
        <v>151</v>
      </c>
    </row>
    <row r="41" spans="2:26" x14ac:dyDescent="0.3">
      <c r="C41" s="2205"/>
      <c r="D41" s="2206"/>
      <c r="E41" s="377"/>
      <c r="F41" s="378" t="s">
        <v>57</v>
      </c>
      <c r="G41" s="379">
        <v>2020</v>
      </c>
      <c r="H41" s="379">
        <v>2021</v>
      </c>
      <c r="I41" s="379">
        <v>2022</v>
      </c>
      <c r="J41" s="379">
        <v>2023</v>
      </c>
      <c r="K41" s="379">
        <v>2024</v>
      </c>
      <c r="L41" s="379">
        <v>2025</v>
      </c>
      <c r="M41" s="379">
        <v>2026</v>
      </c>
      <c r="N41" s="379">
        <v>2027</v>
      </c>
      <c r="O41" s="379">
        <v>2028</v>
      </c>
      <c r="P41" s="379">
        <v>2029</v>
      </c>
      <c r="Q41" s="379">
        <v>2030</v>
      </c>
      <c r="R41" s="379">
        <v>2031</v>
      </c>
      <c r="S41" s="379">
        <v>2032</v>
      </c>
      <c r="T41" s="379">
        <v>2033</v>
      </c>
      <c r="U41" s="379">
        <v>2034</v>
      </c>
      <c r="V41" s="379">
        <v>2035</v>
      </c>
      <c r="W41" s="379">
        <v>2036</v>
      </c>
      <c r="X41" s="424">
        <v>2037</v>
      </c>
    </row>
    <row r="42" spans="2:26" x14ac:dyDescent="0.3">
      <c r="C42" s="444" t="s">
        <v>384</v>
      </c>
      <c r="D42" s="27"/>
      <c r="E42" s="445">
        <f>시나리오분석!I15</f>
        <v>0.42000000000000004</v>
      </c>
      <c r="F42" s="343">
        <v>0</v>
      </c>
      <c r="G42" s="343">
        <f t="shared" ref="G42" si="16">F13*$E$21</f>
        <v>0</v>
      </c>
      <c r="H42" s="343">
        <f ca="1">G14*$E$21</f>
        <v>1470000.0000000002</v>
      </c>
      <c r="I42" s="394">
        <f t="shared" ref="I42:W42" ca="1" si="17">H14*$E$21</f>
        <v>2730000.0000000005</v>
      </c>
      <c r="J42" s="394">
        <f t="shared" ca="1" si="17"/>
        <v>1680000.0000000002</v>
      </c>
      <c r="K42" s="394">
        <f t="shared" ca="1" si="17"/>
        <v>3360000.0000000005</v>
      </c>
      <c r="L42" s="394">
        <f t="shared" ca="1" si="17"/>
        <v>3780000.0000000005</v>
      </c>
      <c r="M42" s="394">
        <f t="shared" ca="1" si="17"/>
        <v>2940000.0000000005</v>
      </c>
      <c r="N42" s="394">
        <f t="shared" ca="1" si="17"/>
        <v>2940000.0000000005</v>
      </c>
      <c r="O42" s="394">
        <f t="shared" ca="1" si="17"/>
        <v>3150000.0000000005</v>
      </c>
      <c r="P42" s="394">
        <f t="shared" ca="1" si="17"/>
        <v>1050000</v>
      </c>
      <c r="Q42" s="394">
        <f t="shared" ca="1" si="17"/>
        <v>5250000.0000000009</v>
      </c>
      <c r="R42" s="394">
        <f t="shared" ca="1" si="17"/>
        <v>3150000.0000000005</v>
      </c>
      <c r="S42" s="394">
        <f t="shared" ca="1" si="17"/>
        <v>3150000.0000000005</v>
      </c>
      <c r="T42" s="394">
        <f t="shared" ca="1" si="17"/>
        <v>3150000.0000000005</v>
      </c>
      <c r="U42" s="394">
        <f t="shared" ca="1" si="17"/>
        <v>3150000.0000000005</v>
      </c>
      <c r="V42" s="394">
        <f t="shared" ca="1" si="17"/>
        <v>2940000.0000000005</v>
      </c>
      <c r="W42" s="394">
        <f t="shared" ca="1" si="17"/>
        <v>2940000.0000000005</v>
      </c>
      <c r="X42" s="446">
        <f ca="1">W14*$E$21+X14*$E$21</f>
        <v>32550000.000000004</v>
      </c>
      <c r="Y42" s="255"/>
    </row>
    <row r="43" spans="2:26" x14ac:dyDescent="0.3">
      <c r="C43" s="444" t="s">
        <v>1319</v>
      </c>
      <c r="D43" s="27"/>
      <c r="E43" s="445"/>
      <c r="F43" s="343"/>
      <c r="G43" s="343">
        <f>+시나리오분석!Q28</f>
        <v>28770000.000000004</v>
      </c>
      <c r="H43" s="343"/>
      <c r="I43" s="343"/>
      <c r="J43" s="343"/>
      <c r="K43" s="343"/>
      <c r="L43" s="343"/>
      <c r="M43" s="343"/>
      <c r="N43" s="343"/>
      <c r="O43" s="343"/>
      <c r="P43" s="343"/>
      <c r="Q43" s="343"/>
      <c r="R43" s="343"/>
      <c r="S43" s="343"/>
      <c r="T43" s="343"/>
      <c r="U43" s="343"/>
      <c r="V43" s="343"/>
      <c r="W43" s="343"/>
      <c r="X43" s="446"/>
    </row>
    <row r="44" spans="2:26" ht="15" customHeight="1" thickBot="1" x14ac:dyDescent="0.35">
      <c r="C44" s="444" t="s">
        <v>397</v>
      </c>
      <c r="D44" s="27"/>
      <c r="E44" s="27"/>
      <c r="F44" s="343"/>
      <c r="G44" s="343">
        <f>-시나리오분석!Q28</f>
        <v>-28770000.000000004</v>
      </c>
      <c r="H44" s="343"/>
      <c r="I44" s="343"/>
      <c r="J44" s="343"/>
      <c r="K44" s="343"/>
      <c r="L44" s="343"/>
      <c r="M44" s="343"/>
      <c r="N44" s="343"/>
      <c r="O44" s="343"/>
      <c r="P44" s="343"/>
      <c r="Q44" s="343"/>
      <c r="R44" s="343"/>
      <c r="S44" s="343"/>
      <c r="T44" s="343"/>
      <c r="U44" s="343"/>
      <c r="V44" s="343"/>
      <c r="W44" s="343"/>
      <c r="X44" s="446"/>
    </row>
    <row r="45" spans="2:26" ht="14.25" thickBot="1" x14ac:dyDescent="0.35">
      <c r="C45" s="453" t="s">
        <v>413</v>
      </c>
      <c r="D45" s="454"/>
      <c r="E45" s="454"/>
      <c r="F45" s="455">
        <f t="shared" ref="F45:X45" si="18">SUM(F42:F44)</f>
        <v>0</v>
      </c>
      <c r="G45" s="455">
        <f t="shared" si="18"/>
        <v>0</v>
      </c>
      <c r="H45" s="455">
        <f t="shared" ca="1" si="18"/>
        <v>1470000.0000000002</v>
      </c>
      <c r="I45" s="455">
        <f t="shared" ca="1" si="18"/>
        <v>2730000.0000000005</v>
      </c>
      <c r="J45" s="455">
        <f t="shared" ca="1" si="18"/>
        <v>1680000.0000000002</v>
      </c>
      <c r="K45" s="455">
        <f t="shared" ca="1" si="18"/>
        <v>3360000.0000000005</v>
      </c>
      <c r="L45" s="455">
        <f t="shared" ca="1" si="18"/>
        <v>3780000.0000000005</v>
      </c>
      <c r="M45" s="455">
        <f t="shared" ca="1" si="18"/>
        <v>2940000.0000000005</v>
      </c>
      <c r="N45" s="455">
        <f t="shared" ca="1" si="18"/>
        <v>2940000.0000000005</v>
      </c>
      <c r="O45" s="455">
        <f t="shared" ca="1" si="18"/>
        <v>3150000.0000000005</v>
      </c>
      <c r="P45" s="455">
        <f t="shared" ca="1" si="18"/>
        <v>1050000</v>
      </c>
      <c r="Q45" s="455">
        <f t="shared" ca="1" si="18"/>
        <v>5250000.0000000009</v>
      </c>
      <c r="R45" s="455">
        <f t="shared" ca="1" si="18"/>
        <v>3150000.0000000005</v>
      </c>
      <c r="S45" s="455">
        <f t="shared" ca="1" si="18"/>
        <v>3150000.0000000005</v>
      </c>
      <c r="T45" s="455">
        <f t="shared" ca="1" si="18"/>
        <v>3150000.0000000005</v>
      </c>
      <c r="U45" s="455">
        <f t="shared" ca="1" si="18"/>
        <v>3150000.0000000005</v>
      </c>
      <c r="V45" s="455">
        <f t="shared" ca="1" si="18"/>
        <v>2940000.0000000005</v>
      </c>
      <c r="W45" s="455">
        <f t="shared" ca="1" si="18"/>
        <v>2940000.0000000005</v>
      </c>
      <c r="X45" s="456">
        <f t="shared" ca="1" si="18"/>
        <v>32550000.000000004</v>
      </c>
      <c r="Y45" s="255"/>
      <c r="Z45" s="582"/>
    </row>
    <row r="46" spans="2:26" x14ac:dyDescent="0.3">
      <c r="C46" s="458" t="s">
        <v>414</v>
      </c>
      <c r="D46" s="459"/>
      <c r="E46" s="459"/>
      <c r="F46" s="460">
        <f>MAX(-F45,0)</f>
        <v>0</v>
      </c>
      <c r="G46" s="460">
        <f t="shared" ref="G46:X46" si="19">MAX(-G45,0)</f>
        <v>0</v>
      </c>
      <c r="H46" s="460">
        <f t="shared" ca="1" si="19"/>
        <v>0</v>
      </c>
      <c r="I46" s="460">
        <f ca="1">MAX(-I45,0)</f>
        <v>0</v>
      </c>
      <c r="J46" s="460">
        <f t="shared" ca="1" si="19"/>
        <v>0</v>
      </c>
      <c r="K46" s="460">
        <f t="shared" ca="1" si="19"/>
        <v>0</v>
      </c>
      <c r="L46" s="460">
        <f t="shared" ca="1" si="19"/>
        <v>0</v>
      </c>
      <c r="M46" s="460">
        <f t="shared" ca="1" si="19"/>
        <v>0</v>
      </c>
      <c r="N46" s="460">
        <f t="shared" ca="1" si="19"/>
        <v>0</v>
      </c>
      <c r="O46" s="460">
        <f t="shared" ca="1" si="19"/>
        <v>0</v>
      </c>
      <c r="P46" s="460">
        <f t="shared" ca="1" si="19"/>
        <v>0</v>
      </c>
      <c r="Q46" s="460">
        <f t="shared" ca="1" si="19"/>
        <v>0</v>
      </c>
      <c r="R46" s="460">
        <f t="shared" ca="1" si="19"/>
        <v>0</v>
      </c>
      <c r="S46" s="460">
        <f t="shared" ca="1" si="19"/>
        <v>0</v>
      </c>
      <c r="T46" s="460">
        <f t="shared" ca="1" si="19"/>
        <v>0</v>
      </c>
      <c r="U46" s="460">
        <f t="shared" ca="1" si="19"/>
        <v>0</v>
      </c>
      <c r="V46" s="460">
        <f t="shared" ca="1" si="19"/>
        <v>0</v>
      </c>
      <c r="W46" s="460">
        <f ca="1">MAX(-W45,0)</f>
        <v>0</v>
      </c>
      <c r="X46" s="461">
        <f t="shared" ca="1" si="19"/>
        <v>0</v>
      </c>
    </row>
    <row r="47" spans="2:26" x14ac:dyDescent="0.3">
      <c r="C47" s="462" t="s">
        <v>415</v>
      </c>
      <c r="D47" s="443"/>
      <c r="E47" s="443"/>
      <c r="F47" s="457">
        <f>IF(F45&gt;0,F45,0)</f>
        <v>0</v>
      </c>
      <c r="G47" s="457">
        <f t="shared" ref="G47:X47" si="20">IF(G45&gt;0,G45,0)</f>
        <v>0</v>
      </c>
      <c r="H47" s="457">
        <f t="shared" ca="1" si="20"/>
        <v>1470000.0000000002</v>
      </c>
      <c r="I47" s="457">
        <f t="shared" ca="1" si="20"/>
        <v>2730000.0000000005</v>
      </c>
      <c r="J47" s="457">
        <f t="shared" ca="1" si="20"/>
        <v>1680000.0000000002</v>
      </c>
      <c r="K47" s="457">
        <f t="shared" ca="1" si="20"/>
        <v>3360000.0000000005</v>
      </c>
      <c r="L47" s="457">
        <f t="shared" ca="1" si="20"/>
        <v>3780000.0000000005</v>
      </c>
      <c r="M47" s="457">
        <f t="shared" ca="1" si="20"/>
        <v>2940000.0000000005</v>
      </c>
      <c r="N47" s="457">
        <f t="shared" ca="1" si="20"/>
        <v>2940000.0000000005</v>
      </c>
      <c r="O47" s="457">
        <f t="shared" ca="1" si="20"/>
        <v>3150000.0000000005</v>
      </c>
      <c r="P47" s="457">
        <f t="shared" ca="1" si="20"/>
        <v>1050000</v>
      </c>
      <c r="Q47" s="457">
        <f t="shared" ca="1" si="20"/>
        <v>5250000.0000000009</v>
      </c>
      <c r="R47" s="457">
        <f t="shared" ca="1" si="20"/>
        <v>3150000.0000000005</v>
      </c>
      <c r="S47" s="457">
        <f t="shared" ca="1" si="20"/>
        <v>3150000.0000000005</v>
      </c>
      <c r="T47" s="457">
        <f t="shared" ca="1" si="20"/>
        <v>3150000.0000000005</v>
      </c>
      <c r="U47" s="457">
        <f t="shared" ca="1" si="20"/>
        <v>3150000.0000000005</v>
      </c>
      <c r="V47" s="457">
        <f t="shared" ca="1" si="20"/>
        <v>2940000.0000000005</v>
      </c>
      <c r="W47" s="457">
        <f t="shared" ca="1" si="20"/>
        <v>2940000.0000000005</v>
      </c>
      <c r="X47" s="463">
        <f t="shared" ca="1" si="20"/>
        <v>32550000.000000004</v>
      </c>
    </row>
    <row r="48" spans="2:26" s="77" customFormat="1" hidden="1" x14ac:dyDescent="0.3">
      <c r="C48" s="1501"/>
      <c r="D48" s="1502"/>
      <c r="E48" s="1502"/>
      <c r="F48" s="1503"/>
      <c r="G48" s="1503"/>
      <c r="H48" s="1503"/>
      <c r="I48" s="1503"/>
      <c r="J48" s="1503"/>
      <c r="K48" s="1503"/>
      <c r="L48" s="1503"/>
      <c r="M48" s="1503"/>
      <c r="N48" s="1503"/>
      <c r="O48" s="1503"/>
      <c r="P48" s="1503"/>
      <c r="Q48" s="1503"/>
      <c r="R48" s="1503"/>
      <c r="S48" s="1503"/>
      <c r="T48" s="1503"/>
      <c r="U48" s="1503"/>
      <c r="V48" s="1503"/>
      <c r="W48" s="1503"/>
      <c r="X48" s="633"/>
      <c r="Y48" s="255"/>
    </row>
    <row r="49" spans="2:25" s="77" customFormat="1" hidden="1" x14ac:dyDescent="0.3">
      <c r="C49" s="1501"/>
      <c r="D49" s="1502"/>
      <c r="E49" s="1502"/>
      <c r="F49" s="1503"/>
      <c r="G49" s="1503"/>
      <c r="H49" s="1503"/>
      <c r="I49" s="1503"/>
      <c r="J49" s="1503"/>
      <c r="K49" s="1503"/>
      <c r="L49" s="1503"/>
      <c r="M49" s="1503"/>
      <c r="N49" s="1503"/>
      <c r="O49" s="1503"/>
      <c r="P49" s="1503"/>
      <c r="Q49" s="1503"/>
      <c r="R49" s="1503"/>
      <c r="S49" s="1503"/>
      <c r="T49" s="1503"/>
      <c r="U49" s="1503"/>
      <c r="V49" s="1503"/>
      <c r="W49" s="1503"/>
      <c r="X49" s="633"/>
      <c r="Y49" s="255"/>
    </row>
    <row r="50" spans="2:25" s="77" customFormat="1" hidden="1" x14ac:dyDescent="0.3">
      <c r="C50" s="1501"/>
      <c r="D50" s="1502"/>
      <c r="E50" s="1502"/>
      <c r="F50" s="1503"/>
      <c r="G50" s="1503"/>
      <c r="H50" s="1503"/>
      <c r="I50" s="1503"/>
      <c r="J50" s="1503"/>
      <c r="K50" s="1503"/>
      <c r="L50" s="1503"/>
      <c r="M50" s="1503"/>
      <c r="N50" s="1503"/>
      <c r="O50" s="1503"/>
      <c r="P50" s="1503"/>
      <c r="Q50" s="1503"/>
      <c r="R50" s="1503"/>
      <c r="S50" s="1503"/>
      <c r="T50" s="1503"/>
      <c r="U50" s="1503"/>
      <c r="V50" s="1503"/>
      <c r="W50" s="1503"/>
      <c r="X50" s="1504"/>
      <c r="Y50" s="255"/>
    </row>
    <row r="51" spans="2:25" s="77" customFormat="1" ht="14.25" hidden="1" thickBot="1" x14ac:dyDescent="0.35">
      <c r="C51" s="1505"/>
      <c r="D51" s="1502"/>
      <c r="E51" s="1502"/>
      <c r="F51" s="1503"/>
      <c r="G51" s="1503"/>
      <c r="H51" s="1503"/>
      <c r="I51" s="1503"/>
      <c r="J51" s="1503"/>
      <c r="K51" s="1503"/>
      <c r="L51" s="1503"/>
      <c r="M51" s="1503"/>
      <c r="N51" s="1503"/>
      <c r="O51" s="1503"/>
      <c r="P51" s="1503"/>
      <c r="Q51" s="1503"/>
      <c r="R51" s="1503"/>
      <c r="S51" s="1503"/>
      <c r="T51" s="1503"/>
      <c r="U51" s="1503"/>
      <c r="V51" s="1503"/>
      <c r="W51" s="1503"/>
      <c r="X51" s="633"/>
      <c r="Y51" s="255"/>
    </row>
    <row r="52" spans="2:25" x14ac:dyDescent="0.3">
      <c r="C52" s="1512" t="s">
        <v>1332</v>
      </c>
      <c r="D52" s="606"/>
      <c r="E52" s="606"/>
      <c r="F52" s="631">
        <f>SUM($F$45:F45)</f>
        <v>0</v>
      </c>
      <c r="G52" s="631">
        <f>+G45+F52+SUM(G48:G51)</f>
        <v>0</v>
      </c>
      <c r="H52" s="631">
        <f ca="1">+H45+G52+SUM(H48:H51)</f>
        <v>1470000.0000000002</v>
      </c>
      <c r="I52" s="631">
        <f ca="1">+I45+H52+SUM(I48:I51)</f>
        <v>4200000.0000000009</v>
      </c>
      <c r="J52" s="631">
        <f t="shared" ref="J52:X52" ca="1" si="21">+J45+I52+SUM(J48:J51)</f>
        <v>5880000.0000000009</v>
      </c>
      <c r="K52" s="631">
        <f t="shared" ca="1" si="21"/>
        <v>9240000.0000000019</v>
      </c>
      <c r="L52" s="631">
        <f t="shared" ca="1" si="21"/>
        <v>13020000.000000002</v>
      </c>
      <c r="M52" s="631">
        <f t="shared" ca="1" si="21"/>
        <v>15960000.000000002</v>
      </c>
      <c r="N52" s="670">
        <f t="shared" ca="1" si="21"/>
        <v>18900000.000000004</v>
      </c>
      <c r="O52" s="670">
        <f t="shared" ca="1" si="21"/>
        <v>22050000.000000004</v>
      </c>
      <c r="P52" s="670">
        <f t="shared" ca="1" si="21"/>
        <v>23100000.000000004</v>
      </c>
      <c r="Q52" s="670">
        <f t="shared" ca="1" si="21"/>
        <v>28350000.000000004</v>
      </c>
      <c r="R52" s="670">
        <f t="shared" ca="1" si="21"/>
        <v>31500000.000000004</v>
      </c>
      <c r="S52" s="670">
        <f t="shared" ca="1" si="21"/>
        <v>34650000.000000007</v>
      </c>
      <c r="T52" s="670">
        <f t="shared" ca="1" si="21"/>
        <v>37800000.000000007</v>
      </c>
      <c r="U52" s="670">
        <f t="shared" ca="1" si="21"/>
        <v>40950000.000000007</v>
      </c>
      <c r="V52" s="670">
        <f t="shared" ca="1" si="21"/>
        <v>43890000.000000007</v>
      </c>
      <c r="W52" s="631">
        <f t="shared" ca="1" si="21"/>
        <v>46830000.000000007</v>
      </c>
      <c r="X52" s="1513">
        <f t="shared" ca="1" si="21"/>
        <v>79380000.000000015</v>
      </c>
      <c r="Y52" s="255"/>
    </row>
    <row r="53" spans="2:25" ht="14.25" thickBot="1" x14ac:dyDescent="0.35">
      <c r="C53" s="686" t="s">
        <v>1333</v>
      </c>
      <c r="D53" s="466"/>
      <c r="E53" s="466"/>
      <c r="F53" s="467"/>
      <c r="G53" s="609">
        <f>+F35</f>
        <v>0</v>
      </c>
      <c r="H53" s="609">
        <f t="shared" ref="H53:W53" ca="1" si="22">+H35</f>
        <v>1470000.0000000002</v>
      </c>
      <c r="I53" s="609">
        <f t="shared" ca="1" si="22"/>
        <v>2730000.0000000009</v>
      </c>
      <c r="J53" s="609">
        <f t="shared" ca="1" si="22"/>
        <v>1680000</v>
      </c>
      <c r="K53" s="609">
        <f t="shared" ca="1" si="22"/>
        <v>3360000.0000000009</v>
      </c>
      <c r="L53" s="609">
        <f t="shared" ca="1" si="22"/>
        <v>3780000</v>
      </c>
      <c r="M53" s="609">
        <f t="shared" ca="1" si="22"/>
        <v>2940000</v>
      </c>
      <c r="N53" s="609">
        <f t="shared" ca="1" si="22"/>
        <v>2940000.0000000019</v>
      </c>
      <c r="O53" s="609">
        <f t="shared" ca="1" si="22"/>
        <v>3150000</v>
      </c>
      <c r="P53" s="609">
        <f t="shared" ca="1" si="22"/>
        <v>1050000</v>
      </c>
      <c r="Q53" s="609">
        <f t="shared" ca="1" si="22"/>
        <v>5250000</v>
      </c>
      <c r="R53" s="609">
        <f t="shared" ca="1" si="22"/>
        <v>3150000</v>
      </c>
      <c r="S53" s="609">
        <f t="shared" ca="1" si="22"/>
        <v>3150000.0000000037</v>
      </c>
      <c r="T53" s="609">
        <f t="shared" ca="1" si="22"/>
        <v>3150000</v>
      </c>
      <c r="U53" s="609">
        <f t="shared" ca="1" si="22"/>
        <v>3150000</v>
      </c>
      <c r="V53" s="609">
        <f t="shared" ca="1" si="22"/>
        <v>2940000</v>
      </c>
      <c r="W53" s="467">
        <f t="shared" ca="1" si="22"/>
        <v>2940000</v>
      </c>
      <c r="X53" s="1555">
        <f ca="1">+X35</f>
        <v>3781229.3521236428</v>
      </c>
      <c r="Y53" s="255"/>
    </row>
    <row r="54" spans="2:25" s="77" customFormat="1" x14ac:dyDescent="0.3">
      <c r="C54" s="687" t="s">
        <v>701</v>
      </c>
      <c r="D54" s="575"/>
      <c r="E54" s="575"/>
      <c r="F54" s="1432">
        <f>+F52-SUM($F$35:F35)</f>
        <v>0</v>
      </c>
      <c r="G54" s="1432">
        <f>+G52-SUM($F$35:G35)</f>
        <v>0</v>
      </c>
      <c r="H54" s="1432">
        <f ca="1">+H52-SUM($F$53:H53)</f>
        <v>0</v>
      </c>
      <c r="I54" s="1432">
        <f ca="1">+I52-SUM($F$53:I53)</f>
        <v>0</v>
      </c>
      <c r="J54" s="1432">
        <f ca="1">+J52-SUM($F$53:J53)</f>
        <v>0</v>
      </c>
      <c r="K54" s="1432">
        <f ca="1">+K52-SUM($F$53:K53)</f>
        <v>0</v>
      </c>
      <c r="L54" s="1432">
        <f ca="1">+L52-SUM($F$53:L53)</f>
        <v>0</v>
      </c>
      <c r="M54" s="1432">
        <f ca="1">+M52-SUM($F$53:M53)</f>
        <v>0</v>
      </c>
      <c r="N54" s="1432">
        <f ca="1">+N52-SUM($F$53:N53)</f>
        <v>0</v>
      </c>
      <c r="O54" s="1432">
        <f ca="1">+O52-SUM($F$53:O53)</f>
        <v>0</v>
      </c>
      <c r="P54" s="1432">
        <f ca="1">+P52-SUM($F$53:P53)</f>
        <v>0</v>
      </c>
      <c r="Q54" s="1432">
        <f ca="1">+Q52-SUM($F$53:Q53)</f>
        <v>0</v>
      </c>
      <c r="R54" s="1432">
        <f ca="1">+R52-SUM($F$53:R53)</f>
        <v>0</v>
      </c>
      <c r="S54" s="1432">
        <f ca="1">+S52-SUM($F$53:S53)</f>
        <v>0</v>
      </c>
      <c r="T54" s="1432">
        <f ca="1">+T52-SUM($F$53:T53)</f>
        <v>0</v>
      </c>
      <c r="U54" s="1432">
        <f ca="1">+U52-SUM($F$53:U53)</f>
        <v>0</v>
      </c>
      <c r="V54" s="1432">
        <f ca="1">+V52-SUM($F$53:V53)</f>
        <v>0</v>
      </c>
      <c r="W54" s="1432">
        <f ca="1">+W52-SUM($F$53:W53)</f>
        <v>0</v>
      </c>
      <c r="X54" s="1515">
        <f ca="1">+X52-SUM($F$53:X53)</f>
        <v>28768770.647876367</v>
      </c>
      <c r="Y54" s="255">
        <f>+'JV_PL&amp;배당가능이익검토'!E67*시나리오분석!I15</f>
        <v>28770000.000000004</v>
      </c>
    </row>
    <row r="55" spans="2:25" s="77" customFormat="1" x14ac:dyDescent="0.3">
      <c r="C55" s="288"/>
      <c r="D55" s="288"/>
      <c r="E55" s="288"/>
      <c r="F55" s="581"/>
      <c r="G55" s="585"/>
      <c r="H55" s="585"/>
      <c r="I55" s="585"/>
      <c r="J55" s="585"/>
      <c r="K55" s="585"/>
      <c r="L55" s="585"/>
      <c r="M55" s="585"/>
      <c r="N55" s="585"/>
      <c r="O55" s="585"/>
      <c r="P55" s="585"/>
      <c r="Q55" s="585"/>
      <c r="R55" s="585"/>
      <c r="S55" s="581"/>
      <c r="T55" s="581"/>
      <c r="U55" s="581"/>
      <c r="V55" s="581"/>
      <c r="W55" s="581"/>
      <c r="X55" s="581"/>
    </row>
    <row r="56" spans="2:25" x14ac:dyDescent="0.3">
      <c r="C56" s="448"/>
      <c r="D56" s="27"/>
      <c r="E56" s="448"/>
      <c r="F56" s="394"/>
      <c r="G56" s="394"/>
      <c r="H56" s="394"/>
      <c r="I56" s="394"/>
      <c r="J56" s="394"/>
      <c r="K56" s="394"/>
      <c r="L56" s="394"/>
      <c r="M56" s="394"/>
      <c r="N56" s="394"/>
      <c r="O56" s="394"/>
      <c r="P56" s="394"/>
      <c r="Q56" s="394"/>
      <c r="R56" s="394"/>
      <c r="S56" s="394"/>
      <c r="T56" s="394"/>
      <c r="U56" s="394"/>
      <c r="V56" s="394"/>
      <c r="W56" s="394"/>
      <c r="X56" s="394"/>
    </row>
    <row r="57" spans="2:25" x14ac:dyDescent="0.3">
      <c r="C57" s="448"/>
      <c r="D57" s="27"/>
      <c r="E57" s="448"/>
      <c r="F57" s="394"/>
      <c r="G57" s="394"/>
      <c r="H57" s="394"/>
      <c r="I57" s="394"/>
      <c r="J57" s="394"/>
      <c r="K57" s="394">
        <v>28194.6</v>
      </c>
      <c r="L57" s="394"/>
      <c r="M57" s="394"/>
      <c r="N57" s="394"/>
      <c r="O57" s="394"/>
      <c r="P57" s="394"/>
      <c r="Q57" s="394"/>
      <c r="R57" s="394"/>
      <c r="S57" s="394"/>
      <c r="T57" s="394"/>
      <c r="U57" s="394"/>
      <c r="V57" s="394"/>
      <c r="W57" s="394"/>
      <c r="X57" s="394"/>
    </row>
    <row r="58" spans="2:25" ht="14.25" thickBot="1" x14ac:dyDescent="0.35">
      <c r="C58" s="27"/>
      <c r="D58" s="27"/>
      <c r="E58" s="27"/>
      <c r="F58" s="394"/>
      <c r="G58" s="394"/>
      <c r="H58" s="394"/>
      <c r="I58" s="394"/>
      <c r="J58" s="394"/>
      <c r="K58" s="394">
        <v>29345.4</v>
      </c>
      <c r="L58" s="394"/>
      <c r="M58" s="394"/>
      <c r="N58" s="394"/>
      <c r="O58" s="394"/>
      <c r="P58" s="394"/>
      <c r="Q58" s="394"/>
      <c r="R58" s="394"/>
      <c r="S58" s="394"/>
      <c r="T58" s="394"/>
      <c r="U58" s="394"/>
      <c r="V58" s="394"/>
      <c r="W58" s="394"/>
      <c r="X58" s="394"/>
    </row>
    <row r="59" spans="2:25" ht="14.25" thickBot="1" x14ac:dyDescent="0.35">
      <c r="B59" s="42" t="s">
        <v>194</v>
      </c>
      <c r="C59" s="41" t="s">
        <v>1340</v>
      </c>
      <c r="E59" s="529" t="s">
        <v>476</v>
      </c>
      <c r="F59" s="529" t="s">
        <v>475</v>
      </c>
      <c r="G59" s="394"/>
      <c r="K59" s="1980">
        <f>SUM(K57:K58)</f>
        <v>57540</v>
      </c>
      <c r="L59" s="26" t="s">
        <v>1602</v>
      </c>
    </row>
    <row r="60" spans="2:25" ht="14.25" thickBot="1" x14ac:dyDescent="0.35">
      <c r="C60" s="26" t="s">
        <v>480</v>
      </c>
      <c r="E60" s="532" t="str">
        <f>시나리오분석!$O$21</f>
        <v>싱가포르</v>
      </c>
      <c r="F60" s="528">
        <f>시나리오분석!$Q$22</f>
        <v>0</v>
      </c>
      <c r="G60" s="394"/>
      <c r="H60" s="255">
        <f ca="1">+H70-H69</f>
        <v>-57540</v>
      </c>
      <c r="I60" s="255">
        <f t="shared" ref="I60:X60" ca="1" si="23">+I70-I69</f>
        <v>-57540</v>
      </c>
      <c r="J60" s="255">
        <f t="shared" ca="1" si="23"/>
        <v>-57540</v>
      </c>
      <c r="K60" s="255">
        <f t="shared" ca="1" si="23"/>
        <v>-57540</v>
      </c>
      <c r="L60" s="255">
        <f t="shared" ca="1" si="23"/>
        <v>-57540</v>
      </c>
      <c r="M60" s="255">
        <f t="shared" ca="1" si="23"/>
        <v>-57540</v>
      </c>
      <c r="N60" s="255">
        <f t="shared" ca="1" si="23"/>
        <v>-57540</v>
      </c>
      <c r="O60" s="255">
        <f t="shared" ca="1" si="23"/>
        <v>-57540</v>
      </c>
      <c r="P60" s="255">
        <f t="shared" ca="1" si="23"/>
        <v>-57540</v>
      </c>
      <c r="Q60" s="255">
        <f t="shared" ca="1" si="23"/>
        <v>-57540</v>
      </c>
      <c r="R60" s="255">
        <f t="shared" ca="1" si="23"/>
        <v>-57540</v>
      </c>
      <c r="S60" s="255">
        <f t="shared" ca="1" si="23"/>
        <v>-57540</v>
      </c>
      <c r="T60" s="255">
        <f t="shared" ca="1" si="23"/>
        <v>-57540</v>
      </c>
      <c r="U60" s="255">
        <f t="shared" ca="1" si="23"/>
        <v>-57540</v>
      </c>
      <c r="V60" s="255">
        <f t="shared" ca="1" si="23"/>
        <v>-57540</v>
      </c>
      <c r="W60" s="255">
        <f t="shared" ca="1" si="23"/>
        <v>-57540</v>
      </c>
      <c r="X60" s="255">
        <f t="shared" ca="1" si="23"/>
        <v>-57540</v>
      </c>
    </row>
    <row r="61" spans="2:25" x14ac:dyDescent="0.3">
      <c r="C61" s="2203" t="s">
        <v>47</v>
      </c>
      <c r="D61" s="2204"/>
      <c r="E61" s="421"/>
      <c r="F61" s="422"/>
      <c r="G61" s="422" t="s">
        <v>58</v>
      </c>
      <c r="H61" s="422" t="s">
        <v>59</v>
      </c>
      <c r="I61" s="422" t="s">
        <v>60</v>
      </c>
      <c r="J61" s="422" t="s">
        <v>61</v>
      </c>
      <c r="K61" s="422" t="s">
        <v>62</v>
      </c>
      <c r="L61" s="422" t="s">
        <v>63</v>
      </c>
      <c r="M61" s="422" t="s">
        <v>64</v>
      </c>
      <c r="N61" s="422" t="s">
        <v>65</v>
      </c>
      <c r="O61" s="422" t="s">
        <v>66</v>
      </c>
      <c r="P61" s="422" t="s">
        <v>67</v>
      </c>
      <c r="Q61" s="422" t="s">
        <v>68</v>
      </c>
      <c r="R61" s="422" t="s">
        <v>69</v>
      </c>
      <c r="S61" s="422" t="s">
        <v>70</v>
      </c>
      <c r="T61" s="422" t="s">
        <v>71</v>
      </c>
      <c r="U61" s="422" t="s">
        <v>72</v>
      </c>
      <c r="V61" s="422" t="s">
        <v>73</v>
      </c>
      <c r="W61" s="422" t="s">
        <v>74</v>
      </c>
      <c r="X61" s="423" t="s">
        <v>151</v>
      </c>
    </row>
    <row r="62" spans="2:25" x14ac:dyDescent="0.3">
      <c r="C62" s="2205"/>
      <c r="D62" s="2206"/>
      <c r="E62" s="377"/>
      <c r="F62" s="378" t="s">
        <v>57</v>
      </c>
      <c r="G62" s="379">
        <v>2020</v>
      </c>
      <c r="H62" s="379">
        <v>2021</v>
      </c>
      <c r="I62" s="379">
        <v>2022</v>
      </c>
      <c r="J62" s="379">
        <v>2023</v>
      </c>
      <c r="K62" s="379">
        <v>2024</v>
      </c>
      <c r="L62" s="379">
        <v>2025</v>
      </c>
      <c r="M62" s="379">
        <v>2026</v>
      </c>
      <c r="N62" s="379">
        <v>2027</v>
      </c>
      <c r="O62" s="379">
        <v>2028</v>
      </c>
      <c r="P62" s="379">
        <v>2029</v>
      </c>
      <c r="Q62" s="379">
        <v>2030</v>
      </c>
      <c r="R62" s="379">
        <v>2031</v>
      </c>
      <c r="S62" s="379">
        <v>2032</v>
      </c>
      <c r="T62" s="379">
        <v>2033</v>
      </c>
      <c r="U62" s="379">
        <v>2034</v>
      </c>
      <c r="V62" s="379">
        <v>2035</v>
      </c>
      <c r="W62" s="379">
        <v>2036</v>
      </c>
      <c r="X62" s="424">
        <v>2037</v>
      </c>
    </row>
    <row r="63" spans="2:25" x14ac:dyDescent="0.3">
      <c r="C63" s="444" t="s">
        <v>474</v>
      </c>
      <c r="D63" s="27"/>
      <c r="E63" s="27"/>
      <c r="F63" s="394"/>
      <c r="G63" s="394">
        <f>시나리오분석!Q30</f>
        <v>28770000.000000004</v>
      </c>
      <c r="H63" s="394"/>
      <c r="I63" s="394"/>
      <c r="J63" s="394"/>
      <c r="K63" s="394"/>
      <c r="L63" s="394"/>
      <c r="M63" s="394"/>
      <c r="N63" s="394"/>
      <c r="O63" s="394"/>
      <c r="P63" s="394"/>
      <c r="Q63" s="394"/>
      <c r="R63" s="394"/>
      <c r="S63" s="394"/>
      <c r="T63" s="394"/>
      <c r="U63" s="394"/>
      <c r="V63" s="394"/>
      <c r="W63" s="394"/>
      <c r="X63" s="447"/>
    </row>
    <row r="64" spans="2:25" x14ac:dyDescent="0.3">
      <c r="C64" s="444" t="s">
        <v>1343</v>
      </c>
      <c r="D64" s="27"/>
      <c r="E64" s="27"/>
      <c r="F64" s="394"/>
      <c r="G64" s="394"/>
      <c r="H64" s="394">
        <f>-H66</f>
        <v>0</v>
      </c>
      <c r="I64" s="394">
        <f t="shared" ref="I64:X64" si="24">-I66</f>
        <v>0</v>
      </c>
      <c r="J64" s="394">
        <f t="shared" si="24"/>
        <v>8918700.0000000019</v>
      </c>
      <c r="K64" s="394">
        <f t="shared" si="24"/>
        <v>0</v>
      </c>
      <c r="L64" s="394">
        <f t="shared" si="24"/>
        <v>0</v>
      </c>
      <c r="M64" s="394">
        <f t="shared" si="24"/>
        <v>0</v>
      </c>
      <c r="N64" s="394">
        <f t="shared" si="24"/>
        <v>0</v>
      </c>
      <c r="O64" s="394">
        <f t="shared" si="24"/>
        <v>0</v>
      </c>
      <c r="P64" s="394">
        <f t="shared" si="24"/>
        <v>0</v>
      </c>
      <c r="Q64" s="394">
        <f t="shared" si="24"/>
        <v>0</v>
      </c>
      <c r="R64" s="394">
        <f t="shared" si="24"/>
        <v>0</v>
      </c>
      <c r="S64" s="394">
        <f t="shared" si="24"/>
        <v>0</v>
      </c>
      <c r="T64" s="394">
        <f t="shared" si="24"/>
        <v>0</v>
      </c>
      <c r="U64" s="394">
        <f t="shared" si="24"/>
        <v>0</v>
      </c>
      <c r="V64" s="394">
        <f t="shared" si="24"/>
        <v>0</v>
      </c>
      <c r="W64" s="394">
        <f t="shared" si="24"/>
        <v>0</v>
      </c>
      <c r="X64" s="447">
        <f t="shared" si="24"/>
        <v>14097300.000000002</v>
      </c>
    </row>
    <row r="65" spans="3:25" x14ac:dyDescent="0.3">
      <c r="C65" s="444" t="s">
        <v>1337</v>
      </c>
      <c r="D65" s="27"/>
      <c r="E65" s="27"/>
      <c r="F65" s="394"/>
      <c r="G65" s="394">
        <f>-시나리오분석!Q28</f>
        <v>-28770000.000000004</v>
      </c>
      <c r="H65" s="394"/>
      <c r="I65" s="394"/>
      <c r="J65" s="394"/>
      <c r="K65" s="394"/>
      <c r="L65" s="394"/>
      <c r="M65" s="394"/>
      <c r="N65" s="394"/>
      <c r="O65" s="394"/>
      <c r="P65" s="394"/>
      <c r="Q65" s="394"/>
      <c r="R65" s="394"/>
      <c r="S65" s="394"/>
      <c r="T65" s="394"/>
      <c r="U65" s="394"/>
      <c r="V65" s="394"/>
      <c r="W65" s="394"/>
      <c r="X65" s="447"/>
    </row>
    <row r="66" spans="3:25" x14ac:dyDescent="0.3">
      <c r="C66" s="444" t="s">
        <v>1344</v>
      </c>
      <c r="D66" s="27"/>
      <c r="E66" s="27"/>
      <c r="F66" s="394"/>
      <c r="G66" s="394">
        <f>-IF(YEAR(시나리오분석!$Q$35)='각사별 CF'!G62,시나리오분석!$Q$36,IF(YEAR(시나리오분석!$Q$37)='각사별 CF'!G62,시나리오분석!$Q$38,0))</f>
        <v>0</v>
      </c>
      <c r="H66" s="394">
        <f>-IF(YEAR(시나리오분석!$Q$35)='각사별 CF'!H62,시나리오분석!$Q$36,IF(YEAR(시나리오분석!$Q$37)='각사별 CF'!H62,시나리오분석!$Q$38,0))</f>
        <v>0</v>
      </c>
      <c r="I66" s="394">
        <f>-IF(YEAR(시나리오분석!$Q$35)='각사별 CF'!I62,시나리오분석!$Q$36,IF(YEAR(시나리오분석!$Q$37)='각사별 CF'!I62,시나리오분석!$Q$38,0))</f>
        <v>0</v>
      </c>
      <c r="J66" s="394">
        <f>-IF(YEAR(시나리오분석!$Q$35)='각사별 CF'!J62,시나리오분석!$Q$36,IF(YEAR(시나리오분석!$Q$37)='각사별 CF'!J62,시나리오분석!$Q$38,0))</f>
        <v>-8918700.0000000019</v>
      </c>
      <c r="K66" s="394">
        <f>-IF(YEAR(시나리오분석!$Q$35)='각사별 CF'!K62,시나리오분석!$Q$36,IF(YEAR(시나리오분석!$Q$37)='각사별 CF'!K62,시나리오분석!$Q$38,0))</f>
        <v>0</v>
      </c>
      <c r="L66" s="394">
        <f>-IF(YEAR(시나리오분석!$Q$35)='각사별 CF'!L62,시나리오분석!$Q$36,IF(YEAR(시나리오분석!$Q$37)='각사별 CF'!L62,시나리오분석!$Q$38,0))</f>
        <v>0</v>
      </c>
      <c r="M66" s="394">
        <f>-IF(YEAR(시나리오분석!$Q$35)='각사별 CF'!M62,시나리오분석!$Q$36,IF(YEAR(시나리오분석!$Q$37)='각사별 CF'!M62,시나리오분석!$Q$38,0))</f>
        <v>0</v>
      </c>
      <c r="N66" s="394">
        <f>-IF(YEAR(시나리오분석!$Q$35)='각사별 CF'!N62,시나리오분석!$Q$36,IF(YEAR(시나리오분석!$Q$37)='각사별 CF'!N62,시나리오분석!$Q$38,0))</f>
        <v>0</v>
      </c>
      <c r="O66" s="394">
        <f>-IF(YEAR(시나리오분석!$Q$35)='각사별 CF'!O62,시나리오분석!$Q$36,IF(YEAR(시나리오분석!$Q$37)='각사별 CF'!O62,시나리오분석!$Q$38,0))</f>
        <v>0</v>
      </c>
      <c r="P66" s="394">
        <f>-IF(YEAR(시나리오분석!$Q$35)='각사별 CF'!P62,시나리오분석!$Q$36,IF(YEAR(시나리오분석!$Q$37)='각사별 CF'!P62,시나리오분석!$Q$38,0))</f>
        <v>0</v>
      </c>
      <c r="Q66" s="394">
        <f>-IF(YEAR(시나리오분석!$Q$35)='각사별 CF'!Q62,시나리오분석!$Q$36,IF(YEAR(시나리오분석!$Q$37)='각사별 CF'!Q62,시나리오분석!$Q$38,0))</f>
        <v>0</v>
      </c>
      <c r="R66" s="394">
        <f>-IF(YEAR(시나리오분석!$Q$35)='각사별 CF'!R62,시나리오분석!$Q$36,IF(YEAR(시나리오분석!$Q$37)='각사별 CF'!R62,시나리오분석!$Q$38,0))</f>
        <v>0</v>
      </c>
      <c r="S66" s="394">
        <f>-IF(YEAR(시나리오분석!$Q$35)='각사별 CF'!S62,시나리오분석!$Q$36,IF(YEAR(시나리오분석!$Q$37)='각사별 CF'!S62,시나리오분석!$Q$38,0))</f>
        <v>0</v>
      </c>
      <c r="T66" s="394">
        <f>-IF(YEAR(시나리오분석!$Q$35)='각사별 CF'!T62,시나리오분석!$Q$36,IF(YEAR(시나리오분석!$Q$37)='각사별 CF'!T62,시나리오분석!$Q$38,0))</f>
        <v>0</v>
      </c>
      <c r="U66" s="394">
        <f>-IF(YEAR(시나리오분석!$Q$35)='각사별 CF'!U62,시나리오분석!$Q$36,IF(YEAR(시나리오분석!$Q$37)='각사별 CF'!U62,시나리오분석!$Q$38,0))</f>
        <v>0</v>
      </c>
      <c r="V66" s="394">
        <f>-IF(YEAR(시나리오분석!$Q$35)='각사별 CF'!V62,시나리오분석!$Q$36,IF(YEAR(시나리오분석!$Q$37)='각사별 CF'!V62,시나리오분석!$Q$38,0))</f>
        <v>0</v>
      </c>
      <c r="W66" s="394">
        <f>-IF(YEAR(시나리오분석!$Q$35)='각사별 CF'!W62,시나리오분석!$Q$36,IF(YEAR(시나리오분석!$Q$37)='각사별 CF'!W62,시나리오분석!$Q$38,0))</f>
        <v>0</v>
      </c>
      <c r="X66" s="447">
        <f>-IF(YEAR(시나리오분석!$Q$35)='각사별 CF'!X62,시나리오분석!$Q$36,IF(YEAR(시나리오분석!$Q$37)='각사별 CF'!X62,시나리오분석!$Q$38,0))</f>
        <v>-14097300.000000002</v>
      </c>
    </row>
    <row r="67" spans="3:25" x14ac:dyDescent="0.3">
      <c r="C67" s="444" t="s">
        <v>1338</v>
      </c>
      <c r="D67" s="27"/>
      <c r="E67" s="27"/>
      <c r="F67" s="394"/>
      <c r="G67" s="394">
        <f>G53*(1-$F$60)</f>
        <v>0</v>
      </c>
      <c r="H67" s="394">
        <f t="shared" ref="H67:W67" ca="1" si="25">IF(H53=0,$K$59,IF(I53&gt;$K$59,H53*(1-$F$60),H53*(1-$F$60)-$K$59))</f>
        <v>1470000.0000000002</v>
      </c>
      <c r="I67" s="394">
        <f t="shared" ca="1" si="25"/>
        <v>2730000.0000000009</v>
      </c>
      <c r="J67" s="394">
        <f t="shared" ca="1" si="25"/>
        <v>1680000</v>
      </c>
      <c r="K67" s="394">
        <f t="shared" ca="1" si="25"/>
        <v>3360000.0000000009</v>
      </c>
      <c r="L67" s="394">
        <f t="shared" ca="1" si="25"/>
        <v>3780000</v>
      </c>
      <c r="M67" s="394">
        <f t="shared" ca="1" si="25"/>
        <v>2940000</v>
      </c>
      <c r="N67" s="394">
        <f t="shared" ca="1" si="25"/>
        <v>2940000.0000000019</v>
      </c>
      <c r="O67" s="394">
        <f t="shared" ca="1" si="25"/>
        <v>3150000</v>
      </c>
      <c r="P67" s="394">
        <f t="shared" ca="1" si="25"/>
        <v>1050000</v>
      </c>
      <c r="Q67" s="394">
        <f t="shared" ca="1" si="25"/>
        <v>5250000</v>
      </c>
      <c r="R67" s="394">
        <f t="shared" ca="1" si="25"/>
        <v>3150000</v>
      </c>
      <c r="S67" s="394">
        <f t="shared" ca="1" si="25"/>
        <v>3150000.0000000037</v>
      </c>
      <c r="T67" s="394">
        <f t="shared" ca="1" si="25"/>
        <v>3150000</v>
      </c>
      <c r="U67" s="394">
        <f t="shared" ca="1" si="25"/>
        <v>3150000</v>
      </c>
      <c r="V67" s="394">
        <f t="shared" ca="1" si="25"/>
        <v>2940000</v>
      </c>
      <c r="W67" s="394">
        <f t="shared" ca="1" si="25"/>
        <v>2940000</v>
      </c>
      <c r="X67" s="447">
        <f ca="1">X53*(1-$F$60)+X54</f>
        <v>32550000.000000011</v>
      </c>
      <c r="Y67" s="255"/>
    </row>
    <row r="68" spans="3:25" x14ac:dyDescent="0.3">
      <c r="C68" s="444" t="s">
        <v>477</v>
      </c>
      <c r="D68" s="27"/>
      <c r="E68" s="27"/>
      <c r="F68" s="27"/>
      <c r="G68" s="394">
        <f>G53*(MIN($F$60,14%))</f>
        <v>0</v>
      </c>
      <c r="H68" s="394">
        <f t="shared" ref="H68:X68" ca="1" si="26">H53*(MIN($F$60,14%))</f>
        <v>0</v>
      </c>
      <c r="I68" s="394">
        <f t="shared" ca="1" si="26"/>
        <v>0</v>
      </c>
      <c r="J68" s="394">
        <f t="shared" ca="1" si="26"/>
        <v>0</v>
      </c>
      <c r="K68" s="394">
        <f t="shared" ca="1" si="26"/>
        <v>0</v>
      </c>
      <c r="L68" s="394">
        <f t="shared" ca="1" si="26"/>
        <v>0</v>
      </c>
      <c r="M68" s="394">
        <f t="shared" ca="1" si="26"/>
        <v>0</v>
      </c>
      <c r="N68" s="394">
        <f t="shared" ca="1" si="26"/>
        <v>0</v>
      </c>
      <c r="O68" s="394">
        <f t="shared" ca="1" si="26"/>
        <v>0</v>
      </c>
      <c r="P68" s="394">
        <f t="shared" ca="1" si="26"/>
        <v>0</v>
      </c>
      <c r="Q68" s="394">
        <f t="shared" ca="1" si="26"/>
        <v>0</v>
      </c>
      <c r="R68" s="394">
        <f t="shared" ca="1" si="26"/>
        <v>0</v>
      </c>
      <c r="S68" s="394">
        <f t="shared" ca="1" si="26"/>
        <v>0</v>
      </c>
      <c r="T68" s="394">
        <f t="shared" ca="1" si="26"/>
        <v>0</v>
      </c>
      <c r="U68" s="394">
        <f t="shared" ca="1" si="26"/>
        <v>0</v>
      </c>
      <c r="V68" s="394">
        <f t="shared" ca="1" si="26"/>
        <v>0</v>
      </c>
      <c r="W68" s="394">
        <f t="shared" ca="1" si="26"/>
        <v>0</v>
      </c>
      <c r="X68" s="447">
        <f t="shared" ca="1" si="26"/>
        <v>0</v>
      </c>
    </row>
    <row r="69" spans="3:25" ht="14.25" thickBot="1" x14ac:dyDescent="0.35">
      <c r="C69" s="588" t="s">
        <v>478</v>
      </c>
      <c r="D69" s="589"/>
      <c r="E69" s="589"/>
      <c r="F69" s="590">
        <f>-F63</f>
        <v>0</v>
      </c>
      <c r="G69" s="590">
        <f>-G63</f>
        <v>-28770000.000000004</v>
      </c>
      <c r="H69" s="590">
        <f t="shared" ref="H69:X69" ca="1" si="27">SUM(H64:H68)</f>
        <v>1470000.0000000002</v>
      </c>
      <c r="I69" s="590">
        <f t="shared" ca="1" si="27"/>
        <v>2730000.0000000009</v>
      </c>
      <c r="J69" s="590">
        <f t="shared" ca="1" si="27"/>
        <v>1680000</v>
      </c>
      <c r="K69" s="590">
        <f t="shared" ca="1" si="27"/>
        <v>3360000.0000000009</v>
      </c>
      <c r="L69" s="590">
        <f t="shared" ca="1" si="27"/>
        <v>3780000</v>
      </c>
      <c r="M69" s="590">
        <f t="shared" ca="1" si="27"/>
        <v>2940000</v>
      </c>
      <c r="N69" s="590">
        <f t="shared" ca="1" si="27"/>
        <v>2940000.0000000019</v>
      </c>
      <c r="O69" s="590">
        <f t="shared" ca="1" si="27"/>
        <v>3150000</v>
      </c>
      <c r="P69" s="590">
        <f t="shared" ca="1" si="27"/>
        <v>1050000</v>
      </c>
      <c r="Q69" s="590">
        <f t="shared" ca="1" si="27"/>
        <v>5250000</v>
      </c>
      <c r="R69" s="590">
        <f t="shared" ca="1" si="27"/>
        <v>3150000</v>
      </c>
      <c r="S69" s="590">
        <f t="shared" ca="1" si="27"/>
        <v>3150000.0000000037</v>
      </c>
      <c r="T69" s="590">
        <f t="shared" ca="1" si="27"/>
        <v>3150000</v>
      </c>
      <c r="U69" s="590">
        <f t="shared" ca="1" si="27"/>
        <v>3150000</v>
      </c>
      <c r="V69" s="590">
        <f t="shared" ca="1" si="27"/>
        <v>2940000</v>
      </c>
      <c r="W69" s="590">
        <f t="shared" ca="1" si="27"/>
        <v>2940000</v>
      </c>
      <c r="X69" s="591">
        <f t="shared" ca="1" si="27"/>
        <v>32550000.000000011</v>
      </c>
      <c r="Y69" s="255"/>
    </row>
    <row r="70" spans="3:25" x14ac:dyDescent="0.3">
      <c r="C70" s="59" t="s">
        <v>479</v>
      </c>
      <c r="D70" s="1013">
        <f ca="1">IRR(G69:X69)</f>
        <v>9.7817913683026836E-2</v>
      </c>
      <c r="F70" s="1069"/>
      <c r="G70" s="1069"/>
      <c r="H70" s="255">
        <f ca="1">+H89+H96</f>
        <v>1412460.0000000002</v>
      </c>
      <c r="I70" s="255">
        <f t="shared" ref="I70:X70" ca="1" si="28">+I89+I96</f>
        <v>2672460.0000000009</v>
      </c>
      <c r="J70" s="255">
        <f t="shared" ca="1" si="28"/>
        <v>1622460</v>
      </c>
      <c r="K70" s="255">
        <f t="shared" ca="1" si="28"/>
        <v>3302460.0000000009</v>
      </c>
      <c r="L70" s="255">
        <f t="shared" ca="1" si="28"/>
        <v>3722460</v>
      </c>
      <c r="M70" s="255">
        <f t="shared" ca="1" si="28"/>
        <v>2882460</v>
      </c>
      <c r="N70" s="255">
        <f t="shared" ca="1" si="28"/>
        <v>2882460.0000000019</v>
      </c>
      <c r="O70" s="255">
        <f t="shared" ca="1" si="28"/>
        <v>3092460</v>
      </c>
      <c r="P70" s="255">
        <f t="shared" ca="1" si="28"/>
        <v>992460</v>
      </c>
      <c r="Q70" s="255">
        <f t="shared" ca="1" si="28"/>
        <v>5192460</v>
      </c>
      <c r="R70" s="255">
        <f t="shared" ca="1" si="28"/>
        <v>3092460</v>
      </c>
      <c r="S70" s="255">
        <f t="shared" ca="1" si="28"/>
        <v>3092460.0000000037</v>
      </c>
      <c r="T70" s="255">
        <f t="shared" ca="1" si="28"/>
        <v>3092460</v>
      </c>
      <c r="U70" s="255">
        <f t="shared" ca="1" si="28"/>
        <v>3092460</v>
      </c>
      <c r="V70" s="255">
        <f t="shared" ca="1" si="28"/>
        <v>2882460</v>
      </c>
      <c r="W70" s="255">
        <f t="shared" ca="1" si="28"/>
        <v>2882460</v>
      </c>
      <c r="X70" s="255">
        <f t="shared" ca="1" si="28"/>
        <v>32492460.000000011</v>
      </c>
    </row>
    <row r="71" spans="3:25" x14ac:dyDescent="0.3">
      <c r="D71" s="1013"/>
      <c r="F71" s="1069"/>
      <c r="G71" s="1069"/>
      <c r="H71" s="255">
        <f ca="1">+H104+H111</f>
        <v>1194941.1600000001</v>
      </c>
      <c r="I71" s="255">
        <f t="shared" ref="I71:X71" ca="1" si="29">+I104+I111</f>
        <v>2260901.1600000011</v>
      </c>
      <c r="J71" s="255">
        <f t="shared" ca="1" si="29"/>
        <v>1372601.1600000001</v>
      </c>
      <c r="K71" s="255">
        <f t="shared" ca="1" si="29"/>
        <v>2793881.1600000006</v>
      </c>
      <c r="L71" s="255">
        <f t="shared" ca="1" si="29"/>
        <v>3149201.16</v>
      </c>
      <c r="M71" s="255">
        <f t="shared" ca="1" si="29"/>
        <v>2438561.16</v>
      </c>
      <c r="N71" s="255">
        <f t="shared" ca="1" si="29"/>
        <v>2438561.1600000011</v>
      </c>
      <c r="O71" s="255">
        <f t="shared" ca="1" si="29"/>
        <v>2616221.16</v>
      </c>
      <c r="P71" s="255">
        <f t="shared" ca="1" si="29"/>
        <v>839621.15999999992</v>
      </c>
      <c r="Q71" s="255">
        <f t="shared" ca="1" si="29"/>
        <v>4392821.16</v>
      </c>
      <c r="R71" s="255">
        <f t="shared" ca="1" si="29"/>
        <v>2616221.16</v>
      </c>
      <c r="S71" s="255">
        <f t="shared" ca="1" si="29"/>
        <v>2616221.1600000029</v>
      </c>
      <c r="T71" s="255">
        <f t="shared" ca="1" si="29"/>
        <v>2616221.16</v>
      </c>
      <c r="U71" s="255">
        <f t="shared" ca="1" si="29"/>
        <v>2616221.16</v>
      </c>
      <c r="V71" s="255">
        <f t="shared" ca="1" si="29"/>
        <v>2438561.16</v>
      </c>
      <c r="W71" s="255">
        <f t="shared" ca="1" si="29"/>
        <v>2438561.16</v>
      </c>
      <c r="X71" s="255">
        <f t="shared" ca="1" si="29"/>
        <v>31919011.839772969</v>
      </c>
    </row>
    <row r="72" spans="3:25" x14ac:dyDescent="0.3">
      <c r="C72" s="59" t="s">
        <v>1355</v>
      </c>
      <c r="D72" s="530"/>
      <c r="H72" s="582"/>
      <c r="I72" s="1069"/>
      <c r="J72" s="1069"/>
      <c r="K72" s="1069"/>
      <c r="L72" s="1069"/>
      <c r="M72" s="1069"/>
      <c r="N72" s="1069"/>
      <c r="O72" s="1069"/>
      <c r="P72" s="1069"/>
      <c r="Q72" s="1069"/>
      <c r="R72" s="1069"/>
      <c r="S72" s="1069"/>
      <c r="T72" s="1069"/>
      <c r="U72" s="1069"/>
      <c r="V72" s="1069"/>
      <c r="W72" s="1069"/>
      <c r="X72" s="1069"/>
    </row>
    <row r="73" spans="3:25" x14ac:dyDescent="0.3">
      <c r="C73" s="1532"/>
      <c r="D73" s="1533" t="s">
        <v>374</v>
      </c>
      <c r="E73" s="1534">
        <f ca="1">IRR(G73:X73)</f>
        <v>7.7796387938842138E-2</v>
      </c>
      <c r="F73" s="1535">
        <f>SUM(F74:F78)</f>
        <v>0</v>
      </c>
      <c r="G73" s="1535">
        <f t="shared" ref="G73" si="30">SUM(G74:G76)</f>
        <v>-23016000.000000004</v>
      </c>
      <c r="H73" s="1535">
        <f ca="1">SUM(H74:H78)</f>
        <v>948864.00000000012</v>
      </c>
      <c r="I73" s="1535">
        <f t="shared" ref="I73:X73" ca="1" si="31">SUM(I74:I78)</f>
        <v>1801632.0000000007</v>
      </c>
      <c r="J73" s="1535">
        <f t="shared" ca="1" si="31"/>
        <v>10009692.000000002</v>
      </c>
      <c r="K73" s="1535">
        <f t="shared" ca="1" si="31"/>
        <v>1364659.8000000003</v>
      </c>
      <c r="L73" s="1535">
        <f t="shared" ca="1" si="31"/>
        <v>1538766.5999999999</v>
      </c>
      <c r="M73" s="1535">
        <f t="shared" ca="1" si="31"/>
        <v>1190552.9999999998</v>
      </c>
      <c r="N73" s="1535">
        <f t="shared" ca="1" si="31"/>
        <v>1190553.0000000007</v>
      </c>
      <c r="O73" s="1535">
        <f t="shared" ca="1" si="31"/>
        <v>1277606.3999999999</v>
      </c>
      <c r="P73" s="1535">
        <f t="shared" ca="1" si="31"/>
        <v>407072.4</v>
      </c>
      <c r="Q73" s="1535">
        <f t="shared" ca="1" si="31"/>
        <v>2148140.4</v>
      </c>
      <c r="R73" s="1535">
        <f t="shared" ca="1" si="31"/>
        <v>1277606.3999999999</v>
      </c>
      <c r="S73" s="1535">
        <f t="shared" ca="1" si="31"/>
        <v>1277606.4000000015</v>
      </c>
      <c r="T73" s="1535">
        <f t="shared" ca="1" si="31"/>
        <v>1277606.3999999999</v>
      </c>
      <c r="U73" s="1535">
        <f t="shared" ca="1" si="31"/>
        <v>1277606.3999999999</v>
      </c>
      <c r="V73" s="1535">
        <f t="shared" ca="1" si="31"/>
        <v>1190552.9999999998</v>
      </c>
      <c r="W73" s="1535">
        <f t="shared" ca="1" si="31"/>
        <v>1190552.9999999998</v>
      </c>
      <c r="X73" s="1535">
        <f t="shared" ca="1" si="31"/>
        <v>15636576.215629337</v>
      </c>
    </row>
    <row r="74" spans="3:25" s="77" customFormat="1" x14ac:dyDescent="0.3">
      <c r="C74" s="138" t="s">
        <v>481</v>
      </c>
      <c r="D74" s="1522" t="s">
        <v>1339</v>
      </c>
      <c r="E74" s="138"/>
      <c r="F74" s="256">
        <f>$F$65*시나리오분석!$P$31</f>
        <v>0</v>
      </c>
      <c r="G74" s="256">
        <f>$G$65*시나리오분석!$P$31</f>
        <v>-23016000.000000004</v>
      </c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38"/>
      <c r="S74" s="138"/>
      <c r="T74" s="138"/>
      <c r="U74" s="138"/>
      <c r="V74" s="138"/>
      <c r="W74" s="138"/>
      <c r="X74" s="138"/>
    </row>
    <row r="75" spans="3:25" s="77" customFormat="1" x14ac:dyDescent="0.3">
      <c r="C75" s="138"/>
      <c r="D75" s="1522" t="s">
        <v>483</v>
      </c>
      <c r="E75" s="138"/>
      <c r="F75" s="138"/>
      <c r="G75" s="256">
        <f>-G66</f>
        <v>0</v>
      </c>
      <c r="H75" s="256">
        <f t="shared" ref="H75:X75" si="32">-H66</f>
        <v>0</v>
      </c>
      <c r="I75" s="256">
        <f t="shared" si="32"/>
        <v>0</v>
      </c>
      <c r="J75" s="256">
        <f t="shared" si="32"/>
        <v>8918700.0000000019</v>
      </c>
      <c r="K75" s="256">
        <f t="shared" si="32"/>
        <v>0</v>
      </c>
      <c r="L75" s="256">
        <f t="shared" si="32"/>
        <v>0</v>
      </c>
      <c r="M75" s="256">
        <f t="shared" si="32"/>
        <v>0</v>
      </c>
      <c r="N75" s="256">
        <f t="shared" si="32"/>
        <v>0</v>
      </c>
      <c r="O75" s="256">
        <f t="shared" si="32"/>
        <v>0</v>
      </c>
      <c r="P75" s="256">
        <f t="shared" si="32"/>
        <v>0</v>
      </c>
      <c r="Q75" s="256">
        <f t="shared" si="32"/>
        <v>0</v>
      </c>
      <c r="R75" s="256">
        <f t="shared" si="32"/>
        <v>0</v>
      </c>
      <c r="S75" s="256">
        <f t="shared" si="32"/>
        <v>0</v>
      </c>
      <c r="T75" s="256">
        <f t="shared" si="32"/>
        <v>0</v>
      </c>
      <c r="U75" s="256">
        <f t="shared" si="32"/>
        <v>0</v>
      </c>
      <c r="V75" s="256">
        <f t="shared" si="32"/>
        <v>0</v>
      </c>
      <c r="W75" s="256">
        <f t="shared" si="32"/>
        <v>0</v>
      </c>
      <c r="X75" s="256">
        <f t="shared" si="32"/>
        <v>14097300.000000002</v>
      </c>
    </row>
    <row r="76" spans="3:25" s="77" customFormat="1" x14ac:dyDescent="0.3">
      <c r="C76" s="138"/>
      <c r="D76" s="1522" t="s">
        <v>1348</v>
      </c>
      <c r="E76" s="1523">
        <f>시나리오분석!$Q$24</f>
        <v>0.154</v>
      </c>
      <c r="F76" s="138"/>
      <c r="G76" s="256">
        <f>(G$67*시나리오분석!$P$31+G$68*시나리오분석!$P$31)*(1-$E$76)</f>
        <v>0</v>
      </c>
      <c r="H76" s="256">
        <f ca="1">IF(SUM($F$74:G75)&lt;0,(H$67*시나리오분석!$P$31+H$68*시나리오분석!$P$31)*(1-$E$76)+SUM($F$74:G75)*시나리오분석!$Q$40,0)</f>
        <v>948864.00000000012</v>
      </c>
      <c r="I76" s="256">
        <f ca="1">IF(SUM($F$74:H75)&lt;0,(I$67*시나리오분석!$P$31+I$68*시나리오분석!$P$31)*(1-$E$76)+SUM($F$74:H75)*시나리오분석!$Q$40,0)</f>
        <v>1801632.0000000007</v>
      </c>
      <c r="J76" s="256">
        <f ca="1">IF(SUM($F$74:I75)&lt;0,(J$67*시나리오분석!$P$31+J$68*시나리오분석!$P$31)*(1-$E$76)+SUM($F$74:I75)*시나리오분석!$Q$40,0)</f>
        <v>1090992</v>
      </c>
      <c r="K76" s="256">
        <f ca="1">IF(SUM($F$74:J75)&lt;0,(K$67*시나리오분석!$F$56+K$68*시나리오분석!$F$56)*(1-IF(K53=0,0,$E$76))+SUM($F$74:J75)*시나리오분석!$Q$40,0)</f>
        <v>1364659.8000000003</v>
      </c>
      <c r="L76" s="256">
        <f ca="1">IF(SUM($F$74:K75)&lt;0,(L$67*시나리오분석!$F$56+L$68*시나리오분석!$F$56)*(1-IF(L53=0,0,$E$76))+SUM($F$74:K75)*시나리오분석!$Q$40,0)</f>
        <v>1538766.5999999999</v>
      </c>
      <c r="M76" s="256">
        <f ca="1">IF(SUM($F$74:L75)&lt;0,(M$67*시나리오분석!$F$56+M$68*시나리오분석!$F$56)*(1-IF(M53=0,0,$E$76))+SUM($F$74:L75)*시나리오분석!$Q$40,0)</f>
        <v>1190552.9999999998</v>
      </c>
      <c r="N76" s="256">
        <f ca="1">IF(SUM($F$74:M75)&lt;0,(N$67*시나리오분석!$F$56+N$68*시나리오분석!$F$56)*(1-IF(N53=0,0,$E$76))+SUM($F$74:M75)*시나리오분석!$Q$40,0)</f>
        <v>1190553.0000000007</v>
      </c>
      <c r="O76" s="256">
        <f ca="1">IF(SUM($F$74:N75)&lt;0,(O$67*시나리오분석!$F$56+O$68*시나리오분석!$F$56)*(1-IF(O53=0,0,$E$76))+SUM($F$74:N75)*시나리오분석!$Q$40,0)</f>
        <v>1277606.3999999999</v>
      </c>
      <c r="P76" s="256">
        <f ca="1">IF(SUM($F$74:O75)&lt;0,(P$67*시나리오분석!$F$56+P$68*시나리오분석!$F$56)*(1-IF(P53=0,0,$E$76))+SUM($F$74:O75)*시나리오분석!$Q$40,0)</f>
        <v>407072.4</v>
      </c>
      <c r="Q76" s="256">
        <f ca="1">IF(SUM($F$74:P75)&lt;0,(Q$67*시나리오분석!$F$56+Q$68*시나리오분석!$F$56)*(1-IF(Q53=0,0,$E$76))+SUM($F$74:P75)*시나리오분석!$Q$40,0)</f>
        <v>2148140.4</v>
      </c>
      <c r="R76" s="256">
        <f ca="1">IF(SUM($F$74:Q75)&lt;0,(R$67*시나리오분석!$F$56+R$68*시나리오분석!$F$56)*(1-IF(R53=0,0,$E$76))+SUM($F$74:Q75)*시나리오분석!$Q$40,0)</f>
        <v>1277606.3999999999</v>
      </c>
      <c r="S76" s="256">
        <f ca="1">IF(SUM($F$74:R75)&lt;0,(S$67*시나리오분석!$F$56+S$68*시나리오분석!$F$56)*(1-IF(S53=0,0,$E$76))+SUM($F$74:R75)*시나리오분석!$Q$40,0)</f>
        <v>1277606.4000000015</v>
      </c>
      <c r="T76" s="256">
        <f ca="1">IF(SUM($F$74:S75)&lt;0,(T$67*시나리오분석!$F$56+T$68*시나리오분석!$F$56)*(1-IF(T53=0,0,$E$76))+SUM($F$74:S75)*시나리오분석!$Q$40,0)</f>
        <v>1277606.3999999999</v>
      </c>
      <c r="U76" s="256">
        <f ca="1">IF(SUM($F$74:T75)&lt;0,(U$67*시나리오분석!$F$56+U$68*시나리오분석!$F$56)*(1-IF(U53=0,0,$E$76))+SUM($F$74:T75)*시나리오분석!$Q$40,0)</f>
        <v>1277606.3999999999</v>
      </c>
      <c r="V76" s="256">
        <f ca="1">IF(SUM($F$74:U75)&lt;0,(V$67*시나리오분석!$F$56+V$68*시나리오분석!$F$56)*(1-IF(V53=0,0,$E$76))+SUM($F$74:U75)*시나리오분석!$Q$40,0)</f>
        <v>1190552.9999999998</v>
      </c>
      <c r="W76" s="256">
        <f ca="1">IF(SUM($F$74:V75)&lt;0,(W$67*시나리오분석!$F$56+W$68*시나리오분석!$F$56)*(1-IF(W53=0,0,$E$76))+SUM($F$74:V75)*시나리오분석!$Q$40,0)</f>
        <v>1190552.9999999998</v>
      </c>
      <c r="X76" s="256">
        <f ca="1">IF(SUM($F$74:W75)&lt;0,((X$67-X82)*시나리오분석!$F$56+X$68*시나리오분석!$F$56)*(1-$E$76)+SUM($F$74:W75)*시나리오분석!$Q$40,0)</f>
        <v>1539276.2156293353</v>
      </c>
    </row>
    <row r="77" spans="3:25" s="77" customFormat="1" x14ac:dyDescent="0.3">
      <c r="C77" s="138"/>
      <c r="D77" s="1522"/>
      <c r="E77" s="1523"/>
      <c r="F77" s="138"/>
      <c r="G77" s="256"/>
      <c r="H77" s="256"/>
      <c r="I77" s="256"/>
      <c r="J77" s="256"/>
      <c r="K77" s="256"/>
      <c r="L77" s="256"/>
      <c r="M77" s="256"/>
      <c r="N77" s="256"/>
      <c r="O77" s="256"/>
      <c r="P77" s="256"/>
      <c r="Q77" s="256"/>
      <c r="R77" s="256"/>
      <c r="S77" s="256"/>
      <c r="T77" s="256"/>
      <c r="U77" s="256"/>
      <c r="V77" s="256"/>
      <c r="W77" s="256"/>
      <c r="X77" s="256"/>
    </row>
    <row r="78" spans="3:25" s="77" customFormat="1" x14ac:dyDescent="0.3">
      <c r="C78" s="138"/>
      <c r="D78" s="1522" t="s">
        <v>1354</v>
      </c>
      <c r="E78" s="1537"/>
      <c r="F78" s="138"/>
      <c r="G78" s="256">
        <f>-G75*E78</f>
        <v>0</v>
      </c>
      <c r="H78" s="256">
        <f t="shared" ref="H78:X78" si="33">-H75*F78</f>
        <v>0</v>
      </c>
      <c r="I78" s="256">
        <f t="shared" si="33"/>
        <v>0</v>
      </c>
      <c r="J78" s="256">
        <f t="shared" si="33"/>
        <v>0</v>
      </c>
      <c r="K78" s="256">
        <f t="shared" si="33"/>
        <v>0</v>
      </c>
      <c r="L78" s="256">
        <f t="shared" si="33"/>
        <v>0</v>
      </c>
      <c r="M78" s="256">
        <f t="shared" si="33"/>
        <v>0</v>
      </c>
      <c r="N78" s="256">
        <f t="shared" si="33"/>
        <v>0</v>
      </c>
      <c r="O78" s="256">
        <f t="shared" si="33"/>
        <v>0</v>
      </c>
      <c r="P78" s="256">
        <f t="shared" si="33"/>
        <v>0</v>
      </c>
      <c r="Q78" s="256">
        <f t="shared" si="33"/>
        <v>0</v>
      </c>
      <c r="R78" s="256">
        <f t="shared" si="33"/>
        <v>0</v>
      </c>
      <c r="S78" s="256">
        <f t="shared" si="33"/>
        <v>0</v>
      </c>
      <c r="T78" s="256">
        <f t="shared" si="33"/>
        <v>0</v>
      </c>
      <c r="U78" s="256">
        <f t="shared" si="33"/>
        <v>0</v>
      </c>
      <c r="V78" s="256">
        <f t="shared" si="33"/>
        <v>0</v>
      </c>
      <c r="W78" s="256">
        <f t="shared" si="33"/>
        <v>0</v>
      </c>
      <c r="X78" s="256">
        <f t="shared" si="33"/>
        <v>0</v>
      </c>
    </row>
    <row r="79" spans="3:25" s="77" customFormat="1" x14ac:dyDescent="0.3">
      <c r="D79" s="1520"/>
      <c r="E79" s="1521"/>
      <c r="G79" s="577"/>
      <c r="H79" s="577"/>
      <c r="I79" s="577"/>
      <c r="J79" s="577"/>
      <c r="K79" s="577"/>
      <c r="L79" s="577"/>
      <c r="M79" s="577"/>
      <c r="N79" s="577"/>
      <c r="O79" s="577"/>
      <c r="P79" s="577"/>
      <c r="Q79" s="577"/>
      <c r="R79" s="577"/>
      <c r="S79" s="577"/>
      <c r="T79" s="577"/>
      <c r="U79" s="577"/>
      <c r="V79" s="577"/>
      <c r="W79" s="577"/>
      <c r="X79" s="577"/>
    </row>
    <row r="80" spans="3:25" s="77" customFormat="1" x14ac:dyDescent="0.3">
      <c r="C80" s="1532"/>
      <c r="D80" s="1536" t="s">
        <v>374</v>
      </c>
      <c r="E80" s="1534">
        <f ca="1">IRR(G80:X80)</f>
        <v>8.6872554201878671E-2</v>
      </c>
      <c r="F80" s="1535">
        <f>SUM(F81:F85)</f>
        <v>0</v>
      </c>
      <c r="G80" s="1535">
        <f t="shared" ref="G80" si="34">SUM(G81:G83)</f>
        <v>-5754000.0000000009</v>
      </c>
      <c r="H80" s="1535">
        <f t="shared" ref="H80:X80" ca="1" si="35">SUM(H81:H85)</f>
        <v>237216.00000000003</v>
      </c>
      <c r="I80" s="1535">
        <f t="shared" ca="1" si="35"/>
        <v>450408.00000000017</v>
      </c>
      <c r="J80" s="1535">
        <f t="shared" ca="1" si="35"/>
        <v>-8645952.0000000019</v>
      </c>
      <c r="K80" s="1535">
        <f t="shared" ca="1" si="35"/>
        <v>1420360.2000000004</v>
      </c>
      <c r="L80" s="1535">
        <f t="shared" ca="1" si="35"/>
        <v>1601573.4000000001</v>
      </c>
      <c r="M80" s="1535">
        <f t="shared" ca="1" si="35"/>
        <v>1239147</v>
      </c>
      <c r="N80" s="1535">
        <f t="shared" ca="1" si="35"/>
        <v>1239147.0000000009</v>
      </c>
      <c r="O80" s="1535">
        <f t="shared" ca="1" si="35"/>
        <v>1329753.6000000001</v>
      </c>
      <c r="P80" s="1535">
        <f t="shared" ca="1" si="35"/>
        <v>423687.6</v>
      </c>
      <c r="Q80" s="1535">
        <f ca="1">SUM(Q81:Q85)</f>
        <v>2235819.6</v>
      </c>
      <c r="R80" s="1535">
        <f t="shared" ca="1" si="35"/>
        <v>1329753.6000000001</v>
      </c>
      <c r="S80" s="1535">
        <f t="shared" ca="1" si="35"/>
        <v>1329753.6000000017</v>
      </c>
      <c r="T80" s="1535">
        <f t="shared" ca="1" si="35"/>
        <v>1329753.6000000001</v>
      </c>
      <c r="U80" s="1535">
        <f t="shared" ca="1" si="35"/>
        <v>1329753.6000000001</v>
      </c>
      <c r="V80" s="1535">
        <f t="shared" ca="1" si="35"/>
        <v>1239147</v>
      </c>
      <c r="W80" s="1535">
        <f t="shared" ca="1" si="35"/>
        <v>1239147</v>
      </c>
      <c r="X80" s="1538">
        <f t="shared" ca="1" si="35"/>
        <v>16273574.464143632</v>
      </c>
    </row>
    <row r="81" spans="3:24" s="77" customFormat="1" x14ac:dyDescent="0.3">
      <c r="C81" s="138" t="s">
        <v>482</v>
      </c>
      <c r="D81" s="1522" t="s">
        <v>1339</v>
      </c>
      <c r="E81" s="138"/>
      <c r="F81" s="256">
        <f>$F$65*시나리오분석!$P$32</f>
        <v>0</v>
      </c>
      <c r="G81" s="256">
        <f>$G$65*시나리오분석!$P$32</f>
        <v>-5754000.0000000009</v>
      </c>
      <c r="H81" s="256">
        <f t="shared" ref="H81:W81" si="36">-H64</f>
        <v>0</v>
      </c>
      <c r="I81" s="256">
        <f t="shared" si="36"/>
        <v>0</v>
      </c>
      <c r="J81" s="256">
        <f t="shared" si="36"/>
        <v>-8918700.0000000019</v>
      </c>
      <c r="K81" s="256">
        <f t="shared" si="36"/>
        <v>0</v>
      </c>
      <c r="L81" s="256">
        <f t="shared" si="36"/>
        <v>0</v>
      </c>
      <c r="M81" s="256">
        <f t="shared" si="36"/>
        <v>0</v>
      </c>
      <c r="N81" s="256">
        <f t="shared" si="36"/>
        <v>0</v>
      </c>
      <c r="O81" s="256">
        <f t="shared" si="36"/>
        <v>0</v>
      </c>
      <c r="P81" s="256">
        <f t="shared" si="36"/>
        <v>0</v>
      </c>
      <c r="Q81" s="256">
        <f t="shared" si="36"/>
        <v>0</v>
      </c>
      <c r="R81" s="256">
        <f t="shared" si="36"/>
        <v>0</v>
      </c>
      <c r="S81" s="256">
        <f t="shared" si="36"/>
        <v>0</v>
      </c>
      <c r="T81" s="256">
        <f t="shared" si="36"/>
        <v>0</v>
      </c>
      <c r="U81" s="256">
        <f t="shared" si="36"/>
        <v>0</v>
      </c>
      <c r="V81" s="256">
        <f t="shared" si="36"/>
        <v>0</v>
      </c>
      <c r="W81" s="256">
        <f t="shared" si="36"/>
        <v>0</v>
      </c>
      <c r="X81" s="256">
        <f>-X64</f>
        <v>-14097300.000000002</v>
      </c>
    </row>
    <row r="82" spans="3:24" s="77" customFormat="1" x14ac:dyDescent="0.3">
      <c r="C82" s="138"/>
      <c r="D82" s="1522" t="s">
        <v>394</v>
      </c>
      <c r="E82" s="138"/>
      <c r="F82" s="138"/>
      <c r="G82" s="256"/>
      <c r="H82" s="256"/>
      <c r="I82" s="256"/>
      <c r="J82" s="256"/>
      <c r="K82" s="256"/>
      <c r="L82" s="256"/>
      <c r="M82" s="256"/>
      <c r="N82" s="256"/>
      <c r="O82" s="256"/>
      <c r="P82" s="256"/>
      <c r="Q82" s="256"/>
      <c r="R82" s="256"/>
      <c r="S82" s="256"/>
      <c r="T82" s="256"/>
      <c r="U82" s="256"/>
      <c r="V82" s="256"/>
      <c r="W82" s="256"/>
      <c r="X82" s="1556">
        <f ca="1">+X54</f>
        <v>28768770.647876367</v>
      </c>
    </row>
    <row r="83" spans="3:24" s="77" customFormat="1" x14ac:dyDescent="0.3">
      <c r="C83" s="138"/>
      <c r="D83" s="1522" t="s">
        <v>1348</v>
      </c>
      <c r="E83" s="1523">
        <f>시나리오분석!$Q$24</f>
        <v>0.154</v>
      </c>
      <c r="F83" s="138"/>
      <c r="G83" s="256">
        <f>(G$67*시나리오분석!$P$32+G$68*시나리오분석!$P$32)*(1-$E$83)</f>
        <v>0</v>
      </c>
      <c r="H83" s="256">
        <f ca="1">(H$67*시나리오분석!$P$32+H$68*시나리오분석!$P$32)*(1-$E$83)+SUM($F$81:G82)*시나리오분석!$Q$40</f>
        <v>237216.00000000003</v>
      </c>
      <c r="I83" s="256">
        <f ca="1">(I$67*시나리오분석!$P$32+I$68*시나리오분석!$P$32)*(1-$E$83)+SUM($F$81:H82)*시나리오분석!$Q$40</f>
        <v>450408.00000000017</v>
      </c>
      <c r="J83" s="256">
        <f ca="1">(J$67*시나리오분석!$P$32+J$68*시나리오분석!$P$32)*(1-$E$83)+SUM($F$81:I82)*시나리오분석!$Q$40</f>
        <v>272748</v>
      </c>
      <c r="K83" s="256">
        <f ca="1">(K$67+K$68)*(시나리오분석!$F$57+IF(K76=0,시나리오분석!$F$56,0))*(1-IF(K53=0,0,$E$83))+IF(SUM($F$81:J82)=$G$65,0,SUM($F$81:J82)*시나리오분석!$Q$40)</f>
        <v>1420360.2000000004</v>
      </c>
      <c r="L83" s="256">
        <f ca="1">(L$67+L$68)*(시나리오분석!$F$57+IF(L76=0,시나리오분석!$F$56,0))*(1-IF(L53=0,0,$E$83))+IF(SUM($F$81:K82)=$G$65,0,SUM($F$81:K82)*시나리오분석!$Q$40)</f>
        <v>1601573.4000000001</v>
      </c>
      <c r="M83" s="256">
        <f ca="1">(M$67+M$68)*(시나리오분석!$F$57+IF(M76=0,시나리오분석!$F$56,0))*(1-IF(M53=0,0,$E$83))+IF(SUM($F$81:L82)=$G$65,0,SUM($F$81:L82)*시나리오분석!$Q$40)</f>
        <v>1239147</v>
      </c>
      <c r="N83" s="256">
        <f ca="1">(N$67+N$68)*(시나리오분석!$F$57+IF(N76=0,시나리오분석!$F$56,0))*(1-IF(N53=0,0,$E$83))+IF(SUM($F$81:M82)=$G$65,0,SUM($F$81:M82)*시나리오분석!$Q$40)</f>
        <v>1239147.0000000009</v>
      </c>
      <c r="O83" s="256">
        <f ca="1">(O$67+O$68)*(시나리오분석!$F$57+IF(O76=0,시나리오분석!$F$56,0))*(1-IF(O53=0,0,$E$83))+IF(SUM($F$81:N82)=$G$65,0,SUM($F$81:N82)*시나리오분석!$Q$40)</f>
        <v>1329753.6000000001</v>
      </c>
      <c r="P83" s="256">
        <f ca="1">(P$67+P$68)*(시나리오분석!$F$57+IF(P76=0,시나리오분석!$F$56,0))*(1-$E$83)+IF(SUM($F$81:O82)=$G$65,0,SUM($F$81:O82)*시나리오분석!$Q$40)</f>
        <v>423687.6</v>
      </c>
      <c r="Q83" s="256">
        <f ca="1">(Q$67+Q$68)*(시나리오분석!$F$57+IF(Q76=0,시나리오분석!$F$56,0))*(1-IF(Q53=0,0,$E$83))+IF(SUM($F$81:P82)=$G$65,0,SUM($F$81:P82)*시나리오분석!$Q$40)</f>
        <v>2235819.6</v>
      </c>
      <c r="R83" s="256">
        <f ca="1">(R$67+R$68)*(시나리오분석!$F$57+IF(R76=0,시나리오분석!$F$56,0))*(1-IF(R53=0,0,$E$83))+IF(SUM($F$81:Q82)=$G$65,0,SUM($F$81:Q82)*시나리오분석!$Q$40)</f>
        <v>1329753.6000000001</v>
      </c>
      <c r="S83" s="256">
        <f ca="1">(S$67+S$68)*(시나리오분석!$F$57+IF(S76=0,시나리오분석!$F$56,0))*(1-IF(S53=0,0,$E$83))+IF(SUM($F$81:R82)=$G$65,0,SUM($F$81:R82)*시나리오분석!$Q$40)</f>
        <v>1329753.6000000017</v>
      </c>
      <c r="T83" s="256">
        <f ca="1">(T$67+T$68)*(시나리오분석!$F$57+IF(T76=0,시나리오분석!$F$56,0))*(1-IF(T53=0,0,$E$83))+IF(SUM($F$81:S82)=$G$65,0,SUM($F$81:S82)*시나리오분석!$Q$40)</f>
        <v>1329753.6000000001</v>
      </c>
      <c r="U83" s="256">
        <f ca="1">(U$67+U$68)*(시나리오분석!$F$57+IF(U76=0,시나리오분석!$F$56,0))*(1-IF(U53=0,0,$E$83))+IF(SUM($F$81:T82)=$G$65,0,SUM($F$81:T82)*시나리오분석!$Q$40)</f>
        <v>1329753.6000000001</v>
      </c>
      <c r="V83" s="256">
        <f ca="1">(V$67+V$68)*(시나리오분석!$F$57+IF(V76=0,시나리오분석!$F$56,0))*(1-IF(V53=0,0,$E$83))+IF(SUM($F$81:U82)=$G$65,0,SUM($F$81:U82)*시나리오분석!$Q$40)</f>
        <v>1239147</v>
      </c>
      <c r="W83" s="256">
        <f ca="1">(W$67+W$68)*(시나리오분석!$F$57+IF(W76=0,시나리오분석!$F$56,0))*(1-$E$83)+IF(SUM($F$81:V82)=$G$65,0,SUM($F$81:V82)*시나리오분석!$Q$40)</f>
        <v>1239147</v>
      </c>
      <c r="X83" s="1556">
        <f ca="1">(X$67+X$68-X82)*(시나리오분석!$F$57+IF(X76=0,시나리오분석!$F$56,0))*(1-$E$83)+IF(SUM($F$81:W82)=G65,0,SUM($F$81:W82)*시나리오분석!$Q$40)</f>
        <v>1602103.8162672676</v>
      </c>
    </row>
    <row r="84" spans="3:24" s="77" customFormat="1" x14ac:dyDescent="0.3">
      <c r="C84" s="138"/>
      <c r="D84" s="1522"/>
      <c r="E84" s="1523"/>
      <c r="F84" s="138"/>
      <c r="G84" s="256"/>
      <c r="H84" s="256"/>
      <c r="I84" s="256"/>
      <c r="J84" s="256"/>
      <c r="K84" s="256"/>
      <c r="L84" s="256"/>
      <c r="M84" s="256"/>
      <c r="N84" s="256"/>
      <c r="O84" s="256"/>
      <c r="P84" s="256"/>
      <c r="Q84" s="256"/>
      <c r="R84" s="256"/>
      <c r="S84" s="256"/>
      <c r="T84" s="256"/>
      <c r="U84" s="256"/>
      <c r="V84" s="256"/>
      <c r="W84" s="256"/>
      <c r="X84" s="256"/>
    </row>
    <row r="85" spans="3:24" s="77" customFormat="1" x14ac:dyDescent="0.3">
      <c r="C85" s="138"/>
      <c r="D85" s="1522" t="s">
        <v>1354</v>
      </c>
      <c r="E85" s="1537"/>
      <c r="F85" s="138"/>
      <c r="G85" s="256">
        <f>-G82*E85</f>
        <v>0</v>
      </c>
      <c r="H85" s="256">
        <f t="shared" ref="H85:X85" si="37">-H82*F85</f>
        <v>0</v>
      </c>
      <c r="I85" s="256">
        <f t="shared" si="37"/>
        <v>0</v>
      </c>
      <c r="J85" s="256">
        <f t="shared" si="37"/>
        <v>0</v>
      </c>
      <c r="K85" s="256">
        <f t="shared" si="37"/>
        <v>0</v>
      </c>
      <c r="L85" s="256">
        <f t="shared" si="37"/>
        <v>0</v>
      </c>
      <c r="M85" s="256">
        <f t="shared" si="37"/>
        <v>0</v>
      </c>
      <c r="N85" s="256">
        <f t="shared" si="37"/>
        <v>0</v>
      </c>
      <c r="O85" s="256">
        <f t="shared" si="37"/>
        <v>0</v>
      </c>
      <c r="P85" s="256">
        <f t="shared" si="37"/>
        <v>0</v>
      </c>
      <c r="Q85" s="256">
        <f t="shared" si="37"/>
        <v>0</v>
      </c>
      <c r="R85" s="256">
        <f t="shared" si="37"/>
        <v>0</v>
      </c>
      <c r="S85" s="256">
        <f t="shared" si="37"/>
        <v>0</v>
      </c>
      <c r="T85" s="256">
        <f t="shared" si="37"/>
        <v>0</v>
      </c>
      <c r="U85" s="256">
        <f t="shared" si="37"/>
        <v>0</v>
      </c>
      <c r="V85" s="256">
        <f t="shared" si="37"/>
        <v>0</v>
      </c>
      <c r="W85" s="256">
        <f t="shared" si="37"/>
        <v>0</v>
      </c>
      <c r="X85" s="256">
        <f t="shared" ca="1" si="37"/>
        <v>0</v>
      </c>
    </row>
    <row r="86" spans="3:24" s="77" customFormat="1" x14ac:dyDescent="0.3">
      <c r="C86" s="1493"/>
      <c r="D86" s="1566"/>
      <c r="E86" s="1567"/>
      <c r="F86" s="1568"/>
      <c r="G86" s="1568"/>
      <c r="H86" s="1568"/>
      <c r="I86" s="1568"/>
      <c r="J86" s="1568"/>
      <c r="K86" s="1568"/>
      <c r="L86" s="1568"/>
      <c r="M86" s="1568"/>
      <c r="N86" s="1568"/>
      <c r="O86" s="1568"/>
      <c r="P86" s="1568"/>
      <c r="Q86" s="1568"/>
      <c r="R86" s="1568"/>
      <c r="S86" s="1568"/>
      <c r="T86" s="1568"/>
      <c r="U86" s="1568"/>
      <c r="V86" s="1568"/>
      <c r="W86" s="1568"/>
      <c r="X86" s="1568"/>
    </row>
    <row r="87" spans="3:24" x14ac:dyDescent="0.3">
      <c r="G87" s="159"/>
    </row>
    <row r="88" spans="3:24" s="2019" customFormat="1" x14ac:dyDescent="0.3">
      <c r="C88" s="2017" t="s">
        <v>1679</v>
      </c>
      <c r="D88" s="2018"/>
      <c r="H88" s="2020"/>
      <c r="I88" s="2020"/>
      <c r="J88" s="2020"/>
      <c r="K88" s="2020"/>
      <c r="L88" s="2020"/>
      <c r="M88" s="2020"/>
      <c r="N88" s="2020"/>
      <c r="O88" s="2020"/>
      <c r="P88" s="2020"/>
      <c r="Q88" s="2020"/>
      <c r="R88" s="2020"/>
      <c r="S88" s="2020"/>
      <c r="T88" s="2020"/>
      <c r="U88" s="2020"/>
      <c r="V88" s="2020"/>
      <c r="W88" s="2020"/>
      <c r="X88" s="2020"/>
    </row>
    <row r="89" spans="3:24" x14ac:dyDescent="0.3">
      <c r="C89" s="1532"/>
      <c r="D89" s="1533" t="s">
        <v>374</v>
      </c>
      <c r="E89" s="1537">
        <f ca="1">IRR(G89:X89)</f>
        <v>9.1383504573210317E-2</v>
      </c>
      <c r="F89" s="1535">
        <f>SUM(F90:F94)</f>
        <v>0</v>
      </c>
      <c r="G89" s="1535">
        <f>SUM(G90:G92)</f>
        <v>-23016000.000000004</v>
      </c>
      <c r="H89" s="1535">
        <f t="shared" ref="H89:X89" ca="1" si="38">SUM(H90:H94)</f>
        <v>1129968.0000000002</v>
      </c>
      <c r="I89" s="1535">
        <f t="shared" ca="1" si="38"/>
        <v>2137968.0000000009</v>
      </c>
      <c r="J89" s="1535">
        <f t="shared" ca="1" si="38"/>
        <v>10216668.000000002</v>
      </c>
      <c r="K89" s="1535">
        <f t="shared" ca="1" si="38"/>
        <v>1618205.4000000004</v>
      </c>
      <c r="L89" s="1535">
        <f t="shared" ca="1" si="38"/>
        <v>1824005.4</v>
      </c>
      <c r="M89" s="1535">
        <f t="shared" ca="1" si="38"/>
        <v>1412405.4</v>
      </c>
      <c r="N89" s="1535">
        <f t="shared" ca="1" si="38"/>
        <v>1412405.4000000008</v>
      </c>
      <c r="O89" s="1535">
        <f t="shared" ca="1" si="38"/>
        <v>1515305.4</v>
      </c>
      <c r="P89" s="1535">
        <f t="shared" ca="1" si="38"/>
        <v>486305.4</v>
      </c>
      <c r="Q89" s="1535">
        <f t="shared" ca="1" si="38"/>
        <v>2544305.4</v>
      </c>
      <c r="R89" s="1535">
        <f t="shared" ca="1" si="38"/>
        <v>1515305.4</v>
      </c>
      <c r="S89" s="1535">
        <f t="shared" ca="1" si="38"/>
        <v>1515305.4000000018</v>
      </c>
      <c r="T89" s="1535">
        <f t="shared" ca="1" si="38"/>
        <v>1515305.4</v>
      </c>
      <c r="U89" s="1535">
        <f t="shared" ca="1" si="38"/>
        <v>1515305.4</v>
      </c>
      <c r="V89" s="1535">
        <f t="shared" ca="1" si="38"/>
        <v>1412405.4</v>
      </c>
      <c r="W89" s="1535">
        <f t="shared" ca="1" si="38"/>
        <v>1412405.4</v>
      </c>
      <c r="X89" s="1535">
        <f t="shared" ca="1" si="38"/>
        <v>15921907.782540588</v>
      </c>
    </row>
    <row r="90" spans="3:24" s="77" customFormat="1" x14ac:dyDescent="0.3">
      <c r="C90" s="138" t="s">
        <v>481</v>
      </c>
      <c r="D90" s="1522" t="s">
        <v>1339</v>
      </c>
      <c r="E90" s="138"/>
      <c r="F90" s="256">
        <f>$F$65*시나리오분석!$P$31</f>
        <v>0</v>
      </c>
      <c r="G90" s="256">
        <f>$G$65*시나리오분석!$P$31</f>
        <v>-23016000.000000004</v>
      </c>
      <c r="H90" s="138"/>
      <c r="I90" s="138"/>
      <c r="J90" s="138"/>
      <c r="K90" s="138"/>
      <c r="L90" s="138"/>
      <c r="M90" s="138"/>
      <c r="N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</row>
    <row r="91" spans="3:24" s="77" customFormat="1" x14ac:dyDescent="0.3">
      <c r="C91" s="138"/>
      <c r="D91" s="1522" t="s">
        <v>394</v>
      </c>
      <c r="E91" s="138"/>
      <c r="F91" s="138"/>
      <c r="G91" s="256">
        <f t="shared" ref="G91:X91" si="39">-G66</f>
        <v>0</v>
      </c>
      <c r="H91" s="256">
        <f t="shared" si="39"/>
        <v>0</v>
      </c>
      <c r="I91" s="256">
        <f t="shared" si="39"/>
        <v>0</v>
      </c>
      <c r="J91" s="256">
        <f t="shared" si="39"/>
        <v>8918700.0000000019</v>
      </c>
      <c r="K91" s="256">
        <f t="shared" si="39"/>
        <v>0</v>
      </c>
      <c r="L91" s="256">
        <f t="shared" si="39"/>
        <v>0</v>
      </c>
      <c r="M91" s="256">
        <f t="shared" si="39"/>
        <v>0</v>
      </c>
      <c r="N91" s="256">
        <f t="shared" si="39"/>
        <v>0</v>
      </c>
      <c r="O91" s="256">
        <f t="shared" si="39"/>
        <v>0</v>
      </c>
      <c r="P91" s="256">
        <f t="shared" si="39"/>
        <v>0</v>
      </c>
      <c r="Q91" s="256">
        <f t="shared" si="39"/>
        <v>0</v>
      </c>
      <c r="R91" s="256">
        <f t="shared" si="39"/>
        <v>0</v>
      </c>
      <c r="S91" s="256">
        <f t="shared" si="39"/>
        <v>0</v>
      </c>
      <c r="T91" s="256">
        <f t="shared" si="39"/>
        <v>0</v>
      </c>
      <c r="U91" s="256">
        <f t="shared" si="39"/>
        <v>0</v>
      </c>
      <c r="V91" s="256">
        <f t="shared" si="39"/>
        <v>0</v>
      </c>
      <c r="W91" s="256">
        <f t="shared" si="39"/>
        <v>0</v>
      </c>
      <c r="X91" s="256">
        <f t="shared" si="39"/>
        <v>14097300.000000002</v>
      </c>
    </row>
    <row r="92" spans="3:24" s="77" customFormat="1" x14ac:dyDescent="0.3">
      <c r="C92" s="138"/>
      <c r="D92" s="1522" t="s">
        <v>1348</v>
      </c>
      <c r="E92" s="1523">
        <v>0</v>
      </c>
      <c r="F92" s="138"/>
      <c r="G92" s="256">
        <f>(G$67*시나리오분석!$P$31+G$68*시나리오분석!$P$31)*(1-$E$92)</f>
        <v>0</v>
      </c>
      <c r="H92" s="256">
        <f ca="1">IF(SUM($F$90:G91)&lt;0,(H$67*시나리오분석!$P$31+H$68*시나리오분석!$P$31)*(1-$E$92)+SUM($F$90:G91)*$E$93,0)</f>
        <v>1129968.0000000002</v>
      </c>
      <c r="I92" s="256">
        <f ca="1">IF(SUM($F$90:H91)&lt;0,(I$67*시나리오분석!$P$31+I$68*시나리오분석!$P$31)*(1-$E$92)+SUM($F$90:H91)*$E$93,0)</f>
        <v>2137968.0000000009</v>
      </c>
      <c r="J92" s="256">
        <f ca="1">IF(SUM($F$90:I91)&lt;0,(J$67*시나리오분석!$P$31+J$68*시나리오분석!$P$31)*(1-$E$92)+SUM($F$90:I91)*$E$93,0)</f>
        <v>1297968</v>
      </c>
      <c r="K92" s="256">
        <f ca="1">IF(SUM($F$90:J91)&lt;0,(K$67*시나리오분석!$F$56+K$68*시나리오분석!$F$56)*(1-IF(K53=0,0,$E$92))+SUM($F$90:J91)*$E$93,0)</f>
        <v>1618205.4000000004</v>
      </c>
      <c r="L92" s="256">
        <f ca="1">IF(SUM($F$90:K91)&lt;0,(L$67*시나리오분석!$F$56+L$68*시나리오분석!$F$56)*(1-IF(L53=0,0,$E$92))+SUM($F$90:K91)*$E$93,0)</f>
        <v>1824005.4</v>
      </c>
      <c r="M92" s="256">
        <f ca="1">IF(SUM($F$90:L91)&lt;0,(M$67*시나리오분석!$F$56+M$68*시나리오분석!$F$56)*(1-IF(M53=0,0,$E$92))+SUM($F$90:L91)*$E$93,0)</f>
        <v>1412405.4</v>
      </c>
      <c r="N92" s="256">
        <f ca="1">IF(SUM($F$90:M91)&lt;0,(N$67*시나리오분석!$F$56+N$68*시나리오분석!$F$56)*(1-IF(N53=0,0,$E$92))+SUM($F$90:M91)*$E$93,0)</f>
        <v>1412405.4000000008</v>
      </c>
      <c r="O92" s="256">
        <f ca="1">IF(SUM($F$90:N91)&lt;0,(O$67*시나리오분석!$F$56+O$68*시나리오분석!$F$56)*(1-IF(O53=0,0,$E$92))+SUM($F$90:N91)*$E$93,0)</f>
        <v>1515305.4</v>
      </c>
      <c r="P92" s="256">
        <f ca="1">IF(SUM($F$90:O91)&lt;0,(P$67*시나리오분석!$F$56+P$68*시나리오분석!$F$56)*(1-IF(P53=0,0,$E$92))+SUM($F$90:O91)*$E$93,0)</f>
        <v>486305.4</v>
      </c>
      <c r="Q92" s="256">
        <f ca="1">IF(SUM($F$90:P91)&lt;0,(Q$67*시나리오분석!$F$56+Q$68*시나리오분석!$F$56)*(1-IF(Q53=0,0,$E$92))+SUM($F$90:P91)*$E$93,0)</f>
        <v>2544305.4</v>
      </c>
      <c r="R92" s="256">
        <f ca="1">IF(SUM($F$90:Q91)&lt;0,(R$67*시나리오분석!$F$56+R$68*시나리오분석!$F$56)*(1-IF(R53=0,0,$E$92))+SUM($F$90:Q91)*$E$93,0)</f>
        <v>1515305.4</v>
      </c>
      <c r="S92" s="256">
        <f ca="1">IF(SUM($F$90:R91)&lt;0,(S$67*시나리오분석!$F$56+S$68*시나리오분석!$F$56)*(1-IF(S53=0,0,$E$92))+SUM($F$90:R91)*$E$93,0)</f>
        <v>1515305.4000000018</v>
      </c>
      <c r="T92" s="256">
        <f ca="1">IF(SUM($F$90:S91)&lt;0,(T$67*시나리오분석!$F$56+T$68*시나리오분석!$F$56)*(1-IF(T53=0,0,$E$92))+SUM($F$90:S91)*$E$93,0)</f>
        <v>1515305.4</v>
      </c>
      <c r="U92" s="256">
        <f ca="1">IF(SUM($F$90:T91)&lt;0,(U$67*시나리오분석!$F$56+U$68*시나리오분석!$F$56)*(1-IF(U53=0,0,$E$92))+SUM($F$90:T91)*$E$93,0)</f>
        <v>1515305.4</v>
      </c>
      <c r="V92" s="256">
        <f ca="1">IF(SUM($F$90:U91)&lt;0,(V$67*시나리오분석!$F$56+V$68*시나리오분석!$F$56)*(1-IF(V53=0,0,$E$92))+SUM($F$90:U91)*$E$93,0)</f>
        <v>1412405.4</v>
      </c>
      <c r="W92" s="256">
        <f ca="1">IF(SUM($F$90:V91)&lt;0,(W$67*시나리오분석!$F$56+W$68*시나리오분석!$F$56)*(1-IF(W53=0,0,$E$92))+SUM($F$90:V91)*$E$93,0)</f>
        <v>1412405.4</v>
      </c>
      <c r="X92" s="256">
        <f ca="1">IF(SUM($F$90:W91)&lt;0,((X$67-X98)*시나리오분석!$F$56+X$68*시나리오분석!$F$56)*(1-$E$92)+SUM($F$90:W91)*$E$93,0)</f>
        <v>1824607.7825405856</v>
      </c>
    </row>
    <row r="93" spans="3:24" s="77" customFormat="1" x14ac:dyDescent="0.3">
      <c r="C93" s="138"/>
      <c r="D93" s="1522" t="str">
        <f>시나리오분석!O40</f>
        <v>FUND 운용수수료</v>
      </c>
      <c r="E93" s="1523">
        <f>시나리오분석!Q40</f>
        <v>2E-3</v>
      </c>
      <c r="F93" s="138"/>
      <c r="G93" s="256"/>
      <c r="H93" s="256"/>
      <c r="I93" s="256"/>
      <c r="J93" s="256"/>
      <c r="K93" s="256"/>
      <c r="L93" s="256"/>
      <c r="M93" s="256"/>
      <c r="N93" s="256"/>
      <c r="O93" s="256"/>
      <c r="P93" s="256"/>
      <c r="Q93" s="256"/>
      <c r="R93" s="256"/>
      <c r="S93" s="256"/>
      <c r="T93" s="256"/>
      <c r="U93" s="256"/>
      <c r="V93" s="256"/>
      <c r="W93" s="256"/>
      <c r="X93" s="256"/>
    </row>
    <row r="94" spans="3:24" s="77" customFormat="1" x14ac:dyDescent="0.3">
      <c r="C94" s="138"/>
      <c r="D94" s="1522" t="s">
        <v>1354</v>
      </c>
      <c r="E94" s="1537"/>
      <c r="F94" s="138"/>
      <c r="G94" s="256">
        <f t="shared" ref="G94:X94" si="40">-G91*E94</f>
        <v>0</v>
      </c>
      <c r="H94" s="256">
        <f t="shared" si="40"/>
        <v>0</v>
      </c>
      <c r="I94" s="256">
        <f t="shared" si="40"/>
        <v>0</v>
      </c>
      <c r="J94" s="256">
        <f t="shared" si="40"/>
        <v>0</v>
      </c>
      <c r="K94" s="256">
        <f t="shared" si="40"/>
        <v>0</v>
      </c>
      <c r="L94" s="256">
        <f t="shared" si="40"/>
        <v>0</v>
      </c>
      <c r="M94" s="256">
        <f t="shared" si="40"/>
        <v>0</v>
      </c>
      <c r="N94" s="256">
        <f t="shared" si="40"/>
        <v>0</v>
      </c>
      <c r="O94" s="256">
        <f t="shared" si="40"/>
        <v>0</v>
      </c>
      <c r="P94" s="256">
        <f t="shared" si="40"/>
        <v>0</v>
      </c>
      <c r="Q94" s="256">
        <f t="shared" si="40"/>
        <v>0</v>
      </c>
      <c r="R94" s="256">
        <f t="shared" si="40"/>
        <v>0</v>
      </c>
      <c r="S94" s="256">
        <f t="shared" si="40"/>
        <v>0</v>
      </c>
      <c r="T94" s="256">
        <f t="shared" si="40"/>
        <v>0</v>
      </c>
      <c r="U94" s="256">
        <f t="shared" si="40"/>
        <v>0</v>
      </c>
      <c r="V94" s="256">
        <f t="shared" si="40"/>
        <v>0</v>
      </c>
      <c r="W94" s="256">
        <f t="shared" si="40"/>
        <v>0</v>
      </c>
      <c r="X94" s="256">
        <f t="shared" si="40"/>
        <v>0</v>
      </c>
    </row>
    <row r="95" spans="3:24" s="77" customFormat="1" x14ac:dyDescent="0.3">
      <c r="D95" s="1520"/>
      <c r="E95" s="1521"/>
      <c r="G95" s="577"/>
      <c r="H95" s="577"/>
      <c r="I95" s="577"/>
      <c r="J95" s="577"/>
      <c r="K95" s="577"/>
      <c r="L95" s="577"/>
      <c r="M95" s="577"/>
      <c r="N95" s="577"/>
      <c r="O95" s="577"/>
      <c r="P95" s="577"/>
      <c r="Q95" s="577"/>
      <c r="R95" s="577"/>
      <c r="S95" s="577"/>
      <c r="T95" s="577"/>
      <c r="U95" s="577"/>
      <c r="V95" s="577"/>
      <c r="W95" s="577"/>
      <c r="X95" s="577"/>
    </row>
    <row r="96" spans="3:24" s="77" customFormat="1" x14ac:dyDescent="0.3">
      <c r="C96" s="1532"/>
      <c r="D96" s="1536" t="s">
        <v>374</v>
      </c>
      <c r="E96" s="1537">
        <f ca="1">IRR(G96:X96)</f>
        <v>0.10253328726787503</v>
      </c>
      <c r="F96" s="1535">
        <f>SUM(F97:F101)</f>
        <v>0</v>
      </c>
      <c r="G96" s="1535">
        <f>SUM(G97:G99)</f>
        <v>-5754000.0000000009</v>
      </c>
      <c r="H96" s="1535">
        <f t="shared" ref="H96:X96" ca="1" si="41">SUM(H97:H101)</f>
        <v>282492.00000000006</v>
      </c>
      <c r="I96" s="1535">
        <f t="shared" ca="1" si="41"/>
        <v>534492.00000000023</v>
      </c>
      <c r="J96" s="1535">
        <f t="shared" ca="1" si="41"/>
        <v>-8594208.0000000019</v>
      </c>
      <c r="K96" s="1535">
        <f t="shared" ca="1" si="41"/>
        <v>1684254.6000000006</v>
      </c>
      <c r="L96" s="1535">
        <f t="shared" ca="1" si="41"/>
        <v>1898454.6</v>
      </c>
      <c r="M96" s="1535">
        <f t="shared" ca="1" si="41"/>
        <v>1470054.6</v>
      </c>
      <c r="N96" s="1535">
        <f t="shared" ca="1" si="41"/>
        <v>1470054.600000001</v>
      </c>
      <c r="O96" s="1535">
        <f t="shared" ca="1" si="41"/>
        <v>1577154.6</v>
      </c>
      <c r="P96" s="1535">
        <f t="shared" ca="1" si="41"/>
        <v>506154.6</v>
      </c>
      <c r="Q96" s="1535">
        <f t="shared" ca="1" si="41"/>
        <v>2648154.6</v>
      </c>
      <c r="R96" s="1535">
        <f t="shared" ca="1" si="41"/>
        <v>1577154.6</v>
      </c>
      <c r="S96" s="1535">
        <f t="shared" ca="1" si="41"/>
        <v>1577154.600000002</v>
      </c>
      <c r="T96" s="1535">
        <f t="shared" ca="1" si="41"/>
        <v>1577154.6</v>
      </c>
      <c r="U96" s="1535">
        <f t="shared" ca="1" si="41"/>
        <v>1577154.6</v>
      </c>
      <c r="V96" s="1535">
        <f t="shared" ca="1" si="41"/>
        <v>1470054.6</v>
      </c>
      <c r="W96" s="1535">
        <f t="shared" ca="1" si="41"/>
        <v>1470054.6</v>
      </c>
      <c r="X96" s="1538">
        <f t="shared" ca="1" si="41"/>
        <v>16570552.217459423</v>
      </c>
    </row>
    <row r="97" spans="3:24" s="77" customFormat="1" x14ac:dyDescent="0.3">
      <c r="C97" s="138" t="s">
        <v>482</v>
      </c>
      <c r="D97" s="1522" t="s">
        <v>1339</v>
      </c>
      <c r="E97" s="138"/>
      <c r="F97" s="256">
        <f>$F$65*시나리오분석!$P$32</f>
        <v>0</v>
      </c>
      <c r="G97" s="256">
        <f>$G$65*시나리오분석!$P$32</f>
        <v>-5754000.0000000009</v>
      </c>
      <c r="H97" s="256">
        <f t="shared" ref="H97:X97" si="42">-H64</f>
        <v>0</v>
      </c>
      <c r="I97" s="256">
        <f t="shared" si="42"/>
        <v>0</v>
      </c>
      <c r="J97" s="256">
        <f t="shared" si="42"/>
        <v>-8918700.0000000019</v>
      </c>
      <c r="K97" s="256">
        <f t="shared" si="42"/>
        <v>0</v>
      </c>
      <c r="L97" s="256">
        <f t="shared" si="42"/>
        <v>0</v>
      </c>
      <c r="M97" s="256">
        <f t="shared" si="42"/>
        <v>0</v>
      </c>
      <c r="N97" s="256">
        <f t="shared" si="42"/>
        <v>0</v>
      </c>
      <c r="O97" s="256">
        <f t="shared" si="42"/>
        <v>0</v>
      </c>
      <c r="P97" s="256">
        <f t="shared" si="42"/>
        <v>0</v>
      </c>
      <c r="Q97" s="256">
        <f t="shared" si="42"/>
        <v>0</v>
      </c>
      <c r="R97" s="256">
        <f t="shared" si="42"/>
        <v>0</v>
      </c>
      <c r="S97" s="256">
        <f t="shared" si="42"/>
        <v>0</v>
      </c>
      <c r="T97" s="256">
        <f t="shared" si="42"/>
        <v>0</v>
      </c>
      <c r="U97" s="256">
        <f t="shared" si="42"/>
        <v>0</v>
      </c>
      <c r="V97" s="256">
        <f t="shared" si="42"/>
        <v>0</v>
      </c>
      <c r="W97" s="256">
        <f t="shared" si="42"/>
        <v>0</v>
      </c>
      <c r="X97" s="256">
        <f t="shared" si="42"/>
        <v>-14097300.000000002</v>
      </c>
    </row>
    <row r="98" spans="3:24" s="77" customFormat="1" x14ac:dyDescent="0.3">
      <c r="C98" s="138"/>
      <c r="D98" s="1522" t="s">
        <v>394</v>
      </c>
      <c r="E98" s="138"/>
      <c r="F98" s="138"/>
      <c r="G98" s="256"/>
      <c r="H98" s="256"/>
      <c r="I98" s="256"/>
      <c r="J98" s="256"/>
      <c r="K98" s="256"/>
      <c r="L98" s="256"/>
      <c r="M98" s="256"/>
      <c r="N98" s="256"/>
      <c r="O98" s="256"/>
      <c r="P98" s="256"/>
      <c r="Q98" s="256"/>
      <c r="R98" s="256"/>
      <c r="S98" s="256"/>
      <c r="T98" s="256"/>
      <c r="U98" s="256"/>
      <c r="V98" s="256"/>
      <c r="W98" s="256"/>
      <c r="X98" s="1556">
        <f ca="1">+X54</f>
        <v>28768770.647876367</v>
      </c>
    </row>
    <row r="99" spans="3:24" s="77" customFormat="1" x14ac:dyDescent="0.3">
      <c r="C99" s="138"/>
      <c r="D99" s="1522" t="s">
        <v>1348</v>
      </c>
      <c r="E99" s="1523">
        <v>0</v>
      </c>
      <c r="F99" s="138"/>
      <c r="G99" s="256">
        <f>(G$67*시나리오분석!$P$32+G$68*시나리오분석!$P$32)*(1-$E$99)</f>
        <v>0</v>
      </c>
      <c r="H99" s="256">
        <f ca="1">(H$67*시나리오분석!$P$32+H$68*시나리오분석!$P$32)*(1-$E$99)+SUM($F$97:G98)*$E$100</f>
        <v>282492.00000000006</v>
      </c>
      <c r="I99" s="256">
        <f ca="1">(I$67*시나리오분석!$P$32+I$68*시나리오분석!$P$32)*(1-$E$99)+SUM($F$97:H98)*$E$100</f>
        <v>534492.00000000023</v>
      </c>
      <c r="J99" s="256">
        <f ca="1">(J$67*시나리오분석!$P$32+J$68*시나리오분석!$P$32)*(1-$E$99)+SUM($F$97:I98)*$E$100</f>
        <v>324492</v>
      </c>
      <c r="K99" s="256">
        <f ca="1">(K$67+K$68)*(시나리오분석!$F$57+IF(K92=0,시나리오분석!$F$56,0))*(1-IF(K53=0,0,$E$99))+IF(SUM($F$97:J98)=$G$65,0,SUM($F$97:J98)*$E$100)</f>
        <v>1684254.6000000006</v>
      </c>
      <c r="L99" s="256">
        <f ca="1">(L$67+L$68)*(시나리오분석!$F$57+IF(L92=0,시나리오분석!$F$56,0))*(1-IF(L53=0,0,$E$99))+IF(SUM($F$97:K98)=$G$65,0,SUM($F$97:K98)*$E$100)</f>
        <v>1898454.6</v>
      </c>
      <c r="M99" s="256">
        <f ca="1">(M$67+M$68)*(시나리오분석!$F$57+IF(M92=0,시나리오분석!$F$56,0))*(1-IF(M53=0,0,$E$99))+IF(SUM($F$97:L98)=$G$65,0,SUM($F$97:L98)*$E$100)</f>
        <v>1470054.6</v>
      </c>
      <c r="N99" s="256">
        <f ca="1">(N$67+N$68)*(시나리오분석!$F$57+IF(N92=0,시나리오분석!$F$56,0))*(1-IF(N53=0,0,$E$99))+IF(SUM($F$97:M98)=$G$65,0,SUM($F$97:M98)*$E$100)</f>
        <v>1470054.600000001</v>
      </c>
      <c r="O99" s="256">
        <f ca="1">(O$67+O$68)*(시나리오분석!$F$57+IF(O92=0,시나리오분석!$F$56,0))*(1-IF(O53=0,0,$E$99))+IF(SUM($F$97:N98)=$G$65,0,SUM($F$97:N98)*$E$100)</f>
        <v>1577154.6</v>
      </c>
      <c r="P99" s="256">
        <f ca="1">(P$67+P$68)*(시나리오분석!$F$57+IF(P92=0,시나리오분석!$F$56,0))*(1-$E$99)+IF(SUM($F$97:O98)=$G$65,0,SUM($F$97:O98)*$E$100)</f>
        <v>506154.6</v>
      </c>
      <c r="Q99" s="256">
        <f ca="1">(Q$67+Q$68)*(시나리오분석!$F$57+IF(Q92=0,시나리오분석!$F$56,0))*(1-IF(Q53=0,0,$E$99))+IF(SUM($F$97:P98)=$G$65,0,SUM($F$97:P98)*$E$100)</f>
        <v>2648154.6</v>
      </c>
      <c r="R99" s="256">
        <f ca="1">(R$67+R$68)*(시나리오분석!$F$57+IF(R92=0,시나리오분석!$F$56,0))*(1-IF(R53=0,0,$E$99))+IF(SUM($F$97:Q98)=$G$65,0,SUM($F$97:Q98)*$E$100)</f>
        <v>1577154.6</v>
      </c>
      <c r="S99" s="256">
        <f ca="1">(S$67+S$68)*(시나리오분석!$F$57+IF(S92=0,시나리오분석!$F$56,0))*(1-IF(S53=0,0,$E$99))+IF(SUM($F$97:R98)=$G$65,0,SUM($F$97:R98)*$E$100)</f>
        <v>1577154.600000002</v>
      </c>
      <c r="T99" s="256">
        <f ca="1">(T$67+T$68)*(시나리오분석!$F$57+IF(T92=0,시나리오분석!$F$56,0))*(1-IF(T53=0,0,$E$99))+IF(SUM($F$97:S98)=$G$65,0,SUM($F$97:S98)*$E$100)</f>
        <v>1577154.6</v>
      </c>
      <c r="U99" s="256">
        <f ca="1">(U$67+U$68)*(시나리오분석!$F$57+IF(U92=0,시나리오분석!$F$56,0))*(1-IF(U53=0,0,$E$99))+IF(SUM($F$97:T98)=$G$65,0,SUM($F$97:T98)*$E$100)</f>
        <v>1577154.6</v>
      </c>
      <c r="V99" s="256">
        <f ca="1">(V$67+V$68)*(시나리오분석!$F$57+IF(V92=0,시나리오분석!$F$56,0))*(1-IF(V53=0,0,$E$99))+IF(SUM($F$97:U98)=$G$65,0,SUM($F$97:U98)*$E$100)</f>
        <v>1470054.6</v>
      </c>
      <c r="W99" s="256">
        <f ca="1">(W$67+W$68)*(시나리오분석!$F$57+IF(W92=0,시나리오분석!$F$56,0))*(1-$E$99)+IF(SUM($F$97:V98)=$G$65,0,SUM($F$97:V98)*$E$100)</f>
        <v>1470054.6</v>
      </c>
      <c r="X99" s="1556">
        <f ca="1">(X$67+X$68-X98)*(시나리오분석!$F$57+IF(X92=0,시나리오분석!$F$56,0))*(1-$E$99)+IF(SUM($F$97:W98)=G65,0,SUM($F$97:W98)*$E$100)</f>
        <v>1899081.5695830586</v>
      </c>
    </row>
    <row r="100" spans="3:24" s="77" customFormat="1" x14ac:dyDescent="0.3">
      <c r="C100" s="138"/>
      <c r="D100" s="1522" t="s">
        <v>1640</v>
      </c>
      <c r="E100" s="1523">
        <f>시나리오분석!Q40</f>
        <v>2E-3</v>
      </c>
      <c r="F100" s="138"/>
      <c r="G100" s="256"/>
      <c r="H100" s="256"/>
      <c r="I100" s="256"/>
      <c r="J100" s="256"/>
      <c r="K100" s="256"/>
      <c r="L100" s="256"/>
      <c r="M100" s="256"/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  <c r="X100" s="256"/>
    </row>
    <row r="101" spans="3:24" s="77" customFormat="1" x14ac:dyDescent="0.3">
      <c r="C101" s="138"/>
      <c r="D101" s="1522" t="s">
        <v>1354</v>
      </c>
      <c r="E101" s="1537"/>
      <c r="F101" s="138"/>
      <c r="G101" s="256">
        <f t="shared" ref="G101:X101" si="43">-G98*E101</f>
        <v>0</v>
      </c>
      <c r="H101" s="256">
        <f t="shared" si="43"/>
        <v>0</v>
      </c>
      <c r="I101" s="256">
        <f t="shared" si="43"/>
        <v>0</v>
      </c>
      <c r="J101" s="256">
        <f t="shared" si="43"/>
        <v>0</v>
      </c>
      <c r="K101" s="256">
        <f t="shared" si="43"/>
        <v>0</v>
      </c>
      <c r="L101" s="256">
        <f t="shared" si="43"/>
        <v>0</v>
      </c>
      <c r="M101" s="256">
        <f t="shared" si="43"/>
        <v>0</v>
      </c>
      <c r="N101" s="256">
        <f t="shared" si="43"/>
        <v>0</v>
      </c>
      <c r="O101" s="256">
        <f t="shared" si="43"/>
        <v>0</v>
      </c>
      <c r="P101" s="256">
        <f t="shared" si="43"/>
        <v>0</v>
      </c>
      <c r="Q101" s="256">
        <f t="shared" si="43"/>
        <v>0</v>
      </c>
      <c r="R101" s="256">
        <f t="shared" si="43"/>
        <v>0</v>
      </c>
      <c r="S101" s="256">
        <f t="shared" si="43"/>
        <v>0</v>
      </c>
      <c r="T101" s="256">
        <f t="shared" si="43"/>
        <v>0</v>
      </c>
      <c r="U101" s="256">
        <f t="shared" si="43"/>
        <v>0</v>
      </c>
      <c r="V101" s="256">
        <f t="shared" si="43"/>
        <v>0</v>
      </c>
      <c r="W101" s="256">
        <f t="shared" si="43"/>
        <v>0</v>
      </c>
      <c r="X101" s="256">
        <f t="shared" ca="1" si="43"/>
        <v>0</v>
      </c>
    </row>
    <row r="102" spans="3:24" s="77" customFormat="1" x14ac:dyDescent="0.3">
      <c r="C102" s="1493"/>
      <c r="D102" s="1566"/>
      <c r="E102" s="2060">
        <f ca="1">IRR(G102:X102)</f>
        <v>9.5928104924262403E-2</v>
      </c>
      <c r="F102" s="1568"/>
      <c r="G102" s="1568">
        <f>+G89+G96</f>
        <v>-28770000.000000004</v>
      </c>
      <c r="H102" s="1568">
        <f t="shared" ref="H102:X102" ca="1" si="44">+H89+H96</f>
        <v>1412460.0000000002</v>
      </c>
      <c r="I102" s="1568">
        <f t="shared" ca="1" si="44"/>
        <v>2672460.0000000009</v>
      </c>
      <c r="J102" s="1568">
        <f t="shared" ca="1" si="44"/>
        <v>1622460</v>
      </c>
      <c r="K102" s="1568">
        <f t="shared" ca="1" si="44"/>
        <v>3302460.0000000009</v>
      </c>
      <c r="L102" s="1568">
        <f t="shared" ca="1" si="44"/>
        <v>3722460</v>
      </c>
      <c r="M102" s="1568">
        <f t="shared" ca="1" si="44"/>
        <v>2882460</v>
      </c>
      <c r="N102" s="1568">
        <f t="shared" ca="1" si="44"/>
        <v>2882460.0000000019</v>
      </c>
      <c r="O102" s="1568">
        <f t="shared" ca="1" si="44"/>
        <v>3092460</v>
      </c>
      <c r="P102" s="1568">
        <f t="shared" ca="1" si="44"/>
        <v>992460</v>
      </c>
      <c r="Q102" s="1568">
        <f t="shared" ca="1" si="44"/>
        <v>5192460</v>
      </c>
      <c r="R102" s="1568">
        <f t="shared" ca="1" si="44"/>
        <v>3092460</v>
      </c>
      <c r="S102" s="1568">
        <f t="shared" ca="1" si="44"/>
        <v>3092460.0000000037</v>
      </c>
      <c r="T102" s="1568">
        <f t="shared" ca="1" si="44"/>
        <v>3092460</v>
      </c>
      <c r="U102" s="1568">
        <f t="shared" ca="1" si="44"/>
        <v>3092460</v>
      </c>
      <c r="V102" s="1568">
        <f t="shared" ca="1" si="44"/>
        <v>2882460</v>
      </c>
      <c r="W102" s="1568">
        <f t="shared" ca="1" si="44"/>
        <v>2882460</v>
      </c>
      <c r="X102" s="1568">
        <f t="shared" ca="1" si="44"/>
        <v>32492460.000000011</v>
      </c>
    </row>
    <row r="103" spans="3:24" s="2056" customFormat="1" x14ac:dyDescent="0.3">
      <c r="C103" s="2057" t="s">
        <v>1678</v>
      </c>
      <c r="D103" s="2058"/>
      <c r="H103" s="2059"/>
      <c r="I103" s="2059"/>
      <c r="J103" s="2059"/>
      <c r="K103" s="2059"/>
      <c r="L103" s="2059"/>
      <c r="M103" s="2059"/>
      <c r="N103" s="2059"/>
      <c r="O103" s="2059"/>
      <c r="P103" s="2059"/>
      <c r="Q103" s="2059"/>
      <c r="R103" s="2059"/>
      <c r="S103" s="2059"/>
      <c r="T103" s="2059"/>
      <c r="U103" s="2059"/>
      <c r="V103" s="2059"/>
      <c r="W103" s="2059"/>
      <c r="X103" s="2059"/>
    </row>
    <row r="104" spans="3:24" x14ac:dyDescent="0.3">
      <c r="C104" s="1532"/>
      <c r="D104" s="1533" t="s">
        <v>374</v>
      </c>
      <c r="E104" s="1537">
        <f ca="1">IRR(G104:X104)</f>
        <v>7.8087219830595078E-2</v>
      </c>
      <c r="F104" s="1535">
        <f>SUM(F105:F109)</f>
        <v>0</v>
      </c>
      <c r="G104" s="1535">
        <f>SUM(G105:G107)</f>
        <v>-23016000.000000004</v>
      </c>
      <c r="H104" s="1535">
        <f t="shared" ref="H104:X104" ca="1" si="45">SUM(H105:H109)</f>
        <v>955952.92800000019</v>
      </c>
      <c r="I104" s="1535">
        <f t="shared" ca="1" si="45"/>
        <v>1808720.9280000008</v>
      </c>
      <c r="J104" s="1535">
        <f t="shared" ca="1" si="45"/>
        <v>10016780.928000001</v>
      </c>
      <c r="K104" s="1535">
        <f t="shared" ca="1" si="45"/>
        <v>1369001.7684000002</v>
      </c>
      <c r="L104" s="1535">
        <f t="shared" ca="1" si="45"/>
        <v>1543108.5684</v>
      </c>
      <c r="M104" s="1535">
        <f t="shared" ca="1" si="45"/>
        <v>1194894.9683999999</v>
      </c>
      <c r="N104" s="1535">
        <f t="shared" ca="1" si="45"/>
        <v>1194894.9684000006</v>
      </c>
      <c r="O104" s="1535">
        <f t="shared" ca="1" si="45"/>
        <v>1281948.3683999998</v>
      </c>
      <c r="P104" s="1535">
        <f t="shared" ca="1" si="45"/>
        <v>411414.36840000004</v>
      </c>
      <c r="Q104" s="1535">
        <f t="shared" ca="1" si="45"/>
        <v>2152482.3684</v>
      </c>
      <c r="R104" s="1535">
        <f t="shared" ca="1" si="45"/>
        <v>1281948.3683999998</v>
      </c>
      <c r="S104" s="1535">
        <f t="shared" ca="1" si="45"/>
        <v>1281948.3684000014</v>
      </c>
      <c r="T104" s="1535">
        <f t="shared" ca="1" si="45"/>
        <v>1281948.3683999998</v>
      </c>
      <c r="U104" s="1535">
        <f t="shared" ca="1" si="45"/>
        <v>1281948.3683999998</v>
      </c>
      <c r="V104" s="1535">
        <f t="shared" ca="1" si="45"/>
        <v>1194894.9683999999</v>
      </c>
      <c r="W104" s="1535">
        <f t="shared" ca="1" si="45"/>
        <v>1194894.9683999999</v>
      </c>
      <c r="X104" s="1535">
        <f t="shared" ca="1" si="45"/>
        <v>15640918.184029337</v>
      </c>
    </row>
    <row r="105" spans="3:24" s="77" customFormat="1" x14ac:dyDescent="0.3">
      <c r="C105" s="138" t="s">
        <v>481</v>
      </c>
      <c r="D105" s="1522" t="s">
        <v>1339</v>
      </c>
      <c r="E105" s="138"/>
      <c r="F105" s="256">
        <f>$F$65*시나리오분석!$P$31</f>
        <v>0</v>
      </c>
      <c r="G105" s="256">
        <f>G90</f>
        <v>-23016000.000000004</v>
      </c>
      <c r="H105" s="256">
        <f t="shared" ref="H105:X105" si="46">H90</f>
        <v>0</v>
      </c>
      <c r="I105" s="256">
        <f t="shared" si="46"/>
        <v>0</v>
      </c>
      <c r="J105" s="256">
        <f t="shared" si="46"/>
        <v>0</v>
      </c>
      <c r="K105" s="256">
        <f t="shared" si="46"/>
        <v>0</v>
      </c>
      <c r="L105" s="256">
        <f t="shared" si="46"/>
        <v>0</v>
      </c>
      <c r="M105" s="256">
        <f t="shared" si="46"/>
        <v>0</v>
      </c>
      <c r="N105" s="256">
        <f t="shared" si="46"/>
        <v>0</v>
      </c>
      <c r="O105" s="256">
        <f t="shared" si="46"/>
        <v>0</v>
      </c>
      <c r="P105" s="256">
        <f t="shared" si="46"/>
        <v>0</v>
      </c>
      <c r="Q105" s="256">
        <f t="shared" si="46"/>
        <v>0</v>
      </c>
      <c r="R105" s="256">
        <f t="shared" si="46"/>
        <v>0</v>
      </c>
      <c r="S105" s="256">
        <f t="shared" si="46"/>
        <v>0</v>
      </c>
      <c r="T105" s="256">
        <f t="shared" si="46"/>
        <v>0</v>
      </c>
      <c r="U105" s="256">
        <f t="shared" si="46"/>
        <v>0</v>
      </c>
      <c r="V105" s="256">
        <f t="shared" si="46"/>
        <v>0</v>
      </c>
      <c r="W105" s="256">
        <f t="shared" si="46"/>
        <v>0</v>
      </c>
      <c r="X105" s="256">
        <f t="shared" si="46"/>
        <v>0</v>
      </c>
    </row>
    <row r="106" spans="3:24" s="77" customFormat="1" x14ac:dyDescent="0.3">
      <c r="C106" s="138"/>
      <c r="D106" s="1522" t="s">
        <v>394</v>
      </c>
      <c r="E106" s="138"/>
      <c r="F106" s="138"/>
      <c r="G106" s="256">
        <f t="shared" ref="G106:X106" si="47">G91</f>
        <v>0</v>
      </c>
      <c r="H106" s="256">
        <f t="shared" si="47"/>
        <v>0</v>
      </c>
      <c r="I106" s="256">
        <f t="shared" si="47"/>
        <v>0</v>
      </c>
      <c r="J106" s="256">
        <f t="shared" si="47"/>
        <v>8918700.0000000019</v>
      </c>
      <c r="K106" s="256">
        <f t="shared" si="47"/>
        <v>0</v>
      </c>
      <c r="L106" s="256">
        <f t="shared" si="47"/>
        <v>0</v>
      </c>
      <c r="M106" s="256">
        <f t="shared" si="47"/>
        <v>0</v>
      </c>
      <c r="N106" s="256">
        <f t="shared" si="47"/>
        <v>0</v>
      </c>
      <c r="O106" s="256">
        <f t="shared" si="47"/>
        <v>0</v>
      </c>
      <c r="P106" s="256">
        <f t="shared" si="47"/>
        <v>0</v>
      </c>
      <c r="Q106" s="256">
        <f t="shared" si="47"/>
        <v>0</v>
      </c>
      <c r="R106" s="256">
        <f t="shared" si="47"/>
        <v>0</v>
      </c>
      <c r="S106" s="256">
        <f t="shared" si="47"/>
        <v>0</v>
      </c>
      <c r="T106" s="256">
        <f t="shared" si="47"/>
        <v>0</v>
      </c>
      <c r="U106" s="256">
        <f t="shared" si="47"/>
        <v>0</v>
      </c>
      <c r="V106" s="256">
        <f t="shared" si="47"/>
        <v>0</v>
      </c>
      <c r="W106" s="256">
        <f t="shared" si="47"/>
        <v>0</v>
      </c>
      <c r="X106" s="256">
        <f t="shared" si="47"/>
        <v>14097300.000000002</v>
      </c>
    </row>
    <row r="107" spans="3:24" s="77" customFormat="1" x14ac:dyDescent="0.3">
      <c r="C107" s="138"/>
      <c r="D107" s="1522" t="s">
        <v>1348</v>
      </c>
      <c r="E107" s="1523">
        <f>E76</f>
        <v>0.154</v>
      </c>
      <c r="F107" s="138"/>
      <c r="G107" s="256">
        <f t="shared" ref="G107" si="48">G92</f>
        <v>0</v>
      </c>
      <c r="H107" s="256">
        <f ca="1">+H92*(1-$E$107)</f>
        <v>955952.92800000019</v>
      </c>
      <c r="I107" s="256">
        <f t="shared" ref="I107:X107" ca="1" si="49">+I92*(1-$E$107)</f>
        <v>1808720.9280000008</v>
      </c>
      <c r="J107" s="256">
        <f t="shared" ca="1" si="49"/>
        <v>1098080.9280000001</v>
      </c>
      <c r="K107" s="256">
        <f t="shared" ca="1" si="49"/>
        <v>1369001.7684000002</v>
      </c>
      <c r="L107" s="256">
        <f t="shared" ca="1" si="49"/>
        <v>1543108.5684</v>
      </c>
      <c r="M107" s="256">
        <f t="shared" ca="1" si="49"/>
        <v>1194894.9683999999</v>
      </c>
      <c r="N107" s="256">
        <f t="shared" ca="1" si="49"/>
        <v>1194894.9684000006</v>
      </c>
      <c r="O107" s="256">
        <f t="shared" ca="1" si="49"/>
        <v>1281948.3683999998</v>
      </c>
      <c r="P107" s="256">
        <f t="shared" ca="1" si="49"/>
        <v>411414.36840000004</v>
      </c>
      <c r="Q107" s="256">
        <f t="shared" ca="1" si="49"/>
        <v>2152482.3684</v>
      </c>
      <c r="R107" s="256">
        <f t="shared" ca="1" si="49"/>
        <v>1281948.3683999998</v>
      </c>
      <c r="S107" s="256">
        <f t="shared" ca="1" si="49"/>
        <v>1281948.3684000014</v>
      </c>
      <c r="T107" s="256">
        <f t="shared" ca="1" si="49"/>
        <v>1281948.3683999998</v>
      </c>
      <c r="U107" s="256">
        <f t="shared" ca="1" si="49"/>
        <v>1281948.3683999998</v>
      </c>
      <c r="V107" s="256">
        <f t="shared" ca="1" si="49"/>
        <v>1194894.9683999999</v>
      </c>
      <c r="W107" s="256">
        <f t="shared" ca="1" si="49"/>
        <v>1194894.9683999999</v>
      </c>
      <c r="X107" s="256">
        <f t="shared" ca="1" si="49"/>
        <v>1543618.1840293354</v>
      </c>
    </row>
    <row r="108" spans="3:24" s="77" customFormat="1" x14ac:dyDescent="0.3">
      <c r="C108" s="138"/>
      <c r="D108" s="1522">
        <f>시나리오분석!O55</f>
        <v>0</v>
      </c>
      <c r="E108" s="1523">
        <f>E93</f>
        <v>2E-3</v>
      </c>
      <c r="F108" s="138"/>
      <c r="G108" s="256">
        <f t="shared" ref="G108:X108" si="50">G93</f>
        <v>0</v>
      </c>
      <c r="H108" s="256">
        <f t="shared" si="50"/>
        <v>0</v>
      </c>
      <c r="I108" s="256">
        <f t="shared" si="50"/>
        <v>0</v>
      </c>
      <c r="J108" s="256">
        <f t="shared" si="50"/>
        <v>0</v>
      </c>
      <c r="K108" s="256">
        <f t="shared" si="50"/>
        <v>0</v>
      </c>
      <c r="L108" s="256">
        <f t="shared" si="50"/>
        <v>0</v>
      </c>
      <c r="M108" s="256">
        <f t="shared" si="50"/>
        <v>0</v>
      </c>
      <c r="N108" s="256">
        <f t="shared" si="50"/>
        <v>0</v>
      </c>
      <c r="O108" s="256">
        <f t="shared" si="50"/>
        <v>0</v>
      </c>
      <c r="P108" s="256">
        <f t="shared" si="50"/>
        <v>0</v>
      </c>
      <c r="Q108" s="256">
        <f t="shared" si="50"/>
        <v>0</v>
      </c>
      <c r="R108" s="256">
        <f t="shared" si="50"/>
        <v>0</v>
      </c>
      <c r="S108" s="256">
        <f t="shared" si="50"/>
        <v>0</v>
      </c>
      <c r="T108" s="256">
        <f t="shared" si="50"/>
        <v>0</v>
      </c>
      <c r="U108" s="256">
        <f t="shared" si="50"/>
        <v>0</v>
      </c>
      <c r="V108" s="256">
        <f t="shared" si="50"/>
        <v>0</v>
      </c>
      <c r="W108" s="256">
        <f t="shared" si="50"/>
        <v>0</v>
      </c>
      <c r="X108" s="256">
        <f t="shared" si="50"/>
        <v>0</v>
      </c>
    </row>
    <row r="109" spans="3:24" s="77" customFormat="1" x14ac:dyDescent="0.3">
      <c r="C109" s="138"/>
      <c r="D109" s="1522" t="s">
        <v>1354</v>
      </c>
      <c r="E109" s="1537"/>
      <c r="F109" s="138"/>
      <c r="G109" s="256">
        <f t="shared" ref="G109:X109" si="51">G94</f>
        <v>0</v>
      </c>
      <c r="H109" s="256">
        <f t="shared" si="51"/>
        <v>0</v>
      </c>
      <c r="I109" s="256">
        <f t="shared" si="51"/>
        <v>0</v>
      </c>
      <c r="J109" s="256">
        <f t="shared" si="51"/>
        <v>0</v>
      </c>
      <c r="K109" s="256">
        <f t="shared" si="51"/>
        <v>0</v>
      </c>
      <c r="L109" s="256">
        <f t="shared" si="51"/>
        <v>0</v>
      </c>
      <c r="M109" s="256">
        <f t="shared" si="51"/>
        <v>0</v>
      </c>
      <c r="N109" s="256">
        <f t="shared" si="51"/>
        <v>0</v>
      </c>
      <c r="O109" s="256">
        <f t="shared" si="51"/>
        <v>0</v>
      </c>
      <c r="P109" s="256">
        <f t="shared" si="51"/>
        <v>0</v>
      </c>
      <c r="Q109" s="256">
        <f t="shared" si="51"/>
        <v>0</v>
      </c>
      <c r="R109" s="256">
        <f t="shared" si="51"/>
        <v>0</v>
      </c>
      <c r="S109" s="256">
        <f t="shared" si="51"/>
        <v>0</v>
      </c>
      <c r="T109" s="256">
        <f t="shared" si="51"/>
        <v>0</v>
      </c>
      <c r="U109" s="256">
        <f t="shared" si="51"/>
        <v>0</v>
      </c>
      <c r="V109" s="256">
        <f t="shared" si="51"/>
        <v>0</v>
      </c>
      <c r="W109" s="256">
        <f t="shared" si="51"/>
        <v>0</v>
      </c>
      <c r="X109" s="256">
        <f t="shared" si="51"/>
        <v>0</v>
      </c>
    </row>
    <row r="110" spans="3:24" s="77" customFormat="1" x14ac:dyDescent="0.3">
      <c r="D110" s="1520"/>
      <c r="E110" s="1521"/>
      <c r="G110" s="577"/>
      <c r="H110" s="577"/>
      <c r="I110" s="577"/>
      <c r="J110" s="577"/>
      <c r="K110" s="577"/>
      <c r="L110" s="577"/>
      <c r="M110" s="577"/>
      <c r="N110" s="577"/>
      <c r="O110" s="577"/>
      <c r="P110" s="577"/>
      <c r="Q110" s="577"/>
      <c r="R110" s="577"/>
      <c r="S110" s="577"/>
      <c r="T110" s="577"/>
      <c r="U110" s="577"/>
      <c r="V110" s="577"/>
      <c r="W110" s="577"/>
      <c r="X110" s="577"/>
    </row>
    <row r="111" spans="3:24" s="77" customFormat="1" x14ac:dyDescent="0.3">
      <c r="C111" s="1532"/>
      <c r="D111" s="1536" t="s">
        <v>374</v>
      </c>
      <c r="E111" s="1537">
        <f ca="1">IRR(G111:X111)</f>
        <v>8.717224723417405E-2</v>
      </c>
      <c r="F111" s="1535">
        <f>SUM(F112:F116)</f>
        <v>0</v>
      </c>
      <c r="G111" s="1535">
        <f>SUM(G112:G114)</f>
        <v>-5754000.0000000009</v>
      </c>
      <c r="H111" s="1535">
        <f t="shared" ref="H111:X111" ca="1" si="52">SUM(H112:H116)</f>
        <v>238988.23200000005</v>
      </c>
      <c r="I111" s="1535">
        <f t="shared" ca="1" si="52"/>
        <v>452180.23200000019</v>
      </c>
      <c r="J111" s="1535">
        <f t="shared" ca="1" si="52"/>
        <v>-8644179.7680000011</v>
      </c>
      <c r="K111" s="1535">
        <f t="shared" ca="1" si="52"/>
        <v>1424879.3916000004</v>
      </c>
      <c r="L111" s="1535">
        <f t="shared" ca="1" si="52"/>
        <v>1606092.5915999999</v>
      </c>
      <c r="M111" s="1535">
        <f t="shared" ca="1" si="52"/>
        <v>1243666.1916</v>
      </c>
      <c r="N111" s="1535">
        <f t="shared" ca="1" si="52"/>
        <v>1243666.1916000007</v>
      </c>
      <c r="O111" s="1535">
        <f t="shared" ca="1" si="52"/>
        <v>1334272.7916000001</v>
      </c>
      <c r="P111" s="1535">
        <f t="shared" ca="1" si="52"/>
        <v>428206.79159999994</v>
      </c>
      <c r="Q111" s="1535">
        <f t="shared" ca="1" si="52"/>
        <v>2240338.7916000001</v>
      </c>
      <c r="R111" s="1535">
        <f t="shared" ca="1" si="52"/>
        <v>1334272.7916000001</v>
      </c>
      <c r="S111" s="1535">
        <f t="shared" ca="1" si="52"/>
        <v>1334272.7916000015</v>
      </c>
      <c r="T111" s="1535">
        <f t="shared" ca="1" si="52"/>
        <v>1334272.7916000001</v>
      </c>
      <c r="U111" s="1535">
        <f t="shared" ca="1" si="52"/>
        <v>1334272.7916000001</v>
      </c>
      <c r="V111" s="1535">
        <f t="shared" ca="1" si="52"/>
        <v>1243666.1916</v>
      </c>
      <c r="W111" s="1535">
        <f t="shared" ca="1" si="52"/>
        <v>1243666.1916</v>
      </c>
      <c r="X111" s="1538">
        <f t="shared" ca="1" si="52"/>
        <v>16278093.655743632</v>
      </c>
    </row>
    <row r="112" spans="3:24" s="77" customFormat="1" x14ac:dyDescent="0.3">
      <c r="C112" s="138" t="s">
        <v>482</v>
      </c>
      <c r="D112" s="1522" t="s">
        <v>1339</v>
      </c>
      <c r="E112" s="138"/>
      <c r="F112" s="256">
        <f>$F$65*시나리오분석!$P$32</f>
        <v>0</v>
      </c>
      <c r="G112" s="256">
        <f t="shared" ref="G112:X112" si="53">G97</f>
        <v>-5754000.0000000009</v>
      </c>
      <c r="H112" s="256">
        <f t="shared" si="53"/>
        <v>0</v>
      </c>
      <c r="I112" s="256">
        <f t="shared" si="53"/>
        <v>0</v>
      </c>
      <c r="J112" s="256">
        <f t="shared" si="53"/>
        <v>-8918700.0000000019</v>
      </c>
      <c r="K112" s="256">
        <f t="shared" si="53"/>
        <v>0</v>
      </c>
      <c r="L112" s="256">
        <f t="shared" si="53"/>
        <v>0</v>
      </c>
      <c r="M112" s="256">
        <f t="shared" si="53"/>
        <v>0</v>
      </c>
      <c r="N112" s="256">
        <f t="shared" si="53"/>
        <v>0</v>
      </c>
      <c r="O112" s="256">
        <f t="shared" si="53"/>
        <v>0</v>
      </c>
      <c r="P112" s="256">
        <f t="shared" si="53"/>
        <v>0</v>
      </c>
      <c r="Q112" s="256">
        <f t="shared" si="53"/>
        <v>0</v>
      </c>
      <c r="R112" s="256">
        <f t="shared" si="53"/>
        <v>0</v>
      </c>
      <c r="S112" s="256">
        <f t="shared" si="53"/>
        <v>0</v>
      </c>
      <c r="T112" s="256">
        <f t="shared" si="53"/>
        <v>0</v>
      </c>
      <c r="U112" s="256">
        <f t="shared" si="53"/>
        <v>0</v>
      </c>
      <c r="V112" s="256">
        <f t="shared" si="53"/>
        <v>0</v>
      </c>
      <c r="W112" s="256">
        <f t="shared" si="53"/>
        <v>0</v>
      </c>
      <c r="X112" s="256">
        <f t="shared" si="53"/>
        <v>-14097300.000000002</v>
      </c>
    </row>
    <row r="113" spans="2:24" s="77" customFormat="1" x14ac:dyDescent="0.3">
      <c r="C113" s="138"/>
      <c r="D113" s="1522" t="s">
        <v>394</v>
      </c>
      <c r="E113" s="138"/>
      <c r="F113" s="138"/>
      <c r="G113" s="256">
        <f t="shared" ref="G113:X113" si="54">G98</f>
        <v>0</v>
      </c>
      <c r="H113" s="256">
        <f t="shared" si="54"/>
        <v>0</v>
      </c>
      <c r="I113" s="256">
        <f t="shared" si="54"/>
        <v>0</v>
      </c>
      <c r="J113" s="256">
        <f t="shared" si="54"/>
        <v>0</v>
      </c>
      <c r="K113" s="256">
        <f t="shared" si="54"/>
        <v>0</v>
      </c>
      <c r="L113" s="256">
        <f t="shared" si="54"/>
        <v>0</v>
      </c>
      <c r="M113" s="256">
        <f t="shared" si="54"/>
        <v>0</v>
      </c>
      <c r="N113" s="256">
        <f t="shared" si="54"/>
        <v>0</v>
      </c>
      <c r="O113" s="256">
        <f t="shared" si="54"/>
        <v>0</v>
      </c>
      <c r="P113" s="256">
        <f t="shared" si="54"/>
        <v>0</v>
      </c>
      <c r="Q113" s="256">
        <f t="shared" si="54"/>
        <v>0</v>
      </c>
      <c r="R113" s="256">
        <f t="shared" si="54"/>
        <v>0</v>
      </c>
      <c r="S113" s="256">
        <f t="shared" si="54"/>
        <v>0</v>
      </c>
      <c r="T113" s="256">
        <f t="shared" si="54"/>
        <v>0</v>
      </c>
      <c r="U113" s="256">
        <f t="shared" si="54"/>
        <v>0</v>
      </c>
      <c r="V113" s="256">
        <f t="shared" si="54"/>
        <v>0</v>
      </c>
      <c r="W113" s="256">
        <f t="shared" si="54"/>
        <v>0</v>
      </c>
      <c r="X113" s="1556">
        <f t="shared" ca="1" si="54"/>
        <v>28768770.647876367</v>
      </c>
    </row>
    <row r="114" spans="2:24" s="77" customFormat="1" x14ac:dyDescent="0.3">
      <c r="C114" s="138"/>
      <c r="D114" s="1522" t="s">
        <v>1348</v>
      </c>
      <c r="E114" s="1523">
        <f>E76</f>
        <v>0.154</v>
      </c>
      <c r="F114" s="138"/>
      <c r="G114" s="256">
        <f t="shared" ref="G114" si="55">G99</f>
        <v>0</v>
      </c>
      <c r="H114" s="256">
        <f ca="1">H99*(1-$E$114)</f>
        <v>238988.23200000005</v>
      </c>
      <c r="I114" s="256">
        <f t="shared" ref="I114:X114" ca="1" si="56">I99*(1-$E$114)</f>
        <v>452180.23200000019</v>
      </c>
      <c r="J114" s="256">
        <f t="shared" ca="1" si="56"/>
        <v>274520.23200000002</v>
      </c>
      <c r="K114" s="256">
        <f t="shared" ca="1" si="56"/>
        <v>1424879.3916000004</v>
      </c>
      <c r="L114" s="256">
        <f t="shared" ca="1" si="56"/>
        <v>1606092.5915999999</v>
      </c>
      <c r="M114" s="256">
        <f t="shared" ca="1" si="56"/>
        <v>1243666.1916</v>
      </c>
      <c r="N114" s="256">
        <f t="shared" ca="1" si="56"/>
        <v>1243666.1916000007</v>
      </c>
      <c r="O114" s="256">
        <f t="shared" ca="1" si="56"/>
        <v>1334272.7916000001</v>
      </c>
      <c r="P114" s="256">
        <f t="shared" ca="1" si="56"/>
        <v>428206.79159999994</v>
      </c>
      <c r="Q114" s="256">
        <f t="shared" ca="1" si="56"/>
        <v>2240338.7916000001</v>
      </c>
      <c r="R114" s="256">
        <f t="shared" ca="1" si="56"/>
        <v>1334272.7916000001</v>
      </c>
      <c r="S114" s="256">
        <f t="shared" ca="1" si="56"/>
        <v>1334272.7916000015</v>
      </c>
      <c r="T114" s="256">
        <f t="shared" ca="1" si="56"/>
        <v>1334272.7916000001</v>
      </c>
      <c r="U114" s="256">
        <f t="shared" ca="1" si="56"/>
        <v>1334272.7916000001</v>
      </c>
      <c r="V114" s="256">
        <f t="shared" ca="1" si="56"/>
        <v>1243666.1916</v>
      </c>
      <c r="W114" s="256">
        <f t="shared" ca="1" si="56"/>
        <v>1243666.1916</v>
      </c>
      <c r="X114" s="1556">
        <f t="shared" ca="1" si="56"/>
        <v>1606623.0078672676</v>
      </c>
    </row>
    <row r="115" spans="2:24" s="77" customFormat="1" x14ac:dyDescent="0.3">
      <c r="C115" s="138"/>
      <c r="D115" s="1522" t="s">
        <v>1640</v>
      </c>
      <c r="E115" s="1523">
        <f>E100</f>
        <v>2E-3</v>
      </c>
      <c r="F115" s="138"/>
      <c r="G115" s="256"/>
      <c r="H115" s="256"/>
      <c r="I115" s="256"/>
      <c r="J115" s="256"/>
      <c r="K115" s="256"/>
      <c r="L115" s="256"/>
      <c r="M115" s="256"/>
      <c r="N115" s="256"/>
      <c r="O115" s="256"/>
      <c r="P115" s="256"/>
      <c r="Q115" s="256"/>
      <c r="R115" s="256"/>
      <c r="S115" s="256"/>
      <c r="T115" s="256"/>
      <c r="U115" s="256"/>
      <c r="V115" s="256"/>
      <c r="W115" s="256"/>
      <c r="X115" s="256"/>
    </row>
    <row r="116" spans="2:24" s="77" customFormat="1" x14ac:dyDescent="0.3">
      <c r="C116" s="138"/>
      <c r="D116" s="1522" t="s">
        <v>1354</v>
      </c>
      <c r="E116" s="1537"/>
      <c r="F116" s="138"/>
      <c r="G116" s="256">
        <f t="shared" ref="G116" si="57">-G113*E116</f>
        <v>0</v>
      </c>
      <c r="H116" s="256">
        <f t="shared" ref="H116" si="58">-H113*F116</f>
        <v>0</v>
      </c>
      <c r="I116" s="256">
        <f t="shared" ref="I116" si="59">-I113*G116</f>
        <v>0</v>
      </c>
      <c r="J116" s="256">
        <f t="shared" ref="J116" si="60">-J113*H116</f>
        <v>0</v>
      </c>
      <c r="K116" s="256">
        <f t="shared" ref="K116" si="61">-K113*I116</f>
        <v>0</v>
      </c>
      <c r="L116" s="256">
        <f t="shared" ref="L116" si="62">-L113*J116</f>
        <v>0</v>
      </c>
      <c r="M116" s="256">
        <f t="shared" ref="M116" si="63">-M113*K116</f>
        <v>0</v>
      </c>
      <c r="N116" s="256">
        <f t="shared" ref="N116" si="64">-N113*L116</f>
        <v>0</v>
      </c>
      <c r="O116" s="256">
        <f t="shared" ref="O116" si="65">-O113*M116</f>
        <v>0</v>
      </c>
      <c r="P116" s="256">
        <f t="shared" ref="P116" si="66">-P113*N116</f>
        <v>0</v>
      </c>
      <c r="Q116" s="256">
        <f t="shared" ref="Q116" si="67">-Q113*O116</f>
        <v>0</v>
      </c>
      <c r="R116" s="256">
        <f t="shared" ref="R116" si="68">-R113*P116</f>
        <v>0</v>
      </c>
      <c r="S116" s="256">
        <f t="shared" ref="S116" si="69">-S113*Q116</f>
        <v>0</v>
      </c>
      <c r="T116" s="256">
        <f t="shared" ref="T116" si="70">-T113*R116</f>
        <v>0</v>
      </c>
      <c r="U116" s="256">
        <f t="shared" ref="U116" si="71">-U113*S116</f>
        <v>0</v>
      </c>
      <c r="V116" s="256">
        <f t="shared" ref="V116" si="72">-V113*T116</f>
        <v>0</v>
      </c>
      <c r="W116" s="256">
        <f t="shared" ref="W116" si="73">-W113*U116</f>
        <v>0</v>
      </c>
      <c r="X116" s="256">
        <f t="shared" ref="X116" ca="1" si="74">-X113*V116</f>
        <v>0</v>
      </c>
    </row>
    <row r="117" spans="2:24" s="77" customFormat="1" x14ac:dyDescent="0.3">
      <c r="C117" s="1493"/>
      <c r="D117" s="1566"/>
      <c r="E117" s="2060">
        <f ca="1">IRR(G117:X117)</f>
        <v>8.1851579552347342E-2</v>
      </c>
      <c r="F117" s="1568"/>
      <c r="G117" s="1568">
        <f>+G104+G111</f>
        <v>-28770000.000000004</v>
      </c>
      <c r="H117" s="1568">
        <f t="shared" ref="H117:X117" ca="1" si="75">+H104+H111</f>
        <v>1194941.1600000001</v>
      </c>
      <c r="I117" s="1568">
        <f t="shared" ca="1" si="75"/>
        <v>2260901.1600000011</v>
      </c>
      <c r="J117" s="1568">
        <f t="shared" ca="1" si="75"/>
        <v>1372601.1600000001</v>
      </c>
      <c r="K117" s="1568">
        <f t="shared" ca="1" si="75"/>
        <v>2793881.1600000006</v>
      </c>
      <c r="L117" s="1568">
        <f t="shared" ca="1" si="75"/>
        <v>3149201.16</v>
      </c>
      <c r="M117" s="1568">
        <f t="shared" ca="1" si="75"/>
        <v>2438561.16</v>
      </c>
      <c r="N117" s="1568">
        <f t="shared" ca="1" si="75"/>
        <v>2438561.1600000011</v>
      </c>
      <c r="O117" s="1568">
        <f t="shared" ca="1" si="75"/>
        <v>2616221.16</v>
      </c>
      <c r="P117" s="1568">
        <f t="shared" ca="1" si="75"/>
        <v>839621.15999999992</v>
      </c>
      <c r="Q117" s="1568">
        <f t="shared" ca="1" si="75"/>
        <v>4392821.16</v>
      </c>
      <c r="R117" s="1568">
        <f t="shared" ca="1" si="75"/>
        <v>2616221.16</v>
      </c>
      <c r="S117" s="1568">
        <f t="shared" ca="1" si="75"/>
        <v>2616221.1600000029</v>
      </c>
      <c r="T117" s="1568">
        <f t="shared" ca="1" si="75"/>
        <v>2616221.16</v>
      </c>
      <c r="U117" s="1568">
        <f t="shared" ca="1" si="75"/>
        <v>2616221.16</v>
      </c>
      <c r="V117" s="1568">
        <f t="shared" ca="1" si="75"/>
        <v>2438561.16</v>
      </c>
      <c r="W117" s="1568">
        <f t="shared" ca="1" si="75"/>
        <v>2438561.16</v>
      </c>
      <c r="X117" s="1568">
        <f t="shared" ca="1" si="75"/>
        <v>31919011.839772969</v>
      </c>
    </row>
    <row r="118" spans="2:24" s="2027" customFormat="1" x14ac:dyDescent="0.3">
      <c r="G118" s="2028"/>
      <c r="H118" s="2029"/>
      <c r="I118" s="2030"/>
      <c r="J118" s="2030"/>
      <c r="K118" s="2030"/>
      <c r="L118" s="2030"/>
    </row>
    <row r="119" spans="2:24" ht="14.25" thickBot="1" x14ac:dyDescent="0.35">
      <c r="G119" s="1487"/>
      <c r="H119" s="1615"/>
      <c r="I119" s="1616"/>
      <c r="J119" s="1616"/>
      <c r="K119" s="1616"/>
      <c r="L119" s="1616"/>
    </row>
    <row r="120" spans="2:24" ht="14.25" thickBot="1" x14ac:dyDescent="0.35">
      <c r="B120" s="42"/>
      <c r="C120" s="41" t="str">
        <f>+C59</f>
        <v>펀드의 출자관련 현금흐름</v>
      </c>
      <c r="E120" s="529" t="s">
        <v>41</v>
      </c>
      <c r="F120" s="529" t="s">
        <v>315</v>
      </c>
      <c r="H120" s="1615"/>
      <c r="I120" s="1616"/>
      <c r="J120" s="1616"/>
      <c r="K120" s="1616"/>
      <c r="L120" s="1616"/>
    </row>
    <row r="121" spans="2:24" ht="14.25" thickBot="1" x14ac:dyDescent="0.35">
      <c r="C121" s="59" t="s">
        <v>699</v>
      </c>
      <c r="E121" s="532" t="str">
        <f>시나리오분석!$B$16</f>
        <v>1 SGD당 KRW</v>
      </c>
      <c r="F121" s="630">
        <f>시나리오분석!$E$16</f>
        <v>876</v>
      </c>
      <c r="G121" s="159"/>
    </row>
    <row r="122" spans="2:24" x14ac:dyDescent="0.3">
      <c r="C122" s="2203" t="s">
        <v>47</v>
      </c>
      <c r="D122" s="2204"/>
      <c r="E122" s="421"/>
      <c r="F122" s="422"/>
      <c r="G122" s="422" t="s">
        <v>58</v>
      </c>
      <c r="H122" s="422" t="s">
        <v>59</v>
      </c>
      <c r="I122" s="422" t="s">
        <v>60</v>
      </c>
      <c r="J122" s="422" t="s">
        <v>61</v>
      </c>
      <c r="K122" s="422" t="s">
        <v>62</v>
      </c>
      <c r="L122" s="422" t="s">
        <v>63</v>
      </c>
      <c r="M122" s="422" t="s">
        <v>64</v>
      </c>
      <c r="N122" s="422" t="s">
        <v>65</v>
      </c>
      <c r="O122" s="422" t="s">
        <v>66</v>
      </c>
      <c r="P122" s="422" t="s">
        <v>67</v>
      </c>
      <c r="Q122" s="422" t="s">
        <v>68</v>
      </c>
      <c r="R122" s="422" t="s">
        <v>69</v>
      </c>
      <c r="S122" s="422" t="s">
        <v>70</v>
      </c>
      <c r="T122" s="422" t="s">
        <v>71</v>
      </c>
      <c r="U122" s="422" t="s">
        <v>72</v>
      </c>
      <c r="V122" s="422" t="s">
        <v>73</v>
      </c>
      <c r="W122" s="422" t="s">
        <v>74</v>
      </c>
      <c r="X122" s="423" t="s">
        <v>151</v>
      </c>
    </row>
    <row r="123" spans="2:24" x14ac:dyDescent="0.3">
      <c r="C123" s="2205"/>
      <c r="D123" s="2206"/>
      <c r="E123" s="377"/>
      <c r="F123" s="378" t="s">
        <v>57</v>
      </c>
      <c r="G123" s="379">
        <v>2020</v>
      </c>
      <c r="H123" s="379">
        <v>2021</v>
      </c>
      <c r="I123" s="379">
        <v>2022</v>
      </c>
      <c r="J123" s="379">
        <v>2023</v>
      </c>
      <c r="K123" s="379">
        <v>2024</v>
      </c>
      <c r="L123" s="379">
        <v>2025</v>
      </c>
      <c r="M123" s="379">
        <v>2026</v>
      </c>
      <c r="N123" s="379">
        <v>2027</v>
      </c>
      <c r="O123" s="379">
        <v>2028</v>
      </c>
      <c r="P123" s="379">
        <v>2029</v>
      </c>
      <c r="Q123" s="379">
        <v>2030</v>
      </c>
      <c r="R123" s="379">
        <v>2031</v>
      </c>
      <c r="S123" s="379">
        <v>2032</v>
      </c>
      <c r="T123" s="379">
        <v>2033</v>
      </c>
      <c r="U123" s="379">
        <v>2034</v>
      </c>
      <c r="V123" s="379">
        <v>2035</v>
      </c>
      <c r="W123" s="379">
        <v>2036</v>
      </c>
      <c r="X123" s="424">
        <v>2037</v>
      </c>
    </row>
    <row r="124" spans="2:24" x14ac:dyDescent="0.3">
      <c r="C124" s="444" t="s">
        <v>474</v>
      </c>
      <c r="D124" s="27"/>
      <c r="E124" s="27"/>
      <c r="F124" s="608">
        <f>F63*$F$121</f>
        <v>0</v>
      </c>
      <c r="G124" s="608">
        <f t="shared" ref="G124:X124" si="76">G63*$F$121</f>
        <v>25202520000.000004</v>
      </c>
      <c r="H124" s="608">
        <f t="shared" si="76"/>
        <v>0</v>
      </c>
      <c r="I124" s="608">
        <f t="shared" si="76"/>
        <v>0</v>
      </c>
      <c r="J124" s="608">
        <f t="shared" si="76"/>
        <v>0</v>
      </c>
      <c r="K124" s="608">
        <f t="shared" si="76"/>
        <v>0</v>
      </c>
      <c r="L124" s="608">
        <f t="shared" si="76"/>
        <v>0</v>
      </c>
      <c r="M124" s="608">
        <f t="shared" si="76"/>
        <v>0</v>
      </c>
      <c r="N124" s="608">
        <f t="shared" si="76"/>
        <v>0</v>
      </c>
      <c r="O124" s="608">
        <f t="shared" si="76"/>
        <v>0</v>
      </c>
      <c r="P124" s="608">
        <f t="shared" si="76"/>
        <v>0</v>
      </c>
      <c r="Q124" s="608">
        <f t="shared" si="76"/>
        <v>0</v>
      </c>
      <c r="R124" s="608">
        <f t="shared" si="76"/>
        <v>0</v>
      </c>
      <c r="S124" s="608">
        <f t="shared" si="76"/>
        <v>0</v>
      </c>
      <c r="T124" s="608">
        <f t="shared" si="76"/>
        <v>0</v>
      </c>
      <c r="U124" s="608">
        <f t="shared" si="76"/>
        <v>0</v>
      </c>
      <c r="V124" s="608">
        <f t="shared" si="76"/>
        <v>0</v>
      </c>
      <c r="W124" s="608">
        <f t="shared" si="76"/>
        <v>0</v>
      </c>
      <c r="X124" s="1519">
        <f t="shared" si="76"/>
        <v>0</v>
      </c>
    </row>
    <row r="125" spans="2:24" x14ac:dyDescent="0.3">
      <c r="C125" s="444" t="s">
        <v>1343</v>
      </c>
      <c r="D125" s="27"/>
      <c r="E125" s="27"/>
      <c r="F125" s="608">
        <f t="shared" ref="F125:X125" si="77">F64*$F$121</f>
        <v>0</v>
      </c>
      <c r="G125" s="608">
        <f t="shared" si="77"/>
        <v>0</v>
      </c>
      <c r="H125" s="608">
        <f t="shared" si="77"/>
        <v>0</v>
      </c>
      <c r="I125" s="608">
        <f t="shared" si="77"/>
        <v>0</v>
      </c>
      <c r="J125" s="608">
        <f t="shared" si="77"/>
        <v>7812781200.0000019</v>
      </c>
      <c r="K125" s="608">
        <f t="shared" si="77"/>
        <v>0</v>
      </c>
      <c r="L125" s="608">
        <f t="shared" si="77"/>
        <v>0</v>
      </c>
      <c r="M125" s="608">
        <f t="shared" si="77"/>
        <v>0</v>
      </c>
      <c r="N125" s="608">
        <f t="shared" si="77"/>
        <v>0</v>
      </c>
      <c r="O125" s="608">
        <f t="shared" si="77"/>
        <v>0</v>
      </c>
      <c r="P125" s="608">
        <f t="shared" si="77"/>
        <v>0</v>
      </c>
      <c r="Q125" s="608">
        <f t="shared" si="77"/>
        <v>0</v>
      </c>
      <c r="R125" s="608">
        <f t="shared" si="77"/>
        <v>0</v>
      </c>
      <c r="S125" s="608">
        <f t="shared" si="77"/>
        <v>0</v>
      </c>
      <c r="T125" s="608">
        <f t="shared" si="77"/>
        <v>0</v>
      </c>
      <c r="U125" s="608">
        <f t="shared" si="77"/>
        <v>0</v>
      </c>
      <c r="V125" s="608">
        <f t="shared" si="77"/>
        <v>0</v>
      </c>
      <c r="W125" s="608">
        <f t="shared" si="77"/>
        <v>0</v>
      </c>
      <c r="X125" s="1519">
        <f t="shared" si="77"/>
        <v>12349234800.000002</v>
      </c>
    </row>
    <row r="126" spans="2:24" x14ac:dyDescent="0.3">
      <c r="C126" s="444" t="s">
        <v>1337</v>
      </c>
      <c r="D126" s="27"/>
      <c r="E126" s="27"/>
      <c r="F126" s="608">
        <f t="shared" ref="F126:X126" si="78">F65*$F$121</f>
        <v>0</v>
      </c>
      <c r="G126" s="608">
        <f t="shared" si="78"/>
        <v>-25202520000.000004</v>
      </c>
      <c r="H126" s="608">
        <f t="shared" si="78"/>
        <v>0</v>
      </c>
      <c r="I126" s="608">
        <f t="shared" si="78"/>
        <v>0</v>
      </c>
      <c r="J126" s="608">
        <f t="shared" si="78"/>
        <v>0</v>
      </c>
      <c r="K126" s="608">
        <f t="shared" si="78"/>
        <v>0</v>
      </c>
      <c r="L126" s="608">
        <f t="shared" si="78"/>
        <v>0</v>
      </c>
      <c r="M126" s="608">
        <f t="shared" si="78"/>
        <v>0</v>
      </c>
      <c r="N126" s="608">
        <f t="shared" si="78"/>
        <v>0</v>
      </c>
      <c r="O126" s="608">
        <f t="shared" si="78"/>
        <v>0</v>
      </c>
      <c r="P126" s="608">
        <f t="shared" si="78"/>
        <v>0</v>
      </c>
      <c r="Q126" s="608">
        <f t="shared" si="78"/>
        <v>0</v>
      </c>
      <c r="R126" s="608">
        <f t="shared" si="78"/>
        <v>0</v>
      </c>
      <c r="S126" s="608">
        <f t="shared" si="78"/>
        <v>0</v>
      </c>
      <c r="T126" s="608">
        <f t="shared" si="78"/>
        <v>0</v>
      </c>
      <c r="U126" s="608">
        <f t="shared" si="78"/>
        <v>0</v>
      </c>
      <c r="V126" s="608">
        <f t="shared" si="78"/>
        <v>0</v>
      </c>
      <c r="W126" s="608">
        <f t="shared" si="78"/>
        <v>0</v>
      </c>
      <c r="X126" s="1519">
        <f t="shared" si="78"/>
        <v>0</v>
      </c>
    </row>
    <row r="127" spans="2:24" x14ac:dyDescent="0.3">
      <c r="C127" s="444" t="s">
        <v>1344</v>
      </c>
      <c r="D127" s="27"/>
      <c r="E127" s="27"/>
      <c r="F127" s="608">
        <f t="shared" ref="F127:X127" si="79">F66*$F$121</f>
        <v>0</v>
      </c>
      <c r="G127" s="608">
        <f t="shared" si="79"/>
        <v>0</v>
      </c>
      <c r="H127" s="608">
        <f t="shared" si="79"/>
        <v>0</v>
      </c>
      <c r="I127" s="608">
        <f t="shared" si="79"/>
        <v>0</v>
      </c>
      <c r="J127" s="608">
        <f t="shared" si="79"/>
        <v>-7812781200.0000019</v>
      </c>
      <c r="K127" s="608">
        <f t="shared" si="79"/>
        <v>0</v>
      </c>
      <c r="L127" s="608">
        <f t="shared" si="79"/>
        <v>0</v>
      </c>
      <c r="M127" s="608">
        <f t="shared" si="79"/>
        <v>0</v>
      </c>
      <c r="N127" s="608">
        <f t="shared" si="79"/>
        <v>0</v>
      </c>
      <c r="O127" s="608">
        <f t="shared" si="79"/>
        <v>0</v>
      </c>
      <c r="P127" s="608">
        <f t="shared" si="79"/>
        <v>0</v>
      </c>
      <c r="Q127" s="608">
        <f t="shared" si="79"/>
        <v>0</v>
      </c>
      <c r="R127" s="608">
        <f t="shared" si="79"/>
        <v>0</v>
      </c>
      <c r="S127" s="608">
        <f t="shared" si="79"/>
        <v>0</v>
      </c>
      <c r="T127" s="608">
        <f t="shared" si="79"/>
        <v>0</v>
      </c>
      <c r="U127" s="608">
        <f t="shared" si="79"/>
        <v>0</v>
      </c>
      <c r="V127" s="608">
        <f t="shared" si="79"/>
        <v>0</v>
      </c>
      <c r="W127" s="608">
        <f t="shared" si="79"/>
        <v>0</v>
      </c>
      <c r="X127" s="1519">
        <f t="shared" si="79"/>
        <v>-12349234800.000002</v>
      </c>
    </row>
    <row r="128" spans="2:24" x14ac:dyDescent="0.3">
      <c r="C128" s="444" t="s">
        <v>1338</v>
      </c>
      <c r="D128" s="27"/>
      <c r="E128" s="27"/>
      <c r="F128" s="608">
        <f t="shared" ref="F128:X128" si="80">F67*$F$121</f>
        <v>0</v>
      </c>
      <c r="G128" s="608">
        <f t="shared" si="80"/>
        <v>0</v>
      </c>
      <c r="H128" s="608">
        <f t="shared" ca="1" si="80"/>
        <v>1287720000.0000002</v>
      </c>
      <c r="I128" s="608">
        <f t="shared" ca="1" si="80"/>
        <v>2391480000.000001</v>
      </c>
      <c r="J128" s="608">
        <f t="shared" ca="1" si="80"/>
        <v>1471680000</v>
      </c>
      <c r="K128" s="608">
        <f t="shared" ca="1" si="80"/>
        <v>2943360000.000001</v>
      </c>
      <c r="L128" s="608">
        <f t="shared" ca="1" si="80"/>
        <v>3311280000</v>
      </c>
      <c r="M128" s="608">
        <f t="shared" ca="1" si="80"/>
        <v>2575440000</v>
      </c>
      <c r="N128" s="608">
        <f t="shared" ca="1" si="80"/>
        <v>2575440000.0000014</v>
      </c>
      <c r="O128" s="608">
        <f t="shared" ca="1" si="80"/>
        <v>2759400000</v>
      </c>
      <c r="P128" s="608">
        <f t="shared" ca="1" si="80"/>
        <v>919800000</v>
      </c>
      <c r="Q128" s="608">
        <f t="shared" ca="1" si="80"/>
        <v>4599000000</v>
      </c>
      <c r="R128" s="608">
        <f t="shared" ca="1" si="80"/>
        <v>2759400000</v>
      </c>
      <c r="S128" s="608">
        <f t="shared" ca="1" si="80"/>
        <v>2759400000.0000033</v>
      </c>
      <c r="T128" s="608">
        <f t="shared" ca="1" si="80"/>
        <v>2759400000</v>
      </c>
      <c r="U128" s="608">
        <f t="shared" ca="1" si="80"/>
        <v>2759400000</v>
      </c>
      <c r="V128" s="608">
        <f t="shared" ca="1" si="80"/>
        <v>2575440000</v>
      </c>
      <c r="W128" s="608">
        <f t="shared" ca="1" si="80"/>
        <v>2575440000</v>
      </c>
      <c r="X128" s="1519">
        <f t="shared" ca="1" si="80"/>
        <v>28513800000.000011</v>
      </c>
    </row>
    <row r="129" spans="3:24" x14ac:dyDescent="0.3">
      <c r="C129" s="444" t="s">
        <v>409</v>
      </c>
      <c r="D129" s="27"/>
      <c r="E129" s="27"/>
      <c r="F129" s="608">
        <f t="shared" ref="F129:X129" si="81">F68*$F$121</f>
        <v>0</v>
      </c>
      <c r="G129" s="608">
        <f t="shared" si="81"/>
        <v>0</v>
      </c>
      <c r="H129" s="608">
        <f t="shared" ca="1" si="81"/>
        <v>0</v>
      </c>
      <c r="I129" s="608">
        <f t="shared" ca="1" si="81"/>
        <v>0</v>
      </c>
      <c r="J129" s="608">
        <f t="shared" ca="1" si="81"/>
        <v>0</v>
      </c>
      <c r="K129" s="608">
        <f t="shared" ca="1" si="81"/>
        <v>0</v>
      </c>
      <c r="L129" s="608">
        <f t="shared" ca="1" si="81"/>
        <v>0</v>
      </c>
      <c r="M129" s="608">
        <f t="shared" ca="1" si="81"/>
        <v>0</v>
      </c>
      <c r="N129" s="608">
        <f t="shared" ca="1" si="81"/>
        <v>0</v>
      </c>
      <c r="O129" s="608">
        <f t="shared" ca="1" si="81"/>
        <v>0</v>
      </c>
      <c r="P129" s="608">
        <f t="shared" ca="1" si="81"/>
        <v>0</v>
      </c>
      <c r="Q129" s="608">
        <f t="shared" ca="1" si="81"/>
        <v>0</v>
      </c>
      <c r="R129" s="608">
        <f t="shared" ca="1" si="81"/>
        <v>0</v>
      </c>
      <c r="S129" s="608">
        <f t="shared" ca="1" si="81"/>
        <v>0</v>
      </c>
      <c r="T129" s="608">
        <f t="shared" ca="1" si="81"/>
        <v>0</v>
      </c>
      <c r="U129" s="608">
        <f t="shared" ca="1" si="81"/>
        <v>0</v>
      </c>
      <c r="V129" s="608">
        <f t="shared" ca="1" si="81"/>
        <v>0</v>
      </c>
      <c r="W129" s="608">
        <f t="shared" ca="1" si="81"/>
        <v>0</v>
      </c>
      <c r="X129" s="1519">
        <f t="shared" ca="1" si="81"/>
        <v>0</v>
      </c>
    </row>
    <row r="130" spans="3:24" ht="14.25" thickBot="1" x14ac:dyDescent="0.35">
      <c r="C130" s="588" t="s">
        <v>9</v>
      </c>
      <c r="D130" s="589"/>
      <c r="E130" s="589"/>
      <c r="F130" s="590">
        <f t="shared" ref="F130:X130" si="82">SUM(F125:F129)</f>
        <v>0</v>
      </c>
      <c r="G130" s="1557">
        <f t="shared" si="82"/>
        <v>-25202520000.000004</v>
      </c>
      <c r="H130" s="590">
        <f ca="1">SUM(H125:H129)</f>
        <v>1287720000.0000002</v>
      </c>
      <c r="I130" s="590">
        <f t="shared" ca="1" si="82"/>
        <v>2391480000.000001</v>
      </c>
      <c r="J130" s="1557">
        <f t="shared" ca="1" si="82"/>
        <v>1471680000</v>
      </c>
      <c r="K130" s="590">
        <f t="shared" ca="1" si="82"/>
        <v>2943360000.000001</v>
      </c>
      <c r="L130" s="590">
        <f t="shared" ca="1" si="82"/>
        <v>3311280000</v>
      </c>
      <c r="M130" s="590">
        <f t="shared" ca="1" si="82"/>
        <v>2575440000</v>
      </c>
      <c r="N130" s="590">
        <f t="shared" ca="1" si="82"/>
        <v>2575440000.0000014</v>
      </c>
      <c r="O130" s="590">
        <f t="shared" ca="1" si="82"/>
        <v>2759400000</v>
      </c>
      <c r="P130" s="590">
        <f t="shared" ca="1" si="82"/>
        <v>919800000</v>
      </c>
      <c r="Q130" s="590">
        <f t="shared" ca="1" si="82"/>
        <v>4599000000</v>
      </c>
      <c r="R130" s="590">
        <f t="shared" ca="1" si="82"/>
        <v>2759400000</v>
      </c>
      <c r="S130" s="590">
        <f t="shared" ca="1" si="82"/>
        <v>2759400000.0000033</v>
      </c>
      <c r="T130" s="590">
        <f t="shared" ca="1" si="82"/>
        <v>2759400000</v>
      </c>
      <c r="U130" s="590">
        <f t="shared" ca="1" si="82"/>
        <v>2759400000</v>
      </c>
      <c r="V130" s="590">
        <f t="shared" ca="1" si="82"/>
        <v>2575440000</v>
      </c>
      <c r="W130" s="590">
        <f t="shared" ca="1" si="82"/>
        <v>2575440000</v>
      </c>
      <c r="X130" s="1554">
        <f t="shared" ca="1" si="82"/>
        <v>28513800000.000011</v>
      </c>
    </row>
    <row r="131" spans="3:24" x14ac:dyDescent="0.3">
      <c r="G131" s="1069"/>
    </row>
    <row r="132" spans="3:24" x14ac:dyDescent="0.3">
      <c r="C132" s="59" t="s">
        <v>485</v>
      </c>
      <c r="G132" s="1069"/>
    </row>
    <row r="133" spans="3:24" x14ac:dyDescent="0.3">
      <c r="C133" s="1532"/>
      <c r="D133" s="1533" t="s">
        <v>939</v>
      </c>
      <c r="E133" s="1534">
        <f ca="1">IRR(F133:X133)</f>
        <v>7.779638793884236E-2</v>
      </c>
      <c r="F133" s="1535">
        <f>SUM(F134:F136)</f>
        <v>0</v>
      </c>
      <c r="G133" s="1538">
        <f t="shared" ref="G133:X133" si="83">SUM(G134:G136)</f>
        <v>-20162016000.000004</v>
      </c>
      <c r="H133" s="1535">
        <f t="shared" ca="1" si="83"/>
        <v>831204864.00000012</v>
      </c>
      <c r="I133" s="1535">
        <f t="shared" ca="1" si="83"/>
        <v>1578229632.0000007</v>
      </c>
      <c r="J133" s="1535">
        <f t="shared" ca="1" si="83"/>
        <v>8768490192.0000019</v>
      </c>
      <c r="K133" s="1535">
        <f t="shared" ca="1" si="83"/>
        <v>1195441984.8000002</v>
      </c>
      <c r="L133" s="1535">
        <f t="shared" ca="1" si="83"/>
        <v>1347959541.5999999</v>
      </c>
      <c r="M133" s="1535">
        <f t="shared" ca="1" si="83"/>
        <v>1042924427.9999998</v>
      </c>
      <c r="N133" s="1535">
        <f t="shared" ca="1" si="83"/>
        <v>1042924428.0000006</v>
      </c>
      <c r="O133" s="1535">
        <f t="shared" ca="1" si="83"/>
        <v>1119183206.3999999</v>
      </c>
      <c r="P133" s="1535">
        <f t="shared" ca="1" si="83"/>
        <v>356595422.40000004</v>
      </c>
      <c r="Q133" s="1535">
        <f t="shared" ca="1" si="83"/>
        <v>1881770990.3999999</v>
      </c>
      <c r="R133" s="1535">
        <f t="shared" ca="1" si="83"/>
        <v>1119183206.3999999</v>
      </c>
      <c r="S133" s="1535">
        <f t="shared" ca="1" si="83"/>
        <v>1119183206.4000013</v>
      </c>
      <c r="T133" s="1535">
        <f t="shared" ca="1" si="83"/>
        <v>1119183206.3999999</v>
      </c>
      <c r="U133" s="1535">
        <f t="shared" ca="1" si="83"/>
        <v>1119183206.3999999</v>
      </c>
      <c r="V133" s="1535">
        <f t="shared" ca="1" si="83"/>
        <v>1042924427.9999998</v>
      </c>
      <c r="W133" s="1535">
        <f t="shared" ca="1" si="83"/>
        <v>1042924427.9999998</v>
      </c>
      <c r="X133" s="1535">
        <f t="shared" ca="1" si="83"/>
        <v>13697640764.8913</v>
      </c>
    </row>
    <row r="134" spans="3:24" s="77" customFormat="1" x14ac:dyDescent="0.3">
      <c r="C134" s="138" t="s">
        <v>481</v>
      </c>
      <c r="D134" s="1522" t="s">
        <v>486</v>
      </c>
      <c r="E134" s="138"/>
      <c r="F134" s="256">
        <f>F74*시나리오분석!$E$16</f>
        <v>0</v>
      </c>
      <c r="G134" s="1531">
        <f>G74*시나리오분석!$E$16</f>
        <v>-20162016000.000004</v>
      </c>
      <c r="H134" s="256">
        <f>H74*시나리오분석!$E$16</f>
        <v>0</v>
      </c>
      <c r="I134" s="256">
        <f>I74*시나리오분석!$E$16</f>
        <v>0</v>
      </c>
      <c r="J134" s="256">
        <f>J74*시나리오분석!$E$16</f>
        <v>0</v>
      </c>
      <c r="K134" s="256">
        <f>K74*시나리오분석!$E$16</f>
        <v>0</v>
      </c>
      <c r="L134" s="256">
        <f>L74*시나리오분석!$E$16</f>
        <v>0</v>
      </c>
      <c r="M134" s="256">
        <f>M74*시나리오분석!$E$16</f>
        <v>0</v>
      </c>
      <c r="N134" s="256">
        <f>N74*시나리오분석!$E$16</f>
        <v>0</v>
      </c>
      <c r="O134" s="256">
        <f>O74*시나리오분석!$E$16</f>
        <v>0</v>
      </c>
      <c r="P134" s="256">
        <f>P74*시나리오분석!$E$16</f>
        <v>0</v>
      </c>
      <c r="Q134" s="256">
        <f>Q74*시나리오분석!$E$16</f>
        <v>0</v>
      </c>
      <c r="R134" s="256">
        <f>R74*시나리오분석!$E$16</f>
        <v>0</v>
      </c>
      <c r="S134" s="256">
        <f>S74*시나리오분석!$E$16</f>
        <v>0</v>
      </c>
      <c r="T134" s="256">
        <f>T74*시나리오분석!$E$16</f>
        <v>0</v>
      </c>
      <c r="U134" s="256">
        <f>U74*시나리오분석!$E$16</f>
        <v>0</v>
      </c>
      <c r="V134" s="256">
        <f>V74*시나리오분석!$E$16</f>
        <v>0</v>
      </c>
      <c r="W134" s="256">
        <f>W74*시나리오분석!$E$16</f>
        <v>0</v>
      </c>
      <c r="X134" s="256">
        <f>X74*시나리오분석!$E$16</f>
        <v>0</v>
      </c>
    </row>
    <row r="135" spans="3:24" s="77" customFormat="1" x14ac:dyDescent="0.3">
      <c r="C135" s="138"/>
      <c r="D135" s="1522" t="s">
        <v>394</v>
      </c>
      <c r="E135" s="138"/>
      <c r="F135" s="1530">
        <f>F75*시나리오분석!$E$16</f>
        <v>0</v>
      </c>
      <c r="G135" s="1531">
        <f>G75*시나리오분석!$E$16</f>
        <v>0</v>
      </c>
      <c r="H135" s="256">
        <f>H75*시나리오분석!$E$16</f>
        <v>0</v>
      </c>
      <c r="I135" s="256">
        <f>I75*시나리오분석!$E$16</f>
        <v>0</v>
      </c>
      <c r="J135" s="256">
        <f>J75*시나리오분석!$E$16</f>
        <v>7812781200.0000019</v>
      </c>
      <c r="K135" s="256">
        <f>K75*시나리오분석!$E$16</f>
        <v>0</v>
      </c>
      <c r="L135" s="256">
        <f>L75*시나리오분석!$E$16</f>
        <v>0</v>
      </c>
      <c r="M135" s="256">
        <f>M75*시나리오분석!$E$16</f>
        <v>0</v>
      </c>
      <c r="N135" s="256">
        <f>N75*시나리오분석!$E$16</f>
        <v>0</v>
      </c>
      <c r="O135" s="256">
        <f>O75*시나리오분석!$E$16</f>
        <v>0</v>
      </c>
      <c r="P135" s="256">
        <f>P75*시나리오분석!$E$16</f>
        <v>0</v>
      </c>
      <c r="Q135" s="256">
        <f>Q75*시나리오분석!$E$16</f>
        <v>0</v>
      </c>
      <c r="R135" s="256">
        <f>R75*시나리오분석!$E$16</f>
        <v>0</v>
      </c>
      <c r="S135" s="256">
        <f>S75*시나리오분석!$E$16</f>
        <v>0</v>
      </c>
      <c r="T135" s="256">
        <f>T75*시나리오분석!$E$16</f>
        <v>0</v>
      </c>
      <c r="U135" s="256">
        <f>U75*시나리오분석!$E$16</f>
        <v>0</v>
      </c>
      <c r="V135" s="256">
        <f>V75*시나리오분석!$E$16</f>
        <v>0</v>
      </c>
      <c r="W135" s="256">
        <f>W75*시나리오분석!$E$16</f>
        <v>0</v>
      </c>
      <c r="X135" s="256">
        <f>X75*시나리오분석!$E$16</f>
        <v>12349234800.000002</v>
      </c>
    </row>
    <row r="136" spans="3:24" s="77" customFormat="1" x14ac:dyDescent="0.3">
      <c r="C136" s="138"/>
      <c r="D136" s="1522" t="s">
        <v>1348</v>
      </c>
      <c r="E136" s="1523">
        <f>시나리오분석!$Q$24</f>
        <v>0.154</v>
      </c>
      <c r="F136" s="1530">
        <f>F76*시나리오분석!$E$16</f>
        <v>0</v>
      </c>
      <c r="G136" s="1531">
        <f>G76*시나리오분석!$E$16</f>
        <v>0</v>
      </c>
      <c r="H136" s="256">
        <f ca="1">H76*시나리오분석!$E$16</f>
        <v>831204864.00000012</v>
      </c>
      <c r="I136" s="256">
        <f ca="1">I76*시나리오분석!$E$16</f>
        <v>1578229632.0000007</v>
      </c>
      <c r="J136" s="256">
        <f ca="1">J76*시나리오분석!$E$16</f>
        <v>955708992</v>
      </c>
      <c r="K136" s="256">
        <f ca="1">K76*시나리오분석!$E$16</f>
        <v>1195441984.8000002</v>
      </c>
      <c r="L136" s="256">
        <f ca="1">L76*시나리오분석!$E$16</f>
        <v>1347959541.5999999</v>
      </c>
      <c r="M136" s="256">
        <f ca="1">M76*시나리오분석!$E$16</f>
        <v>1042924427.9999998</v>
      </c>
      <c r="N136" s="256">
        <f ca="1">N76*시나리오분석!$E$16</f>
        <v>1042924428.0000006</v>
      </c>
      <c r="O136" s="256">
        <f ca="1">O76*시나리오분석!$E$16</f>
        <v>1119183206.3999999</v>
      </c>
      <c r="P136" s="256">
        <f ca="1">P76*시나리오분석!$E$16</f>
        <v>356595422.40000004</v>
      </c>
      <c r="Q136" s="256">
        <f ca="1">Q76*시나리오분석!$E$16</f>
        <v>1881770990.3999999</v>
      </c>
      <c r="R136" s="256">
        <f ca="1">R76*시나리오분석!$E$16</f>
        <v>1119183206.3999999</v>
      </c>
      <c r="S136" s="256">
        <f ca="1">S76*시나리오분석!$E$16</f>
        <v>1119183206.4000013</v>
      </c>
      <c r="T136" s="256">
        <f ca="1">T76*시나리오분석!$E$16</f>
        <v>1119183206.3999999</v>
      </c>
      <c r="U136" s="256">
        <f ca="1">U76*시나리오분석!$E$16</f>
        <v>1119183206.3999999</v>
      </c>
      <c r="V136" s="256">
        <f ca="1">V76*시나리오분석!$E$16</f>
        <v>1042924427.9999998</v>
      </c>
      <c r="W136" s="256">
        <f ca="1">W76*시나리오분석!$E$16</f>
        <v>1042924427.9999998</v>
      </c>
      <c r="X136" s="256">
        <f ca="1">X76*시나리오분석!$E$16</f>
        <v>1348405964.8912976</v>
      </c>
    </row>
    <row r="137" spans="3:24" s="77" customFormat="1" x14ac:dyDescent="0.3">
      <c r="C137" s="1539" t="s">
        <v>760</v>
      </c>
      <c r="D137" s="1540" t="s">
        <v>394</v>
      </c>
      <c r="E137" s="1541"/>
      <c r="F137" s="1539"/>
      <c r="G137" s="1558">
        <f>G135/G$5</f>
        <v>0</v>
      </c>
      <c r="H137" s="1542">
        <f t="shared" ref="H137:X137" si="84">H135/H$5</f>
        <v>0</v>
      </c>
      <c r="I137" s="1542">
        <f t="shared" si="84"/>
        <v>0</v>
      </c>
      <c r="J137" s="1542">
        <f t="shared" si="84"/>
        <v>9166682.9806074575</v>
      </c>
      <c r="K137" s="1542">
        <f t="shared" si="84"/>
        <v>0</v>
      </c>
      <c r="L137" s="1542">
        <f t="shared" si="84"/>
        <v>0</v>
      </c>
      <c r="M137" s="1542">
        <f t="shared" si="84"/>
        <v>0</v>
      </c>
      <c r="N137" s="1542">
        <f t="shared" si="84"/>
        <v>0</v>
      </c>
      <c r="O137" s="1542">
        <f t="shared" si="84"/>
        <v>0</v>
      </c>
      <c r="P137" s="1542">
        <f t="shared" si="84"/>
        <v>0</v>
      </c>
      <c r="Q137" s="1542">
        <f t="shared" si="84"/>
        <v>0</v>
      </c>
      <c r="R137" s="1542">
        <f t="shared" si="84"/>
        <v>0</v>
      </c>
      <c r="S137" s="1542">
        <f t="shared" si="84"/>
        <v>0</v>
      </c>
      <c r="T137" s="1542">
        <f t="shared" si="84"/>
        <v>0</v>
      </c>
      <c r="U137" s="1542">
        <f t="shared" si="84"/>
        <v>0</v>
      </c>
      <c r="V137" s="1542">
        <f t="shared" si="84"/>
        <v>0</v>
      </c>
      <c r="W137" s="1542">
        <f t="shared" si="84"/>
        <v>0</v>
      </c>
      <c r="X137" s="1542">
        <f t="shared" si="84"/>
        <v>13900669.375396678</v>
      </c>
    </row>
    <row r="138" spans="3:24" s="77" customFormat="1" x14ac:dyDescent="0.3">
      <c r="C138" s="1539"/>
      <c r="D138" s="1540" t="s">
        <v>484</v>
      </c>
      <c r="E138" s="1541"/>
      <c r="F138" s="1539"/>
      <c r="G138" s="1558">
        <f t="shared" ref="G138:X138" si="85">G136/G$5</f>
        <v>0</v>
      </c>
      <c r="H138" s="1542">
        <f t="shared" ca="1" si="85"/>
        <v>964160.53169399861</v>
      </c>
      <c r="I138" s="1542">
        <f t="shared" ca="1" si="85"/>
        <v>1818990.3813519822</v>
      </c>
      <c r="J138" s="1542">
        <f t="shared" ca="1" si="85"/>
        <v>1121326.8523864341</v>
      </c>
      <c r="K138" s="1542">
        <f t="shared" ca="1" si="85"/>
        <v>1393955.7431938096</v>
      </c>
      <c r="L138" s="1542">
        <f t="shared" ca="1" si="85"/>
        <v>1579173.9910172522</v>
      </c>
      <c r="M138" s="1542">
        <f t="shared" ca="1" si="85"/>
        <v>1224624.5331512834</v>
      </c>
      <c r="N138" s="1542">
        <f t="shared" ca="1" si="85"/>
        <v>1224671.3789454454</v>
      </c>
      <c r="O138" s="1542">
        <f t="shared" ca="1" si="85"/>
        <v>1311566.8167582105</v>
      </c>
      <c r="P138" s="1542">
        <f t="shared" ca="1" si="85"/>
        <v>416321.40647723537</v>
      </c>
      <c r="Q138" s="1542">
        <f t="shared" ca="1" si="85"/>
        <v>2188785.0285488907</v>
      </c>
      <c r="R138" s="1542">
        <f t="shared" ca="1" si="85"/>
        <v>1295606.1748965513</v>
      </c>
      <c r="S138" s="1542">
        <f t="shared" ca="1" si="85"/>
        <v>1288341.8831312612</v>
      </c>
      <c r="T138" s="1542">
        <f t="shared" ca="1" si="85"/>
        <v>1281694.7404799997</v>
      </c>
      <c r="U138" s="1542">
        <f t="shared" ca="1" si="85"/>
        <v>1274733.4817447353</v>
      </c>
      <c r="V138" s="1542">
        <f t="shared" ca="1" si="85"/>
        <v>1182569.2658855985</v>
      </c>
      <c r="W138" s="1542">
        <f t="shared" ca="1" si="85"/>
        <v>1177682.1567567564</v>
      </c>
      <c r="X138" s="1542">
        <f t="shared" ca="1" si="85"/>
        <v>1517806.2289144155</v>
      </c>
    </row>
    <row r="139" spans="3:24" s="77" customFormat="1" x14ac:dyDescent="0.3">
      <c r="D139" s="1520"/>
      <c r="E139" s="1521"/>
      <c r="G139" s="583"/>
      <c r="H139" s="577"/>
      <c r="I139" s="577"/>
      <c r="J139" s="577"/>
      <c r="K139" s="577"/>
      <c r="L139" s="577"/>
      <c r="M139" s="577"/>
      <c r="N139" s="577"/>
      <c r="O139" s="577"/>
      <c r="P139" s="577"/>
      <c r="Q139" s="577"/>
      <c r="R139" s="577"/>
      <c r="S139" s="577"/>
      <c r="T139" s="577"/>
      <c r="U139" s="577"/>
      <c r="V139" s="577"/>
      <c r="W139" s="577"/>
      <c r="X139" s="577"/>
    </row>
    <row r="140" spans="3:24" s="77" customFormat="1" x14ac:dyDescent="0.3">
      <c r="C140" s="1532"/>
      <c r="D140" s="1536" t="s">
        <v>939</v>
      </c>
      <c r="E140" s="1537">
        <f ca="1">IRR(F140:X140)</f>
        <v>8.6872554201878893E-2</v>
      </c>
      <c r="F140" s="1535">
        <f t="shared" ref="F140:X140" si="86">SUM(F141:F143)</f>
        <v>0</v>
      </c>
      <c r="G140" s="1538">
        <f t="shared" si="86"/>
        <v>-5040504000.000001</v>
      </c>
      <c r="H140" s="1535">
        <f t="shared" ca="1" si="86"/>
        <v>207801216.00000003</v>
      </c>
      <c r="I140" s="1535">
        <f t="shared" ca="1" si="86"/>
        <v>394557408.00000018</v>
      </c>
      <c r="J140" s="1535">
        <f t="shared" ca="1" si="86"/>
        <v>-7573853952.0000019</v>
      </c>
      <c r="K140" s="1535">
        <f t="shared" ca="1" si="86"/>
        <v>1244235535.2000003</v>
      </c>
      <c r="L140" s="1535">
        <f t="shared" ca="1" si="86"/>
        <v>1402978298.4000001</v>
      </c>
      <c r="M140" s="1535">
        <f t="shared" ca="1" si="86"/>
        <v>1085492772</v>
      </c>
      <c r="N140" s="1535">
        <f t="shared" ca="1" si="86"/>
        <v>1085492772.0000007</v>
      </c>
      <c r="O140" s="1535">
        <f t="shared" ca="1" si="86"/>
        <v>1164864153.6000001</v>
      </c>
      <c r="P140" s="1535">
        <f t="shared" ca="1" si="86"/>
        <v>371150337.59999996</v>
      </c>
      <c r="Q140" s="1535">
        <f t="shared" ca="1" si="86"/>
        <v>1958577969.6000001</v>
      </c>
      <c r="R140" s="1535">
        <f t="shared" ca="1" si="86"/>
        <v>1164864153.6000001</v>
      </c>
      <c r="S140" s="1535">
        <f t="shared" ca="1" si="86"/>
        <v>1164864153.6000016</v>
      </c>
      <c r="T140" s="1535">
        <f t="shared" ca="1" si="86"/>
        <v>1164864153.6000001</v>
      </c>
      <c r="U140" s="1535">
        <f t="shared" ca="1" si="86"/>
        <v>1164864153.6000001</v>
      </c>
      <c r="V140" s="1535">
        <f t="shared" ca="1" si="86"/>
        <v>1085492772</v>
      </c>
      <c r="W140" s="1535">
        <f t="shared" ca="1" si="86"/>
        <v>1085492772</v>
      </c>
      <c r="X140" s="1538">
        <f t="shared" ca="1" si="86"/>
        <v>14255651230.589821</v>
      </c>
    </row>
    <row r="141" spans="3:24" s="77" customFormat="1" x14ac:dyDescent="0.3">
      <c r="C141" s="138" t="s">
        <v>482</v>
      </c>
      <c r="D141" s="1522" t="s">
        <v>486</v>
      </c>
      <c r="E141" s="138"/>
      <c r="F141" s="256">
        <f>F81*시나리오분석!$E$16</f>
        <v>0</v>
      </c>
      <c r="G141" s="1531">
        <f>G81*시나리오분석!$E$16</f>
        <v>-5040504000.000001</v>
      </c>
      <c r="H141" s="256">
        <f>H81*시나리오분석!$E$16</f>
        <v>0</v>
      </c>
      <c r="I141" s="256">
        <f>I81*시나리오분석!$E$16</f>
        <v>0</v>
      </c>
      <c r="J141" s="256">
        <f>J81*시나리오분석!$E$16</f>
        <v>-7812781200.0000019</v>
      </c>
      <c r="K141" s="256">
        <f>K81*시나리오분석!$E$16</f>
        <v>0</v>
      </c>
      <c r="L141" s="256">
        <f>L81*시나리오분석!$E$16</f>
        <v>0</v>
      </c>
      <c r="M141" s="256">
        <f>M81*시나리오분석!$E$16</f>
        <v>0</v>
      </c>
      <c r="N141" s="256">
        <f>N81*시나리오분석!$E$16</f>
        <v>0</v>
      </c>
      <c r="O141" s="256">
        <f>O81*시나리오분석!$E$16</f>
        <v>0</v>
      </c>
      <c r="P141" s="256">
        <f>P81*시나리오분석!$E$16</f>
        <v>0</v>
      </c>
      <c r="Q141" s="256">
        <f>Q81*시나리오분석!$E$16</f>
        <v>0</v>
      </c>
      <c r="R141" s="256">
        <f>R81*시나리오분석!$E$16</f>
        <v>0</v>
      </c>
      <c r="S141" s="256">
        <f>S81*시나리오분석!$E$16</f>
        <v>0</v>
      </c>
      <c r="T141" s="256">
        <f>T81*시나리오분석!$E$16</f>
        <v>0</v>
      </c>
      <c r="U141" s="256">
        <f>U81*시나리오분석!$E$16</f>
        <v>0</v>
      </c>
      <c r="V141" s="256">
        <f>V81*시나리오분석!$E$16</f>
        <v>0</v>
      </c>
      <c r="W141" s="256">
        <f>W81*시나리오분석!$E$16</f>
        <v>0</v>
      </c>
      <c r="X141" s="256">
        <f>X81*시나리오분석!$E$16</f>
        <v>-12349234800.000002</v>
      </c>
    </row>
    <row r="142" spans="3:24" s="77" customFormat="1" x14ac:dyDescent="0.3">
      <c r="C142" s="138"/>
      <c r="D142" s="1522" t="s">
        <v>394</v>
      </c>
      <c r="E142" s="138"/>
      <c r="F142" s="1530">
        <f>F82*시나리오분석!$E$16</f>
        <v>0</v>
      </c>
      <c r="G142" s="1531">
        <f>G82*시나리오분석!$E$16</f>
        <v>0</v>
      </c>
      <c r="H142" s="256">
        <f>H82*시나리오분석!$E$16</f>
        <v>0</v>
      </c>
      <c r="I142" s="256">
        <f>I82*시나리오분석!$E$16</f>
        <v>0</v>
      </c>
      <c r="J142" s="256">
        <f>J82*시나리오분석!$E$16</f>
        <v>0</v>
      </c>
      <c r="K142" s="256">
        <f>K82*시나리오분석!$E$16</f>
        <v>0</v>
      </c>
      <c r="L142" s="256">
        <f>L82*시나리오분석!$E$16</f>
        <v>0</v>
      </c>
      <c r="M142" s="256">
        <f>M82*시나리오분석!$E$16</f>
        <v>0</v>
      </c>
      <c r="N142" s="256">
        <f>N82*시나리오분석!$E$16</f>
        <v>0</v>
      </c>
      <c r="O142" s="256">
        <f>O82*시나리오분석!$E$16</f>
        <v>0</v>
      </c>
      <c r="P142" s="256">
        <f>P82*시나리오분석!$E$16</f>
        <v>0</v>
      </c>
      <c r="Q142" s="256">
        <f>Q82*시나리오분석!$E$16</f>
        <v>0</v>
      </c>
      <c r="R142" s="256">
        <f>R82*시나리오분석!$E$16</f>
        <v>0</v>
      </c>
      <c r="S142" s="256">
        <f>S82*시나리오분석!$E$16</f>
        <v>0</v>
      </c>
      <c r="T142" s="256">
        <f>T82*시나리오분석!$E$16</f>
        <v>0</v>
      </c>
      <c r="U142" s="256">
        <f>U82*시나리오분석!$E$16</f>
        <v>0</v>
      </c>
      <c r="V142" s="256">
        <f>V82*시나리오분석!$E$16</f>
        <v>0</v>
      </c>
      <c r="W142" s="256">
        <f>W82*시나리오분석!$E$16</f>
        <v>0</v>
      </c>
      <c r="X142" s="1531">
        <f ca="1">X82*시나리오분석!$E$16</f>
        <v>25201443087.539696</v>
      </c>
    </row>
    <row r="143" spans="3:24" s="77" customFormat="1" x14ac:dyDescent="0.3">
      <c r="C143" s="138"/>
      <c r="D143" s="1522" t="s">
        <v>1348</v>
      </c>
      <c r="E143" s="1523">
        <f>시나리오분석!$Q$24</f>
        <v>0.154</v>
      </c>
      <c r="F143" s="1530">
        <f>F83*시나리오분석!$E$16</f>
        <v>0</v>
      </c>
      <c r="G143" s="1531">
        <f>G83*시나리오분석!$E$16</f>
        <v>0</v>
      </c>
      <c r="H143" s="256">
        <f ca="1">H83*시나리오분석!$E$16</f>
        <v>207801216.00000003</v>
      </c>
      <c r="I143" s="256">
        <f ca="1">I83*시나리오분석!$E$16</f>
        <v>394557408.00000018</v>
      </c>
      <c r="J143" s="256">
        <f ca="1">J83*시나리오분석!$E$16</f>
        <v>238927248</v>
      </c>
      <c r="K143" s="256">
        <f ca="1">K83*시나리오분석!$E$16</f>
        <v>1244235535.2000003</v>
      </c>
      <c r="L143" s="256">
        <f ca="1">L83*시나리오분석!$E$16</f>
        <v>1402978298.4000001</v>
      </c>
      <c r="M143" s="256">
        <f ca="1">M83*시나리오분석!$E$16</f>
        <v>1085492772</v>
      </c>
      <c r="N143" s="256">
        <f ca="1">N83*시나리오분석!$E$16</f>
        <v>1085492772.0000007</v>
      </c>
      <c r="O143" s="256">
        <f ca="1">O83*시나리오분석!$E$16</f>
        <v>1164864153.6000001</v>
      </c>
      <c r="P143" s="256">
        <f ca="1">P83*시나리오분석!$E$16</f>
        <v>371150337.59999996</v>
      </c>
      <c r="Q143" s="256">
        <f ca="1">Q83*시나리오분석!$E$16</f>
        <v>1958577969.6000001</v>
      </c>
      <c r="R143" s="256">
        <f ca="1">R83*시나리오분석!$E$16</f>
        <v>1164864153.6000001</v>
      </c>
      <c r="S143" s="256">
        <f ca="1">S83*시나리오분석!$E$16</f>
        <v>1164864153.6000016</v>
      </c>
      <c r="T143" s="256">
        <f ca="1">T83*시나리오분석!$E$16</f>
        <v>1164864153.6000001</v>
      </c>
      <c r="U143" s="256">
        <f ca="1">U83*시나리오분석!$E$16</f>
        <v>1164864153.6000001</v>
      </c>
      <c r="V143" s="256">
        <f ca="1">V83*시나리오분석!$E$16</f>
        <v>1085492772</v>
      </c>
      <c r="W143" s="256">
        <f ca="1">W83*시나리오분석!$E$16</f>
        <v>1085492772</v>
      </c>
      <c r="X143" s="1531">
        <f ca="1">X83*시나리오분석!$E$16</f>
        <v>1403442943.0501263</v>
      </c>
    </row>
    <row r="144" spans="3:24" s="77" customFormat="1" x14ac:dyDescent="0.3">
      <c r="C144" s="1539" t="s">
        <v>760</v>
      </c>
      <c r="D144" s="1540" t="s">
        <v>394</v>
      </c>
      <c r="E144" s="1541"/>
      <c r="F144" s="1539"/>
      <c r="G144" s="1558">
        <f>G142/G$5</f>
        <v>0</v>
      </c>
      <c r="H144" s="1542">
        <f t="shared" ref="H144:X144" si="87">H142/H$5</f>
        <v>0</v>
      </c>
      <c r="I144" s="1542">
        <f t="shared" si="87"/>
        <v>0</v>
      </c>
      <c r="J144" s="1542">
        <f t="shared" si="87"/>
        <v>0</v>
      </c>
      <c r="K144" s="1542">
        <f t="shared" si="87"/>
        <v>0</v>
      </c>
      <c r="L144" s="1542">
        <f t="shared" si="87"/>
        <v>0</v>
      </c>
      <c r="M144" s="1542">
        <f t="shared" si="87"/>
        <v>0</v>
      </c>
      <c r="N144" s="1542">
        <f t="shared" si="87"/>
        <v>0</v>
      </c>
      <c r="O144" s="1542">
        <f t="shared" si="87"/>
        <v>0</v>
      </c>
      <c r="P144" s="1542">
        <f t="shared" si="87"/>
        <v>0</v>
      </c>
      <c r="Q144" s="1542">
        <f t="shared" si="87"/>
        <v>0</v>
      </c>
      <c r="R144" s="1542">
        <f t="shared" si="87"/>
        <v>0</v>
      </c>
      <c r="S144" s="1542">
        <f t="shared" si="87"/>
        <v>0</v>
      </c>
      <c r="T144" s="1542">
        <f t="shared" si="87"/>
        <v>0</v>
      </c>
      <c r="U144" s="1542">
        <f t="shared" si="87"/>
        <v>0</v>
      </c>
      <c r="V144" s="1542">
        <f t="shared" si="87"/>
        <v>0</v>
      </c>
      <c r="W144" s="1542">
        <f t="shared" si="87"/>
        <v>0</v>
      </c>
      <c r="X144" s="1542">
        <f t="shared" ca="1" si="87"/>
        <v>28367500.806022838</v>
      </c>
    </row>
    <row r="145" spans="2:24" s="77" customFormat="1" x14ac:dyDescent="0.3">
      <c r="C145" s="1539"/>
      <c r="D145" s="1540" t="s">
        <v>1348</v>
      </c>
      <c r="E145" s="1541"/>
      <c r="F145" s="1539"/>
      <c r="G145" s="1558">
        <f t="shared" ref="G145:X145" si="88">G143/G$5</f>
        <v>0</v>
      </c>
      <c r="H145" s="1542">
        <f t="shared" ca="1" si="88"/>
        <v>241040.13292349965</v>
      </c>
      <c r="I145" s="1542">
        <f t="shared" ca="1" si="88"/>
        <v>454747.59533799556</v>
      </c>
      <c r="J145" s="1542">
        <f t="shared" ca="1" si="88"/>
        <v>280331.71309660852</v>
      </c>
      <c r="K145" s="1542">
        <f t="shared" ca="1" si="88"/>
        <v>1450851.8959772305</v>
      </c>
      <c r="L145" s="1542">
        <f t="shared" ca="1" si="88"/>
        <v>1643630.0722832629</v>
      </c>
      <c r="M145" s="1542">
        <f t="shared" ca="1" si="88"/>
        <v>1274609.207973785</v>
      </c>
      <c r="N145" s="1542">
        <f t="shared" ca="1" si="88"/>
        <v>1274657.9658411779</v>
      </c>
      <c r="O145" s="1542">
        <f t="shared" ca="1" si="88"/>
        <v>1365100.1562177297</v>
      </c>
      <c r="P145" s="1542">
        <f t="shared" ca="1" si="88"/>
        <v>433314.11694569385</v>
      </c>
      <c r="Q145" s="1542">
        <f t="shared" ca="1" si="88"/>
        <v>2278123.1929794583</v>
      </c>
      <c r="R145" s="1542">
        <f t="shared" ca="1" si="88"/>
        <v>1348488.0595862069</v>
      </c>
      <c r="S145" s="1542">
        <f t="shared" ca="1" si="88"/>
        <v>1340927.266116211</v>
      </c>
      <c r="T145" s="1542">
        <f t="shared" ca="1" si="88"/>
        <v>1334008.8115200002</v>
      </c>
      <c r="U145" s="1542">
        <f t="shared" ca="1" si="88"/>
        <v>1326763.419775133</v>
      </c>
      <c r="V145" s="1542">
        <f t="shared" ca="1" si="88"/>
        <v>1230837.3991870517</v>
      </c>
      <c r="W145" s="1542">
        <f t="shared" ca="1" si="88"/>
        <v>1225750.8162162162</v>
      </c>
      <c r="X145" s="1542">
        <f t="shared" ca="1" si="88"/>
        <v>1579757.5035639838</v>
      </c>
    </row>
    <row r="146" spans="2:24" s="77" customFormat="1" x14ac:dyDescent="0.3">
      <c r="F146" s="1521"/>
      <c r="G146" s="1559"/>
    </row>
    <row r="150" spans="2:24" ht="14.25" thickBot="1" x14ac:dyDescent="0.35">
      <c r="G150" s="1069"/>
    </row>
    <row r="151" spans="2:24" ht="14.25" thickBot="1" x14ac:dyDescent="0.35">
      <c r="B151" s="42" t="s">
        <v>225</v>
      </c>
      <c r="C151" s="41" t="s">
        <v>588</v>
      </c>
      <c r="E151" s="529" t="s">
        <v>476</v>
      </c>
      <c r="F151" s="529" t="s">
        <v>475</v>
      </c>
      <c r="G151" s="582"/>
    </row>
    <row r="152" spans="2:24" ht="14.25" thickBot="1" x14ac:dyDescent="0.35">
      <c r="C152" s="26" t="s">
        <v>270</v>
      </c>
      <c r="E152" s="532" t="str">
        <f>시나리오분석!$O$21</f>
        <v>싱가포르</v>
      </c>
      <c r="F152" s="528">
        <f>시나리오분석!$Q$22</f>
        <v>0</v>
      </c>
      <c r="G152" s="582"/>
    </row>
    <row r="153" spans="2:24" x14ac:dyDescent="0.3">
      <c r="C153" s="2203" t="s">
        <v>47</v>
      </c>
      <c r="D153" s="2204"/>
      <c r="E153" s="421"/>
      <c r="F153" s="422"/>
      <c r="G153" s="1560" t="s">
        <v>58</v>
      </c>
      <c r="H153" s="422" t="s">
        <v>59</v>
      </c>
      <c r="I153" s="422" t="s">
        <v>60</v>
      </c>
      <c r="J153" s="422" t="s">
        <v>61</v>
      </c>
      <c r="K153" s="422" t="s">
        <v>62</v>
      </c>
      <c r="L153" s="422" t="s">
        <v>63</v>
      </c>
      <c r="M153" s="422" t="s">
        <v>64</v>
      </c>
      <c r="N153" s="422" t="s">
        <v>65</v>
      </c>
      <c r="O153" s="422" t="s">
        <v>66</v>
      </c>
      <c r="P153" s="422" t="s">
        <v>67</v>
      </c>
      <c r="Q153" s="422" t="s">
        <v>68</v>
      </c>
      <c r="R153" s="422" t="s">
        <v>69</v>
      </c>
      <c r="S153" s="422" t="s">
        <v>70</v>
      </c>
      <c r="T153" s="422" t="s">
        <v>71</v>
      </c>
      <c r="U153" s="422" t="s">
        <v>72</v>
      </c>
      <c r="V153" s="422" t="s">
        <v>73</v>
      </c>
      <c r="W153" s="422" t="s">
        <v>74</v>
      </c>
      <c r="X153" s="423" t="s">
        <v>151</v>
      </c>
    </row>
    <row r="154" spans="2:24" x14ac:dyDescent="0.3">
      <c r="C154" s="2205"/>
      <c r="D154" s="2206"/>
      <c r="E154" s="377"/>
      <c r="F154" s="378" t="s">
        <v>57</v>
      </c>
      <c r="G154" s="1561">
        <v>2020</v>
      </c>
      <c r="H154" s="379">
        <v>2021</v>
      </c>
      <c r="I154" s="379">
        <v>2022</v>
      </c>
      <c r="J154" s="379">
        <v>2023</v>
      </c>
      <c r="K154" s="379">
        <v>2024</v>
      </c>
      <c r="L154" s="379">
        <v>2025</v>
      </c>
      <c r="M154" s="379">
        <v>2026</v>
      </c>
      <c r="N154" s="379">
        <v>2027</v>
      </c>
      <c r="O154" s="379">
        <v>2028</v>
      </c>
      <c r="P154" s="379">
        <v>2029</v>
      </c>
      <c r="Q154" s="379">
        <v>2030</v>
      </c>
      <c r="R154" s="379">
        <v>2031</v>
      </c>
      <c r="S154" s="379">
        <v>2032</v>
      </c>
      <c r="T154" s="379">
        <v>2033</v>
      </c>
      <c r="U154" s="379">
        <v>2034</v>
      </c>
      <c r="V154" s="379">
        <v>2035</v>
      </c>
      <c r="W154" s="379">
        <v>2036</v>
      </c>
      <c r="X154" s="424">
        <v>2037</v>
      </c>
    </row>
    <row r="155" spans="2:24" x14ac:dyDescent="0.3">
      <c r="C155" s="444" t="s">
        <v>474</v>
      </c>
      <c r="D155" s="27"/>
      <c r="E155" s="27"/>
      <c r="F155" s="394"/>
      <c r="G155" s="608">
        <f>시나리오분석!Q30</f>
        <v>28770000.000000004</v>
      </c>
      <c r="H155" s="394"/>
      <c r="I155" s="394"/>
      <c r="J155" s="394"/>
      <c r="K155" s="394"/>
      <c r="L155" s="394"/>
      <c r="M155" s="394"/>
      <c r="N155" s="394"/>
      <c r="O155" s="394"/>
      <c r="P155" s="394"/>
      <c r="Q155" s="394"/>
      <c r="R155" s="394"/>
      <c r="S155" s="394"/>
      <c r="T155" s="394"/>
      <c r="U155" s="394"/>
      <c r="V155" s="394"/>
      <c r="W155" s="394"/>
      <c r="X155" s="447"/>
    </row>
    <row r="156" spans="2:24" x14ac:dyDescent="0.3">
      <c r="C156" s="444" t="s">
        <v>1353</v>
      </c>
      <c r="D156" s="27"/>
      <c r="E156" s="27"/>
      <c r="F156" s="394">
        <f t="shared" ref="F156" si="89">-(F75+F82)</f>
        <v>0</v>
      </c>
      <c r="G156" s="608">
        <f>-G75</f>
        <v>0</v>
      </c>
      <c r="H156" s="394">
        <f t="shared" ref="H156:X156" si="90">-H75</f>
        <v>0</v>
      </c>
      <c r="I156" s="394">
        <f t="shared" si="90"/>
        <v>0</v>
      </c>
      <c r="J156" s="394">
        <f t="shared" si="90"/>
        <v>-8918700.0000000019</v>
      </c>
      <c r="K156" s="394">
        <f t="shared" si="90"/>
        <v>0</v>
      </c>
      <c r="L156" s="394">
        <f t="shared" si="90"/>
        <v>0</v>
      </c>
      <c r="M156" s="394">
        <f t="shared" si="90"/>
        <v>0</v>
      </c>
      <c r="N156" s="394">
        <f t="shared" si="90"/>
        <v>0</v>
      </c>
      <c r="O156" s="394">
        <f t="shared" si="90"/>
        <v>0</v>
      </c>
      <c r="P156" s="394">
        <f t="shared" si="90"/>
        <v>0</v>
      </c>
      <c r="Q156" s="394">
        <f t="shared" si="90"/>
        <v>0</v>
      </c>
      <c r="R156" s="394">
        <f t="shared" si="90"/>
        <v>0</v>
      </c>
      <c r="S156" s="394">
        <f t="shared" si="90"/>
        <v>0</v>
      </c>
      <c r="T156" s="394">
        <f t="shared" si="90"/>
        <v>0</v>
      </c>
      <c r="U156" s="394">
        <f t="shared" si="90"/>
        <v>0</v>
      </c>
      <c r="V156" s="394">
        <f t="shared" si="90"/>
        <v>0</v>
      </c>
      <c r="W156" s="394">
        <f t="shared" si="90"/>
        <v>0</v>
      </c>
      <c r="X156" s="447">
        <f t="shared" si="90"/>
        <v>-14097300.000000002</v>
      </c>
    </row>
    <row r="157" spans="2:24" x14ac:dyDescent="0.3">
      <c r="C157" s="444" t="s">
        <v>1351</v>
      </c>
      <c r="D157" s="27"/>
      <c r="E157" s="27"/>
      <c r="F157" s="394">
        <f>-(F67+F68)</f>
        <v>0</v>
      </c>
      <c r="G157" s="608">
        <f>-(+G76+G83)</f>
        <v>0</v>
      </c>
      <c r="H157" s="394">
        <f ca="1">-H67-H159</f>
        <v>-1412460.0000000002</v>
      </c>
      <c r="I157" s="394">
        <f t="shared" ref="I157:X157" ca="1" si="91">-I67-I159</f>
        <v>-2672460.0000000009</v>
      </c>
      <c r="J157" s="394">
        <f t="shared" ca="1" si="91"/>
        <v>-1622460</v>
      </c>
      <c r="K157" s="394">
        <f t="shared" ca="1" si="91"/>
        <v>-3302460.0000000009</v>
      </c>
      <c r="L157" s="394">
        <f t="shared" ca="1" si="91"/>
        <v>-3722460</v>
      </c>
      <c r="M157" s="394">
        <f t="shared" ca="1" si="91"/>
        <v>-2882460</v>
      </c>
      <c r="N157" s="394">
        <f t="shared" ca="1" si="91"/>
        <v>-2882460.0000000019</v>
      </c>
      <c r="O157" s="394">
        <f t="shared" ca="1" si="91"/>
        <v>-3092460</v>
      </c>
      <c r="P157" s="394">
        <f t="shared" ca="1" si="91"/>
        <v>-992460</v>
      </c>
      <c r="Q157" s="394">
        <f t="shared" ca="1" si="91"/>
        <v>-5192460</v>
      </c>
      <c r="R157" s="394">
        <f t="shared" ca="1" si="91"/>
        <v>-3092460</v>
      </c>
      <c r="S157" s="394">
        <f t="shared" ca="1" si="91"/>
        <v>-3092460.0000000037</v>
      </c>
      <c r="T157" s="394">
        <f t="shared" ca="1" si="91"/>
        <v>-3092460</v>
      </c>
      <c r="U157" s="394">
        <f t="shared" ca="1" si="91"/>
        <v>-3092460</v>
      </c>
      <c r="V157" s="394">
        <f t="shared" ca="1" si="91"/>
        <v>-2882460</v>
      </c>
      <c r="W157" s="394">
        <f t="shared" ca="1" si="91"/>
        <v>-2882460</v>
      </c>
      <c r="X157" s="447">
        <f t="shared" ca="1" si="91"/>
        <v>-32492460.000000011</v>
      </c>
    </row>
    <row r="158" spans="2:24" x14ac:dyDescent="0.3">
      <c r="C158" s="444" t="s">
        <v>582</v>
      </c>
      <c r="D158" s="27"/>
      <c r="E158" s="27"/>
      <c r="F158" s="394"/>
      <c r="G158" s="608">
        <f>-시나리오분석!$Q$41*시나리오분석!$E$17/1000</f>
        <v>0</v>
      </c>
      <c r="H158" s="394"/>
      <c r="I158" s="394"/>
      <c r="J158" s="394"/>
      <c r="K158" s="394"/>
      <c r="L158" s="394"/>
      <c r="M158" s="394"/>
      <c r="N158" s="394"/>
      <c r="O158" s="394"/>
      <c r="P158" s="394"/>
      <c r="Q158" s="394"/>
      <c r="R158" s="394"/>
      <c r="S158" s="394"/>
      <c r="T158" s="394"/>
      <c r="U158" s="394"/>
      <c r="V158" s="394"/>
      <c r="W158" s="394"/>
      <c r="X158" s="447"/>
    </row>
    <row r="159" spans="2:24" x14ac:dyDescent="0.3">
      <c r="C159" s="444" t="s">
        <v>584</v>
      </c>
      <c r="D159" s="27"/>
      <c r="E159" s="27"/>
      <c r="F159" s="394"/>
      <c r="G159" s="608">
        <f t="shared" ref="G159:I159" si="92">-(+(G67+G68)*(1-$E$76)-G76-G83-G82)</f>
        <v>0</v>
      </c>
      <c r="H159" s="394">
        <f t="shared" ca="1" si="92"/>
        <v>-57540.000000000087</v>
      </c>
      <c r="I159" s="394">
        <f t="shared" ca="1" si="92"/>
        <v>-57540.000000000058</v>
      </c>
      <c r="J159" s="394">
        <f ca="1">-(+(J67+J68)*(1-IF(J53=0,0,$E$76))-J76-J83-J82)</f>
        <v>-57540</v>
      </c>
      <c r="K159" s="394">
        <f ca="1">-(+(K67+K68)*(1-IF(K53=0,0,$E$76))-K76-K83-K82)</f>
        <v>-57540.000000000233</v>
      </c>
      <c r="L159" s="394">
        <f t="shared" ref="L159:W159" ca="1" si="93">-(+(L67+L68)*(1-IF(L53=0,0,$E$76))-L76-L83-L82)</f>
        <v>-57540</v>
      </c>
      <c r="M159" s="394">
        <f t="shared" ca="1" si="93"/>
        <v>-57540.000000000233</v>
      </c>
      <c r="N159" s="394">
        <f t="shared" ca="1" si="93"/>
        <v>-57539.999999999767</v>
      </c>
      <c r="O159" s="394">
        <f t="shared" ca="1" si="93"/>
        <v>-57540</v>
      </c>
      <c r="P159" s="394">
        <f t="shared" ca="1" si="93"/>
        <v>-57540</v>
      </c>
      <c r="Q159" s="394">
        <f t="shared" ca="1" si="93"/>
        <v>-57540</v>
      </c>
      <c r="R159" s="394">
        <f t="shared" ca="1" si="93"/>
        <v>-57540</v>
      </c>
      <c r="S159" s="394">
        <f t="shared" ca="1" si="93"/>
        <v>-57540</v>
      </c>
      <c r="T159" s="394">
        <f t="shared" ca="1" si="93"/>
        <v>-57540</v>
      </c>
      <c r="U159" s="394">
        <f t="shared" ca="1" si="93"/>
        <v>-57540</v>
      </c>
      <c r="V159" s="394">
        <f t="shared" ca="1" si="93"/>
        <v>-57540.000000000233</v>
      </c>
      <c r="W159" s="394">
        <f t="shared" ca="1" si="93"/>
        <v>-57540.000000000233</v>
      </c>
      <c r="X159" s="447">
        <f ca="1">-(+(X67+X68-X82)*(1-IF(X53=0,0,$E$76))-X76-X83)</f>
        <v>-57540</v>
      </c>
    </row>
    <row r="160" spans="2:24" x14ac:dyDescent="0.3">
      <c r="C160" s="444" t="s">
        <v>586</v>
      </c>
      <c r="D160" s="27"/>
      <c r="E160" s="27"/>
      <c r="F160" s="394">
        <f>-시나리오분석!$Q$42*시나리오분석!$E$17/1000-시나리오분석!$Q$43*시나리오분석!$E$17/1000</f>
        <v>0</v>
      </c>
      <c r="G160" s="608"/>
      <c r="H160" s="394"/>
      <c r="I160" s="394"/>
      <c r="J160" s="394"/>
      <c r="K160" s="394"/>
      <c r="L160" s="394"/>
      <c r="M160" s="394"/>
      <c r="N160" s="394"/>
      <c r="O160" s="394"/>
      <c r="P160" s="394"/>
      <c r="Q160" s="394"/>
      <c r="R160" s="394"/>
      <c r="S160" s="394"/>
      <c r="T160" s="394"/>
      <c r="U160" s="394"/>
      <c r="V160" s="394"/>
      <c r="W160" s="394"/>
      <c r="X160" s="447"/>
    </row>
    <row r="161" spans="2:24" x14ac:dyDescent="0.3">
      <c r="C161" s="444" t="s">
        <v>1349</v>
      </c>
      <c r="D161" s="27"/>
      <c r="E161" s="27"/>
      <c r="F161" s="394"/>
      <c r="G161" s="608">
        <f>-시나리오분석!Q28</f>
        <v>-28770000.000000004</v>
      </c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4"/>
      <c r="X161" s="447"/>
    </row>
    <row r="162" spans="2:24" x14ac:dyDescent="0.3">
      <c r="C162" s="444" t="s">
        <v>1352</v>
      </c>
      <c r="D162" s="27"/>
      <c r="E162" s="27"/>
      <c r="F162" s="394"/>
      <c r="G162" s="608">
        <f>G64</f>
        <v>0</v>
      </c>
      <c r="H162" s="394">
        <f t="shared" ref="H162:X162" si="94">H64</f>
        <v>0</v>
      </c>
      <c r="I162" s="394">
        <f t="shared" si="94"/>
        <v>0</v>
      </c>
      <c r="J162" s="394">
        <f t="shared" si="94"/>
        <v>8918700.0000000019</v>
      </c>
      <c r="K162" s="394">
        <f t="shared" si="94"/>
        <v>0</v>
      </c>
      <c r="L162" s="394">
        <f t="shared" si="94"/>
        <v>0</v>
      </c>
      <c r="M162" s="394">
        <f t="shared" si="94"/>
        <v>0</v>
      </c>
      <c r="N162" s="394">
        <f t="shared" si="94"/>
        <v>0</v>
      </c>
      <c r="O162" s="394">
        <f t="shared" si="94"/>
        <v>0</v>
      </c>
      <c r="P162" s="394">
        <f t="shared" si="94"/>
        <v>0</v>
      </c>
      <c r="Q162" s="394">
        <f t="shared" si="94"/>
        <v>0</v>
      </c>
      <c r="R162" s="394">
        <f t="shared" si="94"/>
        <v>0</v>
      </c>
      <c r="S162" s="394">
        <f t="shared" si="94"/>
        <v>0</v>
      </c>
      <c r="T162" s="394">
        <f t="shared" si="94"/>
        <v>0</v>
      </c>
      <c r="U162" s="394">
        <f t="shared" si="94"/>
        <v>0</v>
      </c>
      <c r="V162" s="394">
        <f t="shared" si="94"/>
        <v>0</v>
      </c>
      <c r="W162" s="394">
        <f t="shared" si="94"/>
        <v>0</v>
      </c>
      <c r="X162" s="447">
        <f t="shared" si="94"/>
        <v>14097300.000000002</v>
      </c>
    </row>
    <row r="163" spans="2:24" x14ac:dyDescent="0.3">
      <c r="C163" s="444" t="s">
        <v>1350</v>
      </c>
      <c r="D163" s="27"/>
      <c r="E163" s="27"/>
      <c r="F163" s="394"/>
      <c r="G163" s="608">
        <f t="shared" ref="G163" si="95">G67</f>
        <v>0</v>
      </c>
      <c r="H163" s="394">
        <f ca="1">H53</f>
        <v>1470000.0000000002</v>
      </c>
      <c r="I163" s="394">
        <f t="shared" ref="I163:W163" ca="1" si="96">I53</f>
        <v>2730000.0000000009</v>
      </c>
      <c r="J163" s="394">
        <f t="shared" ca="1" si="96"/>
        <v>1680000</v>
      </c>
      <c r="K163" s="394">
        <f t="shared" ca="1" si="96"/>
        <v>3360000.0000000009</v>
      </c>
      <c r="L163" s="394">
        <f t="shared" ca="1" si="96"/>
        <v>3780000</v>
      </c>
      <c r="M163" s="394">
        <f t="shared" ca="1" si="96"/>
        <v>2940000</v>
      </c>
      <c r="N163" s="394">
        <f t="shared" ca="1" si="96"/>
        <v>2940000.0000000019</v>
      </c>
      <c r="O163" s="394">
        <f t="shared" ca="1" si="96"/>
        <v>3150000</v>
      </c>
      <c r="P163" s="394">
        <f t="shared" ca="1" si="96"/>
        <v>1050000</v>
      </c>
      <c r="Q163" s="394">
        <f t="shared" ca="1" si="96"/>
        <v>5250000</v>
      </c>
      <c r="R163" s="394">
        <f t="shared" ca="1" si="96"/>
        <v>3150000</v>
      </c>
      <c r="S163" s="394">
        <f t="shared" ca="1" si="96"/>
        <v>3150000.0000000037</v>
      </c>
      <c r="T163" s="394">
        <f t="shared" ca="1" si="96"/>
        <v>3150000</v>
      </c>
      <c r="U163" s="394">
        <f t="shared" ca="1" si="96"/>
        <v>3150000</v>
      </c>
      <c r="V163" s="394">
        <f t="shared" ca="1" si="96"/>
        <v>2940000</v>
      </c>
      <c r="W163" s="394">
        <f t="shared" ca="1" si="96"/>
        <v>2940000</v>
      </c>
      <c r="X163" s="447">
        <f ca="1">X67</f>
        <v>32550000.000000011</v>
      </c>
    </row>
    <row r="164" spans="2:24" x14ac:dyDescent="0.3">
      <c r="C164" s="444" t="s">
        <v>409</v>
      </c>
      <c r="D164" s="27"/>
      <c r="E164" s="27"/>
      <c r="F164" s="27"/>
      <c r="G164" s="608">
        <f t="shared" ref="G164:X164" si="97">G68</f>
        <v>0</v>
      </c>
      <c r="H164" s="394">
        <f t="shared" ca="1" si="97"/>
        <v>0</v>
      </c>
      <c r="I164" s="394">
        <f t="shared" ca="1" si="97"/>
        <v>0</v>
      </c>
      <c r="J164" s="394">
        <f t="shared" ca="1" si="97"/>
        <v>0</v>
      </c>
      <c r="K164" s="394">
        <f t="shared" ca="1" si="97"/>
        <v>0</v>
      </c>
      <c r="L164" s="394">
        <f t="shared" ca="1" si="97"/>
        <v>0</v>
      </c>
      <c r="M164" s="394">
        <f t="shared" ca="1" si="97"/>
        <v>0</v>
      </c>
      <c r="N164" s="394">
        <f t="shared" ca="1" si="97"/>
        <v>0</v>
      </c>
      <c r="O164" s="394">
        <f t="shared" ca="1" si="97"/>
        <v>0</v>
      </c>
      <c r="P164" s="394">
        <f t="shared" ca="1" si="97"/>
        <v>0</v>
      </c>
      <c r="Q164" s="394">
        <f t="shared" ca="1" si="97"/>
        <v>0</v>
      </c>
      <c r="R164" s="394">
        <f t="shared" ca="1" si="97"/>
        <v>0</v>
      </c>
      <c r="S164" s="394">
        <f t="shared" ca="1" si="97"/>
        <v>0</v>
      </c>
      <c r="T164" s="394">
        <f t="shared" ca="1" si="97"/>
        <v>0</v>
      </c>
      <c r="U164" s="394">
        <f t="shared" ca="1" si="97"/>
        <v>0</v>
      </c>
      <c r="V164" s="394">
        <f t="shared" ca="1" si="97"/>
        <v>0</v>
      </c>
      <c r="W164" s="394">
        <f t="shared" ca="1" si="97"/>
        <v>0</v>
      </c>
      <c r="X164" s="447">
        <f t="shared" ca="1" si="97"/>
        <v>0</v>
      </c>
    </row>
    <row r="165" spans="2:24" ht="14.25" thickBot="1" x14ac:dyDescent="0.35">
      <c r="C165" s="1543" t="s">
        <v>9</v>
      </c>
      <c r="D165" s="1544"/>
      <c r="E165" s="1544"/>
      <c r="F165" s="1545">
        <f>ROUND(SUM(F155:F164),0)</f>
        <v>0</v>
      </c>
      <c r="G165" s="1562">
        <f t="shared" ref="G165:X165" si="98">ROUND(SUM(G155:G164),0)</f>
        <v>0</v>
      </c>
      <c r="H165" s="1545">
        <f t="shared" ca="1" si="98"/>
        <v>0</v>
      </c>
      <c r="I165" s="1545">
        <f t="shared" ca="1" si="98"/>
        <v>0</v>
      </c>
      <c r="J165" s="1545">
        <f t="shared" ca="1" si="98"/>
        <v>0</v>
      </c>
      <c r="K165" s="1545">
        <f t="shared" ca="1" si="98"/>
        <v>0</v>
      </c>
      <c r="L165" s="1545">
        <f t="shared" ca="1" si="98"/>
        <v>0</v>
      </c>
      <c r="M165" s="1545">
        <f t="shared" ca="1" si="98"/>
        <v>0</v>
      </c>
      <c r="N165" s="1545">
        <f t="shared" ca="1" si="98"/>
        <v>0</v>
      </c>
      <c r="O165" s="1545">
        <f t="shared" ca="1" si="98"/>
        <v>0</v>
      </c>
      <c r="P165" s="1545">
        <f t="shared" ca="1" si="98"/>
        <v>0</v>
      </c>
      <c r="Q165" s="1545">
        <f t="shared" ca="1" si="98"/>
        <v>0</v>
      </c>
      <c r="R165" s="1545">
        <f t="shared" ca="1" si="98"/>
        <v>0</v>
      </c>
      <c r="S165" s="1545">
        <f t="shared" ca="1" si="98"/>
        <v>0</v>
      </c>
      <c r="T165" s="1545">
        <f t="shared" ca="1" si="98"/>
        <v>0</v>
      </c>
      <c r="U165" s="1545">
        <f t="shared" ca="1" si="98"/>
        <v>0</v>
      </c>
      <c r="V165" s="1545">
        <f t="shared" ca="1" si="98"/>
        <v>0</v>
      </c>
      <c r="W165" s="1545">
        <f t="shared" ca="1" si="98"/>
        <v>0</v>
      </c>
      <c r="X165" s="1546">
        <f t="shared" ca="1" si="98"/>
        <v>0</v>
      </c>
    </row>
    <row r="166" spans="2:24" ht="14.25" thickBot="1" x14ac:dyDescent="0.35">
      <c r="G166" s="582"/>
    </row>
    <row r="167" spans="2:24" ht="14.25" thickBot="1" x14ac:dyDescent="0.35">
      <c r="B167" s="42"/>
      <c r="C167" s="41" t="s">
        <v>588</v>
      </c>
      <c r="E167" s="529" t="s">
        <v>41</v>
      </c>
      <c r="F167" s="529" t="s">
        <v>315</v>
      </c>
      <c r="G167" s="582"/>
    </row>
    <row r="168" spans="2:24" ht="14.25" thickBot="1" x14ac:dyDescent="0.35">
      <c r="C168" s="59" t="s">
        <v>699</v>
      </c>
      <c r="E168" s="532" t="str">
        <f>시나리오분석!$B$16</f>
        <v>1 SGD당 KRW</v>
      </c>
      <c r="F168" s="630">
        <f>시나리오분석!$E$16</f>
        <v>876</v>
      </c>
      <c r="G168" s="582"/>
    </row>
    <row r="169" spans="2:24" x14ac:dyDescent="0.3">
      <c r="C169" s="2203" t="s">
        <v>47</v>
      </c>
      <c r="D169" s="2204"/>
      <c r="E169" s="421"/>
      <c r="F169" s="422"/>
      <c r="G169" s="1560" t="s">
        <v>58</v>
      </c>
      <c r="H169" s="422" t="s">
        <v>59</v>
      </c>
      <c r="I169" s="422" t="s">
        <v>60</v>
      </c>
      <c r="J169" s="422" t="s">
        <v>61</v>
      </c>
      <c r="K169" s="422" t="s">
        <v>62</v>
      </c>
      <c r="L169" s="422" t="s">
        <v>63</v>
      </c>
      <c r="M169" s="422" t="s">
        <v>64</v>
      </c>
      <c r="N169" s="422" t="s">
        <v>65</v>
      </c>
      <c r="O169" s="422" t="s">
        <v>66</v>
      </c>
      <c r="P169" s="422" t="s">
        <v>67</v>
      </c>
      <c r="Q169" s="422" t="s">
        <v>68</v>
      </c>
      <c r="R169" s="422" t="s">
        <v>69</v>
      </c>
      <c r="S169" s="422" t="s">
        <v>70</v>
      </c>
      <c r="T169" s="422" t="s">
        <v>71</v>
      </c>
      <c r="U169" s="422" t="s">
        <v>72</v>
      </c>
      <c r="V169" s="422" t="s">
        <v>73</v>
      </c>
      <c r="W169" s="422" t="s">
        <v>74</v>
      </c>
      <c r="X169" s="423" t="s">
        <v>151</v>
      </c>
    </row>
    <row r="170" spans="2:24" x14ac:dyDescent="0.3">
      <c r="C170" s="2205"/>
      <c r="D170" s="2206"/>
      <c r="E170" s="377"/>
      <c r="F170" s="378" t="s">
        <v>57</v>
      </c>
      <c r="G170" s="1561">
        <v>2020</v>
      </c>
      <c r="H170" s="379">
        <v>2021</v>
      </c>
      <c r="I170" s="379">
        <v>2022</v>
      </c>
      <c r="J170" s="379">
        <v>2023</v>
      </c>
      <c r="K170" s="379">
        <v>2024</v>
      </c>
      <c r="L170" s="379">
        <v>2025</v>
      </c>
      <c r="M170" s="379">
        <v>2026</v>
      </c>
      <c r="N170" s="379">
        <v>2027</v>
      </c>
      <c r="O170" s="379">
        <v>2028</v>
      </c>
      <c r="P170" s="379">
        <v>2029</v>
      </c>
      <c r="Q170" s="379">
        <v>2030</v>
      </c>
      <c r="R170" s="379">
        <v>2031</v>
      </c>
      <c r="S170" s="379">
        <v>2032</v>
      </c>
      <c r="T170" s="379">
        <v>2033</v>
      </c>
      <c r="U170" s="379">
        <v>2034</v>
      </c>
      <c r="V170" s="379">
        <v>2035</v>
      </c>
      <c r="W170" s="379">
        <v>2036</v>
      </c>
      <c r="X170" s="424">
        <v>2037</v>
      </c>
    </row>
    <row r="171" spans="2:24" x14ac:dyDescent="0.3">
      <c r="C171" s="444" t="s">
        <v>474</v>
      </c>
      <c r="D171" s="27"/>
      <c r="E171" s="27"/>
      <c r="F171" s="394">
        <f>F155*$F$168</f>
        <v>0</v>
      </c>
      <c r="G171" s="608">
        <f t="shared" ref="G171" si="99">G155*$F$168</f>
        <v>25202520000.000004</v>
      </c>
      <c r="H171" s="394"/>
      <c r="I171" s="394"/>
      <c r="J171" s="394"/>
      <c r="K171" s="394"/>
      <c r="L171" s="394"/>
      <c r="M171" s="394"/>
      <c r="N171" s="394"/>
      <c r="O171" s="394"/>
      <c r="P171" s="394"/>
      <c r="Q171" s="394"/>
      <c r="R171" s="394"/>
      <c r="S171" s="394"/>
      <c r="T171" s="394"/>
      <c r="U171" s="394"/>
      <c r="V171" s="394"/>
      <c r="W171" s="394"/>
      <c r="X171" s="447"/>
    </row>
    <row r="172" spans="2:24" x14ac:dyDescent="0.3">
      <c r="C172" s="444" t="s">
        <v>762</v>
      </c>
      <c r="D172" s="27"/>
      <c r="E172" s="27"/>
      <c r="F172" s="394">
        <f t="shared" ref="F172:U173" si="100">F156*$F$168</f>
        <v>0</v>
      </c>
      <c r="G172" s="608">
        <f t="shared" si="100"/>
        <v>0</v>
      </c>
      <c r="H172" s="394">
        <f t="shared" si="100"/>
        <v>0</v>
      </c>
      <c r="I172" s="394">
        <f t="shared" si="100"/>
        <v>0</v>
      </c>
      <c r="J172" s="394">
        <f t="shared" si="100"/>
        <v>-7812781200.0000019</v>
      </c>
      <c r="K172" s="394">
        <f t="shared" si="100"/>
        <v>0</v>
      </c>
      <c r="L172" s="394">
        <f t="shared" si="100"/>
        <v>0</v>
      </c>
      <c r="M172" s="394">
        <f t="shared" si="100"/>
        <v>0</v>
      </c>
      <c r="N172" s="394">
        <f t="shared" si="100"/>
        <v>0</v>
      </c>
      <c r="O172" s="394">
        <f t="shared" si="100"/>
        <v>0</v>
      </c>
      <c r="P172" s="394">
        <f t="shared" si="100"/>
        <v>0</v>
      </c>
      <c r="Q172" s="394">
        <f t="shared" si="100"/>
        <v>0</v>
      </c>
      <c r="R172" s="394">
        <f t="shared" si="100"/>
        <v>0</v>
      </c>
      <c r="S172" s="394">
        <f t="shared" si="100"/>
        <v>0</v>
      </c>
      <c r="T172" s="394">
        <f t="shared" si="100"/>
        <v>0</v>
      </c>
      <c r="U172" s="394">
        <f t="shared" si="100"/>
        <v>0</v>
      </c>
      <c r="V172" s="394">
        <f t="shared" ref="H172:X173" si="101">V156*$F$168</f>
        <v>0</v>
      </c>
      <c r="W172" s="394">
        <f t="shared" si="101"/>
        <v>0</v>
      </c>
      <c r="X172" s="447">
        <f t="shared" si="101"/>
        <v>-12349234800.000002</v>
      </c>
    </row>
    <row r="173" spans="2:24" x14ac:dyDescent="0.3">
      <c r="C173" s="444" t="s">
        <v>763</v>
      </c>
      <c r="D173" s="27"/>
      <c r="E173" s="27"/>
      <c r="F173" s="394">
        <f t="shared" si="100"/>
        <v>0</v>
      </c>
      <c r="G173" s="608">
        <f t="shared" si="100"/>
        <v>0</v>
      </c>
      <c r="H173" s="394">
        <f t="shared" ca="1" si="101"/>
        <v>-1237314960.0000002</v>
      </c>
      <c r="I173" s="394">
        <f t="shared" ca="1" si="101"/>
        <v>-2341074960.000001</v>
      </c>
      <c r="J173" s="394">
        <f t="shared" ca="1" si="101"/>
        <v>-1421274960</v>
      </c>
      <c r="K173" s="394">
        <f t="shared" ca="1" si="101"/>
        <v>-2892954960.000001</v>
      </c>
      <c r="L173" s="394">
        <f t="shared" ca="1" si="101"/>
        <v>-3260874960</v>
      </c>
      <c r="M173" s="394">
        <f t="shared" ca="1" si="101"/>
        <v>-2525034960</v>
      </c>
      <c r="N173" s="394">
        <f t="shared" ca="1" si="101"/>
        <v>-2525034960.0000014</v>
      </c>
      <c r="O173" s="394">
        <f t="shared" ca="1" si="101"/>
        <v>-2708994960</v>
      </c>
      <c r="P173" s="394">
        <f t="shared" ca="1" si="101"/>
        <v>-869394960</v>
      </c>
      <c r="Q173" s="394">
        <f t="shared" ca="1" si="101"/>
        <v>-4548594960</v>
      </c>
      <c r="R173" s="394">
        <f t="shared" ca="1" si="101"/>
        <v>-2708994960</v>
      </c>
      <c r="S173" s="394">
        <f t="shared" ca="1" si="101"/>
        <v>-2708994960.0000033</v>
      </c>
      <c r="T173" s="394">
        <f t="shared" ca="1" si="101"/>
        <v>-2708994960</v>
      </c>
      <c r="U173" s="394">
        <f t="shared" ca="1" si="101"/>
        <v>-2708994960</v>
      </c>
      <c r="V173" s="394">
        <f t="shared" ca="1" si="101"/>
        <v>-2525034960</v>
      </c>
      <c r="W173" s="394">
        <f t="shared" ca="1" si="101"/>
        <v>-2525034960</v>
      </c>
      <c r="X173" s="447">
        <f t="shared" ca="1" si="101"/>
        <v>-28463394960.000011</v>
      </c>
    </row>
    <row r="174" spans="2:24" x14ac:dyDescent="0.3">
      <c r="C174" s="444" t="s">
        <v>582</v>
      </c>
      <c r="D174" s="27"/>
      <c r="E174" s="27"/>
      <c r="F174" s="394">
        <f>F158*$F$168</f>
        <v>0</v>
      </c>
      <c r="G174" s="608">
        <f t="shared" ref="G174" si="102">G158*$F$168</f>
        <v>0</v>
      </c>
      <c r="H174" s="394"/>
      <c r="I174" s="394"/>
      <c r="J174" s="394"/>
      <c r="K174" s="394"/>
      <c r="L174" s="394"/>
      <c r="M174" s="394"/>
      <c r="N174" s="394"/>
      <c r="O174" s="394"/>
      <c r="P174" s="394"/>
      <c r="Q174" s="394"/>
      <c r="R174" s="394"/>
      <c r="S174" s="394"/>
      <c r="T174" s="394"/>
      <c r="U174" s="394"/>
      <c r="V174" s="394"/>
      <c r="W174" s="394"/>
      <c r="X174" s="447"/>
    </row>
    <row r="175" spans="2:24" x14ac:dyDescent="0.3">
      <c r="C175" s="444" t="s">
        <v>584</v>
      </c>
      <c r="D175" s="27"/>
      <c r="E175" s="27"/>
      <c r="F175" s="394"/>
      <c r="G175" s="608">
        <f t="shared" ref="G175" si="103">G159*$F$168</f>
        <v>0</v>
      </c>
      <c r="H175" s="394">
        <f t="shared" ref="H175:W175" ca="1" si="104">H159*$F$168</f>
        <v>-50405040.000000075</v>
      </c>
      <c r="I175" s="394">
        <f t="shared" ca="1" si="104"/>
        <v>-50405040.000000052</v>
      </c>
      <c r="J175" s="394">
        <f t="shared" ca="1" si="104"/>
        <v>-50405040</v>
      </c>
      <c r="K175" s="394">
        <f t="shared" ca="1" si="104"/>
        <v>-50405040.000000201</v>
      </c>
      <c r="L175" s="394">
        <f t="shared" ca="1" si="104"/>
        <v>-50405040</v>
      </c>
      <c r="M175" s="394">
        <f t="shared" ca="1" si="104"/>
        <v>-50405040.000000201</v>
      </c>
      <c r="N175" s="394">
        <f t="shared" ca="1" si="104"/>
        <v>-50405039.999999799</v>
      </c>
      <c r="O175" s="394">
        <f t="shared" ca="1" si="104"/>
        <v>-50405040</v>
      </c>
      <c r="P175" s="394">
        <f t="shared" ca="1" si="104"/>
        <v>-50405040</v>
      </c>
      <c r="Q175" s="394">
        <f t="shared" ca="1" si="104"/>
        <v>-50405040</v>
      </c>
      <c r="R175" s="394">
        <f t="shared" ca="1" si="104"/>
        <v>-50405040</v>
      </c>
      <c r="S175" s="394">
        <f t="shared" ca="1" si="104"/>
        <v>-50405040</v>
      </c>
      <c r="T175" s="394">
        <f t="shared" ca="1" si="104"/>
        <v>-50405040</v>
      </c>
      <c r="U175" s="394">
        <f t="shared" ca="1" si="104"/>
        <v>-50405040</v>
      </c>
      <c r="V175" s="394">
        <f t="shared" ca="1" si="104"/>
        <v>-50405040.000000201</v>
      </c>
      <c r="W175" s="394">
        <f t="shared" ca="1" si="104"/>
        <v>-50405040.000000201</v>
      </c>
      <c r="X175" s="447"/>
    </row>
    <row r="176" spans="2:24" x14ac:dyDescent="0.3">
      <c r="C176" s="444" t="s">
        <v>586</v>
      </c>
      <c r="D176" s="27"/>
      <c r="E176" s="27"/>
      <c r="F176" s="394">
        <f>F160*$F$168</f>
        <v>0</v>
      </c>
      <c r="G176" s="608">
        <f t="shared" ref="G176" si="105">G160*$F$168</f>
        <v>0</v>
      </c>
      <c r="H176" s="394"/>
      <c r="I176" s="394"/>
      <c r="J176" s="394"/>
      <c r="K176" s="394"/>
      <c r="L176" s="394"/>
      <c r="M176" s="394"/>
      <c r="N176" s="394"/>
      <c r="O176" s="394"/>
      <c r="P176" s="394"/>
      <c r="Q176" s="394"/>
      <c r="R176" s="394"/>
      <c r="S176" s="394"/>
      <c r="T176" s="394"/>
      <c r="U176" s="394"/>
      <c r="V176" s="394"/>
      <c r="W176" s="394"/>
      <c r="X176" s="447"/>
    </row>
    <row r="177" spans="2:24" x14ac:dyDescent="0.3">
      <c r="C177" s="444" t="s">
        <v>1349</v>
      </c>
      <c r="D177" s="27"/>
      <c r="E177" s="27"/>
      <c r="F177" s="394">
        <f>F161*$F$168</f>
        <v>0</v>
      </c>
      <c r="G177" s="608">
        <f t="shared" ref="G177" si="106">G161*$F$168</f>
        <v>-25202520000.000004</v>
      </c>
      <c r="H177" s="394"/>
      <c r="I177" s="394"/>
      <c r="J177" s="394"/>
      <c r="K177" s="394"/>
      <c r="L177" s="394"/>
      <c r="M177" s="394"/>
      <c r="N177" s="394"/>
      <c r="O177" s="394"/>
      <c r="P177" s="394"/>
      <c r="Q177" s="394"/>
      <c r="R177" s="394"/>
      <c r="S177" s="394"/>
      <c r="T177" s="394"/>
      <c r="U177" s="394"/>
      <c r="V177" s="394"/>
      <c r="W177" s="394"/>
      <c r="X177" s="447"/>
    </row>
    <row r="178" spans="2:24" x14ac:dyDescent="0.3">
      <c r="C178" s="444" t="s">
        <v>473</v>
      </c>
      <c r="D178" s="27"/>
      <c r="E178" s="27"/>
      <c r="F178" s="394"/>
      <c r="G178" s="608">
        <f t="shared" ref="G178" si="107">G162*$F$168</f>
        <v>0</v>
      </c>
      <c r="H178" s="394">
        <f t="shared" ref="H178:X178" si="108">H162*$F$168</f>
        <v>0</v>
      </c>
      <c r="I178" s="394">
        <f t="shared" si="108"/>
        <v>0</v>
      </c>
      <c r="J178" s="394">
        <f t="shared" si="108"/>
        <v>7812781200.0000019</v>
      </c>
      <c r="K178" s="394">
        <f t="shared" si="108"/>
        <v>0</v>
      </c>
      <c r="L178" s="394">
        <f t="shared" si="108"/>
        <v>0</v>
      </c>
      <c r="M178" s="394">
        <f t="shared" si="108"/>
        <v>0</v>
      </c>
      <c r="N178" s="394">
        <f t="shared" si="108"/>
        <v>0</v>
      </c>
      <c r="O178" s="394">
        <f t="shared" si="108"/>
        <v>0</v>
      </c>
      <c r="P178" s="394">
        <f t="shared" si="108"/>
        <v>0</v>
      </c>
      <c r="Q178" s="394">
        <f t="shared" si="108"/>
        <v>0</v>
      </c>
      <c r="R178" s="394">
        <f t="shared" si="108"/>
        <v>0</v>
      </c>
      <c r="S178" s="394">
        <f t="shared" si="108"/>
        <v>0</v>
      </c>
      <c r="T178" s="394">
        <f t="shared" si="108"/>
        <v>0</v>
      </c>
      <c r="U178" s="394">
        <f t="shared" si="108"/>
        <v>0</v>
      </c>
      <c r="V178" s="394">
        <f t="shared" si="108"/>
        <v>0</v>
      </c>
      <c r="W178" s="394">
        <f t="shared" si="108"/>
        <v>0</v>
      </c>
      <c r="X178" s="447">
        <f t="shared" si="108"/>
        <v>12349234800.000002</v>
      </c>
    </row>
    <row r="179" spans="2:24" x14ac:dyDescent="0.3">
      <c r="C179" s="444" t="s">
        <v>1350</v>
      </c>
      <c r="D179" s="27"/>
      <c r="E179" s="27"/>
      <c r="F179" s="394"/>
      <c r="G179" s="608">
        <f t="shared" ref="G179" si="109">G163*$F$168</f>
        <v>0</v>
      </c>
      <c r="H179" s="394">
        <f t="shared" ref="H179:X179" ca="1" si="110">H163*$F$168</f>
        <v>1287720000.0000002</v>
      </c>
      <c r="I179" s="394">
        <f t="shared" ca="1" si="110"/>
        <v>2391480000.000001</v>
      </c>
      <c r="J179" s="394">
        <f t="shared" ca="1" si="110"/>
        <v>1471680000</v>
      </c>
      <c r="K179" s="394">
        <f t="shared" ca="1" si="110"/>
        <v>2943360000.000001</v>
      </c>
      <c r="L179" s="394">
        <f t="shared" ca="1" si="110"/>
        <v>3311280000</v>
      </c>
      <c r="M179" s="394">
        <f t="shared" ca="1" si="110"/>
        <v>2575440000</v>
      </c>
      <c r="N179" s="394">
        <f t="shared" ca="1" si="110"/>
        <v>2575440000.0000014</v>
      </c>
      <c r="O179" s="394">
        <f t="shared" ca="1" si="110"/>
        <v>2759400000</v>
      </c>
      <c r="P179" s="394">
        <f t="shared" ca="1" si="110"/>
        <v>919800000</v>
      </c>
      <c r="Q179" s="394">
        <f t="shared" ca="1" si="110"/>
        <v>4599000000</v>
      </c>
      <c r="R179" s="394">
        <f t="shared" ca="1" si="110"/>
        <v>2759400000</v>
      </c>
      <c r="S179" s="394">
        <f t="shared" ca="1" si="110"/>
        <v>2759400000.0000033</v>
      </c>
      <c r="T179" s="394">
        <f t="shared" ca="1" si="110"/>
        <v>2759400000</v>
      </c>
      <c r="U179" s="394">
        <f t="shared" ca="1" si="110"/>
        <v>2759400000</v>
      </c>
      <c r="V179" s="394">
        <f t="shared" ca="1" si="110"/>
        <v>2575440000</v>
      </c>
      <c r="W179" s="394">
        <f t="shared" ca="1" si="110"/>
        <v>2575440000</v>
      </c>
      <c r="X179" s="447">
        <f t="shared" ca="1" si="110"/>
        <v>28513800000.000011</v>
      </c>
    </row>
    <row r="180" spans="2:24" x14ac:dyDescent="0.3">
      <c r="C180" s="444" t="s">
        <v>409</v>
      </c>
      <c r="D180" s="27"/>
      <c r="E180" s="27"/>
      <c r="F180" s="27"/>
      <c r="G180" s="608">
        <f t="shared" ref="G180" si="111">G164*$F$168</f>
        <v>0</v>
      </c>
      <c r="H180" s="394">
        <f t="shared" ref="H180:X180" ca="1" si="112">H164*$F$168</f>
        <v>0</v>
      </c>
      <c r="I180" s="394">
        <f t="shared" ca="1" si="112"/>
        <v>0</v>
      </c>
      <c r="J180" s="394">
        <f t="shared" ca="1" si="112"/>
        <v>0</v>
      </c>
      <c r="K180" s="394">
        <f t="shared" ca="1" si="112"/>
        <v>0</v>
      </c>
      <c r="L180" s="394">
        <f t="shared" ca="1" si="112"/>
        <v>0</v>
      </c>
      <c r="M180" s="394">
        <f t="shared" ca="1" si="112"/>
        <v>0</v>
      </c>
      <c r="N180" s="394">
        <f t="shared" ca="1" si="112"/>
        <v>0</v>
      </c>
      <c r="O180" s="394">
        <f t="shared" ca="1" si="112"/>
        <v>0</v>
      </c>
      <c r="P180" s="394">
        <f t="shared" ca="1" si="112"/>
        <v>0</v>
      </c>
      <c r="Q180" s="394">
        <f t="shared" ca="1" si="112"/>
        <v>0</v>
      </c>
      <c r="R180" s="394">
        <f t="shared" ca="1" si="112"/>
        <v>0</v>
      </c>
      <c r="S180" s="394">
        <f t="shared" ca="1" si="112"/>
        <v>0</v>
      </c>
      <c r="T180" s="394">
        <f t="shared" ca="1" si="112"/>
        <v>0</v>
      </c>
      <c r="U180" s="394">
        <f t="shared" ca="1" si="112"/>
        <v>0</v>
      </c>
      <c r="V180" s="394">
        <f t="shared" ca="1" si="112"/>
        <v>0</v>
      </c>
      <c r="W180" s="394">
        <f t="shared" ca="1" si="112"/>
        <v>0</v>
      </c>
      <c r="X180" s="447">
        <f t="shared" ca="1" si="112"/>
        <v>0</v>
      </c>
    </row>
    <row r="181" spans="2:24" ht="14.25" thickBot="1" x14ac:dyDescent="0.35">
      <c r="C181" s="1543" t="s">
        <v>9</v>
      </c>
      <c r="D181" s="1544"/>
      <c r="E181" s="1544"/>
      <c r="F181" s="1545">
        <f>ROUND(SUM(F171:F180),0)</f>
        <v>0</v>
      </c>
      <c r="G181" s="1545">
        <f t="shared" ref="G181:X181" si="113">ROUND(SUM(G171:G180),0)</f>
        <v>0</v>
      </c>
      <c r="H181" s="1545">
        <f t="shared" ca="1" si="113"/>
        <v>0</v>
      </c>
      <c r="I181" s="1545">
        <f t="shared" ca="1" si="113"/>
        <v>0</v>
      </c>
      <c r="J181" s="1545">
        <f t="shared" ca="1" si="113"/>
        <v>0</v>
      </c>
      <c r="K181" s="1545">
        <f t="shared" ca="1" si="113"/>
        <v>0</v>
      </c>
      <c r="L181" s="1545">
        <f t="shared" ca="1" si="113"/>
        <v>0</v>
      </c>
      <c r="M181" s="1545">
        <f t="shared" ca="1" si="113"/>
        <v>0</v>
      </c>
      <c r="N181" s="1545">
        <f t="shared" ca="1" si="113"/>
        <v>0</v>
      </c>
      <c r="O181" s="1545">
        <f t="shared" ca="1" si="113"/>
        <v>0</v>
      </c>
      <c r="P181" s="1545">
        <f t="shared" ca="1" si="113"/>
        <v>0</v>
      </c>
      <c r="Q181" s="1545">
        <f t="shared" ca="1" si="113"/>
        <v>0</v>
      </c>
      <c r="R181" s="1545">
        <f t="shared" ca="1" si="113"/>
        <v>0</v>
      </c>
      <c r="S181" s="1545">
        <f t="shared" ca="1" si="113"/>
        <v>0</v>
      </c>
      <c r="T181" s="1545">
        <f t="shared" ca="1" si="113"/>
        <v>0</v>
      </c>
      <c r="U181" s="1545">
        <f t="shared" ca="1" si="113"/>
        <v>0</v>
      </c>
      <c r="V181" s="1545">
        <f t="shared" ca="1" si="113"/>
        <v>0</v>
      </c>
      <c r="W181" s="1545">
        <f t="shared" ca="1" si="113"/>
        <v>0</v>
      </c>
      <c r="X181" s="1546">
        <f t="shared" ca="1" si="113"/>
        <v>50405040</v>
      </c>
    </row>
    <row r="182" spans="2:24" x14ac:dyDescent="0.3">
      <c r="C182" s="606"/>
      <c r="D182" s="606"/>
      <c r="E182" s="606"/>
      <c r="F182" s="631"/>
      <c r="G182" s="631"/>
      <c r="H182" s="631"/>
      <c r="I182" s="631"/>
      <c r="J182" s="631"/>
      <c r="K182" s="631"/>
      <c r="L182" s="631"/>
      <c r="M182" s="631"/>
      <c r="N182" s="631"/>
      <c r="O182" s="631"/>
      <c r="P182" s="631"/>
      <c r="Q182" s="631"/>
      <c r="R182" s="631"/>
      <c r="S182" s="631"/>
      <c r="T182" s="631"/>
      <c r="U182" s="631"/>
      <c r="V182" s="631"/>
      <c r="W182" s="631"/>
      <c r="X182" s="631"/>
    </row>
    <row r="183" spans="2:24" x14ac:dyDescent="0.3">
      <c r="C183" s="606"/>
      <c r="D183" s="606"/>
      <c r="E183" s="606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  <c r="X183" s="631"/>
    </row>
    <row r="184" spans="2:24" x14ac:dyDescent="0.3">
      <c r="C184" s="606"/>
      <c r="D184" s="606"/>
      <c r="E184" s="606"/>
      <c r="F184" s="631"/>
      <c r="G184" s="631"/>
      <c r="H184" s="631"/>
      <c r="I184" s="631"/>
      <c r="J184" s="631"/>
      <c r="K184" s="631"/>
      <c r="L184" s="631"/>
      <c r="M184" s="631"/>
      <c r="N184" s="631"/>
      <c r="O184" s="631"/>
      <c r="P184" s="631"/>
      <c r="Q184" s="631"/>
      <c r="R184" s="631"/>
      <c r="S184" s="631"/>
      <c r="T184" s="631"/>
      <c r="U184" s="631"/>
      <c r="V184" s="631"/>
      <c r="W184" s="631"/>
      <c r="X184" s="631"/>
    </row>
    <row r="186" spans="2:24" x14ac:dyDescent="0.3">
      <c r="B186" s="42" t="s">
        <v>443</v>
      </c>
      <c r="C186" s="41" t="s">
        <v>491</v>
      </c>
    </row>
    <row r="187" spans="2:24" ht="14.25" thickBot="1" x14ac:dyDescent="0.35">
      <c r="B187" s="42"/>
      <c r="C187" s="26" t="s">
        <v>270</v>
      </c>
    </row>
    <row r="188" spans="2:24" x14ac:dyDescent="0.3">
      <c r="C188" s="2203" t="s">
        <v>47</v>
      </c>
      <c r="D188" s="2204"/>
      <c r="E188" s="421"/>
      <c r="F188" s="422"/>
      <c r="G188" s="422" t="s">
        <v>58</v>
      </c>
      <c r="H188" s="422" t="s">
        <v>59</v>
      </c>
      <c r="I188" s="422" t="s">
        <v>60</v>
      </c>
      <c r="J188" s="422" t="s">
        <v>61</v>
      </c>
      <c r="K188" s="422" t="s">
        <v>62</v>
      </c>
      <c r="L188" s="422" t="s">
        <v>63</v>
      </c>
      <c r="M188" s="422" t="s">
        <v>64</v>
      </c>
      <c r="N188" s="422" t="s">
        <v>65</v>
      </c>
      <c r="O188" s="422" t="s">
        <v>66</v>
      </c>
      <c r="P188" s="422" t="s">
        <v>67</v>
      </c>
      <c r="Q188" s="422" t="s">
        <v>68</v>
      </c>
      <c r="R188" s="422" t="s">
        <v>69</v>
      </c>
      <c r="S188" s="422" t="s">
        <v>70</v>
      </c>
      <c r="T188" s="422" t="s">
        <v>71</v>
      </c>
      <c r="U188" s="422" t="s">
        <v>72</v>
      </c>
      <c r="V188" s="422" t="s">
        <v>73</v>
      </c>
      <c r="W188" s="422" t="s">
        <v>74</v>
      </c>
      <c r="X188" s="423" t="s">
        <v>151</v>
      </c>
    </row>
    <row r="189" spans="2:24" x14ac:dyDescent="0.3">
      <c r="C189" s="2205"/>
      <c r="D189" s="2206"/>
      <c r="E189" s="377"/>
      <c r="F189" s="378" t="s">
        <v>57</v>
      </c>
      <c r="G189" s="379">
        <v>2020</v>
      </c>
      <c r="H189" s="379">
        <v>2021</v>
      </c>
      <c r="I189" s="379">
        <v>2022</v>
      </c>
      <c r="J189" s="379">
        <v>2023</v>
      </c>
      <c r="K189" s="379">
        <v>2024</v>
      </c>
      <c r="L189" s="379">
        <v>2025</v>
      </c>
      <c r="M189" s="379">
        <v>2026</v>
      </c>
      <c r="N189" s="379">
        <v>2027</v>
      </c>
      <c r="O189" s="379">
        <v>2028</v>
      </c>
      <c r="P189" s="379">
        <v>2029</v>
      </c>
      <c r="Q189" s="379">
        <v>2030</v>
      </c>
      <c r="R189" s="379">
        <v>2031</v>
      </c>
      <c r="S189" s="379">
        <v>2032</v>
      </c>
      <c r="T189" s="379">
        <v>2033</v>
      </c>
      <c r="U189" s="379">
        <v>2034</v>
      </c>
      <c r="V189" s="379">
        <v>2035</v>
      </c>
      <c r="W189" s="379">
        <v>2036</v>
      </c>
      <c r="X189" s="424">
        <v>2037</v>
      </c>
    </row>
    <row r="190" spans="2:24" s="37" customFormat="1" ht="14.25" customHeight="1" x14ac:dyDescent="0.3">
      <c r="C190" s="570" t="s">
        <v>469</v>
      </c>
      <c r="D190" s="566"/>
      <c r="E190" s="566"/>
      <c r="F190" s="572">
        <f>장기TSA_차이!F310</f>
        <v>771171.96810000017</v>
      </c>
      <c r="G190" s="572">
        <f>장기TSA_차이!G310</f>
        <v>51563.327873749658</v>
      </c>
      <c r="H190" s="572">
        <f>장기TSA_차이!H310</f>
        <v>865586.58206961025</v>
      </c>
      <c r="I190" s="572">
        <f>장기TSA_차이!I310</f>
        <v>495191.56942468788</v>
      </c>
      <c r="J190" s="572">
        <f>장기TSA_차이!J310</f>
        <v>507645.63739571627</v>
      </c>
      <c r="K190" s="572">
        <f>장기TSA_차이!K310</f>
        <v>520412.92517622095</v>
      </c>
      <c r="L190" s="572">
        <f>장기TSA_차이!L310</f>
        <v>533501.31024440005</v>
      </c>
      <c r="M190" s="572">
        <f>장기TSA_차이!M310</f>
        <v>546918.86819704901</v>
      </c>
      <c r="N190" s="572">
        <f>장기TSA_차이!N310</f>
        <v>560673.87773220334</v>
      </c>
      <c r="O190" s="572">
        <f>장기TSA_차이!O310</f>
        <v>574774.8257571673</v>
      </c>
      <c r="P190" s="572">
        <f>장기TSA_차이!P310</f>
        <v>589230.4126249617</v>
      </c>
      <c r="Q190" s="572">
        <f>장기TSA_차이!Q310</f>
        <v>604049.55750247929</v>
      </c>
      <c r="R190" s="572">
        <f>장기TSA_차이!R310</f>
        <v>619241.40387366433</v>
      </c>
      <c r="S190" s="572">
        <f>장기TSA_차이!S310</f>
        <v>634815.3251810912</v>
      </c>
      <c r="T190" s="572">
        <f>장기TSA_차이!T310</f>
        <v>650780.93060939573</v>
      </c>
      <c r="U190" s="572">
        <f>장기TSA_차이!U310</f>
        <v>667148.07101421803</v>
      </c>
      <c r="V190" s="572">
        <f>장기TSA_차이!V310</f>
        <v>683926.84500022791</v>
      </c>
      <c r="W190" s="572">
        <f>장기TSA_차이!W310</f>
        <v>701127.6051519867</v>
      </c>
      <c r="X190" s="572">
        <f>장기TSA_차이!X310</f>
        <v>963627.82761614863</v>
      </c>
    </row>
    <row r="191" spans="2:24" s="37" customFormat="1" x14ac:dyDescent="0.3">
      <c r="C191" s="37" t="s">
        <v>470</v>
      </c>
      <c r="D191" s="567"/>
      <c r="E191" s="567"/>
      <c r="F191" s="573">
        <f>장기TSA_차이!F311</f>
        <v>0</v>
      </c>
      <c r="G191" s="573">
        <f>장기TSA_차이!G311</f>
        <v>296600.3033333309</v>
      </c>
      <c r="H191" s="573">
        <f>장기TSA_차이!H311</f>
        <v>714558.39600063488</v>
      </c>
      <c r="I191" s="573">
        <f>장기TSA_차이!I311</f>
        <v>875290.09628102183</v>
      </c>
      <c r="J191" s="573">
        <f>장기TSA_차이!J311</f>
        <v>897303.64220248535</v>
      </c>
      <c r="K191" s="573">
        <f>장기TSA_차이!K311</f>
        <v>919870.82880387828</v>
      </c>
      <c r="L191" s="573">
        <f>장기TSA_차이!L311</f>
        <v>943005.58014829829</v>
      </c>
      <c r="M191" s="573">
        <f>장기TSA_차이!M311</f>
        <v>966722.1704890281</v>
      </c>
      <c r="N191" s="573">
        <f>장기TSA_차이!N311</f>
        <v>991035.23307682201</v>
      </c>
      <c r="O191" s="573">
        <f>장기TSA_차이!O311</f>
        <v>1015959.7691887096</v>
      </c>
      <c r="P191" s="573">
        <f>장기TSA_차이!P311</f>
        <v>1041511.1573837996</v>
      </c>
      <c r="Q191" s="573">
        <f>장기TSA_차이!Q311</f>
        <v>1067705.1629920043</v>
      </c>
      <c r="R191" s="573">
        <f>장기TSA_차이!R311</f>
        <v>1094557.9478412569</v>
      </c>
      <c r="S191" s="573">
        <f>장기TSA_차이!S311</f>
        <v>1122086.0802294537</v>
      </c>
      <c r="T191" s="573">
        <f>장기TSA_차이!T311</f>
        <v>1150306.5451472327</v>
      </c>
      <c r="U191" s="573">
        <f>장기TSA_차이!U311</f>
        <v>1179236.7547576874</v>
      </c>
      <c r="V191" s="573">
        <f>장기TSA_차이!V311</f>
        <v>1208894.559139844</v>
      </c>
      <c r="W191" s="573">
        <f>장기TSA_차이!W311</f>
        <v>1239298.2573022097</v>
      </c>
      <c r="X191" s="573">
        <f>장기TSA_차이!X311</f>
        <v>-429480.54087974131</v>
      </c>
    </row>
    <row r="192" spans="2:24" s="37" customFormat="1" x14ac:dyDescent="0.3">
      <c r="C192" s="37" t="s">
        <v>506</v>
      </c>
      <c r="D192" s="567"/>
      <c r="E192" s="567"/>
      <c r="F192" s="573">
        <f>장기TSA_차이!F312</f>
        <v>0</v>
      </c>
      <c r="G192" s="573">
        <f>장기TSA_차이!G312</f>
        <v>0</v>
      </c>
      <c r="H192" s="573">
        <f ca="1">장기TSA_차이!H312</f>
        <v>238988.23200000005</v>
      </c>
      <c r="I192" s="573">
        <f ca="1">장기TSA_차이!I312</f>
        <v>452180.23200000019</v>
      </c>
      <c r="J192" s="573">
        <f ca="1">장기TSA_차이!J312</f>
        <v>274520.23200000002</v>
      </c>
      <c r="K192" s="573">
        <f ca="1">장기TSA_차이!K312</f>
        <v>1424879.3916000004</v>
      </c>
      <c r="L192" s="573">
        <f ca="1">장기TSA_차이!L312</f>
        <v>1606092.5915999999</v>
      </c>
      <c r="M192" s="573">
        <f ca="1">장기TSA_차이!M312</f>
        <v>1243666.1916</v>
      </c>
      <c r="N192" s="573">
        <f ca="1">장기TSA_차이!N312</f>
        <v>1243666.1916000007</v>
      </c>
      <c r="O192" s="573">
        <f ca="1">장기TSA_차이!O312</f>
        <v>1334272.7916000001</v>
      </c>
      <c r="P192" s="573">
        <f ca="1">장기TSA_차이!P312</f>
        <v>428206.79159999994</v>
      </c>
      <c r="Q192" s="573">
        <f ca="1">장기TSA_차이!Q312</f>
        <v>2240338.7916000001</v>
      </c>
      <c r="R192" s="573">
        <f ca="1">장기TSA_차이!R312</f>
        <v>1334272.7916000001</v>
      </c>
      <c r="S192" s="573">
        <f ca="1">장기TSA_차이!S312</f>
        <v>1334272.7916000015</v>
      </c>
      <c r="T192" s="573">
        <f ca="1">장기TSA_차이!T312</f>
        <v>1334272.7916000001</v>
      </c>
      <c r="U192" s="573">
        <f ca="1">장기TSA_차이!U312</f>
        <v>1334272.7916000001</v>
      </c>
      <c r="V192" s="573">
        <f ca="1">장기TSA_차이!V312</f>
        <v>1243666.1916</v>
      </c>
      <c r="W192" s="573">
        <f ca="1">장기TSA_차이!W312</f>
        <v>1243666.1916</v>
      </c>
      <c r="X192" s="573">
        <f ca="1">장기TSA_차이!X312</f>
        <v>1606623.0078672676</v>
      </c>
    </row>
    <row r="193" spans="3:24" s="37" customFormat="1" x14ac:dyDescent="0.3">
      <c r="C193" s="37" t="s">
        <v>512</v>
      </c>
      <c r="D193" s="567"/>
      <c r="E193" s="567"/>
      <c r="F193" s="573">
        <f>장기TSA_차이!F313</f>
        <v>0</v>
      </c>
      <c r="G193" s="573">
        <f>장기TSA_차이!G313</f>
        <v>-5754000.0000000009</v>
      </c>
      <c r="H193" s="573"/>
      <c r="I193" s="573"/>
      <c r="J193" s="573"/>
      <c r="K193" s="573"/>
      <c r="L193" s="573"/>
      <c r="M193" s="573"/>
      <c r="N193" s="573"/>
      <c r="O193" s="573"/>
      <c r="P193" s="573"/>
      <c r="Q193" s="573"/>
      <c r="R193" s="573"/>
      <c r="S193" s="573"/>
      <c r="T193" s="573"/>
      <c r="U193" s="573"/>
      <c r="V193" s="573"/>
      <c r="W193" s="573"/>
      <c r="X193" s="573"/>
    </row>
    <row r="194" spans="3:24" s="37" customFormat="1" x14ac:dyDescent="0.3">
      <c r="C194" s="37" t="s">
        <v>514</v>
      </c>
      <c r="D194" s="567"/>
      <c r="E194" s="567"/>
      <c r="F194" s="573"/>
      <c r="G194" s="573"/>
      <c r="H194" s="573"/>
      <c r="I194" s="573"/>
      <c r="J194" s="573"/>
      <c r="K194" s="573"/>
      <c r="L194" s="573"/>
      <c r="M194" s="573"/>
      <c r="N194" s="573"/>
      <c r="O194" s="573"/>
      <c r="P194" s="573"/>
      <c r="Q194" s="573"/>
      <c r="R194" s="573"/>
      <c r="S194" s="573"/>
      <c r="T194" s="573"/>
      <c r="U194" s="573"/>
      <c r="V194" s="573"/>
      <c r="W194" s="573"/>
      <c r="X194" s="573"/>
    </row>
    <row r="195" spans="3:24" s="37" customFormat="1" x14ac:dyDescent="0.3">
      <c r="C195" s="37" t="s">
        <v>509</v>
      </c>
      <c r="D195" s="567"/>
      <c r="E195" s="567"/>
      <c r="F195" s="573"/>
      <c r="G195" s="573"/>
      <c r="H195" s="573"/>
      <c r="I195" s="573"/>
      <c r="J195" s="573"/>
      <c r="K195" s="573"/>
      <c r="L195" s="573"/>
      <c r="M195" s="573"/>
      <c r="N195" s="573"/>
      <c r="O195" s="573"/>
      <c r="P195" s="573"/>
      <c r="Q195" s="573"/>
      <c r="R195" s="573"/>
      <c r="S195" s="573"/>
      <c r="T195" s="573"/>
      <c r="U195" s="573"/>
      <c r="V195" s="573"/>
      <c r="W195" s="573"/>
      <c r="X195" s="573"/>
    </row>
    <row r="196" spans="3:24" s="37" customFormat="1" x14ac:dyDescent="0.3">
      <c r="C196" s="37" t="s">
        <v>1505</v>
      </c>
      <c r="D196" s="567"/>
      <c r="E196" s="567"/>
      <c r="F196" s="573"/>
      <c r="G196" s="573">
        <f>-10000000/시나리오분석!$E$16</f>
        <v>-11415.525114155251</v>
      </c>
      <c r="H196" s="573"/>
      <c r="I196" s="573"/>
      <c r="J196" s="573"/>
      <c r="K196" s="573"/>
      <c r="L196" s="573"/>
      <c r="M196" s="573"/>
      <c r="N196" s="573"/>
      <c r="O196" s="573"/>
      <c r="P196" s="573"/>
      <c r="Q196" s="573"/>
      <c r="R196" s="573"/>
      <c r="S196" s="573"/>
      <c r="T196" s="573"/>
      <c r="U196" s="573"/>
      <c r="V196" s="573"/>
      <c r="W196" s="573"/>
      <c r="X196" s="573"/>
    </row>
    <row r="197" spans="3:24" s="37" customFormat="1" x14ac:dyDescent="0.3">
      <c r="C197" s="37" t="s">
        <v>772</v>
      </c>
      <c r="D197" s="567"/>
      <c r="E197" s="567"/>
      <c r="F197" s="573"/>
      <c r="G197" s="573">
        <f>-IF(시나리오분석!N42=Case!$B$50,Case!$C$49*시나리오분석!$E$17/1000,0)</f>
        <v>-175799.08675799088</v>
      </c>
      <c r="H197" s="573"/>
      <c r="I197" s="573"/>
      <c r="J197" s="573"/>
      <c r="K197" s="573"/>
      <c r="L197" s="573"/>
      <c r="M197" s="573"/>
      <c r="N197" s="573"/>
      <c r="O197" s="573"/>
      <c r="P197" s="573"/>
      <c r="Q197" s="573"/>
      <c r="R197" s="573"/>
      <c r="S197" s="573"/>
      <c r="T197" s="573"/>
      <c r="U197" s="573"/>
      <c r="V197" s="573"/>
      <c r="W197" s="573"/>
      <c r="X197" s="573"/>
    </row>
    <row r="198" spans="3:24" s="37" customFormat="1" x14ac:dyDescent="0.3">
      <c r="C198" s="37" t="s">
        <v>774</v>
      </c>
      <c r="D198" s="567"/>
      <c r="E198" s="567"/>
      <c r="F198" s="573"/>
      <c r="G198" s="573">
        <f>-IF(시나리오분석!$N$43=Case!$B$50,Case!$D$49*시나리오분석!$E$17/1000,0)</f>
        <v>-141894.97716894979</v>
      </c>
      <c r="H198" s="573"/>
      <c r="I198" s="573"/>
      <c r="J198" s="573"/>
      <c r="K198" s="573"/>
      <c r="L198" s="573"/>
      <c r="M198" s="573"/>
      <c r="N198" s="573"/>
      <c r="O198" s="573"/>
      <c r="P198" s="573"/>
      <c r="Q198" s="573"/>
      <c r="R198" s="573"/>
      <c r="S198" s="573"/>
      <c r="T198" s="573"/>
      <c r="U198" s="573"/>
      <c r="V198" s="573"/>
      <c r="W198" s="573"/>
      <c r="X198" s="573"/>
    </row>
    <row r="199" spans="3:24" s="37" customFormat="1" x14ac:dyDescent="0.3">
      <c r="C199" s="37" t="s">
        <v>1357</v>
      </c>
      <c r="D199" s="567"/>
      <c r="E199" s="567"/>
      <c r="F199" s="573">
        <f>F66</f>
        <v>0</v>
      </c>
      <c r="G199" s="573">
        <f t="shared" ref="G199:X199" si="114">G66</f>
        <v>0</v>
      </c>
      <c r="H199" s="573">
        <f t="shared" si="114"/>
        <v>0</v>
      </c>
      <c r="I199" s="573">
        <f t="shared" si="114"/>
        <v>0</v>
      </c>
      <c r="J199" s="573">
        <f t="shared" si="114"/>
        <v>-8918700.0000000019</v>
      </c>
      <c r="K199" s="573">
        <f t="shared" si="114"/>
        <v>0</v>
      </c>
      <c r="L199" s="573">
        <f t="shared" si="114"/>
        <v>0</v>
      </c>
      <c r="M199" s="573">
        <f t="shared" si="114"/>
        <v>0</v>
      </c>
      <c r="N199" s="573">
        <f t="shared" si="114"/>
        <v>0</v>
      </c>
      <c r="O199" s="573">
        <f t="shared" si="114"/>
        <v>0</v>
      </c>
      <c r="P199" s="573">
        <f t="shared" si="114"/>
        <v>0</v>
      </c>
      <c r="Q199" s="573">
        <f t="shared" si="114"/>
        <v>0</v>
      </c>
      <c r="R199" s="573">
        <f t="shared" si="114"/>
        <v>0</v>
      </c>
      <c r="S199" s="573">
        <f t="shared" si="114"/>
        <v>0</v>
      </c>
      <c r="T199" s="573">
        <f t="shared" si="114"/>
        <v>0</v>
      </c>
      <c r="U199" s="573">
        <f t="shared" si="114"/>
        <v>0</v>
      </c>
      <c r="V199" s="573">
        <f t="shared" si="114"/>
        <v>0</v>
      </c>
      <c r="W199" s="573">
        <f t="shared" si="114"/>
        <v>0</v>
      </c>
      <c r="X199" s="573">
        <f t="shared" si="114"/>
        <v>-14097300.000000002</v>
      </c>
    </row>
    <row r="200" spans="3:24" s="37" customFormat="1" x14ac:dyDescent="0.3">
      <c r="C200" s="37" t="s">
        <v>1359</v>
      </c>
      <c r="D200" s="567"/>
      <c r="E200" s="567"/>
      <c r="F200" s="573"/>
      <c r="G200" s="573">
        <f>+G82+G49</f>
        <v>0</v>
      </c>
      <c r="H200" s="573">
        <f t="shared" ref="H200:X200" si="115">+H82+H49</f>
        <v>0</v>
      </c>
      <c r="I200" s="573">
        <f t="shared" si="115"/>
        <v>0</v>
      </c>
      <c r="J200" s="573">
        <f t="shared" si="115"/>
        <v>0</v>
      </c>
      <c r="K200" s="573">
        <f t="shared" si="115"/>
        <v>0</v>
      </c>
      <c r="L200" s="573">
        <f t="shared" si="115"/>
        <v>0</v>
      </c>
      <c r="M200" s="573">
        <f t="shared" si="115"/>
        <v>0</v>
      </c>
      <c r="N200" s="573">
        <f t="shared" si="115"/>
        <v>0</v>
      </c>
      <c r="O200" s="573">
        <f t="shared" si="115"/>
        <v>0</v>
      </c>
      <c r="P200" s="573">
        <f t="shared" si="115"/>
        <v>0</v>
      </c>
      <c r="Q200" s="573">
        <f t="shared" si="115"/>
        <v>0</v>
      </c>
      <c r="R200" s="573">
        <f t="shared" si="115"/>
        <v>0</v>
      </c>
      <c r="S200" s="573">
        <f t="shared" si="115"/>
        <v>0</v>
      </c>
      <c r="T200" s="573">
        <f t="shared" si="115"/>
        <v>0</v>
      </c>
      <c r="U200" s="573">
        <f t="shared" si="115"/>
        <v>0</v>
      </c>
      <c r="V200" s="573">
        <f t="shared" si="115"/>
        <v>0</v>
      </c>
      <c r="W200" s="573">
        <f t="shared" si="115"/>
        <v>0</v>
      </c>
      <c r="X200" s="573">
        <f t="shared" ca="1" si="115"/>
        <v>28768770.647876367</v>
      </c>
    </row>
    <row r="201" spans="3:24" s="37" customFormat="1" x14ac:dyDescent="0.3">
      <c r="C201" s="37" t="s">
        <v>521</v>
      </c>
      <c r="D201" s="567"/>
      <c r="E201" s="635">
        <f>IF(시나리오분석!$O$21=Case!$B$44,Case!$C$44,Case!$C$45)</f>
        <v>0.1</v>
      </c>
      <c r="F201" s="574">
        <f>-F51*(1-$E$201)</f>
        <v>0</v>
      </c>
      <c r="G201" s="574">
        <f t="shared" ref="G201:X201" si="116">-G51*(1-$E$201)</f>
        <v>0</v>
      </c>
      <c r="H201" s="574">
        <f t="shared" si="116"/>
        <v>0</v>
      </c>
      <c r="I201" s="574">
        <f t="shared" si="116"/>
        <v>0</v>
      </c>
      <c r="J201" s="574">
        <f t="shared" si="116"/>
        <v>0</v>
      </c>
      <c r="K201" s="574">
        <f t="shared" si="116"/>
        <v>0</v>
      </c>
      <c r="L201" s="574">
        <f t="shared" si="116"/>
        <v>0</v>
      </c>
      <c r="M201" s="574">
        <f t="shared" si="116"/>
        <v>0</v>
      </c>
      <c r="N201" s="574">
        <f t="shared" si="116"/>
        <v>0</v>
      </c>
      <c r="O201" s="574">
        <f t="shared" si="116"/>
        <v>0</v>
      </c>
      <c r="P201" s="574">
        <f t="shared" si="116"/>
        <v>0</v>
      </c>
      <c r="Q201" s="574">
        <f t="shared" si="116"/>
        <v>0</v>
      </c>
      <c r="R201" s="574">
        <f t="shared" si="116"/>
        <v>0</v>
      </c>
      <c r="S201" s="574">
        <f t="shared" si="116"/>
        <v>0</v>
      </c>
      <c r="T201" s="574">
        <f t="shared" si="116"/>
        <v>0</v>
      </c>
      <c r="U201" s="574">
        <f t="shared" si="116"/>
        <v>0</v>
      </c>
      <c r="V201" s="574">
        <f t="shared" si="116"/>
        <v>0</v>
      </c>
      <c r="W201" s="574">
        <f t="shared" si="116"/>
        <v>0</v>
      </c>
      <c r="X201" s="574">
        <f t="shared" si="116"/>
        <v>0</v>
      </c>
    </row>
    <row r="202" spans="3:24" x14ac:dyDescent="0.3">
      <c r="C202" s="59" t="s">
        <v>9</v>
      </c>
      <c r="D202" s="59"/>
      <c r="E202" s="59"/>
      <c r="F202" s="587">
        <f>SUM(F190:F201)</f>
        <v>771171.96810000017</v>
      </c>
      <c r="G202" s="587">
        <f>SUM(G190:G201)</f>
        <v>-5734945.9578340165</v>
      </c>
      <c r="H202" s="587">
        <f ca="1">SUM(H190:H201)</f>
        <v>1819133.2100702452</v>
      </c>
      <c r="I202" s="587">
        <f ca="1">SUM(I190:I201)</f>
        <v>1822661.89770571</v>
      </c>
      <c r="J202" s="587">
        <f t="shared" ref="J202:X202" ca="1" si="117">SUM(J190:J201)</f>
        <v>-7239230.4884018004</v>
      </c>
      <c r="K202" s="587">
        <f t="shared" ca="1" si="117"/>
        <v>2865163.1455800999</v>
      </c>
      <c r="L202" s="587">
        <f t="shared" ca="1" si="117"/>
        <v>3082599.4819926983</v>
      </c>
      <c r="M202" s="587">
        <f t="shared" ca="1" si="117"/>
        <v>2757307.2302860771</v>
      </c>
      <c r="N202" s="587">
        <f t="shared" ca="1" si="117"/>
        <v>2795375.3024090258</v>
      </c>
      <c r="O202" s="587">
        <f t="shared" ca="1" si="117"/>
        <v>2925007.386545877</v>
      </c>
      <c r="P202" s="587">
        <f t="shared" ca="1" si="117"/>
        <v>2058948.3616087611</v>
      </c>
      <c r="Q202" s="587">
        <f t="shared" ca="1" si="117"/>
        <v>3912093.5120944837</v>
      </c>
      <c r="R202" s="587">
        <f t="shared" ca="1" si="117"/>
        <v>3048072.1433149213</v>
      </c>
      <c r="S202" s="587">
        <f t="shared" ca="1" si="117"/>
        <v>3091174.1970105465</v>
      </c>
      <c r="T202" s="587">
        <f t="shared" ca="1" si="117"/>
        <v>3135360.2673566286</v>
      </c>
      <c r="U202" s="587">
        <f t="shared" ca="1" si="117"/>
        <v>3180657.6173719056</v>
      </c>
      <c r="V202" s="587">
        <f t="shared" ca="1" si="117"/>
        <v>3136487.595740072</v>
      </c>
      <c r="W202" s="587">
        <f t="shared" ca="1" si="117"/>
        <v>3184092.0540541965</v>
      </c>
      <c r="X202" s="587">
        <f t="shared" ca="1" si="117"/>
        <v>16812240.942480039</v>
      </c>
    </row>
    <row r="203" spans="3:24" x14ac:dyDescent="0.3">
      <c r="D203" s="59" t="s">
        <v>541</v>
      </c>
      <c r="E203" s="1013">
        <f ca="1">IRR(G203:X203)</f>
        <v>0.40381066270065324</v>
      </c>
      <c r="F203" s="1013">
        <f ca="1">IRR(G203:Y203)</f>
        <v>0.40381066270065324</v>
      </c>
      <c r="G203" s="587">
        <f t="shared" ref="G203:X203" si="118">SUM(G192,G193,G190,G191)</f>
        <v>-5405836.3687929204</v>
      </c>
      <c r="H203" s="587">
        <f t="shared" ca="1" si="118"/>
        <v>1819133.2100702452</v>
      </c>
      <c r="I203" s="587">
        <f t="shared" ca="1" si="118"/>
        <v>1822661.89770571</v>
      </c>
      <c r="J203" s="587">
        <f t="shared" ca="1" si="118"/>
        <v>1679469.5115982017</v>
      </c>
      <c r="K203" s="587">
        <f t="shared" ca="1" si="118"/>
        <v>2865163.1455800999</v>
      </c>
      <c r="L203" s="587">
        <f t="shared" ca="1" si="118"/>
        <v>3082599.4819926983</v>
      </c>
      <c r="M203" s="587">
        <f t="shared" ca="1" si="118"/>
        <v>2757307.2302860771</v>
      </c>
      <c r="N203" s="587">
        <f t="shared" ca="1" si="118"/>
        <v>2795375.3024090258</v>
      </c>
      <c r="O203" s="587">
        <f t="shared" ca="1" si="118"/>
        <v>2925007.386545877</v>
      </c>
      <c r="P203" s="587">
        <f t="shared" ca="1" si="118"/>
        <v>2058948.3616087611</v>
      </c>
      <c r="Q203" s="587">
        <f t="shared" ca="1" si="118"/>
        <v>3912093.5120944837</v>
      </c>
      <c r="R203" s="587">
        <f t="shared" ca="1" si="118"/>
        <v>3048072.1433149213</v>
      </c>
      <c r="S203" s="587">
        <f t="shared" ca="1" si="118"/>
        <v>3091174.1970105465</v>
      </c>
      <c r="T203" s="587">
        <f t="shared" ca="1" si="118"/>
        <v>3135360.2673566286</v>
      </c>
      <c r="U203" s="587">
        <f t="shared" ca="1" si="118"/>
        <v>3180657.6173719056</v>
      </c>
      <c r="V203" s="587">
        <f t="shared" ca="1" si="118"/>
        <v>3136487.595740072</v>
      </c>
      <c r="W203" s="587">
        <f t="shared" ca="1" si="118"/>
        <v>3184092.0540541965</v>
      </c>
      <c r="X203" s="587">
        <f t="shared" ca="1" si="118"/>
        <v>2140770.2946036747</v>
      </c>
    </row>
    <row r="204" spans="3:24" x14ac:dyDescent="0.3">
      <c r="E204" s="104"/>
      <c r="F204" s="255"/>
    </row>
    <row r="205" spans="3:24" x14ac:dyDescent="0.3">
      <c r="F205" s="255"/>
    </row>
    <row r="206" spans="3:24" x14ac:dyDescent="0.3">
      <c r="F206" s="255"/>
    </row>
    <row r="207" spans="3:24" x14ac:dyDescent="0.3">
      <c r="F207" s="742"/>
    </row>
  </sheetData>
  <mergeCells count="10">
    <mergeCell ref="C4:E4"/>
    <mergeCell ref="C122:D123"/>
    <mergeCell ref="C169:D170"/>
    <mergeCell ref="C188:D189"/>
    <mergeCell ref="C10:D11"/>
    <mergeCell ref="C40:D41"/>
    <mergeCell ref="C19:D20"/>
    <mergeCell ref="C61:D62"/>
    <mergeCell ref="C29:D30"/>
    <mergeCell ref="C153:D154"/>
  </mergeCells>
  <phoneticPr fontId="2" type="noConversion"/>
  <pageMargins left="0.7" right="0.7" top="0.75" bottom="0.75" header="0.3" footer="0.3"/>
  <pageSetup scale="25"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3:A13"/>
  <sheetViews>
    <sheetView workbookViewId="0">
      <selection activeCell="I12" sqref="I12"/>
    </sheetView>
  </sheetViews>
  <sheetFormatPr defaultColWidth="9" defaultRowHeight="16.5" x14ac:dyDescent="0.3"/>
  <cols>
    <col min="1" max="16384" width="9" style="216"/>
  </cols>
  <sheetData>
    <row r="3" spans="1:1" x14ac:dyDescent="0.3">
      <c r="A3" s="1363"/>
    </row>
    <row r="4" spans="1:1" x14ac:dyDescent="0.3">
      <c r="A4" s="1363"/>
    </row>
    <row r="5" spans="1:1" x14ac:dyDescent="0.3">
      <c r="A5" s="1363"/>
    </row>
    <row r="6" spans="1:1" x14ac:dyDescent="0.3">
      <c r="A6" s="1363"/>
    </row>
    <row r="7" spans="1:1" x14ac:dyDescent="0.3">
      <c r="A7" s="1363"/>
    </row>
    <row r="8" spans="1:1" x14ac:dyDescent="0.3">
      <c r="A8" s="1364"/>
    </row>
    <row r="9" spans="1:1" x14ac:dyDescent="0.3">
      <c r="A9" s="1365"/>
    </row>
    <row r="10" spans="1:1" x14ac:dyDescent="0.3">
      <c r="A10"/>
    </row>
    <row r="11" spans="1:1" x14ac:dyDescent="0.3">
      <c r="A11" s="1363"/>
    </row>
    <row r="12" spans="1:1" x14ac:dyDescent="0.3">
      <c r="A12" s="1364"/>
    </row>
    <row r="13" spans="1:1" x14ac:dyDescent="0.3">
      <c r="A13" s="1364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C000"/>
  </sheetPr>
  <dimension ref="B2:X43"/>
  <sheetViews>
    <sheetView zoomScale="60" zoomScaleNormal="60" workbookViewId="0">
      <selection activeCell="F27" sqref="F27"/>
    </sheetView>
  </sheetViews>
  <sheetFormatPr defaultRowHeight="16.5" x14ac:dyDescent="0.3"/>
  <cols>
    <col min="1" max="1" width="2.125" customWidth="1"/>
    <col min="2" max="2" width="15.25" customWidth="1"/>
    <col min="3" max="3" width="20" customWidth="1"/>
    <col min="4" max="4" width="13" bestFit="1" customWidth="1"/>
    <col min="5" max="5" width="16" customWidth="1"/>
    <col min="6" max="7" width="13.125" bestFit="1" customWidth="1"/>
    <col min="8" max="8" width="11.75" bestFit="1" customWidth="1"/>
    <col min="9" max="22" width="11" bestFit="1" customWidth="1"/>
  </cols>
  <sheetData>
    <row r="2" spans="2:22" s="77" customFormat="1" ht="38.25" x14ac:dyDescent="0.3">
      <c r="B2" s="24" t="s">
        <v>309</v>
      </c>
    </row>
    <row r="3" spans="2:22" s="78" customFormat="1" ht="5.25" customHeight="1" x14ac:dyDescent="0.3"/>
    <row r="5" spans="2:22" s="58" customFormat="1" ht="17.25" thickBot="1" x14ac:dyDescent="0.35">
      <c r="B5" s="531" t="s">
        <v>271</v>
      </c>
    </row>
    <row r="6" spans="2:22" x14ac:dyDescent="0.3">
      <c r="B6" s="2215" t="s">
        <v>47</v>
      </c>
      <c r="C6" s="2216"/>
      <c r="D6" s="274" t="s">
        <v>292</v>
      </c>
      <c r="E6" s="274" t="s">
        <v>58</v>
      </c>
      <c r="F6" s="274" t="s">
        <v>59</v>
      </c>
      <c r="G6" s="274" t="s">
        <v>60</v>
      </c>
      <c r="H6" s="274" t="s">
        <v>61</v>
      </c>
      <c r="I6" s="274" t="s">
        <v>62</v>
      </c>
      <c r="J6" s="274" t="s">
        <v>63</v>
      </c>
      <c r="K6" s="274" t="s">
        <v>64</v>
      </c>
      <c r="L6" s="274" t="s">
        <v>65</v>
      </c>
      <c r="M6" s="274" t="s">
        <v>66</v>
      </c>
      <c r="N6" s="274" t="s">
        <v>67</v>
      </c>
      <c r="O6" s="274" t="s">
        <v>68</v>
      </c>
      <c r="P6" s="274" t="s">
        <v>69</v>
      </c>
      <c r="Q6" s="274" t="s">
        <v>70</v>
      </c>
      <c r="R6" s="274" t="s">
        <v>71</v>
      </c>
      <c r="S6" s="274" t="s">
        <v>72</v>
      </c>
      <c r="T6" s="274" t="s">
        <v>73</v>
      </c>
      <c r="U6" s="274" t="s">
        <v>74</v>
      </c>
      <c r="V6" s="275" t="s">
        <v>151</v>
      </c>
    </row>
    <row r="7" spans="2:22" x14ac:dyDescent="0.3">
      <c r="B7" s="2217"/>
      <c r="C7" s="2218"/>
      <c r="D7" s="108" t="s">
        <v>57</v>
      </c>
      <c r="E7" s="75">
        <v>2020</v>
      </c>
      <c r="F7" s="75">
        <v>2021</v>
      </c>
      <c r="G7" s="75">
        <v>2022</v>
      </c>
      <c r="H7" s="75">
        <v>2023</v>
      </c>
      <c r="I7" s="75">
        <v>2024</v>
      </c>
      <c r="J7" s="75">
        <v>2025</v>
      </c>
      <c r="K7" s="75">
        <v>2026</v>
      </c>
      <c r="L7" s="75">
        <v>2027</v>
      </c>
      <c r="M7" s="75">
        <v>2028</v>
      </c>
      <c r="N7" s="75">
        <v>2029</v>
      </c>
      <c r="O7" s="75">
        <v>2030</v>
      </c>
      <c r="P7" s="75">
        <v>2031</v>
      </c>
      <c r="Q7" s="75">
        <v>2032</v>
      </c>
      <c r="R7" s="75">
        <v>2033</v>
      </c>
      <c r="S7" s="75">
        <v>2034</v>
      </c>
      <c r="T7" s="75">
        <v>2035</v>
      </c>
      <c r="U7" s="75">
        <v>2036</v>
      </c>
      <c r="V7" s="276">
        <v>2037</v>
      </c>
    </row>
    <row r="8" spans="2:22" x14ac:dyDescent="0.3">
      <c r="B8" s="277" t="s">
        <v>45</v>
      </c>
      <c r="C8" s="260"/>
      <c r="D8" s="258"/>
      <c r="E8" s="326">
        <f>JV_Sales!F98+JV_Sales!F99</f>
        <v>29007737.46682876</v>
      </c>
      <c r="F8" s="326">
        <f>JV_Sales!G98+JV_Sales!G99</f>
        <v>50463513.509904847</v>
      </c>
      <c r="G8" s="326">
        <f>JV_Sales!H98+JV_Sales!H99</f>
        <v>51212839.71723596</v>
      </c>
      <c r="H8" s="326">
        <f>JV_Sales!I98+JV_Sales!I99</f>
        <v>51975813.167107001</v>
      </c>
      <c r="I8" s="326">
        <f>JV_Sales!J98+JV_Sales!J99</f>
        <v>52752725.104552142</v>
      </c>
      <c r="J8" s="326">
        <f>JV_Sales!K98+JV_Sales!K99</f>
        <v>53543885.48323974</v>
      </c>
      <c r="K8" s="326">
        <f>JV_Sales!L98+JV_Sales!L99</f>
        <v>54349563.613155432</v>
      </c>
      <c r="L8" s="326">
        <f>JV_Sales!M98+JV_Sales!M99</f>
        <v>55170107.367198572</v>
      </c>
      <c r="M8" s="326">
        <f>JV_Sales!N98+JV_Sales!N99</f>
        <v>56005824.901933022</v>
      </c>
      <c r="N8" s="326">
        <f>JV_Sales!O98+JV_Sales!O99</f>
        <v>56857079.628363058</v>
      </c>
      <c r="O8" s="326">
        <f>JV_Sales!P98+JV_Sales!P99</f>
        <v>57724093.37712089</v>
      </c>
      <c r="P8" s="326">
        <f>JV_Sales!Q98+JV_Sales!Q99</f>
        <v>58607361.824788012</v>
      </c>
      <c r="Q8" s="326">
        <f>JV_Sales!R98+JV_Sales!R99</f>
        <v>59507102.583108574</v>
      </c>
      <c r="R8" s="326">
        <f>JV_Sales!S98+JV_Sales!S99</f>
        <v>60423723.70016849</v>
      </c>
      <c r="S8" s="326">
        <f>JV_Sales!T98+JV_Sales!T99</f>
        <v>61357621.591578476</v>
      </c>
      <c r="T8" s="326">
        <f>JV_Sales!U98+JV_Sales!U99</f>
        <v>62309170.285436317</v>
      </c>
      <c r="U8" s="326">
        <f>JV_Sales!V98+JV_Sales!V99</f>
        <v>63278731.491397008</v>
      </c>
      <c r="V8" s="327">
        <f>JV_Sales!W98+JV_Sales!W99</f>
        <v>26777784.647775173</v>
      </c>
    </row>
    <row r="9" spans="2:22" x14ac:dyDescent="0.3">
      <c r="B9" s="277" t="s">
        <v>294</v>
      </c>
      <c r="C9" s="27"/>
      <c r="D9" s="266"/>
      <c r="E9" s="328">
        <f>'JV_PL&amp;배당가능이익검토'!G26</f>
        <v>19850378.922161657</v>
      </c>
      <c r="F9" s="328">
        <f>'JV_PL&amp;배당가능이익검토'!H26</f>
        <v>34702476.048611626</v>
      </c>
      <c r="G9" s="328">
        <f>'JV_PL&amp;배당가능이익검토'!I26</f>
        <v>35395667.580481023</v>
      </c>
      <c r="H9" s="328">
        <f>'JV_PL&amp;배당가능이익검토'!J26</f>
        <v>36110357.504254669</v>
      </c>
      <c r="I9" s="328">
        <f>'JV_PL&amp;배당가능이익검토'!K26</f>
        <v>36839514.394317508</v>
      </c>
      <c r="J9" s="328">
        <f>'JV_PL&amp;배당가능이익검토'!L26</f>
        <v>37587337.502054311</v>
      </c>
      <c r="K9" s="328">
        <f>'JV_PL&amp;배당가능이익검토'!M26</f>
        <v>38354332.239052854</v>
      </c>
      <c r="L9" s="328">
        <f>'JV_PL&amp;배당가능이익검토'!N26</f>
        <v>39141019.478261285</v>
      </c>
      <c r="M9" s="328">
        <f>'JV_PL&amp;배당가능이익검토'!O26</f>
        <v>39947934.780590102</v>
      </c>
      <c r="N9" s="328">
        <f>'JV_PL&amp;배당가능이익검토'!P26</f>
        <v>40775629.896895401</v>
      </c>
      <c r="O9" s="328">
        <f>'JV_PL&amp;배당가능이익검토'!Q26</f>
        <v>41624671.141871773</v>
      </c>
      <c r="P9" s="328">
        <f>'JV_PL&amp;배당가능이익검토'!R26</f>
        <v>42495644.44210396</v>
      </c>
      <c r="Q9" s="328">
        <f>'JV_PL&amp;배당가능이익검토'!S26</f>
        <v>43389149.858701706</v>
      </c>
      <c r="R9" s="328">
        <f>'JV_PL&amp;배당가능이익검토'!T26</f>
        <v>44399475.062879056</v>
      </c>
      <c r="S9" s="328">
        <f>'JV_PL&amp;배당가능이익검토'!U26</f>
        <v>45785835.12516319</v>
      </c>
      <c r="T9" s="328">
        <f>'JV_PL&amp;배당가능이익검토'!V26</f>
        <v>47201315.819362879</v>
      </c>
      <c r="U9" s="328">
        <f>'JV_PL&amp;배당가능이익검토'!W26</f>
        <v>48646589.009837717</v>
      </c>
      <c r="V9" s="329">
        <f>'JV_PL&amp;배당가능이익검토'!X26</f>
        <v>20884309.721922193</v>
      </c>
    </row>
    <row r="10" spans="2:22" x14ac:dyDescent="0.3">
      <c r="B10" s="277" t="s">
        <v>295</v>
      </c>
      <c r="C10" s="27"/>
      <c r="D10" s="266"/>
      <c r="E10" s="328">
        <f>'JV_PL&amp;배당가능이익검토'!G29</f>
        <v>4068921.5686274506</v>
      </c>
      <c r="F10" s="328">
        <f>'JV_PL&amp;배당가능이익검토'!H29</f>
        <v>6975294.1176470602</v>
      </c>
      <c r="G10" s="328">
        <f>'JV_PL&amp;배당가능이익검토'!I29</f>
        <v>6975294.1176470602</v>
      </c>
      <c r="H10" s="328">
        <f>'JV_PL&amp;배당가능이익검토'!J29</f>
        <v>6975294.1176470602</v>
      </c>
      <c r="I10" s="328">
        <f>'JV_PL&amp;배당가능이익검토'!K29</f>
        <v>6975294.1176470602</v>
      </c>
      <c r="J10" s="328">
        <f>'JV_PL&amp;배당가능이익검토'!L29</f>
        <v>6975294.1176470602</v>
      </c>
      <c r="K10" s="328">
        <f>'JV_PL&amp;배당가능이익검토'!M29</f>
        <v>6975294.1176470602</v>
      </c>
      <c r="L10" s="328">
        <f>'JV_PL&amp;배당가능이익검토'!N29</f>
        <v>6975294.1176470602</v>
      </c>
      <c r="M10" s="328">
        <f>'JV_PL&amp;배당가능이익검토'!O29</f>
        <v>6975294.1176470602</v>
      </c>
      <c r="N10" s="328">
        <f>'JV_PL&amp;배당가능이익검토'!P29</f>
        <v>6975294.1176470602</v>
      </c>
      <c r="O10" s="328">
        <f>'JV_PL&amp;배당가능이익검토'!Q29</f>
        <v>6975294.1176470602</v>
      </c>
      <c r="P10" s="328">
        <f>'JV_PL&amp;배당가능이익검토'!R29</f>
        <v>6975294.1176470602</v>
      </c>
      <c r="Q10" s="328">
        <f>'JV_PL&amp;배당가능이익검토'!S29</f>
        <v>6975294.1176470602</v>
      </c>
      <c r="R10" s="328">
        <f>'JV_PL&amp;배당가능이익검토'!T29</f>
        <v>6975294.1176470602</v>
      </c>
      <c r="S10" s="328">
        <f>'JV_PL&amp;배당가능이익검토'!U29</f>
        <v>6975294.1176470602</v>
      </c>
      <c r="T10" s="328">
        <f>'JV_PL&amp;배당가능이익검토'!V29</f>
        <v>6975294.1176470602</v>
      </c>
      <c r="U10" s="328">
        <f>'JV_PL&amp;배당가능이익검토'!W29</f>
        <v>6975294.1176470602</v>
      </c>
      <c r="V10" s="329">
        <f>'JV_PL&amp;배당가능이익검토'!X29</f>
        <v>2906372.5490196077</v>
      </c>
    </row>
    <row r="11" spans="2:22" x14ac:dyDescent="0.3">
      <c r="B11" s="281" t="s">
        <v>304</v>
      </c>
      <c r="C11" s="261"/>
      <c r="D11" s="264"/>
      <c r="E11" s="330">
        <f>E8-E9-E10</f>
        <v>5088436.9760396518</v>
      </c>
      <c r="F11" s="330">
        <f t="shared" ref="F11:V11" si="0">F8-F9-F10</f>
        <v>8785743.3436461613</v>
      </c>
      <c r="G11" s="330">
        <f t="shared" si="0"/>
        <v>8841878.0191078782</v>
      </c>
      <c r="H11" s="330">
        <f t="shared" si="0"/>
        <v>8890161.5452052727</v>
      </c>
      <c r="I11" s="330">
        <f t="shared" si="0"/>
        <v>8937916.5925875753</v>
      </c>
      <c r="J11" s="330">
        <f t="shared" si="0"/>
        <v>8981253.8635383695</v>
      </c>
      <c r="K11" s="330">
        <f t="shared" si="0"/>
        <v>9019937.2564555183</v>
      </c>
      <c r="L11" s="330">
        <f t="shared" si="0"/>
        <v>9053793.7712902278</v>
      </c>
      <c r="M11" s="330">
        <f t="shared" si="0"/>
        <v>9082596.0036958605</v>
      </c>
      <c r="N11" s="330">
        <f t="shared" si="0"/>
        <v>9106155.6138205975</v>
      </c>
      <c r="O11" s="330">
        <f t="shared" si="0"/>
        <v>9124128.1176020578</v>
      </c>
      <c r="P11" s="330">
        <f t="shared" si="0"/>
        <v>9136423.2650369927</v>
      </c>
      <c r="Q11" s="330">
        <f t="shared" si="0"/>
        <v>9142658.606759809</v>
      </c>
      <c r="R11" s="330">
        <f t="shared" si="0"/>
        <v>9048954.5196423754</v>
      </c>
      <c r="S11" s="330">
        <f t="shared" si="0"/>
        <v>8596492.3487682268</v>
      </c>
      <c r="T11" s="330">
        <f t="shared" si="0"/>
        <v>8132560.3484263783</v>
      </c>
      <c r="U11" s="330">
        <f t="shared" si="0"/>
        <v>7656848.3639122313</v>
      </c>
      <c r="V11" s="331">
        <f t="shared" si="0"/>
        <v>2987102.3768333727</v>
      </c>
    </row>
    <row r="12" spans="2:22" x14ac:dyDescent="0.3">
      <c r="B12" s="290" t="s">
        <v>310</v>
      </c>
      <c r="C12" s="291"/>
      <c r="D12" s="337"/>
      <c r="E12" s="337">
        <f>IFERROR(E11/E8,0)</f>
        <v>0.17541654125415454</v>
      </c>
      <c r="F12" s="337">
        <f t="shared" ref="F12:V12" si="1">IFERROR(F11/F8,0)</f>
        <v>0.1741009044469668</v>
      </c>
      <c r="G12" s="337">
        <f t="shared" si="1"/>
        <v>0.1726496337232418</v>
      </c>
      <c r="H12" s="337">
        <f t="shared" si="1"/>
        <v>0.17104420313007107</v>
      </c>
      <c r="I12" s="337">
        <f t="shared" si="1"/>
        <v>0.1694304242079108</v>
      </c>
      <c r="J12" s="337">
        <f t="shared" si="1"/>
        <v>0.16773631167184672</v>
      </c>
      <c r="K12" s="337">
        <f t="shared" si="1"/>
        <v>0.16596153964835555</v>
      </c>
      <c r="L12" s="337">
        <f t="shared" si="1"/>
        <v>0.16410687242332916</v>
      </c>
      <c r="M12" s="337">
        <f t="shared" si="1"/>
        <v>0.16217234581580778</v>
      </c>
      <c r="N12" s="337">
        <f t="shared" si="1"/>
        <v>0.1601586939276777</v>
      </c>
      <c r="O12" s="337">
        <f t="shared" si="1"/>
        <v>0.15806446812412706</v>
      </c>
      <c r="P12" s="337">
        <f t="shared" si="1"/>
        <v>0.15589207533946253</v>
      </c>
      <c r="Q12" s="337">
        <f t="shared" si="1"/>
        <v>0.15363978768737774</v>
      </c>
      <c r="R12" s="337">
        <f t="shared" si="1"/>
        <v>0.14975830626633729</v>
      </c>
      <c r="S12" s="337">
        <f t="shared" si="1"/>
        <v>0.14010471927986404</v>
      </c>
      <c r="T12" s="337">
        <f t="shared" si="1"/>
        <v>0.13051947748896958</v>
      </c>
      <c r="U12" s="337">
        <f t="shared" si="1"/>
        <v>0.12100192566207194</v>
      </c>
      <c r="V12" s="420">
        <f t="shared" si="1"/>
        <v>0.11155151242436911</v>
      </c>
    </row>
    <row r="13" spans="2:22" x14ac:dyDescent="0.3">
      <c r="B13" s="287" t="s">
        <v>26</v>
      </c>
      <c r="C13" s="288"/>
      <c r="D13" s="289"/>
      <c r="E13" s="332">
        <f>IF(E11&gt;0,E11*시나리오분석!$M$23,0)</f>
        <v>865034.28592674085</v>
      </c>
      <c r="F13" s="332">
        <f>IF(F11&gt;0,F11*시나리오분석!$M$23,0)</f>
        <v>1493576.3684198475</v>
      </c>
      <c r="G13" s="332">
        <f>IF(G11&gt;0,G11*시나리오분석!$M$23,0)</f>
        <v>1503119.2632483393</v>
      </c>
      <c r="H13" s="332">
        <f>IF(H11&gt;0,H11*시나리오분석!$M$23,0)</f>
        <v>1511327.4626848965</v>
      </c>
      <c r="I13" s="332">
        <f>IF(I11&gt;0,I11*시나리오분석!$M$23,0)</f>
        <v>1519445.8207398879</v>
      </c>
      <c r="J13" s="332">
        <f>IF(J11&gt;0,J11*시나리오분석!$M$23,0)</f>
        <v>1526813.1568015229</v>
      </c>
      <c r="K13" s="332">
        <f>IF(K11&gt;0,K11*시나리오분석!$M$23,0)</f>
        <v>1533389.3335974382</v>
      </c>
      <c r="L13" s="332">
        <f>IF(L11&gt;0,L11*시나리오분석!$M$23,0)</f>
        <v>1539144.9411193389</v>
      </c>
      <c r="M13" s="332">
        <f>IF(M11&gt;0,M11*시나리오분석!$M$23,0)</f>
        <v>1544041.3206282964</v>
      </c>
      <c r="N13" s="332">
        <f>IF(N11&gt;0,N11*시나리오분석!$M$23,0)</f>
        <v>1548046.4543495018</v>
      </c>
      <c r="O13" s="332">
        <f>IF(O11&gt;0,O11*시나리오분석!$M$23,0)</f>
        <v>1551101.7799923499</v>
      </c>
      <c r="P13" s="332">
        <f>IF(P11&gt;0,P11*시나리오분석!$M$23,0)</f>
        <v>1553191.955056289</v>
      </c>
      <c r="Q13" s="332">
        <f>IF(Q11&gt;0,Q11*시나리오분석!$M$23,0)</f>
        <v>1554251.9631491676</v>
      </c>
      <c r="R13" s="332">
        <f>IF(R11&gt;0,R11*시나리오분석!$M$23,0)</f>
        <v>1538322.2683392039</v>
      </c>
      <c r="S13" s="332">
        <f>IF(S11&gt;0,S11*시나리오분석!$M$23,0)</f>
        <v>1461403.6992905987</v>
      </c>
      <c r="T13" s="332">
        <f>IF(T11&gt;0,T11*시나리오분석!$M$23,0)</f>
        <v>1382535.2592324845</v>
      </c>
      <c r="U13" s="332">
        <f>IF(U11&gt;0,U11*시나리오분석!$M$23,0)</f>
        <v>1301664.2218650794</v>
      </c>
      <c r="V13" s="333">
        <f>IF(V11&gt;0,V11*시나리오분석!$M$23,0)</f>
        <v>507807.40406167338</v>
      </c>
    </row>
    <row r="14" spans="2:22" x14ac:dyDescent="0.3">
      <c r="B14" s="281" t="s">
        <v>311</v>
      </c>
      <c r="C14" s="261"/>
      <c r="D14" s="264"/>
      <c r="E14" s="272">
        <f>E11-E13</f>
        <v>4223402.6901129112</v>
      </c>
      <c r="F14" s="272">
        <f t="shared" ref="F14:V14" si="2">F11-F13</f>
        <v>7292166.9752263138</v>
      </c>
      <c r="G14" s="272">
        <f t="shared" si="2"/>
        <v>7338758.7558595389</v>
      </c>
      <c r="H14" s="272">
        <f t="shared" si="2"/>
        <v>7378834.082520376</v>
      </c>
      <c r="I14" s="272">
        <f t="shared" si="2"/>
        <v>7418470.7718476877</v>
      </c>
      <c r="J14" s="272">
        <f t="shared" si="2"/>
        <v>7454440.7067368468</v>
      </c>
      <c r="K14" s="272">
        <f t="shared" si="2"/>
        <v>7486547.9228580799</v>
      </c>
      <c r="L14" s="272">
        <f t="shared" si="2"/>
        <v>7514648.8301708885</v>
      </c>
      <c r="M14" s="272">
        <f t="shared" si="2"/>
        <v>7538554.6830675639</v>
      </c>
      <c r="N14" s="272">
        <f t="shared" si="2"/>
        <v>7558109.1594710955</v>
      </c>
      <c r="O14" s="272">
        <f t="shared" si="2"/>
        <v>7573026.3376097083</v>
      </c>
      <c r="P14" s="272">
        <f t="shared" si="2"/>
        <v>7583231.3099807035</v>
      </c>
      <c r="Q14" s="272">
        <f t="shared" si="2"/>
        <v>7588406.6436106414</v>
      </c>
      <c r="R14" s="272">
        <f t="shared" si="2"/>
        <v>7510632.2513031717</v>
      </c>
      <c r="S14" s="272">
        <f t="shared" si="2"/>
        <v>7135088.6494776281</v>
      </c>
      <c r="T14" s="272">
        <f t="shared" si="2"/>
        <v>6750025.0891938936</v>
      </c>
      <c r="U14" s="272">
        <f t="shared" si="2"/>
        <v>6355184.1420471519</v>
      </c>
      <c r="V14" s="334">
        <f t="shared" si="2"/>
        <v>2479294.9727716995</v>
      </c>
    </row>
    <row r="15" spans="2:22" x14ac:dyDescent="0.3">
      <c r="B15" s="287" t="s">
        <v>295</v>
      </c>
      <c r="C15" s="292"/>
      <c r="D15" s="289"/>
      <c r="E15" s="332">
        <f>E10</f>
        <v>4068921.5686274506</v>
      </c>
      <c r="F15" s="332">
        <f t="shared" ref="F15:V15" si="3">F10</f>
        <v>6975294.1176470602</v>
      </c>
      <c r="G15" s="332">
        <f t="shared" si="3"/>
        <v>6975294.1176470602</v>
      </c>
      <c r="H15" s="332">
        <f t="shared" si="3"/>
        <v>6975294.1176470602</v>
      </c>
      <c r="I15" s="332">
        <f t="shared" si="3"/>
        <v>6975294.1176470602</v>
      </c>
      <c r="J15" s="332">
        <f t="shared" si="3"/>
        <v>6975294.1176470602</v>
      </c>
      <c r="K15" s="332">
        <f t="shared" si="3"/>
        <v>6975294.1176470602</v>
      </c>
      <c r="L15" s="332">
        <f t="shared" si="3"/>
        <v>6975294.1176470602</v>
      </c>
      <c r="M15" s="332">
        <f t="shared" si="3"/>
        <v>6975294.1176470602</v>
      </c>
      <c r="N15" s="332">
        <f t="shared" si="3"/>
        <v>6975294.1176470602</v>
      </c>
      <c r="O15" s="332">
        <f t="shared" si="3"/>
        <v>6975294.1176470602</v>
      </c>
      <c r="P15" s="332">
        <f t="shared" si="3"/>
        <v>6975294.1176470602</v>
      </c>
      <c r="Q15" s="332">
        <f t="shared" si="3"/>
        <v>6975294.1176470602</v>
      </c>
      <c r="R15" s="332">
        <f t="shared" si="3"/>
        <v>6975294.1176470602</v>
      </c>
      <c r="S15" s="332">
        <f t="shared" si="3"/>
        <v>6975294.1176470602</v>
      </c>
      <c r="T15" s="332">
        <f t="shared" si="3"/>
        <v>6975294.1176470602</v>
      </c>
      <c r="U15" s="332">
        <f t="shared" si="3"/>
        <v>6975294.1176470602</v>
      </c>
      <c r="V15" s="333">
        <f t="shared" si="3"/>
        <v>2906372.5490196077</v>
      </c>
    </row>
    <row r="16" spans="2:22" s="58" customFormat="1" x14ac:dyDescent="0.3">
      <c r="B16" s="287" t="s">
        <v>312</v>
      </c>
      <c r="C16" s="292"/>
      <c r="D16" s="289"/>
      <c r="E16" s="332">
        <f>'JV NWC'!AA46</f>
        <v>-4333352.1431170851</v>
      </c>
      <c r="F16" s="332">
        <f>'JV NWC'!AB46</f>
        <v>-1692.4132077284157</v>
      </c>
      <c r="G16" s="332">
        <f>'JV NWC'!AC46</f>
        <v>-2017.4671029895544</v>
      </c>
      <c r="H16" s="332">
        <f>'JV NWC'!AD46</f>
        <v>-2299.8863094057888</v>
      </c>
      <c r="I16" s="332">
        <f>'JV NWC'!AE46</f>
        <v>-2606.6422181446105</v>
      </c>
      <c r="J16" s="332">
        <f>'JV NWC'!AF46</f>
        <v>-2896.6078627742827</v>
      </c>
      <c r="K16" s="332">
        <f>'JV NWC'!AG46</f>
        <v>-3255.8024308010936</v>
      </c>
      <c r="L16" s="332">
        <f>'JV NWC'!AH46</f>
        <v>-3595.9458067361265</v>
      </c>
      <c r="M16" s="332">
        <f>'JV NWC'!AI46</f>
        <v>-3883.6349086184055</v>
      </c>
      <c r="N16" s="332">
        <f>'JV NWC'!AJ46</f>
        <v>-4260.2557787196711</v>
      </c>
      <c r="O16" s="332">
        <f>'JV NWC'!AK46</f>
        <v>-4603.5066068889573</v>
      </c>
      <c r="P16" s="332">
        <f>'JV NWC'!AL46</f>
        <v>-4926.3206868106499</v>
      </c>
      <c r="Q16" s="332">
        <f>'JV NWC'!AM46</f>
        <v>-5302.8576704626903</v>
      </c>
      <c r="R16" s="332">
        <f>'JV NWC'!AN46</f>
        <v>-8331.4566205516458</v>
      </c>
      <c r="S16" s="332">
        <f>'JV NWC'!AO46</f>
        <v>-18969.788679982536</v>
      </c>
      <c r="T16" s="332">
        <f>'JV NWC'!AP46</f>
        <v>-19939.366495419294</v>
      </c>
      <c r="U16" s="332">
        <f>'JV NWC'!AQ46</f>
        <v>4288773.1082779597</v>
      </c>
      <c r="V16" s="333">
        <f>'JV NWC'!AR46</f>
        <v>133160.98722515535</v>
      </c>
    </row>
    <row r="17" spans="2:24" s="58" customFormat="1" x14ac:dyDescent="0.3">
      <c r="B17" s="287" t="s">
        <v>313</v>
      </c>
      <c r="C17" s="292"/>
      <c r="D17" s="289"/>
      <c r="E17" s="332">
        <f>'JV_Cog&amp;SGA&amp;Dep'!F49+'JV_Cog&amp;SGA&amp;Dep'!F50</f>
        <v>-118580000</v>
      </c>
      <c r="F17" s="332">
        <f>'JV_Cog&amp;SGA&amp;Dep'!G49+'JV_Cog&amp;SGA&amp;Dep'!G50</f>
        <v>0</v>
      </c>
      <c r="G17" s="332">
        <f>'JV_Cog&amp;SGA&amp;Dep'!H49+'JV_Cog&amp;SGA&amp;Dep'!H50</f>
        <v>0</v>
      </c>
      <c r="H17" s="332">
        <f>'JV_Cog&amp;SGA&amp;Dep'!I49+'JV_Cog&amp;SGA&amp;Dep'!I50</f>
        <v>0</v>
      </c>
      <c r="I17" s="332">
        <f>'JV_Cog&amp;SGA&amp;Dep'!J49+'JV_Cog&amp;SGA&amp;Dep'!J50</f>
        <v>0</v>
      </c>
      <c r="J17" s="332">
        <f>'JV_Cog&amp;SGA&amp;Dep'!K49+'JV_Cog&amp;SGA&amp;Dep'!K50</f>
        <v>0</v>
      </c>
      <c r="K17" s="332">
        <f>'JV_Cog&amp;SGA&amp;Dep'!L49+'JV_Cog&amp;SGA&amp;Dep'!L50</f>
        <v>0</v>
      </c>
      <c r="L17" s="332">
        <f>'JV_Cog&amp;SGA&amp;Dep'!M49+'JV_Cog&amp;SGA&amp;Dep'!M50</f>
        <v>0</v>
      </c>
      <c r="M17" s="332">
        <f>'JV_Cog&amp;SGA&amp;Dep'!N49+'JV_Cog&amp;SGA&amp;Dep'!N50</f>
        <v>0</v>
      </c>
      <c r="N17" s="332">
        <f>'JV_Cog&amp;SGA&amp;Dep'!O49+'JV_Cog&amp;SGA&amp;Dep'!O50</f>
        <v>0</v>
      </c>
      <c r="O17" s="332">
        <f>'JV_Cog&amp;SGA&amp;Dep'!P49+'JV_Cog&amp;SGA&amp;Dep'!P50</f>
        <v>0</v>
      </c>
      <c r="P17" s="332">
        <f>'JV_Cog&amp;SGA&amp;Dep'!Q49+'JV_Cog&amp;SGA&amp;Dep'!Q50</f>
        <v>0</v>
      </c>
      <c r="Q17" s="332">
        <f>'JV_Cog&amp;SGA&amp;Dep'!R49+'JV_Cog&amp;SGA&amp;Dep'!R50</f>
        <v>0</v>
      </c>
      <c r="R17" s="332">
        <f>'JV_Cog&amp;SGA&amp;Dep'!S49+'JV_Cog&amp;SGA&amp;Dep'!S50</f>
        <v>0</v>
      </c>
      <c r="S17" s="332">
        <f>'JV_Cog&amp;SGA&amp;Dep'!T49+'JV_Cog&amp;SGA&amp;Dep'!T50</f>
        <v>0</v>
      </c>
      <c r="T17" s="332">
        <f>'JV_Cog&amp;SGA&amp;Dep'!U49+'JV_Cog&amp;SGA&amp;Dep'!U50</f>
        <v>0</v>
      </c>
      <c r="U17" s="332">
        <f>'JV_Cog&amp;SGA&amp;Dep'!V49+'JV_Cog&amp;SGA&amp;Dep'!V50</f>
        <v>0</v>
      </c>
      <c r="V17" s="333">
        <f>'JV_Cog&amp;SGA&amp;Dep'!W49+'JV_Cog&amp;SGA&amp;Dep'!W50</f>
        <v>0</v>
      </c>
    </row>
    <row r="18" spans="2:24" ht="17.25" thickBot="1" x14ac:dyDescent="0.35">
      <c r="B18" s="283" t="s">
        <v>314</v>
      </c>
      <c r="C18" s="284"/>
      <c r="D18" s="285">
        <f>SUM(D14:D17)</f>
        <v>0</v>
      </c>
      <c r="E18" s="335">
        <f>SUM(E14:E17)</f>
        <v>-114621027.88437672</v>
      </c>
      <c r="F18" s="335">
        <f t="shared" ref="F18:V18" si="4">SUM(F14:F17)</f>
        <v>14265768.679665646</v>
      </c>
      <c r="G18" s="335">
        <f t="shared" si="4"/>
        <v>14312035.406403609</v>
      </c>
      <c r="H18" s="335">
        <f t="shared" si="4"/>
        <v>14351828.31385803</v>
      </c>
      <c r="I18" s="335">
        <f t="shared" si="4"/>
        <v>14391158.247276602</v>
      </c>
      <c r="J18" s="335">
        <f t="shared" si="4"/>
        <v>14426838.216521133</v>
      </c>
      <c r="K18" s="335">
        <f t="shared" si="4"/>
        <v>14458586.23807434</v>
      </c>
      <c r="L18" s="335">
        <f t="shared" si="4"/>
        <v>14486347.002011212</v>
      </c>
      <c r="M18" s="335">
        <f t="shared" si="4"/>
        <v>14509965.165806005</v>
      </c>
      <c r="N18" s="335">
        <f t="shared" si="4"/>
        <v>14529143.021339435</v>
      </c>
      <c r="O18" s="335">
        <f t="shared" si="4"/>
        <v>14543716.94864988</v>
      </c>
      <c r="P18" s="335">
        <f t="shared" si="4"/>
        <v>14553599.106940955</v>
      </c>
      <c r="Q18" s="335">
        <f t="shared" si="4"/>
        <v>14558397.903587237</v>
      </c>
      <c r="R18" s="335">
        <f t="shared" si="4"/>
        <v>14477594.912329681</v>
      </c>
      <c r="S18" s="335">
        <f t="shared" si="4"/>
        <v>14091412.978444707</v>
      </c>
      <c r="T18" s="335">
        <f t="shared" si="4"/>
        <v>13705379.840345535</v>
      </c>
      <c r="U18" s="335">
        <f t="shared" si="4"/>
        <v>17619251.367972173</v>
      </c>
      <c r="V18" s="336">
        <f t="shared" si="4"/>
        <v>5518828.5090164626</v>
      </c>
    </row>
    <row r="19" spans="2:24" ht="17.25" thickBot="1" x14ac:dyDescent="0.35">
      <c r="E19" s="33"/>
    </row>
    <row r="20" spans="2:24" ht="17.25" thickBot="1" x14ac:dyDescent="0.35">
      <c r="B20" s="810" t="s">
        <v>373</v>
      </c>
      <c r="C20" s="811">
        <v>43982</v>
      </c>
      <c r="D20" s="812"/>
      <c r="E20" s="811">
        <v>44196</v>
      </c>
      <c r="F20" s="811">
        <v>44561</v>
      </c>
      <c r="G20" s="811">
        <v>44926</v>
      </c>
      <c r="H20" s="811">
        <v>45291</v>
      </c>
      <c r="I20" s="811">
        <v>45657</v>
      </c>
      <c r="J20" s="811">
        <v>46022</v>
      </c>
      <c r="K20" s="811">
        <v>46387</v>
      </c>
      <c r="L20" s="811">
        <v>46752</v>
      </c>
      <c r="M20" s="811">
        <v>47118</v>
      </c>
      <c r="N20" s="811">
        <v>47483</v>
      </c>
      <c r="O20" s="811">
        <v>47848</v>
      </c>
      <c r="P20" s="811">
        <v>48213</v>
      </c>
      <c r="Q20" s="811">
        <v>48579</v>
      </c>
      <c r="R20" s="811">
        <v>48944</v>
      </c>
      <c r="S20" s="811">
        <v>49309</v>
      </c>
      <c r="T20" s="811">
        <v>49674</v>
      </c>
      <c r="U20" s="811">
        <v>50040</v>
      </c>
      <c r="V20" s="813">
        <v>50405</v>
      </c>
    </row>
    <row r="21" spans="2:24" s="58" customFormat="1" ht="17.25" thickBot="1" x14ac:dyDescent="0.35">
      <c r="B21" s="814" t="s">
        <v>372</v>
      </c>
      <c r="C21" s="815"/>
      <c r="D21" s="816"/>
      <c r="E21" s="1982">
        <f>YEARFRAC($C$20,E20)/2</f>
        <v>0.29166666666666669</v>
      </c>
      <c r="F21" s="1982">
        <f>YEARFRAC(E20,F20)/2+YEARFRAC($C$20,E20)</f>
        <v>1.0833333333333335</v>
      </c>
      <c r="G21" s="1982">
        <f t="shared" ref="G21:V21" si="5">YEARFRAC(F20,G20)/2+YEARFRAC($C$20,F20)</f>
        <v>2.083333333333333</v>
      </c>
      <c r="H21" s="1982">
        <f t="shared" si="5"/>
        <v>3.0833333333333335</v>
      </c>
      <c r="I21" s="1982">
        <f t="shared" si="5"/>
        <v>4.0833333333333339</v>
      </c>
      <c r="J21" s="1982">
        <f t="shared" si="5"/>
        <v>5.083333333333333</v>
      </c>
      <c r="K21" s="1982">
        <f t="shared" si="5"/>
        <v>6.083333333333333</v>
      </c>
      <c r="L21" s="1982">
        <f t="shared" si="5"/>
        <v>7.083333333333333</v>
      </c>
      <c r="M21" s="1982">
        <f t="shared" si="5"/>
        <v>8.0833333333333321</v>
      </c>
      <c r="N21" s="1982">
        <f t="shared" si="5"/>
        <v>9.0833333333333339</v>
      </c>
      <c r="O21" s="1982">
        <f t="shared" si="5"/>
        <v>10.083333333333334</v>
      </c>
      <c r="P21" s="1982">
        <f t="shared" si="5"/>
        <v>11.083333333333334</v>
      </c>
      <c r="Q21" s="1982">
        <f t="shared" si="5"/>
        <v>12.083333333333334</v>
      </c>
      <c r="R21" s="1982">
        <f t="shared" si="5"/>
        <v>13.083333333333334</v>
      </c>
      <c r="S21" s="1982">
        <f t="shared" si="5"/>
        <v>14.083333333333334</v>
      </c>
      <c r="T21" s="1982">
        <f t="shared" si="5"/>
        <v>15.083333333333334</v>
      </c>
      <c r="U21" s="1982">
        <f t="shared" si="5"/>
        <v>16.083333333333336</v>
      </c>
      <c r="V21" s="1983">
        <f t="shared" si="5"/>
        <v>17.083333333333332</v>
      </c>
    </row>
    <row r="22" spans="2:24" ht="17.25" thickBot="1" x14ac:dyDescent="0.35"/>
    <row r="23" spans="2:24" x14ac:dyDescent="0.3">
      <c r="B23" s="367" t="s">
        <v>373</v>
      </c>
      <c r="C23" s="368">
        <f>C20</f>
        <v>43982</v>
      </c>
      <c r="E23" s="58" t="b">
        <f>ROUND(E11,0)=ROUND('JV_PL&amp;배당가능이익검토'!G30,0)</f>
        <v>1</v>
      </c>
      <c r="F23" s="58" t="b">
        <f>ROUND(F11,0)=ROUND('JV_PL&amp;배당가능이익검토'!H30,0)</f>
        <v>1</v>
      </c>
      <c r="G23" s="58" t="b">
        <f>ROUND(G11,0)=ROUND('JV_PL&amp;배당가능이익검토'!I30,0)</f>
        <v>1</v>
      </c>
      <c r="H23" s="58" t="b">
        <f>ROUND(H11,0)=ROUND('JV_PL&amp;배당가능이익검토'!J30,0)</f>
        <v>1</v>
      </c>
      <c r="I23" s="58" t="b">
        <f>ROUND(I11,0)=ROUND('JV_PL&amp;배당가능이익검토'!K30,0)</f>
        <v>1</v>
      </c>
      <c r="J23" s="58" t="b">
        <f>ROUND(J11,0)=ROUND('JV_PL&amp;배당가능이익검토'!L30,0)</f>
        <v>1</v>
      </c>
      <c r="K23" s="58" t="b">
        <f>ROUND(K11,0)=ROUND('JV_PL&amp;배당가능이익검토'!M30,0)</f>
        <v>1</v>
      </c>
      <c r="L23" s="58" t="b">
        <f>ROUND(L11,0)=ROUND('JV_PL&amp;배당가능이익검토'!N30,0)</f>
        <v>1</v>
      </c>
      <c r="M23" s="58" t="b">
        <f>ROUND(M11,0)=ROUND('JV_PL&amp;배당가능이익검토'!O30,0)</f>
        <v>1</v>
      </c>
      <c r="N23" s="58" t="b">
        <f>ROUND(N11,0)=ROUND('JV_PL&amp;배당가능이익검토'!P30,0)</f>
        <v>1</v>
      </c>
      <c r="O23" s="58" t="b">
        <f>ROUND(O11,0)=ROUND('JV_PL&amp;배당가능이익검토'!Q30,0)</f>
        <v>1</v>
      </c>
      <c r="P23" s="58" t="b">
        <f>ROUND(P11,0)=ROUND('JV_PL&amp;배당가능이익검토'!R30,0)</f>
        <v>1</v>
      </c>
      <c r="Q23" s="58" t="b">
        <f>ROUND(Q11,0)=ROUND('JV_PL&amp;배당가능이익검토'!S30,0)</f>
        <v>1</v>
      </c>
      <c r="R23" s="58" t="b">
        <f>ROUND(R11,0)=ROUND('JV_PL&amp;배당가능이익검토'!T30,0)</f>
        <v>1</v>
      </c>
      <c r="S23" s="58" t="b">
        <f>ROUND(S11,0)=ROUND('JV_PL&amp;배당가능이익검토'!U30,0)</f>
        <v>1</v>
      </c>
      <c r="T23" s="58" t="b">
        <f>ROUND(T11,0)=ROUND('JV_PL&amp;배당가능이익검토'!V30,0)</f>
        <v>1</v>
      </c>
      <c r="U23" s="58" t="b">
        <f>ROUND(+U11,0)=ROUND('JV_PL&amp;배당가능이익검토'!W30,0)</f>
        <v>1</v>
      </c>
      <c r="V23" s="58" t="b">
        <f>ROUND(V11,0)=ROUND('JV_PL&amp;배당가능이익검토'!X30,0)</f>
        <v>1</v>
      </c>
    </row>
    <row r="24" spans="2:24" ht="17.25" thickBot="1" x14ac:dyDescent="0.35">
      <c r="B24" s="366" t="s">
        <v>374</v>
      </c>
      <c r="C24" s="470">
        <f>IRR(E18:V18)</f>
        <v>9.9614502939503913E-2</v>
      </c>
      <c r="N24" s="58"/>
    </row>
    <row r="25" spans="2:24" x14ac:dyDescent="0.3">
      <c r="N25" s="58"/>
    </row>
    <row r="26" spans="2:24" s="640" customFormat="1" ht="13.5" x14ac:dyDescent="0.25"/>
    <row r="27" spans="2:24" s="640" customFormat="1" ht="13.5" x14ac:dyDescent="0.25"/>
    <row r="28" spans="2:24" s="640" customFormat="1" ht="13.5" x14ac:dyDescent="0.25"/>
    <row r="29" spans="2:24" x14ac:dyDescent="0.25"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640"/>
      <c r="T29" s="640"/>
      <c r="U29" s="640"/>
      <c r="V29" s="640"/>
      <c r="W29" s="640"/>
      <c r="X29" s="640"/>
    </row>
    <row r="30" spans="2:24" x14ac:dyDescent="0.25">
      <c r="B30" s="622">
        <f>+R_수정!C44</f>
        <v>0</v>
      </c>
      <c r="C30" s="640"/>
      <c r="D30" s="640"/>
      <c r="E30" s="640"/>
      <c r="F30" s="640"/>
      <c r="G30" s="640"/>
      <c r="H30" s="640"/>
      <c r="I30" s="640"/>
      <c r="J30" s="640"/>
      <c r="K30" s="640"/>
      <c r="L30" s="640"/>
      <c r="M30" s="640"/>
      <c r="N30" s="640"/>
      <c r="O30" s="640"/>
      <c r="P30" s="640"/>
      <c r="Q30" s="640"/>
      <c r="R30" s="640"/>
      <c r="S30" s="640"/>
      <c r="T30" s="640"/>
      <c r="U30" s="640"/>
      <c r="V30" s="640"/>
      <c r="W30" s="640"/>
      <c r="X30" s="640"/>
    </row>
    <row r="31" spans="2:24" x14ac:dyDescent="0.25">
      <c r="C31" s="640"/>
      <c r="D31" s="640"/>
      <c r="E31" s="640"/>
      <c r="F31" s="640"/>
      <c r="G31" s="640"/>
      <c r="H31" s="640"/>
      <c r="I31" s="640"/>
      <c r="J31" s="640"/>
      <c r="K31" s="640"/>
      <c r="L31" s="640"/>
      <c r="M31" s="640"/>
      <c r="N31" s="640"/>
      <c r="O31" s="640"/>
      <c r="P31" s="640"/>
      <c r="Q31" s="640"/>
      <c r="R31" s="640"/>
      <c r="S31" s="640"/>
      <c r="T31" s="640"/>
      <c r="U31" s="640"/>
      <c r="V31" s="640"/>
      <c r="W31" s="640"/>
      <c r="X31" s="640"/>
    </row>
    <row r="32" spans="2:24" x14ac:dyDescent="0.25">
      <c r="C32" s="640"/>
      <c r="D32" s="640"/>
      <c r="E32" s="640"/>
      <c r="F32" s="640"/>
      <c r="G32" s="640"/>
      <c r="H32" s="640"/>
      <c r="I32" s="640"/>
      <c r="J32" s="640"/>
      <c r="K32" s="640"/>
      <c r="L32" s="640"/>
      <c r="M32" s="640"/>
      <c r="N32" s="640"/>
      <c r="O32" s="640"/>
      <c r="P32" s="640"/>
      <c r="Q32" s="640"/>
      <c r="R32" s="640"/>
      <c r="S32" s="640"/>
      <c r="T32" s="640"/>
      <c r="U32" s="640"/>
      <c r="V32" s="640"/>
      <c r="W32" s="640"/>
      <c r="X32" s="640"/>
    </row>
    <row r="33" spans="3:24" x14ac:dyDescent="0.25">
      <c r="C33" s="640"/>
      <c r="D33" s="640"/>
      <c r="E33" s="640"/>
      <c r="F33" s="640"/>
      <c r="G33" s="640"/>
      <c r="H33" s="640"/>
      <c r="I33" s="640"/>
      <c r="J33" s="640"/>
      <c r="K33" s="640"/>
      <c r="L33" s="640"/>
      <c r="M33" s="640"/>
      <c r="N33" s="640"/>
      <c r="O33" s="640"/>
      <c r="P33" s="640"/>
      <c r="Q33" s="640"/>
      <c r="R33" s="640"/>
      <c r="S33" s="640"/>
      <c r="T33" s="640"/>
      <c r="U33" s="640"/>
      <c r="V33" s="640"/>
      <c r="W33" s="640"/>
      <c r="X33" s="640"/>
    </row>
    <row r="34" spans="3:24" x14ac:dyDescent="0.25">
      <c r="C34" s="640"/>
      <c r="D34" s="640"/>
      <c r="E34" s="640"/>
      <c r="F34" s="640"/>
      <c r="G34" s="640"/>
      <c r="H34" s="640"/>
      <c r="I34" s="640"/>
      <c r="J34" s="640"/>
      <c r="K34" s="640"/>
      <c r="L34" s="640"/>
      <c r="M34" s="640"/>
      <c r="N34" s="640"/>
      <c r="O34" s="640"/>
      <c r="P34" s="640"/>
      <c r="Q34" s="640"/>
      <c r="R34" s="640"/>
      <c r="S34" s="640"/>
      <c r="T34" s="640"/>
      <c r="U34" s="640"/>
      <c r="V34" s="640"/>
      <c r="W34" s="640"/>
      <c r="X34" s="640"/>
    </row>
    <row r="35" spans="3:24" x14ac:dyDescent="0.25">
      <c r="C35" s="640"/>
      <c r="D35" s="640"/>
      <c r="E35" s="640"/>
      <c r="F35" s="640"/>
      <c r="G35" s="640"/>
      <c r="H35" s="640"/>
      <c r="I35" s="640"/>
      <c r="J35" s="640"/>
      <c r="K35" s="640"/>
      <c r="L35" s="640"/>
      <c r="M35" s="640"/>
      <c r="N35" s="640"/>
      <c r="O35" s="640"/>
      <c r="P35" s="640"/>
      <c r="Q35" s="640"/>
      <c r="R35" s="640"/>
      <c r="S35" s="640"/>
      <c r="T35" s="640"/>
      <c r="U35" s="640"/>
      <c r="V35" s="640"/>
      <c r="W35" s="640"/>
      <c r="X35" s="640"/>
    </row>
    <row r="36" spans="3:24" x14ac:dyDescent="0.25"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640"/>
      <c r="T36" s="640"/>
      <c r="U36" s="640"/>
      <c r="V36" s="640"/>
      <c r="W36" s="640"/>
      <c r="X36" s="640"/>
    </row>
    <row r="37" spans="3:24" x14ac:dyDescent="0.25">
      <c r="C37" s="640"/>
      <c r="D37" s="640"/>
      <c r="E37" s="640"/>
      <c r="F37" s="640"/>
      <c r="G37" s="640"/>
      <c r="H37" s="640"/>
      <c r="I37" s="640"/>
      <c r="J37" s="640"/>
      <c r="K37" s="640"/>
      <c r="L37" s="640"/>
      <c r="M37" s="640"/>
      <c r="N37" s="640"/>
      <c r="O37" s="640"/>
      <c r="P37" s="640"/>
      <c r="Q37" s="640"/>
      <c r="R37" s="640"/>
      <c r="S37" s="640"/>
      <c r="T37" s="640"/>
      <c r="U37" s="640"/>
      <c r="V37" s="640"/>
      <c r="W37" s="640"/>
      <c r="X37" s="640"/>
    </row>
    <row r="38" spans="3:24" x14ac:dyDescent="0.25">
      <c r="C38" s="640"/>
      <c r="D38" s="640"/>
      <c r="E38" s="640"/>
      <c r="F38" s="640"/>
      <c r="G38" s="640"/>
      <c r="H38" s="640"/>
      <c r="I38" s="640"/>
      <c r="J38" s="640"/>
      <c r="K38" s="640"/>
      <c r="L38" s="640"/>
      <c r="M38" s="640"/>
      <c r="N38" s="640"/>
      <c r="O38" s="640"/>
      <c r="P38" s="640"/>
      <c r="Q38" s="640"/>
      <c r="R38" s="640"/>
      <c r="S38" s="640"/>
      <c r="T38" s="640"/>
      <c r="U38" s="640"/>
      <c r="V38" s="640"/>
      <c r="W38" s="640"/>
      <c r="X38" s="640"/>
    </row>
    <row r="39" spans="3:24" x14ac:dyDescent="0.25">
      <c r="C39" s="640"/>
      <c r="D39" s="640"/>
      <c r="E39" s="640"/>
      <c r="F39" s="640"/>
      <c r="G39" s="640"/>
      <c r="H39" s="640"/>
      <c r="I39" s="640"/>
      <c r="J39" s="640"/>
      <c r="K39" s="640"/>
      <c r="L39" s="640"/>
      <c r="M39" s="640"/>
      <c r="N39" s="640"/>
      <c r="O39" s="640"/>
      <c r="P39" s="640"/>
      <c r="Q39" s="640"/>
      <c r="R39" s="640"/>
      <c r="S39" s="640"/>
      <c r="T39" s="640"/>
      <c r="U39" s="640"/>
      <c r="V39" s="640"/>
      <c r="W39" s="640"/>
      <c r="X39" s="640"/>
    </row>
    <row r="40" spans="3:24" x14ac:dyDescent="0.25">
      <c r="C40" s="640"/>
      <c r="D40" s="640"/>
      <c r="E40" s="640"/>
      <c r="F40" s="640"/>
      <c r="G40" s="640"/>
      <c r="H40" s="640"/>
      <c r="I40" s="640"/>
      <c r="J40" s="640"/>
      <c r="K40" s="640"/>
      <c r="L40" s="640"/>
      <c r="M40" s="640"/>
      <c r="N40" s="640"/>
      <c r="O40" s="640"/>
      <c r="P40" s="640"/>
      <c r="Q40" s="640"/>
      <c r="R40" s="640"/>
      <c r="S40" s="640"/>
      <c r="T40" s="640"/>
      <c r="U40" s="640"/>
      <c r="V40" s="640"/>
      <c r="W40" s="640"/>
      <c r="X40" s="640"/>
    </row>
    <row r="41" spans="3:24" x14ac:dyDescent="0.25">
      <c r="C41" s="640"/>
      <c r="D41" s="640"/>
      <c r="E41" s="640"/>
      <c r="F41" s="640"/>
      <c r="G41" s="640"/>
      <c r="H41" s="640"/>
      <c r="I41" s="640"/>
      <c r="J41" s="640"/>
      <c r="K41" s="640"/>
      <c r="L41" s="640"/>
      <c r="M41" s="640"/>
      <c r="N41" s="640"/>
      <c r="O41" s="640"/>
      <c r="P41" s="640"/>
      <c r="Q41" s="640"/>
      <c r="R41" s="640"/>
      <c r="S41" s="640"/>
      <c r="T41" s="640"/>
      <c r="U41" s="640"/>
      <c r="V41" s="640"/>
      <c r="W41" s="640"/>
      <c r="X41" s="640"/>
    </row>
    <row r="42" spans="3:24" x14ac:dyDescent="0.25">
      <c r="C42" s="640"/>
      <c r="D42" s="640"/>
      <c r="E42" s="640"/>
      <c r="F42" s="640"/>
      <c r="G42" s="640"/>
      <c r="H42" s="640"/>
      <c r="I42" s="640"/>
      <c r="J42" s="640"/>
      <c r="K42" s="640"/>
      <c r="L42" s="640"/>
      <c r="M42" s="640"/>
      <c r="N42" s="640"/>
      <c r="O42" s="640"/>
      <c r="P42" s="640"/>
      <c r="Q42" s="640"/>
      <c r="R42" s="640"/>
      <c r="S42" s="640"/>
      <c r="T42" s="640"/>
      <c r="U42" s="640"/>
      <c r="V42" s="640"/>
      <c r="W42" s="640"/>
      <c r="X42" s="640"/>
    </row>
    <row r="43" spans="3:24" x14ac:dyDescent="0.25"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640"/>
      <c r="T43" s="640"/>
      <c r="U43" s="640"/>
      <c r="V43" s="640"/>
      <c r="W43" s="640"/>
      <c r="X43" s="640"/>
    </row>
  </sheetData>
  <mergeCells count="1">
    <mergeCell ref="B6:C7"/>
  </mergeCells>
  <phoneticPr fontId="2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C000"/>
    <pageSetUpPr fitToPage="1"/>
  </sheetPr>
  <dimension ref="A2:JA210"/>
  <sheetViews>
    <sheetView topLeftCell="A31" zoomScale="70" zoomScaleNormal="70" workbookViewId="0">
      <selection activeCell="AL21" sqref="AL21"/>
    </sheetView>
  </sheetViews>
  <sheetFormatPr defaultColWidth="9" defaultRowHeight="13.5" outlineLevelRow="1" outlineLevelCol="1" x14ac:dyDescent="0.3"/>
  <cols>
    <col min="1" max="1" width="0.875" style="26" customWidth="1"/>
    <col min="2" max="2" width="4.25" style="26" customWidth="1"/>
    <col min="3" max="3" width="27.875" style="26" hidden="1" customWidth="1" outlineLevel="1"/>
    <col min="4" max="4" width="9" style="26" hidden="1" customWidth="1" outlineLevel="1"/>
    <col min="5" max="7" width="12.875" style="26" hidden="1" customWidth="1" outlineLevel="1"/>
    <col min="8" max="21" width="11.5" style="26" hidden="1" customWidth="1" outlineLevel="1"/>
    <col min="22" max="22" width="12.875" style="26" hidden="1" customWidth="1" outlineLevel="1"/>
    <col min="23" max="23" width="11.25" style="26" hidden="1" customWidth="1" outlineLevel="1"/>
    <col min="24" max="24" width="1.75" style="26" customWidth="1" collapsed="1"/>
    <col min="25" max="25" width="16" style="26" customWidth="1"/>
    <col min="26" max="27" width="13" style="26" bestFit="1" customWidth="1"/>
    <col min="28" max="28" width="11.25" style="26" bestFit="1" customWidth="1"/>
    <col min="29" max="31" width="10.375" style="26" customWidth="1"/>
    <col min="32" max="32" width="10.75" style="26" customWidth="1"/>
    <col min="33" max="41" width="10.75" style="26" bestFit="1" customWidth="1"/>
    <col min="42" max="43" width="10.875" style="26" bestFit="1" customWidth="1"/>
    <col min="44" max="50" width="10.75" style="26" bestFit="1" customWidth="1"/>
    <col min="51" max="51" width="10.875" style="26" bestFit="1" customWidth="1"/>
    <col min="52" max="86" width="10.75" style="26" bestFit="1" customWidth="1"/>
    <col min="87" max="87" width="10.875" style="26" bestFit="1" customWidth="1"/>
    <col min="88" max="166" width="10.75" style="26" bestFit="1" customWidth="1"/>
    <col min="167" max="170" width="11.875" style="26" bestFit="1" customWidth="1"/>
    <col min="171" max="177" width="10.75" style="26" bestFit="1" customWidth="1"/>
    <col min="178" max="235" width="11.875" style="26" bestFit="1" customWidth="1"/>
    <col min="236" max="236" width="10.75" style="26" bestFit="1" customWidth="1"/>
    <col min="237" max="237" width="10.875" style="26" customWidth="1"/>
    <col min="238" max="239" width="9" style="26"/>
    <col min="240" max="240" width="9.125" style="26" bestFit="1" customWidth="1"/>
    <col min="241" max="241" width="11.875" style="26" customWidth="1"/>
    <col min="242" max="250" width="11.5" style="26" customWidth="1"/>
    <col min="251" max="257" width="11.75" style="26" bestFit="1" customWidth="1"/>
    <col min="258" max="258" width="11.875" style="26" customWidth="1"/>
    <col min="259" max="260" width="13.75" style="26" customWidth="1"/>
    <col min="261" max="261" width="11.75" style="26" bestFit="1" customWidth="1"/>
    <col min="262" max="16384" width="9" style="26"/>
  </cols>
  <sheetData>
    <row r="2" spans="2:34" s="77" customFormat="1" ht="38.25" x14ac:dyDescent="0.3">
      <c r="B2" s="24" t="s">
        <v>316</v>
      </c>
    </row>
    <row r="3" spans="2:34" s="78" customFormat="1" ht="5.25" customHeight="1" x14ac:dyDescent="0.3"/>
    <row r="4" spans="2:34" ht="14.25" thickBot="1" x14ac:dyDescent="0.35"/>
    <row r="5" spans="2:34" x14ac:dyDescent="0.3">
      <c r="C5" s="293" t="s">
        <v>236</v>
      </c>
      <c r="D5" s="294"/>
      <c r="E5" s="294"/>
      <c r="F5" s="294"/>
      <c r="G5" s="294"/>
      <c r="H5" s="294"/>
      <c r="I5" s="294"/>
      <c r="J5" s="294"/>
      <c r="K5" s="294"/>
      <c r="L5" s="295"/>
      <c r="Y5" s="293" t="s">
        <v>236</v>
      </c>
      <c r="Z5" s="294"/>
      <c r="AA5" s="294"/>
      <c r="AB5" s="294"/>
      <c r="AC5" s="294"/>
      <c r="AD5" s="294"/>
      <c r="AE5" s="294"/>
      <c r="AF5" s="294"/>
      <c r="AG5" s="294"/>
      <c r="AH5" s="295"/>
    </row>
    <row r="6" spans="2:34" x14ac:dyDescent="0.3">
      <c r="C6" s="279"/>
      <c r="D6" s="27"/>
      <c r="E6" s="27"/>
      <c r="F6" s="27"/>
      <c r="G6" s="27"/>
      <c r="H6" s="27"/>
      <c r="I6" s="27"/>
      <c r="J6" s="27"/>
      <c r="K6" s="27"/>
      <c r="L6" s="282"/>
      <c r="Y6" s="279"/>
      <c r="Z6" s="27"/>
      <c r="AA6" s="27"/>
      <c r="AB6" s="27"/>
      <c r="AC6" s="27"/>
      <c r="AD6" s="27"/>
      <c r="AE6" s="27"/>
      <c r="AF6" s="27"/>
      <c r="AG6" s="27"/>
      <c r="AH6" s="282"/>
    </row>
    <row r="7" spans="2:34" x14ac:dyDescent="0.3">
      <c r="C7" s="279" t="s">
        <v>318</v>
      </c>
      <c r="D7" s="27"/>
      <c r="E7" s="27"/>
      <c r="F7" s="27"/>
      <c r="G7" s="27"/>
      <c r="H7" s="27"/>
      <c r="I7" s="27"/>
      <c r="J7" s="27"/>
      <c r="K7" s="27"/>
      <c r="L7" s="296" t="s">
        <v>237</v>
      </c>
      <c r="Y7" s="279" t="s">
        <v>318</v>
      </c>
      <c r="Z7" s="27"/>
      <c r="AA7" s="27"/>
      <c r="AB7" s="27"/>
      <c r="AC7" s="27"/>
      <c r="AD7" s="27"/>
      <c r="AE7" s="27"/>
      <c r="AF7" s="27"/>
      <c r="AG7" s="27"/>
      <c r="AH7" s="1448" t="s">
        <v>237</v>
      </c>
    </row>
    <row r="8" spans="2:34" x14ac:dyDescent="0.3">
      <c r="C8" s="279" t="s">
        <v>238</v>
      </c>
      <c r="D8" s="27"/>
      <c r="E8" s="27"/>
      <c r="F8" s="27"/>
      <c r="G8" s="27"/>
      <c r="H8" s="27"/>
      <c r="I8" s="27"/>
      <c r="J8" s="27"/>
      <c r="K8" s="27"/>
      <c r="L8" s="282"/>
      <c r="Y8" s="279" t="s">
        <v>238</v>
      </c>
      <c r="Z8" s="27"/>
      <c r="AA8" s="27"/>
      <c r="AB8" s="27"/>
      <c r="AC8" s="27"/>
      <c r="AD8" s="27"/>
      <c r="AE8" s="27"/>
      <c r="AF8" s="27"/>
      <c r="AG8" s="27"/>
      <c r="AH8" s="1449"/>
    </row>
    <row r="9" spans="2:34" x14ac:dyDescent="0.3">
      <c r="C9" s="279" t="s">
        <v>239</v>
      </c>
      <c r="D9" s="27"/>
      <c r="E9" s="27"/>
      <c r="F9" s="27"/>
      <c r="G9" s="27"/>
      <c r="H9" s="27"/>
      <c r="I9" s="27"/>
      <c r="J9" s="27"/>
      <c r="K9" s="27"/>
      <c r="L9" s="282"/>
      <c r="M9" s="1440">
        <v>44196</v>
      </c>
      <c r="Y9" s="279" t="s">
        <v>239</v>
      </c>
      <c r="Z9" s="27"/>
      <c r="AA9" s="27"/>
      <c r="AB9" s="27"/>
      <c r="AC9" s="27"/>
      <c r="AD9" s="27"/>
      <c r="AE9" s="27"/>
      <c r="AF9" s="27"/>
      <c r="AG9" s="27"/>
      <c r="AH9" s="1449"/>
    </row>
    <row r="10" spans="2:34" x14ac:dyDescent="0.3">
      <c r="C10" s="767" t="s">
        <v>940</v>
      </c>
      <c r="D10" s="768"/>
      <c r="E10" s="768"/>
      <c r="F10" s="768"/>
      <c r="G10" s="768"/>
      <c r="H10" s="768"/>
      <c r="I10" s="768"/>
      <c r="J10" s="768"/>
      <c r="K10" s="768"/>
      <c r="L10" s="770"/>
      <c r="Y10" s="1339" t="s">
        <v>940</v>
      </c>
      <c r="Z10" s="28"/>
      <c r="AA10" s="28"/>
      <c r="AB10" s="28"/>
      <c r="AC10" s="28"/>
      <c r="AD10" s="28"/>
      <c r="AE10" s="28"/>
      <c r="AF10" s="28"/>
      <c r="AG10" s="28"/>
      <c r="AH10" s="1450"/>
    </row>
    <row r="11" spans="2:34" x14ac:dyDescent="0.3">
      <c r="C11" s="279"/>
      <c r="D11" s="27"/>
      <c r="E11" s="27"/>
      <c r="F11" s="27"/>
      <c r="G11" s="27"/>
      <c r="H11" s="27"/>
      <c r="I11" s="27"/>
      <c r="J11" s="27"/>
      <c r="K11" s="27"/>
      <c r="L11" s="282"/>
      <c r="Y11" s="1339"/>
      <c r="Z11" s="28"/>
      <c r="AA11" s="28"/>
      <c r="AB11" s="28"/>
      <c r="AC11" s="28"/>
      <c r="AD11" s="28"/>
      <c r="AE11" s="28"/>
      <c r="AF11" s="28"/>
      <c r="AG11" s="28"/>
      <c r="AH11" s="1450"/>
    </row>
    <row r="12" spans="2:34" x14ac:dyDescent="0.3">
      <c r="C12" s="279" t="s">
        <v>240</v>
      </c>
      <c r="D12" s="27"/>
      <c r="E12" s="27"/>
      <c r="F12" s="27"/>
      <c r="G12" s="27"/>
      <c r="H12" s="27"/>
      <c r="I12" s="27"/>
      <c r="J12" s="27"/>
      <c r="K12" s="27"/>
      <c r="L12" s="282"/>
      <c r="Y12" s="1339" t="s">
        <v>240</v>
      </c>
      <c r="Z12" s="28"/>
      <c r="AA12" s="28"/>
      <c r="AB12" s="28"/>
      <c r="AC12" s="28"/>
      <c r="AD12" s="28"/>
      <c r="AE12" s="28"/>
      <c r="AF12" s="28"/>
      <c r="AG12" s="28"/>
      <c r="AH12" s="1450"/>
    </row>
    <row r="13" spans="2:34" x14ac:dyDescent="0.3">
      <c r="C13" s="297" t="s">
        <v>241</v>
      </c>
      <c r="D13" s="27"/>
      <c r="E13" s="27"/>
      <c r="F13" s="27"/>
      <c r="G13" s="27"/>
      <c r="H13" s="27"/>
      <c r="I13" s="27"/>
      <c r="J13" s="27"/>
      <c r="K13" s="27"/>
      <c r="L13" s="282"/>
      <c r="Y13" s="1340" t="s">
        <v>241</v>
      </c>
      <c r="Z13" s="28"/>
      <c r="AA13" s="28"/>
      <c r="AB13" s="28"/>
      <c r="AC13" s="28"/>
      <c r="AD13" s="28"/>
      <c r="AE13" s="28"/>
      <c r="AF13" s="28"/>
      <c r="AG13" s="28"/>
      <c r="AH13" s="1450"/>
    </row>
    <row r="14" spans="2:34" x14ac:dyDescent="0.3">
      <c r="C14" s="279"/>
      <c r="D14" s="27"/>
      <c r="E14" s="27"/>
      <c r="F14" s="27"/>
      <c r="G14" s="27"/>
      <c r="H14" s="27"/>
      <c r="I14" s="27"/>
      <c r="J14" s="27"/>
      <c r="K14" s="27"/>
      <c r="L14" s="282"/>
      <c r="Y14" s="1339"/>
      <c r="Z14" s="28"/>
      <c r="AA14" s="28"/>
      <c r="AB14" s="28"/>
      <c r="AC14" s="28"/>
      <c r="AD14" s="28"/>
      <c r="AE14" s="28"/>
      <c r="AF14" s="28"/>
      <c r="AG14" s="28"/>
      <c r="AH14" s="1450"/>
    </row>
    <row r="15" spans="2:34" x14ac:dyDescent="0.3">
      <c r="C15" s="279" t="s">
        <v>242</v>
      </c>
      <c r="D15" s="27"/>
      <c r="E15" s="27"/>
      <c r="F15" s="27"/>
      <c r="G15" s="27"/>
      <c r="H15" s="27"/>
      <c r="I15" s="27"/>
      <c r="J15" s="27"/>
      <c r="K15" s="27"/>
      <c r="L15" s="282"/>
      <c r="Y15" s="1339" t="s">
        <v>242</v>
      </c>
      <c r="Z15" s="28"/>
      <c r="AA15" s="28"/>
      <c r="AB15" s="28"/>
      <c r="AC15" s="28"/>
      <c r="AD15" s="28"/>
      <c r="AE15" s="28"/>
      <c r="AF15" s="28"/>
      <c r="AG15" s="28"/>
      <c r="AH15" s="1450"/>
    </row>
    <row r="16" spans="2:34" x14ac:dyDescent="0.3">
      <c r="C16" s="279"/>
      <c r="D16" s="27"/>
      <c r="E16" s="27"/>
      <c r="F16" s="27"/>
      <c r="G16" s="27"/>
      <c r="H16" s="27"/>
      <c r="I16" s="27"/>
      <c r="J16" s="27"/>
      <c r="K16" s="27"/>
      <c r="L16" s="282"/>
      <c r="Y16" s="1339"/>
      <c r="Z16" s="28"/>
      <c r="AA16" s="28"/>
      <c r="AB16" s="28"/>
      <c r="AC16" s="28"/>
      <c r="AD16" s="28"/>
      <c r="AE16" s="28"/>
      <c r="AF16" s="28"/>
      <c r="AG16" s="28"/>
      <c r="AH16" s="1450"/>
    </row>
    <row r="17" spans="3:34" x14ac:dyDescent="0.3">
      <c r="C17" s="279" t="s">
        <v>243</v>
      </c>
      <c r="D17" s="27"/>
      <c r="E17" s="27"/>
      <c r="F17" s="27"/>
      <c r="G17" s="27"/>
      <c r="H17" s="27"/>
      <c r="I17" s="27"/>
      <c r="J17" s="27"/>
      <c r="K17" s="27"/>
      <c r="L17" s="282"/>
      <c r="Y17" s="1339" t="s">
        <v>243</v>
      </c>
      <c r="Z17" s="28"/>
      <c r="AA17" s="28"/>
      <c r="AB17" s="28"/>
      <c r="AC17" s="28"/>
      <c r="AD17" s="28"/>
      <c r="AE17" s="28"/>
      <c r="AF17" s="28"/>
      <c r="AG17" s="28"/>
      <c r="AH17" s="1450"/>
    </row>
    <row r="18" spans="3:34" x14ac:dyDescent="0.3">
      <c r="C18" s="279" t="s">
        <v>244</v>
      </c>
      <c r="D18" s="27"/>
      <c r="E18" s="27"/>
      <c r="F18" s="27"/>
      <c r="G18" s="27"/>
      <c r="H18" s="27"/>
      <c r="I18" s="27"/>
      <c r="J18" s="27"/>
      <c r="K18" s="27"/>
      <c r="L18" s="296" t="s">
        <v>237</v>
      </c>
      <c r="M18" s="1440">
        <v>44196</v>
      </c>
      <c r="Y18" s="1339" t="s">
        <v>244</v>
      </c>
      <c r="Z18" s="28"/>
      <c r="AA18" s="28"/>
      <c r="AB18" s="28"/>
      <c r="AC18" s="28"/>
      <c r="AD18" s="28"/>
      <c r="AE18" s="28"/>
      <c r="AF18" s="28"/>
      <c r="AG18" s="28"/>
      <c r="AH18" s="1451" t="s">
        <v>237</v>
      </c>
    </row>
    <row r="19" spans="3:34" x14ac:dyDescent="0.3">
      <c r="C19" s="767" t="s">
        <v>941</v>
      </c>
      <c r="D19" s="768"/>
      <c r="E19" s="768"/>
      <c r="F19" s="768"/>
      <c r="G19" s="768"/>
      <c r="H19" s="768"/>
      <c r="I19" s="768"/>
      <c r="J19" s="768"/>
      <c r="K19" s="768"/>
      <c r="L19" s="769" t="s">
        <v>912</v>
      </c>
      <c r="M19" s="1440">
        <v>44196</v>
      </c>
      <c r="Y19" s="1339" t="s">
        <v>941</v>
      </c>
      <c r="Z19" s="28"/>
      <c r="AA19" s="28"/>
      <c r="AB19" s="28"/>
      <c r="AC19" s="28"/>
      <c r="AD19" s="28"/>
      <c r="AE19" s="28"/>
      <c r="AF19" s="28"/>
      <c r="AG19" s="28"/>
      <c r="AH19" s="1451" t="s">
        <v>912</v>
      </c>
    </row>
    <row r="20" spans="3:34" x14ac:dyDescent="0.3">
      <c r="C20" s="279" t="s">
        <v>245</v>
      </c>
      <c r="D20" s="27"/>
      <c r="E20" s="27"/>
      <c r="F20" s="27"/>
      <c r="G20" s="27"/>
      <c r="H20" s="27"/>
      <c r="I20" s="27"/>
      <c r="J20" s="27"/>
      <c r="K20" s="27"/>
      <c r="L20" s="296" t="s">
        <v>237</v>
      </c>
      <c r="Y20" s="1339" t="s">
        <v>245</v>
      </c>
      <c r="Z20" s="28"/>
      <c r="AA20" s="28"/>
      <c r="AB20" s="28"/>
      <c r="AC20" s="28"/>
      <c r="AD20" s="28"/>
      <c r="AE20" s="28"/>
      <c r="AF20" s="28"/>
      <c r="AG20" s="28"/>
      <c r="AH20" s="1451" t="s">
        <v>237</v>
      </c>
    </row>
    <row r="21" spans="3:34" x14ac:dyDescent="0.3">
      <c r="C21" s="279"/>
      <c r="D21" s="27"/>
      <c r="E21" s="27"/>
      <c r="F21" s="27"/>
      <c r="G21" s="27"/>
      <c r="H21" s="27"/>
      <c r="I21" s="27"/>
      <c r="J21" s="27"/>
      <c r="K21" s="27"/>
      <c r="L21" s="282"/>
      <c r="Y21" s="1339"/>
      <c r="Z21" s="28"/>
      <c r="AA21" s="28"/>
      <c r="AB21" s="28"/>
      <c r="AC21" s="28"/>
      <c r="AD21" s="28"/>
      <c r="AE21" s="28"/>
      <c r="AF21" s="28"/>
      <c r="AG21" s="28"/>
      <c r="AH21" s="1450"/>
    </row>
    <row r="22" spans="3:34" x14ac:dyDescent="0.3">
      <c r="C22" s="279" t="s">
        <v>246</v>
      </c>
      <c r="D22" s="27"/>
      <c r="E22" s="27"/>
      <c r="F22" s="27"/>
      <c r="G22" s="27"/>
      <c r="H22" s="27"/>
      <c r="I22" s="27"/>
      <c r="J22" s="27"/>
      <c r="K22" s="27"/>
      <c r="L22" s="282"/>
      <c r="Y22" s="1339" t="s">
        <v>246</v>
      </c>
      <c r="Z22" s="28"/>
      <c r="AA22" s="28"/>
      <c r="AB22" s="28"/>
      <c r="AC22" s="28"/>
      <c r="AD22" s="28"/>
      <c r="AE22" s="28"/>
      <c r="AF22" s="28"/>
      <c r="AG22" s="28"/>
      <c r="AH22" s="1450"/>
    </row>
    <row r="23" spans="3:34" x14ac:dyDescent="0.3">
      <c r="C23" s="279" t="s">
        <v>1585</v>
      </c>
      <c r="D23" s="27"/>
      <c r="E23" s="27"/>
      <c r="F23" s="27"/>
      <c r="G23" s="27"/>
      <c r="H23" s="27"/>
      <c r="I23" s="27"/>
      <c r="J23" s="27"/>
      <c r="K23" s="27"/>
      <c r="L23" s="298" t="s">
        <v>912</v>
      </c>
      <c r="M23" s="26" t="s">
        <v>1296</v>
      </c>
      <c r="Y23" s="680" t="s">
        <v>247</v>
      </c>
      <c r="Z23" s="681"/>
      <c r="AA23" s="681"/>
      <c r="AB23" s="681"/>
      <c r="AC23" s="681"/>
      <c r="AD23" s="681"/>
      <c r="AE23" s="681"/>
      <c r="AF23" s="681"/>
      <c r="AG23" s="681"/>
      <c r="AH23" s="1499" t="s">
        <v>912</v>
      </c>
    </row>
    <row r="24" spans="3:34" x14ac:dyDescent="0.3">
      <c r="C24" s="279"/>
      <c r="D24" s="27"/>
      <c r="E24" s="27"/>
      <c r="F24" s="27"/>
      <c r="G24" s="27"/>
      <c r="H24" s="27"/>
      <c r="I24" s="27"/>
      <c r="J24" s="27"/>
      <c r="K24" s="27"/>
      <c r="L24" s="282"/>
      <c r="Y24" s="1339"/>
      <c r="Z24" s="28"/>
      <c r="AA24" s="28"/>
      <c r="AB24" s="28"/>
      <c r="AC24" s="28"/>
      <c r="AD24" s="28"/>
      <c r="AE24" s="28"/>
      <c r="AF24" s="28"/>
      <c r="AG24" s="28"/>
      <c r="AH24" s="1450"/>
    </row>
    <row r="25" spans="3:34" x14ac:dyDescent="0.3">
      <c r="C25" s="279" t="s">
        <v>1586</v>
      </c>
      <c r="D25" s="27"/>
      <c r="E25" s="27"/>
      <c r="F25" s="27"/>
      <c r="G25" s="27"/>
      <c r="H25" s="27"/>
      <c r="I25" s="27"/>
      <c r="J25" s="27"/>
      <c r="K25" s="27"/>
      <c r="L25" s="282"/>
      <c r="Y25" s="1339" t="s">
        <v>248</v>
      </c>
      <c r="Z25" s="28"/>
      <c r="AA25" s="28"/>
      <c r="AB25" s="28"/>
      <c r="AC25" s="28"/>
      <c r="AD25" s="28"/>
      <c r="AE25" s="28"/>
      <c r="AF25" s="28"/>
      <c r="AG25" s="28"/>
      <c r="AH25" s="1450"/>
    </row>
    <row r="26" spans="3:34" x14ac:dyDescent="0.3">
      <c r="C26" s="767" t="s">
        <v>913</v>
      </c>
      <c r="D26" s="768"/>
      <c r="E26" s="768"/>
      <c r="F26" s="768"/>
      <c r="G26" s="768"/>
      <c r="H26" s="768"/>
      <c r="I26" s="768"/>
      <c r="J26" s="768"/>
      <c r="K26" s="768"/>
      <c r="L26" s="769" t="s">
        <v>912</v>
      </c>
      <c r="Y26" s="1339" t="s">
        <v>913</v>
      </c>
      <c r="Z26" s="28"/>
      <c r="AA26" s="28"/>
      <c r="AB26" s="28"/>
      <c r="AC26" s="28"/>
      <c r="AD26" s="28"/>
      <c r="AE26" s="28"/>
      <c r="AF26" s="28"/>
      <c r="AG26" s="28"/>
      <c r="AH26" s="1451" t="s">
        <v>912</v>
      </c>
    </row>
    <row r="27" spans="3:34" x14ac:dyDescent="0.3">
      <c r="C27" s="279" t="s">
        <v>1587</v>
      </c>
      <c r="D27" s="27"/>
      <c r="E27" s="27"/>
      <c r="F27" s="27"/>
      <c r="G27" s="27"/>
      <c r="H27" s="27"/>
      <c r="I27" s="27"/>
      <c r="J27" s="27"/>
      <c r="K27" s="27"/>
      <c r="L27" s="299" t="s">
        <v>912</v>
      </c>
      <c r="Y27" s="1339" t="s">
        <v>249</v>
      </c>
      <c r="Z27" s="28"/>
      <c r="AA27" s="28"/>
      <c r="AB27" s="28"/>
      <c r="AC27" s="28"/>
      <c r="AD27" s="28"/>
      <c r="AE27" s="28"/>
      <c r="AF27" s="28"/>
      <c r="AG27" s="28"/>
      <c r="AH27" s="1451" t="s">
        <v>250</v>
      </c>
    </row>
    <row r="28" spans="3:34" x14ac:dyDescent="0.3">
      <c r="C28" s="279"/>
      <c r="D28" s="27"/>
      <c r="E28" s="27"/>
      <c r="F28" s="27"/>
      <c r="G28" s="27"/>
      <c r="H28" s="27"/>
      <c r="I28" s="27"/>
      <c r="J28" s="27"/>
      <c r="K28" s="27"/>
      <c r="L28" s="282"/>
      <c r="Y28" s="1339"/>
      <c r="Z28" s="28"/>
      <c r="AA28" s="28"/>
      <c r="AB28" s="28"/>
      <c r="AC28" s="28"/>
      <c r="AD28" s="28"/>
      <c r="AE28" s="28"/>
      <c r="AF28" s="28"/>
      <c r="AG28" s="28"/>
      <c r="AH28" s="1450"/>
    </row>
    <row r="29" spans="3:34" x14ac:dyDescent="0.3">
      <c r="C29" s="279" t="s">
        <v>1588</v>
      </c>
      <c r="D29" s="27"/>
      <c r="E29" s="27"/>
      <c r="F29" s="27"/>
      <c r="G29" s="27"/>
      <c r="H29" s="27"/>
      <c r="I29" s="27"/>
      <c r="J29" s="27"/>
      <c r="K29" s="27"/>
      <c r="L29" s="298" t="s">
        <v>912</v>
      </c>
      <c r="Y29" s="680" t="s">
        <v>918</v>
      </c>
      <c r="Z29" s="681"/>
      <c r="AA29" s="681"/>
      <c r="AB29" s="681"/>
      <c r="AC29" s="681"/>
      <c r="AD29" s="681"/>
      <c r="AE29" s="681"/>
      <c r="AF29" s="681"/>
      <c r="AG29" s="681"/>
      <c r="AH29" s="1499" t="s">
        <v>912</v>
      </c>
    </row>
    <row r="30" spans="3:34" x14ac:dyDescent="0.3">
      <c r="C30" s="767" t="s">
        <v>1589</v>
      </c>
      <c r="D30" s="768"/>
      <c r="E30" s="768"/>
      <c r="F30" s="768"/>
      <c r="G30" s="768"/>
      <c r="H30" s="768"/>
      <c r="I30" s="768"/>
      <c r="J30" s="768"/>
      <c r="K30" s="768"/>
      <c r="L30" s="772"/>
      <c r="M30" s="26" t="s">
        <v>1297</v>
      </c>
      <c r="Y30" s="1494" t="s">
        <v>1278</v>
      </c>
      <c r="Z30" s="681"/>
      <c r="AA30" s="681"/>
      <c r="AB30" s="681"/>
      <c r="AC30" s="681"/>
      <c r="AD30" s="681"/>
      <c r="AE30" s="681"/>
      <c r="AF30" s="681"/>
      <c r="AG30" s="681"/>
      <c r="AH30" s="1495"/>
    </row>
    <row r="31" spans="3:34" x14ac:dyDescent="0.3">
      <c r="C31" s="767" t="s">
        <v>1590</v>
      </c>
      <c r="D31" s="768"/>
      <c r="E31" s="768"/>
      <c r="F31" s="768"/>
      <c r="G31" s="768"/>
      <c r="H31" s="768"/>
      <c r="I31" s="768"/>
      <c r="J31" s="768"/>
      <c r="K31" s="768"/>
      <c r="L31" s="772"/>
      <c r="Y31" s="1494" t="s">
        <v>1279</v>
      </c>
      <c r="Z31" s="681"/>
      <c r="AA31" s="681"/>
      <c r="AB31" s="681"/>
      <c r="AC31" s="681"/>
      <c r="AD31" s="681"/>
      <c r="AE31" s="681"/>
      <c r="AF31" s="681"/>
      <c r="AG31" s="681"/>
      <c r="AH31" s="1495"/>
    </row>
    <row r="32" spans="3:34" x14ac:dyDescent="0.3">
      <c r="C32" s="767" t="s">
        <v>1591</v>
      </c>
      <c r="D32" s="768"/>
      <c r="E32" s="768"/>
      <c r="F32" s="768"/>
      <c r="G32" s="768"/>
      <c r="H32" s="768"/>
      <c r="I32" s="768"/>
      <c r="J32" s="768"/>
      <c r="K32" s="768"/>
      <c r="L32" s="772"/>
      <c r="Y32" s="1494" t="s">
        <v>1280</v>
      </c>
      <c r="Z32" s="681"/>
      <c r="AA32" s="681"/>
      <c r="AB32" s="681"/>
      <c r="AC32" s="681"/>
      <c r="AD32" s="681"/>
      <c r="AE32" s="681"/>
      <c r="AF32" s="681"/>
      <c r="AG32" s="681"/>
      <c r="AH32" s="1495"/>
    </row>
    <row r="33" spans="3:50" ht="14.25" thickBot="1" x14ac:dyDescent="0.35">
      <c r="C33" s="767" t="s">
        <v>1592</v>
      </c>
      <c r="D33" s="768"/>
      <c r="E33" s="768"/>
      <c r="F33" s="768"/>
      <c r="G33" s="768"/>
      <c r="H33" s="768"/>
      <c r="I33" s="768"/>
      <c r="J33" s="768"/>
      <c r="K33" s="768"/>
      <c r="L33" s="772"/>
      <c r="Y33" s="1496" t="s">
        <v>1281</v>
      </c>
      <c r="Z33" s="1497"/>
      <c r="AA33" s="1497"/>
      <c r="AB33" s="1497"/>
      <c r="AC33" s="1497"/>
      <c r="AD33" s="1497"/>
      <c r="AE33" s="1497"/>
      <c r="AF33" s="1497"/>
      <c r="AG33" s="1497"/>
      <c r="AH33" s="1498"/>
    </row>
    <row r="34" spans="3:50" ht="14.25" thickBot="1" x14ac:dyDescent="0.35">
      <c r="C34" s="773"/>
      <c r="D34" s="774"/>
      <c r="E34" s="774"/>
      <c r="F34" s="774"/>
      <c r="G34" s="774"/>
      <c r="H34" s="774"/>
      <c r="I34" s="774"/>
      <c r="J34" s="774"/>
      <c r="K34" s="774"/>
      <c r="L34" s="775"/>
      <c r="AA34" s="1453"/>
      <c r="AB34" s="1453"/>
      <c r="AC34" s="1453"/>
      <c r="AD34" s="1453"/>
      <c r="AE34" s="1453"/>
      <c r="AF34" s="1453"/>
      <c r="AG34" s="1453"/>
      <c r="AH34" s="1453"/>
      <c r="AI34" s="1453"/>
      <c r="AJ34" s="1453"/>
      <c r="AK34" s="1453"/>
      <c r="AL34" s="1453"/>
      <c r="AM34" s="1453"/>
      <c r="AN34" s="1453"/>
      <c r="AO34" s="1453"/>
      <c r="AP34" s="1453"/>
      <c r="AQ34" s="1453"/>
      <c r="AR34" s="1453"/>
      <c r="AS34" s="1453"/>
    </row>
    <row r="35" spans="3:50" x14ac:dyDescent="0.3">
      <c r="C35" s="27"/>
      <c r="D35" s="27"/>
      <c r="E35" s="27"/>
      <c r="F35" s="27"/>
      <c r="G35" s="27"/>
      <c r="H35" s="27"/>
      <c r="I35" s="27"/>
      <c r="J35" s="27"/>
      <c r="K35" s="27"/>
      <c r="L35" s="771"/>
      <c r="AA35" s="1453"/>
      <c r="AB35" s="1453"/>
      <c r="AC35" s="1453"/>
      <c r="AD35" s="1453"/>
      <c r="AE35" s="1453"/>
      <c r="AF35" s="1453"/>
      <c r="AG35" s="1453"/>
      <c r="AH35" s="1453"/>
      <c r="AI35" s="1453"/>
      <c r="AJ35" s="1453"/>
      <c r="AK35" s="1453"/>
      <c r="AL35" s="1453"/>
      <c r="AM35" s="1453"/>
      <c r="AN35" s="1453"/>
      <c r="AO35" s="1453"/>
      <c r="AP35" s="1453"/>
      <c r="AQ35" s="1453"/>
      <c r="AR35" s="1453"/>
      <c r="AS35" s="1453"/>
    </row>
    <row r="36" spans="3:50" x14ac:dyDescent="0.3">
      <c r="C36" s="27"/>
      <c r="D36" s="27"/>
      <c r="E36" s="27"/>
      <c r="F36" s="27"/>
      <c r="G36" s="27"/>
      <c r="H36" s="27"/>
      <c r="I36" s="27"/>
      <c r="J36" s="27"/>
      <c r="K36" s="27"/>
      <c r="L36" s="771"/>
      <c r="AA36" s="1453"/>
      <c r="AB36" s="1453"/>
      <c r="AC36" s="1453"/>
      <c r="AD36" s="1453"/>
      <c r="AE36" s="1453"/>
      <c r="AF36" s="1453"/>
      <c r="AG36" s="1453"/>
      <c r="AH36" s="1453"/>
      <c r="AI36" s="1453"/>
      <c r="AJ36" s="1453"/>
      <c r="AK36" s="1453"/>
      <c r="AL36" s="1453"/>
      <c r="AM36" s="1453"/>
      <c r="AN36" s="1453"/>
      <c r="AO36" s="1453"/>
      <c r="AP36" s="1453"/>
      <c r="AQ36" s="1453"/>
      <c r="AR36" s="1453"/>
      <c r="AS36" s="1453"/>
    </row>
    <row r="37" spans="3:50" x14ac:dyDescent="0.3"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</row>
    <row r="38" spans="3:50" ht="14.25" thickBot="1" x14ac:dyDescent="0.35">
      <c r="C38" s="325" t="s">
        <v>363</v>
      </c>
      <c r="D38" s="325"/>
      <c r="Y38" s="325" t="s">
        <v>1307</v>
      </c>
      <c r="AA38" s="1453"/>
      <c r="AB38" s="1453"/>
      <c r="AC38" s="1453"/>
      <c r="AD38" s="1453"/>
      <c r="AE38" s="1453"/>
      <c r="AF38" s="1453"/>
      <c r="AG38" s="1453"/>
      <c r="AH38" s="1453"/>
      <c r="AI38" s="1453"/>
      <c r="AJ38" s="1453"/>
      <c r="AK38" s="1453"/>
      <c r="AL38" s="1453"/>
      <c r="AM38" s="1453"/>
      <c r="AN38" s="1453"/>
      <c r="AO38" s="1453"/>
      <c r="AP38" s="1453"/>
      <c r="AQ38" s="1453"/>
      <c r="AR38" s="1453"/>
      <c r="AS38" s="1453"/>
    </row>
    <row r="39" spans="3:50" x14ac:dyDescent="0.3">
      <c r="C39" s="323" t="s">
        <v>341</v>
      </c>
      <c r="D39" s="324"/>
      <c r="E39" s="324" t="s">
        <v>342</v>
      </c>
      <c r="F39" s="324" t="s">
        <v>345</v>
      </c>
      <c r="G39" s="324" t="s">
        <v>346</v>
      </c>
      <c r="H39" s="324" t="s">
        <v>347</v>
      </c>
      <c r="I39" s="324" t="s">
        <v>348</v>
      </c>
      <c r="J39" s="324" t="s">
        <v>349</v>
      </c>
      <c r="K39" s="324" t="s">
        <v>350</v>
      </c>
      <c r="L39" s="324" t="s">
        <v>351</v>
      </c>
      <c r="M39" s="324" t="s">
        <v>352</v>
      </c>
      <c r="N39" s="324" t="s">
        <v>353</v>
      </c>
      <c r="O39" s="324" t="s">
        <v>354</v>
      </c>
      <c r="P39" s="324" t="s">
        <v>355</v>
      </c>
      <c r="Q39" s="324" t="s">
        <v>356</v>
      </c>
      <c r="R39" s="324" t="s">
        <v>357</v>
      </c>
      <c r="S39" s="324" t="s">
        <v>358</v>
      </c>
      <c r="T39" s="324" t="s">
        <v>359</v>
      </c>
      <c r="U39" s="324" t="s">
        <v>360</v>
      </c>
      <c r="V39" s="324" t="s">
        <v>361</v>
      </c>
      <c r="W39" s="340" t="s">
        <v>362</v>
      </c>
      <c r="Y39" s="1433" t="s">
        <v>341</v>
      </c>
      <c r="Z39" s="1434"/>
      <c r="AA39" s="1435">
        <v>44196</v>
      </c>
      <c r="AB39" s="1435">
        <f t="shared" ref="AB39" si="0">EOMONTH(AA39,12)</f>
        <v>44561</v>
      </c>
      <c r="AC39" s="1435">
        <f t="shared" ref="AC39" si="1">EOMONTH(AB39,12)</f>
        <v>44926</v>
      </c>
      <c r="AD39" s="1435">
        <f t="shared" ref="AD39" si="2">EOMONTH(AC39,12)</f>
        <v>45291</v>
      </c>
      <c r="AE39" s="1435">
        <f t="shared" ref="AE39" si="3">EOMONTH(AD39,12)</f>
        <v>45657</v>
      </c>
      <c r="AF39" s="1435">
        <f t="shared" ref="AF39" si="4">EOMONTH(AE39,12)</f>
        <v>46022</v>
      </c>
      <c r="AG39" s="1435">
        <f t="shared" ref="AG39" si="5">EOMONTH(AF39,12)</f>
        <v>46387</v>
      </c>
      <c r="AH39" s="1435">
        <f t="shared" ref="AH39" si="6">EOMONTH(AG39,12)</f>
        <v>46752</v>
      </c>
      <c r="AI39" s="1435">
        <f t="shared" ref="AI39" si="7">EOMONTH(AH39,12)</f>
        <v>47118</v>
      </c>
      <c r="AJ39" s="1435">
        <f t="shared" ref="AJ39" si="8">EOMONTH(AI39,12)</f>
        <v>47483</v>
      </c>
      <c r="AK39" s="1435">
        <f t="shared" ref="AK39" si="9">EOMONTH(AJ39,12)</f>
        <v>47848</v>
      </c>
      <c r="AL39" s="1435">
        <f t="shared" ref="AL39" si="10">EOMONTH(AK39,12)</f>
        <v>48213</v>
      </c>
      <c r="AM39" s="1435">
        <f t="shared" ref="AM39" si="11">EOMONTH(AL39,12)</f>
        <v>48579</v>
      </c>
      <c r="AN39" s="1435">
        <f t="shared" ref="AN39" si="12">EOMONTH(AM39,12)</f>
        <v>48944</v>
      </c>
      <c r="AO39" s="1435">
        <f t="shared" ref="AO39" si="13">EOMONTH(AN39,12)</f>
        <v>49309</v>
      </c>
      <c r="AP39" s="1435">
        <f t="shared" ref="AP39" si="14">EOMONTH(AO39,12)</f>
        <v>49674</v>
      </c>
      <c r="AQ39" s="1435">
        <f t="shared" ref="AQ39" si="15">EOMONTH(AP39,12)</f>
        <v>50040</v>
      </c>
      <c r="AR39" s="1435">
        <f>EOMONTH(AQ39,5)</f>
        <v>50191</v>
      </c>
      <c r="AS39" s="1435">
        <f>EOMONTH(AR39,1)</f>
        <v>50221</v>
      </c>
    </row>
    <row r="40" spans="3:50" x14ac:dyDescent="0.25">
      <c r="C40" s="314" t="str">
        <f>D75</f>
        <v>-매출채권(유동자산)</v>
      </c>
      <c r="D40" s="345"/>
      <c r="E40" s="315">
        <f t="shared" ref="E40:W40" si="16">E79+E85</f>
        <v>0</v>
      </c>
      <c r="F40" s="315">
        <f>F79+F85</f>
        <v>1451541.9749444462</v>
      </c>
      <c r="G40" s="315">
        <f t="shared" si="16"/>
        <v>2535796.2272423618</v>
      </c>
      <c r="H40" s="315">
        <f t="shared" si="16"/>
        <v>2584303.6264372608</v>
      </c>
      <c r="I40" s="315">
        <f t="shared" si="16"/>
        <v>2633852.0238827039</v>
      </c>
      <c r="J40" s="315">
        <f t="shared" si="16"/>
        <v>2684494.4548963141</v>
      </c>
      <c r="K40" s="315">
        <f t="shared" si="16"/>
        <v>2736216.7566288337</v>
      </c>
      <c r="L40" s="315">
        <f t="shared" si="16"/>
        <v>2789118.0680328505</v>
      </c>
      <c r="M40" s="315">
        <f>M79+M85</f>
        <v>2843209.8850383963</v>
      </c>
      <c r="N40" s="315">
        <f t="shared" si="16"/>
        <v>2898457.6260829493</v>
      </c>
      <c r="O40" s="315">
        <f t="shared" si="16"/>
        <v>2954955.4437716752</v>
      </c>
      <c r="P40" s="315">
        <f t="shared" si="16"/>
        <v>3012729.2269558199</v>
      </c>
      <c r="Q40" s="315">
        <f t="shared" si="16"/>
        <v>3071751.8598517627</v>
      </c>
      <c r="R40" s="315">
        <f t="shared" si="16"/>
        <v>3132111.1398556828</v>
      </c>
      <c r="S40" s="315">
        <f t="shared" si="16"/>
        <v>3193838.1030223239</v>
      </c>
      <c r="T40" s="315">
        <f t="shared" si="16"/>
        <v>3256944.7751376657</v>
      </c>
      <c r="U40" s="315">
        <f t="shared" si="16"/>
        <v>3321413.2320503443</v>
      </c>
      <c r="V40" s="315">
        <f t="shared" si="16"/>
        <v>3387365.4794765711</v>
      </c>
      <c r="W40" s="316">
        <f t="shared" si="16"/>
        <v>0</v>
      </c>
      <c r="Y40" s="314" t="s">
        <v>1291</v>
      </c>
      <c r="Z40" s="345"/>
      <c r="AA40" s="315">
        <f>+SUMIFS($AA$79:$IB$79,$AA$56:$IB$56,AA$39)+SUMIFS($AA$85:$IB$85,$AA$56:$IB$56,AA$39)</f>
        <v>2488357.6713333339</v>
      </c>
      <c r="AB40" s="315">
        <f t="shared" ref="AB40:AS40" si="17">+SUMIFS($AA$79:$IB$79,$AA$56:$IB$56,AB$39)+SUMIFS($AA$85:$IB$85,$AA$56:$IB$56,AB$39)</f>
        <v>2535796.2272423659</v>
      </c>
      <c r="AC40" s="315">
        <f t="shared" si="17"/>
        <v>2584303.6264372645</v>
      </c>
      <c r="AD40" s="315">
        <f t="shared" si="17"/>
        <v>2633852.0238827104</v>
      </c>
      <c r="AE40" s="315">
        <f t="shared" si="17"/>
        <v>2684494.4548963131</v>
      </c>
      <c r="AF40" s="315">
        <f t="shared" si="17"/>
        <v>2736216.7566288346</v>
      </c>
      <c r="AG40" s="315">
        <f t="shared" si="17"/>
        <v>2789118.0680328594</v>
      </c>
      <c r="AH40" s="315">
        <f t="shared" si="17"/>
        <v>2843209.8850384057</v>
      </c>
      <c r="AI40" s="315">
        <f t="shared" si="17"/>
        <v>2898457.6260829624</v>
      </c>
      <c r="AJ40" s="315">
        <f t="shared" si="17"/>
        <v>2954955.4437716878</v>
      </c>
      <c r="AK40" s="315">
        <f t="shared" si="17"/>
        <v>3012729.2269558324</v>
      </c>
      <c r="AL40" s="315">
        <f t="shared" si="17"/>
        <v>3071751.8598517748</v>
      </c>
      <c r="AM40" s="315">
        <f t="shared" si="17"/>
        <v>3132111.139855695</v>
      </c>
      <c r="AN40" s="315">
        <f t="shared" si="17"/>
        <v>3193838.1030223304</v>
      </c>
      <c r="AO40" s="315">
        <f t="shared" si="17"/>
        <v>3256944.7751376745</v>
      </c>
      <c r="AP40" s="315">
        <f t="shared" si="17"/>
        <v>3321413.2320503592</v>
      </c>
      <c r="AQ40" s="315">
        <f t="shared" si="17"/>
        <v>3387365.4794765878</v>
      </c>
      <c r="AR40" s="315">
        <f t="shared" si="17"/>
        <v>0</v>
      </c>
      <c r="AS40" s="316">
        <f t="shared" si="17"/>
        <v>0</v>
      </c>
    </row>
    <row r="41" spans="3:50" x14ac:dyDescent="0.25">
      <c r="C41" s="786" t="s">
        <v>930</v>
      </c>
      <c r="D41" s="345"/>
      <c r="E41" s="315">
        <f>E172+E178</f>
        <v>0</v>
      </c>
      <c r="F41" s="315">
        <f>F172+F178</f>
        <v>0</v>
      </c>
      <c r="G41" s="315">
        <f t="shared" ref="G41:W41" si="18">G172+G178</f>
        <v>0</v>
      </c>
      <c r="H41" s="315">
        <f t="shared" si="18"/>
        <v>0</v>
      </c>
      <c r="I41" s="315">
        <f t="shared" si="18"/>
        <v>0</v>
      </c>
      <c r="J41" s="315">
        <f t="shared" si="18"/>
        <v>0</v>
      </c>
      <c r="K41" s="315">
        <f t="shared" si="18"/>
        <v>0</v>
      </c>
      <c r="L41" s="315">
        <f t="shared" si="18"/>
        <v>0</v>
      </c>
      <c r="M41" s="315">
        <f t="shared" si="18"/>
        <v>0</v>
      </c>
      <c r="N41" s="315">
        <f t="shared" si="18"/>
        <v>0</v>
      </c>
      <c r="O41" s="315">
        <f t="shared" si="18"/>
        <v>0</v>
      </c>
      <c r="P41" s="315">
        <f t="shared" si="18"/>
        <v>0</v>
      </c>
      <c r="Q41" s="315">
        <f t="shared" si="18"/>
        <v>0</v>
      </c>
      <c r="R41" s="315">
        <f t="shared" si="18"/>
        <v>0</v>
      </c>
      <c r="S41" s="315">
        <f t="shared" si="18"/>
        <v>1531.1483164687679</v>
      </c>
      <c r="T41" s="315">
        <f t="shared" si="18"/>
        <v>8950.08867526838</v>
      </c>
      <c r="U41" s="315">
        <f t="shared" si="18"/>
        <v>16666.32186377138</v>
      </c>
      <c r="V41" s="315">
        <f t="shared" si="18"/>
        <v>24688.985393840005</v>
      </c>
      <c r="W41" s="316">
        <f t="shared" si="18"/>
        <v>0</v>
      </c>
      <c r="Y41" s="786" t="s">
        <v>1292</v>
      </c>
      <c r="Z41" s="345"/>
      <c r="AA41" s="315">
        <f t="shared" ref="AA41:AS41" si="19">+SUMIFS($AA$172:$IB$172,$AA$135:$IB$135,AA$39)+SUMIFS($AA$178:$IB$178,$AA$135:$IB$135,AA$39)</f>
        <v>0</v>
      </c>
      <c r="AB41" s="315">
        <f t="shared" si="19"/>
        <v>0</v>
      </c>
      <c r="AC41" s="315">
        <f t="shared" si="19"/>
        <v>0</v>
      </c>
      <c r="AD41" s="315">
        <f t="shared" si="19"/>
        <v>0</v>
      </c>
      <c r="AE41" s="315">
        <f t="shared" si="19"/>
        <v>0</v>
      </c>
      <c r="AF41" s="315">
        <f t="shared" si="19"/>
        <v>0</v>
      </c>
      <c r="AG41" s="315">
        <f t="shared" si="19"/>
        <v>0</v>
      </c>
      <c r="AH41" s="315">
        <f t="shared" si="19"/>
        <v>0</v>
      </c>
      <c r="AI41" s="315">
        <f t="shared" si="19"/>
        <v>0</v>
      </c>
      <c r="AJ41" s="315">
        <f t="shared" si="19"/>
        <v>0</v>
      </c>
      <c r="AK41" s="315">
        <f t="shared" si="19"/>
        <v>0</v>
      </c>
      <c r="AL41" s="315">
        <f t="shared" si="19"/>
        <v>0</v>
      </c>
      <c r="AM41" s="315">
        <f t="shared" si="19"/>
        <v>0</v>
      </c>
      <c r="AN41" s="315">
        <f t="shared" si="19"/>
        <v>0</v>
      </c>
      <c r="AO41" s="315">
        <f t="shared" si="19"/>
        <v>0</v>
      </c>
      <c r="AP41" s="315">
        <f t="shared" si="19"/>
        <v>0</v>
      </c>
      <c r="AQ41" s="315">
        <f t="shared" si="19"/>
        <v>0</v>
      </c>
      <c r="AR41" s="315">
        <f t="shared" si="19"/>
        <v>0</v>
      </c>
      <c r="AS41" s="316">
        <f t="shared" si="19"/>
        <v>0</v>
      </c>
    </row>
    <row r="42" spans="3:50" x14ac:dyDescent="0.25">
      <c r="C42" s="314" t="str">
        <f>D148</f>
        <v>-선급비용(유동자산)</v>
      </c>
      <c r="D42" s="345"/>
      <c r="E42" s="315">
        <f t="shared" ref="E42:W42" si="20">E154+E160</f>
        <v>0</v>
      </c>
      <c r="F42" s="315">
        <f t="shared" si="20"/>
        <v>8313400</v>
      </c>
      <c r="G42" s="315">
        <f t="shared" si="20"/>
        <v>8357668</v>
      </c>
      <c r="H42" s="315">
        <f t="shared" si="20"/>
        <v>8402821.3599999994</v>
      </c>
      <c r="I42" s="315">
        <f t="shared" si="20"/>
        <v>8448877.7871999983</v>
      </c>
      <c r="J42" s="315">
        <f t="shared" si="20"/>
        <v>8495855.3429439999</v>
      </c>
      <c r="K42" s="315">
        <f t="shared" si="20"/>
        <v>8543772.4498028792</v>
      </c>
      <c r="L42" s="315">
        <f t="shared" si="20"/>
        <v>8592647.898798937</v>
      </c>
      <c r="M42" s="315">
        <f t="shared" si="20"/>
        <v>8642500.856774915</v>
      </c>
      <c r="N42" s="315">
        <f t="shared" si="20"/>
        <v>8693350.8739104103</v>
      </c>
      <c r="O42" s="315">
        <f t="shared" si="20"/>
        <v>8745217.8913886212</v>
      </c>
      <c r="P42" s="315">
        <f t="shared" si="20"/>
        <v>8798122.2492163945</v>
      </c>
      <c r="Q42" s="315">
        <f t="shared" si="20"/>
        <v>8852084.6942007225</v>
      </c>
      <c r="R42" s="315">
        <f t="shared" si="20"/>
        <v>8907126.3880847357</v>
      </c>
      <c r="S42" s="315">
        <f t="shared" si="20"/>
        <v>8963268.9158464279</v>
      </c>
      <c r="T42" s="315">
        <f t="shared" si="20"/>
        <v>9020534.2941633537</v>
      </c>
      <c r="U42" s="315">
        <f t="shared" si="20"/>
        <v>9078944.9800466206</v>
      </c>
      <c r="V42" s="315">
        <f t="shared" si="20"/>
        <v>3807718.2831864767</v>
      </c>
      <c r="W42" s="316">
        <f t="shared" si="20"/>
        <v>0</v>
      </c>
      <c r="Y42" s="314" t="s">
        <v>1293</v>
      </c>
      <c r="Z42" s="345"/>
      <c r="AA42" s="315">
        <f>+SUMIFS($AA$154:$IB$154,$AA$135:$IB$135,AA$39)+SUMIFS($AA$160:$IB$160,$AA$135:$IB$135,$AA39)</f>
        <v>8313400</v>
      </c>
      <c r="AB42" s="315">
        <f t="shared" ref="AB42:AS42" si="21">+SUMIFS($AA$154:$IB$154,$AA$135:$IB$135,AB$39)+SUMIFS($AA$160:$IB$160,$AA$135:$IB$135,AB$39)</f>
        <v>8357668.0000000009</v>
      </c>
      <c r="AC42" s="315">
        <f t="shared" si="21"/>
        <v>8402821.3600000031</v>
      </c>
      <c r="AD42" s="315">
        <f t="shared" si="21"/>
        <v>8448877.7872000039</v>
      </c>
      <c r="AE42" s="315">
        <f t="shared" si="21"/>
        <v>8495855.3429440018</v>
      </c>
      <c r="AF42" s="315">
        <f t="shared" si="21"/>
        <v>8543772.4498028792</v>
      </c>
      <c r="AG42" s="315">
        <f t="shared" si="21"/>
        <v>8592647.8987989388</v>
      </c>
      <c r="AH42" s="315">
        <f t="shared" si="21"/>
        <v>8642500.8567749187</v>
      </c>
      <c r="AI42" s="315">
        <f t="shared" si="21"/>
        <v>8693350.8739104178</v>
      </c>
      <c r="AJ42" s="315">
        <f t="shared" si="21"/>
        <v>8745217.8913886249</v>
      </c>
      <c r="AK42" s="315">
        <f t="shared" si="21"/>
        <v>8798122.2492163982</v>
      </c>
      <c r="AL42" s="315">
        <f t="shared" si="21"/>
        <v>8852084.6942007262</v>
      </c>
      <c r="AM42" s="315">
        <f t="shared" si="21"/>
        <v>8907126.3880847376</v>
      </c>
      <c r="AN42" s="315">
        <f t="shared" si="21"/>
        <v>8963268.9158464335</v>
      </c>
      <c r="AO42" s="315">
        <f t="shared" si="21"/>
        <v>9020534.2941633631</v>
      </c>
      <c r="AP42" s="315">
        <f t="shared" si="21"/>
        <v>9078944.9800466299</v>
      </c>
      <c r="AQ42" s="315">
        <f t="shared" si="21"/>
        <v>4828727.6513476307</v>
      </c>
      <c r="AR42" s="315">
        <f t="shared" si="21"/>
        <v>3.7252902984619141E-9</v>
      </c>
      <c r="AS42" s="316">
        <f t="shared" si="21"/>
        <v>3.7252902984619141E-9</v>
      </c>
    </row>
    <row r="43" spans="3:50" x14ac:dyDescent="0.25">
      <c r="C43" s="314" t="str">
        <f>D69</f>
        <v>-선수수익(유동부채)</v>
      </c>
      <c r="D43" s="345"/>
      <c r="E43" s="315">
        <f t="shared" ref="E43:W43" si="22">E73</f>
        <v>0</v>
      </c>
      <c r="F43" s="315">
        <f t="shared" si="22"/>
        <v>4624453.3333333321</v>
      </c>
      <c r="G43" s="315">
        <f t="shared" si="22"/>
        <v>4670693.3333333284</v>
      </c>
      <c r="H43" s="315">
        <f t="shared" si="22"/>
        <v>4717399.9999999925</v>
      </c>
      <c r="I43" s="315">
        <f t="shared" si="22"/>
        <v>4764573.3333333246</v>
      </c>
      <c r="J43" s="315">
        <f t="shared" si="22"/>
        <v>4812226.6666666567</v>
      </c>
      <c r="K43" s="315">
        <f t="shared" si="22"/>
        <v>4860346.6666666567</v>
      </c>
      <c r="L43" s="315">
        <f t="shared" si="22"/>
        <v>4908946.6666666567</v>
      </c>
      <c r="M43" s="315">
        <f t="shared" si="22"/>
        <v>4958039.9999999925</v>
      </c>
      <c r="N43" s="315">
        <f t="shared" si="22"/>
        <v>5007626.6666666567</v>
      </c>
      <c r="O43" s="315">
        <f t="shared" si="22"/>
        <v>5057693.3333333284</v>
      </c>
      <c r="P43" s="315">
        <f t="shared" si="22"/>
        <v>5108279.9999999925</v>
      </c>
      <c r="Q43" s="315">
        <f t="shared" si="22"/>
        <v>5159359.9999999925</v>
      </c>
      <c r="R43" s="315">
        <f t="shared" si="22"/>
        <v>5210946.6666666567</v>
      </c>
      <c r="S43" s="315">
        <f t="shared" si="22"/>
        <v>5263053.3333333284</v>
      </c>
      <c r="T43" s="315">
        <f t="shared" si="22"/>
        <v>5315693.3333333284</v>
      </c>
      <c r="U43" s="315">
        <f t="shared" si="22"/>
        <v>5368853.3333333284</v>
      </c>
      <c r="V43" s="315">
        <f t="shared" si="22"/>
        <v>2259392.4444444329</v>
      </c>
      <c r="W43" s="316">
        <f t="shared" si="22"/>
        <v>0</v>
      </c>
      <c r="Y43" s="314" t="s">
        <v>1294</v>
      </c>
      <c r="Z43" s="345"/>
      <c r="AA43" s="315">
        <f>+SUMIFS($AA$73:$IB$73,$AA$56:$IB$56,AA$39)</f>
        <v>4624453.3333333321</v>
      </c>
      <c r="AB43" s="315">
        <f t="shared" ref="AB43:AS43" si="23">+SUMIFS($AA$73:$IB$73,$AA$56:$IB$56,AB$39)</f>
        <v>4670693.3333333321</v>
      </c>
      <c r="AC43" s="315">
        <f t="shared" si="23"/>
        <v>4717400</v>
      </c>
      <c r="AD43" s="315">
        <f t="shared" si="23"/>
        <v>4764573.333333333</v>
      </c>
      <c r="AE43" s="315">
        <f t="shared" si="23"/>
        <v>4812226.6666666679</v>
      </c>
      <c r="AF43" s="315">
        <f t="shared" si="23"/>
        <v>4860346.6666666679</v>
      </c>
      <c r="AG43" s="315">
        <f t="shared" si="23"/>
        <v>4908946.6666666679</v>
      </c>
      <c r="AH43" s="315">
        <f t="shared" si="23"/>
        <v>4958040</v>
      </c>
      <c r="AI43" s="315">
        <f t="shared" si="23"/>
        <v>5007626.666666667</v>
      </c>
      <c r="AJ43" s="315">
        <f t="shared" si="23"/>
        <v>5057693.3333333321</v>
      </c>
      <c r="AK43" s="315">
        <f t="shared" si="23"/>
        <v>5108280</v>
      </c>
      <c r="AL43" s="315">
        <f t="shared" si="23"/>
        <v>5159360</v>
      </c>
      <c r="AM43" s="315">
        <f t="shared" si="23"/>
        <v>5210946.666666667</v>
      </c>
      <c r="AN43" s="315">
        <f t="shared" si="23"/>
        <v>5263053.3333333321</v>
      </c>
      <c r="AO43" s="315">
        <f t="shared" si="23"/>
        <v>5315693.3333333321</v>
      </c>
      <c r="AP43" s="315">
        <f t="shared" si="23"/>
        <v>5368853.3333333321</v>
      </c>
      <c r="AQ43" s="315">
        <f t="shared" si="23"/>
        <v>5422541.8666666644</v>
      </c>
      <c r="AR43" s="315">
        <f t="shared" si="23"/>
        <v>0</v>
      </c>
      <c r="AS43" s="316">
        <f t="shared" si="23"/>
        <v>0</v>
      </c>
    </row>
    <row r="44" spans="3:50" x14ac:dyDescent="0.25">
      <c r="C44" s="314" t="str">
        <f>D113</f>
        <v>-미지급비용(유동부채)</v>
      </c>
      <c r="D44" s="345"/>
      <c r="E44" s="315">
        <f>E117+E123+E166+E172+E129</f>
        <v>0</v>
      </c>
      <c r="F44" s="315">
        <f t="shared" ref="F44:W44" si="24">F117+F123+F166+F184+F129</f>
        <v>1843952.1948829158</v>
      </c>
      <c r="G44" s="315">
        <f t="shared" si="24"/>
        <v>1887726.3375842208</v>
      </c>
      <c r="H44" s="315">
        <f t="shared" si="24"/>
        <v>1932662.963009465</v>
      </c>
      <c r="I44" s="315">
        <f t="shared" si="24"/>
        <v>1978794.5680121691</v>
      </c>
      <c r="J44" s="315">
        <f t="shared" si="24"/>
        <v>2026154.5792182926</v>
      </c>
      <c r="K44" s="315">
        <f t="shared" si="24"/>
        <v>2074777.379946915</v>
      </c>
      <c r="L44" s="315">
        <f t="shared" si="24"/>
        <v>2124698.3379161991</v>
      </c>
      <c r="M44" s="315">
        <f t="shared" si="24"/>
        <v>2175953.8337576576</v>
      </c>
      <c r="N44" s="315">
        <f t="shared" si="24"/>
        <v>2228581.2903624293</v>
      </c>
      <c r="O44" s="315">
        <f t="shared" si="24"/>
        <v>2282619.2030839771</v>
      </c>
      <c r="P44" s="315">
        <f t="shared" si="24"/>
        <v>2338107.1708223391</v>
      </c>
      <c r="Q44" s="315">
        <f t="shared" si="24"/>
        <v>2395085.9280157979</v>
      </c>
      <c r="R44" s="315">
        <f t="shared" si="24"/>
        <v>2453597.3775666007</v>
      </c>
      <c r="S44" s="315">
        <f t="shared" si="24"/>
        <v>2522119.8235329906</v>
      </c>
      <c r="T44" s="315">
        <f t="shared" si="24"/>
        <v>2624037.3204971366</v>
      </c>
      <c r="U44" s="315">
        <f t="shared" si="24"/>
        <v>2728133.4531125817</v>
      </c>
      <c r="V44" s="315">
        <f t="shared" si="24"/>
        <v>2834459.4310637191</v>
      </c>
      <c r="W44" s="316">
        <f t="shared" si="24"/>
        <v>0</v>
      </c>
      <c r="Y44" s="314" t="s">
        <v>1295</v>
      </c>
      <c r="Z44" s="345"/>
      <c r="AA44" s="315">
        <f t="shared" ref="AA44:AS44" si="25">+SUMIFS($AA$117:$IB$117,$AA$105:$IB$105,AA$39)+SUMIFS($AA$123:$IB$123,$AA$105:$IB$105,AA$39)+SUMIFS($AA$129:$IB$129,$AA$105:$IB$105,AA$39)+SUMIFS($AA$166:$IB$166,$AA$135:$IB$135,AA$39)+SUMIFS($AA$184:$IB$184,$AA$135:$IB$135,AA$39)</f>
        <v>1843952.1948829168</v>
      </c>
      <c r="AB44" s="315">
        <f t="shared" si="25"/>
        <v>1887726.3375842222</v>
      </c>
      <c r="AC44" s="315">
        <f t="shared" si="25"/>
        <v>1932662.9630094655</v>
      </c>
      <c r="AD44" s="315">
        <f t="shared" si="25"/>
        <v>1978794.5680121712</v>
      </c>
      <c r="AE44" s="315">
        <f t="shared" si="25"/>
        <v>2026154.5792182949</v>
      </c>
      <c r="AF44" s="315">
        <f t="shared" si="25"/>
        <v>2074777.3799469168</v>
      </c>
      <c r="AG44" s="315">
        <f t="shared" si="25"/>
        <v>2124698.3379162014</v>
      </c>
      <c r="AH44" s="315">
        <f t="shared" si="25"/>
        <v>2175953.8337576599</v>
      </c>
      <c r="AI44" s="315">
        <f t="shared" si="25"/>
        <v>2228581.2903624303</v>
      </c>
      <c r="AJ44" s="315">
        <f t="shared" si="25"/>
        <v>2282619.203083978</v>
      </c>
      <c r="AK44" s="315">
        <f t="shared" si="25"/>
        <v>2338107.1708223396</v>
      </c>
      <c r="AL44" s="315">
        <f t="shared" si="25"/>
        <v>2395085.9280157993</v>
      </c>
      <c r="AM44" s="315">
        <f t="shared" si="25"/>
        <v>2453597.3775666011</v>
      </c>
      <c r="AN44" s="315">
        <f t="shared" si="25"/>
        <v>2511028.7452077139</v>
      </c>
      <c r="AO44" s="315">
        <f t="shared" si="25"/>
        <v>2559791.0069600055</v>
      </c>
      <c r="AP44" s="315">
        <f t="shared" si="25"/>
        <v>2609570.7832605382</v>
      </c>
      <c r="AQ44" s="315">
        <f t="shared" si="25"/>
        <v>2660390.2769323946</v>
      </c>
      <c r="AR44" s="315">
        <f t="shared" si="25"/>
        <v>0</v>
      </c>
      <c r="AS44" s="316">
        <f t="shared" si="25"/>
        <v>0</v>
      </c>
    </row>
    <row r="45" spans="3:50" x14ac:dyDescent="0.25">
      <c r="C45" s="317" t="s">
        <v>343</v>
      </c>
      <c r="D45" s="346"/>
      <c r="E45" s="318">
        <f t="shared" ref="E45:W45" si="26">SUM(E40:E42)-SUM(E43:E44)</f>
        <v>0</v>
      </c>
      <c r="F45" s="318">
        <f t="shared" si="26"/>
        <v>3296536.4467281979</v>
      </c>
      <c r="G45" s="318">
        <f t="shared" si="26"/>
        <v>4335044.5563248126</v>
      </c>
      <c r="H45" s="318">
        <f t="shared" si="26"/>
        <v>4337062.0234278031</v>
      </c>
      <c r="I45" s="318">
        <f t="shared" si="26"/>
        <v>4339361.9097372089</v>
      </c>
      <c r="J45" s="318">
        <f t="shared" si="26"/>
        <v>4341968.5519553646</v>
      </c>
      <c r="K45" s="318">
        <f t="shared" si="26"/>
        <v>4344865.1598181408</v>
      </c>
      <c r="L45" s="318">
        <f t="shared" si="26"/>
        <v>4348120.9622489326</v>
      </c>
      <c r="M45" s="318">
        <f t="shared" si="26"/>
        <v>4351716.9080556612</v>
      </c>
      <c r="N45" s="318">
        <f t="shared" si="26"/>
        <v>4355600.5429642741</v>
      </c>
      <c r="O45" s="318">
        <f t="shared" si="26"/>
        <v>4359860.7987429909</v>
      </c>
      <c r="P45" s="318">
        <f t="shared" si="26"/>
        <v>4364464.3053498827</v>
      </c>
      <c r="Q45" s="318">
        <f t="shared" si="26"/>
        <v>4369390.6260366943</v>
      </c>
      <c r="R45" s="318">
        <f t="shared" si="26"/>
        <v>4374693.4837071616</v>
      </c>
      <c r="S45" s="318">
        <f t="shared" si="26"/>
        <v>4373465.0103189014</v>
      </c>
      <c r="T45" s="318">
        <f t="shared" si="26"/>
        <v>4346698.5041458234</v>
      </c>
      <c r="U45" s="318">
        <f t="shared" si="26"/>
        <v>4320037.7475148272</v>
      </c>
      <c r="V45" s="318">
        <f t="shared" si="26"/>
        <v>2125920.8725487357</v>
      </c>
      <c r="W45" s="319">
        <f t="shared" si="26"/>
        <v>0</v>
      </c>
      <c r="Y45" s="317" t="s">
        <v>343</v>
      </c>
      <c r="Z45" s="346"/>
      <c r="AA45" s="318">
        <f t="shared" ref="AA45:AS45" si="27">SUM(AA40:AA42)-SUM(AA43:AA44)</f>
        <v>4333352.1431170851</v>
      </c>
      <c r="AB45" s="318">
        <f t="shared" si="27"/>
        <v>4335044.5563248135</v>
      </c>
      <c r="AC45" s="318">
        <f t="shared" ref="AC45:AR45" si="28">SUM(AC40:AC42)-SUM(AC43:AC44)</f>
        <v>4337062.0234278031</v>
      </c>
      <c r="AD45" s="318">
        <f t="shared" si="28"/>
        <v>4339361.9097372089</v>
      </c>
      <c r="AE45" s="318">
        <f t="shared" si="28"/>
        <v>4341968.5519553535</v>
      </c>
      <c r="AF45" s="318">
        <f t="shared" si="28"/>
        <v>4344865.1598181278</v>
      </c>
      <c r="AG45" s="318">
        <f t="shared" si="28"/>
        <v>4348120.9622489288</v>
      </c>
      <c r="AH45" s="318">
        <f t="shared" si="28"/>
        <v>4351716.908055665</v>
      </c>
      <c r="AI45" s="318">
        <f t="shared" si="28"/>
        <v>4355600.5429642834</v>
      </c>
      <c r="AJ45" s="318">
        <f t="shared" si="28"/>
        <v>4359860.798743003</v>
      </c>
      <c r="AK45" s="318">
        <f t="shared" si="28"/>
        <v>4364464.305349892</v>
      </c>
      <c r="AL45" s="318">
        <f t="shared" si="28"/>
        <v>4369390.6260367027</v>
      </c>
      <c r="AM45" s="318">
        <f t="shared" si="28"/>
        <v>4374693.4837071653</v>
      </c>
      <c r="AN45" s="318">
        <f t="shared" si="28"/>
        <v>4383024.940327717</v>
      </c>
      <c r="AO45" s="318">
        <f t="shared" si="28"/>
        <v>4401994.7290076995</v>
      </c>
      <c r="AP45" s="318">
        <f t="shared" si="28"/>
        <v>4421934.0955031188</v>
      </c>
      <c r="AQ45" s="318">
        <f t="shared" si="28"/>
        <v>133160.98722515907</v>
      </c>
      <c r="AR45" s="318">
        <f t="shared" si="28"/>
        <v>3.7252902984619141E-9</v>
      </c>
      <c r="AS45" s="319">
        <f t="shared" si="27"/>
        <v>3.7252902984619141E-9</v>
      </c>
    </row>
    <row r="46" spans="3:50" ht="14.25" thickBot="1" x14ac:dyDescent="0.3">
      <c r="C46" s="320" t="s">
        <v>344</v>
      </c>
      <c r="D46" s="347"/>
      <c r="E46" s="321"/>
      <c r="F46" s="321">
        <f t="shared" ref="F46:V46" si="29">E45-F45</f>
        <v>-3296536.4467281979</v>
      </c>
      <c r="G46" s="321">
        <f>F45-G45</f>
        <v>-1038508.1095966147</v>
      </c>
      <c r="H46" s="321">
        <f t="shared" si="29"/>
        <v>-2017.4671029904857</v>
      </c>
      <c r="I46" s="321">
        <f t="shared" si="29"/>
        <v>-2299.8863094057888</v>
      </c>
      <c r="J46" s="321">
        <f t="shared" si="29"/>
        <v>-2606.6422181557864</v>
      </c>
      <c r="K46" s="321">
        <f t="shared" si="29"/>
        <v>-2896.6078627761453</v>
      </c>
      <c r="L46" s="321">
        <f t="shared" si="29"/>
        <v>-3255.8024307917804</v>
      </c>
      <c r="M46" s="321">
        <f t="shared" si="29"/>
        <v>-3595.945806728676</v>
      </c>
      <c r="N46" s="321">
        <f t="shared" si="29"/>
        <v>-3883.6349086128175</v>
      </c>
      <c r="O46" s="321">
        <f t="shared" si="29"/>
        <v>-4260.2557787168771</v>
      </c>
      <c r="P46" s="321">
        <f t="shared" si="29"/>
        <v>-4603.5066068917513</v>
      </c>
      <c r="Q46" s="321">
        <f t="shared" si="29"/>
        <v>-4926.3206868115813</v>
      </c>
      <c r="R46" s="321">
        <f t="shared" si="29"/>
        <v>-5302.8576704673469</v>
      </c>
      <c r="S46" s="321">
        <f t="shared" si="29"/>
        <v>1228.4733882602304</v>
      </c>
      <c r="T46" s="321">
        <f t="shared" si="29"/>
        <v>26766.506173077971</v>
      </c>
      <c r="U46" s="321">
        <f t="shared" si="29"/>
        <v>26660.756630996242</v>
      </c>
      <c r="V46" s="321">
        <f t="shared" si="29"/>
        <v>2194116.8749660915</v>
      </c>
      <c r="W46" s="322">
        <f>V45-W45</f>
        <v>2125920.8725487357</v>
      </c>
      <c r="Y46" s="320" t="s">
        <v>344</v>
      </c>
      <c r="Z46" s="347"/>
      <c r="AA46" s="321">
        <f t="shared" ref="AA46:AB46" si="30">Z45-AA45</f>
        <v>-4333352.1431170851</v>
      </c>
      <c r="AB46" s="321">
        <f t="shared" si="30"/>
        <v>-1692.4132077284157</v>
      </c>
      <c r="AC46" s="321">
        <f t="shared" ref="AC46" si="31">AB45-AC45</f>
        <v>-2017.4671029895544</v>
      </c>
      <c r="AD46" s="321">
        <f t="shared" ref="AD46" si="32">AC45-AD45</f>
        <v>-2299.8863094057888</v>
      </c>
      <c r="AE46" s="321">
        <f t="shared" ref="AE46" si="33">AD45-AE45</f>
        <v>-2606.6422181446105</v>
      </c>
      <c r="AF46" s="321">
        <f t="shared" ref="AF46" si="34">AE45-AF45</f>
        <v>-2896.6078627742827</v>
      </c>
      <c r="AG46" s="321">
        <f t="shared" ref="AG46" si="35">AF45-AG45</f>
        <v>-3255.8024308010936</v>
      </c>
      <c r="AH46" s="321">
        <f t="shared" ref="AH46" si="36">AG45-AH45</f>
        <v>-3595.9458067361265</v>
      </c>
      <c r="AI46" s="321">
        <f t="shared" ref="AI46" si="37">AH45-AI45</f>
        <v>-3883.6349086184055</v>
      </c>
      <c r="AJ46" s="321">
        <f t="shared" ref="AJ46" si="38">AI45-AJ45</f>
        <v>-4260.2557787196711</v>
      </c>
      <c r="AK46" s="321">
        <f t="shared" ref="AK46" si="39">AJ45-AK45</f>
        <v>-4603.5066068889573</v>
      </c>
      <c r="AL46" s="321">
        <f t="shared" ref="AL46" si="40">AK45-AL45</f>
        <v>-4926.3206868106499</v>
      </c>
      <c r="AM46" s="321">
        <f t="shared" ref="AM46" si="41">AL45-AM45</f>
        <v>-5302.8576704626903</v>
      </c>
      <c r="AN46" s="321">
        <f t="shared" ref="AN46" si="42">AM45-AN45</f>
        <v>-8331.4566205516458</v>
      </c>
      <c r="AO46" s="321">
        <f t="shared" ref="AO46" si="43">AN45-AO45</f>
        <v>-18969.788679982536</v>
      </c>
      <c r="AP46" s="321">
        <f t="shared" ref="AP46" si="44">AO45-AP45</f>
        <v>-19939.366495419294</v>
      </c>
      <c r="AQ46" s="321">
        <f t="shared" ref="AQ46" si="45">AP45-AQ45</f>
        <v>4288773.1082779597</v>
      </c>
      <c r="AR46" s="321">
        <f t="shared" ref="AR46" si="46">AQ45-AR45</f>
        <v>133160.98722515535</v>
      </c>
      <c r="AS46" s="322">
        <f>AR45-AS45</f>
        <v>0</v>
      </c>
      <c r="AW46" s="582"/>
    </row>
    <row r="47" spans="3:50" x14ac:dyDescent="0.3">
      <c r="AA47" s="582"/>
      <c r="AB47" s="582"/>
      <c r="AC47" s="582"/>
      <c r="AD47" s="582"/>
      <c r="AE47" s="582"/>
      <c r="AF47" s="582"/>
      <c r="AG47" s="582"/>
      <c r="AH47" s="582"/>
      <c r="AI47" s="582"/>
      <c r="AJ47" s="582"/>
      <c r="AK47" s="582"/>
      <c r="AL47" s="582"/>
      <c r="AM47" s="582"/>
      <c r="AN47" s="582"/>
      <c r="AO47" s="582"/>
      <c r="AP47" s="582"/>
      <c r="AQ47" s="582"/>
      <c r="AR47" s="582"/>
      <c r="AS47" s="582"/>
      <c r="AW47" s="582"/>
    </row>
    <row r="48" spans="3:50" x14ac:dyDescent="0.3">
      <c r="AA48" s="582"/>
      <c r="AB48" s="582"/>
      <c r="AC48" s="582"/>
      <c r="AD48" s="582"/>
      <c r="AE48" s="582"/>
      <c r="AF48" s="582"/>
      <c r="AG48" s="582"/>
      <c r="AH48" s="582"/>
      <c r="AI48" s="582"/>
      <c r="AJ48" s="582"/>
      <c r="AK48" s="582"/>
      <c r="AL48" s="582"/>
      <c r="AM48" s="582"/>
      <c r="AN48" s="582"/>
      <c r="AO48" s="582"/>
      <c r="AP48" s="582"/>
      <c r="AQ48" s="582"/>
      <c r="AR48" s="582"/>
      <c r="AS48" s="582"/>
      <c r="AW48" s="582"/>
      <c r="AX48" s="582"/>
    </row>
    <row r="49" spans="1:259" x14ac:dyDescent="0.3">
      <c r="AA49" s="582"/>
      <c r="AB49" s="582"/>
      <c r="AC49" s="582"/>
      <c r="AD49" s="582"/>
      <c r="AE49" s="582"/>
      <c r="AF49" s="582"/>
      <c r="AG49" s="582"/>
      <c r="AH49" s="582"/>
      <c r="AI49" s="582"/>
      <c r="AJ49" s="582"/>
      <c r="AK49" s="582"/>
      <c r="AL49" s="582"/>
      <c r="AM49" s="582"/>
      <c r="AN49" s="582"/>
      <c r="AO49" s="582"/>
      <c r="AP49" s="582"/>
      <c r="AQ49" s="582"/>
      <c r="AR49" s="582"/>
      <c r="AS49" s="582"/>
      <c r="AV49" s="582"/>
    </row>
    <row r="50" spans="1:259" x14ac:dyDescent="0.3">
      <c r="AA50" s="582"/>
      <c r="AB50" s="582"/>
      <c r="AC50" s="582"/>
      <c r="AD50" s="582"/>
      <c r="AE50" s="582"/>
      <c r="AF50" s="582"/>
      <c r="AG50" s="582"/>
      <c r="AH50" s="582"/>
      <c r="AI50" s="582"/>
      <c r="AJ50" s="582"/>
      <c r="AK50" s="582"/>
      <c r="AL50" s="582"/>
      <c r="AM50" s="582"/>
      <c r="AN50" s="582"/>
      <c r="AO50" s="582"/>
      <c r="AP50" s="582"/>
      <c r="AQ50" s="582"/>
      <c r="AR50" s="582"/>
      <c r="AS50" s="582"/>
      <c r="AV50" s="582"/>
      <c r="AW50" s="582"/>
    </row>
    <row r="51" spans="1:259" x14ac:dyDescent="0.3">
      <c r="Y51" s="582"/>
      <c r="AA51" s="582"/>
      <c r="AB51" s="582"/>
      <c r="AC51" s="582"/>
      <c r="AD51" s="582"/>
      <c r="AE51" s="582"/>
      <c r="AF51" s="582"/>
      <c r="AG51" s="582"/>
      <c r="AH51" s="582"/>
      <c r="AI51" s="582"/>
      <c r="AJ51" s="582"/>
      <c r="AK51" s="582"/>
      <c r="AL51" s="582"/>
      <c r="AM51" s="582"/>
      <c r="AN51" s="582"/>
      <c r="AO51" s="582"/>
      <c r="AP51" s="582"/>
      <c r="AQ51" s="582"/>
      <c r="AR51" s="582"/>
      <c r="AS51" s="582"/>
      <c r="AV51" s="582"/>
      <c r="AW51" s="582"/>
    </row>
    <row r="52" spans="1:259" x14ac:dyDescent="0.3">
      <c r="Y52" s="1454" t="s">
        <v>1309</v>
      </c>
      <c r="AA52" s="582"/>
      <c r="AB52" s="582"/>
      <c r="AC52" s="582"/>
      <c r="AD52" s="582"/>
      <c r="AE52" s="582"/>
      <c r="AF52" s="582"/>
      <c r="AG52" s="582"/>
      <c r="AH52" s="582"/>
      <c r="AI52" s="582"/>
      <c r="AJ52" s="582"/>
      <c r="AK52" s="582"/>
      <c r="AL52" s="582"/>
      <c r="AM52" s="582"/>
      <c r="AN52" s="582"/>
      <c r="AO52" s="582"/>
      <c r="AP52" s="582"/>
      <c r="AQ52" s="582"/>
      <c r="AR52" s="582"/>
      <c r="AS52" s="582"/>
      <c r="DO52" s="582"/>
      <c r="DP52" s="582"/>
    </row>
    <row r="53" spans="1:259" s="313" customFormat="1" ht="12" customHeight="1" thickBot="1" x14ac:dyDescent="0.35">
      <c r="B53" s="312"/>
      <c r="Y53" s="481"/>
      <c r="Z53" s="481"/>
      <c r="AA53" s="1416"/>
      <c r="AB53" s="1414"/>
      <c r="AC53" s="1414"/>
      <c r="AD53" s="1414"/>
      <c r="AE53" s="1414"/>
      <c r="AF53" s="1417">
        <v>1</v>
      </c>
      <c r="AG53" s="1417">
        <f>AF53</f>
        <v>1</v>
      </c>
      <c r="AH53" s="1417">
        <f t="shared" ref="AH53:AQ53" si="47">AG53</f>
        <v>1</v>
      </c>
      <c r="AI53" s="1417">
        <f t="shared" si="47"/>
        <v>1</v>
      </c>
      <c r="AJ53" s="1417">
        <f t="shared" si="47"/>
        <v>1</v>
      </c>
      <c r="AK53" s="1417">
        <f t="shared" si="47"/>
        <v>1</v>
      </c>
      <c r="AL53" s="1417">
        <f t="shared" si="47"/>
        <v>1</v>
      </c>
      <c r="AM53" s="1417">
        <f t="shared" si="47"/>
        <v>1</v>
      </c>
      <c r="AN53" s="1417">
        <f t="shared" si="47"/>
        <v>1</v>
      </c>
      <c r="AO53" s="1417">
        <f t="shared" si="47"/>
        <v>1</v>
      </c>
      <c r="AP53" s="1417">
        <f t="shared" si="47"/>
        <v>1</v>
      </c>
      <c r="AQ53" s="1417">
        <f t="shared" si="47"/>
        <v>1</v>
      </c>
      <c r="AR53" s="1416">
        <f>+AQ53+1</f>
        <v>2</v>
      </c>
      <c r="AS53" s="1416">
        <f>AR53</f>
        <v>2</v>
      </c>
      <c r="AT53" s="1416">
        <f t="shared" ref="AT53:BC53" si="48">AS53</f>
        <v>2</v>
      </c>
      <c r="AU53" s="1416">
        <f t="shared" si="48"/>
        <v>2</v>
      </c>
      <c r="AV53" s="1416">
        <f t="shared" si="48"/>
        <v>2</v>
      </c>
      <c r="AW53" s="1416">
        <f t="shared" si="48"/>
        <v>2</v>
      </c>
      <c r="AX53" s="1416">
        <f t="shared" si="48"/>
        <v>2</v>
      </c>
      <c r="AY53" s="1416">
        <f t="shared" si="48"/>
        <v>2</v>
      </c>
      <c r="AZ53" s="1416">
        <f t="shared" si="48"/>
        <v>2</v>
      </c>
      <c r="BA53" s="1416">
        <f t="shared" si="48"/>
        <v>2</v>
      </c>
      <c r="BB53" s="1416">
        <f t="shared" si="48"/>
        <v>2</v>
      </c>
      <c r="BC53" s="1416">
        <f t="shared" si="48"/>
        <v>2</v>
      </c>
      <c r="BD53" s="1417">
        <f>+BC53+1</f>
        <v>3</v>
      </c>
      <c r="BE53" s="1417">
        <f>BD53</f>
        <v>3</v>
      </c>
      <c r="BF53" s="1417">
        <f t="shared" ref="BF53:BO53" si="49">BE53</f>
        <v>3</v>
      </c>
      <c r="BG53" s="1417">
        <f t="shared" si="49"/>
        <v>3</v>
      </c>
      <c r="BH53" s="1417">
        <f t="shared" si="49"/>
        <v>3</v>
      </c>
      <c r="BI53" s="1417">
        <f t="shared" si="49"/>
        <v>3</v>
      </c>
      <c r="BJ53" s="1417">
        <f t="shared" si="49"/>
        <v>3</v>
      </c>
      <c r="BK53" s="1417">
        <f t="shared" si="49"/>
        <v>3</v>
      </c>
      <c r="BL53" s="1417">
        <f t="shared" si="49"/>
        <v>3</v>
      </c>
      <c r="BM53" s="1417">
        <f t="shared" si="49"/>
        <v>3</v>
      </c>
      <c r="BN53" s="1417">
        <f t="shared" si="49"/>
        <v>3</v>
      </c>
      <c r="BO53" s="1417">
        <f t="shared" si="49"/>
        <v>3</v>
      </c>
      <c r="BP53" s="1416">
        <f>+BO53+1</f>
        <v>4</v>
      </c>
      <c r="BQ53" s="1416">
        <f>BP53</f>
        <v>4</v>
      </c>
      <c r="BR53" s="1416">
        <f t="shared" ref="BR53:CA53" si="50">BQ53</f>
        <v>4</v>
      </c>
      <c r="BS53" s="1416">
        <f t="shared" si="50"/>
        <v>4</v>
      </c>
      <c r="BT53" s="1416">
        <f t="shared" si="50"/>
        <v>4</v>
      </c>
      <c r="BU53" s="1416">
        <f t="shared" si="50"/>
        <v>4</v>
      </c>
      <c r="BV53" s="1416">
        <f t="shared" si="50"/>
        <v>4</v>
      </c>
      <c r="BW53" s="1416">
        <f t="shared" si="50"/>
        <v>4</v>
      </c>
      <c r="BX53" s="1416">
        <f t="shared" si="50"/>
        <v>4</v>
      </c>
      <c r="BY53" s="1416">
        <f t="shared" si="50"/>
        <v>4</v>
      </c>
      <c r="BZ53" s="1416">
        <f t="shared" si="50"/>
        <v>4</v>
      </c>
      <c r="CA53" s="1416">
        <f t="shared" si="50"/>
        <v>4</v>
      </c>
      <c r="CB53" s="1417">
        <f>+CA53+1</f>
        <v>5</v>
      </c>
      <c r="CC53" s="1417">
        <f>CB53</f>
        <v>5</v>
      </c>
      <c r="CD53" s="1417">
        <f t="shared" ref="CD53:CM53" si="51">CC53</f>
        <v>5</v>
      </c>
      <c r="CE53" s="1417">
        <f t="shared" si="51"/>
        <v>5</v>
      </c>
      <c r="CF53" s="1417">
        <f t="shared" si="51"/>
        <v>5</v>
      </c>
      <c r="CG53" s="1417">
        <f t="shared" si="51"/>
        <v>5</v>
      </c>
      <c r="CH53" s="1417">
        <f t="shared" si="51"/>
        <v>5</v>
      </c>
      <c r="CI53" s="1417">
        <f t="shared" si="51"/>
        <v>5</v>
      </c>
      <c r="CJ53" s="1417">
        <f t="shared" si="51"/>
        <v>5</v>
      </c>
      <c r="CK53" s="1417">
        <f t="shared" si="51"/>
        <v>5</v>
      </c>
      <c r="CL53" s="1417">
        <f t="shared" si="51"/>
        <v>5</v>
      </c>
      <c r="CM53" s="1417">
        <f t="shared" si="51"/>
        <v>5</v>
      </c>
      <c r="CN53" s="1416">
        <f>+CM53+1</f>
        <v>6</v>
      </c>
      <c r="CO53" s="1416">
        <f>CN53</f>
        <v>6</v>
      </c>
      <c r="CP53" s="1416">
        <f t="shared" ref="CP53:CY53" si="52">CO53</f>
        <v>6</v>
      </c>
      <c r="CQ53" s="1416">
        <f t="shared" si="52"/>
        <v>6</v>
      </c>
      <c r="CR53" s="1416">
        <f t="shared" si="52"/>
        <v>6</v>
      </c>
      <c r="CS53" s="1416">
        <f t="shared" si="52"/>
        <v>6</v>
      </c>
      <c r="CT53" s="1416">
        <f t="shared" si="52"/>
        <v>6</v>
      </c>
      <c r="CU53" s="1416">
        <f t="shared" si="52"/>
        <v>6</v>
      </c>
      <c r="CV53" s="1416">
        <f t="shared" si="52"/>
        <v>6</v>
      </c>
      <c r="CW53" s="1416">
        <f t="shared" si="52"/>
        <v>6</v>
      </c>
      <c r="CX53" s="1416">
        <f t="shared" si="52"/>
        <v>6</v>
      </c>
      <c r="CY53" s="1416">
        <f t="shared" si="52"/>
        <v>6</v>
      </c>
      <c r="CZ53" s="1417">
        <f>+CY53+1</f>
        <v>7</v>
      </c>
      <c r="DA53" s="1417">
        <f>CZ53</f>
        <v>7</v>
      </c>
      <c r="DB53" s="1417">
        <f t="shared" ref="DB53:DK53" si="53">DA53</f>
        <v>7</v>
      </c>
      <c r="DC53" s="1417">
        <f t="shared" si="53"/>
        <v>7</v>
      </c>
      <c r="DD53" s="1417">
        <f t="shared" si="53"/>
        <v>7</v>
      </c>
      <c r="DE53" s="1417">
        <f t="shared" si="53"/>
        <v>7</v>
      </c>
      <c r="DF53" s="1417">
        <f t="shared" si="53"/>
        <v>7</v>
      </c>
      <c r="DG53" s="1417">
        <f t="shared" si="53"/>
        <v>7</v>
      </c>
      <c r="DH53" s="1417">
        <f t="shared" si="53"/>
        <v>7</v>
      </c>
      <c r="DI53" s="1417">
        <f t="shared" si="53"/>
        <v>7</v>
      </c>
      <c r="DJ53" s="1417">
        <f t="shared" si="53"/>
        <v>7</v>
      </c>
      <c r="DK53" s="1417">
        <f t="shared" si="53"/>
        <v>7</v>
      </c>
      <c r="DL53" s="1416">
        <f>+DK53+1</f>
        <v>8</v>
      </c>
      <c r="DM53" s="1416">
        <f>DL53</f>
        <v>8</v>
      </c>
      <c r="DN53" s="1416">
        <f t="shared" ref="DN53:DW53" si="54">DM53</f>
        <v>8</v>
      </c>
      <c r="DO53" s="1416">
        <f t="shared" si="54"/>
        <v>8</v>
      </c>
      <c r="DP53" s="1416">
        <f t="shared" si="54"/>
        <v>8</v>
      </c>
      <c r="DQ53" s="1416">
        <f t="shared" si="54"/>
        <v>8</v>
      </c>
      <c r="DR53" s="1416">
        <f t="shared" si="54"/>
        <v>8</v>
      </c>
      <c r="DS53" s="1416">
        <f t="shared" si="54"/>
        <v>8</v>
      </c>
      <c r="DT53" s="1416">
        <f t="shared" si="54"/>
        <v>8</v>
      </c>
      <c r="DU53" s="1416">
        <f t="shared" si="54"/>
        <v>8</v>
      </c>
      <c r="DV53" s="1416">
        <f t="shared" si="54"/>
        <v>8</v>
      </c>
      <c r="DW53" s="1416">
        <f t="shared" si="54"/>
        <v>8</v>
      </c>
      <c r="DX53" s="1417">
        <f>+DW53+1</f>
        <v>9</v>
      </c>
      <c r="DY53" s="1417">
        <f>DX53</f>
        <v>9</v>
      </c>
      <c r="DZ53" s="1417">
        <f t="shared" ref="DZ53:EI53" si="55">DY53</f>
        <v>9</v>
      </c>
      <c r="EA53" s="1417">
        <f t="shared" si="55"/>
        <v>9</v>
      </c>
      <c r="EB53" s="1417">
        <f t="shared" si="55"/>
        <v>9</v>
      </c>
      <c r="EC53" s="1417">
        <f t="shared" si="55"/>
        <v>9</v>
      </c>
      <c r="ED53" s="1417">
        <f t="shared" si="55"/>
        <v>9</v>
      </c>
      <c r="EE53" s="1417">
        <f t="shared" si="55"/>
        <v>9</v>
      </c>
      <c r="EF53" s="1417">
        <f t="shared" si="55"/>
        <v>9</v>
      </c>
      <c r="EG53" s="1417">
        <f t="shared" si="55"/>
        <v>9</v>
      </c>
      <c r="EH53" s="1417">
        <f t="shared" si="55"/>
        <v>9</v>
      </c>
      <c r="EI53" s="1417">
        <f t="shared" si="55"/>
        <v>9</v>
      </c>
      <c r="EJ53" s="1416">
        <f>+EI53+1</f>
        <v>10</v>
      </c>
      <c r="EK53" s="1416">
        <f>EJ53</f>
        <v>10</v>
      </c>
      <c r="EL53" s="1416">
        <f t="shared" ref="EL53:EU53" si="56">EK53</f>
        <v>10</v>
      </c>
      <c r="EM53" s="1416">
        <f t="shared" si="56"/>
        <v>10</v>
      </c>
      <c r="EN53" s="1416">
        <f t="shared" si="56"/>
        <v>10</v>
      </c>
      <c r="EO53" s="1416">
        <f t="shared" si="56"/>
        <v>10</v>
      </c>
      <c r="EP53" s="1416">
        <f t="shared" si="56"/>
        <v>10</v>
      </c>
      <c r="EQ53" s="1416">
        <f t="shared" si="56"/>
        <v>10</v>
      </c>
      <c r="ER53" s="1416">
        <f t="shared" si="56"/>
        <v>10</v>
      </c>
      <c r="ES53" s="1416">
        <f t="shared" si="56"/>
        <v>10</v>
      </c>
      <c r="ET53" s="1416">
        <f t="shared" si="56"/>
        <v>10</v>
      </c>
      <c r="EU53" s="1416">
        <f t="shared" si="56"/>
        <v>10</v>
      </c>
      <c r="EV53" s="1417">
        <f>+EU53+1</f>
        <v>11</v>
      </c>
      <c r="EW53" s="1417">
        <f>EV53</f>
        <v>11</v>
      </c>
      <c r="EX53" s="1417">
        <f t="shared" ref="EX53:FG53" si="57">EW53</f>
        <v>11</v>
      </c>
      <c r="EY53" s="1417">
        <f t="shared" si="57"/>
        <v>11</v>
      </c>
      <c r="EZ53" s="1417">
        <f t="shared" si="57"/>
        <v>11</v>
      </c>
      <c r="FA53" s="1417">
        <f t="shared" si="57"/>
        <v>11</v>
      </c>
      <c r="FB53" s="1417">
        <f t="shared" si="57"/>
        <v>11</v>
      </c>
      <c r="FC53" s="1417">
        <f t="shared" si="57"/>
        <v>11</v>
      </c>
      <c r="FD53" s="1417">
        <f t="shared" si="57"/>
        <v>11</v>
      </c>
      <c r="FE53" s="1417">
        <f t="shared" si="57"/>
        <v>11</v>
      </c>
      <c r="FF53" s="1417">
        <f t="shared" si="57"/>
        <v>11</v>
      </c>
      <c r="FG53" s="1417">
        <f t="shared" si="57"/>
        <v>11</v>
      </c>
      <c r="FH53" s="1416">
        <f>+FG53+1</f>
        <v>12</v>
      </c>
      <c r="FI53" s="1416">
        <f>FH53</f>
        <v>12</v>
      </c>
      <c r="FJ53" s="1416">
        <f t="shared" ref="FJ53:FS53" si="58">FI53</f>
        <v>12</v>
      </c>
      <c r="FK53" s="1416">
        <f t="shared" si="58"/>
        <v>12</v>
      </c>
      <c r="FL53" s="1416">
        <f t="shared" si="58"/>
        <v>12</v>
      </c>
      <c r="FM53" s="1416">
        <f t="shared" si="58"/>
        <v>12</v>
      </c>
      <c r="FN53" s="1416">
        <f t="shared" si="58"/>
        <v>12</v>
      </c>
      <c r="FO53" s="1416">
        <f t="shared" si="58"/>
        <v>12</v>
      </c>
      <c r="FP53" s="1416">
        <f t="shared" si="58"/>
        <v>12</v>
      </c>
      <c r="FQ53" s="1416">
        <f t="shared" si="58"/>
        <v>12</v>
      </c>
      <c r="FR53" s="1416">
        <f t="shared" si="58"/>
        <v>12</v>
      </c>
      <c r="FS53" s="1416">
        <f t="shared" si="58"/>
        <v>12</v>
      </c>
      <c r="FT53" s="1417">
        <f>+FS53+1</f>
        <v>13</v>
      </c>
      <c r="FU53" s="1417">
        <f>FT53</f>
        <v>13</v>
      </c>
      <c r="FV53" s="1417">
        <f t="shared" ref="FV53:GE53" si="59">FU53</f>
        <v>13</v>
      </c>
      <c r="FW53" s="1417">
        <f t="shared" si="59"/>
        <v>13</v>
      </c>
      <c r="FX53" s="1417">
        <f t="shared" si="59"/>
        <v>13</v>
      </c>
      <c r="FY53" s="1417">
        <f t="shared" si="59"/>
        <v>13</v>
      </c>
      <c r="FZ53" s="1417">
        <f t="shared" si="59"/>
        <v>13</v>
      </c>
      <c r="GA53" s="1417">
        <f t="shared" si="59"/>
        <v>13</v>
      </c>
      <c r="GB53" s="1417">
        <f t="shared" si="59"/>
        <v>13</v>
      </c>
      <c r="GC53" s="1417">
        <f t="shared" si="59"/>
        <v>13</v>
      </c>
      <c r="GD53" s="1417">
        <f t="shared" si="59"/>
        <v>13</v>
      </c>
      <c r="GE53" s="1417">
        <f t="shared" si="59"/>
        <v>13</v>
      </c>
      <c r="GF53" s="1416">
        <f>+GE53+1</f>
        <v>14</v>
      </c>
      <c r="GG53" s="1416">
        <f>GF53</f>
        <v>14</v>
      </c>
      <c r="GH53" s="1416">
        <f t="shared" ref="GH53:GQ53" si="60">GG53</f>
        <v>14</v>
      </c>
      <c r="GI53" s="1416">
        <f t="shared" si="60"/>
        <v>14</v>
      </c>
      <c r="GJ53" s="1416">
        <f t="shared" si="60"/>
        <v>14</v>
      </c>
      <c r="GK53" s="1416">
        <f t="shared" si="60"/>
        <v>14</v>
      </c>
      <c r="GL53" s="1416">
        <f t="shared" si="60"/>
        <v>14</v>
      </c>
      <c r="GM53" s="1416">
        <f t="shared" si="60"/>
        <v>14</v>
      </c>
      <c r="GN53" s="1416">
        <f t="shared" si="60"/>
        <v>14</v>
      </c>
      <c r="GO53" s="1416">
        <f t="shared" si="60"/>
        <v>14</v>
      </c>
      <c r="GP53" s="1416">
        <f t="shared" si="60"/>
        <v>14</v>
      </c>
      <c r="GQ53" s="1416">
        <f t="shared" si="60"/>
        <v>14</v>
      </c>
      <c r="GR53" s="1417">
        <f>+GQ53+1</f>
        <v>15</v>
      </c>
      <c r="GS53" s="1417">
        <f>GR53</f>
        <v>15</v>
      </c>
      <c r="GT53" s="1417">
        <f t="shared" ref="GT53:HC53" si="61">GS53</f>
        <v>15</v>
      </c>
      <c r="GU53" s="1417">
        <f t="shared" si="61"/>
        <v>15</v>
      </c>
      <c r="GV53" s="1417">
        <f t="shared" si="61"/>
        <v>15</v>
      </c>
      <c r="GW53" s="1417">
        <f t="shared" si="61"/>
        <v>15</v>
      </c>
      <c r="GX53" s="1417">
        <f t="shared" si="61"/>
        <v>15</v>
      </c>
      <c r="GY53" s="1417">
        <f t="shared" si="61"/>
        <v>15</v>
      </c>
      <c r="GZ53" s="1417">
        <f t="shared" si="61"/>
        <v>15</v>
      </c>
      <c r="HA53" s="1417">
        <f t="shared" si="61"/>
        <v>15</v>
      </c>
      <c r="HB53" s="1417">
        <f t="shared" si="61"/>
        <v>15</v>
      </c>
      <c r="HC53" s="1417">
        <f t="shared" si="61"/>
        <v>15</v>
      </c>
      <c r="HD53" s="1416">
        <f>+HC53+1</f>
        <v>16</v>
      </c>
      <c r="HE53" s="1416">
        <f>HD53</f>
        <v>16</v>
      </c>
      <c r="HF53" s="1416">
        <f t="shared" ref="HF53:HO53" si="62">HE53</f>
        <v>16</v>
      </c>
      <c r="HG53" s="1416">
        <f t="shared" si="62"/>
        <v>16</v>
      </c>
      <c r="HH53" s="1416">
        <f t="shared" si="62"/>
        <v>16</v>
      </c>
      <c r="HI53" s="1416">
        <f t="shared" si="62"/>
        <v>16</v>
      </c>
      <c r="HJ53" s="1416">
        <f t="shared" si="62"/>
        <v>16</v>
      </c>
      <c r="HK53" s="1416">
        <f t="shared" si="62"/>
        <v>16</v>
      </c>
      <c r="HL53" s="1416">
        <f t="shared" si="62"/>
        <v>16</v>
      </c>
      <c r="HM53" s="1416">
        <f t="shared" si="62"/>
        <v>16</v>
      </c>
      <c r="HN53" s="1416">
        <f t="shared" si="62"/>
        <v>16</v>
      </c>
      <c r="HO53" s="1416">
        <f t="shared" si="62"/>
        <v>16</v>
      </c>
      <c r="HP53" s="1417">
        <f>+HO53+1</f>
        <v>17</v>
      </c>
      <c r="HQ53" s="1417">
        <f>HP53</f>
        <v>17</v>
      </c>
      <c r="HR53" s="1417">
        <f t="shared" ref="HR53:IA53" si="63">HQ53</f>
        <v>17</v>
      </c>
      <c r="HS53" s="1417">
        <f t="shared" si="63"/>
        <v>17</v>
      </c>
      <c r="HT53" s="1417">
        <f t="shared" si="63"/>
        <v>17</v>
      </c>
      <c r="HU53" s="1417">
        <f t="shared" si="63"/>
        <v>17</v>
      </c>
      <c r="HV53" s="1417">
        <f t="shared" si="63"/>
        <v>17</v>
      </c>
      <c r="HW53" s="1417">
        <f t="shared" si="63"/>
        <v>17</v>
      </c>
      <c r="HX53" s="1417">
        <f t="shared" si="63"/>
        <v>17</v>
      </c>
      <c r="HY53" s="1417">
        <f t="shared" si="63"/>
        <v>17</v>
      </c>
      <c r="HZ53" s="1417">
        <f t="shared" si="63"/>
        <v>17</v>
      </c>
      <c r="IA53" s="1417">
        <f t="shared" si="63"/>
        <v>17</v>
      </c>
      <c r="IB53" s="1416">
        <f>+IA53+1</f>
        <v>18</v>
      </c>
    </row>
    <row r="54" spans="1:259" x14ac:dyDescent="0.3">
      <c r="C54" s="381" t="s">
        <v>226</v>
      </c>
      <c r="D54" s="294"/>
      <c r="E54" s="1412">
        <f>+E63*E64</f>
        <v>315255.41666666663</v>
      </c>
      <c r="F54" s="382"/>
      <c r="G54" s="382"/>
      <c r="H54" s="382"/>
      <c r="I54" s="382"/>
      <c r="J54" s="382"/>
      <c r="K54" s="382"/>
      <c r="L54" s="382"/>
      <c r="M54" s="382"/>
      <c r="N54" s="382"/>
      <c r="O54" s="382"/>
      <c r="P54" s="382"/>
      <c r="Q54" s="382"/>
      <c r="R54" s="382"/>
      <c r="S54" s="382"/>
      <c r="T54" s="382"/>
      <c r="U54" s="382"/>
      <c r="V54" s="382"/>
      <c r="W54" s="383"/>
      <c r="Y54" s="1436" t="s">
        <v>1290</v>
      </c>
      <c r="Z54" s="1257"/>
      <c r="AA54" s="1257">
        <f t="shared" ref="AA54:CL54" si="64">VALUE(YEAR(AA56))</f>
        <v>2020</v>
      </c>
      <c r="AB54" s="1257">
        <f t="shared" si="64"/>
        <v>2020</v>
      </c>
      <c r="AC54" s="1257">
        <f t="shared" si="64"/>
        <v>2020</v>
      </c>
      <c r="AD54" s="1257">
        <f t="shared" si="64"/>
        <v>2020</v>
      </c>
      <c r="AE54" s="1257">
        <f t="shared" si="64"/>
        <v>2020</v>
      </c>
      <c r="AF54" s="1257">
        <f t="shared" si="64"/>
        <v>2020</v>
      </c>
      <c r="AG54" s="1257">
        <f t="shared" si="64"/>
        <v>2020</v>
      </c>
      <c r="AH54" s="1257">
        <f t="shared" si="64"/>
        <v>2020</v>
      </c>
      <c r="AI54" s="1257">
        <f t="shared" si="64"/>
        <v>2020</v>
      </c>
      <c r="AJ54" s="1257">
        <f t="shared" si="64"/>
        <v>2020</v>
      </c>
      <c r="AK54" s="1257">
        <f t="shared" si="64"/>
        <v>2020</v>
      </c>
      <c r="AL54" s="1257">
        <f t="shared" si="64"/>
        <v>2020</v>
      </c>
      <c r="AM54" s="1260">
        <f t="shared" si="64"/>
        <v>2021</v>
      </c>
      <c r="AN54" s="1260">
        <f t="shared" si="64"/>
        <v>2021</v>
      </c>
      <c r="AO54" s="1260">
        <f t="shared" si="64"/>
        <v>2021</v>
      </c>
      <c r="AP54" s="1260">
        <f t="shared" si="64"/>
        <v>2021</v>
      </c>
      <c r="AQ54" s="1260">
        <f t="shared" si="64"/>
        <v>2021</v>
      </c>
      <c r="AR54" s="1260">
        <f t="shared" si="64"/>
        <v>2021</v>
      </c>
      <c r="AS54" s="1260">
        <f t="shared" si="64"/>
        <v>2021</v>
      </c>
      <c r="AT54" s="1260">
        <f t="shared" si="64"/>
        <v>2021</v>
      </c>
      <c r="AU54" s="1260">
        <f t="shared" si="64"/>
        <v>2021</v>
      </c>
      <c r="AV54" s="1260">
        <f t="shared" si="64"/>
        <v>2021</v>
      </c>
      <c r="AW54" s="1260">
        <f t="shared" si="64"/>
        <v>2021</v>
      </c>
      <c r="AX54" s="1260">
        <f t="shared" si="64"/>
        <v>2021</v>
      </c>
      <c r="AY54" s="1257">
        <f t="shared" si="64"/>
        <v>2022</v>
      </c>
      <c r="AZ54" s="1257">
        <f t="shared" si="64"/>
        <v>2022</v>
      </c>
      <c r="BA54" s="1257">
        <f t="shared" si="64"/>
        <v>2022</v>
      </c>
      <c r="BB54" s="1257">
        <f t="shared" si="64"/>
        <v>2022</v>
      </c>
      <c r="BC54" s="1257">
        <f t="shared" si="64"/>
        <v>2022</v>
      </c>
      <c r="BD54" s="1257">
        <f t="shared" si="64"/>
        <v>2022</v>
      </c>
      <c r="BE54" s="1257">
        <f t="shared" si="64"/>
        <v>2022</v>
      </c>
      <c r="BF54" s="1257">
        <f t="shared" si="64"/>
        <v>2022</v>
      </c>
      <c r="BG54" s="1257">
        <f t="shared" si="64"/>
        <v>2022</v>
      </c>
      <c r="BH54" s="1257">
        <f t="shared" si="64"/>
        <v>2022</v>
      </c>
      <c r="BI54" s="1257">
        <f t="shared" si="64"/>
        <v>2022</v>
      </c>
      <c r="BJ54" s="1257">
        <f t="shared" si="64"/>
        <v>2022</v>
      </c>
      <c r="BK54" s="1260">
        <f t="shared" si="64"/>
        <v>2023</v>
      </c>
      <c r="BL54" s="1260">
        <f t="shared" si="64"/>
        <v>2023</v>
      </c>
      <c r="BM54" s="1260">
        <f t="shared" si="64"/>
        <v>2023</v>
      </c>
      <c r="BN54" s="1260">
        <f t="shared" si="64"/>
        <v>2023</v>
      </c>
      <c r="BO54" s="1260">
        <f t="shared" si="64"/>
        <v>2023</v>
      </c>
      <c r="BP54" s="1260">
        <f t="shared" si="64"/>
        <v>2023</v>
      </c>
      <c r="BQ54" s="1260">
        <f t="shared" si="64"/>
        <v>2023</v>
      </c>
      <c r="BR54" s="1260">
        <f t="shared" si="64"/>
        <v>2023</v>
      </c>
      <c r="BS54" s="1260">
        <f t="shared" si="64"/>
        <v>2023</v>
      </c>
      <c r="BT54" s="1260">
        <f t="shared" si="64"/>
        <v>2023</v>
      </c>
      <c r="BU54" s="1260">
        <f t="shared" si="64"/>
        <v>2023</v>
      </c>
      <c r="BV54" s="1260">
        <f t="shared" si="64"/>
        <v>2023</v>
      </c>
      <c r="BW54" s="1257">
        <f t="shared" si="64"/>
        <v>2024</v>
      </c>
      <c r="BX54" s="1257">
        <f t="shared" si="64"/>
        <v>2024</v>
      </c>
      <c r="BY54" s="1257">
        <f t="shared" si="64"/>
        <v>2024</v>
      </c>
      <c r="BZ54" s="1257">
        <f t="shared" si="64"/>
        <v>2024</v>
      </c>
      <c r="CA54" s="1257">
        <f t="shared" si="64"/>
        <v>2024</v>
      </c>
      <c r="CB54" s="1257">
        <f t="shared" si="64"/>
        <v>2024</v>
      </c>
      <c r="CC54" s="1257">
        <f t="shared" si="64"/>
        <v>2024</v>
      </c>
      <c r="CD54" s="1257">
        <f t="shared" si="64"/>
        <v>2024</v>
      </c>
      <c r="CE54" s="1257">
        <f t="shared" si="64"/>
        <v>2024</v>
      </c>
      <c r="CF54" s="1257">
        <f t="shared" si="64"/>
        <v>2024</v>
      </c>
      <c r="CG54" s="1257">
        <f t="shared" si="64"/>
        <v>2024</v>
      </c>
      <c r="CH54" s="1257">
        <f t="shared" si="64"/>
        <v>2024</v>
      </c>
      <c r="CI54" s="1260">
        <f t="shared" si="64"/>
        <v>2025</v>
      </c>
      <c r="CJ54" s="1260">
        <f t="shared" si="64"/>
        <v>2025</v>
      </c>
      <c r="CK54" s="1260">
        <f t="shared" si="64"/>
        <v>2025</v>
      </c>
      <c r="CL54" s="1260">
        <f t="shared" si="64"/>
        <v>2025</v>
      </c>
      <c r="CM54" s="1260">
        <f t="shared" ref="CM54:EX54" si="65">VALUE(YEAR(CM56))</f>
        <v>2025</v>
      </c>
      <c r="CN54" s="1260">
        <f t="shared" si="65"/>
        <v>2025</v>
      </c>
      <c r="CO54" s="1260">
        <f t="shared" si="65"/>
        <v>2025</v>
      </c>
      <c r="CP54" s="1260">
        <f t="shared" si="65"/>
        <v>2025</v>
      </c>
      <c r="CQ54" s="1260">
        <f t="shared" si="65"/>
        <v>2025</v>
      </c>
      <c r="CR54" s="1260">
        <f t="shared" si="65"/>
        <v>2025</v>
      </c>
      <c r="CS54" s="1260">
        <f t="shared" si="65"/>
        <v>2025</v>
      </c>
      <c r="CT54" s="1260">
        <f t="shared" si="65"/>
        <v>2025</v>
      </c>
      <c r="CU54" s="1257">
        <f t="shared" si="65"/>
        <v>2026</v>
      </c>
      <c r="CV54" s="1257">
        <f t="shared" si="65"/>
        <v>2026</v>
      </c>
      <c r="CW54" s="1257">
        <f t="shared" si="65"/>
        <v>2026</v>
      </c>
      <c r="CX54" s="1257">
        <f t="shared" si="65"/>
        <v>2026</v>
      </c>
      <c r="CY54" s="1257">
        <f t="shared" si="65"/>
        <v>2026</v>
      </c>
      <c r="CZ54" s="1257">
        <f t="shared" si="65"/>
        <v>2026</v>
      </c>
      <c r="DA54" s="1257">
        <f t="shared" si="65"/>
        <v>2026</v>
      </c>
      <c r="DB54" s="1257">
        <f t="shared" si="65"/>
        <v>2026</v>
      </c>
      <c r="DC54" s="1257">
        <f t="shared" si="65"/>
        <v>2026</v>
      </c>
      <c r="DD54" s="1257">
        <f t="shared" si="65"/>
        <v>2026</v>
      </c>
      <c r="DE54" s="1257">
        <f t="shared" si="65"/>
        <v>2026</v>
      </c>
      <c r="DF54" s="1257">
        <f t="shared" si="65"/>
        <v>2026</v>
      </c>
      <c r="DG54" s="1260">
        <f t="shared" si="65"/>
        <v>2027</v>
      </c>
      <c r="DH54" s="1260">
        <f t="shared" si="65"/>
        <v>2027</v>
      </c>
      <c r="DI54" s="1260">
        <f t="shared" si="65"/>
        <v>2027</v>
      </c>
      <c r="DJ54" s="1260">
        <f t="shared" si="65"/>
        <v>2027</v>
      </c>
      <c r="DK54" s="1260">
        <f t="shared" si="65"/>
        <v>2027</v>
      </c>
      <c r="DL54" s="1260">
        <f t="shared" si="65"/>
        <v>2027</v>
      </c>
      <c r="DM54" s="1260">
        <f t="shared" si="65"/>
        <v>2027</v>
      </c>
      <c r="DN54" s="1260">
        <f t="shared" si="65"/>
        <v>2027</v>
      </c>
      <c r="DO54" s="1260">
        <f t="shared" si="65"/>
        <v>2027</v>
      </c>
      <c r="DP54" s="1260">
        <f t="shared" si="65"/>
        <v>2027</v>
      </c>
      <c r="DQ54" s="1260">
        <f t="shared" si="65"/>
        <v>2027</v>
      </c>
      <c r="DR54" s="1260">
        <f t="shared" si="65"/>
        <v>2027</v>
      </c>
      <c r="DS54" s="1257">
        <f t="shared" si="65"/>
        <v>2028</v>
      </c>
      <c r="DT54" s="1257">
        <f t="shared" si="65"/>
        <v>2028</v>
      </c>
      <c r="DU54" s="1257">
        <f t="shared" si="65"/>
        <v>2028</v>
      </c>
      <c r="DV54" s="1257">
        <f t="shared" si="65"/>
        <v>2028</v>
      </c>
      <c r="DW54" s="1257">
        <f t="shared" si="65"/>
        <v>2028</v>
      </c>
      <c r="DX54" s="1257">
        <f t="shared" si="65"/>
        <v>2028</v>
      </c>
      <c r="DY54" s="1257">
        <f t="shared" si="65"/>
        <v>2028</v>
      </c>
      <c r="DZ54" s="1257">
        <f t="shared" si="65"/>
        <v>2028</v>
      </c>
      <c r="EA54" s="1257">
        <f t="shared" si="65"/>
        <v>2028</v>
      </c>
      <c r="EB54" s="1257">
        <f t="shared" si="65"/>
        <v>2028</v>
      </c>
      <c r="EC54" s="1257">
        <f t="shared" si="65"/>
        <v>2028</v>
      </c>
      <c r="ED54" s="1257">
        <f t="shared" si="65"/>
        <v>2028</v>
      </c>
      <c r="EE54" s="1260">
        <f t="shared" si="65"/>
        <v>2029</v>
      </c>
      <c r="EF54" s="1260">
        <f t="shared" si="65"/>
        <v>2029</v>
      </c>
      <c r="EG54" s="1260">
        <f t="shared" si="65"/>
        <v>2029</v>
      </c>
      <c r="EH54" s="1260">
        <f t="shared" si="65"/>
        <v>2029</v>
      </c>
      <c r="EI54" s="1260">
        <f t="shared" si="65"/>
        <v>2029</v>
      </c>
      <c r="EJ54" s="1260">
        <f t="shared" si="65"/>
        <v>2029</v>
      </c>
      <c r="EK54" s="1260">
        <f t="shared" si="65"/>
        <v>2029</v>
      </c>
      <c r="EL54" s="1260">
        <f t="shared" si="65"/>
        <v>2029</v>
      </c>
      <c r="EM54" s="1260">
        <f t="shared" si="65"/>
        <v>2029</v>
      </c>
      <c r="EN54" s="1260">
        <f t="shared" si="65"/>
        <v>2029</v>
      </c>
      <c r="EO54" s="1260">
        <f t="shared" si="65"/>
        <v>2029</v>
      </c>
      <c r="EP54" s="1260">
        <f t="shared" si="65"/>
        <v>2029</v>
      </c>
      <c r="EQ54" s="1257">
        <f t="shared" si="65"/>
        <v>2030</v>
      </c>
      <c r="ER54" s="1257">
        <f t="shared" si="65"/>
        <v>2030</v>
      </c>
      <c r="ES54" s="1257">
        <f t="shared" si="65"/>
        <v>2030</v>
      </c>
      <c r="ET54" s="1257">
        <f t="shared" si="65"/>
        <v>2030</v>
      </c>
      <c r="EU54" s="1257">
        <f t="shared" si="65"/>
        <v>2030</v>
      </c>
      <c r="EV54" s="1257">
        <f t="shared" si="65"/>
        <v>2030</v>
      </c>
      <c r="EW54" s="1257">
        <f t="shared" si="65"/>
        <v>2030</v>
      </c>
      <c r="EX54" s="1257">
        <f t="shared" si="65"/>
        <v>2030</v>
      </c>
      <c r="EY54" s="1257">
        <f t="shared" ref="EY54:HJ54" si="66">VALUE(YEAR(EY56))</f>
        <v>2030</v>
      </c>
      <c r="EZ54" s="1257">
        <f t="shared" si="66"/>
        <v>2030</v>
      </c>
      <c r="FA54" s="1257">
        <f t="shared" si="66"/>
        <v>2030</v>
      </c>
      <c r="FB54" s="1257">
        <f t="shared" si="66"/>
        <v>2030</v>
      </c>
      <c r="FC54" s="1260">
        <f t="shared" si="66"/>
        <v>2031</v>
      </c>
      <c r="FD54" s="1260">
        <f t="shared" si="66"/>
        <v>2031</v>
      </c>
      <c r="FE54" s="1260">
        <f t="shared" si="66"/>
        <v>2031</v>
      </c>
      <c r="FF54" s="1260">
        <f t="shared" si="66"/>
        <v>2031</v>
      </c>
      <c r="FG54" s="1260">
        <f t="shared" si="66"/>
        <v>2031</v>
      </c>
      <c r="FH54" s="1260">
        <f t="shared" si="66"/>
        <v>2031</v>
      </c>
      <c r="FI54" s="1260">
        <f t="shared" si="66"/>
        <v>2031</v>
      </c>
      <c r="FJ54" s="1260">
        <f t="shared" si="66"/>
        <v>2031</v>
      </c>
      <c r="FK54" s="1260">
        <f t="shared" si="66"/>
        <v>2031</v>
      </c>
      <c r="FL54" s="1260">
        <f t="shared" si="66"/>
        <v>2031</v>
      </c>
      <c r="FM54" s="1260">
        <f t="shared" si="66"/>
        <v>2031</v>
      </c>
      <c r="FN54" s="1260">
        <f t="shared" si="66"/>
        <v>2031</v>
      </c>
      <c r="FO54" s="1257">
        <f t="shared" si="66"/>
        <v>2032</v>
      </c>
      <c r="FP54" s="1257">
        <f t="shared" si="66"/>
        <v>2032</v>
      </c>
      <c r="FQ54" s="1257">
        <f t="shared" si="66"/>
        <v>2032</v>
      </c>
      <c r="FR54" s="1257">
        <f t="shared" si="66"/>
        <v>2032</v>
      </c>
      <c r="FS54" s="1257">
        <f t="shared" si="66"/>
        <v>2032</v>
      </c>
      <c r="FT54" s="1257">
        <f t="shared" si="66"/>
        <v>2032</v>
      </c>
      <c r="FU54" s="1257">
        <f t="shared" si="66"/>
        <v>2032</v>
      </c>
      <c r="FV54" s="1257">
        <f t="shared" si="66"/>
        <v>2032</v>
      </c>
      <c r="FW54" s="1257">
        <f t="shared" si="66"/>
        <v>2032</v>
      </c>
      <c r="FX54" s="1257">
        <f t="shared" si="66"/>
        <v>2032</v>
      </c>
      <c r="FY54" s="1257">
        <f t="shared" si="66"/>
        <v>2032</v>
      </c>
      <c r="FZ54" s="1257">
        <f t="shared" si="66"/>
        <v>2032</v>
      </c>
      <c r="GA54" s="1260">
        <f t="shared" si="66"/>
        <v>2033</v>
      </c>
      <c r="GB54" s="1260">
        <f t="shared" si="66"/>
        <v>2033</v>
      </c>
      <c r="GC54" s="1260">
        <f t="shared" si="66"/>
        <v>2033</v>
      </c>
      <c r="GD54" s="1260">
        <f t="shared" si="66"/>
        <v>2033</v>
      </c>
      <c r="GE54" s="1260">
        <f t="shared" si="66"/>
        <v>2033</v>
      </c>
      <c r="GF54" s="1260">
        <f t="shared" si="66"/>
        <v>2033</v>
      </c>
      <c r="GG54" s="1260">
        <f t="shared" si="66"/>
        <v>2033</v>
      </c>
      <c r="GH54" s="1260">
        <f t="shared" si="66"/>
        <v>2033</v>
      </c>
      <c r="GI54" s="1260">
        <f t="shared" si="66"/>
        <v>2033</v>
      </c>
      <c r="GJ54" s="1260">
        <f t="shared" si="66"/>
        <v>2033</v>
      </c>
      <c r="GK54" s="1260">
        <f t="shared" si="66"/>
        <v>2033</v>
      </c>
      <c r="GL54" s="1260">
        <f t="shared" si="66"/>
        <v>2033</v>
      </c>
      <c r="GM54" s="1257">
        <f t="shared" si="66"/>
        <v>2034</v>
      </c>
      <c r="GN54" s="1257">
        <f t="shared" si="66"/>
        <v>2034</v>
      </c>
      <c r="GO54" s="1257">
        <f t="shared" si="66"/>
        <v>2034</v>
      </c>
      <c r="GP54" s="1257">
        <f t="shared" si="66"/>
        <v>2034</v>
      </c>
      <c r="GQ54" s="1257">
        <f t="shared" si="66"/>
        <v>2034</v>
      </c>
      <c r="GR54" s="1257">
        <f t="shared" si="66"/>
        <v>2034</v>
      </c>
      <c r="GS54" s="1257">
        <f t="shared" si="66"/>
        <v>2034</v>
      </c>
      <c r="GT54" s="1257">
        <f t="shared" si="66"/>
        <v>2034</v>
      </c>
      <c r="GU54" s="1257">
        <f t="shared" si="66"/>
        <v>2034</v>
      </c>
      <c r="GV54" s="1257">
        <f t="shared" si="66"/>
        <v>2034</v>
      </c>
      <c r="GW54" s="1257">
        <f t="shared" si="66"/>
        <v>2034</v>
      </c>
      <c r="GX54" s="1257">
        <f t="shared" si="66"/>
        <v>2034</v>
      </c>
      <c r="GY54" s="1260">
        <f t="shared" si="66"/>
        <v>2035</v>
      </c>
      <c r="GZ54" s="1260">
        <f t="shared" si="66"/>
        <v>2035</v>
      </c>
      <c r="HA54" s="1260">
        <f t="shared" si="66"/>
        <v>2035</v>
      </c>
      <c r="HB54" s="1260">
        <f t="shared" si="66"/>
        <v>2035</v>
      </c>
      <c r="HC54" s="1260">
        <f t="shared" si="66"/>
        <v>2035</v>
      </c>
      <c r="HD54" s="1260">
        <f t="shared" si="66"/>
        <v>2035</v>
      </c>
      <c r="HE54" s="1260">
        <f t="shared" si="66"/>
        <v>2035</v>
      </c>
      <c r="HF54" s="1260">
        <f t="shared" si="66"/>
        <v>2035</v>
      </c>
      <c r="HG54" s="1260">
        <f t="shared" si="66"/>
        <v>2035</v>
      </c>
      <c r="HH54" s="1260">
        <f t="shared" si="66"/>
        <v>2035</v>
      </c>
      <c r="HI54" s="1260">
        <f t="shared" si="66"/>
        <v>2035</v>
      </c>
      <c r="HJ54" s="1260">
        <f t="shared" si="66"/>
        <v>2035</v>
      </c>
      <c r="HK54" s="1257">
        <f t="shared" ref="HK54:IA54" si="67">VALUE(YEAR(HK56))</f>
        <v>2036</v>
      </c>
      <c r="HL54" s="1257">
        <f t="shared" si="67"/>
        <v>2036</v>
      </c>
      <c r="HM54" s="1257">
        <f t="shared" si="67"/>
        <v>2036</v>
      </c>
      <c r="HN54" s="1257">
        <f t="shared" si="67"/>
        <v>2036</v>
      </c>
      <c r="HO54" s="1257">
        <f t="shared" si="67"/>
        <v>2036</v>
      </c>
      <c r="HP54" s="1257">
        <f t="shared" si="67"/>
        <v>2036</v>
      </c>
      <c r="HQ54" s="1257">
        <f t="shared" si="67"/>
        <v>2036</v>
      </c>
      <c r="HR54" s="1257">
        <f t="shared" si="67"/>
        <v>2036</v>
      </c>
      <c r="HS54" s="1257">
        <f t="shared" si="67"/>
        <v>2036</v>
      </c>
      <c r="HT54" s="1257">
        <f t="shared" si="67"/>
        <v>2036</v>
      </c>
      <c r="HU54" s="1257">
        <f t="shared" si="67"/>
        <v>2036</v>
      </c>
      <c r="HV54" s="1257">
        <f t="shared" si="67"/>
        <v>2036</v>
      </c>
      <c r="HW54" s="1260">
        <f t="shared" si="67"/>
        <v>2037</v>
      </c>
      <c r="HX54" s="1260">
        <f t="shared" si="67"/>
        <v>2037</v>
      </c>
      <c r="HY54" s="1260">
        <f t="shared" si="67"/>
        <v>2037</v>
      </c>
      <c r="HZ54" s="1260">
        <f t="shared" si="67"/>
        <v>2037</v>
      </c>
      <c r="IA54" s="1260">
        <f t="shared" si="67"/>
        <v>2037</v>
      </c>
      <c r="IB54" s="1260">
        <f t="shared" ref="IB54" si="68">VALUE(YEAR(IB56))</f>
        <v>2037</v>
      </c>
      <c r="ID54" s="381" t="s">
        <v>226</v>
      </c>
      <c r="IE54" s="294"/>
      <c r="IF54" s="1412" t="e">
        <f>+IF63*IF64</f>
        <v>#DIV/0!</v>
      </c>
      <c r="IG54" s="382"/>
      <c r="IH54" s="382"/>
      <c r="II54" s="382"/>
      <c r="IJ54" s="382"/>
      <c r="IK54" s="382"/>
      <c r="IL54" s="382"/>
      <c r="IM54" s="382"/>
      <c r="IN54" s="382"/>
      <c r="IO54" s="382"/>
      <c r="IP54" s="382"/>
      <c r="IQ54" s="382"/>
      <c r="IR54" s="382"/>
      <c r="IS54" s="382"/>
      <c r="IT54" s="382"/>
      <c r="IU54" s="382"/>
      <c r="IV54" s="382"/>
      <c r="IW54" s="382"/>
      <c r="IX54" s="383"/>
    </row>
    <row r="55" spans="1:259" x14ac:dyDescent="0.3">
      <c r="C55" s="384" t="s">
        <v>270</v>
      </c>
      <c r="D55" s="27"/>
      <c r="E55" s="657"/>
      <c r="F55" s="657" t="s">
        <v>58</v>
      </c>
      <c r="G55" s="657" t="s">
        <v>59</v>
      </c>
      <c r="H55" s="657" t="s">
        <v>60</v>
      </c>
      <c r="I55" s="657" t="s">
        <v>61</v>
      </c>
      <c r="J55" s="657" t="s">
        <v>62</v>
      </c>
      <c r="K55" s="657" t="s">
        <v>63</v>
      </c>
      <c r="L55" s="657" t="s">
        <v>64</v>
      </c>
      <c r="M55" s="657" t="s">
        <v>65</v>
      </c>
      <c r="N55" s="657" t="s">
        <v>66</v>
      </c>
      <c r="O55" s="657" t="s">
        <v>67</v>
      </c>
      <c r="P55" s="657" t="s">
        <v>68</v>
      </c>
      <c r="Q55" s="657" t="s">
        <v>69</v>
      </c>
      <c r="R55" s="657" t="s">
        <v>70</v>
      </c>
      <c r="S55" s="657" t="s">
        <v>71</v>
      </c>
      <c r="T55" s="657" t="s">
        <v>72</v>
      </c>
      <c r="U55" s="657" t="s">
        <v>73</v>
      </c>
      <c r="V55" s="657" t="s">
        <v>74</v>
      </c>
      <c r="W55" s="385" t="s">
        <v>151</v>
      </c>
      <c r="Y55" s="1258"/>
      <c r="Z55" s="1258"/>
      <c r="AA55" s="1258" t="str">
        <f t="shared" ref="AA55:CL55" si="69">YEAR(AA56)&amp;"."&amp;TEXT(ROUNDUP(MONTH(AA56)/3,0),"0Q")</f>
        <v>2020.1Q</v>
      </c>
      <c r="AB55" s="1258" t="str">
        <f t="shared" si="69"/>
        <v>2020.1Q</v>
      </c>
      <c r="AC55" s="1258" t="str">
        <f t="shared" si="69"/>
        <v>2020.1Q</v>
      </c>
      <c r="AD55" s="1258" t="str">
        <f t="shared" si="69"/>
        <v>2020.2Q</v>
      </c>
      <c r="AE55" s="1258" t="str">
        <f t="shared" si="69"/>
        <v>2020.2Q</v>
      </c>
      <c r="AF55" s="1258" t="str">
        <f t="shared" si="69"/>
        <v>2020.2Q</v>
      </c>
      <c r="AG55" s="1258" t="str">
        <f t="shared" si="69"/>
        <v>2020.3Q</v>
      </c>
      <c r="AH55" s="1258" t="str">
        <f t="shared" si="69"/>
        <v>2020.3Q</v>
      </c>
      <c r="AI55" s="1258" t="str">
        <f t="shared" si="69"/>
        <v>2020.3Q</v>
      </c>
      <c r="AJ55" s="1258" t="str">
        <f t="shared" si="69"/>
        <v>2020.4Q</v>
      </c>
      <c r="AK55" s="1258" t="str">
        <f t="shared" si="69"/>
        <v>2020.4Q</v>
      </c>
      <c r="AL55" s="1258" t="str">
        <f t="shared" si="69"/>
        <v>2020.4Q</v>
      </c>
      <c r="AM55" s="1261" t="str">
        <f t="shared" si="69"/>
        <v>2021.1Q</v>
      </c>
      <c r="AN55" s="1261" t="str">
        <f t="shared" si="69"/>
        <v>2021.1Q</v>
      </c>
      <c r="AO55" s="1261" t="str">
        <f t="shared" si="69"/>
        <v>2021.1Q</v>
      </c>
      <c r="AP55" s="1261" t="str">
        <f t="shared" si="69"/>
        <v>2021.2Q</v>
      </c>
      <c r="AQ55" s="1261" t="str">
        <f t="shared" si="69"/>
        <v>2021.2Q</v>
      </c>
      <c r="AR55" s="1261" t="str">
        <f t="shared" si="69"/>
        <v>2021.2Q</v>
      </c>
      <c r="AS55" s="1261" t="str">
        <f t="shared" si="69"/>
        <v>2021.3Q</v>
      </c>
      <c r="AT55" s="1261" t="str">
        <f t="shared" si="69"/>
        <v>2021.3Q</v>
      </c>
      <c r="AU55" s="1261" t="str">
        <f t="shared" si="69"/>
        <v>2021.3Q</v>
      </c>
      <c r="AV55" s="1261" t="str">
        <f t="shared" si="69"/>
        <v>2021.4Q</v>
      </c>
      <c r="AW55" s="1261" t="str">
        <f t="shared" si="69"/>
        <v>2021.4Q</v>
      </c>
      <c r="AX55" s="1261" t="str">
        <f t="shared" si="69"/>
        <v>2021.4Q</v>
      </c>
      <c r="AY55" s="1258" t="str">
        <f t="shared" si="69"/>
        <v>2022.1Q</v>
      </c>
      <c r="AZ55" s="1258" t="str">
        <f t="shared" si="69"/>
        <v>2022.1Q</v>
      </c>
      <c r="BA55" s="1258" t="str">
        <f t="shared" si="69"/>
        <v>2022.1Q</v>
      </c>
      <c r="BB55" s="1258" t="str">
        <f t="shared" si="69"/>
        <v>2022.2Q</v>
      </c>
      <c r="BC55" s="1258" t="str">
        <f t="shared" si="69"/>
        <v>2022.2Q</v>
      </c>
      <c r="BD55" s="1258" t="str">
        <f t="shared" si="69"/>
        <v>2022.2Q</v>
      </c>
      <c r="BE55" s="1258" t="str">
        <f t="shared" si="69"/>
        <v>2022.3Q</v>
      </c>
      <c r="BF55" s="1258" t="str">
        <f t="shared" si="69"/>
        <v>2022.3Q</v>
      </c>
      <c r="BG55" s="1258" t="str">
        <f t="shared" si="69"/>
        <v>2022.3Q</v>
      </c>
      <c r="BH55" s="1258" t="str">
        <f t="shared" si="69"/>
        <v>2022.4Q</v>
      </c>
      <c r="BI55" s="1258" t="str">
        <f t="shared" si="69"/>
        <v>2022.4Q</v>
      </c>
      <c r="BJ55" s="1258" t="str">
        <f t="shared" si="69"/>
        <v>2022.4Q</v>
      </c>
      <c r="BK55" s="1261" t="str">
        <f t="shared" si="69"/>
        <v>2023.1Q</v>
      </c>
      <c r="BL55" s="1261" t="str">
        <f t="shared" si="69"/>
        <v>2023.1Q</v>
      </c>
      <c r="BM55" s="1261" t="str">
        <f t="shared" si="69"/>
        <v>2023.1Q</v>
      </c>
      <c r="BN55" s="1261" t="str">
        <f t="shared" si="69"/>
        <v>2023.2Q</v>
      </c>
      <c r="BO55" s="1261" t="str">
        <f t="shared" si="69"/>
        <v>2023.2Q</v>
      </c>
      <c r="BP55" s="1261" t="str">
        <f t="shared" si="69"/>
        <v>2023.2Q</v>
      </c>
      <c r="BQ55" s="1261" t="str">
        <f t="shared" si="69"/>
        <v>2023.3Q</v>
      </c>
      <c r="BR55" s="1261" t="str">
        <f t="shared" si="69"/>
        <v>2023.3Q</v>
      </c>
      <c r="BS55" s="1261" t="str">
        <f t="shared" si="69"/>
        <v>2023.3Q</v>
      </c>
      <c r="BT55" s="1261" t="str">
        <f t="shared" si="69"/>
        <v>2023.4Q</v>
      </c>
      <c r="BU55" s="1261" t="str">
        <f t="shared" si="69"/>
        <v>2023.4Q</v>
      </c>
      <c r="BV55" s="1261" t="str">
        <f t="shared" si="69"/>
        <v>2023.4Q</v>
      </c>
      <c r="BW55" s="1258" t="str">
        <f t="shared" si="69"/>
        <v>2024.1Q</v>
      </c>
      <c r="BX55" s="1258" t="str">
        <f t="shared" si="69"/>
        <v>2024.1Q</v>
      </c>
      <c r="BY55" s="1258" t="str">
        <f t="shared" si="69"/>
        <v>2024.1Q</v>
      </c>
      <c r="BZ55" s="1258" t="str">
        <f t="shared" si="69"/>
        <v>2024.2Q</v>
      </c>
      <c r="CA55" s="1258" t="str">
        <f t="shared" si="69"/>
        <v>2024.2Q</v>
      </c>
      <c r="CB55" s="1258" t="str">
        <f t="shared" si="69"/>
        <v>2024.2Q</v>
      </c>
      <c r="CC55" s="1258" t="str">
        <f t="shared" si="69"/>
        <v>2024.3Q</v>
      </c>
      <c r="CD55" s="1258" t="str">
        <f t="shared" si="69"/>
        <v>2024.3Q</v>
      </c>
      <c r="CE55" s="1258" t="str">
        <f t="shared" si="69"/>
        <v>2024.3Q</v>
      </c>
      <c r="CF55" s="1258" t="str">
        <f t="shared" si="69"/>
        <v>2024.4Q</v>
      </c>
      <c r="CG55" s="1258" t="str">
        <f t="shared" si="69"/>
        <v>2024.4Q</v>
      </c>
      <c r="CH55" s="1258" t="str">
        <f t="shared" si="69"/>
        <v>2024.4Q</v>
      </c>
      <c r="CI55" s="1261" t="str">
        <f t="shared" si="69"/>
        <v>2025.1Q</v>
      </c>
      <c r="CJ55" s="1261" t="str">
        <f t="shared" si="69"/>
        <v>2025.1Q</v>
      </c>
      <c r="CK55" s="1261" t="str">
        <f t="shared" si="69"/>
        <v>2025.1Q</v>
      </c>
      <c r="CL55" s="1261" t="str">
        <f t="shared" si="69"/>
        <v>2025.2Q</v>
      </c>
      <c r="CM55" s="1261" t="str">
        <f t="shared" ref="CM55:EX55" si="70">YEAR(CM56)&amp;"."&amp;TEXT(ROUNDUP(MONTH(CM56)/3,0),"0Q")</f>
        <v>2025.2Q</v>
      </c>
      <c r="CN55" s="1261" t="str">
        <f t="shared" si="70"/>
        <v>2025.2Q</v>
      </c>
      <c r="CO55" s="1261" t="str">
        <f t="shared" si="70"/>
        <v>2025.3Q</v>
      </c>
      <c r="CP55" s="1261" t="str">
        <f t="shared" si="70"/>
        <v>2025.3Q</v>
      </c>
      <c r="CQ55" s="1261" t="str">
        <f t="shared" si="70"/>
        <v>2025.3Q</v>
      </c>
      <c r="CR55" s="1261" t="str">
        <f t="shared" si="70"/>
        <v>2025.4Q</v>
      </c>
      <c r="CS55" s="1261" t="str">
        <f t="shared" si="70"/>
        <v>2025.4Q</v>
      </c>
      <c r="CT55" s="1261" t="str">
        <f t="shared" si="70"/>
        <v>2025.4Q</v>
      </c>
      <c r="CU55" s="1258" t="str">
        <f t="shared" si="70"/>
        <v>2026.1Q</v>
      </c>
      <c r="CV55" s="1258" t="str">
        <f t="shared" si="70"/>
        <v>2026.1Q</v>
      </c>
      <c r="CW55" s="1258" t="str">
        <f t="shared" si="70"/>
        <v>2026.1Q</v>
      </c>
      <c r="CX55" s="1258" t="str">
        <f t="shared" si="70"/>
        <v>2026.2Q</v>
      </c>
      <c r="CY55" s="1258" t="str">
        <f t="shared" si="70"/>
        <v>2026.2Q</v>
      </c>
      <c r="CZ55" s="1258" t="str">
        <f t="shared" si="70"/>
        <v>2026.2Q</v>
      </c>
      <c r="DA55" s="1258" t="str">
        <f t="shared" si="70"/>
        <v>2026.3Q</v>
      </c>
      <c r="DB55" s="1258" t="str">
        <f t="shared" si="70"/>
        <v>2026.3Q</v>
      </c>
      <c r="DC55" s="1258" t="str">
        <f t="shared" si="70"/>
        <v>2026.3Q</v>
      </c>
      <c r="DD55" s="1258" t="str">
        <f t="shared" si="70"/>
        <v>2026.4Q</v>
      </c>
      <c r="DE55" s="1258" t="str">
        <f t="shared" si="70"/>
        <v>2026.4Q</v>
      </c>
      <c r="DF55" s="1258" t="str">
        <f t="shared" si="70"/>
        <v>2026.4Q</v>
      </c>
      <c r="DG55" s="1261" t="str">
        <f t="shared" si="70"/>
        <v>2027.1Q</v>
      </c>
      <c r="DH55" s="1261" t="str">
        <f t="shared" si="70"/>
        <v>2027.1Q</v>
      </c>
      <c r="DI55" s="1261" t="str">
        <f t="shared" si="70"/>
        <v>2027.1Q</v>
      </c>
      <c r="DJ55" s="1261" t="str">
        <f t="shared" si="70"/>
        <v>2027.2Q</v>
      </c>
      <c r="DK55" s="1261" t="str">
        <f t="shared" si="70"/>
        <v>2027.2Q</v>
      </c>
      <c r="DL55" s="1261" t="str">
        <f t="shared" si="70"/>
        <v>2027.2Q</v>
      </c>
      <c r="DM55" s="1261" t="str">
        <f t="shared" si="70"/>
        <v>2027.3Q</v>
      </c>
      <c r="DN55" s="1261" t="str">
        <f t="shared" si="70"/>
        <v>2027.3Q</v>
      </c>
      <c r="DO55" s="1261" t="str">
        <f t="shared" si="70"/>
        <v>2027.3Q</v>
      </c>
      <c r="DP55" s="1261" t="str">
        <f t="shared" si="70"/>
        <v>2027.4Q</v>
      </c>
      <c r="DQ55" s="1261" t="str">
        <f t="shared" si="70"/>
        <v>2027.4Q</v>
      </c>
      <c r="DR55" s="1261" t="str">
        <f t="shared" si="70"/>
        <v>2027.4Q</v>
      </c>
      <c r="DS55" s="1258" t="str">
        <f t="shared" si="70"/>
        <v>2028.1Q</v>
      </c>
      <c r="DT55" s="1258" t="str">
        <f t="shared" si="70"/>
        <v>2028.1Q</v>
      </c>
      <c r="DU55" s="1258" t="str">
        <f t="shared" si="70"/>
        <v>2028.1Q</v>
      </c>
      <c r="DV55" s="1258" t="str">
        <f t="shared" si="70"/>
        <v>2028.2Q</v>
      </c>
      <c r="DW55" s="1258" t="str">
        <f t="shared" si="70"/>
        <v>2028.2Q</v>
      </c>
      <c r="DX55" s="1258" t="str">
        <f t="shared" si="70"/>
        <v>2028.2Q</v>
      </c>
      <c r="DY55" s="1258" t="str">
        <f t="shared" si="70"/>
        <v>2028.3Q</v>
      </c>
      <c r="DZ55" s="1258" t="str">
        <f t="shared" si="70"/>
        <v>2028.3Q</v>
      </c>
      <c r="EA55" s="1258" t="str">
        <f t="shared" si="70"/>
        <v>2028.3Q</v>
      </c>
      <c r="EB55" s="1258" t="str">
        <f t="shared" si="70"/>
        <v>2028.4Q</v>
      </c>
      <c r="EC55" s="1258" t="str">
        <f t="shared" si="70"/>
        <v>2028.4Q</v>
      </c>
      <c r="ED55" s="1258" t="str">
        <f t="shared" si="70"/>
        <v>2028.4Q</v>
      </c>
      <c r="EE55" s="1261" t="str">
        <f t="shared" si="70"/>
        <v>2029.1Q</v>
      </c>
      <c r="EF55" s="1261" t="str">
        <f t="shared" si="70"/>
        <v>2029.1Q</v>
      </c>
      <c r="EG55" s="1261" t="str">
        <f t="shared" si="70"/>
        <v>2029.1Q</v>
      </c>
      <c r="EH55" s="1261" t="str">
        <f t="shared" si="70"/>
        <v>2029.2Q</v>
      </c>
      <c r="EI55" s="1261" t="str">
        <f t="shared" si="70"/>
        <v>2029.2Q</v>
      </c>
      <c r="EJ55" s="1261" t="str">
        <f t="shared" si="70"/>
        <v>2029.2Q</v>
      </c>
      <c r="EK55" s="1261" t="str">
        <f t="shared" si="70"/>
        <v>2029.3Q</v>
      </c>
      <c r="EL55" s="1261" t="str">
        <f t="shared" si="70"/>
        <v>2029.3Q</v>
      </c>
      <c r="EM55" s="1261" t="str">
        <f t="shared" si="70"/>
        <v>2029.3Q</v>
      </c>
      <c r="EN55" s="1261" t="str">
        <f t="shared" si="70"/>
        <v>2029.4Q</v>
      </c>
      <c r="EO55" s="1261" t="str">
        <f t="shared" si="70"/>
        <v>2029.4Q</v>
      </c>
      <c r="EP55" s="1261" t="str">
        <f t="shared" si="70"/>
        <v>2029.4Q</v>
      </c>
      <c r="EQ55" s="1258" t="str">
        <f t="shared" si="70"/>
        <v>2030.1Q</v>
      </c>
      <c r="ER55" s="1258" t="str">
        <f t="shared" si="70"/>
        <v>2030.1Q</v>
      </c>
      <c r="ES55" s="1258" t="str">
        <f t="shared" si="70"/>
        <v>2030.1Q</v>
      </c>
      <c r="ET55" s="1258" t="str">
        <f t="shared" si="70"/>
        <v>2030.2Q</v>
      </c>
      <c r="EU55" s="1258" t="str">
        <f t="shared" si="70"/>
        <v>2030.2Q</v>
      </c>
      <c r="EV55" s="1258" t="str">
        <f t="shared" si="70"/>
        <v>2030.2Q</v>
      </c>
      <c r="EW55" s="1258" t="str">
        <f t="shared" si="70"/>
        <v>2030.3Q</v>
      </c>
      <c r="EX55" s="1258" t="str">
        <f t="shared" si="70"/>
        <v>2030.3Q</v>
      </c>
      <c r="EY55" s="1258" t="str">
        <f t="shared" ref="EY55:HJ55" si="71">YEAR(EY56)&amp;"."&amp;TEXT(ROUNDUP(MONTH(EY56)/3,0),"0Q")</f>
        <v>2030.3Q</v>
      </c>
      <c r="EZ55" s="1258" t="str">
        <f t="shared" si="71"/>
        <v>2030.4Q</v>
      </c>
      <c r="FA55" s="1258" t="str">
        <f t="shared" si="71"/>
        <v>2030.4Q</v>
      </c>
      <c r="FB55" s="1258" t="str">
        <f t="shared" si="71"/>
        <v>2030.4Q</v>
      </c>
      <c r="FC55" s="1261" t="str">
        <f t="shared" si="71"/>
        <v>2031.1Q</v>
      </c>
      <c r="FD55" s="1261" t="str">
        <f t="shared" si="71"/>
        <v>2031.1Q</v>
      </c>
      <c r="FE55" s="1261" t="str">
        <f t="shared" si="71"/>
        <v>2031.1Q</v>
      </c>
      <c r="FF55" s="1261" t="str">
        <f t="shared" si="71"/>
        <v>2031.2Q</v>
      </c>
      <c r="FG55" s="1261" t="str">
        <f t="shared" si="71"/>
        <v>2031.2Q</v>
      </c>
      <c r="FH55" s="1261" t="str">
        <f t="shared" si="71"/>
        <v>2031.2Q</v>
      </c>
      <c r="FI55" s="1261" t="str">
        <f t="shared" si="71"/>
        <v>2031.3Q</v>
      </c>
      <c r="FJ55" s="1261" t="str">
        <f t="shared" si="71"/>
        <v>2031.3Q</v>
      </c>
      <c r="FK55" s="1261" t="str">
        <f t="shared" si="71"/>
        <v>2031.3Q</v>
      </c>
      <c r="FL55" s="1261" t="str">
        <f t="shared" si="71"/>
        <v>2031.4Q</v>
      </c>
      <c r="FM55" s="1261" t="str">
        <f t="shared" si="71"/>
        <v>2031.4Q</v>
      </c>
      <c r="FN55" s="1261" t="str">
        <f t="shared" si="71"/>
        <v>2031.4Q</v>
      </c>
      <c r="FO55" s="1258" t="str">
        <f t="shared" si="71"/>
        <v>2032.1Q</v>
      </c>
      <c r="FP55" s="1258" t="str">
        <f t="shared" si="71"/>
        <v>2032.1Q</v>
      </c>
      <c r="FQ55" s="1258" t="str">
        <f t="shared" si="71"/>
        <v>2032.1Q</v>
      </c>
      <c r="FR55" s="1258" t="str">
        <f t="shared" si="71"/>
        <v>2032.2Q</v>
      </c>
      <c r="FS55" s="1258" t="str">
        <f t="shared" si="71"/>
        <v>2032.2Q</v>
      </c>
      <c r="FT55" s="1258" t="str">
        <f t="shared" si="71"/>
        <v>2032.2Q</v>
      </c>
      <c r="FU55" s="1258" t="str">
        <f t="shared" si="71"/>
        <v>2032.3Q</v>
      </c>
      <c r="FV55" s="1258" t="str">
        <f t="shared" si="71"/>
        <v>2032.3Q</v>
      </c>
      <c r="FW55" s="1258" t="str">
        <f t="shared" si="71"/>
        <v>2032.3Q</v>
      </c>
      <c r="FX55" s="1258" t="str">
        <f t="shared" si="71"/>
        <v>2032.4Q</v>
      </c>
      <c r="FY55" s="1258" t="str">
        <f t="shared" si="71"/>
        <v>2032.4Q</v>
      </c>
      <c r="FZ55" s="1258" t="str">
        <f t="shared" si="71"/>
        <v>2032.4Q</v>
      </c>
      <c r="GA55" s="1261" t="str">
        <f t="shared" si="71"/>
        <v>2033.1Q</v>
      </c>
      <c r="GB55" s="1261" t="str">
        <f t="shared" si="71"/>
        <v>2033.1Q</v>
      </c>
      <c r="GC55" s="1261" t="str">
        <f t="shared" si="71"/>
        <v>2033.1Q</v>
      </c>
      <c r="GD55" s="1261" t="str">
        <f t="shared" si="71"/>
        <v>2033.2Q</v>
      </c>
      <c r="GE55" s="1261" t="str">
        <f t="shared" si="71"/>
        <v>2033.2Q</v>
      </c>
      <c r="GF55" s="1261" t="str">
        <f t="shared" si="71"/>
        <v>2033.2Q</v>
      </c>
      <c r="GG55" s="1261" t="str">
        <f t="shared" si="71"/>
        <v>2033.3Q</v>
      </c>
      <c r="GH55" s="1261" t="str">
        <f t="shared" si="71"/>
        <v>2033.3Q</v>
      </c>
      <c r="GI55" s="1261" t="str">
        <f t="shared" si="71"/>
        <v>2033.3Q</v>
      </c>
      <c r="GJ55" s="1261" t="str">
        <f t="shared" si="71"/>
        <v>2033.4Q</v>
      </c>
      <c r="GK55" s="1261" t="str">
        <f t="shared" si="71"/>
        <v>2033.4Q</v>
      </c>
      <c r="GL55" s="1261" t="str">
        <f t="shared" si="71"/>
        <v>2033.4Q</v>
      </c>
      <c r="GM55" s="1258" t="str">
        <f t="shared" si="71"/>
        <v>2034.1Q</v>
      </c>
      <c r="GN55" s="1258" t="str">
        <f t="shared" si="71"/>
        <v>2034.1Q</v>
      </c>
      <c r="GO55" s="1258" t="str">
        <f t="shared" si="71"/>
        <v>2034.1Q</v>
      </c>
      <c r="GP55" s="1258" t="str">
        <f t="shared" si="71"/>
        <v>2034.2Q</v>
      </c>
      <c r="GQ55" s="1258" t="str">
        <f t="shared" si="71"/>
        <v>2034.2Q</v>
      </c>
      <c r="GR55" s="1258" t="str">
        <f t="shared" si="71"/>
        <v>2034.2Q</v>
      </c>
      <c r="GS55" s="1258" t="str">
        <f t="shared" si="71"/>
        <v>2034.3Q</v>
      </c>
      <c r="GT55" s="1258" t="str">
        <f t="shared" si="71"/>
        <v>2034.3Q</v>
      </c>
      <c r="GU55" s="1258" t="str">
        <f t="shared" si="71"/>
        <v>2034.3Q</v>
      </c>
      <c r="GV55" s="1258" t="str">
        <f t="shared" si="71"/>
        <v>2034.4Q</v>
      </c>
      <c r="GW55" s="1258" t="str">
        <f t="shared" si="71"/>
        <v>2034.4Q</v>
      </c>
      <c r="GX55" s="1258" t="str">
        <f t="shared" si="71"/>
        <v>2034.4Q</v>
      </c>
      <c r="GY55" s="1261" t="str">
        <f t="shared" si="71"/>
        <v>2035.1Q</v>
      </c>
      <c r="GZ55" s="1261" t="str">
        <f t="shared" si="71"/>
        <v>2035.1Q</v>
      </c>
      <c r="HA55" s="1261" t="str">
        <f t="shared" si="71"/>
        <v>2035.1Q</v>
      </c>
      <c r="HB55" s="1261" t="str">
        <f t="shared" si="71"/>
        <v>2035.2Q</v>
      </c>
      <c r="HC55" s="1261" t="str">
        <f t="shared" si="71"/>
        <v>2035.2Q</v>
      </c>
      <c r="HD55" s="1261" t="str">
        <f t="shared" si="71"/>
        <v>2035.2Q</v>
      </c>
      <c r="HE55" s="1261" t="str">
        <f t="shared" si="71"/>
        <v>2035.3Q</v>
      </c>
      <c r="HF55" s="1261" t="str">
        <f t="shared" si="71"/>
        <v>2035.3Q</v>
      </c>
      <c r="HG55" s="1261" t="str">
        <f t="shared" si="71"/>
        <v>2035.3Q</v>
      </c>
      <c r="HH55" s="1261" t="str">
        <f t="shared" si="71"/>
        <v>2035.4Q</v>
      </c>
      <c r="HI55" s="1261" t="str">
        <f t="shared" si="71"/>
        <v>2035.4Q</v>
      </c>
      <c r="HJ55" s="1261" t="str">
        <f t="shared" si="71"/>
        <v>2035.4Q</v>
      </c>
      <c r="HK55" s="1258" t="str">
        <f t="shared" ref="HK55:IB55" si="72">YEAR(HK56)&amp;"."&amp;TEXT(ROUNDUP(MONTH(HK56)/3,0),"0Q")</f>
        <v>2036.1Q</v>
      </c>
      <c r="HL55" s="1258" t="str">
        <f t="shared" si="72"/>
        <v>2036.1Q</v>
      </c>
      <c r="HM55" s="1258" t="str">
        <f t="shared" si="72"/>
        <v>2036.1Q</v>
      </c>
      <c r="HN55" s="1258" t="str">
        <f t="shared" si="72"/>
        <v>2036.2Q</v>
      </c>
      <c r="HO55" s="1258" t="str">
        <f t="shared" si="72"/>
        <v>2036.2Q</v>
      </c>
      <c r="HP55" s="1258" t="str">
        <f t="shared" si="72"/>
        <v>2036.2Q</v>
      </c>
      <c r="HQ55" s="1258" t="str">
        <f t="shared" si="72"/>
        <v>2036.3Q</v>
      </c>
      <c r="HR55" s="1258" t="str">
        <f t="shared" si="72"/>
        <v>2036.3Q</v>
      </c>
      <c r="HS55" s="1258" t="str">
        <f t="shared" si="72"/>
        <v>2036.3Q</v>
      </c>
      <c r="HT55" s="1258" t="str">
        <f t="shared" si="72"/>
        <v>2036.4Q</v>
      </c>
      <c r="HU55" s="1258" t="str">
        <f t="shared" si="72"/>
        <v>2036.4Q</v>
      </c>
      <c r="HV55" s="1258" t="str">
        <f t="shared" si="72"/>
        <v>2036.4Q</v>
      </c>
      <c r="HW55" s="1261" t="str">
        <f t="shared" si="72"/>
        <v>2037.1Q</v>
      </c>
      <c r="HX55" s="1261" t="str">
        <f t="shared" si="72"/>
        <v>2037.1Q</v>
      </c>
      <c r="HY55" s="1261" t="str">
        <f t="shared" si="72"/>
        <v>2037.1Q</v>
      </c>
      <c r="HZ55" s="1261" t="str">
        <f t="shared" si="72"/>
        <v>2037.2Q</v>
      </c>
      <c r="IA55" s="1261" t="str">
        <f t="shared" si="72"/>
        <v>2037.2Q</v>
      </c>
      <c r="IB55" s="1261" t="str">
        <f t="shared" si="72"/>
        <v>2037.2Q</v>
      </c>
      <c r="ID55" s="384" t="s">
        <v>270</v>
      </c>
      <c r="IE55" s="27"/>
      <c r="IF55" s="1418"/>
      <c r="IG55" s="1418" t="s">
        <v>58</v>
      </c>
      <c r="IH55" s="1418" t="s">
        <v>59</v>
      </c>
      <c r="II55" s="1418" t="s">
        <v>60</v>
      </c>
      <c r="IJ55" s="1418" t="s">
        <v>61</v>
      </c>
      <c r="IK55" s="1418" t="s">
        <v>62</v>
      </c>
      <c r="IL55" s="1418" t="s">
        <v>63</v>
      </c>
      <c r="IM55" s="1418" t="s">
        <v>64</v>
      </c>
      <c r="IN55" s="1418" t="s">
        <v>65</v>
      </c>
      <c r="IO55" s="1418" t="s">
        <v>66</v>
      </c>
      <c r="IP55" s="1418" t="s">
        <v>67</v>
      </c>
      <c r="IQ55" s="1418" t="s">
        <v>68</v>
      </c>
      <c r="IR55" s="1418" t="s">
        <v>69</v>
      </c>
      <c r="IS55" s="1418" t="s">
        <v>70</v>
      </c>
      <c r="IT55" s="1418" t="s">
        <v>71</v>
      </c>
      <c r="IU55" s="1418" t="s">
        <v>72</v>
      </c>
      <c r="IV55" s="1418" t="s">
        <v>73</v>
      </c>
      <c r="IW55" s="1418" t="s">
        <v>74</v>
      </c>
      <c r="IX55" s="385" t="s">
        <v>151</v>
      </c>
      <c r="IY55" s="582"/>
    </row>
    <row r="56" spans="1:259" x14ac:dyDescent="0.3">
      <c r="B56" s="258"/>
      <c r="C56" s="2219" t="s">
        <v>75</v>
      </c>
      <c r="D56" s="2220"/>
      <c r="E56" s="108" t="s">
        <v>57</v>
      </c>
      <c r="F56" s="75">
        <v>2020</v>
      </c>
      <c r="G56" s="75">
        <v>2021</v>
      </c>
      <c r="H56" s="75">
        <v>2022</v>
      </c>
      <c r="I56" s="75">
        <v>2023</v>
      </c>
      <c r="J56" s="75">
        <v>2024</v>
      </c>
      <c r="K56" s="75">
        <v>2025</v>
      </c>
      <c r="L56" s="75">
        <v>2026</v>
      </c>
      <c r="M56" s="75">
        <v>2027</v>
      </c>
      <c r="N56" s="75">
        <v>2028</v>
      </c>
      <c r="O56" s="75">
        <v>2029</v>
      </c>
      <c r="P56" s="75">
        <v>2030</v>
      </c>
      <c r="Q56" s="75">
        <v>2031</v>
      </c>
      <c r="R56" s="75">
        <v>2032</v>
      </c>
      <c r="S56" s="75">
        <v>2033</v>
      </c>
      <c r="T56" s="75">
        <v>2034</v>
      </c>
      <c r="U56" s="75">
        <v>2035</v>
      </c>
      <c r="V56" s="75">
        <v>2036</v>
      </c>
      <c r="W56" s="276">
        <v>2037</v>
      </c>
      <c r="Y56" s="1259" t="s">
        <v>552</v>
      </c>
      <c r="Z56" s="1259"/>
      <c r="AA56" s="1259">
        <v>43861</v>
      </c>
      <c r="AB56" s="1259">
        <v>43890</v>
      </c>
      <c r="AC56" s="1259">
        <v>43921</v>
      </c>
      <c r="AD56" s="1259">
        <v>43951</v>
      </c>
      <c r="AE56" s="1259">
        <v>43982</v>
      </c>
      <c r="AF56" s="1259">
        <v>44012</v>
      </c>
      <c r="AG56" s="1259">
        <v>44043</v>
      </c>
      <c r="AH56" s="1259">
        <f t="shared" ref="AH56:CS56" si="73">EOMONTH(AG56,1)</f>
        <v>44074</v>
      </c>
      <c r="AI56" s="1259">
        <f t="shared" si="73"/>
        <v>44104</v>
      </c>
      <c r="AJ56" s="1259">
        <f t="shared" si="73"/>
        <v>44135</v>
      </c>
      <c r="AK56" s="1259">
        <f t="shared" si="73"/>
        <v>44165</v>
      </c>
      <c r="AL56" s="1259">
        <f t="shared" si="73"/>
        <v>44196</v>
      </c>
      <c r="AM56" s="1262">
        <f t="shared" si="73"/>
        <v>44227</v>
      </c>
      <c r="AN56" s="1262">
        <f t="shared" si="73"/>
        <v>44255</v>
      </c>
      <c r="AO56" s="1262">
        <f t="shared" si="73"/>
        <v>44286</v>
      </c>
      <c r="AP56" s="1262">
        <f t="shared" si="73"/>
        <v>44316</v>
      </c>
      <c r="AQ56" s="1262">
        <f t="shared" si="73"/>
        <v>44347</v>
      </c>
      <c r="AR56" s="1262">
        <f t="shared" si="73"/>
        <v>44377</v>
      </c>
      <c r="AS56" s="1262">
        <f t="shared" si="73"/>
        <v>44408</v>
      </c>
      <c r="AT56" s="1262">
        <f t="shared" si="73"/>
        <v>44439</v>
      </c>
      <c r="AU56" s="1262">
        <f t="shared" si="73"/>
        <v>44469</v>
      </c>
      <c r="AV56" s="1262">
        <f t="shared" si="73"/>
        <v>44500</v>
      </c>
      <c r="AW56" s="1262">
        <f t="shared" si="73"/>
        <v>44530</v>
      </c>
      <c r="AX56" s="1262">
        <f t="shared" si="73"/>
        <v>44561</v>
      </c>
      <c r="AY56" s="1259">
        <f t="shared" si="73"/>
        <v>44592</v>
      </c>
      <c r="AZ56" s="1259">
        <f t="shared" si="73"/>
        <v>44620</v>
      </c>
      <c r="BA56" s="1259">
        <f t="shared" si="73"/>
        <v>44651</v>
      </c>
      <c r="BB56" s="1259">
        <f t="shared" si="73"/>
        <v>44681</v>
      </c>
      <c r="BC56" s="1259">
        <f t="shared" si="73"/>
        <v>44712</v>
      </c>
      <c r="BD56" s="1259">
        <f t="shared" si="73"/>
        <v>44742</v>
      </c>
      <c r="BE56" s="1259">
        <f t="shared" si="73"/>
        <v>44773</v>
      </c>
      <c r="BF56" s="1259">
        <f t="shared" si="73"/>
        <v>44804</v>
      </c>
      <c r="BG56" s="1259">
        <f t="shared" si="73"/>
        <v>44834</v>
      </c>
      <c r="BH56" s="1259">
        <f t="shared" si="73"/>
        <v>44865</v>
      </c>
      <c r="BI56" s="1259">
        <f t="shared" si="73"/>
        <v>44895</v>
      </c>
      <c r="BJ56" s="1259">
        <f t="shared" si="73"/>
        <v>44926</v>
      </c>
      <c r="BK56" s="1262">
        <f t="shared" si="73"/>
        <v>44957</v>
      </c>
      <c r="BL56" s="1262">
        <f t="shared" si="73"/>
        <v>44985</v>
      </c>
      <c r="BM56" s="1262">
        <f t="shared" si="73"/>
        <v>45016</v>
      </c>
      <c r="BN56" s="1262">
        <f t="shared" si="73"/>
        <v>45046</v>
      </c>
      <c r="BO56" s="1262">
        <f t="shared" si="73"/>
        <v>45077</v>
      </c>
      <c r="BP56" s="1262">
        <f t="shared" si="73"/>
        <v>45107</v>
      </c>
      <c r="BQ56" s="1262">
        <f t="shared" si="73"/>
        <v>45138</v>
      </c>
      <c r="BR56" s="1262">
        <f t="shared" si="73"/>
        <v>45169</v>
      </c>
      <c r="BS56" s="1262">
        <f t="shared" si="73"/>
        <v>45199</v>
      </c>
      <c r="BT56" s="1262">
        <f t="shared" si="73"/>
        <v>45230</v>
      </c>
      <c r="BU56" s="1262">
        <f t="shared" si="73"/>
        <v>45260</v>
      </c>
      <c r="BV56" s="1262">
        <f t="shared" si="73"/>
        <v>45291</v>
      </c>
      <c r="BW56" s="1259">
        <f t="shared" si="73"/>
        <v>45322</v>
      </c>
      <c r="BX56" s="1259">
        <f t="shared" si="73"/>
        <v>45351</v>
      </c>
      <c r="BY56" s="1259">
        <f t="shared" si="73"/>
        <v>45382</v>
      </c>
      <c r="BZ56" s="1259">
        <f t="shared" si="73"/>
        <v>45412</v>
      </c>
      <c r="CA56" s="1259">
        <f t="shared" si="73"/>
        <v>45443</v>
      </c>
      <c r="CB56" s="1259">
        <f t="shared" si="73"/>
        <v>45473</v>
      </c>
      <c r="CC56" s="1259">
        <f t="shared" si="73"/>
        <v>45504</v>
      </c>
      <c r="CD56" s="1259">
        <f t="shared" si="73"/>
        <v>45535</v>
      </c>
      <c r="CE56" s="1259">
        <f t="shared" si="73"/>
        <v>45565</v>
      </c>
      <c r="CF56" s="1259">
        <f t="shared" si="73"/>
        <v>45596</v>
      </c>
      <c r="CG56" s="1259">
        <f t="shared" si="73"/>
        <v>45626</v>
      </c>
      <c r="CH56" s="1259">
        <f t="shared" si="73"/>
        <v>45657</v>
      </c>
      <c r="CI56" s="1262">
        <f t="shared" si="73"/>
        <v>45688</v>
      </c>
      <c r="CJ56" s="1262">
        <f t="shared" si="73"/>
        <v>45716</v>
      </c>
      <c r="CK56" s="1262">
        <f t="shared" si="73"/>
        <v>45747</v>
      </c>
      <c r="CL56" s="1262">
        <f t="shared" si="73"/>
        <v>45777</v>
      </c>
      <c r="CM56" s="1262">
        <f t="shared" si="73"/>
        <v>45808</v>
      </c>
      <c r="CN56" s="1262">
        <f t="shared" si="73"/>
        <v>45838</v>
      </c>
      <c r="CO56" s="1262">
        <f t="shared" si="73"/>
        <v>45869</v>
      </c>
      <c r="CP56" s="1262">
        <f t="shared" si="73"/>
        <v>45900</v>
      </c>
      <c r="CQ56" s="1262">
        <f t="shared" si="73"/>
        <v>45930</v>
      </c>
      <c r="CR56" s="1262">
        <f t="shared" si="73"/>
        <v>45961</v>
      </c>
      <c r="CS56" s="1262">
        <f t="shared" si="73"/>
        <v>45991</v>
      </c>
      <c r="CT56" s="1262">
        <f t="shared" ref="CT56:FE56" si="74">EOMONTH(CS56,1)</f>
        <v>46022</v>
      </c>
      <c r="CU56" s="1259">
        <f t="shared" si="74"/>
        <v>46053</v>
      </c>
      <c r="CV56" s="1259">
        <f t="shared" si="74"/>
        <v>46081</v>
      </c>
      <c r="CW56" s="1259">
        <f t="shared" si="74"/>
        <v>46112</v>
      </c>
      <c r="CX56" s="1259">
        <f t="shared" si="74"/>
        <v>46142</v>
      </c>
      <c r="CY56" s="1259">
        <f t="shared" si="74"/>
        <v>46173</v>
      </c>
      <c r="CZ56" s="1259">
        <f t="shared" si="74"/>
        <v>46203</v>
      </c>
      <c r="DA56" s="1259">
        <f t="shared" si="74"/>
        <v>46234</v>
      </c>
      <c r="DB56" s="1259">
        <f t="shared" si="74"/>
        <v>46265</v>
      </c>
      <c r="DC56" s="1259">
        <f t="shared" si="74"/>
        <v>46295</v>
      </c>
      <c r="DD56" s="1259">
        <f t="shared" si="74"/>
        <v>46326</v>
      </c>
      <c r="DE56" s="1259">
        <f t="shared" si="74"/>
        <v>46356</v>
      </c>
      <c r="DF56" s="1259">
        <f t="shared" si="74"/>
        <v>46387</v>
      </c>
      <c r="DG56" s="1262">
        <f t="shared" si="74"/>
        <v>46418</v>
      </c>
      <c r="DH56" s="1262">
        <f t="shared" si="74"/>
        <v>46446</v>
      </c>
      <c r="DI56" s="1262">
        <f t="shared" si="74"/>
        <v>46477</v>
      </c>
      <c r="DJ56" s="1262">
        <f t="shared" si="74"/>
        <v>46507</v>
      </c>
      <c r="DK56" s="1262">
        <f t="shared" si="74"/>
        <v>46538</v>
      </c>
      <c r="DL56" s="1262">
        <f t="shared" si="74"/>
        <v>46568</v>
      </c>
      <c r="DM56" s="1262">
        <f t="shared" si="74"/>
        <v>46599</v>
      </c>
      <c r="DN56" s="1262">
        <f t="shared" si="74"/>
        <v>46630</v>
      </c>
      <c r="DO56" s="1262">
        <f t="shared" si="74"/>
        <v>46660</v>
      </c>
      <c r="DP56" s="1262">
        <f t="shared" si="74"/>
        <v>46691</v>
      </c>
      <c r="DQ56" s="1262">
        <f t="shared" si="74"/>
        <v>46721</v>
      </c>
      <c r="DR56" s="1262">
        <f t="shared" si="74"/>
        <v>46752</v>
      </c>
      <c r="DS56" s="1259">
        <f t="shared" si="74"/>
        <v>46783</v>
      </c>
      <c r="DT56" s="1259">
        <f t="shared" si="74"/>
        <v>46812</v>
      </c>
      <c r="DU56" s="1259">
        <f t="shared" si="74"/>
        <v>46843</v>
      </c>
      <c r="DV56" s="1259">
        <f t="shared" si="74"/>
        <v>46873</v>
      </c>
      <c r="DW56" s="1259">
        <f t="shared" si="74"/>
        <v>46904</v>
      </c>
      <c r="DX56" s="1259">
        <f t="shared" si="74"/>
        <v>46934</v>
      </c>
      <c r="DY56" s="1259">
        <f t="shared" si="74"/>
        <v>46965</v>
      </c>
      <c r="DZ56" s="1259">
        <f t="shared" si="74"/>
        <v>46996</v>
      </c>
      <c r="EA56" s="1259">
        <f t="shared" si="74"/>
        <v>47026</v>
      </c>
      <c r="EB56" s="1259">
        <f t="shared" si="74"/>
        <v>47057</v>
      </c>
      <c r="EC56" s="1259">
        <f t="shared" si="74"/>
        <v>47087</v>
      </c>
      <c r="ED56" s="1259">
        <f t="shared" si="74"/>
        <v>47118</v>
      </c>
      <c r="EE56" s="1262">
        <f t="shared" si="74"/>
        <v>47149</v>
      </c>
      <c r="EF56" s="1262">
        <f t="shared" si="74"/>
        <v>47177</v>
      </c>
      <c r="EG56" s="1262">
        <f t="shared" si="74"/>
        <v>47208</v>
      </c>
      <c r="EH56" s="1262">
        <f t="shared" si="74"/>
        <v>47238</v>
      </c>
      <c r="EI56" s="1262">
        <f t="shared" si="74"/>
        <v>47269</v>
      </c>
      <c r="EJ56" s="1262">
        <f t="shared" si="74"/>
        <v>47299</v>
      </c>
      <c r="EK56" s="1262">
        <f t="shared" si="74"/>
        <v>47330</v>
      </c>
      <c r="EL56" s="1262">
        <f t="shared" si="74"/>
        <v>47361</v>
      </c>
      <c r="EM56" s="1262">
        <f t="shared" si="74"/>
        <v>47391</v>
      </c>
      <c r="EN56" s="1262">
        <f t="shared" si="74"/>
        <v>47422</v>
      </c>
      <c r="EO56" s="1262">
        <f t="shared" si="74"/>
        <v>47452</v>
      </c>
      <c r="EP56" s="1262">
        <f t="shared" si="74"/>
        <v>47483</v>
      </c>
      <c r="EQ56" s="1259">
        <f t="shared" si="74"/>
        <v>47514</v>
      </c>
      <c r="ER56" s="1259">
        <f t="shared" si="74"/>
        <v>47542</v>
      </c>
      <c r="ES56" s="1259">
        <f t="shared" si="74"/>
        <v>47573</v>
      </c>
      <c r="ET56" s="1259">
        <f t="shared" si="74"/>
        <v>47603</v>
      </c>
      <c r="EU56" s="1259">
        <f t="shared" si="74"/>
        <v>47634</v>
      </c>
      <c r="EV56" s="1259">
        <f t="shared" si="74"/>
        <v>47664</v>
      </c>
      <c r="EW56" s="1259">
        <f t="shared" si="74"/>
        <v>47695</v>
      </c>
      <c r="EX56" s="1259">
        <f t="shared" si="74"/>
        <v>47726</v>
      </c>
      <c r="EY56" s="1259">
        <f t="shared" si="74"/>
        <v>47756</v>
      </c>
      <c r="EZ56" s="1259">
        <f t="shared" si="74"/>
        <v>47787</v>
      </c>
      <c r="FA56" s="1259">
        <f t="shared" si="74"/>
        <v>47817</v>
      </c>
      <c r="FB56" s="1259">
        <f t="shared" si="74"/>
        <v>47848</v>
      </c>
      <c r="FC56" s="1262">
        <f t="shared" si="74"/>
        <v>47879</v>
      </c>
      <c r="FD56" s="1262">
        <f t="shared" si="74"/>
        <v>47907</v>
      </c>
      <c r="FE56" s="1262">
        <f t="shared" si="74"/>
        <v>47938</v>
      </c>
      <c r="FF56" s="1262">
        <f t="shared" ref="FF56:HQ56" si="75">EOMONTH(FE56,1)</f>
        <v>47968</v>
      </c>
      <c r="FG56" s="1262">
        <f t="shared" si="75"/>
        <v>47999</v>
      </c>
      <c r="FH56" s="1262">
        <f t="shared" si="75"/>
        <v>48029</v>
      </c>
      <c r="FI56" s="1262">
        <f t="shared" si="75"/>
        <v>48060</v>
      </c>
      <c r="FJ56" s="1262">
        <f t="shared" si="75"/>
        <v>48091</v>
      </c>
      <c r="FK56" s="1262">
        <f t="shared" si="75"/>
        <v>48121</v>
      </c>
      <c r="FL56" s="1262">
        <f t="shared" si="75"/>
        <v>48152</v>
      </c>
      <c r="FM56" s="1262">
        <f t="shared" si="75"/>
        <v>48182</v>
      </c>
      <c r="FN56" s="1262">
        <f t="shared" si="75"/>
        <v>48213</v>
      </c>
      <c r="FO56" s="1259">
        <f t="shared" si="75"/>
        <v>48244</v>
      </c>
      <c r="FP56" s="1259">
        <f t="shared" si="75"/>
        <v>48273</v>
      </c>
      <c r="FQ56" s="1259">
        <f t="shared" si="75"/>
        <v>48304</v>
      </c>
      <c r="FR56" s="1259">
        <f t="shared" si="75"/>
        <v>48334</v>
      </c>
      <c r="FS56" s="1259">
        <f t="shared" si="75"/>
        <v>48365</v>
      </c>
      <c r="FT56" s="1259">
        <f t="shared" si="75"/>
        <v>48395</v>
      </c>
      <c r="FU56" s="1259">
        <f t="shared" si="75"/>
        <v>48426</v>
      </c>
      <c r="FV56" s="1259">
        <f t="shared" si="75"/>
        <v>48457</v>
      </c>
      <c r="FW56" s="1259">
        <f t="shared" si="75"/>
        <v>48487</v>
      </c>
      <c r="FX56" s="1259">
        <f t="shared" si="75"/>
        <v>48518</v>
      </c>
      <c r="FY56" s="1259">
        <f t="shared" si="75"/>
        <v>48548</v>
      </c>
      <c r="FZ56" s="1259">
        <f t="shared" si="75"/>
        <v>48579</v>
      </c>
      <c r="GA56" s="1262">
        <f t="shared" si="75"/>
        <v>48610</v>
      </c>
      <c r="GB56" s="1262">
        <f t="shared" si="75"/>
        <v>48638</v>
      </c>
      <c r="GC56" s="1262">
        <f t="shared" si="75"/>
        <v>48669</v>
      </c>
      <c r="GD56" s="1262">
        <f t="shared" si="75"/>
        <v>48699</v>
      </c>
      <c r="GE56" s="1262">
        <f t="shared" si="75"/>
        <v>48730</v>
      </c>
      <c r="GF56" s="1262">
        <f t="shared" si="75"/>
        <v>48760</v>
      </c>
      <c r="GG56" s="1262">
        <f t="shared" si="75"/>
        <v>48791</v>
      </c>
      <c r="GH56" s="1262">
        <f t="shared" si="75"/>
        <v>48822</v>
      </c>
      <c r="GI56" s="1262">
        <f t="shared" si="75"/>
        <v>48852</v>
      </c>
      <c r="GJ56" s="1262">
        <f t="shared" si="75"/>
        <v>48883</v>
      </c>
      <c r="GK56" s="1262">
        <f t="shared" si="75"/>
        <v>48913</v>
      </c>
      <c r="GL56" s="1262">
        <f t="shared" si="75"/>
        <v>48944</v>
      </c>
      <c r="GM56" s="1259">
        <f t="shared" si="75"/>
        <v>48975</v>
      </c>
      <c r="GN56" s="1259">
        <f t="shared" si="75"/>
        <v>49003</v>
      </c>
      <c r="GO56" s="1259">
        <f t="shared" si="75"/>
        <v>49034</v>
      </c>
      <c r="GP56" s="1259">
        <f t="shared" si="75"/>
        <v>49064</v>
      </c>
      <c r="GQ56" s="1259">
        <f t="shared" si="75"/>
        <v>49095</v>
      </c>
      <c r="GR56" s="1259">
        <f t="shared" si="75"/>
        <v>49125</v>
      </c>
      <c r="GS56" s="1259">
        <f t="shared" si="75"/>
        <v>49156</v>
      </c>
      <c r="GT56" s="1259">
        <f t="shared" si="75"/>
        <v>49187</v>
      </c>
      <c r="GU56" s="1259">
        <f t="shared" si="75"/>
        <v>49217</v>
      </c>
      <c r="GV56" s="1259">
        <f t="shared" si="75"/>
        <v>49248</v>
      </c>
      <c r="GW56" s="1259">
        <f t="shared" si="75"/>
        <v>49278</v>
      </c>
      <c r="GX56" s="1259">
        <f t="shared" si="75"/>
        <v>49309</v>
      </c>
      <c r="GY56" s="1262">
        <f t="shared" si="75"/>
        <v>49340</v>
      </c>
      <c r="GZ56" s="1262">
        <f t="shared" si="75"/>
        <v>49368</v>
      </c>
      <c r="HA56" s="1262">
        <f t="shared" si="75"/>
        <v>49399</v>
      </c>
      <c r="HB56" s="1262">
        <f t="shared" si="75"/>
        <v>49429</v>
      </c>
      <c r="HC56" s="1262">
        <f t="shared" si="75"/>
        <v>49460</v>
      </c>
      <c r="HD56" s="1262">
        <f t="shared" si="75"/>
        <v>49490</v>
      </c>
      <c r="HE56" s="1262">
        <f t="shared" si="75"/>
        <v>49521</v>
      </c>
      <c r="HF56" s="1262">
        <f t="shared" si="75"/>
        <v>49552</v>
      </c>
      <c r="HG56" s="1262">
        <f t="shared" si="75"/>
        <v>49582</v>
      </c>
      <c r="HH56" s="1262">
        <f t="shared" si="75"/>
        <v>49613</v>
      </c>
      <c r="HI56" s="1262">
        <f t="shared" si="75"/>
        <v>49643</v>
      </c>
      <c r="HJ56" s="1262">
        <f t="shared" si="75"/>
        <v>49674</v>
      </c>
      <c r="HK56" s="1259">
        <f t="shared" si="75"/>
        <v>49705</v>
      </c>
      <c r="HL56" s="1259">
        <f t="shared" si="75"/>
        <v>49734</v>
      </c>
      <c r="HM56" s="1259">
        <f t="shared" si="75"/>
        <v>49765</v>
      </c>
      <c r="HN56" s="1259">
        <f t="shared" si="75"/>
        <v>49795</v>
      </c>
      <c r="HO56" s="1259">
        <f t="shared" si="75"/>
        <v>49826</v>
      </c>
      <c r="HP56" s="1259">
        <f t="shared" si="75"/>
        <v>49856</v>
      </c>
      <c r="HQ56" s="1259">
        <f t="shared" si="75"/>
        <v>49887</v>
      </c>
      <c r="HR56" s="1259">
        <f t="shared" ref="HR56:IB56" si="76">EOMONTH(HQ56,1)</f>
        <v>49918</v>
      </c>
      <c r="HS56" s="1259">
        <f t="shared" si="76"/>
        <v>49948</v>
      </c>
      <c r="HT56" s="1259">
        <f t="shared" si="76"/>
        <v>49979</v>
      </c>
      <c r="HU56" s="1259">
        <f t="shared" si="76"/>
        <v>50009</v>
      </c>
      <c r="HV56" s="1259">
        <f t="shared" si="76"/>
        <v>50040</v>
      </c>
      <c r="HW56" s="1262">
        <f t="shared" si="76"/>
        <v>50071</v>
      </c>
      <c r="HX56" s="1262">
        <f t="shared" si="76"/>
        <v>50099</v>
      </c>
      <c r="HY56" s="1262">
        <f t="shared" si="76"/>
        <v>50130</v>
      </c>
      <c r="HZ56" s="1262">
        <f t="shared" si="76"/>
        <v>50160</v>
      </c>
      <c r="IA56" s="1262">
        <f t="shared" si="76"/>
        <v>50191</v>
      </c>
      <c r="IB56" s="1262">
        <f t="shared" si="76"/>
        <v>50221</v>
      </c>
      <c r="ID56" s="2219" t="s">
        <v>75</v>
      </c>
      <c r="IE56" s="2220"/>
      <c r="IF56" s="108" t="s">
        <v>57</v>
      </c>
      <c r="IG56" s="75">
        <v>2020</v>
      </c>
      <c r="IH56" s="75">
        <v>2021</v>
      </c>
      <c r="II56" s="75">
        <v>2022</v>
      </c>
      <c r="IJ56" s="75">
        <v>2023</v>
      </c>
      <c r="IK56" s="75">
        <v>2024</v>
      </c>
      <c r="IL56" s="75">
        <v>2025</v>
      </c>
      <c r="IM56" s="75">
        <v>2026</v>
      </c>
      <c r="IN56" s="75">
        <v>2027</v>
      </c>
      <c r="IO56" s="75">
        <v>2028</v>
      </c>
      <c r="IP56" s="75">
        <v>2029</v>
      </c>
      <c r="IQ56" s="75">
        <v>2030</v>
      </c>
      <c r="IR56" s="75">
        <v>2031</v>
      </c>
      <c r="IS56" s="75">
        <v>2032</v>
      </c>
      <c r="IT56" s="75">
        <v>2033</v>
      </c>
      <c r="IU56" s="75">
        <v>2034</v>
      </c>
      <c r="IV56" s="75">
        <v>2035</v>
      </c>
      <c r="IW56" s="75">
        <v>2036</v>
      </c>
      <c r="IX56" s="276">
        <v>2037</v>
      </c>
      <c r="IY56" s="582"/>
    </row>
    <row r="57" spans="1:259" x14ac:dyDescent="0.3">
      <c r="C57" s="1395" t="s">
        <v>227</v>
      </c>
      <c r="D57" s="1396"/>
      <c r="E57" s="1397">
        <f>+'JV_PL&amp;배당가능이익검토'!F10</f>
        <v>0</v>
      </c>
      <c r="F57" s="1398">
        <f>+'JV_PL&amp;배당가능이익검토'!G10</f>
        <v>33443837.032666672</v>
      </c>
      <c r="G57" s="1399">
        <f>+'JV_PL&amp;배당가능이익검토'!H10</f>
        <v>58176274.726908378</v>
      </c>
      <c r="H57" s="1398">
        <f>+'JV_PL&amp;배당가능이익검토'!I10</f>
        <v>59035504.317247152</v>
      </c>
      <c r="I57" s="1398">
        <f>+'JV_PL&amp;배당가능이익검토'!J10</f>
        <v>59910304.494592488</v>
      </c>
      <c r="J57" s="1398">
        <f>+'JV_PL&amp;배당가능이익검토'!K10</f>
        <v>60801006.468835734</v>
      </c>
      <c r="K57" s="1398">
        <f>+'JV_PL&amp;배당가능이익검토'!L10</f>
        <v>61707961.079546027</v>
      </c>
      <c r="L57" s="1398">
        <f>+'JV_PL&amp;배당가능이익검토'!M10</f>
        <v>62631479.465976857</v>
      </c>
      <c r="M57" s="1398">
        <f>+'JV_PL&amp;배당가능이익검토'!N10</f>
        <v>63571952.29653921</v>
      </c>
      <c r="N57" s="1398">
        <f>+'JV_PL&amp;배당가능이익검토'!O10</f>
        <v>64529731.512995511</v>
      </c>
      <c r="O57" s="1398">
        <f>+'JV_PL&amp;배당가능이익검토'!P10</f>
        <v>65505225.325260229</v>
      </c>
      <c r="P57" s="1399">
        <f>+'JV_PL&amp;배당가능이익검토'!Q10</f>
        <v>66498701.401207142</v>
      </c>
      <c r="Q57" s="1399">
        <f>+'JV_PL&amp;배당가능이익검토'!R10</f>
        <v>67510702.318221256</v>
      </c>
      <c r="R57" s="1399">
        <f>+'JV_PL&amp;배당가능이익검토'!S10</f>
        <v>68541493.678268299</v>
      </c>
      <c r="S57" s="1399">
        <f>+'JV_PL&amp;배당가능이익검토'!T10</f>
        <v>69591532.635571286</v>
      </c>
      <c r="T57" s="1399">
        <f>+'JV_PL&amp;배당가능이익검토'!U10</f>
        <v>70661265.854948476</v>
      </c>
      <c r="U57" s="1399">
        <f>+'JV_PL&amp;배당가능이익검토'!V10</f>
        <v>71751118.784604296</v>
      </c>
      <c r="V57" s="1398">
        <f>+'JV_PL&amp;배당가능이익검토'!W10</f>
        <v>72861505.753719077</v>
      </c>
      <c r="W57" s="1400">
        <f>+'JV_PL&amp;배당가능이익검토'!X10</f>
        <v>30830357.731526591</v>
      </c>
      <c r="Y57" s="1395" t="s">
        <v>227</v>
      </c>
      <c r="Z57" s="972">
        <f>+SUM(AB57:IB57)</f>
        <v>1107559954.8786342</v>
      </c>
      <c r="AA57" s="1419"/>
      <c r="AB57" s="1419"/>
      <c r="AC57" s="1419"/>
      <c r="AD57" s="1419"/>
      <c r="AE57" s="1419">
        <f>+JV_Sales!AE96</f>
        <v>0</v>
      </c>
      <c r="AF57" s="1419">
        <f>+JV_Sales!AF96</f>
        <v>4777691.0046666674</v>
      </c>
      <c r="AG57" s="1419">
        <f>+JV_Sales!AG96</f>
        <v>4777691.0046666674</v>
      </c>
      <c r="AH57" s="1419">
        <f>+JV_Sales!AH96</f>
        <v>4777691.0046666674</v>
      </c>
      <c r="AI57" s="1419">
        <f>+JV_Sales!AI96</f>
        <v>4777691.0046666674</v>
      </c>
      <c r="AJ57" s="1419">
        <f>+JV_Sales!AJ96</f>
        <v>4777691.0046666674</v>
      </c>
      <c r="AK57" s="1419">
        <f>+JV_Sales!AK96</f>
        <v>4777691.0046666674</v>
      </c>
      <c r="AL57" s="1419">
        <f>+JV_Sales!AL96</f>
        <v>4777691.0046666674</v>
      </c>
      <c r="AM57" s="1419">
        <f>+JV_Sales!AM96</f>
        <v>4848022.8939090325</v>
      </c>
      <c r="AN57" s="1419">
        <f>+JV_Sales!AN96</f>
        <v>4848022.8939090325</v>
      </c>
      <c r="AO57" s="1419">
        <f>+JV_Sales!AO96</f>
        <v>4848022.8939090325</v>
      </c>
      <c r="AP57" s="1419">
        <f>+JV_Sales!AP96</f>
        <v>4848022.8939090325</v>
      </c>
      <c r="AQ57" s="1419">
        <f>+JV_Sales!AQ96</f>
        <v>4848022.8939090325</v>
      </c>
      <c r="AR57" s="1419">
        <f>+JV_Sales!AR96</f>
        <v>4848022.8939090325</v>
      </c>
      <c r="AS57" s="1419">
        <f>+JV_Sales!AS96</f>
        <v>4848022.8939090325</v>
      </c>
      <c r="AT57" s="1419">
        <f>+JV_Sales!AT96</f>
        <v>4848022.8939090325</v>
      </c>
      <c r="AU57" s="1419">
        <f>+JV_Sales!AU96</f>
        <v>4848022.8939090325</v>
      </c>
      <c r="AV57" s="1419">
        <f>+JV_Sales!AV96</f>
        <v>4848022.8939090325</v>
      </c>
      <c r="AW57" s="1419">
        <f>+JV_Sales!AW96</f>
        <v>4848022.8939090325</v>
      </c>
      <c r="AX57" s="1419">
        <f>+JV_Sales!AX96</f>
        <v>4848022.8939090325</v>
      </c>
      <c r="AY57" s="1419">
        <f>+JV_Sales!AY96</f>
        <v>4919625.359770596</v>
      </c>
      <c r="AZ57" s="1419">
        <f>+JV_Sales!AZ96</f>
        <v>4919625.359770596</v>
      </c>
      <c r="BA57" s="1419">
        <f>+JV_Sales!BA96</f>
        <v>4919625.359770596</v>
      </c>
      <c r="BB57" s="1419">
        <f>+JV_Sales!BB96</f>
        <v>4919625.359770596</v>
      </c>
      <c r="BC57" s="1419">
        <f>+JV_Sales!BC96</f>
        <v>4919625.359770596</v>
      </c>
      <c r="BD57" s="1419">
        <f>+JV_Sales!BD96</f>
        <v>4919625.359770596</v>
      </c>
      <c r="BE57" s="1419">
        <f>+JV_Sales!BE96</f>
        <v>4919625.359770596</v>
      </c>
      <c r="BF57" s="1419">
        <f>+JV_Sales!BF96</f>
        <v>4919625.359770596</v>
      </c>
      <c r="BG57" s="1419">
        <f>+JV_Sales!BG96</f>
        <v>4919625.359770596</v>
      </c>
      <c r="BH57" s="1419">
        <f>+JV_Sales!BH96</f>
        <v>4919625.359770596</v>
      </c>
      <c r="BI57" s="1419">
        <f>+JV_Sales!BI96</f>
        <v>4919625.359770596</v>
      </c>
      <c r="BJ57" s="1419">
        <f>+JV_Sales!BJ96</f>
        <v>4919625.359770596</v>
      </c>
      <c r="BK57" s="1419">
        <f>+JV_Sales!BK96</f>
        <v>4992525.374549374</v>
      </c>
      <c r="BL57" s="1419">
        <f>+JV_Sales!BL96</f>
        <v>4992525.374549374</v>
      </c>
      <c r="BM57" s="1419">
        <f>+JV_Sales!BM96</f>
        <v>4992525.374549374</v>
      </c>
      <c r="BN57" s="1419">
        <f>+JV_Sales!BN96</f>
        <v>4992525.374549374</v>
      </c>
      <c r="BO57" s="1419">
        <f>+JV_Sales!BO96</f>
        <v>4992525.374549374</v>
      </c>
      <c r="BP57" s="1419">
        <f>+JV_Sales!BP96</f>
        <v>4992525.374549374</v>
      </c>
      <c r="BQ57" s="1419">
        <f>+JV_Sales!BQ96</f>
        <v>4992525.374549374</v>
      </c>
      <c r="BR57" s="1419">
        <f>+JV_Sales!BR96</f>
        <v>4992525.374549374</v>
      </c>
      <c r="BS57" s="1419">
        <f>+JV_Sales!BS96</f>
        <v>4992525.374549374</v>
      </c>
      <c r="BT57" s="1419">
        <f>+JV_Sales!BT96</f>
        <v>4992525.374549374</v>
      </c>
      <c r="BU57" s="1419">
        <f>+JV_Sales!BU96</f>
        <v>4992525.374549374</v>
      </c>
      <c r="BV57" s="1419">
        <f>+JV_Sales!BV96</f>
        <v>4992525.374549374</v>
      </c>
      <c r="BW57" s="1419">
        <f>+JV_Sales!BW96</f>
        <v>5066750.5390696432</v>
      </c>
      <c r="BX57" s="1419">
        <f>+JV_Sales!BX96</f>
        <v>5066750.5390696432</v>
      </c>
      <c r="BY57" s="1419">
        <f>+JV_Sales!BY96</f>
        <v>5066750.5390696432</v>
      </c>
      <c r="BZ57" s="1419">
        <f>+JV_Sales!BZ96</f>
        <v>5066750.5390696432</v>
      </c>
      <c r="CA57" s="1419">
        <f>+JV_Sales!CA96</f>
        <v>5066750.5390696432</v>
      </c>
      <c r="CB57" s="1419">
        <f>+JV_Sales!CB96</f>
        <v>5066750.5390696432</v>
      </c>
      <c r="CC57" s="1419">
        <f>+JV_Sales!CC96</f>
        <v>5066750.5390696432</v>
      </c>
      <c r="CD57" s="1419">
        <f>+JV_Sales!CD96</f>
        <v>5066750.5390696432</v>
      </c>
      <c r="CE57" s="1419">
        <f>+JV_Sales!CE96</f>
        <v>5066750.5390696432</v>
      </c>
      <c r="CF57" s="1419">
        <f>+JV_Sales!CF96</f>
        <v>5066750.5390696432</v>
      </c>
      <c r="CG57" s="1419">
        <f>+JV_Sales!CG96</f>
        <v>5066750.5390696432</v>
      </c>
      <c r="CH57" s="1419">
        <f>+JV_Sales!CH96</f>
        <v>5066750.5390696432</v>
      </c>
      <c r="CI57" s="1419">
        <f>+JV_Sales!CI96</f>
        <v>5142330.0899621677</v>
      </c>
      <c r="CJ57" s="1419">
        <f>+JV_Sales!CJ96</f>
        <v>5142330.0899621677</v>
      </c>
      <c r="CK57" s="1419">
        <f>+JV_Sales!CK96</f>
        <v>5142330.0899621677</v>
      </c>
      <c r="CL57" s="1419">
        <f>+JV_Sales!CL96</f>
        <v>5142330.0899621677</v>
      </c>
      <c r="CM57" s="1419">
        <f>+JV_Sales!CM96</f>
        <v>5142330.0899621677</v>
      </c>
      <c r="CN57" s="1419">
        <f>+JV_Sales!CN96</f>
        <v>5142330.0899621677</v>
      </c>
      <c r="CO57" s="1419">
        <f>+JV_Sales!CO96</f>
        <v>5142330.0899621677</v>
      </c>
      <c r="CP57" s="1419">
        <f>+JV_Sales!CP96</f>
        <v>5142330.0899621677</v>
      </c>
      <c r="CQ57" s="1419">
        <f>+JV_Sales!CQ96</f>
        <v>5142330.0899621677</v>
      </c>
      <c r="CR57" s="1419">
        <f>+JV_Sales!CR96</f>
        <v>5142330.0899621677</v>
      </c>
      <c r="CS57" s="1419">
        <f>+JV_Sales!CS96</f>
        <v>5142330.0899621677</v>
      </c>
      <c r="CT57" s="1419">
        <f>+JV_Sales!CT96</f>
        <v>5142330.0899621677</v>
      </c>
      <c r="CU57" s="1419">
        <f>+JV_Sales!CU96</f>
        <v>5219289.9554980723</v>
      </c>
      <c r="CV57" s="1419">
        <f>+JV_Sales!CV96</f>
        <v>5219289.9554980723</v>
      </c>
      <c r="CW57" s="1419">
        <f>+JV_Sales!CW96</f>
        <v>5219289.9554980723</v>
      </c>
      <c r="CX57" s="1419">
        <f>+JV_Sales!CX96</f>
        <v>5219289.9554980723</v>
      </c>
      <c r="CY57" s="1419">
        <f>+JV_Sales!CY96</f>
        <v>5219289.9554980723</v>
      </c>
      <c r="CZ57" s="1419">
        <f>+JV_Sales!CZ96</f>
        <v>5219289.9554980723</v>
      </c>
      <c r="DA57" s="1419">
        <f>+JV_Sales!DA96</f>
        <v>5219289.9554980723</v>
      </c>
      <c r="DB57" s="1419">
        <f>+JV_Sales!DB96</f>
        <v>5219289.9554980723</v>
      </c>
      <c r="DC57" s="1419">
        <f>+JV_Sales!DC96</f>
        <v>5219289.9554980723</v>
      </c>
      <c r="DD57" s="1419">
        <f>+JV_Sales!DD96</f>
        <v>5219289.9554980723</v>
      </c>
      <c r="DE57" s="1419">
        <f>+JV_Sales!DE96</f>
        <v>5219289.9554980723</v>
      </c>
      <c r="DF57" s="1419">
        <f>+JV_Sales!DF96</f>
        <v>5219289.9554980723</v>
      </c>
      <c r="DG57" s="1419">
        <f>+JV_Sales!DG96</f>
        <v>5297662.6913782684</v>
      </c>
      <c r="DH57" s="1419">
        <f>+JV_Sales!DH96</f>
        <v>5297662.6913782684</v>
      </c>
      <c r="DI57" s="1419">
        <f>+JV_Sales!DI96</f>
        <v>5297662.6913782684</v>
      </c>
      <c r="DJ57" s="1419">
        <f>+JV_Sales!DJ96</f>
        <v>5297662.6913782684</v>
      </c>
      <c r="DK57" s="1419">
        <f>+JV_Sales!DK96</f>
        <v>5297662.6913782684</v>
      </c>
      <c r="DL57" s="1419">
        <f>+JV_Sales!DL96</f>
        <v>5297662.6913782684</v>
      </c>
      <c r="DM57" s="1419">
        <f>+JV_Sales!DM96</f>
        <v>5297662.6913782684</v>
      </c>
      <c r="DN57" s="1419">
        <f>+JV_Sales!DN96</f>
        <v>5297662.6913782684</v>
      </c>
      <c r="DO57" s="1419">
        <f>+JV_Sales!DO96</f>
        <v>5297662.6913782684</v>
      </c>
      <c r="DP57" s="1419">
        <f>+JV_Sales!DP96</f>
        <v>5297662.6913782684</v>
      </c>
      <c r="DQ57" s="1419">
        <f>+JV_Sales!DQ96</f>
        <v>5297662.6913782684</v>
      </c>
      <c r="DR57" s="1419">
        <f>+JV_Sales!DR96</f>
        <v>5297662.6913782684</v>
      </c>
      <c r="DS57" s="1419">
        <f>+JV_Sales!DS96</f>
        <v>5377477.6260829605</v>
      </c>
      <c r="DT57" s="1419">
        <f>+JV_Sales!DT96</f>
        <v>5377477.6260829605</v>
      </c>
      <c r="DU57" s="1419">
        <f>+JV_Sales!DU96</f>
        <v>5377477.6260829605</v>
      </c>
      <c r="DV57" s="1419">
        <f>+JV_Sales!DV96</f>
        <v>5377477.6260829605</v>
      </c>
      <c r="DW57" s="1419">
        <f>+JV_Sales!DW96</f>
        <v>5377477.6260829605</v>
      </c>
      <c r="DX57" s="1419">
        <f>+JV_Sales!DX96</f>
        <v>5377477.6260829605</v>
      </c>
      <c r="DY57" s="1419">
        <f>+JV_Sales!DY96</f>
        <v>5377477.6260829605</v>
      </c>
      <c r="DZ57" s="1419">
        <f>+JV_Sales!DZ96</f>
        <v>5377477.6260829605</v>
      </c>
      <c r="EA57" s="1419">
        <f>+JV_Sales!EA96</f>
        <v>5377477.6260829605</v>
      </c>
      <c r="EB57" s="1419">
        <f>+JV_Sales!EB96</f>
        <v>5377477.6260829605</v>
      </c>
      <c r="EC57" s="1419">
        <f>+JV_Sales!EC96</f>
        <v>5377477.6260829605</v>
      </c>
      <c r="ED57" s="1419">
        <f>+JV_Sales!ED96</f>
        <v>5377477.6260829605</v>
      </c>
      <c r="EE57" s="1419">
        <f>+JV_Sales!EE96</f>
        <v>5458768.7771050204</v>
      </c>
      <c r="EF57" s="1419">
        <f>+JV_Sales!EF96</f>
        <v>5458768.7771050204</v>
      </c>
      <c r="EG57" s="1419">
        <f>+JV_Sales!EG96</f>
        <v>5458768.7771050204</v>
      </c>
      <c r="EH57" s="1419">
        <f>+JV_Sales!EH96</f>
        <v>5458768.7771050204</v>
      </c>
      <c r="EI57" s="1419">
        <f>+JV_Sales!EI96</f>
        <v>5458768.7771050204</v>
      </c>
      <c r="EJ57" s="1419">
        <f>+JV_Sales!EJ96</f>
        <v>5458768.7771050204</v>
      </c>
      <c r="EK57" s="1419">
        <f>+JV_Sales!EK96</f>
        <v>5458768.7771050204</v>
      </c>
      <c r="EL57" s="1419">
        <f>+JV_Sales!EL96</f>
        <v>5458768.7771050204</v>
      </c>
      <c r="EM57" s="1419">
        <f>+JV_Sales!EM96</f>
        <v>5458768.7771050204</v>
      </c>
      <c r="EN57" s="1419">
        <f>+JV_Sales!EN96</f>
        <v>5458768.7771050204</v>
      </c>
      <c r="EO57" s="1419">
        <f>+JV_Sales!EO96</f>
        <v>5458768.7771050204</v>
      </c>
      <c r="EP57" s="1419">
        <f>+JV_Sales!EP96</f>
        <v>5458768.7771050204</v>
      </c>
      <c r="EQ57" s="1419">
        <f>+JV_Sales!EQ96</f>
        <v>5541558.4501005961</v>
      </c>
      <c r="ER57" s="1419">
        <f>+JV_Sales!ER96</f>
        <v>5541558.4501005961</v>
      </c>
      <c r="ES57" s="1419">
        <f>+JV_Sales!ES96</f>
        <v>5541558.4501005961</v>
      </c>
      <c r="ET57" s="1419">
        <f>+JV_Sales!ET96</f>
        <v>5541558.4501005961</v>
      </c>
      <c r="EU57" s="1419">
        <f>+JV_Sales!EU96</f>
        <v>5541558.4501005961</v>
      </c>
      <c r="EV57" s="1419">
        <f>+JV_Sales!EV96</f>
        <v>5541558.4501005961</v>
      </c>
      <c r="EW57" s="1419">
        <f>+JV_Sales!EW96</f>
        <v>5541558.4501005961</v>
      </c>
      <c r="EX57" s="1419">
        <f>+JV_Sales!EX96</f>
        <v>5541558.4501005961</v>
      </c>
      <c r="EY57" s="1419">
        <f>+JV_Sales!EY96</f>
        <v>5541558.4501005961</v>
      </c>
      <c r="EZ57" s="1419">
        <f>+JV_Sales!EZ96</f>
        <v>5541558.4501005961</v>
      </c>
      <c r="FA57" s="1419">
        <f>+JV_Sales!FA96</f>
        <v>5541558.4501005961</v>
      </c>
      <c r="FB57" s="1419">
        <f>+JV_Sales!FB96</f>
        <v>5541558.4501005961</v>
      </c>
      <c r="FC57" s="1419">
        <f>+JV_Sales!FC96</f>
        <v>5625891.8598517729</v>
      </c>
      <c r="FD57" s="1419">
        <f>+JV_Sales!FD96</f>
        <v>5625891.8598517729</v>
      </c>
      <c r="FE57" s="1419">
        <f>+JV_Sales!FE96</f>
        <v>5625891.8598517729</v>
      </c>
      <c r="FF57" s="1419">
        <f>+JV_Sales!FF96</f>
        <v>5625891.8598517729</v>
      </c>
      <c r="FG57" s="1419">
        <f>+JV_Sales!FG96</f>
        <v>5625891.8598517729</v>
      </c>
      <c r="FH57" s="1419">
        <f>+JV_Sales!FH96</f>
        <v>5625891.8598517729</v>
      </c>
      <c r="FI57" s="1419">
        <f>+JV_Sales!FI96</f>
        <v>5625891.8598517729</v>
      </c>
      <c r="FJ57" s="1419">
        <f>+JV_Sales!FJ96</f>
        <v>5625891.8598517729</v>
      </c>
      <c r="FK57" s="1419">
        <f>+JV_Sales!FK96</f>
        <v>5625891.8598517729</v>
      </c>
      <c r="FL57" s="1419">
        <f>+JV_Sales!FL96</f>
        <v>5625891.8598517729</v>
      </c>
      <c r="FM57" s="1419">
        <f>+JV_Sales!FM96</f>
        <v>5625891.8598517729</v>
      </c>
      <c r="FN57" s="1419">
        <f>+JV_Sales!FN96</f>
        <v>5625891.8598517729</v>
      </c>
      <c r="FO57" s="1419">
        <f>+JV_Sales!FO96</f>
        <v>5711791.1398556931</v>
      </c>
      <c r="FP57" s="1419">
        <f>+JV_Sales!FP96</f>
        <v>5711791.1398556931</v>
      </c>
      <c r="FQ57" s="1419">
        <f>+JV_Sales!FQ96</f>
        <v>5711791.1398556931</v>
      </c>
      <c r="FR57" s="1419">
        <f>+JV_Sales!FR96</f>
        <v>5711791.1398556931</v>
      </c>
      <c r="FS57" s="1419">
        <f>+JV_Sales!FS96</f>
        <v>5711791.1398556931</v>
      </c>
      <c r="FT57" s="1419">
        <f>+JV_Sales!FT96</f>
        <v>5711791.1398556931</v>
      </c>
      <c r="FU57" s="1419">
        <f>+JV_Sales!FU96</f>
        <v>5711791.1398556931</v>
      </c>
      <c r="FV57" s="1419">
        <f>+JV_Sales!FV96</f>
        <v>5711791.1398556931</v>
      </c>
      <c r="FW57" s="1419">
        <f>+JV_Sales!FW96</f>
        <v>5711791.1398556931</v>
      </c>
      <c r="FX57" s="1419">
        <f>+JV_Sales!FX96</f>
        <v>5711791.1398556931</v>
      </c>
      <c r="FY57" s="1419">
        <f>+JV_Sales!FY96</f>
        <v>5711791.1398556931</v>
      </c>
      <c r="FZ57" s="1419">
        <f>+JV_Sales!FZ96</f>
        <v>5711791.1398556931</v>
      </c>
      <c r="GA57" s="1419">
        <f>+JV_Sales!GA96</f>
        <v>5799294.3862976087</v>
      </c>
      <c r="GB57" s="1419">
        <f>+JV_Sales!GB96</f>
        <v>5799294.3862976087</v>
      </c>
      <c r="GC57" s="1419">
        <f>+JV_Sales!GC96</f>
        <v>5799294.3862976087</v>
      </c>
      <c r="GD57" s="1419">
        <f>+JV_Sales!GD96</f>
        <v>5799294.3862976087</v>
      </c>
      <c r="GE57" s="1419">
        <f>+JV_Sales!GE96</f>
        <v>5799294.3862976087</v>
      </c>
      <c r="GF57" s="1419">
        <f>+JV_Sales!GF96</f>
        <v>5799294.3862976087</v>
      </c>
      <c r="GG57" s="1419">
        <f>+JV_Sales!GG96</f>
        <v>5799294.3862976087</v>
      </c>
      <c r="GH57" s="1419">
        <f>+JV_Sales!GH96</f>
        <v>5799294.3862976087</v>
      </c>
      <c r="GI57" s="1419">
        <f>+JV_Sales!GI96</f>
        <v>5799294.3862976087</v>
      </c>
      <c r="GJ57" s="1419">
        <f>+JV_Sales!GJ96</f>
        <v>5799294.3862976087</v>
      </c>
      <c r="GK57" s="1419">
        <f>+JV_Sales!GK96</f>
        <v>5799294.3862976087</v>
      </c>
      <c r="GL57" s="1419">
        <f>+JV_Sales!GL96</f>
        <v>5799294.3862976087</v>
      </c>
      <c r="GM57" s="1419">
        <f>+JV_Sales!GM96</f>
        <v>5888438.8212457066</v>
      </c>
      <c r="GN57" s="1419">
        <f>+JV_Sales!GN96</f>
        <v>5888438.8212457066</v>
      </c>
      <c r="GO57" s="1419">
        <f>+JV_Sales!GO96</f>
        <v>5888438.8212457066</v>
      </c>
      <c r="GP57" s="1419">
        <f>+JV_Sales!GP96</f>
        <v>5888438.8212457066</v>
      </c>
      <c r="GQ57" s="1419">
        <f>+JV_Sales!GQ96</f>
        <v>5888438.8212457066</v>
      </c>
      <c r="GR57" s="1419">
        <f>+JV_Sales!GR96</f>
        <v>5888438.8212457066</v>
      </c>
      <c r="GS57" s="1419">
        <f>+JV_Sales!GS96</f>
        <v>5888438.8212457066</v>
      </c>
      <c r="GT57" s="1419">
        <f>+JV_Sales!GT96</f>
        <v>5888438.8212457066</v>
      </c>
      <c r="GU57" s="1419">
        <f>+JV_Sales!GU96</f>
        <v>5888438.8212457066</v>
      </c>
      <c r="GV57" s="1419">
        <f>+JV_Sales!GV96</f>
        <v>5888438.8212457066</v>
      </c>
      <c r="GW57" s="1419">
        <f>+JV_Sales!GW96</f>
        <v>5888438.8212457066</v>
      </c>
      <c r="GX57" s="1419">
        <f>+JV_Sales!GX96</f>
        <v>5888438.8212457066</v>
      </c>
      <c r="GY57" s="1419">
        <f>+JV_Sales!GY96</f>
        <v>5979259.8987170262</v>
      </c>
      <c r="GZ57" s="1419">
        <f>+JV_Sales!GZ96</f>
        <v>5979259.8987170262</v>
      </c>
      <c r="HA57" s="1419">
        <f>+JV_Sales!HA96</f>
        <v>5979259.8987170262</v>
      </c>
      <c r="HB57" s="1419">
        <f>+JV_Sales!HB96</f>
        <v>5979259.8987170262</v>
      </c>
      <c r="HC57" s="1419">
        <f>+JV_Sales!HC96</f>
        <v>5979259.8987170262</v>
      </c>
      <c r="HD57" s="1419">
        <f>+JV_Sales!HD96</f>
        <v>5979259.8987170262</v>
      </c>
      <c r="HE57" s="1419">
        <f>+JV_Sales!HE96</f>
        <v>5979259.8987170262</v>
      </c>
      <c r="HF57" s="1419">
        <f>+JV_Sales!HF96</f>
        <v>5979259.8987170262</v>
      </c>
      <c r="HG57" s="1419">
        <f>+JV_Sales!HG96</f>
        <v>5979259.8987170262</v>
      </c>
      <c r="HH57" s="1419">
        <f>+JV_Sales!HH96</f>
        <v>5979259.8987170262</v>
      </c>
      <c r="HI57" s="1419">
        <f>+JV_Sales!HI96</f>
        <v>5979259.8987170262</v>
      </c>
      <c r="HJ57" s="1419">
        <f>+JV_Sales!HJ96</f>
        <v>5979259.8987170262</v>
      </c>
      <c r="HK57" s="1419">
        <f>+JV_Sales!HK96</f>
        <v>6071792.1461432548</v>
      </c>
      <c r="HL57" s="1419">
        <f>+JV_Sales!HL96</f>
        <v>6071792.1461432548</v>
      </c>
      <c r="HM57" s="1419">
        <f>+JV_Sales!HM96</f>
        <v>6071792.1461432548</v>
      </c>
      <c r="HN57" s="1419">
        <f>+JV_Sales!HN96</f>
        <v>6071792.1461432548</v>
      </c>
      <c r="HO57" s="1419">
        <f>+JV_Sales!HO96</f>
        <v>6071792.1461432548</v>
      </c>
      <c r="HP57" s="1419">
        <f>+JV_Sales!HP96</f>
        <v>6071792.1461432548</v>
      </c>
      <c r="HQ57" s="1419">
        <f>+JV_Sales!HQ96</f>
        <v>6071792.1461432548</v>
      </c>
      <c r="HR57" s="1419">
        <f>+JV_Sales!HR96</f>
        <v>6071792.1461432548</v>
      </c>
      <c r="HS57" s="1419">
        <f>+JV_Sales!HS96</f>
        <v>6071792.1461432548</v>
      </c>
      <c r="HT57" s="1419">
        <f>+JV_Sales!HT96</f>
        <v>6071792.1461432548</v>
      </c>
      <c r="HU57" s="1419">
        <f>+JV_Sales!HU96</f>
        <v>6071792.1461432548</v>
      </c>
      <c r="HV57" s="1419">
        <f>+JV_Sales!HV96</f>
        <v>6071792.1461432548</v>
      </c>
      <c r="HW57" s="1419">
        <f>+JV_Sales!HW96</f>
        <v>6166071.5463053184</v>
      </c>
      <c r="HX57" s="1419">
        <f>+JV_Sales!HX96</f>
        <v>6166071.5463053184</v>
      </c>
      <c r="HY57" s="1419">
        <f>+JV_Sales!HY96</f>
        <v>6166071.5463053184</v>
      </c>
      <c r="HZ57" s="1419">
        <f>+JV_Sales!HZ96</f>
        <v>6166071.5463053184</v>
      </c>
      <c r="IA57" s="1419">
        <f>+JV_Sales!IA96</f>
        <v>6166071.5463053184</v>
      </c>
      <c r="IB57" s="1419">
        <f>+JV_Sales!IB96</f>
        <v>0</v>
      </c>
      <c r="ID57" s="1395" t="s">
        <v>227</v>
      </c>
      <c r="IE57" s="1396"/>
      <c r="IF57" s="1478">
        <f>+SUMIFS($AF57:$IB57,$AF$54:$IB$54,IF$56)</f>
        <v>0</v>
      </c>
      <c r="IG57" s="1399">
        <f t="shared" ref="IG57:IX61" si="77">+SUMIFS($AF57:$IB57,$AF$54:$IB$54,IG$56)</f>
        <v>33443837.032666672</v>
      </c>
      <c r="IH57" s="1399">
        <f t="shared" si="77"/>
        <v>58176274.726908378</v>
      </c>
      <c r="II57" s="1399">
        <f t="shared" si="77"/>
        <v>59035504.317247152</v>
      </c>
      <c r="IJ57" s="1399">
        <f t="shared" si="77"/>
        <v>59910304.494592488</v>
      </c>
      <c r="IK57" s="1399">
        <f t="shared" si="77"/>
        <v>60801006.468835734</v>
      </c>
      <c r="IL57" s="1399">
        <f t="shared" si="77"/>
        <v>61707961.079546027</v>
      </c>
      <c r="IM57" s="1399">
        <f t="shared" si="77"/>
        <v>62631479.465976857</v>
      </c>
      <c r="IN57" s="1399">
        <f t="shared" si="77"/>
        <v>63571952.29653921</v>
      </c>
      <c r="IO57" s="1399">
        <f t="shared" si="77"/>
        <v>64529731.512995511</v>
      </c>
      <c r="IP57" s="1399">
        <f t="shared" si="77"/>
        <v>65505225.325260229</v>
      </c>
      <c r="IQ57" s="1399">
        <f t="shared" si="77"/>
        <v>66498701.401207142</v>
      </c>
      <c r="IR57" s="1399">
        <f t="shared" si="77"/>
        <v>67510702.318221256</v>
      </c>
      <c r="IS57" s="1399">
        <f t="shared" si="77"/>
        <v>68541493.678268299</v>
      </c>
      <c r="IT57" s="1399">
        <f t="shared" si="77"/>
        <v>69591532.635571286</v>
      </c>
      <c r="IU57" s="1399">
        <f t="shared" si="77"/>
        <v>70661265.854948476</v>
      </c>
      <c r="IV57" s="1399">
        <f t="shared" si="77"/>
        <v>71751118.784604296</v>
      </c>
      <c r="IW57" s="1399">
        <f t="shared" si="77"/>
        <v>72861505.753719077</v>
      </c>
      <c r="IX57" s="1479">
        <f t="shared" si="77"/>
        <v>30830357.731526591</v>
      </c>
      <c r="IY57" s="582"/>
    </row>
    <row r="58" spans="1:259" x14ac:dyDescent="0.3">
      <c r="A58" s="305"/>
      <c r="C58" s="1411" t="s">
        <v>325</v>
      </c>
      <c r="D58" s="1402"/>
      <c r="E58" s="1403">
        <f>JV_Sales!E43</f>
        <v>340000</v>
      </c>
      <c r="F58" s="1472">
        <f>JV_Sales!F43/12*7</f>
        <v>200316.66666666669</v>
      </c>
      <c r="G58" s="1403">
        <f>JV_Sales!G43</f>
        <v>346834</v>
      </c>
      <c r="H58" s="1403">
        <f>JV_Sales!H43</f>
        <v>350302</v>
      </c>
      <c r="I58" s="1403">
        <f>JV_Sales!I43</f>
        <v>353805</v>
      </c>
      <c r="J58" s="1403">
        <f>JV_Sales!J43</f>
        <v>357343</v>
      </c>
      <c r="K58" s="1403">
        <f>JV_Sales!K43</f>
        <v>360917</v>
      </c>
      <c r="L58" s="1403">
        <f>JV_Sales!L43</f>
        <v>364526</v>
      </c>
      <c r="M58" s="1403">
        <f>JV_Sales!M43</f>
        <v>368171</v>
      </c>
      <c r="N58" s="1403">
        <f>JV_Sales!N43</f>
        <v>371853</v>
      </c>
      <c r="O58" s="1403">
        <f>JV_Sales!O43</f>
        <v>375572</v>
      </c>
      <c r="P58" s="1403">
        <f>JV_Sales!P43</f>
        <v>379327</v>
      </c>
      <c r="Q58" s="1403">
        <f>JV_Sales!Q43</f>
        <v>383121</v>
      </c>
      <c r="R58" s="1403">
        <f>JV_Sales!R43</f>
        <v>386952</v>
      </c>
      <c r="S58" s="1403">
        <f>JV_Sales!S43</f>
        <v>390821</v>
      </c>
      <c r="T58" s="1403">
        <f>JV_Sales!T43</f>
        <v>394729</v>
      </c>
      <c r="U58" s="1403">
        <f>JV_Sales!U43</f>
        <v>398677</v>
      </c>
      <c r="V58" s="1403">
        <f>JV_Sales!V43</f>
        <v>402664</v>
      </c>
      <c r="W58" s="1471">
        <f>JV_Sales!W43/12*5</f>
        <v>169454.43333333332</v>
      </c>
      <c r="Y58" s="1411" t="s">
        <v>325</v>
      </c>
      <c r="Z58" s="1402"/>
      <c r="AA58" s="1415">
        <f>+JV_Sales!AA43</f>
        <v>28616.666666666668</v>
      </c>
      <c r="AB58" s="1415">
        <f>+JV_Sales!AB43</f>
        <v>28616.666666666668</v>
      </c>
      <c r="AC58" s="1415">
        <f>+JV_Sales!AC43</f>
        <v>28616.666666666668</v>
      </c>
      <c r="AD58" s="1415">
        <f>+JV_Sales!AD43</f>
        <v>28616.666666666668</v>
      </c>
      <c r="AE58" s="1415">
        <f>+JV_Sales!AE43</f>
        <v>28616.666666666668</v>
      </c>
      <c r="AF58" s="1415">
        <f>+JV_Sales!AF43</f>
        <v>28616.666666666668</v>
      </c>
      <c r="AG58" s="1415">
        <f>+JV_Sales!AG43</f>
        <v>28616.666666666668</v>
      </c>
      <c r="AH58" s="1415">
        <f>+JV_Sales!AH43</f>
        <v>28616.666666666668</v>
      </c>
      <c r="AI58" s="1415">
        <f>+JV_Sales!AI43</f>
        <v>28616.666666666668</v>
      </c>
      <c r="AJ58" s="1415">
        <f>+JV_Sales!AJ43</f>
        <v>28616.666666666668</v>
      </c>
      <c r="AK58" s="1415">
        <f>+JV_Sales!AK43</f>
        <v>28616.666666666668</v>
      </c>
      <c r="AL58" s="1415">
        <f>+JV_Sales!AL43</f>
        <v>28616.666666666668</v>
      </c>
      <c r="AM58" s="1415">
        <f>+JV_Sales!AM43</f>
        <v>28902.833333333332</v>
      </c>
      <c r="AN58" s="1415">
        <f>+JV_Sales!AN43</f>
        <v>28902.833333333332</v>
      </c>
      <c r="AO58" s="1415">
        <f>+JV_Sales!AO43</f>
        <v>28902.833333333332</v>
      </c>
      <c r="AP58" s="1415">
        <f>+JV_Sales!AP43</f>
        <v>28902.833333333332</v>
      </c>
      <c r="AQ58" s="1415">
        <f>+JV_Sales!AQ43</f>
        <v>28902.833333333332</v>
      </c>
      <c r="AR58" s="1415">
        <f>+JV_Sales!AR43</f>
        <v>28902.833333333332</v>
      </c>
      <c r="AS58" s="1415">
        <f>+JV_Sales!AS43</f>
        <v>28902.833333333332</v>
      </c>
      <c r="AT58" s="1415">
        <f>+JV_Sales!AT43</f>
        <v>28902.833333333332</v>
      </c>
      <c r="AU58" s="1415">
        <f>+JV_Sales!AU43</f>
        <v>28902.833333333332</v>
      </c>
      <c r="AV58" s="1415">
        <f>+JV_Sales!AV43</f>
        <v>28902.833333333332</v>
      </c>
      <c r="AW58" s="1415">
        <f>+JV_Sales!AW43</f>
        <v>28902.833333333332</v>
      </c>
      <c r="AX58" s="1415">
        <f>+JV_Sales!AX43</f>
        <v>28902.833333333332</v>
      </c>
      <c r="AY58" s="1415">
        <f>+JV_Sales!AY43</f>
        <v>29191.833333333332</v>
      </c>
      <c r="AZ58" s="1415">
        <f>+JV_Sales!AZ43</f>
        <v>29191.833333333332</v>
      </c>
      <c r="BA58" s="1415">
        <f>+JV_Sales!BA43</f>
        <v>29191.833333333332</v>
      </c>
      <c r="BB58" s="1415">
        <f>+JV_Sales!BB43</f>
        <v>29191.833333333332</v>
      </c>
      <c r="BC58" s="1415">
        <f>+JV_Sales!BC43</f>
        <v>29191.833333333332</v>
      </c>
      <c r="BD58" s="1415">
        <f>+JV_Sales!BD43</f>
        <v>29191.833333333332</v>
      </c>
      <c r="BE58" s="1415">
        <f>+JV_Sales!BE43</f>
        <v>29191.833333333332</v>
      </c>
      <c r="BF58" s="1415">
        <f>+JV_Sales!BF43</f>
        <v>29191.833333333332</v>
      </c>
      <c r="BG58" s="1415">
        <f>+JV_Sales!BG43</f>
        <v>29191.833333333332</v>
      </c>
      <c r="BH58" s="1415">
        <f>+JV_Sales!BH43</f>
        <v>29191.833333333332</v>
      </c>
      <c r="BI58" s="1415">
        <f>+JV_Sales!BI43</f>
        <v>29191.833333333332</v>
      </c>
      <c r="BJ58" s="1415">
        <f>+JV_Sales!BJ43</f>
        <v>29191.833333333332</v>
      </c>
      <c r="BK58" s="1415">
        <f>+JV_Sales!BK43</f>
        <v>29483.75</v>
      </c>
      <c r="BL58" s="1415">
        <f>+JV_Sales!BL43</f>
        <v>29483.75</v>
      </c>
      <c r="BM58" s="1415">
        <f>+JV_Sales!BM43</f>
        <v>29483.75</v>
      </c>
      <c r="BN58" s="1415">
        <f>+JV_Sales!BN43</f>
        <v>29483.75</v>
      </c>
      <c r="BO58" s="1415">
        <f>+JV_Sales!BO43</f>
        <v>29483.75</v>
      </c>
      <c r="BP58" s="1415">
        <f>+JV_Sales!BP43</f>
        <v>29483.75</v>
      </c>
      <c r="BQ58" s="1415">
        <f>+JV_Sales!BQ43</f>
        <v>29483.75</v>
      </c>
      <c r="BR58" s="1415">
        <f>+JV_Sales!BR43</f>
        <v>29483.75</v>
      </c>
      <c r="BS58" s="1415">
        <f>+JV_Sales!BS43</f>
        <v>29483.75</v>
      </c>
      <c r="BT58" s="1415">
        <f>+JV_Sales!BT43</f>
        <v>29483.75</v>
      </c>
      <c r="BU58" s="1415">
        <f>+JV_Sales!BU43</f>
        <v>29483.75</v>
      </c>
      <c r="BV58" s="1415">
        <f>+JV_Sales!BV43</f>
        <v>29483.75</v>
      </c>
      <c r="BW58" s="1415">
        <f>+JV_Sales!BW43</f>
        <v>29778.583333333332</v>
      </c>
      <c r="BX58" s="1415">
        <f>+JV_Sales!BX43</f>
        <v>29778.583333333332</v>
      </c>
      <c r="BY58" s="1415">
        <f>+JV_Sales!BY43</f>
        <v>29778.583333333332</v>
      </c>
      <c r="BZ58" s="1415">
        <f>+JV_Sales!BZ43</f>
        <v>29778.583333333332</v>
      </c>
      <c r="CA58" s="1415">
        <f>+JV_Sales!CA43</f>
        <v>29778.583333333332</v>
      </c>
      <c r="CB58" s="1415">
        <f>+JV_Sales!CB43</f>
        <v>29778.583333333332</v>
      </c>
      <c r="CC58" s="1415">
        <f>+JV_Sales!CC43</f>
        <v>29778.583333333332</v>
      </c>
      <c r="CD58" s="1415">
        <f>+JV_Sales!CD43</f>
        <v>29778.583333333332</v>
      </c>
      <c r="CE58" s="1415">
        <f>+JV_Sales!CE43</f>
        <v>29778.583333333332</v>
      </c>
      <c r="CF58" s="1415">
        <f>+JV_Sales!CF43</f>
        <v>29778.583333333332</v>
      </c>
      <c r="CG58" s="1415">
        <f>+JV_Sales!CG43</f>
        <v>29778.583333333332</v>
      </c>
      <c r="CH58" s="1415">
        <f>+JV_Sales!CH43</f>
        <v>29778.583333333332</v>
      </c>
      <c r="CI58" s="1415">
        <f>+JV_Sales!CI43</f>
        <v>30076.416666666668</v>
      </c>
      <c r="CJ58" s="1415">
        <f>+JV_Sales!CJ43</f>
        <v>30076.416666666668</v>
      </c>
      <c r="CK58" s="1415">
        <f>+JV_Sales!CK43</f>
        <v>30076.416666666668</v>
      </c>
      <c r="CL58" s="1415">
        <f>+JV_Sales!CL43</f>
        <v>30076.416666666668</v>
      </c>
      <c r="CM58" s="1415">
        <f>+JV_Sales!CM43</f>
        <v>30076.416666666668</v>
      </c>
      <c r="CN58" s="1415">
        <f>+JV_Sales!CN43</f>
        <v>30076.416666666668</v>
      </c>
      <c r="CO58" s="1415">
        <f>+JV_Sales!CO43</f>
        <v>30076.416666666668</v>
      </c>
      <c r="CP58" s="1415">
        <f>+JV_Sales!CP43</f>
        <v>30076.416666666668</v>
      </c>
      <c r="CQ58" s="1415">
        <f>+JV_Sales!CQ43</f>
        <v>30076.416666666668</v>
      </c>
      <c r="CR58" s="1415">
        <f>+JV_Sales!CR43</f>
        <v>30076.416666666668</v>
      </c>
      <c r="CS58" s="1415">
        <f>+JV_Sales!CS43</f>
        <v>30076.416666666668</v>
      </c>
      <c r="CT58" s="1415">
        <f>+JV_Sales!CT43</f>
        <v>30076.416666666668</v>
      </c>
      <c r="CU58" s="1415">
        <f>+JV_Sales!CU43</f>
        <v>30377.166666666668</v>
      </c>
      <c r="CV58" s="1415">
        <f>+JV_Sales!CV43</f>
        <v>30377.166666666668</v>
      </c>
      <c r="CW58" s="1415">
        <f>+JV_Sales!CW43</f>
        <v>30377.166666666668</v>
      </c>
      <c r="CX58" s="1415">
        <f>+JV_Sales!CX43</f>
        <v>30377.166666666668</v>
      </c>
      <c r="CY58" s="1415">
        <f>+JV_Sales!CY43</f>
        <v>30377.166666666668</v>
      </c>
      <c r="CZ58" s="1415">
        <f>+JV_Sales!CZ43</f>
        <v>30377.166666666668</v>
      </c>
      <c r="DA58" s="1415">
        <f>+JV_Sales!DA43</f>
        <v>30377.166666666668</v>
      </c>
      <c r="DB58" s="1415">
        <f>+JV_Sales!DB43</f>
        <v>30377.166666666668</v>
      </c>
      <c r="DC58" s="1415">
        <f>+JV_Sales!DC43</f>
        <v>30377.166666666668</v>
      </c>
      <c r="DD58" s="1415">
        <f>+JV_Sales!DD43</f>
        <v>30377.166666666668</v>
      </c>
      <c r="DE58" s="1415">
        <f>+JV_Sales!DE43</f>
        <v>30377.166666666668</v>
      </c>
      <c r="DF58" s="1415">
        <f>+JV_Sales!DF43</f>
        <v>30377.166666666668</v>
      </c>
      <c r="DG58" s="1415">
        <f>+JV_Sales!DG43</f>
        <v>30680.916666666668</v>
      </c>
      <c r="DH58" s="1415">
        <f>+JV_Sales!DH43</f>
        <v>30680.916666666668</v>
      </c>
      <c r="DI58" s="1415">
        <f>+JV_Sales!DI43</f>
        <v>30680.916666666668</v>
      </c>
      <c r="DJ58" s="1415">
        <f>+JV_Sales!DJ43</f>
        <v>30680.916666666668</v>
      </c>
      <c r="DK58" s="1415">
        <f>+JV_Sales!DK43</f>
        <v>30680.916666666668</v>
      </c>
      <c r="DL58" s="1415">
        <f>+JV_Sales!DL43</f>
        <v>30680.916666666668</v>
      </c>
      <c r="DM58" s="1415">
        <f>+JV_Sales!DM43</f>
        <v>30680.916666666668</v>
      </c>
      <c r="DN58" s="1415">
        <f>+JV_Sales!DN43</f>
        <v>30680.916666666668</v>
      </c>
      <c r="DO58" s="1415">
        <f>+JV_Sales!DO43</f>
        <v>30680.916666666668</v>
      </c>
      <c r="DP58" s="1415">
        <f>+JV_Sales!DP43</f>
        <v>30680.916666666668</v>
      </c>
      <c r="DQ58" s="1415">
        <f>+JV_Sales!DQ43</f>
        <v>30680.916666666668</v>
      </c>
      <c r="DR58" s="1415">
        <f>+JV_Sales!DR43</f>
        <v>30680.916666666668</v>
      </c>
      <c r="DS58" s="1415">
        <f>+JV_Sales!DS43</f>
        <v>30987.75</v>
      </c>
      <c r="DT58" s="1415">
        <f>+JV_Sales!DT43</f>
        <v>30987.75</v>
      </c>
      <c r="DU58" s="1415">
        <f>+JV_Sales!DU43</f>
        <v>30987.75</v>
      </c>
      <c r="DV58" s="1415">
        <f>+JV_Sales!DV43</f>
        <v>30987.75</v>
      </c>
      <c r="DW58" s="1415">
        <f>+JV_Sales!DW43</f>
        <v>30987.75</v>
      </c>
      <c r="DX58" s="1415">
        <f>+JV_Sales!DX43</f>
        <v>30987.75</v>
      </c>
      <c r="DY58" s="1415">
        <f>+JV_Sales!DY43</f>
        <v>30987.75</v>
      </c>
      <c r="DZ58" s="1415">
        <f>+JV_Sales!DZ43</f>
        <v>30987.75</v>
      </c>
      <c r="EA58" s="1415">
        <f>+JV_Sales!EA43</f>
        <v>30987.75</v>
      </c>
      <c r="EB58" s="1415">
        <f>+JV_Sales!EB43</f>
        <v>30987.75</v>
      </c>
      <c r="EC58" s="1415">
        <f>+JV_Sales!EC43</f>
        <v>30987.75</v>
      </c>
      <c r="ED58" s="1415">
        <f>+JV_Sales!ED43</f>
        <v>30987.75</v>
      </c>
      <c r="EE58" s="1415">
        <f>+JV_Sales!EE43</f>
        <v>31297.666666666668</v>
      </c>
      <c r="EF58" s="1415">
        <f>+JV_Sales!EF43</f>
        <v>31297.666666666668</v>
      </c>
      <c r="EG58" s="1415">
        <f>+JV_Sales!EG43</f>
        <v>31297.666666666668</v>
      </c>
      <c r="EH58" s="1415">
        <f>+JV_Sales!EH43</f>
        <v>31297.666666666668</v>
      </c>
      <c r="EI58" s="1415">
        <f>+JV_Sales!EI43</f>
        <v>31297.666666666668</v>
      </c>
      <c r="EJ58" s="1415">
        <f>+JV_Sales!EJ43</f>
        <v>31297.666666666668</v>
      </c>
      <c r="EK58" s="1415">
        <f>+JV_Sales!EK43</f>
        <v>31297.666666666668</v>
      </c>
      <c r="EL58" s="1415">
        <f>+JV_Sales!EL43</f>
        <v>31297.666666666668</v>
      </c>
      <c r="EM58" s="1415">
        <f>+JV_Sales!EM43</f>
        <v>31297.666666666668</v>
      </c>
      <c r="EN58" s="1415">
        <f>+JV_Sales!EN43</f>
        <v>31297.666666666668</v>
      </c>
      <c r="EO58" s="1415">
        <f>+JV_Sales!EO43</f>
        <v>31297.666666666668</v>
      </c>
      <c r="EP58" s="1415">
        <f>+JV_Sales!EP43</f>
        <v>31297.666666666668</v>
      </c>
      <c r="EQ58" s="1415">
        <f>+JV_Sales!EQ43</f>
        <v>31610.583333333332</v>
      </c>
      <c r="ER58" s="1415">
        <f>+JV_Sales!ER43</f>
        <v>31610.583333333332</v>
      </c>
      <c r="ES58" s="1415">
        <f>+JV_Sales!ES43</f>
        <v>31610.583333333332</v>
      </c>
      <c r="ET58" s="1415">
        <f>+JV_Sales!ET43</f>
        <v>31610.583333333332</v>
      </c>
      <c r="EU58" s="1415">
        <f>+JV_Sales!EU43</f>
        <v>31610.583333333332</v>
      </c>
      <c r="EV58" s="1415">
        <f>+JV_Sales!EV43</f>
        <v>31610.583333333332</v>
      </c>
      <c r="EW58" s="1415">
        <f>+JV_Sales!EW43</f>
        <v>31610.583333333332</v>
      </c>
      <c r="EX58" s="1415">
        <f>+JV_Sales!EX43</f>
        <v>31610.583333333332</v>
      </c>
      <c r="EY58" s="1415">
        <f>+JV_Sales!EY43</f>
        <v>31610.583333333332</v>
      </c>
      <c r="EZ58" s="1415">
        <f>+JV_Sales!EZ43</f>
        <v>31610.583333333332</v>
      </c>
      <c r="FA58" s="1415">
        <f>+JV_Sales!FA43</f>
        <v>31610.583333333332</v>
      </c>
      <c r="FB58" s="1415">
        <f>+JV_Sales!FB43</f>
        <v>31610.583333333332</v>
      </c>
      <c r="FC58" s="1415">
        <f>+JV_Sales!FC43</f>
        <v>31926.75</v>
      </c>
      <c r="FD58" s="1415">
        <f>+JV_Sales!FD43</f>
        <v>31926.75</v>
      </c>
      <c r="FE58" s="1415">
        <f>+JV_Sales!FE43</f>
        <v>31926.75</v>
      </c>
      <c r="FF58" s="1415">
        <f>+JV_Sales!FF43</f>
        <v>31926.75</v>
      </c>
      <c r="FG58" s="1415">
        <f>+JV_Sales!FG43</f>
        <v>31926.75</v>
      </c>
      <c r="FH58" s="1415">
        <f>+JV_Sales!FH43</f>
        <v>31926.75</v>
      </c>
      <c r="FI58" s="1415">
        <f>+JV_Sales!FI43</f>
        <v>31926.75</v>
      </c>
      <c r="FJ58" s="1415">
        <f>+JV_Sales!FJ43</f>
        <v>31926.75</v>
      </c>
      <c r="FK58" s="1415">
        <f>+JV_Sales!FK43</f>
        <v>31926.75</v>
      </c>
      <c r="FL58" s="1415">
        <f>+JV_Sales!FL43</f>
        <v>31926.75</v>
      </c>
      <c r="FM58" s="1415">
        <f>+JV_Sales!FM43</f>
        <v>31926.75</v>
      </c>
      <c r="FN58" s="1415">
        <f>+JV_Sales!FN43</f>
        <v>31926.75</v>
      </c>
      <c r="FO58" s="1415">
        <f>+JV_Sales!FO43</f>
        <v>32246</v>
      </c>
      <c r="FP58" s="1415">
        <f>+JV_Sales!FP43</f>
        <v>32246</v>
      </c>
      <c r="FQ58" s="1415">
        <f>+JV_Sales!FQ43</f>
        <v>32246</v>
      </c>
      <c r="FR58" s="1415">
        <f>+JV_Sales!FR43</f>
        <v>32246</v>
      </c>
      <c r="FS58" s="1415">
        <f>+JV_Sales!FS43</f>
        <v>32246</v>
      </c>
      <c r="FT58" s="1415">
        <f>+JV_Sales!FT43</f>
        <v>32246</v>
      </c>
      <c r="FU58" s="1415">
        <f>+JV_Sales!FU43</f>
        <v>32246</v>
      </c>
      <c r="FV58" s="1415">
        <f>+JV_Sales!FV43</f>
        <v>32246</v>
      </c>
      <c r="FW58" s="1415">
        <f>+JV_Sales!FW43</f>
        <v>32246</v>
      </c>
      <c r="FX58" s="1415">
        <f>+JV_Sales!FX43</f>
        <v>32246</v>
      </c>
      <c r="FY58" s="1415">
        <f>+JV_Sales!FY43</f>
        <v>32246</v>
      </c>
      <c r="FZ58" s="1415">
        <f>+JV_Sales!FZ43</f>
        <v>32246</v>
      </c>
      <c r="GA58" s="1415">
        <f>+JV_Sales!GA43</f>
        <v>32568.416666666668</v>
      </c>
      <c r="GB58" s="1415">
        <f>+JV_Sales!GB43</f>
        <v>32568.416666666668</v>
      </c>
      <c r="GC58" s="1415">
        <f>+JV_Sales!GC43</f>
        <v>32568.416666666668</v>
      </c>
      <c r="GD58" s="1415">
        <f>+JV_Sales!GD43</f>
        <v>32568.416666666668</v>
      </c>
      <c r="GE58" s="1415">
        <f>+JV_Sales!GE43</f>
        <v>32568.416666666668</v>
      </c>
      <c r="GF58" s="1415">
        <f>+JV_Sales!GF43</f>
        <v>32568.416666666668</v>
      </c>
      <c r="GG58" s="1415">
        <f>+JV_Sales!GG43</f>
        <v>32568.416666666668</v>
      </c>
      <c r="GH58" s="1415">
        <f>+JV_Sales!GH43</f>
        <v>32568.416666666668</v>
      </c>
      <c r="GI58" s="1415">
        <f>+JV_Sales!GI43</f>
        <v>32568.416666666668</v>
      </c>
      <c r="GJ58" s="1415">
        <f>+JV_Sales!GJ43</f>
        <v>32568.416666666668</v>
      </c>
      <c r="GK58" s="1415">
        <f>+JV_Sales!GK43</f>
        <v>32568.416666666668</v>
      </c>
      <c r="GL58" s="1415">
        <f>+JV_Sales!GL43</f>
        <v>32568.416666666668</v>
      </c>
      <c r="GM58" s="1415">
        <f>+JV_Sales!GM43</f>
        <v>32894.083333333336</v>
      </c>
      <c r="GN58" s="1415">
        <f>+JV_Sales!GN43</f>
        <v>32894.083333333336</v>
      </c>
      <c r="GO58" s="1415">
        <f>+JV_Sales!GO43</f>
        <v>32894.083333333336</v>
      </c>
      <c r="GP58" s="1415">
        <f>+JV_Sales!GP43</f>
        <v>32894.083333333336</v>
      </c>
      <c r="GQ58" s="1415">
        <f>+JV_Sales!GQ43</f>
        <v>32894.083333333336</v>
      </c>
      <c r="GR58" s="1415">
        <f>+JV_Sales!GR43</f>
        <v>32894.083333333336</v>
      </c>
      <c r="GS58" s="1415">
        <f>+JV_Sales!GS43</f>
        <v>32894.083333333336</v>
      </c>
      <c r="GT58" s="1415">
        <f>+JV_Sales!GT43</f>
        <v>32894.083333333336</v>
      </c>
      <c r="GU58" s="1415">
        <f>+JV_Sales!GU43</f>
        <v>32894.083333333336</v>
      </c>
      <c r="GV58" s="1415">
        <f>+JV_Sales!GV43</f>
        <v>32894.083333333336</v>
      </c>
      <c r="GW58" s="1415">
        <f>+JV_Sales!GW43</f>
        <v>32894.083333333336</v>
      </c>
      <c r="GX58" s="1415">
        <f>+JV_Sales!GX43</f>
        <v>32894.083333333336</v>
      </c>
      <c r="GY58" s="1415">
        <f>+JV_Sales!GY43</f>
        <v>33223.083333333336</v>
      </c>
      <c r="GZ58" s="1415">
        <f>+JV_Sales!GZ43</f>
        <v>33223.083333333336</v>
      </c>
      <c r="HA58" s="1415">
        <f>+JV_Sales!HA43</f>
        <v>33223.083333333336</v>
      </c>
      <c r="HB58" s="1415">
        <f>+JV_Sales!HB43</f>
        <v>33223.083333333336</v>
      </c>
      <c r="HC58" s="1415">
        <f>+JV_Sales!HC43</f>
        <v>33223.083333333336</v>
      </c>
      <c r="HD58" s="1415">
        <f>+JV_Sales!HD43</f>
        <v>33223.083333333336</v>
      </c>
      <c r="HE58" s="1415">
        <f>+JV_Sales!HE43</f>
        <v>33223.083333333336</v>
      </c>
      <c r="HF58" s="1415">
        <f>+JV_Sales!HF43</f>
        <v>33223.083333333336</v>
      </c>
      <c r="HG58" s="1415">
        <f>+JV_Sales!HG43</f>
        <v>33223.083333333336</v>
      </c>
      <c r="HH58" s="1415">
        <f>+JV_Sales!HH43</f>
        <v>33223.083333333336</v>
      </c>
      <c r="HI58" s="1415">
        <f>+JV_Sales!HI43</f>
        <v>33223.083333333336</v>
      </c>
      <c r="HJ58" s="1415">
        <f>+JV_Sales!HJ43</f>
        <v>33223.083333333336</v>
      </c>
      <c r="HK58" s="1415">
        <f>+JV_Sales!HK43</f>
        <v>33555.333333333336</v>
      </c>
      <c r="HL58" s="1415">
        <f>+JV_Sales!HL43</f>
        <v>33555.333333333336</v>
      </c>
      <c r="HM58" s="1415">
        <f>+JV_Sales!HM43</f>
        <v>33555.333333333336</v>
      </c>
      <c r="HN58" s="1415">
        <f>+JV_Sales!HN43</f>
        <v>33555.333333333336</v>
      </c>
      <c r="HO58" s="1415">
        <f>+JV_Sales!HO43</f>
        <v>33555.333333333336</v>
      </c>
      <c r="HP58" s="1415">
        <f>+JV_Sales!HP43</f>
        <v>33555.333333333336</v>
      </c>
      <c r="HQ58" s="1415">
        <f>+JV_Sales!HQ43</f>
        <v>33555.333333333336</v>
      </c>
      <c r="HR58" s="1415">
        <f>+JV_Sales!HR43</f>
        <v>33555.333333333336</v>
      </c>
      <c r="HS58" s="1415">
        <f>+JV_Sales!HS43</f>
        <v>33555.333333333336</v>
      </c>
      <c r="HT58" s="1415">
        <f>+JV_Sales!HT43</f>
        <v>33555.333333333336</v>
      </c>
      <c r="HU58" s="1415">
        <f>+JV_Sales!HU43</f>
        <v>33555.333333333336</v>
      </c>
      <c r="HV58" s="1415">
        <f>+JV_Sales!HV43</f>
        <v>33555.333333333336</v>
      </c>
      <c r="HW58" s="1415">
        <f>+JV_Sales!HW43</f>
        <v>33890.886666666665</v>
      </c>
      <c r="HX58" s="1415">
        <f>+JV_Sales!HX43</f>
        <v>33890.886666666665</v>
      </c>
      <c r="HY58" s="1415">
        <f>+JV_Sales!HY43</f>
        <v>33890.886666666665</v>
      </c>
      <c r="HZ58" s="1415">
        <f>+JV_Sales!HZ43</f>
        <v>33890.886666666665</v>
      </c>
      <c r="IA58" s="1415">
        <f>+JV_Sales!IA43</f>
        <v>33890.886666666665</v>
      </c>
      <c r="IB58" s="1415">
        <f>+JV_Sales!IB43</f>
        <v>0</v>
      </c>
      <c r="ID58" s="1411" t="s">
        <v>325</v>
      </c>
      <c r="IE58" s="1402"/>
      <c r="IF58" s="1403">
        <f t="shared" ref="IF58" si="78">+SUMIFS($AF58:$IB58,$AF$54:$IB$54,IF$56)</f>
        <v>0</v>
      </c>
      <c r="IG58" s="1472">
        <f t="shared" si="77"/>
        <v>200316.66666666666</v>
      </c>
      <c r="IH58" s="1403">
        <f t="shared" si="77"/>
        <v>346834</v>
      </c>
      <c r="II58" s="1403">
        <f t="shared" si="77"/>
        <v>350301.99999999994</v>
      </c>
      <c r="IJ58" s="1403">
        <f t="shared" si="77"/>
        <v>353805</v>
      </c>
      <c r="IK58" s="1403">
        <f t="shared" si="77"/>
        <v>357342.99999999994</v>
      </c>
      <c r="IL58" s="1403">
        <f t="shared" si="77"/>
        <v>360917.00000000006</v>
      </c>
      <c r="IM58" s="1403">
        <f t="shared" si="77"/>
        <v>364526.00000000006</v>
      </c>
      <c r="IN58" s="1403">
        <f t="shared" si="77"/>
        <v>368171.00000000006</v>
      </c>
      <c r="IO58" s="1403">
        <f t="shared" si="77"/>
        <v>371853</v>
      </c>
      <c r="IP58" s="1403">
        <f t="shared" si="77"/>
        <v>375572.00000000006</v>
      </c>
      <c r="IQ58" s="1403">
        <f t="shared" si="77"/>
        <v>379326.99999999994</v>
      </c>
      <c r="IR58" s="1403">
        <f t="shared" si="77"/>
        <v>383121</v>
      </c>
      <c r="IS58" s="1403">
        <f t="shared" si="77"/>
        <v>386952</v>
      </c>
      <c r="IT58" s="1403">
        <f t="shared" si="77"/>
        <v>390821.00000000006</v>
      </c>
      <c r="IU58" s="1403">
        <f t="shared" si="77"/>
        <v>394728.99999999994</v>
      </c>
      <c r="IV58" s="1403">
        <f t="shared" si="77"/>
        <v>398676.99999999994</v>
      </c>
      <c r="IW58" s="1403">
        <f t="shared" si="77"/>
        <v>402663.99999999994</v>
      </c>
      <c r="IX58" s="1471">
        <f t="shared" si="77"/>
        <v>169454.43333333332</v>
      </c>
    </row>
    <row r="59" spans="1:259" x14ac:dyDescent="0.3">
      <c r="C59" s="279" t="str">
        <f>시나리오분석!$D$27</f>
        <v>UFC</v>
      </c>
      <c r="D59" s="27" t="s">
        <v>2</v>
      </c>
      <c r="E59" s="162">
        <f>시나리오분석!$E$27</f>
        <v>80</v>
      </c>
      <c r="F59" s="162">
        <f>시나리오분석!$E$27</f>
        <v>80</v>
      </c>
      <c r="G59" s="162">
        <f>시나리오분석!$E$27</f>
        <v>80</v>
      </c>
      <c r="H59" s="162">
        <f>시나리오분석!$E$27</f>
        <v>80</v>
      </c>
      <c r="I59" s="162">
        <f>시나리오분석!$E$27</f>
        <v>80</v>
      </c>
      <c r="J59" s="162">
        <f>시나리오분석!$E$27</f>
        <v>80</v>
      </c>
      <c r="K59" s="162">
        <f>시나리오분석!$E$27</f>
        <v>80</v>
      </c>
      <c r="L59" s="162">
        <f>시나리오분석!$E$27</f>
        <v>80</v>
      </c>
      <c r="M59" s="162">
        <f>시나리오분석!$E$27</f>
        <v>80</v>
      </c>
      <c r="N59" s="162">
        <f>시나리오분석!$E$27</f>
        <v>80</v>
      </c>
      <c r="O59" s="162">
        <f>시나리오분석!$E$27</f>
        <v>80</v>
      </c>
      <c r="P59" s="162">
        <f>시나리오분석!$E$27</f>
        <v>80</v>
      </c>
      <c r="Q59" s="162">
        <f>시나리오분석!$E$27</f>
        <v>80</v>
      </c>
      <c r="R59" s="162">
        <f>시나리오분석!$E$27</f>
        <v>80</v>
      </c>
      <c r="S59" s="162">
        <f>시나리오분석!$E$27</f>
        <v>80</v>
      </c>
      <c r="T59" s="162">
        <f>시나리오분석!$E$27</f>
        <v>80</v>
      </c>
      <c r="U59" s="162">
        <f>시나리오분석!$E$27</f>
        <v>80</v>
      </c>
      <c r="V59" s="162">
        <f>시나리오분석!$E$27</f>
        <v>80</v>
      </c>
      <c r="W59" s="388">
        <f>시나리오분석!$E$27</f>
        <v>80</v>
      </c>
      <c r="Y59" s="279" t="str">
        <f>시나리오분석!$D$27</f>
        <v>UFC</v>
      </c>
      <c r="Z59" s="27" t="s">
        <v>2</v>
      </c>
      <c r="AA59" s="608"/>
      <c r="AB59" s="608"/>
      <c r="AC59" s="608"/>
      <c r="AD59" s="608"/>
      <c r="AE59" s="162">
        <f>시나리오분석!$E$27</f>
        <v>80</v>
      </c>
      <c r="AF59" s="162">
        <f>시나리오분석!$E$27</f>
        <v>80</v>
      </c>
      <c r="AG59" s="608">
        <f>시나리오분석!$E$27</f>
        <v>80</v>
      </c>
      <c r="AH59" s="608">
        <f>시나리오분석!$E$27</f>
        <v>80</v>
      </c>
      <c r="AI59" s="608">
        <f>시나리오분석!$E$27</f>
        <v>80</v>
      </c>
      <c r="AJ59" s="608">
        <f>시나리오분석!$E$27</f>
        <v>80</v>
      </c>
      <c r="AK59" s="608">
        <f>시나리오분석!$E$27</f>
        <v>80</v>
      </c>
      <c r="AL59" s="608">
        <f>시나리오분석!$E$27</f>
        <v>80</v>
      </c>
      <c r="AM59" s="608">
        <f>시나리오분석!$E$27</f>
        <v>80</v>
      </c>
      <c r="AN59" s="608">
        <f>시나리오분석!$E$27</f>
        <v>80</v>
      </c>
      <c r="AO59" s="608">
        <f>시나리오분석!$E$27</f>
        <v>80</v>
      </c>
      <c r="AP59" s="608">
        <f>시나리오분석!$E$27</f>
        <v>80</v>
      </c>
      <c r="AQ59" s="608">
        <f>시나리오분석!$E$27</f>
        <v>80</v>
      </c>
      <c r="AR59" s="608">
        <f>시나리오분석!$E$27</f>
        <v>80</v>
      </c>
      <c r="AS59" s="608">
        <f>시나리오분석!$E$27</f>
        <v>80</v>
      </c>
      <c r="AT59" s="608">
        <f>시나리오분석!$E$27</f>
        <v>80</v>
      </c>
      <c r="AU59" s="608">
        <f>시나리오분석!$E$27</f>
        <v>80</v>
      </c>
      <c r="AV59" s="608">
        <f>시나리오분석!$E$27</f>
        <v>80</v>
      </c>
      <c r="AW59" s="608">
        <f>시나리오분석!$E$27</f>
        <v>80</v>
      </c>
      <c r="AX59" s="608">
        <f>시나리오분석!$E$27</f>
        <v>80</v>
      </c>
      <c r="AY59" s="608">
        <f>시나리오분석!$E$27</f>
        <v>80</v>
      </c>
      <c r="AZ59" s="608">
        <f>시나리오분석!$E$27</f>
        <v>80</v>
      </c>
      <c r="BA59" s="608">
        <f>시나리오분석!$E$27</f>
        <v>80</v>
      </c>
      <c r="BB59" s="608">
        <f>시나리오분석!$E$27</f>
        <v>80</v>
      </c>
      <c r="BC59" s="608">
        <f>시나리오분석!$E$27</f>
        <v>80</v>
      </c>
      <c r="BD59" s="608">
        <f>시나리오분석!$E$27</f>
        <v>80</v>
      </c>
      <c r="BE59" s="608">
        <f>시나리오분석!$E$27</f>
        <v>80</v>
      </c>
      <c r="BF59" s="608">
        <f>시나리오분석!$E$27</f>
        <v>80</v>
      </c>
      <c r="BG59" s="608">
        <f>시나리오분석!$E$27</f>
        <v>80</v>
      </c>
      <c r="BH59" s="608">
        <f>시나리오분석!$E$27</f>
        <v>80</v>
      </c>
      <c r="BI59" s="608">
        <f>시나리오분석!$E$27</f>
        <v>80</v>
      </c>
      <c r="BJ59" s="608">
        <f>시나리오분석!$E$27</f>
        <v>80</v>
      </c>
      <c r="BK59" s="608">
        <f>시나리오분석!$E$27</f>
        <v>80</v>
      </c>
      <c r="BL59" s="608">
        <f>시나리오분석!$E$27</f>
        <v>80</v>
      </c>
      <c r="BM59" s="608">
        <f>시나리오분석!$E$27</f>
        <v>80</v>
      </c>
      <c r="BN59" s="608">
        <f>시나리오분석!$E$27</f>
        <v>80</v>
      </c>
      <c r="BO59" s="608">
        <f>시나리오분석!$E$27</f>
        <v>80</v>
      </c>
      <c r="BP59" s="608">
        <f>시나리오분석!$E$27</f>
        <v>80</v>
      </c>
      <c r="BQ59" s="608">
        <f>시나리오분석!$E$27</f>
        <v>80</v>
      </c>
      <c r="BR59" s="608">
        <f>시나리오분석!$E$27</f>
        <v>80</v>
      </c>
      <c r="BS59" s="608">
        <f>시나리오분석!$E$27</f>
        <v>80</v>
      </c>
      <c r="BT59" s="608">
        <f>시나리오분석!$E$27</f>
        <v>80</v>
      </c>
      <c r="BU59" s="608">
        <f>시나리오분석!$E$27</f>
        <v>80</v>
      </c>
      <c r="BV59" s="608">
        <f>시나리오분석!$E$27</f>
        <v>80</v>
      </c>
      <c r="BW59" s="608">
        <f>시나리오분석!$E$27</f>
        <v>80</v>
      </c>
      <c r="BX59" s="608">
        <f>시나리오분석!$E$27</f>
        <v>80</v>
      </c>
      <c r="BY59" s="608">
        <f>시나리오분석!$E$27</f>
        <v>80</v>
      </c>
      <c r="BZ59" s="608">
        <f>시나리오분석!$E$27</f>
        <v>80</v>
      </c>
      <c r="CA59" s="608">
        <f>시나리오분석!$E$27</f>
        <v>80</v>
      </c>
      <c r="CB59" s="608">
        <f>시나리오분석!$E$27</f>
        <v>80</v>
      </c>
      <c r="CC59" s="608">
        <f>시나리오분석!$E$27</f>
        <v>80</v>
      </c>
      <c r="CD59" s="608">
        <f>시나리오분석!$E$27</f>
        <v>80</v>
      </c>
      <c r="CE59" s="608">
        <f>시나리오분석!$E$27</f>
        <v>80</v>
      </c>
      <c r="CF59" s="608">
        <f>시나리오분석!$E$27</f>
        <v>80</v>
      </c>
      <c r="CG59" s="608">
        <f>시나리오분석!$E$27</f>
        <v>80</v>
      </c>
      <c r="CH59" s="608">
        <f>시나리오분석!$E$27</f>
        <v>80</v>
      </c>
      <c r="CI59" s="608">
        <f>시나리오분석!$E$27</f>
        <v>80</v>
      </c>
      <c r="CJ59" s="608">
        <f>시나리오분석!$E$27</f>
        <v>80</v>
      </c>
      <c r="CK59" s="608">
        <f>시나리오분석!$E$27</f>
        <v>80</v>
      </c>
      <c r="CL59" s="608">
        <f>시나리오분석!$E$27</f>
        <v>80</v>
      </c>
      <c r="CM59" s="608">
        <f>시나리오분석!$E$27</f>
        <v>80</v>
      </c>
      <c r="CN59" s="608">
        <f>시나리오분석!$E$27</f>
        <v>80</v>
      </c>
      <c r="CO59" s="608">
        <f>시나리오분석!$E$27</f>
        <v>80</v>
      </c>
      <c r="CP59" s="608">
        <f>시나리오분석!$E$27</f>
        <v>80</v>
      </c>
      <c r="CQ59" s="608">
        <f>시나리오분석!$E$27</f>
        <v>80</v>
      </c>
      <c r="CR59" s="608">
        <f>시나리오분석!$E$27</f>
        <v>80</v>
      </c>
      <c r="CS59" s="608">
        <f>시나리오분석!$E$27</f>
        <v>80</v>
      </c>
      <c r="CT59" s="608">
        <f>시나리오분석!$E$27</f>
        <v>80</v>
      </c>
      <c r="CU59" s="608">
        <f>시나리오분석!$E$27</f>
        <v>80</v>
      </c>
      <c r="CV59" s="608">
        <f>시나리오분석!$E$27</f>
        <v>80</v>
      </c>
      <c r="CW59" s="608">
        <f>시나리오분석!$E$27</f>
        <v>80</v>
      </c>
      <c r="CX59" s="608">
        <f>시나리오분석!$E$27</f>
        <v>80</v>
      </c>
      <c r="CY59" s="608">
        <f>시나리오분석!$E$27</f>
        <v>80</v>
      </c>
      <c r="CZ59" s="608">
        <f>시나리오분석!$E$27</f>
        <v>80</v>
      </c>
      <c r="DA59" s="608">
        <f>시나리오분석!$E$27</f>
        <v>80</v>
      </c>
      <c r="DB59" s="608">
        <f>시나리오분석!$E$27</f>
        <v>80</v>
      </c>
      <c r="DC59" s="608">
        <f>시나리오분석!$E$27</f>
        <v>80</v>
      </c>
      <c r="DD59" s="608">
        <f>시나리오분석!$E$27</f>
        <v>80</v>
      </c>
      <c r="DE59" s="608">
        <f>시나리오분석!$E$27</f>
        <v>80</v>
      </c>
      <c r="DF59" s="608">
        <f>시나리오분석!$E$27</f>
        <v>80</v>
      </c>
      <c r="DG59" s="608">
        <f>시나리오분석!$E$27</f>
        <v>80</v>
      </c>
      <c r="DH59" s="608">
        <f>시나리오분석!$E$27</f>
        <v>80</v>
      </c>
      <c r="DI59" s="608">
        <f>시나리오분석!$E$27</f>
        <v>80</v>
      </c>
      <c r="DJ59" s="608">
        <f>시나리오분석!$E$27</f>
        <v>80</v>
      </c>
      <c r="DK59" s="608">
        <f>시나리오분석!$E$27</f>
        <v>80</v>
      </c>
      <c r="DL59" s="608">
        <f>시나리오분석!$E$27</f>
        <v>80</v>
      </c>
      <c r="DM59" s="608">
        <f>시나리오분석!$E$27</f>
        <v>80</v>
      </c>
      <c r="DN59" s="608">
        <f>시나리오분석!$E$27</f>
        <v>80</v>
      </c>
      <c r="DO59" s="608">
        <f>시나리오분석!$E$27</f>
        <v>80</v>
      </c>
      <c r="DP59" s="608">
        <f>시나리오분석!$E$27</f>
        <v>80</v>
      </c>
      <c r="DQ59" s="608">
        <f>시나리오분석!$E$27</f>
        <v>80</v>
      </c>
      <c r="DR59" s="608">
        <f>시나리오분석!$E$27</f>
        <v>80</v>
      </c>
      <c r="DS59" s="608">
        <f>시나리오분석!$E$27</f>
        <v>80</v>
      </c>
      <c r="DT59" s="608">
        <f>시나리오분석!$E$27</f>
        <v>80</v>
      </c>
      <c r="DU59" s="608">
        <f>시나리오분석!$E$27</f>
        <v>80</v>
      </c>
      <c r="DV59" s="608">
        <f>시나리오분석!$E$27</f>
        <v>80</v>
      </c>
      <c r="DW59" s="608">
        <f>시나리오분석!$E$27</f>
        <v>80</v>
      </c>
      <c r="DX59" s="608">
        <f>시나리오분석!$E$27</f>
        <v>80</v>
      </c>
      <c r="DY59" s="608">
        <f>시나리오분석!$E$27</f>
        <v>80</v>
      </c>
      <c r="DZ59" s="608">
        <f>시나리오분석!$E$27</f>
        <v>80</v>
      </c>
      <c r="EA59" s="608">
        <f>시나리오분석!$E$27</f>
        <v>80</v>
      </c>
      <c r="EB59" s="608">
        <f>시나리오분석!$E$27</f>
        <v>80</v>
      </c>
      <c r="EC59" s="608">
        <f>시나리오분석!$E$27</f>
        <v>80</v>
      </c>
      <c r="ED59" s="608">
        <f>시나리오분석!$E$27</f>
        <v>80</v>
      </c>
      <c r="EE59" s="608">
        <f>시나리오분석!$E$27</f>
        <v>80</v>
      </c>
      <c r="EF59" s="608">
        <f>시나리오분석!$E$27</f>
        <v>80</v>
      </c>
      <c r="EG59" s="608">
        <f>시나리오분석!$E$27</f>
        <v>80</v>
      </c>
      <c r="EH59" s="608">
        <f>시나리오분석!$E$27</f>
        <v>80</v>
      </c>
      <c r="EI59" s="608">
        <f>시나리오분석!$E$27</f>
        <v>80</v>
      </c>
      <c r="EJ59" s="608">
        <f>시나리오분석!$E$27</f>
        <v>80</v>
      </c>
      <c r="EK59" s="608">
        <f>시나리오분석!$E$27</f>
        <v>80</v>
      </c>
      <c r="EL59" s="608">
        <f>시나리오분석!$E$27</f>
        <v>80</v>
      </c>
      <c r="EM59" s="608">
        <f>시나리오분석!$E$27</f>
        <v>80</v>
      </c>
      <c r="EN59" s="608">
        <f>시나리오분석!$E$27</f>
        <v>80</v>
      </c>
      <c r="EO59" s="608">
        <f>시나리오분석!$E$27</f>
        <v>80</v>
      </c>
      <c r="EP59" s="608">
        <f>시나리오분석!$E$27</f>
        <v>80</v>
      </c>
      <c r="EQ59" s="608">
        <f>시나리오분석!$E$27</f>
        <v>80</v>
      </c>
      <c r="ER59" s="608">
        <f>시나리오분석!$E$27</f>
        <v>80</v>
      </c>
      <c r="ES59" s="608">
        <f>시나리오분석!$E$27</f>
        <v>80</v>
      </c>
      <c r="ET59" s="608">
        <f>시나리오분석!$E$27</f>
        <v>80</v>
      </c>
      <c r="EU59" s="608">
        <f>시나리오분석!$E$27</f>
        <v>80</v>
      </c>
      <c r="EV59" s="608">
        <f>시나리오분석!$E$27</f>
        <v>80</v>
      </c>
      <c r="EW59" s="608">
        <f>시나리오분석!$E$27</f>
        <v>80</v>
      </c>
      <c r="EX59" s="608">
        <f>시나리오분석!$E$27</f>
        <v>80</v>
      </c>
      <c r="EY59" s="608">
        <f>시나리오분석!$E$27</f>
        <v>80</v>
      </c>
      <c r="EZ59" s="608">
        <f>시나리오분석!$E$27</f>
        <v>80</v>
      </c>
      <c r="FA59" s="608">
        <f>시나리오분석!$E$27</f>
        <v>80</v>
      </c>
      <c r="FB59" s="608">
        <f>시나리오분석!$E$27</f>
        <v>80</v>
      </c>
      <c r="FC59" s="608">
        <f>시나리오분석!$E$27</f>
        <v>80</v>
      </c>
      <c r="FD59" s="608">
        <f>시나리오분석!$E$27</f>
        <v>80</v>
      </c>
      <c r="FE59" s="608">
        <f>시나리오분석!$E$27</f>
        <v>80</v>
      </c>
      <c r="FF59" s="608">
        <f>시나리오분석!$E$27</f>
        <v>80</v>
      </c>
      <c r="FG59" s="608">
        <f>시나리오분석!$E$27</f>
        <v>80</v>
      </c>
      <c r="FH59" s="608">
        <f>시나리오분석!$E$27</f>
        <v>80</v>
      </c>
      <c r="FI59" s="608">
        <f>시나리오분석!$E$27</f>
        <v>80</v>
      </c>
      <c r="FJ59" s="608">
        <f>시나리오분석!$E$27</f>
        <v>80</v>
      </c>
      <c r="FK59" s="608">
        <f>시나리오분석!$E$27</f>
        <v>80</v>
      </c>
      <c r="FL59" s="608">
        <f>시나리오분석!$E$27</f>
        <v>80</v>
      </c>
      <c r="FM59" s="608">
        <f>시나리오분석!$E$27</f>
        <v>80</v>
      </c>
      <c r="FN59" s="608">
        <f>시나리오분석!$E$27</f>
        <v>80</v>
      </c>
      <c r="FO59" s="608">
        <f>시나리오분석!$E$27</f>
        <v>80</v>
      </c>
      <c r="FP59" s="608">
        <f>시나리오분석!$E$27</f>
        <v>80</v>
      </c>
      <c r="FQ59" s="608">
        <f>시나리오분석!$E$27</f>
        <v>80</v>
      </c>
      <c r="FR59" s="608">
        <f>시나리오분석!$E$27</f>
        <v>80</v>
      </c>
      <c r="FS59" s="608">
        <f>시나리오분석!$E$27</f>
        <v>80</v>
      </c>
      <c r="FT59" s="608">
        <f>시나리오분석!$E$27</f>
        <v>80</v>
      </c>
      <c r="FU59" s="608">
        <f>시나리오분석!$E$27</f>
        <v>80</v>
      </c>
      <c r="FV59" s="608">
        <f>시나리오분석!$E$27</f>
        <v>80</v>
      </c>
      <c r="FW59" s="608">
        <f>시나리오분석!$E$27</f>
        <v>80</v>
      </c>
      <c r="FX59" s="608">
        <f>시나리오분석!$E$27</f>
        <v>80</v>
      </c>
      <c r="FY59" s="608">
        <f>시나리오분석!$E$27</f>
        <v>80</v>
      </c>
      <c r="FZ59" s="608">
        <f>시나리오분석!$E$27</f>
        <v>80</v>
      </c>
      <c r="GA59" s="608">
        <f>시나리오분석!$E$27</f>
        <v>80</v>
      </c>
      <c r="GB59" s="608">
        <f>시나리오분석!$E$27</f>
        <v>80</v>
      </c>
      <c r="GC59" s="608">
        <f>시나리오분석!$E$27</f>
        <v>80</v>
      </c>
      <c r="GD59" s="608">
        <f>시나리오분석!$E$27</f>
        <v>80</v>
      </c>
      <c r="GE59" s="608">
        <f>시나리오분석!$E$27</f>
        <v>80</v>
      </c>
      <c r="GF59" s="608">
        <f>시나리오분석!$E$27</f>
        <v>80</v>
      </c>
      <c r="GG59" s="608">
        <f>시나리오분석!$E$27</f>
        <v>80</v>
      </c>
      <c r="GH59" s="608">
        <f>시나리오분석!$E$27</f>
        <v>80</v>
      </c>
      <c r="GI59" s="608">
        <f>시나리오분석!$E$27</f>
        <v>80</v>
      </c>
      <c r="GJ59" s="608">
        <f>시나리오분석!$E$27</f>
        <v>80</v>
      </c>
      <c r="GK59" s="608">
        <f>시나리오분석!$E$27</f>
        <v>80</v>
      </c>
      <c r="GL59" s="608">
        <f>시나리오분석!$E$27</f>
        <v>80</v>
      </c>
      <c r="GM59" s="608">
        <f>시나리오분석!$E$27</f>
        <v>80</v>
      </c>
      <c r="GN59" s="608">
        <f>시나리오분석!$E$27</f>
        <v>80</v>
      </c>
      <c r="GO59" s="608">
        <f>시나리오분석!$E$27</f>
        <v>80</v>
      </c>
      <c r="GP59" s="608">
        <f>시나리오분석!$E$27</f>
        <v>80</v>
      </c>
      <c r="GQ59" s="608">
        <f>시나리오분석!$E$27</f>
        <v>80</v>
      </c>
      <c r="GR59" s="608">
        <f>시나리오분석!$E$27</f>
        <v>80</v>
      </c>
      <c r="GS59" s="608">
        <f>시나리오분석!$E$27</f>
        <v>80</v>
      </c>
      <c r="GT59" s="608">
        <f>시나리오분석!$E$27</f>
        <v>80</v>
      </c>
      <c r="GU59" s="608">
        <f>시나리오분석!$E$27</f>
        <v>80</v>
      </c>
      <c r="GV59" s="608">
        <f>시나리오분석!$E$27</f>
        <v>80</v>
      </c>
      <c r="GW59" s="608">
        <f>시나리오분석!$E$27</f>
        <v>80</v>
      </c>
      <c r="GX59" s="608">
        <f>시나리오분석!$E$27</f>
        <v>80</v>
      </c>
      <c r="GY59" s="608">
        <f>시나리오분석!$E$27</f>
        <v>80</v>
      </c>
      <c r="GZ59" s="608">
        <f>시나리오분석!$E$27</f>
        <v>80</v>
      </c>
      <c r="HA59" s="608">
        <f>시나리오분석!$E$27</f>
        <v>80</v>
      </c>
      <c r="HB59" s="608">
        <f>시나리오분석!$E$27</f>
        <v>80</v>
      </c>
      <c r="HC59" s="608">
        <f>시나리오분석!$E$27</f>
        <v>80</v>
      </c>
      <c r="HD59" s="608">
        <f>시나리오분석!$E$27</f>
        <v>80</v>
      </c>
      <c r="HE59" s="608">
        <f>시나리오분석!$E$27</f>
        <v>80</v>
      </c>
      <c r="HF59" s="608">
        <f>시나리오분석!$E$27</f>
        <v>80</v>
      </c>
      <c r="HG59" s="608">
        <f>시나리오분석!$E$27</f>
        <v>80</v>
      </c>
      <c r="HH59" s="608">
        <f>시나리오분석!$E$27</f>
        <v>80</v>
      </c>
      <c r="HI59" s="608">
        <f>시나리오분석!$E$27</f>
        <v>80</v>
      </c>
      <c r="HJ59" s="608">
        <f>시나리오분석!$E$27</f>
        <v>80</v>
      </c>
      <c r="HK59" s="608">
        <f>시나리오분석!$E$27</f>
        <v>80</v>
      </c>
      <c r="HL59" s="608">
        <f>시나리오분석!$E$27</f>
        <v>80</v>
      </c>
      <c r="HM59" s="608">
        <f>시나리오분석!$E$27</f>
        <v>80</v>
      </c>
      <c r="HN59" s="608">
        <f>시나리오분석!$E$27</f>
        <v>80</v>
      </c>
      <c r="HO59" s="608">
        <f>시나리오분석!$E$27</f>
        <v>80</v>
      </c>
      <c r="HP59" s="608">
        <f>시나리오분석!$E$27</f>
        <v>80</v>
      </c>
      <c r="HQ59" s="608">
        <f>시나리오분석!$E$27</f>
        <v>80</v>
      </c>
      <c r="HR59" s="608">
        <f>시나리오분석!$E$27</f>
        <v>80</v>
      </c>
      <c r="HS59" s="608">
        <f>시나리오분석!$E$27</f>
        <v>80</v>
      </c>
      <c r="HT59" s="608">
        <f>시나리오분석!$E$27</f>
        <v>80</v>
      </c>
      <c r="HU59" s="608">
        <f>시나리오분석!$E$27</f>
        <v>80</v>
      </c>
      <c r="HV59" s="608">
        <f>시나리오분석!$E$27</f>
        <v>80</v>
      </c>
      <c r="HW59" s="608">
        <f>시나리오분석!$E$27</f>
        <v>80</v>
      </c>
      <c r="HX59" s="608">
        <f>시나리오분석!$E$27</f>
        <v>80</v>
      </c>
      <c r="HY59" s="608">
        <f>시나리오분석!$E$27</f>
        <v>80</v>
      </c>
      <c r="HZ59" s="608">
        <f>시나리오분석!$E$27</f>
        <v>80</v>
      </c>
      <c r="IA59" s="608">
        <f>시나리오분석!$E$27</f>
        <v>80</v>
      </c>
      <c r="IB59" s="608">
        <f>시나리오분석!$E$27</f>
        <v>80</v>
      </c>
      <c r="ID59" s="279" t="str">
        <f>시나리오분석!$D$27</f>
        <v>UFC</v>
      </c>
      <c r="IE59" s="27" t="s">
        <v>2</v>
      </c>
      <c r="IF59" s="162">
        <f>시나리오분석!$E$27</f>
        <v>80</v>
      </c>
      <c r="IG59" s="162">
        <f>시나리오분석!$E$27</f>
        <v>80</v>
      </c>
      <c r="IH59" s="162">
        <f>시나리오분석!$E$27</f>
        <v>80</v>
      </c>
      <c r="II59" s="162">
        <f>시나리오분석!$E$27</f>
        <v>80</v>
      </c>
      <c r="IJ59" s="162">
        <f>시나리오분석!$E$27</f>
        <v>80</v>
      </c>
      <c r="IK59" s="162">
        <f>시나리오분석!$E$27</f>
        <v>80</v>
      </c>
      <c r="IL59" s="162">
        <f>시나리오분석!$E$27</f>
        <v>80</v>
      </c>
      <c r="IM59" s="162">
        <f>시나리오분석!$E$27</f>
        <v>80</v>
      </c>
      <c r="IN59" s="162">
        <f>시나리오분석!$E$27</f>
        <v>80</v>
      </c>
      <c r="IO59" s="162">
        <f>시나리오분석!$E$27</f>
        <v>80</v>
      </c>
      <c r="IP59" s="162">
        <f>시나리오분석!$E$27</f>
        <v>80</v>
      </c>
      <c r="IQ59" s="162">
        <f>시나리오분석!$E$27</f>
        <v>80</v>
      </c>
      <c r="IR59" s="162">
        <f>시나리오분석!$E$27</f>
        <v>80</v>
      </c>
      <c r="IS59" s="162">
        <f>시나리오분석!$E$27</f>
        <v>80</v>
      </c>
      <c r="IT59" s="162">
        <f>시나리오분석!$E$27</f>
        <v>80</v>
      </c>
      <c r="IU59" s="162">
        <f>시나리오분석!$E$27</f>
        <v>80</v>
      </c>
      <c r="IV59" s="162">
        <f>시나리오분석!$E$27</f>
        <v>80</v>
      </c>
      <c r="IW59" s="162">
        <f>시나리오분석!$E$27</f>
        <v>80</v>
      </c>
      <c r="IX59" s="388">
        <f>시나리오분석!$E$27</f>
        <v>80</v>
      </c>
      <c r="IY59" s="582"/>
    </row>
    <row r="60" spans="1:259" x14ac:dyDescent="0.3">
      <c r="C60" s="1422" t="s">
        <v>324</v>
      </c>
      <c r="D60" s="1423"/>
      <c r="E60" s="1424">
        <f>E58*E59</f>
        <v>27200000</v>
      </c>
      <c r="F60" s="1424">
        <f t="shared" ref="F60:W60" si="79">F58*F59</f>
        <v>16025333.333333336</v>
      </c>
      <c r="G60" s="1424">
        <f t="shared" si="79"/>
        <v>27746720</v>
      </c>
      <c r="H60" s="1424">
        <f t="shared" si="79"/>
        <v>28024160</v>
      </c>
      <c r="I60" s="1424">
        <f t="shared" si="79"/>
        <v>28304400</v>
      </c>
      <c r="J60" s="1424">
        <f t="shared" si="79"/>
        <v>28587440</v>
      </c>
      <c r="K60" s="1424">
        <f t="shared" si="79"/>
        <v>28873360</v>
      </c>
      <c r="L60" s="1424">
        <f t="shared" si="79"/>
        <v>29162080</v>
      </c>
      <c r="M60" s="1424">
        <f t="shared" si="79"/>
        <v>29453680</v>
      </c>
      <c r="N60" s="1424">
        <f t="shared" si="79"/>
        <v>29748240</v>
      </c>
      <c r="O60" s="1424">
        <f t="shared" si="79"/>
        <v>30045760</v>
      </c>
      <c r="P60" s="1424">
        <f t="shared" si="79"/>
        <v>30346160</v>
      </c>
      <c r="Q60" s="1424">
        <f t="shared" si="79"/>
        <v>30649680</v>
      </c>
      <c r="R60" s="1424">
        <f t="shared" si="79"/>
        <v>30956160</v>
      </c>
      <c r="S60" s="1424">
        <f t="shared" si="79"/>
        <v>31265680</v>
      </c>
      <c r="T60" s="1424">
        <f t="shared" si="79"/>
        <v>31578320</v>
      </c>
      <c r="U60" s="1424">
        <f t="shared" si="79"/>
        <v>31894160</v>
      </c>
      <c r="V60" s="1424">
        <f t="shared" si="79"/>
        <v>32213120</v>
      </c>
      <c r="W60" s="1425">
        <f t="shared" si="79"/>
        <v>13556354.666666666</v>
      </c>
      <c r="Y60" s="1404" t="s">
        <v>324</v>
      </c>
      <c r="Z60" s="1405"/>
      <c r="AA60" s="1420"/>
      <c r="AB60" s="1420"/>
      <c r="AC60" s="1420"/>
      <c r="AD60" s="1420"/>
      <c r="AE60" s="1420"/>
      <c r="AF60" s="1420"/>
      <c r="AG60" s="1420"/>
      <c r="AH60" s="1420"/>
      <c r="AI60" s="1420"/>
      <c r="AJ60" s="1420"/>
      <c r="AK60" s="1420"/>
      <c r="AL60" s="1420"/>
      <c r="AM60" s="1420"/>
      <c r="AN60" s="1420"/>
      <c r="AO60" s="1420"/>
      <c r="AP60" s="1420"/>
      <c r="AQ60" s="1420"/>
      <c r="AR60" s="1420"/>
      <c r="AS60" s="1420"/>
      <c r="AT60" s="1420"/>
      <c r="AU60" s="1420"/>
      <c r="AV60" s="1420"/>
      <c r="AW60" s="1420"/>
      <c r="AX60" s="1420"/>
      <c r="AY60" s="1420"/>
      <c r="AZ60" s="1420"/>
      <c r="BA60" s="1420"/>
      <c r="BB60" s="1420"/>
      <c r="BC60" s="1420"/>
      <c r="BD60" s="1420"/>
      <c r="BE60" s="1420"/>
      <c r="BF60" s="1420"/>
      <c r="BG60" s="1420"/>
      <c r="BH60" s="1420"/>
      <c r="BI60" s="1420"/>
      <c r="BJ60" s="1420"/>
      <c r="BK60" s="1420"/>
      <c r="BL60" s="1420"/>
      <c r="BM60" s="1420"/>
      <c r="BN60" s="1420"/>
      <c r="BO60" s="1420"/>
      <c r="BP60" s="1420"/>
      <c r="BQ60" s="1420"/>
      <c r="BR60" s="1420"/>
      <c r="BS60" s="1420"/>
      <c r="BT60" s="1420"/>
      <c r="BU60" s="1420"/>
      <c r="BV60" s="1420"/>
      <c r="BW60" s="1420"/>
      <c r="BX60" s="1420"/>
      <c r="BY60" s="1420"/>
      <c r="BZ60" s="1420"/>
      <c r="CA60" s="1420"/>
      <c r="CB60" s="1420"/>
      <c r="CC60" s="1420"/>
      <c r="CD60" s="1420"/>
      <c r="CE60" s="1420"/>
      <c r="CF60" s="1420"/>
      <c r="CG60" s="1420"/>
      <c r="CH60" s="1420"/>
      <c r="CI60" s="1420"/>
      <c r="CJ60" s="1420"/>
      <c r="CK60" s="1420"/>
      <c r="CL60" s="1420"/>
      <c r="CM60" s="1420"/>
      <c r="CN60" s="1420"/>
      <c r="CO60" s="1420"/>
      <c r="CP60" s="1420"/>
      <c r="CQ60" s="1420"/>
      <c r="CR60" s="1420"/>
      <c r="CS60" s="1420"/>
      <c r="CT60" s="1420"/>
      <c r="CU60" s="1420"/>
      <c r="CV60" s="1420"/>
      <c r="CW60" s="1420"/>
      <c r="CX60" s="1420"/>
      <c r="CY60" s="1420"/>
      <c r="CZ60" s="1420"/>
      <c r="DA60" s="1420"/>
      <c r="DB60" s="1420"/>
      <c r="DC60" s="1420"/>
      <c r="DD60" s="1420"/>
      <c r="DE60" s="1420"/>
      <c r="DF60" s="1420"/>
      <c r="DG60" s="1420"/>
      <c r="DH60" s="1420"/>
      <c r="DI60" s="1420"/>
      <c r="DJ60" s="1420"/>
      <c r="DK60" s="1420"/>
      <c r="DL60" s="1420"/>
      <c r="DM60" s="1420"/>
      <c r="DN60" s="1420"/>
      <c r="DO60" s="1420"/>
      <c r="DP60" s="1420"/>
      <c r="DQ60" s="1420"/>
      <c r="DR60" s="1420"/>
      <c r="DS60" s="1420"/>
      <c r="DT60" s="1420"/>
      <c r="DU60" s="1420"/>
      <c r="DV60" s="1420"/>
      <c r="DW60" s="1420"/>
      <c r="DX60" s="1420"/>
      <c r="DY60" s="1420"/>
      <c r="DZ60" s="1420"/>
      <c r="EA60" s="1420"/>
      <c r="EB60" s="1420"/>
      <c r="EC60" s="1420"/>
      <c r="ED60" s="1420"/>
      <c r="EE60" s="1420"/>
      <c r="EF60" s="1420"/>
      <c r="EG60" s="1420"/>
      <c r="EH60" s="1420"/>
      <c r="EI60" s="1420"/>
      <c r="EJ60" s="1420"/>
      <c r="EK60" s="1420"/>
      <c r="EL60" s="1420"/>
      <c r="EM60" s="1420"/>
      <c r="EN60" s="1420"/>
      <c r="EO60" s="1420"/>
      <c r="EP60" s="1420"/>
      <c r="EQ60" s="1420"/>
      <c r="ER60" s="1420"/>
      <c r="ES60" s="1420"/>
      <c r="ET60" s="1420"/>
      <c r="EU60" s="1420"/>
      <c r="EV60" s="1420"/>
      <c r="EW60" s="1420"/>
      <c r="EX60" s="1420"/>
      <c r="EY60" s="1420"/>
      <c r="EZ60" s="1420"/>
      <c r="FA60" s="1420"/>
      <c r="FB60" s="1420"/>
      <c r="FC60" s="1420"/>
      <c r="FD60" s="1420"/>
      <c r="FE60" s="1420"/>
      <c r="FF60" s="1420"/>
      <c r="FG60" s="1420"/>
      <c r="FH60" s="1420"/>
      <c r="FI60" s="1420"/>
      <c r="FJ60" s="1420"/>
      <c r="FK60" s="1420"/>
      <c r="FL60" s="1420"/>
      <c r="FM60" s="1420"/>
      <c r="FN60" s="1420"/>
      <c r="FO60" s="1420"/>
      <c r="FP60" s="1420"/>
      <c r="FQ60" s="1420"/>
      <c r="FR60" s="1420"/>
      <c r="FS60" s="1420"/>
      <c r="FT60" s="1420"/>
      <c r="FU60" s="1420"/>
      <c r="FV60" s="1420"/>
      <c r="FW60" s="1420"/>
      <c r="FX60" s="1420"/>
      <c r="FY60" s="1420"/>
      <c r="FZ60" s="1420"/>
      <c r="GA60" s="1420"/>
      <c r="GB60" s="1420"/>
      <c r="GC60" s="1420"/>
      <c r="GD60" s="1420"/>
      <c r="GE60" s="1420"/>
      <c r="GF60" s="1420"/>
      <c r="GG60" s="1420"/>
      <c r="GH60" s="1420"/>
      <c r="GI60" s="1420"/>
      <c r="GJ60" s="1420"/>
      <c r="GK60" s="1420"/>
      <c r="GL60" s="1420"/>
      <c r="GM60" s="1420"/>
      <c r="GN60" s="1420"/>
      <c r="GO60" s="1420"/>
      <c r="GP60" s="1420"/>
      <c r="GQ60" s="1420"/>
      <c r="GR60" s="1420"/>
      <c r="GS60" s="1420"/>
      <c r="GT60" s="1420"/>
      <c r="GU60" s="1420"/>
      <c r="GV60" s="1420"/>
      <c r="GW60" s="1420"/>
      <c r="GX60" s="1420"/>
      <c r="GY60" s="1420"/>
      <c r="GZ60" s="1420"/>
      <c r="HA60" s="1420"/>
      <c r="HB60" s="1420"/>
      <c r="HC60" s="1420"/>
      <c r="HD60" s="1420"/>
      <c r="HE60" s="1420"/>
      <c r="HF60" s="1420"/>
      <c r="HG60" s="1420"/>
      <c r="HH60" s="1420"/>
      <c r="HI60" s="1420"/>
      <c r="HJ60" s="1420"/>
      <c r="HK60" s="1420"/>
      <c r="HL60" s="1420"/>
      <c r="HM60" s="1420"/>
      <c r="HN60" s="1420"/>
      <c r="HO60" s="1420"/>
      <c r="HP60" s="1420"/>
      <c r="HQ60" s="1420"/>
      <c r="HR60" s="1420"/>
      <c r="HS60" s="1420"/>
      <c r="HT60" s="1420"/>
      <c r="HU60" s="1420"/>
      <c r="HV60" s="1420"/>
      <c r="HW60" s="1420"/>
      <c r="HX60" s="1420"/>
      <c r="HY60" s="1420"/>
      <c r="HZ60" s="1420"/>
      <c r="IA60" s="1420"/>
      <c r="IB60" s="1420"/>
      <c r="ID60" s="1422" t="s">
        <v>324</v>
      </c>
      <c r="IE60" s="1423"/>
      <c r="IF60" s="1424">
        <f>+SUMIFS($AF60:$IB60,$AF$54:$IB$54,IF$56)</f>
        <v>0</v>
      </c>
      <c r="IG60" s="1424">
        <f t="shared" si="77"/>
        <v>0</v>
      </c>
      <c r="IH60" s="1424">
        <f t="shared" si="77"/>
        <v>0</v>
      </c>
      <c r="II60" s="1424">
        <f t="shared" si="77"/>
        <v>0</v>
      </c>
      <c r="IJ60" s="1424">
        <f t="shared" si="77"/>
        <v>0</v>
      </c>
      <c r="IK60" s="1424">
        <f t="shared" si="77"/>
        <v>0</v>
      </c>
      <c r="IL60" s="1424">
        <f t="shared" si="77"/>
        <v>0</v>
      </c>
      <c r="IM60" s="1424">
        <f t="shared" si="77"/>
        <v>0</v>
      </c>
      <c r="IN60" s="1424">
        <f t="shared" si="77"/>
        <v>0</v>
      </c>
      <c r="IO60" s="1424">
        <f t="shared" si="77"/>
        <v>0</v>
      </c>
      <c r="IP60" s="1424">
        <f t="shared" si="77"/>
        <v>0</v>
      </c>
      <c r="IQ60" s="1424">
        <f t="shared" si="77"/>
        <v>0</v>
      </c>
      <c r="IR60" s="1424">
        <f t="shared" si="77"/>
        <v>0</v>
      </c>
      <c r="IS60" s="1424">
        <f t="shared" si="77"/>
        <v>0</v>
      </c>
      <c r="IT60" s="1424">
        <f t="shared" si="77"/>
        <v>0</v>
      </c>
      <c r="IU60" s="1424">
        <f t="shared" si="77"/>
        <v>0</v>
      </c>
      <c r="IV60" s="1424">
        <f t="shared" si="77"/>
        <v>0</v>
      </c>
      <c r="IW60" s="1424">
        <f t="shared" si="77"/>
        <v>0</v>
      </c>
      <c r="IX60" s="1425">
        <f t="shared" si="77"/>
        <v>0</v>
      </c>
    </row>
    <row r="61" spans="1:259" x14ac:dyDescent="0.3">
      <c r="C61" s="1401" t="s">
        <v>326</v>
      </c>
      <c r="D61" s="1402"/>
      <c r="E61" s="1403">
        <f>JV_Sales!E40</f>
        <v>343915</v>
      </c>
      <c r="F61" s="1472">
        <f>JV_Sales!F40/12*7</f>
        <v>200316.66666666669</v>
      </c>
      <c r="G61" s="1403">
        <f>JV_Sales!G40</f>
        <v>346834</v>
      </c>
      <c r="H61" s="1403">
        <f>JV_Sales!H40</f>
        <v>350302.34</v>
      </c>
      <c r="I61" s="1403">
        <f>JV_Sales!I40</f>
        <v>353805.36340000003</v>
      </c>
      <c r="J61" s="1403">
        <f>JV_Sales!J40</f>
        <v>357343.41703400004</v>
      </c>
      <c r="K61" s="1403">
        <f>JV_Sales!K40</f>
        <v>360916.85120434006</v>
      </c>
      <c r="L61" s="1403">
        <f>JV_Sales!L40</f>
        <v>364526.01971638348</v>
      </c>
      <c r="M61" s="1403">
        <f>JV_Sales!M40</f>
        <v>368171.27991354733</v>
      </c>
      <c r="N61" s="1403">
        <f>JV_Sales!N40</f>
        <v>371852.99271268281</v>
      </c>
      <c r="O61" s="1403">
        <f>JV_Sales!O40</f>
        <v>375571.52263980964</v>
      </c>
      <c r="P61" s="1403">
        <f>JV_Sales!P40</f>
        <v>379327.23786620772</v>
      </c>
      <c r="Q61" s="1403">
        <f>JV_Sales!Q40</f>
        <v>383120.5102448698</v>
      </c>
      <c r="R61" s="1403">
        <f>JV_Sales!R40</f>
        <v>386951.7153473185</v>
      </c>
      <c r="S61" s="1403">
        <f>JV_Sales!S40</f>
        <v>390821.23250079167</v>
      </c>
      <c r="T61" s="1403">
        <f>JV_Sales!T40</f>
        <v>394729.44482579961</v>
      </c>
      <c r="U61" s="1403">
        <f>JV_Sales!U40</f>
        <v>398676.73927405762</v>
      </c>
      <c r="V61" s="1403">
        <f>JV_Sales!V40</f>
        <v>402663.5066667982</v>
      </c>
      <c r="W61" s="1470">
        <f>JV_Sales!W40/12*5</f>
        <v>169454.2257222776</v>
      </c>
      <c r="Y61" s="1401" t="s">
        <v>326</v>
      </c>
      <c r="Z61" s="1402"/>
      <c r="AA61" s="1415">
        <f>+JV_Sales!AA40</f>
        <v>28616.666666666668</v>
      </c>
      <c r="AB61" s="1415">
        <f>+JV_Sales!AB40</f>
        <v>28616.666666666668</v>
      </c>
      <c r="AC61" s="1415">
        <f>+JV_Sales!AC40</f>
        <v>28616.666666666668</v>
      </c>
      <c r="AD61" s="1415">
        <f>+JV_Sales!AD40</f>
        <v>28616.666666666668</v>
      </c>
      <c r="AE61" s="1415">
        <f>+JV_Sales!AE40</f>
        <v>28616.666666666668</v>
      </c>
      <c r="AF61" s="1415">
        <f>+JV_Sales!AF40</f>
        <v>28616.666666666668</v>
      </c>
      <c r="AG61" s="1415">
        <f>+JV_Sales!AG40</f>
        <v>28616.666666666668</v>
      </c>
      <c r="AH61" s="1415">
        <f>+JV_Sales!AH40</f>
        <v>28616.666666666668</v>
      </c>
      <c r="AI61" s="1415">
        <f>+JV_Sales!AI40</f>
        <v>28616.666666666668</v>
      </c>
      <c r="AJ61" s="1415">
        <f>+JV_Sales!AJ40</f>
        <v>28616.666666666668</v>
      </c>
      <c r="AK61" s="1415">
        <f>+JV_Sales!AK40</f>
        <v>28616.666666666668</v>
      </c>
      <c r="AL61" s="1415">
        <f>+JV_Sales!AL40</f>
        <v>28616.666666666668</v>
      </c>
      <c r="AM61" s="1415">
        <f>+JV_Sales!AM40</f>
        <v>28902.833333333332</v>
      </c>
      <c r="AN61" s="1415">
        <f>+JV_Sales!AN40</f>
        <v>28902.833333333332</v>
      </c>
      <c r="AO61" s="1415">
        <f>+JV_Sales!AO40</f>
        <v>28902.833333333332</v>
      </c>
      <c r="AP61" s="1415">
        <f>+JV_Sales!AP40</f>
        <v>28902.833333333332</v>
      </c>
      <c r="AQ61" s="1415">
        <f>+JV_Sales!AQ40</f>
        <v>28902.833333333332</v>
      </c>
      <c r="AR61" s="1415">
        <f>+JV_Sales!AR40</f>
        <v>28902.833333333332</v>
      </c>
      <c r="AS61" s="1415">
        <f>+JV_Sales!AS40</f>
        <v>28902.833333333332</v>
      </c>
      <c r="AT61" s="1415">
        <f>+JV_Sales!AT40</f>
        <v>28902.833333333332</v>
      </c>
      <c r="AU61" s="1415">
        <f>+JV_Sales!AU40</f>
        <v>28902.833333333332</v>
      </c>
      <c r="AV61" s="1415">
        <f>+JV_Sales!AV40</f>
        <v>28902.833333333332</v>
      </c>
      <c r="AW61" s="1415">
        <f>+JV_Sales!AW40</f>
        <v>28902.833333333332</v>
      </c>
      <c r="AX61" s="1415">
        <f>+JV_Sales!AX40</f>
        <v>28902.833333333332</v>
      </c>
      <c r="AY61" s="1415">
        <f>+JV_Sales!AY40</f>
        <v>29191.861666666668</v>
      </c>
      <c r="AZ61" s="1415">
        <f>+JV_Sales!AZ40</f>
        <v>29191.861666666668</v>
      </c>
      <c r="BA61" s="1415">
        <f>+JV_Sales!BA40</f>
        <v>29191.861666666668</v>
      </c>
      <c r="BB61" s="1415">
        <f>+JV_Sales!BB40</f>
        <v>29191.861666666668</v>
      </c>
      <c r="BC61" s="1415">
        <f>+JV_Sales!BC40</f>
        <v>29191.861666666668</v>
      </c>
      <c r="BD61" s="1415">
        <f>+JV_Sales!BD40</f>
        <v>29191.861666666668</v>
      </c>
      <c r="BE61" s="1415">
        <f>+JV_Sales!BE40</f>
        <v>29191.861666666668</v>
      </c>
      <c r="BF61" s="1415">
        <f>+JV_Sales!BF40</f>
        <v>29191.861666666668</v>
      </c>
      <c r="BG61" s="1415">
        <f>+JV_Sales!BG40</f>
        <v>29191.861666666668</v>
      </c>
      <c r="BH61" s="1415">
        <f>+JV_Sales!BH40</f>
        <v>29191.861666666668</v>
      </c>
      <c r="BI61" s="1415">
        <f>+JV_Sales!BI40</f>
        <v>29191.861666666668</v>
      </c>
      <c r="BJ61" s="1415">
        <f>+JV_Sales!BJ40</f>
        <v>29191.861666666668</v>
      </c>
      <c r="BK61" s="1415">
        <f>+JV_Sales!BK40</f>
        <v>29483.780283333337</v>
      </c>
      <c r="BL61" s="1415">
        <f>+JV_Sales!BL40</f>
        <v>29483.780283333337</v>
      </c>
      <c r="BM61" s="1415">
        <f>+JV_Sales!BM40</f>
        <v>29483.780283333337</v>
      </c>
      <c r="BN61" s="1415">
        <f>+JV_Sales!BN40</f>
        <v>29483.780283333337</v>
      </c>
      <c r="BO61" s="1415">
        <f>+JV_Sales!BO40</f>
        <v>29483.780283333337</v>
      </c>
      <c r="BP61" s="1415">
        <f>+JV_Sales!BP40</f>
        <v>29483.780283333337</v>
      </c>
      <c r="BQ61" s="1415">
        <f>+JV_Sales!BQ40</f>
        <v>29483.780283333337</v>
      </c>
      <c r="BR61" s="1415">
        <f>+JV_Sales!BR40</f>
        <v>29483.780283333337</v>
      </c>
      <c r="BS61" s="1415">
        <f>+JV_Sales!BS40</f>
        <v>29483.780283333337</v>
      </c>
      <c r="BT61" s="1415">
        <f>+JV_Sales!BT40</f>
        <v>29483.780283333337</v>
      </c>
      <c r="BU61" s="1415">
        <f>+JV_Sales!BU40</f>
        <v>29483.780283333337</v>
      </c>
      <c r="BV61" s="1415">
        <f>+JV_Sales!BV40</f>
        <v>29483.780283333337</v>
      </c>
      <c r="BW61" s="1415">
        <f>+JV_Sales!BW40</f>
        <v>29778.618086166669</v>
      </c>
      <c r="BX61" s="1415">
        <f>+JV_Sales!BX40</f>
        <v>29778.618086166669</v>
      </c>
      <c r="BY61" s="1415">
        <f>+JV_Sales!BY40</f>
        <v>29778.618086166669</v>
      </c>
      <c r="BZ61" s="1415">
        <f>+JV_Sales!BZ40</f>
        <v>29778.618086166669</v>
      </c>
      <c r="CA61" s="1415">
        <f>+JV_Sales!CA40</f>
        <v>29778.618086166669</v>
      </c>
      <c r="CB61" s="1415">
        <f>+JV_Sales!CB40</f>
        <v>29778.618086166669</v>
      </c>
      <c r="CC61" s="1415">
        <f>+JV_Sales!CC40</f>
        <v>29778.618086166669</v>
      </c>
      <c r="CD61" s="1415">
        <f>+JV_Sales!CD40</f>
        <v>29778.618086166669</v>
      </c>
      <c r="CE61" s="1415">
        <f>+JV_Sales!CE40</f>
        <v>29778.618086166669</v>
      </c>
      <c r="CF61" s="1415">
        <f>+JV_Sales!CF40</f>
        <v>29778.618086166669</v>
      </c>
      <c r="CG61" s="1415">
        <f>+JV_Sales!CG40</f>
        <v>29778.618086166669</v>
      </c>
      <c r="CH61" s="1415">
        <f>+JV_Sales!CH40</f>
        <v>29778.618086166669</v>
      </c>
      <c r="CI61" s="1415">
        <f>+JV_Sales!CI40</f>
        <v>30076.404267028338</v>
      </c>
      <c r="CJ61" s="1415">
        <f>+JV_Sales!CJ40</f>
        <v>30076.404267028338</v>
      </c>
      <c r="CK61" s="1415">
        <f>+JV_Sales!CK40</f>
        <v>30076.404267028338</v>
      </c>
      <c r="CL61" s="1415">
        <f>+JV_Sales!CL40</f>
        <v>30076.404267028338</v>
      </c>
      <c r="CM61" s="1415">
        <f>+JV_Sales!CM40</f>
        <v>30076.404267028338</v>
      </c>
      <c r="CN61" s="1415">
        <f>+JV_Sales!CN40</f>
        <v>30076.404267028338</v>
      </c>
      <c r="CO61" s="1415">
        <f>+JV_Sales!CO40</f>
        <v>30076.404267028338</v>
      </c>
      <c r="CP61" s="1415">
        <f>+JV_Sales!CP40</f>
        <v>30076.404267028338</v>
      </c>
      <c r="CQ61" s="1415">
        <f>+JV_Sales!CQ40</f>
        <v>30076.404267028338</v>
      </c>
      <c r="CR61" s="1415">
        <f>+JV_Sales!CR40</f>
        <v>30076.404267028338</v>
      </c>
      <c r="CS61" s="1415">
        <f>+JV_Sales!CS40</f>
        <v>30076.404267028338</v>
      </c>
      <c r="CT61" s="1415">
        <f>+JV_Sales!CT40</f>
        <v>30076.404267028338</v>
      </c>
      <c r="CU61" s="1415">
        <f>+JV_Sales!CU40</f>
        <v>30377.168309698623</v>
      </c>
      <c r="CV61" s="1415">
        <f>+JV_Sales!CV40</f>
        <v>30377.168309698623</v>
      </c>
      <c r="CW61" s="1415">
        <f>+JV_Sales!CW40</f>
        <v>30377.168309698623</v>
      </c>
      <c r="CX61" s="1415">
        <f>+JV_Sales!CX40</f>
        <v>30377.168309698623</v>
      </c>
      <c r="CY61" s="1415">
        <f>+JV_Sales!CY40</f>
        <v>30377.168309698623</v>
      </c>
      <c r="CZ61" s="1415">
        <f>+JV_Sales!CZ40</f>
        <v>30377.168309698623</v>
      </c>
      <c r="DA61" s="1415">
        <f>+JV_Sales!DA40</f>
        <v>30377.168309698623</v>
      </c>
      <c r="DB61" s="1415">
        <f>+JV_Sales!DB40</f>
        <v>30377.168309698623</v>
      </c>
      <c r="DC61" s="1415">
        <f>+JV_Sales!DC40</f>
        <v>30377.168309698623</v>
      </c>
      <c r="DD61" s="1415">
        <f>+JV_Sales!DD40</f>
        <v>30377.168309698623</v>
      </c>
      <c r="DE61" s="1415">
        <f>+JV_Sales!DE40</f>
        <v>30377.168309698623</v>
      </c>
      <c r="DF61" s="1415">
        <f>+JV_Sales!DF40</f>
        <v>30377.168309698623</v>
      </c>
      <c r="DG61" s="1415">
        <f>+JV_Sales!DG40</f>
        <v>30680.939992795611</v>
      </c>
      <c r="DH61" s="1415">
        <f>+JV_Sales!DH40</f>
        <v>30680.939992795611</v>
      </c>
      <c r="DI61" s="1415">
        <f>+JV_Sales!DI40</f>
        <v>30680.939992795611</v>
      </c>
      <c r="DJ61" s="1415">
        <f>+JV_Sales!DJ40</f>
        <v>30680.939992795611</v>
      </c>
      <c r="DK61" s="1415">
        <f>+JV_Sales!DK40</f>
        <v>30680.939992795611</v>
      </c>
      <c r="DL61" s="1415">
        <f>+JV_Sales!DL40</f>
        <v>30680.939992795611</v>
      </c>
      <c r="DM61" s="1415">
        <f>+JV_Sales!DM40</f>
        <v>30680.939992795611</v>
      </c>
      <c r="DN61" s="1415">
        <f>+JV_Sales!DN40</f>
        <v>30680.939992795611</v>
      </c>
      <c r="DO61" s="1415">
        <f>+JV_Sales!DO40</f>
        <v>30680.939992795611</v>
      </c>
      <c r="DP61" s="1415">
        <f>+JV_Sales!DP40</f>
        <v>30680.939992795611</v>
      </c>
      <c r="DQ61" s="1415">
        <f>+JV_Sales!DQ40</f>
        <v>30680.939992795611</v>
      </c>
      <c r="DR61" s="1415">
        <f>+JV_Sales!DR40</f>
        <v>30680.939992795611</v>
      </c>
      <c r="DS61" s="1415">
        <f>+JV_Sales!DS40</f>
        <v>30987.749392723566</v>
      </c>
      <c r="DT61" s="1415">
        <f>+JV_Sales!DT40</f>
        <v>30987.749392723566</v>
      </c>
      <c r="DU61" s="1415">
        <f>+JV_Sales!DU40</f>
        <v>30987.749392723566</v>
      </c>
      <c r="DV61" s="1415">
        <f>+JV_Sales!DV40</f>
        <v>30987.749392723566</v>
      </c>
      <c r="DW61" s="1415">
        <f>+JV_Sales!DW40</f>
        <v>30987.749392723566</v>
      </c>
      <c r="DX61" s="1415">
        <f>+JV_Sales!DX40</f>
        <v>30987.749392723566</v>
      </c>
      <c r="DY61" s="1415">
        <f>+JV_Sales!DY40</f>
        <v>30987.749392723566</v>
      </c>
      <c r="DZ61" s="1415">
        <f>+JV_Sales!DZ40</f>
        <v>30987.749392723566</v>
      </c>
      <c r="EA61" s="1415">
        <f>+JV_Sales!EA40</f>
        <v>30987.749392723566</v>
      </c>
      <c r="EB61" s="1415">
        <f>+JV_Sales!EB40</f>
        <v>30987.749392723566</v>
      </c>
      <c r="EC61" s="1415">
        <f>+JV_Sales!EC40</f>
        <v>30987.749392723566</v>
      </c>
      <c r="ED61" s="1415">
        <f>+JV_Sales!ED40</f>
        <v>30987.749392723566</v>
      </c>
      <c r="EE61" s="1415">
        <f>+JV_Sales!EE40</f>
        <v>31297.626886650803</v>
      </c>
      <c r="EF61" s="1415">
        <f>+JV_Sales!EF40</f>
        <v>31297.626886650803</v>
      </c>
      <c r="EG61" s="1415">
        <f>+JV_Sales!EG40</f>
        <v>31297.626886650803</v>
      </c>
      <c r="EH61" s="1415">
        <f>+JV_Sales!EH40</f>
        <v>31297.626886650803</v>
      </c>
      <c r="EI61" s="1415">
        <f>+JV_Sales!EI40</f>
        <v>31297.626886650803</v>
      </c>
      <c r="EJ61" s="1415">
        <f>+JV_Sales!EJ40</f>
        <v>31297.626886650803</v>
      </c>
      <c r="EK61" s="1415">
        <f>+JV_Sales!EK40</f>
        <v>31297.626886650803</v>
      </c>
      <c r="EL61" s="1415">
        <f>+JV_Sales!EL40</f>
        <v>31297.626886650803</v>
      </c>
      <c r="EM61" s="1415">
        <f>+JV_Sales!EM40</f>
        <v>31297.626886650803</v>
      </c>
      <c r="EN61" s="1415">
        <f>+JV_Sales!EN40</f>
        <v>31297.626886650803</v>
      </c>
      <c r="EO61" s="1415">
        <f>+JV_Sales!EO40</f>
        <v>31297.626886650803</v>
      </c>
      <c r="EP61" s="1415">
        <f>+JV_Sales!EP40</f>
        <v>31297.626886650803</v>
      </c>
      <c r="EQ61" s="1415">
        <f>+JV_Sales!EQ40</f>
        <v>31610.60315551731</v>
      </c>
      <c r="ER61" s="1415">
        <f>+JV_Sales!ER40</f>
        <v>31610.60315551731</v>
      </c>
      <c r="ES61" s="1415">
        <f>+JV_Sales!ES40</f>
        <v>31610.60315551731</v>
      </c>
      <c r="ET61" s="1415">
        <f>+JV_Sales!ET40</f>
        <v>31610.60315551731</v>
      </c>
      <c r="EU61" s="1415">
        <f>+JV_Sales!EU40</f>
        <v>31610.60315551731</v>
      </c>
      <c r="EV61" s="1415">
        <f>+JV_Sales!EV40</f>
        <v>31610.60315551731</v>
      </c>
      <c r="EW61" s="1415">
        <f>+JV_Sales!EW40</f>
        <v>31610.60315551731</v>
      </c>
      <c r="EX61" s="1415">
        <f>+JV_Sales!EX40</f>
        <v>31610.60315551731</v>
      </c>
      <c r="EY61" s="1415">
        <f>+JV_Sales!EY40</f>
        <v>31610.60315551731</v>
      </c>
      <c r="EZ61" s="1415">
        <f>+JV_Sales!EZ40</f>
        <v>31610.60315551731</v>
      </c>
      <c r="FA61" s="1415">
        <f>+JV_Sales!FA40</f>
        <v>31610.60315551731</v>
      </c>
      <c r="FB61" s="1415">
        <f>+JV_Sales!FB40</f>
        <v>31610.60315551731</v>
      </c>
      <c r="FC61" s="1415">
        <f>+JV_Sales!FC40</f>
        <v>31926.709187072483</v>
      </c>
      <c r="FD61" s="1415">
        <f>+JV_Sales!FD40</f>
        <v>31926.709187072483</v>
      </c>
      <c r="FE61" s="1415">
        <f>+JV_Sales!FE40</f>
        <v>31926.709187072483</v>
      </c>
      <c r="FF61" s="1415">
        <f>+JV_Sales!FF40</f>
        <v>31926.709187072483</v>
      </c>
      <c r="FG61" s="1415">
        <f>+JV_Sales!FG40</f>
        <v>31926.709187072483</v>
      </c>
      <c r="FH61" s="1415">
        <f>+JV_Sales!FH40</f>
        <v>31926.709187072483</v>
      </c>
      <c r="FI61" s="1415">
        <f>+JV_Sales!FI40</f>
        <v>31926.709187072483</v>
      </c>
      <c r="FJ61" s="1415">
        <f>+JV_Sales!FJ40</f>
        <v>31926.709187072483</v>
      </c>
      <c r="FK61" s="1415">
        <f>+JV_Sales!FK40</f>
        <v>31926.709187072483</v>
      </c>
      <c r="FL61" s="1415">
        <f>+JV_Sales!FL40</f>
        <v>31926.709187072483</v>
      </c>
      <c r="FM61" s="1415">
        <f>+JV_Sales!FM40</f>
        <v>31926.709187072483</v>
      </c>
      <c r="FN61" s="1415">
        <f>+JV_Sales!FN40</f>
        <v>31926.709187072483</v>
      </c>
      <c r="FO61" s="1415">
        <f>+JV_Sales!FO40</f>
        <v>32245.97627894321</v>
      </c>
      <c r="FP61" s="1415">
        <f>+JV_Sales!FP40</f>
        <v>32245.97627894321</v>
      </c>
      <c r="FQ61" s="1415">
        <f>+JV_Sales!FQ40</f>
        <v>32245.97627894321</v>
      </c>
      <c r="FR61" s="1415">
        <f>+JV_Sales!FR40</f>
        <v>32245.97627894321</v>
      </c>
      <c r="FS61" s="1415">
        <f>+JV_Sales!FS40</f>
        <v>32245.97627894321</v>
      </c>
      <c r="FT61" s="1415">
        <f>+JV_Sales!FT40</f>
        <v>32245.97627894321</v>
      </c>
      <c r="FU61" s="1415">
        <f>+JV_Sales!FU40</f>
        <v>32245.97627894321</v>
      </c>
      <c r="FV61" s="1415">
        <f>+JV_Sales!FV40</f>
        <v>32245.97627894321</v>
      </c>
      <c r="FW61" s="1415">
        <f>+JV_Sales!FW40</f>
        <v>32245.97627894321</v>
      </c>
      <c r="FX61" s="1415">
        <f>+JV_Sales!FX40</f>
        <v>32245.97627894321</v>
      </c>
      <c r="FY61" s="1415">
        <f>+JV_Sales!FY40</f>
        <v>32245.97627894321</v>
      </c>
      <c r="FZ61" s="1415">
        <f>+JV_Sales!FZ40</f>
        <v>32245.97627894321</v>
      </c>
      <c r="GA61" s="1415">
        <f>+JV_Sales!GA40</f>
        <v>32568.436041732639</v>
      </c>
      <c r="GB61" s="1415">
        <f>+JV_Sales!GB40</f>
        <v>32568.436041732639</v>
      </c>
      <c r="GC61" s="1415">
        <f>+JV_Sales!GC40</f>
        <v>32568.436041732639</v>
      </c>
      <c r="GD61" s="1415">
        <f>+JV_Sales!GD40</f>
        <v>32568.436041732639</v>
      </c>
      <c r="GE61" s="1415">
        <f>+JV_Sales!GE40</f>
        <v>32568.436041732639</v>
      </c>
      <c r="GF61" s="1415">
        <f>+JV_Sales!GF40</f>
        <v>32568.436041732639</v>
      </c>
      <c r="GG61" s="1415">
        <f>+JV_Sales!GG40</f>
        <v>32568.436041732639</v>
      </c>
      <c r="GH61" s="1415">
        <f>+JV_Sales!GH40</f>
        <v>32568.436041732639</v>
      </c>
      <c r="GI61" s="1415">
        <f>+JV_Sales!GI40</f>
        <v>32568.436041732639</v>
      </c>
      <c r="GJ61" s="1415">
        <f>+JV_Sales!GJ40</f>
        <v>32568.436041732639</v>
      </c>
      <c r="GK61" s="1415">
        <f>+JV_Sales!GK40</f>
        <v>32568.436041732639</v>
      </c>
      <c r="GL61" s="1415">
        <f>+JV_Sales!GL40</f>
        <v>32568.436041732639</v>
      </c>
      <c r="GM61" s="1415">
        <f>+JV_Sales!GM40</f>
        <v>32894.120402149965</v>
      </c>
      <c r="GN61" s="1415">
        <f>+JV_Sales!GN40</f>
        <v>32894.120402149965</v>
      </c>
      <c r="GO61" s="1415">
        <f>+JV_Sales!GO40</f>
        <v>32894.120402149965</v>
      </c>
      <c r="GP61" s="1415">
        <f>+JV_Sales!GP40</f>
        <v>32894.120402149965</v>
      </c>
      <c r="GQ61" s="1415">
        <f>+JV_Sales!GQ40</f>
        <v>32894.120402149965</v>
      </c>
      <c r="GR61" s="1415">
        <f>+JV_Sales!GR40</f>
        <v>32894.120402149965</v>
      </c>
      <c r="GS61" s="1415">
        <f>+JV_Sales!GS40</f>
        <v>32894.120402149965</v>
      </c>
      <c r="GT61" s="1415">
        <f>+JV_Sales!GT40</f>
        <v>32894.120402149965</v>
      </c>
      <c r="GU61" s="1415">
        <f>+JV_Sales!GU40</f>
        <v>32894.120402149965</v>
      </c>
      <c r="GV61" s="1415">
        <f>+JV_Sales!GV40</f>
        <v>32894.120402149965</v>
      </c>
      <c r="GW61" s="1415">
        <f>+JV_Sales!GW40</f>
        <v>32894.120402149965</v>
      </c>
      <c r="GX61" s="1415">
        <f>+JV_Sales!GX40</f>
        <v>32894.120402149965</v>
      </c>
      <c r="GY61" s="1415">
        <f>+JV_Sales!GY40</f>
        <v>33223.061606171468</v>
      </c>
      <c r="GZ61" s="1415">
        <f>+JV_Sales!GZ40</f>
        <v>33223.061606171468</v>
      </c>
      <c r="HA61" s="1415">
        <f>+JV_Sales!HA40</f>
        <v>33223.061606171468</v>
      </c>
      <c r="HB61" s="1415">
        <f>+JV_Sales!HB40</f>
        <v>33223.061606171468</v>
      </c>
      <c r="HC61" s="1415">
        <f>+JV_Sales!HC40</f>
        <v>33223.061606171468</v>
      </c>
      <c r="HD61" s="1415">
        <f>+JV_Sales!HD40</f>
        <v>33223.061606171468</v>
      </c>
      <c r="HE61" s="1415">
        <f>+JV_Sales!HE40</f>
        <v>33223.061606171468</v>
      </c>
      <c r="HF61" s="1415">
        <f>+JV_Sales!HF40</f>
        <v>33223.061606171468</v>
      </c>
      <c r="HG61" s="1415">
        <f>+JV_Sales!HG40</f>
        <v>33223.061606171468</v>
      </c>
      <c r="HH61" s="1415">
        <f>+JV_Sales!HH40</f>
        <v>33223.061606171468</v>
      </c>
      <c r="HI61" s="1415">
        <f>+JV_Sales!HI40</f>
        <v>33223.061606171468</v>
      </c>
      <c r="HJ61" s="1415">
        <f>+JV_Sales!HJ40</f>
        <v>33223.061606171468</v>
      </c>
      <c r="HK61" s="1415">
        <f>+JV_Sales!HK40</f>
        <v>33555.292222233184</v>
      </c>
      <c r="HL61" s="1415">
        <f>+JV_Sales!HL40</f>
        <v>33555.292222233184</v>
      </c>
      <c r="HM61" s="1415">
        <f>+JV_Sales!HM40</f>
        <v>33555.292222233184</v>
      </c>
      <c r="HN61" s="1415">
        <f>+JV_Sales!HN40</f>
        <v>33555.292222233184</v>
      </c>
      <c r="HO61" s="1415">
        <f>+JV_Sales!HO40</f>
        <v>33555.292222233184</v>
      </c>
      <c r="HP61" s="1415">
        <f>+JV_Sales!HP40</f>
        <v>33555.292222233184</v>
      </c>
      <c r="HQ61" s="1415">
        <f>+JV_Sales!HQ40</f>
        <v>33555.292222233184</v>
      </c>
      <c r="HR61" s="1415">
        <f>+JV_Sales!HR40</f>
        <v>33555.292222233184</v>
      </c>
      <c r="HS61" s="1415">
        <f>+JV_Sales!HS40</f>
        <v>33555.292222233184</v>
      </c>
      <c r="HT61" s="1415">
        <f>+JV_Sales!HT40</f>
        <v>33555.292222233184</v>
      </c>
      <c r="HU61" s="1415">
        <f>+JV_Sales!HU40</f>
        <v>33555.292222233184</v>
      </c>
      <c r="HV61" s="1415">
        <f>+JV_Sales!HV40</f>
        <v>33555.292222233184</v>
      </c>
      <c r="HW61" s="1415">
        <f>+JV_Sales!HW40</f>
        <v>33890.845144455518</v>
      </c>
      <c r="HX61" s="1415">
        <f>+JV_Sales!HX40</f>
        <v>33890.845144455518</v>
      </c>
      <c r="HY61" s="1415">
        <f>+JV_Sales!HY40</f>
        <v>33890.845144455518</v>
      </c>
      <c r="HZ61" s="1415">
        <f>+JV_Sales!HZ40</f>
        <v>33890.845144455518</v>
      </c>
      <c r="IA61" s="1415">
        <f>+JV_Sales!IA40</f>
        <v>33890.845144455518</v>
      </c>
      <c r="IB61" s="1415">
        <f>+JV_Sales!IB40</f>
        <v>0</v>
      </c>
      <c r="ID61" s="1401" t="s">
        <v>326</v>
      </c>
      <c r="IE61" s="1402"/>
      <c r="IF61" s="1403">
        <f>+SUMIFS($AF61:$IB61,$AF$54:$IB$54,IF$56)</f>
        <v>0</v>
      </c>
      <c r="IG61" s="1472">
        <f t="shared" si="77"/>
        <v>200316.66666666666</v>
      </c>
      <c r="IH61" s="1403">
        <f t="shared" si="77"/>
        <v>346834</v>
      </c>
      <c r="II61" s="1403">
        <f t="shared" si="77"/>
        <v>350302.34000000008</v>
      </c>
      <c r="IJ61" s="1403">
        <f t="shared" si="77"/>
        <v>353805.36339999997</v>
      </c>
      <c r="IK61" s="1403">
        <f t="shared" si="77"/>
        <v>357343.4170340001</v>
      </c>
      <c r="IL61" s="1403">
        <f t="shared" si="77"/>
        <v>360916.85120433994</v>
      </c>
      <c r="IM61" s="1403">
        <f t="shared" si="77"/>
        <v>364526.0197163836</v>
      </c>
      <c r="IN61" s="1403">
        <f t="shared" si="77"/>
        <v>368171.27991354722</v>
      </c>
      <c r="IO61" s="1403">
        <f t="shared" si="77"/>
        <v>371852.99271268275</v>
      </c>
      <c r="IP61" s="1403">
        <f t="shared" si="77"/>
        <v>375571.52263980964</v>
      </c>
      <c r="IQ61" s="1403">
        <f t="shared" si="77"/>
        <v>379327.23786620772</v>
      </c>
      <c r="IR61" s="1403">
        <f t="shared" si="77"/>
        <v>383120.51024486969</v>
      </c>
      <c r="IS61" s="1403">
        <f t="shared" si="77"/>
        <v>386951.71534731844</v>
      </c>
      <c r="IT61" s="1403">
        <f t="shared" si="77"/>
        <v>390821.23250079178</v>
      </c>
      <c r="IU61" s="1403">
        <f t="shared" si="77"/>
        <v>394729.44482579961</v>
      </c>
      <c r="IV61" s="1403">
        <f t="shared" si="77"/>
        <v>398676.73927405773</v>
      </c>
      <c r="IW61" s="1403">
        <f t="shared" si="77"/>
        <v>402663.50666679832</v>
      </c>
      <c r="IX61" s="1470">
        <f t="shared" si="77"/>
        <v>169454.2257222776</v>
      </c>
    </row>
    <row r="62" spans="1:259" x14ac:dyDescent="0.3">
      <c r="C62" s="669" t="s">
        <v>327</v>
      </c>
      <c r="D62" s="27"/>
      <c r="E62" s="162">
        <f>MAX(E61-E58,0)</f>
        <v>3915</v>
      </c>
      <c r="F62" s="162">
        <f t="shared" ref="F62:W62" si="80">MAX(F61-F58,0)</f>
        <v>0</v>
      </c>
      <c r="G62" s="162">
        <f t="shared" si="80"/>
        <v>0</v>
      </c>
      <c r="H62" s="162">
        <f t="shared" si="80"/>
        <v>0.34000000002561137</v>
      </c>
      <c r="I62" s="162">
        <f t="shared" si="80"/>
        <v>0.36340000003110617</v>
      </c>
      <c r="J62" s="162">
        <f t="shared" si="80"/>
        <v>0.41703400004189461</v>
      </c>
      <c r="K62" s="162">
        <f t="shared" si="80"/>
        <v>0</v>
      </c>
      <c r="L62" s="162">
        <f t="shared" si="80"/>
        <v>1.9716383481863886E-2</v>
      </c>
      <c r="M62" s="162">
        <f t="shared" si="80"/>
        <v>0.27991354733239859</v>
      </c>
      <c r="N62" s="162">
        <f t="shared" si="80"/>
        <v>0</v>
      </c>
      <c r="O62" s="162">
        <f t="shared" si="80"/>
        <v>0</v>
      </c>
      <c r="P62" s="162">
        <f t="shared" si="80"/>
        <v>0.23786620772443712</v>
      </c>
      <c r="Q62" s="162">
        <f t="shared" si="80"/>
        <v>0</v>
      </c>
      <c r="R62" s="162">
        <f t="shared" si="80"/>
        <v>0</v>
      </c>
      <c r="S62" s="162">
        <f t="shared" si="80"/>
        <v>0.23250079166609794</v>
      </c>
      <c r="T62" s="162">
        <f t="shared" si="80"/>
        <v>0.44482579961186275</v>
      </c>
      <c r="U62" s="162">
        <f t="shared" si="80"/>
        <v>0</v>
      </c>
      <c r="V62" s="162">
        <f t="shared" si="80"/>
        <v>0</v>
      </c>
      <c r="W62" s="388">
        <f t="shared" si="80"/>
        <v>0</v>
      </c>
      <c r="Y62" s="669" t="s">
        <v>327</v>
      </c>
      <c r="Z62" s="27"/>
      <c r="AA62" s="27"/>
      <c r="AB62" s="27"/>
      <c r="AC62" s="27"/>
      <c r="AD62" s="27"/>
      <c r="AE62" s="27"/>
      <c r="AF62" s="608">
        <f>+AF61-AF58</f>
        <v>0</v>
      </c>
      <c r="AG62" s="608">
        <f t="shared" ref="AG62:AL62" si="81">+AG61-AG58</f>
        <v>0</v>
      </c>
      <c r="AH62" s="608">
        <f t="shared" si="81"/>
        <v>0</v>
      </c>
      <c r="AI62" s="608">
        <f t="shared" si="81"/>
        <v>0</v>
      </c>
      <c r="AJ62" s="608">
        <f t="shared" si="81"/>
        <v>0</v>
      </c>
      <c r="AK62" s="608">
        <f t="shared" si="81"/>
        <v>0</v>
      </c>
      <c r="AL62" s="608">
        <f t="shared" si="81"/>
        <v>0</v>
      </c>
      <c r="AM62" s="608">
        <f t="shared" ref="AM62" si="82">+AM61-AM58</f>
        <v>0</v>
      </c>
      <c r="AN62" s="608">
        <f t="shared" ref="AN62" si="83">+AN61-AN58</f>
        <v>0</v>
      </c>
      <c r="AO62" s="608">
        <f t="shared" ref="AO62" si="84">+AO61-AO58</f>
        <v>0</v>
      </c>
      <c r="AP62" s="608">
        <f t="shared" ref="AP62" si="85">+AP61-AP58</f>
        <v>0</v>
      </c>
      <c r="AQ62" s="608">
        <f t="shared" ref="AQ62" si="86">+AQ61-AQ58</f>
        <v>0</v>
      </c>
      <c r="AR62" s="608">
        <f t="shared" ref="AR62" si="87">+AR61-AR58</f>
        <v>0</v>
      </c>
      <c r="AS62" s="608">
        <f t="shared" ref="AS62" si="88">+AS61-AS58</f>
        <v>0</v>
      </c>
      <c r="AT62" s="608">
        <f t="shared" ref="AT62" si="89">+AT61-AT58</f>
        <v>0</v>
      </c>
      <c r="AU62" s="608">
        <f t="shared" ref="AU62:DF62" si="90">+AU61-AU58</f>
        <v>0</v>
      </c>
      <c r="AV62" s="608">
        <f t="shared" si="90"/>
        <v>0</v>
      </c>
      <c r="AW62" s="608">
        <f t="shared" si="90"/>
        <v>0</v>
      </c>
      <c r="AX62" s="608">
        <f t="shared" si="90"/>
        <v>0</v>
      </c>
      <c r="AY62" s="608">
        <f t="shared" si="90"/>
        <v>2.8333333335467614E-2</v>
      </c>
      <c r="AZ62" s="608">
        <f t="shared" si="90"/>
        <v>2.8333333335467614E-2</v>
      </c>
      <c r="BA62" s="608">
        <f t="shared" si="90"/>
        <v>2.8333333335467614E-2</v>
      </c>
      <c r="BB62" s="608">
        <f t="shared" si="90"/>
        <v>2.8333333335467614E-2</v>
      </c>
      <c r="BC62" s="608">
        <f t="shared" si="90"/>
        <v>2.8333333335467614E-2</v>
      </c>
      <c r="BD62" s="608">
        <f t="shared" si="90"/>
        <v>2.8333333335467614E-2</v>
      </c>
      <c r="BE62" s="608">
        <f t="shared" si="90"/>
        <v>2.8333333335467614E-2</v>
      </c>
      <c r="BF62" s="608">
        <f t="shared" si="90"/>
        <v>2.8333333335467614E-2</v>
      </c>
      <c r="BG62" s="608">
        <f t="shared" si="90"/>
        <v>2.8333333335467614E-2</v>
      </c>
      <c r="BH62" s="608">
        <f t="shared" si="90"/>
        <v>2.8333333335467614E-2</v>
      </c>
      <c r="BI62" s="608">
        <f t="shared" si="90"/>
        <v>2.8333333335467614E-2</v>
      </c>
      <c r="BJ62" s="608">
        <f t="shared" si="90"/>
        <v>2.8333333335467614E-2</v>
      </c>
      <c r="BK62" s="608">
        <f t="shared" si="90"/>
        <v>3.0283333337138174E-2</v>
      </c>
      <c r="BL62" s="608">
        <f t="shared" si="90"/>
        <v>3.0283333337138174E-2</v>
      </c>
      <c r="BM62" s="608">
        <f t="shared" si="90"/>
        <v>3.0283333337138174E-2</v>
      </c>
      <c r="BN62" s="608">
        <f t="shared" si="90"/>
        <v>3.0283333337138174E-2</v>
      </c>
      <c r="BO62" s="608">
        <f t="shared" si="90"/>
        <v>3.0283333337138174E-2</v>
      </c>
      <c r="BP62" s="608">
        <f t="shared" si="90"/>
        <v>3.0283333337138174E-2</v>
      </c>
      <c r="BQ62" s="608">
        <f t="shared" si="90"/>
        <v>3.0283333337138174E-2</v>
      </c>
      <c r="BR62" s="608">
        <f t="shared" si="90"/>
        <v>3.0283333337138174E-2</v>
      </c>
      <c r="BS62" s="608">
        <f t="shared" si="90"/>
        <v>3.0283333337138174E-2</v>
      </c>
      <c r="BT62" s="608">
        <f t="shared" si="90"/>
        <v>3.0283333337138174E-2</v>
      </c>
      <c r="BU62" s="608">
        <f t="shared" si="90"/>
        <v>3.0283333337138174E-2</v>
      </c>
      <c r="BV62" s="608">
        <f t="shared" si="90"/>
        <v>3.0283333337138174E-2</v>
      </c>
      <c r="BW62" s="608">
        <f t="shared" si="90"/>
        <v>3.4752833336824551E-2</v>
      </c>
      <c r="BX62" s="608">
        <f t="shared" si="90"/>
        <v>3.4752833336824551E-2</v>
      </c>
      <c r="BY62" s="608">
        <f t="shared" si="90"/>
        <v>3.4752833336824551E-2</v>
      </c>
      <c r="BZ62" s="608">
        <f t="shared" si="90"/>
        <v>3.4752833336824551E-2</v>
      </c>
      <c r="CA62" s="608">
        <f t="shared" si="90"/>
        <v>3.4752833336824551E-2</v>
      </c>
      <c r="CB62" s="608">
        <f t="shared" si="90"/>
        <v>3.4752833336824551E-2</v>
      </c>
      <c r="CC62" s="608">
        <f t="shared" si="90"/>
        <v>3.4752833336824551E-2</v>
      </c>
      <c r="CD62" s="608">
        <f t="shared" si="90"/>
        <v>3.4752833336824551E-2</v>
      </c>
      <c r="CE62" s="608">
        <f t="shared" si="90"/>
        <v>3.4752833336824551E-2</v>
      </c>
      <c r="CF62" s="608">
        <f t="shared" si="90"/>
        <v>3.4752833336824551E-2</v>
      </c>
      <c r="CG62" s="608">
        <f t="shared" si="90"/>
        <v>3.4752833336824551E-2</v>
      </c>
      <c r="CH62" s="608">
        <f t="shared" si="90"/>
        <v>3.4752833336824551E-2</v>
      </c>
      <c r="CI62" s="608">
        <f t="shared" si="90"/>
        <v>-1.2399638329952722E-2</v>
      </c>
      <c r="CJ62" s="608">
        <f t="shared" si="90"/>
        <v>-1.2399638329952722E-2</v>
      </c>
      <c r="CK62" s="608">
        <f t="shared" si="90"/>
        <v>-1.2399638329952722E-2</v>
      </c>
      <c r="CL62" s="608">
        <f t="shared" si="90"/>
        <v>-1.2399638329952722E-2</v>
      </c>
      <c r="CM62" s="608">
        <f t="shared" si="90"/>
        <v>-1.2399638329952722E-2</v>
      </c>
      <c r="CN62" s="608">
        <f t="shared" si="90"/>
        <v>-1.2399638329952722E-2</v>
      </c>
      <c r="CO62" s="608">
        <f t="shared" si="90"/>
        <v>-1.2399638329952722E-2</v>
      </c>
      <c r="CP62" s="608">
        <f t="shared" si="90"/>
        <v>-1.2399638329952722E-2</v>
      </c>
      <c r="CQ62" s="608">
        <f t="shared" si="90"/>
        <v>-1.2399638329952722E-2</v>
      </c>
      <c r="CR62" s="608">
        <f t="shared" si="90"/>
        <v>-1.2399638329952722E-2</v>
      </c>
      <c r="CS62" s="608">
        <f t="shared" si="90"/>
        <v>-1.2399638329952722E-2</v>
      </c>
      <c r="CT62" s="608">
        <f t="shared" si="90"/>
        <v>-1.2399638329952722E-2</v>
      </c>
      <c r="CU62" s="608">
        <f t="shared" si="90"/>
        <v>1.6430319556093309E-3</v>
      </c>
      <c r="CV62" s="608">
        <f t="shared" si="90"/>
        <v>1.6430319556093309E-3</v>
      </c>
      <c r="CW62" s="608">
        <f t="shared" si="90"/>
        <v>1.6430319556093309E-3</v>
      </c>
      <c r="CX62" s="608">
        <f t="shared" si="90"/>
        <v>1.6430319556093309E-3</v>
      </c>
      <c r="CY62" s="608">
        <f t="shared" si="90"/>
        <v>1.6430319556093309E-3</v>
      </c>
      <c r="CZ62" s="608">
        <f t="shared" si="90"/>
        <v>1.6430319556093309E-3</v>
      </c>
      <c r="DA62" s="608">
        <f t="shared" si="90"/>
        <v>1.6430319556093309E-3</v>
      </c>
      <c r="DB62" s="608">
        <f t="shared" si="90"/>
        <v>1.6430319556093309E-3</v>
      </c>
      <c r="DC62" s="608">
        <f t="shared" si="90"/>
        <v>1.6430319556093309E-3</v>
      </c>
      <c r="DD62" s="608">
        <f t="shared" si="90"/>
        <v>1.6430319556093309E-3</v>
      </c>
      <c r="DE62" s="608">
        <f t="shared" si="90"/>
        <v>1.6430319556093309E-3</v>
      </c>
      <c r="DF62" s="608">
        <f t="shared" si="90"/>
        <v>1.6430319556093309E-3</v>
      </c>
      <c r="DG62" s="608">
        <f t="shared" ref="DG62:FR62" si="91">+DG61-DG58</f>
        <v>2.332612894315389E-2</v>
      </c>
      <c r="DH62" s="608">
        <f t="shared" si="91"/>
        <v>2.332612894315389E-2</v>
      </c>
      <c r="DI62" s="608">
        <f t="shared" si="91"/>
        <v>2.332612894315389E-2</v>
      </c>
      <c r="DJ62" s="608">
        <f t="shared" si="91"/>
        <v>2.332612894315389E-2</v>
      </c>
      <c r="DK62" s="608">
        <f t="shared" si="91"/>
        <v>2.332612894315389E-2</v>
      </c>
      <c r="DL62" s="608">
        <f t="shared" si="91"/>
        <v>2.332612894315389E-2</v>
      </c>
      <c r="DM62" s="608">
        <f t="shared" si="91"/>
        <v>2.332612894315389E-2</v>
      </c>
      <c r="DN62" s="608">
        <f t="shared" si="91"/>
        <v>2.332612894315389E-2</v>
      </c>
      <c r="DO62" s="608">
        <f t="shared" si="91"/>
        <v>2.332612894315389E-2</v>
      </c>
      <c r="DP62" s="608">
        <f t="shared" si="91"/>
        <v>2.332612894315389E-2</v>
      </c>
      <c r="DQ62" s="608">
        <f t="shared" si="91"/>
        <v>2.332612894315389E-2</v>
      </c>
      <c r="DR62" s="608">
        <f t="shared" si="91"/>
        <v>2.332612894315389E-2</v>
      </c>
      <c r="DS62" s="608">
        <f t="shared" si="91"/>
        <v>-6.0727643358404748E-4</v>
      </c>
      <c r="DT62" s="608">
        <f t="shared" si="91"/>
        <v>-6.0727643358404748E-4</v>
      </c>
      <c r="DU62" s="608">
        <f t="shared" si="91"/>
        <v>-6.0727643358404748E-4</v>
      </c>
      <c r="DV62" s="608">
        <f t="shared" si="91"/>
        <v>-6.0727643358404748E-4</v>
      </c>
      <c r="DW62" s="608">
        <f t="shared" si="91"/>
        <v>-6.0727643358404748E-4</v>
      </c>
      <c r="DX62" s="608">
        <f t="shared" si="91"/>
        <v>-6.0727643358404748E-4</v>
      </c>
      <c r="DY62" s="608">
        <f t="shared" si="91"/>
        <v>-6.0727643358404748E-4</v>
      </c>
      <c r="DZ62" s="608">
        <f t="shared" si="91"/>
        <v>-6.0727643358404748E-4</v>
      </c>
      <c r="EA62" s="608">
        <f t="shared" si="91"/>
        <v>-6.0727643358404748E-4</v>
      </c>
      <c r="EB62" s="608">
        <f t="shared" si="91"/>
        <v>-6.0727643358404748E-4</v>
      </c>
      <c r="EC62" s="608">
        <f t="shared" si="91"/>
        <v>-6.0727643358404748E-4</v>
      </c>
      <c r="ED62" s="608">
        <f t="shared" si="91"/>
        <v>-6.0727643358404748E-4</v>
      </c>
      <c r="EE62" s="608">
        <f t="shared" si="91"/>
        <v>-3.9780015864380402E-2</v>
      </c>
      <c r="EF62" s="608">
        <f t="shared" si="91"/>
        <v>-3.9780015864380402E-2</v>
      </c>
      <c r="EG62" s="608">
        <f t="shared" si="91"/>
        <v>-3.9780015864380402E-2</v>
      </c>
      <c r="EH62" s="608">
        <f t="shared" si="91"/>
        <v>-3.9780015864380402E-2</v>
      </c>
      <c r="EI62" s="608">
        <f t="shared" si="91"/>
        <v>-3.9780015864380402E-2</v>
      </c>
      <c r="EJ62" s="608">
        <f t="shared" si="91"/>
        <v>-3.9780015864380402E-2</v>
      </c>
      <c r="EK62" s="608">
        <f t="shared" si="91"/>
        <v>-3.9780015864380402E-2</v>
      </c>
      <c r="EL62" s="608">
        <f t="shared" si="91"/>
        <v>-3.9780015864380402E-2</v>
      </c>
      <c r="EM62" s="608">
        <f t="shared" si="91"/>
        <v>-3.9780015864380402E-2</v>
      </c>
      <c r="EN62" s="608">
        <f t="shared" si="91"/>
        <v>-3.9780015864380402E-2</v>
      </c>
      <c r="EO62" s="608">
        <f t="shared" si="91"/>
        <v>-3.9780015864380402E-2</v>
      </c>
      <c r="EP62" s="608">
        <f t="shared" si="91"/>
        <v>-3.9780015864380402E-2</v>
      </c>
      <c r="EQ62" s="608">
        <f t="shared" si="91"/>
        <v>1.9822183978249086E-2</v>
      </c>
      <c r="ER62" s="608">
        <f t="shared" si="91"/>
        <v>1.9822183978249086E-2</v>
      </c>
      <c r="ES62" s="608">
        <f t="shared" si="91"/>
        <v>1.9822183978249086E-2</v>
      </c>
      <c r="ET62" s="608">
        <f t="shared" si="91"/>
        <v>1.9822183978249086E-2</v>
      </c>
      <c r="EU62" s="608">
        <f t="shared" si="91"/>
        <v>1.9822183978249086E-2</v>
      </c>
      <c r="EV62" s="608">
        <f t="shared" si="91"/>
        <v>1.9822183978249086E-2</v>
      </c>
      <c r="EW62" s="608">
        <f t="shared" si="91"/>
        <v>1.9822183978249086E-2</v>
      </c>
      <c r="EX62" s="608">
        <f t="shared" si="91"/>
        <v>1.9822183978249086E-2</v>
      </c>
      <c r="EY62" s="608">
        <f t="shared" si="91"/>
        <v>1.9822183978249086E-2</v>
      </c>
      <c r="EZ62" s="608">
        <f t="shared" si="91"/>
        <v>1.9822183978249086E-2</v>
      </c>
      <c r="FA62" s="608">
        <f t="shared" si="91"/>
        <v>1.9822183978249086E-2</v>
      </c>
      <c r="FB62" s="608">
        <f t="shared" si="91"/>
        <v>1.9822183978249086E-2</v>
      </c>
      <c r="FC62" s="608">
        <f t="shared" si="91"/>
        <v>-4.0812927516526543E-2</v>
      </c>
      <c r="FD62" s="608">
        <f t="shared" si="91"/>
        <v>-4.0812927516526543E-2</v>
      </c>
      <c r="FE62" s="608">
        <f t="shared" si="91"/>
        <v>-4.0812927516526543E-2</v>
      </c>
      <c r="FF62" s="608">
        <f t="shared" si="91"/>
        <v>-4.0812927516526543E-2</v>
      </c>
      <c r="FG62" s="608">
        <f t="shared" si="91"/>
        <v>-4.0812927516526543E-2</v>
      </c>
      <c r="FH62" s="608">
        <f t="shared" si="91"/>
        <v>-4.0812927516526543E-2</v>
      </c>
      <c r="FI62" s="608">
        <f t="shared" si="91"/>
        <v>-4.0812927516526543E-2</v>
      </c>
      <c r="FJ62" s="608">
        <f t="shared" si="91"/>
        <v>-4.0812927516526543E-2</v>
      </c>
      <c r="FK62" s="608">
        <f t="shared" si="91"/>
        <v>-4.0812927516526543E-2</v>
      </c>
      <c r="FL62" s="608">
        <f t="shared" si="91"/>
        <v>-4.0812927516526543E-2</v>
      </c>
      <c r="FM62" s="608">
        <f t="shared" si="91"/>
        <v>-4.0812927516526543E-2</v>
      </c>
      <c r="FN62" s="608">
        <f t="shared" si="91"/>
        <v>-4.0812927516526543E-2</v>
      </c>
      <c r="FO62" s="608">
        <f t="shared" si="91"/>
        <v>-2.3721056790236617E-2</v>
      </c>
      <c r="FP62" s="608">
        <f t="shared" si="91"/>
        <v>-2.3721056790236617E-2</v>
      </c>
      <c r="FQ62" s="608">
        <f t="shared" si="91"/>
        <v>-2.3721056790236617E-2</v>
      </c>
      <c r="FR62" s="608">
        <f t="shared" si="91"/>
        <v>-2.3721056790236617E-2</v>
      </c>
      <c r="FS62" s="608">
        <f t="shared" ref="FS62:IB62" si="92">+FS61-FS58</f>
        <v>-2.3721056790236617E-2</v>
      </c>
      <c r="FT62" s="608">
        <f t="shared" si="92"/>
        <v>-2.3721056790236617E-2</v>
      </c>
      <c r="FU62" s="608">
        <f t="shared" si="92"/>
        <v>-2.3721056790236617E-2</v>
      </c>
      <c r="FV62" s="608">
        <f t="shared" si="92"/>
        <v>-2.3721056790236617E-2</v>
      </c>
      <c r="FW62" s="608">
        <f t="shared" si="92"/>
        <v>-2.3721056790236617E-2</v>
      </c>
      <c r="FX62" s="608">
        <f t="shared" si="92"/>
        <v>-2.3721056790236617E-2</v>
      </c>
      <c r="FY62" s="608">
        <f t="shared" si="92"/>
        <v>-2.3721056790236617E-2</v>
      </c>
      <c r="FZ62" s="608">
        <f t="shared" si="92"/>
        <v>-2.3721056790236617E-2</v>
      </c>
      <c r="GA62" s="608">
        <f t="shared" si="92"/>
        <v>1.9375065970962169E-2</v>
      </c>
      <c r="GB62" s="608">
        <f t="shared" si="92"/>
        <v>1.9375065970962169E-2</v>
      </c>
      <c r="GC62" s="608">
        <f t="shared" si="92"/>
        <v>1.9375065970962169E-2</v>
      </c>
      <c r="GD62" s="608">
        <f t="shared" si="92"/>
        <v>1.9375065970962169E-2</v>
      </c>
      <c r="GE62" s="608">
        <f t="shared" si="92"/>
        <v>1.9375065970962169E-2</v>
      </c>
      <c r="GF62" s="608">
        <f t="shared" si="92"/>
        <v>1.9375065970962169E-2</v>
      </c>
      <c r="GG62" s="608">
        <f t="shared" si="92"/>
        <v>1.9375065970962169E-2</v>
      </c>
      <c r="GH62" s="608">
        <f t="shared" si="92"/>
        <v>1.9375065970962169E-2</v>
      </c>
      <c r="GI62" s="608">
        <f t="shared" si="92"/>
        <v>1.9375065970962169E-2</v>
      </c>
      <c r="GJ62" s="608">
        <f t="shared" si="92"/>
        <v>1.9375065970962169E-2</v>
      </c>
      <c r="GK62" s="608">
        <f t="shared" si="92"/>
        <v>1.9375065970962169E-2</v>
      </c>
      <c r="GL62" s="608">
        <f t="shared" si="92"/>
        <v>1.9375065970962169E-2</v>
      </c>
      <c r="GM62" s="608">
        <f t="shared" si="92"/>
        <v>3.7068816629471257E-2</v>
      </c>
      <c r="GN62" s="608">
        <f t="shared" si="92"/>
        <v>3.7068816629471257E-2</v>
      </c>
      <c r="GO62" s="608">
        <f t="shared" si="92"/>
        <v>3.7068816629471257E-2</v>
      </c>
      <c r="GP62" s="608">
        <f t="shared" si="92"/>
        <v>3.7068816629471257E-2</v>
      </c>
      <c r="GQ62" s="608">
        <f t="shared" si="92"/>
        <v>3.7068816629471257E-2</v>
      </c>
      <c r="GR62" s="608">
        <f t="shared" si="92"/>
        <v>3.7068816629471257E-2</v>
      </c>
      <c r="GS62" s="608">
        <f t="shared" si="92"/>
        <v>3.7068816629471257E-2</v>
      </c>
      <c r="GT62" s="608">
        <f t="shared" si="92"/>
        <v>3.7068816629471257E-2</v>
      </c>
      <c r="GU62" s="608">
        <f t="shared" si="92"/>
        <v>3.7068816629471257E-2</v>
      </c>
      <c r="GV62" s="608">
        <f t="shared" si="92"/>
        <v>3.7068816629471257E-2</v>
      </c>
      <c r="GW62" s="608">
        <f t="shared" si="92"/>
        <v>3.7068816629471257E-2</v>
      </c>
      <c r="GX62" s="608">
        <f t="shared" si="92"/>
        <v>3.7068816629471257E-2</v>
      </c>
      <c r="GY62" s="608">
        <f t="shared" si="92"/>
        <v>-2.1727161867602263E-2</v>
      </c>
      <c r="GZ62" s="608">
        <f t="shared" si="92"/>
        <v>-2.1727161867602263E-2</v>
      </c>
      <c r="HA62" s="608">
        <f t="shared" si="92"/>
        <v>-2.1727161867602263E-2</v>
      </c>
      <c r="HB62" s="608">
        <f t="shared" si="92"/>
        <v>-2.1727161867602263E-2</v>
      </c>
      <c r="HC62" s="608">
        <f t="shared" si="92"/>
        <v>-2.1727161867602263E-2</v>
      </c>
      <c r="HD62" s="608">
        <f t="shared" si="92"/>
        <v>-2.1727161867602263E-2</v>
      </c>
      <c r="HE62" s="608">
        <f t="shared" si="92"/>
        <v>-2.1727161867602263E-2</v>
      </c>
      <c r="HF62" s="608">
        <f t="shared" si="92"/>
        <v>-2.1727161867602263E-2</v>
      </c>
      <c r="HG62" s="608">
        <f t="shared" si="92"/>
        <v>-2.1727161867602263E-2</v>
      </c>
      <c r="HH62" s="608">
        <f t="shared" si="92"/>
        <v>-2.1727161867602263E-2</v>
      </c>
      <c r="HI62" s="608">
        <f t="shared" si="92"/>
        <v>-2.1727161867602263E-2</v>
      </c>
      <c r="HJ62" s="608">
        <f t="shared" si="92"/>
        <v>-2.1727161867602263E-2</v>
      </c>
      <c r="HK62" s="608">
        <f t="shared" si="92"/>
        <v>-4.1111100152193103E-2</v>
      </c>
      <c r="HL62" s="608">
        <f t="shared" si="92"/>
        <v>-4.1111100152193103E-2</v>
      </c>
      <c r="HM62" s="608">
        <f t="shared" si="92"/>
        <v>-4.1111100152193103E-2</v>
      </c>
      <c r="HN62" s="608">
        <f t="shared" si="92"/>
        <v>-4.1111100152193103E-2</v>
      </c>
      <c r="HO62" s="608">
        <f t="shared" si="92"/>
        <v>-4.1111100152193103E-2</v>
      </c>
      <c r="HP62" s="608">
        <f t="shared" si="92"/>
        <v>-4.1111100152193103E-2</v>
      </c>
      <c r="HQ62" s="608">
        <f t="shared" si="92"/>
        <v>-4.1111100152193103E-2</v>
      </c>
      <c r="HR62" s="608">
        <f t="shared" si="92"/>
        <v>-4.1111100152193103E-2</v>
      </c>
      <c r="HS62" s="608">
        <f t="shared" si="92"/>
        <v>-4.1111100152193103E-2</v>
      </c>
      <c r="HT62" s="608">
        <f t="shared" si="92"/>
        <v>-4.1111100152193103E-2</v>
      </c>
      <c r="HU62" s="608">
        <f t="shared" si="92"/>
        <v>-4.1111100152193103E-2</v>
      </c>
      <c r="HV62" s="608">
        <f t="shared" si="92"/>
        <v>-4.1111100152193103E-2</v>
      </c>
      <c r="HW62" s="608">
        <f t="shared" si="92"/>
        <v>-4.1522211147821508E-2</v>
      </c>
      <c r="HX62" s="608">
        <f t="shared" si="92"/>
        <v>-4.1522211147821508E-2</v>
      </c>
      <c r="HY62" s="608">
        <f t="shared" si="92"/>
        <v>-4.1522211147821508E-2</v>
      </c>
      <c r="HZ62" s="608">
        <f t="shared" si="92"/>
        <v>-4.1522211147821508E-2</v>
      </c>
      <c r="IA62" s="608">
        <f t="shared" si="92"/>
        <v>-4.1522211147821508E-2</v>
      </c>
      <c r="IB62" s="608">
        <f t="shared" si="92"/>
        <v>0</v>
      </c>
      <c r="ID62" s="669" t="s">
        <v>327</v>
      </c>
      <c r="IE62" s="27"/>
      <c r="IF62" s="162">
        <f>MAX(IF61-IF58,0)</f>
        <v>0</v>
      </c>
      <c r="IG62" s="162">
        <f t="shared" ref="IG62:IX62" si="93">MAX(IG61-IG58,0)</f>
        <v>0</v>
      </c>
      <c r="IH62" s="162">
        <f t="shared" si="93"/>
        <v>0</v>
      </c>
      <c r="II62" s="162">
        <f t="shared" si="93"/>
        <v>0.34000000014202669</v>
      </c>
      <c r="IJ62" s="162">
        <f t="shared" si="93"/>
        <v>0.36339999997289851</v>
      </c>
      <c r="IK62" s="162">
        <f t="shared" si="93"/>
        <v>0.41703400015830994</v>
      </c>
      <c r="IL62" s="162">
        <f t="shared" si="93"/>
        <v>0</v>
      </c>
      <c r="IM62" s="162">
        <f t="shared" si="93"/>
        <v>1.9716383540071547E-2</v>
      </c>
      <c r="IN62" s="162">
        <f t="shared" si="93"/>
        <v>0.27991354715777561</v>
      </c>
      <c r="IO62" s="162">
        <f t="shared" si="93"/>
        <v>0</v>
      </c>
      <c r="IP62" s="162">
        <f t="shared" si="93"/>
        <v>0</v>
      </c>
      <c r="IQ62" s="162">
        <f t="shared" si="93"/>
        <v>0.23786620778264478</v>
      </c>
      <c r="IR62" s="162">
        <f t="shared" si="93"/>
        <v>0</v>
      </c>
      <c r="IS62" s="162">
        <f t="shared" si="93"/>
        <v>0</v>
      </c>
      <c r="IT62" s="162">
        <f t="shared" si="93"/>
        <v>0.2325007917243056</v>
      </c>
      <c r="IU62" s="162">
        <f t="shared" si="93"/>
        <v>0.44482579967007041</v>
      </c>
      <c r="IV62" s="162">
        <f t="shared" si="93"/>
        <v>0</v>
      </c>
      <c r="IW62" s="162">
        <f t="shared" si="93"/>
        <v>0</v>
      </c>
      <c r="IX62" s="388">
        <f t="shared" si="93"/>
        <v>0</v>
      </c>
    </row>
    <row r="63" spans="1:259" x14ac:dyDescent="0.3">
      <c r="C63" s="1404" t="s">
        <v>919</v>
      </c>
      <c r="D63" s="1405"/>
      <c r="E63" s="1406">
        <f>E61/12</f>
        <v>28659.583333333332</v>
      </c>
      <c r="F63" s="1473">
        <f>F61/7</f>
        <v>28616.666666666668</v>
      </c>
      <c r="G63" s="1406">
        <f t="shared" ref="G63:V63" si="94">G61/12</f>
        <v>28902.833333333332</v>
      </c>
      <c r="H63" s="1406">
        <f t="shared" si="94"/>
        <v>29191.861666666668</v>
      </c>
      <c r="I63" s="1406">
        <f t="shared" si="94"/>
        <v>29483.780283333337</v>
      </c>
      <c r="J63" s="1406">
        <f t="shared" si="94"/>
        <v>29778.618086166669</v>
      </c>
      <c r="K63" s="1406">
        <f t="shared" si="94"/>
        <v>30076.404267028338</v>
      </c>
      <c r="L63" s="1406">
        <f t="shared" si="94"/>
        <v>30377.168309698623</v>
      </c>
      <c r="M63" s="1406">
        <f t="shared" si="94"/>
        <v>30680.939992795611</v>
      </c>
      <c r="N63" s="1406">
        <f t="shared" si="94"/>
        <v>30987.749392723566</v>
      </c>
      <c r="O63" s="1406">
        <f t="shared" si="94"/>
        <v>31297.626886650803</v>
      </c>
      <c r="P63" s="1406">
        <f t="shared" si="94"/>
        <v>31610.60315551731</v>
      </c>
      <c r="Q63" s="1406">
        <f t="shared" si="94"/>
        <v>31926.709187072483</v>
      </c>
      <c r="R63" s="1406">
        <f t="shared" si="94"/>
        <v>32245.97627894321</v>
      </c>
      <c r="S63" s="1406">
        <f t="shared" si="94"/>
        <v>32568.436041732639</v>
      </c>
      <c r="T63" s="1406">
        <f t="shared" si="94"/>
        <v>32894.120402149965</v>
      </c>
      <c r="U63" s="1406">
        <f t="shared" si="94"/>
        <v>33223.061606171468</v>
      </c>
      <c r="V63" s="1406">
        <f t="shared" si="94"/>
        <v>33555.292222233184</v>
      </c>
      <c r="W63" s="1469">
        <f>W61/5</f>
        <v>33890.845144455518</v>
      </c>
      <c r="Y63" s="1404" t="s">
        <v>919</v>
      </c>
      <c r="Z63" s="1405"/>
      <c r="AA63" s="1420"/>
      <c r="AB63" s="1420"/>
      <c r="AC63" s="1420"/>
      <c r="AD63" s="1420"/>
      <c r="AE63" s="1420"/>
      <c r="AF63" s="1420"/>
      <c r="AG63" s="1420"/>
      <c r="AH63" s="1420"/>
      <c r="AI63" s="1420"/>
      <c r="AJ63" s="1420"/>
      <c r="AK63" s="1420"/>
      <c r="AL63" s="1420"/>
      <c r="AM63" s="1405"/>
      <c r="AN63" s="1405"/>
      <c r="AO63" s="1405"/>
      <c r="AP63" s="1405"/>
      <c r="AQ63" s="1405"/>
      <c r="AR63" s="1405"/>
      <c r="AS63" s="1405"/>
      <c r="AT63" s="1405"/>
      <c r="AU63" s="1405"/>
      <c r="AV63" s="1405"/>
      <c r="AW63" s="1405"/>
      <c r="AX63" s="1405"/>
      <c r="AY63" s="1405"/>
      <c r="AZ63" s="1405"/>
      <c r="BA63" s="1405"/>
      <c r="BB63" s="1405"/>
      <c r="BC63" s="1405"/>
      <c r="BD63" s="1405"/>
      <c r="BE63" s="1405"/>
      <c r="BF63" s="1405"/>
      <c r="BG63" s="1405"/>
      <c r="BH63" s="1405"/>
      <c r="BI63" s="1405"/>
      <c r="BJ63" s="1405"/>
      <c r="BK63" s="1405"/>
      <c r="BL63" s="1405"/>
      <c r="BM63" s="1405"/>
      <c r="BN63" s="1405"/>
      <c r="BO63" s="1405"/>
      <c r="BP63" s="1405"/>
      <c r="BQ63" s="1405"/>
      <c r="BR63" s="1405"/>
      <c r="BS63" s="1405"/>
      <c r="BT63" s="1405"/>
      <c r="BU63" s="1405"/>
      <c r="BV63" s="1405"/>
      <c r="BW63" s="1405"/>
      <c r="BX63" s="1405"/>
      <c r="BY63" s="1405"/>
      <c r="BZ63" s="1405"/>
      <c r="CA63" s="1405"/>
      <c r="CB63" s="1405"/>
      <c r="CC63" s="1405"/>
      <c r="CD63" s="1405"/>
      <c r="CE63" s="1405"/>
      <c r="CF63" s="1405"/>
      <c r="CG63" s="1405"/>
      <c r="CH63" s="1405"/>
      <c r="CI63" s="1405"/>
      <c r="CJ63" s="1405"/>
      <c r="CK63" s="1405"/>
      <c r="CL63" s="1405"/>
      <c r="CM63" s="1405"/>
      <c r="CN63" s="1405"/>
      <c r="CO63" s="1405"/>
      <c r="CP63" s="1405"/>
      <c r="CQ63" s="1405"/>
      <c r="CR63" s="1405"/>
      <c r="CS63" s="1405"/>
      <c r="CT63" s="1405"/>
      <c r="CU63" s="1405"/>
      <c r="CV63" s="1405"/>
      <c r="CW63" s="1405"/>
      <c r="CX63" s="1405"/>
      <c r="CY63" s="1405"/>
      <c r="CZ63" s="1405"/>
      <c r="DA63" s="1405"/>
      <c r="DB63" s="1405"/>
      <c r="DC63" s="1405"/>
      <c r="DD63" s="1405"/>
      <c r="DE63" s="1405"/>
      <c r="DF63" s="1405"/>
      <c r="DG63" s="1405"/>
      <c r="DH63" s="1405"/>
      <c r="DI63" s="1405"/>
      <c r="DJ63" s="1405"/>
      <c r="DK63" s="1405"/>
      <c r="DL63" s="1405"/>
      <c r="DM63" s="1405"/>
      <c r="DN63" s="1405"/>
      <c r="DO63" s="1405"/>
      <c r="DP63" s="1405"/>
      <c r="DQ63" s="1405"/>
      <c r="DR63" s="1405"/>
      <c r="DS63" s="1405"/>
      <c r="DT63" s="1405"/>
      <c r="DU63" s="1405"/>
      <c r="DV63" s="1405"/>
      <c r="DW63" s="1405"/>
      <c r="DX63" s="1405"/>
      <c r="DY63" s="1405"/>
      <c r="DZ63" s="1405"/>
      <c r="EA63" s="1405"/>
      <c r="EB63" s="1405"/>
      <c r="EC63" s="1405"/>
      <c r="ED63" s="1405"/>
      <c r="EE63" s="1405"/>
      <c r="EF63" s="1405"/>
      <c r="EG63" s="1405"/>
      <c r="EH63" s="1405"/>
      <c r="EI63" s="1405"/>
      <c r="EJ63" s="1405"/>
      <c r="EK63" s="1405"/>
      <c r="EL63" s="1405"/>
      <c r="EM63" s="1405"/>
      <c r="EN63" s="1405"/>
      <c r="EO63" s="1405"/>
      <c r="EP63" s="1405"/>
      <c r="EQ63" s="1405"/>
      <c r="ER63" s="1405"/>
      <c r="ES63" s="1405"/>
      <c r="ET63" s="1405"/>
      <c r="EU63" s="1405"/>
      <c r="EV63" s="1405"/>
      <c r="EW63" s="1405"/>
      <c r="EX63" s="1405"/>
      <c r="EY63" s="1405"/>
      <c r="EZ63" s="1405"/>
      <c r="FA63" s="1405"/>
      <c r="FB63" s="1405"/>
      <c r="FC63" s="1405"/>
      <c r="FD63" s="1405"/>
      <c r="FE63" s="1405"/>
      <c r="FF63" s="1405"/>
      <c r="FG63" s="1405"/>
      <c r="FH63" s="1405"/>
      <c r="FI63" s="1405"/>
      <c r="FJ63" s="1405"/>
      <c r="FK63" s="1405"/>
      <c r="FL63" s="1405"/>
      <c r="FM63" s="1405"/>
      <c r="FN63" s="1405"/>
      <c r="FO63" s="1405"/>
      <c r="FP63" s="1405"/>
      <c r="FQ63" s="1405"/>
      <c r="FR63" s="1405"/>
      <c r="FS63" s="1405"/>
      <c r="FT63" s="1405"/>
      <c r="FU63" s="1405"/>
      <c r="FV63" s="1405"/>
      <c r="FW63" s="1405"/>
      <c r="FX63" s="1405"/>
      <c r="FY63" s="1405"/>
      <c r="FZ63" s="1405"/>
      <c r="GA63" s="1405"/>
      <c r="GB63" s="1405"/>
      <c r="GC63" s="1405"/>
      <c r="GD63" s="1405"/>
      <c r="GE63" s="1405"/>
      <c r="GF63" s="1405"/>
      <c r="GG63" s="1405"/>
      <c r="GH63" s="1405"/>
      <c r="GI63" s="1405"/>
      <c r="GJ63" s="1405"/>
      <c r="GK63" s="1405"/>
      <c r="GL63" s="1405"/>
      <c r="GM63" s="1405"/>
      <c r="GN63" s="1405"/>
      <c r="GO63" s="1405"/>
      <c r="GP63" s="1405"/>
      <c r="GQ63" s="1405"/>
      <c r="GR63" s="1405"/>
      <c r="GS63" s="1405"/>
      <c r="GT63" s="1405"/>
      <c r="GU63" s="1405"/>
      <c r="GV63" s="1405"/>
      <c r="GW63" s="1405"/>
      <c r="GX63" s="1405"/>
      <c r="GY63" s="1405"/>
      <c r="GZ63" s="1405"/>
      <c r="HA63" s="1405"/>
      <c r="HB63" s="1405"/>
      <c r="HC63" s="1405"/>
      <c r="HD63" s="1405"/>
      <c r="HE63" s="1405"/>
      <c r="HF63" s="1405"/>
      <c r="HG63" s="1405"/>
      <c r="HH63" s="1405"/>
      <c r="HI63" s="1405"/>
      <c r="HJ63" s="1405"/>
      <c r="HK63" s="1405"/>
      <c r="HL63" s="1405"/>
      <c r="HM63" s="1405"/>
      <c r="HN63" s="1405"/>
      <c r="HO63" s="1405"/>
      <c r="HP63" s="1405"/>
      <c r="HQ63" s="1405"/>
      <c r="HR63" s="1405"/>
      <c r="HS63" s="1405"/>
      <c r="HT63" s="1405"/>
      <c r="HU63" s="1405"/>
      <c r="HV63" s="1405"/>
      <c r="HW63" s="1405"/>
      <c r="HX63" s="1405"/>
      <c r="HY63" s="1405"/>
      <c r="HZ63" s="1405"/>
      <c r="IA63" s="1405"/>
      <c r="IB63" s="1405"/>
      <c r="ID63" s="1404" t="s">
        <v>919</v>
      </c>
      <c r="IE63" s="1405"/>
      <c r="IF63" s="1406">
        <f>IF61/12</f>
        <v>0</v>
      </c>
      <c r="IG63" s="1473">
        <f>IG61/7</f>
        <v>28616.666666666664</v>
      </c>
      <c r="IH63" s="1406">
        <f t="shared" ref="IH63:IW63" si="95">IH61/12</f>
        <v>28902.833333333332</v>
      </c>
      <c r="II63" s="1406">
        <f t="shared" si="95"/>
        <v>29191.861666666675</v>
      </c>
      <c r="IJ63" s="1406">
        <f t="shared" si="95"/>
        <v>29483.78028333333</v>
      </c>
      <c r="IK63" s="1406">
        <f t="shared" si="95"/>
        <v>29778.618086166676</v>
      </c>
      <c r="IL63" s="1406">
        <f t="shared" si="95"/>
        <v>30076.404267028327</v>
      </c>
      <c r="IM63" s="1406">
        <f t="shared" si="95"/>
        <v>30377.168309698634</v>
      </c>
      <c r="IN63" s="1406">
        <f t="shared" si="95"/>
        <v>30680.9399927956</v>
      </c>
      <c r="IO63" s="1406">
        <f t="shared" si="95"/>
        <v>30987.749392723563</v>
      </c>
      <c r="IP63" s="1406">
        <f t="shared" si="95"/>
        <v>31297.626886650803</v>
      </c>
      <c r="IQ63" s="1406">
        <f t="shared" si="95"/>
        <v>31610.60315551731</v>
      </c>
      <c r="IR63" s="1406">
        <f t="shared" si="95"/>
        <v>31926.709187072473</v>
      </c>
      <c r="IS63" s="1406">
        <f t="shared" si="95"/>
        <v>32245.976278943202</v>
      </c>
      <c r="IT63" s="1406">
        <f t="shared" si="95"/>
        <v>32568.43604173265</v>
      </c>
      <c r="IU63" s="1406">
        <f t="shared" si="95"/>
        <v>32894.120402149965</v>
      </c>
      <c r="IV63" s="1406">
        <f t="shared" si="95"/>
        <v>33223.061606171475</v>
      </c>
      <c r="IW63" s="1406">
        <f t="shared" si="95"/>
        <v>33555.292222233191</v>
      </c>
      <c r="IX63" s="1469">
        <f>IX61/5</f>
        <v>33890.845144455518</v>
      </c>
    </row>
    <row r="64" spans="1:259" x14ac:dyDescent="0.3">
      <c r="C64" s="1407" t="s">
        <v>920</v>
      </c>
      <c r="D64" s="1408"/>
      <c r="E64" s="1409">
        <f>MIN(ROUNDDOWN(E58/E63,0),12)</f>
        <v>11</v>
      </c>
      <c r="F64" s="1409">
        <f t="shared" ref="F64:V64" si="96">MIN(ROUNDDOWN(F58/F63,0),12)</f>
        <v>7</v>
      </c>
      <c r="G64" s="1409">
        <f t="shared" si="96"/>
        <v>12</v>
      </c>
      <c r="H64" s="1409">
        <f t="shared" si="96"/>
        <v>11</v>
      </c>
      <c r="I64" s="1409">
        <f t="shared" si="96"/>
        <v>11</v>
      </c>
      <c r="J64" s="1409">
        <f t="shared" si="96"/>
        <v>11</v>
      </c>
      <c r="K64" s="1409">
        <f t="shared" si="96"/>
        <v>12</v>
      </c>
      <c r="L64" s="1409">
        <f t="shared" si="96"/>
        <v>11</v>
      </c>
      <c r="M64" s="1409">
        <f t="shared" si="96"/>
        <v>11</v>
      </c>
      <c r="N64" s="1409">
        <f t="shared" si="96"/>
        <v>12</v>
      </c>
      <c r="O64" s="1409">
        <f t="shared" si="96"/>
        <v>12</v>
      </c>
      <c r="P64" s="1409">
        <f t="shared" si="96"/>
        <v>11</v>
      </c>
      <c r="Q64" s="1409">
        <f t="shared" si="96"/>
        <v>12</v>
      </c>
      <c r="R64" s="1409">
        <f t="shared" si="96"/>
        <v>12</v>
      </c>
      <c r="S64" s="1409">
        <f t="shared" si="96"/>
        <v>11</v>
      </c>
      <c r="T64" s="1409">
        <f t="shared" si="96"/>
        <v>11</v>
      </c>
      <c r="U64" s="1409">
        <f t="shared" si="96"/>
        <v>12</v>
      </c>
      <c r="V64" s="1409">
        <f t="shared" si="96"/>
        <v>12</v>
      </c>
      <c r="W64" s="1410">
        <f t="shared" ref="W64" si="97">MIN(ROUNDDOWN(W58/W63,0),12)</f>
        <v>5</v>
      </c>
      <c r="Y64" s="1407" t="s">
        <v>920</v>
      </c>
      <c r="Z64" s="1408"/>
      <c r="AA64" s="1408"/>
      <c r="AB64" s="1408"/>
      <c r="AC64" s="1408"/>
      <c r="AD64" s="1421">
        <f>+IF(AD58*12-AD61*(MONTH(AD56))&lt;0,1,0)</f>
        <v>0</v>
      </c>
      <c r="AE64" s="1421">
        <f t="shared" ref="AE64" si="98">+IF(AE58*12-AE61*(MONTH(AE56)-1)&lt;0,1,0)</f>
        <v>0</v>
      </c>
      <c r="AF64" s="1421">
        <f t="shared" ref="AF64:AK64" si="99">+IF(AF58*12-AF61*(MONTH(AF56))&lt;0,1,0)</f>
        <v>0</v>
      </c>
      <c r="AG64" s="1421">
        <f t="shared" si="99"/>
        <v>0</v>
      </c>
      <c r="AH64" s="1421">
        <f t="shared" si="99"/>
        <v>0</v>
      </c>
      <c r="AI64" s="1421">
        <f t="shared" si="99"/>
        <v>0</v>
      </c>
      <c r="AJ64" s="1421">
        <f t="shared" si="99"/>
        <v>0</v>
      </c>
      <c r="AK64" s="1421">
        <f t="shared" si="99"/>
        <v>0</v>
      </c>
      <c r="AL64" s="1421">
        <f>+IF(AL58*12-AL61*(MONTH(AL56))&lt;0,1,0)</f>
        <v>0</v>
      </c>
      <c r="AM64" s="1421">
        <f t="shared" ref="AM64:CX64" si="100">+IF(AM58*12-AM61*(MONTH(AM56))&lt;0,1,0)</f>
        <v>0</v>
      </c>
      <c r="AN64" s="1421">
        <f t="shared" si="100"/>
        <v>0</v>
      </c>
      <c r="AO64" s="1421">
        <f t="shared" si="100"/>
        <v>0</v>
      </c>
      <c r="AP64" s="1421">
        <f t="shared" si="100"/>
        <v>0</v>
      </c>
      <c r="AQ64" s="1421">
        <f t="shared" si="100"/>
        <v>0</v>
      </c>
      <c r="AR64" s="1421">
        <f t="shared" si="100"/>
        <v>0</v>
      </c>
      <c r="AS64" s="1421">
        <f t="shared" si="100"/>
        <v>0</v>
      </c>
      <c r="AT64" s="1421">
        <f t="shared" si="100"/>
        <v>0</v>
      </c>
      <c r="AU64" s="1421">
        <f t="shared" si="100"/>
        <v>0</v>
      </c>
      <c r="AV64" s="1421">
        <f t="shared" si="100"/>
        <v>0</v>
      </c>
      <c r="AW64" s="1421">
        <f t="shared" si="100"/>
        <v>0</v>
      </c>
      <c r="AX64" s="1421">
        <f t="shared" si="100"/>
        <v>0</v>
      </c>
      <c r="AY64" s="1421">
        <f t="shared" si="100"/>
        <v>0</v>
      </c>
      <c r="AZ64" s="1421">
        <f t="shared" si="100"/>
        <v>0</v>
      </c>
      <c r="BA64" s="1421">
        <f t="shared" si="100"/>
        <v>0</v>
      </c>
      <c r="BB64" s="1421">
        <f t="shared" si="100"/>
        <v>0</v>
      </c>
      <c r="BC64" s="1421">
        <f t="shared" si="100"/>
        <v>0</v>
      </c>
      <c r="BD64" s="1421">
        <f t="shared" si="100"/>
        <v>0</v>
      </c>
      <c r="BE64" s="1421">
        <f t="shared" si="100"/>
        <v>0</v>
      </c>
      <c r="BF64" s="1421">
        <f t="shared" si="100"/>
        <v>0</v>
      </c>
      <c r="BG64" s="1421">
        <f t="shared" si="100"/>
        <v>0</v>
      </c>
      <c r="BH64" s="1421">
        <f t="shared" si="100"/>
        <v>0</v>
      </c>
      <c r="BI64" s="1421">
        <f t="shared" si="100"/>
        <v>0</v>
      </c>
      <c r="BJ64" s="1421">
        <f t="shared" si="100"/>
        <v>1</v>
      </c>
      <c r="BK64" s="1421">
        <f t="shared" si="100"/>
        <v>0</v>
      </c>
      <c r="BL64" s="1421">
        <f t="shared" si="100"/>
        <v>0</v>
      </c>
      <c r="BM64" s="1421">
        <f t="shared" si="100"/>
        <v>0</v>
      </c>
      <c r="BN64" s="1421">
        <f t="shared" si="100"/>
        <v>0</v>
      </c>
      <c r="BO64" s="1421">
        <f t="shared" si="100"/>
        <v>0</v>
      </c>
      <c r="BP64" s="1421">
        <f t="shared" si="100"/>
        <v>0</v>
      </c>
      <c r="BQ64" s="1421">
        <f t="shared" si="100"/>
        <v>0</v>
      </c>
      <c r="BR64" s="1421">
        <f t="shared" si="100"/>
        <v>0</v>
      </c>
      <c r="BS64" s="1421">
        <f t="shared" si="100"/>
        <v>0</v>
      </c>
      <c r="BT64" s="1421">
        <f t="shared" si="100"/>
        <v>0</v>
      </c>
      <c r="BU64" s="1421">
        <f t="shared" si="100"/>
        <v>0</v>
      </c>
      <c r="BV64" s="1421">
        <f t="shared" si="100"/>
        <v>1</v>
      </c>
      <c r="BW64" s="1421">
        <f t="shared" si="100"/>
        <v>0</v>
      </c>
      <c r="BX64" s="1421">
        <f t="shared" si="100"/>
        <v>0</v>
      </c>
      <c r="BY64" s="1421">
        <f t="shared" si="100"/>
        <v>0</v>
      </c>
      <c r="BZ64" s="1421">
        <f t="shared" si="100"/>
        <v>0</v>
      </c>
      <c r="CA64" s="1421">
        <f t="shared" si="100"/>
        <v>0</v>
      </c>
      <c r="CB64" s="1421">
        <f t="shared" si="100"/>
        <v>0</v>
      </c>
      <c r="CC64" s="1421">
        <f t="shared" si="100"/>
        <v>0</v>
      </c>
      <c r="CD64" s="1421">
        <f t="shared" si="100"/>
        <v>0</v>
      </c>
      <c r="CE64" s="1421">
        <f t="shared" si="100"/>
        <v>0</v>
      </c>
      <c r="CF64" s="1421">
        <f t="shared" si="100"/>
        <v>0</v>
      </c>
      <c r="CG64" s="1421">
        <f t="shared" si="100"/>
        <v>0</v>
      </c>
      <c r="CH64" s="1421">
        <f t="shared" si="100"/>
        <v>1</v>
      </c>
      <c r="CI64" s="1421">
        <f t="shared" si="100"/>
        <v>0</v>
      </c>
      <c r="CJ64" s="1421">
        <f t="shared" si="100"/>
        <v>0</v>
      </c>
      <c r="CK64" s="1421">
        <f t="shared" si="100"/>
        <v>0</v>
      </c>
      <c r="CL64" s="1421">
        <f t="shared" si="100"/>
        <v>0</v>
      </c>
      <c r="CM64" s="1421">
        <f t="shared" si="100"/>
        <v>0</v>
      </c>
      <c r="CN64" s="1421">
        <f t="shared" si="100"/>
        <v>0</v>
      </c>
      <c r="CO64" s="1421">
        <f t="shared" si="100"/>
        <v>0</v>
      </c>
      <c r="CP64" s="1421">
        <f t="shared" si="100"/>
        <v>0</v>
      </c>
      <c r="CQ64" s="1421">
        <f t="shared" si="100"/>
        <v>0</v>
      </c>
      <c r="CR64" s="1421">
        <f t="shared" si="100"/>
        <v>0</v>
      </c>
      <c r="CS64" s="1421">
        <f t="shared" si="100"/>
        <v>0</v>
      </c>
      <c r="CT64" s="1421">
        <f t="shared" si="100"/>
        <v>0</v>
      </c>
      <c r="CU64" s="1421">
        <f t="shared" si="100"/>
        <v>0</v>
      </c>
      <c r="CV64" s="1421">
        <f t="shared" si="100"/>
        <v>0</v>
      </c>
      <c r="CW64" s="1421">
        <f t="shared" si="100"/>
        <v>0</v>
      </c>
      <c r="CX64" s="1421">
        <f t="shared" si="100"/>
        <v>0</v>
      </c>
      <c r="CY64" s="1421">
        <f t="shared" ref="CY64:FJ64" si="101">+IF(CY58*12-CY61*(MONTH(CY56))&lt;0,1,0)</f>
        <v>0</v>
      </c>
      <c r="CZ64" s="1421">
        <f t="shared" si="101"/>
        <v>0</v>
      </c>
      <c r="DA64" s="1421">
        <f t="shared" si="101"/>
        <v>0</v>
      </c>
      <c r="DB64" s="1421">
        <f t="shared" si="101"/>
        <v>0</v>
      </c>
      <c r="DC64" s="1421">
        <f t="shared" si="101"/>
        <v>0</v>
      </c>
      <c r="DD64" s="1421">
        <f t="shared" si="101"/>
        <v>0</v>
      </c>
      <c r="DE64" s="1421">
        <f t="shared" si="101"/>
        <v>0</v>
      </c>
      <c r="DF64" s="1421">
        <f t="shared" si="101"/>
        <v>1</v>
      </c>
      <c r="DG64" s="1421">
        <f t="shared" si="101"/>
        <v>0</v>
      </c>
      <c r="DH64" s="1421">
        <f t="shared" si="101"/>
        <v>0</v>
      </c>
      <c r="DI64" s="1421">
        <f t="shared" si="101"/>
        <v>0</v>
      </c>
      <c r="DJ64" s="1421">
        <f t="shared" si="101"/>
        <v>0</v>
      </c>
      <c r="DK64" s="1421">
        <f t="shared" si="101"/>
        <v>0</v>
      </c>
      <c r="DL64" s="1421">
        <f t="shared" si="101"/>
        <v>0</v>
      </c>
      <c r="DM64" s="1421">
        <f t="shared" si="101"/>
        <v>0</v>
      </c>
      <c r="DN64" s="1421">
        <f t="shared" si="101"/>
        <v>0</v>
      </c>
      <c r="DO64" s="1421">
        <f t="shared" si="101"/>
        <v>0</v>
      </c>
      <c r="DP64" s="1421">
        <f t="shared" si="101"/>
        <v>0</v>
      </c>
      <c r="DQ64" s="1421">
        <f t="shared" si="101"/>
        <v>0</v>
      </c>
      <c r="DR64" s="1421">
        <f t="shared" si="101"/>
        <v>1</v>
      </c>
      <c r="DS64" s="1421">
        <f t="shared" si="101"/>
        <v>0</v>
      </c>
      <c r="DT64" s="1421">
        <f t="shared" si="101"/>
        <v>0</v>
      </c>
      <c r="DU64" s="1421">
        <f t="shared" si="101"/>
        <v>0</v>
      </c>
      <c r="DV64" s="1421">
        <f t="shared" si="101"/>
        <v>0</v>
      </c>
      <c r="DW64" s="1421">
        <f t="shared" si="101"/>
        <v>0</v>
      </c>
      <c r="DX64" s="1421">
        <f t="shared" si="101"/>
        <v>0</v>
      </c>
      <c r="DY64" s="1421">
        <f t="shared" si="101"/>
        <v>0</v>
      </c>
      <c r="DZ64" s="1421">
        <f t="shared" si="101"/>
        <v>0</v>
      </c>
      <c r="EA64" s="1421">
        <f t="shared" si="101"/>
        <v>0</v>
      </c>
      <c r="EB64" s="1421">
        <f t="shared" si="101"/>
        <v>0</v>
      </c>
      <c r="EC64" s="1421">
        <f t="shared" si="101"/>
        <v>0</v>
      </c>
      <c r="ED64" s="1421">
        <f t="shared" si="101"/>
        <v>0</v>
      </c>
      <c r="EE64" s="1421">
        <f t="shared" si="101"/>
        <v>0</v>
      </c>
      <c r="EF64" s="1421">
        <f t="shared" si="101"/>
        <v>0</v>
      </c>
      <c r="EG64" s="1421">
        <f t="shared" si="101"/>
        <v>0</v>
      </c>
      <c r="EH64" s="1421">
        <f t="shared" si="101"/>
        <v>0</v>
      </c>
      <c r="EI64" s="1421">
        <f t="shared" si="101"/>
        <v>0</v>
      </c>
      <c r="EJ64" s="1421">
        <f t="shared" si="101"/>
        <v>0</v>
      </c>
      <c r="EK64" s="1421">
        <f t="shared" si="101"/>
        <v>0</v>
      </c>
      <c r="EL64" s="1421">
        <f t="shared" si="101"/>
        <v>0</v>
      </c>
      <c r="EM64" s="1421">
        <f t="shared" si="101"/>
        <v>0</v>
      </c>
      <c r="EN64" s="1421">
        <f t="shared" si="101"/>
        <v>0</v>
      </c>
      <c r="EO64" s="1421">
        <f t="shared" si="101"/>
        <v>0</v>
      </c>
      <c r="EP64" s="1421">
        <f t="shared" si="101"/>
        <v>0</v>
      </c>
      <c r="EQ64" s="1421">
        <f t="shared" si="101"/>
        <v>0</v>
      </c>
      <c r="ER64" s="1421">
        <f t="shared" si="101"/>
        <v>0</v>
      </c>
      <c r="ES64" s="1421">
        <f t="shared" si="101"/>
        <v>0</v>
      </c>
      <c r="ET64" s="1421">
        <f t="shared" si="101"/>
        <v>0</v>
      </c>
      <c r="EU64" s="1421">
        <f t="shared" si="101"/>
        <v>0</v>
      </c>
      <c r="EV64" s="1421">
        <f t="shared" si="101"/>
        <v>0</v>
      </c>
      <c r="EW64" s="1421">
        <f t="shared" si="101"/>
        <v>0</v>
      </c>
      <c r="EX64" s="1421">
        <f t="shared" si="101"/>
        <v>0</v>
      </c>
      <c r="EY64" s="1421">
        <f t="shared" si="101"/>
        <v>0</v>
      </c>
      <c r="EZ64" s="1421">
        <f t="shared" si="101"/>
        <v>0</v>
      </c>
      <c r="FA64" s="1421">
        <f t="shared" si="101"/>
        <v>0</v>
      </c>
      <c r="FB64" s="1421">
        <f t="shared" si="101"/>
        <v>1</v>
      </c>
      <c r="FC64" s="1421">
        <f t="shared" si="101"/>
        <v>0</v>
      </c>
      <c r="FD64" s="1421">
        <f t="shared" si="101"/>
        <v>0</v>
      </c>
      <c r="FE64" s="1421">
        <f t="shared" si="101"/>
        <v>0</v>
      </c>
      <c r="FF64" s="1421">
        <f t="shared" si="101"/>
        <v>0</v>
      </c>
      <c r="FG64" s="1421">
        <f t="shared" si="101"/>
        <v>0</v>
      </c>
      <c r="FH64" s="1421">
        <f t="shared" si="101"/>
        <v>0</v>
      </c>
      <c r="FI64" s="1421">
        <f t="shared" si="101"/>
        <v>0</v>
      </c>
      <c r="FJ64" s="1421">
        <f t="shared" si="101"/>
        <v>0</v>
      </c>
      <c r="FK64" s="1421">
        <f t="shared" ref="FK64:HV64" si="102">+IF(FK58*12-FK61*(MONTH(FK56))&lt;0,1,0)</f>
        <v>0</v>
      </c>
      <c r="FL64" s="1421">
        <f t="shared" si="102"/>
        <v>0</v>
      </c>
      <c r="FM64" s="1421">
        <f t="shared" si="102"/>
        <v>0</v>
      </c>
      <c r="FN64" s="1421">
        <f t="shared" si="102"/>
        <v>0</v>
      </c>
      <c r="FO64" s="1421">
        <f t="shared" si="102"/>
        <v>0</v>
      </c>
      <c r="FP64" s="1421">
        <f t="shared" si="102"/>
        <v>0</v>
      </c>
      <c r="FQ64" s="1421">
        <f t="shared" si="102"/>
        <v>0</v>
      </c>
      <c r="FR64" s="1421">
        <f t="shared" si="102"/>
        <v>0</v>
      </c>
      <c r="FS64" s="1421">
        <f t="shared" si="102"/>
        <v>0</v>
      </c>
      <c r="FT64" s="1421">
        <f t="shared" si="102"/>
        <v>0</v>
      </c>
      <c r="FU64" s="1421">
        <f t="shared" si="102"/>
        <v>0</v>
      </c>
      <c r="FV64" s="1421">
        <f t="shared" si="102"/>
        <v>0</v>
      </c>
      <c r="FW64" s="1421">
        <f t="shared" si="102"/>
        <v>0</v>
      </c>
      <c r="FX64" s="1421">
        <f t="shared" si="102"/>
        <v>0</v>
      </c>
      <c r="FY64" s="1421">
        <f t="shared" si="102"/>
        <v>0</v>
      </c>
      <c r="FZ64" s="1421">
        <f t="shared" si="102"/>
        <v>0</v>
      </c>
      <c r="GA64" s="1421">
        <f t="shared" si="102"/>
        <v>0</v>
      </c>
      <c r="GB64" s="1421">
        <f t="shared" si="102"/>
        <v>0</v>
      </c>
      <c r="GC64" s="1421">
        <f t="shared" si="102"/>
        <v>0</v>
      </c>
      <c r="GD64" s="1421">
        <f t="shared" si="102"/>
        <v>0</v>
      </c>
      <c r="GE64" s="1421">
        <f t="shared" si="102"/>
        <v>0</v>
      </c>
      <c r="GF64" s="1421">
        <f t="shared" si="102"/>
        <v>0</v>
      </c>
      <c r="GG64" s="1421">
        <f t="shared" si="102"/>
        <v>0</v>
      </c>
      <c r="GH64" s="1421">
        <f t="shared" si="102"/>
        <v>0</v>
      </c>
      <c r="GI64" s="1421">
        <f t="shared" si="102"/>
        <v>0</v>
      </c>
      <c r="GJ64" s="1421">
        <f t="shared" si="102"/>
        <v>0</v>
      </c>
      <c r="GK64" s="1421">
        <f t="shared" si="102"/>
        <v>0</v>
      </c>
      <c r="GL64" s="1421">
        <f t="shared" si="102"/>
        <v>1</v>
      </c>
      <c r="GM64" s="1421">
        <f t="shared" si="102"/>
        <v>0</v>
      </c>
      <c r="GN64" s="1421">
        <f t="shared" si="102"/>
        <v>0</v>
      </c>
      <c r="GO64" s="1421">
        <f t="shared" si="102"/>
        <v>0</v>
      </c>
      <c r="GP64" s="1421">
        <f t="shared" si="102"/>
        <v>0</v>
      </c>
      <c r="GQ64" s="1421">
        <f t="shared" si="102"/>
        <v>0</v>
      </c>
      <c r="GR64" s="1421">
        <f t="shared" si="102"/>
        <v>0</v>
      </c>
      <c r="GS64" s="1421">
        <f t="shared" si="102"/>
        <v>0</v>
      </c>
      <c r="GT64" s="1421">
        <f t="shared" si="102"/>
        <v>0</v>
      </c>
      <c r="GU64" s="1421">
        <f t="shared" si="102"/>
        <v>0</v>
      </c>
      <c r="GV64" s="1421">
        <f t="shared" si="102"/>
        <v>0</v>
      </c>
      <c r="GW64" s="1421">
        <f t="shared" si="102"/>
        <v>0</v>
      </c>
      <c r="GX64" s="1421">
        <f t="shared" si="102"/>
        <v>1</v>
      </c>
      <c r="GY64" s="1421">
        <f t="shared" si="102"/>
        <v>0</v>
      </c>
      <c r="GZ64" s="1421">
        <f t="shared" si="102"/>
        <v>0</v>
      </c>
      <c r="HA64" s="1421">
        <f t="shared" si="102"/>
        <v>0</v>
      </c>
      <c r="HB64" s="1421">
        <f t="shared" si="102"/>
        <v>0</v>
      </c>
      <c r="HC64" s="1421">
        <f t="shared" si="102"/>
        <v>0</v>
      </c>
      <c r="HD64" s="1421">
        <f t="shared" si="102"/>
        <v>0</v>
      </c>
      <c r="HE64" s="1421">
        <f t="shared" si="102"/>
        <v>0</v>
      </c>
      <c r="HF64" s="1421">
        <f t="shared" si="102"/>
        <v>0</v>
      </c>
      <c r="HG64" s="1421">
        <f t="shared" si="102"/>
        <v>0</v>
      </c>
      <c r="HH64" s="1421">
        <f t="shared" si="102"/>
        <v>0</v>
      </c>
      <c r="HI64" s="1421">
        <f t="shared" si="102"/>
        <v>0</v>
      </c>
      <c r="HJ64" s="1421">
        <f t="shared" si="102"/>
        <v>0</v>
      </c>
      <c r="HK64" s="1421">
        <f t="shared" si="102"/>
        <v>0</v>
      </c>
      <c r="HL64" s="1421">
        <f t="shared" si="102"/>
        <v>0</v>
      </c>
      <c r="HM64" s="1421">
        <f t="shared" si="102"/>
        <v>0</v>
      </c>
      <c r="HN64" s="1421">
        <f t="shared" si="102"/>
        <v>0</v>
      </c>
      <c r="HO64" s="1421">
        <f t="shared" si="102"/>
        <v>0</v>
      </c>
      <c r="HP64" s="1421">
        <f t="shared" si="102"/>
        <v>0</v>
      </c>
      <c r="HQ64" s="1421">
        <f t="shared" si="102"/>
        <v>0</v>
      </c>
      <c r="HR64" s="1421">
        <f t="shared" si="102"/>
        <v>0</v>
      </c>
      <c r="HS64" s="1421">
        <f t="shared" si="102"/>
        <v>0</v>
      </c>
      <c r="HT64" s="1421">
        <f t="shared" si="102"/>
        <v>0</v>
      </c>
      <c r="HU64" s="1421">
        <f t="shared" si="102"/>
        <v>0</v>
      </c>
      <c r="HV64" s="1421">
        <f t="shared" si="102"/>
        <v>0</v>
      </c>
      <c r="HW64" s="1421">
        <f t="shared" ref="HW64:HZ64" si="103">+IF(HW58*12-HW61*(MONTH(HW56))&lt;0,1,0)</f>
        <v>0</v>
      </c>
      <c r="HX64" s="1421">
        <f t="shared" si="103"/>
        <v>0</v>
      </c>
      <c r="HY64" s="1421">
        <f t="shared" si="103"/>
        <v>0</v>
      </c>
      <c r="HZ64" s="1421">
        <f t="shared" si="103"/>
        <v>0</v>
      </c>
      <c r="IA64" s="1468">
        <f>IF(시나리오분석!J8=1,1,0)</f>
        <v>0</v>
      </c>
      <c r="IB64" s="1421">
        <f t="shared" ref="IB64" si="104">+IF(IB58*12-IB61*(MONTH(IB56)-1)&lt;0,1,0)</f>
        <v>0</v>
      </c>
      <c r="ID64" s="1407" t="s">
        <v>920</v>
      </c>
      <c r="IE64" s="1408"/>
      <c r="IF64" s="1409" t="e">
        <f>MIN(ROUNDDOWN(IF58/IF63,0),12)</f>
        <v>#DIV/0!</v>
      </c>
      <c r="IG64" s="1409">
        <f t="shared" ref="IG64:IX64" si="105">MIN(ROUNDDOWN(IG58/IG63,0),12)</f>
        <v>7</v>
      </c>
      <c r="IH64" s="1409">
        <f t="shared" si="105"/>
        <v>12</v>
      </c>
      <c r="II64" s="1409">
        <f t="shared" si="105"/>
        <v>11</v>
      </c>
      <c r="IJ64" s="1409">
        <f t="shared" si="105"/>
        <v>11</v>
      </c>
      <c r="IK64" s="1409">
        <f t="shared" si="105"/>
        <v>11</v>
      </c>
      <c r="IL64" s="1409">
        <f t="shared" si="105"/>
        <v>12</v>
      </c>
      <c r="IM64" s="1409">
        <f t="shared" si="105"/>
        <v>11</v>
      </c>
      <c r="IN64" s="1409">
        <f t="shared" si="105"/>
        <v>11</v>
      </c>
      <c r="IO64" s="1409">
        <f t="shared" si="105"/>
        <v>12</v>
      </c>
      <c r="IP64" s="1409">
        <f t="shared" si="105"/>
        <v>12</v>
      </c>
      <c r="IQ64" s="1409">
        <f t="shared" si="105"/>
        <v>11</v>
      </c>
      <c r="IR64" s="1409">
        <f t="shared" si="105"/>
        <v>12</v>
      </c>
      <c r="IS64" s="1409">
        <f t="shared" si="105"/>
        <v>12</v>
      </c>
      <c r="IT64" s="1409">
        <f t="shared" si="105"/>
        <v>11</v>
      </c>
      <c r="IU64" s="1409">
        <f t="shared" si="105"/>
        <v>11</v>
      </c>
      <c r="IV64" s="1409">
        <f t="shared" si="105"/>
        <v>12</v>
      </c>
      <c r="IW64" s="1409">
        <f t="shared" si="105"/>
        <v>12</v>
      </c>
      <c r="IX64" s="1410">
        <f t="shared" si="105"/>
        <v>5</v>
      </c>
    </row>
    <row r="65" spans="3:260" x14ac:dyDescent="0.3">
      <c r="C65" s="279" t="str">
        <f>시나리오분석!$D$27</f>
        <v>UFC</v>
      </c>
      <c r="D65" s="27" t="s">
        <v>2</v>
      </c>
      <c r="E65" s="162">
        <f>시나리오분석!$E$27</f>
        <v>80</v>
      </c>
      <c r="F65" s="162">
        <f>시나리오분석!$E$27</f>
        <v>80</v>
      </c>
      <c r="G65" s="162">
        <f>시나리오분석!$E$27</f>
        <v>80</v>
      </c>
      <c r="H65" s="162">
        <f>시나리오분석!$E$27</f>
        <v>80</v>
      </c>
      <c r="I65" s="162">
        <f>시나리오분석!$E$27</f>
        <v>80</v>
      </c>
      <c r="J65" s="162">
        <f>시나리오분석!$E$27</f>
        <v>80</v>
      </c>
      <c r="K65" s="162">
        <f>시나리오분석!$E$27</f>
        <v>80</v>
      </c>
      <c r="L65" s="162">
        <f>시나리오분석!$E$27</f>
        <v>80</v>
      </c>
      <c r="M65" s="162">
        <f>시나리오분석!$E$27</f>
        <v>80</v>
      </c>
      <c r="N65" s="162">
        <f>시나리오분석!$E$27</f>
        <v>80</v>
      </c>
      <c r="O65" s="162">
        <f>시나리오분석!$E$27</f>
        <v>80</v>
      </c>
      <c r="P65" s="162">
        <f>시나리오분석!$E$27</f>
        <v>80</v>
      </c>
      <c r="Q65" s="162">
        <f>시나리오분석!$E$27</f>
        <v>80</v>
      </c>
      <c r="R65" s="162">
        <f>시나리오분석!$E$27</f>
        <v>80</v>
      </c>
      <c r="S65" s="162">
        <f>시나리오분석!$E$27</f>
        <v>80</v>
      </c>
      <c r="T65" s="162">
        <f>시나리오분석!$E$27</f>
        <v>80</v>
      </c>
      <c r="U65" s="162">
        <f>시나리오분석!$E$27</f>
        <v>80</v>
      </c>
      <c r="V65" s="162">
        <f>시나리오분석!$E$27</f>
        <v>80</v>
      </c>
      <c r="W65" s="388">
        <f>시나리오분석!$E$27</f>
        <v>80</v>
      </c>
      <c r="Y65" s="279" t="str">
        <f>시나리오분석!$D$27</f>
        <v>UFC</v>
      </c>
      <c r="Z65" s="27" t="s">
        <v>2</v>
      </c>
      <c r="AA65" s="27"/>
      <c r="AB65" s="27"/>
      <c r="AC65" s="27"/>
      <c r="AD65" s="27"/>
      <c r="AE65" s="27"/>
      <c r="AF65" s="162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7"/>
      <c r="HR65" s="27"/>
      <c r="HS65" s="27"/>
      <c r="HT65" s="27"/>
      <c r="HU65" s="27"/>
      <c r="HV65" s="27"/>
      <c r="HW65" s="27"/>
      <c r="HX65" s="27"/>
      <c r="HY65" s="27"/>
      <c r="HZ65" s="27"/>
      <c r="IA65" s="27"/>
      <c r="IB65" s="27"/>
      <c r="ID65" s="279" t="str">
        <f>시나리오분석!$D$27</f>
        <v>UFC</v>
      </c>
      <c r="IE65" s="27" t="s">
        <v>2</v>
      </c>
      <c r="IF65" s="162">
        <f>시나리오분석!$E$27</f>
        <v>80</v>
      </c>
      <c r="IG65" s="162">
        <f>시나리오분석!$E$27</f>
        <v>80</v>
      </c>
      <c r="IH65" s="162">
        <f>시나리오분석!$E$27</f>
        <v>80</v>
      </c>
      <c r="II65" s="162">
        <f>시나리오분석!$E$27</f>
        <v>80</v>
      </c>
      <c r="IJ65" s="162">
        <f>시나리오분석!$E$27</f>
        <v>80</v>
      </c>
      <c r="IK65" s="162">
        <f>시나리오분석!$E$27</f>
        <v>80</v>
      </c>
      <c r="IL65" s="162">
        <f>시나리오분석!$E$27</f>
        <v>80</v>
      </c>
      <c r="IM65" s="162">
        <f>시나리오분석!$E$27</f>
        <v>80</v>
      </c>
      <c r="IN65" s="162">
        <f>시나리오분석!$E$27</f>
        <v>80</v>
      </c>
      <c r="IO65" s="162">
        <f>시나리오분석!$E$27</f>
        <v>80</v>
      </c>
      <c r="IP65" s="162">
        <f>시나리오분석!$E$27</f>
        <v>80</v>
      </c>
      <c r="IQ65" s="162">
        <f>시나리오분석!$E$27</f>
        <v>80</v>
      </c>
      <c r="IR65" s="162">
        <f>시나리오분석!$E$27</f>
        <v>80</v>
      </c>
      <c r="IS65" s="162">
        <f>시나리오분석!$E$27</f>
        <v>80</v>
      </c>
      <c r="IT65" s="162">
        <f>시나리오분석!$E$27</f>
        <v>80</v>
      </c>
      <c r="IU65" s="162">
        <f>시나리오분석!$E$27</f>
        <v>80</v>
      </c>
      <c r="IV65" s="162">
        <f>시나리오분석!$E$27</f>
        <v>80</v>
      </c>
      <c r="IW65" s="162">
        <f>시나리오분석!$E$27</f>
        <v>80</v>
      </c>
      <c r="IX65" s="388">
        <f>시나리오분석!$E$27</f>
        <v>80</v>
      </c>
    </row>
    <row r="66" spans="3:260" x14ac:dyDescent="0.3">
      <c r="C66" s="279" t="s">
        <v>328</v>
      </c>
      <c r="D66" s="27"/>
      <c r="E66" s="162">
        <f t="shared" ref="E66:V66" si="106">E62*E65</f>
        <v>313200</v>
      </c>
      <c r="F66" s="162">
        <f t="shared" si="106"/>
        <v>0</v>
      </c>
      <c r="G66" s="162">
        <f t="shared" si="106"/>
        <v>0</v>
      </c>
      <c r="H66" s="162">
        <f t="shared" si="106"/>
        <v>27.20000000204891</v>
      </c>
      <c r="I66" s="162">
        <f t="shared" si="106"/>
        <v>29.072000002488494</v>
      </c>
      <c r="J66" s="162">
        <f t="shared" si="106"/>
        <v>33.362720003351569</v>
      </c>
      <c r="K66" s="162">
        <f t="shared" si="106"/>
        <v>0</v>
      </c>
      <c r="L66" s="162">
        <f t="shared" si="106"/>
        <v>1.5773106785491109</v>
      </c>
      <c r="M66" s="162">
        <f t="shared" si="106"/>
        <v>22.393083786591887</v>
      </c>
      <c r="N66" s="162">
        <f t="shared" si="106"/>
        <v>0</v>
      </c>
      <c r="O66" s="162">
        <f t="shared" si="106"/>
        <v>0</v>
      </c>
      <c r="P66" s="162">
        <f t="shared" si="106"/>
        <v>19.029296617954969</v>
      </c>
      <c r="Q66" s="162">
        <f t="shared" si="106"/>
        <v>0</v>
      </c>
      <c r="R66" s="162">
        <f t="shared" si="106"/>
        <v>0</v>
      </c>
      <c r="S66" s="162">
        <f t="shared" si="106"/>
        <v>18.600063333287835</v>
      </c>
      <c r="T66" s="162">
        <f t="shared" si="106"/>
        <v>35.58606396894902</v>
      </c>
      <c r="U66" s="162">
        <f t="shared" si="106"/>
        <v>0</v>
      </c>
      <c r="V66" s="162">
        <f t="shared" si="106"/>
        <v>0</v>
      </c>
      <c r="W66" s="388">
        <f t="shared" ref="W66" si="107">W62*W65</f>
        <v>0</v>
      </c>
      <c r="Y66" s="279" t="s">
        <v>328</v>
      </c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608">
        <f>+AL62*AL59</f>
        <v>0</v>
      </c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608">
        <f>+AX62*AX59</f>
        <v>0</v>
      </c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7"/>
      <c r="FP66" s="27"/>
      <c r="FQ66" s="27"/>
      <c r="FR66" s="27"/>
      <c r="FS66" s="27"/>
      <c r="FT66" s="27"/>
      <c r="FU66" s="27"/>
      <c r="FV66" s="27"/>
      <c r="FW66" s="27"/>
      <c r="FX66" s="27"/>
      <c r="FY66" s="27"/>
      <c r="FZ66" s="27"/>
      <c r="GA66" s="27"/>
      <c r="GB66" s="27"/>
      <c r="GC66" s="27"/>
      <c r="GD66" s="27"/>
      <c r="GE66" s="27"/>
      <c r="GF66" s="27"/>
      <c r="GG66" s="27"/>
      <c r="GH66" s="27"/>
      <c r="GI66" s="27"/>
      <c r="GJ66" s="27"/>
      <c r="GK66" s="27"/>
      <c r="GL66" s="27"/>
      <c r="GM66" s="27"/>
      <c r="GN66" s="27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7"/>
      <c r="HG66" s="27"/>
      <c r="HH66" s="27"/>
      <c r="HI66" s="27"/>
      <c r="HJ66" s="27"/>
      <c r="HK66" s="27"/>
      <c r="HL66" s="27"/>
      <c r="HM66" s="27"/>
      <c r="HN66" s="27"/>
      <c r="HO66" s="27"/>
      <c r="HP66" s="27"/>
      <c r="HQ66" s="27"/>
      <c r="HR66" s="27"/>
      <c r="HS66" s="27"/>
      <c r="HT66" s="27"/>
      <c r="HU66" s="27"/>
      <c r="HV66" s="27"/>
      <c r="HW66" s="27"/>
      <c r="HX66" s="27"/>
      <c r="HY66" s="27"/>
      <c r="HZ66" s="27"/>
      <c r="IA66" s="27"/>
      <c r="IB66" s="27"/>
      <c r="ID66" s="279" t="s">
        <v>328</v>
      </c>
      <c r="IE66" s="27"/>
      <c r="IF66" s="162">
        <f t="shared" ref="IF66:IX66" si="108">IF62*IF65</f>
        <v>0</v>
      </c>
      <c r="IG66" s="162">
        <f t="shared" si="108"/>
        <v>0</v>
      </c>
      <c r="IH66" s="162">
        <f t="shared" si="108"/>
        <v>0</v>
      </c>
      <c r="II66" s="162">
        <f t="shared" si="108"/>
        <v>27.200000011362135</v>
      </c>
      <c r="IJ66" s="162">
        <f t="shared" si="108"/>
        <v>29.071999997831881</v>
      </c>
      <c r="IK66" s="162">
        <f t="shared" si="108"/>
        <v>33.362720012664795</v>
      </c>
      <c r="IL66" s="162">
        <f t="shared" si="108"/>
        <v>0</v>
      </c>
      <c r="IM66" s="162">
        <f t="shared" si="108"/>
        <v>1.5773106832057238</v>
      </c>
      <c r="IN66" s="162">
        <f t="shared" si="108"/>
        <v>22.393083772622049</v>
      </c>
      <c r="IO66" s="162">
        <f t="shared" si="108"/>
        <v>0</v>
      </c>
      <c r="IP66" s="162">
        <f t="shared" si="108"/>
        <v>0</v>
      </c>
      <c r="IQ66" s="162">
        <f t="shared" si="108"/>
        <v>19.029296622611582</v>
      </c>
      <c r="IR66" s="162">
        <f t="shared" si="108"/>
        <v>0</v>
      </c>
      <c r="IS66" s="162">
        <f t="shared" si="108"/>
        <v>0</v>
      </c>
      <c r="IT66" s="162">
        <f t="shared" si="108"/>
        <v>18.600063337944448</v>
      </c>
      <c r="IU66" s="162">
        <f t="shared" si="108"/>
        <v>35.586063973605633</v>
      </c>
      <c r="IV66" s="162">
        <f t="shared" si="108"/>
        <v>0</v>
      </c>
      <c r="IW66" s="162">
        <f t="shared" si="108"/>
        <v>0</v>
      </c>
      <c r="IX66" s="388">
        <f t="shared" si="108"/>
        <v>0</v>
      </c>
    </row>
    <row r="67" spans="3:260" x14ac:dyDescent="0.3">
      <c r="C67" s="1426" t="s">
        <v>329</v>
      </c>
      <c r="D67" s="1427"/>
      <c r="E67" s="1428">
        <f t="shared" ref="E67:W67" si="109">E$57-E$60-E$66</f>
        <v>-27513200</v>
      </c>
      <c r="F67" s="1428">
        <f t="shared" si="109"/>
        <v>17418503.699333336</v>
      </c>
      <c r="G67" s="1428">
        <f t="shared" si="109"/>
        <v>30429554.726908378</v>
      </c>
      <c r="H67" s="1428">
        <f t="shared" si="109"/>
        <v>31011317.117247149</v>
      </c>
      <c r="I67" s="1428">
        <f t="shared" si="109"/>
        <v>31605875.422592483</v>
      </c>
      <c r="J67" s="1428">
        <f t="shared" si="109"/>
        <v>32213533.106115729</v>
      </c>
      <c r="K67" s="1428">
        <f t="shared" si="109"/>
        <v>32834601.079546027</v>
      </c>
      <c r="L67" s="1428">
        <f t="shared" si="109"/>
        <v>33469397.888666179</v>
      </c>
      <c r="M67" s="1428">
        <f t="shared" si="109"/>
        <v>34118249.903455421</v>
      </c>
      <c r="N67" s="1428">
        <f t="shared" si="109"/>
        <v>34781491.512995511</v>
      </c>
      <c r="O67" s="1428">
        <f t="shared" si="109"/>
        <v>35459465.325260229</v>
      </c>
      <c r="P67" s="1428">
        <f t="shared" si="109"/>
        <v>36152522.371910527</v>
      </c>
      <c r="Q67" s="1428">
        <f t="shared" si="109"/>
        <v>36861022.318221256</v>
      </c>
      <c r="R67" s="1428">
        <f t="shared" si="109"/>
        <v>37585333.678268299</v>
      </c>
      <c r="S67" s="1428">
        <f t="shared" si="109"/>
        <v>38325834.035507955</v>
      </c>
      <c r="T67" s="1428">
        <f t="shared" si="109"/>
        <v>39082910.26888451</v>
      </c>
      <c r="U67" s="1428">
        <f t="shared" si="109"/>
        <v>39856958.784604296</v>
      </c>
      <c r="V67" s="1428">
        <f t="shared" si="109"/>
        <v>40648385.753719077</v>
      </c>
      <c r="W67" s="1429">
        <f t="shared" si="109"/>
        <v>17274003.064859927</v>
      </c>
      <c r="Y67" s="1426" t="s">
        <v>1288</v>
      </c>
      <c r="Z67" s="1427"/>
      <c r="AA67" s="1427"/>
      <c r="AB67" s="1427"/>
      <c r="AC67" s="1427"/>
      <c r="AD67" s="1427"/>
      <c r="AE67" s="1427"/>
      <c r="AF67" s="1431">
        <f>+AF57-AF61*AF59+IF(AF62&lt;0,AF62*AF59,0)</f>
        <v>2488357.6713333339</v>
      </c>
      <c r="AG67" s="1431">
        <f t="shared" ref="AG67:CR67" si="110">+AG57-AG61*AG59+IF(AG62&lt;0,AG62*AG59,0)</f>
        <v>2488357.6713333339</v>
      </c>
      <c r="AH67" s="1431">
        <f t="shared" si="110"/>
        <v>2488357.6713333339</v>
      </c>
      <c r="AI67" s="1431">
        <f t="shared" si="110"/>
        <v>2488357.6713333339</v>
      </c>
      <c r="AJ67" s="1431">
        <f t="shared" si="110"/>
        <v>2488357.6713333339</v>
      </c>
      <c r="AK67" s="1431">
        <f t="shared" si="110"/>
        <v>2488357.6713333339</v>
      </c>
      <c r="AL67" s="1431">
        <f t="shared" si="110"/>
        <v>2488357.6713333339</v>
      </c>
      <c r="AM67" s="1431">
        <f t="shared" si="110"/>
        <v>2535796.2272423659</v>
      </c>
      <c r="AN67" s="1431">
        <f t="shared" si="110"/>
        <v>2535796.2272423659</v>
      </c>
      <c r="AO67" s="1431">
        <f t="shared" si="110"/>
        <v>2535796.2272423659</v>
      </c>
      <c r="AP67" s="1431">
        <f t="shared" si="110"/>
        <v>2535796.2272423659</v>
      </c>
      <c r="AQ67" s="1431">
        <f t="shared" si="110"/>
        <v>2535796.2272423659</v>
      </c>
      <c r="AR67" s="1431">
        <f t="shared" si="110"/>
        <v>2535796.2272423659</v>
      </c>
      <c r="AS67" s="1431">
        <f t="shared" si="110"/>
        <v>2535796.2272423659</v>
      </c>
      <c r="AT67" s="1431">
        <f t="shared" si="110"/>
        <v>2535796.2272423659</v>
      </c>
      <c r="AU67" s="1431">
        <f t="shared" si="110"/>
        <v>2535796.2272423659</v>
      </c>
      <c r="AV67" s="1431">
        <f t="shared" si="110"/>
        <v>2535796.2272423659</v>
      </c>
      <c r="AW67" s="1431">
        <f t="shared" si="110"/>
        <v>2535796.2272423659</v>
      </c>
      <c r="AX67" s="1431">
        <f t="shared" si="110"/>
        <v>2535796.2272423659</v>
      </c>
      <c r="AY67" s="1431">
        <f t="shared" si="110"/>
        <v>2584276.4264372624</v>
      </c>
      <c r="AZ67" s="1431">
        <f t="shared" si="110"/>
        <v>2584276.4264372624</v>
      </c>
      <c r="BA67" s="1431">
        <f t="shared" si="110"/>
        <v>2584276.4264372624</v>
      </c>
      <c r="BB67" s="1431">
        <f t="shared" si="110"/>
        <v>2584276.4264372624</v>
      </c>
      <c r="BC67" s="1431">
        <f t="shared" si="110"/>
        <v>2584276.4264372624</v>
      </c>
      <c r="BD67" s="1431">
        <f t="shared" si="110"/>
        <v>2584276.4264372624</v>
      </c>
      <c r="BE67" s="1431">
        <f t="shared" si="110"/>
        <v>2584276.4264372624</v>
      </c>
      <c r="BF67" s="1431">
        <f t="shared" si="110"/>
        <v>2584276.4264372624</v>
      </c>
      <c r="BG67" s="1431">
        <f t="shared" si="110"/>
        <v>2584276.4264372624</v>
      </c>
      <c r="BH67" s="1431">
        <f t="shared" si="110"/>
        <v>2584276.4264372624</v>
      </c>
      <c r="BI67" s="1431">
        <f t="shared" si="110"/>
        <v>2584276.4264372624</v>
      </c>
      <c r="BJ67" s="1431">
        <f t="shared" si="110"/>
        <v>2584276.4264372624</v>
      </c>
      <c r="BK67" s="1431">
        <f t="shared" si="110"/>
        <v>2633822.951882707</v>
      </c>
      <c r="BL67" s="1431">
        <f t="shared" si="110"/>
        <v>2633822.951882707</v>
      </c>
      <c r="BM67" s="1431">
        <f t="shared" si="110"/>
        <v>2633822.951882707</v>
      </c>
      <c r="BN67" s="1431">
        <f t="shared" si="110"/>
        <v>2633822.951882707</v>
      </c>
      <c r="BO67" s="1431">
        <f t="shared" si="110"/>
        <v>2633822.951882707</v>
      </c>
      <c r="BP67" s="1431">
        <f t="shared" si="110"/>
        <v>2633822.951882707</v>
      </c>
      <c r="BQ67" s="1431">
        <f t="shared" si="110"/>
        <v>2633822.951882707</v>
      </c>
      <c r="BR67" s="1431">
        <f t="shared" si="110"/>
        <v>2633822.951882707</v>
      </c>
      <c r="BS67" s="1431">
        <f t="shared" si="110"/>
        <v>2633822.951882707</v>
      </c>
      <c r="BT67" s="1431">
        <f t="shared" si="110"/>
        <v>2633822.951882707</v>
      </c>
      <c r="BU67" s="1431">
        <f t="shared" si="110"/>
        <v>2633822.951882707</v>
      </c>
      <c r="BV67" s="1431">
        <f t="shared" si="110"/>
        <v>2633822.951882707</v>
      </c>
      <c r="BW67" s="1431">
        <f t="shared" si="110"/>
        <v>2684461.0921763098</v>
      </c>
      <c r="BX67" s="1431">
        <f t="shared" si="110"/>
        <v>2684461.0921763098</v>
      </c>
      <c r="BY67" s="1431">
        <f t="shared" si="110"/>
        <v>2684461.0921763098</v>
      </c>
      <c r="BZ67" s="1431">
        <f t="shared" si="110"/>
        <v>2684461.0921763098</v>
      </c>
      <c r="CA67" s="1431">
        <f t="shared" si="110"/>
        <v>2684461.0921763098</v>
      </c>
      <c r="CB67" s="1431">
        <f t="shared" si="110"/>
        <v>2684461.0921763098</v>
      </c>
      <c r="CC67" s="1431">
        <f t="shared" si="110"/>
        <v>2684461.0921763098</v>
      </c>
      <c r="CD67" s="1431">
        <f t="shared" si="110"/>
        <v>2684461.0921763098</v>
      </c>
      <c r="CE67" s="1431">
        <f t="shared" si="110"/>
        <v>2684461.0921763098</v>
      </c>
      <c r="CF67" s="1431">
        <f t="shared" si="110"/>
        <v>2684461.0921763098</v>
      </c>
      <c r="CG67" s="1431">
        <f t="shared" si="110"/>
        <v>2684461.0921763098</v>
      </c>
      <c r="CH67" s="1431">
        <f t="shared" si="110"/>
        <v>2684461.0921763098</v>
      </c>
      <c r="CI67" s="1431">
        <f t="shared" si="110"/>
        <v>2736216.7566288346</v>
      </c>
      <c r="CJ67" s="1431">
        <f t="shared" si="110"/>
        <v>2736216.7566288346</v>
      </c>
      <c r="CK67" s="1431">
        <f t="shared" si="110"/>
        <v>2736216.7566288346</v>
      </c>
      <c r="CL67" s="1431">
        <f t="shared" si="110"/>
        <v>2736216.7566288346</v>
      </c>
      <c r="CM67" s="1431">
        <f t="shared" si="110"/>
        <v>2736216.7566288346</v>
      </c>
      <c r="CN67" s="1431">
        <f t="shared" si="110"/>
        <v>2736216.7566288346</v>
      </c>
      <c r="CO67" s="1431">
        <f t="shared" si="110"/>
        <v>2736216.7566288346</v>
      </c>
      <c r="CP67" s="1431">
        <f t="shared" si="110"/>
        <v>2736216.7566288346</v>
      </c>
      <c r="CQ67" s="1431">
        <f t="shared" si="110"/>
        <v>2736216.7566288346</v>
      </c>
      <c r="CR67" s="1431">
        <f t="shared" si="110"/>
        <v>2736216.7566288346</v>
      </c>
      <c r="CS67" s="1431">
        <f t="shared" ref="CS67:FD67" si="111">+CS57-CS61*CS59+IF(CS62&lt;0,CS62*CS59,0)</f>
        <v>2736216.7566288346</v>
      </c>
      <c r="CT67" s="1431">
        <f t="shared" si="111"/>
        <v>2736216.7566288346</v>
      </c>
      <c r="CU67" s="1431">
        <f t="shared" si="111"/>
        <v>2789116.4907221822</v>
      </c>
      <c r="CV67" s="1431">
        <f t="shared" si="111"/>
        <v>2789116.4907221822</v>
      </c>
      <c r="CW67" s="1431">
        <f t="shared" si="111"/>
        <v>2789116.4907221822</v>
      </c>
      <c r="CX67" s="1431">
        <f t="shared" si="111"/>
        <v>2789116.4907221822</v>
      </c>
      <c r="CY67" s="1431">
        <f t="shared" si="111"/>
        <v>2789116.4907221822</v>
      </c>
      <c r="CZ67" s="1431">
        <f t="shared" si="111"/>
        <v>2789116.4907221822</v>
      </c>
      <c r="DA67" s="1431">
        <f t="shared" si="111"/>
        <v>2789116.4907221822</v>
      </c>
      <c r="DB67" s="1431">
        <f t="shared" si="111"/>
        <v>2789116.4907221822</v>
      </c>
      <c r="DC67" s="1431">
        <f t="shared" si="111"/>
        <v>2789116.4907221822</v>
      </c>
      <c r="DD67" s="1431">
        <f t="shared" si="111"/>
        <v>2789116.4907221822</v>
      </c>
      <c r="DE67" s="1431">
        <f t="shared" si="111"/>
        <v>2789116.4907221822</v>
      </c>
      <c r="DF67" s="1431">
        <f t="shared" si="111"/>
        <v>2789116.4907221822</v>
      </c>
      <c r="DG67" s="1431">
        <f t="shared" si="111"/>
        <v>2843187.4919546195</v>
      </c>
      <c r="DH67" s="1431">
        <f t="shared" si="111"/>
        <v>2843187.4919546195</v>
      </c>
      <c r="DI67" s="1431">
        <f t="shared" si="111"/>
        <v>2843187.4919546195</v>
      </c>
      <c r="DJ67" s="1431">
        <f t="shared" si="111"/>
        <v>2843187.4919546195</v>
      </c>
      <c r="DK67" s="1431">
        <f t="shared" si="111"/>
        <v>2843187.4919546195</v>
      </c>
      <c r="DL67" s="1431">
        <f t="shared" si="111"/>
        <v>2843187.4919546195</v>
      </c>
      <c r="DM67" s="1431">
        <f t="shared" si="111"/>
        <v>2843187.4919546195</v>
      </c>
      <c r="DN67" s="1431">
        <f t="shared" si="111"/>
        <v>2843187.4919546195</v>
      </c>
      <c r="DO67" s="1431">
        <f t="shared" si="111"/>
        <v>2843187.4919546195</v>
      </c>
      <c r="DP67" s="1431">
        <f t="shared" si="111"/>
        <v>2843187.4919546195</v>
      </c>
      <c r="DQ67" s="1431">
        <f t="shared" si="111"/>
        <v>2843187.4919546195</v>
      </c>
      <c r="DR67" s="1431">
        <f t="shared" si="111"/>
        <v>2843187.4919546195</v>
      </c>
      <c r="DS67" s="1431">
        <f t="shared" si="111"/>
        <v>2898457.6260829605</v>
      </c>
      <c r="DT67" s="1431">
        <f t="shared" si="111"/>
        <v>2898457.6260829605</v>
      </c>
      <c r="DU67" s="1431">
        <f t="shared" si="111"/>
        <v>2898457.6260829605</v>
      </c>
      <c r="DV67" s="1431">
        <f t="shared" si="111"/>
        <v>2898457.6260829605</v>
      </c>
      <c r="DW67" s="1431">
        <f t="shared" si="111"/>
        <v>2898457.6260829605</v>
      </c>
      <c r="DX67" s="1431">
        <f t="shared" si="111"/>
        <v>2898457.6260829605</v>
      </c>
      <c r="DY67" s="1431">
        <f t="shared" si="111"/>
        <v>2898457.6260829605</v>
      </c>
      <c r="DZ67" s="1431">
        <f t="shared" si="111"/>
        <v>2898457.6260829605</v>
      </c>
      <c r="EA67" s="1431">
        <f t="shared" si="111"/>
        <v>2898457.6260829605</v>
      </c>
      <c r="EB67" s="1431">
        <f t="shared" si="111"/>
        <v>2898457.6260829605</v>
      </c>
      <c r="EC67" s="1431">
        <f t="shared" si="111"/>
        <v>2898457.6260829605</v>
      </c>
      <c r="ED67" s="1431">
        <f t="shared" si="111"/>
        <v>2898457.6260829605</v>
      </c>
      <c r="EE67" s="1431">
        <f t="shared" si="111"/>
        <v>2954955.4437716869</v>
      </c>
      <c r="EF67" s="1431">
        <f t="shared" si="111"/>
        <v>2954955.4437716869</v>
      </c>
      <c r="EG67" s="1431">
        <f t="shared" si="111"/>
        <v>2954955.4437716869</v>
      </c>
      <c r="EH67" s="1431">
        <f t="shared" si="111"/>
        <v>2954955.4437716869</v>
      </c>
      <c r="EI67" s="1431">
        <f t="shared" si="111"/>
        <v>2954955.4437716869</v>
      </c>
      <c r="EJ67" s="1431">
        <f t="shared" si="111"/>
        <v>2954955.4437716869</v>
      </c>
      <c r="EK67" s="1431">
        <f t="shared" si="111"/>
        <v>2954955.4437716869</v>
      </c>
      <c r="EL67" s="1431">
        <f t="shared" si="111"/>
        <v>2954955.4437716869</v>
      </c>
      <c r="EM67" s="1431">
        <f t="shared" si="111"/>
        <v>2954955.4437716869</v>
      </c>
      <c r="EN67" s="1431">
        <f t="shared" si="111"/>
        <v>2954955.4437716869</v>
      </c>
      <c r="EO67" s="1431">
        <f t="shared" si="111"/>
        <v>2954955.4437716869</v>
      </c>
      <c r="EP67" s="1431">
        <f t="shared" si="111"/>
        <v>2954955.4437716869</v>
      </c>
      <c r="EQ67" s="1431">
        <f t="shared" si="111"/>
        <v>3012710.1976592112</v>
      </c>
      <c r="ER67" s="1431">
        <f t="shared" si="111"/>
        <v>3012710.1976592112</v>
      </c>
      <c r="ES67" s="1431">
        <f t="shared" si="111"/>
        <v>3012710.1976592112</v>
      </c>
      <c r="ET67" s="1431">
        <f t="shared" si="111"/>
        <v>3012710.1976592112</v>
      </c>
      <c r="EU67" s="1431">
        <f t="shared" si="111"/>
        <v>3012710.1976592112</v>
      </c>
      <c r="EV67" s="1431">
        <f t="shared" si="111"/>
        <v>3012710.1976592112</v>
      </c>
      <c r="EW67" s="1431">
        <f t="shared" si="111"/>
        <v>3012710.1976592112</v>
      </c>
      <c r="EX67" s="1431">
        <f t="shared" si="111"/>
        <v>3012710.1976592112</v>
      </c>
      <c r="EY67" s="1431">
        <f t="shared" si="111"/>
        <v>3012710.1976592112</v>
      </c>
      <c r="EZ67" s="1431">
        <f t="shared" si="111"/>
        <v>3012710.1976592112</v>
      </c>
      <c r="FA67" s="1431">
        <f t="shared" si="111"/>
        <v>3012710.1976592112</v>
      </c>
      <c r="FB67" s="1431">
        <f t="shared" si="111"/>
        <v>3012710.1976592112</v>
      </c>
      <c r="FC67" s="1431">
        <f t="shared" si="111"/>
        <v>3071751.8598517729</v>
      </c>
      <c r="FD67" s="1431">
        <f t="shared" si="111"/>
        <v>3071751.8598517729</v>
      </c>
      <c r="FE67" s="1431">
        <f t="shared" ref="FE67:HP67" si="112">+FE57-FE61*FE59+IF(FE62&lt;0,FE62*FE59,0)</f>
        <v>3071751.8598517729</v>
      </c>
      <c r="FF67" s="1431">
        <f t="shared" si="112"/>
        <v>3071751.8598517729</v>
      </c>
      <c r="FG67" s="1431">
        <f t="shared" si="112"/>
        <v>3071751.8598517729</v>
      </c>
      <c r="FH67" s="1431">
        <f t="shared" si="112"/>
        <v>3071751.8598517729</v>
      </c>
      <c r="FI67" s="1431">
        <f t="shared" si="112"/>
        <v>3071751.8598517729</v>
      </c>
      <c r="FJ67" s="1431">
        <f t="shared" si="112"/>
        <v>3071751.8598517729</v>
      </c>
      <c r="FK67" s="1431">
        <f t="shared" si="112"/>
        <v>3071751.8598517729</v>
      </c>
      <c r="FL67" s="1431">
        <f t="shared" si="112"/>
        <v>3071751.8598517729</v>
      </c>
      <c r="FM67" s="1431">
        <f t="shared" si="112"/>
        <v>3071751.8598517729</v>
      </c>
      <c r="FN67" s="1431">
        <f t="shared" si="112"/>
        <v>3071751.8598517729</v>
      </c>
      <c r="FO67" s="1431">
        <f t="shared" si="112"/>
        <v>3132111.1398556931</v>
      </c>
      <c r="FP67" s="1431">
        <f t="shared" si="112"/>
        <v>3132111.1398556931</v>
      </c>
      <c r="FQ67" s="1431">
        <f t="shared" si="112"/>
        <v>3132111.1398556931</v>
      </c>
      <c r="FR67" s="1431">
        <f t="shared" si="112"/>
        <v>3132111.1398556931</v>
      </c>
      <c r="FS67" s="1431">
        <f t="shared" si="112"/>
        <v>3132111.1398556931</v>
      </c>
      <c r="FT67" s="1431">
        <f t="shared" si="112"/>
        <v>3132111.1398556931</v>
      </c>
      <c r="FU67" s="1431">
        <f t="shared" si="112"/>
        <v>3132111.1398556931</v>
      </c>
      <c r="FV67" s="1431">
        <f t="shared" si="112"/>
        <v>3132111.1398556931</v>
      </c>
      <c r="FW67" s="1431">
        <f t="shared" si="112"/>
        <v>3132111.1398556931</v>
      </c>
      <c r="FX67" s="1431">
        <f t="shared" si="112"/>
        <v>3132111.1398556931</v>
      </c>
      <c r="FY67" s="1431">
        <f t="shared" si="112"/>
        <v>3132111.1398556931</v>
      </c>
      <c r="FZ67" s="1431">
        <f t="shared" si="112"/>
        <v>3132111.1398556931</v>
      </c>
      <c r="GA67" s="1431">
        <f t="shared" si="112"/>
        <v>3193819.5029589976</v>
      </c>
      <c r="GB67" s="1431">
        <f t="shared" si="112"/>
        <v>3193819.5029589976</v>
      </c>
      <c r="GC67" s="1431">
        <f t="shared" si="112"/>
        <v>3193819.5029589976</v>
      </c>
      <c r="GD67" s="1431">
        <f t="shared" si="112"/>
        <v>3193819.5029589976</v>
      </c>
      <c r="GE67" s="1431">
        <f t="shared" si="112"/>
        <v>3193819.5029589976</v>
      </c>
      <c r="GF67" s="1431">
        <f t="shared" si="112"/>
        <v>3193819.5029589976</v>
      </c>
      <c r="GG67" s="1431">
        <f t="shared" si="112"/>
        <v>3193819.5029589976</v>
      </c>
      <c r="GH67" s="1431">
        <f t="shared" si="112"/>
        <v>3193819.5029589976</v>
      </c>
      <c r="GI67" s="1431">
        <f t="shared" si="112"/>
        <v>3193819.5029589976</v>
      </c>
      <c r="GJ67" s="1431">
        <f t="shared" si="112"/>
        <v>3193819.5029589976</v>
      </c>
      <c r="GK67" s="1431">
        <f t="shared" si="112"/>
        <v>3193819.5029589976</v>
      </c>
      <c r="GL67" s="1431">
        <f t="shared" si="112"/>
        <v>3193819.5029589976</v>
      </c>
      <c r="GM67" s="1431">
        <f t="shared" si="112"/>
        <v>3256909.1890737093</v>
      </c>
      <c r="GN67" s="1431">
        <f t="shared" si="112"/>
        <v>3256909.1890737093</v>
      </c>
      <c r="GO67" s="1431">
        <f t="shared" si="112"/>
        <v>3256909.1890737093</v>
      </c>
      <c r="GP67" s="1431">
        <f t="shared" si="112"/>
        <v>3256909.1890737093</v>
      </c>
      <c r="GQ67" s="1431">
        <f t="shared" si="112"/>
        <v>3256909.1890737093</v>
      </c>
      <c r="GR67" s="1431">
        <f t="shared" si="112"/>
        <v>3256909.1890737093</v>
      </c>
      <c r="GS67" s="1431">
        <f t="shared" si="112"/>
        <v>3256909.1890737093</v>
      </c>
      <c r="GT67" s="1431">
        <f t="shared" si="112"/>
        <v>3256909.1890737093</v>
      </c>
      <c r="GU67" s="1431">
        <f t="shared" si="112"/>
        <v>3256909.1890737093</v>
      </c>
      <c r="GV67" s="1431">
        <f t="shared" si="112"/>
        <v>3256909.1890737093</v>
      </c>
      <c r="GW67" s="1431">
        <f t="shared" si="112"/>
        <v>3256909.1890737093</v>
      </c>
      <c r="GX67" s="1431">
        <f t="shared" si="112"/>
        <v>3256909.1890737093</v>
      </c>
      <c r="GY67" s="1431">
        <f t="shared" si="112"/>
        <v>3321413.2320503592</v>
      </c>
      <c r="GZ67" s="1431">
        <f t="shared" si="112"/>
        <v>3321413.2320503592</v>
      </c>
      <c r="HA67" s="1431">
        <f t="shared" si="112"/>
        <v>3321413.2320503592</v>
      </c>
      <c r="HB67" s="1431">
        <f t="shared" si="112"/>
        <v>3321413.2320503592</v>
      </c>
      <c r="HC67" s="1431">
        <f t="shared" si="112"/>
        <v>3321413.2320503592</v>
      </c>
      <c r="HD67" s="1431">
        <f t="shared" si="112"/>
        <v>3321413.2320503592</v>
      </c>
      <c r="HE67" s="1431">
        <f t="shared" si="112"/>
        <v>3321413.2320503592</v>
      </c>
      <c r="HF67" s="1431">
        <f t="shared" si="112"/>
        <v>3321413.2320503592</v>
      </c>
      <c r="HG67" s="1431">
        <f t="shared" si="112"/>
        <v>3321413.2320503592</v>
      </c>
      <c r="HH67" s="1431">
        <f t="shared" si="112"/>
        <v>3321413.2320503592</v>
      </c>
      <c r="HI67" s="1431">
        <f t="shared" si="112"/>
        <v>3321413.2320503592</v>
      </c>
      <c r="HJ67" s="1431">
        <f t="shared" si="112"/>
        <v>3321413.2320503592</v>
      </c>
      <c r="HK67" s="1431">
        <f t="shared" si="112"/>
        <v>3387365.4794765878</v>
      </c>
      <c r="HL67" s="1431">
        <f t="shared" si="112"/>
        <v>3387365.4794765878</v>
      </c>
      <c r="HM67" s="1431">
        <f t="shared" si="112"/>
        <v>3387365.4794765878</v>
      </c>
      <c r="HN67" s="1431">
        <f t="shared" si="112"/>
        <v>3387365.4794765878</v>
      </c>
      <c r="HO67" s="1431">
        <f t="shared" si="112"/>
        <v>3387365.4794765878</v>
      </c>
      <c r="HP67" s="1431">
        <f t="shared" si="112"/>
        <v>3387365.4794765878</v>
      </c>
      <c r="HQ67" s="1431">
        <f t="shared" ref="HQ67:IB67" si="113">+HQ57-HQ61*HQ59+IF(HQ62&lt;0,HQ62*HQ59,0)</f>
        <v>3387365.4794765878</v>
      </c>
      <c r="HR67" s="1431">
        <f t="shared" si="113"/>
        <v>3387365.4794765878</v>
      </c>
      <c r="HS67" s="1431">
        <f t="shared" si="113"/>
        <v>3387365.4794765878</v>
      </c>
      <c r="HT67" s="1431">
        <f t="shared" si="113"/>
        <v>3387365.4794765878</v>
      </c>
      <c r="HU67" s="1431">
        <f t="shared" si="113"/>
        <v>3387365.4794765878</v>
      </c>
      <c r="HV67" s="1431">
        <f t="shared" si="113"/>
        <v>3387365.4794765878</v>
      </c>
      <c r="HW67" s="1431">
        <f t="shared" si="113"/>
        <v>3454800.6129719848</v>
      </c>
      <c r="HX67" s="1431">
        <f t="shared" si="113"/>
        <v>3454800.6129719848</v>
      </c>
      <c r="HY67" s="1431">
        <f t="shared" si="113"/>
        <v>3454800.6129719848</v>
      </c>
      <c r="HZ67" s="1431">
        <f t="shared" si="113"/>
        <v>3454800.6129719848</v>
      </c>
      <c r="IA67" s="1431">
        <f t="shared" si="113"/>
        <v>3454800.6129719848</v>
      </c>
      <c r="IB67" s="1431">
        <f t="shared" si="113"/>
        <v>0</v>
      </c>
      <c r="ID67" s="1426" t="s">
        <v>329</v>
      </c>
      <c r="IE67" s="1427"/>
      <c r="IF67" s="1428">
        <f t="shared" ref="IF67:IX67" si="114">IF$57-IF$60-IF$66</f>
        <v>0</v>
      </c>
      <c r="IG67" s="1428">
        <f t="shared" si="114"/>
        <v>33443837.032666672</v>
      </c>
      <c r="IH67" s="1428">
        <f t="shared" si="114"/>
        <v>58176274.726908378</v>
      </c>
      <c r="II67" s="1428">
        <f t="shared" si="114"/>
        <v>59035477.117247142</v>
      </c>
      <c r="IJ67" s="1428">
        <f t="shared" si="114"/>
        <v>59910275.422592491</v>
      </c>
      <c r="IK67" s="1428">
        <f t="shared" si="114"/>
        <v>60800973.106115721</v>
      </c>
      <c r="IL67" s="1428">
        <f t="shared" si="114"/>
        <v>61707961.079546027</v>
      </c>
      <c r="IM67" s="1428">
        <f t="shared" si="114"/>
        <v>62631477.888666175</v>
      </c>
      <c r="IN67" s="1428">
        <f t="shared" si="114"/>
        <v>63571929.903455436</v>
      </c>
      <c r="IO67" s="1428">
        <f t="shared" si="114"/>
        <v>64529731.512995511</v>
      </c>
      <c r="IP67" s="1428">
        <f t="shared" si="114"/>
        <v>65505225.325260229</v>
      </c>
      <c r="IQ67" s="1428">
        <f t="shared" si="114"/>
        <v>66498682.37191052</v>
      </c>
      <c r="IR67" s="1428">
        <f t="shared" si="114"/>
        <v>67510702.318221256</v>
      </c>
      <c r="IS67" s="1428">
        <f t="shared" si="114"/>
        <v>68541493.678268299</v>
      </c>
      <c r="IT67" s="1428">
        <f t="shared" si="114"/>
        <v>69591514.035507947</v>
      </c>
      <c r="IU67" s="1428">
        <f t="shared" si="114"/>
        <v>70661230.26888451</v>
      </c>
      <c r="IV67" s="1428">
        <f t="shared" si="114"/>
        <v>71751118.784604296</v>
      </c>
      <c r="IW67" s="1428">
        <f t="shared" si="114"/>
        <v>72861505.753719077</v>
      </c>
      <c r="IX67" s="1429">
        <f t="shared" si="114"/>
        <v>30830357.731526591</v>
      </c>
    </row>
    <row r="68" spans="3:260" x14ac:dyDescent="0.3">
      <c r="C68" s="279"/>
      <c r="D68" s="1116">
        <f>+E68/80</f>
        <v>0</v>
      </c>
      <c r="E68" s="1116">
        <f>+F68-F67</f>
        <v>0</v>
      </c>
      <c r="F68" s="608">
        <f>+F57-F61*F65</f>
        <v>17418503.699333336</v>
      </c>
      <c r="G68" s="1116">
        <f t="shared" ref="G68:V68" si="115">+G57-G61*G65</f>
        <v>30429554.726908378</v>
      </c>
      <c r="H68" s="1116">
        <f t="shared" si="115"/>
        <v>31011317.117247149</v>
      </c>
      <c r="I68" s="1116">
        <f t="shared" si="115"/>
        <v>31605875.422592483</v>
      </c>
      <c r="J68" s="1116">
        <f t="shared" si="115"/>
        <v>32213533.106115729</v>
      </c>
      <c r="K68" s="1116">
        <f t="shared" si="115"/>
        <v>32834612.983198822</v>
      </c>
      <c r="L68" s="1116">
        <f t="shared" si="115"/>
        <v>33469397.888666179</v>
      </c>
      <c r="M68" s="1116">
        <f t="shared" si="115"/>
        <v>34118249.903455421</v>
      </c>
      <c r="N68" s="1116">
        <f t="shared" si="115"/>
        <v>34781492.095980883</v>
      </c>
      <c r="O68" s="1116">
        <f t="shared" si="115"/>
        <v>35459503.514075458</v>
      </c>
      <c r="P68" s="1116">
        <f t="shared" si="115"/>
        <v>36152522.371910527</v>
      </c>
      <c r="Q68" s="1116">
        <f t="shared" si="115"/>
        <v>36861061.498631671</v>
      </c>
      <c r="R68" s="1116">
        <f t="shared" si="115"/>
        <v>37585356.450482816</v>
      </c>
      <c r="S68" s="1116">
        <f t="shared" si="115"/>
        <v>38325834.035507955</v>
      </c>
      <c r="T68" s="1116">
        <f t="shared" si="115"/>
        <v>39082910.26888451</v>
      </c>
      <c r="U68" s="1116">
        <f t="shared" si="115"/>
        <v>39856979.642679691</v>
      </c>
      <c r="V68" s="1116">
        <f t="shared" si="115"/>
        <v>40648425.220375225</v>
      </c>
      <c r="W68" s="282"/>
      <c r="Y68" s="279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  <c r="FS68" s="27"/>
      <c r="FT68" s="27"/>
      <c r="FU68" s="27"/>
      <c r="FV68" s="27"/>
      <c r="FW68" s="27"/>
      <c r="FX68" s="27"/>
      <c r="FY68" s="27"/>
      <c r="FZ68" s="27"/>
      <c r="GA68" s="27"/>
      <c r="GB68" s="27"/>
      <c r="GC68" s="27"/>
      <c r="GD68" s="27"/>
      <c r="GE68" s="27"/>
      <c r="GF68" s="27"/>
      <c r="GG68" s="27"/>
      <c r="GH68" s="27"/>
      <c r="GI68" s="27"/>
      <c r="GJ68" s="27"/>
      <c r="GK68" s="27"/>
      <c r="GL68" s="27"/>
      <c r="GM68" s="27"/>
      <c r="GN68" s="27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7"/>
      <c r="HG68" s="27"/>
      <c r="HH68" s="27"/>
      <c r="HI68" s="27"/>
      <c r="HJ68" s="27"/>
      <c r="HK68" s="27"/>
      <c r="HL68" s="27"/>
      <c r="HM68" s="27"/>
      <c r="HN68" s="27"/>
      <c r="HO68" s="27"/>
      <c r="HP68" s="27"/>
      <c r="HQ68" s="27"/>
      <c r="HR68" s="27"/>
      <c r="HS68" s="27"/>
      <c r="HT68" s="27"/>
      <c r="HU68" s="27"/>
      <c r="HV68" s="27"/>
      <c r="HW68" s="27"/>
      <c r="HX68" s="27"/>
      <c r="HY68" s="27"/>
      <c r="HZ68" s="27"/>
      <c r="IA68" s="27"/>
      <c r="IB68" s="27"/>
      <c r="ID68" s="279"/>
      <c r="IE68" s="27"/>
      <c r="IF68" s="27"/>
      <c r="IG68" s="608"/>
      <c r="IH68" s="27"/>
      <c r="II68" s="27"/>
      <c r="IJ68" s="27"/>
      <c r="IK68" s="27"/>
      <c r="IL68" s="27"/>
      <c r="IM68" s="27"/>
      <c r="IN68" s="27"/>
      <c r="IO68" s="27"/>
      <c r="IP68" s="27"/>
      <c r="IQ68" s="27"/>
      <c r="IR68" s="27"/>
      <c r="IS68" s="27"/>
      <c r="IT68" s="27"/>
      <c r="IU68" s="27"/>
      <c r="IV68" s="27"/>
      <c r="IW68" s="27"/>
      <c r="IX68" s="282"/>
    </row>
    <row r="69" spans="3:260" x14ac:dyDescent="0.3">
      <c r="C69" s="391" t="s">
        <v>324</v>
      </c>
      <c r="D69" s="308" t="s">
        <v>335</v>
      </c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307"/>
      <c r="T69" s="307"/>
      <c r="U69" s="307"/>
      <c r="V69" s="307"/>
      <c r="W69" s="392"/>
      <c r="Y69" s="391" t="s">
        <v>324</v>
      </c>
      <c r="Z69" s="1456" t="s">
        <v>335</v>
      </c>
      <c r="AA69" s="308"/>
      <c r="AB69" s="308"/>
      <c r="AC69" s="308"/>
      <c r="AD69" s="308"/>
      <c r="AE69" s="308"/>
      <c r="AF69" s="308"/>
      <c r="AG69" s="308"/>
      <c r="AH69" s="308"/>
      <c r="AI69" s="308"/>
      <c r="AJ69" s="308"/>
      <c r="AK69" s="308"/>
      <c r="AL69" s="308"/>
      <c r="AM69" s="308"/>
      <c r="AN69" s="308"/>
      <c r="AO69" s="308"/>
      <c r="AP69" s="308"/>
      <c r="AQ69" s="308"/>
      <c r="AR69" s="308"/>
      <c r="AS69" s="308"/>
      <c r="AT69" s="308"/>
      <c r="AU69" s="308"/>
      <c r="AV69" s="308"/>
      <c r="AW69" s="308"/>
      <c r="AX69" s="308"/>
      <c r="AY69" s="308"/>
      <c r="AZ69" s="308"/>
      <c r="BA69" s="308"/>
      <c r="BB69" s="308"/>
      <c r="BC69" s="308"/>
      <c r="BD69" s="308"/>
      <c r="BE69" s="308"/>
      <c r="BF69" s="308"/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308"/>
      <c r="BR69" s="308"/>
      <c r="BS69" s="308"/>
      <c r="BT69" s="308"/>
      <c r="BU69" s="308"/>
      <c r="BV69" s="308"/>
      <c r="BW69" s="308"/>
      <c r="BX69" s="308"/>
      <c r="BY69" s="308"/>
      <c r="BZ69" s="308"/>
      <c r="CA69" s="308"/>
      <c r="CB69" s="308"/>
      <c r="CC69" s="308"/>
      <c r="CD69" s="308"/>
      <c r="CE69" s="308"/>
      <c r="CF69" s="308"/>
      <c r="CG69" s="308"/>
      <c r="CH69" s="308"/>
      <c r="CI69" s="308"/>
      <c r="CJ69" s="308"/>
      <c r="CK69" s="308"/>
      <c r="CL69" s="308"/>
      <c r="CM69" s="308"/>
      <c r="CN69" s="308"/>
      <c r="CO69" s="308"/>
      <c r="CP69" s="308"/>
      <c r="CQ69" s="308"/>
      <c r="CR69" s="308"/>
      <c r="CS69" s="308"/>
      <c r="CT69" s="308"/>
      <c r="CU69" s="308"/>
      <c r="CV69" s="308"/>
      <c r="CW69" s="308"/>
      <c r="CX69" s="308"/>
      <c r="CY69" s="308"/>
      <c r="CZ69" s="308"/>
      <c r="DA69" s="308"/>
      <c r="DB69" s="308"/>
      <c r="DC69" s="308"/>
      <c r="DD69" s="308"/>
      <c r="DE69" s="308"/>
      <c r="DF69" s="308"/>
      <c r="DG69" s="308"/>
      <c r="DH69" s="308"/>
      <c r="DI69" s="308"/>
      <c r="DJ69" s="308"/>
      <c r="DK69" s="308"/>
      <c r="DL69" s="308"/>
      <c r="DM69" s="308"/>
      <c r="DN69" s="308"/>
      <c r="DO69" s="308"/>
      <c r="DP69" s="308"/>
      <c r="DQ69" s="308"/>
      <c r="DR69" s="308"/>
      <c r="DS69" s="308"/>
      <c r="DT69" s="308"/>
      <c r="DU69" s="308"/>
      <c r="DV69" s="308"/>
      <c r="DW69" s="308"/>
      <c r="DX69" s="308"/>
      <c r="DY69" s="308"/>
      <c r="DZ69" s="308"/>
      <c r="EA69" s="308"/>
      <c r="EB69" s="308"/>
      <c r="EC69" s="308"/>
      <c r="ED69" s="308"/>
      <c r="EE69" s="308"/>
      <c r="EF69" s="308"/>
      <c r="EG69" s="308"/>
      <c r="EH69" s="308"/>
      <c r="EI69" s="308"/>
      <c r="EJ69" s="308"/>
      <c r="EK69" s="308"/>
      <c r="EL69" s="308"/>
      <c r="EM69" s="308"/>
      <c r="EN69" s="308"/>
      <c r="EO69" s="308"/>
      <c r="EP69" s="308"/>
      <c r="EQ69" s="308"/>
      <c r="ER69" s="308"/>
      <c r="ES69" s="308"/>
      <c r="ET69" s="308"/>
      <c r="EU69" s="308"/>
      <c r="EV69" s="308"/>
      <c r="EW69" s="308"/>
      <c r="EX69" s="308"/>
      <c r="EY69" s="308"/>
      <c r="EZ69" s="308"/>
      <c r="FA69" s="308"/>
      <c r="FB69" s="308"/>
      <c r="FC69" s="308"/>
      <c r="FD69" s="308"/>
      <c r="FE69" s="308"/>
      <c r="FF69" s="308"/>
      <c r="FG69" s="308"/>
      <c r="FH69" s="308"/>
      <c r="FI69" s="308"/>
      <c r="FJ69" s="308"/>
      <c r="FK69" s="308"/>
      <c r="FL69" s="308"/>
      <c r="FM69" s="308"/>
      <c r="FN69" s="308"/>
      <c r="FO69" s="308"/>
      <c r="FP69" s="308"/>
      <c r="FQ69" s="308"/>
      <c r="FR69" s="308"/>
      <c r="FS69" s="308"/>
      <c r="FT69" s="308"/>
      <c r="FU69" s="308"/>
      <c r="FV69" s="308"/>
      <c r="FW69" s="308"/>
      <c r="FX69" s="308"/>
      <c r="FY69" s="308"/>
      <c r="FZ69" s="308"/>
      <c r="GA69" s="308"/>
      <c r="GB69" s="308"/>
      <c r="GC69" s="308"/>
      <c r="GD69" s="308"/>
      <c r="GE69" s="308"/>
      <c r="GF69" s="308"/>
      <c r="GG69" s="308"/>
      <c r="GH69" s="308"/>
      <c r="GI69" s="308"/>
      <c r="GJ69" s="308"/>
      <c r="GK69" s="308"/>
      <c r="GL69" s="308"/>
      <c r="GM69" s="308"/>
      <c r="GN69" s="308"/>
      <c r="GO69" s="308"/>
      <c r="GP69" s="308"/>
      <c r="GQ69" s="308"/>
      <c r="GR69" s="308"/>
      <c r="GS69" s="308"/>
      <c r="GT69" s="308"/>
      <c r="GU69" s="308"/>
      <c r="GV69" s="308"/>
      <c r="GW69" s="308"/>
      <c r="GX69" s="308"/>
      <c r="GY69" s="308"/>
      <c r="GZ69" s="308"/>
      <c r="HA69" s="308"/>
      <c r="HB69" s="308"/>
      <c r="HC69" s="308"/>
      <c r="HD69" s="308"/>
      <c r="HE69" s="308"/>
      <c r="HF69" s="308"/>
      <c r="HG69" s="308"/>
      <c r="HH69" s="308"/>
      <c r="HI69" s="308"/>
      <c r="HJ69" s="308"/>
      <c r="HK69" s="308"/>
      <c r="HL69" s="308"/>
      <c r="HM69" s="308"/>
      <c r="HN69" s="308"/>
      <c r="HO69" s="308"/>
      <c r="HP69" s="308"/>
      <c r="HQ69" s="308"/>
      <c r="HR69" s="308"/>
      <c r="HS69" s="308"/>
      <c r="HT69" s="308"/>
      <c r="HU69" s="308"/>
      <c r="HV69" s="308"/>
      <c r="HW69" s="308"/>
      <c r="HX69" s="308"/>
      <c r="HY69" s="308"/>
      <c r="HZ69" s="308"/>
      <c r="IA69" s="308"/>
      <c r="IB69" s="308"/>
      <c r="ID69" s="391" t="s">
        <v>324</v>
      </c>
      <c r="IE69" s="308" t="s">
        <v>335</v>
      </c>
      <c r="IF69" s="307"/>
      <c r="IG69" s="307"/>
      <c r="IH69" s="307"/>
      <c r="II69" s="307"/>
      <c r="IJ69" s="307"/>
      <c r="IK69" s="307"/>
      <c r="IL69" s="307"/>
      <c r="IM69" s="307"/>
      <c r="IN69" s="307"/>
      <c r="IO69" s="307"/>
      <c r="IP69" s="307"/>
      <c r="IQ69" s="307"/>
      <c r="IR69" s="307"/>
      <c r="IS69" s="307"/>
      <c r="IT69" s="307"/>
      <c r="IU69" s="307"/>
      <c r="IV69" s="307"/>
      <c r="IW69" s="307"/>
      <c r="IX69" s="392"/>
    </row>
    <row r="70" spans="3:260" x14ac:dyDescent="0.3">
      <c r="C70" s="279" t="s">
        <v>330</v>
      </c>
      <c r="D70" s="27"/>
      <c r="E70" s="343"/>
      <c r="F70" s="343">
        <f>E73</f>
        <v>0</v>
      </c>
      <c r="G70" s="343">
        <f t="shared" ref="G70:U70" si="116">F73</f>
        <v>4624453.3333333321</v>
      </c>
      <c r="H70" s="343">
        <f t="shared" si="116"/>
        <v>4670693.3333333284</v>
      </c>
      <c r="I70" s="343">
        <f t="shared" si="116"/>
        <v>4717399.9999999925</v>
      </c>
      <c r="J70" s="343">
        <f t="shared" si="116"/>
        <v>4764573.3333333246</v>
      </c>
      <c r="K70" s="343">
        <f t="shared" si="116"/>
        <v>4812226.6666666567</v>
      </c>
      <c r="L70" s="343">
        <f t="shared" si="116"/>
        <v>4860346.6666666567</v>
      </c>
      <c r="M70" s="343">
        <f t="shared" si="116"/>
        <v>4908946.6666666567</v>
      </c>
      <c r="N70" s="343">
        <f t="shared" si="116"/>
        <v>4958039.9999999925</v>
      </c>
      <c r="O70" s="343">
        <f t="shared" si="116"/>
        <v>5007626.6666666567</v>
      </c>
      <c r="P70" s="343">
        <f t="shared" si="116"/>
        <v>5057693.3333333284</v>
      </c>
      <c r="Q70" s="343">
        <f t="shared" si="116"/>
        <v>5108279.9999999925</v>
      </c>
      <c r="R70" s="343">
        <f t="shared" si="116"/>
        <v>5159359.9999999925</v>
      </c>
      <c r="S70" s="343">
        <f t="shared" si="116"/>
        <v>5210946.6666666567</v>
      </c>
      <c r="T70" s="343">
        <f t="shared" si="116"/>
        <v>5263053.3333333284</v>
      </c>
      <c r="U70" s="343">
        <f t="shared" si="116"/>
        <v>5315693.3333333284</v>
      </c>
      <c r="V70" s="343">
        <f t="shared" ref="V70" si="117">U73</f>
        <v>5368853.3333333284</v>
      </c>
      <c r="W70" s="393">
        <f t="shared" ref="W70" si="118">V73</f>
        <v>2259392.4444444329</v>
      </c>
      <c r="Y70" s="279" t="s">
        <v>330</v>
      </c>
      <c r="Z70" s="27"/>
      <c r="AA70" s="27"/>
      <c r="AB70" s="27"/>
      <c r="AC70" s="1475"/>
      <c r="AD70" s="1476">
        <f t="shared" ref="AD70:AI70" si="119">+AC73</f>
        <v>0</v>
      </c>
      <c r="AE70" s="1476">
        <f t="shared" si="119"/>
        <v>4578666.666666667</v>
      </c>
      <c r="AF70" s="667">
        <f>+AE73</f>
        <v>2289333.3333333335</v>
      </c>
      <c r="AG70" s="1430">
        <f t="shared" si="119"/>
        <v>4578666.666666666</v>
      </c>
      <c r="AH70" s="1430">
        <f t="shared" si="119"/>
        <v>2289333.3333333326</v>
      </c>
      <c r="AI70" s="1430">
        <f t="shared" si="119"/>
        <v>4578666.666666666</v>
      </c>
      <c r="AJ70" s="1430">
        <f t="shared" ref="AJ70:AX70" si="120">+AI73</f>
        <v>2289333.3333333326</v>
      </c>
      <c r="AK70" s="1430">
        <f t="shared" si="120"/>
        <v>4578666.666666666</v>
      </c>
      <c r="AL70" s="1430">
        <f t="shared" si="120"/>
        <v>2289333.3333333326</v>
      </c>
      <c r="AM70" s="1430">
        <f t="shared" si="120"/>
        <v>4624453.3333333321</v>
      </c>
      <c r="AN70" s="1430">
        <f t="shared" si="120"/>
        <v>2312226.6666666656</v>
      </c>
      <c r="AO70" s="1430">
        <f t="shared" si="120"/>
        <v>4624453.3333333321</v>
      </c>
      <c r="AP70" s="1430">
        <f t="shared" si="120"/>
        <v>2312226.6666666656</v>
      </c>
      <c r="AQ70" s="1430">
        <f t="shared" si="120"/>
        <v>4624453.3333333321</v>
      </c>
      <c r="AR70" s="1430">
        <f t="shared" si="120"/>
        <v>2312226.6666666656</v>
      </c>
      <c r="AS70" s="1430">
        <f t="shared" si="120"/>
        <v>4624453.3333333321</v>
      </c>
      <c r="AT70" s="1430">
        <f t="shared" si="120"/>
        <v>2312226.6666666656</v>
      </c>
      <c r="AU70" s="1430">
        <f t="shared" si="120"/>
        <v>4624453.3333333321</v>
      </c>
      <c r="AV70" s="1430">
        <f t="shared" si="120"/>
        <v>2312226.6666666656</v>
      </c>
      <c r="AW70" s="1430">
        <f t="shared" si="120"/>
        <v>4624453.3333333321</v>
      </c>
      <c r="AX70" s="1430">
        <f t="shared" si="120"/>
        <v>2312226.6666666656</v>
      </c>
      <c r="AY70" s="1430">
        <f t="shared" ref="AY70:DJ70" si="121">+AX73</f>
        <v>4670693.3333333321</v>
      </c>
      <c r="AZ70" s="1430">
        <f t="shared" si="121"/>
        <v>2335346.6666666656</v>
      </c>
      <c r="BA70" s="1430">
        <f t="shared" si="121"/>
        <v>4670693.3333333321</v>
      </c>
      <c r="BB70" s="1430">
        <f t="shared" si="121"/>
        <v>2335346.6666666656</v>
      </c>
      <c r="BC70" s="1430">
        <f t="shared" si="121"/>
        <v>4670693.3333333321</v>
      </c>
      <c r="BD70" s="1430">
        <f t="shared" si="121"/>
        <v>2335346.6666666656</v>
      </c>
      <c r="BE70" s="1430">
        <f t="shared" si="121"/>
        <v>4670693.3333333321</v>
      </c>
      <c r="BF70" s="1430">
        <f t="shared" si="121"/>
        <v>2335346.6666666656</v>
      </c>
      <c r="BG70" s="1430">
        <f t="shared" si="121"/>
        <v>4670693.3333333321</v>
      </c>
      <c r="BH70" s="1430">
        <f t="shared" si="121"/>
        <v>2335346.6666666656</v>
      </c>
      <c r="BI70" s="1430">
        <f t="shared" si="121"/>
        <v>4670693.3333333321</v>
      </c>
      <c r="BJ70" s="1430">
        <f t="shared" si="121"/>
        <v>2335346.6666666656</v>
      </c>
      <c r="BK70" s="1430">
        <f t="shared" si="121"/>
        <v>4717400</v>
      </c>
      <c r="BL70" s="1430">
        <f t="shared" si="121"/>
        <v>2358700</v>
      </c>
      <c r="BM70" s="1430">
        <f t="shared" si="121"/>
        <v>4717400</v>
      </c>
      <c r="BN70" s="1430">
        <f t="shared" si="121"/>
        <v>2358700</v>
      </c>
      <c r="BO70" s="1430">
        <f t="shared" si="121"/>
        <v>4717400</v>
      </c>
      <c r="BP70" s="1430">
        <f t="shared" si="121"/>
        <v>2358700</v>
      </c>
      <c r="BQ70" s="1430">
        <f t="shared" si="121"/>
        <v>4717400</v>
      </c>
      <c r="BR70" s="1430">
        <f t="shared" si="121"/>
        <v>2358700</v>
      </c>
      <c r="BS70" s="1430">
        <f t="shared" si="121"/>
        <v>4717400</v>
      </c>
      <c r="BT70" s="1430">
        <f t="shared" si="121"/>
        <v>2358700</v>
      </c>
      <c r="BU70" s="1430">
        <f t="shared" si="121"/>
        <v>4717400</v>
      </c>
      <c r="BV70" s="1430">
        <f t="shared" si="121"/>
        <v>2358700</v>
      </c>
      <c r="BW70" s="1430">
        <f t="shared" si="121"/>
        <v>4764573.333333333</v>
      </c>
      <c r="BX70" s="1430">
        <f t="shared" si="121"/>
        <v>2382286.6666666665</v>
      </c>
      <c r="BY70" s="1430">
        <f t="shared" si="121"/>
        <v>4764573.333333334</v>
      </c>
      <c r="BZ70" s="1430">
        <f t="shared" si="121"/>
        <v>2382286.6666666674</v>
      </c>
      <c r="CA70" s="1430">
        <f t="shared" si="121"/>
        <v>4764573.333333334</v>
      </c>
      <c r="CB70" s="1430">
        <f t="shared" si="121"/>
        <v>2382286.6666666674</v>
      </c>
      <c r="CC70" s="1430">
        <f t="shared" si="121"/>
        <v>4764573.333333334</v>
      </c>
      <c r="CD70" s="1430">
        <f t="shared" si="121"/>
        <v>2382286.6666666674</v>
      </c>
      <c r="CE70" s="1430">
        <f t="shared" si="121"/>
        <v>4764573.333333334</v>
      </c>
      <c r="CF70" s="1430">
        <f t="shared" si="121"/>
        <v>2382286.6666666674</v>
      </c>
      <c r="CG70" s="1430">
        <f t="shared" si="121"/>
        <v>4764573.333333334</v>
      </c>
      <c r="CH70" s="1430">
        <f t="shared" si="121"/>
        <v>2382286.6666666674</v>
      </c>
      <c r="CI70" s="1430">
        <f t="shared" si="121"/>
        <v>4812226.6666666679</v>
      </c>
      <c r="CJ70" s="1430">
        <f t="shared" si="121"/>
        <v>2406113.3333333344</v>
      </c>
      <c r="CK70" s="1430">
        <f t="shared" si="121"/>
        <v>4812226.6666666679</v>
      </c>
      <c r="CL70" s="1430">
        <f t="shared" si="121"/>
        <v>2406113.3333333344</v>
      </c>
      <c r="CM70" s="1430">
        <f t="shared" si="121"/>
        <v>4812226.6666666679</v>
      </c>
      <c r="CN70" s="1430">
        <f t="shared" si="121"/>
        <v>2406113.3333333344</v>
      </c>
      <c r="CO70" s="1430">
        <f t="shared" si="121"/>
        <v>4812226.6666666679</v>
      </c>
      <c r="CP70" s="1430">
        <f t="shared" si="121"/>
        <v>2406113.3333333344</v>
      </c>
      <c r="CQ70" s="1430">
        <f t="shared" si="121"/>
        <v>4812226.6666666679</v>
      </c>
      <c r="CR70" s="1430">
        <f t="shared" si="121"/>
        <v>2406113.3333333344</v>
      </c>
      <c r="CS70" s="1430">
        <f t="shared" si="121"/>
        <v>4812226.6666666679</v>
      </c>
      <c r="CT70" s="1430">
        <f t="shared" si="121"/>
        <v>2406113.3333333344</v>
      </c>
      <c r="CU70" s="1430">
        <f t="shared" si="121"/>
        <v>4860346.6666666679</v>
      </c>
      <c r="CV70" s="1430">
        <f t="shared" si="121"/>
        <v>2430173.3333333344</v>
      </c>
      <c r="CW70" s="1430">
        <f t="shared" si="121"/>
        <v>4860346.6666666679</v>
      </c>
      <c r="CX70" s="1430">
        <f t="shared" si="121"/>
        <v>2430173.3333333344</v>
      </c>
      <c r="CY70" s="1430">
        <f t="shared" si="121"/>
        <v>4860346.6666666679</v>
      </c>
      <c r="CZ70" s="1430">
        <f t="shared" si="121"/>
        <v>2430173.3333333344</v>
      </c>
      <c r="DA70" s="1430">
        <f t="shared" si="121"/>
        <v>4860346.6666666679</v>
      </c>
      <c r="DB70" s="1430">
        <f t="shared" si="121"/>
        <v>2430173.3333333344</v>
      </c>
      <c r="DC70" s="1430">
        <f t="shared" si="121"/>
        <v>4860346.6666666679</v>
      </c>
      <c r="DD70" s="1430">
        <f t="shared" si="121"/>
        <v>2430173.3333333344</v>
      </c>
      <c r="DE70" s="1430">
        <f t="shared" si="121"/>
        <v>4860346.6666666679</v>
      </c>
      <c r="DF70" s="1430">
        <f t="shared" si="121"/>
        <v>2430173.3333333344</v>
      </c>
      <c r="DG70" s="1430">
        <f t="shared" si="121"/>
        <v>4908946.6666666679</v>
      </c>
      <c r="DH70" s="1430">
        <f t="shared" si="121"/>
        <v>2454473.3333333344</v>
      </c>
      <c r="DI70" s="1430">
        <f t="shared" si="121"/>
        <v>4908946.6666666679</v>
      </c>
      <c r="DJ70" s="1430">
        <f t="shared" si="121"/>
        <v>2454473.3333333344</v>
      </c>
      <c r="DK70" s="1430">
        <f t="shared" ref="DK70:FV70" si="122">+DJ73</f>
        <v>4908946.6666666679</v>
      </c>
      <c r="DL70" s="1430">
        <f t="shared" si="122"/>
        <v>2454473.3333333344</v>
      </c>
      <c r="DM70" s="1430">
        <f t="shared" si="122"/>
        <v>4908946.6666666679</v>
      </c>
      <c r="DN70" s="1430">
        <f t="shared" si="122"/>
        <v>2454473.3333333344</v>
      </c>
      <c r="DO70" s="1430">
        <f t="shared" si="122"/>
        <v>4908946.6666666679</v>
      </c>
      <c r="DP70" s="1430">
        <f t="shared" si="122"/>
        <v>2454473.3333333344</v>
      </c>
      <c r="DQ70" s="1430">
        <f t="shared" si="122"/>
        <v>4908946.6666666679</v>
      </c>
      <c r="DR70" s="1430">
        <f t="shared" si="122"/>
        <v>2454473.3333333344</v>
      </c>
      <c r="DS70" s="1430">
        <f t="shared" si="122"/>
        <v>4958040</v>
      </c>
      <c r="DT70" s="1430">
        <f t="shared" si="122"/>
        <v>2479020</v>
      </c>
      <c r="DU70" s="1430">
        <f t="shared" si="122"/>
        <v>4958040</v>
      </c>
      <c r="DV70" s="1430">
        <f t="shared" si="122"/>
        <v>2479020</v>
      </c>
      <c r="DW70" s="1430">
        <f t="shared" si="122"/>
        <v>4958040</v>
      </c>
      <c r="DX70" s="1430">
        <f t="shared" si="122"/>
        <v>2479020</v>
      </c>
      <c r="DY70" s="1430">
        <f t="shared" si="122"/>
        <v>4958040</v>
      </c>
      <c r="DZ70" s="1430">
        <f t="shared" si="122"/>
        <v>2479020</v>
      </c>
      <c r="EA70" s="1430">
        <f t="shared" si="122"/>
        <v>4958040</v>
      </c>
      <c r="EB70" s="1430">
        <f t="shared" si="122"/>
        <v>2479020</v>
      </c>
      <c r="EC70" s="1430">
        <f t="shared" si="122"/>
        <v>4958040</v>
      </c>
      <c r="ED70" s="1430">
        <f t="shared" si="122"/>
        <v>2479020</v>
      </c>
      <c r="EE70" s="1430">
        <f t="shared" si="122"/>
        <v>5007626.666666667</v>
      </c>
      <c r="EF70" s="1430">
        <f t="shared" si="122"/>
        <v>2503813.3333333335</v>
      </c>
      <c r="EG70" s="1430">
        <f t="shared" si="122"/>
        <v>5007626.666666666</v>
      </c>
      <c r="EH70" s="1430">
        <f t="shared" si="122"/>
        <v>2503813.3333333326</v>
      </c>
      <c r="EI70" s="1430">
        <f t="shared" si="122"/>
        <v>5007626.666666666</v>
      </c>
      <c r="EJ70" s="1430">
        <f t="shared" si="122"/>
        <v>2503813.3333333326</v>
      </c>
      <c r="EK70" s="1430">
        <f t="shared" si="122"/>
        <v>5007626.666666666</v>
      </c>
      <c r="EL70" s="1430">
        <f t="shared" si="122"/>
        <v>2503813.3333333326</v>
      </c>
      <c r="EM70" s="1430">
        <f t="shared" si="122"/>
        <v>5007626.666666666</v>
      </c>
      <c r="EN70" s="1430">
        <f t="shared" si="122"/>
        <v>2503813.3333333326</v>
      </c>
      <c r="EO70" s="1430">
        <f t="shared" si="122"/>
        <v>5007626.666666666</v>
      </c>
      <c r="EP70" s="1430">
        <f t="shared" si="122"/>
        <v>2503813.3333333326</v>
      </c>
      <c r="EQ70" s="1430">
        <f t="shared" si="122"/>
        <v>5057693.3333333321</v>
      </c>
      <c r="ER70" s="1430">
        <f t="shared" si="122"/>
        <v>2528846.6666666656</v>
      </c>
      <c r="ES70" s="1430">
        <f t="shared" si="122"/>
        <v>5057693.3333333321</v>
      </c>
      <c r="ET70" s="1430">
        <f t="shared" si="122"/>
        <v>2528846.6666666656</v>
      </c>
      <c r="EU70" s="1430">
        <f t="shared" si="122"/>
        <v>5057693.3333333321</v>
      </c>
      <c r="EV70" s="1430">
        <f t="shared" si="122"/>
        <v>2528846.6666666656</v>
      </c>
      <c r="EW70" s="1430">
        <f t="shared" si="122"/>
        <v>5057693.3333333321</v>
      </c>
      <c r="EX70" s="1430">
        <f t="shared" si="122"/>
        <v>2528846.6666666656</v>
      </c>
      <c r="EY70" s="1430">
        <f t="shared" si="122"/>
        <v>5057693.3333333321</v>
      </c>
      <c r="EZ70" s="1430">
        <f t="shared" si="122"/>
        <v>2528846.6666666656</v>
      </c>
      <c r="FA70" s="1430">
        <f t="shared" si="122"/>
        <v>5057693.3333333321</v>
      </c>
      <c r="FB70" s="1430">
        <f t="shared" si="122"/>
        <v>2528846.6666666656</v>
      </c>
      <c r="FC70" s="1430">
        <f t="shared" si="122"/>
        <v>5108280</v>
      </c>
      <c r="FD70" s="1430">
        <f t="shared" si="122"/>
        <v>2554140</v>
      </c>
      <c r="FE70" s="1430">
        <f t="shared" si="122"/>
        <v>5108280</v>
      </c>
      <c r="FF70" s="1430">
        <f t="shared" si="122"/>
        <v>2554140</v>
      </c>
      <c r="FG70" s="1430">
        <f t="shared" si="122"/>
        <v>5108280</v>
      </c>
      <c r="FH70" s="1430">
        <f t="shared" si="122"/>
        <v>2554140</v>
      </c>
      <c r="FI70" s="1430">
        <f t="shared" si="122"/>
        <v>5108280</v>
      </c>
      <c r="FJ70" s="1430">
        <f t="shared" si="122"/>
        <v>2554140</v>
      </c>
      <c r="FK70" s="1430">
        <f t="shared" si="122"/>
        <v>5108280</v>
      </c>
      <c r="FL70" s="1430">
        <f t="shared" si="122"/>
        <v>2554140</v>
      </c>
      <c r="FM70" s="1430">
        <f t="shared" si="122"/>
        <v>5108280</v>
      </c>
      <c r="FN70" s="1430">
        <f t="shared" si="122"/>
        <v>2554140</v>
      </c>
      <c r="FO70" s="1430">
        <f t="shared" si="122"/>
        <v>5159360</v>
      </c>
      <c r="FP70" s="1430">
        <f t="shared" si="122"/>
        <v>2579680</v>
      </c>
      <c r="FQ70" s="1430">
        <f t="shared" si="122"/>
        <v>5159360</v>
      </c>
      <c r="FR70" s="1430">
        <f t="shared" si="122"/>
        <v>2579680</v>
      </c>
      <c r="FS70" s="1430">
        <f t="shared" si="122"/>
        <v>5159360</v>
      </c>
      <c r="FT70" s="1430">
        <f t="shared" si="122"/>
        <v>2579680</v>
      </c>
      <c r="FU70" s="1430">
        <f t="shared" si="122"/>
        <v>5159360</v>
      </c>
      <c r="FV70" s="1430">
        <f t="shared" si="122"/>
        <v>2579680</v>
      </c>
      <c r="FW70" s="1430">
        <f t="shared" ref="FW70:HY70" si="123">+FV73</f>
        <v>5159360</v>
      </c>
      <c r="FX70" s="1430">
        <f t="shared" si="123"/>
        <v>2579680</v>
      </c>
      <c r="FY70" s="1430">
        <f t="shared" si="123"/>
        <v>5159360</v>
      </c>
      <c r="FZ70" s="1430">
        <f t="shared" si="123"/>
        <v>2579680</v>
      </c>
      <c r="GA70" s="1430">
        <f t="shared" si="123"/>
        <v>5210946.666666667</v>
      </c>
      <c r="GB70" s="1430">
        <f t="shared" si="123"/>
        <v>2605473.3333333335</v>
      </c>
      <c r="GC70" s="1430">
        <f t="shared" si="123"/>
        <v>5210946.666666666</v>
      </c>
      <c r="GD70" s="1430">
        <f t="shared" si="123"/>
        <v>2605473.3333333326</v>
      </c>
      <c r="GE70" s="1430">
        <f t="shared" si="123"/>
        <v>5210946.666666666</v>
      </c>
      <c r="GF70" s="1430">
        <f t="shared" si="123"/>
        <v>2605473.3333333326</v>
      </c>
      <c r="GG70" s="1430">
        <f t="shared" si="123"/>
        <v>5210946.666666666</v>
      </c>
      <c r="GH70" s="1430">
        <f t="shared" si="123"/>
        <v>2605473.3333333326</v>
      </c>
      <c r="GI70" s="1430">
        <f t="shared" si="123"/>
        <v>5210946.666666666</v>
      </c>
      <c r="GJ70" s="1430">
        <f t="shared" si="123"/>
        <v>2605473.3333333326</v>
      </c>
      <c r="GK70" s="1430">
        <f t="shared" si="123"/>
        <v>5210946.666666666</v>
      </c>
      <c r="GL70" s="1430">
        <f t="shared" si="123"/>
        <v>2605473.3333333326</v>
      </c>
      <c r="GM70" s="1430">
        <f t="shared" si="123"/>
        <v>5263053.3333333321</v>
      </c>
      <c r="GN70" s="1430">
        <f t="shared" si="123"/>
        <v>2631526.6666666651</v>
      </c>
      <c r="GO70" s="1430">
        <f t="shared" si="123"/>
        <v>5263053.3333333321</v>
      </c>
      <c r="GP70" s="1430">
        <f t="shared" si="123"/>
        <v>2631526.6666666651</v>
      </c>
      <c r="GQ70" s="1430">
        <f t="shared" si="123"/>
        <v>5263053.3333333321</v>
      </c>
      <c r="GR70" s="1430">
        <f t="shared" si="123"/>
        <v>2631526.6666666651</v>
      </c>
      <c r="GS70" s="1430">
        <f t="shared" si="123"/>
        <v>5263053.3333333321</v>
      </c>
      <c r="GT70" s="1430">
        <f t="shared" si="123"/>
        <v>2631526.6666666651</v>
      </c>
      <c r="GU70" s="1430">
        <f t="shared" si="123"/>
        <v>5263053.3333333321</v>
      </c>
      <c r="GV70" s="1430">
        <f t="shared" si="123"/>
        <v>2631526.6666666651</v>
      </c>
      <c r="GW70" s="1430">
        <f t="shared" si="123"/>
        <v>5263053.3333333321</v>
      </c>
      <c r="GX70" s="1430">
        <f t="shared" si="123"/>
        <v>2631526.6666666651</v>
      </c>
      <c r="GY70" s="1430">
        <f t="shared" si="123"/>
        <v>5315693.3333333321</v>
      </c>
      <c r="GZ70" s="1430">
        <f t="shared" si="123"/>
        <v>2657846.6666666651</v>
      </c>
      <c r="HA70" s="1430">
        <f t="shared" si="123"/>
        <v>5315693.3333333321</v>
      </c>
      <c r="HB70" s="1430">
        <f t="shared" si="123"/>
        <v>2657846.6666666651</v>
      </c>
      <c r="HC70" s="1430">
        <f t="shared" si="123"/>
        <v>5315693.3333333321</v>
      </c>
      <c r="HD70" s="1430">
        <f t="shared" si="123"/>
        <v>2657846.6666666651</v>
      </c>
      <c r="HE70" s="1430">
        <f t="shared" si="123"/>
        <v>5315693.3333333321</v>
      </c>
      <c r="HF70" s="1430">
        <f t="shared" si="123"/>
        <v>2657846.6666666651</v>
      </c>
      <c r="HG70" s="1430">
        <f t="shared" si="123"/>
        <v>5315693.3333333321</v>
      </c>
      <c r="HH70" s="1430">
        <f t="shared" si="123"/>
        <v>2657846.6666666651</v>
      </c>
      <c r="HI70" s="1430">
        <f t="shared" si="123"/>
        <v>5315693.3333333321</v>
      </c>
      <c r="HJ70" s="1430">
        <f t="shared" si="123"/>
        <v>2657846.6666666651</v>
      </c>
      <c r="HK70" s="1430">
        <f t="shared" si="123"/>
        <v>5368853.3333333321</v>
      </c>
      <c r="HL70" s="1430">
        <f t="shared" si="123"/>
        <v>2684426.6666666651</v>
      </c>
      <c r="HM70" s="1430">
        <f t="shared" si="123"/>
        <v>5368853.3333333321</v>
      </c>
      <c r="HN70" s="1430">
        <f t="shared" si="123"/>
        <v>2684426.6666666651</v>
      </c>
      <c r="HO70" s="1430">
        <f t="shared" si="123"/>
        <v>5368853.3333333321</v>
      </c>
      <c r="HP70" s="1430">
        <f t="shared" si="123"/>
        <v>2684426.6666666651</v>
      </c>
      <c r="HQ70" s="1430">
        <f t="shared" si="123"/>
        <v>5368853.3333333321</v>
      </c>
      <c r="HR70" s="1430">
        <f t="shared" si="123"/>
        <v>2684426.6666666651</v>
      </c>
      <c r="HS70" s="1430">
        <f t="shared" si="123"/>
        <v>5368853.3333333321</v>
      </c>
      <c r="HT70" s="1430">
        <f t="shared" si="123"/>
        <v>2684426.6666666651</v>
      </c>
      <c r="HU70" s="1430">
        <f t="shared" si="123"/>
        <v>5368853.3333333321</v>
      </c>
      <c r="HV70" s="1430">
        <f t="shared" si="123"/>
        <v>2684426.6666666651</v>
      </c>
      <c r="HW70" s="1430">
        <f t="shared" si="123"/>
        <v>5422541.8666666644</v>
      </c>
      <c r="HX70" s="1430">
        <f t="shared" si="123"/>
        <v>2711270.9333333313</v>
      </c>
      <c r="HY70" s="1430">
        <f t="shared" si="123"/>
        <v>5422541.8666666634</v>
      </c>
      <c r="HZ70" s="1430">
        <f t="shared" ref="HZ70:IA70" si="124">+HY73</f>
        <v>2711270.9333333303</v>
      </c>
      <c r="IA70" s="1430">
        <f t="shared" si="124"/>
        <v>2711270.9333333303</v>
      </c>
      <c r="IB70" s="1430">
        <f t="shared" ref="IB70" si="125">+IA73</f>
        <v>0</v>
      </c>
      <c r="ID70" s="279" t="s">
        <v>330</v>
      </c>
      <c r="IE70" s="27"/>
      <c r="IF70" s="1116">
        <f t="shared" ref="IF70:IU73" si="126">+SUMIFS($AF70:$IB70,$AF$54:$IB$54,IF$56)</f>
        <v>0</v>
      </c>
      <c r="IG70" s="1484">
        <f>+AF70</f>
        <v>2289333.3333333335</v>
      </c>
      <c r="IH70" s="1116">
        <f t="shared" ref="IH70:IX70" si="127">+IG73</f>
        <v>4624453.3333333284</v>
      </c>
      <c r="II70" s="1116">
        <f t="shared" si="127"/>
        <v>4670693.3333333209</v>
      </c>
      <c r="IJ70" s="1116">
        <f t="shared" si="127"/>
        <v>4717399.9999999814</v>
      </c>
      <c r="IK70" s="1116">
        <f t="shared" si="127"/>
        <v>4764573.3333333135</v>
      </c>
      <c r="IL70" s="1116">
        <f t="shared" si="127"/>
        <v>4812226.6666666418</v>
      </c>
      <c r="IM70" s="1116">
        <f t="shared" si="127"/>
        <v>4860346.6666666456</v>
      </c>
      <c r="IN70" s="1116">
        <f t="shared" si="127"/>
        <v>4908946.666666653</v>
      </c>
      <c r="IO70" s="1116">
        <f t="shared" si="127"/>
        <v>4958039.9999999888</v>
      </c>
      <c r="IP70" s="1116">
        <f t="shared" si="127"/>
        <v>5007626.6666666567</v>
      </c>
      <c r="IQ70" s="1116">
        <f t="shared" si="127"/>
        <v>5057693.3333333321</v>
      </c>
      <c r="IR70" s="1116">
        <f t="shared" si="127"/>
        <v>5108279.9999999963</v>
      </c>
      <c r="IS70" s="1116">
        <f t="shared" si="127"/>
        <v>5159360</v>
      </c>
      <c r="IT70" s="1116">
        <f t="shared" si="127"/>
        <v>5210946.6666666716</v>
      </c>
      <c r="IU70" s="1116">
        <f t="shared" si="127"/>
        <v>5263053.333333347</v>
      </c>
      <c r="IV70" s="1116">
        <f t="shared" si="127"/>
        <v>5315693.333333347</v>
      </c>
      <c r="IW70" s="1116">
        <f t="shared" si="127"/>
        <v>5368853.333333347</v>
      </c>
      <c r="IX70" s="1480">
        <f t="shared" si="127"/>
        <v>5422541.8666666783</v>
      </c>
    </row>
    <row r="71" spans="3:260" x14ac:dyDescent="0.3">
      <c r="C71" s="279" t="s">
        <v>331</v>
      </c>
      <c r="D71" s="27"/>
      <c r="E71" s="343"/>
      <c r="F71" s="343">
        <f>F60/12*12+G60/12*2</f>
        <v>20649786.666666668</v>
      </c>
      <c r="G71" s="343">
        <f t="shared" ref="G71:U71" si="128">G60/12*10+H60/12*2</f>
        <v>27792959.999999996</v>
      </c>
      <c r="H71" s="343">
        <f t="shared" si="128"/>
        <v>28070866.666666664</v>
      </c>
      <c r="I71" s="343">
        <f t="shared" si="128"/>
        <v>28351573.333333332</v>
      </c>
      <c r="J71" s="343">
        <f t="shared" si="128"/>
        <v>28635093.333333332</v>
      </c>
      <c r="K71" s="343">
        <f t="shared" si="128"/>
        <v>28921480.000000004</v>
      </c>
      <c r="L71" s="343">
        <f t="shared" si="128"/>
        <v>29210680.000000004</v>
      </c>
      <c r="M71" s="343">
        <f t="shared" si="128"/>
        <v>29502773.333333336</v>
      </c>
      <c r="N71" s="343">
        <f t="shared" si="128"/>
        <v>29797826.666666668</v>
      </c>
      <c r="O71" s="343">
        <f t="shared" si="128"/>
        <v>30095826.666666668</v>
      </c>
      <c r="P71" s="343">
        <f t="shared" si="128"/>
        <v>30396746.666666664</v>
      </c>
      <c r="Q71" s="343">
        <f t="shared" si="128"/>
        <v>30700760</v>
      </c>
      <c r="R71" s="343">
        <f t="shared" si="128"/>
        <v>31007746.666666668</v>
      </c>
      <c r="S71" s="343">
        <f t="shared" si="128"/>
        <v>31317786.666666668</v>
      </c>
      <c r="T71" s="343">
        <f t="shared" si="128"/>
        <v>31630959.999999996</v>
      </c>
      <c r="U71" s="343">
        <f t="shared" si="128"/>
        <v>31947319.999999996</v>
      </c>
      <c r="V71" s="343">
        <f t="shared" ref="V71" si="129">V60/12*10+W60/12*2</f>
        <v>29103659.111111108</v>
      </c>
      <c r="W71" s="393">
        <f t="shared" ref="W71" si="130">W60/12*10+X60/12*2</f>
        <v>11296962.222222222</v>
      </c>
      <c r="Y71" s="279" t="s">
        <v>331</v>
      </c>
      <c r="Z71" s="608">
        <f>+SUM(AF71:IB71)+AF70</f>
        <v>508430807.99999946</v>
      </c>
      <c r="AA71" s="608">
        <f>+SUM(AF58:IB58)*AF59</f>
        <v>508430807.99999923</v>
      </c>
      <c r="AB71" s="27"/>
      <c r="AC71" s="1476">
        <f t="shared" ref="AC71:AG71" si="131">+IF(AB71&gt;0,0,IF(AD64=0,AD58*2,0))*AD59</f>
        <v>0</v>
      </c>
      <c r="AD71" s="1476">
        <f t="shared" si="131"/>
        <v>4578666.666666667</v>
      </c>
      <c r="AE71" s="1476">
        <f t="shared" si="131"/>
        <v>0</v>
      </c>
      <c r="AF71" s="667">
        <f t="shared" si="131"/>
        <v>4578666.666666667</v>
      </c>
      <c r="AG71" s="1430">
        <f t="shared" si="131"/>
        <v>0</v>
      </c>
      <c r="AH71" s="1430">
        <f t="shared" ref="AH71" si="132">+IF(AG71&gt;0,0,IF(AI64=0,AI58*2,0))*AI59</f>
        <v>4578666.666666667</v>
      </c>
      <c r="AI71" s="1430">
        <f t="shared" ref="AI71" si="133">+IF(AH71&gt;0,0,IF(AJ64=0,AJ58*2,0))*AJ59</f>
        <v>0</v>
      </c>
      <c r="AJ71" s="1430">
        <f t="shared" ref="AJ71" si="134">+IF(AI71&gt;0,0,IF(AK64=0,AK58*2,0))*AK59</f>
        <v>4578666.666666667</v>
      </c>
      <c r="AK71" s="1430">
        <f t="shared" ref="AK71" si="135">+IF(AJ71&gt;0,0,IF(AL64=0,AL58*2,0))*AL59</f>
        <v>0</v>
      </c>
      <c r="AL71" s="1430">
        <f t="shared" ref="AL71" si="136">+IF(AK71&gt;0,0,IF(AM64=0,AM58*2,0))*AM59</f>
        <v>4624453.333333333</v>
      </c>
      <c r="AM71" s="1430">
        <f t="shared" ref="AM71" si="137">+IF(AL71&gt;0,0,IF(AN64=0,AN58*2,0))*AN59</f>
        <v>0</v>
      </c>
      <c r="AN71" s="1430">
        <f t="shared" ref="AN71" si="138">+IF(AM71&gt;0,0,IF(AO64=0,AO58*2,0))*AO59</f>
        <v>4624453.333333333</v>
      </c>
      <c r="AO71" s="1430">
        <f t="shared" ref="AO71" si="139">+IF(AN71&gt;0,0,IF(AP64=0,AP58*2,0))*AP59</f>
        <v>0</v>
      </c>
      <c r="AP71" s="1430">
        <f t="shared" ref="AP71" si="140">+IF(AO71&gt;0,0,IF(AQ64=0,AQ58*2,0))*AQ59</f>
        <v>4624453.333333333</v>
      </c>
      <c r="AQ71" s="1430">
        <f t="shared" ref="AQ71" si="141">+IF(AP71&gt;0,0,IF(AR64=0,AR58*2,0))*AR59</f>
        <v>0</v>
      </c>
      <c r="AR71" s="1430">
        <f t="shared" ref="AR71" si="142">+IF(AQ71&gt;0,0,IF(AS64=0,AS58*2,0))*AS59</f>
        <v>4624453.333333333</v>
      </c>
      <c r="AS71" s="1430">
        <f t="shared" ref="AS71" si="143">+IF(AR71&gt;0,0,IF(AT64=0,AT58*2,0))*AT59</f>
        <v>0</v>
      </c>
      <c r="AT71" s="1430">
        <f t="shared" ref="AT71" si="144">+IF(AS71&gt;0,0,IF(AU64=0,AU58*2,0))*AU59</f>
        <v>4624453.333333333</v>
      </c>
      <c r="AU71" s="1430">
        <f t="shared" ref="AU71" si="145">+IF(AT71&gt;0,0,IF(AV64=0,AV58*2,0))*AV59</f>
        <v>0</v>
      </c>
      <c r="AV71" s="1430">
        <f t="shared" ref="AV71" si="146">+IF(AU71&gt;0,0,IF(AW64=0,AW58*2,0))*AW59</f>
        <v>4624453.333333333</v>
      </c>
      <c r="AW71" s="1430">
        <f t="shared" ref="AW71" si="147">+IF(AV71&gt;0,0,IF(AX64=0,AX58*2,0))*AX59</f>
        <v>0</v>
      </c>
      <c r="AX71" s="1430">
        <f t="shared" ref="AX71" si="148">+IF(AW71&gt;0,0,IF(AY64=0,AY58*2,0))*AY59</f>
        <v>4670693.333333333</v>
      </c>
      <c r="AY71" s="1430">
        <f t="shared" ref="AY71" si="149">+IF(AX71&gt;0,0,IF(AZ64=0,AZ58*2,0))*AZ59</f>
        <v>0</v>
      </c>
      <c r="AZ71" s="1430">
        <f t="shared" ref="AZ71" si="150">+IF(AY71&gt;0,0,IF(BA64=0,BA58*2,0))*BA59</f>
        <v>4670693.333333333</v>
      </c>
      <c r="BA71" s="1430">
        <f t="shared" ref="BA71" si="151">+IF(AZ71&gt;0,0,IF(BB64=0,BB58*2,0))*BB59</f>
        <v>0</v>
      </c>
      <c r="BB71" s="1430">
        <f t="shared" ref="BB71" si="152">+IF(BA71&gt;0,0,IF(BC64=0,BC58*2,0))*BC59</f>
        <v>4670693.333333333</v>
      </c>
      <c r="BC71" s="1430">
        <f t="shared" ref="BC71" si="153">+IF(BB71&gt;0,0,IF(BD64=0,BD58*2,0))*BD59</f>
        <v>0</v>
      </c>
      <c r="BD71" s="1430">
        <f t="shared" ref="BD71" si="154">+IF(BC71&gt;0,0,IF(BE64=0,BE58*2,0))*BE59</f>
        <v>4670693.333333333</v>
      </c>
      <c r="BE71" s="1430">
        <f t="shared" ref="BE71" si="155">+IF(BD71&gt;0,0,IF(BF64=0,BF58*2,0))*BF59</f>
        <v>0</v>
      </c>
      <c r="BF71" s="1430">
        <f t="shared" ref="BF71" si="156">+IF(BE71&gt;0,0,IF(BG64=0,BG58*2,0))*BG59</f>
        <v>4670693.333333333</v>
      </c>
      <c r="BG71" s="1430">
        <f t="shared" ref="BG71" si="157">+IF(BF71&gt;0,0,IF(BH64=0,BH58*2,0))*BH59</f>
        <v>0</v>
      </c>
      <c r="BH71" s="1430">
        <f t="shared" ref="BH71" si="158">+IF(BG71&gt;0,0,IF(BI64=0,BI58*2,0))*BI59</f>
        <v>4670693.333333333</v>
      </c>
      <c r="BI71" s="1430">
        <f t="shared" ref="BI71" si="159">+IF(BH71&gt;0,0,IF(BJ64=0,BJ58*2,0))*BJ59</f>
        <v>0</v>
      </c>
      <c r="BJ71" s="1430">
        <f t="shared" ref="BJ71" si="160">+IF(BI71&gt;0,0,IF(BK64=0,BK58*2,0))*BK59</f>
        <v>4717400</v>
      </c>
      <c r="BK71" s="1430">
        <f t="shared" ref="BK71" si="161">+IF(BJ71&gt;0,0,IF(BL64=0,BL58*2,0))*BL59</f>
        <v>0</v>
      </c>
      <c r="BL71" s="1430">
        <f t="shared" ref="BL71" si="162">+IF(BK71&gt;0,0,IF(BM64=0,BM58*2,0))*BM59</f>
        <v>4717400</v>
      </c>
      <c r="BM71" s="1430">
        <f t="shared" ref="BM71" si="163">+IF(BL71&gt;0,0,IF(BN64=0,BN58*2,0))*BN59</f>
        <v>0</v>
      </c>
      <c r="BN71" s="1430">
        <f t="shared" ref="BN71" si="164">+IF(BM71&gt;0,0,IF(BO64=0,BO58*2,0))*BO59</f>
        <v>4717400</v>
      </c>
      <c r="BO71" s="1430">
        <f t="shared" ref="BO71" si="165">+IF(BN71&gt;0,0,IF(BP64=0,BP58*2,0))*BP59</f>
        <v>0</v>
      </c>
      <c r="BP71" s="1430">
        <f t="shared" ref="BP71" si="166">+IF(BO71&gt;0,0,IF(BQ64=0,BQ58*2,0))*BQ59</f>
        <v>4717400</v>
      </c>
      <c r="BQ71" s="1430">
        <f t="shared" ref="BQ71" si="167">+IF(BP71&gt;0,0,IF(BR64=0,BR58*2,0))*BR59</f>
        <v>0</v>
      </c>
      <c r="BR71" s="1430">
        <f t="shared" ref="BR71" si="168">+IF(BQ71&gt;0,0,IF(BS64=0,BS58*2,0))*BS59</f>
        <v>4717400</v>
      </c>
      <c r="BS71" s="1430">
        <f t="shared" ref="BS71" si="169">+IF(BR71&gt;0,0,IF(BT64=0,BT58*2,0))*BT59</f>
        <v>0</v>
      </c>
      <c r="BT71" s="1430">
        <f t="shared" ref="BT71" si="170">+IF(BS71&gt;0,0,IF(BU64=0,BU58*2,0))*BU59</f>
        <v>4717400</v>
      </c>
      <c r="BU71" s="1430">
        <f t="shared" ref="BU71" si="171">+IF(BT71&gt;0,0,IF(BV64=0,BV58*2,0))*BV59</f>
        <v>0</v>
      </c>
      <c r="BV71" s="1430">
        <f t="shared" ref="BV71" si="172">+IF(BU71&gt;0,0,IF(BW64=0,BW58*2,0))*BW59</f>
        <v>4764573.333333333</v>
      </c>
      <c r="BW71" s="1430">
        <f t="shared" ref="BW71" si="173">+IF(BV71&gt;0,0,IF(BX64=0,BX58*2,0))*BX59</f>
        <v>0</v>
      </c>
      <c r="BX71" s="1430">
        <f t="shared" ref="BX71" si="174">+IF(BW71&gt;0,0,IF(BY64=0,BY58*2,0))*BY59</f>
        <v>4764573.333333333</v>
      </c>
      <c r="BY71" s="1430">
        <f t="shared" ref="BY71" si="175">+IF(BX71&gt;0,0,IF(BZ64=0,BZ58*2,0))*BZ59</f>
        <v>0</v>
      </c>
      <c r="BZ71" s="1430">
        <f t="shared" ref="BZ71" si="176">+IF(BY71&gt;0,0,IF(CA64=0,CA58*2,0))*CA59</f>
        <v>4764573.333333333</v>
      </c>
      <c r="CA71" s="1430">
        <f t="shared" ref="CA71" si="177">+IF(BZ71&gt;0,0,IF(CB64=0,CB58*2,0))*CB59</f>
        <v>0</v>
      </c>
      <c r="CB71" s="1430">
        <f t="shared" ref="CB71" si="178">+IF(CA71&gt;0,0,IF(CC64=0,CC58*2,0))*CC59</f>
        <v>4764573.333333333</v>
      </c>
      <c r="CC71" s="1430">
        <f t="shared" ref="CC71" si="179">+IF(CB71&gt;0,0,IF(CD64=0,CD58*2,0))*CD59</f>
        <v>0</v>
      </c>
      <c r="CD71" s="1430">
        <f t="shared" ref="CD71" si="180">+IF(CC71&gt;0,0,IF(CE64=0,CE58*2,0))*CE59</f>
        <v>4764573.333333333</v>
      </c>
      <c r="CE71" s="1430">
        <f t="shared" ref="CE71" si="181">+IF(CD71&gt;0,0,IF(CF64=0,CF58*2,0))*CF59</f>
        <v>0</v>
      </c>
      <c r="CF71" s="1430">
        <f t="shared" ref="CF71" si="182">+IF(CE71&gt;0,0,IF(CG64=0,CG58*2,0))*CG59</f>
        <v>4764573.333333333</v>
      </c>
      <c r="CG71" s="1430">
        <f t="shared" ref="CG71" si="183">+IF(CF71&gt;0,0,IF(CH64=0,CH58*2,0))*CH59</f>
        <v>0</v>
      </c>
      <c r="CH71" s="1430">
        <f t="shared" ref="CH71" si="184">+IF(CG71&gt;0,0,IF(CI64=0,CI58*2,0))*CI59</f>
        <v>4812226.666666667</v>
      </c>
      <c r="CI71" s="1430">
        <f t="shared" ref="CI71" si="185">+IF(CH71&gt;0,0,IF(CJ64=0,CJ58*2,0))*CJ59</f>
        <v>0</v>
      </c>
      <c r="CJ71" s="1430">
        <f t="shared" ref="CJ71" si="186">+IF(CI71&gt;0,0,IF(CK64=0,CK58*2,0))*CK59</f>
        <v>4812226.666666667</v>
      </c>
      <c r="CK71" s="1430">
        <f t="shared" ref="CK71" si="187">+IF(CJ71&gt;0,0,IF(CL64=0,CL58*2,0))*CL59</f>
        <v>0</v>
      </c>
      <c r="CL71" s="1430">
        <f t="shared" ref="CL71" si="188">+IF(CK71&gt;0,0,IF(CM64=0,CM58*2,0))*CM59</f>
        <v>4812226.666666667</v>
      </c>
      <c r="CM71" s="1430">
        <f t="shared" ref="CM71" si="189">+IF(CL71&gt;0,0,IF(CN64=0,CN58*2,0))*CN59</f>
        <v>0</v>
      </c>
      <c r="CN71" s="1430">
        <f t="shared" ref="CN71" si="190">+IF(CM71&gt;0,0,IF(CO64=0,CO58*2,0))*CO59</f>
        <v>4812226.666666667</v>
      </c>
      <c r="CO71" s="1430">
        <f t="shared" ref="CO71" si="191">+IF(CN71&gt;0,0,IF(CP64=0,CP58*2,0))*CP59</f>
        <v>0</v>
      </c>
      <c r="CP71" s="1430">
        <f t="shared" ref="CP71" si="192">+IF(CO71&gt;0,0,IF(CQ64=0,CQ58*2,0))*CQ59</f>
        <v>4812226.666666667</v>
      </c>
      <c r="CQ71" s="1430">
        <f t="shared" ref="CQ71" si="193">+IF(CP71&gt;0,0,IF(CR64=0,CR58*2,0))*CR59</f>
        <v>0</v>
      </c>
      <c r="CR71" s="1430">
        <f t="shared" ref="CR71" si="194">+IF(CQ71&gt;0,0,IF(CS64=0,CS58*2,0))*CS59</f>
        <v>4812226.666666667</v>
      </c>
      <c r="CS71" s="1430">
        <f t="shared" ref="CS71" si="195">+IF(CR71&gt;0,0,IF(CT64=0,CT58*2,0))*CT59</f>
        <v>0</v>
      </c>
      <c r="CT71" s="1430">
        <f t="shared" ref="CT71" si="196">+IF(CS71&gt;0,0,IF(CU64=0,CU58*2,0))*CU59</f>
        <v>4860346.666666667</v>
      </c>
      <c r="CU71" s="1430">
        <f t="shared" ref="CU71" si="197">+IF(CT71&gt;0,0,IF(CV64=0,CV58*2,0))*CV59</f>
        <v>0</v>
      </c>
      <c r="CV71" s="1430">
        <f t="shared" ref="CV71" si="198">+IF(CU71&gt;0,0,IF(CW64=0,CW58*2,0))*CW59</f>
        <v>4860346.666666667</v>
      </c>
      <c r="CW71" s="1430">
        <f t="shared" ref="CW71" si="199">+IF(CV71&gt;0,0,IF(CX64=0,CX58*2,0))*CX59</f>
        <v>0</v>
      </c>
      <c r="CX71" s="1430">
        <f t="shared" ref="CX71" si="200">+IF(CW71&gt;0,0,IF(CY64=0,CY58*2,0))*CY59</f>
        <v>4860346.666666667</v>
      </c>
      <c r="CY71" s="1430">
        <f t="shared" ref="CY71" si="201">+IF(CX71&gt;0,0,IF(CZ64=0,CZ58*2,0))*CZ59</f>
        <v>0</v>
      </c>
      <c r="CZ71" s="1430">
        <f t="shared" ref="CZ71" si="202">+IF(CY71&gt;0,0,IF(DA64=0,DA58*2,0))*DA59</f>
        <v>4860346.666666667</v>
      </c>
      <c r="DA71" s="1430">
        <f t="shared" ref="DA71" si="203">+IF(CZ71&gt;0,0,IF(DB64=0,DB58*2,0))*DB59</f>
        <v>0</v>
      </c>
      <c r="DB71" s="1430">
        <f t="shared" ref="DB71" si="204">+IF(DA71&gt;0,0,IF(DC64=0,DC58*2,0))*DC59</f>
        <v>4860346.666666667</v>
      </c>
      <c r="DC71" s="1430">
        <f t="shared" ref="DC71" si="205">+IF(DB71&gt;0,0,IF(DD64=0,DD58*2,0))*DD59</f>
        <v>0</v>
      </c>
      <c r="DD71" s="1430">
        <f t="shared" ref="DD71" si="206">+IF(DC71&gt;0,0,IF(DE64=0,DE58*2,0))*DE59</f>
        <v>4860346.666666667</v>
      </c>
      <c r="DE71" s="1430">
        <f t="shared" ref="DE71" si="207">+IF(DD71&gt;0,0,IF(DF64=0,DF58*2,0))*DF59</f>
        <v>0</v>
      </c>
      <c r="DF71" s="1430">
        <f t="shared" ref="DF71" si="208">+IF(DE71&gt;0,0,IF(DG64=0,DG58*2,0))*DG59</f>
        <v>4908946.666666667</v>
      </c>
      <c r="DG71" s="1430">
        <f t="shared" ref="DG71" si="209">+IF(DF71&gt;0,0,IF(DH64=0,DH58*2,0))*DH59</f>
        <v>0</v>
      </c>
      <c r="DH71" s="1430">
        <f t="shared" ref="DH71" si="210">+IF(DG71&gt;0,0,IF(DI64=0,DI58*2,0))*DI59</f>
        <v>4908946.666666667</v>
      </c>
      <c r="DI71" s="1430">
        <f t="shared" ref="DI71" si="211">+IF(DH71&gt;0,0,IF(DJ64=0,DJ58*2,0))*DJ59</f>
        <v>0</v>
      </c>
      <c r="DJ71" s="1430">
        <f t="shared" ref="DJ71" si="212">+IF(DI71&gt;0,0,IF(DK64=0,DK58*2,0))*DK59</f>
        <v>4908946.666666667</v>
      </c>
      <c r="DK71" s="1430">
        <f t="shared" ref="DK71" si="213">+IF(DJ71&gt;0,0,IF(DL64=0,DL58*2,0))*DL59</f>
        <v>0</v>
      </c>
      <c r="DL71" s="1430">
        <f t="shared" ref="DL71" si="214">+IF(DK71&gt;0,0,IF(DM64=0,DM58*2,0))*DM59</f>
        <v>4908946.666666667</v>
      </c>
      <c r="DM71" s="1430">
        <f t="shared" ref="DM71" si="215">+IF(DL71&gt;0,0,IF(DN64=0,DN58*2,0))*DN59</f>
        <v>0</v>
      </c>
      <c r="DN71" s="1430">
        <f t="shared" ref="DN71" si="216">+IF(DM71&gt;0,0,IF(DO64=0,DO58*2,0))*DO59</f>
        <v>4908946.666666667</v>
      </c>
      <c r="DO71" s="1430">
        <f t="shared" ref="DO71" si="217">+IF(DN71&gt;0,0,IF(DP64=0,DP58*2,0))*DP59</f>
        <v>0</v>
      </c>
      <c r="DP71" s="1430">
        <f t="shared" ref="DP71" si="218">+IF(DO71&gt;0,0,IF(DQ64=0,DQ58*2,0))*DQ59</f>
        <v>4908946.666666667</v>
      </c>
      <c r="DQ71" s="1430">
        <f t="shared" ref="DQ71" si="219">+IF(DP71&gt;0,0,IF(DR64=0,DR58*2,0))*DR59</f>
        <v>0</v>
      </c>
      <c r="DR71" s="1430">
        <f t="shared" ref="DR71" si="220">+IF(DQ71&gt;0,0,IF(DS64=0,DS58*2,0))*DS59</f>
        <v>4958040</v>
      </c>
      <c r="DS71" s="1430">
        <f t="shared" ref="DS71" si="221">+IF(DR71&gt;0,0,IF(DT64=0,DT58*2,0))*DT59</f>
        <v>0</v>
      </c>
      <c r="DT71" s="1430">
        <f t="shared" ref="DT71" si="222">+IF(DS71&gt;0,0,IF(DU64=0,DU58*2,0))*DU59</f>
        <v>4958040</v>
      </c>
      <c r="DU71" s="1430">
        <f t="shared" ref="DU71" si="223">+IF(DT71&gt;0,0,IF(DV64=0,DV58*2,0))*DV59</f>
        <v>0</v>
      </c>
      <c r="DV71" s="1430">
        <f t="shared" ref="DV71" si="224">+IF(DU71&gt;0,0,IF(DW64=0,DW58*2,0))*DW59</f>
        <v>4958040</v>
      </c>
      <c r="DW71" s="1430">
        <f t="shared" ref="DW71" si="225">+IF(DV71&gt;0,0,IF(DX64=0,DX58*2,0))*DX59</f>
        <v>0</v>
      </c>
      <c r="DX71" s="1430">
        <f t="shared" ref="DX71" si="226">+IF(DW71&gt;0,0,IF(DY64=0,DY58*2,0))*DY59</f>
        <v>4958040</v>
      </c>
      <c r="DY71" s="1430">
        <f t="shared" ref="DY71" si="227">+IF(DX71&gt;0,0,IF(DZ64=0,DZ58*2,0))*DZ59</f>
        <v>0</v>
      </c>
      <c r="DZ71" s="1430">
        <f t="shared" ref="DZ71" si="228">+IF(DY71&gt;0,0,IF(EA64=0,EA58*2,0))*EA59</f>
        <v>4958040</v>
      </c>
      <c r="EA71" s="1430">
        <f t="shared" ref="EA71" si="229">+IF(DZ71&gt;0,0,IF(EB64=0,EB58*2,0))*EB59</f>
        <v>0</v>
      </c>
      <c r="EB71" s="1430">
        <f t="shared" ref="EB71" si="230">+IF(EA71&gt;0,0,IF(EC64=0,EC58*2,0))*EC59</f>
        <v>4958040</v>
      </c>
      <c r="EC71" s="1430">
        <f t="shared" ref="EC71" si="231">+IF(EB71&gt;0,0,IF(ED64=0,ED58*2,0))*ED59</f>
        <v>0</v>
      </c>
      <c r="ED71" s="1430">
        <f t="shared" ref="ED71" si="232">+IF(EC71&gt;0,0,IF(EE64=0,EE58*2,0))*EE59</f>
        <v>5007626.666666667</v>
      </c>
      <c r="EE71" s="1430">
        <f t="shared" ref="EE71" si="233">+IF(ED71&gt;0,0,IF(EF64=0,EF58*2,0))*EF59</f>
        <v>0</v>
      </c>
      <c r="EF71" s="1430">
        <f t="shared" ref="EF71" si="234">+IF(EE71&gt;0,0,IF(EG64=0,EG58*2,0))*EG59</f>
        <v>5007626.666666667</v>
      </c>
      <c r="EG71" s="1430">
        <f t="shared" ref="EG71" si="235">+IF(EF71&gt;0,0,IF(EH64=0,EH58*2,0))*EH59</f>
        <v>0</v>
      </c>
      <c r="EH71" s="1430">
        <f t="shared" ref="EH71" si="236">+IF(EG71&gt;0,0,IF(EI64=0,EI58*2,0))*EI59</f>
        <v>5007626.666666667</v>
      </c>
      <c r="EI71" s="1430">
        <f t="shared" ref="EI71" si="237">+IF(EH71&gt;0,0,IF(EJ64=0,EJ58*2,0))*EJ59</f>
        <v>0</v>
      </c>
      <c r="EJ71" s="1430">
        <f t="shared" ref="EJ71" si="238">+IF(EI71&gt;0,0,IF(EK64=0,EK58*2,0))*EK59</f>
        <v>5007626.666666667</v>
      </c>
      <c r="EK71" s="1430">
        <f t="shared" ref="EK71" si="239">+IF(EJ71&gt;0,0,IF(EL64=0,EL58*2,0))*EL59</f>
        <v>0</v>
      </c>
      <c r="EL71" s="1430">
        <f t="shared" ref="EL71" si="240">+IF(EK71&gt;0,0,IF(EM64=0,EM58*2,0))*EM59</f>
        <v>5007626.666666667</v>
      </c>
      <c r="EM71" s="1430">
        <f t="shared" ref="EM71" si="241">+IF(EL71&gt;0,0,IF(EN64=0,EN58*2,0))*EN59</f>
        <v>0</v>
      </c>
      <c r="EN71" s="1430">
        <f t="shared" ref="EN71" si="242">+IF(EM71&gt;0,0,IF(EO64=0,EO58*2,0))*EO59</f>
        <v>5007626.666666667</v>
      </c>
      <c r="EO71" s="1430">
        <f t="shared" ref="EO71" si="243">+IF(EN71&gt;0,0,IF(EP64=0,EP58*2,0))*EP59</f>
        <v>0</v>
      </c>
      <c r="EP71" s="1430">
        <f t="shared" ref="EP71" si="244">+IF(EO71&gt;0,0,IF(EQ64=0,EQ58*2,0))*EQ59</f>
        <v>5057693.333333333</v>
      </c>
      <c r="EQ71" s="1430">
        <f t="shared" ref="EQ71" si="245">+IF(EP71&gt;0,0,IF(ER64=0,ER58*2,0))*ER59</f>
        <v>0</v>
      </c>
      <c r="ER71" s="1430">
        <f t="shared" ref="ER71" si="246">+IF(EQ71&gt;0,0,IF(ES64=0,ES58*2,0))*ES59</f>
        <v>5057693.333333333</v>
      </c>
      <c r="ES71" s="1430">
        <f t="shared" ref="ES71" si="247">+IF(ER71&gt;0,0,IF(ET64=0,ET58*2,0))*ET59</f>
        <v>0</v>
      </c>
      <c r="ET71" s="1430">
        <f t="shared" ref="ET71" si="248">+IF(ES71&gt;0,0,IF(EU64=0,EU58*2,0))*EU59</f>
        <v>5057693.333333333</v>
      </c>
      <c r="EU71" s="1430">
        <f t="shared" ref="EU71" si="249">+IF(ET71&gt;0,0,IF(EV64=0,EV58*2,0))*EV59</f>
        <v>0</v>
      </c>
      <c r="EV71" s="1430">
        <f t="shared" ref="EV71" si="250">+IF(EU71&gt;0,0,IF(EW64=0,EW58*2,0))*EW59</f>
        <v>5057693.333333333</v>
      </c>
      <c r="EW71" s="1430">
        <f t="shared" ref="EW71" si="251">+IF(EV71&gt;0,0,IF(EX64=0,EX58*2,0))*EX59</f>
        <v>0</v>
      </c>
      <c r="EX71" s="1430">
        <f t="shared" ref="EX71" si="252">+IF(EW71&gt;0,0,IF(EY64=0,EY58*2,0))*EY59</f>
        <v>5057693.333333333</v>
      </c>
      <c r="EY71" s="1430">
        <f t="shared" ref="EY71" si="253">+IF(EX71&gt;0,0,IF(EZ64=0,EZ58*2,0))*EZ59</f>
        <v>0</v>
      </c>
      <c r="EZ71" s="1430">
        <f t="shared" ref="EZ71" si="254">+IF(EY71&gt;0,0,IF(FA64=0,FA58*2,0))*FA59</f>
        <v>5057693.333333333</v>
      </c>
      <c r="FA71" s="1430">
        <f t="shared" ref="FA71" si="255">+IF(EZ71&gt;0,0,IF(FB64=0,FB58*2,0))*FB59</f>
        <v>0</v>
      </c>
      <c r="FB71" s="1430">
        <f t="shared" ref="FB71" si="256">+IF(FA71&gt;0,0,IF(FC64=0,FC58*2,0))*FC59</f>
        <v>5108280</v>
      </c>
      <c r="FC71" s="1430">
        <f t="shared" ref="FC71" si="257">+IF(FB71&gt;0,0,IF(FD64=0,FD58*2,0))*FD59</f>
        <v>0</v>
      </c>
      <c r="FD71" s="1430">
        <f t="shared" ref="FD71" si="258">+IF(FC71&gt;0,0,IF(FE64=0,FE58*2,0))*FE59</f>
        <v>5108280</v>
      </c>
      <c r="FE71" s="1430">
        <f t="shared" ref="FE71" si="259">+IF(FD71&gt;0,0,IF(FF64=0,FF58*2,0))*FF59</f>
        <v>0</v>
      </c>
      <c r="FF71" s="1430">
        <f t="shared" ref="FF71" si="260">+IF(FE71&gt;0,0,IF(FG64=0,FG58*2,0))*FG59</f>
        <v>5108280</v>
      </c>
      <c r="FG71" s="1430">
        <f t="shared" ref="FG71" si="261">+IF(FF71&gt;0,0,IF(FH64=0,FH58*2,0))*FH59</f>
        <v>0</v>
      </c>
      <c r="FH71" s="1430">
        <f t="shared" ref="FH71" si="262">+IF(FG71&gt;0,0,IF(FI64=0,FI58*2,0))*FI59</f>
        <v>5108280</v>
      </c>
      <c r="FI71" s="1430">
        <f t="shared" ref="FI71" si="263">+IF(FH71&gt;0,0,IF(FJ64=0,FJ58*2,0))*FJ59</f>
        <v>0</v>
      </c>
      <c r="FJ71" s="1430">
        <f t="shared" ref="FJ71" si="264">+IF(FI71&gt;0,0,IF(FK64=0,FK58*2,0))*FK59</f>
        <v>5108280</v>
      </c>
      <c r="FK71" s="1430">
        <f t="shared" ref="FK71" si="265">+IF(FJ71&gt;0,0,IF(FL64=0,FL58*2,0))*FL59</f>
        <v>0</v>
      </c>
      <c r="FL71" s="1430">
        <f t="shared" ref="FL71" si="266">+IF(FK71&gt;0,0,IF(FM64=0,FM58*2,0))*FM59</f>
        <v>5108280</v>
      </c>
      <c r="FM71" s="1430">
        <f t="shared" ref="FM71" si="267">+IF(FL71&gt;0,0,IF(FN64=0,FN58*2,0))*FN59</f>
        <v>0</v>
      </c>
      <c r="FN71" s="1430">
        <f t="shared" ref="FN71" si="268">+IF(FM71&gt;0,0,IF(FO64=0,FO58*2,0))*FO59</f>
        <v>5159360</v>
      </c>
      <c r="FO71" s="1430">
        <f t="shared" ref="FO71" si="269">+IF(FN71&gt;0,0,IF(FP64=0,FP58*2,0))*FP59</f>
        <v>0</v>
      </c>
      <c r="FP71" s="1430">
        <f t="shared" ref="FP71" si="270">+IF(FO71&gt;0,0,IF(FQ64=0,FQ58*2,0))*FQ59</f>
        <v>5159360</v>
      </c>
      <c r="FQ71" s="1430">
        <f t="shared" ref="FQ71" si="271">+IF(FP71&gt;0,0,IF(FR64=0,FR58*2,0))*FR59</f>
        <v>0</v>
      </c>
      <c r="FR71" s="1430">
        <f t="shared" ref="FR71" si="272">+IF(FQ71&gt;0,0,IF(FS64=0,FS58*2,0))*FS59</f>
        <v>5159360</v>
      </c>
      <c r="FS71" s="1430">
        <f t="shared" ref="FS71" si="273">+IF(FR71&gt;0,0,IF(FT64=0,FT58*2,0))*FT59</f>
        <v>0</v>
      </c>
      <c r="FT71" s="1430">
        <f t="shared" ref="FT71" si="274">+IF(FS71&gt;0,0,IF(FU64=0,FU58*2,0))*FU59</f>
        <v>5159360</v>
      </c>
      <c r="FU71" s="1430">
        <f t="shared" ref="FU71" si="275">+IF(FT71&gt;0,0,IF(FV64=0,FV58*2,0))*FV59</f>
        <v>0</v>
      </c>
      <c r="FV71" s="1430">
        <f t="shared" ref="FV71" si="276">+IF(FU71&gt;0,0,IF(FW64=0,FW58*2,0))*FW59</f>
        <v>5159360</v>
      </c>
      <c r="FW71" s="1430">
        <f t="shared" ref="FW71" si="277">+IF(FV71&gt;0,0,IF(FX64=0,FX58*2,0))*FX59</f>
        <v>0</v>
      </c>
      <c r="FX71" s="1430">
        <f t="shared" ref="FX71" si="278">+IF(FW71&gt;0,0,IF(FY64=0,FY58*2,0))*FY59</f>
        <v>5159360</v>
      </c>
      <c r="FY71" s="1430">
        <f t="shared" ref="FY71" si="279">+IF(FX71&gt;0,0,IF(FZ64=0,FZ58*2,0))*FZ59</f>
        <v>0</v>
      </c>
      <c r="FZ71" s="1430">
        <f t="shared" ref="FZ71" si="280">+IF(FY71&gt;0,0,IF(GA64=0,GA58*2,0))*GA59</f>
        <v>5210946.666666667</v>
      </c>
      <c r="GA71" s="1430">
        <f t="shared" ref="GA71" si="281">+IF(FZ71&gt;0,0,IF(GB64=0,GB58*2,0))*GB59</f>
        <v>0</v>
      </c>
      <c r="GB71" s="1430">
        <f t="shared" ref="GB71" si="282">+IF(GA71&gt;0,0,IF(GC64=0,GC58*2,0))*GC59</f>
        <v>5210946.666666667</v>
      </c>
      <c r="GC71" s="1430">
        <f t="shared" ref="GC71" si="283">+IF(GB71&gt;0,0,IF(GD64=0,GD58*2,0))*GD59</f>
        <v>0</v>
      </c>
      <c r="GD71" s="1430">
        <f t="shared" ref="GD71" si="284">+IF(GC71&gt;0,0,IF(GE64=0,GE58*2,0))*GE59</f>
        <v>5210946.666666667</v>
      </c>
      <c r="GE71" s="1430">
        <f t="shared" ref="GE71" si="285">+IF(GD71&gt;0,0,IF(GF64=0,GF58*2,0))*GF59</f>
        <v>0</v>
      </c>
      <c r="GF71" s="1430">
        <f t="shared" ref="GF71" si="286">+IF(GE71&gt;0,0,IF(GG64=0,GG58*2,0))*GG59</f>
        <v>5210946.666666667</v>
      </c>
      <c r="GG71" s="1430">
        <f t="shared" ref="GG71" si="287">+IF(GF71&gt;0,0,IF(GH64=0,GH58*2,0))*GH59</f>
        <v>0</v>
      </c>
      <c r="GH71" s="1430">
        <f t="shared" ref="GH71" si="288">+IF(GG71&gt;0,0,IF(GI64=0,GI58*2,0))*GI59</f>
        <v>5210946.666666667</v>
      </c>
      <c r="GI71" s="1430">
        <f t="shared" ref="GI71" si="289">+IF(GH71&gt;0,0,IF(GJ64=0,GJ58*2,0))*GJ59</f>
        <v>0</v>
      </c>
      <c r="GJ71" s="1430">
        <f t="shared" ref="GJ71" si="290">+IF(GI71&gt;0,0,IF(GK64=0,GK58*2,0))*GK59</f>
        <v>5210946.666666667</v>
      </c>
      <c r="GK71" s="1430">
        <f t="shared" ref="GK71" si="291">+IF(GJ71&gt;0,0,IF(GL64=0,GL58*2,0))*GL59</f>
        <v>0</v>
      </c>
      <c r="GL71" s="1430">
        <f t="shared" ref="GL71" si="292">+IF(GK71&gt;0,0,IF(GM64=0,GM58*2,0))*GM59</f>
        <v>5263053.333333334</v>
      </c>
      <c r="GM71" s="1430">
        <f t="shared" ref="GM71" si="293">+IF(GL71&gt;0,0,IF(GN64=0,GN58*2,0))*GN59</f>
        <v>0</v>
      </c>
      <c r="GN71" s="1430">
        <f t="shared" ref="GN71" si="294">+IF(GM71&gt;0,0,IF(GO64=0,GO58*2,0))*GO59</f>
        <v>5263053.333333334</v>
      </c>
      <c r="GO71" s="1430">
        <f t="shared" ref="GO71" si="295">+IF(GN71&gt;0,0,IF(GP64=0,GP58*2,0))*GP59</f>
        <v>0</v>
      </c>
      <c r="GP71" s="1430">
        <f t="shared" ref="GP71" si="296">+IF(GO71&gt;0,0,IF(GQ64=0,GQ58*2,0))*GQ59</f>
        <v>5263053.333333334</v>
      </c>
      <c r="GQ71" s="1430">
        <f t="shared" ref="GQ71" si="297">+IF(GP71&gt;0,0,IF(GR64=0,GR58*2,0))*GR59</f>
        <v>0</v>
      </c>
      <c r="GR71" s="1430">
        <f t="shared" ref="GR71" si="298">+IF(GQ71&gt;0,0,IF(GS64=0,GS58*2,0))*GS59</f>
        <v>5263053.333333334</v>
      </c>
      <c r="GS71" s="1430">
        <f t="shared" ref="GS71" si="299">+IF(GR71&gt;0,0,IF(GT64=0,GT58*2,0))*GT59</f>
        <v>0</v>
      </c>
      <c r="GT71" s="1430">
        <f t="shared" ref="GT71" si="300">+IF(GS71&gt;0,0,IF(GU64=0,GU58*2,0))*GU59</f>
        <v>5263053.333333334</v>
      </c>
      <c r="GU71" s="1430">
        <f t="shared" ref="GU71" si="301">+IF(GT71&gt;0,0,IF(GV64=0,GV58*2,0))*GV59</f>
        <v>0</v>
      </c>
      <c r="GV71" s="1430">
        <f t="shared" ref="GV71" si="302">+IF(GU71&gt;0,0,IF(GW64=0,GW58*2,0))*GW59</f>
        <v>5263053.333333334</v>
      </c>
      <c r="GW71" s="1430">
        <f t="shared" ref="GW71" si="303">+IF(GV71&gt;0,0,IF(GX64=0,GX58*2,0))*GX59</f>
        <v>0</v>
      </c>
      <c r="GX71" s="1430">
        <f t="shared" ref="GX71" si="304">+IF(GW71&gt;0,0,IF(GY64=0,GY58*2,0))*GY59</f>
        <v>5315693.333333334</v>
      </c>
      <c r="GY71" s="1430">
        <f t="shared" ref="GY71" si="305">+IF(GX71&gt;0,0,IF(GZ64=0,GZ58*2,0))*GZ59</f>
        <v>0</v>
      </c>
      <c r="GZ71" s="1430">
        <f t="shared" ref="GZ71" si="306">+IF(GY71&gt;0,0,IF(HA64=0,HA58*2,0))*HA59</f>
        <v>5315693.333333334</v>
      </c>
      <c r="HA71" s="1430">
        <f t="shared" ref="HA71" si="307">+IF(GZ71&gt;0,0,IF(HB64=0,HB58*2,0))*HB59</f>
        <v>0</v>
      </c>
      <c r="HB71" s="1430">
        <f t="shared" ref="HB71" si="308">+IF(HA71&gt;0,0,IF(HC64=0,HC58*2,0))*HC59</f>
        <v>5315693.333333334</v>
      </c>
      <c r="HC71" s="1430">
        <f t="shared" ref="HC71" si="309">+IF(HB71&gt;0,0,IF(HD64=0,HD58*2,0))*HD59</f>
        <v>0</v>
      </c>
      <c r="HD71" s="1430">
        <f t="shared" ref="HD71" si="310">+IF(HC71&gt;0,0,IF(HE64=0,HE58*2,0))*HE59</f>
        <v>5315693.333333334</v>
      </c>
      <c r="HE71" s="1430">
        <f t="shared" ref="HE71" si="311">+IF(HD71&gt;0,0,IF(HF64=0,HF58*2,0))*HF59</f>
        <v>0</v>
      </c>
      <c r="HF71" s="1430">
        <f t="shared" ref="HF71" si="312">+IF(HE71&gt;0,0,IF(HG64=0,HG58*2,0))*HG59</f>
        <v>5315693.333333334</v>
      </c>
      <c r="HG71" s="1430">
        <f t="shared" ref="HG71" si="313">+IF(HF71&gt;0,0,IF(HH64=0,HH58*2,0))*HH59</f>
        <v>0</v>
      </c>
      <c r="HH71" s="1430">
        <f t="shared" ref="HH71" si="314">+IF(HG71&gt;0,0,IF(HI64=0,HI58*2,0))*HI59</f>
        <v>5315693.333333334</v>
      </c>
      <c r="HI71" s="1430">
        <f t="shared" ref="HI71" si="315">+IF(HH71&gt;0,0,IF(HJ64=0,HJ58*2,0))*HJ59</f>
        <v>0</v>
      </c>
      <c r="HJ71" s="1430">
        <f t="shared" ref="HJ71" si="316">+IF(HI71&gt;0,0,IF(HK64=0,HK58*2,0))*HK59</f>
        <v>5368853.333333334</v>
      </c>
      <c r="HK71" s="1430">
        <f t="shared" ref="HK71" si="317">+IF(HJ71&gt;0,0,IF(HL64=0,HL58*2,0))*HL59</f>
        <v>0</v>
      </c>
      <c r="HL71" s="1430">
        <f t="shared" ref="HL71" si="318">+IF(HK71&gt;0,0,IF(HM64=0,HM58*2,0))*HM59</f>
        <v>5368853.333333334</v>
      </c>
      <c r="HM71" s="1430">
        <f t="shared" ref="HM71" si="319">+IF(HL71&gt;0,0,IF(HN64=0,HN58*2,0))*HN59</f>
        <v>0</v>
      </c>
      <c r="HN71" s="1430">
        <f t="shared" ref="HN71" si="320">+IF(HM71&gt;0,0,IF(HO64=0,HO58*2,0))*HO59</f>
        <v>5368853.333333334</v>
      </c>
      <c r="HO71" s="1430">
        <f t="shared" ref="HO71" si="321">+IF(HN71&gt;0,0,IF(HP64=0,HP58*2,0))*HP59</f>
        <v>0</v>
      </c>
      <c r="HP71" s="1430">
        <f t="shared" ref="HP71" si="322">+IF(HO71&gt;0,0,IF(HQ64=0,HQ58*2,0))*HQ59</f>
        <v>5368853.333333334</v>
      </c>
      <c r="HQ71" s="1430">
        <f t="shared" ref="HQ71" si="323">+IF(HP71&gt;0,0,IF(HR64=0,HR58*2,0))*HR59</f>
        <v>0</v>
      </c>
      <c r="HR71" s="1430">
        <f t="shared" ref="HR71" si="324">+IF(HQ71&gt;0,0,IF(HS64=0,HS58*2,0))*HS59</f>
        <v>5368853.333333334</v>
      </c>
      <c r="HS71" s="1430">
        <f t="shared" ref="HS71" si="325">+IF(HR71&gt;0,0,IF(HT64=0,HT58*2,0))*HT59</f>
        <v>0</v>
      </c>
      <c r="HT71" s="1430">
        <f t="shared" ref="HT71" si="326">+IF(HS71&gt;0,0,IF(HU64=0,HU58*2,0))*HU59</f>
        <v>5368853.333333334</v>
      </c>
      <c r="HU71" s="1430">
        <f t="shared" ref="HU71" si="327">+IF(HT71&gt;0,0,IF(HV64=0,HV58*2,0))*HV59</f>
        <v>0</v>
      </c>
      <c r="HV71" s="1430">
        <f t="shared" ref="HV71" si="328">+IF(HU71&gt;0,0,IF(HW64=0,HW58*2,0))*HW59</f>
        <v>5422541.8666666662</v>
      </c>
      <c r="HW71" s="1430">
        <f t="shared" ref="HW71" si="329">+IF(HV71&gt;0,0,IF(HX64=0,HX58*2,0))*HX59</f>
        <v>0</v>
      </c>
      <c r="HX71" s="1430">
        <f t="shared" ref="HX71" si="330">+IF(HW71&gt;0,0,IF(HY64=0,HY58*2,0))*HY59</f>
        <v>5422541.8666666662</v>
      </c>
      <c r="HY71" s="1430">
        <f t="shared" ref="HY71" si="331">+IF(HX71&gt;0,0,IF(HZ64=0,HZ58*2,0))*HZ59</f>
        <v>0</v>
      </c>
      <c r="HZ71" s="667">
        <f>+IF(HY71&gt;0,0,IF(IA64=0,IA58*2,0))*IA59/2</f>
        <v>2711270.9333333331</v>
      </c>
      <c r="IA71" s="1430">
        <f t="shared" ref="IA71:IB71" si="332">+IF(HZ71&gt;0,0,IF(IB64=0,IB58*2,0))*IB59</f>
        <v>0</v>
      </c>
      <c r="IB71" s="1430">
        <f t="shared" si="332"/>
        <v>0</v>
      </c>
      <c r="ID71" s="279" t="s">
        <v>331</v>
      </c>
      <c r="IE71" s="27"/>
      <c r="IF71" s="1116">
        <f t="shared" si="126"/>
        <v>0</v>
      </c>
      <c r="IG71" s="1116">
        <f t="shared" si="126"/>
        <v>18360453.333333332</v>
      </c>
      <c r="IH71" s="1116">
        <f t="shared" si="126"/>
        <v>27792959.999999996</v>
      </c>
      <c r="II71" s="1116">
        <f t="shared" si="126"/>
        <v>28070866.666666664</v>
      </c>
      <c r="IJ71" s="1116">
        <f t="shared" si="126"/>
        <v>28351573.333333332</v>
      </c>
      <c r="IK71" s="1116">
        <f t="shared" si="126"/>
        <v>28635093.333333332</v>
      </c>
      <c r="IL71" s="1116">
        <f t="shared" si="126"/>
        <v>28921480.000000004</v>
      </c>
      <c r="IM71" s="1116">
        <f t="shared" si="126"/>
        <v>29210680.000000004</v>
      </c>
      <c r="IN71" s="1116">
        <f t="shared" si="126"/>
        <v>29502773.333333336</v>
      </c>
      <c r="IO71" s="1116">
        <f t="shared" si="126"/>
        <v>29797826.666666668</v>
      </c>
      <c r="IP71" s="1116">
        <f t="shared" si="126"/>
        <v>30095826.666666668</v>
      </c>
      <c r="IQ71" s="1116">
        <f t="shared" si="126"/>
        <v>30396746.666666664</v>
      </c>
      <c r="IR71" s="1116">
        <f t="shared" si="126"/>
        <v>30700760</v>
      </c>
      <c r="IS71" s="1116">
        <f t="shared" si="126"/>
        <v>31007746.666666668</v>
      </c>
      <c r="IT71" s="1116">
        <f t="shared" si="126"/>
        <v>31317786.666666672</v>
      </c>
      <c r="IU71" s="1116">
        <f t="shared" si="126"/>
        <v>31630960.000000007</v>
      </c>
      <c r="IV71" s="1116">
        <f t="shared" ref="IV71:IX72" si="333">+SUMIFS($AF71:$IB71,$AF$54:$IB$54,IV$56)</f>
        <v>31947320.000000007</v>
      </c>
      <c r="IW71" s="1116">
        <f t="shared" si="333"/>
        <v>32266808.533333339</v>
      </c>
      <c r="IX71" s="1480">
        <f t="shared" si="333"/>
        <v>8133812.7999999989</v>
      </c>
      <c r="IY71" s="582"/>
      <c r="IZ71" s="582"/>
    </row>
    <row r="72" spans="3:260" x14ac:dyDescent="0.3">
      <c r="C72" s="279" t="s">
        <v>332</v>
      </c>
      <c r="D72" s="27"/>
      <c r="E72" s="343"/>
      <c r="F72" s="343">
        <f>-F60/12*12</f>
        <v>-16025333.333333336</v>
      </c>
      <c r="G72" s="343">
        <f t="shared" ref="G72:U72" si="334">-G60</f>
        <v>-27746720</v>
      </c>
      <c r="H72" s="343">
        <f t="shared" si="334"/>
        <v>-28024160</v>
      </c>
      <c r="I72" s="343">
        <f t="shared" si="334"/>
        <v>-28304400</v>
      </c>
      <c r="J72" s="343">
        <f t="shared" si="334"/>
        <v>-28587440</v>
      </c>
      <c r="K72" s="343">
        <f t="shared" si="334"/>
        <v>-28873360</v>
      </c>
      <c r="L72" s="343">
        <f t="shared" si="334"/>
        <v>-29162080</v>
      </c>
      <c r="M72" s="343">
        <f t="shared" si="334"/>
        <v>-29453680</v>
      </c>
      <c r="N72" s="343">
        <f t="shared" si="334"/>
        <v>-29748240</v>
      </c>
      <c r="O72" s="343">
        <f t="shared" si="334"/>
        <v>-30045760</v>
      </c>
      <c r="P72" s="343">
        <f t="shared" si="334"/>
        <v>-30346160</v>
      </c>
      <c r="Q72" s="343">
        <f t="shared" si="334"/>
        <v>-30649680</v>
      </c>
      <c r="R72" s="343">
        <f t="shared" si="334"/>
        <v>-30956160</v>
      </c>
      <c r="S72" s="343">
        <f t="shared" si="334"/>
        <v>-31265680</v>
      </c>
      <c r="T72" s="343">
        <f t="shared" si="334"/>
        <v>-31578320</v>
      </c>
      <c r="U72" s="343">
        <f t="shared" si="334"/>
        <v>-31894160</v>
      </c>
      <c r="V72" s="343">
        <f t="shared" ref="V72:W72" si="335">-V60</f>
        <v>-32213120</v>
      </c>
      <c r="W72" s="393">
        <f t="shared" si="335"/>
        <v>-13556354.666666666</v>
      </c>
      <c r="Y72" s="279" t="s">
        <v>332</v>
      </c>
      <c r="Z72" s="608">
        <f>+SUM(AF72:IB72)</f>
        <v>-508430808.00000113</v>
      </c>
      <c r="AB72" s="27"/>
      <c r="AC72" s="1476">
        <f t="shared" ref="AC72:AG72" si="336">IF(AB73=0,0,IF(SUM(AB64:AC64)&lt;=1,-AC58*AC59,0))</f>
        <v>0</v>
      </c>
      <c r="AD72" s="1476">
        <f>IF(AC73=0,0,IF(SUM(AC64:AD64)&lt;=1,-AD58*AD59,0))</f>
        <v>0</v>
      </c>
      <c r="AE72" s="1476">
        <f t="shared" si="336"/>
        <v>-2289333.3333333335</v>
      </c>
      <c r="AF72" s="1430">
        <f t="shared" si="336"/>
        <v>-2289333.3333333335</v>
      </c>
      <c r="AG72" s="1430">
        <f t="shared" si="336"/>
        <v>-2289333.3333333335</v>
      </c>
      <c r="AH72" s="1430">
        <f t="shared" ref="AH72" si="337">IF(AG73=0,0,IF(SUM(AG64:AH64)&lt;=1,-AH58*AH59,0))</f>
        <v>-2289333.3333333335</v>
      </c>
      <c r="AI72" s="1430">
        <f t="shared" ref="AI72" si="338">IF(AH73=0,0,IF(SUM(AH64:AI64)&lt;=1,-AI58*AI59,0))</f>
        <v>-2289333.3333333335</v>
      </c>
      <c r="AJ72" s="1430">
        <f t="shared" ref="AJ72" si="339">IF(AI73=0,0,IF(SUM(AI64:AJ64)&lt;=1,-AJ58*AJ59,0))</f>
        <v>-2289333.3333333335</v>
      </c>
      <c r="AK72" s="1430">
        <f t="shared" ref="AK72" si="340">IF(AJ73=0,0,IF(SUM(AJ64:AK64)&lt;=1,-AK58*AK59,0))</f>
        <v>-2289333.3333333335</v>
      </c>
      <c r="AL72" s="1430">
        <f t="shared" ref="AL72" si="341">IF(AK73=0,0,IF(SUM(AK64:AL64)&lt;=1,-AL58*AL59,0))</f>
        <v>-2289333.3333333335</v>
      </c>
      <c r="AM72" s="1430">
        <f t="shared" ref="AM72" si="342">IF(AL73=0,0,IF(SUM(AL64:AM64)&lt;=1,-AM58*AM59,0))</f>
        <v>-2312226.6666666665</v>
      </c>
      <c r="AN72" s="1430">
        <f t="shared" ref="AN72" si="343">IF(AM73=0,0,IF(SUM(AM64:AN64)&lt;=1,-AN58*AN59,0))</f>
        <v>-2312226.6666666665</v>
      </c>
      <c r="AO72" s="1430">
        <f t="shared" ref="AO72" si="344">IF(AN73=0,0,IF(SUM(AN64:AO64)&lt;=1,-AO58*AO59,0))</f>
        <v>-2312226.6666666665</v>
      </c>
      <c r="AP72" s="1430">
        <f t="shared" ref="AP72" si="345">IF(AO73=0,0,IF(SUM(AO64:AP64)&lt;=1,-AP58*AP59,0))</f>
        <v>-2312226.6666666665</v>
      </c>
      <c r="AQ72" s="1430">
        <f t="shared" ref="AQ72" si="346">IF(AP73=0,0,IF(SUM(AP64:AQ64)&lt;=1,-AQ58*AQ59,0))</f>
        <v>-2312226.6666666665</v>
      </c>
      <c r="AR72" s="1430">
        <f t="shared" ref="AR72" si="347">IF(AQ73=0,0,IF(SUM(AQ64:AR64)&lt;=1,-AR58*AR59,0))</f>
        <v>-2312226.6666666665</v>
      </c>
      <c r="AS72" s="1430">
        <f t="shared" ref="AS72" si="348">IF(AR73=0,0,IF(SUM(AR64:AS64)&lt;=1,-AS58*AS59,0))</f>
        <v>-2312226.6666666665</v>
      </c>
      <c r="AT72" s="1430">
        <f t="shared" ref="AT72" si="349">IF(AS73=0,0,IF(SUM(AS64:AT64)&lt;=1,-AT58*AT59,0))</f>
        <v>-2312226.6666666665</v>
      </c>
      <c r="AU72" s="1430">
        <f t="shared" ref="AU72" si="350">IF(AT73=0,0,IF(SUM(AT64:AU64)&lt;=1,-AU58*AU59,0))</f>
        <v>-2312226.6666666665</v>
      </c>
      <c r="AV72" s="1430">
        <f t="shared" ref="AV72" si="351">IF(AU73=0,0,IF(SUM(AU64:AV64)&lt;=1,-AV58*AV59,0))</f>
        <v>-2312226.6666666665</v>
      </c>
      <c r="AW72" s="1430">
        <f t="shared" ref="AW72" si="352">IF(AV73=0,0,IF(SUM(AV64:AW64)&lt;=1,-AW58*AW59,0))</f>
        <v>-2312226.6666666665</v>
      </c>
      <c r="AX72" s="1430">
        <f t="shared" ref="AX72" si="353">IF(AW73=0,0,IF(SUM(AW64:AX64)&lt;=1,-AX58*AX59,0))</f>
        <v>-2312226.6666666665</v>
      </c>
      <c r="AY72" s="1430">
        <f t="shared" ref="AY72" si="354">IF(AX73=0,0,IF(SUM(AX64:AY64)&lt;=1,-AY58*AY59,0))</f>
        <v>-2335346.6666666665</v>
      </c>
      <c r="AZ72" s="1430">
        <f t="shared" ref="AZ72" si="355">IF(AY73=0,0,IF(SUM(AY64:AZ64)&lt;=1,-AZ58*AZ59,0))</f>
        <v>-2335346.6666666665</v>
      </c>
      <c r="BA72" s="1430">
        <f t="shared" ref="BA72" si="356">IF(AZ73=0,0,IF(SUM(AZ64:BA64)&lt;=1,-BA58*BA59,0))</f>
        <v>-2335346.6666666665</v>
      </c>
      <c r="BB72" s="1430">
        <f t="shared" ref="BB72" si="357">IF(BA73=0,0,IF(SUM(BA64:BB64)&lt;=1,-BB58*BB59,0))</f>
        <v>-2335346.6666666665</v>
      </c>
      <c r="BC72" s="1430">
        <f t="shared" ref="BC72" si="358">IF(BB73=0,0,IF(SUM(BB64:BC64)&lt;=1,-BC58*BC59,0))</f>
        <v>-2335346.6666666665</v>
      </c>
      <c r="BD72" s="1430">
        <f t="shared" ref="BD72" si="359">IF(BC73=0,0,IF(SUM(BC64:BD64)&lt;=1,-BD58*BD59,0))</f>
        <v>-2335346.6666666665</v>
      </c>
      <c r="BE72" s="1430">
        <f t="shared" ref="BE72" si="360">IF(BD73=0,0,IF(SUM(BD64:BE64)&lt;=1,-BE58*BE59,0))</f>
        <v>-2335346.6666666665</v>
      </c>
      <c r="BF72" s="1430">
        <f t="shared" ref="BF72" si="361">IF(BE73=0,0,IF(SUM(BE64:BF64)&lt;=1,-BF58*BF59,0))</f>
        <v>-2335346.6666666665</v>
      </c>
      <c r="BG72" s="1430">
        <f t="shared" ref="BG72" si="362">IF(BF73=0,0,IF(SUM(BF64:BG64)&lt;=1,-BG58*BG59,0))</f>
        <v>-2335346.6666666665</v>
      </c>
      <c r="BH72" s="1430">
        <f t="shared" ref="BH72" si="363">IF(BG73=0,0,IF(SUM(BG64:BH64)&lt;=1,-BH58*BH59,0))</f>
        <v>-2335346.6666666665</v>
      </c>
      <c r="BI72" s="1430">
        <f t="shared" ref="BI72" si="364">IF(BH73=0,0,IF(SUM(BH64:BI64)&lt;=1,-BI58*BI59,0))</f>
        <v>-2335346.6666666665</v>
      </c>
      <c r="BJ72" s="1430">
        <f t="shared" ref="BJ72" si="365">IF(BI73=0,0,IF(SUM(BI64:BJ64)&lt;=1,-BJ58*BJ59,0))</f>
        <v>-2335346.6666666665</v>
      </c>
      <c r="BK72" s="1430">
        <f t="shared" ref="BK72" si="366">IF(BJ73=0,0,IF(SUM(BJ64:BK64)&lt;=1,-BK58*BK59,0))</f>
        <v>-2358700</v>
      </c>
      <c r="BL72" s="1430">
        <f t="shared" ref="BL72" si="367">IF(BK73=0,0,IF(SUM(BK64:BL64)&lt;=1,-BL58*BL59,0))</f>
        <v>-2358700</v>
      </c>
      <c r="BM72" s="1430">
        <f t="shared" ref="BM72" si="368">IF(BL73=0,0,IF(SUM(BL64:BM64)&lt;=1,-BM58*BM59,0))</f>
        <v>-2358700</v>
      </c>
      <c r="BN72" s="1430">
        <f t="shared" ref="BN72" si="369">IF(BM73=0,0,IF(SUM(BM64:BN64)&lt;=1,-BN58*BN59,0))</f>
        <v>-2358700</v>
      </c>
      <c r="BO72" s="1430">
        <f t="shared" ref="BO72" si="370">IF(BN73=0,0,IF(SUM(BN64:BO64)&lt;=1,-BO58*BO59,0))</f>
        <v>-2358700</v>
      </c>
      <c r="BP72" s="1430">
        <f t="shared" ref="BP72" si="371">IF(BO73=0,0,IF(SUM(BO64:BP64)&lt;=1,-BP58*BP59,0))</f>
        <v>-2358700</v>
      </c>
      <c r="BQ72" s="1430">
        <f t="shared" ref="BQ72" si="372">IF(BP73=0,0,IF(SUM(BP64:BQ64)&lt;=1,-BQ58*BQ59,0))</f>
        <v>-2358700</v>
      </c>
      <c r="BR72" s="1430">
        <f t="shared" ref="BR72" si="373">IF(BQ73=0,0,IF(SUM(BQ64:BR64)&lt;=1,-BR58*BR59,0))</f>
        <v>-2358700</v>
      </c>
      <c r="BS72" s="1430">
        <f t="shared" ref="BS72" si="374">IF(BR73=0,0,IF(SUM(BR64:BS64)&lt;=1,-BS58*BS59,0))</f>
        <v>-2358700</v>
      </c>
      <c r="BT72" s="1430">
        <f t="shared" ref="BT72" si="375">IF(BS73=0,0,IF(SUM(BS64:BT64)&lt;=1,-BT58*BT59,0))</f>
        <v>-2358700</v>
      </c>
      <c r="BU72" s="1430">
        <f t="shared" ref="BU72" si="376">IF(BT73=0,0,IF(SUM(BT64:BU64)&lt;=1,-BU58*BU59,0))</f>
        <v>-2358700</v>
      </c>
      <c r="BV72" s="1430">
        <f t="shared" ref="BV72" si="377">IF(BU73=0,0,IF(SUM(BU64:BV64)&lt;=1,-BV58*BV59,0))</f>
        <v>-2358700</v>
      </c>
      <c r="BW72" s="1430">
        <f t="shared" ref="BW72" si="378">IF(BV73=0,0,IF(SUM(BV64:BW64)&lt;=1,-BW58*BW59,0))</f>
        <v>-2382286.6666666665</v>
      </c>
      <c r="BX72" s="1430">
        <f t="shared" ref="BX72" si="379">IF(BW73=0,0,IF(SUM(BW64:BX64)&lt;=1,-BX58*BX59,0))</f>
        <v>-2382286.6666666665</v>
      </c>
      <c r="BY72" s="1430">
        <f t="shared" ref="BY72" si="380">IF(BX73=0,0,IF(SUM(BX64:BY64)&lt;=1,-BY58*BY59,0))</f>
        <v>-2382286.6666666665</v>
      </c>
      <c r="BZ72" s="1430">
        <f t="shared" ref="BZ72" si="381">IF(BY73=0,0,IF(SUM(BY64:BZ64)&lt;=1,-BZ58*BZ59,0))</f>
        <v>-2382286.6666666665</v>
      </c>
      <c r="CA72" s="1430">
        <f t="shared" ref="CA72" si="382">IF(BZ73=0,0,IF(SUM(BZ64:CA64)&lt;=1,-CA58*CA59,0))</f>
        <v>-2382286.6666666665</v>
      </c>
      <c r="CB72" s="1430">
        <f t="shared" ref="CB72" si="383">IF(CA73=0,0,IF(SUM(CA64:CB64)&lt;=1,-CB58*CB59,0))</f>
        <v>-2382286.6666666665</v>
      </c>
      <c r="CC72" s="1430">
        <f t="shared" ref="CC72" si="384">IF(CB73=0,0,IF(SUM(CB64:CC64)&lt;=1,-CC58*CC59,0))</f>
        <v>-2382286.6666666665</v>
      </c>
      <c r="CD72" s="1430">
        <f t="shared" ref="CD72" si="385">IF(CC73=0,0,IF(SUM(CC64:CD64)&lt;=1,-CD58*CD59,0))</f>
        <v>-2382286.6666666665</v>
      </c>
      <c r="CE72" s="1430">
        <f t="shared" ref="CE72" si="386">IF(CD73=0,0,IF(SUM(CD64:CE64)&lt;=1,-CE58*CE59,0))</f>
        <v>-2382286.6666666665</v>
      </c>
      <c r="CF72" s="1430">
        <f t="shared" ref="CF72" si="387">IF(CE73=0,0,IF(SUM(CE64:CF64)&lt;=1,-CF58*CF59,0))</f>
        <v>-2382286.6666666665</v>
      </c>
      <c r="CG72" s="1430">
        <f t="shared" ref="CG72" si="388">IF(CF73=0,0,IF(SUM(CF64:CG64)&lt;=1,-CG58*CG59,0))</f>
        <v>-2382286.6666666665</v>
      </c>
      <c r="CH72" s="1430">
        <f t="shared" ref="CH72" si="389">IF(CG73=0,0,IF(SUM(CG64:CH64)&lt;=1,-CH58*CH59,0))</f>
        <v>-2382286.6666666665</v>
      </c>
      <c r="CI72" s="1430">
        <f t="shared" ref="CI72" si="390">IF(CH73=0,0,IF(SUM(CH64:CI64)&lt;=1,-CI58*CI59,0))</f>
        <v>-2406113.3333333335</v>
      </c>
      <c r="CJ72" s="1430">
        <f t="shared" ref="CJ72" si="391">IF(CI73=0,0,IF(SUM(CI64:CJ64)&lt;=1,-CJ58*CJ59,0))</f>
        <v>-2406113.3333333335</v>
      </c>
      <c r="CK72" s="1430">
        <f t="shared" ref="CK72" si="392">IF(CJ73=0,0,IF(SUM(CJ64:CK64)&lt;=1,-CK58*CK59,0))</f>
        <v>-2406113.3333333335</v>
      </c>
      <c r="CL72" s="1430">
        <f t="shared" ref="CL72" si="393">IF(CK73=0,0,IF(SUM(CK64:CL64)&lt;=1,-CL58*CL59,0))</f>
        <v>-2406113.3333333335</v>
      </c>
      <c r="CM72" s="1430">
        <f t="shared" ref="CM72" si="394">IF(CL73=0,0,IF(SUM(CL64:CM64)&lt;=1,-CM58*CM59,0))</f>
        <v>-2406113.3333333335</v>
      </c>
      <c r="CN72" s="1430">
        <f t="shared" ref="CN72" si="395">IF(CM73=0,0,IF(SUM(CM64:CN64)&lt;=1,-CN58*CN59,0))</f>
        <v>-2406113.3333333335</v>
      </c>
      <c r="CO72" s="1430">
        <f t="shared" ref="CO72" si="396">IF(CN73=0,0,IF(SUM(CN64:CO64)&lt;=1,-CO58*CO59,0))</f>
        <v>-2406113.3333333335</v>
      </c>
      <c r="CP72" s="1430">
        <f t="shared" ref="CP72" si="397">IF(CO73=0,0,IF(SUM(CO64:CP64)&lt;=1,-CP58*CP59,0))</f>
        <v>-2406113.3333333335</v>
      </c>
      <c r="CQ72" s="1430">
        <f t="shared" ref="CQ72" si="398">IF(CP73=0,0,IF(SUM(CP64:CQ64)&lt;=1,-CQ58*CQ59,0))</f>
        <v>-2406113.3333333335</v>
      </c>
      <c r="CR72" s="1430">
        <f t="shared" ref="CR72" si="399">IF(CQ73=0,0,IF(SUM(CQ64:CR64)&lt;=1,-CR58*CR59,0))</f>
        <v>-2406113.3333333335</v>
      </c>
      <c r="CS72" s="1430">
        <f t="shared" ref="CS72" si="400">IF(CR73=0,0,IF(SUM(CR64:CS64)&lt;=1,-CS58*CS59,0))</f>
        <v>-2406113.3333333335</v>
      </c>
      <c r="CT72" s="1430">
        <f t="shared" ref="CT72" si="401">IF(CS73=0,0,IF(SUM(CS64:CT64)&lt;=1,-CT58*CT59,0))</f>
        <v>-2406113.3333333335</v>
      </c>
      <c r="CU72" s="1430">
        <f t="shared" ref="CU72" si="402">IF(CT73=0,0,IF(SUM(CT64:CU64)&lt;=1,-CU58*CU59,0))</f>
        <v>-2430173.3333333335</v>
      </c>
      <c r="CV72" s="1430">
        <f t="shared" ref="CV72" si="403">IF(CU73=0,0,IF(SUM(CU64:CV64)&lt;=1,-CV58*CV59,0))</f>
        <v>-2430173.3333333335</v>
      </c>
      <c r="CW72" s="1430">
        <f t="shared" ref="CW72" si="404">IF(CV73=0,0,IF(SUM(CV64:CW64)&lt;=1,-CW58*CW59,0))</f>
        <v>-2430173.3333333335</v>
      </c>
      <c r="CX72" s="1430">
        <f t="shared" ref="CX72" si="405">IF(CW73=0,0,IF(SUM(CW64:CX64)&lt;=1,-CX58*CX59,0))</f>
        <v>-2430173.3333333335</v>
      </c>
      <c r="CY72" s="1430">
        <f t="shared" ref="CY72" si="406">IF(CX73=0,0,IF(SUM(CX64:CY64)&lt;=1,-CY58*CY59,0))</f>
        <v>-2430173.3333333335</v>
      </c>
      <c r="CZ72" s="1430">
        <f t="shared" ref="CZ72" si="407">IF(CY73=0,0,IF(SUM(CY64:CZ64)&lt;=1,-CZ58*CZ59,0))</f>
        <v>-2430173.3333333335</v>
      </c>
      <c r="DA72" s="1430">
        <f t="shared" ref="DA72" si="408">IF(CZ73=0,0,IF(SUM(CZ64:DA64)&lt;=1,-DA58*DA59,0))</f>
        <v>-2430173.3333333335</v>
      </c>
      <c r="DB72" s="1430">
        <f t="shared" ref="DB72" si="409">IF(DA73=0,0,IF(SUM(DA64:DB64)&lt;=1,-DB58*DB59,0))</f>
        <v>-2430173.3333333335</v>
      </c>
      <c r="DC72" s="1430">
        <f t="shared" ref="DC72" si="410">IF(DB73=0,0,IF(SUM(DB64:DC64)&lt;=1,-DC58*DC59,0))</f>
        <v>-2430173.3333333335</v>
      </c>
      <c r="DD72" s="1430">
        <f t="shared" ref="DD72" si="411">IF(DC73=0,0,IF(SUM(DC64:DD64)&lt;=1,-DD58*DD59,0))</f>
        <v>-2430173.3333333335</v>
      </c>
      <c r="DE72" s="1430">
        <f t="shared" ref="DE72" si="412">IF(DD73=0,0,IF(SUM(DD64:DE64)&lt;=1,-DE58*DE59,0))</f>
        <v>-2430173.3333333335</v>
      </c>
      <c r="DF72" s="1430">
        <f t="shared" ref="DF72" si="413">IF(DE73=0,0,IF(SUM(DE64:DF64)&lt;=1,-DF58*DF59,0))</f>
        <v>-2430173.3333333335</v>
      </c>
      <c r="DG72" s="1430">
        <f t="shared" ref="DG72" si="414">IF(DF73=0,0,IF(SUM(DF64:DG64)&lt;=1,-DG58*DG59,0))</f>
        <v>-2454473.3333333335</v>
      </c>
      <c r="DH72" s="1430">
        <f t="shared" ref="DH72" si="415">IF(DG73=0,0,IF(SUM(DG64:DH64)&lt;=1,-DH58*DH59,0))</f>
        <v>-2454473.3333333335</v>
      </c>
      <c r="DI72" s="1430">
        <f t="shared" ref="DI72" si="416">IF(DH73=0,0,IF(SUM(DH64:DI64)&lt;=1,-DI58*DI59,0))</f>
        <v>-2454473.3333333335</v>
      </c>
      <c r="DJ72" s="1430">
        <f t="shared" ref="DJ72" si="417">IF(DI73=0,0,IF(SUM(DI64:DJ64)&lt;=1,-DJ58*DJ59,0))</f>
        <v>-2454473.3333333335</v>
      </c>
      <c r="DK72" s="1430">
        <f t="shared" ref="DK72" si="418">IF(DJ73=0,0,IF(SUM(DJ64:DK64)&lt;=1,-DK58*DK59,0))</f>
        <v>-2454473.3333333335</v>
      </c>
      <c r="DL72" s="1430">
        <f t="shared" ref="DL72" si="419">IF(DK73=0,0,IF(SUM(DK64:DL64)&lt;=1,-DL58*DL59,0))</f>
        <v>-2454473.3333333335</v>
      </c>
      <c r="DM72" s="1430">
        <f t="shared" ref="DM72" si="420">IF(DL73=0,0,IF(SUM(DL64:DM64)&lt;=1,-DM58*DM59,0))</f>
        <v>-2454473.3333333335</v>
      </c>
      <c r="DN72" s="1430">
        <f t="shared" ref="DN72" si="421">IF(DM73=0,0,IF(SUM(DM64:DN64)&lt;=1,-DN58*DN59,0))</f>
        <v>-2454473.3333333335</v>
      </c>
      <c r="DO72" s="1430">
        <f t="shared" ref="DO72" si="422">IF(DN73=0,0,IF(SUM(DN64:DO64)&lt;=1,-DO58*DO59,0))</f>
        <v>-2454473.3333333335</v>
      </c>
      <c r="DP72" s="1430">
        <f t="shared" ref="DP72" si="423">IF(DO73=0,0,IF(SUM(DO64:DP64)&lt;=1,-DP58*DP59,0))</f>
        <v>-2454473.3333333335</v>
      </c>
      <c r="DQ72" s="1430">
        <f t="shared" ref="DQ72" si="424">IF(DP73=0,0,IF(SUM(DP64:DQ64)&lt;=1,-DQ58*DQ59,0))</f>
        <v>-2454473.3333333335</v>
      </c>
      <c r="DR72" s="1430">
        <f t="shared" ref="DR72" si="425">IF(DQ73=0,0,IF(SUM(DQ64:DR64)&lt;=1,-DR58*DR59,0))</f>
        <v>-2454473.3333333335</v>
      </c>
      <c r="DS72" s="1430">
        <f t="shared" ref="DS72" si="426">IF(DR73=0,0,IF(SUM(DR64:DS64)&lt;=1,-DS58*DS59,0))</f>
        <v>-2479020</v>
      </c>
      <c r="DT72" s="1430">
        <f t="shared" ref="DT72" si="427">IF(DS73=0,0,IF(SUM(DS64:DT64)&lt;=1,-DT58*DT59,0))</f>
        <v>-2479020</v>
      </c>
      <c r="DU72" s="1430">
        <f t="shared" ref="DU72" si="428">IF(DT73=0,0,IF(SUM(DT64:DU64)&lt;=1,-DU58*DU59,0))</f>
        <v>-2479020</v>
      </c>
      <c r="DV72" s="1430">
        <f t="shared" ref="DV72" si="429">IF(DU73=0,0,IF(SUM(DU64:DV64)&lt;=1,-DV58*DV59,0))</f>
        <v>-2479020</v>
      </c>
      <c r="DW72" s="1430">
        <f t="shared" ref="DW72" si="430">IF(DV73=0,0,IF(SUM(DV64:DW64)&lt;=1,-DW58*DW59,0))</f>
        <v>-2479020</v>
      </c>
      <c r="DX72" s="1430">
        <f t="shared" ref="DX72" si="431">IF(DW73=0,0,IF(SUM(DW64:DX64)&lt;=1,-DX58*DX59,0))</f>
        <v>-2479020</v>
      </c>
      <c r="DY72" s="1430">
        <f t="shared" ref="DY72" si="432">IF(DX73=0,0,IF(SUM(DX64:DY64)&lt;=1,-DY58*DY59,0))</f>
        <v>-2479020</v>
      </c>
      <c r="DZ72" s="1430">
        <f t="shared" ref="DZ72" si="433">IF(DY73=0,0,IF(SUM(DY64:DZ64)&lt;=1,-DZ58*DZ59,0))</f>
        <v>-2479020</v>
      </c>
      <c r="EA72" s="1430">
        <f t="shared" ref="EA72" si="434">IF(DZ73=0,0,IF(SUM(DZ64:EA64)&lt;=1,-EA58*EA59,0))</f>
        <v>-2479020</v>
      </c>
      <c r="EB72" s="1430">
        <f t="shared" ref="EB72" si="435">IF(EA73=0,0,IF(SUM(EA64:EB64)&lt;=1,-EB58*EB59,0))</f>
        <v>-2479020</v>
      </c>
      <c r="EC72" s="1430">
        <f t="shared" ref="EC72" si="436">IF(EB73=0,0,IF(SUM(EB64:EC64)&lt;=1,-EC58*EC59,0))</f>
        <v>-2479020</v>
      </c>
      <c r="ED72" s="1430">
        <f t="shared" ref="ED72" si="437">IF(EC73=0,0,IF(SUM(EC64:ED64)&lt;=1,-ED58*ED59,0))</f>
        <v>-2479020</v>
      </c>
      <c r="EE72" s="1430">
        <f t="shared" ref="EE72" si="438">IF(ED73=0,0,IF(SUM(ED64:EE64)&lt;=1,-EE58*EE59,0))</f>
        <v>-2503813.3333333335</v>
      </c>
      <c r="EF72" s="1430">
        <f t="shared" ref="EF72" si="439">IF(EE73=0,0,IF(SUM(EE64:EF64)&lt;=1,-EF58*EF59,0))</f>
        <v>-2503813.3333333335</v>
      </c>
      <c r="EG72" s="1430">
        <f t="shared" ref="EG72" si="440">IF(EF73=0,0,IF(SUM(EF64:EG64)&lt;=1,-EG58*EG59,0))</f>
        <v>-2503813.3333333335</v>
      </c>
      <c r="EH72" s="1430">
        <f t="shared" ref="EH72" si="441">IF(EG73=0,0,IF(SUM(EG64:EH64)&lt;=1,-EH58*EH59,0))</f>
        <v>-2503813.3333333335</v>
      </c>
      <c r="EI72" s="1430">
        <f t="shared" ref="EI72" si="442">IF(EH73=0,0,IF(SUM(EH64:EI64)&lt;=1,-EI58*EI59,0))</f>
        <v>-2503813.3333333335</v>
      </c>
      <c r="EJ72" s="1430">
        <f t="shared" ref="EJ72" si="443">IF(EI73=0,0,IF(SUM(EI64:EJ64)&lt;=1,-EJ58*EJ59,0))</f>
        <v>-2503813.3333333335</v>
      </c>
      <c r="EK72" s="1430">
        <f t="shared" ref="EK72" si="444">IF(EJ73=0,0,IF(SUM(EJ64:EK64)&lt;=1,-EK58*EK59,0))</f>
        <v>-2503813.3333333335</v>
      </c>
      <c r="EL72" s="1430">
        <f t="shared" ref="EL72" si="445">IF(EK73=0,0,IF(SUM(EK64:EL64)&lt;=1,-EL58*EL59,0))</f>
        <v>-2503813.3333333335</v>
      </c>
      <c r="EM72" s="1430">
        <f t="shared" ref="EM72" si="446">IF(EL73=0,0,IF(SUM(EL64:EM64)&lt;=1,-EM58*EM59,0))</f>
        <v>-2503813.3333333335</v>
      </c>
      <c r="EN72" s="1430">
        <f t="shared" ref="EN72" si="447">IF(EM73=0,0,IF(SUM(EM64:EN64)&lt;=1,-EN58*EN59,0))</f>
        <v>-2503813.3333333335</v>
      </c>
      <c r="EO72" s="1430">
        <f t="shared" ref="EO72" si="448">IF(EN73=0,0,IF(SUM(EN64:EO64)&lt;=1,-EO58*EO59,0))</f>
        <v>-2503813.3333333335</v>
      </c>
      <c r="EP72" s="1430">
        <f t="shared" ref="EP72" si="449">IF(EO73=0,0,IF(SUM(EO64:EP64)&lt;=1,-EP58*EP59,0))</f>
        <v>-2503813.3333333335</v>
      </c>
      <c r="EQ72" s="1430">
        <f t="shared" ref="EQ72" si="450">IF(EP73=0,0,IF(SUM(EP64:EQ64)&lt;=1,-EQ58*EQ59,0))</f>
        <v>-2528846.6666666665</v>
      </c>
      <c r="ER72" s="1430">
        <f t="shared" ref="ER72" si="451">IF(EQ73=0,0,IF(SUM(EQ64:ER64)&lt;=1,-ER58*ER59,0))</f>
        <v>-2528846.6666666665</v>
      </c>
      <c r="ES72" s="1430">
        <f t="shared" ref="ES72" si="452">IF(ER73=0,0,IF(SUM(ER64:ES64)&lt;=1,-ES58*ES59,0))</f>
        <v>-2528846.6666666665</v>
      </c>
      <c r="ET72" s="1430">
        <f t="shared" ref="ET72" si="453">IF(ES73=0,0,IF(SUM(ES64:ET64)&lt;=1,-ET58*ET59,0))</f>
        <v>-2528846.6666666665</v>
      </c>
      <c r="EU72" s="1430">
        <f t="shared" ref="EU72" si="454">IF(ET73=0,0,IF(SUM(ET64:EU64)&lt;=1,-EU58*EU59,0))</f>
        <v>-2528846.6666666665</v>
      </c>
      <c r="EV72" s="1430">
        <f t="shared" ref="EV72" si="455">IF(EU73=0,0,IF(SUM(EU64:EV64)&lt;=1,-EV58*EV59,0))</f>
        <v>-2528846.6666666665</v>
      </c>
      <c r="EW72" s="1430">
        <f t="shared" ref="EW72" si="456">IF(EV73=0,0,IF(SUM(EV64:EW64)&lt;=1,-EW58*EW59,0))</f>
        <v>-2528846.6666666665</v>
      </c>
      <c r="EX72" s="1430">
        <f t="shared" ref="EX72" si="457">IF(EW73=0,0,IF(SUM(EW64:EX64)&lt;=1,-EX58*EX59,0))</f>
        <v>-2528846.6666666665</v>
      </c>
      <c r="EY72" s="1430">
        <f t="shared" ref="EY72" si="458">IF(EX73=0,0,IF(SUM(EX64:EY64)&lt;=1,-EY58*EY59,0))</f>
        <v>-2528846.6666666665</v>
      </c>
      <c r="EZ72" s="1430">
        <f t="shared" ref="EZ72" si="459">IF(EY73=0,0,IF(SUM(EY64:EZ64)&lt;=1,-EZ58*EZ59,0))</f>
        <v>-2528846.6666666665</v>
      </c>
      <c r="FA72" s="1430">
        <f t="shared" ref="FA72" si="460">IF(EZ73=0,0,IF(SUM(EZ64:FA64)&lt;=1,-FA58*FA59,0))</f>
        <v>-2528846.6666666665</v>
      </c>
      <c r="FB72" s="1430">
        <f t="shared" ref="FB72" si="461">IF(FA73=0,0,IF(SUM(FA64:FB64)&lt;=1,-FB58*FB59,0))</f>
        <v>-2528846.6666666665</v>
      </c>
      <c r="FC72" s="1430">
        <f t="shared" ref="FC72" si="462">IF(FB73=0,0,IF(SUM(FB64:FC64)&lt;=1,-FC58*FC59,0))</f>
        <v>-2554140</v>
      </c>
      <c r="FD72" s="1430">
        <f t="shared" ref="FD72" si="463">IF(FC73=0,0,IF(SUM(FC64:FD64)&lt;=1,-FD58*FD59,0))</f>
        <v>-2554140</v>
      </c>
      <c r="FE72" s="1430">
        <f t="shared" ref="FE72" si="464">IF(FD73=0,0,IF(SUM(FD64:FE64)&lt;=1,-FE58*FE59,0))</f>
        <v>-2554140</v>
      </c>
      <c r="FF72" s="1430">
        <f t="shared" ref="FF72" si="465">IF(FE73=0,0,IF(SUM(FE64:FF64)&lt;=1,-FF58*FF59,0))</f>
        <v>-2554140</v>
      </c>
      <c r="FG72" s="1430">
        <f t="shared" ref="FG72" si="466">IF(FF73=0,0,IF(SUM(FF64:FG64)&lt;=1,-FG58*FG59,0))</f>
        <v>-2554140</v>
      </c>
      <c r="FH72" s="1430">
        <f t="shared" ref="FH72" si="467">IF(FG73=0,0,IF(SUM(FG64:FH64)&lt;=1,-FH58*FH59,0))</f>
        <v>-2554140</v>
      </c>
      <c r="FI72" s="1430">
        <f t="shared" ref="FI72" si="468">IF(FH73=0,0,IF(SUM(FH64:FI64)&lt;=1,-FI58*FI59,0))</f>
        <v>-2554140</v>
      </c>
      <c r="FJ72" s="1430">
        <f t="shared" ref="FJ72" si="469">IF(FI73=0,0,IF(SUM(FI64:FJ64)&lt;=1,-FJ58*FJ59,0))</f>
        <v>-2554140</v>
      </c>
      <c r="FK72" s="1430">
        <f t="shared" ref="FK72" si="470">IF(FJ73=0,0,IF(SUM(FJ64:FK64)&lt;=1,-FK58*FK59,0))</f>
        <v>-2554140</v>
      </c>
      <c r="FL72" s="1430">
        <f t="shared" ref="FL72" si="471">IF(FK73=0,0,IF(SUM(FK64:FL64)&lt;=1,-FL58*FL59,0))</f>
        <v>-2554140</v>
      </c>
      <c r="FM72" s="1430">
        <f t="shared" ref="FM72" si="472">IF(FL73=0,0,IF(SUM(FL64:FM64)&lt;=1,-FM58*FM59,0))</f>
        <v>-2554140</v>
      </c>
      <c r="FN72" s="1430">
        <f t="shared" ref="FN72" si="473">IF(FM73=0,0,IF(SUM(FM64:FN64)&lt;=1,-FN58*FN59,0))</f>
        <v>-2554140</v>
      </c>
      <c r="FO72" s="1430">
        <f t="shared" ref="FO72" si="474">IF(FN73=0,0,IF(SUM(FN64:FO64)&lt;=1,-FO58*FO59,0))</f>
        <v>-2579680</v>
      </c>
      <c r="FP72" s="1430">
        <f t="shared" ref="FP72" si="475">IF(FO73=0,0,IF(SUM(FO64:FP64)&lt;=1,-FP58*FP59,0))</f>
        <v>-2579680</v>
      </c>
      <c r="FQ72" s="1430">
        <f t="shared" ref="FQ72" si="476">IF(FP73=0,0,IF(SUM(FP64:FQ64)&lt;=1,-FQ58*FQ59,0))</f>
        <v>-2579680</v>
      </c>
      <c r="FR72" s="1430">
        <f t="shared" ref="FR72" si="477">IF(FQ73=0,0,IF(SUM(FQ64:FR64)&lt;=1,-FR58*FR59,0))</f>
        <v>-2579680</v>
      </c>
      <c r="FS72" s="1430">
        <f t="shared" ref="FS72" si="478">IF(FR73=0,0,IF(SUM(FR64:FS64)&lt;=1,-FS58*FS59,0))</f>
        <v>-2579680</v>
      </c>
      <c r="FT72" s="1430">
        <f t="shared" ref="FT72" si="479">IF(FS73=0,0,IF(SUM(FS64:FT64)&lt;=1,-FT58*FT59,0))</f>
        <v>-2579680</v>
      </c>
      <c r="FU72" s="1430">
        <f t="shared" ref="FU72" si="480">IF(FT73=0,0,IF(SUM(FT64:FU64)&lt;=1,-FU58*FU59,0))</f>
        <v>-2579680</v>
      </c>
      <c r="FV72" s="1430">
        <f t="shared" ref="FV72" si="481">IF(FU73=0,0,IF(SUM(FU64:FV64)&lt;=1,-FV58*FV59,0))</f>
        <v>-2579680</v>
      </c>
      <c r="FW72" s="1430">
        <f t="shared" ref="FW72" si="482">IF(FV73=0,0,IF(SUM(FV64:FW64)&lt;=1,-FW58*FW59,0))</f>
        <v>-2579680</v>
      </c>
      <c r="FX72" s="1430">
        <f t="shared" ref="FX72" si="483">IF(FW73=0,0,IF(SUM(FW64:FX64)&lt;=1,-FX58*FX59,0))</f>
        <v>-2579680</v>
      </c>
      <c r="FY72" s="1430">
        <f t="shared" ref="FY72" si="484">IF(FX73=0,0,IF(SUM(FX64:FY64)&lt;=1,-FY58*FY59,0))</f>
        <v>-2579680</v>
      </c>
      <c r="FZ72" s="1430">
        <f t="shared" ref="FZ72" si="485">IF(FY73=0,0,IF(SUM(FY64:FZ64)&lt;=1,-FZ58*FZ59,0))</f>
        <v>-2579680</v>
      </c>
      <c r="GA72" s="1430">
        <f t="shared" ref="GA72" si="486">IF(FZ73=0,0,IF(SUM(FZ64:GA64)&lt;=1,-GA58*GA59,0))</f>
        <v>-2605473.3333333335</v>
      </c>
      <c r="GB72" s="1430">
        <f t="shared" ref="GB72" si="487">IF(GA73=0,0,IF(SUM(GA64:GB64)&lt;=1,-GB58*GB59,0))</f>
        <v>-2605473.3333333335</v>
      </c>
      <c r="GC72" s="1430">
        <f t="shared" ref="GC72" si="488">IF(GB73=0,0,IF(SUM(GB64:GC64)&lt;=1,-GC58*GC59,0))</f>
        <v>-2605473.3333333335</v>
      </c>
      <c r="GD72" s="1430">
        <f t="shared" ref="GD72" si="489">IF(GC73=0,0,IF(SUM(GC64:GD64)&lt;=1,-GD58*GD59,0))</f>
        <v>-2605473.3333333335</v>
      </c>
      <c r="GE72" s="1430">
        <f t="shared" ref="GE72" si="490">IF(GD73=0,0,IF(SUM(GD64:GE64)&lt;=1,-GE58*GE59,0))</f>
        <v>-2605473.3333333335</v>
      </c>
      <c r="GF72" s="1430">
        <f t="shared" ref="GF72" si="491">IF(GE73=0,0,IF(SUM(GE64:GF64)&lt;=1,-GF58*GF59,0))</f>
        <v>-2605473.3333333335</v>
      </c>
      <c r="GG72" s="1430">
        <f t="shared" ref="GG72" si="492">IF(GF73=0,0,IF(SUM(GF64:GG64)&lt;=1,-GG58*GG59,0))</f>
        <v>-2605473.3333333335</v>
      </c>
      <c r="GH72" s="1430">
        <f t="shared" ref="GH72" si="493">IF(GG73=0,0,IF(SUM(GG64:GH64)&lt;=1,-GH58*GH59,0))</f>
        <v>-2605473.3333333335</v>
      </c>
      <c r="GI72" s="1430">
        <f t="shared" ref="GI72" si="494">IF(GH73=0,0,IF(SUM(GH64:GI64)&lt;=1,-GI58*GI59,0))</f>
        <v>-2605473.3333333335</v>
      </c>
      <c r="GJ72" s="1430">
        <f t="shared" ref="GJ72" si="495">IF(GI73=0,0,IF(SUM(GI64:GJ64)&lt;=1,-GJ58*GJ59,0))</f>
        <v>-2605473.3333333335</v>
      </c>
      <c r="GK72" s="1430">
        <f t="shared" ref="GK72" si="496">IF(GJ73=0,0,IF(SUM(GJ64:GK64)&lt;=1,-GK58*GK59,0))</f>
        <v>-2605473.3333333335</v>
      </c>
      <c r="GL72" s="1430">
        <f t="shared" ref="GL72" si="497">IF(GK73=0,0,IF(SUM(GK64:GL64)&lt;=1,-GL58*GL59,0))</f>
        <v>-2605473.3333333335</v>
      </c>
      <c r="GM72" s="1430">
        <f t="shared" ref="GM72" si="498">IF(GL73=0,0,IF(SUM(GL64:GM64)&lt;=1,-GM58*GM59,0))</f>
        <v>-2631526.666666667</v>
      </c>
      <c r="GN72" s="1430">
        <f t="shared" ref="GN72" si="499">IF(GM73=0,0,IF(SUM(GM64:GN64)&lt;=1,-GN58*GN59,0))</f>
        <v>-2631526.666666667</v>
      </c>
      <c r="GO72" s="1430">
        <f t="shared" ref="GO72" si="500">IF(GN73=0,0,IF(SUM(GN64:GO64)&lt;=1,-GO58*GO59,0))</f>
        <v>-2631526.666666667</v>
      </c>
      <c r="GP72" s="1430">
        <f t="shared" ref="GP72" si="501">IF(GO73=0,0,IF(SUM(GO64:GP64)&lt;=1,-GP58*GP59,0))</f>
        <v>-2631526.666666667</v>
      </c>
      <c r="GQ72" s="1430">
        <f t="shared" ref="GQ72" si="502">IF(GP73=0,0,IF(SUM(GP64:GQ64)&lt;=1,-GQ58*GQ59,0))</f>
        <v>-2631526.666666667</v>
      </c>
      <c r="GR72" s="1430">
        <f t="shared" ref="GR72" si="503">IF(GQ73=0,0,IF(SUM(GQ64:GR64)&lt;=1,-GR58*GR59,0))</f>
        <v>-2631526.666666667</v>
      </c>
      <c r="GS72" s="1430">
        <f t="shared" ref="GS72" si="504">IF(GR73=0,0,IF(SUM(GR64:GS64)&lt;=1,-GS58*GS59,0))</f>
        <v>-2631526.666666667</v>
      </c>
      <c r="GT72" s="1430">
        <f t="shared" ref="GT72" si="505">IF(GS73=0,0,IF(SUM(GS64:GT64)&lt;=1,-GT58*GT59,0))</f>
        <v>-2631526.666666667</v>
      </c>
      <c r="GU72" s="1430">
        <f t="shared" ref="GU72" si="506">IF(GT73=0,0,IF(SUM(GT64:GU64)&lt;=1,-GU58*GU59,0))</f>
        <v>-2631526.666666667</v>
      </c>
      <c r="GV72" s="1430">
        <f t="shared" ref="GV72" si="507">IF(GU73=0,0,IF(SUM(GU64:GV64)&lt;=1,-GV58*GV59,0))</f>
        <v>-2631526.666666667</v>
      </c>
      <c r="GW72" s="1430">
        <f t="shared" ref="GW72" si="508">IF(GV73=0,0,IF(SUM(GV64:GW64)&lt;=1,-GW58*GW59,0))</f>
        <v>-2631526.666666667</v>
      </c>
      <c r="GX72" s="1430">
        <f t="shared" ref="GX72" si="509">IF(GW73=0,0,IF(SUM(GW64:GX64)&lt;=1,-GX58*GX59,0))</f>
        <v>-2631526.666666667</v>
      </c>
      <c r="GY72" s="1430">
        <f t="shared" ref="GY72" si="510">IF(GX73=0,0,IF(SUM(GX64:GY64)&lt;=1,-GY58*GY59,0))</f>
        <v>-2657846.666666667</v>
      </c>
      <c r="GZ72" s="1430">
        <f t="shared" ref="GZ72" si="511">IF(GY73=0,0,IF(SUM(GY64:GZ64)&lt;=1,-GZ58*GZ59,0))</f>
        <v>-2657846.666666667</v>
      </c>
      <c r="HA72" s="1430">
        <f t="shared" ref="HA72" si="512">IF(GZ73=0,0,IF(SUM(GZ64:HA64)&lt;=1,-HA58*HA59,0))</f>
        <v>-2657846.666666667</v>
      </c>
      <c r="HB72" s="1430">
        <f t="shared" ref="HB72" si="513">IF(HA73=0,0,IF(SUM(HA64:HB64)&lt;=1,-HB58*HB59,0))</f>
        <v>-2657846.666666667</v>
      </c>
      <c r="HC72" s="1430">
        <f t="shared" ref="HC72" si="514">IF(HB73=0,0,IF(SUM(HB64:HC64)&lt;=1,-HC58*HC59,0))</f>
        <v>-2657846.666666667</v>
      </c>
      <c r="HD72" s="1430">
        <f t="shared" ref="HD72" si="515">IF(HC73=0,0,IF(SUM(HC64:HD64)&lt;=1,-HD58*HD59,0))</f>
        <v>-2657846.666666667</v>
      </c>
      <c r="HE72" s="1430">
        <f t="shared" ref="HE72" si="516">IF(HD73=0,0,IF(SUM(HD64:HE64)&lt;=1,-HE58*HE59,0))</f>
        <v>-2657846.666666667</v>
      </c>
      <c r="HF72" s="1430">
        <f t="shared" ref="HF72" si="517">IF(HE73=0,0,IF(SUM(HE64:HF64)&lt;=1,-HF58*HF59,0))</f>
        <v>-2657846.666666667</v>
      </c>
      <c r="HG72" s="1430">
        <f t="shared" ref="HG72" si="518">IF(HF73=0,0,IF(SUM(HF64:HG64)&lt;=1,-HG58*HG59,0))</f>
        <v>-2657846.666666667</v>
      </c>
      <c r="HH72" s="1430">
        <f t="shared" ref="HH72" si="519">IF(HG73=0,0,IF(SUM(HG64:HH64)&lt;=1,-HH58*HH59,0))</f>
        <v>-2657846.666666667</v>
      </c>
      <c r="HI72" s="1430">
        <f t="shared" ref="HI72" si="520">IF(HH73=0,0,IF(SUM(HH64:HI64)&lt;=1,-HI58*HI59,0))</f>
        <v>-2657846.666666667</v>
      </c>
      <c r="HJ72" s="1430">
        <f t="shared" ref="HJ72" si="521">IF(HI73=0,0,IF(SUM(HI64:HJ64)&lt;=1,-HJ58*HJ59,0))</f>
        <v>-2657846.666666667</v>
      </c>
      <c r="HK72" s="1430">
        <f t="shared" ref="HK72" si="522">IF(HJ73=0,0,IF(SUM(HJ64:HK64)&lt;=1,-HK58*HK59,0))</f>
        <v>-2684426.666666667</v>
      </c>
      <c r="HL72" s="1430">
        <f t="shared" ref="HL72" si="523">IF(HK73=0,0,IF(SUM(HK64:HL64)&lt;=1,-HL58*HL59,0))</f>
        <v>-2684426.666666667</v>
      </c>
      <c r="HM72" s="1430">
        <f t="shared" ref="HM72" si="524">IF(HL73=0,0,IF(SUM(HL64:HM64)&lt;=1,-HM58*HM59,0))</f>
        <v>-2684426.666666667</v>
      </c>
      <c r="HN72" s="1430">
        <f t="shared" ref="HN72" si="525">IF(HM73=0,0,IF(SUM(HM64:HN64)&lt;=1,-HN58*HN59,0))</f>
        <v>-2684426.666666667</v>
      </c>
      <c r="HO72" s="1430">
        <f t="shared" ref="HO72" si="526">IF(HN73=0,0,IF(SUM(HN64:HO64)&lt;=1,-HO58*HO59,0))</f>
        <v>-2684426.666666667</v>
      </c>
      <c r="HP72" s="1430">
        <f t="shared" ref="HP72" si="527">IF(HO73=0,0,IF(SUM(HO64:HP64)&lt;=1,-HP58*HP59,0))</f>
        <v>-2684426.666666667</v>
      </c>
      <c r="HQ72" s="1430">
        <f t="shared" ref="HQ72" si="528">IF(HP73=0,0,IF(SUM(HP64:HQ64)&lt;=1,-HQ58*HQ59,0))</f>
        <v>-2684426.666666667</v>
      </c>
      <c r="HR72" s="1430">
        <f t="shared" ref="HR72" si="529">IF(HQ73=0,0,IF(SUM(HQ64:HR64)&lt;=1,-HR58*HR59,0))</f>
        <v>-2684426.666666667</v>
      </c>
      <c r="HS72" s="1430">
        <f t="shared" ref="HS72" si="530">IF(HR73=0,0,IF(SUM(HR64:HS64)&lt;=1,-HS58*HS59,0))</f>
        <v>-2684426.666666667</v>
      </c>
      <c r="HT72" s="1430">
        <f t="shared" ref="HT72" si="531">IF(HS73=0,0,IF(SUM(HS64:HT64)&lt;=1,-HT58*HT59,0))</f>
        <v>-2684426.666666667</v>
      </c>
      <c r="HU72" s="1430">
        <f t="shared" ref="HU72" si="532">IF(HT73=0,0,IF(SUM(HT64:HU64)&lt;=1,-HU58*HU59,0))</f>
        <v>-2684426.666666667</v>
      </c>
      <c r="HV72" s="1430">
        <f t="shared" ref="HV72" si="533">IF(HU73=0,0,IF(SUM(HU64:HV64)&lt;=1,-HV58*HV59,0))</f>
        <v>-2684426.666666667</v>
      </c>
      <c r="HW72" s="1430">
        <f t="shared" ref="HW72" si="534">IF(HV73=0,0,IF(SUM(HV64:HW64)&lt;=1,-HW58*HW59,0))</f>
        <v>-2711270.9333333331</v>
      </c>
      <c r="HX72" s="1430">
        <f t="shared" ref="HX72" si="535">IF(HW73=0,0,IF(SUM(HW64:HX64)&lt;=1,-HX58*HX59,0))</f>
        <v>-2711270.9333333331</v>
      </c>
      <c r="HY72" s="1430">
        <f t="shared" ref="HY72" si="536">IF(HX73=0,0,IF(SUM(HX64:HY64)&lt;=1,-HY58*HY59,0))</f>
        <v>-2711270.9333333331</v>
      </c>
      <c r="HZ72" s="1430">
        <f t="shared" ref="HZ72:IB72" si="537">IF(HY73=0,0,IF(SUM(HY64:HZ64)&lt;=1,-HZ58*HZ59,0))</f>
        <v>-2711270.9333333331</v>
      </c>
      <c r="IA72" s="1430">
        <f t="shared" si="537"/>
        <v>-2711270.9333333331</v>
      </c>
      <c r="IB72" s="1430">
        <f t="shared" si="537"/>
        <v>0</v>
      </c>
      <c r="ID72" s="279" t="s">
        <v>332</v>
      </c>
      <c r="IE72" s="27"/>
      <c r="IF72" s="1116">
        <f t="shared" si="126"/>
        <v>0</v>
      </c>
      <c r="IG72" s="1116">
        <f t="shared" si="126"/>
        <v>-16025333.333333336</v>
      </c>
      <c r="IH72" s="1116">
        <f t="shared" si="126"/>
        <v>-27746720.000000004</v>
      </c>
      <c r="II72" s="1116">
        <f t="shared" si="126"/>
        <v>-28024160.000000004</v>
      </c>
      <c r="IJ72" s="1116">
        <f t="shared" si="126"/>
        <v>-28304400</v>
      </c>
      <c r="IK72" s="1116">
        <f t="shared" si="126"/>
        <v>-28587440.000000004</v>
      </c>
      <c r="IL72" s="1116">
        <f t="shared" si="126"/>
        <v>-28873359.999999996</v>
      </c>
      <c r="IM72" s="1116">
        <f t="shared" si="126"/>
        <v>-29162079.999999996</v>
      </c>
      <c r="IN72" s="1116">
        <f t="shared" si="126"/>
        <v>-29453679.999999996</v>
      </c>
      <c r="IO72" s="1116">
        <f t="shared" si="126"/>
        <v>-29748240</v>
      </c>
      <c r="IP72" s="1116">
        <f t="shared" si="126"/>
        <v>-30045759.999999996</v>
      </c>
      <c r="IQ72" s="1116">
        <f t="shared" si="126"/>
        <v>-30346160.000000004</v>
      </c>
      <c r="IR72" s="1116">
        <f t="shared" si="126"/>
        <v>-30649680</v>
      </c>
      <c r="IS72" s="1116">
        <f t="shared" si="126"/>
        <v>-30956160</v>
      </c>
      <c r="IT72" s="1116">
        <f t="shared" si="126"/>
        <v>-31265679.999999996</v>
      </c>
      <c r="IU72" s="1116">
        <f t="shared" si="126"/>
        <v>-31578320.000000011</v>
      </c>
      <c r="IV72" s="1116">
        <f t="shared" si="333"/>
        <v>-31894160.000000011</v>
      </c>
      <c r="IW72" s="1116">
        <f t="shared" si="333"/>
        <v>-32213120.000000011</v>
      </c>
      <c r="IX72" s="1480">
        <f t="shared" si="333"/>
        <v>-13556354.666666666</v>
      </c>
      <c r="IY72" s="582"/>
      <c r="IZ72" s="582"/>
    </row>
    <row r="73" spans="3:260" x14ac:dyDescent="0.3">
      <c r="C73" s="279" t="s">
        <v>333</v>
      </c>
      <c r="D73" s="27"/>
      <c r="E73" s="343"/>
      <c r="F73" s="343">
        <f t="shared" ref="F73:U73" si="538">SUM(F70:F72)</f>
        <v>4624453.3333333321</v>
      </c>
      <c r="G73" s="343">
        <f t="shared" si="538"/>
        <v>4670693.3333333284</v>
      </c>
      <c r="H73" s="343">
        <f t="shared" si="538"/>
        <v>4717399.9999999925</v>
      </c>
      <c r="I73" s="343">
        <f t="shared" si="538"/>
        <v>4764573.3333333246</v>
      </c>
      <c r="J73" s="343">
        <f t="shared" si="538"/>
        <v>4812226.6666666567</v>
      </c>
      <c r="K73" s="343">
        <f t="shared" si="538"/>
        <v>4860346.6666666567</v>
      </c>
      <c r="L73" s="343">
        <f t="shared" si="538"/>
        <v>4908946.6666666567</v>
      </c>
      <c r="M73" s="343">
        <f t="shared" si="538"/>
        <v>4958039.9999999925</v>
      </c>
      <c r="N73" s="343">
        <f t="shared" si="538"/>
        <v>5007626.6666666567</v>
      </c>
      <c r="O73" s="343">
        <f t="shared" si="538"/>
        <v>5057693.3333333284</v>
      </c>
      <c r="P73" s="343">
        <f t="shared" si="538"/>
        <v>5108279.9999999925</v>
      </c>
      <c r="Q73" s="343">
        <f t="shared" si="538"/>
        <v>5159359.9999999925</v>
      </c>
      <c r="R73" s="343">
        <f t="shared" si="538"/>
        <v>5210946.6666666567</v>
      </c>
      <c r="S73" s="343">
        <f t="shared" si="538"/>
        <v>5263053.3333333284</v>
      </c>
      <c r="T73" s="343">
        <f t="shared" si="538"/>
        <v>5315693.3333333284</v>
      </c>
      <c r="U73" s="343">
        <f t="shared" si="538"/>
        <v>5368853.3333333284</v>
      </c>
      <c r="V73" s="343">
        <f t="shared" ref="V73:W73" si="539">SUM(V70:V72)</f>
        <v>2259392.4444444329</v>
      </c>
      <c r="W73" s="393">
        <f t="shared" si="539"/>
        <v>0</v>
      </c>
      <c r="Y73" s="669" t="s">
        <v>333</v>
      </c>
      <c r="Z73" s="606"/>
      <c r="AA73" s="670">
        <f>+AA71-Z71</f>
        <v>0</v>
      </c>
      <c r="AB73" s="606"/>
      <c r="AC73" s="1477">
        <f t="shared" ref="AC73:AF73" si="540">SUM(AC70:AC72)</f>
        <v>0</v>
      </c>
      <c r="AD73" s="1477">
        <f t="shared" si="540"/>
        <v>4578666.666666667</v>
      </c>
      <c r="AE73" s="1477">
        <f t="shared" si="540"/>
        <v>2289333.3333333335</v>
      </c>
      <c r="AF73" s="1432">
        <f t="shared" si="540"/>
        <v>4578666.666666666</v>
      </c>
      <c r="AG73" s="1432">
        <f t="shared" ref="AG73" si="541">SUM(AG70:AG72)</f>
        <v>2289333.3333333326</v>
      </c>
      <c r="AH73" s="1432">
        <f t="shared" ref="AH73" si="542">SUM(AH70:AH72)</f>
        <v>4578666.666666666</v>
      </c>
      <c r="AI73" s="1432">
        <f t="shared" ref="AI73" si="543">SUM(AI70:AI72)</f>
        <v>2289333.3333333326</v>
      </c>
      <c r="AJ73" s="1432">
        <f t="shared" ref="AJ73" si="544">SUM(AJ70:AJ72)</f>
        <v>4578666.666666666</v>
      </c>
      <c r="AK73" s="1432">
        <f t="shared" ref="AK73" si="545">SUM(AK70:AK72)</f>
        <v>2289333.3333333326</v>
      </c>
      <c r="AL73" s="1432">
        <f t="shared" ref="AL73" si="546">SUM(AL70:AL72)</f>
        <v>4624453.3333333321</v>
      </c>
      <c r="AM73" s="1432">
        <f t="shared" ref="AM73" si="547">SUM(AM70:AM72)</f>
        <v>2312226.6666666656</v>
      </c>
      <c r="AN73" s="1432">
        <f t="shared" ref="AN73" si="548">SUM(AN70:AN72)</f>
        <v>4624453.3333333321</v>
      </c>
      <c r="AO73" s="1432">
        <f t="shared" ref="AO73" si="549">SUM(AO70:AO72)</f>
        <v>2312226.6666666656</v>
      </c>
      <c r="AP73" s="1432">
        <f t="shared" ref="AP73" si="550">SUM(AP70:AP72)</f>
        <v>4624453.3333333321</v>
      </c>
      <c r="AQ73" s="1432">
        <f t="shared" ref="AQ73" si="551">SUM(AQ70:AQ72)</f>
        <v>2312226.6666666656</v>
      </c>
      <c r="AR73" s="1432">
        <f t="shared" ref="AR73" si="552">SUM(AR70:AR72)</f>
        <v>4624453.3333333321</v>
      </c>
      <c r="AS73" s="1432">
        <f t="shared" ref="AS73" si="553">SUM(AS70:AS72)</f>
        <v>2312226.6666666656</v>
      </c>
      <c r="AT73" s="1432">
        <f t="shared" ref="AT73" si="554">SUM(AT70:AT72)</f>
        <v>4624453.3333333321</v>
      </c>
      <c r="AU73" s="1432">
        <f t="shared" ref="AU73" si="555">SUM(AU70:AU72)</f>
        <v>2312226.6666666656</v>
      </c>
      <c r="AV73" s="1432">
        <f t="shared" ref="AV73" si="556">SUM(AV70:AV72)</f>
        <v>4624453.3333333321</v>
      </c>
      <c r="AW73" s="1432">
        <f t="shared" ref="AW73" si="557">SUM(AW70:AW72)</f>
        <v>2312226.6666666656</v>
      </c>
      <c r="AX73" s="1432">
        <f t="shared" ref="AX73" si="558">SUM(AX70:AX72)</f>
        <v>4670693.3333333321</v>
      </c>
      <c r="AY73" s="1432">
        <f t="shared" ref="AY73" si="559">SUM(AY70:AY72)</f>
        <v>2335346.6666666656</v>
      </c>
      <c r="AZ73" s="1432">
        <f t="shared" ref="AZ73" si="560">SUM(AZ70:AZ72)</f>
        <v>4670693.3333333321</v>
      </c>
      <c r="BA73" s="1432">
        <f t="shared" ref="BA73" si="561">SUM(BA70:BA72)</f>
        <v>2335346.6666666656</v>
      </c>
      <c r="BB73" s="1432">
        <f t="shared" ref="BB73" si="562">SUM(BB70:BB72)</f>
        <v>4670693.3333333321</v>
      </c>
      <c r="BC73" s="1432">
        <f t="shared" ref="BC73" si="563">SUM(BC70:BC72)</f>
        <v>2335346.6666666656</v>
      </c>
      <c r="BD73" s="1432">
        <f t="shared" ref="BD73" si="564">SUM(BD70:BD72)</f>
        <v>4670693.3333333321</v>
      </c>
      <c r="BE73" s="1432">
        <f t="shared" ref="BE73" si="565">SUM(BE70:BE72)</f>
        <v>2335346.6666666656</v>
      </c>
      <c r="BF73" s="1432">
        <f t="shared" ref="BF73" si="566">SUM(BF70:BF72)</f>
        <v>4670693.3333333321</v>
      </c>
      <c r="BG73" s="1432">
        <f t="shared" ref="BG73" si="567">SUM(BG70:BG72)</f>
        <v>2335346.6666666656</v>
      </c>
      <c r="BH73" s="1432">
        <f t="shared" ref="BH73" si="568">SUM(BH70:BH72)</f>
        <v>4670693.3333333321</v>
      </c>
      <c r="BI73" s="1432">
        <f t="shared" ref="BI73" si="569">SUM(BI70:BI72)</f>
        <v>2335346.6666666656</v>
      </c>
      <c r="BJ73" s="1432">
        <f t="shared" ref="BJ73" si="570">SUM(BJ70:BJ72)</f>
        <v>4717400</v>
      </c>
      <c r="BK73" s="1432">
        <f t="shared" ref="BK73" si="571">SUM(BK70:BK72)</f>
        <v>2358700</v>
      </c>
      <c r="BL73" s="1432">
        <f t="shared" ref="BL73" si="572">SUM(BL70:BL72)</f>
        <v>4717400</v>
      </c>
      <c r="BM73" s="1432">
        <f t="shared" ref="BM73" si="573">SUM(BM70:BM72)</f>
        <v>2358700</v>
      </c>
      <c r="BN73" s="1432">
        <f t="shared" ref="BN73" si="574">SUM(BN70:BN72)</f>
        <v>4717400</v>
      </c>
      <c r="BO73" s="1432">
        <f t="shared" ref="BO73" si="575">SUM(BO70:BO72)</f>
        <v>2358700</v>
      </c>
      <c r="BP73" s="1432">
        <f t="shared" ref="BP73" si="576">SUM(BP70:BP72)</f>
        <v>4717400</v>
      </c>
      <c r="BQ73" s="1432">
        <f t="shared" ref="BQ73" si="577">SUM(BQ70:BQ72)</f>
        <v>2358700</v>
      </c>
      <c r="BR73" s="1432">
        <f t="shared" ref="BR73" si="578">SUM(BR70:BR72)</f>
        <v>4717400</v>
      </c>
      <c r="BS73" s="1432">
        <f t="shared" ref="BS73" si="579">SUM(BS70:BS72)</f>
        <v>2358700</v>
      </c>
      <c r="BT73" s="1432">
        <f t="shared" ref="BT73" si="580">SUM(BT70:BT72)</f>
        <v>4717400</v>
      </c>
      <c r="BU73" s="1432">
        <f t="shared" ref="BU73" si="581">SUM(BU70:BU72)</f>
        <v>2358700</v>
      </c>
      <c r="BV73" s="1432">
        <f t="shared" ref="BV73" si="582">SUM(BV70:BV72)</f>
        <v>4764573.333333333</v>
      </c>
      <c r="BW73" s="1432">
        <f t="shared" ref="BW73" si="583">SUM(BW70:BW72)</f>
        <v>2382286.6666666665</v>
      </c>
      <c r="BX73" s="1432">
        <f t="shared" ref="BX73" si="584">SUM(BX70:BX72)</f>
        <v>4764573.333333334</v>
      </c>
      <c r="BY73" s="1432">
        <f t="shared" ref="BY73" si="585">SUM(BY70:BY72)</f>
        <v>2382286.6666666674</v>
      </c>
      <c r="BZ73" s="1432">
        <f t="shared" ref="BZ73" si="586">SUM(BZ70:BZ72)</f>
        <v>4764573.333333334</v>
      </c>
      <c r="CA73" s="1432">
        <f t="shared" ref="CA73" si="587">SUM(CA70:CA72)</f>
        <v>2382286.6666666674</v>
      </c>
      <c r="CB73" s="1432">
        <f t="shared" ref="CB73" si="588">SUM(CB70:CB72)</f>
        <v>4764573.333333334</v>
      </c>
      <c r="CC73" s="1432">
        <f t="shared" ref="CC73" si="589">SUM(CC70:CC72)</f>
        <v>2382286.6666666674</v>
      </c>
      <c r="CD73" s="1432">
        <f t="shared" ref="CD73" si="590">SUM(CD70:CD72)</f>
        <v>4764573.333333334</v>
      </c>
      <c r="CE73" s="1432">
        <f t="shared" ref="CE73" si="591">SUM(CE70:CE72)</f>
        <v>2382286.6666666674</v>
      </c>
      <c r="CF73" s="1432">
        <f t="shared" ref="CF73" si="592">SUM(CF70:CF72)</f>
        <v>4764573.333333334</v>
      </c>
      <c r="CG73" s="1432">
        <f t="shared" ref="CG73" si="593">SUM(CG70:CG72)</f>
        <v>2382286.6666666674</v>
      </c>
      <c r="CH73" s="1432">
        <f t="shared" ref="CH73" si="594">SUM(CH70:CH72)</f>
        <v>4812226.6666666679</v>
      </c>
      <c r="CI73" s="1432">
        <f t="shared" ref="CI73" si="595">SUM(CI70:CI72)</f>
        <v>2406113.3333333344</v>
      </c>
      <c r="CJ73" s="1432">
        <f t="shared" ref="CJ73" si="596">SUM(CJ70:CJ72)</f>
        <v>4812226.6666666679</v>
      </c>
      <c r="CK73" s="1432">
        <f t="shared" ref="CK73" si="597">SUM(CK70:CK72)</f>
        <v>2406113.3333333344</v>
      </c>
      <c r="CL73" s="1432">
        <f t="shared" ref="CL73" si="598">SUM(CL70:CL72)</f>
        <v>4812226.6666666679</v>
      </c>
      <c r="CM73" s="1432">
        <f t="shared" ref="CM73" si="599">SUM(CM70:CM72)</f>
        <v>2406113.3333333344</v>
      </c>
      <c r="CN73" s="1432">
        <f t="shared" ref="CN73" si="600">SUM(CN70:CN72)</f>
        <v>4812226.6666666679</v>
      </c>
      <c r="CO73" s="1432">
        <f t="shared" ref="CO73" si="601">SUM(CO70:CO72)</f>
        <v>2406113.3333333344</v>
      </c>
      <c r="CP73" s="1432">
        <f t="shared" ref="CP73" si="602">SUM(CP70:CP72)</f>
        <v>4812226.6666666679</v>
      </c>
      <c r="CQ73" s="1432">
        <f t="shared" ref="CQ73" si="603">SUM(CQ70:CQ72)</f>
        <v>2406113.3333333344</v>
      </c>
      <c r="CR73" s="1432">
        <f t="shared" ref="CR73" si="604">SUM(CR70:CR72)</f>
        <v>4812226.6666666679</v>
      </c>
      <c r="CS73" s="1432">
        <f t="shared" ref="CS73" si="605">SUM(CS70:CS72)</f>
        <v>2406113.3333333344</v>
      </c>
      <c r="CT73" s="1432">
        <f t="shared" ref="CT73" si="606">SUM(CT70:CT72)</f>
        <v>4860346.6666666679</v>
      </c>
      <c r="CU73" s="1432">
        <f t="shared" ref="CU73" si="607">SUM(CU70:CU72)</f>
        <v>2430173.3333333344</v>
      </c>
      <c r="CV73" s="1432">
        <f t="shared" ref="CV73" si="608">SUM(CV70:CV72)</f>
        <v>4860346.6666666679</v>
      </c>
      <c r="CW73" s="1432">
        <f t="shared" ref="CW73" si="609">SUM(CW70:CW72)</f>
        <v>2430173.3333333344</v>
      </c>
      <c r="CX73" s="1432">
        <f t="shared" ref="CX73" si="610">SUM(CX70:CX72)</f>
        <v>4860346.6666666679</v>
      </c>
      <c r="CY73" s="1432">
        <f t="shared" ref="CY73" si="611">SUM(CY70:CY72)</f>
        <v>2430173.3333333344</v>
      </c>
      <c r="CZ73" s="1432">
        <f t="shared" ref="CZ73" si="612">SUM(CZ70:CZ72)</f>
        <v>4860346.6666666679</v>
      </c>
      <c r="DA73" s="1432">
        <f t="shared" ref="DA73" si="613">SUM(DA70:DA72)</f>
        <v>2430173.3333333344</v>
      </c>
      <c r="DB73" s="1432">
        <f t="shared" ref="DB73" si="614">SUM(DB70:DB72)</f>
        <v>4860346.6666666679</v>
      </c>
      <c r="DC73" s="1432">
        <f t="shared" ref="DC73" si="615">SUM(DC70:DC72)</f>
        <v>2430173.3333333344</v>
      </c>
      <c r="DD73" s="1432">
        <f t="shared" ref="DD73" si="616">SUM(DD70:DD72)</f>
        <v>4860346.6666666679</v>
      </c>
      <c r="DE73" s="1432">
        <f t="shared" ref="DE73" si="617">SUM(DE70:DE72)</f>
        <v>2430173.3333333344</v>
      </c>
      <c r="DF73" s="1432">
        <f t="shared" ref="DF73" si="618">SUM(DF70:DF72)</f>
        <v>4908946.6666666679</v>
      </c>
      <c r="DG73" s="1432">
        <f t="shared" ref="DG73" si="619">SUM(DG70:DG72)</f>
        <v>2454473.3333333344</v>
      </c>
      <c r="DH73" s="1432">
        <f t="shared" ref="DH73" si="620">SUM(DH70:DH72)</f>
        <v>4908946.6666666679</v>
      </c>
      <c r="DI73" s="1432">
        <f t="shared" ref="DI73" si="621">SUM(DI70:DI72)</f>
        <v>2454473.3333333344</v>
      </c>
      <c r="DJ73" s="1432">
        <f t="shared" ref="DJ73" si="622">SUM(DJ70:DJ72)</f>
        <v>4908946.6666666679</v>
      </c>
      <c r="DK73" s="1432">
        <f t="shared" ref="DK73" si="623">SUM(DK70:DK72)</f>
        <v>2454473.3333333344</v>
      </c>
      <c r="DL73" s="1432">
        <f t="shared" ref="DL73" si="624">SUM(DL70:DL72)</f>
        <v>4908946.6666666679</v>
      </c>
      <c r="DM73" s="1432">
        <f t="shared" ref="DM73" si="625">SUM(DM70:DM72)</f>
        <v>2454473.3333333344</v>
      </c>
      <c r="DN73" s="1432">
        <f t="shared" ref="DN73" si="626">SUM(DN70:DN72)</f>
        <v>4908946.6666666679</v>
      </c>
      <c r="DO73" s="1432">
        <f t="shared" ref="DO73" si="627">SUM(DO70:DO72)</f>
        <v>2454473.3333333344</v>
      </c>
      <c r="DP73" s="1432">
        <f t="shared" ref="DP73" si="628">SUM(DP70:DP72)</f>
        <v>4908946.6666666679</v>
      </c>
      <c r="DQ73" s="1432">
        <f t="shared" ref="DQ73" si="629">SUM(DQ70:DQ72)</f>
        <v>2454473.3333333344</v>
      </c>
      <c r="DR73" s="1432">
        <f t="shared" ref="DR73" si="630">SUM(DR70:DR72)</f>
        <v>4958040</v>
      </c>
      <c r="DS73" s="1432">
        <f t="shared" ref="DS73" si="631">SUM(DS70:DS72)</f>
        <v>2479020</v>
      </c>
      <c r="DT73" s="1432">
        <f t="shared" ref="DT73" si="632">SUM(DT70:DT72)</f>
        <v>4958040</v>
      </c>
      <c r="DU73" s="1432">
        <f t="shared" ref="DU73" si="633">SUM(DU70:DU72)</f>
        <v>2479020</v>
      </c>
      <c r="DV73" s="1432">
        <f t="shared" ref="DV73" si="634">SUM(DV70:DV72)</f>
        <v>4958040</v>
      </c>
      <c r="DW73" s="1432">
        <f t="shared" ref="DW73" si="635">SUM(DW70:DW72)</f>
        <v>2479020</v>
      </c>
      <c r="DX73" s="1432">
        <f t="shared" ref="DX73" si="636">SUM(DX70:DX72)</f>
        <v>4958040</v>
      </c>
      <c r="DY73" s="1432">
        <f t="shared" ref="DY73" si="637">SUM(DY70:DY72)</f>
        <v>2479020</v>
      </c>
      <c r="DZ73" s="1432">
        <f t="shared" ref="DZ73" si="638">SUM(DZ70:DZ72)</f>
        <v>4958040</v>
      </c>
      <c r="EA73" s="1432">
        <f t="shared" ref="EA73" si="639">SUM(EA70:EA72)</f>
        <v>2479020</v>
      </c>
      <c r="EB73" s="1432">
        <f t="shared" ref="EB73" si="640">SUM(EB70:EB72)</f>
        <v>4958040</v>
      </c>
      <c r="EC73" s="1432">
        <f t="shared" ref="EC73" si="641">SUM(EC70:EC72)</f>
        <v>2479020</v>
      </c>
      <c r="ED73" s="1432">
        <f t="shared" ref="ED73" si="642">SUM(ED70:ED72)</f>
        <v>5007626.666666667</v>
      </c>
      <c r="EE73" s="1432">
        <f t="shared" ref="EE73" si="643">SUM(EE70:EE72)</f>
        <v>2503813.3333333335</v>
      </c>
      <c r="EF73" s="1432">
        <f t="shared" ref="EF73" si="644">SUM(EF70:EF72)</f>
        <v>5007626.666666666</v>
      </c>
      <c r="EG73" s="1432">
        <f t="shared" ref="EG73" si="645">SUM(EG70:EG72)</f>
        <v>2503813.3333333326</v>
      </c>
      <c r="EH73" s="1432">
        <f t="shared" ref="EH73" si="646">SUM(EH70:EH72)</f>
        <v>5007626.666666666</v>
      </c>
      <c r="EI73" s="1432">
        <f t="shared" ref="EI73" si="647">SUM(EI70:EI72)</f>
        <v>2503813.3333333326</v>
      </c>
      <c r="EJ73" s="1432">
        <f t="shared" ref="EJ73" si="648">SUM(EJ70:EJ72)</f>
        <v>5007626.666666666</v>
      </c>
      <c r="EK73" s="1432">
        <f t="shared" ref="EK73" si="649">SUM(EK70:EK72)</f>
        <v>2503813.3333333326</v>
      </c>
      <c r="EL73" s="1432">
        <f t="shared" ref="EL73" si="650">SUM(EL70:EL72)</f>
        <v>5007626.666666666</v>
      </c>
      <c r="EM73" s="1432">
        <f t="shared" ref="EM73" si="651">SUM(EM70:EM72)</f>
        <v>2503813.3333333326</v>
      </c>
      <c r="EN73" s="1432">
        <f t="shared" ref="EN73" si="652">SUM(EN70:EN72)</f>
        <v>5007626.666666666</v>
      </c>
      <c r="EO73" s="1432">
        <f t="shared" ref="EO73" si="653">SUM(EO70:EO72)</f>
        <v>2503813.3333333326</v>
      </c>
      <c r="EP73" s="1432">
        <f t="shared" ref="EP73" si="654">SUM(EP70:EP72)</f>
        <v>5057693.3333333321</v>
      </c>
      <c r="EQ73" s="1432">
        <f t="shared" ref="EQ73" si="655">SUM(EQ70:EQ72)</f>
        <v>2528846.6666666656</v>
      </c>
      <c r="ER73" s="1432">
        <f t="shared" ref="ER73" si="656">SUM(ER70:ER72)</f>
        <v>5057693.3333333321</v>
      </c>
      <c r="ES73" s="1432">
        <f t="shared" ref="ES73" si="657">SUM(ES70:ES72)</f>
        <v>2528846.6666666656</v>
      </c>
      <c r="ET73" s="1432">
        <f t="shared" ref="ET73" si="658">SUM(ET70:ET72)</f>
        <v>5057693.3333333321</v>
      </c>
      <c r="EU73" s="1432">
        <f t="shared" ref="EU73" si="659">SUM(EU70:EU72)</f>
        <v>2528846.6666666656</v>
      </c>
      <c r="EV73" s="1432">
        <f t="shared" ref="EV73" si="660">SUM(EV70:EV72)</f>
        <v>5057693.3333333321</v>
      </c>
      <c r="EW73" s="1432">
        <f t="shared" ref="EW73" si="661">SUM(EW70:EW72)</f>
        <v>2528846.6666666656</v>
      </c>
      <c r="EX73" s="1432">
        <f t="shared" ref="EX73" si="662">SUM(EX70:EX72)</f>
        <v>5057693.3333333321</v>
      </c>
      <c r="EY73" s="1432">
        <f t="shared" ref="EY73" si="663">SUM(EY70:EY72)</f>
        <v>2528846.6666666656</v>
      </c>
      <c r="EZ73" s="1432">
        <f t="shared" ref="EZ73" si="664">SUM(EZ70:EZ72)</f>
        <v>5057693.3333333321</v>
      </c>
      <c r="FA73" s="1432">
        <f t="shared" ref="FA73" si="665">SUM(FA70:FA72)</f>
        <v>2528846.6666666656</v>
      </c>
      <c r="FB73" s="1432">
        <f t="shared" ref="FB73" si="666">SUM(FB70:FB72)</f>
        <v>5108280</v>
      </c>
      <c r="FC73" s="1432">
        <f t="shared" ref="FC73" si="667">SUM(FC70:FC72)</f>
        <v>2554140</v>
      </c>
      <c r="FD73" s="1432">
        <f t="shared" ref="FD73" si="668">SUM(FD70:FD72)</f>
        <v>5108280</v>
      </c>
      <c r="FE73" s="1432">
        <f t="shared" ref="FE73" si="669">SUM(FE70:FE72)</f>
        <v>2554140</v>
      </c>
      <c r="FF73" s="1432">
        <f t="shared" ref="FF73" si="670">SUM(FF70:FF72)</f>
        <v>5108280</v>
      </c>
      <c r="FG73" s="1432">
        <f t="shared" ref="FG73" si="671">SUM(FG70:FG72)</f>
        <v>2554140</v>
      </c>
      <c r="FH73" s="1432">
        <f t="shared" ref="FH73" si="672">SUM(FH70:FH72)</f>
        <v>5108280</v>
      </c>
      <c r="FI73" s="1432">
        <f t="shared" ref="FI73" si="673">SUM(FI70:FI72)</f>
        <v>2554140</v>
      </c>
      <c r="FJ73" s="1432">
        <f t="shared" ref="FJ73" si="674">SUM(FJ70:FJ72)</f>
        <v>5108280</v>
      </c>
      <c r="FK73" s="1432">
        <f t="shared" ref="FK73" si="675">SUM(FK70:FK72)</f>
        <v>2554140</v>
      </c>
      <c r="FL73" s="1432">
        <f t="shared" ref="FL73" si="676">SUM(FL70:FL72)</f>
        <v>5108280</v>
      </c>
      <c r="FM73" s="1432">
        <f t="shared" ref="FM73" si="677">SUM(FM70:FM72)</f>
        <v>2554140</v>
      </c>
      <c r="FN73" s="1432">
        <f t="shared" ref="FN73" si="678">SUM(FN70:FN72)</f>
        <v>5159360</v>
      </c>
      <c r="FO73" s="1432">
        <f t="shared" ref="FO73" si="679">SUM(FO70:FO72)</f>
        <v>2579680</v>
      </c>
      <c r="FP73" s="1432">
        <f t="shared" ref="FP73" si="680">SUM(FP70:FP72)</f>
        <v>5159360</v>
      </c>
      <c r="FQ73" s="1432">
        <f t="shared" ref="FQ73" si="681">SUM(FQ70:FQ72)</f>
        <v>2579680</v>
      </c>
      <c r="FR73" s="1432">
        <f t="shared" ref="FR73" si="682">SUM(FR70:FR72)</f>
        <v>5159360</v>
      </c>
      <c r="FS73" s="1432">
        <f t="shared" ref="FS73" si="683">SUM(FS70:FS72)</f>
        <v>2579680</v>
      </c>
      <c r="FT73" s="1432">
        <f t="shared" ref="FT73" si="684">SUM(FT70:FT72)</f>
        <v>5159360</v>
      </c>
      <c r="FU73" s="1432">
        <f t="shared" ref="FU73" si="685">SUM(FU70:FU72)</f>
        <v>2579680</v>
      </c>
      <c r="FV73" s="1432">
        <f t="shared" ref="FV73" si="686">SUM(FV70:FV72)</f>
        <v>5159360</v>
      </c>
      <c r="FW73" s="1432">
        <f t="shared" ref="FW73" si="687">SUM(FW70:FW72)</f>
        <v>2579680</v>
      </c>
      <c r="FX73" s="1432">
        <f t="shared" ref="FX73" si="688">SUM(FX70:FX72)</f>
        <v>5159360</v>
      </c>
      <c r="FY73" s="1432">
        <f t="shared" ref="FY73" si="689">SUM(FY70:FY72)</f>
        <v>2579680</v>
      </c>
      <c r="FZ73" s="1432">
        <f t="shared" ref="FZ73" si="690">SUM(FZ70:FZ72)</f>
        <v>5210946.666666667</v>
      </c>
      <c r="GA73" s="1432">
        <f t="shared" ref="GA73" si="691">SUM(GA70:GA72)</f>
        <v>2605473.3333333335</v>
      </c>
      <c r="GB73" s="1432">
        <f t="shared" ref="GB73" si="692">SUM(GB70:GB72)</f>
        <v>5210946.666666666</v>
      </c>
      <c r="GC73" s="1432">
        <f t="shared" ref="GC73" si="693">SUM(GC70:GC72)</f>
        <v>2605473.3333333326</v>
      </c>
      <c r="GD73" s="1432">
        <f t="shared" ref="GD73" si="694">SUM(GD70:GD72)</f>
        <v>5210946.666666666</v>
      </c>
      <c r="GE73" s="1432">
        <f t="shared" ref="GE73" si="695">SUM(GE70:GE72)</f>
        <v>2605473.3333333326</v>
      </c>
      <c r="GF73" s="1432">
        <f t="shared" ref="GF73" si="696">SUM(GF70:GF72)</f>
        <v>5210946.666666666</v>
      </c>
      <c r="GG73" s="1432">
        <f t="shared" ref="GG73" si="697">SUM(GG70:GG72)</f>
        <v>2605473.3333333326</v>
      </c>
      <c r="GH73" s="1432">
        <f t="shared" ref="GH73" si="698">SUM(GH70:GH72)</f>
        <v>5210946.666666666</v>
      </c>
      <c r="GI73" s="1432">
        <f t="shared" ref="GI73" si="699">SUM(GI70:GI72)</f>
        <v>2605473.3333333326</v>
      </c>
      <c r="GJ73" s="1432">
        <f t="shared" ref="GJ73" si="700">SUM(GJ70:GJ72)</f>
        <v>5210946.666666666</v>
      </c>
      <c r="GK73" s="1432">
        <f t="shared" ref="GK73" si="701">SUM(GK70:GK72)</f>
        <v>2605473.3333333326</v>
      </c>
      <c r="GL73" s="1432">
        <f t="shared" ref="GL73" si="702">SUM(GL70:GL72)</f>
        <v>5263053.3333333321</v>
      </c>
      <c r="GM73" s="1432">
        <f t="shared" ref="GM73" si="703">SUM(GM70:GM72)</f>
        <v>2631526.6666666651</v>
      </c>
      <c r="GN73" s="1432">
        <f t="shared" ref="GN73" si="704">SUM(GN70:GN72)</f>
        <v>5263053.3333333321</v>
      </c>
      <c r="GO73" s="1432">
        <f t="shared" ref="GO73" si="705">SUM(GO70:GO72)</f>
        <v>2631526.6666666651</v>
      </c>
      <c r="GP73" s="1432">
        <f t="shared" ref="GP73" si="706">SUM(GP70:GP72)</f>
        <v>5263053.3333333321</v>
      </c>
      <c r="GQ73" s="1432">
        <f t="shared" ref="GQ73" si="707">SUM(GQ70:GQ72)</f>
        <v>2631526.6666666651</v>
      </c>
      <c r="GR73" s="1432">
        <f t="shared" ref="GR73" si="708">SUM(GR70:GR72)</f>
        <v>5263053.3333333321</v>
      </c>
      <c r="GS73" s="1432">
        <f t="shared" ref="GS73" si="709">SUM(GS70:GS72)</f>
        <v>2631526.6666666651</v>
      </c>
      <c r="GT73" s="1432">
        <f t="shared" ref="GT73" si="710">SUM(GT70:GT72)</f>
        <v>5263053.3333333321</v>
      </c>
      <c r="GU73" s="1432">
        <f t="shared" ref="GU73" si="711">SUM(GU70:GU72)</f>
        <v>2631526.6666666651</v>
      </c>
      <c r="GV73" s="1432">
        <f t="shared" ref="GV73" si="712">SUM(GV70:GV72)</f>
        <v>5263053.3333333321</v>
      </c>
      <c r="GW73" s="1432">
        <f t="shared" ref="GW73" si="713">SUM(GW70:GW72)</f>
        <v>2631526.6666666651</v>
      </c>
      <c r="GX73" s="1432">
        <f t="shared" ref="GX73" si="714">SUM(GX70:GX72)</f>
        <v>5315693.3333333321</v>
      </c>
      <c r="GY73" s="1432">
        <f t="shared" ref="GY73" si="715">SUM(GY70:GY72)</f>
        <v>2657846.6666666651</v>
      </c>
      <c r="GZ73" s="1432">
        <f t="shared" ref="GZ73" si="716">SUM(GZ70:GZ72)</f>
        <v>5315693.3333333321</v>
      </c>
      <c r="HA73" s="1432">
        <f t="shared" ref="HA73" si="717">SUM(HA70:HA72)</f>
        <v>2657846.6666666651</v>
      </c>
      <c r="HB73" s="1432">
        <f t="shared" ref="HB73" si="718">SUM(HB70:HB72)</f>
        <v>5315693.3333333321</v>
      </c>
      <c r="HC73" s="1432">
        <f t="shared" ref="HC73" si="719">SUM(HC70:HC72)</f>
        <v>2657846.6666666651</v>
      </c>
      <c r="HD73" s="1432">
        <f t="shared" ref="HD73" si="720">SUM(HD70:HD72)</f>
        <v>5315693.3333333321</v>
      </c>
      <c r="HE73" s="1432">
        <f t="shared" ref="HE73" si="721">SUM(HE70:HE72)</f>
        <v>2657846.6666666651</v>
      </c>
      <c r="HF73" s="1432">
        <f t="shared" ref="HF73" si="722">SUM(HF70:HF72)</f>
        <v>5315693.3333333321</v>
      </c>
      <c r="HG73" s="1432">
        <f t="shared" ref="HG73" si="723">SUM(HG70:HG72)</f>
        <v>2657846.6666666651</v>
      </c>
      <c r="HH73" s="1432">
        <f t="shared" ref="HH73" si="724">SUM(HH70:HH72)</f>
        <v>5315693.3333333321</v>
      </c>
      <c r="HI73" s="1432">
        <f t="shared" ref="HI73" si="725">SUM(HI70:HI72)</f>
        <v>2657846.6666666651</v>
      </c>
      <c r="HJ73" s="1432">
        <f t="shared" ref="HJ73" si="726">SUM(HJ70:HJ72)</f>
        <v>5368853.3333333321</v>
      </c>
      <c r="HK73" s="1432">
        <f t="shared" ref="HK73" si="727">SUM(HK70:HK72)</f>
        <v>2684426.6666666651</v>
      </c>
      <c r="HL73" s="1432">
        <f t="shared" ref="HL73" si="728">SUM(HL70:HL72)</f>
        <v>5368853.3333333321</v>
      </c>
      <c r="HM73" s="1432">
        <f t="shared" ref="HM73" si="729">SUM(HM70:HM72)</f>
        <v>2684426.6666666651</v>
      </c>
      <c r="HN73" s="1432">
        <f t="shared" ref="HN73" si="730">SUM(HN70:HN72)</f>
        <v>5368853.3333333321</v>
      </c>
      <c r="HO73" s="1432">
        <f t="shared" ref="HO73" si="731">SUM(HO70:HO72)</f>
        <v>2684426.6666666651</v>
      </c>
      <c r="HP73" s="1432">
        <f t="shared" ref="HP73" si="732">SUM(HP70:HP72)</f>
        <v>5368853.3333333321</v>
      </c>
      <c r="HQ73" s="1432">
        <f t="shared" ref="HQ73" si="733">SUM(HQ70:HQ72)</f>
        <v>2684426.6666666651</v>
      </c>
      <c r="HR73" s="1432">
        <f t="shared" ref="HR73" si="734">SUM(HR70:HR72)</f>
        <v>5368853.3333333321</v>
      </c>
      <c r="HS73" s="1432">
        <f t="shared" ref="HS73" si="735">SUM(HS70:HS72)</f>
        <v>2684426.6666666651</v>
      </c>
      <c r="HT73" s="1432">
        <f t="shared" ref="HT73" si="736">SUM(HT70:HT72)</f>
        <v>5368853.3333333321</v>
      </c>
      <c r="HU73" s="1432">
        <f t="shared" ref="HU73" si="737">SUM(HU70:HU72)</f>
        <v>2684426.6666666651</v>
      </c>
      <c r="HV73" s="1432">
        <f t="shared" ref="HV73" si="738">SUM(HV70:HV72)</f>
        <v>5422541.8666666644</v>
      </c>
      <c r="HW73" s="1432">
        <f t="shared" ref="HW73" si="739">SUM(HW70:HW72)</f>
        <v>2711270.9333333313</v>
      </c>
      <c r="HX73" s="1432">
        <f t="shared" ref="HX73" si="740">SUM(HX70:HX72)</f>
        <v>5422541.8666666634</v>
      </c>
      <c r="HY73" s="1432">
        <f t="shared" ref="HY73" si="741">SUM(HY70:HY72)</f>
        <v>2711270.9333333303</v>
      </c>
      <c r="HZ73" s="1432">
        <f t="shared" ref="HZ73" si="742">SUM(HZ70:HZ72)</f>
        <v>2711270.9333333303</v>
      </c>
      <c r="IA73" s="1432">
        <f t="shared" ref="IA73:IB73" si="743">SUM(IA70:IA72)</f>
        <v>0</v>
      </c>
      <c r="IB73" s="1432">
        <f t="shared" si="743"/>
        <v>0</v>
      </c>
      <c r="ID73" s="279" t="s">
        <v>333</v>
      </c>
      <c r="IE73" s="27"/>
      <c r="IF73" s="1116">
        <f t="shared" si="126"/>
        <v>0</v>
      </c>
      <c r="IG73" s="1482">
        <f>SUM(IG70:IG72)</f>
        <v>4624453.3333333284</v>
      </c>
      <c r="IH73" s="1482">
        <f t="shared" ref="IH73:IX73" si="744">SUM(IH70:IH72)</f>
        <v>4670693.3333333209</v>
      </c>
      <c r="II73" s="1482">
        <f t="shared" si="744"/>
        <v>4717399.9999999814</v>
      </c>
      <c r="IJ73" s="1482">
        <f t="shared" si="744"/>
        <v>4764573.3333333135</v>
      </c>
      <c r="IK73" s="1482">
        <f t="shared" si="744"/>
        <v>4812226.6666666418</v>
      </c>
      <c r="IL73" s="1482">
        <f t="shared" si="744"/>
        <v>4860346.6666666456</v>
      </c>
      <c r="IM73" s="1482">
        <f t="shared" si="744"/>
        <v>4908946.666666653</v>
      </c>
      <c r="IN73" s="1482">
        <f t="shared" si="744"/>
        <v>4958039.9999999888</v>
      </c>
      <c r="IO73" s="1482">
        <f t="shared" si="744"/>
        <v>5007626.6666666567</v>
      </c>
      <c r="IP73" s="1482">
        <f t="shared" si="744"/>
        <v>5057693.3333333321</v>
      </c>
      <c r="IQ73" s="1482">
        <f t="shared" si="744"/>
        <v>5108279.9999999963</v>
      </c>
      <c r="IR73" s="1482">
        <f t="shared" si="744"/>
        <v>5159360</v>
      </c>
      <c r="IS73" s="1482">
        <f t="shared" si="744"/>
        <v>5210946.6666666716</v>
      </c>
      <c r="IT73" s="1482">
        <f t="shared" si="744"/>
        <v>5263053.333333347</v>
      </c>
      <c r="IU73" s="1482">
        <f t="shared" si="744"/>
        <v>5315693.333333347</v>
      </c>
      <c r="IV73" s="1482">
        <f t="shared" si="744"/>
        <v>5368853.333333347</v>
      </c>
      <c r="IW73" s="1482">
        <f t="shared" si="744"/>
        <v>5422541.8666666783</v>
      </c>
      <c r="IX73" s="1482">
        <f t="shared" si="744"/>
        <v>0</v>
      </c>
      <c r="IZ73" s="582"/>
    </row>
    <row r="74" spans="3:260" x14ac:dyDescent="0.3">
      <c r="C74" s="279"/>
      <c r="D74" s="27"/>
      <c r="E74" s="27"/>
      <c r="F74" s="27"/>
      <c r="G74" s="394">
        <f>+G73-F73</f>
        <v>46239.999999996275</v>
      </c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82"/>
      <c r="Y74" s="279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  <c r="HN74" s="27"/>
      <c r="HO74" s="27"/>
      <c r="HP74" s="27"/>
      <c r="HQ74" s="27"/>
      <c r="HR74" s="27"/>
      <c r="HS74" s="27"/>
      <c r="HT74" s="27"/>
      <c r="HU74" s="27"/>
      <c r="HV74" s="27"/>
      <c r="HW74" s="27"/>
      <c r="HX74" s="27"/>
      <c r="HY74" s="27"/>
      <c r="HZ74" s="27"/>
      <c r="IA74" s="27"/>
      <c r="IB74" s="27"/>
      <c r="ID74" s="279"/>
      <c r="IE74" s="27"/>
      <c r="IF74" s="27"/>
      <c r="IG74" s="608"/>
      <c r="IH74" s="608"/>
      <c r="II74" s="608"/>
      <c r="IJ74" s="608"/>
      <c r="IK74" s="608"/>
      <c r="IL74" s="608"/>
      <c r="IM74" s="608"/>
      <c r="IN74" s="608"/>
      <c r="IO74" s="608"/>
      <c r="IP74" s="608"/>
      <c r="IQ74" s="608"/>
      <c r="IR74" s="608"/>
      <c r="IS74" s="608"/>
      <c r="IT74" s="608"/>
      <c r="IU74" s="608"/>
      <c r="IV74" s="608"/>
      <c r="IW74" s="608"/>
      <c r="IX74" s="676"/>
      <c r="IZ74" s="582"/>
    </row>
    <row r="75" spans="3:260" x14ac:dyDescent="0.3">
      <c r="C75" s="391" t="str">
        <f>C66</f>
        <v>UFC Cost(GTC제외)</v>
      </c>
      <c r="D75" s="308" t="s">
        <v>336</v>
      </c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307"/>
      <c r="T75" s="307"/>
      <c r="U75" s="307"/>
      <c r="V75" s="307"/>
      <c r="W75" s="392"/>
      <c r="Y75" s="391" t="s">
        <v>1286</v>
      </c>
      <c r="Z75" s="1458" t="s">
        <v>336</v>
      </c>
      <c r="AA75" s="308"/>
      <c r="AB75" s="308"/>
      <c r="AC75" s="308"/>
      <c r="AD75" s="308"/>
      <c r="AE75" s="308"/>
      <c r="AF75" s="308"/>
      <c r="AG75" s="308"/>
      <c r="AH75" s="308"/>
      <c r="AI75" s="308"/>
      <c r="AJ75" s="308"/>
      <c r="AK75" s="308"/>
      <c r="AL75" s="308"/>
      <c r="AM75" s="308"/>
      <c r="AN75" s="308"/>
      <c r="AO75" s="308"/>
      <c r="AP75" s="308"/>
      <c r="AQ75" s="308"/>
      <c r="AR75" s="308"/>
      <c r="AS75" s="308"/>
      <c r="AT75" s="308"/>
      <c r="AU75" s="308"/>
      <c r="AV75" s="308"/>
      <c r="AW75" s="308"/>
      <c r="AX75" s="308"/>
      <c r="AY75" s="308"/>
      <c r="AZ75" s="308"/>
      <c r="BA75" s="308"/>
      <c r="BB75" s="308"/>
      <c r="BC75" s="308"/>
      <c r="BD75" s="308"/>
      <c r="BE75" s="308"/>
      <c r="BF75" s="308"/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308"/>
      <c r="BR75" s="308"/>
      <c r="BS75" s="308"/>
      <c r="BT75" s="308"/>
      <c r="BU75" s="308"/>
      <c r="BV75" s="308"/>
      <c r="BW75" s="308"/>
      <c r="BX75" s="308"/>
      <c r="BY75" s="308"/>
      <c r="BZ75" s="308"/>
      <c r="CA75" s="308"/>
      <c r="CB75" s="308"/>
      <c r="CC75" s="308"/>
      <c r="CD75" s="308"/>
      <c r="CE75" s="308"/>
      <c r="CF75" s="308"/>
      <c r="CG75" s="308"/>
      <c r="CH75" s="308"/>
      <c r="CI75" s="308"/>
      <c r="CJ75" s="308"/>
      <c r="CK75" s="308"/>
      <c r="CL75" s="308"/>
      <c r="CM75" s="308"/>
      <c r="CN75" s="308"/>
      <c r="CO75" s="308"/>
      <c r="CP75" s="308"/>
      <c r="CQ75" s="308"/>
      <c r="CR75" s="308"/>
      <c r="CS75" s="308"/>
      <c r="CT75" s="308"/>
      <c r="CU75" s="308"/>
      <c r="CV75" s="308"/>
      <c r="CW75" s="308"/>
      <c r="CX75" s="308"/>
      <c r="CY75" s="308"/>
      <c r="CZ75" s="308"/>
      <c r="DA75" s="308"/>
      <c r="DB75" s="308"/>
      <c r="DC75" s="308"/>
      <c r="DD75" s="308"/>
      <c r="DE75" s="308"/>
      <c r="DF75" s="308"/>
      <c r="DG75" s="308"/>
      <c r="DH75" s="308"/>
      <c r="DI75" s="308"/>
      <c r="DJ75" s="308"/>
      <c r="DK75" s="308"/>
      <c r="DL75" s="308"/>
      <c r="DM75" s="308"/>
      <c r="DN75" s="308"/>
      <c r="DO75" s="308"/>
      <c r="DP75" s="308"/>
      <c r="DQ75" s="308"/>
      <c r="DR75" s="308"/>
      <c r="DS75" s="308"/>
      <c r="DT75" s="308"/>
      <c r="DU75" s="308"/>
      <c r="DV75" s="308"/>
      <c r="DW75" s="308"/>
      <c r="DX75" s="308"/>
      <c r="DY75" s="308"/>
      <c r="DZ75" s="308"/>
      <c r="EA75" s="308"/>
      <c r="EB75" s="308"/>
      <c r="EC75" s="308"/>
      <c r="ED75" s="308"/>
      <c r="EE75" s="308"/>
      <c r="EF75" s="308"/>
      <c r="EG75" s="308"/>
      <c r="EH75" s="308"/>
      <c r="EI75" s="308"/>
      <c r="EJ75" s="308"/>
      <c r="EK75" s="308"/>
      <c r="EL75" s="308"/>
      <c r="EM75" s="308"/>
      <c r="EN75" s="308"/>
      <c r="EO75" s="308"/>
      <c r="EP75" s="308"/>
      <c r="EQ75" s="308"/>
      <c r="ER75" s="308"/>
      <c r="ES75" s="308"/>
      <c r="ET75" s="308"/>
      <c r="EU75" s="308"/>
      <c r="EV75" s="308"/>
      <c r="EW75" s="308"/>
      <c r="EX75" s="308"/>
      <c r="EY75" s="308"/>
      <c r="EZ75" s="308"/>
      <c r="FA75" s="308"/>
      <c r="FB75" s="308"/>
      <c r="FC75" s="308"/>
      <c r="FD75" s="308"/>
      <c r="FE75" s="308"/>
      <c r="FF75" s="308"/>
      <c r="FG75" s="308"/>
      <c r="FH75" s="308"/>
      <c r="FI75" s="308"/>
      <c r="FJ75" s="308"/>
      <c r="FK75" s="308"/>
      <c r="FL75" s="308"/>
      <c r="FM75" s="308"/>
      <c r="FN75" s="308"/>
      <c r="FO75" s="308"/>
      <c r="FP75" s="308"/>
      <c r="FQ75" s="308"/>
      <c r="FR75" s="308"/>
      <c r="FS75" s="308"/>
      <c r="FT75" s="308"/>
      <c r="FU75" s="308"/>
      <c r="FV75" s="308"/>
      <c r="FW75" s="308"/>
      <c r="FX75" s="308"/>
      <c r="FY75" s="308"/>
      <c r="FZ75" s="308"/>
      <c r="GA75" s="308"/>
      <c r="GB75" s="308"/>
      <c r="GC75" s="308"/>
      <c r="GD75" s="308"/>
      <c r="GE75" s="308"/>
      <c r="GF75" s="308"/>
      <c r="GG75" s="308"/>
      <c r="GH75" s="308"/>
      <c r="GI75" s="308"/>
      <c r="GJ75" s="308"/>
      <c r="GK75" s="308"/>
      <c r="GL75" s="308"/>
      <c r="GM75" s="308"/>
      <c r="GN75" s="308"/>
      <c r="GO75" s="308"/>
      <c r="GP75" s="308"/>
      <c r="GQ75" s="308"/>
      <c r="GR75" s="308"/>
      <c r="GS75" s="308"/>
      <c r="GT75" s="308"/>
      <c r="GU75" s="308"/>
      <c r="GV75" s="308"/>
      <c r="GW75" s="308"/>
      <c r="GX75" s="308"/>
      <c r="GY75" s="308"/>
      <c r="GZ75" s="308"/>
      <c r="HA75" s="308"/>
      <c r="HB75" s="308"/>
      <c r="HC75" s="308"/>
      <c r="HD75" s="308"/>
      <c r="HE75" s="308"/>
      <c r="HF75" s="308"/>
      <c r="HG75" s="308"/>
      <c r="HH75" s="308"/>
      <c r="HI75" s="308"/>
      <c r="HJ75" s="308"/>
      <c r="HK75" s="308"/>
      <c r="HL75" s="308"/>
      <c r="HM75" s="308"/>
      <c r="HN75" s="308"/>
      <c r="HO75" s="308"/>
      <c r="HP75" s="308"/>
      <c r="HQ75" s="308"/>
      <c r="HR75" s="308"/>
      <c r="HS75" s="308"/>
      <c r="HT75" s="308"/>
      <c r="HU75" s="308"/>
      <c r="HV75" s="308"/>
      <c r="HW75" s="308"/>
      <c r="HX75" s="308"/>
      <c r="HY75" s="308"/>
      <c r="HZ75" s="308"/>
      <c r="IA75" s="308"/>
      <c r="IB75" s="308"/>
      <c r="ID75" s="391" t="str">
        <f>ID66</f>
        <v>UFC Cost(GTC제외)</v>
      </c>
      <c r="IE75" s="308" t="s">
        <v>336</v>
      </c>
      <c r="IF75" s="307"/>
      <c r="IG75" s="307"/>
      <c r="IH75" s="307"/>
      <c r="II75" s="307"/>
      <c r="IJ75" s="307"/>
      <c r="IK75" s="307"/>
      <c r="IL75" s="307"/>
      <c r="IM75" s="307"/>
      <c r="IN75" s="307"/>
      <c r="IO75" s="307"/>
      <c r="IP75" s="307"/>
      <c r="IQ75" s="307"/>
      <c r="IR75" s="307"/>
      <c r="IS75" s="307"/>
      <c r="IT75" s="307"/>
      <c r="IU75" s="307"/>
      <c r="IV75" s="307"/>
      <c r="IW75" s="307"/>
      <c r="IX75" s="392"/>
      <c r="IZ75" s="582"/>
    </row>
    <row r="76" spans="3:260" x14ac:dyDescent="0.3">
      <c r="C76" s="279" t="s">
        <v>330</v>
      </c>
      <c r="D76" s="27"/>
      <c r="E76" s="394"/>
      <c r="F76" s="394">
        <f t="shared" ref="F76:M76" si="745">IFERROR(E79,0)</f>
        <v>0</v>
      </c>
      <c r="G76" s="394">
        <f t="shared" si="745"/>
        <v>0</v>
      </c>
      <c r="H76" s="394">
        <f t="shared" si="745"/>
        <v>0</v>
      </c>
      <c r="I76" s="394">
        <f t="shared" si="745"/>
        <v>27.20000000204891</v>
      </c>
      <c r="J76" s="394">
        <f t="shared" si="745"/>
        <v>29.072000002488494</v>
      </c>
      <c r="K76" s="394">
        <f t="shared" si="745"/>
        <v>33.362720003351569</v>
      </c>
      <c r="L76" s="394">
        <f t="shared" si="745"/>
        <v>0</v>
      </c>
      <c r="M76" s="394">
        <f t="shared" si="745"/>
        <v>1.5773106785491109</v>
      </c>
      <c r="N76" s="394">
        <f t="shared" ref="N76:W76" si="746">IFERROR(M79,)</f>
        <v>22.393083786591887</v>
      </c>
      <c r="O76" s="394">
        <f t="shared" si="746"/>
        <v>0</v>
      </c>
      <c r="P76" s="394">
        <f t="shared" si="746"/>
        <v>0</v>
      </c>
      <c r="Q76" s="394">
        <f t="shared" si="746"/>
        <v>19.029296617954969</v>
      </c>
      <c r="R76" s="394">
        <f t="shared" si="746"/>
        <v>0</v>
      </c>
      <c r="S76" s="394">
        <f t="shared" si="746"/>
        <v>0</v>
      </c>
      <c r="T76" s="394">
        <f t="shared" si="746"/>
        <v>18.600063333287835</v>
      </c>
      <c r="U76" s="394">
        <f t="shared" si="746"/>
        <v>35.58606396894902</v>
      </c>
      <c r="V76" s="394">
        <f t="shared" si="746"/>
        <v>0</v>
      </c>
      <c r="W76" s="395">
        <f t="shared" si="746"/>
        <v>0</v>
      </c>
      <c r="X76" s="255"/>
      <c r="Y76" s="279" t="s">
        <v>330</v>
      </c>
      <c r="Z76" s="27"/>
      <c r="AA76" s="608">
        <f>+SUM(JV_Sales!AF105:IA105)</f>
        <v>508430994.82053936</v>
      </c>
      <c r="AB76" s="27"/>
      <c r="AC76" s="27"/>
      <c r="AD76" s="27"/>
      <c r="AE76" s="27"/>
      <c r="AF76" s="1430">
        <f t="shared" ref="AF76" si="747">+AE79</f>
        <v>0</v>
      </c>
      <c r="AG76" s="1430">
        <f t="shared" ref="AG76" si="748">+AF79</f>
        <v>0</v>
      </c>
      <c r="AH76" s="1430">
        <f t="shared" ref="AH76" si="749">+AG79</f>
        <v>0</v>
      </c>
      <c r="AI76" s="1430">
        <f t="shared" ref="AI76" si="750">+AH79</f>
        <v>0</v>
      </c>
      <c r="AJ76" s="1430">
        <f t="shared" ref="AJ76:AK76" si="751">+AI79</f>
        <v>0</v>
      </c>
      <c r="AK76" s="1430">
        <f t="shared" si="751"/>
        <v>0</v>
      </c>
      <c r="AL76" s="608">
        <f>AK79</f>
        <v>0</v>
      </c>
      <c r="AM76" s="608">
        <f t="shared" ref="AM76:AP76" si="752">AL79</f>
        <v>0</v>
      </c>
      <c r="AN76" s="608">
        <f t="shared" si="752"/>
        <v>0</v>
      </c>
      <c r="AO76" s="608">
        <f t="shared" si="752"/>
        <v>0</v>
      </c>
      <c r="AP76" s="608">
        <f t="shared" si="752"/>
        <v>0</v>
      </c>
      <c r="AQ76" s="608">
        <f t="shared" ref="AQ76:DB76" si="753">AP79</f>
        <v>0</v>
      </c>
      <c r="AR76" s="608">
        <f t="shared" si="753"/>
        <v>0</v>
      </c>
      <c r="AS76" s="608">
        <f t="shared" si="753"/>
        <v>0</v>
      </c>
      <c r="AT76" s="608">
        <f t="shared" si="753"/>
        <v>0</v>
      </c>
      <c r="AU76" s="608">
        <f t="shared" si="753"/>
        <v>0</v>
      </c>
      <c r="AV76" s="608">
        <f t="shared" si="753"/>
        <v>0</v>
      </c>
      <c r="AW76" s="608">
        <f t="shared" si="753"/>
        <v>0</v>
      </c>
      <c r="AX76" s="608">
        <f t="shared" si="753"/>
        <v>0</v>
      </c>
      <c r="AY76" s="608">
        <f t="shared" si="753"/>
        <v>0</v>
      </c>
      <c r="AZ76" s="608">
        <f t="shared" si="753"/>
        <v>0</v>
      </c>
      <c r="BA76" s="608">
        <f t="shared" si="753"/>
        <v>0</v>
      </c>
      <c r="BB76" s="608">
        <f t="shared" si="753"/>
        <v>0</v>
      </c>
      <c r="BC76" s="608">
        <f t="shared" si="753"/>
        <v>0</v>
      </c>
      <c r="BD76" s="608">
        <f t="shared" si="753"/>
        <v>0</v>
      </c>
      <c r="BE76" s="608">
        <f t="shared" si="753"/>
        <v>0</v>
      </c>
      <c r="BF76" s="608">
        <f t="shared" si="753"/>
        <v>0</v>
      </c>
      <c r="BG76" s="608">
        <f t="shared" si="753"/>
        <v>0</v>
      </c>
      <c r="BH76" s="608">
        <f t="shared" si="753"/>
        <v>0</v>
      </c>
      <c r="BI76" s="608">
        <f t="shared" si="753"/>
        <v>0</v>
      </c>
      <c r="BJ76" s="608">
        <f t="shared" si="753"/>
        <v>0</v>
      </c>
      <c r="BK76" s="608">
        <f t="shared" si="753"/>
        <v>27.20000000204891</v>
      </c>
      <c r="BL76" s="608">
        <f t="shared" si="753"/>
        <v>0</v>
      </c>
      <c r="BM76" s="608">
        <f t="shared" si="753"/>
        <v>0</v>
      </c>
      <c r="BN76" s="608">
        <f t="shared" si="753"/>
        <v>0</v>
      </c>
      <c r="BO76" s="608">
        <f t="shared" si="753"/>
        <v>0</v>
      </c>
      <c r="BP76" s="608">
        <f t="shared" si="753"/>
        <v>0</v>
      </c>
      <c r="BQ76" s="608">
        <f t="shared" si="753"/>
        <v>0</v>
      </c>
      <c r="BR76" s="608">
        <f t="shared" si="753"/>
        <v>0</v>
      </c>
      <c r="BS76" s="608">
        <f t="shared" si="753"/>
        <v>0</v>
      </c>
      <c r="BT76" s="608">
        <f t="shared" si="753"/>
        <v>0</v>
      </c>
      <c r="BU76" s="608">
        <f t="shared" si="753"/>
        <v>0</v>
      </c>
      <c r="BV76" s="608">
        <f t="shared" si="753"/>
        <v>0</v>
      </c>
      <c r="BW76" s="608">
        <f t="shared" si="753"/>
        <v>29.072000003419816</v>
      </c>
      <c r="BX76" s="608">
        <f t="shared" si="753"/>
        <v>0</v>
      </c>
      <c r="BY76" s="608">
        <f t="shared" si="753"/>
        <v>0</v>
      </c>
      <c r="BZ76" s="608">
        <f t="shared" si="753"/>
        <v>0</v>
      </c>
      <c r="CA76" s="608">
        <f t="shared" si="753"/>
        <v>0</v>
      </c>
      <c r="CB76" s="608">
        <f t="shared" si="753"/>
        <v>0</v>
      </c>
      <c r="CC76" s="608">
        <f t="shared" si="753"/>
        <v>0</v>
      </c>
      <c r="CD76" s="608">
        <f t="shared" si="753"/>
        <v>0</v>
      </c>
      <c r="CE76" s="608">
        <f t="shared" si="753"/>
        <v>0</v>
      </c>
      <c r="CF76" s="608">
        <f t="shared" si="753"/>
        <v>0</v>
      </c>
      <c r="CG76" s="608">
        <f t="shared" si="753"/>
        <v>0</v>
      </c>
      <c r="CH76" s="608">
        <f t="shared" si="753"/>
        <v>0</v>
      </c>
      <c r="CI76" s="608">
        <f t="shared" si="753"/>
        <v>33.362720003351569</v>
      </c>
      <c r="CJ76" s="608">
        <f t="shared" si="753"/>
        <v>0</v>
      </c>
      <c r="CK76" s="608">
        <f t="shared" si="753"/>
        <v>0</v>
      </c>
      <c r="CL76" s="608">
        <f t="shared" si="753"/>
        <v>0</v>
      </c>
      <c r="CM76" s="608">
        <f t="shared" si="753"/>
        <v>0</v>
      </c>
      <c r="CN76" s="608">
        <f t="shared" si="753"/>
        <v>0</v>
      </c>
      <c r="CO76" s="608">
        <f t="shared" si="753"/>
        <v>0</v>
      </c>
      <c r="CP76" s="608">
        <f t="shared" si="753"/>
        <v>0</v>
      </c>
      <c r="CQ76" s="608">
        <f t="shared" si="753"/>
        <v>0</v>
      </c>
      <c r="CR76" s="608">
        <f t="shared" si="753"/>
        <v>0</v>
      </c>
      <c r="CS76" s="608">
        <f t="shared" si="753"/>
        <v>0</v>
      </c>
      <c r="CT76" s="608">
        <f t="shared" si="753"/>
        <v>0</v>
      </c>
      <c r="CU76" s="608">
        <f t="shared" si="753"/>
        <v>0</v>
      </c>
      <c r="CV76" s="608">
        <f t="shared" si="753"/>
        <v>0</v>
      </c>
      <c r="CW76" s="608">
        <f t="shared" si="753"/>
        <v>0</v>
      </c>
      <c r="CX76" s="608">
        <f t="shared" si="753"/>
        <v>0</v>
      </c>
      <c r="CY76" s="608">
        <f t="shared" si="753"/>
        <v>0</v>
      </c>
      <c r="CZ76" s="608">
        <f t="shared" si="753"/>
        <v>0</v>
      </c>
      <c r="DA76" s="608">
        <f t="shared" si="753"/>
        <v>0</v>
      </c>
      <c r="DB76" s="608">
        <f t="shared" si="753"/>
        <v>0</v>
      </c>
      <c r="DC76" s="608">
        <f t="shared" ref="DC76:FN76" si="754">DB79</f>
        <v>0</v>
      </c>
      <c r="DD76" s="608">
        <f t="shared" si="754"/>
        <v>0</v>
      </c>
      <c r="DE76" s="608">
        <f t="shared" si="754"/>
        <v>0</v>
      </c>
      <c r="DF76" s="608">
        <f t="shared" si="754"/>
        <v>0</v>
      </c>
      <c r="DG76" s="608">
        <f t="shared" si="754"/>
        <v>1.577310677152127</v>
      </c>
      <c r="DH76" s="608">
        <f t="shared" si="754"/>
        <v>0</v>
      </c>
      <c r="DI76" s="608">
        <f t="shared" si="754"/>
        <v>0</v>
      </c>
      <c r="DJ76" s="608">
        <f t="shared" si="754"/>
        <v>0</v>
      </c>
      <c r="DK76" s="608">
        <f t="shared" si="754"/>
        <v>0</v>
      </c>
      <c r="DL76" s="608">
        <f t="shared" si="754"/>
        <v>0</v>
      </c>
      <c r="DM76" s="608">
        <f t="shared" si="754"/>
        <v>0</v>
      </c>
      <c r="DN76" s="608">
        <f t="shared" si="754"/>
        <v>0</v>
      </c>
      <c r="DO76" s="608">
        <f t="shared" si="754"/>
        <v>0</v>
      </c>
      <c r="DP76" s="608">
        <f t="shared" si="754"/>
        <v>0</v>
      </c>
      <c r="DQ76" s="608">
        <f t="shared" si="754"/>
        <v>0</v>
      </c>
      <c r="DR76" s="608">
        <f t="shared" si="754"/>
        <v>0</v>
      </c>
      <c r="DS76" s="608">
        <f t="shared" si="754"/>
        <v>22.393083785194904</v>
      </c>
      <c r="DT76" s="608">
        <f t="shared" si="754"/>
        <v>0</v>
      </c>
      <c r="DU76" s="608">
        <f t="shared" si="754"/>
        <v>0</v>
      </c>
      <c r="DV76" s="608">
        <f t="shared" si="754"/>
        <v>0</v>
      </c>
      <c r="DW76" s="608">
        <f t="shared" si="754"/>
        <v>0</v>
      </c>
      <c r="DX76" s="608">
        <f t="shared" si="754"/>
        <v>0</v>
      </c>
      <c r="DY76" s="608">
        <f t="shared" si="754"/>
        <v>0</v>
      </c>
      <c r="DZ76" s="608">
        <f t="shared" si="754"/>
        <v>0</v>
      </c>
      <c r="EA76" s="608">
        <f t="shared" si="754"/>
        <v>0</v>
      </c>
      <c r="EB76" s="608">
        <f t="shared" si="754"/>
        <v>0</v>
      </c>
      <c r="EC76" s="608">
        <f t="shared" si="754"/>
        <v>0</v>
      </c>
      <c r="ED76" s="608">
        <f t="shared" si="754"/>
        <v>0</v>
      </c>
      <c r="EE76" s="608">
        <f t="shared" si="754"/>
        <v>0</v>
      </c>
      <c r="EF76" s="608">
        <f t="shared" si="754"/>
        <v>0</v>
      </c>
      <c r="EG76" s="608">
        <f t="shared" si="754"/>
        <v>0</v>
      </c>
      <c r="EH76" s="608">
        <f t="shared" si="754"/>
        <v>0</v>
      </c>
      <c r="EI76" s="608">
        <f t="shared" si="754"/>
        <v>0</v>
      </c>
      <c r="EJ76" s="608">
        <f t="shared" si="754"/>
        <v>0</v>
      </c>
      <c r="EK76" s="608">
        <f t="shared" si="754"/>
        <v>0</v>
      </c>
      <c r="EL76" s="608">
        <f t="shared" si="754"/>
        <v>0</v>
      </c>
      <c r="EM76" s="608">
        <f t="shared" si="754"/>
        <v>0</v>
      </c>
      <c r="EN76" s="608">
        <f t="shared" si="754"/>
        <v>0</v>
      </c>
      <c r="EO76" s="608">
        <f t="shared" si="754"/>
        <v>0</v>
      </c>
      <c r="EP76" s="608">
        <f t="shared" si="754"/>
        <v>0</v>
      </c>
      <c r="EQ76" s="608">
        <f t="shared" si="754"/>
        <v>0</v>
      </c>
      <c r="ER76" s="608">
        <f t="shared" si="754"/>
        <v>0</v>
      </c>
      <c r="ES76" s="608">
        <f t="shared" si="754"/>
        <v>0</v>
      </c>
      <c r="ET76" s="608">
        <f t="shared" si="754"/>
        <v>0</v>
      </c>
      <c r="EU76" s="608">
        <f t="shared" si="754"/>
        <v>0</v>
      </c>
      <c r="EV76" s="608">
        <f t="shared" si="754"/>
        <v>0</v>
      </c>
      <c r="EW76" s="608">
        <f t="shared" si="754"/>
        <v>0</v>
      </c>
      <c r="EX76" s="608">
        <f t="shared" si="754"/>
        <v>0</v>
      </c>
      <c r="EY76" s="608">
        <f t="shared" si="754"/>
        <v>0</v>
      </c>
      <c r="EZ76" s="608">
        <f t="shared" si="754"/>
        <v>0</v>
      </c>
      <c r="FA76" s="608">
        <f t="shared" si="754"/>
        <v>0</v>
      </c>
      <c r="FB76" s="608">
        <f t="shared" si="754"/>
        <v>0</v>
      </c>
      <c r="FC76" s="608">
        <f t="shared" si="754"/>
        <v>19.029296619351953</v>
      </c>
      <c r="FD76" s="608">
        <f t="shared" si="754"/>
        <v>0</v>
      </c>
      <c r="FE76" s="608">
        <f t="shared" si="754"/>
        <v>0</v>
      </c>
      <c r="FF76" s="608">
        <f t="shared" si="754"/>
        <v>0</v>
      </c>
      <c r="FG76" s="608">
        <f t="shared" si="754"/>
        <v>0</v>
      </c>
      <c r="FH76" s="608">
        <f t="shared" si="754"/>
        <v>0</v>
      </c>
      <c r="FI76" s="608">
        <f t="shared" si="754"/>
        <v>0</v>
      </c>
      <c r="FJ76" s="608">
        <f t="shared" si="754"/>
        <v>0</v>
      </c>
      <c r="FK76" s="608">
        <f t="shared" si="754"/>
        <v>0</v>
      </c>
      <c r="FL76" s="608">
        <f t="shared" si="754"/>
        <v>0</v>
      </c>
      <c r="FM76" s="608">
        <f t="shared" si="754"/>
        <v>0</v>
      </c>
      <c r="FN76" s="608">
        <f t="shared" si="754"/>
        <v>0</v>
      </c>
      <c r="FO76" s="608">
        <f t="shared" ref="FO76:HZ76" si="755">FN79</f>
        <v>0</v>
      </c>
      <c r="FP76" s="608">
        <f t="shared" si="755"/>
        <v>0</v>
      </c>
      <c r="FQ76" s="608">
        <f t="shared" si="755"/>
        <v>0</v>
      </c>
      <c r="FR76" s="608">
        <f t="shared" si="755"/>
        <v>0</v>
      </c>
      <c r="FS76" s="608">
        <f t="shared" si="755"/>
        <v>0</v>
      </c>
      <c r="FT76" s="608">
        <f t="shared" si="755"/>
        <v>0</v>
      </c>
      <c r="FU76" s="608">
        <f t="shared" si="755"/>
        <v>0</v>
      </c>
      <c r="FV76" s="608">
        <f t="shared" si="755"/>
        <v>0</v>
      </c>
      <c r="FW76" s="608">
        <f t="shared" si="755"/>
        <v>0</v>
      </c>
      <c r="FX76" s="608">
        <f t="shared" si="755"/>
        <v>0</v>
      </c>
      <c r="FY76" s="608">
        <f t="shared" si="755"/>
        <v>0</v>
      </c>
      <c r="FZ76" s="608">
        <f t="shared" si="755"/>
        <v>0</v>
      </c>
      <c r="GA76" s="608">
        <f t="shared" si="755"/>
        <v>0</v>
      </c>
      <c r="GB76" s="608">
        <f t="shared" si="755"/>
        <v>0</v>
      </c>
      <c r="GC76" s="608">
        <f t="shared" si="755"/>
        <v>0</v>
      </c>
      <c r="GD76" s="608">
        <f t="shared" si="755"/>
        <v>0</v>
      </c>
      <c r="GE76" s="608">
        <f t="shared" si="755"/>
        <v>0</v>
      </c>
      <c r="GF76" s="608">
        <f t="shared" si="755"/>
        <v>0</v>
      </c>
      <c r="GG76" s="608">
        <f t="shared" si="755"/>
        <v>0</v>
      </c>
      <c r="GH76" s="608">
        <f t="shared" si="755"/>
        <v>0</v>
      </c>
      <c r="GI76" s="608">
        <f t="shared" si="755"/>
        <v>0</v>
      </c>
      <c r="GJ76" s="608">
        <f t="shared" si="755"/>
        <v>0</v>
      </c>
      <c r="GK76" s="608">
        <f t="shared" si="755"/>
        <v>0</v>
      </c>
      <c r="GL76" s="608">
        <f t="shared" si="755"/>
        <v>0</v>
      </c>
      <c r="GM76" s="608">
        <f t="shared" si="755"/>
        <v>18.600063331890851</v>
      </c>
      <c r="GN76" s="608">
        <f t="shared" si="755"/>
        <v>0</v>
      </c>
      <c r="GO76" s="608">
        <f t="shared" si="755"/>
        <v>0</v>
      </c>
      <c r="GP76" s="608">
        <f t="shared" si="755"/>
        <v>0</v>
      </c>
      <c r="GQ76" s="608">
        <f t="shared" si="755"/>
        <v>0</v>
      </c>
      <c r="GR76" s="608">
        <f t="shared" si="755"/>
        <v>0</v>
      </c>
      <c r="GS76" s="608">
        <f t="shared" si="755"/>
        <v>0</v>
      </c>
      <c r="GT76" s="608">
        <f t="shared" si="755"/>
        <v>0</v>
      </c>
      <c r="GU76" s="608">
        <f t="shared" si="755"/>
        <v>0</v>
      </c>
      <c r="GV76" s="608">
        <f t="shared" si="755"/>
        <v>0</v>
      </c>
      <c r="GW76" s="608">
        <f t="shared" si="755"/>
        <v>0</v>
      </c>
      <c r="GX76" s="608">
        <f t="shared" si="755"/>
        <v>0</v>
      </c>
      <c r="GY76" s="608">
        <f t="shared" si="755"/>
        <v>35.586063964292407</v>
      </c>
      <c r="GZ76" s="608">
        <f t="shared" si="755"/>
        <v>0</v>
      </c>
      <c r="HA76" s="608">
        <f t="shared" si="755"/>
        <v>0</v>
      </c>
      <c r="HB76" s="608">
        <f t="shared" si="755"/>
        <v>0</v>
      </c>
      <c r="HC76" s="608">
        <f t="shared" si="755"/>
        <v>0</v>
      </c>
      <c r="HD76" s="608">
        <f t="shared" si="755"/>
        <v>0</v>
      </c>
      <c r="HE76" s="608">
        <f t="shared" si="755"/>
        <v>0</v>
      </c>
      <c r="HF76" s="608">
        <f t="shared" si="755"/>
        <v>0</v>
      </c>
      <c r="HG76" s="608">
        <f t="shared" si="755"/>
        <v>0</v>
      </c>
      <c r="HH76" s="608">
        <f t="shared" si="755"/>
        <v>0</v>
      </c>
      <c r="HI76" s="608">
        <f t="shared" si="755"/>
        <v>0</v>
      </c>
      <c r="HJ76" s="608">
        <f t="shared" si="755"/>
        <v>0</v>
      </c>
      <c r="HK76" s="608">
        <f t="shared" si="755"/>
        <v>0</v>
      </c>
      <c r="HL76" s="608">
        <f t="shared" si="755"/>
        <v>0</v>
      </c>
      <c r="HM76" s="608">
        <f t="shared" si="755"/>
        <v>0</v>
      </c>
      <c r="HN76" s="608">
        <f t="shared" si="755"/>
        <v>0</v>
      </c>
      <c r="HO76" s="608">
        <f t="shared" si="755"/>
        <v>0</v>
      </c>
      <c r="HP76" s="608">
        <f t="shared" si="755"/>
        <v>0</v>
      </c>
      <c r="HQ76" s="608">
        <f t="shared" si="755"/>
        <v>0</v>
      </c>
      <c r="HR76" s="608">
        <f t="shared" si="755"/>
        <v>0</v>
      </c>
      <c r="HS76" s="608">
        <f t="shared" si="755"/>
        <v>0</v>
      </c>
      <c r="HT76" s="608">
        <f t="shared" si="755"/>
        <v>0</v>
      </c>
      <c r="HU76" s="608">
        <f t="shared" si="755"/>
        <v>0</v>
      </c>
      <c r="HV76" s="608">
        <f t="shared" si="755"/>
        <v>0</v>
      </c>
      <c r="HW76" s="608">
        <f t="shared" si="755"/>
        <v>0</v>
      </c>
      <c r="HX76" s="608">
        <f t="shared" si="755"/>
        <v>0</v>
      </c>
      <c r="HY76" s="608">
        <f t="shared" si="755"/>
        <v>0</v>
      </c>
      <c r="HZ76" s="608">
        <f t="shared" si="755"/>
        <v>0</v>
      </c>
      <c r="IA76" s="608">
        <f t="shared" ref="IA76:IB76" si="756">HZ79</f>
        <v>0</v>
      </c>
      <c r="IB76" s="608">
        <f t="shared" si="756"/>
        <v>0</v>
      </c>
      <c r="ID76" s="279" t="s">
        <v>330</v>
      </c>
      <c r="IE76" s="27"/>
      <c r="IF76" s="1116">
        <f t="shared" ref="IF76:IX79" si="757">+SUMIFS($AF76:$IB76,$AF$54:$IB$54,IF$56)</f>
        <v>0</v>
      </c>
      <c r="IG76" s="1484">
        <f>+AF76</f>
        <v>0</v>
      </c>
      <c r="IH76" s="1116">
        <f t="shared" ref="IH76:IX76" si="758">+IG79</f>
        <v>0</v>
      </c>
      <c r="II76" s="1116">
        <f t="shared" si="758"/>
        <v>0</v>
      </c>
      <c r="IJ76" s="1116">
        <f t="shared" si="758"/>
        <v>27.20000000204891</v>
      </c>
      <c r="IK76" s="1116">
        <f t="shared" si="758"/>
        <v>29.072000003419816</v>
      </c>
      <c r="IL76" s="1116">
        <f t="shared" si="758"/>
        <v>33.362720003351569</v>
      </c>
      <c r="IM76" s="1116">
        <f t="shared" si="758"/>
        <v>0</v>
      </c>
      <c r="IN76" s="1116">
        <f t="shared" si="758"/>
        <v>1.577310677152127</v>
      </c>
      <c r="IO76" s="1116">
        <f t="shared" si="758"/>
        <v>22.393083785194904</v>
      </c>
      <c r="IP76" s="1116">
        <f t="shared" si="758"/>
        <v>0</v>
      </c>
      <c r="IQ76" s="1116">
        <f t="shared" si="758"/>
        <v>0</v>
      </c>
      <c r="IR76" s="1116">
        <f t="shared" si="758"/>
        <v>19.029296619351953</v>
      </c>
      <c r="IS76" s="1116">
        <f t="shared" si="758"/>
        <v>0</v>
      </c>
      <c r="IT76" s="1116">
        <f t="shared" si="758"/>
        <v>0</v>
      </c>
      <c r="IU76" s="1116">
        <f t="shared" si="758"/>
        <v>18.600063331890851</v>
      </c>
      <c r="IV76" s="1116">
        <f t="shared" si="758"/>
        <v>35.586063964292407</v>
      </c>
      <c r="IW76" s="1116">
        <f t="shared" si="758"/>
        <v>0</v>
      </c>
      <c r="IX76" s="1480">
        <f t="shared" si="758"/>
        <v>0</v>
      </c>
      <c r="IZ76" s="582"/>
    </row>
    <row r="77" spans="3:260" x14ac:dyDescent="0.3">
      <c r="C77" s="279" t="s">
        <v>331</v>
      </c>
      <c r="D77" s="27"/>
      <c r="E77" s="394"/>
      <c r="F77" s="394">
        <f>F66</f>
        <v>0</v>
      </c>
      <c r="G77" s="394">
        <f t="shared" ref="G77:W77" si="759">G66</f>
        <v>0</v>
      </c>
      <c r="H77" s="394">
        <f t="shared" si="759"/>
        <v>27.20000000204891</v>
      </c>
      <c r="I77" s="394">
        <f t="shared" si="759"/>
        <v>29.072000002488494</v>
      </c>
      <c r="J77" s="394">
        <f t="shared" si="759"/>
        <v>33.362720003351569</v>
      </c>
      <c r="K77" s="394">
        <f t="shared" si="759"/>
        <v>0</v>
      </c>
      <c r="L77" s="394">
        <f t="shared" si="759"/>
        <v>1.5773106785491109</v>
      </c>
      <c r="M77" s="394">
        <f t="shared" si="759"/>
        <v>22.393083786591887</v>
      </c>
      <c r="N77" s="394">
        <f t="shared" si="759"/>
        <v>0</v>
      </c>
      <c r="O77" s="394">
        <f t="shared" si="759"/>
        <v>0</v>
      </c>
      <c r="P77" s="394">
        <f t="shared" si="759"/>
        <v>19.029296617954969</v>
      </c>
      <c r="Q77" s="394">
        <f t="shared" si="759"/>
        <v>0</v>
      </c>
      <c r="R77" s="394">
        <f t="shared" si="759"/>
        <v>0</v>
      </c>
      <c r="S77" s="394">
        <f t="shared" si="759"/>
        <v>18.600063333287835</v>
      </c>
      <c r="T77" s="394">
        <f t="shared" si="759"/>
        <v>35.58606396894902</v>
      </c>
      <c r="U77" s="394">
        <f t="shared" si="759"/>
        <v>0</v>
      </c>
      <c r="V77" s="394">
        <f t="shared" si="759"/>
        <v>0</v>
      </c>
      <c r="W77" s="394">
        <f t="shared" si="759"/>
        <v>0</v>
      </c>
      <c r="X77" s="255"/>
      <c r="Y77" s="279" t="s">
        <v>331</v>
      </c>
      <c r="Z77" s="608">
        <f>+SUM(AB77:IB77)</f>
        <v>186.82053838670254</v>
      </c>
      <c r="AA77" s="608">
        <f>+SUM(AF61:IB61)*AF59</f>
        <v>508430805.25884455</v>
      </c>
      <c r="AC77" s="27"/>
      <c r="AD77" s="27"/>
      <c r="AE77" s="27"/>
      <c r="AF77" s="1430">
        <f t="shared" ref="AF77:AK77" si="760">+IF(MONTH(AF56)=1,0,IF(SUM(AE64:AF64)=1,(AF61+AF62*(MONTH(AF56)-6))*AF59+AF72,IF(SUM(AE64:AF64)&gt;1,AF61*AF59,0)))</f>
        <v>0</v>
      </c>
      <c r="AG77" s="1490">
        <f t="shared" ref="AG77" si="761">+IF(MONTH(AG56)=1,0,IF(SUM(AF64:AG64)=1,(AG61+AG62*(MONTH(AG56)-6))*AG59+AG72,IF(SUM(AF64:AG64)&gt;1,AG61*AG59,0)))</f>
        <v>0</v>
      </c>
      <c r="AH77" s="1490">
        <f t="shared" ref="AH77" si="762">+IF(MONTH(AH56)=1,0,IF(SUM(AG64:AH64)=1,(AH61+AH62*(MONTH(AH56)-6))*AH59+AH72,IF(SUM(AG64:AH64)&gt;1,AH61*AH59,0)))</f>
        <v>0</v>
      </c>
      <c r="AI77" s="1490">
        <f t="shared" ref="AI77" si="763">+IF(MONTH(AI56)=1,0,IF(SUM(AH64:AI64)=1,(AI61+AI62*(MONTH(AI56)-6))*AI59+AI72,IF(SUM(AH64:AI64)&gt;1,AI61*AI59,0)))</f>
        <v>0</v>
      </c>
      <c r="AJ77" s="1490">
        <f t="shared" ref="AJ77" si="764">+IF(MONTH(AJ56)=1,0,IF(SUM(AI64:AJ64)=1,(AJ61+AJ62*(MONTH(AJ56)-6))*AJ59+AJ72,IF(SUM(AI64:AJ64)&gt;1,AJ61*AJ59,0)))</f>
        <v>0</v>
      </c>
      <c r="AK77" s="1430">
        <f t="shared" si="760"/>
        <v>0</v>
      </c>
      <c r="AL77" s="1430">
        <f>+IF(MONTH(AL56)=1,0,IF(SUM(AK64:AL64)=1,(AL61+AL62*(MONTH(AL56)-6))*AL59+AL72,IF(SUM(AK64:AL64)&gt;1,AL61*AL59,0)))</f>
        <v>0</v>
      </c>
      <c r="AM77" s="1430">
        <f t="shared" ref="AM77:BG77" si="765">+IF(MONTH(AM56)=1,0,IF(SUM(AL64:AM64)=1,(AM61+AM62*(MONTH(AM56)-1))*AM59+AM72,IF(SUM(AL64:AM64)&gt;1,AM61*AM59,0)))</f>
        <v>0</v>
      </c>
      <c r="AN77" s="1430">
        <f t="shared" si="765"/>
        <v>0</v>
      </c>
      <c r="AO77" s="1430">
        <f t="shared" si="765"/>
        <v>0</v>
      </c>
      <c r="AP77" s="1430">
        <f t="shared" si="765"/>
        <v>0</v>
      </c>
      <c r="AQ77" s="1430">
        <f t="shared" si="765"/>
        <v>0</v>
      </c>
      <c r="AR77" s="1430">
        <f t="shared" si="765"/>
        <v>0</v>
      </c>
      <c r="AS77" s="1430">
        <f t="shared" si="765"/>
        <v>0</v>
      </c>
      <c r="AT77" s="1430">
        <f t="shared" si="765"/>
        <v>0</v>
      </c>
      <c r="AU77" s="1430">
        <f t="shared" si="765"/>
        <v>0</v>
      </c>
      <c r="AV77" s="1430">
        <f t="shared" si="765"/>
        <v>0</v>
      </c>
      <c r="AW77" s="1430">
        <f t="shared" si="765"/>
        <v>0</v>
      </c>
      <c r="AX77" s="1430">
        <f t="shared" si="765"/>
        <v>0</v>
      </c>
      <c r="AY77" s="1430">
        <f t="shared" si="765"/>
        <v>0</v>
      </c>
      <c r="AZ77" s="1430">
        <f t="shared" si="765"/>
        <v>0</v>
      </c>
      <c r="BA77" s="1430">
        <f t="shared" si="765"/>
        <v>0</v>
      </c>
      <c r="BB77" s="1430">
        <f t="shared" si="765"/>
        <v>0</v>
      </c>
      <c r="BC77" s="1430">
        <f t="shared" si="765"/>
        <v>0</v>
      </c>
      <c r="BD77" s="1430">
        <f t="shared" si="765"/>
        <v>0</v>
      </c>
      <c r="BE77" s="1430">
        <f t="shared" si="765"/>
        <v>0</v>
      </c>
      <c r="BF77" s="1430">
        <f t="shared" si="765"/>
        <v>0</v>
      </c>
      <c r="BG77" s="1430">
        <f t="shared" si="765"/>
        <v>0</v>
      </c>
      <c r="BH77" s="1430">
        <f>+IF(MONTH(BH56)=1,0,IF(SUM(BG64:BH64)=1,(BH61+BH62*(MONTH(BH56)-1))*BH59+BH72,IF(SUM(BG64:BH64)&gt;1,BH61*BH59,0)))</f>
        <v>0</v>
      </c>
      <c r="BI77" s="1430">
        <f t="shared" ref="BI77:DT77" si="766">+IF(MONTH(BI56)=1,0,IF(SUM(BH64:BI64)=1,(BI61+BI62*(MONTH(BI56)-1))*BI59+BI72,IF(SUM(BH64:BI64)&gt;1,BI61*BI59,0)))</f>
        <v>0</v>
      </c>
      <c r="BJ77" s="1430">
        <f t="shared" si="766"/>
        <v>27.20000000204891</v>
      </c>
      <c r="BK77" s="1430">
        <f t="shared" si="766"/>
        <v>0</v>
      </c>
      <c r="BL77" s="1430">
        <f t="shared" si="766"/>
        <v>0</v>
      </c>
      <c r="BM77" s="1430">
        <f t="shared" si="766"/>
        <v>0</v>
      </c>
      <c r="BN77" s="1430">
        <f t="shared" si="766"/>
        <v>0</v>
      </c>
      <c r="BO77" s="1430">
        <f t="shared" si="766"/>
        <v>0</v>
      </c>
      <c r="BP77" s="1430">
        <f t="shared" si="766"/>
        <v>0</v>
      </c>
      <c r="BQ77" s="1430">
        <f t="shared" si="766"/>
        <v>0</v>
      </c>
      <c r="BR77" s="1430">
        <f t="shared" si="766"/>
        <v>0</v>
      </c>
      <c r="BS77" s="1430">
        <f t="shared" si="766"/>
        <v>0</v>
      </c>
      <c r="BT77" s="1430">
        <f t="shared" si="766"/>
        <v>0</v>
      </c>
      <c r="BU77" s="1430">
        <f t="shared" si="766"/>
        <v>0</v>
      </c>
      <c r="BV77" s="1430">
        <f t="shared" si="766"/>
        <v>29.072000003419816</v>
      </c>
      <c r="BW77" s="1430">
        <f t="shared" si="766"/>
        <v>0</v>
      </c>
      <c r="BX77" s="1430">
        <f t="shared" si="766"/>
        <v>0</v>
      </c>
      <c r="BY77" s="1430">
        <f t="shared" si="766"/>
        <v>0</v>
      </c>
      <c r="BZ77" s="1430">
        <f t="shared" si="766"/>
        <v>0</v>
      </c>
      <c r="CA77" s="1430">
        <f t="shared" si="766"/>
        <v>0</v>
      </c>
      <c r="CB77" s="1430">
        <f t="shared" si="766"/>
        <v>0</v>
      </c>
      <c r="CC77" s="1430">
        <f t="shared" si="766"/>
        <v>0</v>
      </c>
      <c r="CD77" s="1430">
        <f t="shared" si="766"/>
        <v>0</v>
      </c>
      <c r="CE77" s="1430">
        <f t="shared" si="766"/>
        <v>0</v>
      </c>
      <c r="CF77" s="1430">
        <f t="shared" si="766"/>
        <v>0</v>
      </c>
      <c r="CG77" s="1430">
        <f t="shared" si="766"/>
        <v>0</v>
      </c>
      <c r="CH77" s="1430">
        <f t="shared" si="766"/>
        <v>33.362720003351569</v>
      </c>
      <c r="CI77" s="1430">
        <f t="shared" si="766"/>
        <v>0</v>
      </c>
      <c r="CJ77" s="1430">
        <f t="shared" si="766"/>
        <v>0</v>
      </c>
      <c r="CK77" s="1430">
        <f t="shared" si="766"/>
        <v>0</v>
      </c>
      <c r="CL77" s="1430">
        <f t="shared" si="766"/>
        <v>0</v>
      </c>
      <c r="CM77" s="1430">
        <f t="shared" si="766"/>
        <v>0</v>
      </c>
      <c r="CN77" s="1430">
        <f t="shared" si="766"/>
        <v>0</v>
      </c>
      <c r="CO77" s="1430">
        <f t="shared" si="766"/>
        <v>0</v>
      </c>
      <c r="CP77" s="1430">
        <f t="shared" si="766"/>
        <v>0</v>
      </c>
      <c r="CQ77" s="1430">
        <f t="shared" si="766"/>
        <v>0</v>
      </c>
      <c r="CR77" s="1430">
        <f t="shared" si="766"/>
        <v>0</v>
      </c>
      <c r="CS77" s="1430">
        <f t="shared" si="766"/>
        <v>0</v>
      </c>
      <c r="CT77" s="1430">
        <f t="shared" si="766"/>
        <v>0</v>
      </c>
      <c r="CU77" s="1430">
        <f t="shared" si="766"/>
        <v>0</v>
      </c>
      <c r="CV77" s="1430">
        <f t="shared" si="766"/>
        <v>0</v>
      </c>
      <c r="CW77" s="1430">
        <f t="shared" si="766"/>
        <v>0</v>
      </c>
      <c r="CX77" s="1430">
        <f t="shared" si="766"/>
        <v>0</v>
      </c>
      <c r="CY77" s="1430">
        <f t="shared" si="766"/>
        <v>0</v>
      </c>
      <c r="CZ77" s="1430">
        <f t="shared" si="766"/>
        <v>0</v>
      </c>
      <c r="DA77" s="1430">
        <f t="shared" si="766"/>
        <v>0</v>
      </c>
      <c r="DB77" s="1430">
        <f t="shared" si="766"/>
        <v>0</v>
      </c>
      <c r="DC77" s="1430">
        <f t="shared" si="766"/>
        <v>0</v>
      </c>
      <c r="DD77" s="1430">
        <f t="shared" si="766"/>
        <v>0</v>
      </c>
      <c r="DE77" s="1430">
        <f t="shared" si="766"/>
        <v>0</v>
      </c>
      <c r="DF77" s="1430">
        <f t="shared" si="766"/>
        <v>1.577310677152127</v>
      </c>
      <c r="DG77" s="1430">
        <f t="shared" si="766"/>
        <v>0</v>
      </c>
      <c r="DH77" s="1430">
        <f t="shared" si="766"/>
        <v>0</v>
      </c>
      <c r="DI77" s="1430">
        <f t="shared" si="766"/>
        <v>0</v>
      </c>
      <c r="DJ77" s="1430">
        <f t="shared" si="766"/>
        <v>0</v>
      </c>
      <c r="DK77" s="1430">
        <f t="shared" si="766"/>
        <v>0</v>
      </c>
      <c r="DL77" s="1430">
        <f t="shared" si="766"/>
        <v>0</v>
      </c>
      <c r="DM77" s="1430">
        <f t="shared" si="766"/>
        <v>0</v>
      </c>
      <c r="DN77" s="1430">
        <f t="shared" si="766"/>
        <v>0</v>
      </c>
      <c r="DO77" s="1430">
        <f t="shared" si="766"/>
        <v>0</v>
      </c>
      <c r="DP77" s="1430">
        <f t="shared" si="766"/>
        <v>0</v>
      </c>
      <c r="DQ77" s="1430">
        <f t="shared" si="766"/>
        <v>0</v>
      </c>
      <c r="DR77" s="1430">
        <f t="shared" si="766"/>
        <v>22.393083785194904</v>
      </c>
      <c r="DS77" s="1430">
        <f t="shared" si="766"/>
        <v>0</v>
      </c>
      <c r="DT77" s="1430">
        <f t="shared" si="766"/>
        <v>0</v>
      </c>
      <c r="DU77" s="1430">
        <f t="shared" ref="DU77:GF77" si="767">+IF(MONTH(DU56)=1,0,IF(SUM(DT64:DU64)=1,(DU61+DU62*(MONTH(DU56)-1))*DU59+DU72,IF(SUM(DT64:DU64)&gt;1,DU61*DU59,0)))</f>
        <v>0</v>
      </c>
      <c r="DV77" s="1430">
        <f t="shared" si="767"/>
        <v>0</v>
      </c>
      <c r="DW77" s="1430">
        <f t="shared" si="767"/>
        <v>0</v>
      </c>
      <c r="DX77" s="1430">
        <f t="shared" si="767"/>
        <v>0</v>
      </c>
      <c r="DY77" s="1430">
        <f t="shared" si="767"/>
        <v>0</v>
      </c>
      <c r="DZ77" s="1430">
        <f t="shared" si="767"/>
        <v>0</v>
      </c>
      <c r="EA77" s="1430">
        <f t="shared" si="767"/>
        <v>0</v>
      </c>
      <c r="EB77" s="1430">
        <f t="shared" si="767"/>
        <v>0</v>
      </c>
      <c r="EC77" s="1430">
        <f t="shared" si="767"/>
        <v>0</v>
      </c>
      <c r="ED77" s="1430">
        <f t="shared" si="767"/>
        <v>0</v>
      </c>
      <c r="EE77" s="1430">
        <f t="shared" si="767"/>
        <v>0</v>
      </c>
      <c r="EF77" s="1430">
        <f t="shared" si="767"/>
        <v>0</v>
      </c>
      <c r="EG77" s="1430">
        <f t="shared" si="767"/>
        <v>0</v>
      </c>
      <c r="EH77" s="1430">
        <f t="shared" si="767"/>
        <v>0</v>
      </c>
      <c r="EI77" s="1430">
        <f t="shared" si="767"/>
        <v>0</v>
      </c>
      <c r="EJ77" s="1430">
        <f t="shared" si="767"/>
        <v>0</v>
      </c>
      <c r="EK77" s="1430">
        <f t="shared" si="767"/>
        <v>0</v>
      </c>
      <c r="EL77" s="1430">
        <f t="shared" si="767"/>
        <v>0</v>
      </c>
      <c r="EM77" s="1430">
        <f t="shared" si="767"/>
        <v>0</v>
      </c>
      <c r="EN77" s="1430">
        <f t="shared" si="767"/>
        <v>0</v>
      </c>
      <c r="EO77" s="1430">
        <f t="shared" si="767"/>
        <v>0</v>
      </c>
      <c r="EP77" s="1430">
        <f t="shared" si="767"/>
        <v>0</v>
      </c>
      <c r="EQ77" s="1430">
        <f t="shared" si="767"/>
        <v>0</v>
      </c>
      <c r="ER77" s="1430">
        <f t="shared" si="767"/>
        <v>0</v>
      </c>
      <c r="ES77" s="1430">
        <f t="shared" si="767"/>
        <v>0</v>
      </c>
      <c r="ET77" s="1430">
        <f t="shared" si="767"/>
        <v>0</v>
      </c>
      <c r="EU77" s="1430">
        <f t="shared" si="767"/>
        <v>0</v>
      </c>
      <c r="EV77" s="1430">
        <f t="shared" si="767"/>
        <v>0</v>
      </c>
      <c r="EW77" s="1430">
        <f t="shared" si="767"/>
        <v>0</v>
      </c>
      <c r="EX77" s="1430">
        <f t="shared" si="767"/>
        <v>0</v>
      </c>
      <c r="EY77" s="1430">
        <f t="shared" si="767"/>
        <v>0</v>
      </c>
      <c r="EZ77" s="1430">
        <f t="shared" si="767"/>
        <v>0</v>
      </c>
      <c r="FA77" s="1430">
        <f t="shared" si="767"/>
        <v>0</v>
      </c>
      <c r="FB77" s="1430">
        <f t="shared" si="767"/>
        <v>19.029296619351953</v>
      </c>
      <c r="FC77" s="1430">
        <f t="shared" si="767"/>
        <v>0</v>
      </c>
      <c r="FD77" s="1430">
        <f t="shared" si="767"/>
        <v>0</v>
      </c>
      <c r="FE77" s="1430">
        <f t="shared" si="767"/>
        <v>0</v>
      </c>
      <c r="FF77" s="1430">
        <f t="shared" si="767"/>
        <v>0</v>
      </c>
      <c r="FG77" s="1430">
        <f t="shared" si="767"/>
        <v>0</v>
      </c>
      <c r="FH77" s="1430">
        <f t="shared" si="767"/>
        <v>0</v>
      </c>
      <c r="FI77" s="1430">
        <f t="shared" si="767"/>
        <v>0</v>
      </c>
      <c r="FJ77" s="1430">
        <f t="shared" si="767"/>
        <v>0</v>
      </c>
      <c r="FK77" s="1430">
        <f t="shared" si="767"/>
        <v>0</v>
      </c>
      <c r="FL77" s="1430">
        <f t="shared" si="767"/>
        <v>0</v>
      </c>
      <c r="FM77" s="1430">
        <f t="shared" si="767"/>
        <v>0</v>
      </c>
      <c r="FN77" s="1430">
        <f t="shared" si="767"/>
        <v>0</v>
      </c>
      <c r="FO77" s="1430">
        <f t="shared" si="767"/>
        <v>0</v>
      </c>
      <c r="FP77" s="1430">
        <f t="shared" si="767"/>
        <v>0</v>
      </c>
      <c r="FQ77" s="1430">
        <f t="shared" si="767"/>
        <v>0</v>
      </c>
      <c r="FR77" s="1430">
        <f t="shared" si="767"/>
        <v>0</v>
      </c>
      <c r="FS77" s="1430">
        <f t="shared" si="767"/>
        <v>0</v>
      </c>
      <c r="FT77" s="1430">
        <f t="shared" si="767"/>
        <v>0</v>
      </c>
      <c r="FU77" s="1430">
        <f t="shared" si="767"/>
        <v>0</v>
      </c>
      <c r="FV77" s="1430">
        <f t="shared" si="767"/>
        <v>0</v>
      </c>
      <c r="FW77" s="1430">
        <f t="shared" si="767"/>
        <v>0</v>
      </c>
      <c r="FX77" s="1430">
        <f t="shared" si="767"/>
        <v>0</v>
      </c>
      <c r="FY77" s="1430">
        <f t="shared" si="767"/>
        <v>0</v>
      </c>
      <c r="FZ77" s="1430">
        <f t="shared" si="767"/>
        <v>0</v>
      </c>
      <c r="GA77" s="1430">
        <f t="shared" si="767"/>
        <v>0</v>
      </c>
      <c r="GB77" s="1430">
        <f t="shared" si="767"/>
        <v>0</v>
      </c>
      <c r="GC77" s="1430">
        <f t="shared" si="767"/>
        <v>0</v>
      </c>
      <c r="GD77" s="1430">
        <f t="shared" si="767"/>
        <v>0</v>
      </c>
      <c r="GE77" s="1430">
        <f t="shared" si="767"/>
        <v>0</v>
      </c>
      <c r="GF77" s="1430">
        <f t="shared" si="767"/>
        <v>0</v>
      </c>
      <c r="GG77" s="1430">
        <f t="shared" ref="GG77:IA77" si="768">+IF(MONTH(GG56)=1,0,IF(SUM(GF64:GG64)=1,(GG61+GG62*(MONTH(GG56)-1))*GG59+GG72,IF(SUM(GF64:GG64)&gt;1,GG61*GG59,0)))</f>
        <v>0</v>
      </c>
      <c r="GH77" s="1430">
        <f t="shared" si="768"/>
        <v>0</v>
      </c>
      <c r="GI77" s="1430">
        <f t="shared" si="768"/>
        <v>0</v>
      </c>
      <c r="GJ77" s="1430">
        <f t="shared" si="768"/>
        <v>0</v>
      </c>
      <c r="GK77" s="1430">
        <f t="shared" si="768"/>
        <v>0</v>
      </c>
      <c r="GL77" s="1430">
        <f t="shared" si="768"/>
        <v>18.600063331890851</v>
      </c>
      <c r="GM77" s="1430">
        <f t="shared" si="768"/>
        <v>0</v>
      </c>
      <c r="GN77" s="1430">
        <f t="shared" si="768"/>
        <v>0</v>
      </c>
      <c r="GO77" s="1430">
        <f t="shared" si="768"/>
        <v>0</v>
      </c>
      <c r="GP77" s="1430">
        <f t="shared" si="768"/>
        <v>0</v>
      </c>
      <c r="GQ77" s="1430">
        <f t="shared" si="768"/>
        <v>0</v>
      </c>
      <c r="GR77" s="1430">
        <f t="shared" si="768"/>
        <v>0</v>
      </c>
      <c r="GS77" s="1430">
        <f t="shared" si="768"/>
        <v>0</v>
      </c>
      <c r="GT77" s="1430">
        <f t="shared" si="768"/>
        <v>0</v>
      </c>
      <c r="GU77" s="1430">
        <f t="shared" si="768"/>
        <v>0</v>
      </c>
      <c r="GV77" s="1430">
        <f t="shared" si="768"/>
        <v>0</v>
      </c>
      <c r="GW77" s="1430">
        <f t="shared" si="768"/>
        <v>0</v>
      </c>
      <c r="GX77" s="1430">
        <f t="shared" si="768"/>
        <v>35.586063964292407</v>
      </c>
      <c r="GY77" s="1430">
        <f t="shared" si="768"/>
        <v>0</v>
      </c>
      <c r="GZ77" s="1430">
        <f t="shared" si="768"/>
        <v>0</v>
      </c>
      <c r="HA77" s="1430">
        <f t="shared" si="768"/>
        <v>0</v>
      </c>
      <c r="HB77" s="1430">
        <f t="shared" si="768"/>
        <v>0</v>
      </c>
      <c r="HC77" s="1430">
        <f t="shared" si="768"/>
        <v>0</v>
      </c>
      <c r="HD77" s="1430">
        <f t="shared" si="768"/>
        <v>0</v>
      </c>
      <c r="HE77" s="1430">
        <f t="shared" si="768"/>
        <v>0</v>
      </c>
      <c r="HF77" s="1430">
        <f t="shared" si="768"/>
        <v>0</v>
      </c>
      <c r="HG77" s="1430">
        <f t="shared" si="768"/>
        <v>0</v>
      </c>
      <c r="HH77" s="1430">
        <f t="shared" si="768"/>
        <v>0</v>
      </c>
      <c r="HI77" s="1430">
        <f t="shared" si="768"/>
        <v>0</v>
      </c>
      <c r="HJ77" s="1430">
        <f t="shared" si="768"/>
        <v>0</v>
      </c>
      <c r="HK77" s="1430">
        <f t="shared" si="768"/>
        <v>0</v>
      </c>
      <c r="HL77" s="1430">
        <f t="shared" si="768"/>
        <v>0</v>
      </c>
      <c r="HM77" s="1430">
        <f t="shared" si="768"/>
        <v>0</v>
      </c>
      <c r="HN77" s="1430">
        <f t="shared" si="768"/>
        <v>0</v>
      </c>
      <c r="HO77" s="1430">
        <f t="shared" si="768"/>
        <v>0</v>
      </c>
      <c r="HP77" s="1430">
        <f t="shared" si="768"/>
        <v>0</v>
      </c>
      <c r="HQ77" s="1430">
        <f t="shared" si="768"/>
        <v>0</v>
      </c>
      <c r="HR77" s="1430">
        <f t="shared" si="768"/>
        <v>0</v>
      </c>
      <c r="HS77" s="1430">
        <f t="shared" si="768"/>
        <v>0</v>
      </c>
      <c r="HT77" s="1430">
        <f t="shared" si="768"/>
        <v>0</v>
      </c>
      <c r="HU77" s="1430">
        <f t="shared" si="768"/>
        <v>0</v>
      </c>
      <c r="HV77" s="1430">
        <f t="shared" si="768"/>
        <v>0</v>
      </c>
      <c r="HW77" s="1430">
        <f t="shared" si="768"/>
        <v>0</v>
      </c>
      <c r="HX77" s="1430">
        <f t="shared" si="768"/>
        <v>0</v>
      </c>
      <c r="HY77" s="1430">
        <f t="shared" si="768"/>
        <v>0</v>
      </c>
      <c r="HZ77" s="1430">
        <f t="shared" si="768"/>
        <v>0</v>
      </c>
      <c r="IA77" s="1430">
        <f t="shared" si="768"/>
        <v>0</v>
      </c>
      <c r="IB77" s="1430">
        <f t="shared" ref="IB77" si="769">+IF(MONTH(IB56)=1,0,IF(SUM(IA64:IB64)=1,(IB61*MONTH(IB56)-IB58*12)*IB59,IF(SUM(IA64:IB64)&gt;1,IB61*IB59,0)))</f>
        <v>0</v>
      </c>
      <c r="ID77" s="279" t="s">
        <v>331</v>
      </c>
      <c r="IE77" s="27"/>
      <c r="IF77" s="1116">
        <f t="shared" si="757"/>
        <v>0</v>
      </c>
      <c r="IG77" s="1116">
        <f t="shared" si="757"/>
        <v>0</v>
      </c>
      <c r="IH77" s="1116">
        <f t="shared" si="757"/>
        <v>0</v>
      </c>
      <c r="II77" s="1116">
        <f t="shared" si="757"/>
        <v>27.20000000204891</v>
      </c>
      <c r="IJ77" s="1116">
        <f t="shared" si="757"/>
        <v>29.072000003419816</v>
      </c>
      <c r="IK77" s="1116">
        <f t="shared" si="757"/>
        <v>33.362720003351569</v>
      </c>
      <c r="IL77" s="1116">
        <f t="shared" si="757"/>
        <v>0</v>
      </c>
      <c r="IM77" s="1116">
        <f t="shared" si="757"/>
        <v>1.577310677152127</v>
      </c>
      <c r="IN77" s="1116">
        <f t="shared" si="757"/>
        <v>22.393083785194904</v>
      </c>
      <c r="IO77" s="1116">
        <f t="shared" si="757"/>
        <v>0</v>
      </c>
      <c r="IP77" s="1116">
        <f t="shared" si="757"/>
        <v>0</v>
      </c>
      <c r="IQ77" s="1116">
        <f t="shared" si="757"/>
        <v>19.029296619351953</v>
      </c>
      <c r="IR77" s="1116">
        <f t="shared" si="757"/>
        <v>0</v>
      </c>
      <c r="IS77" s="1116">
        <f t="shared" si="757"/>
        <v>0</v>
      </c>
      <c r="IT77" s="1116">
        <f t="shared" si="757"/>
        <v>18.600063331890851</v>
      </c>
      <c r="IU77" s="1116">
        <f t="shared" si="757"/>
        <v>35.586063964292407</v>
      </c>
      <c r="IV77" s="1116">
        <f t="shared" si="757"/>
        <v>0</v>
      </c>
      <c r="IW77" s="1116">
        <f t="shared" si="757"/>
        <v>0</v>
      </c>
      <c r="IX77" s="1480">
        <f t="shared" si="757"/>
        <v>0</v>
      </c>
      <c r="IY77" s="582"/>
      <c r="IZ77" s="582"/>
    </row>
    <row r="78" spans="3:260" x14ac:dyDescent="0.3">
      <c r="C78" s="279" t="s">
        <v>332</v>
      </c>
      <c r="D78" s="27"/>
      <c r="E78" s="394"/>
      <c r="F78" s="394">
        <f t="shared" ref="F78:W78" si="770">-(SUM(F76:F77)-SUM(F79))</f>
        <v>0</v>
      </c>
      <c r="G78" s="394">
        <f t="shared" si="770"/>
        <v>0</v>
      </c>
      <c r="H78" s="394">
        <f t="shared" si="770"/>
        <v>0</v>
      </c>
      <c r="I78" s="394">
        <f t="shared" si="770"/>
        <v>-27.20000000204891</v>
      </c>
      <c r="J78" s="394">
        <f t="shared" si="770"/>
        <v>-29.072000002488494</v>
      </c>
      <c r="K78" s="394">
        <f t="shared" si="770"/>
        <v>-33.362720003351569</v>
      </c>
      <c r="L78" s="394">
        <f t="shared" si="770"/>
        <v>0</v>
      </c>
      <c r="M78" s="394">
        <f t="shared" si="770"/>
        <v>-1.5773106785491109</v>
      </c>
      <c r="N78" s="394">
        <f t="shared" si="770"/>
        <v>-22.393083786591887</v>
      </c>
      <c r="O78" s="394">
        <f t="shared" si="770"/>
        <v>0</v>
      </c>
      <c r="P78" s="394">
        <f t="shared" si="770"/>
        <v>0</v>
      </c>
      <c r="Q78" s="394">
        <f t="shared" si="770"/>
        <v>-19.029296617954969</v>
      </c>
      <c r="R78" s="394">
        <f t="shared" si="770"/>
        <v>0</v>
      </c>
      <c r="S78" s="394">
        <f t="shared" si="770"/>
        <v>0</v>
      </c>
      <c r="T78" s="394">
        <f t="shared" si="770"/>
        <v>-18.600063333287835</v>
      </c>
      <c r="U78" s="394">
        <f t="shared" si="770"/>
        <v>-35.58606396894902</v>
      </c>
      <c r="V78" s="394">
        <f t="shared" si="770"/>
        <v>0</v>
      </c>
      <c r="W78" s="395">
        <f t="shared" si="770"/>
        <v>0</v>
      </c>
      <c r="X78" s="255"/>
      <c r="Y78" s="279" t="s">
        <v>332</v>
      </c>
      <c r="Z78" s="608">
        <f>+SUM(AB78:IB78)</f>
        <v>-186.82053838670254</v>
      </c>
      <c r="AA78" s="608">
        <f>+AA77-AA71</f>
        <v>-2.741154670715332</v>
      </c>
      <c r="AB78" s="27"/>
      <c r="AC78" s="27"/>
      <c r="AD78" s="27"/>
      <c r="AE78" s="27"/>
      <c r="AF78" s="608">
        <f t="shared" ref="AF78:AL78" si="771">-AE77</f>
        <v>0</v>
      </c>
      <c r="AG78" s="608">
        <f t="shared" si="771"/>
        <v>0</v>
      </c>
      <c r="AH78" s="608">
        <f t="shared" si="771"/>
        <v>0</v>
      </c>
      <c r="AI78" s="608">
        <f t="shared" si="771"/>
        <v>0</v>
      </c>
      <c r="AJ78" s="608">
        <f t="shared" si="771"/>
        <v>0</v>
      </c>
      <c r="AK78" s="608">
        <f t="shared" si="771"/>
        <v>0</v>
      </c>
      <c r="AL78" s="608">
        <f t="shared" si="771"/>
        <v>0</v>
      </c>
      <c r="AM78" s="608">
        <f t="shared" ref="AM78:CX78" si="772">-AL77</f>
        <v>0</v>
      </c>
      <c r="AN78" s="608">
        <f t="shared" si="772"/>
        <v>0</v>
      </c>
      <c r="AO78" s="608">
        <f t="shared" si="772"/>
        <v>0</v>
      </c>
      <c r="AP78" s="608">
        <f t="shared" si="772"/>
        <v>0</v>
      </c>
      <c r="AQ78" s="608">
        <f t="shared" si="772"/>
        <v>0</v>
      </c>
      <c r="AR78" s="608">
        <f t="shared" si="772"/>
        <v>0</v>
      </c>
      <c r="AS78" s="608">
        <f t="shared" si="772"/>
        <v>0</v>
      </c>
      <c r="AT78" s="608">
        <f t="shared" si="772"/>
        <v>0</v>
      </c>
      <c r="AU78" s="608">
        <f t="shared" si="772"/>
        <v>0</v>
      </c>
      <c r="AV78" s="608">
        <f t="shared" si="772"/>
        <v>0</v>
      </c>
      <c r="AW78" s="608">
        <f t="shared" si="772"/>
        <v>0</v>
      </c>
      <c r="AX78" s="608">
        <f t="shared" si="772"/>
        <v>0</v>
      </c>
      <c r="AY78" s="608">
        <f t="shared" si="772"/>
        <v>0</v>
      </c>
      <c r="AZ78" s="608">
        <f t="shared" si="772"/>
        <v>0</v>
      </c>
      <c r="BA78" s="608">
        <f t="shared" si="772"/>
        <v>0</v>
      </c>
      <c r="BB78" s="608">
        <f t="shared" si="772"/>
        <v>0</v>
      </c>
      <c r="BC78" s="608">
        <f t="shared" si="772"/>
        <v>0</v>
      </c>
      <c r="BD78" s="608">
        <f t="shared" si="772"/>
        <v>0</v>
      </c>
      <c r="BE78" s="608">
        <f t="shared" si="772"/>
        <v>0</v>
      </c>
      <c r="BF78" s="608">
        <f t="shared" si="772"/>
        <v>0</v>
      </c>
      <c r="BG78" s="608">
        <f t="shared" si="772"/>
        <v>0</v>
      </c>
      <c r="BH78" s="608">
        <f t="shared" si="772"/>
        <v>0</v>
      </c>
      <c r="BI78" s="608">
        <f t="shared" si="772"/>
        <v>0</v>
      </c>
      <c r="BJ78" s="608">
        <f t="shared" si="772"/>
        <v>0</v>
      </c>
      <c r="BK78" s="608">
        <f t="shared" si="772"/>
        <v>-27.20000000204891</v>
      </c>
      <c r="BL78" s="608">
        <f t="shared" si="772"/>
        <v>0</v>
      </c>
      <c r="BM78" s="608">
        <f t="shared" si="772"/>
        <v>0</v>
      </c>
      <c r="BN78" s="608">
        <f t="shared" si="772"/>
        <v>0</v>
      </c>
      <c r="BO78" s="608">
        <f t="shared" si="772"/>
        <v>0</v>
      </c>
      <c r="BP78" s="608">
        <f t="shared" si="772"/>
        <v>0</v>
      </c>
      <c r="BQ78" s="608">
        <f t="shared" si="772"/>
        <v>0</v>
      </c>
      <c r="BR78" s="608">
        <f t="shared" si="772"/>
        <v>0</v>
      </c>
      <c r="BS78" s="608">
        <f t="shared" si="772"/>
        <v>0</v>
      </c>
      <c r="BT78" s="608">
        <f t="shared" si="772"/>
        <v>0</v>
      </c>
      <c r="BU78" s="608">
        <f t="shared" si="772"/>
        <v>0</v>
      </c>
      <c r="BV78" s="608">
        <f t="shared" si="772"/>
        <v>0</v>
      </c>
      <c r="BW78" s="608">
        <f t="shared" si="772"/>
        <v>-29.072000003419816</v>
      </c>
      <c r="BX78" s="608">
        <f t="shared" si="772"/>
        <v>0</v>
      </c>
      <c r="BY78" s="608">
        <f t="shared" si="772"/>
        <v>0</v>
      </c>
      <c r="BZ78" s="608">
        <f t="shared" si="772"/>
        <v>0</v>
      </c>
      <c r="CA78" s="608">
        <f t="shared" si="772"/>
        <v>0</v>
      </c>
      <c r="CB78" s="608">
        <f t="shared" si="772"/>
        <v>0</v>
      </c>
      <c r="CC78" s="608">
        <f t="shared" si="772"/>
        <v>0</v>
      </c>
      <c r="CD78" s="608">
        <f t="shared" si="772"/>
        <v>0</v>
      </c>
      <c r="CE78" s="608">
        <f t="shared" si="772"/>
        <v>0</v>
      </c>
      <c r="CF78" s="608">
        <f t="shared" si="772"/>
        <v>0</v>
      </c>
      <c r="CG78" s="608">
        <f t="shared" si="772"/>
        <v>0</v>
      </c>
      <c r="CH78" s="608">
        <f t="shared" si="772"/>
        <v>0</v>
      </c>
      <c r="CI78" s="608">
        <f t="shared" si="772"/>
        <v>-33.362720003351569</v>
      </c>
      <c r="CJ78" s="608">
        <f t="shared" si="772"/>
        <v>0</v>
      </c>
      <c r="CK78" s="608">
        <f t="shared" si="772"/>
        <v>0</v>
      </c>
      <c r="CL78" s="608">
        <f t="shared" si="772"/>
        <v>0</v>
      </c>
      <c r="CM78" s="608">
        <f t="shared" si="772"/>
        <v>0</v>
      </c>
      <c r="CN78" s="608">
        <f t="shared" si="772"/>
        <v>0</v>
      </c>
      <c r="CO78" s="608">
        <f t="shared" si="772"/>
        <v>0</v>
      </c>
      <c r="CP78" s="608">
        <f t="shared" si="772"/>
        <v>0</v>
      </c>
      <c r="CQ78" s="608">
        <f t="shared" si="772"/>
        <v>0</v>
      </c>
      <c r="CR78" s="608">
        <f t="shared" si="772"/>
        <v>0</v>
      </c>
      <c r="CS78" s="608">
        <f t="shared" si="772"/>
        <v>0</v>
      </c>
      <c r="CT78" s="608">
        <f t="shared" si="772"/>
        <v>0</v>
      </c>
      <c r="CU78" s="608">
        <f t="shared" si="772"/>
        <v>0</v>
      </c>
      <c r="CV78" s="608">
        <f t="shared" si="772"/>
        <v>0</v>
      </c>
      <c r="CW78" s="608">
        <f t="shared" si="772"/>
        <v>0</v>
      </c>
      <c r="CX78" s="608">
        <f t="shared" si="772"/>
        <v>0</v>
      </c>
      <c r="CY78" s="608">
        <f t="shared" ref="CY78:FJ78" si="773">-CX77</f>
        <v>0</v>
      </c>
      <c r="CZ78" s="608">
        <f t="shared" si="773"/>
        <v>0</v>
      </c>
      <c r="DA78" s="608">
        <f t="shared" si="773"/>
        <v>0</v>
      </c>
      <c r="DB78" s="608">
        <f t="shared" si="773"/>
        <v>0</v>
      </c>
      <c r="DC78" s="608">
        <f t="shared" si="773"/>
        <v>0</v>
      </c>
      <c r="DD78" s="608">
        <f t="shared" si="773"/>
        <v>0</v>
      </c>
      <c r="DE78" s="608">
        <f t="shared" si="773"/>
        <v>0</v>
      </c>
      <c r="DF78" s="608">
        <f t="shared" si="773"/>
        <v>0</v>
      </c>
      <c r="DG78" s="608">
        <f t="shared" si="773"/>
        <v>-1.577310677152127</v>
      </c>
      <c r="DH78" s="608">
        <f t="shared" si="773"/>
        <v>0</v>
      </c>
      <c r="DI78" s="608">
        <f t="shared" si="773"/>
        <v>0</v>
      </c>
      <c r="DJ78" s="608">
        <f t="shared" si="773"/>
        <v>0</v>
      </c>
      <c r="DK78" s="608">
        <f t="shared" si="773"/>
        <v>0</v>
      </c>
      <c r="DL78" s="608">
        <f t="shared" si="773"/>
        <v>0</v>
      </c>
      <c r="DM78" s="608">
        <f t="shared" si="773"/>
        <v>0</v>
      </c>
      <c r="DN78" s="608">
        <f t="shared" si="773"/>
        <v>0</v>
      </c>
      <c r="DO78" s="608">
        <f t="shared" si="773"/>
        <v>0</v>
      </c>
      <c r="DP78" s="608">
        <f t="shared" si="773"/>
        <v>0</v>
      </c>
      <c r="DQ78" s="608">
        <f t="shared" si="773"/>
        <v>0</v>
      </c>
      <c r="DR78" s="608">
        <f t="shared" si="773"/>
        <v>0</v>
      </c>
      <c r="DS78" s="608">
        <f t="shared" si="773"/>
        <v>-22.393083785194904</v>
      </c>
      <c r="DT78" s="608">
        <f t="shared" si="773"/>
        <v>0</v>
      </c>
      <c r="DU78" s="608">
        <f t="shared" si="773"/>
        <v>0</v>
      </c>
      <c r="DV78" s="608">
        <f t="shared" si="773"/>
        <v>0</v>
      </c>
      <c r="DW78" s="608">
        <f t="shared" si="773"/>
        <v>0</v>
      </c>
      <c r="DX78" s="608">
        <f t="shared" si="773"/>
        <v>0</v>
      </c>
      <c r="DY78" s="608">
        <f t="shared" si="773"/>
        <v>0</v>
      </c>
      <c r="DZ78" s="608">
        <f t="shared" si="773"/>
        <v>0</v>
      </c>
      <c r="EA78" s="608">
        <f t="shared" si="773"/>
        <v>0</v>
      </c>
      <c r="EB78" s="608">
        <f t="shared" si="773"/>
        <v>0</v>
      </c>
      <c r="EC78" s="608">
        <f t="shared" si="773"/>
        <v>0</v>
      </c>
      <c r="ED78" s="608">
        <f t="shared" si="773"/>
        <v>0</v>
      </c>
      <c r="EE78" s="608">
        <f t="shared" si="773"/>
        <v>0</v>
      </c>
      <c r="EF78" s="608">
        <f t="shared" si="773"/>
        <v>0</v>
      </c>
      <c r="EG78" s="608">
        <f t="shared" si="773"/>
        <v>0</v>
      </c>
      <c r="EH78" s="608">
        <f t="shared" si="773"/>
        <v>0</v>
      </c>
      <c r="EI78" s="608">
        <f t="shared" si="773"/>
        <v>0</v>
      </c>
      <c r="EJ78" s="608">
        <f t="shared" si="773"/>
        <v>0</v>
      </c>
      <c r="EK78" s="608">
        <f t="shared" si="773"/>
        <v>0</v>
      </c>
      <c r="EL78" s="608">
        <f t="shared" si="773"/>
        <v>0</v>
      </c>
      <c r="EM78" s="608">
        <f t="shared" si="773"/>
        <v>0</v>
      </c>
      <c r="EN78" s="608">
        <f t="shared" si="773"/>
        <v>0</v>
      </c>
      <c r="EO78" s="608">
        <f t="shared" si="773"/>
        <v>0</v>
      </c>
      <c r="EP78" s="608">
        <f t="shared" si="773"/>
        <v>0</v>
      </c>
      <c r="EQ78" s="608">
        <f t="shared" si="773"/>
        <v>0</v>
      </c>
      <c r="ER78" s="608">
        <f t="shared" si="773"/>
        <v>0</v>
      </c>
      <c r="ES78" s="608">
        <f t="shared" si="773"/>
        <v>0</v>
      </c>
      <c r="ET78" s="608">
        <f t="shared" si="773"/>
        <v>0</v>
      </c>
      <c r="EU78" s="608">
        <f t="shared" si="773"/>
        <v>0</v>
      </c>
      <c r="EV78" s="608">
        <f t="shared" si="773"/>
        <v>0</v>
      </c>
      <c r="EW78" s="608">
        <f t="shared" si="773"/>
        <v>0</v>
      </c>
      <c r="EX78" s="608">
        <f t="shared" si="773"/>
        <v>0</v>
      </c>
      <c r="EY78" s="608">
        <f t="shared" si="773"/>
        <v>0</v>
      </c>
      <c r="EZ78" s="608">
        <f t="shared" si="773"/>
        <v>0</v>
      </c>
      <c r="FA78" s="608">
        <f t="shared" si="773"/>
        <v>0</v>
      </c>
      <c r="FB78" s="608">
        <f t="shared" si="773"/>
        <v>0</v>
      </c>
      <c r="FC78" s="608">
        <f t="shared" si="773"/>
        <v>-19.029296619351953</v>
      </c>
      <c r="FD78" s="608">
        <f t="shared" si="773"/>
        <v>0</v>
      </c>
      <c r="FE78" s="608">
        <f t="shared" si="773"/>
        <v>0</v>
      </c>
      <c r="FF78" s="608">
        <f t="shared" si="773"/>
        <v>0</v>
      </c>
      <c r="FG78" s="608">
        <f t="shared" si="773"/>
        <v>0</v>
      </c>
      <c r="FH78" s="608">
        <f t="shared" si="773"/>
        <v>0</v>
      </c>
      <c r="FI78" s="608">
        <f t="shared" si="773"/>
        <v>0</v>
      </c>
      <c r="FJ78" s="608">
        <f t="shared" si="773"/>
        <v>0</v>
      </c>
      <c r="FK78" s="608">
        <f t="shared" ref="FK78:HV78" si="774">-FJ77</f>
        <v>0</v>
      </c>
      <c r="FL78" s="608">
        <f t="shared" si="774"/>
        <v>0</v>
      </c>
      <c r="FM78" s="608">
        <f t="shared" si="774"/>
        <v>0</v>
      </c>
      <c r="FN78" s="608">
        <f t="shared" si="774"/>
        <v>0</v>
      </c>
      <c r="FO78" s="608">
        <f t="shared" si="774"/>
        <v>0</v>
      </c>
      <c r="FP78" s="608">
        <f t="shared" si="774"/>
        <v>0</v>
      </c>
      <c r="FQ78" s="608">
        <f t="shared" si="774"/>
        <v>0</v>
      </c>
      <c r="FR78" s="608">
        <f t="shared" si="774"/>
        <v>0</v>
      </c>
      <c r="FS78" s="608">
        <f t="shared" si="774"/>
        <v>0</v>
      </c>
      <c r="FT78" s="608">
        <f t="shared" si="774"/>
        <v>0</v>
      </c>
      <c r="FU78" s="608">
        <f t="shared" si="774"/>
        <v>0</v>
      </c>
      <c r="FV78" s="608">
        <f t="shared" si="774"/>
        <v>0</v>
      </c>
      <c r="FW78" s="608">
        <f t="shared" si="774"/>
        <v>0</v>
      </c>
      <c r="FX78" s="608">
        <f t="shared" si="774"/>
        <v>0</v>
      </c>
      <c r="FY78" s="608">
        <f t="shared" si="774"/>
        <v>0</v>
      </c>
      <c r="FZ78" s="608">
        <f t="shared" si="774"/>
        <v>0</v>
      </c>
      <c r="GA78" s="608">
        <f t="shared" si="774"/>
        <v>0</v>
      </c>
      <c r="GB78" s="608">
        <f t="shared" si="774"/>
        <v>0</v>
      </c>
      <c r="GC78" s="608">
        <f t="shared" si="774"/>
        <v>0</v>
      </c>
      <c r="GD78" s="608">
        <f t="shared" si="774"/>
        <v>0</v>
      </c>
      <c r="GE78" s="608">
        <f t="shared" si="774"/>
        <v>0</v>
      </c>
      <c r="GF78" s="608">
        <f t="shared" si="774"/>
        <v>0</v>
      </c>
      <c r="GG78" s="608">
        <f t="shared" si="774"/>
        <v>0</v>
      </c>
      <c r="GH78" s="608">
        <f t="shared" si="774"/>
        <v>0</v>
      </c>
      <c r="GI78" s="608">
        <f t="shared" si="774"/>
        <v>0</v>
      </c>
      <c r="GJ78" s="608">
        <f t="shared" si="774"/>
        <v>0</v>
      </c>
      <c r="GK78" s="608">
        <f t="shared" si="774"/>
        <v>0</v>
      </c>
      <c r="GL78" s="608">
        <f t="shared" si="774"/>
        <v>0</v>
      </c>
      <c r="GM78" s="608">
        <f t="shared" si="774"/>
        <v>-18.600063331890851</v>
      </c>
      <c r="GN78" s="608">
        <f t="shared" si="774"/>
        <v>0</v>
      </c>
      <c r="GO78" s="608">
        <f t="shared" si="774"/>
        <v>0</v>
      </c>
      <c r="GP78" s="608">
        <f t="shared" si="774"/>
        <v>0</v>
      </c>
      <c r="GQ78" s="608">
        <f t="shared" si="774"/>
        <v>0</v>
      </c>
      <c r="GR78" s="608">
        <f t="shared" si="774"/>
        <v>0</v>
      </c>
      <c r="GS78" s="608">
        <f t="shared" si="774"/>
        <v>0</v>
      </c>
      <c r="GT78" s="608">
        <f t="shared" si="774"/>
        <v>0</v>
      </c>
      <c r="GU78" s="608">
        <f t="shared" si="774"/>
        <v>0</v>
      </c>
      <c r="GV78" s="608">
        <f t="shared" si="774"/>
        <v>0</v>
      </c>
      <c r="GW78" s="608">
        <f t="shared" si="774"/>
        <v>0</v>
      </c>
      <c r="GX78" s="608">
        <f t="shared" si="774"/>
        <v>0</v>
      </c>
      <c r="GY78" s="608">
        <f t="shared" si="774"/>
        <v>-35.586063964292407</v>
      </c>
      <c r="GZ78" s="608">
        <f t="shared" si="774"/>
        <v>0</v>
      </c>
      <c r="HA78" s="608">
        <f t="shared" si="774"/>
        <v>0</v>
      </c>
      <c r="HB78" s="608">
        <f t="shared" si="774"/>
        <v>0</v>
      </c>
      <c r="HC78" s="608">
        <f t="shared" si="774"/>
        <v>0</v>
      </c>
      <c r="HD78" s="608">
        <f t="shared" si="774"/>
        <v>0</v>
      </c>
      <c r="HE78" s="608">
        <f t="shared" si="774"/>
        <v>0</v>
      </c>
      <c r="HF78" s="608">
        <f t="shared" si="774"/>
        <v>0</v>
      </c>
      <c r="HG78" s="608">
        <f t="shared" si="774"/>
        <v>0</v>
      </c>
      <c r="HH78" s="608">
        <f t="shared" si="774"/>
        <v>0</v>
      </c>
      <c r="HI78" s="608">
        <f t="shared" si="774"/>
        <v>0</v>
      </c>
      <c r="HJ78" s="608">
        <f t="shared" si="774"/>
        <v>0</v>
      </c>
      <c r="HK78" s="608">
        <f t="shared" si="774"/>
        <v>0</v>
      </c>
      <c r="HL78" s="608">
        <f t="shared" si="774"/>
        <v>0</v>
      </c>
      <c r="HM78" s="608">
        <f t="shared" si="774"/>
        <v>0</v>
      </c>
      <c r="HN78" s="608">
        <f t="shared" si="774"/>
        <v>0</v>
      </c>
      <c r="HO78" s="608">
        <f t="shared" si="774"/>
        <v>0</v>
      </c>
      <c r="HP78" s="608">
        <f t="shared" si="774"/>
        <v>0</v>
      </c>
      <c r="HQ78" s="608">
        <f t="shared" si="774"/>
        <v>0</v>
      </c>
      <c r="HR78" s="608">
        <f t="shared" si="774"/>
        <v>0</v>
      </c>
      <c r="HS78" s="608">
        <f t="shared" si="774"/>
        <v>0</v>
      </c>
      <c r="HT78" s="608">
        <f t="shared" si="774"/>
        <v>0</v>
      </c>
      <c r="HU78" s="608">
        <f t="shared" si="774"/>
        <v>0</v>
      </c>
      <c r="HV78" s="608">
        <f t="shared" si="774"/>
        <v>0</v>
      </c>
      <c r="HW78" s="608">
        <f t="shared" ref="HW78:HZ78" si="775">-HV77</f>
        <v>0</v>
      </c>
      <c r="HX78" s="608">
        <f t="shared" si="775"/>
        <v>0</v>
      </c>
      <c r="HY78" s="608">
        <f t="shared" si="775"/>
        <v>0</v>
      </c>
      <c r="HZ78" s="608">
        <f t="shared" si="775"/>
        <v>0</v>
      </c>
      <c r="IA78" s="667">
        <f>-HZ77-IA77</f>
        <v>0</v>
      </c>
      <c r="IB78" s="667">
        <f>-IA77-IA78</f>
        <v>0</v>
      </c>
      <c r="ID78" s="279" t="s">
        <v>332</v>
      </c>
      <c r="IE78" s="27"/>
      <c r="IF78" s="1116">
        <f t="shared" si="757"/>
        <v>0</v>
      </c>
      <c r="IG78" s="1116">
        <f t="shared" si="757"/>
        <v>0</v>
      </c>
      <c r="IH78" s="1116">
        <f t="shared" si="757"/>
        <v>0</v>
      </c>
      <c r="II78" s="1116">
        <f t="shared" si="757"/>
        <v>0</v>
      </c>
      <c r="IJ78" s="1116">
        <f t="shared" si="757"/>
        <v>-27.20000000204891</v>
      </c>
      <c r="IK78" s="1116">
        <f t="shared" si="757"/>
        <v>-29.072000003419816</v>
      </c>
      <c r="IL78" s="1116">
        <f t="shared" si="757"/>
        <v>-33.362720003351569</v>
      </c>
      <c r="IM78" s="1116">
        <f t="shared" si="757"/>
        <v>0</v>
      </c>
      <c r="IN78" s="1116">
        <f t="shared" si="757"/>
        <v>-1.577310677152127</v>
      </c>
      <c r="IO78" s="1116">
        <f t="shared" si="757"/>
        <v>-22.393083785194904</v>
      </c>
      <c r="IP78" s="1116">
        <f t="shared" si="757"/>
        <v>0</v>
      </c>
      <c r="IQ78" s="1116">
        <f t="shared" si="757"/>
        <v>0</v>
      </c>
      <c r="IR78" s="1116">
        <f t="shared" si="757"/>
        <v>-19.029296619351953</v>
      </c>
      <c r="IS78" s="1116">
        <f t="shared" si="757"/>
        <v>0</v>
      </c>
      <c r="IT78" s="1116">
        <f t="shared" si="757"/>
        <v>0</v>
      </c>
      <c r="IU78" s="1116">
        <f t="shared" si="757"/>
        <v>-18.600063331890851</v>
      </c>
      <c r="IV78" s="1116">
        <f t="shared" si="757"/>
        <v>-35.586063964292407</v>
      </c>
      <c r="IW78" s="1116">
        <f t="shared" si="757"/>
        <v>0</v>
      </c>
      <c r="IX78" s="1480">
        <f t="shared" si="757"/>
        <v>0</v>
      </c>
      <c r="IY78" s="582"/>
      <c r="IZ78" s="582"/>
    </row>
    <row r="79" spans="3:260" x14ac:dyDescent="0.3">
      <c r="C79" s="279" t="s">
        <v>333</v>
      </c>
      <c r="D79" s="27"/>
      <c r="E79" s="394"/>
      <c r="F79" s="394">
        <f>MIN(F62,F63)*F65</f>
        <v>0</v>
      </c>
      <c r="G79" s="394">
        <f t="shared" ref="G79:V79" si="776">MIN(G62,G63)*G65</f>
        <v>0</v>
      </c>
      <c r="H79" s="394">
        <f t="shared" si="776"/>
        <v>27.20000000204891</v>
      </c>
      <c r="I79" s="394">
        <f t="shared" si="776"/>
        <v>29.072000002488494</v>
      </c>
      <c r="J79" s="394">
        <f t="shared" si="776"/>
        <v>33.362720003351569</v>
      </c>
      <c r="K79" s="394">
        <f t="shared" si="776"/>
        <v>0</v>
      </c>
      <c r="L79" s="394">
        <f t="shared" si="776"/>
        <v>1.5773106785491109</v>
      </c>
      <c r="M79" s="394">
        <f t="shared" si="776"/>
        <v>22.393083786591887</v>
      </c>
      <c r="N79" s="394">
        <f t="shared" si="776"/>
        <v>0</v>
      </c>
      <c r="O79" s="394">
        <f t="shared" si="776"/>
        <v>0</v>
      </c>
      <c r="P79" s="394">
        <f t="shared" si="776"/>
        <v>19.029296617954969</v>
      </c>
      <c r="Q79" s="394">
        <f t="shared" si="776"/>
        <v>0</v>
      </c>
      <c r="R79" s="394">
        <f t="shared" si="776"/>
        <v>0</v>
      </c>
      <c r="S79" s="394">
        <f t="shared" si="776"/>
        <v>18.600063333287835</v>
      </c>
      <c r="T79" s="394">
        <f t="shared" si="776"/>
        <v>35.58606396894902</v>
      </c>
      <c r="U79" s="394">
        <f t="shared" si="776"/>
        <v>0</v>
      </c>
      <c r="V79" s="394">
        <f t="shared" si="776"/>
        <v>0</v>
      </c>
      <c r="W79" s="395">
        <v>0</v>
      </c>
      <c r="X79" s="255"/>
      <c r="Y79" s="669" t="s">
        <v>333</v>
      </c>
      <c r="Z79" s="631">
        <f>+SUM(F78:W78)+Z77</f>
        <v>-6.5192580223083496E-9</v>
      </c>
      <c r="AA79" s="670">
        <f>+AA78-Z77</f>
        <v>-189.56169305741787</v>
      </c>
      <c r="AB79" s="606"/>
      <c r="AC79" s="606"/>
      <c r="AD79" s="606"/>
      <c r="AE79" s="606"/>
      <c r="AF79" s="1432">
        <f t="shared" ref="AF79:AL79" si="777">SUM(AF76:AF78)</f>
        <v>0</v>
      </c>
      <c r="AG79" s="1432">
        <f t="shared" si="777"/>
        <v>0</v>
      </c>
      <c r="AH79" s="1432">
        <f t="shared" si="777"/>
        <v>0</v>
      </c>
      <c r="AI79" s="1432">
        <f t="shared" si="777"/>
        <v>0</v>
      </c>
      <c r="AJ79" s="1432">
        <f t="shared" si="777"/>
        <v>0</v>
      </c>
      <c r="AK79" s="1432">
        <f t="shared" si="777"/>
        <v>0</v>
      </c>
      <c r="AL79" s="1432">
        <f t="shared" si="777"/>
        <v>0</v>
      </c>
      <c r="AM79" s="1432">
        <f t="shared" ref="AM79" si="778">SUM(AM76:AM78)</f>
        <v>0</v>
      </c>
      <c r="AN79" s="1432">
        <f t="shared" ref="AN79" si="779">SUM(AN76:AN78)</f>
        <v>0</v>
      </c>
      <c r="AO79" s="1432">
        <f t="shared" ref="AO79" si="780">SUM(AO76:AO78)</f>
        <v>0</v>
      </c>
      <c r="AP79" s="1432">
        <f t="shared" ref="AP79" si="781">SUM(AP76:AP78)</f>
        <v>0</v>
      </c>
      <c r="AQ79" s="1432">
        <f t="shared" ref="AQ79" si="782">SUM(AQ76:AQ78)</f>
        <v>0</v>
      </c>
      <c r="AR79" s="1432">
        <f t="shared" ref="AR79" si="783">SUM(AR76:AR78)</f>
        <v>0</v>
      </c>
      <c r="AS79" s="1432">
        <f t="shared" ref="AS79" si="784">SUM(AS76:AS78)</f>
        <v>0</v>
      </c>
      <c r="AT79" s="1432">
        <f t="shared" ref="AT79" si="785">SUM(AT76:AT78)</f>
        <v>0</v>
      </c>
      <c r="AU79" s="1432">
        <f t="shared" ref="AU79" si="786">SUM(AU76:AU78)</f>
        <v>0</v>
      </c>
      <c r="AV79" s="1432">
        <f t="shared" ref="AV79" si="787">SUM(AV76:AV78)</f>
        <v>0</v>
      </c>
      <c r="AW79" s="1432">
        <f t="shared" ref="AW79" si="788">SUM(AW76:AW78)</f>
        <v>0</v>
      </c>
      <c r="AX79" s="1432">
        <f t="shared" ref="AX79" si="789">SUM(AX76:AX78)</f>
        <v>0</v>
      </c>
      <c r="AY79" s="1432">
        <f t="shared" ref="AY79" si="790">SUM(AY76:AY78)</f>
        <v>0</v>
      </c>
      <c r="AZ79" s="1432">
        <f t="shared" ref="AZ79" si="791">SUM(AZ76:AZ78)</f>
        <v>0</v>
      </c>
      <c r="BA79" s="1432">
        <f t="shared" ref="BA79" si="792">SUM(BA76:BA78)</f>
        <v>0</v>
      </c>
      <c r="BB79" s="1432">
        <f t="shared" ref="BB79" si="793">SUM(BB76:BB78)</f>
        <v>0</v>
      </c>
      <c r="BC79" s="1432">
        <f t="shared" ref="BC79" si="794">SUM(BC76:BC78)</f>
        <v>0</v>
      </c>
      <c r="BD79" s="1432">
        <f t="shared" ref="BD79" si="795">SUM(BD76:BD78)</f>
        <v>0</v>
      </c>
      <c r="BE79" s="1432">
        <f t="shared" ref="BE79" si="796">SUM(BE76:BE78)</f>
        <v>0</v>
      </c>
      <c r="BF79" s="1432">
        <f t="shared" ref="BF79" si="797">SUM(BF76:BF78)</f>
        <v>0</v>
      </c>
      <c r="BG79" s="1432">
        <f t="shared" ref="BG79" si="798">SUM(BG76:BG78)</f>
        <v>0</v>
      </c>
      <c r="BH79" s="1432">
        <f t="shared" ref="BH79" si="799">SUM(BH76:BH78)</f>
        <v>0</v>
      </c>
      <c r="BI79" s="1432">
        <f t="shared" ref="BI79" si="800">SUM(BI76:BI78)</f>
        <v>0</v>
      </c>
      <c r="BJ79" s="1432">
        <f t="shared" ref="BJ79" si="801">SUM(BJ76:BJ78)</f>
        <v>27.20000000204891</v>
      </c>
      <c r="BK79" s="1432">
        <f t="shared" ref="BK79" si="802">SUM(BK76:BK78)</f>
        <v>0</v>
      </c>
      <c r="BL79" s="1432">
        <f t="shared" ref="BL79" si="803">SUM(BL76:BL78)</f>
        <v>0</v>
      </c>
      <c r="BM79" s="1432">
        <f t="shared" ref="BM79" si="804">SUM(BM76:BM78)</f>
        <v>0</v>
      </c>
      <c r="BN79" s="1432">
        <f t="shared" ref="BN79" si="805">SUM(BN76:BN78)</f>
        <v>0</v>
      </c>
      <c r="BO79" s="1432">
        <f t="shared" ref="BO79" si="806">SUM(BO76:BO78)</f>
        <v>0</v>
      </c>
      <c r="BP79" s="1432">
        <f t="shared" ref="BP79" si="807">SUM(BP76:BP78)</f>
        <v>0</v>
      </c>
      <c r="BQ79" s="1432">
        <f t="shared" ref="BQ79" si="808">SUM(BQ76:BQ78)</f>
        <v>0</v>
      </c>
      <c r="BR79" s="1432">
        <f t="shared" ref="BR79" si="809">SUM(BR76:BR78)</f>
        <v>0</v>
      </c>
      <c r="BS79" s="1432">
        <f t="shared" ref="BS79" si="810">SUM(BS76:BS78)</f>
        <v>0</v>
      </c>
      <c r="BT79" s="1432">
        <f t="shared" ref="BT79" si="811">SUM(BT76:BT78)</f>
        <v>0</v>
      </c>
      <c r="BU79" s="1432">
        <f t="shared" ref="BU79" si="812">SUM(BU76:BU78)</f>
        <v>0</v>
      </c>
      <c r="BV79" s="1432">
        <f t="shared" ref="BV79" si="813">SUM(BV76:BV78)</f>
        <v>29.072000003419816</v>
      </c>
      <c r="BW79" s="1432">
        <f t="shared" ref="BW79" si="814">SUM(BW76:BW78)</f>
        <v>0</v>
      </c>
      <c r="BX79" s="1432">
        <f t="shared" ref="BX79" si="815">SUM(BX76:BX78)</f>
        <v>0</v>
      </c>
      <c r="BY79" s="1432">
        <f t="shared" ref="BY79" si="816">SUM(BY76:BY78)</f>
        <v>0</v>
      </c>
      <c r="BZ79" s="1432">
        <f t="shared" ref="BZ79" si="817">SUM(BZ76:BZ78)</f>
        <v>0</v>
      </c>
      <c r="CA79" s="1432">
        <f t="shared" ref="CA79" si="818">SUM(CA76:CA78)</f>
        <v>0</v>
      </c>
      <c r="CB79" s="1432">
        <f t="shared" ref="CB79" si="819">SUM(CB76:CB78)</f>
        <v>0</v>
      </c>
      <c r="CC79" s="1432">
        <f t="shared" ref="CC79" si="820">SUM(CC76:CC78)</f>
        <v>0</v>
      </c>
      <c r="CD79" s="1432">
        <f t="shared" ref="CD79" si="821">SUM(CD76:CD78)</f>
        <v>0</v>
      </c>
      <c r="CE79" s="1432">
        <f t="shared" ref="CE79" si="822">SUM(CE76:CE78)</f>
        <v>0</v>
      </c>
      <c r="CF79" s="1432">
        <f t="shared" ref="CF79" si="823">SUM(CF76:CF78)</f>
        <v>0</v>
      </c>
      <c r="CG79" s="1432">
        <f t="shared" ref="CG79" si="824">SUM(CG76:CG78)</f>
        <v>0</v>
      </c>
      <c r="CH79" s="1432">
        <f t="shared" ref="CH79" si="825">SUM(CH76:CH78)</f>
        <v>33.362720003351569</v>
      </c>
      <c r="CI79" s="1432">
        <f t="shared" ref="CI79" si="826">SUM(CI76:CI78)</f>
        <v>0</v>
      </c>
      <c r="CJ79" s="1432">
        <f t="shared" ref="CJ79" si="827">SUM(CJ76:CJ78)</f>
        <v>0</v>
      </c>
      <c r="CK79" s="1432">
        <f t="shared" ref="CK79" si="828">SUM(CK76:CK78)</f>
        <v>0</v>
      </c>
      <c r="CL79" s="1432">
        <f t="shared" ref="CL79" si="829">SUM(CL76:CL78)</f>
        <v>0</v>
      </c>
      <c r="CM79" s="1432">
        <f t="shared" ref="CM79" si="830">SUM(CM76:CM78)</f>
        <v>0</v>
      </c>
      <c r="CN79" s="1432">
        <f t="shared" ref="CN79" si="831">SUM(CN76:CN78)</f>
        <v>0</v>
      </c>
      <c r="CO79" s="1432">
        <f t="shared" ref="CO79" si="832">SUM(CO76:CO78)</f>
        <v>0</v>
      </c>
      <c r="CP79" s="1432">
        <f t="shared" ref="CP79" si="833">SUM(CP76:CP78)</f>
        <v>0</v>
      </c>
      <c r="CQ79" s="1432">
        <f t="shared" ref="CQ79" si="834">SUM(CQ76:CQ78)</f>
        <v>0</v>
      </c>
      <c r="CR79" s="1432">
        <f t="shared" ref="CR79" si="835">SUM(CR76:CR78)</f>
        <v>0</v>
      </c>
      <c r="CS79" s="1432">
        <f t="shared" ref="CS79" si="836">SUM(CS76:CS78)</f>
        <v>0</v>
      </c>
      <c r="CT79" s="1432">
        <f t="shared" ref="CT79" si="837">SUM(CT76:CT78)</f>
        <v>0</v>
      </c>
      <c r="CU79" s="1432">
        <f t="shared" ref="CU79" si="838">SUM(CU76:CU78)</f>
        <v>0</v>
      </c>
      <c r="CV79" s="1432">
        <f t="shared" ref="CV79" si="839">SUM(CV76:CV78)</f>
        <v>0</v>
      </c>
      <c r="CW79" s="1432">
        <f t="shared" ref="CW79" si="840">SUM(CW76:CW78)</f>
        <v>0</v>
      </c>
      <c r="CX79" s="1432">
        <f t="shared" ref="CX79" si="841">SUM(CX76:CX78)</f>
        <v>0</v>
      </c>
      <c r="CY79" s="1432">
        <f t="shared" ref="CY79" si="842">SUM(CY76:CY78)</f>
        <v>0</v>
      </c>
      <c r="CZ79" s="1432">
        <f t="shared" ref="CZ79" si="843">SUM(CZ76:CZ78)</f>
        <v>0</v>
      </c>
      <c r="DA79" s="1432">
        <f t="shared" ref="DA79" si="844">SUM(DA76:DA78)</f>
        <v>0</v>
      </c>
      <c r="DB79" s="1432">
        <f t="shared" ref="DB79" si="845">SUM(DB76:DB78)</f>
        <v>0</v>
      </c>
      <c r="DC79" s="1432">
        <f t="shared" ref="DC79" si="846">SUM(DC76:DC78)</f>
        <v>0</v>
      </c>
      <c r="DD79" s="1432">
        <f t="shared" ref="DD79" si="847">SUM(DD76:DD78)</f>
        <v>0</v>
      </c>
      <c r="DE79" s="1432">
        <f t="shared" ref="DE79" si="848">SUM(DE76:DE78)</f>
        <v>0</v>
      </c>
      <c r="DF79" s="1432">
        <f t="shared" ref="DF79" si="849">SUM(DF76:DF78)</f>
        <v>1.577310677152127</v>
      </c>
      <c r="DG79" s="1432">
        <f t="shared" ref="DG79" si="850">SUM(DG76:DG78)</f>
        <v>0</v>
      </c>
      <c r="DH79" s="1432">
        <f t="shared" ref="DH79" si="851">SUM(DH76:DH78)</f>
        <v>0</v>
      </c>
      <c r="DI79" s="1432">
        <f t="shared" ref="DI79" si="852">SUM(DI76:DI78)</f>
        <v>0</v>
      </c>
      <c r="DJ79" s="1432">
        <f t="shared" ref="DJ79" si="853">SUM(DJ76:DJ78)</f>
        <v>0</v>
      </c>
      <c r="DK79" s="1432">
        <f t="shared" ref="DK79" si="854">SUM(DK76:DK78)</f>
        <v>0</v>
      </c>
      <c r="DL79" s="1432">
        <f t="shared" ref="DL79" si="855">SUM(DL76:DL78)</f>
        <v>0</v>
      </c>
      <c r="DM79" s="1432">
        <f t="shared" ref="DM79" si="856">SUM(DM76:DM78)</f>
        <v>0</v>
      </c>
      <c r="DN79" s="1432">
        <f t="shared" ref="DN79" si="857">SUM(DN76:DN78)</f>
        <v>0</v>
      </c>
      <c r="DO79" s="1432">
        <f t="shared" ref="DO79" si="858">SUM(DO76:DO78)</f>
        <v>0</v>
      </c>
      <c r="DP79" s="1432">
        <f t="shared" ref="DP79" si="859">SUM(DP76:DP78)</f>
        <v>0</v>
      </c>
      <c r="DQ79" s="1432">
        <f t="shared" ref="DQ79" si="860">SUM(DQ76:DQ78)</f>
        <v>0</v>
      </c>
      <c r="DR79" s="1432">
        <f t="shared" ref="DR79" si="861">SUM(DR76:DR78)</f>
        <v>22.393083785194904</v>
      </c>
      <c r="DS79" s="1432">
        <f t="shared" ref="DS79" si="862">SUM(DS76:DS78)</f>
        <v>0</v>
      </c>
      <c r="DT79" s="1432">
        <f t="shared" ref="DT79" si="863">SUM(DT76:DT78)</f>
        <v>0</v>
      </c>
      <c r="DU79" s="1432">
        <f t="shared" ref="DU79" si="864">SUM(DU76:DU78)</f>
        <v>0</v>
      </c>
      <c r="DV79" s="1432">
        <f t="shared" ref="DV79" si="865">SUM(DV76:DV78)</f>
        <v>0</v>
      </c>
      <c r="DW79" s="1432">
        <f t="shared" ref="DW79" si="866">SUM(DW76:DW78)</f>
        <v>0</v>
      </c>
      <c r="DX79" s="1432">
        <f t="shared" ref="DX79" si="867">SUM(DX76:DX78)</f>
        <v>0</v>
      </c>
      <c r="DY79" s="1432">
        <f t="shared" ref="DY79" si="868">SUM(DY76:DY78)</f>
        <v>0</v>
      </c>
      <c r="DZ79" s="1432">
        <f t="shared" ref="DZ79" si="869">SUM(DZ76:DZ78)</f>
        <v>0</v>
      </c>
      <c r="EA79" s="1432">
        <f t="shared" ref="EA79" si="870">SUM(EA76:EA78)</f>
        <v>0</v>
      </c>
      <c r="EB79" s="1432">
        <f t="shared" ref="EB79" si="871">SUM(EB76:EB78)</f>
        <v>0</v>
      </c>
      <c r="EC79" s="1432">
        <f t="shared" ref="EC79" si="872">SUM(EC76:EC78)</f>
        <v>0</v>
      </c>
      <c r="ED79" s="1432">
        <f t="shared" ref="ED79" si="873">SUM(ED76:ED78)</f>
        <v>0</v>
      </c>
      <c r="EE79" s="1432">
        <f t="shared" ref="EE79" si="874">SUM(EE76:EE78)</f>
        <v>0</v>
      </c>
      <c r="EF79" s="1432">
        <f t="shared" ref="EF79" si="875">SUM(EF76:EF78)</f>
        <v>0</v>
      </c>
      <c r="EG79" s="1432">
        <f t="shared" ref="EG79" si="876">SUM(EG76:EG78)</f>
        <v>0</v>
      </c>
      <c r="EH79" s="1432">
        <f t="shared" ref="EH79" si="877">SUM(EH76:EH78)</f>
        <v>0</v>
      </c>
      <c r="EI79" s="1432">
        <f t="shared" ref="EI79" si="878">SUM(EI76:EI78)</f>
        <v>0</v>
      </c>
      <c r="EJ79" s="1432">
        <f t="shared" ref="EJ79" si="879">SUM(EJ76:EJ78)</f>
        <v>0</v>
      </c>
      <c r="EK79" s="1432">
        <f t="shared" ref="EK79" si="880">SUM(EK76:EK78)</f>
        <v>0</v>
      </c>
      <c r="EL79" s="1432">
        <f t="shared" ref="EL79" si="881">SUM(EL76:EL78)</f>
        <v>0</v>
      </c>
      <c r="EM79" s="1432">
        <f t="shared" ref="EM79" si="882">SUM(EM76:EM78)</f>
        <v>0</v>
      </c>
      <c r="EN79" s="1432">
        <f t="shared" ref="EN79" si="883">SUM(EN76:EN78)</f>
        <v>0</v>
      </c>
      <c r="EO79" s="1432">
        <f t="shared" ref="EO79" si="884">SUM(EO76:EO78)</f>
        <v>0</v>
      </c>
      <c r="EP79" s="1432">
        <f t="shared" ref="EP79" si="885">SUM(EP76:EP78)</f>
        <v>0</v>
      </c>
      <c r="EQ79" s="1432">
        <f t="shared" ref="EQ79" si="886">SUM(EQ76:EQ78)</f>
        <v>0</v>
      </c>
      <c r="ER79" s="1432">
        <f t="shared" ref="ER79" si="887">SUM(ER76:ER78)</f>
        <v>0</v>
      </c>
      <c r="ES79" s="1432">
        <f t="shared" ref="ES79" si="888">SUM(ES76:ES78)</f>
        <v>0</v>
      </c>
      <c r="ET79" s="1432">
        <f t="shared" ref="ET79" si="889">SUM(ET76:ET78)</f>
        <v>0</v>
      </c>
      <c r="EU79" s="1432">
        <f t="shared" ref="EU79" si="890">SUM(EU76:EU78)</f>
        <v>0</v>
      </c>
      <c r="EV79" s="1432">
        <f t="shared" ref="EV79" si="891">SUM(EV76:EV78)</f>
        <v>0</v>
      </c>
      <c r="EW79" s="1432">
        <f t="shared" ref="EW79" si="892">SUM(EW76:EW78)</f>
        <v>0</v>
      </c>
      <c r="EX79" s="1432">
        <f t="shared" ref="EX79" si="893">SUM(EX76:EX78)</f>
        <v>0</v>
      </c>
      <c r="EY79" s="1432">
        <f t="shared" ref="EY79" si="894">SUM(EY76:EY78)</f>
        <v>0</v>
      </c>
      <c r="EZ79" s="1432">
        <f t="shared" ref="EZ79" si="895">SUM(EZ76:EZ78)</f>
        <v>0</v>
      </c>
      <c r="FA79" s="1432">
        <f t="shared" ref="FA79" si="896">SUM(FA76:FA78)</f>
        <v>0</v>
      </c>
      <c r="FB79" s="1432">
        <f t="shared" ref="FB79" si="897">SUM(FB76:FB78)</f>
        <v>19.029296619351953</v>
      </c>
      <c r="FC79" s="1432">
        <f t="shared" ref="FC79" si="898">SUM(FC76:FC78)</f>
        <v>0</v>
      </c>
      <c r="FD79" s="1432">
        <f t="shared" ref="FD79" si="899">SUM(FD76:FD78)</f>
        <v>0</v>
      </c>
      <c r="FE79" s="1432">
        <f t="shared" ref="FE79" si="900">SUM(FE76:FE78)</f>
        <v>0</v>
      </c>
      <c r="FF79" s="1432">
        <f t="shared" ref="FF79" si="901">SUM(FF76:FF78)</f>
        <v>0</v>
      </c>
      <c r="FG79" s="1432">
        <f t="shared" ref="FG79" si="902">SUM(FG76:FG78)</f>
        <v>0</v>
      </c>
      <c r="FH79" s="1432">
        <f t="shared" ref="FH79" si="903">SUM(FH76:FH78)</f>
        <v>0</v>
      </c>
      <c r="FI79" s="1432">
        <f t="shared" ref="FI79" si="904">SUM(FI76:FI78)</f>
        <v>0</v>
      </c>
      <c r="FJ79" s="1432">
        <f t="shared" ref="FJ79" si="905">SUM(FJ76:FJ78)</f>
        <v>0</v>
      </c>
      <c r="FK79" s="1432">
        <f t="shared" ref="FK79" si="906">SUM(FK76:FK78)</f>
        <v>0</v>
      </c>
      <c r="FL79" s="1432">
        <f t="shared" ref="FL79" si="907">SUM(FL76:FL78)</f>
        <v>0</v>
      </c>
      <c r="FM79" s="1432">
        <f t="shared" ref="FM79" si="908">SUM(FM76:FM78)</f>
        <v>0</v>
      </c>
      <c r="FN79" s="1432">
        <f t="shared" ref="FN79" si="909">SUM(FN76:FN78)</f>
        <v>0</v>
      </c>
      <c r="FO79" s="1432">
        <f t="shared" ref="FO79" si="910">SUM(FO76:FO78)</f>
        <v>0</v>
      </c>
      <c r="FP79" s="1432">
        <f t="shared" ref="FP79" si="911">SUM(FP76:FP78)</f>
        <v>0</v>
      </c>
      <c r="FQ79" s="1432">
        <f t="shared" ref="FQ79" si="912">SUM(FQ76:FQ78)</f>
        <v>0</v>
      </c>
      <c r="FR79" s="1432">
        <f t="shared" ref="FR79" si="913">SUM(FR76:FR78)</f>
        <v>0</v>
      </c>
      <c r="FS79" s="1432">
        <f t="shared" ref="FS79" si="914">SUM(FS76:FS78)</f>
        <v>0</v>
      </c>
      <c r="FT79" s="1432">
        <f t="shared" ref="FT79" si="915">SUM(FT76:FT78)</f>
        <v>0</v>
      </c>
      <c r="FU79" s="1432">
        <f t="shared" ref="FU79" si="916">SUM(FU76:FU78)</f>
        <v>0</v>
      </c>
      <c r="FV79" s="1432">
        <f t="shared" ref="FV79" si="917">SUM(FV76:FV78)</f>
        <v>0</v>
      </c>
      <c r="FW79" s="1432">
        <f t="shared" ref="FW79" si="918">SUM(FW76:FW78)</f>
        <v>0</v>
      </c>
      <c r="FX79" s="1432">
        <f t="shared" ref="FX79" si="919">SUM(FX76:FX78)</f>
        <v>0</v>
      </c>
      <c r="FY79" s="1432">
        <f t="shared" ref="FY79" si="920">SUM(FY76:FY78)</f>
        <v>0</v>
      </c>
      <c r="FZ79" s="1432">
        <f t="shared" ref="FZ79" si="921">SUM(FZ76:FZ78)</f>
        <v>0</v>
      </c>
      <c r="GA79" s="1432">
        <f t="shared" ref="GA79" si="922">SUM(GA76:GA78)</f>
        <v>0</v>
      </c>
      <c r="GB79" s="1432">
        <f t="shared" ref="GB79" si="923">SUM(GB76:GB78)</f>
        <v>0</v>
      </c>
      <c r="GC79" s="1432">
        <f t="shared" ref="GC79" si="924">SUM(GC76:GC78)</f>
        <v>0</v>
      </c>
      <c r="GD79" s="1432">
        <f t="shared" ref="GD79" si="925">SUM(GD76:GD78)</f>
        <v>0</v>
      </c>
      <c r="GE79" s="1432">
        <f t="shared" ref="GE79" si="926">SUM(GE76:GE78)</f>
        <v>0</v>
      </c>
      <c r="GF79" s="1432">
        <f t="shared" ref="GF79" si="927">SUM(GF76:GF78)</f>
        <v>0</v>
      </c>
      <c r="GG79" s="1432">
        <f t="shared" ref="GG79" si="928">SUM(GG76:GG78)</f>
        <v>0</v>
      </c>
      <c r="GH79" s="1432">
        <f t="shared" ref="GH79" si="929">SUM(GH76:GH78)</f>
        <v>0</v>
      </c>
      <c r="GI79" s="1432">
        <f t="shared" ref="GI79" si="930">SUM(GI76:GI78)</f>
        <v>0</v>
      </c>
      <c r="GJ79" s="1432">
        <f t="shared" ref="GJ79" si="931">SUM(GJ76:GJ78)</f>
        <v>0</v>
      </c>
      <c r="GK79" s="1432">
        <f t="shared" ref="GK79" si="932">SUM(GK76:GK78)</f>
        <v>0</v>
      </c>
      <c r="GL79" s="1432">
        <f t="shared" ref="GL79" si="933">SUM(GL76:GL78)</f>
        <v>18.600063331890851</v>
      </c>
      <c r="GM79" s="1432">
        <f t="shared" ref="GM79" si="934">SUM(GM76:GM78)</f>
        <v>0</v>
      </c>
      <c r="GN79" s="1432">
        <f t="shared" ref="GN79" si="935">SUM(GN76:GN78)</f>
        <v>0</v>
      </c>
      <c r="GO79" s="1432">
        <f t="shared" ref="GO79" si="936">SUM(GO76:GO78)</f>
        <v>0</v>
      </c>
      <c r="GP79" s="1432">
        <f t="shared" ref="GP79" si="937">SUM(GP76:GP78)</f>
        <v>0</v>
      </c>
      <c r="GQ79" s="1432">
        <f t="shared" ref="GQ79" si="938">SUM(GQ76:GQ78)</f>
        <v>0</v>
      </c>
      <c r="GR79" s="1432">
        <f t="shared" ref="GR79" si="939">SUM(GR76:GR78)</f>
        <v>0</v>
      </c>
      <c r="GS79" s="1432">
        <f t="shared" ref="GS79" si="940">SUM(GS76:GS78)</f>
        <v>0</v>
      </c>
      <c r="GT79" s="1432">
        <f t="shared" ref="GT79" si="941">SUM(GT76:GT78)</f>
        <v>0</v>
      </c>
      <c r="GU79" s="1432">
        <f t="shared" ref="GU79" si="942">SUM(GU76:GU78)</f>
        <v>0</v>
      </c>
      <c r="GV79" s="1432">
        <f t="shared" ref="GV79" si="943">SUM(GV76:GV78)</f>
        <v>0</v>
      </c>
      <c r="GW79" s="1432">
        <f t="shared" ref="GW79" si="944">SUM(GW76:GW78)</f>
        <v>0</v>
      </c>
      <c r="GX79" s="1432">
        <f t="shared" ref="GX79" si="945">SUM(GX76:GX78)</f>
        <v>35.586063964292407</v>
      </c>
      <c r="GY79" s="1432">
        <f t="shared" ref="GY79" si="946">SUM(GY76:GY78)</f>
        <v>0</v>
      </c>
      <c r="GZ79" s="1432">
        <f t="shared" ref="GZ79" si="947">SUM(GZ76:GZ78)</f>
        <v>0</v>
      </c>
      <c r="HA79" s="1432">
        <f t="shared" ref="HA79" si="948">SUM(HA76:HA78)</f>
        <v>0</v>
      </c>
      <c r="HB79" s="1432">
        <f t="shared" ref="HB79" si="949">SUM(HB76:HB78)</f>
        <v>0</v>
      </c>
      <c r="HC79" s="1432">
        <f t="shared" ref="HC79" si="950">SUM(HC76:HC78)</f>
        <v>0</v>
      </c>
      <c r="HD79" s="1432">
        <f t="shared" ref="HD79" si="951">SUM(HD76:HD78)</f>
        <v>0</v>
      </c>
      <c r="HE79" s="1432">
        <f t="shared" ref="HE79" si="952">SUM(HE76:HE78)</f>
        <v>0</v>
      </c>
      <c r="HF79" s="1432">
        <f t="shared" ref="HF79" si="953">SUM(HF76:HF78)</f>
        <v>0</v>
      </c>
      <c r="HG79" s="1432">
        <f t="shared" ref="HG79" si="954">SUM(HG76:HG78)</f>
        <v>0</v>
      </c>
      <c r="HH79" s="1432">
        <f t="shared" ref="HH79" si="955">SUM(HH76:HH78)</f>
        <v>0</v>
      </c>
      <c r="HI79" s="1432">
        <f t="shared" ref="HI79" si="956">SUM(HI76:HI78)</f>
        <v>0</v>
      </c>
      <c r="HJ79" s="1432">
        <f t="shared" ref="HJ79" si="957">SUM(HJ76:HJ78)</f>
        <v>0</v>
      </c>
      <c r="HK79" s="1432">
        <f t="shared" ref="HK79" si="958">SUM(HK76:HK78)</f>
        <v>0</v>
      </c>
      <c r="HL79" s="1432">
        <f t="shared" ref="HL79" si="959">SUM(HL76:HL78)</f>
        <v>0</v>
      </c>
      <c r="HM79" s="1432">
        <f t="shared" ref="HM79" si="960">SUM(HM76:HM78)</f>
        <v>0</v>
      </c>
      <c r="HN79" s="1432">
        <f t="shared" ref="HN79" si="961">SUM(HN76:HN78)</f>
        <v>0</v>
      </c>
      <c r="HO79" s="1432">
        <f t="shared" ref="HO79" si="962">SUM(HO76:HO78)</f>
        <v>0</v>
      </c>
      <c r="HP79" s="1432">
        <f t="shared" ref="HP79" si="963">SUM(HP76:HP78)</f>
        <v>0</v>
      </c>
      <c r="HQ79" s="1432">
        <f t="shared" ref="HQ79" si="964">SUM(HQ76:HQ78)</f>
        <v>0</v>
      </c>
      <c r="HR79" s="1432">
        <f t="shared" ref="HR79" si="965">SUM(HR76:HR78)</f>
        <v>0</v>
      </c>
      <c r="HS79" s="1432">
        <f t="shared" ref="HS79" si="966">SUM(HS76:HS78)</f>
        <v>0</v>
      </c>
      <c r="HT79" s="1432">
        <f t="shared" ref="HT79" si="967">SUM(HT76:HT78)</f>
        <v>0</v>
      </c>
      <c r="HU79" s="1432">
        <f t="shared" ref="HU79" si="968">SUM(HU76:HU78)</f>
        <v>0</v>
      </c>
      <c r="HV79" s="1432">
        <f t="shared" ref="HV79" si="969">SUM(HV76:HV78)</f>
        <v>0</v>
      </c>
      <c r="HW79" s="1432">
        <f t="shared" ref="HW79" si="970">SUM(HW76:HW78)</f>
        <v>0</v>
      </c>
      <c r="HX79" s="1432">
        <f t="shared" ref="HX79" si="971">SUM(HX76:HX78)</f>
        <v>0</v>
      </c>
      <c r="HY79" s="1432">
        <f t="shared" ref="HY79" si="972">SUM(HY76:HY78)</f>
        <v>0</v>
      </c>
      <c r="HZ79" s="1432">
        <f t="shared" ref="HZ79" si="973">SUM(HZ76:HZ78)</f>
        <v>0</v>
      </c>
      <c r="IA79" s="1432">
        <f t="shared" ref="IA79:IB79" si="974">SUM(IA76:IA78)</f>
        <v>0</v>
      </c>
      <c r="IB79" s="1432">
        <f t="shared" si="974"/>
        <v>0</v>
      </c>
      <c r="ID79" s="279" t="s">
        <v>333</v>
      </c>
      <c r="IE79" s="27"/>
      <c r="IF79" s="1116">
        <f t="shared" si="757"/>
        <v>0</v>
      </c>
      <c r="IG79" s="1482">
        <f>SUM(IG76:IG78)</f>
        <v>0</v>
      </c>
      <c r="IH79" s="1482">
        <f t="shared" ref="IH79" si="975">SUM(IH76:IH78)</f>
        <v>0</v>
      </c>
      <c r="II79" s="1482">
        <f t="shared" ref="II79" si="976">SUM(II76:II78)</f>
        <v>27.20000000204891</v>
      </c>
      <c r="IJ79" s="1482">
        <f t="shared" ref="IJ79" si="977">SUM(IJ76:IJ78)</f>
        <v>29.072000003419816</v>
      </c>
      <c r="IK79" s="1482">
        <f t="shared" ref="IK79" si="978">SUM(IK76:IK78)</f>
        <v>33.362720003351569</v>
      </c>
      <c r="IL79" s="1482">
        <f t="shared" ref="IL79" si="979">SUM(IL76:IL78)</f>
        <v>0</v>
      </c>
      <c r="IM79" s="1482">
        <f t="shared" ref="IM79" si="980">SUM(IM76:IM78)</f>
        <v>1.577310677152127</v>
      </c>
      <c r="IN79" s="1482">
        <f t="shared" ref="IN79" si="981">SUM(IN76:IN78)</f>
        <v>22.393083785194904</v>
      </c>
      <c r="IO79" s="1482">
        <f t="shared" ref="IO79" si="982">SUM(IO76:IO78)</f>
        <v>0</v>
      </c>
      <c r="IP79" s="1482">
        <f t="shared" ref="IP79" si="983">SUM(IP76:IP78)</f>
        <v>0</v>
      </c>
      <c r="IQ79" s="1482">
        <f t="shared" ref="IQ79" si="984">SUM(IQ76:IQ78)</f>
        <v>19.029296619351953</v>
      </c>
      <c r="IR79" s="1482">
        <f t="shared" ref="IR79" si="985">SUM(IR76:IR78)</f>
        <v>0</v>
      </c>
      <c r="IS79" s="1482">
        <f t="shared" ref="IS79" si="986">SUM(IS76:IS78)</f>
        <v>0</v>
      </c>
      <c r="IT79" s="1482">
        <f t="shared" ref="IT79" si="987">SUM(IT76:IT78)</f>
        <v>18.600063331890851</v>
      </c>
      <c r="IU79" s="1482">
        <f t="shared" ref="IU79" si="988">SUM(IU76:IU78)</f>
        <v>35.586063964292407</v>
      </c>
      <c r="IV79" s="1482">
        <f t="shared" ref="IV79" si="989">SUM(IV76:IV78)</f>
        <v>0</v>
      </c>
      <c r="IW79" s="1482">
        <f t="shared" ref="IW79" si="990">SUM(IW76:IW78)</f>
        <v>0</v>
      </c>
      <c r="IX79" s="1482">
        <f t="shared" ref="IX79" si="991">SUM(IX76:IX78)</f>
        <v>0</v>
      </c>
      <c r="IZ79" s="582"/>
    </row>
    <row r="80" spans="3:260" x14ac:dyDescent="0.3">
      <c r="C80" s="279"/>
      <c r="D80" s="27"/>
      <c r="E80" s="27"/>
      <c r="F80" s="27"/>
      <c r="G80" s="394">
        <f>+G79-F79</f>
        <v>0</v>
      </c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82"/>
      <c r="Y80" s="279"/>
      <c r="Z80" s="608">
        <f>+Z79/80</f>
        <v>-8.1490725278854365E-11</v>
      </c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  <c r="GG80" s="27"/>
      <c r="GH80" s="27"/>
      <c r="GI80" s="27"/>
      <c r="GJ80" s="27"/>
      <c r="GK80" s="27"/>
      <c r="GL80" s="27"/>
      <c r="GM80" s="27"/>
      <c r="GN80" s="27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7"/>
      <c r="HG80" s="27"/>
      <c r="HH80" s="27"/>
      <c r="HI80" s="27"/>
      <c r="HJ80" s="27"/>
      <c r="HK80" s="27"/>
      <c r="HL80" s="27"/>
      <c r="HM80" s="27"/>
      <c r="HN80" s="27"/>
      <c r="HO80" s="27"/>
      <c r="HP80" s="27"/>
      <c r="HQ80" s="27"/>
      <c r="HR80" s="27"/>
      <c r="HS80" s="27"/>
      <c r="HT80" s="27"/>
      <c r="HU80" s="27"/>
      <c r="HV80" s="27"/>
      <c r="HW80" s="27"/>
      <c r="HX80" s="27"/>
      <c r="HY80" s="27"/>
      <c r="HZ80" s="27"/>
      <c r="IA80" s="27"/>
      <c r="IB80" s="27"/>
      <c r="ID80" s="279"/>
      <c r="IE80" s="27"/>
      <c r="IF80" s="27"/>
      <c r="IG80" s="608"/>
      <c r="IH80" s="608"/>
      <c r="II80" s="608"/>
      <c r="IJ80" s="608"/>
      <c r="IK80" s="27"/>
      <c r="IL80" s="27"/>
      <c r="IM80" s="27"/>
      <c r="IN80" s="27"/>
      <c r="IO80" s="27"/>
      <c r="IP80" s="27"/>
      <c r="IQ80" s="27"/>
      <c r="IR80" s="27"/>
      <c r="IS80" s="27"/>
      <c r="IT80" s="27"/>
      <c r="IU80" s="27"/>
      <c r="IV80" s="27"/>
      <c r="IW80" s="27"/>
      <c r="IX80" s="282"/>
      <c r="IZ80" s="582"/>
    </row>
    <row r="81" spans="1:260" x14ac:dyDescent="0.3">
      <c r="C81" s="391" t="str">
        <f>C67</f>
        <v>그외 매출</v>
      </c>
      <c r="D81" s="308" t="s">
        <v>336</v>
      </c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307"/>
      <c r="T81" s="307"/>
      <c r="U81" s="307"/>
      <c r="V81" s="307"/>
      <c r="W81" s="392"/>
      <c r="Y81" s="391" t="s">
        <v>1287</v>
      </c>
      <c r="Z81" s="1458" t="s">
        <v>336</v>
      </c>
      <c r="AA81" s="308"/>
      <c r="AB81" s="308"/>
      <c r="AC81" s="308"/>
      <c r="AD81" s="308"/>
      <c r="AE81" s="308"/>
      <c r="AF81" s="308"/>
      <c r="AG81" s="308"/>
      <c r="AH81" s="308"/>
      <c r="AI81" s="308"/>
      <c r="AJ81" s="308"/>
      <c r="AK81" s="308"/>
      <c r="AL81" s="308"/>
      <c r="AM81" s="308"/>
      <c r="AN81" s="308"/>
      <c r="AO81" s="308"/>
      <c r="AP81" s="308"/>
      <c r="AQ81" s="308"/>
      <c r="AR81" s="308"/>
      <c r="AS81" s="308"/>
      <c r="AT81" s="308"/>
      <c r="AU81" s="308"/>
      <c r="AV81" s="308"/>
      <c r="AW81" s="308"/>
      <c r="AX81" s="308"/>
      <c r="AY81" s="308"/>
      <c r="AZ81" s="308"/>
      <c r="BA81" s="308"/>
      <c r="BB81" s="308"/>
      <c r="BC81" s="308"/>
      <c r="BD81" s="308"/>
      <c r="BE81" s="308"/>
      <c r="BF81" s="308"/>
      <c r="BG81" s="308"/>
      <c r="BH81" s="308"/>
      <c r="BI81" s="308"/>
      <c r="BJ81" s="308"/>
      <c r="BK81" s="308"/>
      <c r="BL81" s="308"/>
      <c r="BM81" s="308"/>
      <c r="BN81" s="308"/>
      <c r="BO81" s="308"/>
      <c r="BP81" s="308"/>
      <c r="BQ81" s="308"/>
      <c r="BR81" s="308"/>
      <c r="BS81" s="308"/>
      <c r="BT81" s="308"/>
      <c r="BU81" s="308"/>
      <c r="BV81" s="308"/>
      <c r="BW81" s="308"/>
      <c r="BX81" s="308"/>
      <c r="BY81" s="308"/>
      <c r="BZ81" s="308"/>
      <c r="CA81" s="308"/>
      <c r="CB81" s="308"/>
      <c r="CC81" s="308"/>
      <c r="CD81" s="308"/>
      <c r="CE81" s="308"/>
      <c r="CF81" s="308"/>
      <c r="CG81" s="308"/>
      <c r="CH81" s="308"/>
      <c r="CI81" s="308"/>
      <c r="CJ81" s="308"/>
      <c r="CK81" s="308"/>
      <c r="CL81" s="308"/>
      <c r="CM81" s="308"/>
      <c r="CN81" s="308"/>
      <c r="CO81" s="308"/>
      <c r="CP81" s="308"/>
      <c r="CQ81" s="308"/>
      <c r="CR81" s="308"/>
      <c r="CS81" s="308"/>
      <c r="CT81" s="308"/>
      <c r="CU81" s="308"/>
      <c r="CV81" s="308"/>
      <c r="CW81" s="308"/>
      <c r="CX81" s="308"/>
      <c r="CY81" s="308"/>
      <c r="CZ81" s="308"/>
      <c r="DA81" s="308"/>
      <c r="DB81" s="308"/>
      <c r="DC81" s="308"/>
      <c r="DD81" s="308"/>
      <c r="DE81" s="308"/>
      <c r="DF81" s="308"/>
      <c r="DG81" s="308"/>
      <c r="DH81" s="308"/>
      <c r="DI81" s="308"/>
      <c r="DJ81" s="308"/>
      <c r="DK81" s="308"/>
      <c r="DL81" s="308"/>
      <c r="DM81" s="308"/>
      <c r="DN81" s="308"/>
      <c r="DO81" s="308"/>
      <c r="DP81" s="308"/>
      <c r="DQ81" s="308"/>
      <c r="DR81" s="308"/>
      <c r="DS81" s="308"/>
      <c r="DT81" s="308"/>
      <c r="DU81" s="308"/>
      <c r="DV81" s="308"/>
      <c r="DW81" s="308"/>
      <c r="DX81" s="308"/>
      <c r="DY81" s="308"/>
      <c r="DZ81" s="308"/>
      <c r="EA81" s="308"/>
      <c r="EB81" s="308"/>
      <c r="EC81" s="308"/>
      <c r="ED81" s="308"/>
      <c r="EE81" s="308"/>
      <c r="EF81" s="308"/>
      <c r="EG81" s="308"/>
      <c r="EH81" s="308"/>
      <c r="EI81" s="308"/>
      <c r="EJ81" s="308"/>
      <c r="EK81" s="308"/>
      <c r="EL81" s="308"/>
      <c r="EM81" s="308"/>
      <c r="EN81" s="308"/>
      <c r="EO81" s="308"/>
      <c r="EP81" s="308"/>
      <c r="EQ81" s="308"/>
      <c r="ER81" s="308"/>
      <c r="ES81" s="308"/>
      <c r="ET81" s="308"/>
      <c r="EU81" s="308"/>
      <c r="EV81" s="308"/>
      <c r="EW81" s="308"/>
      <c r="EX81" s="308"/>
      <c r="EY81" s="308"/>
      <c r="EZ81" s="308"/>
      <c r="FA81" s="308"/>
      <c r="FB81" s="308"/>
      <c r="FC81" s="308"/>
      <c r="FD81" s="308"/>
      <c r="FE81" s="308"/>
      <c r="FF81" s="308"/>
      <c r="FG81" s="308"/>
      <c r="FH81" s="308"/>
      <c r="FI81" s="308"/>
      <c r="FJ81" s="308"/>
      <c r="FK81" s="308"/>
      <c r="FL81" s="308"/>
      <c r="FM81" s="308"/>
      <c r="FN81" s="308"/>
      <c r="FO81" s="308"/>
      <c r="FP81" s="308"/>
      <c r="FQ81" s="308"/>
      <c r="FR81" s="308"/>
      <c r="FS81" s="308"/>
      <c r="FT81" s="308"/>
      <c r="FU81" s="308"/>
      <c r="FV81" s="308"/>
      <c r="FW81" s="308"/>
      <c r="FX81" s="308"/>
      <c r="FY81" s="308"/>
      <c r="FZ81" s="308"/>
      <c r="GA81" s="308"/>
      <c r="GB81" s="308"/>
      <c r="GC81" s="308"/>
      <c r="GD81" s="308"/>
      <c r="GE81" s="308"/>
      <c r="GF81" s="308"/>
      <c r="GG81" s="308"/>
      <c r="GH81" s="308"/>
      <c r="GI81" s="308"/>
      <c r="GJ81" s="308"/>
      <c r="GK81" s="308"/>
      <c r="GL81" s="308"/>
      <c r="GM81" s="308"/>
      <c r="GN81" s="308"/>
      <c r="GO81" s="308"/>
      <c r="GP81" s="308"/>
      <c r="GQ81" s="308"/>
      <c r="GR81" s="308"/>
      <c r="GS81" s="308"/>
      <c r="GT81" s="308"/>
      <c r="GU81" s="308"/>
      <c r="GV81" s="308"/>
      <c r="GW81" s="308"/>
      <c r="GX81" s="308"/>
      <c r="GY81" s="308"/>
      <c r="GZ81" s="308"/>
      <c r="HA81" s="308"/>
      <c r="HB81" s="308"/>
      <c r="HC81" s="308"/>
      <c r="HD81" s="308"/>
      <c r="HE81" s="308"/>
      <c r="HF81" s="308"/>
      <c r="HG81" s="308"/>
      <c r="HH81" s="308"/>
      <c r="HI81" s="308"/>
      <c r="HJ81" s="308"/>
      <c r="HK81" s="308"/>
      <c r="HL81" s="308"/>
      <c r="HM81" s="308"/>
      <c r="HN81" s="308"/>
      <c r="HO81" s="308"/>
      <c r="HP81" s="308"/>
      <c r="HQ81" s="308"/>
      <c r="HR81" s="308"/>
      <c r="HS81" s="308"/>
      <c r="HT81" s="308"/>
      <c r="HU81" s="308"/>
      <c r="HV81" s="308"/>
      <c r="HW81" s="308"/>
      <c r="HX81" s="308"/>
      <c r="HY81" s="308"/>
      <c r="HZ81" s="308"/>
      <c r="IA81" s="308"/>
      <c r="IB81" s="308"/>
      <c r="ID81" s="391" t="str">
        <f>ID67</f>
        <v>그외 매출</v>
      </c>
      <c r="IE81" s="308" t="s">
        <v>336</v>
      </c>
      <c r="IF81" s="307"/>
      <c r="IG81" s="307"/>
      <c r="IH81" s="307"/>
      <c r="II81" s="307"/>
      <c r="IJ81" s="307"/>
      <c r="IK81" s="307"/>
      <c r="IL81" s="307"/>
      <c r="IM81" s="307"/>
      <c r="IN81" s="307"/>
      <c r="IO81" s="307"/>
      <c r="IP81" s="307"/>
      <c r="IQ81" s="307"/>
      <c r="IR81" s="307"/>
      <c r="IS81" s="307"/>
      <c r="IT81" s="307"/>
      <c r="IU81" s="307"/>
      <c r="IV81" s="307"/>
      <c r="IW81" s="307"/>
      <c r="IX81" s="392"/>
      <c r="IZ81" s="582"/>
    </row>
    <row r="82" spans="1:260" x14ac:dyDescent="0.3">
      <c r="C82" s="279" t="s">
        <v>330</v>
      </c>
      <c r="D82" s="27"/>
      <c r="E82" s="394"/>
      <c r="F82" s="394">
        <f>E85</f>
        <v>0</v>
      </c>
      <c r="G82" s="394">
        <f t="shared" ref="G82:W82" si="992">F85</f>
        <v>1451541.9749444462</v>
      </c>
      <c r="H82" s="394">
        <f t="shared" si="992"/>
        <v>2535796.2272423618</v>
      </c>
      <c r="I82" s="394">
        <f t="shared" si="992"/>
        <v>2584276.4264372587</v>
      </c>
      <c r="J82" s="394">
        <f t="shared" si="992"/>
        <v>2633822.9518827014</v>
      </c>
      <c r="K82" s="394">
        <f t="shared" si="992"/>
        <v>2684461.0921763107</v>
      </c>
      <c r="L82" s="394">
        <f t="shared" si="992"/>
        <v>2736216.7566288337</v>
      </c>
      <c r="M82" s="394">
        <f t="shared" si="992"/>
        <v>2789116.490722172</v>
      </c>
      <c r="N82" s="394">
        <f t="shared" si="992"/>
        <v>2843187.4919546098</v>
      </c>
      <c r="O82" s="394">
        <f t="shared" si="992"/>
        <v>2898457.6260829493</v>
      </c>
      <c r="P82" s="394">
        <f t="shared" si="992"/>
        <v>2954955.4437716752</v>
      </c>
      <c r="Q82" s="394">
        <f t="shared" si="992"/>
        <v>3012710.1976592019</v>
      </c>
      <c r="R82" s="394">
        <f t="shared" si="992"/>
        <v>3071751.8598517627</v>
      </c>
      <c r="S82" s="394">
        <f t="shared" si="992"/>
        <v>3132111.1398556828</v>
      </c>
      <c r="T82" s="394">
        <f t="shared" si="992"/>
        <v>3193819.5029589906</v>
      </c>
      <c r="U82" s="394">
        <f t="shared" si="992"/>
        <v>3256909.1890736967</v>
      </c>
      <c r="V82" s="394">
        <f t="shared" si="992"/>
        <v>3321413.2320503443</v>
      </c>
      <c r="W82" s="395">
        <f t="shared" si="992"/>
        <v>3387365.4794765711</v>
      </c>
      <c r="Y82" s="279" t="s">
        <v>330</v>
      </c>
      <c r="Z82" s="27"/>
      <c r="AA82" s="27"/>
      <c r="AB82" s="27"/>
      <c r="AC82" s="27"/>
      <c r="AD82" s="27"/>
      <c r="AE82" s="27"/>
      <c r="AF82" s="608">
        <f t="shared" ref="AF82:AG82" si="993">+AE85</f>
        <v>0</v>
      </c>
      <c r="AG82" s="608">
        <f t="shared" si="993"/>
        <v>2488357.6713333339</v>
      </c>
      <c r="AH82" s="608">
        <f t="shared" ref="AH82:AY82" si="994">+AG85</f>
        <v>2488357.6713333339</v>
      </c>
      <c r="AI82" s="608">
        <f t="shared" si="994"/>
        <v>2488357.6713333339</v>
      </c>
      <c r="AJ82" s="608">
        <f t="shared" si="994"/>
        <v>2488357.6713333339</v>
      </c>
      <c r="AK82" s="608">
        <f t="shared" si="994"/>
        <v>2488357.6713333339</v>
      </c>
      <c r="AL82" s="608">
        <f t="shared" si="994"/>
        <v>2488357.6713333339</v>
      </c>
      <c r="AM82" s="608">
        <f t="shared" si="994"/>
        <v>2488357.6713333339</v>
      </c>
      <c r="AN82" s="608">
        <f t="shared" si="994"/>
        <v>2535796.2272423659</v>
      </c>
      <c r="AO82" s="608">
        <f t="shared" si="994"/>
        <v>2535796.2272423659</v>
      </c>
      <c r="AP82" s="608">
        <f t="shared" si="994"/>
        <v>2535796.2272423659</v>
      </c>
      <c r="AQ82" s="608">
        <f t="shared" si="994"/>
        <v>2535796.2272423659</v>
      </c>
      <c r="AR82" s="608">
        <f t="shared" si="994"/>
        <v>2535796.2272423659</v>
      </c>
      <c r="AS82" s="608">
        <f t="shared" si="994"/>
        <v>2535796.2272423659</v>
      </c>
      <c r="AT82" s="608">
        <f t="shared" si="994"/>
        <v>2535796.2272423659</v>
      </c>
      <c r="AU82" s="608">
        <f t="shared" si="994"/>
        <v>2535796.2272423659</v>
      </c>
      <c r="AV82" s="608">
        <f t="shared" si="994"/>
        <v>2535796.2272423659</v>
      </c>
      <c r="AW82" s="608">
        <f t="shared" si="994"/>
        <v>2535796.2272423659</v>
      </c>
      <c r="AX82" s="608">
        <f t="shared" si="994"/>
        <v>2535796.2272423659</v>
      </c>
      <c r="AY82" s="608">
        <f t="shared" si="994"/>
        <v>2535796.2272423659</v>
      </c>
      <c r="AZ82" s="608">
        <f t="shared" ref="AZ82:DK82" si="995">+AY85</f>
        <v>2584276.426437262</v>
      </c>
      <c r="BA82" s="608">
        <f t="shared" si="995"/>
        <v>2584276.4264372624</v>
      </c>
      <c r="BB82" s="608">
        <f t="shared" si="995"/>
        <v>2584276.4264372624</v>
      </c>
      <c r="BC82" s="608">
        <f t="shared" si="995"/>
        <v>2584276.4264372624</v>
      </c>
      <c r="BD82" s="608">
        <f t="shared" si="995"/>
        <v>2584276.4264372624</v>
      </c>
      <c r="BE82" s="608">
        <f t="shared" si="995"/>
        <v>2584276.4264372624</v>
      </c>
      <c r="BF82" s="608">
        <f t="shared" si="995"/>
        <v>2584276.4264372624</v>
      </c>
      <c r="BG82" s="608">
        <f t="shared" si="995"/>
        <v>2584276.4264372624</v>
      </c>
      <c r="BH82" s="608">
        <f t="shared" si="995"/>
        <v>2584276.4264372624</v>
      </c>
      <c r="BI82" s="608">
        <f t="shared" si="995"/>
        <v>2584276.4264372624</v>
      </c>
      <c r="BJ82" s="608">
        <f t="shared" si="995"/>
        <v>2584276.4264372624</v>
      </c>
      <c r="BK82" s="608">
        <f t="shared" si="995"/>
        <v>2584276.4264372624</v>
      </c>
      <c r="BL82" s="608">
        <f t="shared" si="995"/>
        <v>2633822.951882707</v>
      </c>
      <c r="BM82" s="608">
        <f t="shared" si="995"/>
        <v>2633822.951882707</v>
      </c>
      <c r="BN82" s="608">
        <f t="shared" si="995"/>
        <v>2633822.951882707</v>
      </c>
      <c r="BO82" s="608">
        <f t="shared" si="995"/>
        <v>2633822.951882707</v>
      </c>
      <c r="BP82" s="608">
        <f t="shared" si="995"/>
        <v>2633822.951882707</v>
      </c>
      <c r="BQ82" s="608">
        <f t="shared" si="995"/>
        <v>2633822.951882707</v>
      </c>
      <c r="BR82" s="608">
        <f t="shared" si="995"/>
        <v>2633822.951882707</v>
      </c>
      <c r="BS82" s="608">
        <f t="shared" si="995"/>
        <v>2633822.951882707</v>
      </c>
      <c r="BT82" s="608">
        <f t="shared" si="995"/>
        <v>2633822.951882707</v>
      </c>
      <c r="BU82" s="608">
        <f t="shared" si="995"/>
        <v>2633822.951882707</v>
      </c>
      <c r="BV82" s="608">
        <f t="shared" si="995"/>
        <v>2633822.951882707</v>
      </c>
      <c r="BW82" s="608">
        <f t="shared" si="995"/>
        <v>2633822.951882707</v>
      </c>
      <c r="BX82" s="608">
        <f t="shared" si="995"/>
        <v>2684461.0921763098</v>
      </c>
      <c r="BY82" s="608">
        <f t="shared" si="995"/>
        <v>2684461.0921763098</v>
      </c>
      <c r="BZ82" s="608">
        <f t="shared" si="995"/>
        <v>2684461.0921763098</v>
      </c>
      <c r="CA82" s="608">
        <f t="shared" si="995"/>
        <v>2684461.0921763098</v>
      </c>
      <c r="CB82" s="608">
        <f t="shared" si="995"/>
        <v>2684461.0921763098</v>
      </c>
      <c r="CC82" s="608">
        <f t="shared" si="995"/>
        <v>2684461.0921763098</v>
      </c>
      <c r="CD82" s="608">
        <f t="shared" si="995"/>
        <v>2684461.0921763098</v>
      </c>
      <c r="CE82" s="608">
        <f t="shared" si="995"/>
        <v>2684461.0921763098</v>
      </c>
      <c r="CF82" s="608">
        <f t="shared" si="995"/>
        <v>2684461.0921763098</v>
      </c>
      <c r="CG82" s="608">
        <f t="shared" si="995"/>
        <v>2684461.0921763098</v>
      </c>
      <c r="CH82" s="608">
        <f t="shared" si="995"/>
        <v>2684461.0921763098</v>
      </c>
      <c r="CI82" s="608">
        <f t="shared" si="995"/>
        <v>2684461.0921763098</v>
      </c>
      <c r="CJ82" s="608">
        <f t="shared" si="995"/>
        <v>2736216.7566288346</v>
      </c>
      <c r="CK82" s="608">
        <f t="shared" si="995"/>
        <v>2736216.7566288346</v>
      </c>
      <c r="CL82" s="608">
        <f t="shared" si="995"/>
        <v>2736216.7566288346</v>
      </c>
      <c r="CM82" s="608">
        <f t="shared" si="995"/>
        <v>2736216.7566288346</v>
      </c>
      <c r="CN82" s="608">
        <f t="shared" si="995"/>
        <v>2736216.7566288346</v>
      </c>
      <c r="CO82" s="608">
        <f t="shared" si="995"/>
        <v>2736216.7566288346</v>
      </c>
      <c r="CP82" s="608">
        <f t="shared" si="995"/>
        <v>2736216.7566288346</v>
      </c>
      <c r="CQ82" s="608">
        <f t="shared" si="995"/>
        <v>2736216.7566288346</v>
      </c>
      <c r="CR82" s="608">
        <f t="shared" si="995"/>
        <v>2736216.7566288346</v>
      </c>
      <c r="CS82" s="608">
        <f t="shared" si="995"/>
        <v>2736216.7566288346</v>
      </c>
      <c r="CT82" s="608">
        <f t="shared" si="995"/>
        <v>2736216.7566288346</v>
      </c>
      <c r="CU82" s="608">
        <f t="shared" si="995"/>
        <v>2736216.7566288346</v>
      </c>
      <c r="CV82" s="608">
        <f t="shared" si="995"/>
        <v>2789116.4907221822</v>
      </c>
      <c r="CW82" s="608">
        <f t="shared" si="995"/>
        <v>2789116.4907221822</v>
      </c>
      <c r="CX82" s="608">
        <f t="shared" si="995"/>
        <v>2789116.4907221822</v>
      </c>
      <c r="CY82" s="608">
        <f t="shared" si="995"/>
        <v>2789116.4907221822</v>
      </c>
      <c r="CZ82" s="608">
        <f t="shared" si="995"/>
        <v>2789116.4907221822</v>
      </c>
      <c r="DA82" s="608">
        <f t="shared" si="995"/>
        <v>2789116.4907221822</v>
      </c>
      <c r="DB82" s="608">
        <f t="shared" si="995"/>
        <v>2789116.4907221822</v>
      </c>
      <c r="DC82" s="608">
        <f t="shared" si="995"/>
        <v>2789116.4907221822</v>
      </c>
      <c r="DD82" s="608">
        <f t="shared" si="995"/>
        <v>2789116.4907221822</v>
      </c>
      <c r="DE82" s="608">
        <f t="shared" si="995"/>
        <v>2789116.4907221822</v>
      </c>
      <c r="DF82" s="608">
        <f t="shared" si="995"/>
        <v>2789116.4907221822</v>
      </c>
      <c r="DG82" s="608">
        <f t="shared" si="995"/>
        <v>2789116.4907221822</v>
      </c>
      <c r="DH82" s="608">
        <f t="shared" si="995"/>
        <v>2843187.49195462</v>
      </c>
      <c r="DI82" s="608">
        <f t="shared" si="995"/>
        <v>2843187.4919546205</v>
      </c>
      <c r="DJ82" s="608">
        <f t="shared" si="995"/>
        <v>2843187.4919546205</v>
      </c>
      <c r="DK82" s="608">
        <f t="shared" si="995"/>
        <v>2843187.4919546205</v>
      </c>
      <c r="DL82" s="608">
        <f t="shared" ref="DL82:FW82" si="996">+DK85</f>
        <v>2843187.4919546205</v>
      </c>
      <c r="DM82" s="608">
        <f t="shared" si="996"/>
        <v>2843187.4919546205</v>
      </c>
      <c r="DN82" s="608">
        <f t="shared" si="996"/>
        <v>2843187.4919546205</v>
      </c>
      <c r="DO82" s="608">
        <f t="shared" si="996"/>
        <v>2843187.4919546205</v>
      </c>
      <c r="DP82" s="608">
        <f t="shared" si="996"/>
        <v>2843187.4919546205</v>
      </c>
      <c r="DQ82" s="608">
        <f t="shared" si="996"/>
        <v>2843187.4919546205</v>
      </c>
      <c r="DR82" s="608">
        <f t="shared" si="996"/>
        <v>2843187.4919546205</v>
      </c>
      <c r="DS82" s="608">
        <f t="shared" si="996"/>
        <v>2843187.4919546205</v>
      </c>
      <c r="DT82" s="608">
        <f t="shared" si="996"/>
        <v>2898457.6260829619</v>
      </c>
      <c r="DU82" s="608">
        <f t="shared" si="996"/>
        <v>2898457.6260829624</v>
      </c>
      <c r="DV82" s="608">
        <f t="shared" si="996"/>
        <v>2898457.6260829624</v>
      </c>
      <c r="DW82" s="608">
        <f t="shared" si="996"/>
        <v>2898457.6260829624</v>
      </c>
      <c r="DX82" s="608">
        <f t="shared" si="996"/>
        <v>2898457.6260829624</v>
      </c>
      <c r="DY82" s="608">
        <f t="shared" si="996"/>
        <v>2898457.6260829624</v>
      </c>
      <c r="DZ82" s="608">
        <f t="shared" si="996"/>
        <v>2898457.6260829624</v>
      </c>
      <c r="EA82" s="608">
        <f t="shared" si="996"/>
        <v>2898457.6260829624</v>
      </c>
      <c r="EB82" s="608">
        <f t="shared" si="996"/>
        <v>2898457.6260829624</v>
      </c>
      <c r="EC82" s="608">
        <f t="shared" si="996"/>
        <v>2898457.6260829624</v>
      </c>
      <c r="ED82" s="608">
        <f t="shared" si="996"/>
        <v>2898457.6260829624</v>
      </c>
      <c r="EE82" s="608">
        <f t="shared" si="996"/>
        <v>2898457.6260829624</v>
      </c>
      <c r="EF82" s="608">
        <f t="shared" si="996"/>
        <v>2954955.4437716883</v>
      </c>
      <c r="EG82" s="608">
        <f t="shared" si="996"/>
        <v>2954955.4437716878</v>
      </c>
      <c r="EH82" s="608">
        <f t="shared" si="996"/>
        <v>2954955.4437716878</v>
      </c>
      <c r="EI82" s="608">
        <f t="shared" si="996"/>
        <v>2954955.4437716878</v>
      </c>
      <c r="EJ82" s="608">
        <f t="shared" si="996"/>
        <v>2954955.4437716878</v>
      </c>
      <c r="EK82" s="608">
        <f t="shared" si="996"/>
        <v>2954955.4437716878</v>
      </c>
      <c r="EL82" s="608">
        <f t="shared" si="996"/>
        <v>2954955.4437716878</v>
      </c>
      <c r="EM82" s="608">
        <f t="shared" si="996"/>
        <v>2954955.4437716878</v>
      </c>
      <c r="EN82" s="608">
        <f t="shared" si="996"/>
        <v>2954955.4437716878</v>
      </c>
      <c r="EO82" s="608">
        <f t="shared" si="996"/>
        <v>2954955.4437716878</v>
      </c>
      <c r="EP82" s="608">
        <f t="shared" si="996"/>
        <v>2954955.4437716878</v>
      </c>
      <c r="EQ82" s="608">
        <f t="shared" si="996"/>
        <v>2954955.4437716878</v>
      </c>
      <c r="ER82" s="608">
        <f t="shared" si="996"/>
        <v>3012710.1976592126</v>
      </c>
      <c r="ES82" s="608">
        <f t="shared" si="996"/>
        <v>3012710.1976592131</v>
      </c>
      <c r="ET82" s="608">
        <f t="shared" si="996"/>
        <v>3012710.1976592131</v>
      </c>
      <c r="EU82" s="608">
        <f t="shared" si="996"/>
        <v>3012710.1976592131</v>
      </c>
      <c r="EV82" s="608">
        <f t="shared" si="996"/>
        <v>3012710.1976592131</v>
      </c>
      <c r="EW82" s="608">
        <f t="shared" si="996"/>
        <v>3012710.1976592131</v>
      </c>
      <c r="EX82" s="608">
        <f t="shared" si="996"/>
        <v>3012710.1976592131</v>
      </c>
      <c r="EY82" s="608">
        <f t="shared" si="996"/>
        <v>3012710.1976592131</v>
      </c>
      <c r="EZ82" s="608">
        <f t="shared" si="996"/>
        <v>3012710.1976592131</v>
      </c>
      <c r="FA82" s="608">
        <f t="shared" si="996"/>
        <v>3012710.1976592131</v>
      </c>
      <c r="FB82" s="608">
        <f t="shared" si="996"/>
        <v>3012710.1976592131</v>
      </c>
      <c r="FC82" s="608">
        <f t="shared" si="996"/>
        <v>3012710.1976592131</v>
      </c>
      <c r="FD82" s="608">
        <f t="shared" si="996"/>
        <v>3071751.8598517748</v>
      </c>
      <c r="FE82" s="608">
        <f t="shared" si="996"/>
        <v>3071751.8598517748</v>
      </c>
      <c r="FF82" s="608">
        <f t="shared" si="996"/>
        <v>3071751.8598517748</v>
      </c>
      <c r="FG82" s="608">
        <f t="shared" si="996"/>
        <v>3071751.8598517748</v>
      </c>
      <c r="FH82" s="608">
        <f t="shared" si="996"/>
        <v>3071751.8598517748</v>
      </c>
      <c r="FI82" s="608">
        <f t="shared" si="996"/>
        <v>3071751.8598517748</v>
      </c>
      <c r="FJ82" s="608">
        <f t="shared" si="996"/>
        <v>3071751.8598517748</v>
      </c>
      <c r="FK82" s="608">
        <f t="shared" si="996"/>
        <v>3071751.8598517748</v>
      </c>
      <c r="FL82" s="608">
        <f t="shared" si="996"/>
        <v>3071751.8598517748</v>
      </c>
      <c r="FM82" s="608">
        <f t="shared" si="996"/>
        <v>3071751.8598517748</v>
      </c>
      <c r="FN82" s="608">
        <f t="shared" si="996"/>
        <v>3071751.8598517748</v>
      </c>
      <c r="FO82" s="608">
        <f t="shared" si="996"/>
        <v>3071751.8598517748</v>
      </c>
      <c r="FP82" s="608">
        <f t="shared" si="996"/>
        <v>3132111.139855695</v>
      </c>
      <c r="FQ82" s="608">
        <f t="shared" si="996"/>
        <v>3132111.139855695</v>
      </c>
      <c r="FR82" s="608">
        <f t="shared" si="996"/>
        <v>3132111.139855695</v>
      </c>
      <c r="FS82" s="608">
        <f t="shared" si="996"/>
        <v>3132111.139855695</v>
      </c>
      <c r="FT82" s="608">
        <f t="shared" si="996"/>
        <v>3132111.139855695</v>
      </c>
      <c r="FU82" s="608">
        <f t="shared" si="996"/>
        <v>3132111.139855695</v>
      </c>
      <c r="FV82" s="608">
        <f t="shared" si="996"/>
        <v>3132111.139855695</v>
      </c>
      <c r="FW82" s="608">
        <f t="shared" si="996"/>
        <v>3132111.139855695</v>
      </c>
      <c r="FX82" s="608">
        <f t="shared" ref="FX82:IA82" si="997">+FW85</f>
        <v>3132111.139855695</v>
      </c>
      <c r="FY82" s="608">
        <f t="shared" si="997"/>
        <v>3132111.139855695</v>
      </c>
      <c r="FZ82" s="608">
        <f t="shared" si="997"/>
        <v>3132111.139855695</v>
      </c>
      <c r="GA82" s="608">
        <f t="shared" si="997"/>
        <v>3132111.139855695</v>
      </c>
      <c r="GB82" s="608">
        <f t="shared" si="997"/>
        <v>3193819.502958999</v>
      </c>
      <c r="GC82" s="608">
        <f t="shared" si="997"/>
        <v>3193819.5029589985</v>
      </c>
      <c r="GD82" s="608">
        <f t="shared" si="997"/>
        <v>3193819.5029589985</v>
      </c>
      <c r="GE82" s="608">
        <f t="shared" si="997"/>
        <v>3193819.5029589985</v>
      </c>
      <c r="GF82" s="608">
        <f t="shared" si="997"/>
        <v>3193819.5029589985</v>
      </c>
      <c r="GG82" s="608">
        <f t="shared" si="997"/>
        <v>3193819.5029589985</v>
      </c>
      <c r="GH82" s="608">
        <f t="shared" si="997"/>
        <v>3193819.5029589985</v>
      </c>
      <c r="GI82" s="608">
        <f t="shared" si="997"/>
        <v>3193819.5029589985</v>
      </c>
      <c r="GJ82" s="608">
        <f t="shared" si="997"/>
        <v>3193819.5029589985</v>
      </c>
      <c r="GK82" s="608">
        <f t="shared" si="997"/>
        <v>3193819.5029589985</v>
      </c>
      <c r="GL82" s="608">
        <f t="shared" si="997"/>
        <v>3193819.5029589985</v>
      </c>
      <c r="GM82" s="608">
        <f t="shared" si="997"/>
        <v>3193819.5029589985</v>
      </c>
      <c r="GN82" s="608">
        <f t="shared" si="997"/>
        <v>3256909.1890737102</v>
      </c>
      <c r="GO82" s="608">
        <f t="shared" si="997"/>
        <v>3256909.1890737102</v>
      </c>
      <c r="GP82" s="608">
        <f t="shared" si="997"/>
        <v>3256909.1890737102</v>
      </c>
      <c r="GQ82" s="608">
        <f t="shared" si="997"/>
        <v>3256909.1890737102</v>
      </c>
      <c r="GR82" s="608">
        <f t="shared" si="997"/>
        <v>3256909.1890737102</v>
      </c>
      <c r="GS82" s="608">
        <f t="shared" si="997"/>
        <v>3256909.1890737102</v>
      </c>
      <c r="GT82" s="608">
        <f t="shared" si="997"/>
        <v>3256909.1890737102</v>
      </c>
      <c r="GU82" s="608">
        <f t="shared" si="997"/>
        <v>3256909.1890737102</v>
      </c>
      <c r="GV82" s="608">
        <f t="shared" si="997"/>
        <v>3256909.1890737102</v>
      </c>
      <c r="GW82" s="608">
        <f t="shared" si="997"/>
        <v>3256909.1890737102</v>
      </c>
      <c r="GX82" s="608">
        <f t="shared" si="997"/>
        <v>3256909.1890737102</v>
      </c>
      <c r="GY82" s="608">
        <f t="shared" si="997"/>
        <v>3256909.1890737102</v>
      </c>
      <c r="GZ82" s="608">
        <f t="shared" si="997"/>
        <v>3321413.2320503597</v>
      </c>
      <c r="HA82" s="608">
        <f t="shared" si="997"/>
        <v>3321413.2320503592</v>
      </c>
      <c r="HB82" s="608">
        <f t="shared" si="997"/>
        <v>3321413.2320503592</v>
      </c>
      <c r="HC82" s="608">
        <f t="shared" si="997"/>
        <v>3321413.2320503592</v>
      </c>
      <c r="HD82" s="608">
        <f t="shared" si="997"/>
        <v>3321413.2320503592</v>
      </c>
      <c r="HE82" s="608">
        <f t="shared" si="997"/>
        <v>3321413.2320503592</v>
      </c>
      <c r="HF82" s="608">
        <f t="shared" si="997"/>
        <v>3321413.2320503592</v>
      </c>
      <c r="HG82" s="608">
        <f t="shared" si="997"/>
        <v>3321413.2320503592</v>
      </c>
      <c r="HH82" s="608">
        <f t="shared" si="997"/>
        <v>3321413.2320503592</v>
      </c>
      <c r="HI82" s="608">
        <f t="shared" si="997"/>
        <v>3321413.2320503592</v>
      </c>
      <c r="HJ82" s="608">
        <f t="shared" si="997"/>
        <v>3321413.2320503592</v>
      </c>
      <c r="HK82" s="608">
        <f t="shared" si="997"/>
        <v>3321413.2320503592</v>
      </c>
      <c r="HL82" s="608">
        <f t="shared" si="997"/>
        <v>3387365.4794765878</v>
      </c>
      <c r="HM82" s="608">
        <f t="shared" si="997"/>
        <v>3387365.4794765878</v>
      </c>
      <c r="HN82" s="608">
        <f t="shared" si="997"/>
        <v>3387365.4794765878</v>
      </c>
      <c r="HO82" s="608">
        <f t="shared" si="997"/>
        <v>3387365.4794765878</v>
      </c>
      <c r="HP82" s="608">
        <f t="shared" si="997"/>
        <v>3387365.4794765878</v>
      </c>
      <c r="HQ82" s="608">
        <f t="shared" si="997"/>
        <v>3387365.4794765878</v>
      </c>
      <c r="HR82" s="608">
        <f t="shared" si="997"/>
        <v>3387365.4794765878</v>
      </c>
      <c r="HS82" s="608">
        <f t="shared" si="997"/>
        <v>3387365.4794765878</v>
      </c>
      <c r="HT82" s="608">
        <f t="shared" si="997"/>
        <v>3387365.4794765878</v>
      </c>
      <c r="HU82" s="608">
        <f t="shared" si="997"/>
        <v>3387365.4794765878</v>
      </c>
      <c r="HV82" s="608">
        <f t="shared" si="997"/>
        <v>3387365.4794765878</v>
      </c>
      <c r="HW82" s="608">
        <f t="shared" si="997"/>
        <v>3387365.4794765878</v>
      </c>
      <c r="HX82" s="608">
        <f t="shared" si="997"/>
        <v>3454800.6129719848</v>
      </c>
      <c r="HY82" s="608">
        <f t="shared" si="997"/>
        <v>3454800.6129719848</v>
      </c>
      <c r="HZ82" s="608">
        <f t="shared" si="997"/>
        <v>3454800.6129719848</v>
      </c>
      <c r="IA82" s="608">
        <f t="shared" si="997"/>
        <v>3454800.6129719848</v>
      </c>
      <c r="IB82" s="608">
        <f t="shared" ref="IB82" si="998">+IA85</f>
        <v>0</v>
      </c>
      <c r="ID82" s="279" t="s">
        <v>330</v>
      </c>
      <c r="IE82" s="27"/>
      <c r="IF82" s="1116">
        <f t="shared" ref="IF82:IX85" si="999">+SUMIFS($AF82:$IB82,$AF$54:$IB$54,IF$56)</f>
        <v>0</v>
      </c>
      <c r="IG82" s="1484">
        <f>+AF82</f>
        <v>0</v>
      </c>
      <c r="IH82" s="1116">
        <f t="shared" ref="IH82:IX82" si="1000">+IG85</f>
        <v>2488357.6713333335</v>
      </c>
      <c r="II82" s="1116">
        <f t="shared" si="1000"/>
        <v>2535796.2272423655</v>
      </c>
      <c r="IJ82" s="1116">
        <f t="shared" si="1000"/>
        <v>2584276.4264372624</v>
      </c>
      <c r="IK82" s="1116">
        <f t="shared" si="1000"/>
        <v>2633822.9518827051</v>
      </c>
      <c r="IL82" s="1116">
        <f t="shared" si="1000"/>
        <v>2684461.0921763107</v>
      </c>
      <c r="IM82" s="1116">
        <f t="shared" si="1000"/>
        <v>2736216.7566288374</v>
      </c>
      <c r="IN82" s="1116">
        <f t="shared" si="1000"/>
        <v>2789116.4907221869</v>
      </c>
      <c r="IO82" s="1116">
        <f t="shared" si="1000"/>
        <v>2843187.4919546247</v>
      </c>
      <c r="IP82" s="1116">
        <f t="shared" si="1000"/>
        <v>2898457.6260829642</v>
      </c>
      <c r="IQ82" s="1116">
        <f t="shared" si="1000"/>
        <v>2954955.4437716976</v>
      </c>
      <c r="IR82" s="1116">
        <f t="shared" si="1000"/>
        <v>3012710.1976592243</v>
      </c>
      <c r="IS82" s="1116">
        <f t="shared" si="1000"/>
        <v>3071751.859851785</v>
      </c>
      <c r="IT82" s="1116">
        <f t="shared" si="1000"/>
        <v>3132111.1398557052</v>
      </c>
      <c r="IU82" s="1116">
        <f t="shared" si="1000"/>
        <v>3193819.5029590055</v>
      </c>
      <c r="IV82" s="1116">
        <f t="shared" si="1000"/>
        <v>3256909.1890737191</v>
      </c>
      <c r="IW82" s="1116">
        <f t="shared" si="1000"/>
        <v>3321413.2320503667</v>
      </c>
      <c r="IX82" s="1480">
        <f t="shared" si="1000"/>
        <v>3387365.4794765934</v>
      </c>
      <c r="IZ82" s="582"/>
    </row>
    <row r="83" spans="1:260" x14ac:dyDescent="0.3">
      <c r="C83" s="279" t="s">
        <v>331</v>
      </c>
      <c r="D83" s="27"/>
      <c r="E83" s="394"/>
      <c r="F83" s="394">
        <f>F67</f>
        <v>17418503.699333336</v>
      </c>
      <c r="G83" s="394">
        <f t="shared" ref="G83:W83" si="1001">G67</f>
        <v>30429554.726908378</v>
      </c>
      <c r="H83" s="394">
        <f t="shared" si="1001"/>
        <v>31011317.117247149</v>
      </c>
      <c r="I83" s="394">
        <f t="shared" si="1001"/>
        <v>31605875.422592483</v>
      </c>
      <c r="J83" s="394">
        <f t="shared" si="1001"/>
        <v>32213533.106115729</v>
      </c>
      <c r="K83" s="394">
        <f t="shared" si="1001"/>
        <v>32834601.079546027</v>
      </c>
      <c r="L83" s="394">
        <f t="shared" si="1001"/>
        <v>33469397.888666179</v>
      </c>
      <c r="M83" s="394">
        <f t="shared" si="1001"/>
        <v>34118249.903455421</v>
      </c>
      <c r="N83" s="394">
        <f t="shared" si="1001"/>
        <v>34781491.512995511</v>
      </c>
      <c r="O83" s="394">
        <f t="shared" si="1001"/>
        <v>35459465.325260229</v>
      </c>
      <c r="P83" s="394">
        <f t="shared" si="1001"/>
        <v>36152522.371910527</v>
      </c>
      <c r="Q83" s="394">
        <f t="shared" si="1001"/>
        <v>36861022.318221256</v>
      </c>
      <c r="R83" s="394">
        <f t="shared" si="1001"/>
        <v>37585333.678268299</v>
      </c>
      <c r="S83" s="394">
        <f t="shared" si="1001"/>
        <v>38325834.035507955</v>
      </c>
      <c r="T83" s="394">
        <f t="shared" si="1001"/>
        <v>39082910.26888451</v>
      </c>
      <c r="U83" s="394">
        <f t="shared" si="1001"/>
        <v>39856958.784604296</v>
      </c>
      <c r="V83" s="394">
        <f t="shared" si="1001"/>
        <v>40648385.753719077</v>
      </c>
      <c r="W83" s="394">
        <f t="shared" si="1001"/>
        <v>17274003.064859927</v>
      </c>
      <c r="Y83" s="279" t="s">
        <v>331</v>
      </c>
      <c r="Z83" s="608">
        <f>+SUM(AB83:IB83)</f>
        <v>599128960.05809569</v>
      </c>
      <c r="AA83" s="27"/>
      <c r="AB83" s="27"/>
      <c r="AC83" s="27"/>
      <c r="AD83" s="27"/>
      <c r="AE83" s="27"/>
      <c r="AF83" s="608">
        <f>+AF67</f>
        <v>2488357.6713333339</v>
      </c>
      <c r="AG83" s="608">
        <f>+AG67</f>
        <v>2488357.6713333339</v>
      </c>
      <c r="AH83" s="608">
        <f t="shared" ref="AH83:AY83" si="1002">+AH67</f>
        <v>2488357.6713333339</v>
      </c>
      <c r="AI83" s="608">
        <f t="shared" si="1002"/>
        <v>2488357.6713333339</v>
      </c>
      <c r="AJ83" s="608">
        <f t="shared" si="1002"/>
        <v>2488357.6713333339</v>
      </c>
      <c r="AK83" s="608">
        <f t="shared" si="1002"/>
        <v>2488357.6713333339</v>
      </c>
      <c r="AL83" s="608">
        <f t="shared" si="1002"/>
        <v>2488357.6713333339</v>
      </c>
      <c r="AM83" s="608">
        <f t="shared" si="1002"/>
        <v>2535796.2272423659</v>
      </c>
      <c r="AN83" s="608">
        <f t="shared" si="1002"/>
        <v>2535796.2272423659</v>
      </c>
      <c r="AO83" s="608">
        <f t="shared" si="1002"/>
        <v>2535796.2272423659</v>
      </c>
      <c r="AP83" s="608">
        <f t="shared" si="1002"/>
        <v>2535796.2272423659</v>
      </c>
      <c r="AQ83" s="608">
        <f t="shared" si="1002"/>
        <v>2535796.2272423659</v>
      </c>
      <c r="AR83" s="608">
        <f t="shared" si="1002"/>
        <v>2535796.2272423659</v>
      </c>
      <c r="AS83" s="608">
        <f t="shared" si="1002"/>
        <v>2535796.2272423659</v>
      </c>
      <c r="AT83" s="608">
        <f t="shared" si="1002"/>
        <v>2535796.2272423659</v>
      </c>
      <c r="AU83" s="608">
        <f t="shared" si="1002"/>
        <v>2535796.2272423659</v>
      </c>
      <c r="AV83" s="608">
        <f t="shared" si="1002"/>
        <v>2535796.2272423659</v>
      </c>
      <c r="AW83" s="608">
        <f t="shared" si="1002"/>
        <v>2535796.2272423659</v>
      </c>
      <c r="AX83" s="608">
        <f t="shared" si="1002"/>
        <v>2535796.2272423659</v>
      </c>
      <c r="AY83" s="608">
        <f t="shared" si="1002"/>
        <v>2584276.4264372624</v>
      </c>
      <c r="AZ83" s="608">
        <f t="shared" ref="AZ83:DK83" si="1003">+AZ67</f>
        <v>2584276.4264372624</v>
      </c>
      <c r="BA83" s="608">
        <f t="shared" si="1003"/>
        <v>2584276.4264372624</v>
      </c>
      <c r="BB83" s="608">
        <f t="shared" si="1003"/>
        <v>2584276.4264372624</v>
      </c>
      <c r="BC83" s="608">
        <f t="shared" si="1003"/>
        <v>2584276.4264372624</v>
      </c>
      <c r="BD83" s="608">
        <f t="shared" si="1003"/>
        <v>2584276.4264372624</v>
      </c>
      <c r="BE83" s="608">
        <f t="shared" si="1003"/>
        <v>2584276.4264372624</v>
      </c>
      <c r="BF83" s="608">
        <f t="shared" si="1003"/>
        <v>2584276.4264372624</v>
      </c>
      <c r="BG83" s="608">
        <f t="shared" si="1003"/>
        <v>2584276.4264372624</v>
      </c>
      <c r="BH83" s="608">
        <f t="shared" si="1003"/>
        <v>2584276.4264372624</v>
      </c>
      <c r="BI83" s="608">
        <f t="shared" si="1003"/>
        <v>2584276.4264372624</v>
      </c>
      <c r="BJ83" s="608">
        <f t="shared" si="1003"/>
        <v>2584276.4264372624</v>
      </c>
      <c r="BK83" s="608">
        <f t="shared" si="1003"/>
        <v>2633822.951882707</v>
      </c>
      <c r="BL83" s="608">
        <f t="shared" si="1003"/>
        <v>2633822.951882707</v>
      </c>
      <c r="BM83" s="608">
        <f t="shared" si="1003"/>
        <v>2633822.951882707</v>
      </c>
      <c r="BN83" s="608">
        <f t="shared" si="1003"/>
        <v>2633822.951882707</v>
      </c>
      <c r="BO83" s="608">
        <f t="shared" si="1003"/>
        <v>2633822.951882707</v>
      </c>
      <c r="BP83" s="608">
        <f t="shared" si="1003"/>
        <v>2633822.951882707</v>
      </c>
      <c r="BQ83" s="608">
        <f t="shared" si="1003"/>
        <v>2633822.951882707</v>
      </c>
      <c r="BR83" s="608">
        <f t="shared" si="1003"/>
        <v>2633822.951882707</v>
      </c>
      <c r="BS83" s="608">
        <f t="shared" si="1003"/>
        <v>2633822.951882707</v>
      </c>
      <c r="BT83" s="608">
        <f t="shared" si="1003"/>
        <v>2633822.951882707</v>
      </c>
      <c r="BU83" s="608">
        <f t="shared" si="1003"/>
        <v>2633822.951882707</v>
      </c>
      <c r="BV83" s="608">
        <f t="shared" si="1003"/>
        <v>2633822.951882707</v>
      </c>
      <c r="BW83" s="608">
        <f t="shared" si="1003"/>
        <v>2684461.0921763098</v>
      </c>
      <c r="BX83" s="608">
        <f t="shared" si="1003"/>
        <v>2684461.0921763098</v>
      </c>
      <c r="BY83" s="608">
        <f t="shared" si="1003"/>
        <v>2684461.0921763098</v>
      </c>
      <c r="BZ83" s="608">
        <f t="shared" si="1003"/>
        <v>2684461.0921763098</v>
      </c>
      <c r="CA83" s="608">
        <f t="shared" si="1003"/>
        <v>2684461.0921763098</v>
      </c>
      <c r="CB83" s="608">
        <f t="shared" si="1003"/>
        <v>2684461.0921763098</v>
      </c>
      <c r="CC83" s="608">
        <f t="shared" si="1003"/>
        <v>2684461.0921763098</v>
      </c>
      <c r="CD83" s="608">
        <f t="shared" si="1003"/>
        <v>2684461.0921763098</v>
      </c>
      <c r="CE83" s="608">
        <f t="shared" si="1003"/>
        <v>2684461.0921763098</v>
      </c>
      <c r="CF83" s="608">
        <f t="shared" si="1003"/>
        <v>2684461.0921763098</v>
      </c>
      <c r="CG83" s="608">
        <f t="shared" si="1003"/>
        <v>2684461.0921763098</v>
      </c>
      <c r="CH83" s="608">
        <f t="shared" si="1003"/>
        <v>2684461.0921763098</v>
      </c>
      <c r="CI83" s="608">
        <f t="shared" si="1003"/>
        <v>2736216.7566288346</v>
      </c>
      <c r="CJ83" s="608">
        <f t="shared" si="1003"/>
        <v>2736216.7566288346</v>
      </c>
      <c r="CK83" s="608">
        <f t="shared" si="1003"/>
        <v>2736216.7566288346</v>
      </c>
      <c r="CL83" s="608">
        <f t="shared" si="1003"/>
        <v>2736216.7566288346</v>
      </c>
      <c r="CM83" s="608">
        <f t="shared" si="1003"/>
        <v>2736216.7566288346</v>
      </c>
      <c r="CN83" s="608">
        <f t="shared" si="1003"/>
        <v>2736216.7566288346</v>
      </c>
      <c r="CO83" s="608">
        <f t="shared" si="1003"/>
        <v>2736216.7566288346</v>
      </c>
      <c r="CP83" s="608">
        <f t="shared" si="1003"/>
        <v>2736216.7566288346</v>
      </c>
      <c r="CQ83" s="608">
        <f t="shared" si="1003"/>
        <v>2736216.7566288346</v>
      </c>
      <c r="CR83" s="608">
        <f t="shared" si="1003"/>
        <v>2736216.7566288346</v>
      </c>
      <c r="CS83" s="608">
        <f t="shared" si="1003"/>
        <v>2736216.7566288346</v>
      </c>
      <c r="CT83" s="608">
        <f t="shared" si="1003"/>
        <v>2736216.7566288346</v>
      </c>
      <c r="CU83" s="608">
        <f t="shared" si="1003"/>
        <v>2789116.4907221822</v>
      </c>
      <c r="CV83" s="608">
        <f t="shared" si="1003"/>
        <v>2789116.4907221822</v>
      </c>
      <c r="CW83" s="608">
        <f t="shared" si="1003"/>
        <v>2789116.4907221822</v>
      </c>
      <c r="CX83" s="608">
        <f t="shared" si="1003"/>
        <v>2789116.4907221822</v>
      </c>
      <c r="CY83" s="608">
        <f t="shared" si="1003"/>
        <v>2789116.4907221822</v>
      </c>
      <c r="CZ83" s="608">
        <f t="shared" si="1003"/>
        <v>2789116.4907221822</v>
      </c>
      <c r="DA83" s="608">
        <f t="shared" si="1003"/>
        <v>2789116.4907221822</v>
      </c>
      <c r="DB83" s="608">
        <f t="shared" si="1003"/>
        <v>2789116.4907221822</v>
      </c>
      <c r="DC83" s="608">
        <f t="shared" si="1003"/>
        <v>2789116.4907221822</v>
      </c>
      <c r="DD83" s="608">
        <f t="shared" si="1003"/>
        <v>2789116.4907221822</v>
      </c>
      <c r="DE83" s="608">
        <f t="shared" si="1003"/>
        <v>2789116.4907221822</v>
      </c>
      <c r="DF83" s="608">
        <f t="shared" si="1003"/>
        <v>2789116.4907221822</v>
      </c>
      <c r="DG83" s="608">
        <f t="shared" si="1003"/>
        <v>2843187.4919546195</v>
      </c>
      <c r="DH83" s="608">
        <f t="shared" si="1003"/>
        <v>2843187.4919546195</v>
      </c>
      <c r="DI83" s="608">
        <f t="shared" si="1003"/>
        <v>2843187.4919546195</v>
      </c>
      <c r="DJ83" s="608">
        <f t="shared" si="1003"/>
        <v>2843187.4919546195</v>
      </c>
      <c r="DK83" s="608">
        <f t="shared" si="1003"/>
        <v>2843187.4919546195</v>
      </c>
      <c r="DL83" s="608">
        <f t="shared" ref="DL83:FW83" si="1004">+DL67</f>
        <v>2843187.4919546195</v>
      </c>
      <c r="DM83" s="608">
        <f t="shared" si="1004"/>
        <v>2843187.4919546195</v>
      </c>
      <c r="DN83" s="608">
        <f t="shared" si="1004"/>
        <v>2843187.4919546195</v>
      </c>
      <c r="DO83" s="608">
        <f t="shared" si="1004"/>
        <v>2843187.4919546195</v>
      </c>
      <c r="DP83" s="608">
        <f t="shared" si="1004"/>
        <v>2843187.4919546195</v>
      </c>
      <c r="DQ83" s="608">
        <f t="shared" si="1004"/>
        <v>2843187.4919546195</v>
      </c>
      <c r="DR83" s="608">
        <f t="shared" si="1004"/>
        <v>2843187.4919546195</v>
      </c>
      <c r="DS83" s="608">
        <f t="shared" si="1004"/>
        <v>2898457.6260829605</v>
      </c>
      <c r="DT83" s="608">
        <f t="shared" si="1004"/>
        <v>2898457.6260829605</v>
      </c>
      <c r="DU83" s="608">
        <f t="shared" si="1004"/>
        <v>2898457.6260829605</v>
      </c>
      <c r="DV83" s="608">
        <f t="shared" si="1004"/>
        <v>2898457.6260829605</v>
      </c>
      <c r="DW83" s="608">
        <f t="shared" si="1004"/>
        <v>2898457.6260829605</v>
      </c>
      <c r="DX83" s="608">
        <f t="shared" si="1004"/>
        <v>2898457.6260829605</v>
      </c>
      <c r="DY83" s="608">
        <f t="shared" si="1004"/>
        <v>2898457.6260829605</v>
      </c>
      <c r="DZ83" s="608">
        <f t="shared" si="1004"/>
        <v>2898457.6260829605</v>
      </c>
      <c r="EA83" s="608">
        <f t="shared" si="1004"/>
        <v>2898457.6260829605</v>
      </c>
      <c r="EB83" s="608">
        <f t="shared" si="1004"/>
        <v>2898457.6260829605</v>
      </c>
      <c r="EC83" s="608">
        <f t="shared" si="1004"/>
        <v>2898457.6260829605</v>
      </c>
      <c r="ED83" s="608">
        <f t="shared" si="1004"/>
        <v>2898457.6260829605</v>
      </c>
      <c r="EE83" s="608">
        <f t="shared" si="1004"/>
        <v>2954955.4437716869</v>
      </c>
      <c r="EF83" s="608">
        <f t="shared" si="1004"/>
        <v>2954955.4437716869</v>
      </c>
      <c r="EG83" s="608">
        <f t="shared" si="1004"/>
        <v>2954955.4437716869</v>
      </c>
      <c r="EH83" s="608">
        <f t="shared" si="1004"/>
        <v>2954955.4437716869</v>
      </c>
      <c r="EI83" s="608">
        <f t="shared" si="1004"/>
        <v>2954955.4437716869</v>
      </c>
      <c r="EJ83" s="608">
        <f t="shared" si="1004"/>
        <v>2954955.4437716869</v>
      </c>
      <c r="EK83" s="608">
        <f t="shared" si="1004"/>
        <v>2954955.4437716869</v>
      </c>
      <c r="EL83" s="608">
        <f t="shared" si="1004"/>
        <v>2954955.4437716869</v>
      </c>
      <c r="EM83" s="608">
        <f t="shared" si="1004"/>
        <v>2954955.4437716869</v>
      </c>
      <c r="EN83" s="608">
        <f t="shared" si="1004"/>
        <v>2954955.4437716869</v>
      </c>
      <c r="EO83" s="608">
        <f t="shared" si="1004"/>
        <v>2954955.4437716869</v>
      </c>
      <c r="EP83" s="608">
        <f t="shared" si="1004"/>
        <v>2954955.4437716869</v>
      </c>
      <c r="EQ83" s="608">
        <f t="shared" si="1004"/>
        <v>3012710.1976592112</v>
      </c>
      <c r="ER83" s="608">
        <f t="shared" si="1004"/>
        <v>3012710.1976592112</v>
      </c>
      <c r="ES83" s="608">
        <f t="shared" si="1004"/>
        <v>3012710.1976592112</v>
      </c>
      <c r="ET83" s="608">
        <f t="shared" si="1004"/>
        <v>3012710.1976592112</v>
      </c>
      <c r="EU83" s="608">
        <f t="shared" si="1004"/>
        <v>3012710.1976592112</v>
      </c>
      <c r="EV83" s="608">
        <f t="shared" si="1004"/>
        <v>3012710.1976592112</v>
      </c>
      <c r="EW83" s="608">
        <f t="shared" si="1004"/>
        <v>3012710.1976592112</v>
      </c>
      <c r="EX83" s="608">
        <f t="shared" si="1004"/>
        <v>3012710.1976592112</v>
      </c>
      <c r="EY83" s="608">
        <f t="shared" si="1004"/>
        <v>3012710.1976592112</v>
      </c>
      <c r="EZ83" s="608">
        <f t="shared" si="1004"/>
        <v>3012710.1976592112</v>
      </c>
      <c r="FA83" s="608">
        <f t="shared" si="1004"/>
        <v>3012710.1976592112</v>
      </c>
      <c r="FB83" s="608">
        <f t="shared" si="1004"/>
        <v>3012710.1976592112</v>
      </c>
      <c r="FC83" s="608">
        <f t="shared" si="1004"/>
        <v>3071751.8598517729</v>
      </c>
      <c r="FD83" s="608">
        <f t="shared" si="1004"/>
        <v>3071751.8598517729</v>
      </c>
      <c r="FE83" s="608">
        <f t="shared" si="1004"/>
        <v>3071751.8598517729</v>
      </c>
      <c r="FF83" s="608">
        <f t="shared" si="1004"/>
        <v>3071751.8598517729</v>
      </c>
      <c r="FG83" s="608">
        <f t="shared" si="1004"/>
        <v>3071751.8598517729</v>
      </c>
      <c r="FH83" s="608">
        <f t="shared" si="1004"/>
        <v>3071751.8598517729</v>
      </c>
      <c r="FI83" s="608">
        <f t="shared" si="1004"/>
        <v>3071751.8598517729</v>
      </c>
      <c r="FJ83" s="608">
        <f t="shared" si="1004"/>
        <v>3071751.8598517729</v>
      </c>
      <c r="FK83" s="608">
        <f t="shared" si="1004"/>
        <v>3071751.8598517729</v>
      </c>
      <c r="FL83" s="608">
        <f t="shared" si="1004"/>
        <v>3071751.8598517729</v>
      </c>
      <c r="FM83" s="608">
        <f t="shared" si="1004"/>
        <v>3071751.8598517729</v>
      </c>
      <c r="FN83" s="608">
        <f t="shared" si="1004"/>
        <v>3071751.8598517729</v>
      </c>
      <c r="FO83" s="608">
        <f t="shared" si="1004"/>
        <v>3132111.1398556931</v>
      </c>
      <c r="FP83" s="608">
        <f t="shared" si="1004"/>
        <v>3132111.1398556931</v>
      </c>
      <c r="FQ83" s="608">
        <f t="shared" si="1004"/>
        <v>3132111.1398556931</v>
      </c>
      <c r="FR83" s="608">
        <f t="shared" si="1004"/>
        <v>3132111.1398556931</v>
      </c>
      <c r="FS83" s="608">
        <f t="shared" si="1004"/>
        <v>3132111.1398556931</v>
      </c>
      <c r="FT83" s="608">
        <f t="shared" si="1004"/>
        <v>3132111.1398556931</v>
      </c>
      <c r="FU83" s="608">
        <f t="shared" si="1004"/>
        <v>3132111.1398556931</v>
      </c>
      <c r="FV83" s="608">
        <f t="shared" si="1004"/>
        <v>3132111.1398556931</v>
      </c>
      <c r="FW83" s="608">
        <f t="shared" si="1004"/>
        <v>3132111.1398556931</v>
      </c>
      <c r="FX83" s="608">
        <f t="shared" ref="FX83:HZ83" si="1005">+FX67</f>
        <v>3132111.1398556931</v>
      </c>
      <c r="FY83" s="608">
        <f t="shared" si="1005"/>
        <v>3132111.1398556931</v>
      </c>
      <c r="FZ83" s="608">
        <f t="shared" si="1005"/>
        <v>3132111.1398556931</v>
      </c>
      <c r="GA83" s="608">
        <f t="shared" si="1005"/>
        <v>3193819.5029589976</v>
      </c>
      <c r="GB83" s="608">
        <f t="shared" si="1005"/>
        <v>3193819.5029589976</v>
      </c>
      <c r="GC83" s="608">
        <f t="shared" si="1005"/>
        <v>3193819.5029589976</v>
      </c>
      <c r="GD83" s="608">
        <f t="shared" si="1005"/>
        <v>3193819.5029589976</v>
      </c>
      <c r="GE83" s="608">
        <f t="shared" si="1005"/>
        <v>3193819.5029589976</v>
      </c>
      <c r="GF83" s="608">
        <f t="shared" si="1005"/>
        <v>3193819.5029589976</v>
      </c>
      <c r="GG83" s="608">
        <f t="shared" si="1005"/>
        <v>3193819.5029589976</v>
      </c>
      <c r="GH83" s="608">
        <f t="shared" si="1005"/>
        <v>3193819.5029589976</v>
      </c>
      <c r="GI83" s="608">
        <f t="shared" si="1005"/>
        <v>3193819.5029589976</v>
      </c>
      <c r="GJ83" s="608">
        <f t="shared" si="1005"/>
        <v>3193819.5029589976</v>
      </c>
      <c r="GK83" s="608">
        <f t="shared" si="1005"/>
        <v>3193819.5029589976</v>
      </c>
      <c r="GL83" s="608">
        <f t="shared" si="1005"/>
        <v>3193819.5029589976</v>
      </c>
      <c r="GM83" s="608">
        <f t="shared" si="1005"/>
        <v>3256909.1890737093</v>
      </c>
      <c r="GN83" s="608">
        <f t="shared" si="1005"/>
        <v>3256909.1890737093</v>
      </c>
      <c r="GO83" s="608">
        <f t="shared" si="1005"/>
        <v>3256909.1890737093</v>
      </c>
      <c r="GP83" s="608">
        <f t="shared" si="1005"/>
        <v>3256909.1890737093</v>
      </c>
      <c r="GQ83" s="608">
        <f t="shared" si="1005"/>
        <v>3256909.1890737093</v>
      </c>
      <c r="GR83" s="608">
        <f t="shared" si="1005"/>
        <v>3256909.1890737093</v>
      </c>
      <c r="GS83" s="608">
        <f t="shared" si="1005"/>
        <v>3256909.1890737093</v>
      </c>
      <c r="GT83" s="608">
        <f t="shared" si="1005"/>
        <v>3256909.1890737093</v>
      </c>
      <c r="GU83" s="608">
        <f t="shared" si="1005"/>
        <v>3256909.1890737093</v>
      </c>
      <c r="GV83" s="608">
        <f t="shared" si="1005"/>
        <v>3256909.1890737093</v>
      </c>
      <c r="GW83" s="608">
        <f t="shared" si="1005"/>
        <v>3256909.1890737093</v>
      </c>
      <c r="GX83" s="608">
        <f t="shared" si="1005"/>
        <v>3256909.1890737093</v>
      </c>
      <c r="GY83" s="608">
        <f t="shared" si="1005"/>
        <v>3321413.2320503592</v>
      </c>
      <c r="GZ83" s="608">
        <f t="shared" si="1005"/>
        <v>3321413.2320503592</v>
      </c>
      <c r="HA83" s="608">
        <f t="shared" si="1005"/>
        <v>3321413.2320503592</v>
      </c>
      <c r="HB83" s="608">
        <f t="shared" si="1005"/>
        <v>3321413.2320503592</v>
      </c>
      <c r="HC83" s="608">
        <f t="shared" si="1005"/>
        <v>3321413.2320503592</v>
      </c>
      <c r="HD83" s="608">
        <f t="shared" si="1005"/>
        <v>3321413.2320503592</v>
      </c>
      <c r="HE83" s="608">
        <f t="shared" si="1005"/>
        <v>3321413.2320503592</v>
      </c>
      <c r="HF83" s="608">
        <f t="shared" si="1005"/>
        <v>3321413.2320503592</v>
      </c>
      <c r="HG83" s="608">
        <f t="shared" si="1005"/>
        <v>3321413.2320503592</v>
      </c>
      <c r="HH83" s="608">
        <f t="shared" si="1005"/>
        <v>3321413.2320503592</v>
      </c>
      <c r="HI83" s="608">
        <f t="shared" si="1005"/>
        <v>3321413.2320503592</v>
      </c>
      <c r="HJ83" s="608">
        <f t="shared" si="1005"/>
        <v>3321413.2320503592</v>
      </c>
      <c r="HK83" s="608">
        <f t="shared" si="1005"/>
        <v>3387365.4794765878</v>
      </c>
      <c r="HL83" s="608">
        <f t="shared" si="1005"/>
        <v>3387365.4794765878</v>
      </c>
      <c r="HM83" s="608">
        <f t="shared" si="1005"/>
        <v>3387365.4794765878</v>
      </c>
      <c r="HN83" s="608">
        <f t="shared" si="1005"/>
        <v>3387365.4794765878</v>
      </c>
      <c r="HO83" s="608">
        <f t="shared" si="1005"/>
        <v>3387365.4794765878</v>
      </c>
      <c r="HP83" s="608">
        <f t="shared" si="1005"/>
        <v>3387365.4794765878</v>
      </c>
      <c r="HQ83" s="608">
        <f t="shared" si="1005"/>
        <v>3387365.4794765878</v>
      </c>
      <c r="HR83" s="608">
        <f t="shared" si="1005"/>
        <v>3387365.4794765878</v>
      </c>
      <c r="HS83" s="608">
        <f t="shared" si="1005"/>
        <v>3387365.4794765878</v>
      </c>
      <c r="HT83" s="608">
        <f t="shared" si="1005"/>
        <v>3387365.4794765878</v>
      </c>
      <c r="HU83" s="608">
        <f t="shared" si="1005"/>
        <v>3387365.4794765878</v>
      </c>
      <c r="HV83" s="608">
        <f t="shared" si="1005"/>
        <v>3387365.4794765878</v>
      </c>
      <c r="HW83" s="608">
        <f t="shared" si="1005"/>
        <v>3454800.6129719848</v>
      </c>
      <c r="HX83" s="608">
        <f t="shared" si="1005"/>
        <v>3454800.6129719848</v>
      </c>
      <c r="HY83" s="608">
        <f t="shared" si="1005"/>
        <v>3454800.6129719848</v>
      </c>
      <c r="HZ83" s="608">
        <f t="shared" si="1005"/>
        <v>3454800.6129719848</v>
      </c>
      <c r="IA83" s="608">
        <f t="shared" ref="IA83:IB83" si="1006">+IA67</f>
        <v>3454800.6129719848</v>
      </c>
      <c r="IB83" s="608">
        <f t="shared" si="1006"/>
        <v>0</v>
      </c>
      <c r="ID83" s="279" t="s">
        <v>331</v>
      </c>
      <c r="IE83" s="27"/>
      <c r="IF83" s="1116">
        <f t="shared" si="999"/>
        <v>0</v>
      </c>
      <c r="IG83" s="1116">
        <f t="shared" si="999"/>
        <v>17418503.699333336</v>
      </c>
      <c r="IH83" s="1116">
        <f t="shared" si="999"/>
        <v>30429554.726908389</v>
      </c>
      <c r="II83" s="1116">
        <f t="shared" si="999"/>
        <v>31011317.117247149</v>
      </c>
      <c r="IJ83" s="1116">
        <f t="shared" si="999"/>
        <v>31605875.422592476</v>
      </c>
      <c r="IK83" s="1116">
        <f t="shared" si="999"/>
        <v>32213533.106115725</v>
      </c>
      <c r="IL83" s="1116">
        <f t="shared" si="999"/>
        <v>32834601.079546008</v>
      </c>
      <c r="IM83" s="1116">
        <f t="shared" si="999"/>
        <v>33469397.888666194</v>
      </c>
      <c r="IN83" s="1116">
        <f t="shared" si="999"/>
        <v>34118249.903455444</v>
      </c>
      <c r="IO83" s="1116">
        <f t="shared" si="999"/>
        <v>34781491.512995526</v>
      </c>
      <c r="IP83" s="1116">
        <f t="shared" si="999"/>
        <v>35459465.325260244</v>
      </c>
      <c r="IQ83" s="1116">
        <f t="shared" si="999"/>
        <v>36152522.371910527</v>
      </c>
      <c r="IR83" s="1116">
        <f t="shared" si="999"/>
        <v>36861022.318221278</v>
      </c>
      <c r="IS83" s="1116">
        <f t="shared" si="999"/>
        <v>37585333.678268321</v>
      </c>
      <c r="IT83" s="1116">
        <f t="shared" si="999"/>
        <v>38325834.03550797</v>
      </c>
      <c r="IU83" s="1116">
        <f t="shared" si="999"/>
        <v>39082910.26888451</v>
      </c>
      <c r="IV83" s="1116">
        <f t="shared" si="999"/>
        <v>39856958.784604311</v>
      </c>
      <c r="IW83" s="1116">
        <f t="shared" si="999"/>
        <v>40648385.753719039</v>
      </c>
      <c r="IX83" s="1480">
        <f t="shared" si="999"/>
        <v>17274003.064859923</v>
      </c>
      <c r="IY83" s="582"/>
      <c r="IZ83" s="582"/>
    </row>
    <row r="84" spans="1:260" x14ac:dyDescent="0.3">
      <c r="C84" s="279" t="s">
        <v>332</v>
      </c>
      <c r="D84" s="27"/>
      <c r="E84" s="394"/>
      <c r="F84" s="394">
        <f>-F83/12*11-E83/12*1</f>
        <v>-15966961.72438889</v>
      </c>
      <c r="G84" s="394">
        <f t="shared" ref="G84:V84" si="1007">-G83/12*11-F83/12*1</f>
        <v>-29345300.474610463</v>
      </c>
      <c r="H84" s="394">
        <f t="shared" si="1007"/>
        <v>-30962836.918052252</v>
      </c>
      <c r="I84" s="394">
        <f t="shared" si="1007"/>
        <v>-31556328.897147041</v>
      </c>
      <c r="J84" s="394">
        <f t="shared" si="1007"/>
        <v>-32162894.965822123</v>
      </c>
      <c r="K84" s="394">
        <f t="shared" si="1007"/>
        <v>-32782845.415093504</v>
      </c>
      <c r="L84" s="394">
        <f t="shared" si="1007"/>
        <v>-33416498.154572837</v>
      </c>
      <c r="M84" s="394">
        <f t="shared" si="1007"/>
        <v>-34064178.902222984</v>
      </c>
      <c r="N84" s="394">
        <f t="shared" si="1007"/>
        <v>-34726221.378867172</v>
      </c>
      <c r="O84" s="394">
        <f t="shared" si="1007"/>
        <v>-35402967.507571504</v>
      </c>
      <c r="P84" s="394">
        <f t="shared" si="1007"/>
        <v>-36094767.618023001</v>
      </c>
      <c r="Q84" s="394">
        <f t="shared" si="1007"/>
        <v>-36801980.656028695</v>
      </c>
      <c r="R84" s="394">
        <f t="shared" si="1007"/>
        <v>-37524974.398264378</v>
      </c>
      <c r="S84" s="394">
        <f t="shared" si="1007"/>
        <v>-38264125.672404647</v>
      </c>
      <c r="T84" s="394">
        <f t="shared" si="1007"/>
        <v>-39019820.582769804</v>
      </c>
      <c r="U84" s="394">
        <f t="shared" si="1007"/>
        <v>-39792454.741627648</v>
      </c>
      <c r="V84" s="394">
        <f t="shared" si="1007"/>
        <v>-40582433.50629285</v>
      </c>
      <c r="W84" s="1474">
        <f>-W82-W83</f>
        <v>-20661368.544336498</v>
      </c>
      <c r="Y84" s="279" t="s">
        <v>332</v>
      </c>
      <c r="Z84" s="608">
        <f>+SUM(AB84:IB84)</f>
        <v>-599128960.05809557</v>
      </c>
      <c r="AA84" s="27"/>
      <c r="AB84" s="27"/>
      <c r="AC84" s="27"/>
      <c r="AD84" s="27"/>
      <c r="AE84" s="27"/>
      <c r="AF84" s="608">
        <f>-AE83</f>
        <v>0</v>
      </c>
      <c r="AG84" s="608">
        <f>-AF83</f>
        <v>-2488357.6713333339</v>
      </c>
      <c r="AH84" s="608">
        <f t="shared" ref="AH84:CS84" si="1008">-AG83</f>
        <v>-2488357.6713333339</v>
      </c>
      <c r="AI84" s="608">
        <f t="shared" si="1008"/>
        <v>-2488357.6713333339</v>
      </c>
      <c r="AJ84" s="608">
        <f t="shared" si="1008"/>
        <v>-2488357.6713333339</v>
      </c>
      <c r="AK84" s="608">
        <f t="shared" si="1008"/>
        <v>-2488357.6713333339</v>
      </c>
      <c r="AL84" s="608">
        <f t="shared" si="1008"/>
        <v>-2488357.6713333339</v>
      </c>
      <c r="AM84" s="608">
        <f t="shared" si="1008"/>
        <v>-2488357.6713333339</v>
      </c>
      <c r="AN84" s="608">
        <f t="shared" si="1008"/>
        <v>-2535796.2272423659</v>
      </c>
      <c r="AO84" s="608">
        <f t="shared" si="1008"/>
        <v>-2535796.2272423659</v>
      </c>
      <c r="AP84" s="608">
        <f t="shared" si="1008"/>
        <v>-2535796.2272423659</v>
      </c>
      <c r="AQ84" s="608">
        <f t="shared" si="1008"/>
        <v>-2535796.2272423659</v>
      </c>
      <c r="AR84" s="608">
        <f t="shared" si="1008"/>
        <v>-2535796.2272423659</v>
      </c>
      <c r="AS84" s="608">
        <f t="shared" si="1008"/>
        <v>-2535796.2272423659</v>
      </c>
      <c r="AT84" s="608">
        <f t="shared" si="1008"/>
        <v>-2535796.2272423659</v>
      </c>
      <c r="AU84" s="608">
        <f t="shared" si="1008"/>
        <v>-2535796.2272423659</v>
      </c>
      <c r="AV84" s="608">
        <f t="shared" si="1008"/>
        <v>-2535796.2272423659</v>
      </c>
      <c r="AW84" s="608">
        <f t="shared" si="1008"/>
        <v>-2535796.2272423659</v>
      </c>
      <c r="AX84" s="608">
        <f t="shared" si="1008"/>
        <v>-2535796.2272423659</v>
      </c>
      <c r="AY84" s="608">
        <f t="shared" si="1008"/>
        <v>-2535796.2272423659</v>
      </c>
      <c r="AZ84" s="608">
        <f t="shared" si="1008"/>
        <v>-2584276.4264372624</v>
      </c>
      <c r="BA84" s="608">
        <f t="shared" si="1008"/>
        <v>-2584276.4264372624</v>
      </c>
      <c r="BB84" s="608">
        <f t="shared" si="1008"/>
        <v>-2584276.4264372624</v>
      </c>
      <c r="BC84" s="608">
        <f t="shared" si="1008"/>
        <v>-2584276.4264372624</v>
      </c>
      <c r="BD84" s="608">
        <f t="shared" si="1008"/>
        <v>-2584276.4264372624</v>
      </c>
      <c r="BE84" s="608">
        <f t="shared" si="1008"/>
        <v>-2584276.4264372624</v>
      </c>
      <c r="BF84" s="608">
        <f t="shared" si="1008"/>
        <v>-2584276.4264372624</v>
      </c>
      <c r="BG84" s="608">
        <f t="shared" si="1008"/>
        <v>-2584276.4264372624</v>
      </c>
      <c r="BH84" s="608">
        <f t="shared" si="1008"/>
        <v>-2584276.4264372624</v>
      </c>
      <c r="BI84" s="608">
        <f t="shared" si="1008"/>
        <v>-2584276.4264372624</v>
      </c>
      <c r="BJ84" s="608">
        <f t="shared" si="1008"/>
        <v>-2584276.4264372624</v>
      </c>
      <c r="BK84" s="608">
        <f t="shared" si="1008"/>
        <v>-2584276.4264372624</v>
      </c>
      <c r="BL84" s="608">
        <f t="shared" si="1008"/>
        <v>-2633822.951882707</v>
      </c>
      <c r="BM84" s="608">
        <f t="shared" si="1008"/>
        <v>-2633822.951882707</v>
      </c>
      <c r="BN84" s="608">
        <f t="shared" si="1008"/>
        <v>-2633822.951882707</v>
      </c>
      <c r="BO84" s="608">
        <f t="shared" si="1008"/>
        <v>-2633822.951882707</v>
      </c>
      <c r="BP84" s="608">
        <f t="shared" si="1008"/>
        <v>-2633822.951882707</v>
      </c>
      <c r="BQ84" s="608">
        <f t="shared" si="1008"/>
        <v>-2633822.951882707</v>
      </c>
      <c r="BR84" s="608">
        <f t="shared" si="1008"/>
        <v>-2633822.951882707</v>
      </c>
      <c r="BS84" s="608">
        <f t="shared" si="1008"/>
        <v>-2633822.951882707</v>
      </c>
      <c r="BT84" s="608">
        <f t="shared" si="1008"/>
        <v>-2633822.951882707</v>
      </c>
      <c r="BU84" s="608">
        <f t="shared" si="1008"/>
        <v>-2633822.951882707</v>
      </c>
      <c r="BV84" s="608">
        <f t="shared" si="1008"/>
        <v>-2633822.951882707</v>
      </c>
      <c r="BW84" s="608">
        <f t="shared" si="1008"/>
        <v>-2633822.951882707</v>
      </c>
      <c r="BX84" s="608">
        <f t="shared" si="1008"/>
        <v>-2684461.0921763098</v>
      </c>
      <c r="BY84" s="608">
        <f t="shared" si="1008"/>
        <v>-2684461.0921763098</v>
      </c>
      <c r="BZ84" s="608">
        <f t="shared" si="1008"/>
        <v>-2684461.0921763098</v>
      </c>
      <c r="CA84" s="608">
        <f t="shared" si="1008"/>
        <v>-2684461.0921763098</v>
      </c>
      <c r="CB84" s="608">
        <f t="shared" si="1008"/>
        <v>-2684461.0921763098</v>
      </c>
      <c r="CC84" s="608">
        <f t="shared" si="1008"/>
        <v>-2684461.0921763098</v>
      </c>
      <c r="CD84" s="608">
        <f t="shared" si="1008"/>
        <v>-2684461.0921763098</v>
      </c>
      <c r="CE84" s="608">
        <f t="shared" si="1008"/>
        <v>-2684461.0921763098</v>
      </c>
      <c r="CF84" s="608">
        <f t="shared" si="1008"/>
        <v>-2684461.0921763098</v>
      </c>
      <c r="CG84" s="608">
        <f t="shared" si="1008"/>
        <v>-2684461.0921763098</v>
      </c>
      <c r="CH84" s="608">
        <f t="shared" si="1008"/>
        <v>-2684461.0921763098</v>
      </c>
      <c r="CI84" s="608">
        <f t="shared" si="1008"/>
        <v>-2684461.0921763098</v>
      </c>
      <c r="CJ84" s="608">
        <f t="shared" si="1008"/>
        <v>-2736216.7566288346</v>
      </c>
      <c r="CK84" s="608">
        <f t="shared" si="1008"/>
        <v>-2736216.7566288346</v>
      </c>
      <c r="CL84" s="608">
        <f t="shared" si="1008"/>
        <v>-2736216.7566288346</v>
      </c>
      <c r="CM84" s="608">
        <f t="shared" si="1008"/>
        <v>-2736216.7566288346</v>
      </c>
      <c r="CN84" s="608">
        <f t="shared" si="1008"/>
        <v>-2736216.7566288346</v>
      </c>
      <c r="CO84" s="608">
        <f t="shared" si="1008"/>
        <v>-2736216.7566288346</v>
      </c>
      <c r="CP84" s="608">
        <f t="shared" si="1008"/>
        <v>-2736216.7566288346</v>
      </c>
      <c r="CQ84" s="608">
        <f t="shared" si="1008"/>
        <v>-2736216.7566288346</v>
      </c>
      <c r="CR84" s="608">
        <f t="shared" si="1008"/>
        <v>-2736216.7566288346</v>
      </c>
      <c r="CS84" s="608">
        <f t="shared" si="1008"/>
        <v>-2736216.7566288346</v>
      </c>
      <c r="CT84" s="608">
        <f t="shared" ref="CT84:FE84" si="1009">-CS83</f>
        <v>-2736216.7566288346</v>
      </c>
      <c r="CU84" s="608">
        <f t="shared" si="1009"/>
        <v>-2736216.7566288346</v>
      </c>
      <c r="CV84" s="608">
        <f t="shared" si="1009"/>
        <v>-2789116.4907221822</v>
      </c>
      <c r="CW84" s="608">
        <f t="shared" si="1009"/>
        <v>-2789116.4907221822</v>
      </c>
      <c r="CX84" s="608">
        <f t="shared" si="1009"/>
        <v>-2789116.4907221822</v>
      </c>
      <c r="CY84" s="608">
        <f t="shared" si="1009"/>
        <v>-2789116.4907221822</v>
      </c>
      <c r="CZ84" s="608">
        <f t="shared" si="1009"/>
        <v>-2789116.4907221822</v>
      </c>
      <c r="DA84" s="608">
        <f t="shared" si="1009"/>
        <v>-2789116.4907221822</v>
      </c>
      <c r="DB84" s="608">
        <f t="shared" si="1009"/>
        <v>-2789116.4907221822</v>
      </c>
      <c r="DC84" s="608">
        <f t="shared" si="1009"/>
        <v>-2789116.4907221822</v>
      </c>
      <c r="DD84" s="608">
        <f t="shared" si="1009"/>
        <v>-2789116.4907221822</v>
      </c>
      <c r="DE84" s="608">
        <f t="shared" si="1009"/>
        <v>-2789116.4907221822</v>
      </c>
      <c r="DF84" s="608">
        <f t="shared" si="1009"/>
        <v>-2789116.4907221822</v>
      </c>
      <c r="DG84" s="608">
        <f t="shared" si="1009"/>
        <v>-2789116.4907221822</v>
      </c>
      <c r="DH84" s="608">
        <f t="shared" si="1009"/>
        <v>-2843187.4919546195</v>
      </c>
      <c r="DI84" s="608">
        <f t="shared" si="1009"/>
        <v>-2843187.4919546195</v>
      </c>
      <c r="DJ84" s="608">
        <f t="shared" si="1009"/>
        <v>-2843187.4919546195</v>
      </c>
      <c r="DK84" s="608">
        <f t="shared" si="1009"/>
        <v>-2843187.4919546195</v>
      </c>
      <c r="DL84" s="608">
        <f t="shared" si="1009"/>
        <v>-2843187.4919546195</v>
      </c>
      <c r="DM84" s="608">
        <f t="shared" si="1009"/>
        <v>-2843187.4919546195</v>
      </c>
      <c r="DN84" s="608">
        <f t="shared" si="1009"/>
        <v>-2843187.4919546195</v>
      </c>
      <c r="DO84" s="608">
        <f t="shared" si="1009"/>
        <v>-2843187.4919546195</v>
      </c>
      <c r="DP84" s="608">
        <f t="shared" si="1009"/>
        <v>-2843187.4919546195</v>
      </c>
      <c r="DQ84" s="608">
        <f t="shared" si="1009"/>
        <v>-2843187.4919546195</v>
      </c>
      <c r="DR84" s="608">
        <f t="shared" si="1009"/>
        <v>-2843187.4919546195</v>
      </c>
      <c r="DS84" s="608">
        <f t="shared" si="1009"/>
        <v>-2843187.4919546195</v>
      </c>
      <c r="DT84" s="608">
        <f t="shared" si="1009"/>
        <v>-2898457.6260829605</v>
      </c>
      <c r="DU84" s="608">
        <f t="shared" si="1009"/>
        <v>-2898457.6260829605</v>
      </c>
      <c r="DV84" s="608">
        <f t="shared" si="1009"/>
        <v>-2898457.6260829605</v>
      </c>
      <c r="DW84" s="608">
        <f t="shared" si="1009"/>
        <v>-2898457.6260829605</v>
      </c>
      <c r="DX84" s="608">
        <f t="shared" si="1009"/>
        <v>-2898457.6260829605</v>
      </c>
      <c r="DY84" s="608">
        <f t="shared" si="1009"/>
        <v>-2898457.6260829605</v>
      </c>
      <c r="DZ84" s="608">
        <f t="shared" si="1009"/>
        <v>-2898457.6260829605</v>
      </c>
      <c r="EA84" s="608">
        <f t="shared" si="1009"/>
        <v>-2898457.6260829605</v>
      </c>
      <c r="EB84" s="608">
        <f t="shared" si="1009"/>
        <v>-2898457.6260829605</v>
      </c>
      <c r="EC84" s="608">
        <f t="shared" si="1009"/>
        <v>-2898457.6260829605</v>
      </c>
      <c r="ED84" s="608">
        <f t="shared" si="1009"/>
        <v>-2898457.6260829605</v>
      </c>
      <c r="EE84" s="608">
        <f t="shared" si="1009"/>
        <v>-2898457.6260829605</v>
      </c>
      <c r="EF84" s="608">
        <f t="shared" si="1009"/>
        <v>-2954955.4437716869</v>
      </c>
      <c r="EG84" s="608">
        <f t="shared" si="1009"/>
        <v>-2954955.4437716869</v>
      </c>
      <c r="EH84" s="608">
        <f t="shared" si="1009"/>
        <v>-2954955.4437716869</v>
      </c>
      <c r="EI84" s="608">
        <f t="shared" si="1009"/>
        <v>-2954955.4437716869</v>
      </c>
      <c r="EJ84" s="608">
        <f t="shared" si="1009"/>
        <v>-2954955.4437716869</v>
      </c>
      <c r="EK84" s="608">
        <f t="shared" si="1009"/>
        <v>-2954955.4437716869</v>
      </c>
      <c r="EL84" s="608">
        <f t="shared" si="1009"/>
        <v>-2954955.4437716869</v>
      </c>
      <c r="EM84" s="608">
        <f t="shared" si="1009"/>
        <v>-2954955.4437716869</v>
      </c>
      <c r="EN84" s="608">
        <f t="shared" si="1009"/>
        <v>-2954955.4437716869</v>
      </c>
      <c r="EO84" s="608">
        <f t="shared" si="1009"/>
        <v>-2954955.4437716869</v>
      </c>
      <c r="EP84" s="608">
        <f t="shared" si="1009"/>
        <v>-2954955.4437716869</v>
      </c>
      <c r="EQ84" s="608">
        <f t="shared" si="1009"/>
        <v>-2954955.4437716869</v>
      </c>
      <c r="ER84" s="608">
        <f t="shared" si="1009"/>
        <v>-3012710.1976592112</v>
      </c>
      <c r="ES84" s="608">
        <f t="shared" si="1009"/>
        <v>-3012710.1976592112</v>
      </c>
      <c r="ET84" s="608">
        <f t="shared" si="1009"/>
        <v>-3012710.1976592112</v>
      </c>
      <c r="EU84" s="608">
        <f t="shared" si="1009"/>
        <v>-3012710.1976592112</v>
      </c>
      <c r="EV84" s="608">
        <f t="shared" si="1009"/>
        <v>-3012710.1976592112</v>
      </c>
      <c r="EW84" s="608">
        <f t="shared" si="1009"/>
        <v>-3012710.1976592112</v>
      </c>
      <c r="EX84" s="608">
        <f t="shared" si="1009"/>
        <v>-3012710.1976592112</v>
      </c>
      <c r="EY84" s="608">
        <f t="shared" si="1009"/>
        <v>-3012710.1976592112</v>
      </c>
      <c r="EZ84" s="608">
        <f t="shared" si="1009"/>
        <v>-3012710.1976592112</v>
      </c>
      <c r="FA84" s="608">
        <f t="shared" si="1009"/>
        <v>-3012710.1976592112</v>
      </c>
      <c r="FB84" s="608">
        <f t="shared" si="1009"/>
        <v>-3012710.1976592112</v>
      </c>
      <c r="FC84" s="608">
        <f t="shared" si="1009"/>
        <v>-3012710.1976592112</v>
      </c>
      <c r="FD84" s="608">
        <f t="shared" si="1009"/>
        <v>-3071751.8598517729</v>
      </c>
      <c r="FE84" s="608">
        <f t="shared" si="1009"/>
        <v>-3071751.8598517729</v>
      </c>
      <c r="FF84" s="608">
        <f t="shared" ref="FF84:HQ84" si="1010">-FE83</f>
        <v>-3071751.8598517729</v>
      </c>
      <c r="FG84" s="608">
        <f t="shared" si="1010"/>
        <v>-3071751.8598517729</v>
      </c>
      <c r="FH84" s="608">
        <f t="shared" si="1010"/>
        <v>-3071751.8598517729</v>
      </c>
      <c r="FI84" s="608">
        <f t="shared" si="1010"/>
        <v>-3071751.8598517729</v>
      </c>
      <c r="FJ84" s="608">
        <f t="shared" si="1010"/>
        <v>-3071751.8598517729</v>
      </c>
      <c r="FK84" s="608">
        <f t="shared" si="1010"/>
        <v>-3071751.8598517729</v>
      </c>
      <c r="FL84" s="608">
        <f t="shared" si="1010"/>
        <v>-3071751.8598517729</v>
      </c>
      <c r="FM84" s="608">
        <f t="shared" si="1010"/>
        <v>-3071751.8598517729</v>
      </c>
      <c r="FN84" s="608">
        <f t="shared" si="1010"/>
        <v>-3071751.8598517729</v>
      </c>
      <c r="FO84" s="608">
        <f t="shared" si="1010"/>
        <v>-3071751.8598517729</v>
      </c>
      <c r="FP84" s="608">
        <f t="shared" si="1010"/>
        <v>-3132111.1398556931</v>
      </c>
      <c r="FQ84" s="608">
        <f t="shared" si="1010"/>
        <v>-3132111.1398556931</v>
      </c>
      <c r="FR84" s="608">
        <f t="shared" si="1010"/>
        <v>-3132111.1398556931</v>
      </c>
      <c r="FS84" s="608">
        <f t="shared" si="1010"/>
        <v>-3132111.1398556931</v>
      </c>
      <c r="FT84" s="608">
        <f t="shared" si="1010"/>
        <v>-3132111.1398556931</v>
      </c>
      <c r="FU84" s="608">
        <f t="shared" si="1010"/>
        <v>-3132111.1398556931</v>
      </c>
      <c r="FV84" s="608">
        <f t="shared" si="1010"/>
        <v>-3132111.1398556931</v>
      </c>
      <c r="FW84" s="608">
        <f t="shared" si="1010"/>
        <v>-3132111.1398556931</v>
      </c>
      <c r="FX84" s="608">
        <f t="shared" si="1010"/>
        <v>-3132111.1398556931</v>
      </c>
      <c r="FY84" s="608">
        <f t="shared" si="1010"/>
        <v>-3132111.1398556931</v>
      </c>
      <c r="FZ84" s="608">
        <f t="shared" si="1010"/>
        <v>-3132111.1398556931</v>
      </c>
      <c r="GA84" s="608">
        <f t="shared" si="1010"/>
        <v>-3132111.1398556931</v>
      </c>
      <c r="GB84" s="608">
        <f t="shared" si="1010"/>
        <v>-3193819.5029589976</v>
      </c>
      <c r="GC84" s="608">
        <f t="shared" si="1010"/>
        <v>-3193819.5029589976</v>
      </c>
      <c r="GD84" s="608">
        <f t="shared" si="1010"/>
        <v>-3193819.5029589976</v>
      </c>
      <c r="GE84" s="608">
        <f t="shared" si="1010"/>
        <v>-3193819.5029589976</v>
      </c>
      <c r="GF84" s="608">
        <f t="shared" si="1010"/>
        <v>-3193819.5029589976</v>
      </c>
      <c r="GG84" s="608">
        <f t="shared" si="1010"/>
        <v>-3193819.5029589976</v>
      </c>
      <c r="GH84" s="608">
        <f t="shared" si="1010"/>
        <v>-3193819.5029589976</v>
      </c>
      <c r="GI84" s="608">
        <f t="shared" si="1010"/>
        <v>-3193819.5029589976</v>
      </c>
      <c r="GJ84" s="608">
        <f t="shared" si="1010"/>
        <v>-3193819.5029589976</v>
      </c>
      <c r="GK84" s="608">
        <f t="shared" si="1010"/>
        <v>-3193819.5029589976</v>
      </c>
      <c r="GL84" s="608">
        <f t="shared" si="1010"/>
        <v>-3193819.5029589976</v>
      </c>
      <c r="GM84" s="608">
        <f t="shared" si="1010"/>
        <v>-3193819.5029589976</v>
      </c>
      <c r="GN84" s="608">
        <f t="shared" si="1010"/>
        <v>-3256909.1890737093</v>
      </c>
      <c r="GO84" s="608">
        <f t="shared" si="1010"/>
        <v>-3256909.1890737093</v>
      </c>
      <c r="GP84" s="608">
        <f t="shared" si="1010"/>
        <v>-3256909.1890737093</v>
      </c>
      <c r="GQ84" s="608">
        <f t="shared" si="1010"/>
        <v>-3256909.1890737093</v>
      </c>
      <c r="GR84" s="608">
        <f t="shared" si="1010"/>
        <v>-3256909.1890737093</v>
      </c>
      <c r="GS84" s="608">
        <f t="shared" si="1010"/>
        <v>-3256909.1890737093</v>
      </c>
      <c r="GT84" s="608">
        <f t="shared" si="1010"/>
        <v>-3256909.1890737093</v>
      </c>
      <c r="GU84" s="608">
        <f t="shared" si="1010"/>
        <v>-3256909.1890737093</v>
      </c>
      <c r="GV84" s="608">
        <f t="shared" si="1010"/>
        <v>-3256909.1890737093</v>
      </c>
      <c r="GW84" s="608">
        <f t="shared" si="1010"/>
        <v>-3256909.1890737093</v>
      </c>
      <c r="GX84" s="608">
        <f t="shared" si="1010"/>
        <v>-3256909.1890737093</v>
      </c>
      <c r="GY84" s="608">
        <f t="shared" si="1010"/>
        <v>-3256909.1890737093</v>
      </c>
      <c r="GZ84" s="608">
        <f t="shared" si="1010"/>
        <v>-3321413.2320503592</v>
      </c>
      <c r="HA84" s="608">
        <f t="shared" si="1010"/>
        <v>-3321413.2320503592</v>
      </c>
      <c r="HB84" s="608">
        <f t="shared" si="1010"/>
        <v>-3321413.2320503592</v>
      </c>
      <c r="HC84" s="608">
        <f t="shared" si="1010"/>
        <v>-3321413.2320503592</v>
      </c>
      <c r="HD84" s="608">
        <f t="shared" si="1010"/>
        <v>-3321413.2320503592</v>
      </c>
      <c r="HE84" s="608">
        <f t="shared" si="1010"/>
        <v>-3321413.2320503592</v>
      </c>
      <c r="HF84" s="608">
        <f t="shared" si="1010"/>
        <v>-3321413.2320503592</v>
      </c>
      <c r="HG84" s="608">
        <f t="shared" si="1010"/>
        <v>-3321413.2320503592</v>
      </c>
      <c r="HH84" s="608">
        <f t="shared" si="1010"/>
        <v>-3321413.2320503592</v>
      </c>
      <c r="HI84" s="608">
        <f t="shared" si="1010"/>
        <v>-3321413.2320503592</v>
      </c>
      <c r="HJ84" s="608">
        <f t="shared" si="1010"/>
        <v>-3321413.2320503592</v>
      </c>
      <c r="HK84" s="608">
        <f t="shared" si="1010"/>
        <v>-3321413.2320503592</v>
      </c>
      <c r="HL84" s="608">
        <f t="shared" si="1010"/>
        <v>-3387365.4794765878</v>
      </c>
      <c r="HM84" s="608">
        <f t="shared" si="1010"/>
        <v>-3387365.4794765878</v>
      </c>
      <c r="HN84" s="608">
        <f t="shared" si="1010"/>
        <v>-3387365.4794765878</v>
      </c>
      <c r="HO84" s="608">
        <f t="shared" si="1010"/>
        <v>-3387365.4794765878</v>
      </c>
      <c r="HP84" s="608">
        <f t="shared" si="1010"/>
        <v>-3387365.4794765878</v>
      </c>
      <c r="HQ84" s="608">
        <f t="shared" si="1010"/>
        <v>-3387365.4794765878</v>
      </c>
      <c r="HR84" s="608">
        <f t="shared" ref="HR84:HZ84" si="1011">-HQ83</f>
        <v>-3387365.4794765878</v>
      </c>
      <c r="HS84" s="608">
        <f t="shared" si="1011"/>
        <v>-3387365.4794765878</v>
      </c>
      <c r="HT84" s="608">
        <f t="shared" si="1011"/>
        <v>-3387365.4794765878</v>
      </c>
      <c r="HU84" s="608">
        <f t="shared" si="1011"/>
        <v>-3387365.4794765878</v>
      </c>
      <c r="HV84" s="608">
        <f t="shared" si="1011"/>
        <v>-3387365.4794765878</v>
      </c>
      <c r="HW84" s="608">
        <f t="shared" si="1011"/>
        <v>-3387365.4794765878</v>
      </c>
      <c r="HX84" s="608">
        <f t="shared" si="1011"/>
        <v>-3454800.6129719848</v>
      </c>
      <c r="HY84" s="608">
        <f t="shared" si="1011"/>
        <v>-3454800.6129719848</v>
      </c>
      <c r="HZ84" s="608">
        <f t="shared" si="1011"/>
        <v>-3454800.6129719848</v>
      </c>
      <c r="IA84" s="667">
        <f>-HZ83-IA83</f>
        <v>-6909601.2259439696</v>
      </c>
      <c r="IB84" s="667">
        <f>-IA83+IA83</f>
        <v>0</v>
      </c>
      <c r="ID84" s="279" t="s">
        <v>332</v>
      </c>
      <c r="IE84" s="27"/>
      <c r="IF84" s="1116">
        <f t="shared" si="999"/>
        <v>0</v>
      </c>
      <c r="IG84" s="1116">
        <f t="shared" si="999"/>
        <v>-14930146.028000003</v>
      </c>
      <c r="IH84" s="1116">
        <f t="shared" si="999"/>
        <v>-30382116.170999356</v>
      </c>
      <c r="II84" s="1116">
        <f t="shared" si="999"/>
        <v>-30962836.918052252</v>
      </c>
      <c r="IJ84" s="1116">
        <f t="shared" si="999"/>
        <v>-31556328.89714703</v>
      </c>
      <c r="IK84" s="1116">
        <f t="shared" si="999"/>
        <v>-32162894.965822123</v>
      </c>
      <c r="IL84" s="1116">
        <f t="shared" si="999"/>
        <v>-32782845.415093485</v>
      </c>
      <c r="IM84" s="1116">
        <f t="shared" si="999"/>
        <v>-33416498.154572845</v>
      </c>
      <c r="IN84" s="1116">
        <f t="shared" si="999"/>
        <v>-34064178.902223006</v>
      </c>
      <c r="IO84" s="1116">
        <f t="shared" si="999"/>
        <v>-34726221.378867187</v>
      </c>
      <c r="IP84" s="1116">
        <f t="shared" si="999"/>
        <v>-35402967.507571511</v>
      </c>
      <c r="IQ84" s="1116">
        <f t="shared" si="999"/>
        <v>-36094767.618023001</v>
      </c>
      <c r="IR84" s="1116">
        <f t="shared" si="999"/>
        <v>-36801980.656028718</v>
      </c>
      <c r="IS84" s="1116">
        <f t="shared" si="999"/>
        <v>-37524974.398264401</v>
      </c>
      <c r="IT84" s="1116">
        <f t="shared" si="999"/>
        <v>-38264125.672404669</v>
      </c>
      <c r="IU84" s="1116">
        <f t="shared" si="999"/>
        <v>-39019820.582769796</v>
      </c>
      <c r="IV84" s="1116">
        <f t="shared" si="999"/>
        <v>-39792454.741627663</v>
      </c>
      <c r="IW84" s="1116">
        <f t="shared" si="999"/>
        <v>-40582433.506292813</v>
      </c>
      <c r="IX84" s="1480">
        <f t="shared" si="999"/>
        <v>-20661368.544336513</v>
      </c>
      <c r="IY84" s="582"/>
      <c r="IZ84" s="582"/>
    </row>
    <row r="85" spans="1:260" ht="14.25" thickBot="1" x14ac:dyDescent="0.35">
      <c r="C85" s="300" t="s">
        <v>333</v>
      </c>
      <c r="D85" s="301"/>
      <c r="E85" s="396"/>
      <c r="F85" s="396">
        <f>SUM(F82:F84)</f>
        <v>1451541.9749444462</v>
      </c>
      <c r="G85" s="396">
        <f t="shared" ref="G85:V85" si="1012">SUM(G82:G84)</f>
        <v>2535796.2272423618</v>
      </c>
      <c r="H85" s="396">
        <f t="shared" si="1012"/>
        <v>2584276.4264372587</v>
      </c>
      <c r="I85" s="396">
        <f t="shared" si="1012"/>
        <v>2633822.9518827014</v>
      </c>
      <c r="J85" s="396">
        <f t="shared" si="1012"/>
        <v>2684461.0921763107</v>
      </c>
      <c r="K85" s="396">
        <f t="shared" si="1012"/>
        <v>2736216.7566288337</v>
      </c>
      <c r="L85" s="396">
        <f t="shared" si="1012"/>
        <v>2789116.490722172</v>
      </c>
      <c r="M85" s="396">
        <f t="shared" si="1012"/>
        <v>2843187.4919546098</v>
      </c>
      <c r="N85" s="396">
        <f t="shared" si="1012"/>
        <v>2898457.6260829493</v>
      </c>
      <c r="O85" s="396">
        <f t="shared" si="1012"/>
        <v>2954955.4437716752</v>
      </c>
      <c r="P85" s="396">
        <f t="shared" si="1012"/>
        <v>3012710.1976592019</v>
      </c>
      <c r="Q85" s="396">
        <f t="shared" si="1012"/>
        <v>3071751.8598517627</v>
      </c>
      <c r="R85" s="396">
        <f t="shared" si="1012"/>
        <v>3132111.1398556828</v>
      </c>
      <c r="S85" s="396">
        <f t="shared" si="1012"/>
        <v>3193819.5029589906</v>
      </c>
      <c r="T85" s="396">
        <f t="shared" si="1012"/>
        <v>3256909.1890736967</v>
      </c>
      <c r="U85" s="396">
        <f t="shared" si="1012"/>
        <v>3321413.2320503443</v>
      </c>
      <c r="V85" s="396">
        <f t="shared" si="1012"/>
        <v>3387365.4794765711</v>
      </c>
      <c r="W85" s="397">
        <f>ROUND(SUM(W82:W84),0)</f>
        <v>0</v>
      </c>
      <c r="Y85" s="671" t="s">
        <v>333</v>
      </c>
      <c r="Z85" s="672"/>
      <c r="AA85" s="672"/>
      <c r="AB85" s="672"/>
      <c r="AC85" s="672"/>
      <c r="AD85" s="672"/>
      <c r="AE85" s="672"/>
      <c r="AF85" s="673">
        <f t="shared" ref="AF85:AG85" si="1013">SUM(AF82:AF84)</f>
        <v>2488357.6713333339</v>
      </c>
      <c r="AG85" s="673">
        <f t="shared" si="1013"/>
        <v>2488357.6713333339</v>
      </c>
      <c r="AH85" s="673">
        <f t="shared" ref="AH85" si="1014">SUM(AH82:AH84)</f>
        <v>2488357.6713333339</v>
      </c>
      <c r="AI85" s="673">
        <f t="shared" ref="AI85" si="1015">SUM(AI82:AI84)</f>
        <v>2488357.6713333339</v>
      </c>
      <c r="AJ85" s="673">
        <f t="shared" ref="AJ85" si="1016">SUM(AJ82:AJ84)</f>
        <v>2488357.6713333339</v>
      </c>
      <c r="AK85" s="673">
        <f t="shared" ref="AK85" si="1017">SUM(AK82:AK84)</f>
        <v>2488357.6713333339</v>
      </c>
      <c r="AL85" s="673">
        <f t="shared" ref="AL85" si="1018">SUM(AL82:AL84)</f>
        <v>2488357.6713333339</v>
      </c>
      <c r="AM85" s="673">
        <f t="shared" ref="AM85" si="1019">SUM(AM82:AM84)</f>
        <v>2535796.2272423659</v>
      </c>
      <c r="AN85" s="673">
        <f t="shared" ref="AN85" si="1020">SUM(AN82:AN84)</f>
        <v>2535796.2272423659</v>
      </c>
      <c r="AO85" s="673">
        <f t="shared" ref="AO85" si="1021">SUM(AO82:AO84)</f>
        <v>2535796.2272423659</v>
      </c>
      <c r="AP85" s="673">
        <f t="shared" ref="AP85" si="1022">SUM(AP82:AP84)</f>
        <v>2535796.2272423659</v>
      </c>
      <c r="AQ85" s="673">
        <f t="shared" ref="AQ85" si="1023">SUM(AQ82:AQ84)</f>
        <v>2535796.2272423659</v>
      </c>
      <c r="AR85" s="673">
        <f t="shared" ref="AR85" si="1024">SUM(AR82:AR84)</f>
        <v>2535796.2272423659</v>
      </c>
      <c r="AS85" s="673">
        <f t="shared" ref="AS85" si="1025">SUM(AS82:AS84)</f>
        <v>2535796.2272423659</v>
      </c>
      <c r="AT85" s="673">
        <f t="shared" ref="AT85" si="1026">SUM(AT82:AT84)</f>
        <v>2535796.2272423659</v>
      </c>
      <c r="AU85" s="673">
        <f t="shared" ref="AU85" si="1027">SUM(AU82:AU84)</f>
        <v>2535796.2272423659</v>
      </c>
      <c r="AV85" s="673">
        <f t="shared" ref="AV85" si="1028">SUM(AV82:AV84)</f>
        <v>2535796.2272423659</v>
      </c>
      <c r="AW85" s="673">
        <f t="shared" ref="AW85" si="1029">SUM(AW82:AW84)</f>
        <v>2535796.2272423659</v>
      </c>
      <c r="AX85" s="673">
        <f t="shared" ref="AX85" si="1030">SUM(AX82:AX84)</f>
        <v>2535796.2272423659</v>
      </c>
      <c r="AY85" s="673">
        <f t="shared" ref="AY85" si="1031">SUM(AY82:AY84)</f>
        <v>2584276.426437262</v>
      </c>
      <c r="AZ85" s="673">
        <f t="shared" ref="AZ85" si="1032">SUM(AZ82:AZ84)</f>
        <v>2584276.4264372624</v>
      </c>
      <c r="BA85" s="673">
        <f t="shared" ref="BA85" si="1033">SUM(BA82:BA84)</f>
        <v>2584276.4264372624</v>
      </c>
      <c r="BB85" s="673">
        <f t="shared" ref="BB85" si="1034">SUM(BB82:BB84)</f>
        <v>2584276.4264372624</v>
      </c>
      <c r="BC85" s="673">
        <f t="shared" ref="BC85" si="1035">SUM(BC82:BC84)</f>
        <v>2584276.4264372624</v>
      </c>
      <c r="BD85" s="673">
        <f t="shared" ref="BD85" si="1036">SUM(BD82:BD84)</f>
        <v>2584276.4264372624</v>
      </c>
      <c r="BE85" s="673">
        <f t="shared" ref="BE85" si="1037">SUM(BE82:BE84)</f>
        <v>2584276.4264372624</v>
      </c>
      <c r="BF85" s="673">
        <f t="shared" ref="BF85" si="1038">SUM(BF82:BF84)</f>
        <v>2584276.4264372624</v>
      </c>
      <c r="BG85" s="673">
        <f t="shared" ref="BG85" si="1039">SUM(BG82:BG84)</f>
        <v>2584276.4264372624</v>
      </c>
      <c r="BH85" s="673">
        <f t="shared" ref="BH85" si="1040">SUM(BH82:BH84)</f>
        <v>2584276.4264372624</v>
      </c>
      <c r="BI85" s="673">
        <f t="shared" ref="BI85" si="1041">SUM(BI82:BI84)</f>
        <v>2584276.4264372624</v>
      </c>
      <c r="BJ85" s="673">
        <f t="shared" ref="BJ85" si="1042">SUM(BJ82:BJ84)</f>
        <v>2584276.4264372624</v>
      </c>
      <c r="BK85" s="673">
        <f t="shared" ref="BK85" si="1043">SUM(BK82:BK84)</f>
        <v>2633822.951882707</v>
      </c>
      <c r="BL85" s="673">
        <f t="shared" ref="BL85" si="1044">SUM(BL82:BL84)</f>
        <v>2633822.951882707</v>
      </c>
      <c r="BM85" s="673">
        <f t="shared" ref="BM85" si="1045">SUM(BM82:BM84)</f>
        <v>2633822.951882707</v>
      </c>
      <c r="BN85" s="673">
        <f t="shared" ref="BN85" si="1046">SUM(BN82:BN84)</f>
        <v>2633822.951882707</v>
      </c>
      <c r="BO85" s="673">
        <f t="shared" ref="BO85" si="1047">SUM(BO82:BO84)</f>
        <v>2633822.951882707</v>
      </c>
      <c r="BP85" s="673">
        <f t="shared" ref="BP85" si="1048">SUM(BP82:BP84)</f>
        <v>2633822.951882707</v>
      </c>
      <c r="BQ85" s="673">
        <f t="shared" ref="BQ85" si="1049">SUM(BQ82:BQ84)</f>
        <v>2633822.951882707</v>
      </c>
      <c r="BR85" s="673">
        <f t="shared" ref="BR85" si="1050">SUM(BR82:BR84)</f>
        <v>2633822.951882707</v>
      </c>
      <c r="BS85" s="673">
        <f t="shared" ref="BS85" si="1051">SUM(BS82:BS84)</f>
        <v>2633822.951882707</v>
      </c>
      <c r="BT85" s="673">
        <f t="shared" ref="BT85" si="1052">SUM(BT82:BT84)</f>
        <v>2633822.951882707</v>
      </c>
      <c r="BU85" s="673">
        <f t="shared" ref="BU85" si="1053">SUM(BU82:BU84)</f>
        <v>2633822.951882707</v>
      </c>
      <c r="BV85" s="673">
        <f t="shared" ref="BV85" si="1054">SUM(BV82:BV84)</f>
        <v>2633822.951882707</v>
      </c>
      <c r="BW85" s="673">
        <f t="shared" ref="BW85" si="1055">SUM(BW82:BW84)</f>
        <v>2684461.0921763098</v>
      </c>
      <c r="BX85" s="673">
        <f t="shared" ref="BX85" si="1056">SUM(BX82:BX84)</f>
        <v>2684461.0921763098</v>
      </c>
      <c r="BY85" s="673">
        <f t="shared" ref="BY85" si="1057">SUM(BY82:BY84)</f>
        <v>2684461.0921763098</v>
      </c>
      <c r="BZ85" s="673">
        <f t="shared" ref="BZ85" si="1058">SUM(BZ82:BZ84)</f>
        <v>2684461.0921763098</v>
      </c>
      <c r="CA85" s="673">
        <f t="shared" ref="CA85" si="1059">SUM(CA82:CA84)</f>
        <v>2684461.0921763098</v>
      </c>
      <c r="CB85" s="673">
        <f t="shared" ref="CB85" si="1060">SUM(CB82:CB84)</f>
        <v>2684461.0921763098</v>
      </c>
      <c r="CC85" s="673">
        <f t="shared" ref="CC85" si="1061">SUM(CC82:CC84)</f>
        <v>2684461.0921763098</v>
      </c>
      <c r="CD85" s="673">
        <f t="shared" ref="CD85" si="1062">SUM(CD82:CD84)</f>
        <v>2684461.0921763098</v>
      </c>
      <c r="CE85" s="673">
        <f t="shared" ref="CE85" si="1063">SUM(CE82:CE84)</f>
        <v>2684461.0921763098</v>
      </c>
      <c r="CF85" s="673">
        <f t="shared" ref="CF85" si="1064">SUM(CF82:CF84)</f>
        <v>2684461.0921763098</v>
      </c>
      <c r="CG85" s="673">
        <f t="shared" ref="CG85" si="1065">SUM(CG82:CG84)</f>
        <v>2684461.0921763098</v>
      </c>
      <c r="CH85" s="673">
        <f t="shared" ref="CH85" si="1066">SUM(CH82:CH84)</f>
        <v>2684461.0921763098</v>
      </c>
      <c r="CI85" s="673">
        <f t="shared" ref="CI85" si="1067">SUM(CI82:CI84)</f>
        <v>2736216.7566288346</v>
      </c>
      <c r="CJ85" s="673">
        <f t="shared" ref="CJ85" si="1068">SUM(CJ82:CJ84)</f>
        <v>2736216.7566288346</v>
      </c>
      <c r="CK85" s="673">
        <f t="shared" ref="CK85" si="1069">SUM(CK82:CK84)</f>
        <v>2736216.7566288346</v>
      </c>
      <c r="CL85" s="673">
        <f t="shared" ref="CL85" si="1070">SUM(CL82:CL84)</f>
        <v>2736216.7566288346</v>
      </c>
      <c r="CM85" s="673">
        <f t="shared" ref="CM85" si="1071">SUM(CM82:CM84)</f>
        <v>2736216.7566288346</v>
      </c>
      <c r="CN85" s="673">
        <f t="shared" ref="CN85" si="1072">SUM(CN82:CN84)</f>
        <v>2736216.7566288346</v>
      </c>
      <c r="CO85" s="673">
        <f t="shared" ref="CO85" si="1073">SUM(CO82:CO84)</f>
        <v>2736216.7566288346</v>
      </c>
      <c r="CP85" s="673">
        <f t="shared" ref="CP85" si="1074">SUM(CP82:CP84)</f>
        <v>2736216.7566288346</v>
      </c>
      <c r="CQ85" s="673">
        <f t="shared" ref="CQ85" si="1075">SUM(CQ82:CQ84)</f>
        <v>2736216.7566288346</v>
      </c>
      <c r="CR85" s="673">
        <f t="shared" ref="CR85" si="1076">SUM(CR82:CR84)</f>
        <v>2736216.7566288346</v>
      </c>
      <c r="CS85" s="673">
        <f t="shared" ref="CS85" si="1077">SUM(CS82:CS84)</f>
        <v>2736216.7566288346</v>
      </c>
      <c r="CT85" s="673">
        <f t="shared" ref="CT85" si="1078">SUM(CT82:CT84)</f>
        <v>2736216.7566288346</v>
      </c>
      <c r="CU85" s="673">
        <f t="shared" ref="CU85" si="1079">SUM(CU82:CU84)</f>
        <v>2789116.4907221822</v>
      </c>
      <c r="CV85" s="673">
        <f t="shared" ref="CV85" si="1080">SUM(CV82:CV84)</f>
        <v>2789116.4907221822</v>
      </c>
      <c r="CW85" s="673">
        <f t="shared" ref="CW85" si="1081">SUM(CW82:CW84)</f>
        <v>2789116.4907221822</v>
      </c>
      <c r="CX85" s="673">
        <f t="shared" ref="CX85" si="1082">SUM(CX82:CX84)</f>
        <v>2789116.4907221822</v>
      </c>
      <c r="CY85" s="673">
        <f t="shared" ref="CY85" si="1083">SUM(CY82:CY84)</f>
        <v>2789116.4907221822</v>
      </c>
      <c r="CZ85" s="673">
        <f t="shared" ref="CZ85" si="1084">SUM(CZ82:CZ84)</f>
        <v>2789116.4907221822</v>
      </c>
      <c r="DA85" s="673">
        <f t="shared" ref="DA85" si="1085">SUM(DA82:DA84)</f>
        <v>2789116.4907221822</v>
      </c>
      <c r="DB85" s="673">
        <f t="shared" ref="DB85" si="1086">SUM(DB82:DB84)</f>
        <v>2789116.4907221822</v>
      </c>
      <c r="DC85" s="673">
        <f t="shared" ref="DC85" si="1087">SUM(DC82:DC84)</f>
        <v>2789116.4907221822</v>
      </c>
      <c r="DD85" s="673">
        <f t="shared" ref="DD85" si="1088">SUM(DD82:DD84)</f>
        <v>2789116.4907221822</v>
      </c>
      <c r="DE85" s="673">
        <f t="shared" ref="DE85" si="1089">SUM(DE82:DE84)</f>
        <v>2789116.4907221822</v>
      </c>
      <c r="DF85" s="673">
        <f t="shared" ref="DF85" si="1090">SUM(DF82:DF84)</f>
        <v>2789116.4907221822</v>
      </c>
      <c r="DG85" s="673">
        <f t="shared" ref="DG85" si="1091">SUM(DG82:DG84)</f>
        <v>2843187.49195462</v>
      </c>
      <c r="DH85" s="673">
        <f t="shared" ref="DH85" si="1092">SUM(DH82:DH84)</f>
        <v>2843187.4919546205</v>
      </c>
      <c r="DI85" s="673">
        <f t="shared" ref="DI85" si="1093">SUM(DI82:DI84)</f>
        <v>2843187.4919546205</v>
      </c>
      <c r="DJ85" s="673">
        <f t="shared" ref="DJ85" si="1094">SUM(DJ82:DJ84)</f>
        <v>2843187.4919546205</v>
      </c>
      <c r="DK85" s="673">
        <f t="shared" ref="DK85" si="1095">SUM(DK82:DK84)</f>
        <v>2843187.4919546205</v>
      </c>
      <c r="DL85" s="673">
        <f t="shared" ref="DL85" si="1096">SUM(DL82:DL84)</f>
        <v>2843187.4919546205</v>
      </c>
      <c r="DM85" s="673">
        <f t="shared" ref="DM85" si="1097">SUM(DM82:DM84)</f>
        <v>2843187.4919546205</v>
      </c>
      <c r="DN85" s="673">
        <f t="shared" ref="DN85" si="1098">SUM(DN82:DN84)</f>
        <v>2843187.4919546205</v>
      </c>
      <c r="DO85" s="673">
        <f t="shared" ref="DO85" si="1099">SUM(DO82:DO84)</f>
        <v>2843187.4919546205</v>
      </c>
      <c r="DP85" s="673">
        <f t="shared" ref="DP85" si="1100">SUM(DP82:DP84)</f>
        <v>2843187.4919546205</v>
      </c>
      <c r="DQ85" s="673">
        <f t="shared" ref="DQ85" si="1101">SUM(DQ82:DQ84)</f>
        <v>2843187.4919546205</v>
      </c>
      <c r="DR85" s="673">
        <f t="shared" ref="DR85" si="1102">SUM(DR82:DR84)</f>
        <v>2843187.4919546205</v>
      </c>
      <c r="DS85" s="673">
        <f t="shared" ref="DS85" si="1103">SUM(DS82:DS84)</f>
        <v>2898457.6260829619</v>
      </c>
      <c r="DT85" s="673">
        <f t="shared" ref="DT85" si="1104">SUM(DT82:DT84)</f>
        <v>2898457.6260829624</v>
      </c>
      <c r="DU85" s="673">
        <f t="shared" ref="DU85" si="1105">SUM(DU82:DU84)</f>
        <v>2898457.6260829624</v>
      </c>
      <c r="DV85" s="673">
        <f t="shared" ref="DV85" si="1106">SUM(DV82:DV84)</f>
        <v>2898457.6260829624</v>
      </c>
      <c r="DW85" s="673">
        <f t="shared" ref="DW85" si="1107">SUM(DW82:DW84)</f>
        <v>2898457.6260829624</v>
      </c>
      <c r="DX85" s="673">
        <f t="shared" ref="DX85" si="1108">SUM(DX82:DX84)</f>
        <v>2898457.6260829624</v>
      </c>
      <c r="DY85" s="673">
        <f t="shared" ref="DY85" si="1109">SUM(DY82:DY84)</f>
        <v>2898457.6260829624</v>
      </c>
      <c r="DZ85" s="673">
        <f t="shared" ref="DZ85" si="1110">SUM(DZ82:DZ84)</f>
        <v>2898457.6260829624</v>
      </c>
      <c r="EA85" s="673">
        <f t="shared" ref="EA85" si="1111">SUM(EA82:EA84)</f>
        <v>2898457.6260829624</v>
      </c>
      <c r="EB85" s="673">
        <f t="shared" ref="EB85" si="1112">SUM(EB82:EB84)</f>
        <v>2898457.6260829624</v>
      </c>
      <c r="EC85" s="673">
        <f t="shared" ref="EC85" si="1113">SUM(EC82:EC84)</f>
        <v>2898457.6260829624</v>
      </c>
      <c r="ED85" s="673">
        <f t="shared" ref="ED85" si="1114">SUM(ED82:ED84)</f>
        <v>2898457.6260829624</v>
      </c>
      <c r="EE85" s="673">
        <f t="shared" ref="EE85" si="1115">SUM(EE82:EE84)</f>
        <v>2954955.4437716883</v>
      </c>
      <c r="EF85" s="673">
        <f t="shared" ref="EF85" si="1116">SUM(EF82:EF84)</f>
        <v>2954955.4437716878</v>
      </c>
      <c r="EG85" s="673">
        <f t="shared" ref="EG85" si="1117">SUM(EG82:EG84)</f>
        <v>2954955.4437716878</v>
      </c>
      <c r="EH85" s="673">
        <f t="shared" ref="EH85" si="1118">SUM(EH82:EH84)</f>
        <v>2954955.4437716878</v>
      </c>
      <c r="EI85" s="673">
        <f t="shared" ref="EI85" si="1119">SUM(EI82:EI84)</f>
        <v>2954955.4437716878</v>
      </c>
      <c r="EJ85" s="673">
        <f t="shared" ref="EJ85" si="1120">SUM(EJ82:EJ84)</f>
        <v>2954955.4437716878</v>
      </c>
      <c r="EK85" s="673">
        <f t="shared" ref="EK85" si="1121">SUM(EK82:EK84)</f>
        <v>2954955.4437716878</v>
      </c>
      <c r="EL85" s="673">
        <f t="shared" ref="EL85" si="1122">SUM(EL82:EL84)</f>
        <v>2954955.4437716878</v>
      </c>
      <c r="EM85" s="673">
        <f t="shared" ref="EM85" si="1123">SUM(EM82:EM84)</f>
        <v>2954955.4437716878</v>
      </c>
      <c r="EN85" s="673">
        <f t="shared" ref="EN85" si="1124">SUM(EN82:EN84)</f>
        <v>2954955.4437716878</v>
      </c>
      <c r="EO85" s="673">
        <f t="shared" ref="EO85" si="1125">SUM(EO82:EO84)</f>
        <v>2954955.4437716878</v>
      </c>
      <c r="EP85" s="673">
        <f t="shared" ref="EP85" si="1126">SUM(EP82:EP84)</f>
        <v>2954955.4437716878</v>
      </c>
      <c r="EQ85" s="673">
        <f t="shared" ref="EQ85" si="1127">SUM(EQ82:EQ84)</f>
        <v>3012710.1976592126</v>
      </c>
      <c r="ER85" s="673">
        <f t="shared" ref="ER85" si="1128">SUM(ER82:ER84)</f>
        <v>3012710.1976592131</v>
      </c>
      <c r="ES85" s="673">
        <f t="shared" ref="ES85" si="1129">SUM(ES82:ES84)</f>
        <v>3012710.1976592131</v>
      </c>
      <c r="ET85" s="673">
        <f t="shared" ref="ET85" si="1130">SUM(ET82:ET84)</f>
        <v>3012710.1976592131</v>
      </c>
      <c r="EU85" s="673">
        <f t="shared" ref="EU85" si="1131">SUM(EU82:EU84)</f>
        <v>3012710.1976592131</v>
      </c>
      <c r="EV85" s="673">
        <f t="shared" ref="EV85" si="1132">SUM(EV82:EV84)</f>
        <v>3012710.1976592131</v>
      </c>
      <c r="EW85" s="673">
        <f t="shared" ref="EW85" si="1133">SUM(EW82:EW84)</f>
        <v>3012710.1976592131</v>
      </c>
      <c r="EX85" s="673">
        <f t="shared" ref="EX85" si="1134">SUM(EX82:EX84)</f>
        <v>3012710.1976592131</v>
      </c>
      <c r="EY85" s="673">
        <f t="shared" ref="EY85" si="1135">SUM(EY82:EY84)</f>
        <v>3012710.1976592131</v>
      </c>
      <c r="EZ85" s="673">
        <f t="shared" ref="EZ85" si="1136">SUM(EZ82:EZ84)</f>
        <v>3012710.1976592131</v>
      </c>
      <c r="FA85" s="673">
        <f t="shared" ref="FA85" si="1137">SUM(FA82:FA84)</f>
        <v>3012710.1976592131</v>
      </c>
      <c r="FB85" s="673">
        <f t="shared" ref="FB85" si="1138">SUM(FB82:FB84)</f>
        <v>3012710.1976592131</v>
      </c>
      <c r="FC85" s="673">
        <f t="shared" ref="FC85" si="1139">SUM(FC82:FC84)</f>
        <v>3071751.8598517748</v>
      </c>
      <c r="FD85" s="673">
        <f t="shared" ref="FD85" si="1140">SUM(FD82:FD84)</f>
        <v>3071751.8598517748</v>
      </c>
      <c r="FE85" s="673">
        <f t="shared" ref="FE85" si="1141">SUM(FE82:FE84)</f>
        <v>3071751.8598517748</v>
      </c>
      <c r="FF85" s="673">
        <f t="shared" ref="FF85" si="1142">SUM(FF82:FF84)</f>
        <v>3071751.8598517748</v>
      </c>
      <c r="FG85" s="673">
        <f t="shared" ref="FG85" si="1143">SUM(FG82:FG84)</f>
        <v>3071751.8598517748</v>
      </c>
      <c r="FH85" s="673">
        <f t="shared" ref="FH85" si="1144">SUM(FH82:FH84)</f>
        <v>3071751.8598517748</v>
      </c>
      <c r="FI85" s="673">
        <f t="shared" ref="FI85" si="1145">SUM(FI82:FI84)</f>
        <v>3071751.8598517748</v>
      </c>
      <c r="FJ85" s="673">
        <f t="shared" ref="FJ85" si="1146">SUM(FJ82:FJ84)</f>
        <v>3071751.8598517748</v>
      </c>
      <c r="FK85" s="673">
        <f t="shared" ref="FK85" si="1147">SUM(FK82:FK84)</f>
        <v>3071751.8598517748</v>
      </c>
      <c r="FL85" s="673">
        <f t="shared" ref="FL85" si="1148">SUM(FL82:FL84)</f>
        <v>3071751.8598517748</v>
      </c>
      <c r="FM85" s="673">
        <f t="shared" ref="FM85" si="1149">SUM(FM82:FM84)</f>
        <v>3071751.8598517748</v>
      </c>
      <c r="FN85" s="673">
        <f t="shared" ref="FN85" si="1150">SUM(FN82:FN84)</f>
        <v>3071751.8598517748</v>
      </c>
      <c r="FO85" s="673">
        <f t="shared" ref="FO85" si="1151">SUM(FO82:FO84)</f>
        <v>3132111.139855695</v>
      </c>
      <c r="FP85" s="673">
        <f t="shared" ref="FP85" si="1152">SUM(FP82:FP84)</f>
        <v>3132111.139855695</v>
      </c>
      <c r="FQ85" s="673">
        <f t="shared" ref="FQ85" si="1153">SUM(FQ82:FQ84)</f>
        <v>3132111.139855695</v>
      </c>
      <c r="FR85" s="673">
        <f t="shared" ref="FR85" si="1154">SUM(FR82:FR84)</f>
        <v>3132111.139855695</v>
      </c>
      <c r="FS85" s="673">
        <f t="shared" ref="FS85" si="1155">SUM(FS82:FS84)</f>
        <v>3132111.139855695</v>
      </c>
      <c r="FT85" s="673">
        <f t="shared" ref="FT85" si="1156">SUM(FT82:FT84)</f>
        <v>3132111.139855695</v>
      </c>
      <c r="FU85" s="673">
        <f t="shared" ref="FU85" si="1157">SUM(FU82:FU84)</f>
        <v>3132111.139855695</v>
      </c>
      <c r="FV85" s="673">
        <f t="shared" ref="FV85" si="1158">SUM(FV82:FV84)</f>
        <v>3132111.139855695</v>
      </c>
      <c r="FW85" s="673">
        <f t="shared" ref="FW85" si="1159">SUM(FW82:FW84)</f>
        <v>3132111.139855695</v>
      </c>
      <c r="FX85" s="673">
        <f t="shared" ref="FX85" si="1160">SUM(FX82:FX84)</f>
        <v>3132111.139855695</v>
      </c>
      <c r="FY85" s="673">
        <f t="shared" ref="FY85" si="1161">SUM(FY82:FY84)</f>
        <v>3132111.139855695</v>
      </c>
      <c r="FZ85" s="673">
        <f t="shared" ref="FZ85" si="1162">SUM(FZ82:FZ84)</f>
        <v>3132111.139855695</v>
      </c>
      <c r="GA85" s="673">
        <f t="shared" ref="GA85" si="1163">SUM(GA82:GA84)</f>
        <v>3193819.502958999</v>
      </c>
      <c r="GB85" s="673">
        <f t="shared" ref="GB85" si="1164">SUM(GB82:GB84)</f>
        <v>3193819.5029589985</v>
      </c>
      <c r="GC85" s="673">
        <f t="shared" ref="GC85" si="1165">SUM(GC82:GC84)</f>
        <v>3193819.5029589985</v>
      </c>
      <c r="GD85" s="673">
        <f t="shared" ref="GD85" si="1166">SUM(GD82:GD84)</f>
        <v>3193819.5029589985</v>
      </c>
      <c r="GE85" s="673">
        <f t="shared" ref="GE85" si="1167">SUM(GE82:GE84)</f>
        <v>3193819.5029589985</v>
      </c>
      <c r="GF85" s="673">
        <f t="shared" ref="GF85" si="1168">SUM(GF82:GF84)</f>
        <v>3193819.5029589985</v>
      </c>
      <c r="GG85" s="673">
        <f t="shared" ref="GG85" si="1169">SUM(GG82:GG84)</f>
        <v>3193819.5029589985</v>
      </c>
      <c r="GH85" s="673">
        <f t="shared" ref="GH85" si="1170">SUM(GH82:GH84)</f>
        <v>3193819.5029589985</v>
      </c>
      <c r="GI85" s="673">
        <f t="shared" ref="GI85" si="1171">SUM(GI82:GI84)</f>
        <v>3193819.5029589985</v>
      </c>
      <c r="GJ85" s="673">
        <f t="shared" ref="GJ85" si="1172">SUM(GJ82:GJ84)</f>
        <v>3193819.5029589985</v>
      </c>
      <c r="GK85" s="673">
        <f t="shared" ref="GK85" si="1173">SUM(GK82:GK84)</f>
        <v>3193819.5029589985</v>
      </c>
      <c r="GL85" s="673">
        <f t="shared" ref="GL85" si="1174">SUM(GL82:GL84)</f>
        <v>3193819.5029589985</v>
      </c>
      <c r="GM85" s="673">
        <f t="shared" ref="GM85" si="1175">SUM(GM82:GM84)</f>
        <v>3256909.1890737102</v>
      </c>
      <c r="GN85" s="673">
        <f t="shared" ref="GN85" si="1176">SUM(GN82:GN84)</f>
        <v>3256909.1890737102</v>
      </c>
      <c r="GO85" s="673">
        <f t="shared" ref="GO85" si="1177">SUM(GO82:GO84)</f>
        <v>3256909.1890737102</v>
      </c>
      <c r="GP85" s="673">
        <f t="shared" ref="GP85" si="1178">SUM(GP82:GP84)</f>
        <v>3256909.1890737102</v>
      </c>
      <c r="GQ85" s="673">
        <f t="shared" ref="GQ85" si="1179">SUM(GQ82:GQ84)</f>
        <v>3256909.1890737102</v>
      </c>
      <c r="GR85" s="673">
        <f t="shared" ref="GR85" si="1180">SUM(GR82:GR84)</f>
        <v>3256909.1890737102</v>
      </c>
      <c r="GS85" s="673">
        <f t="shared" ref="GS85" si="1181">SUM(GS82:GS84)</f>
        <v>3256909.1890737102</v>
      </c>
      <c r="GT85" s="673">
        <f t="shared" ref="GT85" si="1182">SUM(GT82:GT84)</f>
        <v>3256909.1890737102</v>
      </c>
      <c r="GU85" s="673">
        <f t="shared" ref="GU85" si="1183">SUM(GU82:GU84)</f>
        <v>3256909.1890737102</v>
      </c>
      <c r="GV85" s="673">
        <f t="shared" ref="GV85" si="1184">SUM(GV82:GV84)</f>
        <v>3256909.1890737102</v>
      </c>
      <c r="GW85" s="673">
        <f t="shared" ref="GW85" si="1185">SUM(GW82:GW84)</f>
        <v>3256909.1890737102</v>
      </c>
      <c r="GX85" s="673">
        <f t="shared" ref="GX85" si="1186">SUM(GX82:GX84)</f>
        <v>3256909.1890737102</v>
      </c>
      <c r="GY85" s="673">
        <f t="shared" ref="GY85" si="1187">SUM(GY82:GY84)</f>
        <v>3321413.2320503597</v>
      </c>
      <c r="GZ85" s="673">
        <f t="shared" ref="GZ85" si="1188">SUM(GZ82:GZ84)</f>
        <v>3321413.2320503592</v>
      </c>
      <c r="HA85" s="673">
        <f t="shared" ref="HA85" si="1189">SUM(HA82:HA84)</f>
        <v>3321413.2320503592</v>
      </c>
      <c r="HB85" s="673">
        <f t="shared" ref="HB85" si="1190">SUM(HB82:HB84)</f>
        <v>3321413.2320503592</v>
      </c>
      <c r="HC85" s="673">
        <f t="shared" ref="HC85" si="1191">SUM(HC82:HC84)</f>
        <v>3321413.2320503592</v>
      </c>
      <c r="HD85" s="673">
        <f t="shared" ref="HD85" si="1192">SUM(HD82:HD84)</f>
        <v>3321413.2320503592</v>
      </c>
      <c r="HE85" s="673">
        <f t="shared" ref="HE85" si="1193">SUM(HE82:HE84)</f>
        <v>3321413.2320503592</v>
      </c>
      <c r="HF85" s="673">
        <f t="shared" ref="HF85" si="1194">SUM(HF82:HF84)</f>
        <v>3321413.2320503592</v>
      </c>
      <c r="HG85" s="673">
        <f t="shared" ref="HG85" si="1195">SUM(HG82:HG84)</f>
        <v>3321413.2320503592</v>
      </c>
      <c r="HH85" s="673">
        <f t="shared" ref="HH85" si="1196">SUM(HH82:HH84)</f>
        <v>3321413.2320503592</v>
      </c>
      <c r="HI85" s="673">
        <f t="shared" ref="HI85" si="1197">SUM(HI82:HI84)</f>
        <v>3321413.2320503592</v>
      </c>
      <c r="HJ85" s="673">
        <f t="shared" ref="HJ85" si="1198">SUM(HJ82:HJ84)</f>
        <v>3321413.2320503592</v>
      </c>
      <c r="HK85" s="673">
        <f t="shared" ref="HK85" si="1199">SUM(HK82:HK84)</f>
        <v>3387365.4794765878</v>
      </c>
      <c r="HL85" s="673">
        <f t="shared" ref="HL85" si="1200">SUM(HL82:HL84)</f>
        <v>3387365.4794765878</v>
      </c>
      <c r="HM85" s="673">
        <f t="shared" ref="HM85" si="1201">SUM(HM82:HM84)</f>
        <v>3387365.4794765878</v>
      </c>
      <c r="HN85" s="673">
        <f t="shared" ref="HN85" si="1202">SUM(HN82:HN84)</f>
        <v>3387365.4794765878</v>
      </c>
      <c r="HO85" s="673">
        <f t="shared" ref="HO85" si="1203">SUM(HO82:HO84)</f>
        <v>3387365.4794765878</v>
      </c>
      <c r="HP85" s="673">
        <f t="shared" ref="HP85" si="1204">SUM(HP82:HP84)</f>
        <v>3387365.4794765878</v>
      </c>
      <c r="HQ85" s="673">
        <f t="shared" ref="HQ85" si="1205">SUM(HQ82:HQ84)</f>
        <v>3387365.4794765878</v>
      </c>
      <c r="HR85" s="673">
        <f t="shared" ref="HR85" si="1206">SUM(HR82:HR84)</f>
        <v>3387365.4794765878</v>
      </c>
      <c r="HS85" s="673">
        <f t="shared" ref="HS85" si="1207">SUM(HS82:HS84)</f>
        <v>3387365.4794765878</v>
      </c>
      <c r="HT85" s="673">
        <f t="shared" ref="HT85" si="1208">SUM(HT82:HT84)</f>
        <v>3387365.4794765878</v>
      </c>
      <c r="HU85" s="673">
        <f t="shared" ref="HU85" si="1209">SUM(HU82:HU84)</f>
        <v>3387365.4794765878</v>
      </c>
      <c r="HV85" s="673">
        <f t="shared" ref="HV85" si="1210">SUM(HV82:HV84)</f>
        <v>3387365.4794765878</v>
      </c>
      <c r="HW85" s="673">
        <f t="shared" ref="HW85" si="1211">SUM(HW82:HW84)</f>
        <v>3454800.6129719848</v>
      </c>
      <c r="HX85" s="673">
        <f t="shared" ref="HX85" si="1212">SUM(HX82:HX84)</f>
        <v>3454800.6129719848</v>
      </c>
      <c r="HY85" s="673">
        <f t="shared" ref="HY85" si="1213">SUM(HY82:HY84)</f>
        <v>3454800.6129719848</v>
      </c>
      <c r="HZ85" s="673">
        <f t="shared" ref="HZ85" si="1214">SUM(HZ82:HZ84)</f>
        <v>3454800.6129719848</v>
      </c>
      <c r="IA85" s="673">
        <f t="shared" ref="IA85:IB85" si="1215">SUM(IA82:IA84)</f>
        <v>0</v>
      </c>
      <c r="IB85" s="673">
        <f t="shared" si="1215"/>
        <v>0</v>
      </c>
      <c r="ID85" s="300" t="s">
        <v>333</v>
      </c>
      <c r="IE85" s="301"/>
      <c r="IF85" s="396">
        <f t="shared" si="999"/>
        <v>0</v>
      </c>
      <c r="IG85" s="1441">
        <f>SUM(IG82:IG84)</f>
        <v>2488357.6713333335</v>
      </c>
      <c r="IH85" s="1441">
        <f t="shared" ref="IH85" si="1216">SUM(IH82:IH84)</f>
        <v>2535796.2272423655</v>
      </c>
      <c r="II85" s="1441">
        <f t="shared" ref="II85" si="1217">SUM(II82:II84)</f>
        <v>2584276.4264372624</v>
      </c>
      <c r="IJ85" s="1441">
        <f t="shared" ref="IJ85" si="1218">SUM(IJ82:IJ84)</f>
        <v>2633822.9518827051</v>
      </c>
      <c r="IK85" s="1441">
        <f t="shared" ref="IK85" si="1219">SUM(IK82:IK84)</f>
        <v>2684461.0921763107</v>
      </c>
      <c r="IL85" s="1441">
        <f t="shared" ref="IL85" si="1220">SUM(IL82:IL84)</f>
        <v>2736216.7566288374</v>
      </c>
      <c r="IM85" s="1441">
        <f t="shared" ref="IM85" si="1221">SUM(IM82:IM84)</f>
        <v>2789116.4907221869</v>
      </c>
      <c r="IN85" s="1441">
        <f t="shared" ref="IN85" si="1222">SUM(IN82:IN84)</f>
        <v>2843187.4919546247</v>
      </c>
      <c r="IO85" s="1441">
        <f t="shared" ref="IO85" si="1223">SUM(IO82:IO84)</f>
        <v>2898457.6260829642</v>
      </c>
      <c r="IP85" s="1441">
        <f t="shared" ref="IP85" si="1224">SUM(IP82:IP84)</f>
        <v>2954955.4437716976</v>
      </c>
      <c r="IQ85" s="1441">
        <f t="shared" ref="IQ85" si="1225">SUM(IQ82:IQ84)</f>
        <v>3012710.1976592243</v>
      </c>
      <c r="IR85" s="1441">
        <f t="shared" ref="IR85" si="1226">SUM(IR82:IR84)</f>
        <v>3071751.859851785</v>
      </c>
      <c r="IS85" s="1441">
        <f t="shared" ref="IS85" si="1227">SUM(IS82:IS84)</f>
        <v>3132111.1398557052</v>
      </c>
      <c r="IT85" s="1441">
        <f t="shared" ref="IT85" si="1228">SUM(IT82:IT84)</f>
        <v>3193819.5029590055</v>
      </c>
      <c r="IU85" s="1441">
        <f t="shared" ref="IU85" si="1229">SUM(IU82:IU84)</f>
        <v>3256909.1890737191</v>
      </c>
      <c r="IV85" s="1441">
        <f t="shared" ref="IV85" si="1230">SUM(IV82:IV84)</f>
        <v>3321413.2320503667</v>
      </c>
      <c r="IW85" s="1441">
        <f t="shared" ref="IW85" si="1231">SUM(IW82:IW84)</f>
        <v>3387365.4794765934</v>
      </c>
      <c r="IX85" s="1485">
        <f t="shared" ref="IX85" si="1232">SUM(IX82:IX84)</f>
        <v>0</v>
      </c>
    </row>
    <row r="86" spans="1:260" x14ac:dyDescent="0.3">
      <c r="G86" s="394"/>
      <c r="IG86" s="608"/>
      <c r="IH86" s="608"/>
    </row>
    <row r="87" spans="1:260" ht="14.25" thickBot="1" x14ac:dyDescent="0.35">
      <c r="C87" s="41" t="s">
        <v>466</v>
      </c>
    </row>
    <row r="88" spans="1:260" x14ac:dyDescent="0.3">
      <c r="C88" s="2221" t="s">
        <v>47</v>
      </c>
      <c r="D88" s="2222"/>
      <c r="E88" s="515"/>
      <c r="F88" s="515" t="s">
        <v>58</v>
      </c>
      <c r="G88" s="515" t="s">
        <v>59</v>
      </c>
      <c r="H88" s="515" t="s">
        <v>60</v>
      </c>
      <c r="I88" s="515" t="s">
        <v>61</v>
      </c>
      <c r="J88" s="515" t="s">
        <v>62</v>
      </c>
      <c r="K88" s="515" t="s">
        <v>63</v>
      </c>
      <c r="L88" s="515" t="s">
        <v>64</v>
      </c>
      <c r="M88" s="515" t="s">
        <v>65</v>
      </c>
      <c r="N88" s="515" t="s">
        <v>66</v>
      </c>
      <c r="O88" s="515" t="s">
        <v>67</v>
      </c>
      <c r="P88" s="515" t="s">
        <v>68</v>
      </c>
      <c r="Q88" s="515" t="s">
        <v>69</v>
      </c>
      <c r="R88" s="515" t="s">
        <v>70</v>
      </c>
      <c r="S88" s="515" t="s">
        <v>71</v>
      </c>
      <c r="T88" s="515" t="s">
        <v>72</v>
      </c>
      <c r="U88" s="515" t="s">
        <v>73</v>
      </c>
      <c r="V88" s="515" t="s">
        <v>74</v>
      </c>
      <c r="W88" s="516" t="s">
        <v>151</v>
      </c>
    </row>
    <row r="89" spans="1:260" x14ac:dyDescent="0.3">
      <c r="C89" s="2223"/>
      <c r="D89" s="2206"/>
      <c r="E89" s="378" t="s">
        <v>57</v>
      </c>
      <c r="F89" s="379">
        <v>2020</v>
      </c>
      <c r="G89" s="379">
        <v>2021</v>
      </c>
      <c r="H89" s="379">
        <v>2022</v>
      </c>
      <c r="I89" s="379">
        <v>2023</v>
      </c>
      <c r="J89" s="379">
        <v>2024</v>
      </c>
      <c r="K89" s="379">
        <v>2025</v>
      </c>
      <c r="L89" s="379">
        <v>2026</v>
      </c>
      <c r="M89" s="379">
        <v>2027</v>
      </c>
      <c r="N89" s="379">
        <v>2028</v>
      </c>
      <c r="O89" s="379">
        <v>2029</v>
      </c>
      <c r="P89" s="379">
        <v>2030</v>
      </c>
      <c r="Q89" s="379">
        <v>2031</v>
      </c>
      <c r="R89" s="379">
        <v>2032</v>
      </c>
      <c r="S89" s="379">
        <v>2033</v>
      </c>
      <c r="T89" s="379">
        <v>2034</v>
      </c>
      <c r="U89" s="379">
        <v>2035</v>
      </c>
      <c r="V89" s="379">
        <v>2036</v>
      </c>
      <c r="W89" s="517">
        <v>2037</v>
      </c>
      <c r="Z89" s="1069">
        <f>+Z71+Z77+Z83</f>
        <v>1107559954.8786335</v>
      </c>
    </row>
    <row r="90" spans="1:260" s="1069" customFormat="1" x14ac:dyDescent="0.3">
      <c r="A90" s="26"/>
      <c r="B90" s="26"/>
      <c r="C90" s="518" t="s">
        <v>460</v>
      </c>
      <c r="D90" s="27"/>
      <c r="E90" s="394">
        <f>JV_Sales!E40</f>
        <v>343915</v>
      </c>
      <c r="F90" s="394">
        <f>JV_Sales!F40</f>
        <v>343400</v>
      </c>
      <c r="G90" s="394">
        <f>JV_Sales!G40</f>
        <v>346834</v>
      </c>
      <c r="H90" s="394">
        <f>JV_Sales!H40</f>
        <v>350302.34</v>
      </c>
      <c r="I90" s="394">
        <f>JV_Sales!I40</f>
        <v>353805.36340000003</v>
      </c>
      <c r="J90" s="394">
        <f>JV_Sales!J40</f>
        <v>357343.41703400004</v>
      </c>
      <c r="K90" s="394">
        <f>JV_Sales!K40</f>
        <v>360916.85120434006</v>
      </c>
      <c r="L90" s="394">
        <f>JV_Sales!L40</f>
        <v>364526.01971638348</v>
      </c>
      <c r="M90" s="394">
        <f>JV_Sales!M40</f>
        <v>368171.27991354733</v>
      </c>
      <c r="N90" s="394">
        <f>JV_Sales!N40</f>
        <v>371852.99271268281</v>
      </c>
      <c r="O90" s="394">
        <f>JV_Sales!O40</f>
        <v>375571.52263980964</v>
      </c>
      <c r="P90" s="394">
        <f>JV_Sales!P40</f>
        <v>379327.23786620772</v>
      </c>
      <c r="Q90" s="394">
        <f>JV_Sales!Q40</f>
        <v>383120.5102448698</v>
      </c>
      <c r="R90" s="394">
        <f>JV_Sales!R40</f>
        <v>386951.7153473185</v>
      </c>
      <c r="S90" s="394">
        <f>JV_Sales!S40</f>
        <v>390821.23250079167</v>
      </c>
      <c r="T90" s="394">
        <f>JV_Sales!T40</f>
        <v>394729.44482579961</v>
      </c>
      <c r="U90" s="394">
        <f>JV_Sales!U40</f>
        <v>398676.73927405762</v>
      </c>
      <c r="V90" s="394">
        <f>JV_Sales!V40</f>
        <v>402663.5066667982</v>
      </c>
      <c r="W90" s="1569">
        <f>JV_Sales!W40/12*5</f>
        <v>169454.2257222776</v>
      </c>
      <c r="X90" s="26"/>
      <c r="Y90" s="26"/>
      <c r="Z90" s="1069">
        <f>Z89-Z57</f>
        <v>0</v>
      </c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</row>
    <row r="91" spans="1:260" x14ac:dyDescent="0.3">
      <c r="C91" s="518" t="s">
        <v>461</v>
      </c>
      <c r="D91" s="448">
        <f>시나리오분석!$I$35</f>
        <v>0.8</v>
      </c>
      <c r="E91" s="394">
        <f t="shared" ref="E91:W91" si="1233">$D$91*E90</f>
        <v>275132</v>
      </c>
      <c r="F91" s="394">
        <f t="shared" si="1233"/>
        <v>274720</v>
      </c>
      <c r="G91" s="394">
        <f t="shared" si="1233"/>
        <v>277467.2</v>
      </c>
      <c r="H91" s="394">
        <f t="shared" si="1233"/>
        <v>280241.87200000003</v>
      </c>
      <c r="I91" s="394">
        <f t="shared" si="1233"/>
        <v>283044.29072000005</v>
      </c>
      <c r="J91" s="394">
        <f t="shared" si="1233"/>
        <v>285874.73362720007</v>
      </c>
      <c r="K91" s="394">
        <f t="shared" si="1233"/>
        <v>288733.48096347204</v>
      </c>
      <c r="L91" s="394">
        <f t="shared" si="1233"/>
        <v>291620.81577310682</v>
      </c>
      <c r="M91" s="394">
        <f t="shared" si="1233"/>
        <v>294537.02393083787</v>
      </c>
      <c r="N91" s="394">
        <f t="shared" si="1233"/>
        <v>297482.39417014626</v>
      </c>
      <c r="O91" s="394">
        <f t="shared" si="1233"/>
        <v>300457.2181118477</v>
      </c>
      <c r="P91" s="394">
        <f t="shared" si="1233"/>
        <v>303461.79029296618</v>
      </c>
      <c r="Q91" s="394">
        <f t="shared" si="1233"/>
        <v>306496.40819589584</v>
      </c>
      <c r="R91" s="394">
        <f t="shared" si="1233"/>
        <v>309561.37227785483</v>
      </c>
      <c r="S91" s="394">
        <f t="shared" si="1233"/>
        <v>312656.98600063333</v>
      </c>
      <c r="T91" s="394">
        <f t="shared" si="1233"/>
        <v>315783.55586063972</v>
      </c>
      <c r="U91" s="394">
        <f t="shared" si="1233"/>
        <v>318941.39141924609</v>
      </c>
      <c r="V91" s="394">
        <f t="shared" si="1233"/>
        <v>322130.80533343856</v>
      </c>
      <c r="W91" s="519">
        <f t="shared" si="1233"/>
        <v>135563.38057782207</v>
      </c>
    </row>
    <row r="92" spans="1:260" x14ac:dyDescent="0.3">
      <c r="C92" s="518" t="s">
        <v>462</v>
      </c>
      <c r="D92" s="27"/>
      <c r="E92" s="505">
        <f>JV_Sales!E54</f>
        <v>64.069999999999993</v>
      </c>
      <c r="F92" s="505">
        <f>JV_Sales!F54</f>
        <v>65.031049999999993</v>
      </c>
      <c r="G92" s="505">
        <f>JV_Sales!G54</f>
        <v>66.006515749999991</v>
      </c>
      <c r="H92" s="505">
        <f>JV_Sales!H54</f>
        <v>66.996613486249984</v>
      </c>
      <c r="I92" s="505">
        <f>JV_Sales!I54</f>
        <v>68.001562688543729</v>
      </c>
      <c r="J92" s="505">
        <f>JV_Sales!J54</f>
        <v>69.021586128871874</v>
      </c>
      <c r="K92" s="505">
        <f>JV_Sales!K54</f>
        <v>70.056909920804941</v>
      </c>
      <c r="L92" s="505">
        <f>JV_Sales!L54</f>
        <v>71.107763569617006</v>
      </c>
      <c r="M92" s="505">
        <f>JV_Sales!M54</f>
        <v>72.174380023161248</v>
      </c>
      <c r="N92" s="505">
        <f>JV_Sales!N54</f>
        <v>73.256995723508666</v>
      </c>
      <c r="O92" s="505">
        <f>JV_Sales!O54</f>
        <v>74.355850659361295</v>
      </c>
      <c r="P92" s="505">
        <f>JV_Sales!P54</f>
        <v>75.471188419251703</v>
      </c>
      <c r="Q92" s="505">
        <f>JV_Sales!Q54</f>
        <v>76.603256245540464</v>
      </c>
      <c r="R92" s="505">
        <f>JV_Sales!R54</f>
        <v>77.752305089223569</v>
      </c>
      <c r="S92" s="505">
        <f>JV_Sales!S54</f>
        <v>78.91858966556191</v>
      </c>
      <c r="T92" s="505">
        <f>JV_Sales!T54</f>
        <v>80.102368510545332</v>
      </c>
      <c r="U92" s="505">
        <f>JV_Sales!U54</f>
        <v>81.303904038203498</v>
      </c>
      <c r="V92" s="505">
        <f>JV_Sales!V54</f>
        <v>82.523462598776547</v>
      </c>
      <c r="W92" s="520">
        <f>JV_Sales!W54</f>
        <v>83.761314537758182</v>
      </c>
    </row>
    <row r="93" spans="1:260" x14ac:dyDescent="0.3">
      <c r="C93" s="518" t="s">
        <v>463</v>
      </c>
      <c r="D93" s="27"/>
      <c r="E93" s="394">
        <f t="shared" ref="E93:W93" si="1234">E$91*E$92</f>
        <v>17627707.239999998</v>
      </c>
      <c r="F93" s="394">
        <f t="shared" si="1234"/>
        <v>17865330.055999998</v>
      </c>
      <c r="G93" s="394">
        <f t="shared" si="1234"/>
        <v>18314643.1069084</v>
      </c>
      <c r="H93" s="394">
        <f t="shared" si="1234"/>
        <v>18775256.381047145</v>
      </c>
      <c r="I93" s="394">
        <f t="shared" si="1234"/>
        <v>19247454.07903048</v>
      </c>
      <c r="J93" s="394">
        <f t="shared" si="1234"/>
        <v>19731527.549118094</v>
      </c>
      <c r="K93" s="394">
        <f t="shared" si="1234"/>
        <v>20227775.466978408</v>
      </c>
      <c r="L93" s="394">
        <f t="shared" si="1234"/>
        <v>20736504.019972917</v>
      </c>
      <c r="M93" s="394">
        <f t="shared" si="1234"/>
        <v>21258027.096075229</v>
      </c>
      <c r="N93" s="394">
        <f t="shared" si="1234"/>
        <v>21792666.477541525</v>
      </c>
      <c r="O93" s="394">
        <f t="shared" si="1234"/>
        <v>22340752.039451692</v>
      </c>
      <c r="P93" s="394">
        <f t="shared" si="1234"/>
        <v>22902621.953243896</v>
      </c>
      <c r="Q93" s="394">
        <f t="shared" si="1234"/>
        <v>23478622.895367976</v>
      </c>
      <c r="R93" s="394">
        <f t="shared" si="1234"/>
        <v>24069110.261186484</v>
      </c>
      <c r="S93" s="394">
        <f t="shared" si="1234"/>
        <v>24674448.384255316</v>
      </c>
      <c r="T93" s="394">
        <f t="shared" si="1234"/>
        <v>25295010.76111934</v>
      </c>
      <c r="U93" s="394">
        <f t="shared" si="1234"/>
        <v>25931180.281761486</v>
      </c>
      <c r="V93" s="394">
        <f t="shared" si="1234"/>
        <v>26583349.465847787</v>
      </c>
      <c r="W93" s="519">
        <f t="shared" si="1234"/>
        <v>11354966.960380772</v>
      </c>
    </row>
    <row r="94" spans="1:260" x14ac:dyDescent="0.3">
      <c r="C94" s="518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521"/>
    </row>
    <row r="95" spans="1:260" s="58" customFormat="1" ht="16.5" outlineLevel="1" x14ac:dyDescent="0.3">
      <c r="C95" s="522" t="str">
        <f>C81</f>
        <v>그외 매출</v>
      </c>
      <c r="D95" s="308" t="s">
        <v>336</v>
      </c>
      <c r="E95" s="307"/>
      <c r="F95" s="307"/>
      <c r="G95" s="307"/>
      <c r="H95" s="307"/>
      <c r="I95" s="307"/>
      <c r="J95" s="307"/>
      <c r="K95" s="307"/>
      <c r="L95" s="307"/>
      <c r="M95" s="307"/>
      <c r="N95" s="307"/>
      <c r="O95" s="307"/>
      <c r="P95" s="307"/>
      <c r="Q95" s="307"/>
      <c r="R95" s="307"/>
      <c r="S95" s="307"/>
      <c r="T95" s="307"/>
      <c r="U95" s="307"/>
      <c r="V95" s="307"/>
      <c r="W95" s="523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</row>
    <row r="96" spans="1:260" s="58" customFormat="1" ht="16.5" outlineLevel="1" x14ac:dyDescent="0.3">
      <c r="C96" s="518" t="s">
        <v>330</v>
      </c>
      <c r="D96" s="27"/>
      <c r="E96" s="394"/>
      <c r="F96" s="394">
        <f>E99</f>
        <v>0</v>
      </c>
      <c r="G96" s="394">
        <f>F99</f>
        <v>2552190.0079999976</v>
      </c>
      <c r="H96" s="394">
        <f t="shared" ref="H96:W96" si="1235">G99</f>
        <v>2589632.7622423619</v>
      </c>
      <c r="I96" s="394">
        <f t="shared" si="1235"/>
        <v>2628017.2017539255</v>
      </c>
      <c r="J96" s="394">
        <f t="shared" si="1235"/>
        <v>2667367.0099192038</v>
      </c>
      <c r="K96" s="394">
        <f t="shared" si="1235"/>
        <v>2707706.4657598361</v>
      </c>
      <c r="L96" s="394">
        <f t="shared" si="1235"/>
        <v>2749060.4589148611</v>
      </c>
      <c r="M96" s="394">
        <f t="shared" si="1235"/>
        <v>2791454.5049977377</v>
      </c>
      <c r="N96" s="394">
        <f t="shared" si="1235"/>
        <v>2834914.7613395937</v>
      </c>
      <c r="O96" s="394">
        <f t="shared" si="1235"/>
        <v>2879468.0431284532</v>
      </c>
      <c r="P96" s="394">
        <f t="shared" si="1235"/>
        <v>2925141.8399543017</v>
      </c>
      <c r="Q96" s="394">
        <f t="shared" si="1235"/>
        <v>2971964.3327703178</v>
      </c>
      <c r="R96" s="394">
        <f t="shared" si="1235"/>
        <v>3019964.4112806581</v>
      </c>
      <c r="S96" s="394">
        <f t="shared" si="1235"/>
        <v>3069171.6917655319</v>
      </c>
      <c r="T96" s="394">
        <f t="shared" si="1235"/>
        <v>3119616.5353546031</v>
      </c>
      <c r="U96" s="394">
        <f t="shared" si="1235"/>
        <v>3171330.0667599402</v>
      </c>
      <c r="V96" s="394">
        <f t="shared" si="1235"/>
        <v>3224344.1934801228</v>
      </c>
      <c r="W96" s="519">
        <f t="shared" si="1235"/>
        <v>3278691.6254873164</v>
      </c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</row>
    <row r="97" spans="2:259" s="58" customFormat="1" ht="16.5" outlineLevel="1" x14ac:dyDescent="0.3">
      <c r="C97" s="518" t="s">
        <v>331</v>
      </c>
      <c r="D97" s="27"/>
      <c r="E97" s="394"/>
      <c r="F97" s="394">
        <f>F93</f>
        <v>17865330.055999998</v>
      </c>
      <c r="G97" s="394">
        <f>G93</f>
        <v>18314643.1069084</v>
      </c>
      <c r="H97" s="394">
        <f t="shared" ref="H97:W97" si="1236">H93</f>
        <v>18775256.381047145</v>
      </c>
      <c r="I97" s="394">
        <f t="shared" si="1236"/>
        <v>19247454.07903048</v>
      </c>
      <c r="J97" s="394">
        <f t="shared" si="1236"/>
        <v>19731527.549118094</v>
      </c>
      <c r="K97" s="394">
        <f t="shared" si="1236"/>
        <v>20227775.466978408</v>
      </c>
      <c r="L97" s="394">
        <f t="shared" si="1236"/>
        <v>20736504.019972917</v>
      </c>
      <c r="M97" s="394">
        <f t="shared" si="1236"/>
        <v>21258027.096075229</v>
      </c>
      <c r="N97" s="394">
        <f t="shared" si="1236"/>
        <v>21792666.477541525</v>
      </c>
      <c r="O97" s="394">
        <f t="shared" si="1236"/>
        <v>22340752.039451692</v>
      </c>
      <c r="P97" s="394">
        <f t="shared" si="1236"/>
        <v>22902621.953243896</v>
      </c>
      <c r="Q97" s="394">
        <f t="shared" si="1236"/>
        <v>23478622.895367976</v>
      </c>
      <c r="R97" s="394">
        <f t="shared" si="1236"/>
        <v>24069110.261186484</v>
      </c>
      <c r="S97" s="394">
        <f t="shared" si="1236"/>
        <v>24674448.384255316</v>
      </c>
      <c r="T97" s="394">
        <f t="shared" si="1236"/>
        <v>25295010.76111934</v>
      </c>
      <c r="U97" s="394">
        <f t="shared" si="1236"/>
        <v>25931180.281761486</v>
      </c>
      <c r="V97" s="394">
        <f t="shared" si="1236"/>
        <v>26583349.465847787</v>
      </c>
      <c r="W97" s="519">
        <f t="shared" si="1236"/>
        <v>11354966.960380772</v>
      </c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</row>
    <row r="98" spans="2:259" s="58" customFormat="1" ht="16.5" outlineLevel="1" x14ac:dyDescent="0.3">
      <c r="C98" s="518" t="s">
        <v>332</v>
      </c>
      <c r="D98" s="27"/>
      <c r="E98" s="394"/>
      <c r="F98" s="394">
        <f>-F97/7*6-E97/12*1</f>
        <v>-15313140.048</v>
      </c>
      <c r="G98" s="394">
        <f>-G97/12*11-F97/12*1</f>
        <v>-18277200.352666035</v>
      </c>
      <c r="H98" s="394">
        <f t="shared" ref="H98:V98" si="1237">-H97/12*11-G97/12*1</f>
        <v>-18736871.941535581</v>
      </c>
      <c r="I98" s="394">
        <f t="shared" si="1237"/>
        <v>-19208104.270865202</v>
      </c>
      <c r="J98" s="394">
        <f t="shared" si="1237"/>
        <v>-19691188.093277462</v>
      </c>
      <c r="K98" s="394">
        <f t="shared" si="1237"/>
        <v>-20186421.473823383</v>
      </c>
      <c r="L98" s="394">
        <f t="shared" si="1237"/>
        <v>-20694109.97389004</v>
      </c>
      <c r="M98" s="394">
        <f t="shared" si="1237"/>
        <v>-21214566.839733373</v>
      </c>
      <c r="N98" s="394">
        <f t="shared" si="1237"/>
        <v>-21748113.195752665</v>
      </c>
      <c r="O98" s="394">
        <f t="shared" si="1237"/>
        <v>-22295078.242625844</v>
      </c>
      <c r="P98" s="394">
        <f t="shared" si="1237"/>
        <v>-22855799.46042788</v>
      </c>
      <c r="Q98" s="394">
        <f t="shared" si="1237"/>
        <v>-23430622.816857636</v>
      </c>
      <c r="R98" s="394">
        <f t="shared" si="1237"/>
        <v>-24019902.98070161</v>
      </c>
      <c r="S98" s="394">
        <f t="shared" si="1237"/>
        <v>-24624003.540666245</v>
      </c>
      <c r="T98" s="394">
        <f t="shared" si="1237"/>
        <v>-25243297.229714002</v>
      </c>
      <c r="U98" s="394">
        <f t="shared" si="1237"/>
        <v>-25878166.155041303</v>
      </c>
      <c r="V98" s="394">
        <f t="shared" si="1237"/>
        <v>-26529002.033840593</v>
      </c>
      <c r="W98" s="1569">
        <f>-W96-W97</f>
        <v>-14633658.585868089</v>
      </c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</row>
    <row r="99" spans="2:259" s="58" customFormat="1" ht="17.25" outlineLevel="1" thickBot="1" x14ac:dyDescent="0.35">
      <c r="C99" s="524" t="s">
        <v>333</v>
      </c>
      <c r="D99" s="525"/>
      <c r="E99" s="526"/>
      <c r="F99" s="526">
        <f>SUM(F96:F98)</f>
        <v>2552190.0079999976</v>
      </c>
      <c r="G99" s="526">
        <f>SUM(G96:G98)</f>
        <v>2589632.7622423619</v>
      </c>
      <c r="H99" s="526">
        <f t="shared" ref="H99:W99" si="1238">SUM(H96:H98)</f>
        <v>2628017.2017539255</v>
      </c>
      <c r="I99" s="526">
        <f t="shared" si="1238"/>
        <v>2667367.0099192038</v>
      </c>
      <c r="J99" s="526">
        <f t="shared" si="1238"/>
        <v>2707706.4657598361</v>
      </c>
      <c r="K99" s="526">
        <f t="shared" si="1238"/>
        <v>2749060.4589148611</v>
      </c>
      <c r="L99" s="526">
        <f t="shared" si="1238"/>
        <v>2791454.5049977377</v>
      </c>
      <c r="M99" s="526">
        <f t="shared" si="1238"/>
        <v>2834914.7613395937</v>
      </c>
      <c r="N99" s="526">
        <f t="shared" si="1238"/>
        <v>2879468.0431284532</v>
      </c>
      <c r="O99" s="526">
        <f t="shared" si="1238"/>
        <v>2925141.8399543017</v>
      </c>
      <c r="P99" s="526">
        <f t="shared" si="1238"/>
        <v>2971964.3327703178</v>
      </c>
      <c r="Q99" s="526">
        <f t="shared" si="1238"/>
        <v>3019964.4112806581</v>
      </c>
      <c r="R99" s="526">
        <f t="shared" si="1238"/>
        <v>3069171.6917655319</v>
      </c>
      <c r="S99" s="526">
        <f t="shared" si="1238"/>
        <v>3119616.5353546031</v>
      </c>
      <c r="T99" s="526">
        <f t="shared" si="1238"/>
        <v>3171330.0667599402</v>
      </c>
      <c r="U99" s="526">
        <f t="shared" si="1238"/>
        <v>3224344.1934801228</v>
      </c>
      <c r="V99" s="526">
        <f t="shared" si="1238"/>
        <v>3278691.6254873164</v>
      </c>
      <c r="W99" s="527">
        <f t="shared" si="1238"/>
        <v>0</v>
      </c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</row>
    <row r="102" spans="2:259" s="313" customFormat="1" ht="8.25" customHeight="1" thickBot="1" x14ac:dyDescent="0.35">
      <c r="B102" s="312"/>
      <c r="Y102" s="481"/>
      <c r="Z102" s="481"/>
      <c r="AA102" s="1416"/>
      <c r="AB102" s="1414"/>
      <c r="AC102" s="1414"/>
      <c r="AD102" s="1414"/>
      <c r="AE102" s="1414"/>
      <c r="AF102" s="1417">
        <v>1</v>
      </c>
      <c r="AG102" s="1417">
        <f>AF102</f>
        <v>1</v>
      </c>
      <c r="AH102" s="1417">
        <f t="shared" ref="AH102" si="1239">AG102</f>
        <v>1</v>
      </c>
      <c r="AI102" s="1417">
        <f t="shared" ref="AI102" si="1240">AH102</f>
        <v>1</v>
      </c>
      <c r="AJ102" s="1417">
        <f t="shared" ref="AJ102" si="1241">AI102</f>
        <v>1</v>
      </c>
      <c r="AK102" s="1417">
        <f t="shared" ref="AK102" si="1242">AJ102</f>
        <v>1</v>
      </c>
      <c r="AL102" s="1417">
        <f t="shared" ref="AL102" si="1243">AK102</f>
        <v>1</v>
      </c>
      <c r="AM102" s="1417">
        <f t="shared" ref="AM102" si="1244">AL102</f>
        <v>1</v>
      </c>
      <c r="AN102" s="1417">
        <f t="shared" ref="AN102" si="1245">AM102</f>
        <v>1</v>
      </c>
      <c r="AO102" s="1417">
        <f t="shared" ref="AO102" si="1246">AN102</f>
        <v>1</v>
      </c>
      <c r="AP102" s="1417">
        <f t="shared" ref="AP102" si="1247">AO102</f>
        <v>1</v>
      </c>
      <c r="AQ102" s="1417">
        <f t="shared" ref="AQ102" si="1248">AP102</f>
        <v>1</v>
      </c>
      <c r="AR102" s="1416">
        <f>+AQ102+1</f>
        <v>2</v>
      </c>
      <c r="AS102" s="1416">
        <f>AR102</f>
        <v>2</v>
      </c>
      <c r="AT102" s="1416">
        <f t="shared" ref="AT102" si="1249">AS102</f>
        <v>2</v>
      </c>
      <c r="AU102" s="1416">
        <f t="shared" ref="AU102" si="1250">AT102</f>
        <v>2</v>
      </c>
      <c r="AV102" s="1416">
        <f t="shared" ref="AV102" si="1251">AU102</f>
        <v>2</v>
      </c>
      <c r="AW102" s="1416">
        <f t="shared" ref="AW102" si="1252">AV102</f>
        <v>2</v>
      </c>
      <c r="AX102" s="1416">
        <f t="shared" ref="AX102" si="1253">AW102</f>
        <v>2</v>
      </c>
      <c r="AY102" s="1416">
        <f t="shared" ref="AY102" si="1254">AX102</f>
        <v>2</v>
      </c>
      <c r="AZ102" s="1416">
        <f t="shared" ref="AZ102" si="1255">AY102</f>
        <v>2</v>
      </c>
      <c r="BA102" s="1416">
        <f t="shared" ref="BA102" si="1256">AZ102</f>
        <v>2</v>
      </c>
      <c r="BB102" s="1416">
        <f t="shared" ref="BB102" si="1257">BA102</f>
        <v>2</v>
      </c>
      <c r="BC102" s="1416">
        <f t="shared" ref="BC102" si="1258">BB102</f>
        <v>2</v>
      </c>
      <c r="BD102" s="1417">
        <f>+BC102+1</f>
        <v>3</v>
      </c>
      <c r="BE102" s="1417">
        <f>BD102</f>
        <v>3</v>
      </c>
      <c r="BF102" s="1417">
        <f t="shared" ref="BF102" si="1259">BE102</f>
        <v>3</v>
      </c>
      <c r="BG102" s="1417">
        <f t="shared" ref="BG102" si="1260">BF102</f>
        <v>3</v>
      </c>
      <c r="BH102" s="1417">
        <f t="shared" ref="BH102" si="1261">BG102</f>
        <v>3</v>
      </c>
      <c r="BI102" s="1417">
        <f t="shared" ref="BI102" si="1262">BH102</f>
        <v>3</v>
      </c>
      <c r="BJ102" s="1417">
        <f t="shared" ref="BJ102" si="1263">BI102</f>
        <v>3</v>
      </c>
      <c r="BK102" s="1417">
        <f t="shared" ref="BK102" si="1264">BJ102</f>
        <v>3</v>
      </c>
      <c r="BL102" s="1417">
        <f t="shared" ref="BL102" si="1265">BK102</f>
        <v>3</v>
      </c>
      <c r="BM102" s="1417">
        <f t="shared" ref="BM102" si="1266">BL102</f>
        <v>3</v>
      </c>
      <c r="BN102" s="1417">
        <f t="shared" ref="BN102" si="1267">BM102</f>
        <v>3</v>
      </c>
      <c r="BO102" s="1417">
        <f t="shared" ref="BO102" si="1268">BN102</f>
        <v>3</v>
      </c>
      <c r="BP102" s="1416">
        <f>+BO102+1</f>
        <v>4</v>
      </c>
      <c r="BQ102" s="1416">
        <f>BP102</f>
        <v>4</v>
      </c>
      <c r="BR102" s="1416">
        <f t="shared" ref="BR102" si="1269">BQ102</f>
        <v>4</v>
      </c>
      <c r="BS102" s="1416">
        <f t="shared" ref="BS102" si="1270">BR102</f>
        <v>4</v>
      </c>
      <c r="BT102" s="1416">
        <f t="shared" ref="BT102" si="1271">BS102</f>
        <v>4</v>
      </c>
      <c r="BU102" s="1416">
        <f t="shared" ref="BU102" si="1272">BT102</f>
        <v>4</v>
      </c>
      <c r="BV102" s="1416">
        <f t="shared" ref="BV102" si="1273">BU102</f>
        <v>4</v>
      </c>
      <c r="BW102" s="1416">
        <f t="shared" ref="BW102" si="1274">BV102</f>
        <v>4</v>
      </c>
      <c r="BX102" s="1416">
        <f t="shared" ref="BX102" si="1275">BW102</f>
        <v>4</v>
      </c>
      <c r="BY102" s="1416">
        <f t="shared" ref="BY102" si="1276">BX102</f>
        <v>4</v>
      </c>
      <c r="BZ102" s="1416">
        <f t="shared" ref="BZ102" si="1277">BY102</f>
        <v>4</v>
      </c>
      <c r="CA102" s="1416">
        <f t="shared" ref="CA102" si="1278">BZ102</f>
        <v>4</v>
      </c>
      <c r="CB102" s="1417">
        <f>+CA102+1</f>
        <v>5</v>
      </c>
      <c r="CC102" s="1417">
        <f>CB102</f>
        <v>5</v>
      </c>
      <c r="CD102" s="1417">
        <f t="shared" ref="CD102" si="1279">CC102</f>
        <v>5</v>
      </c>
      <c r="CE102" s="1417">
        <f t="shared" ref="CE102" si="1280">CD102</f>
        <v>5</v>
      </c>
      <c r="CF102" s="1417">
        <f t="shared" ref="CF102" si="1281">CE102</f>
        <v>5</v>
      </c>
      <c r="CG102" s="1417">
        <f t="shared" ref="CG102" si="1282">CF102</f>
        <v>5</v>
      </c>
      <c r="CH102" s="1417">
        <f t="shared" ref="CH102" si="1283">CG102</f>
        <v>5</v>
      </c>
      <c r="CI102" s="1417">
        <f t="shared" ref="CI102" si="1284">CH102</f>
        <v>5</v>
      </c>
      <c r="CJ102" s="1417">
        <f t="shared" ref="CJ102" si="1285">CI102</f>
        <v>5</v>
      </c>
      <c r="CK102" s="1417">
        <f t="shared" ref="CK102" si="1286">CJ102</f>
        <v>5</v>
      </c>
      <c r="CL102" s="1417">
        <f t="shared" ref="CL102" si="1287">CK102</f>
        <v>5</v>
      </c>
      <c r="CM102" s="1417">
        <f t="shared" ref="CM102" si="1288">CL102</f>
        <v>5</v>
      </c>
      <c r="CN102" s="1416">
        <f>+CM102+1</f>
        <v>6</v>
      </c>
      <c r="CO102" s="1416">
        <f>CN102</f>
        <v>6</v>
      </c>
      <c r="CP102" s="1416">
        <f t="shared" ref="CP102" si="1289">CO102</f>
        <v>6</v>
      </c>
      <c r="CQ102" s="1416">
        <f t="shared" ref="CQ102" si="1290">CP102</f>
        <v>6</v>
      </c>
      <c r="CR102" s="1416">
        <f t="shared" ref="CR102" si="1291">CQ102</f>
        <v>6</v>
      </c>
      <c r="CS102" s="1416">
        <f t="shared" ref="CS102" si="1292">CR102</f>
        <v>6</v>
      </c>
      <c r="CT102" s="1416">
        <f t="shared" ref="CT102" si="1293">CS102</f>
        <v>6</v>
      </c>
      <c r="CU102" s="1416">
        <f t="shared" ref="CU102" si="1294">CT102</f>
        <v>6</v>
      </c>
      <c r="CV102" s="1416">
        <f t="shared" ref="CV102" si="1295">CU102</f>
        <v>6</v>
      </c>
      <c r="CW102" s="1416">
        <f t="shared" ref="CW102" si="1296">CV102</f>
        <v>6</v>
      </c>
      <c r="CX102" s="1416">
        <f t="shared" ref="CX102" si="1297">CW102</f>
        <v>6</v>
      </c>
      <c r="CY102" s="1416">
        <f t="shared" ref="CY102" si="1298">CX102</f>
        <v>6</v>
      </c>
      <c r="CZ102" s="1417">
        <f>+CY102+1</f>
        <v>7</v>
      </c>
      <c r="DA102" s="1417">
        <f>CZ102</f>
        <v>7</v>
      </c>
      <c r="DB102" s="1417">
        <f t="shared" ref="DB102" si="1299">DA102</f>
        <v>7</v>
      </c>
      <c r="DC102" s="1417">
        <f t="shared" ref="DC102" si="1300">DB102</f>
        <v>7</v>
      </c>
      <c r="DD102" s="1417">
        <f t="shared" ref="DD102" si="1301">DC102</f>
        <v>7</v>
      </c>
      <c r="DE102" s="1417">
        <f t="shared" ref="DE102" si="1302">DD102</f>
        <v>7</v>
      </c>
      <c r="DF102" s="1417">
        <f t="shared" ref="DF102" si="1303">DE102</f>
        <v>7</v>
      </c>
      <c r="DG102" s="1417">
        <f t="shared" ref="DG102" si="1304">DF102</f>
        <v>7</v>
      </c>
      <c r="DH102" s="1417">
        <f t="shared" ref="DH102" si="1305">DG102</f>
        <v>7</v>
      </c>
      <c r="DI102" s="1417">
        <f t="shared" ref="DI102" si="1306">DH102</f>
        <v>7</v>
      </c>
      <c r="DJ102" s="1417">
        <f t="shared" ref="DJ102" si="1307">DI102</f>
        <v>7</v>
      </c>
      <c r="DK102" s="1417">
        <f t="shared" ref="DK102" si="1308">DJ102</f>
        <v>7</v>
      </c>
      <c r="DL102" s="1416">
        <f>+DK102+1</f>
        <v>8</v>
      </c>
      <c r="DM102" s="1416">
        <f>DL102</f>
        <v>8</v>
      </c>
      <c r="DN102" s="1416">
        <f t="shared" ref="DN102" si="1309">DM102</f>
        <v>8</v>
      </c>
      <c r="DO102" s="1416">
        <f t="shared" ref="DO102" si="1310">DN102</f>
        <v>8</v>
      </c>
      <c r="DP102" s="1416">
        <f t="shared" ref="DP102" si="1311">DO102</f>
        <v>8</v>
      </c>
      <c r="DQ102" s="1416">
        <f t="shared" ref="DQ102" si="1312">DP102</f>
        <v>8</v>
      </c>
      <c r="DR102" s="1416">
        <f t="shared" ref="DR102" si="1313">DQ102</f>
        <v>8</v>
      </c>
      <c r="DS102" s="1416">
        <f t="shared" ref="DS102" si="1314">DR102</f>
        <v>8</v>
      </c>
      <c r="DT102" s="1416">
        <f t="shared" ref="DT102" si="1315">DS102</f>
        <v>8</v>
      </c>
      <c r="DU102" s="1416">
        <f t="shared" ref="DU102" si="1316">DT102</f>
        <v>8</v>
      </c>
      <c r="DV102" s="1416">
        <f t="shared" ref="DV102" si="1317">DU102</f>
        <v>8</v>
      </c>
      <c r="DW102" s="1416">
        <f t="shared" ref="DW102" si="1318">DV102</f>
        <v>8</v>
      </c>
      <c r="DX102" s="1417">
        <f>+DW102+1</f>
        <v>9</v>
      </c>
      <c r="DY102" s="1417">
        <f>DX102</f>
        <v>9</v>
      </c>
      <c r="DZ102" s="1417">
        <f t="shared" ref="DZ102" si="1319">DY102</f>
        <v>9</v>
      </c>
      <c r="EA102" s="1417">
        <f t="shared" ref="EA102" si="1320">DZ102</f>
        <v>9</v>
      </c>
      <c r="EB102" s="1417">
        <f t="shared" ref="EB102" si="1321">EA102</f>
        <v>9</v>
      </c>
      <c r="EC102" s="1417">
        <f t="shared" ref="EC102" si="1322">EB102</f>
        <v>9</v>
      </c>
      <c r="ED102" s="1417">
        <f t="shared" ref="ED102" si="1323">EC102</f>
        <v>9</v>
      </c>
      <c r="EE102" s="1417">
        <f t="shared" ref="EE102" si="1324">ED102</f>
        <v>9</v>
      </c>
      <c r="EF102" s="1417">
        <f t="shared" ref="EF102" si="1325">EE102</f>
        <v>9</v>
      </c>
      <c r="EG102" s="1417">
        <f t="shared" ref="EG102" si="1326">EF102</f>
        <v>9</v>
      </c>
      <c r="EH102" s="1417">
        <f t="shared" ref="EH102" si="1327">EG102</f>
        <v>9</v>
      </c>
      <c r="EI102" s="1417">
        <f t="shared" ref="EI102" si="1328">EH102</f>
        <v>9</v>
      </c>
      <c r="EJ102" s="1416">
        <f>+EI102+1</f>
        <v>10</v>
      </c>
      <c r="EK102" s="1416">
        <f>EJ102</f>
        <v>10</v>
      </c>
      <c r="EL102" s="1416">
        <f t="shared" ref="EL102" si="1329">EK102</f>
        <v>10</v>
      </c>
      <c r="EM102" s="1416">
        <f t="shared" ref="EM102" si="1330">EL102</f>
        <v>10</v>
      </c>
      <c r="EN102" s="1416">
        <f t="shared" ref="EN102" si="1331">EM102</f>
        <v>10</v>
      </c>
      <c r="EO102" s="1416">
        <f t="shared" ref="EO102" si="1332">EN102</f>
        <v>10</v>
      </c>
      <c r="EP102" s="1416">
        <f t="shared" ref="EP102" si="1333">EO102</f>
        <v>10</v>
      </c>
      <c r="EQ102" s="1416">
        <f t="shared" ref="EQ102" si="1334">EP102</f>
        <v>10</v>
      </c>
      <c r="ER102" s="1416">
        <f t="shared" ref="ER102" si="1335">EQ102</f>
        <v>10</v>
      </c>
      <c r="ES102" s="1416">
        <f t="shared" ref="ES102" si="1336">ER102</f>
        <v>10</v>
      </c>
      <c r="ET102" s="1416">
        <f t="shared" ref="ET102" si="1337">ES102</f>
        <v>10</v>
      </c>
      <c r="EU102" s="1416">
        <f t="shared" ref="EU102" si="1338">ET102</f>
        <v>10</v>
      </c>
      <c r="EV102" s="1417">
        <f>+EU102+1</f>
        <v>11</v>
      </c>
      <c r="EW102" s="1417">
        <f>EV102</f>
        <v>11</v>
      </c>
      <c r="EX102" s="1417">
        <f t="shared" ref="EX102" si="1339">EW102</f>
        <v>11</v>
      </c>
      <c r="EY102" s="1417">
        <f t="shared" ref="EY102" si="1340">EX102</f>
        <v>11</v>
      </c>
      <c r="EZ102" s="1417">
        <f t="shared" ref="EZ102" si="1341">EY102</f>
        <v>11</v>
      </c>
      <c r="FA102" s="1417">
        <f t="shared" ref="FA102" si="1342">EZ102</f>
        <v>11</v>
      </c>
      <c r="FB102" s="1417">
        <f t="shared" ref="FB102" si="1343">FA102</f>
        <v>11</v>
      </c>
      <c r="FC102" s="1417">
        <f t="shared" ref="FC102" si="1344">FB102</f>
        <v>11</v>
      </c>
      <c r="FD102" s="1417">
        <f t="shared" ref="FD102" si="1345">FC102</f>
        <v>11</v>
      </c>
      <c r="FE102" s="1417">
        <f t="shared" ref="FE102" si="1346">FD102</f>
        <v>11</v>
      </c>
      <c r="FF102" s="1417">
        <f t="shared" ref="FF102" si="1347">FE102</f>
        <v>11</v>
      </c>
      <c r="FG102" s="1417">
        <f t="shared" ref="FG102" si="1348">FF102</f>
        <v>11</v>
      </c>
      <c r="FH102" s="1416">
        <f>+FG102+1</f>
        <v>12</v>
      </c>
      <c r="FI102" s="1416">
        <f>FH102</f>
        <v>12</v>
      </c>
      <c r="FJ102" s="1416">
        <f t="shared" ref="FJ102" si="1349">FI102</f>
        <v>12</v>
      </c>
      <c r="FK102" s="1416">
        <f t="shared" ref="FK102" si="1350">FJ102</f>
        <v>12</v>
      </c>
      <c r="FL102" s="1416">
        <f t="shared" ref="FL102" si="1351">FK102</f>
        <v>12</v>
      </c>
      <c r="FM102" s="1416">
        <f t="shared" ref="FM102" si="1352">FL102</f>
        <v>12</v>
      </c>
      <c r="FN102" s="1416">
        <f t="shared" ref="FN102" si="1353">FM102</f>
        <v>12</v>
      </c>
      <c r="FO102" s="1416">
        <f t="shared" ref="FO102" si="1354">FN102</f>
        <v>12</v>
      </c>
      <c r="FP102" s="1416">
        <f t="shared" ref="FP102" si="1355">FO102</f>
        <v>12</v>
      </c>
      <c r="FQ102" s="1416">
        <f t="shared" ref="FQ102" si="1356">FP102</f>
        <v>12</v>
      </c>
      <c r="FR102" s="1416">
        <f t="shared" ref="FR102" si="1357">FQ102</f>
        <v>12</v>
      </c>
      <c r="FS102" s="1416">
        <f t="shared" ref="FS102" si="1358">FR102</f>
        <v>12</v>
      </c>
      <c r="FT102" s="1417">
        <f>+FS102+1</f>
        <v>13</v>
      </c>
      <c r="FU102" s="1417">
        <f>FT102</f>
        <v>13</v>
      </c>
      <c r="FV102" s="1417">
        <f t="shared" ref="FV102" si="1359">FU102</f>
        <v>13</v>
      </c>
      <c r="FW102" s="1417">
        <f t="shared" ref="FW102" si="1360">FV102</f>
        <v>13</v>
      </c>
      <c r="FX102" s="1417">
        <f t="shared" ref="FX102" si="1361">FW102</f>
        <v>13</v>
      </c>
      <c r="FY102" s="1417">
        <f t="shared" ref="FY102" si="1362">FX102</f>
        <v>13</v>
      </c>
      <c r="FZ102" s="1417">
        <f t="shared" ref="FZ102" si="1363">FY102</f>
        <v>13</v>
      </c>
      <c r="GA102" s="1417">
        <f t="shared" ref="GA102" si="1364">FZ102</f>
        <v>13</v>
      </c>
      <c r="GB102" s="1417">
        <f t="shared" ref="GB102" si="1365">GA102</f>
        <v>13</v>
      </c>
      <c r="GC102" s="1417">
        <f t="shared" ref="GC102" si="1366">GB102</f>
        <v>13</v>
      </c>
      <c r="GD102" s="1417">
        <f t="shared" ref="GD102" si="1367">GC102</f>
        <v>13</v>
      </c>
      <c r="GE102" s="1417">
        <f t="shared" ref="GE102" si="1368">GD102</f>
        <v>13</v>
      </c>
      <c r="GF102" s="1416">
        <f>+GE102+1</f>
        <v>14</v>
      </c>
      <c r="GG102" s="1416">
        <f>GF102</f>
        <v>14</v>
      </c>
      <c r="GH102" s="1416">
        <f t="shared" ref="GH102" si="1369">GG102</f>
        <v>14</v>
      </c>
      <c r="GI102" s="1416">
        <f t="shared" ref="GI102" si="1370">GH102</f>
        <v>14</v>
      </c>
      <c r="GJ102" s="1416">
        <f t="shared" ref="GJ102" si="1371">GI102</f>
        <v>14</v>
      </c>
      <c r="GK102" s="1416">
        <f t="shared" ref="GK102" si="1372">GJ102</f>
        <v>14</v>
      </c>
      <c r="GL102" s="1416">
        <f t="shared" ref="GL102" si="1373">GK102</f>
        <v>14</v>
      </c>
      <c r="GM102" s="1416">
        <f t="shared" ref="GM102" si="1374">GL102</f>
        <v>14</v>
      </c>
      <c r="GN102" s="1416">
        <f t="shared" ref="GN102" si="1375">GM102</f>
        <v>14</v>
      </c>
      <c r="GO102" s="1416">
        <f t="shared" ref="GO102" si="1376">GN102</f>
        <v>14</v>
      </c>
      <c r="GP102" s="1416">
        <f t="shared" ref="GP102" si="1377">GO102</f>
        <v>14</v>
      </c>
      <c r="GQ102" s="1416">
        <f t="shared" ref="GQ102" si="1378">GP102</f>
        <v>14</v>
      </c>
      <c r="GR102" s="1417">
        <f>+GQ102+1</f>
        <v>15</v>
      </c>
      <c r="GS102" s="1417">
        <f>GR102</f>
        <v>15</v>
      </c>
      <c r="GT102" s="1417">
        <f t="shared" ref="GT102" si="1379">GS102</f>
        <v>15</v>
      </c>
      <c r="GU102" s="1417">
        <f t="shared" ref="GU102" si="1380">GT102</f>
        <v>15</v>
      </c>
      <c r="GV102" s="1417">
        <f t="shared" ref="GV102" si="1381">GU102</f>
        <v>15</v>
      </c>
      <c r="GW102" s="1417">
        <f t="shared" ref="GW102" si="1382">GV102</f>
        <v>15</v>
      </c>
      <c r="GX102" s="1417">
        <f t="shared" ref="GX102" si="1383">GW102</f>
        <v>15</v>
      </c>
      <c r="GY102" s="1417">
        <f t="shared" ref="GY102" si="1384">GX102</f>
        <v>15</v>
      </c>
      <c r="GZ102" s="1417">
        <f t="shared" ref="GZ102" si="1385">GY102</f>
        <v>15</v>
      </c>
      <c r="HA102" s="1417">
        <f t="shared" ref="HA102" si="1386">GZ102</f>
        <v>15</v>
      </c>
      <c r="HB102" s="1417">
        <f t="shared" ref="HB102" si="1387">HA102</f>
        <v>15</v>
      </c>
      <c r="HC102" s="1417">
        <f t="shared" ref="HC102" si="1388">HB102</f>
        <v>15</v>
      </c>
      <c r="HD102" s="1416">
        <f>+HC102+1</f>
        <v>16</v>
      </c>
      <c r="HE102" s="1416">
        <f>HD102</f>
        <v>16</v>
      </c>
      <c r="HF102" s="1416">
        <f t="shared" ref="HF102" si="1389">HE102</f>
        <v>16</v>
      </c>
      <c r="HG102" s="1416">
        <f t="shared" ref="HG102" si="1390">HF102</f>
        <v>16</v>
      </c>
      <c r="HH102" s="1416">
        <f t="shared" ref="HH102" si="1391">HG102</f>
        <v>16</v>
      </c>
      <c r="HI102" s="1416">
        <f t="shared" ref="HI102" si="1392">HH102</f>
        <v>16</v>
      </c>
      <c r="HJ102" s="1416">
        <f t="shared" ref="HJ102" si="1393">HI102</f>
        <v>16</v>
      </c>
      <c r="HK102" s="1416">
        <f t="shared" ref="HK102" si="1394">HJ102</f>
        <v>16</v>
      </c>
      <c r="HL102" s="1416">
        <f t="shared" ref="HL102" si="1395">HK102</f>
        <v>16</v>
      </c>
      <c r="HM102" s="1416">
        <f t="shared" ref="HM102" si="1396">HL102</f>
        <v>16</v>
      </c>
      <c r="HN102" s="1416">
        <f t="shared" ref="HN102" si="1397">HM102</f>
        <v>16</v>
      </c>
      <c r="HO102" s="1416">
        <f t="shared" ref="HO102" si="1398">HN102</f>
        <v>16</v>
      </c>
      <c r="HP102" s="1417">
        <f>+HO102+1</f>
        <v>17</v>
      </c>
      <c r="HQ102" s="1417">
        <f>HP102</f>
        <v>17</v>
      </c>
      <c r="HR102" s="1417">
        <f t="shared" ref="HR102" si="1399">HQ102</f>
        <v>17</v>
      </c>
      <c r="HS102" s="1417">
        <f t="shared" ref="HS102" si="1400">HR102</f>
        <v>17</v>
      </c>
      <c r="HT102" s="1417">
        <f t="shared" ref="HT102" si="1401">HS102</f>
        <v>17</v>
      </c>
      <c r="HU102" s="1417">
        <f t="shared" ref="HU102" si="1402">HT102</f>
        <v>17</v>
      </c>
      <c r="HV102" s="1417">
        <f t="shared" ref="HV102" si="1403">HU102</f>
        <v>17</v>
      </c>
      <c r="HW102" s="1417">
        <f t="shared" ref="HW102" si="1404">HV102</f>
        <v>17</v>
      </c>
      <c r="HX102" s="1417">
        <f t="shared" ref="HX102" si="1405">HW102</f>
        <v>17</v>
      </c>
      <c r="HY102" s="1417">
        <f t="shared" ref="HY102" si="1406">HX102</f>
        <v>17</v>
      </c>
      <c r="HZ102" s="1417">
        <f t="shared" ref="HZ102" si="1407">HY102</f>
        <v>17</v>
      </c>
      <c r="IA102" s="1417">
        <f t="shared" ref="IA102" si="1408">HZ102</f>
        <v>17</v>
      </c>
      <c r="IB102" s="1416">
        <f>+IA102+1</f>
        <v>18</v>
      </c>
    </row>
    <row r="103" spans="2:259" x14ac:dyDescent="0.3">
      <c r="C103" s="381" t="s">
        <v>230</v>
      </c>
      <c r="D103" s="294"/>
      <c r="E103" s="382"/>
      <c r="F103" s="382"/>
      <c r="G103" s="382"/>
      <c r="H103" s="382"/>
      <c r="I103" s="382"/>
      <c r="J103" s="382"/>
      <c r="K103" s="382"/>
      <c r="L103" s="382"/>
      <c r="M103" s="382"/>
      <c r="N103" s="382"/>
      <c r="O103" s="382"/>
      <c r="P103" s="382"/>
      <c r="Q103" s="382"/>
      <c r="R103" s="382"/>
      <c r="S103" s="382"/>
      <c r="T103" s="382"/>
      <c r="U103" s="382"/>
      <c r="V103" s="382"/>
      <c r="W103" s="383"/>
      <c r="Y103" s="1436" t="s">
        <v>1289</v>
      </c>
      <c r="Z103" s="1257"/>
      <c r="AA103" s="1257">
        <f t="shared" ref="AA103:CL103" si="1409">VALUE(YEAR(AA105))</f>
        <v>2020</v>
      </c>
      <c r="AB103" s="1257">
        <f t="shared" si="1409"/>
        <v>2020</v>
      </c>
      <c r="AC103" s="1257">
        <f t="shared" si="1409"/>
        <v>2020</v>
      </c>
      <c r="AD103" s="1257">
        <f t="shared" si="1409"/>
        <v>2020</v>
      </c>
      <c r="AE103" s="1257">
        <f t="shared" si="1409"/>
        <v>2020</v>
      </c>
      <c r="AF103" s="1257">
        <f t="shared" si="1409"/>
        <v>2020</v>
      </c>
      <c r="AG103" s="1257">
        <f t="shared" si="1409"/>
        <v>2020</v>
      </c>
      <c r="AH103" s="1257">
        <f t="shared" si="1409"/>
        <v>2020</v>
      </c>
      <c r="AI103" s="1257">
        <f t="shared" si="1409"/>
        <v>2020</v>
      </c>
      <c r="AJ103" s="1257">
        <f t="shared" si="1409"/>
        <v>2020</v>
      </c>
      <c r="AK103" s="1257">
        <f t="shared" si="1409"/>
        <v>2020</v>
      </c>
      <c r="AL103" s="1257">
        <f t="shared" si="1409"/>
        <v>2020</v>
      </c>
      <c r="AM103" s="1260">
        <f t="shared" si="1409"/>
        <v>2021</v>
      </c>
      <c r="AN103" s="1260">
        <f t="shared" si="1409"/>
        <v>2021</v>
      </c>
      <c r="AO103" s="1260">
        <f t="shared" si="1409"/>
        <v>2021</v>
      </c>
      <c r="AP103" s="1260">
        <f t="shared" si="1409"/>
        <v>2021</v>
      </c>
      <c r="AQ103" s="1260">
        <f t="shared" si="1409"/>
        <v>2021</v>
      </c>
      <c r="AR103" s="1260">
        <f t="shared" si="1409"/>
        <v>2021</v>
      </c>
      <c r="AS103" s="1260">
        <f t="shared" si="1409"/>
        <v>2021</v>
      </c>
      <c r="AT103" s="1260">
        <f t="shared" si="1409"/>
        <v>2021</v>
      </c>
      <c r="AU103" s="1260">
        <f t="shared" si="1409"/>
        <v>2021</v>
      </c>
      <c r="AV103" s="1260">
        <f t="shared" si="1409"/>
        <v>2021</v>
      </c>
      <c r="AW103" s="1260">
        <f t="shared" si="1409"/>
        <v>2021</v>
      </c>
      <c r="AX103" s="1260">
        <f t="shared" si="1409"/>
        <v>2021</v>
      </c>
      <c r="AY103" s="1257">
        <f t="shared" si="1409"/>
        <v>2022</v>
      </c>
      <c r="AZ103" s="1257">
        <f t="shared" si="1409"/>
        <v>2022</v>
      </c>
      <c r="BA103" s="1257">
        <f t="shared" si="1409"/>
        <v>2022</v>
      </c>
      <c r="BB103" s="1257">
        <f t="shared" si="1409"/>
        <v>2022</v>
      </c>
      <c r="BC103" s="1257">
        <f t="shared" si="1409"/>
        <v>2022</v>
      </c>
      <c r="BD103" s="1257">
        <f t="shared" si="1409"/>
        <v>2022</v>
      </c>
      <c r="BE103" s="1257">
        <f t="shared" si="1409"/>
        <v>2022</v>
      </c>
      <c r="BF103" s="1257">
        <f t="shared" si="1409"/>
        <v>2022</v>
      </c>
      <c r="BG103" s="1257">
        <f t="shared" si="1409"/>
        <v>2022</v>
      </c>
      <c r="BH103" s="1257">
        <f t="shared" si="1409"/>
        <v>2022</v>
      </c>
      <c r="BI103" s="1257">
        <f t="shared" si="1409"/>
        <v>2022</v>
      </c>
      <c r="BJ103" s="1257">
        <f t="shared" si="1409"/>
        <v>2022</v>
      </c>
      <c r="BK103" s="1260">
        <f t="shared" si="1409"/>
        <v>2023</v>
      </c>
      <c r="BL103" s="1260">
        <f t="shared" si="1409"/>
        <v>2023</v>
      </c>
      <c r="BM103" s="1260">
        <f t="shared" si="1409"/>
        <v>2023</v>
      </c>
      <c r="BN103" s="1260">
        <f t="shared" si="1409"/>
        <v>2023</v>
      </c>
      <c r="BO103" s="1260">
        <f t="shared" si="1409"/>
        <v>2023</v>
      </c>
      <c r="BP103" s="1260">
        <f t="shared" si="1409"/>
        <v>2023</v>
      </c>
      <c r="BQ103" s="1260">
        <f t="shared" si="1409"/>
        <v>2023</v>
      </c>
      <c r="BR103" s="1260">
        <f t="shared" si="1409"/>
        <v>2023</v>
      </c>
      <c r="BS103" s="1260">
        <f t="shared" si="1409"/>
        <v>2023</v>
      </c>
      <c r="BT103" s="1260">
        <f t="shared" si="1409"/>
        <v>2023</v>
      </c>
      <c r="BU103" s="1260">
        <f t="shared" si="1409"/>
        <v>2023</v>
      </c>
      <c r="BV103" s="1260">
        <f t="shared" si="1409"/>
        <v>2023</v>
      </c>
      <c r="BW103" s="1257">
        <f t="shared" si="1409"/>
        <v>2024</v>
      </c>
      <c r="BX103" s="1257">
        <f t="shared" si="1409"/>
        <v>2024</v>
      </c>
      <c r="BY103" s="1257">
        <f t="shared" si="1409"/>
        <v>2024</v>
      </c>
      <c r="BZ103" s="1257">
        <f t="shared" si="1409"/>
        <v>2024</v>
      </c>
      <c r="CA103" s="1257">
        <f t="shared" si="1409"/>
        <v>2024</v>
      </c>
      <c r="CB103" s="1257">
        <f t="shared" si="1409"/>
        <v>2024</v>
      </c>
      <c r="CC103" s="1257">
        <f t="shared" si="1409"/>
        <v>2024</v>
      </c>
      <c r="CD103" s="1257">
        <f t="shared" si="1409"/>
        <v>2024</v>
      </c>
      <c r="CE103" s="1257">
        <f t="shared" si="1409"/>
        <v>2024</v>
      </c>
      <c r="CF103" s="1257">
        <f t="shared" si="1409"/>
        <v>2024</v>
      </c>
      <c r="CG103" s="1257">
        <f t="shared" si="1409"/>
        <v>2024</v>
      </c>
      <c r="CH103" s="1257">
        <f t="shared" si="1409"/>
        <v>2024</v>
      </c>
      <c r="CI103" s="1260">
        <f t="shared" si="1409"/>
        <v>2025</v>
      </c>
      <c r="CJ103" s="1260">
        <f t="shared" si="1409"/>
        <v>2025</v>
      </c>
      <c r="CK103" s="1260">
        <f t="shared" si="1409"/>
        <v>2025</v>
      </c>
      <c r="CL103" s="1260">
        <f t="shared" si="1409"/>
        <v>2025</v>
      </c>
      <c r="CM103" s="1260">
        <f t="shared" ref="CM103:EX103" si="1410">VALUE(YEAR(CM105))</f>
        <v>2025</v>
      </c>
      <c r="CN103" s="1260">
        <f t="shared" si="1410"/>
        <v>2025</v>
      </c>
      <c r="CO103" s="1260">
        <f t="shared" si="1410"/>
        <v>2025</v>
      </c>
      <c r="CP103" s="1260">
        <f t="shared" si="1410"/>
        <v>2025</v>
      </c>
      <c r="CQ103" s="1260">
        <f t="shared" si="1410"/>
        <v>2025</v>
      </c>
      <c r="CR103" s="1260">
        <f t="shared" si="1410"/>
        <v>2025</v>
      </c>
      <c r="CS103" s="1260">
        <f t="shared" si="1410"/>
        <v>2025</v>
      </c>
      <c r="CT103" s="1260">
        <f t="shared" si="1410"/>
        <v>2025</v>
      </c>
      <c r="CU103" s="1257">
        <f t="shared" si="1410"/>
        <v>2026</v>
      </c>
      <c r="CV103" s="1257">
        <f t="shared" si="1410"/>
        <v>2026</v>
      </c>
      <c r="CW103" s="1257">
        <f t="shared" si="1410"/>
        <v>2026</v>
      </c>
      <c r="CX103" s="1257">
        <f t="shared" si="1410"/>
        <v>2026</v>
      </c>
      <c r="CY103" s="1257">
        <f t="shared" si="1410"/>
        <v>2026</v>
      </c>
      <c r="CZ103" s="1257">
        <f t="shared" si="1410"/>
        <v>2026</v>
      </c>
      <c r="DA103" s="1257">
        <f t="shared" si="1410"/>
        <v>2026</v>
      </c>
      <c r="DB103" s="1257">
        <f t="shared" si="1410"/>
        <v>2026</v>
      </c>
      <c r="DC103" s="1257">
        <f t="shared" si="1410"/>
        <v>2026</v>
      </c>
      <c r="DD103" s="1257">
        <f t="shared" si="1410"/>
        <v>2026</v>
      </c>
      <c r="DE103" s="1257">
        <f t="shared" si="1410"/>
        <v>2026</v>
      </c>
      <c r="DF103" s="1257">
        <f t="shared" si="1410"/>
        <v>2026</v>
      </c>
      <c r="DG103" s="1260">
        <f t="shared" si="1410"/>
        <v>2027</v>
      </c>
      <c r="DH103" s="1260">
        <f t="shared" si="1410"/>
        <v>2027</v>
      </c>
      <c r="DI103" s="1260">
        <f t="shared" si="1410"/>
        <v>2027</v>
      </c>
      <c r="DJ103" s="1260">
        <f t="shared" si="1410"/>
        <v>2027</v>
      </c>
      <c r="DK103" s="1260">
        <f t="shared" si="1410"/>
        <v>2027</v>
      </c>
      <c r="DL103" s="1260">
        <f t="shared" si="1410"/>
        <v>2027</v>
      </c>
      <c r="DM103" s="1260">
        <f t="shared" si="1410"/>
        <v>2027</v>
      </c>
      <c r="DN103" s="1260">
        <f t="shared" si="1410"/>
        <v>2027</v>
      </c>
      <c r="DO103" s="1260">
        <f t="shared" si="1410"/>
        <v>2027</v>
      </c>
      <c r="DP103" s="1260">
        <f t="shared" si="1410"/>
        <v>2027</v>
      </c>
      <c r="DQ103" s="1260">
        <f t="shared" si="1410"/>
        <v>2027</v>
      </c>
      <c r="DR103" s="1260">
        <f t="shared" si="1410"/>
        <v>2027</v>
      </c>
      <c r="DS103" s="1257">
        <f t="shared" si="1410"/>
        <v>2028</v>
      </c>
      <c r="DT103" s="1257">
        <f t="shared" si="1410"/>
        <v>2028</v>
      </c>
      <c r="DU103" s="1257">
        <f t="shared" si="1410"/>
        <v>2028</v>
      </c>
      <c r="DV103" s="1257">
        <f t="shared" si="1410"/>
        <v>2028</v>
      </c>
      <c r="DW103" s="1257">
        <f t="shared" si="1410"/>
        <v>2028</v>
      </c>
      <c r="DX103" s="1257">
        <f t="shared" si="1410"/>
        <v>2028</v>
      </c>
      <c r="DY103" s="1257">
        <f t="shared" si="1410"/>
        <v>2028</v>
      </c>
      <c r="DZ103" s="1257">
        <f t="shared" si="1410"/>
        <v>2028</v>
      </c>
      <c r="EA103" s="1257">
        <f t="shared" si="1410"/>
        <v>2028</v>
      </c>
      <c r="EB103" s="1257">
        <f t="shared" si="1410"/>
        <v>2028</v>
      </c>
      <c r="EC103" s="1257">
        <f t="shared" si="1410"/>
        <v>2028</v>
      </c>
      <c r="ED103" s="1257">
        <f t="shared" si="1410"/>
        <v>2028</v>
      </c>
      <c r="EE103" s="1260">
        <f t="shared" si="1410"/>
        <v>2029</v>
      </c>
      <c r="EF103" s="1260">
        <f t="shared" si="1410"/>
        <v>2029</v>
      </c>
      <c r="EG103" s="1260">
        <f t="shared" si="1410"/>
        <v>2029</v>
      </c>
      <c r="EH103" s="1260">
        <f t="shared" si="1410"/>
        <v>2029</v>
      </c>
      <c r="EI103" s="1260">
        <f t="shared" si="1410"/>
        <v>2029</v>
      </c>
      <c r="EJ103" s="1260">
        <f t="shared" si="1410"/>
        <v>2029</v>
      </c>
      <c r="EK103" s="1260">
        <f t="shared" si="1410"/>
        <v>2029</v>
      </c>
      <c r="EL103" s="1260">
        <f t="shared" si="1410"/>
        <v>2029</v>
      </c>
      <c r="EM103" s="1260">
        <f t="shared" si="1410"/>
        <v>2029</v>
      </c>
      <c r="EN103" s="1260">
        <f t="shared" si="1410"/>
        <v>2029</v>
      </c>
      <c r="EO103" s="1260">
        <f t="shared" si="1410"/>
        <v>2029</v>
      </c>
      <c r="EP103" s="1260">
        <f t="shared" si="1410"/>
        <v>2029</v>
      </c>
      <c r="EQ103" s="1257">
        <f t="shared" si="1410"/>
        <v>2030</v>
      </c>
      <c r="ER103" s="1257">
        <f t="shared" si="1410"/>
        <v>2030</v>
      </c>
      <c r="ES103" s="1257">
        <f t="shared" si="1410"/>
        <v>2030</v>
      </c>
      <c r="ET103" s="1257">
        <f t="shared" si="1410"/>
        <v>2030</v>
      </c>
      <c r="EU103" s="1257">
        <f t="shared" si="1410"/>
        <v>2030</v>
      </c>
      <c r="EV103" s="1257">
        <f t="shared" si="1410"/>
        <v>2030</v>
      </c>
      <c r="EW103" s="1257">
        <f t="shared" si="1410"/>
        <v>2030</v>
      </c>
      <c r="EX103" s="1257">
        <f t="shared" si="1410"/>
        <v>2030</v>
      </c>
      <c r="EY103" s="1257">
        <f t="shared" ref="EY103:HJ103" si="1411">VALUE(YEAR(EY105))</f>
        <v>2030</v>
      </c>
      <c r="EZ103" s="1257">
        <f t="shared" si="1411"/>
        <v>2030</v>
      </c>
      <c r="FA103" s="1257">
        <f t="shared" si="1411"/>
        <v>2030</v>
      </c>
      <c r="FB103" s="1257">
        <f t="shared" si="1411"/>
        <v>2030</v>
      </c>
      <c r="FC103" s="1260">
        <f t="shared" si="1411"/>
        <v>2031</v>
      </c>
      <c r="FD103" s="1260">
        <f t="shared" si="1411"/>
        <v>2031</v>
      </c>
      <c r="FE103" s="1260">
        <f t="shared" si="1411"/>
        <v>2031</v>
      </c>
      <c r="FF103" s="1260">
        <f t="shared" si="1411"/>
        <v>2031</v>
      </c>
      <c r="FG103" s="1260">
        <f t="shared" si="1411"/>
        <v>2031</v>
      </c>
      <c r="FH103" s="1260">
        <f t="shared" si="1411"/>
        <v>2031</v>
      </c>
      <c r="FI103" s="1260">
        <f t="shared" si="1411"/>
        <v>2031</v>
      </c>
      <c r="FJ103" s="1260">
        <f t="shared" si="1411"/>
        <v>2031</v>
      </c>
      <c r="FK103" s="1260">
        <f t="shared" si="1411"/>
        <v>2031</v>
      </c>
      <c r="FL103" s="1260">
        <f t="shared" si="1411"/>
        <v>2031</v>
      </c>
      <c r="FM103" s="1260">
        <f t="shared" si="1411"/>
        <v>2031</v>
      </c>
      <c r="FN103" s="1260">
        <f t="shared" si="1411"/>
        <v>2031</v>
      </c>
      <c r="FO103" s="1257">
        <f t="shared" si="1411"/>
        <v>2032</v>
      </c>
      <c r="FP103" s="1257">
        <f t="shared" si="1411"/>
        <v>2032</v>
      </c>
      <c r="FQ103" s="1257">
        <f t="shared" si="1411"/>
        <v>2032</v>
      </c>
      <c r="FR103" s="1257">
        <f t="shared" si="1411"/>
        <v>2032</v>
      </c>
      <c r="FS103" s="1257">
        <f t="shared" si="1411"/>
        <v>2032</v>
      </c>
      <c r="FT103" s="1257">
        <f t="shared" si="1411"/>
        <v>2032</v>
      </c>
      <c r="FU103" s="1257">
        <f t="shared" si="1411"/>
        <v>2032</v>
      </c>
      <c r="FV103" s="1257">
        <f t="shared" si="1411"/>
        <v>2032</v>
      </c>
      <c r="FW103" s="1257">
        <f t="shared" si="1411"/>
        <v>2032</v>
      </c>
      <c r="FX103" s="1257">
        <f t="shared" si="1411"/>
        <v>2032</v>
      </c>
      <c r="FY103" s="1257">
        <f t="shared" si="1411"/>
        <v>2032</v>
      </c>
      <c r="FZ103" s="1257">
        <f t="shared" si="1411"/>
        <v>2032</v>
      </c>
      <c r="GA103" s="1260">
        <f t="shared" si="1411"/>
        <v>2033</v>
      </c>
      <c r="GB103" s="1260">
        <f t="shared" si="1411"/>
        <v>2033</v>
      </c>
      <c r="GC103" s="1260">
        <f t="shared" si="1411"/>
        <v>2033</v>
      </c>
      <c r="GD103" s="1260">
        <f t="shared" si="1411"/>
        <v>2033</v>
      </c>
      <c r="GE103" s="1260">
        <f t="shared" si="1411"/>
        <v>2033</v>
      </c>
      <c r="GF103" s="1260">
        <f t="shared" si="1411"/>
        <v>2033</v>
      </c>
      <c r="GG103" s="1260">
        <f t="shared" si="1411"/>
        <v>2033</v>
      </c>
      <c r="GH103" s="1260">
        <f t="shared" si="1411"/>
        <v>2033</v>
      </c>
      <c r="GI103" s="1260">
        <f t="shared" si="1411"/>
        <v>2033</v>
      </c>
      <c r="GJ103" s="1260">
        <f t="shared" si="1411"/>
        <v>2033</v>
      </c>
      <c r="GK103" s="1260">
        <f t="shared" si="1411"/>
        <v>2033</v>
      </c>
      <c r="GL103" s="1260">
        <f t="shared" si="1411"/>
        <v>2033</v>
      </c>
      <c r="GM103" s="1257">
        <f t="shared" si="1411"/>
        <v>2034</v>
      </c>
      <c r="GN103" s="1257">
        <f t="shared" si="1411"/>
        <v>2034</v>
      </c>
      <c r="GO103" s="1257">
        <f t="shared" si="1411"/>
        <v>2034</v>
      </c>
      <c r="GP103" s="1257">
        <f t="shared" si="1411"/>
        <v>2034</v>
      </c>
      <c r="GQ103" s="1257">
        <f t="shared" si="1411"/>
        <v>2034</v>
      </c>
      <c r="GR103" s="1257">
        <f t="shared" si="1411"/>
        <v>2034</v>
      </c>
      <c r="GS103" s="1257">
        <f t="shared" si="1411"/>
        <v>2034</v>
      </c>
      <c r="GT103" s="1257">
        <f t="shared" si="1411"/>
        <v>2034</v>
      </c>
      <c r="GU103" s="1257">
        <f t="shared" si="1411"/>
        <v>2034</v>
      </c>
      <c r="GV103" s="1257">
        <f t="shared" si="1411"/>
        <v>2034</v>
      </c>
      <c r="GW103" s="1257">
        <f t="shared" si="1411"/>
        <v>2034</v>
      </c>
      <c r="GX103" s="1257">
        <f t="shared" si="1411"/>
        <v>2034</v>
      </c>
      <c r="GY103" s="1260">
        <f t="shared" si="1411"/>
        <v>2035</v>
      </c>
      <c r="GZ103" s="1260">
        <f t="shared" si="1411"/>
        <v>2035</v>
      </c>
      <c r="HA103" s="1260">
        <f t="shared" si="1411"/>
        <v>2035</v>
      </c>
      <c r="HB103" s="1260">
        <f t="shared" si="1411"/>
        <v>2035</v>
      </c>
      <c r="HC103" s="1260">
        <f t="shared" si="1411"/>
        <v>2035</v>
      </c>
      <c r="HD103" s="1260">
        <f t="shared" si="1411"/>
        <v>2035</v>
      </c>
      <c r="HE103" s="1260">
        <f t="shared" si="1411"/>
        <v>2035</v>
      </c>
      <c r="HF103" s="1260">
        <f t="shared" si="1411"/>
        <v>2035</v>
      </c>
      <c r="HG103" s="1260">
        <f t="shared" si="1411"/>
        <v>2035</v>
      </c>
      <c r="HH103" s="1260">
        <f t="shared" si="1411"/>
        <v>2035</v>
      </c>
      <c r="HI103" s="1260">
        <f t="shared" si="1411"/>
        <v>2035</v>
      </c>
      <c r="HJ103" s="1260">
        <f t="shared" si="1411"/>
        <v>2035</v>
      </c>
      <c r="HK103" s="1257">
        <f t="shared" ref="HK103:IB103" si="1412">VALUE(YEAR(HK105))</f>
        <v>2036</v>
      </c>
      <c r="HL103" s="1257">
        <f t="shared" si="1412"/>
        <v>2036</v>
      </c>
      <c r="HM103" s="1257">
        <f t="shared" si="1412"/>
        <v>2036</v>
      </c>
      <c r="HN103" s="1257">
        <f t="shared" si="1412"/>
        <v>2036</v>
      </c>
      <c r="HO103" s="1257">
        <f t="shared" si="1412"/>
        <v>2036</v>
      </c>
      <c r="HP103" s="1257">
        <f t="shared" si="1412"/>
        <v>2036</v>
      </c>
      <c r="HQ103" s="1257">
        <f t="shared" si="1412"/>
        <v>2036</v>
      </c>
      <c r="HR103" s="1257">
        <f t="shared" si="1412"/>
        <v>2036</v>
      </c>
      <c r="HS103" s="1257">
        <f t="shared" si="1412"/>
        <v>2036</v>
      </c>
      <c r="HT103" s="1257">
        <f t="shared" si="1412"/>
        <v>2036</v>
      </c>
      <c r="HU103" s="1257">
        <f t="shared" si="1412"/>
        <v>2036</v>
      </c>
      <c r="HV103" s="1257">
        <f t="shared" si="1412"/>
        <v>2036</v>
      </c>
      <c r="HW103" s="1260">
        <f t="shared" si="1412"/>
        <v>2037</v>
      </c>
      <c r="HX103" s="1260">
        <f t="shared" si="1412"/>
        <v>2037</v>
      </c>
      <c r="HY103" s="1260">
        <f t="shared" si="1412"/>
        <v>2037</v>
      </c>
      <c r="HZ103" s="1260">
        <f t="shared" si="1412"/>
        <v>2037</v>
      </c>
      <c r="IA103" s="1260">
        <f t="shared" si="1412"/>
        <v>2037</v>
      </c>
      <c r="IB103" s="1260">
        <f t="shared" si="1412"/>
        <v>2037</v>
      </c>
      <c r="ID103" s="381" t="s">
        <v>230</v>
      </c>
      <c r="IE103" s="294"/>
      <c r="IF103" s="382"/>
      <c r="IG103" s="382"/>
      <c r="IH103" s="382"/>
      <c r="II103" s="382"/>
      <c r="IJ103" s="382"/>
      <c r="IK103" s="382"/>
      <c r="IL103" s="382"/>
      <c r="IM103" s="382"/>
      <c r="IN103" s="382"/>
      <c r="IO103" s="382"/>
      <c r="IP103" s="382"/>
      <c r="IQ103" s="382"/>
      <c r="IR103" s="382"/>
      <c r="IS103" s="382"/>
      <c r="IT103" s="382"/>
      <c r="IU103" s="382"/>
      <c r="IV103" s="382"/>
      <c r="IW103" s="382"/>
      <c r="IX103" s="383"/>
    </row>
    <row r="104" spans="2:259" x14ac:dyDescent="0.3">
      <c r="C104" s="384" t="s">
        <v>271</v>
      </c>
      <c r="D104" s="27"/>
      <c r="E104" s="657"/>
      <c r="F104" s="657" t="s">
        <v>58</v>
      </c>
      <c r="G104" s="657" t="s">
        <v>59</v>
      </c>
      <c r="H104" s="657" t="s">
        <v>60</v>
      </c>
      <c r="I104" s="657" t="s">
        <v>61</v>
      </c>
      <c r="J104" s="657" t="s">
        <v>62</v>
      </c>
      <c r="K104" s="657" t="s">
        <v>63</v>
      </c>
      <c r="L104" s="657" t="s">
        <v>64</v>
      </c>
      <c r="M104" s="657" t="s">
        <v>65</v>
      </c>
      <c r="N104" s="657" t="s">
        <v>66</v>
      </c>
      <c r="O104" s="657" t="s">
        <v>67</v>
      </c>
      <c r="P104" s="657" t="s">
        <v>68</v>
      </c>
      <c r="Q104" s="657" t="s">
        <v>69</v>
      </c>
      <c r="R104" s="657" t="s">
        <v>70</v>
      </c>
      <c r="S104" s="657" t="s">
        <v>71</v>
      </c>
      <c r="T104" s="657" t="s">
        <v>72</v>
      </c>
      <c r="U104" s="657" t="s">
        <v>73</v>
      </c>
      <c r="V104" s="657" t="s">
        <v>74</v>
      </c>
      <c r="W104" s="385" t="s">
        <v>151</v>
      </c>
      <c r="Y104" s="1258"/>
      <c r="Z104" s="1258"/>
      <c r="AA104" s="1258" t="str">
        <f t="shared" ref="AA104:CL104" si="1413">YEAR(AA105)&amp;"."&amp;TEXT(ROUNDUP(MONTH(AA105)/3,0),"0Q")</f>
        <v>2020.1Q</v>
      </c>
      <c r="AB104" s="1258" t="str">
        <f t="shared" si="1413"/>
        <v>2020.1Q</v>
      </c>
      <c r="AC104" s="1258" t="str">
        <f t="shared" si="1413"/>
        <v>2020.1Q</v>
      </c>
      <c r="AD104" s="1258" t="str">
        <f t="shared" si="1413"/>
        <v>2020.2Q</v>
      </c>
      <c r="AE104" s="1258" t="str">
        <f t="shared" si="1413"/>
        <v>2020.2Q</v>
      </c>
      <c r="AF104" s="1258" t="str">
        <f t="shared" si="1413"/>
        <v>2020.2Q</v>
      </c>
      <c r="AG104" s="1258" t="str">
        <f t="shared" si="1413"/>
        <v>2020.3Q</v>
      </c>
      <c r="AH104" s="1258" t="str">
        <f t="shared" si="1413"/>
        <v>2020.3Q</v>
      </c>
      <c r="AI104" s="1258" t="str">
        <f t="shared" si="1413"/>
        <v>2020.3Q</v>
      </c>
      <c r="AJ104" s="1258" t="str">
        <f t="shared" si="1413"/>
        <v>2020.4Q</v>
      </c>
      <c r="AK104" s="1258" t="str">
        <f t="shared" si="1413"/>
        <v>2020.4Q</v>
      </c>
      <c r="AL104" s="1258" t="str">
        <f t="shared" si="1413"/>
        <v>2020.4Q</v>
      </c>
      <c r="AM104" s="1261" t="str">
        <f t="shared" si="1413"/>
        <v>2021.1Q</v>
      </c>
      <c r="AN104" s="1261" t="str">
        <f t="shared" si="1413"/>
        <v>2021.1Q</v>
      </c>
      <c r="AO104" s="1261" t="str">
        <f t="shared" si="1413"/>
        <v>2021.1Q</v>
      </c>
      <c r="AP104" s="1261" t="str">
        <f t="shared" si="1413"/>
        <v>2021.2Q</v>
      </c>
      <c r="AQ104" s="1261" t="str">
        <f t="shared" si="1413"/>
        <v>2021.2Q</v>
      </c>
      <c r="AR104" s="1261" t="str">
        <f t="shared" si="1413"/>
        <v>2021.2Q</v>
      </c>
      <c r="AS104" s="1261" t="str">
        <f t="shared" si="1413"/>
        <v>2021.3Q</v>
      </c>
      <c r="AT104" s="1261" t="str">
        <f t="shared" si="1413"/>
        <v>2021.3Q</v>
      </c>
      <c r="AU104" s="1261" t="str">
        <f t="shared" si="1413"/>
        <v>2021.3Q</v>
      </c>
      <c r="AV104" s="1261" t="str">
        <f t="shared" si="1413"/>
        <v>2021.4Q</v>
      </c>
      <c r="AW104" s="1261" t="str">
        <f t="shared" si="1413"/>
        <v>2021.4Q</v>
      </c>
      <c r="AX104" s="1261" t="str">
        <f t="shared" si="1413"/>
        <v>2021.4Q</v>
      </c>
      <c r="AY104" s="1258" t="str">
        <f t="shared" si="1413"/>
        <v>2022.1Q</v>
      </c>
      <c r="AZ104" s="1258" t="str">
        <f t="shared" si="1413"/>
        <v>2022.1Q</v>
      </c>
      <c r="BA104" s="1258" t="str">
        <f t="shared" si="1413"/>
        <v>2022.1Q</v>
      </c>
      <c r="BB104" s="1258" t="str">
        <f t="shared" si="1413"/>
        <v>2022.2Q</v>
      </c>
      <c r="BC104" s="1258" t="str">
        <f t="shared" si="1413"/>
        <v>2022.2Q</v>
      </c>
      <c r="BD104" s="1258" t="str">
        <f t="shared" si="1413"/>
        <v>2022.2Q</v>
      </c>
      <c r="BE104" s="1258" t="str">
        <f t="shared" si="1413"/>
        <v>2022.3Q</v>
      </c>
      <c r="BF104" s="1258" t="str">
        <f t="shared" si="1413"/>
        <v>2022.3Q</v>
      </c>
      <c r="BG104" s="1258" t="str">
        <f t="shared" si="1413"/>
        <v>2022.3Q</v>
      </c>
      <c r="BH104" s="1258" t="str">
        <f t="shared" si="1413"/>
        <v>2022.4Q</v>
      </c>
      <c r="BI104" s="1258" t="str">
        <f t="shared" si="1413"/>
        <v>2022.4Q</v>
      </c>
      <c r="BJ104" s="1258" t="str">
        <f t="shared" si="1413"/>
        <v>2022.4Q</v>
      </c>
      <c r="BK104" s="1261" t="str">
        <f t="shared" si="1413"/>
        <v>2023.1Q</v>
      </c>
      <c r="BL104" s="1261" t="str">
        <f t="shared" si="1413"/>
        <v>2023.1Q</v>
      </c>
      <c r="BM104" s="1261" t="str">
        <f t="shared" si="1413"/>
        <v>2023.1Q</v>
      </c>
      <c r="BN104" s="1261" t="str">
        <f t="shared" si="1413"/>
        <v>2023.2Q</v>
      </c>
      <c r="BO104" s="1261" t="str">
        <f t="shared" si="1413"/>
        <v>2023.2Q</v>
      </c>
      <c r="BP104" s="1261" t="str">
        <f t="shared" si="1413"/>
        <v>2023.2Q</v>
      </c>
      <c r="BQ104" s="1261" t="str">
        <f t="shared" si="1413"/>
        <v>2023.3Q</v>
      </c>
      <c r="BR104" s="1261" t="str">
        <f t="shared" si="1413"/>
        <v>2023.3Q</v>
      </c>
      <c r="BS104" s="1261" t="str">
        <f t="shared" si="1413"/>
        <v>2023.3Q</v>
      </c>
      <c r="BT104" s="1261" t="str">
        <f t="shared" si="1413"/>
        <v>2023.4Q</v>
      </c>
      <c r="BU104" s="1261" t="str">
        <f t="shared" si="1413"/>
        <v>2023.4Q</v>
      </c>
      <c r="BV104" s="1261" t="str">
        <f t="shared" si="1413"/>
        <v>2023.4Q</v>
      </c>
      <c r="BW104" s="1258" t="str">
        <f t="shared" si="1413"/>
        <v>2024.1Q</v>
      </c>
      <c r="BX104" s="1258" t="str">
        <f t="shared" si="1413"/>
        <v>2024.1Q</v>
      </c>
      <c r="BY104" s="1258" t="str">
        <f t="shared" si="1413"/>
        <v>2024.1Q</v>
      </c>
      <c r="BZ104" s="1258" t="str">
        <f t="shared" si="1413"/>
        <v>2024.2Q</v>
      </c>
      <c r="CA104" s="1258" t="str">
        <f t="shared" si="1413"/>
        <v>2024.2Q</v>
      </c>
      <c r="CB104" s="1258" t="str">
        <f t="shared" si="1413"/>
        <v>2024.2Q</v>
      </c>
      <c r="CC104" s="1258" t="str">
        <f t="shared" si="1413"/>
        <v>2024.3Q</v>
      </c>
      <c r="CD104" s="1258" t="str">
        <f t="shared" si="1413"/>
        <v>2024.3Q</v>
      </c>
      <c r="CE104" s="1258" t="str">
        <f t="shared" si="1413"/>
        <v>2024.3Q</v>
      </c>
      <c r="CF104" s="1258" t="str">
        <f t="shared" si="1413"/>
        <v>2024.4Q</v>
      </c>
      <c r="CG104" s="1258" t="str">
        <f t="shared" si="1413"/>
        <v>2024.4Q</v>
      </c>
      <c r="CH104" s="1258" t="str">
        <f t="shared" si="1413"/>
        <v>2024.4Q</v>
      </c>
      <c r="CI104" s="1261" t="str">
        <f t="shared" si="1413"/>
        <v>2025.1Q</v>
      </c>
      <c r="CJ104" s="1261" t="str">
        <f t="shared" si="1413"/>
        <v>2025.1Q</v>
      </c>
      <c r="CK104" s="1261" t="str">
        <f t="shared" si="1413"/>
        <v>2025.1Q</v>
      </c>
      <c r="CL104" s="1261" t="str">
        <f t="shared" si="1413"/>
        <v>2025.2Q</v>
      </c>
      <c r="CM104" s="1261" t="str">
        <f t="shared" ref="CM104:EX104" si="1414">YEAR(CM105)&amp;"."&amp;TEXT(ROUNDUP(MONTH(CM105)/3,0),"0Q")</f>
        <v>2025.2Q</v>
      </c>
      <c r="CN104" s="1261" t="str">
        <f t="shared" si="1414"/>
        <v>2025.2Q</v>
      </c>
      <c r="CO104" s="1261" t="str">
        <f t="shared" si="1414"/>
        <v>2025.3Q</v>
      </c>
      <c r="CP104" s="1261" t="str">
        <f t="shared" si="1414"/>
        <v>2025.3Q</v>
      </c>
      <c r="CQ104" s="1261" t="str">
        <f t="shared" si="1414"/>
        <v>2025.3Q</v>
      </c>
      <c r="CR104" s="1261" t="str">
        <f t="shared" si="1414"/>
        <v>2025.4Q</v>
      </c>
      <c r="CS104" s="1261" t="str">
        <f t="shared" si="1414"/>
        <v>2025.4Q</v>
      </c>
      <c r="CT104" s="1261" t="str">
        <f t="shared" si="1414"/>
        <v>2025.4Q</v>
      </c>
      <c r="CU104" s="1258" t="str">
        <f t="shared" si="1414"/>
        <v>2026.1Q</v>
      </c>
      <c r="CV104" s="1258" t="str">
        <f t="shared" si="1414"/>
        <v>2026.1Q</v>
      </c>
      <c r="CW104" s="1258" t="str">
        <f t="shared" si="1414"/>
        <v>2026.1Q</v>
      </c>
      <c r="CX104" s="1258" t="str">
        <f t="shared" si="1414"/>
        <v>2026.2Q</v>
      </c>
      <c r="CY104" s="1258" t="str">
        <f t="shared" si="1414"/>
        <v>2026.2Q</v>
      </c>
      <c r="CZ104" s="1258" t="str">
        <f t="shared" si="1414"/>
        <v>2026.2Q</v>
      </c>
      <c r="DA104" s="1258" t="str">
        <f t="shared" si="1414"/>
        <v>2026.3Q</v>
      </c>
      <c r="DB104" s="1258" t="str">
        <f t="shared" si="1414"/>
        <v>2026.3Q</v>
      </c>
      <c r="DC104" s="1258" t="str">
        <f t="shared" si="1414"/>
        <v>2026.3Q</v>
      </c>
      <c r="DD104" s="1258" t="str">
        <f t="shared" si="1414"/>
        <v>2026.4Q</v>
      </c>
      <c r="DE104" s="1258" t="str">
        <f t="shared" si="1414"/>
        <v>2026.4Q</v>
      </c>
      <c r="DF104" s="1258" t="str">
        <f t="shared" si="1414"/>
        <v>2026.4Q</v>
      </c>
      <c r="DG104" s="1261" t="str">
        <f t="shared" si="1414"/>
        <v>2027.1Q</v>
      </c>
      <c r="DH104" s="1261" t="str">
        <f t="shared" si="1414"/>
        <v>2027.1Q</v>
      </c>
      <c r="DI104" s="1261" t="str">
        <f t="shared" si="1414"/>
        <v>2027.1Q</v>
      </c>
      <c r="DJ104" s="1261" t="str">
        <f t="shared" si="1414"/>
        <v>2027.2Q</v>
      </c>
      <c r="DK104" s="1261" t="str">
        <f t="shared" si="1414"/>
        <v>2027.2Q</v>
      </c>
      <c r="DL104" s="1261" t="str">
        <f t="shared" si="1414"/>
        <v>2027.2Q</v>
      </c>
      <c r="DM104" s="1261" t="str">
        <f t="shared" si="1414"/>
        <v>2027.3Q</v>
      </c>
      <c r="DN104" s="1261" t="str">
        <f t="shared" si="1414"/>
        <v>2027.3Q</v>
      </c>
      <c r="DO104" s="1261" t="str">
        <f t="shared" si="1414"/>
        <v>2027.3Q</v>
      </c>
      <c r="DP104" s="1261" t="str">
        <f t="shared" si="1414"/>
        <v>2027.4Q</v>
      </c>
      <c r="DQ104" s="1261" t="str">
        <f t="shared" si="1414"/>
        <v>2027.4Q</v>
      </c>
      <c r="DR104" s="1261" t="str">
        <f t="shared" si="1414"/>
        <v>2027.4Q</v>
      </c>
      <c r="DS104" s="1258" t="str">
        <f t="shared" si="1414"/>
        <v>2028.1Q</v>
      </c>
      <c r="DT104" s="1258" t="str">
        <f t="shared" si="1414"/>
        <v>2028.1Q</v>
      </c>
      <c r="DU104" s="1258" t="str">
        <f t="shared" si="1414"/>
        <v>2028.1Q</v>
      </c>
      <c r="DV104" s="1258" t="str">
        <f t="shared" si="1414"/>
        <v>2028.2Q</v>
      </c>
      <c r="DW104" s="1258" t="str">
        <f t="shared" si="1414"/>
        <v>2028.2Q</v>
      </c>
      <c r="DX104" s="1258" t="str">
        <f t="shared" si="1414"/>
        <v>2028.2Q</v>
      </c>
      <c r="DY104" s="1258" t="str">
        <f t="shared" si="1414"/>
        <v>2028.3Q</v>
      </c>
      <c r="DZ104" s="1258" t="str">
        <f t="shared" si="1414"/>
        <v>2028.3Q</v>
      </c>
      <c r="EA104" s="1258" t="str">
        <f t="shared" si="1414"/>
        <v>2028.3Q</v>
      </c>
      <c r="EB104" s="1258" t="str">
        <f t="shared" si="1414"/>
        <v>2028.4Q</v>
      </c>
      <c r="EC104" s="1258" t="str">
        <f t="shared" si="1414"/>
        <v>2028.4Q</v>
      </c>
      <c r="ED104" s="1258" t="str">
        <f t="shared" si="1414"/>
        <v>2028.4Q</v>
      </c>
      <c r="EE104" s="1261" t="str">
        <f t="shared" si="1414"/>
        <v>2029.1Q</v>
      </c>
      <c r="EF104" s="1261" t="str">
        <f t="shared" si="1414"/>
        <v>2029.1Q</v>
      </c>
      <c r="EG104" s="1261" t="str">
        <f t="shared" si="1414"/>
        <v>2029.1Q</v>
      </c>
      <c r="EH104" s="1261" t="str">
        <f t="shared" si="1414"/>
        <v>2029.2Q</v>
      </c>
      <c r="EI104" s="1261" t="str">
        <f t="shared" si="1414"/>
        <v>2029.2Q</v>
      </c>
      <c r="EJ104" s="1261" t="str">
        <f t="shared" si="1414"/>
        <v>2029.2Q</v>
      </c>
      <c r="EK104" s="1261" t="str">
        <f t="shared" si="1414"/>
        <v>2029.3Q</v>
      </c>
      <c r="EL104" s="1261" t="str">
        <f t="shared" si="1414"/>
        <v>2029.3Q</v>
      </c>
      <c r="EM104" s="1261" t="str">
        <f t="shared" si="1414"/>
        <v>2029.3Q</v>
      </c>
      <c r="EN104" s="1261" t="str">
        <f t="shared" si="1414"/>
        <v>2029.4Q</v>
      </c>
      <c r="EO104" s="1261" t="str">
        <f t="shared" si="1414"/>
        <v>2029.4Q</v>
      </c>
      <c r="EP104" s="1261" t="str">
        <f t="shared" si="1414"/>
        <v>2029.4Q</v>
      </c>
      <c r="EQ104" s="1258" t="str">
        <f t="shared" si="1414"/>
        <v>2030.1Q</v>
      </c>
      <c r="ER104" s="1258" t="str">
        <f t="shared" si="1414"/>
        <v>2030.1Q</v>
      </c>
      <c r="ES104" s="1258" t="str">
        <f t="shared" si="1414"/>
        <v>2030.1Q</v>
      </c>
      <c r="ET104" s="1258" t="str">
        <f t="shared" si="1414"/>
        <v>2030.2Q</v>
      </c>
      <c r="EU104" s="1258" t="str">
        <f t="shared" si="1414"/>
        <v>2030.2Q</v>
      </c>
      <c r="EV104" s="1258" t="str">
        <f t="shared" si="1414"/>
        <v>2030.2Q</v>
      </c>
      <c r="EW104" s="1258" t="str">
        <f t="shared" si="1414"/>
        <v>2030.3Q</v>
      </c>
      <c r="EX104" s="1258" t="str">
        <f t="shared" si="1414"/>
        <v>2030.3Q</v>
      </c>
      <c r="EY104" s="1258" t="str">
        <f t="shared" ref="EY104:HJ104" si="1415">YEAR(EY105)&amp;"."&amp;TEXT(ROUNDUP(MONTH(EY105)/3,0),"0Q")</f>
        <v>2030.3Q</v>
      </c>
      <c r="EZ104" s="1258" t="str">
        <f t="shared" si="1415"/>
        <v>2030.4Q</v>
      </c>
      <c r="FA104" s="1258" t="str">
        <f t="shared" si="1415"/>
        <v>2030.4Q</v>
      </c>
      <c r="FB104" s="1258" t="str">
        <f t="shared" si="1415"/>
        <v>2030.4Q</v>
      </c>
      <c r="FC104" s="1261" t="str">
        <f t="shared" si="1415"/>
        <v>2031.1Q</v>
      </c>
      <c r="FD104" s="1261" t="str">
        <f t="shared" si="1415"/>
        <v>2031.1Q</v>
      </c>
      <c r="FE104" s="1261" t="str">
        <f t="shared" si="1415"/>
        <v>2031.1Q</v>
      </c>
      <c r="FF104" s="1261" t="str">
        <f t="shared" si="1415"/>
        <v>2031.2Q</v>
      </c>
      <c r="FG104" s="1261" t="str">
        <f t="shared" si="1415"/>
        <v>2031.2Q</v>
      </c>
      <c r="FH104" s="1261" t="str">
        <f t="shared" si="1415"/>
        <v>2031.2Q</v>
      </c>
      <c r="FI104" s="1261" t="str">
        <f t="shared" si="1415"/>
        <v>2031.3Q</v>
      </c>
      <c r="FJ104" s="1261" t="str">
        <f t="shared" si="1415"/>
        <v>2031.3Q</v>
      </c>
      <c r="FK104" s="1261" t="str">
        <f t="shared" si="1415"/>
        <v>2031.3Q</v>
      </c>
      <c r="FL104" s="1261" t="str">
        <f t="shared" si="1415"/>
        <v>2031.4Q</v>
      </c>
      <c r="FM104" s="1261" t="str">
        <f t="shared" si="1415"/>
        <v>2031.4Q</v>
      </c>
      <c r="FN104" s="1261" t="str">
        <f t="shared" si="1415"/>
        <v>2031.4Q</v>
      </c>
      <c r="FO104" s="1258" t="str">
        <f t="shared" si="1415"/>
        <v>2032.1Q</v>
      </c>
      <c r="FP104" s="1258" t="str">
        <f t="shared" si="1415"/>
        <v>2032.1Q</v>
      </c>
      <c r="FQ104" s="1258" t="str">
        <f t="shared" si="1415"/>
        <v>2032.1Q</v>
      </c>
      <c r="FR104" s="1258" t="str">
        <f t="shared" si="1415"/>
        <v>2032.2Q</v>
      </c>
      <c r="FS104" s="1258" t="str">
        <f t="shared" si="1415"/>
        <v>2032.2Q</v>
      </c>
      <c r="FT104" s="1258" t="str">
        <f t="shared" si="1415"/>
        <v>2032.2Q</v>
      </c>
      <c r="FU104" s="1258" t="str">
        <f t="shared" si="1415"/>
        <v>2032.3Q</v>
      </c>
      <c r="FV104" s="1258" t="str">
        <f t="shared" si="1415"/>
        <v>2032.3Q</v>
      </c>
      <c r="FW104" s="1258" t="str">
        <f t="shared" si="1415"/>
        <v>2032.3Q</v>
      </c>
      <c r="FX104" s="1258" t="str">
        <f t="shared" si="1415"/>
        <v>2032.4Q</v>
      </c>
      <c r="FY104" s="1258" t="str">
        <f t="shared" si="1415"/>
        <v>2032.4Q</v>
      </c>
      <c r="FZ104" s="1258" t="str">
        <f t="shared" si="1415"/>
        <v>2032.4Q</v>
      </c>
      <c r="GA104" s="1261" t="str">
        <f t="shared" si="1415"/>
        <v>2033.1Q</v>
      </c>
      <c r="GB104" s="1261" t="str">
        <f t="shared" si="1415"/>
        <v>2033.1Q</v>
      </c>
      <c r="GC104" s="1261" t="str">
        <f t="shared" si="1415"/>
        <v>2033.1Q</v>
      </c>
      <c r="GD104" s="1261" t="str">
        <f t="shared" si="1415"/>
        <v>2033.2Q</v>
      </c>
      <c r="GE104" s="1261" t="str">
        <f t="shared" si="1415"/>
        <v>2033.2Q</v>
      </c>
      <c r="GF104" s="1261" t="str">
        <f t="shared" si="1415"/>
        <v>2033.2Q</v>
      </c>
      <c r="GG104" s="1261" t="str">
        <f t="shared" si="1415"/>
        <v>2033.3Q</v>
      </c>
      <c r="GH104" s="1261" t="str">
        <f t="shared" si="1415"/>
        <v>2033.3Q</v>
      </c>
      <c r="GI104" s="1261" t="str">
        <f t="shared" si="1415"/>
        <v>2033.3Q</v>
      </c>
      <c r="GJ104" s="1261" t="str">
        <f t="shared" si="1415"/>
        <v>2033.4Q</v>
      </c>
      <c r="GK104" s="1261" t="str">
        <f t="shared" si="1415"/>
        <v>2033.4Q</v>
      </c>
      <c r="GL104" s="1261" t="str">
        <f t="shared" si="1415"/>
        <v>2033.4Q</v>
      </c>
      <c r="GM104" s="1258" t="str">
        <f t="shared" si="1415"/>
        <v>2034.1Q</v>
      </c>
      <c r="GN104" s="1258" t="str">
        <f t="shared" si="1415"/>
        <v>2034.1Q</v>
      </c>
      <c r="GO104" s="1258" t="str">
        <f t="shared" si="1415"/>
        <v>2034.1Q</v>
      </c>
      <c r="GP104" s="1258" t="str">
        <f t="shared" si="1415"/>
        <v>2034.2Q</v>
      </c>
      <c r="GQ104" s="1258" t="str">
        <f t="shared" si="1415"/>
        <v>2034.2Q</v>
      </c>
      <c r="GR104" s="1258" t="str">
        <f t="shared" si="1415"/>
        <v>2034.2Q</v>
      </c>
      <c r="GS104" s="1258" t="str">
        <f t="shared" si="1415"/>
        <v>2034.3Q</v>
      </c>
      <c r="GT104" s="1258" t="str">
        <f t="shared" si="1415"/>
        <v>2034.3Q</v>
      </c>
      <c r="GU104" s="1258" t="str">
        <f t="shared" si="1415"/>
        <v>2034.3Q</v>
      </c>
      <c r="GV104" s="1258" t="str">
        <f t="shared" si="1415"/>
        <v>2034.4Q</v>
      </c>
      <c r="GW104" s="1258" t="str">
        <f t="shared" si="1415"/>
        <v>2034.4Q</v>
      </c>
      <c r="GX104" s="1258" t="str">
        <f t="shared" si="1415"/>
        <v>2034.4Q</v>
      </c>
      <c r="GY104" s="1261" t="str">
        <f t="shared" si="1415"/>
        <v>2035.1Q</v>
      </c>
      <c r="GZ104" s="1261" t="str">
        <f t="shared" si="1415"/>
        <v>2035.1Q</v>
      </c>
      <c r="HA104" s="1261" t="str">
        <f t="shared" si="1415"/>
        <v>2035.1Q</v>
      </c>
      <c r="HB104" s="1261" t="str">
        <f t="shared" si="1415"/>
        <v>2035.2Q</v>
      </c>
      <c r="HC104" s="1261" t="str">
        <f t="shared" si="1415"/>
        <v>2035.2Q</v>
      </c>
      <c r="HD104" s="1261" t="str">
        <f t="shared" si="1415"/>
        <v>2035.2Q</v>
      </c>
      <c r="HE104" s="1261" t="str">
        <f t="shared" si="1415"/>
        <v>2035.3Q</v>
      </c>
      <c r="HF104" s="1261" t="str">
        <f t="shared" si="1415"/>
        <v>2035.3Q</v>
      </c>
      <c r="HG104" s="1261" t="str">
        <f t="shared" si="1415"/>
        <v>2035.3Q</v>
      </c>
      <c r="HH104" s="1261" t="str">
        <f t="shared" si="1415"/>
        <v>2035.4Q</v>
      </c>
      <c r="HI104" s="1261" t="str">
        <f t="shared" si="1415"/>
        <v>2035.4Q</v>
      </c>
      <c r="HJ104" s="1261" t="str">
        <f t="shared" si="1415"/>
        <v>2035.4Q</v>
      </c>
      <c r="HK104" s="1258" t="str">
        <f t="shared" ref="HK104:IB104" si="1416">YEAR(HK105)&amp;"."&amp;TEXT(ROUNDUP(MONTH(HK105)/3,0),"0Q")</f>
        <v>2036.1Q</v>
      </c>
      <c r="HL104" s="1258" t="str">
        <f t="shared" si="1416"/>
        <v>2036.1Q</v>
      </c>
      <c r="HM104" s="1258" t="str">
        <f t="shared" si="1416"/>
        <v>2036.1Q</v>
      </c>
      <c r="HN104" s="1258" t="str">
        <f t="shared" si="1416"/>
        <v>2036.2Q</v>
      </c>
      <c r="HO104" s="1258" t="str">
        <f t="shared" si="1416"/>
        <v>2036.2Q</v>
      </c>
      <c r="HP104" s="1258" t="str">
        <f t="shared" si="1416"/>
        <v>2036.2Q</v>
      </c>
      <c r="HQ104" s="1258" t="str">
        <f t="shared" si="1416"/>
        <v>2036.3Q</v>
      </c>
      <c r="HR104" s="1258" t="str">
        <f t="shared" si="1416"/>
        <v>2036.3Q</v>
      </c>
      <c r="HS104" s="1258" t="str">
        <f t="shared" si="1416"/>
        <v>2036.3Q</v>
      </c>
      <c r="HT104" s="1258" t="str">
        <f t="shared" si="1416"/>
        <v>2036.4Q</v>
      </c>
      <c r="HU104" s="1258" t="str">
        <f t="shared" si="1416"/>
        <v>2036.4Q</v>
      </c>
      <c r="HV104" s="1258" t="str">
        <f t="shared" si="1416"/>
        <v>2036.4Q</v>
      </c>
      <c r="HW104" s="1261" t="str">
        <f t="shared" si="1416"/>
        <v>2037.1Q</v>
      </c>
      <c r="HX104" s="1261" t="str">
        <f t="shared" si="1416"/>
        <v>2037.1Q</v>
      </c>
      <c r="HY104" s="1261" t="str">
        <f t="shared" si="1416"/>
        <v>2037.1Q</v>
      </c>
      <c r="HZ104" s="1261" t="str">
        <f t="shared" si="1416"/>
        <v>2037.2Q</v>
      </c>
      <c r="IA104" s="1261" t="str">
        <f t="shared" si="1416"/>
        <v>2037.2Q</v>
      </c>
      <c r="IB104" s="1261" t="str">
        <f t="shared" si="1416"/>
        <v>2037.2Q</v>
      </c>
      <c r="ID104" s="384" t="s">
        <v>271</v>
      </c>
      <c r="IE104" s="27"/>
      <c r="IF104" s="1418"/>
      <c r="IG104" s="1418" t="s">
        <v>58</v>
      </c>
      <c r="IH104" s="1418" t="s">
        <v>59</v>
      </c>
      <c r="II104" s="1418" t="s">
        <v>60</v>
      </c>
      <c r="IJ104" s="1418" t="s">
        <v>61</v>
      </c>
      <c r="IK104" s="1418" t="s">
        <v>62</v>
      </c>
      <c r="IL104" s="1418" t="s">
        <v>63</v>
      </c>
      <c r="IM104" s="1418" t="s">
        <v>64</v>
      </c>
      <c r="IN104" s="1418" t="s">
        <v>65</v>
      </c>
      <c r="IO104" s="1418" t="s">
        <v>66</v>
      </c>
      <c r="IP104" s="1418" t="s">
        <v>67</v>
      </c>
      <c r="IQ104" s="1418" t="s">
        <v>68</v>
      </c>
      <c r="IR104" s="1418" t="s">
        <v>69</v>
      </c>
      <c r="IS104" s="1418" t="s">
        <v>70</v>
      </c>
      <c r="IT104" s="1418" t="s">
        <v>71</v>
      </c>
      <c r="IU104" s="1418" t="s">
        <v>72</v>
      </c>
      <c r="IV104" s="1418" t="s">
        <v>73</v>
      </c>
      <c r="IW104" s="1418" t="s">
        <v>74</v>
      </c>
      <c r="IX104" s="385" t="s">
        <v>151</v>
      </c>
    </row>
    <row r="105" spans="2:259" x14ac:dyDescent="0.3">
      <c r="B105" s="258"/>
      <c r="C105" s="2219" t="s">
        <v>75</v>
      </c>
      <c r="D105" s="2220"/>
      <c r="E105" s="108" t="s">
        <v>57</v>
      </c>
      <c r="F105" s="75">
        <v>2020</v>
      </c>
      <c r="G105" s="75">
        <v>2021</v>
      </c>
      <c r="H105" s="75">
        <v>2022</v>
      </c>
      <c r="I105" s="75">
        <v>2023</v>
      </c>
      <c r="J105" s="75">
        <v>2024</v>
      </c>
      <c r="K105" s="75">
        <v>2025</v>
      </c>
      <c r="L105" s="75">
        <v>2026</v>
      </c>
      <c r="M105" s="75">
        <v>2027</v>
      </c>
      <c r="N105" s="75">
        <v>2028</v>
      </c>
      <c r="O105" s="75">
        <v>2029</v>
      </c>
      <c r="P105" s="75">
        <v>2030</v>
      </c>
      <c r="Q105" s="75">
        <v>2031</v>
      </c>
      <c r="R105" s="75">
        <v>2032</v>
      </c>
      <c r="S105" s="75">
        <v>2033</v>
      </c>
      <c r="T105" s="75">
        <v>2034</v>
      </c>
      <c r="U105" s="75">
        <v>2035</v>
      </c>
      <c r="V105" s="75">
        <v>2036</v>
      </c>
      <c r="W105" s="276">
        <v>2037</v>
      </c>
      <c r="Y105" s="1259" t="s">
        <v>552</v>
      </c>
      <c r="Z105" s="1259"/>
      <c r="AA105" s="1259">
        <v>43861</v>
      </c>
      <c r="AB105" s="1259">
        <v>43890</v>
      </c>
      <c r="AC105" s="1259">
        <v>43921</v>
      </c>
      <c r="AD105" s="1259">
        <v>43951</v>
      </c>
      <c r="AE105" s="1259">
        <v>43982</v>
      </c>
      <c r="AF105" s="1259">
        <v>44012</v>
      </c>
      <c r="AG105" s="1259">
        <v>44043</v>
      </c>
      <c r="AH105" s="1259">
        <f t="shared" ref="AH105" si="1417">EOMONTH(AG105,1)</f>
        <v>44074</v>
      </c>
      <c r="AI105" s="1259">
        <f t="shared" ref="AI105" si="1418">EOMONTH(AH105,1)</f>
        <v>44104</v>
      </c>
      <c r="AJ105" s="1259">
        <f t="shared" ref="AJ105" si="1419">EOMONTH(AI105,1)</f>
        <v>44135</v>
      </c>
      <c r="AK105" s="1259">
        <f t="shared" ref="AK105" si="1420">EOMONTH(AJ105,1)</f>
        <v>44165</v>
      </c>
      <c r="AL105" s="1259">
        <f t="shared" ref="AL105" si="1421">EOMONTH(AK105,1)</f>
        <v>44196</v>
      </c>
      <c r="AM105" s="1262">
        <f t="shared" ref="AM105" si="1422">EOMONTH(AL105,1)</f>
        <v>44227</v>
      </c>
      <c r="AN105" s="1262">
        <f t="shared" ref="AN105" si="1423">EOMONTH(AM105,1)</f>
        <v>44255</v>
      </c>
      <c r="AO105" s="1262">
        <f t="shared" ref="AO105" si="1424">EOMONTH(AN105,1)</f>
        <v>44286</v>
      </c>
      <c r="AP105" s="1262">
        <f t="shared" ref="AP105" si="1425">EOMONTH(AO105,1)</f>
        <v>44316</v>
      </c>
      <c r="AQ105" s="1262">
        <f t="shared" ref="AQ105" si="1426">EOMONTH(AP105,1)</f>
        <v>44347</v>
      </c>
      <c r="AR105" s="1262">
        <f t="shared" ref="AR105" si="1427">EOMONTH(AQ105,1)</f>
        <v>44377</v>
      </c>
      <c r="AS105" s="1262">
        <f t="shared" ref="AS105" si="1428">EOMONTH(AR105,1)</f>
        <v>44408</v>
      </c>
      <c r="AT105" s="1262">
        <f t="shared" ref="AT105" si="1429">EOMONTH(AS105,1)</f>
        <v>44439</v>
      </c>
      <c r="AU105" s="1262">
        <f t="shared" ref="AU105" si="1430">EOMONTH(AT105,1)</f>
        <v>44469</v>
      </c>
      <c r="AV105" s="1262">
        <f t="shared" ref="AV105" si="1431">EOMONTH(AU105,1)</f>
        <v>44500</v>
      </c>
      <c r="AW105" s="1262">
        <f t="shared" ref="AW105" si="1432">EOMONTH(AV105,1)</f>
        <v>44530</v>
      </c>
      <c r="AX105" s="1262">
        <f t="shared" ref="AX105" si="1433">EOMONTH(AW105,1)</f>
        <v>44561</v>
      </c>
      <c r="AY105" s="1259">
        <f t="shared" ref="AY105" si="1434">EOMONTH(AX105,1)</f>
        <v>44592</v>
      </c>
      <c r="AZ105" s="1259">
        <f t="shared" ref="AZ105" si="1435">EOMONTH(AY105,1)</f>
        <v>44620</v>
      </c>
      <c r="BA105" s="1259">
        <f t="shared" ref="BA105" si="1436">EOMONTH(AZ105,1)</f>
        <v>44651</v>
      </c>
      <c r="BB105" s="1259">
        <f t="shared" ref="BB105" si="1437">EOMONTH(BA105,1)</f>
        <v>44681</v>
      </c>
      <c r="BC105" s="1259">
        <f t="shared" ref="BC105" si="1438">EOMONTH(BB105,1)</f>
        <v>44712</v>
      </c>
      <c r="BD105" s="1259">
        <f t="shared" ref="BD105" si="1439">EOMONTH(BC105,1)</f>
        <v>44742</v>
      </c>
      <c r="BE105" s="1259">
        <f t="shared" ref="BE105" si="1440">EOMONTH(BD105,1)</f>
        <v>44773</v>
      </c>
      <c r="BF105" s="1259">
        <f t="shared" ref="BF105" si="1441">EOMONTH(BE105,1)</f>
        <v>44804</v>
      </c>
      <c r="BG105" s="1259">
        <f t="shared" ref="BG105" si="1442">EOMONTH(BF105,1)</f>
        <v>44834</v>
      </c>
      <c r="BH105" s="1259">
        <f t="shared" ref="BH105" si="1443">EOMONTH(BG105,1)</f>
        <v>44865</v>
      </c>
      <c r="BI105" s="1259">
        <f t="shared" ref="BI105" si="1444">EOMONTH(BH105,1)</f>
        <v>44895</v>
      </c>
      <c r="BJ105" s="1259">
        <f t="shared" ref="BJ105" si="1445">EOMONTH(BI105,1)</f>
        <v>44926</v>
      </c>
      <c r="BK105" s="1262">
        <f t="shared" ref="BK105" si="1446">EOMONTH(BJ105,1)</f>
        <v>44957</v>
      </c>
      <c r="BL105" s="1262">
        <f t="shared" ref="BL105" si="1447">EOMONTH(BK105,1)</f>
        <v>44985</v>
      </c>
      <c r="BM105" s="1262">
        <f t="shared" ref="BM105" si="1448">EOMONTH(BL105,1)</f>
        <v>45016</v>
      </c>
      <c r="BN105" s="1262">
        <f t="shared" ref="BN105" si="1449">EOMONTH(BM105,1)</f>
        <v>45046</v>
      </c>
      <c r="BO105" s="1262">
        <f t="shared" ref="BO105" si="1450">EOMONTH(BN105,1)</f>
        <v>45077</v>
      </c>
      <c r="BP105" s="1262">
        <f t="shared" ref="BP105" si="1451">EOMONTH(BO105,1)</f>
        <v>45107</v>
      </c>
      <c r="BQ105" s="1262">
        <f t="shared" ref="BQ105" si="1452">EOMONTH(BP105,1)</f>
        <v>45138</v>
      </c>
      <c r="BR105" s="1262">
        <f t="shared" ref="BR105" si="1453">EOMONTH(BQ105,1)</f>
        <v>45169</v>
      </c>
      <c r="BS105" s="1262">
        <f t="shared" ref="BS105" si="1454">EOMONTH(BR105,1)</f>
        <v>45199</v>
      </c>
      <c r="BT105" s="1262">
        <f t="shared" ref="BT105" si="1455">EOMONTH(BS105,1)</f>
        <v>45230</v>
      </c>
      <c r="BU105" s="1262">
        <f t="shared" ref="BU105" si="1456">EOMONTH(BT105,1)</f>
        <v>45260</v>
      </c>
      <c r="BV105" s="1262">
        <f t="shared" ref="BV105" si="1457">EOMONTH(BU105,1)</f>
        <v>45291</v>
      </c>
      <c r="BW105" s="1259">
        <f t="shared" ref="BW105" si="1458">EOMONTH(BV105,1)</f>
        <v>45322</v>
      </c>
      <c r="BX105" s="1259">
        <f t="shared" ref="BX105" si="1459">EOMONTH(BW105,1)</f>
        <v>45351</v>
      </c>
      <c r="BY105" s="1259">
        <f t="shared" ref="BY105" si="1460">EOMONTH(BX105,1)</f>
        <v>45382</v>
      </c>
      <c r="BZ105" s="1259">
        <f t="shared" ref="BZ105" si="1461">EOMONTH(BY105,1)</f>
        <v>45412</v>
      </c>
      <c r="CA105" s="1259">
        <f t="shared" ref="CA105" si="1462">EOMONTH(BZ105,1)</f>
        <v>45443</v>
      </c>
      <c r="CB105" s="1259">
        <f t="shared" ref="CB105" si="1463">EOMONTH(CA105,1)</f>
        <v>45473</v>
      </c>
      <c r="CC105" s="1259">
        <f t="shared" ref="CC105" si="1464">EOMONTH(CB105,1)</f>
        <v>45504</v>
      </c>
      <c r="CD105" s="1259">
        <f t="shared" ref="CD105" si="1465">EOMONTH(CC105,1)</f>
        <v>45535</v>
      </c>
      <c r="CE105" s="1259">
        <f t="shared" ref="CE105" si="1466">EOMONTH(CD105,1)</f>
        <v>45565</v>
      </c>
      <c r="CF105" s="1259">
        <f t="shared" ref="CF105" si="1467">EOMONTH(CE105,1)</f>
        <v>45596</v>
      </c>
      <c r="CG105" s="1259">
        <f t="shared" ref="CG105" si="1468">EOMONTH(CF105,1)</f>
        <v>45626</v>
      </c>
      <c r="CH105" s="1259">
        <f t="shared" ref="CH105" si="1469">EOMONTH(CG105,1)</f>
        <v>45657</v>
      </c>
      <c r="CI105" s="1262">
        <f t="shared" ref="CI105" si="1470">EOMONTH(CH105,1)</f>
        <v>45688</v>
      </c>
      <c r="CJ105" s="1262">
        <f t="shared" ref="CJ105" si="1471">EOMONTH(CI105,1)</f>
        <v>45716</v>
      </c>
      <c r="CK105" s="1262">
        <f t="shared" ref="CK105" si="1472">EOMONTH(CJ105,1)</f>
        <v>45747</v>
      </c>
      <c r="CL105" s="1262">
        <f t="shared" ref="CL105" si="1473">EOMONTH(CK105,1)</f>
        <v>45777</v>
      </c>
      <c r="CM105" s="1262">
        <f t="shared" ref="CM105" si="1474">EOMONTH(CL105,1)</f>
        <v>45808</v>
      </c>
      <c r="CN105" s="1262">
        <f t="shared" ref="CN105" si="1475">EOMONTH(CM105,1)</f>
        <v>45838</v>
      </c>
      <c r="CO105" s="1262">
        <f t="shared" ref="CO105" si="1476">EOMONTH(CN105,1)</f>
        <v>45869</v>
      </c>
      <c r="CP105" s="1262">
        <f t="shared" ref="CP105" si="1477">EOMONTH(CO105,1)</f>
        <v>45900</v>
      </c>
      <c r="CQ105" s="1262">
        <f t="shared" ref="CQ105" si="1478">EOMONTH(CP105,1)</f>
        <v>45930</v>
      </c>
      <c r="CR105" s="1262">
        <f t="shared" ref="CR105" si="1479">EOMONTH(CQ105,1)</f>
        <v>45961</v>
      </c>
      <c r="CS105" s="1262">
        <f t="shared" ref="CS105" si="1480">EOMONTH(CR105,1)</f>
        <v>45991</v>
      </c>
      <c r="CT105" s="1262">
        <f t="shared" ref="CT105" si="1481">EOMONTH(CS105,1)</f>
        <v>46022</v>
      </c>
      <c r="CU105" s="1259">
        <f t="shared" ref="CU105" si="1482">EOMONTH(CT105,1)</f>
        <v>46053</v>
      </c>
      <c r="CV105" s="1259">
        <f t="shared" ref="CV105" si="1483">EOMONTH(CU105,1)</f>
        <v>46081</v>
      </c>
      <c r="CW105" s="1259">
        <f t="shared" ref="CW105" si="1484">EOMONTH(CV105,1)</f>
        <v>46112</v>
      </c>
      <c r="CX105" s="1259">
        <f t="shared" ref="CX105" si="1485">EOMONTH(CW105,1)</f>
        <v>46142</v>
      </c>
      <c r="CY105" s="1259">
        <f t="shared" ref="CY105" si="1486">EOMONTH(CX105,1)</f>
        <v>46173</v>
      </c>
      <c r="CZ105" s="1259">
        <f t="shared" ref="CZ105" si="1487">EOMONTH(CY105,1)</f>
        <v>46203</v>
      </c>
      <c r="DA105" s="1259">
        <f t="shared" ref="DA105" si="1488">EOMONTH(CZ105,1)</f>
        <v>46234</v>
      </c>
      <c r="DB105" s="1259">
        <f t="shared" ref="DB105" si="1489">EOMONTH(DA105,1)</f>
        <v>46265</v>
      </c>
      <c r="DC105" s="1259">
        <f t="shared" ref="DC105" si="1490">EOMONTH(DB105,1)</f>
        <v>46295</v>
      </c>
      <c r="DD105" s="1259">
        <f t="shared" ref="DD105" si="1491">EOMONTH(DC105,1)</f>
        <v>46326</v>
      </c>
      <c r="DE105" s="1259">
        <f t="shared" ref="DE105" si="1492">EOMONTH(DD105,1)</f>
        <v>46356</v>
      </c>
      <c r="DF105" s="1259">
        <f t="shared" ref="DF105" si="1493">EOMONTH(DE105,1)</f>
        <v>46387</v>
      </c>
      <c r="DG105" s="1262">
        <f t="shared" ref="DG105" si="1494">EOMONTH(DF105,1)</f>
        <v>46418</v>
      </c>
      <c r="DH105" s="1262">
        <f t="shared" ref="DH105" si="1495">EOMONTH(DG105,1)</f>
        <v>46446</v>
      </c>
      <c r="DI105" s="1262">
        <f t="shared" ref="DI105" si="1496">EOMONTH(DH105,1)</f>
        <v>46477</v>
      </c>
      <c r="DJ105" s="1262">
        <f t="shared" ref="DJ105" si="1497">EOMONTH(DI105,1)</f>
        <v>46507</v>
      </c>
      <c r="DK105" s="1262">
        <f t="shared" ref="DK105" si="1498">EOMONTH(DJ105,1)</f>
        <v>46538</v>
      </c>
      <c r="DL105" s="1262">
        <f t="shared" ref="DL105" si="1499">EOMONTH(DK105,1)</f>
        <v>46568</v>
      </c>
      <c r="DM105" s="1262">
        <f t="shared" ref="DM105" si="1500">EOMONTH(DL105,1)</f>
        <v>46599</v>
      </c>
      <c r="DN105" s="1262">
        <f t="shared" ref="DN105" si="1501">EOMONTH(DM105,1)</f>
        <v>46630</v>
      </c>
      <c r="DO105" s="1262">
        <f t="shared" ref="DO105" si="1502">EOMONTH(DN105,1)</f>
        <v>46660</v>
      </c>
      <c r="DP105" s="1262">
        <f t="shared" ref="DP105" si="1503">EOMONTH(DO105,1)</f>
        <v>46691</v>
      </c>
      <c r="DQ105" s="1262">
        <f t="shared" ref="DQ105" si="1504">EOMONTH(DP105,1)</f>
        <v>46721</v>
      </c>
      <c r="DR105" s="1262">
        <f t="shared" ref="DR105" si="1505">EOMONTH(DQ105,1)</f>
        <v>46752</v>
      </c>
      <c r="DS105" s="1259">
        <f t="shared" ref="DS105" si="1506">EOMONTH(DR105,1)</f>
        <v>46783</v>
      </c>
      <c r="DT105" s="1259">
        <f t="shared" ref="DT105" si="1507">EOMONTH(DS105,1)</f>
        <v>46812</v>
      </c>
      <c r="DU105" s="1259">
        <f t="shared" ref="DU105" si="1508">EOMONTH(DT105,1)</f>
        <v>46843</v>
      </c>
      <c r="DV105" s="1259">
        <f t="shared" ref="DV105" si="1509">EOMONTH(DU105,1)</f>
        <v>46873</v>
      </c>
      <c r="DW105" s="1259">
        <f t="shared" ref="DW105" si="1510">EOMONTH(DV105,1)</f>
        <v>46904</v>
      </c>
      <c r="DX105" s="1259">
        <f t="shared" ref="DX105" si="1511">EOMONTH(DW105,1)</f>
        <v>46934</v>
      </c>
      <c r="DY105" s="1259">
        <f t="shared" ref="DY105" si="1512">EOMONTH(DX105,1)</f>
        <v>46965</v>
      </c>
      <c r="DZ105" s="1259">
        <f t="shared" ref="DZ105" si="1513">EOMONTH(DY105,1)</f>
        <v>46996</v>
      </c>
      <c r="EA105" s="1259">
        <f t="shared" ref="EA105" si="1514">EOMONTH(DZ105,1)</f>
        <v>47026</v>
      </c>
      <c r="EB105" s="1259">
        <f t="shared" ref="EB105" si="1515">EOMONTH(EA105,1)</f>
        <v>47057</v>
      </c>
      <c r="EC105" s="1259">
        <f t="shared" ref="EC105" si="1516">EOMONTH(EB105,1)</f>
        <v>47087</v>
      </c>
      <c r="ED105" s="1259">
        <f t="shared" ref="ED105" si="1517">EOMONTH(EC105,1)</f>
        <v>47118</v>
      </c>
      <c r="EE105" s="1262">
        <f t="shared" ref="EE105" si="1518">EOMONTH(ED105,1)</f>
        <v>47149</v>
      </c>
      <c r="EF105" s="1262">
        <f t="shared" ref="EF105" si="1519">EOMONTH(EE105,1)</f>
        <v>47177</v>
      </c>
      <c r="EG105" s="1262">
        <f t="shared" ref="EG105" si="1520">EOMONTH(EF105,1)</f>
        <v>47208</v>
      </c>
      <c r="EH105" s="1262">
        <f t="shared" ref="EH105" si="1521">EOMONTH(EG105,1)</f>
        <v>47238</v>
      </c>
      <c r="EI105" s="1262">
        <f t="shared" ref="EI105" si="1522">EOMONTH(EH105,1)</f>
        <v>47269</v>
      </c>
      <c r="EJ105" s="1262">
        <f t="shared" ref="EJ105" si="1523">EOMONTH(EI105,1)</f>
        <v>47299</v>
      </c>
      <c r="EK105" s="1262">
        <f t="shared" ref="EK105" si="1524">EOMONTH(EJ105,1)</f>
        <v>47330</v>
      </c>
      <c r="EL105" s="1262">
        <f t="shared" ref="EL105" si="1525">EOMONTH(EK105,1)</f>
        <v>47361</v>
      </c>
      <c r="EM105" s="1262">
        <f t="shared" ref="EM105" si="1526">EOMONTH(EL105,1)</f>
        <v>47391</v>
      </c>
      <c r="EN105" s="1262">
        <f t="shared" ref="EN105" si="1527">EOMONTH(EM105,1)</f>
        <v>47422</v>
      </c>
      <c r="EO105" s="1262">
        <f t="shared" ref="EO105" si="1528">EOMONTH(EN105,1)</f>
        <v>47452</v>
      </c>
      <c r="EP105" s="1262">
        <f t="shared" ref="EP105" si="1529">EOMONTH(EO105,1)</f>
        <v>47483</v>
      </c>
      <c r="EQ105" s="1259">
        <f t="shared" ref="EQ105" si="1530">EOMONTH(EP105,1)</f>
        <v>47514</v>
      </c>
      <c r="ER105" s="1259">
        <f t="shared" ref="ER105" si="1531">EOMONTH(EQ105,1)</f>
        <v>47542</v>
      </c>
      <c r="ES105" s="1259">
        <f t="shared" ref="ES105" si="1532">EOMONTH(ER105,1)</f>
        <v>47573</v>
      </c>
      <c r="ET105" s="1259">
        <f t="shared" ref="ET105" si="1533">EOMONTH(ES105,1)</f>
        <v>47603</v>
      </c>
      <c r="EU105" s="1259">
        <f t="shared" ref="EU105" si="1534">EOMONTH(ET105,1)</f>
        <v>47634</v>
      </c>
      <c r="EV105" s="1259">
        <f t="shared" ref="EV105" si="1535">EOMONTH(EU105,1)</f>
        <v>47664</v>
      </c>
      <c r="EW105" s="1259">
        <f t="shared" ref="EW105" si="1536">EOMONTH(EV105,1)</f>
        <v>47695</v>
      </c>
      <c r="EX105" s="1259">
        <f t="shared" ref="EX105" si="1537">EOMONTH(EW105,1)</f>
        <v>47726</v>
      </c>
      <c r="EY105" s="1259">
        <f t="shared" ref="EY105" si="1538">EOMONTH(EX105,1)</f>
        <v>47756</v>
      </c>
      <c r="EZ105" s="1259">
        <f t="shared" ref="EZ105" si="1539">EOMONTH(EY105,1)</f>
        <v>47787</v>
      </c>
      <c r="FA105" s="1259">
        <f t="shared" ref="FA105" si="1540">EOMONTH(EZ105,1)</f>
        <v>47817</v>
      </c>
      <c r="FB105" s="1259">
        <f t="shared" ref="FB105" si="1541">EOMONTH(FA105,1)</f>
        <v>47848</v>
      </c>
      <c r="FC105" s="1262">
        <f t="shared" ref="FC105" si="1542">EOMONTH(FB105,1)</f>
        <v>47879</v>
      </c>
      <c r="FD105" s="1262">
        <f t="shared" ref="FD105" si="1543">EOMONTH(FC105,1)</f>
        <v>47907</v>
      </c>
      <c r="FE105" s="1262">
        <f t="shared" ref="FE105" si="1544">EOMONTH(FD105,1)</f>
        <v>47938</v>
      </c>
      <c r="FF105" s="1262">
        <f t="shared" ref="FF105" si="1545">EOMONTH(FE105,1)</f>
        <v>47968</v>
      </c>
      <c r="FG105" s="1262">
        <f t="shared" ref="FG105" si="1546">EOMONTH(FF105,1)</f>
        <v>47999</v>
      </c>
      <c r="FH105" s="1262">
        <f t="shared" ref="FH105" si="1547">EOMONTH(FG105,1)</f>
        <v>48029</v>
      </c>
      <c r="FI105" s="1262">
        <f t="shared" ref="FI105" si="1548">EOMONTH(FH105,1)</f>
        <v>48060</v>
      </c>
      <c r="FJ105" s="1262">
        <f t="shared" ref="FJ105" si="1549">EOMONTH(FI105,1)</f>
        <v>48091</v>
      </c>
      <c r="FK105" s="1262">
        <f t="shared" ref="FK105" si="1550">EOMONTH(FJ105,1)</f>
        <v>48121</v>
      </c>
      <c r="FL105" s="1262">
        <f t="shared" ref="FL105" si="1551">EOMONTH(FK105,1)</f>
        <v>48152</v>
      </c>
      <c r="FM105" s="1262">
        <f t="shared" ref="FM105" si="1552">EOMONTH(FL105,1)</f>
        <v>48182</v>
      </c>
      <c r="FN105" s="1262">
        <f t="shared" ref="FN105" si="1553">EOMONTH(FM105,1)</f>
        <v>48213</v>
      </c>
      <c r="FO105" s="1259">
        <f t="shared" ref="FO105" si="1554">EOMONTH(FN105,1)</f>
        <v>48244</v>
      </c>
      <c r="FP105" s="1259">
        <f t="shared" ref="FP105" si="1555">EOMONTH(FO105,1)</f>
        <v>48273</v>
      </c>
      <c r="FQ105" s="1259">
        <f t="shared" ref="FQ105" si="1556">EOMONTH(FP105,1)</f>
        <v>48304</v>
      </c>
      <c r="FR105" s="1259">
        <f t="shared" ref="FR105" si="1557">EOMONTH(FQ105,1)</f>
        <v>48334</v>
      </c>
      <c r="FS105" s="1259">
        <f t="shared" ref="FS105" si="1558">EOMONTH(FR105,1)</f>
        <v>48365</v>
      </c>
      <c r="FT105" s="1259">
        <f t="shared" ref="FT105" si="1559">EOMONTH(FS105,1)</f>
        <v>48395</v>
      </c>
      <c r="FU105" s="1259">
        <f t="shared" ref="FU105" si="1560">EOMONTH(FT105,1)</f>
        <v>48426</v>
      </c>
      <c r="FV105" s="1259">
        <f t="shared" ref="FV105" si="1561">EOMONTH(FU105,1)</f>
        <v>48457</v>
      </c>
      <c r="FW105" s="1259">
        <f t="shared" ref="FW105" si="1562">EOMONTH(FV105,1)</f>
        <v>48487</v>
      </c>
      <c r="FX105" s="1259">
        <f t="shared" ref="FX105" si="1563">EOMONTH(FW105,1)</f>
        <v>48518</v>
      </c>
      <c r="FY105" s="1259">
        <f t="shared" ref="FY105" si="1564">EOMONTH(FX105,1)</f>
        <v>48548</v>
      </c>
      <c r="FZ105" s="1259">
        <f t="shared" ref="FZ105" si="1565">EOMONTH(FY105,1)</f>
        <v>48579</v>
      </c>
      <c r="GA105" s="1262">
        <f t="shared" ref="GA105" si="1566">EOMONTH(FZ105,1)</f>
        <v>48610</v>
      </c>
      <c r="GB105" s="1262">
        <f t="shared" ref="GB105" si="1567">EOMONTH(GA105,1)</f>
        <v>48638</v>
      </c>
      <c r="GC105" s="1262">
        <f t="shared" ref="GC105" si="1568">EOMONTH(GB105,1)</f>
        <v>48669</v>
      </c>
      <c r="GD105" s="1262">
        <f t="shared" ref="GD105" si="1569">EOMONTH(GC105,1)</f>
        <v>48699</v>
      </c>
      <c r="GE105" s="1262">
        <f t="shared" ref="GE105" si="1570">EOMONTH(GD105,1)</f>
        <v>48730</v>
      </c>
      <c r="GF105" s="1262">
        <f t="shared" ref="GF105" si="1571">EOMONTH(GE105,1)</f>
        <v>48760</v>
      </c>
      <c r="GG105" s="1262">
        <f t="shared" ref="GG105" si="1572">EOMONTH(GF105,1)</f>
        <v>48791</v>
      </c>
      <c r="GH105" s="1262">
        <f t="shared" ref="GH105" si="1573">EOMONTH(GG105,1)</f>
        <v>48822</v>
      </c>
      <c r="GI105" s="1262">
        <f t="shared" ref="GI105" si="1574">EOMONTH(GH105,1)</f>
        <v>48852</v>
      </c>
      <c r="GJ105" s="1262">
        <f t="shared" ref="GJ105" si="1575">EOMONTH(GI105,1)</f>
        <v>48883</v>
      </c>
      <c r="GK105" s="1262">
        <f t="shared" ref="GK105" si="1576">EOMONTH(GJ105,1)</f>
        <v>48913</v>
      </c>
      <c r="GL105" s="1262">
        <f t="shared" ref="GL105" si="1577">EOMONTH(GK105,1)</f>
        <v>48944</v>
      </c>
      <c r="GM105" s="1259">
        <f t="shared" ref="GM105" si="1578">EOMONTH(GL105,1)</f>
        <v>48975</v>
      </c>
      <c r="GN105" s="1259">
        <f t="shared" ref="GN105" si="1579">EOMONTH(GM105,1)</f>
        <v>49003</v>
      </c>
      <c r="GO105" s="1259">
        <f t="shared" ref="GO105" si="1580">EOMONTH(GN105,1)</f>
        <v>49034</v>
      </c>
      <c r="GP105" s="1259">
        <f t="shared" ref="GP105" si="1581">EOMONTH(GO105,1)</f>
        <v>49064</v>
      </c>
      <c r="GQ105" s="1259">
        <f t="shared" ref="GQ105" si="1582">EOMONTH(GP105,1)</f>
        <v>49095</v>
      </c>
      <c r="GR105" s="1259">
        <f t="shared" ref="GR105" si="1583">EOMONTH(GQ105,1)</f>
        <v>49125</v>
      </c>
      <c r="GS105" s="1259">
        <f t="shared" ref="GS105" si="1584">EOMONTH(GR105,1)</f>
        <v>49156</v>
      </c>
      <c r="GT105" s="1259">
        <f t="shared" ref="GT105" si="1585">EOMONTH(GS105,1)</f>
        <v>49187</v>
      </c>
      <c r="GU105" s="1259">
        <f t="shared" ref="GU105" si="1586">EOMONTH(GT105,1)</f>
        <v>49217</v>
      </c>
      <c r="GV105" s="1259">
        <f t="shared" ref="GV105" si="1587">EOMONTH(GU105,1)</f>
        <v>49248</v>
      </c>
      <c r="GW105" s="1259">
        <f t="shared" ref="GW105" si="1588">EOMONTH(GV105,1)</f>
        <v>49278</v>
      </c>
      <c r="GX105" s="1259">
        <f t="shared" ref="GX105" si="1589">EOMONTH(GW105,1)</f>
        <v>49309</v>
      </c>
      <c r="GY105" s="1262">
        <f t="shared" ref="GY105" si="1590">EOMONTH(GX105,1)</f>
        <v>49340</v>
      </c>
      <c r="GZ105" s="1262">
        <f t="shared" ref="GZ105" si="1591">EOMONTH(GY105,1)</f>
        <v>49368</v>
      </c>
      <c r="HA105" s="1262">
        <f t="shared" ref="HA105" si="1592">EOMONTH(GZ105,1)</f>
        <v>49399</v>
      </c>
      <c r="HB105" s="1262">
        <f t="shared" ref="HB105" si="1593">EOMONTH(HA105,1)</f>
        <v>49429</v>
      </c>
      <c r="HC105" s="1262">
        <f t="shared" ref="HC105" si="1594">EOMONTH(HB105,1)</f>
        <v>49460</v>
      </c>
      <c r="HD105" s="1262">
        <f t="shared" ref="HD105" si="1595">EOMONTH(HC105,1)</f>
        <v>49490</v>
      </c>
      <c r="HE105" s="1262">
        <f t="shared" ref="HE105" si="1596">EOMONTH(HD105,1)</f>
        <v>49521</v>
      </c>
      <c r="HF105" s="1262">
        <f t="shared" ref="HF105" si="1597">EOMONTH(HE105,1)</f>
        <v>49552</v>
      </c>
      <c r="HG105" s="1262">
        <f t="shared" ref="HG105" si="1598">EOMONTH(HF105,1)</f>
        <v>49582</v>
      </c>
      <c r="HH105" s="1262">
        <f t="shared" ref="HH105" si="1599">EOMONTH(HG105,1)</f>
        <v>49613</v>
      </c>
      <c r="HI105" s="1262">
        <f t="shared" ref="HI105" si="1600">EOMONTH(HH105,1)</f>
        <v>49643</v>
      </c>
      <c r="HJ105" s="1262">
        <f t="shared" ref="HJ105" si="1601">EOMONTH(HI105,1)</f>
        <v>49674</v>
      </c>
      <c r="HK105" s="1259">
        <f t="shared" ref="HK105" si="1602">EOMONTH(HJ105,1)</f>
        <v>49705</v>
      </c>
      <c r="HL105" s="1259">
        <f t="shared" ref="HL105" si="1603">EOMONTH(HK105,1)</f>
        <v>49734</v>
      </c>
      <c r="HM105" s="1259">
        <f t="shared" ref="HM105" si="1604">EOMONTH(HL105,1)</f>
        <v>49765</v>
      </c>
      <c r="HN105" s="1259">
        <f t="shared" ref="HN105" si="1605">EOMONTH(HM105,1)</f>
        <v>49795</v>
      </c>
      <c r="HO105" s="1259">
        <f t="shared" ref="HO105" si="1606">EOMONTH(HN105,1)</f>
        <v>49826</v>
      </c>
      <c r="HP105" s="1259">
        <f t="shared" ref="HP105" si="1607">EOMONTH(HO105,1)</f>
        <v>49856</v>
      </c>
      <c r="HQ105" s="1259">
        <f t="shared" ref="HQ105" si="1608">EOMONTH(HP105,1)</f>
        <v>49887</v>
      </c>
      <c r="HR105" s="1259">
        <f t="shared" ref="HR105" si="1609">EOMONTH(HQ105,1)</f>
        <v>49918</v>
      </c>
      <c r="HS105" s="1259">
        <f t="shared" ref="HS105" si="1610">EOMONTH(HR105,1)</f>
        <v>49948</v>
      </c>
      <c r="HT105" s="1259">
        <f t="shared" ref="HT105" si="1611">EOMONTH(HS105,1)</f>
        <v>49979</v>
      </c>
      <c r="HU105" s="1259">
        <f t="shared" ref="HU105" si="1612">EOMONTH(HT105,1)</f>
        <v>50009</v>
      </c>
      <c r="HV105" s="1259">
        <f t="shared" ref="HV105" si="1613">EOMONTH(HU105,1)</f>
        <v>50040</v>
      </c>
      <c r="HW105" s="1262">
        <f t="shared" ref="HW105" si="1614">EOMONTH(HV105,1)</f>
        <v>50071</v>
      </c>
      <c r="HX105" s="1262">
        <f t="shared" ref="HX105" si="1615">EOMONTH(HW105,1)</f>
        <v>50099</v>
      </c>
      <c r="HY105" s="1262">
        <f t="shared" ref="HY105" si="1616">EOMONTH(HX105,1)</f>
        <v>50130</v>
      </c>
      <c r="HZ105" s="1262">
        <f t="shared" ref="HZ105" si="1617">EOMONTH(HY105,1)</f>
        <v>50160</v>
      </c>
      <c r="IA105" s="1262">
        <f t="shared" ref="IA105:IB105" si="1618">EOMONTH(HZ105,1)</f>
        <v>50191</v>
      </c>
      <c r="IB105" s="1262">
        <f t="shared" si="1618"/>
        <v>50221</v>
      </c>
      <c r="ID105" s="2219" t="s">
        <v>75</v>
      </c>
      <c r="IE105" s="2220"/>
      <c r="IF105" s="108" t="s">
        <v>57</v>
      </c>
      <c r="IG105" s="75">
        <v>2020</v>
      </c>
      <c r="IH105" s="75">
        <v>2021</v>
      </c>
      <c r="II105" s="75">
        <v>2022</v>
      </c>
      <c r="IJ105" s="75">
        <v>2023</v>
      </c>
      <c r="IK105" s="75">
        <v>2024</v>
      </c>
      <c r="IL105" s="75">
        <v>2025</v>
      </c>
      <c r="IM105" s="75">
        <v>2026</v>
      </c>
      <c r="IN105" s="75">
        <v>2027</v>
      </c>
      <c r="IO105" s="75">
        <v>2028</v>
      </c>
      <c r="IP105" s="75">
        <v>2029</v>
      </c>
      <c r="IQ105" s="75">
        <v>2030</v>
      </c>
      <c r="IR105" s="75">
        <v>2031</v>
      </c>
      <c r="IS105" s="75">
        <v>2032</v>
      </c>
      <c r="IT105" s="75">
        <v>2033</v>
      </c>
      <c r="IU105" s="75">
        <v>2034</v>
      </c>
      <c r="IV105" s="75">
        <v>2035</v>
      </c>
      <c r="IW105" s="75">
        <v>2036</v>
      </c>
      <c r="IX105" s="276">
        <v>2037</v>
      </c>
      <c r="IY105" s="582"/>
    </row>
    <row r="106" spans="2:259" x14ac:dyDescent="0.3">
      <c r="C106" s="398" t="s">
        <v>228</v>
      </c>
      <c r="D106" s="151"/>
      <c r="E106" s="309">
        <f>JV_Sales!E97</f>
        <v>-8501322.2840999998</v>
      </c>
      <c r="F106" s="309">
        <f>JV_Sales!F97</f>
        <v>-7604742.1128649991</v>
      </c>
      <c r="G106" s="309">
        <f>JV_Sales!G97</f>
        <v>-7712761.2170035541</v>
      </c>
      <c r="H106" s="309">
        <f>JV_Sales!H97</f>
        <v>-7822664.6000111941</v>
      </c>
      <c r="I106" s="309">
        <f>JV_Sales!I97</f>
        <v>-7934491.3274854757</v>
      </c>
      <c r="J106" s="309">
        <f>JV_Sales!J97</f>
        <v>-8048281.3642835766</v>
      </c>
      <c r="K106" s="309">
        <f>JV_Sales!K97</f>
        <v>-8164075.5963062653</v>
      </c>
      <c r="L106" s="309">
        <f>JV_Sales!L97</f>
        <v>-8281915.8528214376</v>
      </c>
      <c r="M106" s="309">
        <f>JV_Sales!M97</f>
        <v>-8401844.9293406438</v>
      </c>
      <c r="N106" s="309">
        <f>JV_Sales!N97</f>
        <v>-8523906.6110625174</v>
      </c>
      <c r="O106" s="309">
        <f>JV_Sales!O97</f>
        <v>-8648145.6968971863</v>
      </c>
      <c r="P106" s="309">
        <f>JV_Sales!P97</f>
        <v>-8774608.0240862593</v>
      </c>
      <c r="Q106" s="309">
        <f>JV_Sales!Q97</f>
        <v>-8903340.4934332594</v>
      </c>
      <c r="R106" s="309">
        <f>JV_Sales!R97</f>
        <v>-9034391.0951597504</v>
      </c>
      <c r="S106" s="309">
        <f>JV_Sales!S97</f>
        <v>-9167808.9354028255</v>
      </c>
      <c r="T106" s="309">
        <f>JV_Sales!T97</f>
        <v>-9303644.2633700166</v>
      </c>
      <c r="U106" s="309">
        <f>JV_Sales!U97</f>
        <v>-9441948.4991679974</v>
      </c>
      <c r="V106" s="309">
        <f>JV_Sales!V97</f>
        <v>-9582774.2623220403</v>
      </c>
      <c r="W106" s="390">
        <f>JV_Sales!W97</f>
        <v>0</v>
      </c>
      <c r="Y106" s="1437" t="s">
        <v>228</v>
      </c>
      <c r="Z106" s="608">
        <f>+SUM(AB106:IB106)</f>
        <v>-146235275.41774356</v>
      </c>
      <c r="AA106" s="1438"/>
      <c r="AB106" s="1438"/>
      <c r="AC106" s="1438"/>
      <c r="AD106" s="1438"/>
      <c r="AE106" s="1438"/>
      <c r="AF106" s="1438">
        <f>JV_Sales!AF97</f>
        <v>-633728.50940541667</v>
      </c>
      <c r="AG106" s="1438">
        <f>JV_Sales!AG97</f>
        <v>-633728.50940541667</v>
      </c>
      <c r="AH106" s="1438">
        <f>JV_Sales!AH97</f>
        <v>-633728.50940541667</v>
      </c>
      <c r="AI106" s="1438">
        <f>JV_Sales!AI97</f>
        <v>-633728.50940541667</v>
      </c>
      <c r="AJ106" s="1438">
        <f>JV_Sales!AJ97</f>
        <v>-633728.50940541667</v>
      </c>
      <c r="AK106" s="1438">
        <f>JV_Sales!AK97</f>
        <v>-633728.50940541667</v>
      </c>
      <c r="AL106" s="1438">
        <f>JV_Sales!AL97</f>
        <v>-633728.50940541667</v>
      </c>
      <c r="AM106" s="1438">
        <f>JV_Sales!AM97</f>
        <v>-642730.1014169628</v>
      </c>
      <c r="AN106" s="1438">
        <f>JV_Sales!AN97</f>
        <v>-642730.1014169628</v>
      </c>
      <c r="AO106" s="1438">
        <f>JV_Sales!AO97</f>
        <v>-642730.1014169628</v>
      </c>
      <c r="AP106" s="1438">
        <f>JV_Sales!AP97</f>
        <v>-642730.1014169628</v>
      </c>
      <c r="AQ106" s="1438">
        <f>JV_Sales!AQ97</f>
        <v>-642730.1014169628</v>
      </c>
      <c r="AR106" s="1438">
        <f>JV_Sales!AR97</f>
        <v>-642730.1014169628</v>
      </c>
      <c r="AS106" s="1438">
        <f>JV_Sales!AS97</f>
        <v>-642730.1014169628</v>
      </c>
      <c r="AT106" s="1438">
        <f>JV_Sales!AT97</f>
        <v>-642730.1014169628</v>
      </c>
      <c r="AU106" s="1438">
        <f>JV_Sales!AU97</f>
        <v>-642730.1014169628</v>
      </c>
      <c r="AV106" s="1438">
        <f>JV_Sales!AV97</f>
        <v>-642730.1014169628</v>
      </c>
      <c r="AW106" s="1438">
        <f>JV_Sales!AW97</f>
        <v>-642730.1014169628</v>
      </c>
      <c r="AX106" s="1438">
        <f>JV_Sales!AX97</f>
        <v>-642730.1014169628</v>
      </c>
      <c r="AY106" s="1438">
        <f>JV_Sales!AY97</f>
        <v>-651888.71666759951</v>
      </c>
      <c r="AZ106" s="1438">
        <f>JV_Sales!AZ97</f>
        <v>-651888.71666759951</v>
      </c>
      <c r="BA106" s="1438">
        <f>JV_Sales!BA97</f>
        <v>-651888.71666759951</v>
      </c>
      <c r="BB106" s="1438">
        <f>JV_Sales!BB97</f>
        <v>-651888.71666759951</v>
      </c>
      <c r="BC106" s="1438">
        <f>JV_Sales!BC97</f>
        <v>-651888.71666759951</v>
      </c>
      <c r="BD106" s="1438">
        <f>JV_Sales!BD97</f>
        <v>-651888.71666759951</v>
      </c>
      <c r="BE106" s="1438">
        <f>JV_Sales!BE97</f>
        <v>-651888.71666759951</v>
      </c>
      <c r="BF106" s="1438">
        <f>JV_Sales!BF97</f>
        <v>-651888.71666759951</v>
      </c>
      <c r="BG106" s="1438">
        <f>JV_Sales!BG97</f>
        <v>-651888.71666759951</v>
      </c>
      <c r="BH106" s="1438">
        <f>JV_Sales!BH97</f>
        <v>-651888.71666759951</v>
      </c>
      <c r="BI106" s="1438">
        <f>JV_Sales!BI97</f>
        <v>-651888.71666759951</v>
      </c>
      <c r="BJ106" s="1438">
        <f>JV_Sales!BJ97</f>
        <v>-651888.71666759951</v>
      </c>
      <c r="BK106" s="1438">
        <f>JV_Sales!BK97</f>
        <v>-661207.61062378972</v>
      </c>
      <c r="BL106" s="1438">
        <f>JV_Sales!BL97</f>
        <v>-661207.61062378972</v>
      </c>
      <c r="BM106" s="1438">
        <f>JV_Sales!BM97</f>
        <v>-661207.61062378972</v>
      </c>
      <c r="BN106" s="1438">
        <f>JV_Sales!BN97</f>
        <v>-661207.61062378972</v>
      </c>
      <c r="BO106" s="1438">
        <f>JV_Sales!BO97</f>
        <v>-661207.61062378972</v>
      </c>
      <c r="BP106" s="1438">
        <f>JV_Sales!BP97</f>
        <v>-661207.61062378972</v>
      </c>
      <c r="BQ106" s="1438">
        <f>JV_Sales!BQ97</f>
        <v>-661207.61062378972</v>
      </c>
      <c r="BR106" s="1438">
        <f>JV_Sales!BR97</f>
        <v>-661207.61062378972</v>
      </c>
      <c r="BS106" s="1438">
        <f>JV_Sales!BS97</f>
        <v>-661207.61062378972</v>
      </c>
      <c r="BT106" s="1438">
        <f>JV_Sales!BT97</f>
        <v>-661207.61062378972</v>
      </c>
      <c r="BU106" s="1438">
        <f>JV_Sales!BU97</f>
        <v>-661207.61062378972</v>
      </c>
      <c r="BV106" s="1438">
        <f>JV_Sales!BV97</f>
        <v>-661207.61062378972</v>
      </c>
      <c r="BW106" s="1438">
        <f>JV_Sales!BW97</f>
        <v>-670690.11369029793</v>
      </c>
      <c r="BX106" s="1438">
        <f>JV_Sales!BX97</f>
        <v>-670690.11369029793</v>
      </c>
      <c r="BY106" s="1438">
        <f>JV_Sales!BY97</f>
        <v>-670690.11369029793</v>
      </c>
      <c r="BZ106" s="1438">
        <f>JV_Sales!BZ97</f>
        <v>-670690.11369029793</v>
      </c>
      <c r="CA106" s="1438">
        <f>JV_Sales!CA97</f>
        <v>-670690.11369029793</v>
      </c>
      <c r="CB106" s="1438">
        <f>JV_Sales!CB97</f>
        <v>-670690.11369029793</v>
      </c>
      <c r="CC106" s="1438">
        <f>JV_Sales!CC97</f>
        <v>-670690.11369029793</v>
      </c>
      <c r="CD106" s="1438">
        <f>JV_Sales!CD97</f>
        <v>-670690.11369029793</v>
      </c>
      <c r="CE106" s="1438">
        <f>JV_Sales!CE97</f>
        <v>-670690.11369029793</v>
      </c>
      <c r="CF106" s="1438">
        <f>JV_Sales!CF97</f>
        <v>-670690.11369029793</v>
      </c>
      <c r="CG106" s="1438">
        <f>JV_Sales!CG97</f>
        <v>-670690.11369029793</v>
      </c>
      <c r="CH106" s="1438">
        <f>JV_Sales!CH97</f>
        <v>-670690.11369029793</v>
      </c>
      <c r="CI106" s="1438">
        <f>JV_Sales!CI97</f>
        <v>-680339.63302552211</v>
      </c>
      <c r="CJ106" s="1438">
        <f>JV_Sales!CJ97</f>
        <v>-680339.63302552211</v>
      </c>
      <c r="CK106" s="1438">
        <f>JV_Sales!CK97</f>
        <v>-680339.63302552211</v>
      </c>
      <c r="CL106" s="1438">
        <f>JV_Sales!CL97</f>
        <v>-680339.63302552211</v>
      </c>
      <c r="CM106" s="1438">
        <f>JV_Sales!CM97</f>
        <v>-680339.63302552211</v>
      </c>
      <c r="CN106" s="1438">
        <f>JV_Sales!CN97</f>
        <v>-680339.63302552211</v>
      </c>
      <c r="CO106" s="1438">
        <f>JV_Sales!CO97</f>
        <v>-680339.63302552211</v>
      </c>
      <c r="CP106" s="1438">
        <f>JV_Sales!CP97</f>
        <v>-680339.63302552211</v>
      </c>
      <c r="CQ106" s="1438">
        <f>JV_Sales!CQ97</f>
        <v>-680339.63302552211</v>
      </c>
      <c r="CR106" s="1438">
        <f>JV_Sales!CR97</f>
        <v>-680339.63302552211</v>
      </c>
      <c r="CS106" s="1438">
        <f>JV_Sales!CS97</f>
        <v>-680339.63302552211</v>
      </c>
      <c r="CT106" s="1438">
        <f>JV_Sales!CT97</f>
        <v>-680339.63302552211</v>
      </c>
      <c r="CU106" s="1438">
        <f>JV_Sales!CU97</f>
        <v>-690159.65440178639</v>
      </c>
      <c r="CV106" s="1438">
        <f>JV_Sales!CV97</f>
        <v>-690159.65440178639</v>
      </c>
      <c r="CW106" s="1438">
        <f>JV_Sales!CW97</f>
        <v>-690159.65440178639</v>
      </c>
      <c r="CX106" s="1438">
        <f>JV_Sales!CX97</f>
        <v>-690159.65440178639</v>
      </c>
      <c r="CY106" s="1438">
        <f>JV_Sales!CY97</f>
        <v>-690159.65440178639</v>
      </c>
      <c r="CZ106" s="1438">
        <f>JV_Sales!CZ97</f>
        <v>-690159.65440178639</v>
      </c>
      <c r="DA106" s="1438">
        <f>JV_Sales!DA97</f>
        <v>-690159.65440178639</v>
      </c>
      <c r="DB106" s="1438">
        <f>JV_Sales!DB97</f>
        <v>-690159.65440178639</v>
      </c>
      <c r="DC106" s="1438">
        <f>JV_Sales!DC97</f>
        <v>-690159.65440178639</v>
      </c>
      <c r="DD106" s="1438">
        <f>JV_Sales!DD97</f>
        <v>-690159.65440178639</v>
      </c>
      <c r="DE106" s="1438">
        <f>JV_Sales!DE97</f>
        <v>-690159.65440178639</v>
      </c>
      <c r="DF106" s="1438">
        <f>JV_Sales!DF97</f>
        <v>-690159.65440178639</v>
      </c>
      <c r="DG106" s="1438">
        <f>JV_Sales!DG97</f>
        <v>-700153.74411172036</v>
      </c>
      <c r="DH106" s="1438">
        <f>JV_Sales!DH97</f>
        <v>-700153.74411172036</v>
      </c>
      <c r="DI106" s="1438">
        <f>JV_Sales!DI97</f>
        <v>-700153.74411172036</v>
      </c>
      <c r="DJ106" s="1438">
        <f>JV_Sales!DJ97</f>
        <v>-700153.74411172036</v>
      </c>
      <c r="DK106" s="1438">
        <f>JV_Sales!DK97</f>
        <v>-700153.74411172036</v>
      </c>
      <c r="DL106" s="1438">
        <f>JV_Sales!DL97</f>
        <v>-700153.74411172036</v>
      </c>
      <c r="DM106" s="1438">
        <f>JV_Sales!DM97</f>
        <v>-700153.74411172036</v>
      </c>
      <c r="DN106" s="1438">
        <f>JV_Sales!DN97</f>
        <v>-700153.74411172036</v>
      </c>
      <c r="DO106" s="1438">
        <f>JV_Sales!DO97</f>
        <v>-700153.74411172036</v>
      </c>
      <c r="DP106" s="1438">
        <f>JV_Sales!DP97</f>
        <v>-700153.74411172036</v>
      </c>
      <c r="DQ106" s="1438">
        <f>JV_Sales!DQ97</f>
        <v>-700153.74411172036</v>
      </c>
      <c r="DR106" s="1438">
        <f>JV_Sales!DR97</f>
        <v>-700153.74411172036</v>
      </c>
      <c r="DS106" s="1438">
        <f>JV_Sales!DS97</f>
        <v>-710325.55092187645</v>
      </c>
      <c r="DT106" s="1438">
        <f>JV_Sales!DT97</f>
        <v>-710325.55092187645</v>
      </c>
      <c r="DU106" s="1438">
        <f>JV_Sales!DU97</f>
        <v>-710325.55092187645</v>
      </c>
      <c r="DV106" s="1438">
        <f>JV_Sales!DV97</f>
        <v>-710325.55092187645</v>
      </c>
      <c r="DW106" s="1438">
        <f>JV_Sales!DW97</f>
        <v>-710325.55092187645</v>
      </c>
      <c r="DX106" s="1438">
        <f>JV_Sales!DX97</f>
        <v>-710325.55092187645</v>
      </c>
      <c r="DY106" s="1438">
        <f>JV_Sales!DY97</f>
        <v>-710325.55092187645</v>
      </c>
      <c r="DZ106" s="1438">
        <f>JV_Sales!DZ97</f>
        <v>-710325.55092187645</v>
      </c>
      <c r="EA106" s="1438">
        <f>JV_Sales!EA97</f>
        <v>-710325.55092187645</v>
      </c>
      <c r="EB106" s="1438">
        <f>JV_Sales!EB97</f>
        <v>-710325.55092187645</v>
      </c>
      <c r="EC106" s="1438">
        <f>JV_Sales!EC97</f>
        <v>-710325.55092187645</v>
      </c>
      <c r="ED106" s="1438">
        <f>JV_Sales!ED97</f>
        <v>-710325.55092187645</v>
      </c>
      <c r="EE106" s="1438">
        <f>JV_Sales!EE97</f>
        <v>-720678.80807476549</v>
      </c>
      <c r="EF106" s="1438">
        <f>JV_Sales!EF97</f>
        <v>-720678.80807476549</v>
      </c>
      <c r="EG106" s="1438">
        <f>JV_Sales!EG97</f>
        <v>-720678.80807476549</v>
      </c>
      <c r="EH106" s="1438">
        <f>JV_Sales!EH97</f>
        <v>-720678.80807476549</v>
      </c>
      <c r="EI106" s="1438">
        <f>JV_Sales!EI97</f>
        <v>-720678.80807476549</v>
      </c>
      <c r="EJ106" s="1438">
        <f>JV_Sales!EJ97</f>
        <v>-720678.80807476549</v>
      </c>
      <c r="EK106" s="1438">
        <f>JV_Sales!EK97</f>
        <v>-720678.80807476549</v>
      </c>
      <c r="EL106" s="1438">
        <f>JV_Sales!EL97</f>
        <v>-720678.80807476549</v>
      </c>
      <c r="EM106" s="1438">
        <f>JV_Sales!EM97</f>
        <v>-720678.80807476549</v>
      </c>
      <c r="EN106" s="1438">
        <f>JV_Sales!EN97</f>
        <v>-720678.80807476549</v>
      </c>
      <c r="EO106" s="1438">
        <f>JV_Sales!EO97</f>
        <v>-720678.80807476549</v>
      </c>
      <c r="EP106" s="1438">
        <f>JV_Sales!EP97</f>
        <v>-720678.80807476549</v>
      </c>
      <c r="EQ106" s="1438">
        <f>JV_Sales!EQ97</f>
        <v>-731217.33534052153</v>
      </c>
      <c r="ER106" s="1438">
        <f>JV_Sales!ER97</f>
        <v>-731217.33534052153</v>
      </c>
      <c r="ES106" s="1438">
        <f>JV_Sales!ES97</f>
        <v>-731217.33534052153</v>
      </c>
      <c r="ET106" s="1438">
        <f>JV_Sales!ET97</f>
        <v>-731217.33534052153</v>
      </c>
      <c r="EU106" s="1438">
        <f>JV_Sales!EU97</f>
        <v>-731217.33534052153</v>
      </c>
      <c r="EV106" s="1438">
        <f>JV_Sales!EV97</f>
        <v>-731217.33534052153</v>
      </c>
      <c r="EW106" s="1438">
        <f>JV_Sales!EW97</f>
        <v>-731217.33534052153</v>
      </c>
      <c r="EX106" s="1438">
        <f>JV_Sales!EX97</f>
        <v>-731217.33534052153</v>
      </c>
      <c r="EY106" s="1438">
        <f>JV_Sales!EY97</f>
        <v>-731217.33534052153</v>
      </c>
      <c r="EZ106" s="1438">
        <f>JV_Sales!EZ97</f>
        <v>-731217.33534052153</v>
      </c>
      <c r="FA106" s="1438">
        <f>JV_Sales!FA97</f>
        <v>-731217.33534052153</v>
      </c>
      <c r="FB106" s="1438">
        <f>JV_Sales!FB97</f>
        <v>-731217.33534052153</v>
      </c>
      <c r="FC106" s="1438">
        <f>JV_Sales!FC97</f>
        <v>-741945.04111943836</v>
      </c>
      <c r="FD106" s="1438">
        <f>JV_Sales!FD97</f>
        <v>-741945.04111943836</v>
      </c>
      <c r="FE106" s="1438">
        <f>JV_Sales!FE97</f>
        <v>-741945.04111943836</v>
      </c>
      <c r="FF106" s="1438">
        <f>JV_Sales!FF97</f>
        <v>-741945.04111943836</v>
      </c>
      <c r="FG106" s="1438">
        <f>JV_Sales!FG97</f>
        <v>-741945.04111943836</v>
      </c>
      <c r="FH106" s="1438">
        <f>JV_Sales!FH97</f>
        <v>-741945.04111943836</v>
      </c>
      <c r="FI106" s="1438">
        <f>JV_Sales!FI97</f>
        <v>-741945.04111943836</v>
      </c>
      <c r="FJ106" s="1438">
        <f>JV_Sales!FJ97</f>
        <v>-741945.04111943836</v>
      </c>
      <c r="FK106" s="1438">
        <f>JV_Sales!FK97</f>
        <v>-741945.04111943836</v>
      </c>
      <c r="FL106" s="1438">
        <f>JV_Sales!FL97</f>
        <v>-741945.04111943836</v>
      </c>
      <c r="FM106" s="1438">
        <f>JV_Sales!FM97</f>
        <v>-741945.04111943836</v>
      </c>
      <c r="FN106" s="1438">
        <f>JV_Sales!FN97</f>
        <v>-741945.04111943836</v>
      </c>
      <c r="FO106" s="1438">
        <f>JV_Sales!FO97</f>
        <v>-752865.92459664587</v>
      </c>
      <c r="FP106" s="1438">
        <f>JV_Sales!FP97</f>
        <v>-752865.92459664587</v>
      </c>
      <c r="FQ106" s="1438">
        <f>JV_Sales!FQ97</f>
        <v>-752865.92459664587</v>
      </c>
      <c r="FR106" s="1438">
        <f>JV_Sales!FR97</f>
        <v>-752865.92459664587</v>
      </c>
      <c r="FS106" s="1438">
        <f>JV_Sales!FS97</f>
        <v>-752865.92459664587</v>
      </c>
      <c r="FT106" s="1438">
        <f>JV_Sales!FT97</f>
        <v>-752865.92459664587</v>
      </c>
      <c r="FU106" s="1438">
        <f>JV_Sales!FU97</f>
        <v>-752865.92459664587</v>
      </c>
      <c r="FV106" s="1438">
        <f>JV_Sales!FV97</f>
        <v>-752865.92459664587</v>
      </c>
      <c r="FW106" s="1438">
        <f>JV_Sales!FW97</f>
        <v>-752865.92459664587</v>
      </c>
      <c r="FX106" s="1438">
        <f>JV_Sales!FX97</f>
        <v>-752865.92459664587</v>
      </c>
      <c r="FY106" s="1438">
        <f>JV_Sales!FY97</f>
        <v>-752865.92459664587</v>
      </c>
      <c r="FZ106" s="1438">
        <f>JV_Sales!FZ97</f>
        <v>-752865.92459664587</v>
      </c>
      <c r="GA106" s="1438">
        <f>JV_Sales!GA97</f>
        <v>-763984.07795023557</v>
      </c>
      <c r="GB106" s="1438">
        <f>JV_Sales!GB97</f>
        <v>-763984.07795023557</v>
      </c>
      <c r="GC106" s="1438">
        <f>JV_Sales!GC97</f>
        <v>-763984.07795023557</v>
      </c>
      <c r="GD106" s="1438">
        <f>JV_Sales!GD97</f>
        <v>-763984.07795023557</v>
      </c>
      <c r="GE106" s="1438">
        <f>JV_Sales!GE97</f>
        <v>-763984.07795023557</v>
      </c>
      <c r="GF106" s="1438">
        <f>JV_Sales!GF97</f>
        <v>-763984.07795023557</v>
      </c>
      <c r="GG106" s="1438">
        <f>JV_Sales!GG97</f>
        <v>-763984.07795023557</v>
      </c>
      <c r="GH106" s="1438">
        <f>JV_Sales!GH97</f>
        <v>-763984.07795023557</v>
      </c>
      <c r="GI106" s="1438">
        <f>JV_Sales!GI97</f>
        <v>-763984.07795023557</v>
      </c>
      <c r="GJ106" s="1438">
        <f>JV_Sales!GJ97</f>
        <v>-763984.07795023557</v>
      </c>
      <c r="GK106" s="1438">
        <f>JV_Sales!GK97</f>
        <v>-763984.07795023557</v>
      </c>
      <c r="GL106" s="1438">
        <f>JV_Sales!GL97</f>
        <v>-763984.07795023557</v>
      </c>
      <c r="GM106" s="1438">
        <f>JV_Sales!GM97</f>
        <v>-775303.68861416797</v>
      </c>
      <c r="GN106" s="1438">
        <f>JV_Sales!GN97</f>
        <v>-775303.68861416797</v>
      </c>
      <c r="GO106" s="1438">
        <f>JV_Sales!GO97</f>
        <v>-775303.68861416797</v>
      </c>
      <c r="GP106" s="1438">
        <f>JV_Sales!GP97</f>
        <v>-775303.68861416797</v>
      </c>
      <c r="GQ106" s="1438">
        <f>JV_Sales!GQ97</f>
        <v>-775303.68861416797</v>
      </c>
      <c r="GR106" s="1438">
        <f>JV_Sales!GR97</f>
        <v>-775303.68861416797</v>
      </c>
      <c r="GS106" s="1438">
        <f>JV_Sales!GS97</f>
        <v>-775303.68861416797</v>
      </c>
      <c r="GT106" s="1438">
        <f>JV_Sales!GT97</f>
        <v>-775303.68861416797</v>
      </c>
      <c r="GU106" s="1438">
        <f>JV_Sales!GU97</f>
        <v>-775303.68861416797</v>
      </c>
      <c r="GV106" s="1438">
        <f>JV_Sales!GV97</f>
        <v>-775303.68861416797</v>
      </c>
      <c r="GW106" s="1438">
        <f>JV_Sales!GW97</f>
        <v>-775303.68861416797</v>
      </c>
      <c r="GX106" s="1438">
        <f>JV_Sales!GX97</f>
        <v>-775303.68861416797</v>
      </c>
      <c r="GY106" s="1438">
        <f>JV_Sales!GY97</f>
        <v>-786829.04159733315</v>
      </c>
      <c r="GZ106" s="1438">
        <f>JV_Sales!GZ97</f>
        <v>-786829.04159733315</v>
      </c>
      <c r="HA106" s="1438">
        <f>JV_Sales!HA97</f>
        <v>-786829.04159733315</v>
      </c>
      <c r="HB106" s="1438">
        <f>JV_Sales!HB97</f>
        <v>-786829.04159733315</v>
      </c>
      <c r="HC106" s="1438">
        <f>JV_Sales!HC97</f>
        <v>-786829.04159733315</v>
      </c>
      <c r="HD106" s="1438">
        <f>JV_Sales!HD97</f>
        <v>-786829.04159733315</v>
      </c>
      <c r="HE106" s="1438">
        <f>JV_Sales!HE97</f>
        <v>-786829.04159733315</v>
      </c>
      <c r="HF106" s="1438">
        <f>JV_Sales!HF97</f>
        <v>-786829.04159733315</v>
      </c>
      <c r="HG106" s="1438">
        <f>JV_Sales!HG97</f>
        <v>-786829.04159733315</v>
      </c>
      <c r="HH106" s="1438">
        <f>JV_Sales!HH97</f>
        <v>-786829.04159733315</v>
      </c>
      <c r="HI106" s="1438">
        <f>JV_Sales!HI97</f>
        <v>-786829.04159733315</v>
      </c>
      <c r="HJ106" s="1438">
        <f>JV_Sales!HJ97</f>
        <v>-786829.04159733315</v>
      </c>
      <c r="HK106" s="1438">
        <f>JV_Sales!HK97</f>
        <v>-798564.52186017006</v>
      </c>
      <c r="HL106" s="1438">
        <f>JV_Sales!HL97</f>
        <v>-798564.52186017006</v>
      </c>
      <c r="HM106" s="1438">
        <f>JV_Sales!HM97</f>
        <v>-798564.52186017006</v>
      </c>
      <c r="HN106" s="1438">
        <f>JV_Sales!HN97</f>
        <v>-798564.52186017006</v>
      </c>
      <c r="HO106" s="1438">
        <f>JV_Sales!HO97</f>
        <v>-798564.52186017006</v>
      </c>
      <c r="HP106" s="1438">
        <f>JV_Sales!HP97</f>
        <v>-798564.52186017006</v>
      </c>
      <c r="HQ106" s="1438">
        <f>JV_Sales!HQ97</f>
        <v>-798564.52186017006</v>
      </c>
      <c r="HR106" s="1438">
        <f>JV_Sales!HR97</f>
        <v>-798564.52186017006</v>
      </c>
      <c r="HS106" s="1438">
        <f>JV_Sales!HS97</f>
        <v>-798564.52186017006</v>
      </c>
      <c r="HT106" s="1438">
        <f>JV_Sales!HT97</f>
        <v>-798564.52186017006</v>
      </c>
      <c r="HU106" s="1438">
        <f>JV_Sales!HU97</f>
        <v>-798564.52186017006</v>
      </c>
      <c r="HV106" s="1438">
        <f>JV_Sales!HV97</f>
        <v>-798564.52186017006</v>
      </c>
      <c r="HW106" s="1438">
        <f>JV_Sales!HW97</f>
        <v>-810514.6167502841</v>
      </c>
      <c r="HX106" s="1438">
        <f>JV_Sales!HX97</f>
        <v>-810514.6167502841</v>
      </c>
      <c r="HY106" s="1438">
        <f>JV_Sales!HY97</f>
        <v>-810514.6167502841</v>
      </c>
      <c r="HZ106" s="1438">
        <f>JV_Sales!HZ97</f>
        <v>-810514.6167502841</v>
      </c>
      <c r="IA106" s="1438">
        <f>JV_Sales!IA97</f>
        <v>-810514.6167502841</v>
      </c>
      <c r="IB106" s="1438">
        <f>JV_Sales!IB97</f>
        <v>0</v>
      </c>
      <c r="ID106" s="1437" t="s">
        <v>228</v>
      </c>
      <c r="IE106" s="1481"/>
      <c r="IF106" s="1482">
        <f t="shared" ref="IF106:IX109" si="1619">+SUMIFS($AF106:$IB106,$AF$54:$IB$54,IF$56)</f>
        <v>0</v>
      </c>
      <c r="IG106" s="1482">
        <f t="shared" si="1619"/>
        <v>-4436099.565837916</v>
      </c>
      <c r="IH106" s="1482">
        <f t="shared" si="1619"/>
        <v>-7712761.217003555</v>
      </c>
      <c r="II106" s="1482">
        <f t="shared" si="1619"/>
        <v>-7822664.600011196</v>
      </c>
      <c r="IJ106" s="1482">
        <f t="shared" si="1619"/>
        <v>-7934491.3274854785</v>
      </c>
      <c r="IK106" s="1482">
        <f t="shared" si="1619"/>
        <v>-8048281.3642835757</v>
      </c>
      <c r="IL106" s="1482">
        <f t="shared" si="1619"/>
        <v>-8164075.5963062672</v>
      </c>
      <c r="IM106" s="1482">
        <f t="shared" si="1619"/>
        <v>-8281915.8528214386</v>
      </c>
      <c r="IN106" s="1482">
        <f t="shared" si="1619"/>
        <v>-8401844.9293406438</v>
      </c>
      <c r="IO106" s="1482">
        <f t="shared" si="1619"/>
        <v>-8523906.6110625155</v>
      </c>
      <c r="IP106" s="1482">
        <f t="shared" si="1619"/>
        <v>-8648145.6968971882</v>
      </c>
      <c r="IQ106" s="1482">
        <f t="shared" si="1619"/>
        <v>-8774608.0240862574</v>
      </c>
      <c r="IR106" s="1482">
        <f t="shared" si="1619"/>
        <v>-8903340.4934332613</v>
      </c>
      <c r="IS106" s="1482">
        <f t="shared" si="1619"/>
        <v>-9034391.0951597504</v>
      </c>
      <c r="IT106" s="1482">
        <f t="shared" si="1619"/>
        <v>-9167808.9354028273</v>
      </c>
      <c r="IU106" s="1482">
        <f t="shared" si="1619"/>
        <v>-9303644.2633700166</v>
      </c>
      <c r="IV106" s="1482">
        <f t="shared" si="1619"/>
        <v>-9441948.4991679955</v>
      </c>
      <c r="IW106" s="1482">
        <f t="shared" si="1619"/>
        <v>-9582774.2623220403</v>
      </c>
      <c r="IX106" s="1483">
        <f t="shared" si="1619"/>
        <v>-4052573.0837514205</v>
      </c>
      <c r="IY106" s="582"/>
    </row>
    <row r="107" spans="2:259" x14ac:dyDescent="0.3">
      <c r="C107" s="279" t="s">
        <v>334</v>
      </c>
      <c r="D107" s="27"/>
      <c r="E107" s="394">
        <f>-(JV_Sales!E$68*JV_Sales!E$72+JV_Sales!E$69*JV_Sales!E$73)</f>
        <v>-87791.917499999981</v>
      </c>
      <c r="F107" s="343">
        <f>-(JV_Sales!F$68*JV_Sales!F$72+JV_Sales!F$69*JV_Sales!F$73)</f>
        <v>0</v>
      </c>
      <c r="G107" s="343">
        <f>-(JV_Sales!G$68*JV_Sales!G$72+JV_Sales!G$69*JV_Sales!G$73)</f>
        <v>0</v>
      </c>
      <c r="H107" s="343">
        <f>-(JV_Sales!H$68*JV_Sales!H$72+JV_Sales!H$69*JV_Sales!H$73)</f>
        <v>0</v>
      </c>
      <c r="I107" s="343">
        <f>-(JV_Sales!I$68*JV_Sales!I$72+JV_Sales!I$69*JV_Sales!I$73)</f>
        <v>0</v>
      </c>
      <c r="J107" s="343">
        <f>-(JV_Sales!J$68*JV_Sales!J$72+JV_Sales!J$69*JV_Sales!J$73)</f>
        <v>0</v>
      </c>
      <c r="K107" s="343">
        <f>-(JV_Sales!K$68*JV_Sales!K$72+JV_Sales!K$69*JV_Sales!K$73)</f>
        <v>0</v>
      </c>
      <c r="L107" s="343">
        <f>-(JV_Sales!L$68*JV_Sales!L$72+JV_Sales!L$69*JV_Sales!L$73)</f>
        <v>0</v>
      </c>
      <c r="M107" s="343">
        <f>-(JV_Sales!M$68*JV_Sales!M$72+JV_Sales!M$69*JV_Sales!M$73)</f>
        <v>0</v>
      </c>
      <c r="N107" s="343">
        <f>-(JV_Sales!N$68*JV_Sales!N$72+JV_Sales!N$69*JV_Sales!N$73)</f>
        <v>0</v>
      </c>
      <c r="O107" s="343">
        <f>-(JV_Sales!O$68*JV_Sales!O$72+JV_Sales!O$69*JV_Sales!O$73)</f>
        <v>0</v>
      </c>
      <c r="P107" s="343">
        <f>-(JV_Sales!P$68*JV_Sales!P$72+JV_Sales!P$69*JV_Sales!P$73)</f>
        <v>0</v>
      </c>
      <c r="Q107" s="343">
        <f>-(JV_Sales!Q$68*JV_Sales!Q$72+JV_Sales!Q$69*JV_Sales!Q$73)</f>
        <v>0</v>
      </c>
      <c r="R107" s="343">
        <f>-(JV_Sales!R$68*JV_Sales!R$72+JV_Sales!R$69*JV_Sales!R$73)</f>
        <v>0</v>
      </c>
      <c r="S107" s="343">
        <f>-(JV_Sales!S$68*JV_Sales!S$72+JV_Sales!S$69*JV_Sales!S$73)</f>
        <v>0</v>
      </c>
      <c r="T107" s="343">
        <f>-(JV_Sales!T$68*JV_Sales!T$72+JV_Sales!T$69*JV_Sales!T$73)</f>
        <v>0</v>
      </c>
      <c r="U107" s="343">
        <f>-(JV_Sales!U$68*JV_Sales!U$72+JV_Sales!U$69*JV_Sales!U$73)</f>
        <v>0</v>
      </c>
      <c r="V107" s="343">
        <f>-(JV_Sales!V$68*JV_Sales!V$72+JV_Sales!V$69*JV_Sales!V$73)</f>
        <v>0</v>
      </c>
      <c r="W107" s="388"/>
      <c r="Y107" s="279" t="s">
        <v>334</v>
      </c>
      <c r="Z107" s="608">
        <f t="shared" ref="Z107:Z109" si="1620">+SUM(AB107:IB107)</f>
        <v>0</v>
      </c>
      <c r="AA107" s="394"/>
      <c r="AB107" s="343"/>
      <c r="AC107" s="343"/>
      <c r="AD107" s="343"/>
      <c r="AE107" s="343"/>
      <c r="AF107" s="343">
        <f>-(JV_Sales!AF$68*JV_Sales!AF$72+JV_Sales!AF$69*JV_Sales!AF$73)</f>
        <v>0</v>
      </c>
      <c r="AG107" s="343">
        <f>-(JV_Sales!AG$68*JV_Sales!AG$72+JV_Sales!AG$69*JV_Sales!AG$73)</f>
        <v>0</v>
      </c>
      <c r="AH107" s="343">
        <f>-(JV_Sales!AH$68*JV_Sales!AH$72+JV_Sales!AH$69*JV_Sales!AH$73)</f>
        <v>0</v>
      </c>
      <c r="AI107" s="343">
        <f>-(JV_Sales!AI$68*JV_Sales!AI$72+JV_Sales!AI$69*JV_Sales!AI$73)</f>
        <v>0</v>
      </c>
      <c r="AJ107" s="343">
        <f>-(JV_Sales!AJ$68*JV_Sales!AJ$72+JV_Sales!AJ$69*JV_Sales!AJ$73)</f>
        <v>0</v>
      </c>
      <c r="AK107" s="343">
        <f>-(JV_Sales!AK$68*JV_Sales!AK$72+JV_Sales!AK$69*JV_Sales!AK$73)</f>
        <v>0</v>
      </c>
      <c r="AL107" s="343">
        <f>-(JV_Sales!AL$68*JV_Sales!AL$72+JV_Sales!AL$69*JV_Sales!AL$73)</f>
        <v>0</v>
      </c>
      <c r="AM107" s="343">
        <f>-(JV_Sales!AM$68*JV_Sales!AM$72+JV_Sales!AM$69*JV_Sales!AM$73)</f>
        <v>0</v>
      </c>
      <c r="AN107" s="343">
        <f>-(JV_Sales!AN$68*JV_Sales!AN$72+JV_Sales!AN$69*JV_Sales!AN$73)</f>
        <v>0</v>
      </c>
      <c r="AO107" s="343">
        <f>-(JV_Sales!AO$68*JV_Sales!AO$72+JV_Sales!AO$69*JV_Sales!AO$73)</f>
        <v>0</v>
      </c>
      <c r="AP107" s="343">
        <f>-(JV_Sales!AP$68*JV_Sales!AP$72+JV_Sales!AP$69*JV_Sales!AP$73)</f>
        <v>0</v>
      </c>
      <c r="AQ107" s="343">
        <f>-(JV_Sales!AQ$68*JV_Sales!AQ$72+JV_Sales!AQ$69*JV_Sales!AQ$73)</f>
        <v>0</v>
      </c>
      <c r="AR107" s="343">
        <f>-(JV_Sales!AR$68*JV_Sales!AR$72+JV_Sales!AR$69*JV_Sales!AR$73)</f>
        <v>0</v>
      </c>
      <c r="AS107" s="343">
        <f>-(JV_Sales!AS$68*JV_Sales!AS$72+JV_Sales!AS$69*JV_Sales!AS$73)</f>
        <v>0</v>
      </c>
      <c r="AT107" s="343">
        <f>-(JV_Sales!AT$68*JV_Sales!AT$72+JV_Sales!AT$69*JV_Sales!AT$73)</f>
        <v>0</v>
      </c>
      <c r="AU107" s="343">
        <f>-(JV_Sales!AU$68*JV_Sales!AU$72+JV_Sales!AU$69*JV_Sales!AU$73)</f>
        <v>0</v>
      </c>
      <c r="AV107" s="343">
        <f>-(JV_Sales!AV$68*JV_Sales!AV$72+JV_Sales!AV$69*JV_Sales!AV$73)</f>
        <v>0</v>
      </c>
      <c r="AW107" s="343">
        <f>-(JV_Sales!AW$68*JV_Sales!AW$72+JV_Sales!AW$69*JV_Sales!AW$73)</f>
        <v>0</v>
      </c>
      <c r="AX107" s="343">
        <f>-(JV_Sales!AX$68*JV_Sales!AX$72+JV_Sales!AX$69*JV_Sales!AX$73)</f>
        <v>0</v>
      </c>
      <c r="AY107" s="343">
        <f>-(JV_Sales!AY$68*JV_Sales!AY$72+JV_Sales!AY$69*JV_Sales!AY$73)</f>
        <v>0</v>
      </c>
      <c r="AZ107" s="343">
        <f>-(JV_Sales!AZ$68*JV_Sales!AZ$72+JV_Sales!AZ$69*JV_Sales!AZ$73)</f>
        <v>0</v>
      </c>
      <c r="BA107" s="343">
        <f>-(JV_Sales!BA$68*JV_Sales!BA$72+JV_Sales!BA$69*JV_Sales!BA$73)</f>
        <v>0</v>
      </c>
      <c r="BB107" s="343">
        <f>-(JV_Sales!BB$68*JV_Sales!BB$72+JV_Sales!BB$69*JV_Sales!BB$73)</f>
        <v>0</v>
      </c>
      <c r="BC107" s="343">
        <f>-(JV_Sales!BC$68*JV_Sales!BC$72+JV_Sales!BC$69*JV_Sales!BC$73)</f>
        <v>0</v>
      </c>
      <c r="BD107" s="343">
        <f>-(JV_Sales!BD$68*JV_Sales!BD$72+JV_Sales!BD$69*JV_Sales!BD$73)</f>
        <v>0</v>
      </c>
      <c r="BE107" s="343">
        <f>-(JV_Sales!BE$68*JV_Sales!BE$72+JV_Sales!BE$69*JV_Sales!BE$73)</f>
        <v>0</v>
      </c>
      <c r="BF107" s="343">
        <f>-(JV_Sales!BF$68*JV_Sales!BF$72+JV_Sales!BF$69*JV_Sales!BF$73)</f>
        <v>0</v>
      </c>
      <c r="BG107" s="343">
        <f>-(JV_Sales!BG$68*JV_Sales!BG$72+JV_Sales!BG$69*JV_Sales!BG$73)</f>
        <v>0</v>
      </c>
      <c r="BH107" s="343">
        <f>-(JV_Sales!BH$68*JV_Sales!BH$72+JV_Sales!BH$69*JV_Sales!BH$73)</f>
        <v>0</v>
      </c>
      <c r="BI107" s="343">
        <f>-(JV_Sales!BI$68*JV_Sales!BI$72+JV_Sales!BI$69*JV_Sales!BI$73)</f>
        <v>0</v>
      </c>
      <c r="BJ107" s="343">
        <f>-(JV_Sales!BJ$68*JV_Sales!BJ$72+JV_Sales!BJ$69*JV_Sales!BJ$73)</f>
        <v>0</v>
      </c>
      <c r="BK107" s="343">
        <f>-(JV_Sales!BK$68*JV_Sales!BK$72+JV_Sales!BK$69*JV_Sales!BK$73)</f>
        <v>0</v>
      </c>
      <c r="BL107" s="343">
        <f>-(JV_Sales!BL$68*JV_Sales!BL$72+JV_Sales!BL$69*JV_Sales!BL$73)</f>
        <v>0</v>
      </c>
      <c r="BM107" s="343">
        <f>-(JV_Sales!BM$68*JV_Sales!BM$72+JV_Sales!BM$69*JV_Sales!BM$73)</f>
        <v>0</v>
      </c>
      <c r="BN107" s="343">
        <f>-(JV_Sales!BN$68*JV_Sales!BN$72+JV_Sales!BN$69*JV_Sales!BN$73)</f>
        <v>0</v>
      </c>
      <c r="BO107" s="343">
        <f>-(JV_Sales!BO$68*JV_Sales!BO$72+JV_Sales!BO$69*JV_Sales!BO$73)</f>
        <v>0</v>
      </c>
      <c r="BP107" s="343">
        <f>-(JV_Sales!BP$68*JV_Sales!BP$72+JV_Sales!BP$69*JV_Sales!BP$73)</f>
        <v>0</v>
      </c>
      <c r="BQ107" s="343">
        <f>-(JV_Sales!BQ$68*JV_Sales!BQ$72+JV_Sales!BQ$69*JV_Sales!BQ$73)</f>
        <v>0</v>
      </c>
      <c r="BR107" s="343">
        <f>-(JV_Sales!BR$68*JV_Sales!BR$72+JV_Sales!BR$69*JV_Sales!BR$73)</f>
        <v>0</v>
      </c>
      <c r="BS107" s="343">
        <f>-(JV_Sales!BS$68*JV_Sales!BS$72+JV_Sales!BS$69*JV_Sales!BS$73)</f>
        <v>0</v>
      </c>
      <c r="BT107" s="343">
        <f>-(JV_Sales!BT$68*JV_Sales!BT$72+JV_Sales!BT$69*JV_Sales!BT$73)</f>
        <v>0</v>
      </c>
      <c r="BU107" s="343">
        <f>-(JV_Sales!BU$68*JV_Sales!BU$72+JV_Sales!BU$69*JV_Sales!BU$73)</f>
        <v>0</v>
      </c>
      <c r="BV107" s="343">
        <f>-(JV_Sales!BV$68*JV_Sales!BV$72+JV_Sales!BV$69*JV_Sales!BV$73)</f>
        <v>0</v>
      </c>
      <c r="BW107" s="343">
        <f>-(JV_Sales!BW$68*JV_Sales!BW$72+JV_Sales!BW$69*JV_Sales!BW$73)</f>
        <v>0</v>
      </c>
      <c r="BX107" s="343">
        <f>-(JV_Sales!BX$68*JV_Sales!BX$72+JV_Sales!BX$69*JV_Sales!BX$73)</f>
        <v>0</v>
      </c>
      <c r="BY107" s="343">
        <f>-(JV_Sales!BY$68*JV_Sales!BY$72+JV_Sales!BY$69*JV_Sales!BY$73)</f>
        <v>0</v>
      </c>
      <c r="BZ107" s="343">
        <f>-(JV_Sales!BZ$68*JV_Sales!BZ$72+JV_Sales!BZ$69*JV_Sales!BZ$73)</f>
        <v>0</v>
      </c>
      <c r="CA107" s="343">
        <f>-(JV_Sales!CA$68*JV_Sales!CA$72+JV_Sales!CA$69*JV_Sales!CA$73)</f>
        <v>0</v>
      </c>
      <c r="CB107" s="343">
        <f>-(JV_Sales!CB$68*JV_Sales!CB$72+JV_Sales!CB$69*JV_Sales!CB$73)</f>
        <v>0</v>
      </c>
      <c r="CC107" s="343">
        <f>-(JV_Sales!CC$68*JV_Sales!CC$72+JV_Sales!CC$69*JV_Sales!CC$73)</f>
        <v>0</v>
      </c>
      <c r="CD107" s="343">
        <f>-(JV_Sales!CD$68*JV_Sales!CD$72+JV_Sales!CD$69*JV_Sales!CD$73)</f>
        <v>0</v>
      </c>
      <c r="CE107" s="343">
        <f>-(JV_Sales!CE$68*JV_Sales!CE$72+JV_Sales!CE$69*JV_Sales!CE$73)</f>
        <v>0</v>
      </c>
      <c r="CF107" s="343">
        <f>-(JV_Sales!CF$68*JV_Sales!CF$72+JV_Sales!CF$69*JV_Sales!CF$73)</f>
        <v>0</v>
      </c>
      <c r="CG107" s="343">
        <f>-(JV_Sales!CG$68*JV_Sales!CG$72+JV_Sales!CG$69*JV_Sales!CG$73)</f>
        <v>0</v>
      </c>
      <c r="CH107" s="343">
        <f>-(JV_Sales!CH$68*JV_Sales!CH$72+JV_Sales!CH$69*JV_Sales!CH$73)</f>
        <v>0</v>
      </c>
      <c r="CI107" s="343">
        <f>-(JV_Sales!CI$68*JV_Sales!CI$72+JV_Sales!CI$69*JV_Sales!CI$73)</f>
        <v>0</v>
      </c>
      <c r="CJ107" s="343">
        <f>-(JV_Sales!CJ$68*JV_Sales!CJ$72+JV_Sales!CJ$69*JV_Sales!CJ$73)</f>
        <v>0</v>
      </c>
      <c r="CK107" s="343">
        <f>-(JV_Sales!CK$68*JV_Sales!CK$72+JV_Sales!CK$69*JV_Sales!CK$73)</f>
        <v>0</v>
      </c>
      <c r="CL107" s="343">
        <f>-(JV_Sales!CL$68*JV_Sales!CL$72+JV_Sales!CL$69*JV_Sales!CL$73)</f>
        <v>0</v>
      </c>
      <c r="CM107" s="343">
        <f>-(JV_Sales!CM$68*JV_Sales!CM$72+JV_Sales!CM$69*JV_Sales!CM$73)</f>
        <v>0</v>
      </c>
      <c r="CN107" s="343">
        <f>-(JV_Sales!CN$68*JV_Sales!CN$72+JV_Sales!CN$69*JV_Sales!CN$73)</f>
        <v>0</v>
      </c>
      <c r="CO107" s="343">
        <f>-(JV_Sales!CO$68*JV_Sales!CO$72+JV_Sales!CO$69*JV_Sales!CO$73)</f>
        <v>0</v>
      </c>
      <c r="CP107" s="343">
        <f>-(JV_Sales!CP$68*JV_Sales!CP$72+JV_Sales!CP$69*JV_Sales!CP$73)</f>
        <v>0</v>
      </c>
      <c r="CQ107" s="343">
        <f>-(JV_Sales!CQ$68*JV_Sales!CQ$72+JV_Sales!CQ$69*JV_Sales!CQ$73)</f>
        <v>0</v>
      </c>
      <c r="CR107" s="343">
        <f>-(JV_Sales!CR$68*JV_Sales!CR$72+JV_Sales!CR$69*JV_Sales!CR$73)</f>
        <v>0</v>
      </c>
      <c r="CS107" s="343">
        <f>-(JV_Sales!CS$68*JV_Sales!CS$72+JV_Sales!CS$69*JV_Sales!CS$73)</f>
        <v>0</v>
      </c>
      <c r="CT107" s="343">
        <f>-(JV_Sales!CT$68*JV_Sales!CT$72+JV_Sales!CT$69*JV_Sales!CT$73)</f>
        <v>0</v>
      </c>
      <c r="CU107" s="343">
        <f>-(JV_Sales!CU$68*JV_Sales!CU$72+JV_Sales!CU$69*JV_Sales!CU$73)</f>
        <v>0</v>
      </c>
      <c r="CV107" s="343">
        <f>-(JV_Sales!CV$68*JV_Sales!CV$72+JV_Sales!CV$69*JV_Sales!CV$73)</f>
        <v>0</v>
      </c>
      <c r="CW107" s="343">
        <f>-(JV_Sales!CW$68*JV_Sales!CW$72+JV_Sales!CW$69*JV_Sales!CW$73)</f>
        <v>0</v>
      </c>
      <c r="CX107" s="343">
        <f>-(JV_Sales!CX$68*JV_Sales!CX$72+JV_Sales!CX$69*JV_Sales!CX$73)</f>
        <v>0</v>
      </c>
      <c r="CY107" s="343">
        <f>-(JV_Sales!CY$68*JV_Sales!CY$72+JV_Sales!CY$69*JV_Sales!CY$73)</f>
        <v>0</v>
      </c>
      <c r="CZ107" s="343">
        <f>-(JV_Sales!CZ$68*JV_Sales!CZ$72+JV_Sales!CZ$69*JV_Sales!CZ$73)</f>
        <v>0</v>
      </c>
      <c r="DA107" s="343">
        <f>-(JV_Sales!DA$68*JV_Sales!DA$72+JV_Sales!DA$69*JV_Sales!DA$73)</f>
        <v>0</v>
      </c>
      <c r="DB107" s="343">
        <f>-(JV_Sales!DB$68*JV_Sales!DB$72+JV_Sales!DB$69*JV_Sales!DB$73)</f>
        <v>0</v>
      </c>
      <c r="DC107" s="343">
        <f>-(JV_Sales!DC$68*JV_Sales!DC$72+JV_Sales!DC$69*JV_Sales!DC$73)</f>
        <v>0</v>
      </c>
      <c r="DD107" s="343">
        <f>-(JV_Sales!DD$68*JV_Sales!DD$72+JV_Sales!DD$69*JV_Sales!DD$73)</f>
        <v>0</v>
      </c>
      <c r="DE107" s="343">
        <f>-(JV_Sales!DE$68*JV_Sales!DE$72+JV_Sales!DE$69*JV_Sales!DE$73)</f>
        <v>0</v>
      </c>
      <c r="DF107" s="343">
        <f>-(JV_Sales!DF$68*JV_Sales!DF$72+JV_Sales!DF$69*JV_Sales!DF$73)</f>
        <v>0</v>
      </c>
      <c r="DG107" s="343">
        <f>-(JV_Sales!DG$68*JV_Sales!DG$72+JV_Sales!DG$69*JV_Sales!DG$73)</f>
        <v>0</v>
      </c>
      <c r="DH107" s="343">
        <f>-(JV_Sales!DH$68*JV_Sales!DH$72+JV_Sales!DH$69*JV_Sales!DH$73)</f>
        <v>0</v>
      </c>
      <c r="DI107" s="343">
        <f>-(JV_Sales!DI$68*JV_Sales!DI$72+JV_Sales!DI$69*JV_Sales!DI$73)</f>
        <v>0</v>
      </c>
      <c r="DJ107" s="343">
        <f>-(JV_Sales!DJ$68*JV_Sales!DJ$72+JV_Sales!DJ$69*JV_Sales!DJ$73)</f>
        <v>0</v>
      </c>
      <c r="DK107" s="343">
        <f>-(JV_Sales!DK$68*JV_Sales!DK$72+JV_Sales!DK$69*JV_Sales!DK$73)</f>
        <v>0</v>
      </c>
      <c r="DL107" s="343">
        <f>-(JV_Sales!DL$68*JV_Sales!DL$72+JV_Sales!DL$69*JV_Sales!DL$73)</f>
        <v>0</v>
      </c>
      <c r="DM107" s="343">
        <f>-(JV_Sales!DM$68*JV_Sales!DM$72+JV_Sales!DM$69*JV_Sales!DM$73)</f>
        <v>0</v>
      </c>
      <c r="DN107" s="343">
        <f>-(JV_Sales!DN$68*JV_Sales!DN$72+JV_Sales!DN$69*JV_Sales!DN$73)</f>
        <v>0</v>
      </c>
      <c r="DO107" s="343">
        <f>-(JV_Sales!DO$68*JV_Sales!DO$72+JV_Sales!DO$69*JV_Sales!DO$73)</f>
        <v>0</v>
      </c>
      <c r="DP107" s="343">
        <f>-(JV_Sales!DP$68*JV_Sales!DP$72+JV_Sales!DP$69*JV_Sales!DP$73)</f>
        <v>0</v>
      </c>
      <c r="DQ107" s="343">
        <f>-(JV_Sales!DQ$68*JV_Sales!DQ$72+JV_Sales!DQ$69*JV_Sales!DQ$73)</f>
        <v>0</v>
      </c>
      <c r="DR107" s="343">
        <f>-(JV_Sales!DR$68*JV_Sales!DR$72+JV_Sales!DR$69*JV_Sales!DR$73)</f>
        <v>0</v>
      </c>
      <c r="DS107" s="343">
        <f>-(JV_Sales!DS$68*JV_Sales!DS$72+JV_Sales!DS$69*JV_Sales!DS$73)</f>
        <v>0</v>
      </c>
      <c r="DT107" s="343">
        <f>-(JV_Sales!DT$68*JV_Sales!DT$72+JV_Sales!DT$69*JV_Sales!DT$73)</f>
        <v>0</v>
      </c>
      <c r="DU107" s="343">
        <f>-(JV_Sales!DU$68*JV_Sales!DU$72+JV_Sales!DU$69*JV_Sales!DU$73)</f>
        <v>0</v>
      </c>
      <c r="DV107" s="343">
        <f>-(JV_Sales!DV$68*JV_Sales!DV$72+JV_Sales!DV$69*JV_Sales!DV$73)</f>
        <v>0</v>
      </c>
      <c r="DW107" s="343">
        <f>-(JV_Sales!DW$68*JV_Sales!DW$72+JV_Sales!DW$69*JV_Sales!DW$73)</f>
        <v>0</v>
      </c>
      <c r="DX107" s="343">
        <f>-(JV_Sales!DX$68*JV_Sales!DX$72+JV_Sales!DX$69*JV_Sales!DX$73)</f>
        <v>0</v>
      </c>
      <c r="DY107" s="343">
        <f>-(JV_Sales!DY$68*JV_Sales!DY$72+JV_Sales!DY$69*JV_Sales!DY$73)</f>
        <v>0</v>
      </c>
      <c r="DZ107" s="343">
        <f>-(JV_Sales!DZ$68*JV_Sales!DZ$72+JV_Sales!DZ$69*JV_Sales!DZ$73)</f>
        <v>0</v>
      </c>
      <c r="EA107" s="343">
        <f>-(JV_Sales!EA$68*JV_Sales!EA$72+JV_Sales!EA$69*JV_Sales!EA$73)</f>
        <v>0</v>
      </c>
      <c r="EB107" s="343">
        <f>-(JV_Sales!EB$68*JV_Sales!EB$72+JV_Sales!EB$69*JV_Sales!EB$73)</f>
        <v>0</v>
      </c>
      <c r="EC107" s="343">
        <f>-(JV_Sales!EC$68*JV_Sales!EC$72+JV_Sales!EC$69*JV_Sales!EC$73)</f>
        <v>0</v>
      </c>
      <c r="ED107" s="343">
        <f>-(JV_Sales!ED$68*JV_Sales!ED$72+JV_Sales!ED$69*JV_Sales!ED$73)</f>
        <v>0</v>
      </c>
      <c r="EE107" s="343">
        <f>-(JV_Sales!EE$68*JV_Sales!EE$72+JV_Sales!EE$69*JV_Sales!EE$73)</f>
        <v>0</v>
      </c>
      <c r="EF107" s="343">
        <f>-(JV_Sales!EF$68*JV_Sales!EF$72+JV_Sales!EF$69*JV_Sales!EF$73)</f>
        <v>0</v>
      </c>
      <c r="EG107" s="343">
        <f>-(JV_Sales!EG$68*JV_Sales!EG$72+JV_Sales!EG$69*JV_Sales!EG$73)</f>
        <v>0</v>
      </c>
      <c r="EH107" s="343">
        <f>-(JV_Sales!EH$68*JV_Sales!EH$72+JV_Sales!EH$69*JV_Sales!EH$73)</f>
        <v>0</v>
      </c>
      <c r="EI107" s="343">
        <f>-(JV_Sales!EI$68*JV_Sales!EI$72+JV_Sales!EI$69*JV_Sales!EI$73)</f>
        <v>0</v>
      </c>
      <c r="EJ107" s="343">
        <f>-(JV_Sales!EJ$68*JV_Sales!EJ$72+JV_Sales!EJ$69*JV_Sales!EJ$73)</f>
        <v>0</v>
      </c>
      <c r="EK107" s="343">
        <f>-(JV_Sales!EK$68*JV_Sales!EK$72+JV_Sales!EK$69*JV_Sales!EK$73)</f>
        <v>0</v>
      </c>
      <c r="EL107" s="343">
        <f>-(JV_Sales!EL$68*JV_Sales!EL$72+JV_Sales!EL$69*JV_Sales!EL$73)</f>
        <v>0</v>
      </c>
      <c r="EM107" s="343">
        <f>-(JV_Sales!EM$68*JV_Sales!EM$72+JV_Sales!EM$69*JV_Sales!EM$73)</f>
        <v>0</v>
      </c>
      <c r="EN107" s="343">
        <f>-(JV_Sales!EN$68*JV_Sales!EN$72+JV_Sales!EN$69*JV_Sales!EN$73)</f>
        <v>0</v>
      </c>
      <c r="EO107" s="343">
        <f>-(JV_Sales!EO$68*JV_Sales!EO$72+JV_Sales!EO$69*JV_Sales!EO$73)</f>
        <v>0</v>
      </c>
      <c r="EP107" s="343">
        <f>-(JV_Sales!EP$68*JV_Sales!EP$72+JV_Sales!EP$69*JV_Sales!EP$73)</f>
        <v>0</v>
      </c>
      <c r="EQ107" s="343">
        <f>-(JV_Sales!EQ$68*JV_Sales!EQ$72+JV_Sales!EQ$69*JV_Sales!EQ$73)</f>
        <v>0</v>
      </c>
      <c r="ER107" s="343">
        <f>-(JV_Sales!ER$68*JV_Sales!ER$72+JV_Sales!ER$69*JV_Sales!ER$73)</f>
        <v>0</v>
      </c>
      <c r="ES107" s="343">
        <f>-(JV_Sales!ES$68*JV_Sales!ES$72+JV_Sales!ES$69*JV_Sales!ES$73)</f>
        <v>0</v>
      </c>
      <c r="ET107" s="343">
        <f>-(JV_Sales!ET$68*JV_Sales!ET$72+JV_Sales!ET$69*JV_Sales!ET$73)</f>
        <v>0</v>
      </c>
      <c r="EU107" s="343">
        <f>-(JV_Sales!EU$68*JV_Sales!EU$72+JV_Sales!EU$69*JV_Sales!EU$73)</f>
        <v>0</v>
      </c>
      <c r="EV107" s="343">
        <f>-(JV_Sales!EV$68*JV_Sales!EV$72+JV_Sales!EV$69*JV_Sales!EV$73)</f>
        <v>0</v>
      </c>
      <c r="EW107" s="343">
        <f>-(JV_Sales!EW$68*JV_Sales!EW$72+JV_Sales!EW$69*JV_Sales!EW$73)</f>
        <v>0</v>
      </c>
      <c r="EX107" s="343">
        <f>-(JV_Sales!EX$68*JV_Sales!EX$72+JV_Sales!EX$69*JV_Sales!EX$73)</f>
        <v>0</v>
      </c>
      <c r="EY107" s="343">
        <f>-(JV_Sales!EY$68*JV_Sales!EY$72+JV_Sales!EY$69*JV_Sales!EY$73)</f>
        <v>0</v>
      </c>
      <c r="EZ107" s="343">
        <f>-(JV_Sales!EZ$68*JV_Sales!EZ$72+JV_Sales!EZ$69*JV_Sales!EZ$73)</f>
        <v>0</v>
      </c>
      <c r="FA107" s="343">
        <f>-(JV_Sales!FA$68*JV_Sales!FA$72+JV_Sales!FA$69*JV_Sales!FA$73)</f>
        <v>0</v>
      </c>
      <c r="FB107" s="343">
        <f>-(JV_Sales!FB$68*JV_Sales!FB$72+JV_Sales!FB$69*JV_Sales!FB$73)</f>
        <v>0</v>
      </c>
      <c r="FC107" s="343">
        <f>-(JV_Sales!FC$68*JV_Sales!FC$72+JV_Sales!FC$69*JV_Sales!FC$73)</f>
        <v>0</v>
      </c>
      <c r="FD107" s="343">
        <f>-(JV_Sales!FD$68*JV_Sales!FD$72+JV_Sales!FD$69*JV_Sales!FD$73)</f>
        <v>0</v>
      </c>
      <c r="FE107" s="343">
        <f>-(JV_Sales!FE$68*JV_Sales!FE$72+JV_Sales!FE$69*JV_Sales!FE$73)</f>
        <v>0</v>
      </c>
      <c r="FF107" s="343">
        <f>-(JV_Sales!FF$68*JV_Sales!FF$72+JV_Sales!FF$69*JV_Sales!FF$73)</f>
        <v>0</v>
      </c>
      <c r="FG107" s="343">
        <f>-(JV_Sales!FG$68*JV_Sales!FG$72+JV_Sales!FG$69*JV_Sales!FG$73)</f>
        <v>0</v>
      </c>
      <c r="FH107" s="343">
        <f>-(JV_Sales!FH$68*JV_Sales!FH$72+JV_Sales!FH$69*JV_Sales!FH$73)</f>
        <v>0</v>
      </c>
      <c r="FI107" s="343">
        <f>-(JV_Sales!FI$68*JV_Sales!FI$72+JV_Sales!FI$69*JV_Sales!FI$73)</f>
        <v>0</v>
      </c>
      <c r="FJ107" s="343">
        <f>-(JV_Sales!FJ$68*JV_Sales!FJ$72+JV_Sales!FJ$69*JV_Sales!FJ$73)</f>
        <v>0</v>
      </c>
      <c r="FK107" s="343">
        <f>-(JV_Sales!FK$68*JV_Sales!FK$72+JV_Sales!FK$69*JV_Sales!FK$73)</f>
        <v>0</v>
      </c>
      <c r="FL107" s="343">
        <f>-(JV_Sales!FL$68*JV_Sales!FL$72+JV_Sales!FL$69*JV_Sales!FL$73)</f>
        <v>0</v>
      </c>
      <c r="FM107" s="343">
        <f>-(JV_Sales!FM$68*JV_Sales!FM$72+JV_Sales!FM$69*JV_Sales!FM$73)</f>
        <v>0</v>
      </c>
      <c r="FN107" s="343">
        <f>-(JV_Sales!FN$68*JV_Sales!FN$72+JV_Sales!FN$69*JV_Sales!FN$73)</f>
        <v>0</v>
      </c>
      <c r="FO107" s="343">
        <f>-(JV_Sales!FO$68*JV_Sales!FO$72+JV_Sales!FO$69*JV_Sales!FO$73)</f>
        <v>0</v>
      </c>
      <c r="FP107" s="343">
        <f>-(JV_Sales!FP$68*JV_Sales!FP$72+JV_Sales!FP$69*JV_Sales!FP$73)</f>
        <v>0</v>
      </c>
      <c r="FQ107" s="343">
        <f>-(JV_Sales!FQ$68*JV_Sales!FQ$72+JV_Sales!FQ$69*JV_Sales!FQ$73)</f>
        <v>0</v>
      </c>
      <c r="FR107" s="343">
        <f>-(JV_Sales!FR$68*JV_Sales!FR$72+JV_Sales!FR$69*JV_Sales!FR$73)</f>
        <v>0</v>
      </c>
      <c r="FS107" s="343">
        <f>-(JV_Sales!FS$68*JV_Sales!FS$72+JV_Sales!FS$69*JV_Sales!FS$73)</f>
        <v>0</v>
      </c>
      <c r="FT107" s="343">
        <f>-(JV_Sales!FT$68*JV_Sales!FT$72+JV_Sales!FT$69*JV_Sales!FT$73)</f>
        <v>0</v>
      </c>
      <c r="FU107" s="343">
        <f>-(JV_Sales!FU$68*JV_Sales!FU$72+JV_Sales!FU$69*JV_Sales!FU$73)</f>
        <v>0</v>
      </c>
      <c r="FV107" s="343">
        <f>-(JV_Sales!FV$68*JV_Sales!FV$72+JV_Sales!FV$69*JV_Sales!FV$73)</f>
        <v>0</v>
      </c>
      <c r="FW107" s="343">
        <f>-(JV_Sales!FW$68*JV_Sales!FW$72+JV_Sales!FW$69*JV_Sales!FW$73)</f>
        <v>0</v>
      </c>
      <c r="FX107" s="343">
        <f>-(JV_Sales!FX$68*JV_Sales!FX$72+JV_Sales!FX$69*JV_Sales!FX$73)</f>
        <v>0</v>
      </c>
      <c r="FY107" s="343">
        <f>-(JV_Sales!FY$68*JV_Sales!FY$72+JV_Sales!FY$69*JV_Sales!FY$73)</f>
        <v>0</v>
      </c>
      <c r="FZ107" s="343">
        <f>-(JV_Sales!FZ$68*JV_Sales!FZ$72+JV_Sales!FZ$69*JV_Sales!FZ$73)</f>
        <v>0</v>
      </c>
      <c r="GA107" s="343">
        <f>-(JV_Sales!GA$68*JV_Sales!GA$72+JV_Sales!GA$69*JV_Sales!GA$73)</f>
        <v>0</v>
      </c>
      <c r="GB107" s="343">
        <f>-(JV_Sales!GB$68*JV_Sales!GB$72+JV_Sales!GB$69*JV_Sales!GB$73)</f>
        <v>0</v>
      </c>
      <c r="GC107" s="343">
        <f>-(JV_Sales!GC$68*JV_Sales!GC$72+JV_Sales!GC$69*JV_Sales!GC$73)</f>
        <v>0</v>
      </c>
      <c r="GD107" s="343">
        <f>-(JV_Sales!GD$68*JV_Sales!GD$72+JV_Sales!GD$69*JV_Sales!GD$73)</f>
        <v>0</v>
      </c>
      <c r="GE107" s="343">
        <f>-(JV_Sales!GE$68*JV_Sales!GE$72+JV_Sales!GE$69*JV_Sales!GE$73)</f>
        <v>0</v>
      </c>
      <c r="GF107" s="343">
        <f>-(JV_Sales!GF$68*JV_Sales!GF$72+JV_Sales!GF$69*JV_Sales!GF$73)</f>
        <v>0</v>
      </c>
      <c r="GG107" s="343">
        <f>-(JV_Sales!GG$68*JV_Sales!GG$72+JV_Sales!GG$69*JV_Sales!GG$73)</f>
        <v>0</v>
      </c>
      <c r="GH107" s="343">
        <f>-(JV_Sales!GH$68*JV_Sales!GH$72+JV_Sales!GH$69*JV_Sales!GH$73)</f>
        <v>0</v>
      </c>
      <c r="GI107" s="343">
        <f>-(JV_Sales!GI$68*JV_Sales!GI$72+JV_Sales!GI$69*JV_Sales!GI$73)</f>
        <v>0</v>
      </c>
      <c r="GJ107" s="343">
        <f>-(JV_Sales!GJ$68*JV_Sales!GJ$72+JV_Sales!GJ$69*JV_Sales!GJ$73)</f>
        <v>0</v>
      </c>
      <c r="GK107" s="343">
        <f>-(JV_Sales!GK$68*JV_Sales!GK$72+JV_Sales!GK$69*JV_Sales!GK$73)</f>
        <v>0</v>
      </c>
      <c r="GL107" s="343">
        <f>-(JV_Sales!GL$68*JV_Sales!GL$72+JV_Sales!GL$69*JV_Sales!GL$73)</f>
        <v>0</v>
      </c>
      <c r="GM107" s="343">
        <f>-(JV_Sales!GM$68*JV_Sales!GM$72+JV_Sales!GM$69*JV_Sales!GM$73)</f>
        <v>0</v>
      </c>
      <c r="GN107" s="343">
        <f>-(JV_Sales!GN$68*JV_Sales!GN$72+JV_Sales!GN$69*JV_Sales!GN$73)</f>
        <v>0</v>
      </c>
      <c r="GO107" s="343">
        <f>-(JV_Sales!GO$68*JV_Sales!GO$72+JV_Sales!GO$69*JV_Sales!GO$73)</f>
        <v>0</v>
      </c>
      <c r="GP107" s="343">
        <f>-(JV_Sales!GP$68*JV_Sales!GP$72+JV_Sales!GP$69*JV_Sales!GP$73)</f>
        <v>0</v>
      </c>
      <c r="GQ107" s="343">
        <f>-(JV_Sales!GQ$68*JV_Sales!GQ$72+JV_Sales!GQ$69*JV_Sales!GQ$73)</f>
        <v>0</v>
      </c>
      <c r="GR107" s="343">
        <f>-(JV_Sales!GR$68*JV_Sales!GR$72+JV_Sales!GR$69*JV_Sales!GR$73)</f>
        <v>0</v>
      </c>
      <c r="GS107" s="343">
        <f>-(JV_Sales!GS$68*JV_Sales!GS$72+JV_Sales!GS$69*JV_Sales!GS$73)</f>
        <v>0</v>
      </c>
      <c r="GT107" s="343">
        <f>-(JV_Sales!GT$68*JV_Sales!GT$72+JV_Sales!GT$69*JV_Sales!GT$73)</f>
        <v>0</v>
      </c>
      <c r="GU107" s="343">
        <f>-(JV_Sales!GU$68*JV_Sales!GU$72+JV_Sales!GU$69*JV_Sales!GU$73)</f>
        <v>0</v>
      </c>
      <c r="GV107" s="343">
        <f>-(JV_Sales!GV$68*JV_Sales!GV$72+JV_Sales!GV$69*JV_Sales!GV$73)</f>
        <v>0</v>
      </c>
      <c r="GW107" s="343">
        <f>-(JV_Sales!GW$68*JV_Sales!GW$72+JV_Sales!GW$69*JV_Sales!GW$73)</f>
        <v>0</v>
      </c>
      <c r="GX107" s="343">
        <f>-(JV_Sales!GX$68*JV_Sales!GX$72+JV_Sales!GX$69*JV_Sales!GX$73)</f>
        <v>0</v>
      </c>
      <c r="GY107" s="343">
        <f>-(JV_Sales!GY$68*JV_Sales!GY$72+JV_Sales!GY$69*JV_Sales!GY$73)</f>
        <v>0</v>
      </c>
      <c r="GZ107" s="343">
        <f>-(JV_Sales!GZ$68*JV_Sales!GZ$72+JV_Sales!GZ$69*JV_Sales!GZ$73)</f>
        <v>0</v>
      </c>
      <c r="HA107" s="343">
        <f>-(JV_Sales!HA$68*JV_Sales!HA$72+JV_Sales!HA$69*JV_Sales!HA$73)</f>
        <v>0</v>
      </c>
      <c r="HB107" s="343">
        <f>-(JV_Sales!HB$68*JV_Sales!HB$72+JV_Sales!HB$69*JV_Sales!HB$73)</f>
        <v>0</v>
      </c>
      <c r="HC107" s="343">
        <f>-(JV_Sales!HC$68*JV_Sales!HC$72+JV_Sales!HC$69*JV_Sales!HC$73)</f>
        <v>0</v>
      </c>
      <c r="HD107" s="343">
        <f>-(JV_Sales!HD$68*JV_Sales!HD$72+JV_Sales!HD$69*JV_Sales!HD$73)</f>
        <v>0</v>
      </c>
      <c r="HE107" s="343">
        <f>-(JV_Sales!HE$68*JV_Sales!HE$72+JV_Sales!HE$69*JV_Sales!HE$73)</f>
        <v>0</v>
      </c>
      <c r="HF107" s="343">
        <f>-(JV_Sales!HF$68*JV_Sales!HF$72+JV_Sales!HF$69*JV_Sales!HF$73)</f>
        <v>0</v>
      </c>
      <c r="HG107" s="343">
        <f>-(JV_Sales!HG$68*JV_Sales!HG$72+JV_Sales!HG$69*JV_Sales!HG$73)</f>
        <v>0</v>
      </c>
      <c r="HH107" s="343">
        <f>-(JV_Sales!HH$68*JV_Sales!HH$72+JV_Sales!HH$69*JV_Sales!HH$73)</f>
        <v>0</v>
      </c>
      <c r="HI107" s="343">
        <f>-(JV_Sales!HI$68*JV_Sales!HI$72+JV_Sales!HI$69*JV_Sales!HI$73)</f>
        <v>0</v>
      </c>
      <c r="HJ107" s="343">
        <f>-(JV_Sales!HJ$68*JV_Sales!HJ$72+JV_Sales!HJ$69*JV_Sales!HJ$73)</f>
        <v>0</v>
      </c>
      <c r="HK107" s="343">
        <f>-(JV_Sales!HK$68*JV_Sales!HK$72+JV_Sales!HK$69*JV_Sales!HK$73)</f>
        <v>0</v>
      </c>
      <c r="HL107" s="343">
        <f>-(JV_Sales!HL$68*JV_Sales!HL$72+JV_Sales!HL$69*JV_Sales!HL$73)</f>
        <v>0</v>
      </c>
      <c r="HM107" s="343">
        <f>-(JV_Sales!HM$68*JV_Sales!HM$72+JV_Sales!HM$69*JV_Sales!HM$73)</f>
        <v>0</v>
      </c>
      <c r="HN107" s="343">
        <f>-(JV_Sales!HN$68*JV_Sales!HN$72+JV_Sales!HN$69*JV_Sales!HN$73)</f>
        <v>0</v>
      </c>
      <c r="HO107" s="343">
        <f>-(JV_Sales!HO$68*JV_Sales!HO$72+JV_Sales!HO$69*JV_Sales!HO$73)</f>
        <v>0</v>
      </c>
      <c r="HP107" s="343">
        <f>-(JV_Sales!HP$68*JV_Sales!HP$72+JV_Sales!HP$69*JV_Sales!HP$73)</f>
        <v>0</v>
      </c>
      <c r="HQ107" s="343">
        <f>-(JV_Sales!HQ$68*JV_Sales!HQ$72+JV_Sales!HQ$69*JV_Sales!HQ$73)</f>
        <v>0</v>
      </c>
      <c r="HR107" s="343">
        <f>-(JV_Sales!HR$68*JV_Sales!HR$72+JV_Sales!HR$69*JV_Sales!HR$73)</f>
        <v>0</v>
      </c>
      <c r="HS107" s="343">
        <f>-(JV_Sales!HS$68*JV_Sales!HS$72+JV_Sales!HS$69*JV_Sales!HS$73)</f>
        <v>0</v>
      </c>
      <c r="HT107" s="343">
        <f>-(JV_Sales!HT$68*JV_Sales!HT$72+JV_Sales!HT$69*JV_Sales!HT$73)</f>
        <v>0</v>
      </c>
      <c r="HU107" s="343">
        <f>-(JV_Sales!HU$68*JV_Sales!HU$72+JV_Sales!HU$69*JV_Sales!HU$73)</f>
        <v>0</v>
      </c>
      <c r="HV107" s="343">
        <f>-(JV_Sales!HV$68*JV_Sales!HV$72+JV_Sales!HV$69*JV_Sales!HV$73)</f>
        <v>0</v>
      </c>
      <c r="HW107" s="343">
        <f>-(JV_Sales!HW$68*JV_Sales!HW$72+JV_Sales!HW$69*JV_Sales!HW$73)</f>
        <v>0</v>
      </c>
      <c r="HX107" s="343">
        <f>-(JV_Sales!HX$68*JV_Sales!HX$72+JV_Sales!HX$69*JV_Sales!HX$73)</f>
        <v>0</v>
      </c>
      <c r="HY107" s="343">
        <f>-(JV_Sales!HY$68*JV_Sales!HY$72+JV_Sales!HY$69*JV_Sales!HY$73)</f>
        <v>0</v>
      </c>
      <c r="HZ107" s="343">
        <f>-(JV_Sales!HZ$68*JV_Sales!HZ$72+JV_Sales!HZ$69*JV_Sales!HZ$73)</f>
        <v>0</v>
      </c>
      <c r="IA107" s="343">
        <f>-(JV_Sales!IA$68*JV_Sales!IA$72+JV_Sales!IA$69*JV_Sales!IA$73)</f>
        <v>0</v>
      </c>
      <c r="IB107" s="343">
        <f>-(JV_Sales!IB$68*JV_Sales!IB$72+JV_Sales!IB$69*JV_Sales!IB$73)</f>
        <v>0</v>
      </c>
      <c r="ID107" s="279" t="s">
        <v>334</v>
      </c>
      <c r="IE107" s="27"/>
      <c r="IF107" s="1116">
        <f t="shared" si="1619"/>
        <v>0</v>
      </c>
      <c r="IG107" s="1116">
        <f t="shared" si="1619"/>
        <v>0</v>
      </c>
      <c r="IH107" s="1116">
        <f t="shared" si="1619"/>
        <v>0</v>
      </c>
      <c r="II107" s="1116">
        <f t="shared" si="1619"/>
        <v>0</v>
      </c>
      <c r="IJ107" s="1116">
        <f t="shared" si="1619"/>
        <v>0</v>
      </c>
      <c r="IK107" s="1116">
        <f t="shared" si="1619"/>
        <v>0</v>
      </c>
      <c r="IL107" s="1116">
        <f t="shared" si="1619"/>
        <v>0</v>
      </c>
      <c r="IM107" s="1116">
        <f t="shared" si="1619"/>
        <v>0</v>
      </c>
      <c r="IN107" s="1116">
        <f t="shared" si="1619"/>
        <v>0</v>
      </c>
      <c r="IO107" s="1116">
        <f t="shared" si="1619"/>
        <v>0</v>
      </c>
      <c r="IP107" s="1116">
        <f t="shared" si="1619"/>
        <v>0</v>
      </c>
      <c r="IQ107" s="1116">
        <f t="shared" si="1619"/>
        <v>0</v>
      </c>
      <c r="IR107" s="1116">
        <f t="shared" si="1619"/>
        <v>0</v>
      </c>
      <c r="IS107" s="1116">
        <f t="shared" si="1619"/>
        <v>0</v>
      </c>
      <c r="IT107" s="1116">
        <f t="shared" si="1619"/>
        <v>0</v>
      </c>
      <c r="IU107" s="1116">
        <f t="shared" si="1619"/>
        <v>0</v>
      </c>
      <c r="IV107" s="1116">
        <f t="shared" si="1619"/>
        <v>0</v>
      </c>
      <c r="IW107" s="1116">
        <f t="shared" si="1619"/>
        <v>0</v>
      </c>
      <c r="IX107" s="1480">
        <f t="shared" si="1619"/>
        <v>0</v>
      </c>
      <c r="IY107" s="582"/>
    </row>
    <row r="108" spans="2:259" x14ac:dyDescent="0.3">
      <c r="C108" s="279" t="s">
        <v>222</v>
      </c>
      <c r="D108" s="27"/>
      <c r="E108" s="394">
        <f>-(JV_Sales!E$70*JV_Sales!E$74)</f>
        <v>-2324868.3665999998</v>
      </c>
      <c r="F108" s="394">
        <f>-(JV_Sales!F$70*JV_Sales!F$74)</f>
        <v>-2110342.1128649996</v>
      </c>
      <c r="G108" s="394">
        <f>-(JV_Sales!G$70*JV_Sales!G$74)</f>
        <v>-2163417.2170035546</v>
      </c>
      <c r="H108" s="394">
        <f>-(JV_Sales!H$70*JV_Sales!H$74)</f>
        <v>-2217827.1600111937</v>
      </c>
      <c r="I108" s="394">
        <f>-(JV_Sales!I$70*JV_Sales!I$74)</f>
        <v>-2273605.5130854752</v>
      </c>
      <c r="J108" s="394">
        <f>-(JV_Sales!J$70*JV_Sales!J$74)</f>
        <v>-2330786.6917395745</v>
      </c>
      <c r="K108" s="394">
        <f>-(JV_Sales!K$70*JV_Sales!K$74)</f>
        <v>-2389405.9770368244</v>
      </c>
      <c r="L108" s="394">
        <f>-(JV_Sales!L$70*JV_Sales!L$74)</f>
        <v>-2449499.5373593005</v>
      </c>
      <c r="M108" s="394">
        <f>-(JV_Sales!M$70*JV_Sales!M$74)</f>
        <v>-2511104.4507238865</v>
      </c>
      <c r="N108" s="394">
        <f>-(JV_Sales!N$70*JV_Sales!N$74)</f>
        <v>-2574258.7276595924</v>
      </c>
      <c r="O108" s="394">
        <f>-(JV_Sales!O$70*JV_Sales!O$74)</f>
        <v>-2639001.3346602316</v>
      </c>
      <c r="P108" s="394">
        <f>-(JV_Sales!P$70*JV_Sales!P$74)</f>
        <v>-2705372.2182269352</v>
      </c>
      <c r="Q108" s="394">
        <f>-(JV_Sales!Q$70*JV_Sales!Q$74)</f>
        <v>-2773412.3295153426</v>
      </c>
      <c r="R108" s="394">
        <f>-(JV_Sales!R$70*JV_Sales!R$74)</f>
        <v>-2843163.6496026535</v>
      </c>
      <c r="S108" s="394">
        <f>-(JV_Sales!S$70*JV_Sales!S$74)</f>
        <v>-2914669.2153901597</v>
      </c>
      <c r="T108" s="394">
        <f>-(JV_Sales!T$70*JV_Sales!T$74)</f>
        <v>-2987973.1461572219</v>
      </c>
      <c r="U108" s="394">
        <f>-(JV_Sales!U$70*JV_Sales!U$74)</f>
        <v>-3063120.670783075</v>
      </c>
      <c r="V108" s="394">
        <f>-(JV_Sales!V$70*JV_Sales!V$74)</f>
        <v>-3140158.1556532695</v>
      </c>
      <c r="W108" s="282"/>
      <c r="Y108" s="279" t="s">
        <v>222</v>
      </c>
      <c r="Z108" s="608">
        <f t="shared" si="1620"/>
        <v>-44549114.365974583</v>
      </c>
      <c r="AA108" s="394"/>
      <c r="AB108" s="394"/>
      <c r="AC108" s="394"/>
      <c r="AD108" s="394"/>
      <c r="AE108" s="394"/>
      <c r="AF108" s="394">
        <f>-(JV_Sales!AF$70*JV_Sales!AF$74)</f>
        <v>-175861.84273874998</v>
      </c>
      <c r="AG108" s="394">
        <f>-(JV_Sales!AG$70*JV_Sales!AG$74)</f>
        <v>-175861.84273874998</v>
      </c>
      <c r="AH108" s="394">
        <f>-(JV_Sales!AH$70*JV_Sales!AH$74)</f>
        <v>-175861.84273874998</v>
      </c>
      <c r="AI108" s="394">
        <f>-(JV_Sales!AI$70*JV_Sales!AI$74)</f>
        <v>-175861.84273874998</v>
      </c>
      <c r="AJ108" s="394">
        <f>-(JV_Sales!AJ$70*JV_Sales!AJ$74)</f>
        <v>-175861.84273874998</v>
      </c>
      <c r="AK108" s="394">
        <f>-(JV_Sales!AK$70*JV_Sales!AK$74)</f>
        <v>-175861.84273874998</v>
      </c>
      <c r="AL108" s="394">
        <f>-(JV_Sales!AL$70*JV_Sales!AL$74)</f>
        <v>-175861.84273874998</v>
      </c>
      <c r="AM108" s="394">
        <f>-(JV_Sales!AM$70*JV_Sales!AM$74)</f>
        <v>-180284.76808362952</v>
      </c>
      <c r="AN108" s="394">
        <f>-(JV_Sales!AN$70*JV_Sales!AN$74)</f>
        <v>-180284.76808362952</v>
      </c>
      <c r="AO108" s="394">
        <f>-(JV_Sales!AO$70*JV_Sales!AO$74)</f>
        <v>-180284.76808362952</v>
      </c>
      <c r="AP108" s="394">
        <f>-(JV_Sales!AP$70*JV_Sales!AP$74)</f>
        <v>-180284.76808362952</v>
      </c>
      <c r="AQ108" s="394">
        <f>-(JV_Sales!AQ$70*JV_Sales!AQ$74)</f>
        <v>-180284.76808362952</v>
      </c>
      <c r="AR108" s="394">
        <f>-(JV_Sales!AR$70*JV_Sales!AR$74)</f>
        <v>-180284.76808362952</v>
      </c>
      <c r="AS108" s="394">
        <f>-(JV_Sales!AS$70*JV_Sales!AS$74)</f>
        <v>-180284.76808362952</v>
      </c>
      <c r="AT108" s="394">
        <f>-(JV_Sales!AT$70*JV_Sales!AT$74)</f>
        <v>-180284.76808362952</v>
      </c>
      <c r="AU108" s="394">
        <f>-(JV_Sales!AU$70*JV_Sales!AU$74)</f>
        <v>-180284.76808362952</v>
      </c>
      <c r="AV108" s="394">
        <f>-(JV_Sales!AV$70*JV_Sales!AV$74)</f>
        <v>-180284.76808362952</v>
      </c>
      <c r="AW108" s="394">
        <f>-(JV_Sales!AW$70*JV_Sales!AW$74)</f>
        <v>-180284.76808362952</v>
      </c>
      <c r="AX108" s="394">
        <f>-(JV_Sales!AX$70*JV_Sales!AX$74)</f>
        <v>-180284.76808362952</v>
      </c>
      <c r="AY108" s="394">
        <f>-(JV_Sales!AY$70*JV_Sales!AY$74)</f>
        <v>-184818.9300009328</v>
      </c>
      <c r="AZ108" s="394">
        <f>-(JV_Sales!AZ$70*JV_Sales!AZ$74)</f>
        <v>-184818.9300009328</v>
      </c>
      <c r="BA108" s="394">
        <f>-(JV_Sales!BA$70*JV_Sales!BA$74)</f>
        <v>-184818.9300009328</v>
      </c>
      <c r="BB108" s="394">
        <f>-(JV_Sales!BB$70*JV_Sales!BB$74)</f>
        <v>-184818.9300009328</v>
      </c>
      <c r="BC108" s="394">
        <f>-(JV_Sales!BC$70*JV_Sales!BC$74)</f>
        <v>-184818.9300009328</v>
      </c>
      <c r="BD108" s="394">
        <f>-(JV_Sales!BD$70*JV_Sales!BD$74)</f>
        <v>-184818.9300009328</v>
      </c>
      <c r="BE108" s="394">
        <f>-(JV_Sales!BE$70*JV_Sales!BE$74)</f>
        <v>-184818.9300009328</v>
      </c>
      <c r="BF108" s="394">
        <f>-(JV_Sales!BF$70*JV_Sales!BF$74)</f>
        <v>-184818.9300009328</v>
      </c>
      <c r="BG108" s="394">
        <f>-(JV_Sales!BG$70*JV_Sales!BG$74)</f>
        <v>-184818.9300009328</v>
      </c>
      <c r="BH108" s="394">
        <f>-(JV_Sales!BH$70*JV_Sales!BH$74)</f>
        <v>-184818.9300009328</v>
      </c>
      <c r="BI108" s="394">
        <f>-(JV_Sales!BI$70*JV_Sales!BI$74)</f>
        <v>-184818.9300009328</v>
      </c>
      <c r="BJ108" s="394">
        <f>-(JV_Sales!BJ$70*JV_Sales!BJ$74)</f>
        <v>-184818.9300009328</v>
      </c>
      <c r="BK108" s="394">
        <f>-(JV_Sales!BK$70*JV_Sales!BK$74)</f>
        <v>-189467.1260904563</v>
      </c>
      <c r="BL108" s="394">
        <f>-(JV_Sales!BL$70*JV_Sales!BL$74)</f>
        <v>-189467.1260904563</v>
      </c>
      <c r="BM108" s="394">
        <f>-(JV_Sales!BM$70*JV_Sales!BM$74)</f>
        <v>-189467.1260904563</v>
      </c>
      <c r="BN108" s="394">
        <f>-(JV_Sales!BN$70*JV_Sales!BN$74)</f>
        <v>-189467.1260904563</v>
      </c>
      <c r="BO108" s="394">
        <f>-(JV_Sales!BO$70*JV_Sales!BO$74)</f>
        <v>-189467.1260904563</v>
      </c>
      <c r="BP108" s="394">
        <f>-(JV_Sales!BP$70*JV_Sales!BP$74)</f>
        <v>-189467.1260904563</v>
      </c>
      <c r="BQ108" s="394">
        <f>-(JV_Sales!BQ$70*JV_Sales!BQ$74)</f>
        <v>-189467.1260904563</v>
      </c>
      <c r="BR108" s="394">
        <f>-(JV_Sales!BR$70*JV_Sales!BR$74)</f>
        <v>-189467.1260904563</v>
      </c>
      <c r="BS108" s="394">
        <f>-(JV_Sales!BS$70*JV_Sales!BS$74)</f>
        <v>-189467.1260904563</v>
      </c>
      <c r="BT108" s="394">
        <f>-(JV_Sales!BT$70*JV_Sales!BT$74)</f>
        <v>-189467.1260904563</v>
      </c>
      <c r="BU108" s="394">
        <f>-(JV_Sales!BU$70*JV_Sales!BU$74)</f>
        <v>-189467.1260904563</v>
      </c>
      <c r="BV108" s="394">
        <f>-(JV_Sales!BV$70*JV_Sales!BV$74)</f>
        <v>-189467.1260904563</v>
      </c>
      <c r="BW108" s="394">
        <f>-(JV_Sales!BW$70*JV_Sales!BW$74)</f>
        <v>-194232.2243116312</v>
      </c>
      <c r="BX108" s="394">
        <f>-(JV_Sales!BX$70*JV_Sales!BX$74)</f>
        <v>-194232.2243116312</v>
      </c>
      <c r="BY108" s="394">
        <f>-(JV_Sales!BY$70*JV_Sales!BY$74)</f>
        <v>-194232.2243116312</v>
      </c>
      <c r="BZ108" s="394">
        <f>-(JV_Sales!BZ$70*JV_Sales!BZ$74)</f>
        <v>-194232.2243116312</v>
      </c>
      <c r="CA108" s="394">
        <f>-(JV_Sales!CA$70*JV_Sales!CA$74)</f>
        <v>-194232.2243116312</v>
      </c>
      <c r="CB108" s="394">
        <f>-(JV_Sales!CB$70*JV_Sales!CB$74)</f>
        <v>-194232.2243116312</v>
      </c>
      <c r="CC108" s="394">
        <f>-(JV_Sales!CC$70*JV_Sales!CC$74)</f>
        <v>-194232.2243116312</v>
      </c>
      <c r="CD108" s="394">
        <f>-(JV_Sales!CD$70*JV_Sales!CD$74)</f>
        <v>-194232.2243116312</v>
      </c>
      <c r="CE108" s="394">
        <f>-(JV_Sales!CE$70*JV_Sales!CE$74)</f>
        <v>-194232.2243116312</v>
      </c>
      <c r="CF108" s="394">
        <f>-(JV_Sales!CF$70*JV_Sales!CF$74)</f>
        <v>-194232.2243116312</v>
      </c>
      <c r="CG108" s="394">
        <f>-(JV_Sales!CG$70*JV_Sales!CG$74)</f>
        <v>-194232.2243116312</v>
      </c>
      <c r="CH108" s="394">
        <f>-(JV_Sales!CH$70*JV_Sales!CH$74)</f>
        <v>-194232.2243116312</v>
      </c>
      <c r="CI108" s="394">
        <f>-(JV_Sales!CI$70*JV_Sales!CI$74)</f>
        <v>-199117.1647530687</v>
      </c>
      <c r="CJ108" s="394">
        <f>-(JV_Sales!CJ$70*JV_Sales!CJ$74)</f>
        <v>-199117.1647530687</v>
      </c>
      <c r="CK108" s="394">
        <f>-(JV_Sales!CK$70*JV_Sales!CK$74)</f>
        <v>-199117.1647530687</v>
      </c>
      <c r="CL108" s="394">
        <f>-(JV_Sales!CL$70*JV_Sales!CL$74)</f>
        <v>-199117.1647530687</v>
      </c>
      <c r="CM108" s="394">
        <f>-(JV_Sales!CM$70*JV_Sales!CM$74)</f>
        <v>-199117.1647530687</v>
      </c>
      <c r="CN108" s="394">
        <f>-(JV_Sales!CN$70*JV_Sales!CN$74)</f>
        <v>-199117.1647530687</v>
      </c>
      <c r="CO108" s="394">
        <f>-(JV_Sales!CO$70*JV_Sales!CO$74)</f>
        <v>-199117.1647530687</v>
      </c>
      <c r="CP108" s="394">
        <f>-(JV_Sales!CP$70*JV_Sales!CP$74)</f>
        <v>-199117.1647530687</v>
      </c>
      <c r="CQ108" s="394">
        <f>-(JV_Sales!CQ$70*JV_Sales!CQ$74)</f>
        <v>-199117.1647530687</v>
      </c>
      <c r="CR108" s="394">
        <f>-(JV_Sales!CR$70*JV_Sales!CR$74)</f>
        <v>-199117.1647530687</v>
      </c>
      <c r="CS108" s="394">
        <f>-(JV_Sales!CS$70*JV_Sales!CS$74)</f>
        <v>-199117.1647530687</v>
      </c>
      <c r="CT108" s="394">
        <f>-(JV_Sales!CT$70*JV_Sales!CT$74)</f>
        <v>-199117.1647530687</v>
      </c>
      <c r="CU108" s="394">
        <f>-(JV_Sales!CU$70*JV_Sales!CU$74)</f>
        <v>-204124.96144660836</v>
      </c>
      <c r="CV108" s="394">
        <f>-(JV_Sales!CV$70*JV_Sales!CV$74)</f>
        <v>-204124.96144660836</v>
      </c>
      <c r="CW108" s="394">
        <f>-(JV_Sales!CW$70*JV_Sales!CW$74)</f>
        <v>-204124.96144660836</v>
      </c>
      <c r="CX108" s="394">
        <f>-(JV_Sales!CX$70*JV_Sales!CX$74)</f>
        <v>-204124.96144660836</v>
      </c>
      <c r="CY108" s="394">
        <f>-(JV_Sales!CY$70*JV_Sales!CY$74)</f>
        <v>-204124.96144660836</v>
      </c>
      <c r="CZ108" s="394">
        <f>-(JV_Sales!CZ$70*JV_Sales!CZ$74)</f>
        <v>-204124.96144660836</v>
      </c>
      <c r="DA108" s="394">
        <f>-(JV_Sales!DA$70*JV_Sales!DA$74)</f>
        <v>-204124.96144660836</v>
      </c>
      <c r="DB108" s="394">
        <f>-(JV_Sales!DB$70*JV_Sales!DB$74)</f>
        <v>-204124.96144660836</v>
      </c>
      <c r="DC108" s="394">
        <f>-(JV_Sales!DC$70*JV_Sales!DC$74)</f>
        <v>-204124.96144660836</v>
      </c>
      <c r="DD108" s="394">
        <f>-(JV_Sales!DD$70*JV_Sales!DD$74)</f>
        <v>-204124.96144660836</v>
      </c>
      <c r="DE108" s="394">
        <f>-(JV_Sales!DE$70*JV_Sales!DE$74)</f>
        <v>-204124.96144660836</v>
      </c>
      <c r="DF108" s="394">
        <f>-(JV_Sales!DF$70*JV_Sales!DF$74)</f>
        <v>-204124.96144660836</v>
      </c>
      <c r="DG108" s="394">
        <f>-(JV_Sales!DG$70*JV_Sales!DG$74)</f>
        <v>-209258.70422699055</v>
      </c>
      <c r="DH108" s="394">
        <f>-(JV_Sales!DH$70*JV_Sales!DH$74)</f>
        <v>-209258.70422699055</v>
      </c>
      <c r="DI108" s="394">
        <f>-(JV_Sales!DI$70*JV_Sales!DI$74)</f>
        <v>-209258.70422699055</v>
      </c>
      <c r="DJ108" s="394">
        <f>-(JV_Sales!DJ$70*JV_Sales!DJ$74)</f>
        <v>-209258.70422699055</v>
      </c>
      <c r="DK108" s="394">
        <f>-(JV_Sales!DK$70*JV_Sales!DK$74)</f>
        <v>-209258.70422699055</v>
      </c>
      <c r="DL108" s="394">
        <f>-(JV_Sales!DL$70*JV_Sales!DL$74)</f>
        <v>-209258.70422699055</v>
      </c>
      <c r="DM108" s="394">
        <f>-(JV_Sales!DM$70*JV_Sales!DM$74)</f>
        <v>-209258.70422699055</v>
      </c>
      <c r="DN108" s="394">
        <f>-(JV_Sales!DN$70*JV_Sales!DN$74)</f>
        <v>-209258.70422699055</v>
      </c>
      <c r="DO108" s="394">
        <f>-(JV_Sales!DO$70*JV_Sales!DO$74)</f>
        <v>-209258.70422699055</v>
      </c>
      <c r="DP108" s="394">
        <f>-(JV_Sales!DP$70*JV_Sales!DP$74)</f>
        <v>-209258.70422699055</v>
      </c>
      <c r="DQ108" s="394">
        <f>-(JV_Sales!DQ$70*JV_Sales!DQ$74)</f>
        <v>-209258.70422699055</v>
      </c>
      <c r="DR108" s="394">
        <f>-(JV_Sales!DR$70*JV_Sales!DR$74)</f>
        <v>-209258.70422699055</v>
      </c>
      <c r="DS108" s="394">
        <f>-(JV_Sales!DS$70*JV_Sales!DS$74)</f>
        <v>-214521.56063829936</v>
      </c>
      <c r="DT108" s="394">
        <f>-(JV_Sales!DT$70*JV_Sales!DT$74)</f>
        <v>-214521.56063829936</v>
      </c>
      <c r="DU108" s="394">
        <f>-(JV_Sales!DU$70*JV_Sales!DU$74)</f>
        <v>-214521.56063829936</v>
      </c>
      <c r="DV108" s="394">
        <f>-(JV_Sales!DV$70*JV_Sales!DV$74)</f>
        <v>-214521.56063829936</v>
      </c>
      <c r="DW108" s="394">
        <f>-(JV_Sales!DW$70*JV_Sales!DW$74)</f>
        <v>-214521.56063829936</v>
      </c>
      <c r="DX108" s="394">
        <f>-(JV_Sales!DX$70*JV_Sales!DX$74)</f>
        <v>-214521.56063829936</v>
      </c>
      <c r="DY108" s="394">
        <f>-(JV_Sales!DY$70*JV_Sales!DY$74)</f>
        <v>-214521.56063829936</v>
      </c>
      <c r="DZ108" s="394">
        <f>-(JV_Sales!DZ$70*JV_Sales!DZ$74)</f>
        <v>-214521.56063829936</v>
      </c>
      <c r="EA108" s="394">
        <f>-(JV_Sales!EA$70*JV_Sales!EA$74)</f>
        <v>-214521.56063829936</v>
      </c>
      <c r="EB108" s="394">
        <f>-(JV_Sales!EB$70*JV_Sales!EB$74)</f>
        <v>-214521.56063829936</v>
      </c>
      <c r="EC108" s="394">
        <f>-(JV_Sales!EC$70*JV_Sales!EC$74)</f>
        <v>-214521.56063829936</v>
      </c>
      <c r="ED108" s="394">
        <f>-(JV_Sales!ED$70*JV_Sales!ED$74)</f>
        <v>-214521.56063829936</v>
      </c>
      <c r="EE108" s="394">
        <f>-(JV_Sales!EE$70*JV_Sales!EE$74)</f>
        <v>-219916.7778883526</v>
      </c>
      <c r="EF108" s="394">
        <f>-(JV_Sales!EF$70*JV_Sales!EF$74)</f>
        <v>-219916.7778883526</v>
      </c>
      <c r="EG108" s="394">
        <f>-(JV_Sales!EG$70*JV_Sales!EG$74)</f>
        <v>-219916.7778883526</v>
      </c>
      <c r="EH108" s="394">
        <f>-(JV_Sales!EH$70*JV_Sales!EH$74)</f>
        <v>-219916.7778883526</v>
      </c>
      <c r="EI108" s="394">
        <f>-(JV_Sales!EI$70*JV_Sales!EI$74)</f>
        <v>-219916.7778883526</v>
      </c>
      <c r="EJ108" s="394">
        <f>-(JV_Sales!EJ$70*JV_Sales!EJ$74)</f>
        <v>-219916.7778883526</v>
      </c>
      <c r="EK108" s="394">
        <f>-(JV_Sales!EK$70*JV_Sales!EK$74)</f>
        <v>-219916.7778883526</v>
      </c>
      <c r="EL108" s="394">
        <f>-(JV_Sales!EL$70*JV_Sales!EL$74)</f>
        <v>-219916.7778883526</v>
      </c>
      <c r="EM108" s="394">
        <f>-(JV_Sales!EM$70*JV_Sales!EM$74)</f>
        <v>-219916.7778883526</v>
      </c>
      <c r="EN108" s="394">
        <f>-(JV_Sales!EN$70*JV_Sales!EN$74)</f>
        <v>-219916.7778883526</v>
      </c>
      <c r="EO108" s="394">
        <f>-(JV_Sales!EO$70*JV_Sales!EO$74)</f>
        <v>-219916.7778883526</v>
      </c>
      <c r="EP108" s="394">
        <f>-(JV_Sales!EP$70*JV_Sales!EP$74)</f>
        <v>-219916.7778883526</v>
      </c>
      <c r="EQ108" s="394">
        <f>-(JV_Sales!EQ$70*JV_Sales!EQ$74)</f>
        <v>-225447.68485224462</v>
      </c>
      <c r="ER108" s="394">
        <f>-(JV_Sales!ER$70*JV_Sales!ER$74)</f>
        <v>-225447.68485224462</v>
      </c>
      <c r="ES108" s="394">
        <f>-(JV_Sales!ES$70*JV_Sales!ES$74)</f>
        <v>-225447.68485224462</v>
      </c>
      <c r="ET108" s="394">
        <f>-(JV_Sales!ET$70*JV_Sales!ET$74)</f>
        <v>-225447.68485224462</v>
      </c>
      <c r="EU108" s="394">
        <f>-(JV_Sales!EU$70*JV_Sales!EU$74)</f>
        <v>-225447.68485224462</v>
      </c>
      <c r="EV108" s="394">
        <f>-(JV_Sales!EV$70*JV_Sales!EV$74)</f>
        <v>-225447.68485224462</v>
      </c>
      <c r="EW108" s="394">
        <f>-(JV_Sales!EW$70*JV_Sales!EW$74)</f>
        <v>-225447.68485224462</v>
      </c>
      <c r="EX108" s="394">
        <f>-(JV_Sales!EX$70*JV_Sales!EX$74)</f>
        <v>-225447.68485224462</v>
      </c>
      <c r="EY108" s="394">
        <f>-(JV_Sales!EY$70*JV_Sales!EY$74)</f>
        <v>-225447.68485224462</v>
      </c>
      <c r="EZ108" s="394">
        <f>-(JV_Sales!EZ$70*JV_Sales!EZ$74)</f>
        <v>-225447.68485224462</v>
      </c>
      <c r="FA108" s="394">
        <f>-(JV_Sales!FA$70*JV_Sales!FA$74)</f>
        <v>-225447.68485224462</v>
      </c>
      <c r="FB108" s="394">
        <f>-(JV_Sales!FB$70*JV_Sales!FB$74)</f>
        <v>-225447.68485224462</v>
      </c>
      <c r="FC108" s="394">
        <f>-(JV_Sales!FC$70*JV_Sales!FC$74)</f>
        <v>-231117.69412627857</v>
      </c>
      <c r="FD108" s="394">
        <f>-(JV_Sales!FD$70*JV_Sales!FD$74)</f>
        <v>-231117.69412627857</v>
      </c>
      <c r="FE108" s="394">
        <f>-(JV_Sales!FE$70*JV_Sales!FE$74)</f>
        <v>-231117.69412627857</v>
      </c>
      <c r="FF108" s="394">
        <f>-(JV_Sales!FF$70*JV_Sales!FF$74)</f>
        <v>-231117.69412627857</v>
      </c>
      <c r="FG108" s="394">
        <f>-(JV_Sales!FG$70*JV_Sales!FG$74)</f>
        <v>-231117.69412627857</v>
      </c>
      <c r="FH108" s="394">
        <f>-(JV_Sales!FH$70*JV_Sales!FH$74)</f>
        <v>-231117.69412627857</v>
      </c>
      <c r="FI108" s="394">
        <f>-(JV_Sales!FI$70*JV_Sales!FI$74)</f>
        <v>-231117.69412627857</v>
      </c>
      <c r="FJ108" s="394">
        <f>-(JV_Sales!FJ$70*JV_Sales!FJ$74)</f>
        <v>-231117.69412627857</v>
      </c>
      <c r="FK108" s="394">
        <f>-(JV_Sales!FK$70*JV_Sales!FK$74)</f>
        <v>-231117.69412627857</v>
      </c>
      <c r="FL108" s="394">
        <f>-(JV_Sales!FL$70*JV_Sales!FL$74)</f>
        <v>-231117.69412627857</v>
      </c>
      <c r="FM108" s="394">
        <f>-(JV_Sales!FM$70*JV_Sales!FM$74)</f>
        <v>-231117.69412627857</v>
      </c>
      <c r="FN108" s="394">
        <f>-(JV_Sales!FN$70*JV_Sales!FN$74)</f>
        <v>-231117.69412627857</v>
      </c>
      <c r="FO108" s="394">
        <f>-(JV_Sales!FO$70*JV_Sales!FO$74)</f>
        <v>-236930.30413355445</v>
      </c>
      <c r="FP108" s="394">
        <f>-(JV_Sales!FP$70*JV_Sales!FP$74)</f>
        <v>-236930.30413355445</v>
      </c>
      <c r="FQ108" s="394">
        <f>-(JV_Sales!FQ$70*JV_Sales!FQ$74)</f>
        <v>-236930.30413355445</v>
      </c>
      <c r="FR108" s="394">
        <f>-(JV_Sales!FR$70*JV_Sales!FR$74)</f>
        <v>-236930.30413355445</v>
      </c>
      <c r="FS108" s="394">
        <f>-(JV_Sales!FS$70*JV_Sales!FS$74)</f>
        <v>-236930.30413355445</v>
      </c>
      <c r="FT108" s="394">
        <f>-(JV_Sales!FT$70*JV_Sales!FT$74)</f>
        <v>-236930.30413355445</v>
      </c>
      <c r="FU108" s="394">
        <f>-(JV_Sales!FU$70*JV_Sales!FU$74)</f>
        <v>-236930.30413355445</v>
      </c>
      <c r="FV108" s="394">
        <f>-(JV_Sales!FV$70*JV_Sales!FV$74)</f>
        <v>-236930.30413355445</v>
      </c>
      <c r="FW108" s="394">
        <f>-(JV_Sales!FW$70*JV_Sales!FW$74)</f>
        <v>-236930.30413355445</v>
      </c>
      <c r="FX108" s="394">
        <f>-(JV_Sales!FX$70*JV_Sales!FX$74)</f>
        <v>-236930.30413355445</v>
      </c>
      <c r="FY108" s="394">
        <f>-(JV_Sales!FY$70*JV_Sales!FY$74)</f>
        <v>-236930.30413355445</v>
      </c>
      <c r="FZ108" s="394">
        <f>-(JV_Sales!FZ$70*JV_Sales!FZ$74)</f>
        <v>-236930.30413355445</v>
      </c>
      <c r="GA108" s="394">
        <f>-(JV_Sales!GA$70*JV_Sales!GA$74)</f>
        <v>-242889.10128251332</v>
      </c>
      <c r="GB108" s="394">
        <f>-(JV_Sales!GB$70*JV_Sales!GB$74)</f>
        <v>-242889.10128251332</v>
      </c>
      <c r="GC108" s="394">
        <f>-(JV_Sales!GC$70*JV_Sales!GC$74)</f>
        <v>-242889.10128251332</v>
      </c>
      <c r="GD108" s="394">
        <f>-(JV_Sales!GD$70*JV_Sales!GD$74)</f>
        <v>-242889.10128251332</v>
      </c>
      <c r="GE108" s="394">
        <f>-(JV_Sales!GE$70*JV_Sales!GE$74)</f>
        <v>-242889.10128251332</v>
      </c>
      <c r="GF108" s="394">
        <f>-(JV_Sales!GF$70*JV_Sales!GF$74)</f>
        <v>-242889.10128251332</v>
      </c>
      <c r="GG108" s="394">
        <f>-(JV_Sales!GG$70*JV_Sales!GG$74)</f>
        <v>-242889.10128251332</v>
      </c>
      <c r="GH108" s="394">
        <f>-(JV_Sales!GH$70*JV_Sales!GH$74)</f>
        <v>-242889.10128251332</v>
      </c>
      <c r="GI108" s="394">
        <f>-(JV_Sales!GI$70*JV_Sales!GI$74)</f>
        <v>-242889.10128251332</v>
      </c>
      <c r="GJ108" s="394">
        <f>-(JV_Sales!GJ$70*JV_Sales!GJ$74)</f>
        <v>-242889.10128251332</v>
      </c>
      <c r="GK108" s="394">
        <f>-(JV_Sales!GK$70*JV_Sales!GK$74)</f>
        <v>-242889.10128251332</v>
      </c>
      <c r="GL108" s="394">
        <f>-(JV_Sales!GL$70*JV_Sales!GL$74)</f>
        <v>-242889.10128251332</v>
      </c>
      <c r="GM108" s="394">
        <f>-(JV_Sales!GM$70*JV_Sales!GM$74)</f>
        <v>-248997.76217976847</v>
      </c>
      <c r="GN108" s="394">
        <f>-(JV_Sales!GN$70*JV_Sales!GN$74)</f>
        <v>-248997.76217976847</v>
      </c>
      <c r="GO108" s="394">
        <f>-(JV_Sales!GO$70*JV_Sales!GO$74)</f>
        <v>-248997.76217976847</v>
      </c>
      <c r="GP108" s="394">
        <f>-(JV_Sales!GP$70*JV_Sales!GP$74)</f>
        <v>-248997.76217976847</v>
      </c>
      <c r="GQ108" s="394">
        <f>-(JV_Sales!GQ$70*JV_Sales!GQ$74)</f>
        <v>-248997.76217976847</v>
      </c>
      <c r="GR108" s="394">
        <f>-(JV_Sales!GR$70*JV_Sales!GR$74)</f>
        <v>-248997.76217976847</v>
      </c>
      <c r="GS108" s="394">
        <f>-(JV_Sales!GS$70*JV_Sales!GS$74)</f>
        <v>-248997.76217976847</v>
      </c>
      <c r="GT108" s="394">
        <f>-(JV_Sales!GT$70*JV_Sales!GT$74)</f>
        <v>-248997.76217976847</v>
      </c>
      <c r="GU108" s="394">
        <f>-(JV_Sales!GU$70*JV_Sales!GU$74)</f>
        <v>-248997.76217976847</v>
      </c>
      <c r="GV108" s="394">
        <f>-(JV_Sales!GV$70*JV_Sales!GV$74)</f>
        <v>-248997.76217976847</v>
      </c>
      <c r="GW108" s="394">
        <f>-(JV_Sales!GW$70*JV_Sales!GW$74)</f>
        <v>-248997.76217976847</v>
      </c>
      <c r="GX108" s="394">
        <f>-(JV_Sales!GX$70*JV_Sales!GX$74)</f>
        <v>-248997.76217976847</v>
      </c>
      <c r="GY108" s="394">
        <f>-(JV_Sales!GY$70*JV_Sales!GY$74)</f>
        <v>-255260.05589858964</v>
      </c>
      <c r="GZ108" s="394">
        <f>-(JV_Sales!GZ$70*JV_Sales!GZ$74)</f>
        <v>-255260.05589858964</v>
      </c>
      <c r="HA108" s="394">
        <f>-(JV_Sales!HA$70*JV_Sales!HA$74)</f>
        <v>-255260.05589858964</v>
      </c>
      <c r="HB108" s="394">
        <f>-(JV_Sales!HB$70*JV_Sales!HB$74)</f>
        <v>-255260.05589858964</v>
      </c>
      <c r="HC108" s="394">
        <f>-(JV_Sales!HC$70*JV_Sales!HC$74)</f>
        <v>-255260.05589858964</v>
      </c>
      <c r="HD108" s="394">
        <f>-(JV_Sales!HD$70*JV_Sales!HD$74)</f>
        <v>-255260.05589858964</v>
      </c>
      <c r="HE108" s="394">
        <f>-(JV_Sales!HE$70*JV_Sales!HE$74)</f>
        <v>-255260.05589858964</v>
      </c>
      <c r="HF108" s="394">
        <f>-(JV_Sales!HF$70*JV_Sales!HF$74)</f>
        <v>-255260.05589858964</v>
      </c>
      <c r="HG108" s="394">
        <f>-(JV_Sales!HG$70*JV_Sales!HG$74)</f>
        <v>-255260.05589858964</v>
      </c>
      <c r="HH108" s="394">
        <f>-(JV_Sales!HH$70*JV_Sales!HH$74)</f>
        <v>-255260.05589858964</v>
      </c>
      <c r="HI108" s="394">
        <f>-(JV_Sales!HI$70*JV_Sales!HI$74)</f>
        <v>-255260.05589858964</v>
      </c>
      <c r="HJ108" s="394">
        <f>-(JV_Sales!HJ$70*JV_Sales!HJ$74)</f>
        <v>-255260.05589858964</v>
      </c>
      <c r="HK108" s="394">
        <f>-(JV_Sales!HK$70*JV_Sales!HK$74)</f>
        <v>-261679.84630443915</v>
      </c>
      <c r="HL108" s="394">
        <f>-(JV_Sales!HL$70*JV_Sales!HL$74)</f>
        <v>-261679.84630443915</v>
      </c>
      <c r="HM108" s="394">
        <f>-(JV_Sales!HM$70*JV_Sales!HM$74)</f>
        <v>-261679.84630443915</v>
      </c>
      <c r="HN108" s="394">
        <f>-(JV_Sales!HN$70*JV_Sales!HN$74)</f>
        <v>-261679.84630443915</v>
      </c>
      <c r="HO108" s="394">
        <f>-(JV_Sales!HO$70*JV_Sales!HO$74)</f>
        <v>-261679.84630443915</v>
      </c>
      <c r="HP108" s="394">
        <f>-(JV_Sales!HP$70*JV_Sales!HP$74)</f>
        <v>-261679.84630443915</v>
      </c>
      <c r="HQ108" s="394">
        <f>-(JV_Sales!HQ$70*JV_Sales!HQ$74)</f>
        <v>-261679.84630443915</v>
      </c>
      <c r="HR108" s="394">
        <f>-(JV_Sales!HR$70*JV_Sales!HR$74)</f>
        <v>-261679.84630443915</v>
      </c>
      <c r="HS108" s="394">
        <f>-(JV_Sales!HS$70*JV_Sales!HS$74)</f>
        <v>-261679.84630443915</v>
      </c>
      <c r="HT108" s="394">
        <f>-(JV_Sales!HT$70*JV_Sales!HT$74)</f>
        <v>-261679.84630443915</v>
      </c>
      <c r="HU108" s="394">
        <f>-(JV_Sales!HU$70*JV_Sales!HU$74)</f>
        <v>-261679.84630443915</v>
      </c>
      <c r="HV108" s="394">
        <f>-(JV_Sales!HV$70*JV_Sales!HV$74)</f>
        <v>-261679.84630443915</v>
      </c>
      <c r="HW108" s="394">
        <f>-(JV_Sales!HW$70*JV_Sales!HW$74)</f>
        <v>-268261.09443899576</v>
      </c>
      <c r="HX108" s="394">
        <f>-(JV_Sales!HX$70*JV_Sales!HX$74)</f>
        <v>-268261.09443899576</v>
      </c>
      <c r="HY108" s="394">
        <f>-(JV_Sales!HY$70*JV_Sales!HY$74)</f>
        <v>-268261.09443899576</v>
      </c>
      <c r="HZ108" s="394">
        <f>-(JV_Sales!HZ$70*JV_Sales!HZ$74)</f>
        <v>-268261.09443899576</v>
      </c>
      <c r="IA108" s="394">
        <f>-(JV_Sales!IA$70*JV_Sales!IA$74)</f>
        <v>-268261.09443899576</v>
      </c>
      <c r="IB108" s="394">
        <f>-(JV_Sales!IB$70*JV_Sales!IB$74)</f>
        <v>0</v>
      </c>
      <c r="ID108" s="279" t="s">
        <v>222</v>
      </c>
      <c r="IE108" s="27"/>
      <c r="IF108" s="1116">
        <f t="shared" si="1619"/>
        <v>0</v>
      </c>
      <c r="IG108" s="1116">
        <f t="shared" si="1619"/>
        <v>-1231032.8991712497</v>
      </c>
      <c r="IH108" s="1116">
        <f t="shared" si="1619"/>
        <v>-2163417.2170035536</v>
      </c>
      <c r="II108" s="1116">
        <f t="shared" si="1619"/>
        <v>-2217827.1600111942</v>
      </c>
      <c r="IJ108" s="1116">
        <f t="shared" si="1619"/>
        <v>-2273605.5130854757</v>
      </c>
      <c r="IK108" s="1116">
        <f t="shared" si="1619"/>
        <v>-2330786.6917395745</v>
      </c>
      <c r="IL108" s="1116">
        <f t="shared" si="1619"/>
        <v>-2389405.9770368244</v>
      </c>
      <c r="IM108" s="1116">
        <f t="shared" si="1619"/>
        <v>-2449499.5373593005</v>
      </c>
      <c r="IN108" s="1116">
        <f t="shared" si="1619"/>
        <v>-2511104.4507238865</v>
      </c>
      <c r="IO108" s="1116">
        <f t="shared" si="1619"/>
        <v>-2574258.7276595924</v>
      </c>
      <c r="IP108" s="1116">
        <f t="shared" si="1619"/>
        <v>-2639001.3346602307</v>
      </c>
      <c r="IQ108" s="1116">
        <f t="shared" si="1619"/>
        <v>-2705372.2182269357</v>
      </c>
      <c r="IR108" s="1116">
        <f t="shared" si="1619"/>
        <v>-2773412.3295153431</v>
      </c>
      <c r="IS108" s="1116">
        <f t="shared" si="1619"/>
        <v>-2843163.6496026535</v>
      </c>
      <c r="IT108" s="1116">
        <f t="shared" si="1619"/>
        <v>-2914669.2153901593</v>
      </c>
      <c r="IU108" s="1116">
        <f t="shared" si="1619"/>
        <v>-2987973.1461572219</v>
      </c>
      <c r="IV108" s="1116">
        <f t="shared" si="1619"/>
        <v>-3063120.670783075</v>
      </c>
      <c r="IW108" s="1116">
        <f t="shared" si="1619"/>
        <v>-3140158.1556532695</v>
      </c>
      <c r="IX108" s="1480">
        <f t="shared" si="1619"/>
        <v>-1341305.4721949787</v>
      </c>
      <c r="IY108" s="582"/>
    </row>
    <row r="109" spans="2:259" x14ac:dyDescent="0.3">
      <c r="C109" s="389" t="s">
        <v>322</v>
      </c>
      <c r="D109" s="122"/>
      <c r="E109" s="310">
        <f>-(JV_Sales!E$71*JV_Sales!E$75)</f>
        <v>-5502640</v>
      </c>
      <c r="F109" s="310">
        <f>-(JV_Sales!F$71*JV_Sales!F$75)</f>
        <v>-5494400</v>
      </c>
      <c r="G109" s="310">
        <f>-(JV_Sales!G$71*JV_Sales!G$75)</f>
        <v>-5549344</v>
      </c>
      <c r="H109" s="310">
        <f>-(JV_Sales!H$71*JV_Sales!H$75)</f>
        <v>-5604837.4400000004</v>
      </c>
      <c r="I109" s="310">
        <f>-(JV_Sales!I$71*JV_Sales!I$75)</f>
        <v>-5660885.8144000005</v>
      </c>
      <c r="J109" s="310">
        <f>-(JV_Sales!J$71*JV_Sales!J$75)</f>
        <v>-5717494.6725440016</v>
      </c>
      <c r="K109" s="310">
        <f>-(JV_Sales!K$71*JV_Sales!K$75)</f>
        <v>-5774669.6192694409</v>
      </c>
      <c r="L109" s="310">
        <f>-(JV_Sales!L$71*JV_Sales!L$75)</f>
        <v>-5832416.3154621366</v>
      </c>
      <c r="M109" s="310">
        <f>-(JV_Sales!M$71*JV_Sales!M$75)</f>
        <v>-5890740.4786167573</v>
      </c>
      <c r="N109" s="310">
        <f>-(JV_Sales!N$71*JV_Sales!N$75)</f>
        <v>-5949647.883402925</v>
      </c>
      <c r="O109" s="310">
        <f>-(JV_Sales!O$71*JV_Sales!O$75)</f>
        <v>-6009144.3622369543</v>
      </c>
      <c r="P109" s="310">
        <f>-(JV_Sales!P$71*JV_Sales!P$75)</f>
        <v>-6069235.8058593236</v>
      </c>
      <c r="Q109" s="310">
        <f>-(JV_Sales!Q$71*JV_Sales!Q$75)</f>
        <v>-6129928.1639179168</v>
      </c>
      <c r="R109" s="310">
        <f>-(JV_Sales!R$71*JV_Sales!R$75)</f>
        <v>-6191227.445557097</v>
      </c>
      <c r="S109" s="310">
        <f>-(JV_Sales!S$71*JV_Sales!S$75)</f>
        <v>-6253139.7200126667</v>
      </c>
      <c r="T109" s="310">
        <f>-(JV_Sales!T$71*JV_Sales!T$75)</f>
        <v>-6315671.1172127947</v>
      </c>
      <c r="U109" s="310">
        <f>-(JV_Sales!U$71*JV_Sales!U$75)</f>
        <v>-6378827.8283849219</v>
      </c>
      <c r="V109" s="310">
        <f>-(JV_Sales!V$71*JV_Sales!V$75)</f>
        <v>-6442616.1066687712</v>
      </c>
      <c r="W109" s="399"/>
      <c r="Y109" s="389" t="s">
        <v>322</v>
      </c>
      <c r="Z109" s="1467">
        <f t="shared" si="1620"/>
        <v>-101686161.05176891</v>
      </c>
      <c r="AA109" s="310"/>
      <c r="AB109" s="310"/>
      <c r="AC109" s="310"/>
      <c r="AD109" s="310"/>
      <c r="AE109" s="310"/>
      <c r="AF109" s="310">
        <f>-(JV_Sales!AF$71*JV_Sales!AF$75)</f>
        <v>-457866.66666666674</v>
      </c>
      <c r="AG109" s="310">
        <f>-(JV_Sales!AG$71*JV_Sales!AG$75)</f>
        <v>-457866.66666666674</v>
      </c>
      <c r="AH109" s="310">
        <f>-(JV_Sales!AH$71*JV_Sales!AH$75)</f>
        <v>-457866.66666666674</v>
      </c>
      <c r="AI109" s="310">
        <f>-(JV_Sales!AI$71*JV_Sales!AI$75)</f>
        <v>-457866.66666666674</v>
      </c>
      <c r="AJ109" s="310">
        <f>-(JV_Sales!AJ$71*JV_Sales!AJ$75)</f>
        <v>-457866.66666666674</v>
      </c>
      <c r="AK109" s="310">
        <f>-(JV_Sales!AK$71*JV_Sales!AK$75)</f>
        <v>-457866.66666666674</v>
      </c>
      <c r="AL109" s="310">
        <f>-(JV_Sales!AL$71*JV_Sales!AL$75)</f>
        <v>-457866.66666666674</v>
      </c>
      <c r="AM109" s="310">
        <f>-(JV_Sales!AM$71*JV_Sales!AM$75)</f>
        <v>-462445.33333333331</v>
      </c>
      <c r="AN109" s="310">
        <f>-(JV_Sales!AN$71*JV_Sales!AN$75)</f>
        <v>-462445.33333333331</v>
      </c>
      <c r="AO109" s="310">
        <f>-(JV_Sales!AO$71*JV_Sales!AO$75)</f>
        <v>-462445.33333333331</v>
      </c>
      <c r="AP109" s="310">
        <f>-(JV_Sales!AP$71*JV_Sales!AP$75)</f>
        <v>-462445.33333333331</v>
      </c>
      <c r="AQ109" s="310">
        <f>-(JV_Sales!AQ$71*JV_Sales!AQ$75)</f>
        <v>-462445.33333333331</v>
      </c>
      <c r="AR109" s="310">
        <f>-(JV_Sales!AR$71*JV_Sales!AR$75)</f>
        <v>-462445.33333333331</v>
      </c>
      <c r="AS109" s="310">
        <f>-(JV_Sales!AS$71*JV_Sales!AS$75)</f>
        <v>-462445.33333333331</v>
      </c>
      <c r="AT109" s="310">
        <f>-(JV_Sales!AT$71*JV_Sales!AT$75)</f>
        <v>-462445.33333333331</v>
      </c>
      <c r="AU109" s="310">
        <f>-(JV_Sales!AU$71*JV_Sales!AU$75)</f>
        <v>-462445.33333333331</v>
      </c>
      <c r="AV109" s="310">
        <f>-(JV_Sales!AV$71*JV_Sales!AV$75)</f>
        <v>-462445.33333333331</v>
      </c>
      <c r="AW109" s="310">
        <f>-(JV_Sales!AW$71*JV_Sales!AW$75)</f>
        <v>-462445.33333333331</v>
      </c>
      <c r="AX109" s="310">
        <f>-(JV_Sales!AX$71*JV_Sales!AX$75)</f>
        <v>-462445.33333333331</v>
      </c>
      <c r="AY109" s="310">
        <f>-(JV_Sales!AY$71*JV_Sales!AY$75)</f>
        <v>-467069.78666666668</v>
      </c>
      <c r="AZ109" s="310">
        <f>-(JV_Sales!AZ$71*JV_Sales!AZ$75)</f>
        <v>-467069.78666666668</v>
      </c>
      <c r="BA109" s="310">
        <f>-(JV_Sales!BA$71*JV_Sales!BA$75)</f>
        <v>-467069.78666666668</v>
      </c>
      <c r="BB109" s="310">
        <f>-(JV_Sales!BB$71*JV_Sales!BB$75)</f>
        <v>-467069.78666666668</v>
      </c>
      <c r="BC109" s="310">
        <f>-(JV_Sales!BC$71*JV_Sales!BC$75)</f>
        <v>-467069.78666666668</v>
      </c>
      <c r="BD109" s="310">
        <f>-(JV_Sales!BD$71*JV_Sales!BD$75)</f>
        <v>-467069.78666666668</v>
      </c>
      <c r="BE109" s="310">
        <f>-(JV_Sales!BE$71*JV_Sales!BE$75)</f>
        <v>-467069.78666666668</v>
      </c>
      <c r="BF109" s="310">
        <f>-(JV_Sales!BF$71*JV_Sales!BF$75)</f>
        <v>-467069.78666666668</v>
      </c>
      <c r="BG109" s="310">
        <f>-(JV_Sales!BG$71*JV_Sales!BG$75)</f>
        <v>-467069.78666666668</v>
      </c>
      <c r="BH109" s="310">
        <f>-(JV_Sales!BH$71*JV_Sales!BH$75)</f>
        <v>-467069.78666666668</v>
      </c>
      <c r="BI109" s="310">
        <f>-(JV_Sales!BI$71*JV_Sales!BI$75)</f>
        <v>-467069.78666666668</v>
      </c>
      <c r="BJ109" s="310">
        <f>-(JV_Sales!BJ$71*JV_Sales!BJ$75)</f>
        <v>-467069.78666666668</v>
      </c>
      <c r="BK109" s="310">
        <f>-(JV_Sales!BK$71*JV_Sales!BK$75)</f>
        <v>-471740.48453333345</v>
      </c>
      <c r="BL109" s="310">
        <f>-(JV_Sales!BL$71*JV_Sales!BL$75)</f>
        <v>-471740.48453333345</v>
      </c>
      <c r="BM109" s="310">
        <f>-(JV_Sales!BM$71*JV_Sales!BM$75)</f>
        <v>-471740.48453333345</v>
      </c>
      <c r="BN109" s="310">
        <f>-(JV_Sales!BN$71*JV_Sales!BN$75)</f>
        <v>-471740.48453333345</v>
      </c>
      <c r="BO109" s="310">
        <f>-(JV_Sales!BO$71*JV_Sales!BO$75)</f>
        <v>-471740.48453333345</v>
      </c>
      <c r="BP109" s="310">
        <f>-(JV_Sales!BP$71*JV_Sales!BP$75)</f>
        <v>-471740.48453333345</v>
      </c>
      <c r="BQ109" s="310">
        <f>-(JV_Sales!BQ$71*JV_Sales!BQ$75)</f>
        <v>-471740.48453333345</v>
      </c>
      <c r="BR109" s="310">
        <f>-(JV_Sales!BR$71*JV_Sales!BR$75)</f>
        <v>-471740.48453333345</v>
      </c>
      <c r="BS109" s="310">
        <f>-(JV_Sales!BS$71*JV_Sales!BS$75)</f>
        <v>-471740.48453333345</v>
      </c>
      <c r="BT109" s="310">
        <f>-(JV_Sales!BT$71*JV_Sales!BT$75)</f>
        <v>-471740.48453333345</v>
      </c>
      <c r="BU109" s="310">
        <f>-(JV_Sales!BU$71*JV_Sales!BU$75)</f>
        <v>-471740.48453333345</v>
      </c>
      <c r="BV109" s="310">
        <f>-(JV_Sales!BV$71*JV_Sales!BV$75)</f>
        <v>-471740.48453333345</v>
      </c>
      <c r="BW109" s="310">
        <f>-(JV_Sales!BW$71*JV_Sales!BW$75)</f>
        <v>-476457.88937866676</v>
      </c>
      <c r="BX109" s="310">
        <f>-(JV_Sales!BX$71*JV_Sales!BX$75)</f>
        <v>-476457.88937866676</v>
      </c>
      <c r="BY109" s="310">
        <f>-(JV_Sales!BY$71*JV_Sales!BY$75)</f>
        <v>-476457.88937866676</v>
      </c>
      <c r="BZ109" s="310">
        <f>-(JV_Sales!BZ$71*JV_Sales!BZ$75)</f>
        <v>-476457.88937866676</v>
      </c>
      <c r="CA109" s="310">
        <f>-(JV_Sales!CA$71*JV_Sales!CA$75)</f>
        <v>-476457.88937866676</v>
      </c>
      <c r="CB109" s="310">
        <f>-(JV_Sales!CB$71*JV_Sales!CB$75)</f>
        <v>-476457.88937866676</v>
      </c>
      <c r="CC109" s="310">
        <f>-(JV_Sales!CC$71*JV_Sales!CC$75)</f>
        <v>-476457.88937866676</v>
      </c>
      <c r="CD109" s="310">
        <f>-(JV_Sales!CD$71*JV_Sales!CD$75)</f>
        <v>-476457.88937866676</v>
      </c>
      <c r="CE109" s="310">
        <f>-(JV_Sales!CE$71*JV_Sales!CE$75)</f>
        <v>-476457.88937866676</v>
      </c>
      <c r="CF109" s="310">
        <f>-(JV_Sales!CF$71*JV_Sales!CF$75)</f>
        <v>-476457.88937866676</v>
      </c>
      <c r="CG109" s="310">
        <f>-(JV_Sales!CG$71*JV_Sales!CG$75)</f>
        <v>-476457.88937866676</v>
      </c>
      <c r="CH109" s="310">
        <f>-(JV_Sales!CH$71*JV_Sales!CH$75)</f>
        <v>-476457.88937866676</v>
      </c>
      <c r="CI109" s="310">
        <f>-(JV_Sales!CI$71*JV_Sales!CI$75)</f>
        <v>-481222.46827245341</v>
      </c>
      <c r="CJ109" s="310">
        <f>-(JV_Sales!CJ$71*JV_Sales!CJ$75)</f>
        <v>-481222.46827245341</v>
      </c>
      <c r="CK109" s="310">
        <f>-(JV_Sales!CK$71*JV_Sales!CK$75)</f>
        <v>-481222.46827245341</v>
      </c>
      <c r="CL109" s="310">
        <f>-(JV_Sales!CL$71*JV_Sales!CL$75)</f>
        <v>-481222.46827245341</v>
      </c>
      <c r="CM109" s="310">
        <f>-(JV_Sales!CM$71*JV_Sales!CM$75)</f>
        <v>-481222.46827245341</v>
      </c>
      <c r="CN109" s="310">
        <f>-(JV_Sales!CN$71*JV_Sales!CN$75)</f>
        <v>-481222.46827245341</v>
      </c>
      <c r="CO109" s="310">
        <f>-(JV_Sales!CO$71*JV_Sales!CO$75)</f>
        <v>-481222.46827245341</v>
      </c>
      <c r="CP109" s="310">
        <f>-(JV_Sales!CP$71*JV_Sales!CP$75)</f>
        <v>-481222.46827245341</v>
      </c>
      <c r="CQ109" s="310">
        <f>-(JV_Sales!CQ$71*JV_Sales!CQ$75)</f>
        <v>-481222.46827245341</v>
      </c>
      <c r="CR109" s="310">
        <f>-(JV_Sales!CR$71*JV_Sales!CR$75)</f>
        <v>-481222.46827245341</v>
      </c>
      <c r="CS109" s="310">
        <f>-(JV_Sales!CS$71*JV_Sales!CS$75)</f>
        <v>-481222.46827245341</v>
      </c>
      <c r="CT109" s="310">
        <f>-(JV_Sales!CT$71*JV_Sales!CT$75)</f>
        <v>-481222.46827245341</v>
      </c>
      <c r="CU109" s="310">
        <f>-(JV_Sales!CU$71*JV_Sales!CU$75)</f>
        <v>-486034.69295517803</v>
      </c>
      <c r="CV109" s="310">
        <f>-(JV_Sales!CV$71*JV_Sales!CV$75)</f>
        <v>-486034.69295517803</v>
      </c>
      <c r="CW109" s="310">
        <f>-(JV_Sales!CW$71*JV_Sales!CW$75)</f>
        <v>-486034.69295517803</v>
      </c>
      <c r="CX109" s="310">
        <f>-(JV_Sales!CX$71*JV_Sales!CX$75)</f>
        <v>-486034.69295517803</v>
      </c>
      <c r="CY109" s="310">
        <f>-(JV_Sales!CY$71*JV_Sales!CY$75)</f>
        <v>-486034.69295517803</v>
      </c>
      <c r="CZ109" s="310">
        <f>-(JV_Sales!CZ$71*JV_Sales!CZ$75)</f>
        <v>-486034.69295517803</v>
      </c>
      <c r="DA109" s="310">
        <f>-(JV_Sales!DA$71*JV_Sales!DA$75)</f>
        <v>-486034.69295517803</v>
      </c>
      <c r="DB109" s="310">
        <f>-(JV_Sales!DB$71*JV_Sales!DB$75)</f>
        <v>-486034.69295517803</v>
      </c>
      <c r="DC109" s="310">
        <f>-(JV_Sales!DC$71*JV_Sales!DC$75)</f>
        <v>-486034.69295517803</v>
      </c>
      <c r="DD109" s="310">
        <f>-(JV_Sales!DD$71*JV_Sales!DD$75)</f>
        <v>-486034.69295517803</v>
      </c>
      <c r="DE109" s="310">
        <f>-(JV_Sales!DE$71*JV_Sales!DE$75)</f>
        <v>-486034.69295517803</v>
      </c>
      <c r="DF109" s="310">
        <f>-(JV_Sales!DF$71*JV_Sales!DF$75)</f>
        <v>-486034.69295517803</v>
      </c>
      <c r="DG109" s="310">
        <f>-(JV_Sales!DG$71*JV_Sales!DG$75)</f>
        <v>-490895.03988472978</v>
      </c>
      <c r="DH109" s="310">
        <f>-(JV_Sales!DH$71*JV_Sales!DH$75)</f>
        <v>-490895.03988472978</v>
      </c>
      <c r="DI109" s="310">
        <f>-(JV_Sales!DI$71*JV_Sales!DI$75)</f>
        <v>-490895.03988472978</v>
      </c>
      <c r="DJ109" s="310">
        <f>-(JV_Sales!DJ$71*JV_Sales!DJ$75)</f>
        <v>-490895.03988472978</v>
      </c>
      <c r="DK109" s="310">
        <f>-(JV_Sales!DK$71*JV_Sales!DK$75)</f>
        <v>-490895.03988472978</v>
      </c>
      <c r="DL109" s="310">
        <f>-(JV_Sales!DL$71*JV_Sales!DL$75)</f>
        <v>-490895.03988472978</v>
      </c>
      <c r="DM109" s="310">
        <f>-(JV_Sales!DM$71*JV_Sales!DM$75)</f>
        <v>-490895.03988472978</v>
      </c>
      <c r="DN109" s="310">
        <f>-(JV_Sales!DN$71*JV_Sales!DN$75)</f>
        <v>-490895.03988472978</v>
      </c>
      <c r="DO109" s="310">
        <f>-(JV_Sales!DO$71*JV_Sales!DO$75)</f>
        <v>-490895.03988472978</v>
      </c>
      <c r="DP109" s="310">
        <f>-(JV_Sales!DP$71*JV_Sales!DP$75)</f>
        <v>-490895.03988472978</v>
      </c>
      <c r="DQ109" s="310">
        <f>-(JV_Sales!DQ$71*JV_Sales!DQ$75)</f>
        <v>-490895.03988472978</v>
      </c>
      <c r="DR109" s="310">
        <f>-(JV_Sales!DR$71*JV_Sales!DR$75)</f>
        <v>-490895.03988472978</v>
      </c>
      <c r="DS109" s="310">
        <f>-(JV_Sales!DS$71*JV_Sales!DS$75)</f>
        <v>-495803.99028357706</v>
      </c>
      <c r="DT109" s="310">
        <f>-(JV_Sales!DT$71*JV_Sales!DT$75)</f>
        <v>-495803.99028357706</v>
      </c>
      <c r="DU109" s="310">
        <f>-(JV_Sales!DU$71*JV_Sales!DU$75)</f>
        <v>-495803.99028357706</v>
      </c>
      <c r="DV109" s="310">
        <f>-(JV_Sales!DV$71*JV_Sales!DV$75)</f>
        <v>-495803.99028357706</v>
      </c>
      <c r="DW109" s="310">
        <f>-(JV_Sales!DW$71*JV_Sales!DW$75)</f>
        <v>-495803.99028357706</v>
      </c>
      <c r="DX109" s="310">
        <f>-(JV_Sales!DX$71*JV_Sales!DX$75)</f>
        <v>-495803.99028357706</v>
      </c>
      <c r="DY109" s="310">
        <f>-(JV_Sales!DY$71*JV_Sales!DY$75)</f>
        <v>-495803.99028357706</v>
      </c>
      <c r="DZ109" s="310">
        <f>-(JV_Sales!DZ$71*JV_Sales!DZ$75)</f>
        <v>-495803.99028357706</v>
      </c>
      <c r="EA109" s="310">
        <f>-(JV_Sales!EA$71*JV_Sales!EA$75)</f>
        <v>-495803.99028357706</v>
      </c>
      <c r="EB109" s="310">
        <f>-(JV_Sales!EB$71*JV_Sales!EB$75)</f>
        <v>-495803.99028357706</v>
      </c>
      <c r="EC109" s="310">
        <f>-(JV_Sales!EC$71*JV_Sales!EC$75)</f>
        <v>-495803.99028357706</v>
      </c>
      <c r="ED109" s="310">
        <f>-(JV_Sales!ED$71*JV_Sales!ED$75)</f>
        <v>-495803.99028357706</v>
      </c>
      <c r="EE109" s="310">
        <f>-(JV_Sales!EE$71*JV_Sales!EE$75)</f>
        <v>-500762.03018641286</v>
      </c>
      <c r="EF109" s="310">
        <f>-(JV_Sales!EF$71*JV_Sales!EF$75)</f>
        <v>-500762.03018641286</v>
      </c>
      <c r="EG109" s="310">
        <f>-(JV_Sales!EG$71*JV_Sales!EG$75)</f>
        <v>-500762.03018641286</v>
      </c>
      <c r="EH109" s="310">
        <f>-(JV_Sales!EH$71*JV_Sales!EH$75)</f>
        <v>-500762.03018641286</v>
      </c>
      <c r="EI109" s="310">
        <f>-(JV_Sales!EI$71*JV_Sales!EI$75)</f>
        <v>-500762.03018641286</v>
      </c>
      <c r="EJ109" s="310">
        <f>-(JV_Sales!EJ$71*JV_Sales!EJ$75)</f>
        <v>-500762.03018641286</v>
      </c>
      <c r="EK109" s="310">
        <f>-(JV_Sales!EK$71*JV_Sales!EK$75)</f>
        <v>-500762.03018641286</v>
      </c>
      <c r="EL109" s="310">
        <f>-(JV_Sales!EL$71*JV_Sales!EL$75)</f>
        <v>-500762.03018641286</v>
      </c>
      <c r="EM109" s="310">
        <f>-(JV_Sales!EM$71*JV_Sales!EM$75)</f>
        <v>-500762.03018641286</v>
      </c>
      <c r="EN109" s="310">
        <f>-(JV_Sales!EN$71*JV_Sales!EN$75)</f>
        <v>-500762.03018641286</v>
      </c>
      <c r="EO109" s="310">
        <f>-(JV_Sales!EO$71*JV_Sales!EO$75)</f>
        <v>-500762.03018641286</v>
      </c>
      <c r="EP109" s="310">
        <f>-(JV_Sales!EP$71*JV_Sales!EP$75)</f>
        <v>-500762.03018641286</v>
      </c>
      <c r="EQ109" s="310">
        <f>-(JV_Sales!EQ$71*JV_Sales!EQ$75)</f>
        <v>-505769.65048827697</v>
      </c>
      <c r="ER109" s="310">
        <f>-(JV_Sales!ER$71*JV_Sales!ER$75)</f>
        <v>-505769.65048827697</v>
      </c>
      <c r="ES109" s="310">
        <f>-(JV_Sales!ES$71*JV_Sales!ES$75)</f>
        <v>-505769.65048827697</v>
      </c>
      <c r="ET109" s="310">
        <f>-(JV_Sales!ET$71*JV_Sales!ET$75)</f>
        <v>-505769.65048827697</v>
      </c>
      <c r="EU109" s="310">
        <f>-(JV_Sales!EU$71*JV_Sales!EU$75)</f>
        <v>-505769.65048827697</v>
      </c>
      <c r="EV109" s="310">
        <f>-(JV_Sales!EV$71*JV_Sales!EV$75)</f>
        <v>-505769.65048827697</v>
      </c>
      <c r="EW109" s="310">
        <f>-(JV_Sales!EW$71*JV_Sales!EW$75)</f>
        <v>-505769.65048827697</v>
      </c>
      <c r="EX109" s="310">
        <f>-(JV_Sales!EX$71*JV_Sales!EX$75)</f>
        <v>-505769.65048827697</v>
      </c>
      <c r="EY109" s="310">
        <f>-(JV_Sales!EY$71*JV_Sales!EY$75)</f>
        <v>-505769.65048827697</v>
      </c>
      <c r="EZ109" s="310">
        <f>-(JV_Sales!EZ$71*JV_Sales!EZ$75)</f>
        <v>-505769.65048827697</v>
      </c>
      <c r="FA109" s="310">
        <f>-(JV_Sales!FA$71*JV_Sales!FA$75)</f>
        <v>-505769.65048827697</v>
      </c>
      <c r="FB109" s="310">
        <f>-(JV_Sales!FB$71*JV_Sales!FB$75)</f>
        <v>-505769.65048827697</v>
      </c>
      <c r="FC109" s="310">
        <f>-(JV_Sales!FC$71*JV_Sales!FC$75)</f>
        <v>-510827.34699315974</v>
      </c>
      <c r="FD109" s="310">
        <f>-(JV_Sales!FD$71*JV_Sales!FD$75)</f>
        <v>-510827.34699315974</v>
      </c>
      <c r="FE109" s="310">
        <f>-(JV_Sales!FE$71*JV_Sales!FE$75)</f>
        <v>-510827.34699315974</v>
      </c>
      <c r="FF109" s="310">
        <f>-(JV_Sales!FF$71*JV_Sales!FF$75)</f>
        <v>-510827.34699315974</v>
      </c>
      <c r="FG109" s="310">
        <f>-(JV_Sales!FG$71*JV_Sales!FG$75)</f>
        <v>-510827.34699315974</v>
      </c>
      <c r="FH109" s="310">
        <f>-(JV_Sales!FH$71*JV_Sales!FH$75)</f>
        <v>-510827.34699315974</v>
      </c>
      <c r="FI109" s="310">
        <f>-(JV_Sales!FI$71*JV_Sales!FI$75)</f>
        <v>-510827.34699315974</v>
      </c>
      <c r="FJ109" s="310">
        <f>-(JV_Sales!FJ$71*JV_Sales!FJ$75)</f>
        <v>-510827.34699315974</v>
      </c>
      <c r="FK109" s="310">
        <f>-(JV_Sales!FK$71*JV_Sales!FK$75)</f>
        <v>-510827.34699315974</v>
      </c>
      <c r="FL109" s="310">
        <f>-(JV_Sales!FL$71*JV_Sales!FL$75)</f>
        <v>-510827.34699315974</v>
      </c>
      <c r="FM109" s="310">
        <f>-(JV_Sales!FM$71*JV_Sales!FM$75)</f>
        <v>-510827.34699315974</v>
      </c>
      <c r="FN109" s="310">
        <f>-(JV_Sales!FN$71*JV_Sales!FN$75)</f>
        <v>-510827.34699315974</v>
      </c>
      <c r="FO109" s="310">
        <f>-(JV_Sales!FO$71*JV_Sales!FO$75)</f>
        <v>-515935.62046309141</v>
      </c>
      <c r="FP109" s="310">
        <f>-(JV_Sales!FP$71*JV_Sales!FP$75)</f>
        <v>-515935.62046309141</v>
      </c>
      <c r="FQ109" s="310">
        <f>-(JV_Sales!FQ$71*JV_Sales!FQ$75)</f>
        <v>-515935.62046309141</v>
      </c>
      <c r="FR109" s="310">
        <f>-(JV_Sales!FR$71*JV_Sales!FR$75)</f>
        <v>-515935.62046309141</v>
      </c>
      <c r="FS109" s="310">
        <f>-(JV_Sales!FS$71*JV_Sales!FS$75)</f>
        <v>-515935.62046309141</v>
      </c>
      <c r="FT109" s="310">
        <f>-(JV_Sales!FT$71*JV_Sales!FT$75)</f>
        <v>-515935.62046309141</v>
      </c>
      <c r="FU109" s="310">
        <f>-(JV_Sales!FU$71*JV_Sales!FU$75)</f>
        <v>-515935.62046309141</v>
      </c>
      <c r="FV109" s="310">
        <f>-(JV_Sales!FV$71*JV_Sales!FV$75)</f>
        <v>-515935.62046309141</v>
      </c>
      <c r="FW109" s="310">
        <f>-(JV_Sales!FW$71*JV_Sales!FW$75)</f>
        <v>-515935.62046309141</v>
      </c>
      <c r="FX109" s="310">
        <f>-(JV_Sales!FX$71*JV_Sales!FX$75)</f>
        <v>-515935.62046309141</v>
      </c>
      <c r="FY109" s="310">
        <f>-(JV_Sales!FY$71*JV_Sales!FY$75)</f>
        <v>-515935.62046309141</v>
      </c>
      <c r="FZ109" s="310">
        <f>-(JV_Sales!FZ$71*JV_Sales!FZ$75)</f>
        <v>-515935.62046309141</v>
      </c>
      <c r="GA109" s="310">
        <f>-(JV_Sales!GA$71*JV_Sales!GA$75)</f>
        <v>-521094.97666772222</v>
      </c>
      <c r="GB109" s="310">
        <f>-(JV_Sales!GB$71*JV_Sales!GB$75)</f>
        <v>-521094.97666772222</v>
      </c>
      <c r="GC109" s="310">
        <f>-(JV_Sales!GC$71*JV_Sales!GC$75)</f>
        <v>-521094.97666772222</v>
      </c>
      <c r="GD109" s="310">
        <f>-(JV_Sales!GD$71*JV_Sales!GD$75)</f>
        <v>-521094.97666772222</v>
      </c>
      <c r="GE109" s="310">
        <f>-(JV_Sales!GE$71*JV_Sales!GE$75)</f>
        <v>-521094.97666772222</v>
      </c>
      <c r="GF109" s="310">
        <f>-(JV_Sales!GF$71*JV_Sales!GF$75)</f>
        <v>-521094.97666772222</v>
      </c>
      <c r="GG109" s="310">
        <f>-(JV_Sales!GG$71*JV_Sales!GG$75)</f>
        <v>-521094.97666772222</v>
      </c>
      <c r="GH109" s="310">
        <f>-(JV_Sales!GH$71*JV_Sales!GH$75)</f>
        <v>-521094.97666772222</v>
      </c>
      <c r="GI109" s="310">
        <f>-(JV_Sales!GI$71*JV_Sales!GI$75)</f>
        <v>-521094.97666772222</v>
      </c>
      <c r="GJ109" s="310">
        <f>-(JV_Sales!GJ$71*JV_Sales!GJ$75)</f>
        <v>-521094.97666772222</v>
      </c>
      <c r="GK109" s="310">
        <f>-(JV_Sales!GK$71*JV_Sales!GK$75)</f>
        <v>-521094.97666772222</v>
      </c>
      <c r="GL109" s="310">
        <f>-(JV_Sales!GL$71*JV_Sales!GL$75)</f>
        <v>-521094.97666772222</v>
      </c>
      <c r="GM109" s="310">
        <f>-(JV_Sales!GM$71*JV_Sales!GM$75)</f>
        <v>-526305.92643439944</v>
      </c>
      <c r="GN109" s="310">
        <f>-(JV_Sales!GN$71*JV_Sales!GN$75)</f>
        <v>-526305.92643439944</v>
      </c>
      <c r="GO109" s="310">
        <f>-(JV_Sales!GO$71*JV_Sales!GO$75)</f>
        <v>-526305.92643439944</v>
      </c>
      <c r="GP109" s="310">
        <f>-(JV_Sales!GP$71*JV_Sales!GP$75)</f>
        <v>-526305.92643439944</v>
      </c>
      <c r="GQ109" s="310">
        <f>-(JV_Sales!GQ$71*JV_Sales!GQ$75)</f>
        <v>-526305.92643439944</v>
      </c>
      <c r="GR109" s="310">
        <f>-(JV_Sales!GR$71*JV_Sales!GR$75)</f>
        <v>-526305.92643439944</v>
      </c>
      <c r="GS109" s="310">
        <f>-(JV_Sales!GS$71*JV_Sales!GS$75)</f>
        <v>-526305.92643439944</v>
      </c>
      <c r="GT109" s="310">
        <f>-(JV_Sales!GT$71*JV_Sales!GT$75)</f>
        <v>-526305.92643439944</v>
      </c>
      <c r="GU109" s="310">
        <f>-(JV_Sales!GU$71*JV_Sales!GU$75)</f>
        <v>-526305.92643439944</v>
      </c>
      <c r="GV109" s="310">
        <f>-(JV_Sales!GV$71*JV_Sales!GV$75)</f>
        <v>-526305.92643439944</v>
      </c>
      <c r="GW109" s="310">
        <f>-(JV_Sales!GW$71*JV_Sales!GW$75)</f>
        <v>-526305.92643439944</v>
      </c>
      <c r="GX109" s="310">
        <f>-(JV_Sales!GX$71*JV_Sales!GX$75)</f>
        <v>-526305.92643439944</v>
      </c>
      <c r="GY109" s="310">
        <f>-(JV_Sales!GY$71*JV_Sales!GY$75)</f>
        <v>-531568.98569874349</v>
      </c>
      <c r="GZ109" s="310">
        <f>-(JV_Sales!GZ$71*JV_Sales!GZ$75)</f>
        <v>-531568.98569874349</v>
      </c>
      <c r="HA109" s="310">
        <f>-(JV_Sales!HA$71*JV_Sales!HA$75)</f>
        <v>-531568.98569874349</v>
      </c>
      <c r="HB109" s="310">
        <f>-(JV_Sales!HB$71*JV_Sales!HB$75)</f>
        <v>-531568.98569874349</v>
      </c>
      <c r="HC109" s="310">
        <f>-(JV_Sales!HC$71*JV_Sales!HC$75)</f>
        <v>-531568.98569874349</v>
      </c>
      <c r="HD109" s="310">
        <f>-(JV_Sales!HD$71*JV_Sales!HD$75)</f>
        <v>-531568.98569874349</v>
      </c>
      <c r="HE109" s="310">
        <f>-(JV_Sales!HE$71*JV_Sales!HE$75)</f>
        <v>-531568.98569874349</v>
      </c>
      <c r="HF109" s="310">
        <f>-(JV_Sales!HF$71*JV_Sales!HF$75)</f>
        <v>-531568.98569874349</v>
      </c>
      <c r="HG109" s="310">
        <f>-(JV_Sales!HG$71*JV_Sales!HG$75)</f>
        <v>-531568.98569874349</v>
      </c>
      <c r="HH109" s="310">
        <f>-(JV_Sales!HH$71*JV_Sales!HH$75)</f>
        <v>-531568.98569874349</v>
      </c>
      <c r="HI109" s="310">
        <f>-(JV_Sales!HI$71*JV_Sales!HI$75)</f>
        <v>-531568.98569874349</v>
      </c>
      <c r="HJ109" s="310">
        <f>-(JV_Sales!HJ$71*JV_Sales!HJ$75)</f>
        <v>-531568.98569874349</v>
      </c>
      <c r="HK109" s="310">
        <f>-(JV_Sales!HK$71*JV_Sales!HK$75)</f>
        <v>-536884.67555573094</v>
      </c>
      <c r="HL109" s="310">
        <f>-(JV_Sales!HL$71*JV_Sales!HL$75)</f>
        <v>-536884.67555573094</v>
      </c>
      <c r="HM109" s="310">
        <f>-(JV_Sales!HM$71*JV_Sales!HM$75)</f>
        <v>-536884.67555573094</v>
      </c>
      <c r="HN109" s="310">
        <f>-(JV_Sales!HN$71*JV_Sales!HN$75)</f>
        <v>-536884.67555573094</v>
      </c>
      <c r="HO109" s="310">
        <f>-(JV_Sales!HO$71*JV_Sales!HO$75)</f>
        <v>-536884.67555573094</v>
      </c>
      <c r="HP109" s="310">
        <f>-(JV_Sales!HP$71*JV_Sales!HP$75)</f>
        <v>-536884.67555573094</v>
      </c>
      <c r="HQ109" s="310">
        <f>-(JV_Sales!HQ$71*JV_Sales!HQ$75)</f>
        <v>-536884.67555573094</v>
      </c>
      <c r="HR109" s="310">
        <f>-(JV_Sales!HR$71*JV_Sales!HR$75)</f>
        <v>-536884.67555573094</v>
      </c>
      <c r="HS109" s="310">
        <f>-(JV_Sales!HS$71*JV_Sales!HS$75)</f>
        <v>-536884.67555573094</v>
      </c>
      <c r="HT109" s="310">
        <f>-(JV_Sales!HT$71*JV_Sales!HT$75)</f>
        <v>-536884.67555573094</v>
      </c>
      <c r="HU109" s="310">
        <f>-(JV_Sales!HU$71*JV_Sales!HU$75)</f>
        <v>-536884.67555573094</v>
      </c>
      <c r="HV109" s="310">
        <f>-(JV_Sales!HV$71*JV_Sales!HV$75)</f>
        <v>-536884.67555573094</v>
      </c>
      <c r="HW109" s="310">
        <f>-(JV_Sales!HW$71*JV_Sales!HW$75)</f>
        <v>-542253.52231128828</v>
      </c>
      <c r="HX109" s="310">
        <f>-(JV_Sales!HX$71*JV_Sales!HX$75)</f>
        <v>-542253.52231128828</v>
      </c>
      <c r="HY109" s="310">
        <f>-(JV_Sales!HY$71*JV_Sales!HY$75)</f>
        <v>-542253.52231128828</v>
      </c>
      <c r="HZ109" s="310">
        <f>-(JV_Sales!HZ$71*JV_Sales!HZ$75)</f>
        <v>-542253.52231128828</v>
      </c>
      <c r="IA109" s="310">
        <f>-(JV_Sales!IA$71*JV_Sales!IA$75)</f>
        <v>-542253.52231128828</v>
      </c>
      <c r="IB109" s="310">
        <f>-(JV_Sales!IB$71*JV_Sales!IB$75)</f>
        <v>0</v>
      </c>
      <c r="ID109" s="389" t="s">
        <v>322</v>
      </c>
      <c r="IE109" s="122"/>
      <c r="IF109" s="1116">
        <f t="shared" si="1619"/>
        <v>0</v>
      </c>
      <c r="IG109" s="1116">
        <f t="shared" si="1619"/>
        <v>-3205066.6666666679</v>
      </c>
      <c r="IH109" s="1116">
        <f t="shared" si="1619"/>
        <v>-5549344</v>
      </c>
      <c r="II109" s="1116">
        <f t="shared" si="1619"/>
        <v>-5604837.4400000013</v>
      </c>
      <c r="IJ109" s="1116">
        <f t="shared" si="1619"/>
        <v>-5660885.8143999996</v>
      </c>
      <c r="IK109" s="1116">
        <f t="shared" si="1619"/>
        <v>-5717494.6725440016</v>
      </c>
      <c r="IL109" s="1116">
        <f t="shared" si="1619"/>
        <v>-5774669.619269439</v>
      </c>
      <c r="IM109" s="1116">
        <f t="shared" si="1619"/>
        <v>-5832416.3154621376</v>
      </c>
      <c r="IN109" s="1116">
        <f t="shared" si="1619"/>
        <v>-5890740.4786167555</v>
      </c>
      <c r="IO109" s="1116">
        <f t="shared" si="1619"/>
        <v>-5949647.8834029241</v>
      </c>
      <c r="IP109" s="1116">
        <f t="shared" si="1619"/>
        <v>-6009144.3622369543</v>
      </c>
      <c r="IQ109" s="1116">
        <f t="shared" si="1619"/>
        <v>-6069235.8058593236</v>
      </c>
      <c r="IR109" s="1116">
        <f t="shared" si="1619"/>
        <v>-6129928.163917915</v>
      </c>
      <c r="IS109" s="1116">
        <f t="shared" si="1619"/>
        <v>-6191227.4455570988</v>
      </c>
      <c r="IT109" s="1116">
        <f t="shared" si="1619"/>
        <v>-6253139.7200126685</v>
      </c>
      <c r="IU109" s="1116">
        <f t="shared" si="1619"/>
        <v>-6315671.1172127938</v>
      </c>
      <c r="IV109" s="1116">
        <f t="shared" si="1619"/>
        <v>-6378827.8283849237</v>
      </c>
      <c r="IW109" s="1116">
        <f t="shared" si="1619"/>
        <v>-6442616.1066687731</v>
      </c>
      <c r="IX109" s="1480">
        <f t="shared" si="1619"/>
        <v>-2711267.6115564415</v>
      </c>
      <c r="IY109" s="582"/>
    </row>
    <row r="110" spans="2:259" x14ac:dyDescent="0.3">
      <c r="C110" s="279"/>
      <c r="D110" s="27"/>
      <c r="E110" s="394" t="b">
        <f>SUM(E107:E109)=E106</f>
        <v>0</v>
      </c>
      <c r="F110" s="394" t="b">
        <f t="shared" ref="F110:V110" si="1621">SUM(F107:F109)=F106</f>
        <v>1</v>
      </c>
      <c r="G110" s="394" t="b">
        <f t="shared" si="1621"/>
        <v>1</v>
      </c>
      <c r="H110" s="394" t="b">
        <f t="shared" si="1621"/>
        <v>1</v>
      </c>
      <c r="I110" s="394" t="b">
        <f t="shared" si="1621"/>
        <v>1</v>
      </c>
      <c r="J110" s="394" t="b">
        <f t="shared" si="1621"/>
        <v>1</v>
      </c>
      <c r="K110" s="394" t="b">
        <f t="shared" si="1621"/>
        <v>1</v>
      </c>
      <c r="L110" s="394" t="b">
        <f t="shared" si="1621"/>
        <v>1</v>
      </c>
      <c r="M110" s="394" t="b">
        <f t="shared" si="1621"/>
        <v>1</v>
      </c>
      <c r="N110" s="394" t="b">
        <f t="shared" si="1621"/>
        <v>1</v>
      </c>
      <c r="O110" s="394" t="b">
        <f t="shared" si="1621"/>
        <v>1</v>
      </c>
      <c r="P110" s="394" t="b">
        <f t="shared" si="1621"/>
        <v>1</v>
      </c>
      <c r="Q110" s="394" t="b">
        <f t="shared" si="1621"/>
        <v>1</v>
      </c>
      <c r="R110" s="394" t="b">
        <f t="shared" si="1621"/>
        <v>1</v>
      </c>
      <c r="S110" s="394" t="b">
        <f t="shared" si="1621"/>
        <v>1</v>
      </c>
      <c r="T110" s="394" t="b">
        <f t="shared" si="1621"/>
        <v>1</v>
      </c>
      <c r="U110" s="394" t="b">
        <f t="shared" si="1621"/>
        <v>1</v>
      </c>
      <c r="V110" s="394" t="b">
        <f t="shared" si="1621"/>
        <v>1</v>
      </c>
      <c r="W110" s="395"/>
      <c r="Y110" s="279"/>
      <c r="Z110" s="27"/>
      <c r="AA110" s="394" t="b">
        <f>SUM(AA107:AA109)=AA106</f>
        <v>1</v>
      </c>
      <c r="AB110" s="394" t="b">
        <f t="shared" ref="AB110:AG110" si="1622">SUM(AB107:AB109)=AB106</f>
        <v>1</v>
      </c>
      <c r="AC110" s="394" t="b">
        <f t="shared" si="1622"/>
        <v>1</v>
      </c>
      <c r="AD110" s="394" t="b">
        <f t="shared" si="1622"/>
        <v>1</v>
      </c>
      <c r="AE110" s="394" t="b">
        <f t="shared" si="1622"/>
        <v>1</v>
      </c>
      <c r="AF110" s="394" t="b">
        <f t="shared" si="1622"/>
        <v>1</v>
      </c>
      <c r="AG110" s="394" t="b">
        <f t="shared" si="1622"/>
        <v>1</v>
      </c>
      <c r="AH110" s="394" t="b">
        <f t="shared" ref="AH110:CS110" si="1623">SUM(AH107:AH109)=AH106</f>
        <v>1</v>
      </c>
      <c r="AI110" s="394" t="b">
        <f t="shared" si="1623"/>
        <v>1</v>
      </c>
      <c r="AJ110" s="394" t="b">
        <f t="shared" si="1623"/>
        <v>1</v>
      </c>
      <c r="AK110" s="394" t="b">
        <f t="shared" si="1623"/>
        <v>1</v>
      </c>
      <c r="AL110" s="394" t="b">
        <f t="shared" si="1623"/>
        <v>1</v>
      </c>
      <c r="AM110" s="394" t="b">
        <f t="shared" si="1623"/>
        <v>1</v>
      </c>
      <c r="AN110" s="394" t="b">
        <f t="shared" si="1623"/>
        <v>1</v>
      </c>
      <c r="AO110" s="394" t="b">
        <f t="shared" si="1623"/>
        <v>1</v>
      </c>
      <c r="AP110" s="394" t="b">
        <f t="shared" si="1623"/>
        <v>1</v>
      </c>
      <c r="AQ110" s="394" t="b">
        <f t="shared" si="1623"/>
        <v>1</v>
      </c>
      <c r="AR110" s="394" t="b">
        <f t="shared" si="1623"/>
        <v>1</v>
      </c>
      <c r="AS110" s="394" t="b">
        <f t="shared" si="1623"/>
        <v>1</v>
      </c>
      <c r="AT110" s="394" t="b">
        <f t="shared" si="1623"/>
        <v>1</v>
      </c>
      <c r="AU110" s="394" t="b">
        <f t="shared" si="1623"/>
        <v>1</v>
      </c>
      <c r="AV110" s="394" t="b">
        <f t="shared" si="1623"/>
        <v>1</v>
      </c>
      <c r="AW110" s="394" t="b">
        <f t="shared" si="1623"/>
        <v>1</v>
      </c>
      <c r="AX110" s="394" t="b">
        <f t="shared" si="1623"/>
        <v>1</v>
      </c>
      <c r="AY110" s="394" t="b">
        <f t="shared" si="1623"/>
        <v>1</v>
      </c>
      <c r="AZ110" s="394" t="b">
        <f t="shared" si="1623"/>
        <v>1</v>
      </c>
      <c r="BA110" s="394" t="b">
        <f t="shared" si="1623"/>
        <v>1</v>
      </c>
      <c r="BB110" s="394" t="b">
        <f t="shared" si="1623"/>
        <v>1</v>
      </c>
      <c r="BC110" s="394" t="b">
        <f t="shared" si="1623"/>
        <v>1</v>
      </c>
      <c r="BD110" s="394" t="b">
        <f t="shared" si="1623"/>
        <v>1</v>
      </c>
      <c r="BE110" s="394" t="b">
        <f t="shared" si="1623"/>
        <v>1</v>
      </c>
      <c r="BF110" s="394" t="b">
        <f t="shared" si="1623"/>
        <v>1</v>
      </c>
      <c r="BG110" s="394" t="b">
        <f t="shared" si="1623"/>
        <v>1</v>
      </c>
      <c r="BH110" s="394" t="b">
        <f t="shared" si="1623"/>
        <v>1</v>
      </c>
      <c r="BI110" s="394" t="b">
        <f t="shared" si="1623"/>
        <v>1</v>
      </c>
      <c r="BJ110" s="394" t="b">
        <f t="shared" si="1623"/>
        <v>1</v>
      </c>
      <c r="BK110" s="394" t="b">
        <f t="shared" si="1623"/>
        <v>1</v>
      </c>
      <c r="BL110" s="394" t="b">
        <f t="shared" si="1623"/>
        <v>1</v>
      </c>
      <c r="BM110" s="394" t="b">
        <f t="shared" si="1623"/>
        <v>1</v>
      </c>
      <c r="BN110" s="394" t="b">
        <f t="shared" si="1623"/>
        <v>1</v>
      </c>
      <c r="BO110" s="394" t="b">
        <f t="shared" si="1623"/>
        <v>1</v>
      </c>
      <c r="BP110" s="394" t="b">
        <f t="shared" si="1623"/>
        <v>1</v>
      </c>
      <c r="BQ110" s="394" t="b">
        <f t="shared" si="1623"/>
        <v>1</v>
      </c>
      <c r="BR110" s="394" t="b">
        <f t="shared" si="1623"/>
        <v>1</v>
      </c>
      <c r="BS110" s="394" t="b">
        <f t="shared" si="1623"/>
        <v>1</v>
      </c>
      <c r="BT110" s="394" t="b">
        <f t="shared" si="1623"/>
        <v>1</v>
      </c>
      <c r="BU110" s="394" t="b">
        <f t="shared" si="1623"/>
        <v>1</v>
      </c>
      <c r="BV110" s="394" t="b">
        <f t="shared" si="1623"/>
        <v>1</v>
      </c>
      <c r="BW110" s="394" t="b">
        <f t="shared" si="1623"/>
        <v>1</v>
      </c>
      <c r="BX110" s="394" t="b">
        <f t="shared" si="1623"/>
        <v>1</v>
      </c>
      <c r="BY110" s="394" t="b">
        <f t="shared" si="1623"/>
        <v>1</v>
      </c>
      <c r="BZ110" s="394" t="b">
        <f t="shared" si="1623"/>
        <v>1</v>
      </c>
      <c r="CA110" s="394" t="b">
        <f t="shared" si="1623"/>
        <v>1</v>
      </c>
      <c r="CB110" s="394" t="b">
        <f t="shared" si="1623"/>
        <v>1</v>
      </c>
      <c r="CC110" s="394" t="b">
        <f t="shared" si="1623"/>
        <v>1</v>
      </c>
      <c r="CD110" s="394" t="b">
        <f t="shared" si="1623"/>
        <v>1</v>
      </c>
      <c r="CE110" s="394" t="b">
        <f t="shared" si="1623"/>
        <v>1</v>
      </c>
      <c r="CF110" s="394" t="b">
        <f t="shared" si="1623"/>
        <v>1</v>
      </c>
      <c r="CG110" s="394" t="b">
        <f t="shared" si="1623"/>
        <v>1</v>
      </c>
      <c r="CH110" s="394" t="b">
        <f t="shared" si="1623"/>
        <v>1</v>
      </c>
      <c r="CI110" s="394" t="b">
        <f t="shared" si="1623"/>
        <v>1</v>
      </c>
      <c r="CJ110" s="394" t="b">
        <f t="shared" si="1623"/>
        <v>1</v>
      </c>
      <c r="CK110" s="394" t="b">
        <f t="shared" si="1623"/>
        <v>1</v>
      </c>
      <c r="CL110" s="394" t="b">
        <f t="shared" si="1623"/>
        <v>1</v>
      </c>
      <c r="CM110" s="394" t="b">
        <f t="shared" si="1623"/>
        <v>1</v>
      </c>
      <c r="CN110" s="394" t="b">
        <f t="shared" si="1623"/>
        <v>1</v>
      </c>
      <c r="CO110" s="394" t="b">
        <f t="shared" si="1623"/>
        <v>1</v>
      </c>
      <c r="CP110" s="394" t="b">
        <f t="shared" si="1623"/>
        <v>1</v>
      </c>
      <c r="CQ110" s="394" t="b">
        <f t="shared" si="1623"/>
        <v>1</v>
      </c>
      <c r="CR110" s="394" t="b">
        <f t="shared" si="1623"/>
        <v>1</v>
      </c>
      <c r="CS110" s="394" t="b">
        <f t="shared" si="1623"/>
        <v>1</v>
      </c>
      <c r="CT110" s="394" t="b">
        <f t="shared" ref="CT110:FE110" si="1624">SUM(CT107:CT109)=CT106</f>
        <v>1</v>
      </c>
      <c r="CU110" s="394" t="b">
        <f t="shared" si="1624"/>
        <v>1</v>
      </c>
      <c r="CV110" s="394" t="b">
        <f t="shared" si="1624"/>
        <v>1</v>
      </c>
      <c r="CW110" s="394" t="b">
        <f t="shared" si="1624"/>
        <v>1</v>
      </c>
      <c r="CX110" s="394" t="b">
        <f t="shared" si="1624"/>
        <v>1</v>
      </c>
      <c r="CY110" s="394" t="b">
        <f t="shared" si="1624"/>
        <v>1</v>
      </c>
      <c r="CZ110" s="394" t="b">
        <f t="shared" si="1624"/>
        <v>1</v>
      </c>
      <c r="DA110" s="394" t="b">
        <f t="shared" si="1624"/>
        <v>1</v>
      </c>
      <c r="DB110" s="394" t="b">
        <f t="shared" si="1624"/>
        <v>1</v>
      </c>
      <c r="DC110" s="394" t="b">
        <f t="shared" si="1624"/>
        <v>1</v>
      </c>
      <c r="DD110" s="394" t="b">
        <f t="shared" si="1624"/>
        <v>1</v>
      </c>
      <c r="DE110" s="394" t="b">
        <f t="shared" si="1624"/>
        <v>1</v>
      </c>
      <c r="DF110" s="394" t="b">
        <f t="shared" si="1624"/>
        <v>1</v>
      </c>
      <c r="DG110" s="394" t="b">
        <f t="shared" si="1624"/>
        <v>1</v>
      </c>
      <c r="DH110" s="394" t="b">
        <f t="shared" si="1624"/>
        <v>1</v>
      </c>
      <c r="DI110" s="394" t="b">
        <f t="shared" si="1624"/>
        <v>1</v>
      </c>
      <c r="DJ110" s="394" t="b">
        <f t="shared" si="1624"/>
        <v>1</v>
      </c>
      <c r="DK110" s="394" t="b">
        <f t="shared" si="1624"/>
        <v>1</v>
      </c>
      <c r="DL110" s="394" t="b">
        <f t="shared" si="1624"/>
        <v>1</v>
      </c>
      <c r="DM110" s="394" t="b">
        <f t="shared" si="1624"/>
        <v>1</v>
      </c>
      <c r="DN110" s="394" t="b">
        <f t="shared" si="1624"/>
        <v>1</v>
      </c>
      <c r="DO110" s="394" t="b">
        <f t="shared" si="1624"/>
        <v>1</v>
      </c>
      <c r="DP110" s="394" t="b">
        <f t="shared" si="1624"/>
        <v>1</v>
      </c>
      <c r="DQ110" s="394" t="b">
        <f t="shared" si="1624"/>
        <v>1</v>
      </c>
      <c r="DR110" s="394" t="b">
        <f t="shared" si="1624"/>
        <v>1</v>
      </c>
      <c r="DS110" s="394" t="b">
        <f t="shared" si="1624"/>
        <v>1</v>
      </c>
      <c r="DT110" s="394" t="b">
        <f t="shared" si="1624"/>
        <v>1</v>
      </c>
      <c r="DU110" s="394" t="b">
        <f t="shared" si="1624"/>
        <v>1</v>
      </c>
      <c r="DV110" s="394" t="b">
        <f t="shared" si="1624"/>
        <v>1</v>
      </c>
      <c r="DW110" s="394" t="b">
        <f t="shared" si="1624"/>
        <v>1</v>
      </c>
      <c r="DX110" s="394" t="b">
        <f t="shared" si="1624"/>
        <v>1</v>
      </c>
      <c r="DY110" s="394" t="b">
        <f t="shared" si="1624"/>
        <v>1</v>
      </c>
      <c r="DZ110" s="394" t="b">
        <f t="shared" si="1624"/>
        <v>1</v>
      </c>
      <c r="EA110" s="394" t="b">
        <f t="shared" si="1624"/>
        <v>1</v>
      </c>
      <c r="EB110" s="394" t="b">
        <f t="shared" si="1624"/>
        <v>1</v>
      </c>
      <c r="EC110" s="394" t="b">
        <f t="shared" si="1624"/>
        <v>1</v>
      </c>
      <c r="ED110" s="394" t="b">
        <f t="shared" si="1624"/>
        <v>1</v>
      </c>
      <c r="EE110" s="394" t="b">
        <f t="shared" si="1624"/>
        <v>1</v>
      </c>
      <c r="EF110" s="394" t="b">
        <f t="shared" si="1624"/>
        <v>1</v>
      </c>
      <c r="EG110" s="394" t="b">
        <f t="shared" si="1624"/>
        <v>1</v>
      </c>
      <c r="EH110" s="394" t="b">
        <f t="shared" si="1624"/>
        <v>1</v>
      </c>
      <c r="EI110" s="394" t="b">
        <f t="shared" si="1624"/>
        <v>1</v>
      </c>
      <c r="EJ110" s="394" t="b">
        <f t="shared" si="1624"/>
        <v>1</v>
      </c>
      <c r="EK110" s="394" t="b">
        <f t="shared" si="1624"/>
        <v>1</v>
      </c>
      <c r="EL110" s="394" t="b">
        <f t="shared" si="1624"/>
        <v>1</v>
      </c>
      <c r="EM110" s="394" t="b">
        <f t="shared" si="1624"/>
        <v>1</v>
      </c>
      <c r="EN110" s="394" t="b">
        <f t="shared" si="1624"/>
        <v>1</v>
      </c>
      <c r="EO110" s="394" t="b">
        <f t="shared" si="1624"/>
        <v>1</v>
      </c>
      <c r="EP110" s="394" t="b">
        <f t="shared" si="1624"/>
        <v>1</v>
      </c>
      <c r="EQ110" s="394" t="b">
        <f t="shared" si="1624"/>
        <v>1</v>
      </c>
      <c r="ER110" s="394" t="b">
        <f t="shared" si="1624"/>
        <v>1</v>
      </c>
      <c r="ES110" s="394" t="b">
        <f t="shared" si="1624"/>
        <v>1</v>
      </c>
      <c r="ET110" s="394" t="b">
        <f t="shared" si="1624"/>
        <v>1</v>
      </c>
      <c r="EU110" s="394" t="b">
        <f t="shared" si="1624"/>
        <v>1</v>
      </c>
      <c r="EV110" s="394" t="b">
        <f t="shared" si="1624"/>
        <v>1</v>
      </c>
      <c r="EW110" s="394" t="b">
        <f t="shared" si="1624"/>
        <v>1</v>
      </c>
      <c r="EX110" s="394" t="b">
        <f t="shared" si="1624"/>
        <v>1</v>
      </c>
      <c r="EY110" s="394" t="b">
        <f t="shared" si="1624"/>
        <v>1</v>
      </c>
      <c r="EZ110" s="394" t="b">
        <f t="shared" si="1624"/>
        <v>1</v>
      </c>
      <c r="FA110" s="394" t="b">
        <f t="shared" si="1624"/>
        <v>1</v>
      </c>
      <c r="FB110" s="394" t="b">
        <f t="shared" si="1624"/>
        <v>1</v>
      </c>
      <c r="FC110" s="394" t="b">
        <f t="shared" si="1624"/>
        <v>1</v>
      </c>
      <c r="FD110" s="394" t="b">
        <f t="shared" si="1624"/>
        <v>1</v>
      </c>
      <c r="FE110" s="394" t="b">
        <f t="shared" si="1624"/>
        <v>1</v>
      </c>
      <c r="FF110" s="394" t="b">
        <f t="shared" ref="FF110:HQ110" si="1625">SUM(FF107:FF109)=FF106</f>
        <v>1</v>
      </c>
      <c r="FG110" s="394" t="b">
        <f t="shared" si="1625"/>
        <v>1</v>
      </c>
      <c r="FH110" s="394" t="b">
        <f t="shared" si="1625"/>
        <v>1</v>
      </c>
      <c r="FI110" s="394" t="b">
        <f t="shared" si="1625"/>
        <v>1</v>
      </c>
      <c r="FJ110" s="394" t="b">
        <f t="shared" si="1625"/>
        <v>1</v>
      </c>
      <c r="FK110" s="394" t="b">
        <f t="shared" si="1625"/>
        <v>1</v>
      </c>
      <c r="FL110" s="394" t="b">
        <f t="shared" si="1625"/>
        <v>1</v>
      </c>
      <c r="FM110" s="394" t="b">
        <f t="shared" si="1625"/>
        <v>1</v>
      </c>
      <c r="FN110" s="394" t="b">
        <f t="shared" si="1625"/>
        <v>1</v>
      </c>
      <c r="FO110" s="394" t="b">
        <f t="shared" si="1625"/>
        <v>1</v>
      </c>
      <c r="FP110" s="394" t="b">
        <f t="shared" si="1625"/>
        <v>1</v>
      </c>
      <c r="FQ110" s="394" t="b">
        <f t="shared" si="1625"/>
        <v>1</v>
      </c>
      <c r="FR110" s="394" t="b">
        <f t="shared" si="1625"/>
        <v>1</v>
      </c>
      <c r="FS110" s="394" t="b">
        <f t="shared" si="1625"/>
        <v>1</v>
      </c>
      <c r="FT110" s="394" t="b">
        <f t="shared" si="1625"/>
        <v>1</v>
      </c>
      <c r="FU110" s="394" t="b">
        <f t="shared" si="1625"/>
        <v>1</v>
      </c>
      <c r="FV110" s="394" t="b">
        <f t="shared" si="1625"/>
        <v>1</v>
      </c>
      <c r="FW110" s="394" t="b">
        <f t="shared" si="1625"/>
        <v>1</v>
      </c>
      <c r="FX110" s="394" t="b">
        <f t="shared" si="1625"/>
        <v>1</v>
      </c>
      <c r="FY110" s="394" t="b">
        <f t="shared" si="1625"/>
        <v>1</v>
      </c>
      <c r="FZ110" s="394" t="b">
        <f t="shared" si="1625"/>
        <v>1</v>
      </c>
      <c r="GA110" s="394" t="b">
        <f t="shared" si="1625"/>
        <v>1</v>
      </c>
      <c r="GB110" s="394" t="b">
        <f t="shared" si="1625"/>
        <v>1</v>
      </c>
      <c r="GC110" s="394" t="b">
        <f t="shared" si="1625"/>
        <v>1</v>
      </c>
      <c r="GD110" s="394" t="b">
        <f t="shared" si="1625"/>
        <v>1</v>
      </c>
      <c r="GE110" s="394" t="b">
        <f t="shared" si="1625"/>
        <v>1</v>
      </c>
      <c r="GF110" s="394" t="b">
        <f t="shared" si="1625"/>
        <v>1</v>
      </c>
      <c r="GG110" s="394" t="b">
        <f t="shared" si="1625"/>
        <v>1</v>
      </c>
      <c r="GH110" s="394" t="b">
        <f t="shared" si="1625"/>
        <v>1</v>
      </c>
      <c r="GI110" s="394" t="b">
        <f t="shared" si="1625"/>
        <v>1</v>
      </c>
      <c r="GJ110" s="394" t="b">
        <f t="shared" si="1625"/>
        <v>1</v>
      </c>
      <c r="GK110" s="394" t="b">
        <f t="shared" si="1625"/>
        <v>1</v>
      </c>
      <c r="GL110" s="394" t="b">
        <f t="shared" si="1625"/>
        <v>1</v>
      </c>
      <c r="GM110" s="394" t="b">
        <f t="shared" si="1625"/>
        <v>1</v>
      </c>
      <c r="GN110" s="394" t="b">
        <f t="shared" si="1625"/>
        <v>1</v>
      </c>
      <c r="GO110" s="394" t="b">
        <f t="shared" si="1625"/>
        <v>1</v>
      </c>
      <c r="GP110" s="394" t="b">
        <f t="shared" si="1625"/>
        <v>1</v>
      </c>
      <c r="GQ110" s="394" t="b">
        <f t="shared" si="1625"/>
        <v>1</v>
      </c>
      <c r="GR110" s="394" t="b">
        <f t="shared" si="1625"/>
        <v>1</v>
      </c>
      <c r="GS110" s="394" t="b">
        <f t="shared" si="1625"/>
        <v>1</v>
      </c>
      <c r="GT110" s="394" t="b">
        <f t="shared" si="1625"/>
        <v>1</v>
      </c>
      <c r="GU110" s="394" t="b">
        <f t="shared" si="1625"/>
        <v>1</v>
      </c>
      <c r="GV110" s="394" t="b">
        <f t="shared" si="1625"/>
        <v>1</v>
      </c>
      <c r="GW110" s="394" t="b">
        <f t="shared" si="1625"/>
        <v>1</v>
      </c>
      <c r="GX110" s="394" t="b">
        <f t="shared" si="1625"/>
        <v>1</v>
      </c>
      <c r="GY110" s="394" t="b">
        <f t="shared" si="1625"/>
        <v>1</v>
      </c>
      <c r="GZ110" s="394" t="b">
        <f t="shared" si="1625"/>
        <v>1</v>
      </c>
      <c r="HA110" s="394" t="b">
        <f t="shared" si="1625"/>
        <v>1</v>
      </c>
      <c r="HB110" s="394" t="b">
        <f t="shared" si="1625"/>
        <v>1</v>
      </c>
      <c r="HC110" s="394" t="b">
        <f t="shared" si="1625"/>
        <v>1</v>
      </c>
      <c r="HD110" s="394" t="b">
        <f t="shared" si="1625"/>
        <v>1</v>
      </c>
      <c r="HE110" s="394" t="b">
        <f t="shared" si="1625"/>
        <v>1</v>
      </c>
      <c r="HF110" s="394" t="b">
        <f t="shared" si="1625"/>
        <v>1</v>
      </c>
      <c r="HG110" s="394" t="b">
        <f t="shared" si="1625"/>
        <v>1</v>
      </c>
      <c r="HH110" s="394" t="b">
        <f t="shared" si="1625"/>
        <v>1</v>
      </c>
      <c r="HI110" s="394" t="b">
        <f t="shared" si="1625"/>
        <v>1</v>
      </c>
      <c r="HJ110" s="394" t="b">
        <f t="shared" si="1625"/>
        <v>1</v>
      </c>
      <c r="HK110" s="394" t="b">
        <f t="shared" si="1625"/>
        <v>1</v>
      </c>
      <c r="HL110" s="394" t="b">
        <f t="shared" si="1625"/>
        <v>1</v>
      </c>
      <c r="HM110" s="394" t="b">
        <f t="shared" si="1625"/>
        <v>1</v>
      </c>
      <c r="HN110" s="394" t="b">
        <f t="shared" si="1625"/>
        <v>1</v>
      </c>
      <c r="HO110" s="394" t="b">
        <f t="shared" si="1625"/>
        <v>1</v>
      </c>
      <c r="HP110" s="394" t="b">
        <f t="shared" si="1625"/>
        <v>1</v>
      </c>
      <c r="HQ110" s="394" t="b">
        <f t="shared" si="1625"/>
        <v>1</v>
      </c>
      <c r="HR110" s="394" t="b">
        <f t="shared" ref="HR110:IA110" si="1626">SUM(HR107:HR109)=HR106</f>
        <v>1</v>
      </c>
      <c r="HS110" s="394" t="b">
        <f t="shared" si="1626"/>
        <v>1</v>
      </c>
      <c r="HT110" s="394" t="b">
        <f t="shared" si="1626"/>
        <v>1</v>
      </c>
      <c r="HU110" s="394" t="b">
        <f t="shared" si="1626"/>
        <v>1</v>
      </c>
      <c r="HV110" s="394" t="b">
        <f t="shared" si="1626"/>
        <v>1</v>
      </c>
      <c r="HW110" s="394" t="b">
        <f t="shared" si="1626"/>
        <v>1</v>
      </c>
      <c r="HX110" s="394" t="b">
        <f t="shared" si="1626"/>
        <v>1</v>
      </c>
      <c r="HY110" s="394" t="b">
        <f t="shared" si="1626"/>
        <v>1</v>
      </c>
      <c r="HZ110" s="394" t="b">
        <f t="shared" si="1626"/>
        <v>1</v>
      </c>
      <c r="IA110" s="394" t="b">
        <f t="shared" si="1626"/>
        <v>1</v>
      </c>
      <c r="IB110" s="394" t="b">
        <f t="shared" ref="IB110" si="1627">SUM(IB107:IB109)=IB106</f>
        <v>1</v>
      </c>
      <c r="ID110" s="279"/>
      <c r="IE110" s="27"/>
      <c r="IF110" s="394" t="b">
        <f>SUM(IF107:IF109)=IF106</f>
        <v>1</v>
      </c>
      <c r="IG110" s="394" t="b">
        <f t="shared" ref="IG110:IW110" si="1628">SUM(IG107:IG109)=IG106</f>
        <v>1</v>
      </c>
      <c r="IH110" s="394" t="b">
        <f t="shared" si="1628"/>
        <v>0</v>
      </c>
      <c r="II110" s="394" t="b">
        <f t="shared" si="1628"/>
        <v>1</v>
      </c>
      <c r="IJ110" s="394" t="b">
        <f t="shared" si="1628"/>
        <v>1</v>
      </c>
      <c r="IK110" s="394" t="b">
        <f t="shared" si="1628"/>
        <v>1</v>
      </c>
      <c r="IL110" s="394" t="b">
        <f t="shared" si="1628"/>
        <v>0</v>
      </c>
      <c r="IM110" s="394" t="b">
        <f t="shared" si="1628"/>
        <v>1</v>
      </c>
      <c r="IN110" s="394" t="b">
        <f t="shared" si="1628"/>
        <v>1</v>
      </c>
      <c r="IO110" s="394" t="b">
        <f t="shared" si="1628"/>
        <v>1</v>
      </c>
      <c r="IP110" s="394" t="b">
        <f t="shared" si="1628"/>
        <v>0</v>
      </c>
      <c r="IQ110" s="394" t="b">
        <f t="shared" si="1628"/>
        <v>1</v>
      </c>
      <c r="IR110" s="394" t="b">
        <f t="shared" si="1628"/>
        <v>1</v>
      </c>
      <c r="IS110" s="394" t="b">
        <f t="shared" si="1628"/>
        <v>1</v>
      </c>
      <c r="IT110" s="394" t="b">
        <f t="shared" si="1628"/>
        <v>1</v>
      </c>
      <c r="IU110" s="394" t="b">
        <f t="shared" si="1628"/>
        <v>0</v>
      </c>
      <c r="IV110" s="394" t="b">
        <f t="shared" si="1628"/>
        <v>1</v>
      </c>
      <c r="IW110" s="394" t="b">
        <f t="shared" si="1628"/>
        <v>1</v>
      </c>
      <c r="IX110" s="395"/>
    </row>
    <row r="111" spans="2:259" x14ac:dyDescent="0.3">
      <c r="C111" s="279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82"/>
      <c r="Y111" s="279"/>
      <c r="Z111" s="27"/>
      <c r="AA111" s="27"/>
      <c r="AB111" s="27"/>
      <c r="ID111" s="279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82"/>
    </row>
    <row r="112" spans="2:259" x14ac:dyDescent="0.3">
      <c r="C112" s="279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82"/>
      <c r="Y112" s="279"/>
      <c r="Z112" s="27"/>
      <c r="AA112" s="27"/>
      <c r="AB112" s="27"/>
      <c r="ID112" s="279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82"/>
    </row>
    <row r="113" spans="3:259" x14ac:dyDescent="0.3">
      <c r="C113" s="391" t="str">
        <f>C107</f>
        <v>Growh Incentive</v>
      </c>
      <c r="D113" s="308" t="s">
        <v>337</v>
      </c>
      <c r="E113" s="307"/>
      <c r="F113" s="307"/>
      <c r="G113" s="307"/>
      <c r="H113" s="307"/>
      <c r="I113" s="307"/>
      <c r="J113" s="307"/>
      <c r="K113" s="307"/>
      <c r="L113" s="307"/>
      <c r="M113" s="307"/>
      <c r="N113" s="307"/>
      <c r="O113" s="307"/>
      <c r="P113" s="307"/>
      <c r="Q113" s="307"/>
      <c r="R113" s="307"/>
      <c r="S113" s="307"/>
      <c r="T113" s="307"/>
      <c r="U113" s="307"/>
      <c r="V113" s="307"/>
      <c r="W113" s="392"/>
      <c r="Y113" s="391" t="str">
        <f>Y107</f>
        <v>Growh Incentive</v>
      </c>
      <c r="Z113" s="308" t="s">
        <v>337</v>
      </c>
      <c r="AA113" s="307"/>
      <c r="AB113" s="307"/>
      <c r="AC113" s="307"/>
      <c r="AD113" s="307"/>
      <c r="AE113" s="307"/>
      <c r="AF113" s="307"/>
      <c r="AG113" s="307"/>
      <c r="AH113" s="307"/>
      <c r="AI113" s="307"/>
      <c r="AJ113" s="307"/>
      <c r="AK113" s="307"/>
      <c r="AL113" s="307"/>
      <c r="AM113" s="307"/>
      <c r="AN113" s="307"/>
      <c r="AO113" s="307"/>
      <c r="AP113" s="307"/>
      <c r="AQ113" s="307"/>
      <c r="AR113" s="307"/>
      <c r="AS113" s="307"/>
      <c r="AT113" s="307"/>
      <c r="AU113" s="307"/>
      <c r="AV113" s="307"/>
      <c r="AW113" s="307"/>
      <c r="AX113" s="307"/>
      <c r="AY113" s="307"/>
      <c r="AZ113" s="307"/>
      <c r="BA113" s="307"/>
      <c r="BB113" s="307"/>
      <c r="BC113" s="307"/>
      <c r="BD113" s="307"/>
      <c r="BE113" s="307"/>
      <c r="BF113" s="307"/>
      <c r="BG113" s="307"/>
      <c r="BH113" s="307"/>
      <c r="BI113" s="307"/>
      <c r="BJ113" s="307"/>
      <c r="BK113" s="307"/>
      <c r="BL113" s="307"/>
      <c r="BM113" s="307"/>
      <c r="BN113" s="307"/>
      <c r="BO113" s="307"/>
      <c r="BP113" s="307"/>
      <c r="BQ113" s="307"/>
      <c r="BR113" s="307"/>
      <c r="BS113" s="307"/>
      <c r="BT113" s="307"/>
      <c r="BU113" s="307"/>
      <c r="BV113" s="307"/>
      <c r="BW113" s="307"/>
      <c r="BX113" s="307"/>
      <c r="BY113" s="307"/>
      <c r="BZ113" s="307"/>
      <c r="CA113" s="307"/>
      <c r="CB113" s="307"/>
      <c r="CC113" s="307"/>
      <c r="CD113" s="307"/>
      <c r="CE113" s="307"/>
      <c r="CF113" s="307"/>
      <c r="CG113" s="307"/>
      <c r="CH113" s="307"/>
      <c r="CI113" s="307"/>
      <c r="CJ113" s="307"/>
      <c r="CK113" s="307"/>
      <c r="CL113" s="307"/>
      <c r="CM113" s="307"/>
      <c r="CN113" s="307"/>
      <c r="CO113" s="307"/>
      <c r="CP113" s="307"/>
      <c r="CQ113" s="307"/>
      <c r="CR113" s="307"/>
      <c r="CS113" s="307"/>
      <c r="CT113" s="307"/>
      <c r="CU113" s="307"/>
      <c r="CV113" s="307"/>
      <c r="CW113" s="307"/>
      <c r="CX113" s="307"/>
      <c r="CY113" s="307"/>
      <c r="CZ113" s="307"/>
      <c r="DA113" s="307"/>
      <c r="DB113" s="307"/>
      <c r="DC113" s="307"/>
      <c r="DD113" s="307"/>
      <c r="DE113" s="307"/>
      <c r="DF113" s="307"/>
      <c r="DG113" s="307"/>
      <c r="DH113" s="307"/>
      <c r="DI113" s="307"/>
      <c r="DJ113" s="307"/>
      <c r="DK113" s="307"/>
      <c r="DL113" s="307"/>
      <c r="DM113" s="307"/>
      <c r="DN113" s="307"/>
      <c r="DO113" s="307"/>
      <c r="DP113" s="307"/>
      <c r="DQ113" s="307"/>
      <c r="DR113" s="307"/>
      <c r="DS113" s="307"/>
      <c r="DT113" s="307"/>
      <c r="DU113" s="307"/>
      <c r="DV113" s="307"/>
      <c r="DW113" s="307"/>
      <c r="DX113" s="307"/>
      <c r="DY113" s="307"/>
      <c r="DZ113" s="307"/>
      <c r="EA113" s="307"/>
      <c r="EB113" s="307"/>
      <c r="EC113" s="307"/>
      <c r="ED113" s="307"/>
      <c r="EE113" s="307"/>
      <c r="EF113" s="307"/>
      <c r="EG113" s="307"/>
      <c r="EH113" s="307"/>
      <c r="EI113" s="307"/>
      <c r="EJ113" s="307"/>
      <c r="EK113" s="307"/>
      <c r="EL113" s="307"/>
      <c r="EM113" s="307"/>
      <c r="EN113" s="307"/>
      <c r="EO113" s="307"/>
      <c r="EP113" s="307"/>
      <c r="EQ113" s="307"/>
      <c r="ER113" s="307"/>
      <c r="ES113" s="307"/>
      <c r="ET113" s="307"/>
      <c r="EU113" s="307"/>
      <c r="EV113" s="307"/>
      <c r="EW113" s="307"/>
      <c r="EX113" s="307"/>
      <c r="EY113" s="307"/>
      <c r="EZ113" s="307"/>
      <c r="FA113" s="307"/>
      <c r="FB113" s="307"/>
      <c r="FC113" s="307"/>
      <c r="FD113" s="307"/>
      <c r="FE113" s="307"/>
      <c r="FF113" s="307"/>
      <c r="FG113" s="307"/>
      <c r="FH113" s="307"/>
      <c r="FI113" s="307"/>
      <c r="FJ113" s="307"/>
      <c r="FK113" s="307"/>
      <c r="FL113" s="307"/>
      <c r="FM113" s="307"/>
      <c r="FN113" s="307"/>
      <c r="FO113" s="307"/>
      <c r="FP113" s="307"/>
      <c r="FQ113" s="307"/>
      <c r="FR113" s="307"/>
      <c r="FS113" s="307"/>
      <c r="FT113" s="307"/>
      <c r="FU113" s="307"/>
      <c r="FV113" s="307"/>
      <c r="FW113" s="307"/>
      <c r="FX113" s="307"/>
      <c r="FY113" s="307"/>
      <c r="FZ113" s="307"/>
      <c r="GA113" s="307"/>
      <c r="GB113" s="307"/>
      <c r="GC113" s="307"/>
      <c r="GD113" s="307"/>
      <c r="GE113" s="307"/>
      <c r="GF113" s="307"/>
      <c r="GG113" s="307"/>
      <c r="GH113" s="307"/>
      <c r="GI113" s="307"/>
      <c r="GJ113" s="307"/>
      <c r="GK113" s="307"/>
      <c r="GL113" s="307"/>
      <c r="GM113" s="307"/>
      <c r="GN113" s="307"/>
      <c r="GO113" s="307"/>
      <c r="GP113" s="307"/>
      <c r="GQ113" s="307"/>
      <c r="GR113" s="307"/>
      <c r="GS113" s="307"/>
      <c r="GT113" s="307"/>
      <c r="GU113" s="307"/>
      <c r="GV113" s="307"/>
      <c r="GW113" s="307"/>
      <c r="GX113" s="307"/>
      <c r="GY113" s="307"/>
      <c r="GZ113" s="307"/>
      <c r="HA113" s="307"/>
      <c r="HB113" s="307"/>
      <c r="HC113" s="307"/>
      <c r="HD113" s="307"/>
      <c r="HE113" s="307"/>
      <c r="HF113" s="307"/>
      <c r="HG113" s="307"/>
      <c r="HH113" s="307"/>
      <c r="HI113" s="307"/>
      <c r="HJ113" s="307"/>
      <c r="HK113" s="307"/>
      <c r="HL113" s="307"/>
      <c r="HM113" s="307"/>
      <c r="HN113" s="307"/>
      <c r="HO113" s="307"/>
      <c r="HP113" s="307"/>
      <c r="HQ113" s="307"/>
      <c r="HR113" s="307"/>
      <c r="HS113" s="307"/>
      <c r="HT113" s="307"/>
      <c r="HU113" s="307"/>
      <c r="HV113" s="307"/>
      <c r="HW113" s="307"/>
      <c r="HX113" s="307"/>
      <c r="HY113" s="307"/>
      <c r="HZ113" s="307"/>
      <c r="IA113" s="307"/>
      <c r="IB113" s="307"/>
      <c r="ID113" s="391" t="str">
        <f>ID107</f>
        <v>Growh Incentive</v>
      </c>
      <c r="IE113" s="308" t="s">
        <v>337</v>
      </c>
      <c r="IF113" s="307"/>
      <c r="IG113" s="307"/>
      <c r="IH113" s="307"/>
      <c r="II113" s="307"/>
      <c r="IJ113" s="307"/>
      <c r="IK113" s="307"/>
      <c r="IL113" s="307"/>
      <c r="IM113" s="307"/>
      <c r="IN113" s="307"/>
      <c r="IO113" s="307"/>
      <c r="IP113" s="307"/>
      <c r="IQ113" s="307"/>
      <c r="IR113" s="307"/>
      <c r="IS113" s="307"/>
      <c r="IT113" s="307"/>
      <c r="IU113" s="307"/>
      <c r="IV113" s="307"/>
      <c r="IW113" s="307"/>
      <c r="IX113" s="392"/>
    </row>
    <row r="114" spans="3:259" x14ac:dyDescent="0.3">
      <c r="C114" s="279" t="s">
        <v>330</v>
      </c>
      <c r="D114" s="27"/>
      <c r="E114" s="343"/>
      <c r="F114" s="343">
        <v>0</v>
      </c>
      <c r="G114" s="343">
        <f>F117</f>
        <v>0</v>
      </c>
      <c r="H114" s="343">
        <f t="shared" ref="H114:W114" si="1629">G117</f>
        <v>0</v>
      </c>
      <c r="I114" s="343">
        <f t="shared" si="1629"/>
        <v>0</v>
      </c>
      <c r="J114" s="343">
        <f t="shared" si="1629"/>
        <v>0</v>
      </c>
      <c r="K114" s="343">
        <f t="shared" si="1629"/>
        <v>0</v>
      </c>
      <c r="L114" s="343">
        <f t="shared" si="1629"/>
        <v>0</v>
      </c>
      <c r="M114" s="343">
        <f t="shared" si="1629"/>
        <v>0</v>
      </c>
      <c r="N114" s="343">
        <f t="shared" si="1629"/>
        <v>0</v>
      </c>
      <c r="O114" s="343">
        <f t="shared" si="1629"/>
        <v>0</v>
      </c>
      <c r="P114" s="343">
        <f t="shared" si="1629"/>
        <v>0</v>
      </c>
      <c r="Q114" s="343">
        <f t="shared" si="1629"/>
        <v>0</v>
      </c>
      <c r="R114" s="343">
        <f t="shared" si="1629"/>
        <v>0</v>
      </c>
      <c r="S114" s="343">
        <f t="shared" si="1629"/>
        <v>0</v>
      </c>
      <c r="T114" s="343">
        <f t="shared" si="1629"/>
        <v>0</v>
      </c>
      <c r="U114" s="343">
        <f t="shared" si="1629"/>
        <v>0</v>
      </c>
      <c r="V114" s="343">
        <f t="shared" si="1629"/>
        <v>0</v>
      </c>
      <c r="W114" s="393">
        <f t="shared" si="1629"/>
        <v>0</v>
      </c>
      <c r="Y114" s="279" t="s">
        <v>330</v>
      </c>
      <c r="Z114" s="27"/>
      <c r="AA114" s="343"/>
      <c r="AB114" s="343">
        <v>0</v>
      </c>
      <c r="AC114" s="343">
        <f>+AB117</f>
        <v>0</v>
      </c>
      <c r="AD114" s="343">
        <f t="shared" ref="AD114:AM114" si="1630">+AC117</f>
        <v>0</v>
      </c>
      <c r="AE114" s="343">
        <f t="shared" si="1630"/>
        <v>0</v>
      </c>
      <c r="AF114" s="343">
        <f t="shared" si="1630"/>
        <v>0</v>
      </c>
      <c r="AG114" s="343">
        <f t="shared" si="1630"/>
        <v>0</v>
      </c>
      <c r="AH114" s="343">
        <f t="shared" si="1630"/>
        <v>0</v>
      </c>
      <c r="AI114" s="343">
        <f t="shared" si="1630"/>
        <v>0</v>
      </c>
      <c r="AJ114" s="343">
        <f t="shared" si="1630"/>
        <v>0</v>
      </c>
      <c r="AK114" s="343">
        <f t="shared" si="1630"/>
        <v>0</v>
      </c>
      <c r="AL114" s="343">
        <f t="shared" si="1630"/>
        <v>0</v>
      </c>
      <c r="AM114" s="343">
        <f t="shared" si="1630"/>
        <v>0</v>
      </c>
      <c r="AN114" s="343">
        <f t="shared" ref="AN114:BK114" si="1631">+AM117</f>
        <v>0</v>
      </c>
      <c r="AO114" s="343">
        <f t="shared" si="1631"/>
        <v>0</v>
      </c>
      <c r="AP114" s="343">
        <f t="shared" si="1631"/>
        <v>0</v>
      </c>
      <c r="AQ114" s="343">
        <f t="shared" si="1631"/>
        <v>0</v>
      </c>
      <c r="AR114" s="343">
        <f t="shared" si="1631"/>
        <v>0</v>
      </c>
      <c r="AS114" s="343">
        <f t="shared" si="1631"/>
        <v>0</v>
      </c>
      <c r="AT114" s="343">
        <f t="shared" si="1631"/>
        <v>0</v>
      </c>
      <c r="AU114" s="343">
        <f t="shared" si="1631"/>
        <v>0</v>
      </c>
      <c r="AV114" s="343">
        <f t="shared" si="1631"/>
        <v>0</v>
      </c>
      <c r="AW114" s="343">
        <f t="shared" si="1631"/>
        <v>0</v>
      </c>
      <c r="AX114" s="343">
        <f t="shared" si="1631"/>
        <v>0</v>
      </c>
      <c r="AY114" s="343">
        <f t="shared" si="1631"/>
        <v>0</v>
      </c>
      <c r="AZ114" s="343">
        <f t="shared" si="1631"/>
        <v>0</v>
      </c>
      <c r="BA114" s="343">
        <f t="shared" si="1631"/>
        <v>0</v>
      </c>
      <c r="BB114" s="343">
        <f t="shared" si="1631"/>
        <v>0</v>
      </c>
      <c r="BC114" s="343">
        <f t="shared" si="1631"/>
        <v>0</v>
      </c>
      <c r="BD114" s="343">
        <f t="shared" si="1631"/>
        <v>0</v>
      </c>
      <c r="BE114" s="343">
        <f t="shared" si="1631"/>
        <v>0</v>
      </c>
      <c r="BF114" s="343">
        <f t="shared" si="1631"/>
        <v>0</v>
      </c>
      <c r="BG114" s="343">
        <f t="shared" si="1631"/>
        <v>0</v>
      </c>
      <c r="BH114" s="343">
        <f t="shared" si="1631"/>
        <v>0</v>
      </c>
      <c r="BI114" s="343">
        <f t="shared" si="1631"/>
        <v>0</v>
      </c>
      <c r="BJ114" s="343">
        <f t="shared" si="1631"/>
        <v>0</v>
      </c>
      <c r="BK114" s="343">
        <f t="shared" si="1631"/>
        <v>0</v>
      </c>
      <c r="BL114" s="343">
        <f t="shared" ref="BL114:DW114" si="1632">+BK117</f>
        <v>0</v>
      </c>
      <c r="BM114" s="343">
        <f t="shared" si="1632"/>
        <v>0</v>
      </c>
      <c r="BN114" s="343">
        <f t="shared" si="1632"/>
        <v>0</v>
      </c>
      <c r="BO114" s="343">
        <f t="shared" si="1632"/>
        <v>0</v>
      </c>
      <c r="BP114" s="343">
        <f t="shared" si="1632"/>
        <v>0</v>
      </c>
      <c r="BQ114" s="343">
        <f t="shared" si="1632"/>
        <v>0</v>
      </c>
      <c r="BR114" s="343">
        <f t="shared" si="1632"/>
        <v>0</v>
      </c>
      <c r="BS114" s="343">
        <f t="shared" si="1632"/>
        <v>0</v>
      </c>
      <c r="BT114" s="343">
        <f t="shared" si="1632"/>
        <v>0</v>
      </c>
      <c r="BU114" s="343">
        <f t="shared" si="1632"/>
        <v>0</v>
      </c>
      <c r="BV114" s="343">
        <f t="shared" si="1632"/>
        <v>0</v>
      </c>
      <c r="BW114" s="343">
        <f t="shared" si="1632"/>
        <v>0</v>
      </c>
      <c r="BX114" s="343">
        <f t="shared" si="1632"/>
        <v>0</v>
      </c>
      <c r="BY114" s="343">
        <f t="shared" si="1632"/>
        <v>0</v>
      </c>
      <c r="BZ114" s="343">
        <f t="shared" si="1632"/>
        <v>0</v>
      </c>
      <c r="CA114" s="343">
        <f t="shared" si="1632"/>
        <v>0</v>
      </c>
      <c r="CB114" s="343">
        <f t="shared" si="1632"/>
        <v>0</v>
      </c>
      <c r="CC114" s="343">
        <f t="shared" si="1632"/>
        <v>0</v>
      </c>
      <c r="CD114" s="343">
        <f t="shared" si="1632"/>
        <v>0</v>
      </c>
      <c r="CE114" s="343">
        <f t="shared" si="1632"/>
        <v>0</v>
      </c>
      <c r="CF114" s="343">
        <f t="shared" si="1632"/>
        <v>0</v>
      </c>
      <c r="CG114" s="343">
        <f t="shared" si="1632"/>
        <v>0</v>
      </c>
      <c r="CH114" s="343">
        <f t="shared" si="1632"/>
        <v>0</v>
      </c>
      <c r="CI114" s="343">
        <f t="shared" si="1632"/>
        <v>0</v>
      </c>
      <c r="CJ114" s="343">
        <f t="shared" si="1632"/>
        <v>0</v>
      </c>
      <c r="CK114" s="343">
        <f t="shared" si="1632"/>
        <v>0</v>
      </c>
      <c r="CL114" s="343">
        <f t="shared" si="1632"/>
        <v>0</v>
      </c>
      <c r="CM114" s="343">
        <f t="shared" si="1632"/>
        <v>0</v>
      </c>
      <c r="CN114" s="343">
        <f t="shared" si="1632"/>
        <v>0</v>
      </c>
      <c r="CO114" s="343">
        <f t="shared" si="1632"/>
        <v>0</v>
      </c>
      <c r="CP114" s="343">
        <f t="shared" si="1632"/>
        <v>0</v>
      </c>
      <c r="CQ114" s="343">
        <f t="shared" si="1632"/>
        <v>0</v>
      </c>
      <c r="CR114" s="343">
        <f t="shared" si="1632"/>
        <v>0</v>
      </c>
      <c r="CS114" s="343">
        <f t="shared" si="1632"/>
        <v>0</v>
      </c>
      <c r="CT114" s="343">
        <f t="shared" si="1632"/>
        <v>0</v>
      </c>
      <c r="CU114" s="343">
        <f t="shared" si="1632"/>
        <v>0</v>
      </c>
      <c r="CV114" s="343">
        <f t="shared" si="1632"/>
        <v>0</v>
      </c>
      <c r="CW114" s="343">
        <f t="shared" si="1632"/>
        <v>0</v>
      </c>
      <c r="CX114" s="343">
        <f t="shared" si="1632"/>
        <v>0</v>
      </c>
      <c r="CY114" s="343">
        <f t="shared" si="1632"/>
        <v>0</v>
      </c>
      <c r="CZ114" s="343">
        <f t="shared" si="1632"/>
        <v>0</v>
      </c>
      <c r="DA114" s="343">
        <f t="shared" si="1632"/>
        <v>0</v>
      </c>
      <c r="DB114" s="343">
        <f t="shared" si="1632"/>
        <v>0</v>
      </c>
      <c r="DC114" s="343">
        <f t="shared" si="1632"/>
        <v>0</v>
      </c>
      <c r="DD114" s="343">
        <f t="shared" si="1632"/>
        <v>0</v>
      </c>
      <c r="DE114" s="343">
        <f t="shared" si="1632"/>
        <v>0</v>
      </c>
      <c r="DF114" s="343">
        <f t="shared" si="1632"/>
        <v>0</v>
      </c>
      <c r="DG114" s="343">
        <f t="shared" si="1632"/>
        <v>0</v>
      </c>
      <c r="DH114" s="343">
        <f t="shared" si="1632"/>
        <v>0</v>
      </c>
      <c r="DI114" s="343">
        <f t="shared" si="1632"/>
        <v>0</v>
      </c>
      <c r="DJ114" s="343">
        <f t="shared" si="1632"/>
        <v>0</v>
      </c>
      <c r="DK114" s="343">
        <f t="shared" si="1632"/>
        <v>0</v>
      </c>
      <c r="DL114" s="343">
        <f t="shared" si="1632"/>
        <v>0</v>
      </c>
      <c r="DM114" s="343">
        <f t="shared" si="1632"/>
        <v>0</v>
      </c>
      <c r="DN114" s="343">
        <f t="shared" si="1632"/>
        <v>0</v>
      </c>
      <c r="DO114" s="343">
        <f t="shared" si="1632"/>
        <v>0</v>
      </c>
      <c r="DP114" s="343">
        <f t="shared" si="1632"/>
        <v>0</v>
      </c>
      <c r="DQ114" s="343">
        <f t="shared" si="1632"/>
        <v>0</v>
      </c>
      <c r="DR114" s="343">
        <f t="shared" si="1632"/>
        <v>0</v>
      </c>
      <c r="DS114" s="343">
        <f t="shared" si="1632"/>
        <v>0</v>
      </c>
      <c r="DT114" s="343">
        <f t="shared" si="1632"/>
        <v>0</v>
      </c>
      <c r="DU114" s="343">
        <f t="shared" si="1632"/>
        <v>0</v>
      </c>
      <c r="DV114" s="343">
        <f t="shared" si="1632"/>
        <v>0</v>
      </c>
      <c r="DW114" s="343">
        <f t="shared" si="1632"/>
        <v>0</v>
      </c>
      <c r="DX114" s="343">
        <f t="shared" ref="DX114:GI114" si="1633">+DW117</f>
        <v>0</v>
      </c>
      <c r="DY114" s="343">
        <f t="shared" si="1633"/>
        <v>0</v>
      </c>
      <c r="DZ114" s="343">
        <f t="shared" si="1633"/>
        <v>0</v>
      </c>
      <c r="EA114" s="343">
        <f t="shared" si="1633"/>
        <v>0</v>
      </c>
      <c r="EB114" s="343">
        <f t="shared" si="1633"/>
        <v>0</v>
      </c>
      <c r="EC114" s="343">
        <f t="shared" si="1633"/>
        <v>0</v>
      </c>
      <c r="ED114" s="343">
        <f t="shared" si="1633"/>
        <v>0</v>
      </c>
      <c r="EE114" s="343">
        <f t="shared" si="1633"/>
        <v>0</v>
      </c>
      <c r="EF114" s="343">
        <f t="shared" si="1633"/>
        <v>0</v>
      </c>
      <c r="EG114" s="343">
        <f t="shared" si="1633"/>
        <v>0</v>
      </c>
      <c r="EH114" s="343">
        <f t="shared" si="1633"/>
        <v>0</v>
      </c>
      <c r="EI114" s="343">
        <f t="shared" si="1633"/>
        <v>0</v>
      </c>
      <c r="EJ114" s="343">
        <f t="shared" si="1633"/>
        <v>0</v>
      </c>
      <c r="EK114" s="343">
        <f t="shared" si="1633"/>
        <v>0</v>
      </c>
      <c r="EL114" s="343">
        <f t="shared" si="1633"/>
        <v>0</v>
      </c>
      <c r="EM114" s="343">
        <f t="shared" si="1633"/>
        <v>0</v>
      </c>
      <c r="EN114" s="343">
        <f t="shared" si="1633"/>
        <v>0</v>
      </c>
      <c r="EO114" s="343">
        <f t="shared" si="1633"/>
        <v>0</v>
      </c>
      <c r="EP114" s="343">
        <f t="shared" si="1633"/>
        <v>0</v>
      </c>
      <c r="EQ114" s="343">
        <f t="shared" si="1633"/>
        <v>0</v>
      </c>
      <c r="ER114" s="343">
        <f t="shared" si="1633"/>
        <v>0</v>
      </c>
      <c r="ES114" s="343">
        <f t="shared" si="1633"/>
        <v>0</v>
      </c>
      <c r="ET114" s="343">
        <f t="shared" si="1633"/>
        <v>0</v>
      </c>
      <c r="EU114" s="343">
        <f t="shared" si="1633"/>
        <v>0</v>
      </c>
      <c r="EV114" s="343">
        <f t="shared" si="1633"/>
        <v>0</v>
      </c>
      <c r="EW114" s="343">
        <f t="shared" si="1633"/>
        <v>0</v>
      </c>
      <c r="EX114" s="343">
        <f t="shared" si="1633"/>
        <v>0</v>
      </c>
      <c r="EY114" s="343">
        <f t="shared" si="1633"/>
        <v>0</v>
      </c>
      <c r="EZ114" s="343">
        <f t="shared" si="1633"/>
        <v>0</v>
      </c>
      <c r="FA114" s="343">
        <f t="shared" si="1633"/>
        <v>0</v>
      </c>
      <c r="FB114" s="343">
        <f t="shared" si="1633"/>
        <v>0</v>
      </c>
      <c r="FC114" s="343">
        <f t="shared" si="1633"/>
        <v>0</v>
      </c>
      <c r="FD114" s="343">
        <f t="shared" si="1633"/>
        <v>0</v>
      </c>
      <c r="FE114" s="343">
        <f t="shared" si="1633"/>
        <v>0</v>
      </c>
      <c r="FF114" s="343">
        <f t="shared" si="1633"/>
        <v>0</v>
      </c>
      <c r="FG114" s="343">
        <f t="shared" si="1633"/>
        <v>0</v>
      </c>
      <c r="FH114" s="343">
        <f t="shared" si="1633"/>
        <v>0</v>
      </c>
      <c r="FI114" s="343">
        <f t="shared" si="1633"/>
        <v>0</v>
      </c>
      <c r="FJ114" s="343">
        <f t="shared" si="1633"/>
        <v>0</v>
      </c>
      <c r="FK114" s="343">
        <f t="shared" si="1633"/>
        <v>0</v>
      </c>
      <c r="FL114" s="343">
        <f t="shared" si="1633"/>
        <v>0</v>
      </c>
      <c r="FM114" s="343">
        <f t="shared" si="1633"/>
        <v>0</v>
      </c>
      <c r="FN114" s="343">
        <f t="shared" si="1633"/>
        <v>0</v>
      </c>
      <c r="FO114" s="343">
        <f t="shared" si="1633"/>
        <v>0</v>
      </c>
      <c r="FP114" s="343">
        <f t="shared" si="1633"/>
        <v>0</v>
      </c>
      <c r="FQ114" s="343">
        <f t="shared" si="1633"/>
        <v>0</v>
      </c>
      <c r="FR114" s="343">
        <f t="shared" si="1633"/>
        <v>0</v>
      </c>
      <c r="FS114" s="343">
        <f t="shared" si="1633"/>
        <v>0</v>
      </c>
      <c r="FT114" s="343">
        <f t="shared" si="1633"/>
        <v>0</v>
      </c>
      <c r="FU114" s="343">
        <f t="shared" si="1633"/>
        <v>0</v>
      </c>
      <c r="FV114" s="343">
        <f t="shared" si="1633"/>
        <v>0</v>
      </c>
      <c r="FW114" s="343">
        <f t="shared" si="1633"/>
        <v>0</v>
      </c>
      <c r="FX114" s="343">
        <f t="shared" si="1633"/>
        <v>0</v>
      </c>
      <c r="FY114" s="343">
        <f t="shared" si="1633"/>
        <v>0</v>
      </c>
      <c r="FZ114" s="343">
        <f t="shared" si="1633"/>
        <v>0</v>
      </c>
      <c r="GA114" s="343">
        <f t="shared" si="1633"/>
        <v>0</v>
      </c>
      <c r="GB114" s="343">
        <f t="shared" si="1633"/>
        <v>0</v>
      </c>
      <c r="GC114" s="343">
        <f t="shared" si="1633"/>
        <v>0</v>
      </c>
      <c r="GD114" s="343">
        <f t="shared" si="1633"/>
        <v>0</v>
      </c>
      <c r="GE114" s="343">
        <f t="shared" si="1633"/>
        <v>0</v>
      </c>
      <c r="GF114" s="343">
        <f t="shared" si="1633"/>
        <v>0</v>
      </c>
      <c r="GG114" s="343">
        <f t="shared" si="1633"/>
        <v>0</v>
      </c>
      <c r="GH114" s="343">
        <f t="shared" si="1633"/>
        <v>0</v>
      </c>
      <c r="GI114" s="343">
        <f t="shared" si="1633"/>
        <v>0</v>
      </c>
      <c r="GJ114" s="343">
        <f t="shared" ref="GJ114:IB114" si="1634">+GI117</f>
        <v>0</v>
      </c>
      <c r="GK114" s="343">
        <f t="shared" si="1634"/>
        <v>0</v>
      </c>
      <c r="GL114" s="343">
        <f t="shared" si="1634"/>
        <v>0</v>
      </c>
      <c r="GM114" s="343">
        <f t="shared" si="1634"/>
        <v>0</v>
      </c>
      <c r="GN114" s="343">
        <f t="shared" si="1634"/>
        <v>0</v>
      </c>
      <c r="GO114" s="343">
        <f t="shared" si="1634"/>
        <v>0</v>
      </c>
      <c r="GP114" s="343">
        <f t="shared" si="1634"/>
        <v>0</v>
      </c>
      <c r="GQ114" s="343">
        <f t="shared" si="1634"/>
        <v>0</v>
      </c>
      <c r="GR114" s="343">
        <f t="shared" si="1634"/>
        <v>0</v>
      </c>
      <c r="GS114" s="343">
        <f t="shared" si="1634"/>
        <v>0</v>
      </c>
      <c r="GT114" s="343">
        <f t="shared" si="1634"/>
        <v>0</v>
      </c>
      <c r="GU114" s="343">
        <f t="shared" si="1634"/>
        <v>0</v>
      </c>
      <c r="GV114" s="343">
        <f t="shared" si="1634"/>
        <v>0</v>
      </c>
      <c r="GW114" s="343">
        <f t="shared" si="1634"/>
        <v>0</v>
      </c>
      <c r="GX114" s="343">
        <f t="shared" si="1634"/>
        <v>0</v>
      </c>
      <c r="GY114" s="343">
        <f t="shared" si="1634"/>
        <v>0</v>
      </c>
      <c r="GZ114" s="343">
        <f t="shared" si="1634"/>
        <v>0</v>
      </c>
      <c r="HA114" s="343">
        <f t="shared" si="1634"/>
        <v>0</v>
      </c>
      <c r="HB114" s="343">
        <f t="shared" si="1634"/>
        <v>0</v>
      </c>
      <c r="HC114" s="343">
        <f t="shared" si="1634"/>
        <v>0</v>
      </c>
      <c r="HD114" s="343">
        <f t="shared" si="1634"/>
        <v>0</v>
      </c>
      <c r="HE114" s="343">
        <f t="shared" si="1634"/>
        <v>0</v>
      </c>
      <c r="HF114" s="343">
        <f t="shared" si="1634"/>
        <v>0</v>
      </c>
      <c r="HG114" s="343">
        <f t="shared" si="1634"/>
        <v>0</v>
      </c>
      <c r="HH114" s="343">
        <f t="shared" si="1634"/>
        <v>0</v>
      </c>
      <c r="HI114" s="343">
        <f t="shared" si="1634"/>
        <v>0</v>
      </c>
      <c r="HJ114" s="343">
        <f t="shared" si="1634"/>
        <v>0</v>
      </c>
      <c r="HK114" s="343">
        <f t="shared" si="1634"/>
        <v>0</v>
      </c>
      <c r="HL114" s="343">
        <f t="shared" si="1634"/>
        <v>0</v>
      </c>
      <c r="HM114" s="343">
        <f t="shared" si="1634"/>
        <v>0</v>
      </c>
      <c r="HN114" s="343">
        <f t="shared" si="1634"/>
        <v>0</v>
      </c>
      <c r="HO114" s="343">
        <f t="shared" si="1634"/>
        <v>0</v>
      </c>
      <c r="HP114" s="343">
        <f t="shared" si="1634"/>
        <v>0</v>
      </c>
      <c r="HQ114" s="343">
        <f t="shared" si="1634"/>
        <v>0</v>
      </c>
      <c r="HR114" s="343">
        <f t="shared" si="1634"/>
        <v>0</v>
      </c>
      <c r="HS114" s="343">
        <f t="shared" si="1634"/>
        <v>0</v>
      </c>
      <c r="HT114" s="343">
        <f t="shared" si="1634"/>
        <v>0</v>
      </c>
      <c r="HU114" s="343">
        <f t="shared" si="1634"/>
        <v>0</v>
      </c>
      <c r="HV114" s="343">
        <f t="shared" si="1634"/>
        <v>0</v>
      </c>
      <c r="HW114" s="343">
        <f t="shared" si="1634"/>
        <v>0</v>
      </c>
      <c r="HX114" s="343">
        <f t="shared" si="1634"/>
        <v>0</v>
      </c>
      <c r="HY114" s="343">
        <f t="shared" si="1634"/>
        <v>0</v>
      </c>
      <c r="HZ114" s="343">
        <f t="shared" si="1634"/>
        <v>0</v>
      </c>
      <c r="IA114" s="343">
        <f t="shared" si="1634"/>
        <v>0</v>
      </c>
      <c r="IB114" s="343">
        <f t="shared" si="1634"/>
        <v>0</v>
      </c>
      <c r="ID114" s="279" t="s">
        <v>330</v>
      </c>
      <c r="IE114" s="27"/>
      <c r="IF114" s="1116">
        <f t="shared" ref="IF114:IX117" si="1635">+SUMIFS($AF114:$IB114,$AF$54:$IB$54,IF$56)</f>
        <v>0</v>
      </c>
      <c r="IG114" s="1484">
        <f>+AF114</f>
        <v>0</v>
      </c>
      <c r="IH114" s="1116">
        <f t="shared" ref="IH114:IX114" si="1636">+IG117</f>
        <v>0</v>
      </c>
      <c r="II114" s="1116">
        <f t="shared" si="1636"/>
        <v>0</v>
      </c>
      <c r="IJ114" s="1116">
        <f t="shared" si="1636"/>
        <v>0</v>
      </c>
      <c r="IK114" s="1116">
        <f t="shared" si="1636"/>
        <v>0</v>
      </c>
      <c r="IL114" s="1116">
        <f t="shared" si="1636"/>
        <v>0</v>
      </c>
      <c r="IM114" s="1116">
        <f t="shared" si="1636"/>
        <v>0</v>
      </c>
      <c r="IN114" s="1116">
        <f t="shared" si="1636"/>
        <v>0</v>
      </c>
      <c r="IO114" s="1116">
        <f t="shared" si="1636"/>
        <v>0</v>
      </c>
      <c r="IP114" s="1116">
        <f t="shared" si="1636"/>
        <v>0</v>
      </c>
      <c r="IQ114" s="1116">
        <f t="shared" si="1636"/>
        <v>0</v>
      </c>
      <c r="IR114" s="1116">
        <f t="shared" si="1636"/>
        <v>0</v>
      </c>
      <c r="IS114" s="1116">
        <f t="shared" si="1636"/>
        <v>0</v>
      </c>
      <c r="IT114" s="1116">
        <f t="shared" si="1636"/>
        <v>0</v>
      </c>
      <c r="IU114" s="1116">
        <f t="shared" si="1636"/>
        <v>0</v>
      </c>
      <c r="IV114" s="1116">
        <f t="shared" si="1636"/>
        <v>0</v>
      </c>
      <c r="IW114" s="1116">
        <f t="shared" si="1636"/>
        <v>0</v>
      </c>
      <c r="IX114" s="1480">
        <f t="shared" si="1636"/>
        <v>0</v>
      </c>
    </row>
    <row r="115" spans="3:259" x14ac:dyDescent="0.3">
      <c r="C115" s="279" t="s">
        <v>331</v>
      </c>
      <c r="D115" s="27"/>
      <c r="E115" s="343"/>
      <c r="F115" s="343">
        <f>-F107</f>
        <v>0</v>
      </c>
      <c r="G115" s="343">
        <f>-G107</f>
        <v>0</v>
      </c>
      <c r="H115" s="343">
        <f t="shared" ref="H115:W115" si="1637">-H107</f>
        <v>0</v>
      </c>
      <c r="I115" s="343">
        <f t="shared" si="1637"/>
        <v>0</v>
      </c>
      <c r="J115" s="343">
        <f t="shared" si="1637"/>
        <v>0</v>
      </c>
      <c r="K115" s="343">
        <f t="shared" si="1637"/>
        <v>0</v>
      </c>
      <c r="L115" s="343">
        <f t="shared" si="1637"/>
        <v>0</v>
      </c>
      <c r="M115" s="343">
        <f t="shared" si="1637"/>
        <v>0</v>
      </c>
      <c r="N115" s="343">
        <f t="shared" si="1637"/>
        <v>0</v>
      </c>
      <c r="O115" s="343">
        <f t="shared" si="1637"/>
        <v>0</v>
      </c>
      <c r="P115" s="343">
        <f t="shared" si="1637"/>
        <v>0</v>
      </c>
      <c r="Q115" s="343">
        <f t="shared" si="1637"/>
        <v>0</v>
      </c>
      <c r="R115" s="343">
        <f t="shared" si="1637"/>
        <v>0</v>
      </c>
      <c r="S115" s="343">
        <f t="shared" si="1637"/>
        <v>0</v>
      </c>
      <c r="T115" s="343">
        <f t="shared" si="1637"/>
        <v>0</v>
      </c>
      <c r="U115" s="343">
        <f t="shared" si="1637"/>
        <v>0</v>
      </c>
      <c r="V115" s="343">
        <f t="shared" si="1637"/>
        <v>0</v>
      </c>
      <c r="W115" s="393">
        <f t="shared" si="1637"/>
        <v>0</v>
      </c>
      <c r="X115" s="103"/>
      <c r="Y115" s="279" t="s">
        <v>331</v>
      </c>
      <c r="Z115" s="27"/>
      <c r="AA115" s="343"/>
      <c r="AB115" s="343">
        <f t="shared" ref="AB115:AK115" si="1638">-IF(MONTH(AB$105)=12,SUMIFS($AF$107:$IB$107,$AF$103:$IB$103,AB$103),0)</f>
        <v>0</v>
      </c>
      <c r="AC115" s="343">
        <f t="shared" si="1638"/>
        <v>0</v>
      </c>
      <c r="AD115" s="343">
        <f t="shared" si="1638"/>
        <v>0</v>
      </c>
      <c r="AE115" s="343">
        <f t="shared" si="1638"/>
        <v>0</v>
      </c>
      <c r="AF115" s="343">
        <f t="shared" si="1638"/>
        <v>0</v>
      </c>
      <c r="AG115" s="343">
        <f t="shared" si="1638"/>
        <v>0</v>
      </c>
      <c r="AH115" s="343">
        <f t="shared" si="1638"/>
        <v>0</v>
      </c>
      <c r="AI115" s="343">
        <f t="shared" si="1638"/>
        <v>0</v>
      </c>
      <c r="AJ115" s="343">
        <f t="shared" si="1638"/>
        <v>0</v>
      </c>
      <c r="AK115" s="343">
        <f t="shared" si="1638"/>
        <v>0</v>
      </c>
      <c r="AL115" s="343">
        <f t="shared" ref="AL115:CR115" si="1639">-IF(MONTH(AL$105)=12,SUMIFS($AF$107:$IB$107,$AF$103:$IB$103,AL$103),0)</f>
        <v>0</v>
      </c>
      <c r="AM115" s="343">
        <f t="shared" si="1639"/>
        <v>0</v>
      </c>
      <c r="AN115" s="343">
        <f t="shared" si="1639"/>
        <v>0</v>
      </c>
      <c r="AO115" s="343">
        <f t="shared" si="1639"/>
        <v>0</v>
      </c>
      <c r="AP115" s="343">
        <f t="shared" si="1639"/>
        <v>0</v>
      </c>
      <c r="AQ115" s="343">
        <f t="shared" si="1639"/>
        <v>0</v>
      </c>
      <c r="AR115" s="343">
        <f t="shared" si="1639"/>
        <v>0</v>
      </c>
      <c r="AS115" s="343">
        <f t="shared" si="1639"/>
        <v>0</v>
      </c>
      <c r="AT115" s="343">
        <f t="shared" si="1639"/>
        <v>0</v>
      </c>
      <c r="AU115" s="343">
        <f t="shared" si="1639"/>
        <v>0</v>
      </c>
      <c r="AV115" s="343">
        <f t="shared" si="1639"/>
        <v>0</v>
      </c>
      <c r="AW115" s="343">
        <f t="shared" si="1639"/>
        <v>0</v>
      </c>
      <c r="AX115" s="343">
        <f t="shared" si="1639"/>
        <v>0</v>
      </c>
      <c r="AY115" s="343">
        <f t="shared" si="1639"/>
        <v>0</v>
      </c>
      <c r="AZ115" s="343">
        <f t="shared" si="1639"/>
        <v>0</v>
      </c>
      <c r="BA115" s="343">
        <f t="shared" si="1639"/>
        <v>0</v>
      </c>
      <c r="BB115" s="343">
        <f t="shared" si="1639"/>
        <v>0</v>
      </c>
      <c r="BC115" s="343">
        <f t="shared" si="1639"/>
        <v>0</v>
      </c>
      <c r="BD115" s="343">
        <f t="shared" si="1639"/>
        <v>0</v>
      </c>
      <c r="BE115" s="343">
        <f t="shared" si="1639"/>
        <v>0</v>
      </c>
      <c r="BF115" s="343">
        <f t="shared" si="1639"/>
        <v>0</v>
      </c>
      <c r="BG115" s="343">
        <f t="shared" si="1639"/>
        <v>0</v>
      </c>
      <c r="BH115" s="343">
        <f t="shared" si="1639"/>
        <v>0</v>
      </c>
      <c r="BI115" s="343">
        <f t="shared" si="1639"/>
        <v>0</v>
      </c>
      <c r="BJ115" s="343">
        <f t="shared" si="1639"/>
        <v>0</v>
      </c>
      <c r="BK115" s="343">
        <f t="shared" si="1639"/>
        <v>0</v>
      </c>
      <c r="BL115" s="343">
        <f t="shared" si="1639"/>
        <v>0</v>
      </c>
      <c r="BM115" s="343">
        <f t="shared" si="1639"/>
        <v>0</v>
      </c>
      <c r="BN115" s="343">
        <f t="shared" si="1639"/>
        <v>0</v>
      </c>
      <c r="BO115" s="343">
        <f t="shared" si="1639"/>
        <v>0</v>
      </c>
      <c r="BP115" s="343">
        <f t="shared" si="1639"/>
        <v>0</v>
      </c>
      <c r="BQ115" s="343">
        <f t="shared" si="1639"/>
        <v>0</v>
      </c>
      <c r="BR115" s="343">
        <f t="shared" si="1639"/>
        <v>0</v>
      </c>
      <c r="BS115" s="343">
        <f t="shared" si="1639"/>
        <v>0</v>
      </c>
      <c r="BT115" s="343">
        <f t="shared" si="1639"/>
        <v>0</v>
      </c>
      <c r="BU115" s="343">
        <f t="shared" si="1639"/>
        <v>0</v>
      </c>
      <c r="BV115" s="343">
        <f t="shared" si="1639"/>
        <v>0</v>
      </c>
      <c r="BW115" s="343">
        <f t="shared" si="1639"/>
        <v>0</v>
      </c>
      <c r="BX115" s="343">
        <f t="shared" si="1639"/>
        <v>0</v>
      </c>
      <c r="BY115" s="343">
        <f t="shared" si="1639"/>
        <v>0</v>
      </c>
      <c r="BZ115" s="343">
        <f t="shared" si="1639"/>
        <v>0</v>
      </c>
      <c r="CA115" s="343">
        <f t="shared" si="1639"/>
        <v>0</v>
      </c>
      <c r="CB115" s="343">
        <f t="shared" si="1639"/>
        <v>0</v>
      </c>
      <c r="CC115" s="343">
        <f t="shared" si="1639"/>
        <v>0</v>
      </c>
      <c r="CD115" s="343">
        <f t="shared" si="1639"/>
        <v>0</v>
      </c>
      <c r="CE115" s="343">
        <f t="shared" si="1639"/>
        <v>0</v>
      </c>
      <c r="CF115" s="343">
        <f t="shared" si="1639"/>
        <v>0</v>
      </c>
      <c r="CG115" s="343">
        <f t="shared" si="1639"/>
        <v>0</v>
      </c>
      <c r="CH115" s="343">
        <f t="shared" si="1639"/>
        <v>0</v>
      </c>
      <c r="CI115" s="343">
        <f t="shared" si="1639"/>
        <v>0</v>
      </c>
      <c r="CJ115" s="343">
        <f t="shared" si="1639"/>
        <v>0</v>
      </c>
      <c r="CK115" s="343">
        <f t="shared" si="1639"/>
        <v>0</v>
      </c>
      <c r="CL115" s="343">
        <f t="shared" si="1639"/>
        <v>0</v>
      </c>
      <c r="CM115" s="343">
        <f t="shared" si="1639"/>
        <v>0</v>
      </c>
      <c r="CN115" s="343">
        <f t="shared" si="1639"/>
        <v>0</v>
      </c>
      <c r="CO115" s="343">
        <f t="shared" si="1639"/>
        <v>0</v>
      </c>
      <c r="CP115" s="343">
        <f t="shared" si="1639"/>
        <v>0</v>
      </c>
      <c r="CQ115" s="343">
        <f t="shared" si="1639"/>
        <v>0</v>
      </c>
      <c r="CR115" s="343">
        <f t="shared" si="1639"/>
        <v>0</v>
      </c>
      <c r="CS115" s="343">
        <f t="shared" ref="CS115:FD115" si="1640">-IF(MONTH(CS$105)=12,SUMIFS($AF$107:$IB$107,$AF$103:$IB$103,CS$103),0)</f>
        <v>0</v>
      </c>
      <c r="CT115" s="343">
        <f t="shared" si="1640"/>
        <v>0</v>
      </c>
      <c r="CU115" s="343">
        <f t="shared" si="1640"/>
        <v>0</v>
      </c>
      <c r="CV115" s="343">
        <f t="shared" si="1640"/>
        <v>0</v>
      </c>
      <c r="CW115" s="343">
        <f t="shared" si="1640"/>
        <v>0</v>
      </c>
      <c r="CX115" s="343">
        <f t="shared" si="1640"/>
        <v>0</v>
      </c>
      <c r="CY115" s="343">
        <f t="shared" si="1640"/>
        <v>0</v>
      </c>
      <c r="CZ115" s="343">
        <f t="shared" si="1640"/>
        <v>0</v>
      </c>
      <c r="DA115" s="343">
        <f t="shared" si="1640"/>
        <v>0</v>
      </c>
      <c r="DB115" s="343">
        <f t="shared" si="1640"/>
        <v>0</v>
      </c>
      <c r="DC115" s="343">
        <f t="shared" si="1640"/>
        <v>0</v>
      </c>
      <c r="DD115" s="343">
        <f t="shared" si="1640"/>
        <v>0</v>
      </c>
      <c r="DE115" s="343">
        <f t="shared" si="1640"/>
        <v>0</v>
      </c>
      <c r="DF115" s="343">
        <f t="shared" si="1640"/>
        <v>0</v>
      </c>
      <c r="DG115" s="343">
        <f t="shared" si="1640"/>
        <v>0</v>
      </c>
      <c r="DH115" s="343">
        <f t="shared" si="1640"/>
        <v>0</v>
      </c>
      <c r="DI115" s="343">
        <f t="shared" si="1640"/>
        <v>0</v>
      </c>
      <c r="DJ115" s="343">
        <f t="shared" si="1640"/>
        <v>0</v>
      </c>
      <c r="DK115" s="343">
        <f t="shared" si="1640"/>
        <v>0</v>
      </c>
      <c r="DL115" s="343">
        <f t="shared" si="1640"/>
        <v>0</v>
      </c>
      <c r="DM115" s="343">
        <f t="shared" si="1640"/>
        <v>0</v>
      </c>
      <c r="DN115" s="343">
        <f t="shared" si="1640"/>
        <v>0</v>
      </c>
      <c r="DO115" s="343">
        <f t="shared" si="1640"/>
        <v>0</v>
      </c>
      <c r="DP115" s="343">
        <f t="shared" si="1640"/>
        <v>0</v>
      </c>
      <c r="DQ115" s="343">
        <f t="shared" si="1640"/>
        <v>0</v>
      </c>
      <c r="DR115" s="343">
        <f t="shared" si="1640"/>
        <v>0</v>
      </c>
      <c r="DS115" s="343">
        <f t="shared" si="1640"/>
        <v>0</v>
      </c>
      <c r="DT115" s="343">
        <f t="shared" si="1640"/>
        <v>0</v>
      </c>
      <c r="DU115" s="343">
        <f t="shared" si="1640"/>
        <v>0</v>
      </c>
      <c r="DV115" s="343">
        <f t="shared" si="1640"/>
        <v>0</v>
      </c>
      <c r="DW115" s="343">
        <f t="shared" si="1640"/>
        <v>0</v>
      </c>
      <c r="DX115" s="343">
        <f t="shared" si="1640"/>
        <v>0</v>
      </c>
      <c r="DY115" s="343">
        <f t="shared" si="1640"/>
        <v>0</v>
      </c>
      <c r="DZ115" s="343">
        <f t="shared" si="1640"/>
        <v>0</v>
      </c>
      <c r="EA115" s="343">
        <f t="shared" si="1640"/>
        <v>0</v>
      </c>
      <c r="EB115" s="343">
        <f t="shared" si="1640"/>
        <v>0</v>
      </c>
      <c r="EC115" s="343">
        <f t="shared" si="1640"/>
        <v>0</v>
      </c>
      <c r="ED115" s="343">
        <f t="shared" si="1640"/>
        <v>0</v>
      </c>
      <c r="EE115" s="343">
        <f t="shared" si="1640"/>
        <v>0</v>
      </c>
      <c r="EF115" s="343">
        <f t="shared" si="1640"/>
        <v>0</v>
      </c>
      <c r="EG115" s="343">
        <f t="shared" si="1640"/>
        <v>0</v>
      </c>
      <c r="EH115" s="343">
        <f t="shared" si="1640"/>
        <v>0</v>
      </c>
      <c r="EI115" s="343">
        <f t="shared" si="1640"/>
        <v>0</v>
      </c>
      <c r="EJ115" s="343">
        <f t="shared" si="1640"/>
        <v>0</v>
      </c>
      <c r="EK115" s="343">
        <f t="shared" si="1640"/>
        <v>0</v>
      </c>
      <c r="EL115" s="343">
        <f t="shared" si="1640"/>
        <v>0</v>
      </c>
      <c r="EM115" s="343">
        <f t="shared" si="1640"/>
        <v>0</v>
      </c>
      <c r="EN115" s="343">
        <f t="shared" si="1640"/>
        <v>0</v>
      </c>
      <c r="EO115" s="343">
        <f t="shared" si="1640"/>
        <v>0</v>
      </c>
      <c r="EP115" s="343">
        <f t="shared" si="1640"/>
        <v>0</v>
      </c>
      <c r="EQ115" s="343">
        <f t="shared" si="1640"/>
        <v>0</v>
      </c>
      <c r="ER115" s="343">
        <f t="shared" si="1640"/>
        <v>0</v>
      </c>
      <c r="ES115" s="343">
        <f t="shared" si="1640"/>
        <v>0</v>
      </c>
      <c r="ET115" s="343">
        <f t="shared" si="1640"/>
        <v>0</v>
      </c>
      <c r="EU115" s="343">
        <f t="shared" si="1640"/>
        <v>0</v>
      </c>
      <c r="EV115" s="343">
        <f t="shared" si="1640"/>
        <v>0</v>
      </c>
      <c r="EW115" s="343">
        <f t="shared" si="1640"/>
        <v>0</v>
      </c>
      <c r="EX115" s="343">
        <f t="shared" si="1640"/>
        <v>0</v>
      </c>
      <c r="EY115" s="343">
        <f t="shared" si="1640"/>
        <v>0</v>
      </c>
      <c r="EZ115" s="343">
        <f t="shared" si="1640"/>
        <v>0</v>
      </c>
      <c r="FA115" s="343">
        <f t="shared" si="1640"/>
        <v>0</v>
      </c>
      <c r="FB115" s="343">
        <f t="shared" si="1640"/>
        <v>0</v>
      </c>
      <c r="FC115" s="343">
        <f t="shared" si="1640"/>
        <v>0</v>
      </c>
      <c r="FD115" s="343">
        <f t="shared" si="1640"/>
        <v>0</v>
      </c>
      <c r="FE115" s="343">
        <f t="shared" ref="FE115:HP115" si="1641">-IF(MONTH(FE$105)=12,SUMIFS($AF$107:$IB$107,$AF$103:$IB$103,FE$103),0)</f>
        <v>0</v>
      </c>
      <c r="FF115" s="343">
        <f t="shared" si="1641"/>
        <v>0</v>
      </c>
      <c r="FG115" s="343">
        <f t="shared" si="1641"/>
        <v>0</v>
      </c>
      <c r="FH115" s="343">
        <f t="shared" si="1641"/>
        <v>0</v>
      </c>
      <c r="FI115" s="343">
        <f t="shared" si="1641"/>
        <v>0</v>
      </c>
      <c r="FJ115" s="343">
        <f t="shared" si="1641"/>
        <v>0</v>
      </c>
      <c r="FK115" s="343">
        <f t="shared" si="1641"/>
        <v>0</v>
      </c>
      <c r="FL115" s="343">
        <f t="shared" si="1641"/>
        <v>0</v>
      </c>
      <c r="FM115" s="343">
        <f t="shared" si="1641"/>
        <v>0</v>
      </c>
      <c r="FN115" s="343">
        <f t="shared" si="1641"/>
        <v>0</v>
      </c>
      <c r="FO115" s="343">
        <f t="shared" si="1641"/>
        <v>0</v>
      </c>
      <c r="FP115" s="343">
        <f t="shared" si="1641"/>
        <v>0</v>
      </c>
      <c r="FQ115" s="343">
        <f t="shared" si="1641"/>
        <v>0</v>
      </c>
      <c r="FR115" s="343">
        <f t="shared" si="1641"/>
        <v>0</v>
      </c>
      <c r="FS115" s="343">
        <f t="shared" si="1641"/>
        <v>0</v>
      </c>
      <c r="FT115" s="343">
        <f t="shared" si="1641"/>
        <v>0</v>
      </c>
      <c r="FU115" s="343">
        <f t="shared" si="1641"/>
        <v>0</v>
      </c>
      <c r="FV115" s="343">
        <f t="shared" si="1641"/>
        <v>0</v>
      </c>
      <c r="FW115" s="343">
        <f t="shared" si="1641"/>
        <v>0</v>
      </c>
      <c r="FX115" s="343">
        <f t="shared" si="1641"/>
        <v>0</v>
      </c>
      <c r="FY115" s="343">
        <f t="shared" si="1641"/>
        <v>0</v>
      </c>
      <c r="FZ115" s="343">
        <f t="shared" si="1641"/>
        <v>0</v>
      </c>
      <c r="GA115" s="343">
        <f t="shared" si="1641"/>
        <v>0</v>
      </c>
      <c r="GB115" s="343">
        <f t="shared" si="1641"/>
        <v>0</v>
      </c>
      <c r="GC115" s="343">
        <f t="shared" si="1641"/>
        <v>0</v>
      </c>
      <c r="GD115" s="343">
        <f t="shared" si="1641"/>
        <v>0</v>
      </c>
      <c r="GE115" s="343">
        <f t="shared" si="1641"/>
        <v>0</v>
      </c>
      <c r="GF115" s="343">
        <f t="shared" si="1641"/>
        <v>0</v>
      </c>
      <c r="GG115" s="343">
        <f t="shared" si="1641"/>
        <v>0</v>
      </c>
      <c r="GH115" s="343">
        <f t="shared" si="1641"/>
        <v>0</v>
      </c>
      <c r="GI115" s="343">
        <f t="shared" si="1641"/>
        <v>0</v>
      </c>
      <c r="GJ115" s="343">
        <f t="shared" si="1641"/>
        <v>0</v>
      </c>
      <c r="GK115" s="343">
        <f t="shared" si="1641"/>
        <v>0</v>
      </c>
      <c r="GL115" s="343">
        <f t="shared" si="1641"/>
        <v>0</v>
      </c>
      <c r="GM115" s="343">
        <f t="shared" si="1641"/>
        <v>0</v>
      </c>
      <c r="GN115" s="343">
        <f t="shared" si="1641"/>
        <v>0</v>
      </c>
      <c r="GO115" s="343">
        <f t="shared" si="1641"/>
        <v>0</v>
      </c>
      <c r="GP115" s="343">
        <f t="shared" si="1641"/>
        <v>0</v>
      </c>
      <c r="GQ115" s="343">
        <f t="shared" si="1641"/>
        <v>0</v>
      </c>
      <c r="GR115" s="343">
        <f t="shared" si="1641"/>
        <v>0</v>
      </c>
      <c r="GS115" s="343">
        <f t="shared" si="1641"/>
        <v>0</v>
      </c>
      <c r="GT115" s="343">
        <f t="shared" si="1641"/>
        <v>0</v>
      </c>
      <c r="GU115" s="343">
        <f t="shared" si="1641"/>
        <v>0</v>
      </c>
      <c r="GV115" s="343">
        <f t="shared" si="1641"/>
        <v>0</v>
      </c>
      <c r="GW115" s="343">
        <f t="shared" si="1641"/>
        <v>0</v>
      </c>
      <c r="GX115" s="343">
        <f t="shared" si="1641"/>
        <v>0</v>
      </c>
      <c r="GY115" s="343">
        <f t="shared" si="1641"/>
        <v>0</v>
      </c>
      <c r="GZ115" s="343">
        <f t="shared" si="1641"/>
        <v>0</v>
      </c>
      <c r="HA115" s="343">
        <f t="shared" si="1641"/>
        <v>0</v>
      </c>
      <c r="HB115" s="343">
        <f t="shared" si="1641"/>
        <v>0</v>
      </c>
      <c r="HC115" s="343">
        <f t="shared" si="1641"/>
        <v>0</v>
      </c>
      <c r="HD115" s="343">
        <f t="shared" si="1641"/>
        <v>0</v>
      </c>
      <c r="HE115" s="343">
        <f t="shared" si="1641"/>
        <v>0</v>
      </c>
      <c r="HF115" s="343">
        <f t="shared" si="1641"/>
        <v>0</v>
      </c>
      <c r="HG115" s="343">
        <f t="shared" si="1641"/>
        <v>0</v>
      </c>
      <c r="HH115" s="343">
        <f t="shared" si="1641"/>
        <v>0</v>
      </c>
      <c r="HI115" s="343">
        <f t="shared" si="1641"/>
        <v>0</v>
      </c>
      <c r="HJ115" s="343">
        <f t="shared" si="1641"/>
        <v>0</v>
      </c>
      <c r="HK115" s="343">
        <f t="shared" si="1641"/>
        <v>0</v>
      </c>
      <c r="HL115" s="343">
        <f t="shared" si="1641"/>
        <v>0</v>
      </c>
      <c r="HM115" s="343">
        <f t="shared" si="1641"/>
        <v>0</v>
      </c>
      <c r="HN115" s="343">
        <f t="shared" si="1641"/>
        <v>0</v>
      </c>
      <c r="HO115" s="343">
        <f t="shared" si="1641"/>
        <v>0</v>
      </c>
      <c r="HP115" s="343">
        <f t="shared" si="1641"/>
        <v>0</v>
      </c>
      <c r="HQ115" s="343">
        <f t="shared" ref="HQ115:IB115" si="1642">-IF(MONTH(HQ$105)=12,SUMIFS($AF$107:$IB$107,$AF$103:$IB$103,HQ$103),0)</f>
        <v>0</v>
      </c>
      <c r="HR115" s="343">
        <f t="shared" si="1642"/>
        <v>0</v>
      </c>
      <c r="HS115" s="343">
        <f t="shared" si="1642"/>
        <v>0</v>
      </c>
      <c r="HT115" s="343">
        <f t="shared" si="1642"/>
        <v>0</v>
      </c>
      <c r="HU115" s="343">
        <f t="shared" si="1642"/>
        <v>0</v>
      </c>
      <c r="HV115" s="343">
        <f t="shared" si="1642"/>
        <v>0</v>
      </c>
      <c r="HW115" s="343">
        <f t="shared" si="1642"/>
        <v>0</v>
      </c>
      <c r="HX115" s="343">
        <f t="shared" si="1642"/>
        <v>0</v>
      </c>
      <c r="HY115" s="343">
        <f t="shared" si="1642"/>
        <v>0</v>
      </c>
      <c r="HZ115" s="343">
        <f t="shared" si="1642"/>
        <v>0</v>
      </c>
      <c r="IA115" s="1442">
        <f>-SUMIFS($AF$107:$IB$107,$AF$103:$IB$103,IA$103)</f>
        <v>0</v>
      </c>
      <c r="IB115" s="343">
        <f t="shared" si="1642"/>
        <v>0</v>
      </c>
      <c r="ID115" s="279" t="s">
        <v>331</v>
      </c>
      <c r="IE115" s="27"/>
      <c r="IF115" s="1116">
        <f t="shared" si="1635"/>
        <v>0</v>
      </c>
      <c r="IG115" s="1116">
        <f t="shared" si="1635"/>
        <v>0</v>
      </c>
      <c r="IH115" s="1116">
        <f t="shared" si="1635"/>
        <v>0</v>
      </c>
      <c r="II115" s="1116">
        <f t="shared" si="1635"/>
        <v>0</v>
      </c>
      <c r="IJ115" s="1116">
        <f t="shared" si="1635"/>
        <v>0</v>
      </c>
      <c r="IK115" s="1116">
        <f t="shared" si="1635"/>
        <v>0</v>
      </c>
      <c r="IL115" s="1116">
        <f t="shared" si="1635"/>
        <v>0</v>
      </c>
      <c r="IM115" s="1116">
        <f t="shared" si="1635"/>
        <v>0</v>
      </c>
      <c r="IN115" s="1116">
        <f t="shared" si="1635"/>
        <v>0</v>
      </c>
      <c r="IO115" s="1116">
        <f t="shared" si="1635"/>
        <v>0</v>
      </c>
      <c r="IP115" s="1116">
        <f t="shared" si="1635"/>
        <v>0</v>
      </c>
      <c r="IQ115" s="1116">
        <f t="shared" si="1635"/>
        <v>0</v>
      </c>
      <c r="IR115" s="1116">
        <f t="shared" si="1635"/>
        <v>0</v>
      </c>
      <c r="IS115" s="1116">
        <f t="shared" si="1635"/>
        <v>0</v>
      </c>
      <c r="IT115" s="1116">
        <f t="shared" si="1635"/>
        <v>0</v>
      </c>
      <c r="IU115" s="1116">
        <f t="shared" si="1635"/>
        <v>0</v>
      </c>
      <c r="IV115" s="1116">
        <f t="shared" si="1635"/>
        <v>0</v>
      </c>
      <c r="IW115" s="1116">
        <f t="shared" si="1635"/>
        <v>0</v>
      </c>
      <c r="IX115" s="1480">
        <f t="shared" si="1635"/>
        <v>0</v>
      </c>
      <c r="IY115" s="582"/>
    </row>
    <row r="116" spans="3:259" x14ac:dyDescent="0.3">
      <c r="C116" s="279" t="s">
        <v>332</v>
      </c>
      <c r="D116" s="27"/>
      <c r="E116" s="343"/>
      <c r="F116" s="343">
        <v>0</v>
      </c>
      <c r="G116" s="343">
        <f>F107</f>
        <v>0</v>
      </c>
      <c r="H116" s="343">
        <f t="shared" ref="H116:W116" si="1643">G107</f>
        <v>0</v>
      </c>
      <c r="I116" s="343">
        <f t="shared" si="1643"/>
        <v>0</v>
      </c>
      <c r="J116" s="343">
        <f t="shared" si="1643"/>
        <v>0</v>
      </c>
      <c r="K116" s="343">
        <f t="shared" si="1643"/>
        <v>0</v>
      </c>
      <c r="L116" s="343">
        <f t="shared" si="1643"/>
        <v>0</v>
      </c>
      <c r="M116" s="343">
        <f t="shared" si="1643"/>
        <v>0</v>
      </c>
      <c r="N116" s="343">
        <f t="shared" si="1643"/>
        <v>0</v>
      </c>
      <c r="O116" s="343">
        <f t="shared" si="1643"/>
        <v>0</v>
      </c>
      <c r="P116" s="343">
        <f t="shared" si="1643"/>
        <v>0</v>
      </c>
      <c r="Q116" s="343">
        <f t="shared" si="1643"/>
        <v>0</v>
      </c>
      <c r="R116" s="343">
        <f t="shared" si="1643"/>
        <v>0</v>
      </c>
      <c r="S116" s="343">
        <f t="shared" si="1643"/>
        <v>0</v>
      </c>
      <c r="T116" s="343">
        <f t="shared" si="1643"/>
        <v>0</v>
      </c>
      <c r="U116" s="343">
        <f t="shared" si="1643"/>
        <v>0</v>
      </c>
      <c r="V116" s="343">
        <f t="shared" si="1643"/>
        <v>0</v>
      </c>
      <c r="W116" s="393">
        <f t="shared" si="1643"/>
        <v>0</v>
      </c>
      <c r="X116" s="103"/>
      <c r="Y116" s="279" t="s">
        <v>332</v>
      </c>
      <c r="Z116" s="394">
        <f>+SUM(AB116:IB116)</f>
        <v>0</v>
      </c>
      <c r="AA116" s="343">
        <f>Z116-Z107</f>
        <v>0</v>
      </c>
      <c r="AB116" s="343">
        <v>0</v>
      </c>
      <c r="AC116" s="343">
        <f>-AB115</f>
        <v>0</v>
      </c>
      <c r="AD116" s="343">
        <f t="shared" ref="AD116:CO116" si="1644">-AC115</f>
        <v>0</v>
      </c>
      <c r="AE116" s="343">
        <f t="shared" si="1644"/>
        <v>0</v>
      </c>
      <c r="AF116" s="343">
        <f t="shared" si="1644"/>
        <v>0</v>
      </c>
      <c r="AG116" s="343">
        <f t="shared" si="1644"/>
        <v>0</v>
      </c>
      <c r="AH116" s="343">
        <f t="shared" si="1644"/>
        <v>0</v>
      </c>
      <c r="AI116" s="343">
        <f t="shared" si="1644"/>
        <v>0</v>
      </c>
      <c r="AJ116" s="343">
        <f t="shared" si="1644"/>
        <v>0</v>
      </c>
      <c r="AK116" s="343">
        <f t="shared" si="1644"/>
        <v>0</v>
      </c>
      <c r="AL116" s="343">
        <f t="shared" si="1644"/>
        <v>0</v>
      </c>
      <c r="AM116" s="343">
        <f t="shared" si="1644"/>
        <v>0</v>
      </c>
      <c r="AN116" s="343">
        <f t="shared" si="1644"/>
        <v>0</v>
      </c>
      <c r="AO116" s="343">
        <f t="shared" si="1644"/>
        <v>0</v>
      </c>
      <c r="AP116" s="343">
        <f t="shared" si="1644"/>
        <v>0</v>
      </c>
      <c r="AQ116" s="343">
        <f t="shared" si="1644"/>
        <v>0</v>
      </c>
      <c r="AR116" s="343">
        <f t="shared" si="1644"/>
        <v>0</v>
      </c>
      <c r="AS116" s="343">
        <f t="shared" si="1644"/>
        <v>0</v>
      </c>
      <c r="AT116" s="343">
        <f t="shared" si="1644"/>
        <v>0</v>
      </c>
      <c r="AU116" s="343">
        <f t="shared" si="1644"/>
        <v>0</v>
      </c>
      <c r="AV116" s="343">
        <f t="shared" si="1644"/>
        <v>0</v>
      </c>
      <c r="AW116" s="343">
        <f t="shared" si="1644"/>
        <v>0</v>
      </c>
      <c r="AX116" s="343">
        <f t="shared" si="1644"/>
        <v>0</v>
      </c>
      <c r="AY116" s="343">
        <f t="shared" si="1644"/>
        <v>0</v>
      </c>
      <c r="AZ116" s="343">
        <f t="shared" si="1644"/>
        <v>0</v>
      </c>
      <c r="BA116" s="343">
        <f t="shared" si="1644"/>
        <v>0</v>
      </c>
      <c r="BB116" s="343">
        <f t="shared" si="1644"/>
        <v>0</v>
      </c>
      <c r="BC116" s="343">
        <f t="shared" si="1644"/>
        <v>0</v>
      </c>
      <c r="BD116" s="343">
        <f t="shared" si="1644"/>
        <v>0</v>
      </c>
      <c r="BE116" s="343">
        <f t="shared" si="1644"/>
        <v>0</v>
      </c>
      <c r="BF116" s="343">
        <f t="shared" si="1644"/>
        <v>0</v>
      </c>
      <c r="BG116" s="343">
        <f t="shared" si="1644"/>
        <v>0</v>
      </c>
      <c r="BH116" s="343">
        <f t="shared" si="1644"/>
        <v>0</v>
      </c>
      <c r="BI116" s="343">
        <f t="shared" si="1644"/>
        <v>0</v>
      </c>
      <c r="BJ116" s="343">
        <f t="shared" si="1644"/>
        <v>0</v>
      </c>
      <c r="BK116" s="343">
        <f t="shared" si="1644"/>
        <v>0</v>
      </c>
      <c r="BL116" s="343">
        <f t="shared" si="1644"/>
        <v>0</v>
      </c>
      <c r="BM116" s="343">
        <f t="shared" si="1644"/>
        <v>0</v>
      </c>
      <c r="BN116" s="343">
        <f t="shared" si="1644"/>
        <v>0</v>
      </c>
      <c r="BO116" s="343">
        <f t="shared" si="1644"/>
        <v>0</v>
      </c>
      <c r="BP116" s="343">
        <f t="shared" si="1644"/>
        <v>0</v>
      </c>
      <c r="BQ116" s="343">
        <f t="shared" si="1644"/>
        <v>0</v>
      </c>
      <c r="BR116" s="343">
        <f t="shared" si="1644"/>
        <v>0</v>
      </c>
      <c r="BS116" s="343">
        <f t="shared" si="1644"/>
        <v>0</v>
      </c>
      <c r="BT116" s="343">
        <f t="shared" si="1644"/>
        <v>0</v>
      </c>
      <c r="BU116" s="343">
        <f t="shared" si="1644"/>
        <v>0</v>
      </c>
      <c r="BV116" s="343">
        <f t="shared" si="1644"/>
        <v>0</v>
      </c>
      <c r="BW116" s="343">
        <f t="shared" si="1644"/>
        <v>0</v>
      </c>
      <c r="BX116" s="343">
        <f t="shared" si="1644"/>
        <v>0</v>
      </c>
      <c r="BY116" s="343">
        <f t="shared" si="1644"/>
        <v>0</v>
      </c>
      <c r="BZ116" s="343">
        <f t="shared" si="1644"/>
        <v>0</v>
      </c>
      <c r="CA116" s="343">
        <f t="shared" si="1644"/>
        <v>0</v>
      </c>
      <c r="CB116" s="343">
        <f t="shared" si="1644"/>
        <v>0</v>
      </c>
      <c r="CC116" s="343">
        <f t="shared" si="1644"/>
        <v>0</v>
      </c>
      <c r="CD116" s="343">
        <f t="shared" si="1644"/>
        <v>0</v>
      </c>
      <c r="CE116" s="343">
        <f t="shared" si="1644"/>
        <v>0</v>
      </c>
      <c r="CF116" s="343">
        <f t="shared" si="1644"/>
        <v>0</v>
      </c>
      <c r="CG116" s="343">
        <f t="shared" si="1644"/>
        <v>0</v>
      </c>
      <c r="CH116" s="343">
        <f t="shared" si="1644"/>
        <v>0</v>
      </c>
      <c r="CI116" s="343">
        <f t="shared" si="1644"/>
        <v>0</v>
      </c>
      <c r="CJ116" s="343">
        <f t="shared" si="1644"/>
        <v>0</v>
      </c>
      <c r="CK116" s="343">
        <f t="shared" si="1644"/>
        <v>0</v>
      </c>
      <c r="CL116" s="343">
        <f t="shared" si="1644"/>
        <v>0</v>
      </c>
      <c r="CM116" s="343">
        <f t="shared" si="1644"/>
        <v>0</v>
      </c>
      <c r="CN116" s="343">
        <f t="shared" si="1644"/>
        <v>0</v>
      </c>
      <c r="CO116" s="343">
        <f t="shared" si="1644"/>
        <v>0</v>
      </c>
      <c r="CP116" s="343">
        <f t="shared" ref="CP116:FA116" si="1645">-CO115</f>
        <v>0</v>
      </c>
      <c r="CQ116" s="343">
        <f t="shared" si="1645"/>
        <v>0</v>
      </c>
      <c r="CR116" s="343">
        <f t="shared" si="1645"/>
        <v>0</v>
      </c>
      <c r="CS116" s="343">
        <f t="shared" si="1645"/>
        <v>0</v>
      </c>
      <c r="CT116" s="343">
        <f t="shared" si="1645"/>
        <v>0</v>
      </c>
      <c r="CU116" s="343">
        <f t="shared" si="1645"/>
        <v>0</v>
      </c>
      <c r="CV116" s="343">
        <f t="shared" si="1645"/>
        <v>0</v>
      </c>
      <c r="CW116" s="343">
        <f t="shared" si="1645"/>
        <v>0</v>
      </c>
      <c r="CX116" s="343">
        <f t="shared" si="1645"/>
        <v>0</v>
      </c>
      <c r="CY116" s="343">
        <f t="shared" si="1645"/>
        <v>0</v>
      </c>
      <c r="CZ116" s="343">
        <f t="shared" si="1645"/>
        <v>0</v>
      </c>
      <c r="DA116" s="343">
        <f t="shared" si="1645"/>
        <v>0</v>
      </c>
      <c r="DB116" s="343">
        <f t="shared" si="1645"/>
        <v>0</v>
      </c>
      <c r="DC116" s="343">
        <f t="shared" si="1645"/>
        <v>0</v>
      </c>
      <c r="DD116" s="343">
        <f t="shared" si="1645"/>
        <v>0</v>
      </c>
      <c r="DE116" s="343">
        <f t="shared" si="1645"/>
        <v>0</v>
      </c>
      <c r="DF116" s="343">
        <f t="shared" si="1645"/>
        <v>0</v>
      </c>
      <c r="DG116" s="343">
        <f t="shared" si="1645"/>
        <v>0</v>
      </c>
      <c r="DH116" s="343">
        <f t="shared" si="1645"/>
        <v>0</v>
      </c>
      <c r="DI116" s="343">
        <f t="shared" si="1645"/>
        <v>0</v>
      </c>
      <c r="DJ116" s="343">
        <f t="shared" si="1645"/>
        <v>0</v>
      </c>
      <c r="DK116" s="343">
        <f t="shared" si="1645"/>
        <v>0</v>
      </c>
      <c r="DL116" s="343">
        <f t="shared" si="1645"/>
        <v>0</v>
      </c>
      <c r="DM116" s="343">
        <f t="shared" si="1645"/>
        <v>0</v>
      </c>
      <c r="DN116" s="343">
        <f t="shared" si="1645"/>
        <v>0</v>
      </c>
      <c r="DO116" s="343">
        <f t="shared" si="1645"/>
        <v>0</v>
      </c>
      <c r="DP116" s="343">
        <f t="shared" si="1645"/>
        <v>0</v>
      </c>
      <c r="DQ116" s="343">
        <f t="shared" si="1645"/>
        <v>0</v>
      </c>
      <c r="DR116" s="343">
        <f t="shared" si="1645"/>
        <v>0</v>
      </c>
      <c r="DS116" s="343">
        <f t="shared" si="1645"/>
        <v>0</v>
      </c>
      <c r="DT116" s="343">
        <f t="shared" si="1645"/>
        <v>0</v>
      </c>
      <c r="DU116" s="343">
        <f t="shared" si="1645"/>
        <v>0</v>
      </c>
      <c r="DV116" s="343">
        <f t="shared" si="1645"/>
        <v>0</v>
      </c>
      <c r="DW116" s="343">
        <f t="shared" si="1645"/>
        <v>0</v>
      </c>
      <c r="DX116" s="343">
        <f t="shared" si="1645"/>
        <v>0</v>
      </c>
      <c r="DY116" s="343">
        <f t="shared" si="1645"/>
        <v>0</v>
      </c>
      <c r="DZ116" s="343">
        <f t="shared" si="1645"/>
        <v>0</v>
      </c>
      <c r="EA116" s="343">
        <f t="shared" si="1645"/>
        <v>0</v>
      </c>
      <c r="EB116" s="343">
        <f t="shared" si="1645"/>
        <v>0</v>
      </c>
      <c r="EC116" s="343">
        <f t="shared" si="1645"/>
        <v>0</v>
      </c>
      <c r="ED116" s="343">
        <f t="shared" si="1645"/>
        <v>0</v>
      </c>
      <c r="EE116" s="343">
        <f t="shared" si="1645"/>
        <v>0</v>
      </c>
      <c r="EF116" s="343">
        <f t="shared" si="1645"/>
        <v>0</v>
      </c>
      <c r="EG116" s="343">
        <f t="shared" si="1645"/>
        <v>0</v>
      </c>
      <c r="EH116" s="343">
        <f t="shared" si="1645"/>
        <v>0</v>
      </c>
      <c r="EI116" s="343">
        <f t="shared" si="1645"/>
        <v>0</v>
      </c>
      <c r="EJ116" s="343">
        <f t="shared" si="1645"/>
        <v>0</v>
      </c>
      <c r="EK116" s="343">
        <f t="shared" si="1645"/>
        <v>0</v>
      </c>
      <c r="EL116" s="343">
        <f t="shared" si="1645"/>
        <v>0</v>
      </c>
      <c r="EM116" s="343">
        <f t="shared" si="1645"/>
        <v>0</v>
      </c>
      <c r="EN116" s="343">
        <f t="shared" si="1645"/>
        <v>0</v>
      </c>
      <c r="EO116" s="343">
        <f t="shared" si="1645"/>
        <v>0</v>
      </c>
      <c r="EP116" s="343">
        <f t="shared" si="1645"/>
        <v>0</v>
      </c>
      <c r="EQ116" s="343">
        <f t="shared" si="1645"/>
        <v>0</v>
      </c>
      <c r="ER116" s="343">
        <f t="shared" si="1645"/>
        <v>0</v>
      </c>
      <c r="ES116" s="343">
        <f t="shared" si="1645"/>
        <v>0</v>
      </c>
      <c r="ET116" s="343">
        <f t="shared" si="1645"/>
        <v>0</v>
      </c>
      <c r="EU116" s="343">
        <f t="shared" si="1645"/>
        <v>0</v>
      </c>
      <c r="EV116" s="343">
        <f t="shared" si="1645"/>
        <v>0</v>
      </c>
      <c r="EW116" s="343">
        <f t="shared" si="1645"/>
        <v>0</v>
      </c>
      <c r="EX116" s="343">
        <f t="shared" si="1645"/>
        <v>0</v>
      </c>
      <c r="EY116" s="343">
        <f t="shared" si="1645"/>
        <v>0</v>
      </c>
      <c r="EZ116" s="343">
        <f t="shared" si="1645"/>
        <v>0</v>
      </c>
      <c r="FA116" s="343">
        <f t="shared" si="1645"/>
        <v>0</v>
      </c>
      <c r="FB116" s="343">
        <f t="shared" ref="FB116:HM116" si="1646">-FA115</f>
        <v>0</v>
      </c>
      <c r="FC116" s="343">
        <f t="shared" si="1646"/>
        <v>0</v>
      </c>
      <c r="FD116" s="343">
        <f t="shared" si="1646"/>
        <v>0</v>
      </c>
      <c r="FE116" s="343">
        <f t="shared" si="1646"/>
        <v>0</v>
      </c>
      <c r="FF116" s="343">
        <f t="shared" si="1646"/>
        <v>0</v>
      </c>
      <c r="FG116" s="343">
        <f t="shared" si="1646"/>
        <v>0</v>
      </c>
      <c r="FH116" s="343">
        <f t="shared" si="1646"/>
        <v>0</v>
      </c>
      <c r="FI116" s="343">
        <f t="shared" si="1646"/>
        <v>0</v>
      </c>
      <c r="FJ116" s="343">
        <f t="shared" si="1646"/>
        <v>0</v>
      </c>
      <c r="FK116" s="343">
        <f t="shared" si="1646"/>
        <v>0</v>
      </c>
      <c r="FL116" s="343">
        <f t="shared" si="1646"/>
        <v>0</v>
      </c>
      <c r="FM116" s="343">
        <f t="shared" si="1646"/>
        <v>0</v>
      </c>
      <c r="FN116" s="343">
        <f t="shared" si="1646"/>
        <v>0</v>
      </c>
      <c r="FO116" s="343">
        <f t="shared" si="1646"/>
        <v>0</v>
      </c>
      <c r="FP116" s="343">
        <f t="shared" si="1646"/>
        <v>0</v>
      </c>
      <c r="FQ116" s="343">
        <f t="shared" si="1646"/>
        <v>0</v>
      </c>
      <c r="FR116" s="343">
        <f t="shared" si="1646"/>
        <v>0</v>
      </c>
      <c r="FS116" s="343">
        <f t="shared" si="1646"/>
        <v>0</v>
      </c>
      <c r="FT116" s="343">
        <f t="shared" si="1646"/>
        <v>0</v>
      </c>
      <c r="FU116" s="343">
        <f t="shared" si="1646"/>
        <v>0</v>
      </c>
      <c r="FV116" s="343">
        <f t="shared" si="1646"/>
        <v>0</v>
      </c>
      <c r="FW116" s="343">
        <f t="shared" si="1646"/>
        <v>0</v>
      </c>
      <c r="FX116" s="343">
        <f t="shared" si="1646"/>
        <v>0</v>
      </c>
      <c r="FY116" s="343">
        <f t="shared" si="1646"/>
        <v>0</v>
      </c>
      <c r="FZ116" s="343">
        <f t="shared" si="1646"/>
        <v>0</v>
      </c>
      <c r="GA116" s="343">
        <f t="shared" si="1646"/>
        <v>0</v>
      </c>
      <c r="GB116" s="343">
        <f t="shared" si="1646"/>
        <v>0</v>
      </c>
      <c r="GC116" s="343">
        <f t="shared" si="1646"/>
        <v>0</v>
      </c>
      <c r="GD116" s="343">
        <f t="shared" si="1646"/>
        <v>0</v>
      </c>
      <c r="GE116" s="343">
        <f t="shared" si="1646"/>
        <v>0</v>
      </c>
      <c r="GF116" s="343">
        <f t="shared" si="1646"/>
        <v>0</v>
      </c>
      <c r="GG116" s="343">
        <f t="shared" si="1646"/>
        <v>0</v>
      </c>
      <c r="GH116" s="343">
        <f t="shared" si="1646"/>
        <v>0</v>
      </c>
      <c r="GI116" s="343">
        <f t="shared" si="1646"/>
        <v>0</v>
      </c>
      <c r="GJ116" s="343">
        <f t="shared" si="1646"/>
        <v>0</v>
      </c>
      <c r="GK116" s="343">
        <f t="shared" si="1646"/>
        <v>0</v>
      </c>
      <c r="GL116" s="343">
        <f t="shared" si="1646"/>
        <v>0</v>
      </c>
      <c r="GM116" s="343">
        <f t="shared" si="1646"/>
        <v>0</v>
      </c>
      <c r="GN116" s="343">
        <f t="shared" si="1646"/>
        <v>0</v>
      </c>
      <c r="GO116" s="343">
        <f t="shared" si="1646"/>
        <v>0</v>
      </c>
      <c r="GP116" s="343">
        <f t="shared" si="1646"/>
        <v>0</v>
      </c>
      <c r="GQ116" s="343">
        <f t="shared" si="1646"/>
        <v>0</v>
      </c>
      <c r="GR116" s="343">
        <f t="shared" si="1646"/>
        <v>0</v>
      </c>
      <c r="GS116" s="343">
        <f t="shared" si="1646"/>
        <v>0</v>
      </c>
      <c r="GT116" s="343">
        <f t="shared" si="1646"/>
        <v>0</v>
      </c>
      <c r="GU116" s="343">
        <f t="shared" si="1646"/>
        <v>0</v>
      </c>
      <c r="GV116" s="343">
        <f t="shared" si="1646"/>
        <v>0</v>
      </c>
      <c r="GW116" s="343">
        <f t="shared" si="1646"/>
        <v>0</v>
      </c>
      <c r="GX116" s="343">
        <f t="shared" si="1646"/>
        <v>0</v>
      </c>
      <c r="GY116" s="343">
        <f t="shared" si="1646"/>
        <v>0</v>
      </c>
      <c r="GZ116" s="343">
        <f t="shared" si="1646"/>
        <v>0</v>
      </c>
      <c r="HA116" s="343">
        <f t="shared" si="1646"/>
        <v>0</v>
      </c>
      <c r="HB116" s="343">
        <f t="shared" si="1646"/>
        <v>0</v>
      </c>
      <c r="HC116" s="343">
        <f t="shared" si="1646"/>
        <v>0</v>
      </c>
      <c r="HD116" s="343">
        <f t="shared" si="1646"/>
        <v>0</v>
      </c>
      <c r="HE116" s="343">
        <f t="shared" si="1646"/>
        <v>0</v>
      </c>
      <c r="HF116" s="343">
        <f t="shared" si="1646"/>
        <v>0</v>
      </c>
      <c r="HG116" s="343">
        <f t="shared" si="1646"/>
        <v>0</v>
      </c>
      <c r="HH116" s="343">
        <f t="shared" si="1646"/>
        <v>0</v>
      </c>
      <c r="HI116" s="343">
        <f t="shared" si="1646"/>
        <v>0</v>
      </c>
      <c r="HJ116" s="343">
        <f t="shared" si="1646"/>
        <v>0</v>
      </c>
      <c r="HK116" s="343">
        <f t="shared" si="1646"/>
        <v>0</v>
      </c>
      <c r="HL116" s="343">
        <f t="shared" si="1646"/>
        <v>0</v>
      </c>
      <c r="HM116" s="343">
        <f t="shared" si="1646"/>
        <v>0</v>
      </c>
      <c r="HN116" s="343">
        <f t="shared" ref="HN116:HZ116" si="1647">-HM115</f>
        <v>0</v>
      </c>
      <c r="HO116" s="343">
        <f t="shared" si="1647"/>
        <v>0</v>
      </c>
      <c r="HP116" s="343">
        <f t="shared" si="1647"/>
        <v>0</v>
      </c>
      <c r="HQ116" s="343">
        <f t="shared" si="1647"/>
        <v>0</v>
      </c>
      <c r="HR116" s="343">
        <f t="shared" si="1647"/>
        <v>0</v>
      </c>
      <c r="HS116" s="343">
        <f t="shared" si="1647"/>
        <v>0</v>
      </c>
      <c r="HT116" s="343">
        <f t="shared" si="1647"/>
        <v>0</v>
      </c>
      <c r="HU116" s="343">
        <f t="shared" si="1647"/>
        <v>0</v>
      </c>
      <c r="HV116" s="343">
        <f t="shared" si="1647"/>
        <v>0</v>
      </c>
      <c r="HW116" s="343">
        <f t="shared" si="1647"/>
        <v>0</v>
      </c>
      <c r="HX116" s="343">
        <f t="shared" si="1647"/>
        <v>0</v>
      </c>
      <c r="HY116" s="343">
        <f t="shared" si="1647"/>
        <v>0</v>
      </c>
      <c r="HZ116" s="343">
        <f t="shared" si="1647"/>
        <v>0</v>
      </c>
      <c r="IA116" s="1442">
        <f>-HZ115-IA115</f>
        <v>0</v>
      </c>
      <c r="IB116" s="1442">
        <v>0</v>
      </c>
      <c r="ID116" s="279" t="s">
        <v>332</v>
      </c>
      <c r="IE116" s="27"/>
      <c r="IF116" s="1116">
        <f t="shared" si="1635"/>
        <v>0</v>
      </c>
      <c r="IG116" s="1116">
        <f t="shared" si="1635"/>
        <v>0</v>
      </c>
      <c r="IH116" s="1116">
        <f t="shared" si="1635"/>
        <v>0</v>
      </c>
      <c r="II116" s="1116">
        <f t="shared" si="1635"/>
        <v>0</v>
      </c>
      <c r="IJ116" s="1116">
        <f t="shared" si="1635"/>
        <v>0</v>
      </c>
      <c r="IK116" s="1116">
        <f t="shared" si="1635"/>
        <v>0</v>
      </c>
      <c r="IL116" s="1116">
        <f t="shared" si="1635"/>
        <v>0</v>
      </c>
      <c r="IM116" s="1116">
        <f t="shared" si="1635"/>
        <v>0</v>
      </c>
      <c r="IN116" s="1116">
        <f t="shared" si="1635"/>
        <v>0</v>
      </c>
      <c r="IO116" s="1116">
        <f t="shared" si="1635"/>
        <v>0</v>
      </c>
      <c r="IP116" s="1116">
        <f t="shared" si="1635"/>
        <v>0</v>
      </c>
      <c r="IQ116" s="1116">
        <f t="shared" si="1635"/>
        <v>0</v>
      </c>
      <c r="IR116" s="1116">
        <f t="shared" si="1635"/>
        <v>0</v>
      </c>
      <c r="IS116" s="1116">
        <f t="shared" si="1635"/>
        <v>0</v>
      </c>
      <c r="IT116" s="1116">
        <f t="shared" si="1635"/>
        <v>0</v>
      </c>
      <c r="IU116" s="1116">
        <f t="shared" si="1635"/>
        <v>0</v>
      </c>
      <c r="IV116" s="1116">
        <f t="shared" si="1635"/>
        <v>0</v>
      </c>
      <c r="IW116" s="1116">
        <f t="shared" si="1635"/>
        <v>0</v>
      </c>
      <c r="IX116" s="1480">
        <f t="shared" si="1635"/>
        <v>0</v>
      </c>
      <c r="IY116" s="582"/>
    </row>
    <row r="117" spans="3:259" x14ac:dyDescent="0.3">
      <c r="C117" s="279" t="s">
        <v>333</v>
      </c>
      <c r="D117" s="27"/>
      <c r="E117" s="343"/>
      <c r="F117" s="343">
        <f>SUM(F114:F116)</f>
        <v>0</v>
      </c>
      <c r="G117" s="343">
        <f>SUM(G114:G116)</f>
        <v>0</v>
      </c>
      <c r="H117" s="343">
        <f t="shared" ref="H117:W117" si="1648">SUM(H114:H116)</f>
        <v>0</v>
      </c>
      <c r="I117" s="343">
        <f t="shared" si="1648"/>
        <v>0</v>
      </c>
      <c r="J117" s="343">
        <f t="shared" si="1648"/>
        <v>0</v>
      </c>
      <c r="K117" s="343">
        <f t="shared" si="1648"/>
        <v>0</v>
      </c>
      <c r="L117" s="343">
        <f t="shared" si="1648"/>
        <v>0</v>
      </c>
      <c r="M117" s="343">
        <f t="shared" si="1648"/>
        <v>0</v>
      </c>
      <c r="N117" s="343">
        <f t="shared" si="1648"/>
        <v>0</v>
      </c>
      <c r="O117" s="343">
        <f t="shared" si="1648"/>
        <v>0</v>
      </c>
      <c r="P117" s="343">
        <f t="shared" si="1648"/>
        <v>0</v>
      </c>
      <c r="Q117" s="343">
        <f t="shared" si="1648"/>
        <v>0</v>
      </c>
      <c r="R117" s="343">
        <f t="shared" si="1648"/>
        <v>0</v>
      </c>
      <c r="S117" s="343">
        <f t="shared" si="1648"/>
        <v>0</v>
      </c>
      <c r="T117" s="343">
        <f t="shared" si="1648"/>
        <v>0</v>
      </c>
      <c r="U117" s="343">
        <f t="shared" si="1648"/>
        <v>0</v>
      </c>
      <c r="V117" s="343">
        <f t="shared" si="1648"/>
        <v>0</v>
      </c>
      <c r="W117" s="393">
        <f t="shared" si="1648"/>
        <v>0</v>
      </c>
      <c r="Y117" s="669" t="s">
        <v>333</v>
      </c>
      <c r="Z117" s="606"/>
      <c r="AA117" s="1439"/>
      <c r="AB117" s="1439">
        <f>SUM(AB114:AB116)</f>
        <v>0</v>
      </c>
      <c r="AC117" s="1439">
        <f t="shared" ref="AC117:AM117" si="1649">SUM(AC114:AC116)</f>
        <v>0</v>
      </c>
      <c r="AD117" s="1439">
        <f t="shared" si="1649"/>
        <v>0</v>
      </c>
      <c r="AE117" s="1439">
        <f t="shared" si="1649"/>
        <v>0</v>
      </c>
      <c r="AF117" s="1439">
        <f t="shared" si="1649"/>
        <v>0</v>
      </c>
      <c r="AG117" s="1439">
        <f t="shared" si="1649"/>
        <v>0</v>
      </c>
      <c r="AH117" s="1439">
        <f t="shared" si="1649"/>
        <v>0</v>
      </c>
      <c r="AI117" s="1439">
        <f t="shared" si="1649"/>
        <v>0</v>
      </c>
      <c r="AJ117" s="1439">
        <f t="shared" si="1649"/>
        <v>0</v>
      </c>
      <c r="AK117" s="1439">
        <f t="shared" si="1649"/>
        <v>0</v>
      </c>
      <c r="AL117" s="1439">
        <f t="shared" si="1649"/>
        <v>0</v>
      </c>
      <c r="AM117" s="1439">
        <f t="shared" si="1649"/>
        <v>0</v>
      </c>
      <c r="AN117" s="1439">
        <f t="shared" ref="AN117" si="1650">SUM(AN114:AN116)</f>
        <v>0</v>
      </c>
      <c r="AO117" s="1439">
        <f t="shared" ref="AO117" si="1651">SUM(AO114:AO116)</f>
        <v>0</v>
      </c>
      <c r="AP117" s="1439">
        <f t="shared" ref="AP117" si="1652">SUM(AP114:AP116)</f>
        <v>0</v>
      </c>
      <c r="AQ117" s="1439">
        <f t="shared" ref="AQ117" si="1653">SUM(AQ114:AQ116)</f>
        <v>0</v>
      </c>
      <c r="AR117" s="1439">
        <f t="shared" ref="AR117" si="1654">SUM(AR114:AR116)</f>
        <v>0</v>
      </c>
      <c r="AS117" s="1439">
        <f t="shared" ref="AS117" si="1655">SUM(AS114:AS116)</f>
        <v>0</v>
      </c>
      <c r="AT117" s="1439">
        <f t="shared" ref="AT117" si="1656">SUM(AT114:AT116)</f>
        <v>0</v>
      </c>
      <c r="AU117" s="1439">
        <f t="shared" ref="AU117" si="1657">SUM(AU114:AU116)</f>
        <v>0</v>
      </c>
      <c r="AV117" s="1439">
        <f t="shared" ref="AV117" si="1658">SUM(AV114:AV116)</f>
        <v>0</v>
      </c>
      <c r="AW117" s="1439">
        <f t="shared" ref="AW117" si="1659">SUM(AW114:AW116)</f>
        <v>0</v>
      </c>
      <c r="AX117" s="1439">
        <f t="shared" ref="AX117" si="1660">SUM(AX114:AX116)</f>
        <v>0</v>
      </c>
      <c r="AY117" s="1439">
        <f t="shared" ref="AY117" si="1661">SUM(AY114:AY116)</f>
        <v>0</v>
      </c>
      <c r="AZ117" s="1439">
        <f t="shared" ref="AZ117" si="1662">SUM(AZ114:AZ116)</f>
        <v>0</v>
      </c>
      <c r="BA117" s="1439">
        <f t="shared" ref="BA117" si="1663">SUM(BA114:BA116)</f>
        <v>0</v>
      </c>
      <c r="BB117" s="1439">
        <f t="shared" ref="BB117" si="1664">SUM(BB114:BB116)</f>
        <v>0</v>
      </c>
      <c r="BC117" s="1439">
        <f t="shared" ref="BC117" si="1665">SUM(BC114:BC116)</f>
        <v>0</v>
      </c>
      <c r="BD117" s="1439">
        <f t="shared" ref="BD117" si="1666">SUM(BD114:BD116)</f>
        <v>0</v>
      </c>
      <c r="BE117" s="1439">
        <f t="shared" ref="BE117" si="1667">SUM(BE114:BE116)</f>
        <v>0</v>
      </c>
      <c r="BF117" s="1439">
        <f t="shared" ref="BF117" si="1668">SUM(BF114:BF116)</f>
        <v>0</v>
      </c>
      <c r="BG117" s="1439">
        <f t="shared" ref="BG117" si="1669">SUM(BG114:BG116)</f>
        <v>0</v>
      </c>
      <c r="BH117" s="1439">
        <f t="shared" ref="BH117" si="1670">SUM(BH114:BH116)</f>
        <v>0</v>
      </c>
      <c r="BI117" s="1439">
        <f t="shared" ref="BI117" si="1671">SUM(BI114:BI116)</f>
        <v>0</v>
      </c>
      <c r="BJ117" s="1439">
        <f t="shared" ref="BJ117" si="1672">SUM(BJ114:BJ116)</f>
        <v>0</v>
      </c>
      <c r="BK117" s="1439">
        <f t="shared" ref="BK117" si="1673">SUM(BK114:BK116)</f>
        <v>0</v>
      </c>
      <c r="BL117" s="1439">
        <f t="shared" ref="BL117" si="1674">SUM(BL114:BL116)</f>
        <v>0</v>
      </c>
      <c r="BM117" s="1439">
        <f t="shared" ref="BM117" si="1675">SUM(BM114:BM116)</f>
        <v>0</v>
      </c>
      <c r="BN117" s="1439">
        <f t="shared" ref="BN117" si="1676">SUM(BN114:BN116)</f>
        <v>0</v>
      </c>
      <c r="BO117" s="1439">
        <f t="shared" ref="BO117" si="1677">SUM(BO114:BO116)</f>
        <v>0</v>
      </c>
      <c r="BP117" s="1439">
        <f t="shared" ref="BP117" si="1678">SUM(BP114:BP116)</f>
        <v>0</v>
      </c>
      <c r="BQ117" s="1439">
        <f t="shared" ref="BQ117" si="1679">SUM(BQ114:BQ116)</f>
        <v>0</v>
      </c>
      <c r="BR117" s="1439">
        <f t="shared" ref="BR117" si="1680">SUM(BR114:BR116)</f>
        <v>0</v>
      </c>
      <c r="BS117" s="1439">
        <f t="shared" ref="BS117" si="1681">SUM(BS114:BS116)</f>
        <v>0</v>
      </c>
      <c r="BT117" s="1439">
        <f t="shared" ref="BT117" si="1682">SUM(BT114:BT116)</f>
        <v>0</v>
      </c>
      <c r="BU117" s="1439">
        <f t="shared" ref="BU117" si="1683">SUM(BU114:BU116)</f>
        <v>0</v>
      </c>
      <c r="BV117" s="1439">
        <f t="shared" ref="BV117" si="1684">SUM(BV114:BV116)</f>
        <v>0</v>
      </c>
      <c r="BW117" s="1439">
        <f t="shared" ref="BW117" si="1685">SUM(BW114:BW116)</f>
        <v>0</v>
      </c>
      <c r="BX117" s="1439">
        <f t="shared" ref="BX117" si="1686">SUM(BX114:BX116)</f>
        <v>0</v>
      </c>
      <c r="BY117" s="1439">
        <f t="shared" ref="BY117" si="1687">SUM(BY114:BY116)</f>
        <v>0</v>
      </c>
      <c r="BZ117" s="1439">
        <f t="shared" ref="BZ117" si="1688">SUM(BZ114:BZ116)</f>
        <v>0</v>
      </c>
      <c r="CA117" s="1439">
        <f t="shared" ref="CA117" si="1689">SUM(CA114:CA116)</f>
        <v>0</v>
      </c>
      <c r="CB117" s="1439">
        <f t="shared" ref="CB117" si="1690">SUM(CB114:CB116)</f>
        <v>0</v>
      </c>
      <c r="CC117" s="1439">
        <f t="shared" ref="CC117" si="1691">SUM(CC114:CC116)</f>
        <v>0</v>
      </c>
      <c r="CD117" s="1439">
        <f t="shared" ref="CD117" si="1692">SUM(CD114:CD116)</f>
        <v>0</v>
      </c>
      <c r="CE117" s="1439">
        <f t="shared" ref="CE117" si="1693">SUM(CE114:CE116)</f>
        <v>0</v>
      </c>
      <c r="CF117" s="1439">
        <f t="shared" ref="CF117" si="1694">SUM(CF114:CF116)</f>
        <v>0</v>
      </c>
      <c r="CG117" s="1439">
        <f t="shared" ref="CG117" si="1695">SUM(CG114:CG116)</f>
        <v>0</v>
      </c>
      <c r="CH117" s="1439">
        <f t="shared" ref="CH117" si="1696">SUM(CH114:CH116)</f>
        <v>0</v>
      </c>
      <c r="CI117" s="1439">
        <f t="shared" ref="CI117" si="1697">SUM(CI114:CI116)</f>
        <v>0</v>
      </c>
      <c r="CJ117" s="1439">
        <f t="shared" ref="CJ117" si="1698">SUM(CJ114:CJ116)</f>
        <v>0</v>
      </c>
      <c r="CK117" s="1439">
        <f t="shared" ref="CK117" si="1699">SUM(CK114:CK116)</f>
        <v>0</v>
      </c>
      <c r="CL117" s="1439">
        <f t="shared" ref="CL117" si="1700">SUM(CL114:CL116)</f>
        <v>0</v>
      </c>
      <c r="CM117" s="1439">
        <f t="shared" ref="CM117" si="1701">SUM(CM114:CM116)</f>
        <v>0</v>
      </c>
      <c r="CN117" s="1439">
        <f t="shared" ref="CN117" si="1702">SUM(CN114:CN116)</f>
        <v>0</v>
      </c>
      <c r="CO117" s="1439">
        <f t="shared" ref="CO117" si="1703">SUM(CO114:CO116)</f>
        <v>0</v>
      </c>
      <c r="CP117" s="1439">
        <f t="shared" ref="CP117" si="1704">SUM(CP114:CP116)</f>
        <v>0</v>
      </c>
      <c r="CQ117" s="1439">
        <f t="shared" ref="CQ117" si="1705">SUM(CQ114:CQ116)</f>
        <v>0</v>
      </c>
      <c r="CR117" s="1439">
        <f t="shared" ref="CR117" si="1706">SUM(CR114:CR116)</f>
        <v>0</v>
      </c>
      <c r="CS117" s="1439">
        <f t="shared" ref="CS117" si="1707">SUM(CS114:CS116)</f>
        <v>0</v>
      </c>
      <c r="CT117" s="1439">
        <f t="shared" ref="CT117" si="1708">SUM(CT114:CT116)</f>
        <v>0</v>
      </c>
      <c r="CU117" s="1439">
        <f t="shared" ref="CU117" si="1709">SUM(CU114:CU116)</f>
        <v>0</v>
      </c>
      <c r="CV117" s="1439">
        <f t="shared" ref="CV117" si="1710">SUM(CV114:CV116)</f>
        <v>0</v>
      </c>
      <c r="CW117" s="1439">
        <f t="shared" ref="CW117" si="1711">SUM(CW114:CW116)</f>
        <v>0</v>
      </c>
      <c r="CX117" s="1439">
        <f t="shared" ref="CX117" si="1712">SUM(CX114:CX116)</f>
        <v>0</v>
      </c>
      <c r="CY117" s="1439">
        <f t="shared" ref="CY117" si="1713">SUM(CY114:CY116)</f>
        <v>0</v>
      </c>
      <c r="CZ117" s="1439">
        <f t="shared" ref="CZ117" si="1714">SUM(CZ114:CZ116)</f>
        <v>0</v>
      </c>
      <c r="DA117" s="1439">
        <f t="shared" ref="DA117" si="1715">SUM(DA114:DA116)</f>
        <v>0</v>
      </c>
      <c r="DB117" s="1439">
        <f t="shared" ref="DB117" si="1716">SUM(DB114:DB116)</f>
        <v>0</v>
      </c>
      <c r="DC117" s="1439">
        <f t="shared" ref="DC117" si="1717">SUM(DC114:DC116)</f>
        <v>0</v>
      </c>
      <c r="DD117" s="1439">
        <f t="shared" ref="DD117" si="1718">SUM(DD114:DD116)</f>
        <v>0</v>
      </c>
      <c r="DE117" s="1439">
        <f t="shared" ref="DE117" si="1719">SUM(DE114:DE116)</f>
        <v>0</v>
      </c>
      <c r="DF117" s="1439">
        <f t="shared" ref="DF117" si="1720">SUM(DF114:DF116)</f>
        <v>0</v>
      </c>
      <c r="DG117" s="1439">
        <f t="shared" ref="DG117" si="1721">SUM(DG114:DG116)</f>
        <v>0</v>
      </c>
      <c r="DH117" s="1439">
        <f t="shared" ref="DH117" si="1722">SUM(DH114:DH116)</f>
        <v>0</v>
      </c>
      <c r="DI117" s="1439">
        <f t="shared" ref="DI117" si="1723">SUM(DI114:DI116)</f>
        <v>0</v>
      </c>
      <c r="DJ117" s="1439">
        <f t="shared" ref="DJ117" si="1724">SUM(DJ114:DJ116)</f>
        <v>0</v>
      </c>
      <c r="DK117" s="1439">
        <f t="shared" ref="DK117" si="1725">SUM(DK114:DK116)</f>
        <v>0</v>
      </c>
      <c r="DL117" s="1439">
        <f t="shared" ref="DL117" si="1726">SUM(DL114:DL116)</f>
        <v>0</v>
      </c>
      <c r="DM117" s="1439">
        <f t="shared" ref="DM117" si="1727">SUM(DM114:DM116)</f>
        <v>0</v>
      </c>
      <c r="DN117" s="1439">
        <f t="shared" ref="DN117" si="1728">SUM(DN114:DN116)</f>
        <v>0</v>
      </c>
      <c r="DO117" s="1439">
        <f t="shared" ref="DO117" si="1729">SUM(DO114:DO116)</f>
        <v>0</v>
      </c>
      <c r="DP117" s="1439">
        <f t="shared" ref="DP117" si="1730">SUM(DP114:DP116)</f>
        <v>0</v>
      </c>
      <c r="DQ117" s="1439">
        <f t="shared" ref="DQ117" si="1731">SUM(DQ114:DQ116)</f>
        <v>0</v>
      </c>
      <c r="DR117" s="1439">
        <f t="shared" ref="DR117" si="1732">SUM(DR114:DR116)</f>
        <v>0</v>
      </c>
      <c r="DS117" s="1439">
        <f t="shared" ref="DS117" si="1733">SUM(DS114:DS116)</f>
        <v>0</v>
      </c>
      <c r="DT117" s="1439">
        <f t="shared" ref="DT117" si="1734">SUM(DT114:DT116)</f>
        <v>0</v>
      </c>
      <c r="DU117" s="1439">
        <f t="shared" ref="DU117" si="1735">SUM(DU114:DU116)</f>
        <v>0</v>
      </c>
      <c r="DV117" s="1439">
        <f t="shared" ref="DV117" si="1736">SUM(DV114:DV116)</f>
        <v>0</v>
      </c>
      <c r="DW117" s="1439">
        <f t="shared" ref="DW117" si="1737">SUM(DW114:DW116)</f>
        <v>0</v>
      </c>
      <c r="DX117" s="1439">
        <f t="shared" ref="DX117" si="1738">SUM(DX114:DX116)</f>
        <v>0</v>
      </c>
      <c r="DY117" s="1439">
        <f t="shared" ref="DY117" si="1739">SUM(DY114:DY116)</f>
        <v>0</v>
      </c>
      <c r="DZ117" s="1439">
        <f t="shared" ref="DZ117" si="1740">SUM(DZ114:DZ116)</f>
        <v>0</v>
      </c>
      <c r="EA117" s="1439">
        <f t="shared" ref="EA117" si="1741">SUM(EA114:EA116)</f>
        <v>0</v>
      </c>
      <c r="EB117" s="1439">
        <f t="shared" ref="EB117" si="1742">SUM(EB114:EB116)</f>
        <v>0</v>
      </c>
      <c r="EC117" s="1439">
        <f t="shared" ref="EC117" si="1743">SUM(EC114:EC116)</f>
        <v>0</v>
      </c>
      <c r="ED117" s="1439">
        <f t="shared" ref="ED117" si="1744">SUM(ED114:ED116)</f>
        <v>0</v>
      </c>
      <c r="EE117" s="1439">
        <f t="shared" ref="EE117" si="1745">SUM(EE114:EE116)</f>
        <v>0</v>
      </c>
      <c r="EF117" s="1439">
        <f t="shared" ref="EF117" si="1746">SUM(EF114:EF116)</f>
        <v>0</v>
      </c>
      <c r="EG117" s="1439">
        <f t="shared" ref="EG117" si="1747">SUM(EG114:EG116)</f>
        <v>0</v>
      </c>
      <c r="EH117" s="1439">
        <f t="shared" ref="EH117" si="1748">SUM(EH114:EH116)</f>
        <v>0</v>
      </c>
      <c r="EI117" s="1439">
        <f t="shared" ref="EI117" si="1749">SUM(EI114:EI116)</f>
        <v>0</v>
      </c>
      <c r="EJ117" s="1439">
        <f t="shared" ref="EJ117" si="1750">SUM(EJ114:EJ116)</f>
        <v>0</v>
      </c>
      <c r="EK117" s="1439">
        <f t="shared" ref="EK117" si="1751">SUM(EK114:EK116)</f>
        <v>0</v>
      </c>
      <c r="EL117" s="1439">
        <f t="shared" ref="EL117" si="1752">SUM(EL114:EL116)</f>
        <v>0</v>
      </c>
      <c r="EM117" s="1439">
        <f t="shared" ref="EM117" si="1753">SUM(EM114:EM116)</f>
        <v>0</v>
      </c>
      <c r="EN117" s="1439">
        <f t="shared" ref="EN117" si="1754">SUM(EN114:EN116)</f>
        <v>0</v>
      </c>
      <c r="EO117" s="1439">
        <f t="shared" ref="EO117" si="1755">SUM(EO114:EO116)</f>
        <v>0</v>
      </c>
      <c r="EP117" s="1439">
        <f t="shared" ref="EP117" si="1756">SUM(EP114:EP116)</f>
        <v>0</v>
      </c>
      <c r="EQ117" s="1439">
        <f t="shared" ref="EQ117" si="1757">SUM(EQ114:EQ116)</f>
        <v>0</v>
      </c>
      <c r="ER117" s="1439">
        <f t="shared" ref="ER117" si="1758">SUM(ER114:ER116)</f>
        <v>0</v>
      </c>
      <c r="ES117" s="1439">
        <f t="shared" ref="ES117" si="1759">SUM(ES114:ES116)</f>
        <v>0</v>
      </c>
      <c r="ET117" s="1439">
        <f t="shared" ref="ET117" si="1760">SUM(ET114:ET116)</f>
        <v>0</v>
      </c>
      <c r="EU117" s="1439">
        <f t="shared" ref="EU117" si="1761">SUM(EU114:EU116)</f>
        <v>0</v>
      </c>
      <c r="EV117" s="1439">
        <f t="shared" ref="EV117" si="1762">SUM(EV114:EV116)</f>
        <v>0</v>
      </c>
      <c r="EW117" s="1439">
        <f t="shared" ref="EW117" si="1763">SUM(EW114:EW116)</f>
        <v>0</v>
      </c>
      <c r="EX117" s="1439">
        <f t="shared" ref="EX117" si="1764">SUM(EX114:EX116)</f>
        <v>0</v>
      </c>
      <c r="EY117" s="1439">
        <f t="shared" ref="EY117" si="1765">SUM(EY114:EY116)</f>
        <v>0</v>
      </c>
      <c r="EZ117" s="1439">
        <f t="shared" ref="EZ117" si="1766">SUM(EZ114:EZ116)</f>
        <v>0</v>
      </c>
      <c r="FA117" s="1439">
        <f t="shared" ref="FA117" si="1767">SUM(FA114:FA116)</f>
        <v>0</v>
      </c>
      <c r="FB117" s="1439">
        <f t="shared" ref="FB117" si="1768">SUM(FB114:FB116)</f>
        <v>0</v>
      </c>
      <c r="FC117" s="1439">
        <f t="shared" ref="FC117" si="1769">SUM(FC114:FC116)</f>
        <v>0</v>
      </c>
      <c r="FD117" s="1439">
        <f t="shared" ref="FD117" si="1770">SUM(FD114:FD116)</f>
        <v>0</v>
      </c>
      <c r="FE117" s="1439">
        <f t="shared" ref="FE117" si="1771">SUM(FE114:FE116)</f>
        <v>0</v>
      </c>
      <c r="FF117" s="1439">
        <f t="shared" ref="FF117" si="1772">SUM(FF114:FF116)</f>
        <v>0</v>
      </c>
      <c r="FG117" s="1439">
        <f t="shared" ref="FG117" si="1773">SUM(FG114:FG116)</f>
        <v>0</v>
      </c>
      <c r="FH117" s="1439">
        <f t="shared" ref="FH117" si="1774">SUM(FH114:FH116)</f>
        <v>0</v>
      </c>
      <c r="FI117" s="1439">
        <f t="shared" ref="FI117" si="1775">SUM(FI114:FI116)</f>
        <v>0</v>
      </c>
      <c r="FJ117" s="1439">
        <f t="shared" ref="FJ117" si="1776">SUM(FJ114:FJ116)</f>
        <v>0</v>
      </c>
      <c r="FK117" s="1439">
        <f t="shared" ref="FK117" si="1777">SUM(FK114:FK116)</f>
        <v>0</v>
      </c>
      <c r="FL117" s="1439">
        <f t="shared" ref="FL117" si="1778">SUM(FL114:FL116)</f>
        <v>0</v>
      </c>
      <c r="FM117" s="1439">
        <f t="shared" ref="FM117" si="1779">SUM(FM114:FM116)</f>
        <v>0</v>
      </c>
      <c r="FN117" s="1439">
        <f t="shared" ref="FN117" si="1780">SUM(FN114:FN116)</f>
        <v>0</v>
      </c>
      <c r="FO117" s="1439">
        <f t="shared" ref="FO117" si="1781">SUM(FO114:FO116)</f>
        <v>0</v>
      </c>
      <c r="FP117" s="1439">
        <f t="shared" ref="FP117" si="1782">SUM(FP114:FP116)</f>
        <v>0</v>
      </c>
      <c r="FQ117" s="1439">
        <f t="shared" ref="FQ117" si="1783">SUM(FQ114:FQ116)</f>
        <v>0</v>
      </c>
      <c r="FR117" s="1439">
        <f t="shared" ref="FR117" si="1784">SUM(FR114:FR116)</f>
        <v>0</v>
      </c>
      <c r="FS117" s="1439">
        <f t="shared" ref="FS117" si="1785">SUM(FS114:FS116)</f>
        <v>0</v>
      </c>
      <c r="FT117" s="1439">
        <f t="shared" ref="FT117" si="1786">SUM(FT114:FT116)</f>
        <v>0</v>
      </c>
      <c r="FU117" s="1439">
        <f t="shared" ref="FU117" si="1787">SUM(FU114:FU116)</f>
        <v>0</v>
      </c>
      <c r="FV117" s="1439">
        <f t="shared" ref="FV117" si="1788">SUM(FV114:FV116)</f>
        <v>0</v>
      </c>
      <c r="FW117" s="1439">
        <f t="shared" ref="FW117" si="1789">SUM(FW114:FW116)</f>
        <v>0</v>
      </c>
      <c r="FX117" s="1439">
        <f t="shared" ref="FX117" si="1790">SUM(FX114:FX116)</f>
        <v>0</v>
      </c>
      <c r="FY117" s="1439">
        <f t="shared" ref="FY117" si="1791">SUM(FY114:FY116)</f>
        <v>0</v>
      </c>
      <c r="FZ117" s="1439">
        <f t="shared" ref="FZ117" si="1792">SUM(FZ114:FZ116)</f>
        <v>0</v>
      </c>
      <c r="GA117" s="1439">
        <f t="shared" ref="GA117" si="1793">SUM(GA114:GA116)</f>
        <v>0</v>
      </c>
      <c r="GB117" s="1439">
        <f t="shared" ref="GB117" si="1794">SUM(GB114:GB116)</f>
        <v>0</v>
      </c>
      <c r="GC117" s="1439">
        <f t="shared" ref="GC117" si="1795">SUM(GC114:GC116)</f>
        <v>0</v>
      </c>
      <c r="GD117" s="1439">
        <f t="shared" ref="GD117" si="1796">SUM(GD114:GD116)</f>
        <v>0</v>
      </c>
      <c r="GE117" s="1439">
        <f t="shared" ref="GE117" si="1797">SUM(GE114:GE116)</f>
        <v>0</v>
      </c>
      <c r="GF117" s="1439">
        <f t="shared" ref="GF117" si="1798">SUM(GF114:GF116)</f>
        <v>0</v>
      </c>
      <c r="GG117" s="1439">
        <f t="shared" ref="GG117" si="1799">SUM(GG114:GG116)</f>
        <v>0</v>
      </c>
      <c r="GH117" s="1439">
        <f t="shared" ref="GH117" si="1800">SUM(GH114:GH116)</f>
        <v>0</v>
      </c>
      <c r="GI117" s="1439">
        <f t="shared" ref="GI117" si="1801">SUM(GI114:GI116)</f>
        <v>0</v>
      </c>
      <c r="GJ117" s="1439">
        <f t="shared" ref="GJ117" si="1802">SUM(GJ114:GJ116)</f>
        <v>0</v>
      </c>
      <c r="GK117" s="1439">
        <f t="shared" ref="GK117" si="1803">SUM(GK114:GK116)</f>
        <v>0</v>
      </c>
      <c r="GL117" s="1439">
        <f t="shared" ref="GL117" si="1804">SUM(GL114:GL116)</f>
        <v>0</v>
      </c>
      <c r="GM117" s="1439">
        <f t="shared" ref="GM117" si="1805">SUM(GM114:GM116)</f>
        <v>0</v>
      </c>
      <c r="GN117" s="1439">
        <f t="shared" ref="GN117" si="1806">SUM(GN114:GN116)</f>
        <v>0</v>
      </c>
      <c r="GO117" s="1439">
        <f t="shared" ref="GO117" si="1807">SUM(GO114:GO116)</f>
        <v>0</v>
      </c>
      <c r="GP117" s="1439">
        <f t="shared" ref="GP117" si="1808">SUM(GP114:GP116)</f>
        <v>0</v>
      </c>
      <c r="GQ117" s="1439">
        <f t="shared" ref="GQ117" si="1809">SUM(GQ114:GQ116)</f>
        <v>0</v>
      </c>
      <c r="GR117" s="1439">
        <f t="shared" ref="GR117" si="1810">SUM(GR114:GR116)</f>
        <v>0</v>
      </c>
      <c r="GS117" s="1439">
        <f t="shared" ref="GS117" si="1811">SUM(GS114:GS116)</f>
        <v>0</v>
      </c>
      <c r="GT117" s="1439">
        <f t="shared" ref="GT117" si="1812">SUM(GT114:GT116)</f>
        <v>0</v>
      </c>
      <c r="GU117" s="1439">
        <f t="shared" ref="GU117" si="1813">SUM(GU114:GU116)</f>
        <v>0</v>
      </c>
      <c r="GV117" s="1439">
        <f t="shared" ref="GV117" si="1814">SUM(GV114:GV116)</f>
        <v>0</v>
      </c>
      <c r="GW117" s="1439">
        <f t="shared" ref="GW117" si="1815">SUM(GW114:GW116)</f>
        <v>0</v>
      </c>
      <c r="GX117" s="1439">
        <f t="shared" ref="GX117" si="1816">SUM(GX114:GX116)</f>
        <v>0</v>
      </c>
      <c r="GY117" s="1439">
        <f t="shared" ref="GY117" si="1817">SUM(GY114:GY116)</f>
        <v>0</v>
      </c>
      <c r="GZ117" s="1439">
        <f t="shared" ref="GZ117" si="1818">SUM(GZ114:GZ116)</f>
        <v>0</v>
      </c>
      <c r="HA117" s="1439">
        <f t="shared" ref="HA117" si="1819">SUM(HA114:HA116)</f>
        <v>0</v>
      </c>
      <c r="HB117" s="1439">
        <f t="shared" ref="HB117" si="1820">SUM(HB114:HB116)</f>
        <v>0</v>
      </c>
      <c r="HC117" s="1439">
        <f t="shared" ref="HC117" si="1821">SUM(HC114:HC116)</f>
        <v>0</v>
      </c>
      <c r="HD117" s="1439">
        <f t="shared" ref="HD117" si="1822">SUM(HD114:HD116)</f>
        <v>0</v>
      </c>
      <c r="HE117" s="1439">
        <f t="shared" ref="HE117" si="1823">SUM(HE114:HE116)</f>
        <v>0</v>
      </c>
      <c r="HF117" s="1439">
        <f t="shared" ref="HF117" si="1824">SUM(HF114:HF116)</f>
        <v>0</v>
      </c>
      <c r="HG117" s="1439">
        <f t="shared" ref="HG117" si="1825">SUM(HG114:HG116)</f>
        <v>0</v>
      </c>
      <c r="HH117" s="1439">
        <f t="shared" ref="HH117" si="1826">SUM(HH114:HH116)</f>
        <v>0</v>
      </c>
      <c r="HI117" s="1439">
        <f t="shared" ref="HI117" si="1827">SUM(HI114:HI116)</f>
        <v>0</v>
      </c>
      <c r="HJ117" s="1439">
        <f t="shared" ref="HJ117" si="1828">SUM(HJ114:HJ116)</f>
        <v>0</v>
      </c>
      <c r="HK117" s="1439">
        <f t="shared" ref="HK117" si="1829">SUM(HK114:HK116)</f>
        <v>0</v>
      </c>
      <c r="HL117" s="1439">
        <f t="shared" ref="HL117" si="1830">SUM(HL114:HL116)</f>
        <v>0</v>
      </c>
      <c r="HM117" s="1439">
        <f t="shared" ref="HM117" si="1831">SUM(HM114:HM116)</f>
        <v>0</v>
      </c>
      <c r="HN117" s="1439">
        <f t="shared" ref="HN117" si="1832">SUM(HN114:HN116)</f>
        <v>0</v>
      </c>
      <c r="HO117" s="1439">
        <f t="shared" ref="HO117" si="1833">SUM(HO114:HO116)</f>
        <v>0</v>
      </c>
      <c r="HP117" s="1439">
        <f t="shared" ref="HP117" si="1834">SUM(HP114:HP116)</f>
        <v>0</v>
      </c>
      <c r="HQ117" s="1439">
        <f t="shared" ref="HQ117" si="1835">SUM(HQ114:HQ116)</f>
        <v>0</v>
      </c>
      <c r="HR117" s="1439">
        <f t="shared" ref="HR117" si="1836">SUM(HR114:HR116)</f>
        <v>0</v>
      </c>
      <c r="HS117" s="1439">
        <f t="shared" ref="HS117" si="1837">SUM(HS114:HS116)</f>
        <v>0</v>
      </c>
      <c r="HT117" s="1439">
        <f t="shared" ref="HT117" si="1838">SUM(HT114:HT116)</f>
        <v>0</v>
      </c>
      <c r="HU117" s="1439">
        <f t="shared" ref="HU117" si="1839">SUM(HU114:HU116)</f>
        <v>0</v>
      </c>
      <c r="HV117" s="1439">
        <f t="shared" ref="HV117" si="1840">SUM(HV114:HV116)</f>
        <v>0</v>
      </c>
      <c r="HW117" s="1439">
        <f t="shared" ref="HW117" si="1841">SUM(HW114:HW116)</f>
        <v>0</v>
      </c>
      <c r="HX117" s="1439">
        <f t="shared" ref="HX117" si="1842">SUM(HX114:HX116)</f>
        <v>0</v>
      </c>
      <c r="HY117" s="1439">
        <f t="shared" ref="HY117" si="1843">SUM(HY114:HY116)</f>
        <v>0</v>
      </c>
      <c r="HZ117" s="1439">
        <f t="shared" ref="HZ117" si="1844">SUM(HZ114:HZ116)</f>
        <v>0</v>
      </c>
      <c r="IA117" s="1439">
        <f t="shared" ref="IA117" si="1845">SUM(IA114:IA116)</f>
        <v>0</v>
      </c>
      <c r="IB117" s="1439">
        <f t="shared" ref="IB117" si="1846">SUM(IB114:IB116)</f>
        <v>0</v>
      </c>
      <c r="ID117" s="279" t="s">
        <v>333</v>
      </c>
      <c r="IE117" s="27"/>
      <c r="IF117" s="1116">
        <f t="shared" si="1635"/>
        <v>0</v>
      </c>
      <c r="IG117" s="1482">
        <f>SUM(IG114:IG116)</f>
        <v>0</v>
      </c>
      <c r="IH117" s="1482">
        <f t="shared" ref="IH117" si="1847">SUM(IH114:IH116)</f>
        <v>0</v>
      </c>
      <c r="II117" s="1482">
        <f t="shared" ref="II117" si="1848">SUM(II114:II116)</f>
        <v>0</v>
      </c>
      <c r="IJ117" s="1482">
        <f t="shared" ref="IJ117" si="1849">SUM(IJ114:IJ116)</f>
        <v>0</v>
      </c>
      <c r="IK117" s="1482">
        <f t="shared" ref="IK117" si="1850">SUM(IK114:IK116)</f>
        <v>0</v>
      </c>
      <c r="IL117" s="1482">
        <f t="shared" ref="IL117" si="1851">SUM(IL114:IL116)</f>
        <v>0</v>
      </c>
      <c r="IM117" s="1482">
        <f t="shared" ref="IM117" si="1852">SUM(IM114:IM116)</f>
        <v>0</v>
      </c>
      <c r="IN117" s="1482">
        <f t="shared" ref="IN117" si="1853">SUM(IN114:IN116)</f>
        <v>0</v>
      </c>
      <c r="IO117" s="1482">
        <f t="shared" ref="IO117" si="1854">SUM(IO114:IO116)</f>
        <v>0</v>
      </c>
      <c r="IP117" s="1482">
        <f t="shared" ref="IP117" si="1855">SUM(IP114:IP116)</f>
        <v>0</v>
      </c>
      <c r="IQ117" s="1482">
        <f t="shared" ref="IQ117" si="1856">SUM(IQ114:IQ116)</f>
        <v>0</v>
      </c>
      <c r="IR117" s="1482">
        <f t="shared" ref="IR117" si="1857">SUM(IR114:IR116)</f>
        <v>0</v>
      </c>
      <c r="IS117" s="1482">
        <f t="shared" ref="IS117" si="1858">SUM(IS114:IS116)</f>
        <v>0</v>
      </c>
      <c r="IT117" s="1482">
        <f t="shared" ref="IT117" si="1859">SUM(IT114:IT116)</f>
        <v>0</v>
      </c>
      <c r="IU117" s="1482">
        <f t="shared" ref="IU117" si="1860">SUM(IU114:IU116)</f>
        <v>0</v>
      </c>
      <c r="IV117" s="1482">
        <f t="shared" ref="IV117" si="1861">SUM(IV114:IV116)</f>
        <v>0</v>
      </c>
      <c r="IW117" s="1482">
        <f t="shared" ref="IW117" si="1862">SUM(IW114:IW116)</f>
        <v>0</v>
      </c>
      <c r="IX117" s="1482">
        <f t="shared" ref="IX117" si="1863">SUM(IX114:IX116)</f>
        <v>0</v>
      </c>
    </row>
    <row r="118" spans="3:259" x14ac:dyDescent="0.3">
      <c r="C118" s="279"/>
      <c r="D118" s="27"/>
      <c r="E118" s="27"/>
      <c r="F118" s="27"/>
      <c r="G118" s="394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82"/>
      <c r="Y118" s="279"/>
      <c r="Z118" s="27"/>
      <c r="AA118" s="27"/>
      <c r="AB118" s="27"/>
      <c r="ID118" s="279"/>
      <c r="IE118" s="27"/>
      <c r="IF118" s="27"/>
      <c r="IG118" s="27"/>
      <c r="IH118" s="394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82"/>
    </row>
    <row r="119" spans="3:259" x14ac:dyDescent="0.3">
      <c r="C119" s="391" t="str">
        <f>C108</f>
        <v>Infra Asia Incentive</v>
      </c>
      <c r="D119" s="308" t="s">
        <v>337</v>
      </c>
      <c r="E119" s="307"/>
      <c r="F119" s="307"/>
      <c r="G119" s="307"/>
      <c r="H119" s="307"/>
      <c r="I119" s="307"/>
      <c r="J119" s="307"/>
      <c r="K119" s="307"/>
      <c r="L119" s="307"/>
      <c r="M119" s="307"/>
      <c r="N119" s="307"/>
      <c r="O119" s="307"/>
      <c r="P119" s="307"/>
      <c r="Q119" s="307"/>
      <c r="R119" s="307"/>
      <c r="S119" s="307"/>
      <c r="T119" s="307"/>
      <c r="U119" s="307"/>
      <c r="V119" s="307"/>
      <c r="W119" s="392"/>
      <c r="Y119" s="391" t="str">
        <f>Y108</f>
        <v>Infra Asia Incentive</v>
      </c>
      <c r="Z119" s="308" t="s">
        <v>337</v>
      </c>
      <c r="AA119" s="307"/>
      <c r="AB119" s="307"/>
      <c r="AC119" s="307"/>
      <c r="AD119" s="307"/>
      <c r="AE119" s="307"/>
      <c r="AF119" s="307"/>
      <c r="AG119" s="307"/>
      <c r="AH119" s="307"/>
      <c r="AI119" s="307"/>
      <c r="AJ119" s="307"/>
      <c r="AK119" s="307"/>
      <c r="AL119" s="307"/>
      <c r="AM119" s="307"/>
      <c r="AN119" s="307"/>
      <c r="AO119" s="307"/>
      <c r="AP119" s="307"/>
      <c r="AQ119" s="307"/>
      <c r="AR119" s="307"/>
      <c r="AS119" s="307"/>
      <c r="AT119" s="307"/>
      <c r="AU119" s="307"/>
      <c r="AV119" s="307"/>
      <c r="AW119" s="307"/>
      <c r="AX119" s="307"/>
      <c r="AY119" s="307"/>
      <c r="AZ119" s="307"/>
      <c r="BA119" s="307"/>
      <c r="BB119" s="307"/>
      <c r="BC119" s="307"/>
      <c r="BD119" s="307"/>
      <c r="BE119" s="307"/>
      <c r="BF119" s="307"/>
      <c r="BG119" s="307"/>
      <c r="BH119" s="307"/>
      <c r="BI119" s="307"/>
      <c r="BJ119" s="307"/>
      <c r="BK119" s="307"/>
      <c r="BL119" s="307"/>
      <c r="BM119" s="307"/>
      <c r="BN119" s="307"/>
      <c r="BO119" s="307"/>
      <c r="BP119" s="307"/>
      <c r="BQ119" s="307"/>
      <c r="BR119" s="307"/>
      <c r="BS119" s="307"/>
      <c r="BT119" s="307"/>
      <c r="BU119" s="307"/>
      <c r="BV119" s="307"/>
      <c r="BW119" s="307"/>
      <c r="BX119" s="307"/>
      <c r="BY119" s="307"/>
      <c r="BZ119" s="307"/>
      <c r="CA119" s="307"/>
      <c r="CB119" s="307"/>
      <c r="CC119" s="307"/>
      <c r="CD119" s="307"/>
      <c r="CE119" s="307"/>
      <c r="CF119" s="307"/>
      <c r="CG119" s="307"/>
      <c r="CH119" s="307"/>
      <c r="CI119" s="307"/>
      <c r="CJ119" s="307"/>
      <c r="CK119" s="307"/>
      <c r="CL119" s="307"/>
      <c r="CM119" s="307"/>
      <c r="CN119" s="307"/>
      <c r="CO119" s="307"/>
      <c r="CP119" s="307"/>
      <c r="CQ119" s="307"/>
      <c r="CR119" s="307"/>
      <c r="CS119" s="307"/>
      <c r="CT119" s="307"/>
      <c r="CU119" s="307"/>
      <c r="CV119" s="307"/>
      <c r="CW119" s="307"/>
      <c r="CX119" s="307"/>
      <c r="CY119" s="307"/>
      <c r="CZ119" s="307"/>
      <c r="DA119" s="307"/>
      <c r="DB119" s="307"/>
      <c r="DC119" s="307"/>
      <c r="DD119" s="307"/>
      <c r="DE119" s="307"/>
      <c r="DF119" s="307"/>
      <c r="DG119" s="307"/>
      <c r="DH119" s="307"/>
      <c r="DI119" s="307"/>
      <c r="DJ119" s="307"/>
      <c r="DK119" s="307"/>
      <c r="DL119" s="307"/>
      <c r="DM119" s="307"/>
      <c r="DN119" s="307"/>
      <c r="DO119" s="307"/>
      <c r="DP119" s="307"/>
      <c r="DQ119" s="307"/>
      <c r="DR119" s="307"/>
      <c r="DS119" s="307"/>
      <c r="DT119" s="307"/>
      <c r="DU119" s="307"/>
      <c r="DV119" s="307"/>
      <c r="DW119" s="307"/>
      <c r="DX119" s="307"/>
      <c r="DY119" s="307"/>
      <c r="DZ119" s="307"/>
      <c r="EA119" s="307"/>
      <c r="EB119" s="307"/>
      <c r="EC119" s="307"/>
      <c r="ED119" s="307"/>
      <c r="EE119" s="307"/>
      <c r="EF119" s="307"/>
      <c r="EG119" s="307"/>
      <c r="EH119" s="307"/>
      <c r="EI119" s="307"/>
      <c r="EJ119" s="307"/>
      <c r="EK119" s="307"/>
      <c r="EL119" s="307"/>
      <c r="EM119" s="307"/>
      <c r="EN119" s="307"/>
      <c r="EO119" s="307"/>
      <c r="EP119" s="307"/>
      <c r="EQ119" s="307"/>
      <c r="ER119" s="307"/>
      <c r="ES119" s="307"/>
      <c r="ET119" s="307"/>
      <c r="EU119" s="307"/>
      <c r="EV119" s="307"/>
      <c r="EW119" s="307"/>
      <c r="EX119" s="307"/>
      <c r="EY119" s="307"/>
      <c r="EZ119" s="307"/>
      <c r="FA119" s="307"/>
      <c r="FB119" s="307"/>
      <c r="FC119" s="307"/>
      <c r="FD119" s="307"/>
      <c r="FE119" s="307"/>
      <c r="FF119" s="307"/>
      <c r="FG119" s="307"/>
      <c r="FH119" s="307"/>
      <c r="FI119" s="307"/>
      <c r="FJ119" s="307"/>
      <c r="FK119" s="307"/>
      <c r="FL119" s="307"/>
      <c r="FM119" s="307"/>
      <c r="FN119" s="307"/>
      <c r="FO119" s="307"/>
      <c r="FP119" s="307"/>
      <c r="FQ119" s="307"/>
      <c r="FR119" s="307"/>
      <c r="FS119" s="307"/>
      <c r="FT119" s="307"/>
      <c r="FU119" s="307"/>
      <c r="FV119" s="307"/>
      <c r="FW119" s="307"/>
      <c r="FX119" s="307"/>
      <c r="FY119" s="307"/>
      <c r="FZ119" s="307"/>
      <c r="GA119" s="307"/>
      <c r="GB119" s="307"/>
      <c r="GC119" s="307"/>
      <c r="GD119" s="307"/>
      <c r="GE119" s="307"/>
      <c r="GF119" s="307"/>
      <c r="GG119" s="307"/>
      <c r="GH119" s="307"/>
      <c r="GI119" s="307"/>
      <c r="GJ119" s="307"/>
      <c r="GK119" s="307"/>
      <c r="GL119" s="307"/>
      <c r="GM119" s="307"/>
      <c r="GN119" s="307"/>
      <c r="GO119" s="307"/>
      <c r="GP119" s="307"/>
      <c r="GQ119" s="307"/>
      <c r="GR119" s="307"/>
      <c r="GS119" s="307"/>
      <c r="GT119" s="307"/>
      <c r="GU119" s="307"/>
      <c r="GV119" s="307"/>
      <c r="GW119" s="307"/>
      <c r="GX119" s="307"/>
      <c r="GY119" s="307"/>
      <c r="GZ119" s="307"/>
      <c r="HA119" s="307"/>
      <c r="HB119" s="307"/>
      <c r="HC119" s="307"/>
      <c r="HD119" s="307"/>
      <c r="HE119" s="307"/>
      <c r="HF119" s="307"/>
      <c r="HG119" s="307"/>
      <c r="HH119" s="307"/>
      <c r="HI119" s="307"/>
      <c r="HJ119" s="307"/>
      <c r="HK119" s="307"/>
      <c r="HL119" s="307"/>
      <c r="HM119" s="307"/>
      <c r="HN119" s="307"/>
      <c r="HO119" s="307"/>
      <c r="HP119" s="307"/>
      <c r="HQ119" s="307"/>
      <c r="HR119" s="307"/>
      <c r="HS119" s="307"/>
      <c r="HT119" s="307"/>
      <c r="HU119" s="307"/>
      <c r="HV119" s="307"/>
      <c r="HW119" s="307"/>
      <c r="HX119" s="307"/>
      <c r="HY119" s="307"/>
      <c r="HZ119" s="307"/>
      <c r="IA119" s="307"/>
      <c r="IB119" s="307"/>
      <c r="ID119" s="391" t="str">
        <f>ID108</f>
        <v>Infra Asia Incentive</v>
      </c>
      <c r="IE119" s="308" t="s">
        <v>337</v>
      </c>
      <c r="IF119" s="307"/>
      <c r="IG119" s="307"/>
      <c r="IH119" s="307"/>
      <c r="II119" s="307"/>
      <c r="IJ119" s="307"/>
      <c r="IK119" s="307"/>
      <c r="IL119" s="307"/>
      <c r="IM119" s="307"/>
      <c r="IN119" s="307"/>
      <c r="IO119" s="307"/>
      <c r="IP119" s="307"/>
      <c r="IQ119" s="307"/>
      <c r="IR119" s="307"/>
      <c r="IS119" s="307"/>
      <c r="IT119" s="307"/>
      <c r="IU119" s="307"/>
      <c r="IV119" s="307"/>
      <c r="IW119" s="307"/>
      <c r="IX119" s="392"/>
    </row>
    <row r="120" spans="3:259" x14ac:dyDescent="0.3">
      <c r="C120" s="279" t="s">
        <v>330</v>
      </c>
      <c r="D120" s="27"/>
      <c r="E120" s="394"/>
      <c r="F120" s="394">
        <v>0</v>
      </c>
      <c r="G120" s="394">
        <f>F123</f>
        <v>527585.52821624978</v>
      </c>
      <c r="H120" s="394">
        <f t="shared" ref="H120:W120" si="1864">G123</f>
        <v>540854.30425088853</v>
      </c>
      <c r="I120" s="394">
        <f t="shared" si="1864"/>
        <v>554456.7900027982</v>
      </c>
      <c r="J120" s="394">
        <f t="shared" si="1864"/>
        <v>568401.3782713688</v>
      </c>
      <c r="K120" s="394">
        <f t="shared" si="1864"/>
        <v>582696.67293489352</v>
      </c>
      <c r="L120" s="394">
        <f t="shared" si="1864"/>
        <v>597351.49425920611</v>
      </c>
      <c r="M120" s="394">
        <f t="shared" si="1864"/>
        <v>612374.88433982525</v>
      </c>
      <c r="N120" s="394">
        <f t="shared" si="1864"/>
        <v>627776.11268097162</v>
      </c>
      <c r="O120" s="394">
        <f t="shared" si="1864"/>
        <v>643564.6819148981</v>
      </c>
      <c r="P120" s="394">
        <f t="shared" si="1864"/>
        <v>659750.33366505802</v>
      </c>
      <c r="Q120" s="394">
        <f t="shared" si="1864"/>
        <v>676343.05455673393</v>
      </c>
      <c r="R120" s="394">
        <f t="shared" si="1864"/>
        <v>693353.08237883588</v>
      </c>
      <c r="S120" s="394">
        <f t="shared" si="1864"/>
        <v>710790.91240066336</v>
      </c>
      <c r="T120" s="394">
        <f t="shared" si="1864"/>
        <v>728667.30384754017</v>
      </c>
      <c r="U120" s="394">
        <f t="shared" si="1864"/>
        <v>746993.28653930593</v>
      </c>
      <c r="V120" s="394">
        <f t="shared" si="1864"/>
        <v>765780.16769576911</v>
      </c>
      <c r="W120" s="395">
        <f t="shared" si="1864"/>
        <v>785039.53891331796</v>
      </c>
      <c r="Y120" s="279" t="s">
        <v>330</v>
      </c>
      <c r="Z120" s="27"/>
      <c r="AA120" s="394"/>
      <c r="AB120" s="343">
        <v>0</v>
      </c>
      <c r="AC120" s="343">
        <f>+AB123</f>
        <v>0</v>
      </c>
      <c r="AD120" s="343">
        <f t="shared" ref="AD120:AL120" si="1865">+AC123</f>
        <v>0</v>
      </c>
      <c r="AE120" s="343">
        <f t="shared" si="1865"/>
        <v>0</v>
      </c>
      <c r="AF120" s="343">
        <f t="shared" si="1865"/>
        <v>0</v>
      </c>
      <c r="AG120" s="343">
        <f t="shared" si="1865"/>
        <v>175861.84273874998</v>
      </c>
      <c r="AH120" s="343">
        <f t="shared" si="1865"/>
        <v>0</v>
      </c>
      <c r="AI120" s="343">
        <f t="shared" si="1865"/>
        <v>0</v>
      </c>
      <c r="AJ120" s="343">
        <f t="shared" si="1865"/>
        <v>527585.52821625001</v>
      </c>
      <c r="AK120" s="343">
        <f t="shared" si="1865"/>
        <v>0</v>
      </c>
      <c r="AL120" s="343">
        <f t="shared" si="1865"/>
        <v>0</v>
      </c>
      <c r="AM120" s="343">
        <f t="shared" ref="AM120:CX120" si="1866">+AL123</f>
        <v>527585.52821625001</v>
      </c>
      <c r="AN120" s="343">
        <f t="shared" si="1866"/>
        <v>0</v>
      </c>
      <c r="AO120" s="343">
        <f t="shared" si="1866"/>
        <v>0</v>
      </c>
      <c r="AP120" s="343">
        <f t="shared" si="1866"/>
        <v>540854.30425088853</v>
      </c>
      <c r="AQ120" s="343">
        <f t="shared" si="1866"/>
        <v>0</v>
      </c>
      <c r="AR120" s="343">
        <f t="shared" si="1866"/>
        <v>0</v>
      </c>
      <c r="AS120" s="343">
        <f t="shared" si="1866"/>
        <v>540854.30425088853</v>
      </c>
      <c r="AT120" s="343">
        <f t="shared" si="1866"/>
        <v>0</v>
      </c>
      <c r="AU120" s="343">
        <f t="shared" si="1866"/>
        <v>0</v>
      </c>
      <c r="AV120" s="343">
        <f t="shared" si="1866"/>
        <v>540854.30425088853</v>
      </c>
      <c r="AW120" s="343">
        <f t="shared" si="1866"/>
        <v>0</v>
      </c>
      <c r="AX120" s="343">
        <f t="shared" si="1866"/>
        <v>0</v>
      </c>
      <c r="AY120" s="343">
        <f t="shared" si="1866"/>
        <v>540854.30425088853</v>
      </c>
      <c r="AZ120" s="343">
        <f t="shared" si="1866"/>
        <v>0</v>
      </c>
      <c r="BA120" s="343">
        <f t="shared" si="1866"/>
        <v>0</v>
      </c>
      <c r="BB120" s="343">
        <f t="shared" si="1866"/>
        <v>554456.79000279843</v>
      </c>
      <c r="BC120" s="343">
        <f t="shared" si="1866"/>
        <v>0</v>
      </c>
      <c r="BD120" s="343">
        <f t="shared" si="1866"/>
        <v>0</v>
      </c>
      <c r="BE120" s="343">
        <f t="shared" si="1866"/>
        <v>554456.79000279843</v>
      </c>
      <c r="BF120" s="343">
        <f t="shared" si="1866"/>
        <v>0</v>
      </c>
      <c r="BG120" s="343">
        <f t="shared" si="1866"/>
        <v>0</v>
      </c>
      <c r="BH120" s="343">
        <f t="shared" si="1866"/>
        <v>554456.79000279843</v>
      </c>
      <c r="BI120" s="343">
        <f t="shared" si="1866"/>
        <v>0</v>
      </c>
      <c r="BJ120" s="343">
        <f t="shared" si="1866"/>
        <v>0</v>
      </c>
      <c r="BK120" s="343">
        <f t="shared" si="1866"/>
        <v>554456.79000279843</v>
      </c>
      <c r="BL120" s="343">
        <f t="shared" si="1866"/>
        <v>0</v>
      </c>
      <c r="BM120" s="343">
        <f t="shared" si="1866"/>
        <v>0</v>
      </c>
      <c r="BN120" s="343">
        <f t="shared" si="1866"/>
        <v>568401.37827136891</v>
      </c>
      <c r="BO120" s="343">
        <f t="shared" si="1866"/>
        <v>0</v>
      </c>
      <c r="BP120" s="343">
        <f t="shared" si="1866"/>
        <v>0</v>
      </c>
      <c r="BQ120" s="343">
        <f t="shared" si="1866"/>
        <v>568401.37827136891</v>
      </c>
      <c r="BR120" s="343">
        <f t="shared" si="1866"/>
        <v>0</v>
      </c>
      <c r="BS120" s="343">
        <f t="shared" si="1866"/>
        <v>0</v>
      </c>
      <c r="BT120" s="343">
        <f t="shared" si="1866"/>
        <v>568401.37827136891</v>
      </c>
      <c r="BU120" s="343">
        <f t="shared" si="1866"/>
        <v>0</v>
      </c>
      <c r="BV120" s="343">
        <f t="shared" si="1866"/>
        <v>0</v>
      </c>
      <c r="BW120" s="343">
        <f t="shared" si="1866"/>
        <v>568401.37827136891</v>
      </c>
      <c r="BX120" s="343">
        <f t="shared" si="1866"/>
        <v>0</v>
      </c>
      <c r="BY120" s="343">
        <f t="shared" si="1866"/>
        <v>0</v>
      </c>
      <c r="BZ120" s="343">
        <f t="shared" si="1866"/>
        <v>582696.67293489364</v>
      </c>
      <c r="CA120" s="343">
        <f t="shared" si="1866"/>
        <v>0</v>
      </c>
      <c r="CB120" s="343">
        <f t="shared" si="1866"/>
        <v>0</v>
      </c>
      <c r="CC120" s="343">
        <f t="shared" si="1866"/>
        <v>582696.67293489364</v>
      </c>
      <c r="CD120" s="343">
        <f t="shared" si="1866"/>
        <v>0</v>
      </c>
      <c r="CE120" s="343">
        <f t="shared" si="1866"/>
        <v>0</v>
      </c>
      <c r="CF120" s="343">
        <f t="shared" si="1866"/>
        <v>582696.67293489364</v>
      </c>
      <c r="CG120" s="343">
        <f t="shared" si="1866"/>
        <v>0</v>
      </c>
      <c r="CH120" s="343">
        <f t="shared" si="1866"/>
        <v>0</v>
      </c>
      <c r="CI120" s="343">
        <f t="shared" si="1866"/>
        <v>582696.67293489364</v>
      </c>
      <c r="CJ120" s="343">
        <f t="shared" si="1866"/>
        <v>0</v>
      </c>
      <c r="CK120" s="343">
        <f t="shared" si="1866"/>
        <v>0</v>
      </c>
      <c r="CL120" s="343">
        <f t="shared" si="1866"/>
        <v>597351.49425920611</v>
      </c>
      <c r="CM120" s="343">
        <f t="shared" si="1866"/>
        <v>0</v>
      </c>
      <c r="CN120" s="343">
        <f t="shared" si="1866"/>
        <v>0</v>
      </c>
      <c r="CO120" s="343">
        <f t="shared" si="1866"/>
        <v>597351.49425920611</v>
      </c>
      <c r="CP120" s="343">
        <f t="shared" si="1866"/>
        <v>0</v>
      </c>
      <c r="CQ120" s="343">
        <f t="shared" si="1866"/>
        <v>0</v>
      </c>
      <c r="CR120" s="343">
        <f t="shared" si="1866"/>
        <v>597351.49425920611</v>
      </c>
      <c r="CS120" s="343">
        <f t="shared" si="1866"/>
        <v>0</v>
      </c>
      <c r="CT120" s="343">
        <f t="shared" si="1866"/>
        <v>0</v>
      </c>
      <c r="CU120" s="343">
        <f t="shared" si="1866"/>
        <v>597351.49425920611</v>
      </c>
      <c r="CV120" s="343">
        <f t="shared" si="1866"/>
        <v>0</v>
      </c>
      <c r="CW120" s="343">
        <f t="shared" si="1866"/>
        <v>0</v>
      </c>
      <c r="CX120" s="343">
        <f t="shared" si="1866"/>
        <v>612374.88433982502</v>
      </c>
      <c r="CY120" s="343">
        <f t="shared" ref="CY120:FJ120" si="1867">+CX123</f>
        <v>0</v>
      </c>
      <c r="CZ120" s="343">
        <f t="shared" si="1867"/>
        <v>0</v>
      </c>
      <c r="DA120" s="343">
        <f t="shared" si="1867"/>
        <v>612374.88433982502</v>
      </c>
      <c r="DB120" s="343">
        <f t="shared" si="1867"/>
        <v>0</v>
      </c>
      <c r="DC120" s="343">
        <f t="shared" si="1867"/>
        <v>0</v>
      </c>
      <c r="DD120" s="343">
        <f t="shared" si="1867"/>
        <v>612374.88433982502</v>
      </c>
      <c r="DE120" s="343">
        <f t="shared" si="1867"/>
        <v>0</v>
      </c>
      <c r="DF120" s="343">
        <f t="shared" si="1867"/>
        <v>0</v>
      </c>
      <c r="DG120" s="343">
        <f t="shared" si="1867"/>
        <v>612374.88433982502</v>
      </c>
      <c r="DH120" s="343">
        <f t="shared" si="1867"/>
        <v>0</v>
      </c>
      <c r="DI120" s="343">
        <f t="shared" si="1867"/>
        <v>0</v>
      </c>
      <c r="DJ120" s="343">
        <f t="shared" si="1867"/>
        <v>627776.11268097162</v>
      </c>
      <c r="DK120" s="343">
        <f t="shared" si="1867"/>
        <v>0</v>
      </c>
      <c r="DL120" s="343">
        <f t="shared" si="1867"/>
        <v>0</v>
      </c>
      <c r="DM120" s="343">
        <f t="shared" si="1867"/>
        <v>627776.11268097162</v>
      </c>
      <c r="DN120" s="343">
        <f t="shared" si="1867"/>
        <v>0</v>
      </c>
      <c r="DO120" s="343">
        <f t="shared" si="1867"/>
        <v>0</v>
      </c>
      <c r="DP120" s="343">
        <f t="shared" si="1867"/>
        <v>627776.11268097162</v>
      </c>
      <c r="DQ120" s="343">
        <f t="shared" si="1867"/>
        <v>0</v>
      </c>
      <c r="DR120" s="343">
        <f t="shared" si="1867"/>
        <v>0</v>
      </c>
      <c r="DS120" s="343">
        <f t="shared" si="1867"/>
        <v>627776.11268097162</v>
      </c>
      <c r="DT120" s="343">
        <f t="shared" si="1867"/>
        <v>0</v>
      </c>
      <c r="DU120" s="343">
        <f t="shared" si="1867"/>
        <v>0</v>
      </c>
      <c r="DV120" s="343">
        <f t="shared" si="1867"/>
        <v>643564.6819148981</v>
      </c>
      <c r="DW120" s="343">
        <f t="shared" si="1867"/>
        <v>0</v>
      </c>
      <c r="DX120" s="343">
        <f t="shared" si="1867"/>
        <v>0</v>
      </c>
      <c r="DY120" s="343">
        <f t="shared" si="1867"/>
        <v>643564.6819148981</v>
      </c>
      <c r="DZ120" s="343">
        <f t="shared" si="1867"/>
        <v>0</v>
      </c>
      <c r="EA120" s="343">
        <f t="shared" si="1867"/>
        <v>0</v>
      </c>
      <c r="EB120" s="343">
        <f t="shared" si="1867"/>
        <v>643564.6819148981</v>
      </c>
      <c r="EC120" s="343">
        <f t="shared" si="1867"/>
        <v>0</v>
      </c>
      <c r="ED120" s="343">
        <f t="shared" si="1867"/>
        <v>0</v>
      </c>
      <c r="EE120" s="343">
        <f t="shared" si="1867"/>
        <v>643564.6819148981</v>
      </c>
      <c r="EF120" s="343">
        <f t="shared" si="1867"/>
        <v>0</v>
      </c>
      <c r="EG120" s="343">
        <f t="shared" si="1867"/>
        <v>0</v>
      </c>
      <c r="EH120" s="343">
        <f t="shared" si="1867"/>
        <v>659750.33366505778</v>
      </c>
      <c r="EI120" s="343">
        <f t="shared" si="1867"/>
        <v>0</v>
      </c>
      <c r="EJ120" s="343">
        <f t="shared" si="1867"/>
        <v>0</v>
      </c>
      <c r="EK120" s="343">
        <f t="shared" si="1867"/>
        <v>659750.33366505778</v>
      </c>
      <c r="EL120" s="343">
        <f t="shared" si="1867"/>
        <v>0</v>
      </c>
      <c r="EM120" s="343">
        <f t="shared" si="1867"/>
        <v>0</v>
      </c>
      <c r="EN120" s="343">
        <f t="shared" si="1867"/>
        <v>659750.33366505778</v>
      </c>
      <c r="EO120" s="343">
        <f t="shared" si="1867"/>
        <v>0</v>
      </c>
      <c r="EP120" s="343">
        <f t="shared" si="1867"/>
        <v>0</v>
      </c>
      <c r="EQ120" s="343">
        <f t="shared" si="1867"/>
        <v>659750.33366505778</v>
      </c>
      <c r="ER120" s="343">
        <f t="shared" si="1867"/>
        <v>0</v>
      </c>
      <c r="ES120" s="343">
        <f t="shared" si="1867"/>
        <v>0</v>
      </c>
      <c r="ET120" s="343">
        <f t="shared" si="1867"/>
        <v>676343.05455673393</v>
      </c>
      <c r="EU120" s="343">
        <f t="shared" si="1867"/>
        <v>0</v>
      </c>
      <c r="EV120" s="343">
        <f t="shared" si="1867"/>
        <v>0</v>
      </c>
      <c r="EW120" s="343">
        <f t="shared" si="1867"/>
        <v>676343.05455673393</v>
      </c>
      <c r="EX120" s="343">
        <f t="shared" si="1867"/>
        <v>0</v>
      </c>
      <c r="EY120" s="343">
        <f t="shared" si="1867"/>
        <v>0</v>
      </c>
      <c r="EZ120" s="343">
        <f t="shared" si="1867"/>
        <v>676343.05455673393</v>
      </c>
      <c r="FA120" s="343">
        <f t="shared" si="1867"/>
        <v>0</v>
      </c>
      <c r="FB120" s="343">
        <f t="shared" si="1867"/>
        <v>0</v>
      </c>
      <c r="FC120" s="343">
        <f t="shared" si="1867"/>
        <v>676343.05455673393</v>
      </c>
      <c r="FD120" s="343">
        <f t="shared" si="1867"/>
        <v>0</v>
      </c>
      <c r="FE120" s="343">
        <f t="shared" si="1867"/>
        <v>0</v>
      </c>
      <c r="FF120" s="343">
        <f t="shared" si="1867"/>
        <v>693353.08237883565</v>
      </c>
      <c r="FG120" s="343">
        <f t="shared" si="1867"/>
        <v>0</v>
      </c>
      <c r="FH120" s="343">
        <f t="shared" si="1867"/>
        <v>0</v>
      </c>
      <c r="FI120" s="343">
        <f t="shared" si="1867"/>
        <v>693353.08237883565</v>
      </c>
      <c r="FJ120" s="343">
        <f t="shared" si="1867"/>
        <v>0</v>
      </c>
      <c r="FK120" s="343">
        <f t="shared" ref="FK120:HV120" si="1868">+FJ123</f>
        <v>0</v>
      </c>
      <c r="FL120" s="343">
        <f t="shared" si="1868"/>
        <v>693353.08237883565</v>
      </c>
      <c r="FM120" s="343">
        <f t="shared" si="1868"/>
        <v>0</v>
      </c>
      <c r="FN120" s="343">
        <f t="shared" si="1868"/>
        <v>0</v>
      </c>
      <c r="FO120" s="343">
        <f t="shared" si="1868"/>
        <v>693353.08237883565</v>
      </c>
      <c r="FP120" s="343">
        <f t="shared" si="1868"/>
        <v>0</v>
      </c>
      <c r="FQ120" s="343">
        <f t="shared" si="1868"/>
        <v>0</v>
      </c>
      <c r="FR120" s="343">
        <f t="shared" si="1868"/>
        <v>710790.91240066336</v>
      </c>
      <c r="FS120" s="343">
        <f t="shared" si="1868"/>
        <v>0</v>
      </c>
      <c r="FT120" s="343">
        <f t="shared" si="1868"/>
        <v>0</v>
      </c>
      <c r="FU120" s="343">
        <f t="shared" si="1868"/>
        <v>710790.91240066336</v>
      </c>
      <c r="FV120" s="343">
        <f t="shared" si="1868"/>
        <v>0</v>
      </c>
      <c r="FW120" s="343">
        <f t="shared" si="1868"/>
        <v>0</v>
      </c>
      <c r="FX120" s="343">
        <f t="shared" si="1868"/>
        <v>710790.91240066336</v>
      </c>
      <c r="FY120" s="343">
        <f t="shared" si="1868"/>
        <v>0</v>
      </c>
      <c r="FZ120" s="343">
        <f t="shared" si="1868"/>
        <v>0</v>
      </c>
      <c r="GA120" s="343">
        <f t="shared" si="1868"/>
        <v>710790.91240066336</v>
      </c>
      <c r="GB120" s="343">
        <f t="shared" si="1868"/>
        <v>0</v>
      </c>
      <c r="GC120" s="343">
        <f t="shared" si="1868"/>
        <v>0</v>
      </c>
      <c r="GD120" s="343">
        <f t="shared" si="1868"/>
        <v>728667.30384753994</v>
      </c>
      <c r="GE120" s="343">
        <f t="shared" si="1868"/>
        <v>0</v>
      </c>
      <c r="GF120" s="343">
        <f t="shared" si="1868"/>
        <v>0</v>
      </c>
      <c r="GG120" s="343">
        <f t="shared" si="1868"/>
        <v>728667.30384753994</v>
      </c>
      <c r="GH120" s="343">
        <f t="shared" si="1868"/>
        <v>0</v>
      </c>
      <c r="GI120" s="343">
        <f t="shared" si="1868"/>
        <v>0</v>
      </c>
      <c r="GJ120" s="343">
        <f t="shared" si="1868"/>
        <v>728667.30384753994</v>
      </c>
      <c r="GK120" s="343">
        <f t="shared" si="1868"/>
        <v>0</v>
      </c>
      <c r="GL120" s="343">
        <f t="shared" si="1868"/>
        <v>0</v>
      </c>
      <c r="GM120" s="343">
        <f t="shared" si="1868"/>
        <v>728667.30384753994</v>
      </c>
      <c r="GN120" s="343">
        <f t="shared" si="1868"/>
        <v>0</v>
      </c>
      <c r="GO120" s="343">
        <f t="shared" si="1868"/>
        <v>0</v>
      </c>
      <c r="GP120" s="343">
        <f t="shared" si="1868"/>
        <v>746993.28653930547</v>
      </c>
      <c r="GQ120" s="343">
        <f t="shared" si="1868"/>
        <v>0</v>
      </c>
      <c r="GR120" s="343">
        <f t="shared" si="1868"/>
        <v>0</v>
      </c>
      <c r="GS120" s="343">
        <f t="shared" si="1868"/>
        <v>746993.28653930547</v>
      </c>
      <c r="GT120" s="343">
        <f t="shared" si="1868"/>
        <v>0</v>
      </c>
      <c r="GU120" s="343">
        <f t="shared" si="1868"/>
        <v>0</v>
      </c>
      <c r="GV120" s="343">
        <f t="shared" si="1868"/>
        <v>746993.28653930547</v>
      </c>
      <c r="GW120" s="343">
        <f t="shared" si="1868"/>
        <v>0</v>
      </c>
      <c r="GX120" s="343">
        <f t="shared" si="1868"/>
        <v>0</v>
      </c>
      <c r="GY120" s="343">
        <f t="shared" si="1868"/>
        <v>746993.28653930547</v>
      </c>
      <c r="GZ120" s="343">
        <f t="shared" si="1868"/>
        <v>0</v>
      </c>
      <c r="HA120" s="343">
        <f t="shared" si="1868"/>
        <v>0</v>
      </c>
      <c r="HB120" s="343">
        <f t="shared" si="1868"/>
        <v>765780.16769576888</v>
      </c>
      <c r="HC120" s="343">
        <f t="shared" si="1868"/>
        <v>0</v>
      </c>
      <c r="HD120" s="343">
        <f t="shared" si="1868"/>
        <v>0</v>
      </c>
      <c r="HE120" s="343">
        <f t="shared" si="1868"/>
        <v>765780.16769576888</v>
      </c>
      <c r="HF120" s="343">
        <f t="shared" si="1868"/>
        <v>0</v>
      </c>
      <c r="HG120" s="343">
        <f t="shared" si="1868"/>
        <v>0</v>
      </c>
      <c r="HH120" s="343">
        <f t="shared" si="1868"/>
        <v>765780.16769576888</v>
      </c>
      <c r="HI120" s="343">
        <f t="shared" si="1868"/>
        <v>0</v>
      </c>
      <c r="HJ120" s="343">
        <f t="shared" si="1868"/>
        <v>0</v>
      </c>
      <c r="HK120" s="343">
        <f t="shared" si="1868"/>
        <v>765780.16769576888</v>
      </c>
      <c r="HL120" s="343">
        <f t="shared" si="1868"/>
        <v>0</v>
      </c>
      <c r="HM120" s="343">
        <f t="shared" si="1868"/>
        <v>0</v>
      </c>
      <c r="HN120" s="343">
        <f t="shared" si="1868"/>
        <v>785039.53891331749</v>
      </c>
      <c r="HO120" s="343">
        <f t="shared" si="1868"/>
        <v>0</v>
      </c>
      <c r="HP120" s="343">
        <f t="shared" si="1868"/>
        <v>0</v>
      </c>
      <c r="HQ120" s="343">
        <f t="shared" si="1868"/>
        <v>785039.53891331749</v>
      </c>
      <c r="HR120" s="343">
        <f t="shared" si="1868"/>
        <v>0</v>
      </c>
      <c r="HS120" s="343">
        <f t="shared" si="1868"/>
        <v>0</v>
      </c>
      <c r="HT120" s="343">
        <f t="shared" si="1868"/>
        <v>785039.53891331749</v>
      </c>
      <c r="HU120" s="343">
        <f t="shared" si="1868"/>
        <v>0</v>
      </c>
      <c r="HV120" s="343">
        <f t="shared" si="1868"/>
        <v>0</v>
      </c>
      <c r="HW120" s="343">
        <f t="shared" ref="HW120:IB120" si="1869">+HV123</f>
        <v>785039.53891331749</v>
      </c>
      <c r="HX120" s="343">
        <f t="shared" si="1869"/>
        <v>0</v>
      </c>
      <c r="HY120" s="343">
        <f t="shared" si="1869"/>
        <v>0</v>
      </c>
      <c r="HZ120" s="343">
        <f t="shared" si="1869"/>
        <v>804783.28331698733</v>
      </c>
      <c r="IA120" s="343">
        <f t="shared" si="1869"/>
        <v>0</v>
      </c>
      <c r="IB120" s="343">
        <f t="shared" si="1869"/>
        <v>0</v>
      </c>
      <c r="ID120" s="279" t="s">
        <v>330</v>
      </c>
      <c r="IE120" s="27"/>
      <c r="IF120" s="1116">
        <f t="shared" ref="IF120:IX123" si="1870">+SUMIFS($AF120:$IB120,$AF$54:$IB$54,IF$56)</f>
        <v>0</v>
      </c>
      <c r="IG120" s="1484">
        <f>+AF120</f>
        <v>0</v>
      </c>
      <c r="IH120" s="1116">
        <f t="shared" ref="IH120:IX120" si="1871">+IG123</f>
        <v>527585.52821625001</v>
      </c>
      <c r="II120" s="1116">
        <f t="shared" si="1871"/>
        <v>540854.30425088853</v>
      </c>
      <c r="IJ120" s="1116">
        <f t="shared" si="1871"/>
        <v>554456.79000279866</v>
      </c>
      <c r="IK120" s="1116">
        <f t="shared" si="1871"/>
        <v>568401.37827136926</v>
      </c>
      <c r="IL120" s="1116">
        <f t="shared" si="1871"/>
        <v>582696.67293489398</v>
      </c>
      <c r="IM120" s="1116">
        <f t="shared" si="1871"/>
        <v>597351.49425920658</v>
      </c>
      <c r="IN120" s="1116">
        <f t="shared" si="1871"/>
        <v>612374.88433982525</v>
      </c>
      <c r="IO120" s="1116">
        <f t="shared" si="1871"/>
        <v>627776.11268097162</v>
      </c>
      <c r="IP120" s="1116">
        <f t="shared" si="1871"/>
        <v>643564.6819148981</v>
      </c>
      <c r="IQ120" s="1116">
        <f t="shared" si="1871"/>
        <v>659750.33366505755</v>
      </c>
      <c r="IR120" s="1116">
        <f t="shared" si="1871"/>
        <v>676343.05455673346</v>
      </c>
      <c r="IS120" s="1116">
        <f t="shared" si="1871"/>
        <v>693353.08237883495</v>
      </c>
      <c r="IT120" s="1116">
        <f t="shared" si="1871"/>
        <v>710790.9124006629</v>
      </c>
      <c r="IU120" s="1116">
        <f t="shared" si="1871"/>
        <v>728667.30384753924</v>
      </c>
      <c r="IV120" s="1116">
        <f t="shared" si="1871"/>
        <v>746993.28653930454</v>
      </c>
      <c r="IW120" s="1116">
        <f t="shared" si="1871"/>
        <v>765780.16769576771</v>
      </c>
      <c r="IX120" s="1480">
        <f t="shared" si="1871"/>
        <v>785039.53891331609</v>
      </c>
    </row>
    <row r="121" spans="3:259" x14ac:dyDescent="0.3">
      <c r="C121" s="279" t="s">
        <v>331</v>
      </c>
      <c r="D121" s="27"/>
      <c r="E121" s="394"/>
      <c r="F121" s="394">
        <f>-F108</f>
        <v>2110342.1128649996</v>
      </c>
      <c r="G121" s="394">
        <f>-G108</f>
        <v>2163417.2170035546</v>
      </c>
      <c r="H121" s="394">
        <f t="shared" ref="H121:W121" si="1872">-H108</f>
        <v>2217827.1600111937</v>
      </c>
      <c r="I121" s="394">
        <f t="shared" si="1872"/>
        <v>2273605.5130854752</v>
      </c>
      <c r="J121" s="394">
        <f t="shared" si="1872"/>
        <v>2330786.6917395745</v>
      </c>
      <c r="K121" s="394">
        <f t="shared" si="1872"/>
        <v>2389405.9770368244</v>
      </c>
      <c r="L121" s="394">
        <f t="shared" si="1872"/>
        <v>2449499.5373593005</v>
      </c>
      <c r="M121" s="394">
        <f t="shared" si="1872"/>
        <v>2511104.4507238865</v>
      </c>
      <c r="N121" s="394">
        <f t="shared" si="1872"/>
        <v>2574258.7276595924</v>
      </c>
      <c r="O121" s="394">
        <f t="shared" si="1872"/>
        <v>2639001.3346602316</v>
      </c>
      <c r="P121" s="394">
        <f t="shared" si="1872"/>
        <v>2705372.2182269352</v>
      </c>
      <c r="Q121" s="394">
        <f t="shared" si="1872"/>
        <v>2773412.3295153426</v>
      </c>
      <c r="R121" s="394">
        <f t="shared" si="1872"/>
        <v>2843163.6496026535</v>
      </c>
      <c r="S121" s="394">
        <f t="shared" si="1872"/>
        <v>2914669.2153901597</v>
      </c>
      <c r="T121" s="394">
        <f t="shared" si="1872"/>
        <v>2987973.1461572219</v>
      </c>
      <c r="U121" s="394">
        <f t="shared" si="1872"/>
        <v>3063120.670783075</v>
      </c>
      <c r="V121" s="394">
        <f t="shared" si="1872"/>
        <v>3140158.1556532695</v>
      </c>
      <c r="W121" s="395">
        <f t="shared" si="1872"/>
        <v>0</v>
      </c>
      <c r="Y121" s="279" t="s">
        <v>331</v>
      </c>
      <c r="Z121" s="27"/>
      <c r="AA121" s="394"/>
      <c r="AB121" s="343">
        <f t="shared" ref="AB121:AE121" si="1873">-IF(OR(MONTH(AB$105)=3,MONTH(AB$105)=6,MONTH(AB$105)=9,MONTH(AB$105)=12),SUMIFS($AF$108:$IB$108,$AF$104:$IB$104,AB$104),0)</f>
        <v>0</v>
      </c>
      <c r="AC121" s="343">
        <f t="shared" si="1873"/>
        <v>0</v>
      </c>
      <c r="AD121" s="343">
        <f t="shared" si="1873"/>
        <v>0</v>
      </c>
      <c r="AE121" s="343">
        <f t="shared" si="1873"/>
        <v>0</v>
      </c>
      <c r="AF121" s="343">
        <f>-IF(OR(MONTH(AF$105)=3,MONTH(AF$105)=6,MONTH(AF$105)=9,MONTH(AF$105)=12),SUMIFS($AF$108:$IB$108,$AF$104:$IB$104,AF$104),0)</f>
        <v>175861.84273874998</v>
      </c>
      <c r="AG121" s="343">
        <f t="shared" ref="AG121:CR121" si="1874">-IF(OR(MONTH(AG$105)=3,MONTH(AG$105)=6,MONTH(AG$105)=9,MONTH(AG$105)=12),SUMIFS($AF$108:$IB$108,$AF$104:$IB$104,AG$104),0)</f>
        <v>0</v>
      </c>
      <c r="AH121" s="343">
        <f t="shared" si="1874"/>
        <v>0</v>
      </c>
      <c r="AI121" s="343">
        <f t="shared" si="1874"/>
        <v>527585.52821625001</v>
      </c>
      <c r="AJ121" s="343">
        <f t="shared" si="1874"/>
        <v>0</v>
      </c>
      <c r="AK121" s="343">
        <f t="shared" si="1874"/>
        <v>0</v>
      </c>
      <c r="AL121" s="343">
        <f t="shared" si="1874"/>
        <v>527585.52821625001</v>
      </c>
      <c r="AM121" s="343">
        <f t="shared" si="1874"/>
        <v>0</v>
      </c>
      <c r="AN121" s="343">
        <f t="shared" si="1874"/>
        <v>0</v>
      </c>
      <c r="AO121" s="343">
        <f t="shared" si="1874"/>
        <v>540854.30425088853</v>
      </c>
      <c r="AP121" s="343">
        <f t="shared" si="1874"/>
        <v>0</v>
      </c>
      <c r="AQ121" s="343">
        <f t="shared" si="1874"/>
        <v>0</v>
      </c>
      <c r="AR121" s="343">
        <f t="shared" si="1874"/>
        <v>540854.30425088853</v>
      </c>
      <c r="AS121" s="343">
        <f t="shared" si="1874"/>
        <v>0</v>
      </c>
      <c r="AT121" s="343">
        <f t="shared" si="1874"/>
        <v>0</v>
      </c>
      <c r="AU121" s="343">
        <f t="shared" si="1874"/>
        <v>540854.30425088853</v>
      </c>
      <c r="AV121" s="343">
        <f t="shared" si="1874"/>
        <v>0</v>
      </c>
      <c r="AW121" s="343">
        <f t="shared" si="1874"/>
        <v>0</v>
      </c>
      <c r="AX121" s="343">
        <f t="shared" si="1874"/>
        <v>540854.30425088853</v>
      </c>
      <c r="AY121" s="343">
        <f t="shared" si="1874"/>
        <v>0</v>
      </c>
      <c r="AZ121" s="343">
        <f t="shared" si="1874"/>
        <v>0</v>
      </c>
      <c r="BA121" s="343">
        <f t="shared" si="1874"/>
        <v>554456.79000279843</v>
      </c>
      <c r="BB121" s="343">
        <f t="shared" si="1874"/>
        <v>0</v>
      </c>
      <c r="BC121" s="343">
        <f t="shared" si="1874"/>
        <v>0</v>
      </c>
      <c r="BD121" s="343">
        <f t="shared" si="1874"/>
        <v>554456.79000279843</v>
      </c>
      <c r="BE121" s="343">
        <f t="shared" si="1874"/>
        <v>0</v>
      </c>
      <c r="BF121" s="343">
        <f t="shared" si="1874"/>
        <v>0</v>
      </c>
      <c r="BG121" s="343">
        <f t="shared" si="1874"/>
        <v>554456.79000279843</v>
      </c>
      <c r="BH121" s="343">
        <f t="shared" si="1874"/>
        <v>0</v>
      </c>
      <c r="BI121" s="343">
        <f t="shared" si="1874"/>
        <v>0</v>
      </c>
      <c r="BJ121" s="343">
        <f t="shared" si="1874"/>
        <v>554456.79000279843</v>
      </c>
      <c r="BK121" s="343">
        <f t="shared" si="1874"/>
        <v>0</v>
      </c>
      <c r="BL121" s="343">
        <f t="shared" si="1874"/>
        <v>0</v>
      </c>
      <c r="BM121" s="343">
        <f t="shared" si="1874"/>
        <v>568401.37827136891</v>
      </c>
      <c r="BN121" s="343">
        <f t="shared" si="1874"/>
        <v>0</v>
      </c>
      <c r="BO121" s="343">
        <f t="shared" si="1874"/>
        <v>0</v>
      </c>
      <c r="BP121" s="343">
        <f t="shared" si="1874"/>
        <v>568401.37827136891</v>
      </c>
      <c r="BQ121" s="343">
        <f t="shared" si="1874"/>
        <v>0</v>
      </c>
      <c r="BR121" s="343">
        <f t="shared" si="1874"/>
        <v>0</v>
      </c>
      <c r="BS121" s="343">
        <f t="shared" si="1874"/>
        <v>568401.37827136891</v>
      </c>
      <c r="BT121" s="343">
        <f t="shared" si="1874"/>
        <v>0</v>
      </c>
      <c r="BU121" s="343">
        <f t="shared" si="1874"/>
        <v>0</v>
      </c>
      <c r="BV121" s="343">
        <f t="shared" si="1874"/>
        <v>568401.37827136891</v>
      </c>
      <c r="BW121" s="343">
        <f t="shared" si="1874"/>
        <v>0</v>
      </c>
      <c r="BX121" s="343">
        <f t="shared" si="1874"/>
        <v>0</v>
      </c>
      <c r="BY121" s="343">
        <f t="shared" si="1874"/>
        <v>582696.67293489364</v>
      </c>
      <c r="BZ121" s="343">
        <f t="shared" si="1874"/>
        <v>0</v>
      </c>
      <c r="CA121" s="343">
        <f t="shared" si="1874"/>
        <v>0</v>
      </c>
      <c r="CB121" s="343">
        <f t="shared" si="1874"/>
        <v>582696.67293489364</v>
      </c>
      <c r="CC121" s="343">
        <f t="shared" si="1874"/>
        <v>0</v>
      </c>
      <c r="CD121" s="343">
        <f t="shared" si="1874"/>
        <v>0</v>
      </c>
      <c r="CE121" s="343">
        <f t="shared" si="1874"/>
        <v>582696.67293489364</v>
      </c>
      <c r="CF121" s="343">
        <f t="shared" si="1874"/>
        <v>0</v>
      </c>
      <c r="CG121" s="343">
        <f t="shared" si="1874"/>
        <v>0</v>
      </c>
      <c r="CH121" s="343">
        <f t="shared" si="1874"/>
        <v>582696.67293489364</v>
      </c>
      <c r="CI121" s="343">
        <f t="shared" si="1874"/>
        <v>0</v>
      </c>
      <c r="CJ121" s="343">
        <f t="shared" si="1874"/>
        <v>0</v>
      </c>
      <c r="CK121" s="343">
        <f t="shared" si="1874"/>
        <v>597351.49425920611</v>
      </c>
      <c r="CL121" s="343">
        <f t="shared" si="1874"/>
        <v>0</v>
      </c>
      <c r="CM121" s="343">
        <f t="shared" si="1874"/>
        <v>0</v>
      </c>
      <c r="CN121" s="343">
        <f t="shared" si="1874"/>
        <v>597351.49425920611</v>
      </c>
      <c r="CO121" s="343">
        <f t="shared" si="1874"/>
        <v>0</v>
      </c>
      <c r="CP121" s="343">
        <f t="shared" si="1874"/>
        <v>0</v>
      </c>
      <c r="CQ121" s="343">
        <f t="shared" si="1874"/>
        <v>597351.49425920611</v>
      </c>
      <c r="CR121" s="343">
        <f t="shared" si="1874"/>
        <v>0</v>
      </c>
      <c r="CS121" s="343">
        <f t="shared" ref="CS121:FD121" si="1875">-IF(OR(MONTH(CS$105)=3,MONTH(CS$105)=6,MONTH(CS$105)=9,MONTH(CS$105)=12),SUMIFS($AF$108:$IB$108,$AF$104:$IB$104,CS$104),0)</f>
        <v>0</v>
      </c>
      <c r="CT121" s="343">
        <f t="shared" si="1875"/>
        <v>597351.49425920611</v>
      </c>
      <c r="CU121" s="343">
        <f t="shared" si="1875"/>
        <v>0</v>
      </c>
      <c r="CV121" s="343">
        <f t="shared" si="1875"/>
        <v>0</v>
      </c>
      <c r="CW121" s="343">
        <f t="shared" si="1875"/>
        <v>612374.88433982502</v>
      </c>
      <c r="CX121" s="343">
        <f t="shared" si="1875"/>
        <v>0</v>
      </c>
      <c r="CY121" s="343">
        <f t="shared" si="1875"/>
        <v>0</v>
      </c>
      <c r="CZ121" s="343">
        <f t="shared" si="1875"/>
        <v>612374.88433982502</v>
      </c>
      <c r="DA121" s="343">
        <f t="shared" si="1875"/>
        <v>0</v>
      </c>
      <c r="DB121" s="343">
        <f t="shared" si="1875"/>
        <v>0</v>
      </c>
      <c r="DC121" s="343">
        <f t="shared" si="1875"/>
        <v>612374.88433982502</v>
      </c>
      <c r="DD121" s="343">
        <f t="shared" si="1875"/>
        <v>0</v>
      </c>
      <c r="DE121" s="343">
        <f t="shared" si="1875"/>
        <v>0</v>
      </c>
      <c r="DF121" s="343">
        <f t="shared" si="1875"/>
        <v>612374.88433982502</v>
      </c>
      <c r="DG121" s="343">
        <f t="shared" si="1875"/>
        <v>0</v>
      </c>
      <c r="DH121" s="343">
        <f t="shared" si="1875"/>
        <v>0</v>
      </c>
      <c r="DI121" s="343">
        <f t="shared" si="1875"/>
        <v>627776.11268097162</v>
      </c>
      <c r="DJ121" s="343">
        <f t="shared" si="1875"/>
        <v>0</v>
      </c>
      <c r="DK121" s="343">
        <f t="shared" si="1875"/>
        <v>0</v>
      </c>
      <c r="DL121" s="343">
        <f t="shared" si="1875"/>
        <v>627776.11268097162</v>
      </c>
      <c r="DM121" s="343">
        <f t="shared" si="1875"/>
        <v>0</v>
      </c>
      <c r="DN121" s="343">
        <f t="shared" si="1875"/>
        <v>0</v>
      </c>
      <c r="DO121" s="343">
        <f t="shared" si="1875"/>
        <v>627776.11268097162</v>
      </c>
      <c r="DP121" s="343">
        <f t="shared" si="1875"/>
        <v>0</v>
      </c>
      <c r="DQ121" s="343">
        <f t="shared" si="1875"/>
        <v>0</v>
      </c>
      <c r="DR121" s="343">
        <f t="shared" si="1875"/>
        <v>627776.11268097162</v>
      </c>
      <c r="DS121" s="343">
        <f t="shared" si="1875"/>
        <v>0</v>
      </c>
      <c r="DT121" s="343">
        <f t="shared" si="1875"/>
        <v>0</v>
      </c>
      <c r="DU121" s="343">
        <f t="shared" si="1875"/>
        <v>643564.6819148981</v>
      </c>
      <c r="DV121" s="343">
        <f t="shared" si="1875"/>
        <v>0</v>
      </c>
      <c r="DW121" s="343">
        <f t="shared" si="1875"/>
        <v>0</v>
      </c>
      <c r="DX121" s="343">
        <f t="shared" si="1875"/>
        <v>643564.6819148981</v>
      </c>
      <c r="DY121" s="343">
        <f t="shared" si="1875"/>
        <v>0</v>
      </c>
      <c r="DZ121" s="343">
        <f t="shared" si="1875"/>
        <v>0</v>
      </c>
      <c r="EA121" s="343">
        <f t="shared" si="1875"/>
        <v>643564.6819148981</v>
      </c>
      <c r="EB121" s="343">
        <f t="shared" si="1875"/>
        <v>0</v>
      </c>
      <c r="EC121" s="343">
        <f t="shared" si="1875"/>
        <v>0</v>
      </c>
      <c r="ED121" s="343">
        <f t="shared" si="1875"/>
        <v>643564.6819148981</v>
      </c>
      <c r="EE121" s="343">
        <f t="shared" si="1875"/>
        <v>0</v>
      </c>
      <c r="EF121" s="343">
        <f t="shared" si="1875"/>
        <v>0</v>
      </c>
      <c r="EG121" s="343">
        <f t="shared" si="1875"/>
        <v>659750.33366505778</v>
      </c>
      <c r="EH121" s="343">
        <f t="shared" si="1875"/>
        <v>0</v>
      </c>
      <c r="EI121" s="343">
        <f t="shared" si="1875"/>
        <v>0</v>
      </c>
      <c r="EJ121" s="343">
        <f t="shared" si="1875"/>
        <v>659750.33366505778</v>
      </c>
      <c r="EK121" s="343">
        <f t="shared" si="1875"/>
        <v>0</v>
      </c>
      <c r="EL121" s="343">
        <f t="shared" si="1875"/>
        <v>0</v>
      </c>
      <c r="EM121" s="343">
        <f t="shared" si="1875"/>
        <v>659750.33366505778</v>
      </c>
      <c r="EN121" s="343">
        <f t="shared" si="1875"/>
        <v>0</v>
      </c>
      <c r="EO121" s="343">
        <f t="shared" si="1875"/>
        <v>0</v>
      </c>
      <c r="EP121" s="343">
        <f t="shared" si="1875"/>
        <v>659750.33366505778</v>
      </c>
      <c r="EQ121" s="343">
        <f t="shared" si="1875"/>
        <v>0</v>
      </c>
      <c r="ER121" s="343">
        <f t="shared" si="1875"/>
        <v>0</v>
      </c>
      <c r="ES121" s="343">
        <f t="shared" si="1875"/>
        <v>676343.05455673393</v>
      </c>
      <c r="ET121" s="343">
        <f t="shared" si="1875"/>
        <v>0</v>
      </c>
      <c r="EU121" s="343">
        <f t="shared" si="1875"/>
        <v>0</v>
      </c>
      <c r="EV121" s="343">
        <f t="shared" si="1875"/>
        <v>676343.05455673393</v>
      </c>
      <c r="EW121" s="343">
        <f t="shared" si="1875"/>
        <v>0</v>
      </c>
      <c r="EX121" s="343">
        <f t="shared" si="1875"/>
        <v>0</v>
      </c>
      <c r="EY121" s="343">
        <f t="shared" si="1875"/>
        <v>676343.05455673393</v>
      </c>
      <c r="EZ121" s="343">
        <f t="shared" si="1875"/>
        <v>0</v>
      </c>
      <c r="FA121" s="343">
        <f t="shared" si="1875"/>
        <v>0</v>
      </c>
      <c r="FB121" s="343">
        <f t="shared" si="1875"/>
        <v>676343.05455673393</v>
      </c>
      <c r="FC121" s="343">
        <f t="shared" si="1875"/>
        <v>0</v>
      </c>
      <c r="FD121" s="343">
        <f t="shared" si="1875"/>
        <v>0</v>
      </c>
      <c r="FE121" s="343">
        <f t="shared" ref="FE121:HP121" si="1876">-IF(OR(MONTH(FE$105)=3,MONTH(FE$105)=6,MONTH(FE$105)=9,MONTH(FE$105)=12),SUMIFS($AF$108:$IB$108,$AF$104:$IB$104,FE$104),0)</f>
        <v>693353.08237883565</v>
      </c>
      <c r="FF121" s="343">
        <f t="shared" si="1876"/>
        <v>0</v>
      </c>
      <c r="FG121" s="343">
        <f t="shared" si="1876"/>
        <v>0</v>
      </c>
      <c r="FH121" s="343">
        <f t="shared" si="1876"/>
        <v>693353.08237883565</v>
      </c>
      <c r="FI121" s="343">
        <f t="shared" si="1876"/>
        <v>0</v>
      </c>
      <c r="FJ121" s="343">
        <f t="shared" si="1876"/>
        <v>0</v>
      </c>
      <c r="FK121" s="343">
        <f t="shared" si="1876"/>
        <v>693353.08237883565</v>
      </c>
      <c r="FL121" s="343">
        <f t="shared" si="1876"/>
        <v>0</v>
      </c>
      <c r="FM121" s="343">
        <f t="shared" si="1876"/>
        <v>0</v>
      </c>
      <c r="FN121" s="343">
        <f t="shared" si="1876"/>
        <v>693353.08237883565</v>
      </c>
      <c r="FO121" s="343">
        <f t="shared" si="1876"/>
        <v>0</v>
      </c>
      <c r="FP121" s="343">
        <f t="shared" si="1876"/>
        <v>0</v>
      </c>
      <c r="FQ121" s="343">
        <f t="shared" si="1876"/>
        <v>710790.91240066336</v>
      </c>
      <c r="FR121" s="343">
        <f t="shared" si="1876"/>
        <v>0</v>
      </c>
      <c r="FS121" s="343">
        <f t="shared" si="1876"/>
        <v>0</v>
      </c>
      <c r="FT121" s="343">
        <f t="shared" si="1876"/>
        <v>710790.91240066336</v>
      </c>
      <c r="FU121" s="343">
        <f t="shared" si="1876"/>
        <v>0</v>
      </c>
      <c r="FV121" s="343">
        <f t="shared" si="1876"/>
        <v>0</v>
      </c>
      <c r="FW121" s="343">
        <f t="shared" si="1876"/>
        <v>710790.91240066336</v>
      </c>
      <c r="FX121" s="343">
        <f t="shared" si="1876"/>
        <v>0</v>
      </c>
      <c r="FY121" s="343">
        <f t="shared" si="1876"/>
        <v>0</v>
      </c>
      <c r="FZ121" s="343">
        <f t="shared" si="1876"/>
        <v>710790.91240066336</v>
      </c>
      <c r="GA121" s="343">
        <f t="shared" si="1876"/>
        <v>0</v>
      </c>
      <c r="GB121" s="343">
        <f t="shared" si="1876"/>
        <v>0</v>
      </c>
      <c r="GC121" s="343">
        <f t="shared" si="1876"/>
        <v>728667.30384753994</v>
      </c>
      <c r="GD121" s="343">
        <f t="shared" si="1876"/>
        <v>0</v>
      </c>
      <c r="GE121" s="343">
        <f t="shared" si="1876"/>
        <v>0</v>
      </c>
      <c r="GF121" s="343">
        <f t="shared" si="1876"/>
        <v>728667.30384753994</v>
      </c>
      <c r="GG121" s="343">
        <f t="shared" si="1876"/>
        <v>0</v>
      </c>
      <c r="GH121" s="343">
        <f t="shared" si="1876"/>
        <v>0</v>
      </c>
      <c r="GI121" s="343">
        <f t="shared" si="1876"/>
        <v>728667.30384753994</v>
      </c>
      <c r="GJ121" s="343">
        <f t="shared" si="1876"/>
        <v>0</v>
      </c>
      <c r="GK121" s="343">
        <f t="shared" si="1876"/>
        <v>0</v>
      </c>
      <c r="GL121" s="343">
        <f t="shared" si="1876"/>
        <v>728667.30384753994</v>
      </c>
      <c r="GM121" s="343">
        <f t="shared" si="1876"/>
        <v>0</v>
      </c>
      <c r="GN121" s="343">
        <f t="shared" si="1876"/>
        <v>0</v>
      </c>
      <c r="GO121" s="343">
        <f t="shared" si="1876"/>
        <v>746993.28653930547</v>
      </c>
      <c r="GP121" s="343">
        <f t="shared" si="1876"/>
        <v>0</v>
      </c>
      <c r="GQ121" s="343">
        <f t="shared" si="1876"/>
        <v>0</v>
      </c>
      <c r="GR121" s="343">
        <f t="shared" si="1876"/>
        <v>746993.28653930547</v>
      </c>
      <c r="GS121" s="343">
        <f t="shared" si="1876"/>
        <v>0</v>
      </c>
      <c r="GT121" s="343">
        <f t="shared" si="1876"/>
        <v>0</v>
      </c>
      <c r="GU121" s="343">
        <f t="shared" si="1876"/>
        <v>746993.28653930547</v>
      </c>
      <c r="GV121" s="343">
        <f t="shared" si="1876"/>
        <v>0</v>
      </c>
      <c r="GW121" s="343">
        <f t="shared" si="1876"/>
        <v>0</v>
      </c>
      <c r="GX121" s="343">
        <f t="shared" si="1876"/>
        <v>746993.28653930547</v>
      </c>
      <c r="GY121" s="343">
        <f t="shared" si="1876"/>
        <v>0</v>
      </c>
      <c r="GZ121" s="343">
        <f t="shared" si="1876"/>
        <v>0</v>
      </c>
      <c r="HA121" s="343">
        <f t="shared" si="1876"/>
        <v>765780.16769576888</v>
      </c>
      <c r="HB121" s="343">
        <f t="shared" si="1876"/>
        <v>0</v>
      </c>
      <c r="HC121" s="343">
        <f t="shared" si="1876"/>
        <v>0</v>
      </c>
      <c r="HD121" s="343">
        <f t="shared" si="1876"/>
        <v>765780.16769576888</v>
      </c>
      <c r="HE121" s="343">
        <f t="shared" si="1876"/>
        <v>0</v>
      </c>
      <c r="HF121" s="343">
        <f t="shared" si="1876"/>
        <v>0</v>
      </c>
      <c r="HG121" s="343">
        <f t="shared" si="1876"/>
        <v>765780.16769576888</v>
      </c>
      <c r="HH121" s="343">
        <f t="shared" si="1876"/>
        <v>0</v>
      </c>
      <c r="HI121" s="343">
        <f t="shared" si="1876"/>
        <v>0</v>
      </c>
      <c r="HJ121" s="343">
        <f t="shared" si="1876"/>
        <v>765780.16769576888</v>
      </c>
      <c r="HK121" s="343">
        <f t="shared" si="1876"/>
        <v>0</v>
      </c>
      <c r="HL121" s="343">
        <f t="shared" si="1876"/>
        <v>0</v>
      </c>
      <c r="HM121" s="343">
        <f t="shared" si="1876"/>
        <v>785039.53891331749</v>
      </c>
      <c r="HN121" s="343">
        <f t="shared" si="1876"/>
        <v>0</v>
      </c>
      <c r="HO121" s="343">
        <f t="shared" si="1876"/>
        <v>0</v>
      </c>
      <c r="HP121" s="343">
        <f t="shared" si="1876"/>
        <v>785039.53891331749</v>
      </c>
      <c r="HQ121" s="343">
        <f t="shared" ref="HQ121:HZ121" si="1877">-IF(OR(MONTH(HQ$105)=3,MONTH(HQ$105)=6,MONTH(HQ$105)=9,MONTH(HQ$105)=12),SUMIFS($AF$108:$IB$108,$AF$104:$IB$104,HQ$104),0)</f>
        <v>0</v>
      </c>
      <c r="HR121" s="343">
        <f t="shared" si="1877"/>
        <v>0</v>
      </c>
      <c r="HS121" s="343">
        <f t="shared" si="1877"/>
        <v>785039.53891331749</v>
      </c>
      <c r="HT121" s="343">
        <f t="shared" si="1877"/>
        <v>0</v>
      </c>
      <c r="HU121" s="343">
        <f t="shared" si="1877"/>
        <v>0</v>
      </c>
      <c r="HV121" s="343">
        <f t="shared" si="1877"/>
        <v>785039.53891331749</v>
      </c>
      <c r="HW121" s="343">
        <f t="shared" si="1877"/>
        <v>0</v>
      </c>
      <c r="HX121" s="343">
        <f t="shared" si="1877"/>
        <v>0</v>
      </c>
      <c r="HY121" s="343">
        <f t="shared" si="1877"/>
        <v>804783.28331698733</v>
      </c>
      <c r="HZ121" s="343">
        <f t="shared" si="1877"/>
        <v>0</v>
      </c>
      <c r="IA121" s="1442">
        <f>-IF(OR(MONTH(IA$105)=3,MONTH(IA$105)=6,MONTH(IA$105)=9,MONTH(IA$105)=12),SUMIFS($AF$108:$IB$108,$AF$104:$IB$104,IA$104),0)-IA108*2</f>
        <v>536522.18887799152</v>
      </c>
      <c r="IB121" s="1442"/>
      <c r="ID121" s="279" t="s">
        <v>331</v>
      </c>
      <c r="IE121" s="27"/>
      <c r="IF121" s="1116">
        <f t="shared" si="1870"/>
        <v>0</v>
      </c>
      <c r="IG121" s="1116">
        <f t="shared" si="1870"/>
        <v>1231032.8991712499</v>
      </c>
      <c r="IH121" s="1116">
        <f t="shared" si="1870"/>
        <v>2163417.2170035541</v>
      </c>
      <c r="II121" s="1116">
        <f t="shared" si="1870"/>
        <v>2217827.1600111937</v>
      </c>
      <c r="IJ121" s="1116">
        <f t="shared" si="1870"/>
        <v>2273605.5130854757</v>
      </c>
      <c r="IK121" s="1116">
        <f t="shared" si="1870"/>
        <v>2330786.6917395745</v>
      </c>
      <c r="IL121" s="1116">
        <f t="shared" si="1870"/>
        <v>2389405.9770368244</v>
      </c>
      <c r="IM121" s="1116">
        <f t="shared" si="1870"/>
        <v>2449499.5373593001</v>
      </c>
      <c r="IN121" s="1116">
        <f t="shared" si="1870"/>
        <v>2511104.4507238865</v>
      </c>
      <c r="IO121" s="1116">
        <f t="shared" si="1870"/>
        <v>2574258.7276595924</v>
      </c>
      <c r="IP121" s="1116">
        <f t="shared" si="1870"/>
        <v>2639001.3346602311</v>
      </c>
      <c r="IQ121" s="1116">
        <f t="shared" si="1870"/>
        <v>2705372.2182269357</v>
      </c>
      <c r="IR121" s="1116">
        <f t="shared" si="1870"/>
        <v>2773412.3295153426</v>
      </c>
      <c r="IS121" s="1116">
        <f t="shared" si="1870"/>
        <v>2843163.6496026535</v>
      </c>
      <c r="IT121" s="1116">
        <f t="shared" si="1870"/>
        <v>2914669.2153901597</v>
      </c>
      <c r="IU121" s="1116">
        <f t="shared" si="1870"/>
        <v>2987973.1461572219</v>
      </c>
      <c r="IV121" s="1116">
        <f t="shared" si="1870"/>
        <v>3063120.6707830755</v>
      </c>
      <c r="IW121" s="1116">
        <f t="shared" si="1870"/>
        <v>3140158.15565327</v>
      </c>
      <c r="IX121" s="1480">
        <f t="shared" si="1870"/>
        <v>1341305.472194979</v>
      </c>
      <c r="IY121" s="582"/>
    </row>
    <row r="122" spans="3:259" x14ac:dyDescent="0.3">
      <c r="C122" s="279" t="s">
        <v>332</v>
      </c>
      <c r="D122" s="27"/>
      <c r="E122" s="394"/>
      <c r="F122" s="394">
        <f>F108/4*3</f>
        <v>-1582756.5846487498</v>
      </c>
      <c r="G122" s="394">
        <f>G108/4*3+F108/4*1</f>
        <v>-2150148.4409689158</v>
      </c>
      <c r="H122" s="394">
        <f t="shared" ref="H122:W122" si="1878">H108/4*3+G108/4*1</f>
        <v>-2204224.674259284</v>
      </c>
      <c r="I122" s="394">
        <f t="shared" si="1878"/>
        <v>-2259660.9248169046</v>
      </c>
      <c r="J122" s="394">
        <f t="shared" si="1878"/>
        <v>-2316491.3970760498</v>
      </c>
      <c r="K122" s="394">
        <f t="shared" si="1878"/>
        <v>-2374751.1557125119</v>
      </c>
      <c r="L122" s="394">
        <f t="shared" si="1878"/>
        <v>-2434476.1472786814</v>
      </c>
      <c r="M122" s="394">
        <f t="shared" si="1878"/>
        <v>-2495703.2223827401</v>
      </c>
      <c r="N122" s="394">
        <f t="shared" si="1878"/>
        <v>-2558470.1584256659</v>
      </c>
      <c r="O122" s="394">
        <f t="shared" si="1878"/>
        <v>-2622815.6829100717</v>
      </c>
      <c r="P122" s="394">
        <f t="shared" si="1878"/>
        <v>-2688779.4973352593</v>
      </c>
      <c r="Q122" s="394">
        <f t="shared" si="1878"/>
        <v>-2756402.3016932406</v>
      </c>
      <c r="R122" s="394">
        <f t="shared" si="1878"/>
        <v>-2825725.819580826</v>
      </c>
      <c r="S122" s="394">
        <f t="shared" si="1878"/>
        <v>-2896792.8239432829</v>
      </c>
      <c r="T122" s="394">
        <f t="shared" si="1878"/>
        <v>-2969647.1634654561</v>
      </c>
      <c r="U122" s="394">
        <f t="shared" si="1878"/>
        <v>-3044333.7896266119</v>
      </c>
      <c r="V122" s="394">
        <f t="shared" si="1878"/>
        <v>-3120898.7844357206</v>
      </c>
      <c r="W122" s="395">
        <f t="shared" si="1878"/>
        <v>-785039.53891331737</v>
      </c>
      <c r="Y122" s="279" t="s">
        <v>332</v>
      </c>
      <c r="Z122" s="394">
        <f>+SUM(AB122:IB122)</f>
        <v>-44549114.365974531</v>
      </c>
      <c r="AA122" s="394"/>
      <c r="AB122" s="343">
        <v>0</v>
      </c>
      <c r="AC122" s="343">
        <f>-AB121</f>
        <v>0</v>
      </c>
      <c r="AD122" s="343">
        <f t="shared" ref="AD122:CO122" si="1879">-AC121</f>
        <v>0</v>
      </c>
      <c r="AE122" s="343">
        <f t="shared" si="1879"/>
        <v>0</v>
      </c>
      <c r="AF122" s="343">
        <f t="shared" si="1879"/>
        <v>0</v>
      </c>
      <c r="AG122" s="343">
        <f t="shared" si="1879"/>
        <v>-175861.84273874998</v>
      </c>
      <c r="AH122" s="343">
        <f t="shared" si="1879"/>
        <v>0</v>
      </c>
      <c r="AI122" s="343">
        <f t="shared" si="1879"/>
        <v>0</v>
      </c>
      <c r="AJ122" s="343">
        <f t="shared" si="1879"/>
        <v>-527585.52821625001</v>
      </c>
      <c r="AK122" s="343">
        <f t="shared" si="1879"/>
        <v>0</v>
      </c>
      <c r="AL122" s="343">
        <f t="shared" si="1879"/>
        <v>0</v>
      </c>
      <c r="AM122" s="343">
        <f t="shared" si="1879"/>
        <v>-527585.52821625001</v>
      </c>
      <c r="AN122" s="343">
        <f t="shared" si="1879"/>
        <v>0</v>
      </c>
      <c r="AO122" s="343">
        <f t="shared" si="1879"/>
        <v>0</v>
      </c>
      <c r="AP122" s="343">
        <f t="shared" si="1879"/>
        <v>-540854.30425088853</v>
      </c>
      <c r="AQ122" s="343">
        <f t="shared" si="1879"/>
        <v>0</v>
      </c>
      <c r="AR122" s="343">
        <f t="shared" si="1879"/>
        <v>0</v>
      </c>
      <c r="AS122" s="343">
        <f t="shared" si="1879"/>
        <v>-540854.30425088853</v>
      </c>
      <c r="AT122" s="343">
        <f t="shared" si="1879"/>
        <v>0</v>
      </c>
      <c r="AU122" s="343">
        <f t="shared" si="1879"/>
        <v>0</v>
      </c>
      <c r="AV122" s="343">
        <f t="shared" si="1879"/>
        <v>-540854.30425088853</v>
      </c>
      <c r="AW122" s="343">
        <f t="shared" si="1879"/>
        <v>0</v>
      </c>
      <c r="AX122" s="343">
        <f t="shared" si="1879"/>
        <v>0</v>
      </c>
      <c r="AY122" s="343">
        <f t="shared" si="1879"/>
        <v>-540854.30425088853</v>
      </c>
      <c r="AZ122" s="343">
        <f t="shared" si="1879"/>
        <v>0</v>
      </c>
      <c r="BA122" s="343">
        <f t="shared" si="1879"/>
        <v>0</v>
      </c>
      <c r="BB122" s="343">
        <f t="shared" si="1879"/>
        <v>-554456.79000279843</v>
      </c>
      <c r="BC122" s="343">
        <f t="shared" si="1879"/>
        <v>0</v>
      </c>
      <c r="BD122" s="343">
        <f t="shared" si="1879"/>
        <v>0</v>
      </c>
      <c r="BE122" s="343">
        <f t="shared" si="1879"/>
        <v>-554456.79000279843</v>
      </c>
      <c r="BF122" s="343">
        <f t="shared" si="1879"/>
        <v>0</v>
      </c>
      <c r="BG122" s="343">
        <f t="shared" si="1879"/>
        <v>0</v>
      </c>
      <c r="BH122" s="343">
        <f t="shared" si="1879"/>
        <v>-554456.79000279843</v>
      </c>
      <c r="BI122" s="343">
        <f t="shared" si="1879"/>
        <v>0</v>
      </c>
      <c r="BJ122" s="343">
        <f t="shared" si="1879"/>
        <v>0</v>
      </c>
      <c r="BK122" s="343">
        <f t="shared" si="1879"/>
        <v>-554456.79000279843</v>
      </c>
      <c r="BL122" s="343">
        <f t="shared" si="1879"/>
        <v>0</v>
      </c>
      <c r="BM122" s="343">
        <f t="shared" si="1879"/>
        <v>0</v>
      </c>
      <c r="BN122" s="343">
        <f t="shared" si="1879"/>
        <v>-568401.37827136891</v>
      </c>
      <c r="BO122" s="343">
        <f t="shared" si="1879"/>
        <v>0</v>
      </c>
      <c r="BP122" s="343">
        <f t="shared" si="1879"/>
        <v>0</v>
      </c>
      <c r="BQ122" s="343">
        <f t="shared" si="1879"/>
        <v>-568401.37827136891</v>
      </c>
      <c r="BR122" s="343">
        <f t="shared" si="1879"/>
        <v>0</v>
      </c>
      <c r="BS122" s="343">
        <f t="shared" si="1879"/>
        <v>0</v>
      </c>
      <c r="BT122" s="343">
        <f t="shared" si="1879"/>
        <v>-568401.37827136891</v>
      </c>
      <c r="BU122" s="343">
        <f t="shared" si="1879"/>
        <v>0</v>
      </c>
      <c r="BV122" s="343">
        <f t="shared" si="1879"/>
        <v>0</v>
      </c>
      <c r="BW122" s="343">
        <f t="shared" si="1879"/>
        <v>-568401.37827136891</v>
      </c>
      <c r="BX122" s="343">
        <f t="shared" si="1879"/>
        <v>0</v>
      </c>
      <c r="BY122" s="343">
        <f t="shared" si="1879"/>
        <v>0</v>
      </c>
      <c r="BZ122" s="343">
        <f t="shared" si="1879"/>
        <v>-582696.67293489364</v>
      </c>
      <c r="CA122" s="343">
        <f t="shared" si="1879"/>
        <v>0</v>
      </c>
      <c r="CB122" s="343">
        <f t="shared" si="1879"/>
        <v>0</v>
      </c>
      <c r="CC122" s="343">
        <f t="shared" si="1879"/>
        <v>-582696.67293489364</v>
      </c>
      <c r="CD122" s="343">
        <f t="shared" si="1879"/>
        <v>0</v>
      </c>
      <c r="CE122" s="343">
        <f t="shared" si="1879"/>
        <v>0</v>
      </c>
      <c r="CF122" s="343">
        <f t="shared" si="1879"/>
        <v>-582696.67293489364</v>
      </c>
      <c r="CG122" s="343">
        <f t="shared" si="1879"/>
        <v>0</v>
      </c>
      <c r="CH122" s="343">
        <f t="shared" si="1879"/>
        <v>0</v>
      </c>
      <c r="CI122" s="343">
        <f t="shared" si="1879"/>
        <v>-582696.67293489364</v>
      </c>
      <c r="CJ122" s="343">
        <f t="shared" si="1879"/>
        <v>0</v>
      </c>
      <c r="CK122" s="343">
        <f t="shared" si="1879"/>
        <v>0</v>
      </c>
      <c r="CL122" s="343">
        <f t="shared" si="1879"/>
        <v>-597351.49425920611</v>
      </c>
      <c r="CM122" s="343">
        <f t="shared" si="1879"/>
        <v>0</v>
      </c>
      <c r="CN122" s="343">
        <f t="shared" si="1879"/>
        <v>0</v>
      </c>
      <c r="CO122" s="343">
        <f t="shared" si="1879"/>
        <v>-597351.49425920611</v>
      </c>
      <c r="CP122" s="343">
        <f t="shared" ref="CP122:FA122" si="1880">-CO121</f>
        <v>0</v>
      </c>
      <c r="CQ122" s="343">
        <f t="shared" si="1880"/>
        <v>0</v>
      </c>
      <c r="CR122" s="343">
        <f t="shared" si="1880"/>
        <v>-597351.49425920611</v>
      </c>
      <c r="CS122" s="343">
        <f t="shared" si="1880"/>
        <v>0</v>
      </c>
      <c r="CT122" s="343">
        <f t="shared" si="1880"/>
        <v>0</v>
      </c>
      <c r="CU122" s="343">
        <f t="shared" si="1880"/>
        <v>-597351.49425920611</v>
      </c>
      <c r="CV122" s="343">
        <f t="shared" si="1880"/>
        <v>0</v>
      </c>
      <c r="CW122" s="343">
        <f t="shared" si="1880"/>
        <v>0</v>
      </c>
      <c r="CX122" s="343">
        <f t="shared" si="1880"/>
        <v>-612374.88433982502</v>
      </c>
      <c r="CY122" s="343">
        <f t="shared" si="1880"/>
        <v>0</v>
      </c>
      <c r="CZ122" s="343">
        <f t="shared" si="1880"/>
        <v>0</v>
      </c>
      <c r="DA122" s="343">
        <f t="shared" si="1880"/>
        <v>-612374.88433982502</v>
      </c>
      <c r="DB122" s="343">
        <f t="shared" si="1880"/>
        <v>0</v>
      </c>
      <c r="DC122" s="343">
        <f t="shared" si="1880"/>
        <v>0</v>
      </c>
      <c r="DD122" s="343">
        <f t="shared" si="1880"/>
        <v>-612374.88433982502</v>
      </c>
      <c r="DE122" s="343">
        <f t="shared" si="1880"/>
        <v>0</v>
      </c>
      <c r="DF122" s="343">
        <f t="shared" si="1880"/>
        <v>0</v>
      </c>
      <c r="DG122" s="343">
        <f t="shared" si="1880"/>
        <v>-612374.88433982502</v>
      </c>
      <c r="DH122" s="343">
        <f t="shared" si="1880"/>
        <v>0</v>
      </c>
      <c r="DI122" s="343">
        <f t="shared" si="1880"/>
        <v>0</v>
      </c>
      <c r="DJ122" s="343">
        <f t="shared" si="1880"/>
        <v>-627776.11268097162</v>
      </c>
      <c r="DK122" s="343">
        <f t="shared" si="1880"/>
        <v>0</v>
      </c>
      <c r="DL122" s="343">
        <f t="shared" si="1880"/>
        <v>0</v>
      </c>
      <c r="DM122" s="343">
        <f t="shared" si="1880"/>
        <v>-627776.11268097162</v>
      </c>
      <c r="DN122" s="343">
        <f t="shared" si="1880"/>
        <v>0</v>
      </c>
      <c r="DO122" s="343">
        <f t="shared" si="1880"/>
        <v>0</v>
      </c>
      <c r="DP122" s="343">
        <f t="shared" si="1880"/>
        <v>-627776.11268097162</v>
      </c>
      <c r="DQ122" s="343">
        <f t="shared" si="1880"/>
        <v>0</v>
      </c>
      <c r="DR122" s="343">
        <f t="shared" si="1880"/>
        <v>0</v>
      </c>
      <c r="DS122" s="343">
        <f t="shared" si="1880"/>
        <v>-627776.11268097162</v>
      </c>
      <c r="DT122" s="343">
        <f t="shared" si="1880"/>
        <v>0</v>
      </c>
      <c r="DU122" s="343">
        <f t="shared" si="1880"/>
        <v>0</v>
      </c>
      <c r="DV122" s="343">
        <f t="shared" si="1880"/>
        <v>-643564.6819148981</v>
      </c>
      <c r="DW122" s="343">
        <f t="shared" si="1880"/>
        <v>0</v>
      </c>
      <c r="DX122" s="343">
        <f t="shared" si="1880"/>
        <v>0</v>
      </c>
      <c r="DY122" s="343">
        <f t="shared" si="1880"/>
        <v>-643564.6819148981</v>
      </c>
      <c r="DZ122" s="343">
        <f t="shared" si="1880"/>
        <v>0</v>
      </c>
      <c r="EA122" s="343">
        <f t="shared" si="1880"/>
        <v>0</v>
      </c>
      <c r="EB122" s="343">
        <f t="shared" si="1880"/>
        <v>-643564.6819148981</v>
      </c>
      <c r="EC122" s="343">
        <f t="shared" si="1880"/>
        <v>0</v>
      </c>
      <c r="ED122" s="343">
        <f t="shared" si="1880"/>
        <v>0</v>
      </c>
      <c r="EE122" s="343">
        <f t="shared" si="1880"/>
        <v>-643564.6819148981</v>
      </c>
      <c r="EF122" s="343">
        <f t="shared" si="1880"/>
        <v>0</v>
      </c>
      <c r="EG122" s="343">
        <f t="shared" si="1880"/>
        <v>0</v>
      </c>
      <c r="EH122" s="343">
        <f t="shared" si="1880"/>
        <v>-659750.33366505778</v>
      </c>
      <c r="EI122" s="343">
        <f t="shared" si="1880"/>
        <v>0</v>
      </c>
      <c r="EJ122" s="343">
        <f t="shared" si="1880"/>
        <v>0</v>
      </c>
      <c r="EK122" s="343">
        <f t="shared" si="1880"/>
        <v>-659750.33366505778</v>
      </c>
      <c r="EL122" s="343">
        <f t="shared" si="1880"/>
        <v>0</v>
      </c>
      <c r="EM122" s="343">
        <f t="shared" si="1880"/>
        <v>0</v>
      </c>
      <c r="EN122" s="343">
        <f t="shared" si="1880"/>
        <v>-659750.33366505778</v>
      </c>
      <c r="EO122" s="343">
        <f t="shared" si="1880"/>
        <v>0</v>
      </c>
      <c r="EP122" s="343">
        <f t="shared" si="1880"/>
        <v>0</v>
      </c>
      <c r="EQ122" s="343">
        <f t="shared" si="1880"/>
        <v>-659750.33366505778</v>
      </c>
      <c r="ER122" s="343">
        <f t="shared" si="1880"/>
        <v>0</v>
      </c>
      <c r="ES122" s="343">
        <f t="shared" si="1880"/>
        <v>0</v>
      </c>
      <c r="ET122" s="343">
        <f t="shared" si="1880"/>
        <v>-676343.05455673393</v>
      </c>
      <c r="EU122" s="343">
        <f t="shared" si="1880"/>
        <v>0</v>
      </c>
      <c r="EV122" s="343">
        <f t="shared" si="1880"/>
        <v>0</v>
      </c>
      <c r="EW122" s="343">
        <f t="shared" si="1880"/>
        <v>-676343.05455673393</v>
      </c>
      <c r="EX122" s="343">
        <f t="shared" si="1880"/>
        <v>0</v>
      </c>
      <c r="EY122" s="343">
        <f t="shared" si="1880"/>
        <v>0</v>
      </c>
      <c r="EZ122" s="343">
        <f t="shared" si="1880"/>
        <v>-676343.05455673393</v>
      </c>
      <c r="FA122" s="343">
        <f t="shared" si="1880"/>
        <v>0</v>
      </c>
      <c r="FB122" s="343">
        <f t="shared" ref="FB122:HM122" si="1881">-FA121</f>
        <v>0</v>
      </c>
      <c r="FC122" s="343">
        <f t="shared" si="1881"/>
        <v>-676343.05455673393</v>
      </c>
      <c r="FD122" s="343">
        <f t="shared" si="1881"/>
        <v>0</v>
      </c>
      <c r="FE122" s="343">
        <f t="shared" si="1881"/>
        <v>0</v>
      </c>
      <c r="FF122" s="343">
        <f t="shared" si="1881"/>
        <v>-693353.08237883565</v>
      </c>
      <c r="FG122" s="343">
        <f t="shared" si="1881"/>
        <v>0</v>
      </c>
      <c r="FH122" s="343">
        <f t="shared" si="1881"/>
        <v>0</v>
      </c>
      <c r="FI122" s="343">
        <f t="shared" si="1881"/>
        <v>-693353.08237883565</v>
      </c>
      <c r="FJ122" s="343">
        <f t="shared" si="1881"/>
        <v>0</v>
      </c>
      <c r="FK122" s="343">
        <f t="shared" si="1881"/>
        <v>0</v>
      </c>
      <c r="FL122" s="343">
        <f t="shared" si="1881"/>
        <v>-693353.08237883565</v>
      </c>
      <c r="FM122" s="343">
        <f t="shared" si="1881"/>
        <v>0</v>
      </c>
      <c r="FN122" s="343">
        <f t="shared" si="1881"/>
        <v>0</v>
      </c>
      <c r="FO122" s="343">
        <f t="shared" si="1881"/>
        <v>-693353.08237883565</v>
      </c>
      <c r="FP122" s="343">
        <f t="shared" si="1881"/>
        <v>0</v>
      </c>
      <c r="FQ122" s="343">
        <f t="shared" si="1881"/>
        <v>0</v>
      </c>
      <c r="FR122" s="343">
        <f t="shared" si="1881"/>
        <v>-710790.91240066336</v>
      </c>
      <c r="FS122" s="343">
        <f t="shared" si="1881"/>
        <v>0</v>
      </c>
      <c r="FT122" s="343">
        <f t="shared" si="1881"/>
        <v>0</v>
      </c>
      <c r="FU122" s="343">
        <f t="shared" si="1881"/>
        <v>-710790.91240066336</v>
      </c>
      <c r="FV122" s="343">
        <f t="shared" si="1881"/>
        <v>0</v>
      </c>
      <c r="FW122" s="343">
        <f t="shared" si="1881"/>
        <v>0</v>
      </c>
      <c r="FX122" s="343">
        <f t="shared" si="1881"/>
        <v>-710790.91240066336</v>
      </c>
      <c r="FY122" s="343">
        <f t="shared" si="1881"/>
        <v>0</v>
      </c>
      <c r="FZ122" s="343">
        <f t="shared" si="1881"/>
        <v>0</v>
      </c>
      <c r="GA122" s="343">
        <f t="shared" si="1881"/>
        <v>-710790.91240066336</v>
      </c>
      <c r="GB122" s="343">
        <f t="shared" si="1881"/>
        <v>0</v>
      </c>
      <c r="GC122" s="343">
        <f t="shared" si="1881"/>
        <v>0</v>
      </c>
      <c r="GD122" s="343">
        <f t="shared" si="1881"/>
        <v>-728667.30384753994</v>
      </c>
      <c r="GE122" s="343">
        <f t="shared" si="1881"/>
        <v>0</v>
      </c>
      <c r="GF122" s="343">
        <f t="shared" si="1881"/>
        <v>0</v>
      </c>
      <c r="GG122" s="343">
        <f t="shared" si="1881"/>
        <v>-728667.30384753994</v>
      </c>
      <c r="GH122" s="343">
        <f t="shared" si="1881"/>
        <v>0</v>
      </c>
      <c r="GI122" s="343">
        <f t="shared" si="1881"/>
        <v>0</v>
      </c>
      <c r="GJ122" s="343">
        <f t="shared" si="1881"/>
        <v>-728667.30384753994</v>
      </c>
      <c r="GK122" s="343">
        <f t="shared" si="1881"/>
        <v>0</v>
      </c>
      <c r="GL122" s="343">
        <f t="shared" si="1881"/>
        <v>0</v>
      </c>
      <c r="GM122" s="343">
        <f t="shared" si="1881"/>
        <v>-728667.30384753994</v>
      </c>
      <c r="GN122" s="343">
        <f t="shared" si="1881"/>
        <v>0</v>
      </c>
      <c r="GO122" s="343">
        <f t="shared" si="1881"/>
        <v>0</v>
      </c>
      <c r="GP122" s="343">
        <f t="shared" si="1881"/>
        <v>-746993.28653930547</v>
      </c>
      <c r="GQ122" s="343">
        <f t="shared" si="1881"/>
        <v>0</v>
      </c>
      <c r="GR122" s="343">
        <f t="shared" si="1881"/>
        <v>0</v>
      </c>
      <c r="GS122" s="343">
        <f t="shared" si="1881"/>
        <v>-746993.28653930547</v>
      </c>
      <c r="GT122" s="343">
        <f t="shared" si="1881"/>
        <v>0</v>
      </c>
      <c r="GU122" s="343">
        <f t="shared" si="1881"/>
        <v>0</v>
      </c>
      <c r="GV122" s="343">
        <f t="shared" si="1881"/>
        <v>-746993.28653930547</v>
      </c>
      <c r="GW122" s="343">
        <f t="shared" si="1881"/>
        <v>0</v>
      </c>
      <c r="GX122" s="343">
        <f t="shared" si="1881"/>
        <v>0</v>
      </c>
      <c r="GY122" s="343">
        <f t="shared" si="1881"/>
        <v>-746993.28653930547</v>
      </c>
      <c r="GZ122" s="343">
        <f t="shared" si="1881"/>
        <v>0</v>
      </c>
      <c r="HA122" s="343">
        <f t="shared" si="1881"/>
        <v>0</v>
      </c>
      <c r="HB122" s="343">
        <f t="shared" si="1881"/>
        <v>-765780.16769576888</v>
      </c>
      <c r="HC122" s="343">
        <f t="shared" si="1881"/>
        <v>0</v>
      </c>
      <c r="HD122" s="343">
        <f t="shared" si="1881"/>
        <v>0</v>
      </c>
      <c r="HE122" s="343">
        <f t="shared" si="1881"/>
        <v>-765780.16769576888</v>
      </c>
      <c r="HF122" s="343">
        <f t="shared" si="1881"/>
        <v>0</v>
      </c>
      <c r="HG122" s="343">
        <f t="shared" si="1881"/>
        <v>0</v>
      </c>
      <c r="HH122" s="343">
        <f t="shared" si="1881"/>
        <v>-765780.16769576888</v>
      </c>
      <c r="HI122" s="343">
        <f t="shared" si="1881"/>
        <v>0</v>
      </c>
      <c r="HJ122" s="343">
        <f t="shared" si="1881"/>
        <v>0</v>
      </c>
      <c r="HK122" s="343">
        <f t="shared" si="1881"/>
        <v>-765780.16769576888</v>
      </c>
      <c r="HL122" s="343">
        <f t="shared" si="1881"/>
        <v>0</v>
      </c>
      <c r="HM122" s="343">
        <f t="shared" si="1881"/>
        <v>0</v>
      </c>
      <c r="HN122" s="343">
        <f t="shared" ref="HN122:HZ122" si="1882">-HM121</f>
        <v>-785039.53891331749</v>
      </c>
      <c r="HO122" s="343">
        <f t="shared" si="1882"/>
        <v>0</v>
      </c>
      <c r="HP122" s="343">
        <f t="shared" si="1882"/>
        <v>0</v>
      </c>
      <c r="HQ122" s="343">
        <f t="shared" si="1882"/>
        <v>-785039.53891331749</v>
      </c>
      <c r="HR122" s="343">
        <f t="shared" si="1882"/>
        <v>0</v>
      </c>
      <c r="HS122" s="343">
        <f t="shared" si="1882"/>
        <v>0</v>
      </c>
      <c r="HT122" s="343">
        <f t="shared" si="1882"/>
        <v>-785039.53891331749</v>
      </c>
      <c r="HU122" s="343">
        <f t="shared" si="1882"/>
        <v>0</v>
      </c>
      <c r="HV122" s="343">
        <f t="shared" si="1882"/>
        <v>0</v>
      </c>
      <c r="HW122" s="343">
        <f t="shared" si="1882"/>
        <v>-785039.53891331749</v>
      </c>
      <c r="HX122" s="343">
        <f t="shared" si="1882"/>
        <v>0</v>
      </c>
      <c r="HY122" s="343">
        <f t="shared" si="1882"/>
        <v>0</v>
      </c>
      <c r="HZ122" s="343">
        <f t="shared" si="1882"/>
        <v>-804783.28331698733</v>
      </c>
      <c r="IA122" s="1442">
        <f>-HZ121-IA121</f>
        <v>-536522.18887799152</v>
      </c>
      <c r="IB122" s="1442"/>
      <c r="ID122" s="279" t="s">
        <v>332</v>
      </c>
      <c r="IE122" s="27"/>
      <c r="IF122" s="1116">
        <f t="shared" si="1870"/>
        <v>0</v>
      </c>
      <c r="IG122" s="1116">
        <f t="shared" si="1870"/>
        <v>-703447.37095499993</v>
      </c>
      <c r="IH122" s="1116">
        <f t="shared" si="1870"/>
        <v>-2150148.4409689158</v>
      </c>
      <c r="II122" s="1116">
        <f t="shared" si="1870"/>
        <v>-2204224.6742592836</v>
      </c>
      <c r="IJ122" s="1116">
        <f t="shared" si="1870"/>
        <v>-2259660.9248169051</v>
      </c>
      <c r="IK122" s="1116">
        <f t="shared" si="1870"/>
        <v>-2316491.3970760498</v>
      </c>
      <c r="IL122" s="1116">
        <f t="shared" si="1870"/>
        <v>-2374751.1557125119</v>
      </c>
      <c r="IM122" s="1116">
        <f t="shared" si="1870"/>
        <v>-2434476.1472786814</v>
      </c>
      <c r="IN122" s="1116">
        <f t="shared" si="1870"/>
        <v>-2495703.2223827401</v>
      </c>
      <c r="IO122" s="1116">
        <f t="shared" si="1870"/>
        <v>-2558470.1584256659</v>
      </c>
      <c r="IP122" s="1116">
        <f t="shared" si="1870"/>
        <v>-2622815.6829100717</v>
      </c>
      <c r="IQ122" s="1116">
        <f t="shared" si="1870"/>
        <v>-2688779.4973352598</v>
      </c>
      <c r="IR122" s="1116">
        <f t="shared" si="1870"/>
        <v>-2756402.3016932411</v>
      </c>
      <c r="IS122" s="1116">
        <f t="shared" si="1870"/>
        <v>-2825725.8195808255</v>
      </c>
      <c r="IT122" s="1116">
        <f t="shared" si="1870"/>
        <v>-2896792.8239432834</v>
      </c>
      <c r="IU122" s="1116">
        <f t="shared" si="1870"/>
        <v>-2969647.1634654566</v>
      </c>
      <c r="IV122" s="1116">
        <f t="shared" si="1870"/>
        <v>-3044333.7896266123</v>
      </c>
      <c r="IW122" s="1116">
        <f t="shared" si="1870"/>
        <v>-3120898.7844357216</v>
      </c>
      <c r="IX122" s="1480">
        <f t="shared" si="1870"/>
        <v>-2126345.0111082965</v>
      </c>
      <c r="IY122" s="582"/>
    </row>
    <row r="123" spans="3:259" x14ac:dyDescent="0.3">
      <c r="C123" s="279" t="s">
        <v>333</v>
      </c>
      <c r="D123" s="27"/>
      <c r="E123" s="394"/>
      <c r="F123" s="394">
        <f>SUM(F120:F122)</f>
        <v>527585.52821624978</v>
      </c>
      <c r="G123" s="394">
        <f>SUM(G120:G122)</f>
        <v>540854.30425088853</v>
      </c>
      <c r="H123" s="394">
        <f t="shared" ref="H123:V123" si="1883">SUM(H120:H122)</f>
        <v>554456.7900027982</v>
      </c>
      <c r="I123" s="394">
        <f t="shared" si="1883"/>
        <v>568401.3782713688</v>
      </c>
      <c r="J123" s="394">
        <f t="shared" si="1883"/>
        <v>582696.67293489352</v>
      </c>
      <c r="K123" s="394">
        <f t="shared" si="1883"/>
        <v>597351.49425920611</v>
      </c>
      <c r="L123" s="394">
        <f t="shared" si="1883"/>
        <v>612374.88433982525</v>
      </c>
      <c r="M123" s="394">
        <f t="shared" si="1883"/>
        <v>627776.11268097162</v>
      </c>
      <c r="N123" s="394">
        <f t="shared" si="1883"/>
        <v>643564.6819148981</v>
      </c>
      <c r="O123" s="394">
        <f t="shared" si="1883"/>
        <v>659750.33366505802</v>
      </c>
      <c r="P123" s="394">
        <f t="shared" si="1883"/>
        <v>676343.05455673393</v>
      </c>
      <c r="Q123" s="394">
        <f t="shared" si="1883"/>
        <v>693353.08237883588</v>
      </c>
      <c r="R123" s="394">
        <f t="shared" si="1883"/>
        <v>710790.91240066336</v>
      </c>
      <c r="S123" s="394">
        <f t="shared" si="1883"/>
        <v>728667.30384754017</v>
      </c>
      <c r="T123" s="394">
        <f t="shared" si="1883"/>
        <v>746993.28653930593</v>
      </c>
      <c r="U123" s="394">
        <f t="shared" si="1883"/>
        <v>765780.16769576911</v>
      </c>
      <c r="V123" s="394">
        <f t="shared" si="1883"/>
        <v>785039.53891331796</v>
      </c>
      <c r="W123" s="395">
        <f>ROUND(SUM(W120:W122),0)</f>
        <v>0</v>
      </c>
      <c r="Y123" s="669" t="s">
        <v>333</v>
      </c>
      <c r="Z123" s="606"/>
      <c r="AA123" s="631"/>
      <c r="AB123" s="1439">
        <f>SUM(AB120:AB122)</f>
        <v>0</v>
      </c>
      <c r="AC123" s="1439">
        <f t="shared" ref="AC123" si="1884">SUM(AC120:AC122)</f>
        <v>0</v>
      </c>
      <c r="AD123" s="1439">
        <f t="shared" ref="AD123" si="1885">SUM(AD120:AD122)</f>
        <v>0</v>
      </c>
      <c r="AE123" s="1439">
        <f t="shared" ref="AE123" si="1886">SUM(AE120:AE122)</f>
        <v>0</v>
      </c>
      <c r="AF123" s="1439">
        <f t="shared" ref="AF123" si="1887">SUM(AF120:AF122)</f>
        <v>175861.84273874998</v>
      </c>
      <c r="AG123" s="1439">
        <f t="shared" ref="AG123" si="1888">SUM(AG120:AG122)</f>
        <v>0</v>
      </c>
      <c r="AH123" s="1439">
        <f t="shared" ref="AH123" si="1889">SUM(AH120:AH122)</f>
        <v>0</v>
      </c>
      <c r="AI123" s="1439">
        <f t="shared" ref="AI123" si="1890">SUM(AI120:AI122)</f>
        <v>527585.52821625001</v>
      </c>
      <c r="AJ123" s="1439">
        <f t="shared" ref="AJ123" si="1891">SUM(AJ120:AJ122)</f>
        <v>0</v>
      </c>
      <c r="AK123" s="1439">
        <f t="shared" ref="AK123" si="1892">SUM(AK120:AK122)</f>
        <v>0</v>
      </c>
      <c r="AL123" s="1439">
        <f t="shared" ref="AL123" si="1893">SUM(AL120:AL122)</f>
        <v>527585.52821625001</v>
      </c>
      <c r="AM123" s="1439">
        <f t="shared" ref="AM123" si="1894">SUM(AM120:AM122)</f>
        <v>0</v>
      </c>
      <c r="AN123" s="1439">
        <f t="shared" ref="AN123" si="1895">SUM(AN120:AN122)</f>
        <v>0</v>
      </c>
      <c r="AO123" s="1439">
        <f t="shared" ref="AO123" si="1896">SUM(AO120:AO122)</f>
        <v>540854.30425088853</v>
      </c>
      <c r="AP123" s="1439">
        <f t="shared" ref="AP123" si="1897">SUM(AP120:AP122)</f>
        <v>0</v>
      </c>
      <c r="AQ123" s="1439">
        <f t="shared" ref="AQ123" si="1898">SUM(AQ120:AQ122)</f>
        <v>0</v>
      </c>
      <c r="AR123" s="1439">
        <f t="shared" ref="AR123" si="1899">SUM(AR120:AR122)</f>
        <v>540854.30425088853</v>
      </c>
      <c r="AS123" s="1439">
        <f t="shared" ref="AS123" si="1900">SUM(AS120:AS122)</f>
        <v>0</v>
      </c>
      <c r="AT123" s="1439">
        <f t="shared" ref="AT123" si="1901">SUM(AT120:AT122)</f>
        <v>0</v>
      </c>
      <c r="AU123" s="1439">
        <f t="shared" ref="AU123" si="1902">SUM(AU120:AU122)</f>
        <v>540854.30425088853</v>
      </c>
      <c r="AV123" s="1439">
        <f t="shared" ref="AV123" si="1903">SUM(AV120:AV122)</f>
        <v>0</v>
      </c>
      <c r="AW123" s="1439">
        <f t="shared" ref="AW123" si="1904">SUM(AW120:AW122)</f>
        <v>0</v>
      </c>
      <c r="AX123" s="1439">
        <f t="shared" ref="AX123" si="1905">SUM(AX120:AX122)</f>
        <v>540854.30425088853</v>
      </c>
      <c r="AY123" s="1439">
        <f t="shared" ref="AY123" si="1906">SUM(AY120:AY122)</f>
        <v>0</v>
      </c>
      <c r="AZ123" s="1439">
        <f t="shared" ref="AZ123" si="1907">SUM(AZ120:AZ122)</f>
        <v>0</v>
      </c>
      <c r="BA123" s="1439">
        <f t="shared" ref="BA123" si="1908">SUM(BA120:BA122)</f>
        <v>554456.79000279843</v>
      </c>
      <c r="BB123" s="1439">
        <f t="shared" ref="BB123" si="1909">SUM(BB120:BB122)</f>
        <v>0</v>
      </c>
      <c r="BC123" s="1439">
        <f t="shared" ref="BC123" si="1910">SUM(BC120:BC122)</f>
        <v>0</v>
      </c>
      <c r="BD123" s="1439">
        <f t="shared" ref="BD123" si="1911">SUM(BD120:BD122)</f>
        <v>554456.79000279843</v>
      </c>
      <c r="BE123" s="1439">
        <f t="shared" ref="BE123" si="1912">SUM(BE120:BE122)</f>
        <v>0</v>
      </c>
      <c r="BF123" s="1439">
        <f t="shared" ref="BF123" si="1913">SUM(BF120:BF122)</f>
        <v>0</v>
      </c>
      <c r="BG123" s="1439">
        <f t="shared" ref="BG123" si="1914">SUM(BG120:BG122)</f>
        <v>554456.79000279843</v>
      </c>
      <c r="BH123" s="1439">
        <f t="shared" ref="BH123" si="1915">SUM(BH120:BH122)</f>
        <v>0</v>
      </c>
      <c r="BI123" s="1439">
        <f t="shared" ref="BI123" si="1916">SUM(BI120:BI122)</f>
        <v>0</v>
      </c>
      <c r="BJ123" s="1439">
        <f t="shared" ref="BJ123" si="1917">SUM(BJ120:BJ122)</f>
        <v>554456.79000279843</v>
      </c>
      <c r="BK123" s="1439">
        <f t="shared" ref="BK123" si="1918">SUM(BK120:BK122)</f>
        <v>0</v>
      </c>
      <c r="BL123" s="1439">
        <f t="shared" ref="BL123" si="1919">SUM(BL120:BL122)</f>
        <v>0</v>
      </c>
      <c r="BM123" s="1439">
        <f t="shared" ref="BM123" si="1920">SUM(BM120:BM122)</f>
        <v>568401.37827136891</v>
      </c>
      <c r="BN123" s="1439">
        <f t="shared" ref="BN123" si="1921">SUM(BN120:BN122)</f>
        <v>0</v>
      </c>
      <c r="BO123" s="1439">
        <f t="shared" ref="BO123" si="1922">SUM(BO120:BO122)</f>
        <v>0</v>
      </c>
      <c r="BP123" s="1439">
        <f t="shared" ref="BP123" si="1923">SUM(BP120:BP122)</f>
        <v>568401.37827136891</v>
      </c>
      <c r="BQ123" s="1439">
        <f t="shared" ref="BQ123" si="1924">SUM(BQ120:BQ122)</f>
        <v>0</v>
      </c>
      <c r="BR123" s="1439">
        <f t="shared" ref="BR123" si="1925">SUM(BR120:BR122)</f>
        <v>0</v>
      </c>
      <c r="BS123" s="1439">
        <f t="shared" ref="BS123" si="1926">SUM(BS120:BS122)</f>
        <v>568401.37827136891</v>
      </c>
      <c r="BT123" s="1439">
        <f t="shared" ref="BT123" si="1927">SUM(BT120:BT122)</f>
        <v>0</v>
      </c>
      <c r="BU123" s="1439">
        <f t="shared" ref="BU123" si="1928">SUM(BU120:BU122)</f>
        <v>0</v>
      </c>
      <c r="BV123" s="1439">
        <f t="shared" ref="BV123" si="1929">SUM(BV120:BV122)</f>
        <v>568401.37827136891</v>
      </c>
      <c r="BW123" s="1439">
        <f t="shared" ref="BW123" si="1930">SUM(BW120:BW122)</f>
        <v>0</v>
      </c>
      <c r="BX123" s="1439">
        <f t="shared" ref="BX123" si="1931">SUM(BX120:BX122)</f>
        <v>0</v>
      </c>
      <c r="BY123" s="1439">
        <f t="shared" ref="BY123" si="1932">SUM(BY120:BY122)</f>
        <v>582696.67293489364</v>
      </c>
      <c r="BZ123" s="1439">
        <f t="shared" ref="BZ123" si="1933">SUM(BZ120:BZ122)</f>
        <v>0</v>
      </c>
      <c r="CA123" s="1439">
        <f t="shared" ref="CA123" si="1934">SUM(CA120:CA122)</f>
        <v>0</v>
      </c>
      <c r="CB123" s="1439">
        <f t="shared" ref="CB123" si="1935">SUM(CB120:CB122)</f>
        <v>582696.67293489364</v>
      </c>
      <c r="CC123" s="1439">
        <f t="shared" ref="CC123" si="1936">SUM(CC120:CC122)</f>
        <v>0</v>
      </c>
      <c r="CD123" s="1439">
        <f t="shared" ref="CD123" si="1937">SUM(CD120:CD122)</f>
        <v>0</v>
      </c>
      <c r="CE123" s="1439">
        <f t="shared" ref="CE123" si="1938">SUM(CE120:CE122)</f>
        <v>582696.67293489364</v>
      </c>
      <c r="CF123" s="1439">
        <f t="shared" ref="CF123" si="1939">SUM(CF120:CF122)</f>
        <v>0</v>
      </c>
      <c r="CG123" s="1439">
        <f t="shared" ref="CG123" si="1940">SUM(CG120:CG122)</f>
        <v>0</v>
      </c>
      <c r="CH123" s="1439">
        <f t="shared" ref="CH123" si="1941">SUM(CH120:CH122)</f>
        <v>582696.67293489364</v>
      </c>
      <c r="CI123" s="1439">
        <f t="shared" ref="CI123" si="1942">SUM(CI120:CI122)</f>
        <v>0</v>
      </c>
      <c r="CJ123" s="1439">
        <f t="shared" ref="CJ123" si="1943">SUM(CJ120:CJ122)</f>
        <v>0</v>
      </c>
      <c r="CK123" s="1439">
        <f t="shared" ref="CK123" si="1944">SUM(CK120:CK122)</f>
        <v>597351.49425920611</v>
      </c>
      <c r="CL123" s="1439">
        <f t="shared" ref="CL123" si="1945">SUM(CL120:CL122)</f>
        <v>0</v>
      </c>
      <c r="CM123" s="1439">
        <f t="shared" ref="CM123" si="1946">SUM(CM120:CM122)</f>
        <v>0</v>
      </c>
      <c r="CN123" s="1439">
        <f t="shared" ref="CN123" si="1947">SUM(CN120:CN122)</f>
        <v>597351.49425920611</v>
      </c>
      <c r="CO123" s="1439">
        <f t="shared" ref="CO123" si="1948">SUM(CO120:CO122)</f>
        <v>0</v>
      </c>
      <c r="CP123" s="1439">
        <f t="shared" ref="CP123" si="1949">SUM(CP120:CP122)</f>
        <v>0</v>
      </c>
      <c r="CQ123" s="1439">
        <f t="shared" ref="CQ123" si="1950">SUM(CQ120:CQ122)</f>
        <v>597351.49425920611</v>
      </c>
      <c r="CR123" s="1439">
        <f t="shared" ref="CR123" si="1951">SUM(CR120:CR122)</f>
        <v>0</v>
      </c>
      <c r="CS123" s="1439">
        <f t="shared" ref="CS123" si="1952">SUM(CS120:CS122)</f>
        <v>0</v>
      </c>
      <c r="CT123" s="1439">
        <f t="shared" ref="CT123" si="1953">SUM(CT120:CT122)</f>
        <v>597351.49425920611</v>
      </c>
      <c r="CU123" s="1439">
        <f t="shared" ref="CU123" si="1954">SUM(CU120:CU122)</f>
        <v>0</v>
      </c>
      <c r="CV123" s="1439">
        <f t="shared" ref="CV123" si="1955">SUM(CV120:CV122)</f>
        <v>0</v>
      </c>
      <c r="CW123" s="1439">
        <f t="shared" ref="CW123" si="1956">SUM(CW120:CW122)</f>
        <v>612374.88433982502</v>
      </c>
      <c r="CX123" s="1439">
        <f t="shared" ref="CX123" si="1957">SUM(CX120:CX122)</f>
        <v>0</v>
      </c>
      <c r="CY123" s="1439">
        <f t="shared" ref="CY123" si="1958">SUM(CY120:CY122)</f>
        <v>0</v>
      </c>
      <c r="CZ123" s="1439">
        <f t="shared" ref="CZ123" si="1959">SUM(CZ120:CZ122)</f>
        <v>612374.88433982502</v>
      </c>
      <c r="DA123" s="1439">
        <f t="shared" ref="DA123" si="1960">SUM(DA120:DA122)</f>
        <v>0</v>
      </c>
      <c r="DB123" s="1439">
        <f t="shared" ref="DB123" si="1961">SUM(DB120:DB122)</f>
        <v>0</v>
      </c>
      <c r="DC123" s="1439">
        <f t="shared" ref="DC123" si="1962">SUM(DC120:DC122)</f>
        <v>612374.88433982502</v>
      </c>
      <c r="DD123" s="1439">
        <f t="shared" ref="DD123" si="1963">SUM(DD120:DD122)</f>
        <v>0</v>
      </c>
      <c r="DE123" s="1439">
        <f t="shared" ref="DE123" si="1964">SUM(DE120:DE122)</f>
        <v>0</v>
      </c>
      <c r="DF123" s="1439">
        <f t="shared" ref="DF123" si="1965">SUM(DF120:DF122)</f>
        <v>612374.88433982502</v>
      </c>
      <c r="DG123" s="1439">
        <f t="shared" ref="DG123" si="1966">SUM(DG120:DG122)</f>
        <v>0</v>
      </c>
      <c r="DH123" s="1439">
        <f t="shared" ref="DH123" si="1967">SUM(DH120:DH122)</f>
        <v>0</v>
      </c>
      <c r="DI123" s="1439">
        <f t="shared" ref="DI123" si="1968">SUM(DI120:DI122)</f>
        <v>627776.11268097162</v>
      </c>
      <c r="DJ123" s="1439">
        <f t="shared" ref="DJ123" si="1969">SUM(DJ120:DJ122)</f>
        <v>0</v>
      </c>
      <c r="DK123" s="1439">
        <f t="shared" ref="DK123" si="1970">SUM(DK120:DK122)</f>
        <v>0</v>
      </c>
      <c r="DL123" s="1439">
        <f t="shared" ref="DL123" si="1971">SUM(DL120:DL122)</f>
        <v>627776.11268097162</v>
      </c>
      <c r="DM123" s="1439">
        <f t="shared" ref="DM123" si="1972">SUM(DM120:DM122)</f>
        <v>0</v>
      </c>
      <c r="DN123" s="1439">
        <f t="shared" ref="DN123" si="1973">SUM(DN120:DN122)</f>
        <v>0</v>
      </c>
      <c r="DO123" s="1439">
        <f t="shared" ref="DO123" si="1974">SUM(DO120:DO122)</f>
        <v>627776.11268097162</v>
      </c>
      <c r="DP123" s="1439">
        <f t="shared" ref="DP123" si="1975">SUM(DP120:DP122)</f>
        <v>0</v>
      </c>
      <c r="DQ123" s="1439">
        <f t="shared" ref="DQ123" si="1976">SUM(DQ120:DQ122)</f>
        <v>0</v>
      </c>
      <c r="DR123" s="1439">
        <f t="shared" ref="DR123" si="1977">SUM(DR120:DR122)</f>
        <v>627776.11268097162</v>
      </c>
      <c r="DS123" s="1439">
        <f t="shared" ref="DS123" si="1978">SUM(DS120:DS122)</f>
        <v>0</v>
      </c>
      <c r="DT123" s="1439">
        <f t="shared" ref="DT123" si="1979">SUM(DT120:DT122)</f>
        <v>0</v>
      </c>
      <c r="DU123" s="1439">
        <f t="shared" ref="DU123" si="1980">SUM(DU120:DU122)</f>
        <v>643564.6819148981</v>
      </c>
      <c r="DV123" s="1439">
        <f t="shared" ref="DV123" si="1981">SUM(DV120:DV122)</f>
        <v>0</v>
      </c>
      <c r="DW123" s="1439">
        <f t="shared" ref="DW123" si="1982">SUM(DW120:DW122)</f>
        <v>0</v>
      </c>
      <c r="DX123" s="1439">
        <f t="shared" ref="DX123" si="1983">SUM(DX120:DX122)</f>
        <v>643564.6819148981</v>
      </c>
      <c r="DY123" s="1439">
        <f t="shared" ref="DY123" si="1984">SUM(DY120:DY122)</f>
        <v>0</v>
      </c>
      <c r="DZ123" s="1439">
        <f t="shared" ref="DZ123" si="1985">SUM(DZ120:DZ122)</f>
        <v>0</v>
      </c>
      <c r="EA123" s="1439">
        <f t="shared" ref="EA123" si="1986">SUM(EA120:EA122)</f>
        <v>643564.6819148981</v>
      </c>
      <c r="EB123" s="1439">
        <f t="shared" ref="EB123" si="1987">SUM(EB120:EB122)</f>
        <v>0</v>
      </c>
      <c r="EC123" s="1439">
        <f t="shared" ref="EC123" si="1988">SUM(EC120:EC122)</f>
        <v>0</v>
      </c>
      <c r="ED123" s="1439">
        <f t="shared" ref="ED123" si="1989">SUM(ED120:ED122)</f>
        <v>643564.6819148981</v>
      </c>
      <c r="EE123" s="1439">
        <f t="shared" ref="EE123" si="1990">SUM(EE120:EE122)</f>
        <v>0</v>
      </c>
      <c r="EF123" s="1439">
        <f t="shared" ref="EF123" si="1991">SUM(EF120:EF122)</f>
        <v>0</v>
      </c>
      <c r="EG123" s="1439">
        <f t="shared" ref="EG123" si="1992">SUM(EG120:EG122)</f>
        <v>659750.33366505778</v>
      </c>
      <c r="EH123" s="1439">
        <f t="shared" ref="EH123" si="1993">SUM(EH120:EH122)</f>
        <v>0</v>
      </c>
      <c r="EI123" s="1439">
        <f t="shared" ref="EI123" si="1994">SUM(EI120:EI122)</f>
        <v>0</v>
      </c>
      <c r="EJ123" s="1439">
        <f t="shared" ref="EJ123" si="1995">SUM(EJ120:EJ122)</f>
        <v>659750.33366505778</v>
      </c>
      <c r="EK123" s="1439">
        <f t="shared" ref="EK123" si="1996">SUM(EK120:EK122)</f>
        <v>0</v>
      </c>
      <c r="EL123" s="1439">
        <f t="shared" ref="EL123" si="1997">SUM(EL120:EL122)</f>
        <v>0</v>
      </c>
      <c r="EM123" s="1439">
        <f t="shared" ref="EM123" si="1998">SUM(EM120:EM122)</f>
        <v>659750.33366505778</v>
      </c>
      <c r="EN123" s="1439">
        <f t="shared" ref="EN123" si="1999">SUM(EN120:EN122)</f>
        <v>0</v>
      </c>
      <c r="EO123" s="1439">
        <f t="shared" ref="EO123" si="2000">SUM(EO120:EO122)</f>
        <v>0</v>
      </c>
      <c r="EP123" s="1439">
        <f t="shared" ref="EP123" si="2001">SUM(EP120:EP122)</f>
        <v>659750.33366505778</v>
      </c>
      <c r="EQ123" s="1439">
        <f t="shared" ref="EQ123" si="2002">SUM(EQ120:EQ122)</f>
        <v>0</v>
      </c>
      <c r="ER123" s="1439">
        <f t="shared" ref="ER123" si="2003">SUM(ER120:ER122)</f>
        <v>0</v>
      </c>
      <c r="ES123" s="1439">
        <f t="shared" ref="ES123" si="2004">SUM(ES120:ES122)</f>
        <v>676343.05455673393</v>
      </c>
      <c r="ET123" s="1439">
        <f t="shared" ref="ET123" si="2005">SUM(ET120:ET122)</f>
        <v>0</v>
      </c>
      <c r="EU123" s="1439">
        <f t="shared" ref="EU123" si="2006">SUM(EU120:EU122)</f>
        <v>0</v>
      </c>
      <c r="EV123" s="1439">
        <f t="shared" ref="EV123" si="2007">SUM(EV120:EV122)</f>
        <v>676343.05455673393</v>
      </c>
      <c r="EW123" s="1439">
        <f t="shared" ref="EW123" si="2008">SUM(EW120:EW122)</f>
        <v>0</v>
      </c>
      <c r="EX123" s="1439">
        <f t="shared" ref="EX123" si="2009">SUM(EX120:EX122)</f>
        <v>0</v>
      </c>
      <c r="EY123" s="1439">
        <f t="shared" ref="EY123" si="2010">SUM(EY120:EY122)</f>
        <v>676343.05455673393</v>
      </c>
      <c r="EZ123" s="1439">
        <f t="shared" ref="EZ123" si="2011">SUM(EZ120:EZ122)</f>
        <v>0</v>
      </c>
      <c r="FA123" s="1439">
        <f t="shared" ref="FA123" si="2012">SUM(FA120:FA122)</f>
        <v>0</v>
      </c>
      <c r="FB123" s="1439">
        <f t="shared" ref="FB123" si="2013">SUM(FB120:FB122)</f>
        <v>676343.05455673393</v>
      </c>
      <c r="FC123" s="1439">
        <f t="shared" ref="FC123" si="2014">SUM(FC120:FC122)</f>
        <v>0</v>
      </c>
      <c r="FD123" s="1439">
        <f t="shared" ref="FD123" si="2015">SUM(FD120:FD122)</f>
        <v>0</v>
      </c>
      <c r="FE123" s="1439">
        <f t="shared" ref="FE123" si="2016">SUM(FE120:FE122)</f>
        <v>693353.08237883565</v>
      </c>
      <c r="FF123" s="1439">
        <f t="shared" ref="FF123" si="2017">SUM(FF120:FF122)</f>
        <v>0</v>
      </c>
      <c r="FG123" s="1439">
        <f t="shared" ref="FG123" si="2018">SUM(FG120:FG122)</f>
        <v>0</v>
      </c>
      <c r="FH123" s="1439">
        <f t="shared" ref="FH123" si="2019">SUM(FH120:FH122)</f>
        <v>693353.08237883565</v>
      </c>
      <c r="FI123" s="1439">
        <f t="shared" ref="FI123" si="2020">SUM(FI120:FI122)</f>
        <v>0</v>
      </c>
      <c r="FJ123" s="1439">
        <f t="shared" ref="FJ123" si="2021">SUM(FJ120:FJ122)</f>
        <v>0</v>
      </c>
      <c r="FK123" s="1439">
        <f t="shared" ref="FK123" si="2022">SUM(FK120:FK122)</f>
        <v>693353.08237883565</v>
      </c>
      <c r="FL123" s="1439">
        <f t="shared" ref="FL123" si="2023">SUM(FL120:FL122)</f>
        <v>0</v>
      </c>
      <c r="FM123" s="1439">
        <f t="shared" ref="FM123" si="2024">SUM(FM120:FM122)</f>
        <v>0</v>
      </c>
      <c r="FN123" s="1439">
        <f t="shared" ref="FN123" si="2025">SUM(FN120:FN122)</f>
        <v>693353.08237883565</v>
      </c>
      <c r="FO123" s="1439">
        <f t="shared" ref="FO123" si="2026">SUM(FO120:FO122)</f>
        <v>0</v>
      </c>
      <c r="FP123" s="1439">
        <f t="shared" ref="FP123" si="2027">SUM(FP120:FP122)</f>
        <v>0</v>
      </c>
      <c r="FQ123" s="1439">
        <f t="shared" ref="FQ123" si="2028">SUM(FQ120:FQ122)</f>
        <v>710790.91240066336</v>
      </c>
      <c r="FR123" s="1439">
        <f t="shared" ref="FR123" si="2029">SUM(FR120:FR122)</f>
        <v>0</v>
      </c>
      <c r="FS123" s="1439">
        <f t="shared" ref="FS123" si="2030">SUM(FS120:FS122)</f>
        <v>0</v>
      </c>
      <c r="FT123" s="1439">
        <f t="shared" ref="FT123" si="2031">SUM(FT120:FT122)</f>
        <v>710790.91240066336</v>
      </c>
      <c r="FU123" s="1439">
        <f t="shared" ref="FU123" si="2032">SUM(FU120:FU122)</f>
        <v>0</v>
      </c>
      <c r="FV123" s="1439">
        <f t="shared" ref="FV123" si="2033">SUM(FV120:FV122)</f>
        <v>0</v>
      </c>
      <c r="FW123" s="1439">
        <f t="shared" ref="FW123" si="2034">SUM(FW120:FW122)</f>
        <v>710790.91240066336</v>
      </c>
      <c r="FX123" s="1439">
        <f t="shared" ref="FX123" si="2035">SUM(FX120:FX122)</f>
        <v>0</v>
      </c>
      <c r="FY123" s="1439">
        <f t="shared" ref="FY123" si="2036">SUM(FY120:FY122)</f>
        <v>0</v>
      </c>
      <c r="FZ123" s="1439">
        <f t="shared" ref="FZ123" si="2037">SUM(FZ120:FZ122)</f>
        <v>710790.91240066336</v>
      </c>
      <c r="GA123" s="1439">
        <f t="shared" ref="GA123" si="2038">SUM(GA120:GA122)</f>
        <v>0</v>
      </c>
      <c r="GB123" s="1439">
        <f t="shared" ref="GB123" si="2039">SUM(GB120:GB122)</f>
        <v>0</v>
      </c>
      <c r="GC123" s="1439">
        <f t="shared" ref="GC123" si="2040">SUM(GC120:GC122)</f>
        <v>728667.30384753994</v>
      </c>
      <c r="GD123" s="1439">
        <f t="shared" ref="GD123" si="2041">SUM(GD120:GD122)</f>
        <v>0</v>
      </c>
      <c r="GE123" s="1439">
        <f t="shared" ref="GE123" si="2042">SUM(GE120:GE122)</f>
        <v>0</v>
      </c>
      <c r="GF123" s="1439">
        <f t="shared" ref="GF123" si="2043">SUM(GF120:GF122)</f>
        <v>728667.30384753994</v>
      </c>
      <c r="GG123" s="1439">
        <f t="shared" ref="GG123" si="2044">SUM(GG120:GG122)</f>
        <v>0</v>
      </c>
      <c r="GH123" s="1439">
        <f t="shared" ref="GH123" si="2045">SUM(GH120:GH122)</f>
        <v>0</v>
      </c>
      <c r="GI123" s="1439">
        <f t="shared" ref="GI123" si="2046">SUM(GI120:GI122)</f>
        <v>728667.30384753994</v>
      </c>
      <c r="GJ123" s="1439">
        <f t="shared" ref="GJ123" si="2047">SUM(GJ120:GJ122)</f>
        <v>0</v>
      </c>
      <c r="GK123" s="1439">
        <f t="shared" ref="GK123" si="2048">SUM(GK120:GK122)</f>
        <v>0</v>
      </c>
      <c r="GL123" s="1439">
        <f t="shared" ref="GL123" si="2049">SUM(GL120:GL122)</f>
        <v>728667.30384753994</v>
      </c>
      <c r="GM123" s="1439">
        <f t="shared" ref="GM123" si="2050">SUM(GM120:GM122)</f>
        <v>0</v>
      </c>
      <c r="GN123" s="1439">
        <f t="shared" ref="GN123" si="2051">SUM(GN120:GN122)</f>
        <v>0</v>
      </c>
      <c r="GO123" s="1439">
        <f t="shared" ref="GO123" si="2052">SUM(GO120:GO122)</f>
        <v>746993.28653930547</v>
      </c>
      <c r="GP123" s="1439">
        <f t="shared" ref="GP123" si="2053">SUM(GP120:GP122)</f>
        <v>0</v>
      </c>
      <c r="GQ123" s="1439">
        <f t="shared" ref="GQ123" si="2054">SUM(GQ120:GQ122)</f>
        <v>0</v>
      </c>
      <c r="GR123" s="1439">
        <f t="shared" ref="GR123" si="2055">SUM(GR120:GR122)</f>
        <v>746993.28653930547</v>
      </c>
      <c r="GS123" s="1439">
        <f t="shared" ref="GS123" si="2056">SUM(GS120:GS122)</f>
        <v>0</v>
      </c>
      <c r="GT123" s="1439">
        <f t="shared" ref="GT123" si="2057">SUM(GT120:GT122)</f>
        <v>0</v>
      </c>
      <c r="GU123" s="1439">
        <f t="shared" ref="GU123" si="2058">SUM(GU120:GU122)</f>
        <v>746993.28653930547</v>
      </c>
      <c r="GV123" s="1439">
        <f t="shared" ref="GV123" si="2059">SUM(GV120:GV122)</f>
        <v>0</v>
      </c>
      <c r="GW123" s="1439">
        <f t="shared" ref="GW123" si="2060">SUM(GW120:GW122)</f>
        <v>0</v>
      </c>
      <c r="GX123" s="1439">
        <f t="shared" ref="GX123" si="2061">SUM(GX120:GX122)</f>
        <v>746993.28653930547</v>
      </c>
      <c r="GY123" s="1439">
        <f t="shared" ref="GY123" si="2062">SUM(GY120:GY122)</f>
        <v>0</v>
      </c>
      <c r="GZ123" s="1439">
        <f t="shared" ref="GZ123" si="2063">SUM(GZ120:GZ122)</f>
        <v>0</v>
      </c>
      <c r="HA123" s="1439">
        <f t="shared" ref="HA123" si="2064">SUM(HA120:HA122)</f>
        <v>765780.16769576888</v>
      </c>
      <c r="HB123" s="1439">
        <f t="shared" ref="HB123" si="2065">SUM(HB120:HB122)</f>
        <v>0</v>
      </c>
      <c r="HC123" s="1439">
        <f t="shared" ref="HC123" si="2066">SUM(HC120:HC122)</f>
        <v>0</v>
      </c>
      <c r="HD123" s="1439">
        <f t="shared" ref="HD123" si="2067">SUM(HD120:HD122)</f>
        <v>765780.16769576888</v>
      </c>
      <c r="HE123" s="1439">
        <f t="shared" ref="HE123" si="2068">SUM(HE120:HE122)</f>
        <v>0</v>
      </c>
      <c r="HF123" s="1439">
        <f t="shared" ref="HF123" si="2069">SUM(HF120:HF122)</f>
        <v>0</v>
      </c>
      <c r="HG123" s="1439">
        <f t="shared" ref="HG123" si="2070">SUM(HG120:HG122)</f>
        <v>765780.16769576888</v>
      </c>
      <c r="HH123" s="1439">
        <f t="shared" ref="HH123" si="2071">SUM(HH120:HH122)</f>
        <v>0</v>
      </c>
      <c r="HI123" s="1439">
        <f t="shared" ref="HI123" si="2072">SUM(HI120:HI122)</f>
        <v>0</v>
      </c>
      <c r="HJ123" s="1439">
        <f t="shared" ref="HJ123" si="2073">SUM(HJ120:HJ122)</f>
        <v>765780.16769576888</v>
      </c>
      <c r="HK123" s="1439">
        <f t="shared" ref="HK123" si="2074">SUM(HK120:HK122)</f>
        <v>0</v>
      </c>
      <c r="HL123" s="1439">
        <f t="shared" ref="HL123" si="2075">SUM(HL120:HL122)</f>
        <v>0</v>
      </c>
      <c r="HM123" s="1439">
        <f t="shared" ref="HM123" si="2076">SUM(HM120:HM122)</f>
        <v>785039.53891331749</v>
      </c>
      <c r="HN123" s="1439">
        <f t="shared" ref="HN123" si="2077">SUM(HN120:HN122)</f>
        <v>0</v>
      </c>
      <c r="HO123" s="1439">
        <f t="shared" ref="HO123" si="2078">SUM(HO120:HO122)</f>
        <v>0</v>
      </c>
      <c r="HP123" s="1439">
        <f t="shared" ref="HP123" si="2079">SUM(HP120:HP122)</f>
        <v>785039.53891331749</v>
      </c>
      <c r="HQ123" s="1439">
        <f t="shared" ref="HQ123" si="2080">SUM(HQ120:HQ122)</f>
        <v>0</v>
      </c>
      <c r="HR123" s="1439">
        <f t="shared" ref="HR123" si="2081">SUM(HR120:HR122)</f>
        <v>0</v>
      </c>
      <c r="HS123" s="1439">
        <f t="shared" ref="HS123" si="2082">SUM(HS120:HS122)</f>
        <v>785039.53891331749</v>
      </c>
      <c r="HT123" s="1439">
        <f t="shared" ref="HT123" si="2083">SUM(HT120:HT122)</f>
        <v>0</v>
      </c>
      <c r="HU123" s="1439">
        <f t="shared" ref="HU123" si="2084">SUM(HU120:HU122)</f>
        <v>0</v>
      </c>
      <c r="HV123" s="1439">
        <f t="shared" ref="HV123" si="2085">SUM(HV120:HV122)</f>
        <v>785039.53891331749</v>
      </c>
      <c r="HW123" s="1439">
        <f t="shared" ref="HW123" si="2086">SUM(HW120:HW122)</f>
        <v>0</v>
      </c>
      <c r="HX123" s="1439">
        <f t="shared" ref="HX123" si="2087">SUM(HX120:HX122)</f>
        <v>0</v>
      </c>
      <c r="HY123" s="1439">
        <f t="shared" ref="HY123" si="2088">SUM(HY120:HY122)</f>
        <v>804783.28331698733</v>
      </c>
      <c r="HZ123" s="1439">
        <f t="shared" ref="HZ123" si="2089">SUM(HZ120:HZ122)</f>
        <v>0</v>
      </c>
      <c r="IA123" s="1439">
        <f t="shared" ref="IA123" si="2090">SUM(IA120:IA122)</f>
        <v>0</v>
      </c>
      <c r="IB123" s="1439">
        <f t="shared" ref="IB123" si="2091">SUM(IB120:IB122)</f>
        <v>0</v>
      </c>
      <c r="ID123" s="279" t="s">
        <v>333</v>
      </c>
      <c r="IE123" s="27"/>
      <c r="IF123" s="1116">
        <f t="shared" si="1870"/>
        <v>0</v>
      </c>
      <c r="IG123" s="1482">
        <f>SUM(IG120:IG122)</f>
        <v>527585.52821625001</v>
      </c>
      <c r="IH123" s="1482">
        <f t="shared" ref="IH123" si="2092">SUM(IH120:IH122)</f>
        <v>540854.30425088853</v>
      </c>
      <c r="II123" s="1482">
        <f t="shared" ref="II123" si="2093">SUM(II120:II122)</f>
        <v>554456.79000279866</v>
      </c>
      <c r="IJ123" s="1482">
        <f t="shared" ref="IJ123" si="2094">SUM(IJ120:IJ122)</f>
        <v>568401.37827136926</v>
      </c>
      <c r="IK123" s="1482">
        <f t="shared" ref="IK123" si="2095">SUM(IK120:IK122)</f>
        <v>582696.67293489398</v>
      </c>
      <c r="IL123" s="1482">
        <f t="shared" ref="IL123" si="2096">SUM(IL120:IL122)</f>
        <v>597351.49425920658</v>
      </c>
      <c r="IM123" s="1482">
        <f t="shared" ref="IM123" si="2097">SUM(IM120:IM122)</f>
        <v>612374.88433982525</v>
      </c>
      <c r="IN123" s="1482">
        <f t="shared" ref="IN123" si="2098">SUM(IN120:IN122)</f>
        <v>627776.11268097162</v>
      </c>
      <c r="IO123" s="1482">
        <f t="shared" ref="IO123" si="2099">SUM(IO120:IO122)</f>
        <v>643564.6819148981</v>
      </c>
      <c r="IP123" s="1482">
        <f t="shared" ref="IP123" si="2100">SUM(IP120:IP122)</f>
        <v>659750.33366505755</v>
      </c>
      <c r="IQ123" s="1482">
        <f t="shared" ref="IQ123" si="2101">SUM(IQ120:IQ122)</f>
        <v>676343.05455673346</v>
      </c>
      <c r="IR123" s="1482">
        <f t="shared" ref="IR123" si="2102">SUM(IR120:IR122)</f>
        <v>693353.08237883495</v>
      </c>
      <c r="IS123" s="1482">
        <f t="shared" ref="IS123" si="2103">SUM(IS120:IS122)</f>
        <v>710790.9124006629</v>
      </c>
      <c r="IT123" s="1482">
        <f t="shared" ref="IT123" si="2104">SUM(IT120:IT122)</f>
        <v>728667.30384753924</v>
      </c>
      <c r="IU123" s="1482">
        <f t="shared" ref="IU123" si="2105">SUM(IU120:IU122)</f>
        <v>746993.28653930454</v>
      </c>
      <c r="IV123" s="1482">
        <f t="shared" ref="IV123" si="2106">SUM(IV120:IV122)</f>
        <v>765780.16769576771</v>
      </c>
      <c r="IW123" s="1482">
        <f t="shared" ref="IW123" si="2107">SUM(IW120:IW122)</f>
        <v>785039.53891331609</v>
      </c>
      <c r="IX123" s="1482">
        <f t="shared" ref="IX123" si="2108">SUM(IX120:IX122)</f>
        <v>0</v>
      </c>
    </row>
    <row r="124" spans="3:259" x14ac:dyDescent="0.3">
      <c r="C124" s="279"/>
      <c r="D124" s="27"/>
      <c r="E124" s="27"/>
      <c r="F124" s="27"/>
      <c r="G124" s="394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82"/>
      <c r="Y124" s="279"/>
      <c r="Z124" s="27"/>
      <c r="AA124" s="27"/>
      <c r="AB124" s="27"/>
      <c r="ID124" s="279"/>
      <c r="IE124" s="27"/>
      <c r="IF124" s="27"/>
      <c r="IG124" s="27"/>
      <c r="IH124" s="394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82"/>
    </row>
    <row r="125" spans="3:259" x14ac:dyDescent="0.3">
      <c r="C125" s="391" t="str">
        <f>C109</f>
        <v>T/S Incentive</v>
      </c>
      <c r="D125" s="308" t="s">
        <v>337</v>
      </c>
      <c r="E125" s="307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92"/>
      <c r="Y125" s="391" t="str">
        <f>Y109</f>
        <v>T/S Incentive</v>
      </c>
      <c r="Z125" s="308" t="s">
        <v>337</v>
      </c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307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/>
      <c r="AV125" s="307"/>
      <c r="AW125" s="307"/>
      <c r="AX125" s="307"/>
      <c r="AY125" s="307"/>
      <c r="AZ125" s="307"/>
      <c r="BA125" s="307"/>
      <c r="BB125" s="307"/>
      <c r="BC125" s="307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307"/>
      <c r="BV125" s="307"/>
      <c r="BW125" s="307"/>
      <c r="BX125" s="307"/>
      <c r="BY125" s="307"/>
      <c r="BZ125" s="307"/>
      <c r="CA125" s="307"/>
      <c r="CB125" s="307"/>
      <c r="CC125" s="307"/>
      <c r="CD125" s="307"/>
      <c r="CE125" s="307"/>
      <c r="CF125" s="307"/>
      <c r="CG125" s="307"/>
      <c r="CH125" s="307"/>
      <c r="CI125" s="307"/>
      <c r="CJ125" s="307"/>
      <c r="CK125" s="307"/>
      <c r="CL125" s="307"/>
      <c r="CM125" s="307"/>
      <c r="CN125" s="307"/>
      <c r="CO125" s="307"/>
      <c r="CP125" s="307"/>
      <c r="CQ125" s="307"/>
      <c r="CR125" s="307"/>
      <c r="CS125" s="307"/>
      <c r="CT125" s="307"/>
      <c r="CU125" s="307"/>
      <c r="CV125" s="307"/>
      <c r="CW125" s="307"/>
      <c r="CX125" s="307"/>
      <c r="CY125" s="307"/>
      <c r="CZ125" s="307"/>
      <c r="DA125" s="307"/>
      <c r="DB125" s="307"/>
      <c r="DC125" s="307"/>
      <c r="DD125" s="307"/>
      <c r="DE125" s="307"/>
      <c r="DF125" s="307"/>
      <c r="DG125" s="307"/>
      <c r="DH125" s="307"/>
      <c r="DI125" s="307"/>
      <c r="DJ125" s="307"/>
      <c r="DK125" s="307"/>
      <c r="DL125" s="307"/>
      <c r="DM125" s="307"/>
      <c r="DN125" s="307"/>
      <c r="DO125" s="307"/>
      <c r="DP125" s="307"/>
      <c r="DQ125" s="307"/>
      <c r="DR125" s="307"/>
      <c r="DS125" s="307"/>
      <c r="DT125" s="307"/>
      <c r="DU125" s="307"/>
      <c r="DV125" s="307"/>
      <c r="DW125" s="307"/>
      <c r="DX125" s="307"/>
      <c r="DY125" s="307"/>
      <c r="DZ125" s="307"/>
      <c r="EA125" s="307"/>
      <c r="EB125" s="307"/>
      <c r="EC125" s="307"/>
      <c r="ED125" s="307"/>
      <c r="EE125" s="307"/>
      <c r="EF125" s="307"/>
      <c r="EG125" s="307"/>
      <c r="EH125" s="307"/>
      <c r="EI125" s="307"/>
      <c r="EJ125" s="307"/>
      <c r="EK125" s="307"/>
      <c r="EL125" s="307"/>
      <c r="EM125" s="307"/>
      <c r="EN125" s="307"/>
      <c r="EO125" s="307"/>
      <c r="EP125" s="307"/>
      <c r="EQ125" s="307"/>
      <c r="ER125" s="307"/>
      <c r="ES125" s="307"/>
      <c r="ET125" s="307"/>
      <c r="EU125" s="307"/>
      <c r="EV125" s="307"/>
      <c r="EW125" s="307"/>
      <c r="EX125" s="307"/>
      <c r="EY125" s="307"/>
      <c r="EZ125" s="307"/>
      <c r="FA125" s="307"/>
      <c r="FB125" s="307"/>
      <c r="FC125" s="307"/>
      <c r="FD125" s="307"/>
      <c r="FE125" s="307"/>
      <c r="FF125" s="307"/>
      <c r="FG125" s="307"/>
      <c r="FH125" s="307"/>
      <c r="FI125" s="307"/>
      <c r="FJ125" s="307"/>
      <c r="FK125" s="307"/>
      <c r="FL125" s="307"/>
      <c r="FM125" s="307"/>
      <c r="FN125" s="307"/>
      <c r="FO125" s="307"/>
      <c r="FP125" s="307"/>
      <c r="FQ125" s="307"/>
      <c r="FR125" s="307"/>
      <c r="FS125" s="307"/>
      <c r="FT125" s="307"/>
      <c r="FU125" s="307"/>
      <c r="FV125" s="307"/>
      <c r="FW125" s="307"/>
      <c r="FX125" s="307"/>
      <c r="FY125" s="307"/>
      <c r="FZ125" s="307"/>
      <c r="GA125" s="307"/>
      <c r="GB125" s="307"/>
      <c r="GC125" s="307"/>
      <c r="GD125" s="307"/>
      <c r="GE125" s="307"/>
      <c r="GF125" s="307"/>
      <c r="GG125" s="307"/>
      <c r="GH125" s="307"/>
      <c r="GI125" s="307"/>
      <c r="GJ125" s="307"/>
      <c r="GK125" s="307"/>
      <c r="GL125" s="307"/>
      <c r="GM125" s="307"/>
      <c r="GN125" s="307"/>
      <c r="GO125" s="307"/>
      <c r="GP125" s="307"/>
      <c r="GQ125" s="307"/>
      <c r="GR125" s="307"/>
      <c r="GS125" s="307"/>
      <c r="GT125" s="307"/>
      <c r="GU125" s="307"/>
      <c r="GV125" s="307"/>
      <c r="GW125" s="307"/>
      <c r="GX125" s="307"/>
      <c r="GY125" s="307"/>
      <c r="GZ125" s="307"/>
      <c r="HA125" s="307"/>
      <c r="HB125" s="307"/>
      <c r="HC125" s="307"/>
      <c r="HD125" s="307"/>
      <c r="HE125" s="307"/>
      <c r="HF125" s="307"/>
      <c r="HG125" s="307"/>
      <c r="HH125" s="307"/>
      <c r="HI125" s="307"/>
      <c r="HJ125" s="307"/>
      <c r="HK125" s="307"/>
      <c r="HL125" s="307"/>
      <c r="HM125" s="307"/>
      <c r="HN125" s="307"/>
      <c r="HO125" s="307"/>
      <c r="HP125" s="307"/>
      <c r="HQ125" s="307"/>
      <c r="HR125" s="307"/>
      <c r="HS125" s="307"/>
      <c r="HT125" s="307"/>
      <c r="HU125" s="307"/>
      <c r="HV125" s="307"/>
      <c r="HW125" s="307"/>
      <c r="HX125" s="307"/>
      <c r="HY125" s="307"/>
      <c r="HZ125" s="307"/>
      <c r="IA125" s="307"/>
      <c r="IB125" s="307"/>
      <c r="ID125" s="391" t="str">
        <f>ID109</f>
        <v>T/S Incentive</v>
      </c>
      <c r="IE125" s="308" t="s">
        <v>337</v>
      </c>
      <c r="IF125" s="307"/>
      <c r="IG125" s="307"/>
      <c r="IH125" s="307"/>
      <c r="II125" s="307"/>
      <c r="IJ125" s="307"/>
      <c r="IK125" s="307"/>
      <c r="IL125" s="307"/>
      <c r="IM125" s="307"/>
      <c r="IN125" s="307"/>
      <c r="IO125" s="307"/>
      <c r="IP125" s="307"/>
      <c r="IQ125" s="307"/>
      <c r="IR125" s="307"/>
      <c r="IS125" s="307"/>
      <c r="IT125" s="307"/>
      <c r="IU125" s="307"/>
      <c r="IV125" s="307"/>
      <c r="IW125" s="307"/>
      <c r="IX125" s="392"/>
    </row>
    <row r="126" spans="3:259" x14ac:dyDescent="0.3">
      <c r="C126" s="279" t="s">
        <v>330</v>
      </c>
      <c r="D126" s="27"/>
      <c r="E126" s="394"/>
      <c r="F126" s="394">
        <v>0</v>
      </c>
      <c r="G126" s="394">
        <f>F129</f>
        <v>457866.66666666605</v>
      </c>
      <c r="H126" s="394">
        <f t="shared" ref="H126:W126" si="2109">G129</f>
        <v>462445.33333333302</v>
      </c>
      <c r="I126" s="394">
        <f t="shared" si="2109"/>
        <v>467069.78666666709</v>
      </c>
      <c r="J126" s="394">
        <f t="shared" si="2109"/>
        <v>471740.48453333322</v>
      </c>
      <c r="K126" s="394">
        <f t="shared" si="2109"/>
        <v>476457.88937866688</v>
      </c>
      <c r="L126" s="394">
        <f t="shared" si="2109"/>
        <v>481222.46827245317</v>
      </c>
      <c r="M126" s="394">
        <f t="shared" si="2109"/>
        <v>486034.69295517821</v>
      </c>
      <c r="N126" s="394">
        <f t="shared" si="2109"/>
        <v>490895.03988472931</v>
      </c>
      <c r="O126" s="394">
        <f t="shared" si="2109"/>
        <v>495803.99028357677</v>
      </c>
      <c r="P126" s="394">
        <f t="shared" si="2109"/>
        <v>500762.03018641286</v>
      </c>
      <c r="Q126" s="394">
        <f t="shared" si="2109"/>
        <v>505769.65048827697</v>
      </c>
      <c r="R126" s="394">
        <f t="shared" si="2109"/>
        <v>510827.3469931595</v>
      </c>
      <c r="S126" s="394">
        <f t="shared" si="2109"/>
        <v>515935.62046309188</v>
      </c>
      <c r="T126" s="394">
        <f t="shared" si="2109"/>
        <v>521094.97666772269</v>
      </c>
      <c r="U126" s="394">
        <f t="shared" si="2109"/>
        <v>526305.92643439956</v>
      </c>
      <c r="V126" s="394">
        <f t="shared" si="2109"/>
        <v>531568.98569874372</v>
      </c>
      <c r="W126" s="395">
        <f t="shared" si="2109"/>
        <v>536884.67555573117</v>
      </c>
      <c r="Y126" s="279" t="s">
        <v>330</v>
      </c>
      <c r="Z126" s="27"/>
      <c r="AA126" s="394"/>
      <c r="AB126" s="394" t="s">
        <v>1298</v>
      </c>
      <c r="AC126" s="394" t="s">
        <v>1298</v>
      </c>
      <c r="AD126" s="394" t="s">
        <v>1298</v>
      </c>
      <c r="AE126" s="394">
        <f>+AD129</f>
        <v>0</v>
      </c>
      <c r="AF126" s="394">
        <f>+AE129</f>
        <v>0</v>
      </c>
      <c r="AG126" s="394">
        <f t="shared" ref="AG126:AL126" si="2110">+AF129</f>
        <v>457866.66666666674</v>
      </c>
      <c r="AH126" s="394">
        <f t="shared" si="2110"/>
        <v>457866.66666666674</v>
      </c>
      <c r="AI126" s="394">
        <f t="shared" si="2110"/>
        <v>457866.66666666674</v>
      </c>
      <c r="AJ126" s="394">
        <f t="shared" si="2110"/>
        <v>457866.66666666674</v>
      </c>
      <c r="AK126" s="394">
        <f t="shared" si="2110"/>
        <v>457866.66666666674</v>
      </c>
      <c r="AL126" s="394">
        <f t="shared" si="2110"/>
        <v>457866.66666666674</v>
      </c>
      <c r="AM126" s="394">
        <f t="shared" ref="AM126:CX126" si="2111">+AL129</f>
        <v>457866.66666666674</v>
      </c>
      <c r="AN126" s="394">
        <f t="shared" si="2111"/>
        <v>462445.33333333326</v>
      </c>
      <c r="AO126" s="394">
        <f t="shared" si="2111"/>
        <v>462445.3333333332</v>
      </c>
      <c r="AP126" s="394">
        <f t="shared" si="2111"/>
        <v>462445.3333333332</v>
      </c>
      <c r="AQ126" s="394">
        <f t="shared" si="2111"/>
        <v>462445.3333333332</v>
      </c>
      <c r="AR126" s="394">
        <f t="shared" si="2111"/>
        <v>462445.3333333332</v>
      </c>
      <c r="AS126" s="394">
        <f t="shared" si="2111"/>
        <v>462445.3333333332</v>
      </c>
      <c r="AT126" s="394">
        <f t="shared" si="2111"/>
        <v>462445.3333333332</v>
      </c>
      <c r="AU126" s="394">
        <f t="shared" si="2111"/>
        <v>462445.3333333332</v>
      </c>
      <c r="AV126" s="394">
        <f t="shared" si="2111"/>
        <v>462445.3333333332</v>
      </c>
      <c r="AW126" s="394">
        <f t="shared" si="2111"/>
        <v>462445.3333333332</v>
      </c>
      <c r="AX126" s="394">
        <f t="shared" si="2111"/>
        <v>462445.3333333332</v>
      </c>
      <c r="AY126" s="394">
        <f t="shared" si="2111"/>
        <v>462445.3333333332</v>
      </c>
      <c r="AZ126" s="394">
        <f t="shared" si="2111"/>
        <v>467069.78666666656</v>
      </c>
      <c r="BA126" s="394">
        <f t="shared" si="2111"/>
        <v>467069.78666666656</v>
      </c>
      <c r="BB126" s="394">
        <f t="shared" si="2111"/>
        <v>467069.78666666656</v>
      </c>
      <c r="BC126" s="394">
        <f t="shared" si="2111"/>
        <v>467069.78666666656</v>
      </c>
      <c r="BD126" s="394">
        <f t="shared" si="2111"/>
        <v>467069.78666666656</v>
      </c>
      <c r="BE126" s="394">
        <f t="shared" si="2111"/>
        <v>467069.78666666656</v>
      </c>
      <c r="BF126" s="394">
        <f t="shared" si="2111"/>
        <v>467069.78666666656</v>
      </c>
      <c r="BG126" s="394">
        <f t="shared" si="2111"/>
        <v>467069.78666666656</v>
      </c>
      <c r="BH126" s="394">
        <f t="shared" si="2111"/>
        <v>467069.78666666656</v>
      </c>
      <c r="BI126" s="394">
        <f t="shared" si="2111"/>
        <v>467069.78666666656</v>
      </c>
      <c r="BJ126" s="394">
        <f t="shared" si="2111"/>
        <v>467069.78666666656</v>
      </c>
      <c r="BK126" s="394">
        <f t="shared" si="2111"/>
        <v>467069.78666666656</v>
      </c>
      <c r="BL126" s="394">
        <f t="shared" si="2111"/>
        <v>471740.48453333339</v>
      </c>
      <c r="BM126" s="394">
        <f t="shared" si="2111"/>
        <v>471740.48453333345</v>
      </c>
      <c r="BN126" s="394">
        <f t="shared" si="2111"/>
        <v>471740.48453333345</v>
      </c>
      <c r="BO126" s="394">
        <f t="shared" si="2111"/>
        <v>471740.48453333345</v>
      </c>
      <c r="BP126" s="394">
        <f t="shared" si="2111"/>
        <v>471740.48453333345</v>
      </c>
      <c r="BQ126" s="394">
        <f t="shared" si="2111"/>
        <v>471740.48453333345</v>
      </c>
      <c r="BR126" s="394">
        <f t="shared" si="2111"/>
        <v>471740.48453333345</v>
      </c>
      <c r="BS126" s="394">
        <f t="shared" si="2111"/>
        <v>471740.48453333345</v>
      </c>
      <c r="BT126" s="394">
        <f t="shared" si="2111"/>
        <v>471740.48453333345</v>
      </c>
      <c r="BU126" s="394">
        <f t="shared" si="2111"/>
        <v>471740.48453333345</v>
      </c>
      <c r="BV126" s="394">
        <f t="shared" si="2111"/>
        <v>471740.48453333345</v>
      </c>
      <c r="BW126" s="394">
        <f t="shared" si="2111"/>
        <v>471740.48453333345</v>
      </c>
      <c r="BX126" s="394">
        <f t="shared" si="2111"/>
        <v>476457.88937866676</v>
      </c>
      <c r="BY126" s="394">
        <f t="shared" si="2111"/>
        <v>476457.88937866676</v>
      </c>
      <c r="BZ126" s="394">
        <f t="shared" si="2111"/>
        <v>476457.88937866676</v>
      </c>
      <c r="CA126" s="394">
        <f t="shared" si="2111"/>
        <v>476457.88937866676</v>
      </c>
      <c r="CB126" s="394">
        <f t="shared" si="2111"/>
        <v>476457.88937866676</v>
      </c>
      <c r="CC126" s="394">
        <f t="shared" si="2111"/>
        <v>476457.88937866676</v>
      </c>
      <c r="CD126" s="394">
        <f t="shared" si="2111"/>
        <v>476457.88937866676</v>
      </c>
      <c r="CE126" s="394">
        <f t="shared" si="2111"/>
        <v>476457.88937866676</v>
      </c>
      <c r="CF126" s="394">
        <f t="shared" si="2111"/>
        <v>476457.88937866676</v>
      </c>
      <c r="CG126" s="394">
        <f t="shared" si="2111"/>
        <v>476457.88937866676</v>
      </c>
      <c r="CH126" s="394">
        <f t="shared" si="2111"/>
        <v>476457.88937866676</v>
      </c>
      <c r="CI126" s="394">
        <f t="shared" si="2111"/>
        <v>476457.88937866676</v>
      </c>
      <c r="CJ126" s="394">
        <f t="shared" si="2111"/>
        <v>481222.46827245341</v>
      </c>
      <c r="CK126" s="394">
        <f t="shared" si="2111"/>
        <v>481222.46827245341</v>
      </c>
      <c r="CL126" s="394">
        <f t="shared" si="2111"/>
        <v>481222.46827245341</v>
      </c>
      <c r="CM126" s="394">
        <f t="shared" si="2111"/>
        <v>481222.46827245341</v>
      </c>
      <c r="CN126" s="394">
        <f t="shared" si="2111"/>
        <v>481222.46827245341</v>
      </c>
      <c r="CO126" s="394">
        <f t="shared" si="2111"/>
        <v>481222.46827245341</v>
      </c>
      <c r="CP126" s="394">
        <f t="shared" si="2111"/>
        <v>481222.46827245341</v>
      </c>
      <c r="CQ126" s="394">
        <f t="shared" si="2111"/>
        <v>481222.46827245341</v>
      </c>
      <c r="CR126" s="394">
        <f t="shared" si="2111"/>
        <v>481222.46827245341</v>
      </c>
      <c r="CS126" s="394">
        <f t="shared" si="2111"/>
        <v>481222.46827245341</v>
      </c>
      <c r="CT126" s="394">
        <f t="shared" si="2111"/>
        <v>481222.46827245341</v>
      </c>
      <c r="CU126" s="394">
        <f t="shared" si="2111"/>
        <v>481222.46827245341</v>
      </c>
      <c r="CV126" s="394">
        <f t="shared" si="2111"/>
        <v>486034.69295517798</v>
      </c>
      <c r="CW126" s="394">
        <f t="shared" si="2111"/>
        <v>486034.69295517792</v>
      </c>
      <c r="CX126" s="394">
        <f t="shared" si="2111"/>
        <v>486034.69295517792</v>
      </c>
      <c r="CY126" s="394">
        <f t="shared" ref="CY126:FJ126" si="2112">+CX129</f>
        <v>486034.69295517792</v>
      </c>
      <c r="CZ126" s="394">
        <f t="shared" si="2112"/>
        <v>486034.69295517792</v>
      </c>
      <c r="DA126" s="394">
        <f t="shared" si="2112"/>
        <v>486034.69295517792</v>
      </c>
      <c r="DB126" s="394">
        <f t="shared" si="2112"/>
        <v>486034.69295517792</v>
      </c>
      <c r="DC126" s="394">
        <f t="shared" si="2112"/>
        <v>486034.69295517792</v>
      </c>
      <c r="DD126" s="394">
        <f t="shared" si="2112"/>
        <v>486034.69295517792</v>
      </c>
      <c r="DE126" s="394">
        <f t="shared" si="2112"/>
        <v>486034.69295517792</v>
      </c>
      <c r="DF126" s="394">
        <f t="shared" si="2112"/>
        <v>486034.69295517792</v>
      </c>
      <c r="DG126" s="394">
        <f t="shared" si="2112"/>
        <v>486034.69295517792</v>
      </c>
      <c r="DH126" s="394">
        <f t="shared" si="2112"/>
        <v>490895.03988472972</v>
      </c>
      <c r="DI126" s="394">
        <f t="shared" si="2112"/>
        <v>490895.03988472978</v>
      </c>
      <c r="DJ126" s="394">
        <f t="shared" si="2112"/>
        <v>490895.03988472978</v>
      </c>
      <c r="DK126" s="394">
        <f t="shared" si="2112"/>
        <v>490895.03988472978</v>
      </c>
      <c r="DL126" s="394">
        <f t="shared" si="2112"/>
        <v>490895.03988472978</v>
      </c>
      <c r="DM126" s="394">
        <f t="shared" si="2112"/>
        <v>490895.03988472978</v>
      </c>
      <c r="DN126" s="394">
        <f t="shared" si="2112"/>
        <v>490895.03988472978</v>
      </c>
      <c r="DO126" s="394">
        <f t="shared" si="2112"/>
        <v>490895.03988472978</v>
      </c>
      <c r="DP126" s="394">
        <f t="shared" si="2112"/>
        <v>490895.03988472978</v>
      </c>
      <c r="DQ126" s="394">
        <f t="shared" si="2112"/>
        <v>490895.03988472978</v>
      </c>
      <c r="DR126" s="394">
        <f t="shared" si="2112"/>
        <v>490895.03988472978</v>
      </c>
      <c r="DS126" s="394">
        <f t="shared" si="2112"/>
        <v>490895.03988472978</v>
      </c>
      <c r="DT126" s="394">
        <f t="shared" si="2112"/>
        <v>495803.990283577</v>
      </c>
      <c r="DU126" s="394">
        <f t="shared" si="2112"/>
        <v>495803.99028357695</v>
      </c>
      <c r="DV126" s="394">
        <f t="shared" si="2112"/>
        <v>495803.99028357695</v>
      </c>
      <c r="DW126" s="394">
        <f t="shared" si="2112"/>
        <v>495803.99028357695</v>
      </c>
      <c r="DX126" s="394">
        <f t="shared" si="2112"/>
        <v>495803.99028357695</v>
      </c>
      <c r="DY126" s="394">
        <f t="shared" si="2112"/>
        <v>495803.99028357695</v>
      </c>
      <c r="DZ126" s="394">
        <f t="shared" si="2112"/>
        <v>495803.99028357695</v>
      </c>
      <c r="EA126" s="394">
        <f t="shared" si="2112"/>
        <v>495803.99028357695</v>
      </c>
      <c r="EB126" s="394">
        <f t="shared" si="2112"/>
        <v>495803.99028357695</v>
      </c>
      <c r="EC126" s="394">
        <f t="shared" si="2112"/>
        <v>495803.99028357695</v>
      </c>
      <c r="ED126" s="394">
        <f t="shared" si="2112"/>
        <v>495803.99028357695</v>
      </c>
      <c r="EE126" s="394">
        <f t="shared" si="2112"/>
        <v>495803.99028357695</v>
      </c>
      <c r="EF126" s="394">
        <f t="shared" si="2112"/>
        <v>500762.0301864128</v>
      </c>
      <c r="EG126" s="394">
        <f t="shared" si="2112"/>
        <v>500762.03018641286</v>
      </c>
      <c r="EH126" s="394">
        <f t="shared" si="2112"/>
        <v>500762.03018641286</v>
      </c>
      <c r="EI126" s="394">
        <f t="shared" si="2112"/>
        <v>500762.03018641286</v>
      </c>
      <c r="EJ126" s="394">
        <f t="shared" si="2112"/>
        <v>500762.03018641286</v>
      </c>
      <c r="EK126" s="394">
        <f t="shared" si="2112"/>
        <v>500762.03018641286</v>
      </c>
      <c r="EL126" s="394">
        <f t="shared" si="2112"/>
        <v>500762.03018641286</v>
      </c>
      <c r="EM126" s="394">
        <f t="shared" si="2112"/>
        <v>500762.03018641286</v>
      </c>
      <c r="EN126" s="394">
        <f t="shared" si="2112"/>
        <v>500762.03018641286</v>
      </c>
      <c r="EO126" s="394">
        <f t="shared" si="2112"/>
        <v>500762.03018641286</v>
      </c>
      <c r="EP126" s="394">
        <f t="shared" si="2112"/>
        <v>500762.03018641286</v>
      </c>
      <c r="EQ126" s="394">
        <f t="shared" si="2112"/>
        <v>500762.03018641286</v>
      </c>
      <c r="ER126" s="394">
        <f t="shared" si="2112"/>
        <v>505769.65048827697</v>
      </c>
      <c r="ES126" s="394">
        <f t="shared" si="2112"/>
        <v>505769.65048827697</v>
      </c>
      <c r="ET126" s="394">
        <f t="shared" si="2112"/>
        <v>505769.65048827697</v>
      </c>
      <c r="EU126" s="394">
        <f t="shared" si="2112"/>
        <v>505769.65048827697</v>
      </c>
      <c r="EV126" s="394">
        <f t="shared" si="2112"/>
        <v>505769.65048827697</v>
      </c>
      <c r="EW126" s="394">
        <f t="shared" si="2112"/>
        <v>505769.65048827697</v>
      </c>
      <c r="EX126" s="394">
        <f t="shared" si="2112"/>
        <v>505769.65048827697</v>
      </c>
      <c r="EY126" s="394">
        <f t="shared" si="2112"/>
        <v>505769.65048827697</v>
      </c>
      <c r="EZ126" s="394">
        <f t="shared" si="2112"/>
        <v>505769.65048827697</v>
      </c>
      <c r="FA126" s="394">
        <f t="shared" si="2112"/>
        <v>505769.65048827697</v>
      </c>
      <c r="FB126" s="394">
        <f t="shared" si="2112"/>
        <v>505769.65048827697</v>
      </c>
      <c r="FC126" s="394">
        <f t="shared" si="2112"/>
        <v>505769.65048827697</v>
      </c>
      <c r="FD126" s="394">
        <f t="shared" si="2112"/>
        <v>510827.34699315974</v>
      </c>
      <c r="FE126" s="394">
        <f t="shared" si="2112"/>
        <v>510827.34699315974</v>
      </c>
      <c r="FF126" s="394">
        <f t="shared" si="2112"/>
        <v>510827.34699315974</v>
      </c>
      <c r="FG126" s="394">
        <f t="shared" si="2112"/>
        <v>510827.34699315974</v>
      </c>
      <c r="FH126" s="394">
        <f t="shared" si="2112"/>
        <v>510827.34699315974</v>
      </c>
      <c r="FI126" s="394">
        <f t="shared" si="2112"/>
        <v>510827.34699315974</v>
      </c>
      <c r="FJ126" s="394">
        <f t="shared" si="2112"/>
        <v>510827.34699315974</v>
      </c>
      <c r="FK126" s="394">
        <f t="shared" ref="FK126:HV126" si="2113">+FJ129</f>
        <v>510827.34699315974</v>
      </c>
      <c r="FL126" s="394">
        <f t="shared" si="2113"/>
        <v>510827.34699315974</v>
      </c>
      <c r="FM126" s="394">
        <f t="shared" si="2113"/>
        <v>510827.34699315974</v>
      </c>
      <c r="FN126" s="394">
        <f t="shared" si="2113"/>
        <v>510827.34699315974</v>
      </c>
      <c r="FO126" s="394">
        <f t="shared" si="2113"/>
        <v>510827.34699315974</v>
      </c>
      <c r="FP126" s="394">
        <f t="shared" si="2113"/>
        <v>515935.62046309141</v>
      </c>
      <c r="FQ126" s="394">
        <f t="shared" si="2113"/>
        <v>515935.62046309141</v>
      </c>
      <c r="FR126" s="394">
        <f t="shared" si="2113"/>
        <v>515935.62046309141</v>
      </c>
      <c r="FS126" s="394">
        <f t="shared" si="2113"/>
        <v>515935.62046309141</v>
      </c>
      <c r="FT126" s="394">
        <f t="shared" si="2113"/>
        <v>515935.62046309141</v>
      </c>
      <c r="FU126" s="394">
        <f t="shared" si="2113"/>
        <v>515935.62046309141</v>
      </c>
      <c r="FV126" s="394">
        <f t="shared" si="2113"/>
        <v>515935.62046309141</v>
      </c>
      <c r="FW126" s="394">
        <f t="shared" si="2113"/>
        <v>515935.62046309141</v>
      </c>
      <c r="FX126" s="394">
        <f t="shared" si="2113"/>
        <v>515935.62046309141</v>
      </c>
      <c r="FY126" s="394">
        <f t="shared" si="2113"/>
        <v>515935.62046309141</v>
      </c>
      <c r="FZ126" s="394">
        <f t="shared" si="2113"/>
        <v>515935.62046309141</v>
      </c>
      <c r="GA126" s="394">
        <f t="shared" si="2113"/>
        <v>515935.62046309141</v>
      </c>
      <c r="GB126" s="394">
        <f t="shared" si="2113"/>
        <v>521094.97666772222</v>
      </c>
      <c r="GC126" s="394">
        <f t="shared" si="2113"/>
        <v>521094.97666772222</v>
      </c>
      <c r="GD126" s="394">
        <f t="shared" si="2113"/>
        <v>521094.97666772222</v>
      </c>
      <c r="GE126" s="394">
        <f t="shared" si="2113"/>
        <v>521094.97666772222</v>
      </c>
      <c r="GF126" s="394">
        <f t="shared" si="2113"/>
        <v>521094.97666772222</v>
      </c>
      <c r="GG126" s="394">
        <f t="shared" si="2113"/>
        <v>521094.97666772222</v>
      </c>
      <c r="GH126" s="394">
        <f t="shared" si="2113"/>
        <v>521094.97666772222</v>
      </c>
      <c r="GI126" s="394">
        <f t="shared" si="2113"/>
        <v>521094.97666772222</v>
      </c>
      <c r="GJ126" s="394">
        <f t="shared" si="2113"/>
        <v>521094.97666772222</v>
      </c>
      <c r="GK126" s="394">
        <f t="shared" si="2113"/>
        <v>521094.97666772222</v>
      </c>
      <c r="GL126" s="394">
        <f t="shared" si="2113"/>
        <v>521094.97666772222</v>
      </c>
      <c r="GM126" s="394">
        <f t="shared" si="2113"/>
        <v>521094.97666772222</v>
      </c>
      <c r="GN126" s="394">
        <f t="shared" si="2113"/>
        <v>526305.92643439944</v>
      </c>
      <c r="GO126" s="394">
        <f t="shared" si="2113"/>
        <v>526305.92643439944</v>
      </c>
      <c r="GP126" s="394">
        <f t="shared" si="2113"/>
        <v>526305.92643439944</v>
      </c>
      <c r="GQ126" s="394">
        <f t="shared" si="2113"/>
        <v>526305.92643439944</v>
      </c>
      <c r="GR126" s="394">
        <f t="shared" si="2113"/>
        <v>526305.92643439944</v>
      </c>
      <c r="GS126" s="394">
        <f t="shared" si="2113"/>
        <v>526305.92643439944</v>
      </c>
      <c r="GT126" s="394">
        <f t="shared" si="2113"/>
        <v>526305.92643439944</v>
      </c>
      <c r="GU126" s="394">
        <f t="shared" si="2113"/>
        <v>526305.92643439944</v>
      </c>
      <c r="GV126" s="394">
        <f t="shared" si="2113"/>
        <v>526305.92643439944</v>
      </c>
      <c r="GW126" s="394">
        <f t="shared" si="2113"/>
        <v>526305.92643439944</v>
      </c>
      <c r="GX126" s="394">
        <f t="shared" si="2113"/>
        <v>526305.92643439944</v>
      </c>
      <c r="GY126" s="394">
        <f t="shared" si="2113"/>
        <v>526305.92643439944</v>
      </c>
      <c r="GZ126" s="394">
        <f t="shared" si="2113"/>
        <v>531568.98569874337</v>
      </c>
      <c r="HA126" s="394">
        <f t="shared" si="2113"/>
        <v>531568.98569874349</v>
      </c>
      <c r="HB126" s="394">
        <f t="shared" si="2113"/>
        <v>531568.98569874349</v>
      </c>
      <c r="HC126" s="394">
        <f t="shared" si="2113"/>
        <v>531568.98569874349</v>
      </c>
      <c r="HD126" s="394">
        <f t="shared" si="2113"/>
        <v>531568.98569874349</v>
      </c>
      <c r="HE126" s="394">
        <f t="shared" si="2113"/>
        <v>531568.98569874349</v>
      </c>
      <c r="HF126" s="394">
        <f t="shared" si="2113"/>
        <v>531568.98569874349</v>
      </c>
      <c r="HG126" s="394">
        <f t="shared" si="2113"/>
        <v>531568.98569874349</v>
      </c>
      <c r="HH126" s="394">
        <f t="shared" si="2113"/>
        <v>531568.98569874349</v>
      </c>
      <c r="HI126" s="394">
        <f t="shared" si="2113"/>
        <v>531568.98569874349</v>
      </c>
      <c r="HJ126" s="394">
        <f t="shared" si="2113"/>
        <v>531568.98569874349</v>
      </c>
      <c r="HK126" s="394">
        <f t="shared" si="2113"/>
        <v>531568.98569874349</v>
      </c>
      <c r="HL126" s="394">
        <f t="shared" si="2113"/>
        <v>536884.67555573094</v>
      </c>
      <c r="HM126" s="394">
        <f t="shared" si="2113"/>
        <v>536884.67555573094</v>
      </c>
      <c r="HN126" s="394">
        <f t="shared" si="2113"/>
        <v>536884.67555573094</v>
      </c>
      <c r="HO126" s="394">
        <f t="shared" si="2113"/>
        <v>536884.67555573094</v>
      </c>
      <c r="HP126" s="394">
        <f t="shared" si="2113"/>
        <v>536884.67555573094</v>
      </c>
      <c r="HQ126" s="394">
        <f t="shared" si="2113"/>
        <v>536884.67555573094</v>
      </c>
      <c r="HR126" s="394">
        <f t="shared" si="2113"/>
        <v>536884.67555573094</v>
      </c>
      <c r="HS126" s="394">
        <f t="shared" si="2113"/>
        <v>536884.67555573094</v>
      </c>
      <c r="HT126" s="394">
        <f t="shared" si="2113"/>
        <v>536884.67555573094</v>
      </c>
      <c r="HU126" s="394">
        <f t="shared" si="2113"/>
        <v>536884.67555573094</v>
      </c>
      <c r="HV126" s="394">
        <f t="shared" si="2113"/>
        <v>536884.67555573094</v>
      </c>
      <c r="HW126" s="394">
        <f t="shared" ref="HW126:IB126" si="2114">+HV129</f>
        <v>536884.67555573094</v>
      </c>
      <c r="HX126" s="394">
        <f t="shared" si="2114"/>
        <v>542253.52231128816</v>
      </c>
      <c r="HY126" s="394">
        <f t="shared" si="2114"/>
        <v>542253.52231128805</v>
      </c>
      <c r="HZ126" s="394">
        <f t="shared" si="2114"/>
        <v>542253.52231128805</v>
      </c>
      <c r="IA126" s="394">
        <f t="shared" si="2114"/>
        <v>542253.52231128805</v>
      </c>
      <c r="IB126" s="394">
        <f t="shared" si="2114"/>
        <v>0</v>
      </c>
      <c r="ID126" s="279" t="s">
        <v>330</v>
      </c>
      <c r="IE126" s="27"/>
      <c r="IF126" s="1116">
        <f t="shared" ref="IF126:IX129" si="2115">+SUMIFS($AF126:$IB126,$AF$54:$IB$54,IF$56)</f>
        <v>0</v>
      </c>
      <c r="IG126" s="1484">
        <f>+AF126</f>
        <v>0</v>
      </c>
      <c r="IH126" s="1116">
        <f t="shared" ref="IH126:IX126" si="2116">+IG129</f>
        <v>457866.66666666698</v>
      </c>
      <c r="II126" s="1116">
        <f t="shared" si="2116"/>
        <v>462445.33333333395</v>
      </c>
      <c r="IJ126" s="1116">
        <f t="shared" si="2116"/>
        <v>467069.78666666709</v>
      </c>
      <c r="IK126" s="1116">
        <f t="shared" si="2116"/>
        <v>471740.48453333322</v>
      </c>
      <c r="IL126" s="1116">
        <f t="shared" si="2116"/>
        <v>476457.88937866595</v>
      </c>
      <c r="IM126" s="1116">
        <f t="shared" si="2116"/>
        <v>481222.46827245224</v>
      </c>
      <c r="IN126" s="1116">
        <f t="shared" si="2116"/>
        <v>486034.69295517728</v>
      </c>
      <c r="IO126" s="1116">
        <f t="shared" si="2116"/>
        <v>490895.03988472745</v>
      </c>
      <c r="IP126" s="1116">
        <f t="shared" si="2116"/>
        <v>495803.99028357491</v>
      </c>
      <c r="IQ126" s="1116">
        <f t="shared" si="2116"/>
        <v>500762.03018641099</v>
      </c>
      <c r="IR126" s="1116">
        <f t="shared" si="2116"/>
        <v>505769.6504882751</v>
      </c>
      <c r="IS126" s="1116">
        <f t="shared" si="2116"/>
        <v>510827.34699315764</v>
      </c>
      <c r="IT126" s="1116">
        <f t="shared" si="2116"/>
        <v>515935.62046309002</v>
      </c>
      <c r="IU126" s="1116">
        <f t="shared" si="2116"/>
        <v>521094.97666772082</v>
      </c>
      <c r="IV126" s="1116">
        <f t="shared" si="2116"/>
        <v>526305.9264343977</v>
      </c>
      <c r="IW126" s="1116">
        <f t="shared" si="2116"/>
        <v>531568.98569874186</v>
      </c>
      <c r="IX126" s="1480">
        <f t="shared" si="2116"/>
        <v>536884.67555572931</v>
      </c>
    </row>
    <row r="127" spans="3:259" x14ac:dyDescent="0.3">
      <c r="C127" s="279" t="s">
        <v>331</v>
      </c>
      <c r="D127" s="27"/>
      <c r="E127" s="394"/>
      <c r="F127" s="394">
        <f>-F109</f>
        <v>5494400</v>
      </c>
      <c r="G127" s="394">
        <f>-G109</f>
        <v>5549344</v>
      </c>
      <c r="H127" s="394">
        <f t="shared" ref="H127:W127" si="2117">-H109</f>
        <v>5604837.4400000004</v>
      </c>
      <c r="I127" s="394">
        <f t="shared" si="2117"/>
        <v>5660885.8144000005</v>
      </c>
      <c r="J127" s="394">
        <f t="shared" si="2117"/>
        <v>5717494.6725440016</v>
      </c>
      <c r="K127" s="394">
        <f t="shared" si="2117"/>
        <v>5774669.6192694409</v>
      </c>
      <c r="L127" s="394">
        <f t="shared" si="2117"/>
        <v>5832416.3154621366</v>
      </c>
      <c r="M127" s="394">
        <f t="shared" si="2117"/>
        <v>5890740.4786167573</v>
      </c>
      <c r="N127" s="394">
        <f t="shared" si="2117"/>
        <v>5949647.883402925</v>
      </c>
      <c r="O127" s="394">
        <f t="shared" si="2117"/>
        <v>6009144.3622369543</v>
      </c>
      <c r="P127" s="394">
        <f t="shared" si="2117"/>
        <v>6069235.8058593236</v>
      </c>
      <c r="Q127" s="394">
        <f t="shared" si="2117"/>
        <v>6129928.1639179168</v>
      </c>
      <c r="R127" s="394">
        <f t="shared" si="2117"/>
        <v>6191227.445557097</v>
      </c>
      <c r="S127" s="394">
        <f t="shared" si="2117"/>
        <v>6253139.7200126667</v>
      </c>
      <c r="T127" s="394">
        <f t="shared" si="2117"/>
        <v>6315671.1172127947</v>
      </c>
      <c r="U127" s="394">
        <f t="shared" si="2117"/>
        <v>6378827.8283849219</v>
      </c>
      <c r="V127" s="394">
        <f t="shared" si="2117"/>
        <v>6442616.1066687712</v>
      </c>
      <c r="W127" s="395">
        <f t="shared" si="2117"/>
        <v>0</v>
      </c>
      <c r="Y127" s="279" t="s">
        <v>331</v>
      </c>
      <c r="Z127" s="27"/>
      <c r="AA127" s="394"/>
      <c r="AB127" s="394">
        <f>-AB109</f>
        <v>0</v>
      </c>
      <c r="AC127" s="394">
        <f t="shared" ref="AC127:AL127" si="2118">-AC109</f>
        <v>0</v>
      </c>
      <c r="AD127" s="394">
        <f t="shared" si="2118"/>
        <v>0</v>
      </c>
      <c r="AE127" s="394">
        <f t="shared" si="2118"/>
        <v>0</v>
      </c>
      <c r="AF127" s="394">
        <f t="shared" si="2118"/>
        <v>457866.66666666674</v>
      </c>
      <c r="AG127" s="394">
        <f t="shared" si="2118"/>
        <v>457866.66666666674</v>
      </c>
      <c r="AH127" s="394">
        <f t="shared" si="2118"/>
        <v>457866.66666666674</v>
      </c>
      <c r="AI127" s="394">
        <f t="shared" si="2118"/>
        <v>457866.66666666674</v>
      </c>
      <c r="AJ127" s="394">
        <f t="shared" si="2118"/>
        <v>457866.66666666674</v>
      </c>
      <c r="AK127" s="394">
        <f t="shared" si="2118"/>
        <v>457866.66666666674</v>
      </c>
      <c r="AL127" s="394">
        <f t="shared" si="2118"/>
        <v>457866.66666666674</v>
      </c>
      <c r="AM127" s="394">
        <f t="shared" ref="AM127:CX127" si="2119">-AM109</f>
        <v>462445.33333333331</v>
      </c>
      <c r="AN127" s="394">
        <f t="shared" si="2119"/>
        <v>462445.33333333331</v>
      </c>
      <c r="AO127" s="394">
        <f t="shared" si="2119"/>
        <v>462445.33333333331</v>
      </c>
      <c r="AP127" s="394">
        <f t="shared" si="2119"/>
        <v>462445.33333333331</v>
      </c>
      <c r="AQ127" s="394">
        <f t="shared" si="2119"/>
        <v>462445.33333333331</v>
      </c>
      <c r="AR127" s="394">
        <f t="shared" si="2119"/>
        <v>462445.33333333331</v>
      </c>
      <c r="AS127" s="394">
        <f t="shared" si="2119"/>
        <v>462445.33333333331</v>
      </c>
      <c r="AT127" s="394">
        <f t="shared" si="2119"/>
        <v>462445.33333333331</v>
      </c>
      <c r="AU127" s="394">
        <f t="shared" si="2119"/>
        <v>462445.33333333331</v>
      </c>
      <c r="AV127" s="394">
        <f t="shared" si="2119"/>
        <v>462445.33333333331</v>
      </c>
      <c r="AW127" s="394">
        <f t="shared" si="2119"/>
        <v>462445.33333333331</v>
      </c>
      <c r="AX127" s="394">
        <f t="shared" si="2119"/>
        <v>462445.33333333331</v>
      </c>
      <c r="AY127" s="394">
        <f t="shared" si="2119"/>
        <v>467069.78666666668</v>
      </c>
      <c r="AZ127" s="394">
        <f t="shared" si="2119"/>
        <v>467069.78666666668</v>
      </c>
      <c r="BA127" s="394">
        <f t="shared" si="2119"/>
        <v>467069.78666666668</v>
      </c>
      <c r="BB127" s="394">
        <f t="shared" si="2119"/>
        <v>467069.78666666668</v>
      </c>
      <c r="BC127" s="394">
        <f t="shared" si="2119"/>
        <v>467069.78666666668</v>
      </c>
      <c r="BD127" s="394">
        <f t="shared" si="2119"/>
        <v>467069.78666666668</v>
      </c>
      <c r="BE127" s="394">
        <f t="shared" si="2119"/>
        <v>467069.78666666668</v>
      </c>
      <c r="BF127" s="394">
        <f t="shared" si="2119"/>
        <v>467069.78666666668</v>
      </c>
      <c r="BG127" s="394">
        <f t="shared" si="2119"/>
        <v>467069.78666666668</v>
      </c>
      <c r="BH127" s="394">
        <f t="shared" si="2119"/>
        <v>467069.78666666668</v>
      </c>
      <c r="BI127" s="394">
        <f t="shared" si="2119"/>
        <v>467069.78666666668</v>
      </c>
      <c r="BJ127" s="394">
        <f t="shared" si="2119"/>
        <v>467069.78666666668</v>
      </c>
      <c r="BK127" s="394">
        <f t="shared" si="2119"/>
        <v>471740.48453333345</v>
      </c>
      <c r="BL127" s="394">
        <f t="shared" si="2119"/>
        <v>471740.48453333345</v>
      </c>
      <c r="BM127" s="394">
        <f t="shared" si="2119"/>
        <v>471740.48453333345</v>
      </c>
      <c r="BN127" s="394">
        <f t="shared" si="2119"/>
        <v>471740.48453333345</v>
      </c>
      <c r="BO127" s="394">
        <f t="shared" si="2119"/>
        <v>471740.48453333345</v>
      </c>
      <c r="BP127" s="394">
        <f t="shared" si="2119"/>
        <v>471740.48453333345</v>
      </c>
      <c r="BQ127" s="394">
        <f t="shared" si="2119"/>
        <v>471740.48453333345</v>
      </c>
      <c r="BR127" s="394">
        <f t="shared" si="2119"/>
        <v>471740.48453333345</v>
      </c>
      <c r="BS127" s="394">
        <f t="shared" si="2119"/>
        <v>471740.48453333345</v>
      </c>
      <c r="BT127" s="394">
        <f t="shared" si="2119"/>
        <v>471740.48453333345</v>
      </c>
      <c r="BU127" s="394">
        <f t="shared" si="2119"/>
        <v>471740.48453333345</v>
      </c>
      <c r="BV127" s="394">
        <f t="shared" si="2119"/>
        <v>471740.48453333345</v>
      </c>
      <c r="BW127" s="394">
        <f t="shared" si="2119"/>
        <v>476457.88937866676</v>
      </c>
      <c r="BX127" s="394">
        <f t="shared" si="2119"/>
        <v>476457.88937866676</v>
      </c>
      <c r="BY127" s="394">
        <f t="shared" si="2119"/>
        <v>476457.88937866676</v>
      </c>
      <c r="BZ127" s="394">
        <f t="shared" si="2119"/>
        <v>476457.88937866676</v>
      </c>
      <c r="CA127" s="394">
        <f t="shared" si="2119"/>
        <v>476457.88937866676</v>
      </c>
      <c r="CB127" s="394">
        <f t="shared" si="2119"/>
        <v>476457.88937866676</v>
      </c>
      <c r="CC127" s="394">
        <f t="shared" si="2119"/>
        <v>476457.88937866676</v>
      </c>
      <c r="CD127" s="394">
        <f t="shared" si="2119"/>
        <v>476457.88937866676</v>
      </c>
      <c r="CE127" s="394">
        <f t="shared" si="2119"/>
        <v>476457.88937866676</v>
      </c>
      <c r="CF127" s="394">
        <f t="shared" si="2119"/>
        <v>476457.88937866676</v>
      </c>
      <c r="CG127" s="394">
        <f t="shared" si="2119"/>
        <v>476457.88937866676</v>
      </c>
      <c r="CH127" s="394">
        <f t="shared" si="2119"/>
        <v>476457.88937866676</v>
      </c>
      <c r="CI127" s="394">
        <f t="shared" si="2119"/>
        <v>481222.46827245341</v>
      </c>
      <c r="CJ127" s="394">
        <f t="shared" si="2119"/>
        <v>481222.46827245341</v>
      </c>
      <c r="CK127" s="394">
        <f t="shared" si="2119"/>
        <v>481222.46827245341</v>
      </c>
      <c r="CL127" s="394">
        <f t="shared" si="2119"/>
        <v>481222.46827245341</v>
      </c>
      <c r="CM127" s="394">
        <f t="shared" si="2119"/>
        <v>481222.46827245341</v>
      </c>
      <c r="CN127" s="394">
        <f t="shared" si="2119"/>
        <v>481222.46827245341</v>
      </c>
      <c r="CO127" s="394">
        <f t="shared" si="2119"/>
        <v>481222.46827245341</v>
      </c>
      <c r="CP127" s="394">
        <f t="shared" si="2119"/>
        <v>481222.46827245341</v>
      </c>
      <c r="CQ127" s="394">
        <f t="shared" si="2119"/>
        <v>481222.46827245341</v>
      </c>
      <c r="CR127" s="394">
        <f t="shared" si="2119"/>
        <v>481222.46827245341</v>
      </c>
      <c r="CS127" s="394">
        <f t="shared" si="2119"/>
        <v>481222.46827245341</v>
      </c>
      <c r="CT127" s="394">
        <f t="shared" si="2119"/>
        <v>481222.46827245341</v>
      </c>
      <c r="CU127" s="394">
        <f t="shared" si="2119"/>
        <v>486034.69295517803</v>
      </c>
      <c r="CV127" s="394">
        <f t="shared" si="2119"/>
        <v>486034.69295517803</v>
      </c>
      <c r="CW127" s="394">
        <f t="shared" si="2119"/>
        <v>486034.69295517803</v>
      </c>
      <c r="CX127" s="394">
        <f t="shared" si="2119"/>
        <v>486034.69295517803</v>
      </c>
      <c r="CY127" s="394">
        <f t="shared" ref="CY127:FJ127" si="2120">-CY109</f>
        <v>486034.69295517803</v>
      </c>
      <c r="CZ127" s="394">
        <f t="shared" si="2120"/>
        <v>486034.69295517803</v>
      </c>
      <c r="DA127" s="394">
        <f t="shared" si="2120"/>
        <v>486034.69295517803</v>
      </c>
      <c r="DB127" s="394">
        <f t="shared" si="2120"/>
        <v>486034.69295517803</v>
      </c>
      <c r="DC127" s="394">
        <f t="shared" si="2120"/>
        <v>486034.69295517803</v>
      </c>
      <c r="DD127" s="394">
        <f t="shared" si="2120"/>
        <v>486034.69295517803</v>
      </c>
      <c r="DE127" s="394">
        <f t="shared" si="2120"/>
        <v>486034.69295517803</v>
      </c>
      <c r="DF127" s="394">
        <f t="shared" si="2120"/>
        <v>486034.69295517803</v>
      </c>
      <c r="DG127" s="394">
        <f t="shared" si="2120"/>
        <v>490895.03988472978</v>
      </c>
      <c r="DH127" s="394">
        <f t="shared" si="2120"/>
        <v>490895.03988472978</v>
      </c>
      <c r="DI127" s="394">
        <f t="shared" si="2120"/>
        <v>490895.03988472978</v>
      </c>
      <c r="DJ127" s="394">
        <f t="shared" si="2120"/>
        <v>490895.03988472978</v>
      </c>
      <c r="DK127" s="394">
        <f t="shared" si="2120"/>
        <v>490895.03988472978</v>
      </c>
      <c r="DL127" s="394">
        <f t="shared" si="2120"/>
        <v>490895.03988472978</v>
      </c>
      <c r="DM127" s="394">
        <f t="shared" si="2120"/>
        <v>490895.03988472978</v>
      </c>
      <c r="DN127" s="394">
        <f t="shared" si="2120"/>
        <v>490895.03988472978</v>
      </c>
      <c r="DO127" s="394">
        <f t="shared" si="2120"/>
        <v>490895.03988472978</v>
      </c>
      <c r="DP127" s="394">
        <f t="shared" si="2120"/>
        <v>490895.03988472978</v>
      </c>
      <c r="DQ127" s="394">
        <f t="shared" si="2120"/>
        <v>490895.03988472978</v>
      </c>
      <c r="DR127" s="394">
        <f t="shared" si="2120"/>
        <v>490895.03988472978</v>
      </c>
      <c r="DS127" s="394">
        <f t="shared" si="2120"/>
        <v>495803.99028357706</v>
      </c>
      <c r="DT127" s="394">
        <f t="shared" si="2120"/>
        <v>495803.99028357706</v>
      </c>
      <c r="DU127" s="394">
        <f t="shared" si="2120"/>
        <v>495803.99028357706</v>
      </c>
      <c r="DV127" s="394">
        <f t="shared" si="2120"/>
        <v>495803.99028357706</v>
      </c>
      <c r="DW127" s="394">
        <f t="shared" si="2120"/>
        <v>495803.99028357706</v>
      </c>
      <c r="DX127" s="394">
        <f t="shared" si="2120"/>
        <v>495803.99028357706</v>
      </c>
      <c r="DY127" s="394">
        <f t="shared" si="2120"/>
        <v>495803.99028357706</v>
      </c>
      <c r="DZ127" s="394">
        <f t="shared" si="2120"/>
        <v>495803.99028357706</v>
      </c>
      <c r="EA127" s="394">
        <f t="shared" si="2120"/>
        <v>495803.99028357706</v>
      </c>
      <c r="EB127" s="394">
        <f t="shared" si="2120"/>
        <v>495803.99028357706</v>
      </c>
      <c r="EC127" s="394">
        <f t="shared" si="2120"/>
        <v>495803.99028357706</v>
      </c>
      <c r="ED127" s="394">
        <f t="shared" si="2120"/>
        <v>495803.99028357706</v>
      </c>
      <c r="EE127" s="394">
        <f t="shared" si="2120"/>
        <v>500762.03018641286</v>
      </c>
      <c r="EF127" s="394">
        <f t="shared" si="2120"/>
        <v>500762.03018641286</v>
      </c>
      <c r="EG127" s="394">
        <f t="shared" si="2120"/>
        <v>500762.03018641286</v>
      </c>
      <c r="EH127" s="394">
        <f t="shared" si="2120"/>
        <v>500762.03018641286</v>
      </c>
      <c r="EI127" s="394">
        <f t="shared" si="2120"/>
        <v>500762.03018641286</v>
      </c>
      <c r="EJ127" s="394">
        <f t="shared" si="2120"/>
        <v>500762.03018641286</v>
      </c>
      <c r="EK127" s="394">
        <f t="shared" si="2120"/>
        <v>500762.03018641286</v>
      </c>
      <c r="EL127" s="394">
        <f t="shared" si="2120"/>
        <v>500762.03018641286</v>
      </c>
      <c r="EM127" s="394">
        <f t="shared" si="2120"/>
        <v>500762.03018641286</v>
      </c>
      <c r="EN127" s="394">
        <f t="shared" si="2120"/>
        <v>500762.03018641286</v>
      </c>
      <c r="EO127" s="394">
        <f t="shared" si="2120"/>
        <v>500762.03018641286</v>
      </c>
      <c r="EP127" s="394">
        <f t="shared" si="2120"/>
        <v>500762.03018641286</v>
      </c>
      <c r="EQ127" s="394">
        <f t="shared" si="2120"/>
        <v>505769.65048827697</v>
      </c>
      <c r="ER127" s="394">
        <f t="shared" si="2120"/>
        <v>505769.65048827697</v>
      </c>
      <c r="ES127" s="394">
        <f t="shared" si="2120"/>
        <v>505769.65048827697</v>
      </c>
      <c r="ET127" s="394">
        <f t="shared" si="2120"/>
        <v>505769.65048827697</v>
      </c>
      <c r="EU127" s="394">
        <f t="shared" si="2120"/>
        <v>505769.65048827697</v>
      </c>
      <c r="EV127" s="394">
        <f t="shared" si="2120"/>
        <v>505769.65048827697</v>
      </c>
      <c r="EW127" s="394">
        <f t="shared" si="2120"/>
        <v>505769.65048827697</v>
      </c>
      <c r="EX127" s="394">
        <f t="shared" si="2120"/>
        <v>505769.65048827697</v>
      </c>
      <c r="EY127" s="394">
        <f t="shared" si="2120"/>
        <v>505769.65048827697</v>
      </c>
      <c r="EZ127" s="394">
        <f t="shared" si="2120"/>
        <v>505769.65048827697</v>
      </c>
      <c r="FA127" s="394">
        <f t="shared" si="2120"/>
        <v>505769.65048827697</v>
      </c>
      <c r="FB127" s="394">
        <f t="shared" si="2120"/>
        <v>505769.65048827697</v>
      </c>
      <c r="FC127" s="394">
        <f t="shared" si="2120"/>
        <v>510827.34699315974</v>
      </c>
      <c r="FD127" s="394">
        <f t="shared" si="2120"/>
        <v>510827.34699315974</v>
      </c>
      <c r="FE127" s="394">
        <f t="shared" si="2120"/>
        <v>510827.34699315974</v>
      </c>
      <c r="FF127" s="394">
        <f t="shared" si="2120"/>
        <v>510827.34699315974</v>
      </c>
      <c r="FG127" s="394">
        <f t="shared" si="2120"/>
        <v>510827.34699315974</v>
      </c>
      <c r="FH127" s="394">
        <f t="shared" si="2120"/>
        <v>510827.34699315974</v>
      </c>
      <c r="FI127" s="394">
        <f t="shared" si="2120"/>
        <v>510827.34699315974</v>
      </c>
      <c r="FJ127" s="394">
        <f t="shared" si="2120"/>
        <v>510827.34699315974</v>
      </c>
      <c r="FK127" s="394">
        <f t="shared" ref="FK127:HV127" si="2121">-FK109</f>
        <v>510827.34699315974</v>
      </c>
      <c r="FL127" s="394">
        <f t="shared" si="2121"/>
        <v>510827.34699315974</v>
      </c>
      <c r="FM127" s="394">
        <f t="shared" si="2121"/>
        <v>510827.34699315974</v>
      </c>
      <c r="FN127" s="394">
        <f t="shared" si="2121"/>
        <v>510827.34699315974</v>
      </c>
      <c r="FO127" s="394">
        <f t="shared" si="2121"/>
        <v>515935.62046309141</v>
      </c>
      <c r="FP127" s="394">
        <f t="shared" si="2121"/>
        <v>515935.62046309141</v>
      </c>
      <c r="FQ127" s="394">
        <f t="shared" si="2121"/>
        <v>515935.62046309141</v>
      </c>
      <c r="FR127" s="394">
        <f t="shared" si="2121"/>
        <v>515935.62046309141</v>
      </c>
      <c r="FS127" s="394">
        <f t="shared" si="2121"/>
        <v>515935.62046309141</v>
      </c>
      <c r="FT127" s="394">
        <f t="shared" si="2121"/>
        <v>515935.62046309141</v>
      </c>
      <c r="FU127" s="394">
        <f t="shared" si="2121"/>
        <v>515935.62046309141</v>
      </c>
      <c r="FV127" s="394">
        <f t="shared" si="2121"/>
        <v>515935.62046309141</v>
      </c>
      <c r="FW127" s="394">
        <f t="shared" si="2121"/>
        <v>515935.62046309141</v>
      </c>
      <c r="FX127" s="394">
        <f t="shared" si="2121"/>
        <v>515935.62046309141</v>
      </c>
      <c r="FY127" s="394">
        <f t="shared" si="2121"/>
        <v>515935.62046309141</v>
      </c>
      <c r="FZ127" s="394">
        <f t="shared" si="2121"/>
        <v>515935.62046309141</v>
      </c>
      <c r="GA127" s="394">
        <f t="shared" si="2121"/>
        <v>521094.97666772222</v>
      </c>
      <c r="GB127" s="394">
        <f t="shared" si="2121"/>
        <v>521094.97666772222</v>
      </c>
      <c r="GC127" s="394">
        <f t="shared" si="2121"/>
        <v>521094.97666772222</v>
      </c>
      <c r="GD127" s="394">
        <f t="shared" si="2121"/>
        <v>521094.97666772222</v>
      </c>
      <c r="GE127" s="394">
        <f t="shared" si="2121"/>
        <v>521094.97666772222</v>
      </c>
      <c r="GF127" s="394">
        <f t="shared" si="2121"/>
        <v>521094.97666772222</v>
      </c>
      <c r="GG127" s="394">
        <f t="shared" si="2121"/>
        <v>521094.97666772222</v>
      </c>
      <c r="GH127" s="394">
        <f t="shared" si="2121"/>
        <v>521094.97666772222</v>
      </c>
      <c r="GI127" s="394">
        <f t="shared" si="2121"/>
        <v>521094.97666772222</v>
      </c>
      <c r="GJ127" s="394">
        <f t="shared" si="2121"/>
        <v>521094.97666772222</v>
      </c>
      <c r="GK127" s="394">
        <f t="shared" si="2121"/>
        <v>521094.97666772222</v>
      </c>
      <c r="GL127" s="394">
        <f t="shared" si="2121"/>
        <v>521094.97666772222</v>
      </c>
      <c r="GM127" s="394">
        <f t="shared" si="2121"/>
        <v>526305.92643439944</v>
      </c>
      <c r="GN127" s="394">
        <f t="shared" si="2121"/>
        <v>526305.92643439944</v>
      </c>
      <c r="GO127" s="394">
        <f t="shared" si="2121"/>
        <v>526305.92643439944</v>
      </c>
      <c r="GP127" s="394">
        <f t="shared" si="2121"/>
        <v>526305.92643439944</v>
      </c>
      <c r="GQ127" s="394">
        <f t="shared" si="2121"/>
        <v>526305.92643439944</v>
      </c>
      <c r="GR127" s="394">
        <f t="shared" si="2121"/>
        <v>526305.92643439944</v>
      </c>
      <c r="GS127" s="394">
        <f t="shared" si="2121"/>
        <v>526305.92643439944</v>
      </c>
      <c r="GT127" s="394">
        <f t="shared" si="2121"/>
        <v>526305.92643439944</v>
      </c>
      <c r="GU127" s="394">
        <f t="shared" si="2121"/>
        <v>526305.92643439944</v>
      </c>
      <c r="GV127" s="394">
        <f t="shared" si="2121"/>
        <v>526305.92643439944</v>
      </c>
      <c r="GW127" s="394">
        <f t="shared" si="2121"/>
        <v>526305.92643439944</v>
      </c>
      <c r="GX127" s="394">
        <f t="shared" si="2121"/>
        <v>526305.92643439944</v>
      </c>
      <c r="GY127" s="394">
        <f t="shared" si="2121"/>
        <v>531568.98569874349</v>
      </c>
      <c r="GZ127" s="394">
        <f t="shared" si="2121"/>
        <v>531568.98569874349</v>
      </c>
      <c r="HA127" s="394">
        <f t="shared" si="2121"/>
        <v>531568.98569874349</v>
      </c>
      <c r="HB127" s="394">
        <f t="shared" si="2121"/>
        <v>531568.98569874349</v>
      </c>
      <c r="HC127" s="394">
        <f t="shared" si="2121"/>
        <v>531568.98569874349</v>
      </c>
      <c r="HD127" s="394">
        <f t="shared" si="2121"/>
        <v>531568.98569874349</v>
      </c>
      <c r="HE127" s="394">
        <f t="shared" si="2121"/>
        <v>531568.98569874349</v>
      </c>
      <c r="HF127" s="394">
        <f t="shared" si="2121"/>
        <v>531568.98569874349</v>
      </c>
      <c r="HG127" s="394">
        <f t="shared" si="2121"/>
        <v>531568.98569874349</v>
      </c>
      <c r="HH127" s="394">
        <f t="shared" si="2121"/>
        <v>531568.98569874349</v>
      </c>
      <c r="HI127" s="394">
        <f t="shared" si="2121"/>
        <v>531568.98569874349</v>
      </c>
      <c r="HJ127" s="394">
        <f t="shared" si="2121"/>
        <v>531568.98569874349</v>
      </c>
      <c r="HK127" s="394">
        <f t="shared" si="2121"/>
        <v>536884.67555573094</v>
      </c>
      <c r="HL127" s="394">
        <f t="shared" si="2121"/>
        <v>536884.67555573094</v>
      </c>
      <c r="HM127" s="394">
        <f t="shared" si="2121"/>
        <v>536884.67555573094</v>
      </c>
      <c r="HN127" s="394">
        <f t="shared" si="2121"/>
        <v>536884.67555573094</v>
      </c>
      <c r="HO127" s="394">
        <f t="shared" si="2121"/>
        <v>536884.67555573094</v>
      </c>
      <c r="HP127" s="394">
        <f t="shared" si="2121"/>
        <v>536884.67555573094</v>
      </c>
      <c r="HQ127" s="394">
        <f t="shared" si="2121"/>
        <v>536884.67555573094</v>
      </c>
      <c r="HR127" s="394">
        <f t="shared" si="2121"/>
        <v>536884.67555573094</v>
      </c>
      <c r="HS127" s="394">
        <f t="shared" si="2121"/>
        <v>536884.67555573094</v>
      </c>
      <c r="HT127" s="394">
        <f t="shared" si="2121"/>
        <v>536884.67555573094</v>
      </c>
      <c r="HU127" s="394">
        <f t="shared" si="2121"/>
        <v>536884.67555573094</v>
      </c>
      <c r="HV127" s="394">
        <f t="shared" si="2121"/>
        <v>536884.67555573094</v>
      </c>
      <c r="HW127" s="394">
        <f t="shared" ref="HW127:IB127" si="2122">-HW109</f>
        <v>542253.52231128828</v>
      </c>
      <c r="HX127" s="394">
        <f t="shared" si="2122"/>
        <v>542253.52231128828</v>
      </c>
      <c r="HY127" s="394">
        <f t="shared" si="2122"/>
        <v>542253.52231128828</v>
      </c>
      <c r="HZ127" s="394">
        <f t="shared" si="2122"/>
        <v>542253.52231128828</v>
      </c>
      <c r="IA127" s="394">
        <f t="shared" si="2122"/>
        <v>542253.52231128828</v>
      </c>
      <c r="IB127" s="394">
        <f t="shared" si="2122"/>
        <v>0</v>
      </c>
      <c r="ID127" s="279" t="s">
        <v>331</v>
      </c>
      <c r="IE127" s="27"/>
      <c r="IF127" s="1116">
        <f t="shared" si="2115"/>
        <v>0</v>
      </c>
      <c r="IG127" s="1116">
        <f t="shared" si="2115"/>
        <v>3205066.6666666679</v>
      </c>
      <c r="IH127" s="1116">
        <f t="shared" si="2115"/>
        <v>5549344</v>
      </c>
      <c r="II127" s="1116">
        <f t="shared" si="2115"/>
        <v>5604837.4400000013</v>
      </c>
      <c r="IJ127" s="1116">
        <f t="shared" si="2115"/>
        <v>5660885.8143999996</v>
      </c>
      <c r="IK127" s="1116">
        <f t="shared" si="2115"/>
        <v>5717494.6725440016</v>
      </c>
      <c r="IL127" s="1116">
        <f t="shared" si="2115"/>
        <v>5774669.619269439</v>
      </c>
      <c r="IM127" s="1116">
        <f t="shared" si="2115"/>
        <v>5832416.3154621376</v>
      </c>
      <c r="IN127" s="1116">
        <f t="shared" si="2115"/>
        <v>5890740.4786167555</v>
      </c>
      <c r="IO127" s="1116">
        <f t="shared" si="2115"/>
        <v>5949647.8834029241</v>
      </c>
      <c r="IP127" s="1116">
        <f t="shared" si="2115"/>
        <v>6009144.3622369543</v>
      </c>
      <c r="IQ127" s="1116">
        <f t="shared" si="2115"/>
        <v>6069235.8058593236</v>
      </c>
      <c r="IR127" s="1116">
        <f t="shared" si="2115"/>
        <v>6129928.163917915</v>
      </c>
      <c r="IS127" s="1116">
        <f t="shared" si="2115"/>
        <v>6191227.4455570988</v>
      </c>
      <c r="IT127" s="1116">
        <f t="shared" si="2115"/>
        <v>6253139.7200126685</v>
      </c>
      <c r="IU127" s="1116">
        <f t="shared" si="2115"/>
        <v>6315671.1172127938</v>
      </c>
      <c r="IV127" s="1116">
        <f t="shared" si="2115"/>
        <v>6378827.8283849237</v>
      </c>
      <c r="IW127" s="1116">
        <f t="shared" si="2115"/>
        <v>6442616.1066687731</v>
      </c>
      <c r="IX127" s="1480">
        <f t="shared" si="2115"/>
        <v>2711267.6115564415</v>
      </c>
      <c r="IY127" s="582"/>
    </row>
    <row r="128" spans="3:259" x14ac:dyDescent="0.3">
      <c r="C128" s="279" t="s">
        <v>332</v>
      </c>
      <c r="D128" s="27"/>
      <c r="E128" s="394"/>
      <c r="F128" s="394">
        <f>F109/12*11</f>
        <v>-5036533.333333334</v>
      </c>
      <c r="G128" s="394">
        <f>-(-G109/12*11-F109/12*1)</f>
        <v>-5544765.333333333</v>
      </c>
      <c r="H128" s="394">
        <f t="shared" ref="H128:W128" si="2123">-(-H109/12*11-G109/12*1)</f>
        <v>-5600212.9866666663</v>
      </c>
      <c r="I128" s="394">
        <f t="shared" si="2123"/>
        <v>-5656215.1165333344</v>
      </c>
      <c r="J128" s="394">
        <f t="shared" si="2123"/>
        <v>-5712777.2676986679</v>
      </c>
      <c r="K128" s="394">
        <f t="shared" si="2123"/>
        <v>-5769905.0403756546</v>
      </c>
      <c r="L128" s="394">
        <f t="shared" si="2123"/>
        <v>-5827604.0907794116</v>
      </c>
      <c r="M128" s="394">
        <f t="shared" si="2123"/>
        <v>-5885880.1316872062</v>
      </c>
      <c r="N128" s="394">
        <f t="shared" si="2123"/>
        <v>-5944738.9330040775</v>
      </c>
      <c r="O128" s="394">
        <f t="shared" si="2123"/>
        <v>-6004186.3223341182</v>
      </c>
      <c r="P128" s="394">
        <f t="shared" si="2123"/>
        <v>-6064228.1855574595</v>
      </c>
      <c r="Q128" s="394">
        <f t="shared" si="2123"/>
        <v>-6124870.4674130343</v>
      </c>
      <c r="R128" s="394">
        <f t="shared" si="2123"/>
        <v>-6186119.1720871646</v>
      </c>
      <c r="S128" s="394">
        <f t="shared" si="2123"/>
        <v>-6247980.3638080359</v>
      </c>
      <c r="T128" s="394">
        <f t="shared" si="2123"/>
        <v>-6310460.1674461178</v>
      </c>
      <c r="U128" s="394">
        <f t="shared" si="2123"/>
        <v>-6373564.7691205777</v>
      </c>
      <c r="V128" s="394">
        <f t="shared" si="2123"/>
        <v>-6437300.4168117838</v>
      </c>
      <c r="W128" s="395">
        <f t="shared" si="2123"/>
        <v>-536884.67555573094</v>
      </c>
      <c r="Y128" s="279" t="s">
        <v>332</v>
      </c>
      <c r="Z128" s="394">
        <f>+SUM(AB128:IB128)</f>
        <v>-101686161.05176891</v>
      </c>
      <c r="AA128" s="394"/>
      <c r="AB128" s="394">
        <f>AB109/12*11</f>
        <v>0</v>
      </c>
      <c r="AC128" s="394">
        <f t="shared" ref="AC128:AE128" si="2124">AC109/12*11</f>
        <v>0</v>
      </c>
      <c r="AD128" s="394">
        <f t="shared" si="2124"/>
        <v>0</v>
      </c>
      <c r="AE128" s="394">
        <f t="shared" si="2124"/>
        <v>0</v>
      </c>
      <c r="AF128" s="343">
        <f t="shared" ref="AF128:CQ128" si="2125">-AE127</f>
        <v>0</v>
      </c>
      <c r="AG128" s="343">
        <f t="shared" si="2125"/>
        <v>-457866.66666666674</v>
      </c>
      <c r="AH128" s="343">
        <f t="shared" si="2125"/>
        <v>-457866.66666666674</v>
      </c>
      <c r="AI128" s="343">
        <f t="shared" si="2125"/>
        <v>-457866.66666666674</v>
      </c>
      <c r="AJ128" s="343">
        <f t="shared" si="2125"/>
        <v>-457866.66666666674</v>
      </c>
      <c r="AK128" s="343">
        <f t="shared" si="2125"/>
        <v>-457866.66666666674</v>
      </c>
      <c r="AL128" s="343">
        <f t="shared" si="2125"/>
        <v>-457866.66666666674</v>
      </c>
      <c r="AM128" s="343">
        <f t="shared" si="2125"/>
        <v>-457866.66666666674</v>
      </c>
      <c r="AN128" s="343">
        <f t="shared" si="2125"/>
        <v>-462445.33333333331</v>
      </c>
      <c r="AO128" s="343">
        <f t="shared" si="2125"/>
        <v>-462445.33333333331</v>
      </c>
      <c r="AP128" s="343">
        <f t="shared" si="2125"/>
        <v>-462445.33333333331</v>
      </c>
      <c r="AQ128" s="343">
        <f t="shared" si="2125"/>
        <v>-462445.33333333331</v>
      </c>
      <c r="AR128" s="343">
        <f t="shared" si="2125"/>
        <v>-462445.33333333331</v>
      </c>
      <c r="AS128" s="343">
        <f t="shared" si="2125"/>
        <v>-462445.33333333331</v>
      </c>
      <c r="AT128" s="343">
        <f t="shared" si="2125"/>
        <v>-462445.33333333331</v>
      </c>
      <c r="AU128" s="343">
        <f t="shared" si="2125"/>
        <v>-462445.33333333331</v>
      </c>
      <c r="AV128" s="343">
        <f t="shared" si="2125"/>
        <v>-462445.33333333331</v>
      </c>
      <c r="AW128" s="343">
        <f t="shared" si="2125"/>
        <v>-462445.33333333331</v>
      </c>
      <c r="AX128" s="343">
        <f t="shared" si="2125"/>
        <v>-462445.33333333331</v>
      </c>
      <c r="AY128" s="343">
        <f t="shared" si="2125"/>
        <v>-462445.33333333331</v>
      </c>
      <c r="AZ128" s="343">
        <f t="shared" si="2125"/>
        <v>-467069.78666666668</v>
      </c>
      <c r="BA128" s="343">
        <f t="shared" si="2125"/>
        <v>-467069.78666666668</v>
      </c>
      <c r="BB128" s="343">
        <f t="shared" si="2125"/>
        <v>-467069.78666666668</v>
      </c>
      <c r="BC128" s="343">
        <f t="shared" si="2125"/>
        <v>-467069.78666666668</v>
      </c>
      <c r="BD128" s="343">
        <f t="shared" si="2125"/>
        <v>-467069.78666666668</v>
      </c>
      <c r="BE128" s="343">
        <f t="shared" si="2125"/>
        <v>-467069.78666666668</v>
      </c>
      <c r="BF128" s="343">
        <f t="shared" si="2125"/>
        <v>-467069.78666666668</v>
      </c>
      <c r="BG128" s="343">
        <f t="shared" si="2125"/>
        <v>-467069.78666666668</v>
      </c>
      <c r="BH128" s="343">
        <f t="shared" si="2125"/>
        <v>-467069.78666666668</v>
      </c>
      <c r="BI128" s="343">
        <f t="shared" si="2125"/>
        <v>-467069.78666666668</v>
      </c>
      <c r="BJ128" s="343">
        <f t="shared" si="2125"/>
        <v>-467069.78666666668</v>
      </c>
      <c r="BK128" s="343">
        <f t="shared" si="2125"/>
        <v>-467069.78666666668</v>
      </c>
      <c r="BL128" s="343">
        <f t="shared" si="2125"/>
        <v>-471740.48453333345</v>
      </c>
      <c r="BM128" s="343">
        <f t="shared" si="2125"/>
        <v>-471740.48453333345</v>
      </c>
      <c r="BN128" s="343">
        <f t="shared" si="2125"/>
        <v>-471740.48453333345</v>
      </c>
      <c r="BO128" s="343">
        <f t="shared" si="2125"/>
        <v>-471740.48453333345</v>
      </c>
      <c r="BP128" s="343">
        <f t="shared" si="2125"/>
        <v>-471740.48453333345</v>
      </c>
      <c r="BQ128" s="343">
        <f t="shared" si="2125"/>
        <v>-471740.48453333345</v>
      </c>
      <c r="BR128" s="343">
        <f t="shared" si="2125"/>
        <v>-471740.48453333345</v>
      </c>
      <c r="BS128" s="343">
        <f t="shared" si="2125"/>
        <v>-471740.48453333345</v>
      </c>
      <c r="BT128" s="343">
        <f t="shared" si="2125"/>
        <v>-471740.48453333345</v>
      </c>
      <c r="BU128" s="343">
        <f t="shared" si="2125"/>
        <v>-471740.48453333345</v>
      </c>
      <c r="BV128" s="343">
        <f t="shared" si="2125"/>
        <v>-471740.48453333345</v>
      </c>
      <c r="BW128" s="343">
        <f t="shared" si="2125"/>
        <v>-471740.48453333345</v>
      </c>
      <c r="BX128" s="343">
        <f t="shared" si="2125"/>
        <v>-476457.88937866676</v>
      </c>
      <c r="BY128" s="343">
        <f t="shared" si="2125"/>
        <v>-476457.88937866676</v>
      </c>
      <c r="BZ128" s="343">
        <f t="shared" si="2125"/>
        <v>-476457.88937866676</v>
      </c>
      <c r="CA128" s="343">
        <f t="shared" si="2125"/>
        <v>-476457.88937866676</v>
      </c>
      <c r="CB128" s="343">
        <f t="shared" si="2125"/>
        <v>-476457.88937866676</v>
      </c>
      <c r="CC128" s="343">
        <f t="shared" si="2125"/>
        <v>-476457.88937866676</v>
      </c>
      <c r="CD128" s="343">
        <f t="shared" si="2125"/>
        <v>-476457.88937866676</v>
      </c>
      <c r="CE128" s="343">
        <f t="shared" si="2125"/>
        <v>-476457.88937866676</v>
      </c>
      <c r="CF128" s="343">
        <f t="shared" si="2125"/>
        <v>-476457.88937866676</v>
      </c>
      <c r="CG128" s="343">
        <f t="shared" si="2125"/>
        <v>-476457.88937866676</v>
      </c>
      <c r="CH128" s="343">
        <f t="shared" si="2125"/>
        <v>-476457.88937866676</v>
      </c>
      <c r="CI128" s="343">
        <f t="shared" si="2125"/>
        <v>-476457.88937866676</v>
      </c>
      <c r="CJ128" s="343">
        <f t="shared" si="2125"/>
        <v>-481222.46827245341</v>
      </c>
      <c r="CK128" s="343">
        <f t="shared" si="2125"/>
        <v>-481222.46827245341</v>
      </c>
      <c r="CL128" s="343">
        <f t="shared" si="2125"/>
        <v>-481222.46827245341</v>
      </c>
      <c r="CM128" s="343">
        <f t="shared" si="2125"/>
        <v>-481222.46827245341</v>
      </c>
      <c r="CN128" s="343">
        <f t="shared" si="2125"/>
        <v>-481222.46827245341</v>
      </c>
      <c r="CO128" s="343">
        <f t="shared" si="2125"/>
        <v>-481222.46827245341</v>
      </c>
      <c r="CP128" s="343">
        <f t="shared" si="2125"/>
        <v>-481222.46827245341</v>
      </c>
      <c r="CQ128" s="343">
        <f t="shared" si="2125"/>
        <v>-481222.46827245341</v>
      </c>
      <c r="CR128" s="343">
        <f t="shared" ref="CR128:FC128" si="2126">-CQ127</f>
        <v>-481222.46827245341</v>
      </c>
      <c r="CS128" s="343">
        <f t="shared" si="2126"/>
        <v>-481222.46827245341</v>
      </c>
      <c r="CT128" s="343">
        <f t="shared" si="2126"/>
        <v>-481222.46827245341</v>
      </c>
      <c r="CU128" s="343">
        <f t="shared" si="2126"/>
        <v>-481222.46827245341</v>
      </c>
      <c r="CV128" s="343">
        <f t="shared" si="2126"/>
        <v>-486034.69295517803</v>
      </c>
      <c r="CW128" s="343">
        <f t="shared" si="2126"/>
        <v>-486034.69295517803</v>
      </c>
      <c r="CX128" s="343">
        <f t="shared" si="2126"/>
        <v>-486034.69295517803</v>
      </c>
      <c r="CY128" s="343">
        <f t="shared" si="2126"/>
        <v>-486034.69295517803</v>
      </c>
      <c r="CZ128" s="343">
        <f t="shared" si="2126"/>
        <v>-486034.69295517803</v>
      </c>
      <c r="DA128" s="343">
        <f t="shared" si="2126"/>
        <v>-486034.69295517803</v>
      </c>
      <c r="DB128" s="343">
        <f t="shared" si="2126"/>
        <v>-486034.69295517803</v>
      </c>
      <c r="DC128" s="343">
        <f t="shared" si="2126"/>
        <v>-486034.69295517803</v>
      </c>
      <c r="DD128" s="343">
        <f t="shared" si="2126"/>
        <v>-486034.69295517803</v>
      </c>
      <c r="DE128" s="343">
        <f t="shared" si="2126"/>
        <v>-486034.69295517803</v>
      </c>
      <c r="DF128" s="343">
        <f t="shared" si="2126"/>
        <v>-486034.69295517803</v>
      </c>
      <c r="DG128" s="343">
        <f t="shared" si="2126"/>
        <v>-486034.69295517803</v>
      </c>
      <c r="DH128" s="343">
        <f t="shared" si="2126"/>
        <v>-490895.03988472978</v>
      </c>
      <c r="DI128" s="343">
        <f t="shared" si="2126"/>
        <v>-490895.03988472978</v>
      </c>
      <c r="DJ128" s="343">
        <f t="shared" si="2126"/>
        <v>-490895.03988472978</v>
      </c>
      <c r="DK128" s="343">
        <f t="shared" si="2126"/>
        <v>-490895.03988472978</v>
      </c>
      <c r="DL128" s="343">
        <f t="shared" si="2126"/>
        <v>-490895.03988472978</v>
      </c>
      <c r="DM128" s="343">
        <f t="shared" si="2126"/>
        <v>-490895.03988472978</v>
      </c>
      <c r="DN128" s="343">
        <f t="shared" si="2126"/>
        <v>-490895.03988472978</v>
      </c>
      <c r="DO128" s="343">
        <f t="shared" si="2126"/>
        <v>-490895.03988472978</v>
      </c>
      <c r="DP128" s="343">
        <f t="shared" si="2126"/>
        <v>-490895.03988472978</v>
      </c>
      <c r="DQ128" s="343">
        <f t="shared" si="2126"/>
        <v>-490895.03988472978</v>
      </c>
      <c r="DR128" s="343">
        <f t="shared" si="2126"/>
        <v>-490895.03988472978</v>
      </c>
      <c r="DS128" s="343">
        <f t="shared" si="2126"/>
        <v>-490895.03988472978</v>
      </c>
      <c r="DT128" s="343">
        <f t="shared" si="2126"/>
        <v>-495803.99028357706</v>
      </c>
      <c r="DU128" s="343">
        <f t="shared" si="2126"/>
        <v>-495803.99028357706</v>
      </c>
      <c r="DV128" s="343">
        <f t="shared" si="2126"/>
        <v>-495803.99028357706</v>
      </c>
      <c r="DW128" s="343">
        <f t="shared" si="2126"/>
        <v>-495803.99028357706</v>
      </c>
      <c r="DX128" s="343">
        <f t="shared" si="2126"/>
        <v>-495803.99028357706</v>
      </c>
      <c r="DY128" s="343">
        <f t="shared" si="2126"/>
        <v>-495803.99028357706</v>
      </c>
      <c r="DZ128" s="343">
        <f t="shared" si="2126"/>
        <v>-495803.99028357706</v>
      </c>
      <c r="EA128" s="343">
        <f t="shared" si="2126"/>
        <v>-495803.99028357706</v>
      </c>
      <c r="EB128" s="343">
        <f t="shared" si="2126"/>
        <v>-495803.99028357706</v>
      </c>
      <c r="EC128" s="343">
        <f t="shared" si="2126"/>
        <v>-495803.99028357706</v>
      </c>
      <c r="ED128" s="343">
        <f t="shared" si="2126"/>
        <v>-495803.99028357706</v>
      </c>
      <c r="EE128" s="343">
        <f t="shared" si="2126"/>
        <v>-495803.99028357706</v>
      </c>
      <c r="EF128" s="343">
        <f t="shared" si="2126"/>
        <v>-500762.03018641286</v>
      </c>
      <c r="EG128" s="343">
        <f t="shared" si="2126"/>
        <v>-500762.03018641286</v>
      </c>
      <c r="EH128" s="343">
        <f t="shared" si="2126"/>
        <v>-500762.03018641286</v>
      </c>
      <c r="EI128" s="343">
        <f t="shared" si="2126"/>
        <v>-500762.03018641286</v>
      </c>
      <c r="EJ128" s="343">
        <f t="shared" si="2126"/>
        <v>-500762.03018641286</v>
      </c>
      <c r="EK128" s="343">
        <f t="shared" si="2126"/>
        <v>-500762.03018641286</v>
      </c>
      <c r="EL128" s="343">
        <f t="shared" si="2126"/>
        <v>-500762.03018641286</v>
      </c>
      <c r="EM128" s="343">
        <f t="shared" si="2126"/>
        <v>-500762.03018641286</v>
      </c>
      <c r="EN128" s="343">
        <f t="shared" si="2126"/>
        <v>-500762.03018641286</v>
      </c>
      <c r="EO128" s="343">
        <f t="shared" si="2126"/>
        <v>-500762.03018641286</v>
      </c>
      <c r="EP128" s="343">
        <f t="shared" si="2126"/>
        <v>-500762.03018641286</v>
      </c>
      <c r="EQ128" s="343">
        <f t="shared" si="2126"/>
        <v>-500762.03018641286</v>
      </c>
      <c r="ER128" s="343">
        <f t="shared" si="2126"/>
        <v>-505769.65048827697</v>
      </c>
      <c r="ES128" s="343">
        <f t="shared" si="2126"/>
        <v>-505769.65048827697</v>
      </c>
      <c r="ET128" s="343">
        <f t="shared" si="2126"/>
        <v>-505769.65048827697</v>
      </c>
      <c r="EU128" s="343">
        <f t="shared" si="2126"/>
        <v>-505769.65048827697</v>
      </c>
      <c r="EV128" s="343">
        <f t="shared" si="2126"/>
        <v>-505769.65048827697</v>
      </c>
      <c r="EW128" s="343">
        <f t="shared" si="2126"/>
        <v>-505769.65048827697</v>
      </c>
      <c r="EX128" s="343">
        <f t="shared" si="2126"/>
        <v>-505769.65048827697</v>
      </c>
      <c r="EY128" s="343">
        <f t="shared" si="2126"/>
        <v>-505769.65048827697</v>
      </c>
      <c r="EZ128" s="343">
        <f t="shared" si="2126"/>
        <v>-505769.65048827697</v>
      </c>
      <c r="FA128" s="343">
        <f t="shared" si="2126"/>
        <v>-505769.65048827697</v>
      </c>
      <c r="FB128" s="343">
        <f t="shared" si="2126"/>
        <v>-505769.65048827697</v>
      </c>
      <c r="FC128" s="343">
        <f t="shared" si="2126"/>
        <v>-505769.65048827697</v>
      </c>
      <c r="FD128" s="343">
        <f t="shared" ref="FD128:HO128" si="2127">-FC127</f>
        <v>-510827.34699315974</v>
      </c>
      <c r="FE128" s="343">
        <f t="shared" si="2127"/>
        <v>-510827.34699315974</v>
      </c>
      <c r="FF128" s="343">
        <f t="shared" si="2127"/>
        <v>-510827.34699315974</v>
      </c>
      <c r="FG128" s="343">
        <f t="shared" si="2127"/>
        <v>-510827.34699315974</v>
      </c>
      <c r="FH128" s="343">
        <f t="shared" si="2127"/>
        <v>-510827.34699315974</v>
      </c>
      <c r="FI128" s="343">
        <f t="shared" si="2127"/>
        <v>-510827.34699315974</v>
      </c>
      <c r="FJ128" s="343">
        <f t="shared" si="2127"/>
        <v>-510827.34699315974</v>
      </c>
      <c r="FK128" s="343">
        <f t="shared" si="2127"/>
        <v>-510827.34699315974</v>
      </c>
      <c r="FL128" s="343">
        <f t="shared" si="2127"/>
        <v>-510827.34699315974</v>
      </c>
      <c r="FM128" s="343">
        <f t="shared" si="2127"/>
        <v>-510827.34699315974</v>
      </c>
      <c r="FN128" s="343">
        <f t="shared" si="2127"/>
        <v>-510827.34699315974</v>
      </c>
      <c r="FO128" s="343">
        <f t="shared" si="2127"/>
        <v>-510827.34699315974</v>
      </c>
      <c r="FP128" s="343">
        <f t="shared" si="2127"/>
        <v>-515935.62046309141</v>
      </c>
      <c r="FQ128" s="343">
        <f t="shared" si="2127"/>
        <v>-515935.62046309141</v>
      </c>
      <c r="FR128" s="343">
        <f t="shared" si="2127"/>
        <v>-515935.62046309141</v>
      </c>
      <c r="FS128" s="343">
        <f t="shared" si="2127"/>
        <v>-515935.62046309141</v>
      </c>
      <c r="FT128" s="343">
        <f t="shared" si="2127"/>
        <v>-515935.62046309141</v>
      </c>
      <c r="FU128" s="343">
        <f t="shared" si="2127"/>
        <v>-515935.62046309141</v>
      </c>
      <c r="FV128" s="343">
        <f t="shared" si="2127"/>
        <v>-515935.62046309141</v>
      </c>
      <c r="FW128" s="343">
        <f t="shared" si="2127"/>
        <v>-515935.62046309141</v>
      </c>
      <c r="FX128" s="343">
        <f t="shared" si="2127"/>
        <v>-515935.62046309141</v>
      </c>
      <c r="FY128" s="343">
        <f t="shared" si="2127"/>
        <v>-515935.62046309141</v>
      </c>
      <c r="FZ128" s="343">
        <f t="shared" si="2127"/>
        <v>-515935.62046309141</v>
      </c>
      <c r="GA128" s="343">
        <f t="shared" si="2127"/>
        <v>-515935.62046309141</v>
      </c>
      <c r="GB128" s="343">
        <f t="shared" si="2127"/>
        <v>-521094.97666772222</v>
      </c>
      <c r="GC128" s="343">
        <f t="shared" si="2127"/>
        <v>-521094.97666772222</v>
      </c>
      <c r="GD128" s="343">
        <f t="shared" si="2127"/>
        <v>-521094.97666772222</v>
      </c>
      <c r="GE128" s="343">
        <f t="shared" si="2127"/>
        <v>-521094.97666772222</v>
      </c>
      <c r="GF128" s="343">
        <f t="shared" si="2127"/>
        <v>-521094.97666772222</v>
      </c>
      <c r="GG128" s="343">
        <f t="shared" si="2127"/>
        <v>-521094.97666772222</v>
      </c>
      <c r="GH128" s="343">
        <f t="shared" si="2127"/>
        <v>-521094.97666772222</v>
      </c>
      <c r="GI128" s="343">
        <f t="shared" si="2127"/>
        <v>-521094.97666772222</v>
      </c>
      <c r="GJ128" s="343">
        <f t="shared" si="2127"/>
        <v>-521094.97666772222</v>
      </c>
      <c r="GK128" s="343">
        <f t="shared" si="2127"/>
        <v>-521094.97666772222</v>
      </c>
      <c r="GL128" s="343">
        <f t="shared" si="2127"/>
        <v>-521094.97666772222</v>
      </c>
      <c r="GM128" s="343">
        <f t="shared" si="2127"/>
        <v>-521094.97666772222</v>
      </c>
      <c r="GN128" s="343">
        <f t="shared" si="2127"/>
        <v>-526305.92643439944</v>
      </c>
      <c r="GO128" s="343">
        <f t="shared" si="2127"/>
        <v>-526305.92643439944</v>
      </c>
      <c r="GP128" s="343">
        <f t="shared" si="2127"/>
        <v>-526305.92643439944</v>
      </c>
      <c r="GQ128" s="343">
        <f t="shared" si="2127"/>
        <v>-526305.92643439944</v>
      </c>
      <c r="GR128" s="343">
        <f t="shared" si="2127"/>
        <v>-526305.92643439944</v>
      </c>
      <c r="GS128" s="343">
        <f t="shared" si="2127"/>
        <v>-526305.92643439944</v>
      </c>
      <c r="GT128" s="343">
        <f t="shared" si="2127"/>
        <v>-526305.92643439944</v>
      </c>
      <c r="GU128" s="343">
        <f t="shared" si="2127"/>
        <v>-526305.92643439944</v>
      </c>
      <c r="GV128" s="343">
        <f t="shared" si="2127"/>
        <v>-526305.92643439944</v>
      </c>
      <c r="GW128" s="343">
        <f t="shared" si="2127"/>
        <v>-526305.92643439944</v>
      </c>
      <c r="GX128" s="343">
        <f t="shared" si="2127"/>
        <v>-526305.92643439944</v>
      </c>
      <c r="GY128" s="343">
        <f t="shared" si="2127"/>
        <v>-526305.92643439944</v>
      </c>
      <c r="GZ128" s="343">
        <f t="shared" si="2127"/>
        <v>-531568.98569874349</v>
      </c>
      <c r="HA128" s="343">
        <f t="shared" si="2127"/>
        <v>-531568.98569874349</v>
      </c>
      <c r="HB128" s="343">
        <f t="shared" si="2127"/>
        <v>-531568.98569874349</v>
      </c>
      <c r="HC128" s="343">
        <f t="shared" si="2127"/>
        <v>-531568.98569874349</v>
      </c>
      <c r="HD128" s="343">
        <f t="shared" si="2127"/>
        <v>-531568.98569874349</v>
      </c>
      <c r="HE128" s="343">
        <f t="shared" si="2127"/>
        <v>-531568.98569874349</v>
      </c>
      <c r="HF128" s="343">
        <f t="shared" si="2127"/>
        <v>-531568.98569874349</v>
      </c>
      <c r="HG128" s="343">
        <f t="shared" si="2127"/>
        <v>-531568.98569874349</v>
      </c>
      <c r="HH128" s="343">
        <f t="shared" si="2127"/>
        <v>-531568.98569874349</v>
      </c>
      <c r="HI128" s="343">
        <f t="shared" si="2127"/>
        <v>-531568.98569874349</v>
      </c>
      <c r="HJ128" s="343">
        <f t="shared" si="2127"/>
        <v>-531568.98569874349</v>
      </c>
      <c r="HK128" s="343">
        <f t="shared" si="2127"/>
        <v>-531568.98569874349</v>
      </c>
      <c r="HL128" s="343">
        <f t="shared" si="2127"/>
        <v>-536884.67555573094</v>
      </c>
      <c r="HM128" s="343">
        <f t="shared" si="2127"/>
        <v>-536884.67555573094</v>
      </c>
      <c r="HN128" s="343">
        <f t="shared" si="2127"/>
        <v>-536884.67555573094</v>
      </c>
      <c r="HO128" s="343">
        <f t="shared" si="2127"/>
        <v>-536884.67555573094</v>
      </c>
      <c r="HP128" s="343">
        <f t="shared" ref="HP128:HZ128" si="2128">-HO127</f>
        <v>-536884.67555573094</v>
      </c>
      <c r="HQ128" s="343">
        <f t="shared" si="2128"/>
        <v>-536884.67555573094</v>
      </c>
      <c r="HR128" s="343">
        <f t="shared" si="2128"/>
        <v>-536884.67555573094</v>
      </c>
      <c r="HS128" s="343">
        <f t="shared" si="2128"/>
        <v>-536884.67555573094</v>
      </c>
      <c r="HT128" s="343">
        <f t="shared" si="2128"/>
        <v>-536884.67555573094</v>
      </c>
      <c r="HU128" s="343">
        <f t="shared" si="2128"/>
        <v>-536884.67555573094</v>
      </c>
      <c r="HV128" s="343">
        <f t="shared" si="2128"/>
        <v>-536884.67555573094</v>
      </c>
      <c r="HW128" s="343">
        <f t="shared" si="2128"/>
        <v>-536884.67555573094</v>
      </c>
      <c r="HX128" s="343">
        <f t="shared" si="2128"/>
        <v>-542253.52231128828</v>
      </c>
      <c r="HY128" s="343">
        <f t="shared" si="2128"/>
        <v>-542253.52231128828</v>
      </c>
      <c r="HZ128" s="343">
        <f t="shared" si="2128"/>
        <v>-542253.52231128828</v>
      </c>
      <c r="IA128" s="1442">
        <f>-HZ127-IA127</f>
        <v>-1084507.0446225766</v>
      </c>
      <c r="IB128" s="1442">
        <v>0</v>
      </c>
      <c r="ID128" s="279" t="s">
        <v>332</v>
      </c>
      <c r="IE128" s="27"/>
      <c r="IF128" s="1116">
        <f t="shared" si="2115"/>
        <v>0</v>
      </c>
      <c r="IG128" s="1116">
        <f t="shared" si="2115"/>
        <v>-2747200.0000000009</v>
      </c>
      <c r="IH128" s="1116">
        <f t="shared" si="2115"/>
        <v>-5544765.333333333</v>
      </c>
      <c r="II128" s="1116">
        <f t="shared" si="2115"/>
        <v>-5600212.9866666682</v>
      </c>
      <c r="IJ128" s="1116">
        <f t="shared" si="2115"/>
        <v>-5656215.1165333334</v>
      </c>
      <c r="IK128" s="1116">
        <f t="shared" si="2115"/>
        <v>-5712777.2676986689</v>
      </c>
      <c r="IL128" s="1116">
        <f t="shared" si="2115"/>
        <v>-5769905.0403756527</v>
      </c>
      <c r="IM128" s="1116">
        <f t="shared" si="2115"/>
        <v>-5827604.0907794125</v>
      </c>
      <c r="IN128" s="1116">
        <f t="shared" si="2115"/>
        <v>-5885880.1316872053</v>
      </c>
      <c r="IO128" s="1116">
        <f t="shared" si="2115"/>
        <v>-5944738.9330040766</v>
      </c>
      <c r="IP128" s="1116">
        <f t="shared" si="2115"/>
        <v>-6004186.3223341182</v>
      </c>
      <c r="IQ128" s="1116">
        <f t="shared" si="2115"/>
        <v>-6064228.1855574595</v>
      </c>
      <c r="IR128" s="1116">
        <f t="shared" si="2115"/>
        <v>-6124870.4674130324</v>
      </c>
      <c r="IS128" s="1116">
        <f t="shared" si="2115"/>
        <v>-6186119.1720871665</v>
      </c>
      <c r="IT128" s="1116">
        <f t="shared" si="2115"/>
        <v>-6247980.3638080377</v>
      </c>
      <c r="IU128" s="1116">
        <f t="shared" si="2115"/>
        <v>-6310460.1674461169</v>
      </c>
      <c r="IV128" s="1116">
        <f t="shared" si="2115"/>
        <v>-6373564.7691205796</v>
      </c>
      <c r="IW128" s="1116">
        <f t="shared" si="2115"/>
        <v>-6437300.4168117857</v>
      </c>
      <c r="IX128" s="1480">
        <f t="shared" si="2115"/>
        <v>-3248152.2871121727</v>
      </c>
      <c r="IY128" s="582"/>
    </row>
    <row r="129" spans="2:261" ht="14.25" thickBot="1" x14ac:dyDescent="0.35">
      <c r="C129" s="300" t="s">
        <v>333</v>
      </c>
      <c r="D129" s="301"/>
      <c r="E129" s="396"/>
      <c r="F129" s="396">
        <f>SUM(F126:F128)</f>
        <v>457866.66666666605</v>
      </c>
      <c r="G129" s="396">
        <f>SUM(G126:G128)</f>
        <v>462445.33333333302</v>
      </c>
      <c r="H129" s="396">
        <f t="shared" ref="H129:V129" si="2129">SUM(H126:H128)</f>
        <v>467069.78666666709</v>
      </c>
      <c r="I129" s="396">
        <f t="shared" si="2129"/>
        <v>471740.48453333322</v>
      </c>
      <c r="J129" s="396">
        <f t="shared" si="2129"/>
        <v>476457.88937866688</v>
      </c>
      <c r="K129" s="396">
        <f t="shared" si="2129"/>
        <v>481222.46827245317</v>
      </c>
      <c r="L129" s="396">
        <f t="shared" si="2129"/>
        <v>486034.69295517821</v>
      </c>
      <c r="M129" s="396">
        <f t="shared" si="2129"/>
        <v>490895.03988472931</v>
      </c>
      <c r="N129" s="396">
        <f t="shared" si="2129"/>
        <v>495803.99028357677</v>
      </c>
      <c r="O129" s="396">
        <f t="shared" si="2129"/>
        <v>500762.03018641286</v>
      </c>
      <c r="P129" s="396">
        <f t="shared" si="2129"/>
        <v>505769.65048827697</v>
      </c>
      <c r="Q129" s="396">
        <f t="shared" si="2129"/>
        <v>510827.3469931595</v>
      </c>
      <c r="R129" s="396">
        <f t="shared" si="2129"/>
        <v>515935.62046309188</v>
      </c>
      <c r="S129" s="396">
        <f t="shared" si="2129"/>
        <v>521094.97666772269</v>
      </c>
      <c r="T129" s="396">
        <f t="shared" si="2129"/>
        <v>526305.92643439956</v>
      </c>
      <c r="U129" s="396">
        <f t="shared" si="2129"/>
        <v>531568.98569874372</v>
      </c>
      <c r="V129" s="396">
        <f t="shared" si="2129"/>
        <v>536884.67555573117</v>
      </c>
      <c r="W129" s="397">
        <f>ROUND(SUM(W126:W128),0)</f>
        <v>0</v>
      </c>
      <c r="Y129" s="671" t="s">
        <v>333</v>
      </c>
      <c r="Z129" s="672"/>
      <c r="AA129" s="1441"/>
      <c r="AB129" s="1441">
        <f>SUM(AB126:AB128)</f>
        <v>0</v>
      </c>
      <c r="AC129" s="1441">
        <f t="shared" ref="AC129:AL129" si="2130">SUM(AC126:AC128)</f>
        <v>0</v>
      </c>
      <c r="AD129" s="1441">
        <f t="shared" si="2130"/>
        <v>0</v>
      </c>
      <c r="AE129" s="1441">
        <f t="shared" si="2130"/>
        <v>0</v>
      </c>
      <c r="AF129" s="1441">
        <f t="shared" si="2130"/>
        <v>457866.66666666674</v>
      </c>
      <c r="AG129" s="1441">
        <f t="shared" si="2130"/>
        <v>457866.66666666674</v>
      </c>
      <c r="AH129" s="1441">
        <f t="shared" si="2130"/>
        <v>457866.66666666674</v>
      </c>
      <c r="AI129" s="1441">
        <f t="shared" si="2130"/>
        <v>457866.66666666674</v>
      </c>
      <c r="AJ129" s="1441">
        <f t="shared" si="2130"/>
        <v>457866.66666666674</v>
      </c>
      <c r="AK129" s="1441">
        <f t="shared" si="2130"/>
        <v>457866.66666666674</v>
      </c>
      <c r="AL129" s="1441">
        <f t="shared" si="2130"/>
        <v>457866.66666666674</v>
      </c>
      <c r="AM129" s="1441">
        <f t="shared" ref="AM129" si="2131">SUM(AM126:AM128)</f>
        <v>462445.33333333326</v>
      </c>
      <c r="AN129" s="1441">
        <f t="shared" ref="AN129" si="2132">SUM(AN126:AN128)</f>
        <v>462445.3333333332</v>
      </c>
      <c r="AO129" s="1441">
        <f t="shared" ref="AO129" si="2133">SUM(AO126:AO128)</f>
        <v>462445.3333333332</v>
      </c>
      <c r="AP129" s="1441">
        <f t="shared" ref="AP129" si="2134">SUM(AP126:AP128)</f>
        <v>462445.3333333332</v>
      </c>
      <c r="AQ129" s="1441">
        <f t="shared" ref="AQ129" si="2135">SUM(AQ126:AQ128)</f>
        <v>462445.3333333332</v>
      </c>
      <c r="AR129" s="1441">
        <f t="shared" ref="AR129" si="2136">SUM(AR126:AR128)</f>
        <v>462445.3333333332</v>
      </c>
      <c r="AS129" s="1441">
        <f t="shared" ref="AS129" si="2137">SUM(AS126:AS128)</f>
        <v>462445.3333333332</v>
      </c>
      <c r="AT129" s="1441">
        <f t="shared" ref="AT129" si="2138">SUM(AT126:AT128)</f>
        <v>462445.3333333332</v>
      </c>
      <c r="AU129" s="1441">
        <f t="shared" ref="AU129" si="2139">SUM(AU126:AU128)</f>
        <v>462445.3333333332</v>
      </c>
      <c r="AV129" s="1441">
        <f t="shared" ref="AV129" si="2140">SUM(AV126:AV128)</f>
        <v>462445.3333333332</v>
      </c>
      <c r="AW129" s="1441">
        <f t="shared" ref="AW129" si="2141">SUM(AW126:AW128)</f>
        <v>462445.3333333332</v>
      </c>
      <c r="AX129" s="1441">
        <f t="shared" ref="AX129" si="2142">SUM(AX126:AX128)</f>
        <v>462445.3333333332</v>
      </c>
      <c r="AY129" s="1441">
        <f t="shared" ref="AY129" si="2143">SUM(AY126:AY128)</f>
        <v>467069.78666666656</v>
      </c>
      <c r="AZ129" s="1441">
        <f t="shared" ref="AZ129" si="2144">SUM(AZ126:AZ128)</f>
        <v>467069.78666666656</v>
      </c>
      <c r="BA129" s="1441">
        <f t="shared" ref="BA129" si="2145">SUM(BA126:BA128)</f>
        <v>467069.78666666656</v>
      </c>
      <c r="BB129" s="1441">
        <f t="shared" ref="BB129" si="2146">SUM(BB126:BB128)</f>
        <v>467069.78666666656</v>
      </c>
      <c r="BC129" s="1441">
        <f t="shared" ref="BC129" si="2147">SUM(BC126:BC128)</f>
        <v>467069.78666666656</v>
      </c>
      <c r="BD129" s="1441">
        <f t="shared" ref="BD129" si="2148">SUM(BD126:BD128)</f>
        <v>467069.78666666656</v>
      </c>
      <c r="BE129" s="1441">
        <f t="shared" ref="BE129" si="2149">SUM(BE126:BE128)</f>
        <v>467069.78666666656</v>
      </c>
      <c r="BF129" s="1441">
        <f t="shared" ref="BF129" si="2150">SUM(BF126:BF128)</f>
        <v>467069.78666666656</v>
      </c>
      <c r="BG129" s="1441">
        <f t="shared" ref="BG129" si="2151">SUM(BG126:BG128)</f>
        <v>467069.78666666656</v>
      </c>
      <c r="BH129" s="1441">
        <f t="shared" ref="BH129" si="2152">SUM(BH126:BH128)</f>
        <v>467069.78666666656</v>
      </c>
      <c r="BI129" s="1441">
        <f t="shared" ref="BI129" si="2153">SUM(BI126:BI128)</f>
        <v>467069.78666666656</v>
      </c>
      <c r="BJ129" s="1441">
        <f t="shared" ref="BJ129" si="2154">SUM(BJ126:BJ128)</f>
        <v>467069.78666666656</v>
      </c>
      <c r="BK129" s="1441">
        <f t="shared" ref="BK129" si="2155">SUM(BK126:BK128)</f>
        <v>471740.48453333339</v>
      </c>
      <c r="BL129" s="1441">
        <f t="shared" ref="BL129" si="2156">SUM(BL126:BL128)</f>
        <v>471740.48453333345</v>
      </c>
      <c r="BM129" s="1441">
        <f t="shared" ref="BM129" si="2157">SUM(BM126:BM128)</f>
        <v>471740.48453333345</v>
      </c>
      <c r="BN129" s="1441">
        <f t="shared" ref="BN129" si="2158">SUM(BN126:BN128)</f>
        <v>471740.48453333345</v>
      </c>
      <c r="BO129" s="1441">
        <f t="shared" ref="BO129" si="2159">SUM(BO126:BO128)</f>
        <v>471740.48453333345</v>
      </c>
      <c r="BP129" s="1441">
        <f t="shared" ref="BP129" si="2160">SUM(BP126:BP128)</f>
        <v>471740.48453333345</v>
      </c>
      <c r="BQ129" s="1441">
        <f t="shared" ref="BQ129" si="2161">SUM(BQ126:BQ128)</f>
        <v>471740.48453333345</v>
      </c>
      <c r="BR129" s="1441">
        <f t="shared" ref="BR129" si="2162">SUM(BR126:BR128)</f>
        <v>471740.48453333345</v>
      </c>
      <c r="BS129" s="1441">
        <f t="shared" ref="BS129" si="2163">SUM(BS126:BS128)</f>
        <v>471740.48453333345</v>
      </c>
      <c r="BT129" s="1441">
        <f t="shared" ref="BT129" si="2164">SUM(BT126:BT128)</f>
        <v>471740.48453333345</v>
      </c>
      <c r="BU129" s="1441">
        <f t="shared" ref="BU129" si="2165">SUM(BU126:BU128)</f>
        <v>471740.48453333345</v>
      </c>
      <c r="BV129" s="1441">
        <f t="shared" ref="BV129" si="2166">SUM(BV126:BV128)</f>
        <v>471740.48453333345</v>
      </c>
      <c r="BW129" s="1441">
        <f t="shared" ref="BW129" si="2167">SUM(BW126:BW128)</f>
        <v>476457.88937866676</v>
      </c>
      <c r="BX129" s="1441">
        <f t="shared" ref="BX129" si="2168">SUM(BX126:BX128)</f>
        <v>476457.88937866676</v>
      </c>
      <c r="BY129" s="1441">
        <f t="shared" ref="BY129" si="2169">SUM(BY126:BY128)</f>
        <v>476457.88937866676</v>
      </c>
      <c r="BZ129" s="1441">
        <f t="shared" ref="BZ129" si="2170">SUM(BZ126:BZ128)</f>
        <v>476457.88937866676</v>
      </c>
      <c r="CA129" s="1441">
        <f t="shared" ref="CA129" si="2171">SUM(CA126:CA128)</f>
        <v>476457.88937866676</v>
      </c>
      <c r="CB129" s="1441">
        <f t="shared" ref="CB129" si="2172">SUM(CB126:CB128)</f>
        <v>476457.88937866676</v>
      </c>
      <c r="CC129" s="1441">
        <f t="shared" ref="CC129" si="2173">SUM(CC126:CC128)</f>
        <v>476457.88937866676</v>
      </c>
      <c r="CD129" s="1441">
        <f t="shared" ref="CD129" si="2174">SUM(CD126:CD128)</f>
        <v>476457.88937866676</v>
      </c>
      <c r="CE129" s="1441">
        <f t="shared" ref="CE129" si="2175">SUM(CE126:CE128)</f>
        <v>476457.88937866676</v>
      </c>
      <c r="CF129" s="1441">
        <f t="shared" ref="CF129" si="2176">SUM(CF126:CF128)</f>
        <v>476457.88937866676</v>
      </c>
      <c r="CG129" s="1441">
        <f t="shared" ref="CG129" si="2177">SUM(CG126:CG128)</f>
        <v>476457.88937866676</v>
      </c>
      <c r="CH129" s="1441">
        <f t="shared" ref="CH129" si="2178">SUM(CH126:CH128)</f>
        <v>476457.88937866676</v>
      </c>
      <c r="CI129" s="1441">
        <f t="shared" ref="CI129" si="2179">SUM(CI126:CI128)</f>
        <v>481222.46827245341</v>
      </c>
      <c r="CJ129" s="1441">
        <f t="shared" ref="CJ129" si="2180">SUM(CJ126:CJ128)</f>
        <v>481222.46827245341</v>
      </c>
      <c r="CK129" s="1441">
        <f t="shared" ref="CK129" si="2181">SUM(CK126:CK128)</f>
        <v>481222.46827245341</v>
      </c>
      <c r="CL129" s="1441">
        <f t="shared" ref="CL129" si="2182">SUM(CL126:CL128)</f>
        <v>481222.46827245341</v>
      </c>
      <c r="CM129" s="1441">
        <f t="shared" ref="CM129" si="2183">SUM(CM126:CM128)</f>
        <v>481222.46827245341</v>
      </c>
      <c r="CN129" s="1441">
        <f t="shared" ref="CN129" si="2184">SUM(CN126:CN128)</f>
        <v>481222.46827245341</v>
      </c>
      <c r="CO129" s="1441">
        <f t="shared" ref="CO129" si="2185">SUM(CO126:CO128)</f>
        <v>481222.46827245341</v>
      </c>
      <c r="CP129" s="1441">
        <f t="shared" ref="CP129" si="2186">SUM(CP126:CP128)</f>
        <v>481222.46827245341</v>
      </c>
      <c r="CQ129" s="1441">
        <f t="shared" ref="CQ129" si="2187">SUM(CQ126:CQ128)</f>
        <v>481222.46827245341</v>
      </c>
      <c r="CR129" s="1441">
        <f t="shared" ref="CR129" si="2188">SUM(CR126:CR128)</f>
        <v>481222.46827245341</v>
      </c>
      <c r="CS129" s="1441">
        <f t="shared" ref="CS129" si="2189">SUM(CS126:CS128)</f>
        <v>481222.46827245341</v>
      </c>
      <c r="CT129" s="1441">
        <f t="shared" ref="CT129" si="2190">SUM(CT126:CT128)</f>
        <v>481222.46827245341</v>
      </c>
      <c r="CU129" s="1441">
        <f t="shared" ref="CU129" si="2191">SUM(CU126:CU128)</f>
        <v>486034.69295517798</v>
      </c>
      <c r="CV129" s="1441">
        <f t="shared" ref="CV129" si="2192">SUM(CV126:CV128)</f>
        <v>486034.69295517792</v>
      </c>
      <c r="CW129" s="1441">
        <f t="shared" ref="CW129" si="2193">SUM(CW126:CW128)</f>
        <v>486034.69295517792</v>
      </c>
      <c r="CX129" s="1441">
        <f t="shared" ref="CX129" si="2194">SUM(CX126:CX128)</f>
        <v>486034.69295517792</v>
      </c>
      <c r="CY129" s="1441">
        <f t="shared" ref="CY129" si="2195">SUM(CY126:CY128)</f>
        <v>486034.69295517792</v>
      </c>
      <c r="CZ129" s="1441">
        <f t="shared" ref="CZ129" si="2196">SUM(CZ126:CZ128)</f>
        <v>486034.69295517792</v>
      </c>
      <c r="DA129" s="1441">
        <f t="shared" ref="DA129" si="2197">SUM(DA126:DA128)</f>
        <v>486034.69295517792</v>
      </c>
      <c r="DB129" s="1441">
        <f t="shared" ref="DB129" si="2198">SUM(DB126:DB128)</f>
        <v>486034.69295517792</v>
      </c>
      <c r="DC129" s="1441">
        <f t="shared" ref="DC129" si="2199">SUM(DC126:DC128)</f>
        <v>486034.69295517792</v>
      </c>
      <c r="DD129" s="1441">
        <f t="shared" ref="DD129" si="2200">SUM(DD126:DD128)</f>
        <v>486034.69295517792</v>
      </c>
      <c r="DE129" s="1441">
        <f t="shared" ref="DE129" si="2201">SUM(DE126:DE128)</f>
        <v>486034.69295517792</v>
      </c>
      <c r="DF129" s="1441">
        <f t="shared" ref="DF129" si="2202">SUM(DF126:DF128)</f>
        <v>486034.69295517792</v>
      </c>
      <c r="DG129" s="1441">
        <f t="shared" ref="DG129" si="2203">SUM(DG126:DG128)</f>
        <v>490895.03988472972</v>
      </c>
      <c r="DH129" s="1441">
        <f t="shared" ref="DH129" si="2204">SUM(DH126:DH128)</f>
        <v>490895.03988472978</v>
      </c>
      <c r="DI129" s="1441">
        <f t="shared" ref="DI129" si="2205">SUM(DI126:DI128)</f>
        <v>490895.03988472978</v>
      </c>
      <c r="DJ129" s="1441">
        <f t="shared" ref="DJ129" si="2206">SUM(DJ126:DJ128)</f>
        <v>490895.03988472978</v>
      </c>
      <c r="DK129" s="1441">
        <f t="shared" ref="DK129" si="2207">SUM(DK126:DK128)</f>
        <v>490895.03988472978</v>
      </c>
      <c r="DL129" s="1441">
        <f t="shared" ref="DL129" si="2208">SUM(DL126:DL128)</f>
        <v>490895.03988472978</v>
      </c>
      <c r="DM129" s="1441">
        <f t="shared" ref="DM129" si="2209">SUM(DM126:DM128)</f>
        <v>490895.03988472978</v>
      </c>
      <c r="DN129" s="1441">
        <f t="shared" ref="DN129" si="2210">SUM(DN126:DN128)</f>
        <v>490895.03988472978</v>
      </c>
      <c r="DO129" s="1441">
        <f t="shared" ref="DO129" si="2211">SUM(DO126:DO128)</f>
        <v>490895.03988472978</v>
      </c>
      <c r="DP129" s="1441">
        <f t="shared" ref="DP129" si="2212">SUM(DP126:DP128)</f>
        <v>490895.03988472978</v>
      </c>
      <c r="DQ129" s="1441">
        <f t="shared" ref="DQ129" si="2213">SUM(DQ126:DQ128)</f>
        <v>490895.03988472978</v>
      </c>
      <c r="DR129" s="1441">
        <f t="shared" ref="DR129" si="2214">SUM(DR126:DR128)</f>
        <v>490895.03988472978</v>
      </c>
      <c r="DS129" s="1441">
        <f t="shared" ref="DS129" si="2215">SUM(DS126:DS128)</f>
        <v>495803.990283577</v>
      </c>
      <c r="DT129" s="1441">
        <f t="shared" ref="DT129" si="2216">SUM(DT126:DT128)</f>
        <v>495803.99028357695</v>
      </c>
      <c r="DU129" s="1441">
        <f t="shared" ref="DU129" si="2217">SUM(DU126:DU128)</f>
        <v>495803.99028357695</v>
      </c>
      <c r="DV129" s="1441">
        <f t="shared" ref="DV129" si="2218">SUM(DV126:DV128)</f>
        <v>495803.99028357695</v>
      </c>
      <c r="DW129" s="1441">
        <f t="shared" ref="DW129" si="2219">SUM(DW126:DW128)</f>
        <v>495803.99028357695</v>
      </c>
      <c r="DX129" s="1441">
        <f t="shared" ref="DX129" si="2220">SUM(DX126:DX128)</f>
        <v>495803.99028357695</v>
      </c>
      <c r="DY129" s="1441">
        <f t="shared" ref="DY129" si="2221">SUM(DY126:DY128)</f>
        <v>495803.99028357695</v>
      </c>
      <c r="DZ129" s="1441">
        <f t="shared" ref="DZ129" si="2222">SUM(DZ126:DZ128)</f>
        <v>495803.99028357695</v>
      </c>
      <c r="EA129" s="1441">
        <f t="shared" ref="EA129" si="2223">SUM(EA126:EA128)</f>
        <v>495803.99028357695</v>
      </c>
      <c r="EB129" s="1441">
        <f t="shared" ref="EB129" si="2224">SUM(EB126:EB128)</f>
        <v>495803.99028357695</v>
      </c>
      <c r="EC129" s="1441">
        <f t="shared" ref="EC129" si="2225">SUM(EC126:EC128)</f>
        <v>495803.99028357695</v>
      </c>
      <c r="ED129" s="1441">
        <f t="shared" ref="ED129" si="2226">SUM(ED126:ED128)</f>
        <v>495803.99028357695</v>
      </c>
      <c r="EE129" s="1441">
        <f t="shared" ref="EE129" si="2227">SUM(EE126:EE128)</f>
        <v>500762.0301864128</v>
      </c>
      <c r="EF129" s="1441">
        <f t="shared" ref="EF129" si="2228">SUM(EF126:EF128)</f>
        <v>500762.03018641286</v>
      </c>
      <c r="EG129" s="1441">
        <f t="shared" ref="EG129" si="2229">SUM(EG126:EG128)</f>
        <v>500762.03018641286</v>
      </c>
      <c r="EH129" s="1441">
        <f t="shared" ref="EH129" si="2230">SUM(EH126:EH128)</f>
        <v>500762.03018641286</v>
      </c>
      <c r="EI129" s="1441">
        <f t="shared" ref="EI129" si="2231">SUM(EI126:EI128)</f>
        <v>500762.03018641286</v>
      </c>
      <c r="EJ129" s="1441">
        <f t="shared" ref="EJ129" si="2232">SUM(EJ126:EJ128)</f>
        <v>500762.03018641286</v>
      </c>
      <c r="EK129" s="1441">
        <f t="shared" ref="EK129" si="2233">SUM(EK126:EK128)</f>
        <v>500762.03018641286</v>
      </c>
      <c r="EL129" s="1441">
        <f t="shared" ref="EL129" si="2234">SUM(EL126:EL128)</f>
        <v>500762.03018641286</v>
      </c>
      <c r="EM129" s="1441">
        <f t="shared" ref="EM129" si="2235">SUM(EM126:EM128)</f>
        <v>500762.03018641286</v>
      </c>
      <c r="EN129" s="1441">
        <f t="shared" ref="EN129" si="2236">SUM(EN126:EN128)</f>
        <v>500762.03018641286</v>
      </c>
      <c r="EO129" s="1441">
        <f t="shared" ref="EO129" si="2237">SUM(EO126:EO128)</f>
        <v>500762.03018641286</v>
      </c>
      <c r="EP129" s="1441">
        <f t="shared" ref="EP129" si="2238">SUM(EP126:EP128)</f>
        <v>500762.03018641286</v>
      </c>
      <c r="EQ129" s="1441">
        <f t="shared" ref="EQ129" si="2239">SUM(EQ126:EQ128)</f>
        <v>505769.65048827697</v>
      </c>
      <c r="ER129" s="1441">
        <f t="shared" ref="ER129" si="2240">SUM(ER126:ER128)</f>
        <v>505769.65048827697</v>
      </c>
      <c r="ES129" s="1441">
        <f t="shared" ref="ES129" si="2241">SUM(ES126:ES128)</f>
        <v>505769.65048827697</v>
      </c>
      <c r="ET129" s="1441">
        <f t="shared" ref="ET129" si="2242">SUM(ET126:ET128)</f>
        <v>505769.65048827697</v>
      </c>
      <c r="EU129" s="1441">
        <f t="shared" ref="EU129" si="2243">SUM(EU126:EU128)</f>
        <v>505769.65048827697</v>
      </c>
      <c r="EV129" s="1441">
        <f t="shared" ref="EV129" si="2244">SUM(EV126:EV128)</f>
        <v>505769.65048827697</v>
      </c>
      <c r="EW129" s="1441">
        <f t="shared" ref="EW129" si="2245">SUM(EW126:EW128)</f>
        <v>505769.65048827697</v>
      </c>
      <c r="EX129" s="1441">
        <f t="shared" ref="EX129" si="2246">SUM(EX126:EX128)</f>
        <v>505769.65048827697</v>
      </c>
      <c r="EY129" s="1441">
        <f t="shared" ref="EY129" si="2247">SUM(EY126:EY128)</f>
        <v>505769.65048827697</v>
      </c>
      <c r="EZ129" s="1441">
        <f t="shared" ref="EZ129" si="2248">SUM(EZ126:EZ128)</f>
        <v>505769.65048827697</v>
      </c>
      <c r="FA129" s="1441">
        <f t="shared" ref="FA129" si="2249">SUM(FA126:FA128)</f>
        <v>505769.65048827697</v>
      </c>
      <c r="FB129" s="1441">
        <f t="shared" ref="FB129" si="2250">SUM(FB126:FB128)</f>
        <v>505769.65048827697</v>
      </c>
      <c r="FC129" s="1441">
        <f t="shared" ref="FC129" si="2251">SUM(FC126:FC128)</f>
        <v>510827.34699315974</v>
      </c>
      <c r="FD129" s="1441">
        <f t="shared" ref="FD129" si="2252">SUM(FD126:FD128)</f>
        <v>510827.34699315974</v>
      </c>
      <c r="FE129" s="1441">
        <f t="shared" ref="FE129" si="2253">SUM(FE126:FE128)</f>
        <v>510827.34699315974</v>
      </c>
      <c r="FF129" s="1441">
        <f t="shared" ref="FF129" si="2254">SUM(FF126:FF128)</f>
        <v>510827.34699315974</v>
      </c>
      <c r="FG129" s="1441">
        <f t="shared" ref="FG129" si="2255">SUM(FG126:FG128)</f>
        <v>510827.34699315974</v>
      </c>
      <c r="FH129" s="1441">
        <f t="shared" ref="FH129" si="2256">SUM(FH126:FH128)</f>
        <v>510827.34699315974</v>
      </c>
      <c r="FI129" s="1441">
        <f t="shared" ref="FI129" si="2257">SUM(FI126:FI128)</f>
        <v>510827.34699315974</v>
      </c>
      <c r="FJ129" s="1441">
        <f t="shared" ref="FJ129" si="2258">SUM(FJ126:FJ128)</f>
        <v>510827.34699315974</v>
      </c>
      <c r="FK129" s="1441">
        <f t="shared" ref="FK129" si="2259">SUM(FK126:FK128)</f>
        <v>510827.34699315974</v>
      </c>
      <c r="FL129" s="1441">
        <f t="shared" ref="FL129" si="2260">SUM(FL126:FL128)</f>
        <v>510827.34699315974</v>
      </c>
      <c r="FM129" s="1441">
        <f t="shared" ref="FM129" si="2261">SUM(FM126:FM128)</f>
        <v>510827.34699315974</v>
      </c>
      <c r="FN129" s="1441">
        <f t="shared" ref="FN129" si="2262">SUM(FN126:FN128)</f>
        <v>510827.34699315974</v>
      </c>
      <c r="FO129" s="1441">
        <f t="shared" ref="FO129" si="2263">SUM(FO126:FO128)</f>
        <v>515935.62046309141</v>
      </c>
      <c r="FP129" s="1441">
        <f t="shared" ref="FP129" si="2264">SUM(FP126:FP128)</f>
        <v>515935.62046309141</v>
      </c>
      <c r="FQ129" s="1441">
        <f t="shared" ref="FQ129" si="2265">SUM(FQ126:FQ128)</f>
        <v>515935.62046309141</v>
      </c>
      <c r="FR129" s="1441">
        <f t="shared" ref="FR129" si="2266">SUM(FR126:FR128)</f>
        <v>515935.62046309141</v>
      </c>
      <c r="FS129" s="1441">
        <f t="shared" ref="FS129" si="2267">SUM(FS126:FS128)</f>
        <v>515935.62046309141</v>
      </c>
      <c r="FT129" s="1441">
        <f t="shared" ref="FT129" si="2268">SUM(FT126:FT128)</f>
        <v>515935.62046309141</v>
      </c>
      <c r="FU129" s="1441">
        <f t="shared" ref="FU129" si="2269">SUM(FU126:FU128)</f>
        <v>515935.62046309141</v>
      </c>
      <c r="FV129" s="1441">
        <f t="shared" ref="FV129" si="2270">SUM(FV126:FV128)</f>
        <v>515935.62046309141</v>
      </c>
      <c r="FW129" s="1441">
        <f t="shared" ref="FW129" si="2271">SUM(FW126:FW128)</f>
        <v>515935.62046309141</v>
      </c>
      <c r="FX129" s="1441">
        <f t="shared" ref="FX129" si="2272">SUM(FX126:FX128)</f>
        <v>515935.62046309141</v>
      </c>
      <c r="FY129" s="1441">
        <f t="shared" ref="FY129" si="2273">SUM(FY126:FY128)</f>
        <v>515935.62046309141</v>
      </c>
      <c r="FZ129" s="1441">
        <f t="shared" ref="FZ129" si="2274">SUM(FZ126:FZ128)</f>
        <v>515935.62046309141</v>
      </c>
      <c r="GA129" s="1441">
        <f t="shared" ref="GA129" si="2275">SUM(GA126:GA128)</f>
        <v>521094.97666772222</v>
      </c>
      <c r="GB129" s="1441">
        <f t="shared" ref="GB129" si="2276">SUM(GB126:GB128)</f>
        <v>521094.97666772222</v>
      </c>
      <c r="GC129" s="1441">
        <f t="shared" ref="GC129" si="2277">SUM(GC126:GC128)</f>
        <v>521094.97666772222</v>
      </c>
      <c r="GD129" s="1441">
        <f t="shared" ref="GD129" si="2278">SUM(GD126:GD128)</f>
        <v>521094.97666772222</v>
      </c>
      <c r="GE129" s="1441">
        <f t="shared" ref="GE129" si="2279">SUM(GE126:GE128)</f>
        <v>521094.97666772222</v>
      </c>
      <c r="GF129" s="1441">
        <f t="shared" ref="GF129" si="2280">SUM(GF126:GF128)</f>
        <v>521094.97666772222</v>
      </c>
      <c r="GG129" s="1441">
        <f t="shared" ref="GG129" si="2281">SUM(GG126:GG128)</f>
        <v>521094.97666772222</v>
      </c>
      <c r="GH129" s="1441">
        <f t="shared" ref="GH129" si="2282">SUM(GH126:GH128)</f>
        <v>521094.97666772222</v>
      </c>
      <c r="GI129" s="1441">
        <f t="shared" ref="GI129" si="2283">SUM(GI126:GI128)</f>
        <v>521094.97666772222</v>
      </c>
      <c r="GJ129" s="1441">
        <f t="shared" ref="GJ129" si="2284">SUM(GJ126:GJ128)</f>
        <v>521094.97666772222</v>
      </c>
      <c r="GK129" s="1441">
        <f t="shared" ref="GK129" si="2285">SUM(GK126:GK128)</f>
        <v>521094.97666772222</v>
      </c>
      <c r="GL129" s="1441">
        <f t="shared" ref="GL129" si="2286">SUM(GL126:GL128)</f>
        <v>521094.97666772222</v>
      </c>
      <c r="GM129" s="1441">
        <f t="shared" ref="GM129" si="2287">SUM(GM126:GM128)</f>
        <v>526305.92643439944</v>
      </c>
      <c r="GN129" s="1441">
        <f t="shared" ref="GN129" si="2288">SUM(GN126:GN128)</f>
        <v>526305.92643439944</v>
      </c>
      <c r="GO129" s="1441">
        <f t="shared" ref="GO129" si="2289">SUM(GO126:GO128)</f>
        <v>526305.92643439944</v>
      </c>
      <c r="GP129" s="1441">
        <f t="shared" ref="GP129" si="2290">SUM(GP126:GP128)</f>
        <v>526305.92643439944</v>
      </c>
      <c r="GQ129" s="1441">
        <f t="shared" ref="GQ129" si="2291">SUM(GQ126:GQ128)</f>
        <v>526305.92643439944</v>
      </c>
      <c r="GR129" s="1441">
        <f t="shared" ref="GR129" si="2292">SUM(GR126:GR128)</f>
        <v>526305.92643439944</v>
      </c>
      <c r="GS129" s="1441">
        <f t="shared" ref="GS129" si="2293">SUM(GS126:GS128)</f>
        <v>526305.92643439944</v>
      </c>
      <c r="GT129" s="1441">
        <f t="shared" ref="GT129" si="2294">SUM(GT126:GT128)</f>
        <v>526305.92643439944</v>
      </c>
      <c r="GU129" s="1441">
        <f t="shared" ref="GU129" si="2295">SUM(GU126:GU128)</f>
        <v>526305.92643439944</v>
      </c>
      <c r="GV129" s="1441">
        <f t="shared" ref="GV129" si="2296">SUM(GV126:GV128)</f>
        <v>526305.92643439944</v>
      </c>
      <c r="GW129" s="1441">
        <f t="shared" ref="GW129" si="2297">SUM(GW126:GW128)</f>
        <v>526305.92643439944</v>
      </c>
      <c r="GX129" s="1441">
        <f t="shared" ref="GX129" si="2298">SUM(GX126:GX128)</f>
        <v>526305.92643439944</v>
      </c>
      <c r="GY129" s="1441">
        <f t="shared" ref="GY129" si="2299">SUM(GY126:GY128)</f>
        <v>531568.98569874337</v>
      </c>
      <c r="GZ129" s="1441">
        <f t="shared" ref="GZ129" si="2300">SUM(GZ126:GZ128)</f>
        <v>531568.98569874349</v>
      </c>
      <c r="HA129" s="1441">
        <f t="shared" ref="HA129" si="2301">SUM(HA126:HA128)</f>
        <v>531568.98569874349</v>
      </c>
      <c r="HB129" s="1441">
        <f t="shared" ref="HB129" si="2302">SUM(HB126:HB128)</f>
        <v>531568.98569874349</v>
      </c>
      <c r="HC129" s="1441">
        <f t="shared" ref="HC129" si="2303">SUM(HC126:HC128)</f>
        <v>531568.98569874349</v>
      </c>
      <c r="HD129" s="1441">
        <f t="shared" ref="HD129" si="2304">SUM(HD126:HD128)</f>
        <v>531568.98569874349</v>
      </c>
      <c r="HE129" s="1441">
        <f t="shared" ref="HE129" si="2305">SUM(HE126:HE128)</f>
        <v>531568.98569874349</v>
      </c>
      <c r="HF129" s="1441">
        <f t="shared" ref="HF129" si="2306">SUM(HF126:HF128)</f>
        <v>531568.98569874349</v>
      </c>
      <c r="HG129" s="1441">
        <f t="shared" ref="HG129" si="2307">SUM(HG126:HG128)</f>
        <v>531568.98569874349</v>
      </c>
      <c r="HH129" s="1441">
        <f t="shared" ref="HH129" si="2308">SUM(HH126:HH128)</f>
        <v>531568.98569874349</v>
      </c>
      <c r="HI129" s="1441">
        <f t="shared" ref="HI129" si="2309">SUM(HI126:HI128)</f>
        <v>531568.98569874349</v>
      </c>
      <c r="HJ129" s="1441">
        <f t="shared" ref="HJ129" si="2310">SUM(HJ126:HJ128)</f>
        <v>531568.98569874349</v>
      </c>
      <c r="HK129" s="1441">
        <f t="shared" ref="HK129" si="2311">SUM(HK126:HK128)</f>
        <v>536884.67555573094</v>
      </c>
      <c r="HL129" s="1441">
        <f t="shared" ref="HL129" si="2312">SUM(HL126:HL128)</f>
        <v>536884.67555573094</v>
      </c>
      <c r="HM129" s="1441">
        <f t="shared" ref="HM129" si="2313">SUM(HM126:HM128)</f>
        <v>536884.67555573094</v>
      </c>
      <c r="HN129" s="1441">
        <f t="shared" ref="HN129" si="2314">SUM(HN126:HN128)</f>
        <v>536884.67555573094</v>
      </c>
      <c r="HO129" s="1441">
        <f t="shared" ref="HO129" si="2315">SUM(HO126:HO128)</f>
        <v>536884.67555573094</v>
      </c>
      <c r="HP129" s="1441">
        <f t="shared" ref="HP129" si="2316">SUM(HP126:HP128)</f>
        <v>536884.67555573094</v>
      </c>
      <c r="HQ129" s="1441">
        <f t="shared" ref="HQ129" si="2317">SUM(HQ126:HQ128)</f>
        <v>536884.67555573094</v>
      </c>
      <c r="HR129" s="1441">
        <f t="shared" ref="HR129" si="2318">SUM(HR126:HR128)</f>
        <v>536884.67555573094</v>
      </c>
      <c r="HS129" s="1441">
        <f t="shared" ref="HS129" si="2319">SUM(HS126:HS128)</f>
        <v>536884.67555573094</v>
      </c>
      <c r="HT129" s="1441">
        <f t="shared" ref="HT129" si="2320">SUM(HT126:HT128)</f>
        <v>536884.67555573094</v>
      </c>
      <c r="HU129" s="1441">
        <f t="shared" ref="HU129" si="2321">SUM(HU126:HU128)</f>
        <v>536884.67555573094</v>
      </c>
      <c r="HV129" s="1441">
        <f t="shared" ref="HV129" si="2322">SUM(HV126:HV128)</f>
        <v>536884.67555573094</v>
      </c>
      <c r="HW129" s="1441">
        <f t="shared" ref="HW129" si="2323">SUM(HW126:HW128)</f>
        <v>542253.52231128816</v>
      </c>
      <c r="HX129" s="1441">
        <f t="shared" ref="HX129" si="2324">SUM(HX126:HX128)</f>
        <v>542253.52231128805</v>
      </c>
      <c r="HY129" s="1441">
        <f t="shared" ref="HY129" si="2325">SUM(HY126:HY128)</f>
        <v>542253.52231128805</v>
      </c>
      <c r="HZ129" s="1441">
        <f t="shared" ref="HZ129" si="2326">SUM(HZ126:HZ128)</f>
        <v>542253.52231128805</v>
      </c>
      <c r="IA129" s="1441">
        <f t="shared" ref="IA129" si="2327">SUM(IA126:IA128)</f>
        <v>0</v>
      </c>
      <c r="IB129" s="1441">
        <f t="shared" ref="IB129" si="2328">SUM(IB126:IB128)</f>
        <v>0</v>
      </c>
      <c r="ID129" s="300" t="s">
        <v>333</v>
      </c>
      <c r="IE129" s="301"/>
      <c r="IF129" s="396">
        <f t="shared" si="2115"/>
        <v>0</v>
      </c>
      <c r="IG129" s="1441">
        <f>SUM(IG126:IG128)</f>
        <v>457866.66666666698</v>
      </c>
      <c r="IH129" s="1441">
        <f t="shared" ref="IH129" si="2329">SUM(IH126:IH128)</f>
        <v>462445.33333333395</v>
      </c>
      <c r="II129" s="1441">
        <f t="shared" ref="II129" si="2330">SUM(II126:II128)</f>
        <v>467069.78666666709</v>
      </c>
      <c r="IJ129" s="1441">
        <f t="shared" ref="IJ129" si="2331">SUM(IJ126:IJ128)</f>
        <v>471740.48453333322</v>
      </c>
      <c r="IK129" s="1441">
        <f t="shared" ref="IK129" si="2332">SUM(IK126:IK128)</f>
        <v>476457.88937866595</v>
      </c>
      <c r="IL129" s="1441">
        <f t="shared" ref="IL129" si="2333">SUM(IL126:IL128)</f>
        <v>481222.46827245224</v>
      </c>
      <c r="IM129" s="1441">
        <f t="shared" ref="IM129" si="2334">SUM(IM126:IM128)</f>
        <v>486034.69295517728</v>
      </c>
      <c r="IN129" s="1441">
        <f t="shared" ref="IN129" si="2335">SUM(IN126:IN128)</f>
        <v>490895.03988472745</v>
      </c>
      <c r="IO129" s="1441">
        <f t="shared" ref="IO129" si="2336">SUM(IO126:IO128)</f>
        <v>495803.99028357491</v>
      </c>
      <c r="IP129" s="1441">
        <f t="shared" ref="IP129" si="2337">SUM(IP126:IP128)</f>
        <v>500762.03018641099</v>
      </c>
      <c r="IQ129" s="1441">
        <f t="shared" ref="IQ129" si="2338">SUM(IQ126:IQ128)</f>
        <v>505769.6504882751</v>
      </c>
      <c r="IR129" s="1441">
        <f t="shared" ref="IR129" si="2339">SUM(IR126:IR128)</f>
        <v>510827.34699315764</v>
      </c>
      <c r="IS129" s="1441">
        <f t="shared" ref="IS129" si="2340">SUM(IS126:IS128)</f>
        <v>515935.62046309002</v>
      </c>
      <c r="IT129" s="1441">
        <f t="shared" ref="IT129" si="2341">SUM(IT126:IT128)</f>
        <v>521094.97666772082</v>
      </c>
      <c r="IU129" s="1441">
        <f t="shared" ref="IU129" si="2342">SUM(IU126:IU128)</f>
        <v>526305.9264343977</v>
      </c>
      <c r="IV129" s="1441">
        <f t="shared" ref="IV129" si="2343">SUM(IV126:IV128)</f>
        <v>531568.98569874186</v>
      </c>
      <c r="IW129" s="1441">
        <f t="shared" ref="IW129" si="2344">SUM(IW126:IW128)</f>
        <v>536884.67555572931</v>
      </c>
      <c r="IX129" s="1485">
        <f t="shared" ref="IX129" si="2345">SUM(IX126:IX128)</f>
        <v>0</v>
      </c>
    </row>
    <row r="130" spans="2:261" x14ac:dyDescent="0.3">
      <c r="G130" s="394"/>
      <c r="IH130" s="394"/>
    </row>
    <row r="131" spans="2:261" s="313" customFormat="1" ht="11.45" customHeight="1" x14ac:dyDescent="0.3">
      <c r="B131" s="312"/>
      <c r="Y131" s="481"/>
      <c r="Z131" s="481"/>
      <c r="AA131" s="1416"/>
      <c r="AB131" s="1414"/>
      <c r="AC131" s="1414"/>
      <c r="AD131" s="1414"/>
      <c r="AE131" s="1414"/>
      <c r="AF131" s="1417">
        <v>1</v>
      </c>
      <c r="AG131" s="1417">
        <f>AF131</f>
        <v>1</v>
      </c>
      <c r="AH131" s="1417">
        <f t="shared" ref="AH131" si="2346">AG131</f>
        <v>1</v>
      </c>
      <c r="AI131" s="1417">
        <f t="shared" ref="AI131" si="2347">AH131</f>
        <v>1</v>
      </c>
      <c r="AJ131" s="1417">
        <f t="shared" ref="AJ131" si="2348">AI131</f>
        <v>1</v>
      </c>
      <c r="AK131" s="1417">
        <f t="shared" ref="AK131" si="2349">AJ131</f>
        <v>1</v>
      </c>
      <c r="AL131" s="1417">
        <f t="shared" ref="AL131" si="2350">AK131</f>
        <v>1</v>
      </c>
      <c r="AM131" s="1417">
        <f t="shared" ref="AM131" si="2351">AL131</f>
        <v>1</v>
      </c>
      <c r="AN131" s="1417">
        <f t="shared" ref="AN131" si="2352">AM131</f>
        <v>1</v>
      </c>
      <c r="AO131" s="1417">
        <f t="shared" ref="AO131" si="2353">AN131</f>
        <v>1</v>
      </c>
      <c r="AP131" s="1417">
        <f t="shared" ref="AP131" si="2354">AO131</f>
        <v>1</v>
      </c>
      <c r="AQ131" s="1417">
        <f t="shared" ref="AQ131" si="2355">AP131</f>
        <v>1</v>
      </c>
      <c r="AR131" s="1416">
        <f>+AQ131+1</f>
        <v>2</v>
      </c>
      <c r="AS131" s="1416">
        <f>AR131</f>
        <v>2</v>
      </c>
      <c r="AT131" s="1416">
        <f t="shared" ref="AT131" si="2356">AS131</f>
        <v>2</v>
      </c>
      <c r="AU131" s="1416">
        <f t="shared" ref="AU131" si="2357">AT131</f>
        <v>2</v>
      </c>
      <c r="AV131" s="1416">
        <f t="shared" ref="AV131" si="2358">AU131</f>
        <v>2</v>
      </c>
      <c r="AW131" s="1416">
        <f t="shared" ref="AW131" si="2359">AV131</f>
        <v>2</v>
      </c>
      <c r="AX131" s="1416">
        <f t="shared" ref="AX131" si="2360">AW131</f>
        <v>2</v>
      </c>
      <c r="AY131" s="1416">
        <f t="shared" ref="AY131" si="2361">AX131</f>
        <v>2</v>
      </c>
      <c r="AZ131" s="1416">
        <f t="shared" ref="AZ131" si="2362">AY131</f>
        <v>2</v>
      </c>
      <c r="BA131" s="1416">
        <f t="shared" ref="BA131" si="2363">AZ131</f>
        <v>2</v>
      </c>
      <c r="BB131" s="1416">
        <f t="shared" ref="BB131" si="2364">BA131</f>
        <v>2</v>
      </c>
      <c r="BC131" s="1416">
        <f t="shared" ref="BC131" si="2365">BB131</f>
        <v>2</v>
      </c>
      <c r="BD131" s="1417">
        <f>+BC131+1</f>
        <v>3</v>
      </c>
      <c r="BE131" s="1417">
        <f>BD131</f>
        <v>3</v>
      </c>
      <c r="BF131" s="1417">
        <f t="shared" ref="BF131" si="2366">BE131</f>
        <v>3</v>
      </c>
      <c r="BG131" s="1417">
        <f t="shared" ref="BG131" si="2367">BF131</f>
        <v>3</v>
      </c>
      <c r="BH131" s="1417">
        <f t="shared" ref="BH131" si="2368">BG131</f>
        <v>3</v>
      </c>
      <c r="BI131" s="1417">
        <f t="shared" ref="BI131" si="2369">BH131</f>
        <v>3</v>
      </c>
      <c r="BJ131" s="1417">
        <f t="shared" ref="BJ131" si="2370">BI131</f>
        <v>3</v>
      </c>
      <c r="BK131" s="1417">
        <f t="shared" ref="BK131" si="2371">BJ131</f>
        <v>3</v>
      </c>
      <c r="BL131" s="1417">
        <f t="shared" ref="BL131" si="2372">BK131</f>
        <v>3</v>
      </c>
      <c r="BM131" s="1417">
        <f t="shared" ref="BM131" si="2373">BL131</f>
        <v>3</v>
      </c>
      <c r="BN131" s="1417">
        <f t="shared" ref="BN131" si="2374">BM131</f>
        <v>3</v>
      </c>
      <c r="BO131" s="1417">
        <f t="shared" ref="BO131" si="2375">BN131</f>
        <v>3</v>
      </c>
      <c r="BP131" s="1416">
        <f>+BO131+1</f>
        <v>4</v>
      </c>
      <c r="BQ131" s="1416">
        <f>BP131</f>
        <v>4</v>
      </c>
      <c r="BR131" s="1416">
        <f t="shared" ref="BR131" si="2376">BQ131</f>
        <v>4</v>
      </c>
      <c r="BS131" s="1416">
        <f t="shared" ref="BS131" si="2377">BR131</f>
        <v>4</v>
      </c>
      <c r="BT131" s="1416">
        <f t="shared" ref="BT131" si="2378">BS131</f>
        <v>4</v>
      </c>
      <c r="BU131" s="1416">
        <f t="shared" ref="BU131" si="2379">BT131</f>
        <v>4</v>
      </c>
      <c r="BV131" s="1416">
        <f t="shared" ref="BV131" si="2380">BU131</f>
        <v>4</v>
      </c>
      <c r="BW131" s="1416">
        <f t="shared" ref="BW131" si="2381">BV131</f>
        <v>4</v>
      </c>
      <c r="BX131" s="1416">
        <f t="shared" ref="BX131" si="2382">BW131</f>
        <v>4</v>
      </c>
      <c r="BY131" s="1416">
        <f t="shared" ref="BY131" si="2383">BX131</f>
        <v>4</v>
      </c>
      <c r="BZ131" s="1416">
        <f t="shared" ref="BZ131" si="2384">BY131</f>
        <v>4</v>
      </c>
      <c r="CA131" s="1416">
        <f t="shared" ref="CA131" si="2385">BZ131</f>
        <v>4</v>
      </c>
      <c r="CB131" s="1417">
        <f>+CA131+1</f>
        <v>5</v>
      </c>
      <c r="CC131" s="1417">
        <f>CB131</f>
        <v>5</v>
      </c>
      <c r="CD131" s="1417">
        <f t="shared" ref="CD131" si="2386">CC131</f>
        <v>5</v>
      </c>
      <c r="CE131" s="1417">
        <f t="shared" ref="CE131" si="2387">CD131</f>
        <v>5</v>
      </c>
      <c r="CF131" s="1417">
        <f t="shared" ref="CF131" si="2388">CE131</f>
        <v>5</v>
      </c>
      <c r="CG131" s="1417">
        <f t="shared" ref="CG131" si="2389">CF131</f>
        <v>5</v>
      </c>
      <c r="CH131" s="1417">
        <f t="shared" ref="CH131" si="2390">CG131</f>
        <v>5</v>
      </c>
      <c r="CI131" s="1417">
        <f t="shared" ref="CI131" si="2391">CH131</f>
        <v>5</v>
      </c>
      <c r="CJ131" s="1417">
        <f t="shared" ref="CJ131" si="2392">CI131</f>
        <v>5</v>
      </c>
      <c r="CK131" s="1417">
        <f t="shared" ref="CK131" si="2393">CJ131</f>
        <v>5</v>
      </c>
      <c r="CL131" s="1417">
        <f t="shared" ref="CL131" si="2394">CK131</f>
        <v>5</v>
      </c>
      <c r="CM131" s="1417">
        <f t="shared" ref="CM131" si="2395">CL131</f>
        <v>5</v>
      </c>
      <c r="CN131" s="1416">
        <f>+CM131+1</f>
        <v>6</v>
      </c>
      <c r="CO131" s="1416">
        <f>CN131</f>
        <v>6</v>
      </c>
      <c r="CP131" s="1416">
        <f t="shared" ref="CP131" si="2396">CO131</f>
        <v>6</v>
      </c>
      <c r="CQ131" s="1416">
        <f t="shared" ref="CQ131" si="2397">CP131</f>
        <v>6</v>
      </c>
      <c r="CR131" s="1416">
        <f t="shared" ref="CR131" si="2398">CQ131</f>
        <v>6</v>
      </c>
      <c r="CS131" s="1416">
        <f t="shared" ref="CS131" si="2399">CR131</f>
        <v>6</v>
      </c>
      <c r="CT131" s="1416">
        <f t="shared" ref="CT131" si="2400">CS131</f>
        <v>6</v>
      </c>
      <c r="CU131" s="1416">
        <f t="shared" ref="CU131" si="2401">CT131</f>
        <v>6</v>
      </c>
      <c r="CV131" s="1416">
        <f t="shared" ref="CV131" si="2402">CU131</f>
        <v>6</v>
      </c>
      <c r="CW131" s="1416">
        <f t="shared" ref="CW131" si="2403">CV131</f>
        <v>6</v>
      </c>
      <c r="CX131" s="1416">
        <f t="shared" ref="CX131" si="2404">CW131</f>
        <v>6</v>
      </c>
      <c r="CY131" s="1416">
        <f t="shared" ref="CY131" si="2405">CX131</f>
        <v>6</v>
      </c>
      <c r="CZ131" s="1417">
        <f>+CY131+1</f>
        <v>7</v>
      </c>
      <c r="DA131" s="1417">
        <f>CZ131</f>
        <v>7</v>
      </c>
      <c r="DB131" s="1417">
        <f t="shared" ref="DB131" si="2406">DA131</f>
        <v>7</v>
      </c>
      <c r="DC131" s="1417">
        <f t="shared" ref="DC131" si="2407">DB131</f>
        <v>7</v>
      </c>
      <c r="DD131" s="1417">
        <f t="shared" ref="DD131" si="2408">DC131</f>
        <v>7</v>
      </c>
      <c r="DE131" s="1417">
        <f t="shared" ref="DE131" si="2409">DD131</f>
        <v>7</v>
      </c>
      <c r="DF131" s="1417">
        <f t="shared" ref="DF131" si="2410">DE131</f>
        <v>7</v>
      </c>
      <c r="DG131" s="1417">
        <f t="shared" ref="DG131" si="2411">DF131</f>
        <v>7</v>
      </c>
      <c r="DH131" s="1417">
        <f t="shared" ref="DH131" si="2412">DG131</f>
        <v>7</v>
      </c>
      <c r="DI131" s="1417">
        <f t="shared" ref="DI131" si="2413">DH131</f>
        <v>7</v>
      </c>
      <c r="DJ131" s="1417">
        <f t="shared" ref="DJ131" si="2414">DI131</f>
        <v>7</v>
      </c>
      <c r="DK131" s="1417">
        <f t="shared" ref="DK131" si="2415">DJ131</f>
        <v>7</v>
      </c>
      <c r="DL131" s="1416">
        <f>+DK131+1</f>
        <v>8</v>
      </c>
      <c r="DM131" s="1416">
        <f>DL131</f>
        <v>8</v>
      </c>
      <c r="DN131" s="1416">
        <f t="shared" ref="DN131" si="2416">DM131</f>
        <v>8</v>
      </c>
      <c r="DO131" s="1416">
        <f t="shared" ref="DO131" si="2417">DN131</f>
        <v>8</v>
      </c>
      <c r="DP131" s="1416">
        <f t="shared" ref="DP131" si="2418">DO131</f>
        <v>8</v>
      </c>
      <c r="DQ131" s="1416">
        <f t="shared" ref="DQ131" si="2419">DP131</f>
        <v>8</v>
      </c>
      <c r="DR131" s="1416">
        <f t="shared" ref="DR131" si="2420">DQ131</f>
        <v>8</v>
      </c>
      <c r="DS131" s="1416">
        <f t="shared" ref="DS131" si="2421">DR131</f>
        <v>8</v>
      </c>
      <c r="DT131" s="1416">
        <f t="shared" ref="DT131" si="2422">DS131</f>
        <v>8</v>
      </c>
      <c r="DU131" s="1416">
        <f t="shared" ref="DU131" si="2423">DT131</f>
        <v>8</v>
      </c>
      <c r="DV131" s="1416">
        <f t="shared" ref="DV131" si="2424">DU131</f>
        <v>8</v>
      </c>
      <c r="DW131" s="1416">
        <f t="shared" ref="DW131" si="2425">DV131</f>
        <v>8</v>
      </c>
      <c r="DX131" s="1417">
        <f>+DW131+1</f>
        <v>9</v>
      </c>
      <c r="DY131" s="1417">
        <f>DX131</f>
        <v>9</v>
      </c>
      <c r="DZ131" s="1417">
        <f t="shared" ref="DZ131" si="2426">DY131</f>
        <v>9</v>
      </c>
      <c r="EA131" s="1417">
        <f t="shared" ref="EA131" si="2427">DZ131</f>
        <v>9</v>
      </c>
      <c r="EB131" s="1417">
        <f t="shared" ref="EB131" si="2428">EA131</f>
        <v>9</v>
      </c>
      <c r="EC131" s="1417">
        <f t="shared" ref="EC131" si="2429">EB131</f>
        <v>9</v>
      </c>
      <c r="ED131" s="1417">
        <f t="shared" ref="ED131" si="2430">EC131</f>
        <v>9</v>
      </c>
      <c r="EE131" s="1417">
        <f t="shared" ref="EE131" si="2431">ED131</f>
        <v>9</v>
      </c>
      <c r="EF131" s="1417">
        <f t="shared" ref="EF131" si="2432">EE131</f>
        <v>9</v>
      </c>
      <c r="EG131" s="1417">
        <f t="shared" ref="EG131" si="2433">EF131</f>
        <v>9</v>
      </c>
      <c r="EH131" s="1417">
        <f t="shared" ref="EH131" si="2434">EG131</f>
        <v>9</v>
      </c>
      <c r="EI131" s="1417">
        <f t="shared" ref="EI131" si="2435">EH131</f>
        <v>9</v>
      </c>
      <c r="EJ131" s="1416">
        <f>+EI131+1</f>
        <v>10</v>
      </c>
      <c r="EK131" s="1416">
        <f>EJ131</f>
        <v>10</v>
      </c>
      <c r="EL131" s="1416">
        <f t="shared" ref="EL131" si="2436">EK131</f>
        <v>10</v>
      </c>
      <c r="EM131" s="1416">
        <f t="shared" ref="EM131" si="2437">EL131</f>
        <v>10</v>
      </c>
      <c r="EN131" s="1416">
        <f t="shared" ref="EN131" si="2438">EM131</f>
        <v>10</v>
      </c>
      <c r="EO131" s="1416">
        <f t="shared" ref="EO131" si="2439">EN131</f>
        <v>10</v>
      </c>
      <c r="EP131" s="1416">
        <f t="shared" ref="EP131" si="2440">EO131</f>
        <v>10</v>
      </c>
      <c r="EQ131" s="1416">
        <f t="shared" ref="EQ131" si="2441">EP131</f>
        <v>10</v>
      </c>
      <c r="ER131" s="1416">
        <f t="shared" ref="ER131" si="2442">EQ131</f>
        <v>10</v>
      </c>
      <c r="ES131" s="1416">
        <f t="shared" ref="ES131" si="2443">ER131</f>
        <v>10</v>
      </c>
      <c r="ET131" s="1416">
        <f t="shared" ref="ET131" si="2444">ES131</f>
        <v>10</v>
      </c>
      <c r="EU131" s="1416">
        <f t="shared" ref="EU131" si="2445">ET131</f>
        <v>10</v>
      </c>
      <c r="EV131" s="1417">
        <f>+EU131+1</f>
        <v>11</v>
      </c>
      <c r="EW131" s="1417">
        <f>EV131</f>
        <v>11</v>
      </c>
      <c r="EX131" s="1417">
        <f t="shared" ref="EX131" si="2446">EW131</f>
        <v>11</v>
      </c>
      <c r="EY131" s="1417">
        <f t="shared" ref="EY131" si="2447">EX131</f>
        <v>11</v>
      </c>
      <c r="EZ131" s="1417">
        <f t="shared" ref="EZ131" si="2448">EY131</f>
        <v>11</v>
      </c>
      <c r="FA131" s="1417">
        <f t="shared" ref="FA131" si="2449">EZ131</f>
        <v>11</v>
      </c>
      <c r="FB131" s="1417">
        <f t="shared" ref="FB131" si="2450">FA131</f>
        <v>11</v>
      </c>
      <c r="FC131" s="1417">
        <f t="shared" ref="FC131" si="2451">FB131</f>
        <v>11</v>
      </c>
      <c r="FD131" s="1417">
        <f t="shared" ref="FD131" si="2452">FC131</f>
        <v>11</v>
      </c>
      <c r="FE131" s="1417">
        <f t="shared" ref="FE131" si="2453">FD131</f>
        <v>11</v>
      </c>
      <c r="FF131" s="1417">
        <f t="shared" ref="FF131" si="2454">FE131</f>
        <v>11</v>
      </c>
      <c r="FG131" s="1417">
        <f t="shared" ref="FG131" si="2455">FF131</f>
        <v>11</v>
      </c>
      <c r="FH131" s="1416">
        <f>+FG131+1</f>
        <v>12</v>
      </c>
      <c r="FI131" s="1416">
        <f>FH131</f>
        <v>12</v>
      </c>
      <c r="FJ131" s="1416">
        <f t="shared" ref="FJ131" si="2456">FI131</f>
        <v>12</v>
      </c>
      <c r="FK131" s="1416">
        <f t="shared" ref="FK131" si="2457">FJ131</f>
        <v>12</v>
      </c>
      <c r="FL131" s="1416">
        <f t="shared" ref="FL131" si="2458">FK131</f>
        <v>12</v>
      </c>
      <c r="FM131" s="1416">
        <f t="shared" ref="FM131" si="2459">FL131</f>
        <v>12</v>
      </c>
      <c r="FN131" s="1416">
        <f t="shared" ref="FN131" si="2460">FM131</f>
        <v>12</v>
      </c>
      <c r="FO131" s="1416">
        <f t="shared" ref="FO131" si="2461">FN131</f>
        <v>12</v>
      </c>
      <c r="FP131" s="1416">
        <f t="shared" ref="FP131" si="2462">FO131</f>
        <v>12</v>
      </c>
      <c r="FQ131" s="1416">
        <f t="shared" ref="FQ131" si="2463">FP131</f>
        <v>12</v>
      </c>
      <c r="FR131" s="1416">
        <f t="shared" ref="FR131" si="2464">FQ131</f>
        <v>12</v>
      </c>
      <c r="FS131" s="1416">
        <f t="shared" ref="FS131" si="2465">FR131</f>
        <v>12</v>
      </c>
      <c r="FT131" s="1417">
        <f>+FS131+1</f>
        <v>13</v>
      </c>
      <c r="FU131" s="1417">
        <f>FT131</f>
        <v>13</v>
      </c>
      <c r="FV131" s="1417">
        <f t="shared" ref="FV131" si="2466">FU131</f>
        <v>13</v>
      </c>
      <c r="FW131" s="1417">
        <f t="shared" ref="FW131" si="2467">FV131</f>
        <v>13</v>
      </c>
      <c r="FX131" s="1417">
        <f t="shared" ref="FX131" si="2468">FW131</f>
        <v>13</v>
      </c>
      <c r="FY131" s="1417">
        <f t="shared" ref="FY131" si="2469">FX131</f>
        <v>13</v>
      </c>
      <c r="FZ131" s="1417">
        <f t="shared" ref="FZ131" si="2470">FY131</f>
        <v>13</v>
      </c>
      <c r="GA131" s="1417">
        <f t="shared" ref="GA131" si="2471">FZ131</f>
        <v>13</v>
      </c>
      <c r="GB131" s="1417">
        <f t="shared" ref="GB131" si="2472">GA131</f>
        <v>13</v>
      </c>
      <c r="GC131" s="1417">
        <f t="shared" ref="GC131" si="2473">GB131</f>
        <v>13</v>
      </c>
      <c r="GD131" s="1417">
        <f t="shared" ref="GD131" si="2474">GC131</f>
        <v>13</v>
      </c>
      <c r="GE131" s="1417">
        <f t="shared" ref="GE131" si="2475">GD131</f>
        <v>13</v>
      </c>
      <c r="GF131" s="1416">
        <f>+GE131+1</f>
        <v>14</v>
      </c>
      <c r="GG131" s="1416">
        <f>GF131</f>
        <v>14</v>
      </c>
      <c r="GH131" s="1416">
        <f t="shared" ref="GH131" si="2476">GG131</f>
        <v>14</v>
      </c>
      <c r="GI131" s="1416">
        <f t="shared" ref="GI131" si="2477">GH131</f>
        <v>14</v>
      </c>
      <c r="GJ131" s="1416">
        <f t="shared" ref="GJ131" si="2478">GI131</f>
        <v>14</v>
      </c>
      <c r="GK131" s="1416">
        <f t="shared" ref="GK131" si="2479">GJ131</f>
        <v>14</v>
      </c>
      <c r="GL131" s="1416">
        <f t="shared" ref="GL131" si="2480">GK131</f>
        <v>14</v>
      </c>
      <c r="GM131" s="1416">
        <f t="shared" ref="GM131" si="2481">GL131</f>
        <v>14</v>
      </c>
      <c r="GN131" s="1416">
        <f t="shared" ref="GN131" si="2482">GM131</f>
        <v>14</v>
      </c>
      <c r="GO131" s="1416">
        <f t="shared" ref="GO131" si="2483">GN131</f>
        <v>14</v>
      </c>
      <c r="GP131" s="1416">
        <f t="shared" ref="GP131" si="2484">GO131</f>
        <v>14</v>
      </c>
      <c r="GQ131" s="1416">
        <f t="shared" ref="GQ131" si="2485">GP131</f>
        <v>14</v>
      </c>
      <c r="GR131" s="1417">
        <f>+GQ131+1</f>
        <v>15</v>
      </c>
      <c r="GS131" s="1417">
        <f>GR131</f>
        <v>15</v>
      </c>
      <c r="GT131" s="1417">
        <f t="shared" ref="GT131" si="2486">GS131</f>
        <v>15</v>
      </c>
      <c r="GU131" s="1417">
        <f t="shared" ref="GU131" si="2487">GT131</f>
        <v>15</v>
      </c>
      <c r="GV131" s="1417">
        <f t="shared" ref="GV131" si="2488">GU131</f>
        <v>15</v>
      </c>
      <c r="GW131" s="1417">
        <f t="shared" ref="GW131" si="2489">GV131</f>
        <v>15</v>
      </c>
      <c r="GX131" s="1417">
        <f t="shared" ref="GX131" si="2490">GW131</f>
        <v>15</v>
      </c>
      <c r="GY131" s="1417">
        <f t="shared" ref="GY131" si="2491">GX131</f>
        <v>15</v>
      </c>
      <c r="GZ131" s="1417">
        <f t="shared" ref="GZ131" si="2492">GY131</f>
        <v>15</v>
      </c>
      <c r="HA131" s="1417">
        <f t="shared" ref="HA131" si="2493">GZ131</f>
        <v>15</v>
      </c>
      <c r="HB131" s="1417">
        <f t="shared" ref="HB131" si="2494">HA131</f>
        <v>15</v>
      </c>
      <c r="HC131" s="1417">
        <f t="shared" ref="HC131" si="2495">HB131</f>
        <v>15</v>
      </c>
      <c r="HD131" s="1416">
        <f>+HC131+1</f>
        <v>16</v>
      </c>
      <c r="HE131" s="1416">
        <f>HD131</f>
        <v>16</v>
      </c>
      <c r="HF131" s="1416">
        <f t="shared" ref="HF131" si="2496">HE131</f>
        <v>16</v>
      </c>
      <c r="HG131" s="1416">
        <f t="shared" ref="HG131" si="2497">HF131</f>
        <v>16</v>
      </c>
      <c r="HH131" s="1416">
        <f t="shared" ref="HH131" si="2498">HG131</f>
        <v>16</v>
      </c>
      <c r="HI131" s="1416">
        <f t="shared" ref="HI131" si="2499">HH131</f>
        <v>16</v>
      </c>
      <c r="HJ131" s="1416">
        <f t="shared" ref="HJ131" si="2500">HI131</f>
        <v>16</v>
      </c>
      <c r="HK131" s="1416">
        <f t="shared" ref="HK131" si="2501">HJ131</f>
        <v>16</v>
      </c>
      <c r="HL131" s="1416">
        <f t="shared" ref="HL131" si="2502">HK131</f>
        <v>16</v>
      </c>
      <c r="HM131" s="1416">
        <f t="shared" ref="HM131" si="2503">HL131</f>
        <v>16</v>
      </c>
      <c r="HN131" s="1416">
        <f t="shared" ref="HN131" si="2504">HM131</f>
        <v>16</v>
      </c>
      <c r="HO131" s="1416">
        <f t="shared" ref="HO131" si="2505">HN131</f>
        <v>16</v>
      </c>
      <c r="HP131" s="1417">
        <f>+HO131+1</f>
        <v>17</v>
      </c>
      <c r="HQ131" s="1417">
        <f>HP131</f>
        <v>17</v>
      </c>
      <c r="HR131" s="1417">
        <f t="shared" ref="HR131" si="2506">HQ131</f>
        <v>17</v>
      </c>
      <c r="HS131" s="1417">
        <f t="shared" ref="HS131" si="2507">HR131</f>
        <v>17</v>
      </c>
      <c r="HT131" s="1417">
        <f t="shared" ref="HT131" si="2508">HS131</f>
        <v>17</v>
      </c>
      <c r="HU131" s="1417">
        <f t="shared" ref="HU131" si="2509">HT131</f>
        <v>17</v>
      </c>
      <c r="HV131" s="1417">
        <f t="shared" ref="HV131" si="2510">HU131</f>
        <v>17</v>
      </c>
      <c r="HW131" s="1417">
        <f t="shared" ref="HW131" si="2511">HV131</f>
        <v>17</v>
      </c>
      <c r="HX131" s="1417">
        <f t="shared" ref="HX131" si="2512">HW131</f>
        <v>17</v>
      </c>
      <c r="HY131" s="1417">
        <f t="shared" ref="HY131" si="2513">HX131</f>
        <v>17</v>
      </c>
      <c r="HZ131" s="1417">
        <f t="shared" ref="HZ131" si="2514">HY131</f>
        <v>17</v>
      </c>
      <c r="IA131" s="1417">
        <f t="shared" ref="IA131" si="2515">HZ131</f>
        <v>17</v>
      </c>
      <c r="IB131" s="1416">
        <f>+IA131+1</f>
        <v>18</v>
      </c>
    </row>
    <row r="132" spans="2:261" s="313" customFormat="1" ht="11.45" customHeight="1" thickBot="1" x14ac:dyDescent="0.35">
      <c r="B132" s="312"/>
      <c r="Y132" s="481"/>
      <c r="Z132" s="481"/>
      <c r="AA132" s="1949"/>
      <c r="AB132" s="1950"/>
      <c r="AC132" s="1950"/>
      <c r="AD132" s="1950"/>
      <c r="AE132" s="1950"/>
      <c r="AF132" s="1951">
        <f>'JV_Cog&amp;SGA&amp;Dep'!AF22</f>
        <v>1</v>
      </c>
      <c r="AG132" s="1951">
        <f>'JV_Cog&amp;SGA&amp;Dep'!AG22</f>
        <v>1</v>
      </c>
      <c r="AH132" s="1951">
        <f>'JV_Cog&amp;SGA&amp;Dep'!AH22</f>
        <v>1</v>
      </c>
      <c r="AI132" s="1951">
        <f>'JV_Cog&amp;SGA&amp;Dep'!AI22</f>
        <v>1</v>
      </c>
      <c r="AJ132" s="1951">
        <f>'JV_Cog&amp;SGA&amp;Dep'!AJ22</f>
        <v>1</v>
      </c>
      <c r="AK132" s="1951">
        <f>'JV_Cog&amp;SGA&amp;Dep'!AK22</f>
        <v>1</v>
      </c>
      <c r="AL132" s="1951">
        <f>'JV_Cog&amp;SGA&amp;Dep'!AL22</f>
        <v>1</v>
      </c>
      <c r="AM132" s="1951">
        <f>'JV_Cog&amp;SGA&amp;Dep'!AM22</f>
        <v>2</v>
      </c>
      <c r="AN132" s="1951">
        <f>'JV_Cog&amp;SGA&amp;Dep'!AN22</f>
        <v>2</v>
      </c>
      <c r="AO132" s="1951">
        <f>'JV_Cog&amp;SGA&amp;Dep'!AO22</f>
        <v>2</v>
      </c>
      <c r="AP132" s="1951">
        <f>'JV_Cog&amp;SGA&amp;Dep'!AP22</f>
        <v>2</v>
      </c>
      <c r="AQ132" s="1951">
        <f>'JV_Cog&amp;SGA&amp;Dep'!AQ22</f>
        <v>2</v>
      </c>
      <c r="AR132" s="1950">
        <f>'JV_Cog&amp;SGA&amp;Dep'!AR22</f>
        <v>2</v>
      </c>
      <c r="AS132" s="1950">
        <f>'JV_Cog&amp;SGA&amp;Dep'!AS22</f>
        <v>2</v>
      </c>
      <c r="AT132" s="1950">
        <f>'JV_Cog&amp;SGA&amp;Dep'!AT22</f>
        <v>2</v>
      </c>
      <c r="AU132" s="1950">
        <f>'JV_Cog&amp;SGA&amp;Dep'!AU22</f>
        <v>2</v>
      </c>
      <c r="AV132" s="1950">
        <f>'JV_Cog&amp;SGA&amp;Dep'!AV22</f>
        <v>2</v>
      </c>
      <c r="AW132" s="1950">
        <f>'JV_Cog&amp;SGA&amp;Dep'!AW22</f>
        <v>2</v>
      </c>
      <c r="AX132" s="1950">
        <f>'JV_Cog&amp;SGA&amp;Dep'!AX22</f>
        <v>2</v>
      </c>
      <c r="AY132" s="1950">
        <f>'JV_Cog&amp;SGA&amp;Dep'!AY22</f>
        <v>3</v>
      </c>
      <c r="AZ132" s="1950">
        <f>'JV_Cog&amp;SGA&amp;Dep'!AZ22</f>
        <v>3</v>
      </c>
      <c r="BA132" s="1950">
        <f>'JV_Cog&amp;SGA&amp;Dep'!BA22</f>
        <v>3</v>
      </c>
      <c r="BB132" s="1950">
        <f>'JV_Cog&amp;SGA&amp;Dep'!BB22</f>
        <v>3</v>
      </c>
      <c r="BC132" s="1950">
        <f>'JV_Cog&amp;SGA&amp;Dep'!BC22</f>
        <v>3</v>
      </c>
      <c r="BD132" s="1951">
        <f>'JV_Cog&amp;SGA&amp;Dep'!BD22</f>
        <v>3</v>
      </c>
      <c r="BE132" s="1951">
        <f>'JV_Cog&amp;SGA&amp;Dep'!BE22</f>
        <v>3</v>
      </c>
      <c r="BF132" s="1951">
        <f>'JV_Cog&amp;SGA&amp;Dep'!BF22</f>
        <v>3</v>
      </c>
      <c r="BG132" s="1951">
        <f>'JV_Cog&amp;SGA&amp;Dep'!BG22</f>
        <v>3</v>
      </c>
      <c r="BH132" s="1951">
        <f>'JV_Cog&amp;SGA&amp;Dep'!BH22</f>
        <v>3</v>
      </c>
      <c r="BI132" s="1951">
        <f>'JV_Cog&amp;SGA&amp;Dep'!BI22</f>
        <v>3</v>
      </c>
      <c r="BJ132" s="1951">
        <f>'JV_Cog&amp;SGA&amp;Dep'!BJ22</f>
        <v>3</v>
      </c>
      <c r="BK132" s="1951">
        <f>'JV_Cog&amp;SGA&amp;Dep'!BK22</f>
        <v>4</v>
      </c>
      <c r="BL132" s="1951">
        <f>'JV_Cog&amp;SGA&amp;Dep'!BL22</f>
        <v>4</v>
      </c>
      <c r="BM132" s="1951">
        <f>'JV_Cog&amp;SGA&amp;Dep'!BM22</f>
        <v>4</v>
      </c>
      <c r="BN132" s="1951">
        <f>'JV_Cog&amp;SGA&amp;Dep'!BN22</f>
        <v>4</v>
      </c>
      <c r="BO132" s="1951">
        <f>'JV_Cog&amp;SGA&amp;Dep'!BO22</f>
        <v>4</v>
      </c>
      <c r="BP132" s="1950">
        <f>'JV_Cog&amp;SGA&amp;Dep'!BP22</f>
        <v>4</v>
      </c>
      <c r="BQ132" s="1950">
        <f>'JV_Cog&amp;SGA&amp;Dep'!BQ22</f>
        <v>4</v>
      </c>
      <c r="BR132" s="1950">
        <f>'JV_Cog&amp;SGA&amp;Dep'!BR22</f>
        <v>4</v>
      </c>
      <c r="BS132" s="1950">
        <f>'JV_Cog&amp;SGA&amp;Dep'!BS22</f>
        <v>4</v>
      </c>
      <c r="BT132" s="1950">
        <f>'JV_Cog&amp;SGA&amp;Dep'!BT22</f>
        <v>4</v>
      </c>
      <c r="BU132" s="1950">
        <f>'JV_Cog&amp;SGA&amp;Dep'!BU22</f>
        <v>4</v>
      </c>
      <c r="BV132" s="1950">
        <f>'JV_Cog&amp;SGA&amp;Dep'!BV22</f>
        <v>4</v>
      </c>
      <c r="BW132" s="1950">
        <f>'JV_Cog&amp;SGA&amp;Dep'!BW22</f>
        <v>5</v>
      </c>
      <c r="BX132" s="1950">
        <f>'JV_Cog&amp;SGA&amp;Dep'!BX22</f>
        <v>5</v>
      </c>
      <c r="BY132" s="1950">
        <f>'JV_Cog&amp;SGA&amp;Dep'!BY22</f>
        <v>5</v>
      </c>
      <c r="BZ132" s="1950">
        <f>'JV_Cog&amp;SGA&amp;Dep'!BZ22</f>
        <v>5</v>
      </c>
      <c r="CA132" s="1950">
        <f>'JV_Cog&amp;SGA&amp;Dep'!CA22</f>
        <v>5</v>
      </c>
      <c r="CB132" s="1951">
        <f>'JV_Cog&amp;SGA&amp;Dep'!CB22</f>
        <v>5</v>
      </c>
      <c r="CC132" s="1951">
        <f>'JV_Cog&amp;SGA&amp;Dep'!CC22</f>
        <v>5</v>
      </c>
      <c r="CD132" s="1951">
        <f>'JV_Cog&amp;SGA&amp;Dep'!CD22</f>
        <v>5</v>
      </c>
      <c r="CE132" s="1951">
        <f>'JV_Cog&amp;SGA&amp;Dep'!CE22</f>
        <v>5</v>
      </c>
      <c r="CF132" s="1951">
        <f>'JV_Cog&amp;SGA&amp;Dep'!CF22</f>
        <v>5</v>
      </c>
      <c r="CG132" s="1951">
        <f>'JV_Cog&amp;SGA&amp;Dep'!CG22</f>
        <v>5</v>
      </c>
      <c r="CH132" s="1951">
        <f>'JV_Cog&amp;SGA&amp;Dep'!CH22</f>
        <v>5</v>
      </c>
      <c r="CI132" s="1951">
        <f>'JV_Cog&amp;SGA&amp;Dep'!CI22</f>
        <v>6</v>
      </c>
      <c r="CJ132" s="1951">
        <f>'JV_Cog&amp;SGA&amp;Dep'!CJ22</f>
        <v>6</v>
      </c>
      <c r="CK132" s="1951">
        <f>'JV_Cog&amp;SGA&amp;Dep'!CK22</f>
        <v>6</v>
      </c>
      <c r="CL132" s="1951">
        <f>'JV_Cog&amp;SGA&amp;Dep'!CL22</f>
        <v>6</v>
      </c>
      <c r="CM132" s="1951">
        <f>'JV_Cog&amp;SGA&amp;Dep'!CM22</f>
        <v>6</v>
      </c>
      <c r="CN132" s="1950">
        <f>'JV_Cog&amp;SGA&amp;Dep'!CN22</f>
        <v>6</v>
      </c>
      <c r="CO132" s="1950">
        <f>'JV_Cog&amp;SGA&amp;Dep'!CO22</f>
        <v>6</v>
      </c>
      <c r="CP132" s="1950">
        <f>'JV_Cog&amp;SGA&amp;Dep'!CP22</f>
        <v>6</v>
      </c>
      <c r="CQ132" s="1950">
        <f>'JV_Cog&amp;SGA&amp;Dep'!CQ22</f>
        <v>6</v>
      </c>
      <c r="CR132" s="1950">
        <f>'JV_Cog&amp;SGA&amp;Dep'!CR22</f>
        <v>6</v>
      </c>
      <c r="CS132" s="1950">
        <f>'JV_Cog&amp;SGA&amp;Dep'!CS22</f>
        <v>6</v>
      </c>
      <c r="CT132" s="1950">
        <f>'JV_Cog&amp;SGA&amp;Dep'!CT22</f>
        <v>6</v>
      </c>
      <c r="CU132" s="1950">
        <f>'JV_Cog&amp;SGA&amp;Dep'!CU22</f>
        <v>7</v>
      </c>
      <c r="CV132" s="1950">
        <f>'JV_Cog&amp;SGA&amp;Dep'!CV22</f>
        <v>7</v>
      </c>
      <c r="CW132" s="1950">
        <f>'JV_Cog&amp;SGA&amp;Dep'!CW22</f>
        <v>7</v>
      </c>
      <c r="CX132" s="1950">
        <f>'JV_Cog&amp;SGA&amp;Dep'!CX22</f>
        <v>7</v>
      </c>
      <c r="CY132" s="1950">
        <f>'JV_Cog&amp;SGA&amp;Dep'!CY22</f>
        <v>7</v>
      </c>
      <c r="CZ132" s="1951">
        <f>'JV_Cog&amp;SGA&amp;Dep'!CZ22</f>
        <v>7</v>
      </c>
      <c r="DA132" s="1951">
        <f>'JV_Cog&amp;SGA&amp;Dep'!DA22</f>
        <v>7</v>
      </c>
      <c r="DB132" s="1951">
        <f>'JV_Cog&amp;SGA&amp;Dep'!DB22</f>
        <v>7</v>
      </c>
      <c r="DC132" s="1951">
        <f>'JV_Cog&amp;SGA&amp;Dep'!DC22</f>
        <v>7</v>
      </c>
      <c r="DD132" s="1951">
        <f>'JV_Cog&amp;SGA&amp;Dep'!DD22</f>
        <v>7</v>
      </c>
      <c r="DE132" s="1951">
        <f>'JV_Cog&amp;SGA&amp;Dep'!DE22</f>
        <v>7</v>
      </c>
      <c r="DF132" s="1951">
        <f>'JV_Cog&amp;SGA&amp;Dep'!DF22</f>
        <v>7</v>
      </c>
      <c r="DG132" s="1951">
        <f>'JV_Cog&amp;SGA&amp;Dep'!DG22</f>
        <v>8</v>
      </c>
      <c r="DH132" s="1951">
        <f>'JV_Cog&amp;SGA&amp;Dep'!DH22</f>
        <v>8</v>
      </c>
      <c r="DI132" s="1951">
        <f>'JV_Cog&amp;SGA&amp;Dep'!DI22</f>
        <v>8</v>
      </c>
      <c r="DJ132" s="1951">
        <f>'JV_Cog&amp;SGA&amp;Dep'!DJ22</f>
        <v>8</v>
      </c>
      <c r="DK132" s="1951">
        <f>'JV_Cog&amp;SGA&amp;Dep'!DK22</f>
        <v>8</v>
      </c>
      <c r="DL132" s="1950">
        <f>'JV_Cog&amp;SGA&amp;Dep'!DL22</f>
        <v>8</v>
      </c>
      <c r="DM132" s="1950">
        <f>'JV_Cog&amp;SGA&amp;Dep'!DM22</f>
        <v>8</v>
      </c>
      <c r="DN132" s="1950">
        <f>'JV_Cog&amp;SGA&amp;Dep'!DN22</f>
        <v>8</v>
      </c>
      <c r="DO132" s="1950">
        <f>'JV_Cog&amp;SGA&amp;Dep'!DO22</f>
        <v>8</v>
      </c>
      <c r="DP132" s="1950">
        <f>'JV_Cog&amp;SGA&amp;Dep'!DP22</f>
        <v>8</v>
      </c>
      <c r="DQ132" s="1950">
        <f>'JV_Cog&amp;SGA&amp;Dep'!DQ22</f>
        <v>8</v>
      </c>
      <c r="DR132" s="1950">
        <f>'JV_Cog&amp;SGA&amp;Dep'!DR22</f>
        <v>8</v>
      </c>
      <c r="DS132" s="1950">
        <f>'JV_Cog&amp;SGA&amp;Dep'!DS22</f>
        <v>9</v>
      </c>
      <c r="DT132" s="1950">
        <f>'JV_Cog&amp;SGA&amp;Dep'!DT22</f>
        <v>9</v>
      </c>
      <c r="DU132" s="1950">
        <f>'JV_Cog&amp;SGA&amp;Dep'!DU22</f>
        <v>9</v>
      </c>
      <c r="DV132" s="1950">
        <f>'JV_Cog&amp;SGA&amp;Dep'!DV22</f>
        <v>9</v>
      </c>
      <c r="DW132" s="1950">
        <f>'JV_Cog&amp;SGA&amp;Dep'!DW22</f>
        <v>9</v>
      </c>
      <c r="DX132" s="1951">
        <f>'JV_Cog&amp;SGA&amp;Dep'!DX22</f>
        <v>9</v>
      </c>
      <c r="DY132" s="1951">
        <f>'JV_Cog&amp;SGA&amp;Dep'!DY22</f>
        <v>9</v>
      </c>
      <c r="DZ132" s="1951">
        <f>'JV_Cog&amp;SGA&amp;Dep'!DZ22</f>
        <v>9</v>
      </c>
      <c r="EA132" s="1951">
        <f>'JV_Cog&amp;SGA&amp;Dep'!EA22</f>
        <v>9</v>
      </c>
      <c r="EB132" s="1951">
        <f>'JV_Cog&amp;SGA&amp;Dep'!EB22</f>
        <v>9</v>
      </c>
      <c r="EC132" s="1951">
        <f>'JV_Cog&amp;SGA&amp;Dep'!EC22</f>
        <v>9</v>
      </c>
      <c r="ED132" s="1951">
        <f>'JV_Cog&amp;SGA&amp;Dep'!ED22</f>
        <v>9</v>
      </c>
      <c r="EE132" s="1951">
        <f>'JV_Cog&amp;SGA&amp;Dep'!EE22</f>
        <v>10</v>
      </c>
      <c r="EF132" s="1951">
        <f>'JV_Cog&amp;SGA&amp;Dep'!EF22</f>
        <v>10</v>
      </c>
      <c r="EG132" s="1951">
        <f>'JV_Cog&amp;SGA&amp;Dep'!EG22</f>
        <v>10</v>
      </c>
      <c r="EH132" s="1951">
        <f>'JV_Cog&amp;SGA&amp;Dep'!EH22</f>
        <v>10</v>
      </c>
      <c r="EI132" s="1951">
        <f>'JV_Cog&amp;SGA&amp;Dep'!EI22</f>
        <v>10</v>
      </c>
      <c r="EJ132" s="1950">
        <f>'JV_Cog&amp;SGA&amp;Dep'!EJ22</f>
        <v>10</v>
      </c>
      <c r="EK132" s="1950">
        <f>'JV_Cog&amp;SGA&amp;Dep'!EK22</f>
        <v>10</v>
      </c>
      <c r="EL132" s="1950">
        <f>'JV_Cog&amp;SGA&amp;Dep'!EL22</f>
        <v>10</v>
      </c>
      <c r="EM132" s="1950">
        <f>'JV_Cog&amp;SGA&amp;Dep'!EM22</f>
        <v>10</v>
      </c>
      <c r="EN132" s="1950">
        <f>'JV_Cog&amp;SGA&amp;Dep'!EN22</f>
        <v>10</v>
      </c>
      <c r="EO132" s="1950">
        <f>'JV_Cog&amp;SGA&amp;Dep'!EO22</f>
        <v>10</v>
      </c>
      <c r="EP132" s="1950">
        <f>'JV_Cog&amp;SGA&amp;Dep'!EP22</f>
        <v>10</v>
      </c>
      <c r="EQ132" s="1950">
        <f>'JV_Cog&amp;SGA&amp;Dep'!EQ22</f>
        <v>11</v>
      </c>
      <c r="ER132" s="1950">
        <f>'JV_Cog&amp;SGA&amp;Dep'!ER22</f>
        <v>11</v>
      </c>
      <c r="ES132" s="1950">
        <f>'JV_Cog&amp;SGA&amp;Dep'!ES22</f>
        <v>11</v>
      </c>
      <c r="ET132" s="1950">
        <f>'JV_Cog&amp;SGA&amp;Dep'!ET22</f>
        <v>11</v>
      </c>
      <c r="EU132" s="1950">
        <f>'JV_Cog&amp;SGA&amp;Dep'!EU22</f>
        <v>11</v>
      </c>
      <c r="EV132" s="1951">
        <f>'JV_Cog&amp;SGA&amp;Dep'!EV22</f>
        <v>11</v>
      </c>
      <c r="EW132" s="1951">
        <f>'JV_Cog&amp;SGA&amp;Dep'!EW22</f>
        <v>11</v>
      </c>
      <c r="EX132" s="1951">
        <f>'JV_Cog&amp;SGA&amp;Dep'!EX22</f>
        <v>11</v>
      </c>
      <c r="EY132" s="1951">
        <f>'JV_Cog&amp;SGA&amp;Dep'!EY22</f>
        <v>11</v>
      </c>
      <c r="EZ132" s="1951">
        <f>'JV_Cog&amp;SGA&amp;Dep'!EZ22</f>
        <v>11</v>
      </c>
      <c r="FA132" s="1951">
        <f>'JV_Cog&amp;SGA&amp;Dep'!FA22</f>
        <v>11</v>
      </c>
      <c r="FB132" s="1951">
        <f>'JV_Cog&amp;SGA&amp;Dep'!FB22</f>
        <v>11</v>
      </c>
      <c r="FC132" s="1951">
        <f>'JV_Cog&amp;SGA&amp;Dep'!FC22</f>
        <v>12</v>
      </c>
      <c r="FD132" s="1951">
        <f>'JV_Cog&amp;SGA&amp;Dep'!FD22</f>
        <v>12</v>
      </c>
      <c r="FE132" s="1951">
        <f>'JV_Cog&amp;SGA&amp;Dep'!FE22</f>
        <v>12</v>
      </c>
      <c r="FF132" s="1951">
        <f>'JV_Cog&amp;SGA&amp;Dep'!FF22</f>
        <v>12</v>
      </c>
      <c r="FG132" s="1951">
        <f>'JV_Cog&amp;SGA&amp;Dep'!FG22</f>
        <v>12</v>
      </c>
      <c r="FH132" s="1950">
        <f>'JV_Cog&amp;SGA&amp;Dep'!FH22</f>
        <v>12</v>
      </c>
      <c r="FI132" s="1950">
        <f>'JV_Cog&amp;SGA&amp;Dep'!FI22</f>
        <v>12</v>
      </c>
      <c r="FJ132" s="1950">
        <f>'JV_Cog&amp;SGA&amp;Dep'!FJ22</f>
        <v>12</v>
      </c>
      <c r="FK132" s="1950">
        <f>'JV_Cog&amp;SGA&amp;Dep'!FK22</f>
        <v>12</v>
      </c>
      <c r="FL132" s="1950">
        <f>'JV_Cog&amp;SGA&amp;Dep'!FL22</f>
        <v>12</v>
      </c>
      <c r="FM132" s="1950">
        <f>'JV_Cog&amp;SGA&amp;Dep'!FM22</f>
        <v>12</v>
      </c>
      <c r="FN132" s="1950">
        <f>'JV_Cog&amp;SGA&amp;Dep'!FN22</f>
        <v>12</v>
      </c>
      <c r="FO132" s="1950">
        <f>'JV_Cog&amp;SGA&amp;Dep'!FO22</f>
        <v>13</v>
      </c>
      <c r="FP132" s="1950">
        <f>'JV_Cog&amp;SGA&amp;Dep'!FP22</f>
        <v>13</v>
      </c>
      <c r="FQ132" s="1950">
        <f>'JV_Cog&amp;SGA&amp;Dep'!FQ22</f>
        <v>13</v>
      </c>
      <c r="FR132" s="1950">
        <f>'JV_Cog&amp;SGA&amp;Dep'!FR22</f>
        <v>13</v>
      </c>
      <c r="FS132" s="1950">
        <f>'JV_Cog&amp;SGA&amp;Dep'!FS22</f>
        <v>13</v>
      </c>
      <c r="FT132" s="1951">
        <f>'JV_Cog&amp;SGA&amp;Dep'!FT22</f>
        <v>13</v>
      </c>
      <c r="FU132" s="1951">
        <f>'JV_Cog&amp;SGA&amp;Dep'!FU22</f>
        <v>13</v>
      </c>
      <c r="FV132" s="1951">
        <f>'JV_Cog&amp;SGA&amp;Dep'!FV22</f>
        <v>13</v>
      </c>
      <c r="FW132" s="1951">
        <f>'JV_Cog&amp;SGA&amp;Dep'!FW22</f>
        <v>13</v>
      </c>
      <c r="FX132" s="1951">
        <f>'JV_Cog&amp;SGA&amp;Dep'!FX22</f>
        <v>13</v>
      </c>
      <c r="FY132" s="1951">
        <f>'JV_Cog&amp;SGA&amp;Dep'!FY22</f>
        <v>13</v>
      </c>
      <c r="FZ132" s="1951">
        <f>'JV_Cog&amp;SGA&amp;Dep'!FZ22</f>
        <v>13</v>
      </c>
      <c r="GA132" s="1951">
        <f>'JV_Cog&amp;SGA&amp;Dep'!GA22</f>
        <v>14</v>
      </c>
      <c r="GB132" s="1951">
        <f>'JV_Cog&amp;SGA&amp;Dep'!GB22</f>
        <v>14</v>
      </c>
      <c r="GC132" s="1951">
        <f>'JV_Cog&amp;SGA&amp;Dep'!GC22</f>
        <v>14</v>
      </c>
      <c r="GD132" s="1951">
        <f>'JV_Cog&amp;SGA&amp;Dep'!GD22</f>
        <v>14</v>
      </c>
      <c r="GE132" s="1951">
        <f>'JV_Cog&amp;SGA&amp;Dep'!GE22</f>
        <v>14</v>
      </c>
      <c r="GF132" s="1950">
        <f>'JV_Cog&amp;SGA&amp;Dep'!GF22</f>
        <v>14</v>
      </c>
      <c r="GG132" s="1950">
        <f>'JV_Cog&amp;SGA&amp;Dep'!GG22</f>
        <v>14</v>
      </c>
      <c r="GH132" s="1950">
        <f>'JV_Cog&amp;SGA&amp;Dep'!GH22</f>
        <v>14</v>
      </c>
      <c r="GI132" s="1950">
        <f>'JV_Cog&amp;SGA&amp;Dep'!GI22</f>
        <v>14</v>
      </c>
      <c r="GJ132" s="1950">
        <f>'JV_Cog&amp;SGA&amp;Dep'!GJ22</f>
        <v>14</v>
      </c>
      <c r="GK132" s="1950">
        <f>'JV_Cog&amp;SGA&amp;Dep'!GK22</f>
        <v>14</v>
      </c>
      <c r="GL132" s="1950">
        <f>'JV_Cog&amp;SGA&amp;Dep'!GL22</f>
        <v>14</v>
      </c>
      <c r="GM132" s="1950">
        <f>'JV_Cog&amp;SGA&amp;Dep'!GM22</f>
        <v>15</v>
      </c>
      <c r="GN132" s="1950">
        <f>'JV_Cog&amp;SGA&amp;Dep'!GN22</f>
        <v>15</v>
      </c>
      <c r="GO132" s="1950">
        <f>'JV_Cog&amp;SGA&amp;Dep'!GO22</f>
        <v>15</v>
      </c>
      <c r="GP132" s="1950">
        <f>'JV_Cog&amp;SGA&amp;Dep'!GP22</f>
        <v>15</v>
      </c>
      <c r="GQ132" s="1950">
        <f>'JV_Cog&amp;SGA&amp;Dep'!GQ22</f>
        <v>15</v>
      </c>
      <c r="GR132" s="1951">
        <f>'JV_Cog&amp;SGA&amp;Dep'!GR22</f>
        <v>15</v>
      </c>
      <c r="GS132" s="1951">
        <f>'JV_Cog&amp;SGA&amp;Dep'!GS22</f>
        <v>15</v>
      </c>
      <c r="GT132" s="1951">
        <f>'JV_Cog&amp;SGA&amp;Dep'!GT22</f>
        <v>15</v>
      </c>
      <c r="GU132" s="1951">
        <f>'JV_Cog&amp;SGA&amp;Dep'!GU22</f>
        <v>15</v>
      </c>
      <c r="GV132" s="1951">
        <f>'JV_Cog&amp;SGA&amp;Dep'!GV22</f>
        <v>15</v>
      </c>
      <c r="GW132" s="1951">
        <f>'JV_Cog&amp;SGA&amp;Dep'!GW22</f>
        <v>15</v>
      </c>
      <c r="GX132" s="1951">
        <f>'JV_Cog&amp;SGA&amp;Dep'!GX22</f>
        <v>15</v>
      </c>
      <c r="GY132" s="1951">
        <f>'JV_Cog&amp;SGA&amp;Dep'!GY22</f>
        <v>16</v>
      </c>
      <c r="GZ132" s="1951">
        <f>'JV_Cog&amp;SGA&amp;Dep'!GZ22</f>
        <v>16</v>
      </c>
      <c r="HA132" s="1951">
        <f>'JV_Cog&amp;SGA&amp;Dep'!HA22</f>
        <v>16</v>
      </c>
      <c r="HB132" s="1951">
        <f>'JV_Cog&amp;SGA&amp;Dep'!HB22</f>
        <v>16</v>
      </c>
      <c r="HC132" s="1951">
        <f>'JV_Cog&amp;SGA&amp;Dep'!HC22</f>
        <v>16</v>
      </c>
      <c r="HD132" s="1950">
        <f>'JV_Cog&amp;SGA&amp;Dep'!HD22</f>
        <v>16</v>
      </c>
      <c r="HE132" s="1950">
        <f>'JV_Cog&amp;SGA&amp;Dep'!HE22</f>
        <v>16</v>
      </c>
      <c r="HF132" s="1950">
        <f>'JV_Cog&amp;SGA&amp;Dep'!HF22</f>
        <v>16</v>
      </c>
      <c r="HG132" s="1950">
        <f>'JV_Cog&amp;SGA&amp;Dep'!HG22</f>
        <v>16</v>
      </c>
      <c r="HH132" s="1950">
        <f>'JV_Cog&amp;SGA&amp;Dep'!HH22</f>
        <v>16</v>
      </c>
      <c r="HI132" s="1950">
        <f>'JV_Cog&amp;SGA&amp;Dep'!HI22</f>
        <v>16</v>
      </c>
      <c r="HJ132" s="1950">
        <f>'JV_Cog&amp;SGA&amp;Dep'!HJ22</f>
        <v>16</v>
      </c>
      <c r="HK132" s="1950">
        <f>'JV_Cog&amp;SGA&amp;Dep'!HK22</f>
        <v>17</v>
      </c>
      <c r="HL132" s="1950">
        <f>'JV_Cog&amp;SGA&amp;Dep'!HL22</f>
        <v>17</v>
      </c>
      <c r="HM132" s="1950">
        <f>'JV_Cog&amp;SGA&amp;Dep'!HM22</f>
        <v>17</v>
      </c>
      <c r="HN132" s="1950">
        <f>'JV_Cog&amp;SGA&amp;Dep'!HN22</f>
        <v>17</v>
      </c>
      <c r="HO132" s="1950">
        <f>'JV_Cog&amp;SGA&amp;Dep'!HO22</f>
        <v>17</v>
      </c>
      <c r="HP132" s="1951">
        <f>'JV_Cog&amp;SGA&amp;Dep'!HP22</f>
        <v>17</v>
      </c>
      <c r="HQ132" s="1951">
        <f>'JV_Cog&amp;SGA&amp;Dep'!HQ22</f>
        <v>17</v>
      </c>
      <c r="HR132" s="1951">
        <f>'JV_Cog&amp;SGA&amp;Dep'!HR22</f>
        <v>17</v>
      </c>
      <c r="HS132" s="1951">
        <f>'JV_Cog&amp;SGA&amp;Dep'!HS22</f>
        <v>17</v>
      </c>
      <c r="HT132" s="1951">
        <f>'JV_Cog&amp;SGA&amp;Dep'!HT22</f>
        <v>17</v>
      </c>
      <c r="HU132" s="1951">
        <f>'JV_Cog&amp;SGA&amp;Dep'!HU22</f>
        <v>17</v>
      </c>
      <c r="HV132" s="1951">
        <f>'JV_Cog&amp;SGA&amp;Dep'!HV22</f>
        <v>17</v>
      </c>
      <c r="HW132" s="1951">
        <f>'JV_Cog&amp;SGA&amp;Dep'!HW22</f>
        <v>18</v>
      </c>
      <c r="HX132" s="1951">
        <f>'JV_Cog&amp;SGA&amp;Dep'!HX22</f>
        <v>18</v>
      </c>
      <c r="HY132" s="1951">
        <f>'JV_Cog&amp;SGA&amp;Dep'!HY22</f>
        <v>18</v>
      </c>
      <c r="HZ132" s="1951">
        <f>'JV_Cog&amp;SGA&amp;Dep'!HZ22</f>
        <v>18</v>
      </c>
      <c r="IA132" s="1951">
        <f>'JV_Cog&amp;SGA&amp;Dep'!IA22</f>
        <v>18</v>
      </c>
      <c r="IB132" s="1950">
        <f>'JV_Cog&amp;SGA&amp;Dep'!IB22</f>
        <v>0</v>
      </c>
    </row>
    <row r="133" spans="2:261" x14ac:dyDescent="0.3">
      <c r="C133" s="400" t="s">
        <v>339</v>
      </c>
      <c r="D133" s="294"/>
      <c r="E133" s="382"/>
      <c r="F133" s="382"/>
      <c r="G133" s="382"/>
      <c r="H133" s="382"/>
      <c r="I133" s="382"/>
      <c r="J133" s="382"/>
      <c r="K133" s="382"/>
      <c r="L133" s="382"/>
      <c r="M133" s="382"/>
      <c r="N133" s="382"/>
      <c r="O133" s="382"/>
      <c r="P133" s="382"/>
      <c r="Q133" s="382"/>
      <c r="R133" s="382"/>
      <c r="S133" s="382"/>
      <c r="T133" s="382"/>
      <c r="U133" s="382"/>
      <c r="V133" s="382"/>
      <c r="W133" s="383"/>
      <c r="Y133" s="1436" t="s">
        <v>1299</v>
      </c>
      <c r="Z133" s="1257"/>
      <c r="AA133" s="1257">
        <f t="shared" ref="AA133:CL133" si="2516">VALUE(YEAR(AA135))</f>
        <v>2020</v>
      </c>
      <c r="AB133" s="1257">
        <f t="shared" si="2516"/>
        <v>2020</v>
      </c>
      <c r="AC133" s="1257">
        <f t="shared" si="2516"/>
        <v>2020</v>
      </c>
      <c r="AD133" s="1257">
        <f t="shared" si="2516"/>
        <v>2020</v>
      </c>
      <c r="AE133" s="1257">
        <f t="shared" si="2516"/>
        <v>2020</v>
      </c>
      <c r="AF133" s="1257">
        <f t="shared" si="2516"/>
        <v>2020</v>
      </c>
      <c r="AG133" s="1257">
        <f t="shared" si="2516"/>
        <v>2020</v>
      </c>
      <c r="AH133" s="1257">
        <f t="shared" si="2516"/>
        <v>2020</v>
      </c>
      <c r="AI133" s="1257">
        <f t="shared" si="2516"/>
        <v>2020</v>
      </c>
      <c r="AJ133" s="1257">
        <f t="shared" si="2516"/>
        <v>2020</v>
      </c>
      <c r="AK133" s="1257">
        <f t="shared" si="2516"/>
        <v>2020</v>
      </c>
      <c r="AL133" s="1257">
        <f t="shared" si="2516"/>
        <v>2020</v>
      </c>
      <c r="AM133" s="1260">
        <f t="shared" si="2516"/>
        <v>2021</v>
      </c>
      <c r="AN133" s="1260">
        <f t="shared" si="2516"/>
        <v>2021</v>
      </c>
      <c r="AO133" s="1260">
        <f t="shared" si="2516"/>
        <v>2021</v>
      </c>
      <c r="AP133" s="1260">
        <f t="shared" si="2516"/>
        <v>2021</v>
      </c>
      <c r="AQ133" s="1260">
        <f t="shared" si="2516"/>
        <v>2021</v>
      </c>
      <c r="AR133" s="1260">
        <f t="shared" si="2516"/>
        <v>2021</v>
      </c>
      <c r="AS133" s="1260">
        <f t="shared" si="2516"/>
        <v>2021</v>
      </c>
      <c r="AT133" s="1260">
        <f t="shared" si="2516"/>
        <v>2021</v>
      </c>
      <c r="AU133" s="1260">
        <f t="shared" si="2516"/>
        <v>2021</v>
      </c>
      <c r="AV133" s="1260">
        <f t="shared" si="2516"/>
        <v>2021</v>
      </c>
      <c r="AW133" s="1260">
        <f t="shared" si="2516"/>
        <v>2021</v>
      </c>
      <c r="AX133" s="1260">
        <f t="shared" si="2516"/>
        <v>2021</v>
      </c>
      <c r="AY133" s="1257">
        <f t="shared" si="2516"/>
        <v>2022</v>
      </c>
      <c r="AZ133" s="1257">
        <f t="shared" si="2516"/>
        <v>2022</v>
      </c>
      <c r="BA133" s="1257">
        <f t="shared" si="2516"/>
        <v>2022</v>
      </c>
      <c r="BB133" s="1257">
        <f t="shared" si="2516"/>
        <v>2022</v>
      </c>
      <c r="BC133" s="1257">
        <f t="shared" si="2516"/>
        <v>2022</v>
      </c>
      <c r="BD133" s="1257">
        <f t="shared" si="2516"/>
        <v>2022</v>
      </c>
      <c r="BE133" s="1257">
        <f t="shared" si="2516"/>
        <v>2022</v>
      </c>
      <c r="BF133" s="1257">
        <f t="shared" si="2516"/>
        <v>2022</v>
      </c>
      <c r="BG133" s="1257">
        <f t="shared" si="2516"/>
        <v>2022</v>
      </c>
      <c r="BH133" s="1257">
        <f t="shared" si="2516"/>
        <v>2022</v>
      </c>
      <c r="BI133" s="1257">
        <f t="shared" si="2516"/>
        <v>2022</v>
      </c>
      <c r="BJ133" s="1257">
        <f t="shared" si="2516"/>
        <v>2022</v>
      </c>
      <c r="BK133" s="1260">
        <f t="shared" si="2516"/>
        <v>2023</v>
      </c>
      <c r="BL133" s="1260">
        <f t="shared" si="2516"/>
        <v>2023</v>
      </c>
      <c r="BM133" s="1260">
        <f t="shared" si="2516"/>
        <v>2023</v>
      </c>
      <c r="BN133" s="1260">
        <f t="shared" si="2516"/>
        <v>2023</v>
      </c>
      <c r="BO133" s="1260">
        <f t="shared" si="2516"/>
        <v>2023</v>
      </c>
      <c r="BP133" s="1260">
        <f t="shared" si="2516"/>
        <v>2023</v>
      </c>
      <c r="BQ133" s="1260">
        <f t="shared" si="2516"/>
        <v>2023</v>
      </c>
      <c r="BR133" s="1260">
        <f t="shared" si="2516"/>
        <v>2023</v>
      </c>
      <c r="BS133" s="1260">
        <f t="shared" si="2516"/>
        <v>2023</v>
      </c>
      <c r="BT133" s="1260">
        <f t="shared" si="2516"/>
        <v>2023</v>
      </c>
      <c r="BU133" s="1260">
        <f t="shared" si="2516"/>
        <v>2023</v>
      </c>
      <c r="BV133" s="1260">
        <f t="shared" si="2516"/>
        <v>2023</v>
      </c>
      <c r="BW133" s="1257">
        <f t="shared" si="2516"/>
        <v>2024</v>
      </c>
      <c r="BX133" s="1257">
        <f t="shared" si="2516"/>
        <v>2024</v>
      </c>
      <c r="BY133" s="1257">
        <f t="shared" si="2516"/>
        <v>2024</v>
      </c>
      <c r="BZ133" s="1257">
        <f t="shared" si="2516"/>
        <v>2024</v>
      </c>
      <c r="CA133" s="1257">
        <f t="shared" si="2516"/>
        <v>2024</v>
      </c>
      <c r="CB133" s="1257">
        <f t="shared" si="2516"/>
        <v>2024</v>
      </c>
      <c r="CC133" s="1257">
        <f t="shared" si="2516"/>
        <v>2024</v>
      </c>
      <c r="CD133" s="1257">
        <f t="shared" si="2516"/>
        <v>2024</v>
      </c>
      <c r="CE133" s="1257">
        <f t="shared" si="2516"/>
        <v>2024</v>
      </c>
      <c r="CF133" s="1257">
        <f t="shared" si="2516"/>
        <v>2024</v>
      </c>
      <c r="CG133" s="1257">
        <f t="shared" si="2516"/>
        <v>2024</v>
      </c>
      <c r="CH133" s="1257">
        <f t="shared" si="2516"/>
        <v>2024</v>
      </c>
      <c r="CI133" s="1260">
        <f t="shared" si="2516"/>
        <v>2025</v>
      </c>
      <c r="CJ133" s="1260">
        <f t="shared" si="2516"/>
        <v>2025</v>
      </c>
      <c r="CK133" s="1260">
        <f t="shared" si="2516"/>
        <v>2025</v>
      </c>
      <c r="CL133" s="1260">
        <f t="shared" si="2516"/>
        <v>2025</v>
      </c>
      <c r="CM133" s="1260">
        <f t="shared" ref="CM133:EX133" si="2517">VALUE(YEAR(CM135))</f>
        <v>2025</v>
      </c>
      <c r="CN133" s="1260">
        <f t="shared" si="2517"/>
        <v>2025</v>
      </c>
      <c r="CO133" s="1260">
        <f t="shared" si="2517"/>
        <v>2025</v>
      </c>
      <c r="CP133" s="1260">
        <f t="shared" si="2517"/>
        <v>2025</v>
      </c>
      <c r="CQ133" s="1260">
        <f t="shared" si="2517"/>
        <v>2025</v>
      </c>
      <c r="CR133" s="1260">
        <f t="shared" si="2517"/>
        <v>2025</v>
      </c>
      <c r="CS133" s="1260">
        <f t="shared" si="2517"/>
        <v>2025</v>
      </c>
      <c r="CT133" s="1260">
        <f t="shared" si="2517"/>
        <v>2025</v>
      </c>
      <c r="CU133" s="1257">
        <f t="shared" si="2517"/>
        <v>2026</v>
      </c>
      <c r="CV133" s="1257">
        <f t="shared" si="2517"/>
        <v>2026</v>
      </c>
      <c r="CW133" s="1257">
        <f t="shared" si="2517"/>
        <v>2026</v>
      </c>
      <c r="CX133" s="1257">
        <f t="shared" si="2517"/>
        <v>2026</v>
      </c>
      <c r="CY133" s="1257">
        <f t="shared" si="2517"/>
        <v>2026</v>
      </c>
      <c r="CZ133" s="1257">
        <f t="shared" si="2517"/>
        <v>2026</v>
      </c>
      <c r="DA133" s="1257">
        <f t="shared" si="2517"/>
        <v>2026</v>
      </c>
      <c r="DB133" s="1257">
        <f t="shared" si="2517"/>
        <v>2026</v>
      </c>
      <c r="DC133" s="1257">
        <f t="shared" si="2517"/>
        <v>2026</v>
      </c>
      <c r="DD133" s="1257">
        <f t="shared" si="2517"/>
        <v>2026</v>
      </c>
      <c r="DE133" s="1257">
        <f t="shared" si="2517"/>
        <v>2026</v>
      </c>
      <c r="DF133" s="1257">
        <f t="shared" si="2517"/>
        <v>2026</v>
      </c>
      <c r="DG133" s="1260">
        <f t="shared" si="2517"/>
        <v>2027</v>
      </c>
      <c r="DH133" s="1260">
        <f t="shared" si="2517"/>
        <v>2027</v>
      </c>
      <c r="DI133" s="1260">
        <f t="shared" si="2517"/>
        <v>2027</v>
      </c>
      <c r="DJ133" s="1260">
        <f t="shared" si="2517"/>
        <v>2027</v>
      </c>
      <c r="DK133" s="1260">
        <f t="shared" si="2517"/>
        <v>2027</v>
      </c>
      <c r="DL133" s="1260">
        <f t="shared" si="2517"/>
        <v>2027</v>
      </c>
      <c r="DM133" s="1260">
        <f t="shared" si="2517"/>
        <v>2027</v>
      </c>
      <c r="DN133" s="1260">
        <f t="shared" si="2517"/>
        <v>2027</v>
      </c>
      <c r="DO133" s="1260">
        <f t="shared" si="2517"/>
        <v>2027</v>
      </c>
      <c r="DP133" s="1260">
        <f t="shared" si="2517"/>
        <v>2027</v>
      </c>
      <c r="DQ133" s="1260">
        <f t="shared" si="2517"/>
        <v>2027</v>
      </c>
      <c r="DR133" s="1260">
        <f t="shared" si="2517"/>
        <v>2027</v>
      </c>
      <c r="DS133" s="1257">
        <f t="shared" si="2517"/>
        <v>2028</v>
      </c>
      <c r="DT133" s="1257">
        <f t="shared" si="2517"/>
        <v>2028</v>
      </c>
      <c r="DU133" s="1257">
        <f t="shared" si="2517"/>
        <v>2028</v>
      </c>
      <c r="DV133" s="1257">
        <f t="shared" si="2517"/>
        <v>2028</v>
      </c>
      <c r="DW133" s="1257">
        <f t="shared" si="2517"/>
        <v>2028</v>
      </c>
      <c r="DX133" s="1257">
        <f t="shared" si="2517"/>
        <v>2028</v>
      </c>
      <c r="DY133" s="1257">
        <f t="shared" si="2517"/>
        <v>2028</v>
      </c>
      <c r="DZ133" s="1257">
        <f t="shared" si="2517"/>
        <v>2028</v>
      </c>
      <c r="EA133" s="1257">
        <f t="shared" si="2517"/>
        <v>2028</v>
      </c>
      <c r="EB133" s="1257">
        <f t="shared" si="2517"/>
        <v>2028</v>
      </c>
      <c r="EC133" s="1257">
        <f t="shared" si="2517"/>
        <v>2028</v>
      </c>
      <c r="ED133" s="1257">
        <f t="shared" si="2517"/>
        <v>2028</v>
      </c>
      <c r="EE133" s="1260">
        <f t="shared" si="2517"/>
        <v>2029</v>
      </c>
      <c r="EF133" s="1260">
        <f t="shared" si="2517"/>
        <v>2029</v>
      </c>
      <c r="EG133" s="1260">
        <f t="shared" si="2517"/>
        <v>2029</v>
      </c>
      <c r="EH133" s="1260">
        <f t="shared" si="2517"/>
        <v>2029</v>
      </c>
      <c r="EI133" s="1260">
        <f t="shared" si="2517"/>
        <v>2029</v>
      </c>
      <c r="EJ133" s="1260">
        <f t="shared" si="2517"/>
        <v>2029</v>
      </c>
      <c r="EK133" s="1260">
        <f t="shared" si="2517"/>
        <v>2029</v>
      </c>
      <c r="EL133" s="1260">
        <f t="shared" si="2517"/>
        <v>2029</v>
      </c>
      <c r="EM133" s="1260">
        <f t="shared" si="2517"/>
        <v>2029</v>
      </c>
      <c r="EN133" s="1260">
        <f t="shared" si="2517"/>
        <v>2029</v>
      </c>
      <c r="EO133" s="1260">
        <f t="shared" si="2517"/>
        <v>2029</v>
      </c>
      <c r="EP133" s="1260">
        <f t="shared" si="2517"/>
        <v>2029</v>
      </c>
      <c r="EQ133" s="1257">
        <f t="shared" si="2517"/>
        <v>2030</v>
      </c>
      <c r="ER133" s="1257">
        <f t="shared" si="2517"/>
        <v>2030</v>
      </c>
      <c r="ES133" s="1257">
        <f t="shared" si="2517"/>
        <v>2030</v>
      </c>
      <c r="ET133" s="1257">
        <f t="shared" si="2517"/>
        <v>2030</v>
      </c>
      <c r="EU133" s="1257">
        <f t="shared" si="2517"/>
        <v>2030</v>
      </c>
      <c r="EV133" s="1257">
        <f t="shared" si="2517"/>
        <v>2030</v>
      </c>
      <c r="EW133" s="1257">
        <f t="shared" si="2517"/>
        <v>2030</v>
      </c>
      <c r="EX133" s="1257">
        <f t="shared" si="2517"/>
        <v>2030</v>
      </c>
      <c r="EY133" s="1257">
        <f t="shared" ref="EY133:HJ133" si="2518">VALUE(YEAR(EY135))</f>
        <v>2030</v>
      </c>
      <c r="EZ133" s="1257">
        <f t="shared" si="2518"/>
        <v>2030</v>
      </c>
      <c r="FA133" s="1257">
        <f t="shared" si="2518"/>
        <v>2030</v>
      </c>
      <c r="FB133" s="1257">
        <f t="shared" si="2518"/>
        <v>2030</v>
      </c>
      <c r="FC133" s="1260">
        <f t="shared" si="2518"/>
        <v>2031</v>
      </c>
      <c r="FD133" s="1260">
        <f t="shared" si="2518"/>
        <v>2031</v>
      </c>
      <c r="FE133" s="1260">
        <f t="shared" si="2518"/>
        <v>2031</v>
      </c>
      <c r="FF133" s="1260">
        <f t="shared" si="2518"/>
        <v>2031</v>
      </c>
      <c r="FG133" s="1260">
        <f t="shared" si="2518"/>
        <v>2031</v>
      </c>
      <c r="FH133" s="1260">
        <f t="shared" si="2518"/>
        <v>2031</v>
      </c>
      <c r="FI133" s="1260">
        <f t="shared" si="2518"/>
        <v>2031</v>
      </c>
      <c r="FJ133" s="1260">
        <f t="shared" si="2518"/>
        <v>2031</v>
      </c>
      <c r="FK133" s="1260">
        <f t="shared" si="2518"/>
        <v>2031</v>
      </c>
      <c r="FL133" s="1260">
        <f t="shared" si="2518"/>
        <v>2031</v>
      </c>
      <c r="FM133" s="1260">
        <f t="shared" si="2518"/>
        <v>2031</v>
      </c>
      <c r="FN133" s="1260">
        <f t="shared" si="2518"/>
        <v>2031</v>
      </c>
      <c r="FO133" s="1257">
        <f t="shared" si="2518"/>
        <v>2032</v>
      </c>
      <c r="FP133" s="1257">
        <f t="shared" si="2518"/>
        <v>2032</v>
      </c>
      <c r="FQ133" s="1257">
        <f t="shared" si="2518"/>
        <v>2032</v>
      </c>
      <c r="FR133" s="1257">
        <f t="shared" si="2518"/>
        <v>2032</v>
      </c>
      <c r="FS133" s="1257">
        <f t="shared" si="2518"/>
        <v>2032</v>
      </c>
      <c r="FT133" s="1257">
        <f t="shared" si="2518"/>
        <v>2032</v>
      </c>
      <c r="FU133" s="1257">
        <f t="shared" si="2518"/>
        <v>2032</v>
      </c>
      <c r="FV133" s="1257">
        <f t="shared" si="2518"/>
        <v>2032</v>
      </c>
      <c r="FW133" s="1257">
        <f t="shared" si="2518"/>
        <v>2032</v>
      </c>
      <c r="FX133" s="1257">
        <f t="shared" si="2518"/>
        <v>2032</v>
      </c>
      <c r="FY133" s="1257">
        <f t="shared" si="2518"/>
        <v>2032</v>
      </c>
      <c r="FZ133" s="1257">
        <f t="shared" si="2518"/>
        <v>2032</v>
      </c>
      <c r="GA133" s="1260">
        <f t="shared" si="2518"/>
        <v>2033</v>
      </c>
      <c r="GB133" s="1260">
        <f t="shared" si="2518"/>
        <v>2033</v>
      </c>
      <c r="GC133" s="1260">
        <f t="shared" si="2518"/>
        <v>2033</v>
      </c>
      <c r="GD133" s="1260">
        <f t="shared" si="2518"/>
        <v>2033</v>
      </c>
      <c r="GE133" s="1260">
        <f t="shared" si="2518"/>
        <v>2033</v>
      </c>
      <c r="GF133" s="1260">
        <f t="shared" si="2518"/>
        <v>2033</v>
      </c>
      <c r="GG133" s="1260">
        <f t="shared" si="2518"/>
        <v>2033</v>
      </c>
      <c r="GH133" s="1260">
        <f t="shared" si="2518"/>
        <v>2033</v>
      </c>
      <c r="GI133" s="1260">
        <f t="shared" si="2518"/>
        <v>2033</v>
      </c>
      <c r="GJ133" s="1260">
        <f t="shared" si="2518"/>
        <v>2033</v>
      </c>
      <c r="GK133" s="1260">
        <f t="shared" si="2518"/>
        <v>2033</v>
      </c>
      <c r="GL133" s="1260">
        <f t="shared" si="2518"/>
        <v>2033</v>
      </c>
      <c r="GM133" s="1257">
        <f t="shared" si="2518"/>
        <v>2034</v>
      </c>
      <c r="GN133" s="1257">
        <f t="shared" si="2518"/>
        <v>2034</v>
      </c>
      <c r="GO133" s="1257">
        <f t="shared" si="2518"/>
        <v>2034</v>
      </c>
      <c r="GP133" s="1257">
        <f t="shared" si="2518"/>
        <v>2034</v>
      </c>
      <c r="GQ133" s="1257">
        <f t="shared" si="2518"/>
        <v>2034</v>
      </c>
      <c r="GR133" s="1257">
        <f t="shared" si="2518"/>
        <v>2034</v>
      </c>
      <c r="GS133" s="1257">
        <f t="shared" si="2518"/>
        <v>2034</v>
      </c>
      <c r="GT133" s="1257">
        <f t="shared" si="2518"/>
        <v>2034</v>
      </c>
      <c r="GU133" s="1257">
        <f t="shared" si="2518"/>
        <v>2034</v>
      </c>
      <c r="GV133" s="1257">
        <f t="shared" si="2518"/>
        <v>2034</v>
      </c>
      <c r="GW133" s="1257">
        <f t="shared" si="2518"/>
        <v>2034</v>
      </c>
      <c r="GX133" s="1257">
        <f t="shared" si="2518"/>
        <v>2034</v>
      </c>
      <c r="GY133" s="1260">
        <f t="shared" si="2518"/>
        <v>2035</v>
      </c>
      <c r="GZ133" s="1260">
        <f t="shared" si="2518"/>
        <v>2035</v>
      </c>
      <c r="HA133" s="1260">
        <f t="shared" si="2518"/>
        <v>2035</v>
      </c>
      <c r="HB133" s="1260">
        <f t="shared" si="2518"/>
        <v>2035</v>
      </c>
      <c r="HC133" s="1260">
        <f t="shared" si="2518"/>
        <v>2035</v>
      </c>
      <c r="HD133" s="1260">
        <f t="shared" si="2518"/>
        <v>2035</v>
      </c>
      <c r="HE133" s="1260">
        <f t="shared" si="2518"/>
        <v>2035</v>
      </c>
      <c r="HF133" s="1260">
        <f t="shared" si="2518"/>
        <v>2035</v>
      </c>
      <c r="HG133" s="1260">
        <f t="shared" si="2518"/>
        <v>2035</v>
      </c>
      <c r="HH133" s="1260">
        <f t="shared" si="2518"/>
        <v>2035</v>
      </c>
      <c r="HI133" s="1260">
        <f t="shared" si="2518"/>
        <v>2035</v>
      </c>
      <c r="HJ133" s="1260">
        <f t="shared" si="2518"/>
        <v>2035</v>
      </c>
      <c r="HK133" s="1257">
        <f t="shared" ref="HK133:IB133" si="2519">VALUE(YEAR(HK135))</f>
        <v>2036</v>
      </c>
      <c r="HL133" s="1257">
        <f t="shared" si="2519"/>
        <v>2036</v>
      </c>
      <c r="HM133" s="1257">
        <f t="shared" si="2519"/>
        <v>2036</v>
      </c>
      <c r="HN133" s="1257">
        <f t="shared" si="2519"/>
        <v>2036</v>
      </c>
      <c r="HO133" s="1257">
        <f t="shared" si="2519"/>
        <v>2036</v>
      </c>
      <c r="HP133" s="1257">
        <f t="shared" si="2519"/>
        <v>2036</v>
      </c>
      <c r="HQ133" s="1257">
        <f t="shared" si="2519"/>
        <v>2036</v>
      </c>
      <c r="HR133" s="1257">
        <f t="shared" si="2519"/>
        <v>2036</v>
      </c>
      <c r="HS133" s="1257">
        <f t="shared" si="2519"/>
        <v>2036</v>
      </c>
      <c r="HT133" s="1257">
        <f t="shared" si="2519"/>
        <v>2036</v>
      </c>
      <c r="HU133" s="1257">
        <f t="shared" si="2519"/>
        <v>2036</v>
      </c>
      <c r="HV133" s="1257">
        <f t="shared" si="2519"/>
        <v>2036</v>
      </c>
      <c r="HW133" s="1260">
        <f t="shared" si="2519"/>
        <v>2037</v>
      </c>
      <c r="HX133" s="1260">
        <f t="shared" si="2519"/>
        <v>2037</v>
      </c>
      <c r="HY133" s="1260">
        <f t="shared" si="2519"/>
        <v>2037</v>
      </c>
      <c r="HZ133" s="1260">
        <f t="shared" si="2519"/>
        <v>2037</v>
      </c>
      <c r="IA133" s="1260">
        <f t="shared" si="2519"/>
        <v>2037</v>
      </c>
      <c r="IB133" s="1260">
        <f t="shared" si="2519"/>
        <v>2037</v>
      </c>
      <c r="ID133" s="400" t="s">
        <v>339</v>
      </c>
      <c r="IE133" s="294"/>
      <c r="IF133" s="382"/>
      <c r="IG133" s="382"/>
      <c r="IH133" s="382"/>
      <c r="II133" s="382"/>
      <c r="IJ133" s="382"/>
      <c r="IK133" s="382"/>
      <c r="IL133" s="382"/>
      <c r="IM133" s="382"/>
      <c r="IN133" s="382"/>
      <c r="IO133" s="382"/>
      <c r="IP133" s="382"/>
      <c r="IQ133" s="382"/>
      <c r="IR133" s="382"/>
      <c r="IS133" s="382"/>
      <c r="IT133" s="382"/>
      <c r="IU133" s="382"/>
      <c r="IV133" s="382"/>
      <c r="IW133" s="382"/>
      <c r="IX133" s="383"/>
    </row>
    <row r="134" spans="2:261" x14ac:dyDescent="0.3">
      <c r="C134" s="384" t="s">
        <v>271</v>
      </c>
      <c r="D134" s="27"/>
      <c r="E134" s="657"/>
      <c r="F134" s="657" t="s">
        <v>58</v>
      </c>
      <c r="G134" s="657" t="s">
        <v>59</v>
      </c>
      <c r="H134" s="657" t="s">
        <v>60</v>
      </c>
      <c r="I134" s="657" t="s">
        <v>61</v>
      </c>
      <c r="J134" s="657" t="s">
        <v>62</v>
      </c>
      <c r="K134" s="657" t="s">
        <v>63</v>
      </c>
      <c r="L134" s="657" t="s">
        <v>64</v>
      </c>
      <c r="M134" s="657" t="s">
        <v>65</v>
      </c>
      <c r="N134" s="657" t="s">
        <v>66</v>
      </c>
      <c r="O134" s="657" t="s">
        <v>67</v>
      </c>
      <c r="P134" s="657" t="s">
        <v>68</v>
      </c>
      <c r="Q134" s="657" t="s">
        <v>69</v>
      </c>
      <c r="R134" s="657" t="s">
        <v>70</v>
      </c>
      <c r="S134" s="657" t="s">
        <v>71</v>
      </c>
      <c r="T134" s="657" t="s">
        <v>72</v>
      </c>
      <c r="U134" s="657" t="s">
        <v>73</v>
      </c>
      <c r="V134" s="657" t="s">
        <v>74</v>
      </c>
      <c r="W134" s="385" t="s">
        <v>151</v>
      </c>
      <c r="Y134" s="1258"/>
      <c r="Z134" s="1258"/>
      <c r="AA134" s="1258" t="str">
        <f t="shared" ref="AA134:CL134" si="2520">YEAR(AA135)&amp;"."&amp;TEXT(ROUNDUP(MONTH(AA135)/3,0),"0Q")</f>
        <v>2020.1Q</v>
      </c>
      <c r="AB134" s="1258" t="str">
        <f t="shared" si="2520"/>
        <v>2020.1Q</v>
      </c>
      <c r="AC134" s="1258" t="str">
        <f t="shared" si="2520"/>
        <v>2020.1Q</v>
      </c>
      <c r="AD134" s="1258" t="str">
        <f t="shared" si="2520"/>
        <v>2020.2Q</v>
      </c>
      <c r="AE134" s="1258" t="str">
        <f t="shared" si="2520"/>
        <v>2020.2Q</v>
      </c>
      <c r="AF134" s="1258" t="str">
        <f t="shared" si="2520"/>
        <v>2020.2Q</v>
      </c>
      <c r="AG134" s="1258" t="str">
        <f t="shared" si="2520"/>
        <v>2020.3Q</v>
      </c>
      <c r="AH134" s="1258" t="str">
        <f t="shared" si="2520"/>
        <v>2020.3Q</v>
      </c>
      <c r="AI134" s="1258" t="str">
        <f t="shared" si="2520"/>
        <v>2020.3Q</v>
      </c>
      <c r="AJ134" s="1258" t="str">
        <f t="shared" si="2520"/>
        <v>2020.4Q</v>
      </c>
      <c r="AK134" s="1258" t="str">
        <f t="shared" si="2520"/>
        <v>2020.4Q</v>
      </c>
      <c r="AL134" s="1258" t="str">
        <f t="shared" si="2520"/>
        <v>2020.4Q</v>
      </c>
      <c r="AM134" s="1261" t="str">
        <f t="shared" si="2520"/>
        <v>2021.1Q</v>
      </c>
      <c r="AN134" s="1261" t="str">
        <f t="shared" si="2520"/>
        <v>2021.1Q</v>
      </c>
      <c r="AO134" s="1261" t="str">
        <f t="shared" si="2520"/>
        <v>2021.1Q</v>
      </c>
      <c r="AP134" s="1261" t="str">
        <f t="shared" si="2520"/>
        <v>2021.2Q</v>
      </c>
      <c r="AQ134" s="1261" t="str">
        <f t="shared" si="2520"/>
        <v>2021.2Q</v>
      </c>
      <c r="AR134" s="1261" t="str">
        <f t="shared" si="2520"/>
        <v>2021.2Q</v>
      </c>
      <c r="AS134" s="1261" t="str">
        <f t="shared" si="2520"/>
        <v>2021.3Q</v>
      </c>
      <c r="AT134" s="1261" t="str">
        <f t="shared" si="2520"/>
        <v>2021.3Q</v>
      </c>
      <c r="AU134" s="1261" t="str">
        <f t="shared" si="2520"/>
        <v>2021.3Q</v>
      </c>
      <c r="AV134" s="1261" t="str">
        <f t="shared" si="2520"/>
        <v>2021.4Q</v>
      </c>
      <c r="AW134" s="1261" t="str">
        <f t="shared" si="2520"/>
        <v>2021.4Q</v>
      </c>
      <c r="AX134" s="1261" t="str">
        <f t="shared" si="2520"/>
        <v>2021.4Q</v>
      </c>
      <c r="AY134" s="1258" t="str">
        <f t="shared" si="2520"/>
        <v>2022.1Q</v>
      </c>
      <c r="AZ134" s="1258" t="str">
        <f t="shared" si="2520"/>
        <v>2022.1Q</v>
      </c>
      <c r="BA134" s="1258" t="str">
        <f t="shared" si="2520"/>
        <v>2022.1Q</v>
      </c>
      <c r="BB134" s="1258" t="str">
        <f t="shared" si="2520"/>
        <v>2022.2Q</v>
      </c>
      <c r="BC134" s="1258" t="str">
        <f t="shared" si="2520"/>
        <v>2022.2Q</v>
      </c>
      <c r="BD134" s="1258" t="str">
        <f t="shared" si="2520"/>
        <v>2022.2Q</v>
      </c>
      <c r="BE134" s="1258" t="str">
        <f t="shared" si="2520"/>
        <v>2022.3Q</v>
      </c>
      <c r="BF134" s="1258" t="str">
        <f t="shared" si="2520"/>
        <v>2022.3Q</v>
      </c>
      <c r="BG134" s="1258" t="str">
        <f t="shared" si="2520"/>
        <v>2022.3Q</v>
      </c>
      <c r="BH134" s="1258" t="str">
        <f t="shared" si="2520"/>
        <v>2022.4Q</v>
      </c>
      <c r="BI134" s="1258" t="str">
        <f t="shared" si="2520"/>
        <v>2022.4Q</v>
      </c>
      <c r="BJ134" s="1258" t="str">
        <f t="shared" si="2520"/>
        <v>2022.4Q</v>
      </c>
      <c r="BK134" s="1261" t="str">
        <f t="shared" si="2520"/>
        <v>2023.1Q</v>
      </c>
      <c r="BL134" s="1261" t="str">
        <f t="shared" si="2520"/>
        <v>2023.1Q</v>
      </c>
      <c r="BM134" s="1261" t="str">
        <f t="shared" si="2520"/>
        <v>2023.1Q</v>
      </c>
      <c r="BN134" s="1261" t="str">
        <f t="shared" si="2520"/>
        <v>2023.2Q</v>
      </c>
      <c r="BO134" s="1261" t="str">
        <f t="shared" si="2520"/>
        <v>2023.2Q</v>
      </c>
      <c r="BP134" s="1261" t="str">
        <f t="shared" si="2520"/>
        <v>2023.2Q</v>
      </c>
      <c r="BQ134" s="1261" t="str">
        <f t="shared" si="2520"/>
        <v>2023.3Q</v>
      </c>
      <c r="BR134" s="1261" t="str">
        <f t="shared" si="2520"/>
        <v>2023.3Q</v>
      </c>
      <c r="BS134" s="1261" t="str">
        <f t="shared" si="2520"/>
        <v>2023.3Q</v>
      </c>
      <c r="BT134" s="1261" t="str">
        <f t="shared" si="2520"/>
        <v>2023.4Q</v>
      </c>
      <c r="BU134" s="1261" t="str">
        <f t="shared" si="2520"/>
        <v>2023.4Q</v>
      </c>
      <c r="BV134" s="1261" t="str">
        <f t="shared" si="2520"/>
        <v>2023.4Q</v>
      </c>
      <c r="BW134" s="1258" t="str">
        <f t="shared" si="2520"/>
        <v>2024.1Q</v>
      </c>
      <c r="BX134" s="1258" t="str">
        <f t="shared" si="2520"/>
        <v>2024.1Q</v>
      </c>
      <c r="BY134" s="1258" t="str">
        <f t="shared" si="2520"/>
        <v>2024.1Q</v>
      </c>
      <c r="BZ134" s="1258" t="str">
        <f t="shared" si="2520"/>
        <v>2024.2Q</v>
      </c>
      <c r="CA134" s="1258" t="str">
        <f t="shared" si="2520"/>
        <v>2024.2Q</v>
      </c>
      <c r="CB134" s="1258" t="str">
        <f t="shared" si="2520"/>
        <v>2024.2Q</v>
      </c>
      <c r="CC134" s="1258" t="str">
        <f t="shared" si="2520"/>
        <v>2024.3Q</v>
      </c>
      <c r="CD134" s="1258" t="str">
        <f t="shared" si="2520"/>
        <v>2024.3Q</v>
      </c>
      <c r="CE134" s="1258" t="str">
        <f t="shared" si="2520"/>
        <v>2024.3Q</v>
      </c>
      <c r="CF134" s="1258" t="str">
        <f t="shared" si="2520"/>
        <v>2024.4Q</v>
      </c>
      <c r="CG134" s="1258" t="str">
        <f t="shared" si="2520"/>
        <v>2024.4Q</v>
      </c>
      <c r="CH134" s="1258" t="str">
        <f t="shared" si="2520"/>
        <v>2024.4Q</v>
      </c>
      <c r="CI134" s="1261" t="str">
        <f t="shared" si="2520"/>
        <v>2025.1Q</v>
      </c>
      <c r="CJ134" s="1261" t="str">
        <f t="shared" si="2520"/>
        <v>2025.1Q</v>
      </c>
      <c r="CK134" s="1261" t="str">
        <f t="shared" si="2520"/>
        <v>2025.1Q</v>
      </c>
      <c r="CL134" s="1261" t="str">
        <f t="shared" si="2520"/>
        <v>2025.2Q</v>
      </c>
      <c r="CM134" s="1261" t="str">
        <f t="shared" ref="CM134:EX134" si="2521">YEAR(CM135)&amp;"."&amp;TEXT(ROUNDUP(MONTH(CM135)/3,0),"0Q")</f>
        <v>2025.2Q</v>
      </c>
      <c r="CN134" s="1261" t="str">
        <f t="shared" si="2521"/>
        <v>2025.2Q</v>
      </c>
      <c r="CO134" s="1261" t="str">
        <f t="shared" si="2521"/>
        <v>2025.3Q</v>
      </c>
      <c r="CP134" s="1261" t="str">
        <f t="shared" si="2521"/>
        <v>2025.3Q</v>
      </c>
      <c r="CQ134" s="1261" t="str">
        <f t="shared" si="2521"/>
        <v>2025.3Q</v>
      </c>
      <c r="CR134" s="1261" t="str">
        <f t="shared" si="2521"/>
        <v>2025.4Q</v>
      </c>
      <c r="CS134" s="1261" t="str">
        <f t="shared" si="2521"/>
        <v>2025.4Q</v>
      </c>
      <c r="CT134" s="1261" t="str">
        <f t="shared" si="2521"/>
        <v>2025.4Q</v>
      </c>
      <c r="CU134" s="1258" t="str">
        <f t="shared" si="2521"/>
        <v>2026.1Q</v>
      </c>
      <c r="CV134" s="1258" t="str">
        <f t="shared" si="2521"/>
        <v>2026.1Q</v>
      </c>
      <c r="CW134" s="1258" t="str">
        <f t="shared" si="2521"/>
        <v>2026.1Q</v>
      </c>
      <c r="CX134" s="1258" t="str">
        <f t="shared" si="2521"/>
        <v>2026.2Q</v>
      </c>
      <c r="CY134" s="1258" t="str">
        <f t="shared" si="2521"/>
        <v>2026.2Q</v>
      </c>
      <c r="CZ134" s="1258" t="str">
        <f t="shared" si="2521"/>
        <v>2026.2Q</v>
      </c>
      <c r="DA134" s="1258" t="str">
        <f t="shared" si="2521"/>
        <v>2026.3Q</v>
      </c>
      <c r="DB134" s="1258" t="str">
        <f t="shared" si="2521"/>
        <v>2026.3Q</v>
      </c>
      <c r="DC134" s="1258" t="str">
        <f t="shared" si="2521"/>
        <v>2026.3Q</v>
      </c>
      <c r="DD134" s="1258" t="str">
        <f t="shared" si="2521"/>
        <v>2026.4Q</v>
      </c>
      <c r="DE134" s="1258" t="str">
        <f t="shared" si="2521"/>
        <v>2026.4Q</v>
      </c>
      <c r="DF134" s="1258" t="str">
        <f t="shared" si="2521"/>
        <v>2026.4Q</v>
      </c>
      <c r="DG134" s="1261" t="str">
        <f t="shared" si="2521"/>
        <v>2027.1Q</v>
      </c>
      <c r="DH134" s="1261" t="str">
        <f t="shared" si="2521"/>
        <v>2027.1Q</v>
      </c>
      <c r="DI134" s="1261" t="str">
        <f t="shared" si="2521"/>
        <v>2027.1Q</v>
      </c>
      <c r="DJ134" s="1261" t="str">
        <f t="shared" si="2521"/>
        <v>2027.2Q</v>
      </c>
      <c r="DK134" s="1261" t="str">
        <f t="shared" si="2521"/>
        <v>2027.2Q</v>
      </c>
      <c r="DL134" s="1261" t="str">
        <f t="shared" si="2521"/>
        <v>2027.2Q</v>
      </c>
      <c r="DM134" s="1261" t="str">
        <f t="shared" si="2521"/>
        <v>2027.3Q</v>
      </c>
      <c r="DN134" s="1261" t="str">
        <f t="shared" si="2521"/>
        <v>2027.3Q</v>
      </c>
      <c r="DO134" s="1261" t="str">
        <f t="shared" si="2521"/>
        <v>2027.3Q</v>
      </c>
      <c r="DP134" s="1261" t="str">
        <f t="shared" si="2521"/>
        <v>2027.4Q</v>
      </c>
      <c r="DQ134" s="1261" t="str">
        <f t="shared" si="2521"/>
        <v>2027.4Q</v>
      </c>
      <c r="DR134" s="1261" t="str">
        <f t="shared" si="2521"/>
        <v>2027.4Q</v>
      </c>
      <c r="DS134" s="1258" t="str">
        <f t="shared" si="2521"/>
        <v>2028.1Q</v>
      </c>
      <c r="DT134" s="1258" t="str">
        <f t="shared" si="2521"/>
        <v>2028.1Q</v>
      </c>
      <c r="DU134" s="1258" t="str">
        <f t="shared" si="2521"/>
        <v>2028.1Q</v>
      </c>
      <c r="DV134" s="1258" t="str">
        <f t="shared" si="2521"/>
        <v>2028.2Q</v>
      </c>
      <c r="DW134" s="1258" t="str">
        <f t="shared" si="2521"/>
        <v>2028.2Q</v>
      </c>
      <c r="DX134" s="1258" t="str">
        <f t="shared" si="2521"/>
        <v>2028.2Q</v>
      </c>
      <c r="DY134" s="1258" t="str">
        <f t="shared" si="2521"/>
        <v>2028.3Q</v>
      </c>
      <c r="DZ134" s="1258" t="str">
        <f t="shared" si="2521"/>
        <v>2028.3Q</v>
      </c>
      <c r="EA134" s="1258" t="str">
        <f t="shared" si="2521"/>
        <v>2028.3Q</v>
      </c>
      <c r="EB134" s="1258" t="str">
        <f t="shared" si="2521"/>
        <v>2028.4Q</v>
      </c>
      <c r="EC134" s="1258" t="str">
        <f t="shared" si="2521"/>
        <v>2028.4Q</v>
      </c>
      <c r="ED134" s="1258" t="str">
        <f t="shared" si="2521"/>
        <v>2028.4Q</v>
      </c>
      <c r="EE134" s="1261" t="str">
        <f t="shared" si="2521"/>
        <v>2029.1Q</v>
      </c>
      <c r="EF134" s="1261" t="str">
        <f t="shared" si="2521"/>
        <v>2029.1Q</v>
      </c>
      <c r="EG134" s="1261" t="str">
        <f t="shared" si="2521"/>
        <v>2029.1Q</v>
      </c>
      <c r="EH134" s="1261" t="str">
        <f t="shared" si="2521"/>
        <v>2029.2Q</v>
      </c>
      <c r="EI134" s="1261" t="str">
        <f t="shared" si="2521"/>
        <v>2029.2Q</v>
      </c>
      <c r="EJ134" s="1261" t="str">
        <f t="shared" si="2521"/>
        <v>2029.2Q</v>
      </c>
      <c r="EK134" s="1261" t="str">
        <f t="shared" si="2521"/>
        <v>2029.3Q</v>
      </c>
      <c r="EL134" s="1261" t="str">
        <f t="shared" si="2521"/>
        <v>2029.3Q</v>
      </c>
      <c r="EM134" s="1261" t="str">
        <f t="shared" si="2521"/>
        <v>2029.3Q</v>
      </c>
      <c r="EN134" s="1261" t="str">
        <f t="shared" si="2521"/>
        <v>2029.4Q</v>
      </c>
      <c r="EO134" s="1261" t="str">
        <f t="shared" si="2521"/>
        <v>2029.4Q</v>
      </c>
      <c r="EP134" s="1261" t="str">
        <f t="shared" si="2521"/>
        <v>2029.4Q</v>
      </c>
      <c r="EQ134" s="1258" t="str">
        <f t="shared" si="2521"/>
        <v>2030.1Q</v>
      </c>
      <c r="ER134" s="1258" t="str">
        <f t="shared" si="2521"/>
        <v>2030.1Q</v>
      </c>
      <c r="ES134" s="1258" t="str">
        <f t="shared" si="2521"/>
        <v>2030.1Q</v>
      </c>
      <c r="ET134" s="1258" t="str">
        <f t="shared" si="2521"/>
        <v>2030.2Q</v>
      </c>
      <c r="EU134" s="1258" t="str">
        <f t="shared" si="2521"/>
        <v>2030.2Q</v>
      </c>
      <c r="EV134" s="1258" t="str">
        <f t="shared" si="2521"/>
        <v>2030.2Q</v>
      </c>
      <c r="EW134" s="1258" t="str">
        <f t="shared" si="2521"/>
        <v>2030.3Q</v>
      </c>
      <c r="EX134" s="1258" t="str">
        <f t="shared" si="2521"/>
        <v>2030.3Q</v>
      </c>
      <c r="EY134" s="1258" t="str">
        <f t="shared" ref="EY134:HJ134" si="2522">YEAR(EY135)&amp;"."&amp;TEXT(ROUNDUP(MONTH(EY135)/3,0),"0Q")</f>
        <v>2030.3Q</v>
      </c>
      <c r="EZ134" s="1258" t="str">
        <f t="shared" si="2522"/>
        <v>2030.4Q</v>
      </c>
      <c r="FA134" s="1258" t="str">
        <f t="shared" si="2522"/>
        <v>2030.4Q</v>
      </c>
      <c r="FB134" s="1258" t="str">
        <f t="shared" si="2522"/>
        <v>2030.4Q</v>
      </c>
      <c r="FC134" s="1261" t="str">
        <f t="shared" si="2522"/>
        <v>2031.1Q</v>
      </c>
      <c r="FD134" s="1261" t="str">
        <f t="shared" si="2522"/>
        <v>2031.1Q</v>
      </c>
      <c r="FE134" s="1261" t="str">
        <f t="shared" si="2522"/>
        <v>2031.1Q</v>
      </c>
      <c r="FF134" s="1261" t="str">
        <f t="shared" si="2522"/>
        <v>2031.2Q</v>
      </c>
      <c r="FG134" s="1261" t="str">
        <f t="shared" si="2522"/>
        <v>2031.2Q</v>
      </c>
      <c r="FH134" s="1261" t="str">
        <f t="shared" si="2522"/>
        <v>2031.2Q</v>
      </c>
      <c r="FI134" s="1261" t="str">
        <f t="shared" si="2522"/>
        <v>2031.3Q</v>
      </c>
      <c r="FJ134" s="1261" t="str">
        <f t="shared" si="2522"/>
        <v>2031.3Q</v>
      </c>
      <c r="FK134" s="1261" t="str">
        <f t="shared" si="2522"/>
        <v>2031.3Q</v>
      </c>
      <c r="FL134" s="1261" t="str">
        <f t="shared" si="2522"/>
        <v>2031.4Q</v>
      </c>
      <c r="FM134" s="1261" t="str">
        <f t="shared" si="2522"/>
        <v>2031.4Q</v>
      </c>
      <c r="FN134" s="1261" t="str">
        <f t="shared" si="2522"/>
        <v>2031.4Q</v>
      </c>
      <c r="FO134" s="1258" t="str">
        <f t="shared" si="2522"/>
        <v>2032.1Q</v>
      </c>
      <c r="FP134" s="1258" t="str">
        <f t="shared" si="2522"/>
        <v>2032.1Q</v>
      </c>
      <c r="FQ134" s="1258" t="str">
        <f t="shared" si="2522"/>
        <v>2032.1Q</v>
      </c>
      <c r="FR134" s="1258" t="str">
        <f t="shared" si="2522"/>
        <v>2032.2Q</v>
      </c>
      <c r="FS134" s="1258" t="str">
        <f t="shared" si="2522"/>
        <v>2032.2Q</v>
      </c>
      <c r="FT134" s="1258" t="str">
        <f t="shared" si="2522"/>
        <v>2032.2Q</v>
      </c>
      <c r="FU134" s="1258" t="str">
        <f t="shared" si="2522"/>
        <v>2032.3Q</v>
      </c>
      <c r="FV134" s="1258" t="str">
        <f t="shared" si="2522"/>
        <v>2032.3Q</v>
      </c>
      <c r="FW134" s="1258" t="str">
        <f t="shared" si="2522"/>
        <v>2032.3Q</v>
      </c>
      <c r="FX134" s="1258" t="str">
        <f t="shared" si="2522"/>
        <v>2032.4Q</v>
      </c>
      <c r="FY134" s="1258" t="str">
        <f t="shared" si="2522"/>
        <v>2032.4Q</v>
      </c>
      <c r="FZ134" s="1258" t="str">
        <f t="shared" si="2522"/>
        <v>2032.4Q</v>
      </c>
      <c r="GA134" s="1261" t="str">
        <f t="shared" si="2522"/>
        <v>2033.1Q</v>
      </c>
      <c r="GB134" s="1261" t="str">
        <f t="shared" si="2522"/>
        <v>2033.1Q</v>
      </c>
      <c r="GC134" s="1261" t="str">
        <f t="shared" si="2522"/>
        <v>2033.1Q</v>
      </c>
      <c r="GD134" s="1261" t="str">
        <f t="shared" si="2522"/>
        <v>2033.2Q</v>
      </c>
      <c r="GE134" s="1261" t="str">
        <f t="shared" si="2522"/>
        <v>2033.2Q</v>
      </c>
      <c r="GF134" s="1261" t="str">
        <f t="shared" si="2522"/>
        <v>2033.2Q</v>
      </c>
      <c r="GG134" s="1261" t="str">
        <f t="shared" si="2522"/>
        <v>2033.3Q</v>
      </c>
      <c r="GH134" s="1261" t="str">
        <f t="shared" si="2522"/>
        <v>2033.3Q</v>
      </c>
      <c r="GI134" s="1261" t="str">
        <f t="shared" si="2522"/>
        <v>2033.3Q</v>
      </c>
      <c r="GJ134" s="1261" t="str">
        <f t="shared" si="2522"/>
        <v>2033.4Q</v>
      </c>
      <c r="GK134" s="1261" t="str">
        <f t="shared" si="2522"/>
        <v>2033.4Q</v>
      </c>
      <c r="GL134" s="1261" t="str">
        <f t="shared" si="2522"/>
        <v>2033.4Q</v>
      </c>
      <c r="GM134" s="1258" t="str">
        <f t="shared" si="2522"/>
        <v>2034.1Q</v>
      </c>
      <c r="GN134" s="1258" t="str">
        <f t="shared" si="2522"/>
        <v>2034.1Q</v>
      </c>
      <c r="GO134" s="1258" t="str">
        <f t="shared" si="2522"/>
        <v>2034.1Q</v>
      </c>
      <c r="GP134" s="1258" t="str">
        <f t="shared" si="2522"/>
        <v>2034.2Q</v>
      </c>
      <c r="GQ134" s="1258" t="str">
        <f t="shared" si="2522"/>
        <v>2034.2Q</v>
      </c>
      <c r="GR134" s="1258" t="str">
        <f t="shared" si="2522"/>
        <v>2034.2Q</v>
      </c>
      <c r="GS134" s="1258" t="str">
        <f t="shared" si="2522"/>
        <v>2034.3Q</v>
      </c>
      <c r="GT134" s="1258" t="str">
        <f t="shared" si="2522"/>
        <v>2034.3Q</v>
      </c>
      <c r="GU134" s="1258" t="str">
        <f t="shared" si="2522"/>
        <v>2034.3Q</v>
      </c>
      <c r="GV134" s="1258" t="str">
        <f t="shared" si="2522"/>
        <v>2034.4Q</v>
      </c>
      <c r="GW134" s="1258" t="str">
        <f t="shared" si="2522"/>
        <v>2034.4Q</v>
      </c>
      <c r="GX134" s="1258" t="str">
        <f t="shared" si="2522"/>
        <v>2034.4Q</v>
      </c>
      <c r="GY134" s="1261" t="str">
        <f t="shared" si="2522"/>
        <v>2035.1Q</v>
      </c>
      <c r="GZ134" s="1261" t="str">
        <f t="shared" si="2522"/>
        <v>2035.1Q</v>
      </c>
      <c r="HA134" s="1261" t="str">
        <f t="shared" si="2522"/>
        <v>2035.1Q</v>
      </c>
      <c r="HB134" s="1261" t="str">
        <f t="shared" si="2522"/>
        <v>2035.2Q</v>
      </c>
      <c r="HC134" s="1261" t="str">
        <f t="shared" si="2522"/>
        <v>2035.2Q</v>
      </c>
      <c r="HD134" s="1261" t="str">
        <f t="shared" si="2522"/>
        <v>2035.2Q</v>
      </c>
      <c r="HE134" s="1261" t="str">
        <f t="shared" si="2522"/>
        <v>2035.3Q</v>
      </c>
      <c r="HF134" s="1261" t="str">
        <f t="shared" si="2522"/>
        <v>2035.3Q</v>
      </c>
      <c r="HG134" s="1261" t="str">
        <f t="shared" si="2522"/>
        <v>2035.3Q</v>
      </c>
      <c r="HH134" s="1261" t="str">
        <f t="shared" si="2522"/>
        <v>2035.4Q</v>
      </c>
      <c r="HI134" s="1261" t="str">
        <f t="shared" si="2522"/>
        <v>2035.4Q</v>
      </c>
      <c r="HJ134" s="1261" t="str">
        <f t="shared" si="2522"/>
        <v>2035.4Q</v>
      </c>
      <c r="HK134" s="1258" t="str">
        <f t="shared" ref="HK134:IB134" si="2523">YEAR(HK135)&amp;"."&amp;TEXT(ROUNDUP(MONTH(HK135)/3,0),"0Q")</f>
        <v>2036.1Q</v>
      </c>
      <c r="HL134" s="1258" t="str">
        <f t="shared" si="2523"/>
        <v>2036.1Q</v>
      </c>
      <c r="HM134" s="1258" t="str">
        <f t="shared" si="2523"/>
        <v>2036.1Q</v>
      </c>
      <c r="HN134" s="1258" t="str">
        <f t="shared" si="2523"/>
        <v>2036.2Q</v>
      </c>
      <c r="HO134" s="1258" t="str">
        <f t="shared" si="2523"/>
        <v>2036.2Q</v>
      </c>
      <c r="HP134" s="1258" t="str">
        <f t="shared" si="2523"/>
        <v>2036.2Q</v>
      </c>
      <c r="HQ134" s="1258" t="str">
        <f t="shared" si="2523"/>
        <v>2036.3Q</v>
      </c>
      <c r="HR134" s="1258" t="str">
        <f t="shared" si="2523"/>
        <v>2036.3Q</v>
      </c>
      <c r="HS134" s="1258" t="str">
        <f t="shared" si="2523"/>
        <v>2036.3Q</v>
      </c>
      <c r="HT134" s="1258" t="str">
        <f t="shared" si="2523"/>
        <v>2036.4Q</v>
      </c>
      <c r="HU134" s="1258" t="str">
        <f t="shared" si="2523"/>
        <v>2036.4Q</v>
      </c>
      <c r="HV134" s="1258" t="str">
        <f t="shared" si="2523"/>
        <v>2036.4Q</v>
      </c>
      <c r="HW134" s="1261" t="str">
        <f t="shared" si="2523"/>
        <v>2037.1Q</v>
      </c>
      <c r="HX134" s="1261" t="str">
        <f t="shared" si="2523"/>
        <v>2037.1Q</v>
      </c>
      <c r="HY134" s="1261" t="str">
        <f t="shared" si="2523"/>
        <v>2037.1Q</v>
      </c>
      <c r="HZ134" s="1261" t="str">
        <f t="shared" si="2523"/>
        <v>2037.2Q</v>
      </c>
      <c r="IA134" s="1261" t="str">
        <f t="shared" si="2523"/>
        <v>2037.2Q</v>
      </c>
      <c r="IB134" s="1261" t="str">
        <f t="shared" si="2523"/>
        <v>2037.2Q</v>
      </c>
      <c r="ID134" s="384" t="s">
        <v>271</v>
      </c>
      <c r="IE134" s="27"/>
      <c r="IF134" s="1418"/>
      <c r="IG134" s="1418" t="s">
        <v>58</v>
      </c>
      <c r="IH134" s="1418" t="s">
        <v>59</v>
      </c>
      <c r="II134" s="1418" t="s">
        <v>60</v>
      </c>
      <c r="IJ134" s="1418" t="s">
        <v>61</v>
      </c>
      <c r="IK134" s="1418" t="s">
        <v>62</v>
      </c>
      <c r="IL134" s="1418" t="s">
        <v>63</v>
      </c>
      <c r="IM134" s="1418" t="s">
        <v>64</v>
      </c>
      <c r="IN134" s="1418" t="s">
        <v>65</v>
      </c>
      <c r="IO134" s="1418" t="s">
        <v>66</v>
      </c>
      <c r="IP134" s="1418" t="s">
        <v>67</v>
      </c>
      <c r="IQ134" s="1418" t="s">
        <v>68</v>
      </c>
      <c r="IR134" s="1418" t="s">
        <v>69</v>
      </c>
      <c r="IS134" s="1418" t="s">
        <v>70</v>
      </c>
      <c r="IT134" s="1418" t="s">
        <v>71</v>
      </c>
      <c r="IU134" s="1418" t="s">
        <v>72</v>
      </c>
      <c r="IV134" s="1418" t="s">
        <v>73</v>
      </c>
      <c r="IW134" s="1418" t="s">
        <v>74</v>
      </c>
      <c r="IX134" s="385" t="s">
        <v>151</v>
      </c>
      <c r="IY134" s="582"/>
      <c r="IZ134" s="582"/>
      <c r="JA134" s="582"/>
    </row>
    <row r="135" spans="2:261" x14ac:dyDescent="0.3">
      <c r="B135" s="258"/>
      <c r="C135" s="2219" t="s">
        <v>75</v>
      </c>
      <c r="D135" s="2220"/>
      <c r="E135" s="108" t="s">
        <v>57</v>
      </c>
      <c r="F135" s="75">
        <v>2020</v>
      </c>
      <c r="G135" s="75">
        <v>2021</v>
      </c>
      <c r="H135" s="75">
        <v>2022</v>
      </c>
      <c r="I135" s="75">
        <v>2023</v>
      </c>
      <c r="J135" s="75">
        <v>2024</v>
      </c>
      <c r="K135" s="75">
        <v>2025</v>
      </c>
      <c r="L135" s="75">
        <v>2026</v>
      </c>
      <c r="M135" s="75">
        <v>2027</v>
      </c>
      <c r="N135" s="75">
        <v>2028</v>
      </c>
      <c r="O135" s="75">
        <v>2029</v>
      </c>
      <c r="P135" s="75">
        <v>2030</v>
      </c>
      <c r="Q135" s="75">
        <v>2031</v>
      </c>
      <c r="R135" s="75">
        <v>2032</v>
      </c>
      <c r="S135" s="75">
        <v>2033</v>
      </c>
      <c r="T135" s="75">
        <v>2034</v>
      </c>
      <c r="U135" s="75">
        <v>2035</v>
      </c>
      <c r="V135" s="75">
        <v>2036</v>
      </c>
      <c r="W135" s="276">
        <v>2037</v>
      </c>
      <c r="Y135" s="1259" t="s">
        <v>552</v>
      </c>
      <c r="Z135" s="1259"/>
      <c r="AA135" s="1259">
        <v>43861</v>
      </c>
      <c r="AB135" s="1259">
        <v>43890</v>
      </c>
      <c r="AC135" s="1259">
        <v>43921</v>
      </c>
      <c r="AD135" s="1259">
        <v>43951</v>
      </c>
      <c r="AE135" s="1259">
        <v>43982</v>
      </c>
      <c r="AF135" s="1259">
        <v>44012</v>
      </c>
      <c r="AG135" s="1259">
        <v>44043</v>
      </c>
      <c r="AH135" s="1259">
        <f t="shared" ref="AH135" si="2524">EOMONTH(AG135,1)</f>
        <v>44074</v>
      </c>
      <c r="AI135" s="1259">
        <f t="shared" ref="AI135" si="2525">EOMONTH(AH135,1)</f>
        <v>44104</v>
      </c>
      <c r="AJ135" s="1259">
        <f t="shared" ref="AJ135" si="2526">EOMONTH(AI135,1)</f>
        <v>44135</v>
      </c>
      <c r="AK135" s="1259">
        <f t="shared" ref="AK135" si="2527">EOMONTH(AJ135,1)</f>
        <v>44165</v>
      </c>
      <c r="AL135" s="1259">
        <f t="shared" ref="AL135" si="2528">EOMONTH(AK135,1)</f>
        <v>44196</v>
      </c>
      <c r="AM135" s="1262">
        <f t="shared" ref="AM135" si="2529">EOMONTH(AL135,1)</f>
        <v>44227</v>
      </c>
      <c r="AN135" s="1262">
        <f t="shared" ref="AN135" si="2530">EOMONTH(AM135,1)</f>
        <v>44255</v>
      </c>
      <c r="AO135" s="1262">
        <f t="shared" ref="AO135" si="2531">EOMONTH(AN135,1)</f>
        <v>44286</v>
      </c>
      <c r="AP135" s="1262">
        <f t="shared" ref="AP135" si="2532">EOMONTH(AO135,1)</f>
        <v>44316</v>
      </c>
      <c r="AQ135" s="1262">
        <f t="shared" ref="AQ135" si="2533">EOMONTH(AP135,1)</f>
        <v>44347</v>
      </c>
      <c r="AR135" s="1262">
        <f t="shared" ref="AR135" si="2534">EOMONTH(AQ135,1)</f>
        <v>44377</v>
      </c>
      <c r="AS135" s="1262">
        <f t="shared" ref="AS135" si="2535">EOMONTH(AR135,1)</f>
        <v>44408</v>
      </c>
      <c r="AT135" s="1262">
        <f t="shared" ref="AT135" si="2536">EOMONTH(AS135,1)</f>
        <v>44439</v>
      </c>
      <c r="AU135" s="1262">
        <f t="shared" ref="AU135" si="2537">EOMONTH(AT135,1)</f>
        <v>44469</v>
      </c>
      <c r="AV135" s="1262">
        <f t="shared" ref="AV135" si="2538">EOMONTH(AU135,1)</f>
        <v>44500</v>
      </c>
      <c r="AW135" s="1262">
        <f t="shared" ref="AW135" si="2539">EOMONTH(AV135,1)</f>
        <v>44530</v>
      </c>
      <c r="AX135" s="1262">
        <f t="shared" ref="AX135" si="2540">EOMONTH(AW135,1)</f>
        <v>44561</v>
      </c>
      <c r="AY135" s="1259">
        <f t="shared" ref="AY135" si="2541">EOMONTH(AX135,1)</f>
        <v>44592</v>
      </c>
      <c r="AZ135" s="1259">
        <f t="shared" ref="AZ135" si="2542">EOMONTH(AY135,1)</f>
        <v>44620</v>
      </c>
      <c r="BA135" s="1259">
        <f t="shared" ref="BA135" si="2543">EOMONTH(AZ135,1)</f>
        <v>44651</v>
      </c>
      <c r="BB135" s="1259">
        <f t="shared" ref="BB135" si="2544">EOMONTH(BA135,1)</f>
        <v>44681</v>
      </c>
      <c r="BC135" s="1259">
        <f t="shared" ref="BC135" si="2545">EOMONTH(BB135,1)</f>
        <v>44712</v>
      </c>
      <c r="BD135" s="1259">
        <f t="shared" ref="BD135" si="2546">EOMONTH(BC135,1)</f>
        <v>44742</v>
      </c>
      <c r="BE135" s="1259">
        <f t="shared" ref="BE135" si="2547">EOMONTH(BD135,1)</f>
        <v>44773</v>
      </c>
      <c r="BF135" s="1259">
        <f t="shared" ref="BF135" si="2548">EOMONTH(BE135,1)</f>
        <v>44804</v>
      </c>
      <c r="BG135" s="1259">
        <f t="shared" ref="BG135" si="2549">EOMONTH(BF135,1)</f>
        <v>44834</v>
      </c>
      <c r="BH135" s="1259">
        <f t="shared" ref="BH135" si="2550">EOMONTH(BG135,1)</f>
        <v>44865</v>
      </c>
      <c r="BI135" s="1259">
        <f t="shared" ref="BI135" si="2551">EOMONTH(BH135,1)</f>
        <v>44895</v>
      </c>
      <c r="BJ135" s="1259">
        <f t="shared" ref="BJ135" si="2552">EOMONTH(BI135,1)</f>
        <v>44926</v>
      </c>
      <c r="BK135" s="1262">
        <f t="shared" ref="BK135" si="2553">EOMONTH(BJ135,1)</f>
        <v>44957</v>
      </c>
      <c r="BL135" s="1262">
        <f t="shared" ref="BL135" si="2554">EOMONTH(BK135,1)</f>
        <v>44985</v>
      </c>
      <c r="BM135" s="1262">
        <f t="shared" ref="BM135" si="2555">EOMONTH(BL135,1)</f>
        <v>45016</v>
      </c>
      <c r="BN135" s="1262">
        <f t="shared" ref="BN135" si="2556">EOMONTH(BM135,1)</f>
        <v>45046</v>
      </c>
      <c r="BO135" s="1262">
        <f t="shared" ref="BO135" si="2557">EOMONTH(BN135,1)</f>
        <v>45077</v>
      </c>
      <c r="BP135" s="1262">
        <f t="shared" ref="BP135" si="2558">EOMONTH(BO135,1)</f>
        <v>45107</v>
      </c>
      <c r="BQ135" s="1262">
        <f t="shared" ref="BQ135" si="2559">EOMONTH(BP135,1)</f>
        <v>45138</v>
      </c>
      <c r="BR135" s="1262">
        <f t="shared" ref="BR135" si="2560">EOMONTH(BQ135,1)</f>
        <v>45169</v>
      </c>
      <c r="BS135" s="1262">
        <f t="shared" ref="BS135" si="2561">EOMONTH(BR135,1)</f>
        <v>45199</v>
      </c>
      <c r="BT135" s="1262">
        <f t="shared" ref="BT135" si="2562">EOMONTH(BS135,1)</f>
        <v>45230</v>
      </c>
      <c r="BU135" s="1262">
        <f t="shared" ref="BU135" si="2563">EOMONTH(BT135,1)</f>
        <v>45260</v>
      </c>
      <c r="BV135" s="1262">
        <f t="shared" ref="BV135" si="2564">EOMONTH(BU135,1)</f>
        <v>45291</v>
      </c>
      <c r="BW135" s="1259">
        <f t="shared" ref="BW135" si="2565">EOMONTH(BV135,1)</f>
        <v>45322</v>
      </c>
      <c r="BX135" s="1259">
        <f t="shared" ref="BX135" si="2566">EOMONTH(BW135,1)</f>
        <v>45351</v>
      </c>
      <c r="BY135" s="1259">
        <f t="shared" ref="BY135" si="2567">EOMONTH(BX135,1)</f>
        <v>45382</v>
      </c>
      <c r="BZ135" s="1259">
        <f t="shared" ref="BZ135" si="2568">EOMONTH(BY135,1)</f>
        <v>45412</v>
      </c>
      <c r="CA135" s="1259">
        <f t="shared" ref="CA135" si="2569">EOMONTH(BZ135,1)</f>
        <v>45443</v>
      </c>
      <c r="CB135" s="1259">
        <f t="shared" ref="CB135" si="2570">EOMONTH(CA135,1)</f>
        <v>45473</v>
      </c>
      <c r="CC135" s="1259">
        <f t="shared" ref="CC135" si="2571">EOMONTH(CB135,1)</f>
        <v>45504</v>
      </c>
      <c r="CD135" s="1259">
        <f t="shared" ref="CD135" si="2572">EOMONTH(CC135,1)</f>
        <v>45535</v>
      </c>
      <c r="CE135" s="1259">
        <f t="shared" ref="CE135" si="2573">EOMONTH(CD135,1)</f>
        <v>45565</v>
      </c>
      <c r="CF135" s="1259">
        <f t="shared" ref="CF135" si="2574">EOMONTH(CE135,1)</f>
        <v>45596</v>
      </c>
      <c r="CG135" s="1259">
        <f t="shared" ref="CG135" si="2575">EOMONTH(CF135,1)</f>
        <v>45626</v>
      </c>
      <c r="CH135" s="1259">
        <f t="shared" ref="CH135" si="2576">EOMONTH(CG135,1)</f>
        <v>45657</v>
      </c>
      <c r="CI135" s="1262">
        <f t="shared" ref="CI135" si="2577">EOMONTH(CH135,1)</f>
        <v>45688</v>
      </c>
      <c r="CJ135" s="1262">
        <f t="shared" ref="CJ135" si="2578">EOMONTH(CI135,1)</f>
        <v>45716</v>
      </c>
      <c r="CK135" s="1262">
        <f t="shared" ref="CK135" si="2579">EOMONTH(CJ135,1)</f>
        <v>45747</v>
      </c>
      <c r="CL135" s="1262">
        <f t="shared" ref="CL135" si="2580">EOMONTH(CK135,1)</f>
        <v>45777</v>
      </c>
      <c r="CM135" s="1262">
        <f t="shared" ref="CM135" si="2581">EOMONTH(CL135,1)</f>
        <v>45808</v>
      </c>
      <c r="CN135" s="1262">
        <f t="shared" ref="CN135" si="2582">EOMONTH(CM135,1)</f>
        <v>45838</v>
      </c>
      <c r="CO135" s="1262">
        <f t="shared" ref="CO135" si="2583">EOMONTH(CN135,1)</f>
        <v>45869</v>
      </c>
      <c r="CP135" s="1262">
        <f t="shared" ref="CP135" si="2584">EOMONTH(CO135,1)</f>
        <v>45900</v>
      </c>
      <c r="CQ135" s="1262">
        <f t="shared" ref="CQ135" si="2585">EOMONTH(CP135,1)</f>
        <v>45930</v>
      </c>
      <c r="CR135" s="1262">
        <f t="shared" ref="CR135" si="2586">EOMONTH(CQ135,1)</f>
        <v>45961</v>
      </c>
      <c r="CS135" s="1262">
        <f t="shared" ref="CS135" si="2587">EOMONTH(CR135,1)</f>
        <v>45991</v>
      </c>
      <c r="CT135" s="1262">
        <f t="shared" ref="CT135" si="2588">EOMONTH(CS135,1)</f>
        <v>46022</v>
      </c>
      <c r="CU135" s="1259">
        <f t="shared" ref="CU135" si="2589">EOMONTH(CT135,1)</f>
        <v>46053</v>
      </c>
      <c r="CV135" s="1259">
        <f t="shared" ref="CV135" si="2590">EOMONTH(CU135,1)</f>
        <v>46081</v>
      </c>
      <c r="CW135" s="1259">
        <f t="shared" ref="CW135" si="2591">EOMONTH(CV135,1)</f>
        <v>46112</v>
      </c>
      <c r="CX135" s="1259">
        <f t="shared" ref="CX135" si="2592">EOMONTH(CW135,1)</f>
        <v>46142</v>
      </c>
      <c r="CY135" s="1259">
        <f t="shared" ref="CY135" si="2593">EOMONTH(CX135,1)</f>
        <v>46173</v>
      </c>
      <c r="CZ135" s="1259">
        <f t="shared" ref="CZ135" si="2594">EOMONTH(CY135,1)</f>
        <v>46203</v>
      </c>
      <c r="DA135" s="1259">
        <f t="shared" ref="DA135" si="2595">EOMONTH(CZ135,1)</f>
        <v>46234</v>
      </c>
      <c r="DB135" s="1259">
        <f t="shared" ref="DB135" si="2596">EOMONTH(DA135,1)</f>
        <v>46265</v>
      </c>
      <c r="DC135" s="1259">
        <f t="shared" ref="DC135" si="2597">EOMONTH(DB135,1)</f>
        <v>46295</v>
      </c>
      <c r="DD135" s="1259">
        <f t="shared" ref="DD135" si="2598">EOMONTH(DC135,1)</f>
        <v>46326</v>
      </c>
      <c r="DE135" s="1259">
        <f t="shared" ref="DE135" si="2599">EOMONTH(DD135,1)</f>
        <v>46356</v>
      </c>
      <c r="DF135" s="1259">
        <f t="shared" ref="DF135" si="2600">EOMONTH(DE135,1)</f>
        <v>46387</v>
      </c>
      <c r="DG135" s="1262">
        <f t="shared" ref="DG135" si="2601">EOMONTH(DF135,1)</f>
        <v>46418</v>
      </c>
      <c r="DH135" s="1262">
        <f t="shared" ref="DH135" si="2602">EOMONTH(DG135,1)</f>
        <v>46446</v>
      </c>
      <c r="DI135" s="1262">
        <f t="shared" ref="DI135" si="2603">EOMONTH(DH135,1)</f>
        <v>46477</v>
      </c>
      <c r="DJ135" s="1262">
        <f t="shared" ref="DJ135" si="2604">EOMONTH(DI135,1)</f>
        <v>46507</v>
      </c>
      <c r="DK135" s="1262">
        <f t="shared" ref="DK135" si="2605">EOMONTH(DJ135,1)</f>
        <v>46538</v>
      </c>
      <c r="DL135" s="1262">
        <f t="shared" ref="DL135" si="2606">EOMONTH(DK135,1)</f>
        <v>46568</v>
      </c>
      <c r="DM135" s="1262">
        <f t="shared" ref="DM135" si="2607">EOMONTH(DL135,1)</f>
        <v>46599</v>
      </c>
      <c r="DN135" s="1262">
        <f t="shared" ref="DN135" si="2608">EOMONTH(DM135,1)</f>
        <v>46630</v>
      </c>
      <c r="DO135" s="1262">
        <f t="shared" ref="DO135" si="2609">EOMONTH(DN135,1)</f>
        <v>46660</v>
      </c>
      <c r="DP135" s="1262">
        <f t="shared" ref="DP135" si="2610">EOMONTH(DO135,1)</f>
        <v>46691</v>
      </c>
      <c r="DQ135" s="1262">
        <f t="shared" ref="DQ135" si="2611">EOMONTH(DP135,1)</f>
        <v>46721</v>
      </c>
      <c r="DR135" s="1262">
        <f t="shared" ref="DR135" si="2612">EOMONTH(DQ135,1)</f>
        <v>46752</v>
      </c>
      <c r="DS135" s="1259">
        <f t="shared" ref="DS135" si="2613">EOMONTH(DR135,1)</f>
        <v>46783</v>
      </c>
      <c r="DT135" s="1259">
        <f t="shared" ref="DT135" si="2614">EOMONTH(DS135,1)</f>
        <v>46812</v>
      </c>
      <c r="DU135" s="1259">
        <f t="shared" ref="DU135" si="2615">EOMONTH(DT135,1)</f>
        <v>46843</v>
      </c>
      <c r="DV135" s="1259">
        <f t="shared" ref="DV135" si="2616">EOMONTH(DU135,1)</f>
        <v>46873</v>
      </c>
      <c r="DW135" s="1259">
        <f t="shared" ref="DW135" si="2617">EOMONTH(DV135,1)</f>
        <v>46904</v>
      </c>
      <c r="DX135" s="1259">
        <f t="shared" ref="DX135" si="2618">EOMONTH(DW135,1)</f>
        <v>46934</v>
      </c>
      <c r="DY135" s="1259">
        <f t="shared" ref="DY135" si="2619">EOMONTH(DX135,1)</f>
        <v>46965</v>
      </c>
      <c r="DZ135" s="1259">
        <f t="shared" ref="DZ135" si="2620">EOMONTH(DY135,1)</f>
        <v>46996</v>
      </c>
      <c r="EA135" s="1259">
        <f t="shared" ref="EA135" si="2621">EOMONTH(DZ135,1)</f>
        <v>47026</v>
      </c>
      <c r="EB135" s="1259">
        <f t="shared" ref="EB135" si="2622">EOMONTH(EA135,1)</f>
        <v>47057</v>
      </c>
      <c r="EC135" s="1259">
        <f t="shared" ref="EC135" si="2623">EOMONTH(EB135,1)</f>
        <v>47087</v>
      </c>
      <c r="ED135" s="1259">
        <f t="shared" ref="ED135" si="2624">EOMONTH(EC135,1)</f>
        <v>47118</v>
      </c>
      <c r="EE135" s="1262">
        <f t="shared" ref="EE135" si="2625">EOMONTH(ED135,1)</f>
        <v>47149</v>
      </c>
      <c r="EF135" s="1262">
        <f t="shared" ref="EF135" si="2626">EOMONTH(EE135,1)</f>
        <v>47177</v>
      </c>
      <c r="EG135" s="1262">
        <f t="shared" ref="EG135" si="2627">EOMONTH(EF135,1)</f>
        <v>47208</v>
      </c>
      <c r="EH135" s="1262">
        <f t="shared" ref="EH135" si="2628">EOMONTH(EG135,1)</f>
        <v>47238</v>
      </c>
      <c r="EI135" s="1262">
        <f t="shared" ref="EI135" si="2629">EOMONTH(EH135,1)</f>
        <v>47269</v>
      </c>
      <c r="EJ135" s="1262">
        <f t="shared" ref="EJ135" si="2630">EOMONTH(EI135,1)</f>
        <v>47299</v>
      </c>
      <c r="EK135" s="1262">
        <f t="shared" ref="EK135" si="2631">EOMONTH(EJ135,1)</f>
        <v>47330</v>
      </c>
      <c r="EL135" s="1262">
        <f t="shared" ref="EL135" si="2632">EOMONTH(EK135,1)</f>
        <v>47361</v>
      </c>
      <c r="EM135" s="1262">
        <f t="shared" ref="EM135" si="2633">EOMONTH(EL135,1)</f>
        <v>47391</v>
      </c>
      <c r="EN135" s="1262">
        <f t="shared" ref="EN135" si="2634">EOMONTH(EM135,1)</f>
        <v>47422</v>
      </c>
      <c r="EO135" s="1262">
        <f t="shared" ref="EO135" si="2635">EOMONTH(EN135,1)</f>
        <v>47452</v>
      </c>
      <c r="EP135" s="1262">
        <f t="shared" ref="EP135" si="2636">EOMONTH(EO135,1)</f>
        <v>47483</v>
      </c>
      <c r="EQ135" s="1259">
        <f t="shared" ref="EQ135" si="2637">EOMONTH(EP135,1)</f>
        <v>47514</v>
      </c>
      <c r="ER135" s="1259">
        <f t="shared" ref="ER135" si="2638">EOMONTH(EQ135,1)</f>
        <v>47542</v>
      </c>
      <c r="ES135" s="1259">
        <f t="shared" ref="ES135" si="2639">EOMONTH(ER135,1)</f>
        <v>47573</v>
      </c>
      <c r="ET135" s="1259">
        <f t="shared" ref="ET135" si="2640">EOMONTH(ES135,1)</f>
        <v>47603</v>
      </c>
      <c r="EU135" s="1259">
        <f t="shared" ref="EU135" si="2641">EOMONTH(ET135,1)</f>
        <v>47634</v>
      </c>
      <c r="EV135" s="1259">
        <f t="shared" ref="EV135" si="2642">EOMONTH(EU135,1)</f>
        <v>47664</v>
      </c>
      <c r="EW135" s="1259">
        <f t="shared" ref="EW135" si="2643">EOMONTH(EV135,1)</f>
        <v>47695</v>
      </c>
      <c r="EX135" s="1259">
        <f t="shared" ref="EX135" si="2644">EOMONTH(EW135,1)</f>
        <v>47726</v>
      </c>
      <c r="EY135" s="1259">
        <f t="shared" ref="EY135" si="2645">EOMONTH(EX135,1)</f>
        <v>47756</v>
      </c>
      <c r="EZ135" s="1259">
        <f t="shared" ref="EZ135" si="2646">EOMONTH(EY135,1)</f>
        <v>47787</v>
      </c>
      <c r="FA135" s="1259">
        <f t="shared" ref="FA135" si="2647">EOMONTH(EZ135,1)</f>
        <v>47817</v>
      </c>
      <c r="FB135" s="1259">
        <f t="shared" ref="FB135" si="2648">EOMONTH(FA135,1)</f>
        <v>47848</v>
      </c>
      <c r="FC135" s="1262">
        <f t="shared" ref="FC135" si="2649">EOMONTH(FB135,1)</f>
        <v>47879</v>
      </c>
      <c r="FD135" s="1262">
        <f t="shared" ref="FD135" si="2650">EOMONTH(FC135,1)</f>
        <v>47907</v>
      </c>
      <c r="FE135" s="1262">
        <f t="shared" ref="FE135" si="2651">EOMONTH(FD135,1)</f>
        <v>47938</v>
      </c>
      <c r="FF135" s="1262">
        <f t="shared" ref="FF135" si="2652">EOMONTH(FE135,1)</f>
        <v>47968</v>
      </c>
      <c r="FG135" s="1262">
        <f t="shared" ref="FG135" si="2653">EOMONTH(FF135,1)</f>
        <v>47999</v>
      </c>
      <c r="FH135" s="1262">
        <f t="shared" ref="FH135" si="2654">EOMONTH(FG135,1)</f>
        <v>48029</v>
      </c>
      <c r="FI135" s="1262">
        <f t="shared" ref="FI135" si="2655">EOMONTH(FH135,1)</f>
        <v>48060</v>
      </c>
      <c r="FJ135" s="1262">
        <f t="shared" ref="FJ135" si="2656">EOMONTH(FI135,1)</f>
        <v>48091</v>
      </c>
      <c r="FK135" s="1262">
        <f t="shared" ref="FK135" si="2657">EOMONTH(FJ135,1)</f>
        <v>48121</v>
      </c>
      <c r="FL135" s="1262">
        <f t="shared" ref="FL135" si="2658">EOMONTH(FK135,1)</f>
        <v>48152</v>
      </c>
      <c r="FM135" s="1262">
        <f t="shared" ref="FM135" si="2659">EOMONTH(FL135,1)</f>
        <v>48182</v>
      </c>
      <c r="FN135" s="1262">
        <f t="shared" ref="FN135" si="2660">EOMONTH(FM135,1)</f>
        <v>48213</v>
      </c>
      <c r="FO135" s="1259">
        <f t="shared" ref="FO135" si="2661">EOMONTH(FN135,1)</f>
        <v>48244</v>
      </c>
      <c r="FP135" s="1259">
        <f t="shared" ref="FP135" si="2662">EOMONTH(FO135,1)</f>
        <v>48273</v>
      </c>
      <c r="FQ135" s="1259">
        <f t="shared" ref="FQ135" si="2663">EOMONTH(FP135,1)</f>
        <v>48304</v>
      </c>
      <c r="FR135" s="1259">
        <f t="shared" ref="FR135" si="2664">EOMONTH(FQ135,1)</f>
        <v>48334</v>
      </c>
      <c r="FS135" s="1259">
        <f t="shared" ref="FS135" si="2665">EOMONTH(FR135,1)</f>
        <v>48365</v>
      </c>
      <c r="FT135" s="1259">
        <f t="shared" ref="FT135" si="2666">EOMONTH(FS135,1)</f>
        <v>48395</v>
      </c>
      <c r="FU135" s="1259">
        <f t="shared" ref="FU135" si="2667">EOMONTH(FT135,1)</f>
        <v>48426</v>
      </c>
      <c r="FV135" s="1259">
        <f t="shared" ref="FV135" si="2668">EOMONTH(FU135,1)</f>
        <v>48457</v>
      </c>
      <c r="FW135" s="1259">
        <f t="shared" ref="FW135" si="2669">EOMONTH(FV135,1)</f>
        <v>48487</v>
      </c>
      <c r="FX135" s="1259">
        <f t="shared" ref="FX135" si="2670">EOMONTH(FW135,1)</f>
        <v>48518</v>
      </c>
      <c r="FY135" s="1259">
        <f t="shared" ref="FY135" si="2671">EOMONTH(FX135,1)</f>
        <v>48548</v>
      </c>
      <c r="FZ135" s="1259">
        <f t="shared" ref="FZ135" si="2672">EOMONTH(FY135,1)</f>
        <v>48579</v>
      </c>
      <c r="GA135" s="1262">
        <f t="shared" ref="GA135" si="2673">EOMONTH(FZ135,1)</f>
        <v>48610</v>
      </c>
      <c r="GB135" s="1262">
        <f t="shared" ref="GB135" si="2674">EOMONTH(GA135,1)</f>
        <v>48638</v>
      </c>
      <c r="GC135" s="1262">
        <f t="shared" ref="GC135" si="2675">EOMONTH(GB135,1)</f>
        <v>48669</v>
      </c>
      <c r="GD135" s="1262">
        <f t="shared" ref="GD135" si="2676">EOMONTH(GC135,1)</f>
        <v>48699</v>
      </c>
      <c r="GE135" s="1262">
        <f t="shared" ref="GE135" si="2677">EOMONTH(GD135,1)</f>
        <v>48730</v>
      </c>
      <c r="GF135" s="1262">
        <f t="shared" ref="GF135" si="2678">EOMONTH(GE135,1)</f>
        <v>48760</v>
      </c>
      <c r="GG135" s="1262">
        <f t="shared" ref="GG135" si="2679">EOMONTH(GF135,1)</f>
        <v>48791</v>
      </c>
      <c r="GH135" s="1262">
        <f t="shared" ref="GH135" si="2680">EOMONTH(GG135,1)</f>
        <v>48822</v>
      </c>
      <c r="GI135" s="1262">
        <f t="shared" ref="GI135" si="2681">EOMONTH(GH135,1)</f>
        <v>48852</v>
      </c>
      <c r="GJ135" s="1262">
        <f t="shared" ref="GJ135" si="2682">EOMONTH(GI135,1)</f>
        <v>48883</v>
      </c>
      <c r="GK135" s="1262">
        <f t="shared" ref="GK135" si="2683">EOMONTH(GJ135,1)</f>
        <v>48913</v>
      </c>
      <c r="GL135" s="1262">
        <f t="shared" ref="GL135" si="2684">EOMONTH(GK135,1)</f>
        <v>48944</v>
      </c>
      <c r="GM135" s="1259">
        <f t="shared" ref="GM135" si="2685">EOMONTH(GL135,1)</f>
        <v>48975</v>
      </c>
      <c r="GN135" s="1259">
        <f t="shared" ref="GN135" si="2686">EOMONTH(GM135,1)</f>
        <v>49003</v>
      </c>
      <c r="GO135" s="1259">
        <f t="shared" ref="GO135" si="2687">EOMONTH(GN135,1)</f>
        <v>49034</v>
      </c>
      <c r="GP135" s="1259">
        <f t="shared" ref="GP135" si="2688">EOMONTH(GO135,1)</f>
        <v>49064</v>
      </c>
      <c r="GQ135" s="1259">
        <f t="shared" ref="GQ135" si="2689">EOMONTH(GP135,1)</f>
        <v>49095</v>
      </c>
      <c r="GR135" s="1259">
        <f t="shared" ref="GR135" si="2690">EOMONTH(GQ135,1)</f>
        <v>49125</v>
      </c>
      <c r="GS135" s="1259">
        <f t="shared" ref="GS135" si="2691">EOMONTH(GR135,1)</f>
        <v>49156</v>
      </c>
      <c r="GT135" s="1259">
        <f t="shared" ref="GT135" si="2692">EOMONTH(GS135,1)</f>
        <v>49187</v>
      </c>
      <c r="GU135" s="1259">
        <f t="shared" ref="GU135" si="2693">EOMONTH(GT135,1)</f>
        <v>49217</v>
      </c>
      <c r="GV135" s="1259">
        <f t="shared" ref="GV135" si="2694">EOMONTH(GU135,1)</f>
        <v>49248</v>
      </c>
      <c r="GW135" s="1259">
        <f t="shared" ref="GW135" si="2695">EOMONTH(GV135,1)</f>
        <v>49278</v>
      </c>
      <c r="GX135" s="1259">
        <f t="shared" ref="GX135" si="2696">EOMONTH(GW135,1)</f>
        <v>49309</v>
      </c>
      <c r="GY135" s="1262">
        <f t="shared" ref="GY135" si="2697">EOMONTH(GX135,1)</f>
        <v>49340</v>
      </c>
      <c r="GZ135" s="1262">
        <f t="shared" ref="GZ135" si="2698">EOMONTH(GY135,1)</f>
        <v>49368</v>
      </c>
      <c r="HA135" s="1262">
        <f t="shared" ref="HA135" si="2699">EOMONTH(GZ135,1)</f>
        <v>49399</v>
      </c>
      <c r="HB135" s="1262">
        <f t="shared" ref="HB135" si="2700">EOMONTH(HA135,1)</f>
        <v>49429</v>
      </c>
      <c r="HC135" s="1262">
        <f t="shared" ref="HC135" si="2701">EOMONTH(HB135,1)</f>
        <v>49460</v>
      </c>
      <c r="HD135" s="1262">
        <f t="shared" ref="HD135" si="2702">EOMONTH(HC135,1)</f>
        <v>49490</v>
      </c>
      <c r="HE135" s="1262">
        <f t="shared" ref="HE135" si="2703">EOMONTH(HD135,1)</f>
        <v>49521</v>
      </c>
      <c r="HF135" s="1262">
        <f t="shared" ref="HF135" si="2704">EOMONTH(HE135,1)</f>
        <v>49552</v>
      </c>
      <c r="HG135" s="1262">
        <f t="shared" ref="HG135" si="2705">EOMONTH(HF135,1)</f>
        <v>49582</v>
      </c>
      <c r="HH135" s="1262">
        <f t="shared" ref="HH135" si="2706">EOMONTH(HG135,1)</f>
        <v>49613</v>
      </c>
      <c r="HI135" s="1262">
        <f t="shared" ref="HI135" si="2707">EOMONTH(HH135,1)</f>
        <v>49643</v>
      </c>
      <c r="HJ135" s="1262">
        <f t="shared" ref="HJ135" si="2708">EOMONTH(HI135,1)</f>
        <v>49674</v>
      </c>
      <c r="HK135" s="1259">
        <f t="shared" ref="HK135" si="2709">EOMONTH(HJ135,1)</f>
        <v>49705</v>
      </c>
      <c r="HL135" s="1259">
        <f t="shared" ref="HL135" si="2710">EOMONTH(HK135,1)</f>
        <v>49734</v>
      </c>
      <c r="HM135" s="1259">
        <f t="shared" ref="HM135" si="2711">EOMONTH(HL135,1)</f>
        <v>49765</v>
      </c>
      <c r="HN135" s="1259">
        <f t="shared" ref="HN135" si="2712">EOMONTH(HM135,1)</f>
        <v>49795</v>
      </c>
      <c r="HO135" s="1259">
        <f t="shared" ref="HO135" si="2713">EOMONTH(HN135,1)</f>
        <v>49826</v>
      </c>
      <c r="HP135" s="1259">
        <f t="shared" ref="HP135" si="2714">EOMONTH(HO135,1)</f>
        <v>49856</v>
      </c>
      <c r="HQ135" s="1259">
        <f t="shared" ref="HQ135" si="2715">EOMONTH(HP135,1)</f>
        <v>49887</v>
      </c>
      <c r="HR135" s="1259">
        <f t="shared" ref="HR135" si="2716">EOMONTH(HQ135,1)</f>
        <v>49918</v>
      </c>
      <c r="HS135" s="1259">
        <f t="shared" ref="HS135" si="2717">EOMONTH(HR135,1)</f>
        <v>49948</v>
      </c>
      <c r="HT135" s="1259">
        <f t="shared" ref="HT135" si="2718">EOMONTH(HS135,1)</f>
        <v>49979</v>
      </c>
      <c r="HU135" s="1259">
        <f t="shared" ref="HU135" si="2719">EOMONTH(HT135,1)</f>
        <v>50009</v>
      </c>
      <c r="HV135" s="1259">
        <f t="shared" ref="HV135" si="2720">EOMONTH(HU135,1)</f>
        <v>50040</v>
      </c>
      <c r="HW135" s="1262">
        <f t="shared" ref="HW135" si="2721">EOMONTH(HV135,1)</f>
        <v>50071</v>
      </c>
      <c r="HX135" s="1262">
        <f t="shared" ref="HX135" si="2722">EOMONTH(HW135,1)</f>
        <v>50099</v>
      </c>
      <c r="HY135" s="1262">
        <f t="shared" ref="HY135" si="2723">EOMONTH(HX135,1)</f>
        <v>50130</v>
      </c>
      <c r="HZ135" s="1262">
        <f t="shared" ref="HZ135" si="2724">EOMONTH(HY135,1)</f>
        <v>50160</v>
      </c>
      <c r="IA135" s="1262">
        <f t="shared" ref="IA135" si="2725">EOMONTH(HZ135,1)</f>
        <v>50191</v>
      </c>
      <c r="IB135" s="1262">
        <f t="shared" ref="IB135" si="2726">EOMONTH(IA135,1)</f>
        <v>50221</v>
      </c>
      <c r="ID135" s="2219" t="s">
        <v>75</v>
      </c>
      <c r="IE135" s="2220"/>
      <c r="IF135" s="108" t="s">
        <v>57</v>
      </c>
      <c r="IG135" s="75">
        <v>2020</v>
      </c>
      <c r="IH135" s="75">
        <v>2021</v>
      </c>
      <c r="II135" s="75">
        <v>2022</v>
      </c>
      <c r="IJ135" s="75">
        <v>2023</v>
      </c>
      <c r="IK135" s="75">
        <v>2024</v>
      </c>
      <c r="IL135" s="75">
        <v>2025</v>
      </c>
      <c r="IM135" s="75">
        <v>2026</v>
      </c>
      <c r="IN135" s="75">
        <v>2027</v>
      </c>
      <c r="IO135" s="75">
        <v>2028</v>
      </c>
      <c r="IP135" s="75">
        <v>2029</v>
      </c>
      <c r="IQ135" s="75">
        <v>2030</v>
      </c>
      <c r="IR135" s="75">
        <v>2031</v>
      </c>
      <c r="IS135" s="75">
        <v>2032</v>
      </c>
      <c r="IT135" s="75">
        <v>2033</v>
      </c>
      <c r="IU135" s="75">
        <v>2034</v>
      </c>
      <c r="IV135" s="75">
        <v>2035</v>
      </c>
      <c r="IW135" s="75">
        <v>2036</v>
      </c>
      <c r="IX135" s="276">
        <v>2037</v>
      </c>
      <c r="IY135" s="582"/>
      <c r="IZ135" s="582"/>
      <c r="JA135" s="582"/>
    </row>
    <row r="136" spans="2:261" x14ac:dyDescent="0.3">
      <c r="C136" s="279" t="s">
        <v>253</v>
      </c>
      <c r="D136" s="27"/>
      <c r="E136" s="162">
        <f>'JV_Cog&amp;SGA&amp;Dep'!E30</f>
        <v>5250000</v>
      </c>
      <c r="F136" s="162">
        <f>'JV_Cog&amp;SGA&amp;Dep'!F30</f>
        <v>3062500</v>
      </c>
      <c r="G136" s="162">
        <f>'JV_Cog&amp;SGA&amp;Dep'!G30</f>
        <v>5250000</v>
      </c>
      <c r="H136" s="162">
        <f>'JV_Cog&amp;SGA&amp;Dep'!H30</f>
        <v>5250000</v>
      </c>
      <c r="I136" s="162">
        <f>'JV_Cog&amp;SGA&amp;Dep'!I30</f>
        <v>5250000</v>
      </c>
      <c r="J136" s="162">
        <f>'JV_Cog&amp;SGA&amp;Dep'!J30</f>
        <v>5250000</v>
      </c>
      <c r="K136" s="162">
        <f>'JV_Cog&amp;SGA&amp;Dep'!K30</f>
        <v>5250000</v>
      </c>
      <c r="L136" s="162">
        <f>'JV_Cog&amp;SGA&amp;Dep'!L30</f>
        <v>5250000</v>
      </c>
      <c r="M136" s="162">
        <f>'JV_Cog&amp;SGA&amp;Dep'!M30</f>
        <v>5250000</v>
      </c>
      <c r="N136" s="162">
        <f>'JV_Cog&amp;SGA&amp;Dep'!N30</f>
        <v>5250000</v>
      </c>
      <c r="O136" s="162">
        <f>'JV_Cog&amp;SGA&amp;Dep'!O30</f>
        <v>5250000</v>
      </c>
      <c r="P136" s="162">
        <f>'JV_Cog&amp;SGA&amp;Dep'!P30</f>
        <v>5250000</v>
      </c>
      <c r="Q136" s="162">
        <f>'JV_Cog&amp;SGA&amp;Dep'!Q30</f>
        <v>5250000</v>
      </c>
      <c r="R136" s="162">
        <f>'JV_Cog&amp;SGA&amp;Dep'!R30</f>
        <v>5250000</v>
      </c>
      <c r="S136" s="162">
        <f>'JV_Cog&amp;SGA&amp;Dep'!S30</f>
        <v>5250000</v>
      </c>
      <c r="T136" s="162">
        <f>'JV_Cog&amp;SGA&amp;Dep'!T30</f>
        <v>5250000</v>
      </c>
      <c r="U136" s="162">
        <f>'JV_Cog&amp;SGA&amp;Dep'!U30</f>
        <v>5250000</v>
      </c>
      <c r="V136" s="162">
        <f>'JV_Cog&amp;SGA&amp;Dep'!V30</f>
        <v>5250000</v>
      </c>
      <c r="W136" s="162">
        <f>'JV_Cog&amp;SGA&amp;Dep'!W30</f>
        <v>2187500</v>
      </c>
      <c r="Y136" s="279" t="s">
        <v>253</v>
      </c>
      <c r="Z136" s="27"/>
      <c r="AA136" s="162">
        <f>'JV_Cog&amp;SGA&amp;Dep'!AA30</f>
        <v>0</v>
      </c>
      <c r="AB136" s="162">
        <f>'JV_Cog&amp;SGA&amp;Dep'!AB30</f>
        <v>0</v>
      </c>
      <c r="AC136" s="162">
        <f>'JV_Cog&amp;SGA&amp;Dep'!AC30</f>
        <v>0</v>
      </c>
      <c r="AD136" s="162">
        <f>'JV_Cog&amp;SGA&amp;Dep'!AD30</f>
        <v>0</v>
      </c>
      <c r="AE136" s="162">
        <f>'JV_Cog&amp;SGA&amp;Dep'!AE30</f>
        <v>0</v>
      </c>
      <c r="AF136" s="162">
        <f>'JV_Cog&amp;SGA&amp;Dep'!AF30</f>
        <v>3062500</v>
      </c>
      <c r="AG136" s="162">
        <f>'JV_Cog&amp;SGA&amp;Dep'!AG30</f>
        <v>0</v>
      </c>
      <c r="AH136" s="162">
        <f>'JV_Cog&amp;SGA&amp;Dep'!AH30</f>
        <v>0</v>
      </c>
      <c r="AI136" s="162">
        <f>'JV_Cog&amp;SGA&amp;Dep'!AI30</f>
        <v>0</v>
      </c>
      <c r="AJ136" s="162">
        <f>'JV_Cog&amp;SGA&amp;Dep'!AJ30</f>
        <v>0</v>
      </c>
      <c r="AK136" s="162">
        <f>'JV_Cog&amp;SGA&amp;Dep'!AK30</f>
        <v>0</v>
      </c>
      <c r="AL136" s="162">
        <f>'JV_Cog&amp;SGA&amp;Dep'!AL30</f>
        <v>0</v>
      </c>
      <c r="AM136" s="162">
        <f>'JV_Cog&amp;SGA&amp;Dep'!AM30</f>
        <v>5250000</v>
      </c>
      <c r="AN136" s="162">
        <f>'JV_Cog&amp;SGA&amp;Dep'!AN30</f>
        <v>0</v>
      </c>
      <c r="AO136" s="162">
        <f>'JV_Cog&amp;SGA&amp;Dep'!AO30</f>
        <v>0</v>
      </c>
      <c r="AP136" s="162">
        <f>'JV_Cog&amp;SGA&amp;Dep'!AP30</f>
        <v>0</v>
      </c>
      <c r="AQ136" s="162">
        <f>'JV_Cog&amp;SGA&amp;Dep'!AQ30</f>
        <v>0</v>
      </c>
      <c r="AR136" s="162">
        <f>'JV_Cog&amp;SGA&amp;Dep'!AR30</f>
        <v>0</v>
      </c>
      <c r="AS136" s="162">
        <f>'JV_Cog&amp;SGA&amp;Dep'!AS30</f>
        <v>0</v>
      </c>
      <c r="AT136" s="162">
        <f>'JV_Cog&amp;SGA&amp;Dep'!AT30</f>
        <v>0</v>
      </c>
      <c r="AU136" s="162">
        <f>'JV_Cog&amp;SGA&amp;Dep'!AU30</f>
        <v>0</v>
      </c>
      <c r="AV136" s="162">
        <f>'JV_Cog&amp;SGA&amp;Dep'!AV30</f>
        <v>0</v>
      </c>
      <c r="AW136" s="162">
        <f>'JV_Cog&amp;SGA&amp;Dep'!AW30</f>
        <v>0</v>
      </c>
      <c r="AX136" s="162">
        <f>'JV_Cog&amp;SGA&amp;Dep'!AX30</f>
        <v>0</v>
      </c>
      <c r="AY136" s="162">
        <f>'JV_Cog&amp;SGA&amp;Dep'!AY30</f>
        <v>5250000</v>
      </c>
      <c r="AZ136" s="162">
        <f>'JV_Cog&amp;SGA&amp;Dep'!AZ30</f>
        <v>0</v>
      </c>
      <c r="BA136" s="162">
        <f>'JV_Cog&amp;SGA&amp;Dep'!BA30</f>
        <v>0</v>
      </c>
      <c r="BB136" s="162">
        <f>'JV_Cog&amp;SGA&amp;Dep'!BB30</f>
        <v>0</v>
      </c>
      <c r="BC136" s="162">
        <f>'JV_Cog&amp;SGA&amp;Dep'!BC30</f>
        <v>0</v>
      </c>
      <c r="BD136" s="162">
        <f>'JV_Cog&amp;SGA&amp;Dep'!BD30</f>
        <v>0</v>
      </c>
      <c r="BE136" s="162">
        <f>'JV_Cog&amp;SGA&amp;Dep'!BE30</f>
        <v>0</v>
      </c>
      <c r="BF136" s="162">
        <f>'JV_Cog&amp;SGA&amp;Dep'!BF30</f>
        <v>0</v>
      </c>
      <c r="BG136" s="162">
        <f>'JV_Cog&amp;SGA&amp;Dep'!BG30</f>
        <v>0</v>
      </c>
      <c r="BH136" s="162">
        <f>'JV_Cog&amp;SGA&amp;Dep'!BH30</f>
        <v>0</v>
      </c>
      <c r="BI136" s="162">
        <f>'JV_Cog&amp;SGA&amp;Dep'!BI30</f>
        <v>0</v>
      </c>
      <c r="BJ136" s="162">
        <f>'JV_Cog&amp;SGA&amp;Dep'!BJ30</f>
        <v>0</v>
      </c>
      <c r="BK136" s="162">
        <f>'JV_Cog&amp;SGA&amp;Dep'!BK30</f>
        <v>5250000</v>
      </c>
      <c r="BL136" s="162">
        <f>'JV_Cog&amp;SGA&amp;Dep'!BL30</f>
        <v>0</v>
      </c>
      <c r="BM136" s="162">
        <f>'JV_Cog&amp;SGA&amp;Dep'!BM30</f>
        <v>0</v>
      </c>
      <c r="BN136" s="162">
        <f>'JV_Cog&amp;SGA&amp;Dep'!BN30</f>
        <v>0</v>
      </c>
      <c r="BO136" s="162">
        <f>'JV_Cog&amp;SGA&amp;Dep'!BO30</f>
        <v>0</v>
      </c>
      <c r="BP136" s="162">
        <f>'JV_Cog&amp;SGA&amp;Dep'!BP30</f>
        <v>0</v>
      </c>
      <c r="BQ136" s="162">
        <f>'JV_Cog&amp;SGA&amp;Dep'!BQ30</f>
        <v>0</v>
      </c>
      <c r="BR136" s="162">
        <f>'JV_Cog&amp;SGA&amp;Dep'!BR30</f>
        <v>0</v>
      </c>
      <c r="BS136" s="162">
        <f>'JV_Cog&amp;SGA&amp;Dep'!BS30</f>
        <v>0</v>
      </c>
      <c r="BT136" s="162">
        <f>'JV_Cog&amp;SGA&amp;Dep'!BT30</f>
        <v>0</v>
      </c>
      <c r="BU136" s="162">
        <f>'JV_Cog&amp;SGA&amp;Dep'!BU30</f>
        <v>0</v>
      </c>
      <c r="BV136" s="162">
        <f>'JV_Cog&amp;SGA&amp;Dep'!BV30</f>
        <v>0</v>
      </c>
      <c r="BW136" s="162">
        <f>'JV_Cog&amp;SGA&amp;Dep'!BW30</f>
        <v>5250000</v>
      </c>
      <c r="BX136" s="162">
        <f>'JV_Cog&amp;SGA&amp;Dep'!BX30</f>
        <v>0</v>
      </c>
      <c r="BY136" s="162">
        <f>'JV_Cog&amp;SGA&amp;Dep'!BY30</f>
        <v>0</v>
      </c>
      <c r="BZ136" s="162">
        <f>'JV_Cog&amp;SGA&amp;Dep'!BZ30</f>
        <v>0</v>
      </c>
      <c r="CA136" s="162">
        <f>'JV_Cog&amp;SGA&amp;Dep'!CA30</f>
        <v>0</v>
      </c>
      <c r="CB136" s="162">
        <f>'JV_Cog&amp;SGA&amp;Dep'!CB30</f>
        <v>0</v>
      </c>
      <c r="CC136" s="162">
        <f>'JV_Cog&amp;SGA&amp;Dep'!CC30</f>
        <v>0</v>
      </c>
      <c r="CD136" s="162">
        <f>'JV_Cog&amp;SGA&amp;Dep'!CD30</f>
        <v>0</v>
      </c>
      <c r="CE136" s="162">
        <f>'JV_Cog&amp;SGA&amp;Dep'!CE30</f>
        <v>0</v>
      </c>
      <c r="CF136" s="162">
        <f>'JV_Cog&amp;SGA&amp;Dep'!CF30</f>
        <v>0</v>
      </c>
      <c r="CG136" s="162">
        <f>'JV_Cog&amp;SGA&amp;Dep'!CG30</f>
        <v>0</v>
      </c>
      <c r="CH136" s="162">
        <f>'JV_Cog&amp;SGA&amp;Dep'!CH30</f>
        <v>0</v>
      </c>
      <c r="CI136" s="162">
        <f>'JV_Cog&amp;SGA&amp;Dep'!CI30</f>
        <v>5250000</v>
      </c>
      <c r="CJ136" s="162">
        <f>'JV_Cog&amp;SGA&amp;Dep'!CJ30</f>
        <v>0</v>
      </c>
      <c r="CK136" s="162">
        <f>'JV_Cog&amp;SGA&amp;Dep'!CK30</f>
        <v>0</v>
      </c>
      <c r="CL136" s="162">
        <f>'JV_Cog&amp;SGA&amp;Dep'!CL30</f>
        <v>0</v>
      </c>
      <c r="CM136" s="162">
        <f>'JV_Cog&amp;SGA&amp;Dep'!CM30</f>
        <v>0</v>
      </c>
      <c r="CN136" s="162">
        <f>'JV_Cog&amp;SGA&amp;Dep'!CN30</f>
        <v>0</v>
      </c>
      <c r="CO136" s="162">
        <f>'JV_Cog&amp;SGA&amp;Dep'!CO30</f>
        <v>0</v>
      </c>
      <c r="CP136" s="162">
        <f>'JV_Cog&amp;SGA&amp;Dep'!CP30</f>
        <v>0</v>
      </c>
      <c r="CQ136" s="162">
        <f>'JV_Cog&amp;SGA&amp;Dep'!CQ30</f>
        <v>0</v>
      </c>
      <c r="CR136" s="162">
        <f>'JV_Cog&amp;SGA&amp;Dep'!CR30</f>
        <v>0</v>
      </c>
      <c r="CS136" s="162">
        <f>'JV_Cog&amp;SGA&amp;Dep'!CS30</f>
        <v>0</v>
      </c>
      <c r="CT136" s="162">
        <f>'JV_Cog&amp;SGA&amp;Dep'!CT30</f>
        <v>0</v>
      </c>
      <c r="CU136" s="162">
        <f>'JV_Cog&amp;SGA&amp;Dep'!CU30</f>
        <v>5250000</v>
      </c>
      <c r="CV136" s="162">
        <f>'JV_Cog&amp;SGA&amp;Dep'!CV30</f>
        <v>0</v>
      </c>
      <c r="CW136" s="162">
        <f>'JV_Cog&amp;SGA&amp;Dep'!CW30</f>
        <v>0</v>
      </c>
      <c r="CX136" s="162">
        <f>'JV_Cog&amp;SGA&amp;Dep'!CX30</f>
        <v>0</v>
      </c>
      <c r="CY136" s="162">
        <f>'JV_Cog&amp;SGA&amp;Dep'!CY30</f>
        <v>0</v>
      </c>
      <c r="CZ136" s="162">
        <f>'JV_Cog&amp;SGA&amp;Dep'!CZ30</f>
        <v>0</v>
      </c>
      <c r="DA136" s="162">
        <f>'JV_Cog&amp;SGA&amp;Dep'!DA30</f>
        <v>0</v>
      </c>
      <c r="DB136" s="162">
        <f>'JV_Cog&amp;SGA&amp;Dep'!DB30</f>
        <v>0</v>
      </c>
      <c r="DC136" s="162">
        <f>'JV_Cog&amp;SGA&amp;Dep'!DC30</f>
        <v>0</v>
      </c>
      <c r="DD136" s="162">
        <f>'JV_Cog&amp;SGA&amp;Dep'!DD30</f>
        <v>0</v>
      </c>
      <c r="DE136" s="162">
        <f>'JV_Cog&amp;SGA&amp;Dep'!DE30</f>
        <v>0</v>
      </c>
      <c r="DF136" s="162">
        <f>'JV_Cog&amp;SGA&amp;Dep'!DF30</f>
        <v>0</v>
      </c>
      <c r="DG136" s="162">
        <f>'JV_Cog&amp;SGA&amp;Dep'!DG30</f>
        <v>5250000</v>
      </c>
      <c r="DH136" s="162">
        <f>'JV_Cog&amp;SGA&amp;Dep'!DH30</f>
        <v>0</v>
      </c>
      <c r="DI136" s="162">
        <f>'JV_Cog&amp;SGA&amp;Dep'!DI30</f>
        <v>0</v>
      </c>
      <c r="DJ136" s="162">
        <f>'JV_Cog&amp;SGA&amp;Dep'!DJ30</f>
        <v>0</v>
      </c>
      <c r="DK136" s="162">
        <f>'JV_Cog&amp;SGA&amp;Dep'!DK30</f>
        <v>0</v>
      </c>
      <c r="DL136" s="162">
        <f>'JV_Cog&amp;SGA&amp;Dep'!DL30</f>
        <v>0</v>
      </c>
      <c r="DM136" s="162">
        <f>'JV_Cog&amp;SGA&amp;Dep'!DM30</f>
        <v>0</v>
      </c>
      <c r="DN136" s="162">
        <f>'JV_Cog&amp;SGA&amp;Dep'!DN30</f>
        <v>0</v>
      </c>
      <c r="DO136" s="162">
        <f>'JV_Cog&amp;SGA&amp;Dep'!DO30</f>
        <v>0</v>
      </c>
      <c r="DP136" s="162">
        <f>'JV_Cog&amp;SGA&amp;Dep'!DP30</f>
        <v>0</v>
      </c>
      <c r="DQ136" s="162">
        <f>'JV_Cog&amp;SGA&amp;Dep'!DQ30</f>
        <v>0</v>
      </c>
      <c r="DR136" s="162">
        <f>'JV_Cog&amp;SGA&amp;Dep'!DR30</f>
        <v>0</v>
      </c>
      <c r="DS136" s="162">
        <f>'JV_Cog&amp;SGA&amp;Dep'!DS30</f>
        <v>5250000</v>
      </c>
      <c r="DT136" s="162">
        <f>'JV_Cog&amp;SGA&amp;Dep'!DT30</f>
        <v>0</v>
      </c>
      <c r="DU136" s="162">
        <f>'JV_Cog&amp;SGA&amp;Dep'!DU30</f>
        <v>0</v>
      </c>
      <c r="DV136" s="162">
        <f>'JV_Cog&amp;SGA&amp;Dep'!DV30</f>
        <v>0</v>
      </c>
      <c r="DW136" s="162">
        <f>'JV_Cog&amp;SGA&amp;Dep'!DW30</f>
        <v>0</v>
      </c>
      <c r="DX136" s="162">
        <f>'JV_Cog&amp;SGA&amp;Dep'!DX30</f>
        <v>0</v>
      </c>
      <c r="DY136" s="162">
        <f>'JV_Cog&amp;SGA&amp;Dep'!DY30</f>
        <v>0</v>
      </c>
      <c r="DZ136" s="162">
        <f>'JV_Cog&amp;SGA&amp;Dep'!DZ30</f>
        <v>0</v>
      </c>
      <c r="EA136" s="162">
        <f>'JV_Cog&amp;SGA&amp;Dep'!EA30</f>
        <v>0</v>
      </c>
      <c r="EB136" s="162">
        <f>'JV_Cog&amp;SGA&amp;Dep'!EB30</f>
        <v>0</v>
      </c>
      <c r="EC136" s="162">
        <f>'JV_Cog&amp;SGA&amp;Dep'!EC30</f>
        <v>0</v>
      </c>
      <c r="ED136" s="162">
        <f>'JV_Cog&amp;SGA&amp;Dep'!ED30</f>
        <v>0</v>
      </c>
      <c r="EE136" s="162">
        <f>'JV_Cog&amp;SGA&amp;Dep'!EE30</f>
        <v>5250000</v>
      </c>
      <c r="EF136" s="162">
        <f>'JV_Cog&amp;SGA&amp;Dep'!EF30</f>
        <v>0</v>
      </c>
      <c r="EG136" s="162">
        <f>'JV_Cog&amp;SGA&amp;Dep'!EG30</f>
        <v>0</v>
      </c>
      <c r="EH136" s="162">
        <f>'JV_Cog&amp;SGA&amp;Dep'!EH30</f>
        <v>0</v>
      </c>
      <c r="EI136" s="162">
        <f>'JV_Cog&amp;SGA&amp;Dep'!EI30</f>
        <v>0</v>
      </c>
      <c r="EJ136" s="162">
        <f>'JV_Cog&amp;SGA&amp;Dep'!EJ30</f>
        <v>0</v>
      </c>
      <c r="EK136" s="162">
        <f>'JV_Cog&amp;SGA&amp;Dep'!EK30</f>
        <v>0</v>
      </c>
      <c r="EL136" s="162">
        <f>'JV_Cog&amp;SGA&amp;Dep'!EL30</f>
        <v>0</v>
      </c>
      <c r="EM136" s="162">
        <f>'JV_Cog&amp;SGA&amp;Dep'!EM30</f>
        <v>0</v>
      </c>
      <c r="EN136" s="162">
        <f>'JV_Cog&amp;SGA&amp;Dep'!EN30</f>
        <v>0</v>
      </c>
      <c r="EO136" s="162">
        <f>'JV_Cog&amp;SGA&amp;Dep'!EO30</f>
        <v>0</v>
      </c>
      <c r="EP136" s="162">
        <f>'JV_Cog&amp;SGA&amp;Dep'!EP30</f>
        <v>0</v>
      </c>
      <c r="EQ136" s="162">
        <f>'JV_Cog&amp;SGA&amp;Dep'!EQ30</f>
        <v>5250000</v>
      </c>
      <c r="ER136" s="162">
        <f>'JV_Cog&amp;SGA&amp;Dep'!ER30</f>
        <v>0</v>
      </c>
      <c r="ES136" s="162">
        <f>'JV_Cog&amp;SGA&amp;Dep'!ES30</f>
        <v>0</v>
      </c>
      <c r="ET136" s="162">
        <f>'JV_Cog&amp;SGA&amp;Dep'!ET30</f>
        <v>0</v>
      </c>
      <c r="EU136" s="162">
        <f>'JV_Cog&amp;SGA&amp;Dep'!EU30</f>
        <v>0</v>
      </c>
      <c r="EV136" s="162">
        <f>'JV_Cog&amp;SGA&amp;Dep'!EV30</f>
        <v>0</v>
      </c>
      <c r="EW136" s="162">
        <f>'JV_Cog&amp;SGA&amp;Dep'!EW30</f>
        <v>0</v>
      </c>
      <c r="EX136" s="162">
        <f>'JV_Cog&amp;SGA&amp;Dep'!EX30</f>
        <v>0</v>
      </c>
      <c r="EY136" s="162">
        <f>'JV_Cog&amp;SGA&amp;Dep'!EY30</f>
        <v>0</v>
      </c>
      <c r="EZ136" s="162">
        <f>'JV_Cog&amp;SGA&amp;Dep'!EZ30</f>
        <v>0</v>
      </c>
      <c r="FA136" s="162">
        <f>'JV_Cog&amp;SGA&amp;Dep'!FA30</f>
        <v>0</v>
      </c>
      <c r="FB136" s="162">
        <f>'JV_Cog&amp;SGA&amp;Dep'!FB30</f>
        <v>0</v>
      </c>
      <c r="FC136" s="162">
        <f>'JV_Cog&amp;SGA&amp;Dep'!FC30</f>
        <v>5250000</v>
      </c>
      <c r="FD136" s="162">
        <f>'JV_Cog&amp;SGA&amp;Dep'!FD30</f>
        <v>0</v>
      </c>
      <c r="FE136" s="162">
        <f>'JV_Cog&amp;SGA&amp;Dep'!FE30</f>
        <v>0</v>
      </c>
      <c r="FF136" s="162">
        <f>'JV_Cog&amp;SGA&amp;Dep'!FF30</f>
        <v>0</v>
      </c>
      <c r="FG136" s="162">
        <f>'JV_Cog&amp;SGA&amp;Dep'!FG30</f>
        <v>0</v>
      </c>
      <c r="FH136" s="162">
        <f>'JV_Cog&amp;SGA&amp;Dep'!FH30</f>
        <v>0</v>
      </c>
      <c r="FI136" s="162">
        <f>'JV_Cog&amp;SGA&amp;Dep'!FI30</f>
        <v>0</v>
      </c>
      <c r="FJ136" s="162">
        <f>'JV_Cog&amp;SGA&amp;Dep'!FJ30</f>
        <v>0</v>
      </c>
      <c r="FK136" s="162">
        <f>'JV_Cog&amp;SGA&amp;Dep'!FK30</f>
        <v>0</v>
      </c>
      <c r="FL136" s="162">
        <f>'JV_Cog&amp;SGA&amp;Dep'!FL30</f>
        <v>0</v>
      </c>
      <c r="FM136" s="162">
        <f>'JV_Cog&amp;SGA&amp;Dep'!FM30</f>
        <v>0</v>
      </c>
      <c r="FN136" s="162">
        <f>'JV_Cog&amp;SGA&amp;Dep'!FN30</f>
        <v>0</v>
      </c>
      <c r="FO136" s="162">
        <f>'JV_Cog&amp;SGA&amp;Dep'!FO30</f>
        <v>5250000</v>
      </c>
      <c r="FP136" s="162">
        <f>'JV_Cog&amp;SGA&amp;Dep'!FP30</f>
        <v>0</v>
      </c>
      <c r="FQ136" s="162">
        <f>'JV_Cog&amp;SGA&amp;Dep'!FQ30</f>
        <v>0</v>
      </c>
      <c r="FR136" s="162">
        <f>'JV_Cog&amp;SGA&amp;Dep'!FR30</f>
        <v>0</v>
      </c>
      <c r="FS136" s="162">
        <f>'JV_Cog&amp;SGA&amp;Dep'!FS30</f>
        <v>0</v>
      </c>
      <c r="FT136" s="162">
        <f>'JV_Cog&amp;SGA&amp;Dep'!FT30</f>
        <v>0</v>
      </c>
      <c r="FU136" s="162">
        <f>'JV_Cog&amp;SGA&amp;Dep'!FU30</f>
        <v>0</v>
      </c>
      <c r="FV136" s="162">
        <f>'JV_Cog&amp;SGA&amp;Dep'!FV30</f>
        <v>0</v>
      </c>
      <c r="FW136" s="162">
        <f>'JV_Cog&amp;SGA&amp;Dep'!FW30</f>
        <v>0</v>
      </c>
      <c r="FX136" s="162">
        <f>'JV_Cog&amp;SGA&amp;Dep'!FX30</f>
        <v>0</v>
      </c>
      <c r="FY136" s="162">
        <f>'JV_Cog&amp;SGA&amp;Dep'!FY30</f>
        <v>0</v>
      </c>
      <c r="FZ136" s="162">
        <f>'JV_Cog&amp;SGA&amp;Dep'!FZ30</f>
        <v>0</v>
      </c>
      <c r="GA136" s="162">
        <f>'JV_Cog&amp;SGA&amp;Dep'!GA30</f>
        <v>5250000</v>
      </c>
      <c r="GB136" s="162">
        <f>'JV_Cog&amp;SGA&amp;Dep'!GB30</f>
        <v>0</v>
      </c>
      <c r="GC136" s="162">
        <f>'JV_Cog&amp;SGA&amp;Dep'!GC30</f>
        <v>0</v>
      </c>
      <c r="GD136" s="162">
        <f>'JV_Cog&amp;SGA&amp;Dep'!GD30</f>
        <v>0</v>
      </c>
      <c r="GE136" s="162">
        <f>'JV_Cog&amp;SGA&amp;Dep'!GE30</f>
        <v>0</v>
      </c>
      <c r="GF136" s="162">
        <f>'JV_Cog&amp;SGA&amp;Dep'!GF30</f>
        <v>0</v>
      </c>
      <c r="GG136" s="162">
        <f>'JV_Cog&amp;SGA&amp;Dep'!GG30</f>
        <v>0</v>
      </c>
      <c r="GH136" s="162">
        <f>'JV_Cog&amp;SGA&amp;Dep'!GH30</f>
        <v>0</v>
      </c>
      <c r="GI136" s="162">
        <f>'JV_Cog&amp;SGA&amp;Dep'!GI30</f>
        <v>0</v>
      </c>
      <c r="GJ136" s="162">
        <f>'JV_Cog&amp;SGA&amp;Dep'!GJ30</f>
        <v>0</v>
      </c>
      <c r="GK136" s="162">
        <f>'JV_Cog&amp;SGA&amp;Dep'!GK30</f>
        <v>0</v>
      </c>
      <c r="GL136" s="162">
        <f>'JV_Cog&amp;SGA&amp;Dep'!GL30</f>
        <v>0</v>
      </c>
      <c r="GM136" s="162">
        <f>'JV_Cog&amp;SGA&amp;Dep'!GM30</f>
        <v>5250000</v>
      </c>
      <c r="GN136" s="162">
        <f>'JV_Cog&amp;SGA&amp;Dep'!GN30</f>
        <v>0</v>
      </c>
      <c r="GO136" s="162">
        <f>'JV_Cog&amp;SGA&amp;Dep'!GO30</f>
        <v>0</v>
      </c>
      <c r="GP136" s="162">
        <f>'JV_Cog&amp;SGA&amp;Dep'!GP30</f>
        <v>0</v>
      </c>
      <c r="GQ136" s="162">
        <f>'JV_Cog&amp;SGA&amp;Dep'!GQ30</f>
        <v>0</v>
      </c>
      <c r="GR136" s="162">
        <f>'JV_Cog&amp;SGA&amp;Dep'!GR30</f>
        <v>0</v>
      </c>
      <c r="GS136" s="162">
        <f>'JV_Cog&amp;SGA&amp;Dep'!GS30</f>
        <v>0</v>
      </c>
      <c r="GT136" s="162">
        <f>'JV_Cog&amp;SGA&amp;Dep'!GT30</f>
        <v>0</v>
      </c>
      <c r="GU136" s="162">
        <f>'JV_Cog&amp;SGA&amp;Dep'!GU30</f>
        <v>0</v>
      </c>
      <c r="GV136" s="162">
        <f>'JV_Cog&amp;SGA&amp;Dep'!GV30</f>
        <v>0</v>
      </c>
      <c r="GW136" s="162">
        <f>'JV_Cog&amp;SGA&amp;Dep'!GW30</f>
        <v>0</v>
      </c>
      <c r="GX136" s="162">
        <f>'JV_Cog&amp;SGA&amp;Dep'!GX30</f>
        <v>0</v>
      </c>
      <c r="GY136" s="162">
        <f>'JV_Cog&amp;SGA&amp;Dep'!GY30</f>
        <v>5250000</v>
      </c>
      <c r="GZ136" s="162">
        <f>'JV_Cog&amp;SGA&amp;Dep'!GZ30</f>
        <v>0</v>
      </c>
      <c r="HA136" s="162">
        <f>'JV_Cog&amp;SGA&amp;Dep'!HA30</f>
        <v>0</v>
      </c>
      <c r="HB136" s="162">
        <f>'JV_Cog&amp;SGA&amp;Dep'!HB30</f>
        <v>0</v>
      </c>
      <c r="HC136" s="162">
        <f>'JV_Cog&amp;SGA&amp;Dep'!HC30</f>
        <v>0</v>
      </c>
      <c r="HD136" s="162">
        <f>'JV_Cog&amp;SGA&amp;Dep'!HD30</f>
        <v>0</v>
      </c>
      <c r="HE136" s="162">
        <f>'JV_Cog&amp;SGA&amp;Dep'!HE30</f>
        <v>0</v>
      </c>
      <c r="HF136" s="162">
        <f>'JV_Cog&amp;SGA&amp;Dep'!HF30</f>
        <v>0</v>
      </c>
      <c r="HG136" s="162">
        <f>'JV_Cog&amp;SGA&amp;Dep'!HG30</f>
        <v>0</v>
      </c>
      <c r="HH136" s="162">
        <f>'JV_Cog&amp;SGA&amp;Dep'!HH30</f>
        <v>0</v>
      </c>
      <c r="HI136" s="162">
        <f>'JV_Cog&amp;SGA&amp;Dep'!HI30</f>
        <v>0</v>
      </c>
      <c r="HJ136" s="162">
        <f>'JV_Cog&amp;SGA&amp;Dep'!HJ30</f>
        <v>0</v>
      </c>
      <c r="HK136" s="162">
        <f>'JV_Cog&amp;SGA&amp;Dep'!HK30</f>
        <v>5250000</v>
      </c>
      <c r="HL136" s="162">
        <f>'JV_Cog&amp;SGA&amp;Dep'!HL30</f>
        <v>0</v>
      </c>
      <c r="HM136" s="162">
        <f>'JV_Cog&amp;SGA&amp;Dep'!HM30</f>
        <v>0</v>
      </c>
      <c r="HN136" s="162">
        <f>'JV_Cog&amp;SGA&amp;Dep'!HN30</f>
        <v>0</v>
      </c>
      <c r="HO136" s="162">
        <f>'JV_Cog&amp;SGA&amp;Dep'!HO30</f>
        <v>0</v>
      </c>
      <c r="HP136" s="162">
        <f>'JV_Cog&amp;SGA&amp;Dep'!HP30</f>
        <v>0</v>
      </c>
      <c r="HQ136" s="162">
        <f>'JV_Cog&amp;SGA&amp;Dep'!HQ30</f>
        <v>0</v>
      </c>
      <c r="HR136" s="162">
        <f>'JV_Cog&amp;SGA&amp;Dep'!HR30</f>
        <v>0</v>
      </c>
      <c r="HS136" s="162">
        <f>'JV_Cog&amp;SGA&amp;Dep'!HS30</f>
        <v>0</v>
      </c>
      <c r="HT136" s="162">
        <f>'JV_Cog&amp;SGA&amp;Dep'!HT30</f>
        <v>0</v>
      </c>
      <c r="HU136" s="162">
        <f>'JV_Cog&amp;SGA&amp;Dep'!HU30</f>
        <v>0</v>
      </c>
      <c r="HV136" s="162">
        <f>'JV_Cog&amp;SGA&amp;Dep'!HV30</f>
        <v>0</v>
      </c>
      <c r="HW136" s="162">
        <f>'JV_Cog&amp;SGA&amp;Dep'!HW30</f>
        <v>2187500</v>
      </c>
      <c r="HX136" s="162">
        <f>'JV_Cog&amp;SGA&amp;Dep'!HX30</f>
        <v>0</v>
      </c>
      <c r="HY136" s="162">
        <f>'JV_Cog&amp;SGA&amp;Dep'!HY30</f>
        <v>0</v>
      </c>
      <c r="HZ136" s="162">
        <f>'JV_Cog&amp;SGA&amp;Dep'!HZ30</f>
        <v>0</v>
      </c>
      <c r="IA136" s="162">
        <f>'JV_Cog&amp;SGA&amp;Dep'!IA30</f>
        <v>0</v>
      </c>
      <c r="IB136" s="162">
        <f>'JV_Cog&amp;SGA&amp;Dep'!IB30</f>
        <v>0</v>
      </c>
      <c r="ID136" s="279" t="s">
        <v>253</v>
      </c>
      <c r="IE136" s="27"/>
      <c r="IF136" s="1116">
        <f t="shared" ref="IF136:IX138" si="2727">+SUMIFS($AF136:$IB136,$AF$54:$IB$54,IF$56)</f>
        <v>0</v>
      </c>
      <c r="IG136" s="1116">
        <f t="shared" si="2727"/>
        <v>3062500</v>
      </c>
      <c r="IH136" s="1116">
        <f t="shared" si="2727"/>
        <v>5250000</v>
      </c>
      <c r="II136" s="1116">
        <f t="shared" si="2727"/>
        <v>5250000</v>
      </c>
      <c r="IJ136" s="1116">
        <f t="shared" si="2727"/>
        <v>5250000</v>
      </c>
      <c r="IK136" s="1116">
        <f t="shared" si="2727"/>
        <v>5250000</v>
      </c>
      <c r="IL136" s="1116">
        <f t="shared" si="2727"/>
        <v>5250000</v>
      </c>
      <c r="IM136" s="1116">
        <f t="shared" si="2727"/>
        <v>5250000</v>
      </c>
      <c r="IN136" s="1116">
        <f t="shared" si="2727"/>
        <v>5250000</v>
      </c>
      <c r="IO136" s="1116">
        <f t="shared" si="2727"/>
        <v>5250000</v>
      </c>
      <c r="IP136" s="1116">
        <f t="shared" si="2727"/>
        <v>5250000</v>
      </c>
      <c r="IQ136" s="1116">
        <f t="shared" si="2727"/>
        <v>5250000</v>
      </c>
      <c r="IR136" s="1116">
        <f t="shared" si="2727"/>
        <v>5250000</v>
      </c>
      <c r="IS136" s="1116">
        <f t="shared" si="2727"/>
        <v>5250000</v>
      </c>
      <c r="IT136" s="1116">
        <f t="shared" si="2727"/>
        <v>5250000</v>
      </c>
      <c r="IU136" s="1116">
        <f t="shared" si="2727"/>
        <v>5250000</v>
      </c>
      <c r="IV136" s="1116">
        <f t="shared" si="2727"/>
        <v>5250000</v>
      </c>
      <c r="IW136" s="1116">
        <f t="shared" si="2727"/>
        <v>5250000</v>
      </c>
      <c r="IX136" s="1480">
        <f t="shared" si="2727"/>
        <v>2187500</v>
      </c>
      <c r="IY136" s="582"/>
    </row>
    <row r="137" spans="2:261" x14ac:dyDescent="0.3">
      <c r="C137" s="279" t="s">
        <v>209</v>
      </c>
      <c r="D137" s="27"/>
      <c r="E137" s="162">
        <f>'JV_Cog&amp;SGA&amp;Dep'!E31</f>
        <v>850000</v>
      </c>
      <c r="F137" s="162">
        <f>'JV_Cog&amp;SGA&amp;Dep'!F31</f>
        <v>495833.33333333331</v>
      </c>
      <c r="G137" s="162">
        <f>'JV_Cog&amp;SGA&amp;Dep'!G31</f>
        <v>850000</v>
      </c>
      <c r="H137" s="162">
        <f>'JV_Cog&amp;SGA&amp;Dep'!H31</f>
        <v>850000</v>
      </c>
      <c r="I137" s="162">
        <f>'JV_Cog&amp;SGA&amp;Dep'!I31</f>
        <v>850000</v>
      </c>
      <c r="J137" s="162">
        <f>'JV_Cog&amp;SGA&amp;Dep'!J31</f>
        <v>850000</v>
      </c>
      <c r="K137" s="162">
        <f>'JV_Cog&amp;SGA&amp;Dep'!K31</f>
        <v>850000</v>
      </c>
      <c r="L137" s="162">
        <f>'JV_Cog&amp;SGA&amp;Dep'!L31</f>
        <v>850000</v>
      </c>
      <c r="M137" s="162">
        <f>'JV_Cog&amp;SGA&amp;Dep'!M31</f>
        <v>850000</v>
      </c>
      <c r="N137" s="162">
        <f>'JV_Cog&amp;SGA&amp;Dep'!N31</f>
        <v>850000</v>
      </c>
      <c r="O137" s="162">
        <f>'JV_Cog&amp;SGA&amp;Dep'!O31</f>
        <v>850000</v>
      </c>
      <c r="P137" s="162">
        <f>'JV_Cog&amp;SGA&amp;Dep'!P31</f>
        <v>850000</v>
      </c>
      <c r="Q137" s="162">
        <f>'JV_Cog&amp;SGA&amp;Dep'!Q31</f>
        <v>850000</v>
      </c>
      <c r="R137" s="162">
        <f>'JV_Cog&amp;SGA&amp;Dep'!R31</f>
        <v>850000</v>
      </c>
      <c r="S137" s="162">
        <f>'JV_Cog&amp;SGA&amp;Dep'!S31</f>
        <v>850000</v>
      </c>
      <c r="T137" s="162">
        <f>'JV_Cog&amp;SGA&amp;Dep'!T31</f>
        <v>850000</v>
      </c>
      <c r="U137" s="162">
        <f>'JV_Cog&amp;SGA&amp;Dep'!U31</f>
        <v>850000</v>
      </c>
      <c r="V137" s="162">
        <f>'JV_Cog&amp;SGA&amp;Dep'!V31</f>
        <v>850000</v>
      </c>
      <c r="W137" s="162">
        <f>'JV_Cog&amp;SGA&amp;Dep'!W31</f>
        <v>354166.66666666663</v>
      </c>
      <c r="Y137" s="279" t="s">
        <v>209</v>
      </c>
      <c r="Z137" s="27"/>
      <c r="AA137" s="162">
        <f>'JV_Cog&amp;SGA&amp;Dep'!AA31</f>
        <v>0</v>
      </c>
      <c r="AB137" s="162">
        <f>'JV_Cog&amp;SGA&amp;Dep'!AB31</f>
        <v>0</v>
      </c>
      <c r="AC137" s="162">
        <f>'JV_Cog&amp;SGA&amp;Dep'!AC31</f>
        <v>0</v>
      </c>
      <c r="AD137" s="162">
        <f>'JV_Cog&amp;SGA&amp;Dep'!AD31</f>
        <v>0</v>
      </c>
      <c r="AE137" s="162">
        <f>'JV_Cog&amp;SGA&amp;Dep'!AE31</f>
        <v>0</v>
      </c>
      <c r="AF137" s="162">
        <f>'JV_Cog&amp;SGA&amp;Dep'!AF31</f>
        <v>495833.33333333331</v>
      </c>
      <c r="AG137" s="162">
        <f>'JV_Cog&amp;SGA&amp;Dep'!AG31</f>
        <v>0</v>
      </c>
      <c r="AH137" s="162">
        <f>'JV_Cog&amp;SGA&amp;Dep'!AH31</f>
        <v>0</v>
      </c>
      <c r="AI137" s="162">
        <f>'JV_Cog&amp;SGA&amp;Dep'!AI31</f>
        <v>0</v>
      </c>
      <c r="AJ137" s="162">
        <f>'JV_Cog&amp;SGA&amp;Dep'!AJ31</f>
        <v>0</v>
      </c>
      <c r="AK137" s="162">
        <f>'JV_Cog&amp;SGA&amp;Dep'!AK31</f>
        <v>0</v>
      </c>
      <c r="AL137" s="162">
        <f>'JV_Cog&amp;SGA&amp;Dep'!AL31</f>
        <v>0</v>
      </c>
      <c r="AM137" s="162">
        <f>'JV_Cog&amp;SGA&amp;Dep'!AM31</f>
        <v>850000</v>
      </c>
      <c r="AN137" s="162">
        <f>'JV_Cog&amp;SGA&amp;Dep'!AN31</f>
        <v>0</v>
      </c>
      <c r="AO137" s="162">
        <f>'JV_Cog&amp;SGA&amp;Dep'!AO31</f>
        <v>0</v>
      </c>
      <c r="AP137" s="162">
        <f>'JV_Cog&amp;SGA&amp;Dep'!AP31</f>
        <v>0</v>
      </c>
      <c r="AQ137" s="162">
        <f>'JV_Cog&amp;SGA&amp;Dep'!AQ31</f>
        <v>0</v>
      </c>
      <c r="AR137" s="162">
        <f>'JV_Cog&amp;SGA&amp;Dep'!AR31</f>
        <v>0</v>
      </c>
      <c r="AS137" s="162">
        <f>'JV_Cog&amp;SGA&amp;Dep'!AS31</f>
        <v>0</v>
      </c>
      <c r="AT137" s="162">
        <f>'JV_Cog&amp;SGA&amp;Dep'!AT31</f>
        <v>0</v>
      </c>
      <c r="AU137" s="162">
        <f>'JV_Cog&amp;SGA&amp;Dep'!AU31</f>
        <v>0</v>
      </c>
      <c r="AV137" s="162">
        <f>'JV_Cog&amp;SGA&amp;Dep'!AV31</f>
        <v>0</v>
      </c>
      <c r="AW137" s="162">
        <f>'JV_Cog&amp;SGA&amp;Dep'!AW31</f>
        <v>0</v>
      </c>
      <c r="AX137" s="162">
        <f>'JV_Cog&amp;SGA&amp;Dep'!AX31</f>
        <v>0</v>
      </c>
      <c r="AY137" s="162">
        <f>'JV_Cog&amp;SGA&amp;Dep'!AY31</f>
        <v>850000</v>
      </c>
      <c r="AZ137" s="162">
        <f>'JV_Cog&amp;SGA&amp;Dep'!AZ31</f>
        <v>0</v>
      </c>
      <c r="BA137" s="162">
        <f>'JV_Cog&amp;SGA&amp;Dep'!BA31</f>
        <v>0</v>
      </c>
      <c r="BB137" s="162">
        <f>'JV_Cog&amp;SGA&amp;Dep'!BB31</f>
        <v>0</v>
      </c>
      <c r="BC137" s="162">
        <f>'JV_Cog&amp;SGA&amp;Dep'!BC31</f>
        <v>0</v>
      </c>
      <c r="BD137" s="162">
        <f>'JV_Cog&amp;SGA&amp;Dep'!BD31</f>
        <v>0</v>
      </c>
      <c r="BE137" s="162">
        <f>'JV_Cog&amp;SGA&amp;Dep'!BE31</f>
        <v>0</v>
      </c>
      <c r="BF137" s="162">
        <f>'JV_Cog&amp;SGA&amp;Dep'!BF31</f>
        <v>0</v>
      </c>
      <c r="BG137" s="162">
        <f>'JV_Cog&amp;SGA&amp;Dep'!BG31</f>
        <v>0</v>
      </c>
      <c r="BH137" s="162">
        <f>'JV_Cog&amp;SGA&amp;Dep'!BH31</f>
        <v>0</v>
      </c>
      <c r="BI137" s="162">
        <f>'JV_Cog&amp;SGA&amp;Dep'!BI31</f>
        <v>0</v>
      </c>
      <c r="BJ137" s="162">
        <f>'JV_Cog&amp;SGA&amp;Dep'!BJ31</f>
        <v>0</v>
      </c>
      <c r="BK137" s="162">
        <f>'JV_Cog&amp;SGA&amp;Dep'!BK31</f>
        <v>850000</v>
      </c>
      <c r="BL137" s="162">
        <f>'JV_Cog&amp;SGA&amp;Dep'!BL31</f>
        <v>0</v>
      </c>
      <c r="BM137" s="162">
        <f>'JV_Cog&amp;SGA&amp;Dep'!BM31</f>
        <v>0</v>
      </c>
      <c r="BN137" s="162">
        <f>'JV_Cog&amp;SGA&amp;Dep'!BN31</f>
        <v>0</v>
      </c>
      <c r="BO137" s="162">
        <f>'JV_Cog&amp;SGA&amp;Dep'!BO31</f>
        <v>0</v>
      </c>
      <c r="BP137" s="162">
        <f>'JV_Cog&amp;SGA&amp;Dep'!BP31</f>
        <v>0</v>
      </c>
      <c r="BQ137" s="162">
        <f>'JV_Cog&amp;SGA&amp;Dep'!BQ31</f>
        <v>0</v>
      </c>
      <c r="BR137" s="162">
        <f>'JV_Cog&amp;SGA&amp;Dep'!BR31</f>
        <v>0</v>
      </c>
      <c r="BS137" s="162">
        <f>'JV_Cog&amp;SGA&amp;Dep'!BS31</f>
        <v>0</v>
      </c>
      <c r="BT137" s="162">
        <f>'JV_Cog&amp;SGA&amp;Dep'!BT31</f>
        <v>0</v>
      </c>
      <c r="BU137" s="162">
        <f>'JV_Cog&amp;SGA&amp;Dep'!BU31</f>
        <v>0</v>
      </c>
      <c r="BV137" s="162">
        <f>'JV_Cog&amp;SGA&amp;Dep'!BV31</f>
        <v>0</v>
      </c>
      <c r="BW137" s="162">
        <f>'JV_Cog&amp;SGA&amp;Dep'!BW31</f>
        <v>850000</v>
      </c>
      <c r="BX137" s="162">
        <f>'JV_Cog&amp;SGA&amp;Dep'!BX31</f>
        <v>0</v>
      </c>
      <c r="BY137" s="162">
        <f>'JV_Cog&amp;SGA&amp;Dep'!BY31</f>
        <v>0</v>
      </c>
      <c r="BZ137" s="162">
        <f>'JV_Cog&amp;SGA&amp;Dep'!BZ31</f>
        <v>0</v>
      </c>
      <c r="CA137" s="162">
        <f>'JV_Cog&amp;SGA&amp;Dep'!CA31</f>
        <v>0</v>
      </c>
      <c r="CB137" s="162">
        <f>'JV_Cog&amp;SGA&amp;Dep'!CB31</f>
        <v>0</v>
      </c>
      <c r="CC137" s="162">
        <f>'JV_Cog&amp;SGA&amp;Dep'!CC31</f>
        <v>0</v>
      </c>
      <c r="CD137" s="162">
        <f>'JV_Cog&amp;SGA&amp;Dep'!CD31</f>
        <v>0</v>
      </c>
      <c r="CE137" s="162">
        <f>'JV_Cog&amp;SGA&amp;Dep'!CE31</f>
        <v>0</v>
      </c>
      <c r="CF137" s="162">
        <f>'JV_Cog&amp;SGA&amp;Dep'!CF31</f>
        <v>0</v>
      </c>
      <c r="CG137" s="162">
        <f>'JV_Cog&amp;SGA&amp;Dep'!CG31</f>
        <v>0</v>
      </c>
      <c r="CH137" s="162">
        <f>'JV_Cog&amp;SGA&amp;Dep'!CH31</f>
        <v>0</v>
      </c>
      <c r="CI137" s="162">
        <f>'JV_Cog&amp;SGA&amp;Dep'!CI31</f>
        <v>850000</v>
      </c>
      <c r="CJ137" s="162">
        <f>'JV_Cog&amp;SGA&amp;Dep'!CJ31</f>
        <v>0</v>
      </c>
      <c r="CK137" s="162">
        <f>'JV_Cog&amp;SGA&amp;Dep'!CK31</f>
        <v>0</v>
      </c>
      <c r="CL137" s="162">
        <f>'JV_Cog&amp;SGA&amp;Dep'!CL31</f>
        <v>0</v>
      </c>
      <c r="CM137" s="162">
        <f>'JV_Cog&amp;SGA&amp;Dep'!CM31</f>
        <v>0</v>
      </c>
      <c r="CN137" s="162">
        <f>'JV_Cog&amp;SGA&amp;Dep'!CN31</f>
        <v>0</v>
      </c>
      <c r="CO137" s="162">
        <f>'JV_Cog&amp;SGA&amp;Dep'!CO31</f>
        <v>0</v>
      </c>
      <c r="CP137" s="162">
        <f>'JV_Cog&amp;SGA&amp;Dep'!CP31</f>
        <v>0</v>
      </c>
      <c r="CQ137" s="162">
        <f>'JV_Cog&amp;SGA&amp;Dep'!CQ31</f>
        <v>0</v>
      </c>
      <c r="CR137" s="162">
        <f>'JV_Cog&amp;SGA&amp;Dep'!CR31</f>
        <v>0</v>
      </c>
      <c r="CS137" s="162">
        <f>'JV_Cog&amp;SGA&amp;Dep'!CS31</f>
        <v>0</v>
      </c>
      <c r="CT137" s="162">
        <f>'JV_Cog&amp;SGA&amp;Dep'!CT31</f>
        <v>0</v>
      </c>
      <c r="CU137" s="162">
        <f>'JV_Cog&amp;SGA&amp;Dep'!CU31</f>
        <v>850000</v>
      </c>
      <c r="CV137" s="162">
        <f>'JV_Cog&amp;SGA&amp;Dep'!CV31</f>
        <v>0</v>
      </c>
      <c r="CW137" s="162">
        <f>'JV_Cog&amp;SGA&amp;Dep'!CW31</f>
        <v>0</v>
      </c>
      <c r="CX137" s="162">
        <f>'JV_Cog&amp;SGA&amp;Dep'!CX31</f>
        <v>0</v>
      </c>
      <c r="CY137" s="162">
        <f>'JV_Cog&amp;SGA&amp;Dep'!CY31</f>
        <v>0</v>
      </c>
      <c r="CZ137" s="162">
        <f>'JV_Cog&amp;SGA&amp;Dep'!CZ31</f>
        <v>0</v>
      </c>
      <c r="DA137" s="162">
        <f>'JV_Cog&amp;SGA&amp;Dep'!DA31</f>
        <v>0</v>
      </c>
      <c r="DB137" s="162">
        <f>'JV_Cog&amp;SGA&amp;Dep'!DB31</f>
        <v>0</v>
      </c>
      <c r="DC137" s="162">
        <f>'JV_Cog&amp;SGA&amp;Dep'!DC31</f>
        <v>0</v>
      </c>
      <c r="DD137" s="162">
        <f>'JV_Cog&amp;SGA&amp;Dep'!DD31</f>
        <v>0</v>
      </c>
      <c r="DE137" s="162">
        <f>'JV_Cog&amp;SGA&amp;Dep'!DE31</f>
        <v>0</v>
      </c>
      <c r="DF137" s="162">
        <f>'JV_Cog&amp;SGA&amp;Dep'!DF31</f>
        <v>0</v>
      </c>
      <c r="DG137" s="162">
        <f>'JV_Cog&amp;SGA&amp;Dep'!DG31</f>
        <v>850000</v>
      </c>
      <c r="DH137" s="162">
        <f>'JV_Cog&amp;SGA&amp;Dep'!DH31</f>
        <v>0</v>
      </c>
      <c r="DI137" s="162">
        <f>'JV_Cog&amp;SGA&amp;Dep'!DI31</f>
        <v>0</v>
      </c>
      <c r="DJ137" s="162">
        <f>'JV_Cog&amp;SGA&amp;Dep'!DJ31</f>
        <v>0</v>
      </c>
      <c r="DK137" s="162">
        <f>'JV_Cog&amp;SGA&amp;Dep'!DK31</f>
        <v>0</v>
      </c>
      <c r="DL137" s="162">
        <f>'JV_Cog&amp;SGA&amp;Dep'!DL31</f>
        <v>0</v>
      </c>
      <c r="DM137" s="162">
        <f>'JV_Cog&amp;SGA&amp;Dep'!DM31</f>
        <v>0</v>
      </c>
      <c r="DN137" s="162">
        <f>'JV_Cog&amp;SGA&amp;Dep'!DN31</f>
        <v>0</v>
      </c>
      <c r="DO137" s="162">
        <f>'JV_Cog&amp;SGA&amp;Dep'!DO31</f>
        <v>0</v>
      </c>
      <c r="DP137" s="162">
        <f>'JV_Cog&amp;SGA&amp;Dep'!DP31</f>
        <v>0</v>
      </c>
      <c r="DQ137" s="162">
        <f>'JV_Cog&amp;SGA&amp;Dep'!DQ31</f>
        <v>0</v>
      </c>
      <c r="DR137" s="162">
        <f>'JV_Cog&amp;SGA&amp;Dep'!DR31</f>
        <v>0</v>
      </c>
      <c r="DS137" s="162">
        <f>'JV_Cog&amp;SGA&amp;Dep'!DS31</f>
        <v>850000</v>
      </c>
      <c r="DT137" s="162">
        <f>'JV_Cog&amp;SGA&amp;Dep'!DT31</f>
        <v>0</v>
      </c>
      <c r="DU137" s="162">
        <f>'JV_Cog&amp;SGA&amp;Dep'!DU31</f>
        <v>0</v>
      </c>
      <c r="DV137" s="162">
        <f>'JV_Cog&amp;SGA&amp;Dep'!DV31</f>
        <v>0</v>
      </c>
      <c r="DW137" s="162">
        <f>'JV_Cog&amp;SGA&amp;Dep'!DW31</f>
        <v>0</v>
      </c>
      <c r="DX137" s="162">
        <f>'JV_Cog&amp;SGA&amp;Dep'!DX31</f>
        <v>0</v>
      </c>
      <c r="DY137" s="162">
        <f>'JV_Cog&amp;SGA&amp;Dep'!DY31</f>
        <v>0</v>
      </c>
      <c r="DZ137" s="162">
        <f>'JV_Cog&amp;SGA&amp;Dep'!DZ31</f>
        <v>0</v>
      </c>
      <c r="EA137" s="162">
        <f>'JV_Cog&amp;SGA&amp;Dep'!EA31</f>
        <v>0</v>
      </c>
      <c r="EB137" s="162">
        <f>'JV_Cog&amp;SGA&amp;Dep'!EB31</f>
        <v>0</v>
      </c>
      <c r="EC137" s="162">
        <f>'JV_Cog&amp;SGA&amp;Dep'!EC31</f>
        <v>0</v>
      </c>
      <c r="ED137" s="162">
        <f>'JV_Cog&amp;SGA&amp;Dep'!ED31</f>
        <v>0</v>
      </c>
      <c r="EE137" s="162">
        <f>'JV_Cog&amp;SGA&amp;Dep'!EE31</f>
        <v>850000</v>
      </c>
      <c r="EF137" s="162">
        <f>'JV_Cog&amp;SGA&amp;Dep'!EF31</f>
        <v>0</v>
      </c>
      <c r="EG137" s="162">
        <f>'JV_Cog&amp;SGA&amp;Dep'!EG31</f>
        <v>0</v>
      </c>
      <c r="EH137" s="162">
        <f>'JV_Cog&amp;SGA&amp;Dep'!EH31</f>
        <v>0</v>
      </c>
      <c r="EI137" s="162">
        <f>'JV_Cog&amp;SGA&amp;Dep'!EI31</f>
        <v>0</v>
      </c>
      <c r="EJ137" s="162">
        <f>'JV_Cog&amp;SGA&amp;Dep'!EJ31</f>
        <v>0</v>
      </c>
      <c r="EK137" s="162">
        <f>'JV_Cog&amp;SGA&amp;Dep'!EK31</f>
        <v>0</v>
      </c>
      <c r="EL137" s="162">
        <f>'JV_Cog&amp;SGA&amp;Dep'!EL31</f>
        <v>0</v>
      </c>
      <c r="EM137" s="162">
        <f>'JV_Cog&amp;SGA&amp;Dep'!EM31</f>
        <v>0</v>
      </c>
      <c r="EN137" s="162">
        <f>'JV_Cog&amp;SGA&amp;Dep'!EN31</f>
        <v>0</v>
      </c>
      <c r="EO137" s="162">
        <f>'JV_Cog&amp;SGA&amp;Dep'!EO31</f>
        <v>0</v>
      </c>
      <c r="EP137" s="162">
        <f>'JV_Cog&amp;SGA&amp;Dep'!EP31</f>
        <v>0</v>
      </c>
      <c r="EQ137" s="162">
        <f>'JV_Cog&amp;SGA&amp;Dep'!EQ31</f>
        <v>850000</v>
      </c>
      <c r="ER137" s="162">
        <f>'JV_Cog&amp;SGA&amp;Dep'!ER31</f>
        <v>0</v>
      </c>
      <c r="ES137" s="162">
        <f>'JV_Cog&amp;SGA&amp;Dep'!ES31</f>
        <v>0</v>
      </c>
      <c r="ET137" s="162">
        <f>'JV_Cog&amp;SGA&amp;Dep'!ET31</f>
        <v>0</v>
      </c>
      <c r="EU137" s="162">
        <f>'JV_Cog&amp;SGA&amp;Dep'!EU31</f>
        <v>0</v>
      </c>
      <c r="EV137" s="162">
        <f>'JV_Cog&amp;SGA&amp;Dep'!EV31</f>
        <v>0</v>
      </c>
      <c r="EW137" s="162">
        <f>'JV_Cog&amp;SGA&amp;Dep'!EW31</f>
        <v>0</v>
      </c>
      <c r="EX137" s="162">
        <f>'JV_Cog&amp;SGA&amp;Dep'!EX31</f>
        <v>0</v>
      </c>
      <c r="EY137" s="162">
        <f>'JV_Cog&amp;SGA&amp;Dep'!EY31</f>
        <v>0</v>
      </c>
      <c r="EZ137" s="162">
        <f>'JV_Cog&amp;SGA&amp;Dep'!EZ31</f>
        <v>0</v>
      </c>
      <c r="FA137" s="162">
        <f>'JV_Cog&amp;SGA&amp;Dep'!FA31</f>
        <v>0</v>
      </c>
      <c r="FB137" s="162">
        <f>'JV_Cog&amp;SGA&amp;Dep'!FB31</f>
        <v>0</v>
      </c>
      <c r="FC137" s="162">
        <f>'JV_Cog&amp;SGA&amp;Dep'!FC31</f>
        <v>850000</v>
      </c>
      <c r="FD137" s="162">
        <f>'JV_Cog&amp;SGA&amp;Dep'!FD31</f>
        <v>0</v>
      </c>
      <c r="FE137" s="162">
        <f>'JV_Cog&amp;SGA&amp;Dep'!FE31</f>
        <v>0</v>
      </c>
      <c r="FF137" s="162">
        <f>'JV_Cog&amp;SGA&amp;Dep'!FF31</f>
        <v>0</v>
      </c>
      <c r="FG137" s="162">
        <f>'JV_Cog&amp;SGA&amp;Dep'!FG31</f>
        <v>0</v>
      </c>
      <c r="FH137" s="162">
        <f>'JV_Cog&amp;SGA&amp;Dep'!FH31</f>
        <v>0</v>
      </c>
      <c r="FI137" s="162">
        <f>'JV_Cog&amp;SGA&amp;Dep'!FI31</f>
        <v>0</v>
      </c>
      <c r="FJ137" s="162">
        <f>'JV_Cog&amp;SGA&amp;Dep'!FJ31</f>
        <v>0</v>
      </c>
      <c r="FK137" s="162">
        <f>'JV_Cog&amp;SGA&amp;Dep'!FK31</f>
        <v>0</v>
      </c>
      <c r="FL137" s="162">
        <f>'JV_Cog&amp;SGA&amp;Dep'!FL31</f>
        <v>0</v>
      </c>
      <c r="FM137" s="162">
        <f>'JV_Cog&amp;SGA&amp;Dep'!FM31</f>
        <v>0</v>
      </c>
      <c r="FN137" s="162">
        <f>'JV_Cog&amp;SGA&amp;Dep'!FN31</f>
        <v>0</v>
      </c>
      <c r="FO137" s="162">
        <f>'JV_Cog&amp;SGA&amp;Dep'!FO31</f>
        <v>850000</v>
      </c>
      <c r="FP137" s="162">
        <f>'JV_Cog&amp;SGA&amp;Dep'!FP31</f>
        <v>0</v>
      </c>
      <c r="FQ137" s="162">
        <f>'JV_Cog&amp;SGA&amp;Dep'!FQ31</f>
        <v>0</v>
      </c>
      <c r="FR137" s="162">
        <f>'JV_Cog&amp;SGA&amp;Dep'!FR31</f>
        <v>0</v>
      </c>
      <c r="FS137" s="162">
        <f>'JV_Cog&amp;SGA&amp;Dep'!FS31</f>
        <v>0</v>
      </c>
      <c r="FT137" s="162">
        <f>'JV_Cog&amp;SGA&amp;Dep'!FT31</f>
        <v>0</v>
      </c>
      <c r="FU137" s="162">
        <f>'JV_Cog&amp;SGA&amp;Dep'!FU31</f>
        <v>0</v>
      </c>
      <c r="FV137" s="162">
        <f>'JV_Cog&amp;SGA&amp;Dep'!FV31</f>
        <v>0</v>
      </c>
      <c r="FW137" s="162">
        <f>'JV_Cog&amp;SGA&amp;Dep'!FW31</f>
        <v>0</v>
      </c>
      <c r="FX137" s="162">
        <f>'JV_Cog&amp;SGA&amp;Dep'!FX31</f>
        <v>0</v>
      </c>
      <c r="FY137" s="162">
        <f>'JV_Cog&amp;SGA&amp;Dep'!FY31</f>
        <v>0</v>
      </c>
      <c r="FZ137" s="162">
        <f>'JV_Cog&amp;SGA&amp;Dep'!FZ31</f>
        <v>0</v>
      </c>
      <c r="GA137" s="162">
        <f>'JV_Cog&amp;SGA&amp;Dep'!GA31</f>
        <v>850000</v>
      </c>
      <c r="GB137" s="162">
        <f>'JV_Cog&amp;SGA&amp;Dep'!GB31</f>
        <v>0</v>
      </c>
      <c r="GC137" s="162">
        <f>'JV_Cog&amp;SGA&amp;Dep'!GC31</f>
        <v>0</v>
      </c>
      <c r="GD137" s="162">
        <f>'JV_Cog&amp;SGA&amp;Dep'!GD31</f>
        <v>0</v>
      </c>
      <c r="GE137" s="162">
        <f>'JV_Cog&amp;SGA&amp;Dep'!GE31</f>
        <v>0</v>
      </c>
      <c r="GF137" s="162">
        <f>'JV_Cog&amp;SGA&amp;Dep'!GF31</f>
        <v>0</v>
      </c>
      <c r="GG137" s="162">
        <f>'JV_Cog&amp;SGA&amp;Dep'!GG31</f>
        <v>0</v>
      </c>
      <c r="GH137" s="162">
        <f>'JV_Cog&amp;SGA&amp;Dep'!GH31</f>
        <v>0</v>
      </c>
      <c r="GI137" s="162">
        <f>'JV_Cog&amp;SGA&amp;Dep'!GI31</f>
        <v>0</v>
      </c>
      <c r="GJ137" s="162">
        <f>'JV_Cog&amp;SGA&amp;Dep'!GJ31</f>
        <v>0</v>
      </c>
      <c r="GK137" s="162">
        <f>'JV_Cog&amp;SGA&amp;Dep'!GK31</f>
        <v>0</v>
      </c>
      <c r="GL137" s="162">
        <f>'JV_Cog&amp;SGA&amp;Dep'!GL31</f>
        <v>0</v>
      </c>
      <c r="GM137" s="162">
        <f>'JV_Cog&amp;SGA&amp;Dep'!GM31</f>
        <v>850000</v>
      </c>
      <c r="GN137" s="162">
        <f>'JV_Cog&amp;SGA&amp;Dep'!GN31</f>
        <v>0</v>
      </c>
      <c r="GO137" s="162">
        <f>'JV_Cog&amp;SGA&amp;Dep'!GO31</f>
        <v>0</v>
      </c>
      <c r="GP137" s="162">
        <f>'JV_Cog&amp;SGA&amp;Dep'!GP31</f>
        <v>0</v>
      </c>
      <c r="GQ137" s="162">
        <f>'JV_Cog&amp;SGA&amp;Dep'!GQ31</f>
        <v>0</v>
      </c>
      <c r="GR137" s="162">
        <f>'JV_Cog&amp;SGA&amp;Dep'!GR31</f>
        <v>0</v>
      </c>
      <c r="GS137" s="162">
        <f>'JV_Cog&amp;SGA&amp;Dep'!GS31</f>
        <v>0</v>
      </c>
      <c r="GT137" s="162">
        <f>'JV_Cog&amp;SGA&amp;Dep'!GT31</f>
        <v>0</v>
      </c>
      <c r="GU137" s="162">
        <f>'JV_Cog&amp;SGA&amp;Dep'!GU31</f>
        <v>0</v>
      </c>
      <c r="GV137" s="162">
        <f>'JV_Cog&amp;SGA&amp;Dep'!GV31</f>
        <v>0</v>
      </c>
      <c r="GW137" s="162">
        <f>'JV_Cog&amp;SGA&amp;Dep'!GW31</f>
        <v>0</v>
      </c>
      <c r="GX137" s="162">
        <f>'JV_Cog&amp;SGA&amp;Dep'!GX31</f>
        <v>0</v>
      </c>
      <c r="GY137" s="162">
        <f>'JV_Cog&amp;SGA&amp;Dep'!GY31</f>
        <v>850000</v>
      </c>
      <c r="GZ137" s="162">
        <f>'JV_Cog&amp;SGA&amp;Dep'!GZ31</f>
        <v>0</v>
      </c>
      <c r="HA137" s="162">
        <f>'JV_Cog&amp;SGA&amp;Dep'!HA31</f>
        <v>0</v>
      </c>
      <c r="HB137" s="162">
        <f>'JV_Cog&amp;SGA&amp;Dep'!HB31</f>
        <v>0</v>
      </c>
      <c r="HC137" s="162">
        <f>'JV_Cog&amp;SGA&amp;Dep'!HC31</f>
        <v>0</v>
      </c>
      <c r="HD137" s="162">
        <f>'JV_Cog&amp;SGA&amp;Dep'!HD31</f>
        <v>0</v>
      </c>
      <c r="HE137" s="162">
        <f>'JV_Cog&amp;SGA&amp;Dep'!HE31</f>
        <v>0</v>
      </c>
      <c r="HF137" s="162">
        <f>'JV_Cog&amp;SGA&amp;Dep'!HF31</f>
        <v>0</v>
      </c>
      <c r="HG137" s="162">
        <f>'JV_Cog&amp;SGA&amp;Dep'!HG31</f>
        <v>0</v>
      </c>
      <c r="HH137" s="162">
        <f>'JV_Cog&amp;SGA&amp;Dep'!HH31</f>
        <v>0</v>
      </c>
      <c r="HI137" s="162">
        <f>'JV_Cog&amp;SGA&amp;Dep'!HI31</f>
        <v>0</v>
      </c>
      <c r="HJ137" s="162">
        <f>'JV_Cog&amp;SGA&amp;Dep'!HJ31</f>
        <v>0</v>
      </c>
      <c r="HK137" s="162">
        <f>'JV_Cog&amp;SGA&amp;Dep'!HK31</f>
        <v>850000</v>
      </c>
      <c r="HL137" s="162">
        <f>'JV_Cog&amp;SGA&amp;Dep'!HL31</f>
        <v>0</v>
      </c>
      <c r="HM137" s="162">
        <f>'JV_Cog&amp;SGA&amp;Dep'!HM31</f>
        <v>0</v>
      </c>
      <c r="HN137" s="162">
        <f>'JV_Cog&amp;SGA&amp;Dep'!HN31</f>
        <v>0</v>
      </c>
      <c r="HO137" s="162">
        <f>'JV_Cog&amp;SGA&amp;Dep'!HO31</f>
        <v>0</v>
      </c>
      <c r="HP137" s="162">
        <f>'JV_Cog&amp;SGA&amp;Dep'!HP31</f>
        <v>0</v>
      </c>
      <c r="HQ137" s="162">
        <f>'JV_Cog&amp;SGA&amp;Dep'!HQ31</f>
        <v>0</v>
      </c>
      <c r="HR137" s="162">
        <f>'JV_Cog&amp;SGA&amp;Dep'!HR31</f>
        <v>0</v>
      </c>
      <c r="HS137" s="162">
        <f>'JV_Cog&amp;SGA&amp;Dep'!HS31</f>
        <v>0</v>
      </c>
      <c r="HT137" s="162">
        <f>'JV_Cog&amp;SGA&amp;Dep'!HT31</f>
        <v>0</v>
      </c>
      <c r="HU137" s="162">
        <f>'JV_Cog&amp;SGA&amp;Dep'!HU31</f>
        <v>0</v>
      </c>
      <c r="HV137" s="162">
        <f>'JV_Cog&amp;SGA&amp;Dep'!HV31</f>
        <v>0</v>
      </c>
      <c r="HW137" s="162">
        <f>'JV_Cog&amp;SGA&amp;Dep'!HW31</f>
        <v>354166.66666666663</v>
      </c>
      <c r="HX137" s="162">
        <f>'JV_Cog&amp;SGA&amp;Dep'!HX31</f>
        <v>0</v>
      </c>
      <c r="HY137" s="162">
        <f>'JV_Cog&amp;SGA&amp;Dep'!HY31</f>
        <v>0</v>
      </c>
      <c r="HZ137" s="162">
        <f>'JV_Cog&amp;SGA&amp;Dep'!HZ31</f>
        <v>0</v>
      </c>
      <c r="IA137" s="162">
        <f>'JV_Cog&amp;SGA&amp;Dep'!IA31</f>
        <v>0</v>
      </c>
      <c r="IB137" s="162">
        <f>'JV_Cog&amp;SGA&amp;Dep'!IB31</f>
        <v>0</v>
      </c>
      <c r="ID137" s="279" t="s">
        <v>209</v>
      </c>
      <c r="IE137" s="27"/>
      <c r="IF137" s="1116">
        <f t="shared" si="2727"/>
        <v>0</v>
      </c>
      <c r="IG137" s="1116">
        <f t="shared" si="2727"/>
        <v>495833.33333333331</v>
      </c>
      <c r="IH137" s="1116">
        <f t="shared" si="2727"/>
        <v>850000</v>
      </c>
      <c r="II137" s="1116">
        <f t="shared" si="2727"/>
        <v>850000</v>
      </c>
      <c r="IJ137" s="1116">
        <f t="shared" si="2727"/>
        <v>850000</v>
      </c>
      <c r="IK137" s="1116">
        <f t="shared" si="2727"/>
        <v>850000</v>
      </c>
      <c r="IL137" s="1116">
        <f t="shared" si="2727"/>
        <v>850000</v>
      </c>
      <c r="IM137" s="1116">
        <f t="shared" si="2727"/>
        <v>850000</v>
      </c>
      <c r="IN137" s="1116">
        <f t="shared" si="2727"/>
        <v>850000</v>
      </c>
      <c r="IO137" s="1116">
        <f t="shared" si="2727"/>
        <v>850000</v>
      </c>
      <c r="IP137" s="1116">
        <f t="shared" si="2727"/>
        <v>850000</v>
      </c>
      <c r="IQ137" s="1116">
        <f t="shared" si="2727"/>
        <v>850000</v>
      </c>
      <c r="IR137" s="1116">
        <f t="shared" si="2727"/>
        <v>850000</v>
      </c>
      <c r="IS137" s="1116">
        <f t="shared" si="2727"/>
        <v>850000</v>
      </c>
      <c r="IT137" s="1116">
        <f t="shared" si="2727"/>
        <v>850000</v>
      </c>
      <c r="IU137" s="1116">
        <f t="shared" si="2727"/>
        <v>850000</v>
      </c>
      <c r="IV137" s="1116">
        <f t="shared" si="2727"/>
        <v>850000</v>
      </c>
      <c r="IW137" s="1116">
        <f t="shared" si="2727"/>
        <v>850000</v>
      </c>
      <c r="IX137" s="1480">
        <f t="shared" si="2727"/>
        <v>354166.66666666663</v>
      </c>
      <c r="IY137" s="582"/>
    </row>
    <row r="138" spans="2:261" x14ac:dyDescent="0.3">
      <c r="C138" s="279" t="s">
        <v>213</v>
      </c>
      <c r="D138" s="27"/>
      <c r="E138" s="162">
        <f>'JV_Cog&amp;SGA&amp;Dep'!E34</f>
        <v>0</v>
      </c>
      <c r="F138" s="162">
        <f>'JV_Cog&amp;SGA&amp;Dep'!F34</f>
        <v>536666.66666666674</v>
      </c>
      <c r="G138" s="162">
        <f>'JV_Cog&amp;SGA&amp;Dep'!G34</f>
        <v>938400</v>
      </c>
      <c r="H138" s="162">
        <f>'JV_Cog&amp;SGA&amp;Dep'!H34</f>
        <v>957168</v>
      </c>
      <c r="I138" s="162">
        <f>'JV_Cog&amp;SGA&amp;Dep'!I34</f>
        <v>976311.36</v>
      </c>
      <c r="J138" s="162">
        <f>'JV_Cog&amp;SGA&amp;Dep'!J34</f>
        <v>995837.58719999995</v>
      </c>
      <c r="K138" s="162">
        <f>'JV_Cog&amp;SGA&amp;Dep'!K34</f>
        <v>1015754.338944</v>
      </c>
      <c r="L138" s="162">
        <f>'JV_Cog&amp;SGA&amp;Dep'!L34</f>
        <v>1036069.4257228801</v>
      </c>
      <c r="M138" s="162">
        <f>'JV_Cog&amp;SGA&amp;Dep'!M34</f>
        <v>1056790.8142373373</v>
      </c>
      <c r="N138" s="162">
        <f>'JV_Cog&amp;SGA&amp;Dep'!N34</f>
        <v>1077926.6305220842</v>
      </c>
      <c r="O138" s="162">
        <f>'JV_Cog&amp;SGA&amp;Dep'!O34</f>
        <v>1099485.163132526</v>
      </c>
      <c r="P138" s="162">
        <f>'JV_Cog&amp;SGA&amp;Dep'!P34</f>
        <v>1121474.8663951766</v>
      </c>
      <c r="Q138" s="162">
        <f>'JV_Cog&amp;SGA&amp;Dep'!Q34</f>
        <v>1143904.3637230799</v>
      </c>
      <c r="R138" s="162">
        <f>'JV_Cog&amp;SGA&amp;Dep'!R34</f>
        <v>1166782.4509975417</v>
      </c>
      <c r="S138" s="162">
        <f>'JV_Cog&amp;SGA&amp;Dep'!S34</f>
        <v>1190118.1000174924</v>
      </c>
      <c r="T138" s="162">
        <f>'JV_Cog&amp;SGA&amp;Dep'!T34</f>
        <v>1213920.4620178423</v>
      </c>
      <c r="U138" s="162">
        <f>'JV_Cog&amp;SGA&amp;Dep'!U34</f>
        <v>1238198.871258199</v>
      </c>
      <c r="V138" s="162">
        <f>'JV_Cog&amp;SGA&amp;Dep'!V34</f>
        <v>1262962.8486833631</v>
      </c>
      <c r="W138" s="162">
        <f>'JV_Cog&amp;SGA&amp;Dep'!W34</f>
        <v>536759.21069042932</v>
      </c>
      <c r="Y138" s="279" t="s">
        <v>213</v>
      </c>
      <c r="Z138" s="27"/>
      <c r="AA138" s="162">
        <f>'JV_Cog&amp;SGA&amp;Dep'!AA34</f>
        <v>0</v>
      </c>
      <c r="AB138" s="162">
        <f>'JV_Cog&amp;SGA&amp;Dep'!AB34</f>
        <v>0</v>
      </c>
      <c r="AC138" s="162">
        <f>'JV_Cog&amp;SGA&amp;Dep'!AC34</f>
        <v>0</v>
      </c>
      <c r="AD138" s="162">
        <f>'JV_Cog&amp;SGA&amp;Dep'!AD34</f>
        <v>0</v>
      </c>
      <c r="AE138" s="162">
        <f>'JV_Cog&amp;SGA&amp;Dep'!AE34</f>
        <v>0</v>
      </c>
      <c r="AF138" s="162">
        <f>'JV_Cog&amp;SGA&amp;Dep'!AF34</f>
        <v>536666.66666666674</v>
      </c>
      <c r="AG138" s="162">
        <f>'JV_Cog&amp;SGA&amp;Dep'!AG34</f>
        <v>0</v>
      </c>
      <c r="AH138" s="162">
        <f>'JV_Cog&amp;SGA&amp;Dep'!AH34</f>
        <v>0</v>
      </c>
      <c r="AI138" s="162">
        <f>'JV_Cog&amp;SGA&amp;Dep'!AI34</f>
        <v>0</v>
      </c>
      <c r="AJ138" s="162">
        <f>'JV_Cog&amp;SGA&amp;Dep'!AJ34</f>
        <v>0</v>
      </c>
      <c r="AK138" s="162">
        <f>'JV_Cog&amp;SGA&amp;Dep'!AK34</f>
        <v>0</v>
      </c>
      <c r="AL138" s="162">
        <f>'JV_Cog&amp;SGA&amp;Dep'!AL34</f>
        <v>0</v>
      </c>
      <c r="AM138" s="162">
        <f>'JV_Cog&amp;SGA&amp;Dep'!AM34</f>
        <v>938400</v>
      </c>
      <c r="AN138" s="162">
        <f>'JV_Cog&amp;SGA&amp;Dep'!AN34</f>
        <v>0</v>
      </c>
      <c r="AO138" s="162">
        <f>'JV_Cog&amp;SGA&amp;Dep'!AO34</f>
        <v>0</v>
      </c>
      <c r="AP138" s="162">
        <f>'JV_Cog&amp;SGA&amp;Dep'!AP34</f>
        <v>0</v>
      </c>
      <c r="AQ138" s="162">
        <f>'JV_Cog&amp;SGA&amp;Dep'!AQ34</f>
        <v>0</v>
      </c>
      <c r="AR138" s="162">
        <f>'JV_Cog&amp;SGA&amp;Dep'!AR34</f>
        <v>0</v>
      </c>
      <c r="AS138" s="162">
        <f>'JV_Cog&amp;SGA&amp;Dep'!AS34</f>
        <v>0</v>
      </c>
      <c r="AT138" s="162">
        <f>'JV_Cog&amp;SGA&amp;Dep'!AT34</f>
        <v>0</v>
      </c>
      <c r="AU138" s="162">
        <f>'JV_Cog&amp;SGA&amp;Dep'!AU34</f>
        <v>0</v>
      </c>
      <c r="AV138" s="162">
        <f>'JV_Cog&amp;SGA&amp;Dep'!AV34</f>
        <v>0</v>
      </c>
      <c r="AW138" s="162">
        <f>'JV_Cog&amp;SGA&amp;Dep'!AW34</f>
        <v>0</v>
      </c>
      <c r="AX138" s="162">
        <f>'JV_Cog&amp;SGA&amp;Dep'!AX34</f>
        <v>0</v>
      </c>
      <c r="AY138" s="162">
        <f>'JV_Cog&amp;SGA&amp;Dep'!AY34</f>
        <v>957168</v>
      </c>
      <c r="AZ138" s="162">
        <f>'JV_Cog&amp;SGA&amp;Dep'!AZ34</f>
        <v>0</v>
      </c>
      <c r="BA138" s="162">
        <f>'JV_Cog&amp;SGA&amp;Dep'!BA34</f>
        <v>0</v>
      </c>
      <c r="BB138" s="162">
        <f>'JV_Cog&amp;SGA&amp;Dep'!BB34</f>
        <v>0</v>
      </c>
      <c r="BC138" s="162">
        <f>'JV_Cog&amp;SGA&amp;Dep'!BC34</f>
        <v>0</v>
      </c>
      <c r="BD138" s="162">
        <f>'JV_Cog&amp;SGA&amp;Dep'!BD34</f>
        <v>0</v>
      </c>
      <c r="BE138" s="162">
        <f>'JV_Cog&amp;SGA&amp;Dep'!BE34</f>
        <v>0</v>
      </c>
      <c r="BF138" s="162">
        <f>'JV_Cog&amp;SGA&amp;Dep'!BF34</f>
        <v>0</v>
      </c>
      <c r="BG138" s="162">
        <f>'JV_Cog&amp;SGA&amp;Dep'!BG34</f>
        <v>0</v>
      </c>
      <c r="BH138" s="162">
        <f>'JV_Cog&amp;SGA&amp;Dep'!BH34</f>
        <v>0</v>
      </c>
      <c r="BI138" s="162">
        <f>'JV_Cog&amp;SGA&amp;Dep'!BI34</f>
        <v>0</v>
      </c>
      <c r="BJ138" s="162">
        <f>'JV_Cog&amp;SGA&amp;Dep'!BJ34</f>
        <v>0</v>
      </c>
      <c r="BK138" s="162">
        <f>'JV_Cog&amp;SGA&amp;Dep'!BK34</f>
        <v>976311.36</v>
      </c>
      <c r="BL138" s="162">
        <f>'JV_Cog&amp;SGA&amp;Dep'!BL34</f>
        <v>0</v>
      </c>
      <c r="BM138" s="162">
        <f>'JV_Cog&amp;SGA&amp;Dep'!BM34</f>
        <v>0</v>
      </c>
      <c r="BN138" s="162">
        <f>'JV_Cog&amp;SGA&amp;Dep'!BN34</f>
        <v>0</v>
      </c>
      <c r="BO138" s="162">
        <f>'JV_Cog&amp;SGA&amp;Dep'!BO34</f>
        <v>0</v>
      </c>
      <c r="BP138" s="162">
        <f>'JV_Cog&amp;SGA&amp;Dep'!BP34</f>
        <v>0</v>
      </c>
      <c r="BQ138" s="162">
        <f>'JV_Cog&amp;SGA&amp;Dep'!BQ34</f>
        <v>0</v>
      </c>
      <c r="BR138" s="162">
        <f>'JV_Cog&amp;SGA&amp;Dep'!BR34</f>
        <v>0</v>
      </c>
      <c r="BS138" s="162">
        <f>'JV_Cog&amp;SGA&amp;Dep'!BS34</f>
        <v>0</v>
      </c>
      <c r="BT138" s="162">
        <f>'JV_Cog&amp;SGA&amp;Dep'!BT34</f>
        <v>0</v>
      </c>
      <c r="BU138" s="162">
        <f>'JV_Cog&amp;SGA&amp;Dep'!BU34</f>
        <v>0</v>
      </c>
      <c r="BV138" s="162">
        <f>'JV_Cog&amp;SGA&amp;Dep'!BV34</f>
        <v>0</v>
      </c>
      <c r="BW138" s="162">
        <f>'JV_Cog&amp;SGA&amp;Dep'!BW34</f>
        <v>995837.58719999995</v>
      </c>
      <c r="BX138" s="162">
        <f>'JV_Cog&amp;SGA&amp;Dep'!BX34</f>
        <v>0</v>
      </c>
      <c r="BY138" s="162">
        <f>'JV_Cog&amp;SGA&amp;Dep'!BY34</f>
        <v>0</v>
      </c>
      <c r="BZ138" s="162">
        <f>'JV_Cog&amp;SGA&amp;Dep'!BZ34</f>
        <v>0</v>
      </c>
      <c r="CA138" s="162">
        <f>'JV_Cog&amp;SGA&amp;Dep'!CA34</f>
        <v>0</v>
      </c>
      <c r="CB138" s="162">
        <f>'JV_Cog&amp;SGA&amp;Dep'!CB34</f>
        <v>0</v>
      </c>
      <c r="CC138" s="162">
        <f>'JV_Cog&amp;SGA&amp;Dep'!CC34</f>
        <v>0</v>
      </c>
      <c r="CD138" s="162">
        <f>'JV_Cog&amp;SGA&amp;Dep'!CD34</f>
        <v>0</v>
      </c>
      <c r="CE138" s="162">
        <f>'JV_Cog&amp;SGA&amp;Dep'!CE34</f>
        <v>0</v>
      </c>
      <c r="CF138" s="162">
        <f>'JV_Cog&amp;SGA&amp;Dep'!CF34</f>
        <v>0</v>
      </c>
      <c r="CG138" s="162">
        <f>'JV_Cog&amp;SGA&amp;Dep'!CG34</f>
        <v>0</v>
      </c>
      <c r="CH138" s="162">
        <f>'JV_Cog&amp;SGA&amp;Dep'!CH34</f>
        <v>0</v>
      </c>
      <c r="CI138" s="162">
        <f>'JV_Cog&amp;SGA&amp;Dep'!CI34</f>
        <v>1015754.338944</v>
      </c>
      <c r="CJ138" s="162">
        <f>'JV_Cog&amp;SGA&amp;Dep'!CJ34</f>
        <v>0</v>
      </c>
      <c r="CK138" s="162">
        <f>'JV_Cog&amp;SGA&amp;Dep'!CK34</f>
        <v>0</v>
      </c>
      <c r="CL138" s="162">
        <f>'JV_Cog&amp;SGA&amp;Dep'!CL34</f>
        <v>0</v>
      </c>
      <c r="CM138" s="162">
        <f>'JV_Cog&amp;SGA&amp;Dep'!CM34</f>
        <v>0</v>
      </c>
      <c r="CN138" s="162">
        <f>'JV_Cog&amp;SGA&amp;Dep'!CN34</f>
        <v>0</v>
      </c>
      <c r="CO138" s="162">
        <f>'JV_Cog&amp;SGA&amp;Dep'!CO34</f>
        <v>0</v>
      </c>
      <c r="CP138" s="162">
        <f>'JV_Cog&amp;SGA&amp;Dep'!CP34</f>
        <v>0</v>
      </c>
      <c r="CQ138" s="162">
        <f>'JV_Cog&amp;SGA&amp;Dep'!CQ34</f>
        <v>0</v>
      </c>
      <c r="CR138" s="162">
        <f>'JV_Cog&amp;SGA&amp;Dep'!CR34</f>
        <v>0</v>
      </c>
      <c r="CS138" s="162">
        <f>'JV_Cog&amp;SGA&amp;Dep'!CS34</f>
        <v>0</v>
      </c>
      <c r="CT138" s="162">
        <f>'JV_Cog&amp;SGA&amp;Dep'!CT34</f>
        <v>0</v>
      </c>
      <c r="CU138" s="162">
        <f>'JV_Cog&amp;SGA&amp;Dep'!CU34</f>
        <v>1036069.4257228801</v>
      </c>
      <c r="CV138" s="162">
        <f>'JV_Cog&amp;SGA&amp;Dep'!CV34</f>
        <v>0</v>
      </c>
      <c r="CW138" s="162">
        <f>'JV_Cog&amp;SGA&amp;Dep'!CW34</f>
        <v>0</v>
      </c>
      <c r="CX138" s="162">
        <f>'JV_Cog&amp;SGA&amp;Dep'!CX34</f>
        <v>0</v>
      </c>
      <c r="CY138" s="162">
        <f>'JV_Cog&amp;SGA&amp;Dep'!CY34</f>
        <v>0</v>
      </c>
      <c r="CZ138" s="162">
        <f>'JV_Cog&amp;SGA&amp;Dep'!CZ34</f>
        <v>0</v>
      </c>
      <c r="DA138" s="162">
        <f>'JV_Cog&amp;SGA&amp;Dep'!DA34</f>
        <v>0</v>
      </c>
      <c r="DB138" s="162">
        <f>'JV_Cog&amp;SGA&amp;Dep'!DB34</f>
        <v>0</v>
      </c>
      <c r="DC138" s="162">
        <f>'JV_Cog&amp;SGA&amp;Dep'!DC34</f>
        <v>0</v>
      </c>
      <c r="DD138" s="162">
        <f>'JV_Cog&amp;SGA&amp;Dep'!DD34</f>
        <v>0</v>
      </c>
      <c r="DE138" s="162">
        <f>'JV_Cog&amp;SGA&amp;Dep'!DE34</f>
        <v>0</v>
      </c>
      <c r="DF138" s="162">
        <f>'JV_Cog&amp;SGA&amp;Dep'!DF34</f>
        <v>0</v>
      </c>
      <c r="DG138" s="162">
        <f>'JV_Cog&amp;SGA&amp;Dep'!DG34</f>
        <v>1056790.8142373373</v>
      </c>
      <c r="DH138" s="162">
        <f>'JV_Cog&amp;SGA&amp;Dep'!DH34</f>
        <v>0</v>
      </c>
      <c r="DI138" s="162">
        <f>'JV_Cog&amp;SGA&amp;Dep'!DI34</f>
        <v>0</v>
      </c>
      <c r="DJ138" s="162">
        <f>'JV_Cog&amp;SGA&amp;Dep'!DJ34</f>
        <v>0</v>
      </c>
      <c r="DK138" s="162">
        <f>'JV_Cog&amp;SGA&amp;Dep'!DK34</f>
        <v>0</v>
      </c>
      <c r="DL138" s="162">
        <f>'JV_Cog&amp;SGA&amp;Dep'!DL34</f>
        <v>0</v>
      </c>
      <c r="DM138" s="162">
        <f>'JV_Cog&amp;SGA&amp;Dep'!DM34</f>
        <v>0</v>
      </c>
      <c r="DN138" s="162">
        <f>'JV_Cog&amp;SGA&amp;Dep'!DN34</f>
        <v>0</v>
      </c>
      <c r="DO138" s="162">
        <f>'JV_Cog&amp;SGA&amp;Dep'!DO34</f>
        <v>0</v>
      </c>
      <c r="DP138" s="162">
        <f>'JV_Cog&amp;SGA&amp;Dep'!DP34</f>
        <v>0</v>
      </c>
      <c r="DQ138" s="162">
        <f>'JV_Cog&amp;SGA&amp;Dep'!DQ34</f>
        <v>0</v>
      </c>
      <c r="DR138" s="162">
        <f>'JV_Cog&amp;SGA&amp;Dep'!DR34</f>
        <v>0</v>
      </c>
      <c r="DS138" s="162">
        <f>'JV_Cog&amp;SGA&amp;Dep'!DS34</f>
        <v>1077926.6305220842</v>
      </c>
      <c r="DT138" s="162">
        <f>'JV_Cog&amp;SGA&amp;Dep'!DT34</f>
        <v>0</v>
      </c>
      <c r="DU138" s="162">
        <f>'JV_Cog&amp;SGA&amp;Dep'!DU34</f>
        <v>0</v>
      </c>
      <c r="DV138" s="162">
        <f>'JV_Cog&amp;SGA&amp;Dep'!DV34</f>
        <v>0</v>
      </c>
      <c r="DW138" s="162">
        <f>'JV_Cog&amp;SGA&amp;Dep'!DW34</f>
        <v>0</v>
      </c>
      <c r="DX138" s="162">
        <f>'JV_Cog&amp;SGA&amp;Dep'!DX34</f>
        <v>0</v>
      </c>
      <c r="DY138" s="162">
        <f>'JV_Cog&amp;SGA&amp;Dep'!DY34</f>
        <v>0</v>
      </c>
      <c r="DZ138" s="162">
        <f>'JV_Cog&amp;SGA&amp;Dep'!DZ34</f>
        <v>0</v>
      </c>
      <c r="EA138" s="162">
        <f>'JV_Cog&amp;SGA&amp;Dep'!EA34</f>
        <v>0</v>
      </c>
      <c r="EB138" s="162">
        <f>'JV_Cog&amp;SGA&amp;Dep'!EB34</f>
        <v>0</v>
      </c>
      <c r="EC138" s="162">
        <f>'JV_Cog&amp;SGA&amp;Dep'!EC34</f>
        <v>0</v>
      </c>
      <c r="ED138" s="162">
        <f>'JV_Cog&amp;SGA&amp;Dep'!ED34</f>
        <v>0</v>
      </c>
      <c r="EE138" s="162">
        <f>'JV_Cog&amp;SGA&amp;Dep'!EE34</f>
        <v>1099485.163132526</v>
      </c>
      <c r="EF138" s="162">
        <f>'JV_Cog&amp;SGA&amp;Dep'!EF34</f>
        <v>0</v>
      </c>
      <c r="EG138" s="162">
        <f>'JV_Cog&amp;SGA&amp;Dep'!EG34</f>
        <v>0</v>
      </c>
      <c r="EH138" s="162">
        <f>'JV_Cog&amp;SGA&amp;Dep'!EH34</f>
        <v>0</v>
      </c>
      <c r="EI138" s="162">
        <f>'JV_Cog&amp;SGA&amp;Dep'!EI34</f>
        <v>0</v>
      </c>
      <c r="EJ138" s="162">
        <f>'JV_Cog&amp;SGA&amp;Dep'!EJ34</f>
        <v>0</v>
      </c>
      <c r="EK138" s="162">
        <f>'JV_Cog&amp;SGA&amp;Dep'!EK34</f>
        <v>0</v>
      </c>
      <c r="EL138" s="162">
        <f>'JV_Cog&amp;SGA&amp;Dep'!EL34</f>
        <v>0</v>
      </c>
      <c r="EM138" s="162">
        <f>'JV_Cog&amp;SGA&amp;Dep'!EM34</f>
        <v>0</v>
      </c>
      <c r="EN138" s="162">
        <f>'JV_Cog&amp;SGA&amp;Dep'!EN34</f>
        <v>0</v>
      </c>
      <c r="EO138" s="162">
        <f>'JV_Cog&amp;SGA&amp;Dep'!EO34</f>
        <v>0</v>
      </c>
      <c r="EP138" s="162">
        <f>'JV_Cog&amp;SGA&amp;Dep'!EP34</f>
        <v>0</v>
      </c>
      <c r="EQ138" s="162">
        <f>'JV_Cog&amp;SGA&amp;Dep'!EQ34</f>
        <v>1121474.8663951766</v>
      </c>
      <c r="ER138" s="162">
        <f>'JV_Cog&amp;SGA&amp;Dep'!ER34</f>
        <v>0</v>
      </c>
      <c r="ES138" s="162">
        <f>'JV_Cog&amp;SGA&amp;Dep'!ES34</f>
        <v>0</v>
      </c>
      <c r="ET138" s="162">
        <f>'JV_Cog&amp;SGA&amp;Dep'!ET34</f>
        <v>0</v>
      </c>
      <c r="EU138" s="162">
        <f>'JV_Cog&amp;SGA&amp;Dep'!EU34</f>
        <v>0</v>
      </c>
      <c r="EV138" s="162">
        <f>'JV_Cog&amp;SGA&amp;Dep'!EV34</f>
        <v>0</v>
      </c>
      <c r="EW138" s="162">
        <f>'JV_Cog&amp;SGA&amp;Dep'!EW34</f>
        <v>0</v>
      </c>
      <c r="EX138" s="162">
        <f>'JV_Cog&amp;SGA&amp;Dep'!EX34</f>
        <v>0</v>
      </c>
      <c r="EY138" s="162">
        <f>'JV_Cog&amp;SGA&amp;Dep'!EY34</f>
        <v>0</v>
      </c>
      <c r="EZ138" s="162">
        <f>'JV_Cog&amp;SGA&amp;Dep'!EZ34</f>
        <v>0</v>
      </c>
      <c r="FA138" s="162">
        <f>'JV_Cog&amp;SGA&amp;Dep'!FA34</f>
        <v>0</v>
      </c>
      <c r="FB138" s="162">
        <f>'JV_Cog&amp;SGA&amp;Dep'!FB34</f>
        <v>0</v>
      </c>
      <c r="FC138" s="162">
        <f>'JV_Cog&amp;SGA&amp;Dep'!FC34</f>
        <v>1143904.3637230799</v>
      </c>
      <c r="FD138" s="162">
        <f>'JV_Cog&amp;SGA&amp;Dep'!FD34</f>
        <v>0</v>
      </c>
      <c r="FE138" s="162">
        <f>'JV_Cog&amp;SGA&amp;Dep'!FE34</f>
        <v>0</v>
      </c>
      <c r="FF138" s="162">
        <f>'JV_Cog&amp;SGA&amp;Dep'!FF34</f>
        <v>0</v>
      </c>
      <c r="FG138" s="162">
        <f>'JV_Cog&amp;SGA&amp;Dep'!FG34</f>
        <v>0</v>
      </c>
      <c r="FH138" s="162">
        <f>'JV_Cog&amp;SGA&amp;Dep'!FH34</f>
        <v>0</v>
      </c>
      <c r="FI138" s="162">
        <f>'JV_Cog&amp;SGA&amp;Dep'!FI34</f>
        <v>0</v>
      </c>
      <c r="FJ138" s="162">
        <f>'JV_Cog&amp;SGA&amp;Dep'!FJ34</f>
        <v>0</v>
      </c>
      <c r="FK138" s="162">
        <f>'JV_Cog&amp;SGA&amp;Dep'!FK34</f>
        <v>0</v>
      </c>
      <c r="FL138" s="162">
        <f>'JV_Cog&amp;SGA&amp;Dep'!FL34</f>
        <v>0</v>
      </c>
      <c r="FM138" s="162">
        <f>'JV_Cog&amp;SGA&amp;Dep'!FM34</f>
        <v>0</v>
      </c>
      <c r="FN138" s="162">
        <f>'JV_Cog&amp;SGA&amp;Dep'!FN34</f>
        <v>0</v>
      </c>
      <c r="FO138" s="162">
        <f>'JV_Cog&amp;SGA&amp;Dep'!FO34</f>
        <v>1166782.4509975417</v>
      </c>
      <c r="FP138" s="162">
        <f>'JV_Cog&amp;SGA&amp;Dep'!FP34</f>
        <v>0</v>
      </c>
      <c r="FQ138" s="162">
        <f>'JV_Cog&amp;SGA&amp;Dep'!FQ34</f>
        <v>0</v>
      </c>
      <c r="FR138" s="162">
        <f>'JV_Cog&amp;SGA&amp;Dep'!FR34</f>
        <v>0</v>
      </c>
      <c r="FS138" s="162">
        <f>'JV_Cog&amp;SGA&amp;Dep'!FS34</f>
        <v>0</v>
      </c>
      <c r="FT138" s="162">
        <f>'JV_Cog&amp;SGA&amp;Dep'!FT34</f>
        <v>0</v>
      </c>
      <c r="FU138" s="162">
        <f>'JV_Cog&amp;SGA&amp;Dep'!FU34</f>
        <v>0</v>
      </c>
      <c r="FV138" s="162">
        <f>'JV_Cog&amp;SGA&amp;Dep'!FV34</f>
        <v>0</v>
      </c>
      <c r="FW138" s="162">
        <f>'JV_Cog&amp;SGA&amp;Dep'!FW34</f>
        <v>0</v>
      </c>
      <c r="FX138" s="162">
        <f>'JV_Cog&amp;SGA&amp;Dep'!FX34</f>
        <v>0</v>
      </c>
      <c r="FY138" s="162">
        <f>'JV_Cog&amp;SGA&amp;Dep'!FY34</f>
        <v>0</v>
      </c>
      <c r="FZ138" s="162">
        <f>'JV_Cog&amp;SGA&amp;Dep'!FZ34</f>
        <v>0</v>
      </c>
      <c r="GA138" s="162">
        <f>'JV_Cog&amp;SGA&amp;Dep'!GA34</f>
        <v>1190118.1000174924</v>
      </c>
      <c r="GB138" s="162">
        <f>'JV_Cog&amp;SGA&amp;Dep'!GB34</f>
        <v>0</v>
      </c>
      <c r="GC138" s="162">
        <f>'JV_Cog&amp;SGA&amp;Dep'!GC34</f>
        <v>0</v>
      </c>
      <c r="GD138" s="162">
        <f>'JV_Cog&amp;SGA&amp;Dep'!GD34</f>
        <v>0</v>
      </c>
      <c r="GE138" s="162">
        <f>'JV_Cog&amp;SGA&amp;Dep'!GE34</f>
        <v>0</v>
      </c>
      <c r="GF138" s="162">
        <f>'JV_Cog&amp;SGA&amp;Dep'!GF34</f>
        <v>0</v>
      </c>
      <c r="GG138" s="162">
        <f>'JV_Cog&amp;SGA&amp;Dep'!GG34</f>
        <v>0</v>
      </c>
      <c r="GH138" s="162">
        <f>'JV_Cog&amp;SGA&amp;Dep'!GH34</f>
        <v>0</v>
      </c>
      <c r="GI138" s="162">
        <f>'JV_Cog&amp;SGA&amp;Dep'!GI34</f>
        <v>0</v>
      </c>
      <c r="GJ138" s="162">
        <f>'JV_Cog&amp;SGA&amp;Dep'!GJ34</f>
        <v>0</v>
      </c>
      <c r="GK138" s="162">
        <f>'JV_Cog&amp;SGA&amp;Dep'!GK34</f>
        <v>0</v>
      </c>
      <c r="GL138" s="162">
        <f>'JV_Cog&amp;SGA&amp;Dep'!GL34</f>
        <v>0</v>
      </c>
      <c r="GM138" s="162">
        <f>'JV_Cog&amp;SGA&amp;Dep'!GM34</f>
        <v>1213920.4620178423</v>
      </c>
      <c r="GN138" s="162">
        <f>'JV_Cog&amp;SGA&amp;Dep'!GN34</f>
        <v>0</v>
      </c>
      <c r="GO138" s="162">
        <f>'JV_Cog&amp;SGA&amp;Dep'!GO34</f>
        <v>0</v>
      </c>
      <c r="GP138" s="162">
        <f>'JV_Cog&amp;SGA&amp;Dep'!GP34</f>
        <v>0</v>
      </c>
      <c r="GQ138" s="162">
        <f>'JV_Cog&amp;SGA&amp;Dep'!GQ34</f>
        <v>0</v>
      </c>
      <c r="GR138" s="162">
        <f>'JV_Cog&amp;SGA&amp;Dep'!GR34</f>
        <v>0</v>
      </c>
      <c r="GS138" s="162">
        <f>'JV_Cog&amp;SGA&amp;Dep'!GS34</f>
        <v>0</v>
      </c>
      <c r="GT138" s="162">
        <f>'JV_Cog&amp;SGA&amp;Dep'!GT34</f>
        <v>0</v>
      </c>
      <c r="GU138" s="162">
        <f>'JV_Cog&amp;SGA&amp;Dep'!GU34</f>
        <v>0</v>
      </c>
      <c r="GV138" s="162">
        <f>'JV_Cog&amp;SGA&amp;Dep'!GV34</f>
        <v>0</v>
      </c>
      <c r="GW138" s="162">
        <f>'JV_Cog&amp;SGA&amp;Dep'!GW34</f>
        <v>0</v>
      </c>
      <c r="GX138" s="162">
        <f>'JV_Cog&amp;SGA&amp;Dep'!GX34</f>
        <v>0</v>
      </c>
      <c r="GY138" s="162">
        <f>'JV_Cog&amp;SGA&amp;Dep'!GY34</f>
        <v>1238198.871258199</v>
      </c>
      <c r="GZ138" s="162">
        <f>'JV_Cog&amp;SGA&amp;Dep'!GZ34</f>
        <v>0</v>
      </c>
      <c r="HA138" s="162">
        <f>'JV_Cog&amp;SGA&amp;Dep'!HA34</f>
        <v>0</v>
      </c>
      <c r="HB138" s="162">
        <f>'JV_Cog&amp;SGA&amp;Dep'!HB34</f>
        <v>0</v>
      </c>
      <c r="HC138" s="162">
        <f>'JV_Cog&amp;SGA&amp;Dep'!HC34</f>
        <v>0</v>
      </c>
      <c r="HD138" s="162">
        <f>'JV_Cog&amp;SGA&amp;Dep'!HD34</f>
        <v>0</v>
      </c>
      <c r="HE138" s="162">
        <f>'JV_Cog&amp;SGA&amp;Dep'!HE34</f>
        <v>0</v>
      </c>
      <c r="HF138" s="162">
        <f>'JV_Cog&amp;SGA&amp;Dep'!HF34</f>
        <v>0</v>
      </c>
      <c r="HG138" s="162">
        <f>'JV_Cog&amp;SGA&amp;Dep'!HG34</f>
        <v>0</v>
      </c>
      <c r="HH138" s="162">
        <f>'JV_Cog&amp;SGA&amp;Dep'!HH34</f>
        <v>0</v>
      </c>
      <c r="HI138" s="162">
        <f>'JV_Cog&amp;SGA&amp;Dep'!HI34</f>
        <v>0</v>
      </c>
      <c r="HJ138" s="162">
        <f>'JV_Cog&amp;SGA&amp;Dep'!HJ34</f>
        <v>0</v>
      </c>
      <c r="HK138" s="162">
        <f>'JV_Cog&amp;SGA&amp;Dep'!HK34</f>
        <v>1262962.8486833631</v>
      </c>
      <c r="HL138" s="162">
        <f>'JV_Cog&amp;SGA&amp;Dep'!HL34</f>
        <v>0</v>
      </c>
      <c r="HM138" s="162">
        <f>'JV_Cog&amp;SGA&amp;Dep'!HM34</f>
        <v>0</v>
      </c>
      <c r="HN138" s="162">
        <f>'JV_Cog&amp;SGA&amp;Dep'!HN34</f>
        <v>0</v>
      </c>
      <c r="HO138" s="162">
        <f>'JV_Cog&amp;SGA&amp;Dep'!HO34</f>
        <v>0</v>
      </c>
      <c r="HP138" s="162">
        <f>'JV_Cog&amp;SGA&amp;Dep'!HP34</f>
        <v>0</v>
      </c>
      <c r="HQ138" s="162">
        <f>'JV_Cog&amp;SGA&amp;Dep'!HQ34</f>
        <v>0</v>
      </c>
      <c r="HR138" s="162">
        <f>'JV_Cog&amp;SGA&amp;Dep'!HR34</f>
        <v>0</v>
      </c>
      <c r="HS138" s="162">
        <f>'JV_Cog&amp;SGA&amp;Dep'!HS34</f>
        <v>0</v>
      </c>
      <c r="HT138" s="162">
        <f>'JV_Cog&amp;SGA&amp;Dep'!HT34</f>
        <v>0</v>
      </c>
      <c r="HU138" s="162">
        <f>'JV_Cog&amp;SGA&amp;Dep'!HU34</f>
        <v>0</v>
      </c>
      <c r="HV138" s="162">
        <f>'JV_Cog&amp;SGA&amp;Dep'!HV34</f>
        <v>0</v>
      </c>
      <c r="HW138" s="162">
        <f>'JV_Cog&amp;SGA&amp;Dep'!HW34</f>
        <v>536759.21069042932</v>
      </c>
      <c r="HX138" s="162">
        <f>'JV_Cog&amp;SGA&amp;Dep'!HX34</f>
        <v>0</v>
      </c>
      <c r="HY138" s="162">
        <f>'JV_Cog&amp;SGA&amp;Dep'!HY34</f>
        <v>0</v>
      </c>
      <c r="HZ138" s="162">
        <f>'JV_Cog&amp;SGA&amp;Dep'!HZ34</f>
        <v>0</v>
      </c>
      <c r="IA138" s="162">
        <f>'JV_Cog&amp;SGA&amp;Dep'!IA34</f>
        <v>0</v>
      </c>
      <c r="IB138" s="162">
        <f>'JV_Cog&amp;SGA&amp;Dep'!IB34</f>
        <v>0</v>
      </c>
      <c r="ID138" s="279" t="s">
        <v>213</v>
      </c>
      <c r="IE138" s="27"/>
      <c r="IF138" s="1116">
        <f t="shared" si="2727"/>
        <v>0</v>
      </c>
      <c r="IG138" s="1116">
        <f t="shared" si="2727"/>
        <v>536666.66666666674</v>
      </c>
      <c r="IH138" s="1116">
        <f t="shared" si="2727"/>
        <v>938400</v>
      </c>
      <c r="II138" s="1116">
        <f t="shared" si="2727"/>
        <v>957168</v>
      </c>
      <c r="IJ138" s="1116">
        <f t="shared" si="2727"/>
        <v>976311.36</v>
      </c>
      <c r="IK138" s="1116">
        <f t="shared" si="2727"/>
        <v>995837.58719999995</v>
      </c>
      <c r="IL138" s="1116">
        <f t="shared" si="2727"/>
        <v>1015754.338944</v>
      </c>
      <c r="IM138" s="1116">
        <f t="shared" si="2727"/>
        <v>1036069.4257228801</v>
      </c>
      <c r="IN138" s="1116">
        <f t="shared" si="2727"/>
        <v>1056790.8142373373</v>
      </c>
      <c r="IO138" s="1116">
        <f t="shared" si="2727"/>
        <v>1077926.6305220842</v>
      </c>
      <c r="IP138" s="1116">
        <f t="shared" si="2727"/>
        <v>1099485.163132526</v>
      </c>
      <c r="IQ138" s="1116">
        <f t="shared" si="2727"/>
        <v>1121474.8663951766</v>
      </c>
      <c r="IR138" s="1116">
        <f t="shared" si="2727"/>
        <v>1143904.3637230799</v>
      </c>
      <c r="IS138" s="1116">
        <f t="shared" si="2727"/>
        <v>1166782.4509975417</v>
      </c>
      <c r="IT138" s="1116">
        <f t="shared" si="2727"/>
        <v>1190118.1000174924</v>
      </c>
      <c r="IU138" s="1116">
        <f t="shared" si="2727"/>
        <v>1213920.4620178423</v>
      </c>
      <c r="IV138" s="1116">
        <f t="shared" si="2727"/>
        <v>1238198.871258199</v>
      </c>
      <c r="IW138" s="1116">
        <f t="shared" si="2727"/>
        <v>1262962.8486833631</v>
      </c>
      <c r="IX138" s="1480">
        <f t="shared" si="2727"/>
        <v>536759.21069042932</v>
      </c>
      <c r="IY138" s="582"/>
    </row>
    <row r="139" spans="2:261" x14ac:dyDescent="0.3">
      <c r="C139" s="401" t="s">
        <v>9</v>
      </c>
      <c r="D139" s="311"/>
      <c r="E139" s="311">
        <f>SUM(E136:E138)</f>
        <v>6100000</v>
      </c>
      <c r="F139" s="311">
        <f t="shared" ref="F139:W139" si="2728">SUM(F136:F138)</f>
        <v>4095000</v>
      </c>
      <c r="G139" s="311">
        <f t="shared" si="2728"/>
        <v>7038400</v>
      </c>
      <c r="H139" s="311">
        <f t="shared" si="2728"/>
        <v>7057168</v>
      </c>
      <c r="I139" s="311">
        <f t="shared" si="2728"/>
        <v>7076311.3600000003</v>
      </c>
      <c r="J139" s="311">
        <f t="shared" si="2728"/>
        <v>7095837.5872</v>
      </c>
      <c r="K139" s="311">
        <f t="shared" si="2728"/>
        <v>7115754.3389440002</v>
      </c>
      <c r="L139" s="311">
        <f t="shared" si="2728"/>
        <v>7136069.4257228803</v>
      </c>
      <c r="M139" s="311">
        <f t="shared" si="2728"/>
        <v>7156790.8142373376</v>
      </c>
      <c r="N139" s="311">
        <f t="shared" si="2728"/>
        <v>7177926.6305220844</v>
      </c>
      <c r="O139" s="311">
        <f t="shared" si="2728"/>
        <v>7199485.163132526</v>
      </c>
      <c r="P139" s="311">
        <f t="shared" si="2728"/>
        <v>7221474.8663951764</v>
      </c>
      <c r="Q139" s="311">
        <f t="shared" si="2728"/>
        <v>7243904.3637230797</v>
      </c>
      <c r="R139" s="311">
        <f t="shared" si="2728"/>
        <v>7266782.4509975417</v>
      </c>
      <c r="S139" s="311">
        <f t="shared" si="2728"/>
        <v>7290118.1000174927</v>
      </c>
      <c r="T139" s="311">
        <f t="shared" si="2728"/>
        <v>7313920.4620178426</v>
      </c>
      <c r="U139" s="311">
        <f t="shared" si="2728"/>
        <v>7338198.8712581992</v>
      </c>
      <c r="V139" s="311">
        <f t="shared" si="2728"/>
        <v>7362962.8486833628</v>
      </c>
      <c r="W139" s="402">
        <f t="shared" si="2728"/>
        <v>3078425.8773570959</v>
      </c>
      <c r="Y139" s="401" t="s">
        <v>9</v>
      </c>
      <c r="Z139" s="311"/>
      <c r="AA139" s="311">
        <f>SUM(AA136:AA138)</f>
        <v>0</v>
      </c>
      <c r="AB139" s="311">
        <f t="shared" ref="AB139:AC139" si="2729">SUM(AB136:AB138)</f>
        <v>0</v>
      </c>
      <c r="AC139" s="311">
        <f t="shared" si="2729"/>
        <v>0</v>
      </c>
      <c r="AD139" s="311">
        <f t="shared" ref="AD139:CO139" si="2730">SUM(AD136:AD138)</f>
        <v>0</v>
      </c>
      <c r="AE139" s="311">
        <f t="shared" si="2730"/>
        <v>0</v>
      </c>
      <c r="AF139" s="311">
        <f t="shared" si="2730"/>
        <v>4095000</v>
      </c>
      <c r="AG139" s="311">
        <f t="shared" si="2730"/>
        <v>0</v>
      </c>
      <c r="AH139" s="311">
        <f t="shared" si="2730"/>
        <v>0</v>
      </c>
      <c r="AI139" s="311">
        <f t="shared" si="2730"/>
        <v>0</v>
      </c>
      <c r="AJ139" s="311">
        <f t="shared" si="2730"/>
        <v>0</v>
      </c>
      <c r="AK139" s="311">
        <f t="shared" si="2730"/>
        <v>0</v>
      </c>
      <c r="AL139" s="311">
        <f t="shared" si="2730"/>
        <v>0</v>
      </c>
      <c r="AM139" s="311">
        <f t="shared" si="2730"/>
        <v>7038400</v>
      </c>
      <c r="AN139" s="311">
        <f t="shared" si="2730"/>
        <v>0</v>
      </c>
      <c r="AO139" s="311">
        <f t="shared" si="2730"/>
        <v>0</v>
      </c>
      <c r="AP139" s="311">
        <f t="shared" si="2730"/>
        <v>0</v>
      </c>
      <c r="AQ139" s="311">
        <f t="shared" si="2730"/>
        <v>0</v>
      </c>
      <c r="AR139" s="311">
        <f t="shared" si="2730"/>
        <v>0</v>
      </c>
      <c r="AS139" s="311">
        <f t="shared" si="2730"/>
        <v>0</v>
      </c>
      <c r="AT139" s="311">
        <f t="shared" si="2730"/>
        <v>0</v>
      </c>
      <c r="AU139" s="311">
        <f t="shared" si="2730"/>
        <v>0</v>
      </c>
      <c r="AV139" s="311">
        <f t="shared" si="2730"/>
        <v>0</v>
      </c>
      <c r="AW139" s="311">
        <f t="shared" si="2730"/>
        <v>0</v>
      </c>
      <c r="AX139" s="311">
        <f t="shared" si="2730"/>
        <v>0</v>
      </c>
      <c r="AY139" s="311">
        <f t="shared" si="2730"/>
        <v>7057168</v>
      </c>
      <c r="AZ139" s="311">
        <f t="shared" si="2730"/>
        <v>0</v>
      </c>
      <c r="BA139" s="311">
        <f t="shared" si="2730"/>
        <v>0</v>
      </c>
      <c r="BB139" s="311">
        <f t="shared" si="2730"/>
        <v>0</v>
      </c>
      <c r="BC139" s="311">
        <f t="shared" si="2730"/>
        <v>0</v>
      </c>
      <c r="BD139" s="311">
        <f t="shared" si="2730"/>
        <v>0</v>
      </c>
      <c r="BE139" s="311">
        <f t="shared" si="2730"/>
        <v>0</v>
      </c>
      <c r="BF139" s="311">
        <f t="shared" si="2730"/>
        <v>0</v>
      </c>
      <c r="BG139" s="311">
        <f t="shared" si="2730"/>
        <v>0</v>
      </c>
      <c r="BH139" s="311">
        <f t="shared" si="2730"/>
        <v>0</v>
      </c>
      <c r="BI139" s="311">
        <f t="shared" si="2730"/>
        <v>0</v>
      </c>
      <c r="BJ139" s="311">
        <f t="shared" si="2730"/>
        <v>0</v>
      </c>
      <c r="BK139" s="311">
        <f t="shared" si="2730"/>
        <v>7076311.3600000003</v>
      </c>
      <c r="BL139" s="311">
        <f t="shared" si="2730"/>
        <v>0</v>
      </c>
      <c r="BM139" s="311">
        <f t="shared" si="2730"/>
        <v>0</v>
      </c>
      <c r="BN139" s="311">
        <f t="shared" si="2730"/>
        <v>0</v>
      </c>
      <c r="BO139" s="311">
        <f t="shared" si="2730"/>
        <v>0</v>
      </c>
      <c r="BP139" s="311">
        <f t="shared" si="2730"/>
        <v>0</v>
      </c>
      <c r="BQ139" s="311">
        <f t="shared" si="2730"/>
        <v>0</v>
      </c>
      <c r="BR139" s="311">
        <f t="shared" si="2730"/>
        <v>0</v>
      </c>
      <c r="BS139" s="311">
        <f t="shared" si="2730"/>
        <v>0</v>
      </c>
      <c r="BT139" s="311">
        <f t="shared" si="2730"/>
        <v>0</v>
      </c>
      <c r="BU139" s="311">
        <f t="shared" si="2730"/>
        <v>0</v>
      </c>
      <c r="BV139" s="311">
        <f t="shared" si="2730"/>
        <v>0</v>
      </c>
      <c r="BW139" s="311">
        <f t="shared" si="2730"/>
        <v>7095837.5872</v>
      </c>
      <c r="BX139" s="311">
        <f t="shared" si="2730"/>
        <v>0</v>
      </c>
      <c r="BY139" s="311">
        <f t="shared" si="2730"/>
        <v>0</v>
      </c>
      <c r="BZ139" s="311">
        <f t="shared" si="2730"/>
        <v>0</v>
      </c>
      <c r="CA139" s="311">
        <f t="shared" si="2730"/>
        <v>0</v>
      </c>
      <c r="CB139" s="311">
        <f t="shared" si="2730"/>
        <v>0</v>
      </c>
      <c r="CC139" s="311">
        <f t="shared" si="2730"/>
        <v>0</v>
      </c>
      <c r="CD139" s="311">
        <f t="shared" si="2730"/>
        <v>0</v>
      </c>
      <c r="CE139" s="311">
        <f t="shared" si="2730"/>
        <v>0</v>
      </c>
      <c r="CF139" s="311">
        <f t="shared" si="2730"/>
        <v>0</v>
      </c>
      <c r="CG139" s="311">
        <f t="shared" si="2730"/>
        <v>0</v>
      </c>
      <c r="CH139" s="311">
        <f t="shared" si="2730"/>
        <v>0</v>
      </c>
      <c r="CI139" s="311">
        <f t="shared" si="2730"/>
        <v>7115754.3389440002</v>
      </c>
      <c r="CJ139" s="311">
        <f t="shared" si="2730"/>
        <v>0</v>
      </c>
      <c r="CK139" s="311">
        <f t="shared" si="2730"/>
        <v>0</v>
      </c>
      <c r="CL139" s="311">
        <f t="shared" si="2730"/>
        <v>0</v>
      </c>
      <c r="CM139" s="311">
        <f t="shared" si="2730"/>
        <v>0</v>
      </c>
      <c r="CN139" s="311">
        <f t="shared" si="2730"/>
        <v>0</v>
      </c>
      <c r="CO139" s="311">
        <f t="shared" si="2730"/>
        <v>0</v>
      </c>
      <c r="CP139" s="311">
        <f t="shared" ref="CP139:FA139" si="2731">SUM(CP136:CP138)</f>
        <v>0</v>
      </c>
      <c r="CQ139" s="311">
        <f t="shared" si="2731"/>
        <v>0</v>
      </c>
      <c r="CR139" s="311">
        <f t="shared" si="2731"/>
        <v>0</v>
      </c>
      <c r="CS139" s="311">
        <f t="shared" si="2731"/>
        <v>0</v>
      </c>
      <c r="CT139" s="311">
        <f t="shared" si="2731"/>
        <v>0</v>
      </c>
      <c r="CU139" s="311">
        <f t="shared" si="2731"/>
        <v>7136069.4257228803</v>
      </c>
      <c r="CV139" s="311">
        <f t="shared" si="2731"/>
        <v>0</v>
      </c>
      <c r="CW139" s="311">
        <f t="shared" si="2731"/>
        <v>0</v>
      </c>
      <c r="CX139" s="311">
        <f t="shared" si="2731"/>
        <v>0</v>
      </c>
      <c r="CY139" s="311">
        <f t="shared" si="2731"/>
        <v>0</v>
      </c>
      <c r="CZ139" s="311">
        <f t="shared" si="2731"/>
        <v>0</v>
      </c>
      <c r="DA139" s="311">
        <f t="shared" si="2731"/>
        <v>0</v>
      </c>
      <c r="DB139" s="311">
        <f t="shared" si="2731"/>
        <v>0</v>
      </c>
      <c r="DC139" s="311">
        <f t="shared" si="2731"/>
        <v>0</v>
      </c>
      <c r="DD139" s="311">
        <f t="shared" si="2731"/>
        <v>0</v>
      </c>
      <c r="DE139" s="311">
        <f t="shared" si="2731"/>
        <v>0</v>
      </c>
      <c r="DF139" s="311">
        <f t="shared" si="2731"/>
        <v>0</v>
      </c>
      <c r="DG139" s="311">
        <f t="shared" si="2731"/>
        <v>7156790.8142373376</v>
      </c>
      <c r="DH139" s="311">
        <f t="shared" si="2731"/>
        <v>0</v>
      </c>
      <c r="DI139" s="311">
        <f t="shared" si="2731"/>
        <v>0</v>
      </c>
      <c r="DJ139" s="311">
        <f t="shared" si="2731"/>
        <v>0</v>
      </c>
      <c r="DK139" s="311">
        <f t="shared" si="2731"/>
        <v>0</v>
      </c>
      <c r="DL139" s="311">
        <f t="shared" si="2731"/>
        <v>0</v>
      </c>
      <c r="DM139" s="311">
        <f t="shared" si="2731"/>
        <v>0</v>
      </c>
      <c r="DN139" s="311">
        <f t="shared" si="2731"/>
        <v>0</v>
      </c>
      <c r="DO139" s="311">
        <f t="shared" si="2731"/>
        <v>0</v>
      </c>
      <c r="DP139" s="311">
        <f t="shared" si="2731"/>
        <v>0</v>
      </c>
      <c r="DQ139" s="311">
        <f t="shared" si="2731"/>
        <v>0</v>
      </c>
      <c r="DR139" s="311">
        <f t="shared" si="2731"/>
        <v>0</v>
      </c>
      <c r="DS139" s="311">
        <f t="shared" si="2731"/>
        <v>7177926.6305220844</v>
      </c>
      <c r="DT139" s="311">
        <f t="shared" si="2731"/>
        <v>0</v>
      </c>
      <c r="DU139" s="311">
        <f t="shared" si="2731"/>
        <v>0</v>
      </c>
      <c r="DV139" s="311">
        <f t="shared" si="2731"/>
        <v>0</v>
      </c>
      <c r="DW139" s="311">
        <f t="shared" si="2731"/>
        <v>0</v>
      </c>
      <c r="DX139" s="311">
        <f t="shared" si="2731"/>
        <v>0</v>
      </c>
      <c r="DY139" s="311">
        <f t="shared" si="2731"/>
        <v>0</v>
      </c>
      <c r="DZ139" s="311">
        <f t="shared" si="2731"/>
        <v>0</v>
      </c>
      <c r="EA139" s="311">
        <f t="shared" si="2731"/>
        <v>0</v>
      </c>
      <c r="EB139" s="311">
        <f t="shared" si="2731"/>
        <v>0</v>
      </c>
      <c r="EC139" s="311">
        <f t="shared" si="2731"/>
        <v>0</v>
      </c>
      <c r="ED139" s="311">
        <f t="shared" si="2731"/>
        <v>0</v>
      </c>
      <c r="EE139" s="311">
        <f t="shared" si="2731"/>
        <v>7199485.163132526</v>
      </c>
      <c r="EF139" s="311">
        <f t="shared" si="2731"/>
        <v>0</v>
      </c>
      <c r="EG139" s="311">
        <f t="shared" si="2731"/>
        <v>0</v>
      </c>
      <c r="EH139" s="311">
        <f t="shared" si="2731"/>
        <v>0</v>
      </c>
      <c r="EI139" s="311">
        <f t="shared" si="2731"/>
        <v>0</v>
      </c>
      <c r="EJ139" s="311">
        <f t="shared" si="2731"/>
        <v>0</v>
      </c>
      <c r="EK139" s="311">
        <f t="shared" si="2731"/>
        <v>0</v>
      </c>
      <c r="EL139" s="311">
        <f t="shared" si="2731"/>
        <v>0</v>
      </c>
      <c r="EM139" s="311">
        <f t="shared" si="2731"/>
        <v>0</v>
      </c>
      <c r="EN139" s="311">
        <f t="shared" si="2731"/>
        <v>0</v>
      </c>
      <c r="EO139" s="311">
        <f t="shared" si="2731"/>
        <v>0</v>
      </c>
      <c r="EP139" s="311">
        <f t="shared" si="2731"/>
        <v>0</v>
      </c>
      <c r="EQ139" s="311">
        <f t="shared" si="2731"/>
        <v>7221474.8663951764</v>
      </c>
      <c r="ER139" s="311">
        <f t="shared" si="2731"/>
        <v>0</v>
      </c>
      <c r="ES139" s="311">
        <f t="shared" si="2731"/>
        <v>0</v>
      </c>
      <c r="ET139" s="311">
        <f t="shared" si="2731"/>
        <v>0</v>
      </c>
      <c r="EU139" s="311">
        <f t="shared" si="2731"/>
        <v>0</v>
      </c>
      <c r="EV139" s="311">
        <f t="shared" si="2731"/>
        <v>0</v>
      </c>
      <c r="EW139" s="311">
        <f t="shared" si="2731"/>
        <v>0</v>
      </c>
      <c r="EX139" s="311">
        <f t="shared" si="2731"/>
        <v>0</v>
      </c>
      <c r="EY139" s="311">
        <f t="shared" si="2731"/>
        <v>0</v>
      </c>
      <c r="EZ139" s="311">
        <f t="shared" si="2731"/>
        <v>0</v>
      </c>
      <c r="FA139" s="311">
        <f t="shared" si="2731"/>
        <v>0</v>
      </c>
      <c r="FB139" s="311">
        <f t="shared" ref="FB139:HM139" si="2732">SUM(FB136:FB138)</f>
        <v>0</v>
      </c>
      <c r="FC139" s="311">
        <f t="shared" si="2732"/>
        <v>7243904.3637230797</v>
      </c>
      <c r="FD139" s="311">
        <f t="shared" si="2732"/>
        <v>0</v>
      </c>
      <c r="FE139" s="311">
        <f t="shared" si="2732"/>
        <v>0</v>
      </c>
      <c r="FF139" s="311">
        <f t="shared" si="2732"/>
        <v>0</v>
      </c>
      <c r="FG139" s="311">
        <f t="shared" si="2732"/>
        <v>0</v>
      </c>
      <c r="FH139" s="311">
        <f t="shared" si="2732"/>
        <v>0</v>
      </c>
      <c r="FI139" s="311">
        <f t="shared" si="2732"/>
        <v>0</v>
      </c>
      <c r="FJ139" s="311">
        <f t="shared" si="2732"/>
        <v>0</v>
      </c>
      <c r="FK139" s="311">
        <f t="shared" si="2732"/>
        <v>0</v>
      </c>
      <c r="FL139" s="311">
        <f t="shared" si="2732"/>
        <v>0</v>
      </c>
      <c r="FM139" s="311">
        <f t="shared" si="2732"/>
        <v>0</v>
      </c>
      <c r="FN139" s="311">
        <f t="shared" si="2732"/>
        <v>0</v>
      </c>
      <c r="FO139" s="311">
        <f t="shared" si="2732"/>
        <v>7266782.4509975417</v>
      </c>
      <c r="FP139" s="311">
        <f t="shared" si="2732"/>
        <v>0</v>
      </c>
      <c r="FQ139" s="311">
        <f t="shared" si="2732"/>
        <v>0</v>
      </c>
      <c r="FR139" s="311">
        <f t="shared" si="2732"/>
        <v>0</v>
      </c>
      <c r="FS139" s="311">
        <f t="shared" si="2732"/>
        <v>0</v>
      </c>
      <c r="FT139" s="311">
        <f t="shared" si="2732"/>
        <v>0</v>
      </c>
      <c r="FU139" s="311">
        <f t="shared" si="2732"/>
        <v>0</v>
      </c>
      <c r="FV139" s="311">
        <f t="shared" si="2732"/>
        <v>0</v>
      </c>
      <c r="FW139" s="311">
        <f t="shared" si="2732"/>
        <v>0</v>
      </c>
      <c r="FX139" s="311">
        <f t="shared" si="2732"/>
        <v>0</v>
      </c>
      <c r="FY139" s="311">
        <f t="shared" si="2732"/>
        <v>0</v>
      </c>
      <c r="FZ139" s="311">
        <f t="shared" si="2732"/>
        <v>0</v>
      </c>
      <c r="GA139" s="311">
        <f t="shared" si="2732"/>
        <v>7290118.1000174927</v>
      </c>
      <c r="GB139" s="311">
        <f t="shared" si="2732"/>
        <v>0</v>
      </c>
      <c r="GC139" s="311">
        <f t="shared" si="2732"/>
        <v>0</v>
      </c>
      <c r="GD139" s="311">
        <f t="shared" si="2732"/>
        <v>0</v>
      </c>
      <c r="GE139" s="311">
        <f t="shared" si="2732"/>
        <v>0</v>
      </c>
      <c r="GF139" s="311">
        <f t="shared" si="2732"/>
        <v>0</v>
      </c>
      <c r="GG139" s="311">
        <f t="shared" si="2732"/>
        <v>0</v>
      </c>
      <c r="GH139" s="311">
        <f t="shared" si="2732"/>
        <v>0</v>
      </c>
      <c r="GI139" s="311">
        <f t="shared" si="2732"/>
        <v>0</v>
      </c>
      <c r="GJ139" s="311">
        <f t="shared" si="2732"/>
        <v>0</v>
      </c>
      <c r="GK139" s="311">
        <f t="shared" si="2732"/>
        <v>0</v>
      </c>
      <c r="GL139" s="311">
        <f t="shared" si="2732"/>
        <v>0</v>
      </c>
      <c r="GM139" s="311">
        <f t="shared" si="2732"/>
        <v>7313920.4620178426</v>
      </c>
      <c r="GN139" s="311">
        <f t="shared" si="2732"/>
        <v>0</v>
      </c>
      <c r="GO139" s="311">
        <f t="shared" si="2732"/>
        <v>0</v>
      </c>
      <c r="GP139" s="311">
        <f t="shared" si="2732"/>
        <v>0</v>
      </c>
      <c r="GQ139" s="311">
        <f t="shared" si="2732"/>
        <v>0</v>
      </c>
      <c r="GR139" s="311">
        <f t="shared" si="2732"/>
        <v>0</v>
      </c>
      <c r="GS139" s="311">
        <f t="shared" si="2732"/>
        <v>0</v>
      </c>
      <c r="GT139" s="311">
        <f t="shared" si="2732"/>
        <v>0</v>
      </c>
      <c r="GU139" s="311">
        <f t="shared" si="2732"/>
        <v>0</v>
      </c>
      <c r="GV139" s="311">
        <f t="shared" si="2732"/>
        <v>0</v>
      </c>
      <c r="GW139" s="311">
        <f t="shared" si="2732"/>
        <v>0</v>
      </c>
      <c r="GX139" s="311">
        <f t="shared" si="2732"/>
        <v>0</v>
      </c>
      <c r="GY139" s="311">
        <f t="shared" si="2732"/>
        <v>7338198.8712581992</v>
      </c>
      <c r="GZ139" s="311">
        <f t="shared" si="2732"/>
        <v>0</v>
      </c>
      <c r="HA139" s="311">
        <f t="shared" si="2732"/>
        <v>0</v>
      </c>
      <c r="HB139" s="311">
        <f t="shared" si="2732"/>
        <v>0</v>
      </c>
      <c r="HC139" s="311">
        <f t="shared" si="2732"/>
        <v>0</v>
      </c>
      <c r="HD139" s="311">
        <f t="shared" si="2732"/>
        <v>0</v>
      </c>
      <c r="HE139" s="311">
        <f t="shared" si="2732"/>
        <v>0</v>
      </c>
      <c r="HF139" s="311">
        <f t="shared" si="2732"/>
        <v>0</v>
      </c>
      <c r="HG139" s="311">
        <f t="shared" si="2732"/>
        <v>0</v>
      </c>
      <c r="HH139" s="311">
        <f t="shared" si="2732"/>
        <v>0</v>
      </c>
      <c r="HI139" s="311">
        <f t="shared" si="2732"/>
        <v>0</v>
      </c>
      <c r="HJ139" s="311">
        <f t="shared" si="2732"/>
        <v>0</v>
      </c>
      <c r="HK139" s="311">
        <f t="shared" si="2732"/>
        <v>7362962.8486833628</v>
      </c>
      <c r="HL139" s="311">
        <f t="shared" si="2732"/>
        <v>0</v>
      </c>
      <c r="HM139" s="311">
        <f t="shared" si="2732"/>
        <v>0</v>
      </c>
      <c r="HN139" s="311">
        <f t="shared" ref="HN139:IB139" si="2733">SUM(HN136:HN138)</f>
        <v>0</v>
      </c>
      <c r="HO139" s="311">
        <f t="shared" si="2733"/>
        <v>0</v>
      </c>
      <c r="HP139" s="311">
        <f t="shared" si="2733"/>
        <v>0</v>
      </c>
      <c r="HQ139" s="311">
        <f t="shared" si="2733"/>
        <v>0</v>
      </c>
      <c r="HR139" s="311">
        <f t="shared" si="2733"/>
        <v>0</v>
      </c>
      <c r="HS139" s="311">
        <f t="shared" si="2733"/>
        <v>0</v>
      </c>
      <c r="HT139" s="311">
        <f t="shared" si="2733"/>
        <v>0</v>
      </c>
      <c r="HU139" s="311">
        <f t="shared" si="2733"/>
        <v>0</v>
      </c>
      <c r="HV139" s="311">
        <f t="shared" si="2733"/>
        <v>0</v>
      </c>
      <c r="HW139" s="311">
        <f t="shared" si="2733"/>
        <v>3078425.8773570959</v>
      </c>
      <c r="HX139" s="311">
        <f t="shared" si="2733"/>
        <v>0</v>
      </c>
      <c r="HY139" s="311">
        <f t="shared" si="2733"/>
        <v>0</v>
      </c>
      <c r="HZ139" s="311">
        <f t="shared" si="2733"/>
        <v>0</v>
      </c>
      <c r="IA139" s="311">
        <f t="shared" si="2733"/>
        <v>0</v>
      </c>
      <c r="IB139" s="311">
        <f t="shared" si="2733"/>
        <v>0</v>
      </c>
      <c r="ID139" s="401" t="s">
        <v>9</v>
      </c>
      <c r="IE139" s="311"/>
      <c r="IF139" s="311">
        <f>SUM(IF136:IF138)</f>
        <v>0</v>
      </c>
      <c r="IG139" s="311">
        <f t="shared" ref="IG139:IX139" si="2734">SUM(IG136:IG138)</f>
        <v>4095000</v>
      </c>
      <c r="IH139" s="311">
        <f t="shared" si="2734"/>
        <v>7038400</v>
      </c>
      <c r="II139" s="311">
        <f t="shared" si="2734"/>
        <v>7057168</v>
      </c>
      <c r="IJ139" s="311">
        <f t="shared" si="2734"/>
        <v>7076311.3600000003</v>
      </c>
      <c r="IK139" s="311">
        <f t="shared" si="2734"/>
        <v>7095837.5872</v>
      </c>
      <c r="IL139" s="311">
        <f t="shared" si="2734"/>
        <v>7115754.3389440002</v>
      </c>
      <c r="IM139" s="311">
        <f t="shared" si="2734"/>
        <v>7136069.4257228803</v>
      </c>
      <c r="IN139" s="311">
        <f t="shared" si="2734"/>
        <v>7156790.8142373376</v>
      </c>
      <c r="IO139" s="311">
        <f t="shared" si="2734"/>
        <v>7177926.6305220844</v>
      </c>
      <c r="IP139" s="311">
        <f t="shared" si="2734"/>
        <v>7199485.163132526</v>
      </c>
      <c r="IQ139" s="311">
        <f t="shared" si="2734"/>
        <v>7221474.8663951764</v>
      </c>
      <c r="IR139" s="311">
        <f t="shared" si="2734"/>
        <v>7243904.3637230797</v>
      </c>
      <c r="IS139" s="311">
        <f t="shared" si="2734"/>
        <v>7266782.4509975417</v>
      </c>
      <c r="IT139" s="311">
        <f t="shared" si="2734"/>
        <v>7290118.1000174927</v>
      </c>
      <c r="IU139" s="311">
        <f t="shared" si="2734"/>
        <v>7313920.4620178426</v>
      </c>
      <c r="IV139" s="311">
        <f t="shared" si="2734"/>
        <v>7338198.8712581992</v>
      </c>
      <c r="IW139" s="311">
        <f t="shared" si="2734"/>
        <v>7362962.8486833628</v>
      </c>
      <c r="IX139" s="402">
        <f t="shared" si="2734"/>
        <v>3078425.8773570959</v>
      </c>
      <c r="IY139" s="582"/>
    </row>
    <row r="140" spans="2:261" x14ac:dyDescent="0.3">
      <c r="C140" s="279" t="s">
        <v>210</v>
      </c>
      <c r="D140" s="27"/>
      <c r="E140" s="162">
        <f>'JV_Cog&amp;SGA&amp;Dep'!E32</f>
        <v>15000000</v>
      </c>
      <c r="F140" s="162">
        <f>'JV_Cog&amp;SGA&amp;Dep'!F32</f>
        <v>8750000</v>
      </c>
      <c r="G140" s="162">
        <f>'JV_Cog&amp;SGA&amp;Dep'!G32</f>
        <v>15300000</v>
      </c>
      <c r="H140" s="162">
        <f>'JV_Cog&amp;SGA&amp;Dep'!H32</f>
        <v>15606000</v>
      </c>
      <c r="I140" s="162">
        <f>'JV_Cog&amp;SGA&amp;Dep'!I32</f>
        <v>15918119.999999996</v>
      </c>
      <c r="J140" s="162">
        <f>'JV_Cog&amp;SGA&amp;Dep'!J32</f>
        <v>16236482.399999999</v>
      </c>
      <c r="K140" s="162">
        <f>'JV_Cog&amp;SGA&amp;Dep'!K32</f>
        <v>16561212.048</v>
      </c>
      <c r="L140" s="162">
        <f>'JV_Cog&amp;SGA&amp;Dep'!L32</f>
        <v>16892436.288960002</v>
      </c>
      <c r="M140" s="162">
        <f>'JV_Cog&amp;SGA&amp;Dep'!M32</f>
        <v>17230285.014739197</v>
      </c>
      <c r="N140" s="162">
        <f>'JV_Cog&amp;SGA&amp;Dep'!N32</f>
        <v>17574890.715033982</v>
      </c>
      <c r="O140" s="162">
        <f>'JV_Cog&amp;SGA&amp;Dep'!O32</f>
        <v>17926388.529334664</v>
      </c>
      <c r="P140" s="162">
        <f>'JV_Cog&amp;SGA&amp;Dep'!P32</f>
        <v>18284916.299921356</v>
      </c>
      <c r="Q140" s="162">
        <f>'JV_Cog&amp;SGA&amp;Dep'!Q32</f>
        <v>18650614.625919782</v>
      </c>
      <c r="R140" s="162">
        <f>'JV_Cog&amp;SGA&amp;Dep'!R32</f>
        <v>19023626.918438178</v>
      </c>
      <c r="S140" s="162">
        <f>'JV_Cog&amp;SGA&amp;Dep'!S32</f>
        <v>19404099.456806943</v>
      </c>
      <c r="T140" s="162">
        <f>'JV_Cog&amp;SGA&amp;Dep'!T32</f>
        <v>19792181.445943084</v>
      </c>
      <c r="U140" s="162">
        <f>'JV_Cog&amp;SGA&amp;Dep'!U32</f>
        <v>20188025.07486194</v>
      </c>
      <c r="V140" s="162">
        <f>'JV_Cog&amp;SGA&amp;Dep'!V32</f>
        <v>20591785.576359179</v>
      </c>
      <c r="W140" s="162">
        <f>'JV_Cog&amp;SGA&amp;Dep'!W32</f>
        <v>8751508.8699526526</v>
      </c>
      <c r="Y140" s="279" t="s">
        <v>210</v>
      </c>
      <c r="Z140" s="27"/>
      <c r="AA140" s="162" t="str">
        <f>'JV_Cog&amp;SGA&amp;Dep'!AA32</f>
        <v>`</v>
      </c>
      <c r="AB140" s="162">
        <f>'JV_Cog&amp;SGA&amp;Dep'!AB32</f>
        <v>0</v>
      </c>
      <c r="AC140" s="162">
        <f>'JV_Cog&amp;SGA&amp;Dep'!AC32</f>
        <v>0</v>
      </c>
      <c r="AD140" s="162">
        <f>'JV_Cog&amp;SGA&amp;Dep'!AD32</f>
        <v>0</v>
      </c>
      <c r="AE140" s="162">
        <f>'JV_Cog&amp;SGA&amp;Dep'!AE32</f>
        <v>0</v>
      </c>
      <c r="AF140" s="162">
        <f>'JV_Cog&amp;SGA&amp;Dep'!AF32</f>
        <v>1250000</v>
      </c>
      <c r="AG140" s="162">
        <f>'JV_Cog&amp;SGA&amp;Dep'!AG32</f>
        <v>1250000</v>
      </c>
      <c r="AH140" s="162">
        <f>'JV_Cog&amp;SGA&amp;Dep'!AH32</f>
        <v>1250000</v>
      </c>
      <c r="AI140" s="162">
        <f>'JV_Cog&amp;SGA&amp;Dep'!AI32</f>
        <v>1250000</v>
      </c>
      <c r="AJ140" s="162">
        <f>'JV_Cog&amp;SGA&amp;Dep'!AJ32</f>
        <v>1250000</v>
      </c>
      <c r="AK140" s="162">
        <f>'JV_Cog&amp;SGA&amp;Dep'!AK32</f>
        <v>1250000</v>
      </c>
      <c r="AL140" s="162">
        <f>'JV_Cog&amp;SGA&amp;Dep'!AL32</f>
        <v>1250000</v>
      </c>
      <c r="AM140" s="162">
        <f>'JV_Cog&amp;SGA&amp;Dep'!AM32</f>
        <v>1275000</v>
      </c>
      <c r="AN140" s="162">
        <f>'JV_Cog&amp;SGA&amp;Dep'!AN32</f>
        <v>1275000</v>
      </c>
      <c r="AO140" s="162">
        <f>'JV_Cog&amp;SGA&amp;Dep'!AO32</f>
        <v>1275000</v>
      </c>
      <c r="AP140" s="162">
        <f>'JV_Cog&amp;SGA&amp;Dep'!AP32</f>
        <v>1275000</v>
      </c>
      <c r="AQ140" s="162">
        <f>'JV_Cog&amp;SGA&amp;Dep'!AQ32</f>
        <v>1275000</v>
      </c>
      <c r="AR140" s="162">
        <f>'JV_Cog&amp;SGA&amp;Dep'!AR32</f>
        <v>1275000</v>
      </c>
      <c r="AS140" s="162">
        <f>'JV_Cog&amp;SGA&amp;Dep'!AS32</f>
        <v>1275000</v>
      </c>
      <c r="AT140" s="162">
        <f>'JV_Cog&amp;SGA&amp;Dep'!AT32</f>
        <v>1275000</v>
      </c>
      <c r="AU140" s="162">
        <f>'JV_Cog&amp;SGA&amp;Dep'!AU32</f>
        <v>1275000</v>
      </c>
      <c r="AV140" s="162">
        <f>'JV_Cog&amp;SGA&amp;Dep'!AV32</f>
        <v>1275000</v>
      </c>
      <c r="AW140" s="162">
        <f>'JV_Cog&amp;SGA&amp;Dep'!AW32</f>
        <v>1275000</v>
      </c>
      <c r="AX140" s="162">
        <f>'JV_Cog&amp;SGA&amp;Dep'!AX32</f>
        <v>1275000</v>
      </c>
      <c r="AY140" s="162">
        <f>'JV_Cog&amp;SGA&amp;Dep'!AY32</f>
        <v>1300500</v>
      </c>
      <c r="AZ140" s="162">
        <f>'JV_Cog&amp;SGA&amp;Dep'!AZ32</f>
        <v>1300500</v>
      </c>
      <c r="BA140" s="162">
        <f>'JV_Cog&amp;SGA&amp;Dep'!BA32</f>
        <v>1300500</v>
      </c>
      <c r="BB140" s="162">
        <f>'JV_Cog&amp;SGA&amp;Dep'!BB32</f>
        <v>1300500</v>
      </c>
      <c r="BC140" s="162">
        <f>'JV_Cog&amp;SGA&amp;Dep'!BC32</f>
        <v>1300500</v>
      </c>
      <c r="BD140" s="162">
        <f>'JV_Cog&amp;SGA&amp;Dep'!BD32</f>
        <v>1300500</v>
      </c>
      <c r="BE140" s="162">
        <f>'JV_Cog&amp;SGA&amp;Dep'!BE32</f>
        <v>1300500</v>
      </c>
      <c r="BF140" s="162">
        <f>'JV_Cog&amp;SGA&amp;Dep'!BF32</f>
        <v>1300500</v>
      </c>
      <c r="BG140" s="162">
        <f>'JV_Cog&amp;SGA&amp;Dep'!BG32</f>
        <v>1300500</v>
      </c>
      <c r="BH140" s="162">
        <f>'JV_Cog&amp;SGA&amp;Dep'!BH32</f>
        <v>1300500</v>
      </c>
      <c r="BI140" s="162">
        <f>'JV_Cog&amp;SGA&amp;Dep'!BI32</f>
        <v>1300500</v>
      </c>
      <c r="BJ140" s="162">
        <f>'JV_Cog&amp;SGA&amp;Dep'!BJ32</f>
        <v>1300500</v>
      </c>
      <c r="BK140" s="162">
        <f>'JV_Cog&amp;SGA&amp;Dep'!BK32</f>
        <v>1326509.9999999998</v>
      </c>
      <c r="BL140" s="162">
        <f>'JV_Cog&amp;SGA&amp;Dep'!BL32</f>
        <v>1326509.9999999998</v>
      </c>
      <c r="BM140" s="162">
        <f>'JV_Cog&amp;SGA&amp;Dep'!BM32</f>
        <v>1326509.9999999998</v>
      </c>
      <c r="BN140" s="162">
        <f>'JV_Cog&amp;SGA&amp;Dep'!BN32</f>
        <v>1326509.9999999998</v>
      </c>
      <c r="BO140" s="162">
        <f>'JV_Cog&amp;SGA&amp;Dep'!BO32</f>
        <v>1326509.9999999998</v>
      </c>
      <c r="BP140" s="162">
        <f>'JV_Cog&amp;SGA&amp;Dep'!BP32</f>
        <v>1326509.9999999998</v>
      </c>
      <c r="BQ140" s="162">
        <f>'JV_Cog&amp;SGA&amp;Dep'!BQ32</f>
        <v>1326509.9999999998</v>
      </c>
      <c r="BR140" s="162">
        <f>'JV_Cog&amp;SGA&amp;Dep'!BR32</f>
        <v>1326509.9999999998</v>
      </c>
      <c r="BS140" s="162">
        <f>'JV_Cog&amp;SGA&amp;Dep'!BS32</f>
        <v>1326509.9999999998</v>
      </c>
      <c r="BT140" s="162">
        <f>'JV_Cog&amp;SGA&amp;Dep'!BT32</f>
        <v>1326509.9999999998</v>
      </c>
      <c r="BU140" s="162">
        <f>'JV_Cog&amp;SGA&amp;Dep'!BU32</f>
        <v>1326509.9999999998</v>
      </c>
      <c r="BV140" s="162">
        <f>'JV_Cog&amp;SGA&amp;Dep'!BV32</f>
        <v>1326509.9999999998</v>
      </c>
      <c r="BW140" s="162">
        <f>'JV_Cog&amp;SGA&amp;Dep'!BW32</f>
        <v>1353040.2</v>
      </c>
      <c r="BX140" s="162">
        <f>'JV_Cog&amp;SGA&amp;Dep'!BX32</f>
        <v>1353040.2</v>
      </c>
      <c r="BY140" s="162">
        <f>'JV_Cog&amp;SGA&amp;Dep'!BY32</f>
        <v>1353040.2</v>
      </c>
      <c r="BZ140" s="162">
        <f>'JV_Cog&amp;SGA&amp;Dep'!BZ32</f>
        <v>1353040.2</v>
      </c>
      <c r="CA140" s="162">
        <f>'JV_Cog&amp;SGA&amp;Dep'!CA32</f>
        <v>1353040.2</v>
      </c>
      <c r="CB140" s="162">
        <f>'JV_Cog&amp;SGA&amp;Dep'!CB32</f>
        <v>1353040.2</v>
      </c>
      <c r="CC140" s="162">
        <f>'JV_Cog&amp;SGA&amp;Dep'!CC32</f>
        <v>1353040.2</v>
      </c>
      <c r="CD140" s="162">
        <f>'JV_Cog&amp;SGA&amp;Dep'!CD32</f>
        <v>1353040.2</v>
      </c>
      <c r="CE140" s="162">
        <f>'JV_Cog&amp;SGA&amp;Dep'!CE32</f>
        <v>1353040.2</v>
      </c>
      <c r="CF140" s="162">
        <f>'JV_Cog&amp;SGA&amp;Dep'!CF32</f>
        <v>1353040.2</v>
      </c>
      <c r="CG140" s="162">
        <f>'JV_Cog&amp;SGA&amp;Dep'!CG32</f>
        <v>1353040.2</v>
      </c>
      <c r="CH140" s="162">
        <f>'JV_Cog&amp;SGA&amp;Dep'!CH32</f>
        <v>1353040.2</v>
      </c>
      <c r="CI140" s="162">
        <f>'JV_Cog&amp;SGA&amp;Dep'!CI32</f>
        <v>1380101.004</v>
      </c>
      <c r="CJ140" s="162">
        <f>'JV_Cog&amp;SGA&amp;Dep'!CJ32</f>
        <v>1380101.004</v>
      </c>
      <c r="CK140" s="162">
        <f>'JV_Cog&amp;SGA&amp;Dep'!CK32</f>
        <v>1380101.004</v>
      </c>
      <c r="CL140" s="162">
        <f>'JV_Cog&amp;SGA&amp;Dep'!CL32</f>
        <v>1380101.004</v>
      </c>
      <c r="CM140" s="162">
        <f>'JV_Cog&amp;SGA&amp;Dep'!CM32</f>
        <v>1380101.004</v>
      </c>
      <c r="CN140" s="162">
        <f>'JV_Cog&amp;SGA&amp;Dep'!CN32</f>
        <v>1380101.004</v>
      </c>
      <c r="CO140" s="162">
        <f>'JV_Cog&amp;SGA&amp;Dep'!CO32</f>
        <v>1380101.004</v>
      </c>
      <c r="CP140" s="162">
        <f>'JV_Cog&amp;SGA&amp;Dep'!CP32</f>
        <v>1380101.004</v>
      </c>
      <c r="CQ140" s="162">
        <f>'JV_Cog&amp;SGA&amp;Dep'!CQ32</f>
        <v>1380101.004</v>
      </c>
      <c r="CR140" s="162">
        <f>'JV_Cog&amp;SGA&amp;Dep'!CR32</f>
        <v>1380101.004</v>
      </c>
      <c r="CS140" s="162">
        <f>'JV_Cog&amp;SGA&amp;Dep'!CS32</f>
        <v>1380101.004</v>
      </c>
      <c r="CT140" s="162">
        <f>'JV_Cog&amp;SGA&amp;Dep'!CT32</f>
        <v>1380101.004</v>
      </c>
      <c r="CU140" s="162">
        <f>'JV_Cog&amp;SGA&amp;Dep'!CU32</f>
        <v>1407703.0240800001</v>
      </c>
      <c r="CV140" s="162">
        <f>'JV_Cog&amp;SGA&amp;Dep'!CV32</f>
        <v>1407703.0240800001</v>
      </c>
      <c r="CW140" s="162">
        <f>'JV_Cog&amp;SGA&amp;Dep'!CW32</f>
        <v>1407703.0240800001</v>
      </c>
      <c r="CX140" s="162">
        <f>'JV_Cog&amp;SGA&amp;Dep'!CX32</f>
        <v>1407703.0240800001</v>
      </c>
      <c r="CY140" s="162">
        <f>'JV_Cog&amp;SGA&amp;Dep'!CY32</f>
        <v>1407703.0240800001</v>
      </c>
      <c r="CZ140" s="162">
        <f>'JV_Cog&amp;SGA&amp;Dep'!CZ32</f>
        <v>1407703.0240800001</v>
      </c>
      <c r="DA140" s="162">
        <f>'JV_Cog&amp;SGA&amp;Dep'!DA32</f>
        <v>1407703.0240800001</v>
      </c>
      <c r="DB140" s="162">
        <f>'JV_Cog&amp;SGA&amp;Dep'!DB32</f>
        <v>1407703.0240800001</v>
      </c>
      <c r="DC140" s="162">
        <f>'JV_Cog&amp;SGA&amp;Dep'!DC32</f>
        <v>1407703.0240800001</v>
      </c>
      <c r="DD140" s="162">
        <f>'JV_Cog&amp;SGA&amp;Dep'!DD32</f>
        <v>1407703.0240800001</v>
      </c>
      <c r="DE140" s="162">
        <f>'JV_Cog&amp;SGA&amp;Dep'!DE32</f>
        <v>1407703.0240800001</v>
      </c>
      <c r="DF140" s="162">
        <f>'JV_Cog&amp;SGA&amp;Dep'!DF32</f>
        <v>1407703.0240800001</v>
      </c>
      <c r="DG140" s="162">
        <f>'JV_Cog&amp;SGA&amp;Dep'!DG32</f>
        <v>1435857.0845615997</v>
      </c>
      <c r="DH140" s="162">
        <f>'JV_Cog&amp;SGA&amp;Dep'!DH32</f>
        <v>1435857.0845615997</v>
      </c>
      <c r="DI140" s="162">
        <f>'JV_Cog&amp;SGA&amp;Dep'!DI32</f>
        <v>1435857.0845615997</v>
      </c>
      <c r="DJ140" s="162">
        <f>'JV_Cog&amp;SGA&amp;Dep'!DJ32</f>
        <v>1435857.0845615997</v>
      </c>
      <c r="DK140" s="162">
        <f>'JV_Cog&amp;SGA&amp;Dep'!DK32</f>
        <v>1435857.0845615997</v>
      </c>
      <c r="DL140" s="162">
        <f>'JV_Cog&amp;SGA&amp;Dep'!DL32</f>
        <v>1435857.0845615997</v>
      </c>
      <c r="DM140" s="162">
        <f>'JV_Cog&amp;SGA&amp;Dep'!DM32</f>
        <v>1435857.0845615997</v>
      </c>
      <c r="DN140" s="162">
        <f>'JV_Cog&amp;SGA&amp;Dep'!DN32</f>
        <v>1435857.0845615997</v>
      </c>
      <c r="DO140" s="162">
        <f>'JV_Cog&amp;SGA&amp;Dep'!DO32</f>
        <v>1435857.0845615997</v>
      </c>
      <c r="DP140" s="162">
        <f>'JV_Cog&amp;SGA&amp;Dep'!DP32</f>
        <v>1435857.0845615997</v>
      </c>
      <c r="DQ140" s="162">
        <f>'JV_Cog&amp;SGA&amp;Dep'!DQ32</f>
        <v>1435857.0845615997</v>
      </c>
      <c r="DR140" s="162">
        <f>'JV_Cog&amp;SGA&amp;Dep'!DR32</f>
        <v>1435857.0845615997</v>
      </c>
      <c r="DS140" s="162">
        <f>'JV_Cog&amp;SGA&amp;Dep'!DS32</f>
        <v>1464574.2262528318</v>
      </c>
      <c r="DT140" s="162">
        <f>'JV_Cog&amp;SGA&amp;Dep'!DT32</f>
        <v>1464574.2262528318</v>
      </c>
      <c r="DU140" s="162">
        <f>'JV_Cog&amp;SGA&amp;Dep'!DU32</f>
        <v>1464574.2262528318</v>
      </c>
      <c r="DV140" s="162">
        <f>'JV_Cog&amp;SGA&amp;Dep'!DV32</f>
        <v>1464574.2262528318</v>
      </c>
      <c r="DW140" s="162">
        <f>'JV_Cog&amp;SGA&amp;Dep'!DW32</f>
        <v>1464574.2262528318</v>
      </c>
      <c r="DX140" s="162">
        <f>'JV_Cog&amp;SGA&amp;Dep'!DX32</f>
        <v>1464574.2262528318</v>
      </c>
      <c r="DY140" s="162">
        <f>'JV_Cog&amp;SGA&amp;Dep'!DY32</f>
        <v>1464574.2262528318</v>
      </c>
      <c r="DZ140" s="162">
        <f>'JV_Cog&amp;SGA&amp;Dep'!DZ32</f>
        <v>1464574.2262528318</v>
      </c>
      <c r="EA140" s="162">
        <f>'JV_Cog&amp;SGA&amp;Dep'!EA32</f>
        <v>1464574.2262528318</v>
      </c>
      <c r="EB140" s="162">
        <f>'JV_Cog&amp;SGA&amp;Dep'!EB32</f>
        <v>1464574.2262528318</v>
      </c>
      <c r="EC140" s="162">
        <f>'JV_Cog&amp;SGA&amp;Dep'!EC32</f>
        <v>1464574.2262528318</v>
      </c>
      <c r="ED140" s="162">
        <f>'JV_Cog&amp;SGA&amp;Dep'!ED32</f>
        <v>1464574.2262528318</v>
      </c>
      <c r="EE140" s="162">
        <f>'JV_Cog&amp;SGA&amp;Dep'!EE32</f>
        <v>1493865.7107778888</v>
      </c>
      <c r="EF140" s="162">
        <f>'JV_Cog&amp;SGA&amp;Dep'!EF32</f>
        <v>1493865.7107778888</v>
      </c>
      <c r="EG140" s="162">
        <f>'JV_Cog&amp;SGA&amp;Dep'!EG32</f>
        <v>1493865.7107778888</v>
      </c>
      <c r="EH140" s="162">
        <f>'JV_Cog&amp;SGA&amp;Dep'!EH32</f>
        <v>1493865.7107778888</v>
      </c>
      <c r="EI140" s="162">
        <f>'JV_Cog&amp;SGA&amp;Dep'!EI32</f>
        <v>1493865.7107778888</v>
      </c>
      <c r="EJ140" s="162">
        <f>'JV_Cog&amp;SGA&amp;Dep'!EJ32</f>
        <v>1493865.7107778888</v>
      </c>
      <c r="EK140" s="162">
        <f>'JV_Cog&amp;SGA&amp;Dep'!EK32</f>
        <v>1493865.7107778888</v>
      </c>
      <c r="EL140" s="162">
        <f>'JV_Cog&amp;SGA&amp;Dep'!EL32</f>
        <v>1493865.7107778888</v>
      </c>
      <c r="EM140" s="162">
        <f>'JV_Cog&amp;SGA&amp;Dep'!EM32</f>
        <v>1493865.7107778888</v>
      </c>
      <c r="EN140" s="162">
        <f>'JV_Cog&amp;SGA&amp;Dep'!EN32</f>
        <v>1493865.7107778888</v>
      </c>
      <c r="EO140" s="162">
        <f>'JV_Cog&amp;SGA&amp;Dep'!EO32</f>
        <v>1493865.7107778888</v>
      </c>
      <c r="EP140" s="162">
        <f>'JV_Cog&amp;SGA&amp;Dep'!EP32</f>
        <v>1493865.7107778888</v>
      </c>
      <c r="EQ140" s="162">
        <f>'JV_Cog&amp;SGA&amp;Dep'!EQ32</f>
        <v>1523743.0249934464</v>
      </c>
      <c r="ER140" s="162">
        <f>'JV_Cog&amp;SGA&amp;Dep'!ER32</f>
        <v>1523743.0249934464</v>
      </c>
      <c r="ES140" s="162">
        <f>'JV_Cog&amp;SGA&amp;Dep'!ES32</f>
        <v>1523743.0249934464</v>
      </c>
      <c r="ET140" s="162">
        <f>'JV_Cog&amp;SGA&amp;Dep'!ET32</f>
        <v>1523743.0249934464</v>
      </c>
      <c r="EU140" s="162">
        <f>'JV_Cog&amp;SGA&amp;Dep'!EU32</f>
        <v>1523743.0249934464</v>
      </c>
      <c r="EV140" s="162">
        <f>'JV_Cog&amp;SGA&amp;Dep'!EV32</f>
        <v>1523743.0249934464</v>
      </c>
      <c r="EW140" s="162">
        <f>'JV_Cog&amp;SGA&amp;Dep'!EW32</f>
        <v>1523743.0249934464</v>
      </c>
      <c r="EX140" s="162">
        <f>'JV_Cog&amp;SGA&amp;Dep'!EX32</f>
        <v>1523743.0249934464</v>
      </c>
      <c r="EY140" s="162">
        <f>'JV_Cog&amp;SGA&amp;Dep'!EY32</f>
        <v>1523743.0249934464</v>
      </c>
      <c r="EZ140" s="162">
        <f>'JV_Cog&amp;SGA&amp;Dep'!EZ32</f>
        <v>1523743.0249934464</v>
      </c>
      <c r="FA140" s="162">
        <f>'JV_Cog&amp;SGA&amp;Dep'!FA32</f>
        <v>1523743.0249934464</v>
      </c>
      <c r="FB140" s="162">
        <f>'JV_Cog&amp;SGA&amp;Dep'!FB32</f>
        <v>1523743.0249934464</v>
      </c>
      <c r="FC140" s="162">
        <f>'JV_Cog&amp;SGA&amp;Dep'!FC32</f>
        <v>1554217.8854933151</v>
      </c>
      <c r="FD140" s="162">
        <f>'JV_Cog&amp;SGA&amp;Dep'!FD32</f>
        <v>1554217.8854933151</v>
      </c>
      <c r="FE140" s="162">
        <f>'JV_Cog&amp;SGA&amp;Dep'!FE32</f>
        <v>1554217.8854933151</v>
      </c>
      <c r="FF140" s="162">
        <f>'JV_Cog&amp;SGA&amp;Dep'!FF32</f>
        <v>1554217.8854933151</v>
      </c>
      <c r="FG140" s="162">
        <f>'JV_Cog&amp;SGA&amp;Dep'!FG32</f>
        <v>1554217.8854933151</v>
      </c>
      <c r="FH140" s="162">
        <f>'JV_Cog&amp;SGA&amp;Dep'!FH32</f>
        <v>1554217.8854933151</v>
      </c>
      <c r="FI140" s="162">
        <f>'JV_Cog&amp;SGA&amp;Dep'!FI32</f>
        <v>1554217.8854933151</v>
      </c>
      <c r="FJ140" s="162">
        <f>'JV_Cog&amp;SGA&amp;Dep'!FJ32</f>
        <v>1554217.8854933151</v>
      </c>
      <c r="FK140" s="162">
        <f>'JV_Cog&amp;SGA&amp;Dep'!FK32</f>
        <v>1554217.8854933151</v>
      </c>
      <c r="FL140" s="162">
        <f>'JV_Cog&amp;SGA&amp;Dep'!FL32</f>
        <v>1554217.8854933151</v>
      </c>
      <c r="FM140" s="162">
        <f>'JV_Cog&amp;SGA&amp;Dep'!FM32</f>
        <v>1554217.8854933151</v>
      </c>
      <c r="FN140" s="162">
        <f>'JV_Cog&amp;SGA&amp;Dep'!FN32</f>
        <v>1554217.8854933151</v>
      </c>
      <c r="FO140" s="162">
        <f>'JV_Cog&amp;SGA&amp;Dep'!FO32</f>
        <v>1585302.2432031815</v>
      </c>
      <c r="FP140" s="162">
        <f>'JV_Cog&amp;SGA&amp;Dep'!FP32</f>
        <v>1585302.2432031815</v>
      </c>
      <c r="FQ140" s="162">
        <f>'JV_Cog&amp;SGA&amp;Dep'!FQ32</f>
        <v>1585302.2432031815</v>
      </c>
      <c r="FR140" s="162">
        <f>'JV_Cog&amp;SGA&amp;Dep'!FR32</f>
        <v>1585302.2432031815</v>
      </c>
      <c r="FS140" s="162">
        <f>'JV_Cog&amp;SGA&amp;Dep'!FS32</f>
        <v>1585302.2432031815</v>
      </c>
      <c r="FT140" s="162">
        <f>'JV_Cog&amp;SGA&amp;Dep'!FT32</f>
        <v>1585302.2432031815</v>
      </c>
      <c r="FU140" s="162">
        <f>'JV_Cog&amp;SGA&amp;Dep'!FU32</f>
        <v>1585302.2432031815</v>
      </c>
      <c r="FV140" s="162">
        <f>'JV_Cog&amp;SGA&amp;Dep'!FV32</f>
        <v>1585302.2432031815</v>
      </c>
      <c r="FW140" s="162">
        <f>'JV_Cog&amp;SGA&amp;Dep'!FW32</f>
        <v>1585302.2432031815</v>
      </c>
      <c r="FX140" s="162">
        <f>'JV_Cog&amp;SGA&amp;Dep'!FX32</f>
        <v>1585302.2432031815</v>
      </c>
      <c r="FY140" s="162">
        <f>'JV_Cog&amp;SGA&amp;Dep'!FY32</f>
        <v>1585302.2432031815</v>
      </c>
      <c r="FZ140" s="162">
        <f>'JV_Cog&amp;SGA&amp;Dep'!FZ32</f>
        <v>1585302.2432031815</v>
      </c>
      <c r="GA140" s="162">
        <f>'JV_Cog&amp;SGA&amp;Dep'!GA32</f>
        <v>1617008.2880672452</v>
      </c>
      <c r="GB140" s="162">
        <f>'JV_Cog&amp;SGA&amp;Dep'!GB32</f>
        <v>1617008.2880672452</v>
      </c>
      <c r="GC140" s="162">
        <f>'JV_Cog&amp;SGA&amp;Dep'!GC32</f>
        <v>1617008.2880672452</v>
      </c>
      <c r="GD140" s="162">
        <f>'JV_Cog&amp;SGA&amp;Dep'!GD32</f>
        <v>1617008.2880672452</v>
      </c>
      <c r="GE140" s="162">
        <f>'JV_Cog&amp;SGA&amp;Dep'!GE32</f>
        <v>1617008.2880672452</v>
      </c>
      <c r="GF140" s="162">
        <f>'JV_Cog&amp;SGA&amp;Dep'!GF32</f>
        <v>1617008.2880672452</v>
      </c>
      <c r="GG140" s="162">
        <f>'JV_Cog&amp;SGA&amp;Dep'!GG32</f>
        <v>1617008.2880672452</v>
      </c>
      <c r="GH140" s="162">
        <f>'JV_Cog&amp;SGA&amp;Dep'!GH32</f>
        <v>1617008.2880672452</v>
      </c>
      <c r="GI140" s="162">
        <f>'JV_Cog&amp;SGA&amp;Dep'!GI32</f>
        <v>1617008.2880672452</v>
      </c>
      <c r="GJ140" s="162">
        <f>'JV_Cog&amp;SGA&amp;Dep'!GJ32</f>
        <v>1617008.2880672452</v>
      </c>
      <c r="GK140" s="162">
        <f>'JV_Cog&amp;SGA&amp;Dep'!GK32</f>
        <v>1617008.2880672452</v>
      </c>
      <c r="GL140" s="162">
        <f>'JV_Cog&amp;SGA&amp;Dep'!GL32</f>
        <v>1617008.2880672452</v>
      </c>
      <c r="GM140" s="162">
        <f>'JV_Cog&amp;SGA&amp;Dep'!GM32</f>
        <v>1649348.4538285902</v>
      </c>
      <c r="GN140" s="162">
        <f>'JV_Cog&amp;SGA&amp;Dep'!GN32</f>
        <v>1649348.4538285902</v>
      </c>
      <c r="GO140" s="162">
        <f>'JV_Cog&amp;SGA&amp;Dep'!GO32</f>
        <v>1649348.4538285902</v>
      </c>
      <c r="GP140" s="162">
        <f>'JV_Cog&amp;SGA&amp;Dep'!GP32</f>
        <v>1649348.4538285902</v>
      </c>
      <c r="GQ140" s="162">
        <f>'JV_Cog&amp;SGA&amp;Dep'!GQ32</f>
        <v>1649348.4538285902</v>
      </c>
      <c r="GR140" s="162">
        <f>'JV_Cog&amp;SGA&amp;Dep'!GR32</f>
        <v>1649348.4538285902</v>
      </c>
      <c r="GS140" s="162">
        <f>'JV_Cog&amp;SGA&amp;Dep'!GS32</f>
        <v>1649348.4538285902</v>
      </c>
      <c r="GT140" s="162">
        <f>'JV_Cog&amp;SGA&amp;Dep'!GT32</f>
        <v>1649348.4538285902</v>
      </c>
      <c r="GU140" s="162">
        <f>'JV_Cog&amp;SGA&amp;Dep'!GU32</f>
        <v>1649348.4538285902</v>
      </c>
      <c r="GV140" s="162">
        <f>'JV_Cog&amp;SGA&amp;Dep'!GV32</f>
        <v>1649348.4538285902</v>
      </c>
      <c r="GW140" s="162">
        <f>'JV_Cog&amp;SGA&amp;Dep'!GW32</f>
        <v>1649348.4538285902</v>
      </c>
      <c r="GX140" s="162">
        <f>'JV_Cog&amp;SGA&amp;Dep'!GX32</f>
        <v>1649348.4538285902</v>
      </c>
      <c r="GY140" s="162">
        <f>'JV_Cog&amp;SGA&amp;Dep'!GY32</f>
        <v>1682335.4229051617</v>
      </c>
      <c r="GZ140" s="162">
        <f>'JV_Cog&amp;SGA&amp;Dep'!GZ32</f>
        <v>1682335.4229051617</v>
      </c>
      <c r="HA140" s="162">
        <f>'JV_Cog&amp;SGA&amp;Dep'!HA32</f>
        <v>1682335.4229051617</v>
      </c>
      <c r="HB140" s="162">
        <f>'JV_Cog&amp;SGA&amp;Dep'!HB32</f>
        <v>1682335.4229051617</v>
      </c>
      <c r="HC140" s="162">
        <f>'JV_Cog&amp;SGA&amp;Dep'!HC32</f>
        <v>1682335.4229051617</v>
      </c>
      <c r="HD140" s="162">
        <f>'JV_Cog&amp;SGA&amp;Dep'!HD32</f>
        <v>1682335.4229051617</v>
      </c>
      <c r="HE140" s="162">
        <f>'JV_Cog&amp;SGA&amp;Dep'!HE32</f>
        <v>1682335.4229051617</v>
      </c>
      <c r="HF140" s="162">
        <f>'JV_Cog&amp;SGA&amp;Dep'!HF32</f>
        <v>1682335.4229051617</v>
      </c>
      <c r="HG140" s="162">
        <f>'JV_Cog&amp;SGA&amp;Dep'!HG32</f>
        <v>1682335.4229051617</v>
      </c>
      <c r="HH140" s="162">
        <f>'JV_Cog&amp;SGA&amp;Dep'!HH32</f>
        <v>1682335.4229051617</v>
      </c>
      <c r="HI140" s="162">
        <f>'JV_Cog&amp;SGA&amp;Dep'!HI32</f>
        <v>1682335.4229051617</v>
      </c>
      <c r="HJ140" s="162">
        <f>'JV_Cog&amp;SGA&amp;Dep'!HJ32</f>
        <v>1682335.4229051617</v>
      </c>
      <c r="HK140" s="162">
        <f>'JV_Cog&amp;SGA&amp;Dep'!HK32</f>
        <v>1715982.131363265</v>
      </c>
      <c r="HL140" s="162">
        <f>'JV_Cog&amp;SGA&amp;Dep'!HL32</f>
        <v>1715982.131363265</v>
      </c>
      <c r="HM140" s="162">
        <f>'JV_Cog&amp;SGA&amp;Dep'!HM32</f>
        <v>1715982.131363265</v>
      </c>
      <c r="HN140" s="162">
        <f>'JV_Cog&amp;SGA&amp;Dep'!HN32</f>
        <v>1715982.131363265</v>
      </c>
      <c r="HO140" s="162">
        <f>'JV_Cog&amp;SGA&amp;Dep'!HO32</f>
        <v>1715982.131363265</v>
      </c>
      <c r="HP140" s="162">
        <f>'JV_Cog&amp;SGA&amp;Dep'!HP32</f>
        <v>1715982.131363265</v>
      </c>
      <c r="HQ140" s="162">
        <f>'JV_Cog&amp;SGA&amp;Dep'!HQ32</f>
        <v>1715982.131363265</v>
      </c>
      <c r="HR140" s="162">
        <f>'JV_Cog&amp;SGA&amp;Dep'!HR32</f>
        <v>1715982.131363265</v>
      </c>
      <c r="HS140" s="162">
        <f>'JV_Cog&amp;SGA&amp;Dep'!HS32</f>
        <v>1715982.131363265</v>
      </c>
      <c r="HT140" s="162">
        <f>'JV_Cog&amp;SGA&amp;Dep'!HT32</f>
        <v>1715982.131363265</v>
      </c>
      <c r="HU140" s="162">
        <f>'JV_Cog&amp;SGA&amp;Dep'!HU32</f>
        <v>1715982.131363265</v>
      </c>
      <c r="HV140" s="162">
        <f>'JV_Cog&amp;SGA&amp;Dep'!HV32</f>
        <v>1715982.131363265</v>
      </c>
      <c r="HW140" s="162">
        <f>'JV_Cog&amp;SGA&amp;Dep'!HW32</f>
        <v>1750301.7739905305</v>
      </c>
      <c r="HX140" s="162">
        <f>'JV_Cog&amp;SGA&amp;Dep'!HX32</f>
        <v>1750301.7739905305</v>
      </c>
      <c r="HY140" s="162">
        <f>'JV_Cog&amp;SGA&amp;Dep'!HY32</f>
        <v>1750301.7739905305</v>
      </c>
      <c r="HZ140" s="162">
        <f>'JV_Cog&amp;SGA&amp;Dep'!HZ32</f>
        <v>1750301.7739905305</v>
      </c>
      <c r="IA140" s="162">
        <f>'JV_Cog&amp;SGA&amp;Dep'!IA32</f>
        <v>1750301.7739905305</v>
      </c>
      <c r="IB140" s="162">
        <f>'JV_Cog&amp;SGA&amp;Dep'!IB32</f>
        <v>0</v>
      </c>
      <c r="ID140" s="279" t="s">
        <v>210</v>
      </c>
      <c r="IE140" s="27"/>
      <c r="IF140" s="1116">
        <f t="shared" ref="IF140:IX142" si="2735">+SUMIFS($AF140:$IB140,$AF$54:$IB$54,IF$56)</f>
        <v>0</v>
      </c>
      <c r="IG140" s="1116">
        <f t="shared" si="2735"/>
        <v>8750000</v>
      </c>
      <c r="IH140" s="1116">
        <f t="shared" si="2735"/>
        <v>15300000</v>
      </c>
      <c r="II140" s="1116">
        <f t="shared" si="2735"/>
        <v>15606000</v>
      </c>
      <c r="IJ140" s="1116">
        <f t="shared" si="2735"/>
        <v>15918119.999999998</v>
      </c>
      <c r="IK140" s="1116">
        <f t="shared" si="2735"/>
        <v>16236482.399999997</v>
      </c>
      <c r="IL140" s="1116">
        <f t="shared" si="2735"/>
        <v>16561212.048000002</v>
      </c>
      <c r="IM140" s="1116">
        <f t="shared" si="2735"/>
        <v>16892436.288960006</v>
      </c>
      <c r="IN140" s="1116">
        <f t="shared" si="2735"/>
        <v>17230285.014739197</v>
      </c>
      <c r="IO140" s="1116">
        <f t="shared" si="2735"/>
        <v>17574890.715033982</v>
      </c>
      <c r="IP140" s="1116">
        <f t="shared" si="2735"/>
        <v>17926388.529334661</v>
      </c>
      <c r="IQ140" s="1116">
        <f t="shared" si="2735"/>
        <v>18284916.299921352</v>
      </c>
      <c r="IR140" s="1116">
        <f t="shared" si="2735"/>
        <v>18650614.625919785</v>
      </c>
      <c r="IS140" s="1116">
        <f t="shared" si="2735"/>
        <v>19023626.918438178</v>
      </c>
      <c r="IT140" s="1116">
        <f t="shared" si="2735"/>
        <v>19404099.456806943</v>
      </c>
      <c r="IU140" s="1116">
        <f t="shared" si="2735"/>
        <v>19792181.445943084</v>
      </c>
      <c r="IV140" s="1116">
        <f t="shared" si="2735"/>
        <v>20188025.07486194</v>
      </c>
      <c r="IW140" s="1116">
        <f t="shared" si="2735"/>
        <v>20591785.576359179</v>
      </c>
      <c r="IX140" s="1480">
        <f t="shared" si="2735"/>
        <v>8751508.8699526526</v>
      </c>
      <c r="IY140" s="582"/>
    </row>
    <row r="141" spans="2:261" x14ac:dyDescent="0.3">
      <c r="C141" s="279" t="s">
        <v>211</v>
      </c>
      <c r="D141" s="27"/>
      <c r="E141" s="162">
        <f>'JV_Cog&amp;SGA&amp;Dep'!E33</f>
        <v>0</v>
      </c>
      <c r="F141" s="162">
        <f>'JV_Cog&amp;SGA&amp;Dep'!F33</f>
        <v>10302000</v>
      </c>
      <c r="G141" s="162">
        <f>'JV_Cog&amp;SGA&amp;Dep'!G33</f>
        <v>10613120.4</v>
      </c>
      <c r="H141" s="162">
        <f>'JV_Cog&amp;SGA&amp;Dep'!H33</f>
        <v>10933636.636080001</v>
      </c>
      <c r="I141" s="162">
        <f>'JV_Cog&amp;SGA&amp;Dep'!I33</f>
        <v>11263832.462489616</v>
      </c>
      <c r="J141" s="162">
        <f>'JV_Cog&amp;SGA&amp;Dep'!J33</f>
        <v>11604000.202856803</v>
      </c>
      <c r="K141" s="162">
        <f>'JV_Cog&amp;SGA&amp;Dep'!K33</f>
        <v>11954441.008983079</v>
      </c>
      <c r="L141" s="162">
        <f>'JV_Cog&amp;SGA&amp;Dep'!L33</f>
        <v>12315465.12745437</v>
      </c>
      <c r="M141" s="162">
        <f>'JV_Cog&amp;SGA&amp;Dep'!M33</f>
        <v>12687392.174303491</v>
      </c>
      <c r="N141" s="162">
        <f>'JV_Cog&amp;SGA&amp;Dep'!N33</f>
        <v>13070551.417967455</v>
      </c>
      <c r="O141" s="162">
        <f>'JV_Cog&amp;SGA&amp;Dep'!O33</f>
        <v>13465282.070790075</v>
      </c>
      <c r="P141" s="162">
        <f>'JV_Cog&amp;SGA&amp;Dep'!P33</f>
        <v>13871933.589327933</v>
      </c>
      <c r="Q141" s="162">
        <f>'JV_Cog&amp;SGA&amp;Dep'!Q33</f>
        <v>14290865.983725635</v>
      </c>
      <c r="R141" s="162">
        <f>'JV_Cog&amp;SGA&amp;Dep'!R33</f>
        <v>14722450.136434151</v>
      </c>
      <c r="S141" s="162">
        <f>'JV_Cog&amp;SGA&amp;Dep'!S33</f>
        <v>15135197.576309415</v>
      </c>
      <c r="T141" s="162">
        <f>'JV_Cog&amp;SGA&amp;Dep'!T33</f>
        <v>15437901.527835604</v>
      </c>
      <c r="U141" s="162">
        <f>'JV_Cog&amp;SGA&amp;Dep'!U33</f>
        <v>15746659.558392312</v>
      </c>
      <c r="V141" s="162">
        <f>'JV_Cog&amp;SGA&amp;Dep'!V33</f>
        <v>16061592.749560161</v>
      </c>
      <c r="W141" s="162">
        <f>'JV_Cog&amp;SGA&amp;Dep'!W33</f>
        <v>16382824.604551366</v>
      </c>
      <c r="Y141" s="279" t="s">
        <v>211</v>
      </c>
      <c r="Z141" s="27"/>
      <c r="AA141" s="162">
        <f>'JV_Cog&amp;SGA&amp;Dep'!AA33</f>
        <v>0</v>
      </c>
      <c r="AB141" s="162">
        <f>'JV_Cog&amp;SGA&amp;Dep'!AB33</f>
        <v>0</v>
      </c>
      <c r="AC141" s="162">
        <f>'JV_Cog&amp;SGA&amp;Dep'!AC33</f>
        <v>0</v>
      </c>
      <c r="AD141" s="162">
        <f>'JV_Cog&amp;SGA&amp;Dep'!AD33</f>
        <v>0</v>
      </c>
      <c r="AE141" s="162">
        <f>'JV_Cog&amp;SGA&amp;Dep'!AE33</f>
        <v>0</v>
      </c>
      <c r="AF141" s="162">
        <f>'JV_Cog&amp;SGA&amp;Dep'!AF33</f>
        <v>858500</v>
      </c>
      <c r="AG141" s="162">
        <f>'JV_Cog&amp;SGA&amp;Dep'!AG33</f>
        <v>858500</v>
      </c>
      <c r="AH141" s="162">
        <f>'JV_Cog&amp;SGA&amp;Dep'!AH33</f>
        <v>858500</v>
      </c>
      <c r="AI141" s="162">
        <f>'JV_Cog&amp;SGA&amp;Dep'!AI33</f>
        <v>858500</v>
      </c>
      <c r="AJ141" s="162">
        <f>'JV_Cog&amp;SGA&amp;Dep'!AJ33</f>
        <v>858500</v>
      </c>
      <c r="AK141" s="162">
        <f>'JV_Cog&amp;SGA&amp;Dep'!AK33</f>
        <v>858500</v>
      </c>
      <c r="AL141" s="162">
        <f>'JV_Cog&amp;SGA&amp;Dep'!AL33</f>
        <v>858500</v>
      </c>
      <c r="AM141" s="162">
        <f>'JV_Cog&amp;SGA&amp;Dep'!AM33</f>
        <v>884426.70000000007</v>
      </c>
      <c r="AN141" s="162">
        <f>'JV_Cog&amp;SGA&amp;Dep'!AN33</f>
        <v>884426.70000000007</v>
      </c>
      <c r="AO141" s="162">
        <f>'JV_Cog&amp;SGA&amp;Dep'!AO33</f>
        <v>884426.70000000007</v>
      </c>
      <c r="AP141" s="162">
        <f>'JV_Cog&amp;SGA&amp;Dep'!AP33</f>
        <v>884426.70000000007</v>
      </c>
      <c r="AQ141" s="162">
        <f>'JV_Cog&amp;SGA&amp;Dep'!AQ33</f>
        <v>884426.70000000007</v>
      </c>
      <c r="AR141" s="162">
        <f>'JV_Cog&amp;SGA&amp;Dep'!AR33</f>
        <v>884426.70000000007</v>
      </c>
      <c r="AS141" s="162">
        <f>'JV_Cog&amp;SGA&amp;Dep'!AS33</f>
        <v>884426.70000000007</v>
      </c>
      <c r="AT141" s="162">
        <f>'JV_Cog&amp;SGA&amp;Dep'!AT33</f>
        <v>884426.70000000007</v>
      </c>
      <c r="AU141" s="162">
        <f>'JV_Cog&amp;SGA&amp;Dep'!AU33</f>
        <v>884426.70000000007</v>
      </c>
      <c r="AV141" s="162">
        <f>'JV_Cog&amp;SGA&amp;Dep'!AV33</f>
        <v>884426.70000000007</v>
      </c>
      <c r="AW141" s="162">
        <f>'JV_Cog&amp;SGA&amp;Dep'!AW33</f>
        <v>884426.70000000007</v>
      </c>
      <c r="AX141" s="162">
        <f>'JV_Cog&amp;SGA&amp;Dep'!AX33</f>
        <v>884426.70000000007</v>
      </c>
      <c r="AY141" s="162">
        <f>'JV_Cog&amp;SGA&amp;Dep'!AY33</f>
        <v>911136.38633999997</v>
      </c>
      <c r="AZ141" s="162">
        <f>'JV_Cog&amp;SGA&amp;Dep'!AZ33</f>
        <v>911136.38633999997</v>
      </c>
      <c r="BA141" s="162">
        <f>'JV_Cog&amp;SGA&amp;Dep'!BA33</f>
        <v>911136.38633999997</v>
      </c>
      <c r="BB141" s="162">
        <f>'JV_Cog&amp;SGA&amp;Dep'!BB33</f>
        <v>911136.38633999997</v>
      </c>
      <c r="BC141" s="162">
        <f>'JV_Cog&amp;SGA&amp;Dep'!BC33</f>
        <v>911136.38633999997</v>
      </c>
      <c r="BD141" s="162">
        <f>'JV_Cog&amp;SGA&amp;Dep'!BD33</f>
        <v>911136.38633999997</v>
      </c>
      <c r="BE141" s="162">
        <f>'JV_Cog&amp;SGA&amp;Dep'!BE33</f>
        <v>911136.38633999997</v>
      </c>
      <c r="BF141" s="162">
        <f>'JV_Cog&amp;SGA&amp;Dep'!BF33</f>
        <v>911136.38633999997</v>
      </c>
      <c r="BG141" s="162">
        <f>'JV_Cog&amp;SGA&amp;Dep'!BG33</f>
        <v>911136.38633999997</v>
      </c>
      <c r="BH141" s="162">
        <f>'JV_Cog&amp;SGA&amp;Dep'!BH33</f>
        <v>911136.38633999997</v>
      </c>
      <c r="BI141" s="162">
        <f>'JV_Cog&amp;SGA&amp;Dep'!BI33</f>
        <v>911136.38633999997</v>
      </c>
      <c r="BJ141" s="162">
        <f>'JV_Cog&amp;SGA&amp;Dep'!BJ33</f>
        <v>911136.38633999997</v>
      </c>
      <c r="BK141" s="162">
        <f>'JV_Cog&amp;SGA&amp;Dep'!BK33</f>
        <v>938652.70520746813</v>
      </c>
      <c r="BL141" s="162">
        <f>'JV_Cog&amp;SGA&amp;Dep'!BL33</f>
        <v>938652.70520746813</v>
      </c>
      <c r="BM141" s="162">
        <f>'JV_Cog&amp;SGA&amp;Dep'!BM33</f>
        <v>938652.70520746813</v>
      </c>
      <c r="BN141" s="162">
        <f>'JV_Cog&amp;SGA&amp;Dep'!BN33</f>
        <v>938652.70520746813</v>
      </c>
      <c r="BO141" s="162">
        <f>'JV_Cog&amp;SGA&amp;Dep'!BO33</f>
        <v>938652.70520746813</v>
      </c>
      <c r="BP141" s="162">
        <f>'JV_Cog&amp;SGA&amp;Dep'!BP33</f>
        <v>938652.70520746813</v>
      </c>
      <c r="BQ141" s="162">
        <f>'JV_Cog&amp;SGA&amp;Dep'!BQ33</f>
        <v>938652.70520746813</v>
      </c>
      <c r="BR141" s="162">
        <f>'JV_Cog&amp;SGA&amp;Dep'!BR33</f>
        <v>938652.70520746813</v>
      </c>
      <c r="BS141" s="162">
        <f>'JV_Cog&amp;SGA&amp;Dep'!BS33</f>
        <v>938652.70520746813</v>
      </c>
      <c r="BT141" s="162">
        <f>'JV_Cog&amp;SGA&amp;Dep'!BT33</f>
        <v>938652.70520746813</v>
      </c>
      <c r="BU141" s="162">
        <f>'JV_Cog&amp;SGA&amp;Dep'!BU33</f>
        <v>938652.70520746813</v>
      </c>
      <c r="BV141" s="162">
        <f>'JV_Cog&amp;SGA&amp;Dep'!BV33</f>
        <v>938652.70520746813</v>
      </c>
      <c r="BW141" s="162">
        <f>'JV_Cog&amp;SGA&amp;Dep'!BW33</f>
        <v>967000.01690473361</v>
      </c>
      <c r="BX141" s="162">
        <f>'JV_Cog&amp;SGA&amp;Dep'!BX33</f>
        <v>967000.01690473361</v>
      </c>
      <c r="BY141" s="162">
        <f>'JV_Cog&amp;SGA&amp;Dep'!BY33</f>
        <v>967000.01690473361</v>
      </c>
      <c r="BZ141" s="162">
        <f>'JV_Cog&amp;SGA&amp;Dep'!BZ33</f>
        <v>967000.01690473361</v>
      </c>
      <c r="CA141" s="162">
        <f>'JV_Cog&amp;SGA&amp;Dep'!CA33</f>
        <v>967000.01690473361</v>
      </c>
      <c r="CB141" s="162">
        <f>'JV_Cog&amp;SGA&amp;Dep'!CB33</f>
        <v>967000.01690473361</v>
      </c>
      <c r="CC141" s="162">
        <f>'JV_Cog&amp;SGA&amp;Dep'!CC33</f>
        <v>967000.01690473361</v>
      </c>
      <c r="CD141" s="162">
        <f>'JV_Cog&amp;SGA&amp;Dep'!CD33</f>
        <v>967000.01690473361</v>
      </c>
      <c r="CE141" s="162">
        <f>'JV_Cog&amp;SGA&amp;Dep'!CE33</f>
        <v>967000.01690473361</v>
      </c>
      <c r="CF141" s="162">
        <f>'JV_Cog&amp;SGA&amp;Dep'!CF33</f>
        <v>967000.01690473361</v>
      </c>
      <c r="CG141" s="162">
        <f>'JV_Cog&amp;SGA&amp;Dep'!CG33</f>
        <v>967000.01690473361</v>
      </c>
      <c r="CH141" s="162">
        <f>'JV_Cog&amp;SGA&amp;Dep'!CH33</f>
        <v>967000.01690473361</v>
      </c>
      <c r="CI141" s="162">
        <f>'JV_Cog&amp;SGA&amp;Dep'!CI33</f>
        <v>996203.41741525673</v>
      </c>
      <c r="CJ141" s="162">
        <f>'JV_Cog&amp;SGA&amp;Dep'!CJ33</f>
        <v>996203.41741525673</v>
      </c>
      <c r="CK141" s="162">
        <f>'JV_Cog&amp;SGA&amp;Dep'!CK33</f>
        <v>996203.41741525673</v>
      </c>
      <c r="CL141" s="162">
        <f>'JV_Cog&amp;SGA&amp;Dep'!CL33</f>
        <v>996203.41741525673</v>
      </c>
      <c r="CM141" s="162">
        <f>'JV_Cog&amp;SGA&amp;Dep'!CM33</f>
        <v>996203.41741525673</v>
      </c>
      <c r="CN141" s="162">
        <f>'JV_Cog&amp;SGA&amp;Dep'!CN33</f>
        <v>996203.41741525673</v>
      </c>
      <c r="CO141" s="162">
        <f>'JV_Cog&amp;SGA&amp;Dep'!CO33</f>
        <v>996203.41741525673</v>
      </c>
      <c r="CP141" s="162">
        <f>'JV_Cog&amp;SGA&amp;Dep'!CP33</f>
        <v>996203.41741525673</v>
      </c>
      <c r="CQ141" s="162">
        <f>'JV_Cog&amp;SGA&amp;Dep'!CQ33</f>
        <v>996203.41741525673</v>
      </c>
      <c r="CR141" s="162">
        <f>'JV_Cog&amp;SGA&amp;Dep'!CR33</f>
        <v>996203.41741525673</v>
      </c>
      <c r="CS141" s="162">
        <f>'JV_Cog&amp;SGA&amp;Dep'!CS33</f>
        <v>996203.41741525673</v>
      </c>
      <c r="CT141" s="162">
        <f>'JV_Cog&amp;SGA&amp;Dep'!CT33</f>
        <v>996203.41741525673</v>
      </c>
      <c r="CU141" s="162">
        <f>'JV_Cog&amp;SGA&amp;Dep'!CU33</f>
        <v>1026288.7606211975</v>
      </c>
      <c r="CV141" s="162">
        <f>'JV_Cog&amp;SGA&amp;Dep'!CV33</f>
        <v>1026288.7606211975</v>
      </c>
      <c r="CW141" s="162">
        <f>'JV_Cog&amp;SGA&amp;Dep'!CW33</f>
        <v>1026288.7606211975</v>
      </c>
      <c r="CX141" s="162">
        <f>'JV_Cog&amp;SGA&amp;Dep'!CX33</f>
        <v>1026288.7606211975</v>
      </c>
      <c r="CY141" s="162">
        <f>'JV_Cog&amp;SGA&amp;Dep'!CY33</f>
        <v>1026288.7606211975</v>
      </c>
      <c r="CZ141" s="162">
        <f>'JV_Cog&amp;SGA&amp;Dep'!CZ33</f>
        <v>1026288.7606211975</v>
      </c>
      <c r="DA141" s="162">
        <f>'JV_Cog&amp;SGA&amp;Dep'!DA33</f>
        <v>1026288.7606211975</v>
      </c>
      <c r="DB141" s="162">
        <f>'JV_Cog&amp;SGA&amp;Dep'!DB33</f>
        <v>1026288.7606211975</v>
      </c>
      <c r="DC141" s="162">
        <f>'JV_Cog&amp;SGA&amp;Dep'!DC33</f>
        <v>1026288.7606211975</v>
      </c>
      <c r="DD141" s="162">
        <f>'JV_Cog&amp;SGA&amp;Dep'!DD33</f>
        <v>1026288.7606211975</v>
      </c>
      <c r="DE141" s="162">
        <f>'JV_Cog&amp;SGA&amp;Dep'!DE33</f>
        <v>1026288.7606211975</v>
      </c>
      <c r="DF141" s="162">
        <f>'JV_Cog&amp;SGA&amp;Dep'!DF33</f>
        <v>1026288.7606211975</v>
      </c>
      <c r="DG141" s="162">
        <f>'JV_Cog&amp;SGA&amp;Dep'!DG33</f>
        <v>1057282.6811919576</v>
      </c>
      <c r="DH141" s="162">
        <f>'JV_Cog&amp;SGA&amp;Dep'!DH33</f>
        <v>1057282.6811919576</v>
      </c>
      <c r="DI141" s="162">
        <f>'JV_Cog&amp;SGA&amp;Dep'!DI33</f>
        <v>1057282.6811919576</v>
      </c>
      <c r="DJ141" s="162">
        <f>'JV_Cog&amp;SGA&amp;Dep'!DJ33</f>
        <v>1057282.6811919576</v>
      </c>
      <c r="DK141" s="162">
        <f>'JV_Cog&amp;SGA&amp;Dep'!DK33</f>
        <v>1057282.6811919576</v>
      </c>
      <c r="DL141" s="162">
        <f>'JV_Cog&amp;SGA&amp;Dep'!DL33</f>
        <v>1057282.6811919576</v>
      </c>
      <c r="DM141" s="162">
        <f>'JV_Cog&amp;SGA&amp;Dep'!DM33</f>
        <v>1057282.6811919576</v>
      </c>
      <c r="DN141" s="162">
        <f>'JV_Cog&amp;SGA&amp;Dep'!DN33</f>
        <v>1057282.6811919576</v>
      </c>
      <c r="DO141" s="162">
        <f>'JV_Cog&amp;SGA&amp;Dep'!DO33</f>
        <v>1057282.6811919576</v>
      </c>
      <c r="DP141" s="162">
        <f>'JV_Cog&amp;SGA&amp;Dep'!DP33</f>
        <v>1057282.6811919576</v>
      </c>
      <c r="DQ141" s="162">
        <f>'JV_Cog&amp;SGA&amp;Dep'!DQ33</f>
        <v>1057282.6811919576</v>
      </c>
      <c r="DR141" s="162">
        <f>'JV_Cog&amp;SGA&amp;Dep'!DR33</f>
        <v>1057282.6811919576</v>
      </c>
      <c r="DS141" s="162">
        <f>'JV_Cog&amp;SGA&amp;Dep'!DS33</f>
        <v>1089212.6181639547</v>
      </c>
      <c r="DT141" s="162">
        <f>'JV_Cog&amp;SGA&amp;Dep'!DT33</f>
        <v>1089212.6181639547</v>
      </c>
      <c r="DU141" s="162">
        <f>'JV_Cog&amp;SGA&amp;Dep'!DU33</f>
        <v>1089212.6181639547</v>
      </c>
      <c r="DV141" s="162">
        <f>'JV_Cog&amp;SGA&amp;Dep'!DV33</f>
        <v>1089212.6181639547</v>
      </c>
      <c r="DW141" s="162">
        <f>'JV_Cog&amp;SGA&amp;Dep'!DW33</f>
        <v>1089212.6181639547</v>
      </c>
      <c r="DX141" s="162">
        <f>'JV_Cog&amp;SGA&amp;Dep'!DX33</f>
        <v>1089212.6181639547</v>
      </c>
      <c r="DY141" s="162">
        <f>'JV_Cog&amp;SGA&amp;Dep'!DY33</f>
        <v>1089212.6181639547</v>
      </c>
      <c r="DZ141" s="162">
        <f>'JV_Cog&amp;SGA&amp;Dep'!DZ33</f>
        <v>1089212.6181639547</v>
      </c>
      <c r="EA141" s="162">
        <f>'JV_Cog&amp;SGA&amp;Dep'!EA33</f>
        <v>1089212.6181639547</v>
      </c>
      <c r="EB141" s="162">
        <f>'JV_Cog&amp;SGA&amp;Dep'!EB33</f>
        <v>1089212.6181639547</v>
      </c>
      <c r="EC141" s="162">
        <f>'JV_Cog&amp;SGA&amp;Dep'!EC33</f>
        <v>1089212.6181639547</v>
      </c>
      <c r="ED141" s="162">
        <f>'JV_Cog&amp;SGA&amp;Dep'!ED33</f>
        <v>1089212.6181639547</v>
      </c>
      <c r="EE141" s="162">
        <f>'JV_Cog&amp;SGA&amp;Dep'!EE33</f>
        <v>1122106.8392325062</v>
      </c>
      <c r="EF141" s="162">
        <f>'JV_Cog&amp;SGA&amp;Dep'!EF33</f>
        <v>1122106.8392325062</v>
      </c>
      <c r="EG141" s="162">
        <f>'JV_Cog&amp;SGA&amp;Dep'!EG33</f>
        <v>1122106.8392325062</v>
      </c>
      <c r="EH141" s="162">
        <f>'JV_Cog&amp;SGA&amp;Dep'!EH33</f>
        <v>1122106.8392325062</v>
      </c>
      <c r="EI141" s="162">
        <f>'JV_Cog&amp;SGA&amp;Dep'!EI33</f>
        <v>1122106.8392325062</v>
      </c>
      <c r="EJ141" s="162">
        <f>'JV_Cog&amp;SGA&amp;Dep'!EJ33</f>
        <v>1122106.8392325062</v>
      </c>
      <c r="EK141" s="162">
        <f>'JV_Cog&amp;SGA&amp;Dep'!EK33</f>
        <v>1122106.8392325062</v>
      </c>
      <c r="EL141" s="162">
        <f>'JV_Cog&amp;SGA&amp;Dep'!EL33</f>
        <v>1122106.8392325062</v>
      </c>
      <c r="EM141" s="162">
        <f>'JV_Cog&amp;SGA&amp;Dep'!EM33</f>
        <v>1122106.8392325062</v>
      </c>
      <c r="EN141" s="162">
        <f>'JV_Cog&amp;SGA&amp;Dep'!EN33</f>
        <v>1122106.8392325062</v>
      </c>
      <c r="EO141" s="162">
        <f>'JV_Cog&amp;SGA&amp;Dep'!EO33</f>
        <v>1122106.8392325062</v>
      </c>
      <c r="EP141" s="162">
        <f>'JV_Cog&amp;SGA&amp;Dep'!EP33</f>
        <v>1122106.8392325062</v>
      </c>
      <c r="EQ141" s="162">
        <f>'JV_Cog&amp;SGA&amp;Dep'!EQ33</f>
        <v>1155994.4657773278</v>
      </c>
      <c r="ER141" s="162">
        <f>'JV_Cog&amp;SGA&amp;Dep'!ER33</f>
        <v>1155994.4657773278</v>
      </c>
      <c r="ES141" s="162">
        <f>'JV_Cog&amp;SGA&amp;Dep'!ES33</f>
        <v>1155994.4657773278</v>
      </c>
      <c r="ET141" s="162">
        <f>'JV_Cog&amp;SGA&amp;Dep'!ET33</f>
        <v>1155994.4657773278</v>
      </c>
      <c r="EU141" s="162">
        <f>'JV_Cog&amp;SGA&amp;Dep'!EU33</f>
        <v>1155994.4657773278</v>
      </c>
      <c r="EV141" s="162">
        <f>'JV_Cog&amp;SGA&amp;Dep'!EV33</f>
        <v>1155994.4657773278</v>
      </c>
      <c r="EW141" s="162">
        <f>'JV_Cog&amp;SGA&amp;Dep'!EW33</f>
        <v>1155994.4657773278</v>
      </c>
      <c r="EX141" s="162">
        <f>'JV_Cog&amp;SGA&amp;Dep'!EX33</f>
        <v>1155994.4657773278</v>
      </c>
      <c r="EY141" s="162">
        <f>'JV_Cog&amp;SGA&amp;Dep'!EY33</f>
        <v>1155994.4657773278</v>
      </c>
      <c r="EZ141" s="162">
        <f>'JV_Cog&amp;SGA&amp;Dep'!EZ33</f>
        <v>1155994.4657773278</v>
      </c>
      <c r="FA141" s="162">
        <f>'JV_Cog&amp;SGA&amp;Dep'!FA33</f>
        <v>1155994.4657773278</v>
      </c>
      <c r="FB141" s="162">
        <f>'JV_Cog&amp;SGA&amp;Dep'!FB33</f>
        <v>1155994.4657773278</v>
      </c>
      <c r="FC141" s="162">
        <f>'JV_Cog&amp;SGA&amp;Dep'!FC33</f>
        <v>1190905.4986438029</v>
      </c>
      <c r="FD141" s="162">
        <f>'JV_Cog&amp;SGA&amp;Dep'!FD33</f>
        <v>1190905.4986438029</v>
      </c>
      <c r="FE141" s="162">
        <f>'JV_Cog&amp;SGA&amp;Dep'!FE33</f>
        <v>1190905.4986438029</v>
      </c>
      <c r="FF141" s="162">
        <f>'JV_Cog&amp;SGA&amp;Dep'!FF33</f>
        <v>1190905.4986438029</v>
      </c>
      <c r="FG141" s="162">
        <f>'JV_Cog&amp;SGA&amp;Dep'!FG33</f>
        <v>1190905.4986438029</v>
      </c>
      <c r="FH141" s="162">
        <f>'JV_Cog&amp;SGA&amp;Dep'!FH33</f>
        <v>1190905.4986438029</v>
      </c>
      <c r="FI141" s="162">
        <f>'JV_Cog&amp;SGA&amp;Dep'!FI33</f>
        <v>1190905.4986438029</v>
      </c>
      <c r="FJ141" s="162">
        <f>'JV_Cog&amp;SGA&amp;Dep'!FJ33</f>
        <v>1190905.4986438029</v>
      </c>
      <c r="FK141" s="162">
        <f>'JV_Cog&amp;SGA&amp;Dep'!FK33</f>
        <v>1190905.4986438029</v>
      </c>
      <c r="FL141" s="162">
        <f>'JV_Cog&amp;SGA&amp;Dep'!FL33</f>
        <v>1190905.4986438029</v>
      </c>
      <c r="FM141" s="162">
        <f>'JV_Cog&amp;SGA&amp;Dep'!FM33</f>
        <v>1190905.4986438029</v>
      </c>
      <c r="FN141" s="162">
        <f>'JV_Cog&amp;SGA&amp;Dep'!FN33</f>
        <v>1190905.4986438029</v>
      </c>
      <c r="FO141" s="162">
        <f>'JV_Cog&amp;SGA&amp;Dep'!FO33</f>
        <v>1226870.8447028461</v>
      </c>
      <c r="FP141" s="162">
        <f>'JV_Cog&amp;SGA&amp;Dep'!FP33</f>
        <v>1226870.8447028461</v>
      </c>
      <c r="FQ141" s="162">
        <f>'JV_Cog&amp;SGA&amp;Dep'!FQ33</f>
        <v>1226870.8447028461</v>
      </c>
      <c r="FR141" s="162">
        <f>'JV_Cog&amp;SGA&amp;Dep'!FR33</f>
        <v>1226870.8447028461</v>
      </c>
      <c r="FS141" s="162">
        <f>'JV_Cog&amp;SGA&amp;Dep'!FS33</f>
        <v>1226870.8447028461</v>
      </c>
      <c r="FT141" s="162">
        <f>'JV_Cog&amp;SGA&amp;Dep'!FT33</f>
        <v>1226870.8447028461</v>
      </c>
      <c r="FU141" s="162">
        <f>'JV_Cog&amp;SGA&amp;Dep'!FU33</f>
        <v>1226870.8447028461</v>
      </c>
      <c r="FV141" s="162">
        <f>'JV_Cog&amp;SGA&amp;Dep'!FV33</f>
        <v>1226870.8447028461</v>
      </c>
      <c r="FW141" s="162">
        <f>'JV_Cog&amp;SGA&amp;Dep'!FW33</f>
        <v>1226870.8447028461</v>
      </c>
      <c r="FX141" s="162">
        <f>'JV_Cog&amp;SGA&amp;Dep'!FX33</f>
        <v>1226870.8447028461</v>
      </c>
      <c r="FY141" s="162">
        <f>'JV_Cog&amp;SGA&amp;Dep'!FY33</f>
        <v>1226870.8447028461</v>
      </c>
      <c r="FZ141" s="162">
        <f>'JV_Cog&amp;SGA&amp;Dep'!FZ33</f>
        <v>1226870.8447028461</v>
      </c>
      <c r="GA141" s="162">
        <f>'JV_Cog&amp;SGA&amp;Dep'!GA33</f>
        <v>1261266.4646924513</v>
      </c>
      <c r="GB141" s="162">
        <f>'JV_Cog&amp;SGA&amp;Dep'!GB33</f>
        <v>1261266.4646924513</v>
      </c>
      <c r="GC141" s="162">
        <f>'JV_Cog&amp;SGA&amp;Dep'!GC33</f>
        <v>1261266.4646924513</v>
      </c>
      <c r="GD141" s="162">
        <f>'JV_Cog&amp;SGA&amp;Dep'!GD33</f>
        <v>1261266.4646924513</v>
      </c>
      <c r="GE141" s="162">
        <f>'JV_Cog&amp;SGA&amp;Dep'!GE33</f>
        <v>1261266.4646924513</v>
      </c>
      <c r="GF141" s="162">
        <f>'JV_Cog&amp;SGA&amp;Dep'!GF33</f>
        <v>1261266.4646924513</v>
      </c>
      <c r="GG141" s="162">
        <f>'JV_Cog&amp;SGA&amp;Dep'!GG33</f>
        <v>1261266.4646924513</v>
      </c>
      <c r="GH141" s="162">
        <f>'JV_Cog&amp;SGA&amp;Dep'!GH33</f>
        <v>1261266.4646924513</v>
      </c>
      <c r="GI141" s="162">
        <f>'JV_Cog&amp;SGA&amp;Dep'!GI33</f>
        <v>1261266.4646924513</v>
      </c>
      <c r="GJ141" s="162">
        <f>'JV_Cog&amp;SGA&amp;Dep'!GJ33</f>
        <v>1261266.4646924513</v>
      </c>
      <c r="GK141" s="162">
        <f>'JV_Cog&amp;SGA&amp;Dep'!GK33</f>
        <v>1261266.4646924513</v>
      </c>
      <c r="GL141" s="162">
        <f>'JV_Cog&amp;SGA&amp;Dep'!GL33</f>
        <v>1261266.4646924513</v>
      </c>
      <c r="GM141" s="162">
        <f>'JV_Cog&amp;SGA&amp;Dep'!GM33</f>
        <v>1286491.7939863002</v>
      </c>
      <c r="GN141" s="162">
        <f>'JV_Cog&amp;SGA&amp;Dep'!GN33</f>
        <v>1286491.7939863002</v>
      </c>
      <c r="GO141" s="162">
        <f>'JV_Cog&amp;SGA&amp;Dep'!GO33</f>
        <v>1286491.7939863002</v>
      </c>
      <c r="GP141" s="162">
        <f>'JV_Cog&amp;SGA&amp;Dep'!GP33</f>
        <v>1286491.7939863002</v>
      </c>
      <c r="GQ141" s="162">
        <f>'JV_Cog&amp;SGA&amp;Dep'!GQ33</f>
        <v>1286491.7939863002</v>
      </c>
      <c r="GR141" s="162">
        <f>'JV_Cog&amp;SGA&amp;Dep'!GR33</f>
        <v>1286491.7939863002</v>
      </c>
      <c r="GS141" s="162">
        <f>'JV_Cog&amp;SGA&amp;Dep'!GS33</f>
        <v>1286491.7939863002</v>
      </c>
      <c r="GT141" s="162">
        <f>'JV_Cog&amp;SGA&amp;Dep'!GT33</f>
        <v>1286491.7939863002</v>
      </c>
      <c r="GU141" s="162">
        <f>'JV_Cog&amp;SGA&amp;Dep'!GU33</f>
        <v>1286491.7939863002</v>
      </c>
      <c r="GV141" s="162">
        <f>'JV_Cog&amp;SGA&amp;Dep'!GV33</f>
        <v>1286491.7939863002</v>
      </c>
      <c r="GW141" s="162">
        <f>'JV_Cog&amp;SGA&amp;Dep'!GW33</f>
        <v>1286491.7939863002</v>
      </c>
      <c r="GX141" s="162">
        <f>'JV_Cog&amp;SGA&amp;Dep'!GX33</f>
        <v>1286491.7939863002</v>
      </c>
      <c r="GY141" s="162">
        <f>'JV_Cog&amp;SGA&amp;Dep'!GY33</f>
        <v>1312221.6298660259</v>
      </c>
      <c r="GZ141" s="162">
        <f>'JV_Cog&amp;SGA&amp;Dep'!GZ33</f>
        <v>1312221.6298660259</v>
      </c>
      <c r="HA141" s="162">
        <f>'JV_Cog&amp;SGA&amp;Dep'!HA33</f>
        <v>1312221.6298660259</v>
      </c>
      <c r="HB141" s="162">
        <f>'JV_Cog&amp;SGA&amp;Dep'!HB33</f>
        <v>1312221.6298660259</v>
      </c>
      <c r="HC141" s="162">
        <f>'JV_Cog&amp;SGA&amp;Dep'!HC33</f>
        <v>1312221.6298660259</v>
      </c>
      <c r="HD141" s="162">
        <f>'JV_Cog&amp;SGA&amp;Dep'!HD33</f>
        <v>1312221.6298660259</v>
      </c>
      <c r="HE141" s="162">
        <f>'JV_Cog&amp;SGA&amp;Dep'!HE33</f>
        <v>1312221.6298660259</v>
      </c>
      <c r="HF141" s="162">
        <f>'JV_Cog&amp;SGA&amp;Dep'!HF33</f>
        <v>1312221.6298660259</v>
      </c>
      <c r="HG141" s="162">
        <f>'JV_Cog&amp;SGA&amp;Dep'!HG33</f>
        <v>1312221.6298660259</v>
      </c>
      <c r="HH141" s="162">
        <f>'JV_Cog&amp;SGA&amp;Dep'!HH33</f>
        <v>1312221.6298660259</v>
      </c>
      <c r="HI141" s="162">
        <f>'JV_Cog&amp;SGA&amp;Dep'!HI33</f>
        <v>1312221.6298660259</v>
      </c>
      <c r="HJ141" s="162">
        <f>'JV_Cog&amp;SGA&amp;Dep'!HJ33</f>
        <v>1312221.6298660259</v>
      </c>
      <c r="HK141" s="162">
        <f>'JV_Cog&amp;SGA&amp;Dep'!HK33</f>
        <v>1338466.0624633466</v>
      </c>
      <c r="HL141" s="162">
        <f>'JV_Cog&amp;SGA&amp;Dep'!HL33</f>
        <v>1338466.0624633466</v>
      </c>
      <c r="HM141" s="162">
        <f>'JV_Cog&amp;SGA&amp;Dep'!HM33</f>
        <v>1338466.0624633466</v>
      </c>
      <c r="HN141" s="162">
        <f>'JV_Cog&amp;SGA&amp;Dep'!HN33</f>
        <v>1338466.0624633466</v>
      </c>
      <c r="HO141" s="162">
        <f>'JV_Cog&amp;SGA&amp;Dep'!HO33</f>
        <v>1338466.0624633466</v>
      </c>
      <c r="HP141" s="162">
        <f>'JV_Cog&amp;SGA&amp;Dep'!HP33</f>
        <v>1338466.0624633466</v>
      </c>
      <c r="HQ141" s="162">
        <f>'JV_Cog&amp;SGA&amp;Dep'!HQ33</f>
        <v>1338466.0624633466</v>
      </c>
      <c r="HR141" s="162">
        <f>'JV_Cog&amp;SGA&amp;Dep'!HR33</f>
        <v>1338466.0624633466</v>
      </c>
      <c r="HS141" s="162">
        <f>'JV_Cog&amp;SGA&amp;Dep'!HS33</f>
        <v>1338466.0624633466</v>
      </c>
      <c r="HT141" s="162">
        <f>'JV_Cog&amp;SGA&amp;Dep'!HT33</f>
        <v>1338466.0624633466</v>
      </c>
      <c r="HU141" s="162">
        <f>'JV_Cog&amp;SGA&amp;Dep'!HU33</f>
        <v>1338466.0624633466</v>
      </c>
      <c r="HV141" s="162">
        <f>'JV_Cog&amp;SGA&amp;Dep'!HV33</f>
        <v>1338466.0624633466</v>
      </c>
      <c r="HW141" s="162">
        <f>'JV_Cog&amp;SGA&amp;Dep'!HW33</f>
        <v>1365235.3837126137</v>
      </c>
      <c r="HX141" s="162">
        <f>'JV_Cog&amp;SGA&amp;Dep'!HX33</f>
        <v>1365235.3837126137</v>
      </c>
      <c r="HY141" s="162">
        <f>'JV_Cog&amp;SGA&amp;Dep'!HY33</f>
        <v>1365235.3837126137</v>
      </c>
      <c r="HZ141" s="162">
        <f>'JV_Cog&amp;SGA&amp;Dep'!HZ33</f>
        <v>1365235.3837126137</v>
      </c>
      <c r="IA141" s="162">
        <f>'JV_Cog&amp;SGA&amp;Dep'!IA33</f>
        <v>1365235.3837126137</v>
      </c>
      <c r="IB141" s="162">
        <f>'JV_Cog&amp;SGA&amp;Dep'!IB33</f>
        <v>0</v>
      </c>
      <c r="ID141" s="279" t="s">
        <v>211</v>
      </c>
      <c r="IE141" s="27"/>
      <c r="IF141" s="1116">
        <f t="shared" si="2735"/>
        <v>0</v>
      </c>
      <c r="IG141" s="1116">
        <f t="shared" si="2735"/>
        <v>6009500</v>
      </c>
      <c r="IH141" s="1116">
        <f t="shared" si="2735"/>
        <v>10613120.399999999</v>
      </c>
      <c r="II141" s="1116">
        <f t="shared" si="2735"/>
        <v>10933636.636079999</v>
      </c>
      <c r="IJ141" s="1116">
        <f t="shared" si="2735"/>
        <v>11263832.46248962</v>
      </c>
      <c r="IK141" s="1116">
        <f t="shared" si="2735"/>
        <v>11604000.202856807</v>
      </c>
      <c r="IL141" s="1116">
        <f t="shared" si="2735"/>
        <v>11954441.008983083</v>
      </c>
      <c r="IM141" s="1116">
        <f t="shared" si="2735"/>
        <v>12315465.12745437</v>
      </c>
      <c r="IN141" s="1116">
        <f t="shared" si="2735"/>
        <v>12687392.174303494</v>
      </c>
      <c r="IO141" s="1116">
        <f t="shared" si="2735"/>
        <v>13070551.417967455</v>
      </c>
      <c r="IP141" s="1116">
        <f t="shared" si="2735"/>
        <v>13465282.070790075</v>
      </c>
      <c r="IQ141" s="1116">
        <f t="shared" si="2735"/>
        <v>13871933.589327937</v>
      </c>
      <c r="IR141" s="1116">
        <f t="shared" si="2735"/>
        <v>14290865.983725632</v>
      </c>
      <c r="IS141" s="1116">
        <f t="shared" si="2735"/>
        <v>14722450.136434151</v>
      </c>
      <c r="IT141" s="1116">
        <f t="shared" si="2735"/>
        <v>15135197.576309415</v>
      </c>
      <c r="IU141" s="1116">
        <f t="shared" si="2735"/>
        <v>15437901.527835602</v>
      </c>
      <c r="IV141" s="1116">
        <f t="shared" si="2735"/>
        <v>15746659.558392314</v>
      </c>
      <c r="IW141" s="1116">
        <f t="shared" si="2735"/>
        <v>16061592.749560161</v>
      </c>
      <c r="IX141" s="1480">
        <f t="shared" si="2735"/>
        <v>6826176.9185630688</v>
      </c>
      <c r="IY141" s="582"/>
    </row>
    <row r="142" spans="2:261" x14ac:dyDescent="0.3">
      <c r="C142" s="279" t="s">
        <v>256</v>
      </c>
      <c r="D142" s="27"/>
      <c r="E142" s="162">
        <f>'JV_Cog&amp;SGA&amp;Dep'!E35</f>
        <v>0</v>
      </c>
      <c r="F142" s="162">
        <f>'JV_Cog&amp;SGA&amp;Dep'!F35</f>
        <v>0</v>
      </c>
      <c r="G142" s="162">
        <f>'JV_Cog&amp;SGA&amp;Dep'!G35</f>
        <v>0</v>
      </c>
      <c r="H142" s="162">
        <f>'JV_Cog&amp;SGA&amp;Dep'!H35</f>
        <v>0</v>
      </c>
      <c r="I142" s="162">
        <f>'JV_Cog&amp;SGA&amp;Dep'!I35</f>
        <v>0</v>
      </c>
      <c r="J142" s="162">
        <f>'JV_Cog&amp;SGA&amp;Dep'!J35</f>
        <v>0</v>
      </c>
      <c r="K142" s="162">
        <f>'JV_Cog&amp;SGA&amp;Dep'!K35</f>
        <v>0</v>
      </c>
      <c r="L142" s="162">
        <f>'JV_Cog&amp;SGA&amp;Dep'!L35</f>
        <v>0</v>
      </c>
      <c r="M142" s="162">
        <f>'JV_Cog&amp;SGA&amp;Dep'!M35</f>
        <v>0</v>
      </c>
      <c r="N142" s="162">
        <f>'JV_Cog&amp;SGA&amp;Dep'!N35</f>
        <v>0</v>
      </c>
      <c r="O142" s="162">
        <f>'JV_Cog&amp;SGA&amp;Dep'!O35</f>
        <v>0</v>
      </c>
      <c r="P142" s="162">
        <f>'JV_Cog&amp;SGA&amp;Dep'!P35</f>
        <v>0</v>
      </c>
      <c r="Q142" s="162">
        <f>'JV_Cog&amp;SGA&amp;Dep'!Q35</f>
        <v>0</v>
      </c>
      <c r="R142" s="162">
        <f>'JV_Cog&amp;SGA&amp;Dep'!R35</f>
        <v>0</v>
      </c>
      <c r="S142" s="162">
        <f>'JV_Cog&amp;SGA&amp;Dep'!S35</f>
        <v>126968.34663744507</v>
      </c>
      <c r="T142" s="162">
        <f>'JV_Cog&amp;SGA&amp;Dep'!T35</f>
        <v>735155.40774447599</v>
      </c>
      <c r="U142" s="162">
        <f>'JV_Cog&amp;SGA&amp;Dep'!U35</f>
        <v>1356086.7507694282</v>
      </c>
      <c r="V142" s="162">
        <f>'JV_Cog&amp;SGA&amp;Dep'!V35</f>
        <v>1990073.9080004897</v>
      </c>
      <c r="W142" s="162">
        <f>'JV_Cog&amp;SGA&amp;Dep'!W35</f>
        <v>1098931.8353525996</v>
      </c>
      <c r="Y142" s="279" t="s">
        <v>256</v>
      </c>
      <c r="Z142" s="27"/>
      <c r="AA142" s="162">
        <f>'JV_Cog&amp;SGA&amp;Dep'!AA35</f>
        <v>0</v>
      </c>
      <c r="AB142" s="162">
        <f>'JV_Cog&amp;SGA&amp;Dep'!AB35</f>
        <v>0</v>
      </c>
      <c r="AC142" s="162">
        <f>'JV_Cog&amp;SGA&amp;Dep'!AC35</f>
        <v>0</v>
      </c>
      <c r="AD142" s="162">
        <f>'JV_Cog&amp;SGA&amp;Dep'!AD35</f>
        <v>0</v>
      </c>
      <c r="AE142" s="162">
        <f>'JV_Cog&amp;SGA&amp;Dep'!AE35</f>
        <v>0</v>
      </c>
      <c r="AF142" s="162">
        <f>'JV_Cog&amp;SGA&amp;Dep'!AF35</f>
        <v>0</v>
      </c>
      <c r="AG142" s="162">
        <f>'JV_Cog&amp;SGA&amp;Dep'!AG35</f>
        <v>0</v>
      </c>
      <c r="AH142" s="162">
        <f>'JV_Cog&amp;SGA&amp;Dep'!AH35</f>
        <v>0</v>
      </c>
      <c r="AI142" s="162">
        <f>'JV_Cog&amp;SGA&amp;Dep'!AI35</f>
        <v>0</v>
      </c>
      <c r="AJ142" s="162">
        <f>'JV_Cog&amp;SGA&amp;Dep'!AJ35</f>
        <v>0</v>
      </c>
      <c r="AK142" s="162">
        <f>'JV_Cog&amp;SGA&amp;Dep'!AK35</f>
        <v>0</v>
      </c>
      <c r="AL142" s="162">
        <f>'JV_Cog&amp;SGA&amp;Dep'!AL35</f>
        <v>0</v>
      </c>
      <c r="AM142" s="162">
        <f>'JV_Cog&amp;SGA&amp;Dep'!AM35</f>
        <v>0</v>
      </c>
      <c r="AN142" s="162">
        <f>'JV_Cog&amp;SGA&amp;Dep'!AN35</f>
        <v>0</v>
      </c>
      <c r="AO142" s="162">
        <f>'JV_Cog&amp;SGA&amp;Dep'!AO35</f>
        <v>0</v>
      </c>
      <c r="AP142" s="162">
        <f>'JV_Cog&amp;SGA&amp;Dep'!AP35</f>
        <v>0</v>
      </c>
      <c r="AQ142" s="162">
        <f>'JV_Cog&amp;SGA&amp;Dep'!AQ35</f>
        <v>0</v>
      </c>
      <c r="AR142" s="162">
        <f>'JV_Cog&amp;SGA&amp;Dep'!AR35</f>
        <v>0</v>
      </c>
      <c r="AS142" s="162">
        <f>'JV_Cog&amp;SGA&amp;Dep'!AS35</f>
        <v>0</v>
      </c>
      <c r="AT142" s="162">
        <f>'JV_Cog&amp;SGA&amp;Dep'!AT35</f>
        <v>0</v>
      </c>
      <c r="AU142" s="162">
        <f>'JV_Cog&amp;SGA&amp;Dep'!AU35</f>
        <v>0</v>
      </c>
      <c r="AV142" s="162">
        <f>'JV_Cog&amp;SGA&amp;Dep'!AV35</f>
        <v>0</v>
      </c>
      <c r="AW142" s="162">
        <f>'JV_Cog&amp;SGA&amp;Dep'!AW35</f>
        <v>0</v>
      </c>
      <c r="AX142" s="162">
        <f>'JV_Cog&amp;SGA&amp;Dep'!AX35</f>
        <v>0</v>
      </c>
      <c r="AY142" s="162">
        <f>'JV_Cog&amp;SGA&amp;Dep'!AY35</f>
        <v>0</v>
      </c>
      <c r="AZ142" s="162">
        <f>'JV_Cog&amp;SGA&amp;Dep'!AZ35</f>
        <v>0</v>
      </c>
      <c r="BA142" s="162">
        <f>'JV_Cog&amp;SGA&amp;Dep'!BA35</f>
        <v>0</v>
      </c>
      <c r="BB142" s="162">
        <f>'JV_Cog&amp;SGA&amp;Dep'!BB35</f>
        <v>0</v>
      </c>
      <c r="BC142" s="162">
        <f>'JV_Cog&amp;SGA&amp;Dep'!BC35</f>
        <v>0</v>
      </c>
      <c r="BD142" s="162">
        <f>'JV_Cog&amp;SGA&amp;Dep'!BD35</f>
        <v>0</v>
      </c>
      <c r="BE142" s="162">
        <f>'JV_Cog&amp;SGA&amp;Dep'!BE35</f>
        <v>0</v>
      </c>
      <c r="BF142" s="162">
        <f>'JV_Cog&amp;SGA&amp;Dep'!BF35</f>
        <v>0</v>
      </c>
      <c r="BG142" s="162">
        <f>'JV_Cog&amp;SGA&amp;Dep'!BG35</f>
        <v>0</v>
      </c>
      <c r="BH142" s="162">
        <f>'JV_Cog&amp;SGA&amp;Dep'!BH35</f>
        <v>0</v>
      </c>
      <c r="BI142" s="162">
        <f>'JV_Cog&amp;SGA&amp;Dep'!BI35</f>
        <v>0</v>
      </c>
      <c r="BJ142" s="162">
        <f>'JV_Cog&amp;SGA&amp;Dep'!BJ35</f>
        <v>0</v>
      </c>
      <c r="BK142" s="162">
        <f>'JV_Cog&amp;SGA&amp;Dep'!BK35</f>
        <v>0</v>
      </c>
      <c r="BL142" s="162">
        <f>'JV_Cog&amp;SGA&amp;Dep'!BL35</f>
        <v>0</v>
      </c>
      <c r="BM142" s="162">
        <f>'JV_Cog&amp;SGA&amp;Dep'!BM35</f>
        <v>0</v>
      </c>
      <c r="BN142" s="162">
        <f>'JV_Cog&amp;SGA&amp;Dep'!BN35</f>
        <v>0</v>
      </c>
      <c r="BO142" s="162">
        <f>'JV_Cog&amp;SGA&amp;Dep'!BO35</f>
        <v>0</v>
      </c>
      <c r="BP142" s="162">
        <f>'JV_Cog&amp;SGA&amp;Dep'!BP35</f>
        <v>0</v>
      </c>
      <c r="BQ142" s="162">
        <f>'JV_Cog&amp;SGA&amp;Dep'!BQ35</f>
        <v>0</v>
      </c>
      <c r="BR142" s="162">
        <f>'JV_Cog&amp;SGA&amp;Dep'!BR35</f>
        <v>0</v>
      </c>
      <c r="BS142" s="162">
        <f>'JV_Cog&amp;SGA&amp;Dep'!BS35</f>
        <v>0</v>
      </c>
      <c r="BT142" s="162">
        <f>'JV_Cog&amp;SGA&amp;Dep'!BT35</f>
        <v>0</v>
      </c>
      <c r="BU142" s="162">
        <f>'JV_Cog&amp;SGA&amp;Dep'!BU35</f>
        <v>0</v>
      </c>
      <c r="BV142" s="162">
        <f>'JV_Cog&amp;SGA&amp;Dep'!BV35</f>
        <v>0</v>
      </c>
      <c r="BW142" s="162">
        <f>'JV_Cog&amp;SGA&amp;Dep'!BW35</f>
        <v>0</v>
      </c>
      <c r="BX142" s="162">
        <f>'JV_Cog&amp;SGA&amp;Dep'!BX35</f>
        <v>0</v>
      </c>
      <c r="BY142" s="162">
        <f>'JV_Cog&amp;SGA&amp;Dep'!BY35</f>
        <v>0</v>
      </c>
      <c r="BZ142" s="162">
        <f>'JV_Cog&amp;SGA&amp;Dep'!BZ35</f>
        <v>0</v>
      </c>
      <c r="CA142" s="162">
        <f>'JV_Cog&amp;SGA&amp;Dep'!CA35</f>
        <v>0</v>
      </c>
      <c r="CB142" s="162">
        <f>'JV_Cog&amp;SGA&amp;Dep'!CB35</f>
        <v>0</v>
      </c>
      <c r="CC142" s="162">
        <f>'JV_Cog&amp;SGA&amp;Dep'!CC35</f>
        <v>0</v>
      </c>
      <c r="CD142" s="162">
        <f>'JV_Cog&amp;SGA&amp;Dep'!CD35</f>
        <v>0</v>
      </c>
      <c r="CE142" s="162">
        <f>'JV_Cog&amp;SGA&amp;Dep'!CE35</f>
        <v>0</v>
      </c>
      <c r="CF142" s="162">
        <f>'JV_Cog&amp;SGA&amp;Dep'!CF35</f>
        <v>0</v>
      </c>
      <c r="CG142" s="162">
        <f>'JV_Cog&amp;SGA&amp;Dep'!CG35</f>
        <v>0</v>
      </c>
      <c r="CH142" s="162">
        <f>'JV_Cog&amp;SGA&amp;Dep'!CH35</f>
        <v>0</v>
      </c>
      <c r="CI142" s="162">
        <f>'JV_Cog&amp;SGA&amp;Dep'!CI35</f>
        <v>0</v>
      </c>
      <c r="CJ142" s="162">
        <f>'JV_Cog&amp;SGA&amp;Dep'!CJ35</f>
        <v>0</v>
      </c>
      <c r="CK142" s="162">
        <f>'JV_Cog&amp;SGA&amp;Dep'!CK35</f>
        <v>0</v>
      </c>
      <c r="CL142" s="162">
        <f>'JV_Cog&amp;SGA&amp;Dep'!CL35</f>
        <v>0</v>
      </c>
      <c r="CM142" s="162">
        <f>'JV_Cog&amp;SGA&amp;Dep'!CM35</f>
        <v>0</v>
      </c>
      <c r="CN142" s="162">
        <f>'JV_Cog&amp;SGA&amp;Dep'!CN35</f>
        <v>0</v>
      </c>
      <c r="CO142" s="162">
        <f>'JV_Cog&amp;SGA&amp;Dep'!CO35</f>
        <v>0</v>
      </c>
      <c r="CP142" s="162">
        <f>'JV_Cog&amp;SGA&amp;Dep'!CP35</f>
        <v>0</v>
      </c>
      <c r="CQ142" s="162">
        <f>'JV_Cog&amp;SGA&amp;Dep'!CQ35</f>
        <v>0</v>
      </c>
      <c r="CR142" s="162">
        <f>'JV_Cog&amp;SGA&amp;Dep'!CR35</f>
        <v>0</v>
      </c>
      <c r="CS142" s="162">
        <f>'JV_Cog&amp;SGA&amp;Dep'!CS35</f>
        <v>0</v>
      </c>
      <c r="CT142" s="162">
        <f>'JV_Cog&amp;SGA&amp;Dep'!CT35</f>
        <v>0</v>
      </c>
      <c r="CU142" s="162">
        <f>'JV_Cog&amp;SGA&amp;Dep'!CU35</f>
        <v>0</v>
      </c>
      <c r="CV142" s="162">
        <f>'JV_Cog&amp;SGA&amp;Dep'!CV35</f>
        <v>0</v>
      </c>
      <c r="CW142" s="162">
        <f>'JV_Cog&amp;SGA&amp;Dep'!CW35</f>
        <v>0</v>
      </c>
      <c r="CX142" s="162">
        <f>'JV_Cog&amp;SGA&amp;Dep'!CX35</f>
        <v>0</v>
      </c>
      <c r="CY142" s="162">
        <f>'JV_Cog&amp;SGA&amp;Dep'!CY35</f>
        <v>0</v>
      </c>
      <c r="CZ142" s="162">
        <f>'JV_Cog&amp;SGA&amp;Dep'!CZ35</f>
        <v>0</v>
      </c>
      <c r="DA142" s="162">
        <f>'JV_Cog&amp;SGA&amp;Dep'!DA35</f>
        <v>0</v>
      </c>
      <c r="DB142" s="162">
        <f>'JV_Cog&amp;SGA&amp;Dep'!DB35</f>
        <v>0</v>
      </c>
      <c r="DC142" s="162">
        <f>'JV_Cog&amp;SGA&amp;Dep'!DC35</f>
        <v>0</v>
      </c>
      <c r="DD142" s="162">
        <f>'JV_Cog&amp;SGA&amp;Dep'!DD35</f>
        <v>0</v>
      </c>
      <c r="DE142" s="162">
        <f>'JV_Cog&amp;SGA&amp;Dep'!DE35</f>
        <v>0</v>
      </c>
      <c r="DF142" s="162">
        <f>'JV_Cog&amp;SGA&amp;Dep'!DF35</f>
        <v>0</v>
      </c>
      <c r="DG142" s="162">
        <f>'JV_Cog&amp;SGA&amp;Dep'!DG35</f>
        <v>0</v>
      </c>
      <c r="DH142" s="162">
        <f>'JV_Cog&amp;SGA&amp;Dep'!DH35</f>
        <v>0</v>
      </c>
      <c r="DI142" s="162">
        <f>'JV_Cog&amp;SGA&amp;Dep'!DI35</f>
        <v>0</v>
      </c>
      <c r="DJ142" s="162">
        <f>'JV_Cog&amp;SGA&amp;Dep'!DJ35</f>
        <v>0</v>
      </c>
      <c r="DK142" s="162">
        <f>'JV_Cog&amp;SGA&amp;Dep'!DK35</f>
        <v>0</v>
      </c>
      <c r="DL142" s="162">
        <f>'JV_Cog&amp;SGA&amp;Dep'!DL35</f>
        <v>0</v>
      </c>
      <c r="DM142" s="162">
        <f>'JV_Cog&amp;SGA&amp;Dep'!DM35</f>
        <v>0</v>
      </c>
      <c r="DN142" s="162">
        <f>'JV_Cog&amp;SGA&amp;Dep'!DN35</f>
        <v>0</v>
      </c>
      <c r="DO142" s="162">
        <f>'JV_Cog&amp;SGA&amp;Dep'!DO35</f>
        <v>0</v>
      </c>
      <c r="DP142" s="162">
        <f>'JV_Cog&amp;SGA&amp;Dep'!DP35</f>
        <v>0</v>
      </c>
      <c r="DQ142" s="162">
        <f>'JV_Cog&amp;SGA&amp;Dep'!DQ35</f>
        <v>0</v>
      </c>
      <c r="DR142" s="162">
        <f>'JV_Cog&amp;SGA&amp;Dep'!DR35</f>
        <v>0</v>
      </c>
      <c r="DS142" s="162">
        <f>'JV_Cog&amp;SGA&amp;Dep'!DS35</f>
        <v>0</v>
      </c>
      <c r="DT142" s="162">
        <f>'JV_Cog&amp;SGA&amp;Dep'!DT35</f>
        <v>0</v>
      </c>
      <c r="DU142" s="162">
        <f>'JV_Cog&amp;SGA&amp;Dep'!DU35</f>
        <v>0</v>
      </c>
      <c r="DV142" s="162">
        <f>'JV_Cog&amp;SGA&amp;Dep'!DV35</f>
        <v>0</v>
      </c>
      <c r="DW142" s="162">
        <f>'JV_Cog&amp;SGA&amp;Dep'!DW35</f>
        <v>0</v>
      </c>
      <c r="DX142" s="162">
        <f>'JV_Cog&amp;SGA&amp;Dep'!DX35</f>
        <v>0</v>
      </c>
      <c r="DY142" s="162">
        <f>'JV_Cog&amp;SGA&amp;Dep'!DY35</f>
        <v>0</v>
      </c>
      <c r="DZ142" s="162">
        <f>'JV_Cog&amp;SGA&amp;Dep'!DZ35</f>
        <v>0</v>
      </c>
      <c r="EA142" s="162">
        <f>'JV_Cog&amp;SGA&amp;Dep'!EA35</f>
        <v>0</v>
      </c>
      <c r="EB142" s="162">
        <f>'JV_Cog&amp;SGA&amp;Dep'!EB35</f>
        <v>0</v>
      </c>
      <c r="EC142" s="162">
        <f>'JV_Cog&amp;SGA&amp;Dep'!EC35</f>
        <v>0</v>
      </c>
      <c r="ED142" s="162">
        <f>'JV_Cog&amp;SGA&amp;Dep'!ED35</f>
        <v>0</v>
      </c>
      <c r="EE142" s="162">
        <f>'JV_Cog&amp;SGA&amp;Dep'!EE35</f>
        <v>0</v>
      </c>
      <c r="EF142" s="162">
        <f>'JV_Cog&amp;SGA&amp;Dep'!EF35</f>
        <v>0</v>
      </c>
      <c r="EG142" s="162">
        <f>'JV_Cog&amp;SGA&amp;Dep'!EG35</f>
        <v>0</v>
      </c>
      <c r="EH142" s="162">
        <f>'JV_Cog&amp;SGA&amp;Dep'!EH35</f>
        <v>0</v>
      </c>
      <c r="EI142" s="162">
        <f>'JV_Cog&amp;SGA&amp;Dep'!EI35</f>
        <v>0</v>
      </c>
      <c r="EJ142" s="162">
        <f>'JV_Cog&amp;SGA&amp;Dep'!EJ35</f>
        <v>0</v>
      </c>
      <c r="EK142" s="162">
        <f>'JV_Cog&amp;SGA&amp;Dep'!EK35</f>
        <v>0</v>
      </c>
      <c r="EL142" s="162">
        <f>'JV_Cog&amp;SGA&amp;Dep'!EL35</f>
        <v>0</v>
      </c>
      <c r="EM142" s="162">
        <f>'JV_Cog&amp;SGA&amp;Dep'!EM35</f>
        <v>0</v>
      </c>
      <c r="EN142" s="162">
        <f>'JV_Cog&amp;SGA&amp;Dep'!EN35</f>
        <v>0</v>
      </c>
      <c r="EO142" s="162">
        <f>'JV_Cog&amp;SGA&amp;Dep'!EO35</f>
        <v>0</v>
      </c>
      <c r="EP142" s="162">
        <f>'JV_Cog&amp;SGA&amp;Dep'!EP35</f>
        <v>0</v>
      </c>
      <c r="EQ142" s="162">
        <f>'JV_Cog&amp;SGA&amp;Dep'!EQ35</f>
        <v>0</v>
      </c>
      <c r="ER142" s="162">
        <f>'JV_Cog&amp;SGA&amp;Dep'!ER35</f>
        <v>0</v>
      </c>
      <c r="ES142" s="162">
        <f>'JV_Cog&amp;SGA&amp;Dep'!ES35</f>
        <v>0</v>
      </c>
      <c r="ET142" s="162">
        <f>'JV_Cog&amp;SGA&amp;Dep'!ET35</f>
        <v>0</v>
      </c>
      <c r="EU142" s="162">
        <f>'JV_Cog&amp;SGA&amp;Dep'!EU35</f>
        <v>0</v>
      </c>
      <c r="EV142" s="162">
        <f>'JV_Cog&amp;SGA&amp;Dep'!EV35</f>
        <v>0</v>
      </c>
      <c r="EW142" s="162">
        <f>'JV_Cog&amp;SGA&amp;Dep'!EW35</f>
        <v>0</v>
      </c>
      <c r="EX142" s="162">
        <f>'JV_Cog&amp;SGA&amp;Dep'!EX35</f>
        <v>0</v>
      </c>
      <c r="EY142" s="162">
        <f>'JV_Cog&amp;SGA&amp;Dep'!EY35</f>
        <v>0</v>
      </c>
      <c r="EZ142" s="162">
        <f>'JV_Cog&amp;SGA&amp;Dep'!EZ35</f>
        <v>0</v>
      </c>
      <c r="FA142" s="162">
        <f>'JV_Cog&amp;SGA&amp;Dep'!FA35</f>
        <v>0</v>
      </c>
      <c r="FB142" s="162">
        <f>'JV_Cog&amp;SGA&amp;Dep'!FB35</f>
        <v>0</v>
      </c>
      <c r="FC142" s="162">
        <f>'JV_Cog&amp;SGA&amp;Dep'!FC35</f>
        <v>0</v>
      </c>
      <c r="FD142" s="162">
        <f>'JV_Cog&amp;SGA&amp;Dep'!FD35</f>
        <v>0</v>
      </c>
      <c r="FE142" s="162">
        <f>'JV_Cog&amp;SGA&amp;Dep'!FE35</f>
        <v>0</v>
      </c>
      <c r="FF142" s="162">
        <f>'JV_Cog&amp;SGA&amp;Dep'!FF35</f>
        <v>0</v>
      </c>
      <c r="FG142" s="162">
        <f>'JV_Cog&amp;SGA&amp;Dep'!FG35</f>
        <v>0</v>
      </c>
      <c r="FH142" s="162">
        <f>'JV_Cog&amp;SGA&amp;Dep'!FH35</f>
        <v>0</v>
      </c>
      <c r="FI142" s="162">
        <f>'JV_Cog&amp;SGA&amp;Dep'!FI35</f>
        <v>0</v>
      </c>
      <c r="FJ142" s="162">
        <f>'JV_Cog&amp;SGA&amp;Dep'!FJ35</f>
        <v>0</v>
      </c>
      <c r="FK142" s="162">
        <f>'JV_Cog&amp;SGA&amp;Dep'!FK35</f>
        <v>0</v>
      </c>
      <c r="FL142" s="162">
        <f>'JV_Cog&amp;SGA&amp;Dep'!FL35</f>
        <v>0</v>
      </c>
      <c r="FM142" s="162">
        <f>'JV_Cog&amp;SGA&amp;Dep'!FM35</f>
        <v>0</v>
      </c>
      <c r="FN142" s="162">
        <f>'JV_Cog&amp;SGA&amp;Dep'!FN35</f>
        <v>0</v>
      </c>
      <c r="FO142" s="162">
        <f>'JV_Cog&amp;SGA&amp;Dep'!FO35</f>
        <v>0</v>
      </c>
      <c r="FP142" s="162">
        <f>'JV_Cog&amp;SGA&amp;Dep'!FP35</f>
        <v>0</v>
      </c>
      <c r="FQ142" s="162">
        <f>'JV_Cog&amp;SGA&amp;Dep'!FQ35</f>
        <v>0</v>
      </c>
      <c r="FR142" s="162">
        <f>'JV_Cog&amp;SGA&amp;Dep'!FR35</f>
        <v>0</v>
      </c>
      <c r="FS142" s="162">
        <f>'JV_Cog&amp;SGA&amp;Dep'!FS35</f>
        <v>0</v>
      </c>
      <c r="FT142" s="162">
        <f>'JV_Cog&amp;SGA&amp;Dep'!FT35</f>
        <v>0</v>
      </c>
      <c r="FU142" s="162">
        <f>'JV_Cog&amp;SGA&amp;Dep'!FU35</f>
        <v>0</v>
      </c>
      <c r="FV142" s="162">
        <f>'JV_Cog&amp;SGA&amp;Dep'!FV35</f>
        <v>0</v>
      </c>
      <c r="FW142" s="162">
        <f>'JV_Cog&amp;SGA&amp;Dep'!FW35</f>
        <v>0</v>
      </c>
      <c r="FX142" s="162">
        <f>'JV_Cog&amp;SGA&amp;Dep'!FX35</f>
        <v>0</v>
      </c>
      <c r="FY142" s="162">
        <f>'JV_Cog&amp;SGA&amp;Dep'!FY35</f>
        <v>0</v>
      </c>
      <c r="FZ142" s="162">
        <f>'JV_Cog&amp;SGA&amp;Dep'!FZ35</f>
        <v>0</v>
      </c>
      <c r="GA142" s="162">
        <f>'JV_Cog&amp;SGA&amp;Dep'!GA35</f>
        <v>10580.695553120422</v>
      </c>
      <c r="GB142" s="162">
        <f>'JV_Cog&amp;SGA&amp;Dep'!GB35</f>
        <v>10580.695553120422</v>
      </c>
      <c r="GC142" s="162">
        <f>'JV_Cog&amp;SGA&amp;Dep'!GC35</f>
        <v>10580.695553120422</v>
      </c>
      <c r="GD142" s="162">
        <f>'JV_Cog&amp;SGA&amp;Dep'!GD35</f>
        <v>10580.695553120422</v>
      </c>
      <c r="GE142" s="162">
        <f>'JV_Cog&amp;SGA&amp;Dep'!GE35</f>
        <v>10580.695553120422</v>
      </c>
      <c r="GF142" s="162">
        <f>'JV_Cog&amp;SGA&amp;Dep'!GF35</f>
        <v>10580.695553120422</v>
      </c>
      <c r="GG142" s="162">
        <f>'JV_Cog&amp;SGA&amp;Dep'!GG35</f>
        <v>10580.695553120422</v>
      </c>
      <c r="GH142" s="162">
        <f>'JV_Cog&amp;SGA&amp;Dep'!GH35</f>
        <v>10580.695553120422</v>
      </c>
      <c r="GI142" s="162">
        <f>'JV_Cog&amp;SGA&amp;Dep'!GI35</f>
        <v>10580.695553120422</v>
      </c>
      <c r="GJ142" s="162">
        <f>'JV_Cog&amp;SGA&amp;Dep'!GJ35</f>
        <v>10580.695553120422</v>
      </c>
      <c r="GK142" s="162">
        <f>'JV_Cog&amp;SGA&amp;Dep'!GK35</f>
        <v>10580.695553120422</v>
      </c>
      <c r="GL142" s="162">
        <f>'JV_Cog&amp;SGA&amp;Dep'!GL35</f>
        <v>10580.695553120422</v>
      </c>
      <c r="GM142" s="162">
        <f>'JV_Cog&amp;SGA&amp;Dep'!GM35</f>
        <v>61262.950645372621</v>
      </c>
      <c r="GN142" s="162">
        <f>'JV_Cog&amp;SGA&amp;Dep'!GN35</f>
        <v>61262.950645372621</v>
      </c>
      <c r="GO142" s="162">
        <f>'JV_Cog&amp;SGA&amp;Dep'!GO35</f>
        <v>61262.950645372621</v>
      </c>
      <c r="GP142" s="162">
        <f>'JV_Cog&amp;SGA&amp;Dep'!GP35</f>
        <v>61262.950645372621</v>
      </c>
      <c r="GQ142" s="162">
        <f>'JV_Cog&amp;SGA&amp;Dep'!GQ35</f>
        <v>61262.950645372621</v>
      </c>
      <c r="GR142" s="162">
        <f>'JV_Cog&amp;SGA&amp;Dep'!GR35</f>
        <v>61262.950645372621</v>
      </c>
      <c r="GS142" s="162">
        <f>'JV_Cog&amp;SGA&amp;Dep'!GS35</f>
        <v>61262.950645372621</v>
      </c>
      <c r="GT142" s="162">
        <f>'JV_Cog&amp;SGA&amp;Dep'!GT35</f>
        <v>61262.950645372621</v>
      </c>
      <c r="GU142" s="162">
        <f>'JV_Cog&amp;SGA&amp;Dep'!GU35</f>
        <v>61262.950645372621</v>
      </c>
      <c r="GV142" s="162">
        <f>'JV_Cog&amp;SGA&amp;Dep'!GV35</f>
        <v>61262.950645372621</v>
      </c>
      <c r="GW142" s="162">
        <f>'JV_Cog&amp;SGA&amp;Dep'!GW35</f>
        <v>61262.950645372621</v>
      </c>
      <c r="GX142" s="162">
        <f>'JV_Cog&amp;SGA&amp;Dep'!GX35</f>
        <v>61262.950645372621</v>
      </c>
      <c r="GY142" s="162">
        <f>'JV_Cog&amp;SGA&amp;Dep'!GY35</f>
        <v>113007.22923078568</v>
      </c>
      <c r="GZ142" s="162">
        <f>'JV_Cog&amp;SGA&amp;Dep'!GZ35</f>
        <v>113007.22923078568</v>
      </c>
      <c r="HA142" s="162">
        <f>'JV_Cog&amp;SGA&amp;Dep'!HA35</f>
        <v>113007.22923078568</v>
      </c>
      <c r="HB142" s="162">
        <f>'JV_Cog&amp;SGA&amp;Dep'!HB35</f>
        <v>113007.22923078568</v>
      </c>
      <c r="HC142" s="162">
        <f>'JV_Cog&amp;SGA&amp;Dep'!HC35</f>
        <v>113007.22923078568</v>
      </c>
      <c r="HD142" s="162">
        <f>'JV_Cog&amp;SGA&amp;Dep'!HD35</f>
        <v>113007.22923078568</v>
      </c>
      <c r="HE142" s="162">
        <f>'JV_Cog&amp;SGA&amp;Dep'!HE35</f>
        <v>113007.22923078568</v>
      </c>
      <c r="HF142" s="162">
        <f>'JV_Cog&amp;SGA&amp;Dep'!HF35</f>
        <v>113007.22923078568</v>
      </c>
      <c r="HG142" s="162">
        <f>'JV_Cog&amp;SGA&amp;Dep'!HG35</f>
        <v>113007.22923078568</v>
      </c>
      <c r="HH142" s="162">
        <f>'JV_Cog&amp;SGA&amp;Dep'!HH35</f>
        <v>113007.22923078568</v>
      </c>
      <c r="HI142" s="162">
        <f>'JV_Cog&amp;SGA&amp;Dep'!HI35</f>
        <v>113007.22923078568</v>
      </c>
      <c r="HJ142" s="162">
        <f>'JV_Cog&amp;SGA&amp;Dep'!HJ35</f>
        <v>113007.22923078568</v>
      </c>
      <c r="HK142" s="162">
        <f>'JV_Cog&amp;SGA&amp;Dep'!HK35</f>
        <v>165839.4923333741</v>
      </c>
      <c r="HL142" s="162">
        <f>'JV_Cog&amp;SGA&amp;Dep'!HL35</f>
        <v>165839.4923333741</v>
      </c>
      <c r="HM142" s="162">
        <f>'JV_Cog&amp;SGA&amp;Dep'!HM35</f>
        <v>165839.4923333741</v>
      </c>
      <c r="HN142" s="162">
        <f>'JV_Cog&amp;SGA&amp;Dep'!HN35</f>
        <v>165839.4923333741</v>
      </c>
      <c r="HO142" s="162">
        <f>'JV_Cog&amp;SGA&amp;Dep'!HO35</f>
        <v>165839.4923333741</v>
      </c>
      <c r="HP142" s="162">
        <f>'JV_Cog&amp;SGA&amp;Dep'!HP35</f>
        <v>165839.4923333741</v>
      </c>
      <c r="HQ142" s="162">
        <f>'JV_Cog&amp;SGA&amp;Dep'!HQ35</f>
        <v>165839.4923333741</v>
      </c>
      <c r="HR142" s="162">
        <f>'JV_Cog&amp;SGA&amp;Dep'!HR35</f>
        <v>165839.4923333741</v>
      </c>
      <c r="HS142" s="162">
        <f>'JV_Cog&amp;SGA&amp;Dep'!HS35</f>
        <v>165839.4923333741</v>
      </c>
      <c r="HT142" s="162">
        <f>'JV_Cog&amp;SGA&amp;Dep'!HT35</f>
        <v>165839.4923333741</v>
      </c>
      <c r="HU142" s="162">
        <f>'JV_Cog&amp;SGA&amp;Dep'!HU35</f>
        <v>165839.4923333741</v>
      </c>
      <c r="HV142" s="162">
        <f>'JV_Cog&amp;SGA&amp;Dep'!HV35</f>
        <v>165839.4923333741</v>
      </c>
      <c r="HW142" s="162">
        <f>'JV_Cog&amp;SGA&amp;Dep'!HW35</f>
        <v>219786.3670705203</v>
      </c>
      <c r="HX142" s="162">
        <f>'JV_Cog&amp;SGA&amp;Dep'!HX35</f>
        <v>219786.3670705203</v>
      </c>
      <c r="HY142" s="162">
        <f>'JV_Cog&amp;SGA&amp;Dep'!HY35</f>
        <v>219786.3670705203</v>
      </c>
      <c r="HZ142" s="162">
        <f>'JV_Cog&amp;SGA&amp;Dep'!HZ35</f>
        <v>219786.3670705203</v>
      </c>
      <c r="IA142" s="162">
        <f>'JV_Cog&amp;SGA&amp;Dep'!IA35</f>
        <v>219786.3670705203</v>
      </c>
      <c r="IB142" s="162">
        <f>'JV_Cog&amp;SGA&amp;Dep'!IB35</f>
        <v>0</v>
      </c>
      <c r="ID142" s="279" t="s">
        <v>256</v>
      </c>
      <c r="IE142" s="27"/>
      <c r="IF142" s="1116">
        <f t="shared" si="2735"/>
        <v>0</v>
      </c>
      <c r="IG142" s="1116">
        <f t="shared" si="2735"/>
        <v>0</v>
      </c>
      <c r="IH142" s="1116">
        <f t="shared" si="2735"/>
        <v>0</v>
      </c>
      <c r="II142" s="1116">
        <f t="shared" si="2735"/>
        <v>0</v>
      </c>
      <c r="IJ142" s="1116">
        <f t="shared" si="2735"/>
        <v>0</v>
      </c>
      <c r="IK142" s="1116">
        <f t="shared" si="2735"/>
        <v>0</v>
      </c>
      <c r="IL142" s="1116">
        <f t="shared" si="2735"/>
        <v>0</v>
      </c>
      <c r="IM142" s="1116">
        <f t="shared" si="2735"/>
        <v>0</v>
      </c>
      <c r="IN142" s="1116">
        <f t="shared" si="2735"/>
        <v>0</v>
      </c>
      <c r="IO142" s="1116">
        <f t="shared" si="2735"/>
        <v>0</v>
      </c>
      <c r="IP142" s="1116">
        <f t="shared" si="2735"/>
        <v>0</v>
      </c>
      <c r="IQ142" s="1116">
        <f t="shared" si="2735"/>
        <v>0</v>
      </c>
      <c r="IR142" s="1116">
        <f t="shared" si="2735"/>
        <v>0</v>
      </c>
      <c r="IS142" s="1116">
        <f t="shared" si="2735"/>
        <v>0</v>
      </c>
      <c r="IT142" s="1116">
        <f t="shared" si="2735"/>
        <v>126968.34663744509</v>
      </c>
      <c r="IU142" s="1116">
        <f t="shared" si="2735"/>
        <v>735155.40774447145</v>
      </c>
      <c r="IV142" s="1116">
        <f t="shared" si="2735"/>
        <v>1356086.7507694287</v>
      </c>
      <c r="IW142" s="1116">
        <f t="shared" si="2735"/>
        <v>1990073.9080004888</v>
      </c>
      <c r="IX142" s="1480">
        <f t="shared" si="2735"/>
        <v>1098931.8353526015</v>
      </c>
      <c r="IY142" s="582"/>
    </row>
    <row r="143" spans="2:261" x14ac:dyDescent="0.3">
      <c r="C143" s="780" t="s">
        <v>925</v>
      </c>
      <c r="D143" s="777"/>
      <c r="E143" s="778"/>
      <c r="F143" s="778"/>
      <c r="G143" s="778"/>
      <c r="H143" s="778"/>
      <c r="I143" s="778"/>
      <c r="J143" s="778"/>
      <c r="K143" s="778"/>
      <c r="L143" s="778"/>
      <c r="M143" s="778"/>
      <c r="N143" s="778"/>
      <c r="O143" s="778"/>
      <c r="P143" s="778"/>
      <c r="Q143" s="778"/>
      <c r="R143" s="778"/>
      <c r="S143" s="778"/>
      <c r="T143" s="778"/>
      <c r="U143" s="778"/>
      <c r="V143" s="778"/>
      <c r="W143" s="779"/>
      <c r="Y143" s="780" t="s">
        <v>925</v>
      </c>
      <c r="Z143" s="777"/>
      <c r="AA143" s="778"/>
      <c r="AB143" s="778"/>
      <c r="AC143" s="778"/>
      <c r="AD143" s="778"/>
      <c r="AE143" s="778"/>
      <c r="AF143" s="778"/>
      <c r="AG143" s="778"/>
      <c r="AH143" s="778"/>
      <c r="AI143" s="778"/>
      <c r="AJ143" s="778"/>
      <c r="AK143" s="778"/>
      <c r="AL143" s="778"/>
      <c r="AM143" s="778"/>
      <c r="AN143" s="778"/>
      <c r="AO143" s="778"/>
      <c r="AP143" s="778"/>
      <c r="AQ143" s="778"/>
      <c r="AR143" s="778"/>
      <c r="AS143" s="778"/>
      <c r="AT143" s="778"/>
      <c r="AU143" s="778"/>
      <c r="AV143" s="778"/>
      <c r="AW143" s="778"/>
      <c r="AX143" s="778"/>
      <c r="AY143" s="778"/>
      <c r="AZ143" s="778"/>
      <c r="BA143" s="778"/>
      <c r="BB143" s="778"/>
      <c r="BC143" s="778"/>
      <c r="BD143" s="778"/>
      <c r="BE143" s="778"/>
      <c r="BF143" s="778"/>
      <c r="BG143" s="778"/>
      <c r="BH143" s="778"/>
      <c r="BI143" s="778"/>
      <c r="BJ143" s="778"/>
      <c r="BK143" s="778"/>
      <c r="BL143" s="778"/>
      <c r="BM143" s="778"/>
      <c r="BN143" s="778"/>
      <c r="BO143" s="778"/>
      <c r="BP143" s="778"/>
      <c r="BQ143" s="778"/>
      <c r="BR143" s="778"/>
      <c r="BS143" s="778"/>
      <c r="BT143" s="778"/>
      <c r="BU143" s="778"/>
      <c r="BV143" s="778"/>
      <c r="BW143" s="778"/>
      <c r="BX143" s="778"/>
      <c r="BY143" s="778"/>
      <c r="BZ143" s="778"/>
      <c r="CA143" s="778"/>
      <c r="CB143" s="778"/>
      <c r="CC143" s="778"/>
      <c r="CD143" s="778"/>
      <c r="CE143" s="778"/>
      <c r="CF143" s="778"/>
      <c r="CG143" s="778"/>
      <c r="CH143" s="778"/>
      <c r="CI143" s="778"/>
      <c r="CJ143" s="778"/>
      <c r="CK143" s="778"/>
      <c r="CL143" s="778"/>
      <c r="CM143" s="778"/>
      <c r="CN143" s="778"/>
      <c r="CO143" s="778"/>
      <c r="CP143" s="778"/>
      <c r="CQ143" s="778"/>
      <c r="CR143" s="778"/>
      <c r="CS143" s="778"/>
      <c r="CT143" s="778"/>
      <c r="CU143" s="778"/>
      <c r="CV143" s="778"/>
      <c r="CW143" s="778"/>
      <c r="CX143" s="778"/>
      <c r="CY143" s="778"/>
      <c r="CZ143" s="778"/>
      <c r="DA143" s="778"/>
      <c r="DB143" s="778"/>
      <c r="DC143" s="778"/>
      <c r="DD143" s="778"/>
      <c r="DE143" s="778"/>
      <c r="DF143" s="778"/>
      <c r="DG143" s="778"/>
      <c r="DH143" s="778"/>
      <c r="DI143" s="778"/>
      <c r="DJ143" s="778"/>
      <c r="DK143" s="778"/>
      <c r="DL143" s="778"/>
      <c r="DM143" s="778"/>
      <c r="DN143" s="778"/>
      <c r="DO143" s="778"/>
      <c r="DP143" s="778"/>
      <c r="DQ143" s="778"/>
      <c r="DR143" s="778"/>
      <c r="DS143" s="778"/>
      <c r="DT143" s="778"/>
      <c r="DU143" s="778"/>
      <c r="DV143" s="778"/>
      <c r="DW143" s="778"/>
      <c r="DX143" s="778"/>
      <c r="DY143" s="778"/>
      <c r="DZ143" s="778"/>
      <c r="EA143" s="778"/>
      <c r="EB143" s="778"/>
      <c r="EC143" s="778"/>
      <c r="ED143" s="778"/>
      <c r="EE143" s="778"/>
      <c r="EF143" s="778"/>
      <c r="EG143" s="778"/>
      <c r="EH143" s="778"/>
      <c r="EI143" s="778"/>
      <c r="EJ143" s="778"/>
      <c r="EK143" s="778"/>
      <c r="EL143" s="778"/>
      <c r="EM143" s="778"/>
      <c r="EN143" s="778"/>
      <c r="EO143" s="778"/>
      <c r="EP143" s="778"/>
      <c r="EQ143" s="778"/>
      <c r="ER143" s="778"/>
      <c r="ES143" s="778"/>
      <c r="ET143" s="778"/>
      <c r="EU143" s="778"/>
      <c r="EV143" s="778"/>
      <c r="EW143" s="778"/>
      <c r="EX143" s="778"/>
      <c r="EY143" s="778"/>
      <c r="EZ143" s="778"/>
      <c r="FA143" s="778"/>
      <c r="FB143" s="778"/>
      <c r="FC143" s="778"/>
      <c r="FD143" s="778"/>
      <c r="FE143" s="778"/>
      <c r="FF143" s="778"/>
      <c r="FG143" s="778"/>
      <c r="FH143" s="778"/>
      <c r="FI143" s="778"/>
      <c r="FJ143" s="778"/>
      <c r="FK143" s="778"/>
      <c r="FL143" s="778"/>
      <c r="FM143" s="778"/>
      <c r="FN143" s="778"/>
      <c r="FO143" s="778"/>
      <c r="FP143" s="778"/>
      <c r="FQ143" s="778"/>
      <c r="FR143" s="778"/>
      <c r="FS143" s="778"/>
      <c r="FT143" s="778"/>
      <c r="FU143" s="778"/>
      <c r="FV143" s="778"/>
      <c r="FW143" s="778"/>
      <c r="FX143" s="778"/>
      <c r="FY143" s="778"/>
      <c r="FZ143" s="778"/>
      <c r="GA143" s="778"/>
      <c r="GB143" s="778"/>
      <c r="GC143" s="778"/>
      <c r="GD143" s="778"/>
      <c r="GE143" s="778"/>
      <c r="GF143" s="778"/>
      <c r="GG143" s="778"/>
      <c r="GH143" s="778"/>
      <c r="GI143" s="778"/>
      <c r="GJ143" s="778"/>
      <c r="GK143" s="778"/>
      <c r="GL143" s="778"/>
      <c r="GM143" s="778"/>
      <c r="GN143" s="778"/>
      <c r="GO143" s="778"/>
      <c r="GP143" s="778"/>
      <c r="GQ143" s="778"/>
      <c r="GR143" s="778"/>
      <c r="GS143" s="778"/>
      <c r="GT143" s="778"/>
      <c r="GU143" s="778"/>
      <c r="GV143" s="778"/>
      <c r="GW143" s="778"/>
      <c r="GX143" s="778"/>
      <c r="GY143" s="778"/>
      <c r="GZ143" s="778"/>
      <c r="HA143" s="778"/>
      <c r="HB143" s="778"/>
      <c r="HC143" s="778"/>
      <c r="HD143" s="778"/>
      <c r="HE143" s="778"/>
      <c r="HF143" s="778"/>
      <c r="HG143" s="778"/>
      <c r="HH143" s="778"/>
      <c r="HI143" s="778"/>
      <c r="HJ143" s="778"/>
      <c r="HK143" s="778"/>
      <c r="HL143" s="778"/>
      <c r="HM143" s="778"/>
      <c r="HN143" s="778"/>
      <c r="HO143" s="778"/>
      <c r="HP143" s="778"/>
      <c r="HQ143" s="778"/>
      <c r="HR143" s="778"/>
      <c r="HS143" s="778"/>
      <c r="HT143" s="778"/>
      <c r="HU143" s="778"/>
      <c r="HV143" s="778"/>
      <c r="HW143" s="778"/>
      <c r="HX143" s="778"/>
      <c r="HY143" s="778"/>
      <c r="HZ143" s="778"/>
      <c r="IA143" s="778"/>
      <c r="IB143" s="778"/>
      <c r="ID143" s="780" t="s">
        <v>925</v>
      </c>
      <c r="IE143" s="777"/>
      <c r="IF143" s="778"/>
      <c r="IG143" s="778"/>
      <c r="IH143" s="778"/>
      <c r="II143" s="778"/>
      <c r="IJ143" s="778"/>
      <c r="IK143" s="778"/>
      <c r="IL143" s="778"/>
      <c r="IM143" s="778"/>
      <c r="IN143" s="778"/>
      <c r="IO143" s="778"/>
      <c r="IP143" s="778"/>
      <c r="IQ143" s="778"/>
      <c r="IR143" s="778"/>
      <c r="IS143" s="778"/>
      <c r="IT143" s="778"/>
      <c r="IU143" s="778"/>
      <c r="IV143" s="778"/>
      <c r="IW143" s="778"/>
      <c r="IX143" s="779"/>
    </row>
    <row r="144" spans="2:261" x14ac:dyDescent="0.3">
      <c r="C144" s="279" t="s">
        <v>921</v>
      </c>
      <c r="D144" s="72" t="s">
        <v>930</v>
      </c>
      <c r="E144" s="162"/>
      <c r="F144" s="343">
        <f>-MAX(JV_Sales!F40-JV_Sales!F45,0)*시나리오분석!$E$40*JV_Sales!F$74</f>
        <v>0</v>
      </c>
      <c r="G144" s="343">
        <f>-MAX(JV_Sales!G40-JV_Sales!G45,0)*시나리오분석!$E$40*JV_Sales!G$74</f>
        <v>0</v>
      </c>
      <c r="H144" s="343">
        <f>-MAX(JV_Sales!H40-JV_Sales!H45,0)*시나리오분석!$E$40*JV_Sales!H$74</f>
        <v>0</v>
      </c>
      <c r="I144" s="343">
        <f>-MAX(JV_Sales!I40-JV_Sales!I45,0)*시나리오분석!$E$40*JV_Sales!I$74</f>
        <v>0</v>
      </c>
      <c r="J144" s="343">
        <f>-MAX(JV_Sales!J40-JV_Sales!J45,0)*시나리오분석!$E$40*JV_Sales!J$74</f>
        <v>0</v>
      </c>
      <c r="K144" s="343">
        <f>-MAX(JV_Sales!K40-JV_Sales!K45,0)*시나리오분석!$E$40*JV_Sales!K$74</f>
        <v>0</v>
      </c>
      <c r="L144" s="343">
        <f>-MAX(JV_Sales!L40-JV_Sales!L45,0)*시나리오분석!$E$40*JV_Sales!L$74</f>
        <v>0</v>
      </c>
      <c r="M144" s="343">
        <f>-MAX(JV_Sales!M40-JV_Sales!M45,0)*시나리오분석!$E$40*JV_Sales!M$74</f>
        <v>0</v>
      </c>
      <c r="N144" s="343">
        <f>-MAX(JV_Sales!N40-JV_Sales!N45,0)*시나리오분석!$E$40*JV_Sales!N$74</f>
        <v>0</v>
      </c>
      <c r="O144" s="343">
        <f>-MAX(JV_Sales!O40-JV_Sales!O45,0)*시나리오분석!$E$40*JV_Sales!O$74</f>
        <v>0</v>
      </c>
      <c r="P144" s="343">
        <f>-MAX(JV_Sales!P40-JV_Sales!P45,0)*시나리오분석!$E$40*JV_Sales!P$74</f>
        <v>0</v>
      </c>
      <c r="Q144" s="343">
        <f>-MAX(JV_Sales!Q40-JV_Sales!Q45,0)*시나리오분석!$E$40*JV_Sales!Q$74</f>
        <v>0</v>
      </c>
      <c r="R144" s="343">
        <f>-MAX(JV_Sales!R40-JV_Sales!R45,0)*시나리오분석!$E$40*JV_Sales!R$74</f>
        <v>0</v>
      </c>
      <c r="S144" s="343">
        <f>-MAX(JV_Sales!S40-JV_Sales!S45,0)*시나리오분석!$E$40*JV_Sales!S$74</f>
        <v>-6124.5932658750708</v>
      </c>
      <c r="T144" s="343">
        <f>-MAX(JV_Sales!T40-JV_Sales!T45,0)*시나리오분석!$E$40*JV_Sales!T$74</f>
        <v>-35800.354701073527</v>
      </c>
      <c r="U144" s="343">
        <f>-MAX(JV_Sales!U40-JV_Sales!U45,0)*시나리오분석!$E$40*JV_Sales!U$74</f>
        <v>-66665.287455085505</v>
      </c>
      <c r="V144" s="343">
        <f>-MAX(JV_Sales!V40-JV_Sales!V45,0)*시나리오분석!$E$40*JV_Sales!V$74</f>
        <v>-98755.941575360062</v>
      </c>
      <c r="W144" s="394">
        <f>-MAX(JV_Sales!W40-JV_Sales!W45,0)*시나리오분석!$E$40*JV_Sales!W$74</f>
        <v>-132109.88597887111</v>
      </c>
      <c r="Y144" s="279" t="s">
        <v>921</v>
      </c>
      <c r="Z144" s="72" t="s">
        <v>930</v>
      </c>
      <c r="AA144" s="162"/>
      <c r="AB144" s="343"/>
      <c r="AC144" s="343"/>
      <c r="ID144" s="279" t="s">
        <v>921</v>
      </c>
      <c r="IE144" s="72" t="s">
        <v>930</v>
      </c>
      <c r="IF144" s="1116">
        <f t="shared" ref="IF144:IX146" si="2736">+SUMIFS($AF144:$IB144,$AF$54:$IB$54,IF$56)</f>
        <v>0</v>
      </c>
      <c r="IG144" s="1116">
        <f t="shared" si="2736"/>
        <v>0</v>
      </c>
      <c r="IH144" s="1116">
        <f t="shared" si="2736"/>
        <v>0</v>
      </c>
      <c r="II144" s="1116">
        <f t="shared" si="2736"/>
        <v>0</v>
      </c>
      <c r="IJ144" s="1116">
        <f t="shared" si="2736"/>
        <v>0</v>
      </c>
      <c r="IK144" s="1116">
        <f t="shared" si="2736"/>
        <v>0</v>
      </c>
      <c r="IL144" s="1116">
        <f t="shared" si="2736"/>
        <v>0</v>
      </c>
      <c r="IM144" s="1116">
        <f t="shared" si="2736"/>
        <v>0</v>
      </c>
      <c r="IN144" s="1116">
        <f t="shared" si="2736"/>
        <v>0</v>
      </c>
      <c r="IO144" s="1116">
        <f t="shared" si="2736"/>
        <v>0</v>
      </c>
      <c r="IP144" s="1116">
        <f t="shared" si="2736"/>
        <v>0</v>
      </c>
      <c r="IQ144" s="1116">
        <f t="shared" si="2736"/>
        <v>0</v>
      </c>
      <c r="IR144" s="1116">
        <f t="shared" si="2736"/>
        <v>0</v>
      </c>
      <c r="IS144" s="1116">
        <f t="shared" si="2736"/>
        <v>0</v>
      </c>
      <c r="IT144" s="1116">
        <f t="shared" si="2736"/>
        <v>0</v>
      </c>
      <c r="IU144" s="1116">
        <f t="shared" si="2736"/>
        <v>0</v>
      </c>
      <c r="IV144" s="1116">
        <f t="shared" si="2736"/>
        <v>0</v>
      </c>
      <c r="IW144" s="1116">
        <f t="shared" si="2736"/>
        <v>0</v>
      </c>
      <c r="IX144" s="1480">
        <f t="shared" si="2736"/>
        <v>0</v>
      </c>
    </row>
    <row r="145" spans="3:259" x14ac:dyDescent="0.3">
      <c r="C145" s="279" t="s">
        <v>922</v>
      </c>
      <c r="D145" s="72" t="s">
        <v>930</v>
      </c>
      <c r="E145" s="162"/>
      <c r="F145" s="343">
        <f>-MAX(MIN(JV_Sales!F40-JV_Sales!F45,JV_Sales!F40-JV_Sales!F65),0)*IF(시나리오분석!$M$38=Case!$B$73,JV_Sales!F$90,JV_Sales!F$88)</f>
        <v>0</v>
      </c>
      <c r="G145" s="343">
        <f>-MAX(MIN(JV_Sales!G40-JV_Sales!G45,JV_Sales!G40-JV_Sales!G65),0)*IF(시나리오분석!$M$38=Case!$B$73,JV_Sales!G$90,JV_Sales!G$88)</f>
        <v>0</v>
      </c>
      <c r="H145" s="343">
        <f>-MAX(MIN(JV_Sales!H40-JV_Sales!H45,JV_Sales!H40-JV_Sales!H65),0)*IF(시나리오분석!$M$38=Case!$B$73,JV_Sales!H$90,JV_Sales!H$88)</f>
        <v>0</v>
      </c>
      <c r="I145" s="343">
        <f>-MAX(MIN(JV_Sales!I40-JV_Sales!I45,JV_Sales!I40-JV_Sales!I65),0)*IF(시나리오분석!$M$38=Case!$B$73,JV_Sales!I$90,JV_Sales!I$88)</f>
        <v>0</v>
      </c>
      <c r="J145" s="343">
        <f>-MAX(MIN(JV_Sales!J40-JV_Sales!J45,JV_Sales!J40-JV_Sales!J65),0)*IF(시나리오분석!$M$38=Case!$B$73,JV_Sales!J$90,JV_Sales!J$88)</f>
        <v>0</v>
      </c>
      <c r="K145" s="343">
        <f>-MAX(MIN(JV_Sales!K40-JV_Sales!K45,JV_Sales!K40-JV_Sales!K65),0)*IF(시나리오분석!$M$38=Case!$B$73,JV_Sales!K$90,JV_Sales!K$88)</f>
        <v>0</v>
      </c>
      <c r="L145" s="343">
        <f>-MAX(MIN(JV_Sales!L40-JV_Sales!L45,JV_Sales!L40-JV_Sales!L65),0)*IF(시나리오분석!$M$38=Case!$B$73,JV_Sales!L$90,JV_Sales!L$88)</f>
        <v>0</v>
      </c>
      <c r="M145" s="343">
        <f>-MAX(MIN(JV_Sales!M40-JV_Sales!M45,JV_Sales!M40-JV_Sales!M65),0)*IF(시나리오분석!$M$38=Case!$B$73,JV_Sales!M$90,JV_Sales!M$88)</f>
        <v>0</v>
      </c>
      <c r="N145" s="343">
        <f>-MAX(MIN(JV_Sales!N40-JV_Sales!N45,JV_Sales!N40-JV_Sales!N65),0)*IF(시나리오분석!$M$38=Case!$B$73,JV_Sales!N$90,JV_Sales!N$88)</f>
        <v>0</v>
      </c>
      <c r="O145" s="343">
        <f>-MAX(MIN(JV_Sales!O40-JV_Sales!O45,JV_Sales!O40-JV_Sales!O65),0)*IF(시나리오분석!$M$38=Case!$B$73,JV_Sales!O$90,JV_Sales!O$88)</f>
        <v>0</v>
      </c>
      <c r="P145" s="343">
        <f>-MAX(MIN(JV_Sales!P40-JV_Sales!P45,JV_Sales!P40-JV_Sales!P65),0)*IF(시나리오분석!$M$38=Case!$B$73,JV_Sales!P$90,JV_Sales!P$88)</f>
        <v>0</v>
      </c>
      <c r="Q145" s="343">
        <f>-MAX(MIN(JV_Sales!Q40-JV_Sales!Q45,JV_Sales!Q40-JV_Sales!Q65),0)*IF(시나리오분석!$M$38=Case!$B$73,JV_Sales!Q$90,JV_Sales!Q$88)</f>
        <v>0</v>
      </c>
      <c r="R145" s="343">
        <f>-MAX(MIN(JV_Sales!R40-JV_Sales!R45,JV_Sales!R40-JV_Sales!R65),0)*IF(시나리오분석!$M$38=Case!$B$73,JV_Sales!R$90,JV_Sales!R$88)</f>
        <v>0</v>
      </c>
      <c r="S145" s="343">
        <f>-MAX(MIN(JV_Sales!S40-JV_Sales!S45,JV_Sales!S40-JV_Sales!S65),0)*IF(시나리오분석!$M$38=Case!$B$73,JV_Sales!S$90,JV_Sales!S$88)</f>
        <v>0</v>
      </c>
      <c r="T145" s="343">
        <f>-MAX(MIN(JV_Sales!T40-JV_Sales!T45,JV_Sales!T40-JV_Sales!T65),0)*IF(시나리오분석!$M$38=Case!$B$73,JV_Sales!T$90,JV_Sales!T$88)</f>
        <v>0</v>
      </c>
      <c r="U145" s="343">
        <f>-MAX(MIN(JV_Sales!U40-JV_Sales!U45,JV_Sales!U40-JV_Sales!U65),0)*IF(시나리오분석!$M$38=Case!$B$73,JV_Sales!U$90,JV_Sales!U$88)</f>
        <v>0</v>
      </c>
      <c r="V145" s="343">
        <f>-MAX(MIN(JV_Sales!V40-JV_Sales!V45,JV_Sales!V40-JV_Sales!V65),0)*IF(시나리오분석!$M$38=Case!$B$73,JV_Sales!V$90,JV_Sales!V$88)</f>
        <v>0</v>
      </c>
      <c r="W145" s="394">
        <f>-MAX(MIN(JV_Sales!W40-JV_Sales!W45,JV_Sales!W40-JV_Sales!W65),0)*IF(시나리오분석!$M$38=Case!$B$73,JV_Sales!W$90,JV_Sales!W$88)</f>
        <v>0</v>
      </c>
      <c r="Y145" s="279" t="s">
        <v>922</v>
      </c>
      <c r="Z145" s="72" t="s">
        <v>930</v>
      </c>
      <c r="AA145" s="162"/>
      <c r="AB145" s="343"/>
      <c r="AC145" s="343"/>
      <c r="AD145" s="343"/>
      <c r="AE145" s="343"/>
      <c r="AF145" s="343">
        <f>-MAX(MIN(JV_Sales!AF40-JV_Sales!AF45,JV_Sales!AF40-JV_Sales!AF65),0)*IF(시나리오분석!$M$38=Case!$B$73,JV_Sales!AF$90,JV_Sales!AF$88)</f>
        <v>0</v>
      </c>
      <c r="AG145" s="343">
        <f>-MAX(MIN(JV_Sales!AG40-JV_Sales!AG45,JV_Sales!AG40-JV_Sales!AG65),0)*IF(시나리오분석!$M$38=Case!$B$73,JV_Sales!AG$90,JV_Sales!AG$88)</f>
        <v>0</v>
      </c>
      <c r="AH145" s="343">
        <f>-MAX(MIN(JV_Sales!AH40-JV_Sales!AH45,JV_Sales!AH40-JV_Sales!AH65),0)*IF(시나리오분석!$M$38=Case!$B$73,JV_Sales!AH$90,JV_Sales!AH$88)</f>
        <v>0</v>
      </c>
      <c r="AI145" s="343">
        <f>-MAX(MIN(JV_Sales!AI40-JV_Sales!AI45,JV_Sales!AI40-JV_Sales!AI65),0)*IF(시나리오분석!$M$38=Case!$B$73,JV_Sales!AI$90,JV_Sales!AI$88)</f>
        <v>0</v>
      </c>
      <c r="AJ145" s="343">
        <f>-MAX(MIN(JV_Sales!AJ40-JV_Sales!AJ45,JV_Sales!AJ40-JV_Sales!AJ65),0)*IF(시나리오분석!$M$38=Case!$B$73,JV_Sales!AJ$90,JV_Sales!AJ$88)</f>
        <v>0</v>
      </c>
      <c r="AK145" s="343">
        <f>-MAX(MIN(JV_Sales!AK40-JV_Sales!AK45,JV_Sales!AK40-JV_Sales!AK65),0)*IF(시나리오분석!$M$38=Case!$B$73,JV_Sales!AK$90,JV_Sales!AK$88)</f>
        <v>0</v>
      </c>
      <c r="AL145" s="343">
        <f>-MAX(MIN(JV_Sales!AL40-JV_Sales!AL45,JV_Sales!AL40-JV_Sales!AL65),0)*IF(시나리오분석!$M$38=Case!$B$73,JV_Sales!AL$90,JV_Sales!AL$88)</f>
        <v>0</v>
      </c>
      <c r="AM145" s="343">
        <f>-MAX(MIN(JV_Sales!AM40-JV_Sales!AM45,JV_Sales!AM40-JV_Sales!AM65),0)*IF(시나리오분석!$M$38=Case!$B$73,JV_Sales!AM$90,JV_Sales!AM$88)</f>
        <v>0</v>
      </c>
      <c r="AN145" s="343">
        <f>-MAX(MIN(JV_Sales!AN40-JV_Sales!AN45,JV_Sales!AN40-JV_Sales!AN65),0)*IF(시나리오분석!$M$38=Case!$B$73,JV_Sales!AN$90,JV_Sales!AN$88)</f>
        <v>0</v>
      </c>
      <c r="AO145" s="343">
        <f>-MAX(MIN(JV_Sales!AO40-JV_Sales!AO45,JV_Sales!AO40-JV_Sales!AO65),0)*IF(시나리오분석!$M$38=Case!$B$73,JV_Sales!AO$90,JV_Sales!AO$88)</f>
        <v>0</v>
      </c>
      <c r="AP145" s="343">
        <f>-MAX(MIN(JV_Sales!AP40-JV_Sales!AP45,JV_Sales!AP40-JV_Sales!AP65),0)*IF(시나리오분석!$M$38=Case!$B$73,JV_Sales!AP$90,JV_Sales!AP$88)</f>
        <v>0</v>
      </c>
      <c r="AQ145" s="343">
        <f>-MAX(MIN(JV_Sales!AQ40-JV_Sales!AQ45,JV_Sales!AQ40-JV_Sales!AQ65),0)*IF(시나리오분석!$M$38=Case!$B$73,JV_Sales!AQ$90,JV_Sales!AQ$88)</f>
        <v>0</v>
      </c>
      <c r="AR145" s="343">
        <f>-MAX(MIN(JV_Sales!AR40-JV_Sales!AR45,JV_Sales!AR40-JV_Sales!AR65),0)*IF(시나리오분석!$M$38=Case!$B$73,JV_Sales!AR$90,JV_Sales!AR$88)</f>
        <v>0</v>
      </c>
      <c r="AS145" s="343">
        <f>-MAX(MIN(JV_Sales!AS40-JV_Sales!AS45,JV_Sales!AS40-JV_Sales!AS65),0)*IF(시나리오분석!$M$38=Case!$B$73,JV_Sales!AS$90,JV_Sales!AS$88)</f>
        <v>0</v>
      </c>
      <c r="AT145" s="343">
        <f>-MAX(MIN(JV_Sales!AT40-JV_Sales!AT45,JV_Sales!AT40-JV_Sales!AT65),0)*IF(시나리오분석!$M$38=Case!$B$73,JV_Sales!AT$90,JV_Sales!AT$88)</f>
        <v>0</v>
      </c>
      <c r="AU145" s="343">
        <f>-MAX(MIN(JV_Sales!AU40-JV_Sales!AU45,JV_Sales!AU40-JV_Sales!AU65),0)*IF(시나리오분석!$M$38=Case!$B$73,JV_Sales!AU$90,JV_Sales!AU$88)</f>
        <v>0</v>
      </c>
      <c r="AV145" s="343">
        <f>-MAX(MIN(JV_Sales!AV40-JV_Sales!AV45,JV_Sales!AV40-JV_Sales!AV65),0)*IF(시나리오분석!$M$38=Case!$B$73,JV_Sales!AV$90,JV_Sales!AV$88)</f>
        <v>0</v>
      </c>
      <c r="AW145" s="343">
        <f>-MAX(MIN(JV_Sales!AW40-JV_Sales!AW45,JV_Sales!AW40-JV_Sales!AW65),0)*IF(시나리오분석!$M$38=Case!$B$73,JV_Sales!AW$90,JV_Sales!AW$88)</f>
        <v>0</v>
      </c>
      <c r="AX145" s="343">
        <f>-MAX(MIN(JV_Sales!AX40-JV_Sales!AX45,JV_Sales!AX40-JV_Sales!AX65),0)*IF(시나리오분석!$M$38=Case!$B$73,JV_Sales!AX$90,JV_Sales!AX$88)</f>
        <v>0</v>
      </c>
      <c r="AY145" s="343">
        <f>-MAX(MIN(JV_Sales!AY40-JV_Sales!AY45,JV_Sales!AY40-JV_Sales!AY65),0)*IF(시나리오분석!$M$38=Case!$B$73,JV_Sales!AY$90,JV_Sales!AY$88)</f>
        <v>0</v>
      </c>
      <c r="AZ145" s="343">
        <f>-MAX(MIN(JV_Sales!AZ40-JV_Sales!AZ45,JV_Sales!AZ40-JV_Sales!AZ65),0)*IF(시나리오분석!$M$38=Case!$B$73,JV_Sales!AZ$90,JV_Sales!AZ$88)</f>
        <v>0</v>
      </c>
      <c r="BA145" s="343">
        <f>-MAX(MIN(JV_Sales!BA40-JV_Sales!BA45,JV_Sales!BA40-JV_Sales!BA65),0)*IF(시나리오분석!$M$38=Case!$B$73,JV_Sales!BA$90,JV_Sales!BA$88)</f>
        <v>0</v>
      </c>
      <c r="BB145" s="343">
        <f>-MAX(MIN(JV_Sales!BB40-JV_Sales!BB45,JV_Sales!BB40-JV_Sales!BB65),0)*IF(시나리오분석!$M$38=Case!$B$73,JV_Sales!BB$90,JV_Sales!BB$88)</f>
        <v>0</v>
      </c>
      <c r="BC145" s="343">
        <f>-MAX(MIN(JV_Sales!BC40-JV_Sales!BC45,JV_Sales!BC40-JV_Sales!BC65),0)*IF(시나리오분석!$M$38=Case!$B$73,JV_Sales!BC$90,JV_Sales!BC$88)</f>
        <v>0</v>
      </c>
      <c r="BD145" s="343">
        <f>-MAX(MIN(JV_Sales!BD40-JV_Sales!BD45,JV_Sales!BD40-JV_Sales!BD65),0)*IF(시나리오분석!$M$38=Case!$B$73,JV_Sales!BD$90,JV_Sales!BD$88)</f>
        <v>0</v>
      </c>
      <c r="BE145" s="343">
        <f>-MAX(MIN(JV_Sales!BE40-JV_Sales!BE45,JV_Sales!BE40-JV_Sales!BE65),0)*IF(시나리오분석!$M$38=Case!$B$73,JV_Sales!BE$90,JV_Sales!BE$88)</f>
        <v>0</v>
      </c>
      <c r="BF145" s="343">
        <f>-MAX(MIN(JV_Sales!BF40-JV_Sales!BF45,JV_Sales!BF40-JV_Sales!BF65),0)*IF(시나리오분석!$M$38=Case!$B$73,JV_Sales!BF$90,JV_Sales!BF$88)</f>
        <v>0</v>
      </c>
      <c r="BG145" s="343">
        <f>-MAX(MIN(JV_Sales!BG40-JV_Sales!BG45,JV_Sales!BG40-JV_Sales!BG65),0)*IF(시나리오분석!$M$38=Case!$B$73,JV_Sales!BG$90,JV_Sales!BG$88)</f>
        <v>0</v>
      </c>
      <c r="BH145" s="343">
        <f>-MAX(MIN(JV_Sales!BH40-JV_Sales!BH45,JV_Sales!BH40-JV_Sales!BH65),0)*IF(시나리오분석!$M$38=Case!$B$73,JV_Sales!BH$90,JV_Sales!BH$88)</f>
        <v>0</v>
      </c>
      <c r="BI145" s="343">
        <f>-MAX(MIN(JV_Sales!BI40-JV_Sales!BI45,JV_Sales!BI40-JV_Sales!BI65),0)*IF(시나리오분석!$M$38=Case!$B$73,JV_Sales!BI$90,JV_Sales!BI$88)</f>
        <v>0</v>
      </c>
      <c r="BJ145" s="343">
        <f>-MAX(MIN(JV_Sales!BJ40-JV_Sales!BJ45,JV_Sales!BJ40-JV_Sales!BJ65),0)*IF(시나리오분석!$M$38=Case!$B$73,JV_Sales!BJ$90,JV_Sales!BJ$88)</f>
        <v>0</v>
      </c>
      <c r="BK145" s="343">
        <f>-MAX(MIN(JV_Sales!BK40-JV_Sales!BK45,JV_Sales!BK40-JV_Sales!BK65),0)*IF(시나리오분석!$M$38=Case!$B$73,JV_Sales!BK$90,JV_Sales!BK$88)</f>
        <v>0</v>
      </c>
      <c r="BL145" s="343">
        <f>-MAX(MIN(JV_Sales!BL40-JV_Sales!BL45,JV_Sales!BL40-JV_Sales!BL65),0)*IF(시나리오분석!$M$38=Case!$B$73,JV_Sales!BL$90,JV_Sales!BL$88)</f>
        <v>0</v>
      </c>
      <c r="BM145" s="343">
        <f>-MAX(MIN(JV_Sales!BM40-JV_Sales!BM45,JV_Sales!BM40-JV_Sales!BM65),0)*IF(시나리오분석!$M$38=Case!$B$73,JV_Sales!BM$90,JV_Sales!BM$88)</f>
        <v>0</v>
      </c>
      <c r="BN145" s="343">
        <f>-MAX(MIN(JV_Sales!BN40-JV_Sales!BN45,JV_Sales!BN40-JV_Sales!BN65),0)*IF(시나리오분석!$M$38=Case!$B$73,JV_Sales!BN$90,JV_Sales!BN$88)</f>
        <v>0</v>
      </c>
      <c r="BO145" s="343">
        <f>-MAX(MIN(JV_Sales!BO40-JV_Sales!BO45,JV_Sales!BO40-JV_Sales!BO65),0)*IF(시나리오분석!$M$38=Case!$B$73,JV_Sales!BO$90,JV_Sales!BO$88)</f>
        <v>0</v>
      </c>
      <c r="BP145" s="343">
        <f>-MAX(MIN(JV_Sales!BP40-JV_Sales!BP45,JV_Sales!BP40-JV_Sales!BP65),0)*IF(시나리오분석!$M$38=Case!$B$73,JV_Sales!BP$90,JV_Sales!BP$88)</f>
        <v>0</v>
      </c>
      <c r="BQ145" s="343">
        <f>-MAX(MIN(JV_Sales!BQ40-JV_Sales!BQ45,JV_Sales!BQ40-JV_Sales!BQ65),0)*IF(시나리오분석!$M$38=Case!$B$73,JV_Sales!BQ$90,JV_Sales!BQ$88)</f>
        <v>0</v>
      </c>
      <c r="BR145" s="343">
        <f>-MAX(MIN(JV_Sales!BR40-JV_Sales!BR45,JV_Sales!BR40-JV_Sales!BR65),0)*IF(시나리오분석!$M$38=Case!$B$73,JV_Sales!BR$90,JV_Sales!BR$88)</f>
        <v>0</v>
      </c>
      <c r="BS145" s="343">
        <f>-MAX(MIN(JV_Sales!BS40-JV_Sales!BS45,JV_Sales!BS40-JV_Sales!BS65),0)*IF(시나리오분석!$M$38=Case!$B$73,JV_Sales!BS$90,JV_Sales!BS$88)</f>
        <v>0</v>
      </c>
      <c r="BT145" s="343">
        <f>-MAX(MIN(JV_Sales!BT40-JV_Sales!BT45,JV_Sales!BT40-JV_Sales!BT65),0)*IF(시나리오분석!$M$38=Case!$B$73,JV_Sales!BT$90,JV_Sales!BT$88)</f>
        <v>0</v>
      </c>
      <c r="BU145" s="343">
        <f>-MAX(MIN(JV_Sales!BU40-JV_Sales!BU45,JV_Sales!BU40-JV_Sales!BU65),0)*IF(시나리오분석!$M$38=Case!$B$73,JV_Sales!BU$90,JV_Sales!BU$88)</f>
        <v>0</v>
      </c>
      <c r="BV145" s="343">
        <f>-MAX(MIN(JV_Sales!BV40-JV_Sales!BV45,JV_Sales!BV40-JV_Sales!BV65),0)*IF(시나리오분석!$M$38=Case!$B$73,JV_Sales!BV$90,JV_Sales!BV$88)</f>
        <v>0</v>
      </c>
      <c r="BW145" s="343">
        <f>-MAX(MIN(JV_Sales!BW40-JV_Sales!BW45,JV_Sales!BW40-JV_Sales!BW65),0)*IF(시나리오분석!$M$38=Case!$B$73,JV_Sales!BW$90,JV_Sales!BW$88)</f>
        <v>0</v>
      </c>
      <c r="BX145" s="343">
        <f>-MAX(MIN(JV_Sales!BX40-JV_Sales!BX45,JV_Sales!BX40-JV_Sales!BX65),0)*IF(시나리오분석!$M$38=Case!$B$73,JV_Sales!BX$90,JV_Sales!BX$88)</f>
        <v>0</v>
      </c>
      <c r="BY145" s="343">
        <f>-MAX(MIN(JV_Sales!BY40-JV_Sales!BY45,JV_Sales!BY40-JV_Sales!BY65),0)*IF(시나리오분석!$M$38=Case!$B$73,JV_Sales!BY$90,JV_Sales!BY$88)</f>
        <v>0</v>
      </c>
      <c r="BZ145" s="343">
        <f>-MAX(MIN(JV_Sales!BZ40-JV_Sales!BZ45,JV_Sales!BZ40-JV_Sales!BZ65),0)*IF(시나리오분석!$M$38=Case!$B$73,JV_Sales!BZ$90,JV_Sales!BZ$88)</f>
        <v>0</v>
      </c>
      <c r="CA145" s="343">
        <f>-MAX(MIN(JV_Sales!CA40-JV_Sales!CA45,JV_Sales!CA40-JV_Sales!CA65),0)*IF(시나리오분석!$M$38=Case!$B$73,JV_Sales!CA$90,JV_Sales!CA$88)</f>
        <v>0</v>
      </c>
      <c r="CB145" s="343">
        <f>-MAX(MIN(JV_Sales!CB40-JV_Sales!CB45,JV_Sales!CB40-JV_Sales!CB65),0)*IF(시나리오분석!$M$38=Case!$B$73,JV_Sales!CB$90,JV_Sales!CB$88)</f>
        <v>0</v>
      </c>
      <c r="CC145" s="343">
        <f>-MAX(MIN(JV_Sales!CC40-JV_Sales!CC45,JV_Sales!CC40-JV_Sales!CC65),0)*IF(시나리오분석!$M$38=Case!$B$73,JV_Sales!CC$90,JV_Sales!CC$88)</f>
        <v>0</v>
      </c>
      <c r="CD145" s="343">
        <f>-MAX(MIN(JV_Sales!CD40-JV_Sales!CD45,JV_Sales!CD40-JV_Sales!CD65),0)*IF(시나리오분석!$M$38=Case!$B$73,JV_Sales!CD$90,JV_Sales!CD$88)</f>
        <v>0</v>
      </c>
      <c r="CE145" s="343">
        <f>-MAX(MIN(JV_Sales!CE40-JV_Sales!CE45,JV_Sales!CE40-JV_Sales!CE65),0)*IF(시나리오분석!$M$38=Case!$B$73,JV_Sales!CE$90,JV_Sales!CE$88)</f>
        <v>0</v>
      </c>
      <c r="CF145" s="343">
        <f>-MAX(MIN(JV_Sales!CF40-JV_Sales!CF45,JV_Sales!CF40-JV_Sales!CF65),0)*IF(시나리오분석!$M$38=Case!$B$73,JV_Sales!CF$90,JV_Sales!CF$88)</f>
        <v>0</v>
      </c>
      <c r="CG145" s="343">
        <f>-MAX(MIN(JV_Sales!CG40-JV_Sales!CG45,JV_Sales!CG40-JV_Sales!CG65),0)*IF(시나리오분석!$M$38=Case!$B$73,JV_Sales!CG$90,JV_Sales!CG$88)</f>
        <v>0</v>
      </c>
      <c r="CH145" s="343">
        <f>-MAX(MIN(JV_Sales!CH40-JV_Sales!CH45,JV_Sales!CH40-JV_Sales!CH65),0)*IF(시나리오분석!$M$38=Case!$B$73,JV_Sales!CH$90,JV_Sales!CH$88)</f>
        <v>0</v>
      </c>
      <c r="CI145" s="343">
        <f>-MAX(MIN(JV_Sales!CI40-JV_Sales!CI45,JV_Sales!CI40-JV_Sales!CI65),0)*IF(시나리오분석!$M$38=Case!$B$73,JV_Sales!CI$90,JV_Sales!CI$88)</f>
        <v>0</v>
      </c>
      <c r="CJ145" s="343">
        <f>-MAX(MIN(JV_Sales!CJ40-JV_Sales!CJ45,JV_Sales!CJ40-JV_Sales!CJ65),0)*IF(시나리오분석!$M$38=Case!$B$73,JV_Sales!CJ$90,JV_Sales!CJ$88)</f>
        <v>0</v>
      </c>
      <c r="CK145" s="343">
        <f>-MAX(MIN(JV_Sales!CK40-JV_Sales!CK45,JV_Sales!CK40-JV_Sales!CK65),0)*IF(시나리오분석!$M$38=Case!$B$73,JV_Sales!CK$90,JV_Sales!CK$88)</f>
        <v>0</v>
      </c>
      <c r="CL145" s="343">
        <f>-MAX(MIN(JV_Sales!CL40-JV_Sales!CL45,JV_Sales!CL40-JV_Sales!CL65),0)*IF(시나리오분석!$M$38=Case!$B$73,JV_Sales!CL$90,JV_Sales!CL$88)</f>
        <v>0</v>
      </c>
      <c r="CM145" s="343">
        <f>-MAX(MIN(JV_Sales!CM40-JV_Sales!CM45,JV_Sales!CM40-JV_Sales!CM65),0)*IF(시나리오분석!$M$38=Case!$B$73,JV_Sales!CM$90,JV_Sales!CM$88)</f>
        <v>0</v>
      </c>
      <c r="CN145" s="343">
        <f>-MAX(MIN(JV_Sales!CN40-JV_Sales!CN45,JV_Sales!CN40-JV_Sales!CN65),0)*IF(시나리오분석!$M$38=Case!$B$73,JV_Sales!CN$90,JV_Sales!CN$88)</f>
        <v>0</v>
      </c>
      <c r="CO145" s="343">
        <f>-MAX(MIN(JV_Sales!CO40-JV_Sales!CO45,JV_Sales!CO40-JV_Sales!CO65),0)*IF(시나리오분석!$M$38=Case!$B$73,JV_Sales!CO$90,JV_Sales!CO$88)</f>
        <v>0</v>
      </c>
      <c r="CP145" s="343">
        <f>-MAX(MIN(JV_Sales!CP40-JV_Sales!CP45,JV_Sales!CP40-JV_Sales!CP65),0)*IF(시나리오분석!$M$38=Case!$B$73,JV_Sales!CP$90,JV_Sales!CP$88)</f>
        <v>0</v>
      </c>
      <c r="CQ145" s="343">
        <f>-MAX(MIN(JV_Sales!CQ40-JV_Sales!CQ45,JV_Sales!CQ40-JV_Sales!CQ65),0)*IF(시나리오분석!$M$38=Case!$B$73,JV_Sales!CQ$90,JV_Sales!CQ$88)</f>
        <v>0</v>
      </c>
      <c r="CR145" s="343">
        <f>-MAX(MIN(JV_Sales!CR40-JV_Sales!CR45,JV_Sales!CR40-JV_Sales!CR65),0)*IF(시나리오분석!$M$38=Case!$B$73,JV_Sales!CR$90,JV_Sales!CR$88)</f>
        <v>0</v>
      </c>
      <c r="CS145" s="343">
        <f>-MAX(MIN(JV_Sales!CS40-JV_Sales!CS45,JV_Sales!CS40-JV_Sales!CS65),0)*IF(시나리오분석!$M$38=Case!$B$73,JV_Sales!CS$90,JV_Sales!CS$88)</f>
        <v>0</v>
      </c>
      <c r="CT145" s="343">
        <f>-MAX(MIN(JV_Sales!CT40-JV_Sales!CT45,JV_Sales!CT40-JV_Sales!CT65),0)*IF(시나리오분석!$M$38=Case!$B$73,JV_Sales!CT$90,JV_Sales!CT$88)</f>
        <v>0</v>
      </c>
      <c r="CU145" s="343">
        <f>-MAX(MIN(JV_Sales!CU40-JV_Sales!CU45,JV_Sales!CU40-JV_Sales!CU65),0)*IF(시나리오분석!$M$38=Case!$B$73,JV_Sales!CU$90,JV_Sales!CU$88)</f>
        <v>0</v>
      </c>
      <c r="CV145" s="343">
        <f>-MAX(MIN(JV_Sales!CV40-JV_Sales!CV45,JV_Sales!CV40-JV_Sales!CV65),0)*IF(시나리오분석!$M$38=Case!$B$73,JV_Sales!CV$90,JV_Sales!CV$88)</f>
        <v>0</v>
      </c>
      <c r="CW145" s="343">
        <f>-MAX(MIN(JV_Sales!CW40-JV_Sales!CW45,JV_Sales!CW40-JV_Sales!CW65),0)*IF(시나리오분석!$M$38=Case!$B$73,JV_Sales!CW$90,JV_Sales!CW$88)</f>
        <v>0</v>
      </c>
      <c r="CX145" s="343">
        <f>-MAX(MIN(JV_Sales!CX40-JV_Sales!CX45,JV_Sales!CX40-JV_Sales!CX65),0)*IF(시나리오분석!$M$38=Case!$B$73,JV_Sales!CX$90,JV_Sales!CX$88)</f>
        <v>0</v>
      </c>
      <c r="CY145" s="343">
        <f>-MAX(MIN(JV_Sales!CY40-JV_Sales!CY45,JV_Sales!CY40-JV_Sales!CY65),0)*IF(시나리오분석!$M$38=Case!$B$73,JV_Sales!CY$90,JV_Sales!CY$88)</f>
        <v>0</v>
      </c>
      <c r="CZ145" s="343">
        <f>-MAX(MIN(JV_Sales!CZ40-JV_Sales!CZ45,JV_Sales!CZ40-JV_Sales!CZ65),0)*IF(시나리오분석!$M$38=Case!$B$73,JV_Sales!CZ$90,JV_Sales!CZ$88)</f>
        <v>0</v>
      </c>
      <c r="DA145" s="343">
        <f>-MAX(MIN(JV_Sales!DA40-JV_Sales!DA45,JV_Sales!DA40-JV_Sales!DA65),0)*IF(시나리오분석!$M$38=Case!$B$73,JV_Sales!DA$90,JV_Sales!DA$88)</f>
        <v>0</v>
      </c>
      <c r="DB145" s="343">
        <f>-MAX(MIN(JV_Sales!DB40-JV_Sales!DB45,JV_Sales!DB40-JV_Sales!DB65),0)*IF(시나리오분석!$M$38=Case!$B$73,JV_Sales!DB$90,JV_Sales!DB$88)</f>
        <v>0</v>
      </c>
      <c r="DC145" s="343">
        <f>-MAX(MIN(JV_Sales!DC40-JV_Sales!DC45,JV_Sales!DC40-JV_Sales!DC65),0)*IF(시나리오분석!$M$38=Case!$B$73,JV_Sales!DC$90,JV_Sales!DC$88)</f>
        <v>0</v>
      </c>
      <c r="DD145" s="343">
        <f>-MAX(MIN(JV_Sales!DD40-JV_Sales!DD45,JV_Sales!DD40-JV_Sales!DD65),0)*IF(시나리오분석!$M$38=Case!$B$73,JV_Sales!DD$90,JV_Sales!DD$88)</f>
        <v>0</v>
      </c>
      <c r="DE145" s="343">
        <f>-MAX(MIN(JV_Sales!DE40-JV_Sales!DE45,JV_Sales!DE40-JV_Sales!DE65),0)*IF(시나리오분석!$M$38=Case!$B$73,JV_Sales!DE$90,JV_Sales!DE$88)</f>
        <v>0</v>
      </c>
      <c r="DF145" s="343">
        <f>-MAX(MIN(JV_Sales!DF40-JV_Sales!DF45,JV_Sales!DF40-JV_Sales!DF65),0)*IF(시나리오분석!$M$38=Case!$B$73,JV_Sales!DF$90,JV_Sales!DF$88)</f>
        <v>0</v>
      </c>
      <c r="DG145" s="343">
        <f>-MAX(MIN(JV_Sales!DG40-JV_Sales!DG45,JV_Sales!DG40-JV_Sales!DG65),0)*IF(시나리오분석!$M$38=Case!$B$73,JV_Sales!DG$90,JV_Sales!DG$88)</f>
        <v>0</v>
      </c>
      <c r="DH145" s="343">
        <f>-MAX(MIN(JV_Sales!DH40-JV_Sales!DH45,JV_Sales!DH40-JV_Sales!DH65),0)*IF(시나리오분석!$M$38=Case!$B$73,JV_Sales!DH$90,JV_Sales!DH$88)</f>
        <v>0</v>
      </c>
      <c r="DI145" s="343">
        <f>-MAX(MIN(JV_Sales!DI40-JV_Sales!DI45,JV_Sales!DI40-JV_Sales!DI65),0)*IF(시나리오분석!$M$38=Case!$B$73,JV_Sales!DI$90,JV_Sales!DI$88)</f>
        <v>0</v>
      </c>
      <c r="DJ145" s="343">
        <f>-MAX(MIN(JV_Sales!DJ40-JV_Sales!DJ45,JV_Sales!DJ40-JV_Sales!DJ65),0)*IF(시나리오분석!$M$38=Case!$B$73,JV_Sales!DJ$90,JV_Sales!DJ$88)</f>
        <v>0</v>
      </c>
      <c r="DK145" s="343">
        <f>-MAX(MIN(JV_Sales!DK40-JV_Sales!DK45,JV_Sales!DK40-JV_Sales!DK65),0)*IF(시나리오분석!$M$38=Case!$B$73,JV_Sales!DK$90,JV_Sales!DK$88)</f>
        <v>0</v>
      </c>
      <c r="DL145" s="343">
        <f>-MAX(MIN(JV_Sales!DL40-JV_Sales!DL45,JV_Sales!DL40-JV_Sales!DL65),0)*IF(시나리오분석!$M$38=Case!$B$73,JV_Sales!DL$90,JV_Sales!DL$88)</f>
        <v>0</v>
      </c>
      <c r="DM145" s="343">
        <f>-MAX(MIN(JV_Sales!DM40-JV_Sales!DM45,JV_Sales!DM40-JV_Sales!DM65),0)*IF(시나리오분석!$M$38=Case!$B$73,JV_Sales!DM$90,JV_Sales!DM$88)</f>
        <v>0</v>
      </c>
      <c r="DN145" s="343">
        <f>-MAX(MIN(JV_Sales!DN40-JV_Sales!DN45,JV_Sales!DN40-JV_Sales!DN65),0)*IF(시나리오분석!$M$38=Case!$B$73,JV_Sales!DN$90,JV_Sales!DN$88)</f>
        <v>0</v>
      </c>
      <c r="DO145" s="343">
        <f>-MAX(MIN(JV_Sales!DO40-JV_Sales!DO45,JV_Sales!DO40-JV_Sales!DO65),0)*IF(시나리오분석!$M$38=Case!$B$73,JV_Sales!DO$90,JV_Sales!DO$88)</f>
        <v>0</v>
      </c>
      <c r="DP145" s="343">
        <f>-MAX(MIN(JV_Sales!DP40-JV_Sales!DP45,JV_Sales!DP40-JV_Sales!DP65),0)*IF(시나리오분석!$M$38=Case!$B$73,JV_Sales!DP$90,JV_Sales!DP$88)</f>
        <v>0</v>
      </c>
      <c r="DQ145" s="343">
        <f>-MAX(MIN(JV_Sales!DQ40-JV_Sales!DQ45,JV_Sales!DQ40-JV_Sales!DQ65),0)*IF(시나리오분석!$M$38=Case!$B$73,JV_Sales!DQ$90,JV_Sales!DQ$88)</f>
        <v>0</v>
      </c>
      <c r="DR145" s="343">
        <f>-MAX(MIN(JV_Sales!DR40-JV_Sales!DR45,JV_Sales!DR40-JV_Sales!DR65),0)*IF(시나리오분석!$M$38=Case!$B$73,JV_Sales!DR$90,JV_Sales!DR$88)</f>
        <v>0</v>
      </c>
      <c r="DS145" s="343">
        <f>-MAX(MIN(JV_Sales!DS40-JV_Sales!DS45,JV_Sales!DS40-JV_Sales!DS65),0)*IF(시나리오분석!$M$38=Case!$B$73,JV_Sales!DS$90,JV_Sales!DS$88)</f>
        <v>0</v>
      </c>
      <c r="DT145" s="343">
        <f>-MAX(MIN(JV_Sales!DT40-JV_Sales!DT45,JV_Sales!DT40-JV_Sales!DT65),0)*IF(시나리오분석!$M$38=Case!$B$73,JV_Sales!DT$90,JV_Sales!DT$88)</f>
        <v>0</v>
      </c>
      <c r="DU145" s="343">
        <f>-MAX(MIN(JV_Sales!DU40-JV_Sales!DU45,JV_Sales!DU40-JV_Sales!DU65),0)*IF(시나리오분석!$M$38=Case!$B$73,JV_Sales!DU$90,JV_Sales!DU$88)</f>
        <v>0</v>
      </c>
      <c r="DV145" s="343">
        <f>-MAX(MIN(JV_Sales!DV40-JV_Sales!DV45,JV_Sales!DV40-JV_Sales!DV65),0)*IF(시나리오분석!$M$38=Case!$B$73,JV_Sales!DV$90,JV_Sales!DV$88)</f>
        <v>0</v>
      </c>
      <c r="DW145" s="343">
        <f>-MAX(MIN(JV_Sales!DW40-JV_Sales!DW45,JV_Sales!DW40-JV_Sales!DW65),0)*IF(시나리오분석!$M$38=Case!$B$73,JV_Sales!DW$90,JV_Sales!DW$88)</f>
        <v>0</v>
      </c>
      <c r="DX145" s="343">
        <f>-MAX(MIN(JV_Sales!DX40-JV_Sales!DX45,JV_Sales!DX40-JV_Sales!DX65),0)*IF(시나리오분석!$M$38=Case!$B$73,JV_Sales!DX$90,JV_Sales!DX$88)</f>
        <v>0</v>
      </c>
      <c r="DY145" s="343">
        <f>-MAX(MIN(JV_Sales!DY40-JV_Sales!DY45,JV_Sales!DY40-JV_Sales!DY65),0)*IF(시나리오분석!$M$38=Case!$B$73,JV_Sales!DY$90,JV_Sales!DY$88)</f>
        <v>0</v>
      </c>
      <c r="DZ145" s="343">
        <f>-MAX(MIN(JV_Sales!DZ40-JV_Sales!DZ45,JV_Sales!DZ40-JV_Sales!DZ65),0)*IF(시나리오분석!$M$38=Case!$B$73,JV_Sales!DZ$90,JV_Sales!DZ$88)</f>
        <v>0</v>
      </c>
      <c r="EA145" s="343">
        <f>-MAX(MIN(JV_Sales!EA40-JV_Sales!EA45,JV_Sales!EA40-JV_Sales!EA65),0)*IF(시나리오분석!$M$38=Case!$B$73,JV_Sales!EA$90,JV_Sales!EA$88)</f>
        <v>0</v>
      </c>
      <c r="EB145" s="343">
        <f>-MAX(MIN(JV_Sales!EB40-JV_Sales!EB45,JV_Sales!EB40-JV_Sales!EB65),0)*IF(시나리오분석!$M$38=Case!$B$73,JV_Sales!EB$90,JV_Sales!EB$88)</f>
        <v>0</v>
      </c>
      <c r="EC145" s="343">
        <f>-MAX(MIN(JV_Sales!EC40-JV_Sales!EC45,JV_Sales!EC40-JV_Sales!EC65),0)*IF(시나리오분석!$M$38=Case!$B$73,JV_Sales!EC$90,JV_Sales!EC$88)</f>
        <v>0</v>
      </c>
      <c r="ED145" s="343">
        <f>-MAX(MIN(JV_Sales!ED40-JV_Sales!ED45,JV_Sales!ED40-JV_Sales!ED65),0)*IF(시나리오분석!$M$38=Case!$B$73,JV_Sales!ED$90,JV_Sales!ED$88)</f>
        <v>0</v>
      </c>
      <c r="EE145" s="343">
        <f>-MAX(MIN(JV_Sales!EE40-JV_Sales!EE45,JV_Sales!EE40-JV_Sales!EE65),0)*IF(시나리오분석!$M$38=Case!$B$73,JV_Sales!EE$90,JV_Sales!EE$88)</f>
        <v>0</v>
      </c>
      <c r="EF145" s="343">
        <f>-MAX(MIN(JV_Sales!EF40-JV_Sales!EF45,JV_Sales!EF40-JV_Sales!EF65),0)*IF(시나리오분석!$M$38=Case!$B$73,JV_Sales!EF$90,JV_Sales!EF$88)</f>
        <v>0</v>
      </c>
      <c r="EG145" s="343">
        <f>-MAX(MIN(JV_Sales!EG40-JV_Sales!EG45,JV_Sales!EG40-JV_Sales!EG65),0)*IF(시나리오분석!$M$38=Case!$B$73,JV_Sales!EG$90,JV_Sales!EG$88)</f>
        <v>0</v>
      </c>
      <c r="EH145" s="343">
        <f>-MAX(MIN(JV_Sales!EH40-JV_Sales!EH45,JV_Sales!EH40-JV_Sales!EH65),0)*IF(시나리오분석!$M$38=Case!$B$73,JV_Sales!EH$90,JV_Sales!EH$88)</f>
        <v>0</v>
      </c>
      <c r="EI145" s="343">
        <f>-MAX(MIN(JV_Sales!EI40-JV_Sales!EI45,JV_Sales!EI40-JV_Sales!EI65),0)*IF(시나리오분석!$M$38=Case!$B$73,JV_Sales!EI$90,JV_Sales!EI$88)</f>
        <v>0</v>
      </c>
      <c r="EJ145" s="343">
        <f>-MAX(MIN(JV_Sales!EJ40-JV_Sales!EJ45,JV_Sales!EJ40-JV_Sales!EJ65),0)*IF(시나리오분석!$M$38=Case!$B$73,JV_Sales!EJ$90,JV_Sales!EJ$88)</f>
        <v>0</v>
      </c>
      <c r="EK145" s="343">
        <f>-MAX(MIN(JV_Sales!EK40-JV_Sales!EK45,JV_Sales!EK40-JV_Sales!EK65),0)*IF(시나리오분석!$M$38=Case!$B$73,JV_Sales!EK$90,JV_Sales!EK$88)</f>
        <v>0</v>
      </c>
      <c r="EL145" s="343">
        <f>-MAX(MIN(JV_Sales!EL40-JV_Sales!EL45,JV_Sales!EL40-JV_Sales!EL65),0)*IF(시나리오분석!$M$38=Case!$B$73,JV_Sales!EL$90,JV_Sales!EL$88)</f>
        <v>0</v>
      </c>
      <c r="EM145" s="343">
        <f>-MAX(MIN(JV_Sales!EM40-JV_Sales!EM45,JV_Sales!EM40-JV_Sales!EM65),0)*IF(시나리오분석!$M$38=Case!$B$73,JV_Sales!EM$90,JV_Sales!EM$88)</f>
        <v>0</v>
      </c>
      <c r="EN145" s="343">
        <f>-MAX(MIN(JV_Sales!EN40-JV_Sales!EN45,JV_Sales!EN40-JV_Sales!EN65),0)*IF(시나리오분석!$M$38=Case!$B$73,JV_Sales!EN$90,JV_Sales!EN$88)</f>
        <v>0</v>
      </c>
      <c r="EO145" s="343">
        <f>-MAX(MIN(JV_Sales!EO40-JV_Sales!EO45,JV_Sales!EO40-JV_Sales!EO65),0)*IF(시나리오분석!$M$38=Case!$B$73,JV_Sales!EO$90,JV_Sales!EO$88)</f>
        <v>0</v>
      </c>
      <c r="EP145" s="343">
        <f>-MAX(MIN(JV_Sales!EP40-JV_Sales!EP45,JV_Sales!EP40-JV_Sales!EP65),0)*IF(시나리오분석!$M$38=Case!$B$73,JV_Sales!EP$90,JV_Sales!EP$88)</f>
        <v>0</v>
      </c>
      <c r="EQ145" s="343">
        <f>-MAX(MIN(JV_Sales!EQ40-JV_Sales!EQ45,JV_Sales!EQ40-JV_Sales!EQ65),0)*IF(시나리오분석!$M$38=Case!$B$73,JV_Sales!EQ$90,JV_Sales!EQ$88)</f>
        <v>0</v>
      </c>
      <c r="ER145" s="343">
        <f>-MAX(MIN(JV_Sales!ER40-JV_Sales!ER45,JV_Sales!ER40-JV_Sales!ER65),0)*IF(시나리오분석!$M$38=Case!$B$73,JV_Sales!ER$90,JV_Sales!ER$88)</f>
        <v>0</v>
      </c>
      <c r="ES145" s="343">
        <f>-MAX(MIN(JV_Sales!ES40-JV_Sales!ES45,JV_Sales!ES40-JV_Sales!ES65),0)*IF(시나리오분석!$M$38=Case!$B$73,JV_Sales!ES$90,JV_Sales!ES$88)</f>
        <v>0</v>
      </c>
      <c r="ET145" s="343">
        <f>-MAX(MIN(JV_Sales!ET40-JV_Sales!ET45,JV_Sales!ET40-JV_Sales!ET65),0)*IF(시나리오분석!$M$38=Case!$B$73,JV_Sales!ET$90,JV_Sales!ET$88)</f>
        <v>0</v>
      </c>
      <c r="EU145" s="343">
        <f>-MAX(MIN(JV_Sales!EU40-JV_Sales!EU45,JV_Sales!EU40-JV_Sales!EU65),0)*IF(시나리오분석!$M$38=Case!$B$73,JV_Sales!EU$90,JV_Sales!EU$88)</f>
        <v>0</v>
      </c>
      <c r="EV145" s="343">
        <f>-MAX(MIN(JV_Sales!EV40-JV_Sales!EV45,JV_Sales!EV40-JV_Sales!EV65),0)*IF(시나리오분석!$M$38=Case!$B$73,JV_Sales!EV$90,JV_Sales!EV$88)</f>
        <v>0</v>
      </c>
      <c r="EW145" s="343">
        <f>-MAX(MIN(JV_Sales!EW40-JV_Sales!EW45,JV_Sales!EW40-JV_Sales!EW65),0)*IF(시나리오분석!$M$38=Case!$B$73,JV_Sales!EW$90,JV_Sales!EW$88)</f>
        <v>0</v>
      </c>
      <c r="EX145" s="343">
        <f>-MAX(MIN(JV_Sales!EX40-JV_Sales!EX45,JV_Sales!EX40-JV_Sales!EX65),0)*IF(시나리오분석!$M$38=Case!$B$73,JV_Sales!EX$90,JV_Sales!EX$88)</f>
        <v>0</v>
      </c>
      <c r="EY145" s="343">
        <f>-MAX(MIN(JV_Sales!EY40-JV_Sales!EY45,JV_Sales!EY40-JV_Sales!EY65),0)*IF(시나리오분석!$M$38=Case!$B$73,JV_Sales!EY$90,JV_Sales!EY$88)</f>
        <v>0</v>
      </c>
      <c r="EZ145" s="343">
        <f>-MAX(MIN(JV_Sales!EZ40-JV_Sales!EZ45,JV_Sales!EZ40-JV_Sales!EZ65),0)*IF(시나리오분석!$M$38=Case!$B$73,JV_Sales!EZ$90,JV_Sales!EZ$88)</f>
        <v>0</v>
      </c>
      <c r="FA145" s="343">
        <f>-MAX(MIN(JV_Sales!FA40-JV_Sales!FA45,JV_Sales!FA40-JV_Sales!FA65),0)*IF(시나리오분석!$M$38=Case!$B$73,JV_Sales!FA$90,JV_Sales!FA$88)</f>
        <v>0</v>
      </c>
      <c r="FB145" s="343">
        <f>-MAX(MIN(JV_Sales!FB40-JV_Sales!FB45,JV_Sales!FB40-JV_Sales!FB65),0)*IF(시나리오분석!$M$38=Case!$B$73,JV_Sales!FB$90,JV_Sales!FB$88)</f>
        <v>0</v>
      </c>
      <c r="FC145" s="343">
        <f>-MAX(MIN(JV_Sales!FC40-JV_Sales!FC45,JV_Sales!FC40-JV_Sales!FC65),0)*IF(시나리오분석!$M$38=Case!$B$73,JV_Sales!FC$90,JV_Sales!FC$88)</f>
        <v>0</v>
      </c>
      <c r="FD145" s="343">
        <f>-MAX(MIN(JV_Sales!FD40-JV_Sales!FD45,JV_Sales!FD40-JV_Sales!FD65),0)*IF(시나리오분석!$M$38=Case!$B$73,JV_Sales!FD$90,JV_Sales!FD$88)</f>
        <v>0</v>
      </c>
      <c r="FE145" s="343">
        <f>-MAX(MIN(JV_Sales!FE40-JV_Sales!FE45,JV_Sales!FE40-JV_Sales!FE65),0)*IF(시나리오분석!$M$38=Case!$B$73,JV_Sales!FE$90,JV_Sales!FE$88)</f>
        <v>0</v>
      </c>
      <c r="FF145" s="343">
        <f>-MAX(MIN(JV_Sales!FF40-JV_Sales!FF45,JV_Sales!FF40-JV_Sales!FF65),0)*IF(시나리오분석!$M$38=Case!$B$73,JV_Sales!FF$90,JV_Sales!FF$88)</f>
        <v>0</v>
      </c>
      <c r="FG145" s="343">
        <f>-MAX(MIN(JV_Sales!FG40-JV_Sales!FG45,JV_Sales!FG40-JV_Sales!FG65),0)*IF(시나리오분석!$M$38=Case!$B$73,JV_Sales!FG$90,JV_Sales!FG$88)</f>
        <v>0</v>
      </c>
      <c r="FH145" s="343">
        <f>-MAX(MIN(JV_Sales!FH40-JV_Sales!FH45,JV_Sales!FH40-JV_Sales!FH65),0)*IF(시나리오분석!$M$38=Case!$B$73,JV_Sales!FH$90,JV_Sales!FH$88)</f>
        <v>0</v>
      </c>
      <c r="FI145" s="343">
        <f>-MAX(MIN(JV_Sales!FI40-JV_Sales!FI45,JV_Sales!FI40-JV_Sales!FI65),0)*IF(시나리오분석!$M$38=Case!$B$73,JV_Sales!FI$90,JV_Sales!FI$88)</f>
        <v>0</v>
      </c>
      <c r="FJ145" s="343">
        <f>-MAX(MIN(JV_Sales!FJ40-JV_Sales!FJ45,JV_Sales!FJ40-JV_Sales!FJ65),0)*IF(시나리오분석!$M$38=Case!$B$73,JV_Sales!FJ$90,JV_Sales!FJ$88)</f>
        <v>0</v>
      </c>
      <c r="FK145" s="343">
        <f>-MAX(MIN(JV_Sales!FK40-JV_Sales!FK45,JV_Sales!FK40-JV_Sales!FK65),0)*IF(시나리오분석!$M$38=Case!$B$73,JV_Sales!FK$90,JV_Sales!FK$88)</f>
        <v>0</v>
      </c>
      <c r="FL145" s="343">
        <f>-MAX(MIN(JV_Sales!FL40-JV_Sales!FL45,JV_Sales!FL40-JV_Sales!FL65),0)*IF(시나리오분석!$M$38=Case!$B$73,JV_Sales!FL$90,JV_Sales!FL$88)</f>
        <v>0</v>
      </c>
      <c r="FM145" s="343">
        <f>-MAX(MIN(JV_Sales!FM40-JV_Sales!FM45,JV_Sales!FM40-JV_Sales!FM65),0)*IF(시나리오분석!$M$38=Case!$B$73,JV_Sales!FM$90,JV_Sales!FM$88)</f>
        <v>0</v>
      </c>
      <c r="FN145" s="343">
        <f>-MAX(MIN(JV_Sales!FN40-JV_Sales!FN45,JV_Sales!FN40-JV_Sales!FN65),0)*IF(시나리오분석!$M$38=Case!$B$73,JV_Sales!FN$90,JV_Sales!FN$88)</f>
        <v>0</v>
      </c>
      <c r="FO145" s="343">
        <f>-MAX(MIN(JV_Sales!FO40-JV_Sales!FO45,JV_Sales!FO40-JV_Sales!FO65),0)*IF(시나리오분석!$M$38=Case!$B$73,JV_Sales!FO$90,JV_Sales!FO$88)</f>
        <v>0</v>
      </c>
      <c r="FP145" s="343">
        <f>-MAX(MIN(JV_Sales!FP40-JV_Sales!FP45,JV_Sales!FP40-JV_Sales!FP65),0)*IF(시나리오분석!$M$38=Case!$B$73,JV_Sales!FP$90,JV_Sales!FP$88)</f>
        <v>0</v>
      </c>
      <c r="FQ145" s="343">
        <f>-MAX(MIN(JV_Sales!FQ40-JV_Sales!FQ45,JV_Sales!FQ40-JV_Sales!FQ65),0)*IF(시나리오분석!$M$38=Case!$B$73,JV_Sales!FQ$90,JV_Sales!FQ$88)</f>
        <v>0</v>
      </c>
      <c r="FR145" s="343">
        <f>-MAX(MIN(JV_Sales!FR40-JV_Sales!FR45,JV_Sales!FR40-JV_Sales!FR65),0)*IF(시나리오분석!$M$38=Case!$B$73,JV_Sales!FR$90,JV_Sales!FR$88)</f>
        <v>0</v>
      </c>
      <c r="FS145" s="343">
        <f>-MAX(MIN(JV_Sales!FS40-JV_Sales!FS45,JV_Sales!FS40-JV_Sales!FS65),0)*IF(시나리오분석!$M$38=Case!$B$73,JV_Sales!FS$90,JV_Sales!FS$88)</f>
        <v>0</v>
      </c>
      <c r="FT145" s="343">
        <f>-MAX(MIN(JV_Sales!FT40-JV_Sales!FT45,JV_Sales!FT40-JV_Sales!FT65),0)*IF(시나리오분석!$M$38=Case!$B$73,JV_Sales!FT$90,JV_Sales!FT$88)</f>
        <v>0</v>
      </c>
      <c r="FU145" s="343">
        <f>-MAX(MIN(JV_Sales!FU40-JV_Sales!FU45,JV_Sales!FU40-JV_Sales!FU65),0)*IF(시나리오분석!$M$38=Case!$B$73,JV_Sales!FU$90,JV_Sales!FU$88)</f>
        <v>0</v>
      </c>
      <c r="FV145" s="343">
        <f>-MAX(MIN(JV_Sales!FV40-JV_Sales!FV45,JV_Sales!FV40-JV_Sales!FV65),0)*IF(시나리오분석!$M$38=Case!$B$73,JV_Sales!FV$90,JV_Sales!FV$88)</f>
        <v>0</v>
      </c>
      <c r="FW145" s="343">
        <f>-MAX(MIN(JV_Sales!FW40-JV_Sales!FW45,JV_Sales!FW40-JV_Sales!FW65),0)*IF(시나리오분석!$M$38=Case!$B$73,JV_Sales!FW$90,JV_Sales!FW$88)</f>
        <v>0</v>
      </c>
      <c r="FX145" s="343">
        <f>-MAX(MIN(JV_Sales!FX40-JV_Sales!FX45,JV_Sales!FX40-JV_Sales!FX65),0)*IF(시나리오분석!$M$38=Case!$B$73,JV_Sales!FX$90,JV_Sales!FX$88)</f>
        <v>0</v>
      </c>
      <c r="FY145" s="343">
        <f>-MAX(MIN(JV_Sales!FY40-JV_Sales!FY45,JV_Sales!FY40-JV_Sales!FY65),0)*IF(시나리오분석!$M$38=Case!$B$73,JV_Sales!FY$90,JV_Sales!FY$88)</f>
        <v>0</v>
      </c>
      <c r="FZ145" s="343">
        <f>-MAX(MIN(JV_Sales!FZ40-JV_Sales!FZ45,JV_Sales!FZ40-JV_Sales!FZ65),0)*IF(시나리오분석!$M$38=Case!$B$73,JV_Sales!FZ$90,JV_Sales!FZ$88)</f>
        <v>0</v>
      </c>
      <c r="GA145" s="343">
        <f>-MAX(MIN(JV_Sales!GA40-JV_Sales!GA45,JV_Sales!GA40-JV_Sales!GA65),0)*IF(시나리오분석!$M$38=Case!$B$73,JV_Sales!GA$90,JV_Sales!GA$88)</f>
        <v>0</v>
      </c>
      <c r="GB145" s="343">
        <f>-MAX(MIN(JV_Sales!GB40-JV_Sales!GB45,JV_Sales!GB40-JV_Sales!GB65),0)*IF(시나리오분석!$M$38=Case!$B$73,JV_Sales!GB$90,JV_Sales!GB$88)</f>
        <v>0</v>
      </c>
      <c r="GC145" s="343">
        <f>-MAX(MIN(JV_Sales!GC40-JV_Sales!GC45,JV_Sales!GC40-JV_Sales!GC65),0)*IF(시나리오분석!$M$38=Case!$B$73,JV_Sales!GC$90,JV_Sales!GC$88)</f>
        <v>0</v>
      </c>
      <c r="GD145" s="343">
        <f>-MAX(MIN(JV_Sales!GD40-JV_Sales!GD45,JV_Sales!GD40-JV_Sales!GD65),0)*IF(시나리오분석!$M$38=Case!$B$73,JV_Sales!GD$90,JV_Sales!GD$88)</f>
        <v>0</v>
      </c>
      <c r="GE145" s="343">
        <f>-MAX(MIN(JV_Sales!GE40-JV_Sales!GE45,JV_Sales!GE40-JV_Sales!GE65),0)*IF(시나리오분석!$M$38=Case!$B$73,JV_Sales!GE$90,JV_Sales!GE$88)</f>
        <v>0</v>
      </c>
      <c r="GF145" s="343">
        <f>-MAX(MIN(JV_Sales!GF40-JV_Sales!GF45,JV_Sales!GF40-JV_Sales!GF65),0)*IF(시나리오분석!$M$38=Case!$B$73,JV_Sales!GF$90,JV_Sales!GF$88)</f>
        <v>0</v>
      </c>
      <c r="GG145" s="343">
        <f>-MAX(MIN(JV_Sales!GG40-JV_Sales!GG45,JV_Sales!GG40-JV_Sales!GG65),0)*IF(시나리오분석!$M$38=Case!$B$73,JV_Sales!GG$90,JV_Sales!GG$88)</f>
        <v>0</v>
      </c>
      <c r="GH145" s="343">
        <f>-MAX(MIN(JV_Sales!GH40-JV_Sales!GH45,JV_Sales!GH40-JV_Sales!GH65),0)*IF(시나리오분석!$M$38=Case!$B$73,JV_Sales!GH$90,JV_Sales!GH$88)</f>
        <v>0</v>
      </c>
      <c r="GI145" s="343">
        <f>-MAX(MIN(JV_Sales!GI40-JV_Sales!GI45,JV_Sales!GI40-JV_Sales!GI65),0)*IF(시나리오분석!$M$38=Case!$B$73,JV_Sales!GI$90,JV_Sales!GI$88)</f>
        <v>0</v>
      </c>
      <c r="GJ145" s="343">
        <f>-MAX(MIN(JV_Sales!GJ40-JV_Sales!GJ45,JV_Sales!GJ40-JV_Sales!GJ65),0)*IF(시나리오분석!$M$38=Case!$B$73,JV_Sales!GJ$90,JV_Sales!GJ$88)</f>
        <v>0</v>
      </c>
      <c r="GK145" s="343">
        <f>-MAX(MIN(JV_Sales!GK40-JV_Sales!GK45,JV_Sales!GK40-JV_Sales!GK65),0)*IF(시나리오분석!$M$38=Case!$B$73,JV_Sales!GK$90,JV_Sales!GK$88)</f>
        <v>0</v>
      </c>
      <c r="GL145" s="343">
        <f>-MAX(MIN(JV_Sales!GL40-JV_Sales!GL45,JV_Sales!GL40-JV_Sales!GL65),0)*IF(시나리오분석!$M$38=Case!$B$73,JV_Sales!GL$90,JV_Sales!GL$88)</f>
        <v>0</v>
      </c>
      <c r="GM145" s="343">
        <f>-MAX(MIN(JV_Sales!GM40-JV_Sales!GM45,JV_Sales!GM40-JV_Sales!GM65),0)*IF(시나리오분석!$M$38=Case!$B$73,JV_Sales!GM$90,JV_Sales!GM$88)</f>
        <v>0</v>
      </c>
      <c r="GN145" s="343">
        <f>-MAX(MIN(JV_Sales!GN40-JV_Sales!GN45,JV_Sales!GN40-JV_Sales!GN65),0)*IF(시나리오분석!$M$38=Case!$B$73,JV_Sales!GN$90,JV_Sales!GN$88)</f>
        <v>0</v>
      </c>
      <c r="GO145" s="343">
        <f>-MAX(MIN(JV_Sales!GO40-JV_Sales!GO45,JV_Sales!GO40-JV_Sales!GO65),0)*IF(시나리오분석!$M$38=Case!$B$73,JV_Sales!GO$90,JV_Sales!GO$88)</f>
        <v>0</v>
      </c>
      <c r="GP145" s="343">
        <f>-MAX(MIN(JV_Sales!GP40-JV_Sales!GP45,JV_Sales!GP40-JV_Sales!GP65),0)*IF(시나리오분석!$M$38=Case!$B$73,JV_Sales!GP$90,JV_Sales!GP$88)</f>
        <v>0</v>
      </c>
      <c r="GQ145" s="343">
        <f>-MAX(MIN(JV_Sales!GQ40-JV_Sales!GQ45,JV_Sales!GQ40-JV_Sales!GQ65),0)*IF(시나리오분석!$M$38=Case!$B$73,JV_Sales!GQ$90,JV_Sales!GQ$88)</f>
        <v>0</v>
      </c>
      <c r="GR145" s="343">
        <f>-MAX(MIN(JV_Sales!GR40-JV_Sales!GR45,JV_Sales!GR40-JV_Sales!GR65),0)*IF(시나리오분석!$M$38=Case!$B$73,JV_Sales!GR$90,JV_Sales!GR$88)</f>
        <v>0</v>
      </c>
      <c r="GS145" s="343">
        <f>-MAX(MIN(JV_Sales!GS40-JV_Sales!GS45,JV_Sales!GS40-JV_Sales!GS65),0)*IF(시나리오분석!$M$38=Case!$B$73,JV_Sales!GS$90,JV_Sales!GS$88)</f>
        <v>0</v>
      </c>
      <c r="GT145" s="343">
        <f>-MAX(MIN(JV_Sales!GT40-JV_Sales!GT45,JV_Sales!GT40-JV_Sales!GT65),0)*IF(시나리오분석!$M$38=Case!$B$73,JV_Sales!GT$90,JV_Sales!GT$88)</f>
        <v>0</v>
      </c>
      <c r="GU145" s="343">
        <f>-MAX(MIN(JV_Sales!GU40-JV_Sales!GU45,JV_Sales!GU40-JV_Sales!GU65),0)*IF(시나리오분석!$M$38=Case!$B$73,JV_Sales!GU$90,JV_Sales!GU$88)</f>
        <v>0</v>
      </c>
      <c r="GV145" s="343">
        <f>-MAX(MIN(JV_Sales!GV40-JV_Sales!GV45,JV_Sales!GV40-JV_Sales!GV65),0)*IF(시나리오분석!$M$38=Case!$B$73,JV_Sales!GV$90,JV_Sales!GV$88)</f>
        <v>0</v>
      </c>
      <c r="GW145" s="343">
        <f>-MAX(MIN(JV_Sales!GW40-JV_Sales!GW45,JV_Sales!GW40-JV_Sales!GW65),0)*IF(시나리오분석!$M$38=Case!$B$73,JV_Sales!GW$90,JV_Sales!GW$88)</f>
        <v>0</v>
      </c>
      <c r="GX145" s="343">
        <f>-MAX(MIN(JV_Sales!GX40-JV_Sales!GX45,JV_Sales!GX40-JV_Sales!GX65),0)*IF(시나리오분석!$M$38=Case!$B$73,JV_Sales!GX$90,JV_Sales!GX$88)</f>
        <v>0</v>
      </c>
      <c r="GY145" s="343">
        <f>-MAX(MIN(JV_Sales!GY40-JV_Sales!GY45,JV_Sales!GY40-JV_Sales!GY65),0)*IF(시나리오분석!$M$38=Case!$B$73,JV_Sales!GY$90,JV_Sales!GY$88)</f>
        <v>0</v>
      </c>
      <c r="GZ145" s="343">
        <f>-MAX(MIN(JV_Sales!GZ40-JV_Sales!GZ45,JV_Sales!GZ40-JV_Sales!GZ65),0)*IF(시나리오분석!$M$38=Case!$B$73,JV_Sales!GZ$90,JV_Sales!GZ$88)</f>
        <v>0</v>
      </c>
      <c r="HA145" s="343">
        <f>-MAX(MIN(JV_Sales!HA40-JV_Sales!HA45,JV_Sales!HA40-JV_Sales!HA65),0)*IF(시나리오분석!$M$38=Case!$B$73,JV_Sales!HA$90,JV_Sales!HA$88)</f>
        <v>0</v>
      </c>
      <c r="HB145" s="343">
        <f>-MAX(MIN(JV_Sales!HB40-JV_Sales!HB45,JV_Sales!HB40-JV_Sales!HB65),0)*IF(시나리오분석!$M$38=Case!$B$73,JV_Sales!HB$90,JV_Sales!HB$88)</f>
        <v>0</v>
      </c>
      <c r="HC145" s="343">
        <f>-MAX(MIN(JV_Sales!HC40-JV_Sales!HC45,JV_Sales!HC40-JV_Sales!HC65),0)*IF(시나리오분석!$M$38=Case!$B$73,JV_Sales!HC$90,JV_Sales!HC$88)</f>
        <v>0</v>
      </c>
      <c r="HD145" s="343">
        <f>-MAX(MIN(JV_Sales!HD40-JV_Sales!HD45,JV_Sales!HD40-JV_Sales!HD65),0)*IF(시나리오분석!$M$38=Case!$B$73,JV_Sales!HD$90,JV_Sales!HD$88)</f>
        <v>0</v>
      </c>
      <c r="HE145" s="343">
        <f>-MAX(MIN(JV_Sales!HE40-JV_Sales!HE45,JV_Sales!HE40-JV_Sales!HE65),0)*IF(시나리오분석!$M$38=Case!$B$73,JV_Sales!HE$90,JV_Sales!HE$88)</f>
        <v>0</v>
      </c>
      <c r="HF145" s="343">
        <f>-MAX(MIN(JV_Sales!HF40-JV_Sales!HF45,JV_Sales!HF40-JV_Sales!HF65),0)*IF(시나리오분석!$M$38=Case!$B$73,JV_Sales!HF$90,JV_Sales!HF$88)</f>
        <v>0</v>
      </c>
      <c r="HG145" s="343">
        <f>-MAX(MIN(JV_Sales!HG40-JV_Sales!HG45,JV_Sales!HG40-JV_Sales!HG65),0)*IF(시나리오분석!$M$38=Case!$B$73,JV_Sales!HG$90,JV_Sales!HG$88)</f>
        <v>0</v>
      </c>
      <c r="HH145" s="343">
        <f>-MAX(MIN(JV_Sales!HH40-JV_Sales!HH45,JV_Sales!HH40-JV_Sales!HH65),0)*IF(시나리오분석!$M$38=Case!$B$73,JV_Sales!HH$90,JV_Sales!HH$88)</f>
        <v>0</v>
      </c>
      <c r="HI145" s="343">
        <f>-MAX(MIN(JV_Sales!HI40-JV_Sales!HI45,JV_Sales!HI40-JV_Sales!HI65),0)*IF(시나리오분석!$M$38=Case!$B$73,JV_Sales!HI$90,JV_Sales!HI$88)</f>
        <v>0</v>
      </c>
      <c r="HJ145" s="343">
        <f>-MAX(MIN(JV_Sales!HJ40-JV_Sales!HJ45,JV_Sales!HJ40-JV_Sales!HJ65),0)*IF(시나리오분석!$M$38=Case!$B$73,JV_Sales!HJ$90,JV_Sales!HJ$88)</f>
        <v>0</v>
      </c>
      <c r="HK145" s="343">
        <f>-MAX(MIN(JV_Sales!HK40-JV_Sales!HK45,JV_Sales!HK40-JV_Sales!HK65),0)*IF(시나리오분석!$M$38=Case!$B$73,JV_Sales!HK$90,JV_Sales!HK$88)</f>
        <v>0</v>
      </c>
      <c r="HL145" s="343">
        <f>-MAX(MIN(JV_Sales!HL40-JV_Sales!HL45,JV_Sales!HL40-JV_Sales!HL65),0)*IF(시나리오분석!$M$38=Case!$B$73,JV_Sales!HL$90,JV_Sales!HL$88)</f>
        <v>0</v>
      </c>
      <c r="HM145" s="343">
        <f>-MAX(MIN(JV_Sales!HM40-JV_Sales!HM45,JV_Sales!HM40-JV_Sales!HM65),0)*IF(시나리오분석!$M$38=Case!$B$73,JV_Sales!HM$90,JV_Sales!HM$88)</f>
        <v>0</v>
      </c>
      <c r="HN145" s="343">
        <f>-MAX(MIN(JV_Sales!HN40-JV_Sales!HN45,JV_Sales!HN40-JV_Sales!HN65),0)*IF(시나리오분석!$M$38=Case!$B$73,JV_Sales!HN$90,JV_Sales!HN$88)</f>
        <v>0</v>
      </c>
      <c r="HO145" s="343">
        <f>-MAX(MIN(JV_Sales!HO40-JV_Sales!HO45,JV_Sales!HO40-JV_Sales!HO65),0)*IF(시나리오분석!$M$38=Case!$B$73,JV_Sales!HO$90,JV_Sales!HO$88)</f>
        <v>0</v>
      </c>
      <c r="HP145" s="343">
        <f>-MAX(MIN(JV_Sales!HP40-JV_Sales!HP45,JV_Sales!HP40-JV_Sales!HP65),0)*IF(시나리오분석!$M$38=Case!$B$73,JV_Sales!HP$90,JV_Sales!HP$88)</f>
        <v>0</v>
      </c>
      <c r="HQ145" s="343">
        <f>-MAX(MIN(JV_Sales!HQ40-JV_Sales!HQ45,JV_Sales!HQ40-JV_Sales!HQ65),0)*IF(시나리오분석!$M$38=Case!$B$73,JV_Sales!HQ$90,JV_Sales!HQ$88)</f>
        <v>0</v>
      </c>
      <c r="HR145" s="343">
        <f>-MAX(MIN(JV_Sales!HR40-JV_Sales!HR45,JV_Sales!HR40-JV_Sales!HR65),0)*IF(시나리오분석!$M$38=Case!$B$73,JV_Sales!HR$90,JV_Sales!HR$88)</f>
        <v>0</v>
      </c>
      <c r="HS145" s="343">
        <f>-MAX(MIN(JV_Sales!HS40-JV_Sales!HS45,JV_Sales!HS40-JV_Sales!HS65),0)*IF(시나리오분석!$M$38=Case!$B$73,JV_Sales!HS$90,JV_Sales!HS$88)</f>
        <v>0</v>
      </c>
      <c r="HT145" s="343">
        <f>-MAX(MIN(JV_Sales!HT40-JV_Sales!HT45,JV_Sales!HT40-JV_Sales!HT65),0)*IF(시나리오분석!$M$38=Case!$B$73,JV_Sales!HT$90,JV_Sales!HT$88)</f>
        <v>0</v>
      </c>
      <c r="HU145" s="343">
        <f>-MAX(MIN(JV_Sales!HU40-JV_Sales!HU45,JV_Sales!HU40-JV_Sales!HU65),0)*IF(시나리오분석!$M$38=Case!$B$73,JV_Sales!HU$90,JV_Sales!HU$88)</f>
        <v>0</v>
      </c>
      <c r="HV145" s="343">
        <f>-MAX(MIN(JV_Sales!HV40-JV_Sales!HV45,JV_Sales!HV40-JV_Sales!HV65),0)*IF(시나리오분석!$M$38=Case!$B$73,JV_Sales!HV$90,JV_Sales!HV$88)</f>
        <v>0</v>
      </c>
      <c r="HW145" s="343">
        <f>-MAX(MIN(JV_Sales!HW40-JV_Sales!HW45,JV_Sales!HW40-JV_Sales!HW65),0)*IF(시나리오분석!$M$38=Case!$B$73,JV_Sales!HW$90,JV_Sales!HW$88)</f>
        <v>0</v>
      </c>
      <c r="HX145" s="343">
        <f>-MAX(MIN(JV_Sales!HX40-JV_Sales!HX45,JV_Sales!HX40-JV_Sales!HX65),0)*IF(시나리오분석!$M$38=Case!$B$73,JV_Sales!HX$90,JV_Sales!HX$88)</f>
        <v>0</v>
      </c>
      <c r="HY145" s="343">
        <f>-MAX(MIN(JV_Sales!HY40-JV_Sales!HY45,JV_Sales!HY40-JV_Sales!HY65),0)*IF(시나리오분석!$M$38=Case!$B$73,JV_Sales!HY$90,JV_Sales!HY$88)</f>
        <v>0</v>
      </c>
      <c r="HZ145" s="343">
        <f>-MAX(MIN(JV_Sales!HZ40-JV_Sales!HZ45,JV_Sales!HZ40-JV_Sales!HZ65),0)*IF(시나리오분석!$M$38=Case!$B$73,JV_Sales!HZ$90,JV_Sales!HZ$88)</f>
        <v>0</v>
      </c>
      <c r="IA145" s="343">
        <f>-MAX(MIN(JV_Sales!IA40-JV_Sales!IA45,JV_Sales!IA40-JV_Sales!IA65),0)*IF(시나리오분석!$M$38=Case!$B$73,JV_Sales!IA$90,JV_Sales!IA$88)</f>
        <v>0</v>
      </c>
      <c r="IB145" s="343">
        <f>-MAX(MIN(JV_Sales!IB40-JV_Sales!IB45,JV_Sales!IB40-JV_Sales!IB65),0)*IF(시나리오분석!$M$38=Case!$B$73,JV_Sales!IB$90,JV_Sales!IB$88)</f>
        <v>0</v>
      </c>
      <c r="ID145" s="279" t="s">
        <v>922</v>
      </c>
      <c r="IE145" s="72" t="s">
        <v>930</v>
      </c>
      <c r="IF145" s="1116">
        <f t="shared" si="2736"/>
        <v>0</v>
      </c>
      <c r="IG145" s="1116">
        <f t="shared" si="2736"/>
        <v>0</v>
      </c>
      <c r="IH145" s="1116">
        <f t="shared" si="2736"/>
        <v>0</v>
      </c>
      <c r="II145" s="1116">
        <f t="shared" si="2736"/>
        <v>0</v>
      </c>
      <c r="IJ145" s="1116">
        <f t="shared" si="2736"/>
        <v>0</v>
      </c>
      <c r="IK145" s="1116">
        <f t="shared" si="2736"/>
        <v>0</v>
      </c>
      <c r="IL145" s="1116">
        <f t="shared" si="2736"/>
        <v>0</v>
      </c>
      <c r="IM145" s="1116">
        <f t="shared" si="2736"/>
        <v>0</v>
      </c>
      <c r="IN145" s="1116">
        <f t="shared" si="2736"/>
        <v>0</v>
      </c>
      <c r="IO145" s="1116">
        <f t="shared" si="2736"/>
        <v>0</v>
      </c>
      <c r="IP145" s="1116">
        <f t="shared" si="2736"/>
        <v>0</v>
      </c>
      <c r="IQ145" s="1116">
        <f t="shared" si="2736"/>
        <v>0</v>
      </c>
      <c r="IR145" s="1116">
        <f t="shared" si="2736"/>
        <v>0</v>
      </c>
      <c r="IS145" s="1116">
        <f t="shared" si="2736"/>
        <v>0</v>
      </c>
      <c r="IT145" s="1116">
        <f t="shared" si="2736"/>
        <v>0</v>
      </c>
      <c r="IU145" s="1116">
        <f t="shared" si="2736"/>
        <v>0</v>
      </c>
      <c r="IV145" s="1116">
        <f t="shared" si="2736"/>
        <v>0</v>
      </c>
      <c r="IW145" s="1116">
        <f t="shared" si="2736"/>
        <v>0</v>
      </c>
      <c r="IX145" s="1480">
        <f t="shared" si="2736"/>
        <v>0</v>
      </c>
    </row>
    <row r="146" spans="3:259" x14ac:dyDescent="0.3">
      <c r="C146" s="279" t="s">
        <v>923</v>
      </c>
      <c r="D146" s="72" t="s">
        <v>931</v>
      </c>
      <c r="E146" s="162"/>
      <c r="F146" s="343">
        <f>F142-F144-F145</f>
        <v>0</v>
      </c>
      <c r="G146" s="343">
        <f t="shared" ref="G146:V146" si="2737">G142-G144-G145</f>
        <v>0</v>
      </c>
      <c r="H146" s="343">
        <f t="shared" si="2737"/>
        <v>0</v>
      </c>
      <c r="I146" s="343">
        <f t="shared" si="2737"/>
        <v>0</v>
      </c>
      <c r="J146" s="343">
        <f t="shared" si="2737"/>
        <v>0</v>
      </c>
      <c r="K146" s="343">
        <f t="shared" si="2737"/>
        <v>0</v>
      </c>
      <c r="L146" s="343">
        <f t="shared" si="2737"/>
        <v>0</v>
      </c>
      <c r="M146" s="343">
        <f t="shared" si="2737"/>
        <v>0</v>
      </c>
      <c r="N146" s="343">
        <f t="shared" si="2737"/>
        <v>0</v>
      </c>
      <c r="O146" s="343">
        <f t="shared" si="2737"/>
        <v>0</v>
      </c>
      <c r="P146" s="343">
        <f t="shared" si="2737"/>
        <v>0</v>
      </c>
      <c r="Q146" s="343">
        <f t="shared" si="2737"/>
        <v>0</v>
      </c>
      <c r="R146" s="343">
        <f t="shared" si="2737"/>
        <v>0</v>
      </c>
      <c r="S146" s="343">
        <f t="shared" si="2737"/>
        <v>133092.93990332013</v>
      </c>
      <c r="T146" s="343">
        <f t="shared" si="2737"/>
        <v>770955.76244554948</v>
      </c>
      <c r="U146" s="343">
        <f t="shared" si="2737"/>
        <v>1422752.0382245136</v>
      </c>
      <c r="V146" s="343">
        <f t="shared" si="2737"/>
        <v>2088829.8495758497</v>
      </c>
      <c r="W146" s="394">
        <f t="shared" ref="W146" si="2738">W142-W144-W145</f>
        <v>1231041.7213314706</v>
      </c>
      <c r="Y146" s="279" t="s">
        <v>923</v>
      </c>
      <c r="Z146" s="72" t="s">
        <v>337</v>
      </c>
      <c r="AA146" s="162"/>
      <c r="AB146" s="343"/>
      <c r="AC146" s="343"/>
      <c r="AD146" s="343"/>
      <c r="AE146" s="343"/>
      <c r="AF146" s="343">
        <f t="shared" ref="AF146" si="2739">AF142-AF144-AF145</f>
        <v>0</v>
      </c>
      <c r="AG146" s="343">
        <f t="shared" ref="AG146:AL146" si="2740">AG142-AG144-AG145</f>
        <v>0</v>
      </c>
      <c r="AH146" s="343">
        <f t="shared" si="2740"/>
        <v>0</v>
      </c>
      <c r="AI146" s="343">
        <f t="shared" si="2740"/>
        <v>0</v>
      </c>
      <c r="AJ146" s="343">
        <f t="shared" si="2740"/>
        <v>0</v>
      </c>
      <c r="AK146" s="343">
        <f t="shared" si="2740"/>
        <v>0</v>
      </c>
      <c r="AL146" s="343">
        <f t="shared" si="2740"/>
        <v>0</v>
      </c>
      <c r="AM146" s="343">
        <f t="shared" ref="AM146:CX146" si="2741">AM142-AM144-AM145</f>
        <v>0</v>
      </c>
      <c r="AN146" s="343">
        <f t="shared" si="2741"/>
        <v>0</v>
      </c>
      <c r="AO146" s="343">
        <f t="shared" si="2741"/>
        <v>0</v>
      </c>
      <c r="AP146" s="343">
        <f t="shared" si="2741"/>
        <v>0</v>
      </c>
      <c r="AQ146" s="343">
        <f t="shared" si="2741"/>
        <v>0</v>
      </c>
      <c r="AR146" s="343">
        <f t="shared" si="2741"/>
        <v>0</v>
      </c>
      <c r="AS146" s="343">
        <f t="shared" si="2741"/>
        <v>0</v>
      </c>
      <c r="AT146" s="343">
        <f t="shared" si="2741"/>
        <v>0</v>
      </c>
      <c r="AU146" s="343">
        <f t="shared" si="2741"/>
        <v>0</v>
      </c>
      <c r="AV146" s="343">
        <f t="shared" si="2741"/>
        <v>0</v>
      </c>
      <c r="AW146" s="343">
        <f t="shared" si="2741"/>
        <v>0</v>
      </c>
      <c r="AX146" s="343">
        <f t="shared" si="2741"/>
        <v>0</v>
      </c>
      <c r="AY146" s="343">
        <f t="shared" si="2741"/>
        <v>0</v>
      </c>
      <c r="AZ146" s="343">
        <f t="shared" si="2741"/>
        <v>0</v>
      </c>
      <c r="BA146" s="343">
        <f t="shared" si="2741"/>
        <v>0</v>
      </c>
      <c r="BB146" s="343">
        <f t="shared" si="2741"/>
        <v>0</v>
      </c>
      <c r="BC146" s="343">
        <f t="shared" si="2741"/>
        <v>0</v>
      </c>
      <c r="BD146" s="343">
        <f t="shared" si="2741"/>
        <v>0</v>
      </c>
      <c r="BE146" s="343">
        <f t="shared" si="2741"/>
        <v>0</v>
      </c>
      <c r="BF146" s="343">
        <f t="shared" si="2741"/>
        <v>0</v>
      </c>
      <c r="BG146" s="343">
        <f t="shared" si="2741"/>
        <v>0</v>
      </c>
      <c r="BH146" s="343">
        <f t="shared" si="2741"/>
        <v>0</v>
      </c>
      <c r="BI146" s="343">
        <f t="shared" si="2741"/>
        <v>0</v>
      </c>
      <c r="BJ146" s="343">
        <f t="shared" si="2741"/>
        <v>0</v>
      </c>
      <c r="BK146" s="343">
        <f t="shared" si="2741"/>
        <v>0</v>
      </c>
      <c r="BL146" s="343">
        <f t="shared" si="2741"/>
        <v>0</v>
      </c>
      <c r="BM146" s="343">
        <f t="shared" si="2741"/>
        <v>0</v>
      </c>
      <c r="BN146" s="343">
        <f t="shared" si="2741"/>
        <v>0</v>
      </c>
      <c r="BO146" s="343">
        <f t="shared" si="2741"/>
        <v>0</v>
      </c>
      <c r="BP146" s="343">
        <f t="shared" si="2741"/>
        <v>0</v>
      </c>
      <c r="BQ146" s="343">
        <f t="shared" si="2741"/>
        <v>0</v>
      </c>
      <c r="BR146" s="343">
        <f t="shared" si="2741"/>
        <v>0</v>
      </c>
      <c r="BS146" s="343">
        <f t="shared" si="2741"/>
        <v>0</v>
      </c>
      <c r="BT146" s="343">
        <f t="shared" si="2741"/>
        <v>0</v>
      </c>
      <c r="BU146" s="343">
        <f t="shared" si="2741"/>
        <v>0</v>
      </c>
      <c r="BV146" s="343">
        <f t="shared" si="2741"/>
        <v>0</v>
      </c>
      <c r="BW146" s="343">
        <f t="shared" si="2741"/>
        <v>0</v>
      </c>
      <c r="BX146" s="343">
        <f t="shared" si="2741"/>
        <v>0</v>
      </c>
      <c r="BY146" s="343">
        <f t="shared" si="2741"/>
        <v>0</v>
      </c>
      <c r="BZ146" s="343">
        <f t="shared" si="2741"/>
        <v>0</v>
      </c>
      <c r="CA146" s="343">
        <f t="shared" si="2741"/>
        <v>0</v>
      </c>
      <c r="CB146" s="343">
        <f t="shared" si="2741"/>
        <v>0</v>
      </c>
      <c r="CC146" s="343">
        <f t="shared" si="2741"/>
        <v>0</v>
      </c>
      <c r="CD146" s="343">
        <f t="shared" si="2741"/>
        <v>0</v>
      </c>
      <c r="CE146" s="343">
        <f t="shared" si="2741"/>
        <v>0</v>
      </c>
      <c r="CF146" s="343">
        <f t="shared" si="2741"/>
        <v>0</v>
      </c>
      <c r="CG146" s="343">
        <f t="shared" si="2741"/>
        <v>0</v>
      </c>
      <c r="CH146" s="343">
        <f t="shared" si="2741"/>
        <v>0</v>
      </c>
      <c r="CI146" s="343">
        <f t="shared" si="2741"/>
        <v>0</v>
      </c>
      <c r="CJ146" s="343">
        <f t="shared" si="2741"/>
        <v>0</v>
      </c>
      <c r="CK146" s="343">
        <f t="shared" si="2741"/>
        <v>0</v>
      </c>
      <c r="CL146" s="343">
        <f t="shared" si="2741"/>
        <v>0</v>
      </c>
      <c r="CM146" s="343">
        <f t="shared" si="2741"/>
        <v>0</v>
      </c>
      <c r="CN146" s="343">
        <f t="shared" si="2741"/>
        <v>0</v>
      </c>
      <c r="CO146" s="343">
        <f t="shared" si="2741"/>
        <v>0</v>
      </c>
      <c r="CP146" s="343">
        <f t="shared" si="2741"/>
        <v>0</v>
      </c>
      <c r="CQ146" s="343">
        <f t="shared" si="2741"/>
        <v>0</v>
      </c>
      <c r="CR146" s="343">
        <f t="shared" si="2741"/>
        <v>0</v>
      </c>
      <c r="CS146" s="343">
        <f t="shared" si="2741"/>
        <v>0</v>
      </c>
      <c r="CT146" s="343">
        <f t="shared" si="2741"/>
        <v>0</v>
      </c>
      <c r="CU146" s="343">
        <f t="shared" si="2741"/>
        <v>0</v>
      </c>
      <c r="CV146" s="343">
        <f t="shared" si="2741"/>
        <v>0</v>
      </c>
      <c r="CW146" s="343">
        <f t="shared" si="2741"/>
        <v>0</v>
      </c>
      <c r="CX146" s="343">
        <f t="shared" si="2741"/>
        <v>0</v>
      </c>
      <c r="CY146" s="343">
        <f t="shared" ref="CY146:FJ146" si="2742">CY142-CY144-CY145</f>
        <v>0</v>
      </c>
      <c r="CZ146" s="343">
        <f t="shared" si="2742"/>
        <v>0</v>
      </c>
      <c r="DA146" s="343">
        <f t="shared" si="2742"/>
        <v>0</v>
      </c>
      <c r="DB146" s="343">
        <f t="shared" si="2742"/>
        <v>0</v>
      </c>
      <c r="DC146" s="343">
        <f t="shared" si="2742"/>
        <v>0</v>
      </c>
      <c r="DD146" s="343">
        <f t="shared" si="2742"/>
        <v>0</v>
      </c>
      <c r="DE146" s="343">
        <f t="shared" si="2742"/>
        <v>0</v>
      </c>
      <c r="DF146" s="343">
        <f t="shared" si="2742"/>
        <v>0</v>
      </c>
      <c r="DG146" s="343">
        <f t="shared" si="2742"/>
        <v>0</v>
      </c>
      <c r="DH146" s="343">
        <f t="shared" si="2742"/>
        <v>0</v>
      </c>
      <c r="DI146" s="343">
        <f t="shared" si="2742"/>
        <v>0</v>
      </c>
      <c r="DJ146" s="343">
        <f t="shared" si="2742"/>
        <v>0</v>
      </c>
      <c r="DK146" s="343">
        <f t="shared" si="2742"/>
        <v>0</v>
      </c>
      <c r="DL146" s="343">
        <f t="shared" si="2742"/>
        <v>0</v>
      </c>
      <c r="DM146" s="343">
        <f t="shared" si="2742"/>
        <v>0</v>
      </c>
      <c r="DN146" s="343">
        <f t="shared" si="2742"/>
        <v>0</v>
      </c>
      <c r="DO146" s="343">
        <f t="shared" si="2742"/>
        <v>0</v>
      </c>
      <c r="DP146" s="343">
        <f t="shared" si="2742"/>
        <v>0</v>
      </c>
      <c r="DQ146" s="343">
        <f t="shared" si="2742"/>
        <v>0</v>
      </c>
      <c r="DR146" s="343">
        <f t="shared" si="2742"/>
        <v>0</v>
      </c>
      <c r="DS146" s="343">
        <f t="shared" si="2742"/>
        <v>0</v>
      </c>
      <c r="DT146" s="343">
        <f t="shared" si="2742"/>
        <v>0</v>
      </c>
      <c r="DU146" s="343">
        <f t="shared" si="2742"/>
        <v>0</v>
      </c>
      <c r="DV146" s="343">
        <f t="shared" si="2742"/>
        <v>0</v>
      </c>
      <c r="DW146" s="343">
        <f t="shared" si="2742"/>
        <v>0</v>
      </c>
      <c r="DX146" s="343">
        <f t="shared" si="2742"/>
        <v>0</v>
      </c>
      <c r="DY146" s="343">
        <f t="shared" si="2742"/>
        <v>0</v>
      </c>
      <c r="DZ146" s="343">
        <f t="shared" si="2742"/>
        <v>0</v>
      </c>
      <c r="EA146" s="343">
        <f t="shared" si="2742"/>
        <v>0</v>
      </c>
      <c r="EB146" s="343">
        <f t="shared" si="2742"/>
        <v>0</v>
      </c>
      <c r="EC146" s="343">
        <f t="shared" si="2742"/>
        <v>0</v>
      </c>
      <c r="ED146" s="343">
        <f t="shared" si="2742"/>
        <v>0</v>
      </c>
      <c r="EE146" s="343">
        <f t="shared" si="2742"/>
        <v>0</v>
      </c>
      <c r="EF146" s="343">
        <f t="shared" si="2742"/>
        <v>0</v>
      </c>
      <c r="EG146" s="343">
        <f t="shared" si="2742"/>
        <v>0</v>
      </c>
      <c r="EH146" s="343">
        <f t="shared" si="2742"/>
        <v>0</v>
      </c>
      <c r="EI146" s="343">
        <f t="shared" si="2742"/>
        <v>0</v>
      </c>
      <c r="EJ146" s="343">
        <f t="shared" si="2742"/>
        <v>0</v>
      </c>
      <c r="EK146" s="343">
        <f t="shared" si="2742"/>
        <v>0</v>
      </c>
      <c r="EL146" s="343">
        <f t="shared" si="2742"/>
        <v>0</v>
      </c>
      <c r="EM146" s="343">
        <f t="shared" si="2742"/>
        <v>0</v>
      </c>
      <c r="EN146" s="343">
        <f t="shared" si="2742"/>
        <v>0</v>
      </c>
      <c r="EO146" s="343">
        <f t="shared" si="2742"/>
        <v>0</v>
      </c>
      <c r="EP146" s="343">
        <f t="shared" si="2742"/>
        <v>0</v>
      </c>
      <c r="EQ146" s="343">
        <f t="shared" si="2742"/>
        <v>0</v>
      </c>
      <c r="ER146" s="343">
        <f t="shared" si="2742"/>
        <v>0</v>
      </c>
      <c r="ES146" s="343">
        <f t="shared" si="2742"/>
        <v>0</v>
      </c>
      <c r="ET146" s="343">
        <f t="shared" si="2742"/>
        <v>0</v>
      </c>
      <c r="EU146" s="343">
        <f t="shared" si="2742"/>
        <v>0</v>
      </c>
      <c r="EV146" s="343">
        <f t="shared" si="2742"/>
        <v>0</v>
      </c>
      <c r="EW146" s="343">
        <f t="shared" si="2742"/>
        <v>0</v>
      </c>
      <c r="EX146" s="343">
        <f t="shared" si="2742"/>
        <v>0</v>
      </c>
      <c r="EY146" s="343">
        <f t="shared" si="2742"/>
        <v>0</v>
      </c>
      <c r="EZ146" s="343">
        <f t="shared" si="2742"/>
        <v>0</v>
      </c>
      <c r="FA146" s="343">
        <f t="shared" si="2742"/>
        <v>0</v>
      </c>
      <c r="FB146" s="343">
        <f t="shared" si="2742"/>
        <v>0</v>
      </c>
      <c r="FC146" s="343">
        <f t="shared" si="2742"/>
        <v>0</v>
      </c>
      <c r="FD146" s="343">
        <f t="shared" si="2742"/>
        <v>0</v>
      </c>
      <c r="FE146" s="343">
        <f t="shared" si="2742"/>
        <v>0</v>
      </c>
      <c r="FF146" s="343">
        <f t="shared" si="2742"/>
        <v>0</v>
      </c>
      <c r="FG146" s="343">
        <f t="shared" si="2742"/>
        <v>0</v>
      </c>
      <c r="FH146" s="343">
        <f t="shared" si="2742"/>
        <v>0</v>
      </c>
      <c r="FI146" s="343">
        <f t="shared" si="2742"/>
        <v>0</v>
      </c>
      <c r="FJ146" s="343">
        <f t="shared" si="2742"/>
        <v>0</v>
      </c>
      <c r="FK146" s="343">
        <f t="shared" ref="FK146:HV146" si="2743">FK142-FK144-FK145</f>
        <v>0</v>
      </c>
      <c r="FL146" s="343">
        <f t="shared" si="2743"/>
        <v>0</v>
      </c>
      <c r="FM146" s="343">
        <f t="shared" si="2743"/>
        <v>0</v>
      </c>
      <c r="FN146" s="343">
        <f t="shared" si="2743"/>
        <v>0</v>
      </c>
      <c r="FO146" s="343">
        <f t="shared" si="2743"/>
        <v>0</v>
      </c>
      <c r="FP146" s="343">
        <f t="shared" si="2743"/>
        <v>0</v>
      </c>
      <c r="FQ146" s="343">
        <f t="shared" si="2743"/>
        <v>0</v>
      </c>
      <c r="FR146" s="343">
        <f t="shared" si="2743"/>
        <v>0</v>
      </c>
      <c r="FS146" s="343">
        <f t="shared" si="2743"/>
        <v>0</v>
      </c>
      <c r="FT146" s="343">
        <f t="shared" si="2743"/>
        <v>0</v>
      </c>
      <c r="FU146" s="343">
        <f t="shared" si="2743"/>
        <v>0</v>
      </c>
      <c r="FV146" s="343">
        <f t="shared" si="2743"/>
        <v>0</v>
      </c>
      <c r="FW146" s="343">
        <f t="shared" si="2743"/>
        <v>0</v>
      </c>
      <c r="FX146" s="343">
        <f t="shared" si="2743"/>
        <v>0</v>
      </c>
      <c r="FY146" s="343">
        <f t="shared" si="2743"/>
        <v>0</v>
      </c>
      <c r="FZ146" s="343">
        <f t="shared" si="2743"/>
        <v>0</v>
      </c>
      <c r="GA146" s="343">
        <f t="shared" si="2743"/>
        <v>10580.695553120422</v>
      </c>
      <c r="GB146" s="343">
        <f t="shared" si="2743"/>
        <v>10580.695553120422</v>
      </c>
      <c r="GC146" s="343">
        <f t="shared" si="2743"/>
        <v>10580.695553120422</v>
      </c>
      <c r="GD146" s="343">
        <f t="shared" si="2743"/>
        <v>10580.695553120422</v>
      </c>
      <c r="GE146" s="343">
        <f t="shared" si="2743"/>
        <v>10580.695553120422</v>
      </c>
      <c r="GF146" s="343">
        <f t="shared" si="2743"/>
        <v>10580.695553120422</v>
      </c>
      <c r="GG146" s="343">
        <f t="shared" si="2743"/>
        <v>10580.695553120422</v>
      </c>
      <c r="GH146" s="343">
        <f t="shared" si="2743"/>
        <v>10580.695553120422</v>
      </c>
      <c r="GI146" s="343">
        <f t="shared" si="2743"/>
        <v>10580.695553120422</v>
      </c>
      <c r="GJ146" s="343">
        <f t="shared" si="2743"/>
        <v>10580.695553120422</v>
      </c>
      <c r="GK146" s="343">
        <f t="shared" si="2743"/>
        <v>10580.695553120422</v>
      </c>
      <c r="GL146" s="343">
        <f t="shared" si="2743"/>
        <v>10580.695553120422</v>
      </c>
      <c r="GM146" s="343">
        <f t="shared" si="2743"/>
        <v>61262.950645372621</v>
      </c>
      <c r="GN146" s="343">
        <f t="shared" si="2743"/>
        <v>61262.950645372621</v>
      </c>
      <c r="GO146" s="343">
        <f t="shared" si="2743"/>
        <v>61262.950645372621</v>
      </c>
      <c r="GP146" s="343">
        <f t="shared" si="2743"/>
        <v>61262.950645372621</v>
      </c>
      <c r="GQ146" s="343">
        <f t="shared" si="2743"/>
        <v>61262.950645372621</v>
      </c>
      <c r="GR146" s="343">
        <f t="shared" si="2743"/>
        <v>61262.950645372621</v>
      </c>
      <c r="GS146" s="343">
        <f t="shared" si="2743"/>
        <v>61262.950645372621</v>
      </c>
      <c r="GT146" s="343">
        <f t="shared" si="2743"/>
        <v>61262.950645372621</v>
      </c>
      <c r="GU146" s="343">
        <f t="shared" si="2743"/>
        <v>61262.950645372621</v>
      </c>
      <c r="GV146" s="343">
        <f t="shared" si="2743"/>
        <v>61262.950645372621</v>
      </c>
      <c r="GW146" s="343">
        <f t="shared" si="2743"/>
        <v>61262.950645372621</v>
      </c>
      <c r="GX146" s="343">
        <f t="shared" si="2743"/>
        <v>61262.950645372621</v>
      </c>
      <c r="GY146" s="343">
        <f t="shared" si="2743"/>
        <v>113007.22923078568</v>
      </c>
      <c r="GZ146" s="343">
        <f t="shared" si="2743"/>
        <v>113007.22923078568</v>
      </c>
      <c r="HA146" s="343">
        <f t="shared" si="2743"/>
        <v>113007.22923078568</v>
      </c>
      <c r="HB146" s="343">
        <f t="shared" si="2743"/>
        <v>113007.22923078568</v>
      </c>
      <c r="HC146" s="343">
        <f t="shared" si="2743"/>
        <v>113007.22923078568</v>
      </c>
      <c r="HD146" s="343">
        <f t="shared" si="2743"/>
        <v>113007.22923078568</v>
      </c>
      <c r="HE146" s="343">
        <f t="shared" si="2743"/>
        <v>113007.22923078568</v>
      </c>
      <c r="HF146" s="343">
        <f t="shared" si="2743"/>
        <v>113007.22923078568</v>
      </c>
      <c r="HG146" s="343">
        <f t="shared" si="2743"/>
        <v>113007.22923078568</v>
      </c>
      <c r="HH146" s="343">
        <f t="shared" si="2743"/>
        <v>113007.22923078568</v>
      </c>
      <c r="HI146" s="343">
        <f t="shared" si="2743"/>
        <v>113007.22923078568</v>
      </c>
      <c r="HJ146" s="343">
        <f t="shared" si="2743"/>
        <v>113007.22923078568</v>
      </c>
      <c r="HK146" s="343">
        <f t="shared" si="2743"/>
        <v>165839.4923333741</v>
      </c>
      <c r="HL146" s="343">
        <f t="shared" si="2743"/>
        <v>165839.4923333741</v>
      </c>
      <c r="HM146" s="343">
        <f t="shared" si="2743"/>
        <v>165839.4923333741</v>
      </c>
      <c r="HN146" s="343">
        <f t="shared" si="2743"/>
        <v>165839.4923333741</v>
      </c>
      <c r="HO146" s="343">
        <f t="shared" si="2743"/>
        <v>165839.4923333741</v>
      </c>
      <c r="HP146" s="343">
        <f t="shared" si="2743"/>
        <v>165839.4923333741</v>
      </c>
      <c r="HQ146" s="343">
        <f t="shared" si="2743"/>
        <v>165839.4923333741</v>
      </c>
      <c r="HR146" s="343">
        <f t="shared" si="2743"/>
        <v>165839.4923333741</v>
      </c>
      <c r="HS146" s="343">
        <f t="shared" si="2743"/>
        <v>165839.4923333741</v>
      </c>
      <c r="HT146" s="343">
        <f t="shared" si="2743"/>
        <v>165839.4923333741</v>
      </c>
      <c r="HU146" s="343">
        <f t="shared" si="2743"/>
        <v>165839.4923333741</v>
      </c>
      <c r="HV146" s="343">
        <f t="shared" si="2743"/>
        <v>165839.4923333741</v>
      </c>
      <c r="HW146" s="343">
        <f t="shared" ref="HW146:IB146" si="2744">HW142-HW144-HW145</f>
        <v>219786.3670705203</v>
      </c>
      <c r="HX146" s="343">
        <f t="shared" si="2744"/>
        <v>219786.3670705203</v>
      </c>
      <c r="HY146" s="343">
        <f t="shared" si="2744"/>
        <v>219786.3670705203</v>
      </c>
      <c r="HZ146" s="343">
        <f t="shared" si="2744"/>
        <v>219786.3670705203</v>
      </c>
      <c r="IA146" s="343">
        <f t="shared" si="2744"/>
        <v>219786.3670705203</v>
      </c>
      <c r="IB146" s="343">
        <f t="shared" si="2744"/>
        <v>0</v>
      </c>
      <c r="ID146" s="279" t="s">
        <v>923</v>
      </c>
      <c r="IE146" s="72" t="s">
        <v>337</v>
      </c>
      <c r="IF146" s="1116">
        <f t="shared" si="2736"/>
        <v>0</v>
      </c>
      <c r="IG146" s="1116">
        <f t="shared" si="2736"/>
        <v>0</v>
      </c>
      <c r="IH146" s="1116">
        <f t="shared" si="2736"/>
        <v>0</v>
      </c>
      <c r="II146" s="1116">
        <f t="shared" si="2736"/>
        <v>0</v>
      </c>
      <c r="IJ146" s="1116">
        <f t="shared" si="2736"/>
        <v>0</v>
      </c>
      <c r="IK146" s="1116">
        <f t="shared" si="2736"/>
        <v>0</v>
      </c>
      <c r="IL146" s="1116">
        <f t="shared" si="2736"/>
        <v>0</v>
      </c>
      <c r="IM146" s="1116">
        <f t="shared" si="2736"/>
        <v>0</v>
      </c>
      <c r="IN146" s="1116">
        <f t="shared" si="2736"/>
        <v>0</v>
      </c>
      <c r="IO146" s="1116">
        <f t="shared" si="2736"/>
        <v>0</v>
      </c>
      <c r="IP146" s="1116">
        <f t="shared" si="2736"/>
        <v>0</v>
      </c>
      <c r="IQ146" s="1116">
        <f t="shared" si="2736"/>
        <v>0</v>
      </c>
      <c r="IR146" s="1116">
        <f t="shared" si="2736"/>
        <v>0</v>
      </c>
      <c r="IS146" s="1116">
        <f t="shared" si="2736"/>
        <v>0</v>
      </c>
      <c r="IT146" s="1116">
        <f t="shared" si="2736"/>
        <v>126968.34663744509</v>
      </c>
      <c r="IU146" s="1116">
        <f t="shared" si="2736"/>
        <v>735155.40774447145</v>
      </c>
      <c r="IV146" s="1116">
        <f t="shared" si="2736"/>
        <v>1356086.7507694287</v>
      </c>
      <c r="IW146" s="1116">
        <f t="shared" si="2736"/>
        <v>1990073.9080004888</v>
      </c>
      <c r="IX146" s="1480">
        <f t="shared" si="2736"/>
        <v>1098931.8353526015</v>
      </c>
    </row>
    <row r="147" spans="3:259" x14ac:dyDescent="0.3">
      <c r="C147" s="279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82"/>
      <c r="Y147" s="279"/>
      <c r="Z147" s="27"/>
      <c r="AA147" s="27"/>
      <c r="AB147" s="27"/>
      <c r="AC147" s="27"/>
      <c r="ID147" s="279"/>
      <c r="IE147" s="27"/>
      <c r="IF147" s="1116"/>
      <c r="IG147" s="1116" t="b">
        <f>+IG146+IG145=IG142</f>
        <v>1</v>
      </c>
      <c r="IH147" s="1116" t="b">
        <f t="shared" ref="IH147:IX147" si="2745">+IH146+IH145=IH142</f>
        <v>1</v>
      </c>
      <c r="II147" s="1116" t="b">
        <f t="shared" si="2745"/>
        <v>1</v>
      </c>
      <c r="IJ147" s="1116" t="b">
        <f t="shared" si="2745"/>
        <v>1</v>
      </c>
      <c r="IK147" s="1116" t="b">
        <f t="shared" si="2745"/>
        <v>1</v>
      </c>
      <c r="IL147" s="1116" t="b">
        <f t="shared" si="2745"/>
        <v>1</v>
      </c>
      <c r="IM147" s="1116" t="b">
        <f t="shared" si="2745"/>
        <v>1</v>
      </c>
      <c r="IN147" s="1116">
        <f>+IN146+IN145-IN142</f>
        <v>0</v>
      </c>
      <c r="IO147" s="1116">
        <f>+IO146+IO145-IO142</f>
        <v>0</v>
      </c>
      <c r="IP147" s="1116" t="b">
        <f t="shared" si="2745"/>
        <v>1</v>
      </c>
      <c r="IQ147" s="1116" t="b">
        <f t="shared" si="2745"/>
        <v>1</v>
      </c>
      <c r="IR147" s="1116" t="b">
        <f t="shared" si="2745"/>
        <v>1</v>
      </c>
      <c r="IS147" s="1116" t="b">
        <f t="shared" si="2745"/>
        <v>1</v>
      </c>
      <c r="IT147" s="1116" t="b">
        <f t="shared" si="2745"/>
        <v>1</v>
      </c>
      <c r="IU147" s="1116">
        <f>+IU146+IU145-IU142</f>
        <v>0</v>
      </c>
      <c r="IV147" s="1116" t="b">
        <f t="shared" si="2745"/>
        <v>1</v>
      </c>
      <c r="IW147" s="1116">
        <f>+IW146+IW145-IW142</f>
        <v>0</v>
      </c>
      <c r="IX147" s="1116" t="b">
        <f t="shared" si="2745"/>
        <v>1</v>
      </c>
    </row>
    <row r="148" spans="3:259" x14ac:dyDescent="0.3">
      <c r="C148" s="403" t="s">
        <v>340</v>
      </c>
      <c r="D148" s="308" t="s">
        <v>338</v>
      </c>
      <c r="E148" s="307"/>
      <c r="F148" s="307"/>
      <c r="G148" s="307"/>
      <c r="H148" s="307"/>
      <c r="I148" s="307"/>
      <c r="J148" s="307"/>
      <c r="K148" s="307"/>
      <c r="L148" s="307"/>
      <c r="M148" s="307"/>
      <c r="N148" s="307"/>
      <c r="O148" s="307"/>
      <c r="P148" s="307"/>
      <c r="Q148" s="307"/>
      <c r="R148" s="307"/>
      <c r="S148" s="307"/>
      <c r="T148" s="307"/>
      <c r="U148" s="307"/>
      <c r="V148" s="307"/>
      <c r="W148" s="392"/>
      <c r="Y148" s="403" t="s">
        <v>340</v>
      </c>
      <c r="Z148" s="1457" t="s">
        <v>338</v>
      </c>
      <c r="AA148" s="307"/>
      <c r="AB148" s="1446" t="s">
        <v>1582</v>
      </c>
      <c r="AC148" s="307"/>
      <c r="AD148" s="307"/>
      <c r="AE148" s="307"/>
      <c r="AF148" s="307"/>
      <c r="AG148" s="307"/>
      <c r="AH148" s="307"/>
      <c r="AI148" s="307"/>
      <c r="AJ148" s="307"/>
      <c r="AK148" s="307"/>
      <c r="AL148" s="307"/>
      <c r="AM148" s="307"/>
      <c r="AN148" s="307"/>
      <c r="AO148" s="307"/>
      <c r="AP148" s="307"/>
      <c r="AQ148" s="307"/>
      <c r="AR148" s="307"/>
      <c r="AS148" s="307"/>
      <c r="AT148" s="307"/>
      <c r="AU148" s="307"/>
      <c r="AV148" s="307"/>
      <c r="AW148" s="307"/>
      <c r="AX148" s="307"/>
      <c r="AY148" s="307"/>
      <c r="AZ148" s="307"/>
      <c r="BA148" s="307"/>
      <c r="BB148" s="307"/>
      <c r="BC148" s="307"/>
      <c r="BD148" s="307"/>
      <c r="BE148" s="307"/>
      <c r="BF148" s="307"/>
      <c r="BG148" s="307"/>
      <c r="BH148" s="307"/>
      <c r="BI148" s="307"/>
      <c r="BJ148" s="307"/>
      <c r="BK148" s="307"/>
      <c r="BL148" s="307"/>
      <c r="BM148" s="307"/>
      <c r="BN148" s="307"/>
      <c r="BO148" s="307"/>
      <c r="BP148" s="307"/>
      <c r="BQ148" s="307"/>
      <c r="BR148" s="307"/>
      <c r="BS148" s="307"/>
      <c r="BT148" s="307"/>
      <c r="BU148" s="307"/>
      <c r="BV148" s="307"/>
      <c r="BW148" s="307"/>
      <c r="BX148" s="307"/>
      <c r="BY148" s="307"/>
      <c r="BZ148" s="307"/>
      <c r="CA148" s="307"/>
      <c r="CB148" s="307"/>
      <c r="CC148" s="307"/>
      <c r="CD148" s="307"/>
      <c r="CE148" s="307"/>
      <c r="CF148" s="307"/>
      <c r="CG148" s="307"/>
      <c r="CH148" s="307"/>
      <c r="CI148" s="307"/>
      <c r="CJ148" s="307"/>
      <c r="CK148" s="307"/>
      <c r="CL148" s="307"/>
      <c r="CM148" s="307"/>
      <c r="CN148" s="307"/>
      <c r="CO148" s="307"/>
      <c r="CP148" s="307"/>
      <c r="CQ148" s="307"/>
      <c r="CR148" s="307"/>
      <c r="CS148" s="307"/>
      <c r="CT148" s="307"/>
      <c r="CU148" s="307"/>
      <c r="CV148" s="307"/>
      <c r="CW148" s="307"/>
      <c r="CX148" s="307"/>
      <c r="CY148" s="307"/>
      <c r="CZ148" s="307"/>
      <c r="DA148" s="307"/>
      <c r="DB148" s="307"/>
      <c r="DC148" s="307"/>
      <c r="DD148" s="307"/>
      <c r="DE148" s="307"/>
      <c r="DF148" s="307"/>
      <c r="DG148" s="307"/>
      <c r="DH148" s="307"/>
      <c r="DI148" s="307"/>
      <c r="DJ148" s="307"/>
      <c r="DK148" s="307"/>
      <c r="DL148" s="307"/>
      <c r="DM148" s="307"/>
      <c r="DN148" s="307"/>
      <c r="DO148" s="307"/>
      <c r="DP148" s="307"/>
      <c r="DQ148" s="307"/>
      <c r="DR148" s="307"/>
      <c r="DS148" s="307"/>
      <c r="DT148" s="307"/>
      <c r="DU148" s="307"/>
      <c r="DV148" s="307"/>
      <c r="DW148" s="307"/>
      <c r="DX148" s="307"/>
      <c r="DY148" s="307"/>
      <c r="DZ148" s="307"/>
      <c r="EA148" s="307"/>
      <c r="EB148" s="307"/>
      <c r="EC148" s="307"/>
      <c r="ED148" s="307"/>
      <c r="EE148" s="307"/>
      <c r="EF148" s="307"/>
      <c r="EG148" s="307"/>
      <c r="EH148" s="307"/>
      <c r="EI148" s="307"/>
      <c r="EJ148" s="307"/>
      <c r="EK148" s="307"/>
      <c r="EL148" s="307"/>
      <c r="EM148" s="307"/>
      <c r="EN148" s="307"/>
      <c r="EO148" s="307"/>
      <c r="EP148" s="307"/>
      <c r="EQ148" s="307"/>
      <c r="ER148" s="307"/>
      <c r="ES148" s="307"/>
      <c r="ET148" s="307"/>
      <c r="EU148" s="307"/>
      <c r="EV148" s="307"/>
      <c r="EW148" s="307"/>
      <c r="EX148" s="307"/>
      <c r="EY148" s="307"/>
      <c r="EZ148" s="307"/>
      <c r="FA148" s="307"/>
      <c r="FB148" s="307"/>
      <c r="FC148" s="307"/>
      <c r="FD148" s="307"/>
      <c r="FE148" s="307"/>
      <c r="FF148" s="307"/>
      <c r="FG148" s="307"/>
      <c r="FH148" s="307"/>
      <c r="FI148" s="307"/>
      <c r="FJ148" s="307"/>
      <c r="FK148" s="307"/>
      <c r="FL148" s="307"/>
      <c r="FM148" s="307"/>
      <c r="FN148" s="307"/>
      <c r="FO148" s="307"/>
      <c r="FP148" s="307"/>
      <c r="FQ148" s="307"/>
      <c r="FR148" s="307"/>
      <c r="FS148" s="307"/>
      <c r="FT148" s="307"/>
      <c r="FU148" s="307"/>
      <c r="FV148" s="307"/>
      <c r="FW148" s="307"/>
      <c r="FX148" s="307"/>
      <c r="FY148" s="307"/>
      <c r="FZ148" s="307"/>
      <c r="GA148" s="307"/>
      <c r="GB148" s="307"/>
      <c r="GC148" s="307"/>
      <c r="GD148" s="307"/>
      <c r="GE148" s="307"/>
      <c r="GF148" s="307"/>
      <c r="GG148" s="307"/>
      <c r="GH148" s="307"/>
      <c r="GI148" s="307"/>
      <c r="GJ148" s="307"/>
      <c r="GK148" s="307"/>
      <c r="GL148" s="307"/>
      <c r="GM148" s="307"/>
      <c r="GN148" s="307"/>
      <c r="GO148" s="307"/>
      <c r="GP148" s="307"/>
      <c r="GQ148" s="307"/>
      <c r="GR148" s="307"/>
      <c r="GS148" s="307"/>
      <c r="GT148" s="307"/>
      <c r="GU148" s="307"/>
      <c r="GV148" s="307"/>
      <c r="GW148" s="307"/>
      <c r="GX148" s="307"/>
      <c r="GY148" s="307"/>
      <c r="GZ148" s="307"/>
      <c r="HA148" s="307"/>
      <c r="HB148" s="307"/>
      <c r="HC148" s="307"/>
      <c r="HD148" s="307"/>
      <c r="HE148" s="307"/>
      <c r="HF148" s="307"/>
      <c r="HG148" s="307"/>
      <c r="HH148" s="307"/>
      <c r="HI148" s="307"/>
      <c r="HJ148" s="307"/>
      <c r="HK148" s="307"/>
      <c r="HL148" s="307"/>
      <c r="HM148" s="307"/>
      <c r="HN148" s="307"/>
      <c r="HO148" s="307"/>
      <c r="HP148" s="307"/>
      <c r="HQ148" s="307"/>
      <c r="HR148" s="307"/>
      <c r="HS148" s="307"/>
      <c r="HT148" s="307"/>
      <c r="HU148" s="307"/>
      <c r="HV148" s="307"/>
      <c r="HW148" s="307"/>
      <c r="HX148" s="307"/>
      <c r="HY148" s="307"/>
      <c r="HZ148" s="307"/>
      <c r="IA148" s="307"/>
      <c r="IB148" s="307"/>
      <c r="ID148" s="403" t="s">
        <v>340</v>
      </c>
      <c r="IE148" s="308" t="s">
        <v>338</v>
      </c>
      <c r="IF148" s="307"/>
      <c r="IG148" s="307"/>
      <c r="IH148" s="307"/>
      <c r="II148" s="307"/>
      <c r="IJ148" s="307"/>
      <c r="IK148" s="307"/>
      <c r="IL148" s="307"/>
      <c r="IM148" s="307"/>
      <c r="IN148" s="307"/>
      <c r="IO148" s="307"/>
      <c r="IP148" s="307"/>
      <c r="IQ148" s="307"/>
      <c r="IR148" s="307"/>
      <c r="IS148" s="307"/>
      <c r="IT148" s="307"/>
      <c r="IU148" s="307"/>
      <c r="IV148" s="307"/>
      <c r="IW148" s="307"/>
      <c r="IX148" s="392"/>
    </row>
    <row r="149" spans="3:259" x14ac:dyDescent="0.3">
      <c r="C149" s="279" t="s">
        <v>330</v>
      </c>
      <c r="D149" s="27"/>
      <c r="E149" s="343"/>
      <c r="F149" s="343">
        <v>0</v>
      </c>
      <c r="G149" s="343">
        <f>F154</f>
        <v>7038400</v>
      </c>
      <c r="H149" s="343">
        <f t="shared" ref="H149:W149" si="2746">G154</f>
        <v>7057168</v>
      </c>
      <c r="I149" s="343">
        <f t="shared" si="2746"/>
        <v>7076311.3599999994</v>
      </c>
      <c r="J149" s="343">
        <f t="shared" si="2746"/>
        <v>7095837.587199999</v>
      </c>
      <c r="K149" s="343">
        <f t="shared" si="2746"/>
        <v>7115754.3389439993</v>
      </c>
      <c r="L149" s="343">
        <f t="shared" si="2746"/>
        <v>7136069.4257228794</v>
      </c>
      <c r="M149" s="343">
        <f t="shared" si="2746"/>
        <v>7156790.8142373357</v>
      </c>
      <c r="N149" s="343">
        <f t="shared" si="2746"/>
        <v>7177926.6305220835</v>
      </c>
      <c r="O149" s="343">
        <f t="shared" si="2746"/>
        <v>7199485.1631325241</v>
      </c>
      <c r="P149" s="343">
        <f t="shared" si="2746"/>
        <v>7221474.8663951755</v>
      </c>
      <c r="Q149" s="343">
        <f t="shared" si="2746"/>
        <v>7243904.3637230787</v>
      </c>
      <c r="R149" s="343">
        <f t="shared" si="2746"/>
        <v>7266782.4509975407</v>
      </c>
      <c r="S149" s="343">
        <f t="shared" si="2746"/>
        <v>7290118.1000174917</v>
      </c>
      <c r="T149" s="343">
        <f t="shared" si="2746"/>
        <v>7313920.4620178398</v>
      </c>
      <c r="U149" s="343">
        <f t="shared" si="2746"/>
        <v>7338198.8712581955</v>
      </c>
      <c r="V149" s="343">
        <f t="shared" si="2746"/>
        <v>7362962.8486833591</v>
      </c>
      <c r="W149" s="393">
        <f t="shared" si="2746"/>
        <v>3078425.8773570918</v>
      </c>
      <c r="Y149" s="279" t="s">
        <v>330</v>
      </c>
      <c r="Z149" s="27"/>
      <c r="AA149" s="343"/>
      <c r="AB149" s="343">
        <v>0</v>
      </c>
      <c r="AC149" s="343">
        <f>AB154</f>
        <v>0</v>
      </c>
      <c r="AD149" s="343">
        <f t="shared" ref="AD149:AF149" si="2747">AC154</f>
        <v>0</v>
      </c>
      <c r="AE149" s="343">
        <f t="shared" si="2747"/>
        <v>0</v>
      </c>
      <c r="AF149" s="343">
        <f t="shared" si="2747"/>
        <v>0</v>
      </c>
      <c r="AG149" s="343">
        <f t="shared" ref="AG149:AR149" si="2748">AF154</f>
        <v>3510000</v>
      </c>
      <c r="AH149" s="343">
        <f t="shared" si="2748"/>
        <v>2925000</v>
      </c>
      <c r="AI149" s="343">
        <f t="shared" si="2748"/>
        <v>2340000</v>
      </c>
      <c r="AJ149" s="343">
        <f t="shared" si="2748"/>
        <v>1755000</v>
      </c>
      <c r="AK149" s="343">
        <f t="shared" si="2748"/>
        <v>1170000</v>
      </c>
      <c r="AL149" s="343">
        <f t="shared" si="2748"/>
        <v>585000</v>
      </c>
      <c r="AM149" s="343">
        <f t="shared" si="2748"/>
        <v>7038400</v>
      </c>
      <c r="AN149" s="343">
        <f t="shared" si="2748"/>
        <v>6451866.666666667</v>
      </c>
      <c r="AO149" s="343">
        <f t="shared" si="2748"/>
        <v>5865333.333333334</v>
      </c>
      <c r="AP149" s="343">
        <f t="shared" si="2748"/>
        <v>5278800.0000000009</v>
      </c>
      <c r="AQ149" s="343">
        <f t="shared" si="2748"/>
        <v>4692266.6666666679</v>
      </c>
      <c r="AR149" s="343">
        <f t="shared" si="2748"/>
        <v>4105733.3333333344</v>
      </c>
      <c r="AS149" s="343">
        <f t="shared" ref="AS149:DD149" si="2749">AR154</f>
        <v>3519200.0000000009</v>
      </c>
      <c r="AT149" s="343">
        <f t="shared" si="2749"/>
        <v>2932666.6666666674</v>
      </c>
      <c r="AU149" s="343">
        <f t="shared" si="2749"/>
        <v>2346133.333333334</v>
      </c>
      <c r="AV149" s="343">
        <f t="shared" si="2749"/>
        <v>1759600.0000000005</v>
      </c>
      <c r="AW149" s="343">
        <f t="shared" si="2749"/>
        <v>1173066.666666667</v>
      </c>
      <c r="AX149" s="343">
        <f t="shared" si="2749"/>
        <v>586533.3333333336</v>
      </c>
      <c r="AY149" s="343">
        <f t="shared" si="2749"/>
        <v>7057168.0000000009</v>
      </c>
      <c r="AZ149" s="343">
        <f t="shared" si="2749"/>
        <v>6469070.6666666679</v>
      </c>
      <c r="BA149" s="343">
        <f t="shared" si="2749"/>
        <v>5880973.3333333349</v>
      </c>
      <c r="BB149" s="343">
        <f t="shared" si="2749"/>
        <v>5292876.0000000019</v>
      </c>
      <c r="BC149" s="343">
        <f t="shared" si="2749"/>
        <v>4704778.6666666688</v>
      </c>
      <c r="BD149" s="343">
        <f t="shared" si="2749"/>
        <v>4116681.3333333354</v>
      </c>
      <c r="BE149" s="343">
        <f t="shared" si="2749"/>
        <v>3528584.0000000019</v>
      </c>
      <c r="BF149" s="343">
        <f t="shared" si="2749"/>
        <v>2940486.6666666684</v>
      </c>
      <c r="BG149" s="343">
        <f t="shared" si="2749"/>
        <v>2352389.3333333349</v>
      </c>
      <c r="BH149" s="343">
        <f t="shared" si="2749"/>
        <v>1764292.0000000014</v>
      </c>
      <c r="BI149" s="343">
        <f t="shared" si="2749"/>
        <v>1176194.6666666679</v>
      </c>
      <c r="BJ149" s="343">
        <f t="shared" si="2749"/>
        <v>588097.33333333454</v>
      </c>
      <c r="BK149" s="343">
        <f t="shared" si="2749"/>
        <v>7076311.3600000022</v>
      </c>
      <c r="BL149" s="343">
        <f t="shared" si="2749"/>
        <v>6486618.7466666689</v>
      </c>
      <c r="BM149" s="343">
        <f t="shared" si="2749"/>
        <v>5896926.1333333356</v>
      </c>
      <c r="BN149" s="343">
        <f t="shared" si="2749"/>
        <v>5307233.5200000023</v>
      </c>
      <c r="BO149" s="343">
        <f t="shared" si="2749"/>
        <v>4717540.9066666691</v>
      </c>
      <c r="BP149" s="343">
        <f t="shared" si="2749"/>
        <v>4127848.2933333358</v>
      </c>
      <c r="BQ149" s="343">
        <f t="shared" si="2749"/>
        <v>3538155.6800000025</v>
      </c>
      <c r="BR149" s="343">
        <f t="shared" si="2749"/>
        <v>2948463.0666666692</v>
      </c>
      <c r="BS149" s="343">
        <f t="shared" si="2749"/>
        <v>2358770.4533333359</v>
      </c>
      <c r="BT149" s="343">
        <f t="shared" si="2749"/>
        <v>1769077.8400000026</v>
      </c>
      <c r="BU149" s="343">
        <f t="shared" si="2749"/>
        <v>1179385.2266666694</v>
      </c>
      <c r="BV149" s="343">
        <f t="shared" si="2749"/>
        <v>589692.61333333596</v>
      </c>
      <c r="BW149" s="343">
        <f t="shared" si="2749"/>
        <v>7095837.5872000027</v>
      </c>
      <c r="BX149" s="343">
        <f t="shared" si="2749"/>
        <v>6504517.788266669</v>
      </c>
      <c r="BY149" s="343">
        <f t="shared" si="2749"/>
        <v>5913197.9893333353</v>
      </c>
      <c r="BZ149" s="343">
        <f t="shared" si="2749"/>
        <v>5321878.1904000016</v>
      </c>
      <c r="CA149" s="343">
        <f t="shared" si="2749"/>
        <v>4730558.3914666679</v>
      </c>
      <c r="CB149" s="343">
        <f t="shared" si="2749"/>
        <v>4139238.5925333346</v>
      </c>
      <c r="CC149" s="343">
        <f t="shared" si="2749"/>
        <v>3547918.7936000014</v>
      </c>
      <c r="CD149" s="343">
        <f t="shared" si="2749"/>
        <v>2956598.9946666681</v>
      </c>
      <c r="CE149" s="343">
        <f t="shared" si="2749"/>
        <v>2365279.1957333349</v>
      </c>
      <c r="CF149" s="343">
        <f t="shared" si="2749"/>
        <v>1773959.3968000016</v>
      </c>
      <c r="CG149" s="343">
        <f t="shared" si="2749"/>
        <v>1182639.5978666684</v>
      </c>
      <c r="CH149" s="343">
        <f t="shared" si="2749"/>
        <v>591319.798933335</v>
      </c>
      <c r="CI149" s="343">
        <f t="shared" si="2749"/>
        <v>7115754.3389440011</v>
      </c>
      <c r="CJ149" s="343">
        <f t="shared" si="2749"/>
        <v>6522774.8106986675</v>
      </c>
      <c r="CK149" s="343">
        <f t="shared" si="2749"/>
        <v>5929795.282453334</v>
      </c>
      <c r="CL149" s="343">
        <f t="shared" si="2749"/>
        <v>5336815.7542080004</v>
      </c>
      <c r="CM149" s="343">
        <f t="shared" si="2749"/>
        <v>4743836.2259626668</v>
      </c>
      <c r="CN149" s="343">
        <f t="shared" si="2749"/>
        <v>4150856.6977173332</v>
      </c>
      <c r="CO149" s="343">
        <f t="shared" si="2749"/>
        <v>3557877.1694719996</v>
      </c>
      <c r="CP149" s="343">
        <f t="shared" si="2749"/>
        <v>2964897.641226666</v>
      </c>
      <c r="CQ149" s="343">
        <f t="shared" si="2749"/>
        <v>2371918.1129813325</v>
      </c>
      <c r="CR149" s="343">
        <f t="shared" si="2749"/>
        <v>1778938.5847359991</v>
      </c>
      <c r="CS149" s="343">
        <f t="shared" si="2749"/>
        <v>1185959.0564906658</v>
      </c>
      <c r="CT149" s="343">
        <f t="shared" si="2749"/>
        <v>592979.52824533242</v>
      </c>
      <c r="CU149" s="343">
        <f t="shared" si="2749"/>
        <v>7136069.4257228794</v>
      </c>
      <c r="CV149" s="343">
        <f t="shared" si="2749"/>
        <v>6541396.9735793062</v>
      </c>
      <c r="CW149" s="343">
        <f t="shared" si="2749"/>
        <v>5946724.521435733</v>
      </c>
      <c r="CX149" s="343">
        <f t="shared" si="2749"/>
        <v>5352052.0692921598</v>
      </c>
      <c r="CY149" s="343">
        <f t="shared" si="2749"/>
        <v>4757379.6171485865</v>
      </c>
      <c r="CZ149" s="343">
        <f t="shared" si="2749"/>
        <v>4162707.1650050133</v>
      </c>
      <c r="DA149" s="343">
        <f t="shared" si="2749"/>
        <v>3568034.7128614401</v>
      </c>
      <c r="DB149" s="343">
        <f t="shared" si="2749"/>
        <v>2973362.2607178669</v>
      </c>
      <c r="DC149" s="343">
        <f t="shared" si="2749"/>
        <v>2378689.8085742937</v>
      </c>
      <c r="DD149" s="343">
        <f t="shared" si="2749"/>
        <v>1784017.3564307205</v>
      </c>
      <c r="DE149" s="343">
        <f t="shared" ref="DE149:FP149" si="2750">DD154</f>
        <v>1189344.9042871473</v>
      </c>
      <c r="DF149" s="343">
        <f t="shared" si="2750"/>
        <v>594672.45214357402</v>
      </c>
      <c r="DG149" s="343">
        <f t="shared" si="2750"/>
        <v>7156790.8142373385</v>
      </c>
      <c r="DH149" s="343">
        <f t="shared" si="2750"/>
        <v>6560391.5797175607</v>
      </c>
      <c r="DI149" s="343">
        <f t="shared" si="2750"/>
        <v>5963992.3451977829</v>
      </c>
      <c r="DJ149" s="343">
        <f t="shared" si="2750"/>
        <v>5367593.110678005</v>
      </c>
      <c r="DK149" s="343">
        <f t="shared" si="2750"/>
        <v>4771193.8761582272</v>
      </c>
      <c r="DL149" s="343">
        <f t="shared" si="2750"/>
        <v>4174794.6416384489</v>
      </c>
      <c r="DM149" s="343">
        <f t="shared" si="2750"/>
        <v>3578395.4071186706</v>
      </c>
      <c r="DN149" s="343">
        <f t="shared" si="2750"/>
        <v>2981996.1725988924</v>
      </c>
      <c r="DO149" s="343">
        <f t="shared" si="2750"/>
        <v>2385596.9380791141</v>
      </c>
      <c r="DP149" s="343">
        <f t="shared" si="2750"/>
        <v>1789197.7035593358</v>
      </c>
      <c r="DQ149" s="343">
        <f t="shared" si="2750"/>
        <v>1192798.4690395575</v>
      </c>
      <c r="DR149" s="343">
        <f t="shared" si="2750"/>
        <v>596399.23451977933</v>
      </c>
      <c r="DS149" s="343">
        <f t="shared" si="2750"/>
        <v>7177926.6305220863</v>
      </c>
      <c r="DT149" s="343">
        <f t="shared" si="2750"/>
        <v>6579766.0779785793</v>
      </c>
      <c r="DU149" s="343">
        <f t="shared" si="2750"/>
        <v>5981605.5254350724</v>
      </c>
      <c r="DV149" s="343">
        <f t="shared" si="2750"/>
        <v>5383444.9728915654</v>
      </c>
      <c r="DW149" s="343">
        <f t="shared" si="2750"/>
        <v>4785284.4203480585</v>
      </c>
      <c r="DX149" s="343">
        <f t="shared" si="2750"/>
        <v>4187123.8678045515</v>
      </c>
      <c r="DY149" s="343">
        <f t="shared" si="2750"/>
        <v>3588963.3152610445</v>
      </c>
      <c r="DZ149" s="343">
        <f t="shared" si="2750"/>
        <v>2990802.7627175376</v>
      </c>
      <c r="EA149" s="343">
        <f t="shared" si="2750"/>
        <v>2392642.2101740306</v>
      </c>
      <c r="EB149" s="343">
        <f t="shared" si="2750"/>
        <v>1794481.6576305237</v>
      </c>
      <c r="EC149" s="343">
        <f t="shared" si="2750"/>
        <v>1196321.1050870167</v>
      </c>
      <c r="ED149" s="343">
        <f t="shared" si="2750"/>
        <v>598160.55254350964</v>
      </c>
      <c r="EE149" s="343">
        <f t="shared" si="2750"/>
        <v>7199485.1631325288</v>
      </c>
      <c r="EF149" s="343">
        <f t="shared" si="2750"/>
        <v>6599528.066204818</v>
      </c>
      <c r="EG149" s="343">
        <f t="shared" si="2750"/>
        <v>5999570.9692771072</v>
      </c>
      <c r="EH149" s="343">
        <f t="shared" si="2750"/>
        <v>5399613.8723493963</v>
      </c>
      <c r="EI149" s="343">
        <f t="shared" si="2750"/>
        <v>4799656.7754216855</v>
      </c>
      <c r="EJ149" s="343">
        <f t="shared" si="2750"/>
        <v>4199699.6784939747</v>
      </c>
      <c r="EK149" s="343">
        <f t="shared" si="2750"/>
        <v>3599742.5815662644</v>
      </c>
      <c r="EL149" s="343">
        <f t="shared" si="2750"/>
        <v>2999785.484638554</v>
      </c>
      <c r="EM149" s="343">
        <f t="shared" si="2750"/>
        <v>2399828.3877108437</v>
      </c>
      <c r="EN149" s="343">
        <f t="shared" si="2750"/>
        <v>1799871.2907831334</v>
      </c>
      <c r="EO149" s="343">
        <f t="shared" si="2750"/>
        <v>1199914.193855423</v>
      </c>
      <c r="EP149" s="343">
        <f t="shared" si="2750"/>
        <v>599957.09692771256</v>
      </c>
      <c r="EQ149" s="343">
        <f t="shared" si="2750"/>
        <v>7221474.8663951783</v>
      </c>
      <c r="ER149" s="343">
        <f t="shared" si="2750"/>
        <v>6619685.2941955803</v>
      </c>
      <c r="ES149" s="343">
        <f t="shared" si="2750"/>
        <v>6017895.7219959823</v>
      </c>
      <c r="ET149" s="343">
        <f t="shared" si="2750"/>
        <v>5416106.1497963844</v>
      </c>
      <c r="EU149" s="343">
        <f t="shared" si="2750"/>
        <v>4814316.5775967864</v>
      </c>
      <c r="EV149" s="343">
        <f t="shared" si="2750"/>
        <v>4212527.0053971885</v>
      </c>
      <c r="EW149" s="343">
        <f t="shared" si="2750"/>
        <v>3610737.4331975905</v>
      </c>
      <c r="EX149" s="343">
        <f t="shared" si="2750"/>
        <v>3008947.8609979926</v>
      </c>
      <c r="EY149" s="343">
        <f t="shared" si="2750"/>
        <v>2407158.2887983946</v>
      </c>
      <c r="EZ149" s="343">
        <f t="shared" si="2750"/>
        <v>1805368.7165987967</v>
      </c>
      <c r="FA149" s="343">
        <f t="shared" si="2750"/>
        <v>1203579.1443991987</v>
      </c>
      <c r="FB149" s="343">
        <f t="shared" si="2750"/>
        <v>601789.57219960063</v>
      </c>
      <c r="FC149" s="343">
        <f t="shared" si="2750"/>
        <v>7243904.3637230825</v>
      </c>
      <c r="FD149" s="343">
        <f t="shared" si="2750"/>
        <v>6640245.6667461591</v>
      </c>
      <c r="FE149" s="343">
        <f t="shared" si="2750"/>
        <v>6036586.9697692357</v>
      </c>
      <c r="FF149" s="343">
        <f t="shared" si="2750"/>
        <v>5432928.2727923123</v>
      </c>
      <c r="FG149" s="343">
        <f t="shared" si="2750"/>
        <v>4829269.5758153889</v>
      </c>
      <c r="FH149" s="343">
        <f t="shared" si="2750"/>
        <v>4225610.8788384655</v>
      </c>
      <c r="FI149" s="343">
        <f t="shared" si="2750"/>
        <v>3621952.1818615422</v>
      </c>
      <c r="FJ149" s="343">
        <f t="shared" si="2750"/>
        <v>3018293.4848846188</v>
      </c>
      <c r="FK149" s="343">
        <f t="shared" si="2750"/>
        <v>2414634.7879076954</v>
      </c>
      <c r="FL149" s="343">
        <f t="shared" si="2750"/>
        <v>1810976.090930772</v>
      </c>
      <c r="FM149" s="343">
        <f t="shared" si="2750"/>
        <v>1207317.3939538486</v>
      </c>
      <c r="FN149" s="343">
        <f t="shared" si="2750"/>
        <v>603658.69697692536</v>
      </c>
      <c r="FO149" s="343">
        <f t="shared" si="2750"/>
        <v>7266782.4509975435</v>
      </c>
      <c r="FP149" s="343">
        <f t="shared" si="2750"/>
        <v>6661217.246747748</v>
      </c>
      <c r="FQ149" s="343">
        <f t="shared" ref="FQ149:IB149" si="2751">FP154</f>
        <v>6055652.0424979525</v>
      </c>
      <c r="FR149" s="343">
        <f t="shared" si="2751"/>
        <v>5450086.8382481569</v>
      </c>
      <c r="FS149" s="343">
        <f t="shared" si="2751"/>
        <v>4844521.6339983614</v>
      </c>
      <c r="FT149" s="343">
        <f t="shared" si="2751"/>
        <v>4238956.4297485659</v>
      </c>
      <c r="FU149" s="343">
        <f t="shared" si="2751"/>
        <v>3633391.2254987708</v>
      </c>
      <c r="FV149" s="343">
        <f t="shared" si="2751"/>
        <v>3027826.0212489758</v>
      </c>
      <c r="FW149" s="343">
        <f t="shared" si="2751"/>
        <v>2422260.8169991807</v>
      </c>
      <c r="FX149" s="343">
        <f t="shared" si="2751"/>
        <v>1816695.6127493856</v>
      </c>
      <c r="FY149" s="343">
        <f t="shared" si="2751"/>
        <v>1211130.4084995906</v>
      </c>
      <c r="FZ149" s="343">
        <f t="shared" si="2751"/>
        <v>605565.20424979541</v>
      </c>
      <c r="GA149" s="343">
        <f t="shared" si="2751"/>
        <v>7290118.1000174927</v>
      </c>
      <c r="GB149" s="343">
        <f t="shared" si="2751"/>
        <v>6682608.2583493683</v>
      </c>
      <c r="GC149" s="343">
        <f t="shared" si="2751"/>
        <v>6075098.416681244</v>
      </c>
      <c r="GD149" s="343">
        <f t="shared" si="2751"/>
        <v>5467588.5750131197</v>
      </c>
      <c r="GE149" s="343">
        <f t="shared" si="2751"/>
        <v>4860078.7333449954</v>
      </c>
      <c r="GF149" s="343">
        <f t="shared" si="2751"/>
        <v>4252568.8916768711</v>
      </c>
      <c r="GG149" s="343">
        <f t="shared" si="2751"/>
        <v>3645059.0500087468</v>
      </c>
      <c r="GH149" s="343">
        <f t="shared" si="2751"/>
        <v>3037549.2083406225</v>
      </c>
      <c r="GI149" s="343">
        <f t="shared" si="2751"/>
        <v>2430039.3666724982</v>
      </c>
      <c r="GJ149" s="343">
        <f t="shared" si="2751"/>
        <v>1822529.5250043739</v>
      </c>
      <c r="GK149" s="343">
        <f t="shared" si="2751"/>
        <v>1215019.6833362496</v>
      </c>
      <c r="GL149" s="343">
        <f t="shared" si="2751"/>
        <v>607509.84166812513</v>
      </c>
      <c r="GM149" s="343">
        <f t="shared" si="2751"/>
        <v>7313920.4620178435</v>
      </c>
      <c r="GN149" s="343">
        <f t="shared" si="2751"/>
        <v>6704427.0901830234</v>
      </c>
      <c r="GO149" s="343">
        <f t="shared" si="2751"/>
        <v>6094933.7183482032</v>
      </c>
      <c r="GP149" s="343">
        <f t="shared" si="2751"/>
        <v>5485440.3465133831</v>
      </c>
      <c r="GQ149" s="343">
        <f t="shared" si="2751"/>
        <v>4875946.974678563</v>
      </c>
      <c r="GR149" s="343">
        <f t="shared" si="2751"/>
        <v>4266453.6028437428</v>
      </c>
      <c r="GS149" s="343">
        <f t="shared" si="2751"/>
        <v>3656960.2310089227</v>
      </c>
      <c r="GT149" s="343">
        <f t="shared" si="2751"/>
        <v>3047466.8591741025</v>
      </c>
      <c r="GU149" s="343">
        <f t="shared" si="2751"/>
        <v>2437973.4873392824</v>
      </c>
      <c r="GV149" s="343">
        <f t="shared" si="2751"/>
        <v>1828480.1155044623</v>
      </c>
      <c r="GW149" s="343">
        <f t="shared" si="2751"/>
        <v>1218986.7436696421</v>
      </c>
      <c r="GX149" s="343">
        <f t="shared" si="2751"/>
        <v>609493.37183482188</v>
      </c>
      <c r="GY149" s="343">
        <f t="shared" si="2751"/>
        <v>7338198.8712582011</v>
      </c>
      <c r="GZ149" s="343">
        <f t="shared" si="2751"/>
        <v>6726682.2986533511</v>
      </c>
      <c r="HA149" s="343">
        <f t="shared" si="2751"/>
        <v>6115165.7260485012</v>
      </c>
      <c r="HB149" s="343">
        <f t="shared" si="2751"/>
        <v>5503649.1534436513</v>
      </c>
      <c r="HC149" s="343">
        <f t="shared" si="2751"/>
        <v>4892132.5808388013</v>
      </c>
      <c r="HD149" s="343">
        <f t="shared" si="2751"/>
        <v>4280616.0082339514</v>
      </c>
      <c r="HE149" s="343">
        <f t="shared" si="2751"/>
        <v>3669099.4356291015</v>
      </c>
      <c r="HF149" s="343">
        <f t="shared" si="2751"/>
        <v>3057582.8630242515</v>
      </c>
      <c r="HG149" s="343">
        <f t="shared" si="2751"/>
        <v>2446066.2904194016</v>
      </c>
      <c r="HH149" s="343">
        <f t="shared" si="2751"/>
        <v>1834549.7178145517</v>
      </c>
      <c r="HI149" s="343">
        <f t="shared" si="2751"/>
        <v>1223033.1452097017</v>
      </c>
      <c r="HJ149" s="343">
        <f t="shared" si="2751"/>
        <v>611516.5726048518</v>
      </c>
      <c r="HK149" s="343">
        <f t="shared" si="2751"/>
        <v>7362962.8486833647</v>
      </c>
      <c r="HL149" s="343">
        <f t="shared" si="2751"/>
        <v>6749382.6112930849</v>
      </c>
      <c r="HM149" s="343">
        <f t="shared" si="2751"/>
        <v>6135802.3739028051</v>
      </c>
      <c r="HN149" s="343">
        <f t="shared" si="2751"/>
        <v>5522222.1365125254</v>
      </c>
      <c r="HO149" s="343">
        <f t="shared" si="2751"/>
        <v>4908641.8991222456</v>
      </c>
      <c r="HP149" s="343">
        <f t="shared" si="2751"/>
        <v>4295061.6617319658</v>
      </c>
      <c r="HQ149" s="343">
        <f t="shared" si="2751"/>
        <v>3681481.4243416856</v>
      </c>
      <c r="HR149" s="343">
        <f t="shared" si="2751"/>
        <v>3067901.1869514054</v>
      </c>
      <c r="HS149" s="343">
        <f t="shared" si="2751"/>
        <v>2454320.9495611251</v>
      </c>
      <c r="HT149" s="343">
        <f t="shared" si="2751"/>
        <v>1840740.7121708449</v>
      </c>
      <c r="HU149" s="343">
        <f t="shared" si="2751"/>
        <v>1227160.4747805647</v>
      </c>
      <c r="HV149" s="343">
        <f t="shared" si="2751"/>
        <v>613580.23739028443</v>
      </c>
      <c r="HW149" s="343">
        <f t="shared" si="2751"/>
        <v>3078425.8773571001</v>
      </c>
      <c r="HX149" s="343">
        <f t="shared" si="2751"/>
        <v>2462740.7018856807</v>
      </c>
      <c r="HY149" s="343">
        <f t="shared" si="2751"/>
        <v>1847055.5264142614</v>
      </c>
      <c r="HZ149" s="343">
        <f t="shared" si="2751"/>
        <v>1231370.3509428422</v>
      </c>
      <c r="IA149" s="343">
        <f t="shared" si="2751"/>
        <v>615685.17547142296</v>
      </c>
      <c r="IB149" s="343">
        <f t="shared" si="2751"/>
        <v>3.7252902984619141E-9</v>
      </c>
      <c r="ID149" s="279" t="s">
        <v>330</v>
      </c>
      <c r="IE149" s="27"/>
      <c r="IF149" s="1116">
        <f t="shared" ref="IF149:IX154" si="2752">+SUMIFS($AF149:$IB149,$AF$54:$IB$54,IF$56)</f>
        <v>0</v>
      </c>
      <c r="IG149" s="1484">
        <f>+AF149</f>
        <v>0</v>
      </c>
      <c r="IH149" s="1116">
        <f t="shared" ref="IH149:IX149" si="2753">+IG154</f>
        <v>7038400</v>
      </c>
      <c r="II149" s="1116">
        <f t="shared" si="2753"/>
        <v>7057168.0000000009</v>
      </c>
      <c r="IJ149" s="1116">
        <f t="shared" si="2753"/>
        <v>7076311.3600000022</v>
      </c>
      <c r="IK149" s="1116">
        <f t="shared" si="2753"/>
        <v>7095837.5872000018</v>
      </c>
      <c r="IL149" s="1116">
        <f t="shared" si="2753"/>
        <v>7115754.3389440002</v>
      </c>
      <c r="IM149" s="1116">
        <f t="shared" si="2753"/>
        <v>7136069.4257228794</v>
      </c>
      <c r="IN149" s="1116">
        <f t="shared" si="2753"/>
        <v>7156790.8142373366</v>
      </c>
      <c r="IO149" s="1116">
        <f t="shared" si="2753"/>
        <v>7177926.6305220844</v>
      </c>
      <c r="IP149" s="1116">
        <f t="shared" si="2753"/>
        <v>7199485.163132525</v>
      </c>
      <c r="IQ149" s="1116">
        <f t="shared" si="2753"/>
        <v>7221474.8663951745</v>
      </c>
      <c r="IR149" s="1116">
        <f t="shared" si="2753"/>
        <v>7243904.3637230778</v>
      </c>
      <c r="IS149" s="1116">
        <f t="shared" si="2753"/>
        <v>7266782.4509975398</v>
      </c>
      <c r="IT149" s="1116">
        <f t="shared" si="2753"/>
        <v>7290118.1000174889</v>
      </c>
      <c r="IU149" s="1116">
        <f t="shared" si="2753"/>
        <v>7313920.4620178388</v>
      </c>
      <c r="IV149" s="1116">
        <f t="shared" si="2753"/>
        <v>7338198.8712581946</v>
      </c>
      <c r="IW149" s="1116">
        <f t="shared" si="2753"/>
        <v>7362962.8486833572</v>
      </c>
      <c r="IX149" s="1480">
        <f t="shared" si="2753"/>
        <v>3078425.8773570918</v>
      </c>
    </row>
    <row r="150" spans="3:259" x14ac:dyDescent="0.3">
      <c r="C150" s="279" t="s">
        <v>331</v>
      </c>
      <c r="D150" s="27"/>
      <c r="E150" s="343"/>
      <c r="F150" s="343">
        <f>F139+G139</f>
        <v>11133400</v>
      </c>
      <c r="G150" s="343">
        <f>H139</f>
        <v>7057168</v>
      </c>
      <c r="H150" s="394">
        <f t="shared" ref="H150:V150" si="2754">I139</f>
        <v>7076311.3600000003</v>
      </c>
      <c r="I150" s="394">
        <f t="shared" si="2754"/>
        <v>7095837.5872</v>
      </c>
      <c r="J150" s="394">
        <f t="shared" si="2754"/>
        <v>7115754.3389440002</v>
      </c>
      <c r="K150" s="394">
        <f t="shared" si="2754"/>
        <v>7136069.4257228803</v>
      </c>
      <c r="L150" s="394">
        <f t="shared" si="2754"/>
        <v>7156790.8142373376</v>
      </c>
      <c r="M150" s="394">
        <f t="shared" si="2754"/>
        <v>7177926.6305220844</v>
      </c>
      <c r="N150" s="394">
        <f t="shared" si="2754"/>
        <v>7199485.163132526</v>
      </c>
      <c r="O150" s="394">
        <f t="shared" si="2754"/>
        <v>7221474.8663951764</v>
      </c>
      <c r="P150" s="394">
        <f t="shared" si="2754"/>
        <v>7243904.3637230797</v>
      </c>
      <c r="Q150" s="394">
        <f t="shared" si="2754"/>
        <v>7266782.4509975417</v>
      </c>
      <c r="R150" s="394">
        <f t="shared" si="2754"/>
        <v>7290118.1000174927</v>
      </c>
      <c r="S150" s="394">
        <f t="shared" si="2754"/>
        <v>7313920.4620178426</v>
      </c>
      <c r="T150" s="394">
        <f t="shared" si="2754"/>
        <v>7338198.8712581992</v>
      </c>
      <c r="U150" s="394">
        <f t="shared" si="2754"/>
        <v>7362962.8486833628</v>
      </c>
      <c r="V150" s="394">
        <f t="shared" si="2754"/>
        <v>3078425.8773570959</v>
      </c>
      <c r="W150" s="393"/>
      <c r="Y150" s="279" t="s">
        <v>331</v>
      </c>
      <c r="Z150" s="27"/>
      <c r="AA150" s="343"/>
      <c r="AB150" s="343">
        <f t="shared" ref="AB150:AC150" si="2755">AB139</f>
        <v>0</v>
      </c>
      <c r="AC150" s="343">
        <f t="shared" si="2755"/>
        <v>0</v>
      </c>
      <c r="AD150" s="343">
        <f t="shared" ref="AD150:AF150" si="2756">AD139</f>
        <v>0</v>
      </c>
      <c r="AE150" s="343">
        <f t="shared" si="2756"/>
        <v>0</v>
      </c>
      <c r="AF150" s="343">
        <f t="shared" si="2756"/>
        <v>4095000</v>
      </c>
      <c r="AG150" s="394">
        <f t="shared" ref="AG150:AK150" si="2757">AH139</f>
        <v>0</v>
      </c>
      <c r="AH150" s="394">
        <f t="shared" si="2757"/>
        <v>0</v>
      </c>
      <c r="AI150" s="394">
        <f t="shared" si="2757"/>
        <v>0</v>
      </c>
      <c r="AJ150" s="394">
        <f t="shared" si="2757"/>
        <v>0</v>
      </c>
      <c r="AK150" s="394">
        <f t="shared" si="2757"/>
        <v>0</v>
      </c>
      <c r="AL150" s="394">
        <f>AM139</f>
        <v>7038400</v>
      </c>
      <c r="AM150" s="394">
        <f t="shared" ref="AM150:CX150" si="2758">AN139</f>
        <v>0</v>
      </c>
      <c r="AN150" s="394">
        <f t="shared" si="2758"/>
        <v>0</v>
      </c>
      <c r="AO150" s="394">
        <f t="shared" si="2758"/>
        <v>0</v>
      </c>
      <c r="AP150" s="394">
        <f t="shared" si="2758"/>
        <v>0</v>
      </c>
      <c r="AQ150" s="394">
        <f t="shared" si="2758"/>
        <v>0</v>
      </c>
      <c r="AR150" s="394">
        <f t="shared" si="2758"/>
        <v>0</v>
      </c>
      <c r="AS150" s="394">
        <f t="shared" si="2758"/>
        <v>0</v>
      </c>
      <c r="AT150" s="394">
        <f t="shared" si="2758"/>
        <v>0</v>
      </c>
      <c r="AU150" s="394">
        <f t="shared" si="2758"/>
        <v>0</v>
      </c>
      <c r="AV150" s="394">
        <f t="shared" si="2758"/>
        <v>0</v>
      </c>
      <c r="AW150" s="394">
        <f t="shared" si="2758"/>
        <v>0</v>
      </c>
      <c r="AX150" s="394">
        <f t="shared" si="2758"/>
        <v>7057168</v>
      </c>
      <c r="AY150" s="343">
        <f t="shared" si="2758"/>
        <v>0</v>
      </c>
      <c r="AZ150" s="343">
        <f t="shared" si="2758"/>
        <v>0</v>
      </c>
      <c r="BA150" s="343">
        <f t="shared" si="2758"/>
        <v>0</v>
      </c>
      <c r="BB150" s="343">
        <f t="shared" si="2758"/>
        <v>0</v>
      </c>
      <c r="BC150" s="343">
        <f t="shared" si="2758"/>
        <v>0</v>
      </c>
      <c r="BD150" s="343">
        <f t="shared" si="2758"/>
        <v>0</v>
      </c>
      <c r="BE150" s="343">
        <f t="shared" si="2758"/>
        <v>0</v>
      </c>
      <c r="BF150" s="343">
        <f t="shared" si="2758"/>
        <v>0</v>
      </c>
      <c r="BG150" s="343">
        <f t="shared" si="2758"/>
        <v>0</v>
      </c>
      <c r="BH150" s="343">
        <f t="shared" si="2758"/>
        <v>0</v>
      </c>
      <c r="BI150" s="343">
        <f t="shared" si="2758"/>
        <v>0</v>
      </c>
      <c r="BJ150" s="343">
        <f t="shared" si="2758"/>
        <v>7076311.3600000003</v>
      </c>
      <c r="BK150" s="343">
        <f t="shared" si="2758"/>
        <v>0</v>
      </c>
      <c r="BL150" s="343">
        <f t="shared" si="2758"/>
        <v>0</v>
      </c>
      <c r="BM150" s="343">
        <f t="shared" si="2758"/>
        <v>0</v>
      </c>
      <c r="BN150" s="343">
        <f t="shared" si="2758"/>
        <v>0</v>
      </c>
      <c r="BO150" s="343">
        <f t="shared" si="2758"/>
        <v>0</v>
      </c>
      <c r="BP150" s="343">
        <f t="shared" si="2758"/>
        <v>0</v>
      </c>
      <c r="BQ150" s="343">
        <f t="shared" si="2758"/>
        <v>0</v>
      </c>
      <c r="BR150" s="343">
        <f t="shared" si="2758"/>
        <v>0</v>
      </c>
      <c r="BS150" s="343">
        <f t="shared" si="2758"/>
        <v>0</v>
      </c>
      <c r="BT150" s="343">
        <f t="shared" si="2758"/>
        <v>0</v>
      </c>
      <c r="BU150" s="343">
        <f t="shared" si="2758"/>
        <v>0</v>
      </c>
      <c r="BV150" s="343">
        <f>BW139</f>
        <v>7095837.5872</v>
      </c>
      <c r="BW150" s="343">
        <f t="shared" si="2758"/>
        <v>0</v>
      </c>
      <c r="BX150" s="343">
        <f t="shared" si="2758"/>
        <v>0</v>
      </c>
      <c r="BY150" s="343">
        <f t="shared" si="2758"/>
        <v>0</v>
      </c>
      <c r="BZ150" s="343">
        <f t="shared" si="2758"/>
        <v>0</v>
      </c>
      <c r="CA150" s="343">
        <f t="shared" si="2758"/>
        <v>0</v>
      </c>
      <c r="CB150" s="343">
        <f t="shared" si="2758"/>
        <v>0</v>
      </c>
      <c r="CC150" s="343">
        <f t="shared" si="2758"/>
        <v>0</v>
      </c>
      <c r="CD150" s="343">
        <f t="shared" si="2758"/>
        <v>0</v>
      </c>
      <c r="CE150" s="343">
        <f t="shared" si="2758"/>
        <v>0</v>
      </c>
      <c r="CF150" s="343">
        <f t="shared" si="2758"/>
        <v>0</v>
      </c>
      <c r="CG150" s="343">
        <f t="shared" si="2758"/>
        <v>0</v>
      </c>
      <c r="CH150" s="343">
        <f t="shared" si="2758"/>
        <v>7115754.3389440002</v>
      </c>
      <c r="CI150" s="343">
        <f t="shared" si="2758"/>
        <v>0</v>
      </c>
      <c r="CJ150" s="343">
        <f t="shared" si="2758"/>
        <v>0</v>
      </c>
      <c r="CK150" s="343">
        <f t="shared" si="2758"/>
        <v>0</v>
      </c>
      <c r="CL150" s="343">
        <f t="shared" si="2758"/>
        <v>0</v>
      </c>
      <c r="CM150" s="343">
        <f t="shared" si="2758"/>
        <v>0</v>
      </c>
      <c r="CN150" s="343">
        <f t="shared" si="2758"/>
        <v>0</v>
      </c>
      <c r="CO150" s="343">
        <f t="shared" si="2758"/>
        <v>0</v>
      </c>
      <c r="CP150" s="343">
        <f t="shared" si="2758"/>
        <v>0</v>
      </c>
      <c r="CQ150" s="343">
        <f t="shared" si="2758"/>
        <v>0</v>
      </c>
      <c r="CR150" s="343">
        <f t="shared" si="2758"/>
        <v>0</v>
      </c>
      <c r="CS150" s="343">
        <f t="shared" si="2758"/>
        <v>0</v>
      </c>
      <c r="CT150" s="343">
        <f t="shared" si="2758"/>
        <v>7136069.4257228803</v>
      </c>
      <c r="CU150" s="343">
        <f t="shared" si="2758"/>
        <v>0</v>
      </c>
      <c r="CV150" s="343">
        <f t="shared" si="2758"/>
        <v>0</v>
      </c>
      <c r="CW150" s="343">
        <f t="shared" si="2758"/>
        <v>0</v>
      </c>
      <c r="CX150" s="343">
        <f t="shared" si="2758"/>
        <v>0</v>
      </c>
      <c r="CY150" s="343">
        <f t="shared" ref="CY150:FJ150" si="2759">CZ139</f>
        <v>0</v>
      </c>
      <c r="CZ150" s="343">
        <f t="shared" si="2759"/>
        <v>0</v>
      </c>
      <c r="DA150" s="343">
        <f t="shared" si="2759"/>
        <v>0</v>
      </c>
      <c r="DB150" s="343">
        <f t="shared" si="2759"/>
        <v>0</v>
      </c>
      <c r="DC150" s="343">
        <f t="shared" si="2759"/>
        <v>0</v>
      </c>
      <c r="DD150" s="343">
        <f t="shared" si="2759"/>
        <v>0</v>
      </c>
      <c r="DE150" s="343">
        <f t="shared" si="2759"/>
        <v>0</v>
      </c>
      <c r="DF150" s="343">
        <f t="shared" si="2759"/>
        <v>7156790.8142373376</v>
      </c>
      <c r="DG150" s="343">
        <f t="shared" si="2759"/>
        <v>0</v>
      </c>
      <c r="DH150" s="343">
        <f t="shared" si="2759"/>
        <v>0</v>
      </c>
      <c r="DI150" s="343">
        <f t="shared" si="2759"/>
        <v>0</v>
      </c>
      <c r="DJ150" s="343">
        <f t="shared" si="2759"/>
        <v>0</v>
      </c>
      <c r="DK150" s="343">
        <f t="shared" si="2759"/>
        <v>0</v>
      </c>
      <c r="DL150" s="343">
        <f t="shared" si="2759"/>
        <v>0</v>
      </c>
      <c r="DM150" s="343">
        <f t="shared" si="2759"/>
        <v>0</v>
      </c>
      <c r="DN150" s="343">
        <f t="shared" si="2759"/>
        <v>0</v>
      </c>
      <c r="DO150" s="343">
        <f t="shared" si="2759"/>
        <v>0</v>
      </c>
      <c r="DP150" s="343">
        <f t="shared" si="2759"/>
        <v>0</v>
      </c>
      <c r="DQ150" s="343">
        <f t="shared" si="2759"/>
        <v>0</v>
      </c>
      <c r="DR150" s="343">
        <f t="shared" si="2759"/>
        <v>7177926.6305220844</v>
      </c>
      <c r="DS150" s="343">
        <f t="shared" si="2759"/>
        <v>0</v>
      </c>
      <c r="DT150" s="343">
        <f t="shared" si="2759"/>
        <v>0</v>
      </c>
      <c r="DU150" s="343">
        <f t="shared" si="2759"/>
        <v>0</v>
      </c>
      <c r="DV150" s="343">
        <f t="shared" si="2759"/>
        <v>0</v>
      </c>
      <c r="DW150" s="343">
        <f t="shared" si="2759"/>
        <v>0</v>
      </c>
      <c r="DX150" s="343">
        <f t="shared" si="2759"/>
        <v>0</v>
      </c>
      <c r="DY150" s="343">
        <f t="shared" si="2759"/>
        <v>0</v>
      </c>
      <c r="DZ150" s="343">
        <f t="shared" si="2759"/>
        <v>0</v>
      </c>
      <c r="EA150" s="343">
        <f t="shared" si="2759"/>
        <v>0</v>
      </c>
      <c r="EB150" s="343">
        <f t="shared" si="2759"/>
        <v>0</v>
      </c>
      <c r="EC150" s="343">
        <f t="shared" si="2759"/>
        <v>0</v>
      </c>
      <c r="ED150" s="343">
        <f t="shared" si="2759"/>
        <v>7199485.163132526</v>
      </c>
      <c r="EE150" s="343">
        <f t="shared" si="2759"/>
        <v>0</v>
      </c>
      <c r="EF150" s="343">
        <f t="shared" si="2759"/>
        <v>0</v>
      </c>
      <c r="EG150" s="343">
        <f t="shared" si="2759"/>
        <v>0</v>
      </c>
      <c r="EH150" s="343">
        <f t="shared" si="2759"/>
        <v>0</v>
      </c>
      <c r="EI150" s="343">
        <f t="shared" si="2759"/>
        <v>0</v>
      </c>
      <c r="EJ150" s="343">
        <f t="shared" si="2759"/>
        <v>0</v>
      </c>
      <c r="EK150" s="343">
        <f t="shared" si="2759"/>
        <v>0</v>
      </c>
      <c r="EL150" s="343">
        <f t="shared" si="2759"/>
        <v>0</v>
      </c>
      <c r="EM150" s="343">
        <f t="shared" si="2759"/>
        <v>0</v>
      </c>
      <c r="EN150" s="343">
        <f t="shared" si="2759"/>
        <v>0</v>
      </c>
      <c r="EO150" s="343">
        <f t="shared" si="2759"/>
        <v>0</v>
      </c>
      <c r="EP150" s="343">
        <f t="shared" si="2759"/>
        <v>7221474.8663951764</v>
      </c>
      <c r="EQ150" s="343">
        <f t="shared" si="2759"/>
        <v>0</v>
      </c>
      <c r="ER150" s="343">
        <f t="shared" si="2759"/>
        <v>0</v>
      </c>
      <c r="ES150" s="343">
        <f t="shared" si="2759"/>
        <v>0</v>
      </c>
      <c r="ET150" s="343">
        <f t="shared" si="2759"/>
        <v>0</v>
      </c>
      <c r="EU150" s="343">
        <f t="shared" si="2759"/>
        <v>0</v>
      </c>
      <c r="EV150" s="343">
        <f t="shared" si="2759"/>
        <v>0</v>
      </c>
      <c r="EW150" s="343">
        <f t="shared" si="2759"/>
        <v>0</v>
      </c>
      <c r="EX150" s="343">
        <f t="shared" si="2759"/>
        <v>0</v>
      </c>
      <c r="EY150" s="343">
        <f t="shared" si="2759"/>
        <v>0</v>
      </c>
      <c r="EZ150" s="343">
        <f t="shared" si="2759"/>
        <v>0</v>
      </c>
      <c r="FA150" s="343">
        <f t="shared" si="2759"/>
        <v>0</v>
      </c>
      <c r="FB150" s="343">
        <f t="shared" si="2759"/>
        <v>7243904.3637230797</v>
      </c>
      <c r="FC150" s="343">
        <f t="shared" si="2759"/>
        <v>0</v>
      </c>
      <c r="FD150" s="343">
        <f t="shared" si="2759"/>
        <v>0</v>
      </c>
      <c r="FE150" s="343">
        <f t="shared" si="2759"/>
        <v>0</v>
      </c>
      <c r="FF150" s="343">
        <f t="shared" si="2759"/>
        <v>0</v>
      </c>
      <c r="FG150" s="343">
        <f t="shared" si="2759"/>
        <v>0</v>
      </c>
      <c r="FH150" s="343">
        <f t="shared" si="2759"/>
        <v>0</v>
      </c>
      <c r="FI150" s="343">
        <f t="shared" si="2759"/>
        <v>0</v>
      </c>
      <c r="FJ150" s="343">
        <f t="shared" si="2759"/>
        <v>0</v>
      </c>
      <c r="FK150" s="343">
        <f t="shared" ref="FK150:HV150" si="2760">FL139</f>
        <v>0</v>
      </c>
      <c r="FL150" s="343">
        <f t="shared" si="2760"/>
        <v>0</v>
      </c>
      <c r="FM150" s="343">
        <f t="shared" si="2760"/>
        <v>0</v>
      </c>
      <c r="FN150" s="343">
        <f t="shared" si="2760"/>
        <v>7266782.4509975417</v>
      </c>
      <c r="FO150" s="343">
        <f t="shared" si="2760"/>
        <v>0</v>
      </c>
      <c r="FP150" s="343">
        <f t="shared" si="2760"/>
        <v>0</v>
      </c>
      <c r="FQ150" s="343">
        <f t="shared" si="2760"/>
        <v>0</v>
      </c>
      <c r="FR150" s="343">
        <f t="shared" si="2760"/>
        <v>0</v>
      </c>
      <c r="FS150" s="343">
        <f t="shared" si="2760"/>
        <v>0</v>
      </c>
      <c r="FT150" s="343">
        <f t="shared" si="2760"/>
        <v>0</v>
      </c>
      <c r="FU150" s="343">
        <f t="shared" si="2760"/>
        <v>0</v>
      </c>
      <c r="FV150" s="343">
        <f t="shared" si="2760"/>
        <v>0</v>
      </c>
      <c r="FW150" s="343">
        <f t="shared" si="2760"/>
        <v>0</v>
      </c>
      <c r="FX150" s="343">
        <f t="shared" si="2760"/>
        <v>0</v>
      </c>
      <c r="FY150" s="343">
        <f t="shared" si="2760"/>
        <v>0</v>
      </c>
      <c r="FZ150" s="343">
        <f t="shared" si="2760"/>
        <v>7290118.1000174927</v>
      </c>
      <c r="GA150" s="343">
        <f t="shared" si="2760"/>
        <v>0</v>
      </c>
      <c r="GB150" s="343">
        <f t="shared" si="2760"/>
        <v>0</v>
      </c>
      <c r="GC150" s="343">
        <f t="shared" si="2760"/>
        <v>0</v>
      </c>
      <c r="GD150" s="343">
        <f t="shared" si="2760"/>
        <v>0</v>
      </c>
      <c r="GE150" s="343">
        <f t="shared" si="2760"/>
        <v>0</v>
      </c>
      <c r="GF150" s="343">
        <f t="shared" si="2760"/>
        <v>0</v>
      </c>
      <c r="GG150" s="343">
        <f t="shared" si="2760"/>
        <v>0</v>
      </c>
      <c r="GH150" s="343">
        <f t="shared" si="2760"/>
        <v>0</v>
      </c>
      <c r="GI150" s="343">
        <f t="shared" si="2760"/>
        <v>0</v>
      </c>
      <c r="GJ150" s="343">
        <f t="shared" si="2760"/>
        <v>0</v>
      </c>
      <c r="GK150" s="343">
        <f t="shared" si="2760"/>
        <v>0</v>
      </c>
      <c r="GL150" s="343">
        <f t="shared" si="2760"/>
        <v>7313920.4620178426</v>
      </c>
      <c r="GM150" s="343">
        <f t="shared" si="2760"/>
        <v>0</v>
      </c>
      <c r="GN150" s="343">
        <f t="shared" si="2760"/>
        <v>0</v>
      </c>
      <c r="GO150" s="343">
        <f t="shared" si="2760"/>
        <v>0</v>
      </c>
      <c r="GP150" s="343">
        <f t="shared" si="2760"/>
        <v>0</v>
      </c>
      <c r="GQ150" s="343">
        <f t="shared" si="2760"/>
        <v>0</v>
      </c>
      <c r="GR150" s="343">
        <f t="shared" si="2760"/>
        <v>0</v>
      </c>
      <c r="GS150" s="343">
        <f t="shared" si="2760"/>
        <v>0</v>
      </c>
      <c r="GT150" s="343">
        <f t="shared" si="2760"/>
        <v>0</v>
      </c>
      <c r="GU150" s="343">
        <f t="shared" si="2760"/>
        <v>0</v>
      </c>
      <c r="GV150" s="343">
        <f t="shared" si="2760"/>
        <v>0</v>
      </c>
      <c r="GW150" s="343">
        <f t="shared" si="2760"/>
        <v>0</v>
      </c>
      <c r="GX150" s="343">
        <f t="shared" si="2760"/>
        <v>7338198.8712581992</v>
      </c>
      <c r="GY150" s="343">
        <f t="shared" si="2760"/>
        <v>0</v>
      </c>
      <c r="GZ150" s="343">
        <f t="shared" si="2760"/>
        <v>0</v>
      </c>
      <c r="HA150" s="343">
        <f t="shared" si="2760"/>
        <v>0</v>
      </c>
      <c r="HB150" s="343">
        <f t="shared" si="2760"/>
        <v>0</v>
      </c>
      <c r="HC150" s="343">
        <f t="shared" si="2760"/>
        <v>0</v>
      </c>
      <c r="HD150" s="343">
        <f t="shared" si="2760"/>
        <v>0</v>
      </c>
      <c r="HE150" s="343">
        <f t="shared" si="2760"/>
        <v>0</v>
      </c>
      <c r="HF150" s="343">
        <f t="shared" si="2760"/>
        <v>0</v>
      </c>
      <c r="HG150" s="343">
        <f t="shared" si="2760"/>
        <v>0</v>
      </c>
      <c r="HH150" s="343">
        <f t="shared" si="2760"/>
        <v>0</v>
      </c>
      <c r="HI150" s="343">
        <f t="shared" si="2760"/>
        <v>0</v>
      </c>
      <c r="HJ150" s="343">
        <f t="shared" si="2760"/>
        <v>7362962.8486833628</v>
      </c>
      <c r="HK150" s="343">
        <f t="shared" si="2760"/>
        <v>0</v>
      </c>
      <c r="HL150" s="343">
        <f t="shared" si="2760"/>
        <v>0</v>
      </c>
      <c r="HM150" s="343">
        <f t="shared" si="2760"/>
        <v>0</v>
      </c>
      <c r="HN150" s="343">
        <f t="shared" si="2760"/>
        <v>0</v>
      </c>
      <c r="HO150" s="343">
        <f t="shared" si="2760"/>
        <v>0</v>
      </c>
      <c r="HP150" s="343">
        <f t="shared" si="2760"/>
        <v>0</v>
      </c>
      <c r="HQ150" s="343">
        <f t="shared" si="2760"/>
        <v>0</v>
      </c>
      <c r="HR150" s="343">
        <f t="shared" si="2760"/>
        <v>0</v>
      </c>
      <c r="HS150" s="343">
        <f t="shared" si="2760"/>
        <v>0</v>
      </c>
      <c r="HT150" s="343">
        <f t="shared" si="2760"/>
        <v>0</v>
      </c>
      <c r="HU150" s="343">
        <f t="shared" si="2760"/>
        <v>0</v>
      </c>
      <c r="HV150" s="343">
        <f t="shared" si="2760"/>
        <v>3078425.8773570959</v>
      </c>
      <c r="HW150" s="343">
        <f t="shared" ref="HW150:IB150" si="2761">HX139</f>
        <v>0</v>
      </c>
      <c r="HX150" s="343">
        <f t="shared" si="2761"/>
        <v>0</v>
      </c>
      <c r="HY150" s="343">
        <f t="shared" si="2761"/>
        <v>0</v>
      </c>
      <c r="HZ150" s="343">
        <f t="shared" si="2761"/>
        <v>0</v>
      </c>
      <c r="IA150" s="343">
        <f t="shared" si="2761"/>
        <v>0</v>
      </c>
      <c r="IB150" s="343">
        <f t="shared" si="2761"/>
        <v>0</v>
      </c>
      <c r="ID150" s="279" t="s">
        <v>331</v>
      </c>
      <c r="IE150" s="608">
        <f>+IG150+IG151</f>
        <v>7038400</v>
      </c>
      <c r="IF150" s="1116">
        <f t="shared" si="2752"/>
        <v>0</v>
      </c>
      <c r="IG150" s="1488">
        <f t="shared" si="2752"/>
        <v>11133400</v>
      </c>
      <c r="IH150" s="1116">
        <f t="shared" si="2752"/>
        <v>7057168</v>
      </c>
      <c r="II150" s="1116">
        <f t="shared" si="2752"/>
        <v>7076311.3600000003</v>
      </c>
      <c r="IJ150" s="1116">
        <f t="shared" si="2752"/>
        <v>7095837.5872</v>
      </c>
      <c r="IK150" s="1116">
        <f t="shared" si="2752"/>
        <v>7115754.3389440002</v>
      </c>
      <c r="IL150" s="1116">
        <f t="shared" si="2752"/>
        <v>7136069.4257228803</v>
      </c>
      <c r="IM150" s="1116">
        <f t="shared" si="2752"/>
        <v>7156790.8142373376</v>
      </c>
      <c r="IN150" s="1116">
        <f t="shared" si="2752"/>
        <v>7177926.6305220844</v>
      </c>
      <c r="IO150" s="1116">
        <f t="shared" si="2752"/>
        <v>7199485.163132526</v>
      </c>
      <c r="IP150" s="1116">
        <f t="shared" si="2752"/>
        <v>7221474.8663951764</v>
      </c>
      <c r="IQ150" s="1116">
        <f t="shared" si="2752"/>
        <v>7243904.3637230797</v>
      </c>
      <c r="IR150" s="1116">
        <f t="shared" si="2752"/>
        <v>7266782.4509975417</v>
      </c>
      <c r="IS150" s="1116">
        <f t="shared" si="2752"/>
        <v>7290118.1000174927</v>
      </c>
      <c r="IT150" s="1116">
        <f t="shared" si="2752"/>
        <v>7313920.4620178426</v>
      </c>
      <c r="IU150" s="1116">
        <f t="shared" si="2752"/>
        <v>7338198.8712581992</v>
      </c>
      <c r="IV150" s="1116">
        <f t="shared" si="2752"/>
        <v>7362962.8486833628</v>
      </c>
      <c r="IW150" s="1116">
        <f t="shared" si="2752"/>
        <v>3078425.8773570959</v>
      </c>
      <c r="IX150" s="1480">
        <f t="shared" si="2752"/>
        <v>0</v>
      </c>
      <c r="IY150" s="582"/>
    </row>
    <row r="151" spans="3:259" x14ac:dyDescent="0.3">
      <c r="C151" s="279" t="s">
        <v>332</v>
      </c>
      <c r="D151" s="27"/>
      <c r="E151" s="343"/>
      <c r="F151" s="343">
        <f>-F139/12*12</f>
        <v>-4095000</v>
      </c>
      <c r="G151" s="343">
        <f t="shared" ref="G151:W151" si="2762">-G139/12*12</f>
        <v>-7038400</v>
      </c>
      <c r="H151" s="343">
        <f t="shared" si="2762"/>
        <v>-7057168</v>
      </c>
      <c r="I151" s="343">
        <f t="shared" si="2762"/>
        <v>-7076311.3600000013</v>
      </c>
      <c r="J151" s="343">
        <f t="shared" si="2762"/>
        <v>-7095837.5872000009</v>
      </c>
      <c r="K151" s="343">
        <f t="shared" si="2762"/>
        <v>-7115754.3389440002</v>
      </c>
      <c r="L151" s="343">
        <f t="shared" si="2762"/>
        <v>-7136069.4257228803</v>
      </c>
      <c r="M151" s="343">
        <f t="shared" si="2762"/>
        <v>-7156790.8142373376</v>
      </c>
      <c r="N151" s="343">
        <f t="shared" si="2762"/>
        <v>-7177926.6305220854</v>
      </c>
      <c r="O151" s="343">
        <f t="shared" si="2762"/>
        <v>-7199485.163132526</v>
      </c>
      <c r="P151" s="343">
        <f t="shared" si="2762"/>
        <v>-7221474.8663951773</v>
      </c>
      <c r="Q151" s="343">
        <f t="shared" si="2762"/>
        <v>-7243904.3637230787</v>
      </c>
      <c r="R151" s="343">
        <f t="shared" si="2762"/>
        <v>-7266782.4509975426</v>
      </c>
      <c r="S151" s="343">
        <f t="shared" si="2762"/>
        <v>-7290118.1000174936</v>
      </c>
      <c r="T151" s="343">
        <f t="shared" si="2762"/>
        <v>-7313920.4620178435</v>
      </c>
      <c r="U151" s="343">
        <f t="shared" si="2762"/>
        <v>-7338198.8712581992</v>
      </c>
      <c r="V151" s="343">
        <f t="shared" si="2762"/>
        <v>-7362962.8486833628</v>
      </c>
      <c r="W151" s="393">
        <f t="shared" si="2762"/>
        <v>-3078425.8773570959</v>
      </c>
      <c r="Y151" s="279" t="s">
        <v>332</v>
      </c>
      <c r="Z151" s="27"/>
      <c r="AA151" s="343"/>
      <c r="AB151" s="343">
        <f>-AB139</f>
        <v>0</v>
      </c>
      <c r="AC151" s="343">
        <f t="shared" ref="AC151" si="2763">-AC139</f>
        <v>0</v>
      </c>
      <c r="AD151" s="343">
        <f t="shared" ref="AD151:AE151" si="2764">-AD139</f>
        <v>0</v>
      </c>
      <c r="AE151" s="343">
        <f t="shared" si="2764"/>
        <v>0</v>
      </c>
      <c r="AF151" s="1952">
        <f>+AF152+AF153</f>
        <v>-585000</v>
      </c>
      <c r="AG151" s="394">
        <f t="shared" ref="AG151:CR151" si="2765">+AG152+AG153</f>
        <v>-585000</v>
      </c>
      <c r="AH151" s="394">
        <f t="shared" si="2765"/>
        <v>-585000</v>
      </c>
      <c r="AI151" s="343">
        <f t="shared" si="2765"/>
        <v>-585000</v>
      </c>
      <c r="AJ151" s="343">
        <f t="shared" si="2765"/>
        <v>-585000</v>
      </c>
      <c r="AK151" s="343">
        <f t="shared" si="2765"/>
        <v>-585000</v>
      </c>
      <c r="AL151" s="394">
        <f t="shared" si="2765"/>
        <v>-585000</v>
      </c>
      <c r="AM151" s="1952">
        <f t="shared" si="2765"/>
        <v>-586533.33333333337</v>
      </c>
      <c r="AN151" s="394">
        <f t="shared" si="2765"/>
        <v>-586533.33333333337</v>
      </c>
      <c r="AO151" s="394">
        <f t="shared" si="2765"/>
        <v>-586533.33333333337</v>
      </c>
      <c r="AP151" s="394">
        <f t="shared" si="2765"/>
        <v>-586533.33333333337</v>
      </c>
      <c r="AQ151" s="394">
        <f t="shared" si="2765"/>
        <v>-586533.33333333337</v>
      </c>
      <c r="AR151" s="394">
        <f t="shared" si="2765"/>
        <v>-586533.33333333337</v>
      </c>
      <c r="AS151" s="394">
        <f t="shared" si="2765"/>
        <v>-586533.33333333337</v>
      </c>
      <c r="AT151" s="394">
        <f t="shared" si="2765"/>
        <v>-586533.33333333337</v>
      </c>
      <c r="AU151" s="394">
        <f t="shared" si="2765"/>
        <v>-586533.33333333337</v>
      </c>
      <c r="AV151" s="394">
        <f t="shared" si="2765"/>
        <v>-586533.33333333337</v>
      </c>
      <c r="AW151" s="394">
        <f t="shared" si="2765"/>
        <v>-586533.33333333337</v>
      </c>
      <c r="AX151" s="394">
        <f t="shared" si="2765"/>
        <v>-586533.33333333337</v>
      </c>
      <c r="AY151" s="394">
        <f t="shared" si="2765"/>
        <v>-588097.33333333337</v>
      </c>
      <c r="AZ151" s="394">
        <f t="shared" si="2765"/>
        <v>-588097.33333333337</v>
      </c>
      <c r="BA151" s="394">
        <f t="shared" si="2765"/>
        <v>-588097.33333333337</v>
      </c>
      <c r="BB151" s="394">
        <f t="shared" si="2765"/>
        <v>-588097.33333333337</v>
      </c>
      <c r="BC151" s="394">
        <f t="shared" si="2765"/>
        <v>-588097.33333333337</v>
      </c>
      <c r="BD151" s="394">
        <f t="shared" si="2765"/>
        <v>-588097.33333333337</v>
      </c>
      <c r="BE151" s="394">
        <f t="shared" si="2765"/>
        <v>-588097.33333333337</v>
      </c>
      <c r="BF151" s="394">
        <f t="shared" si="2765"/>
        <v>-588097.33333333337</v>
      </c>
      <c r="BG151" s="394">
        <f t="shared" si="2765"/>
        <v>-588097.33333333337</v>
      </c>
      <c r="BH151" s="394">
        <f t="shared" si="2765"/>
        <v>-588097.33333333337</v>
      </c>
      <c r="BI151" s="394">
        <f t="shared" si="2765"/>
        <v>-588097.33333333337</v>
      </c>
      <c r="BJ151" s="394">
        <f t="shared" si="2765"/>
        <v>-588097.33333333337</v>
      </c>
      <c r="BK151" s="394">
        <f t="shared" si="2765"/>
        <v>-589692.6133333334</v>
      </c>
      <c r="BL151" s="394">
        <f t="shared" si="2765"/>
        <v>-589692.6133333334</v>
      </c>
      <c r="BM151" s="394">
        <f t="shared" si="2765"/>
        <v>-589692.6133333334</v>
      </c>
      <c r="BN151" s="394">
        <f t="shared" si="2765"/>
        <v>-589692.6133333334</v>
      </c>
      <c r="BO151" s="394">
        <f t="shared" si="2765"/>
        <v>-589692.6133333334</v>
      </c>
      <c r="BP151" s="394">
        <f t="shared" si="2765"/>
        <v>-589692.6133333334</v>
      </c>
      <c r="BQ151" s="394">
        <f t="shared" si="2765"/>
        <v>-589692.6133333334</v>
      </c>
      <c r="BR151" s="394">
        <f t="shared" si="2765"/>
        <v>-589692.6133333334</v>
      </c>
      <c r="BS151" s="394">
        <f t="shared" si="2765"/>
        <v>-589692.6133333334</v>
      </c>
      <c r="BT151" s="394">
        <f t="shared" si="2765"/>
        <v>-589692.6133333334</v>
      </c>
      <c r="BU151" s="394">
        <f t="shared" si="2765"/>
        <v>-589692.6133333334</v>
      </c>
      <c r="BV151" s="394">
        <f t="shared" si="2765"/>
        <v>-589692.6133333334</v>
      </c>
      <c r="BW151" s="343">
        <f t="shared" si="2765"/>
        <v>-591319.79893333337</v>
      </c>
      <c r="BX151" s="343">
        <f t="shared" si="2765"/>
        <v>-591319.79893333337</v>
      </c>
      <c r="BY151" s="343">
        <f t="shared" si="2765"/>
        <v>-591319.79893333337</v>
      </c>
      <c r="BZ151" s="343">
        <f t="shared" si="2765"/>
        <v>-591319.79893333337</v>
      </c>
      <c r="CA151" s="343">
        <f t="shared" si="2765"/>
        <v>-591319.79893333337</v>
      </c>
      <c r="CB151" s="343">
        <f t="shared" si="2765"/>
        <v>-591319.79893333337</v>
      </c>
      <c r="CC151" s="343">
        <f t="shared" si="2765"/>
        <v>-591319.79893333337</v>
      </c>
      <c r="CD151" s="343">
        <f t="shared" si="2765"/>
        <v>-591319.79893333337</v>
      </c>
      <c r="CE151" s="343">
        <f t="shared" si="2765"/>
        <v>-591319.79893333337</v>
      </c>
      <c r="CF151" s="343">
        <f t="shared" si="2765"/>
        <v>-591319.79893333337</v>
      </c>
      <c r="CG151" s="343">
        <f t="shared" si="2765"/>
        <v>-591319.79893333337</v>
      </c>
      <c r="CH151" s="343">
        <f t="shared" si="2765"/>
        <v>-591319.79893333337</v>
      </c>
      <c r="CI151" s="343">
        <f t="shared" si="2765"/>
        <v>-592979.52824533335</v>
      </c>
      <c r="CJ151" s="343">
        <f t="shared" si="2765"/>
        <v>-592979.52824533335</v>
      </c>
      <c r="CK151" s="343">
        <f t="shared" si="2765"/>
        <v>-592979.52824533335</v>
      </c>
      <c r="CL151" s="343">
        <f t="shared" si="2765"/>
        <v>-592979.52824533335</v>
      </c>
      <c r="CM151" s="343">
        <f t="shared" si="2765"/>
        <v>-592979.52824533335</v>
      </c>
      <c r="CN151" s="343">
        <f t="shared" si="2765"/>
        <v>-592979.52824533335</v>
      </c>
      <c r="CO151" s="343">
        <f t="shared" si="2765"/>
        <v>-592979.52824533335</v>
      </c>
      <c r="CP151" s="343">
        <f t="shared" si="2765"/>
        <v>-592979.52824533335</v>
      </c>
      <c r="CQ151" s="343">
        <f t="shared" si="2765"/>
        <v>-592979.52824533335</v>
      </c>
      <c r="CR151" s="343">
        <f t="shared" si="2765"/>
        <v>-592979.52824533335</v>
      </c>
      <c r="CS151" s="343">
        <f t="shared" ref="CS151:FD151" si="2766">+CS152+CS153</f>
        <v>-592979.52824533335</v>
      </c>
      <c r="CT151" s="343">
        <f t="shared" si="2766"/>
        <v>-592979.52824533335</v>
      </c>
      <c r="CU151" s="343">
        <f t="shared" si="2766"/>
        <v>-594672.45214357332</v>
      </c>
      <c r="CV151" s="343">
        <f t="shared" si="2766"/>
        <v>-594672.45214357332</v>
      </c>
      <c r="CW151" s="343">
        <f t="shared" si="2766"/>
        <v>-594672.45214357332</v>
      </c>
      <c r="CX151" s="343">
        <f t="shared" si="2766"/>
        <v>-594672.45214357332</v>
      </c>
      <c r="CY151" s="343">
        <f t="shared" si="2766"/>
        <v>-594672.45214357332</v>
      </c>
      <c r="CZ151" s="343">
        <f t="shared" si="2766"/>
        <v>-594672.45214357332</v>
      </c>
      <c r="DA151" s="343">
        <f t="shared" si="2766"/>
        <v>-594672.45214357332</v>
      </c>
      <c r="DB151" s="343">
        <f t="shared" si="2766"/>
        <v>-594672.45214357332</v>
      </c>
      <c r="DC151" s="343">
        <f t="shared" si="2766"/>
        <v>-594672.45214357332</v>
      </c>
      <c r="DD151" s="343">
        <f t="shared" si="2766"/>
        <v>-594672.45214357332</v>
      </c>
      <c r="DE151" s="343">
        <f t="shared" si="2766"/>
        <v>-594672.45214357332</v>
      </c>
      <c r="DF151" s="343">
        <f t="shared" si="2766"/>
        <v>-594672.45214357332</v>
      </c>
      <c r="DG151" s="343">
        <f t="shared" si="2766"/>
        <v>-596399.23451977817</v>
      </c>
      <c r="DH151" s="343">
        <f t="shared" si="2766"/>
        <v>-596399.23451977817</v>
      </c>
      <c r="DI151" s="343">
        <f t="shared" si="2766"/>
        <v>-596399.23451977817</v>
      </c>
      <c r="DJ151" s="343">
        <f t="shared" si="2766"/>
        <v>-596399.23451977817</v>
      </c>
      <c r="DK151" s="343">
        <f t="shared" si="2766"/>
        <v>-596399.23451977817</v>
      </c>
      <c r="DL151" s="343">
        <f t="shared" si="2766"/>
        <v>-596399.23451977817</v>
      </c>
      <c r="DM151" s="343">
        <f t="shared" si="2766"/>
        <v>-596399.23451977817</v>
      </c>
      <c r="DN151" s="343">
        <f t="shared" si="2766"/>
        <v>-596399.23451977817</v>
      </c>
      <c r="DO151" s="343">
        <f t="shared" si="2766"/>
        <v>-596399.23451977817</v>
      </c>
      <c r="DP151" s="343">
        <f t="shared" si="2766"/>
        <v>-596399.23451977817</v>
      </c>
      <c r="DQ151" s="343">
        <f t="shared" si="2766"/>
        <v>-596399.23451977817</v>
      </c>
      <c r="DR151" s="343">
        <f t="shared" si="2766"/>
        <v>-596399.23451977817</v>
      </c>
      <c r="DS151" s="343">
        <f t="shared" si="2766"/>
        <v>-598160.55254350707</v>
      </c>
      <c r="DT151" s="343">
        <f t="shared" si="2766"/>
        <v>-598160.55254350707</v>
      </c>
      <c r="DU151" s="343">
        <f t="shared" si="2766"/>
        <v>-598160.55254350707</v>
      </c>
      <c r="DV151" s="343">
        <f t="shared" si="2766"/>
        <v>-598160.55254350707</v>
      </c>
      <c r="DW151" s="343">
        <f t="shared" si="2766"/>
        <v>-598160.55254350707</v>
      </c>
      <c r="DX151" s="343">
        <f t="shared" si="2766"/>
        <v>-598160.55254350707</v>
      </c>
      <c r="DY151" s="343">
        <f t="shared" si="2766"/>
        <v>-598160.55254350707</v>
      </c>
      <c r="DZ151" s="343">
        <f t="shared" si="2766"/>
        <v>-598160.55254350707</v>
      </c>
      <c r="EA151" s="343">
        <f t="shared" si="2766"/>
        <v>-598160.55254350707</v>
      </c>
      <c r="EB151" s="343">
        <f t="shared" si="2766"/>
        <v>-598160.55254350707</v>
      </c>
      <c r="EC151" s="343">
        <f t="shared" si="2766"/>
        <v>-598160.55254350707</v>
      </c>
      <c r="ED151" s="343">
        <f t="shared" si="2766"/>
        <v>-598160.55254350707</v>
      </c>
      <c r="EE151" s="343">
        <f t="shared" si="2766"/>
        <v>-599957.09692771046</v>
      </c>
      <c r="EF151" s="343">
        <f t="shared" si="2766"/>
        <v>-599957.09692771046</v>
      </c>
      <c r="EG151" s="343">
        <f t="shared" si="2766"/>
        <v>-599957.09692771046</v>
      </c>
      <c r="EH151" s="343">
        <f t="shared" si="2766"/>
        <v>-599957.09692771046</v>
      </c>
      <c r="EI151" s="343">
        <f t="shared" si="2766"/>
        <v>-599957.09692771046</v>
      </c>
      <c r="EJ151" s="343">
        <f t="shared" si="2766"/>
        <v>-599957.09692771046</v>
      </c>
      <c r="EK151" s="343">
        <f t="shared" si="2766"/>
        <v>-599957.09692771046</v>
      </c>
      <c r="EL151" s="343">
        <f t="shared" si="2766"/>
        <v>-599957.09692771046</v>
      </c>
      <c r="EM151" s="343">
        <f t="shared" si="2766"/>
        <v>-599957.09692771046</v>
      </c>
      <c r="EN151" s="343">
        <f t="shared" si="2766"/>
        <v>-599957.09692771046</v>
      </c>
      <c r="EO151" s="343">
        <f t="shared" si="2766"/>
        <v>-599957.09692771046</v>
      </c>
      <c r="EP151" s="343">
        <f t="shared" si="2766"/>
        <v>-599957.09692771046</v>
      </c>
      <c r="EQ151" s="343">
        <f t="shared" si="2766"/>
        <v>-601789.57219959807</v>
      </c>
      <c r="ER151" s="343">
        <f t="shared" si="2766"/>
        <v>-601789.57219959807</v>
      </c>
      <c r="ES151" s="343">
        <f t="shared" si="2766"/>
        <v>-601789.57219959807</v>
      </c>
      <c r="ET151" s="343">
        <f t="shared" si="2766"/>
        <v>-601789.57219959807</v>
      </c>
      <c r="EU151" s="343">
        <f t="shared" si="2766"/>
        <v>-601789.57219959807</v>
      </c>
      <c r="EV151" s="343">
        <f t="shared" si="2766"/>
        <v>-601789.57219959807</v>
      </c>
      <c r="EW151" s="343">
        <f t="shared" si="2766"/>
        <v>-601789.57219959807</v>
      </c>
      <c r="EX151" s="343">
        <f t="shared" si="2766"/>
        <v>-601789.57219959807</v>
      </c>
      <c r="EY151" s="343">
        <f t="shared" si="2766"/>
        <v>-601789.57219959807</v>
      </c>
      <c r="EZ151" s="343">
        <f t="shared" si="2766"/>
        <v>-601789.57219959807</v>
      </c>
      <c r="FA151" s="343">
        <f t="shared" si="2766"/>
        <v>-601789.57219959807</v>
      </c>
      <c r="FB151" s="343">
        <f t="shared" si="2766"/>
        <v>-601789.57219959807</v>
      </c>
      <c r="FC151" s="343">
        <f t="shared" si="2766"/>
        <v>-603658.69697692327</v>
      </c>
      <c r="FD151" s="343">
        <f t="shared" si="2766"/>
        <v>-603658.69697692327</v>
      </c>
      <c r="FE151" s="343">
        <f t="shared" ref="FE151:HP151" si="2767">+FE152+FE153</f>
        <v>-603658.69697692327</v>
      </c>
      <c r="FF151" s="343">
        <f t="shared" si="2767"/>
        <v>-603658.69697692327</v>
      </c>
      <c r="FG151" s="343">
        <f t="shared" si="2767"/>
        <v>-603658.69697692327</v>
      </c>
      <c r="FH151" s="343">
        <f t="shared" si="2767"/>
        <v>-603658.69697692327</v>
      </c>
      <c r="FI151" s="343">
        <f t="shared" si="2767"/>
        <v>-603658.69697692327</v>
      </c>
      <c r="FJ151" s="343">
        <f t="shared" si="2767"/>
        <v>-603658.69697692327</v>
      </c>
      <c r="FK151" s="343">
        <f t="shared" si="2767"/>
        <v>-603658.69697692327</v>
      </c>
      <c r="FL151" s="343">
        <f t="shared" si="2767"/>
        <v>-603658.69697692327</v>
      </c>
      <c r="FM151" s="343">
        <f t="shared" si="2767"/>
        <v>-603658.69697692327</v>
      </c>
      <c r="FN151" s="343">
        <f t="shared" si="2767"/>
        <v>-603658.69697692327</v>
      </c>
      <c r="FO151" s="343">
        <f t="shared" si="2767"/>
        <v>-605565.20424979518</v>
      </c>
      <c r="FP151" s="343">
        <f t="shared" si="2767"/>
        <v>-605565.20424979518</v>
      </c>
      <c r="FQ151" s="343">
        <f t="shared" si="2767"/>
        <v>-605565.20424979518</v>
      </c>
      <c r="FR151" s="343">
        <f t="shared" si="2767"/>
        <v>-605565.20424979518</v>
      </c>
      <c r="FS151" s="343">
        <f t="shared" si="2767"/>
        <v>-605565.20424979518</v>
      </c>
      <c r="FT151" s="343">
        <f t="shared" si="2767"/>
        <v>-605565.20424979518</v>
      </c>
      <c r="FU151" s="343">
        <f t="shared" si="2767"/>
        <v>-605565.20424979518</v>
      </c>
      <c r="FV151" s="343">
        <f t="shared" si="2767"/>
        <v>-605565.20424979518</v>
      </c>
      <c r="FW151" s="343">
        <f t="shared" si="2767"/>
        <v>-605565.20424979518</v>
      </c>
      <c r="FX151" s="343">
        <f t="shared" si="2767"/>
        <v>-605565.20424979518</v>
      </c>
      <c r="FY151" s="343">
        <f t="shared" si="2767"/>
        <v>-605565.20424979518</v>
      </c>
      <c r="FZ151" s="343">
        <f t="shared" si="2767"/>
        <v>-605565.20424979518</v>
      </c>
      <c r="GA151" s="343">
        <f t="shared" si="2767"/>
        <v>-607509.84166812443</v>
      </c>
      <c r="GB151" s="343">
        <f t="shared" si="2767"/>
        <v>-607509.84166812443</v>
      </c>
      <c r="GC151" s="343">
        <f t="shared" si="2767"/>
        <v>-607509.84166812443</v>
      </c>
      <c r="GD151" s="343">
        <f t="shared" si="2767"/>
        <v>-607509.84166812443</v>
      </c>
      <c r="GE151" s="343">
        <f t="shared" si="2767"/>
        <v>-607509.84166812443</v>
      </c>
      <c r="GF151" s="343">
        <f t="shared" si="2767"/>
        <v>-607509.84166812443</v>
      </c>
      <c r="GG151" s="343">
        <f t="shared" si="2767"/>
        <v>-607509.84166812443</v>
      </c>
      <c r="GH151" s="343">
        <f t="shared" si="2767"/>
        <v>-607509.84166812443</v>
      </c>
      <c r="GI151" s="343">
        <f t="shared" si="2767"/>
        <v>-607509.84166812443</v>
      </c>
      <c r="GJ151" s="343">
        <f t="shared" si="2767"/>
        <v>-607509.84166812443</v>
      </c>
      <c r="GK151" s="343">
        <f t="shared" si="2767"/>
        <v>-607509.84166812443</v>
      </c>
      <c r="GL151" s="343">
        <f t="shared" si="2767"/>
        <v>-607509.84166812443</v>
      </c>
      <c r="GM151" s="343">
        <f t="shared" si="2767"/>
        <v>-609493.37183482025</v>
      </c>
      <c r="GN151" s="343">
        <f t="shared" si="2767"/>
        <v>-609493.37183482025</v>
      </c>
      <c r="GO151" s="343">
        <f t="shared" si="2767"/>
        <v>-609493.37183482025</v>
      </c>
      <c r="GP151" s="343">
        <f t="shared" si="2767"/>
        <v>-609493.37183482025</v>
      </c>
      <c r="GQ151" s="343">
        <f t="shared" si="2767"/>
        <v>-609493.37183482025</v>
      </c>
      <c r="GR151" s="343">
        <f t="shared" si="2767"/>
        <v>-609493.37183482025</v>
      </c>
      <c r="GS151" s="343">
        <f t="shared" si="2767"/>
        <v>-609493.37183482025</v>
      </c>
      <c r="GT151" s="343">
        <f t="shared" si="2767"/>
        <v>-609493.37183482025</v>
      </c>
      <c r="GU151" s="343">
        <f t="shared" si="2767"/>
        <v>-609493.37183482025</v>
      </c>
      <c r="GV151" s="343">
        <f t="shared" si="2767"/>
        <v>-609493.37183482025</v>
      </c>
      <c r="GW151" s="343">
        <f t="shared" si="2767"/>
        <v>-609493.37183482025</v>
      </c>
      <c r="GX151" s="343">
        <f t="shared" si="2767"/>
        <v>-609493.37183482025</v>
      </c>
      <c r="GY151" s="343">
        <f t="shared" si="2767"/>
        <v>-611516.57260484993</v>
      </c>
      <c r="GZ151" s="343">
        <f t="shared" si="2767"/>
        <v>-611516.57260484993</v>
      </c>
      <c r="HA151" s="343">
        <f t="shared" si="2767"/>
        <v>-611516.57260484993</v>
      </c>
      <c r="HB151" s="343">
        <f t="shared" si="2767"/>
        <v>-611516.57260484993</v>
      </c>
      <c r="HC151" s="343">
        <f t="shared" si="2767"/>
        <v>-611516.57260484993</v>
      </c>
      <c r="HD151" s="343">
        <f t="shared" si="2767"/>
        <v>-611516.57260484993</v>
      </c>
      <c r="HE151" s="343">
        <f t="shared" si="2767"/>
        <v>-611516.57260484993</v>
      </c>
      <c r="HF151" s="343">
        <f t="shared" si="2767"/>
        <v>-611516.57260484993</v>
      </c>
      <c r="HG151" s="343">
        <f t="shared" si="2767"/>
        <v>-611516.57260484993</v>
      </c>
      <c r="HH151" s="343">
        <f t="shared" si="2767"/>
        <v>-611516.57260484993</v>
      </c>
      <c r="HI151" s="343">
        <f t="shared" si="2767"/>
        <v>-611516.57260484993</v>
      </c>
      <c r="HJ151" s="343">
        <f t="shared" si="2767"/>
        <v>-611516.57260484993</v>
      </c>
      <c r="HK151" s="343">
        <f t="shared" si="2767"/>
        <v>-613580.23739028024</v>
      </c>
      <c r="HL151" s="343">
        <f t="shared" si="2767"/>
        <v>-613580.23739028024</v>
      </c>
      <c r="HM151" s="343">
        <f t="shared" si="2767"/>
        <v>-613580.23739028024</v>
      </c>
      <c r="HN151" s="343">
        <f t="shared" si="2767"/>
        <v>-613580.23739028024</v>
      </c>
      <c r="HO151" s="343">
        <f t="shared" si="2767"/>
        <v>-613580.23739028024</v>
      </c>
      <c r="HP151" s="343">
        <f t="shared" si="2767"/>
        <v>-613580.23739028024</v>
      </c>
      <c r="HQ151" s="343">
        <f t="shared" ref="HQ151:IB151" si="2768">+HQ152+HQ153</f>
        <v>-613580.23739028024</v>
      </c>
      <c r="HR151" s="343">
        <f t="shared" si="2768"/>
        <v>-613580.23739028024</v>
      </c>
      <c r="HS151" s="343">
        <f t="shared" si="2768"/>
        <v>-613580.23739028024</v>
      </c>
      <c r="HT151" s="343">
        <f t="shared" si="2768"/>
        <v>-613580.23739028024</v>
      </c>
      <c r="HU151" s="343">
        <f t="shared" si="2768"/>
        <v>-613580.23739028024</v>
      </c>
      <c r="HV151" s="343">
        <f t="shared" si="2768"/>
        <v>-613580.23739028024</v>
      </c>
      <c r="HW151" s="1952">
        <f t="shared" si="2768"/>
        <v>-615685.17547141924</v>
      </c>
      <c r="HX151" s="343">
        <f t="shared" si="2768"/>
        <v>-615685.17547141924</v>
      </c>
      <c r="HY151" s="343">
        <f t="shared" si="2768"/>
        <v>-615685.17547141924</v>
      </c>
      <c r="HZ151" s="343">
        <f t="shared" si="2768"/>
        <v>-615685.17547141924</v>
      </c>
      <c r="IA151" s="343">
        <f t="shared" si="2768"/>
        <v>-615685.17547141924</v>
      </c>
      <c r="IB151" s="343">
        <f t="shared" si="2768"/>
        <v>0</v>
      </c>
      <c r="ID151" s="279" t="s">
        <v>332</v>
      </c>
      <c r="IE151" s="27"/>
      <c r="IF151" s="1116">
        <f t="shared" si="2752"/>
        <v>0</v>
      </c>
      <c r="IG151" s="1116">
        <f t="shared" si="2752"/>
        <v>-4095000</v>
      </c>
      <c r="IH151" s="1116">
        <f t="shared" si="2752"/>
        <v>-7038399.9999999991</v>
      </c>
      <c r="II151" s="1116">
        <f t="shared" si="2752"/>
        <v>-7057167.9999999991</v>
      </c>
      <c r="IJ151" s="1116">
        <f t="shared" si="2752"/>
        <v>-7076311.3600000003</v>
      </c>
      <c r="IK151" s="1116">
        <f t="shared" si="2752"/>
        <v>-7095837.5872000018</v>
      </c>
      <c r="IL151" s="1116">
        <f t="shared" si="2752"/>
        <v>-7115754.3389440021</v>
      </c>
      <c r="IM151" s="1116">
        <f t="shared" si="2752"/>
        <v>-7136069.4257228794</v>
      </c>
      <c r="IN151" s="1116">
        <f t="shared" si="2752"/>
        <v>-7156790.8142373366</v>
      </c>
      <c r="IO151" s="1116">
        <f t="shared" si="2752"/>
        <v>-7177926.6305220844</v>
      </c>
      <c r="IP151" s="1116">
        <f t="shared" si="2752"/>
        <v>-7199485.1631325269</v>
      </c>
      <c r="IQ151" s="1116">
        <f t="shared" si="2752"/>
        <v>-7221474.8663951764</v>
      </c>
      <c r="IR151" s="1116">
        <f t="shared" si="2752"/>
        <v>-7243904.3637230797</v>
      </c>
      <c r="IS151" s="1116">
        <f t="shared" si="2752"/>
        <v>-7266782.4509975435</v>
      </c>
      <c r="IT151" s="1116">
        <f t="shared" si="2752"/>
        <v>-7290118.1000174927</v>
      </c>
      <c r="IU151" s="1116">
        <f t="shared" si="2752"/>
        <v>-7313920.4620178426</v>
      </c>
      <c r="IV151" s="1116">
        <f t="shared" si="2752"/>
        <v>-7338198.8712581992</v>
      </c>
      <c r="IW151" s="1116">
        <f t="shared" si="2752"/>
        <v>-7362962.848683361</v>
      </c>
      <c r="IX151" s="1480">
        <f t="shared" si="2752"/>
        <v>-3078425.8773570964</v>
      </c>
      <c r="IY151" s="582"/>
    </row>
    <row r="152" spans="3:259" x14ac:dyDescent="0.3">
      <c r="C152" s="279"/>
      <c r="D152" s="27"/>
      <c r="E152" s="394"/>
      <c r="F152" s="394"/>
      <c r="G152" s="394"/>
      <c r="H152" s="394"/>
      <c r="I152" s="394"/>
      <c r="J152" s="394"/>
      <c r="K152" s="394"/>
      <c r="L152" s="394"/>
      <c r="M152" s="394"/>
      <c r="N152" s="394"/>
      <c r="O152" s="394"/>
      <c r="P152" s="394"/>
      <c r="Q152" s="394"/>
      <c r="R152" s="394"/>
      <c r="S152" s="394"/>
      <c r="T152" s="394"/>
      <c r="U152" s="394"/>
      <c r="V152" s="394"/>
      <c r="W152" s="395"/>
      <c r="Y152" s="279"/>
      <c r="Z152" s="27"/>
      <c r="AA152" s="394"/>
      <c r="AB152" s="394"/>
      <c r="AC152" s="394"/>
      <c r="AD152" s="394"/>
      <c r="AE152" s="394"/>
      <c r="AF152" s="1952">
        <f>-AF150/7</f>
        <v>-585000</v>
      </c>
      <c r="AG152" s="394">
        <f t="shared" ref="AG152:AL152" si="2769">AF152</f>
        <v>-585000</v>
      </c>
      <c r="AH152" s="394">
        <f t="shared" si="2769"/>
        <v>-585000</v>
      </c>
      <c r="AI152" s="394">
        <f t="shared" si="2769"/>
        <v>-585000</v>
      </c>
      <c r="AJ152" s="394">
        <f t="shared" si="2769"/>
        <v>-585000</v>
      </c>
      <c r="AK152" s="394">
        <f t="shared" si="2769"/>
        <v>-585000</v>
      </c>
      <c r="AL152" s="394">
        <f t="shared" si="2769"/>
        <v>-585000</v>
      </c>
      <c r="AM152" s="1952">
        <f>+IF(AM132&gt;AL132,-AL150/12,AL152)</f>
        <v>-586533.33333333337</v>
      </c>
      <c r="AN152" s="394">
        <f t="shared" ref="AN152:CY152" si="2770">+IF(AN132&gt;AM132,-AM150/12,AM152)</f>
        <v>-586533.33333333337</v>
      </c>
      <c r="AO152" s="394">
        <f t="shared" si="2770"/>
        <v>-586533.33333333337</v>
      </c>
      <c r="AP152" s="394">
        <f t="shared" si="2770"/>
        <v>-586533.33333333337</v>
      </c>
      <c r="AQ152" s="394">
        <f t="shared" si="2770"/>
        <v>-586533.33333333337</v>
      </c>
      <c r="AR152" s="394">
        <f t="shared" si="2770"/>
        <v>-586533.33333333337</v>
      </c>
      <c r="AS152" s="394">
        <f t="shared" si="2770"/>
        <v>-586533.33333333337</v>
      </c>
      <c r="AT152" s="394">
        <f t="shared" si="2770"/>
        <v>-586533.33333333337</v>
      </c>
      <c r="AU152" s="394">
        <f t="shared" si="2770"/>
        <v>-586533.33333333337</v>
      </c>
      <c r="AV152" s="394">
        <f t="shared" si="2770"/>
        <v>-586533.33333333337</v>
      </c>
      <c r="AW152" s="394">
        <f t="shared" si="2770"/>
        <v>-586533.33333333337</v>
      </c>
      <c r="AX152" s="394">
        <f t="shared" si="2770"/>
        <v>-586533.33333333337</v>
      </c>
      <c r="AY152" s="394">
        <f t="shared" si="2770"/>
        <v>-588097.33333333337</v>
      </c>
      <c r="AZ152" s="394">
        <f t="shared" si="2770"/>
        <v>-588097.33333333337</v>
      </c>
      <c r="BA152" s="394">
        <f t="shared" si="2770"/>
        <v>-588097.33333333337</v>
      </c>
      <c r="BB152" s="394">
        <f t="shared" si="2770"/>
        <v>-588097.33333333337</v>
      </c>
      <c r="BC152" s="394">
        <f t="shared" si="2770"/>
        <v>-588097.33333333337</v>
      </c>
      <c r="BD152" s="394">
        <f t="shared" si="2770"/>
        <v>-588097.33333333337</v>
      </c>
      <c r="BE152" s="394">
        <f t="shared" si="2770"/>
        <v>-588097.33333333337</v>
      </c>
      <c r="BF152" s="394">
        <f t="shared" si="2770"/>
        <v>-588097.33333333337</v>
      </c>
      <c r="BG152" s="394">
        <f t="shared" si="2770"/>
        <v>-588097.33333333337</v>
      </c>
      <c r="BH152" s="394">
        <f t="shared" si="2770"/>
        <v>-588097.33333333337</v>
      </c>
      <c r="BI152" s="394">
        <f t="shared" si="2770"/>
        <v>-588097.33333333337</v>
      </c>
      <c r="BJ152" s="394">
        <f t="shared" si="2770"/>
        <v>-588097.33333333337</v>
      </c>
      <c r="BK152" s="394">
        <f t="shared" si="2770"/>
        <v>-589692.6133333334</v>
      </c>
      <c r="BL152" s="394">
        <f t="shared" si="2770"/>
        <v>-589692.6133333334</v>
      </c>
      <c r="BM152" s="394">
        <f t="shared" si="2770"/>
        <v>-589692.6133333334</v>
      </c>
      <c r="BN152" s="394">
        <f t="shared" si="2770"/>
        <v>-589692.6133333334</v>
      </c>
      <c r="BO152" s="394">
        <f t="shared" si="2770"/>
        <v>-589692.6133333334</v>
      </c>
      <c r="BP152" s="394">
        <f t="shared" si="2770"/>
        <v>-589692.6133333334</v>
      </c>
      <c r="BQ152" s="394">
        <f t="shared" si="2770"/>
        <v>-589692.6133333334</v>
      </c>
      <c r="BR152" s="394">
        <f t="shared" si="2770"/>
        <v>-589692.6133333334</v>
      </c>
      <c r="BS152" s="394">
        <f t="shared" si="2770"/>
        <v>-589692.6133333334</v>
      </c>
      <c r="BT152" s="394">
        <f t="shared" si="2770"/>
        <v>-589692.6133333334</v>
      </c>
      <c r="BU152" s="394">
        <f t="shared" si="2770"/>
        <v>-589692.6133333334</v>
      </c>
      <c r="BV152" s="394">
        <f t="shared" si="2770"/>
        <v>-589692.6133333334</v>
      </c>
      <c r="BW152" s="394">
        <f t="shared" si="2770"/>
        <v>-591319.79893333337</v>
      </c>
      <c r="BX152" s="394">
        <f t="shared" si="2770"/>
        <v>-591319.79893333337</v>
      </c>
      <c r="BY152" s="394">
        <f t="shared" si="2770"/>
        <v>-591319.79893333337</v>
      </c>
      <c r="BZ152" s="394">
        <f t="shared" si="2770"/>
        <v>-591319.79893333337</v>
      </c>
      <c r="CA152" s="394">
        <f t="shared" si="2770"/>
        <v>-591319.79893333337</v>
      </c>
      <c r="CB152" s="394">
        <f t="shared" si="2770"/>
        <v>-591319.79893333337</v>
      </c>
      <c r="CC152" s="394">
        <f t="shared" si="2770"/>
        <v>-591319.79893333337</v>
      </c>
      <c r="CD152" s="394">
        <f t="shared" si="2770"/>
        <v>-591319.79893333337</v>
      </c>
      <c r="CE152" s="394">
        <f t="shared" si="2770"/>
        <v>-591319.79893333337</v>
      </c>
      <c r="CF152" s="394">
        <f t="shared" si="2770"/>
        <v>-591319.79893333337</v>
      </c>
      <c r="CG152" s="394">
        <f t="shared" si="2770"/>
        <v>-591319.79893333337</v>
      </c>
      <c r="CH152" s="394">
        <f t="shared" si="2770"/>
        <v>-591319.79893333337</v>
      </c>
      <c r="CI152" s="394">
        <f t="shared" si="2770"/>
        <v>-592979.52824533335</v>
      </c>
      <c r="CJ152" s="394">
        <f t="shared" si="2770"/>
        <v>-592979.52824533335</v>
      </c>
      <c r="CK152" s="394">
        <f t="shared" si="2770"/>
        <v>-592979.52824533335</v>
      </c>
      <c r="CL152" s="394">
        <f t="shared" si="2770"/>
        <v>-592979.52824533335</v>
      </c>
      <c r="CM152" s="394">
        <f t="shared" si="2770"/>
        <v>-592979.52824533335</v>
      </c>
      <c r="CN152" s="394">
        <f t="shared" si="2770"/>
        <v>-592979.52824533335</v>
      </c>
      <c r="CO152" s="394">
        <f t="shared" si="2770"/>
        <v>-592979.52824533335</v>
      </c>
      <c r="CP152" s="394">
        <f t="shared" si="2770"/>
        <v>-592979.52824533335</v>
      </c>
      <c r="CQ152" s="394">
        <f t="shared" si="2770"/>
        <v>-592979.52824533335</v>
      </c>
      <c r="CR152" s="394">
        <f t="shared" si="2770"/>
        <v>-592979.52824533335</v>
      </c>
      <c r="CS152" s="394">
        <f t="shared" si="2770"/>
        <v>-592979.52824533335</v>
      </c>
      <c r="CT152" s="394">
        <f t="shared" si="2770"/>
        <v>-592979.52824533335</v>
      </c>
      <c r="CU152" s="394">
        <f t="shared" si="2770"/>
        <v>-594672.45214357332</v>
      </c>
      <c r="CV152" s="394">
        <f t="shared" si="2770"/>
        <v>-594672.45214357332</v>
      </c>
      <c r="CW152" s="394">
        <f t="shared" si="2770"/>
        <v>-594672.45214357332</v>
      </c>
      <c r="CX152" s="394">
        <f t="shared" si="2770"/>
        <v>-594672.45214357332</v>
      </c>
      <c r="CY152" s="394">
        <f t="shared" si="2770"/>
        <v>-594672.45214357332</v>
      </c>
      <c r="CZ152" s="394">
        <f t="shared" ref="CZ152:FK152" si="2771">+IF(CZ132&gt;CY132,-CY150/12,CY152)</f>
        <v>-594672.45214357332</v>
      </c>
      <c r="DA152" s="394">
        <f t="shared" si="2771"/>
        <v>-594672.45214357332</v>
      </c>
      <c r="DB152" s="394">
        <f t="shared" si="2771"/>
        <v>-594672.45214357332</v>
      </c>
      <c r="DC152" s="394">
        <f t="shared" si="2771"/>
        <v>-594672.45214357332</v>
      </c>
      <c r="DD152" s="394">
        <f t="shared" si="2771"/>
        <v>-594672.45214357332</v>
      </c>
      <c r="DE152" s="394">
        <f t="shared" si="2771"/>
        <v>-594672.45214357332</v>
      </c>
      <c r="DF152" s="394">
        <f t="shared" si="2771"/>
        <v>-594672.45214357332</v>
      </c>
      <c r="DG152" s="394">
        <f t="shared" si="2771"/>
        <v>-596399.23451977817</v>
      </c>
      <c r="DH152" s="394">
        <f t="shared" si="2771"/>
        <v>-596399.23451977817</v>
      </c>
      <c r="DI152" s="394">
        <f t="shared" si="2771"/>
        <v>-596399.23451977817</v>
      </c>
      <c r="DJ152" s="394">
        <f t="shared" si="2771"/>
        <v>-596399.23451977817</v>
      </c>
      <c r="DK152" s="394">
        <f t="shared" si="2771"/>
        <v>-596399.23451977817</v>
      </c>
      <c r="DL152" s="394">
        <f t="shared" si="2771"/>
        <v>-596399.23451977817</v>
      </c>
      <c r="DM152" s="394">
        <f t="shared" si="2771"/>
        <v>-596399.23451977817</v>
      </c>
      <c r="DN152" s="394">
        <f t="shared" si="2771"/>
        <v>-596399.23451977817</v>
      </c>
      <c r="DO152" s="394">
        <f t="shared" si="2771"/>
        <v>-596399.23451977817</v>
      </c>
      <c r="DP152" s="394">
        <f t="shared" si="2771"/>
        <v>-596399.23451977817</v>
      </c>
      <c r="DQ152" s="394">
        <f t="shared" si="2771"/>
        <v>-596399.23451977817</v>
      </c>
      <c r="DR152" s="394">
        <f t="shared" si="2771"/>
        <v>-596399.23451977817</v>
      </c>
      <c r="DS152" s="394">
        <f t="shared" si="2771"/>
        <v>-598160.55254350707</v>
      </c>
      <c r="DT152" s="394">
        <f t="shared" si="2771"/>
        <v>-598160.55254350707</v>
      </c>
      <c r="DU152" s="394">
        <f t="shared" si="2771"/>
        <v>-598160.55254350707</v>
      </c>
      <c r="DV152" s="394">
        <f t="shared" si="2771"/>
        <v>-598160.55254350707</v>
      </c>
      <c r="DW152" s="394">
        <f t="shared" si="2771"/>
        <v>-598160.55254350707</v>
      </c>
      <c r="DX152" s="394">
        <f t="shared" si="2771"/>
        <v>-598160.55254350707</v>
      </c>
      <c r="DY152" s="394">
        <f t="shared" si="2771"/>
        <v>-598160.55254350707</v>
      </c>
      <c r="DZ152" s="394">
        <f t="shared" si="2771"/>
        <v>-598160.55254350707</v>
      </c>
      <c r="EA152" s="394">
        <f t="shared" si="2771"/>
        <v>-598160.55254350707</v>
      </c>
      <c r="EB152" s="394">
        <f t="shared" si="2771"/>
        <v>-598160.55254350707</v>
      </c>
      <c r="EC152" s="394">
        <f t="shared" si="2771"/>
        <v>-598160.55254350707</v>
      </c>
      <c r="ED152" s="394">
        <f t="shared" si="2771"/>
        <v>-598160.55254350707</v>
      </c>
      <c r="EE152" s="394">
        <f t="shared" si="2771"/>
        <v>-599957.09692771046</v>
      </c>
      <c r="EF152" s="394">
        <f t="shared" si="2771"/>
        <v>-599957.09692771046</v>
      </c>
      <c r="EG152" s="394">
        <f t="shared" si="2771"/>
        <v>-599957.09692771046</v>
      </c>
      <c r="EH152" s="394">
        <f t="shared" si="2771"/>
        <v>-599957.09692771046</v>
      </c>
      <c r="EI152" s="394">
        <f t="shared" si="2771"/>
        <v>-599957.09692771046</v>
      </c>
      <c r="EJ152" s="394">
        <f t="shared" si="2771"/>
        <v>-599957.09692771046</v>
      </c>
      <c r="EK152" s="394">
        <f t="shared" si="2771"/>
        <v>-599957.09692771046</v>
      </c>
      <c r="EL152" s="394">
        <f t="shared" si="2771"/>
        <v>-599957.09692771046</v>
      </c>
      <c r="EM152" s="394">
        <f t="shared" si="2771"/>
        <v>-599957.09692771046</v>
      </c>
      <c r="EN152" s="394">
        <f t="shared" si="2771"/>
        <v>-599957.09692771046</v>
      </c>
      <c r="EO152" s="394">
        <f t="shared" si="2771"/>
        <v>-599957.09692771046</v>
      </c>
      <c r="EP152" s="394">
        <f t="shared" si="2771"/>
        <v>-599957.09692771046</v>
      </c>
      <c r="EQ152" s="394">
        <f t="shared" si="2771"/>
        <v>-601789.57219959807</v>
      </c>
      <c r="ER152" s="394">
        <f t="shared" si="2771"/>
        <v>-601789.57219959807</v>
      </c>
      <c r="ES152" s="394">
        <f t="shared" si="2771"/>
        <v>-601789.57219959807</v>
      </c>
      <c r="ET152" s="394">
        <f t="shared" si="2771"/>
        <v>-601789.57219959807</v>
      </c>
      <c r="EU152" s="394">
        <f t="shared" si="2771"/>
        <v>-601789.57219959807</v>
      </c>
      <c r="EV152" s="394">
        <f t="shared" si="2771"/>
        <v>-601789.57219959807</v>
      </c>
      <c r="EW152" s="394">
        <f t="shared" si="2771"/>
        <v>-601789.57219959807</v>
      </c>
      <c r="EX152" s="394">
        <f t="shared" si="2771"/>
        <v>-601789.57219959807</v>
      </c>
      <c r="EY152" s="394">
        <f t="shared" si="2771"/>
        <v>-601789.57219959807</v>
      </c>
      <c r="EZ152" s="394">
        <f t="shared" si="2771"/>
        <v>-601789.57219959807</v>
      </c>
      <c r="FA152" s="394">
        <f t="shared" si="2771"/>
        <v>-601789.57219959807</v>
      </c>
      <c r="FB152" s="394">
        <f t="shared" si="2771"/>
        <v>-601789.57219959807</v>
      </c>
      <c r="FC152" s="394">
        <f t="shared" si="2771"/>
        <v>-603658.69697692327</v>
      </c>
      <c r="FD152" s="394">
        <f t="shared" si="2771"/>
        <v>-603658.69697692327</v>
      </c>
      <c r="FE152" s="394">
        <f t="shared" si="2771"/>
        <v>-603658.69697692327</v>
      </c>
      <c r="FF152" s="394">
        <f t="shared" si="2771"/>
        <v>-603658.69697692327</v>
      </c>
      <c r="FG152" s="394">
        <f t="shared" si="2771"/>
        <v>-603658.69697692327</v>
      </c>
      <c r="FH152" s="394">
        <f t="shared" si="2771"/>
        <v>-603658.69697692327</v>
      </c>
      <c r="FI152" s="394">
        <f t="shared" si="2771"/>
        <v>-603658.69697692327</v>
      </c>
      <c r="FJ152" s="394">
        <f t="shared" si="2771"/>
        <v>-603658.69697692327</v>
      </c>
      <c r="FK152" s="394">
        <f t="shared" si="2771"/>
        <v>-603658.69697692327</v>
      </c>
      <c r="FL152" s="394">
        <f t="shared" ref="FL152:HV152" si="2772">+IF(FL132&gt;FK132,-FK150/12,FK152)</f>
        <v>-603658.69697692327</v>
      </c>
      <c r="FM152" s="394">
        <f t="shared" si="2772"/>
        <v>-603658.69697692327</v>
      </c>
      <c r="FN152" s="394">
        <f t="shared" si="2772"/>
        <v>-603658.69697692327</v>
      </c>
      <c r="FO152" s="394">
        <f t="shared" si="2772"/>
        <v>-605565.20424979518</v>
      </c>
      <c r="FP152" s="394">
        <f t="shared" si="2772"/>
        <v>-605565.20424979518</v>
      </c>
      <c r="FQ152" s="394">
        <f t="shared" si="2772"/>
        <v>-605565.20424979518</v>
      </c>
      <c r="FR152" s="394">
        <f t="shared" si="2772"/>
        <v>-605565.20424979518</v>
      </c>
      <c r="FS152" s="394">
        <f t="shared" si="2772"/>
        <v>-605565.20424979518</v>
      </c>
      <c r="FT152" s="394">
        <f t="shared" si="2772"/>
        <v>-605565.20424979518</v>
      </c>
      <c r="FU152" s="394">
        <f t="shared" si="2772"/>
        <v>-605565.20424979518</v>
      </c>
      <c r="FV152" s="394">
        <f t="shared" si="2772"/>
        <v>-605565.20424979518</v>
      </c>
      <c r="FW152" s="394">
        <f t="shared" si="2772"/>
        <v>-605565.20424979518</v>
      </c>
      <c r="FX152" s="394">
        <f t="shared" si="2772"/>
        <v>-605565.20424979518</v>
      </c>
      <c r="FY152" s="394">
        <f t="shared" si="2772"/>
        <v>-605565.20424979518</v>
      </c>
      <c r="FZ152" s="394">
        <f t="shared" si="2772"/>
        <v>-605565.20424979518</v>
      </c>
      <c r="GA152" s="394">
        <f t="shared" si="2772"/>
        <v>-607509.84166812443</v>
      </c>
      <c r="GB152" s="394">
        <f t="shared" si="2772"/>
        <v>-607509.84166812443</v>
      </c>
      <c r="GC152" s="394">
        <f t="shared" si="2772"/>
        <v>-607509.84166812443</v>
      </c>
      <c r="GD152" s="394">
        <f t="shared" si="2772"/>
        <v>-607509.84166812443</v>
      </c>
      <c r="GE152" s="394">
        <f t="shared" si="2772"/>
        <v>-607509.84166812443</v>
      </c>
      <c r="GF152" s="394">
        <f t="shared" si="2772"/>
        <v>-607509.84166812443</v>
      </c>
      <c r="GG152" s="394">
        <f t="shared" si="2772"/>
        <v>-607509.84166812443</v>
      </c>
      <c r="GH152" s="394">
        <f t="shared" si="2772"/>
        <v>-607509.84166812443</v>
      </c>
      <c r="GI152" s="394">
        <f t="shared" si="2772"/>
        <v>-607509.84166812443</v>
      </c>
      <c r="GJ152" s="394">
        <f t="shared" si="2772"/>
        <v>-607509.84166812443</v>
      </c>
      <c r="GK152" s="394">
        <f t="shared" si="2772"/>
        <v>-607509.84166812443</v>
      </c>
      <c r="GL152" s="394">
        <f t="shared" si="2772"/>
        <v>-607509.84166812443</v>
      </c>
      <c r="GM152" s="394">
        <f t="shared" si="2772"/>
        <v>-609493.37183482025</v>
      </c>
      <c r="GN152" s="394">
        <f t="shared" si="2772"/>
        <v>-609493.37183482025</v>
      </c>
      <c r="GO152" s="394">
        <f t="shared" si="2772"/>
        <v>-609493.37183482025</v>
      </c>
      <c r="GP152" s="394">
        <f t="shared" si="2772"/>
        <v>-609493.37183482025</v>
      </c>
      <c r="GQ152" s="394">
        <f t="shared" si="2772"/>
        <v>-609493.37183482025</v>
      </c>
      <c r="GR152" s="394">
        <f t="shared" si="2772"/>
        <v>-609493.37183482025</v>
      </c>
      <c r="GS152" s="394">
        <f t="shared" si="2772"/>
        <v>-609493.37183482025</v>
      </c>
      <c r="GT152" s="394">
        <f t="shared" si="2772"/>
        <v>-609493.37183482025</v>
      </c>
      <c r="GU152" s="394">
        <f t="shared" si="2772"/>
        <v>-609493.37183482025</v>
      </c>
      <c r="GV152" s="394">
        <f t="shared" si="2772"/>
        <v>-609493.37183482025</v>
      </c>
      <c r="GW152" s="394">
        <f t="shared" si="2772"/>
        <v>-609493.37183482025</v>
      </c>
      <c r="GX152" s="394">
        <f t="shared" si="2772"/>
        <v>-609493.37183482025</v>
      </c>
      <c r="GY152" s="394">
        <f t="shared" si="2772"/>
        <v>-611516.57260484993</v>
      </c>
      <c r="GZ152" s="394">
        <f t="shared" si="2772"/>
        <v>-611516.57260484993</v>
      </c>
      <c r="HA152" s="394">
        <f t="shared" si="2772"/>
        <v>-611516.57260484993</v>
      </c>
      <c r="HB152" s="394">
        <f t="shared" si="2772"/>
        <v>-611516.57260484993</v>
      </c>
      <c r="HC152" s="394">
        <f t="shared" si="2772"/>
        <v>-611516.57260484993</v>
      </c>
      <c r="HD152" s="394">
        <f t="shared" si="2772"/>
        <v>-611516.57260484993</v>
      </c>
      <c r="HE152" s="394">
        <f t="shared" si="2772"/>
        <v>-611516.57260484993</v>
      </c>
      <c r="HF152" s="394">
        <f t="shared" si="2772"/>
        <v>-611516.57260484993</v>
      </c>
      <c r="HG152" s="394">
        <f t="shared" si="2772"/>
        <v>-611516.57260484993</v>
      </c>
      <c r="HH152" s="394">
        <f t="shared" si="2772"/>
        <v>-611516.57260484993</v>
      </c>
      <c r="HI152" s="394">
        <f t="shared" si="2772"/>
        <v>-611516.57260484993</v>
      </c>
      <c r="HJ152" s="394">
        <f t="shared" si="2772"/>
        <v>-611516.57260484993</v>
      </c>
      <c r="HK152" s="394">
        <f t="shared" si="2772"/>
        <v>-613580.23739028024</v>
      </c>
      <c r="HL152" s="394">
        <f t="shared" si="2772"/>
        <v>-613580.23739028024</v>
      </c>
      <c r="HM152" s="394">
        <f t="shared" si="2772"/>
        <v>-613580.23739028024</v>
      </c>
      <c r="HN152" s="394">
        <f t="shared" si="2772"/>
        <v>-613580.23739028024</v>
      </c>
      <c r="HO152" s="394">
        <f t="shared" si="2772"/>
        <v>-613580.23739028024</v>
      </c>
      <c r="HP152" s="394">
        <f t="shared" si="2772"/>
        <v>-613580.23739028024</v>
      </c>
      <c r="HQ152" s="394">
        <f t="shared" si="2772"/>
        <v>-613580.23739028024</v>
      </c>
      <c r="HR152" s="394">
        <f t="shared" si="2772"/>
        <v>-613580.23739028024</v>
      </c>
      <c r="HS152" s="394">
        <f t="shared" si="2772"/>
        <v>-613580.23739028024</v>
      </c>
      <c r="HT152" s="394">
        <f t="shared" si="2772"/>
        <v>-613580.23739028024</v>
      </c>
      <c r="HU152" s="394">
        <f t="shared" si="2772"/>
        <v>-613580.23739028024</v>
      </c>
      <c r="HV152" s="394">
        <f t="shared" si="2772"/>
        <v>-613580.23739028024</v>
      </c>
      <c r="HW152" s="1952">
        <f>+IF(HW132&gt;HV132,-HV150/5,HV152)</f>
        <v>-615685.17547141924</v>
      </c>
      <c r="HX152" s="394">
        <f t="shared" ref="HX152:IA152" si="2773">+IF(HX132&gt;HW132,-HW150/5,HW152)</f>
        <v>-615685.17547141924</v>
      </c>
      <c r="HY152" s="394">
        <f t="shared" si="2773"/>
        <v>-615685.17547141924</v>
      </c>
      <c r="HZ152" s="394">
        <f t="shared" si="2773"/>
        <v>-615685.17547141924</v>
      </c>
      <c r="IA152" s="394">
        <f t="shared" si="2773"/>
        <v>-615685.17547141924</v>
      </c>
      <c r="IB152" s="1952">
        <v>0</v>
      </c>
      <c r="ID152" s="279"/>
      <c r="IE152" s="27"/>
      <c r="IF152" s="1116"/>
      <c r="IG152" s="1116"/>
      <c r="IH152" s="1116"/>
      <c r="II152" s="1116"/>
      <c r="IJ152" s="1116"/>
      <c r="IK152" s="1116"/>
      <c r="IL152" s="1116"/>
      <c r="IM152" s="1116"/>
      <c r="IN152" s="1116"/>
      <c r="IO152" s="1116"/>
      <c r="IP152" s="1116"/>
      <c r="IQ152" s="1116"/>
      <c r="IR152" s="1116"/>
      <c r="IS152" s="1116"/>
      <c r="IT152" s="1116"/>
      <c r="IU152" s="1116"/>
      <c r="IV152" s="1116"/>
      <c r="IW152" s="1116"/>
      <c r="IX152" s="1116"/>
      <c r="IY152" s="1069"/>
    </row>
    <row r="153" spans="3:259" x14ac:dyDescent="0.3">
      <c r="C153" s="279"/>
      <c r="D153" s="27"/>
      <c r="E153" s="394"/>
      <c r="F153" s="394"/>
      <c r="G153" s="394"/>
      <c r="H153" s="394"/>
      <c r="I153" s="394"/>
      <c r="J153" s="394"/>
      <c r="K153" s="394"/>
      <c r="L153" s="394"/>
      <c r="M153" s="394"/>
      <c r="N153" s="394"/>
      <c r="O153" s="394"/>
      <c r="P153" s="394"/>
      <c r="Q153" s="394"/>
      <c r="R153" s="394"/>
      <c r="S153" s="394"/>
      <c r="T153" s="394"/>
      <c r="U153" s="394"/>
      <c r="V153" s="394"/>
      <c r="W153" s="395"/>
      <c r="Y153" s="279"/>
      <c r="Z153" s="27"/>
      <c r="AA153" s="394"/>
      <c r="AB153" s="394"/>
      <c r="AC153" s="394"/>
      <c r="AD153" s="394"/>
      <c r="AE153" s="394"/>
      <c r="AF153" s="1952">
        <v>0</v>
      </c>
      <c r="AG153" s="394">
        <f t="shared" ref="AG153:CR153" si="2774">IF(MONTH(AG135)=6,-AF150/7,IF(MONTH(AG135)=1,-AG150/12,AF153))</f>
        <v>0</v>
      </c>
      <c r="AH153" s="394">
        <f t="shared" si="2774"/>
        <v>0</v>
      </c>
      <c r="AI153" s="394">
        <f t="shared" si="2774"/>
        <v>0</v>
      </c>
      <c r="AJ153" s="394">
        <f t="shared" si="2774"/>
        <v>0</v>
      </c>
      <c r="AK153" s="394">
        <f t="shared" si="2774"/>
        <v>0</v>
      </c>
      <c r="AL153" s="394">
        <f t="shared" si="2774"/>
        <v>0</v>
      </c>
      <c r="AM153" s="394">
        <f t="shared" si="2774"/>
        <v>0</v>
      </c>
      <c r="AN153" s="394">
        <f t="shared" si="2774"/>
        <v>0</v>
      </c>
      <c r="AO153" s="394">
        <f t="shared" si="2774"/>
        <v>0</v>
      </c>
      <c r="AP153" s="394">
        <f t="shared" si="2774"/>
        <v>0</v>
      </c>
      <c r="AQ153" s="394">
        <f t="shared" si="2774"/>
        <v>0</v>
      </c>
      <c r="AR153" s="394">
        <f t="shared" si="2774"/>
        <v>0</v>
      </c>
      <c r="AS153" s="394">
        <f t="shared" si="2774"/>
        <v>0</v>
      </c>
      <c r="AT153" s="394">
        <f t="shared" si="2774"/>
        <v>0</v>
      </c>
      <c r="AU153" s="394">
        <f t="shared" si="2774"/>
        <v>0</v>
      </c>
      <c r="AV153" s="394">
        <f t="shared" si="2774"/>
        <v>0</v>
      </c>
      <c r="AW153" s="394">
        <f t="shared" si="2774"/>
        <v>0</v>
      </c>
      <c r="AX153" s="394">
        <f t="shared" si="2774"/>
        <v>0</v>
      </c>
      <c r="AY153" s="394">
        <f t="shared" si="2774"/>
        <v>0</v>
      </c>
      <c r="AZ153" s="394">
        <f t="shared" si="2774"/>
        <v>0</v>
      </c>
      <c r="BA153" s="394">
        <f t="shared" si="2774"/>
        <v>0</v>
      </c>
      <c r="BB153" s="394">
        <f t="shared" si="2774"/>
        <v>0</v>
      </c>
      <c r="BC153" s="394">
        <f t="shared" si="2774"/>
        <v>0</v>
      </c>
      <c r="BD153" s="394">
        <f t="shared" si="2774"/>
        <v>0</v>
      </c>
      <c r="BE153" s="394">
        <f t="shared" si="2774"/>
        <v>0</v>
      </c>
      <c r="BF153" s="394">
        <f t="shared" si="2774"/>
        <v>0</v>
      </c>
      <c r="BG153" s="394">
        <f t="shared" si="2774"/>
        <v>0</v>
      </c>
      <c r="BH153" s="394">
        <f t="shared" si="2774"/>
        <v>0</v>
      </c>
      <c r="BI153" s="394">
        <f t="shared" si="2774"/>
        <v>0</v>
      </c>
      <c r="BJ153" s="394">
        <f t="shared" si="2774"/>
        <v>0</v>
      </c>
      <c r="BK153" s="394">
        <f t="shared" si="2774"/>
        <v>0</v>
      </c>
      <c r="BL153" s="394">
        <f t="shared" si="2774"/>
        <v>0</v>
      </c>
      <c r="BM153" s="394">
        <f t="shared" si="2774"/>
        <v>0</v>
      </c>
      <c r="BN153" s="394">
        <f t="shared" si="2774"/>
        <v>0</v>
      </c>
      <c r="BO153" s="394">
        <f t="shared" si="2774"/>
        <v>0</v>
      </c>
      <c r="BP153" s="394">
        <f t="shared" si="2774"/>
        <v>0</v>
      </c>
      <c r="BQ153" s="394">
        <f t="shared" si="2774"/>
        <v>0</v>
      </c>
      <c r="BR153" s="394">
        <f t="shared" si="2774"/>
        <v>0</v>
      </c>
      <c r="BS153" s="394">
        <f t="shared" si="2774"/>
        <v>0</v>
      </c>
      <c r="BT153" s="394">
        <f t="shared" si="2774"/>
        <v>0</v>
      </c>
      <c r="BU153" s="394">
        <f t="shared" si="2774"/>
        <v>0</v>
      </c>
      <c r="BV153" s="394">
        <f t="shared" si="2774"/>
        <v>0</v>
      </c>
      <c r="BW153" s="394">
        <f t="shared" si="2774"/>
        <v>0</v>
      </c>
      <c r="BX153" s="394">
        <f t="shared" si="2774"/>
        <v>0</v>
      </c>
      <c r="BY153" s="394">
        <f t="shared" si="2774"/>
        <v>0</v>
      </c>
      <c r="BZ153" s="394">
        <f t="shared" si="2774"/>
        <v>0</v>
      </c>
      <c r="CA153" s="394">
        <f t="shared" si="2774"/>
        <v>0</v>
      </c>
      <c r="CB153" s="394">
        <f t="shared" si="2774"/>
        <v>0</v>
      </c>
      <c r="CC153" s="394">
        <f t="shared" si="2774"/>
        <v>0</v>
      </c>
      <c r="CD153" s="394">
        <f t="shared" si="2774"/>
        <v>0</v>
      </c>
      <c r="CE153" s="394">
        <f t="shared" si="2774"/>
        <v>0</v>
      </c>
      <c r="CF153" s="394">
        <f t="shared" si="2774"/>
        <v>0</v>
      </c>
      <c r="CG153" s="394">
        <f t="shared" si="2774"/>
        <v>0</v>
      </c>
      <c r="CH153" s="394">
        <f t="shared" si="2774"/>
        <v>0</v>
      </c>
      <c r="CI153" s="394">
        <f t="shared" si="2774"/>
        <v>0</v>
      </c>
      <c r="CJ153" s="394">
        <f t="shared" si="2774"/>
        <v>0</v>
      </c>
      <c r="CK153" s="394">
        <f t="shared" si="2774"/>
        <v>0</v>
      </c>
      <c r="CL153" s="394">
        <f t="shared" si="2774"/>
        <v>0</v>
      </c>
      <c r="CM153" s="394">
        <f t="shared" si="2774"/>
        <v>0</v>
      </c>
      <c r="CN153" s="394">
        <f t="shared" si="2774"/>
        <v>0</v>
      </c>
      <c r="CO153" s="394">
        <f t="shared" si="2774"/>
        <v>0</v>
      </c>
      <c r="CP153" s="394">
        <f t="shared" si="2774"/>
        <v>0</v>
      </c>
      <c r="CQ153" s="394">
        <f t="shared" si="2774"/>
        <v>0</v>
      </c>
      <c r="CR153" s="394">
        <f t="shared" si="2774"/>
        <v>0</v>
      </c>
      <c r="CS153" s="394">
        <f t="shared" ref="CS153:CY153" si="2775">IF(MONTH(CS135)=6,-CR150/7,IF(MONTH(CS135)=1,-CS150/12,CR153))</f>
        <v>0</v>
      </c>
      <c r="CT153" s="394">
        <f t="shared" si="2775"/>
        <v>0</v>
      </c>
      <c r="CU153" s="394">
        <f t="shared" si="2775"/>
        <v>0</v>
      </c>
      <c r="CV153" s="394">
        <f t="shared" si="2775"/>
        <v>0</v>
      </c>
      <c r="CW153" s="394">
        <f t="shared" si="2775"/>
        <v>0</v>
      </c>
      <c r="CX153" s="394">
        <f t="shared" si="2775"/>
        <v>0</v>
      </c>
      <c r="CY153" s="394">
        <f t="shared" si="2775"/>
        <v>0</v>
      </c>
      <c r="CZ153" s="394">
        <f>IF(MONTH(CZ135)=6,-CY150/7,IF(MONTH(CZ135)=1,-CZ150/12,CY153))</f>
        <v>0</v>
      </c>
      <c r="DA153" s="394">
        <f t="shared" ref="DA153:FL153" si="2776">IF(MONTH(DA135)=6,-CZ150/7,IF(MONTH(DA135)=1,-DA150/12,CZ153))</f>
        <v>0</v>
      </c>
      <c r="DB153" s="394">
        <f t="shared" si="2776"/>
        <v>0</v>
      </c>
      <c r="DC153" s="394">
        <f t="shared" si="2776"/>
        <v>0</v>
      </c>
      <c r="DD153" s="394">
        <f t="shared" si="2776"/>
        <v>0</v>
      </c>
      <c r="DE153" s="394">
        <f t="shared" si="2776"/>
        <v>0</v>
      </c>
      <c r="DF153" s="394">
        <f t="shared" si="2776"/>
        <v>0</v>
      </c>
      <c r="DG153" s="394">
        <f t="shared" si="2776"/>
        <v>0</v>
      </c>
      <c r="DH153" s="394">
        <f t="shared" si="2776"/>
        <v>0</v>
      </c>
      <c r="DI153" s="394">
        <f t="shared" si="2776"/>
        <v>0</v>
      </c>
      <c r="DJ153" s="394">
        <f t="shared" si="2776"/>
        <v>0</v>
      </c>
      <c r="DK153" s="394">
        <f t="shared" si="2776"/>
        <v>0</v>
      </c>
      <c r="DL153" s="394">
        <f t="shared" si="2776"/>
        <v>0</v>
      </c>
      <c r="DM153" s="394">
        <f t="shared" si="2776"/>
        <v>0</v>
      </c>
      <c r="DN153" s="394">
        <f t="shared" si="2776"/>
        <v>0</v>
      </c>
      <c r="DO153" s="394">
        <f t="shared" si="2776"/>
        <v>0</v>
      </c>
      <c r="DP153" s="394">
        <f t="shared" si="2776"/>
        <v>0</v>
      </c>
      <c r="DQ153" s="394">
        <f t="shared" si="2776"/>
        <v>0</v>
      </c>
      <c r="DR153" s="394">
        <f t="shared" si="2776"/>
        <v>0</v>
      </c>
      <c r="DS153" s="394">
        <f t="shared" si="2776"/>
        <v>0</v>
      </c>
      <c r="DT153" s="394">
        <f t="shared" si="2776"/>
        <v>0</v>
      </c>
      <c r="DU153" s="394">
        <f t="shared" si="2776"/>
        <v>0</v>
      </c>
      <c r="DV153" s="394">
        <f t="shared" si="2776"/>
        <v>0</v>
      </c>
      <c r="DW153" s="394">
        <f t="shared" si="2776"/>
        <v>0</v>
      </c>
      <c r="DX153" s="394">
        <f t="shared" si="2776"/>
        <v>0</v>
      </c>
      <c r="DY153" s="394">
        <f t="shared" si="2776"/>
        <v>0</v>
      </c>
      <c r="DZ153" s="394">
        <f t="shared" si="2776"/>
        <v>0</v>
      </c>
      <c r="EA153" s="394">
        <f t="shared" si="2776"/>
        <v>0</v>
      </c>
      <c r="EB153" s="394">
        <f t="shared" si="2776"/>
        <v>0</v>
      </c>
      <c r="EC153" s="394">
        <f t="shared" si="2776"/>
        <v>0</v>
      </c>
      <c r="ED153" s="394">
        <f t="shared" si="2776"/>
        <v>0</v>
      </c>
      <c r="EE153" s="394">
        <f t="shared" si="2776"/>
        <v>0</v>
      </c>
      <c r="EF153" s="394">
        <f t="shared" si="2776"/>
        <v>0</v>
      </c>
      <c r="EG153" s="394">
        <f t="shared" si="2776"/>
        <v>0</v>
      </c>
      <c r="EH153" s="394">
        <f t="shared" si="2776"/>
        <v>0</v>
      </c>
      <c r="EI153" s="394">
        <f t="shared" si="2776"/>
        <v>0</v>
      </c>
      <c r="EJ153" s="394">
        <f t="shared" si="2776"/>
        <v>0</v>
      </c>
      <c r="EK153" s="394">
        <f t="shared" si="2776"/>
        <v>0</v>
      </c>
      <c r="EL153" s="394">
        <f t="shared" si="2776"/>
        <v>0</v>
      </c>
      <c r="EM153" s="394">
        <f t="shared" si="2776"/>
        <v>0</v>
      </c>
      <c r="EN153" s="394">
        <f t="shared" si="2776"/>
        <v>0</v>
      </c>
      <c r="EO153" s="394">
        <f t="shared" si="2776"/>
        <v>0</v>
      </c>
      <c r="EP153" s="394">
        <f t="shared" si="2776"/>
        <v>0</v>
      </c>
      <c r="EQ153" s="394">
        <f t="shared" si="2776"/>
        <v>0</v>
      </c>
      <c r="ER153" s="394">
        <f t="shared" si="2776"/>
        <v>0</v>
      </c>
      <c r="ES153" s="394">
        <f t="shared" si="2776"/>
        <v>0</v>
      </c>
      <c r="ET153" s="394">
        <f t="shared" si="2776"/>
        <v>0</v>
      </c>
      <c r="EU153" s="394">
        <f t="shared" si="2776"/>
        <v>0</v>
      </c>
      <c r="EV153" s="394">
        <f t="shared" si="2776"/>
        <v>0</v>
      </c>
      <c r="EW153" s="394">
        <f t="shared" si="2776"/>
        <v>0</v>
      </c>
      <c r="EX153" s="394">
        <f t="shared" si="2776"/>
        <v>0</v>
      </c>
      <c r="EY153" s="394">
        <f t="shared" si="2776"/>
        <v>0</v>
      </c>
      <c r="EZ153" s="394">
        <f t="shared" si="2776"/>
        <v>0</v>
      </c>
      <c r="FA153" s="394">
        <f t="shared" si="2776"/>
        <v>0</v>
      </c>
      <c r="FB153" s="394">
        <f t="shared" si="2776"/>
        <v>0</v>
      </c>
      <c r="FC153" s="394">
        <f t="shared" si="2776"/>
        <v>0</v>
      </c>
      <c r="FD153" s="394">
        <f t="shared" si="2776"/>
        <v>0</v>
      </c>
      <c r="FE153" s="394">
        <f t="shared" si="2776"/>
        <v>0</v>
      </c>
      <c r="FF153" s="394">
        <f t="shared" si="2776"/>
        <v>0</v>
      </c>
      <c r="FG153" s="394">
        <f t="shared" si="2776"/>
        <v>0</v>
      </c>
      <c r="FH153" s="394">
        <f t="shared" si="2776"/>
        <v>0</v>
      </c>
      <c r="FI153" s="394">
        <f t="shared" si="2776"/>
        <v>0</v>
      </c>
      <c r="FJ153" s="394">
        <f t="shared" si="2776"/>
        <v>0</v>
      </c>
      <c r="FK153" s="394">
        <f t="shared" si="2776"/>
        <v>0</v>
      </c>
      <c r="FL153" s="394">
        <f t="shared" si="2776"/>
        <v>0</v>
      </c>
      <c r="FM153" s="394">
        <f t="shared" ref="FM153:HV153" si="2777">IF(MONTH(FM135)=6,-FL150/7,IF(MONTH(FM135)=1,-FM150/12,FL153))</f>
        <v>0</v>
      </c>
      <c r="FN153" s="394">
        <f t="shared" si="2777"/>
        <v>0</v>
      </c>
      <c r="FO153" s="394">
        <f t="shared" si="2777"/>
        <v>0</v>
      </c>
      <c r="FP153" s="394">
        <f t="shared" si="2777"/>
        <v>0</v>
      </c>
      <c r="FQ153" s="394">
        <f t="shared" si="2777"/>
        <v>0</v>
      </c>
      <c r="FR153" s="394">
        <f t="shared" si="2777"/>
        <v>0</v>
      </c>
      <c r="FS153" s="394">
        <f t="shared" si="2777"/>
        <v>0</v>
      </c>
      <c r="FT153" s="394">
        <f t="shared" si="2777"/>
        <v>0</v>
      </c>
      <c r="FU153" s="394">
        <f t="shared" si="2777"/>
        <v>0</v>
      </c>
      <c r="FV153" s="394">
        <f t="shared" si="2777"/>
        <v>0</v>
      </c>
      <c r="FW153" s="394">
        <f t="shared" si="2777"/>
        <v>0</v>
      </c>
      <c r="FX153" s="394">
        <f t="shared" si="2777"/>
        <v>0</v>
      </c>
      <c r="FY153" s="394">
        <f t="shared" si="2777"/>
        <v>0</v>
      </c>
      <c r="FZ153" s="394">
        <f t="shared" si="2777"/>
        <v>0</v>
      </c>
      <c r="GA153" s="394">
        <f t="shared" si="2777"/>
        <v>0</v>
      </c>
      <c r="GB153" s="394">
        <f t="shared" si="2777"/>
        <v>0</v>
      </c>
      <c r="GC153" s="394">
        <f t="shared" si="2777"/>
        <v>0</v>
      </c>
      <c r="GD153" s="394">
        <f t="shared" si="2777"/>
        <v>0</v>
      </c>
      <c r="GE153" s="394">
        <f t="shared" si="2777"/>
        <v>0</v>
      </c>
      <c r="GF153" s="394">
        <f t="shared" si="2777"/>
        <v>0</v>
      </c>
      <c r="GG153" s="394">
        <f t="shared" si="2777"/>
        <v>0</v>
      </c>
      <c r="GH153" s="394">
        <f t="shared" si="2777"/>
        <v>0</v>
      </c>
      <c r="GI153" s="394">
        <f t="shared" si="2777"/>
        <v>0</v>
      </c>
      <c r="GJ153" s="394">
        <f t="shared" si="2777"/>
        <v>0</v>
      </c>
      <c r="GK153" s="394">
        <f t="shared" si="2777"/>
        <v>0</v>
      </c>
      <c r="GL153" s="394">
        <f t="shared" si="2777"/>
        <v>0</v>
      </c>
      <c r="GM153" s="394">
        <f t="shared" si="2777"/>
        <v>0</v>
      </c>
      <c r="GN153" s="394">
        <f t="shared" si="2777"/>
        <v>0</v>
      </c>
      <c r="GO153" s="394">
        <f t="shared" si="2777"/>
        <v>0</v>
      </c>
      <c r="GP153" s="394">
        <f t="shared" si="2777"/>
        <v>0</v>
      </c>
      <c r="GQ153" s="394">
        <f t="shared" si="2777"/>
        <v>0</v>
      </c>
      <c r="GR153" s="394">
        <f t="shared" si="2777"/>
        <v>0</v>
      </c>
      <c r="GS153" s="394">
        <f t="shared" si="2777"/>
        <v>0</v>
      </c>
      <c r="GT153" s="394">
        <f t="shared" si="2777"/>
        <v>0</v>
      </c>
      <c r="GU153" s="394">
        <f t="shared" si="2777"/>
        <v>0</v>
      </c>
      <c r="GV153" s="394">
        <f t="shared" si="2777"/>
        <v>0</v>
      </c>
      <c r="GW153" s="394">
        <f t="shared" si="2777"/>
        <v>0</v>
      </c>
      <c r="GX153" s="394">
        <f t="shared" si="2777"/>
        <v>0</v>
      </c>
      <c r="GY153" s="394">
        <f t="shared" si="2777"/>
        <v>0</v>
      </c>
      <c r="GZ153" s="394">
        <f t="shared" si="2777"/>
        <v>0</v>
      </c>
      <c r="HA153" s="394">
        <f t="shared" si="2777"/>
        <v>0</v>
      </c>
      <c r="HB153" s="394">
        <f t="shared" si="2777"/>
        <v>0</v>
      </c>
      <c r="HC153" s="394">
        <f t="shared" si="2777"/>
        <v>0</v>
      </c>
      <c r="HD153" s="394">
        <f t="shared" si="2777"/>
        <v>0</v>
      </c>
      <c r="HE153" s="394">
        <f t="shared" si="2777"/>
        <v>0</v>
      </c>
      <c r="HF153" s="394">
        <f t="shared" si="2777"/>
        <v>0</v>
      </c>
      <c r="HG153" s="394">
        <f t="shared" si="2777"/>
        <v>0</v>
      </c>
      <c r="HH153" s="394">
        <f t="shared" si="2777"/>
        <v>0</v>
      </c>
      <c r="HI153" s="394">
        <f t="shared" si="2777"/>
        <v>0</v>
      </c>
      <c r="HJ153" s="394">
        <f t="shared" si="2777"/>
        <v>0</v>
      </c>
      <c r="HK153" s="394">
        <f t="shared" si="2777"/>
        <v>0</v>
      </c>
      <c r="HL153" s="394">
        <f t="shared" si="2777"/>
        <v>0</v>
      </c>
      <c r="HM153" s="394">
        <f t="shared" si="2777"/>
        <v>0</v>
      </c>
      <c r="HN153" s="394">
        <f t="shared" si="2777"/>
        <v>0</v>
      </c>
      <c r="HO153" s="394">
        <f t="shared" si="2777"/>
        <v>0</v>
      </c>
      <c r="HP153" s="394">
        <f t="shared" si="2777"/>
        <v>0</v>
      </c>
      <c r="HQ153" s="394">
        <f t="shared" si="2777"/>
        <v>0</v>
      </c>
      <c r="HR153" s="394">
        <f t="shared" si="2777"/>
        <v>0</v>
      </c>
      <c r="HS153" s="394">
        <f t="shared" si="2777"/>
        <v>0</v>
      </c>
      <c r="HT153" s="394">
        <f t="shared" si="2777"/>
        <v>0</v>
      </c>
      <c r="HU153" s="394">
        <f t="shared" si="2777"/>
        <v>0</v>
      </c>
      <c r="HV153" s="394">
        <f t="shared" si="2777"/>
        <v>0</v>
      </c>
      <c r="HW153" s="1975">
        <f>IF(MONTH(HW135)=6,-HV150/7,IF(MONTH(HW135)=1,-HW150/5,HV153))</f>
        <v>0</v>
      </c>
      <c r="HX153" s="394">
        <f t="shared" ref="HX153:IB153" si="2778">IF(MONTH(HX135)=6,-HW150/7,IF(MONTH(HX135)=1,-HX150/5,HW153))</f>
        <v>0</v>
      </c>
      <c r="HY153" s="394">
        <f t="shared" si="2778"/>
        <v>0</v>
      </c>
      <c r="HZ153" s="394">
        <f t="shared" si="2778"/>
        <v>0</v>
      </c>
      <c r="IA153" s="394">
        <f t="shared" si="2778"/>
        <v>0</v>
      </c>
      <c r="IB153" s="394">
        <f t="shared" si="2778"/>
        <v>0</v>
      </c>
      <c r="ID153" s="279"/>
      <c r="IE153" s="27"/>
      <c r="IF153" s="1116"/>
      <c r="IG153" s="1116"/>
      <c r="IH153" s="1116"/>
      <c r="II153" s="1116"/>
      <c r="IJ153" s="1116"/>
      <c r="IK153" s="1116"/>
      <c r="IL153" s="1116"/>
      <c r="IM153" s="1116"/>
      <c r="IN153" s="1116"/>
      <c r="IO153" s="1116"/>
      <c r="IP153" s="1116"/>
      <c r="IQ153" s="1116"/>
      <c r="IR153" s="1116"/>
      <c r="IS153" s="1116"/>
      <c r="IT153" s="1116"/>
      <c r="IU153" s="1116"/>
      <c r="IV153" s="1116"/>
      <c r="IW153" s="1116"/>
      <c r="IX153" s="1116"/>
      <c r="IY153" s="1069"/>
    </row>
    <row r="154" spans="3:259" x14ac:dyDescent="0.3">
      <c r="C154" s="279" t="s">
        <v>333</v>
      </c>
      <c r="D154" s="27"/>
      <c r="E154" s="343"/>
      <c r="F154" s="343">
        <f>SUM(F149:F151)</f>
        <v>7038400</v>
      </c>
      <c r="G154" s="343">
        <f>SUM(G149:G151)</f>
        <v>7057168</v>
      </c>
      <c r="H154" s="343">
        <f t="shared" ref="H154:V154" si="2779">SUM(H149:H151)</f>
        <v>7076311.3599999994</v>
      </c>
      <c r="I154" s="343">
        <f t="shared" si="2779"/>
        <v>7095837.587199999</v>
      </c>
      <c r="J154" s="343">
        <f t="shared" si="2779"/>
        <v>7115754.3389439993</v>
      </c>
      <c r="K154" s="343">
        <f t="shared" si="2779"/>
        <v>7136069.4257228794</v>
      </c>
      <c r="L154" s="343">
        <f t="shared" si="2779"/>
        <v>7156790.8142373357</v>
      </c>
      <c r="M154" s="343">
        <f t="shared" si="2779"/>
        <v>7177926.6305220835</v>
      </c>
      <c r="N154" s="343">
        <f t="shared" si="2779"/>
        <v>7199485.1631325241</v>
      </c>
      <c r="O154" s="343">
        <f t="shared" si="2779"/>
        <v>7221474.8663951755</v>
      </c>
      <c r="P154" s="343">
        <f t="shared" si="2779"/>
        <v>7243904.3637230787</v>
      </c>
      <c r="Q154" s="343">
        <f t="shared" si="2779"/>
        <v>7266782.4509975407</v>
      </c>
      <c r="R154" s="343">
        <f t="shared" si="2779"/>
        <v>7290118.1000174917</v>
      </c>
      <c r="S154" s="343">
        <f t="shared" si="2779"/>
        <v>7313920.4620178398</v>
      </c>
      <c r="T154" s="343">
        <f t="shared" si="2779"/>
        <v>7338198.8712581955</v>
      </c>
      <c r="U154" s="343">
        <f t="shared" si="2779"/>
        <v>7362962.8486833591</v>
      </c>
      <c r="V154" s="343">
        <f t="shared" si="2779"/>
        <v>3078425.8773570918</v>
      </c>
      <c r="W154" s="393">
        <f>ROUND(SUM(W149:W151),0)</f>
        <v>0</v>
      </c>
      <c r="Y154" s="669" t="s">
        <v>333</v>
      </c>
      <c r="Z154" s="606"/>
      <c r="AA154" s="1439"/>
      <c r="AB154" s="1439">
        <f>SUM(AB149:AB151)</f>
        <v>0</v>
      </c>
      <c r="AC154" s="1439">
        <f>SUM(AC149:AC151)</f>
        <v>0</v>
      </c>
      <c r="AD154" s="1439">
        <f t="shared" ref="AD154:AF154" si="2780">SUM(AD149:AD151)</f>
        <v>0</v>
      </c>
      <c r="AE154" s="1439">
        <f t="shared" si="2780"/>
        <v>0</v>
      </c>
      <c r="AF154" s="1439">
        <f t="shared" si="2780"/>
        <v>3510000</v>
      </c>
      <c r="AG154" s="1439">
        <f t="shared" ref="AG154" si="2781">SUM(AG149:AG151)</f>
        <v>2925000</v>
      </c>
      <c r="AH154" s="1439">
        <f t="shared" ref="AH154" si="2782">SUM(AH149:AH151)</f>
        <v>2340000</v>
      </c>
      <c r="AI154" s="1439">
        <f t="shared" ref="AI154" si="2783">SUM(AI149:AI151)</f>
        <v>1755000</v>
      </c>
      <c r="AJ154" s="1439">
        <f t="shared" ref="AJ154" si="2784">SUM(AJ149:AJ151)</f>
        <v>1170000</v>
      </c>
      <c r="AK154" s="1439">
        <f t="shared" ref="AK154" si="2785">SUM(AK149:AK151)</f>
        <v>585000</v>
      </c>
      <c r="AL154" s="1439">
        <f t="shared" ref="AL154" si="2786">SUM(AL149:AL151)</f>
        <v>7038400</v>
      </c>
      <c r="AM154" s="1439">
        <f t="shared" ref="AM154" si="2787">SUM(AM149:AM151)</f>
        <v>6451866.666666667</v>
      </c>
      <c r="AN154" s="1439">
        <f t="shared" ref="AN154" si="2788">SUM(AN149:AN151)</f>
        <v>5865333.333333334</v>
      </c>
      <c r="AO154" s="1439">
        <f t="shared" ref="AO154" si="2789">SUM(AO149:AO151)</f>
        <v>5278800.0000000009</v>
      </c>
      <c r="AP154" s="1439">
        <f t="shared" ref="AP154" si="2790">SUM(AP149:AP151)</f>
        <v>4692266.6666666679</v>
      </c>
      <c r="AQ154" s="1439">
        <f t="shared" ref="AQ154" si="2791">SUM(AQ149:AQ151)</f>
        <v>4105733.3333333344</v>
      </c>
      <c r="AR154" s="1439">
        <f t="shared" ref="AR154" si="2792">SUM(AR149:AR151)</f>
        <v>3519200.0000000009</v>
      </c>
      <c r="AS154" s="1439">
        <f t="shared" ref="AS154" si="2793">SUM(AS149:AS151)</f>
        <v>2932666.6666666674</v>
      </c>
      <c r="AT154" s="1439">
        <f t="shared" ref="AT154" si="2794">SUM(AT149:AT151)</f>
        <v>2346133.333333334</v>
      </c>
      <c r="AU154" s="1439">
        <f t="shared" ref="AU154" si="2795">SUM(AU149:AU151)</f>
        <v>1759600.0000000005</v>
      </c>
      <c r="AV154" s="1439">
        <f t="shared" ref="AV154" si="2796">SUM(AV149:AV151)</f>
        <v>1173066.666666667</v>
      </c>
      <c r="AW154" s="1439">
        <f t="shared" ref="AW154" si="2797">SUM(AW149:AW151)</f>
        <v>586533.3333333336</v>
      </c>
      <c r="AX154" s="1439">
        <f t="shared" ref="AX154" si="2798">SUM(AX149:AX151)</f>
        <v>7057168.0000000009</v>
      </c>
      <c r="AY154" s="1439">
        <f t="shared" ref="AY154" si="2799">SUM(AY149:AY151)</f>
        <v>6469070.6666666679</v>
      </c>
      <c r="AZ154" s="1439">
        <f t="shared" ref="AZ154" si="2800">SUM(AZ149:AZ151)</f>
        <v>5880973.3333333349</v>
      </c>
      <c r="BA154" s="1439">
        <f t="shared" ref="BA154" si="2801">SUM(BA149:BA151)</f>
        <v>5292876.0000000019</v>
      </c>
      <c r="BB154" s="1439">
        <f t="shared" ref="BB154" si="2802">SUM(BB149:BB151)</f>
        <v>4704778.6666666688</v>
      </c>
      <c r="BC154" s="1439">
        <f t="shared" ref="BC154" si="2803">SUM(BC149:BC151)</f>
        <v>4116681.3333333354</v>
      </c>
      <c r="BD154" s="1439">
        <f t="shared" ref="BD154" si="2804">SUM(BD149:BD151)</f>
        <v>3528584.0000000019</v>
      </c>
      <c r="BE154" s="1439">
        <f t="shared" ref="BE154" si="2805">SUM(BE149:BE151)</f>
        <v>2940486.6666666684</v>
      </c>
      <c r="BF154" s="1439">
        <f t="shared" ref="BF154" si="2806">SUM(BF149:BF151)</f>
        <v>2352389.3333333349</v>
      </c>
      <c r="BG154" s="1439">
        <f t="shared" ref="BG154" si="2807">SUM(BG149:BG151)</f>
        <v>1764292.0000000014</v>
      </c>
      <c r="BH154" s="1439">
        <f t="shared" ref="BH154" si="2808">SUM(BH149:BH151)</f>
        <v>1176194.6666666679</v>
      </c>
      <c r="BI154" s="1439">
        <f t="shared" ref="BI154" si="2809">SUM(BI149:BI151)</f>
        <v>588097.33333333454</v>
      </c>
      <c r="BJ154" s="1439">
        <f t="shared" ref="BJ154" si="2810">SUM(BJ149:BJ151)</f>
        <v>7076311.3600000022</v>
      </c>
      <c r="BK154" s="1439">
        <f t="shared" ref="BK154" si="2811">SUM(BK149:BK151)</f>
        <v>6486618.7466666689</v>
      </c>
      <c r="BL154" s="1439">
        <f t="shared" ref="BL154" si="2812">SUM(BL149:BL151)</f>
        <v>5896926.1333333356</v>
      </c>
      <c r="BM154" s="1439">
        <f t="shared" ref="BM154" si="2813">SUM(BM149:BM151)</f>
        <v>5307233.5200000023</v>
      </c>
      <c r="BN154" s="1439">
        <f t="shared" ref="BN154" si="2814">SUM(BN149:BN151)</f>
        <v>4717540.9066666691</v>
      </c>
      <c r="BO154" s="1439">
        <f t="shared" ref="BO154" si="2815">SUM(BO149:BO151)</f>
        <v>4127848.2933333358</v>
      </c>
      <c r="BP154" s="1439">
        <f t="shared" ref="BP154" si="2816">SUM(BP149:BP151)</f>
        <v>3538155.6800000025</v>
      </c>
      <c r="BQ154" s="1439">
        <f t="shared" ref="BQ154" si="2817">SUM(BQ149:BQ151)</f>
        <v>2948463.0666666692</v>
      </c>
      <c r="BR154" s="1439">
        <f t="shared" ref="BR154" si="2818">SUM(BR149:BR151)</f>
        <v>2358770.4533333359</v>
      </c>
      <c r="BS154" s="1439">
        <f t="shared" ref="BS154" si="2819">SUM(BS149:BS151)</f>
        <v>1769077.8400000026</v>
      </c>
      <c r="BT154" s="1439">
        <f t="shared" ref="BT154" si="2820">SUM(BT149:BT151)</f>
        <v>1179385.2266666694</v>
      </c>
      <c r="BU154" s="1439">
        <f t="shared" ref="BU154" si="2821">SUM(BU149:BU151)</f>
        <v>589692.61333333596</v>
      </c>
      <c r="BV154" s="1439">
        <f t="shared" ref="BV154" si="2822">SUM(BV149:BV151)</f>
        <v>7095837.5872000027</v>
      </c>
      <c r="BW154" s="1439">
        <f t="shared" ref="BW154" si="2823">SUM(BW149:BW151)</f>
        <v>6504517.788266669</v>
      </c>
      <c r="BX154" s="1439">
        <f t="shared" ref="BX154" si="2824">SUM(BX149:BX151)</f>
        <v>5913197.9893333353</v>
      </c>
      <c r="BY154" s="1439">
        <f t="shared" ref="BY154" si="2825">SUM(BY149:BY151)</f>
        <v>5321878.1904000016</v>
      </c>
      <c r="BZ154" s="1439">
        <f t="shared" ref="BZ154" si="2826">SUM(BZ149:BZ151)</f>
        <v>4730558.3914666679</v>
      </c>
      <c r="CA154" s="1439">
        <f t="shared" ref="CA154" si="2827">SUM(CA149:CA151)</f>
        <v>4139238.5925333346</v>
      </c>
      <c r="CB154" s="1439">
        <f t="shared" ref="CB154" si="2828">SUM(CB149:CB151)</f>
        <v>3547918.7936000014</v>
      </c>
      <c r="CC154" s="1439">
        <f t="shared" ref="CC154" si="2829">SUM(CC149:CC151)</f>
        <v>2956598.9946666681</v>
      </c>
      <c r="CD154" s="1439">
        <f t="shared" ref="CD154" si="2830">SUM(CD149:CD151)</f>
        <v>2365279.1957333349</v>
      </c>
      <c r="CE154" s="1439">
        <f t="shared" ref="CE154" si="2831">SUM(CE149:CE151)</f>
        <v>1773959.3968000016</v>
      </c>
      <c r="CF154" s="1439">
        <f t="shared" ref="CF154" si="2832">SUM(CF149:CF151)</f>
        <v>1182639.5978666684</v>
      </c>
      <c r="CG154" s="1439">
        <f t="shared" ref="CG154" si="2833">SUM(CG149:CG151)</f>
        <v>591319.798933335</v>
      </c>
      <c r="CH154" s="1439">
        <f t="shared" ref="CH154" si="2834">SUM(CH149:CH151)</f>
        <v>7115754.3389440011</v>
      </c>
      <c r="CI154" s="1439">
        <f t="shared" ref="CI154" si="2835">SUM(CI149:CI151)</f>
        <v>6522774.8106986675</v>
      </c>
      <c r="CJ154" s="1439">
        <f t="shared" ref="CJ154" si="2836">SUM(CJ149:CJ151)</f>
        <v>5929795.282453334</v>
      </c>
      <c r="CK154" s="1439">
        <f t="shared" ref="CK154" si="2837">SUM(CK149:CK151)</f>
        <v>5336815.7542080004</v>
      </c>
      <c r="CL154" s="1439">
        <f t="shared" ref="CL154" si="2838">SUM(CL149:CL151)</f>
        <v>4743836.2259626668</v>
      </c>
      <c r="CM154" s="1439">
        <f t="shared" ref="CM154" si="2839">SUM(CM149:CM151)</f>
        <v>4150856.6977173332</v>
      </c>
      <c r="CN154" s="1439">
        <f t="shared" ref="CN154" si="2840">SUM(CN149:CN151)</f>
        <v>3557877.1694719996</v>
      </c>
      <c r="CO154" s="1439">
        <f t="shared" ref="CO154" si="2841">SUM(CO149:CO151)</f>
        <v>2964897.641226666</v>
      </c>
      <c r="CP154" s="1439">
        <f t="shared" ref="CP154" si="2842">SUM(CP149:CP151)</f>
        <v>2371918.1129813325</v>
      </c>
      <c r="CQ154" s="1439">
        <f t="shared" ref="CQ154" si="2843">SUM(CQ149:CQ151)</f>
        <v>1778938.5847359991</v>
      </c>
      <c r="CR154" s="1439">
        <f t="shared" ref="CR154" si="2844">SUM(CR149:CR151)</f>
        <v>1185959.0564906658</v>
      </c>
      <c r="CS154" s="1439">
        <f t="shared" ref="CS154" si="2845">SUM(CS149:CS151)</f>
        <v>592979.52824533242</v>
      </c>
      <c r="CT154" s="1439">
        <f t="shared" ref="CT154" si="2846">SUM(CT149:CT151)</f>
        <v>7136069.4257228794</v>
      </c>
      <c r="CU154" s="1439">
        <f t="shared" ref="CU154" si="2847">SUM(CU149:CU151)</f>
        <v>6541396.9735793062</v>
      </c>
      <c r="CV154" s="1439">
        <f t="shared" ref="CV154" si="2848">SUM(CV149:CV151)</f>
        <v>5946724.521435733</v>
      </c>
      <c r="CW154" s="1439">
        <f t="shared" ref="CW154" si="2849">SUM(CW149:CW151)</f>
        <v>5352052.0692921598</v>
      </c>
      <c r="CX154" s="1439">
        <f t="shared" ref="CX154" si="2850">SUM(CX149:CX151)</f>
        <v>4757379.6171485865</v>
      </c>
      <c r="CY154" s="1439">
        <f t="shared" ref="CY154" si="2851">SUM(CY149:CY151)</f>
        <v>4162707.1650050133</v>
      </c>
      <c r="CZ154" s="1439">
        <f t="shared" ref="CZ154" si="2852">SUM(CZ149:CZ151)</f>
        <v>3568034.7128614401</v>
      </c>
      <c r="DA154" s="1439">
        <f t="shared" ref="DA154" si="2853">SUM(DA149:DA151)</f>
        <v>2973362.2607178669</v>
      </c>
      <c r="DB154" s="1439">
        <f t="shared" ref="DB154" si="2854">SUM(DB149:DB151)</f>
        <v>2378689.8085742937</v>
      </c>
      <c r="DC154" s="1439">
        <f t="shared" ref="DC154" si="2855">SUM(DC149:DC151)</f>
        <v>1784017.3564307205</v>
      </c>
      <c r="DD154" s="1439">
        <f t="shared" ref="DD154" si="2856">SUM(DD149:DD151)</f>
        <v>1189344.9042871473</v>
      </c>
      <c r="DE154" s="1439">
        <f t="shared" ref="DE154" si="2857">SUM(DE149:DE151)</f>
        <v>594672.45214357402</v>
      </c>
      <c r="DF154" s="1439">
        <f t="shared" ref="DF154" si="2858">SUM(DF149:DF151)</f>
        <v>7156790.8142373385</v>
      </c>
      <c r="DG154" s="1439">
        <f t="shared" ref="DG154" si="2859">SUM(DG149:DG151)</f>
        <v>6560391.5797175607</v>
      </c>
      <c r="DH154" s="1439">
        <f t="shared" ref="DH154" si="2860">SUM(DH149:DH151)</f>
        <v>5963992.3451977829</v>
      </c>
      <c r="DI154" s="1439">
        <f t="shared" ref="DI154" si="2861">SUM(DI149:DI151)</f>
        <v>5367593.110678005</v>
      </c>
      <c r="DJ154" s="1439">
        <f t="shared" ref="DJ154" si="2862">SUM(DJ149:DJ151)</f>
        <v>4771193.8761582272</v>
      </c>
      <c r="DK154" s="1439">
        <f t="shared" ref="DK154" si="2863">SUM(DK149:DK151)</f>
        <v>4174794.6416384489</v>
      </c>
      <c r="DL154" s="1439">
        <f t="shared" ref="DL154" si="2864">SUM(DL149:DL151)</f>
        <v>3578395.4071186706</v>
      </c>
      <c r="DM154" s="1439">
        <f t="shared" ref="DM154" si="2865">SUM(DM149:DM151)</f>
        <v>2981996.1725988924</v>
      </c>
      <c r="DN154" s="1439">
        <f t="shared" ref="DN154" si="2866">SUM(DN149:DN151)</f>
        <v>2385596.9380791141</v>
      </c>
      <c r="DO154" s="1439">
        <f t="shared" ref="DO154" si="2867">SUM(DO149:DO151)</f>
        <v>1789197.7035593358</v>
      </c>
      <c r="DP154" s="1439">
        <f t="shared" ref="DP154" si="2868">SUM(DP149:DP151)</f>
        <v>1192798.4690395575</v>
      </c>
      <c r="DQ154" s="1439">
        <f t="shared" ref="DQ154" si="2869">SUM(DQ149:DQ151)</f>
        <v>596399.23451977933</v>
      </c>
      <c r="DR154" s="1439">
        <f t="shared" ref="DR154" si="2870">SUM(DR149:DR151)</f>
        <v>7177926.6305220863</v>
      </c>
      <c r="DS154" s="1439">
        <f t="shared" ref="DS154" si="2871">SUM(DS149:DS151)</f>
        <v>6579766.0779785793</v>
      </c>
      <c r="DT154" s="1439">
        <f t="shared" ref="DT154" si="2872">SUM(DT149:DT151)</f>
        <v>5981605.5254350724</v>
      </c>
      <c r="DU154" s="1439">
        <f t="shared" ref="DU154" si="2873">SUM(DU149:DU151)</f>
        <v>5383444.9728915654</v>
      </c>
      <c r="DV154" s="1439">
        <f t="shared" ref="DV154" si="2874">SUM(DV149:DV151)</f>
        <v>4785284.4203480585</v>
      </c>
      <c r="DW154" s="1439">
        <f t="shared" ref="DW154" si="2875">SUM(DW149:DW151)</f>
        <v>4187123.8678045515</v>
      </c>
      <c r="DX154" s="1439">
        <f t="shared" ref="DX154" si="2876">SUM(DX149:DX151)</f>
        <v>3588963.3152610445</v>
      </c>
      <c r="DY154" s="1439">
        <f t="shared" ref="DY154" si="2877">SUM(DY149:DY151)</f>
        <v>2990802.7627175376</v>
      </c>
      <c r="DZ154" s="1439">
        <f t="shared" ref="DZ154" si="2878">SUM(DZ149:DZ151)</f>
        <v>2392642.2101740306</v>
      </c>
      <c r="EA154" s="1439">
        <f t="shared" ref="EA154" si="2879">SUM(EA149:EA151)</f>
        <v>1794481.6576305237</v>
      </c>
      <c r="EB154" s="1439">
        <f t="shared" ref="EB154" si="2880">SUM(EB149:EB151)</f>
        <v>1196321.1050870167</v>
      </c>
      <c r="EC154" s="1439">
        <f t="shared" ref="EC154" si="2881">SUM(EC149:EC151)</f>
        <v>598160.55254350964</v>
      </c>
      <c r="ED154" s="1439">
        <f t="shared" ref="ED154" si="2882">SUM(ED149:ED151)</f>
        <v>7199485.1631325288</v>
      </c>
      <c r="EE154" s="1439">
        <f t="shared" ref="EE154" si="2883">SUM(EE149:EE151)</f>
        <v>6599528.066204818</v>
      </c>
      <c r="EF154" s="1439">
        <f t="shared" ref="EF154" si="2884">SUM(EF149:EF151)</f>
        <v>5999570.9692771072</v>
      </c>
      <c r="EG154" s="1439">
        <f t="shared" ref="EG154" si="2885">SUM(EG149:EG151)</f>
        <v>5399613.8723493963</v>
      </c>
      <c r="EH154" s="1439">
        <f t="shared" ref="EH154" si="2886">SUM(EH149:EH151)</f>
        <v>4799656.7754216855</v>
      </c>
      <c r="EI154" s="1439">
        <f t="shared" ref="EI154" si="2887">SUM(EI149:EI151)</f>
        <v>4199699.6784939747</v>
      </c>
      <c r="EJ154" s="1439">
        <f t="shared" ref="EJ154" si="2888">SUM(EJ149:EJ151)</f>
        <v>3599742.5815662644</v>
      </c>
      <c r="EK154" s="1439">
        <f t="shared" ref="EK154" si="2889">SUM(EK149:EK151)</f>
        <v>2999785.484638554</v>
      </c>
      <c r="EL154" s="1439">
        <f t="shared" ref="EL154" si="2890">SUM(EL149:EL151)</f>
        <v>2399828.3877108437</v>
      </c>
      <c r="EM154" s="1439">
        <f t="shared" ref="EM154" si="2891">SUM(EM149:EM151)</f>
        <v>1799871.2907831334</v>
      </c>
      <c r="EN154" s="1439">
        <f t="shared" ref="EN154" si="2892">SUM(EN149:EN151)</f>
        <v>1199914.193855423</v>
      </c>
      <c r="EO154" s="1439">
        <f t="shared" ref="EO154" si="2893">SUM(EO149:EO151)</f>
        <v>599957.09692771256</v>
      </c>
      <c r="EP154" s="1439">
        <f t="shared" ref="EP154" si="2894">SUM(EP149:EP151)</f>
        <v>7221474.8663951783</v>
      </c>
      <c r="EQ154" s="1439">
        <f t="shared" ref="EQ154" si="2895">SUM(EQ149:EQ151)</f>
        <v>6619685.2941955803</v>
      </c>
      <c r="ER154" s="1439">
        <f t="shared" ref="ER154" si="2896">SUM(ER149:ER151)</f>
        <v>6017895.7219959823</v>
      </c>
      <c r="ES154" s="1439">
        <f t="shared" ref="ES154" si="2897">SUM(ES149:ES151)</f>
        <v>5416106.1497963844</v>
      </c>
      <c r="ET154" s="1439">
        <f t="shared" ref="ET154" si="2898">SUM(ET149:ET151)</f>
        <v>4814316.5775967864</v>
      </c>
      <c r="EU154" s="1439">
        <f t="shared" ref="EU154" si="2899">SUM(EU149:EU151)</f>
        <v>4212527.0053971885</v>
      </c>
      <c r="EV154" s="1439">
        <f t="shared" ref="EV154" si="2900">SUM(EV149:EV151)</f>
        <v>3610737.4331975905</v>
      </c>
      <c r="EW154" s="1439">
        <f t="shared" ref="EW154" si="2901">SUM(EW149:EW151)</f>
        <v>3008947.8609979926</v>
      </c>
      <c r="EX154" s="1439">
        <f t="shared" ref="EX154" si="2902">SUM(EX149:EX151)</f>
        <v>2407158.2887983946</v>
      </c>
      <c r="EY154" s="1439">
        <f t="shared" ref="EY154" si="2903">SUM(EY149:EY151)</f>
        <v>1805368.7165987967</v>
      </c>
      <c r="EZ154" s="1439">
        <f t="shared" ref="EZ154" si="2904">SUM(EZ149:EZ151)</f>
        <v>1203579.1443991987</v>
      </c>
      <c r="FA154" s="1439">
        <f t="shared" ref="FA154" si="2905">SUM(FA149:FA151)</f>
        <v>601789.57219960063</v>
      </c>
      <c r="FB154" s="1439">
        <f t="shared" ref="FB154" si="2906">SUM(FB149:FB151)</f>
        <v>7243904.3637230825</v>
      </c>
      <c r="FC154" s="1439">
        <f t="shared" ref="FC154" si="2907">SUM(FC149:FC151)</f>
        <v>6640245.6667461591</v>
      </c>
      <c r="FD154" s="1439">
        <f t="shared" ref="FD154" si="2908">SUM(FD149:FD151)</f>
        <v>6036586.9697692357</v>
      </c>
      <c r="FE154" s="1439">
        <f t="shared" ref="FE154" si="2909">SUM(FE149:FE151)</f>
        <v>5432928.2727923123</v>
      </c>
      <c r="FF154" s="1439">
        <f t="shared" ref="FF154" si="2910">SUM(FF149:FF151)</f>
        <v>4829269.5758153889</v>
      </c>
      <c r="FG154" s="1439">
        <f t="shared" ref="FG154" si="2911">SUM(FG149:FG151)</f>
        <v>4225610.8788384655</v>
      </c>
      <c r="FH154" s="1439">
        <f t="shared" ref="FH154" si="2912">SUM(FH149:FH151)</f>
        <v>3621952.1818615422</v>
      </c>
      <c r="FI154" s="1439">
        <f t="shared" ref="FI154" si="2913">SUM(FI149:FI151)</f>
        <v>3018293.4848846188</v>
      </c>
      <c r="FJ154" s="1439">
        <f t="shared" ref="FJ154" si="2914">SUM(FJ149:FJ151)</f>
        <v>2414634.7879076954</v>
      </c>
      <c r="FK154" s="1439">
        <f t="shared" ref="FK154" si="2915">SUM(FK149:FK151)</f>
        <v>1810976.090930772</v>
      </c>
      <c r="FL154" s="1439">
        <f t="shared" ref="FL154" si="2916">SUM(FL149:FL151)</f>
        <v>1207317.3939538486</v>
      </c>
      <c r="FM154" s="1439">
        <f t="shared" ref="FM154" si="2917">SUM(FM149:FM151)</f>
        <v>603658.69697692536</v>
      </c>
      <c r="FN154" s="1439">
        <f t="shared" ref="FN154" si="2918">SUM(FN149:FN151)</f>
        <v>7266782.4509975435</v>
      </c>
      <c r="FO154" s="1439">
        <f t="shared" ref="FO154" si="2919">SUM(FO149:FO151)</f>
        <v>6661217.246747748</v>
      </c>
      <c r="FP154" s="1439">
        <f t="shared" ref="FP154" si="2920">SUM(FP149:FP151)</f>
        <v>6055652.0424979525</v>
      </c>
      <c r="FQ154" s="1439">
        <f t="shared" ref="FQ154" si="2921">SUM(FQ149:FQ151)</f>
        <v>5450086.8382481569</v>
      </c>
      <c r="FR154" s="1439">
        <f t="shared" ref="FR154" si="2922">SUM(FR149:FR151)</f>
        <v>4844521.6339983614</v>
      </c>
      <c r="FS154" s="1439">
        <f t="shared" ref="FS154" si="2923">SUM(FS149:FS151)</f>
        <v>4238956.4297485659</v>
      </c>
      <c r="FT154" s="1439">
        <f t="shared" ref="FT154" si="2924">SUM(FT149:FT151)</f>
        <v>3633391.2254987708</v>
      </c>
      <c r="FU154" s="1439">
        <f t="shared" ref="FU154" si="2925">SUM(FU149:FU151)</f>
        <v>3027826.0212489758</v>
      </c>
      <c r="FV154" s="1439">
        <f t="shared" ref="FV154" si="2926">SUM(FV149:FV151)</f>
        <v>2422260.8169991807</v>
      </c>
      <c r="FW154" s="1439">
        <f t="shared" ref="FW154" si="2927">SUM(FW149:FW151)</f>
        <v>1816695.6127493856</v>
      </c>
      <c r="FX154" s="1439">
        <f t="shared" ref="FX154" si="2928">SUM(FX149:FX151)</f>
        <v>1211130.4084995906</v>
      </c>
      <c r="FY154" s="1439">
        <f t="shared" ref="FY154" si="2929">SUM(FY149:FY151)</f>
        <v>605565.20424979541</v>
      </c>
      <c r="FZ154" s="1439">
        <f t="shared" ref="FZ154" si="2930">SUM(FZ149:FZ151)</f>
        <v>7290118.1000174927</v>
      </c>
      <c r="GA154" s="1439">
        <f t="shared" ref="GA154" si="2931">SUM(GA149:GA151)</f>
        <v>6682608.2583493683</v>
      </c>
      <c r="GB154" s="1439">
        <f t="shared" ref="GB154" si="2932">SUM(GB149:GB151)</f>
        <v>6075098.416681244</v>
      </c>
      <c r="GC154" s="1439">
        <f t="shared" ref="GC154" si="2933">SUM(GC149:GC151)</f>
        <v>5467588.5750131197</v>
      </c>
      <c r="GD154" s="1439">
        <f t="shared" ref="GD154" si="2934">SUM(GD149:GD151)</f>
        <v>4860078.7333449954</v>
      </c>
      <c r="GE154" s="1439">
        <f t="shared" ref="GE154" si="2935">SUM(GE149:GE151)</f>
        <v>4252568.8916768711</v>
      </c>
      <c r="GF154" s="1439">
        <f t="shared" ref="GF154" si="2936">SUM(GF149:GF151)</f>
        <v>3645059.0500087468</v>
      </c>
      <c r="GG154" s="1439">
        <f t="shared" ref="GG154" si="2937">SUM(GG149:GG151)</f>
        <v>3037549.2083406225</v>
      </c>
      <c r="GH154" s="1439">
        <f t="shared" ref="GH154" si="2938">SUM(GH149:GH151)</f>
        <v>2430039.3666724982</v>
      </c>
      <c r="GI154" s="1439">
        <f t="shared" ref="GI154" si="2939">SUM(GI149:GI151)</f>
        <v>1822529.5250043739</v>
      </c>
      <c r="GJ154" s="1439">
        <f t="shared" ref="GJ154" si="2940">SUM(GJ149:GJ151)</f>
        <v>1215019.6833362496</v>
      </c>
      <c r="GK154" s="1439">
        <f t="shared" ref="GK154" si="2941">SUM(GK149:GK151)</f>
        <v>607509.84166812513</v>
      </c>
      <c r="GL154" s="1439">
        <f t="shared" ref="GL154" si="2942">SUM(GL149:GL151)</f>
        <v>7313920.4620178435</v>
      </c>
      <c r="GM154" s="1439">
        <f t="shared" ref="GM154" si="2943">SUM(GM149:GM151)</f>
        <v>6704427.0901830234</v>
      </c>
      <c r="GN154" s="1439">
        <f t="shared" ref="GN154" si="2944">SUM(GN149:GN151)</f>
        <v>6094933.7183482032</v>
      </c>
      <c r="GO154" s="1439">
        <f t="shared" ref="GO154" si="2945">SUM(GO149:GO151)</f>
        <v>5485440.3465133831</v>
      </c>
      <c r="GP154" s="1439">
        <f t="shared" ref="GP154" si="2946">SUM(GP149:GP151)</f>
        <v>4875946.974678563</v>
      </c>
      <c r="GQ154" s="1439">
        <f t="shared" ref="GQ154" si="2947">SUM(GQ149:GQ151)</f>
        <v>4266453.6028437428</v>
      </c>
      <c r="GR154" s="1439">
        <f t="shared" ref="GR154" si="2948">SUM(GR149:GR151)</f>
        <v>3656960.2310089227</v>
      </c>
      <c r="GS154" s="1439">
        <f t="shared" ref="GS154" si="2949">SUM(GS149:GS151)</f>
        <v>3047466.8591741025</v>
      </c>
      <c r="GT154" s="1439">
        <f t="shared" ref="GT154" si="2950">SUM(GT149:GT151)</f>
        <v>2437973.4873392824</v>
      </c>
      <c r="GU154" s="1439">
        <f t="shared" ref="GU154" si="2951">SUM(GU149:GU151)</f>
        <v>1828480.1155044623</v>
      </c>
      <c r="GV154" s="1439">
        <f t="shared" ref="GV154" si="2952">SUM(GV149:GV151)</f>
        <v>1218986.7436696421</v>
      </c>
      <c r="GW154" s="1439">
        <f t="shared" ref="GW154" si="2953">SUM(GW149:GW151)</f>
        <v>609493.37183482188</v>
      </c>
      <c r="GX154" s="1439">
        <f t="shared" ref="GX154" si="2954">SUM(GX149:GX151)</f>
        <v>7338198.8712582011</v>
      </c>
      <c r="GY154" s="1439">
        <f t="shared" ref="GY154" si="2955">SUM(GY149:GY151)</f>
        <v>6726682.2986533511</v>
      </c>
      <c r="GZ154" s="1439">
        <f t="shared" ref="GZ154" si="2956">SUM(GZ149:GZ151)</f>
        <v>6115165.7260485012</v>
      </c>
      <c r="HA154" s="1439">
        <f t="shared" ref="HA154" si="2957">SUM(HA149:HA151)</f>
        <v>5503649.1534436513</v>
      </c>
      <c r="HB154" s="1439">
        <f t="shared" ref="HB154" si="2958">SUM(HB149:HB151)</f>
        <v>4892132.5808388013</v>
      </c>
      <c r="HC154" s="1439">
        <f t="shared" ref="HC154" si="2959">SUM(HC149:HC151)</f>
        <v>4280616.0082339514</v>
      </c>
      <c r="HD154" s="1439">
        <f t="shared" ref="HD154" si="2960">SUM(HD149:HD151)</f>
        <v>3669099.4356291015</v>
      </c>
      <c r="HE154" s="1439">
        <f t="shared" ref="HE154" si="2961">SUM(HE149:HE151)</f>
        <v>3057582.8630242515</v>
      </c>
      <c r="HF154" s="1439">
        <f t="shared" ref="HF154" si="2962">SUM(HF149:HF151)</f>
        <v>2446066.2904194016</v>
      </c>
      <c r="HG154" s="1439">
        <f t="shared" ref="HG154" si="2963">SUM(HG149:HG151)</f>
        <v>1834549.7178145517</v>
      </c>
      <c r="HH154" s="1439">
        <f t="shared" ref="HH154" si="2964">SUM(HH149:HH151)</f>
        <v>1223033.1452097017</v>
      </c>
      <c r="HI154" s="1439">
        <f t="shared" ref="HI154" si="2965">SUM(HI149:HI151)</f>
        <v>611516.5726048518</v>
      </c>
      <c r="HJ154" s="1439">
        <f t="shared" ref="HJ154" si="2966">SUM(HJ149:HJ151)</f>
        <v>7362962.8486833647</v>
      </c>
      <c r="HK154" s="1439">
        <f t="shared" ref="HK154" si="2967">SUM(HK149:HK151)</f>
        <v>6749382.6112930849</v>
      </c>
      <c r="HL154" s="1439">
        <f t="shared" ref="HL154" si="2968">SUM(HL149:HL151)</f>
        <v>6135802.3739028051</v>
      </c>
      <c r="HM154" s="1439">
        <f t="shared" ref="HM154" si="2969">SUM(HM149:HM151)</f>
        <v>5522222.1365125254</v>
      </c>
      <c r="HN154" s="1439">
        <f t="shared" ref="HN154" si="2970">SUM(HN149:HN151)</f>
        <v>4908641.8991222456</v>
      </c>
      <c r="HO154" s="1439">
        <f t="shared" ref="HO154" si="2971">SUM(HO149:HO151)</f>
        <v>4295061.6617319658</v>
      </c>
      <c r="HP154" s="1439">
        <f t="shared" ref="HP154" si="2972">SUM(HP149:HP151)</f>
        <v>3681481.4243416856</v>
      </c>
      <c r="HQ154" s="1439">
        <f t="shared" ref="HQ154" si="2973">SUM(HQ149:HQ151)</f>
        <v>3067901.1869514054</v>
      </c>
      <c r="HR154" s="1439">
        <f t="shared" ref="HR154" si="2974">SUM(HR149:HR151)</f>
        <v>2454320.9495611251</v>
      </c>
      <c r="HS154" s="1439">
        <f t="shared" ref="HS154" si="2975">SUM(HS149:HS151)</f>
        <v>1840740.7121708449</v>
      </c>
      <c r="HT154" s="1439">
        <f t="shared" ref="HT154" si="2976">SUM(HT149:HT151)</f>
        <v>1227160.4747805647</v>
      </c>
      <c r="HU154" s="1439">
        <f t="shared" ref="HU154" si="2977">SUM(HU149:HU151)</f>
        <v>613580.23739028443</v>
      </c>
      <c r="HV154" s="1439">
        <f t="shared" ref="HV154" si="2978">SUM(HV149:HV151)</f>
        <v>3078425.8773571001</v>
      </c>
      <c r="HW154" s="1439">
        <f t="shared" ref="HW154" si="2979">SUM(HW149:HW151)</f>
        <v>2462740.7018856807</v>
      </c>
      <c r="HX154" s="1439">
        <f t="shared" ref="HX154" si="2980">SUM(HX149:HX151)</f>
        <v>1847055.5264142614</v>
      </c>
      <c r="HY154" s="1439">
        <f t="shared" ref="HY154" si="2981">SUM(HY149:HY151)</f>
        <v>1231370.3509428422</v>
      </c>
      <c r="HZ154" s="1439">
        <f t="shared" ref="HZ154" si="2982">SUM(HZ149:HZ151)</f>
        <v>615685.17547142296</v>
      </c>
      <c r="IA154" s="1439">
        <f t="shared" ref="IA154" si="2983">SUM(IA149:IA151)</f>
        <v>3.7252902984619141E-9</v>
      </c>
      <c r="IB154" s="1439">
        <f t="shared" ref="IB154" si="2984">SUM(IB149:IB151)</f>
        <v>3.7252902984619141E-9</v>
      </c>
      <c r="ID154" s="279" t="s">
        <v>333</v>
      </c>
      <c r="IE154" s="27"/>
      <c r="IF154" s="1116">
        <f t="shared" si="2752"/>
        <v>0</v>
      </c>
      <c r="IG154" s="1482">
        <f>SUM(IG149:IG151)</f>
        <v>7038400</v>
      </c>
      <c r="IH154" s="1482">
        <f t="shared" ref="IH154" si="2985">SUM(IH149:IH151)</f>
        <v>7057168.0000000009</v>
      </c>
      <c r="II154" s="1482">
        <f t="shared" ref="II154" si="2986">SUM(II149:II151)</f>
        <v>7076311.3600000022</v>
      </c>
      <c r="IJ154" s="1482">
        <f t="shared" ref="IJ154" si="2987">SUM(IJ149:IJ151)</f>
        <v>7095837.5872000018</v>
      </c>
      <c r="IK154" s="1482">
        <f t="shared" ref="IK154" si="2988">SUM(IK149:IK151)</f>
        <v>7115754.3389440002</v>
      </c>
      <c r="IL154" s="1482">
        <f t="shared" ref="IL154" si="2989">SUM(IL149:IL151)</f>
        <v>7136069.4257228794</v>
      </c>
      <c r="IM154" s="1482">
        <f t="shared" ref="IM154" si="2990">SUM(IM149:IM151)</f>
        <v>7156790.8142373366</v>
      </c>
      <c r="IN154" s="1482">
        <f t="shared" ref="IN154" si="2991">SUM(IN149:IN151)</f>
        <v>7177926.6305220844</v>
      </c>
      <c r="IO154" s="1482">
        <f t="shared" ref="IO154" si="2992">SUM(IO149:IO151)</f>
        <v>7199485.163132525</v>
      </c>
      <c r="IP154" s="1482">
        <f t="shared" ref="IP154" si="2993">SUM(IP149:IP151)</f>
        <v>7221474.8663951745</v>
      </c>
      <c r="IQ154" s="1482">
        <f t="shared" ref="IQ154" si="2994">SUM(IQ149:IQ151)</f>
        <v>7243904.3637230778</v>
      </c>
      <c r="IR154" s="1482">
        <f t="shared" ref="IR154" si="2995">SUM(IR149:IR151)</f>
        <v>7266782.4509975398</v>
      </c>
      <c r="IS154" s="1482">
        <f t="shared" ref="IS154" si="2996">SUM(IS149:IS151)</f>
        <v>7290118.1000174889</v>
      </c>
      <c r="IT154" s="1482">
        <f t="shared" ref="IT154" si="2997">SUM(IT149:IT151)</f>
        <v>7313920.4620178388</v>
      </c>
      <c r="IU154" s="1482">
        <f t="shared" ref="IU154" si="2998">SUM(IU149:IU151)</f>
        <v>7338198.8712581946</v>
      </c>
      <c r="IV154" s="1482">
        <f t="shared" ref="IV154" si="2999">SUM(IV149:IV151)</f>
        <v>7362962.8486833572</v>
      </c>
      <c r="IW154" s="1482">
        <f t="shared" ref="IW154" si="3000">SUM(IW149:IW151)</f>
        <v>3078425.8773570918</v>
      </c>
      <c r="IX154" s="1482">
        <f t="shared" ref="IX154" si="3001">SUM(IX149:IX151)</f>
        <v>-4.6566128730773926E-9</v>
      </c>
    </row>
    <row r="155" spans="3:259" x14ac:dyDescent="0.3">
      <c r="C155" s="279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82"/>
      <c r="Y155" s="279"/>
      <c r="Z155" s="27"/>
      <c r="AA155" s="27"/>
      <c r="AB155" s="27"/>
      <c r="AC155" s="27"/>
      <c r="AF155" s="255">
        <f>+AF154-AE154</f>
        <v>3510000</v>
      </c>
      <c r="AG155" s="255">
        <f t="shared" ref="AG155:AR155" si="3002">+AG154-AF154</f>
        <v>-585000</v>
      </c>
      <c r="AH155" s="255">
        <f t="shared" si="3002"/>
        <v>-585000</v>
      </c>
      <c r="AI155" s="255">
        <f t="shared" si="3002"/>
        <v>-585000</v>
      </c>
      <c r="AJ155" s="255">
        <f t="shared" si="3002"/>
        <v>-585000</v>
      </c>
      <c r="AK155" s="255">
        <f t="shared" si="3002"/>
        <v>-585000</v>
      </c>
      <c r="AL155" s="255">
        <f t="shared" si="3002"/>
        <v>6453400</v>
      </c>
      <c r="AM155" s="255">
        <f t="shared" si="3002"/>
        <v>-586533.33333333302</v>
      </c>
      <c r="AN155" s="255">
        <f t="shared" si="3002"/>
        <v>-586533.33333333302</v>
      </c>
      <c r="AO155" s="255">
        <f t="shared" si="3002"/>
        <v>-586533.33333333302</v>
      </c>
      <c r="AP155" s="255">
        <f t="shared" si="3002"/>
        <v>-586533.33333333302</v>
      </c>
      <c r="AQ155" s="255">
        <f t="shared" si="3002"/>
        <v>-586533.33333333349</v>
      </c>
      <c r="AR155" s="255">
        <f t="shared" si="3002"/>
        <v>-586533.33333333349</v>
      </c>
      <c r="AS155" s="255">
        <f t="shared" ref="AS155" si="3003">+AS154-AR154</f>
        <v>-586533.33333333349</v>
      </c>
      <c r="AT155" s="255">
        <f t="shared" ref="AT155" si="3004">+AT154-AS154</f>
        <v>-586533.33333333349</v>
      </c>
      <c r="AU155" s="255">
        <f t="shared" ref="AU155" si="3005">+AU154-AT154</f>
        <v>-586533.33333333349</v>
      </c>
      <c r="AV155" s="255">
        <f t="shared" ref="AV155" si="3006">+AV154-AU154</f>
        <v>-586533.33333333349</v>
      </c>
      <c r="AW155" s="255">
        <f t="shared" ref="AW155" si="3007">+AW154-AV154</f>
        <v>-586533.33333333337</v>
      </c>
      <c r="AX155" s="255">
        <f t="shared" ref="AX155" si="3008">+AX154-AW154</f>
        <v>6470634.666666667</v>
      </c>
      <c r="AY155" s="255">
        <f t="shared" ref="AY155" si="3009">+AY154-AX154</f>
        <v>-588097.33333333302</v>
      </c>
      <c r="AZ155" s="255">
        <f t="shared" ref="AZ155" si="3010">+AZ154-AY154</f>
        <v>-588097.33333333302</v>
      </c>
      <c r="BA155" s="255">
        <f t="shared" ref="BA155" si="3011">+BA154-AZ154</f>
        <v>-588097.33333333302</v>
      </c>
      <c r="BB155" s="255">
        <f t="shared" ref="BB155" si="3012">+BB154-BA154</f>
        <v>-588097.33333333302</v>
      </c>
      <c r="BC155" s="255">
        <f t="shared" ref="BC155" si="3013">+BC154-BB154</f>
        <v>-588097.33333333349</v>
      </c>
      <c r="BD155" s="255">
        <f t="shared" ref="BD155" si="3014">+BD154-BC154</f>
        <v>-588097.33333333349</v>
      </c>
      <c r="BE155" s="255">
        <f t="shared" ref="BE155" si="3015">+BE154-BD154</f>
        <v>-588097.33333333349</v>
      </c>
      <c r="BF155" s="255">
        <f t="shared" ref="BF155" si="3016">+BF154-BE154</f>
        <v>-588097.33333333349</v>
      </c>
      <c r="BG155" s="255">
        <f t="shared" ref="BG155" si="3017">+BG154-BF154</f>
        <v>-588097.33333333349</v>
      </c>
      <c r="BH155" s="255">
        <f t="shared" ref="BH155" si="3018">+BH154-BG154</f>
        <v>-588097.33333333349</v>
      </c>
      <c r="BI155" s="255">
        <f t="shared" ref="BI155" si="3019">+BI154-BH154</f>
        <v>-588097.33333333337</v>
      </c>
      <c r="BJ155" s="255">
        <f t="shared" ref="BJ155" si="3020">+BJ154-BI154</f>
        <v>6488214.0266666673</v>
      </c>
      <c r="BK155" s="255">
        <f t="shared" ref="BK155" si="3021">+BK154-BJ154</f>
        <v>-589692.61333333328</v>
      </c>
      <c r="BL155" s="255">
        <f t="shared" ref="BL155" si="3022">+BL154-BK154</f>
        <v>-589692.61333333328</v>
      </c>
      <c r="BM155" s="255">
        <f t="shared" ref="BM155" si="3023">+BM154-BL154</f>
        <v>-589692.61333333328</v>
      </c>
      <c r="BN155" s="255">
        <f t="shared" ref="BN155" si="3024">+BN154-BM154</f>
        <v>-589692.61333333328</v>
      </c>
      <c r="BO155" s="255">
        <f t="shared" ref="BO155" si="3025">+BO154-BN154</f>
        <v>-589692.61333333328</v>
      </c>
      <c r="BP155" s="255">
        <f t="shared" ref="BP155" si="3026">+BP154-BO154</f>
        <v>-589692.61333333328</v>
      </c>
      <c r="BQ155" s="255">
        <f t="shared" ref="BQ155" si="3027">+BQ154-BP154</f>
        <v>-589692.61333333328</v>
      </c>
      <c r="BR155" s="255">
        <f t="shared" ref="BR155" si="3028">+BR154-BQ154</f>
        <v>-589692.61333333328</v>
      </c>
      <c r="BS155" s="255">
        <f t="shared" ref="BS155" si="3029">+BS154-BR154</f>
        <v>-589692.61333333328</v>
      </c>
      <c r="BT155" s="255">
        <f t="shared" ref="BT155" si="3030">+BT154-BS154</f>
        <v>-589692.61333333328</v>
      </c>
      <c r="BU155" s="255">
        <f t="shared" ref="BU155" si="3031">+BU154-BT154</f>
        <v>-589692.6133333334</v>
      </c>
      <c r="BV155" s="255">
        <f t="shared" ref="BV155" si="3032">+BV154-BU154</f>
        <v>6506144.9738666667</v>
      </c>
      <c r="BW155" s="255">
        <f t="shared" ref="BW155" si="3033">+BW154-BV154</f>
        <v>-591319.79893333372</v>
      </c>
      <c r="BX155" s="255">
        <f t="shared" ref="BX155" si="3034">+BX154-BW154</f>
        <v>-591319.79893333372</v>
      </c>
      <c r="BY155" s="255">
        <f t="shared" ref="BY155" si="3035">+BY154-BX154</f>
        <v>-591319.79893333372</v>
      </c>
      <c r="BZ155" s="255">
        <f t="shared" ref="BZ155" si="3036">+BZ154-BY154</f>
        <v>-591319.79893333372</v>
      </c>
      <c r="CA155" s="255">
        <f t="shared" ref="CA155" si="3037">+CA154-BZ154</f>
        <v>-591319.79893333325</v>
      </c>
      <c r="CB155" s="255">
        <f t="shared" ref="CB155" si="3038">+CB154-CA154</f>
        <v>-591319.79893333325</v>
      </c>
      <c r="CC155" s="255">
        <f t="shared" ref="CC155" si="3039">+CC154-CB154</f>
        <v>-591319.79893333325</v>
      </c>
      <c r="CD155" s="255">
        <f t="shared" ref="CD155" si="3040">+CD154-CC154</f>
        <v>-591319.79893333325</v>
      </c>
      <c r="CE155" s="255">
        <f t="shared" ref="CE155" si="3041">+CE154-CD154</f>
        <v>-591319.79893333325</v>
      </c>
      <c r="CF155" s="255">
        <f t="shared" ref="CF155" si="3042">+CF154-CE154</f>
        <v>-591319.79893333325</v>
      </c>
      <c r="CG155" s="255">
        <f t="shared" ref="CG155" si="3043">+CG154-CF154</f>
        <v>-591319.79893333337</v>
      </c>
      <c r="CH155" s="255">
        <f t="shared" ref="CH155" si="3044">+CH154-CG154</f>
        <v>6524434.5400106665</v>
      </c>
      <c r="CI155" s="255">
        <f t="shared" ref="CI155" si="3045">+CI154-CH154</f>
        <v>-592979.52824533358</v>
      </c>
      <c r="CJ155" s="255">
        <f t="shared" ref="CJ155" si="3046">+CJ154-CI154</f>
        <v>-592979.52824533358</v>
      </c>
      <c r="CK155" s="255">
        <f t="shared" ref="CK155" si="3047">+CK154-CJ154</f>
        <v>-592979.52824533358</v>
      </c>
      <c r="CL155" s="255">
        <f t="shared" ref="CL155" si="3048">+CL154-CK154</f>
        <v>-592979.52824533358</v>
      </c>
      <c r="CM155" s="255">
        <f t="shared" ref="CM155" si="3049">+CM154-CL154</f>
        <v>-592979.52824533358</v>
      </c>
      <c r="CN155" s="255">
        <f t="shared" ref="CN155" si="3050">+CN154-CM154</f>
        <v>-592979.52824533358</v>
      </c>
      <c r="CO155" s="255">
        <f t="shared" ref="CO155" si="3051">+CO154-CN154</f>
        <v>-592979.52824533358</v>
      </c>
      <c r="CP155" s="255">
        <f t="shared" ref="CP155" si="3052">+CP154-CO154</f>
        <v>-592979.52824533358</v>
      </c>
      <c r="CQ155" s="255">
        <f t="shared" ref="CQ155" si="3053">+CQ154-CP154</f>
        <v>-592979.52824533335</v>
      </c>
      <c r="CR155" s="255">
        <f t="shared" ref="CR155" si="3054">+CR154-CQ154</f>
        <v>-592979.52824533335</v>
      </c>
      <c r="CS155" s="255">
        <f t="shared" ref="CS155" si="3055">+CS154-CR154</f>
        <v>-592979.52824533335</v>
      </c>
      <c r="CT155" s="255">
        <f t="shared" ref="CT155" si="3056">+CT154-CS154</f>
        <v>6543089.8974775467</v>
      </c>
      <c r="CU155" s="255">
        <f t="shared" ref="CU155" si="3057">+CU154-CT154</f>
        <v>-594672.4521435732</v>
      </c>
      <c r="CV155" s="255">
        <f t="shared" ref="CV155" si="3058">+CV154-CU154</f>
        <v>-594672.4521435732</v>
      </c>
      <c r="CW155" s="255">
        <f t="shared" ref="CW155" si="3059">+CW154-CV154</f>
        <v>-594672.4521435732</v>
      </c>
      <c r="CX155" s="255">
        <f t="shared" ref="CX155" si="3060">+CX154-CW154</f>
        <v>-594672.4521435732</v>
      </c>
      <c r="CY155" s="255">
        <f t="shared" ref="CY155" si="3061">+CY154-CX154</f>
        <v>-594672.4521435732</v>
      </c>
      <c r="CZ155" s="255">
        <f t="shared" ref="CZ155" si="3062">+CZ154-CY154</f>
        <v>-594672.4521435732</v>
      </c>
      <c r="DA155" s="255">
        <f t="shared" ref="DA155" si="3063">+DA154-CZ154</f>
        <v>-594672.4521435732</v>
      </c>
      <c r="DB155" s="255">
        <f t="shared" ref="DB155" si="3064">+DB154-DA154</f>
        <v>-594672.4521435732</v>
      </c>
      <c r="DC155" s="255">
        <f t="shared" ref="DC155" si="3065">+DC154-DB154</f>
        <v>-594672.4521435732</v>
      </c>
      <c r="DD155" s="255">
        <f t="shared" ref="DD155" si="3066">+DD154-DC154</f>
        <v>-594672.4521435732</v>
      </c>
      <c r="DE155" s="255">
        <f t="shared" ref="DE155" si="3067">+DE154-DD154</f>
        <v>-594672.45214357332</v>
      </c>
      <c r="DF155" s="255">
        <f t="shared" ref="DF155" si="3068">+DF154-DE154</f>
        <v>6562118.3620937644</v>
      </c>
      <c r="DG155" s="255">
        <f t="shared" ref="DG155" si="3069">+DG154-DF154</f>
        <v>-596399.23451977782</v>
      </c>
      <c r="DH155" s="255">
        <f t="shared" ref="DH155" si="3070">+DH154-DG154</f>
        <v>-596399.23451977782</v>
      </c>
      <c r="DI155" s="255">
        <f t="shared" ref="DI155" si="3071">+DI154-DH154</f>
        <v>-596399.23451977782</v>
      </c>
      <c r="DJ155" s="255">
        <f t="shared" ref="DJ155" si="3072">+DJ154-DI154</f>
        <v>-596399.23451977782</v>
      </c>
      <c r="DK155" s="255">
        <f t="shared" ref="DK155" si="3073">+DK154-DJ154</f>
        <v>-596399.23451977829</v>
      </c>
      <c r="DL155" s="255">
        <f t="shared" ref="DL155" si="3074">+DL154-DK154</f>
        <v>-596399.23451977829</v>
      </c>
      <c r="DM155" s="255">
        <f t="shared" ref="DM155" si="3075">+DM154-DL154</f>
        <v>-596399.23451977829</v>
      </c>
      <c r="DN155" s="255">
        <f t="shared" ref="DN155" si="3076">+DN154-DM154</f>
        <v>-596399.23451977829</v>
      </c>
      <c r="DO155" s="255">
        <f t="shared" ref="DO155" si="3077">+DO154-DN154</f>
        <v>-596399.23451977829</v>
      </c>
      <c r="DP155" s="255">
        <f t="shared" ref="DP155" si="3078">+DP154-DO154</f>
        <v>-596399.23451977829</v>
      </c>
      <c r="DQ155" s="255">
        <f t="shared" ref="DQ155" si="3079">+DQ154-DP154</f>
        <v>-596399.23451977817</v>
      </c>
      <c r="DR155" s="255">
        <f t="shared" ref="DR155" si="3080">+DR154-DQ154</f>
        <v>6581527.3960023066</v>
      </c>
      <c r="DS155" s="255">
        <f t="shared" ref="DS155" si="3081">+DS154-DR154</f>
        <v>-598160.55254350696</v>
      </c>
      <c r="DT155" s="255">
        <f t="shared" ref="DT155" si="3082">+DT154-DS154</f>
        <v>-598160.55254350696</v>
      </c>
      <c r="DU155" s="255">
        <f t="shared" ref="DU155" si="3083">+DU154-DT154</f>
        <v>-598160.55254350696</v>
      </c>
      <c r="DV155" s="255">
        <f t="shared" ref="DV155" si="3084">+DV154-DU154</f>
        <v>-598160.55254350696</v>
      </c>
      <c r="DW155" s="255">
        <f t="shared" ref="DW155" si="3085">+DW154-DV154</f>
        <v>-598160.55254350696</v>
      </c>
      <c r="DX155" s="255">
        <f t="shared" ref="DX155" si="3086">+DX154-DW154</f>
        <v>-598160.55254350696</v>
      </c>
      <c r="DY155" s="255">
        <f t="shared" ref="DY155" si="3087">+DY154-DX154</f>
        <v>-598160.55254350696</v>
      </c>
      <c r="DZ155" s="255">
        <f t="shared" ref="DZ155" si="3088">+DZ154-DY154</f>
        <v>-598160.55254350696</v>
      </c>
      <c r="EA155" s="255">
        <f t="shared" ref="EA155" si="3089">+EA154-DZ154</f>
        <v>-598160.55254350696</v>
      </c>
      <c r="EB155" s="255">
        <f t="shared" ref="EB155" si="3090">+EB154-EA154</f>
        <v>-598160.55254350696</v>
      </c>
      <c r="EC155" s="255">
        <f t="shared" ref="EC155" si="3091">+EC154-EB154</f>
        <v>-598160.55254350707</v>
      </c>
      <c r="ED155" s="255">
        <f t="shared" ref="ED155" si="3092">+ED154-EC154</f>
        <v>6601324.610589019</v>
      </c>
      <c r="EE155" s="255">
        <f t="shared" ref="EE155" si="3093">+EE154-ED154</f>
        <v>-599957.09692771081</v>
      </c>
      <c r="EF155" s="255">
        <f t="shared" ref="EF155" si="3094">+EF154-EE154</f>
        <v>-599957.09692771081</v>
      </c>
      <c r="EG155" s="255">
        <f t="shared" ref="EG155" si="3095">+EG154-EF154</f>
        <v>-599957.09692771081</v>
      </c>
      <c r="EH155" s="255">
        <f t="shared" ref="EH155" si="3096">+EH154-EG154</f>
        <v>-599957.09692771081</v>
      </c>
      <c r="EI155" s="255">
        <f t="shared" ref="EI155" si="3097">+EI154-EH154</f>
        <v>-599957.09692771081</v>
      </c>
      <c r="EJ155" s="255">
        <f t="shared" ref="EJ155" si="3098">+EJ154-EI154</f>
        <v>-599957.09692771034</v>
      </c>
      <c r="EK155" s="255">
        <f t="shared" ref="EK155" si="3099">+EK154-EJ154</f>
        <v>-599957.09692771034</v>
      </c>
      <c r="EL155" s="255">
        <f t="shared" ref="EL155" si="3100">+EL154-EK154</f>
        <v>-599957.09692771034</v>
      </c>
      <c r="EM155" s="255">
        <f t="shared" ref="EM155" si="3101">+EM154-EL154</f>
        <v>-599957.09692771034</v>
      </c>
      <c r="EN155" s="255">
        <f t="shared" ref="EN155" si="3102">+EN154-EM154</f>
        <v>-599957.09692771034</v>
      </c>
      <c r="EO155" s="255">
        <f t="shared" ref="EO155" si="3103">+EO154-EN154</f>
        <v>-599957.09692771046</v>
      </c>
      <c r="EP155" s="255">
        <f t="shared" ref="EP155" si="3104">+EP154-EO154</f>
        <v>6621517.7694674656</v>
      </c>
      <c r="EQ155" s="255">
        <f t="shared" ref="EQ155" si="3105">+EQ154-EP154</f>
        <v>-601789.57219959795</v>
      </c>
      <c r="ER155" s="255">
        <f t="shared" ref="ER155" si="3106">+ER154-EQ154</f>
        <v>-601789.57219959795</v>
      </c>
      <c r="ES155" s="255">
        <f t="shared" ref="ES155" si="3107">+ES154-ER154</f>
        <v>-601789.57219959795</v>
      </c>
      <c r="ET155" s="255">
        <f t="shared" ref="ET155" si="3108">+ET154-ES154</f>
        <v>-601789.57219959795</v>
      </c>
      <c r="EU155" s="255">
        <f t="shared" ref="EU155" si="3109">+EU154-ET154</f>
        <v>-601789.57219959795</v>
      </c>
      <c r="EV155" s="255">
        <f t="shared" ref="EV155" si="3110">+EV154-EU154</f>
        <v>-601789.57219959795</v>
      </c>
      <c r="EW155" s="255">
        <f t="shared" ref="EW155" si="3111">+EW154-EV154</f>
        <v>-601789.57219959795</v>
      </c>
      <c r="EX155" s="255">
        <f t="shared" ref="EX155" si="3112">+EX154-EW154</f>
        <v>-601789.57219959795</v>
      </c>
      <c r="EY155" s="255">
        <f t="shared" ref="EY155" si="3113">+EY154-EX154</f>
        <v>-601789.57219959795</v>
      </c>
      <c r="EZ155" s="255">
        <f t="shared" ref="EZ155" si="3114">+EZ154-EY154</f>
        <v>-601789.57219959795</v>
      </c>
      <c r="FA155" s="255">
        <f t="shared" ref="FA155" si="3115">+FA154-EZ154</f>
        <v>-601789.57219959807</v>
      </c>
      <c r="FB155" s="255">
        <f t="shared" ref="FB155" si="3116">+FB154-FA154</f>
        <v>6642114.7915234817</v>
      </c>
      <c r="FC155" s="255">
        <f t="shared" ref="FC155" si="3117">+FC154-FB154</f>
        <v>-603658.69697692338</v>
      </c>
      <c r="FD155" s="255">
        <f t="shared" ref="FD155" si="3118">+FD154-FC154</f>
        <v>-603658.69697692338</v>
      </c>
      <c r="FE155" s="255">
        <f t="shared" ref="FE155" si="3119">+FE154-FD154</f>
        <v>-603658.69697692338</v>
      </c>
      <c r="FF155" s="255">
        <f t="shared" ref="FF155" si="3120">+FF154-FE154</f>
        <v>-603658.69697692338</v>
      </c>
      <c r="FG155" s="255">
        <f t="shared" ref="FG155" si="3121">+FG154-FF154</f>
        <v>-603658.69697692338</v>
      </c>
      <c r="FH155" s="255">
        <f t="shared" ref="FH155" si="3122">+FH154-FG154</f>
        <v>-603658.69697692338</v>
      </c>
      <c r="FI155" s="255">
        <f t="shared" ref="FI155" si="3123">+FI154-FH154</f>
        <v>-603658.69697692338</v>
      </c>
      <c r="FJ155" s="255">
        <f t="shared" ref="FJ155" si="3124">+FJ154-FI154</f>
        <v>-603658.69697692338</v>
      </c>
      <c r="FK155" s="255">
        <f t="shared" ref="FK155" si="3125">+FK154-FJ154</f>
        <v>-603658.69697692338</v>
      </c>
      <c r="FL155" s="255">
        <f t="shared" ref="FL155" si="3126">+FL154-FK154</f>
        <v>-603658.69697692338</v>
      </c>
      <c r="FM155" s="255">
        <f t="shared" ref="FM155" si="3127">+FM154-FL154</f>
        <v>-603658.69697692327</v>
      </c>
      <c r="FN155" s="255">
        <f t="shared" ref="FN155" si="3128">+FN154-FM154</f>
        <v>6663123.7540206183</v>
      </c>
      <c r="FO155" s="255">
        <f t="shared" ref="FO155" si="3129">+FO154-FN154</f>
        <v>-605565.20424979553</v>
      </c>
      <c r="FP155" s="255">
        <f t="shared" ref="FP155" si="3130">+FP154-FO154</f>
        <v>-605565.20424979553</v>
      </c>
      <c r="FQ155" s="255">
        <f t="shared" ref="FQ155" si="3131">+FQ154-FP154</f>
        <v>-605565.20424979553</v>
      </c>
      <c r="FR155" s="255">
        <f t="shared" ref="FR155" si="3132">+FR154-FQ154</f>
        <v>-605565.20424979553</v>
      </c>
      <c r="FS155" s="255">
        <f t="shared" ref="FS155" si="3133">+FS154-FR154</f>
        <v>-605565.20424979553</v>
      </c>
      <c r="FT155" s="255">
        <f t="shared" ref="FT155" si="3134">+FT154-FS154</f>
        <v>-605565.20424979506</v>
      </c>
      <c r="FU155" s="255">
        <f t="shared" ref="FU155" si="3135">+FU154-FT154</f>
        <v>-605565.20424979506</v>
      </c>
      <c r="FV155" s="255">
        <f t="shared" ref="FV155" si="3136">+FV154-FU154</f>
        <v>-605565.20424979506</v>
      </c>
      <c r="FW155" s="255">
        <f t="shared" ref="FW155" si="3137">+FW154-FV154</f>
        <v>-605565.20424979506</v>
      </c>
      <c r="FX155" s="255">
        <f t="shared" ref="FX155" si="3138">+FX154-FW154</f>
        <v>-605565.20424979506</v>
      </c>
      <c r="FY155" s="255">
        <f t="shared" ref="FY155" si="3139">+FY154-FX154</f>
        <v>-605565.20424979518</v>
      </c>
      <c r="FZ155" s="255">
        <f t="shared" ref="FZ155" si="3140">+FZ154-FY154</f>
        <v>6684552.8957676971</v>
      </c>
      <c r="GA155" s="255">
        <f t="shared" ref="GA155" si="3141">+GA154-FZ154</f>
        <v>-607509.84166812431</v>
      </c>
      <c r="GB155" s="255">
        <f t="shared" ref="GB155" si="3142">+GB154-GA154</f>
        <v>-607509.84166812431</v>
      </c>
      <c r="GC155" s="255">
        <f t="shared" ref="GC155" si="3143">+GC154-GB154</f>
        <v>-607509.84166812431</v>
      </c>
      <c r="GD155" s="255">
        <f t="shared" ref="GD155" si="3144">+GD154-GC154</f>
        <v>-607509.84166812431</v>
      </c>
      <c r="GE155" s="255">
        <f t="shared" ref="GE155" si="3145">+GE154-GD154</f>
        <v>-607509.84166812431</v>
      </c>
      <c r="GF155" s="255">
        <f t="shared" ref="GF155" si="3146">+GF154-GE154</f>
        <v>-607509.84166812431</v>
      </c>
      <c r="GG155" s="255">
        <f t="shared" ref="GG155" si="3147">+GG154-GF154</f>
        <v>-607509.84166812431</v>
      </c>
      <c r="GH155" s="255">
        <f t="shared" ref="GH155" si="3148">+GH154-GG154</f>
        <v>-607509.84166812431</v>
      </c>
      <c r="GI155" s="255">
        <f t="shared" ref="GI155" si="3149">+GI154-GH154</f>
        <v>-607509.84166812431</v>
      </c>
      <c r="GJ155" s="255">
        <f t="shared" ref="GJ155" si="3150">+GJ154-GI154</f>
        <v>-607509.84166812431</v>
      </c>
      <c r="GK155" s="255">
        <f t="shared" ref="GK155" si="3151">+GK154-GJ154</f>
        <v>-607509.84166812443</v>
      </c>
      <c r="GL155" s="255">
        <f t="shared" ref="GL155" si="3152">+GL154-GK154</f>
        <v>6706410.6203497183</v>
      </c>
      <c r="GM155" s="255">
        <f t="shared" ref="GM155" si="3153">+GM154-GL154</f>
        <v>-609493.37183482014</v>
      </c>
      <c r="GN155" s="255">
        <f t="shared" ref="GN155" si="3154">+GN154-GM154</f>
        <v>-609493.37183482014</v>
      </c>
      <c r="GO155" s="255">
        <f t="shared" ref="GO155" si="3155">+GO154-GN154</f>
        <v>-609493.37183482014</v>
      </c>
      <c r="GP155" s="255">
        <f t="shared" ref="GP155" si="3156">+GP154-GO154</f>
        <v>-609493.37183482014</v>
      </c>
      <c r="GQ155" s="255">
        <f t="shared" ref="GQ155" si="3157">+GQ154-GP154</f>
        <v>-609493.37183482014</v>
      </c>
      <c r="GR155" s="255">
        <f t="shared" ref="GR155" si="3158">+GR154-GQ154</f>
        <v>-609493.37183482014</v>
      </c>
      <c r="GS155" s="255">
        <f t="shared" ref="GS155" si="3159">+GS154-GR154</f>
        <v>-609493.37183482014</v>
      </c>
      <c r="GT155" s="255">
        <f t="shared" ref="GT155" si="3160">+GT154-GS154</f>
        <v>-609493.37183482014</v>
      </c>
      <c r="GU155" s="255">
        <f t="shared" ref="GU155" si="3161">+GU154-GT154</f>
        <v>-609493.37183482014</v>
      </c>
      <c r="GV155" s="255">
        <f t="shared" ref="GV155" si="3162">+GV154-GU154</f>
        <v>-609493.37183482014</v>
      </c>
      <c r="GW155" s="255">
        <f t="shared" ref="GW155" si="3163">+GW154-GV154</f>
        <v>-609493.37183482025</v>
      </c>
      <c r="GX155" s="255">
        <f t="shared" ref="GX155" si="3164">+GX154-GW154</f>
        <v>6728705.4994233791</v>
      </c>
      <c r="GY155" s="255">
        <f t="shared" ref="GY155" si="3165">+GY154-GX154</f>
        <v>-611516.57260484993</v>
      </c>
      <c r="GZ155" s="255">
        <f t="shared" ref="GZ155" si="3166">+GZ154-GY154</f>
        <v>-611516.57260484993</v>
      </c>
      <c r="HA155" s="255">
        <f t="shared" ref="HA155" si="3167">+HA154-GZ154</f>
        <v>-611516.57260484993</v>
      </c>
      <c r="HB155" s="255">
        <f t="shared" ref="HB155" si="3168">+HB154-HA154</f>
        <v>-611516.57260484993</v>
      </c>
      <c r="HC155" s="255">
        <f t="shared" ref="HC155" si="3169">+HC154-HB154</f>
        <v>-611516.57260484993</v>
      </c>
      <c r="HD155" s="255">
        <f t="shared" ref="HD155" si="3170">+HD154-HC154</f>
        <v>-611516.57260484993</v>
      </c>
      <c r="HE155" s="255">
        <f t="shared" ref="HE155" si="3171">+HE154-HD154</f>
        <v>-611516.57260484993</v>
      </c>
      <c r="HF155" s="255">
        <f t="shared" ref="HF155" si="3172">+HF154-HE154</f>
        <v>-611516.57260484993</v>
      </c>
      <c r="HG155" s="255">
        <f t="shared" ref="HG155" si="3173">+HG154-HF154</f>
        <v>-611516.57260484993</v>
      </c>
      <c r="HH155" s="255">
        <f t="shared" ref="HH155" si="3174">+HH154-HG154</f>
        <v>-611516.57260484993</v>
      </c>
      <c r="HI155" s="255">
        <f t="shared" ref="HI155" si="3175">+HI154-HH154</f>
        <v>-611516.57260484993</v>
      </c>
      <c r="HJ155" s="255">
        <f t="shared" ref="HJ155" si="3176">+HJ154-HI154</f>
        <v>6751446.2760785129</v>
      </c>
      <c r="HK155" s="255">
        <f t="shared" ref="HK155" si="3177">+HK154-HJ154</f>
        <v>-613580.23739027977</v>
      </c>
      <c r="HL155" s="255">
        <f t="shared" ref="HL155" si="3178">+HL154-HK154</f>
        <v>-613580.23739027977</v>
      </c>
      <c r="HM155" s="255">
        <f t="shared" ref="HM155" si="3179">+HM154-HL154</f>
        <v>-613580.23739027977</v>
      </c>
      <c r="HN155" s="255">
        <f t="shared" ref="HN155" si="3180">+HN154-HM154</f>
        <v>-613580.23739027977</v>
      </c>
      <c r="HO155" s="255">
        <f t="shared" ref="HO155" si="3181">+HO154-HN154</f>
        <v>-613580.23739027977</v>
      </c>
      <c r="HP155" s="255">
        <f t="shared" ref="HP155" si="3182">+HP154-HO154</f>
        <v>-613580.23739028024</v>
      </c>
      <c r="HQ155" s="255">
        <f t="shared" ref="HQ155" si="3183">+HQ154-HP154</f>
        <v>-613580.23739028024</v>
      </c>
      <c r="HR155" s="255">
        <f t="shared" ref="HR155" si="3184">+HR154-HQ154</f>
        <v>-613580.23739028024</v>
      </c>
      <c r="HS155" s="255">
        <f t="shared" ref="HS155" si="3185">+HS154-HR154</f>
        <v>-613580.23739028024</v>
      </c>
      <c r="HT155" s="255">
        <f t="shared" ref="HT155" si="3186">+HT154-HS154</f>
        <v>-613580.23739028024</v>
      </c>
      <c r="HU155" s="255">
        <f t="shared" ref="HU155" si="3187">+HU154-HT154</f>
        <v>-613580.23739028024</v>
      </c>
      <c r="HV155" s="255">
        <f t="shared" ref="HV155" si="3188">+HV154-HU154</f>
        <v>2464845.6399668157</v>
      </c>
      <c r="HW155" s="255">
        <f t="shared" ref="HW155" si="3189">+HW154-HV154</f>
        <v>-615685.17547141947</v>
      </c>
      <c r="HX155" s="255">
        <f t="shared" ref="HX155" si="3190">+HX154-HW154</f>
        <v>-615685.17547141924</v>
      </c>
      <c r="HY155" s="255">
        <f t="shared" ref="HY155" si="3191">+HY154-HX154</f>
        <v>-615685.17547141924</v>
      </c>
      <c r="HZ155" s="255">
        <f t="shared" ref="HZ155" si="3192">+HZ154-HY154</f>
        <v>-615685.17547141924</v>
      </c>
      <c r="IA155" s="255">
        <f t="shared" ref="IA155" si="3193">+IA154-HZ154</f>
        <v>-615685.17547141924</v>
      </c>
      <c r="ID155" s="279"/>
      <c r="IE155" s="27"/>
      <c r="IF155" s="27"/>
      <c r="IG155" s="608"/>
      <c r="IH155" s="608">
        <f>+IH154-IG154</f>
        <v>18768.000000000931</v>
      </c>
      <c r="II155" s="608">
        <f>+II154-IH154</f>
        <v>19143.360000001267</v>
      </c>
      <c r="IJ155" s="608">
        <f>+IJ154-II154</f>
        <v>19526.227199999616</v>
      </c>
      <c r="IK155" s="608">
        <f t="shared" ref="IK155:IQ155" si="3194">+IK154-IJ154</f>
        <v>19916.751743998379</v>
      </c>
      <c r="IL155" s="608">
        <f t="shared" si="3194"/>
        <v>20315.086778879166</v>
      </c>
      <c r="IM155" s="608">
        <f t="shared" si="3194"/>
        <v>20721.388514457271</v>
      </c>
      <c r="IN155" s="608">
        <f t="shared" si="3194"/>
        <v>21135.816284747794</v>
      </c>
      <c r="IO155" s="608">
        <f t="shared" si="3194"/>
        <v>21558.532610440627</v>
      </c>
      <c r="IP155" s="608">
        <f t="shared" si="3194"/>
        <v>21989.703262649477</v>
      </c>
      <c r="IQ155" s="608">
        <f t="shared" si="3194"/>
        <v>22429.497327903286</v>
      </c>
      <c r="IR155" s="608">
        <f t="shared" ref="IR155" si="3195">+IR154-IQ154</f>
        <v>22878.087274461985</v>
      </c>
      <c r="IS155" s="608">
        <f t="shared" ref="IS155" si="3196">+IS154-IR154</f>
        <v>23335.649019949138</v>
      </c>
      <c r="IT155" s="608">
        <f t="shared" ref="IT155" si="3197">+IT154-IS154</f>
        <v>23802.362000349909</v>
      </c>
      <c r="IU155" s="608">
        <f t="shared" ref="IU155" si="3198">+IU154-IT154</f>
        <v>24278.409240355715</v>
      </c>
      <c r="IV155" s="608">
        <f t="shared" ref="IV155" si="3199">+IV154-IU154</f>
        <v>24763.97742516268</v>
      </c>
      <c r="IW155" s="608">
        <f t="shared" ref="IW155" si="3200">+IW154-IV154</f>
        <v>-4284536.9713262655</v>
      </c>
      <c r="IX155" s="608">
        <f t="shared" ref="IX155" si="3201">+IX154-IW154</f>
        <v>-3078425.8773570964</v>
      </c>
    </row>
    <row r="156" spans="3:259" x14ac:dyDescent="0.3">
      <c r="C156" s="403" t="str">
        <f>C140</f>
        <v xml:space="preserve"> Capacity Management(Fixed)</v>
      </c>
      <c r="D156" s="308" t="s">
        <v>338</v>
      </c>
      <c r="E156" s="307"/>
      <c r="F156" s="307"/>
      <c r="G156" s="307"/>
      <c r="H156" s="307"/>
      <c r="I156" s="307"/>
      <c r="J156" s="307"/>
      <c r="K156" s="307"/>
      <c r="L156" s="307"/>
      <c r="M156" s="307"/>
      <c r="N156" s="307"/>
      <c r="O156" s="307"/>
      <c r="P156" s="307"/>
      <c r="Q156" s="307"/>
      <c r="R156" s="307"/>
      <c r="S156" s="307"/>
      <c r="T156" s="307"/>
      <c r="U156" s="307"/>
      <c r="V156" s="307"/>
      <c r="W156" s="392"/>
      <c r="Y156" s="403" t="s">
        <v>210</v>
      </c>
      <c r="Z156" s="1457" t="s">
        <v>338</v>
      </c>
      <c r="AA156" s="307"/>
      <c r="AB156" s="1447" t="s">
        <v>1306</v>
      </c>
      <c r="AC156" s="307"/>
      <c r="AD156" s="307"/>
      <c r="AE156" s="307"/>
      <c r="AF156" s="307"/>
      <c r="AG156" s="307"/>
      <c r="AH156" s="307"/>
      <c r="AI156" s="307"/>
      <c r="AJ156" s="307"/>
      <c r="AK156" s="307"/>
      <c r="AL156" s="307"/>
      <c r="AM156" s="307"/>
      <c r="AN156" s="307"/>
      <c r="AO156" s="307"/>
      <c r="AP156" s="307"/>
      <c r="AQ156" s="307"/>
      <c r="AR156" s="307"/>
      <c r="AS156" s="307"/>
      <c r="AT156" s="307"/>
      <c r="AU156" s="307"/>
      <c r="AV156" s="307"/>
      <c r="AW156" s="307"/>
      <c r="AX156" s="307"/>
      <c r="AY156" s="307"/>
      <c r="AZ156" s="307"/>
      <c r="BA156" s="307"/>
      <c r="BB156" s="307"/>
      <c r="BC156" s="307"/>
      <c r="BD156" s="307"/>
      <c r="BE156" s="307"/>
      <c r="BF156" s="307"/>
      <c r="BG156" s="307"/>
      <c r="BH156" s="307"/>
      <c r="BI156" s="307"/>
      <c r="BJ156" s="307"/>
      <c r="BK156" s="307"/>
      <c r="BL156" s="307"/>
      <c r="BM156" s="307"/>
      <c r="BN156" s="307"/>
      <c r="BO156" s="307"/>
      <c r="BP156" s="307"/>
      <c r="BQ156" s="307"/>
      <c r="BR156" s="307"/>
      <c r="BS156" s="307"/>
      <c r="BT156" s="307"/>
      <c r="BU156" s="307"/>
      <c r="BV156" s="307"/>
      <c r="BW156" s="307"/>
      <c r="BX156" s="307"/>
      <c r="BY156" s="307"/>
      <c r="BZ156" s="307"/>
      <c r="CA156" s="307"/>
      <c r="CB156" s="307"/>
      <c r="CC156" s="307"/>
      <c r="CD156" s="307"/>
      <c r="CE156" s="307"/>
      <c r="CF156" s="307"/>
      <c r="CG156" s="307"/>
      <c r="CH156" s="307"/>
      <c r="CI156" s="307"/>
      <c r="CJ156" s="307"/>
      <c r="CK156" s="307"/>
      <c r="CL156" s="307"/>
      <c r="CM156" s="307"/>
      <c r="CN156" s="307"/>
      <c r="CO156" s="307"/>
      <c r="CP156" s="307"/>
      <c r="CQ156" s="307"/>
      <c r="CR156" s="307"/>
      <c r="CS156" s="307"/>
      <c r="CT156" s="307"/>
      <c r="CU156" s="307"/>
      <c r="CV156" s="307"/>
      <c r="CW156" s="307"/>
      <c r="CX156" s="307"/>
      <c r="CY156" s="307"/>
      <c r="CZ156" s="307"/>
      <c r="DA156" s="307"/>
      <c r="DB156" s="307"/>
      <c r="DC156" s="307"/>
      <c r="DD156" s="307"/>
      <c r="DE156" s="307"/>
      <c r="DF156" s="307"/>
      <c r="DG156" s="307"/>
      <c r="DH156" s="307"/>
      <c r="DI156" s="307"/>
      <c r="DJ156" s="307"/>
      <c r="DK156" s="307"/>
      <c r="DL156" s="307"/>
      <c r="DM156" s="307"/>
      <c r="DN156" s="307"/>
      <c r="DO156" s="307"/>
      <c r="DP156" s="307"/>
      <c r="DQ156" s="307"/>
      <c r="DR156" s="307"/>
      <c r="DS156" s="307"/>
      <c r="DT156" s="307"/>
      <c r="DU156" s="307"/>
      <c r="DV156" s="307"/>
      <c r="DW156" s="307"/>
      <c r="DX156" s="307"/>
      <c r="DY156" s="307"/>
      <c r="DZ156" s="307"/>
      <c r="EA156" s="307"/>
      <c r="EB156" s="307"/>
      <c r="EC156" s="307"/>
      <c r="ED156" s="307"/>
      <c r="EE156" s="307"/>
      <c r="EF156" s="307"/>
      <c r="EG156" s="307"/>
      <c r="EH156" s="307"/>
      <c r="EI156" s="307"/>
      <c r="EJ156" s="307"/>
      <c r="EK156" s="307"/>
      <c r="EL156" s="307"/>
      <c r="EM156" s="307"/>
      <c r="EN156" s="307"/>
      <c r="EO156" s="307"/>
      <c r="EP156" s="307"/>
      <c r="EQ156" s="307"/>
      <c r="ER156" s="307"/>
      <c r="ES156" s="307"/>
      <c r="ET156" s="307"/>
      <c r="EU156" s="307"/>
      <c r="EV156" s="307"/>
      <c r="EW156" s="307"/>
      <c r="EX156" s="307"/>
      <c r="EY156" s="307"/>
      <c r="EZ156" s="307"/>
      <c r="FA156" s="307"/>
      <c r="FB156" s="307"/>
      <c r="FC156" s="307"/>
      <c r="FD156" s="307"/>
      <c r="FE156" s="307"/>
      <c r="FF156" s="307"/>
      <c r="FG156" s="307"/>
      <c r="FH156" s="307"/>
      <c r="FI156" s="307"/>
      <c r="FJ156" s="307"/>
      <c r="FK156" s="307"/>
      <c r="FL156" s="307"/>
      <c r="FM156" s="307"/>
      <c r="FN156" s="307"/>
      <c r="FO156" s="307"/>
      <c r="FP156" s="307"/>
      <c r="FQ156" s="307"/>
      <c r="FR156" s="307"/>
      <c r="FS156" s="307"/>
      <c r="FT156" s="307"/>
      <c r="FU156" s="307"/>
      <c r="FV156" s="307"/>
      <c r="FW156" s="307"/>
      <c r="FX156" s="307"/>
      <c r="FY156" s="307"/>
      <c r="FZ156" s="307"/>
      <c r="GA156" s="307"/>
      <c r="GB156" s="307"/>
      <c r="GC156" s="307"/>
      <c r="GD156" s="307"/>
      <c r="GE156" s="307"/>
      <c r="GF156" s="307"/>
      <c r="GG156" s="307"/>
      <c r="GH156" s="307"/>
      <c r="GI156" s="307"/>
      <c r="GJ156" s="307"/>
      <c r="GK156" s="307"/>
      <c r="GL156" s="307"/>
      <c r="GM156" s="307"/>
      <c r="GN156" s="307"/>
      <c r="GO156" s="307"/>
      <c r="GP156" s="307"/>
      <c r="GQ156" s="307"/>
      <c r="GR156" s="307"/>
      <c r="GS156" s="307"/>
      <c r="GT156" s="307"/>
      <c r="GU156" s="307"/>
      <c r="GV156" s="307"/>
      <c r="GW156" s="307"/>
      <c r="GX156" s="307"/>
      <c r="GY156" s="307"/>
      <c r="GZ156" s="307"/>
      <c r="HA156" s="307"/>
      <c r="HB156" s="307"/>
      <c r="HC156" s="307"/>
      <c r="HD156" s="307"/>
      <c r="HE156" s="307"/>
      <c r="HF156" s="307"/>
      <c r="HG156" s="307"/>
      <c r="HH156" s="307"/>
      <c r="HI156" s="307"/>
      <c r="HJ156" s="307"/>
      <c r="HK156" s="307"/>
      <c r="HL156" s="307"/>
      <c r="HM156" s="307"/>
      <c r="HN156" s="307"/>
      <c r="HO156" s="307"/>
      <c r="HP156" s="307"/>
      <c r="HQ156" s="307"/>
      <c r="HR156" s="307"/>
      <c r="HS156" s="307"/>
      <c r="HT156" s="307"/>
      <c r="HU156" s="307"/>
      <c r="HV156" s="307"/>
      <c r="HW156" s="307"/>
      <c r="HX156" s="307"/>
      <c r="HY156" s="307"/>
      <c r="HZ156" s="307"/>
      <c r="IA156" s="307"/>
      <c r="IB156" s="307"/>
      <c r="ID156" s="403" t="str">
        <f>ID140</f>
        <v xml:space="preserve"> Capacity Management(Fixed)</v>
      </c>
      <c r="IE156" s="308" t="s">
        <v>338</v>
      </c>
      <c r="IF156" s="307"/>
      <c r="IG156" s="307"/>
      <c r="IH156" s="307"/>
      <c r="II156" s="307"/>
      <c r="IJ156" s="307"/>
      <c r="IK156" s="307"/>
      <c r="IL156" s="307"/>
      <c r="IM156" s="307"/>
      <c r="IN156" s="307"/>
      <c r="IO156" s="307"/>
      <c r="IP156" s="307"/>
      <c r="IQ156" s="307"/>
      <c r="IR156" s="307"/>
      <c r="IS156" s="307"/>
      <c r="IT156" s="307"/>
      <c r="IU156" s="307"/>
      <c r="IV156" s="307"/>
      <c r="IW156" s="307"/>
      <c r="IX156" s="392"/>
    </row>
    <row r="157" spans="3:259" x14ac:dyDescent="0.3">
      <c r="C157" s="279" t="s">
        <v>330</v>
      </c>
      <c r="D157" s="27"/>
      <c r="E157" s="343"/>
      <c r="F157" s="343">
        <v>0</v>
      </c>
      <c r="G157" s="343">
        <f>F160</f>
        <v>1275000</v>
      </c>
      <c r="H157" s="343">
        <f t="shared" ref="H157:W157" si="3202">G160</f>
        <v>1300500</v>
      </c>
      <c r="I157" s="343">
        <f t="shared" si="3202"/>
        <v>1326510</v>
      </c>
      <c r="J157" s="343">
        <f t="shared" si="3202"/>
        <v>1353040.1999999993</v>
      </c>
      <c r="K157" s="343">
        <f t="shared" si="3202"/>
        <v>1380101.0040000007</v>
      </c>
      <c r="L157" s="343">
        <f t="shared" si="3202"/>
        <v>1407703.0240800008</v>
      </c>
      <c r="M157" s="343">
        <f t="shared" si="3202"/>
        <v>1435857.0845616013</v>
      </c>
      <c r="N157" s="343">
        <f t="shared" si="3202"/>
        <v>1464574.2262528315</v>
      </c>
      <c r="O157" s="343">
        <f t="shared" si="3202"/>
        <v>1493865.7107778862</v>
      </c>
      <c r="P157" s="343">
        <f t="shared" si="3202"/>
        <v>1523743.0249934457</v>
      </c>
      <c r="Q157" s="343">
        <f t="shared" si="3202"/>
        <v>1554217.8854933158</v>
      </c>
      <c r="R157" s="343">
        <f t="shared" si="3202"/>
        <v>1585302.2432031818</v>
      </c>
      <c r="S157" s="343">
        <f t="shared" si="3202"/>
        <v>1617008.288067244</v>
      </c>
      <c r="T157" s="343">
        <f t="shared" si="3202"/>
        <v>1649348.4538285881</v>
      </c>
      <c r="U157" s="343">
        <f t="shared" si="3202"/>
        <v>1682335.4229051583</v>
      </c>
      <c r="V157" s="343">
        <f t="shared" si="3202"/>
        <v>1715982.1313632615</v>
      </c>
      <c r="W157" s="393">
        <f t="shared" si="3202"/>
        <v>729292.40582938492</v>
      </c>
      <c r="Y157" s="279" t="s">
        <v>330</v>
      </c>
      <c r="Z157" s="27"/>
      <c r="AA157" s="343"/>
      <c r="AB157" s="343">
        <v>0</v>
      </c>
      <c r="AC157" s="343">
        <f>AB160</f>
        <v>0</v>
      </c>
      <c r="AD157" s="343">
        <f t="shared" ref="AD157:AJ157" si="3203">AC160</f>
        <v>0</v>
      </c>
      <c r="AE157" s="343">
        <f t="shared" si="3203"/>
        <v>0</v>
      </c>
      <c r="AF157" s="1442">
        <f>+AF140</f>
        <v>1250000</v>
      </c>
      <c r="AG157" s="343">
        <f t="shared" si="3203"/>
        <v>1250000</v>
      </c>
      <c r="AH157" s="343">
        <f t="shared" si="3203"/>
        <v>1250000</v>
      </c>
      <c r="AI157" s="343">
        <f t="shared" si="3203"/>
        <v>1250000</v>
      </c>
      <c r="AJ157" s="343">
        <f t="shared" si="3203"/>
        <v>1250000</v>
      </c>
      <c r="AK157" s="343">
        <f t="shared" ref="AK157:CV157" si="3204">AJ160</f>
        <v>1250000</v>
      </c>
      <c r="AL157" s="343">
        <f t="shared" si="3204"/>
        <v>1250000</v>
      </c>
      <c r="AM157" s="343">
        <f t="shared" si="3204"/>
        <v>1275000</v>
      </c>
      <c r="AN157" s="343">
        <f t="shared" si="3204"/>
        <v>1275000</v>
      </c>
      <c r="AO157" s="343">
        <f t="shared" si="3204"/>
        <v>1275000</v>
      </c>
      <c r="AP157" s="343">
        <f t="shared" si="3204"/>
        <v>1275000</v>
      </c>
      <c r="AQ157" s="343">
        <f t="shared" si="3204"/>
        <v>1275000</v>
      </c>
      <c r="AR157" s="343">
        <f t="shared" si="3204"/>
        <v>1275000</v>
      </c>
      <c r="AS157" s="343">
        <f t="shared" si="3204"/>
        <v>1275000</v>
      </c>
      <c r="AT157" s="343">
        <f t="shared" si="3204"/>
        <v>1275000</v>
      </c>
      <c r="AU157" s="343">
        <f t="shared" si="3204"/>
        <v>1275000</v>
      </c>
      <c r="AV157" s="343">
        <f t="shared" si="3204"/>
        <v>1275000</v>
      </c>
      <c r="AW157" s="343">
        <f t="shared" si="3204"/>
        <v>1275000</v>
      </c>
      <c r="AX157" s="343">
        <f t="shared" si="3204"/>
        <v>1275000</v>
      </c>
      <c r="AY157" s="343">
        <f t="shared" si="3204"/>
        <v>1300500</v>
      </c>
      <c r="AZ157" s="343">
        <f t="shared" si="3204"/>
        <v>1300500</v>
      </c>
      <c r="BA157" s="343">
        <f t="shared" si="3204"/>
        <v>1300500</v>
      </c>
      <c r="BB157" s="343">
        <f t="shared" si="3204"/>
        <v>1300500</v>
      </c>
      <c r="BC157" s="343">
        <f t="shared" si="3204"/>
        <v>1300500</v>
      </c>
      <c r="BD157" s="343">
        <f t="shared" si="3204"/>
        <v>1300500</v>
      </c>
      <c r="BE157" s="343">
        <f t="shared" si="3204"/>
        <v>1300500</v>
      </c>
      <c r="BF157" s="343">
        <f t="shared" si="3204"/>
        <v>1300500</v>
      </c>
      <c r="BG157" s="343">
        <f t="shared" si="3204"/>
        <v>1300500</v>
      </c>
      <c r="BH157" s="343">
        <f t="shared" si="3204"/>
        <v>1300500</v>
      </c>
      <c r="BI157" s="343">
        <f t="shared" si="3204"/>
        <v>1300500</v>
      </c>
      <c r="BJ157" s="343">
        <f t="shared" si="3204"/>
        <v>1300500</v>
      </c>
      <c r="BK157" s="343">
        <f t="shared" si="3204"/>
        <v>1326510</v>
      </c>
      <c r="BL157" s="343">
        <f t="shared" si="3204"/>
        <v>1326510.0000000002</v>
      </c>
      <c r="BM157" s="343">
        <f t="shared" si="3204"/>
        <v>1326510.0000000002</v>
      </c>
      <c r="BN157" s="343">
        <f t="shared" si="3204"/>
        <v>1326510.0000000002</v>
      </c>
      <c r="BO157" s="343">
        <f t="shared" si="3204"/>
        <v>1326510.0000000002</v>
      </c>
      <c r="BP157" s="343">
        <f t="shared" si="3204"/>
        <v>1326510.0000000002</v>
      </c>
      <c r="BQ157" s="343">
        <f t="shared" si="3204"/>
        <v>1326510.0000000002</v>
      </c>
      <c r="BR157" s="343">
        <f t="shared" si="3204"/>
        <v>1326510.0000000002</v>
      </c>
      <c r="BS157" s="343">
        <f t="shared" si="3204"/>
        <v>1326510.0000000002</v>
      </c>
      <c r="BT157" s="343">
        <f t="shared" si="3204"/>
        <v>1326510.0000000002</v>
      </c>
      <c r="BU157" s="343">
        <f t="shared" si="3204"/>
        <v>1326510.0000000002</v>
      </c>
      <c r="BV157" s="343">
        <f t="shared" si="3204"/>
        <v>1326510.0000000002</v>
      </c>
      <c r="BW157" s="343">
        <f t="shared" si="3204"/>
        <v>1353040.2000000004</v>
      </c>
      <c r="BX157" s="343">
        <f t="shared" si="3204"/>
        <v>1353040.2000000004</v>
      </c>
      <c r="BY157" s="343">
        <f t="shared" si="3204"/>
        <v>1353040.2000000004</v>
      </c>
      <c r="BZ157" s="343">
        <f t="shared" si="3204"/>
        <v>1353040.2000000004</v>
      </c>
      <c r="CA157" s="343">
        <f t="shared" si="3204"/>
        <v>1353040.2000000004</v>
      </c>
      <c r="CB157" s="343">
        <f t="shared" si="3204"/>
        <v>1353040.2000000004</v>
      </c>
      <c r="CC157" s="343">
        <f t="shared" si="3204"/>
        <v>1353040.2000000004</v>
      </c>
      <c r="CD157" s="343">
        <f t="shared" si="3204"/>
        <v>1353040.2000000004</v>
      </c>
      <c r="CE157" s="343">
        <f t="shared" si="3204"/>
        <v>1353040.2000000004</v>
      </c>
      <c r="CF157" s="343">
        <f t="shared" si="3204"/>
        <v>1353040.2000000004</v>
      </c>
      <c r="CG157" s="343">
        <f t="shared" si="3204"/>
        <v>1353040.2000000004</v>
      </c>
      <c r="CH157" s="343">
        <f t="shared" si="3204"/>
        <v>1353040.2000000004</v>
      </c>
      <c r="CI157" s="343">
        <f t="shared" si="3204"/>
        <v>1380101.0040000004</v>
      </c>
      <c r="CJ157" s="343">
        <f t="shared" si="3204"/>
        <v>1380101.0040000004</v>
      </c>
      <c r="CK157" s="343">
        <f t="shared" si="3204"/>
        <v>1380101.0040000004</v>
      </c>
      <c r="CL157" s="343">
        <f t="shared" si="3204"/>
        <v>1380101.0040000004</v>
      </c>
      <c r="CM157" s="343">
        <f t="shared" si="3204"/>
        <v>1380101.0040000004</v>
      </c>
      <c r="CN157" s="343">
        <f t="shared" si="3204"/>
        <v>1380101.0040000004</v>
      </c>
      <c r="CO157" s="343">
        <f t="shared" si="3204"/>
        <v>1380101.0040000004</v>
      </c>
      <c r="CP157" s="343">
        <f t="shared" si="3204"/>
        <v>1380101.0040000004</v>
      </c>
      <c r="CQ157" s="343">
        <f t="shared" si="3204"/>
        <v>1380101.0040000004</v>
      </c>
      <c r="CR157" s="343">
        <f t="shared" si="3204"/>
        <v>1380101.0040000004</v>
      </c>
      <c r="CS157" s="343">
        <f t="shared" si="3204"/>
        <v>1380101.0040000004</v>
      </c>
      <c r="CT157" s="343">
        <f t="shared" si="3204"/>
        <v>1380101.0040000004</v>
      </c>
      <c r="CU157" s="343">
        <f t="shared" si="3204"/>
        <v>1407703.0240800006</v>
      </c>
      <c r="CV157" s="343">
        <f t="shared" si="3204"/>
        <v>1407703.0240800006</v>
      </c>
      <c r="CW157" s="343">
        <f t="shared" ref="CW157:FH157" si="3205">CV160</f>
        <v>1407703.0240800006</v>
      </c>
      <c r="CX157" s="343">
        <f t="shared" si="3205"/>
        <v>1407703.0240800006</v>
      </c>
      <c r="CY157" s="343">
        <f t="shared" si="3205"/>
        <v>1407703.0240800006</v>
      </c>
      <c r="CZ157" s="343">
        <f t="shared" si="3205"/>
        <v>1407703.0240800006</v>
      </c>
      <c r="DA157" s="343">
        <f t="shared" si="3205"/>
        <v>1407703.0240800006</v>
      </c>
      <c r="DB157" s="343">
        <f t="shared" si="3205"/>
        <v>1407703.0240800006</v>
      </c>
      <c r="DC157" s="343">
        <f t="shared" si="3205"/>
        <v>1407703.0240800006</v>
      </c>
      <c r="DD157" s="343">
        <f t="shared" si="3205"/>
        <v>1407703.0240800006</v>
      </c>
      <c r="DE157" s="343">
        <f t="shared" si="3205"/>
        <v>1407703.0240800006</v>
      </c>
      <c r="DF157" s="343">
        <f t="shared" si="3205"/>
        <v>1407703.0240800006</v>
      </c>
      <c r="DG157" s="343">
        <f t="shared" si="3205"/>
        <v>1435857.0845616001</v>
      </c>
      <c r="DH157" s="343">
        <f t="shared" si="3205"/>
        <v>1435857.0845616001</v>
      </c>
      <c r="DI157" s="343">
        <f t="shared" si="3205"/>
        <v>1435857.0845616001</v>
      </c>
      <c r="DJ157" s="343">
        <f t="shared" si="3205"/>
        <v>1435857.0845616001</v>
      </c>
      <c r="DK157" s="343">
        <f t="shared" si="3205"/>
        <v>1435857.0845616001</v>
      </c>
      <c r="DL157" s="343">
        <f t="shared" si="3205"/>
        <v>1435857.0845616001</v>
      </c>
      <c r="DM157" s="343">
        <f t="shared" si="3205"/>
        <v>1435857.0845616001</v>
      </c>
      <c r="DN157" s="343">
        <f t="shared" si="3205"/>
        <v>1435857.0845616001</v>
      </c>
      <c r="DO157" s="343">
        <f t="shared" si="3205"/>
        <v>1435857.0845616001</v>
      </c>
      <c r="DP157" s="343">
        <f t="shared" si="3205"/>
        <v>1435857.0845616001</v>
      </c>
      <c r="DQ157" s="343">
        <f t="shared" si="3205"/>
        <v>1435857.0845616001</v>
      </c>
      <c r="DR157" s="343">
        <f t="shared" si="3205"/>
        <v>1435857.0845616001</v>
      </c>
      <c r="DS157" s="343">
        <f t="shared" si="3205"/>
        <v>1464574.2262528322</v>
      </c>
      <c r="DT157" s="343">
        <f t="shared" si="3205"/>
        <v>1464574.2262528322</v>
      </c>
      <c r="DU157" s="343">
        <f t="shared" si="3205"/>
        <v>1464574.2262528322</v>
      </c>
      <c r="DV157" s="343">
        <f t="shared" si="3205"/>
        <v>1464574.2262528322</v>
      </c>
      <c r="DW157" s="343">
        <f t="shared" si="3205"/>
        <v>1464574.2262528322</v>
      </c>
      <c r="DX157" s="343">
        <f t="shared" si="3205"/>
        <v>1464574.2262528322</v>
      </c>
      <c r="DY157" s="343">
        <f t="shared" si="3205"/>
        <v>1464574.2262528322</v>
      </c>
      <c r="DZ157" s="343">
        <f t="shared" si="3205"/>
        <v>1464574.2262528322</v>
      </c>
      <c r="EA157" s="343">
        <f t="shared" si="3205"/>
        <v>1464574.2262528322</v>
      </c>
      <c r="EB157" s="343">
        <f t="shared" si="3205"/>
        <v>1464574.2262528322</v>
      </c>
      <c r="EC157" s="343">
        <f t="shared" si="3205"/>
        <v>1464574.2262528322</v>
      </c>
      <c r="ED157" s="343">
        <f t="shared" si="3205"/>
        <v>1464574.2262528322</v>
      </c>
      <c r="EE157" s="343">
        <f t="shared" si="3205"/>
        <v>1493865.7107778892</v>
      </c>
      <c r="EF157" s="343">
        <f t="shared" si="3205"/>
        <v>1493865.7107778892</v>
      </c>
      <c r="EG157" s="343">
        <f t="shared" si="3205"/>
        <v>1493865.7107778892</v>
      </c>
      <c r="EH157" s="343">
        <f t="shared" si="3205"/>
        <v>1493865.7107778892</v>
      </c>
      <c r="EI157" s="343">
        <f t="shared" si="3205"/>
        <v>1493865.7107778892</v>
      </c>
      <c r="EJ157" s="343">
        <f t="shared" si="3205"/>
        <v>1493865.7107778892</v>
      </c>
      <c r="EK157" s="343">
        <f t="shared" si="3205"/>
        <v>1493865.7107778892</v>
      </c>
      <c r="EL157" s="343">
        <f t="shared" si="3205"/>
        <v>1493865.7107778892</v>
      </c>
      <c r="EM157" s="343">
        <f t="shared" si="3205"/>
        <v>1493865.7107778892</v>
      </c>
      <c r="EN157" s="343">
        <f t="shared" si="3205"/>
        <v>1493865.7107778892</v>
      </c>
      <c r="EO157" s="343">
        <f t="shared" si="3205"/>
        <v>1493865.7107778892</v>
      </c>
      <c r="EP157" s="343">
        <f t="shared" si="3205"/>
        <v>1493865.7107778892</v>
      </c>
      <c r="EQ157" s="343">
        <f t="shared" si="3205"/>
        <v>1523743.0249934469</v>
      </c>
      <c r="ER157" s="343">
        <f t="shared" si="3205"/>
        <v>1523743.0249934469</v>
      </c>
      <c r="ES157" s="343">
        <f t="shared" si="3205"/>
        <v>1523743.0249934469</v>
      </c>
      <c r="ET157" s="343">
        <f t="shared" si="3205"/>
        <v>1523743.0249934469</v>
      </c>
      <c r="EU157" s="343">
        <f t="shared" si="3205"/>
        <v>1523743.0249934469</v>
      </c>
      <c r="EV157" s="343">
        <f t="shared" si="3205"/>
        <v>1523743.0249934469</v>
      </c>
      <c r="EW157" s="343">
        <f t="shared" si="3205"/>
        <v>1523743.0249934469</v>
      </c>
      <c r="EX157" s="343">
        <f t="shared" si="3205"/>
        <v>1523743.0249934469</v>
      </c>
      <c r="EY157" s="343">
        <f t="shared" si="3205"/>
        <v>1523743.0249934469</v>
      </c>
      <c r="EZ157" s="343">
        <f t="shared" si="3205"/>
        <v>1523743.0249934469</v>
      </c>
      <c r="FA157" s="343">
        <f t="shared" si="3205"/>
        <v>1523743.0249934469</v>
      </c>
      <c r="FB157" s="343">
        <f t="shared" si="3205"/>
        <v>1523743.0249934469</v>
      </c>
      <c r="FC157" s="343">
        <f t="shared" si="3205"/>
        <v>1554217.8854933155</v>
      </c>
      <c r="FD157" s="343">
        <f t="shared" si="3205"/>
        <v>1554217.8854933155</v>
      </c>
      <c r="FE157" s="343">
        <f t="shared" si="3205"/>
        <v>1554217.8854933155</v>
      </c>
      <c r="FF157" s="343">
        <f t="shared" si="3205"/>
        <v>1554217.8854933155</v>
      </c>
      <c r="FG157" s="343">
        <f t="shared" si="3205"/>
        <v>1554217.8854933155</v>
      </c>
      <c r="FH157" s="343">
        <f t="shared" si="3205"/>
        <v>1554217.8854933155</v>
      </c>
      <c r="FI157" s="343">
        <f t="shared" ref="FI157:HT157" si="3206">FH160</f>
        <v>1554217.8854933155</v>
      </c>
      <c r="FJ157" s="343">
        <f t="shared" si="3206"/>
        <v>1554217.8854933155</v>
      </c>
      <c r="FK157" s="343">
        <f t="shared" si="3206"/>
        <v>1554217.8854933155</v>
      </c>
      <c r="FL157" s="343">
        <f t="shared" si="3206"/>
        <v>1554217.8854933155</v>
      </c>
      <c r="FM157" s="343">
        <f t="shared" si="3206"/>
        <v>1554217.8854933155</v>
      </c>
      <c r="FN157" s="343">
        <f t="shared" si="3206"/>
        <v>1554217.8854933155</v>
      </c>
      <c r="FO157" s="343">
        <f t="shared" si="3206"/>
        <v>1585302.243203182</v>
      </c>
      <c r="FP157" s="343">
        <f t="shared" si="3206"/>
        <v>1585302.243203182</v>
      </c>
      <c r="FQ157" s="343">
        <f t="shared" si="3206"/>
        <v>1585302.243203182</v>
      </c>
      <c r="FR157" s="343">
        <f t="shared" si="3206"/>
        <v>1585302.243203182</v>
      </c>
      <c r="FS157" s="343">
        <f t="shared" si="3206"/>
        <v>1585302.243203182</v>
      </c>
      <c r="FT157" s="343">
        <f t="shared" si="3206"/>
        <v>1585302.243203182</v>
      </c>
      <c r="FU157" s="343">
        <f t="shared" si="3206"/>
        <v>1585302.243203182</v>
      </c>
      <c r="FV157" s="343">
        <f t="shared" si="3206"/>
        <v>1585302.243203182</v>
      </c>
      <c r="FW157" s="343">
        <f t="shared" si="3206"/>
        <v>1585302.243203182</v>
      </c>
      <c r="FX157" s="343">
        <f t="shared" si="3206"/>
        <v>1585302.243203182</v>
      </c>
      <c r="FY157" s="343">
        <f t="shared" si="3206"/>
        <v>1585302.243203182</v>
      </c>
      <c r="FZ157" s="343">
        <f t="shared" si="3206"/>
        <v>1585302.243203182</v>
      </c>
      <c r="GA157" s="343">
        <f t="shared" si="3206"/>
        <v>1617008.2880672456</v>
      </c>
      <c r="GB157" s="343">
        <f t="shared" si="3206"/>
        <v>1617008.2880672456</v>
      </c>
      <c r="GC157" s="343">
        <f t="shared" si="3206"/>
        <v>1617008.2880672456</v>
      </c>
      <c r="GD157" s="343">
        <f t="shared" si="3206"/>
        <v>1617008.2880672456</v>
      </c>
      <c r="GE157" s="343">
        <f t="shared" si="3206"/>
        <v>1617008.2880672456</v>
      </c>
      <c r="GF157" s="343">
        <f t="shared" si="3206"/>
        <v>1617008.2880672456</v>
      </c>
      <c r="GG157" s="343">
        <f t="shared" si="3206"/>
        <v>1617008.2880672456</v>
      </c>
      <c r="GH157" s="343">
        <f t="shared" si="3206"/>
        <v>1617008.2880672456</v>
      </c>
      <c r="GI157" s="343">
        <f t="shared" si="3206"/>
        <v>1617008.2880672456</v>
      </c>
      <c r="GJ157" s="343">
        <f t="shared" si="3206"/>
        <v>1617008.2880672456</v>
      </c>
      <c r="GK157" s="343">
        <f t="shared" si="3206"/>
        <v>1617008.2880672456</v>
      </c>
      <c r="GL157" s="343">
        <f t="shared" si="3206"/>
        <v>1617008.2880672456</v>
      </c>
      <c r="GM157" s="343">
        <f t="shared" si="3206"/>
        <v>1649348.4538285907</v>
      </c>
      <c r="GN157" s="343">
        <f t="shared" si="3206"/>
        <v>1649348.4538285907</v>
      </c>
      <c r="GO157" s="343">
        <f t="shared" si="3206"/>
        <v>1649348.4538285907</v>
      </c>
      <c r="GP157" s="343">
        <f t="shared" si="3206"/>
        <v>1649348.4538285907</v>
      </c>
      <c r="GQ157" s="343">
        <f t="shared" si="3206"/>
        <v>1649348.4538285907</v>
      </c>
      <c r="GR157" s="343">
        <f t="shared" si="3206"/>
        <v>1649348.4538285907</v>
      </c>
      <c r="GS157" s="343">
        <f t="shared" si="3206"/>
        <v>1649348.4538285907</v>
      </c>
      <c r="GT157" s="343">
        <f t="shared" si="3206"/>
        <v>1649348.4538285907</v>
      </c>
      <c r="GU157" s="343">
        <f t="shared" si="3206"/>
        <v>1649348.4538285907</v>
      </c>
      <c r="GV157" s="343">
        <f t="shared" si="3206"/>
        <v>1649348.4538285907</v>
      </c>
      <c r="GW157" s="343">
        <f t="shared" si="3206"/>
        <v>1649348.4538285907</v>
      </c>
      <c r="GX157" s="343">
        <f t="shared" si="3206"/>
        <v>1649348.4538285907</v>
      </c>
      <c r="GY157" s="343">
        <f t="shared" si="3206"/>
        <v>1682335.4229051622</v>
      </c>
      <c r="GZ157" s="343">
        <f t="shared" si="3206"/>
        <v>1682335.4229051622</v>
      </c>
      <c r="HA157" s="343">
        <f t="shared" si="3206"/>
        <v>1682335.4229051622</v>
      </c>
      <c r="HB157" s="343">
        <f t="shared" si="3206"/>
        <v>1682335.4229051622</v>
      </c>
      <c r="HC157" s="343">
        <f t="shared" si="3206"/>
        <v>1682335.4229051622</v>
      </c>
      <c r="HD157" s="343">
        <f t="shared" si="3206"/>
        <v>1682335.4229051622</v>
      </c>
      <c r="HE157" s="343">
        <f t="shared" si="3206"/>
        <v>1682335.4229051622</v>
      </c>
      <c r="HF157" s="343">
        <f t="shared" si="3206"/>
        <v>1682335.4229051622</v>
      </c>
      <c r="HG157" s="343">
        <f t="shared" si="3206"/>
        <v>1682335.4229051622</v>
      </c>
      <c r="HH157" s="343">
        <f t="shared" si="3206"/>
        <v>1682335.4229051622</v>
      </c>
      <c r="HI157" s="343">
        <f t="shared" si="3206"/>
        <v>1682335.4229051622</v>
      </c>
      <c r="HJ157" s="343">
        <f t="shared" si="3206"/>
        <v>1682335.4229051622</v>
      </c>
      <c r="HK157" s="343">
        <f t="shared" si="3206"/>
        <v>1715982.1313632654</v>
      </c>
      <c r="HL157" s="343">
        <f t="shared" si="3206"/>
        <v>1715982.1313632654</v>
      </c>
      <c r="HM157" s="343">
        <f t="shared" si="3206"/>
        <v>1715982.1313632654</v>
      </c>
      <c r="HN157" s="343">
        <f t="shared" si="3206"/>
        <v>1715982.1313632654</v>
      </c>
      <c r="HO157" s="343">
        <f t="shared" si="3206"/>
        <v>1715982.1313632654</v>
      </c>
      <c r="HP157" s="343">
        <f t="shared" si="3206"/>
        <v>1715982.1313632654</v>
      </c>
      <c r="HQ157" s="343">
        <f t="shared" si="3206"/>
        <v>1715982.1313632654</v>
      </c>
      <c r="HR157" s="343">
        <f t="shared" si="3206"/>
        <v>1715982.1313632654</v>
      </c>
      <c r="HS157" s="343">
        <f t="shared" si="3206"/>
        <v>1715982.1313632654</v>
      </c>
      <c r="HT157" s="343">
        <f t="shared" si="3206"/>
        <v>1715982.1313632654</v>
      </c>
      <c r="HU157" s="343">
        <f t="shared" ref="HU157:IB157" si="3207">HT160</f>
        <v>1715982.1313632654</v>
      </c>
      <c r="HV157" s="343">
        <f t="shared" si="3207"/>
        <v>1715982.1313632654</v>
      </c>
      <c r="HW157" s="343">
        <f t="shared" si="3207"/>
        <v>1750301.7739905308</v>
      </c>
      <c r="HX157" s="343">
        <f t="shared" si="3207"/>
        <v>1750301.7739905305</v>
      </c>
      <c r="HY157" s="343">
        <f t="shared" si="3207"/>
        <v>1750301.7739905305</v>
      </c>
      <c r="HZ157" s="343">
        <f t="shared" si="3207"/>
        <v>1750301.7739905305</v>
      </c>
      <c r="IA157" s="343">
        <f t="shared" si="3207"/>
        <v>1750301.7739905305</v>
      </c>
      <c r="IB157" s="343">
        <f t="shared" si="3207"/>
        <v>0</v>
      </c>
      <c r="ID157" s="279" t="s">
        <v>330</v>
      </c>
      <c r="IE157" s="27"/>
      <c r="IF157" s="1116">
        <f t="shared" ref="IF157:IX160" si="3208">+SUMIFS($AF157:$IB157,$AF$54:$IB$54,IF$56)</f>
        <v>0</v>
      </c>
      <c r="IG157" s="1484">
        <f>+AF157</f>
        <v>1250000</v>
      </c>
      <c r="IH157" s="1116">
        <f t="shared" ref="IH157:IX157" si="3209">+IG160</f>
        <v>1275000</v>
      </c>
      <c r="II157" s="1116">
        <f t="shared" si="3209"/>
        <v>1300500</v>
      </c>
      <c r="IJ157" s="1116">
        <f t="shared" si="3209"/>
        <v>1326510</v>
      </c>
      <c r="IK157" s="1116">
        <f t="shared" si="3209"/>
        <v>1353040.1999999974</v>
      </c>
      <c r="IL157" s="1116">
        <f t="shared" si="3209"/>
        <v>1380101.0039999988</v>
      </c>
      <c r="IM157" s="1116">
        <f t="shared" si="3209"/>
        <v>1407703.024079999</v>
      </c>
      <c r="IN157" s="1116">
        <f t="shared" si="3209"/>
        <v>1435857.0845615976</v>
      </c>
      <c r="IO157" s="1116">
        <f t="shared" si="3209"/>
        <v>1464574.2262528278</v>
      </c>
      <c r="IP157" s="1116">
        <f t="shared" si="3209"/>
        <v>1493865.7107778825</v>
      </c>
      <c r="IQ157" s="1116">
        <f t="shared" si="3209"/>
        <v>1523743.024993442</v>
      </c>
      <c r="IR157" s="1116">
        <f t="shared" si="3209"/>
        <v>1554217.885493312</v>
      </c>
      <c r="IS157" s="1116">
        <f t="shared" si="3209"/>
        <v>1585302.243203178</v>
      </c>
      <c r="IT157" s="1116">
        <f t="shared" si="3209"/>
        <v>1617008.2880672403</v>
      </c>
      <c r="IU157" s="1116">
        <f t="shared" si="3209"/>
        <v>1649348.4538285881</v>
      </c>
      <c r="IV157" s="1116">
        <f t="shared" si="3209"/>
        <v>1682335.4229051583</v>
      </c>
      <c r="IW157" s="1116">
        <f t="shared" si="3209"/>
        <v>1715982.1313632615</v>
      </c>
      <c r="IX157" s="1491">
        <f t="shared" si="3209"/>
        <v>1750301.7739905268</v>
      </c>
    </row>
    <row r="158" spans="3:259" x14ac:dyDescent="0.3">
      <c r="C158" s="279" t="s">
        <v>331</v>
      </c>
      <c r="D158" s="27"/>
      <c r="E158" s="343"/>
      <c r="F158" s="343">
        <f>F140+G140/12</f>
        <v>10025000</v>
      </c>
      <c r="G158" s="343">
        <f>G140/12*11+H140/12</f>
        <v>15325500</v>
      </c>
      <c r="H158" s="343">
        <f t="shared" ref="H158:W158" si="3210">H140/12*11+I140/12</f>
        <v>15632010</v>
      </c>
      <c r="I158" s="343">
        <f t="shared" si="3210"/>
        <v>15944650.199999997</v>
      </c>
      <c r="J158" s="343">
        <f t="shared" si="3210"/>
        <v>16263543.204</v>
      </c>
      <c r="K158" s="343">
        <f t="shared" si="3210"/>
        <v>16588814.068080001</v>
      </c>
      <c r="L158" s="343">
        <f t="shared" si="3210"/>
        <v>16920590.349441603</v>
      </c>
      <c r="M158" s="343">
        <f t="shared" si="3210"/>
        <v>17259002.156430427</v>
      </c>
      <c r="N158" s="343">
        <f t="shared" si="3210"/>
        <v>17604182.199559037</v>
      </c>
      <c r="O158" s="343">
        <f t="shared" si="3210"/>
        <v>17956265.843550224</v>
      </c>
      <c r="P158" s="343">
        <f t="shared" si="3210"/>
        <v>18315391.160421226</v>
      </c>
      <c r="Q158" s="343">
        <f t="shared" si="3210"/>
        <v>18681698.983629648</v>
      </c>
      <c r="R158" s="343">
        <f t="shared" si="3210"/>
        <v>19055332.96330224</v>
      </c>
      <c r="S158" s="343">
        <f t="shared" si="3210"/>
        <v>19436439.622568287</v>
      </c>
      <c r="T158" s="343">
        <f t="shared" si="3210"/>
        <v>19825168.415019654</v>
      </c>
      <c r="U158" s="343">
        <f t="shared" si="3210"/>
        <v>20221671.783320043</v>
      </c>
      <c r="V158" s="343">
        <f t="shared" si="3210"/>
        <v>19605095.850825302</v>
      </c>
      <c r="W158" s="393">
        <f t="shared" si="3210"/>
        <v>8022216.4641232649</v>
      </c>
      <c r="Y158" s="279" t="s">
        <v>331</v>
      </c>
      <c r="Z158" s="27"/>
      <c r="AA158" s="343"/>
      <c r="AB158" s="343">
        <f>AB140</f>
        <v>0</v>
      </c>
      <c r="AC158" s="343">
        <f>AC140</f>
        <v>0</v>
      </c>
      <c r="AD158" s="343">
        <f t="shared" ref="AD158:AE158" si="3211">AD140</f>
        <v>0</v>
      </c>
      <c r="AE158" s="343">
        <f t="shared" si="3211"/>
        <v>0</v>
      </c>
      <c r="AF158" s="343">
        <f>AG140</f>
        <v>1250000</v>
      </c>
      <c r="AG158" s="343">
        <f t="shared" ref="AG158:AJ158" si="3212">AH140</f>
        <v>1250000</v>
      </c>
      <c r="AH158" s="343">
        <f t="shared" si="3212"/>
        <v>1250000</v>
      </c>
      <c r="AI158" s="343">
        <f t="shared" si="3212"/>
        <v>1250000</v>
      </c>
      <c r="AJ158" s="343">
        <f t="shared" si="3212"/>
        <v>1250000</v>
      </c>
      <c r="AK158" s="343">
        <f t="shared" ref="AK158:CV158" si="3213">AL140</f>
        <v>1250000</v>
      </c>
      <c r="AL158" s="343">
        <f t="shared" si="3213"/>
        <v>1275000</v>
      </c>
      <c r="AM158" s="343">
        <f t="shared" si="3213"/>
        <v>1275000</v>
      </c>
      <c r="AN158" s="343">
        <f t="shared" si="3213"/>
        <v>1275000</v>
      </c>
      <c r="AO158" s="343">
        <f t="shared" si="3213"/>
        <v>1275000</v>
      </c>
      <c r="AP158" s="343">
        <f t="shared" si="3213"/>
        <v>1275000</v>
      </c>
      <c r="AQ158" s="343">
        <f t="shared" si="3213"/>
        <v>1275000</v>
      </c>
      <c r="AR158" s="343">
        <f t="shared" si="3213"/>
        <v>1275000</v>
      </c>
      <c r="AS158" s="343">
        <f t="shared" si="3213"/>
        <v>1275000</v>
      </c>
      <c r="AT158" s="343">
        <f t="shared" si="3213"/>
        <v>1275000</v>
      </c>
      <c r="AU158" s="343">
        <f t="shared" si="3213"/>
        <v>1275000</v>
      </c>
      <c r="AV158" s="343">
        <f t="shared" si="3213"/>
        <v>1275000</v>
      </c>
      <c r="AW158" s="343">
        <f t="shared" si="3213"/>
        <v>1275000</v>
      </c>
      <c r="AX158" s="343">
        <f t="shared" si="3213"/>
        <v>1300500</v>
      </c>
      <c r="AY158" s="343">
        <f t="shared" si="3213"/>
        <v>1300500</v>
      </c>
      <c r="AZ158" s="343">
        <f t="shared" si="3213"/>
        <v>1300500</v>
      </c>
      <c r="BA158" s="343">
        <f t="shared" si="3213"/>
        <v>1300500</v>
      </c>
      <c r="BB158" s="343">
        <f t="shared" si="3213"/>
        <v>1300500</v>
      </c>
      <c r="BC158" s="343">
        <f t="shared" si="3213"/>
        <v>1300500</v>
      </c>
      <c r="BD158" s="343">
        <f t="shared" si="3213"/>
        <v>1300500</v>
      </c>
      <c r="BE158" s="343">
        <f t="shared" si="3213"/>
        <v>1300500</v>
      </c>
      <c r="BF158" s="343">
        <f t="shared" si="3213"/>
        <v>1300500</v>
      </c>
      <c r="BG158" s="343">
        <f t="shared" si="3213"/>
        <v>1300500</v>
      </c>
      <c r="BH158" s="343">
        <f t="shared" si="3213"/>
        <v>1300500</v>
      </c>
      <c r="BI158" s="343">
        <f t="shared" si="3213"/>
        <v>1300500</v>
      </c>
      <c r="BJ158" s="343">
        <f t="shared" si="3213"/>
        <v>1326509.9999999998</v>
      </c>
      <c r="BK158" s="343">
        <f t="shared" si="3213"/>
        <v>1326509.9999999998</v>
      </c>
      <c r="BL158" s="343">
        <f t="shared" si="3213"/>
        <v>1326509.9999999998</v>
      </c>
      <c r="BM158" s="343">
        <f t="shared" si="3213"/>
        <v>1326509.9999999998</v>
      </c>
      <c r="BN158" s="343">
        <f t="shared" si="3213"/>
        <v>1326509.9999999998</v>
      </c>
      <c r="BO158" s="343">
        <f t="shared" si="3213"/>
        <v>1326509.9999999998</v>
      </c>
      <c r="BP158" s="343">
        <f t="shared" si="3213"/>
        <v>1326509.9999999998</v>
      </c>
      <c r="BQ158" s="343">
        <f t="shared" si="3213"/>
        <v>1326509.9999999998</v>
      </c>
      <c r="BR158" s="343">
        <f t="shared" si="3213"/>
        <v>1326509.9999999998</v>
      </c>
      <c r="BS158" s="343">
        <f t="shared" si="3213"/>
        <v>1326509.9999999998</v>
      </c>
      <c r="BT158" s="343">
        <f t="shared" si="3213"/>
        <v>1326509.9999999998</v>
      </c>
      <c r="BU158" s="343">
        <f t="shared" si="3213"/>
        <v>1326509.9999999998</v>
      </c>
      <c r="BV158" s="343">
        <f t="shared" si="3213"/>
        <v>1353040.2</v>
      </c>
      <c r="BW158" s="343">
        <f t="shared" si="3213"/>
        <v>1353040.2</v>
      </c>
      <c r="BX158" s="343">
        <f t="shared" si="3213"/>
        <v>1353040.2</v>
      </c>
      <c r="BY158" s="343">
        <f t="shared" si="3213"/>
        <v>1353040.2</v>
      </c>
      <c r="BZ158" s="343">
        <f t="shared" si="3213"/>
        <v>1353040.2</v>
      </c>
      <c r="CA158" s="343">
        <f t="shared" si="3213"/>
        <v>1353040.2</v>
      </c>
      <c r="CB158" s="343">
        <f t="shared" si="3213"/>
        <v>1353040.2</v>
      </c>
      <c r="CC158" s="343">
        <f t="shared" si="3213"/>
        <v>1353040.2</v>
      </c>
      <c r="CD158" s="343">
        <f t="shared" si="3213"/>
        <v>1353040.2</v>
      </c>
      <c r="CE158" s="343">
        <f t="shared" si="3213"/>
        <v>1353040.2</v>
      </c>
      <c r="CF158" s="343">
        <f t="shared" si="3213"/>
        <v>1353040.2</v>
      </c>
      <c r="CG158" s="343">
        <f t="shared" si="3213"/>
        <v>1353040.2</v>
      </c>
      <c r="CH158" s="343">
        <f t="shared" si="3213"/>
        <v>1380101.004</v>
      </c>
      <c r="CI158" s="343">
        <f t="shared" si="3213"/>
        <v>1380101.004</v>
      </c>
      <c r="CJ158" s="343">
        <f t="shared" si="3213"/>
        <v>1380101.004</v>
      </c>
      <c r="CK158" s="343">
        <f t="shared" si="3213"/>
        <v>1380101.004</v>
      </c>
      <c r="CL158" s="343">
        <f t="shared" si="3213"/>
        <v>1380101.004</v>
      </c>
      <c r="CM158" s="343">
        <f t="shared" si="3213"/>
        <v>1380101.004</v>
      </c>
      <c r="CN158" s="343">
        <f t="shared" si="3213"/>
        <v>1380101.004</v>
      </c>
      <c r="CO158" s="343">
        <f t="shared" si="3213"/>
        <v>1380101.004</v>
      </c>
      <c r="CP158" s="343">
        <f t="shared" si="3213"/>
        <v>1380101.004</v>
      </c>
      <c r="CQ158" s="343">
        <f t="shared" si="3213"/>
        <v>1380101.004</v>
      </c>
      <c r="CR158" s="343">
        <f t="shared" si="3213"/>
        <v>1380101.004</v>
      </c>
      <c r="CS158" s="343">
        <f t="shared" si="3213"/>
        <v>1380101.004</v>
      </c>
      <c r="CT158" s="343">
        <f t="shared" si="3213"/>
        <v>1407703.0240800001</v>
      </c>
      <c r="CU158" s="343">
        <f t="shared" si="3213"/>
        <v>1407703.0240800001</v>
      </c>
      <c r="CV158" s="343">
        <f t="shared" si="3213"/>
        <v>1407703.0240800001</v>
      </c>
      <c r="CW158" s="343">
        <f t="shared" ref="CW158:FH158" si="3214">CX140</f>
        <v>1407703.0240800001</v>
      </c>
      <c r="CX158" s="343">
        <f t="shared" si="3214"/>
        <v>1407703.0240800001</v>
      </c>
      <c r="CY158" s="343">
        <f t="shared" si="3214"/>
        <v>1407703.0240800001</v>
      </c>
      <c r="CZ158" s="343">
        <f t="shared" si="3214"/>
        <v>1407703.0240800001</v>
      </c>
      <c r="DA158" s="343">
        <f t="shared" si="3214"/>
        <v>1407703.0240800001</v>
      </c>
      <c r="DB158" s="343">
        <f t="shared" si="3214"/>
        <v>1407703.0240800001</v>
      </c>
      <c r="DC158" s="343">
        <f t="shared" si="3214"/>
        <v>1407703.0240800001</v>
      </c>
      <c r="DD158" s="343">
        <f t="shared" si="3214"/>
        <v>1407703.0240800001</v>
      </c>
      <c r="DE158" s="343">
        <f t="shared" si="3214"/>
        <v>1407703.0240800001</v>
      </c>
      <c r="DF158" s="343">
        <f t="shared" si="3214"/>
        <v>1435857.0845615997</v>
      </c>
      <c r="DG158" s="343">
        <f t="shared" si="3214"/>
        <v>1435857.0845615997</v>
      </c>
      <c r="DH158" s="343">
        <f t="shared" si="3214"/>
        <v>1435857.0845615997</v>
      </c>
      <c r="DI158" s="343">
        <f t="shared" si="3214"/>
        <v>1435857.0845615997</v>
      </c>
      <c r="DJ158" s="343">
        <f t="shared" si="3214"/>
        <v>1435857.0845615997</v>
      </c>
      <c r="DK158" s="343">
        <f t="shared" si="3214"/>
        <v>1435857.0845615997</v>
      </c>
      <c r="DL158" s="343">
        <f t="shared" si="3214"/>
        <v>1435857.0845615997</v>
      </c>
      <c r="DM158" s="343">
        <f t="shared" si="3214"/>
        <v>1435857.0845615997</v>
      </c>
      <c r="DN158" s="343">
        <f t="shared" si="3214"/>
        <v>1435857.0845615997</v>
      </c>
      <c r="DO158" s="343">
        <f t="shared" si="3214"/>
        <v>1435857.0845615997</v>
      </c>
      <c r="DP158" s="343">
        <f t="shared" si="3214"/>
        <v>1435857.0845615997</v>
      </c>
      <c r="DQ158" s="343">
        <f t="shared" si="3214"/>
        <v>1435857.0845615997</v>
      </c>
      <c r="DR158" s="343">
        <f t="shared" si="3214"/>
        <v>1464574.2262528318</v>
      </c>
      <c r="DS158" s="343">
        <f t="shared" si="3214"/>
        <v>1464574.2262528318</v>
      </c>
      <c r="DT158" s="343">
        <f t="shared" si="3214"/>
        <v>1464574.2262528318</v>
      </c>
      <c r="DU158" s="343">
        <f t="shared" si="3214"/>
        <v>1464574.2262528318</v>
      </c>
      <c r="DV158" s="343">
        <f t="shared" si="3214"/>
        <v>1464574.2262528318</v>
      </c>
      <c r="DW158" s="343">
        <f t="shared" si="3214"/>
        <v>1464574.2262528318</v>
      </c>
      <c r="DX158" s="343">
        <f t="shared" si="3214"/>
        <v>1464574.2262528318</v>
      </c>
      <c r="DY158" s="343">
        <f t="shared" si="3214"/>
        <v>1464574.2262528318</v>
      </c>
      <c r="DZ158" s="343">
        <f t="shared" si="3214"/>
        <v>1464574.2262528318</v>
      </c>
      <c r="EA158" s="343">
        <f t="shared" si="3214"/>
        <v>1464574.2262528318</v>
      </c>
      <c r="EB158" s="343">
        <f t="shared" si="3214"/>
        <v>1464574.2262528318</v>
      </c>
      <c r="EC158" s="343">
        <f t="shared" si="3214"/>
        <v>1464574.2262528318</v>
      </c>
      <c r="ED158" s="343">
        <f t="shared" si="3214"/>
        <v>1493865.7107778888</v>
      </c>
      <c r="EE158" s="343">
        <f t="shared" si="3214"/>
        <v>1493865.7107778888</v>
      </c>
      <c r="EF158" s="343">
        <f t="shared" si="3214"/>
        <v>1493865.7107778888</v>
      </c>
      <c r="EG158" s="343">
        <f t="shared" si="3214"/>
        <v>1493865.7107778888</v>
      </c>
      <c r="EH158" s="343">
        <f t="shared" si="3214"/>
        <v>1493865.7107778888</v>
      </c>
      <c r="EI158" s="343">
        <f t="shared" si="3214"/>
        <v>1493865.7107778888</v>
      </c>
      <c r="EJ158" s="343">
        <f t="shared" si="3214"/>
        <v>1493865.7107778888</v>
      </c>
      <c r="EK158" s="343">
        <f t="shared" si="3214"/>
        <v>1493865.7107778888</v>
      </c>
      <c r="EL158" s="343">
        <f t="shared" si="3214"/>
        <v>1493865.7107778888</v>
      </c>
      <c r="EM158" s="343">
        <f t="shared" si="3214"/>
        <v>1493865.7107778888</v>
      </c>
      <c r="EN158" s="343">
        <f t="shared" si="3214"/>
        <v>1493865.7107778888</v>
      </c>
      <c r="EO158" s="343">
        <f t="shared" si="3214"/>
        <v>1493865.7107778888</v>
      </c>
      <c r="EP158" s="343">
        <f t="shared" si="3214"/>
        <v>1523743.0249934464</v>
      </c>
      <c r="EQ158" s="343">
        <f t="shared" si="3214"/>
        <v>1523743.0249934464</v>
      </c>
      <c r="ER158" s="343">
        <f t="shared" si="3214"/>
        <v>1523743.0249934464</v>
      </c>
      <c r="ES158" s="343">
        <f t="shared" si="3214"/>
        <v>1523743.0249934464</v>
      </c>
      <c r="ET158" s="343">
        <f t="shared" si="3214"/>
        <v>1523743.0249934464</v>
      </c>
      <c r="EU158" s="343">
        <f t="shared" si="3214"/>
        <v>1523743.0249934464</v>
      </c>
      <c r="EV158" s="343">
        <f t="shared" si="3214"/>
        <v>1523743.0249934464</v>
      </c>
      <c r="EW158" s="343">
        <f t="shared" si="3214"/>
        <v>1523743.0249934464</v>
      </c>
      <c r="EX158" s="343">
        <f t="shared" si="3214"/>
        <v>1523743.0249934464</v>
      </c>
      <c r="EY158" s="343">
        <f t="shared" si="3214"/>
        <v>1523743.0249934464</v>
      </c>
      <c r="EZ158" s="343">
        <f t="shared" si="3214"/>
        <v>1523743.0249934464</v>
      </c>
      <c r="FA158" s="343">
        <f t="shared" si="3214"/>
        <v>1523743.0249934464</v>
      </c>
      <c r="FB158" s="343">
        <f t="shared" si="3214"/>
        <v>1554217.8854933151</v>
      </c>
      <c r="FC158" s="343">
        <f t="shared" si="3214"/>
        <v>1554217.8854933151</v>
      </c>
      <c r="FD158" s="343">
        <f t="shared" si="3214"/>
        <v>1554217.8854933151</v>
      </c>
      <c r="FE158" s="343">
        <f t="shared" si="3214"/>
        <v>1554217.8854933151</v>
      </c>
      <c r="FF158" s="343">
        <f t="shared" si="3214"/>
        <v>1554217.8854933151</v>
      </c>
      <c r="FG158" s="343">
        <f t="shared" si="3214"/>
        <v>1554217.8854933151</v>
      </c>
      <c r="FH158" s="343">
        <f t="shared" si="3214"/>
        <v>1554217.8854933151</v>
      </c>
      <c r="FI158" s="343">
        <f t="shared" ref="FI158:HT158" si="3215">FJ140</f>
        <v>1554217.8854933151</v>
      </c>
      <c r="FJ158" s="343">
        <f t="shared" si="3215"/>
        <v>1554217.8854933151</v>
      </c>
      <c r="FK158" s="343">
        <f t="shared" si="3215"/>
        <v>1554217.8854933151</v>
      </c>
      <c r="FL158" s="343">
        <f t="shared" si="3215"/>
        <v>1554217.8854933151</v>
      </c>
      <c r="FM158" s="343">
        <f t="shared" si="3215"/>
        <v>1554217.8854933151</v>
      </c>
      <c r="FN158" s="343">
        <f t="shared" si="3215"/>
        <v>1585302.2432031815</v>
      </c>
      <c r="FO158" s="343">
        <f t="shared" si="3215"/>
        <v>1585302.2432031815</v>
      </c>
      <c r="FP158" s="343">
        <f t="shared" si="3215"/>
        <v>1585302.2432031815</v>
      </c>
      <c r="FQ158" s="343">
        <f t="shared" si="3215"/>
        <v>1585302.2432031815</v>
      </c>
      <c r="FR158" s="343">
        <f t="shared" si="3215"/>
        <v>1585302.2432031815</v>
      </c>
      <c r="FS158" s="343">
        <f t="shared" si="3215"/>
        <v>1585302.2432031815</v>
      </c>
      <c r="FT158" s="343">
        <f t="shared" si="3215"/>
        <v>1585302.2432031815</v>
      </c>
      <c r="FU158" s="343">
        <f t="shared" si="3215"/>
        <v>1585302.2432031815</v>
      </c>
      <c r="FV158" s="343">
        <f t="shared" si="3215"/>
        <v>1585302.2432031815</v>
      </c>
      <c r="FW158" s="343">
        <f t="shared" si="3215"/>
        <v>1585302.2432031815</v>
      </c>
      <c r="FX158" s="343">
        <f t="shared" si="3215"/>
        <v>1585302.2432031815</v>
      </c>
      <c r="FY158" s="343">
        <f t="shared" si="3215"/>
        <v>1585302.2432031815</v>
      </c>
      <c r="FZ158" s="343">
        <f t="shared" si="3215"/>
        <v>1617008.2880672452</v>
      </c>
      <c r="GA158" s="343">
        <f t="shared" si="3215"/>
        <v>1617008.2880672452</v>
      </c>
      <c r="GB158" s="343">
        <f t="shared" si="3215"/>
        <v>1617008.2880672452</v>
      </c>
      <c r="GC158" s="343">
        <f t="shared" si="3215"/>
        <v>1617008.2880672452</v>
      </c>
      <c r="GD158" s="343">
        <f t="shared" si="3215"/>
        <v>1617008.2880672452</v>
      </c>
      <c r="GE158" s="343">
        <f t="shared" si="3215"/>
        <v>1617008.2880672452</v>
      </c>
      <c r="GF158" s="343">
        <f t="shared" si="3215"/>
        <v>1617008.2880672452</v>
      </c>
      <c r="GG158" s="343">
        <f t="shared" si="3215"/>
        <v>1617008.2880672452</v>
      </c>
      <c r="GH158" s="343">
        <f t="shared" si="3215"/>
        <v>1617008.2880672452</v>
      </c>
      <c r="GI158" s="343">
        <f t="shared" si="3215"/>
        <v>1617008.2880672452</v>
      </c>
      <c r="GJ158" s="343">
        <f t="shared" si="3215"/>
        <v>1617008.2880672452</v>
      </c>
      <c r="GK158" s="343">
        <f t="shared" si="3215"/>
        <v>1617008.2880672452</v>
      </c>
      <c r="GL158" s="343">
        <f t="shared" si="3215"/>
        <v>1649348.4538285902</v>
      </c>
      <c r="GM158" s="343">
        <f t="shared" si="3215"/>
        <v>1649348.4538285902</v>
      </c>
      <c r="GN158" s="343">
        <f t="shared" si="3215"/>
        <v>1649348.4538285902</v>
      </c>
      <c r="GO158" s="343">
        <f t="shared" si="3215"/>
        <v>1649348.4538285902</v>
      </c>
      <c r="GP158" s="343">
        <f t="shared" si="3215"/>
        <v>1649348.4538285902</v>
      </c>
      <c r="GQ158" s="343">
        <f t="shared" si="3215"/>
        <v>1649348.4538285902</v>
      </c>
      <c r="GR158" s="343">
        <f t="shared" si="3215"/>
        <v>1649348.4538285902</v>
      </c>
      <c r="GS158" s="343">
        <f t="shared" si="3215"/>
        <v>1649348.4538285902</v>
      </c>
      <c r="GT158" s="343">
        <f t="shared" si="3215"/>
        <v>1649348.4538285902</v>
      </c>
      <c r="GU158" s="343">
        <f t="shared" si="3215"/>
        <v>1649348.4538285902</v>
      </c>
      <c r="GV158" s="343">
        <f t="shared" si="3215"/>
        <v>1649348.4538285902</v>
      </c>
      <c r="GW158" s="343">
        <f t="shared" si="3215"/>
        <v>1649348.4538285902</v>
      </c>
      <c r="GX158" s="343">
        <f t="shared" si="3215"/>
        <v>1682335.4229051617</v>
      </c>
      <c r="GY158" s="343">
        <f t="shared" si="3215"/>
        <v>1682335.4229051617</v>
      </c>
      <c r="GZ158" s="343">
        <f t="shared" si="3215"/>
        <v>1682335.4229051617</v>
      </c>
      <c r="HA158" s="343">
        <f t="shared" si="3215"/>
        <v>1682335.4229051617</v>
      </c>
      <c r="HB158" s="343">
        <f t="shared" si="3215"/>
        <v>1682335.4229051617</v>
      </c>
      <c r="HC158" s="343">
        <f t="shared" si="3215"/>
        <v>1682335.4229051617</v>
      </c>
      <c r="HD158" s="343">
        <f t="shared" si="3215"/>
        <v>1682335.4229051617</v>
      </c>
      <c r="HE158" s="343">
        <f t="shared" si="3215"/>
        <v>1682335.4229051617</v>
      </c>
      <c r="HF158" s="343">
        <f t="shared" si="3215"/>
        <v>1682335.4229051617</v>
      </c>
      <c r="HG158" s="343">
        <f t="shared" si="3215"/>
        <v>1682335.4229051617</v>
      </c>
      <c r="HH158" s="343">
        <f t="shared" si="3215"/>
        <v>1682335.4229051617</v>
      </c>
      <c r="HI158" s="343">
        <f t="shared" si="3215"/>
        <v>1682335.4229051617</v>
      </c>
      <c r="HJ158" s="343">
        <f t="shared" si="3215"/>
        <v>1715982.131363265</v>
      </c>
      <c r="HK158" s="343">
        <f t="shared" si="3215"/>
        <v>1715982.131363265</v>
      </c>
      <c r="HL158" s="343">
        <f t="shared" si="3215"/>
        <v>1715982.131363265</v>
      </c>
      <c r="HM158" s="343">
        <f t="shared" si="3215"/>
        <v>1715982.131363265</v>
      </c>
      <c r="HN158" s="343">
        <f t="shared" si="3215"/>
        <v>1715982.131363265</v>
      </c>
      <c r="HO158" s="343">
        <f t="shared" si="3215"/>
        <v>1715982.131363265</v>
      </c>
      <c r="HP158" s="343">
        <f t="shared" si="3215"/>
        <v>1715982.131363265</v>
      </c>
      <c r="HQ158" s="343">
        <f t="shared" si="3215"/>
        <v>1715982.131363265</v>
      </c>
      <c r="HR158" s="343">
        <f t="shared" si="3215"/>
        <v>1715982.131363265</v>
      </c>
      <c r="HS158" s="343">
        <f t="shared" si="3215"/>
        <v>1715982.131363265</v>
      </c>
      <c r="HT158" s="343">
        <f t="shared" si="3215"/>
        <v>1715982.131363265</v>
      </c>
      <c r="HU158" s="343">
        <f t="shared" ref="HU158:IB158" si="3216">HV140</f>
        <v>1715982.131363265</v>
      </c>
      <c r="HV158" s="343">
        <f t="shared" si="3216"/>
        <v>1750301.7739905305</v>
      </c>
      <c r="HW158" s="343">
        <f t="shared" si="3216"/>
        <v>1750301.7739905305</v>
      </c>
      <c r="HX158" s="343">
        <f t="shared" si="3216"/>
        <v>1750301.7739905305</v>
      </c>
      <c r="HY158" s="343">
        <f t="shared" si="3216"/>
        <v>1750301.7739905305</v>
      </c>
      <c r="HZ158" s="343">
        <f t="shared" si="3216"/>
        <v>1750301.7739905305</v>
      </c>
      <c r="IA158" s="343">
        <f t="shared" si="3216"/>
        <v>0</v>
      </c>
      <c r="IB158" s="343">
        <f t="shared" si="3216"/>
        <v>0</v>
      </c>
      <c r="ID158" s="279" t="s">
        <v>331</v>
      </c>
      <c r="IE158" s="608">
        <f>+IG158+IG159</f>
        <v>25000</v>
      </c>
      <c r="IF158" s="1116">
        <f t="shared" si="3208"/>
        <v>0</v>
      </c>
      <c r="IG158" s="1116">
        <f t="shared" si="3208"/>
        <v>8775000</v>
      </c>
      <c r="IH158" s="1116">
        <f t="shared" si="3208"/>
        <v>15325500</v>
      </c>
      <c r="II158" s="1116">
        <f t="shared" si="3208"/>
        <v>15632010</v>
      </c>
      <c r="IJ158" s="1116">
        <f t="shared" si="3208"/>
        <v>15944650.199999997</v>
      </c>
      <c r="IK158" s="1116">
        <f t="shared" si="3208"/>
        <v>16263543.203999998</v>
      </c>
      <c r="IL158" s="1116">
        <f t="shared" si="3208"/>
        <v>16588814.068080002</v>
      </c>
      <c r="IM158" s="1116">
        <f t="shared" si="3208"/>
        <v>16920590.349441607</v>
      </c>
      <c r="IN158" s="1116">
        <f t="shared" si="3208"/>
        <v>17259002.156430427</v>
      </c>
      <c r="IO158" s="1116">
        <f t="shared" si="3208"/>
        <v>17604182.199559037</v>
      </c>
      <c r="IP158" s="1116">
        <f t="shared" si="3208"/>
        <v>17956265.84355022</v>
      </c>
      <c r="IQ158" s="1116">
        <f t="shared" si="3208"/>
        <v>18315391.160421222</v>
      </c>
      <c r="IR158" s="1116">
        <f t="shared" si="3208"/>
        <v>18681698.983629651</v>
      </c>
      <c r="IS158" s="1116">
        <f t="shared" si="3208"/>
        <v>19055332.96330224</v>
      </c>
      <c r="IT158" s="1116">
        <f t="shared" si="3208"/>
        <v>19436439.622568291</v>
      </c>
      <c r="IU158" s="1116">
        <f t="shared" si="3208"/>
        <v>19825168.415019654</v>
      </c>
      <c r="IV158" s="1116">
        <f t="shared" si="3208"/>
        <v>20221671.783320043</v>
      </c>
      <c r="IW158" s="1116">
        <f t="shared" si="3208"/>
        <v>20626105.218986444</v>
      </c>
      <c r="IX158" s="1480">
        <f t="shared" si="3208"/>
        <v>7001207.0959621221</v>
      </c>
      <c r="IY158" s="582"/>
    </row>
    <row r="159" spans="3:259" x14ac:dyDescent="0.3">
      <c r="C159" s="279" t="s">
        <v>332</v>
      </c>
      <c r="D159" s="27"/>
      <c r="E159" s="343"/>
      <c r="F159" s="343">
        <f>-F140</f>
        <v>-8750000</v>
      </c>
      <c r="G159" s="343">
        <f>-G140</f>
        <v>-15300000</v>
      </c>
      <c r="H159" s="343">
        <f t="shared" ref="H159:W159" si="3217">-H140</f>
        <v>-15606000</v>
      </c>
      <c r="I159" s="343">
        <f t="shared" si="3217"/>
        <v>-15918119.999999996</v>
      </c>
      <c r="J159" s="343">
        <f t="shared" si="3217"/>
        <v>-16236482.399999999</v>
      </c>
      <c r="K159" s="343">
        <f t="shared" si="3217"/>
        <v>-16561212.048</v>
      </c>
      <c r="L159" s="343">
        <f t="shared" si="3217"/>
        <v>-16892436.288960002</v>
      </c>
      <c r="M159" s="343">
        <f t="shared" si="3217"/>
        <v>-17230285.014739197</v>
      </c>
      <c r="N159" s="343">
        <f t="shared" si="3217"/>
        <v>-17574890.715033982</v>
      </c>
      <c r="O159" s="343">
        <f t="shared" si="3217"/>
        <v>-17926388.529334664</v>
      </c>
      <c r="P159" s="343">
        <f t="shared" si="3217"/>
        <v>-18284916.299921356</v>
      </c>
      <c r="Q159" s="343">
        <f t="shared" si="3217"/>
        <v>-18650614.625919782</v>
      </c>
      <c r="R159" s="343">
        <f t="shared" si="3217"/>
        <v>-19023626.918438178</v>
      </c>
      <c r="S159" s="343">
        <f t="shared" si="3217"/>
        <v>-19404099.456806943</v>
      </c>
      <c r="T159" s="343">
        <f t="shared" si="3217"/>
        <v>-19792181.445943084</v>
      </c>
      <c r="U159" s="343">
        <f t="shared" si="3217"/>
        <v>-20188025.07486194</v>
      </c>
      <c r="V159" s="343">
        <f t="shared" si="3217"/>
        <v>-20591785.576359179</v>
      </c>
      <c r="W159" s="393">
        <f t="shared" si="3217"/>
        <v>-8751508.8699526526</v>
      </c>
      <c r="Y159" s="279" t="s">
        <v>332</v>
      </c>
      <c r="Z159" s="27"/>
      <c r="AA159" s="343"/>
      <c r="AB159" s="343">
        <f>-AB140</f>
        <v>0</v>
      </c>
      <c r="AC159" s="343">
        <f>-AC140</f>
        <v>0</v>
      </c>
      <c r="AD159" s="343">
        <f t="shared" ref="AD159:AJ159" si="3218">-AD140</f>
        <v>0</v>
      </c>
      <c r="AE159" s="343">
        <f t="shared" si="3218"/>
        <v>0</v>
      </c>
      <c r="AF159" s="343">
        <f t="shared" si="3218"/>
        <v>-1250000</v>
      </c>
      <c r="AG159" s="343">
        <f t="shared" si="3218"/>
        <v>-1250000</v>
      </c>
      <c r="AH159" s="343">
        <f t="shared" si="3218"/>
        <v>-1250000</v>
      </c>
      <c r="AI159" s="343">
        <f t="shared" si="3218"/>
        <v>-1250000</v>
      </c>
      <c r="AJ159" s="343">
        <f t="shared" si="3218"/>
        <v>-1250000</v>
      </c>
      <c r="AK159" s="343">
        <f t="shared" ref="AK159:CV159" si="3219">-AK140</f>
        <v>-1250000</v>
      </c>
      <c r="AL159" s="343">
        <f t="shared" si="3219"/>
        <v>-1250000</v>
      </c>
      <c r="AM159" s="343">
        <f t="shared" si="3219"/>
        <v>-1275000</v>
      </c>
      <c r="AN159" s="343">
        <f t="shared" si="3219"/>
        <v>-1275000</v>
      </c>
      <c r="AO159" s="343">
        <f t="shared" si="3219"/>
        <v>-1275000</v>
      </c>
      <c r="AP159" s="343">
        <f t="shared" si="3219"/>
        <v>-1275000</v>
      </c>
      <c r="AQ159" s="343">
        <f t="shared" si="3219"/>
        <v>-1275000</v>
      </c>
      <c r="AR159" s="343">
        <f t="shared" si="3219"/>
        <v>-1275000</v>
      </c>
      <c r="AS159" s="343">
        <f t="shared" si="3219"/>
        <v>-1275000</v>
      </c>
      <c r="AT159" s="343">
        <f t="shared" si="3219"/>
        <v>-1275000</v>
      </c>
      <c r="AU159" s="343">
        <f t="shared" si="3219"/>
        <v>-1275000</v>
      </c>
      <c r="AV159" s="343">
        <f t="shared" si="3219"/>
        <v>-1275000</v>
      </c>
      <c r="AW159" s="343">
        <f t="shared" si="3219"/>
        <v>-1275000</v>
      </c>
      <c r="AX159" s="343">
        <f t="shared" si="3219"/>
        <v>-1275000</v>
      </c>
      <c r="AY159" s="343">
        <f t="shared" si="3219"/>
        <v>-1300500</v>
      </c>
      <c r="AZ159" s="343">
        <f t="shared" si="3219"/>
        <v>-1300500</v>
      </c>
      <c r="BA159" s="343">
        <f t="shared" si="3219"/>
        <v>-1300500</v>
      </c>
      <c r="BB159" s="343">
        <f t="shared" si="3219"/>
        <v>-1300500</v>
      </c>
      <c r="BC159" s="343">
        <f t="shared" si="3219"/>
        <v>-1300500</v>
      </c>
      <c r="BD159" s="343">
        <f t="shared" si="3219"/>
        <v>-1300500</v>
      </c>
      <c r="BE159" s="343">
        <f t="shared" si="3219"/>
        <v>-1300500</v>
      </c>
      <c r="BF159" s="343">
        <f t="shared" si="3219"/>
        <v>-1300500</v>
      </c>
      <c r="BG159" s="343">
        <f t="shared" si="3219"/>
        <v>-1300500</v>
      </c>
      <c r="BH159" s="343">
        <f t="shared" si="3219"/>
        <v>-1300500</v>
      </c>
      <c r="BI159" s="343">
        <f t="shared" si="3219"/>
        <v>-1300500</v>
      </c>
      <c r="BJ159" s="343">
        <f t="shared" si="3219"/>
        <v>-1300500</v>
      </c>
      <c r="BK159" s="343">
        <f t="shared" si="3219"/>
        <v>-1326509.9999999998</v>
      </c>
      <c r="BL159" s="343">
        <f t="shared" si="3219"/>
        <v>-1326509.9999999998</v>
      </c>
      <c r="BM159" s="343">
        <f t="shared" si="3219"/>
        <v>-1326509.9999999998</v>
      </c>
      <c r="BN159" s="343">
        <f t="shared" si="3219"/>
        <v>-1326509.9999999998</v>
      </c>
      <c r="BO159" s="343">
        <f t="shared" si="3219"/>
        <v>-1326509.9999999998</v>
      </c>
      <c r="BP159" s="343">
        <f t="shared" si="3219"/>
        <v>-1326509.9999999998</v>
      </c>
      <c r="BQ159" s="343">
        <f t="shared" si="3219"/>
        <v>-1326509.9999999998</v>
      </c>
      <c r="BR159" s="343">
        <f t="shared" si="3219"/>
        <v>-1326509.9999999998</v>
      </c>
      <c r="BS159" s="343">
        <f t="shared" si="3219"/>
        <v>-1326509.9999999998</v>
      </c>
      <c r="BT159" s="343">
        <f t="shared" si="3219"/>
        <v>-1326509.9999999998</v>
      </c>
      <c r="BU159" s="343">
        <f t="shared" si="3219"/>
        <v>-1326509.9999999998</v>
      </c>
      <c r="BV159" s="343">
        <f t="shared" si="3219"/>
        <v>-1326509.9999999998</v>
      </c>
      <c r="BW159" s="343">
        <f t="shared" si="3219"/>
        <v>-1353040.2</v>
      </c>
      <c r="BX159" s="343">
        <f t="shared" si="3219"/>
        <v>-1353040.2</v>
      </c>
      <c r="BY159" s="343">
        <f t="shared" si="3219"/>
        <v>-1353040.2</v>
      </c>
      <c r="BZ159" s="343">
        <f t="shared" si="3219"/>
        <v>-1353040.2</v>
      </c>
      <c r="CA159" s="343">
        <f t="shared" si="3219"/>
        <v>-1353040.2</v>
      </c>
      <c r="CB159" s="343">
        <f t="shared" si="3219"/>
        <v>-1353040.2</v>
      </c>
      <c r="CC159" s="343">
        <f t="shared" si="3219"/>
        <v>-1353040.2</v>
      </c>
      <c r="CD159" s="343">
        <f t="shared" si="3219"/>
        <v>-1353040.2</v>
      </c>
      <c r="CE159" s="343">
        <f t="shared" si="3219"/>
        <v>-1353040.2</v>
      </c>
      <c r="CF159" s="343">
        <f t="shared" si="3219"/>
        <v>-1353040.2</v>
      </c>
      <c r="CG159" s="343">
        <f t="shared" si="3219"/>
        <v>-1353040.2</v>
      </c>
      <c r="CH159" s="343">
        <f t="shared" si="3219"/>
        <v>-1353040.2</v>
      </c>
      <c r="CI159" s="343">
        <f t="shared" si="3219"/>
        <v>-1380101.004</v>
      </c>
      <c r="CJ159" s="343">
        <f t="shared" si="3219"/>
        <v>-1380101.004</v>
      </c>
      <c r="CK159" s="343">
        <f t="shared" si="3219"/>
        <v>-1380101.004</v>
      </c>
      <c r="CL159" s="343">
        <f t="shared" si="3219"/>
        <v>-1380101.004</v>
      </c>
      <c r="CM159" s="343">
        <f t="shared" si="3219"/>
        <v>-1380101.004</v>
      </c>
      <c r="CN159" s="343">
        <f t="shared" si="3219"/>
        <v>-1380101.004</v>
      </c>
      <c r="CO159" s="343">
        <f t="shared" si="3219"/>
        <v>-1380101.004</v>
      </c>
      <c r="CP159" s="343">
        <f t="shared" si="3219"/>
        <v>-1380101.004</v>
      </c>
      <c r="CQ159" s="343">
        <f t="shared" si="3219"/>
        <v>-1380101.004</v>
      </c>
      <c r="CR159" s="343">
        <f t="shared" si="3219"/>
        <v>-1380101.004</v>
      </c>
      <c r="CS159" s="343">
        <f t="shared" si="3219"/>
        <v>-1380101.004</v>
      </c>
      <c r="CT159" s="343">
        <f t="shared" si="3219"/>
        <v>-1380101.004</v>
      </c>
      <c r="CU159" s="343">
        <f t="shared" si="3219"/>
        <v>-1407703.0240800001</v>
      </c>
      <c r="CV159" s="343">
        <f t="shared" si="3219"/>
        <v>-1407703.0240800001</v>
      </c>
      <c r="CW159" s="343">
        <f t="shared" ref="CW159:FH159" si="3220">-CW140</f>
        <v>-1407703.0240800001</v>
      </c>
      <c r="CX159" s="343">
        <f t="shared" si="3220"/>
        <v>-1407703.0240800001</v>
      </c>
      <c r="CY159" s="343">
        <f t="shared" si="3220"/>
        <v>-1407703.0240800001</v>
      </c>
      <c r="CZ159" s="343">
        <f t="shared" si="3220"/>
        <v>-1407703.0240800001</v>
      </c>
      <c r="DA159" s="343">
        <f t="shared" si="3220"/>
        <v>-1407703.0240800001</v>
      </c>
      <c r="DB159" s="343">
        <f t="shared" si="3220"/>
        <v>-1407703.0240800001</v>
      </c>
      <c r="DC159" s="343">
        <f t="shared" si="3220"/>
        <v>-1407703.0240800001</v>
      </c>
      <c r="DD159" s="343">
        <f t="shared" si="3220"/>
        <v>-1407703.0240800001</v>
      </c>
      <c r="DE159" s="343">
        <f t="shared" si="3220"/>
        <v>-1407703.0240800001</v>
      </c>
      <c r="DF159" s="343">
        <f t="shared" si="3220"/>
        <v>-1407703.0240800001</v>
      </c>
      <c r="DG159" s="343">
        <f t="shared" si="3220"/>
        <v>-1435857.0845615997</v>
      </c>
      <c r="DH159" s="343">
        <f t="shared" si="3220"/>
        <v>-1435857.0845615997</v>
      </c>
      <c r="DI159" s="343">
        <f t="shared" si="3220"/>
        <v>-1435857.0845615997</v>
      </c>
      <c r="DJ159" s="343">
        <f t="shared" si="3220"/>
        <v>-1435857.0845615997</v>
      </c>
      <c r="DK159" s="343">
        <f t="shared" si="3220"/>
        <v>-1435857.0845615997</v>
      </c>
      <c r="DL159" s="343">
        <f t="shared" si="3220"/>
        <v>-1435857.0845615997</v>
      </c>
      <c r="DM159" s="343">
        <f t="shared" si="3220"/>
        <v>-1435857.0845615997</v>
      </c>
      <c r="DN159" s="343">
        <f t="shared" si="3220"/>
        <v>-1435857.0845615997</v>
      </c>
      <c r="DO159" s="343">
        <f t="shared" si="3220"/>
        <v>-1435857.0845615997</v>
      </c>
      <c r="DP159" s="343">
        <f t="shared" si="3220"/>
        <v>-1435857.0845615997</v>
      </c>
      <c r="DQ159" s="343">
        <f t="shared" si="3220"/>
        <v>-1435857.0845615997</v>
      </c>
      <c r="DR159" s="343">
        <f t="shared" si="3220"/>
        <v>-1435857.0845615997</v>
      </c>
      <c r="DS159" s="343">
        <f t="shared" si="3220"/>
        <v>-1464574.2262528318</v>
      </c>
      <c r="DT159" s="343">
        <f t="shared" si="3220"/>
        <v>-1464574.2262528318</v>
      </c>
      <c r="DU159" s="343">
        <f t="shared" si="3220"/>
        <v>-1464574.2262528318</v>
      </c>
      <c r="DV159" s="343">
        <f t="shared" si="3220"/>
        <v>-1464574.2262528318</v>
      </c>
      <c r="DW159" s="343">
        <f t="shared" si="3220"/>
        <v>-1464574.2262528318</v>
      </c>
      <c r="DX159" s="343">
        <f t="shared" si="3220"/>
        <v>-1464574.2262528318</v>
      </c>
      <c r="DY159" s="343">
        <f t="shared" si="3220"/>
        <v>-1464574.2262528318</v>
      </c>
      <c r="DZ159" s="343">
        <f t="shared" si="3220"/>
        <v>-1464574.2262528318</v>
      </c>
      <c r="EA159" s="343">
        <f t="shared" si="3220"/>
        <v>-1464574.2262528318</v>
      </c>
      <c r="EB159" s="343">
        <f t="shared" si="3220"/>
        <v>-1464574.2262528318</v>
      </c>
      <c r="EC159" s="343">
        <f t="shared" si="3220"/>
        <v>-1464574.2262528318</v>
      </c>
      <c r="ED159" s="343">
        <f t="shared" si="3220"/>
        <v>-1464574.2262528318</v>
      </c>
      <c r="EE159" s="343">
        <f t="shared" si="3220"/>
        <v>-1493865.7107778888</v>
      </c>
      <c r="EF159" s="343">
        <f t="shared" si="3220"/>
        <v>-1493865.7107778888</v>
      </c>
      <c r="EG159" s="343">
        <f t="shared" si="3220"/>
        <v>-1493865.7107778888</v>
      </c>
      <c r="EH159" s="343">
        <f t="shared" si="3220"/>
        <v>-1493865.7107778888</v>
      </c>
      <c r="EI159" s="343">
        <f t="shared" si="3220"/>
        <v>-1493865.7107778888</v>
      </c>
      <c r="EJ159" s="343">
        <f t="shared" si="3220"/>
        <v>-1493865.7107778888</v>
      </c>
      <c r="EK159" s="343">
        <f t="shared" si="3220"/>
        <v>-1493865.7107778888</v>
      </c>
      <c r="EL159" s="343">
        <f t="shared" si="3220"/>
        <v>-1493865.7107778888</v>
      </c>
      <c r="EM159" s="343">
        <f t="shared" si="3220"/>
        <v>-1493865.7107778888</v>
      </c>
      <c r="EN159" s="343">
        <f t="shared" si="3220"/>
        <v>-1493865.7107778888</v>
      </c>
      <c r="EO159" s="343">
        <f t="shared" si="3220"/>
        <v>-1493865.7107778888</v>
      </c>
      <c r="EP159" s="343">
        <f t="shared" si="3220"/>
        <v>-1493865.7107778888</v>
      </c>
      <c r="EQ159" s="343">
        <f t="shared" si="3220"/>
        <v>-1523743.0249934464</v>
      </c>
      <c r="ER159" s="343">
        <f t="shared" si="3220"/>
        <v>-1523743.0249934464</v>
      </c>
      <c r="ES159" s="343">
        <f t="shared" si="3220"/>
        <v>-1523743.0249934464</v>
      </c>
      <c r="ET159" s="343">
        <f t="shared" si="3220"/>
        <v>-1523743.0249934464</v>
      </c>
      <c r="EU159" s="343">
        <f t="shared" si="3220"/>
        <v>-1523743.0249934464</v>
      </c>
      <c r="EV159" s="343">
        <f t="shared" si="3220"/>
        <v>-1523743.0249934464</v>
      </c>
      <c r="EW159" s="343">
        <f t="shared" si="3220"/>
        <v>-1523743.0249934464</v>
      </c>
      <c r="EX159" s="343">
        <f t="shared" si="3220"/>
        <v>-1523743.0249934464</v>
      </c>
      <c r="EY159" s="343">
        <f t="shared" si="3220"/>
        <v>-1523743.0249934464</v>
      </c>
      <c r="EZ159" s="343">
        <f t="shared" si="3220"/>
        <v>-1523743.0249934464</v>
      </c>
      <c r="FA159" s="343">
        <f t="shared" si="3220"/>
        <v>-1523743.0249934464</v>
      </c>
      <c r="FB159" s="343">
        <f t="shared" si="3220"/>
        <v>-1523743.0249934464</v>
      </c>
      <c r="FC159" s="343">
        <f t="shared" si="3220"/>
        <v>-1554217.8854933151</v>
      </c>
      <c r="FD159" s="343">
        <f t="shared" si="3220"/>
        <v>-1554217.8854933151</v>
      </c>
      <c r="FE159" s="343">
        <f t="shared" si="3220"/>
        <v>-1554217.8854933151</v>
      </c>
      <c r="FF159" s="343">
        <f t="shared" si="3220"/>
        <v>-1554217.8854933151</v>
      </c>
      <c r="FG159" s="343">
        <f t="shared" si="3220"/>
        <v>-1554217.8854933151</v>
      </c>
      <c r="FH159" s="343">
        <f t="shared" si="3220"/>
        <v>-1554217.8854933151</v>
      </c>
      <c r="FI159" s="343">
        <f t="shared" ref="FI159:HT159" si="3221">-FI140</f>
        <v>-1554217.8854933151</v>
      </c>
      <c r="FJ159" s="343">
        <f t="shared" si="3221"/>
        <v>-1554217.8854933151</v>
      </c>
      <c r="FK159" s="343">
        <f t="shared" si="3221"/>
        <v>-1554217.8854933151</v>
      </c>
      <c r="FL159" s="343">
        <f t="shared" si="3221"/>
        <v>-1554217.8854933151</v>
      </c>
      <c r="FM159" s="343">
        <f t="shared" si="3221"/>
        <v>-1554217.8854933151</v>
      </c>
      <c r="FN159" s="343">
        <f t="shared" si="3221"/>
        <v>-1554217.8854933151</v>
      </c>
      <c r="FO159" s="343">
        <f t="shared" si="3221"/>
        <v>-1585302.2432031815</v>
      </c>
      <c r="FP159" s="343">
        <f t="shared" si="3221"/>
        <v>-1585302.2432031815</v>
      </c>
      <c r="FQ159" s="343">
        <f t="shared" si="3221"/>
        <v>-1585302.2432031815</v>
      </c>
      <c r="FR159" s="343">
        <f t="shared" si="3221"/>
        <v>-1585302.2432031815</v>
      </c>
      <c r="FS159" s="343">
        <f t="shared" si="3221"/>
        <v>-1585302.2432031815</v>
      </c>
      <c r="FT159" s="343">
        <f t="shared" si="3221"/>
        <v>-1585302.2432031815</v>
      </c>
      <c r="FU159" s="343">
        <f t="shared" si="3221"/>
        <v>-1585302.2432031815</v>
      </c>
      <c r="FV159" s="343">
        <f t="shared" si="3221"/>
        <v>-1585302.2432031815</v>
      </c>
      <c r="FW159" s="343">
        <f t="shared" si="3221"/>
        <v>-1585302.2432031815</v>
      </c>
      <c r="FX159" s="343">
        <f t="shared" si="3221"/>
        <v>-1585302.2432031815</v>
      </c>
      <c r="FY159" s="343">
        <f t="shared" si="3221"/>
        <v>-1585302.2432031815</v>
      </c>
      <c r="FZ159" s="343">
        <f t="shared" si="3221"/>
        <v>-1585302.2432031815</v>
      </c>
      <c r="GA159" s="343">
        <f t="shared" si="3221"/>
        <v>-1617008.2880672452</v>
      </c>
      <c r="GB159" s="343">
        <f t="shared" si="3221"/>
        <v>-1617008.2880672452</v>
      </c>
      <c r="GC159" s="343">
        <f t="shared" si="3221"/>
        <v>-1617008.2880672452</v>
      </c>
      <c r="GD159" s="343">
        <f t="shared" si="3221"/>
        <v>-1617008.2880672452</v>
      </c>
      <c r="GE159" s="343">
        <f t="shared" si="3221"/>
        <v>-1617008.2880672452</v>
      </c>
      <c r="GF159" s="343">
        <f t="shared" si="3221"/>
        <v>-1617008.2880672452</v>
      </c>
      <c r="GG159" s="343">
        <f t="shared" si="3221"/>
        <v>-1617008.2880672452</v>
      </c>
      <c r="GH159" s="343">
        <f t="shared" si="3221"/>
        <v>-1617008.2880672452</v>
      </c>
      <c r="GI159" s="343">
        <f t="shared" si="3221"/>
        <v>-1617008.2880672452</v>
      </c>
      <c r="GJ159" s="343">
        <f t="shared" si="3221"/>
        <v>-1617008.2880672452</v>
      </c>
      <c r="GK159" s="343">
        <f t="shared" si="3221"/>
        <v>-1617008.2880672452</v>
      </c>
      <c r="GL159" s="343">
        <f t="shared" si="3221"/>
        <v>-1617008.2880672452</v>
      </c>
      <c r="GM159" s="343">
        <f t="shared" si="3221"/>
        <v>-1649348.4538285902</v>
      </c>
      <c r="GN159" s="343">
        <f t="shared" si="3221"/>
        <v>-1649348.4538285902</v>
      </c>
      <c r="GO159" s="343">
        <f t="shared" si="3221"/>
        <v>-1649348.4538285902</v>
      </c>
      <c r="GP159" s="343">
        <f t="shared" si="3221"/>
        <v>-1649348.4538285902</v>
      </c>
      <c r="GQ159" s="343">
        <f t="shared" si="3221"/>
        <v>-1649348.4538285902</v>
      </c>
      <c r="GR159" s="343">
        <f t="shared" si="3221"/>
        <v>-1649348.4538285902</v>
      </c>
      <c r="GS159" s="343">
        <f t="shared" si="3221"/>
        <v>-1649348.4538285902</v>
      </c>
      <c r="GT159" s="343">
        <f t="shared" si="3221"/>
        <v>-1649348.4538285902</v>
      </c>
      <c r="GU159" s="343">
        <f t="shared" si="3221"/>
        <v>-1649348.4538285902</v>
      </c>
      <c r="GV159" s="343">
        <f t="shared" si="3221"/>
        <v>-1649348.4538285902</v>
      </c>
      <c r="GW159" s="343">
        <f t="shared" si="3221"/>
        <v>-1649348.4538285902</v>
      </c>
      <c r="GX159" s="343">
        <f t="shared" si="3221"/>
        <v>-1649348.4538285902</v>
      </c>
      <c r="GY159" s="343">
        <f t="shared" si="3221"/>
        <v>-1682335.4229051617</v>
      </c>
      <c r="GZ159" s="343">
        <f t="shared" si="3221"/>
        <v>-1682335.4229051617</v>
      </c>
      <c r="HA159" s="343">
        <f t="shared" si="3221"/>
        <v>-1682335.4229051617</v>
      </c>
      <c r="HB159" s="343">
        <f t="shared" si="3221"/>
        <v>-1682335.4229051617</v>
      </c>
      <c r="HC159" s="343">
        <f t="shared" si="3221"/>
        <v>-1682335.4229051617</v>
      </c>
      <c r="HD159" s="343">
        <f t="shared" si="3221"/>
        <v>-1682335.4229051617</v>
      </c>
      <c r="HE159" s="343">
        <f t="shared" si="3221"/>
        <v>-1682335.4229051617</v>
      </c>
      <c r="HF159" s="343">
        <f t="shared" si="3221"/>
        <v>-1682335.4229051617</v>
      </c>
      <c r="HG159" s="343">
        <f t="shared" si="3221"/>
        <v>-1682335.4229051617</v>
      </c>
      <c r="HH159" s="343">
        <f t="shared" si="3221"/>
        <v>-1682335.4229051617</v>
      </c>
      <c r="HI159" s="343">
        <f t="shared" si="3221"/>
        <v>-1682335.4229051617</v>
      </c>
      <c r="HJ159" s="343">
        <f t="shared" si="3221"/>
        <v>-1682335.4229051617</v>
      </c>
      <c r="HK159" s="343">
        <f t="shared" si="3221"/>
        <v>-1715982.131363265</v>
      </c>
      <c r="HL159" s="343">
        <f t="shared" si="3221"/>
        <v>-1715982.131363265</v>
      </c>
      <c r="HM159" s="343">
        <f t="shared" si="3221"/>
        <v>-1715982.131363265</v>
      </c>
      <c r="HN159" s="343">
        <f t="shared" si="3221"/>
        <v>-1715982.131363265</v>
      </c>
      <c r="HO159" s="343">
        <f t="shared" si="3221"/>
        <v>-1715982.131363265</v>
      </c>
      <c r="HP159" s="343">
        <f t="shared" si="3221"/>
        <v>-1715982.131363265</v>
      </c>
      <c r="HQ159" s="343">
        <f t="shared" si="3221"/>
        <v>-1715982.131363265</v>
      </c>
      <c r="HR159" s="343">
        <f t="shared" si="3221"/>
        <v>-1715982.131363265</v>
      </c>
      <c r="HS159" s="343">
        <f t="shared" si="3221"/>
        <v>-1715982.131363265</v>
      </c>
      <c r="HT159" s="343">
        <f t="shared" si="3221"/>
        <v>-1715982.131363265</v>
      </c>
      <c r="HU159" s="343">
        <f t="shared" ref="HU159:IB159" si="3222">-HU140</f>
        <v>-1715982.131363265</v>
      </c>
      <c r="HV159" s="343">
        <f t="shared" si="3222"/>
        <v>-1715982.131363265</v>
      </c>
      <c r="HW159" s="343">
        <f t="shared" si="3222"/>
        <v>-1750301.7739905305</v>
      </c>
      <c r="HX159" s="343">
        <f t="shared" si="3222"/>
        <v>-1750301.7739905305</v>
      </c>
      <c r="HY159" s="343">
        <f t="shared" si="3222"/>
        <v>-1750301.7739905305</v>
      </c>
      <c r="HZ159" s="343">
        <f t="shared" si="3222"/>
        <v>-1750301.7739905305</v>
      </c>
      <c r="IA159" s="343">
        <f t="shared" si="3222"/>
        <v>-1750301.7739905305</v>
      </c>
      <c r="IB159" s="343">
        <f t="shared" si="3222"/>
        <v>0</v>
      </c>
      <c r="ID159" s="279" t="s">
        <v>332</v>
      </c>
      <c r="IE159" s="27"/>
      <c r="IF159" s="1116">
        <f t="shared" si="3208"/>
        <v>0</v>
      </c>
      <c r="IG159" s="1488">
        <f t="shared" si="3208"/>
        <v>-8750000</v>
      </c>
      <c r="IH159" s="1116">
        <f t="shared" si="3208"/>
        <v>-15300000</v>
      </c>
      <c r="II159" s="1116">
        <f t="shared" si="3208"/>
        <v>-15606000</v>
      </c>
      <c r="IJ159" s="1116">
        <f t="shared" si="3208"/>
        <v>-15918119.999999998</v>
      </c>
      <c r="IK159" s="1116">
        <f t="shared" si="3208"/>
        <v>-16236482.399999997</v>
      </c>
      <c r="IL159" s="1116">
        <f t="shared" si="3208"/>
        <v>-16561212.048000002</v>
      </c>
      <c r="IM159" s="1116">
        <f t="shared" si="3208"/>
        <v>-16892436.288960006</v>
      </c>
      <c r="IN159" s="1116">
        <f t="shared" si="3208"/>
        <v>-17230285.014739197</v>
      </c>
      <c r="IO159" s="1116">
        <f t="shared" si="3208"/>
        <v>-17574890.715033982</v>
      </c>
      <c r="IP159" s="1116">
        <f t="shared" si="3208"/>
        <v>-17926388.529334661</v>
      </c>
      <c r="IQ159" s="1116">
        <f t="shared" si="3208"/>
        <v>-18284916.299921352</v>
      </c>
      <c r="IR159" s="1116">
        <f t="shared" si="3208"/>
        <v>-18650614.625919785</v>
      </c>
      <c r="IS159" s="1116">
        <f t="shared" si="3208"/>
        <v>-19023626.918438178</v>
      </c>
      <c r="IT159" s="1116">
        <f t="shared" si="3208"/>
        <v>-19404099.456806943</v>
      </c>
      <c r="IU159" s="1116">
        <f t="shared" si="3208"/>
        <v>-19792181.445943084</v>
      </c>
      <c r="IV159" s="1116">
        <f t="shared" si="3208"/>
        <v>-20188025.07486194</v>
      </c>
      <c r="IW159" s="1116">
        <f t="shared" si="3208"/>
        <v>-20591785.576359179</v>
      </c>
      <c r="IX159" s="1480">
        <f t="shared" si="3208"/>
        <v>-8751508.8699526526</v>
      </c>
      <c r="IY159" s="582"/>
    </row>
    <row r="160" spans="3:259" x14ac:dyDescent="0.3">
      <c r="C160" s="279" t="s">
        <v>333</v>
      </c>
      <c r="D160" s="27"/>
      <c r="E160" s="343"/>
      <c r="F160" s="343">
        <f>SUM(F157:F159)</f>
        <v>1275000</v>
      </c>
      <c r="G160" s="343">
        <f>SUM(G157:G159)</f>
        <v>1300500</v>
      </c>
      <c r="H160" s="343">
        <f t="shared" ref="H160:W160" si="3223">SUM(H157:H159)</f>
        <v>1326510</v>
      </c>
      <c r="I160" s="343">
        <f t="shared" si="3223"/>
        <v>1353040.1999999993</v>
      </c>
      <c r="J160" s="343">
        <f t="shared" si="3223"/>
        <v>1380101.0040000007</v>
      </c>
      <c r="K160" s="343">
        <f t="shared" si="3223"/>
        <v>1407703.0240800008</v>
      </c>
      <c r="L160" s="343">
        <f t="shared" si="3223"/>
        <v>1435857.0845616013</v>
      </c>
      <c r="M160" s="343">
        <f t="shared" si="3223"/>
        <v>1464574.2262528315</v>
      </c>
      <c r="N160" s="343">
        <f t="shared" si="3223"/>
        <v>1493865.7107778862</v>
      </c>
      <c r="O160" s="343">
        <f t="shared" si="3223"/>
        <v>1523743.0249934457</v>
      </c>
      <c r="P160" s="343">
        <f t="shared" si="3223"/>
        <v>1554217.8854933158</v>
      </c>
      <c r="Q160" s="343">
        <f t="shared" si="3223"/>
        <v>1585302.2432031818</v>
      </c>
      <c r="R160" s="343">
        <f t="shared" si="3223"/>
        <v>1617008.288067244</v>
      </c>
      <c r="S160" s="343">
        <f t="shared" si="3223"/>
        <v>1649348.4538285881</v>
      </c>
      <c r="T160" s="343">
        <f t="shared" si="3223"/>
        <v>1682335.4229051583</v>
      </c>
      <c r="U160" s="343">
        <f t="shared" si="3223"/>
        <v>1715982.1313632615</v>
      </c>
      <c r="V160" s="343">
        <f t="shared" si="3223"/>
        <v>729292.40582938492</v>
      </c>
      <c r="W160" s="393">
        <f t="shared" si="3223"/>
        <v>0</v>
      </c>
      <c r="Y160" s="669" t="s">
        <v>333</v>
      </c>
      <c r="Z160" s="606"/>
      <c r="AA160" s="1439"/>
      <c r="AB160" s="1439">
        <f>SUM(AB157:AB159)</f>
        <v>0</v>
      </c>
      <c r="AC160" s="1439">
        <f>SUM(AC157:AC159)</f>
        <v>0</v>
      </c>
      <c r="AD160" s="1439">
        <f t="shared" ref="AD160:AJ160" si="3224">SUM(AD157:AD159)</f>
        <v>0</v>
      </c>
      <c r="AE160" s="1439">
        <f t="shared" si="3224"/>
        <v>0</v>
      </c>
      <c r="AF160" s="1439">
        <f t="shared" si="3224"/>
        <v>1250000</v>
      </c>
      <c r="AG160" s="1439">
        <f t="shared" si="3224"/>
        <v>1250000</v>
      </c>
      <c r="AH160" s="1439">
        <f t="shared" si="3224"/>
        <v>1250000</v>
      </c>
      <c r="AI160" s="1439">
        <f t="shared" si="3224"/>
        <v>1250000</v>
      </c>
      <c r="AJ160" s="1439">
        <f t="shared" si="3224"/>
        <v>1250000</v>
      </c>
      <c r="AK160" s="1439">
        <f t="shared" ref="AK160" si="3225">SUM(AK157:AK159)</f>
        <v>1250000</v>
      </c>
      <c r="AL160" s="1439">
        <f t="shared" ref="AL160" si="3226">SUM(AL157:AL159)</f>
        <v>1275000</v>
      </c>
      <c r="AM160" s="1439">
        <f t="shared" ref="AM160" si="3227">SUM(AM157:AM159)</f>
        <v>1275000</v>
      </c>
      <c r="AN160" s="1439">
        <f t="shared" ref="AN160" si="3228">SUM(AN157:AN159)</f>
        <v>1275000</v>
      </c>
      <c r="AO160" s="1439">
        <f t="shared" ref="AO160" si="3229">SUM(AO157:AO159)</f>
        <v>1275000</v>
      </c>
      <c r="AP160" s="1439">
        <f t="shared" ref="AP160" si="3230">SUM(AP157:AP159)</f>
        <v>1275000</v>
      </c>
      <c r="AQ160" s="1439">
        <f t="shared" ref="AQ160" si="3231">SUM(AQ157:AQ159)</f>
        <v>1275000</v>
      </c>
      <c r="AR160" s="1439">
        <f t="shared" ref="AR160" si="3232">SUM(AR157:AR159)</f>
        <v>1275000</v>
      </c>
      <c r="AS160" s="1439">
        <f t="shared" ref="AS160" si="3233">SUM(AS157:AS159)</f>
        <v>1275000</v>
      </c>
      <c r="AT160" s="1439">
        <f t="shared" ref="AT160" si="3234">SUM(AT157:AT159)</f>
        <v>1275000</v>
      </c>
      <c r="AU160" s="1439">
        <f t="shared" ref="AU160" si="3235">SUM(AU157:AU159)</f>
        <v>1275000</v>
      </c>
      <c r="AV160" s="1439">
        <f t="shared" ref="AV160" si="3236">SUM(AV157:AV159)</f>
        <v>1275000</v>
      </c>
      <c r="AW160" s="1439">
        <f t="shared" ref="AW160" si="3237">SUM(AW157:AW159)</f>
        <v>1275000</v>
      </c>
      <c r="AX160" s="1439">
        <f t="shared" ref="AX160" si="3238">SUM(AX157:AX159)</f>
        <v>1300500</v>
      </c>
      <c r="AY160" s="1439">
        <f t="shared" ref="AY160" si="3239">SUM(AY157:AY159)</f>
        <v>1300500</v>
      </c>
      <c r="AZ160" s="1439">
        <f t="shared" ref="AZ160" si="3240">SUM(AZ157:AZ159)</f>
        <v>1300500</v>
      </c>
      <c r="BA160" s="1439">
        <f t="shared" ref="BA160" si="3241">SUM(BA157:BA159)</f>
        <v>1300500</v>
      </c>
      <c r="BB160" s="1439">
        <f t="shared" ref="BB160" si="3242">SUM(BB157:BB159)</f>
        <v>1300500</v>
      </c>
      <c r="BC160" s="1439">
        <f t="shared" ref="BC160" si="3243">SUM(BC157:BC159)</f>
        <v>1300500</v>
      </c>
      <c r="BD160" s="1439">
        <f t="shared" ref="BD160" si="3244">SUM(BD157:BD159)</f>
        <v>1300500</v>
      </c>
      <c r="BE160" s="1439">
        <f t="shared" ref="BE160" si="3245">SUM(BE157:BE159)</f>
        <v>1300500</v>
      </c>
      <c r="BF160" s="1439">
        <f t="shared" ref="BF160" si="3246">SUM(BF157:BF159)</f>
        <v>1300500</v>
      </c>
      <c r="BG160" s="1439">
        <f t="shared" ref="BG160" si="3247">SUM(BG157:BG159)</f>
        <v>1300500</v>
      </c>
      <c r="BH160" s="1439">
        <f t="shared" ref="BH160" si="3248">SUM(BH157:BH159)</f>
        <v>1300500</v>
      </c>
      <c r="BI160" s="1439">
        <f t="shared" ref="BI160" si="3249">SUM(BI157:BI159)</f>
        <v>1300500</v>
      </c>
      <c r="BJ160" s="1439">
        <f t="shared" ref="BJ160" si="3250">SUM(BJ157:BJ159)</f>
        <v>1326510</v>
      </c>
      <c r="BK160" s="1439">
        <f t="shared" ref="BK160" si="3251">SUM(BK157:BK159)</f>
        <v>1326510.0000000002</v>
      </c>
      <c r="BL160" s="1439">
        <f t="shared" ref="BL160" si="3252">SUM(BL157:BL159)</f>
        <v>1326510.0000000002</v>
      </c>
      <c r="BM160" s="1439">
        <f t="shared" ref="BM160" si="3253">SUM(BM157:BM159)</f>
        <v>1326510.0000000002</v>
      </c>
      <c r="BN160" s="1439">
        <f t="shared" ref="BN160" si="3254">SUM(BN157:BN159)</f>
        <v>1326510.0000000002</v>
      </c>
      <c r="BO160" s="1439">
        <f t="shared" ref="BO160" si="3255">SUM(BO157:BO159)</f>
        <v>1326510.0000000002</v>
      </c>
      <c r="BP160" s="1439">
        <f t="shared" ref="BP160" si="3256">SUM(BP157:BP159)</f>
        <v>1326510.0000000002</v>
      </c>
      <c r="BQ160" s="1439">
        <f t="shared" ref="BQ160" si="3257">SUM(BQ157:BQ159)</f>
        <v>1326510.0000000002</v>
      </c>
      <c r="BR160" s="1439">
        <f t="shared" ref="BR160" si="3258">SUM(BR157:BR159)</f>
        <v>1326510.0000000002</v>
      </c>
      <c r="BS160" s="1439">
        <f t="shared" ref="BS160" si="3259">SUM(BS157:BS159)</f>
        <v>1326510.0000000002</v>
      </c>
      <c r="BT160" s="1439">
        <f t="shared" ref="BT160" si="3260">SUM(BT157:BT159)</f>
        <v>1326510.0000000002</v>
      </c>
      <c r="BU160" s="1439">
        <f t="shared" ref="BU160" si="3261">SUM(BU157:BU159)</f>
        <v>1326510.0000000002</v>
      </c>
      <c r="BV160" s="1439">
        <f t="shared" ref="BV160" si="3262">SUM(BV157:BV159)</f>
        <v>1353040.2000000004</v>
      </c>
      <c r="BW160" s="1439">
        <f t="shared" ref="BW160" si="3263">SUM(BW157:BW159)</f>
        <v>1353040.2000000004</v>
      </c>
      <c r="BX160" s="1439">
        <f t="shared" ref="BX160" si="3264">SUM(BX157:BX159)</f>
        <v>1353040.2000000004</v>
      </c>
      <c r="BY160" s="1439">
        <f t="shared" ref="BY160" si="3265">SUM(BY157:BY159)</f>
        <v>1353040.2000000004</v>
      </c>
      <c r="BZ160" s="1439">
        <f t="shared" ref="BZ160" si="3266">SUM(BZ157:BZ159)</f>
        <v>1353040.2000000004</v>
      </c>
      <c r="CA160" s="1439">
        <f t="shared" ref="CA160" si="3267">SUM(CA157:CA159)</f>
        <v>1353040.2000000004</v>
      </c>
      <c r="CB160" s="1439">
        <f t="shared" ref="CB160" si="3268">SUM(CB157:CB159)</f>
        <v>1353040.2000000004</v>
      </c>
      <c r="CC160" s="1439">
        <f t="shared" ref="CC160" si="3269">SUM(CC157:CC159)</f>
        <v>1353040.2000000004</v>
      </c>
      <c r="CD160" s="1439">
        <f t="shared" ref="CD160" si="3270">SUM(CD157:CD159)</f>
        <v>1353040.2000000004</v>
      </c>
      <c r="CE160" s="1439">
        <f t="shared" ref="CE160" si="3271">SUM(CE157:CE159)</f>
        <v>1353040.2000000004</v>
      </c>
      <c r="CF160" s="1439">
        <f t="shared" ref="CF160" si="3272">SUM(CF157:CF159)</f>
        <v>1353040.2000000004</v>
      </c>
      <c r="CG160" s="1439">
        <f t="shared" ref="CG160" si="3273">SUM(CG157:CG159)</f>
        <v>1353040.2000000004</v>
      </c>
      <c r="CH160" s="1439">
        <f t="shared" ref="CH160" si="3274">SUM(CH157:CH159)</f>
        <v>1380101.0040000004</v>
      </c>
      <c r="CI160" s="1439">
        <f t="shared" ref="CI160" si="3275">SUM(CI157:CI159)</f>
        <v>1380101.0040000004</v>
      </c>
      <c r="CJ160" s="1439">
        <f t="shared" ref="CJ160" si="3276">SUM(CJ157:CJ159)</f>
        <v>1380101.0040000004</v>
      </c>
      <c r="CK160" s="1439">
        <f t="shared" ref="CK160" si="3277">SUM(CK157:CK159)</f>
        <v>1380101.0040000004</v>
      </c>
      <c r="CL160" s="1439">
        <f t="shared" ref="CL160" si="3278">SUM(CL157:CL159)</f>
        <v>1380101.0040000004</v>
      </c>
      <c r="CM160" s="1439">
        <f t="shared" ref="CM160" si="3279">SUM(CM157:CM159)</f>
        <v>1380101.0040000004</v>
      </c>
      <c r="CN160" s="1439">
        <f t="shared" ref="CN160" si="3280">SUM(CN157:CN159)</f>
        <v>1380101.0040000004</v>
      </c>
      <c r="CO160" s="1439">
        <f t="shared" ref="CO160" si="3281">SUM(CO157:CO159)</f>
        <v>1380101.0040000004</v>
      </c>
      <c r="CP160" s="1439">
        <f t="shared" ref="CP160" si="3282">SUM(CP157:CP159)</f>
        <v>1380101.0040000004</v>
      </c>
      <c r="CQ160" s="1439">
        <f t="shared" ref="CQ160" si="3283">SUM(CQ157:CQ159)</f>
        <v>1380101.0040000004</v>
      </c>
      <c r="CR160" s="1439">
        <f t="shared" ref="CR160" si="3284">SUM(CR157:CR159)</f>
        <v>1380101.0040000004</v>
      </c>
      <c r="CS160" s="1439">
        <f t="shared" ref="CS160" si="3285">SUM(CS157:CS159)</f>
        <v>1380101.0040000004</v>
      </c>
      <c r="CT160" s="1439">
        <f t="shared" ref="CT160" si="3286">SUM(CT157:CT159)</f>
        <v>1407703.0240800006</v>
      </c>
      <c r="CU160" s="1439">
        <f t="shared" ref="CU160" si="3287">SUM(CU157:CU159)</f>
        <v>1407703.0240800006</v>
      </c>
      <c r="CV160" s="1439">
        <f t="shared" ref="CV160" si="3288">SUM(CV157:CV159)</f>
        <v>1407703.0240800006</v>
      </c>
      <c r="CW160" s="1439">
        <f t="shared" ref="CW160" si="3289">SUM(CW157:CW159)</f>
        <v>1407703.0240800006</v>
      </c>
      <c r="CX160" s="1439">
        <f t="shared" ref="CX160" si="3290">SUM(CX157:CX159)</f>
        <v>1407703.0240800006</v>
      </c>
      <c r="CY160" s="1439">
        <f t="shared" ref="CY160" si="3291">SUM(CY157:CY159)</f>
        <v>1407703.0240800006</v>
      </c>
      <c r="CZ160" s="1439">
        <f t="shared" ref="CZ160" si="3292">SUM(CZ157:CZ159)</f>
        <v>1407703.0240800006</v>
      </c>
      <c r="DA160" s="1439">
        <f t="shared" ref="DA160" si="3293">SUM(DA157:DA159)</f>
        <v>1407703.0240800006</v>
      </c>
      <c r="DB160" s="1439">
        <f t="shared" ref="DB160" si="3294">SUM(DB157:DB159)</f>
        <v>1407703.0240800006</v>
      </c>
      <c r="DC160" s="1439">
        <f t="shared" ref="DC160" si="3295">SUM(DC157:DC159)</f>
        <v>1407703.0240800006</v>
      </c>
      <c r="DD160" s="1439">
        <f t="shared" ref="DD160" si="3296">SUM(DD157:DD159)</f>
        <v>1407703.0240800006</v>
      </c>
      <c r="DE160" s="1439">
        <f t="shared" ref="DE160" si="3297">SUM(DE157:DE159)</f>
        <v>1407703.0240800006</v>
      </c>
      <c r="DF160" s="1439">
        <f t="shared" ref="DF160" si="3298">SUM(DF157:DF159)</f>
        <v>1435857.0845616001</v>
      </c>
      <c r="DG160" s="1439">
        <f t="shared" ref="DG160" si="3299">SUM(DG157:DG159)</f>
        <v>1435857.0845616001</v>
      </c>
      <c r="DH160" s="1439">
        <f t="shared" ref="DH160" si="3300">SUM(DH157:DH159)</f>
        <v>1435857.0845616001</v>
      </c>
      <c r="DI160" s="1439">
        <f t="shared" ref="DI160" si="3301">SUM(DI157:DI159)</f>
        <v>1435857.0845616001</v>
      </c>
      <c r="DJ160" s="1439">
        <f t="shared" ref="DJ160" si="3302">SUM(DJ157:DJ159)</f>
        <v>1435857.0845616001</v>
      </c>
      <c r="DK160" s="1439">
        <f t="shared" ref="DK160" si="3303">SUM(DK157:DK159)</f>
        <v>1435857.0845616001</v>
      </c>
      <c r="DL160" s="1439">
        <f t="shared" ref="DL160" si="3304">SUM(DL157:DL159)</f>
        <v>1435857.0845616001</v>
      </c>
      <c r="DM160" s="1439">
        <f t="shared" ref="DM160" si="3305">SUM(DM157:DM159)</f>
        <v>1435857.0845616001</v>
      </c>
      <c r="DN160" s="1439">
        <f t="shared" ref="DN160" si="3306">SUM(DN157:DN159)</f>
        <v>1435857.0845616001</v>
      </c>
      <c r="DO160" s="1439">
        <f t="shared" ref="DO160" si="3307">SUM(DO157:DO159)</f>
        <v>1435857.0845616001</v>
      </c>
      <c r="DP160" s="1439">
        <f t="shared" ref="DP160" si="3308">SUM(DP157:DP159)</f>
        <v>1435857.0845616001</v>
      </c>
      <c r="DQ160" s="1439">
        <f t="shared" ref="DQ160" si="3309">SUM(DQ157:DQ159)</f>
        <v>1435857.0845616001</v>
      </c>
      <c r="DR160" s="1439">
        <f t="shared" ref="DR160" si="3310">SUM(DR157:DR159)</f>
        <v>1464574.2262528322</v>
      </c>
      <c r="DS160" s="1439">
        <f t="shared" ref="DS160" si="3311">SUM(DS157:DS159)</f>
        <v>1464574.2262528322</v>
      </c>
      <c r="DT160" s="1439">
        <f t="shared" ref="DT160" si="3312">SUM(DT157:DT159)</f>
        <v>1464574.2262528322</v>
      </c>
      <c r="DU160" s="1439">
        <f t="shared" ref="DU160" si="3313">SUM(DU157:DU159)</f>
        <v>1464574.2262528322</v>
      </c>
      <c r="DV160" s="1439">
        <f t="shared" ref="DV160" si="3314">SUM(DV157:DV159)</f>
        <v>1464574.2262528322</v>
      </c>
      <c r="DW160" s="1439">
        <f t="shared" ref="DW160" si="3315">SUM(DW157:DW159)</f>
        <v>1464574.2262528322</v>
      </c>
      <c r="DX160" s="1439">
        <f t="shared" ref="DX160" si="3316">SUM(DX157:DX159)</f>
        <v>1464574.2262528322</v>
      </c>
      <c r="DY160" s="1439">
        <f t="shared" ref="DY160" si="3317">SUM(DY157:DY159)</f>
        <v>1464574.2262528322</v>
      </c>
      <c r="DZ160" s="1439">
        <f t="shared" ref="DZ160" si="3318">SUM(DZ157:DZ159)</f>
        <v>1464574.2262528322</v>
      </c>
      <c r="EA160" s="1439">
        <f t="shared" ref="EA160" si="3319">SUM(EA157:EA159)</f>
        <v>1464574.2262528322</v>
      </c>
      <c r="EB160" s="1439">
        <f t="shared" ref="EB160" si="3320">SUM(EB157:EB159)</f>
        <v>1464574.2262528322</v>
      </c>
      <c r="EC160" s="1439">
        <f t="shared" ref="EC160" si="3321">SUM(EC157:EC159)</f>
        <v>1464574.2262528322</v>
      </c>
      <c r="ED160" s="1439">
        <f t="shared" ref="ED160" si="3322">SUM(ED157:ED159)</f>
        <v>1493865.7107778892</v>
      </c>
      <c r="EE160" s="1439">
        <f t="shared" ref="EE160" si="3323">SUM(EE157:EE159)</f>
        <v>1493865.7107778892</v>
      </c>
      <c r="EF160" s="1439">
        <f t="shared" ref="EF160" si="3324">SUM(EF157:EF159)</f>
        <v>1493865.7107778892</v>
      </c>
      <c r="EG160" s="1439">
        <f t="shared" ref="EG160" si="3325">SUM(EG157:EG159)</f>
        <v>1493865.7107778892</v>
      </c>
      <c r="EH160" s="1439">
        <f t="shared" ref="EH160" si="3326">SUM(EH157:EH159)</f>
        <v>1493865.7107778892</v>
      </c>
      <c r="EI160" s="1439">
        <f t="shared" ref="EI160" si="3327">SUM(EI157:EI159)</f>
        <v>1493865.7107778892</v>
      </c>
      <c r="EJ160" s="1439">
        <f t="shared" ref="EJ160" si="3328">SUM(EJ157:EJ159)</f>
        <v>1493865.7107778892</v>
      </c>
      <c r="EK160" s="1439">
        <f t="shared" ref="EK160" si="3329">SUM(EK157:EK159)</f>
        <v>1493865.7107778892</v>
      </c>
      <c r="EL160" s="1439">
        <f t="shared" ref="EL160" si="3330">SUM(EL157:EL159)</f>
        <v>1493865.7107778892</v>
      </c>
      <c r="EM160" s="1439">
        <f t="shared" ref="EM160" si="3331">SUM(EM157:EM159)</f>
        <v>1493865.7107778892</v>
      </c>
      <c r="EN160" s="1439">
        <f t="shared" ref="EN160" si="3332">SUM(EN157:EN159)</f>
        <v>1493865.7107778892</v>
      </c>
      <c r="EO160" s="1439">
        <f t="shared" ref="EO160" si="3333">SUM(EO157:EO159)</f>
        <v>1493865.7107778892</v>
      </c>
      <c r="EP160" s="1439">
        <f t="shared" ref="EP160" si="3334">SUM(EP157:EP159)</f>
        <v>1523743.0249934469</v>
      </c>
      <c r="EQ160" s="1439">
        <f t="shared" ref="EQ160" si="3335">SUM(EQ157:EQ159)</f>
        <v>1523743.0249934469</v>
      </c>
      <c r="ER160" s="1439">
        <f t="shared" ref="ER160" si="3336">SUM(ER157:ER159)</f>
        <v>1523743.0249934469</v>
      </c>
      <c r="ES160" s="1439">
        <f t="shared" ref="ES160" si="3337">SUM(ES157:ES159)</f>
        <v>1523743.0249934469</v>
      </c>
      <c r="ET160" s="1439">
        <f t="shared" ref="ET160" si="3338">SUM(ET157:ET159)</f>
        <v>1523743.0249934469</v>
      </c>
      <c r="EU160" s="1439">
        <f t="shared" ref="EU160" si="3339">SUM(EU157:EU159)</f>
        <v>1523743.0249934469</v>
      </c>
      <c r="EV160" s="1439">
        <f t="shared" ref="EV160" si="3340">SUM(EV157:EV159)</f>
        <v>1523743.0249934469</v>
      </c>
      <c r="EW160" s="1439">
        <f t="shared" ref="EW160" si="3341">SUM(EW157:EW159)</f>
        <v>1523743.0249934469</v>
      </c>
      <c r="EX160" s="1439">
        <f t="shared" ref="EX160" si="3342">SUM(EX157:EX159)</f>
        <v>1523743.0249934469</v>
      </c>
      <c r="EY160" s="1439">
        <f t="shared" ref="EY160" si="3343">SUM(EY157:EY159)</f>
        <v>1523743.0249934469</v>
      </c>
      <c r="EZ160" s="1439">
        <f t="shared" ref="EZ160" si="3344">SUM(EZ157:EZ159)</f>
        <v>1523743.0249934469</v>
      </c>
      <c r="FA160" s="1439">
        <f t="shared" ref="FA160" si="3345">SUM(FA157:FA159)</f>
        <v>1523743.0249934469</v>
      </c>
      <c r="FB160" s="1439">
        <f t="shared" ref="FB160" si="3346">SUM(FB157:FB159)</f>
        <v>1554217.8854933155</v>
      </c>
      <c r="FC160" s="1439">
        <f t="shared" ref="FC160" si="3347">SUM(FC157:FC159)</f>
        <v>1554217.8854933155</v>
      </c>
      <c r="FD160" s="1439">
        <f t="shared" ref="FD160" si="3348">SUM(FD157:FD159)</f>
        <v>1554217.8854933155</v>
      </c>
      <c r="FE160" s="1439">
        <f t="shared" ref="FE160" si="3349">SUM(FE157:FE159)</f>
        <v>1554217.8854933155</v>
      </c>
      <c r="FF160" s="1439">
        <f t="shared" ref="FF160" si="3350">SUM(FF157:FF159)</f>
        <v>1554217.8854933155</v>
      </c>
      <c r="FG160" s="1439">
        <f t="shared" ref="FG160" si="3351">SUM(FG157:FG159)</f>
        <v>1554217.8854933155</v>
      </c>
      <c r="FH160" s="1439">
        <f t="shared" ref="FH160" si="3352">SUM(FH157:FH159)</f>
        <v>1554217.8854933155</v>
      </c>
      <c r="FI160" s="1439">
        <f t="shared" ref="FI160" si="3353">SUM(FI157:FI159)</f>
        <v>1554217.8854933155</v>
      </c>
      <c r="FJ160" s="1439">
        <f t="shared" ref="FJ160" si="3354">SUM(FJ157:FJ159)</f>
        <v>1554217.8854933155</v>
      </c>
      <c r="FK160" s="1439">
        <f t="shared" ref="FK160" si="3355">SUM(FK157:FK159)</f>
        <v>1554217.8854933155</v>
      </c>
      <c r="FL160" s="1439">
        <f t="shared" ref="FL160" si="3356">SUM(FL157:FL159)</f>
        <v>1554217.8854933155</v>
      </c>
      <c r="FM160" s="1439">
        <f t="shared" ref="FM160" si="3357">SUM(FM157:FM159)</f>
        <v>1554217.8854933155</v>
      </c>
      <c r="FN160" s="1439">
        <f t="shared" ref="FN160" si="3358">SUM(FN157:FN159)</f>
        <v>1585302.243203182</v>
      </c>
      <c r="FO160" s="1439">
        <f t="shared" ref="FO160" si="3359">SUM(FO157:FO159)</f>
        <v>1585302.243203182</v>
      </c>
      <c r="FP160" s="1439">
        <f t="shared" ref="FP160" si="3360">SUM(FP157:FP159)</f>
        <v>1585302.243203182</v>
      </c>
      <c r="FQ160" s="1439">
        <f t="shared" ref="FQ160" si="3361">SUM(FQ157:FQ159)</f>
        <v>1585302.243203182</v>
      </c>
      <c r="FR160" s="1439">
        <f t="shared" ref="FR160" si="3362">SUM(FR157:FR159)</f>
        <v>1585302.243203182</v>
      </c>
      <c r="FS160" s="1439">
        <f t="shared" ref="FS160" si="3363">SUM(FS157:FS159)</f>
        <v>1585302.243203182</v>
      </c>
      <c r="FT160" s="1439">
        <f t="shared" ref="FT160" si="3364">SUM(FT157:FT159)</f>
        <v>1585302.243203182</v>
      </c>
      <c r="FU160" s="1439">
        <f t="shared" ref="FU160" si="3365">SUM(FU157:FU159)</f>
        <v>1585302.243203182</v>
      </c>
      <c r="FV160" s="1439">
        <f t="shared" ref="FV160" si="3366">SUM(FV157:FV159)</f>
        <v>1585302.243203182</v>
      </c>
      <c r="FW160" s="1439">
        <f t="shared" ref="FW160" si="3367">SUM(FW157:FW159)</f>
        <v>1585302.243203182</v>
      </c>
      <c r="FX160" s="1439">
        <f t="shared" ref="FX160" si="3368">SUM(FX157:FX159)</f>
        <v>1585302.243203182</v>
      </c>
      <c r="FY160" s="1439">
        <f t="shared" ref="FY160" si="3369">SUM(FY157:FY159)</f>
        <v>1585302.243203182</v>
      </c>
      <c r="FZ160" s="1439">
        <f t="shared" ref="FZ160" si="3370">SUM(FZ157:FZ159)</f>
        <v>1617008.2880672456</v>
      </c>
      <c r="GA160" s="1439">
        <f t="shared" ref="GA160" si="3371">SUM(GA157:GA159)</f>
        <v>1617008.2880672456</v>
      </c>
      <c r="GB160" s="1439">
        <f t="shared" ref="GB160" si="3372">SUM(GB157:GB159)</f>
        <v>1617008.2880672456</v>
      </c>
      <c r="GC160" s="1439">
        <f t="shared" ref="GC160" si="3373">SUM(GC157:GC159)</f>
        <v>1617008.2880672456</v>
      </c>
      <c r="GD160" s="1439">
        <f t="shared" ref="GD160" si="3374">SUM(GD157:GD159)</f>
        <v>1617008.2880672456</v>
      </c>
      <c r="GE160" s="1439">
        <f t="shared" ref="GE160" si="3375">SUM(GE157:GE159)</f>
        <v>1617008.2880672456</v>
      </c>
      <c r="GF160" s="1439">
        <f t="shared" ref="GF160" si="3376">SUM(GF157:GF159)</f>
        <v>1617008.2880672456</v>
      </c>
      <c r="GG160" s="1439">
        <f t="shared" ref="GG160" si="3377">SUM(GG157:GG159)</f>
        <v>1617008.2880672456</v>
      </c>
      <c r="GH160" s="1439">
        <f t="shared" ref="GH160" si="3378">SUM(GH157:GH159)</f>
        <v>1617008.2880672456</v>
      </c>
      <c r="GI160" s="1439">
        <f t="shared" ref="GI160" si="3379">SUM(GI157:GI159)</f>
        <v>1617008.2880672456</v>
      </c>
      <c r="GJ160" s="1439">
        <f t="shared" ref="GJ160" si="3380">SUM(GJ157:GJ159)</f>
        <v>1617008.2880672456</v>
      </c>
      <c r="GK160" s="1439">
        <f t="shared" ref="GK160" si="3381">SUM(GK157:GK159)</f>
        <v>1617008.2880672456</v>
      </c>
      <c r="GL160" s="1439">
        <f t="shared" ref="GL160" si="3382">SUM(GL157:GL159)</f>
        <v>1649348.4538285907</v>
      </c>
      <c r="GM160" s="1439">
        <f t="shared" ref="GM160" si="3383">SUM(GM157:GM159)</f>
        <v>1649348.4538285907</v>
      </c>
      <c r="GN160" s="1439">
        <f t="shared" ref="GN160" si="3384">SUM(GN157:GN159)</f>
        <v>1649348.4538285907</v>
      </c>
      <c r="GO160" s="1439">
        <f t="shared" ref="GO160" si="3385">SUM(GO157:GO159)</f>
        <v>1649348.4538285907</v>
      </c>
      <c r="GP160" s="1439">
        <f t="shared" ref="GP160" si="3386">SUM(GP157:GP159)</f>
        <v>1649348.4538285907</v>
      </c>
      <c r="GQ160" s="1439">
        <f t="shared" ref="GQ160" si="3387">SUM(GQ157:GQ159)</f>
        <v>1649348.4538285907</v>
      </c>
      <c r="GR160" s="1439">
        <f t="shared" ref="GR160" si="3388">SUM(GR157:GR159)</f>
        <v>1649348.4538285907</v>
      </c>
      <c r="GS160" s="1439">
        <f t="shared" ref="GS160" si="3389">SUM(GS157:GS159)</f>
        <v>1649348.4538285907</v>
      </c>
      <c r="GT160" s="1439">
        <f t="shared" ref="GT160" si="3390">SUM(GT157:GT159)</f>
        <v>1649348.4538285907</v>
      </c>
      <c r="GU160" s="1439">
        <f t="shared" ref="GU160" si="3391">SUM(GU157:GU159)</f>
        <v>1649348.4538285907</v>
      </c>
      <c r="GV160" s="1439">
        <f t="shared" ref="GV160" si="3392">SUM(GV157:GV159)</f>
        <v>1649348.4538285907</v>
      </c>
      <c r="GW160" s="1439">
        <f t="shared" ref="GW160" si="3393">SUM(GW157:GW159)</f>
        <v>1649348.4538285907</v>
      </c>
      <c r="GX160" s="1439">
        <f t="shared" ref="GX160" si="3394">SUM(GX157:GX159)</f>
        <v>1682335.4229051622</v>
      </c>
      <c r="GY160" s="1439">
        <f t="shared" ref="GY160" si="3395">SUM(GY157:GY159)</f>
        <v>1682335.4229051622</v>
      </c>
      <c r="GZ160" s="1439">
        <f t="shared" ref="GZ160" si="3396">SUM(GZ157:GZ159)</f>
        <v>1682335.4229051622</v>
      </c>
      <c r="HA160" s="1439">
        <f t="shared" ref="HA160" si="3397">SUM(HA157:HA159)</f>
        <v>1682335.4229051622</v>
      </c>
      <c r="HB160" s="1439">
        <f t="shared" ref="HB160" si="3398">SUM(HB157:HB159)</f>
        <v>1682335.4229051622</v>
      </c>
      <c r="HC160" s="1439">
        <f t="shared" ref="HC160" si="3399">SUM(HC157:HC159)</f>
        <v>1682335.4229051622</v>
      </c>
      <c r="HD160" s="1439">
        <f t="shared" ref="HD160" si="3400">SUM(HD157:HD159)</f>
        <v>1682335.4229051622</v>
      </c>
      <c r="HE160" s="1439">
        <f t="shared" ref="HE160" si="3401">SUM(HE157:HE159)</f>
        <v>1682335.4229051622</v>
      </c>
      <c r="HF160" s="1439">
        <f t="shared" ref="HF160" si="3402">SUM(HF157:HF159)</f>
        <v>1682335.4229051622</v>
      </c>
      <c r="HG160" s="1439">
        <f t="shared" ref="HG160" si="3403">SUM(HG157:HG159)</f>
        <v>1682335.4229051622</v>
      </c>
      <c r="HH160" s="1439">
        <f t="shared" ref="HH160" si="3404">SUM(HH157:HH159)</f>
        <v>1682335.4229051622</v>
      </c>
      <c r="HI160" s="1439">
        <f t="shared" ref="HI160" si="3405">SUM(HI157:HI159)</f>
        <v>1682335.4229051622</v>
      </c>
      <c r="HJ160" s="1439">
        <f t="shared" ref="HJ160" si="3406">SUM(HJ157:HJ159)</f>
        <v>1715982.1313632654</v>
      </c>
      <c r="HK160" s="1439">
        <f t="shared" ref="HK160" si="3407">SUM(HK157:HK159)</f>
        <v>1715982.1313632654</v>
      </c>
      <c r="HL160" s="1439">
        <f t="shared" ref="HL160" si="3408">SUM(HL157:HL159)</f>
        <v>1715982.1313632654</v>
      </c>
      <c r="HM160" s="1439">
        <f t="shared" ref="HM160" si="3409">SUM(HM157:HM159)</f>
        <v>1715982.1313632654</v>
      </c>
      <c r="HN160" s="1439">
        <f t="shared" ref="HN160" si="3410">SUM(HN157:HN159)</f>
        <v>1715982.1313632654</v>
      </c>
      <c r="HO160" s="1439">
        <f t="shared" ref="HO160" si="3411">SUM(HO157:HO159)</f>
        <v>1715982.1313632654</v>
      </c>
      <c r="HP160" s="1439">
        <f t="shared" ref="HP160" si="3412">SUM(HP157:HP159)</f>
        <v>1715982.1313632654</v>
      </c>
      <c r="HQ160" s="1439">
        <f t="shared" ref="HQ160" si="3413">SUM(HQ157:HQ159)</f>
        <v>1715982.1313632654</v>
      </c>
      <c r="HR160" s="1439">
        <f t="shared" ref="HR160" si="3414">SUM(HR157:HR159)</f>
        <v>1715982.1313632654</v>
      </c>
      <c r="HS160" s="1439">
        <f t="shared" ref="HS160" si="3415">SUM(HS157:HS159)</f>
        <v>1715982.1313632654</v>
      </c>
      <c r="HT160" s="1439">
        <f t="shared" ref="HT160" si="3416">SUM(HT157:HT159)</f>
        <v>1715982.1313632654</v>
      </c>
      <c r="HU160" s="1439">
        <f t="shared" ref="HU160" si="3417">SUM(HU157:HU159)</f>
        <v>1715982.1313632654</v>
      </c>
      <c r="HV160" s="1439">
        <f t="shared" ref="HV160" si="3418">SUM(HV157:HV159)</f>
        <v>1750301.7739905308</v>
      </c>
      <c r="HW160" s="1439">
        <f t="shared" ref="HW160" si="3419">SUM(HW157:HW159)</f>
        <v>1750301.7739905305</v>
      </c>
      <c r="HX160" s="1439">
        <f t="shared" ref="HX160" si="3420">SUM(HX157:HX159)</f>
        <v>1750301.7739905305</v>
      </c>
      <c r="HY160" s="1439">
        <f t="shared" ref="HY160" si="3421">SUM(HY157:HY159)</f>
        <v>1750301.7739905305</v>
      </c>
      <c r="HZ160" s="1439">
        <f t="shared" ref="HZ160" si="3422">SUM(HZ157:HZ159)</f>
        <v>1750301.7739905305</v>
      </c>
      <c r="IA160" s="1439">
        <f t="shared" ref="IA160" si="3423">SUM(IA157:IA159)</f>
        <v>0</v>
      </c>
      <c r="IB160" s="1439">
        <f t="shared" ref="IB160" si="3424">SUM(IB157:IB159)</f>
        <v>0</v>
      </c>
      <c r="ID160" s="279" t="s">
        <v>333</v>
      </c>
      <c r="IE160" s="27"/>
      <c r="IF160" s="1116">
        <f t="shared" si="3208"/>
        <v>0</v>
      </c>
      <c r="IG160" s="1482">
        <f>SUM(IG157:IG159)</f>
        <v>1275000</v>
      </c>
      <c r="IH160" s="1482">
        <f t="shared" ref="IH160" si="3425">SUM(IH157:IH159)</f>
        <v>1300500</v>
      </c>
      <c r="II160" s="1482">
        <f t="shared" ref="II160" si="3426">SUM(II157:II159)</f>
        <v>1326510</v>
      </c>
      <c r="IJ160" s="1482">
        <f t="shared" ref="IJ160" si="3427">SUM(IJ157:IJ159)</f>
        <v>1353040.1999999974</v>
      </c>
      <c r="IK160" s="1482">
        <f t="shared" ref="IK160" si="3428">SUM(IK157:IK159)</f>
        <v>1380101.0039999988</v>
      </c>
      <c r="IL160" s="1482">
        <f t="shared" ref="IL160" si="3429">SUM(IL157:IL159)</f>
        <v>1407703.024079999</v>
      </c>
      <c r="IM160" s="1482">
        <f t="shared" ref="IM160" si="3430">SUM(IM157:IM159)</f>
        <v>1435857.0845615976</v>
      </c>
      <c r="IN160" s="1482">
        <f t="shared" ref="IN160" si="3431">SUM(IN157:IN159)</f>
        <v>1464574.2262528278</v>
      </c>
      <c r="IO160" s="1482">
        <f t="shared" ref="IO160" si="3432">SUM(IO157:IO159)</f>
        <v>1493865.7107778825</v>
      </c>
      <c r="IP160" s="1482">
        <f t="shared" ref="IP160" si="3433">SUM(IP157:IP159)</f>
        <v>1523743.024993442</v>
      </c>
      <c r="IQ160" s="1482">
        <f t="shared" ref="IQ160" si="3434">SUM(IQ157:IQ159)</f>
        <v>1554217.885493312</v>
      </c>
      <c r="IR160" s="1482">
        <f t="shared" ref="IR160" si="3435">SUM(IR157:IR159)</f>
        <v>1585302.243203178</v>
      </c>
      <c r="IS160" s="1482">
        <f t="shared" ref="IS160" si="3436">SUM(IS157:IS159)</f>
        <v>1617008.2880672403</v>
      </c>
      <c r="IT160" s="1482">
        <f t="shared" ref="IT160" si="3437">SUM(IT157:IT159)</f>
        <v>1649348.4538285881</v>
      </c>
      <c r="IU160" s="1482">
        <f t="shared" ref="IU160" si="3438">SUM(IU157:IU159)</f>
        <v>1682335.4229051583</v>
      </c>
      <c r="IV160" s="1482">
        <f t="shared" ref="IV160" si="3439">SUM(IV157:IV159)</f>
        <v>1715982.1313632615</v>
      </c>
      <c r="IW160" s="1482">
        <f t="shared" ref="IW160" si="3440">SUM(IW157:IW159)</f>
        <v>1750301.7739905268</v>
      </c>
      <c r="IX160" s="1482">
        <f t="shared" ref="IX160" si="3441">SUM(IX157:IX159)</f>
        <v>0</v>
      </c>
    </row>
    <row r="161" spans="2:259" x14ac:dyDescent="0.3">
      <c r="C161" s="279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82"/>
      <c r="Y161" s="279"/>
      <c r="Z161" s="27"/>
      <c r="AA161" s="27"/>
      <c r="AB161" s="27"/>
      <c r="AC161" s="27"/>
      <c r="AF161" s="582"/>
      <c r="ID161" s="279"/>
      <c r="IE161" s="27"/>
      <c r="IF161" s="27"/>
      <c r="IG161" s="1116"/>
      <c r="IH161" s="608">
        <f>+IH160-IG160</f>
        <v>25500</v>
      </c>
      <c r="II161" s="608">
        <f>+II160-IH160</f>
        <v>26010</v>
      </c>
      <c r="IJ161" s="27"/>
      <c r="IK161" s="27"/>
      <c r="IL161" s="27"/>
      <c r="IM161" s="27"/>
      <c r="IN161" s="27"/>
      <c r="IO161" s="27"/>
      <c r="IP161" s="27"/>
      <c r="IQ161" s="27"/>
      <c r="IR161" s="27"/>
      <c r="IS161" s="27"/>
      <c r="IT161" s="27"/>
      <c r="IU161" s="27"/>
      <c r="IV161" s="27"/>
      <c r="IW161" s="27"/>
      <c r="IX161" s="282"/>
    </row>
    <row r="162" spans="2:259" x14ac:dyDescent="0.3">
      <c r="C162" s="403" t="str">
        <f>C141</f>
        <v xml:space="preserve"> Capacity Management(Variable)</v>
      </c>
      <c r="D162" s="308" t="s">
        <v>337</v>
      </c>
      <c r="E162" s="307"/>
      <c r="F162" s="307"/>
      <c r="G162" s="307"/>
      <c r="H162" s="307"/>
      <c r="I162" s="307"/>
      <c r="J162" s="307"/>
      <c r="K162" s="307"/>
      <c r="L162" s="307"/>
      <c r="M162" s="307"/>
      <c r="N162" s="307"/>
      <c r="O162" s="307"/>
      <c r="P162" s="307"/>
      <c r="Q162" s="307"/>
      <c r="R162" s="307"/>
      <c r="S162" s="307"/>
      <c r="T162" s="307"/>
      <c r="U162" s="307"/>
      <c r="V162" s="307"/>
      <c r="W162" s="392"/>
      <c r="Y162" s="403" t="s">
        <v>211</v>
      </c>
      <c r="Z162" s="308" t="s">
        <v>337</v>
      </c>
      <c r="AA162" s="307"/>
      <c r="AB162" s="307"/>
      <c r="AC162" s="307"/>
      <c r="AD162" s="307"/>
      <c r="AE162" s="307"/>
      <c r="AF162" s="307"/>
      <c r="AG162" s="307"/>
      <c r="AH162" s="307"/>
      <c r="AI162" s="307"/>
      <c r="AJ162" s="307"/>
      <c r="AK162" s="307"/>
      <c r="AL162" s="307"/>
      <c r="AM162" s="307"/>
      <c r="AN162" s="307"/>
      <c r="AO162" s="307"/>
      <c r="AP162" s="307"/>
      <c r="AQ162" s="307"/>
      <c r="AR162" s="307"/>
      <c r="AS162" s="307"/>
      <c r="AT162" s="307"/>
      <c r="AU162" s="307"/>
      <c r="AV162" s="307"/>
      <c r="AW162" s="307"/>
      <c r="AX162" s="307"/>
      <c r="AY162" s="307"/>
      <c r="AZ162" s="307"/>
      <c r="BA162" s="307"/>
      <c r="BB162" s="307"/>
      <c r="BC162" s="307"/>
      <c r="BD162" s="307"/>
      <c r="BE162" s="307"/>
      <c r="BF162" s="307"/>
      <c r="BG162" s="307"/>
      <c r="BH162" s="307"/>
      <c r="BI162" s="307"/>
      <c r="BJ162" s="307"/>
      <c r="BK162" s="307"/>
      <c r="BL162" s="307"/>
      <c r="BM162" s="307"/>
      <c r="BN162" s="307"/>
      <c r="BO162" s="307"/>
      <c r="BP162" s="307"/>
      <c r="BQ162" s="307"/>
      <c r="BR162" s="307"/>
      <c r="BS162" s="307"/>
      <c r="BT162" s="307"/>
      <c r="BU162" s="307"/>
      <c r="BV162" s="307"/>
      <c r="BW162" s="307"/>
      <c r="BX162" s="307"/>
      <c r="BY162" s="307"/>
      <c r="BZ162" s="307"/>
      <c r="CA162" s="307"/>
      <c r="CB162" s="307"/>
      <c r="CC162" s="307"/>
      <c r="CD162" s="307"/>
      <c r="CE162" s="307"/>
      <c r="CF162" s="307"/>
      <c r="CG162" s="307"/>
      <c r="CH162" s="307"/>
      <c r="CI162" s="307"/>
      <c r="CJ162" s="307"/>
      <c r="CK162" s="307"/>
      <c r="CL162" s="307"/>
      <c r="CM162" s="307"/>
      <c r="CN162" s="307"/>
      <c r="CO162" s="307"/>
      <c r="CP162" s="307"/>
      <c r="CQ162" s="307"/>
      <c r="CR162" s="307"/>
      <c r="CS162" s="307"/>
      <c r="CT162" s="307"/>
      <c r="CU162" s="307"/>
      <c r="CV162" s="307"/>
      <c r="CW162" s="307"/>
      <c r="CX162" s="307"/>
      <c r="CY162" s="307"/>
      <c r="CZ162" s="307"/>
      <c r="DA162" s="307"/>
      <c r="DB162" s="307"/>
      <c r="DC162" s="307"/>
      <c r="DD162" s="307"/>
      <c r="DE162" s="307"/>
      <c r="DF162" s="307"/>
      <c r="DG162" s="307"/>
      <c r="DH162" s="307"/>
      <c r="DI162" s="307"/>
      <c r="DJ162" s="307"/>
      <c r="DK162" s="307"/>
      <c r="DL162" s="307"/>
      <c r="DM162" s="307"/>
      <c r="DN162" s="307"/>
      <c r="DO162" s="307"/>
      <c r="DP162" s="307"/>
      <c r="DQ162" s="307"/>
      <c r="DR162" s="307"/>
      <c r="DS162" s="307"/>
      <c r="DT162" s="307"/>
      <c r="DU162" s="307"/>
      <c r="DV162" s="307"/>
      <c r="DW162" s="307"/>
      <c r="DX162" s="307"/>
      <c r="DY162" s="307"/>
      <c r="DZ162" s="307"/>
      <c r="EA162" s="307"/>
      <c r="EB162" s="307"/>
      <c r="EC162" s="307"/>
      <c r="ED162" s="307"/>
      <c r="EE162" s="307"/>
      <c r="EF162" s="307"/>
      <c r="EG162" s="307"/>
      <c r="EH162" s="307"/>
      <c r="EI162" s="307"/>
      <c r="EJ162" s="307"/>
      <c r="EK162" s="307"/>
      <c r="EL162" s="307"/>
      <c r="EM162" s="307"/>
      <c r="EN162" s="307"/>
      <c r="EO162" s="307"/>
      <c r="EP162" s="307"/>
      <c r="EQ162" s="307"/>
      <c r="ER162" s="307"/>
      <c r="ES162" s="307"/>
      <c r="ET162" s="307"/>
      <c r="EU162" s="307"/>
      <c r="EV162" s="307"/>
      <c r="EW162" s="307"/>
      <c r="EX162" s="307"/>
      <c r="EY162" s="307"/>
      <c r="EZ162" s="307"/>
      <c r="FA162" s="307"/>
      <c r="FB162" s="307"/>
      <c r="FC162" s="307"/>
      <c r="FD162" s="307"/>
      <c r="FE162" s="307"/>
      <c r="FF162" s="307"/>
      <c r="FG162" s="307"/>
      <c r="FH162" s="307"/>
      <c r="FI162" s="307"/>
      <c r="FJ162" s="307"/>
      <c r="FK162" s="307"/>
      <c r="FL162" s="307"/>
      <c r="FM162" s="307"/>
      <c r="FN162" s="307"/>
      <c r="FO162" s="307"/>
      <c r="FP162" s="307"/>
      <c r="FQ162" s="307"/>
      <c r="FR162" s="307"/>
      <c r="FS162" s="307"/>
      <c r="FT162" s="307"/>
      <c r="FU162" s="307"/>
      <c r="FV162" s="307"/>
      <c r="FW162" s="307"/>
      <c r="FX162" s="307"/>
      <c r="FY162" s="307"/>
      <c r="FZ162" s="307"/>
      <c r="GA162" s="307"/>
      <c r="GB162" s="307"/>
      <c r="GC162" s="307"/>
      <c r="GD162" s="307"/>
      <c r="GE162" s="307"/>
      <c r="GF162" s="307"/>
      <c r="GG162" s="307"/>
      <c r="GH162" s="307"/>
      <c r="GI162" s="307"/>
      <c r="GJ162" s="307"/>
      <c r="GK162" s="307"/>
      <c r="GL162" s="307"/>
      <c r="GM162" s="307"/>
      <c r="GN162" s="307"/>
      <c r="GO162" s="307"/>
      <c r="GP162" s="307"/>
      <c r="GQ162" s="307"/>
      <c r="GR162" s="307"/>
      <c r="GS162" s="307"/>
      <c r="GT162" s="307"/>
      <c r="GU162" s="307"/>
      <c r="GV162" s="307"/>
      <c r="GW162" s="307"/>
      <c r="GX162" s="307"/>
      <c r="GY162" s="307"/>
      <c r="GZ162" s="307"/>
      <c r="HA162" s="307"/>
      <c r="HB162" s="307"/>
      <c r="HC162" s="307"/>
      <c r="HD162" s="307"/>
      <c r="HE162" s="307"/>
      <c r="HF162" s="307"/>
      <c r="HG162" s="307"/>
      <c r="HH162" s="307"/>
      <c r="HI162" s="307"/>
      <c r="HJ162" s="307"/>
      <c r="HK162" s="307"/>
      <c r="HL162" s="307"/>
      <c r="HM162" s="307"/>
      <c r="HN162" s="307"/>
      <c r="HO162" s="307"/>
      <c r="HP162" s="307"/>
      <c r="HQ162" s="307"/>
      <c r="HR162" s="307"/>
      <c r="HS162" s="307"/>
      <c r="HT162" s="307"/>
      <c r="HU162" s="307"/>
      <c r="HV162" s="307"/>
      <c r="HW162" s="307"/>
      <c r="HX162" s="307"/>
      <c r="HY162" s="307"/>
      <c r="HZ162" s="307"/>
      <c r="IA162" s="307"/>
      <c r="IB162" s="307"/>
      <c r="ID162" s="403" t="str">
        <f>ID141</f>
        <v xml:space="preserve"> Capacity Management(Variable)</v>
      </c>
      <c r="IE162" s="308" t="s">
        <v>337</v>
      </c>
      <c r="IF162" s="307"/>
      <c r="IG162" s="307"/>
      <c r="IH162" s="307"/>
      <c r="II162" s="307"/>
      <c r="IJ162" s="307"/>
      <c r="IK162" s="307"/>
      <c r="IL162" s="307"/>
      <c r="IM162" s="307"/>
      <c r="IN162" s="307"/>
      <c r="IO162" s="307"/>
      <c r="IP162" s="307"/>
      <c r="IQ162" s="307"/>
      <c r="IR162" s="307"/>
      <c r="IS162" s="307"/>
      <c r="IT162" s="307"/>
      <c r="IU162" s="307"/>
      <c r="IV162" s="307"/>
      <c r="IW162" s="307"/>
      <c r="IX162" s="392"/>
    </row>
    <row r="163" spans="2:259" x14ac:dyDescent="0.3">
      <c r="C163" s="279" t="s">
        <v>330</v>
      </c>
      <c r="D163" s="27"/>
      <c r="E163" s="343"/>
      <c r="F163" s="343">
        <v>0</v>
      </c>
      <c r="G163" s="343">
        <f>F166</f>
        <v>858500</v>
      </c>
      <c r="H163" s="343">
        <f t="shared" ref="H163:W163" si="3442">G166</f>
        <v>884426.69999999925</v>
      </c>
      <c r="I163" s="343">
        <f t="shared" si="3442"/>
        <v>911136.38633999974</v>
      </c>
      <c r="J163" s="343">
        <f t="shared" si="3442"/>
        <v>938652.70520746708</v>
      </c>
      <c r="K163" s="343">
        <f t="shared" si="3442"/>
        <v>967000.01690473221</v>
      </c>
      <c r="L163" s="343">
        <f t="shared" si="3442"/>
        <v>996203.41741525568</v>
      </c>
      <c r="M163" s="343">
        <f t="shared" si="3442"/>
        <v>1026288.7606211957</v>
      </c>
      <c r="N163" s="343">
        <f t="shared" si="3442"/>
        <v>1057282.6811919566</v>
      </c>
      <c r="O163" s="343">
        <f t="shared" si="3442"/>
        <v>1089212.6181639545</v>
      </c>
      <c r="P163" s="343">
        <f t="shared" si="3442"/>
        <v>1122106.8392325062</v>
      </c>
      <c r="Q163" s="343">
        <f t="shared" si="3442"/>
        <v>1155994.4657773282</v>
      </c>
      <c r="R163" s="343">
        <f t="shared" si="3442"/>
        <v>1190905.4986438025</v>
      </c>
      <c r="S163" s="343">
        <f t="shared" si="3442"/>
        <v>1226870.8447028454</v>
      </c>
      <c r="T163" s="343">
        <f t="shared" si="3442"/>
        <v>1261266.4646924511</v>
      </c>
      <c r="U163" s="343">
        <f t="shared" si="3442"/>
        <v>1286491.7939863019</v>
      </c>
      <c r="V163" s="343">
        <f t="shared" si="3442"/>
        <v>1312221.6298660263</v>
      </c>
      <c r="W163" s="393">
        <f t="shared" si="3442"/>
        <v>1338466.0624633487</v>
      </c>
      <c r="Y163" s="279" t="s">
        <v>330</v>
      </c>
      <c r="Z163" s="27"/>
      <c r="AA163" s="343"/>
      <c r="AB163" s="343">
        <v>0</v>
      </c>
      <c r="AC163" s="343">
        <f>AB166</f>
        <v>0</v>
      </c>
      <c r="AD163" s="343">
        <f t="shared" ref="AD163:AG163" si="3443">AC166</f>
        <v>0</v>
      </c>
      <c r="AE163" s="343">
        <f t="shared" si="3443"/>
        <v>0</v>
      </c>
      <c r="AF163" s="343">
        <f t="shared" si="3443"/>
        <v>0</v>
      </c>
      <c r="AG163" s="343">
        <f t="shared" si="3443"/>
        <v>858500</v>
      </c>
      <c r="AH163" s="343">
        <f t="shared" ref="AH163:AM163" si="3444">AG166</f>
        <v>858500</v>
      </c>
      <c r="AI163" s="343">
        <f t="shared" si="3444"/>
        <v>858500</v>
      </c>
      <c r="AJ163" s="343">
        <f t="shared" si="3444"/>
        <v>858500</v>
      </c>
      <c r="AK163" s="343">
        <f t="shared" si="3444"/>
        <v>858500</v>
      </c>
      <c r="AL163" s="343">
        <f t="shared" si="3444"/>
        <v>858500</v>
      </c>
      <c r="AM163" s="343">
        <f t="shared" si="3444"/>
        <v>858500</v>
      </c>
      <c r="AN163" s="343">
        <f t="shared" ref="AN163:CY163" si="3445">AM166</f>
        <v>884426.70000000019</v>
      </c>
      <c r="AO163" s="343">
        <f t="shared" si="3445"/>
        <v>884426.7000000003</v>
      </c>
      <c r="AP163" s="343">
        <f t="shared" si="3445"/>
        <v>884426.7000000003</v>
      </c>
      <c r="AQ163" s="343">
        <f t="shared" si="3445"/>
        <v>884426.7000000003</v>
      </c>
      <c r="AR163" s="343">
        <f t="shared" si="3445"/>
        <v>884426.7000000003</v>
      </c>
      <c r="AS163" s="343">
        <f t="shared" si="3445"/>
        <v>884426.7000000003</v>
      </c>
      <c r="AT163" s="343">
        <f t="shared" si="3445"/>
        <v>884426.7000000003</v>
      </c>
      <c r="AU163" s="343">
        <f t="shared" si="3445"/>
        <v>884426.7000000003</v>
      </c>
      <c r="AV163" s="343">
        <f t="shared" si="3445"/>
        <v>884426.7000000003</v>
      </c>
      <c r="AW163" s="343">
        <f t="shared" si="3445"/>
        <v>884426.7000000003</v>
      </c>
      <c r="AX163" s="343">
        <f t="shared" si="3445"/>
        <v>884426.7000000003</v>
      </c>
      <c r="AY163" s="343">
        <f t="shared" si="3445"/>
        <v>884426.7000000003</v>
      </c>
      <c r="AZ163" s="343">
        <f t="shared" si="3445"/>
        <v>911136.38634000032</v>
      </c>
      <c r="BA163" s="343">
        <f t="shared" si="3445"/>
        <v>911136.38634000043</v>
      </c>
      <c r="BB163" s="343">
        <f t="shared" si="3445"/>
        <v>911136.38634000043</v>
      </c>
      <c r="BC163" s="343">
        <f t="shared" si="3445"/>
        <v>911136.38634000043</v>
      </c>
      <c r="BD163" s="343">
        <f t="shared" si="3445"/>
        <v>911136.38634000043</v>
      </c>
      <c r="BE163" s="343">
        <f t="shared" si="3445"/>
        <v>911136.38634000043</v>
      </c>
      <c r="BF163" s="343">
        <f t="shared" si="3445"/>
        <v>911136.38634000043</v>
      </c>
      <c r="BG163" s="343">
        <f t="shared" si="3445"/>
        <v>911136.38634000043</v>
      </c>
      <c r="BH163" s="343">
        <f t="shared" si="3445"/>
        <v>911136.38634000043</v>
      </c>
      <c r="BI163" s="343">
        <f t="shared" si="3445"/>
        <v>911136.38634000043</v>
      </c>
      <c r="BJ163" s="343">
        <f t="shared" si="3445"/>
        <v>911136.38634000043</v>
      </c>
      <c r="BK163" s="343">
        <f t="shared" si="3445"/>
        <v>911136.38634000043</v>
      </c>
      <c r="BL163" s="343">
        <f t="shared" si="3445"/>
        <v>938652.70520746871</v>
      </c>
      <c r="BM163" s="343">
        <f t="shared" si="3445"/>
        <v>938652.70520746883</v>
      </c>
      <c r="BN163" s="343">
        <f t="shared" si="3445"/>
        <v>938652.70520746883</v>
      </c>
      <c r="BO163" s="343">
        <f t="shared" si="3445"/>
        <v>938652.70520746883</v>
      </c>
      <c r="BP163" s="343">
        <f t="shared" si="3445"/>
        <v>938652.70520746883</v>
      </c>
      <c r="BQ163" s="343">
        <f t="shared" si="3445"/>
        <v>938652.70520746883</v>
      </c>
      <c r="BR163" s="343">
        <f t="shared" si="3445"/>
        <v>938652.70520746883</v>
      </c>
      <c r="BS163" s="343">
        <f t="shared" si="3445"/>
        <v>938652.70520746883</v>
      </c>
      <c r="BT163" s="343">
        <f t="shared" si="3445"/>
        <v>938652.70520746883</v>
      </c>
      <c r="BU163" s="343">
        <f t="shared" si="3445"/>
        <v>938652.70520746883</v>
      </c>
      <c r="BV163" s="343">
        <f t="shared" si="3445"/>
        <v>938652.70520746883</v>
      </c>
      <c r="BW163" s="343">
        <f t="shared" si="3445"/>
        <v>938652.70520746883</v>
      </c>
      <c r="BX163" s="343">
        <f t="shared" si="3445"/>
        <v>967000.01690473442</v>
      </c>
      <c r="BY163" s="343">
        <f t="shared" si="3445"/>
        <v>967000.01690473454</v>
      </c>
      <c r="BZ163" s="343">
        <f t="shared" si="3445"/>
        <v>967000.01690473454</v>
      </c>
      <c r="CA163" s="343">
        <f t="shared" si="3445"/>
        <v>967000.01690473454</v>
      </c>
      <c r="CB163" s="343">
        <f t="shared" si="3445"/>
        <v>967000.01690473454</v>
      </c>
      <c r="CC163" s="343">
        <f t="shared" si="3445"/>
        <v>967000.01690473454</v>
      </c>
      <c r="CD163" s="343">
        <f t="shared" si="3445"/>
        <v>967000.01690473454</v>
      </c>
      <c r="CE163" s="343">
        <f t="shared" si="3445"/>
        <v>967000.01690473454</v>
      </c>
      <c r="CF163" s="343">
        <f t="shared" si="3445"/>
        <v>967000.01690473454</v>
      </c>
      <c r="CG163" s="343">
        <f t="shared" si="3445"/>
        <v>967000.01690473454</v>
      </c>
      <c r="CH163" s="343">
        <f t="shared" si="3445"/>
        <v>967000.01690473454</v>
      </c>
      <c r="CI163" s="343">
        <f t="shared" si="3445"/>
        <v>967000.01690473454</v>
      </c>
      <c r="CJ163" s="343">
        <f t="shared" si="3445"/>
        <v>996203.41741525754</v>
      </c>
      <c r="CK163" s="343">
        <f t="shared" si="3445"/>
        <v>996203.41741525743</v>
      </c>
      <c r="CL163" s="343">
        <f t="shared" si="3445"/>
        <v>996203.41741525743</v>
      </c>
      <c r="CM163" s="343">
        <f t="shared" si="3445"/>
        <v>996203.41741525743</v>
      </c>
      <c r="CN163" s="343">
        <f t="shared" si="3445"/>
        <v>996203.41741525743</v>
      </c>
      <c r="CO163" s="343">
        <f t="shared" si="3445"/>
        <v>996203.41741525743</v>
      </c>
      <c r="CP163" s="343">
        <f t="shared" si="3445"/>
        <v>996203.41741525743</v>
      </c>
      <c r="CQ163" s="343">
        <f t="shared" si="3445"/>
        <v>996203.41741525743</v>
      </c>
      <c r="CR163" s="343">
        <f t="shared" si="3445"/>
        <v>996203.41741525743</v>
      </c>
      <c r="CS163" s="343">
        <f t="shared" si="3445"/>
        <v>996203.41741525743</v>
      </c>
      <c r="CT163" s="343">
        <f t="shared" si="3445"/>
        <v>996203.41741525743</v>
      </c>
      <c r="CU163" s="343">
        <f t="shared" si="3445"/>
        <v>996203.41741525743</v>
      </c>
      <c r="CV163" s="343">
        <f t="shared" si="3445"/>
        <v>1026288.7606211983</v>
      </c>
      <c r="CW163" s="343">
        <f t="shared" si="3445"/>
        <v>1026288.7606211985</v>
      </c>
      <c r="CX163" s="343">
        <f t="shared" si="3445"/>
        <v>1026288.7606211985</v>
      </c>
      <c r="CY163" s="343">
        <f t="shared" si="3445"/>
        <v>1026288.7606211985</v>
      </c>
      <c r="CZ163" s="343">
        <f t="shared" ref="CZ163:FK163" si="3446">CY166</f>
        <v>1026288.7606211985</v>
      </c>
      <c r="DA163" s="343">
        <f t="shared" si="3446"/>
        <v>1026288.7606211985</v>
      </c>
      <c r="DB163" s="343">
        <f t="shared" si="3446"/>
        <v>1026288.7606211985</v>
      </c>
      <c r="DC163" s="343">
        <f t="shared" si="3446"/>
        <v>1026288.7606211985</v>
      </c>
      <c r="DD163" s="343">
        <f t="shared" si="3446"/>
        <v>1026288.7606211985</v>
      </c>
      <c r="DE163" s="343">
        <f t="shared" si="3446"/>
        <v>1026288.7606211985</v>
      </c>
      <c r="DF163" s="343">
        <f t="shared" si="3446"/>
        <v>1026288.7606211985</v>
      </c>
      <c r="DG163" s="343">
        <f t="shared" si="3446"/>
        <v>1026288.7606211985</v>
      </c>
      <c r="DH163" s="343">
        <f t="shared" si="3446"/>
        <v>1057282.6811919585</v>
      </c>
      <c r="DI163" s="343">
        <f t="shared" si="3446"/>
        <v>1057282.6811919585</v>
      </c>
      <c r="DJ163" s="343">
        <f t="shared" si="3446"/>
        <v>1057282.6811919585</v>
      </c>
      <c r="DK163" s="343">
        <f t="shared" si="3446"/>
        <v>1057282.6811919585</v>
      </c>
      <c r="DL163" s="343">
        <f t="shared" si="3446"/>
        <v>1057282.6811919585</v>
      </c>
      <c r="DM163" s="343">
        <f t="shared" si="3446"/>
        <v>1057282.6811919585</v>
      </c>
      <c r="DN163" s="343">
        <f t="shared" si="3446"/>
        <v>1057282.6811919585</v>
      </c>
      <c r="DO163" s="343">
        <f t="shared" si="3446"/>
        <v>1057282.6811919585</v>
      </c>
      <c r="DP163" s="343">
        <f t="shared" si="3446"/>
        <v>1057282.6811919585</v>
      </c>
      <c r="DQ163" s="343">
        <f t="shared" si="3446"/>
        <v>1057282.6811919585</v>
      </c>
      <c r="DR163" s="343">
        <f t="shared" si="3446"/>
        <v>1057282.6811919585</v>
      </c>
      <c r="DS163" s="343">
        <f t="shared" si="3446"/>
        <v>1057282.6811919585</v>
      </c>
      <c r="DT163" s="343">
        <f t="shared" si="3446"/>
        <v>1089212.6181639554</v>
      </c>
      <c r="DU163" s="343">
        <f t="shared" si="3446"/>
        <v>1089212.6181639552</v>
      </c>
      <c r="DV163" s="343">
        <f t="shared" si="3446"/>
        <v>1089212.6181639552</v>
      </c>
      <c r="DW163" s="343">
        <f t="shared" si="3446"/>
        <v>1089212.6181639552</v>
      </c>
      <c r="DX163" s="343">
        <f t="shared" si="3446"/>
        <v>1089212.6181639552</v>
      </c>
      <c r="DY163" s="343">
        <f t="shared" si="3446"/>
        <v>1089212.6181639552</v>
      </c>
      <c r="DZ163" s="343">
        <f t="shared" si="3446"/>
        <v>1089212.6181639552</v>
      </c>
      <c r="EA163" s="343">
        <f t="shared" si="3446"/>
        <v>1089212.6181639552</v>
      </c>
      <c r="EB163" s="343">
        <f t="shared" si="3446"/>
        <v>1089212.6181639552</v>
      </c>
      <c r="EC163" s="343">
        <f t="shared" si="3446"/>
        <v>1089212.6181639552</v>
      </c>
      <c r="ED163" s="343">
        <f t="shared" si="3446"/>
        <v>1089212.6181639552</v>
      </c>
      <c r="EE163" s="343">
        <f t="shared" si="3446"/>
        <v>1089212.6181639552</v>
      </c>
      <c r="EF163" s="343">
        <f t="shared" si="3446"/>
        <v>1122106.8392325069</v>
      </c>
      <c r="EG163" s="343">
        <f t="shared" si="3446"/>
        <v>1122106.8392325072</v>
      </c>
      <c r="EH163" s="343">
        <f t="shared" si="3446"/>
        <v>1122106.8392325072</v>
      </c>
      <c r="EI163" s="343">
        <f t="shared" si="3446"/>
        <v>1122106.8392325072</v>
      </c>
      <c r="EJ163" s="343">
        <f t="shared" si="3446"/>
        <v>1122106.8392325072</v>
      </c>
      <c r="EK163" s="343">
        <f t="shared" si="3446"/>
        <v>1122106.8392325072</v>
      </c>
      <c r="EL163" s="343">
        <f t="shared" si="3446"/>
        <v>1122106.8392325072</v>
      </c>
      <c r="EM163" s="343">
        <f t="shared" si="3446"/>
        <v>1122106.8392325072</v>
      </c>
      <c r="EN163" s="343">
        <f t="shared" si="3446"/>
        <v>1122106.8392325072</v>
      </c>
      <c r="EO163" s="343">
        <f t="shared" si="3446"/>
        <v>1122106.8392325072</v>
      </c>
      <c r="EP163" s="343">
        <f t="shared" si="3446"/>
        <v>1122106.8392325072</v>
      </c>
      <c r="EQ163" s="343">
        <f t="shared" si="3446"/>
        <v>1122106.8392325072</v>
      </c>
      <c r="ER163" s="343">
        <f t="shared" si="3446"/>
        <v>1155994.4657773287</v>
      </c>
      <c r="ES163" s="343">
        <f t="shared" si="3446"/>
        <v>1155994.4657773287</v>
      </c>
      <c r="ET163" s="343">
        <f t="shared" si="3446"/>
        <v>1155994.4657773287</v>
      </c>
      <c r="EU163" s="343">
        <f t="shared" si="3446"/>
        <v>1155994.4657773287</v>
      </c>
      <c r="EV163" s="343">
        <f t="shared" si="3446"/>
        <v>1155994.4657773287</v>
      </c>
      <c r="EW163" s="343">
        <f t="shared" si="3446"/>
        <v>1155994.4657773287</v>
      </c>
      <c r="EX163" s="343">
        <f t="shared" si="3446"/>
        <v>1155994.4657773287</v>
      </c>
      <c r="EY163" s="343">
        <f t="shared" si="3446"/>
        <v>1155994.4657773287</v>
      </c>
      <c r="EZ163" s="343">
        <f t="shared" si="3446"/>
        <v>1155994.4657773287</v>
      </c>
      <c r="FA163" s="343">
        <f t="shared" si="3446"/>
        <v>1155994.4657773287</v>
      </c>
      <c r="FB163" s="343">
        <f t="shared" si="3446"/>
        <v>1155994.4657773287</v>
      </c>
      <c r="FC163" s="343">
        <f t="shared" si="3446"/>
        <v>1155994.4657773287</v>
      </c>
      <c r="FD163" s="343">
        <f t="shared" si="3446"/>
        <v>1190905.4986438039</v>
      </c>
      <c r="FE163" s="343">
        <f t="shared" si="3446"/>
        <v>1190905.4986438039</v>
      </c>
      <c r="FF163" s="343">
        <f t="shared" si="3446"/>
        <v>1190905.4986438039</v>
      </c>
      <c r="FG163" s="343">
        <f t="shared" si="3446"/>
        <v>1190905.4986438039</v>
      </c>
      <c r="FH163" s="343">
        <f t="shared" si="3446"/>
        <v>1190905.4986438039</v>
      </c>
      <c r="FI163" s="343">
        <f t="shared" si="3446"/>
        <v>1190905.4986438039</v>
      </c>
      <c r="FJ163" s="343">
        <f t="shared" si="3446"/>
        <v>1190905.4986438039</v>
      </c>
      <c r="FK163" s="343">
        <f t="shared" si="3446"/>
        <v>1190905.4986438039</v>
      </c>
      <c r="FL163" s="343">
        <f t="shared" ref="FL163:HW163" si="3447">FK166</f>
        <v>1190905.4986438039</v>
      </c>
      <c r="FM163" s="343">
        <f t="shared" si="3447"/>
        <v>1190905.4986438039</v>
      </c>
      <c r="FN163" s="343">
        <f t="shared" si="3447"/>
        <v>1190905.4986438039</v>
      </c>
      <c r="FO163" s="343">
        <f t="shared" si="3447"/>
        <v>1190905.4986438039</v>
      </c>
      <c r="FP163" s="343">
        <f t="shared" si="3447"/>
        <v>1226870.8447028468</v>
      </c>
      <c r="FQ163" s="343">
        <f t="shared" si="3447"/>
        <v>1226870.8447028466</v>
      </c>
      <c r="FR163" s="343">
        <f t="shared" si="3447"/>
        <v>1226870.8447028466</v>
      </c>
      <c r="FS163" s="343">
        <f t="shared" si="3447"/>
        <v>1226870.8447028466</v>
      </c>
      <c r="FT163" s="343">
        <f t="shared" si="3447"/>
        <v>1226870.8447028466</v>
      </c>
      <c r="FU163" s="343">
        <f t="shared" si="3447"/>
        <v>1226870.8447028466</v>
      </c>
      <c r="FV163" s="343">
        <f t="shared" si="3447"/>
        <v>1226870.8447028466</v>
      </c>
      <c r="FW163" s="343">
        <f t="shared" si="3447"/>
        <v>1226870.8447028466</v>
      </c>
      <c r="FX163" s="343">
        <f t="shared" si="3447"/>
        <v>1226870.8447028466</v>
      </c>
      <c r="FY163" s="343">
        <f t="shared" si="3447"/>
        <v>1226870.8447028466</v>
      </c>
      <c r="FZ163" s="343">
        <f t="shared" si="3447"/>
        <v>1226870.8447028466</v>
      </c>
      <c r="GA163" s="343">
        <f t="shared" si="3447"/>
        <v>1226870.8447028466</v>
      </c>
      <c r="GB163" s="343">
        <f t="shared" si="3447"/>
        <v>1261266.4646924518</v>
      </c>
      <c r="GC163" s="343">
        <f t="shared" si="3447"/>
        <v>1261266.4646924518</v>
      </c>
      <c r="GD163" s="343">
        <f t="shared" si="3447"/>
        <v>1261266.4646924518</v>
      </c>
      <c r="GE163" s="343">
        <f t="shared" si="3447"/>
        <v>1261266.4646924518</v>
      </c>
      <c r="GF163" s="343">
        <f t="shared" si="3447"/>
        <v>1261266.4646924518</v>
      </c>
      <c r="GG163" s="343">
        <f t="shared" si="3447"/>
        <v>1261266.4646924518</v>
      </c>
      <c r="GH163" s="343">
        <f t="shared" si="3447"/>
        <v>1261266.4646924518</v>
      </c>
      <c r="GI163" s="343">
        <f t="shared" si="3447"/>
        <v>1261266.4646924518</v>
      </c>
      <c r="GJ163" s="343">
        <f t="shared" si="3447"/>
        <v>1261266.4646924518</v>
      </c>
      <c r="GK163" s="343">
        <f t="shared" si="3447"/>
        <v>1261266.4646924518</v>
      </c>
      <c r="GL163" s="343">
        <f t="shared" si="3447"/>
        <v>1261266.4646924518</v>
      </c>
      <c r="GM163" s="343">
        <f t="shared" si="3447"/>
        <v>1261266.4646924518</v>
      </c>
      <c r="GN163" s="343">
        <f t="shared" si="3447"/>
        <v>1286491.7939863007</v>
      </c>
      <c r="GO163" s="343">
        <f t="shared" si="3447"/>
        <v>1286491.7939863007</v>
      </c>
      <c r="GP163" s="343">
        <f t="shared" si="3447"/>
        <v>1286491.7939863007</v>
      </c>
      <c r="GQ163" s="343">
        <f t="shared" si="3447"/>
        <v>1286491.7939863007</v>
      </c>
      <c r="GR163" s="343">
        <f t="shared" si="3447"/>
        <v>1286491.7939863007</v>
      </c>
      <c r="GS163" s="343">
        <f t="shared" si="3447"/>
        <v>1286491.7939863007</v>
      </c>
      <c r="GT163" s="343">
        <f t="shared" si="3447"/>
        <v>1286491.7939863007</v>
      </c>
      <c r="GU163" s="343">
        <f t="shared" si="3447"/>
        <v>1286491.7939863007</v>
      </c>
      <c r="GV163" s="343">
        <f t="shared" si="3447"/>
        <v>1286491.7939863007</v>
      </c>
      <c r="GW163" s="343">
        <f t="shared" si="3447"/>
        <v>1286491.7939863007</v>
      </c>
      <c r="GX163" s="343">
        <f t="shared" si="3447"/>
        <v>1286491.7939863007</v>
      </c>
      <c r="GY163" s="343">
        <f t="shared" si="3447"/>
        <v>1286491.7939863007</v>
      </c>
      <c r="GZ163" s="343">
        <f t="shared" si="3447"/>
        <v>1312221.6298660261</v>
      </c>
      <c r="HA163" s="343">
        <f t="shared" si="3447"/>
        <v>1312221.6298660259</v>
      </c>
      <c r="HB163" s="343">
        <f t="shared" si="3447"/>
        <v>1312221.6298660259</v>
      </c>
      <c r="HC163" s="343">
        <f t="shared" si="3447"/>
        <v>1312221.6298660259</v>
      </c>
      <c r="HD163" s="343">
        <f t="shared" si="3447"/>
        <v>1312221.6298660259</v>
      </c>
      <c r="HE163" s="343">
        <f t="shared" si="3447"/>
        <v>1312221.6298660259</v>
      </c>
      <c r="HF163" s="343">
        <f t="shared" si="3447"/>
        <v>1312221.6298660259</v>
      </c>
      <c r="HG163" s="343">
        <f t="shared" si="3447"/>
        <v>1312221.6298660259</v>
      </c>
      <c r="HH163" s="343">
        <f t="shared" si="3447"/>
        <v>1312221.6298660259</v>
      </c>
      <c r="HI163" s="343">
        <f t="shared" si="3447"/>
        <v>1312221.6298660259</v>
      </c>
      <c r="HJ163" s="343">
        <f t="shared" si="3447"/>
        <v>1312221.6298660259</v>
      </c>
      <c r="HK163" s="343">
        <f t="shared" si="3447"/>
        <v>1312221.6298660259</v>
      </c>
      <c r="HL163" s="343">
        <f t="shared" si="3447"/>
        <v>1338466.0624633464</v>
      </c>
      <c r="HM163" s="343">
        <f t="shared" si="3447"/>
        <v>1338466.0624633462</v>
      </c>
      <c r="HN163" s="343">
        <f t="shared" si="3447"/>
        <v>1338466.0624633462</v>
      </c>
      <c r="HO163" s="343">
        <f t="shared" si="3447"/>
        <v>1338466.0624633462</v>
      </c>
      <c r="HP163" s="343">
        <f t="shared" si="3447"/>
        <v>1338466.0624633462</v>
      </c>
      <c r="HQ163" s="343">
        <f t="shared" si="3447"/>
        <v>1338466.0624633462</v>
      </c>
      <c r="HR163" s="343">
        <f t="shared" si="3447"/>
        <v>1338466.0624633462</v>
      </c>
      <c r="HS163" s="343">
        <f t="shared" si="3447"/>
        <v>1338466.0624633462</v>
      </c>
      <c r="HT163" s="343">
        <f t="shared" si="3447"/>
        <v>1338466.0624633462</v>
      </c>
      <c r="HU163" s="343">
        <f t="shared" si="3447"/>
        <v>1338466.0624633462</v>
      </c>
      <c r="HV163" s="343">
        <f t="shared" si="3447"/>
        <v>1338466.0624633462</v>
      </c>
      <c r="HW163" s="343">
        <f t="shared" si="3447"/>
        <v>1338466.0624633462</v>
      </c>
      <c r="HX163" s="343">
        <f t="shared" ref="HX163:IB163" si="3448">HW166</f>
        <v>1365235.3837126133</v>
      </c>
      <c r="HY163" s="343">
        <f t="shared" si="3448"/>
        <v>1365235.3837126133</v>
      </c>
      <c r="HZ163" s="343">
        <f t="shared" si="3448"/>
        <v>1365235.3837126133</v>
      </c>
      <c r="IA163" s="343">
        <f t="shared" si="3448"/>
        <v>1365235.3837126133</v>
      </c>
      <c r="IB163" s="343">
        <f t="shared" si="3448"/>
        <v>0</v>
      </c>
      <c r="ID163" s="279" t="s">
        <v>330</v>
      </c>
      <c r="IE163" s="27"/>
      <c r="IF163" s="1116">
        <f t="shared" ref="IF163:IX166" si="3449">+SUMIFS($AF163:$IB163,$AF$54:$IB$54,IF$56)</f>
        <v>0</v>
      </c>
      <c r="IG163" s="1484">
        <f>+AF163</f>
        <v>0</v>
      </c>
      <c r="IH163" s="1116">
        <f t="shared" ref="IH163:IX163" si="3450">+IG166</f>
        <v>858500</v>
      </c>
      <c r="II163" s="1116">
        <f t="shared" si="3450"/>
        <v>884426.69999999925</v>
      </c>
      <c r="IJ163" s="1116">
        <f t="shared" si="3450"/>
        <v>911136.38633999974</v>
      </c>
      <c r="IK163" s="1116">
        <f t="shared" si="3450"/>
        <v>938652.70520746708</v>
      </c>
      <c r="IL163" s="1116">
        <f t="shared" si="3450"/>
        <v>967000.01690473408</v>
      </c>
      <c r="IM163" s="1116">
        <f t="shared" si="3450"/>
        <v>996203.41741525754</v>
      </c>
      <c r="IN163" s="1116">
        <f t="shared" si="3450"/>
        <v>1026288.7606211975</v>
      </c>
      <c r="IO163" s="1116">
        <f t="shared" si="3450"/>
        <v>1057282.6811919585</v>
      </c>
      <c r="IP163" s="1116">
        <f t="shared" si="3450"/>
        <v>1089212.6181639563</v>
      </c>
      <c r="IQ163" s="1116">
        <f t="shared" si="3450"/>
        <v>1122106.8392325081</v>
      </c>
      <c r="IR163" s="1116">
        <f t="shared" si="3450"/>
        <v>1155994.4657773301</v>
      </c>
      <c r="IS163" s="1116">
        <f t="shared" si="3450"/>
        <v>1190905.4986438043</v>
      </c>
      <c r="IT163" s="1116">
        <f t="shared" si="3450"/>
        <v>1226870.8447028473</v>
      </c>
      <c r="IU163" s="1116">
        <f t="shared" si="3450"/>
        <v>1261266.4646924529</v>
      </c>
      <c r="IV163" s="1116">
        <f t="shared" si="3450"/>
        <v>1286491.7939863019</v>
      </c>
      <c r="IW163" s="1116">
        <f t="shared" si="3450"/>
        <v>1312221.6298660263</v>
      </c>
      <c r="IX163" s="1480">
        <f t="shared" si="3450"/>
        <v>1338466.0624633487</v>
      </c>
    </row>
    <row r="164" spans="2:259" x14ac:dyDescent="0.3">
      <c r="C164" s="279" t="s">
        <v>331</v>
      </c>
      <c r="D164" s="27"/>
      <c r="E164" s="343"/>
      <c r="F164" s="343">
        <f>F141</f>
        <v>10302000</v>
      </c>
      <c r="G164" s="343">
        <f>G141</f>
        <v>10613120.4</v>
      </c>
      <c r="H164" s="343">
        <f t="shared" ref="H164:W164" si="3451">H141</f>
        <v>10933636.636080001</v>
      </c>
      <c r="I164" s="343">
        <f t="shared" si="3451"/>
        <v>11263832.462489616</v>
      </c>
      <c r="J164" s="343">
        <f t="shared" si="3451"/>
        <v>11604000.202856803</v>
      </c>
      <c r="K164" s="343">
        <f t="shared" si="3451"/>
        <v>11954441.008983079</v>
      </c>
      <c r="L164" s="343">
        <f t="shared" si="3451"/>
        <v>12315465.12745437</v>
      </c>
      <c r="M164" s="343">
        <f t="shared" si="3451"/>
        <v>12687392.174303491</v>
      </c>
      <c r="N164" s="343">
        <f t="shared" si="3451"/>
        <v>13070551.417967455</v>
      </c>
      <c r="O164" s="343">
        <f t="shared" si="3451"/>
        <v>13465282.070790075</v>
      </c>
      <c r="P164" s="343">
        <f t="shared" si="3451"/>
        <v>13871933.589327933</v>
      </c>
      <c r="Q164" s="343">
        <f t="shared" si="3451"/>
        <v>14290865.983725635</v>
      </c>
      <c r="R164" s="343">
        <f t="shared" si="3451"/>
        <v>14722450.136434151</v>
      </c>
      <c r="S164" s="343">
        <f t="shared" si="3451"/>
        <v>15135197.576309415</v>
      </c>
      <c r="T164" s="343">
        <f t="shared" si="3451"/>
        <v>15437901.527835604</v>
      </c>
      <c r="U164" s="343">
        <f t="shared" si="3451"/>
        <v>15746659.558392312</v>
      </c>
      <c r="V164" s="343">
        <f t="shared" si="3451"/>
        <v>16061592.749560161</v>
      </c>
      <c r="W164" s="393">
        <f t="shared" si="3451"/>
        <v>16382824.604551366</v>
      </c>
      <c r="Y164" s="279" t="s">
        <v>331</v>
      </c>
      <c r="Z164" s="27"/>
      <c r="AA164" s="343"/>
      <c r="AB164" s="343">
        <f>AB141</f>
        <v>0</v>
      </c>
      <c r="AC164" s="343">
        <f>AC141</f>
        <v>0</v>
      </c>
      <c r="AD164" s="343">
        <f t="shared" ref="AD164:AG164" si="3452">AD141</f>
        <v>0</v>
      </c>
      <c r="AE164" s="343">
        <f t="shared" si="3452"/>
        <v>0</v>
      </c>
      <c r="AF164" s="343">
        <f t="shared" si="3452"/>
        <v>858500</v>
      </c>
      <c r="AG164" s="343">
        <f t="shared" si="3452"/>
        <v>858500</v>
      </c>
      <c r="AH164" s="343">
        <f t="shared" ref="AH164:AM164" si="3453">AH141</f>
        <v>858500</v>
      </c>
      <c r="AI164" s="343">
        <f t="shared" si="3453"/>
        <v>858500</v>
      </c>
      <c r="AJ164" s="343">
        <f t="shared" si="3453"/>
        <v>858500</v>
      </c>
      <c r="AK164" s="343">
        <f t="shared" si="3453"/>
        <v>858500</v>
      </c>
      <c r="AL164" s="343">
        <f t="shared" si="3453"/>
        <v>858500</v>
      </c>
      <c r="AM164" s="343">
        <f t="shared" si="3453"/>
        <v>884426.70000000007</v>
      </c>
      <c r="AN164" s="343">
        <f t="shared" ref="AN164:CY164" si="3454">AN141</f>
        <v>884426.70000000007</v>
      </c>
      <c r="AO164" s="343">
        <f t="shared" si="3454"/>
        <v>884426.70000000007</v>
      </c>
      <c r="AP164" s="343">
        <f t="shared" si="3454"/>
        <v>884426.70000000007</v>
      </c>
      <c r="AQ164" s="343">
        <f t="shared" si="3454"/>
        <v>884426.70000000007</v>
      </c>
      <c r="AR164" s="343">
        <f t="shared" si="3454"/>
        <v>884426.70000000007</v>
      </c>
      <c r="AS164" s="343">
        <f t="shared" si="3454"/>
        <v>884426.70000000007</v>
      </c>
      <c r="AT164" s="343">
        <f t="shared" si="3454"/>
        <v>884426.70000000007</v>
      </c>
      <c r="AU164" s="343">
        <f t="shared" si="3454"/>
        <v>884426.70000000007</v>
      </c>
      <c r="AV164" s="343">
        <f t="shared" si="3454"/>
        <v>884426.70000000007</v>
      </c>
      <c r="AW164" s="343">
        <f t="shared" si="3454"/>
        <v>884426.70000000007</v>
      </c>
      <c r="AX164" s="343">
        <f t="shared" si="3454"/>
        <v>884426.70000000007</v>
      </c>
      <c r="AY164" s="343">
        <f t="shared" si="3454"/>
        <v>911136.38633999997</v>
      </c>
      <c r="AZ164" s="343">
        <f t="shared" si="3454"/>
        <v>911136.38633999997</v>
      </c>
      <c r="BA164" s="343">
        <f t="shared" si="3454"/>
        <v>911136.38633999997</v>
      </c>
      <c r="BB164" s="343">
        <f t="shared" si="3454"/>
        <v>911136.38633999997</v>
      </c>
      <c r="BC164" s="343">
        <f t="shared" si="3454"/>
        <v>911136.38633999997</v>
      </c>
      <c r="BD164" s="343">
        <f t="shared" si="3454"/>
        <v>911136.38633999997</v>
      </c>
      <c r="BE164" s="343">
        <f t="shared" si="3454"/>
        <v>911136.38633999997</v>
      </c>
      <c r="BF164" s="343">
        <f t="shared" si="3454"/>
        <v>911136.38633999997</v>
      </c>
      <c r="BG164" s="343">
        <f t="shared" si="3454"/>
        <v>911136.38633999997</v>
      </c>
      <c r="BH164" s="343">
        <f t="shared" si="3454"/>
        <v>911136.38633999997</v>
      </c>
      <c r="BI164" s="343">
        <f t="shared" si="3454"/>
        <v>911136.38633999997</v>
      </c>
      <c r="BJ164" s="343">
        <f t="shared" si="3454"/>
        <v>911136.38633999997</v>
      </c>
      <c r="BK164" s="343">
        <f t="shared" si="3454"/>
        <v>938652.70520746813</v>
      </c>
      <c r="BL164" s="343">
        <f t="shared" si="3454"/>
        <v>938652.70520746813</v>
      </c>
      <c r="BM164" s="343">
        <f t="shared" si="3454"/>
        <v>938652.70520746813</v>
      </c>
      <c r="BN164" s="343">
        <f t="shared" si="3454"/>
        <v>938652.70520746813</v>
      </c>
      <c r="BO164" s="343">
        <f t="shared" si="3454"/>
        <v>938652.70520746813</v>
      </c>
      <c r="BP164" s="343">
        <f t="shared" si="3454"/>
        <v>938652.70520746813</v>
      </c>
      <c r="BQ164" s="343">
        <f t="shared" si="3454"/>
        <v>938652.70520746813</v>
      </c>
      <c r="BR164" s="343">
        <f t="shared" si="3454"/>
        <v>938652.70520746813</v>
      </c>
      <c r="BS164" s="343">
        <f t="shared" si="3454"/>
        <v>938652.70520746813</v>
      </c>
      <c r="BT164" s="343">
        <f t="shared" si="3454"/>
        <v>938652.70520746813</v>
      </c>
      <c r="BU164" s="343">
        <f t="shared" si="3454"/>
        <v>938652.70520746813</v>
      </c>
      <c r="BV164" s="343">
        <f t="shared" si="3454"/>
        <v>938652.70520746813</v>
      </c>
      <c r="BW164" s="343">
        <f t="shared" si="3454"/>
        <v>967000.01690473361</v>
      </c>
      <c r="BX164" s="343">
        <f t="shared" si="3454"/>
        <v>967000.01690473361</v>
      </c>
      <c r="BY164" s="343">
        <f t="shared" si="3454"/>
        <v>967000.01690473361</v>
      </c>
      <c r="BZ164" s="343">
        <f t="shared" si="3454"/>
        <v>967000.01690473361</v>
      </c>
      <c r="CA164" s="343">
        <f t="shared" si="3454"/>
        <v>967000.01690473361</v>
      </c>
      <c r="CB164" s="343">
        <f t="shared" si="3454"/>
        <v>967000.01690473361</v>
      </c>
      <c r="CC164" s="343">
        <f t="shared" si="3454"/>
        <v>967000.01690473361</v>
      </c>
      <c r="CD164" s="343">
        <f t="shared" si="3454"/>
        <v>967000.01690473361</v>
      </c>
      <c r="CE164" s="343">
        <f t="shared" si="3454"/>
        <v>967000.01690473361</v>
      </c>
      <c r="CF164" s="343">
        <f t="shared" si="3454"/>
        <v>967000.01690473361</v>
      </c>
      <c r="CG164" s="343">
        <f t="shared" si="3454"/>
        <v>967000.01690473361</v>
      </c>
      <c r="CH164" s="343">
        <f t="shared" si="3454"/>
        <v>967000.01690473361</v>
      </c>
      <c r="CI164" s="343">
        <f t="shared" si="3454"/>
        <v>996203.41741525673</v>
      </c>
      <c r="CJ164" s="343">
        <f t="shared" si="3454"/>
        <v>996203.41741525673</v>
      </c>
      <c r="CK164" s="343">
        <f t="shared" si="3454"/>
        <v>996203.41741525673</v>
      </c>
      <c r="CL164" s="343">
        <f t="shared" si="3454"/>
        <v>996203.41741525673</v>
      </c>
      <c r="CM164" s="343">
        <f t="shared" si="3454"/>
        <v>996203.41741525673</v>
      </c>
      <c r="CN164" s="343">
        <f t="shared" si="3454"/>
        <v>996203.41741525673</v>
      </c>
      <c r="CO164" s="343">
        <f t="shared" si="3454"/>
        <v>996203.41741525673</v>
      </c>
      <c r="CP164" s="343">
        <f t="shared" si="3454"/>
        <v>996203.41741525673</v>
      </c>
      <c r="CQ164" s="343">
        <f t="shared" si="3454"/>
        <v>996203.41741525673</v>
      </c>
      <c r="CR164" s="343">
        <f t="shared" si="3454"/>
        <v>996203.41741525673</v>
      </c>
      <c r="CS164" s="343">
        <f t="shared" si="3454"/>
        <v>996203.41741525673</v>
      </c>
      <c r="CT164" s="343">
        <f t="shared" si="3454"/>
        <v>996203.41741525673</v>
      </c>
      <c r="CU164" s="343">
        <f t="shared" si="3454"/>
        <v>1026288.7606211975</v>
      </c>
      <c r="CV164" s="343">
        <f t="shared" si="3454"/>
        <v>1026288.7606211975</v>
      </c>
      <c r="CW164" s="343">
        <f t="shared" si="3454"/>
        <v>1026288.7606211975</v>
      </c>
      <c r="CX164" s="343">
        <f t="shared" si="3454"/>
        <v>1026288.7606211975</v>
      </c>
      <c r="CY164" s="343">
        <f t="shared" si="3454"/>
        <v>1026288.7606211975</v>
      </c>
      <c r="CZ164" s="343">
        <f t="shared" ref="CZ164:FK164" si="3455">CZ141</f>
        <v>1026288.7606211975</v>
      </c>
      <c r="DA164" s="343">
        <f t="shared" si="3455"/>
        <v>1026288.7606211975</v>
      </c>
      <c r="DB164" s="343">
        <f t="shared" si="3455"/>
        <v>1026288.7606211975</v>
      </c>
      <c r="DC164" s="343">
        <f t="shared" si="3455"/>
        <v>1026288.7606211975</v>
      </c>
      <c r="DD164" s="343">
        <f t="shared" si="3455"/>
        <v>1026288.7606211975</v>
      </c>
      <c r="DE164" s="343">
        <f t="shared" si="3455"/>
        <v>1026288.7606211975</v>
      </c>
      <c r="DF164" s="343">
        <f t="shared" si="3455"/>
        <v>1026288.7606211975</v>
      </c>
      <c r="DG164" s="343">
        <f t="shared" si="3455"/>
        <v>1057282.6811919576</v>
      </c>
      <c r="DH164" s="343">
        <f t="shared" si="3455"/>
        <v>1057282.6811919576</v>
      </c>
      <c r="DI164" s="343">
        <f t="shared" si="3455"/>
        <v>1057282.6811919576</v>
      </c>
      <c r="DJ164" s="343">
        <f t="shared" si="3455"/>
        <v>1057282.6811919576</v>
      </c>
      <c r="DK164" s="343">
        <f t="shared" si="3455"/>
        <v>1057282.6811919576</v>
      </c>
      <c r="DL164" s="343">
        <f t="shared" si="3455"/>
        <v>1057282.6811919576</v>
      </c>
      <c r="DM164" s="343">
        <f t="shared" si="3455"/>
        <v>1057282.6811919576</v>
      </c>
      <c r="DN164" s="343">
        <f t="shared" si="3455"/>
        <v>1057282.6811919576</v>
      </c>
      <c r="DO164" s="343">
        <f t="shared" si="3455"/>
        <v>1057282.6811919576</v>
      </c>
      <c r="DP164" s="343">
        <f t="shared" si="3455"/>
        <v>1057282.6811919576</v>
      </c>
      <c r="DQ164" s="343">
        <f t="shared" si="3455"/>
        <v>1057282.6811919576</v>
      </c>
      <c r="DR164" s="343">
        <f t="shared" si="3455"/>
        <v>1057282.6811919576</v>
      </c>
      <c r="DS164" s="343">
        <f t="shared" si="3455"/>
        <v>1089212.6181639547</v>
      </c>
      <c r="DT164" s="343">
        <f t="shared" si="3455"/>
        <v>1089212.6181639547</v>
      </c>
      <c r="DU164" s="343">
        <f t="shared" si="3455"/>
        <v>1089212.6181639547</v>
      </c>
      <c r="DV164" s="343">
        <f t="shared" si="3455"/>
        <v>1089212.6181639547</v>
      </c>
      <c r="DW164" s="343">
        <f t="shared" si="3455"/>
        <v>1089212.6181639547</v>
      </c>
      <c r="DX164" s="343">
        <f t="shared" si="3455"/>
        <v>1089212.6181639547</v>
      </c>
      <c r="DY164" s="343">
        <f t="shared" si="3455"/>
        <v>1089212.6181639547</v>
      </c>
      <c r="DZ164" s="343">
        <f t="shared" si="3455"/>
        <v>1089212.6181639547</v>
      </c>
      <c r="EA164" s="343">
        <f t="shared" si="3455"/>
        <v>1089212.6181639547</v>
      </c>
      <c r="EB164" s="343">
        <f t="shared" si="3455"/>
        <v>1089212.6181639547</v>
      </c>
      <c r="EC164" s="343">
        <f t="shared" si="3455"/>
        <v>1089212.6181639547</v>
      </c>
      <c r="ED164" s="343">
        <f t="shared" si="3455"/>
        <v>1089212.6181639547</v>
      </c>
      <c r="EE164" s="343">
        <f t="shared" si="3455"/>
        <v>1122106.8392325062</v>
      </c>
      <c r="EF164" s="343">
        <f t="shared" si="3455"/>
        <v>1122106.8392325062</v>
      </c>
      <c r="EG164" s="343">
        <f t="shared" si="3455"/>
        <v>1122106.8392325062</v>
      </c>
      <c r="EH164" s="343">
        <f t="shared" si="3455"/>
        <v>1122106.8392325062</v>
      </c>
      <c r="EI164" s="343">
        <f t="shared" si="3455"/>
        <v>1122106.8392325062</v>
      </c>
      <c r="EJ164" s="343">
        <f t="shared" si="3455"/>
        <v>1122106.8392325062</v>
      </c>
      <c r="EK164" s="343">
        <f t="shared" si="3455"/>
        <v>1122106.8392325062</v>
      </c>
      <c r="EL164" s="343">
        <f t="shared" si="3455"/>
        <v>1122106.8392325062</v>
      </c>
      <c r="EM164" s="343">
        <f t="shared" si="3455"/>
        <v>1122106.8392325062</v>
      </c>
      <c r="EN164" s="343">
        <f t="shared" si="3455"/>
        <v>1122106.8392325062</v>
      </c>
      <c r="EO164" s="343">
        <f t="shared" si="3455"/>
        <v>1122106.8392325062</v>
      </c>
      <c r="EP164" s="343">
        <f t="shared" si="3455"/>
        <v>1122106.8392325062</v>
      </c>
      <c r="EQ164" s="343">
        <f t="shared" si="3455"/>
        <v>1155994.4657773278</v>
      </c>
      <c r="ER164" s="343">
        <f t="shared" si="3455"/>
        <v>1155994.4657773278</v>
      </c>
      <c r="ES164" s="343">
        <f t="shared" si="3455"/>
        <v>1155994.4657773278</v>
      </c>
      <c r="ET164" s="343">
        <f t="shared" si="3455"/>
        <v>1155994.4657773278</v>
      </c>
      <c r="EU164" s="343">
        <f t="shared" si="3455"/>
        <v>1155994.4657773278</v>
      </c>
      <c r="EV164" s="343">
        <f t="shared" si="3455"/>
        <v>1155994.4657773278</v>
      </c>
      <c r="EW164" s="343">
        <f t="shared" si="3455"/>
        <v>1155994.4657773278</v>
      </c>
      <c r="EX164" s="343">
        <f t="shared" si="3455"/>
        <v>1155994.4657773278</v>
      </c>
      <c r="EY164" s="343">
        <f t="shared" si="3455"/>
        <v>1155994.4657773278</v>
      </c>
      <c r="EZ164" s="343">
        <f t="shared" si="3455"/>
        <v>1155994.4657773278</v>
      </c>
      <c r="FA164" s="343">
        <f t="shared" si="3455"/>
        <v>1155994.4657773278</v>
      </c>
      <c r="FB164" s="343">
        <f t="shared" si="3455"/>
        <v>1155994.4657773278</v>
      </c>
      <c r="FC164" s="343">
        <f t="shared" si="3455"/>
        <v>1190905.4986438029</v>
      </c>
      <c r="FD164" s="343">
        <f t="shared" si="3455"/>
        <v>1190905.4986438029</v>
      </c>
      <c r="FE164" s="343">
        <f t="shared" si="3455"/>
        <v>1190905.4986438029</v>
      </c>
      <c r="FF164" s="343">
        <f t="shared" si="3455"/>
        <v>1190905.4986438029</v>
      </c>
      <c r="FG164" s="343">
        <f t="shared" si="3455"/>
        <v>1190905.4986438029</v>
      </c>
      <c r="FH164" s="343">
        <f t="shared" si="3455"/>
        <v>1190905.4986438029</v>
      </c>
      <c r="FI164" s="343">
        <f t="shared" si="3455"/>
        <v>1190905.4986438029</v>
      </c>
      <c r="FJ164" s="343">
        <f t="shared" si="3455"/>
        <v>1190905.4986438029</v>
      </c>
      <c r="FK164" s="343">
        <f t="shared" si="3455"/>
        <v>1190905.4986438029</v>
      </c>
      <c r="FL164" s="343">
        <f t="shared" ref="FL164:HW164" si="3456">FL141</f>
        <v>1190905.4986438029</v>
      </c>
      <c r="FM164" s="343">
        <f t="shared" si="3456"/>
        <v>1190905.4986438029</v>
      </c>
      <c r="FN164" s="343">
        <f t="shared" si="3456"/>
        <v>1190905.4986438029</v>
      </c>
      <c r="FO164" s="343">
        <f t="shared" si="3456"/>
        <v>1226870.8447028461</v>
      </c>
      <c r="FP164" s="343">
        <f t="shared" si="3456"/>
        <v>1226870.8447028461</v>
      </c>
      <c r="FQ164" s="343">
        <f t="shared" si="3456"/>
        <v>1226870.8447028461</v>
      </c>
      <c r="FR164" s="343">
        <f t="shared" si="3456"/>
        <v>1226870.8447028461</v>
      </c>
      <c r="FS164" s="343">
        <f t="shared" si="3456"/>
        <v>1226870.8447028461</v>
      </c>
      <c r="FT164" s="343">
        <f t="shared" si="3456"/>
        <v>1226870.8447028461</v>
      </c>
      <c r="FU164" s="343">
        <f t="shared" si="3456"/>
        <v>1226870.8447028461</v>
      </c>
      <c r="FV164" s="343">
        <f t="shared" si="3456"/>
        <v>1226870.8447028461</v>
      </c>
      <c r="FW164" s="343">
        <f t="shared" si="3456"/>
        <v>1226870.8447028461</v>
      </c>
      <c r="FX164" s="343">
        <f t="shared" si="3456"/>
        <v>1226870.8447028461</v>
      </c>
      <c r="FY164" s="343">
        <f t="shared" si="3456"/>
        <v>1226870.8447028461</v>
      </c>
      <c r="FZ164" s="343">
        <f t="shared" si="3456"/>
        <v>1226870.8447028461</v>
      </c>
      <c r="GA164" s="343">
        <f t="shared" si="3456"/>
        <v>1261266.4646924513</v>
      </c>
      <c r="GB164" s="343">
        <f t="shared" si="3456"/>
        <v>1261266.4646924513</v>
      </c>
      <c r="GC164" s="343">
        <f t="shared" si="3456"/>
        <v>1261266.4646924513</v>
      </c>
      <c r="GD164" s="343">
        <f t="shared" si="3456"/>
        <v>1261266.4646924513</v>
      </c>
      <c r="GE164" s="343">
        <f t="shared" si="3456"/>
        <v>1261266.4646924513</v>
      </c>
      <c r="GF164" s="343">
        <f t="shared" si="3456"/>
        <v>1261266.4646924513</v>
      </c>
      <c r="GG164" s="343">
        <f t="shared" si="3456"/>
        <v>1261266.4646924513</v>
      </c>
      <c r="GH164" s="343">
        <f t="shared" si="3456"/>
        <v>1261266.4646924513</v>
      </c>
      <c r="GI164" s="343">
        <f t="shared" si="3456"/>
        <v>1261266.4646924513</v>
      </c>
      <c r="GJ164" s="343">
        <f t="shared" si="3456"/>
        <v>1261266.4646924513</v>
      </c>
      <c r="GK164" s="343">
        <f t="shared" si="3456"/>
        <v>1261266.4646924513</v>
      </c>
      <c r="GL164" s="343">
        <f t="shared" si="3456"/>
        <v>1261266.4646924513</v>
      </c>
      <c r="GM164" s="343">
        <f t="shared" si="3456"/>
        <v>1286491.7939863002</v>
      </c>
      <c r="GN164" s="343">
        <f t="shared" si="3456"/>
        <v>1286491.7939863002</v>
      </c>
      <c r="GO164" s="343">
        <f t="shared" si="3456"/>
        <v>1286491.7939863002</v>
      </c>
      <c r="GP164" s="343">
        <f t="shared" si="3456"/>
        <v>1286491.7939863002</v>
      </c>
      <c r="GQ164" s="343">
        <f t="shared" si="3456"/>
        <v>1286491.7939863002</v>
      </c>
      <c r="GR164" s="343">
        <f t="shared" si="3456"/>
        <v>1286491.7939863002</v>
      </c>
      <c r="GS164" s="343">
        <f t="shared" si="3456"/>
        <v>1286491.7939863002</v>
      </c>
      <c r="GT164" s="343">
        <f t="shared" si="3456"/>
        <v>1286491.7939863002</v>
      </c>
      <c r="GU164" s="343">
        <f t="shared" si="3456"/>
        <v>1286491.7939863002</v>
      </c>
      <c r="GV164" s="343">
        <f t="shared" si="3456"/>
        <v>1286491.7939863002</v>
      </c>
      <c r="GW164" s="343">
        <f t="shared" si="3456"/>
        <v>1286491.7939863002</v>
      </c>
      <c r="GX164" s="343">
        <f t="shared" si="3456"/>
        <v>1286491.7939863002</v>
      </c>
      <c r="GY164" s="343">
        <f t="shared" si="3456"/>
        <v>1312221.6298660259</v>
      </c>
      <c r="GZ164" s="343">
        <f t="shared" si="3456"/>
        <v>1312221.6298660259</v>
      </c>
      <c r="HA164" s="343">
        <f t="shared" si="3456"/>
        <v>1312221.6298660259</v>
      </c>
      <c r="HB164" s="343">
        <f t="shared" si="3456"/>
        <v>1312221.6298660259</v>
      </c>
      <c r="HC164" s="343">
        <f t="shared" si="3456"/>
        <v>1312221.6298660259</v>
      </c>
      <c r="HD164" s="343">
        <f t="shared" si="3456"/>
        <v>1312221.6298660259</v>
      </c>
      <c r="HE164" s="343">
        <f t="shared" si="3456"/>
        <v>1312221.6298660259</v>
      </c>
      <c r="HF164" s="343">
        <f t="shared" si="3456"/>
        <v>1312221.6298660259</v>
      </c>
      <c r="HG164" s="343">
        <f t="shared" si="3456"/>
        <v>1312221.6298660259</v>
      </c>
      <c r="HH164" s="343">
        <f t="shared" si="3456"/>
        <v>1312221.6298660259</v>
      </c>
      <c r="HI164" s="343">
        <f t="shared" si="3456"/>
        <v>1312221.6298660259</v>
      </c>
      <c r="HJ164" s="343">
        <f t="shared" si="3456"/>
        <v>1312221.6298660259</v>
      </c>
      <c r="HK164" s="343">
        <f t="shared" si="3456"/>
        <v>1338466.0624633466</v>
      </c>
      <c r="HL164" s="343">
        <f t="shared" si="3456"/>
        <v>1338466.0624633466</v>
      </c>
      <c r="HM164" s="343">
        <f t="shared" si="3456"/>
        <v>1338466.0624633466</v>
      </c>
      <c r="HN164" s="343">
        <f t="shared" si="3456"/>
        <v>1338466.0624633466</v>
      </c>
      <c r="HO164" s="343">
        <f t="shared" si="3456"/>
        <v>1338466.0624633466</v>
      </c>
      <c r="HP164" s="343">
        <f t="shared" si="3456"/>
        <v>1338466.0624633466</v>
      </c>
      <c r="HQ164" s="343">
        <f t="shared" si="3456"/>
        <v>1338466.0624633466</v>
      </c>
      <c r="HR164" s="343">
        <f t="shared" si="3456"/>
        <v>1338466.0624633466</v>
      </c>
      <c r="HS164" s="343">
        <f t="shared" si="3456"/>
        <v>1338466.0624633466</v>
      </c>
      <c r="HT164" s="343">
        <f t="shared" si="3456"/>
        <v>1338466.0624633466</v>
      </c>
      <c r="HU164" s="343">
        <f t="shared" si="3456"/>
        <v>1338466.0624633466</v>
      </c>
      <c r="HV164" s="343">
        <f t="shared" si="3456"/>
        <v>1338466.0624633466</v>
      </c>
      <c r="HW164" s="343">
        <f t="shared" si="3456"/>
        <v>1365235.3837126137</v>
      </c>
      <c r="HX164" s="343">
        <f t="shared" ref="HX164:IB164" si="3457">HX141</f>
        <v>1365235.3837126137</v>
      </c>
      <c r="HY164" s="343">
        <f t="shared" si="3457"/>
        <v>1365235.3837126137</v>
      </c>
      <c r="HZ164" s="343">
        <f t="shared" si="3457"/>
        <v>1365235.3837126137</v>
      </c>
      <c r="IA164" s="343">
        <f t="shared" si="3457"/>
        <v>1365235.3837126137</v>
      </c>
      <c r="IB164" s="343">
        <f t="shared" si="3457"/>
        <v>0</v>
      </c>
      <c r="ID164" s="279" t="s">
        <v>331</v>
      </c>
      <c r="IE164" s="608">
        <f>+IG164+IG165</f>
        <v>858500</v>
      </c>
      <c r="IF164" s="1116">
        <f t="shared" si="3449"/>
        <v>0</v>
      </c>
      <c r="IG164" s="1488">
        <f t="shared" si="3449"/>
        <v>6009500</v>
      </c>
      <c r="IH164" s="1116">
        <f t="shared" si="3449"/>
        <v>10613120.399999999</v>
      </c>
      <c r="II164" s="1116">
        <f t="shared" si="3449"/>
        <v>10933636.636079999</v>
      </c>
      <c r="IJ164" s="1116">
        <f t="shared" si="3449"/>
        <v>11263832.46248962</v>
      </c>
      <c r="IK164" s="1116">
        <f t="shared" si="3449"/>
        <v>11604000.202856807</v>
      </c>
      <c r="IL164" s="1116">
        <f t="shared" si="3449"/>
        <v>11954441.008983083</v>
      </c>
      <c r="IM164" s="1116">
        <f t="shared" si="3449"/>
        <v>12315465.12745437</v>
      </c>
      <c r="IN164" s="1116">
        <f t="shared" si="3449"/>
        <v>12687392.174303494</v>
      </c>
      <c r="IO164" s="1116">
        <f t="shared" si="3449"/>
        <v>13070551.417967455</v>
      </c>
      <c r="IP164" s="1116">
        <f t="shared" si="3449"/>
        <v>13465282.070790075</v>
      </c>
      <c r="IQ164" s="1116">
        <f t="shared" si="3449"/>
        <v>13871933.589327937</v>
      </c>
      <c r="IR164" s="1116">
        <f t="shared" si="3449"/>
        <v>14290865.983725632</v>
      </c>
      <c r="IS164" s="1116">
        <f t="shared" si="3449"/>
        <v>14722450.136434151</v>
      </c>
      <c r="IT164" s="1116">
        <f t="shared" si="3449"/>
        <v>15135197.576309415</v>
      </c>
      <c r="IU164" s="1116">
        <f t="shared" si="3449"/>
        <v>15437901.527835602</v>
      </c>
      <c r="IV164" s="1116">
        <f t="shared" si="3449"/>
        <v>15746659.558392314</v>
      </c>
      <c r="IW164" s="1116">
        <f t="shared" si="3449"/>
        <v>16061592.749560161</v>
      </c>
      <c r="IX164" s="1480">
        <f t="shared" si="3449"/>
        <v>6826176.9185630688</v>
      </c>
      <c r="IY164" s="582"/>
    </row>
    <row r="165" spans="2:259" x14ac:dyDescent="0.3">
      <c r="C165" s="279" t="s">
        <v>332</v>
      </c>
      <c r="D165" s="27"/>
      <c r="E165" s="343"/>
      <c r="F165" s="343">
        <f>-F141/12*11</f>
        <v>-9443500</v>
      </c>
      <c r="G165" s="343">
        <f>-G141/12*11-F141/12*1</f>
        <v>-10587193.700000001</v>
      </c>
      <c r="H165" s="343">
        <f t="shared" ref="H165:V165" si="3458">-H141/12*11-G141/12*1</f>
        <v>-10906926.94974</v>
      </c>
      <c r="I165" s="343">
        <f t="shared" si="3458"/>
        <v>-11236316.143622149</v>
      </c>
      <c r="J165" s="343">
        <f t="shared" si="3458"/>
        <v>-11575652.891159538</v>
      </c>
      <c r="K165" s="343">
        <f t="shared" si="3458"/>
        <v>-11925237.608472556</v>
      </c>
      <c r="L165" s="343">
        <f t="shared" si="3458"/>
        <v>-12285379.78424843</v>
      </c>
      <c r="M165" s="343">
        <f t="shared" si="3458"/>
        <v>-12656398.25373273</v>
      </c>
      <c r="N165" s="343">
        <f t="shared" si="3458"/>
        <v>-13038621.480995458</v>
      </c>
      <c r="O165" s="343">
        <f t="shared" si="3458"/>
        <v>-13432387.849721523</v>
      </c>
      <c r="P165" s="343">
        <f t="shared" si="3458"/>
        <v>-13838045.962783111</v>
      </c>
      <c r="Q165" s="343">
        <f t="shared" si="3458"/>
        <v>-14255954.950859161</v>
      </c>
      <c r="R165" s="343">
        <f t="shared" si="3458"/>
        <v>-14686484.790375108</v>
      </c>
      <c r="S165" s="343">
        <f t="shared" si="3458"/>
        <v>-15100801.956319809</v>
      </c>
      <c r="T165" s="343">
        <f t="shared" si="3458"/>
        <v>-15412676.198541753</v>
      </c>
      <c r="U165" s="343">
        <f t="shared" si="3458"/>
        <v>-15720929.722512588</v>
      </c>
      <c r="V165" s="343">
        <f t="shared" si="3458"/>
        <v>-16035348.31696284</v>
      </c>
      <c r="W165" s="395">
        <f>-W164-V166</f>
        <v>-17721290.667014714</v>
      </c>
      <c r="Y165" s="279" t="s">
        <v>332</v>
      </c>
      <c r="Z165" s="27"/>
      <c r="AA165" s="343"/>
      <c r="AB165" s="343">
        <f>-AB141/12*11</f>
        <v>0</v>
      </c>
      <c r="AC165" s="343">
        <f>-AC141/12*11-AB141/12*1</f>
        <v>0</v>
      </c>
      <c r="AD165" s="343">
        <f t="shared" ref="AD165:AE165" si="3459">-AD141/12*11-AC141/12*1</f>
        <v>0</v>
      </c>
      <c r="AE165" s="343">
        <f t="shared" si="3459"/>
        <v>0</v>
      </c>
      <c r="AF165" s="343">
        <f>-AE164</f>
        <v>0</v>
      </c>
      <c r="AG165" s="343">
        <f>-AF164</f>
        <v>-858500</v>
      </c>
      <c r="AH165" s="343">
        <f t="shared" ref="AH165:CS165" si="3460">-AG164</f>
        <v>-858500</v>
      </c>
      <c r="AI165" s="343">
        <f t="shared" si="3460"/>
        <v>-858500</v>
      </c>
      <c r="AJ165" s="343">
        <f t="shared" si="3460"/>
        <v>-858500</v>
      </c>
      <c r="AK165" s="343">
        <f t="shared" si="3460"/>
        <v>-858500</v>
      </c>
      <c r="AL165" s="343">
        <f t="shared" si="3460"/>
        <v>-858500</v>
      </c>
      <c r="AM165" s="343">
        <f t="shared" si="3460"/>
        <v>-858500</v>
      </c>
      <c r="AN165" s="343">
        <f t="shared" si="3460"/>
        <v>-884426.70000000007</v>
      </c>
      <c r="AO165" s="343">
        <f t="shared" si="3460"/>
        <v>-884426.70000000007</v>
      </c>
      <c r="AP165" s="343">
        <f t="shared" si="3460"/>
        <v>-884426.70000000007</v>
      </c>
      <c r="AQ165" s="343">
        <f t="shared" si="3460"/>
        <v>-884426.70000000007</v>
      </c>
      <c r="AR165" s="343">
        <f t="shared" si="3460"/>
        <v>-884426.70000000007</v>
      </c>
      <c r="AS165" s="343">
        <f t="shared" si="3460"/>
        <v>-884426.70000000007</v>
      </c>
      <c r="AT165" s="343">
        <f t="shared" si="3460"/>
        <v>-884426.70000000007</v>
      </c>
      <c r="AU165" s="343">
        <f t="shared" si="3460"/>
        <v>-884426.70000000007</v>
      </c>
      <c r="AV165" s="343">
        <f t="shared" si="3460"/>
        <v>-884426.70000000007</v>
      </c>
      <c r="AW165" s="343">
        <f t="shared" si="3460"/>
        <v>-884426.70000000007</v>
      </c>
      <c r="AX165" s="343">
        <f t="shared" si="3460"/>
        <v>-884426.70000000007</v>
      </c>
      <c r="AY165" s="343">
        <f t="shared" si="3460"/>
        <v>-884426.70000000007</v>
      </c>
      <c r="AZ165" s="343">
        <f t="shared" si="3460"/>
        <v>-911136.38633999997</v>
      </c>
      <c r="BA165" s="343">
        <f t="shared" si="3460"/>
        <v>-911136.38633999997</v>
      </c>
      <c r="BB165" s="343">
        <f t="shared" si="3460"/>
        <v>-911136.38633999997</v>
      </c>
      <c r="BC165" s="343">
        <f t="shared" si="3460"/>
        <v>-911136.38633999997</v>
      </c>
      <c r="BD165" s="343">
        <f t="shared" si="3460"/>
        <v>-911136.38633999997</v>
      </c>
      <c r="BE165" s="343">
        <f t="shared" si="3460"/>
        <v>-911136.38633999997</v>
      </c>
      <c r="BF165" s="343">
        <f t="shared" si="3460"/>
        <v>-911136.38633999997</v>
      </c>
      <c r="BG165" s="343">
        <f t="shared" si="3460"/>
        <v>-911136.38633999997</v>
      </c>
      <c r="BH165" s="343">
        <f t="shared" si="3460"/>
        <v>-911136.38633999997</v>
      </c>
      <c r="BI165" s="343">
        <f t="shared" si="3460"/>
        <v>-911136.38633999997</v>
      </c>
      <c r="BJ165" s="343">
        <f t="shared" si="3460"/>
        <v>-911136.38633999997</v>
      </c>
      <c r="BK165" s="343">
        <f t="shared" si="3460"/>
        <v>-911136.38633999997</v>
      </c>
      <c r="BL165" s="343">
        <f t="shared" si="3460"/>
        <v>-938652.70520746813</v>
      </c>
      <c r="BM165" s="343">
        <f t="shared" si="3460"/>
        <v>-938652.70520746813</v>
      </c>
      <c r="BN165" s="343">
        <f t="shared" si="3460"/>
        <v>-938652.70520746813</v>
      </c>
      <c r="BO165" s="343">
        <f t="shared" si="3460"/>
        <v>-938652.70520746813</v>
      </c>
      <c r="BP165" s="343">
        <f t="shared" si="3460"/>
        <v>-938652.70520746813</v>
      </c>
      <c r="BQ165" s="343">
        <f t="shared" si="3460"/>
        <v>-938652.70520746813</v>
      </c>
      <c r="BR165" s="343">
        <f t="shared" si="3460"/>
        <v>-938652.70520746813</v>
      </c>
      <c r="BS165" s="343">
        <f t="shared" si="3460"/>
        <v>-938652.70520746813</v>
      </c>
      <c r="BT165" s="343">
        <f t="shared" si="3460"/>
        <v>-938652.70520746813</v>
      </c>
      <c r="BU165" s="343">
        <f t="shared" si="3460"/>
        <v>-938652.70520746813</v>
      </c>
      <c r="BV165" s="343">
        <f t="shared" si="3460"/>
        <v>-938652.70520746813</v>
      </c>
      <c r="BW165" s="343">
        <f t="shared" si="3460"/>
        <v>-938652.70520746813</v>
      </c>
      <c r="BX165" s="343">
        <f t="shared" si="3460"/>
        <v>-967000.01690473361</v>
      </c>
      <c r="BY165" s="343">
        <f t="shared" si="3460"/>
        <v>-967000.01690473361</v>
      </c>
      <c r="BZ165" s="343">
        <f t="shared" si="3460"/>
        <v>-967000.01690473361</v>
      </c>
      <c r="CA165" s="343">
        <f t="shared" si="3460"/>
        <v>-967000.01690473361</v>
      </c>
      <c r="CB165" s="343">
        <f t="shared" si="3460"/>
        <v>-967000.01690473361</v>
      </c>
      <c r="CC165" s="343">
        <f t="shared" si="3460"/>
        <v>-967000.01690473361</v>
      </c>
      <c r="CD165" s="343">
        <f t="shared" si="3460"/>
        <v>-967000.01690473361</v>
      </c>
      <c r="CE165" s="343">
        <f t="shared" si="3460"/>
        <v>-967000.01690473361</v>
      </c>
      <c r="CF165" s="343">
        <f t="shared" si="3460"/>
        <v>-967000.01690473361</v>
      </c>
      <c r="CG165" s="343">
        <f t="shared" si="3460"/>
        <v>-967000.01690473361</v>
      </c>
      <c r="CH165" s="343">
        <f t="shared" si="3460"/>
        <v>-967000.01690473361</v>
      </c>
      <c r="CI165" s="343">
        <f t="shared" si="3460"/>
        <v>-967000.01690473361</v>
      </c>
      <c r="CJ165" s="343">
        <f t="shared" si="3460"/>
        <v>-996203.41741525673</v>
      </c>
      <c r="CK165" s="343">
        <f t="shared" si="3460"/>
        <v>-996203.41741525673</v>
      </c>
      <c r="CL165" s="343">
        <f t="shared" si="3460"/>
        <v>-996203.41741525673</v>
      </c>
      <c r="CM165" s="343">
        <f t="shared" si="3460"/>
        <v>-996203.41741525673</v>
      </c>
      <c r="CN165" s="343">
        <f t="shared" si="3460"/>
        <v>-996203.41741525673</v>
      </c>
      <c r="CO165" s="343">
        <f t="shared" si="3460"/>
        <v>-996203.41741525673</v>
      </c>
      <c r="CP165" s="343">
        <f t="shared" si="3460"/>
        <v>-996203.41741525673</v>
      </c>
      <c r="CQ165" s="343">
        <f t="shared" si="3460"/>
        <v>-996203.41741525673</v>
      </c>
      <c r="CR165" s="343">
        <f t="shared" si="3460"/>
        <v>-996203.41741525673</v>
      </c>
      <c r="CS165" s="343">
        <f t="shared" si="3460"/>
        <v>-996203.41741525673</v>
      </c>
      <c r="CT165" s="343">
        <f t="shared" ref="CT165:FE165" si="3461">-CS164</f>
        <v>-996203.41741525673</v>
      </c>
      <c r="CU165" s="343">
        <f t="shared" si="3461"/>
        <v>-996203.41741525673</v>
      </c>
      <c r="CV165" s="343">
        <f t="shared" si="3461"/>
        <v>-1026288.7606211975</v>
      </c>
      <c r="CW165" s="343">
        <f t="shared" si="3461"/>
        <v>-1026288.7606211975</v>
      </c>
      <c r="CX165" s="343">
        <f t="shared" si="3461"/>
        <v>-1026288.7606211975</v>
      </c>
      <c r="CY165" s="343">
        <f t="shared" si="3461"/>
        <v>-1026288.7606211975</v>
      </c>
      <c r="CZ165" s="343">
        <f t="shared" si="3461"/>
        <v>-1026288.7606211975</v>
      </c>
      <c r="DA165" s="343">
        <f t="shared" si="3461"/>
        <v>-1026288.7606211975</v>
      </c>
      <c r="DB165" s="343">
        <f t="shared" si="3461"/>
        <v>-1026288.7606211975</v>
      </c>
      <c r="DC165" s="343">
        <f t="shared" si="3461"/>
        <v>-1026288.7606211975</v>
      </c>
      <c r="DD165" s="343">
        <f t="shared" si="3461"/>
        <v>-1026288.7606211975</v>
      </c>
      <c r="DE165" s="343">
        <f t="shared" si="3461"/>
        <v>-1026288.7606211975</v>
      </c>
      <c r="DF165" s="343">
        <f t="shared" si="3461"/>
        <v>-1026288.7606211975</v>
      </c>
      <c r="DG165" s="343">
        <f t="shared" si="3461"/>
        <v>-1026288.7606211975</v>
      </c>
      <c r="DH165" s="343">
        <f t="shared" si="3461"/>
        <v>-1057282.6811919576</v>
      </c>
      <c r="DI165" s="343">
        <f t="shared" si="3461"/>
        <v>-1057282.6811919576</v>
      </c>
      <c r="DJ165" s="343">
        <f t="shared" si="3461"/>
        <v>-1057282.6811919576</v>
      </c>
      <c r="DK165" s="343">
        <f t="shared" si="3461"/>
        <v>-1057282.6811919576</v>
      </c>
      <c r="DL165" s="343">
        <f t="shared" si="3461"/>
        <v>-1057282.6811919576</v>
      </c>
      <c r="DM165" s="343">
        <f t="shared" si="3461"/>
        <v>-1057282.6811919576</v>
      </c>
      <c r="DN165" s="343">
        <f t="shared" si="3461"/>
        <v>-1057282.6811919576</v>
      </c>
      <c r="DO165" s="343">
        <f t="shared" si="3461"/>
        <v>-1057282.6811919576</v>
      </c>
      <c r="DP165" s="343">
        <f t="shared" si="3461"/>
        <v>-1057282.6811919576</v>
      </c>
      <c r="DQ165" s="343">
        <f t="shared" si="3461"/>
        <v>-1057282.6811919576</v>
      </c>
      <c r="DR165" s="343">
        <f t="shared" si="3461"/>
        <v>-1057282.6811919576</v>
      </c>
      <c r="DS165" s="343">
        <f t="shared" si="3461"/>
        <v>-1057282.6811919576</v>
      </c>
      <c r="DT165" s="343">
        <f t="shared" si="3461"/>
        <v>-1089212.6181639547</v>
      </c>
      <c r="DU165" s="343">
        <f t="shared" si="3461"/>
        <v>-1089212.6181639547</v>
      </c>
      <c r="DV165" s="343">
        <f t="shared" si="3461"/>
        <v>-1089212.6181639547</v>
      </c>
      <c r="DW165" s="343">
        <f t="shared" si="3461"/>
        <v>-1089212.6181639547</v>
      </c>
      <c r="DX165" s="343">
        <f t="shared" si="3461"/>
        <v>-1089212.6181639547</v>
      </c>
      <c r="DY165" s="343">
        <f t="shared" si="3461"/>
        <v>-1089212.6181639547</v>
      </c>
      <c r="DZ165" s="343">
        <f t="shared" si="3461"/>
        <v>-1089212.6181639547</v>
      </c>
      <c r="EA165" s="343">
        <f t="shared" si="3461"/>
        <v>-1089212.6181639547</v>
      </c>
      <c r="EB165" s="343">
        <f t="shared" si="3461"/>
        <v>-1089212.6181639547</v>
      </c>
      <c r="EC165" s="343">
        <f t="shared" si="3461"/>
        <v>-1089212.6181639547</v>
      </c>
      <c r="ED165" s="343">
        <f t="shared" si="3461"/>
        <v>-1089212.6181639547</v>
      </c>
      <c r="EE165" s="343">
        <f t="shared" si="3461"/>
        <v>-1089212.6181639547</v>
      </c>
      <c r="EF165" s="343">
        <f t="shared" si="3461"/>
        <v>-1122106.8392325062</v>
      </c>
      <c r="EG165" s="343">
        <f t="shared" si="3461"/>
        <v>-1122106.8392325062</v>
      </c>
      <c r="EH165" s="343">
        <f t="shared" si="3461"/>
        <v>-1122106.8392325062</v>
      </c>
      <c r="EI165" s="343">
        <f t="shared" si="3461"/>
        <v>-1122106.8392325062</v>
      </c>
      <c r="EJ165" s="343">
        <f t="shared" si="3461"/>
        <v>-1122106.8392325062</v>
      </c>
      <c r="EK165" s="343">
        <f t="shared" si="3461"/>
        <v>-1122106.8392325062</v>
      </c>
      <c r="EL165" s="343">
        <f t="shared" si="3461"/>
        <v>-1122106.8392325062</v>
      </c>
      <c r="EM165" s="343">
        <f t="shared" si="3461"/>
        <v>-1122106.8392325062</v>
      </c>
      <c r="EN165" s="343">
        <f t="shared" si="3461"/>
        <v>-1122106.8392325062</v>
      </c>
      <c r="EO165" s="343">
        <f t="shared" si="3461"/>
        <v>-1122106.8392325062</v>
      </c>
      <c r="EP165" s="343">
        <f t="shared" si="3461"/>
        <v>-1122106.8392325062</v>
      </c>
      <c r="EQ165" s="343">
        <f t="shared" si="3461"/>
        <v>-1122106.8392325062</v>
      </c>
      <c r="ER165" s="343">
        <f t="shared" si="3461"/>
        <v>-1155994.4657773278</v>
      </c>
      <c r="ES165" s="343">
        <f t="shared" si="3461"/>
        <v>-1155994.4657773278</v>
      </c>
      <c r="ET165" s="343">
        <f t="shared" si="3461"/>
        <v>-1155994.4657773278</v>
      </c>
      <c r="EU165" s="343">
        <f t="shared" si="3461"/>
        <v>-1155994.4657773278</v>
      </c>
      <c r="EV165" s="343">
        <f t="shared" si="3461"/>
        <v>-1155994.4657773278</v>
      </c>
      <c r="EW165" s="343">
        <f t="shared" si="3461"/>
        <v>-1155994.4657773278</v>
      </c>
      <c r="EX165" s="343">
        <f t="shared" si="3461"/>
        <v>-1155994.4657773278</v>
      </c>
      <c r="EY165" s="343">
        <f t="shared" si="3461"/>
        <v>-1155994.4657773278</v>
      </c>
      <c r="EZ165" s="343">
        <f t="shared" si="3461"/>
        <v>-1155994.4657773278</v>
      </c>
      <c r="FA165" s="343">
        <f t="shared" si="3461"/>
        <v>-1155994.4657773278</v>
      </c>
      <c r="FB165" s="343">
        <f t="shared" si="3461"/>
        <v>-1155994.4657773278</v>
      </c>
      <c r="FC165" s="343">
        <f t="shared" si="3461"/>
        <v>-1155994.4657773278</v>
      </c>
      <c r="FD165" s="343">
        <f t="shared" si="3461"/>
        <v>-1190905.4986438029</v>
      </c>
      <c r="FE165" s="343">
        <f t="shared" si="3461"/>
        <v>-1190905.4986438029</v>
      </c>
      <c r="FF165" s="343">
        <f t="shared" ref="FF165:HQ165" si="3462">-FE164</f>
        <v>-1190905.4986438029</v>
      </c>
      <c r="FG165" s="343">
        <f t="shared" si="3462"/>
        <v>-1190905.4986438029</v>
      </c>
      <c r="FH165" s="343">
        <f t="shared" si="3462"/>
        <v>-1190905.4986438029</v>
      </c>
      <c r="FI165" s="343">
        <f t="shared" si="3462"/>
        <v>-1190905.4986438029</v>
      </c>
      <c r="FJ165" s="343">
        <f t="shared" si="3462"/>
        <v>-1190905.4986438029</v>
      </c>
      <c r="FK165" s="343">
        <f t="shared" si="3462"/>
        <v>-1190905.4986438029</v>
      </c>
      <c r="FL165" s="343">
        <f t="shared" si="3462"/>
        <v>-1190905.4986438029</v>
      </c>
      <c r="FM165" s="343">
        <f t="shared" si="3462"/>
        <v>-1190905.4986438029</v>
      </c>
      <c r="FN165" s="343">
        <f t="shared" si="3462"/>
        <v>-1190905.4986438029</v>
      </c>
      <c r="FO165" s="343">
        <f t="shared" si="3462"/>
        <v>-1190905.4986438029</v>
      </c>
      <c r="FP165" s="343">
        <f t="shared" si="3462"/>
        <v>-1226870.8447028461</v>
      </c>
      <c r="FQ165" s="343">
        <f t="shared" si="3462"/>
        <v>-1226870.8447028461</v>
      </c>
      <c r="FR165" s="343">
        <f t="shared" si="3462"/>
        <v>-1226870.8447028461</v>
      </c>
      <c r="FS165" s="343">
        <f t="shared" si="3462"/>
        <v>-1226870.8447028461</v>
      </c>
      <c r="FT165" s="343">
        <f t="shared" si="3462"/>
        <v>-1226870.8447028461</v>
      </c>
      <c r="FU165" s="343">
        <f t="shared" si="3462"/>
        <v>-1226870.8447028461</v>
      </c>
      <c r="FV165" s="343">
        <f t="shared" si="3462"/>
        <v>-1226870.8447028461</v>
      </c>
      <c r="FW165" s="343">
        <f t="shared" si="3462"/>
        <v>-1226870.8447028461</v>
      </c>
      <c r="FX165" s="343">
        <f t="shared" si="3462"/>
        <v>-1226870.8447028461</v>
      </c>
      <c r="FY165" s="343">
        <f t="shared" si="3462"/>
        <v>-1226870.8447028461</v>
      </c>
      <c r="FZ165" s="343">
        <f t="shared" si="3462"/>
        <v>-1226870.8447028461</v>
      </c>
      <c r="GA165" s="343">
        <f t="shared" si="3462"/>
        <v>-1226870.8447028461</v>
      </c>
      <c r="GB165" s="343">
        <f t="shared" si="3462"/>
        <v>-1261266.4646924513</v>
      </c>
      <c r="GC165" s="343">
        <f t="shared" si="3462"/>
        <v>-1261266.4646924513</v>
      </c>
      <c r="GD165" s="343">
        <f t="shared" si="3462"/>
        <v>-1261266.4646924513</v>
      </c>
      <c r="GE165" s="343">
        <f t="shared" si="3462"/>
        <v>-1261266.4646924513</v>
      </c>
      <c r="GF165" s="343">
        <f t="shared" si="3462"/>
        <v>-1261266.4646924513</v>
      </c>
      <c r="GG165" s="343">
        <f t="shared" si="3462"/>
        <v>-1261266.4646924513</v>
      </c>
      <c r="GH165" s="343">
        <f t="shared" si="3462"/>
        <v>-1261266.4646924513</v>
      </c>
      <c r="GI165" s="343">
        <f t="shared" si="3462"/>
        <v>-1261266.4646924513</v>
      </c>
      <c r="GJ165" s="343">
        <f t="shared" si="3462"/>
        <v>-1261266.4646924513</v>
      </c>
      <c r="GK165" s="343">
        <f t="shared" si="3462"/>
        <v>-1261266.4646924513</v>
      </c>
      <c r="GL165" s="343">
        <f t="shared" si="3462"/>
        <v>-1261266.4646924513</v>
      </c>
      <c r="GM165" s="343">
        <f t="shared" si="3462"/>
        <v>-1261266.4646924513</v>
      </c>
      <c r="GN165" s="343">
        <f t="shared" si="3462"/>
        <v>-1286491.7939863002</v>
      </c>
      <c r="GO165" s="343">
        <f t="shared" si="3462"/>
        <v>-1286491.7939863002</v>
      </c>
      <c r="GP165" s="343">
        <f t="shared" si="3462"/>
        <v>-1286491.7939863002</v>
      </c>
      <c r="GQ165" s="343">
        <f t="shared" si="3462"/>
        <v>-1286491.7939863002</v>
      </c>
      <c r="GR165" s="343">
        <f t="shared" si="3462"/>
        <v>-1286491.7939863002</v>
      </c>
      <c r="GS165" s="343">
        <f t="shared" si="3462"/>
        <v>-1286491.7939863002</v>
      </c>
      <c r="GT165" s="343">
        <f t="shared" si="3462"/>
        <v>-1286491.7939863002</v>
      </c>
      <c r="GU165" s="343">
        <f t="shared" si="3462"/>
        <v>-1286491.7939863002</v>
      </c>
      <c r="GV165" s="343">
        <f t="shared" si="3462"/>
        <v>-1286491.7939863002</v>
      </c>
      <c r="GW165" s="343">
        <f t="shared" si="3462"/>
        <v>-1286491.7939863002</v>
      </c>
      <c r="GX165" s="343">
        <f t="shared" si="3462"/>
        <v>-1286491.7939863002</v>
      </c>
      <c r="GY165" s="343">
        <f t="shared" si="3462"/>
        <v>-1286491.7939863002</v>
      </c>
      <c r="GZ165" s="343">
        <f t="shared" si="3462"/>
        <v>-1312221.6298660259</v>
      </c>
      <c r="HA165" s="343">
        <f t="shared" si="3462"/>
        <v>-1312221.6298660259</v>
      </c>
      <c r="HB165" s="343">
        <f t="shared" si="3462"/>
        <v>-1312221.6298660259</v>
      </c>
      <c r="HC165" s="343">
        <f t="shared" si="3462"/>
        <v>-1312221.6298660259</v>
      </c>
      <c r="HD165" s="343">
        <f t="shared" si="3462"/>
        <v>-1312221.6298660259</v>
      </c>
      <c r="HE165" s="343">
        <f t="shared" si="3462"/>
        <v>-1312221.6298660259</v>
      </c>
      <c r="HF165" s="343">
        <f t="shared" si="3462"/>
        <v>-1312221.6298660259</v>
      </c>
      <c r="HG165" s="343">
        <f t="shared" si="3462"/>
        <v>-1312221.6298660259</v>
      </c>
      <c r="HH165" s="343">
        <f t="shared" si="3462"/>
        <v>-1312221.6298660259</v>
      </c>
      <c r="HI165" s="343">
        <f t="shared" si="3462"/>
        <v>-1312221.6298660259</v>
      </c>
      <c r="HJ165" s="343">
        <f t="shared" si="3462"/>
        <v>-1312221.6298660259</v>
      </c>
      <c r="HK165" s="343">
        <f t="shared" si="3462"/>
        <v>-1312221.6298660259</v>
      </c>
      <c r="HL165" s="343">
        <f t="shared" si="3462"/>
        <v>-1338466.0624633466</v>
      </c>
      <c r="HM165" s="343">
        <f t="shared" si="3462"/>
        <v>-1338466.0624633466</v>
      </c>
      <c r="HN165" s="343">
        <f t="shared" si="3462"/>
        <v>-1338466.0624633466</v>
      </c>
      <c r="HO165" s="343">
        <f t="shared" si="3462"/>
        <v>-1338466.0624633466</v>
      </c>
      <c r="HP165" s="343">
        <f t="shared" si="3462"/>
        <v>-1338466.0624633466</v>
      </c>
      <c r="HQ165" s="343">
        <f t="shared" si="3462"/>
        <v>-1338466.0624633466</v>
      </c>
      <c r="HR165" s="343">
        <f t="shared" ref="HR165:HZ165" si="3463">-HQ164</f>
        <v>-1338466.0624633466</v>
      </c>
      <c r="HS165" s="343">
        <f t="shared" si="3463"/>
        <v>-1338466.0624633466</v>
      </c>
      <c r="HT165" s="343">
        <f t="shared" si="3463"/>
        <v>-1338466.0624633466</v>
      </c>
      <c r="HU165" s="343">
        <f t="shared" si="3463"/>
        <v>-1338466.0624633466</v>
      </c>
      <c r="HV165" s="343">
        <f t="shared" si="3463"/>
        <v>-1338466.0624633466</v>
      </c>
      <c r="HW165" s="343">
        <f t="shared" si="3463"/>
        <v>-1338466.0624633466</v>
      </c>
      <c r="HX165" s="343">
        <f t="shared" si="3463"/>
        <v>-1365235.3837126137</v>
      </c>
      <c r="HY165" s="343">
        <f t="shared" si="3463"/>
        <v>-1365235.3837126137</v>
      </c>
      <c r="HZ165" s="343">
        <f t="shared" si="3463"/>
        <v>-1365235.3837126137</v>
      </c>
      <c r="IA165" s="1442">
        <f>-HZ164-IA164</f>
        <v>-2730470.7674252274</v>
      </c>
      <c r="IB165" s="1442">
        <v>0</v>
      </c>
      <c r="ID165" s="279" t="s">
        <v>332</v>
      </c>
      <c r="IE165" s="27"/>
      <c r="IF165" s="1116">
        <f t="shared" si="3449"/>
        <v>0</v>
      </c>
      <c r="IG165" s="1490">
        <f t="shared" si="3449"/>
        <v>-5151000</v>
      </c>
      <c r="IH165" s="1116">
        <f t="shared" si="3449"/>
        <v>-10587193.699999999</v>
      </c>
      <c r="II165" s="1116">
        <f t="shared" si="3449"/>
        <v>-10906926.949739998</v>
      </c>
      <c r="IJ165" s="1116">
        <f t="shared" si="3449"/>
        <v>-11236316.143622153</v>
      </c>
      <c r="IK165" s="1116">
        <f t="shared" si="3449"/>
        <v>-11575652.89115954</v>
      </c>
      <c r="IL165" s="1116">
        <f t="shared" si="3449"/>
        <v>-11925237.60847256</v>
      </c>
      <c r="IM165" s="1116">
        <f t="shared" si="3449"/>
        <v>-12285379.78424843</v>
      </c>
      <c r="IN165" s="1116">
        <f t="shared" si="3449"/>
        <v>-12656398.253732733</v>
      </c>
      <c r="IO165" s="1116">
        <f t="shared" si="3449"/>
        <v>-13038621.480995458</v>
      </c>
      <c r="IP165" s="1116">
        <f t="shared" si="3449"/>
        <v>-13432387.849721523</v>
      </c>
      <c r="IQ165" s="1116">
        <f t="shared" si="3449"/>
        <v>-13838045.962783115</v>
      </c>
      <c r="IR165" s="1116">
        <f t="shared" si="3449"/>
        <v>-14255954.950859157</v>
      </c>
      <c r="IS165" s="1116">
        <f t="shared" si="3449"/>
        <v>-14686484.790375108</v>
      </c>
      <c r="IT165" s="1116">
        <f t="shared" si="3449"/>
        <v>-15100801.956319809</v>
      </c>
      <c r="IU165" s="1116">
        <f t="shared" si="3449"/>
        <v>-15412676.198541753</v>
      </c>
      <c r="IV165" s="1116">
        <f t="shared" si="3449"/>
        <v>-15720929.722512588</v>
      </c>
      <c r="IW165" s="1116">
        <f t="shared" si="3449"/>
        <v>-16035348.31696284</v>
      </c>
      <c r="IX165" s="1480">
        <f t="shared" si="3449"/>
        <v>-8164642.9810264148</v>
      </c>
      <c r="IY165" s="582"/>
    </row>
    <row r="166" spans="2:259" x14ac:dyDescent="0.3">
      <c r="C166" s="279" t="s">
        <v>333</v>
      </c>
      <c r="D166" s="27"/>
      <c r="E166" s="343"/>
      <c r="F166" s="343">
        <f>SUM(F163:F165)</f>
        <v>858500</v>
      </c>
      <c r="G166" s="343">
        <f>SUM(G163:G165)</f>
        <v>884426.69999999925</v>
      </c>
      <c r="H166" s="343">
        <f t="shared" ref="H166:V166" si="3464">SUM(H163:H165)</f>
        <v>911136.38633999974</v>
      </c>
      <c r="I166" s="343">
        <f t="shared" si="3464"/>
        <v>938652.70520746708</v>
      </c>
      <c r="J166" s="343">
        <f t="shared" si="3464"/>
        <v>967000.01690473221</v>
      </c>
      <c r="K166" s="343">
        <f t="shared" si="3464"/>
        <v>996203.41741525568</v>
      </c>
      <c r="L166" s="343">
        <f t="shared" si="3464"/>
        <v>1026288.7606211957</v>
      </c>
      <c r="M166" s="343">
        <f t="shared" si="3464"/>
        <v>1057282.6811919566</v>
      </c>
      <c r="N166" s="343">
        <f t="shared" si="3464"/>
        <v>1089212.6181639545</v>
      </c>
      <c r="O166" s="343">
        <f t="shared" si="3464"/>
        <v>1122106.8392325062</v>
      </c>
      <c r="P166" s="343">
        <f t="shared" si="3464"/>
        <v>1155994.4657773282</v>
      </c>
      <c r="Q166" s="343">
        <f t="shared" si="3464"/>
        <v>1190905.4986438025</v>
      </c>
      <c r="R166" s="343">
        <f t="shared" si="3464"/>
        <v>1226870.8447028454</v>
      </c>
      <c r="S166" s="343">
        <f t="shared" si="3464"/>
        <v>1261266.4646924511</v>
      </c>
      <c r="T166" s="343">
        <f t="shared" si="3464"/>
        <v>1286491.7939863019</v>
      </c>
      <c r="U166" s="343">
        <f t="shared" si="3464"/>
        <v>1312221.6298660263</v>
      </c>
      <c r="V166" s="343">
        <f t="shared" si="3464"/>
        <v>1338466.0624633487</v>
      </c>
      <c r="W166" s="393">
        <f>ROUND(SUM(W163:W165),0)</f>
        <v>0</v>
      </c>
      <c r="Y166" s="669" t="s">
        <v>333</v>
      </c>
      <c r="Z166" s="606"/>
      <c r="AA166" s="1439"/>
      <c r="AB166" s="1439">
        <f>SUM(AB163:AB165)</f>
        <v>0</v>
      </c>
      <c r="AC166" s="1439">
        <f>SUM(AC163:AC165)</f>
        <v>0</v>
      </c>
      <c r="AD166" s="1439">
        <f t="shared" ref="AD166:AG166" si="3465">SUM(AD163:AD165)</f>
        <v>0</v>
      </c>
      <c r="AE166" s="1439">
        <f t="shared" si="3465"/>
        <v>0</v>
      </c>
      <c r="AF166" s="1439">
        <f t="shared" si="3465"/>
        <v>858500</v>
      </c>
      <c r="AG166" s="1439">
        <f t="shared" si="3465"/>
        <v>858500</v>
      </c>
      <c r="AH166" s="1439">
        <f t="shared" ref="AH166" si="3466">SUM(AH163:AH165)</f>
        <v>858500</v>
      </c>
      <c r="AI166" s="1439">
        <f t="shared" ref="AI166" si="3467">SUM(AI163:AI165)</f>
        <v>858500</v>
      </c>
      <c r="AJ166" s="1439">
        <f t="shared" ref="AJ166" si="3468">SUM(AJ163:AJ165)</f>
        <v>858500</v>
      </c>
      <c r="AK166" s="1439">
        <f t="shared" ref="AK166" si="3469">SUM(AK163:AK165)</f>
        <v>858500</v>
      </c>
      <c r="AL166" s="1439">
        <f t="shared" ref="AL166" si="3470">SUM(AL163:AL165)</f>
        <v>858500</v>
      </c>
      <c r="AM166" s="1439">
        <f t="shared" ref="AM166" si="3471">SUM(AM163:AM165)</f>
        <v>884426.70000000019</v>
      </c>
      <c r="AN166" s="1439">
        <f t="shared" ref="AN166" si="3472">SUM(AN163:AN165)</f>
        <v>884426.7000000003</v>
      </c>
      <c r="AO166" s="1439">
        <f t="shared" ref="AO166" si="3473">SUM(AO163:AO165)</f>
        <v>884426.7000000003</v>
      </c>
      <c r="AP166" s="1439">
        <f t="shared" ref="AP166" si="3474">SUM(AP163:AP165)</f>
        <v>884426.7000000003</v>
      </c>
      <c r="AQ166" s="1439">
        <f t="shared" ref="AQ166" si="3475">SUM(AQ163:AQ165)</f>
        <v>884426.7000000003</v>
      </c>
      <c r="AR166" s="1439">
        <f t="shared" ref="AR166" si="3476">SUM(AR163:AR165)</f>
        <v>884426.7000000003</v>
      </c>
      <c r="AS166" s="1439">
        <f t="shared" ref="AS166" si="3477">SUM(AS163:AS165)</f>
        <v>884426.7000000003</v>
      </c>
      <c r="AT166" s="1439">
        <f t="shared" ref="AT166" si="3478">SUM(AT163:AT165)</f>
        <v>884426.7000000003</v>
      </c>
      <c r="AU166" s="1439">
        <f t="shared" ref="AU166" si="3479">SUM(AU163:AU165)</f>
        <v>884426.7000000003</v>
      </c>
      <c r="AV166" s="1439">
        <f t="shared" ref="AV166" si="3480">SUM(AV163:AV165)</f>
        <v>884426.7000000003</v>
      </c>
      <c r="AW166" s="1439">
        <f t="shared" ref="AW166" si="3481">SUM(AW163:AW165)</f>
        <v>884426.7000000003</v>
      </c>
      <c r="AX166" s="1439">
        <f t="shared" ref="AX166" si="3482">SUM(AX163:AX165)</f>
        <v>884426.7000000003</v>
      </c>
      <c r="AY166" s="1439">
        <f t="shared" ref="AY166" si="3483">SUM(AY163:AY165)</f>
        <v>911136.38634000032</v>
      </c>
      <c r="AZ166" s="1439">
        <f t="shared" ref="AZ166" si="3484">SUM(AZ163:AZ165)</f>
        <v>911136.38634000043</v>
      </c>
      <c r="BA166" s="1439">
        <f t="shared" ref="BA166" si="3485">SUM(BA163:BA165)</f>
        <v>911136.38634000043</v>
      </c>
      <c r="BB166" s="1439">
        <f t="shared" ref="BB166" si="3486">SUM(BB163:BB165)</f>
        <v>911136.38634000043</v>
      </c>
      <c r="BC166" s="1439">
        <f t="shared" ref="BC166" si="3487">SUM(BC163:BC165)</f>
        <v>911136.38634000043</v>
      </c>
      <c r="BD166" s="1439">
        <f t="shared" ref="BD166" si="3488">SUM(BD163:BD165)</f>
        <v>911136.38634000043</v>
      </c>
      <c r="BE166" s="1439">
        <f t="shared" ref="BE166" si="3489">SUM(BE163:BE165)</f>
        <v>911136.38634000043</v>
      </c>
      <c r="BF166" s="1439">
        <f t="shared" ref="BF166" si="3490">SUM(BF163:BF165)</f>
        <v>911136.38634000043</v>
      </c>
      <c r="BG166" s="1439">
        <f t="shared" ref="BG166" si="3491">SUM(BG163:BG165)</f>
        <v>911136.38634000043</v>
      </c>
      <c r="BH166" s="1439">
        <f t="shared" ref="BH166" si="3492">SUM(BH163:BH165)</f>
        <v>911136.38634000043</v>
      </c>
      <c r="BI166" s="1439">
        <f t="shared" ref="BI166" si="3493">SUM(BI163:BI165)</f>
        <v>911136.38634000043</v>
      </c>
      <c r="BJ166" s="1439">
        <f t="shared" ref="BJ166" si="3494">SUM(BJ163:BJ165)</f>
        <v>911136.38634000043</v>
      </c>
      <c r="BK166" s="1439">
        <f t="shared" ref="BK166" si="3495">SUM(BK163:BK165)</f>
        <v>938652.70520746871</v>
      </c>
      <c r="BL166" s="1439">
        <f t="shared" ref="BL166" si="3496">SUM(BL163:BL165)</f>
        <v>938652.70520746883</v>
      </c>
      <c r="BM166" s="1439">
        <f t="shared" ref="BM166" si="3497">SUM(BM163:BM165)</f>
        <v>938652.70520746883</v>
      </c>
      <c r="BN166" s="1439">
        <f t="shared" ref="BN166" si="3498">SUM(BN163:BN165)</f>
        <v>938652.70520746883</v>
      </c>
      <c r="BO166" s="1439">
        <f t="shared" ref="BO166" si="3499">SUM(BO163:BO165)</f>
        <v>938652.70520746883</v>
      </c>
      <c r="BP166" s="1439">
        <f t="shared" ref="BP166" si="3500">SUM(BP163:BP165)</f>
        <v>938652.70520746883</v>
      </c>
      <c r="BQ166" s="1439">
        <f t="shared" ref="BQ166" si="3501">SUM(BQ163:BQ165)</f>
        <v>938652.70520746883</v>
      </c>
      <c r="BR166" s="1439">
        <f t="shared" ref="BR166" si="3502">SUM(BR163:BR165)</f>
        <v>938652.70520746883</v>
      </c>
      <c r="BS166" s="1439">
        <f t="shared" ref="BS166" si="3503">SUM(BS163:BS165)</f>
        <v>938652.70520746883</v>
      </c>
      <c r="BT166" s="1439">
        <f t="shared" ref="BT166" si="3504">SUM(BT163:BT165)</f>
        <v>938652.70520746883</v>
      </c>
      <c r="BU166" s="1439">
        <f t="shared" ref="BU166" si="3505">SUM(BU163:BU165)</f>
        <v>938652.70520746883</v>
      </c>
      <c r="BV166" s="1439">
        <f t="shared" ref="BV166" si="3506">SUM(BV163:BV165)</f>
        <v>938652.70520746883</v>
      </c>
      <c r="BW166" s="1439">
        <f t="shared" ref="BW166" si="3507">SUM(BW163:BW165)</f>
        <v>967000.01690473442</v>
      </c>
      <c r="BX166" s="1439">
        <f t="shared" ref="BX166" si="3508">SUM(BX163:BX165)</f>
        <v>967000.01690473454</v>
      </c>
      <c r="BY166" s="1439">
        <f t="shared" ref="BY166" si="3509">SUM(BY163:BY165)</f>
        <v>967000.01690473454</v>
      </c>
      <c r="BZ166" s="1439">
        <f t="shared" ref="BZ166" si="3510">SUM(BZ163:BZ165)</f>
        <v>967000.01690473454</v>
      </c>
      <c r="CA166" s="1439">
        <f t="shared" ref="CA166" si="3511">SUM(CA163:CA165)</f>
        <v>967000.01690473454</v>
      </c>
      <c r="CB166" s="1439">
        <f t="shared" ref="CB166" si="3512">SUM(CB163:CB165)</f>
        <v>967000.01690473454</v>
      </c>
      <c r="CC166" s="1439">
        <f t="shared" ref="CC166" si="3513">SUM(CC163:CC165)</f>
        <v>967000.01690473454</v>
      </c>
      <c r="CD166" s="1439">
        <f t="shared" ref="CD166" si="3514">SUM(CD163:CD165)</f>
        <v>967000.01690473454</v>
      </c>
      <c r="CE166" s="1439">
        <f t="shared" ref="CE166" si="3515">SUM(CE163:CE165)</f>
        <v>967000.01690473454</v>
      </c>
      <c r="CF166" s="1439">
        <f t="shared" ref="CF166" si="3516">SUM(CF163:CF165)</f>
        <v>967000.01690473454</v>
      </c>
      <c r="CG166" s="1439">
        <f t="shared" ref="CG166" si="3517">SUM(CG163:CG165)</f>
        <v>967000.01690473454</v>
      </c>
      <c r="CH166" s="1439">
        <f t="shared" ref="CH166" si="3518">SUM(CH163:CH165)</f>
        <v>967000.01690473454</v>
      </c>
      <c r="CI166" s="1439">
        <f t="shared" ref="CI166" si="3519">SUM(CI163:CI165)</f>
        <v>996203.41741525754</v>
      </c>
      <c r="CJ166" s="1439">
        <f t="shared" ref="CJ166" si="3520">SUM(CJ163:CJ165)</f>
        <v>996203.41741525743</v>
      </c>
      <c r="CK166" s="1439">
        <f t="shared" ref="CK166" si="3521">SUM(CK163:CK165)</f>
        <v>996203.41741525743</v>
      </c>
      <c r="CL166" s="1439">
        <f t="shared" ref="CL166" si="3522">SUM(CL163:CL165)</f>
        <v>996203.41741525743</v>
      </c>
      <c r="CM166" s="1439">
        <f t="shared" ref="CM166" si="3523">SUM(CM163:CM165)</f>
        <v>996203.41741525743</v>
      </c>
      <c r="CN166" s="1439">
        <f t="shared" ref="CN166" si="3524">SUM(CN163:CN165)</f>
        <v>996203.41741525743</v>
      </c>
      <c r="CO166" s="1439">
        <f t="shared" ref="CO166" si="3525">SUM(CO163:CO165)</f>
        <v>996203.41741525743</v>
      </c>
      <c r="CP166" s="1439">
        <f t="shared" ref="CP166" si="3526">SUM(CP163:CP165)</f>
        <v>996203.41741525743</v>
      </c>
      <c r="CQ166" s="1439">
        <f t="shared" ref="CQ166" si="3527">SUM(CQ163:CQ165)</f>
        <v>996203.41741525743</v>
      </c>
      <c r="CR166" s="1439">
        <f t="shared" ref="CR166" si="3528">SUM(CR163:CR165)</f>
        <v>996203.41741525743</v>
      </c>
      <c r="CS166" s="1439">
        <f t="shared" ref="CS166" si="3529">SUM(CS163:CS165)</f>
        <v>996203.41741525743</v>
      </c>
      <c r="CT166" s="1439">
        <f t="shared" ref="CT166" si="3530">SUM(CT163:CT165)</f>
        <v>996203.41741525743</v>
      </c>
      <c r="CU166" s="1439">
        <f t="shared" ref="CU166" si="3531">SUM(CU163:CU165)</f>
        <v>1026288.7606211983</v>
      </c>
      <c r="CV166" s="1439">
        <f t="shared" ref="CV166" si="3532">SUM(CV163:CV165)</f>
        <v>1026288.7606211985</v>
      </c>
      <c r="CW166" s="1439">
        <f t="shared" ref="CW166" si="3533">SUM(CW163:CW165)</f>
        <v>1026288.7606211985</v>
      </c>
      <c r="CX166" s="1439">
        <f t="shared" ref="CX166" si="3534">SUM(CX163:CX165)</f>
        <v>1026288.7606211985</v>
      </c>
      <c r="CY166" s="1439">
        <f t="shared" ref="CY166" si="3535">SUM(CY163:CY165)</f>
        <v>1026288.7606211985</v>
      </c>
      <c r="CZ166" s="1439">
        <f t="shared" ref="CZ166" si="3536">SUM(CZ163:CZ165)</f>
        <v>1026288.7606211985</v>
      </c>
      <c r="DA166" s="1439">
        <f t="shared" ref="DA166" si="3537">SUM(DA163:DA165)</f>
        <v>1026288.7606211985</v>
      </c>
      <c r="DB166" s="1439">
        <f t="shared" ref="DB166" si="3538">SUM(DB163:DB165)</f>
        <v>1026288.7606211985</v>
      </c>
      <c r="DC166" s="1439">
        <f t="shared" ref="DC166" si="3539">SUM(DC163:DC165)</f>
        <v>1026288.7606211985</v>
      </c>
      <c r="DD166" s="1439">
        <f t="shared" ref="DD166" si="3540">SUM(DD163:DD165)</f>
        <v>1026288.7606211985</v>
      </c>
      <c r="DE166" s="1439">
        <f t="shared" ref="DE166" si="3541">SUM(DE163:DE165)</f>
        <v>1026288.7606211985</v>
      </c>
      <c r="DF166" s="1439">
        <f t="shared" ref="DF166" si="3542">SUM(DF163:DF165)</f>
        <v>1026288.7606211985</v>
      </c>
      <c r="DG166" s="1439">
        <f t="shared" ref="DG166" si="3543">SUM(DG163:DG165)</f>
        <v>1057282.6811919585</v>
      </c>
      <c r="DH166" s="1439">
        <f t="shared" ref="DH166" si="3544">SUM(DH163:DH165)</f>
        <v>1057282.6811919585</v>
      </c>
      <c r="DI166" s="1439">
        <f t="shared" ref="DI166" si="3545">SUM(DI163:DI165)</f>
        <v>1057282.6811919585</v>
      </c>
      <c r="DJ166" s="1439">
        <f t="shared" ref="DJ166" si="3546">SUM(DJ163:DJ165)</f>
        <v>1057282.6811919585</v>
      </c>
      <c r="DK166" s="1439">
        <f t="shared" ref="DK166" si="3547">SUM(DK163:DK165)</f>
        <v>1057282.6811919585</v>
      </c>
      <c r="DL166" s="1439">
        <f t="shared" ref="DL166" si="3548">SUM(DL163:DL165)</f>
        <v>1057282.6811919585</v>
      </c>
      <c r="DM166" s="1439">
        <f t="shared" ref="DM166" si="3549">SUM(DM163:DM165)</f>
        <v>1057282.6811919585</v>
      </c>
      <c r="DN166" s="1439">
        <f t="shared" ref="DN166" si="3550">SUM(DN163:DN165)</f>
        <v>1057282.6811919585</v>
      </c>
      <c r="DO166" s="1439">
        <f t="shared" ref="DO166" si="3551">SUM(DO163:DO165)</f>
        <v>1057282.6811919585</v>
      </c>
      <c r="DP166" s="1439">
        <f t="shared" ref="DP166" si="3552">SUM(DP163:DP165)</f>
        <v>1057282.6811919585</v>
      </c>
      <c r="DQ166" s="1439">
        <f t="shared" ref="DQ166" si="3553">SUM(DQ163:DQ165)</f>
        <v>1057282.6811919585</v>
      </c>
      <c r="DR166" s="1439">
        <f t="shared" ref="DR166" si="3554">SUM(DR163:DR165)</f>
        <v>1057282.6811919585</v>
      </c>
      <c r="DS166" s="1439">
        <f t="shared" ref="DS166" si="3555">SUM(DS163:DS165)</f>
        <v>1089212.6181639554</v>
      </c>
      <c r="DT166" s="1439">
        <f t="shared" ref="DT166" si="3556">SUM(DT163:DT165)</f>
        <v>1089212.6181639552</v>
      </c>
      <c r="DU166" s="1439">
        <f t="shared" ref="DU166" si="3557">SUM(DU163:DU165)</f>
        <v>1089212.6181639552</v>
      </c>
      <c r="DV166" s="1439">
        <f t="shared" ref="DV166" si="3558">SUM(DV163:DV165)</f>
        <v>1089212.6181639552</v>
      </c>
      <c r="DW166" s="1439">
        <f t="shared" ref="DW166" si="3559">SUM(DW163:DW165)</f>
        <v>1089212.6181639552</v>
      </c>
      <c r="DX166" s="1439">
        <f t="shared" ref="DX166" si="3560">SUM(DX163:DX165)</f>
        <v>1089212.6181639552</v>
      </c>
      <c r="DY166" s="1439">
        <f t="shared" ref="DY166" si="3561">SUM(DY163:DY165)</f>
        <v>1089212.6181639552</v>
      </c>
      <c r="DZ166" s="1439">
        <f t="shared" ref="DZ166" si="3562">SUM(DZ163:DZ165)</f>
        <v>1089212.6181639552</v>
      </c>
      <c r="EA166" s="1439">
        <f t="shared" ref="EA166" si="3563">SUM(EA163:EA165)</f>
        <v>1089212.6181639552</v>
      </c>
      <c r="EB166" s="1439">
        <f t="shared" ref="EB166" si="3564">SUM(EB163:EB165)</f>
        <v>1089212.6181639552</v>
      </c>
      <c r="EC166" s="1439">
        <f t="shared" ref="EC166" si="3565">SUM(EC163:EC165)</f>
        <v>1089212.6181639552</v>
      </c>
      <c r="ED166" s="1439">
        <f t="shared" ref="ED166" si="3566">SUM(ED163:ED165)</f>
        <v>1089212.6181639552</v>
      </c>
      <c r="EE166" s="1439">
        <f t="shared" ref="EE166" si="3567">SUM(EE163:EE165)</f>
        <v>1122106.8392325069</v>
      </c>
      <c r="EF166" s="1439">
        <f t="shared" ref="EF166" si="3568">SUM(EF163:EF165)</f>
        <v>1122106.8392325072</v>
      </c>
      <c r="EG166" s="1439">
        <f t="shared" ref="EG166" si="3569">SUM(EG163:EG165)</f>
        <v>1122106.8392325072</v>
      </c>
      <c r="EH166" s="1439">
        <f t="shared" ref="EH166" si="3570">SUM(EH163:EH165)</f>
        <v>1122106.8392325072</v>
      </c>
      <c r="EI166" s="1439">
        <f t="shared" ref="EI166" si="3571">SUM(EI163:EI165)</f>
        <v>1122106.8392325072</v>
      </c>
      <c r="EJ166" s="1439">
        <f t="shared" ref="EJ166" si="3572">SUM(EJ163:EJ165)</f>
        <v>1122106.8392325072</v>
      </c>
      <c r="EK166" s="1439">
        <f t="shared" ref="EK166" si="3573">SUM(EK163:EK165)</f>
        <v>1122106.8392325072</v>
      </c>
      <c r="EL166" s="1439">
        <f t="shared" ref="EL166" si="3574">SUM(EL163:EL165)</f>
        <v>1122106.8392325072</v>
      </c>
      <c r="EM166" s="1439">
        <f t="shared" ref="EM166" si="3575">SUM(EM163:EM165)</f>
        <v>1122106.8392325072</v>
      </c>
      <c r="EN166" s="1439">
        <f t="shared" ref="EN166" si="3576">SUM(EN163:EN165)</f>
        <v>1122106.8392325072</v>
      </c>
      <c r="EO166" s="1439">
        <f t="shared" ref="EO166" si="3577">SUM(EO163:EO165)</f>
        <v>1122106.8392325072</v>
      </c>
      <c r="EP166" s="1439">
        <f t="shared" ref="EP166" si="3578">SUM(EP163:EP165)</f>
        <v>1122106.8392325072</v>
      </c>
      <c r="EQ166" s="1439">
        <f t="shared" ref="EQ166" si="3579">SUM(EQ163:EQ165)</f>
        <v>1155994.4657773287</v>
      </c>
      <c r="ER166" s="1439">
        <f t="shared" ref="ER166" si="3580">SUM(ER163:ER165)</f>
        <v>1155994.4657773287</v>
      </c>
      <c r="ES166" s="1439">
        <f t="shared" ref="ES166" si="3581">SUM(ES163:ES165)</f>
        <v>1155994.4657773287</v>
      </c>
      <c r="ET166" s="1439">
        <f t="shared" ref="ET166" si="3582">SUM(ET163:ET165)</f>
        <v>1155994.4657773287</v>
      </c>
      <c r="EU166" s="1439">
        <f t="shared" ref="EU166" si="3583">SUM(EU163:EU165)</f>
        <v>1155994.4657773287</v>
      </c>
      <c r="EV166" s="1439">
        <f t="shared" ref="EV166" si="3584">SUM(EV163:EV165)</f>
        <v>1155994.4657773287</v>
      </c>
      <c r="EW166" s="1439">
        <f t="shared" ref="EW166" si="3585">SUM(EW163:EW165)</f>
        <v>1155994.4657773287</v>
      </c>
      <c r="EX166" s="1439">
        <f t="shared" ref="EX166" si="3586">SUM(EX163:EX165)</f>
        <v>1155994.4657773287</v>
      </c>
      <c r="EY166" s="1439">
        <f t="shared" ref="EY166" si="3587">SUM(EY163:EY165)</f>
        <v>1155994.4657773287</v>
      </c>
      <c r="EZ166" s="1439">
        <f t="shared" ref="EZ166" si="3588">SUM(EZ163:EZ165)</f>
        <v>1155994.4657773287</v>
      </c>
      <c r="FA166" s="1439">
        <f t="shared" ref="FA166" si="3589">SUM(FA163:FA165)</f>
        <v>1155994.4657773287</v>
      </c>
      <c r="FB166" s="1439">
        <f t="shared" ref="FB166" si="3590">SUM(FB163:FB165)</f>
        <v>1155994.4657773287</v>
      </c>
      <c r="FC166" s="1439">
        <f t="shared" ref="FC166" si="3591">SUM(FC163:FC165)</f>
        <v>1190905.4986438039</v>
      </c>
      <c r="FD166" s="1439">
        <f t="shared" ref="FD166" si="3592">SUM(FD163:FD165)</f>
        <v>1190905.4986438039</v>
      </c>
      <c r="FE166" s="1439">
        <f t="shared" ref="FE166" si="3593">SUM(FE163:FE165)</f>
        <v>1190905.4986438039</v>
      </c>
      <c r="FF166" s="1439">
        <f t="shared" ref="FF166" si="3594">SUM(FF163:FF165)</f>
        <v>1190905.4986438039</v>
      </c>
      <c r="FG166" s="1439">
        <f t="shared" ref="FG166" si="3595">SUM(FG163:FG165)</f>
        <v>1190905.4986438039</v>
      </c>
      <c r="FH166" s="1439">
        <f t="shared" ref="FH166" si="3596">SUM(FH163:FH165)</f>
        <v>1190905.4986438039</v>
      </c>
      <c r="FI166" s="1439">
        <f t="shared" ref="FI166" si="3597">SUM(FI163:FI165)</f>
        <v>1190905.4986438039</v>
      </c>
      <c r="FJ166" s="1439">
        <f t="shared" ref="FJ166" si="3598">SUM(FJ163:FJ165)</f>
        <v>1190905.4986438039</v>
      </c>
      <c r="FK166" s="1439">
        <f t="shared" ref="FK166" si="3599">SUM(FK163:FK165)</f>
        <v>1190905.4986438039</v>
      </c>
      <c r="FL166" s="1439">
        <f t="shared" ref="FL166" si="3600">SUM(FL163:FL165)</f>
        <v>1190905.4986438039</v>
      </c>
      <c r="FM166" s="1439">
        <f t="shared" ref="FM166" si="3601">SUM(FM163:FM165)</f>
        <v>1190905.4986438039</v>
      </c>
      <c r="FN166" s="1439">
        <f t="shared" ref="FN166" si="3602">SUM(FN163:FN165)</f>
        <v>1190905.4986438039</v>
      </c>
      <c r="FO166" s="1439">
        <f t="shared" ref="FO166" si="3603">SUM(FO163:FO165)</f>
        <v>1226870.8447028468</v>
      </c>
      <c r="FP166" s="1439">
        <f t="shared" ref="FP166" si="3604">SUM(FP163:FP165)</f>
        <v>1226870.8447028466</v>
      </c>
      <c r="FQ166" s="1439">
        <f t="shared" ref="FQ166" si="3605">SUM(FQ163:FQ165)</f>
        <v>1226870.8447028466</v>
      </c>
      <c r="FR166" s="1439">
        <f t="shared" ref="FR166" si="3606">SUM(FR163:FR165)</f>
        <v>1226870.8447028466</v>
      </c>
      <c r="FS166" s="1439">
        <f t="shared" ref="FS166" si="3607">SUM(FS163:FS165)</f>
        <v>1226870.8447028466</v>
      </c>
      <c r="FT166" s="1439">
        <f t="shared" ref="FT166" si="3608">SUM(FT163:FT165)</f>
        <v>1226870.8447028466</v>
      </c>
      <c r="FU166" s="1439">
        <f t="shared" ref="FU166" si="3609">SUM(FU163:FU165)</f>
        <v>1226870.8447028466</v>
      </c>
      <c r="FV166" s="1439">
        <f t="shared" ref="FV166" si="3610">SUM(FV163:FV165)</f>
        <v>1226870.8447028466</v>
      </c>
      <c r="FW166" s="1439">
        <f t="shared" ref="FW166" si="3611">SUM(FW163:FW165)</f>
        <v>1226870.8447028466</v>
      </c>
      <c r="FX166" s="1439">
        <f t="shared" ref="FX166" si="3612">SUM(FX163:FX165)</f>
        <v>1226870.8447028466</v>
      </c>
      <c r="FY166" s="1439">
        <f t="shared" ref="FY166" si="3613">SUM(FY163:FY165)</f>
        <v>1226870.8447028466</v>
      </c>
      <c r="FZ166" s="1439">
        <f t="shared" ref="FZ166" si="3614">SUM(FZ163:FZ165)</f>
        <v>1226870.8447028466</v>
      </c>
      <c r="GA166" s="1439">
        <f t="shared" ref="GA166" si="3615">SUM(GA163:GA165)</f>
        <v>1261266.4646924518</v>
      </c>
      <c r="GB166" s="1439">
        <f t="shared" ref="GB166" si="3616">SUM(GB163:GB165)</f>
        <v>1261266.4646924518</v>
      </c>
      <c r="GC166" s="1439">
        <f t="shared" ref="GC166" si="3617">SUM(GC163:GC165)</f>
        <v>1261266.4646924518</v>
      </c>
      <c r="GD166" s="1439">
        <f t="shared" ref="GD166" si="3618">SUM(GD163:GD165)</f>
        <v>1261266.4646924518</v>
      </c>
      <c r="GE166" s="1439">
        <f t="shared" ref="GE166" si="3619">SUM(GE163:GE165)</f>
        <v>1261266.4646924518</v>
      </c>
      <c r="GF166" s="1439">
        <f t="shared" ref="GF166" si="3620">SUM(GF163:GF165)</f>
        <v>1261266.4646924518</v>
      </c>
      <c r="GG166" s="1439">
        <f t="shared" ref="GG166" si="3621">SUM(GG163:GG165)</f>
        <v>1261266.4646924518</v>
      </c>
      <c r="GH166" s="1439">
        <f t="shared" ref="GH166" si="3622">SUM(GH163:GH165)</f>
        <v>1261266.4646924518</v>
      </c>
      <c r="GI166" s="1439">
        <f t="shared" ref="GI166" si="3623">SUM(GI163:GI165)</f>
        <v>1261266.4646924518</v>
      </c>
      <c r="GJ166" s="1439">
        <f t="shared" ref="GJ166" si="3624">SUM(GJ163:GJ165)</f>
        <v>1261266.4646924518</v>
      </c>
      <c r="GK166" s="1439">
        <f t="shared" ref="GK166" si="3625">SUM(GK163:GK165)</f>
        <v>1261266.4646924518</v>
      </c>
      <c r="GL166" s="1439">
        <f t="shared" ref="GL166" si="3626">SUM(GL163:GL165)</f>
        <v>1261266.4646924518</v>
      </c>
      <c r="GM166" s="1439">
        <f t="shared" ref="GM166" si="3627">SUM(GM163:GM165)</f>
        <v>1286491.7939863007</v>
      </c>
      <c r="GN166" s="1439">
        <f t="shared" ref="GN166" si="3628">SUM(GN163:GN165)</f>
        <v>1286491.7939863007</v>
      </c>
      <c r="GO166" s="1439">
        <f t="shared" ref="GO166" si="3629">SUM(GO163:GO165)</f>
        <v>1286491.7939863007</v>
      </c>
      <c r="GP166" s="1439">
        <f t="shared" ref="GP166" si="3630">SUM(GP163:GP165)</f>
        <v>1286491.7939863007</v>
      </c>
      <c r="GQ166" s="1439">
        <f t="shared" ref="GQ166" si="3631">SUM(GQ163:GQ165)</f>
        <v>1286491.7939863007</v>
      </c>
      <c r="GR166" s="1439">
        <f t="shared" ref="GR166" si="3632">SUM(GR163:GR165)</f>
        <v>1286491.7939863007</v>
      </c>
      <c r="GS166" s="1439">
        <f t="shared" ref="GS166" si="3633">SUM(GS163:GS165)</f>
        <v>1286491.7939863007</v>
      </c>
      <c r="GT166" s="1439">
        <f t="shared" ref="GT166" si="3634">SUM(GT163:GT165)</f>
        <v>1286491.7939863007</v>
      </c>
      <c r="GU166" s="1439">
        <f t="shared" ref="GU166" si="3635">SUM(GU163:GU165)</f>
        <v>1286491.7939863007</v>
      </c>
      <c r="GV166" s="1439">
        <f t="shared" ref="GV166" si="3636">SUM(GV163:GV165)</f>
        <v>1286491.7939863007</v>
      </c>
      <c r="GW166" s="1439">
        <f t="shared" ref="GW166" si="3637">SUM(GW163:GW165)</f>
        <v>1286491.7939863007</v>
      </c>
      <c r="GX166" s="1439">
        <f t="shared" ref="GX166" si="3638">SUM(GX163:GX165)</f>
        <v>1286491.7939863007</v>
      </c>
      <c r="GY166" s="1439">
        <f t="shared" ref="GY166" si="3639">SUM(GY163:GY165)</f>
        <v>1312221.6298660261</v>
      </c>
      <c r="GZ166" s="1439">
        <f t="shared" ref="GZ166" si="3640">SUM(GZ163:GZ165)</f>
        <v>1312221.6298660259</v>
      </c>
      <c r="HA166" s="1439">
        <f t="shared" ref="HA166" si="3641">SUM(HA163:HA165)</f>
        <v>1312221.6298660259</v>
      </c>
      <c r="HB166" s="1439">
        <f t="shared" ref="HB166" si="3642">SUM(HB163:HB165)</f>
        <v>1312221.6298660259</v>
      </c>
      <c r="HC166" s="1439">
        <f t="shared" ref="HC166" si="3643">SUM(HC163:HC165)</f>
        <v>1312221.6298660259</v>
      </c>
      <c r="HD166" s="1439">
        <f t="shared" ref="HD166" si="3644">SUM(HD163:HD165)</f>
        <v>1312221.6298660259</v>
      </c>
      <c r="HE166" s="1439">
        <f t="shared" ref="HE166" si="3645">SUM(HE163:HE165)</f>
        <v>1312221.6298660259</v>
      </c>
      <c r="HF166" s="1439">
        <f t="shared" ref="HF166" si="3646">SUM(HF163:HF165)</f>
        <v>1312221.6298660259</v>
      </c>
      <c r="HG166" s="1439">
        <f t="shared" ref="HG166" si="3647">SUM(HG163:HG165)</f>
        <v>1312221.6298660259</v>
      </c>
      <c r="HH166" s="1439">
        <f t="shared" ref="HH166" si="3648">SUM(HH163:HH165)</f>
        <v>1312221.6298660259</v>
      </c>
      <c r="HI166" s="1439">
        <f t="shared" ref="HI166" si="3649">SUM(HI163:HI165)</f>
        <v>1312221.6298660259</v>
      </c>
      <c r="HJ166" s="1439">
        <f t="shared" ref="HJ166" si="3650">SUM(HJ163:HJ165)</f>
        <v>1312221.6298660259</v>
      </c>
      <c r="HK166" s="1439">
        <f t="shared" ref="HK166" si="3651">SUM(HK163:HK165)</f>
        <v>1338466.0624633464</v>
      </c>
      <c r="HL166" s="1439">
        <f t="shared" ref="HL166" si="3652">SUM(HL163:HL165)</f>
        <v>1338466.0624633462</v>
      </c>
      <c r="HM166" s="1439">
        <f t="shared" ref="HM166" si="3653">SUM(HM163:HM165)</f>
        <v>1338466.0624633462</v>
      </c>
      <c r="HN166" s="1439">
        <f t="shared" ref="HN166" si="3654">SUM(HN163:HN165)</f>
        <v>1338466.0624633462</v>
      </c>
      <c r="HO166" s="1439">
        <f t="shared" ref="HO166" si="3655">SUM(HO163:HO165)</f>
        <v>1338466.0624633462</v>
      </c>
      <c r="HP166" s="1439">
        <f t="shared" ref="HP166" si="3656">SUM(HP163:HP165)</f>
        <v>1338466.0624633462</v>
      </c>
      <c r="HQ166" s="1439">
        <f t="shared" ref="HQ166" si="3657">SUM(HQ163:HQ165)</f>
        <v>1338466.0624633462</v>
      </c>
      <c r="HR166" s="1439">
        <f t="shared" ref="HR166" si="3658">SUM(HR163:HR165)</f>
        <v>1338466.0624633462</v>
      </c>
      <c r="HS166" s="1439">
        <f t="shared" ref="HS166" si="3659">SUM(HS163:HS165)</f>
        <v>1338466.0624633462</v>
      </c>
      <c r="HT166" s="1439">
        <f t="shared" ref="HT166" si="3660">SUM(HT163:HT165)</f>
        <v>1338466.0624633462</v>
      </c>
      <c r="HU166" s="1439">
        <f t="shared" ref="HU166" si="3661">SUM(HU163:HU165)</f>
        <v>1338466.0624633462</v>
      </c>
      <c r="HV166" s="1439">
        <f t="shared" ref="HV166" si="3662">SUM(HV163:HV165)</f>
        <v>1338466.0624633462</v>
      </c>
      <c r="HW166" s="1439">
        <f t="shared" ref="HW166" si="3663">SUM(HW163:HW165)</f>
        <v>1365235.3837126133</v>
      </c>
      <c r="HX166" s="1439">
        <f t="shared" ref="HX166" si="3664">SUM(HX163:HX165)</f>
        <v>1365235.3837126133</v>
      </c>
      <c r="HY166" s="1439">
        <f t="shared" ref="HY166" si="3665">SUM(HY163:HY165)</f>
        <v>1365235.3837126133</v>
      </c>
      <c r="HZ166" s="1439">
        <f t="shared" ref="HZ166" si="3666">SUM(HZ163:HZ165)</f>
        <v>1365235.3837126133</v>
      </c>
      <c r="IA166" s="1439">
        <f t="shared" ref="IA166" si="3667">SUM(IA163:IA165)</f>
        <v>0</v>
      </c>
      <c r="IB166" s="1439">
        <f t="shared" ref="IB166" si="3668">SUM(IB163:IB165)</f>
        <v>0</v>
      </c>
      <c r="ID166" s="279" t="s">
        <v>333</v>
      </c>
      <c r="IE166" s="27"/>
      <c r="IF166" s="1116">
        <f t="shared" si="3449"/>
        <v>0</v>
      </c>
      <c r="IG166" s="1482">
        <f>SUM(IG163:IG165)</f>
        <v>858500</v>
      </c>
      <c r="IH166" s="1482">
        <f t="shared" ref="IH166" si="3669">SUM(IH163:IH165)</f>
        <v>884426.69999999925</v>
      </c>
      <c r="II166" s="1482">
        <f t="shared" ref="II166" si="3670">SUM(II163:II165)</f>
        <v>911136.38633999974</v>
      </c>
      <c r="IJ166" s="1482">
        <f t="shared" ref="IJ166" si="3671">SUM(IJ163:IJ165)</f>
        <v>938652.70520746708</v>
      </c>
      <c r="IK166" s="1482">
        <f t="shared" ref="IK166" si="3672">SUM(IK163:IK165)</f>
        <v>967000.01690473408</v>
      </c>
      <c r="IL166" s="1482">
        <f t="shared" ref="IL166" si="3673">SUM(IL163:IL165)</f>
        <v>996203.41741525754</v>
      </c>
      <c r="IM166" s="1482">
        <f t="shared" ref="IM166" si="3674">SUM(IM163:IM165)</f>
        <v>1026288.7606211975</v>
      </c>
      <c r="IN166" s="1482">
        <f t="shared" ref="IN166" si="3675">SUM(IN163:IN165)</f>
        <v>1057282.6811919585</v>
      </c>
      <c r="IO166" s="1482">
        <f t="shared" ref="IO166" si="3676">SUM(IO163:IO165)</f>
        <v>1089212.6181639563</v>
      </c>
      <c r="IP166" s="1482">
        <f t="shared" ref="IP166" si="3677">SUM(IP163:IP165)</f>
        <v>1122106.8392325081</v>
      </c>
      <c r="IQ166" s="1482">
        <f t="shared" ref="IQ166" si="3678">SUM(IQ163:IQ165)</f>
        <v>1155994.4657773301</v>
      </c>
      <c r="IR166" s="1482">
        <f t="shared" ref="IR166" si="3679">SUM(IR163:IR165)</f>
        <v>1190905.4986438043</v>
      </c>
      <c r="IS166" s="1482">
        <f t="shared" ref="IS166" si="3680">SUM(IS163:IS165)</f>
        <v>1226870.8447028473</v>
      </c>
      <c r="IT166" s="1482">
        <f t="shared" ref="IT166" si="3681">SUM(IT163:IT165)</f>
        <v>1261266.4646924529</v>
      </c>
      <c r="IU166" s="1482">
        <f t="shared" ref="IU166" si="3682">SUM(IU163:IU165)</f>
        <v>1286491.7939863019</v>
      </c>
      <c r="IV166" s="1482">
        <f t="shared" ref="IV166" si="3683">SUM(IV163:IV165)</f>
        <v>1312221.6298660263</v>
      </c>
      <c r="IW166" s="1482">
        <f t="shared" ref="IW166" si="3684">SUM(IW163:IW165)</f>
        <v>1338466.0624633487</v>
      </c>
      <c r="IX166" s="1482">
        <f t="shared" ref="IX166" si="3685">SUM(IX163:IX165)</f>
        <v>0</v>
      </c>
    </row>
    <row r="167" spans="2:259" x14ac:dyDescent="0.3">
      <c r="C167" s="279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82"/>
      <c r="Y167" s="279"/>
      <c r="Z167" s="27"/>
      <c r="AA167" s="27"/>
      <c r="AB167" s="27"/>
      <c r="AC167" s="27"/>
      <c r="ID167" s="279"/>
      <c r="IE167" s="27"/>
      <c r="IF167" s="27"/>
      <c r="IG167" s="1116"/>
      <c r="IH167" s="1116">
        <f>+IH166-IG166</f>
        <v>25926.699999999255</v>
      </c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27"/>
      <c r="IV167" s="27"/>
      <c r="IW167" s="27"/>
      <c r="IX167" s="282"/>
    </row>
    <row r="168" spans="2:259" x14ac:dyDescent="0.3">
      <c r="B168" s="26" t="s">
        <v>924</v>
      </c>
      <c r="C168" s="782" t="str">
        <f>C144</f>
        <v>Over flow(Intra Incentive)</v>
      </c>
      <c r="D168" s="783" t="str">
        <f>D144</f>
        <v>-미수금(유동자산)</v>
      </c>
      <c r="E168" s="784"/>
      <c r="F168" s="784"/>
      <c r="G168" s="784"/>
      <c r="H168" s="784"/>
      <c r="I168" s="784"/>
      <c r="J168" s="784"/>
      <c r="K168" s="784"/>
      <c r="L168" s="784"/>
      <c r="M168" s="784"/>
      <c r="N168" s="784"/>
      <c r="O168" s="784"/>
      <c r="P168" s="784"/>
      <c r="Q168" s="784"/>
      <c r="R168" s="784"/>
      <c r="S168" s="784"/>
      <c r="T168" s="784"/>
      <c r="U168" s="784"/>
      <c r="V168" s="784"/>
      <c r="W168" s="785"/>
      <c r="Y168" s="782" t="s">
        <v>1302</v>
      </c>
      <c r="Z168" s="1455" t="str">
        <f>Z144</f>
        <v>-미수금(유동자산)</v>
      </c>
      <c r="AA168" s="784"/>
      <c r="AB168" s="1447" t="s">
        <v>1304</v>
      </c>
      <c r="AC168" s="784"/>
      <c r="AD168" s="784"/>
      <c r="AE168" s="784"/>
      <c r="AF168" s="784"/>
      <c r="AG168" s="784"/>
      <c r="AH168" s="784"/>
      <c r="AI168" s="784"/>
      <c r="AJ168" s="784"/>
      <c r="AK168" s="784"/>
      <c r="AL168" s="784"/>
      <c r="AM168" s="784"/>
      <c r="AN168" s="784"/>
      <c r="AO168" s="784"/>
      <c r="AP168" s="784"/>
      <c r="AQ168" s="784"/>
      <c r="AR168" s="784"/>
      <c r="AS168" s="784"/>
      <c r="AT168" s="784"/>
      <c r="AU168" s="784"/>
      <c r="AV168" s="784"/>
      <c r="AW168" s="784"/>
      <c r="AX168" s="784"/>
      <c r="AY168" s="784"/>
      <c r="AZ168" s="784"/>
      <c r="BA168" s="784"/>
      <c r="BB168" s="784"/>
      <c r="BC168" s="784"/>
      <c r="BD168" s="784"/>
      <c r="BE168" s="784"/>
      <c r="BF168" s="784"/>
      <c r="BG168" s="784"/>
      <c r="BH168" s="784"/>
      <c r="BI168" s="784"/>
      <c r="BJ168" s="784"/>
      <c r="BK168" s="784"/>
      <c r="BL168" s="784"/>
      <c r="BM168" s="784"/>
      <c r="BN168" s="784"/>
      <c r="BO168" s="784"/>
      <c r="BP168" s="784"/>
      <c r="BQ168" s="784"/>
      <c r="BR168" s="784"/>
      <c r="BS168" s="784"/>
      <c r="BT168" s="784"/>
      <c r="BU168" s="784"/>
      <c r="BV168" s="784"/>
      <c r="BW168" s="784"/>
      <c r="BX168" s="784"/>
      <c r="BY168" s="784"/>
      <c r="BZ168" s="784"/>
      <c r="CA168" s="784"/>
      <c r="CB168" s="784"/>
      <c r="CC168" s="784"/>
      <c r="CD168" s="784"/>
      <c r="CE168" s="784"/>
      <c r="CF168" s="784"/>
      <c r="CG168" s="784"/>
      <c r="CH168" s="784"/>
      <c r="CI168" s="784"/>
      <c r="CJ168" s="784"/>
      <c r="CK168" s="784"/>
      <c r="CL168" s="784"/>
      <c r="CM168" s="784"/>
      <c r="CN168" s="784"/>
      <c r="CO168" s="784"/>
      <c r="CP168" s="784"/>
      <c r="CQ168" s="784"/>
      <c r="CR168" s="784"/>
      <c r="CS168" s="784"/>
      <c r="CT168" s="784"/>
      <c r="CU168" s="784"/>
      <c r="CV168" s="784"/>
      <c r="CW168" s="784"/>
      <c r="CX168" s="784"/>
      <c r="CY168" s="784"/>
      <c r="CZ168" s="784"/>
      <c r="DA168" s="784"/>
      <c r="DB168" s="784"/>
      <c r="DC168" s="784"/>
      <c r="DD168" s="784"/>
      <c r="DE168" s="784"/>
      <c r="DF168" s="784"/>
      <c r="DG168" s="784"/>
      <c r="DH168" s="784"/>
      <c r="DI168" s="784"/>
      <c r="DJ168" s="784"/>
      <c r="DK168" s="784"/>
      <c r="DL168" s="784"/>
      <c r="DM168" s="784"/>
      <c r="DN168" s="784"/>
      <c r="DO168" s="784"/>
      <c r="DP168" s="784"/>
      <c r="DQ168" s="784"/>
      <c r="DR168" s="784"/>
      <c r="DS168" s="784"/>
      <c r="DT168" s="784"/>
      <c r="DU168" s="784"/>
      <c r="DV168" s="784"/>
      <c r="DW168" s="784"/>
      <c r="DX168" s="784"/>
      <c r="DY168" s="784"/>
      <c r="DZ168" s="784"/>
      <c r="EA168" s="784"/>
      <c r="EB168" s="784"/>
      <c r="EC168" s="784"/>
      <c r="ED168" s="784"/>
      <c r="EE168" s="784"/>
      <c r="EF168" s="784"/>
      <c r="EG168" s="784"/>
      <c r="EH168" s="784"/>
      <c r="EI168" s="784"/>
      <c r="EJ168" s="784"/>
      <c r="EK168" s="784"/>
      <c r="EL168" s="784"/>
      <c r="EM168" s="784"/>
      <c r="EN168" s="784"/>
      <c r="EO168" s="784"/>
      <c r="EP168" s="784"/>
      <c r="EQ168" s="784"/>
      <c r="ER168" s="784"/>
      <c r="ES168" s="784"/>
      <c r="ET168" s="784"/>
      <c r="EU168" s="784"/>
      <c r="EV168" s="784"/>
      <c r="EW168" s="784"/>
      <c r="EX168" s="784"/>
      <c r="EY168" s="784"/>
      <c r="EZ168" s="784"/>
      <c r="FA168" s="784"/>
      <c r="FB168" s="784"/>
      <c r="FC168" s="784"/>
      <c r="FD168" s="784"/>
      <c r="FE168" s="784"/>
      <c r="FF168" s="784"/>
      <c r="FG168" s="784"/>
      <c r="FH168" s="784"/>
      <c r="FI168" s="784"/>
      <c r="FJ168" s="784"/>
      <c r="FK168" s="784"/>
      <c r="FL168" s="784"/>
      <c r="FM168" s="784"/>
      <c r="FN168" s="784"/>
      <c r="FO168" s="784"/>
      <c r="FP168" s="784"/>
      <c r="FQ168" s="784"/>
      <c r="FR168" s="784"/>
      <c r="FS168" s="784"/>
      <c r="FT168" s="784"/>
      <c r="FU168" s="784"/>
      <c r="FV168" s="784"/>
      <c r="FW168" s="784"/>
      <c r="FX168" s="784"/>
      <c r="FY168" s="784"/>
      <c r="FZ168" s="784"/>
      <c r="GA168" s="784"/>
      <c r="GB168" s="784"/>
      <c r="GC168" s="784"/>
      <c r="GD168" s="784"/>
      <c r="GE168" s="784"/>
      <c r="GF168" s="784"/>
      <c r="GG168" s="784"/>
      <c r="GH168" s="784"/>
      <c r="GI168" s="784"/>
      <c r="GJ168" s="784"/>
      <c r="GK168" s="784"/>
      <c r="GL168" s="784"/>
      <c r="GM168" s="784"/>
      <c r="GN168" s="784"/>
      <c r="GO168" s="784"/>
      <c r="GP168" s="784"/>
      <c r="GQ168" s="784"/>
      <c r="GR168" s="784"/>
      <c r="GS168" s="784"/>
      <c r="GT168" s="784"/>
      <c r="GU168" s="784"/>
      <c r="GV168" s="784"/>
      <c r="GW168" s="784"/>
      <c r="GX168" s="784"/>
      <c r="GY168" s="784"/>
      <c r="GZ168" s="784"/>
      <c r="HA168" s="784"/>
      <c r="HB168" s="784"/>
      <c r="HC168" s="784"/>
      <c r="HD168" s="784"/>
      <c r="HE168" s="784"/>
      <c r="HF168" s="784"/>
      <c r="HG168" s="784"/>
      <c r="HH168" s="784"/>
      <c r="HI168" s="784"/>
      <c r="HJ168" s="784"/>
      <c r="HK168" s="784"/>
      <c r="HL168" s="784"/>
      <c r="HM168" s="784"/>
      <c r="HN168" s="784"/>
      <c r="HO168" s="784"/>
      <c r="HP168" s="784"/>
      <c r="HQ168" s="784"/>
      <c r="HR168" s="784"/>
      <c r="HS168" s="784"/>
      <c r="HT168" s="784"/>
      <c r="HU168" s="784"/>
      <c r="HV168" s="784"/>
      <c r="HW168" s="784"/>
      <c r="HX168" s="784"/>
      <c r="HY168" s="784"/>
      <c r="HZ168" s="784"/>
      <c r="IA168" s="784"/>
      <c r="IB168" s="784"/>
      <c r="ID168" s="782" t="str">
        <f>ID144</f>
        <v>Over flow(Intra Incentive)</v>
      </c>
      <c r="IE168" s="783" t="str">
        <f>IE144</f>
        <v>-미수금(유동자산)</v>
      </c>
      <c r="IF168" s="784"/>
      <c r="IG168" s="784"/>
      <c r="IH168" s="784"/>
      <c r="II168" s="784"/>
      <c r="IJ168" s="784"/>
      <c r="IK168" s="784"/>
      <c r="IL168" s="784"/>
      <c r="IM168" s="784"/>
      <c r="IN168" s="784"/>
      <c r="IO168" s="784"/>
      <c r="IP168" s="784"/>
      <c r="IQ168" s="784"/>
      <c r="IR168" s="784"/>
      <c r="IS168" s="784"/>
      <c r="IT168" s="784"/>
      <c r="IU168" s="784"/>
      <c r="IV168" s="784"/>
      <c r="IW168" s="784"/>
      <c r="IX168" s="785"/>
    </row>
    <row r="169" spans="2:259" x14ac:dyDescent="0.3">
      <c r="C169" s="279" t="s">
        <v>330</v>
      </c>
      <c r="D169" s="27"/>
      <c r="E169" s="343"/>
      <c r="F169" s="343">
        <v>0</v>
      </c>
      <c r="G169" s="343">
        <f>F172</f>
        <v>0</v>
      </c>
      <c r="H169" s="343">
        <f t="shared" ref="H169:W169" si="3686">G172</f>
        <v>0</v>
      </c>
      <c r="I169" s="343">
        <f t="shared" si="3686"/>
        <v>0</v>
      </c>
      <c r="J169" s="343">
        <f t="shared" si="3686"/>
        <v>0</v>
      </c>
      <c r="K169" s="343">
        <f t="shared" si="3686"/>
        <v>0</v>
      </c>
      <c r="L169" s="343">
        <f t="shared" si="3686"/>
        <v>0</v>
      </c>
      <c r="M169" s="343">
        <f t="shared" si="3686"/>
        <v>0</v>
      </c>
      <c r="N169" s="343">
        <f t="shared" si="3686"/>
        <v>0</v>
      </c>
      <c r="O169" s="343">
        <f t="shared" si="3686"/>
        <v>0</v>
      </c>
      <c r="P169" s="343">
        <f t="shared" si="3686"/>
        <v>0</v>
      </c>
      <c r="Q169" s="343">
        <f t="shared" si="3686"/>
        <v>0</v>
      </c>
      <c r="R169" s="343">
        <f t="shared" si="3686"/>
        <v>0</v>
      </c>
      <c r="S169" s="343">
        <f t="shared" si="3686"/>
        <v>0</v>
      </c>
      <c r="T169" s="343">
        <f t="shared" si="3686"/>
        <v>1531.1483164687679</v>
      </c>
      <c r="U169" s="343">
        <f t="shared" si="3686"/>
        <v>8950.08867526838</v>
      </c>
      <c r="V169" s="343">
        <f t="shared" si="3686"/>
        <v>16666.32186377138</v>
      </c>
      <c r="W169" s="393">
        <f t="shared" si="3686"/>
        <v>24688.985393840005</v>
      </c>
      <c r="Y169" s="279" t="s">
        <v>330</v>
      </c>
      <c r="Z169" s="27"/>
      <c r="AA169" s="343"/>
      <c r="AB169" s="343">
        <v>0</v>
      </c>
      <c r="AC169" s="343">
        <f>AB172</f>
        <v>0</v>
      </c>
      <c r="AD169" s="343">
        <f t="shared" ref="AD169:CO169" si="3687">AC172</f>
        <v>0</v>
      </c>
      <c r="AE169" s="343">
        <f t="shared" si="3687"/>
        <v>0</v>
      </c>
      <c r="AF169" s="343">
        <f t="shared" si="3687"/>
        <v>0</v>
      </c>
      <c r="AG169" s="343">
        <f t="shared" si="3687"/>
        <v>0</v>
      </c>
      <c r="AH169" s="343">
        <f t="shared" si="3687"/>
        <v>0</v>
      </c>
      <c r="AI169" s="343">
        <f t="shared" si="3687"/>
        <v>0</v>
      </c>
      <c r="AJ169" s="343">
        <f t="shared" si="3687"/>
        <v>0</v>
      </c>
      <c r="AK169" s="343">
        <f t="shared" si="3687"/>
        <v>0</v>
      </c>
      <c r="AL169" s="343">
        <f t="shared" si="3687"/>
        <v>0</v>
      </c>
      <c r="AM169" s="343">
        <f t="shared" si="3687"/>
        <v>0</v>
      </c>
      <c r="AN169" s="343">
        <f t="shared" si="3687"/>
        <v>0</v>
      </c>
      <c r="AO169" s="343">
        <f t="shared" si="3687"/>
        <v>0</v>
      </c>
      <c r="AP169" s="343">
        <f t="shared" si="3687"/>
        <v>0</v>
      </c>
      <c r="AQ169" s="343">
        <f t="shared" si="3687"/>
        <v>0</v>
      </c>
      <c r="AR169" s="343">
        <f t="shared" si="3687"/>
        <v>0</v>
      </c>
      <c r="AS169" s="343">
        <f t="shared" si="3687"/>
        <v>0</v>
      </c>
      <c r="AT169" s="343">
        <f t="shared" si="3687"/>
        <v>0</v>
      </c>
      <c r="AU169" s="343">
        <f t="shared" si="3687"/>
        <v>0</v>
      </c>
      <c r="AV169" s="343">
        <f t="shared" si="3687"/>
        <v>0</v>
      </c>
      <c r="AW169" s="343">
        <f t="shared" si="3687"/>
        <v>0</v>
      </c>
      <c r="AX169" s="343">
        <f t="shared" si="3687"/>
        <v>0</v>
      </c>
      <c r="AY169" s="343">
        <f t="shared" si="3687"/>
        <v>0</v>
      </c>
      <c r="AZ169" s="343">
        <f t="shared" si="3687"/>
        <v>0</v>
      </c>
      <c r="BA169" s="343">
        <f t="shared" si="3687"/>
        <v>0</v>
      </c>
      <c r="BB169" s="343">
        <f t="shared" si="3687"/>
        <v>0</v>
      </c>
      <c r="BC169" s="343">
        <f t="shared" si="3687"/>
        <v>0</v>
      </c>
      <c r="BD169" s="343">
        <f t="shared" si="3687"/>
        <v>0</v>
      </c>
      <c r="BE169" s="343">
        <f t="shared" si="3687"/>
        <v>0</v>
      </c>
      <c r="BF169" s="343">
        <f t="shared" si="3687"/>
        <v>0</v>
      </c>
      <c r="BG169" s="343">
        <f t="shared" si="3687"/>
        <v>0</v>
      </c>
      <c r="BH169" s="343">
        <f t="shared" si="3687"/>
        <v>0</v>
      </c>
      <c r="BI169" s="343">
        <f t="shared" si="3687"/>
        <v>0</v>
      </c>
      <c r="BJ169" s="343">
        <f t="shared" si="3687"/>
        <v>0</v>
      </c>
      <c r="BK169" s="343">
        <f t="shared" si="3687"/>
        <v>0</v>
      </c>
      <c r="BL169" s="343">
        <f t="shared" si="3687"/>
        <v>0</v>
      </c>
      <c r="BM169" s="343">
        <f t="shared" si="3687"/>
        <v>0</v>
      </c>
      <c r="BN169" s="343">
        <f t="shared" si="3687"/>
        <v>0</v>
      </c>
      <c r="BO169" s="343">
        <f t="shared" si="3687"/>
        <v>0</v>
      </c>
      <c r="BP169" s="343">
        <f t="shared" si="3687"/>
        <v>0</v>
      </c>
      <c r="BQ169" s="343">
        <f t="shared" si="3687"/>
        <v>0</v>
      </c>
      <c r="BR169" s="343">
        <f t="shared" si="3687"/>
        <v>0</v>
      </c>
      <c r="BS169" s="343">
        <f t="shared" si="3687"/>
        <v>0</v>
      </c>
      <c r="BT169" s="343">
        <f t="shared" si="3687"/>
        <v>0</v>
      </c>
      <c r="BU169" s="343">
        <f t="shared" si="3687"/>
        <v>0</v>
      </c>
      <c r="BV169" s="343">
        <f t="shared" si="3687"/>
        <v>0</v>
      </c>
      <c r="BW169" s="343">
        <f t="shared" si="3687"/>
        <v>0</v>
      </c>
      <c r="BX169" s="343">
        <f t="shared" si="3687"/>
        <v>0</v>
      </c>
      <c r="BY169" s="343">
        <f t="shared" si="3687"/>
        <v>0</v>
      </c>
      <c r="BZ169" s="343">
        <f t="shared" si="3687"/>
        <v>0</v>
      </c>
      <c r="CA169" s="343">
        <f t="shared" si="3687"/>
        <v>0</v>
      </c>
      <c r="CB169" s="343">
        <f t="shared" si="3687"/>
        <v>0</v>
      </c>
      <c r="CC169" s="343">
        <f t="shared" si="3687"/>
        <v>0</v>
      </c>
      <c r="CD169" s="343">
        <f t="shared" si="3687"/>
        <v>0</v>
      </c>
      <c r="CE169" s="343">
        <f t="shared" si="3687"/>
        <v>0</v>
      </c>
      <c r="CF169" s="343">
        <f t="shared" si="3687"/>
        <v>0</v>
      </c>
      <c r="CG169" s="343">
        <f t="shared" si="3687"/>
        <v>0</v>
      </c>
      <c r="CH169" s="343">
        <f t="shared" si="3687"/>
        <v>0</v>
      </c>
      <c r="CI169" s="343">
        <f t="shared" si="3687"/>
        <v>0</v>
      </c>
      <c r="CJ169" s="343">
        <f t="shared" si="3687"/>
        <v>0</v>
      </c>
      <c r="CK169" s="343">
        <f t="shared" si="3687"/>
        <v>0</v>
      </c>
      <c r="CL169" s="343">
        <f t="shared" si="3687"/>
        <v>0</v>
      </c>
      <c r="CM169" s="343">
        <f t="shared" si="3687"/>
        <v>0</v>
      </c>
      <c r="CN169" s="343">
        <f t="shared" si="3687"/>
        <v>0</v>
      </c>
      <c r="CO169" s="343">
        <f t="shared" si="3687"/>
        <v>0</v>
      </c>
      <c r="CP169" s="343">
        <f t="shared" ref="CP169:FA169" si="3688">CO172</f>
        <v>0</v>
      </c>
      <c r="CQ169" s="343">
        <f t="shared" si="3688"/>
        <v>0</v>
      </c>
      <c r="CR169" s="343">
        <f t="shared" si="3688"/>
        <v>0</v>
      </c>
      <c r="CS169" s="343">
        <f t="shared" si="3688"/>
        <v>0</v>
      </c>
      <c r="CT169" s="343">
        <f t="shared" si="3688"/>
        <v>0</v>
      </c>
      <c r="CU169" s="343">
        <f t="shared" si="3688"/>
        <v>0</v>
      </c>
      <c r="CV169" s="343">
        <f t="shared" si="3688"/>
        <v>0</v>
      </c>
      <c r="CW169" s="343">
        <f t="shared" si="3688"/>
        <v>0</v>
      </c>
      <c r="CX169" s="343">
        <f t="shared" si="3688"/>
        <v>0</v>
      </c>
      <c r="CY169" s="343">
        <f t="shared" si="3688"/>
        <v>0</v>
      </c>
      <c r="CZ169" s="343">
        <f t="shared" si="3688"/>
        <v>0</v>
      </c>
      <c r="DA169" s="343">
        <f t="shared" si="3688"/>
        <v>0</v>
      </c>
      <c r="DB169" s="343">
        <f t="shared" si="3688"/>
        <v>0</v>
      </c>
      <c r="DC169" s="343">
        <f t="shared" si="3688"/>
        <v>0</v>
      </c>
      <c r="DD169" s="343">
        <f t="shared" si="3688"/>
        <v>0</v>
      </c>
      <c r="DE169" s="343">
        <f t="shared" si="3688"/>
        <v>0</v>
      </c>
      <c r="DF169" s="343">
        <f t="shared" si="3688"/>
        <v>0</v>
      </c>
      <c r="DG169" s="343">
        <f t="shared" si="3688"/>
        <v>0</v>
      </c>
      <c r="DH169" s="343">
        <f t="shared" si="3688"/>
        <v>0</v>
      </c>
      <c r="DI169" s="343">
        <f t="shared" si="3688"/>
        <v>0</v>
      </c>
      <c r="DJ169" s="343">
        <f t="shared" si="3688"/>
        <v>0</v>
      </c>
      <c r="DK169" s="343">
        <f t="shared" si="3688"/>
        <v>0</v>
      </c>
      <c r="DL169" s="343">
        <f t="shared" si="3688"/>
        <v>0</v>
      </c>
      <c r="DM169" s="343">
        <f t="shared" si="3688"/>
        <v>0</v>
      </c>
      <c r="DN169" s="343">
        <f t="shared" si="3688"/>
        <v>0</v>
      </c>
      <c r="DO169" s="343">
        <f t="shared" si="3688"/>
        <v>0</v>
      </c>
      <c r="DP169" s="343">
        <f t="shared" si="3688"/>
        <v>0</v>
      </c>
      <c r="DQ169" s="343">
        <f t="shared" si="3688"/>
        <v>0</v>
      </c>
      <c r="DR169" s="343">
        <f t="shared" si="3688"/>
        <v>0</v>
      </c>
      <c r="DS169" s="343">
        <f t="shared" si="3688"/>
        <v>0</v>
      </c>
      <c r="DT169" s="343">
        <f t="shared" si="3688"/>
        <v>0</v>
      </c>
      <c r="DU169" s="343">
        <f t="shared" si="3688"/>
        <v>0</v>
      </c>
      <c r="DV169" s="343">
        <f t="shared" si="3688"/>
        <v>0</v>
      </c>
      <c r="DW169" s="343">
        <f t="shared" si="3688"/>
        <v>0</v>
      </c>
      <c r="DX169" s="343">
        <f t="shared" si="3688"/>
        <v>0</v>
      </c>
      <c r="DY169" s="343">
        <f t="shared" si="3688"/>
        <v>0</v>
      </c>
      <c r="DZ169" s="343">
        <f t="shared" si="3688"/>
        <v>0</v>
      </c>
      <c r="EA169" s="343">
        <f t="shared" si="3688"/>
        <v>0</v>
      </c>
      <c r="EB169" s="343">
        <f t="shared" si="3688"/>
        <v>0</v>
      </c>
      <c r="EC169" s="343">
        <f t="shared" si="3688"/>
        <v>0</v>
      </c>
      <c r="ED169" s="343">
        <f t="shared" si="3688"/>
        <v>0</v>
      </c>
      <c r="EE169" s="343">
        <f t="shared" si="3688"/>
        <v>0</v>
      </c>
      <c r="EF169" s="343">
        <f t="shared" si="3688"/>
        <v>0</v>
      </c>
      <c r="EG169" s="343">
        <f t="shared" si="3688"/>
        <v>0</v>
      </c>
      <c r="EH169" s="343">
        <f t="shared" si="3688"/>
        <v>0</v>
      </c>
      <c r="EI169" s="343">
        <f t="shared" si="3688"/>
        <v>0</v>
      </c>
      <c r="EJ169" s="343">
        <f t="shared" si="3688"/>
        <v>0</v>
      </c>
      <c r="EK169" s="343">
        <f t="shared" si="3688"/>
        <v>0</v>
      </c>
      <c r="EL169" s="343">
        <f t="shared" si="3688"/>
        <v>0</v>
      </c>
      <c r="EM169" s="343">
        <f t="shared" si="3688"/>
        <v>0</v>
      </c>
      <c r="EN169" s="343">
        <f t="shared" si="3688"/>
        <v>0</v>
      </c>
      <c r="EO169" s="343">
        <f t="shared" si="3688"/>
        <v>0</v>
      </c>
      <c r="EP169" s="343">
        <f t="shared" si="3688"/>
        <v>0</v>
      </c>
      <c r="EQ169" s="343">
        <f t="shared" si="3688"/>
        <v>0</v>
      </c>
      <c r="ER169" s="343">
        <f t="shared" si="3688"/>
        <v>0</v>
      </c>
      <c r="ES169" s="343">
        <f t="shared" si="3688"/>
        <v>0</v>
      </c>
      <c r="ET169" s="343">
        <f t="shared" si="3688"/>
        <v>0</v>
      </c>
      <c r="EU169" s="343">
        <f t="shared" si="3688"/>
        <v>0</v>
      </c>
      <c r="EV169" s="343">
        <f t="shared" si="3688"/>
        <v>0</v>
      </c>
      <c r="EW169" s="343">
        <f t="shared" si="3688"/>
        <v>0</v>
      </c>
      <c r="EX169" s="343">
        <f t="shared" si="3688"/>
        <v>0</v>
      </c>
      <c r="EY169" s="343">
        <f t="shared" si="3688"/>
        <v>0</v>
      </c>
      <c r="EZ169" s="343">
        <f t="shared" si="3688"/>
        <v>0</v>
      </c>
      <c r="FA169" s="343">
        <f t="shared" si="3688"/>
        <v>0</v>
      </c>
      <c r="FB169" s="343">
        <f t="shared" ref="FB169:HM169" si="3689">FA172</f>
        <v>0</v>
      </c>
      <c r="FC169" s="343">
        <f t="shared" si="3689"/>
        <v>0</v>
      </c>
      <c r="FD169" s="343">
        <f t="shared" si="3689"/>
        <v>0</v>
      </c>
      <c r="FE169" s="343">
        <f t="shared" si="3689"/>
        <v>0</v>
      </c>
      <c r="FF169" s="343">
        <f t="shared" si="3689"/>
        <v>0</v>
      </c>
      <c r="FG169" s="343">
        <f t="shared" si="3689"/>
        <v>0</v>
      </c>
      <c r="FH169" s="343">
        <f t="shared" si="3689"/>
        <v>0</v>
      </c>
      <c r="FI169" s="343">
        <f t="shared" si="3689"/>
        <v>0</v>
      </c>
      <c r="FJ169" s="343">
        <f t="shared" si="3689"/>
        <v>0</v>
      </c>
      <c r="FK169" s="343">
        <f t="shared" si="3689"/>
        <v>0</v>
      </c>
      <c r="FL169" s="343">
        <f t="shared" si="3689"/>
        <v>0</v>
      </c>
      <c r="FM169" s="343">
        <f t="shared" si="3689"/>
        <v>0</v>
      </c>
      <c r="FN169" s="343">
        <f t="shared" si="3689"/>
        <v>0</v>
      </c>
      <c r="FO169" s="343">
        <f t="shared" si="3689"/>
        <v>0</v>
      </c>
      <c r="FP169" s="343">
        <f t="shared" si="3689"/>
        <v>0</v>
      </c>
      <c r="FQ169" s="343">
        <f t="shared" si="3689"/>
        <v>0</v>
      </c>
      <c r="FR169" s="343">
        <f t="shared" si="3689"/>
        <v>0</v>
      </c>
      <c r="FS169" s="343">
        <f t="shared" si="3689"/>
        <v>0</v>
      </c>
      <c r="FT169" s="343">
        <f t="shared" si="3689"/>
        <v>0</v>
      </c>
      <c r="FU169" s="343">
        <f t="shared" si="3689"/>
        <v>0</v>
      </c>
      <c r="FV169" s="343">
        <f t="shared" si="3689"/>
        <v>0</v>
      </c>
      <c r="FW169" s="343">
        <f t="shared" si="3689"/>
        <v>0</v>
      </c>
      <c r="FX169" s="343">
        <f t="shared" si="3689"/>
        <v>0</v>
      </c>
      <c r="FY169" s="343">
        <f t="shared" si="3689"/>
        <v>0</v>
      </c>
      <c r="FZ169" s="343">
        <f t="shared" si="3689"/>
        <v>0</v>
      </c>
      <c r="GA169" s="343">
        <f t="shared" si="3689"/>
        <v>0</v>
      </c>
      <c r="GB169" s="343">
        <f t="shared" si="3689"/>
        <v>0</v>
      </c>
      <c r="GC169" s="343">
        <f t="shared" si="3689"/>
        <v>0</v>
      </c>
      <c r="GD169" s="343">
        <f t="shared" si="3689"/>
        <v>0</v>
      </c>
      <c r="GE169" s="343">
        <f t="shared" si="3689"/>
        <v>0</v>
      </c>
      <c r="GF169" s="343">
        <f t="shared" si="3689"/>
        <v>0</v>
      </c>
      <c r="GG169" s="343">
        <f t="shared" si="3689"/>
        <v>0</v>
      </c>
      <c r="GH169" s="343">
        <f t="shared" si="3689"/>
        <v>0</v>
      </c>
      <c r="GI169" s="343">
        <f t="shared" si="3689"/>
        <v>0</v>
      </c>
      <c r="GJ169" s="343">
        <f t="shared" si="3689"/>
        <v>0</v>
      </c>
      <c r="GK169" s="343">
        <f t="shared" si="3689"/>
        <v>0</v>
      </c>
      <c r="GL169" s="343">
        <f t="shared" si="3689"/>
        <v>0</v>
      </c>
      <c r="GM169" s="343">
        <f t="shared" si="3689"/>
        <v>0</v>
      </c>
      <c r="GN169" s="343">
        <f t="shared" si="3689"/>
        <v>0</v>
      </c>
      <c r="GO169" s="343">
        <f t="shared" si="3689"/>
        <v>0</v>
      </c>
      <c r="GP169" s="343">
        <f t="shared" si="3689"/>
        <v>0</v>
      </c>
      <c r="GQ169" s="343">
        <f t="shared" si="3689"/>
        <v>0</v>
      </c>
      <c r="GR169" s="343">
        <f t="shared" si="3689"/>
        <v>0</v>
      </c>
      <c r="GS169" s="343">
        <f t="shared" si="3689"/>
        <v>0</v>
      </c>
      <c r="GT169" s="343">
        <f t="shared" si="3689"/>
        <v>0</v>
      </c>
      <c r="GU169" s="343">
        <f t="shared" si="3689"/>
        <v>0</v>
      </c>
      <c r="GV169" s="343">
        <f t="shared" si="3689"/>
        <v>0</v>
      </c>
      <c r="GW169" s="343">
        <f t="shared" si="3689"/>
        <v>0</v>
      </c>
      <c r="GX169" s="343">
        <f t="shared" si="3689"/>
        <v>0</v>
      </c>
      <c r="GY169" s="343">
        <f t="shared" si="3689"/>
        <v>0</v>
      </c>
      <c r="GZ169" s="343">
        <f t="shared" si="3689"/>
        <v>0</v>
      </c>
      <c r="HA169" s="343">
        <f t="shared" si="3689"/>
        <v>0</v>
      </c>
      <c r="HB169" s="343">
        <f t="shared" si="3689"/>
        <v>0</v>
      </c>
      <c r="HC169" s="343">
        <f t="shared" si="3689"/>
        <v>0</v>
      </c>
      <c r="HD169" s="343">
        <f t="shared" si="3689"/>
        <v>0</v>
      </c>
      <c r="HE169" s="343">
        <f t="shared" si="3689"/>
        <v>0</v>
      </c>
      <c r="HF169" s="343">
        <f t="shared" si="3689"/>
        <v>0</v>
      </c>
      <c r="HG169" s="343">
        <f t="shared" si="3689"/>
        <v>0</v>
      </c>
      <c r="HH169" s="343">
        <f t="shared" si="3689"/>
        <v>0</v>
      </c>
      <c r="HI169" s="343">
        <f t="shared" si="3689"/>
        <v>0</v>
      </c>
      <c r="HJ169" s="343">
        <f t="shared" si="3689"/>
        <v>0</v>
      </c>
      <c r="HK169" s="343">
        <f t="shared" si="3689"/>
        <v>0</v>
      </c>
      <c r="HL169" s="343">
        <f t="shared" si="3689"/>
        <v>0</v>
      </c>
      <c r="HM169" s="343">
        <f t="shared" si="3689"/>
        <v>0</v>
      </c>
      <c r="HN169" s="343">
        <f t="shared" ref="HN169:IB169" si="3690">HM172</f>
        <v>0</v>
      </c>
      <c r="HO169" s="343">
        <f t="shared" si="3690"/>
        <v>0</v>
      </c>
      <c r="HP169" s="343">
        <f t="shared" si="3690"/>
        <v>0</v>
      </c>
      <c r="HQ169" s="343">
        <f t="shared" si="3690"/>
        <v>0</v>
      </c>
      <c r="HR169" s="343">
        <f t="shared" si="3690"/>
        <v>0</v>
      </c>
      <c r="HS169" s="343">
        <f t="shared" si="3690"/>
        <v>0</v>
      </c>
      <c r="HT169" s="343">
        <f t="shared" si="3690"/>
        <v>0</v>
      </c>
      <c r="HU169" s="343">
        <f t="shared" si="3690"/>
        <v>0</v>
      </c>
      <c r="HV169" s="343">
        <f t="shared" si="3690"/>
        <v>0</v>
      </c>
      <c r="HW169" s="343">
        <f t="shared" si="3690"/>
        <v>0</v>
      </c>
      <c r="HX169" s="343">
        <f t="shared" si="3690"/>
        <v>0</v>
      </c>
      <c r="HY169" s="343">
        <f t="shared" si="3690"/>
        <v>0</v>
      </c>
      <c r="HZ169" s="343">
        <f t="shared" si="3690"/>
        <v>0</v>
      </c>
      <c r="IA169" s="343">
        <f t="shared" si="3690"/>
        <v>0</v>
      </c>
      <c r="IB169" s="343">
        <f t="shared" si="3690"/>
        <v>0</v>
      </c>
      <c r="ID169" s="279" t="s">
        <v>330</v>
      </c>
      <c r="IE169" s="27"/>
      <c r="IF169" s="1116">
        <f t="shared" ref="IF169:IX173" si="3691">+SUMIFS($AF169:$IB169,$AF$54:$IB$54,IF$56)</f>
        <v>0</v>
      </c>
      <c r="IG169" s="1116">
        <f t="shared" si="3691"/>
        <v>0</v>
      </c>
      <c r="IH169" s="1116">
        <f t="shared" si="3691"/>
        <v>0</v>
      </c>
      <c r="II169" s="1116">
        <f t="shared" si="3691"/>
        <v>0</v>
      </c>
      <c r="IJ169" s="1116">
        <f t="shared" si="3691"/>
        <v>0</v>
      </c>
      <c r="IK169" s="1116">
        <f t="shared" si="3691"/>
        <v>0</v>
      </c>
      <c r="IL169" s="1116">
        <f t="shared" si="3691"/>
        <v>0</v>
      </c>
      <c r="IM169" s="1116">
        <f t="shared" si="3691"/>
        <v>0</v>
      </c>
      <c r="IN169" s="1116">
        <f t="shared" si="3691"/>
        <v>0</v>
      </c>
      <c r="IO169" s="1116">
        <f t="shared" si="3691"/>
        <v>0</v>
      </c>
      <c r="IP169" s="1116">
        <f t="shared" si="3691"/>
        <v>0</v>
      </c>
      <c r="IQ169" s="1116">
        <f t="shared" si="3691"/>
        <v>0</v>
      </c>
      <c r="IR169" s="1116">
        <f t="shared" si="3691"/>
        <v>0</v>
      </c>
      <c r="IS169" s="1116">
        <f t="shared" si="3691"/>
        <v>0</v>
      </c>
      <c r="IT169" s="1116">
        <f t="shared" si="3691"/>
        <v>0</v>
      </c>
      <c r="IU169" s="1116">
        <f t="shared" si="3691"/>
        <v>0</v>
      </c>
      <c r="IV169" s="1116">
        <f t="shared" si="3691"/>
        <v>0</v>
      </c>
      <c r="IW169" s="1116">
        <f t="shared" si="3691"/>
        <v>0</v>
      </c>
      <c r="IX169" s="1480">
        <f t="shared" si="3691"/>
        <v>0</v>
      </c>
    </row>
    <row r="170" spans="2:259" x14ac:dyDescent="0.3">
      <c r="C170" s="279" t="s">
        <v>331</v>
      </c>
      <c r="D170" s="27"/>
      <c r="E170" s="343"/>
      <c r="F170" s="343">
        <f>-F144</f>
        <v>0</v>
      </c>
      <c r="G170" s="343">
        <f>-G144</f>
        <v>0</v>
      </c>
      <c r="H170" s="343">
        <f t="shared" ref="H170:W170" si="3692">-H144</f>
        <v>0</v>
      </c>
      <c r="I170" s="343">
        <f t="shared" si="3692"/>
        <v>0</v>
      </c>
      <c r="J170" s="343">
        <f t="shared" si="3692"/>
        <v>0</v>
      </c>
      <c r="K170" s="343">
        <f t="shared" si="3692"/>
        <v>0</v>
      </c>
      <c r="L170" s="343">
        <f t="shared" si="3692"/>
        <v>0</v>
      </c>
      <c r="M170" s="343">
        <f t="shared" si="3692"/>
        <v>0</v>
      </c>
      <c r="N170" s="343">
        <f t="shared" si="3692"/>
        <v>0</v>
      </c>
      <c r="O170" s="343">
        <f t="shared" si="3692"/>
        <v>0</v>
      </c>
      <c r="P170" s="343">
        <f t="shared" si="3692"/>
        <v>0</v>
      </c>
      <c r="Q170" s="343">
        <f t="shared" si="3692"/>
        <v>0</v>
      </c>
      <c r="R170" s="343">
        <f t="shared" si="3692"/>
        <v>0</v>
      </c>
      <c r="S170" s="343">
        <f t="shared" si="3692"/>
        <v>6124.5932658750708</v>
      </c>
      <c r="T170" s="343">
        <f t="shared" si="3692"/>
        <v>35800.354701073527</v>
      </c>
      <c r="U170" s="343">
        <f t="shared" si="3692"/>
        <v>66665.287455085505</v>
      </c>
      <c r="V170" s="343">
        <f t="shared" si="3692"/>
        <v>98755.941575360062</v>
      </c>
      <c r="W170" s="393">
        <f t="shared" si="3692"/>
        <v>132109.88597887111</v>
      </c>
      <c r="Y170" s="279" t="s">
        <v>331</v>
      </c>
      <c r="Z170" s="27"/>
      <c r="AA170" s="343"/>
      <c r="AB170" s="343"/>
      <c r="AC170" s="343"/>
      <c r="AD170" s="343"/>
      <c r="AE170" s="343"/>
      <c r="AF170" s="343"/>
      <c r="AG170" s="343"/>
      <c r="AH170" s="343"/>
      <c r="AI170" s="343"/>
      <c r="AJ170" s="343"/>
      <c r="AK170" s="343"/>
      <c r="AL170" s="343"/>
      <c r="AM170" s="343"/>
      <c r="AN170" s="343"/>
      <c r="AO170" s="343"/>
      <c r="AP170" s="343"/>
      <c r="AQ170" s="343"/>
      <c r="AR170" s="343"/>
      <c r="AS170" s="343"/>
      <c r="AT170" s="343"/>
      <c r="AU170" s="343"/>
      <c r="AV170" s="343"/>
      <c r="AW170" s="343"/>
      <c r="AX170" s="343"/>
      <c r="AY170" s="343"/>
      <c r="AZ170" s="343"/>
      <c r="BA170" s="343"/>
      <c r="BB170" s="343"/>
      <c r="BC170" s="343"/>
      <c r="BD170" s="343"/>
      <c r="BE170" s="343"/>
      <c r="BF170" s="343"/>
      <c r="BG170" s="343"/>
      <c r="BH170" s="343"/>
      <c r="BI170" s="343"/>
      <c r="BJ170" s="343"/>
      <c r="BK170" s="343"/>
      <c r="BL170" s="343"/>
      <c r="BM170" s="343"/>
      <c r="BN170" s="343"/>
      <c r="BO170" s="343"/>
      <c r="BP170" s="343"/>
      <c r="BQ170" s="343"/>
      <c r="BR170" s="343"/>
      <c r="BS170" s="343"/>
      <c r="BT170" s="343"/>
      <c r="BU170" s="343"/>
      <c r="BV170" s="343"/>
      <c r="BW170" s="343"/>
      <c r="BX170" s="343"/>
      <c r="BY170" s="343"/>
      <c r="BZ170" s="343"/>
      <c r="CA170" s="343"/>
      <c r="CB170" s="343"/>
      <c r="CC170" s="343"/>
      <c r="CD170" s="343"/>
      <c r="CE170" s="343"/>
      <c r="CF170" s="343"/>
      <c r="CG170" s="343"/>
      <c r="CH170" s="343"/>
      <c r="CI170" s="343"/>
      <c r="CJ170" s="343"/>
      <c r="CK170" s="343"/>
      <c r="CL170" s="343"/>
      <c r="CM170" s="343"/>
      <c r="CN170" s="343"/>
      <c r="CO170" s="343"/>
      <c r="CP170" s="343"/>
      <c r="CQ170" s="343"/>
      <c r="CR170" s="343"/>
      <c r="CS170" s="343"/>
      <c r="CT170" s="343"/>
      <c r="CU170" s="343"/>
      <c r="CV170" s="343"/>
      <c r="CW170" s="343"/>
      <c r="CX170" s="343"/>
      <c r="CY170" s="343"/>
      <c r="CZ170" s="343"/>
      <c r="DA170" s="343"/>
      <c r="DB170" s="343"/>
      <c r="DC170" s="343"/>
      <c r="DD170" s="343"/>
      <c r="DE170" s="343"/>
      <c r="DF170" s="343"/>
      <c r="DG170" s="343"/>
      <c r="DH170" s="343"/>
      <c r="DI170" s="343"/>
      <c r="DJ170" s="343"/>
      <c r="DK170" s="343"/>
      <c r="DL170" s="343"/>
      <c r="DM170" s="343"/>
      <c r="DN170" s="343"/>
      <c r="DO170" s="343"/>
      <c r="DP170" s="343"/>
      <c r="DQ170" s="343"/>
      <c r="DR170" s="343"/>
      <c r="DS170" s="343"/>
      <c r="DT170" s="343"/>
      <c r="DU170" s="343"/>
      <c r="DV170" s="343"/>
      <c r="DW170" s="343"/>
      <c r="DX170" s="343"/>
      <c r="DY170" s="343"/>
      <c r="DZ170" s="343"/>
      <c r="EA170" s="343"/>
      <c r="EB170" s="343"/>
      <c r="EC170" s="343"/>
      <c r="ED170" s="343"/>
      <c r="EE170" s="343"/>
      <c r="EF170" s="343"/>
      <c r="EG170" s="343"/>
      <c r="EH170" s="343"/>
      <c r="EI170" s="343"/>
      <c r="EJ170" s="343"/>
      <c r="EK170" s="343"/>
      <c r="EL170" s="343"/>
      <c r="EM170" s="343"/>
      <c r="EN170" s="343"/>
      <c r="EO170" s="343"/>
      <c r="EP170" s="343"/>
      <c r="EQ170" s="343"/>
      <c r="ER170" s="343"/>
      <c r="ES170" s="343"/>
      <c r="ET170" s="343"/>
      <c r="EU170" s="343"/>
      <c r="EV170" s="343"/>
      <c r="EW170" s="343"/>
      <c r="EX170" s="343"/>
      <c r="EY170" s="343"/>
      <c r="EZ170" s="343"/>
      <c r="FA170" s="343"/>
      <c r="FB170" s="343"/>
      <c r="FC170" s="343"/>
      <c r="FD170" s="343"/>
      <c r="FE170" s="343"/>
      <c r="FF170" s="343"/>
      <c r="FG170" s="343"/>
      <c r="FH170" s="343"/>
      <c r="FI170" s="343"/>
      <c r="FJ170" s="343"/>
      <c r="FK170" s="343"/>
      <c r="FL170" s="343"/>
      <c r="FM170" s="343"/>
      <c r="FN170" s="343"/>
      <c r="FO170" s="343"/>
      <c r="FP170" s="343"/>
      <c r="FQ170" s="343"/>
      <c r="FR170" s="343"/>
      <c r="FS170" s="343"/>
      <c r="FT170" s="343"/>
      <c r="FU170" s="343"/>
      <c r="FV170" s="343"/>
      <c r="FW170" s="343"/>
      <c r="FX170" s="343"/>
      <c r="FY170" s="343"/>
      <c r="FZ170" s="343"/>
      <c r="GA170" s="343"/>
      <c r="GB170" s="343"/>
      <c r="GC170" s="343"/>
      <c r="GD170" s="343"/>
      <c r="GE170" s="343"/>
      <c r="GF170" s="343"/>
      <c r="GG170" s="343"/>
      <c r="GH170" s="343"/>
      <c r="GI170" s="343"/>
      <c r="GJ170" s="343"/>
      <c r="GK170" s="343"/>
      <c r="GL170" s="343"/>
      <c r="GM170" s="343"/>
      <c r="GN170" s="343"/>
      <c r="GO170" s="343"/>
      <c r="GP170" s="343"/>
      <c r="GQ170" s="343"/>
      <c r="GR170" s="343"/>
      <c r="GS170" s="343"/>
      <c r="GT170" s="343"/>
      <c r="GU170" s="343"/>
      <c r="GV170" s="343"/>
      <c r="GW170" s="343"/>
      <c r="GX170" s="343"/>
      <c r="GY170" s="343"/>
      <c r="GZ170" s="343"/>
      <c r="HA170" s="343"/>
      <c r="HB170" s="343"/>
      <c r="HC170" s="343"/>
      <c r="HD170" s="343"/>
      <c r="HE170" s="343"/>
      <c r="HF170" s="343"/>
      <c r="HG170" s="343"/>
      <c r="HH170" s="343"/>
      <c r="HI170" s="343"/>
      <c r="HJ170" s="343"/>
      <c r="HK170" s="343"/>
      <c r="HL170" s="343"/>
      <c r="HM170" s="343"/>
      <c r="HN170" s="343"/>
      <c r="HO170" s="343"/>
      <c r="HP170" s="343"/>
      <c r="HQ170" s="343"/>
      <c r="HR170" s="343"/>
      <c r="HS170" s="343"/>
      <c r="HT170" s="343"/>
      <c r="HU170" s="343"/>
      <c r="HV170" s="343"/>
      <c r="HW170" s="343"/>
      <c r="HX170" s="343"/>
      <c r="HY170" s="343"/>
      <c r="HZ170" s="343"/>
      <c r="IA170" s="343"/>
      <c r="IB170" s="343"/>
      <c r="ID170" s="279" t="s">
        <v>331</v>
      </c>
      <c r="IE170" s="27"/>
      <c r="IF170" s="1116">
        <f t="shared" si="3691"/>
        <v>0</v>
      </c>
      <c r="IG170" s="1116">
        <f t="shared" si="3691"/>
        <v>0</v>
      </c>
      <c r="IH170" s="1116">
        <f t="shared" si="3691"/>
        <v>0</v>
      </c>
      <c r="II170" s="1116">
        <f t="shared" si="3691"/>
        <v>0</v>
      </c>
      <c r="IJ170" s="1116">
        <f t="shared" si="3691"/>
        <v>0</v>
      </c>
      <c r="IK170" s="1116">
        <f t="shared" si="3691"/>
        <v>0</v>
      </c>
      <c r="IL170" s="1116">
        <f t="shared" si="3691"/>
        <v>0</v>
      </c>
      <c r="IM170" s="1116">
        <f t="shared" si="3691"/>
        <v>0</v>
      </c>
      <c r="IN170" s="1116">
        <f t="shared" si="3691"/>
        <v>0</v>
      </c>
      <c r="IO170" s="1116">
        <f t="shared" si="3691"/>
        <v>0</v>
      </c>
      <c r="IP170" s="1116">
        <f t="shared" si="3691"/>
        <v>0</v>
      </c>
      <c r="IQ170" s="1116">
        <f t="shared" si="3691"/>
        <v>0</v>
      </c>
      <c r="IR170" s="1116">
        <f t="shared" si="3691"/>
        <v>0</v>
      </c>
      <c r="IS170" s="1116">
        <f t="shared" si="3691"/>
        <v>0</v>
      </c>
      <c r="IT170" s="1116">
        <f t="shared" si="3691"/>
        <v>0</v>
      </c>
      <c r="IU170" s="1116">
        <f t="shared" si="3691"/>
        <v>0</v>
      </c>
      <c r="IV170" s="1116">
        <f t="shared" si="3691"/>
        <v>0</v>
      </c>
      <c r="IW170" s="1116">
        <f t="shared" si="3691"/>
        <v>0</v>
      </c>
      <c r="IX170" s="1480">
        <f t="shared" si="3691"/>
        <v>0</v>
      </c>
      <c r="IY170" s="582"/>
    </row>
    <row r="171" spans="2:259" x14ac:dyDescent="0.3">
      <c r="C171" s="279" t="s">
        <v>332</v>
      </c>
      <c r="D171" s="27"/>
      <c r="E171" s="343"/>
      <c r="F171" s="343">
        <f>-F170/4*3</f>
        <v>0</v>
      </c>
      <c r="G171" s="343">
        <f>-G170/4*3-F172</f>
        <v>0</v>
      </c>
      <c r="H171" s="343">
        <f t="shared" ref="H171:V171" si="3693">-H170/4*3-G172</f>
        <v>0</v>
      </c>
      <c r="I171" s="343">
        <f t="shared" si="3693"/>
        <v>0</v>
      </c>
      <c r="J171" s="343">
        <f t="shared" si="3693"/>
        <v>0</v>
      </c>
      <c r="K171" s="343">
        <f t="shared" si="3693"/>
        <v>0</v>
      </c>
      <c r="L171" s="343">
        <f t="shared" si="3693"/>
        <v>0</v>
      </c>
      <c r="M171" s="343">
        <f t="shared" si="3693"/>
        <v>0</v>
      </c>
      <c r="N171" s="343">
        <f t="shared" si="3693"/>
        <v>0</v>
      </c>
      <c r="O171" s="343">
        <f t="shared" si="3693"/>
        <v>0</v>
      </c>
      <c r="P171" s="343">
        <f t="shared" si="3693"/>
        <v>0</v>
      </c>
      <c r="Q171" s="343">
        <f t="shared" si="3693"/>
        <v>0</v>
      </c>
      <c r="R171" s="343">
        <f t="shared" si="3693"/>
        <v>0</v>
      </c>
      <c r="S171" s="343">
        <f t="shared" si="3693"/>
        <v>-4593.4449494063028</v>
      </c>
      <c r="T171" s="343">
        <f t="shared" si="3693"/>
        <v>-28381.414342273914</v>
      </c>
      <c r="U171" s="343">
        <f t="shared" si="3693"/>
        <v>-58949.054266582512</v>
      </c>
      <c r="V171" s="343">
        <f t="shared" si="3693"/>
        <v>-90733.27804529143</v>
      </c>
      <c r="W171" s="395">
        <f>-W170-V172</f>
        <v>-156798.87137271112</v>
      </c>
      <c r="Y171" s="279" t="s">
        <v>332</v>
      </c>
      <c r="Z171" s="27"/>
      <c r="AA171" s="343"/>
      <c r="AB171" s="343"/>
      <c r="AC171" s="343"/>
      <c r="AD171" s="343"/>
      <c r="AE171" s="343"/>
      <c r="AF171" s="343"/>
      <c r="AG171" s="343"/>
      <c r="AH171" s="343"/>
      <c r="AI171" s="343"/>
      <c r="AJ171" s="343"/>
      <c r="AK171" s="343"/>
      <c r="AL171" s="343"/>
      <c r="AM171" s="343"/>
      <c r="AN171" s="343"/>
      <c r="AO171" s="343"/>
      <c r="AP171" s="343"/>
      <c r="AQ171" s="343"/>
      <c r="AR171" s="343"/>
      <c r="AS171" s="343"/>
      <c r="AT171" s="343"/>
      <c r="AU171" s="343"/>
      <c r="AV171" s="343"/>
      <c r="AW171" s="343"/>
      <c r="AX171" s="343"/>
      <c r="AY171" s="343"/>
      <c r="AZ171" s="343"/>
      <c r="BA171" s="343"/>
      <c r="BB171" s="343"/>
      <c r="BC171" s="343"/>
      <c r="BD171" s="343"/>
      <c r="BE171" s="343"/>
      <c r="BF171" s="343"/>
      <c r="BG171" s="343"/>
      <c r="BH171" s="343"/>
      <c r="BI171" s="343"/>
      <c r="BJ171" s="343"/>
      <c r="BK171" s="343"/>
      <c r="BL171" s="343"/>
      <c r="BM171" s="343"/>
      <c r="BN171" s="343"/>
      <c r="BO171" s="343"/>
      <c r="BP171" s="343"/>
      <c r="BQ171" s="343"/>
      <c r="BR171" s="343"/>
      <c r="BS171" s="343"/>
      <c r="BT171" s="343"/>
      <c r="BU171" s="343"/>
      <c r="BV171" s="343"/>
      <c r="BW171" s="343"/>
      <c r="BX171" s="343"/>
      <c r="BY171" s="343"/>
      <c r="BZ171" s="343"/>
      <c r="CA171" s="343"/>
      <c r="CB171" s="343"/>
      <c r="CC171" s="343"/>
      <c r="CD171" s="343"/>
      <c r="CE171" s="343"/>
      <c r="CF171" s="343"/>
      <c r="CG171" s="343"/>
      <c r="CH171" s="343"/>
      <c r="CI171" s="343"/>
      <c r="CJ171" s="343"/>
      <c r="CK171" s="343"/>
      <c r="CL171" s="343"/>
      <c r="CM171" s="343"/>
      <c r="CN171" s="343"/>
      <c r="CO171" s="343"/>
      <c r="CP171" s="343"/>
      <c r="CQ171" s="343"/>
      <c r="CR171" s="343"/>
      <c r="CS171" s="343"/>
      <c r="CT171" s="343"/>
      <c r="CU171" s="343"/>
      <c r="CV171" s="343"/>
      <c r="CW171" s="343"/>
      <c r="CX171" s="343"/>
      <c r="CY171" s="343"/>
      <c r="CZ171" s="343"/>
      <c r="DA171" s="343"/>
      <c r="DB171" s="343"/>
      <c r="DC171" s="343"/>
      <c r="DD171" s="343"/>
      <c r="DE171" s="343"/>
      <c r="DF171" s="343"/>
      <c r="DG171" s="343"/>
      <c r="DH171" s="343"/>
      <c r="DI171" s="343"/>
      <c r="DJ171" s="343"/>
      <c r="DK171" s="343"/>
      <c r="DL171" s="343"/>
      <c r="DM171" s="343"/>
      <c r="DN171" s="343"/>
      <c r="DO171" s="343"/>
      <c r="DP171" s="343"/>
      <c r="DQ171" s="343"/>
      <c r="DR171" s="343"/>
      <c r="DS171" s="343"/>
      <c r="DT171" s="343"/>
      <c r="DU171" s="343"/>
      <c r="DV171" s="343"/>
      <c r="DW171" s="343"/>
      <c r="DX171" s="343"/>
      <c r="DY171" s="343"/>
      <c r="DZ171" s="343"/>
      <c r="EA171" s="343"/>
      <c r="EB171" s="343"/>
      <c r="EC171" s="343"/>
      <c r="ED171" s="343"/>
      <c r="EE171" s="343"/>
      <c r="EF171" s="343"/>
      <c r="EG171" s="343"/>
      <c r="EH171" s="343"/>
      <c r="EI171" s="343"/>
      <c r="EJ171" s="343"/>
      <c r="EK171" s="343"/>
      <c r="EL171" s="343"/>
      <c r="EM171" s="343"/>
      <c r="EN171" s="343"/>
      <c r="EO171" s="343"/>
      <c r="EP171" s="343"/>
      <c r="EQ171" s="343"/>
      <c r="ER171" s="343"/>
      <c r="ES171" s="343"/>
      <c r="ET171" s="343"/>
      <c r="EU171" s="343"/>
      <c r="EV171" s="343"/>
      <c r="EW171" s="343"/>
      <c r="EX171" s="343"/>
      <c r="EY171" s="343"/>
      <c r="EZ171" s="343"/>
      <c r="FA171" s="343"/>
      <c r="FB171" s="343"/>
      <c r="FC171" s="343"/>
      <c r="FD171" s="343"/>
      <c r="FE171" s="343"/>
      <c r="FF171" s="343"/>
      <c r="FG171" s="343"/>
      <c r="FH171" s="343"/>
      <c r="FI171" s="343"/>
      <c r="FJ171" s="343"/>
      <c r="FK171" s="343"/>
      <c r="FL171" s="343"/>
      <c r="FM171" s="343"/>
      <c r="FN171" s="343"/>
      <c r="FO171" s="343"/>
      <c r="FP171" s="343"/>
      <c r="FQ171" s="343"/>
      <c r="FR171" s="343"/>
      <c r="FS171" s="343"/>
      <c r="FT171" s="343"/>
      <c r="FU171" s="343"/>
      <c r="FV171" s="343"/>
      <c r="FW171" s="343"/>
      <c r="FX171" s="343"/>
      <c r="FY171" s="343"/>
      <c r="FZ171" s="343"/>
      <c r="GA171" s="343"/>
      <c r="GB171" s="343"/>
      <c r="GC171" s="343"/>
      <c r="GD171" s="343"/>
      <c r="GE171" s="343"/>
      <c r="GF171" s="343"/>
      <c r="GG171" s="343"/>
      <c r="GH171" s="343"/>
      <c r="GI171" s="343"/>
      <c r="GJ171" s="343"/>
      <c r="GK171" s="343"/>
      <c r="GL171" s="343"/>
      <c r="GM171" s="343"/>
      <c r="GN171" s="343"/>
      <c r="GO171" s="343"/>
      <c r="GP171" s="343"/>
      <c r="GQ171" s="343"/>
      <c r="GR171" s="343"/>
      <c r="GS171" s="343"/>
      <c r="GT171" s="343"/>
      <c r="GU171" s="343"/>
      <c r="GV171" s="343"/>
      <c r="GW171" s="343"/>
      <c r="GX171" s="343"/>
      <c r="GY171" s="343"/>
      <c r="GZ171" s="343"/>
      <c r="HA171" s="343"/>
      <c r="HB171" s="343"/>
      <c r="HC171" s="343"/>
      <c r="HD171" s="343"/>
      <c r="HE171" s="343"/>
      <c r="HF171" s="343"/>
      <c r="HG171" s="343"/>
      <c r="HH171" s="343"/>
      <c r="HI171" s="343"/>
      <c r="HJ171" s="343"/>
      <c r="HK171" s="343"/>
      <c r="HL171" s="343"/>
      <c r="HM171" s="343"/>
      <c r="HN171" s="343"/>
      <c r="HO171" s="343"/>
      <c r="HP171" s="343"/>
      <c r="HQ171" s="343"/>
      <c r="HR171" s="343"/>
      <c r="HS171" s="343"/>
      <c r="HT171" s="343"/>
      <c r="HU171" s="343"/>
      <c r="HV171" s="343"/>
      <c r="HW171" s="343"/>
      <c r="HX171" s="343"/>
      <c r="HY171" s="343"/>
      <c r="HZ171" s="343"/>
      <c r="IA171" s="343"/>
      <c r="IB171" s="343"/>
      <c r="ID171" s="279" t="s">
        <v>332</v>
      </c>
      <c r="IE171" s="27"/>
      <c r="IF171" s="1116">
        <f t="shared" si="3691"/>
        <v>0</v>
      </c>
      <c r="IG171" s="1116">
        <f t="shared" si="3691"/>
        <v>0</v>
      </c>
      <c r="IH171" s="1116">
        <f t="shared" si="3691"/>
        <v>0</v>
      </c>
      <c r="II171" s="1116">
        <f t="shared" si="3691"/>
        <v>0</v>
      </c>
      <c r="IJ171" s="1116">
        <f t="shared" si="3691"/>
        <v>0</v>
      </c>
      <c r="IK171" s="1116">
        <f t="shared" si="3691"/>
        <v>0</v>
      </c>
      <c r="IL171" s="1116">
        <f t="shared" si="3691"/>
        <v>0</v>
      </c>
      <c r="IM171" s="1116">
        <f t="shared" si="3691"/>
        <v>0</v>
      </c>
      <c r="IN171" s="1116">
        <f t="shared" si="3691"/>
        <v>0</v>
      </c>
      <c r="IO171" s="1116">
        <f t="shared" si="3691"/>
        <v>0</v>
      </c>
      <c r="IP171" s="1116">
        <f t="shared" si="3691"/>
        <v>0</v>
      </c>
      <c r="IQ171" s="1116">
        <f t="shared" si="3691"/>
        <v>0</v>
      </c>
      <c r="IR171" s="1116">
        <f t="shared" si="3691"/>
        <v>0</v>
      </c>
      <c r="IS171" s="1116">
        <f t="shared" si="3691"/>
        <v>0</v>
      </c>
      <c r="IT171" s="1116">
        <f t="shared" si="3691"/>
        <v>0</v>
      </c>
      <c r="IU171" s="1116">
        <f t="shared" si="3691"/>
        <v>0</v>
      </c>
      <c r="IV171" s="1116">
        <f t="shared" si="3691"/>
        <v>0</v>
      </c>
      <c r="IW171" s="1116">
        <f t="shared" si="3691"/>
        <v>0</v>
      </c>
      <c r="IX171" s="1480">
        <f t="shared" si="3691"/>
        <v>0</v>
      </c>
      <c r="IY171" s="582"/>
    </row>
    <row r="172" spans="2:259" x14ac:dyDescent="0.3">
      <c r="C172" s="279" t="s">
        <v>333</v>
      </c>
      <c r="D172" s="27"/>
      <c r="E172" s="343"/>
      <c r="F172" s="343">
        <f>SUM(F169:F171)</f>
        <v>0</v>
      </c>
      <c r="G172" s="343">
        <f t="shared" ref="G172:W172" si="3694">SUM(G169:G171)</f>
        <v>0</v>
      </c>
      <c r="H172" s="343">
        <f t="shared" si="3694"/>
        <v>0</v>
      </c>
      <c r="I172" s="343">
        <f t="shared" si="3694"/>
        <v>0</v>
      </c>
      <c r="J172" s="343">
        <f t="shared" si="3694"/>
        <v>0</v>
      </c>
      <c r="K172" s="343">
        <f t="shared" si="3694"/>
        <v>0</v>
      </c>
      <c r="L172" s="343">
        <f t="shared" si="3694"/>
        <v>0</v>
      </c>
      <c r="M172" s="343">
        <f t="shared" si="3694"/>
        <v>0</v>
      </c>
      <c r="N172" s="343">
        <f t="shared" si="3694"/>
        <v>0</v>
      </c>
      <c r="O172" s="343">
        <f t="shared" si="3694"/>
        <v>0</v>
      </c>
      <c r="P172" s="343">
        <f t="shared" si="3694"/>
        <v>0</v>
      </c>
      <c r="Q172" s="343">
        <f t="shared" si="3694"/>
        <v>0</v>
      </c>
      <c r="R172" s="343">
        <f t="shared" si="3694"/>
        <v>0</v>
      </c>
      <c r="S172" s="343">
        <f t="shared" si="3694"/>
        <v>1531.1483164687679</v>
      </c>
      <c r="T172" s="343">
        <f t="shared" si="3694"/>
        <v>8950.08867526838</v>
      </c>
      <c r="U172" s="343">
        <f t="shared" si="3694"/>
        <v>16666.32186377138</v>
      </c>
      <c r="V172" s="343">
        <f t="shared" si="3694"/>
        <v>24688.985393840005</v>
      </c>
      <c r="W172" s="393">
        <f t="shared" si="3694"/>
        <v>0</v>
      </c>
      <c r="Y172" s="669" t="s">
        <v>333</v>
      </c>
      <c r="Z172" s="606"/>
      <c r="AA172" s="1439"/>
      <c r="AB172" s="1439">
        <f>SUM(AB169:AB171)</f>
        <v>0</v>
      </c>
      <c r="AC172" s="1439">
        <f t="shared" ref="AC172:CN172" si="3695">SUM(AC169:AC171)</f>
        <v>0</v>
      </c>
      <c r="AD172" s="1439">
        <f t="shared" si="3695"/>
        <v>0</v>
      </c>
      <c r="AE172" s="1439">
        <f t="shared" si="3695"/>
        <v>0</v>
      </c>
      <c r="AF172" s="1439">
        <f t="shared" si="3695"/>
        <v>0</v>
      </c>
      <c r="AG172" s="1439">
        <f t="shared" si="3695"/>
        <v>0</v>
      </c>
      <c r="AH172" s="1439">
        <f t="shared" si="3695"/>
        <v>0</v>
      </c>
      <c r="AI172" s="1439">
        <f t="shared" si="3695"/>
        <v>0</v>
      </c>
      <c r="AJ172" s="1439">
        <f t="shared" si="3695"/>
        <v>0</v>
      </c>
      <c r="AK172" s="1439">
        <f t="shared" si="3695"/>
        <v>0</v>
      </c>
      <c r="AL172" s="1439">
        <f t="shared" si="3695"/>
        <v>0</v>
      </c>
      <c r="AM172" s="1439">
        <f t="shared" si="3695"/>
        <v>0</v>
      </c>
      <c r="AN172" s="1439">
        <f t="shared" si="3695"/>
        <v>0</v>
      </c>
      <c r="AO172" s="1439">
        <f t="shared" si="3695"/>
        <v>0</v>
      </c>
      <c r="AP172" s="1439">
        <f t="shared" si="3695"/>
        <v>0</v>
      </c>
      <c r="AQ172" s="1439">
        <f t="shared" si="3695"/>
        <v>0</v>
      </c>
      <c r="AR172" s="1439">
        <f t="shared" si="3695"/>
        <v>0</v>
      </c>
      <c r="AS172" s="1439">
        <f t="shared" si="3695"/>
        <v>0</v>
      </c>
      <c r="AT172" s="1439">
        <f t="shared" si="3695"/>
        <v>0</v>
      </c>
      <c r="AU172" s="1439">
        <f t="shared" si="3695"/>
        <v>0</v>
      </c>
      <c r="AV172" s="1439">
        <f t="shared" si="3695"/>
        <v>0</v>
      </c>
      <c r="AW172" s="1439">
        <f t="shared" si="3695"/>
        <v>0</v>
      </c>
      <c r="AX172" s="1439">
        <f t="shared" si="3695"/>
        <v>0</v>
      </c>
      <c r="AY172" s="1439">
        <f t="shared" si="3695"/>
        <v>0</v>
      </c>
      <c r="AZ172" s="1439">
        <f t="shared" si="3695"/>
        <v>0</v>
      </c>
      <c r="BA172" s="1439">
        <f t="shared" si="3695"/>
        <v>0</v>
      </c>
      <c r="BB172" s="1439">
        <f t="shared" si="3695"/>
        <v>0</v>
      </c>
      <c r="BC172" s="1439">
        <f t="shared" si="3695"/>
        <v>0</v>
      </c>
      <c r="BD172" s="1439">
        <f t="shared" si="3695"/>
        <v>0</v>
      </c>
      <c r="BE172" s="1439">
        <f t="shared" si="3695"/>
        <v>0</v>
      </c>
      <c r="BF172" s="1439">
        <f t="shared" si="3695"/>
        <v>0</v>
      </c>
      <c r="BG172" s="1439">
        <f t="shared" si="3695"/>
        <v>0</v>
      </c>
      <c r="BH172" s="1439">
        <f t="shared" si="3695"/>
        <v>0</v>
      </c>
      <c r="BI172" s="1439">
        <f t="shared" si="3695"/>
        <v>0</v>
      </c>
      <c r="BJ172" s="1439">
        <f t="shared" si="3695"/>
        <v>0</v>
      </c>
      <c r="BK172" s="1439">
        <f t="shared" si="3695"/>
        <v>0</v>
      </c>
      <c r="BL172" s="1439">
        <f t="shared" si="3695"/>
        <v>0</v>
      </c>
      <c r="BM172" s="1439">
        <f t="shared" si="3695"/>
        <v>0</v>
      </c>
      <c r="BN172" s="1439">
        <f t="shared" si="3695"/>
        <v>0</v>
      </c>
      <c r="BO172" s="1439">
        <f t="shared" si="3695"/>
        <v>0</v>
      </c>
      <c r="BP172" s="1439">
        <f t="shared" si="3695"/>
        <v>0</v>
      </c>
      <c r="BQ172" s="1439">
        <f t="shared" si="3695"/>
        <v>0</v>
      </c>
      <c r="BR172" s="1439">
        <f t="shared" si="3695"/>
        <v>0</v>
      </c>
      <c r="BS172" s="1439">
        <f t="shared" si="3695"/>
        <v>0</v>
      </c>
      <c r="BT172" s="1439">
        <f t="shared" si="3695"/>
        <v>0</v>
      </c>
      <c r="BU172" s="1439">
        <f t="shared" si="3695"/>
        <v>0</v>
      </c>
      <c r="BV172" s="1439">
        <f t="shared" si="3695"/>
        <v>0</v>
      </c>
      <c r="BW172" s="1439">
        <f t="shared" si="3695"/>
        <v>0</v>
      </c>
      <c r="BX172" s="1439">
        <f t="shared" si="3695"/>
        <v>0</v>
      </c>
      <c r="BY172" s="1439">
        <f t="shared" si="3695"/>
        <v>0</v>
      </c>
      <c r="BZ172" s="1439">
        <f t="shared" si="3695"/>
        <v>0</v>
      </c>
      <c r="CA172" s="1439">
        <f t="shared" si="3695"/>
        <v>0</v>
      </c>
      <c r="CB172" s="1439">
        <f t="shared" si="3695"/>
        <v>0</v>
      </c>
      <c r="CC172" s="1439">
        <f t="shared" si="3695"/>
        <v>0</v>
      </c>
      <c r="CD172" s="1439">
        <f t="shared" si="3695"/>
        <v>0</v>
      </c>
      <c r="CE172" s="1439">
        <f t="shared" si="3695"/>
        <v>0</v>
      </c>
      <c r="CF172" s="1439">
        <f t="shared" si="3695"/>
        <v>0</v>
      </c>
      <c r="CG172" s="1439">
        <f t="shared" si="3695"/>
        <v>0</v>
      </c>
      <c r="CH172" s="1439">
        <f t="shared" si="3695"/>
        <v>0</v>
      </c>
      <c r="CI172" s="1439">
        <f t="shared" si="3695"/>
        <v>0</v>
      </c>
      <c r="CJ172" s="1439">
        <f t="shared" si="3695"/>
        <v>0</v>
      </c>
      <c r="CK172" s="1439">
        <f t="shared" si="3695"/>
        <v>0</v>
      </c>
      <c r="CL172" s="1439">
        <f t="shared" si="3695"/>
        <v>0</v>
      </c>
      <c r="CM172" s="1439">
        <f t="shared" si="3695"/>
        <v>0</v>
      </c>
      <c r="CN172" s="1439">
        <f t="shared" si="3695"/>
        <v>0</v>
      </c>
      <c r="CO172" s="1439">
        <f t="shared" ref="CO172:EZ172" si="3696">SUM(CO169:CO171)</f>
        <v>0</v>
      </c>
      <c r="CP172" s="1439">
        <f t="shared" si="3696"/>
        <v>0</v>
      </c>
      <c r="CQ172" s="1439">
        <f t="shared" si="3696"/>
        <v>0</v>
      </c>
      <c r="CR172" s="1439">
        <f t="shared" si="3696"/>
        <v>0</v>
      </c>
      <c r="CS172" s="1439">
        <f t="shared" si="3696"/>
        <v>0</v>
      </c>
      <c r="CT172" s="1439">
        <f t="shared" si="3696"/>
        <v>0</v>
      </c>
      <c r="CU172" s="1439">
        <f t="shared" si="3696"/>
        <v>0</v>
      </c>
      <c r="CV172" s="1439">
        <f t="shared" si="3696"/>
        <v>0</v>
      </c>
      <c r="CW172" s="1439">
        <f t="shared" si="3696"/>
        <v>0</v>
      </c>
      <c r="CX172" s="1439">
        <f t="shared" si="3696"/>
        <v>0</v>
      </c>
      <c r="CY172" s="1439">
        <f t="shared" si="3696"/>
        <v>0</v>
      </c>
      <c r="CZ172" s="1439">
        <f t="shared" si="3696"/>
        <v>0</v>
      </c>
      <c r="DA172" s="1439">
        <f t="shared" si="3696"/>
        <v>0</v>
      </c>
      <c r="DB172" s="1439">
        <f t="shared" si="3696"/>
        <v>0</v>
      </c>
      <c r="DC172" s="1439">
        <f t="shared" si="3696"/>
        <v>0</v>
      </c>
      <c r="DD172" s="1439">
        <f t="shared" si="3696"/>
        <v>0</v>
      </c>
      <c r="DE172" s="1439">
        <f t="shared" si="3696"/>
        <v>0</v>
      </c>
      <c r="DF172" s="1439">
        <f t="shared" si="3696"/>
        <v>0</v>
      </c>
      <c r="DG172" s="1439">
        <f t="shared" si="3696"/>
        <v>0</v>
      </c>
      <c r="DH172" s="1439">
        <f t="shared" si="3696"/>
        <v>0</v>
      </c>
      <c r="DI172" s="1439">
        <f t="shared" si="3696"/>
        <v>0</v>
      </c>
      <c r="DJ172" s="1439">
        <f t="shared" si="3696"/>
        <v>0</v>
      </c>
      <c r="DK172" s="1439">
        <f t="shared" si="3696"/>
        <v>0</v>
      </c>
      <c r="DL172" s="1439">
        <f t="shared" si="3696"/>
        <v>0</v>
      </c>
      <c r="DM172" s="1439">
        <f t="shared" si="3696"/>
        <v>0</v>
      </c>
      <c r="DN172" s="1439">
        <f t="shared" si="3696"/>
        <v>0</v>
      </c>
      <c r="DO172" s="1439">
        <f t="shared" si="3696"/>
        <v>0</v>
      </c>
      <c r="DP172" s="1439">
        <f t="shared" si="3696"/>
        <v>0</v>
      </c>
      <c r="DQ172" s="1439">
        <f t="shared" si="3696"/>
        <v>0</v>
      </c>
      <c r="DR172" s="1439">
        <f t="shared" si="3696"/>
        <v>0</v>
      </c>
      <c r="DS172" s="1439">
        <f t="shared" si="3696"/>
        <v>0</v>
      </c>
      <c r="DT172" s="1439">
        <f t="shared" si="3696"/>
        <v>0</v>
      </c>
      <c r="DU172" s="1439">
        <f t="shared" si="3696"/>
        <v>0</v>
      </c>
      <c r="DV172" s="1439">
        <f t="shared" si="3696"/>
        <v>0</v>
      </c>
      <c r="DW172" s="1439">
        <f t="shared" si="3696"/>
        <v>0</v>
      </c>
      <c r="DX172" s="1439">
        <f t="shared" si="3696"/>
        <v>0</v>
      </c>
      <c r="DY172" s="1439">
        <f t="shared" si="3696"/>
        <v>0</v>
      </c>
      <c r="DZ172" s="1439">
        <f t="shared" si="3696"/>
        <v>0</v>
      </c>
      <c r="EA172" s="1439">
        <f t="shared" si="3696"/>
        <v>0</v>
      </c>
      <c r="EB172" s="1439">
        <f t="shared" si="3696"/>
        <v>0</v>
      </c>
      <c r="EC172" s="1439">
        <f t="shared" si="3696"/>
        <v>0</v>
      </c>
      <c r="ED172" s="1439">
        <f t="shared" si="3696"/>
        <v>0</v>
      </c>
      <c r="EE172" s="1439">
        <f t="shared" si="3696"/>
        <v>0</v>
      </c>
      <c r="EF172" s="1439">
        <f t="shared" si="3696"/>
        <v>0</v>
      </c>
      <c r="EG172" s="1439">
        <f t="shared" si="3696"/>
        <v>0</v>
      </c>
      <c r="EH172" s="1439">
        <f t="shared" si="3696"/>
        <v>0</v>
      </c>
      <c r="EI172" s="1439">
        <f t="shared" si="3696"/>
        <v>0</v>
      </c>
      <c r="EJ172" s="1439">
        <f t="shared" si="3696"/>
        <v>0</v>
      </c>
      <c r="EK172" s="1439">
        <f t="shared" si="3696"/>
        <v>0</v>
      </c>
      <c r="EL172" s="1439">
        <f t="shared" si="3696"/>
        <v>0</v>
      </c>
      <c r="EM172" s="1439">
        <f t="shared" si="3696"/>
        <v>0</v>
      </c>
      <c r="EN172" s="1439">
        <f t="shared" si="3696"/>
        <v>0</v>
      </c>
      <c r="EO172" s="1439">
        <f t="shared" si="3696"/>
        <v>0</v>
      </c>
      <c r="EP172" s="1439">
        <f t="shared" si="3696"/>
        <v>0</v>
      </c>
      <c r="EQ172" s="1439">
        <f t="shared" si="3696"/>
        <v>0</v>
      </c>
      <c r="ER172" s="1439">
        <f t="shared" si="3696"/>
        <v>0</v>
      </c>
      <c r="ES172" s="1439">
        <f t="shared" si="3696"/>
        <v>0</v>
      </c>
      <c r="ET172" s="1439">
        <f t="shared" si="3696"/>
        <v>0</v>
      </c>
      <c r="EU172" s="1439">
        <f t="shared" si="3696"/>
        <v>0</v>
      </c>
      <c r="EV172" s="1439">
        <f t="shared" si="3696"/>
        <v>0</v>
      </c>
      <c r="EW172" s="1439">
        <f t="shared" si="3696"/>
        <v>0</v>
      </c>
      <c r="EX172" s="1439">
        <f t="shared" si="3696"/>
        <v>0</v>
      </c>
      <c r="EY172" s="1439">
        <f t="shared" si="3696"/>
        <v>0</v>
      </c>
      <c r="EZ172" s="1439">
        <f t="shared" si="3696"/>
        <v>0</v>
      </c>
      <c r="FA172" s="1439">
        <f t="shared" ref="FA172:HL172" si="3697">SUM(FA169:FA171)</f>
        <v>0</v>
      </c>
      <c r="FB172" s="1439">
        <f t="shared" si="3697"/>
        <v>0</v>
      </c>
      <c r="FC172" s="1439">
        <f t="shared" si="3697"/>
        <v>0</v>
      </c>
      <c r="FD172" s="1439">
        <f t="shared" si="3697"/>
        <v>0</v>
      </c>
      <c r="FE172" s="1439">
        <f t="shared" si="3697"/>
        <v>0</v>
      </c>
      <c r="FF172" s="1439">
        <f t="shared" si="3697"/>
        <v>0</v>
      </c>
      <c r="FG172" s="1439">
        <f t="shared" si="3697"/>
        <v>0</v>
      </c>
      <c r="FH172" s="1439">
        <f t="shared" si="3697"/>
        <v>0</v>
      </c>
      <c r="FI172" s="1439">
        <f t="shared" si="3697"/>
        <v>0</v>
      </c>
      <c r="FJ172" s="1439">
        <f t="shared" si="3697"/>
        <v>0</v>
      </c>
      <c r="FK172" s="1439">
        <f t="shared" si="3697"/>
        <v>0</v>
      </c>
      <c r="FL172" s="1439">
        <f t="shared" si="3697"/>
        <v>0</v>
      </c>
      <c r="FM172" s="1439">
        <f t="shared" si="3697"/>
        <v>0</v>
      </c>
      <c r="FN172" s="1439">
        <f t="shared" si="3697"/>
        <v>0</v>
      </c>
      <c r="FO172" s="1439">
        <f t="shared" si="3697"/>
        <v>0</v>
      </c>
      <c r="FP172" s="1439">
        <f t="shared" si="3697"/>
        <v>0</v>
      </c>
      <c r="FQ172" s="1439">
        <f t="shared" si="3697"/>
        <v>0</v>
      </c>
      <c r="FR172" s="1439">
        <f t="shared" si="3697"/>
        <v>0</v>
      </c>
      <c r="FS172" s="1439">
        <f t="shared" si="3697"/>
        <v>0</v>
      </c>
      <c r="FT172" s="1439">
        <f t="shared" si="3697"/>
        <v>0</v>
      </c>
      <c r="FU172" s="1439">
        <f t="shared" si="3697"/>
        <v>0</v>
      </c>
      <c r="FV172" s="1439">
        <f t="shared" si="3697"/>
        <v>0</v>
      </c>
      <c r="FW172" s="1439">
        <f t="shared" si="3697"/>
        <v>0</v>
      </c>
      <c r="FX172" s="1439">
        <f t="shared" si="3697"/>
        <v>0</v>
      </c>
      <c r="FY172" s="1439">
        <f t="shared" si="3697"/>
        <v>0</v>
      </c>
      <c r="FZ172" s="1439">
        <f t="shared" si="3697"/>
        <v>0</v>
      </c>
      <c r="GA172" s="1439">
        <f t="shared" si="3697"/>
        <v>0</v>
      </c>
      <c r="GB172" s="1439">
        <f t="shared" si="3697"/>
        <v>0</v>
      </c>
      <c r="GC172" s="1439">
        <f t="shared" si="3697"/>
        <v>0</v>
      </c>
      <c r="GD172" s="1439">
        <f t="shared" si="3697"/>
        <v>0</v>
      </c>
      <c r="GE172" s="1439">
        <f t="shared" si="3697"/>
        <v>0</v>
      </c>
      <c r="GF172" s="1439">
        <f t="shared" si="3697"/>
        <v>0</v>
      </c>
      <c r="GG172" s="1439">
        <f t="shared" si="3697"/>
        <v>0</v>
      </c>
      <c r="GH172" s="1439">
        <f t="shared" si="3697"/>
        <v>0</v>
      </c>
      <c r="GI172" s="1439">
        <f t="shared" si="3697"/>
        <v>0</v>
      </c>
      <c r="GJ172" s="1439">
        <f t="shared" si="3697"/>
        <v>0</v>
      </c>
      <c r="GK172" s="1439">
        <f t="shared" si="3697"/>
        <v>0</v>
      </c>
      <c r="GL172" s="1439">
        <f t="shared" si="3697"/>
        <v>0</v>
      </c>
      <c r="GM172" s="1439">
        <f t="shared" si="3697"/>
        <v>0</v>
      </c>
      <c r="GN172" s="1439">
        <f t="shared" si="3697"/>
        <v>0</v>
      </c>
      <c r="GO172" s="1439">
        <f t="shared" si="3697"/>
        <v>0</v>
      </c>
      <c r="GP172" s="1439">
        <f t="shared" si="3697"/>
        <v>0</v>
      </c>
      <c r="GQ172" s="1439">
        <f t="shared" si="3697"/>
        <v>0</v>
      </c>
      <c r="GR172" s="1439">
        <f t="shared" si="3697"/>
        <v>0</v>
      </c>
      <c r="GS172" s="1439">
        <f t="shared" si="3697"/>
        <v>0</v>
      </c>
      <c r="GT172" s="1439">
        <f t="shared" si="3697"/>
        <v>0</v>
      </c>
      <c r="GU172" s="1439">
        <f t="shared" si="3697"/>
        <v>0</v>
      </c>
      <c r="GV172" s="1439">
        <f t="shared" si="3697"/>
        <v>0</v>
      </c>
      <c r="GW172" s="1439">
        <f t="shared" si="3697"/>
        <v>0</v>
      </c>
      <c r="GX172" s="1439">
        <f t="shared" si="3697"/>
        <v>0</v>
      </c>
      <c r="GY172" s="1439">
        <f t="shared" si="3697"/>
        <v>0</v>
      </c>
      <c r="GZ172" s="1439">
        <f t="shared" si="3697"/>
        <v>0</v>
      </c>
      <c r="HA172" s="1439">
        <f t="shared" si="3697"/>
        <v>0</v>
      </c>
      <c r="HB172" s="1439">
        <f t="shared" si="3697"/>
        <v>0</v>
      </c>
      <c r="HC172" s="1439">
        <f t="shared" si="3697"/>
        <v>0</v>
      </c>
      <c r="HD172" s="1439">
        <f t="shared" si="3697"/>
        <v>0</v>
      </c>
      <c r="HE172" s="1439">
        <f t="shared" si="3697"/>
        <v>0</v>
      </c>
      <c r="HF172" s="1439">
        <f t="shared" si="3697"/>
        <v>0</v>
      </c>
      <c r="HG172" s="1439">
        <f t="shared" si="3697"/>
        <v>0</v>
      </c>
      <c r="HH172" s="1439">
        <f t="shared" si="3697"/>
        <v>0</v>
      </c>
      <c r="HI172" s="1439">
        <f t="shared" si="3697"/>
        <v>0</v>
      </c>
      <c r="HJ172" s="1439">
        <f t="shared" si="3697"/>
        <v>0</v>
      </c>
      <c r="HK172" s="1439">
        <f t="shared" si="3697"/>
        <v>0</v>
      </c>
      <c r="HL172" s="1439">
        <f t="shared" si="3697"/>
        <v>0</v>
      </c>
      <c r="HM172" s="1439">
        <f t="shared" ref="HM172:IB172" si="3698">SUM(HM169:HM171)</f>
        <v>0</v>
      </c>
      <c r="HN172" s="1439">
        <f t="shared" si="3698"/>
        <v>0</v>
      </c>
      <c r="HO172" s="1439">
        <f t="shared" si="3698"/>
        <v>0</v>
      </c>
      <c r="HP172" s="1439">
        <f t="shared" si="3698"/>
        <v>0</v>
      </c>
      <c r="HQ172" s="1439">
        <f t="shared" si="3698"/>
        <v>0</v>
      </c>
      <c r="HR172" s="1439">
        <f t="shared" si="3698"/>
        <v>0</v>
      </c>
      <c r="HS172" s="1439">
        <f t="shared" si="3698"/>
        <v>0</v>
      </c>
      <c r="HT172" s="1439">
        <f t="shared" si="3698"/>
        <v>0</v>
      </c>
      <c r="HU172" s="1439">
        <f t="shared" si="3698"/>
        <v>0</v>
      </c>
      <c r="HV172" s="1439">
        <f t="shared" si="3698"/>
        <v>0</v>
      </c>
      <c r="HW172" s="1439">
        <f t="shared" si="3698"/>
        <v>0</v>
      </c>
      <c r="HX172" s="1439">
        <f t="shared" si="3698"/>
        <v>0</v>
      </c>
      <c r="HY172" s="1439">
        <f t="shared" si="3698"/>
        <v>0</v>
      </c>
      <c r="HZ172" s="1439">
        <f t="shared" si="3698"/>
        <v>0</v>
      </c>
      <c r="IA172" s="1439">
        <f t="shared" si="3698"/>
        <v>0</v>
      </c>
      <c r="IB172" s="1439">
        <f t="shared" si="3698"/>
        <v>0</v>
      </c>
      <c r="ID172" s="279" t="s">
        <v>333</v>
      </c>
      <c r="IE172" s="27"/>
      <c r="IF172" s="1116">
        <f t="shared" si="3691"/>
        <v>0</v>
      </c>
      <c r="IG172" s="1482">
        <f>SUM(IG169:IG171)</f>
        <v>0</v>
      </c>
      <c r="IH172" s="1482">
        <f t="shared" ref="IH172" si="3699">SUM(IH169:IH171)</f>
        <v>0</v>
      </c>
      <c r="II172" s="1482">
        <f t="shared" ref="II172" si="3700">SUM(II169:II171)</f>
        <v>0</v>
      </c>
      <c r="IJ172" s="1482">
        <f t="shared" ref="IJ172" si="3701">SUM(IJ169:IJ171)</f>
        <v>0</v>
      </c>
      <c r="IK172" s="1482">
        <f t="shared" ref="IK172" si="3702">SUM(IK169:IK171)</f>
        <v>0</v>
      </c>
      <c r="IL172" s="1482">
        <f t="shared" ref="IL172" si="3703">SUM(IL169:IL171)</f>
        <v>0</v>
      </c>
      <c r="IM172" s="1482">
        <f t="shared" ref="IM172" si="3704">SUM(IM169:IM171)</f>
        <v>0</v>
      </c>
      <c r="IN172" s="1482">
        <f t="shared" ref="IN172" si="3705">SUM(IN169:IN171)</f>
        <v>0</v>
      </c>
      <c r="IO172" s="1482">
        <f t="shared" ref="IO172" si="3706">SUM(IO169:IO171)</f>
        <v>0</v>
      </c>
      <c r="IP172" s="1482">
        <f t="shared" ref="IP172" si="3707">SUM(IP169:IP171)</f>
        <v>0</v>
      </c>
      <c r="IQ172" s="1482">
        <f t="shared" ref="IQ172" si="3708">SUM(IQ169:IQ171)</f>
        <v>0</v>
      </c>
      <c r="IR172" s="1482">
        <f t="shared" ref="IR172" si="3709">SUM(IR169:IR171)</f>
        <v>0</v>
      </c>
      <c r="IS172" s="1482">
        <f t="shared" ref="IS172" si="3710">SUM(IS169:IS171)</f>
        <v>0</v>
      </c>
      <c r="IT172" s="1482">
        <f t="shared" ref="IT172" si="3711">SUM(IT169:IT171)</f>
        <v>0</v>
      </c>
      <c r="IU172" s="1482">
        <f t="shared" ref="IU172" si="3712">SUM(IU169:IU171)</f>
        <v>0</v>
      </c>
      <c r="IV172" s="1482">
        <f t="shared" ref="IV172" si="3713">SUM(IV169:IV171)</f>
        <v>0</v>
      </c>
      <c r="IW172" s="1482">
        <f t="shared" ref="IW172" si="3714">SUM(IW169:IW171)</f>
        <v>0</v>
      </c>
      <c r="IX172" s="1482">
        <f t="shared" ref="IX172" si="3715">SUM(IX169:IX171)</f>
        <v>0</v>
      </c>
    </row>
    <row r="173" spans="2:259" x14ac:dyDescent="0.3">
      <c r="C173" s="279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82"/>
      <c r="Y173" s="279"/>
      <c r="Z173" s="27"/>
      <c r="AA173" s="27"/>
      <c r="AB173" s="27"/>
      <c r="AC173" s="27"/>
      <c r="ID173" s="279"/>
      <c r="IE173" s="27"/>
      <c r="IF173" s="1116">
        <f t="shared" si="3691"/>
        <v>0</v>
      </c>
      <c r="IG173" s="1116">
        <f t="shared" si="3691"/>
        <v>0</v>
      </c>
      <c r="IH173" s="1116">
        <f t="shared" si="3691"/>
        <v>0</v>
      </c>
      <c r="II173" s="1116">
        <f t="shared" si="3691"/>
        <v>0</v>
      </c>
      <c r="IJ173" s="1116">
        <f t="shared" si="3691"/>
        <v>0</v>
      </c>
      <c r="IK173" s="1116">
        <f t="shared" si="3691"/>
        <v>0</v>
      </c>
      <c r="IL173" s="1116">
        <f t="shared" si="3691"/>
        <v>0</v>
      </c>
      <c r="IM173" s="1116">
        <f t="shared" si="3691"/>
        <v>0</v>
      </c>
      <c r="IN173" s="1116">
        <f t="shared" si="3691"/>
        <v>0</v>
      </c>
      <c r="IO173" s="1116">
        <f t="shared" si="3691"/>
        <v>0</v>
      </c>
      <c r="IP173" s="1116">
        <f t="shared" si="3691"/>
        <v>0</v>
      </c>
      <c r="IQ173" s="1116">
        <f t="shared" si="3691"/>
        <v>0</v>
      </c>
      <c r="IR173" s="1116">
        <f t="shared" si="3691"/>
        <v>0</v>
      </c>
      <c r="IS173" s="1116">
        <f t="shared" si="3691"/>
        <v>0</v>
      </c>
      <c r="IT173" s="1116">
        <f t="shared" si="3691"/>
        <v>0</v>
      </c>
      <c r="IU173" s="1116">
        <f t="shared" si="3691"/>
        <v>0</v>
      </c>
      <c r="IV173" s="1116">
        <f t="shared" si="3691"/>
        <v>0</v>
      </c>
      <c r="IW173" s="1116">
        <f t="shared" si="3691"/>
        <v>0</v>
      </c>
      <c r="IX173" s="1480">
        <f t="shared" si="3691"/>
        <v>0</v>
      </c>
    </row>
    <row r="174" spans="2:259" x14ac:dyDescent="0.3">
      <c r="B174" s="26" t="s">
        <v>924</v>
      </c>
      <c r="C174" s="782" t="str">
        <f>C145</f>
        <v>Over flow(Growth Incentive)</v>
      </c>
      <c r="D174" s="783" t="str">
        <f>D145</f>
        <v>-미수금(유동자산)</v>
      </c>
      <c r="E174" s="784"/>
      <c r="F174" s="784"/>
      <c r="G174" s="784"/>
      <c r="H174" s="784"/>
      <c r="I174" s="784"/>
      <c r="J174" s="784"/>
      <c r="K174" s="784"/>
      <c r="L174" s="784"/>
      <c r="M174" s="784"/>
      <c r="N174" s="784"/>
      <c r="O174" s="784"/>
      <c r="P174" s="784"/>
      <c r="Q174" s="784"/>
      <c r="R174" s="784"/>
      <c r="S174" s="784"/>
      <c r="T174" s="784"/>
      <c r="U174" s="784"/>
      <c r="V174" s="784"/>
      <c r="W174" s="785"/>
      <c r="Y174" s="782" t="s">
        <v>1301</v>
      </c>
      <c r="Z174" s="1455" t="str">
        <f>Z145</f>
        <v>-미수금(유동자산)</v>
      </c>
      <c r="AA174" s="784"/>
      <c r="AB174" s="1446" t="s">
        <v>1308</v>
      </c>
      <c r="AC174" s="784"/>
      <c r="AD174" s="784"/>
      <c r="AE174" s="784"/>
      <c r="AF174" s="784"/>
      <c r="AG174" s="784"/>
      <c r="AH174" s="784"/>
      <c r="AI174" s="784"/>
      <c r="AJ174" s="784"/>
      <c r="AK174" s="784"/>
      <c r="AL174" s="784"/>
      <c r="AM174" s="784"/>
      <c r="AN174" s="784"/>
      <c r="AO174" s="784"/>
      <c r="AP174" s="784"/>
      <c r="AQ174" s="784"/>
      <c r="AR174" s="784"/>
      <c r="AS174" s="784"/>
      <c r="AT174" s="784"/>
      <c r="AU174" s="784"/>
      <c r="AV174" s="784"/>
      <c r="AW174" s="784"/>
      <c r="AX174" s="784"/>
      <c r="AY174" s="784"/>
      <c r="AZ174" s="784"/>
      <c r="BA174" s="784"/>
      <c r="BB174" s="784"/>
      <c r="BC174" s="784"/>
      <c r="BD174" s="784"/>
      <c r="BE174" s="784"/>
      <c r="BF174" s="784"/>
      <c r="BG174" s="784"/>
      <c r="BH174" s="784"/>
      <c r="BI174" s="784"/>
      <c r="BJ174" s="784"/>
      <c r="BK174" s="784"/>
      <c r="BL174" s="784"/>
      <c r="BM174" s="784"/>
      <c r="BN174" s="784"/>
      <c r="BO174" s="784"/>
      <c r="BP174" s="784"/>
      <c r="BQ174" s="784"/>
      <c r="BR174" s="784"/>
      <c r="BS174" s="784"/>
      <c r="BT174" s="784"/>
      <c r="BU174" s="784"/>
      <c r="BV174" s="784"/>
      <c r="BW174" s="784"/>
      <c r="BX174" s="784"/>
      <c r="BY174" s="784"/>
      <c r="BZ174" s="784"/>
      <c r="CA174" s="784"/>
      <c r="CB174" s="784"/>
      <c r="CC174" s="784"/>
      <c r="CD174" s="784"/>
      <c r="CE174" s="784"/>
      <c r="CF174" s="784"/>
      <c r="CG174" s="784"/>
      <c r="CH174" s="784"/>
      <c r="CI174" s="784"/>
      <c r="CJ174" s="784"/>
      <c r="CK174" s="784"/>
      <c r="CL174" s="784"/>
      <c r="CM174" s="784"/>
      <c r="CN174" s="784"/>
      <c r="CO174" s="784"/>
      <c r="CP174" s="784"/>
      <c r="CQ174" s="784"/>
      <c r="CR174" s="784"/>
      <c r="CS174" s="784"/>
      <c r="CT174" s="784"/>
      <c r="CU174" s="784"/>
      <c r="CV174" s="784"/>
      <c r="CW174" s="784"/>
      <c r="CX174" s="784"/>
      <c r="CY174" s="784"/>
      <c r="CZ174" s="784"/>
      <c r="DA174" s="784"/>
      <c r="DB174" s="784"/>
      <c r="DC174" s="784"/>
      <c r="DD174" s="784"/>
      <c r="DE174" s="784"/>
      <c r="DF174" s="784"/>
      <c r="DG174" s="784"/>
      <c r="DH174" s="784"/>
      <c r="DI174" s="784"/>
      <c r="DJ174" s="784"/>
      <c r="DK174" s="784"/>
      <c r="DL174" s="784"/>
      <c r="DM174" s="784"/>
      <c r="DN174" s="784"/>
      <c r="DO174" s="784"/>
      <c r="DP174" s="784"/>
      <c r="DQ174" s="784"/>
      <c r="DR174" s="784"/>
      <c r="DS174" s="784"/>
      <c r="DT174" s="784"/>
      <c r="DU174" s="784"/>
      <c r="DV174" s="784"/>
      <c r="DW174" s="784"/>
      <c r="DX174" s="784"/>
      <c r="DY174" s="784"/>
      <c r="DZ174" s="784"/>
      <c r="EA174" s="784"/>
      <c r="EB174" s="784"/>
      <c r="EC174" s="784"/>
      <c r="ED174" s="784"/>
      <c r="EE174" s="784"/>
      <c r="EF174" s="784"/>
      <c r="EG174" s="784"/>
      <c r="EH174" s="784"/>
      <c r="EI174" s="784"/>
      <c r="EJ174" s="784"/>
      <c r="EK174" s="784"/>
      <c r="EL174" s="784"/>
      <c r="EM174" s="784"/>
      <c r="EN174" s="784"/>
      <c r="EO174" s="784"/>
      <c r="EP174" s="784"/>
      <c r="EQ174" s="784"/>
      <c r="ER174" s="784"/>
      <c r="ES174" s="784"/>
      <c r="ET174" s="784"/>
      <c r="EU174" s="784"/>
      <c r="EV174" s="784"/>
      <c r="EW174" s="784"/>
      <c r="EX174" s="784"/>
      <c r="EY174" s="784"/>
      <c r="EZ174" s="784"/>
      <c r="FA174" s="784"/>
      <c r="FB174" s="784"/>
      <c r="FC174" s="784"/>
      <c r="FD174" s="784"/>
      <c r="FE174" s="784"/>
      <c r="FF174" s="784"/>
      <c r="FG174" s="784"/>
      <c r="FH174" s="784"/>
      <c r="FI174" s="784"/>
      <c r="FJ174" s="784"/>
      <c r="FK174" s="784"/>
      <c r="FL174" s="784"/>
      <c r="FM174" s="784"/>
      <c r="FN174" s="784"/>
      <c r="FO174" s="784"/>
      <c r="FP174" s="784"/>
      <c r="FQ174" s="784"/>
      <c r="FR174" s="784"/>
      <c r="FS174" s="784"/>
      <c r="FT174" s="784"/>
      <c r="FU174" s="784"/>
      <c r="FV174" s="784"/>
      <c r="FW174" s="784"/>
      <c r="FX174" s="784"/>
      <c r="FY174" s="784"/>
      <c r="FZ174" s="784"/>
      <c r="GA174" s="784"/>
      <c r="GB174" s="784"/>
      <c r="GC174" s="784"/>
      <c r="GD174" s="784"/>
      <c r="GE174" s="784"/>
      <c r="GF174" s="784"/>
      <c r="GG174" s="784"/>
      <c r="GH174" s="784"/>
      <c r="GI174" s="784"/>
      <c r="GJ174" s="784"/>
      <c r="GK174" s="784"/>
      <c r="GL174" s="784"/>
      <c r="GM174" s="784"/>
      <c r="GN174" s="784"/>
      <c r="GO174" s="784"/>
      <c r="GP174" s="784"/>
      <c r="GQ174" s="784"/>
      <c r="GR174" s="784"/>
      <c r="GS174" s="784"/>
      <c r="GT174" s="784"/>
      <c r="GU174" s="784"/>
      <c r="GV174" s="784"/>
      <c r="GW174" s="784"/>
      <c r="GX174" s="784"/>
      <c r="GY174" s="784"/>
      <c r="GZ174" s="784"/>
      <c r="HA174" s="784"/>
      <c r="HB174" s="784"/>
      <c r="HC174" s="784"/>
      <c r="HD174" s="784"/>
      <c r="HE174" s="784"/>
      <c r="HF174" s="784"/>
      <c r="HG174" s="784"/>
      <c r="HH174" s="784"/>
      <c r="HI174" s="784"/>
      <c r="HJ174" s="784"/>
      <c r="HK174" s="784"/>
      <c r="HL174" s="784"/>
      <c r="HM174" s="784"/>
      <c r="HN174" s="784"/>
      <c r="HO174" s="784"/>
      <c r="HP174" s="784"/>
      <c r="HQ174" s="784"/>
      <c r="HR174" s="784"/>
      <c r="HS174" s="784"/>
      <c r="HT174" s="784"/>
      <c r="HU174" s="784"/>
      <c r="HV174" s="784"/>
      <c r="HW174" s="784"/>
      <c r="HX174" s="784"/>
      <c r="HY174" s="784"/>
      <c r="HZ174" s="784"/>
      <c r="IA174" s="784"/>
      <c r="IB174" s="784"/>
      <c r="ID174" s="782" t="str">
        <f>ID145</f>
        <v>Over flow(Growth Incentive)</v>
      </c>
      <c r="IE174" s="783" t="str">
        <f>IE145</f>
        <v>-미수금(유동자산)</v>
      </c>
      <c r="IF174" s="784"/>
      <c r="IG174" s="784"/>
      <c r="IH174" s="784"/>
      <c r="II174" s="784"/>
      <c r="IJ174" s="784"/>
      <c r="IK174" s="784"/>
      <c r="IL174" s="784"/>
      <c r="IM174" s="784"/>
      <c r="IN174" s="784"/>
      <c r="IO174" s="784"/>
      <c r="IP174" s="784"/>
      <c r="IQ174" s="784"/>
      <c r="IR174" s="784"/>
      <c r="IS174" s="784"/>
      <c r="IT174" s="784"/>
      <c r="IU174" s="784"/>
      <c r="IV174" s="784"/>
      <c r="IW174" s="784"/>
      <c r="IX174" s="785"/>
    </row>
    <row r="175" spans="2:259" x14ac:dyDescent="0.3">
      <c r="C175" s="279" t="s">
        <v>330</v>
      </c>
      <c r="D175" s="27"/>
      <c r="E175" s="343"/>
      <c r="F175" s="343">
        <v>0</v>
      </c>
      <c r="G175" s="343">
        <f>F178</f>
        <v>0</v>
      </c>
      <c r="H175" s="343">
        <f t="shared" ref="H175:W175" si="3716">G178</f>
        <v>0</v>
      </c>
      <c r="I175" s="343">
        <f t="shared" si="3716"/>
        <v>0</v>
      </c>
      <c r="J175" s="343">
        <f t="shared" si="3716"/>
        <v>0</v>
      </c>
      <c r="K175" s="343">
        <f t="shared" si="3716"/>
        <v>0</v>
      </c>
      <c r="L175" s="343">
        <f t="shared" si="3716"/>
        <v>0</v>
      </c>
      <c r="M175" s="343">
        <f t="shared" si="3716"/>
        <v>0</v>
      </c>
      <c r="N175" s="343">
        <f t="shared" si="3716"/>
        <v>0</v>
      </c>
      <c r="O175" s="343">
        <f t="shared" si="3716"/>
        <v>0</v>
      </c>
      <c r="P175" s="343">
        <f t="shared" si="3716"/>
        <v>0</v>
      </c>
      <c r="Q175" s="343">
        <f t="shared" si="3716"/>
        <v>0</v>
      </c>
      <c r="R175" s="343">
        <f t="shared" si="3716"/>
        <v>0</v>
      </c>
      <c r="S175" s="343">
        <f t="shared" si="3716"/>
        <v>0</v>
      </c>
      <c r="T175" s="343">
        <f t="shared" si="3716"/>
        <v>0</v>
      </c>
      <c r="U175" s="343">
        <f t="shared" si="3716"/>
        <v>0</v>
      </c>
      <c r="V175" s="343">
        <f t="shared" si="3716"/>
        <v>0</v>
      </c>
      <c r="W175" s="393">
        <f t="shared" si="3716"/>
        <v>0</v>
      </c>
      <c r="Y175" s="279" t="s">
        <v>330</v>
      </c>
      <c r="Z175" s="27"/>
      <c r="AA175" s="343"/>
      <c r="AB175" s="343">
        <v>0</v>
      </c>
      <c r="AC175" s="343">
        <f>AB178</f>
        <v>0</v>
      </c>
      <c r="AD175" s="343">
        <f t="shared" ref="AD175:AJ175" si="3717">AC178</f>
        <v>0</v>
      </c>
      <c r="AE175" s="343">
        <f t="shared" si="3717"/>
        <v>0</v>
      </c>
      <c r="AF175" s="343">
        <f t="shared" si="3717"/>
        <v>0</v>
      </c>
      <c r="AG175" s="343">
        <f t="shared" si="3717"/>
        <v>0</v>
      </c>
      <c r="AH175" s="343">
        <f t="shared" si="3717"/>
        <v>0</v>
      </c>
      <c r="AI175" s="343">
        <f t="shared" si="3717"/>
        <v>0</v>
      </c>
      <c r="AJ175" s="343">
        <f t="shared" si="3717"/>
        <v>0</v>
      </c>
      <c r="AK175" s="343">
        <f t="shared" ref="AK175:AL175" si="3718">AJ178</f>
        <v>0</v>
      </c>
      <c r="AL175" s="343">
        <f t="shared" si="3718"/>
        <v>0</v>
      </c>
      <c r="AM175" s="343">
        <f t="shared" ref="AM175:AT175" si="3719">AL178</f>
        <v>0</v>
      </c>
      <c r="AN175" s="343">
        <f t="shared" si="3719"/>
        <v>0</v>
      </c>
      <c r="AO175" s="343">
        <f t="shared" si="3719"/>
        <v>0</v>
      </c>
      <c r="AP175" s="343">
        <f t="shared" si="3719"/>
        <v>0</v>
      </c>
      <c r="AQ175" s="343">
        <f t="shared" si="3719"/>
        <v>0</v>
      </c>
      <c r="AR175" s="343">
        <f t="shared" si="3719"/>
        <v>0</v>
      </c>
      <c r="AS175" s="343">
        <f t="shared" si="3719"/>
        <v>0</v>
      </c>
      <c r="AT175" s="343">
        <f t="shared" si="3719"/>
        <v>0</v>
      </c>
      <c r="AU175" s="343">
        <f t="shared" ref="AU175:DF175" si="3720">AT178</f>
        <v>0</v>
      </c>
      <c r="AV175" s="343">
        <f t="shared" si="3720"/>
        <v>0</v>
      </c>
      <c r="AW175" s="343">
        <f t="shared" si="3720"/>
        <v>0</v>
      </c>
      <c r="AX175" s="343">
        <f t="shared" si="3720"/>
        <v>0</v>
      </c>
      <c r="AY175" s="343">
        <f t="shared" si="3720"/>
        <v>0</v>
      </c>
      <c r="AZ175" s="343">
        <f t="shared" si="3720"/>
        <v>0</v>
      </c>
      <c r="BA175" s="343">
        <f t="shared" si="3720"/>
        <v>0</v>
      </c>
      <c r="BB175" s="343">
        <f t="shared" si="3720"/>
        <v>0</v>
      </c>
      <c r="BC175" s="343">
        <f t="shared" si="3720"/>
        <v>0</v>
      </c>
      <c r="BD175" s="343">
        <f t="shared" si="3720"/>
        <v>0</v>
      </c>
      <c r="BE175" s="343">
        <f t="shared" si="3720"/>
        <v>0</v>
      </c>
      <c r="BF175" s="343">
        <f t="shared" si="3720"/>
        <v>0</v>
      </c>
      <c r="BG175" s="343">
        <f t="shared" si="3720"/>
        <v>0</v>
      </c>
      <c r="BH175" s="343">
        <f t="shared" si="3720"/>
        <v>0</v>
      </c>
      <c r="BI175" s="343">
        <f t="shared" si="3720"/>
        <v>0</v>
      </c>
      <c r="BJ175" s="343">
        <f t="shared" si="3720"/>
        <v>0</v>
      </c>
      <c r="BK175" s="343">
        <f t="shared" si="3720"/>
        <v>0</v>
      </c>
      <c r="BL175" s="343">
        <f t="shared" si="3720"/>
        <v>0</v>
      </c>
      <c r="BM175" s="343">
        <f t="shared" si="3720"/>
        <v>0</v>
      </c>
      <c r="BN175" s="343">
        <f t="shared" si="3720"/>
        <v>0</v>
      </c>
      <c r="BO175" s="343">
        <f t="shared" si="3720"/>
        <v>0</v>
      </c>
      <c r="BP175" s="343">
        <f t="shared" si="3720"/>
        <v>0</v>
      </c>
      <c r="BQ175" s="343">
        <f t="shared" si="3720"/>
        <v>0</v>
      </c>
      <c r="BR175" s="343">
        <f t="shared" si="3720"/>
        <v>0</v>
      </c>
      <c r="BS175" s="343">
        <f t="shared" si="3720"/>
        <v>0</v>
      </c>
      <c r="BT175" s="343">
        <f t="shared" si="3720"/>
        <v>0</v>
      </c>
      <c r="BU175" s="343">
        <f t="shared" si="3720"/>
        <v>0</v>
      </c>
      <c r="BV175" s="343">
        <f t="shared" si="3720"/>
        <v>0</v>
      </c>
      <c r="BW175" s="343">
        <f t="shared" si="3720"/>
        <v>0</v>
      </c>
      <c r="BX175" s="343">
        <f t="shared" si="3720"/>
        <v>0</v>
      </c>
      <c r="BY175" s="343">
        <f t="shared" si="3720"/>
        <v>0</v>
      </c>
      <c r="BZ175" s="343">
        <f t="shared" si="3720"/>
        <v>0</v>
      </c>
      <c r="CA175" s="343">
        <f t="shared" si="3720"/>
        <v>0</v>
      </c>
      <c r="CB175" s="343">
        <f t="shared" si="3720"/>
        <v>0</v>
      </c>
      <c r="CC175" s="343">
        <f t="shared" si="3720"/>
        <v>0</v>
      </c>
      <c r="CD175" s="343">
        <f t="shared" si="3720"/>
        <v>0</v>
      </c>
      <c r="CE175" s="343">
        <f t="shared" si="3720"/>
        <v>0</v>
      </c>
      <c r="CF175" s="343">
        <f t="shared" si="3720"/>
        <v>0</v>
      </c>
      <c r="CG175" s="343">
        <f t="shared" si="3720"/>
        <v>0</v>
      </c>
      <c r="CH175" s="343">
        <f t="shared" si="3720"/>
        <v>0</v>
      </c>
      <c r="CI175" s="343">
        <f t="shared" si="3720"/>
        <v>0</v>
      </c>
      <c r="CJ175" s="343">
        <f t="shared" si="3720"/>
        <v>0</v>
      </c>
      <c r="CK175" s="343">
        <f t="shared" si="3720"/>
        <v>0</v>
      </c>
      <c r="CL175" s="343">
        <f t="shared" si="3720"/>
        <v>0</v>
      </c>
      <c r="CM175" s="343">
        <f t="shared" si="3720"/>
        <v>0</v>
      </c>
      <c r="CN175" s="343">
        <f t="shared" si="3720"/>
        <v>0</v>
      </c>
      <c r="CO175" s="343">
        <f t="shared" si="3720"/>
        <v>0</v>
      </c>
      <c r="CP175" s="343">
        <f t="shared" si="3720"/>
        <v>0</v>
      </c>
      <c r="CQ175" s="343">
        <f t="shared" si="3720"/>
        <v>0</v>
      </c>
      <c r="CR175" s="343">
        <f t="shared" si="3720"/>
        <v>0</v>
      </c>
      <c r="CS175" s="343">
        <f t="shared" si="3720"/>
        <v>0</v>
      </c>
      <c r="CT175" s="343">
        <f t="shared" si="3720"/>
        <v>0</v>
      </c>
      <c r="CU175" s="343">
        <f t="shared" si="3720"/>
        <v>0</v>
      </c>
      <c r="CV175" s="343">
        <f t="shared" si="3720"/>
        <v>0</v>
      </c>
      <c r="CW175" s="343">
        <f t="shared" si="3720"/>
        <v>0</v>
      </c>
      <c r="CX175" s="343">
        <f t="shared" si="3720"/>
        <v>0</v>
      </c>
      <c r="CY175" s="343">
        <f t="shared" si="3720"/>
        <v>0</v>
      </c>
      <c r="CZ175" s="343">
        <f t="shared" si="3720"/>
        <v>0</v>
      </c>
      <c r="DA175" s="343">
        <f t="shared" si="3720"/>
        <v>0</v>
      </c>
      <c r="DB175" s="343">
        <f t="shared" si="3720"/>
        <v>0</v>
      </c>
      <c r="DC175" s="343">
        <f t="shared" si="3720"/>
        <v>0</v>
      </c>
      <c r="DD175" s="343">
        <f t="shared" si="3720"/>
        <v>0</v>
      </c>
      <c r="DE175" s="343">
        <f t="shared" si="3720"/>
        <v>0</v>
      </c>
      <c r="DF175" s="343">
        <f t="shared" si="3720"/>
        <v>0</v>
      </c>
      <c r="DG175" s="343">
        <f t="shared" ref="DG175:FR175" si="3721">DF178</f>
        <v>0</v>
      </c>
      <c r="DH175" s="343">
        <f t="shared" si="3721"/>
        <v>0</v>
      </c>
      <c r="DI175" s="343">
        <f t="shared" si="3721"/>
        <v>0</v>
      </c>
      <c r="DJ175" s="343">
        <f t="shared" si="3721"/>
        <v>0</v>
      </c>
      <c r="DK175" s="343">
        <f t="shared" si="3721"/>
        <v>0</v>
      </c>
      <c r="DL175" s="343">
        <f t="shared" si="3721"/>
        <v>0</v>
      </c>
      <c r="DM175" s="343">
        <f t="shared" si="3721"/>
        <v>0</v>
      </c>
      <c r="DN175" s="343">
        <f t="shared" si="3721"/>
        <v>0</v>
      </c>
      <c r="DO175" s="343">
        <f t="shared" si="3721"/>
        <v>0</v>
      </c>
      <c r="DP175" s="343">
        <f t="shared" si="3721"/>
        <v>0</v>
      </c>
      <c r="DQ175" s="343">
        <f t="shared" si="3721"/>
        <v>0</v>
      </c>
      <c r="DR175" s="343">
        <f t="shared" si="3721"/>
        <v>0</v>
      </c>
      <c r="DS175" s="343">
        <f t="shared" si="3721"/>
        <v>0</v>
      </c>
      <c r="DT175" s="343">
        <f t="shared" si="3721"/>
        <v>0</v>
      </c>
      <c r="DU175" s="343">
        <f t="shared" si="3721"/>
        <v>0</v>
      </c>
      <c r="DV175" s="343">
        <f t="shared" si="3721"/>
        <v>0</v>
      </c>
      <c r="DW175" s="343">
        <f t="shared" si="3721"/>
        <v>0</v>
      </c>
      <c r="DX175" s="343">
        <f t="shared" si="3721"/>
        <v>0</v>
      </c>
      <c r="DY175" s="343">
        <f t="shared" si="3721"/>
        <v>0</v>
      </c>
      <c r="DZ175" s="343">
        <f t="shared" si="3721"/>
        <v>0</v>
      </c>
      <c r="EA175" s="343">
        <f t="shared" si="3721"/>
        <v>0</v>
      </c>
      <c r="EB175" s="343">
        <f t="shared" si="3721"/>
        <v>0</v>
      </c>
      <c r="EC175" s="343">
        <f t="shared" si="3721"/>
        <v>0</v>
      </c>
      <c r="ED175" s="343">
        <f t="shared" si="3721"/>
        <v>0</v>
      </c>
      <c r="EE175" s="343">
        <f t="shared" si="3721"/>
        <v>0</v>
      </c>
      <c r="EF175" s="343">
        <f t="shared" si="3721"/>
        <v>0</v>
      </c>
      <c r="EG175" s="343">
        <f t="shared" si="3721"/>
        <v>0</v>
      </c>
      <c r="EH175" s="343">
        <f t="shared" si="3721"/>
        <v>0</v>
      </c>
      <c r="EI175" s="343">
        <f t="shared" si="3721"/>
        <v>0</v>
      </c>
      <c r="EJ175" s="343">
        <f t="shared" si="3721"/>
        <v>0</v>
      </c>
      <c r="EK175" s="343">
        <f t="shared" si="3721"/>
        <v>0</v>
      </c>
      <c r="EL175" s="343">
        <f t="shared" si="3721"/>
        <v>0</v>
      </c>
      <c r="EM175" s="343">
        <f t="shared" si="3721"/>
        <v>0</v>
      </c>
      <c r="EN175" s="343">
        <f t="shared" si="3721"/>
        <v>0</v>
      </c>
      <c r="EO175" s="343">
        <f t="shared" si="3721"/>
        <v>0</v>
      </c>
      <c r="EP175" s="343">
        <f t="shared" si="3721"/>
        <v>0</v>
      </c>
      <c r="EQ175" s="343">
        <f t="shared" si="3721"/>
        <v>0</v>
      </c>
      <c r="ER175" s="343">
        <f t="shared" si="3721"/>
        <v>0</v>
      </c>
      <c r="ES175" s="343">
        <f t="shared" si="3721"/>
        <v>0</v>
      </c>
      <c r="ET175" s="343">
        <f t="shared" si="3721"/>
        <v>0</v>
      </c>
      <c r="EU175" s="343">
        <f t="shared" si="3721"/>
        <v>0</v>
      </c>
      <c r="EV175" s="343">
        <f t="shared" si="3721"/>
        <v>0</v>
      </c>
      <c r="EW175" s="343">
        <f t="shared" si="3721"/>
        <v>0</v>
      </c>
      <c r="EX175" s="343">
        <f t="shared" si="3721"/>
        <v>0</v>
      </c>
      <c r="EY175" s="343">
        <f t="shared" si="3721"/>
        <v>0</v>
      </c>
      <c r="EZ175" s="343">
        <f t="shared" si="3721"/>
        <v>0</v>
      </c>
      <c r="FA175" s="343">
        <f t="shared" si="3721"/>
        <v>0</v>
      </c>
      <c r="FB175" s="343">
        <f t="shared" si="3721"/>
        <v>0</v>
      </c>
      <c r="FC175" s="343">
        <f t="shared" si="3721"/>
        <v>0</v>
      </c>
      <c r="FD175" s="343">
        <f t="shared" si="3721"/>
        <v>0</v>
      </c>
      <c r="FE175" s="343">
        <f t="shared" si="3721"/>
        <v>0</v>
      </c>
      <c r="FF175" s="343">
        <f t="shared" si="3721"/>
        <v>0</v>
      </c>
      <c r="FG175" s="343">
        <f t="shared" si="3721"/>
        <v>0</v>
      </c>
      <c r="FH175" s="343">
        <f t="shared" si="3721"/>
        <v>0</v>
      </c>
      <c r="FI175" s="343">
        <f t="shared" si="3721"/>
        <v>0</v>
      </c>
      <c r="FJ175" s="343">
        <f t="shared" si="3721"/>
        <v>0</v>
      </c>
      <c r="FK175" s="343">
        <f t="shared" si="3721"/>
        <v>0</v>
      </c>
      <c r="FL175" s="343">
        <f t="shared" si="3721"/>
        <v>0</v>
      </c>
      <c r="FM175" s="343">
        <f t="shared" si="3721"/>
        <v>0</v>
      </c>
      <c r="FN175" s="343">
        <f t="shared" si="3721"/>
        <v>0</v>
      </c>
      <c r="FO175" s="343">
        <f t="shared" si="3721"/>
        <v>0</v>
      </c>
      <c r="FP175" s="343">
        <f t="shared" si="3721"/>
        <v>0</v>
      </c>
      <c r="FQ175" s="343">
        <f t="shared" si="3721"/>
        <v>0</v>
      </c>
      <c r="FR175" s="343">
        <f t="shared" si="3721"/>
        <v>0</v>
      </c>
      <c r="FS175" s="343">
        <f t="shared" ref="FS175:IB175" si="3722">FR178</f>
        <v>0</v>
      </c>
      <c r="FT175" s="343">
        <f t="shared" si="3722"/>
        <v>0</v>
      </c>
      <c r="FU175" s="343">
        <f t="shared" si="3722"/>
        <v>0</v>
      </c>
      <c r="FV175" s="343">
        <f t="shared" si="3722"/>
        <v>0</v>
      </c>
      <c r="FW175" s="343">
        <f t="shared" si="3722"/>
        <v>0</v>
      </c>
      <c r="FX175" s="343">
        <f t="shared" si="3722"/>
        <v>0</v>
      </c>
      <c r="FY175" s="343">
        <f t="shared" si="3722"/>
        <v>0</v>
      </c>
      <c r="FZ175" s="343">
        <f t="shared" si="3722"/>
        <v>0</v>
      </c>
      <c r="GA175" s="343">
        <f t="shared" si="3722"/>
        <v>0</v>
      </c>
      <c r="GB175" s="343">
        <f t="shared" si="3722"/>
        <v>0</v>
      </c>
      <c r="GC175" s="343">
        <f t="shared" si="3722"/>
        <v>0</v>
      </c>
      <c r="GD175" s="343">
        <f t="shared" si="3722"/>
        <v>0</v>
      </c>
      <c r="GE175" s="343">
        <f t="shared" si="3722"/>
        <v>0</v>
      </c>
      <c r="GF175" s="343">
        <f t="shared" si="3722"/>
        <v>0</v>
      </c>
      <c r="GG175" s="343">
        <f t="shared" si="3722"/>
        <v>0</v>
      </c>
      <c r="GH175" s="343">
        <f t="shared" si="3722"/>
        <v>0</v>
      </c>
      <c r="GI175" s="343">
        <f t="shared" si="3722"/>
        <v>0</v>
      </c>
      <c r="GJ175" s="343">
        <f t="shared" si="3722"/>
        <v>0</v>
      </c>
      <c r="GK175" s="343">
        <f t="shared" si="3722"/>
        <v>0</v>
      </c>
      <c r="GL175" s="343">
        <f t="shared" si="3722"/>
        <v>0</v>
      </c>
      <c r="GM175" s="343">
        <f t="shared" si="3722"/>
        <v>0</v>
      </c>
      <c r="GN175" s="343">
        <f t="shared" si="3722"/>
        <v>0</v>
      </c>
      <c r="GO175" s="343">
        <f t="shared" si="3722"/>
        <v>0</v>
      </c>
      <c r="GP175" s="343">
        <f t="shared" si="3722"/>
        <v>0</v>
      </c>
      <c r="GQ175" s="343">
        <f t="shared" si="3722"/>
        <v>0</v>
      </c>
      <c r="GR175" s="343">
        <f t="shared" si="3722"/>
        <v>0</v>
      </c>
      <c r="GS175" s="343">
        <f t="shared" si="3722"/>
        <v>0</v>
      </c>
      <c r="GT175" s="343">
        <f t="shared" si="3722"/>
        <v>0</v>
      </c>
      <c r="GU175" s="343">
        <f t="shared" si="3722"/>
        <v>0</v>
      </c>
      <c r="GV175" s="343">
        <f t="shared" si="3722"/>
        <v>0</v>
      </c>
      <c r="GW175" s="343">
        <f t="shared" si="3722"/>
        <v>0</v>
      </c>
      <c r="GX175" s="343">
        <f t="shared" si="3722"/>
        <v>0</v>
      </c>
      <c r="GY175" s="343">
        <f t="shared" si="3722"/>
        <v>0</v>
      </c>
      <c r="GZ175" s="343">
        <f t="shared" si="3722"/>
        <v>0</v>
      </c>
      <c r="HA175" s="343">
        <f t="shared" si="3722"/>
        <v>0</v>
      </c>
      <c r="HB175" s="343">
        <f t="shared" si="3722"/>
        <v>0</v>
      </c>
      <c r="HC175" s="343">
        <f t="shared" si="3722"/>
        <v>0</v>
      </c>
      <c r="HD175" s="343">
        <f t="shared" si="3722"/>
        <v>0</v>
      </c>
      <c r="HE175" s="343">
        <f t="shared" si="3722"/>
        <v>0</v>
      </c>
      <c r="HF175" s="343">
        <f t="shared" si="3722"/>
        <v>0</v>
      </c>
      <c r="HG175" s="343">
        <f t="shared" si="3722"/>
        <v>0</v>
      </c>
      <c r="HH175" s="343">
        <f t="shared" si="3722"/>
        <v>0</v>
      </c>
      <c r="HI175" s="343">
        <f t="shared" si="3722"/>
        <v>0</v>
      </c>
      <c r="HJ175" s="343">
        <f t="shared" si="3722"/>
        <v>0</v>
      </c>
      <c r="HK175" s="343">
        <f t="shared" si="3722"/>
        <v>0</v>
      </c>
      <c r="HL175" s="343">
        <f t="shared" si="3722"/>
        <v>0</v>
      </c>
      <c r="HM175" s="343">
        <f t="shared" si="3722"/>
        <v>0</v>
      </c>
      <c r="HN175" s="343">
        <f t="shared" si="3722"/>
        <v>0</v>
      </c>
      <c r="HO175" s="343">
        <f t="shared" si="3722"/>
        <v>0</v>
      </c>
      <c r="HP175" s="343">
        <f t="shared" si="3722"/>
        <v>0</v>
      </c>
      <c r="HQ175" s="343">
        <f t="shared" si="3722"/>
        <v>0</v>
      </c>
      <c r="HR175" s="343">
        <f t="shared" si="3722"/>
        <v>0</v>
      </c>
      <c r="HS175" s="343">
        <f t="shared" si="3722"/>
        <v>0</v>
      </c>
      <c r="HT175" s="343">
        <f t="shared" si="3722"/>
        <v>0</v>
      </c>
      <c r="HU175" s="343">
        <f t="shared" si="3722"/>
        <v>0</v>
      </c>
      <c r="HV175" s="343">
        <f t="shared" si="3722"/>
        <v>0</v>
      </c>
      <c r="HW175" s="343">
        <f t="shared" si="3722"/>
        <v>0</v>
      </c>
      <c r="HX175" s="343">
        <f t="shared" si="3722"/>
        <v>0</v>
      </c>
      <c r="HY175" s="343">
        <f t="shared" si="3722"/>
        <v>0</v>
      </c>
      <c r="HZ175" s="343">
        <f t="shared" si="3722"/>
        <v>0</v>
      </c>
      <c r="IA175" s="343">
        <f t="shared" si="3722"/>
        <v>0</v>
      </c>
      <c r="IB175" s="343">
        <f t="shared" si="3722"/>
        <v>0</v>
      </c>
      <c r="ID175" s="279" t="s">
        <v>330</v>
      </c>
      <c r="IE175" s="27"/>
      <c r="IF175" s="1116">
        <f t="shared" ref="IF175:IX178" si="3723">+SUMIFS($AF175:$IB175,$AF$54:$IB$54,IF$56)</f>
        <v>0</v>
      </c>
      <c r="IG175" s="1484">
        <f>+AF175</f>
        <v>0</v>
      </c>
      <c r="IH175" s="1116">
        <f>+IG178</f>
        <v>0</v>
      </c>
      <c r="II175" s="1116">
        <f t="shared" ref="II175:IX175" si="3724">+IH178</f>
        <v>0</v>
      </c>
      <c r="IJ175" s="1116">
        <f t="shared" si="3724"/>
        <v>0</v>
      </c>
      <c r="IK175" s="1116">
        <f t="shared" si="3724"/>
        <v>0</v>
      </c>
      <c r="IL175" s="1116">
        <f t="shared" si="3724"/>
        <v>0</v>
      </c>
      <c r="IM175" s="1116">
        <f t="shared" si="3724"/>
        <v>0</v>
      </c>
      <c r="IN175" s="1116">
        <f t="shared" si="3724"/>
        <v>0</v>
      </c>
      <c r="IO175" s="1116">
        <f t="shared" si="3724"/>
        <v>0</v>
      </c>
      <c r="IP175" s="1116">
        <f t="shared" si="3724"/>
        <v>0</v>
      </c>
      <c r="IQ175" s="1116">
        <f t="shared" si="3724"/>
        <v>0</v>
      </c>
      <c r="IR175" s="1116">
        <f t="shared" si="3724"/>
        <v>0</v>
      </c>
      <c r="IS175" s="1116">
        <f t="shared" si="3724"/>
        <v>0</v>
      </c>
      <c r="IT175" s="1116">
        <f t="shared" si="3724"/>
        <v>0</v>
      </c>
      <c r="IU175" s="1116">
        <f t="shared" si="3724"/>
        <v>0</v>
      </c>
      <c r="IV175" s="1116">
        <f t="shared" si="3724"/>
        <v>0</v>
      </c>
      <c r="IW175" s="1116">
        <f t="shared" si="3724"/>
        <v>0</v>
      </c>
      <c r="IX175" s="1480">
        <f t="shared" si="3724"/>
        <v>0</v>
      </c>
    </row>
    <row r="176" spans="2:259" x14ac:dyDescent="0.3">
      <c r="C176" s="279" t="s">
        <v>331</v>
      </c>
      <c r="D176" s="27"/>
      <c r="E176" s="343"/>
      <c r="F176" s="343">
        <f>-F145</f>
        <v>0</v>
      </c>
      <c r="G176" s="343">
        <f>-G145</f>
        <v>0</v>
      </c>
      <c r="H176" s="343">
        <f t="shared" ref="H176:W176" si="3725">-H145</f>
        <v>0</v>
      </c>
      <c r="I176" s="343">
        <f t="shared" si="3725"/>
        <v>0</v>
      </c>
      <c r="J176" s="343">
        <f t="shared" si="3725"/>
        <v>0</v>
      </c>
      <c r="K176" s="343">
        <f t="shared" si="3725"/>
        <v>0</v>
      </c>
      <c r="L176" s="343">
        <f t="shared" si="3725"/>
        <v>0</v>
      </c>
      <c r="M176" s="343">
        <f t="shared" si="3725"/>
        <v>0</v>
      </c>
      <c r="N176" s="343">
        <f t="shared" si="3725"/>
        <v>0</v>
      </c>
      <c r="O176" s="343">
        <f t="shared" si="3725"/>
        <v>0</v>
      </c>
      <c r="P176" s="343">
        <f t="shared" si="3725"/>
        <v>0</v>
      </c>
      <c r="Q176" s="343">
        <f t="shared" si="3725"/>
        <v>0</v>
      </c>
      <c r="R176" s="343">
        <f t="shared" si="3725"/>
        <v>0</v>
      </c>
      <c r="S176" s="343">
        <f t="shared" si="3725"/>
        <v>0</v>
      </c>
      <c r="T176" s="343">
        <f t="shared" si="3725"/>
        <v>0</v>
      </c>
      <c r="U176" s="343">
        <f t="shared" si="3725"/>
        <v>0</v>
      </c>
      <c r="V176" s="343">
        <f t="shared" si="3725"/>
        <v>0</v>
      </c>
      <c r="W176" s="393">
        <f t="shared" si="3725"/>
        <v>0</v>
      </c>
      <c r="Y176" s="279" t="s">
        <v>331</v>
      </c>
      <c r="Z176" s="27"/>
      <c r="AA176" s="343"/>
      <c r="AB176" s="343">
        <f>-AB145</f>
        <v>0</v>
      </c>
      <c r="AC176" s="343">
        <f>-AC145</f>
        <v>0</v>
      </c>
      <c r="AD176" s="343">
        <f t="shared" ref="AD176:AJ176" si="3726">-AD145</f>
        <v>0</v>
      </c>
      <c r="AE176" s="343">
        <f t="shared" si="3726"/>
        <v>0</v>
      </c>
      <c r="AF176" s="343">
        <f t="shared" si="3726"/>
        <v>0</v>
      </c>
      <c r="AG176" s="343">
        <f t="shared" si="3726"/>
        <v>0</v>
      </c>
      <c r="AH176" s="343">
        <f t="shared" si="3726"/>
        <v>0</v>
      </c>
      <c r="AI176" s="343">
        <f t="shared" si="3726"/>
        <v>0</v>
      </c>
      <c r="AJ176" s="343">
        <f t="shared" si="3726"/>
        <v>0</v>
      </c>
      <c r="AK176" s="343">
        <f t="shared" ref="AK176:AL176" si="3727">-AK145</f>
        <v>0</v>
      </c>
      <c r="AL176" s="343">
        <f t="shared" si="3727"/>
        <v>0</v>
      </c>
      <c r="AM176" s="343">
        <f t="shared" ref="AM176:AT176" si="3728">-AM145</f>
        <v>0</v>
      </c>
      <c r="AN176" s="343">
        <f t="shared" si="3728"/>
        <v>0</v>
      </c>
      <c r="AO176" s="343">
        <f t="shared" si="3728"/>
        <v>0</v>
      </c>
      <c r="AP176" s="343">
        <f t="shared" si="3728"/>
        <v>0</v>
      </c>
      <c r="AQ176" s="343">
        <f t="shared" si="3728"/>
        <v>0</v>
      </c>
      <c r="AR176" s="343">
        <f t="shared" si="3728"/>
        <v>0</v>
      </c>
      <c r="AS176" s="343">
        <f t="shared" si="3728"/>
        <v>0</v>
      </c>
      <c r="AT176" s="343">
        <f t="shared" si="3728"/>
        <v>0</v>
      </c>
      <c r="AU176" s="343">
        <f t="shared" ref="AU176:DF176" si="3729">-AU145</f>
        <v>0</v>
      </c>
      <c r="AV176" s="343">
        <f t="shared" si="3729"/>
        <v>0</v>
      </c>
      <c r="AW176" s="343">
        <f t="shared" si="3729"/>
        <v>0</v>
      </c>
      <c r="AX176" s="343">
        <f t="shared" si="3729"/>
        <v>0</v>
      </c>
      <c r="AY176" s="343">
        <f t="shared" si="3729"/>
        <v>0</v>
      </c>
      <c r="AZ176" s="343">
        <f t="shared" si="3729"/>
        <v>0</v>
      </c>
      <c r="BA176" s="343">
        <f t="shared" si="3729"/>
        <v>0</v>
      </c>
      <c r="BB176" s="343">
        <f t="shared" si="3729"/>
        <v>0</v>
      </c>
      <c r="BC176" s="343">
        <f t="shared" si="3729"/>
        <v>0</v>
      </c>
      <c r="BD176" s="343">
        <f t="shared" si="3729"/>
        <v>0</v>
      </c>
      <c r="BE176" s="343">
        <f t="shared" si="3729"/>
        <v>0</v>
      </c>
      <c r="BF176" s="343">
        <f t="shared" si="3729"/>
        <v>0</v>
      </c>
      <c r="BG176" s="343">
        <f t="shared" si="3729"/>
        <v>0</v>
      </c>
      <c r="BH176" s="343">
        <f t="shared" si="3729"/>
        <v>0</v>
      </c>
      <c r="BI176" s="343">
        <f t="shared" si="3729"/>
        <v>0</v>
      </c>
      <c r="BJ176" s="343">
        <f t="shared" si="3729"/>
        <v>0</v>
      </c>
      <c r="BK176" s="343">
        <f t="shared" si="3729"/>
        <v>0</v>
      </c>
      <c r="BL176" s="343">
        <f t="shared" si="3729"/>
        <v>0</v>
      </c>
      <c r="BM176" s="343">
        <f t="shared" si="3729"/>
        <v>0</v>
      </c>
      <c r="BN176" s="343">
        <f t="shared" si="3729"/>
        <v>0</v>
      </c>
      <c r="BO176" s="343">
        <f t="shared" si="3729"/>
        <v>0</v>
      </c>
      <c r="BP176" s="343">
        <f t="shared" si="3729"/>
        <v>0</v>
      </c>
      <c r="BQ176" s="343">
        <f t="shared" si="3729"/>
        <v>0</v>
      </c>
      <c r="BR176" s="343">
        <f t="shared" si="3729"/>
        <v>0</v>
      </c>
      <c r="BS176" s="343">
        <f t="shared" si="3729"/>
        <v>0</v>
      </c>
      <c r="BT176" s="343">
        <f t="shared" si="3729"/>
        <v>0</v>
      </c>
      <c r="BU176" s="343">
        <f t="shared" si="3729"/>
        <v>0</v>
      </c>
      <c r="BV176" s="343">
        <f t="shared" si="3729"/>
        <v>0</v>
      </c>
      <c r="BW176" s="343">
        <f t="shared" si="3729"/>
        <v>0</v>
      </c>
      <c r="BX176" s="343">
        <f t="shared" si="3729"/>
        <v>0</v>
      </c>
      <c r="BY176" s="343">
        <f t="shared" si="3729"/>
        <v>0</v>
      </c>
      <c r="BZ176" s="343">
        <f t="shared" si="3729"/>
        <v>0</v>
      </c>
      <c r="CA176" s="343">
        <f t="shared" si="3729"/>
        <v>0</v>
      </c>
      <c r="CB176" s="343">
        <f t="shared" si="3729"/>
        <v>0</v>
      </c>
      <c r="CC176" s="343">
        <f t="shared" si="3729"/>
        <v>0</v>
      </c>
      <c r="CD176" s="343">
        <f t="shared" si="3729"/>
        <v>0</v>
      </c>
      <c r="CE176" s="343">
        <f t="shared" si="3729"/>
        <v>0</v>
      </c>
      <c r="CF176" s="343">
        <f t="shared" si="3729"/>
        <v>0</v>
      </c>
      <c r="CG176" s="343">
        <f t="shared" si="3729"/>
        <v>0</v>
      </c>
      <c r="CH176" s="343">
        <f t="shared" si="3729"/>
        <v>0</v>
      </c>
      <c r="CI176" s="343">
        <f t="shared" si="3729"/>
        <v>0</v>
      </c>
      <c r="CJ176" s="343">
        <f t="shared" si="3729"/>
        <v>0</v>
      </c>
      <c r="CK176" s="343">
        <f t="shared" si="3729"/>
        <v>0</v>
      </c>
      <c r="CL176" s="343">
        <f t="shared" si="3729"/>
        <v>0</v>
      </c>
      <c r="CM176" s="343">
        <f t="shared" si="3729"/>
        <v>0</v>
      </c>
      <c r="CN176" s="343">
        <f t="shared" si="3729"/>
        <v>0</v>
      </c>
      <c r="CO176" s="343">
        <f t="shared" si="3729"/>
        <v>0</v>
      </c>
      <c r="CP176" s="343">
        <f t="shared" si="3729"/>
        <v>0</v>
      </c>
      <c r="CQ176" s="343">
        <f t="shared" si="3729"/>
        <v>0</v>
      </c>
      <c r="CR176" s="343">
        <f t="shared" si="3729"/>
        <v>0</v>
      </c>
      <c r="CS176" s="343">
        <f t="shared" si="3729"/>
        <v>0</v>
      </c>
      <c r="CT176" s="343">
        <f t="shared" si="3729"/>
        <v>0</v>
      </c>
      <c r="CU176" s="343">
        <f t="shared" si="3729"/>
        <v>0</v>
      </c>
      <c r="CV176" s="343">
        <f t="shared" si="3729"/>
        <v>0</v>
      </c>
      <c r="CW176" s="343">
        <f t="shared" si="3729"/>
        <v>0</v>
      </c>
      <c r="CX176" s="343">
        <f t="shared" si="3729"/>
        <v>0</v>
      </c>
      <c r="CY176" s="343">
        <f t="shared" si="3729"/>
        <v>0</v>
      </c>
      <c r="CZ176" s="343">
        <f t="shared" si="3729"/>
        <v>0</v>
      </c>
      <c r="DA176" s="343">
        <f t="shared" si="3729"/>
        <v>0</v>
      </c>
      <c r="DB176" s="343">
        <f t="shared" si="3729"/>
        <v>0</v>
      </c>
      <c r="DC176" s="343">
        <f t="shared" si="3729"/>
        <v>0</v>
      </c>
      <c r="DD176" s="343">
        <f t="shared" si="3729"/>
        <v>0</v>
      </c>
      <c r="DE176" s="343">
        <f t="shared" si="3729"/>
        <v>0</v>
      </c>
      <c r="DF176" s="343">
        <f t="shared" si="3729"/>
        <v>0</v>
      </c>
      <c r="DG176" s="343">
        <f t="shared" ref="DG176:FR176" si="3730">-DG145</f>
        <v>0</v>
      </c>
      <c r="DH176" s="343">
        <f t="shared" si="3730"/>
        <v>0</v>
      </c>
      <c r="DI176" s="343">
        <f t="shared" si="3730"/>
        <v>0</v>
      </c>
      <c r="DJ176" s="343">
        <f t="shared" si="3730"/>
        <v>0</v>
      </c>
      <c r="DK176" s="343">
        <f t="shared" si="3730"/>
        <v>0</v>
      </c>
      <c r="DL176" s="343">
        <f t="shared" si="3730"/>
        <v>0</v>
      </c>
      <c r="DM176" s="343">
        <f t="shared" si="3730"/>
        <v>0</v>
      </c>
      <c r="DN176" s="343">
        <f t="shared" si="3730"/>
        <v>0</v>
      </c>
      <c r="DO176" s="343">
        <f t="shared" si="3730"/>
        <v>0</v>
      </c>
      <c r="DP176" s="343">
        <f t="shared" si="3730"/>
        <v>0</v>
      </c>
      <c r="DQ176" s="343">
        <f t="shared" si="3730"/>
        <v>0</v>
      </c>
      <c r="DR176" s="343">
        <f t="shared" si="3730"/>
        <v>0</v>
      </c>
      <c r="DS176" s="343">
        <f t="shared" si="3730"/>
        <v>0</v>
      </c>
      <c r="DT176" s="343">
        <f t="shared" si="3730"/>
        <v>0</v>
      </c>
      <c r="DU176" s="343">
        <f t="shared" si="3730"/>
        <v>0</v>
      </c>
      <c r="DV176" s="343">
        <f t="shared" si="3730"/>
        <v>0</v>
      </c>
      <c r="DW176" s="343">
        <f t="shared" si="3730"/>
        <v>0</v>
      </c>
      <c r="DX176" s="343">
        <f t="shared" si="3730"/>
        <v>0</v>
      </c>
      <c r="DY176" s="343">
        <f t="shared" si="3730"/>
        <v>0</v>
      </c>
      <c r="DZ176" s="343">
        <f t="shared" si="3730"/>
        <v>0</v>
      </c>
      <c r="EA176" s="343">
        <f t="shared" si="3730"/>
        <v>0</v>
      </c>
      <c r="EB176" s="343">
        <f t="shared" si="3730"/>
        <v>0</v>
      </c>
      <c r="EC176" s="343">
        <f t="shared" si="3730"/>
        <v>0</v>
      </c>
      <c r="ED176" s="343">
        <f t="shared" si="3730"/>
        <v>0</v>
      </c>
      <c r="EE176" s="343">
        <f t="shared" si="3730"/>
        <v>0</v>
      </c>
      <c r="EF176" s="343">
        <f t="shared" si="3730"/>
        <v>0</v>
      </c>
      <c r="EG176" s="343">
        <f t="shared" si="3730"/>
        <v>0</v>
      </c>
      <c r="EH176" s="343">
        <f t="shared" si="3730"/>
        <v>0</v>
      </c>
      <c r="EI176" s="343">
        <f t="shared" si="3730"/>
        <v>0</v>
      </c>
      <c r="EJ176" s="343">
        <f t="shared" si="3730"/>
        <v>0</v>
      </c>
      <c r="EK176" s="343">
        <f t="shared" si="3730"/>
        <v>0</v>
      </c>
      <c r="EL176" s="343">
        <f t="shared" si="3730"/>
        <v>0</v>
      </c>
      <c r="EM176" s="343">
        <f t="shared" si="3730"/>
        <v>0</v>
      </c>
      <c r="EN176" s="343">
        <f t="shared" si="3730"/>
        <v>0</v>
      </c>
      <c r="EO176" s="343">
        <f t="shared" si="3730"/>
        <v>0</v>
      </c>
      <c r="EP176" s="343">
        <f t="shared" si="3730"/>
        <v>0</v>
      </c>
      <c r="EQ176" s="343">
        <f t="shared" si="3730"/>
        <v>0</v>
      </c>
      <c r="ER176" s="343">
        <f t="shared" si="3730"/>
        <v>0</v>
      </c>
      <c r="ES176" s="343">
        <f t="shared" si="3730"/>
        <v>0</v>
      </c>
      <c r="ET176" s="343">
        <f t="shared" si="3730"/>
        <v>0</v>
      </c>
      <c r="EU176" s="343">
        <f t="shared" si="3730"/>
        <v>0</v>
      </c>
      <c r="EV176" s="343">
        <f t="shared" si="3730"/>
        <v>0</v>
      </c>
      <c r="EW176" s="343">
        <f t="shared" si="3730"/>
        <v>0</v>
      </c>
      <c r="EX176" s="343">
        <f t="shared" si="3730"/>
        <v>0</v>
      </c>
      <c r="EY176" s="343">
        <f t="shared" si="3730"/>
        <v>0</v>
      </c>
      <c r="EZ176" s="343">
        <f t="shared" si="3730"/>
        <v>0</v>
      </c>
      <c r="FA176" s="343">
        <f t="shared" si="3730"/>
        <v>0</v>
      </c>
      <c r="FB176" s="343">
        <f t="shared" si="3730"/>
        <v>0</v>
      </c>
      <c r="FC176" s="343">
        <f t="shared" si="3730"/>
        <v>0</v>
      </c>
      <c r="FD176" s="343">
        <f t="shared" si="3730"/>
        <v>0</v>
      </c>
      <c r="FE176" s="343">
        <f t="shared" si="3730"/>
        <v>0</v>
      </c>
      <c r="FF176" s="343">
        <f t="shared" si="3730"/>
        <v>0</v>
      </c>
      <c r="FG176" s="343">
        <f t="shared" si="3730"/>
        <v>0</v>
      </c>
      <c r="FH176" s="343">
        <f t="shared" si="3730"/>
        <v>0</v>
      </c>
      <c r="FI176" s="343">
        <f t="shared" si="3730"/>
        <v>0</v>
      </c>
      <c r="FJ176" s="343">
        <f t="shared" si="3730"/>
        <v>0</v>
      </c>
      <c r="FK176" s="343">
        <f t="shared" si="3730"/>
        <v>0</v>
      </c>
      <c r="FL176" s="343">
        <f t="shared" si="3730"/>
        <v>0</v>
      </c>
      <c r="FM176" s="343">
        <f t="shared" si="3730"/>
        <v>0</v>
      </c>
      <c r="FN176" s="343">
        <f t="shared" si="3730"/>
        <v>0</v>
      </c>
      <c r="FO176" s="343">
        <f t="shared" si="3730"/>
        <v>0</v>
      </c>
      <c r="FP176" s="343">
        <f t="shared" si="3730"/>
        <v>0</v>
      </c>
      <c r="FQ176" s="343">
        <f t="shared" si="3730"/>
        <v>0</v>
      </c>
      <c r="FR176" s="343">
        <f t="shared" si="3730"/>
        <v>0</v>
      </c>
      <c r="FS176" s="343">
        <f t="shared" ref="FS176:IB176" si="3731">-FS145</f>
        <v>0</v>
      </c>
      <c r="FT176" s="343">
        <f t="shared" si="3731"/>
        <v>0</v>
      </c>
      <c r="FU176" s="343">
        <f t="shared" si="3731"/>
        <v>0</v>
      </c>
      <c r="FV176" s="343">
        <f t="shared" si="3731"/>
        <v>0</v>
      </c>
      <c r="FW176" s="343">
        <f t="shared" si="3731"/>
        <v>0</v>
      </c>
      <c r="FX176" s="343">
        <f t="shared" si="3731"/>
        <v>0</v>
      </c>
      <c r="FY176" s="343">
        <f t="shared" si="3731"/>
        <v>0</v>
      </c>
      <c r="FZ176" s="343">
        <f t="shared" si="3731"/>
        <v>0</v>
      </c>
      <c r="GA176" s="343">
        <f t="shared" si="3731"/>
        <v>0</v>
      </c>
      <c r="GB176" s="343">
        <f t="shared" si="3731"/>
        <v>0</v>
      </c>
      <c r="GC176" s="343">
        <f t="shared" si="3731"/>
        <v>0</v>
      </c>
      <c r="GD176" s="343">
        <f t="shared" si="3731"/>
        <v>0</v>
      </c>
      <c r="GE176" s="343">
        <f t="shared" si="3731"/>
        <v>0</v>
      </c>
      <c r="GF176" s="343">
        <f t="shared" si="3731"/>
        <v>0</v>
      </c>
      <c r="GG176" s="343">
        <f t="shared" si="3731"/>
        <v>0</v>
      </c>
      <c r="GH176" s="343">
        <f t="shared" si="3731"/>
        <v>0</v>
      </c>
      <c r="GI176" s="343">
        <f t="shared" si="3731"/>
        <v>0</v>
      </c>
      <c r="GJ176" s="343">
        <f t="shared" si="3731"/>
        <v>0</v>
      </c>
      <c r="GK176" s="343">
        <f t="shared" si="3731"/>
        <v>0</v>
      </c>
      <c r="GL176" s="343">
        <f t="shared" si="3731"/>
        <v>0</v>
      </c>
      <c r="GM176" s="343">
        <f t="shared" si="3731"/>
        <v>0</v>
      </c>
      <c r="GN176" s="343">
        <f t="shared" si="3731"/>
        <v>0</v>
      </c>
      <c r="GO176" s="343">
        <f t="shared" si="3731"/>
        <v>0</v>
      </c>
      <c r="GP176" s="343">
        <f t="shared" si="3731"/>
        <v>0</v>
      </c>
      <c r="GQ176" s="343">
        <f t="shared" si="3731"/>
        <v>0</v>
      </c>
      <c r="GR176" s="343">
        <f t="shared" si="3731"/>
        <v>0</v>
      </c>
      <c r="GS176" s="343">
        <f t="shared" si="3731"/>
        <v>0</v>
      </c>
      <c r="GT176" s="343">
        <f t="shared" si="3731"/>
        <v>0</v>
      </c>
      <c r="GU176" s="343">
        <f t="shared" si="3731"/>
        <v>0</v>
      </c>
      <c r="GV176" s="343">
        <f t="shared" si="3731"/>
        <v>0</v>
      </c>
      <c r="GW176" s="343">
        <f t="shared" si="3731"/>
        <v>0</v>
      </c>
      <c r="GX176" s="343">
        <f t="shared" si="3731"/>
        <v>0</v>
      </c>
      <c r="GY176" s="343">
        <f t="shared" si="3731"/>
        <v>0</v>
      </c>
      <c r="GZ176" s="343">
        <f t="shared" si="3731"/>
        <v>0</v>
      </c>
      <c r="HA176" s="343">
        <f t="shared" si="3731"/>
        <v>0</v>
      </c>
      <c r="HB176" s="343">
        <f t="shared" si="3731"/>
        <v>0</v>
      </c>
      <c r="HC176" s="343">
        <f t="shared" si="3731"/>
        <v>0</v>
      </c>
      <c r="HD176" s="343">
        <f t="shared" si="3731"/>
        <v>0</v>
      </c>
      <c r="HE176" s="343">
        <f t="shared" si="3731"/>
        <v>0</v>
      </c>
      <c r="HF176" s="343">
        <f t="shared" si="3731"/>
        <v>0</v>
      </c>
      <c r="HG176" s="343">
        <f t="shared" si="3731"/>
        <v>0</v>
      </c>
      <c r="HH176" s="343">
        <f t="shared" si="3731"/>
        <v>0</v>
      </c>
      <c r="HI176" s="343">
        <f t="shared" si="3731"/>
        <v>0</v>
      </c>
      <c r="HJ176" s="343">
        <f t="shared" si="3731"/>
        <v>0</v>
      </c>
      <c r="HK176" s="343">
        <f t="shared" si="3731"/>
        <v>0</v>
      </c>
      <c r="HL176" s="343">
        <f t="shared" si="3731"/>
        <v>0</v>
      </c>
      <c r="HM176" s="343">
        <f t="shared" si="3731"/>
        <v>0</v>
      </c>
      <c r="HN176" s="343">
        <f t="shared" si="3731"/>
        <v>0</v>
      </c>
      <c r="HO176" s="343">
        <f t="shared" si="3731"/>
        <v>0</v>
      </c>
      <c r="HP176" s="343">
        <f t="shared" si="3731"/>
        <v>0</v>
      </c>
      <c r="HQ176" s="343">
        <f t="shared" si="3731"/>
        <v>0</v>
      </c>
      <c r="HR176" s="343">
        <f t="shared" si="3731"/>
        <v>0</v>
      </c>
      <c r="HS176" s="343">
        <f t="shared" si="3731"/>
        <v>0</v>
      </c>
      <c r="HT176" s="343">
        <f t="shared" si="3731"/>
        <v>0</v>
      </c>
      <c r="HU176" s="343">
        <f t="shared" si="3731"/>
        <v>0</v>
      </c>
      <c r="HV176" s="343">
        <f t="shared" si="3731"/>
        <v>0</v>
      </c>
      <c r="HW176" s="343">
        <f t="shared" si="3731"/>
        <v>0</v>
      </c>
      <c r="HX176" s="343">
        <f t="shared" si="3731"/>
        <v>0</v>
      </c>
      <c r="HY176" s="343">
        <f t="shared" si="3731"/>
        <v>0</v>
      </c>
      <c r="HZ176" s="343">
        <f t="shared" si="3731"/>
        <v>0</v>
      </c>
      <c r="IA176" s="343">
        <f t="shared" si="3731"/>
        <v>0</v>
      </c>
      <c r="IB176" s="343">
        <f t="shared" si="3731"/>
        <v>0</v>
      </c>
      <c r="ID176" s="279" t="s">
        <v>331</v>
      </c>
      <c r="IE176" s="608">
        <f>+IG176+IG177</f>
        <v>0</v>
      </c>
      <c r="IF176" s="1116">
        <f t="shared" si="3723"/>
        <v>0</v>
      </c>
      <c r="IG176" s="1489">
        <f t="shared" si="3723"/>
        <v>0</v>
      </c>
      <c r="IH176" s="1116">
        <f t="shared" si="3723"/>
        <v>0</v>
      </c>
      <c r="II176" s="1116">
        <f t="shared" si="3723"/>
        <v>0</v>
      </c>
      <c r="IJ176" s="1116">
        <f t="shared" si="3723"/>
        <v>0</v>
      </c>
      <c r="IK176" s="1116">
        <f t="shared" si="3723"/>
        <v>0</v>
      </c>
      <c r="IL176" s="1116">
        <f t="shared" si="3723"/>
        <v>0</v>
      </c>
      <c r="IM176" s="1116">
        <f t="shared" si="3723"/>
        <v>0</v>
      </c>
      <c r="IN176" s="1116">
        <f t="shared" si="3723"/>
        <v>0</v>
      </c>
      <c r="IO176" s="1116">
        <f t="shared" si="3723"/>
        <v>0</v>
      </c>
      <c r="IP176" s="1116">
        <f t="shared" si="3723"/>
        <v>0</v>
      </c>
      <c r="IQ176" s="1116">
        <f t="shared" si="3723"/>
        <v>0</v>
      </c>
      <c r="IR176" s="1116">
        <f t="shared" si="3723"/>
        <v>0</v>
      </c>
      <c r="IS176" s="1116">
        <f t="shared" si="3723"/>
        <v>0</v>
      </c>
      <c r="IT176" s="1116">
        <f t="shared" si="3723"/>
        <v>0</v>
      </c>
      <c r="IU176" s="1116">
        <f t="shared" si="3723"/>
        <v>0</v>
      </c>
      <c r="IV176" s="1116">
        <f t="shared" si="3723"/>
        <v>0</v>
      </c>
      <c r="IW176" s="1116">
        <f t="shared" si="3723"/>
        <v>0</v>
      </c>
      <c r="IX176" s="1480">
        <f t="shared" si="3723"/>
        <v>0</v>
      </c>
      <c r="IY176" s="582"/>
    </row>
    <row r="177" spans="2:260" x14ac:dyDescent="0.3">
      <c r="C177" s="279" t="s">
        <v>332</v>
      </c>
      <c r="D177" s="27"/>
      <c r="E177" s="343"/>
      <c r="F177" s="343">
        <v>0</v>
      </c>
      <c r="G177" s="343">
        <f>-F178</f>
        <v>0</v>
      </c>
      <c r="H177" s="343">
        <f t="shared" ref="H177:V177" si="3732">-G178</f>
        <v>0</v>
      </c>
      <c r="I177" s="343">
        <f t="shared" si="3732"/>
        <v>0</v>
      </c>
      <c r="J177" s="343">
        <f t="shared" si="3732"/>
        <v>0</v>
      </c>
      <c r="K177" s="343">
        <f t="shared" si="3732"/>
        <v>0</v>
      </c>
      <c r="L177" s="343">
        <f t="shared" si="3732"/>
        <v>0</v>
      </c>
      <c r="M177" s="343">
        <f t="shared" si="3732"/>
        <v>0</v>
      </c>
      <c r="N177" s="343">
        <f t="shared" si="3732"/>
        <v>0</v>
      </c>
      <c r="O177" s="343">
        <f t="shared" si="3732"/>
        <v>0</v>
      </c>
      <c r="P177" s="343">
        <f t="shared" si="3732"/>
        <v>0</v>
      </c>
      <c r="Q177" s="343">
        <f t="shared" si="3732"/>
        <v>0</v>
      </c>
      <c r="R177" s="343">
        <f t="shared" si="3732"/>
        <v>0</v>
      </c>
      <c r="S177" s="343">
        <f t="shared" si="3732"/>
        <v>0</v>
      </c>
      <c r="T177" s="343">
        <f t="shared" si="3732"/>
        <v>0</v>
      </c>
      <c r="U177" s="343">
        <f t="shared" si="3732"/>
        <v>0</v>
      </c>
      <c r="V177" s="343">
        <f t="shared" si="3732"/>
        <v>0</v>
      </c>
      <c r="W177" s="395">
        <f>-W176-V178</f>
        <v>0</v>
      </c>
      <c r="Y177" s="279" t="s">
        <v>332</v>
      </c>
      <c r="Z177" s="27"/>
      <c r="AA177" s="343"/>
      <c r="AB177" s="343">
        <f t="shared" ref="AB177:AE177" si="3733">IF(MONTH(AB$135)=12,SUMIFS($AF$145:$IB$145,$AF$133:$IB$133,AB$133),0)</f>
        <v>0</v>
      </c>
      <c r="AC177" s="343">
        <f t="shared" si="3733"/>
        <v>0</v>
      </c>
      <c r="AD177" s="343">
        <f t="shared" si="3733"/>
        <v>0</v>
      </c>
      <c r="AE177" s="343">
        <f t="shared" si="3733"/>
        <v>0</v>
      </c>
      <c r="AF177" s="343">
        <f>IF(MONTH(AF$135)=12,SUMIFS($AF$145:$IB$145,$AF$133:$IB$133,AF$133),0)</f>
        <v>0</v>
      </c>
      <c r="AG177" s="343">
        <f t="shared" ref="AG177:CR177" si="3734">IF(MONTH(AG$135)=12,SUMIFS($AF$145:$IB$145,$AF$133:$IB$133,AG$133),0)</f>
        <v>0</v>
      </c>
      <c r="AH177" s="343">
        <f t="shared" si="3734"/>
        <v>0</v>
      </c>
      <c r="AI177" s="343">
        <f t="shared" si="3734"/>
        <v>0</v>
      </c>
      <c r="AJ177" s="343">
        <f t="shared" si="3734"/>
        <v>0</v>
      </c>
      <c r="AK177" s="343">
        <f t="shared" si="3734"/>
        <v>0</v>
      </c>
      <c r="AL177" s="343">
        <f t="shared" si="3734"/>
        <v>0</v>
      </c>
      <c r="AM177" s="343">
        <f t="shared" si="3734"/>
        <v>0</v>
      </c>
      <c r="AN177" s="343">
        <f t="shared" si="3734"/>
        <v>0</v>
      </c>
      <c r="AO177" s="343">
        <f t="shared" si="3734"/>
        <v>0</v>
      </c>
      <c r="AP177" s="343">
        <f t="shared" si="3734"/>
        <v>0</v>
      </c>
      <c r="AQ177" s="343">
        <f t="shared" si="3734"/>
        <v>0</v>
      </c>
      <c r="AR177" s="343">
        <f t="shared" si="3734"/>
        <v>0</v>
      </c>
      <c r="AS177" s="343">
        <f t="shared" si="3734"/>
        <v>0</v>
      </c>
      <c r="AT177" s="343">
        <f t="shared" si="3734"/>
        <v>0</v>
      </c>
      <c r="AU177" s="343">
        <f t="shared" si="3734"/>
        <v>0</v>
      </c>
      <c r="AV177" s="343">
        <f t="shared" si="3734"/>
        <v>0</v>
      </c>
      <c r="AW177" s="343">
        <f t="shared" si="3734"/>
        <v>0</v>
      </c>
      <c r="AX177" s="343">
        <f t="shared" si="3734"/>
        <v>0</v>
      </c>
      <c r="AY177" s="343">
        <f t="shared" si="3734"/>
        <v>0</v>
      </c>
      <c r="AZ177" s="343">
        <f t="shared" si="3734"/>
        <v>0</v>
      </c>
      <c r="BA177" s="343">
        <f t="shared" si="3734"/>
        <v>0</v>
      </c>
      <c r="BB177" s="343">
        <f t="shared" si="3734"/>
        <v>0</v>
      </c>
      <c r="BC177" s="343">
        <f t="shared" si="3734"/>
        <v>0</v>
      </c>
      <c r="BD177" s="343">
        <f t="shared" si="3734"/>
        <v>0</v>
      </c>
      <c r="BE177" s="343">
        <f t="shared" si="3734"/>
        <v>0</v>
      </c>
      <c r="BF177" s="343">
        <f t="shared" si="3734"/>
        <v>0</v>
      </c>
      <c r="BG177" s="343">
        <f t="shared" si="3734"/>
        <v>0</v>
      </c>
      <c r="BH177" s="343">
        <f t="shared" si="3734"/>
        <v>0</v>
      </c>
      <c r="BI177" s="343">
        <f t="shared" si="3734"/>
        <v>0</v>
      </c>
      <c r="BJ177" s="343">
        <f t="shared" si="3734"/>
        <v>0</v>
      </c>
      <c r="BK177" s="343">
        <f t="shared" si="3734"/>
        <v>0</v>
      </c>
      <c r="BL177" s="343">
        <f t="shared" si="3734"/>
        <v>0</v>
      </c>
      <c r="BM177" s="343">
        <f t="shared" si="3734"/>
        <v>0</v>
      </c>
      <c r="BN177" s="343">
        <f t="shared" si="3734"/>
        <v>0</v>
      </c>
      <c r="BO177" s="343">
        <f t="shared" si="3734"/>
        <v>0</v>
      </c>
      <c r="BP177" s="343">
        <f t="shared" si="3734"/>
        <v>0</v>
      </c>
      <c r="BQ177" s="343">
        <f t="shared" si="3734"/>
        <v>0</v>
      </c>
      <c r="BR177" s="343">
        <f t="shared" si="3734"/>
        <v>0</v>
      </c>
      <c r="BS177" s="343">
        <f t="shared" si="3734"/>
        <v>0</v>
      </c>
      <c r="BT177" s="343">
        <f t="shared" si="3734"/>
        <v>0</v>
      </c>
      <c r="BU177" s="343">
        <f t="shared" si="3734"/>
        <v>0</v>
      </c>
      <c r="BV177" s="343">
        <f t="shared" si="3734"/>
        <v>0</v>
      </c>
      <c r="BW177" s="343">
        <f t="shared" si="3734"/>
        <v>0</v>
      </c>
      <c r="BX177" s="343">
        <f t="shared" si="3734"/>
        <v>0</v>
      </c>
      <c r="BY177" s="343">
        <f t="shared" si="3734"/>
        <v>0</v>
      </c>
      <c r="BZ177" s="343">
        <f t="shared" si="3734"/>
        <v>0</v>
      </c>
      <c r="CA177" s="343">
        <f t="shared" si="3734"/>
        <v>0</v>
      </c>
      <c r="CB177" s="343">
        <f t="shared" si="3734"/>
        <v>0</v>
      </c>
      <c r="CC177" s="343">
        <f t="shared" si="3734"/>
        <v>0</v>
      </c>
      <c r="CD177" s="343">
        <f t="shared" si="3734"/>
        <v>0</v>
      </c>
      <c r="CE177" s="343">
        <f t="shared" si="3734"/>
        <v>0</v>
      </c>
      <c r="CF177" s="343">
        <f t="shared" si="3734"/>
        <v>0</v>
      </c>
      <c r="CG177" s="343">
        <f t="shared" si="3734"/>
        <v>0</v>
      </c>
      <c r="CH177" s="343">
        <f t="shared" si="3734"/>
        <v>0</v>
      </c>
      <c r="CI177" s="343">
        <f t="shared" si="3734"/>
        <v>0</v>
      </c>
      <c r="CJ177" s="343">
        <f t="shared" si="3734"/>
        <v>0</v>
      </c>
      <c r="CK177" s="343">
        <f t="shared" si="3734"/>
        <v>0</v>
      </c>
      <c r="CL177" s="343">
        <f t="shared" si="3734"/>
        <v>0</v>
      </c>
      <c r="CM177" s="343">
        <f t="shared" si="3734"/>
        <v>0</v>
      </c>
      <c r="CN177" s="343">
        <f t="shared" si="3734"/>
        <v>0</v>
      </c>
      <c r="CO177" s="343">
        <f t="shared" si="3734"/>
        <v>0</v>
      </c>
      <c r="CP177" s="343">
        <f t="shared" si="3734"/>
        <v>0</v>
      </c>
      <c r="CQ177" s="343">
        <f t="shared" si="3734"/>
        <v>0</v>
      </c>
      <c r="CR177" s="343">
        <f t="shared" si="3734"/>
        <v>0</v>
      </c>
      <c r="CS177" s="343">
        <f t="shared" ref="CS177:FD177" si="3735">IF(MONTH(CS$135)=12,SUMIFS($AF$145:$IB$145,$AF$133:$IB$133,CS$133),0)</f>
        <v>0</v>
      </c>
      <c r="CT177" s="343">
        <f t="shared" si="3735"/>
        <v>0</v>
      </c>
      <c r="CU177" s="343">
        <f t="shared" si="3735"/>
        <v>0</v>
      </c>
      <c r="CV177" s="343">
        <f t="shared" si="3735"/>
        <v>0</v>
      </c>
      <c r="CW177" s="343">
        <f t="shared" si="3735"/>
        <v>0</v>
      </c>
      <c r="CX177" s="343">
        <f t="shared" si="3735"/>
        <v>0</v>
      </c>
      <c r="CY177" s="343">
        <f t="shared" si="3735"/>
        <v>0</v>
      </c>
      <c r="CZ177" s="343">
        <f t="shared" si="3735"/>
        <v>0</v>
      </c>
      <c r="DA177" s="343">
        <f t="shared" si="3735"/>
        <v>0</v>
      </c>
      <c r="DB177" s="343">
        <f t="shared" si="3735"/>
        <v>0</v>
      </c>
      <c r="DC177" s="343">
        <f t="shared" si="3735"/>
        <v>0</v>
      </c>
      <c r="DD177" s="343">
        <f t="shared" si="3735"/>
        <v>0</v>
      </c>
      <c r="DE177" s="343">
        <f t="shared" si="3735"/>
        <v>0</v>
      </c>
      <c r="DF177" s="343">
        <f t="shared" si="3735"/>
        <v>0</v>
      </c>
      <c r="DG177" s="343">
        <f t="shared" si="3735"/>
        <v>0</v>
      </c>
      <c r="DH177" s="343">
        <f t="shared" si="3735"/>
        <v>0</v>
      </c>
      <c r="DI177" s="343">
        <f t="shared" si="3735"/>
        <v>0</v>
      </c>
      <c r="DJ177" s="343">
        <f t="shared" si="3735"/>
        <v>0</v>
      </c>
      <c r="DK177" s="343">
        <f t="shared" si="3735"/>
        <v>0</v>
      </c>
      <c r="DL177" s="343">
        <f t="shared" si="3735"/>
        <v>0</v>
      </c>
      <c r="DM177" s="343">
        <f t="shared" si="3735"/>
        <v>0</v>
      </c>
      <c r="DN177" s="343">
        <f t="shared" si="3735"/>
        <v>0</v>
      </c>
      <c r="DO177" s="343">
        <f t="shared" si="3735"/>
        <v>0</v>
      </c>
      <c r="DP177" s="343">
        <f t="shared" si="3735"/>
        <v>0</v>
      </c>
      <c r="DQ177" s="343">
        <f t="shared" si="3735"/>
        <v>0</v>
      </c>
      <c r="DR177" s="343">
        <f t="shared" si="3735"/>
        <v>0</v>
      </c>
      <c r="DS177" s="343">
        <f t="shared" si="3735"/>
        <v>0</v>
      </c>
      <c r="DT177" s="343">
        <f t="shared" si="3735"/>
        <v>0</v>
      </c>
      <c r="DU177" s="343">
        <f t="shared" si="3735"/>
        <v>0</v>
      </c>
      <c r="DV177" s="343">
        <f t="shared" si="3735"/>
        <v>0</v>
      </c>
      <c r="DW177" s="343">
        <f t="shared" si="3735"/>
        <v>0</v>
      </c>
      <c r="DX177" s="343">
        <f t="shared" si="3735"/>
        <v>0</v>
      </c>
      <c r="DY177" s="343">
        <f t="shared" si="3735"/>
        <v>0</v>
      </c>
      <c r="DZ177" s="343">
        <f t="shared" si="3735"/>
        <v>0</v>
      </c>
      <c r="EA177" s="343">
        <f t="shared" si="3735"/>
        <v>0</v>
      </c>
      <c r="EB177" s="343">
        <f t="shared" si="3735"/>
        <v>0</v>
      </c>
      <c r="EC177" s="343">
        <f t="shared" si="3735"/>
        <v>0</v>
      </c>
      <c r="ED177" s="343">
        <f t="shared" si="3735"/>
        <v>0</v>
      </c>
      <c r="EE177" s="343">
        <f t="shared" si="3735"/>
        <v>0</v>
      </c>
      <c r="EF177" s="343">
        <f t="shared" si="3735"/>
        <v>0</v>
      </c>
      <c r="EG177" s="343">
        <f t="shared" si="3735"/>
        <v>0</v>
      </c>
      <c r="EH177" s="343">
        <f t="shared" si="3735"/>
        <v>0</v>
      </c>
      <c r="EI177" s="343">
        <f t="shared" si="3735"/>
        <v>0</v>
      </c>
      <c r="EJ177" s="343">
        <f t="shared" si="3735"/>
        <v>0</v>
      </c>
      <c r="EK177" s="343">
        <f t="shared" si="3735"/>
        <v>0</v>
      </c>
      <c r="EL177" s="343">
        <f t="shared" si="3735"/>
        <v>0</v>
      </c>
      <c r="EM177" s="343">
        <f t="shared" si="3735"/>
        <v>0</v>
      </c>
      <c r="EN177" s="343">
        <f t="shared" si="3735"/>
        <v>0</v>
      </c>
      <c r="EO177" s="343">
        <f t="shared" si="3735"/>
        <v>0</v>
      </c>
      <c r="EP177" s="343">
        <f t="shared" si="3735"/>
        <v>0</v>
      </c>
      <c r="EQ177" s="343">
        <f t="shared" si="3735"/>
        <v>0</v>
      </c>
      <c r="ER177" s="343">
        <f t="shared" si="3735"/>
        <v>0</v>
      </c>
      <c r="ES177" s="343">
        <f t="shared" si="3735"/>
        <v>0</v>
      </c>
      <c r="ET177" s="343">
        <f t="shared" si="3735"/>
        <v>0</v>
      </c>
      <c r="EU177" s="343">
        <f t="shared" si="3735"/>
        <v>0</v>
      </c>
      <c r="EV177" s="343">
        <f t="shared" si="3735"/>
        <v>0</v>
      </c>
      <c r="EW177" s="343">
        <f t="shared" si="3735"/>
        <v>0</v>
      </c>
      <c r="EX177" s="343">
        <f t="shared" si="3735"/>
        <v>0</v>
      </c>
      <c r="EY177" s="343">
        <f t="shared" si="3735"/>
        <v>0</v>
      </c>
      <c r="EZ177" s="343">
        <f t="shared" si="3735"/>
        <v>0</v>
      </c>
      <c r="FA177" s="343">
        <f t="shared" si="3735"/>
        <v>0</v>
      </c>
      <c r="FB177" s="343">
        <f t="shared" si="3735"/>
        <v>0</v>
      </c>
      <c r="FC177" s="343">
        <f t="shared" si="3735"/>
        <v>0</v>
      </c>
      <c r="FD177" s="343">
        <f t="shared" si="3735"/>
        <v>0</v>
      </c>
      <c r="FE177" s="343">
        <f t="shared" ref="FE177:HP177" si="3736">IF(MONTH(FE$135)=12,SUMIFS($AF$145:$IB$145,$AF$133:$IB$133,FE$133),0)</f>
        <v>0</v>
      </c>
      <c r="FF177" s="343">
        <f t="shared" si="3736"/>
        <v>0</v>
      </c>
      <c r="FG177" s="343">
        <f t="shared" si="3736"/>
        <v>0</v>
      </c>
      <c r="FH177" s="343">
        <f t="shared" si="3736"/>
        <v>0</v>
      </c>
      <c r="FI177" s="343">
        <f t="shared" si="3736"/>
        <v>0</v>
      </c>
      <c r="FJ177" s="343">
        <f t="shared" si="3736"/>
        <v>0</v>
      </c>
      <c r="FK177" s="343">
        <f t="shared" si="3736"/>
        <v>0</v>
      </c>
      <c r="FL177" s="343">
        <f t="shared" si="3736"/>
        <v>0</v>
      </c>
      <c r="FM177" s="343">
        <f t="shared" si="3736"/>
        <v>0</v>
      </c>
      <c r="FN177" s="343">
        <f t="shared" si="3736"/>
        <v>0</v>
      </c>
      <c r="FO177" s="343">
        <f t="shared" si="3736"/>
        <v>0</v>
      </c>
      <c r="FP177" s="343">
        <f t="shared" si="3736"/>
        <v>0</v>
      </c>
      <c r="FQ177" s="343">
        <f t="shared" si="3736"/>
        <v>0</v>
      </c>
      <c r="FR177" s="343">
        <f t="shared" si="3736"/>
        <v>0</v>
      </c>
      <c r="FS177" s="343">
        <f t="shared" si="3736"/>
        <v>0</v>
      </c>
      <c r="FT177" s="343">
        <f t="shared" si="3736"/>
        <v>0</v>
      </c>
      <c r="FU177" s="343">
        <f t="shared" si="3736"/>
        <v>0</v>
      </c>
      <c r="FV177" s="343">
        <f t="shared" si="3736"/>
        <v>0</v>
      </c>
      <c r="FW177" s="343">
        <f t="shared" si="3736"/>
        <v>0</v>
      </c>
      <c r="FX177" s="343">
        <f t="shared" si="3736"/>
        <v>0</v>
      </c>
      <c r="FY177" s="343">
        <f t="shared" si="3736"/>
        <v>0</v>
      </c>
      <c r="FZ177" s="343">
        <f t="shared" si="3736"/>
        <v>0</v>
      </c>
      <c r="GA177" s="343">
        <f t="shared" si="3736"/>
        <v>0</v>
      </c>
      <c r="GB177" s="343">
        <f t="shared" si="3736"/>
        <v>0</v>
      </c>
      <c r="GC177" s="343">
        <f t="shared" si="3736"/>
        <v>0</v>
      </c>
      <c r="GD177" s="343">
        <f t="shared" si="3736"/>
        <v>0</v>
      </c>
      <c r="GE177" s="343">
        <f t="shared" si="3736"/>
        <v>0</v>
      </c>
      <c r="GF177" s="343">
        <f t="shared" si="3736"/>
        <v>0</v>
      </c>
      <c r="GG177" s="343">
        <f t="shared" si="3736"/>
        <v>0</v>
      </c>
      <c r="GH177" s="343">
        <f t="shared" si="3736"/>
        <v>0</v>
      </c>
      <c r="GI177" s="343">
        <f t="shared" si="3736"/>
        <v>0</v>
      </c>
      <c r="GJ177" s="343">
        <f t="shared" si="3736"/>
        <v>0</v>
      </c>
      <c r="GK177" s="343">
        <f t="shared" si="3736"/>
        <v>0</v>
      </c>
      <c r="GL177" s="343">
        <f t="shared" si="3736"/>
        <v>0</v>
      </c>
      <c r="GM177" s="343">
        <f t="shared" si="3736"/>
        <v>0</v>
      </c>
      <c r="GN177" s="343">
        <f t="shared" si="3736"/>
        <v>0</v>
      </c>
      <c r="GO177" s="343">
        <f t="shared" si="3736"/>
        <v>0</v>
      </c>
      <c r="GP177" s="343">
        <f t="shared" si="3736"/>
        <v>0</v>
      </c>
      <c r="GQ177" s="343">
        <f t="shared" si="3736"/>
        <v>0</v>
      </c>
      <c r="GR177" s="343">
        <f t="shared" si="3736"/>
        <v>0</v>
      </c>
      <c r="GS177" s="343">
        <f t="shared" si="3736"/>
        <v>0</v>
      </c>
      <c r="GT177" s="343">
        <f t="shared" si="3736"/>
        <v>0</v>
      </c>
      <c r="GU177" s="343">
        <f t="shared" si="3736"/>
        <v>0</v>
      </c>
      <c r="GV177" s="343">
        <f t="shared" si="3736"/>
        <v>0</v>
      </c>
      <c r="GW177" s="343">
        <f t="shared" si="3736"/>
        <v>0</v>
      </c>
      <c r="GX177" s="343">
        <f t="shared" si="3736"/>
        <v>0</v>
      </c>
      <c r="GY177" s="343">
        <f t="shared" si="3736"/>
        <v>0</v>
      </c>
      <c r="GZ177" s="343">
        <f t="shared" si="3736"/>
        <v>0</v>
      </c>
      <c r="HA177" s="343">
        <f t="shared" si="3736"/>
        <v>0</v>
      </c>
      <c r="HB177" s="343">
        <f t="shared" si="3736"/>
        <v>0</v>
      </c>
      <c r="HC177" s="343">
        <f t="shared" si="3736"/>
        <v>0</v>
      </c>
      <c r="HD177" s="343">
        <f t="shared" si="3736"/>
        <v>0</v>
      </c>
      <c r="HE177" s="343">
        <f t="shared" si="3736"/>
        <v>0</v>
      </c>
      <c r="HF177" s="343">
        <f t="shared" si="3736"/>
        <v>0</v>
      </c>
      <c r="HG177" s="343">
        <f t="shared" si="3736"/>
        <v>0</v>
      </c>
      <c r="HH177" s="343">
        <f t="shared" si="3736"/>
        <v>0</v>
      </c>
      <c r="HI177" s="343">
        <f t="shared" si="3736"/>
        <v>0</v>
      </c>
      <c r="HJ177" s="343">
        <f t="shared" si="3736"/>
        <v>0</v>
      </c>
      <c r="HK177" s="343">
        <f t="shared" si="3736"/>
        <v>0</v>
      </c>
      <c r="HL177" s="343">
        <f t="shared" si="3736"/>
        <v>0</v>
      </c>
      <c r="HM177" s="343">
        <f t="shared" si="3736"/>
        <v>0</v>
      </c>
      <c r="HN177" s="343">
        <f t="shared" si="3736"/>
        <v>0</v>
      </c>
      <c r="HO177" s="343">
        <f t="shared" si="3736"/>
        <v>0</v>
      </c>
      <c r="HP177" s="343">
        <f t="shared" si="3736"/>
        <v>0</v>
      </c>
      <c r="HQ177" s="343">
        <f t="shared" ref="HQ177:HZ177" si="3737">IF(MONTH(HQ$135)=12,SUMIFS($AF$145:$IB$145,$AF$133:$IB$133,HQ$133),0)</f>
        <v>0</v>
      </c>
      <c r="HR177" s="343">
        <f t="shared" si="3737"/>
        <v>0</v>
      </c>
      <c r="HS177" s="343">
        <f t="shared" si="3737"/>
        <v>0</v>
      </c>
      <c r="HT177" s="343">
        <f t="shared" si="3737"/>
        <v>0</v>
      </c>
      <c r="HU177" s="343">
        <f t="shared" si="3737"/>
        <v>0</v>
      </c>
      <c r="HV177" s="343">
        <f t="shared" si="3737"/>
        <v>0</v>
      </c>
      <c r="HW177" s="343">
        <f t="shared" si="3737"/>
        <v>0</v>
      </c>
      <c r="HX177" s="343">
        <f t="shared" si="3737"/>
        <v>0</v>
      </c>
      <c r="HY177" s="343">
        <f t="shared" si="3737"/>
        <v>0</v>
      </c>
      <c r="HZ177" s="343">
        <f t="shared" si="3737"/>
        <v>0</v>
      </c>
      <c r="IA177" s="1442">
        <f>IF(MONTH(IA$135)=12,SUMIFS($AF$145:$IB$145,$AF$133:$IB$133,IA$133),0)-IA175-IA176</f>
        <v>0</v>
      </c>
      <c r="IB177" s="1442">
        <f>IF(MONTH(IB$135)=12,SUMIFS($AF$145:$IB$145,$AF$133:$IB$133,IB$133),0)-IB175</f>
        <v>0</v>
      </c>
      <c r="ID177" s="279" t="s">
        <v>332</v>
      </c>
      <c r="IE177" s="27"/>
      <c r="IF177" s="1116">
        <f t="shared" si="3723"/>
        <v>0</v>
      </c>
      <c r="IG177" s="1116">
        <f t="shared" si="3723"/>
        <v>0</v>
      </c>
      <c r="IH177" s="1116">
        <f t="shared" si="3723"/>
        <v>0</v>
      </c>
      <c r="II177" s="1116">
        <f t="shared" si="3723"/>
        <v>0</v>
      </c>
      <c r="IJ177" s="1116">
        <f t="shared" si="3723"/>
        <v>0</v>
      </c>
      <c r="IK177" s="1116">
        <f t="shared" si="3723"/>
        <v>0</v>
      </c>
      <c r="IL177" s="1116">
        <f t="shared" si="3723"/>
        <v>0</v>
      </c>
      <c r="IM177" s="1116">
        <f t="shared" si="3723"/>
        <v>0</v>
      </c>
      <c r="IN177" s="1116">
        <f t="shared" si="3723"/>
        <v>0</v>
      </c>
      <c r="IO177" s="1116">
        <f t="shared" si="3723"/>
        <v>0</v>
      </c>
      <c r="IP177" s="1116">
        <f t="shared" si="3723"/>
        <v>0</v>
      </c>
      <c r="IQ177" s="1116">
        <f t="shared" si="3723"/>
        <v>0</v>
      </c>
      <c r="IR177" s="1116">
        <f t="shared" si="3723"/>
        <v>0</v>
      </c>
      <c r="IS177" s="1116">
        <f t="shared" si="3723"/>
        <v>0</v>
      </c>
      <c r="IT177" s="1116">
        <f t="shared" si="3723"/>
        <v>0</v>
      </c>
      <c r="IU177" s="1116">
        <f t="shared" si="3723"/>
        <v>0</v>
      </c>
      <c r="IV177" s="1116">
        <f t="shared" si="3723"/>
        <v>0</v>
      </c>
      <c r="IW177" s="1116">
        <f t="shared" si="3723"/>
        <v>0</v>
      </c>
      <c r="IX177" s="1480">
        <f t="shared" si="3723"/>
        <v>0</v>
      </c>
      <c r="IY177" s="582"/>
    </row>
    <row r="178" spans="2:260" x14ac:dyDescent="0.3">
      <c r="C178" s="279" t="s">
        <v>333</v>
      </c>
      <c r="D178" s="27"/>
      <c r="E178" s="343"/>
      <c r="F178" s="343">
        <f>SUM(F175:F177)</f>
        <v>0</v>
      </c>
      <c r="G178" s="343">
        <f>SUM(G175:G177)</f>
        <v>0</v>
      </c>
      <c r="H178" s="343">
        <f t="shared" ref="H178:W178" si="3738">SUM(H175:H177)</f>
        <v>0</v>
      </c>
      <c r="I178" s="343">
        <f t="shared" si="3738"/>
        <v>0</v>
      </c>
      <c r="J178" s="343">
        <f t="shared" si="3738"/>
        <v>0</v>
      </c>
      <c r="K178" s="343">
        <f t="shared" si="3738"/>
        <v>0</v>
      </c>
      <c r="L178" s="343">
        <f t="shared" si="3738"/>
        <v>0</v>
      </c>
      <c r="M178" s="343">
        <f t="shared" si="3738"/>
        <v>0</v>
      </c>
      <c r="N178" s="343">
        <f t="shared" si="3738"/>
        <v>0</v>
      </c>
      <c r="O178" s="343">
        <f t="shared" si="3738"/>
        <v>0</v>
      </c>
      <c r="P178" s="343">
        <f t="shared" si="3738"/>
        <v>0</v>
      </c>
      <c r="Q178" s="343">
        <f t="shared" si="3738"/>
        <v>0</v>
      </c>
      <c r="R178" s="343">
        <f t="shared" si="3738"/>
        <v>0</v>
      </c>
      <c r="S178" s="343">
        <f t="shared" si="3738"/>
        <v>0</v>
      </c>
      <c r="T178" s="343">
        <f t="shared" si="3738"/>
        <v>0</v>
      </c>
      <c r="U178" s="343">
        <f t="shared" si="3738"/>
        <v>0</v>
      </c>
      <c r="V178" s="343">
        <f t="shared" si="3738"/>
        <v>0</v>
      </c>
      <c r="W178" s="393">
        <f t="shared" si="3738"/>
        <v>0</v>
      </c>
      <c r="Y178" s="669" t="s">
        <v>333</v>
      </c>
      <c r="Z178" s="606"/>
      <c r="AA178" s="1439"/>
      <c r="AB178" s="1439">
        <f>SUM(AB175:AB177)</f>
        <v>0</v>
      </c>
      <c r="AC178" s="1439">
        <f>SUM(AC175:AC177)</f>
        <v>0</v>
      </c>
      <c r="AD178" s="1439">
        <f t="shared" ref="AD178:AJ178" si="3739">SUM(AD175:AD177)</f>
        <v>0</v>
      </c>
      <c r="AE178" s="1439">
        <f t="shared" si="3739"/>
        <v>0</v>
      </c>
      <c r="AF178" s="1439">
        <f t="shared" si="3739"/>
        <v>0</v>
      </c>
      <c r="AG178" s="1439">
        <f t="shared" si="3739"/>
        <v>0</v>
      </c>
      <c r="AH178" s="1439">
        <f t="shared" si="3739"/>
        <v>0</v>
      </c>
      <c r="AI178" s="1439">
        <f t="shared" si="3739"/>
        <v>0</v>
      </c>
      <c r="AJ178" s="1439">
        <f t="shared" si="3739"/>
        <v>0</v>
      </c>
      <c r="AK178" s="1439">
        <f t="shared" ref="AK178" si="3740">SUM(AK175:AK177)</f>
        <v>0</v>
      </c>
      <c r="AL178" s="1439">
        <f t="shared" ref="AL178" si="3741">SUM(AL175:AL177)</f>
        <v>0</v>
      </c>
      <c r="AM178" s="1439">
        <f t="shared" ref="AM178" si="3742">SUM(AM175:AM177)</f>
        <v>0</v>
      </c>
      <c r="AN178" s="1439">
        <f t="shared" ref="AN178" si="3743">SUM(AN175:AN177)</f>
        <v>0</v>
      </c>
      <c r="AO178" s="1439">
        <f t="shared" ref="AO178" si="3744">SUM(AO175:AO177)</f>
        <v>0</v>
      </c>
      <c r="AP178" s="1439">
        <f t="shared" ref="AP178" si="3745">SUM(AP175:AP177)</f>
        <v>0</v>
      </c>
      <c r="AQ178" s="1439">
        <f t="shared" ref="AQ178" si="3746">SUM(AQ175:AQ177)</f>
        <v>0</v>
      </c>
      <c r="AR178" s="1439">
        <f t="shared" ref="AR178" si="3747">SUM(AR175:AR177)</f>
        <v>0</v>
      </c>
      <c r="AS178" s="1439">
        <f t="shared" ref="AS178" si="3748">SUM(AS175:AS177)</f>
        <v>0</v>
      </c>
      <c r="AT178" s="1439">
        <f t="shared" ref="AT178" si="3749">SUM(AT175:AT177)</f>
        <v>0</v>
      </c>
      <c r="AU178" s="1439">
        <f t="shared" ref="AU178" si="3750">SUM(AU175:AU177)</f>
        <v>0</v>
      </c>
      <c r="AV178" s="1439">
        <f t="shared" ref="AV178" si="3751">SUM(AV175:AV177)</f>
        <v>0</v>
      </c>
      <c r="AW178" s="1439">
        <f t="shared" ref="AW178" si="3752">SUM(AW175:AW177)</f>
        <v>0</v>
      </c>
      <c r="AX178" s="1439">
        <f t="shared" ref="AX178" si="3753">SUM(AX175:AX177)</f>
        <v>0</v>
      </c>
      <c r="AY178" s="1439">
        <f t="shared" ref="AY178" si="3754">SUM(AY175:AY177)</f>
        <v>0</v>
      </c>
      <c r="AZ178" s="1439">
        <f t="shared" ref="AZ178" si="3755">SUM(AZ175:AZ177)</f>
        <v>0</v>
      </c>
      <c r="BA178" s="1439">
        <f t="shared" ref="BA178" si="3756">SUM(BA175:BA177)</f>
        <v>0</v>
      </c>
      <c r="BB178" s="1439">
        <f t="shared" ref="BB178" si="3757">SUM(BB175:BB177)</f>
        <v>0</v>
      </c>
      <c r="BC178" s="1439">
        <f t="shared" ref="BC178" si="3758">SUM(BC175:BC177)</f>
        <v>0</v>
      </c>
      <c r="BD178" s="1439">
        <f t="shared" ref="BD178" si="3759">SUM(BD175:BD177)</f>
        <v>0</v>
      </c>
      <c r="BE178" s="1439">
        <f t="shared" ref="BE178" si="3760">SUM(BE175:BE177)</f>
        <v>0</v>
      </c>
      <c r="BF178" s="1439">
        <f t="shared" ref="BF178" si="3761">SUM(BF175:BF177)</f>
        <v>0</v>
      </c>
      <c r="BG178" s="1439">
        <f t="shared" ref="BG178" si="3762">SUM(BG175:BG177)</f>
        <v>0</v>
      </c>
      <c r="BH178" s="1439">
        <f t="shared" ref="BH178" si="3763">SUM(BH175:BH177)</f>
        <v>0</v>
      </c>
      <c r="BI178" s="1439">
        <f t="shared" ref="BI178" si="3764">SUM(BI175:BI177)</f>
        <v>0</v>
      </c>
      <c r="BJ178" s="1439">
        <f t="shared" ref="BJ178" si="3765">SUM(BJ175:BJ177)</f>
        <v>0</v>
      </c>
      <c r="BK178" s="1439">
        <f t="shared" ref="BK178" si="3766">SUM(BK175:BK177)</f>
        <v>0</v>
      </c>
      <c r="BL178" s="1439">
        <f t="shared" ref="BL178" si="3767">SUM(BL175:BL177)</f>
        <v>0</v>
      </c>
      <c r="BM178" s="1439">
        <f t="shared" ref="BM178" si="3768">SUM(BM175:BM177)</f>
        <v>0</v>
      </c>
      <c r="BN178" s="1439">
        <f t="shared" ref="BN178" si="3769">SUM(BN175:BN177)</f>
        <v>0</v>
      </c>
      <c r="BO178" s="1439">
        <f t="shared" ref="BO178" si="3770">SUM(BO175:BO177)</f>
        <v>0</v>
      </c>
      <c r="BP178" s="1439">
        <f t="shared" ref="BP178" si="3771">SUM(BP175:BP177)</f>
        <v>0</v>
      </c>
      <c r="BQ178" s="1439">
        <f t="shared" ref="BQ178" si="3772">SUM(BQ175:BQ177)</f>
        <v>0</v>
      </c>
      <c r="BR178" s="1439">
        <f t="shared" ref="BR178" si="3773">SUM(BR175:BR177)</f>
        <v>0</v>
      </c>
      <c r="BS178" s="1439">
        <f t="shared" ref="BS178" si="3774">SUM(BS175:BS177)</f>
        <v>0</v>
      </c>
      <c r="BT178" s="1439">
        <f t="shared" ref="BT178" si="3775">SUM(BT175:BT177)</f>
        <v>0</v>
      </c>
      <c r="BU178" s="1439">
        <f t="shared" ref="BU178" si="3776">SUM(BU175:BU177)</f>
        <v>0</v>
      </c>
      <c r="BV178" s="1439">
        <f t="shared" ref="BV178" si="3777">SUM(BV175:BV177)</f>
        <v>0</v>
      </c>
      <c r="BW178" s="1439">
        <f t="shared" ref="BW178" si="3778">SUM(BW175:BW177)</f>
        <v>0</v>
      </c>
      <c r="BX178" s="1439">
        <f t="shared" ref="BX178" si="3779">SUM(BX175:BX177)</f>
        <v>0</v>
      </c>
      <c r="BY178" s="1439">
        <f t="shared" ref="BY178" si="3780">SUM(BY175:BY177)</f>
        <v>0</v>
      </c>
      <c r="BZ178" s="1439">
        <f t="shared" ref="BZ178" si="3781">SUM(BZ175:BZ177)</f>
        <v>0</v>
      </c>
      <c r="CA178" s="1439">
        <f t="shared" ref="CA178" si="3782">SUM(CA175:CA177)</f>
        <v>0</v>
      </c>
      <c r="CB178" s="1439">
        <f t="shared" ref="CB178" si="3783">SUM(CB175:CB177)</f>
        <v>0</v>
      </c>
      <c r="CC178" s="1439">
        <f t="shared" ref="CC178" si="3784">SUM(CC175:CC177)</f>
        <v>0</v>
      </c>
      <c r="CD178" s="1439">
        <f t="shared" ref="CD178" si="3785">SUM(CD175:CD177)</f>
        <v>0</v>
      </c>
      <c r="CE178" s="1439">
        <f t="shared" ref="CE178" si="3786">SUM(CE175:CE177)</f>
        <v>0</v>
      </c>
      <c r="CF178" s="1439">
        <f t="shared" ref="CF178" si="3787">SUM(CF175:CF177)</f>
        <v>0</v>
      </c>
      <c r="CG178" s="1439">
        <f t="shared" ref="CG178" si="3788">SUM(CG175:CG177)</f>
        <v>0</v>
      </c>
      <c r="CH178" s="1439">
        <f t="shared" ref="CH178" si="3789">SUM(CH175:CH177)</f>
        <v>0</v>
      </c>
      <c r="CI178" s="1439">
        <f t="shared" ref="CI178" si="3790">SUM(CI175:CI177)</f>
        <v>0</v>
      </c>
      <c r="CJ178" s="1439">
        <f t="shared" ref="CJ178" si="3791">SUM(CJ175:CJ177)</f>
        <v>0</v>
      </c>
      <c r="CK178" s="1439">
        <f t="shared" ref="CK178" si="3792">SUM(CK175:CK177)</f>
        <v>0</v>
      </c>
      <c r="CL178" s="1439">
        <f t="shared" ref="CL178" si="3793">SUM(CL175:CL177)</f>
        <v>0</v>
      </c>
      <c r="CM178" s="1439">
        <f t="shared" ref="CM178" si="3794">SUM(CM175:CM177)</f>
        <v>0</v>
      </c>
      <c r="CN178" s="1439">
        <f t="shared" ref="CN178" si="3795">SUM(CN175:CN177)</f>
        <v>0</v>
      </c>
      <c r="CO178" s="1439">
        <f t="shared" ref="CO178" si="3796">SUM(CO175:CO177)</f>
        <v>0</v>
      </c>
      <c r="CP178" s="1439">
        <f t="shared" ref="CP178" si="3797">SUM(CP175:CP177)</f>
        <v>0</v>
      </c>
      <c r="CQ178" s="1439">
        <f t="shared" ref="CQ178" si="3798">SUM(CQ175:CQ177)</f>
        <v>0</v>
      </c>
      <c r="CR178" s="1439">
        <f t="shared" ref="CR178" si="3799">SUM(CR175:CR177)</f>
        <v>0</v>
      </c>
      <c r="CS178" s="1439">
        <f t="shared" ref="CS178" si="3800">SUM(CS175:CS177)</f>
        <v>0</v>
      </c>
      <c r="CT178" s="1439">
        <f t="shared" ref="CT178" si="3801">SUM(CT175:CT177)</f>
        <v>0</v>
      </c>
      <c r="CU178" s="1439">
        <f t="shared" ref="CU178" si="3802">SUM(CU175:CU177)</f>
        <v>0</v>
      </c>
      <c r="CV178" s="1439">
        <f t="shared" ref="CV178" si="3803">SUM(CV175:CV177)</f>
        <v>0</v>
      </c>
      <c r="CW178" s="1439">
        <f t="shared" ref="CW178" si="3804">SUM(CW175:CW177)</f>
        <v>0</v>
      </c>
      <c r="CX178" s="1439">
        <f t="shared" ref="CX178" si="3805">SUM(CX175:CX177)</f>
        <v>0</v>
      </c>
      <c r="CY178" s="1439">
        <f t="shared" ref="CY178" si="3806">SUM(CY175:CY177)</f>
        <v>0</v>
      </c>
      <c r="CZ178" s="1439">
        <f t="shared" ref="CZ178" si="3807">SUM(CZ175:CZ177)</f>
        <v>0</v>
      </c>
      <c r="DA178" s="1439">
        <f t="shared" ref="DA178" si="3808">SUM(DA175:DA177)</f>
        <v>0</v>
      </c>
      <c r="DB178" s="1439">
        <f t="shared" ref="DB178" si="3809">SUM(DB175:DB177)</f>
        <v>0</v>
      </c>
      <c r="DC178" s="1439">
        <f t="shared" ref="DC178" si="3810">SUM(DC175:DC177)</f>
        <v>0</v>
      </c>
      <c r="DD178" s="1439">
        <f t="shared" ref="DD178" si="3811">SUM(DD175:DD177)</f>
        <v>0</v>
      </c>
      <c r="DE178" s="1439">
        <f t="shared" ref="DE178" si="3812">SUM(DE175:DE177)</f>
        <v>0</v>
      </c>
      <c r="DF178" s="1439">
        <f t="shared" ref="DF178" si="3813">SUM(DF175:DF177)</f>
        <v>0</v>
      </c>
      <c r="DG178" s="1439">
        <f t="shared" ref="DG178" si="3814">SUM(DG175:DG177)</f>
        <v>0</v>
      </c>
      <c r="DH178" s="1439">
        <f t="shared" ref="DH178" si="3815">SUM(DH175:DH177)</f>
        <v>0</v>
      </c>
      <c r="DI178" s="1439">
        <f t="shared" ref="DI178" si="3816">SUM(DI175:DI177)</f>
        <v>0</v>
      </c>
      <c r="DJ178" s="1439">
        <f t="shared" ref="DJ178" si="3817">SUM(DJ175:DJ177)</f>
        <v>0</v>
      </c>
      <c r="DK178" s="1439">
        <f t="shared" ref="DK178" si="3818">SUM(DK175:DK177)</f>
        <v>0</v>
      </c>
      <c r="DL178" s="1439">
        <f t="shared" ref="DL178" si="3819">SUM(DL175:DL177)</f>
        <v>0</v>
      </c>
      <c r="DM178" s="1439">
        <f t="shared" ref="DM178" si="3820">SUM(DM175:DM177)</f>
        <v>0</v>
      </c>
      <c r="DN178" s="1439">
        <f t="shared" ref="DN178" si="3821">SUM(DN175:DN177)</f>
        <v>0</v>
      </c>
      <c r="DO178" s="1439">
        <f t="shared" ref="DO178" si="3822">SUM(DO175:DO177)</f>
        <v>0</v>
      </c>
      <c r="DP178" s="1439">
        <f t="shared" ref="DP178" si="3823">SUM(DP175:DP177)</f>
        <v>0</v>
      </c>
      <c r="DQ178" s="1439">
        <f t="shared" ref="DQ178" si="3824">SUM(DQ175:DQ177)</f>
        <v>0</v>
      </c>
      <c r="DR178" s="1439">
        <f t="shared" ref="DR178" si="3825">SUM(DR175:DR177)</f>
        <v>0</v>
      </c>
      <c r="DS178" s="1439">
        <f t="shared" ref="DS178" si="3826">SUM(DS175:DS177)</f>
        <v>0</v>
      </c>
      <c r="DT178" s="1439">
        <f t="shared" ref="DT178" si="3827">SUM(DT175:DT177)</f>
        <v>0</v>
      </c>
      <c r="DU178" s="1439">
        <f t="shared" ref="DU178" si="3828">SUM(DU175:DU177)</f>
        <v>0</v>
      </c>
      <c r="DV178" s="1439">
        <f t="shared" ref="DV178" si="3829">SUM(DV175:DV177)</f>
        <v>0</v>
      </c>
      <c r="DW178" s="1439">
        <f t="shared" ref="DW178" si="3830">SUM(DW175:DW177)</f>
        <v>0</v>
      </c>
      <c r="DX178" s="1439">
        <f t="shared" ref="DX178" si="3831">SUM(DX175:DX177)</f>
        <v>0</v>
      </c>
      <c r="DY178" s="1439">
        <f t="shared" ref="DY178" si="3832">SUM(DY175:DY177)</f>
        <v>0</v>
      </c>
      <c r="DZ178" s="1439">
        <f t="shared" ref="DZ178" si="3833">SUM(DZ175:DZ177)</f>
        <v>0</v>
      </c>
      <c r="EA178" s="1439">
        <f t="shared" ref="EA178" si="3834">SUM(EA175:EA177)</f>
        <v>0</v>
      </c>
      <c r="EB178" s="1439">
        <f t="shared" ref="EB178" si="3835">SUM(EB175:EB177)</f>
        <v>0</v>
      </c>
      <c r="EC178" s="1439">
        <f t="shared" ref="EC178" si="3836">SUM(EC175:EC177)</f>
        <v>0</v>
      </c>
      <c r="ED178" s="1439">
        <f t="shared" ref="ED178" si="3837">SUM(ED175:ED177)</f>
        <v>0</v>
      </c>
      <c r="EE178" s="1439">
        <f t="shared" ref="EE178" si="3838">SUM(EE175:EE177)</f>
        <v>0</v>
      </c>
      <c r="EF178" s="1439">
        <f t="shared" ref="EF178" si="3839">SUM(EF175:EF177)</f>
        <v>0</v>
      </c>
      <c r="EG178" s="1439">
        <f t="shared" ref="EG178" si="3840">SUM(EG175:EG177)</f>
        <v>0</v>
      </c>
      <c r="EH178" s="1439">
        <f t="shared" ref="EH178" si="3841">SUM(EH175:EH177)</f>
        <v>0</v>
      </c>
      <c r="EI178" s="1439">
        <f t="shared" ref="EI178" si="3842">SUM(EI175:EI177)</f>
        <v>0</v>
      </c>
      <c r="EJ178" s="1439">
        <f t="shared" ref="EJ178" si="3843">SUM(EJ175:EJ177)</f>
        <v>0</v>
      </c>
      <c r="EK178" s="1439">
        <f t="shared" ref="EK178" si="3844">SUM(EK175:EK177)</f>
        <v>0</v>
      </c>
      <c r="EL178" s="1439">
        <f t="shared" ref="EL178" si="3845">SUM(EL175:EL177)</f>
        <v>0</v>
      </c>
      <c r="EM178" s="1439">
        <f t="shared" ref="EM178" si="3846">SUM(EM175:EM177)</f>
        <v>0</v>
      </c>
      <c r="EN178" s="1439">
        <f t="shared" ref="EN178" si="3847">SUM(EN175:EN177)</f>
        <v>0</v>
      </c>
      <c r="EO178" s="1439">
        <f t="shared" ref="EO178" si="3848">SUM(EO175:EO177)</f>
        <v>0</v>
      </c>
      <c r="EP178" s="1439">
        <f t="shared" ref="EP178" si="3849">SUM(EP175:EP177)</f>
        <v>0</v>
      </c>
      <c r="EQ178" s="1439">
        <f t="shared" ref="EQ178" si="3850">SUM(EQ175:EQ177)</f>
        <v>0</v>
      </c>
      <c r="ER178" s="1439">
        <f t="shared" ref="ER178" si="3851">SUM(ER175:ER177)</f>
        <v>0</v>
      </c>
      <c r="ES178" s="1439">
        <f t="shared" ref="ES178" si="3852">SUM(ES175:ES177)</f>
        <v>0</v>
      </c>
      <c r="ET178" s="1439">
        <f t="shared" ref="ET178" si="3853">SUM(ET175:ET177)</f>
        <v>0</v>
      </c>
      <c r="EU178" s="1439">
        <f t="shared" ref="EU178" si="3854">SUM(EU175:EU177)</f>
        <v>0</v>
      </c>
      <c r="EV178" s="1439">
        <f t="shared" ref="EV178" si="3855">SUM(EV175:EV177)</f>
        <v>0</v>
      </c>
      <c r="EW178" s="1439">
        <f t="shared" ref="EW178" si="3856">SUM(EW175:EW177)</f>
        <v>0</v>
      </c>
      <c r="EX178" s="1439">
        <f t="shared" ref="EX178" si="3857">SUM(EX175:EX177)</f>
        <v>0</v>
      </c>
      <c r="EY178" s="1439">
        <f t="shared" ref="EY178" si="3858">SUM(EY175:EY177)</f>
        <v>0</v>
      </c>
      <c r="EZ178" s="1439">
        <f t="shared" ref="EZ178" si="3859">SUM(EZ175:EZ177)</f>
        <v>0</v>
      </c>
      <c r="FA178" s="1439">
        <f t="shared" ref="FA178" si="3860">SUM(FA175:FA177)</f>
        <v>0</v>
      </c>
      <c r="FB178" s="1439">
        <f t="shared" ref="FB178" si="3861">SUM(FB175:FB177)</f>
        <v>0</v>
      </c>
      <c r="FC178" s="1439">
        <f t="shared" ref="FC178" si="3862">SUM(FC175:FC177)</f>
        <v>0</v>
      </c>
      <c r="FD178" s="1439">
        <f t="shared" ref="FD178" si="3863">SUM(FD175:FD177)</f>
        <v>0</v>
      </c>
      <c r="FE178" s="1439">
        <f t="shared" ref="FE178" si="3864">SUM(FE175:FE177)</f>
        <v>0</v>
      </c>
      <c r="FF178" s="1439">
        <f t="shared" ref="FF178" si="3865">SUM(FF175:FF177)</f>
        <v>0</v>
      </c>
      <c r="FG178" s="1439">
        <f t="shared" ref="FG178" si="3866">SUM(FG175:FG177)</f>
        <v>0</v>
      </c>
      <c r="FH178" s="1439">
        <f t="shared" ref="FH178" si="3867">SUM(FH175:FH177)</f>
        <v>0</v>
      </c>
      <c r="FI178" s="1439">
        <f t="shared" ref="FI178" si="3868">SUM(FI175:FI177)</f>
        <v>0</v>
      </c>
      <c r="FJ178" s="1439">
        <f t="shared" ref="FJ178" si="3869">SUM(FJ175:FJ177)</f>
        <v>0</v>
      </c>
      <c r="FK178" s="1439">
        <f t="shared" ref="FK178" si="3870">SUM(FK175:FK177)</f>
        <v>0</v>
      </c>
      <c r="FL178" s="1439">
        <f t="shared" ref="FL178" si="3871">SUM(FL175:FL177)</f>
        <v>0</v>
      </c>
      <c r="FM178" s="1439">
        <f t="shared" ref="FM178" si="3872">SUM(FM175:FM177)</f>
        <v>0</v>
      </c>
      <c r="FN178" s="1439">
        <f t="shared" ref="FN178" si="3873">SUM(FN175:FN177)</f>
        <v>0</v>
      </c>
      <c r="FO178" s="1439">
        <f t="shared" ref="FO178" si="3874">SUM(FO175:FO177)</f>
        <v>0</v>
      </c>
      <c r="FP178" s="1439">
        <f t="shared" ref="FP178" si="3875">SUM(FP175:FP177)</f>
        <v>0</v>
      </c>
      <c r="FQ178" s="1439">
        <f t="shared" ref="FQ178" si="3876">SUM(FQ175:FQ177)</f>
        <v>0</v>
      </c>
      <c r="FR178" s="1439">
        <f t="shared" ref="FR178" si="3877">SUM(FR175:FR177)</f>
        <v>0</v>
      </c>
      <c r="FS178" s="1439">
        <f t="shared" ref="FS178" si="3878">SUM(FS175:FS177)</f>
        <v>0</v>
      </c>
      <c r="FT178" s="1439">
        <f t="shared" ref="FT178" si="3879">SUM(FT175:FT177)</f>
        <v>0</v>
      </c>
      <c r="FU178" s="1439">
        <f t="shared" ref="FU178" si="3880">SUM(FU175:FU177)</f>
        <v>0</v>
      </c>
      <c r="FV178" s="1439">
        <f t="shared" ref="FV178" si="3881">SUM(FV175:FV177)</f>
        <v>0</v>
      </c>
      <c r="FW178" s="1439">
        <f t="shared" ref="FW178" si="3882">SUM(FW175:FW177)</f>
        <v>0</v>
      </c>
      <c r="FX178" s="1439">
        <f t="shared" ref="FX178" si="3883">SUM(FX175:FX177)</f>
        <v>0</v>
      </c>
      <c r="FY178" s="1439">
        <f t="shared" ref="FY178" si="3884">SUM(FY175:FY177)</f>
        <v>0</v>
      </c>
      <c r="FZ178" s="1439">
        <f t="shared" ref="FZ178" si="3885">SUM(FZ175:FZ177)</f>
        <v>0</v>
      </c>
      <c r="GA178" s="1439">
        <f t="shared" ref="GA178" si="3886">SUM(GA175:GA177)</f>
        <v>0</v>
      </c>
      <c r="GB178" s="1439">
        <f t="shared" ref="GB178" si="3887">SUM(GB175:GB177)</f>
        <v>0</v>
      </c>
      <c r="GC178" s="1439">
        <f t="shared" ref="GC178" si="3888">SUM(GC175:GC177)</f>
        <v>0</v>
      </c>
      <c r="GD178" s="1439">
        <f t="shared" ref="GD178" si="3889">SUM(GD175:GD177)</f>
        <v>0</v>
      </c>
      <c r="GE178" s="1439">
        <f t="shared" ref="GE178" si="3890">SUM(GE175:GE177)</f>
        <v>0</v>
      </c>
      <c r="GF178" s="1439">
        <f t="shared" ref="GF178" si="3891">SUM(GF175:GF177)</f>
        <v>0</v>
      </c>
      <c r="GG178" s="1439">
        <f t="shared" ref="GG178" si="3892">SUM(GG175:GG177)</f>
        <v>0</v>
      </c>
      <c r="GH178" s="1439">
        <f t="shared" ref="GH178" si="3893">SUM(GH175:GH177)</f>
        <v>0</v>
      </c>
      <c r="GI178" s="1439">
        <f t="shared" ref="GI178" si="3894">SUM(GI175:GI177)</f>
        <v>0</v>
      </c>
      <c r="GJ178" s="1439">
        <f t="shared" ref="GJ178" si="3895">SUM(GJ175:GJ177)</f>
        <v>0</v>
      </c>
      <c r="GK178" s="1439">
        <f t="shared" ref="GK178" si="3896">SUM(GK175:GK177)</f>
        <v>0</v>
      </c>
      <c r="GL178" s="1439">
        <f t="shared" ref="GL178" si="3897">SUM(GL175:GL177)</f>
        <v>0</v>
      </c>
      <c r="GM178" s="1439">
        <f t="shared" ref="GM178" si="3898">SUM(GM175:GM177)</f>
        <v>0</v>
      </c>
      <c r="GN178" s="1439">
        <f t="shared" ref="GN178" si="3899">SUM(GN175:GN177)</f>
        <v>0</v>
      </c>
      <c r="GO178" s="1439">
        <f t="shared" ref="GO178" si="3900">SUM(GO175:GO177)</f>
        <v>0</v>
      </c>
      <c r="GP178" s="1439">
        <f t="shared" ref="GP178" si="3901">SUM(GP175:GP177)</f>
        <v>0</v>
      </c>
      <c r="GQ178" s="1439">
        <f t="shared" ref="GQ178" si="3902">SUM(GQ175:GQ177)</f>
        <v>0</v>
      </c>
      <c r="GR178" s="1439">
        <f t="shared" ref="GR178" si="3903">SUM(GR175:GR177)</f>
        <v>0</v>
      </c>
      <c r="GS178" s="1439">
        <f t="shared" ref="GS178" si="3904">SUM(GS175:GS177)</f>
        <v>0</v>
      </c>
      <c r="GT178" s="1439">
        <f t="shared" ref="GT178" si="3905">SUM(GT175:GT177)</f>
        <v>0</v>
      </c>
      <c r="GU178" s="1439">
        <f t="shared" ref="GU178" si="3906">SUM(GU175:GU177)</f>
        <v>0</v>
      </c>
      <c r="GV178" s="1439">
        <f t="shared" ref="GV178" si="3907">SUM(GV175:GV177)</f>
        <v>0</v>
      </c>
      <c r="GW178" s="1439">
        <f t="shared" ref="GW178" si="3908">SUM(GW175:GW177)</f>
        <v>0</v>
      </c>
      <c r="GX178" s="1439">
        <f t="shared" ref="GX178" si="3909">SUM(GX175:GX177)</f>
        <v>0</v>
      </c>
      <c r="GY178" s="1439">
        <f t="shared" ref="GY178" si="3910">SUM(GY175:GY177)</f>
        <v>0</v>
      </c>
      <c r="GZ178" s="1439">
        <f t="shared" ref="GZ178" si="3911">SUM(GZ175:GZ177)</f>
        <v>0</v>
      </c>
      <c r="HA178" s="1439">
        <f t="shared" ref="HA178" si="3912">SUM(HA175:HA177)</f>
        <v>0</v>
      </c>
      <c r="HB178" s="1439">
        <f t="shared" ref="HB178" si="3913">SUM(HB175:HB177)</f>
        <v>0</v>
      </c>
      <c r="HC178" s="1439">
        <f t="shared" ref="HC178" si="3914">SUM(HC175:HC177)</f>
        <v>0</v>
      </c>
      <c r="HD178" s="1439">
        <f t="shared" ref="HD178" si="3915">SUM(HD175:HD177)</f>
        <v>0</v>
      </c>
      <c r="HE178" s="1439">
        <f t="shared" ref="HE178" si="3916">SUM(HE175:HE177)</f>
        <v>0</v>
      </c>
      <c r="HF178" s="1439">
        <f t="shared" ref="HF178" si="3917">SUM(HF175:HF177)</f>
        <v>0</v>
      </c>
      <c r="HG178" s="1439">
        <f t="shared" ref="HG178" si="3918">SUM(HG175:HG177)</f>
        <v>0</v>
      </c>
      <c r="HH178" s="1439">
        <f t="shared" ref="HH178" si="3919">SUM(HH175:HH177)</f>
        <v>0</v>
      </c>
      <c r="HI178" s="1439">
        <f t="shared" ref="HI178" si="3920">SUM(HI175:HI177)</f>
        <v>0</v>
      </c>
      <c r="HJ178" s="1439">
        <f t="shared" ref="HJ178" si="3921">SUM(HJ175:HJ177)</f>
        <v>0</v>
      </c>
      <c r="HK178" s="1439">
        <f t="shared" ref="HK178" si="3922">SUM(HK175:HK177)</f>
        <v>0</v>
      </c>
      <c r="HL178" s="1439">
        <f t="shared" ref="HL178" si="3923">SUM(HL175:HL177)</f>
        <v>0</v>
      </c>
      <c r="HM178" s="1439">
        <f t="shared" ref="HM178" si="3924">SUM(HM175:HM177)</f>
        <v>0</v>
      </c>
      <c r="HN178" s="1439">
        <f t="shared" ref="HN178" si="3925">SUM(HN175:HN177)</f>
        <v>0</v>
      </c>
      <c r="HO178" s="1439">
        <f t="shared" ref="HO178" si="3926">SUM(HO175:HO177)</f>
        <v>0</v>
      </c>
      <c r="HP178" s="1439">
        <f t="shared" ref="HP178" si="3927">SUM(HP175:HP177)</f>
        <v>0</v>
      </c>
      <c r="HQ178" s="1439">
        <f t="shared" ref="HQ178" si="3928">SUM(HQ175:HQ177)</f>
        <v>0</v>
      </c>
      <c r="HR178" s="1439">
        <f t="shared" ref="HR178" si="3929">SUM(HR175:HR177)</f>
        <v>0</v>
      </c>
      <c r="HS178" s="1439">
        <f t="shared" ref="HS178" si="3930">SUM(HS175:HS177)</f>
        <v>0</v>
      </c>
      <c r="HT178" s="1439">
        <f t="shared" ref="HT178" si="3931">SUM(HT175:HT177)</f>
        <v>0</v>
      </c>
      <c r="HU178" s="1439">
        <f t="shared" ref="HU178" si="3932">SUM(HU175:HU177)</f>
        <v>0</v>
      </c>
      <c r="HV178" s="1439">
        <f t="shared" ref="HV178" si="3933">SUM(HV175:HV177)</f>
        <v>0</v>
      </c>
      <c r="HW178" s="1439">
        <f t="shared" ref="HW178" si="3934">SUM(HW175:HW177)</f>
        <v>0</v>
      </c>
      <c r="HX178" s="1439">
        <f t="shared" ref="HX178" si="3935">SUM(HX175:HX177)</f>
        <v>0</v>
      </c>
      <c r="HY178" s="1439">
        <f t="shared" ref="HY178" si="3936">SUM(HY175:HY177)</f>
        <v>0</v>
      </c>
      <c r="HZ178" s="1439">
        <f t="shared" ref="HZ178" si="3937">SUM(HZ175:HZ177)</f>
        <v>0</v>
      </c>
      <c r="IA178" s="1439">
        <f t="shared" ref="IA178" si="3938">SUM(IA175:IA177)</f>
        <v>0</v>
      </c>
      <c r="IB178" s="1439">
        <f t="shared" ref="IB178" si="3939">SUM(IB175:IB177)</f>
        <v>0</v>
      </c>
      <c r="ID178" s="279" t="s">
        <v>333</v>
      </c>
      <c r="IE178" s="27"/>
      <c r="IF178" s="1116">
        <f t="shared" si="3723"/>
        <v>0</v>
      </c>
      <c r="IG178" s="1482">
        <f>SUM(IG175:IG177)</f>
        <v>0</v>
      </c>
      <c r="IH178" s="1482">
        <f t="shared" ref="IH178" si="3940">SUM(IH175:IH177)</f>
        <v>0</v>
      </c>
      <c r="II178" s="1482">
        <f t="shared" ref="II178" si="3941">SUM(II175:II177)</f>
        <v>0</v>
      </c>
      <c r="IJ178" s="1482">
        <f t="shared" ref="IJ178" si="3942">SUM(IJ175:IJ177)</f>
        <v>0</v>
      </c>
      <c r="IK178" s="1482">
        <f t="shared" ref="IK178" si="3943">SUM(IK175:IK177)</f>
        <v>0</v>
      </c>
      <c r="IL178" s="1482">
        <f t="shared" ref="IL178" si="3944">SUM(IL175:IL177)</f>
        <v>0</v>
      </c>
      <c r="IM178" s="1482">
        <f t="shared" ref="IM178" si="3945">SUM(IM175:IM177)</f>
        <v>0</v>
      </c>
      <c r="IN178" s="1482">
        <f t="shared" ref="IN178" si="3946">SUM(IN175:IN177)</f>
        <v>0</v>
      </c>
      <c r="IO178" s="1482">
        <f t="shared" ref="IO178" si="3947">SUM(IO175:IO177)</f>
        <v>0</v>
      </c>
      <c r="IP178" s="1482">
        <f t="shared" ref="IP178" si="3948">SUM(IP175:IP177)</f>
        <v>0</v>
      </c>
      <c r="IQ178" s="1482">
        <f t="shared" ref="IQ178" si="3949">SUM(IQ175:IQ177)</f>
        <v>0</v>
      </c>
      <c r="IR178" s="1482">
        <f t="shared" ref="IR178" si="3950">SUM(IR175:IR177)</f>
        <v>0</v>
      </c>
      <c r="IS178" s="1482">
        <f t="shared" ref="IS178" si="3951">SUM(IS175:IS177)</f>
        <v>0</v>
      </c>
      <c r="IT178" s="1482">
        <f t="shared" ref="IT178" si="3952">SUM(IT175:IT177)</f>
        <v>0</v>
      </c>
      <c r="IU178" s="1482">
        <f t="shared" ref="IU178" si="3953">SUM(IU175:IU177)</f>
        <v>0</v>
      </c>
      <c r="IV178" s="1482">
        <f t="shared" ref="IV178" si="3954">SUM(IV175:IV177)</f>
        <v>0</v>
      </c>
      <c r="IW178" s="1482">
        <f t="shared" ref="IW178" si="3955">SUM(IW175:IW177)</f>
        <v>0</v>
      </c>
      <c r="IX178" s="1482">
        <f t="shared" ref="IX178" si="3956">SUM(IX175:IX177)</f>
        <v>0</v>
      </c>
    </row>
    <row r="179" spans="2:260" x14ac:dyDescent="0.3">
      <c r="C179" s="279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82"/>
      <c r="Y179" s="279"/>
      <c r="Z179" s="27"/>
      <c r="AA179" s="27"/>
      <c r="AB179" s="27"/>
      <c r="AC179" s="27"/>
      <c r="ID179" s="279"/>
      <c r="IE179" s="27"/>
      <c r="IF179" s="27"/>
      <c r="IG179" s="27"/>
      <c r="IH179" s="608">
        <f>+IH178-IG178</f>
        <v>0</v>
      </c>
      <c r="II179" s="27"/>
      <c r="IJ179" s="27"/>
      <c r="IK179" s="27"/>
      <c r="IL179" s="27"/>
      <c r="IM179" s="27"/>
      <c r="IN179" s="27"/>
      <c r="IO179" s="27"/>
      <c r="IP179" s="27"/>
      <c r="IQ179" s="27"/>
      <c r="IR179" s="27"/>
      <c r="IS179" s="27"/>
      <c r="IT179" s="27"/>
      <c r="IU179" s="27"/>
      <c r="IV179" s="27"/>
      <c r="IW179" s="27"/>
      <c r="IX179" s="282"/>
    </row>
    <row r="180" spans="2:260" x14ac:dyDescent="0.3">
      <c r="B180" s="26" t="s">
        <v>924</v>
      </c>
      <c r="C180" s="403" t="str">
        <f>C146</f>
        <v>그외 FSF</v>
      </c>
      <c r="D180" s="308" t="str">
        <f>D146</f>
        <v>-미지급비용(유동부채)</v>
      </c>
      <c r="E180" s="307"/>
      <c r="F180" s="307"/>
      <c r="G180" s="307"/>
      <c r="H180" s="307"/>
      <c r="I180" s="307"/>
      <c r="J180" s="307"/>
      <c r="K180" s="307"/>
      <c r="L180" s="307"/>
      <c r="M180" s="307"/>
      <c r="N180" s="307"/>
      <c r="O180" s="307"/>
      <c r="P180" s="307"/>
      <c r="Q180" s="307"/>
      <c r="R180" s="307"/>
      <c r="S180" s="307"/>
      <c r="T180" s="307"/>
      <c r="U180" s="307"/>
      <c r="V180" s="307"/>
      <c r="W180" s="392"/>
      <c r="Y180" s="403" t="s">
        <v>1300</v>
      </c>
      <c r="Z180" s="308" t="str">
        <f>Z146</f>
        <v>-미지급비용(유동부채)</v>
      </c>
      <c r="AA180" s="307"/>
      <c r="AB180" s="1446" t="s">
        <v>1305</v>
      </c>
      <c r="AC180" s="307"/>
      <c r="AD180" s="307"/>
      <c r="AE180" s="307"/>
      <c r="AF180" s="307"/>
      <c r="AG180" s="307"/>
      <c r="AH180" s="307"/>
      <c r="AI180" s="307"/>
      <c r="AJ180" s="307"/>
      <c r="AK180" s="307"/>
      <c r="AL180" s="307"/>
      <c r="AM180" s="307"/>
      <c r="AN180" s="307"/>
      <c r="AO180" s="307"/>
      <c r="AP180" s="307"/>
      <c r="AQ180" s="307"/>
      <c r="AR180" s="307"/>
      <c r="AS180" s="307"/>
      <c r="AT180" s="307"/>
      <c r="AU180" s="307"/>
      <c r="AV180" s="307"/>
      <c r="AW180" s="307"/>
      <c r="AX180" s="307"/>
      <c r="AY180" s="307"/>
      <c r="AZ180" s="307"/>
      <c r="BA180" s="307"/>
      <c r="BB180" s="307"/>
      <c r="BC180" s="307"/>
      <c r="BD180" s="307"/>
      <c r="BE180" s="307"/>
      <c r="BF180" s="307"/>
      <c r="BG180" s="307"/>
      <c r="BH180" s="307"/>
      <c r="BI180" s="307"/>
      <c r="BJ180" s="307"/>
      <c r="BK180" s="307"/>
      <c r="BL180" s="307"/>
      <c r="BM180" s="307"/>
      <c r="BN180" s="307"/>
      <c r="BO180" s="307"/>
      <c r="BP180" s="307"/>
      <c r="BQ180" s="307"/>
      <c r="BR180" s="307"/>
      <c r="BS180" s="307"/>
      <c r="BT180" s="307"/>
      <c r="BU180" s="307"/>
      <c r="BV180" s="307"/>
      <c r="BW180" s="307"/>
      <c r="BX180" s="307"/>
      <c r="BY180" s="307"/>
      <c r="BZ180" s="307"/>
      <c r="CA180" s="307"/>
      <c r="CB180" s="307"/>
      <c r="CC180" s="307"/>
      <c r="CD180" s="307"/>
      <c r="CE180" s="307"/>
      <c r="CF180" s="307"/>
      <c r="CG180" s="307"/>
      <c r="CH180" s="307"/>
      <c r="CI180" s="307"/>
      <c r="CJ180" s="307"/>
      <c r="CK180" s="307"/>
      <c r="CL180" s="307"/>
      <c r="CM180" s="307"/>
      <c r="CN180" s="307"/>
      <c r="CO180" s="307"/>
      <c r="CP180" s="307"/>
      <c r="CQ180" s="307"/>
      <c r="CR180" s="307"/>
      <c r="CS180" s="307"/>
      <c r="CT180" s="307"/>
      <c r="CU180" s="307"/>
      <c r="CV180" s="307"/>
      <c r="CW180" s="307"/>
      <c r="CX180" s="307"/>
      <c r="CY180" s="307"/>
      <c r="CZ180" s="307"/>
      <c r="DA180" s="307"/>
      <c r="DB180" s="307"/>
      <c r="DC180" s="307"/>
      <c r="DD180" s="307"/>
      <c r="DE180" s="307"/>
      <c r="DF180" s="307"/>
      <c r="DG180" s="307"/>
      <c r="DH180" s="307"/>
      <c r="DI180" s="307"/>
      <c r="DJ180" s="307"/>
      <c r="DK180" s="307"/>
      <c r="DL180" s="307"/>
      <c r="DM180" s="307"/>
      <c r="DN180" s="307"/>
      <c r="DO180" s="307"/>
      <c r="DP180" s="307"/>
      <c r="DQ180" s="307"/>
      <c r="DR180" s="307"/>
      <c r="DS180" s="307"/>
      <c r="DT180" s="307"/>
      <c r="DU180" s="307"/>
      <c r="DV180" s="307"/>
      <c r="DW180" s="307"/>
      <c r="DX180" s="307"/>
      <c r="DY180" s="307"/>
      <c r="DZ180" s="307"/>
      <c r="EA180" s="307"/>
      <c r="EB180" s="307"/>
      <c r="EC180" s="307"/>
      <c r="ED180" s="307"/>
      <c r="EE180" s="307"/>
      <c r="EF180" s="307"/>
      <c r="EG180" s="307"/>
      <c r="EH180" s="307"/>
      <c r="EI180" s="307"/>
      <c r="EJ180" s="307"/>
      <c r="EK180" s="307"/>
      <c r="EL180" s="307"/>
      <c r="EM180" s="307"/>
      <c r="EN180" s="307"/>
      <c r="EO180" s="307"/>
      <c r="EP180" s="307"/>
      <c r="EQ180" s="307"/>
      <c r="ER180" s="307"/>
      <c r="ES180" s="307"/>
      <c r="ET180" s="307"/>
      <c r="EU180" s="307"/>
      <c r="EV180" s="307"/>
      <c r="EW180" s="307"/>
      <c r="EX180" s="307"/>
      <c r="EY180" s="307"/>
      <c r="EZ180" s="307"/>
      <c r="FA180" s="307"/>
      <c r="FB180" s="307"/>
      <c r="FC180" s="307"/>
      <c r="FD180" s="307"/>
      <c r="FE180" s="307"/>
      <c r="FF180" s="307"/>
      <c r="FG180" s="307"/>
      <c r="FH180" s="307"/>
      <c r="FI180" s="307"/>
      <c r="FJ180" s="307"/>
      <c r="FK180" s="307"/>
      <c r="FL180" s="307"/>
      <c r="FM180" s="307"/>
      <c r="FN180" s="307"/>
      <c r="FO180" s="307"/>
      <c r="FP180" s="307"/>
      <c r="FQ180" s="307"/>
      <c r="FR180" s="307"/>
      <c r="FS180" s="307"/>
      <c r="FT180" s="307"/>
      <c r="FU180" s="307"/>
      <c r="FV180" s="307"/>
      <c r="FW180" s="307"/>
      <c r="FX180" s="307"/>
      <c r="FY180" s="307"/>
      <c r="FZ180" s="307"/>
      <c r="GA180" s="307"/>
      <c r="GB180" s="307"/>
      <c r="GC180" s="307"/>
      <c r="GD180" s="307"/>
      <c r="GE180" s="307"/>
      <c r="GF180" s="307"/>
      <c r="GG180" s="307"/>
      <c r="GH180" s="307"/>
      <c r="GI180" s="307"/>
      <c r="GJ180" s="307"/>
      <c r="GK180" s="307"/>
      <c r="GL180" s="307"/>
      <c r="GM180" s="307"/>
      <c r="GN180" s="307"/>
      <c r="GO180" s="307"/>
      <c r="GP180" s="307"/>
      <c r="GQ180" s="307"/>
      <c r="GR180" s="307"/>
      <c r="GS180" s="307"/>
      <c r="GT180" s="307"/>
      <c r="GU180" s="307"/>
      <c r="GV180" s="307"/>
      <c r="GW180" s="307"/>
      <c r="GX180" s="307"/>
      <c r="GY180" s="307"/>
      <c r="GZ180" s="307"/>
      <c r="HA180" s="307"/>
      <c r="HB180" s="307"/>
      <c r="HC180" s="307"/>
      <c r="HD180" s="307"/>
      <c r="HE180" s="307"/>
      <c r="HF180" s="307"/>
      <c r="HG180" s="307"/>
      <c r="HH180" s="307"/>
      <c r="HI180" s="307"/>
      <c r="HJ180" s="307"/>
      <c r="HK180" s="307"/>
      <c r="HL180" s="307"/>
      <c r="HM180" s="307"/>
      <c r="HN180" s="307"/>
      <c r="HO180" s="307"/>
      <c r="HP180" s="307"/>
      <c r="HQ180" s="307"/>
      <c r="HR180" s="307"/>
      <c r="HS180" s="307"/>
      <c r="HT180" s="307"/>
      <c r="HU180" s="307"/>
      <c r="HV180" s="307"/>
      <c r="HW180" s="307"/>
      <c r="HX180" s="307"/>
      <c r="HY180" s="307"/>
      <c r="HZ180" s="307"/>
      <c r="IA180" s="307"/>
      <c r="IB180" s="307"/>
      <c r="ID180" s="403" t="str">
        <f>ID146</f>
        <v>그외 FSF</v>
      </c>
      <c r="IE180" s="308" t="str">
        <f>IE146</f>
        <v>-미지급비용(유동부채)</v>
      </c>
      <c r="IF180" s="307"/>
      <c r="IG180" s="307"/>
      <c r="IH180" s="307"/>
      <c r="II180" s="307"/>
      <c r="IJ180" s="307"/>
      <c r="IK180" s="307"/>
      <c r="IL180" s="307"/>
      <c r="IM180" s="307"/>
      <c r="IN180" s="307"/>
      <c r="IO180" s="307"/>
      <c r="IP180" s="307"/>
      <c r="IQ180" s="307"/>
      <c r="IR180" s="307"/>
      <c r="IS180" s="307"/>
      <c r="IT180" s="307"/>
      <c r="IU180" s="307"/>
      <c r="IV180" s="307"/>
      <c r="IW180" s="307"/>
      <c r="IX180" s="392"/>
    </row>
    <row r="181" spans="2:260" x14ac:dyDescent="0.3">
      <c r="C181" s="279" t="s">
        <v>330</v>
      </c>
      <c r="D181" s="27"/>
      <c r="E181" s="343"/>
      <c r="F181" s="343">
        <v>0</v>
      </c>
      <c r="G181" s="343">
        <f>F184</f>
        <v>0</v>
      </c>
      <c r="H181" s="343">
        <f t="shared" ref="H181:W181" si="3957">G184</f>
        <v>0</v>
      </c>
      <c r="I181" s="343">
        <f t="shared" si="3957"/>
        <v>0</v>
      </c>
      <c r="J181" s="343">
        <f t="shared" si="3957"/>
        <v>0</v>
      </c>
      <c r="K181" s="343">
        <f t="shared" si="3957"/>
        <v>0</v>
      </c>
      <c r="L181" s="343">
        <f t="shared" si="3957"/>
        <v>0</v>
      </c>
      <c r="M181" s="343">
        <f t="shared" si="3957"/>
        <v>0</v>
      </c>
      <c r="N181" s="343">
        <f t="shared" si="3957"/>
        <v>0</v>
      </c>
      <c r="O181" s="343">
        <f t="shared" si="3957"/>
        <v>0</v>
      </c>
      <c r="P181" s="343">
        <f t="shared" si="3957"/>
        <v>0</v>
      </c>
      <c r="Q181" s="343">
        <f t="shared" si="3957"/>
        <v>0</v>
      </c>
      <c r="R181" s="343">
        <f t="shared" si="3957"/>
        <v>0</v>
      </c>
      <c r="S181" s="343">
        <f t="shared" si="3957"/>
        <v>0</v>
      </c>
      <c r="T181" s="343">
        <f t="shared" si="3957"/>
        <v>11091.078325276671</v>
      </c>
      <c r="U181" s="343">
        <f t="shared" si="3957"/>
        <v>64246.313537129201</v>
      </c>
      <c r="V181" s="343">
        <f t="shared" si="3957"/>
        <v>118562.6698520428</v>
      </c>
      <c r="W181" s="393">
        <f t="shared" si="3957"/>
        <v>174069.15413132124</v>
      </c>
      <c r="Y181" s="279" t="s">
        <v>330</v>
      </c>
      <c r="Z181" s="27"/>
      <c r="AA181" s="343"/>
      <c r="AB181" s="343">
        <v>0</v>
      </c>
      <c r="AC181" s="343">
        <f>AB184</f>
        <v>0</v>
      </c>
      <c r="AD181" s="343">
        <f t="shared" ref="AD181:AH181" si="3958">AC184</f>
        <v>0</v>
      </c>
      <c r="AE181" s="343">
        <f t="shared" si="3958"/>
        <v>0</v>
      </c>
      <c r="AF181" s="343">
        <f t="shared" si="3958"/>
        <v>0</v>
      </c>
      <c r="AG181" s="343">
        <f t="shared" si="3958"/>
        <v>0</v>
      </c>
      <c r="AH181" s="343">
        <f t="shared" si="3958"/>
        <v>0</v>
      </c>
      <c r="AI181" s="343">
        <f t="shared" ref="AI181:AL181" si="3959">AH184</f>
        <v>0</v>
      </c>
      <c r="AJ181" s="343">
        <f t="shared" si="3959"/>
        <v>0</v>
      </c>
      <c r="AK181" s="343">
        <f t="shared" si="3959"/>
        <v>0</v>
      </c>
      <c r="AL181" s="343">
        <f t="shared" si="3959"/>
        <v>0</v>
      </c>
      <c r="AM181" s="343">
        <f t="shared" ref="AM181:CX181" si="3960">AL184</f>
        <v>0</v>
      </c>
      <c r="AN181" s="343">
        <f t="shared" si="3960"/>
        <v>0</v>
      </c>
      <c r="AO181" s="343">
        <f t="shared" si="3960"/>
        <v>0</v>
      </c>
      <c r="AP181" s="343">
        <f t="shared" si="3960"/>
        <v>0</v>
      </c>
      <c r="AQ181" s="343">
        <f t="shared" si="3960"/>
        <v>0</v>
      </c>
      <c r="AR181" s="343">
        <f t="shared" si="3960"/>
        <v>0</v>
      </c>
      <c r="AS181" s="343">
        <f t="shared" si="3960"/>
        <v>0</v>
      </c>
      <c r="AT181" s="343">
        <f t="shared" si="3960"/>
        <v>0</v>
      </c>
      <c r="AU181" s="343">
        <f t="shared" si="3960"/>
        <v>0</v>
      </c>
      <c r="AV181" s="343">
        <f t="shared" si="3960"/>
        <v>0</v>
      </c>
      <c r="AW181" s="343">
        <f t="shared" si="3960"/>
        <v>0</v>
      </c>
      <c r="AX181" s="343">
        <f t="shared" si="3960"/>
        <v>0</v>
      </c>
      <c r="AY181" s="343">
        <f t="shared" si="3960"/>
        <v>0</v>
      </c>
      <c r="AZ181" s="343">
        <f t="shared" si="3960"/>
        <v>0</v>
      </c>
      <c r="BA181" s="343">
        <f t="shared" si="3960"/>
        <v>0</v>
      </c>
      <c r="BB181" s="343">
        <f t="shared" si="3960"/>
        <v>0</v>
      </c>
      <c r="BC181" s="343">
        <f t="shared" si="3960"/>
        <v>0</v>
      </c>
      <c r="BD181" s="343">
        <f t="shared" si="3960"/>
        <v>0</v>
      </c>
      <c r="BE181" s="343">
        <f t="shared" si="3960"/>
        <v>0</v>
      </c>
      <c r="BF181" s="343">
        <f t="shared" si="3960"/>
        <v>0</v>
      </c>
      <c r="BG181" s="343">
        <f t="shared" si="3960"/>
        <v>0</v>
      </c>
      <c r="BH181" s="343">
        <f t="shared" si="3960"/>
        <v>0</v>
      </c>
      <c r="BI181" s="343">
        <f t="shared" si="3960"/>
        <v>0</v>
      </c>
      <c r="BJ181" s="343">
        <f t="shared" si="3960"/>
        <v>0</v>
      </c>
      <c r="BK181" s="343">
        <f t="shared" si="3960"/>
        <v>0</v>
      </c>
      <c r="BL181" s="343">
        <f t="shared" si="3960"/>
        <v>0</v>
      </c>
      <c r="BM181" s="343">
        <f t="shared" si="3960"/>
        <v>0</v>
      </c>
      <c r="BN181" s="343">
        <f t="shared" si="3960"/>
        <v>0</v>
      </c>
      <c r="BO181" s="343">
        <f t="shared" si="3960"/>
        <v>0</v>
      </c>
      <c r="BP181" s="343">
        <f t="shared" si="3960"/>
        <v>0</v>
      </c>
      <c r="BQ181" s="343">
        <f t="shared" si="3960"/>
        <v>0</v>
      </c>
      <c r="BR181" s="343">
        <f t="shared" si="3960"/>
        <v>0</v>
      </c>
      <c r="BS181" s="343">
        <f t="shared" si="3960"/>
        <v>0</v>
      </c>
      <c r="BT181" s="343">
        <f t="shared" si="3960"/>
        <v>0</v>
      </c>
      <c r="BU181" s="343">
        <f t="shared" si="3960"/>
        <v>0</v>
      </c>
      <c r="BV181" s="343">
        <f t="shared" si="3960"/>
        <v>0</v>
      </c>
      <c r="BW181" s="343">
        <f t="shared" si="3960"/>
        <v>0</v>
      </c>
      <c r="BX181" s="343">
        <f t="shared" si="3960"/>
        <v>0</v>
      </c>
      <c r="BY181" s="343">
        <f t="shared" si="3960"/>
        <v>0</v>
      </c>
      <c r="BZ181" s="343">
        <f t="shared" si="3960"/>
        <v>0</v>
      </c>
      <c r="CA181" s="343">
        <f t="shared" si="3960"/>
        <v>0</v>
      </c>
      <c r="CB181" s="343">
        <f t="shared" si="3960"/>
        <v>0</v>
      </c>
      <c r="CC181" s="343">
        <f t="shared" si="3960"/>
        <v>0</v>
      </c>
      <c r="CD181" s="343">
        <f t="shared" si="3960"/>
        <v>0</v>
      </c>
      <c r="CE181" s="343">
        <f t="shared" si="3960"/>
        <v>0</v>
      </c>
      <c r="CF181" s="343">
        <f t="shared" si="3960"/>
        <v>0</v>
      </c>
      <c r="CG181" s="343">
        <f t="shared" si="3960"/>
        <v>0</v>
      </c>
      <c r="CH181" s="343">
        <f t="shared" si="3960"/>
        <v>0</v>
      </c>
      <c r="CI181" s="343">
        <f t="shared" si="3960"/>
        <v>0</v>
      </c>
      <c r="CJ181" s="343">
        <f t="shared" si="3960"/>
        <v>0</v>
      </c>
      <c r="CK181" s="343">
        <f t="shared" si="3960"/>
        <v>0</v>
      </c>
      <c r="CL181" s="343">
        <f t="shared" si="3960"/>
        <v>0</v>
      </c>
      <c r="CM181" s="343">
        <f t="shared" si="3960"/>
        <v>0</v>
      </c>
      <c r="CN181" s="343">
        <f t="shared" si="3960"/>
        <v>0</v>
      </c>
      <c r="CO181" s="343">
        <f t="shared" si="3960"/>
        <v>0</v>
      </c>
      <c r="CP181" s="343">
        <f t="shared" si="3960"/>
        <v>0</v>
      </c>
      <c r="CQ181" s="343">
        <f t="shared" si="3960"/>
        <v>0</v>
      </c>
      <c r="CR181" s="343">
        <f t="shared" si="3960"/>
        <v>0</v>
      </c>
      <c r="CS181" s="343">
        <f t="shared" si="3960"/>
        <v>0</v>
      </c>
      <c r="CT181" s="343">
        <f t="shared" si="3960"/>
        <v>0</v>
      </c>
      <c r="CU181" s="343">
        <f t="shared" si="3960"/>
        <v>0</v>
      </c>
      <c r="CV181" s="343">
        <f t="shared" si="3960"/>
        <v>0</v>
      </c>
      <c r="CW181" s="343">
        <f t="shared" si="3960"/>
        <v>0</v>
      </c>
      <c r="CX181" s="343">
        <f t="shared" si="3960"/>
        <v>0</v>
      </c>
      <c r="CY181" s="343">
        <f t="shared" ref="CY181:FJ181" si="3961">CX184</f>
        <v>0</v>
      </c>
      <c r="CZ181" s="343">
        <f t="shared" si="3961"/>
        <v>0</v>
      </c>
      <c r="DA181" s="343">
        <f t="shared" si="3961"/>
        <v>0</v>
      </c>
      <c r="DB181" s="343">
        <f t="shared" si="3961"/>
        <v>0</v>
      </c>
      <c r="DC181" s="343">
        <f t="shared" si="3961"/>
        <v>0</v>
      </c>
      <c r="DD181" s="343">
        <f t="shared" si="3961"/>
        <v>0</v>
      </c>
      <c r="DE181" s="343">
        <f t="shared" si="3961"/>
        <v>0</v>
      </c>
      <c r="DF181" s="343">
        <f t="shared" si="3961"/>
        <v>0</v>
      </c>
      <c r="DG181" s="343">
        <f t="shared" si="3961"/>
        <v>0</v>
      </c>
      <c r="DH181" s="343">
        <f t="shared" si="3961"/>
        <v>0</v>
      </c>
      <c r="DI181" s="343">
        <f t="shared" si="3961"/>
        <v>0</v>
      </c>
      <c r="DJ181" s="343">
        <f t="shared" si="3961"/>
        <v>0</v>
      </c>
      <c r="DK181" s="343">
        <f t="shared" si="3961"/>
        <v>0</v>
      </c>
      <c r="DL181" s="343">
        <f t="shared" si="3961"/>
        <v>0</v>
      </c>
      <c r="DM181" s="343">
        <f t="shared" si="3961"/>
        <v>0</v>
      </c>
      <c r="DN181" s="343">
        <f t="shared" si="3961"/>
        <v>0</v>
      </c>
      <c r="DO181" s="343">
        <f t="shared" si="3961"/>
        <v>0</v>
      </c>
      <c r="DP181" s="343">
        <f t="shared" si="3961"/>
        <v>0</v>
      </c>
      <c r="DQ181" s="343">
        <f t="shared" si="3961"/>
        <v>0</v>
      </c>
      <c r="DR181" s="343">
        <f t="shared" si="3961"/>
        <v>0</v>
      </c>
      <c r="DS181" s="343">
        <f t="shared" si="3961"/>
        <v>0</v>
      </c>
      <c r="DT181" s="343">
        <f t="shared" si="3961"/>
        <v>0</v>
      </c>
      <c r="DU181" s="343">
        <f t="shared" si="3961"/>
        <v>0</v>
      </c>
      <c r="DV181" s="343">
        <f t="shared" si="3961"/>
        <v>0</v>
      </c>
      <c r="DW181" s="343">
        <f t="shared" si="3961"/>
        <v>0</v>
      </c>
      <c r="DX181" s="343">
        <f t="shared" si="3961"/>
        <v>0</v>
      </c>
      <c r="DY181" s="343">
        <f t="shared" si="3961"/>
        <v>0</v>
      </c>
      <c r="DZ181" s="343">
        <f t="shared" si="3961"/>
        <v>0</v>
      </c>
      <c r="EA181" s="343">
        <f t="shared" si="3961"/>
        <v>0</v>
      </c>
      <c r="EB181" s="343">
        <f t="shared" si="3961"/>
        <v>0</v>
      </c>
      <c r="EC181" s="343">
        <f t="shared" si="3961"/>
        <v>0</v>
      </c>
      <c r="ED181" s="343">
        <f t="shared" si="3961"/>
        <v>0</v>
      </c>
      <c r="EE181" s="343">
        <f t="shared" si="3961"/>
        <v>0</v>
      </c>
      <c r="EF181" s="343">
        <f t="shared" si="3961"/>
        <v>0</v>
      </c>
      <c r="EG181" s="343">
        <f t="shared" si="3961"/>
        <v>0</v>
      </c>
      <c r="EH181" s="343">
        <f t="shared" si="3961"/>
        <v>0</v>
      </c>
      <c r="EI181" s="343">
        <f t="shared" si="3961"/>
        <v>0</v>
      </c>
      <c r="EJ181" s="343">
        <f t="shared" si="3961"/>
        <v>0</v>
      </c>
      <c r="EK181" s="343">
        <f t="shared" si="3961"/>
        <v>0</v>
      </c>
      <c r="EL181" s="343">
        <f t="shared" si="3961"/>
        <v>0</v>
      </c>
      <c r="EM181" s="343">
        <f t="shared" si="3961"/>
        <v>0</v>
      </c>
      <c r="EN181" s="343">
        <f t="shared" si="3961"/>
        <v>0</v>
      </c>
      <c r="EO181" s="343">
        <f t="shared" si="3961"/>
        <v>0</v>
      </c>
      <c r="EP181" s="343">
        <f t="shared" si="3961"/>
        <v>0</v>
      </c>
      <c r="EQ181" s="343">
        <f t="shared" si="3961"/>
        <v>0</v>
      </c>
      <c r="ER181" s="343">
        <f t="shared" si="3961"/>
        <v>0</v>
      </c>
      <c r="ES181" s="343">
        <f t="shared" si="3961"/>
        <v>0</v>
      </c>
      <c r="ET181" s="343">
        <f t="shared" si="3961"/>
        <v>0</v>
      </c>
      <c r="EU181" s="343">
        <f t="shared" si="3961"/>
        <v>0</v>
      </c>
      <c r="EV181" s="343">
        <f t="shared" si="3961"/>
        <v>0</v>
      </c>
      <c r="EW181" s="343">
        <f t="shared" si="3961"/>
        <v>0</v>
      </c>
      <c r="EX181" s="343">
        <f t="shared" si="3961"/>
        <v>0</v>
      </c>
      <c r="EY181" s="343">
        <f t="shared" si="3961"/>
        <v>0</v>
      </c>
      <c r="EZ181" s="343">
        <f t="shared" si="3961"/>
        <v>0</v>
      </c>
      <c r="FA181" s="343">
        <f t="shared" si="3961"/>
        <v>0</v>
      </c>
      <c r="FB181" s="343">
        <f t="shared" si="3961"/>
        <v>0</v>
      </c>
      <c r="FC181" s="343">
        <f t="shared" si="3961"/>
        <v>0</v>
      </c>
      <c r="FD181" s="343">
        <f t="shared" si="3961"/>
        <v>0</v>
      </c>
      <c r="FE181" s="343">
        <f t="shared" si="3961"/>
        <v>0</v>
      </c>
      <c r="FF181" s="343">
        <f t="shared" si="3961"/>
        <v>0</v>
      </c>
      <c r="FG181" s="343">
        <f t="shared" si="3961"/>
        <v>0</v>
      </c>
      <c r="FH181" s="343">
        <f t="shared" si="3961"/>
        <v>0</v>
      </c>
      <c r="FI181" s="343">
        <f t="shared" si="3961"/>
        <v>0</v>
      </c>
      <c r="FJ181" s="343">
        <f t="shared" si="3961"/>
        <v>0</v>
      </c>
      <c r="FK181" s="343">
        <f t="shared" ref="FK181:HV181" si="3962">FJ184</f>
        <v>0</v>
      </c>
      <c r="FL181" s="343">
        <f t="shared" si="3962"/>
        <v>0</v>
      </c>
      <c r="FM181" s="343">
        <f t="shared" si="3962"/>
        <v>0</v>
      </c>
      <c r="FN181" s="343">
        <f t="shared" si="3962"/>
        <v>0</v>
      </c>
      <c r="FO181" s="343">
        <f t="shared" si="3962"/>
        <v>0</v>
      </c>
      <c r="FP181" s="343">
        <f t="shared" si="3962"/>
        <v>0</v>
      </c>
      <c r="FQ181" s="343">
        <f t="shared" si="3962"/>
        <v>0</v>
      </c>
      <c r="FR181" s="343">
        <f t="shared" si="3962"/>
        <v>0</v>
      </c>
      <c r="FS181" s="343">
        <f t="shared" si="3962"/>
        <v>0</v>
      </c>
      <c r="FT181" s="343">
        <f t="shared" si="3962"/>
        <v>0</v>
      </c>
      <c r="FU181" s="343">
        <f t="shared" si="3962"/>
        <v>0</v>
      </c>
      <c r="FV181" s="343">
        <f t="shared" si="3962"/>
        <v>0</v>
      </c>
      <c r="FW181" s="343">
        <f t="shared" si="3962"/>
        <v>0</v>
      </c>
      <c r="FX181" s="343">
        <f t="shared" si="3962"/>
        <v>0</v>
      </c>
      <c r="FY181" s="343">
        <f t="shared" si="3962"/>
        <v>0</v>
      </c>
      <c r="FZ181" s="343">
        <f t="shared" si="3962"/>
        <v>0</v>
      </c>
      <c r="GA181" s="343">
        <f t="shared" si="3962"/>
        <v>0</v>
      </c>
      <c r="GB181" s="343">
        <f t="shared" si="3962"/>
        <v>10580.695553120422</v>
      </c>
      <c r="GC181" s="343">
        <f t="shared" si="3962"/>
        <v>21161.391106240844</v>
      </c>
      <c r="GD181" s="343">
        <f t="shared" si="3962"/>
        <v>0</v>
      </c>
      <c r="GE181" s="343">
        <f t="shared" si="3962"/>
        <v>10580.695553120422</v>
      </c>
      <c r="GF181" s="343">
        <f t="shared" si="3962"/>
        <v>21161.391106240844</v>
      </c>
      <c r="GG181" s="343">
        <f t="shared" si="3962"/>
        <v>0</v>
      </c>
      <c r="GH181" s="343">
        <f t="shared" si="3962"/>
        <v>10580.695553120422</v>
      </c>
      <c r="GI181" s="343">
        <f t="shared" si="3962"/>
        <v>21161.391106240844</v>
      </c>
      <c r="GJ181" s="343">
        <f t="shared" si="3962"/>
        <v>0</v>
      </c>
      <c r="GK181" s="343">
        <f t="shared" si="3962"/>
        <v>10580.695553120422</v>
      </c>
      <c r="GL181" s="343">
        <f t="shared" si="3962"/>
        <v>21161.391106240844</v>
      </c>
      <c r="GM181" s="343">
        <f t="shared" si="3962"/>
        <v>0</v>
      </c>
      <c r="GN181" s="343">
        <f t="shared" si="3962"/>
        <v>61262.950645372621</v>
      </c>
      <c r="GO181" s="343">
        <f t="shared" si="3962"/>
        <v>122525.90129074524</v>
      </c>
      <c r="GP181" s="343">
        <f t="shared" si="3962"/>
        <v>0</v>
      </c>
      <c r="GQ181" s="343">
        <f t="shared" si="3962"/>
        <v>61262.950645372621</v>
      </c>
      <c r="GR181" s="343">
        <f t="shared" si="3962"/>
        <v>122525.90129074524</v>
      </c>
      <c r="GS181" s="343">
        <f t="shared" si="3962"/>
        <v>0</v>
      </c>
      <c r="GT181" s="343">
        <f t="shared" si="3962"/>
        <v>61262.950645372621</v>
      </c>
      <c r="GU181" s="343">
        <f t="shared" si="3962"/>
        <v>122525.90129074524</v>
      </c>
      <c r="GV181" s="343">
        <f t="shared" si="3962"/>
        <v>0</v>
      </c>
      <c r="GW181" s="343">
        <f t="shared" si="3962"/>
        <v>61262.950645372621</v>
      </c>
      <c r="GX181" s="343">
        <f t="shared" si="3962"/>
        <v>122525.90129074524</v>
      </c>
      <c r="GY181" s="343">
        <f t="shared" si="3962"/>
        <v>0</v>
      </c>
      <c r="GZ181" s="343">
        <f t="shared" si="3962"/>
        <v>113007.22923078568</v>
      </c>
      <c r="HA181" s="343">
        <f t="shared" si="3962"/>
        <v>226014.45846157137</v>
      </c>
      <c r="HB181" s="343">
        <f t="shared" si="3962"/>
        <v>0</v>
      </c>
      <c r="HC181" s="343">
        <f t="shared" si="3962"/>
        <v>113007.22923078568</v>
      </c>
      <c r="HD181" s="343">
        <f t="shared" si="3962"/>
        <v>226014.45846157137</v>
      </c>
      <c r="HE181" s="343">
        <f t="shared" si="3962"/>
        <v>0</v>
      </c>
      <c r="HF181" s="343">
        <f t="shared" si="3962"/>
        <v>113007.22923078568</v>
      </c>
      <c r="HG181" s="343">
        <f t="shared" si="3962"/>
        <v>226014.45846157137</v>
      </c>
      <c r="HH181" s="343">
        <f t="shared" si="3962"/>
        <v>0</v>
      </c>
      <c r="HI181" s="343">
        <f t="shared" si="3962"/>
        <v>113007.22923078568</v>
      </c>
      <c r="HJ181" s="343">
        <f t="shared" si="3962"/>
        <v>226014.45846157137</v>
      </c>
      <c r="HK181" s="343">
        <f t="shared" si="3962"/>
        <v>0</v>
      </c>
      <c r="HL181" s="343">
        <f t="shared" si="3962"/>
        <v>165839.4923333741</v>
      </c>
      <c r="HM181" s="343">
        <f t="shared" si="3962"/>
        <v>331678.98466674821</v>
      </c>
      <c r="HN181" s="343">
        <f t="shared" si="3962"/>
        <v>0</v>
      </c>
      <c r="HO181" s="343">
        <f t="shared" si="3962"/>
        <v>165839.4923333741</v>
      </c>
      <c r="HP181" s="343">
        <f t="shared" si="3962"/>
        <v>331678.98466674821</v>
      </c>
      <c r="HQ181" s="343">
        <f t="shared" si="3962"/>
        <v>0</v>
      </c>
      <c r="HR181" s="343">
        <f t="shared" si="3962"/>
        <v>165839.4923333741</v>
      </c>
      <c r="HS181" s="343">
        <f t="shared" si="3962"/>
        <v>331678.98466674821</v>
      </c>
      <c r="HT181" s="343">
        <f t="shared" si="3962"/>
        <v>0</v>
      </c>
      <c r="HU181" s="343">
        <f t="shared" si="3962"/>
        <v>165839.4923333741</v>
      </c>
      <c r="HV181" s="343">
        <f t="shared" si="3962"/>
        <v>331678.98466674821</v>
      </c>
      <c r="HW181" s="343">
        <f t="shared" ref="HW181:IB181" si="3963">HV184</f>
        <v>0</v>
      </c>
      <c r="HX181" s="343">
        <f t="shared" si="3963"/>
        <v>219786.3670705203</v>
      </c>
      <c r="HY181" s="343">
        <f t="shared" si="3963"/>
        <v>439572.73414104059</v>
      </c>
      <c r="HZ181" s="343">
        <f t="shared" si="3963"/>
        <v>0</v>
      </c>
      <c r="IA181" s="343">
        <f t="shared" si="3963"/>
        <v>219786.3670705203</v>
      </c>
      <c r="IB181" s="343">
        <f t="shared" si="3963"/>
        <v>0</v>
      </c>
      <c r="ID181" s="279" t="s">
        <v>330</v>
      </c>
      <c r="IE181" s="27"/>
      <c r="IF181" s="1116">
        <f t="shared" ref="IF181:IX184" si="3964">+SUMIFS($AF181:$IB181,$AF$54:$IB$54,IF$56)</f>
        <v>0</v>
      </c>
      <c r="IG181" s="1484">
        <f>+AF181</f>
        <v>0</v>
      </c>
      <c r="IH181" s="1116">
        <f>+IG184</f>
        <v>0</v>
      </c>
      <c r="II181" s="1116">
        <f t="shared" ref="II181:IX181" si="3965">+IH184</f>
        <v>0</v>
      </c>
      <c r="IJ181" s="1116">
        <f t="shared" si="3965"/>
        <v>0</v>
      </c>
      <c r="IK181" s="1116">
        <f t="shared" si="3965"/>
        <v>0</v>
      </c>
      <c r="IL181" s="1116">
        <f t="shared" si="3965"/>
        <v>0</v>
      </c>
      <c r="IM181" s="1116">
        <f t="shared" si="3965"/>
        <v>0</v>
      </c>
      <c r="IN181" s="1116">
        <f t="shared" si="3965"/>
        <v>0</v>
      </c>
      <c r="IO181" s="1116">
        <f t="shared" si="3965"/>
        <v>0</v>
      </c>
      <c r="IP181" s="1116">
        <f t="shared" si="3965"/>
        <v>0</v>
      </c>
      <c r="IQ181" s="1116">
        <f t="shared" si="3965"/>
        <v>0</v>
      </c>
      <c r="IR181" s="1116">
        <f t="shared" si="3965"/>
        <v>0</v>
      </c>
      <c r="IS181" s="1116">
        <f t="shared" si="3965"/>
        <v>0</v>
      </c>
      <c r="IT181" s="1116">
        <f t="shared" si="3965"/>
        <v>0</v>
      </c>
      <c r="IU181" s="1116">
        <f t="shared" si="3965"/>
        <v>0</v>
      </c>
      <c r="IV181" s="1116">
        <f t="shared" si="3965"/>
        <v>0</v>
      </c>
      <c r="IW181" s="1116">
        <f t="shared" si="3965"/>
        <v>0</v>
      </c>
      <c r="IX181" s="1480">
        <f t="shared" si="3965"/>
        <v>0</v>
      </c>
    </row>
    <row r="182" spans="2:260" x14ac:dyDescent="0.3">
      <c r="C182" s="279" t="s">
        <v>331</v>
      </c>
      <c r="D182" s="27"/>
      <c r="E182" s="343"/>
      <c r="F182" s="343">
        <f>F146</f>
        <v>0</v>
      </c>
      <c r="G182" s="343">
        <f>G146</f>
        <v>0</v>
      </c>
      <c r="H182" s="343">
        <f t="shared" ref="H182:W182" si="3966">H146</f>
        <v>0</v>
      </c>
      <c r="I182" s="343">
        <f t="shared" si="3966"/>
        <v>0</v>
      </c>
      <c r="J182" s="343">
        <f t="shared" si="3966"/>
        <v>0</v>
      </c>
      <c r="K182" s="343">
        <f t="shared" si="3966"/>
        <v>0</v>
      </c>
      <c r="L182" s="343">
        <f t="shared" si="3966"/>
        <v>0</v>
      </c>
      <c r="M182" s="343">
        <f t="shared" si="3966"/>
        <v>0</v>
      </c>
      <c r="N182" s="343">
        <f t="shared" si="3966"/>
        <v>0</v>
      </c>
      <c r="O182" s="343">
        <f t="shared" si="3966"/>
        <v>0</v>
      </c>
      <c r="P182" s="343">
        <f t="shared" si="3966"/>
        <v>0</v>
      </c>
      <c r="Q182" s="343">
        <f t="shared" si="3966"/>
        <v>0</v>
      </c>
      <c r="R182" s="343">
        <f t="shared" si="3966"/>
        <v>0</v>
      </c>
      <c r="S182" s="343">
        <f t="shared" si="3966"/>
        <v>133092.93990332013</v>
      </c>
      <c r="T182" s="343">
        <f t="shared" si="3966"/>
        <v>770955.76244554948</v>
      </c>
      <c r="U182" s="343">
        <f t="shared" si="3966"/>
        <v>1422752.0382245136</v>
      </c>
      <c r="V182" s="343">
        <f t="shared" si="3966"/>
        <v>2088829.8495758497</v>
      </c>
      <c r="W182" s="393">
        <f t="shared" si="3966"/>
        <v>1231041.7213314706</v>
      </c>
      <c r="Y182" s="279" t="s">
        <v>331</v>
      </c>
      <c r="Z182" s="27"/>
      <c r="AA182" s="343"/>
      <c r="AB182" s="343">
        <f>AB146</f>
        <v>0</v>
      </c>
      <c r="AC182" s="343">
        <f>AC146</f>
        <v>0</v>
      </c>
      <c r="AD182" s="343">
        <f t="shared" ref="AD182:AF182" si="3967">AD146</f>
        <v>0</v>
      </c>
      <c r="AE182" s="343">
        <f t="shared" si="3967"/>
        <v>0</v>
      </c>
      <c r="AF182" s="343">
        <f t="shared" si="3967"/>
        <v>0</v>
      </c>
      <c r="AG182" s="343">
        <f t="shared" ref="AG182:AH182" si="3968">AG146</f>
        <v>0</v>
      </c>
      <c r="AH182" s="343">
        <f t="shared" si="3968"/>
        <v>0</v>
      </c>
      <c r="AI182" s="343">
        <f t="shared" ref="AI182:AL182" si="3969">AI146</f>
        <v>0</v>
      </c>
      <c r="AJ182" s="343">
        <f t="shared" si="3969"/>
        <v>0</v>
      </c>
      <c r="AK182" s="343">
        <f t="shared" si="3969"/>
        <v>0</v>
      </c>
      <c r="AL182" s="343">
        <f t="shared" si="3969"/>
        <v>0</v>
      </c>
      <c r="AM182" s="343">
        <f t="shared" ref="AM182:CX182" si="3970">AM146</f>
        <v>0</v>
      </c>
      <c r="AN182" s="343">
        <f t="shared" si="3970"/>
        <v>0</v>
      </c>
      <c r="AO182" s="343">
        <f t="shared" si="3970"/>
        <v>0</v>
      </c>
      <c r="AP182" s="343">
        <f t="shared" si="3970"/>
        <v>0</v>
      </c>
      <c r="AQ182" s="343">
        <f t="shared" si="3970"/>
        <v>0</v>
      </c>
      <c r="AR182" s="343">
        <f t="shared" si="3970"/>
        <v>0</v>
      </c>
      <c r="AS182" s="343">
        <f t="shared" si="3970"/>
        <v>0</v>
      </c>
      <c r="AT182" s="343">
        <f t="shared" si="3970"/>
        <v>0</v>
      </c>
      <c r="AU182" s="343">
        <f t="shared" si="3970"/>
        <v>0</v>
      </c>
      <c r="AV182" s="343">
        <f t="shared" si="3970"/>
        <v>0</v>
      </c>
      <c r="AW182" s="343">
        <f t="shared" si="3970"/>
        <v>0</v>
      </c>
      <c r="AX182" s="343">
        <f t="shared" si="3970"/>
        <v>0</v>
      </c>
      <c r="AY182" s="343">
        <f t="shared" si="3970"/>
        <v>0</v>
      </c>
      <c r="AZ182" s="343">
        <f t="shared" si="3970"/>
        <v>0</v>
      </c>
      <c r="BA182" s="343">
        <f t="shared" si="3970"/>
        <v>0</v>
      </c>
      <c r="BB182" s="343">
        <f t="shared" si="3970"/>
        <v>0</v>
      </c>
      <c r="BC182" s="343">
        <f t="shared" si="3970"/>
        <v>0</v>
      </c>
      <c r="BD182" s="343">
        <f t="shared" si="3970"/>
        <v>0</v>
      </c>
      <c r="BE182" s="343">
        <f t="shared" si="3970"/>
        <v>0</v>
      </c>
      <c r="BF182" s="343">
        <f t="shared" si="3970"/>
        <v>0</v>
      </c>
      <c r="BG182" s="343">
        <f t="shared" si="3970"/>
        <v>0</v>
      </c>
      <c r="BH182" s="343">
        <f t="shared" si="3970"/>
        <v>0</v>
      </c>
      <c r="BI182" s="343">
        <f t="shared" si="3970"/>
        <v>0</v>
      </c>
      <c r="BJ182" s="343">
        <f t="shared" si="3970"/>
        <v>0</v>
      </c>
      <c r="BK182" s="343">
        <f t="shared" si="3970"/>
        <v>0</v>
      </c>
      <c r="BL182" s="343">
        <f t="shared" si="3970"/>
        <v>0</v>
      </c>
      <c r="BM182" s="343">
        <f t="shared" si="3970"/>
        <v>0</v>
      </c>
      <c r="BN182" s="343">
        <f t="shared" si="3970"/>
        <v>0</v>
      </c>
      <c r="BO182" s="343">
        <f t="shared" si="3970"/>
        <v>0</v>
      </c>
      <c r="BP182" s="343">
        <f t="shared" si="3970"/>
        <v>0</v>
      </c>
      <c r="BQ182" s="343">
        <f t="shared" si="3970"/>
        <v>0</v>
      </c>
      <c r="BR182" s="343">
        <f t="shared" si="3970"/>
        <v>0</v>
      </c>
      <c r="BS182" s="343">
        <f t="shared" si="3970"/>
        <v>0</v>
      </c>
      <c r="BT182" s="343">
        <f t="shared" si="3970"/>
        <v>0</v>
      </c>
      <c r="BU182" s="343">
        <f t="shared" si="3970"/>
        <v>0</v>
      </c>
      <c r="BV182" s="343">
        <f t="shared" si="3970"/>
        <v>0</v>
      </c>
      <c r="BW182" s="343">
        <f t="shared" si="3970"/>
        <v>0</v>
      </c>
      <c r="BX182" s="343">
        <f t="shared" si="3970"/>
        <v>0</v>
      </c>
      <c r="BY182" s="343">
        <f t="shared" si="3970"/>
        <v>0</v>
      </c>
      <c r="BZ182" s="343">
        <f t="shared" si="3970"/>
        <v>0</v>
      </c>
      <c r="CA182" s="343">
        <f t="shared" si="3970"/>
        <v>0</v>
      </c>
      <c r="CB182" s="343">
        <f t="shared" si="3970"/>
        <v>0</v>
      </c>
      <c r="CC182" s="343">
        <f t="shared" si="3970"/>
        <v>0</v>
      </c>
      <c r="CD182" s="343">
        <f t="shared" si="3970"/>
        <v>0</v>
      </c>
      <c r="CE182" s="343">
        <f t="shared" si="3970"/>
        <v>0</v>
      </c>
      <c r="CF182" s="343">
        <f t="shared" si="3970"/>
        <v>0</v>
      </c>
      <c r="CG182" s="343">
        <f t="shared" si="3970"/>
        <v>0</v>
      </c>
      <c r="CH182" s="343">
        <f t="shared" si="3970"/>
        <v>0</v>
      </c>
      <c r="CI182" s="343">
        <f t="shared" si="3970"/>
        <v>0</v>
      </c>
      <c r="CJ182" s="343">
        <f t="shared" si="3970"/>
        <v>0</v>
      </c>
      <c r="CK182" s="343">
        <f t="shared" si="3970"/>
        <v>0</v>
      </c>
      <c r="CL182" s="343">
        <f t="shared" si="3970"/>
        <v>0</v>
      </c>
      <c r="CM182" s="343">
        <f t="shared" si="3970"/>
        <v>0</v>
      </c>
      <c r="CN182" s="343">
        <f t="shared" si="3970"/>
        <v>0</v>
      </c>
      <c r="CO182" s="343">
        <f t="shared" si="3970"/>
        <v>0</v>
      </c>
      <c r="CP182" s="343">
        <f t="shared" si="3970"/>
        <v>0</v>
      </c>
      <c r="CQ182" s="343">
        <f t="shared" si="3970"/>
        <v>0</v>
      </c>
      <c r="CR182" s="343">
        <f t="shared" si="3970"/>
        <v>0</v>
      </c>
      <c r="CS182" s="343">
        <f t="shared" si="3970"/>
        <v>0</v>
      </c>
      <c r="CT182" s="343">
        <f t="shared" si="3970"/>
        <v>0</v>
      </c>
      <c r="CU182" s="343">
        <f t="shared" si="3970"/>
        <v>0</v>
      </c>
      <c r="CV182" s="343">
        <f t="shared" si="3970"/>
        <v>0</v>
      </c>
      <c r="CW182" s="343">
        <f t="shared" si="3970"/>
        <v>0</v>
      </c>
      <c r="CX182" s="343">
        <f t="shared" si="3970"/>
        <v>0</v>
      </c>
      <c r="CY182" s="343">
        <f t="shared" ref="CY182:FJ182" si="3971">CY146</f>
        <v>0</v>
      </c>
      <c r="CZ182" s="343">
        <f t="shared" si="3971"/>
        <v>0</v>
      </c>
      <c r="DA182" s="343">
        <f t="shared" si="3971"/>
        <v>0</v>
      </c>
      <c r="DB182" s="343">
        <f t="shared" si="3971"/>
        <v>0</v>
      </c>
      <c r="DC182" s="343">
        <f t="shared" si="3971"/>
        <v>0</v>
      </c>
      <c r="DD182" s="343">
        <f t="shared" si="3971"/>
        <v>0</v>
      </c>
      <c r="DE182" s="343">
        <f t="shared" si="3971"/>
        <v>0</v>
      </c>
      <c r="DF182" s="343">
        <f t="shared" si="3971"/>
        <v>0</v>
      </c>
      <c r="DG182" s="343">
        <f t="shared" si="3971"/>
        <v>0</v>
      </c>
      <c r="DH182" s="343">
        <f t="shared" si="3971"/>
        <v>0</v>
      </c>
      <c r="DI182" s="343">
        <f t="shared" si="3971"/>
        <v>0</v>
      </c>
      <c r="DJ182" s="343">
        <f t="shared" si="3971"/>
        <v>0</v>
      </c>
      <c r="DK182" s="343">
        <f t="shared" si="3971"/>
        <v>0</v>
      </c>
      <c r="DL182" s="343">
        <f t="shared" si="3971"/>
        <v>0</v>
      </c>
      <c r="DM182" s="343">
        <f t="shared" si="3971"/>
        <v>0</v>
      </c>
      <c r="DN182" s="343">
        <f t="shared" si="3971"/>
        <v>0</v>
      </c>
      <c r="DO182" s="343">
        <f t="shared" si="3971"/>
        <v>0</v>
      </c>
      <c r="DP182" s="343">
        <f t="shared" si="3971"/>
        <v>0</v>
      </c>
      <c r="DQ182" s="343">
        <f t="shared" si="3971"/>
        <v>0</v>
      </c>
      <c r="DR182" s="343">
        <f t="shared" si="3971"/>
        <v>0</v>
      </c>
      <c r="DS182" s="343">
        <f t="shared" si="3971"/>
        <v>0</v>
      </c>
      <c r="DT182" s="343">
        <f t="shared" si="3971"/>
        <v>0</v>
      </c>
      <c r="DU182" s="343">
        <f t="shared" si="3971"/>
        <v>0</v>
      </c>
      <c r="DV182" s="343">
        <f t="shared" si="3971"/>
        <v>0</v>
      </c>
      <c r="DW182" s="343">
        <f t="shared" si="3971"/>
        <v>0</v>
      </c>
      <c r="DX182" s="343">
        <f t="shared" si="3971"/>
        <v>0</v>
      </c>
      <c r="DY182" s="343">
        <f t="shared" si="3971"/>
        <v>0</v>
      </c>
      <c r="DZ182" s="343">
        <f t="shared" si="3971"/>
        <v>0</v>
      </c>
      <c r="EA182" s="343">
        <f t="shared" si="3971"/>
        <v>0</v>
      </c>
      <c r="EB182" s="343">
        <f t="shared" si="3971"/>
        <v>0</v>
      </c>
      <c r="EC182" s="343">
        <f t="shared" si="3971"/>
        <v>0</v>
      </c>
      <c r="ED182" s="343">
        <f t="shared" si="3971"/>
        <v>0</v>
      </c>
      <c r="EE182" s="343">
        <f t="shared" si="3971"/>
        <v>0</v>
      </c>
      <c r="EF182" s="343">
        <f t="shared" si="3971"/>
        <v>0</v>
      </c>
      <c r="EG182" s="343">
        <f t="shared" si="3971"/>
        <v>0</v>
      </c>
      <c r="EH182" s="343">
        <f t="shared" si="3971"/>
        <v>0</v>
      </c>
      <c r="EI182" s="343">
        <f t="shared" si="3971"/>
        <v>0</v>
      </c>
      <c r="EJ182" s="343">
        <f t="shared" si="3971"/>
        <v>0</v>
      </c>
      <c r="EK182" s="343">
        <f t="shared" si="3971"/>
        <v>0</v>
      </c>
      <c r="EL182" s="343">
        <f t="shared" si="3971"/>
        <v>0</v>
      </c>
      <c r="EM182" s="343">
        <f t="shared" si="3971"/>
        <v>0</v>
      </c>
      <c r="EN182" s="343">
        <f t="shared" si="3971"/>
        <v>0</v>
      </c>
      <c r="EO182" s="343">
        <f t="shared" si="3971"/>
        <v>0</v>
      </c>
      <c r="EP182" s="343">
        <f t="shared" si="3971"/>
        <v>0</v>
      </c>
      <c r="EQ182" s="343">
        <f t="shared" si="3971"/>
        <v>0</v>
      </c>
      <c r="ER182" s="343">
        <f t="shared" si="3971"/>
        <v>0</v>
      </c>
      <c r="ES182" s="343">
        <f t="shared" si="3971"/>
        <v>0</v>
      </c>
      <c r="ET182" s="343">
        <f t="shared" si="3971"/>
        <v>0</v>
      </c>
      <c r="EU182" s="343">
        <f t="shared" si="3971"/>
        <v>0</v>
      </c>
      <c r="EV182" s="343">
        <f t="shared" si="3971"/>
        <v>0</v>
      </c>
      <c r="EW182" s="343">
        <f t="shared" si="3971"/>
        <v>0</v>
      </c>
      <c r="EX182" s="343">
        <f t="shared" si="3971"/>
        <v>0</v>
      </c>
      <c r="EY182" s="343">
        <f t="shared" si="3971"/>
        <v>0</v>
      </c>
      <c r="EZ182" s="343">
        <f t="shared" si="3971"/>
        <v>0</v>
      </c>
      <c r="FA182" s="343">
        <f t="shared" si="3971"/>
        <v>0</v>
      </c>
      <c r="FB182" s="343">
        <f t="shared" si="3971"/>
        <v>0</v>
      </c>
      <c r="FC182" s="343">
        <f t="shared" si="3971"/>
        <v>0</v>
      </c>
      <c r="FD182" s="343">
        <f t="shared" si="3971"/>
        <v>0</v>
      </c>
      <c r="FE182" s="343">
        <f t="shared" si="3971"/>
        <v>0</v>
      </c>
      <c r="FF182" s="343">
        <f t="shared" si="3971"/>
        <v>0</v>
      </c>
      <c r="FG182" s="343">
        <f t="shared" si="3971"/>
        <v>0</v>
      </c>
      <c r="FH182" s="343">
        <f t="shared" si="3971"/>
        <v>0</v>
      </c>
      <c r="FI182" s="343">
        <f t="shared" si="3971"/>
        <v>0</v>
      </c>
      <c r="FJ182" s="343">
        <f t="shared" si="3971"/>
        <v>0</v>
      </c>
      <c r="FK182" s="343">
        <f t="shared" ref="FK182:HV182" si="3972">FK146</f>
        <v>0</v>
      </c>
      <c r="FL182" s="343">
        <f t="shared" si="3972"/>
        <v>0</v>
      </c>
      <c r="FM182" s="343">
        <f t="shared" si="3972"/>
        <v>0</v>
      </c>
      <c r="FN182" s="343">
        <f t="shared" si="3972"/>
        <v>0</v>
      </c>
      <c r="FO182" s="343">
        <f t="shared" si="3972"/>
        <v>0</v>
      </c>
      <c r="FP182" s="343">
        <f t="shared" si="3972"/>
        <v>0</v>
      </c>
      <c r="FQ182" s="343">
        <f t="shared" si="3972"/>
        <v>0</v>
      </c>
      <c r="FR182" s="343">
        <f t="shared" si="3972"/>
        <v>0</v>
      </c>
      <c r="FS182" s="343">
        <f t="shared" si="3972"/>
        <v>0</v>
      </c>
      <c r="FT182" s="343">
        <f t="shared" si="3972"/>
        <v>0</v>
      </c>
      <c r="FU182" s="343">
        <f t="shared" si="3972"/>
        <v>0</v>
      </c>
      <c r="FV182" s="343">
        <f t="shared" si="3972"/>
        <v>0</v>
      </c>
      <c r="FW182" s="343">
        <f t="shared" si="3972"/>
        <v>0</v>
      </c>
      <c r="FX182" s="343">
        <f t="shared" si="3972"/>
        <v>0</v>
      </c>
      <c r="FY182" s="343">
        <f t="shared" si="3972"/>
        <v>0</v>
      </c>
      <c r="FZ182" s="343">
        <f t="shared" si="3972"/>
        <v>0</v>
      </c>
      <c r="GA182" s="343">
        <f t="shared" si="3972"/>
        <v>10580.695553120422</v>
      </c>
      <c r="GB182" s="343">
        <f t="shared" si="3972"/>
        <v>10580.695553120422</v>
      </c>
      <c r="GC182" s="343">
        <f t="shared" si="3972"/>
        <v>10580.695553120422</v>
      </c>
      <c r="GD182" s="343">
        <f t="shared" si="3972"/>
        <v>10580.695553120422</v>
      </c>
      <c r="GE182" s="343">
        <f t="shared" si="3972"/>
        <v>10580.695553120422</v>
      </c>
      <c r="GF182" s="343">
        <f t="shared" si="3972"/>
        <v>10580.695553120422</v>
      </c>
      <c r="GG182" s="343">
        <f t="shared" si="3972"/>
        <v>10580.695553120422</v>
      </c>
      <c r="GH182" s="343">
        <f t="shared" si="3972"/>
        <v>10580.695553120422</v>
      </c>
      <c r="GI182" s="343">
        <f t="shared" si="3972"/>
        <v>10580.695553120422</v>
      </c>
      <c r="GJ182" s="343">
        <f t="shared" si="3972"/>
        <v>10580.695553120422</v>
      </c>
      <c r="GK182" s="343">
        <f t="shared" si="3972"/>
        <v>10580.695553120422</v>
      </c>
      <c r="GL182" s="343">
        <f t="shared" si="3972"/>
        <v>10580.695553120422</v>
      </c>
      <c r="GM182" s="343">
        <f t="shared" si="3972"/>
        <v>61262.950645372621</v>
      </c>
      <c r="GN182" s="343">
        <f t="shared" si="3972"/>
        <v>61262.950645372621</v>
      </c>
      <c r="GO182" s="343">
        <f t="shared" si="3972"/>
        <v>61262.950645372621</v>
      </c>
      <c r="GP182" s="343">
        <f t="shared" si="3972"/>
        <v>61262.950645372621</v>
      </c>
      <c r="GQ182" s="343">
        <f t="shared" si="3972"/>
        <v>61262.950645372621</v>
      </c>
      <c r="GR182" s="343">
        <f t="shared" si="3972"/>
        <v>61262.950645372621</v>
      </c>
      <c r="GS182" s="343">
        <f t="shared" si="3972"/>
        <v>61262.950645372621</v>
      </c>
      <c r="GT182" s="343">
        <f t="shared" si="3972"/>
        <v>61262.950645372621</v>
      </c>
      <c r="GU182" s="343">
        <f t="shared" si="3972"/>
        <v>61262.950645372621</v>
      </c>
      <c r="GV182" s="343">
        <f t="shared" si="3972"/>
        <v>61262.950645372621</v>
      </c>
      <c r="GW182" s="343">
        <f t="shared" si="3972"/>
        <v>61262.950645372621</v>
      </c>
      <c r="GX182" s="343">
        <f t="shared" si="3972"/>
        <v>61262.950645372621</v>
      </c>
      <c r="GY182" s="343">
        <f t="shared" si="3972"/>
        <v>113007.22923078568</v>
      </c>
      <c r="GZ182" s="343">
        <f t="shared" si="3972"/>
        <v>113007.22923078568</v>
      </c>
      <c r="HA182" s="343">
        <f t="shared" si="3972"/>
        <v>113007.22923078568</v>
      </c>
      <c r="HB182" s="343">
        <f t="shared" si="3972"/>
        <v>113007.22923078568</v>
      </c>
      <c r="HC182" s="343">
        <f t="shared" si="3972"/>
        <v>113007.22923078568</v>
      </c>
      <c r="HD182" s="343">
        <f t="shared" si="3972"/>
        <v>113007.22923078568</v>
      </c>
      <c r="HE182" s="343">
        <f t="shared" si="3972"/>
        <v>113007.22923078568</v>
      </c>
      <c r="HF182" s="343">
        <f t="shared" si="3972"/>
        <v>113007.22923078568</v>
      </c>
      <c r="HG182" s="343">
        <f t="shared" si="3972"/>
        <v>113007.22923078568</v>
      </c>
      <c r="HH182" s="343">
        <f t="shared" si="3972"/>
        <v>113007.22923078568</v>
      </c>
      <c r="HI182" s="343">
        <f t="shared" si="3972"/>
        <v>113007.22923078568</v>
      </c>
      <c r="HJ182" s="343">
        <f t="shared" si="3972"/>
        <v>113007.22923078568</v>
      </c>
      <c r="HK182" s="343">
        <f t="shared" si="3972"/>
        <v>165839.4923333741</v>
      </c>
      <c r="HL182" s="343">
        <f t="shared" si="3972"/>
        <v>165839.4923333741</v>
      </c>
      <c r="HM182" s="343">
        <f t="shared" si="3972"/>
        <v>165839.4923333741</v>
      </c>
      <c r="HN182" s="343">
        <f t="shared" si="3972"/>
        <v>165839.4923333741</v>
      </c>
      <c r="HO182" s="343">
        <f t="shared" si="3972"/>
        <v>165839.4923333741</v>
      </c>
      <c r="HP182" s="343">
        <f t="shared" si="3972"/>
        <v>165839.4923333741</v>
      </c>
      <c r="HQ182" s="343">
        <f t="shared" si="3972"/>
        <v>165839.4923333741</v>
      </c>
      <c r="HR182" s="343">
        <f t="shared" si="3972"/>
        <v>165839.4923333741</v>
      </c>
      <c r="HS182" s="343">
        <f t="shared" si="3972"/>
        <v>165839.4923333741</v>
      </c>
      <c r="HT182" s="343">
        <f t="shared" si="3972"/>
        <v>165839.4923333741</v>
      </c>
      <c r="HU182" s="343">
        <f t="shared" si="3972"/>
        <v>165839.4923333741</v>
      </c>
      <c r="HV182" s="343">
        <f t="shared" si="3972"/>
        <v>165839.4923333741</v>
      </c>
      <c r="HW182" s="343">
        <f t="shared" ref="HW182:IB182" si="3973">HW146</f>
        <v>219786.3670705203</v>
      </c>
      <c r="HX182" s="343">
        <f t="shared" si="3973"/>
        <v>219786.3670705203</v>
      </c>
      <c r="HY182" s="343">
        <f t="shared" si="3973"/>
        <v>219786.3670705203</v>
      </c>
      <c r="HZ182" s="343">
        <f t="shared" si="3973"/>
        <v>219786.3670705203</v>
      </c>
      <c r="IA182" s="343">
        <f t="shared" si="3973"/>
        <v>219786.3670705203</v>
      </c>
      <c r="IB182" s="343">
        <f t="shared" si="3973"/>
        <v>0</v>
      </c>
      <c r="ID182" s="279" t="s">
        <v>331</v>
      </c>
      <c r="IE182" s="608">
        <f>+IG182+IG183</f>
        <v>0</v>
      </c>
      <c r="IF182" s="1116">
        <f t="shared" si="3964"/>
        <v>0</v>
      </c>
      <c r="IG182" s="1488">
        <f t="shared" si="3964"/>
        <v>0</v>
      </c>
      <c r="IH182" s="1116">
        <f t="shared" si="3964"/>
        <v>0</v>
      </c>
      <c r="II182" s="1116">
        <f t="shared" si="3964"/>
        <v>0</v>
      </c>
      <c r="IJ182" s="1116">
        <f t="shared" si="3964"/>
        <v>0</v>
      </c>
      <c r="IK182" s="1116">
        <f t="shared" si="3964"/>
        <v>0</v>
      </c>
      <c r="IL182" s="1116">
        <f t="shared" si="3964"/>
        <v>0</v>
      </c>
      <c r="IM182" s="1116">
        <f t="shared" si="3964"/>
        <v>0</v>
      </c>
      <c r="IN182" s="1116">
        <f t="shared" si="3964"/>
        <v>0</v>
      </c>
      <c r="IO182" s="1116">
        <f t="shared" si="3964"/>
        <v>0</v>
      </c>
      <c r="IP182" s="1116">
        <f t="shared" si="3964"/>
        <v>0</v>
      </c>
      <c r="IQ182" s="1116">
        <f t="shared" si="3964"/>
        <v>0</v>
      </c>
      <c r="IR182" s="1116">
        <f t="shared" si="3964"/>
        <v>0</v>
      </c>
      <c r="IS182" s="1116">
        <f t="shared" si="3964"/>
        <v>0</v>
      </c>
      <c r="IT182" s="1116">
        <f t="shared" si="3964"/>
        <v>126968.34663744509</v>
      </c>
      <c r="IU182" s="1116">
        <f t="shared" si="3964"/>
        <v>735155.40774447145</v>
      </c>
      <c r="IV182" s="1116">
        <f t="shared" si="3964"/>
        <v>1356086.7507694287</v>
      </c>
      <c r="IW182" s="1116">
        <f t="shared" si="3964"/>
        <v>1990073.9080004888</v>
      </c>
      <c r="IX182" s="1480">
        <f t="shared" si="3964"/>
        <v>1098931.8353526015</v>
      </c>
      <c r="IY182" s="582"/>
    </row>
    <row r="183" spans="2:260" x14ac:dyDescent="0.3">
      <c r="C183" s="279" t="s">
        <v>332</v>
      </c>
      <c r="D183" s="27"/>
      <c r="E183" s="343"/>
      <c r="F183" s="343">
        <f>-F182/12*11</f>
        <v>0</v>
      </c>
      <c r="G183" s="343">
        <f>-G182/12*11-F184</f>
        <v>0</v>
      </c>
      <c r="H183" s="343">
        <f t="shared" ref="H183:V183" si="3974">-H182/12*11-G184</f>
        <v>0</v>
      </c>
      <c r="I183" s="343">
        <f t="shared" si="3974"/>
        <v>0</v>
      </c>
      <c r="J183" s="343">
        <f t="shared" si="3974"/>
        <v>0</v>
      </c>
      <c r="K183" s="343">
        <f t="shared" si="3974"/>
        <v>0</v>
      </c>
      <c r="L183" s="343">
        <f t="shared" si="3974"/>
        <v>0</v>
      </c>
      <c r="M183" s="343">
        <f t="shared" si="3974"/>
        <v>0</v>
      </c>
      <c r="N183" s="343">
        <f t="shared" si="3974"/>
        <v>0</v>
      </c>
      <c r="O183" s="343">
        <f t="shared" si="3974"/>
        <v>0</v>
      </c>
      <c r="P183" s="343">
        <f t="shared" si="3974"/>
        <v>0</v>
      </c>
      <c r="Q183" s="343">
        <f t="shared" si="3974"/>
        <v>0</v>
      </c>
      <c r="R183" s="343">
        <f t="shared" si="3974"/>
        <v>0</v>
      </c>
      <c r="S183" s="343">
        <f t="shared" si="3974"/>
        <v>-122001.86157804346</v>
      </c>
      <c r="T183" s="343">
        <f t="shared" si="3974"/>
        <v>-717800.52723369701</v>
      </c>
      <c r="U183" s="343">
        <f t="shared" si="3974"/>
        <v>-1368435.6819096</v>
      </c>
      <c r="V183" s="343">
        <f t="shared" si="3974"/>
        <v>-2033323.3652965715</v>
      </c>
      <c r="W183" s="393">
        <f>-W182-V184</f>
        <v>-1405110.8754627919</v>
      </c>
      <c r="Y183" s="279" t="s">
        <v>332</v>
      </c>
      <c r="Z183" s="27"/>
      <c r="AA183" s="343"/>
      <c r="AB183" s="343">
        <f>-AB182/12*11</f>
        <v>0</v>
      </c>
      <c r="AC183" s="343">
        <f>-AC182/12*11-AB184</f>
        <v>0</v>
      </c>
      <c r="AD183" s="343">
        <f t="shared" ref="AD183:AE183" si="3975">-AD182/12*11-AC184</f>
        <v>0</v>
      </c>
      <c r="AE183" s="343">
        <f t="shared" si="3975"/>
        <v>0</v>
      </c>
      <c r="AF183" s="343">
        <f>-IF(OR(MONTH(AF$135)=3,MONTH(AF$135)=6,MONTH(AF$135)=9,MONTH(AF$135)=12),SUMIFS($AF$146:$IB$146,$AF$134:$IB$134,AF$134),0)</f>
        <v>0</v>
      </c>
      <c r="AG183" s="343">
        <f t="shared" ref="AG183:CR183" si="3976">-IF(OR(MONTH(AG$135)=3,MONTH(AG$135)=6,MONTH(AG$135)=9,MONTH(AG$135)=12),SUMIFS($AF$146:$IB$146,$AF$134:$IB$134,AG$134),0)</f>
        <v>0</v>
      </c>
      <c r="AH183" s="343">
        <f t="shared" si="3976"/>
        <v>0</v>
      </c>
      <c r="AI183" s="343">
        <f t="shared" si="3976"/>
        <v>0</v>
      </c>
      <c r="AJ183" s="343">
        <f t="shared" si="3976"/>
        <v>0</v>
      </c>
      <c r="AK183" s="343">
        <f t="shared" si="3976"/>
        <v>0</v>
      </c>
      <c r="AL183" s="343">
        <f t="shared" si="3976"/>
        <v>0</v>
      </c>
      <c r="AM183" s="343">
        <f t="shared" si="3976"/>
        <v>0</v>
      </c>
      <c r="AN183" s="343">
        <f t="shared" si="3976"/>
        <v>0</v>
      </c>
      <c r="AO183" s="343">
        <f t="shared" si="3976"/>
        <v>0</v>
      </c>
      <c r="AP183" s="343">
        <f t="shared" si="3976"/>
        <v>0</v>
      </c>
      <c r="AQ183" s="343">
        <f t="shared" si="3976"/>
        <v>0</v>
      </c>
      <c r="AR183" s="343">
        <f t="shared" si="3976"/>
        <v>0</v>
      </c>
      <c r="AS183" s="343">
        <f t="shared" si="3976"/>
        <v>0</v>
      </c>
      <c r="AT183" s="343">
        <f t="shared" si="3976"/>
        <v>0</v>
      </c>
      <c r="AU183" s="343">
        <f t="shared" si="3976"/>
        <v>0</v>
      </c>
      <c r="AV183" s="343">
        <f t="shared" si="3976"/>
        <v>0</v>
      </c>
      <c r="AW183" s="343">
        <f t="shared" si="3976"/>
        <v>0</v>
      </c>
      <c r="AX183" s="343">
        <f t="shared" si="3976"/>
        <v>0</v>
      </c>
      <c r="AY183" s="343">
        <f t="shared" si="3976"/>
        <v>0</v>
      </c>
      <c r="AZ183" s="343">
        <f t="shared" si="3976"/>
        <v>0</v>
      </c>
      <c r="BA183" s="343">
        <f t="shared" si="3976"/>
        <v>0</v>
      </c>
      <c r="BB183" s="343">
        <f t="shared" si="3976"/>
        <v>0</v>
      </c>
      <c r="BC183" s="343">
        <f t="shared" si="3976"/>
        <v>0</v>
      </c>
      <c r="BD183" s="343">
        <f t="shared" si="3976"/>
        <v>0</v>
      </c>
      <c r="BE183" s="343">
        <f t="shared" si="3976"/>
        <v>0</v>
      </c>
      <c r="BF183" s="343">
        <f t="shared" si="3976"/>
        <v>0</v>
      </c>
      <c r="BG183" s="343">
        <f t="shared" si="3976"/>
        <v>0</v>
      </c>
      <c r="BH183" s="343">
        <f t="shared" si="3976"/>
        <v>0</v>
      </c>
      <c r="BI183" s="343">
        <f t="shared" si="3976"/>
        <v>0</v>
      </c>
      <c r="BJ183" s="343">
        <f t="shared" si="3976"/>
        <v>0</v>
      </c>
      <c r="BK183" s="343">
        <f t="shared" si="3976"/>
        <v>0</v>
      </c>
      <c r="BL183" s="343">
        <f t="shared" si="3976"/>
        <v>0</v>
      </c>
      <c r="BM183" s="343">
        <f t="shared" si="3976"/>
        <v>0</v>
      </c>
      <c r="BN183" s="343">
        <f t="shared" si="3976"/>
        <v>0</v>
      </c>
      <c r="BO183" s="343">
        <f t="shared" si="3976"/>
        <v>0</v>
      </c>
      <c r="BP183" s="343">
        <f t="shared" si="3976"/>
        <v>0</v>
      </c>
      <c r="BQ183" s="343">
        <f t="shared" si="3976"/>
        <v>0</v>
      </c>
      <c r="BR183" s="343">
        <f t="shared" si="3976"/>
        <v>0</v>
      </c>
      <c r="BS183" s="343">
        <f t="shared" si="3976"/>
        <v>0</v>
      </c>
      <c r="BT183" s="343">
        <f t="shared" si="3976"/>
        <v>0</v>
      </c>
      <c r="BU183" s="343">
        <f t="shared" si="3976"/>
        <v>0</v>
      </c>
      <c r="BV183" s="343">
        <f t="shared" si="3976"/>
        <v>0</v>
      </c>
      <c r="BW183" s="343">
        <f t="shared" si="3976"/>
        <v>0</v>
      </c>
      <c r="BX183" s="343">
        <f t="shared" si="3976"/>
        <v>0</v>
      </c>
      <c r="BY183" s="343">
        <f t="shared" si="3976"/>
        <v>0</v>
      </c>
      <c r="BZ183" s="343">
        <f t="shared" si="3976"/>
        <v>0</v>
      </c>
      <c r="CA183" s="343">
        <f t="shared" si="3976"/>
        <v>0</v>
      </c>
      <c r="CB183" s="343">
        <f t="shared" si="3976"/>
        <v>0</v>
      </c>
      <c r="CC183" s="343">
        <f t="shared" si="3976"/>
        <v>0</v>
      </c>
      <c r="CD183" s="343">
        <f t="shared" si="3976"/>
        <v>0</v>
      </c>
      <c r="CE183" s="343">
        <f t="shared" si="3976"/>
        <v>0</v>
      </c>
      <c r="CF183" s="343">
        <f t="shared" si="3976"/>
        <v>0</v>
      </c>
      <c r="CG183" s="343">
        <f t="shared" si="3976"/>
        <v>0</v>
      </c>
      <c r="CH183" s="343">
        <f t="shared" si="3976"/>
        <v>0</v>
      </c>
      <c r="CI183" s="343">
        <f t="shared" si="3976"/>
        <v>0</v>
      </c>
      <c r="CJ183" s="343">
        <f t="shared" si="3976"/>
        <v>0</v>
      </c>
      <c r="CK183" s="343">
        <f t="shared" si="3976"/>
        <v>0</v>
      </c>
      <c r="CL183" s="343">
        <f t="shared" si="3976"/>
        <v>0</v>
      </c>
      <c r="CM183" s="343">
        <f t="shared" si="3976"/>
        <v>0</v>
      </c>
      <c r="CN183" s="343">
        <f t="shared" si="3976"/>
        <v>0</v>
      </c>
      <c r="CO183" s="343">
        <f t="shared" si="3976"/>
        <v>0</v>
      </c>
      <c r="CP183" s="343">
        <f t="shared" si="3976"/>
        <v>0</v>
      </c>
      <c r="CQ183" s="343">
        <f t="shared" si="3976"/>
        <v>0</v>
      </c>
      <c r="CR183" s="343">
        <f t="shared" si="3976"/>
        <v>0</v>
      </c>
      <c r="CS183" s="343">
        <f t="shared" ref="CS183:FD183" si="3977">-IF(OR(MONTH(CS$135)=3,MONTH(CS$135)=6,MONTH(CS$135)=9,MONTH(CS$135)=12),SUMIFS($AF$146:$IB$146,$AF$134:$IB$134,CS$134),0)</f>
        <v>0</v>
      </c>
      <c r="CT183" s="343">
        <f t="shared" si="3977"/>
        <v>0</v>
      </c>
      <c r="CU183" s="343">
        <f t="shared" si="3977"/>
        <v>0</v>
      </c>
      <c r="CV183" s="343">
        <f t="shared" si="3977"/>
        <v>0</v>
      </c>
      <c r="CW183" s="343">
        <f t="shared" si="3977"/>
        <v>0</v>
      </c>
      <c r="CX183" s="343">
        <f t="shared" si="3977"/>
        <v>0</v>
      </c>
      <c r="CY183" s="343">
        <f t="shared" si="3977"/>
        <v>0</v>
      </c>
      <c r="CZ183" s="343">
        <f t="shared" si="3977"/>
        <v>0</v>
      </c>
      <c r="DA183" s="343">
        <f t="shared" si="3977"/>
        <v>0</v>
      </c>
      <c r="DB183" s="343">
        <f t="shared" si="3977"/>
        <v>0</v>
      </c>
      <c r="DC183" s="343">
        <f t="shared" si="3977"/>
        <v>0</v>
      </c>
      <c r="DD183" s="343">
        <f t="shared" si="3977"/>
        <v>0</v>
      </c>
      <c r="DE183" s="343">
        <f t="shared" si="3977"/>
        <v>0</v>
      </c>
      <c r="DF183" s="343">
        <f t="shared" si="3977"/>
        <v>0</v>
      </c>
      <c r="DG183" s="343">
        <f t="shared" si="3977"/>
        <v>0</v>
      </c>
      <c r="DH183" s="343">
        <f t="shared" si="3977"/>
        <v>0</v>
      </c>
      <c r="DI183" s="343">
        <f t="shared" si="3977"/>
        <v>0</v>
      </c>
      <c r="DJ183" s="343">
        <f t="shared" si="3977"/>
        <v>0</v>
      </c>
      <c r="DK183" s="343">
        <f t="shared" si="3977"/>
        <v>0</v>
      </c>
      <c r="DL183" s="343">
        <f t="shared" si="3977"/>
        <v>0</v>
      </c>
      <c r="DM183" s="343">
        <f t="shared" si="3977"/>
        <v>0</v>
      </c>
      <c r="DN183" s="343">
        <f t="shared" si="3977"/>
        <v>0</v>
      </c>
      <c r="DO183" s="343">
        <f t="shared" si="3977"/>
        <v>0</v>
      </c>
      <c r="DP183" s="343">
        <f t="shared" si="3977"/>
        <v>0</v>
      </c>
      <c r="DQ183" s="343">
        <f t="shared" si="3977"/>
        <v>0</v>
      </c>
      <c r="DR183" s="343">
        <f t="shared" si="3977"/>
        <v>0</v>
      </c>
      <c r="DS183" s="343">
        <f t="shared" si="3977"/>
        <v>0</v>
      </c>
      <c r="DT183" s="343">
        <f t="shared" si="3977"/>
        <v>0</v>
      </c>
      <c r="DU183" s="343">
        <f t="shared" si="3977"/>
        <v>0</v>
      </c>
      <c r="DV183" s="343">
        <f t="shared" si="3977"/>
        <v>0</v>
      </c>
      <c r="DW183" s="343">
        <f t="shared" si="3977"/>
        <v>0</v>
      </c>
      <c r="DX183" s="343">
        <f t="shared" si="3977"/>
        <v>0</v>
      </c>
      <c r="DY183" s="343">
        <f t="shared" si="3977"/>
        <v>0</v>
      </c>
      <c r="DZ183" s="343">
        <f t="shared" si="3977"/>
        <v>0</v>
      </c>
      <c r="EA183" s="343">
        <f t="shared" si="3977"/>
        <v>0</v>
      </c>
      <c r="EB183" s="343">
        <f t="shared" si="3977"/>
        <v>0</v>
      </c>
      <c r="EC183" s="343">
        <f t="shared" si="3977"/>
        <v>0</v>
      </c>
      <c r="ED183" s="343">
        <f t="shared" si="3977"/>
        <v>0</v>
      </c>
      <c r="EE183" s="343">
        <f t="shared" si="3977"/>
        <v>0</v>
      </c>
      <c r="EF183" s="343">
        <f t="shared" si="3977"/>
        <v>0</v>
      </c>
      <c r="EG183" s="343">
        <f t="shared" si="3977"/>
        <v>0</v>
      </c>
      <c r="EH183" s="343">
        <f t="shared" si="3977"/>
        <v>0</v>
      </c>
      <c r="EI183" s="343">
        <f t="shared" si="3977"/>
        <v>0</v>
      </c>
      <c r="EJ183" s="343">
        <f t="shared" si="3977"/>
        <v>0</v>
      </c>
      <c r="EK183" s="343">
        <f t="shared" si="3977"/>
        <v>0</v>
      </c>
      <c r="EL183" s="343">
        <f t="shared" si="3977"/>
        <v>0</v>
      </c>
      <c r="EM183" s="343">
        <f t="shared" si="3977"/>
        <v>0</v>
      </c>
      <c r="EN183" s="343">
        <f t="shared" si="3977"/>
        <v>0</v>
      </c>
      <c r="EO183" s="343">
        <f t="shared" si="3977"/>
        <v>0</v>
      </c>
      <c r="EP183" s="343">
        <f t="shared" si="3977"/>
        <v>0</v>
      </c>
      <c r="EQ183" s="343">
        <f t="shared" si="3977"/>
        <v>0</v>
      </c>
      <c r="ER183" s="343">
        <f t="shared" si="3977"/>
        <v>0</v>
      </c>
      <c r="ES183" s="343">
        <f t="shared" si="3977"/>
        <v>0</v>
      </c>
      <c r="ET183" s="343">
        <f t="shared" si="3977"/>
        <v>0</v>
      </c>
      <c r="EU183" s="343">
        <f t="shared" si="3977"/>
        <v>0</v>
      </c>
      <c r="EV183" s="343">
        <f t="shared" si="3977"/>
        <v>0</v>
      </c>
      <c r="EW183" s="343">
        <f t="shared" si="3977"/>
        <v>0</v>
      </c>
      <c r="EX183" s="343">
        <f t="shared" si="3977"/>
        <v>0</v>
      </c>
      <c r="EY183" s="343">
        <f t="shared" si="3977"/>
        <v>0</v>
      </c>
      <c r="EZ183" s="343">
        <f t="shared" si="3977"/>
        <v>0</v>
      </c>
      <c r="FA183" s="343">
        <f t="shared" si="3977"/>
        <v>0</v>
      </c>
      <c r="FB183" s="343">
        <f t="shared" si="3977"/>
        <v>0</v>
      </c>
      <c r="FC183" s="343">
        <f t="shared" si="3977"/>
        <v>0</v>
      </c>
      <c r="FD183" s="343">
        <f t="shared" si="3977"/>
        <v>0</v>
      </c>
      <c r="FE183" s="343">
        <f t="shared" ref="FE183:HP183" si="3978">-IF(OR(MONTH(FE$135)=3,MONTH(FE$135)=6,MONTH(FE$135)=9,MONTH(FE$135)=12),SUMIFS($AF$146:$IB$146,$AF$134:$IB$134,FE$134),0)</f>
        <v>0</v>
      </c>
      <c r="FF183" s="343">
        <f t="shared" si="3978"/>
        <v>0</v>
      </c>
      <c r="FG183" s="343">
        <f t="shared" si="3978"/>
        <v>0</v>
      </c>
      <c r="FH183" s="343">
        <f t="shared" si="3978"/>
        <v>0</v>
      </c>
      <c r="FI183" s="343">
        <f t="shared" si="3978"/>
        <v>0</v>
      </c>
      <c r="FJ183" s="343">
        <f t="shared" si="3978"/>
        <v>0</v>
      </c>
      <c r="FK183" s="343">
        <f t="shared" si="3978"/>
        <v>0</v>
      </c>
      <c r="FL183" s="343">
        <f t="shared" si="3978"/>
        <v>0</v>
      </c>
      <c r="FM183" s="343">
        <f t="shared" si="3978"/>
        <v>0</v>
      </c>
      <c r="FN183" s="343">
        <f t="shared" si="3978"/>
        <v>0</v>
      </c>
      <c r="FO183" s="343">
        <f t="shared" si="3978"/>
        <v>0</v>
      </c>
      <c r="FP183" s="343">
        <f t="shared" si="3978"/>
        <v>0</v>
      </c>
      <c r="FQ183" s="343">
        <f t="shared" si="3978"/>
        <v>0</v>
      </c>
      <c r="FR183" s="343">
        <f t="shared" si="3978"/>
        <v>0</v>
      </c>
      <c r="FS183" s="343">
        <f t="shared" si="3978"/>
        <v>0</v>
      </c>
      <c r="FT183" s="343">
        <f t="shared" si="3978"/>
        <v>0</v>
      </c>
      <c r="FU183" s="343">
        <f t="shared" si="3978"/>
        <v>0</v>
      </c>
      <c r="FV183" s="343">
        <f t="shared" si="3978"/>
        <v>0</v>
      </c>
      <c r="FW183" s="343">
        <f t="shared" si="3978"/>
        <v>0</v>
      </c>
      <c r="FX183" s="343">
        <f t="shared" si="3978"/>
        <v>0</v>
      </c>
      <c r="FY183" s="343">
        <f t="shared" si="3978"/>
        <v>0</v>
      </c>
      <c r="FZ183" s="343">
        <f t="shared" si="3978"/>
        <v>0</v>
      </c>
      <c r="GA183" s="343">
        <f t="shared" si="3978"/>
        <v>0</v>
      </c>
      <c r="GB183" s="343">
        <f t="shared" si="3978"/>
        <v>0</v>
      </c>
      <c r="GC183" s="343">
        <f t="shared" si="3978"/>
        <v>-31742.086659361266</v>
      </c>
      <c r="GD183" s="343">
        <f t="shared" si="3978"/>
        <v>0</v>
      </c>
      <c r="GE183" s="343">
        <f t="shared" si="3978"/>
        <v>0</v>
      </c>
      <c r="GF183" s="343">
        <f t="shared" si="3978"/>
        <v>-31742.086659361266</v>
      </c>
      <c r="GG183" s="343">
        <f t="shared" si="3978"/>
        <v>0</v>
      </c>
      <c r="GH183" s="343">
        <f t="shared" si="3978"/>
        <v>0</v>
      </c>
      <c r="GI183" s="343">
        <f t="shared" si="3978"/>
        <v>-31742.086659361266</v>
      </c>
      <c r="GJ183" s="343">
        <f t="shared" si="3978"/>
        <v>0</v>
      </c>
      <c r="GK183" s="343">
        <f t="shared" si="3978"/>
        <v>0</v>
      </c>
      <c r="GL183" s="343">
        <f t="shared" si="3978"/>
        <v>-31742.086659361266</v>
      </c>
      <c r="GM183" s="343">
        <f t="shared" si="3978"/>
        <v>0</v>
      </c>
      <c r="GN183" s="343">
        <f t="shared" si="3978"/>
        <v>0</v>
      </c>
      <c r="GO183" s="343">
        <f t="shared" si="3978"/>
        <v>-183788.85193611786</v>
      </c>
      <c r="GP183" s="343">
        <f t="shared" si="3978"/>
        <v>0</v>
      </c>
      <c r="GQ183" s="343">
        <f t="shared" si="3978"/>
        <v>0</v>
      </c>
      <c r="GR183" s="343">
        <f t="shared" si="3978"/>
        <v>-183788.85193611786</v>
      </c>
      <c r="GS183" s="343">
        <f t="shared" si="3978"/>
        <v>0</v>
      </c>
      <c r="GT183" s="343">
        <f t="shared" si="3978"/>
        <v>0</v>
      </c>
      <c r="GU183" s="343">
        <f t="shared" si="3978"/>
        <v>-183788.85193611786</v>
      </c>
      <c r="GV183" s="343">
        <f t="shared" si="3978"/>
        <v>0</v>
      </c>
      <c r="GW183" s="343">
        <f t="shared" si="3978"/>
        <v>0</v>
      </c>
      <c r="GX183" s="343">
        <f t="shared" si="3978"/>
        <v>-183788.85193611786</v>
      </c>
      <c r="GY183" s="343">
        <f t="shared" si="3978"/>
        <v>0</v>
      </c>
      <c r="GZ183" s="343">
        <f t="shared" si="3978"/>
        <v>0</v>
      </c>
      <c r="HA183" s="343">
        <f t="shared" si="3978"/>
        <v>-339021.68769235705</v>
      </c>
      <c r="HB183" s="343">
        <f t="shared" si="3978"/>
        <v>0</v>
      </c>
      <c r="HC183" s="343">
        <f t="shared" si="3978"/>
        <v>0</v>
      </c>
      <c r="HD183" s="343">
        <f t="shared" si="3978"/>
        <v>-339021.68769235705</v>
      </c>
      <c r="HE183" s="343">
        <f t="shared" si="3978"/>
        <v>0</v>
      </c>
      <c r="HF183" s="343">
        <f t="shared" si="3978"/>
        <v>0</v>
      </c>
      <c r="HG183" s="343">
        <f t="shared" si="3978"/>
        <v>-339021.68769235705</v>
      </c>
      <c r="HH183" s="343">
        <f t="shared" si="3978"/>
        <v>0</v>
      </c>
      <c r="HI183" s="343">
        <f t="shared" si="3978"/>
        <v>0</v>
      </c>
      <c r="HJ183" s="343">
        <f t="shared" si="3978"/>
        <v>-339021.68769235705</v>
      </c>
      <c r="HK183" s="343">
        <f t="shared" si="3978"/>
        <v>0</v>
      </c>
      <c r="HL183" s="343">
        <f t="shared" si="3978"/>
        <v>0</v>
      </c>
      <c r="HM183" s="343">
        <f t="shared" si="3978"/>
        <v>-497518.47700012231</v>
      </c>
      <c r="HN183" s="343">
        <f t="shared" si="3978"/>
        <v>0</v>
      </c>
      <c r="HO183" s="343">
        <f t="shared" si="3978"/>
        <v>0</v>
      </c>
      <c r="HP183" s="343">
        <f t="shared" si="3978"/>
        <v>-497518.47700012231</v>
      </c>
      <c r="HQ183" s="343">
        <f t="shared" ref="HQ183:HZ183" si="3979">-IF(OR(MONTH(HQ$135)=3,MONTH(HQ$135)=6,MONTH(HQ$135)=9,MONTH(HQ$135)=12),SUMIFS($AF$146:$IB$146,$AF$134:$IB$134,HQ$134),0)</f>
        <v>0</v>
      </c>
      <c r="HR183" s="343">
        <f t="shared" si="3979"/>
        <v>0</v>
      </c>
      <c r="HS183" s="343">
        <f t="shared" si="3979"/>
        <v>-497518.47700012231</v>
      </c>
      <c r="HT183" s="343">
        <f t="shared" si="3979"/>
        <v>0</v>
      </c>
      <c r="HU183" s="343">
        <f t="shared" si="3979"/>
        <v>0</v>
      </c>
      <c r="HV183" s="343">
        <f t="shared" si="3979"/>
        <v>-497518.47700012231</v>
      </c>
      <c r="HW183" s="343">
        <f t="shared" si="3979"/>
        <v>0</v>
      </c>
      <c r="HX183" s="343">
        <f t="shared" si="3979"/>
        <v>0</v>
      </c>
      <c r="HY183" s="343">
        <f t="shared" si="3979"/>
        <v>-659359.10121156089</v>
      </c>
      <c r="HZ183" s="343">
        <f t="shared" si="3979"/>
        <v>0</v>
      </c>
      <c r="IA183" s="1442">
        <f>-IF(OR(MONTH(IA$135)=3,MONTH(IA$135)=6,MONTH(IA$135)=9,MONTH(IA$135)=12),SUMIFS($AF$146:$IB$146,$AF$134:$IB$134,IA$134),0)-IA181-IA182</f>
        <v>-439572.73414104059</v>
      </c>
      <c r="IB183" s="1442">
        <f>-IF(OR(MONTH(IB$135)=3,MONTH(IB$135)=6,MONTH(IB$135)=9,MONTH(IB$135)=12),SUMIFS($AF$146:$IB$146,$AF$134:$IB$134,IB$134),0)-IA183</f>
        <v>0</v>
      </c>
      <c r="ID183" s="279" t="s">
        <v>332</v>
      </c>
      <c r="IE183" s="27"/>
      <c r="IF183" s="1116">
        <f t="shared" si="3964"/>
        <v>0</v>
      </c>
      <c r="IG183" s="1490">
        <f t="shared" si="3964"/>
        <v>0</v>
      </c>
      <c r="IH183" s="1116">
        <f t="shared" si="3964"/>
        <v>0</v>
      </c>
      <c r="II183" s="1116">
        <f t="shared" si="3964"/>
        <v>0</v>
      </c>
      <c r="IJ183" s="1116">
        <f t="shared" si="3964"/>
        <v>0</v>
      </c>
      <c r="IK183" s="1116">
        <f t="shared" si="3964"/>
        <v>0</v>
      </c>
      <c r="IL183" s="1116">
        <f t="shared" si="3964"/>
        <v>0</v>
      </c>
      <c r="IM183" s="1116">
        <f t="shared" si="3964"/>
        <v>0</v>
      </c>
      <c r="IN183" s="1116">
        <f t="shared" si="3964"/>
        <v>0</v>
      </c>
      <c r="IO183" s="1116">
        <f t="shared" si="3964"/>
        <v>0</v>
      </c>
      <c r="IP183" s="1116">
        <f t="shared" si="3964"/>
        <v>0</v>
      </c>
      <c r="IQ183" s="1116">
        <f t="shared" si="3964"/>
        <v>0</v>
      </c>
      <c r="IR183" s="1116">
        <f t="shared" si="3964"/>
        <v>0</v>
      </c>
      <c r="IS183" s="1116">
        <f t="shared" si="3964"/>
        <v>0</v>
      </c>
      <c r="IT183" s="1116">
        <f t="shared" si="3964"/>
        <v>-126968.34663744507</v>
      </c>
      <c r="IU183" s="1116">
        <f t="shared" si="3964"/>
        <v>-735155.40774447145</v>
      </c>
      <c r="IV183" s="1116">
        <f t="shared" si="3964"/>
        <v>-1356086.7507694282</v>
      </c>
      <c r="IW183" s="1116">
        <f t="shared" si="3964"/>
        <v>-1990073.9080004892</v>
      </c>
      <c r="IX183" s="1480">
        <f t="shared" si="3964"/>
        <v>-1098931.8353526015</v>
      </c>
      <c r="IY183" s="582"/>
    </row>
    <row r="184" spans="2:260" ht="14.25" thickBot="1" x14ac:dyDescent="0.35">
      <c r="C184" s="300" t="s">
        <v>333</v>
      </c>
      <c r="D184" s="301"/>
      <c r="E184" s="344"/>
      <c r="F184" s="344">
        <f>SUM(F181:F183)</f>
        <v>0</v>
      </c>
      <c r="G184" s="344">
        <f>SUM(G181:G183)</f>
        <v>0</v>
      </c>
      <c r="H184" s="344">
        <f t="shared" ref="H184:W184" si="3980">SUM(H181:H183)</f>
        <v>0</v>
      </c>
      <c r="I184" s="344">
        <f t="shared" si="3980"/>
        <v>0</v>
      </c>
      <c r="J184" s="344">
        <f t="shared" si="3980"/>
        <v>0</v>
      </c>
      <c r="K184" s="344">
        <f t="shared" si="3980"/>
        <v>0</v>
      </c>
      <c r="L184" s="344">
        <f t="shared" si="3980"/>
        <v>0</v>
      </c>
      <c r="M184" s="344">
        <f t="shared" si="3980"/>
        <v>0</v>
      </c>
      <c r="N184" s="344">
        <f t="shared" si="3980"/>
        <v>0</v>
      </c>
      <c r="O184" s="344">
        <f t="shared" si="3980"/>
        <v>0</v>
      </c>
      <c r="P184" s="344">
        <f t="shared" si="3980"/>
        <v>0</v>
      </c>
      <c r="Q184" s="344">
        <f t="shared" si="3980"/>
        <v>0</v>
      </c>
      <c r="R184" s="344">
        <f t="shared" si="3980"/>
        <v>0</v>
      </c>
      <c r="S184" s="344">
        <f t="shared" si="3980"/>
        <v>11091.078325276671</v>
      </c>
      <c r="T184" s="344">
        <f t="shared" si="3980"/>
        <v>64246.313537129201</v>
      </c>
      <c r="U184" s="344">
        <f t="shared" si="3980"/>
        <v>118562.6698520428</v>
      </c>
      <c r="V184" s="344">
        <f t="shared" si="3980"/>
        <v>174069.15413132124</v>
      </c>
      <c r="W184" s="404">
        <f t="shared" si="3980"/>
        <v>0</v>
      </c>
      <c r="Y184" s="671" t="s">
        <v>333</v>
      </c>
      <c r="Z184" s="672"/>
      <c r="AA184" s="1452"/>
      <c r="AB184" s="1452">
        <f>SUM(AB181:AB183)</f>
        <v>0</v>
      </c>
      <c r="AC184" s="1452">
        <f>SUM(AC181:AC183)</f>
        <v>0</v>
      </c>
      <c r="AD184" s="1452">
        <f t="shared" ref="AD184:AH184" si="3981">SUM(AD181:AD183)</f>
        <v>0</v>
      </c>
      <c r="AE184" s="1452">
        <f t="shared" si="3981"/>
        <v>0</v>
      </c>
      <c r="AF184" s="1452">
        <f t="shared" si="3981"/>
        <v>0</v>
      </c>
      <c r="AG184" s="1452">
        <f t="shared" si="3981"/>
        <v>0</v>
      </c>
      <c r="AH184" s="1452">
        <f t="shared" si="3981"/>
        <v>0</v>
      </c>
      <c r="AI184" s="1452">
        <f t="shared" ref="AI184" si="3982">SUM(AI181:AI183)</f>
        <v>0</v>
      </c>
      <c r="AJ184" s="1452">
        <f t="shared" ref="AJ184" si="3983">SUM(AJ181:AJ183)</f>
        <v>0</v>
      </c>
      <c r="AK184" s="1452">
        <f t="shared" ref="AK184" si="3984">SUM(AK181:AK183)</f>
        <v>0</v>
      </c>
      <c r="AL184" s="1452">
        <f t="shared" ref="AL184" si="3985">SUM(AL181:AL183)</f>
        <v>0</v>
      </c>
      <c r="AM184" s="1452">
        <f t="shared" ref="AM184" si="3986">SUM(AM181:AM183)</f>
        <v>0</v>
      </c>
      <c r="AN184" s="1452">
        <f t="shared" ref="AN184" si="3987">SUM(AN181:AN183)</f>
        <v>0</v>
      </c>
      <c r="AO184" s="1452">
        <f t="shared" ref="AO184" si="3988">SUM(AO181:AO183)</f>
        <v>0</v>
      </c>
      <c r="AP184" s="1452">
        <f t="shared" ref="AP184" si="3989">SUM(AP181:AP183)</f>
        <v>0</v>
      </c>
      <c r="AQ184" s="1452">
        <f t="shared" ref="AQ184" si="3990">SUM(AQ181:AQ183)</f>
        <v>0</v>
      </c>
      <c r="AR184" s="1452">
        <f t="shared" ref="AR184" si="3991">SUM(AR181:AR183)</f>
        <v>0</v>
      </c>
      <c r="AS184" s="1452">
        <f t="shared" ref="AS184" si="3992">SUM(AS181:AS183)</f>
        <v>0</v>
      </c>
      <c r="AT184" s="1452">
        <f t="shared" ref="AT184" si="3993">SUM(AT181:AT183)</f>
        <v>0</v>
      </c>
      <c r="AU184" s="1452">
        <f t="shared" ref="AU184" si="3994">SUM(AU181:AU183)</f>
        <v>0</v>
      </c>
      <c r="AV184" s="1452">
        <f t="shared" ref="AV184" si="3995">SUM(AV181:AV183)</f>
        <v>0</v>
      </c>
      <c r="AW184" s="1452">
        <f t="shared" ref="AW184" si="3996">SUM(AW181:AW183)</f>
        <v>0</v>
      </c>
      <c r="AX184" s="1452">
        <f t="shared" ref="AX184" si="3997">SUM(AX181:AX183)</f>
        <v>0</v>
      </c>
      <c r="AY184" s="1452">
        <f t="shared" ref="AY184" si="3998">SUM(AY181:AY183)</f>
        <v>0</v>
      </c>
      <c r="AZ184" s="1452">
        <f t="shared" ref="AZ184" si="3999">SUM(AZ181:AZ183)</f>
        <v>0</v>
      </c>
      <c r="BA184" s="1452">
        <f t="shared" ref="BA184" si="4000">SUM(BA181:BA183)</f>
        <v>0</v>
      </c>
      <c r="BB184" s="1452">
        <f t="shared" ref="BB184" si="4001">SUM(BB181:BB183)</f>
        <v>0</v>
      </c>
      <c r="BC184" s="1452">
        <f t="shared" ref="BC184" si="4002">SUM(BC181:BC183)</f>
        <v>0</v>
      </c>
      <c r="BD184" s="1452">
        <f t="shared" ref="BD184" si="4003">SUM(BD181:BD183)</f>
        <v>0</v>
      </c>
      <c r="BE184" s="1452">
        <f t="shared" ref="BE184" si="4004">SUM(BE181:BE183)</f>
        <v>0</v>
      </c>
      <c r="BF184" s="1452">
        <f t="shared" ref="BF184" si="4005">SUM(BF181:BF183)</f>
        <v>0</v>
      </c>
      <c r="BG184" s="1452">
        <f t="shared" ref="BG184" si="4006">SUM(BG181:BG183)</f>
        <v>0</v>
      </c>
      <c r="BH184" s="1452">
        <f t="shared" ref="BH184" si="4007">SUM(BH181:BH183)</f>
        <v>0</v>
      </c>
      <c r="BI184" s="1452">
        <f t="shared" ref="BI184" si="4008">SUM(BI181:BI183)</f>
        <v>0</v>
      </c>
      <c r="BJ184" s="1452">
        <f t="shared" ref="BJ184" si="4009">SUM(BJ181:BJ183)</f>
        <v>0</v>
      </c>
      <c r="BK184" s="1452">
        <f t="shared" ref="BK184" si="4010">SUM(BK181:BK183)</f>
        <v>0</v>
      </c>
      <c r="BL184" s="1452">
        <f t="shared" ref="BL184" si="4011">SUM(BL181:BL183)</f>
        <v>0</v>
      </c>
      <c r="BM184" s="1452">
        <f t="shared" ref="BM184" si="4012">SUM(BM181:BM183)</f>
        <v>0</v>
      </c>
      <c r="BN184" s="1452">
        <f t="shared" ref="BN184" si="4013">SUM(BN181:BN183)</f>
        <v>0</v>
      </c>
      <c r="BO184" s="1452">
        <f t="shared" ref="BO184" si="4014">SUM(BO181:BO183)</f>
        <v>0</v>
      </c>
      <c r="BP184" s="1452">
        <f t="shared" ref="BP184" si="4015">SUM(BP181:BP183)</f>
        <v>0</v>
      </c>
      <c r="BQ184" s="1452">
        <f t="shared" ref="BQ184" si="4016">SUM(BQ181:BQ183)</f>
        <v>0</v>
      </c>
      <c r="BR184" s="1452">
        <f t="shared" ref="BR184" si="4017">SUM(BR181:BR183)</f>
        <v>0</v>
      </c>
      <c r="BS184" s="1452">
        <f t="shared" ref="BS184" si="4018">SUM(BS181:BS183)</f>
        <v>0</v>
      </c>
      <c r="BT184" s="1452">
        <f t="shared" ref="BT184" si="4019">SUM(BT181:BT183)</f>
        <v>0</v>
      </c>
      <c r="BU184" s="1452">
        <f t="shared" ref="BU184" si="4020">SUM(BU181:BU183)</f>
        <v>0</v>
      </c>
      <c r="BV184" s="1452">
        <f t="shared" ref="BV184" si="4021">SUM(BV181:BV183)</f>
        <v>0</v>
      </c>
      <c r="BW184" s="1452">
        <f t="shared" ref="BW184" si="4022">SUM(BW181:BW183)</f>
        <v>0</v>
      </c>
      <c r="BX184" s="1452">
        <f t="shared" ref="BX184" si="4023">SUM(BX181:BX183)</f>
        <v>0</v>
      </c>
      <c r="BY184" s="1452">
        <f t="shared" ref="BY184" si="4024">SUM(BY181:BY183)</f>
        <v>0</v>
      </c>
      <c r="BZ184" s="1452">
        <f t="shared" ref="BZ184" si="4025">SUM(BZ181:BZ183)</f>
        <v>0</v>
      </c>
      <c r="CA184" s="1452">
        <f t="shared" ref="CA184" si="4026">SUM(CA181:CA183)</f>
        <v>0</v>
      </c>
      <c r="CB184" s="1452">
        <f t="shared" ref="CB184" si="4027">SUM(CB181:CB183)</f>
        <v>0</v>
      </c>
      <c r="CC184" s="1452">
        <f t="shared" ref="CC184" si="4028">SUM(CC181:CC183)</f>
        <v>0</v>
      </c>
      <c r="CD184" s="1452">
        <f t="shared" ref="CD184" si="4029">SUM(CD181:CD183)</f>
        <v>0</v>
      </c>
      <c r="CE184" s="1452">
        <f t="shared" ref="CE184" si="4030">SUM(CE181:CE183)</f>
        <v>0</v>
      </c>
      <c r="CF184" s="1452">
        <f t="shared" ref="CF184" si="4031">SUM(CF181:CF183)</f>
        <v>0</v>
      </c>
      <c r="CG184" s="1452">
        <f t="shared" ref="CG184" si="4032">SUM(CG181:CG183)</f>
        <v>0</v>
      </c>
      <c r="CH184" s="1452">
        <f t="shared" ref="CH184" si="4033">SUM(CH181:CH183)</f>
        <v>0</v>
      </c>
      <c r="CI184" s="1452">
        <f t="shared" ref="CI184" si="4034">SUM(CI181:CI183)</f>
        <v>0</v>
      </c>
      <c r="CJ184" s="1452">
        <f t="shared" ref="CJ184" si="4035">SUM(CJ181:CJ183)</f>
        <v>0</v>
      </c>
      <c r="CK184" s="1452">
        <f t="shared" ref="CK184" si="4036">SUM(CK181:CK183)</f>
        <v>0</v>
      </c>
      <c r="CL184" s="1452">
        <f t="shared" ref="CL184" si="4037">SUM(CL181:CL183)</f>
        <v>0</v>
      </c>
      <c r="CM184" s="1452">
        <f t="shared" ref="CM184" si="4038">SUM(CM181:CM183)</f>
        <v>0</v>
      </c>
      <c r="CN184" s="1452">
        <f t="shared" ref="CN184" si="4039">SUM(CN181:CN183)</f>
        <v>0</v>
      </c>
      <c r="CO184" s="1452">
        <f t="shared" ref="CO184" si="4040">SUM(CO181:CO183)</f>
        <v>0</v>
      </c>
      <c r="CP184" s="1452">
        <f t="shared" ref="CP184" si="4041">SUM(CP181:CP183)</f>
        <v>0</v>
      </c>
      <c r="CQ184" s="1452">
        <f t="shared" ref="CQ184" si="4042">SUM(CQ181:CQ183)</f>
        <v>0</v>
      </c>
      <c r="CR184" s="1452">
        <f t="shared" ref="CR184" si="4043">SUM(CR181:CR183)</f>
        <v>0</v>
      </c>
      <c r="CS184" s="1452">
        <f t="shared" ref="CS184" si="4044">SUM(CS181:CS183)</f>
        <v>0</v>
      </c>
      <c r="CT184" s="1452">
        <f t="shared" ref="CT184" si="4045">SUM(CT181:CT183)</f>
        <v>0</v>
      </c>
      <c r="CU184" s="1452">
        <f t="shared" ref="CU184" si="4046">SUM(CU181:CU183)</f>
        <v>0</v>
      </c>
      <c r="CV184" s="1452">
        <f t="shared" ref="CV184" si="4047">SUM(CV181:CV183)</f>
        <v>0</v>
      </c>
      <c r="CW184" s="1452">
        <f t="shared" ref="CW184" si="4048">SUM(CW181:CW183)</f>
        <v>0</v>
      </c>
      <c r="CX184" s="1452">
        <f t="shared" ref="CX184" si="4049">SUM(CX181:CX183)</f>
        <v>0</v>
      </c>
      <c r="CY184" s="1452">
        <f t="shared" ref="CY184" si="4050">SUM(CY181:CY183)</f>
        <v>0</v>
      </c>
      <c r="CZ184" s="1452">
        <f t="shared" ref="CZ184" si="4051">SUM(CZ181:CZ183)</f>
        <v>0</v>
      </c>
      <c r="DA184" s="1452">
        <f t="shared" ref="DA184" si="4052">SUM(DA181:DA183)</f>
        <v>0</v>
      </c>
      <c r="DB184" s="1452">
        <f t="shared" ref="DB184" si="4053">SUM(DB181:DB183)</f>
        <v>0</v>
      </c>
      <c r="DC184" s="1452">
        <f t="shared" ref="DC184" si="4054">SUM(DC181:DC183)</f>
        <v>0</v>
      </c>
      <c r="DD184" s="1452">
        <f t="shared" ref="DD184" si="4055">SUM(DD181:DD183)</f>
        <v>0</v>
      </c>
      <c r="DE184" s="1452">
        <f t="shared" ref="DE184" si="4056">SUM(DE181:DE183)</f>
        <v>0</v>
      </c>
      <c r="DF184" s="1452">
        <f t="shared" ref="DF184" si="4057">SUM(DF181:DF183)</f>
        <v>0</v>
      </c>
      <c r="DG184" s="1452">
        <f t="shared" ref="DG184" si="4058">SUM(DG181:DG183)</f>
        <v>0</v>
      </c>
      <c r="DH184" s="1452">
        <f t="shared" ref="DH184" si="4059">SUM(DH181:DH183)</f>
        <v>0</v>
      </c>
      <c r="DI184" s="1452">
        <f t="shared" ref="DI184" si="4060">SUM(DI181:DI183)</f>
        <v>0</v>
      </c>
      <c r="DJ184" s="1452">
        <f t="shared" ref="DJ184" si="4061">SUM(DJ181:DJ183)</f>
        <v>0</v>
      </c>
      <c r="DK184" s="1452">
        <f t="shared" ref="DK184" si="4062">SUM(DK181:DK183)</f>
        <v>0</v>
      </c>
      <c r="DL184" s="1452">
        <f t="shared" ref="DL184" si="4063">SUM(DL181:DL183)</f>
        <v>0</v>
      </c>
      <c r="DM184" s="1452">
        <f t="shared" ref="DM184" si="4064">SUM(DM181:DM183)</f>
        <v>0</v>
      </c>
      <c r="DN184" s="1452">
        <f t="shared" ref="DN184" si="4065">SUM(DN181:DN183)</f>
        <v>0</v>
      </c>
      <c r="DO184" s="1452">
        <f t="shared" ref="DO184" si="4066">SUM(DO181:DO183)</f>
        <v>0</v>
      </c>
      <c r="DP184" s="1452">
        <f t="shared" ref="DP184" si="4067">SUM(DP181:DP183)</f>
        <v>0</v>
      </c>
      <c r="DQ184" s="1452">
        <f t="shared" ref="DQ184" si="4068">SUM(DQ181:DQ183)</f>
        <v>0</v>
      </c>
      <c r="DR184" s="1452">
        <f t="shared" ref="DR184" si="4069">SUM(DR181:DR183)</f>
        <v>0</v>
      </c>
      <c r="DS184" s="1452">
        <f t="shared" ref="DS184" si="4070">SUM(DS181:DS183)</f>
        <v>0</v>
      </c>
      <c r="DT184" s="1452">
        <f t="shared" ref="DT184" si="4071">SUM(DT181:DT183)</f>
        <v>0</v>
      </c>
      <c r="DU184" s="1452">
        <f t="shared" ref="DU184" si="4072">SUM(DU181:DU183)</f>
        <v>0</v>
      </c>
      <c r="DV184" s="1452">
        <f t="shared" ref="DV184" si="4073">SUM(DV181:DV183)</f>
        <v>0</v>
      </c>
      <c r="DW184" s="1452">
        <f t="shared" ref="DW184" si="4074">SUM(DW181:DW183)</f>
        <v>0</v>
      </c>
      <c r="DX184" s="1452">
        <f t="shared" ref="DX184" si="4075">SUM(DX181:DX183)</f>
        <v>0</v>
      </c>
      <c r="DY184" s="1452">
        <f t="shared" ref="DY184" si="4076">SUM(DY181:DY183)</f>
        <v>0</v>
      </c>
      <c r="DZ184" s="1452">
        <f t="shared" ref="DZ184" si="4077">SUM(DZ181:DZ183)</f>
        <v>0</v>
      </c>
      <c r="EA184" s="1452">
        <f t="shared" ref="EA184" si="4078">SUM(EA181:EA183)</f>
        <v>0</v>
      </c>
      <c r="EB184" s="1452">
        <f t="shared" ref="EB184" si="4079">SUM(EB181:EB183)</f>
        <v>0</v>
      </c>
      <c r="EC184" s="1452">
        <f t="shared" ref="EC184" si="4080">SUM(EC181:EC183)</f>
        <v>0</v>
      </c>
      <c r="ED184" s="1452">
        <f t="shared" ref="ED184" si="4081">SUM(ED181:ED183)</f>
        <v>0</v>
      </c>
      <c r="EE184" s="1452">
        <f t="shared" ref="EE184" si="4082">SUM(EE181:EE183)</f>
        <v>0</v>
      </c>
      <c r="EF184" s="1452">
        <f t="shared" ref="EF184" si="4083">SUM(EF181:EF183)</f>
        <v>0</v>
      </c>
      <c r="EG184" s="1452">
        <f t="shared" ref="EG184" si="4084">SUM(EG181:EG183)</f>
        <v>0</v>
      </c>
      <c r="EH184" s="1452">
        <f t="shared" ref="EH184" si="4085">SUM(EH181:EH183)</f>
        <v>0</v>
      </c>
      <c r="EI184" s="1452">
        <f t="shared" ref="EI184" si="4086">SUM(EI181:EI183)</f>
        <v>0</v>
      </c>
      <c r="EJ184" s="1452">
        <f t="shared" ref="EJ184" si="4087">SUM(EJ181:EJ183)</f>
        <v>0</v>
      </c>
      <c r="EK184" s="1452">
        <f t="shared" ref="EK184" si="4088">SUM(EK181:EK183)</f>
        <v>0</v>
      </c>
      <c r="EL184" s="1452">
        <f t="shared" ref="EL184" si="4089">SUM(EL181:EL183)</f>
        <v>0</v>
      </c>
      <c r="EM184" s="1452">
        <f t="shared" ref="EM184" si="4090">SUM(EM181:EM183)</f>
        <v>0</v>
      </c>
      <c r="EN184" s="1452">
        <f t="shared" ref="EN184" si="4091">SUM(EN181:EN183)</f>
        <v>0</v>
      </c>
      <c r="EO184" s="1452">
        <f t="shared" ref="EO184" si="4092">SUM(EO181:EO183)</f>
        <v>0</v>
      </c>
      <c r="EP184" s="1452">
        <f t="shared" ref="EP184" si="4093">SUM(EP181:EP183)</f>
        <v>0</v>
      </c>
      <c r="EQ184" s="1452">
        <f t="shared" ref="EQ184" si="4094">SUM(EQ181:EQ183)</f>
        <v>0</v>
      </c>
      <c r="ER184" s="1452">
        <f t="shared" ref="ER184" si="4095">SUM(ER181:ER183)</f>
        <v>0</v>
      </c>
      <c r="ES184" s="1452">
        <f t="shared" ref="ES184" si="4096">SUM(ES181:ES183)</f>
        <v>0</v>
      </c>
      <c r="ET184" s="1452">
        <f t="shared" ref="ET184" si="4097">SUM(ET181:ET183)</f>
        <v>0</v>
      </c>
      <c r="EU184" s="1452">
        <f t="shared" ref="EU184" si="4098">SUM(EU181:EU183)</f>
        <v>0</v>
      </c>
      <c r="EV184" s="1452">
        <f t="shared" ref="EV184" si="4099">SUM(EV181:EV183)</f>
        <v>0</v>
      </c>
      <c r="EW184" s="1452">
        <f t="shared" ref="EW184" si="4100">SUM(EW181:EW183)</f>
        <v>0</v>
      </c>
      <c r="EX184" s="1452">
        <f t="shared" ref="EX184" si="4101">SUM(EX181:EX183)</f>
        <v>0</v>
      </c>
      <c r="EY184" s="1452">
        <f t="shared" ref="EY184" si="4102">SUM(EY181:EY183)</f>
        <v>0</v>
      </c>
      <c r="EZ184" s="1452">
        <f t="shared" ref="EZ184" si="4103">SUM(EZ181:EZ183)</f>
        <v>0</v>
      </c>
      <c r="FA184" s="1452">
        <f t="shared" ref="FA184" si="4104">SUM(FA181:FA183)</f>
        <v>0</v>
      </c>
      <c r="FB184" s="1452">
        <f t="shared" ref="FB184" si="4105">SUM(FB181:FB183)</f>
        <v>0</v>
      </c>
      <c r="FC184" s="1452">
        <f t="shared" ref="FC184" si="4106">SUM(FC181:FC183)</f>
        <v>0</v>
      </c>
      <c r="FD184" s="1452">
        <f t="shared" ref="FD184" si="4107">SUM(FD181:FD183)</f>
        <v>0</v>
      </c>
      <c r="FE184" s="1452">
        <f t="shared" ref="FE184" si="4108">SUM(FE181:FE183)</f>
        <v>0</v>
      </c>
      <c r="FF184" s="1452">
        <f t="shared" ref="FF184" si="4109">SUM(FF181:FF183)</f>
        <v>0</v>
      </c>
      <c r="FG184" s="1452">
        <f t="shared" ref="FG184" si="4110">SUM(FG181:FG183)</f>
        <v>0</v>
      </c>
      <c r="FH184" s="1452">
        <f t="shared" ref="FH184" si="4111">SUM(FH181:FH183)</f>
        <v>0</v>
      </c>
      <c r="FI184" s="1452">
        <f t="shared" ref="FI184" si="4112">SUM(FI181:FI183)</f>
        <v>0</v>
      </c>
      <c r="FJ184" s="1452">
        <f t="shared" ref="FJ184" si="4113">SUM(FJ181:FJ183)</f>
        <v>0</v>
      </c>
      <c r="FK184" s="1452">
        <f t="shared" ref="FK184" si="4114">SUM(FK181:FK183)</f>
        <v>0</v>
      </c>
      <c r="FL184" s="1452">
        <f t="shared" ref="FL184" si="4115">SUM(FL181:FL183)</f>
        <v>0</v>
      </c>
      <c r="FM184" s="1452">
        <f t="shared" ref="FM184" si="4116">SUM(FM181:FM183)</f>
        <v>0</v>
      </c>
      <c r="FN184" s="1452">
        <f t="shared" ref="FN184" si="4117">SUM(FN181:FN183)</f>
        <v>0</v>
      </c>
      <c r="FO184" s="1452">
        <f t="shared" ref="FO184" si="4118">SUM(FO181:FO183)</f>
        <v>0</v>
      </c>
      <c r="FP184" s="1452">
        <f t="shared" ref="FP184" si="4119">SUM(FP181:FP183)</f>
        <v>0</v>
      </c>
      <c r="FQ184" s="1452">
        <f t="shared" ref="FQ184" si="4120">SUM(FQ181:FQ183)</f>
        <v>0</v>
      </c>
      <c r="FR184" s="1452">
        <f t="shared" ref="FR184" si="4121">SUM(FR181:FR183)</f>
        <v>0</v>
      </c>
      <c r="FS184" s="1452">
        <f t="shared" ref="FS184" si="4122">SUM(FS181:FS183)</f>
        <v>0</v>
      </c>
      <c r="FT184" s="1452">
        <f t="shared" ref="FT184" si="4123">SUM(FT181:FT183)</f>
        <v>0</v>
      </c>
      <c r="FU184" s="1452">
        <f t="shared" ref="FU184" si="4124">SUM(FU181:FU183)</f>
        <v>0</v>
      </c>
      <c r="FV184" s="1452">
        <f t="shared" ref="FV184" si="4125">SUM(FV181:FV183)</f>
        <v>0</v>
      </c>
      <c r="FW184" s="1452">
        <f t="shared" ref="FW184" si="4126">SUM(FW181:FW183)</f>
        <v>0</v>
      </c>
      <c r="FX184" s="1452">
        <f t="shared" ref="FX184" si="4127">SUM(FX181:FX183)</f>
        <v>0</v>
      </c>
      <c r="FY184" s="1452">
        <f t="shared" ref="FY184" si="4128">SUM(FY181:FY183)</f>
        <v>0</v>
      </c>
      <c r="FZ184" s="1452">
        <f t="shared" ref="FZ184" si="4129">SUM(FZ181:FZ183)</f>
        <v>0</v>
      </c>
      <c r="GA184" s="1452">
        <f t="shared" ref="GA184" si="4130">SUM(GA181:GA183)</f>
        <v>10580.695553120422</v>
      </c>
      <c r="GB184" s="1452">
        <f t="shared" ref="GB184" si="4131">SUM(GB181:GB183)</f>
        <v>21161.391106240844</v>
      </c>
      <c r="GC184" s="1452">
        <f t="shared" ref="GC184" si="4132">SUM(GC181:GC183)</f>
        <v>0</v>
      </c>
      <c r="GD184" s="1452">
        <f t="shared" ref="GD184" si="4133">SUM(GD181:GD183)</f>
        <v>10580.695553120422</v>
      </c>
      <c r="GE184" s="1452">
        <f t="shared" ref="GE184" si="4134">SUM(GE181:GE183)</f>
        <v>21161.391106240844</v>
      </c>
      <c r="GF184" s="1452">
        <f t="shared" ref="GF184" si="4135">SUM(GF181:GF183)</f>
        <v>0</v>
      </c>
      <c r="GG184" s="1452">
        <f t="shared" ref="GG184" si="4136">SUM(GG181:GG183)</f>
        <v>10580.695553120422</v>
      </c>
      <c r="GH184" s="1452">
        <f t="shared" ref="GH184" si="4137">SUM(GH181:GH183)</f>
        <v>21161.391106240844</v>
      </c>
      <c r="GI184" s="1452">
        <f t="shared" ref="GI184" si="4138">SUM(GI181:GI183)</f>
        <v>0</v>
      </c>
      <c r="GJ184" s="1452">
        <f t="shared" ref="GJ184" si="4139">SUM(GJ181:GJ183)</f>
        <v>10580.695553120422</v>
      </c>
      <c r="GK184" s="1452">
        <f t="shared" ref="GK184" si="4140">SUM(GK181:GK183)</f>
        <v>21161.391106240844</v>
      </c>
      <c r="GL184" s="1452">
        <f t="shared" ref="GL184" si="4141">SUM(GL181:GL183)</f>
        <v>0</v>
      </c>
      <c r="GM184" s="1452">
        <f t="shared" ref="GM184" si="4142">SUM(GM181:GM183)</f>
        <v>61262.950645372621</v>
      </c>
      <c r="GN184" s="1452">
        <f t="shared" ref="GN184" si="4143">SUM(GN181:GN183)</f>
        <v>122525.90129074524</v>
      </c>
      <c r="GO184" s="1452">
        <f t="shared" ref="GO184" si="4144">SUM(GO181:GO183)</f>
        <v>0</v>
      </c>
      <c r="GP184" s="1452">
        <f t="shared" ref="GP184" si="4145">SUM(GP181:GP183)</f>
        <v>61262.950645372621</v>
      </c>
      <c r="GQ184" s="1452">
        <f t="shared" ref="GQ184" si="4146">SUM(GQ181:GQ183)</f>
        <v>122525.90129074524</v>
      </c>
      <c r="GR184" s="1452">
        <f t="shared" ref="GR184" si="4147">SUM(GR181:GR183)</f>
        <v>0</v>
      </c>
      <c r="GS184" s="1452">
        <f t="shared" ref="GS184" si="4148">SUM(GS181:GS183)</f>
        <v>61262.950645372621</v>
      </c>
      <c r="GT184" s="1452">
        <f t="shared" ref="GT184" si="4149">SUM(GT181:GT183)</f>
        <v>122525.90129074524</v>
      </c>
      <c r="GU184" s="1452">
        <f t="shared" ref="GU184" si="4150">SUM(GU181:GU183)</f>
        <v>0</v>
      </c>
      <c r="GV184" s="1452">
        <f t="shared" ref="GV184" si="4151">SUM(GV181:GV183)</f>
        <v>61262.950645372621</v>
      </c>
      <c r="GW184" s="1452">
        <f t="shared" ref="GW184" si="4152">SUM(GW181:GW183)</f>
        <v>122525.90129074524</v>
      </c>
      <c r="GX184" s="1452">
        <f t="shared" ref="GX184" si="4153">SUM(GX181:GX183)</f>
        <v>0</v>
      </c>
      <c r="GY184" s="1452">
        <f t="shared" ref="GY184" si="4154">SUM(GY181:GY183)</f>
        <v>113007.22923078568</v>
      </c>
      <c r="GZ184" s="1452">
        <f t="shared" ref="GZ184" si="4155">SUM(GZ181:GZ183)</f>
        <v>226014.45846157137</v>
      </c>
      <c r="HA184" s="1452">
        <f t="shared" ref="HA184" si="4156">SUM(HA181:HA183)</f>
        <v>0</v>
      </c>
      <c r="HB184" s="1452">
        <f t="shared" ref="HB184" si="4157">SUM(HB181:HB183)</f>
        <v>113007.22923078568</v>
      </c>
      <c r="HC184" s="1452">
        <f t="shared" ref="HC184" si="4158">SUM(HC181:HC183)</f>
        <v>226014.45846157137</v>
      </c>
      <c r="HD184" s="1452">
        <f t="shared" ref="HD184" si="4159">SUM(HD181:HD183)</f>
        <v>0</v>
      </c>
      <c r="HE184" s="1452">
        <f t="shared" ref="HE184" si="4160">SUM(HE181:HE183)</f>
        <v>113007.22923078568</v>
      </c>
      <c r="HF184" s="1452">
        <f t="shared" ref="HF184" si="4161">SUM(HF181:HF183)</f>
        <v>226014.45846157137</v>
      </c>
      <c r="HG184" s="1452">
        <f t="shared" ref="HG184" si="4162">SUM(HG181:HG183)</f>
        <v>0</v>
      </c>
      <c r="HH184" s="1452">
        <f t="shared" ref="HH184" si="4163">SUM(HH181:HH183)</f>
        <v>113007.22923078568</v>
      </c>
      <c r="HI184" s="1452">
        <f t="shared" ref="HI184" si="4164">SUM(HI181:HI183)</f>
        <v>226014.45846157137</v>
      </c>
      <c r="HJ184" s="1452">
        <f t="shared" ref="HJ184" si="4165">SUM(HJ181:HJ183)</f>
        <v>0</v>
      </c>
      <c r="HK184" s="1452">
        <f t="shared" ref="HK184" si="4166">SUM(HK181:HK183)</f>
        <v>165839.4923333741</v>
      </c>
      <c r="HL184" s="1452">
        <f t="shared" ref="HL184" si="4167">SUM(HL181:HL183)</f>
        <v>331678.98466674821</v>
      </c>
      <c r="HM184" s="1452">
        <f t="shared" ref="HM184" si="4168">SUM(HM181:HM183)</f>
        <v>0</v>
      </c>
      <c r="HN184" s="1452">
        <f t="shared" ref="HN184" si="4169">SUM(HN181:HN183)</f>
        <v>165839.4923333741</v>
      </c>
      <c r="HO184" s="1452">
        <f t="shared" ref="HO184" si="4170">SUM(HO181:HO183)</f>
        <v>331678.98466674821</v>
      </c>
      <c r="HP184" s="1452">
        <f t="shared" ref="HP184" si="4171">SUM(HP181:HP183)</f>
        <v>0</v>
      </c>
      <c r="HQ184" s="1452">
        <f t="shared" ref="HQ184" si="4172">SUM(HQ181:HQ183)</f>
        <v>165839.4923333741</v>
      </c>
      <c r="HR184" s="1452">
        <f t="shared" ref="HR184" si="4173">SUM(HR181:HR183)</f>
        <v>331678.98466674821</v>
      </c>
      <c r="HS184" s="1452">
        <f t="shared" ref="HS184" si="4174">SUM(HS181:HS183)</f>
        <v>0</v>
      </c>
      <c r="HT184" s="1452">
        <f t="shared" ref="HT184" si="4175">SUM(HT181:HT183)</f>
        <v>165839.4923333741</v>
      </c>
      <c r="HU184" s="1452">
        <f t="shared" ref="HU184" si="4176">SUM(HU181:HU183)</f>
        <v>331678.98466674821</v>
      </c>
      <c r="HV184" s="1452">
        <f t="shared" ref="HV184" si="4177">SUM(HV181:HV183)</f>
        <v>0</v>
      </c>
      <c r="HW184" s="1452">
        <f t="shared" ref="HW184" si="4178">SUM(HW181:HW183)</f>
        <v>219786.3670705203</v>
      </c>
      <c r="HX184" s="1452">
        <f t="shared" ref="HX184" si="4179">SUM(HX181:HX183)</f>
        <v>439572.73414104059</v>
      </c>
      <c r="HY184" s="1452">
        <f t="shared" ref="HY184" si="4180">SUM(HY181:HY183)</f>
        <v>0</v>
      </c>
      <c r="HZ184" s="1452">
        <f t="shared" ref="HZ184" si="4181">SUM(HZ181:HZ183)</f>
        <v>219786.3670705203</v>
      </c>
      <c r="IA184" s="1452">
        <f t="shared" ref="IA184" si="4182">SUM(IA181:IA183)</f>
        <v>0</v>
      </c>
      <c r="IB184" s="1452">
        <f t="shared" ref="IB184" si="4183">SUM(IB181:IB183)</f>
        <v>0</v>
      </c>
      <c r="ID184" s="300" t="s">
        <v>333</v>
      </c>
      <c r="IE184" s="301"/>
      <c r="IF184" s="344">
        <f t="shared" si="3964"/>
        <v>0</v>
      </c>
      <c r="IG184" s="1452">
        <f>SUM(IG181:IG183)</f>
        <v>0</v>
      </c>
      <c r="IH184" s="1452">
        <f t="shared" ref="IH184" si="4184">SUM(IH181:IH183)</f>
        <v>0</v>
      </c>
      <c r="II184" s="1452">
        <f t="shared" ref="II184" si="4185">SUM(II181:II183)</f>
        <v>0</v>
      </c>
      <c r="IJ184" s="1452">
        <f t="shared" ref="IJ184" si="4186">SUM(IJ181:IJ183)</f>
        <v>0</v>
      </c>
      <c r="IK184" s="1452">
        <f t="shared" ref="IK184" si="4187">SUM(IK181:IK183)</f>
        <v>0</v>
      </c>
      <c r="IL184" s="1452">
        <f t="shared" ref="IL184" si="4188">SUM(IL181:IL183)</f>
        <v>0</v>
      </c>
      <c r="IM184" s="1452">
        <f t="shared" ref="IM184" si="4189">SUM(IM181:IM183)</f>
        <v>0</v>
      </c>
      <c r="IN184" s="1452">
        <f t="shared" ref="IN184" si="4190">SUM(IN181:IN183)</f>
        <v>0</v>
      </c>
      <c r="IO184" s="1452">
        <f t="shared" ref="IO184" si="4191">SUM(IO181:IO183)</f>
        <v>0</v>
      </c>
      <c r="IP184" s="1452">
        <f t="shared" ref="IP184" si="4192">SUM(IP181:IP183)</f>
        <v>0</v>
      </c>
      <c r="IQ184" s="1452">
        <f t="shared" ref="IQ184" si="4193">SUM(IQ181:IQ183)</f>
        <v>0</v>
      </c>
      <c r="IR184" s="1452">
        <f t="shared" ref="IR184" si="4194">SUM(IR181:IR183)</f>
        <v>0</v>
      </c>
      <c r="IS184" s="1452">
        <f t="shared" ref="IS184" si="4195">SUM(IS181:IS183)</f>
        <v>0</v>
      </c>
      <c r="IT184" s="1452">
        <f t="shared" ref="IT184" si="4196">SUM(IT181:IT183)</f>
        <v>0</v>
      </c>
      <c r="IU184" s="1452">
        <f t="shared" ref="IU184" si="4197">SUM(IU181:IU183)</f>
        <v>0</v>
      </c>
      <c r="IV184" s="1452">
        <f t="shared" ref="IV184" si="4198">SUM(IV181:IV183)</f>
        <v>0</v>
      </c>
      <c r="IW184" s="1452">
        <f t="shared" ref="IW184" si="4199">SUM(IW181:IW183)</f>
        <v>0</v>
      </c>
      <c r="IX184" s="1486">
        <f t="shared" ref="IX184" si="4200">SUM(IX181:IX183)</f>
        <v>0</v>
      </c>
    </row>
    <row r="186" spans="2:260" x14ac:dyDescent="0.3">
      <c r="IG186" s="582"/>
      <c r="IH186" s="1487"/>
      <c r="II186" s="1487"/>
      <c r="IJ186" s="1487"/>
      <c r="IK186" s="1487"/>
      <c r="IL186" s="1487"/>
      <c r="IM186" s="1487"/>
      <c r="IN186" s="1487"/>
      <c r="IO186" s="1487"/>
      <c r="IP186" s="1487"/>
      <c r="IQ186" s="1487"/>
      <c r="IR186" s="1487"/>
      <c r="IS186" s="1487"/>
      <c r="IT186" s="1487"/>
      <c r="IU186" s="1487"/>
      <c r="IV186" s="1487"/>
      <c r="IW186" s="1487"/>
      <c r="IX186" s="1487"/>
      <c r="IY186" s="582"/>
    </row>
    <row r="187" spans="2:260" x14ac:dyDescent="0.3">
      <c r="IG187" s="255"/>
      <c r="IH187" s="255"/>
      <c r="II187" s="255"/>
      <c r="IJ187" s="255"/>
      <c r="IK187" s="255"/>
      <c r="IL187" s="255"/>
      <c r="IM187" s="255"/>
      <c r="IN187" s="255"/>
      <c r="IO187" s="255"/>
      <c r="IP187" s="255"/>
      <c r="IQ187" s="255"/>
      <c r="IR187" s="255"/>
      <c r="IS187" s="255"/>
      <c r="IT187" s="255"/>
      <c r="IU187" s="255"/>
      <c r="IV187" s="255"/>
      <c r="IW187" s="255"/>
      <c r="IX187" s="255"/>
      <c r="IY187" s="582"/>
    </row>
    <row r="188" spans="2:260" x14ac:dyDescent="0.3">
      <c r="IG188" s="582"/>
      <c r="IH188" s="582"/>
      <c r="II188" s="582"/>
      <c r="IJ188" s="582"/>
      <c r="IK188" s="582"/>
      <c r="IL188" s="582"/>
      <c r="IM188" s="582"/>
      <c r="IN188" s="582"/>
      <c r="IO188" s="582"/>
      <c r="IP188" s="582"/>
      <c r="IQ188" s="582"/>
      <c r="IR188" s="582"/>
      <c r="IS188" s="582"/>
      <c r="IT188" s="582"/>
      <c r="IU188" s="582"/>
      <c r="IV188" s="582"/>
      <c r="IW188" s="582"/>
      <c r="IX188" s="582"/>
      <c r="IY188" s="582"/>
    </row>
    <row r="189" spans="2:260" x14ac:dyDescent="0.3">
      <c r="IG189" s="582"/>
    </row>
    <row r="192" spans="2:260" x14ac:dyDescent="0.3">
      <c r="IG192" s="582"/>
      <c r="IH192" s="582"/>
      <c r="II192" s="582"/>
      <c r="IJ192" s="582"/>
      <c r="IK192" s="582"/>
      <c r="IL192" s="582"/>
      <c r="IM192" s="582"/>
      <c r="IN192" s="582"/>
      <c r="IO192" s="582"/>
      <c r="IP192" s="582"/>
      <c r="IQ192" s="582"/>
      <c r="IR192" s="582"/>
      <c r="IS192" s="582"/>
      <c r="IT192" s="582"/>
      <c r="IU192" s="582"/>
      <c r="IV192" s="582"/>
      <c r="IW192" s="582"/>
      <c r="IX192" s="582"/>
      <c r="IY192" s="597"/>
      <c r="IZ192" s="582"/>
    </row>
    <row r="193" spans="236:259" x14ac:dyDescent="0.3">
      <c r="IG193" s="582"/>
      <c r="IH193" s="582"/>
      <c r="II193" s="582"/>
      <c r="IJ193" s="582"/>
      <c r="IK193" s="582"/>
      <c r="IL193" s="582"/>
      <c r="IM193" s="582"/>
      <c r="IN193" s="582"/>
      <c r="IO193" s="582"/>
      <c r="IP193" s="582"/>
      <c r="IQ193" s="582"/>
      <c r="IR193" s="582"/>
      <c r="IS193" s="582"/>
      <c r="IT193" s="582"/>
      <c r="IU193" s="582"/>
      <c r="IV193" s="582"/>
      <c r="IW193" s="582"/>
      <c r="IX193" s="582"/>
      <c r="IY193" s="597"/>
    </row>
    <row r="199" spans="236:259" x14ac:dyDescent="0.3">
      <c r="IB199" s="582"/>
    </row>
    <row r="200" spans="236:259" x14ac:dyDescent="0.3">
      <c r="IB200" s="582"/>
    </row>
    <row r="201" spans="236:259" x14ac:dyDescent="0.3">
      <c r="IB201" s="597"/>
      <c r="IC201" s="582"/>
    </row>
    <row r="202" spans="236:259" x14ac:dyDescent="0.3">
      <c r="IB202" s="582"/>
    </row>
    <row r="203" spans="236:259" x14ac:dyDescent="0.3">
      <c r="IB203" s="582"/>
    </row>
    <row r="204" spans="236:259" x14ac:dyDescent="0.3">
      <c r="IB204" s="582"/>
    </row>
    <row r="205" spans="236:259" x14ac:dyDescent="0.3">
      <c r="IB205" s="582"/>
    </row>
    <row r="206" spans="236:259" x14ac:dyDescent="0.3">
      <c r="IB206" s="582"/>
    </row>
    <row r="207" spans="236:259" x14ac:dyDescent="0.3">
      <c r="IB207" s="582"/>
    </row>
    <row r="208" spans="236:259" x14ac:dyDescent="0.3">
      <c r="IB208" s="582"/>
    </row>
    <row r="209" spans="236:237" x14ac:dyDescent="0.3">
      <c r="IB209" s="597"/>
      <c r="IC209" s="582"/>
    </row>
    <row r="210" spans="236:237" x14ac:dyDescent="0.3">
      <c r="IB210" s="582"/>
    </row>
  </sheetData>
  <mergeCells count="7">
    <mergeCell ref="C56:D56"/>
    <mergeCell ref="C105:D105"/>
    <mergeCell ref="C135:D135"/>
    <mergeCell ref="C88:D89"/>
    <mergeCell ref="ID56:IE56"/>
    <mergeCell ref="ID105:IE105"/>
    <mergeCell ref="ID135:IE135"/>
  </mergeCells>
  <phoneticPr fontId="2" type="noConversion"/>
  <pageMargins left="0.7" right="0.7" top="0.75" bottom="0.75" header="0.3" footer="0.3"/>
  <pageSetup scale="31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FFC000"/>
  </sheetPr>
  <dimension ref="B2:IA134"/>
  <sheetViews>
    <sheetView zoomScale="70" zoomScaleNormal="70" workbookViewId="0">
      <selection activeCell="F73" sqref="F73"/>
    </sheetView>
  </sheetViews>
  <sheetFormatPr defaultColWidth="9" defaultRowHeight="13.5" outlineLevelRow="1" x14ac:dyDescent="0.3"/>
  <cols>
    <col min="1" max="1" width="1.875" style="26" customWidth="1"/>
    <col min="2" max="2" width="3.25" style="26" customWidth="1"/>
    <col min="3" max="3" width="12.875" style="26" customWidth="1"/>
    <col min="4" max="4" width="15.375" style="26" customWidth="1"/>
    <col min="5" max="5" width="12.5" style="26" customWidth="1"/>
    <col min="6" max="10" width="11.5" style="26" customWidth="1"/>
    <col min="11" max="22" width="12.125" style="26" customWidth="1"/>
    <col min="23" max="23" width="11.5" style="26" customWidth="1"/>
    <col min="24" max="24" width="3.25" style="26" customWidth="1"/>
    <col min="25" max="25" width="15.25" style="26" customWidth="1"/>
    <col min="26" max="26" width="11" style="26" customWidth="1"/>
    <col min="27" max="27" width="9.875" style="26" bestFit="1" customWidth="1"/>
    <col min="28" max="30" width="9.5" style="26" bestFit="1" customWidth="1"/>
    <col min="31" max="49" width="9.75" style="26" customWidth="1"/>
    <col min="50" max="235" width="9.5" style="26" bestFit="1" customWidth="1"/>
    <col min="236" max="16384" width="9" style="26"/>
  </cols>
  <sheetData>
    <row r="2" spans="2:25" s="77" customFormat="1" ht="38.25" x14ac:dyDescent="0.3">
      <c r="B2" s="24" t="s">
        <v>45</v>
      </c>
      <c r="Y2" s="24" t="s">
        <v>45</v>
      </c>
    </row>
    <row r="3" spans="2:25" s="78" customFormat="1" ht="5.25" customHeight="1" x14ac:dyDescent="0.3"/>
    <row r="5" spans="2:25" x14ac:dyDescent="0.3">
      <c r="B5" s="42" t="s">
        <v>54</v>
      </c>
      <c r="C5" s="41" t="s">
        <v>46</v>
      </c>
      <c r="F5" s="582"/>
      <c r="G5" s="582"/>
      <c r="H5" s="582"/>
      <c r="I5" s="582"/>
      <c r="J5" s="582"/>
      <c r="K5" s="582"/>
      <c r="L5" s="582"/>
      <c r="M5" s="582"/>
      <c r="N5" s="582"/>
      <c r="O5" s="582"/>
      <c r="P5" s="582"/>
      <c r="Q5" s="582"/>
      <c r="R5" s="582"/>
      <c r="S5" s="582"/>
      <c r="T5" s="582"/>
      <c r="U5" s="582"/>
      <c r="V5" s="582"/>
    </row>
    <row r="6" spans="2:25" hidden="1" outlineLevel="1" x14ac:dyDescent="0.3">
      <c r="C6" s="2130" t="s">
        <v>47</v>
      </c>
      <c r="D6" s="2131"/>
      <c r="E6" s="39"/>
      <c r="F6" s="2226"/>
      <c r="G6" s="2226"/>
      <c r="H6" s="2226"/>
      <c r="I6" s="2226"/>
      <c r="J6" s="2226"/>
      <c r="K6" s="2226"/>
      <c r="L6" s="2226"/>
      <c r="M6" s="2226"/>
      <c r="N6" s="2226"/>
      <c r="O6" s="2226"/>
      <c r="P6" s="2129"/>
    </row>
    <row r="7" spans="2:25" hidden="1" outlineLevel="1" x14ac:dyDescent="0.3">
      <c r="C7" s="43" t="s">
        <v>48</v>
      </c>
      <c r="D7" s="88"/>
      <c r="E7" s="89"/>
      <c r="F7" s="89"/>
      <c r="G7" s="90"/>
      <c r="H7" s="90"/>
      <c r="I7" s="90"/>
      <c r="J7" s="90"/>
      <c r="K7" s="90"/>
      <c r="L7" s="90"/>
      <c r="M7" s="90"/>
      <c r="N7" s="90"/>
      <c r="O7" s="90"/>
      <c r="P7" s="90"/>
    </row>
    <row r="8" spans="2:25" hidden="1" outlineLevel="1" x14ac:dyDescent="0.3">
      <c r="C8" s="44"/>
      <c r="D8" s="91"/>
      <c r="E8" s="92"/>
      <c r="F8" s="92"/>
      <c r="G8" s="93"/>
      <c r="H8" s="93"/>
      <c r="I8" s="93"/>
      <c r="J8" s="93"/>
      <c r="K8" s="93"/>
      <c r="L8" s="93"/>
      <c r="M8" s="93"/>
      <c r="N8" s="93"/>
      <c r="O8" s="93"/>
      <c r="P8" s="93"/>
    </row>
    <row r="9" spans="2:25" hidden="1" outlineLevel="1" x14ac:dyDescent="0.3">
      <c r="C9" s="44"/>
      <c r="D9" s="91"/>
      <c r="E9" s="92"/>
      <c r="F9" s="92"/>
      <c r="G9" s="93"/>
      <c r="H9" s="93"/>
      <c r="I9" s="93"/>
      <c r="J9" s="93"/>
      <c r="K9" s="93"/>
      <c r="L9" s="93"/>
      <c r="M9" s="93"/>
      <c r="N9" s="93"/>
      <c r="O9" s="93"/>
      <c r="P9" s="93"/>
    </row>
    <row r="10" spans="2:25" hidden="1" outlineLevel="1" x14ac:dyDescent="0.3">
      <c r="C10" s="44"/>
      <c r="D10" s="91"/>
      <c r="E10" s="92"/>
      <c r="F10" s="92"/>
      <c r="G10" s="93"/>
      <c r="H10" s="93"/>
      <c r="I10" s="93"/>
      <c r="J10" s="93"/>
      <c r="K10" s="93"/>
      <c r="L10" s="93"/>
      <c r="M10" s="93"/>
      <c r="N10" s="93"/>
      <c r="O10" s="93"/>
      <c r="P10" s="93"/>
    </row>
    <row r="11" spans="2:25" hidden="1" outlineLevel="1" x14ac:dyDescent="0.3">
      <c r="C11" s="44"/>
      <c r="D11" s="91"/>
      <c r="E11" s="92"/>
      <c r="F11" s="92"/>
      <c r="G11" s="93"/>
      <c r="H11" s="93"/>
      <c r="I11" s="93"/>
      <c r="J11" s="93"/>
      <c r="K11" s="93"/>
      <c r="L11" s="93"/>
      <c r="M11" s="93"/>
      <c r="N11" s="93"/>
      <c r="O11" s="93"/>
      <c r="P11" s="93"/>
    </row>
    <row r="12" spans="2:25" hidden="1" outlineLevel="1" x14ac:dyDescent="0.3">
      <c r="C12" s="44"/>
      <c r="D12" s="82"/>
      <c r="E12" s="83"/>
      <c r="F12" s="83"/>
      <c r="G12" s="84"/>
      <c r="H12" s="84"/>
      <c r="I12" s="84"/>
      <c r="J12" s="84"/>
      <c r="K12" s="84"/>
      <c r="L12" s="84"/>
      <c r="M12" s="84"/>
      <c r="N12" s="84"/>
      <c r="O12" s="84"/>
      <c r="P12" s="84"/>
    </row>
    <row r="13" spans="2:25" hidden="1" outlineLevel="1" x14ac:dyDescent="0.3">
      <c r="C13" s="44"/>
      <c r="D13" s="82"/>
      <c r="E13" s="83"/>
      <c r="F13" s="83"/>
      <c r="G13" s="84"/>
      <c r="H13" s="84"/>
      <c r="I13" s="84"/>
      <c r="J13" s="84"/>
      <c r="K13" s="84"/>
      <c r="L13" s="84"/>
      <c r="M13" s="84"/>
      <c r="N13" s="84"/>
      <c r="O13" s="84"/>
      <c r="P13" s="84"/>
    </row>
    <row r="14" spans="2:25" hidden="1" outlineLevel="1" x14ac:dyDescent="0.3">
      <c r="C14" s="44"/>
      <c r="D14" s="85"/>
      <c r="E14" s="86"/>
      <c r="F14" s="86"/>
      <c r="G14" s="87"/>
      <c r="H14" s="87"/>
      <c r="I14" s="87"/>
      <c r="J14" s="87"/>
      <c r="K14" s="87"/>
      <c r="L14" s="87"/>
      <c r="M14" s="87"/>
      <c r="N14" s="87"/>
      <c r="O14" s="87"/>
      <c r="P14" s="87"/>
    </row>
    <row r="15" spans="2:25" hidden="1" outlineLevel="1" x14ac:dyDescent="0.3">
      <c r="C15" s="43" t="s">
        <v>49</v>
      </c>
      <c r="D15" s="88"/>
      <c r="E15" s="89"/>
      <c r="F15" s="89"/>
      <c r="G15" s="90"/>
      <c r="H15" s="90"/>
      <c r="I15" s="90"/>
      <c r="J15" s="90"/>
      <c r="K15" s="90"/>
      <c r="L15" s="90"/>
      <c r="M15" s="90"/>
      <c r="N15" s="90"/>
      <c r="O15" s="90"/>
      <c r="P15" s="90"/>
    </row>
    <row r="16" spans="2:25" hidden="1" outlineLevel="1" x14ac:dyDescent="0.3">
      <c r="C16" s="44"/>
      <c r="D16" s="91"/>
      <c r="E16" s="92"/>
      <c r="F16" s="92"/>
      <c r="G16" s="93"/>
      <c r="H16" s="93"/>
      <c r="I16" s="93"/>
      <c r="J16" s="93"/>
      <c r="K16" s="93"/>
      <c r="L16" s="93"/>
      <c r="M16" s="93"/>
      <c r="N16" s="93"/>
      <c r="O16" s="93"/>
      <c r="P16" s="93"/>
    </row>
    <row r="17" spans="3:16" hidden="1" outlineLevel="1" x14ac:dyDescent="0.3">
      <c r="C17" s="44"/>
      <c r="D17" s="91"/>
      <c r="E17" s="92"/>
      <c r="F17" s="92"/>
      <c r="G17" s="93"/>
      <c r="H17" s="93"/>
      <c r="I17" s="93"/>
      <c r="J17" s="93"/>
      <c r="K17" s="93"/>
      <c r="L17" s="93"/>
      <c r="M17" s="93"/>
      <c r="N17" s="93"/>
      <c r="O17" s="93"/>
      <c r="P17" s="93"/>
    </row>
    <row r="18" spans="3:16" hidden="1" outlineLevel="1" x14ac:dyDescent="0.3">
      <c r="C18" s="44"/>
      <c r="D18" s="91"/>
      <c r="E18" s="92"/>
      <c r="F18" s="92"/>
      <c r="G18" s="93"/>
      <c r="H18" s="93"/>
      <c r="I18" s="93"/>
      <c r="J18" s="93"/>
      <c r="K18" s="93"/>
      <c r="L18" s="93"/>
      <c r="M18" s="93"/>
      <c r="N18" s="93"/>
      <c r="O18" s="93"/>
      <c r="P18" s="93"/>
    </row>
    <row r="19" spans="3:16" hidden="1" outlineLevel="1" x14ac:dyDescent="0.3">
      <c r="C19" s="44"/>
      <c r="D19" s="91"/>
      <c r="E19" s="92"/>
      <c r="F19" s="92"/>
      <c r="G19" s="93"/>
      <c r="H19" s="93"/>
      <c r="I19" s="93"/>
      <c r="J19" s="93"/>
      <c r="K19" s="93"/>
      <c r="L19" s="93"/>
      <c r="M19" s="93"/>
      <c r="N19" s="93"/>
      <c r="O19" s="93"/>
      <c r="P19" s="93"/>
    </row>
    <row r="20" spans="3:16" hidden="1" outlineLevel="1" x14ac:dyDescent="0.3">
      <c r="C20" s="43" t="s">
        <v>50</v>
      </c>
      <c r="D20" s="88"/>
      <c r="E20" s="89"/>
      <c r="F20" s="89"/>
      <c r="G20" s="90"/>
      <c r="H20" s="90"/>
      <c r="I20" s="90"/>
      <c r="J20" s="90"/>
      <c r="K20" s="90"/>
      <c r="L20" s="90"/>
      <c r="M20" s="90"/>
      <c r="N20" s="90"/>
      <c r="O20" s="90"/>
      <c r="P20" s="90"/>
    </row>
    <row r="21" spans="3:16" hidden="1" outlineLevel="1" x14ac:dyDescent="0.3">
      <c r="C21" s="44"/>
      <c r="D21" s="91"/>
      <c r="E21" s="92"/>
      <c r="F21" s="92"/>
      <c r="G21" s="93"/>
      <c r="H21" s="93"/>
      <c r="I21" s="93"/>
      <c r="J21" s="93"/>
      <c r="K21" s="93"/>
      <c r="L21" s="93"/>
      <c r="M21" s="93"/>
      <c r="N21" s="93"/>
      <c r="O21" s="93"/>
      <c r="P21" s="93"/>
    </row>
    <row r="22" spans="3:16" hidden="1" outlineLevel="1" x14ac:dyDescent="0.3">
      <c r="C22" s="44"/>
      <c r="D22" s="94"/>
      <c r="E22" s="95"/>
      <c r="F22" s="95"/>
      <c r="G22" s="96"/>
      <c r="H22" s="96"/>
      <c r="I22" s="96"/>
      <c r="J22" s="96"/>
      <c r="K22" s="96"/>
      <c r="L22" s="96"/>
      <c r="M22" s="96"/>
      <c r="N22" s="96"/>
      <c r="O22" s="96"/>
      <c r="P22" s="96"/>
    </row>
    <row r="23" spans="3:16" hidden="1" outlineLevel="1" x14ac:dyDescent="0.3">
      <c r="C23" s="44"/>
      <c r="D23" s="91"/>
      <c r="E23" s="92"/>
      <c r="F23" s="92"/>
      <c r="G23" s="93"/>
      <c r="H23" s="93"/>
      <c r="I23" s="93"/>
      <c r="J23" s="93"/>
      <c r="K23" s="93"/>
      <c r="L23" s="93"/>
      <c r="M23" s="93"/>
      <c r="N23" s="93"/>
      <c r="O23" s="93"/>
      <c r="P23" s="93"/>
    </row>
    <row r="24" spans="3:16" hidden="1" outlineLevel="1" x14ac:dyDescent="0.3">
      <c r="C24" s="44"/>
      <c r="D24" s="91"/>
      <c r="E24" s="92"/>
      <c r="F24" s="92"/>
      <c r="G24" s="93"/>
      <c r="H24" s="93"/>
      <c r="I24" s="93"/>
      <c r="J24" s="93"/>
      <c r="K24" s="93"/>
      <c r="L24" s="93"/>
      <c r="M24" s="93"/>
      <c r="N24" s="93"/>
      <c r="O24" s="93"/>
      <c r="P24" s="93"/>
    </row>
    <row r="25" spans="3:16" hidden="1" outlineLevel="1" x14ac:dyDescent="0.3">
      <c r="C25" s="44"/>
      <c r="D25" s="97"/>
      <c r="E25" s="98"/>
      <c r="F25" s="98"/>
      <c r="G25" s="99"/>
      <c r="H25" s="99"/>
      <c r="I25" s="99"/>
      <c r="J25" s="99"/>
      <c r="K25" s="99"/>
      <c r="L25" s="99"/>
      <c r="M25" s="99"/>
      <c r="N25" s="99"/>
      <c r="O25" s="99"/>
      <c r="P25" s="99"/>
    </row>
    <row r="26" spans="3:16" hidden="1" outlineLevel="1" x14ac:dyDescent="0.3">
      <c r="C26" s="44"/>
      <c r="D26" s="91"/>
      <c r="E26" s="92"/>
      <c r="F26" s="92"/>
      <c r="G26" s="93"/>
      <c r="H26" s="93"/>
      <c r="I26" s="93"/>
      <c r="J26" s="93"/>
      <c r="K26" s="93"/>
      <c r="L26" s="93"/>
      <c r="M26" s="93"/>
      <c r="N26" s="93"/>
      <c r="O26" s="93"/>
      <c r="P26" s="93"/>
    </row>
    <row r="27" spans="3:16" hidden="1" outlineLevel="1" x14ac:dyDescent="0.3">
      <c r="C27" s="44"/>
      <c r="D27" s="91"/>
      <c r="E27" s="92"/>
      <c r="F27" s="92"/>
      <c r="G27" s="93"/>
      <c r="H27" s="93"/>
      <c r="I27" s="93"/>
      <c r="J27" s="93"/>
      <c r="K27" s="93"/>
      <c r="L27" s="93"/>
      <c r="M27" s="93"/>
      <c r="N27" s="93"/>
      <c r="O27" s="93"/>
      <c r="P27" s="93"/>
    </row>
    <row r="28" spans="3:16" hidden="1" outlineLevel="1" x14ac:dyDescent="0.3">
      <c r="C28" s="44"/>
      <c r="D28" s="88"/>
      <c r="E28" s="89"/>
      <c r="F28" s="89"/>
      <c r="G28" s="90"/>
      <c r="H28" s="90"/>
      <c r="I28" s="90"/>
      <c r="J28" s="90"/>
      <c r="K28" s="90"/>
      <c r="L28" s="90"/>
      <c r="M28" s="90"/>
      <c r="N28" s="90"/>
      <c r="O28" s="90"/>
      <c r="P28" s="90"/>
    </row>
    <row r="29" spans="3:16" hidden="1" outlineLevel="1" x14ac:dyDescent="0.3">
      <c r="C29" s="44"/>
      <c r="D29" s="91"/>
      <c r="E29" s="92"/>
      <c r="F29" s="92"/>
      <c r="G29" s="93"/>
      <c r="H29" s="93"/>
      <c r="I29" s="93"/>
      <c r="J29" s="93"/>
      <c r="K29" s="93"/>
      <c r="L29" s="93"/>
      <c r="M29" s="93"/>
      <c r="N29" s="93"/>
      <c r="O29" s="93"/>
      <c r="P29" s="93"/>
    </row>
    <row r="30" spans="3:16" hidden="1" outlineLevel="1" x14ac:dyDescent="0.3">
      <c r="C30" s="45"/>
      <c r="D30" s="100"/>
      <c r="E30" s="101"/>
      <c r="F30" s="101"/>
      <c r="G30" s="102"/>
      <c r="H30" s="102"/>
      <c r="I30" s="102"/>
      <c r="J30" s="102"/>
      <c r="K30" s="102"/>
      <c r="L30" s="102"/>
      <c r="M30" s="102"/>
      <c r="N30" s="102"/>
      <c r="O30" s="102"/>
      <c r="P30" s="102"/>
    </row>
    <row r="31" spans="3:16" hidden="1" outlineLevel="1" x14ac:dyDescent="0.3">
      <c r="C31" s="43" t="s">
        <v>51</v>
      </c>
      <c r="D31" s="79"/>
      <c r="E31" s="80"/>
      <c r="F31" s="80"/>
      <c r="G31" s="81"/>
      <c r="H31" s="81"/>
      <c r="I31" s="81"/>
      <c r="J31" s="81"/>
      <c r="K31" s="81"/>
      <c r="L31" s="81"/>
      <c r="M31" s="81"/>
      <c r="N31" s="81"/>
      <c r="O31" s="81"/>
      <c r="P31" s="81"/>
    </row>
    <row r="32" spans="3:16" hidden="1" outlineLevel="1" x14ac:dyDescent="0.3">
      <c r="C32" s="44" t="s">
        <v>52</v>
      </c>
      <c r="D32" s="82"/>
      <c r="E32" s="83"/>
      <c r="F32" s="83"/>
      <c r="G32" s="84"/>
      <c r="H32" s="84"/>
      <c r="I32" s="84"/>
      <c r="J32" s="84"/>
      <c r="K32" s="84"/>
      <c r="L32" s="84"/>
      <c r="M32" s="84"/>
      <c r="N32" s="84"/>
      <c r="O32" s="84"/>
      <c r="P32" s="84"/>
    </row>
    <row r="33" spans="2:235" hidden="1" outlineLevel="1" x14ac:dyDescent="0.3">
      <c r="C33" s="45"/>
      <c r="D33" s="85"/>
      <c r="E33" s="86"/>
      <c r="F33" s="86"/>
      <c r="G33" s="87"/>
      <c r="H33" s="87"/>
      <c r="I33" s="87"/>
      <c r="J33" s="87"/>
      <c r="K33" s="87"/>
      <c r="L33" s="87"/>
      <c r="M33" s="87"/>
      <c r="N33" s="87"/>
      <c r="O33" s="87"/>
      <c r="P33" s="87"/>
    </row>
    <row r="34" spans="2:235" hidden="1" outlineLevel="1" x14ac:dyDescent="0.3">
      <c r="C34" s="43" t="s">
        <v>53</v>
      </c>
      <c r="D34" s="88"/>
      <c r="E34" s="89"/>
      <c r="F34" s="89"/>
      <c r="G34" s="90"/>
      <c r="H34" s="90"/>
      <c r="I34" s="90"/>
      <c r="J34" s="90"/>
      <c r="K34" s="90"/>
      <c r="L34" s="90"/>
      <c r="M34" s="90"/>
      <c r="N34" s="90"/>
      <c r="O34" s="90"/>
      <c r="P34" s="90"/>
    </row>
    <row r="35" spans="2:235" hidden="1" outlineLevel="1" x14ac:dyDescent="0.3">
      <c r="C35" s="45" t="s">
        <v>52</v>
      </c>
      <c r="D35" s="100"/>
      <c r="E35" s="101"/>
      <c r="F35" s="101"/>
      <c r="G35" s="102"/>
      <c r="H35" s="102"/>
      <c r="I35" s="102"/>
      <c r="J35" s="102"/>
      <c r="K35" s="102"/>
      <c r="L35" s="102"/>
      <c r="M35" s="102"/>
      <c r="N35" s="102"/>
      <c r="O35" s="102"/>
      <c r="P35" s="102"/>
    </row>
    <row r="36" spans="2:235" collapsed="1" x14ac:dyDescent="0.3">
      <c r="AF36" s="1069">
        <f>+AVERAGE(AF40:IA40)</f>
        <v>31153.84836144881</v>
      </c>
      <c r="AG36" s="26">
        <f>+AF36*12</f>
        <v>373846.18033738574</v>
      </c>
      <c r="AH36" s="1893">
        <f>+E40/AG36</f>
        <v>0.91993717761039129</v>
      </c>
    </row>
    <row r="37" spans="2:235" x14ac:dyDescent="0.3">
      <c r="B37" s="42" t="s">
        <v>55</v>
      </c>
      <c r="C37" s="41" t="s">
        <v>56</v>
      </c>
      <c r="D37" s="217"/>
      <c r="F37" s="582"/>
      <c r="G37" s="1893"/>
      <c r="H37" s="582"/>
      <c r="I37" s="582"/>
      <c r="J37" s="582"/>
      <c r="K37" s="582"/>
      <c r="L37" s="582"/>
      <c r="M37" s="582"/>
      <c r="N37" s="582"/>
      <c r="O37" s="582"/>
      <c r="P37" s="582"/>
      <c r="Q37" s="582"/>
      <c r="R37" s="582"/>
      <c r="S37" s="582"/>
      <c r="T37" s="582"/>
      <c r="U37" s="582"/>
      <c r="V37" s="582"/>
      <c r="Y37" s="1257"/>
      <c r="Z37" s="1257"/>
      <c r="AA37" s="1257">
        <f t="shared" ref="AA37:AF37" si="0">VALUE(YEAR(AA39))</f>
        <v>2020</v>
      </c>
      <c r="AB37" s="1257">
        <f t="shared" si="0"/>
        <v>2020</v>
      </c>
      <c r="AC37" s="1257">
        <f t="shared" si="0"/>
        <v>2020</v>
      </c>
      <c r="AD37" s="1257">
        <f t="shared" si="0"/>
        <v>2020</v>
      </c>
      <c r="AE37" s="1257">
        <f t="shared" si="0"/>
        <v>2020</v>
      </c>
      <c r="AF37" s="1257">
        <f t="shared" si="0"/>
        <v>2020</v>
      </c>
      <c r="AG37" s="1257">
        <f t="shared" ref="AG37:BJ37" si="1">VALUE(YEAR(AG39))</f>
        <v>2020</v>
      </c>
      <c r="AH37" s="1257">
        <f t="shared" si="1"/>
        <v>2020</v>
      </c>
      <c r="AI37" s="1257">
        <f t="shared" si="1"/>
        <v>2020</v>
      </c>
      <c r="AJ37" s="1257">
        <f t="shared" si="1"/>
        <v>2020</v>
      </c>
      <c r="AK37" s="1257">
        <f t="shared" si="1"/>
        <v>2020</v>
      </c>
      <c r="AL37" s="1257">
        <f t="shared" si="1"/>
        <v>2020</v>
      </c>
      <c r="AM37" s="1260">
        <f t="shared" si="1"/>
        <v>2021</v>
      </c>
      <c r="AN37" s="1260">
        <f t="shared" si="1"/>
        <v>2021</v>
      </c>
      <c r="AO37" s="1260">
        <f t="shared" si="1"/>
        <v>2021</v>
      </c>
      <c r="AP37" s="1260">
        <f t="shared" si="1"/>
        <v>2021</v>
      </c>
      <c r="AQ37" s="1260">
        <f t="shared" si="1"/>
        <v>2021</v>
      </c>
      <c r="AR37" s="1260">
        <f t="shared" si="1"/>
        <v>2021</v>
      </c>
      <c r="AS37" s="1260">
        <f t="shared" si="1"/>
        <v>2021</v>
      </c>
      <c r="AT37" s="1260">
        <f t="shared" si="1"/>
        <v>2021</v>
      </c>
      <c r="AU37" s="1260">
        <f t="shared" si="1"/>
        <v>2021</v>
      </c>
      <c r="AV37" s="1260">
        <f t="shared" si="1"/>
        <v>2021</v>
      </c>
      <c r="AW37" s="1260">
        <f t="shared" si="1"/>
        <v>2021</v>
      </c>
      <c r="AX37" s="1260">
        <f t="shared" si="1"/>
        <v>2021</v>
      </c>
      <c r="AY37" s="1257">
        <f t="shared" si="1"/>
        <v>2022</v>
      </c>
      <c r="AZ37" s="1257">
        <f t="shared" si="1"/>
        <v>2022</v>
      </c>
      <c r="BA37" s="1257">
        <f t="shared" si="1"/>
        <v>2022</v>
      </c>
      <c r="BB37" s="1257">
        <f t="shared" si="1"/>
        <v>2022</v>
      </c>
      <c r="BC37" s="1257">
        <f t="shared" si="1"/>
        <v>2022</v>
      </c>
      <c r="BD37" s="1257">
        <f t="shared" si="1"/>
        <v>2022</v>
      </c>
      <c r="BE37" s="1257">
        <f t="shared" si="1"/>
        <v>2022</v>
      </c>
      <c r="BF37" s="1257">
        <f t="shared" si="1"/>
        <v>2022</v>
      </c>
      <c r="BG37" s="1257">
        <f t="shared" si="1"/>
        <v>2022</v>
      </c>
      <c r="BH37" s="1257">
        <f t="shared" si="1"/>
        <v>2022</v>
      </c>
      <c r="BI37" s="1257">
        <f t="shared" si="1"/>
        <v>2022</v>
      </c>
      <c r="BJ37" s="1257">
        <f t="shared" si="1"/>
        <v>2022</v>
      </c>
      <c r="BK37" s="1260">
        <f t="shared" ref="BK37:DV37" si="2">VALUE(YEAR(BK39))</f>
        <v>2023</v>
      </c>
      <c r="BL37" s="1260">
        <f t="shared" si="2"/>
        <v>2023</v>
      </c>
      <c r="BM37" s="1260">
        <f t="shared" si="2"/>
        <v>2023</v>
      </c>
      <c r="BN37" s="1260">
        <f t="shared" si="2"/>
        <v>2023</v>
      </c>
      <c r="BO37" s="1260">
        <f t="shared" si="2"/>
        <v>2023</v>
      </c>
      <c r="BP37" s="1260">
        <f t="shared" si="2"/>
        <v>2023</v>
      </c>
      <c r="BQ37" s="1260">
        <f t="shared" si="2"/>
        <v>2023</v>
      </c>
      <c r="BR37" s="1260">
        <f t="shared" si="2"/>
        <v>2023</v>
      </c>
      <c r="BS37" s="1260">
        <f t="shared" si="2"/>
        <v>2023</v>
      </c>
      <c r="BT37" s="1260">
        <f t="shared" si="2"/>
        <v>2023</v>
      </c>
      <c r="BU37" s="1260">
        <f t="shared" si="2"/>
        <v>2023</v>
      </c>
      <c r="BV37" s="1260">
        <f t="shared" si="2"/>
        <v>2023</v>
      </c>
      <c r="BW37" s="1257">
        <f t="shared" si="2"/>
        <v>2024</v>
      </c>
      <c r="BX37" s="1257">
        <f t="shared" si="2"/>
        <v>2024</v>
      </c>
      <c r="BY37" s="1257">
        <f t="shared" si="2"/>
        <v>2024</v>
      </c>
      <c r="BZ37" s="1257">
        <f t="shared" si="2"/>
        <v>2024</v>
      </c>
      <c r="CA37" s="1257">
        <f t="shared" si="2"/>
        <v>2024</v>
      </c>
      <c r="CB37" s="1257">
        <f t="shared" si="2"/>
        <v>2024</v>
      </c>
      <c r="CC37" s="1257">
        <f t="shared" si="2"/>
        <v>2024</v>
      </c>
      <c r="CD37" s="1257">
        <f t="shared" si="2"/>
        <v>2024</v>
      </c>
      <c r="CE37" s="1257">
        <f t="shared" si="2"/>
        <v>2024</v>
      </c>
      <c r="CF37" s="1257">
        <f t="shared" si="2"/>
        <v>2024</v>
      </c>
      <c r="CG37" s="1257">
        <f t="shared" si="2"/>
        <v>2024</v>
      </c>
      <c r="CH37" s="1257">
        <f t="shared" si="2"/>
        <v>2024</v>
      </c>
      <c r="CI37" s="1260">
        <f t="shared" ref="CI37:CT37" si="3">VALUE(YEAR(CI39))</f>
        <v>2025</v>
      </c>
      <c r="CJ37" s="1260">
        <f t="shared" si="3"/>
        <v>2025</v>
      </c>
      <c r="CK37" s="1260">
        <f t="shared" si="3"/>
        <v>2025</v>
      </c>
      <c r="CL37" s="1260">
        <f t="shared" si="3"/>
        <v>2025</v>
      </c>
      <c r="CM37" s="1260">
        <f t="shared" si="3"/>
        <v>2025</v>
      </c>
      <c r="CN37" s="1260">
        <f t="shared" si="3"/>
        <v>2025</v>
      </c>
      <c r="CO37" s="1260">
        <f t="shared" si="3"/>
        <v>2025</v>
      </c>
      <c r="CP37" s="1260">
        <f t="shared" si="3"/>
        <v>2025</v>
      </c>
      <c r="CQ37" s="1260">
        <f t="shared" si="3"/>
        <v>2025</v>
      </c>
      <c r="CR37" s="1260">
        <f t="shared" si="3"/>
        <v>2025</v>
      </c>
      <c r="CS37" s="1260">
        <f t="shared" si="3"/>
        <v>2025</v>
      </c>
      <c r="CT37" s="1260">
        <f t="shared" si="3"/>
        <v>2025</v>
      </c>
      <c r="CU37" s="1257">
        <f t="shared" si="2"/>
        <v>2026</v>
      </c>
      <c r="CV37" s="1257">
        <f t="shared" si="2"/>
        <v>2026</v>
      </c>
      <c r="CW37" s="1257">
        <f t="shared" si="2"/>
        <v>2026</v>
      </c>
      <c r="CX37" s="1257">
        <f t="shared" si="2"/>
        <v>2026</v>
      </c>
      <c r="CY37" s="1257">
        <f t="shared" si="2"/>
        <v>2026</v>
      </c>
      <c r="CZ37" s="1257">
        <f t="shared" si="2"/>
        <v>2026</v>
      </c>
      <c r="DA37" s="1257">
        <f t="shared" si="2"/>
        <v>2026</v>
      </c>
      <c r="DB37" s="1257">
        <f t="shared" si="2"/>
        <v>2026</v>
      </c>
      <c r="DC37" s="1257">
        <f t="shared" si="2"/>
        <v>2026</v>
      </c>
      <c r="DD37" s="1257">
        <f t="shared" si="2"/>
        <v>2026</v>
      </c>
      <c r="DE37" s="1257">
        <f t="shared" si="2"/>
        <v>2026</v>
      </c>
      <c r="DF37" s="1257">
        <f t="shared" si="2"/>
        <v>2026</v>
      </c>
      <c r="DG37" s="1260">
        <f t="shared" ref="DG37:DR37" si="4">VALUE(YEAR(DG39))</f>
        <v>2027</v>
      </c>
      <c r="DH37" s="1260">
        <f t="shared" si="4"/>
        <v>2027</v>
      </c>
      <c r="DI37" s="1260">
        <f t="shared" si="4"/>
        <v>2027</v>
      </c>
      <c r="DJ37" s="1260">
        <f t="shared" si="4"/>
        <v>2027</v>
      </c>
      <c r="DK37" s="1260">
        <f t="shared" si="4"/>
        <v>2027</v>
      </c>
      <c r="DL37" s="1260">
        <f t="shared" si="4"/>
        <v>2027</v>
      </c>
      <c r="DM37" s="1260">
        <f t="shared" si="4"/>
        <v>2027</v>
      </c>
      <c r="DN37" s="1260">
        <f t="shared" si="4"/>
        <v>2027</v>
      </c>
      <c r="DO37" s="1260">
        <f t="shared" si="4"/>
        <v>2027</v>
      </c>
      <c r="DP37" s="1260">
        <f t="shared" si="4"/>
        <v>2027</v>
      </c>
      <c r="DQ37" s="1260">
        <f t="shared" si="4"/>
        <v>2027</v>
      </c>
      <c r="DR37" s="1260">
        <f t="shared" si="4"/>
        <v>2027</v>
      </c>
      <c r="DS37" s="1257">
        <f t="shared" si="2"/>
        <v>2028</v>
      </c>
      <c r="DT37" s="1257">
        <f t="shared" si="2"/>
        <v>2028</v>
      </c>
      <c r="DU37" s="1257">
        <f t="shared" si="2"/>
        <v>2028</v>
      </c>
      <c r="DV37" s="1257">
        <f t="shared" si="2"/>
        <v>2028</v>
      </c>
      <c r="DW37" s="1257">
        <f t="shared" ref="DW37:GH37" si="5">VALUE(YEAR(DW39))</f>
        <v>2028</v>
      </c>
      <c r="DX37" s="1257">
        <f t="shared" si="5"/>
        <v>2028</v>
      </c>
      <c r="DY37" s="1257">
        <f t="shared" si="5"/>
        <v>2028</v>
      </c>
      <c r="DZ37" s="1257">
        <f t="shared" si="5"/>
        <v>2028</v>
      </c>
      <c r="EA37" s="1257">
        <f t="shared" si="5"/>
        <v>2028</v>
      </c>
      <c r="EB37" s="1257">
        <f t="shared" si="5"/>
        <v>2028</v>
      </c>
      <c r="EC37" s="1257">
        <f t="shared" si="5"/>
        <v>2028</v>
      </c>
      <c r="ED37" s="1257">
        <f t="shared" si="5"/>
        <v>2028</v>
      </c>
      <c r="EE37" s="1260">
        <f t="shared" si="5"/>
        <v>2029</v>
      </c>
      <c r="EF37" s="1260">
        <f t="shared" si="5"/>
        <v>2029</v>
      </c>
      <c r="EG37" s="1260">
        <f t="shared" si="5"/>
        <v>2029</v>
      </c>
      <c r="EH37" s="1260">
        <f t="shared" si="5"/>
        <v>2029</v>
      </c>
      <c r="EI37" s="1260">
        <f t="shared" si="5"/>
        <v>2029</v>
      </c>
      <c r="EJ37" s="1260">
        <f t="shared" si="5"/>
        <v>2029</v>
      </c>
      <c r="EK37" s="1260">
        <f t="shared" si="5"/>
        <v>2029</v>
      </c>
      <c r="EL37" s="1260">
        <f t="shared" si="5"/>
        <v>2029</v>
      </c>
      <c r="EM37" s="1260">
        <f t="shared" si="5"/>
        <v>2029</v>
      </c>
      <c r="EN37" s="1260">
        <f t="shared" si="5"/>
        <v>2029</v>
      </c>
      <c r="EO37" s="1260">
        <f t="shared" si="5"/>
        <v>2029</v>
      </c>
      <c r="EP37" s="1260">
        <f t="shared" si="5"/>
        <v>2029</v>
      </c>
      <c r="EQ37" s="1257">
        <f t="shared" si="5"/>
        <v>2030</v>
      </c>
      <c r="ER37" s="1257">
        <f t="shared" si="5"/>
        <v>2030</v>
      </c>
      <c r="ES37" s="1257">
        <f t="shared" si="5"/>
        <v>2030</v>
      </c>
      <c r="ET37" s="1257">
        <f t="shared" si="5"/>
        <v>2030</v>
      </c>
      <c r="EU37" s="1257">
        <f t="shared" si="5"/>
        <v>2030</v>
      </c>
      <c r="EV37" s="1257">
        <f t="shared" si="5"/>
        <v>2030</v>
      </c>
      <c r="EW37" s="1257">
        <f t="shared" si="5"/>
        <v>2030</v>
      </c>
      <c r="EX37" s="1257">
        <f t="shared" si="5"/>
        <v>2030</v>
      </c>
      <c r="EY37" s="1257">
        <f t="shared" si="5"/>
        <v>2030</v>
      </c>
      <c r="EZ37" s="1257">
        <f t="shared" si="5"/>
        <v>2030</v>
      </c>
      <c r="FA37" s="1257">
        <f t="shared" si="5"/>
        <v>2030</v>
      </c>
      <c r="FB37" s="1257">
        <f t="shared" si="5"/>
        <v>2030</v>
      </c>
      <c r="FC37" s="1260">
        <f t="shared" si="5"/>
        <v>2031</v>
      </c>
      <c r="FD37" s="1260">
        <f t="shared" si="5"/>
        <v>2031</v>
      </c>
      <c r="FE37" s="1260">
        <f t="shared" si="5"/>
        <v>2031</v>
      </c>
      <c r="FF37" s="1260">
        <f t="shared" si="5"/>
        <v>2031</v>
      </c>
      <c r="FG37" s="1260">
        <f t="shared" si="5"/>
        <v>2031</v>
      </c>
      <c r="FH37" s="1260">
        <f t="shared" si="5"/>
        <v>2031</v>
      </c>
      <c r="FI37" s="1260">
        <f t="shared" si="5"/>
        <v>2031</v>
      </c>
      <c r="FJ37" s="1260">
        <f t="shared" si="5"/>
        <v>2031</v>
      </c>
      <c r="FK37" s="1260">
        <f t="shared" si="5"/>
        <v>2031</v>
      </c>
      <c r="FL37" s="1260">
        <f t="shared" si="5"/>
        <v>2031</v>
      </c>
      <c r="FM37" s="1260">
        <f t="shared" si="5"/>
        <v>2031</v>
      </c>
      <c r="FN37" s="1260">
        <f t="shared" si="5"/>
        <v>2031</v>
      </c>
      <c r="FO37" s="1257">
        <f t="shared" si="5"/>
        <v>2032</v>
      </c>
      <c r="FP37" s="1257">
        <f t="shared" si="5"/>
        <v>2032</v>
      </c>
      <c r="FQ37" s="1257">
        <f t="shared" si="5"/>
        <v>2032</v>
      </c>
      <c r="FR37" s="1257">
        <f t="shared" si="5"/>
        <v>2032</v>
      </c>
      <c r="FS37" s="1257">
        <f t="shared" si="5"/>
        <v>2032</v>
      </c>
      <c r="FT37" s="1257">
        <f t="shared" si="5"/>
        <v>2032</v>
      </c>
      <c r="FU37" s="1257">
        <f t="shared" si="5"/>
        <v>2032</v>
      </c>
      <c r="FV37" s="1257">
        <f t="shared" si="5"/>
        <v>2032</v>
      </c>
      <c r="FW37" s="1257">
        <f t="shared" si="5"/>
        <v>2032</v>
      </c>
      <c r="FX37" s="1257">
        <f t="shared" si="5"/>
        <v>2032</v>
      </c>
      <c r="FY37" s="1257">
        <f t="shared" si="5"/>
        <v>2032</v>
      </c>
      <c r="FZ37" s="1257">
        <f t="shared" si="5"/>
        <v>2032</v>
      </c>
      <c r="GA37" s="1260">
        <f t="shared" si="5"/>
        <v>2033</v>
      </c>
      <c r="GB37" s="1260">
        <f t="shared" si="5"/>
        <v>2033</v>
      </c>
      <c r="GC37" s="1260">
        <f t="shared" si="5"/>
        <v>2033</v>
      </c>
      <c r="GD37" s="1260">
        <f t="shared" si="5"/>
        <v>2033</v>
      </c>
      <c r="GE37" s="1260">
        <f t="shared" si="5"/>
        <v>2033</v>
      </c>
      <c r="GF37" s="1260">
        <f t="shared" si="5"/>
        <v>2033</v>
      </c>
      <c r="GG37" s="1260">
        <f t="shared" si="5"/>
        <v>2033</v>
      </c>
      <c r="GH37" s="1260">
        <f t="shared" si="5"/>
        <v>2033</v>
      </c>
      <c r="GI37" s="1260">
        <f t="shared" ref="GI37:GX37" si="6">VALUE(YEAR(GI39))</f>
        <v>2033</v>
      </c>
      <c r="GJ37" s="1260">
        <f t="shared" si="6"/>
        <v>2033</v>
      </c>
      <c r="GK37" s="1260">
        <f t="shared" si="6"/>
        <v>2033</v>
      </c>
      <c r="GL37" s="1260">
        <f t="shared" si="6"/>
        <v>2033</v>
      </c>
      <c r="GM37" s="1257">
        <f t="shared" si="6"/>
        <v>2034</v>
      </c>
      <c r="GN37" s="1257">
        <f t="shared" si="6"/>
        <v>2034</v>
      </c>
      <c r="GO37" s="1257">
        <f t="shared" si="6"/>
        <v>2034</v>
      </c>
      <c r="GP37" s="1257">
        <f t="shared" si="6"/>
        <v>2034</v>
      </c>
      <c r="GQ37" s="1257">
        <f t="shared" si="6"/>
        <v>2034</v>
      </c>
      <c r="GR37" s="1257">
        <f t="shared" si="6"/>
        <v>2034</v>
      </c>
      <c r="GS37" s="1257">
        <f t="shared" si="6"/>
        <v>2034</v>
      </c>
      <c r="GT37" s="1257">
        <f t="shared" si="6"/>
        <v>2034</v>
      </c>
      <c r="GU37" s="1257">
        <f t="shared" si="6"/>
        <v>2034</v>
      </c>
      <c r="GV37" s="1257">
        <f t="shared" si="6"/>
        <v>2034</v>
      </c>
      <c r="GW37" s="1257">
        <f t="shared" si="6"/>
        <v>2034</v>
      </c>
      <c r="GX37" s="1257">
        <f t="shared" si="6"/>
        <v>2034</v>
      </c>
      <c r="GY37" s="1260">
        <f t="shared" ref="GY37:HJ37" si="7">VALUE(YEAR(GY39))</f>
        <v>2035</v>
      </c>
      <c r="GZ37" s="1260">
        <f t="shared" si="7"/>
        <v>2035</v>
      </c>
      <c r="HA37" s="1260">
        <f t="shared" si="7"/>
        <v>2035</v>
      </c>
      <c r="HB37" s="1260">
        <f t="shared" si="7"/>
        <v>2035</v>
      </c>
      <c r="HC37" s="1260">
        <f t="shared" si="7"/>
        <v>2035</v>
      </c>
      <c r="HD37" s="1260">
        <f t="shared" si="7"/>
        <v>2035</v>
      </c>
      <c r="HE37" s="1260">
        <f t="shared" si="7"/>
        <v>2035</v>
      </c>
      <c r="HF37" s="1260">
        <f t="shared" si="7"/>
        <v>2035</v>
      </c>
      <c r="HG37" s="1260">
        <f t="shared" si="7"/>
        <v>2035</v>
      </c>
      <c r="HH37" s="1260">
        <f t="shared" si="7"/>
        <v>2035</v>
      </c>
      <c r="HI37" s="1260">
        <f t="shared" si="7"/>
        <v>2035</v>
      </c>
      <c r="HJ37" s="1260">
        <f t="shared" si="7"/>
        <v>2035</v>
      </c>
      <c r="HK37" s="1257">
        <f t="shared" ref="HK37:HZ37" si="8">VALUE(YEAR(HK39))</f>
        <v>2036</v>
      </c>
      <c r="HL37" s="1257">
        <f t="shared" si="8"/>
        <v>2036</v>
      </c>
      <c r="HM37" s="1257">
        <f t="shared" si="8"/>
        <v>2036</v>
      </c>
      <c r="HN37" s="1257">
        <f t="shared" si="8"/>
        <v>2036</v>
      </c>
      <c r="HO37" s="1257">
        <f t="shared" si="8"/>
        <v>2036</v>
      </c>
      <c r="HP37" s="1257">
        <f t="shared" si="8"/>
        <v>2036</v>
      </c>
      <c r="HQ37" s="1257">
        <f t="shared" si="8"/>
        <v>2036</v>
      </c>
      <c r="HR37" s="1257">
        <f t="shared" si="8"/>
        <v>2036</v>
      </c>
      <c r="HS37" s="1257">
        <f t="shared" si="8"/>
        <v>2036</v>
      </c>
      <c r="HT37" s="1257">
        <f t="shared" si="8"/>
        <v>2036</v>
      </c>
      <c r="HU37" s="1257">
        <f t="shared" si="8"/>
        <v>2036</v>
      </c>
      <c r="HV37" s="1257">
        <f t="shared" si="8"/>
        <v>2036</v>
      </c>
      <c r="HW37" s="1260">
        <f t="shared" si="8"/>
        <v>2037</v>
      </c>
      <c r="HX37" s="1260">
        <f t="shared" si="8"/>
        <v>2037</v>
      </c>
      <c r="HY37" s="1260">
        <f t="shared" si="8"/>
        <v>2037</v>
      </c>
      <c r="HZ37" s="1260">
        <f t="shared" si="8"/>
        <v>2037</v>
      </c>
      <c r="IA37" s="1260">
        <f t="shared" ref="IA37" si="9">VALUE(YEAR(IA39))</f>
        <v>2037</v>
      </c>
    </row>
    <row r="38" spans="2:235" outlineLevel="1" x14ac:dyDescent="0.3">
      <c r="C38" s="2224" t="s">
        <v>47</v>
      </c>
      <c r="D38" s="2225"/>
      <c r="E38" s="105"/>
      <c r="F38" s="105" t="s">
        <v>58</v>
      </c>
      <c r="G38" s="105" t="s">
        <v>59</v>
      </c>
      <c r="H38" s="105" t="s">
        <v>60</v>
      </c>
      <c r="I38" s="105" t="s">
        <v>61</v>
      </c>
      <c r="J38" s="105" t="s">
        <v>62</v>
      </c>
      <c r="K38" s="105" t="s">
        <v>63</v>
      </c>
      <c r="L38" s="105" t="s">
        <v>64</v>
      </c>
      <c r="M38" s="105" t="s">
        <v>65</v>
      </c>
      <c r="N38" s="105" t="s">
        <v>66</v>
      </c>
      <c r="O38" s="105" t="s">
        <v>67</v>
      </c>
      <c r="P38" s="105" t="s">
        <v>68</v>
      </c>
      <c r="Q38" s="105" t="s">
        <v>69</v>
      </c>
      <c r="R38" s="105" t="s">
        <v>70</v>
      </c>
      <c r="S38" s="105" t="s">
        <v>71</v>
      </c>
      <c r="T38" s="105" t="s">
        <v>72</v>
      </c>
      <c r="U38" s="105" t="s">
        <v>73</v>
      </c>
      <c r="V38" s="105" t="s">
        <v>74</v>
      </c>
      <c r="W38" s="106" t="s">
        <v>151</v>
      </c>
      <c r="Y38" s="1258"/>
      <c r="Z38" s="1258"/>
      <c r="AA38" s="1258" t="str">
        <f t="shared" ref="AA38:AF38" si="10">YEAR(AA39)&amp;"."&amp;TEXT(ROUNDUP(MONTH(AA39)/3,0),"0Q")</f>
        <v>2020.1Q</v>
      </c>
      <c r="AB38" s="1258" t="str">
        <f t="shared" si="10"/>
        <v>2020.1Q</v>
      </c>
      <c r="AC38" s="1258" t="str">
        <f t="shared" si="10"/>
        <v>2020.1Q</v>
      </c>
      <c r="AD38" s="1258" t="str">
        <f t="shared" si="10"/>
        <v>2020.2Q</v>
      </c>
      <c r="AE38" s="1258" t="str">
        <f t="shared" si="10"/>
        <v>2020.2Q</v>
      </c>
      <c r="AF38" s="1258" t="str">
        <f t="shared" si="10"/>
        <v>2020.2Q</v>
      </c>
      <c r="AG38" s="1258" t="str">
        <f t="shared" ref="AG38:BJ38" si="11">YEAR(AG39)&amp;"."&amp;TEXT(ROUNDUP(MONTH(AG39)/3,0),"0Q")</f>
        <v>2020.3Q</v>
      </c>
      <c r="AH38" s="1258" t="str">
        <f t="shared" si="11"/>
        <v>2020.3Q</v>
      </c>
      <c r="AI38" s="1258" t="str">
        <f t="shared" si="11"/>
        <v>2020.3Q</v>
      </c>
      <c r="AJ38" s="1258" t="str">
        <f t="shared" si="11"/>
        <v>2020.4Q</v>
      </c>
      <c r="AK38" s="1258" t="str">
        <f t="shared" si="11"/>
        <v>2020.4Q</v>
      </c>
      <c r="AL38" s="1258" t="str">
        <f t="shared" si="11"/>
        <v>2020.4Q</v>
      </c>
      <c r="AM38" s="1261" t="str">
        <f t="shared" si="11"/>
        <v>2021.1Q</v>
      </c>
      <c r="AN38" s="1261" t="str">
        <f t="shared" si="11"/>
        <v>2021.1Q</v>
      </c>
      <c r="AO38" s="1261" t="str">
        <f t="shared" si="11"/>
        <v>2021.1Q</v>
      </c>
      <c r="AP38" s="1261" t="str">
        <f t="shared" si="11"/>
        <v>2021.2Q</v>
      </c>
      <c r="AQ38" s="1261" t="str">
        <f t="shared" si="11"/>
        <v>2021.2Q</v>
      </c>
      <c r="AR38" s="1261" t="str">
        <f t="shared" si="11"/>
        <v>2021.2Q</v>
      </c>
      <c r="AS38" s="1261" t="str">
        <f t="shared" si="11"/>
        <v>2021.3Q</v>
      </c>
      <c r="AT38" s="1261" t="str">
        <f t="shared" si="11"/>
        <v>2021.3Q</v>
      </c>
      <c r="AU38" s="1261" t="str">
        <f t="shared" si="11"/>
        <v>2021.3Q</v>
      </c>
      <c r="AV38" s="1261" t="str">
        <f t="shared" si="11"/>
        <v>2021.4Q</v>
      </c>
      <c r="AW38" s="1261" t="str">
        <f t="shared" si="11"/>
        <v>2021.4Q</v>
      </c>
      <c r="AX38" s="1261" t="str">
        <f t="shared" si="11"/>
        <v>2021.4Q</v>
      </c>
      <c r="AY38" s="1258" t="str">
        <f t="shared" si="11"/>
        <v>2022.1Q</v>
      </c>
      <c r="AZ38" s="1258" t="str">
        <f t="shared" si="11"/>
        <v>2022.1Q</v>
      </c>
      <c r="BA38" s="1258" t="str">
        <f t="shared" si="11"/>
        <v>2022.1Q</v>
      </c>
      <c r="BB38" s="1258" t="str">
        <f t="shared" si="11"/>
        <v>2022.2Q</v>
      </c>
      <c r="BC38" s="1258" t="str">
        <f t="shared" si="11"/>
        <v>2022.2Q</v>
      </c>
      <c r="BD38" s="1258" t="str">
        <f t="shared" si="11"/>
        <v>2022.2Q</v>
      </c>
      <c r="BE38" s="1258" t="str">
        <f t="shared" si="11"/>
        <v>2022.3Q</v>
      </c>
      <c r="BF38" s="1258" t="str">
        <f t="shared" si="11"/>
        <v>2022.3Q</v>
      </c>
      <c r="BG38" s="1258" t="str">
        <f t="shared" si="11"/>
        <v>2022.3Q</v>
      </c>
      <c r="BH38" s="1258" t="str">
        <f t="shared" si="11"/>
        <v>2022.4Q</v>
      </c>
      <c r="BI38" s="1258" t="str">
        <f t="shared" si="11"/>
        <v>2022.4Q</v>
      </c>
      <c r="BJ38" s="1258" t="str">
        <f t="shared" si="11"/>
        <v>2022.4Q</v>
      </c>
      <c r="BK38" s="1261" t="str">
        <f t="shared" ref="BK38:CP38" si="12">YEAR(BK39)&amp;"."&amp;TEXT(ROUNDUP(MONTH(BK39)/3,0),"0Q")</f>
        <v>2023.1Q</v>
      </c>
      <c r="BL38" s="1261" t="str">
        <f t="shared" si="12"/>
        <v>2023.1Q</v>
      </c>
      <c r="BM38" s="1261" t="str">
        <f t="shared" si="12"/>
        <v>2023.1Q</v>
      </c>
      <c r="BN38" s="1261" t="str">
        <f t="shared" si="12"/>
        <v>2023.2Q</v>
      </c>
      <c r="BO38" s="1261" t="str">
        <f t="shared" si="12"/>
        <v>2023.2Q</v>
      </c>
      <c r="BP38" s="1261" t="str">
        <f t="shared" si="12"/>
        <v>2023.2Q</v>
      </c>
      <c r="BQ38" s="1261" t="str">
        <f t="shared" si="12"/>
        <v>2023.3Q</v>
      </c>
      <c r="BR38" s="1261" t="str">
        <f t="shared" si="12"/>
        <v>2023.3Q</v>
      </c>
      <c r="BS38" s="1261" t="str">
        <f t="shared" si="12"/>
        <v>2023.3Q</v>
      </c>
      <c r="BT38" s="1261" t="str">
        <f t="shared" si="12"/>
        <v>2023.4Q</v>
      </c>
      <c r="BU38" s="1261" t="str">
        <f t="shared" si="12"/>
        <v>2023.4Q</v>
      </c>
      <c r="BV38" s="1261" t="str">
        <f t="shared" si="12"/>
        <v>2023.4Q</v>
      </c>
      <c r="BW38" s="1258" t="str">
        <f t="shared" si="12"/>
        <v>2024.1Q</v>
      </c>
      <c r="BX38" s="1258" t="str">
        <f t="shared" si="12"/>
        <v>2024.1Q</v>
      </c>
      <c r="BY38" s="1258" t="str">
        <f t="shared" si="12"/>
        <v>2024.1Q</v>
      </c>
      <c r="BZ38" s="1258" t="str">
        <f t="shared" si="12"/>
        <v>2024.2Q</v>
      </c>
      <c r="CA38" s="1258" t="str">
        <f t="shared" si="12"/>
        <v>2024.2Q</v>
      </c>
      <c r="CB38" s="1258" t="str">
        <f t="shared" si="12"/>
        <v>2024.2Q</v>
      </c>
      <c r="CC38" s="1258" t="str">
        <f t="shared" si="12"/>
        <v>2024.3Q</v>
      </c>
      <c r="CD38" s="1258" t="str">
        <f t="shared" si="12"/>
        <v>2024.3Q</v>
      </c>
      <c r="CE38" s="1258" t="str">
        <f t="shared" si="12"/>
        <v>2024.3Q</v>
      </c>
      <c r="CF38" s="1258" t="str">
        <f t="shared" si="12"/>
        <v>2024.4Q</v>
      </c>
      <c r="CG38" s="1258" t="str">
        <f t="shared" si="12"/>
        <v>2024.4Q</v>
      </c>
      <c r="CH38" s="1258" t="str">
        <f t="shared" si="12"/>
        <v>2024.4Q</v>
      </c>
      <c r="CI38" s="1261" t="str">
        <f t="shared" si="12"/>
        <v>2025.1Q</v>
      </c>
      <c r="CJ38" s="1261" t="str">
        <f t="shared" si="12"/>
        <v>2025.1Q</v>
      </c>
      <c r="CK38" s="1261" t="str">
        <f t="shared" si="12"/>
        <v>2025.1Q</v>
      </c>
      <c r="CL38" s="1261" t="str">
        <f t="shared" si="12"/>
        <v>2025.2Q</v>
      </c>
      <c r="CM38" s="1261" t="str">
        <f t="shared" si="12"/>
        <v>2025.2Q</v>
      </c>
      <c r="CN38" s="1261" t="str">
        <f t="shared" si="12"/>
        <v>2025.2Q</v>
      </c>
      <c r="CO38" s="1261" t="str">
        <f t="shared" si="12"/>
        <v>2025.3Q</v>
      </c>
      <c r="CP38" s="1261" t="str">
        <f t="shared" si="12"/>
        <v>2025.3Q</v>
      </c>
      <c r="CQ38" s="1261" t="str">
        <f t="shared" ref="CQ38:DV38" si="13">YEAR(CQ39)&amp;"."&amp;TEXT(ROUNDUP(MONTH(CQ39)/3,0),"0Q")</f>
        <v>2025.3Q</v>
      </c>
      <c r="CR38" s="1261" t="str">
        <f t="shared" si="13"/>
        <v>2025.4Q</v>
      </c>
      <c r="CS38" s="1261" t="str">
        <f t="shared" si="13"/>
        <v>2025.4Q</v>
      </c>
      <c r="CT38" s="1261" t="str">
        <f t="shared" si="13"/>
        <v>2025.4Q</v>
      </c>
      <c r="CU38" s="1258" t="str">
        <f t="shared" si="13"/>
        <v>2026.1Q</v>
      </c>
      <c r="CV38" s="1258" t="str">
        <f t="shared" si="13"/>
        <v>2026.1Q</v>
      </c>
      <c r="CW38" s="1258" t="str">
        <f t="shared" si="13"/>
        <v>2026.1Q</v>
      </c>
      <c r="CX38" s="1258" t="str">
        <f t="shared" si="13"/>
        <v>2026.2Q</v>
      </c>
      <c r="CY38" s="1258" t="str">
        <f t="shared" si="13"/>
        <v>2026.2Q</v>
      </c>
      <c r="CZ38" s="1258" t="str">
        <f t="shared" si="13"/>
        <v>2026.2Q</v>
      </c>
      <c r="DA38" s="1258" t="str">
        <f t="shared" si="13"/>
        <v>2026.3Q</v>
      </c>
      <c r="DB38" s="1258" t="str">
        <f t="shared" si="13"/>
        <v>2026.3Q</v>
      </c>
      <c r="DC38" s="1258" t="str">
        <f t="shared" si="13"/>
        <v>2026.3Q</v>
      </c>
      <c r="DD38" s="1258" t="str">
        <f t="shared" si="13"/>
        <v>2026.4Q</v>
      </c>
      <c r="DE38" s="1258" t="str">
        <f t="shared" si="13"/>
        <v>2026.4Q</v>
      </c>
      <c r="DF38" s="1258" t="str">
        <f t="shared" si="13"/>
        <v>2026.4Q</v>
      </c>
      <c r="DG38" s="1261" t="str">
        <f t="shared" si="13"/>
        <v>2027.1Q</v>
      </c>
      <c r="DH38" s="1261" t="str">
        <f t="shared" si="13"/>
        <v>2027.1Q</v>
      </c>
      <c r="DI38" s="1261" t="str">
        <f t="shared" si="13"/>
        <v>2027.1Q</v>
      </c>
      <c r="DJ38" s="1261" t="str">
        <f t="shared" si="13"/>
        <v>2027.2Q</v>
      </c>
      <c r="DK38" s="1261" t="str">
        <f t="shared" si="13"/>
        <v>2027.2Q</v>
      </c>
      <c r="DL38" s="1261" t="str">
        <f t="shared" si="13"/>
        <v>2027.2Q</v>
      </c>
      <c r="DM38" s="1261" t="str">
        <f t="shared" si="13"/>
        <v>2027.3Q</v>
      </c>
      <c r="DN38" s="1261" t="str">
        <f t="shared" si="13"/>
        <v>2027.3Q</v>
      </c>
      <c r="DO38" s="1261" t="str">
        <f t="shared" si="13"/>
        <v>2027.3Q</v>
      </c>
      <c r="DP38" s="1261" t="str">
        <f t="shared" si="13"/>
        <v>2027.4Q</v>
      </c>
      <c r="DQ38" s="1261" t="str">
        <f t="shared" si="13"/>
        <v>2027.4Q</v>
      </c>
      <c r="DR38" s="1261" t="str">
        <f t="shared" si="13"/>
        <v>2027.4Q</v>
      </c>
      <c r="DS38" s="1258" t="str">
        <f t="shared" si="13"/>
        <v>2028.1Q</v>
      </c>
      <c r="DT38" s="1258" t="str">
        <f t="shared" si="13"/>
        <v>2028.1Q</v>
      </c>
      <c r="DU38" s="1258" t="str">
        <f t="shared" si="13"/>
        <v>2028.1Q</v>
      </c>
      <c r="DV38" s="1258" t="str">
        <f t="shared" si="13"/>
        <v>2028.2Q</v>
      </c>
      <c r="DW38" s="1258" t="str">
        <f t="shared" ref="DW38:FB38" si="14">YEAR(DW39)&amp;"."&amp;TEXT(ROUNDUP(MONTH(DW39)/3,0),"0Q")</f>
        <v>2028.2Q</v>
      </c>
      <c r="DX38" s="1258" t="str">
        <f t="shared" si="14"/>
        <v>2028.2Q</v>
      </c>
      <c r="DY38" s="1258" t="str">
        <f t="shared" si="14"/>
        <v>2028.3Q</v>
      </c>
      <c r="DZ38" s="1258" t="str">
        <f t="shared" si="14"/>
        <v>2028.3Q</v>
      </c>
      <c r="EA38" s="1258" t="str">
        <f t="shared" si="14"/>
        <v>2028.3Q</v>
      </c>
      <c r="EB38" s="1258" t="str">
        <f t="shared" si="14"/>
        <v>2028.4Q</v>
      </c>
      <c r="EC38" s="1258" t="str">
        <f t="shared" si="14"/>
        <v>2028.4Q</v>
      </c>
      <c r="ED38" s="1258" t="str">
        <f t="shared" si="14"/>
        <v>2028.4Q</v>
      </c>
      <c r="EE38" s="1261" t="str">
        <f t="shared" si="14"/>
        <v>2029.1Q</v>
      </c>
      <c r="EF38" s="1261" t="str">
        <f t="shared" si="14"/>
        <v>2029.1Q</v>
      </c>
      <c r="EG38" s="1261" t="str">
        <f t="shared" si="14"/>
        <v>2029.1Q</v>
      </c>
      <c r="EH38" s="1261" t="str">
        <f t="shared" si="14"/>
        <v>2029.2Q</v>
      </c>
      <c r="EI38" s="1261" t="str">
        <f t="shared" si="14"/>
        <v>2029.2Q</v>
      </c>
      <c r="EJ38" s="1261" t="str">
        <f t="shared" si="14"/>
        <v>2029.2Q</v>
      </c>
      <c r="EK38" s="1261" t="str">
        <f t="shared" si="14"/>
        <v>2029.3Q</v>
      </c>
      <c r="EL38" s="1261" t="str">
        <f t="shared" si="14"/>
        <v>2029.3Q</v>
      </c>
      <c r="EM38" s="1261" t="str">
        <f t="shared" si="14"/>
        <v>2029.3Q</v>
      </c>
      <c r="EN38" s="1261" t="str">
        <f t="shared" si="14"/>
        <v>2029.4Q</v>
      </c>
      <c r="EO38" s="1261" t="str">
        <f t="shared" si="14"/>
        <v>2029.4Q</v>
      </c>
      <c r="EP38" s="1261" t="str">
        <f t="shared" si="14"/>
        <v>2029.4Q</v>
      </c>
      <c r="EQ38" s="1258" t="str">
        <f t="shared" si="14"/>
        <v>2030.1Q</v>
      </c>
      <c r="ER38" s="1258" t="str">
        <f t="shared" si="14"/>
        <v>2030.1Q</v>
      </c>
      <c r="ES38" s="1258" t="str">
        <f t="shared" si="14"/>
        <v>2030.1Q</v>
      </c>
      <c r="ET38" s="1258" t="str">
        <f t="shared" si="14"/>
        <v>2030.2Q</v>
      </c>
      <c r="EU38" s="1258" t="str">
        <f t="shared" si="14"/>
        <v>2030.2Q</v>
      </c>
      <c r="EV38" s="1258" t="str">
        <f t="shared" si="14"/>
        <v>2030.2Q</v>
      </c>
      <c r="EW38" s="1258" t="str">
        <f t="shared" si="14"/>
        <v>2030.3Q</v>
      </c>
      <c r="EX38" s="1258" t="str">
        <f t="shared" si="14"/>
        <v>2030.3Q</v>
      </c>
      <c r="EY38" s="1258" t="str">
        <f t="shared" si="14"/>
        <v>2030.3Q</v>
      </c>
      <c r="EZ38" s="1258" t="str">
        <f t="shared" si="14"/>
        <v>2030.4Q</v>
      </c>
      <c r="FA38" s="1258" t="str">
        <f t="shared" si="14"/>
        <v>2030.4Q</v>
      </c>
      <c r="FB38" s="1258" t="str">
        <f t="shared" si="14"/>
        <v>2030.4Q</v>
      </c>
      <c r="FC38" s="1261" t="str">
        <f t="shared" ref="FC38:GH38" si="15">YEAR(FC39)&amp;"."&amp;TEXT(ROUNDUP(MONTH(FC39)/3,0),"0Q")</f>
        <v>2031.1Q</v>
      </c>
      <c r="FD38" s="1261" t="str">
        <f t="shared" si="15"/>
        <v>2031.1Q</v>
      </c>
      <c r="FE38" s="1261" t="str">
        <f t="shared" si="15"/>
        <v>2031.1Q</v>
      </c>
      <c r="FF38" s="1261" t="str">
        <f t="shared" si="15"/>
        <v>2031.2Q</v>
      </c>
      <c r="FG38" s="1261" t="str">
        <f t="shared" si="15"/>
        <v>2031.2Q</v>
      </c>
      <c r="FH38" s="1261" t="str">
        <f t="shared" si="15"/>
        <v>2031.2Q</v>
      </c>
      <c r="FI38" s="1261" t="str">
        <f t="shared" si="15"/>
        <v>2031.3Q</v>
      </c>
      <c r="FJ38" s="1261" t="str">
        <f t="shared" si="15"/>
        <v>2031.3Q</v>
      </c>
      <c r="FK38" s="1261" t="str">
        <f t="shared" si="15"/>
        <v>2031.3Q</v>
      </c>
      <c r="FL38" s="1261" t="str">
        <f t="shared" si="15"/>
        <v>2031.4Q</v>
      </c>
      <c r="FM38" s="1261" t="str">
        <f t="shared" si="15"/>
        <v>2031.4Q</v>
      </c>
      <c r="FN38" s="1261" t="str">
        <f t="shared" si="15"/>
        <v>2031.4Q</v>
      </c>
      <c r="FO38" s="1258" t="str">
        <f t="shared" si="15"/>
        <v>2032.1Q</v>
      </c>
      <c r="FP38" s="1258" t="str">
        <f t="shared" si="15"/>
        <v>2032.1Q</v>
      </c>
      <c r="FQ38" s="1258" t="str">
        <f t="shared" si="15"/>
        <v>2032.1Q</v>
      </c>
      <c r="FR38" s="1258" t="str">
        <f t="shared" si="15"/>
        <v>2032.2Q</v>
      </c>
      <c r="FS38" s="1258" t="str">
        <f t="shared" si="15"/>
        <v>2032.2Q</v>
      </c>
      <c r="FT38" s="1258" t="str">
        <f t="shared" si="15"/>
        <v>2032.2Q</v>
      </c>
      <c r="FU38" s="1258" t="str">
        <f t="shared" si="15"/>
        <v>2032.3Q</v>
      </c>
      <c r="FV38" s="1258" t="str">
        <f t="shared" si="15"/>
        <v>2032.3Q</v>
      </c>
      <c r="FW38" s="1258" t="str">
        <f t="shared" si="15"/>
        <v>2032.3Q</v>
      </c>
      <c r="FX38" s="1258" t="str">
        <f t="shared" si="15"/>
        <v>2032.4Q</v>
      </c>
      <c r="FY38" s="1258" t="str">
        <f t="shared" si="15"/>
        <v>2032.4Q</v>
      </c>
      <c r="FZ38" s="1258" t="str">
        <f t="shared" si="15"/>
        <v>2032.4Q</v>
      </c>
      <c r="GA38" s="1261" t="str">
        <f t="shared" si="15"/>
        <v>2033.1Q</v>
      </c>
      <c r="GB38" s="1261" t="str">
        <f t="shared" si="15"/>
        <v>2033.1Q</v>
      </c>
      <c r="GC38" s="1261" t="str">
        <f t="shared" si="15"/>
        <v>2033.1Q</v>
      </c>
      <c r="GD38" s="1261" t="str">
        <f t="shared" si="15"/>
        <v>2033.2Q</v>
      </c>
      <c r="GE38" s="1261" t="str">
        <f t="shared" si="15"/>
        <v>2033.2Q</v>
      </c>
      <c r="GF38" s="1261" t="str">
        <f t="shared" si="15"/>
        <v>2033.2Q</v>
      </c>
      <c r="GG38" s="1261" t="str">
        <f t="shared" si="15"/>
        <v>2033.3Q</v>
      </c>
      <c r="GH38" s="1261" t="str">
        <f t="shared" si="15"/>
        <v>2033.3Q</v>
      </c>
      <c r="GI38" s="1261" t="str">
        <f t="shared" ref="GI38:HN38" si="16">YEAR(GI39)&amp;"."&amp;TEXT(ROUNDUP(MONTH(GI39)/3,0),"0Q")</f>
        <v>2033.3Q</v>
      </c>
      <c r="GJ38" s="1261" t="str">
        <f t="shared" si="16"/>
        <v>2033.4Q</v>
      </c>
      <c r="GK38" s="1261" t="str">
        <f t="shared" si="16"/>
        <v>2033.4Q</v>
      </c>
      <c r="GL38" s="1261" t="str">
        <f t="shared" si="16"/>
        <v>2033.4Q</v>
      </c>
      <c r="GM38" s="1258" t="str">
        <f t="shared" si="16"/>
        <v>2034.1Q</v>
      </c>
      <c r="GN38" s="1258" t="str">
        <f t="shared" si="16"/>
        <v>2034.1Q</v>
      </c>
      <c r="GO38" s="1258" t="str">
        <f t="shared" si="16"/>
        <v>2034.1Q</v>
      </c>
      <c r="GP38" s="1258" t="str">
        <f t="shared" si="16"/>
        <v>2034.2Q</v>
      </c>
      <c r="GQ38" s="1258" t="str">
        <f t="shared" si="16"/>
        <v>2034.2Q</v>
      </c>
      <c r="GR38" s="1258" t="str">
        <f t="shared" si="16"/>
        <v>2034.2Q</v>
      </c>
      <c r="GS38" s="1258" t="str">
        <f t="shared" si="16"/>
        <v>2034.3Q</v>
      </c>
      <c r="GT38" s="1258" t="str">
        <f t="shared" si="16"/>
        <v>2034.3Q</v>
      </c>
      <c r="GU38" s="1258" t="str">
        <f t="shared" si="16"/>
        <v>2034.3Q</v>
      </c>
      <c r="GV38" s="1258" t="str">
        <f t="shared" si="16"/>
        <v>2034.4Q</v>
      </c>
      <c r="GW38" s="1258" t="str">
        <f t="shared" si="16"/>
        <v>2034.4Q</v>
      </c>
      <c r="GX38" s="1258" t="str">
        <f t="shared" si="16"/>
        <v>2034.4Q</v>
      </c>
      <c r="GY38" s="1261" t="str">
        <f t="shared" si="16"/>
        <v>2035.1Q</v>
      </c>
      <c r="GZ38" s="1261" t="str">
        <f t="shared" si="16"/>
        <v>2035.1Q</v>
      </c>
      <c r="HA38" s="1261" t="str">
        <f t="shared" si="16"/>
        <v>2035.1Q</v>
      </c>
      <c r="HB38" s="1261" t="str">
        <f t="shared" si="16"/>
        <v>2035.2Q</v>
      </c>
      <c r="HC38" s="1261" t="str">
        <f t="shared" si="16"/>
        <v>2035.2Q</v>
      </c>
      <c r="HD38" s="1261" t="str">
        <f t="shared" si="16"/>
        <v>2035.2Q</v>
      </c>
      <c r="HE38" s="1261" t="str">
        <f t="shared" si="16"/>
        <v>2035.3Q</v>
      </c>
      <c r="HF38" s="1261" t="str">
        <f t="shared" si="16"/>
        <v>2035.3Q</v>
      </c>
      <c r="HG38" s="1261" t="str">
        <f t="shared" si="16"/>
        <v>2035.3Q</v>
      </c>
      <c r="HH38" s="1261" t="str">
        <f t="shared" si="16"/>
        <v>2035.4Q</v>
      </c>
      <c r="HI38" s="1261" t="str">
        <f t="shared" si="16"/>
        <v>2035.4Q</v>
      </c>
      <c r="HJ38" s="1261" t="str">
        <f t="shared" si="16"/>
        <v>2035.4Q</v>
      </c>
      <c r="HK38" s="1258" t="str">
        <f t="shared" si="16"/>
        <v>2036.1Q</v>
      </c>
      <c r="HL38" s="1258" t="str">
        <f t="shared" si="16"/>
        <v>2036.1Q</v>
      </c>
      <c r="HM38" s="1258" t="str">
        <f t="shared" si="16"/>
        <v>2036.1Q</v>
      </c>
      <c r="HN38" s="1258" t="str">
        <f t="shared" si="16"/>
        <v>2036.2Q</v>
      </c>
      <c r="HO38" s="1258" t="str">
        <f t="shared" ref="HO38:IA38" si="17">YEAR(HO39)&amp;"."&amp;TEXT(ROUNDUP(MONTH(HO39)/3,0),"0Q")</f>
        <v>2036.2Q</v>
      </c>
      <c r="HP38" s="1258" t="str">
        <f t="shared" si="17"/>
        <v>2036.2Q</v>
      </c>
      <c r="HQ38" s="1258" t="str">
        <f t="shared" si="17"/>
        <v>2036.3Q</v>
      </c>
      <c r="HR38" s="1258" t="str">
        <f t="shared" si="17"/>
        <v>2036.3Q</v>
      </c>
      <c r="HS38" s="1258" t="str">
        <f t="shared" si="17"/>
        <v>2036.3Q</v>
      </c>
      <c r="HT38" s="1258" t="str">
        <f t="shared" si="17"/>
        <v>2036.4Q</v>
      </c>
      <c r="HU38" s="1258" t="str">
        <f t="shared" si="17"/>
        <v>2036.4Q</v>
      </c>
      <c r="HV38" s="1258" t="str">
        <f t="shared" si="17"/>
        <v>2036.4Q</v>
      </c>
      <c r="HW38" s="1261" t="str">
        <f t="shared" si="17"/>
        <v>2037.1Q</v>
      </c>
      <c r="HX38" s="1261" t="str">
        <f t="shared" si="17"/>
        <v>2037.1Q</v>
      </c>
      <c r="HY38" s="1261" t="str">
        <f t="shared" si="17"/>
        <v>2037.1Q</v>
      </c>
      <c r="HZ38" s="1261" t="str">
        <f t="shared" si="17"/>
        <v>2037.2Q</v>
      </c>
      <c r="IA38" s="1261" t="str">
        <f t="shared" si="17"/>
        <v>2037.2Q</v>
      </c>
    </row>
    <row r="39" spans="2:235" outlineLevel="1" x14ac:dyDescent="0.3">
      <c r="C39" s="107"/>
      <c r="D39" s="108"/>
      <c r="E39" s="108" t="s">
        <v>57</v>
      </c>
      <c r="F39" s="75">
        <v>2020</v>
      </c>
      <c r="G39" s="75">
        <v>2021</v>
      </c>
      <c r="H39" s="75">
        <v>2022</v>
      </c>
      <c r="I39" s="75">
        <v>2023</v>
      </c>
      <c r="J39" s="75">
        <v>2024</v>
      </c>
      <c r="K39" s="75">
        <v>2025</v>
      </c>
      <c r="L39" s="75">
        <v>2026</v>
      </c>
      <c r="M39" s="75">
        <v>2027</v>
      </c>
      <c r="N39" s="75">
        <v>2028</v>
      </c>
      <c r="O39" s="75">
        <v>2029</v>
      </c>
      <c r="P39" s="75">
        <v>2030</v>
      </c>
      <c r="Q39" s="75">
        <v>2031</v>
      </c>
      <c r="R39" s="75">
        <v>2032</v>
      </c>
      <c r="S39" s="75">
        <v>2033</v>
      </c>
      <c r="T39" s="75">
        <v>2034</v>
      </c>
      <c r="U39" s="75">
        <v>2035</v>
      </c>
      <c r="V39" s="75">
        <v>2036</v>
      </c>
      <c r="W39" s="76">
        <v>2037</v>
      </c>
      <c r="Y39" s="1259" t="s">
        <v>1259</v>
      </c>
      <c r="Z39" s="1259"/>
      <c r="AA39" s="1259">
        <v>43861</v>
      </c>
      <c r="AB39" s="1259">
        <v>43890</v>
      </c>
      <c r="AC39" s="1259">
        <v>43921</v>
      </c>
      <c r="AD39" s="1259">
        <v>43951</v>
      </c>
      <c r="AE39" s="1259">
        <v>43982</v>
      </c>
      <c r="AF39" s="1259">
        <v>44012</v>
      </c>
      <c r="AG39" s="1259">
        <v>44043</v>
      </c>
      <c r="AH39" s="1259">
        <f t="shared" ref="AH39:BJ39" si="18">EOMONTH(AG39,1)</f>
        <v>44074</v>
      </c>
      <c r="AI39" s="1259">
        <f t="shared" si="18"/>
        <v>44104</v>
      </c>
      <c r="AJ39" s="1259">
        <f t="shared" si="18"/>
        <v>44135</v>
      </c>
      <c r="AK39" s="1259">
        <f t="shared" si="18"/>
        <v>44165</v>
      </c>
      <c r="AL39" s="1259">
        <f t="shared" si="18"/>
        <v>44196</v>
      </c>
      <c r="AM39" s="1262">
        <f t="shared" si="18"/>
        <v>44227</v>
      </c>
      <c r="AN39" s="1262">
        <f t="shared" si="18"/>
        <v>44255</v>
      </c>
      <c r="AO39" s="1262">
        <f t="shared" si="18"/>
        <v>44286</v>
      </c>
      <c r="AP39" s="1262">
        <f t="shared" si="18"/>
        <v>44316</v>
      </c>
      <c r="AQ39" s="1262">
        <f t="shared" si="18"/>
        <v>44347</v>
      </c>
      <c r="AR39" s="1262">
        <f t="shared" si="18"/>
        <v>44377</v>
      </c>
      <c r="AS39" s="1262">
        <f t="shared" si="18"/>
        <v>44408</v>
      </c>
      <c r="AT39" s="1262">
        <f t="shared" si="18"/>
        <v>44439</v>
      </c>
      <c r="AU39" s="1262">
        <f t="shared" si="18"/>
        <v>44469</v>
      </c>
      <c r="AV39" s="1262">
        <f t="shared" si="18"/>
        <v>44500</v>
      </c>
      <c r="AW39" s="1262">
        <f t="shared" si="18"/>
        <v>44530</v>
      </c>
      <c r="AX39" s="1262">
        <f t="shared" si="18"/>
        <v>44561</v>
      </c>
      <c r="AY39" s="1259">
        <f t="shared" si="18"/>
        <v>44592</v>
      </c>
      <c r="AZ39" s="1259">
        <f t="shared" si="18"/>
        <v>44620</v>
      </c>
      <c r="BA39" s="1259">
        <f t="shared" si="18"/>
        <v>44651</v>
      </c>
      <c r="BB39" s="1259">
        <f t="shared" si="18"/>
        <v>44681</v>
      </c>
      <c r="BC39" s="1259">
        <f t="shared" si="18"/>
        <v>44712</v>
      </c>
      <c r="BD39" s="1259">
        <f t="shared" si="18"/>
        <v>44742</v>
      </c>
      <c r="BE39" s="1259">
        <f t="shared" si="18"/>
        <v>44773</v>
      </c>
      <c r="BF39" s="1259">
        <f t="shared" si="18"/>
        <v>44804</v>
      </c>
      <c r="BG39" s="1259">
        <f t="shared" si="18"/>
        <v>44834</v>
      </c>
      <c r="BH39" s="1259">
        <f t="shared" si="18"/>
        <v>44865</v>
      </c>
      <c r="BI39" s="1259">
        <f t="shared" si="18"/>
        <v>44895</v>
      </c>
      <c r="BJ39" s="1259">
        <f t="shared" si="18"/>
        <v>44926</v>
      </c>
      <c r="BK39" s="1262">
        <f t="shared" ref="BK39:CP39" si="19">EOMONTH(BJ39,1)</f>
        <v>44957</v>
      </c>
      <c r="BL39" s="1262">
        <f t="shared" si="19"/>
        <v>44985</v>
      </c>
      <c r="BM39" s="1262">
        <f t="shared" si="19"/>
        <v>45016</v>
      </c>
      <c r="BN39" s="1262">
        <f t="shared" si="19"/>
        <v>45046</v>
      </c>
      <c r="BO39" s="1262">
        <f t="shared" si="19"/>
        <v>45077</v>
      </c>
      <c r="BP39" s="1262">
        <f t="shared" si="19"/>
        <v>45107</v>
      </c>
      <c r="BQ39" s="1262">
        <f t="shared" si="19"/>
        <v>45138</v>
      </c>
      <c r="BR39" s="1262">
        <f t="shared" si="19"/>
        <v>45169</v>
      </c>
      <c r="BS39" s="1262">
        <f t="shared" si="19"/>
        <v>45199</v>
      </c>
      <c r="BT39" s="1262">
        <f t="shared" si="19"/>
        <v>45230</v>
      </c>
      <c r="BU39" s="1262">
        <f t="shared" si="19"/>
        <v>45260</v>
      </c>
      <c r="BV39" s="1262">
        <f t="shared" si="19"/>
        <v>45291</v>
      </c>
      <c r="BW39" s="1259">
        <f t="shared" si="19"/>
        <v>45322</v>
      </c>
      <c r="BX39" s="1259">
        <f t="shared" si="19"/>
        <v>45351</v>
      </c>
      <c r="BY39" s="1259">
        <f t="shared" si="19"/>
        <v>45382</v>
      </c>
      <c r="BZ39" s="1259">
        <f t="shared" si="19"/>
        <v>45412</v>
      </c>
      <c r="CA39" s="1259">
        <f t="shared" si="19"/>
        <v>45443</v>
      </c>
      <c r="CB39" s="1259">
        <f t="shared" si="19"/>
        <v>45473</v>
      </c>
      <c r="CC39" s="1259">
        <f t="shared" si="19"/>
        <v>45504</v>
      </c>
      <c r="CD39" s="1259">
        <f t="shared" si="19"/>
        <v>45535</v>
      </c>
      <c r="CE39" s="1259">
        <f t="shared" si="19"/>
        <v>45565</v>
      </c>
      <c r="CF39" s="1259">
        <f t="shared" si="19"/>
        <v>45596</v>
      </c>
      <c r="CG39" s="1259">
        <f t="shared" si="19"/>
        <v>45626</v>
      </c>
      <c r="CH39" s="1259">
        <f t="shared" si="19"/>
        <v>45657</v>
      </c>
      <c r="CI39" s="1262">
        <f t="shared" si="19"/>
        <v>45688</v>
      </c>
      <c r="CJ39" s="1262">
        <f t="shared" si="19"/>
        <v>45716</v>
      </c>
      <c r="CK39" s="1262">
        <f t="shared" si="19"/>
        <v>45747</v>
      </c>
      <c r="CL39" s="1262">
        <f t="shared" si="19"/>
        <v>45777</v>
      </c>
      <c r="CM39" s="1262">
        <f t="shared" si="19"/>
        <v>45808</v>
      </c>
      <c r="CN39" s="1262">
        <f t="shared" si="19"/>
        <v>45838</v>
      </c>
      <c r="CO39" s="1262">
        <f t="shared" si="19"/>
        <v>45869</v>
      </c>
      <c r="CP39" s="1262">
        <f t="shared" si="19"/>
        <v>45900</v>
      </c>
      <c r="CQ39" s="1262">
        <f t="shared" ref="CQ39:DV39" si="20">EOMONTH(CP39,1)</f>
        <v>45930</v>
      </c>
      <c r="CR39" s="1262">
        <f t="shared" si="20"/>
        <v>45961</v>
      </c>
      <c r="CS39" s="1262">
        <f t="shared" si="20"/>
        <v>45991</v>
      </c>
      <c r="CT39" s="1262">
        <f t="shared" si="20"/>
        <v>46022</v>
      </c>
      <c r="CU39" s="1259">
        <f t="shared" si="20"/>
        <v>46053</v>
      </c>
      <c r="CV39" s="1259">
        <f t="shared" si="20"/>
        <v>46081</v>
      </c>
      <c r="CW39" s="1259">
        <f t="shared" si="20"/>
        <v>46112</v>
      </c>
      <c r="CX39" s="1259">
        <f t="shared" si="20"/>
        <v>46142</v>
      </c>
      <c r="CY39" s="1259">
        <f t="shared" si="20"/>
        <v>46173</v>
      </c>
      <c r="CZ39" s="1259">
        <f t="shared" si="20"/>
        <v>46203</v>
      </c>
      <c r="DA39" s="1259">
        <f t="shared" si="20"/>
        <v>46234</v>
      </c>
      <c r="DB39" s="1259">
        <f t="shared" si="20"/>
        <v>46265</v>
      </c>
      <c r="DC39" s="1259">
        <f t="shared" si="20"/>
        <v>46295</v>
      </c>
      <c r="DD39" s="1259">
        <f t="shared" si="20"/>
        <v>46326</v>
      </c>
      <c r="DE39" s="1259">
        <f t="shared" si="20"/>
        <v>46356</v>
      </c>
      <c r="DF39" s="1259">
        <f t="shared" si="20"/>
        <v>46387</v>
      </c>
      <c r="DG39" s="1262">
        <f t="shared" si="20"/>
        <v>46418</v>
      </c>
      <c r="DH39" s="1262">
        <f t="shared" si="20"/>
        <v>46446</v>
      </c>
      <c r="DI39" s="1262">
        <f t="shared" si="20"/>
        <v>46477</v>
      </c>
      <c r="DJ39" s="1262">
        <f t="shared" si="20"/>
        <v>46507</v>
      </c>
      <c r="DK39" s="1262">
        <f t="shared" si="20"/>
        <v>46538</v>
      </c>
      <c r="DL39" s="1262">
        <f t="shared" si="20"/>
        <v>46568</v>
      </c>
      <c r="DM39" s="1262">
        <f t="shared" si="20"/>
        <v>46599</v>
      </c>
      <c r="DN39" s="1262">
        <f t="shared" si="20"/>
        <v>46630</v>
      </c>
      <c r="DO39" s="1262">
        <f t="shared" si="20"/>
        <v>46660</v>
      </c>
      <c r="DP39" s="1262">
        <f t="shared" si="20"/>
        <v>46691</v>
      </c>
      <c r="DQ39" s="1262">
        <f t="shared" si="20"/>
        <v>46721</v>
      </c>
      <c r="DR39" s="1262">
        <f t="shared" si="20"/>
        <v>46752</v>
      </c>
      <c r="DS39" s="1259">
        <f t="shared" si="20"/>
        <v>46783</v>
      </c>
      <c r="DT39" s="1259">
        <f t="shared" si="20"/>
        <v>46812</v>
      </c>
      <c r="DU39" s="1259">
        <f t="shared" si="20"/>
        <v>46843</v>
      </c>
      <c r="DV39" s="1259">
        <f t="shared" si="20"/>
        <v>46873</v>
      </c>
      <c r="DW39" s="1259">
        <f t="shared" ref="DW39:FB39" si="21">EOMONTH(DV39,1)</f>
        <v>46904</v>
      </c>
      <c r="DX39" s="1259">
        <f t="shared" si="21"/>
        <v>46934</v>
      </c>
      <c r="DY39" s="1259">
        <f t="shared" si="21"/>
        <v>46965</v>
      </c>
      <c r="DZ39" s="1259">
        <f t="shared" si="21"/>
        <v>46996</v>
      </c>
      <c r="EA39" s="1259">
        <f t="shared" si="21"/>
        <v>47026</v>
      </c>
      <c r="EB39" s="1259">
        <f t="shared" si="21"/>
        <v>47057</v>
      </c>
      <c r="EC39" s="1259">
        <f t="shared" si="21"/>
        <v>47087</v>
      </c>
      <c r="ED39" s="1259">
        <f t="shared" si="21"/>
        <v>47118</v>
      </c>
      <c r="EE39" s="1262">
        <f t="shared" si="21"/>
        <v>47149</v>
      </c>
      <c r="EF39" s="1262">
        <f t="shared" si="21"/>
        <v>47177</v>
      </c>
      <c r="EG39" s="1262">
        <f t="shared" si="21"/>
        <v>47208</v>
      </c>
      <c r="EH39" s="1262">
        <f t="shared" si="21"/>
        <v>47238</v>
      </c>
      <c r="EI39" s="1262">
        <f t="shared" si="21"/>
        <v>47269</v>
      </c>
      <c r="EJ39" s="1262">
        <f t="shared" si="21"/>
        <v>47299</v>
      </c>
      <c r="EK39" s="1262">
        <f t="shared" si="21"/>
        <v>47330</v>
      </c>
      <c r="EL39" s="1262">
        <f t="shared" si="21"/>
        <v>47361</v>
      </c>
      <c r="EM39" s="1262">
        <f t="shared" si="21"/>
        <v>47391</v>
      </c>
      <c r="EN39" s="1262">
        <f t="shared" si="21"/>
        <v>47422</v>
      </c>
      <c r="EO39" s="1262">
        <f t="shared" si="21"/>
        <v>47452</v>
      </c>
      <c r="EP39" s="1262">
        <f t="shared" si="21"/>
        <v>47483</v>
      </c>
      <c r="EQ39" s="1259">
        <f t="shared" si="21"/>
        <v>47514</v>
      </c>
      <c r="ER39" s="1259">
        <f t="shared" si="21"/>
        <v>47542</v>
      </c>
      <c r="ES39" s="1259">
        <f t="shared" si="21"/>
        <v>47573</v>
      </c>
      <c r="ET39" s="1259">
        <f t="shared" si="21"/>
        <v>47603</v>
      </c>
      <c r="EU39" s="1259">
        <f t="shared" si="21"/>
        <v>47634</v>
      </c>
      <c r="EV39" s="1259">
        <f t="shared" si="21"/>
        <v>47664</v>
      </c>
      <c r="EW39" s="1259">
        <f t="shared" si="21"/>
        <v>47695</v>
      </c>
      <c r="EX39" s="1259">
        <f t="shared" si="21"/>
        <v>47726</v>
      </c>
      <c r="EY39" s="1259">
        <f t="shared" si="21"/>
        <v>47756</v>
      </c>
      <c r="EZ39" s="1259">
        <f t="shared" si="21"/>
        <v>47787</v>
      </c>
      <c r="FA39" s="1259">
        <f t="shared" si="21"/>
        <v>47817</v>
      </c>
      <c r="FB39" s="1259">
        <f t="shared" si="21"/>
        <v>47848</v>
      </c>
      <c r="FC39" s="1262">
        <f t="shared" ref="FC39:GH39" si="22">EOMONTH(FB39,1)</f>
        <v>47879</v>
      </c>
      <c r="FD39" s="1262">
        <f t="shared" si="22"/>
        <v>47907</v>
      </c>
      <c r="FE39" s="1262">
        <f t="shared" si="22"/>
        <v>47938</v>
      </c>
      <c r="FF39" s="1262">
        <f t="shared" si="22"/>
        <v>47968</v>
      </c>
      <c r="FG39" s="1262">
        <f t="shared" si="22"/>
        <v>47999</v>
      </c>
      <c r="FH39" s="1262">
        <f t="shared" si="22"/>
        <v>48029</v>
      </c>
      <c r="FI39" s="1262">
        <f t="shared" si="22"/>
        <v>48060</v>
      </c>
      <c r="FJ39" s="1262">
        <f t="shared" si="22"/>
        <v>48091</v>
      </c>
      <c r="FK39" s="1262">
        <f t="shared" si="22"/>
        <v>48121</v>
      </c>
      <c r="FL39" s="1262">
        <f t="shared" si="22"/>
        <v>48152</v>
      </c>
      <c r="FM39" s="1262">
        <f t="shared" si="22"/>
        <v>48182</v>
      </c>
      <c r="FN39" s="1262">
        <f t="shared" si="22"/>
        <v>48213</v>
      </c>
      <c r="FO39" s="1259">
        <f t="shared" si="22"/>
        <v>48244</v>
      </c>
      <c r="FP39" s="1259">
        <f t="shared" si="22"/>
        <v>48273</v>
      </c>
      <c r="FQ39" s="1259">
        <f t="shared" si="22"/>
        <v>48304</v>
      </c>
      <c r="FR39" s="1259">
        <f t="shared" si="22"/>
        <v>48334</v>
      </c>
      <c r="FS39" s="1259">
        <f t="shared" si="22"/>
        <v>48365</v>
      </c>
      <c r="FT39" s="1259">
        <f t="shared" si="22"/>
        <v>48395</v>
      </c>
      <c r="FU39" s="1259">
        <f t="shared" si="22"/>
        <v>48426</v>
      </c>
      <c r="FV39" s="1259">
        <f t="shared" si="22"/>
        <v>48457</v>
      </c>
      <c r="FW39" s="1259">
        <f t="shared" si="22"/>
        <v>48487</v>
      </c>
      <c r="FX39" s="1259">
        <f t="shared" si="22"/>
        <v>48518</v>
      </c>
      <c r="FY39" s="1259">
        <f t="shared" si="22"/>
        <v>48548</v>
      </c>
      <c r="FZ39" s="1259">
        <f t="shared" si="22"/>
        <v>48579</v>
      </c>
      <c r="GA39" s="1262">
        <f t="shared" si="22"/>
        <v>48610</v>
      </c>
      <c r="GB39" s="1262">
        <f t="shared" si="22"/>
        <v>48638</v>
      </c>
      <c r="GC39" s="1262">
        <f t="shared" si="22"/>
        <v>48669</v>
      </c>
      <c r="GD39" s="1262">
        <f t="shared" si="22"/>
        <v>48699</v>
      </c>
      <c r="GE39" s="1262">
        <f t="shared" si="22"/>
        <v>48730</v>
      </c>
      <c r="GF39" s="1262">
        <f t="shared" si="22"/>
        <v>48760</v>
      </c>
      <c r="GG39" s="1262">
        <f t="shared" si="22"/>
        <v>48791</v>
      </c>
      <c r="GH39" s="1262">
        <f t="shared" si="22"/>
        <v>48822</v>
      </c>
      <c r="GI39" s="1262">
        <f t="shared" ref="GI39:HN39" si="23">EOMONTH(GH39,1)</f>
        <v>48852</v>
      </c>
      <c r="GJ39" s="1262">
        <f t="shared" si="23"/>
        <v>48883</v>
      </c>
      <c r="GK39" s="1262">
        <f t="shared" si="23"/>
        <v>48913</v>
      </c>
      <c r="GL39" s="1262">
        <f t="shared" si="23"/>
        <v>48944</v>
      </c>
      <c r="GM39" s="1259">
        <f t="shared" si="23"/>
        <v>48975</v>
      </c>
      <c r="GN39" s="1259">
        <f t="shared" si="23"/>
        <v>49003</v>
      </c>
      <c r="GO39" s="1259">
        <f t="shared" si="23"/>
        <v>49034</v>
      </c>
      <c r="GP39" s="1259">
        <f t="shared" si="23"/>
        <v>49064</v>
      </c>
      <c r="GQ39" s="1259">
        <f t="shared" si="23"/>
        <v>49095</v>
      </c>
      <c r="GR39" s="1259">
        <f t="shared" si="23"/>
        <v>49125</v>
      </c>
      <c r="GS39" s="1259">
        <f t="shared" si="23"/>
        <v>49156</v>
      </c>
      <c r="GT39" s="1259">
        <f t="shared" si="23"/>
        <v>49187</v>
      </c>
      <c r="GU39" s="1259">
        <f t="shared" si="23"/>
        <v>49217</v>
      </c>
      <c r="GV39" s="1259">
        <f t="shared" si="23"/>
        <v>49248</v>
      </c>
      <c r="GW39" s="1259">
        <f t="shared" si="23"/>
        <v>49278</v>
      </c>
      <c r="GX39" s="1259">
        <f t="shared" si="23"/>
        <v>49309</v>
      </c>
      <c r="GY39" s="1262">
        <f t="shared" si="23"/>
        <v>49340</v>
      </c>
      <c r="GZ39" s="1262">
        <f t="shared" si="23"/>
        <v>49368</v>
      </c>
      <c r="HA39" s="1262">
        <f t="shared" si="23"/>
        <v>49399</v>
      </c>
      <c r="HB39" s="1262">
        <f t="shared" si="23"/>
        <v>49429</v>
      </c>
      <c r="HC39" s="1262">
        <f t="shared" si="23"/>
        <v>49460</v>
      </c>
      <c r="HD39" s="1262">
        <f t="shared" si="23"/>
        <v>49490</v>
      </c>
      <c r="HE39" s="1262">
        <f t="shared" si="23"/>
        <v>49521</v>
      </c>
      <c r="HF39" s="1262">
        <f t="shared" si="23"/>
        <v>49552</v>
      </c>
      <c r="HG39" s="1262">
        <f t="shared" si="23"/>
        <v>49582</v>
      </c>
      <c r="HH39" s="1262">
        <f t="shared" si="23"/>
        <v>49613</v>
      </c>
      <c r="HI39" s="1262">
        <f t="shared" si="23"/>
        <v>49643</v>
      </c>
      <c r="HJ39" s="1262">
        <f t="shared" si="23"/>
        <v>49674</v>
      </c>
      <c r="HK39" s="1259">
        <f t="shared" si="23"/>
        <v>49705</v>
      </c>
      <c r="HL39" s="1259">
        <f t="shared" si="23"/>
        <v>49734</v>
      </c>
      <c r="HM39" s="1259">
        <f t="shared" si="23"/>
        <v>49765</v>
      </c>
      <c r="HN39" s="1259">
        <f t="shared" si="23"/>
        <v>49795</v>
      </c>
      <c r="HO39" s="1259">
        <f t="shared" ref="HO39:IA39" si="24">EOMONTH(HN39,1)</f>
        <v>49826</v>
      </c>
      <c r="HP39" s="1259">
        <f t="shared" si="24"/>
        <v>49856</v>
      </c>
      <c r="HQ39" s="1259">
        <f t="shared" si="24"/>
        <v>49887</v>
      </c>
      <c r="HR39" s="1259">
        <f t="shared" si="24"/>
        <v>49918</v>
      </c>
      <c r="HS39" s="1259">
        <f t="shared" si="24"/>
        <v>49948</v>
      </c>
      <c r="HT39" s="1259">
        <f t="shared" si="24"/>
        <v>49979</v>
      </c>
      <c r="HU39" s="1259">
        <f t="shared" si="24"/>
        <v>50009</v>
      </c>
      <c r="HV39" s="1259">
        <f t="shared" si="24"/>
        <v>50040</v>
      </c>
      <c r="HW39" s="1262">
        <f t="shared" si="24"/>
        <v>50071</v>
      </c>
      <c r="HX39" s="1262">
        <f t="shared" si="24"/>
        <v>50099</v>
      </c>
      <c r="HY39" s="1262">
        <f t="shared" si="24"/>
        <v>50130</v>
      </c>
      <c r="HZ39" s="1262">
        <f t="shared" si="24"/>
        <v>50160</v>
      </c>
      <c r="IA39" s="1262">
        <f t="shared" si="24"/>
        <v>50191</v>
      </c>
    </row>
    <row r="40" spans="2:235" outlineLevel="1" x14ac:dyDescent="0.3">
      <c r="C40" s="1231" t="s">
        <v>104</v>
      </c>
      <c r="D40" s="1232" t="s">
        <v>272</v>
      </c>
      <c r="E40" s="1233">
        <f>시나리오분석!E10</f>
        <v>343915</v>
      </c>
      <c r="F40" s="1234">
        <f>E40*F$42</f>
        <v>343400</v>
      </c>
      <c r="G40" s="1234">
        <f t="shared" ref="G40:V40" si="25">F40*G$42</f>
        <v>346834</v>
      </c>
      <c r="H40" s="1234">
        <f t="shared" si="25"/>
        <v>350302.34</v>
      </c>
      <c r="I40" s="1234">
        <f t="shared" si="25"/>
        <v>353805.36340000003</v>
      </c>
      <c r="J40" s="1235">
        <f t="shared" si="25"/>
        <v>357343.41703400004</v>
      </c>
      <c r="K40" s="1235">
        <f t="shared" si="25"/>
        <v>360916.85120434006</v>
      </c>
      <c r="L40" s="1235">
        <f t="shared" si="25"/>
        <v>364526.01971638348</v>
      </c>
      <c r="M40" s="1235">
        <f t="shared" si="25"/>
        <v>368171.27991354733</v>
      </c>
      <c r="N40" s="1235">
        <f t="shared" si="25"/>
        <v>371852.99271268281</v>
      </c>
      <c r="O40" s="1235">
        <f t="shared" si="25"/>
        <v>375571.52263980964</v>
      </c>
      <c r="P40" s="1235">
        <f t="shared" si="25"/>
        <v>379327.23786620772</v>
      </c>
      <c r="Q40" s="1235">
        <f t="shared" si="25"/>
        <v>383120.5102448698</v>
      </c>
      <c r="R40" s="1235">
        <f t="shared" si="25"/>
        <v>386951.7153473185</v>
      </c>
      <c r="S40" s="1235">
        <f t="shared" si="25"/>
        <v>390821.23250079167</v>
      </c>
      <c r="T40" s="1235">
        <f t="shared" si="25"/>
        <v>394729.44482579961</v>
      </c>
      <c r="U40" s="1235">
        <f t="shared" si="25"/>
        <v>398676.73927405762</v>
      </c>
      <c r="V40" s="1235">
        <f t="shared" si="25"/>
        <v>402663.5066667982</v>
      </c>
      <c r="W40" s="1236">
        <f>V40*W$42</f>
        <v>406690.14173346618</v>
      </c>
      <c r="Y40" s="1282" t="s">
        <v>104</v>
      </c>
      <c r="Z40" s="1283" t="s">
        <v>272</v>
      </c>
      <c r="AA40" s="1281">
        <f>+HLOOKUP(AA37,$F$39:$W$40,2,FALSE)/12</f>
        <v>28616.666666666668</v>
      </c>
      <c r="AB40" s="1281">
        <f t="shared" ref="AB40:CM40" si="26">+HLOOKUP(AB37,$F$39:$W$40,2,FALSE)/12</f>
        <v>28616.666666666668</v>
      </c>
      <c r="AC40" s="1281">
        <f t="shared" si="26"/>
        <v>28616.666666666668</v>
      </c>
      <c r="AD40" s="1281">
        <f t="shared" si="26"/>
        <v>28616.666666666668</v>
      </c>
      <c r="AE40" s="1281">
        <f t="shared" si="26"/>
        <v>28616.666666666668</v>
      </c>
      <c r="AF40" s="1281">
        <f t="shared" si="26"/>
        <v>28616.666666666668</v>
      </c>
      <c r="AG40" s="1281">
        <f t="shared" si="26"/>
        <v>28616.666666666668</v>
      </c>
      <c r="AH40" s="1281">
        <f t="shared" si="26"/>
        <v>28616.666666666668</v>
      </c>
      <c r="AI40" s="1281">
        <f t="shared" si="26"/>
        <v>28616.666666666668</v>
      </c>
      <c r="AJ40" s="1281">
        <f t="shared" si="26"/>
        <v>28616.666666666668</v>
      </c>
      <c r="AK40" s="1281">
        <f t="shared" si="26"/>
        <v>28616.666666666668</v>
      </c>
      <c r="AL40" s="1281">
        <f t="shared" si="26"/>
        <v>28616.666666666668</v>
      </c>
      <c r="AM40" s="1281">
        <f t="shared" si="26"/>
        <v>28902.833333333332</v>
      </c>
      <c r="AN40" s="1281">
        <f t="shared" si="26"/>
        <v>28902.833333333332</v>
      </c>
      <c r="AO40" s="1281">
        <f t="shared" si="26"/>
        <v>28902.833333333332</v>
      </c>
      <c r="AP40" s="1281">
        <f t="shared" si="26"/>
        <v>28902.833333333332</v>
      </c>
      <c r="AQ40" s="1281">
        <f t="shared" si="26"/>
        <v>28902.833333333332</v>
      </c>
      <c r="AR40" s="1281">
        <f t="shared" si="26"/>
        <v>28902.833333333332</v>
      </c>
      <c r="AS40" s="1281">
        <f t="shared" si="26"/>
        <v>28902.833333333332</v>
      </c>
      <c r="AT40" s="1281">
        <f t="shared" si="26"/>
        <v>28902.833333333332</v>
      </c>
      <c r="AU40" s="1281">
        <f t="shared" si="26"/>
        <v>28902.833333333332</v>
      </c>
      <c r="AV40" s="1281">
        <f t="shared" si="26"/>
        <v>28902.833333333332</v>
      </c>
      <c r="AW40" s="1281">
        <f t="shared" si="26"/>
        <v>28902.833333333332</v>
      </c>
      <c r="AX40" s="1281">
        <f t="shared" si="26"/>
        <v>28902.833333333332</v>
      </c>
      <c r="AY40" s="1281">
        <f t="shared" si="26"/>
        <v>29191.861666666668</v>
      </c>
      <c r="AZ40" s="1281">
        <f t="shared" si="26"/>
        <v>29191.861666666668</v>
      </c>
      <c r="BA40" s="1281">
        <f t="shared" si="26"/>
        <v>29191.861666666668</v>
      </c>
      <c r="BB40" s="1281">
        <f t="shared" si="26"/>
        <v>29191.861666666668</v>
      </c>
      <c r="BC40" s="1281">
        <f t="shared" si="26"/>
        <v>29191.861666666668</v>
      </c>
      <c r="BD40" s="1281">
        <f t="shared" si="26"/>
        <v>29191.861666666668</v>
      </c>
      <c r="BE40" s="1281">
        <f t="shared" si="26"/>
        <v>29191.861666666668</v>
      </c>
      <c r="BF40" s="1281">
        <f t="shared" si="26"/>
        <v>29191.861666666668</v>
      </c>
      <c r="BG40" s="1281">
        <f t="shared" si="26"/>
        <v>29191.861666666668</v>
      </c>
      <c r="BH40" s="1281">
        <f t="shared" si="26"/>
        <v>29191.861666666668</v>
      </c>
      <c r="BI40" s="1281">
        <f t="shared" si="26"/>
        <v>29191.861666666668</v>
      </c>
      <c r="BJ40" s="1281">
        <f t="shared" si="26"/>
        <v>29191.861666666668</v>
      </c>
      <c r="BK40" s="1281">
        <f t="shared" si="26"/>
        <v>29483.780283333337</v>
      </c>
      <c r="BL40" s="1281">
        <f t="shared" si="26"/>
        <v>29483.780283333337</v>
      </c>
      <c r="BM40" s="1281">
        <f t="shared" si="26"/>
        <v>29483.780283333337</v>
      </c>
      <c r="BN40" s="1281">
        <f t="shared" si="26"/>
        <v>29483.780283333337</v>
      </c>
      <c r="BO40" s="1281">
        <f t="shared" si="26"/>
        <v>29483.780283333337</v>
      </c>
      <c r="BP40" s="1281">
        <f t="shared" si="26"/>
        <v>29483.780283333337</v>
      </c>
      <c r="BQ40" s="1281">
        <f t="shared" si="26"/>
        <v>29483.780283333337</v>
      </c>
      <c r="BR40" s="1281">
        <f t="shared" si="26"/>
        <v>29483.780283333337</v>
      </c>
      <c r="BS40" s="1281">
        <f t="shared" si="26"/>
        <v>29483.780283333337</v>
      </c>
      <c r="BT40" s="1281">
        <f t="shared" si="26"/>
        <v>29483.780283333337</v>
      </c>
      <c r="BU40" s="1281">
        <f t="shared" si="26"/>
        <v>29483.780283333337</v>
      </c>
      <c r="BV40" s="1281">
        <f t="shared" si="26"/>
        <v>29483.780283333337</v>
      </c>
      <c r="BW40" s="1281">
        <f t="shared" si="26"/>
        <v>29778.618086166669</v>
      </c>
      <c r="BX40" s="1281">
        <f t="shared" si="26"/>
        <v>29778.618086166669</v>
      </c>
      <c r="BY40" s="1281">
        <f t="shared" si="26"/>
        <v>29778.618086166669</v>
      </c>
      <c r="BZ40" s="1281">
        <f t="shared" si="26"/>
        <v>29778.618086166669</v>
      </c>
      <c r="CA40" s="1281">
        <f t="shared" si="26"/>
        <v>29778.618086166669</v>
      </c>
      <c r="CB40" s="1281">
        <f t="shared" si="26"/>
        <v>29778.618086166669</v>
      </c>
      <c r="CC40" s="1281">
        <f t="shared" si="26"/>
        <v>29778.618086166669</v>
      </c>
      <c r="CD40" s="1281">
        <f t="shared" si="26"/>
        <v>29778.618086166669</v>
      </c>
      <c r="CE40" s="1281">
        <f t="shared" si="26"/>
        <v>29778.618086166669</v>
      </c>
      <c r="CF40" s="1281">
        <f t="shared" si="26"/>
        <v>29778.618086166669</v>
      </c>
      <c r="CG40" s="1281">
        <f t="shared" si="26"/>
        <v>29778.618086166669</v>
      </c>
      <c r="CH40" s="1281">
        <f t="shared" si="26"/>
        <v>29778.618086166669</v>
      </c>
      <c r="CI40" s="1281">
        <f t="shared" si="26"/>
        <v>30076.404267028338</v>
      </c>
      <c r="CJ40" s="1281">
        <f t="shared" si="26"/>
        <v>30076.404267028338</v>
      </c>
      <c r="CK40" s="1281">
        <f t="shared" si="26"/>
        <v>30076.404267028338</v>
      </c>
      <c r="CL40" s="1281">
        <f t="shared" si="26"/>
        <v>30076.404267028338</v>
      </c>
      <c r="CM40" s="1281">
        <f t="shared" si="26"/>
        <v>30076.404267028338</v>
      </c>
      <c r="CN40" s="1281">
        <f t="shared" ref="CN40:EY40" si="27">+HLOOKUP(CN37,$F$39:$W$40,2,FALSE)/12</f>
        <v>30076.404267028338</v>
      </c>
      <c r="CO40" s="1281">
        <f t="shared" si="27"/>
        <v>30076.404267028338</v>
      </c>
      <c r="CP40" s="1281">
        <f t="shared" si="27"/>
        <v>30076.404267028338</v>
      </c>
      <c r="CQ40" s="1281">
        <f t="shared" si="27"/>
        <v>30076.404267028338</v>
      </c>
      <c r="CR40" s="1281">
        <f t="shared" si="27"/>
        <v>30076.404267028338</v>
      </c>
      <c r="CS40" s="1281">
        <f t="shared" si="27"/>
        <v>30076.404267028338</v>
      </c>
      <c r="CT40" s="1281">
        <f t="shared" si="27"/>
        <v>30076.404267028338</v>
      </c>
      <c r="CU40" s="1281">
        <f t="shared" si="27"/>
        <v>30377.168309698623</v>
      </c>
      <c r="CV40" s="1281">
        <f t="shared" si="27"/>
        <v>30377.168309698623</v>
      </c>
      <c r="CW40" s="1281">
        <f t="shared" si="27"/>
        <v>30377.168309698623</v>
      </c>
      <c r="CX40" s="1281">
        <f t="shared" si="27"/>
        <v>30377.168309698623</v>
      </c>
      <c r="CY40" s="1281">
        <f t="shared" si="27"/>
        <v>30377.168309698623</v>
      </c>
      <c r="CZ40" s="1281">
        <f t="shared" si="27"/>
        <v>30377.168309698623</v>
      </c>
      <c r="DA40" s="1281">
        <f t="shared" si="27"/>
        <v>30377.168309698623</v>
      </c>
      <c r="DB40" s="1281">
        <f t="shared" si="27"/>
        <v>30377.168309698623</v>
      </c>
      <c r="DC40" s="1281">
        <f t="shared" si="27"/>
        <v>30377.168309698623</v>
      </c>
      <c r="DD40" s="1281">
        <f t="shared" si="27"/>
        <v>30377.168309698623</v>
      </c>
      <c r="DE40" s="1281">
        <f t="shared" si="27"/>
        <v>30377.168309698623</v>
      </c>
      <c r="DF40" s="1281">
        <f t="shared" si="27"/>
        <v>30377.168309698623</v>
      </c>
      <c r="DG40" s="1281">
        <f t="shared" si="27"/>
        <v>30680.939992795611</v>
      </c>
      <c r="DH40" s="1281">
        <f t="shared" si="27"/>
        <v>30680.939992795611</v>
      </c>
      <c r="DI40" s="1281">
        <f t="shared" si="27"/>
        <v>30680.939992795611</v>
      </c>
      <c r="DJ40" s="1281">
        <f t="shared" si="27"/>
        <v>30680.939992795611</v>
      </c>
      <c r="DK40" s="1281">
        <f t="shared" si="27"/>
        <v>30680.939992795611</v>
      </c>
      <c r="DL40" s="1281">
        <f t="shared" si="27"/>
        <v>30680.939992795611</v>
      </c>
      <c r="DM40" s="1281">
        <f t="shared" si="27"/>
        <v>30680.939992795611</v>
      </c>
      <c r="DN40" s="1281">
        <f t="shared" si="27"/>
        <v>30680.939992795611</v>
      </c>
      <c r="DO40" s="1281">
        <f t="shared" si="27"/>
        <v>30680.939992795611</v>
      </c>
      <c r="DP40" s="1281">
        <f t="shared" si="27"/>
        <v>30680.939992795611</v>
      </c>
      <c r="DQ40" s="1281">
        <f t="shared" si="27"/>
        <v>30680.939992795611</v>
      </c>
      <c r="DR40" s="1281">
        <f t="shared" si="27"/>
        <v>30680.939992795611</v>
      </c>
      <c r="DS40" s="1281">
        <f t="shared" si="27"/>
        <v>30987.749392723566</v>
      </c>
      <c r="DT40" s="1281">
        <f t="shared" si="27"/>
        <v>30987.749392723566</v>
      </c>
      <c r="DU40" s="1281">
        <f t="shared" si="27"/>
        <v>30987.749392723566</v>
      </c>
      <c r="DV40" s="1281">
        <f t="shared" si="27"/>
        <v>30987.749392723566</v>
      </c>
      <c r="DW40" s="1281">
        <f t="shared" si="27"/>
        <v>30987.749392723566</v>
      </c>
      <c r="DX40" s="1281">
        <f t="shared" si="27"/>
        <v>30987.749392723566</v>
      </c>
      <c r="DY40" s="1281">
        <f t="shared" si="27"/>
        <v>30987.749392723566</v>
      </c>
      <c r="DZ40" s="1281">
        <f t="shared" si="27"/>
        <v>30987.749392723566</v>
      </c>
      <c r="EA40" s="1281">
        <f t="shared" si="27"/>
        <v>30987.749392723566</v>
      </c>
      <c r="EB40" s="1281">
        <f t="shared" si="27"/>
        <v>30987.749392723566</v>
      </c>
      <c r="EC40" s="1281">
        <f t="shared" si="27"/>
        <v>30987.749392723566</v>
      </c>
      <c r="ED40" s="1281">
        <f t="shared" si="27"/>
        <v>30987.749392723566</v>
      </c>
      <c r="EE40" s="1281">
        <f t="shared" si="27"/>
        <v>31297.626886650803</v>
      </c>
      <c r="EF40" s="1281">
        <f t="shared" si="27"/>
        <v>31297.626886650803</v>
      </c>
      <c r="EG40" s="1281">
        <f t="shared" si="27"/>
        <v>31297.626886650803</v>
      </c>
      <c r="EH40" s="1281">
        <f t="shared" si="27"/>
        <v>31297.626886650803</v>
      </c>
      <c r="EI40" s="1281">
        <f t="shared" si="27"/>
        <v>31297.626886650803</v>
      </c>
      <c r="EJ40" s="1281">
        <f t="shared" si="27"/>
        <v>31297.626886650803</v>
      </c>
      <c r="EK40" s="1281">
        <f t="shared" si="27"/>
        <v>31297.626886650803</v>
      </c>
      <c r="EL40" s="1281">
        <f t="shared" si="27"/>
        <v>31297.626886650803</v>
      </c>
      <c r="EM40" s="1281">
        <f t="shared" si="27"/>
        <v>31297.626886650803</v>
      </c>
      <c r="EN40" s="1281">
        <f t="shared" si="27"/>
        <v>31297.626886650803</v>
      </c>
      <c r="EO40" s="1281">
        <f t="shared" si="27"/>
        <v>31297.626886650803</v>
      </c>
      <c r="EP40" s="1281">
        <f t="shared" si="27"/>
        <v>31297.626886650803</v>
      </c>
      <c r="EQ40" s="1281">
        <f t="shared" si="27"/>
        <v>31610.60315551731</v>
      </c>
      <c r="ER40" s="1281">
        <f t="shared" si="27"/>
        <v>31610.60315551731</v>
      </c>
      <c r="ES40" s="1281">
        <f t="shared" si="27"/>
        <v>31610.60315551731</v>
      </c>
      <c r="ET40" s="1281">
        <f t="shared" si="27"/>
        <v>31610.60315551731</v>
      </c>
      <c r="EU40" s="1281">
        <f t="shared" si="27"/>
        <v>31610.60315551731</v>
      </c>
      <c r="EV40" s="1281">
        <f t="shared" si="27"/>
        <v>31610.60315551731</v>
      </c>
      <c r="EW40" s="1281">
        <f t="shared" si="27"/>
        <v>31610.60315551731</v>
      </c>
      <c r="EX40" s="1281">
        <f t="shared" si="27"/>
        <v>31610.60315551731</v>
      </c>
      <c r="EY40" s="1281">
        <f t="shared" si="27"/>
        <v>31610.60315551731</v>
      </c>
      <c r="EZ40" s="1281">
        <f t="shared" ref="EZ40:HK40" si="28">+HLOOKUP(EZ37,$F$39:$W$40,2,FALSE)/12</f>
        <v>31610.60315551731</v>
      </c>
      <c r="FA40" s="1281">
        <f t="shared" si="28"/>
        <v>31610.60315551731</v>
      </c>
      <c r="FB40" s="1281">
        <f t="shared" si="28"/>
        <v>31610.60315551731</v>
      </c>
      <c r="FC40" s="1281">
        <f t="shared" si="28"/>
        <v>31926.709187072483</v>
      </c>
      <c r="FD40" s="1281">
        <f t="shared" si="28"/>
        <v>31926.709187072483</v>
      </c>
      <c r="FE40" s="1281">
        <f t="shared" si="28"/>
        <v>31926.709187072483</v>
      </c>
      <c r="FF40" s="1281">
        <f t="shared" si="28"/>
        <v>31926.709187072483</v>
      </c>
      <c r="FG40" s="1281">
        <f t="shared" si="28"/>
        <v>31926.709187072483</v>
      </c>
      <c r="FH40" s="1281">
        <f t="shared" si="28"/>
        <v>31926.709187072483</v>
      </c>
      <c r="FI40" s="1281">
        <f t="shared" si="28"/>
        <v>31926.709187072483</v>
      </c>
      <c r="FJ40" s="1281">
        <f t="shared" si="28"/>
        <v>31926.709187072483</v>
      </c>
      <c r="FK40" s="1281">
        <f t="shared" si="28"/>
        <v>31926.709187072483</v>
      </c>
      <c r="FL40" s="1281">
        <f t="shared" si="28"/>
        <v>31926.709187072483</v>
      </c>
      <c r="FM40" s="1281">
        <f t="shared" si="28"/>
        <v>31926.709187072483</v>
      </c>
      <c r="FN40" s="1281">
        <f t="shared" si="28"/>
        <v>31926.709187072483</v>
      </c>
      <c r="FO40" s="1281">
        <f t="shared" si="28"/>
        <v>32245.97627894321</v>
      </c>
      <c r="FP40" s="1281">
        <f t="shared" si="28"/>
        <v>32245.97627894321</v>
      </c>
      <c r="FQ40" s="1281">
        <f t="shared" si="28"/>
        <v>32245.97627894321</v>
      </c>
      <c r="FR40" s="1281">
        <f t="shared" si="28"/>
        <v>32245.97627894321</v>
      </c>
      <c r="FS40" s="1281">
        <f t="shared" si="28"/>
        <v>32245.97627894321</v>
      </c>
      <c r="FT40" s="1281">
        <f t="shared" si="28"/>
        <v>32245.97627894321</v>
      </c>
      <c r="FU40" s="1281">
        <f t="shared" si="28"/>
        <v>32245.97627894321</v>
      </c>
      <c r="FV40" s="1281">
        <f t="shared" si="28"/>
        <v>32245.97627894321</v>
      </c>
      <c r="FW40" s="1281">
        <f t="shared" si="28"/>
        <v>32245.97627894321</v>
      </c>
      <c r="FX40" s="1281">
        <f t="shared" si="28"/>
        <v>32245.97627894321</v>
      </c>
      <c r="FY40" s="1281">
        <f t="shared" si="28"/>
        <v>32245.97627894321</v>
      </c>
      <c r="FZ40" s="1281">
        <f t="shared" si="28"/>
        <v>32245.97627894321</v>
      </c>
      <c r="GA40" s="1281">
        <f t="shared" si="28"/>
        <v>32568.436041732639</v>
      </c>
      <c r="GB40" s="1281">
        <f t="shared" si="28"/>
        <v>32568.436041732639</v>
      </c>
      <c r="GC40" s="1281">
        <f t="shared" si="28"/>
        <v>32568.436041732639</v>
      </c>
      <c r="GD40" s="1281">
        <f t="shared" si="28"/>
        <v>32568.436041732639</v>
      </c>
      <c r="GE40" s="1281">
        <f t="shared" si="28"/>
        <v>32568.436041732639</v>
      </c>
      <c r="GF40" s="1281">
        <f t="shared" si="28"/>
        <v>32568.436041732639</v>
      </c>
      <c r="GG40" s="1281">
        <f t="shared" si="28"/>
        <v>32568.436041732639</v>
      </c>
      <c r="GH40" s="1281">
        <f t="shared" si="28"/>
        <v>32568.436041732639</v>
      </c>
      <c r="GI40" s="1281">
        <f t="shared" si="28"/>
        <v>32568.436041732639</v>
      </c>
      <c r="GJ40" s="1281">
        <f t="shared" si="28"/>
        <v>32568.436041732639</v>
      </c>
      <c r="GK40" s="1281">
        <f t="shared" si="28"/>
        <v>32568.436041732639</v>
      </c>
      <c r="GL40" s="1281">
        <f t="shared" si="28"/>
        <v>32568.436041732639</v>
      </c>
      <c r="GM40" s="1281">
        <f t="shared" si="28"/>
        <v>32894.120402149965</v>
      </c>
      <c r="GN40" s="1281">
        <f t="shared" si="28"/>
        <v>32894.120402149965</v>
      </c>
      <c r="GO40" s="1281">
        <f t="shared" si="28"/>
        <v>32894.120402149965</v>
      </c>
      <c r="GP40" s="1281">
        <f t="shared" si="28"/>
        <v>32894.120402149965</v>
      </c>
      <c r="GQ40" s="1281">
        <f t="shared" si="28"/>
        <v>32894.120402149965</v>
      </c>
      <c r="GR40" s="1281">
        <f t="shared" si="28"/>
        <v>32894.120402149965</v>
      </c>
      <c r="GS40" s="1281">
        <f t="shared" si="28"/>
        <v>32894.120402149965</v>
      </c>
      <c r="GT40" s="1281">
        <f t="shared" si="28"/>
        <v>32894.120402149965</v>
      </c>
      <c r="GU40" s="1281">
        <f t="shared" si="28"/>
        <v>32894.120402149965</v>
      </c>
      <c r="GV40" s="1281">
        <f t="shared" si="28"/>
        <v>32894.120402149965</v>
      </c>
      <c r="GW40" s="1281">
        <f t="shared" si="28"/>
        <v>32894.120402149965</v>
      </c>
      <c r="GX40" s="1281">
        <f t="shared" si="28"/>
        <v>32894.120402149965</v>
      </c>
      <c r="GY40" s="1281">
        <f t="shared" si="28"/>
        <v>33223.061606171468</v>
      </c>
      <c r="GZ40" s="1281">
        <f t="shared" si="28"/>
        <v>33223.061606171468</v>
      </c>
      <c r="HA40" s="1281">
        <f t="shared" si="28"/>
        <v>33223.061606171468</v>
      </c>
      <c r="HB40" s="1281">
        <f t="shared" si="28"/>
        <v>33223.061606171468</v>
      </c>
      <c r="HC40" s="1281">
        <f t="shared" si="28"/>
        <v>33223.061606171468</v>
      </c>
      <c r="HD40" s="1281">
        <f t="shared" si="28"/>
        <v>33223.061606171468</v>
      </c>
      <c r="HE40" s="1281">
        <f t="shared" si="28"/>
        <v>33223.061606171468</v>
      </c>
      <c r="HF40" s="1281">
        <f t="shared" si="28"/>
        <v>33223.061606171468</v>
      </c>
      <c r="HG40" s="1281">
        <f t="shared" si="28"/>
        <v>33223.061606171468</v>
      </c>
      <c r="HH40" s="1281">
        <f t="shared" si="28"/>
        <v>33223.061606171468</v>
      </c>
      <c r="HI40" s="1281">
        <f t="shared" si="28"/>
        <v>33223.061606171468</v>
      </c>
      <c r="HJ40" s="1281">
        <f t="shared" si="28"/>
        <v>33223.061606171468</v>
      </c>
      <c r="HK40" s="1281">
        <f t="shared" si="28"/>
        <v>33555.292222233184</v>
      </c>
      <c r="HL40" s="1281">
        <f t="shared" ref="HL40:HZ40" si="29">+HLOOKUP(HL37,$F$39:$W$40,2,FALSE)/12</f>
        <v>33555.292222233184</v>
      </c>
      <c r="HM40" s="1281">
        <f t="shared" si="29"/>
        <v>33555.292222233184</v>
      </c>
      <c r="HN40" s="1281">
        <f t="shared" si="29"/>
        <v>33555.292222233184</v>
      </c>
      <c r="HO40" s="1281">
        <f t="shared" si="29"/>
        <v>33555.292222233184</v>
      </c>
      <c r="HP40" s="1281">
        <f t="shared" si="29"/>
        <v>33555.292222233184</v>
      </c>
      <c r="HQ40" s="1281">
        <f t="shared" si="29"/>
        <v>33555.292222233184</v>
      </c>
      <c r="HR40" s="1281">
        <f t="shared" si="29"/>
        <v>33555.292222233184</v>
      </c>
      <c r="HS40" s="1281">
        <f t="shared" si="29"/>
        <v>33555.292222233184</v>
      </c>
      <c r="HT40" s="1281">
        <f t="shared" si="29"/>
        <v>33555.292222233184</v>
      </c>
      <c r="HU40" s="1281">
        <f t="shared" si="29"/>
        <v>33555.292222233184</v>
      </c>
      <c r="HV40" s="1281">
        <f t="shared" si="29"/>
        <v>33555.292222233184</v>
      </c>
      <c r="HW40" s="1281">
        <f>+HLOOKUP(HW37,$F$39:$W$40,2,FALSE)/12</f>
        <v>33890.845144455518</v>
      </c>
      <c r="HX40" s="1281">
        <f t="shared" si="29"/>
        <v>33890.845144455518</v>
      </c>
      <c r="HY40" s="1281">
        <f t="shared" si="29"/>
        <v>33890.845144455518</v>
      </c>
      <c r="HZ40" s="1281">
        <f t="shared" si="29"/>
        <v>33890.845144455518</v>
      </c>
      <c r="IA40" s="1281">
        <f t="shared" ref="IA40" si="30">+HLOOKUP(IA37,$F$39:$W$40,2,FALSE)/12</f>
        <v>33890.845144455518</v>
      </c>
    </row>
    <row r="41" spans="2:235" outlineLevel="1" x14ac:dyDescent="0.3">
      <c r="C41" s="93" t="s">
        <v>109</v>
      </c>
      <c r="D41" s="111"/>
      <c r="E41" s="112">
        <f>시나리오분석!$I$33*E40</f>
        <v>539946.55000000005</v>
      </c>
      <c r="F41" s="112">
        <f>시나리오분석!$I$33*F40</f>
        <v>539138</v>
      </c>
      <c r="G41" s="112">
        <f>시나리오분석!$I$33*G40</f>
        <v>544529.38</v>
      </c>
      <c r="H41" s="112">
        <f>시나리오분석!$I$33*H40</f>
        <v>549974.67380000011</v>
      </c>
      <c r="I41" s="112">
        <f>시나리오분석!$I$33*I40</f>
        <v>555474.42053800006</v>
      </c>
      <c r="J41" s="113">
        <f>시나리오분석!$I$33*J40</f>
        <v>561029.16474338004</v>
      </c>
      <c r="K41" s="113">
        <f>시나리오분석!$I$33*K40</f>
        <v>566639.45639081392</v>
      </c>
      <c r="L41" s="113">
        <f>시나리오분석!$I$33*L40</f>
        <v>572305.85095472203</v>
      </c>
      <c r="M41" s="113">
        <f>시나리오분석!$I$33*M40</f>
        <v>578028.90946426929</v>
      </c>
      <c r="N41" s="113">
        <f>시나리오분석!$I$33*N40</f>
        <v>583809.19855891203</v>
      </c>
      <c r="O41" s="113">
        <f>시나리오분석!$I$33*O40</f>
        <v>589647.29054450116</v>
      </c>
      <c r="P41" s="113">
        <f>시나리오분석!$I$33*P40</f>
        <v>595543.76344994619</v>
      </c>
      <c r="Q41" s="113">
        <f>시나리오분석!$I$33*Q40</f>
        <v>601499.20108444558</v>
      </c>
      <c r="R41" s="113">
        <f>시나리오분석!$I$33*R40</f>
        <v>607514.1930952901</v>
      </c>
      <c r="S41" s="113">
        <f>시나리오분석!$I$33*S40</f>
        <v>613589.33502624289</v>
      </c>
      <c r="T41" s="113">
        <f>시나리오분석!$I$33*T40</f>
        <v>619725.22837650543</v>
      </c>
      <c r="U41" s="113">
        <f>시나리오분석!$I$33*U40</f>
        <v>625922.48066027043</v>
      </c>
      <c r="V41" s="113">
        <f>시나리오분석!$I$33*V40</f>
        <v>632181.70546687325</v>
      </c>
      <c r="W41" s="128">
        <f>시나리오분석!$I$33*W40</f>
        <v>638503.52252154192</v>
      </c>
      <c r="Y41" s="1264" t="s">
        <v>109</v>
      </c>
      <c r="Z41" s="1265"/>
      <c r="AA41" s="1266">
        <f>+HLOOKUP(AA$37,$F$39:$W$43,3,FALSE)/12</f>
        <v>44928.166666666664</v>
      </c>
      <c r="AB41" s="1266">
        <f t="shared" ref="AB41:CM41" si="31">+HLOOKUP(AB$37,$F$39:$W$43,3,FALSE)/12</f>
        <v>44928.166666666664</v>
      </c>
      <c r="AC41" s="1266">
        <f t="shared" si="31"/>
        <v>44928.166666666664</v>
      </c>
      <c r="AD41" s="1266">
        <f t="shared" si="31"/>
        <v>44928.166666666664</v>
      </c>
      <c r="AE41" s="1266">
        <f t="shared" si="31"/>
        <v>44928.166666666664</v>
      </c>
      <c r="AF41" s="1266">
        <f t="shared" si="31"/>
        <v>44928.166666666664</v>
      </c>
      <c r="AG41" s="1266">
        <f t="shared" si="31"/>
        <v>44928.166666666664</v>
      </c>
      <c r="AH41" s="1266">
        <f t="shared" si="31"/>
        <v>44928.166666666664</v>
      </c>
      <c r="AI41" s="1266">
        <f t="shared" si="31"/>
        <v>44928.166666666664</v>
      </c>
      <c r="AJ41" s="1266">
        <f t="shared" si="31"/>
        <v>44928.166666666664</v>
      </c>
      <c r="AK41" s="1266">
        <f t="shared" si="31"/>
        <v>44928.166666666664</v>
      </c>
      <c r="AL41" s="1266">
        <f t="shared" si="31"/>
        <v>44928.166666666664</v>
      </c>
      <c r="AM41" s="1266">
        <f t="shared" si="31"/>
        <v>45377.448333333334</v>
      </c>
      <c r="AN41" s="1266">
        <f t="shared" si="31"/>
        <v>45377.448333333334</v>
      </c>
      <c r="AO41" s="1266">
        <f t="shared" si="31"/>
        <v>45377.448333333334</v>
      </c>
      <c r="AP41" s="1266">
        <f t="shared" si="31"/>
        <v>45377.448333333334</v>
      </c>
      <c r="AQ41" s="1266">
        <f t="shared" si="31"/>
        <v>45377.448333333334</v>
      </c>
      <c r="AR41" s="1266">
        <f t="shared" si="31"/>
        <v>45377.448333333334</v>
      </c>
      <c r="AS41" s="1266">
        <f t="shared" si="31"/>
        <v>45377.448333333334</v>
      </c>
      <c r="AT41" s="1266">
        <f t="shared" si="31"/>
        <v>45377.448333333334</v>
      </c>
      <c r="AU41" s="1266">
        <f t="shared" si="31"/>
        <v>45377.448333333334</v>
      </c>
      <c r="AV41" s="1266">
        <f t="shared" si="31"/>
        <v>45377.448333333334</v>
      </c>
      <c r="AW41" s="1266">
        <f t="shared" si="31"/>
        <v>45377.448333333334</v>
      </c>
      <c r="AX41" s="1266">
        <f t="shared" si="31"/>
        <v>45377.448333333334</v>
      </c>
      <c r="AY41" s="1266">
        <f t="shared" si="31"/>
        <v>45831.222816666675</v>
      </c>
      <c r="AZ41" s="1266">
        <f t="shared" si="31"/>
        <v>45831.222816666675</v>
      </c>
      <c r="BA41" s="1266">
        <f t="shared" si="31"/>
        <v>45831.222816666675</v>
      </c>
      <c r="BB41" s="1266">
        <f t="shared" si="31"/>
        <v>45831.222816666675</v>
      </c>
      <c r="BC41" s="1266">
        <f t="shared" si="31"/>
        <v>45831.222816666675</v>
      </c>
      <c r="BD41" s="1266">
        <f t="shared" si="31"/>
        <v>45831.222816666675</v>
      </c>
      <c r="BE41" s="1266">
        <f t="shared" si="31"/>
        <v>45831.222816666675</v>
      </c>
      <c r="BF41" s="1266">
        <f t="shared" si="31"/>
        <v>45831.222816666675</v>
      </c>
      <c r="BG41" s="1266">
        <f t="shared" si="31"/>
        <v>45831.222816666675</v>
      </c>
      <c r="BH41" s="1266">
        <f t="shared" si="31"/>
        <v>45831.222816666675</v>
      </c>
      <c r="BI41" s="1266">
        <f t="shared" si="31"/>
        <v>45831.222816666675</v>
      </c>
      <c r="BJ41" s="1266">
        <f t="shared" si="31"/>
        <v>45831.222816666675</v>
      </c>
      <c r="BK41" s="1266">
        <f t="shared" si="31"/>
        <v>46289.535044833341</v>
      </c>
      <c r="BL41" s="1266">
        <f t="shared" si="31"/>
        <v>46289.535044833341</v>
      </c>
      <c r="BM41" s="1266">
        <f t="shared" si="31"/>
        <v>46289.535044833341</v>
      </c>
      <c r="BN41" s="1266">
        <f t="shared" si="31"/>
        <v>46289.535044833341</v>
      </c>
      <c r="BO41" s="1266">
        <f t="shared" si="31"/>
        <v>46289.535044833341</v>
      </c>
      <c r="BP41" s="1266">
        <f t="shared" si="31"/>
        <v>46289.535044833341</v>
      </c>
      <c r="BQ41" s="1266">
        <f t="shared" si="31"/>
        <v>46289.535044833341</v>
      </c>
      <c r="BR41" s="1266">
        <f t="shared" si="31"/>
        <v>46289.535044833341</v>
      </c>
      <c r="BS41" s="1266">
        <f t="shared" si="31"/>
        <v>46289.535044833341</v>
      </c>
      <c r="BT41" s="1266">
        <f t="shared" si="31"/>
        <v>46289.535044833341</v>
      </c>
      <c r="BU41" s="1266">
        <f t="shared" si="31"/>
        <v>46289.535044833341</v>
      </c>
      <c r="BV41" s="1266">
        <f t="shared" si="31"/>
        <v>46289.535044833341</v>
      </c>
      <c r="BW41" s="1266">
        <f t="shared" si="31"/>
        <v>46752.43039528167</v>
      </c>
      <c r="BX41" s="1266">
        <f t="shared" si="31"/>
        <v>46752.43039528167</v>
      </c>
      <c r="BY41" s="1266">
        <f t="shared" si="31"/>
        <v>46752.43039528167</v>
      </c>
      <c r="BZ41" s="1266">
        <f t="shared" si="31"/>
        <v>46752.43039528167</v>
      </c>
      <c r="CA41" s="1266">
        <f t="shared" si="31"/>
        <v>46752.43039528167</v>
      </c>
      <c r="CB41" s="1266">
        <f t="shared" si="31"/>
        <v>46752.43039528167</v>
      </c>
      <c r="CC41" s="1266">
        <f t="shared" si="31"/>
        <v>46752.43039528167</v>
      </c>
      <c r="CD41" s="1266">
        <f t="shared" si="31"/>
        <v>46752.43039528167</v>
      </c>
      <c r="CE41" s="1266">
        <f t="shared" si="31"/>
        <v>46752.43039528167</v>
      </c>
      <c r="CF41" s="1266">
        <f t="shared" si="31"/>
        <v>46752.43039528167</v>
      </c>
      <c r="CG41" s="1266">
        <f t="shared" si="31"/>
        <v>46752.43039528167</v>
      </c>
      <c r="CH41" s="1266">
        <f t="shared" si="31"/>
        <v>46752.43039528167</v>
      </c>
      <c r="CI41" s="1266">
        <f t="shared" si="31"/>
        <v>47219.954699234491</v>
      </c>
      <c r="CJ41" s="1266">
        <f t="shared" si="31"/>
        <v>47219.954699234491</v>
      </c>
      <c r="CK41" s="1266">
        <f t="shared" si="31"/>
        <v>47219.954699234491</v>
      </c>
      <c r="CL41" s="1266">
        <f t="shared" si="31"/>
        <v>47219.954699234491</v>
      </c>
      <c r="CM41" s="1266">
        <f t="shared" si="31"/>
        <v>47219.954699234491</v>
      </c>
      <c r="CN41" s="1266">
        <f t="shared" ref="CN41:EY41" si="32">+HLOOKUP(CN$37,$F$39:$W$43,3,FALSE)/12</f>
        <v>47219.954699234491</v>
      </c>
      <c r="CO41" s="1266">
        <f t="shared" si="32"/>
        <v>47219.954699234491</v>
      </c>
      <c r="CP41" s="1266">
        <f t="shared" si="32"/>
        <v>47219.954699234491</v>
      </c>
      <c r="CQ41" s="1266">
        <f t="shared" si="32"/>
        <v>47219.954699234491</v>
      </c>
      <c r="CR41" s="1266">
        <f t="shared" si="32"/>
        <v>47219.954699234491</v>
      </c>
      <c r="CS41" s="1266">
        <f t="shared" si="32"/>
        <v>47219.954699234491</v>
      </c>
      <c r="CT41" s="1266">
        <f t="shared" si="32"/>
        <v>47219.954699234491</v>
      </c>
      <c r="CU41" s="1266">
        <f t="shared" si="32"/>
        <v>47692.154246226833</v>
      </c>
      <c r="CV41" s="1266">
        <f t="shared" si="32"/>
        <v>47692.154246226833</v>
      </c>
      <c r="CW41" s="1266">
        <f t="shared" si="32"/>
        <v>47692.154246226833</v>
      </c>
      <c r="CX41" s="1266">
        <f t="shared" si="32"/>
        <v>47692.154246226833</v>
      </c>
      <c r="CY41" s="1266">
        <f t="shared" si="32"/>
        <v>47692.154246226833</v>
      </c>
      <c r="CZ41" s="1266">
        <f t="shared" si="32"/>
        <v>47692.154246226833</v>
      </c>
      <c r="DA41" s="1266">
        <f t="shared" si="32"/>
        <v>47692.154246226833</v>
      </c>
      <c r="DB41" s="1266">
        <f t="shared" si="32"/>
        <v>47692.154246226833</v>
      </c>
      <c r="DC41" s="1266">
        <f t="shared" si="32"/>
        <v>47692.154246226833</v>
      </c>
      <c r="DD41" s="1266">
        <f t="shared" si="32"/>
        <v>47692.154246226833</v>
      </c>
      <c r="DE41" s="1266">
        <f t="shared" si="32"/>
        <v>47692.154246226833</v>
      </c>
      <c r="DF41" s="1266">
        <f t="shared" si="32"/>
        <v>47692.154246226833</v>
      </c>
      <c r="DG41" s="1266">
        <f t="shared" si="32"/>
        <v>48169.075788689108</v>
      </c>
      <c r="DH41" s="1266">
        <f t="shared" si="32"/>
        <v>48169.075788689108</v>
      </c>
      <c r="DI41" s="1266">
        <f t="shared" si="32"/>
        <v>48169.075788689108</v>
      </c>
      <c r="DJ41" s="1266">
        <f t="shared" si="32"/>
        <v>48169.075788689108</v>
      </c>
      <c r="DK41" s="1266">
        <f t="shared" si="32"/>
        <v>48169.075788689108</v>
      </c>
      <c r="DL41" s="1266">
        <f t="shared" si="32"/>
        <v>48169.075788689108</v>
      </c>
      <c r="DM41" s="1266">
        <f t="shared" si="32"/>
        <v>48169.075788689108</v>
      </c>
      <c r="DN41" s="1266">
        <f t="shared" si="32"/>
        <v>48169.075788689108</v>
      </c>
      <c r="DO41" s="1266">
        <f t="shared" si="32"/>
        <v>48169.075788689108</v>
      </c>
      <c r="DP41" s="1266">
        <f t="shared" si="32"/>
        <v>48169.075788689108</v>
      </c>
      <c r="DQ41" s="1266">
        <f t="shared" si="32"/>
        <v>48169.075788689108</v>
      </c>
      <c r="DR41" s="1266">
        <f t="shared" si="32"/>
        <v>48169.075788689108</v>
      </c>
      <c r="DS41" s="1266">
        <f t="shared" si="32"/>
        <v>48650.766546576</v>
      </c>
      <c r="DT41" s="1266">
        <f t="shared" si="32"/>
        <v>48650.766546576</v>
      </c>
      <c r="DU41" s="1266">
        <f t="shared" si="32"/>
        <v>48650.766546576</v>
      </c>
      <c r="DV41" s="1266">
        <f t="shared" si="32"/>
        <v>48650.766546576</v>
      </c>
      <c r="DW41" s="1266">
        <f t="shared" si="32"/>
        <v>48650.766546576</v>
      </c>
      <c r="DX41" s="1266">
        <f t="shared" si="32"/>
        <v>48650.766546576</v>
      </c>
      <c r="DY41" s="1266">
        <f t="shared" si="32"/>
        <v>48650.766546576</v>
      </c>
      <c r="DZ41" s="1266">
        <f t="shared" si="32"/>
        <v>48650.766546576</v>
      </c>
      <c r="EA41" s="1266">
        <f t="shared" si="32"/>
        <v>48650.766546576</v>
      </c>
      <c r="EB41" s="1266">
        <f t="shared" si="32"/>
        <v>48650.766546576</v>
      </c>
      <c r="EC41" s="1266">
        <f t="shared" si="32"/>
        <v>48650.766546576</v>
      </c>
      <c r="ED41" s="1266">
        <f t="shared" si="32"/>
        <v>48650.766546576</v>
      </c>
      <c r="EE41" s="1266">
        <f t="shared" si="32"/>
        <v>49137.274212041761</v>
      </c>
      <c r="EF41" s="1266">
        <f t="shared" si="32"/>
        <v>49137.274212041761</v>
      </c>
      <c r="EG41" s="1266">
        <f t="shared" si="32"/>
        <v>49137.274212041761</v>
      </c>
      <c r="EH41" s="1266">
        <f t="shared" si="32"/>
        <v>49137.274212041761</v>
      </c>
      <c r="EI41" s="1266">
        <f t="shared" si="32"/>
        <v>49137.274212041761</v>
      </c>
      <c r="EJ41" s="1266">
        <f t="shared" si="32"/>
        <v>49137.274212041761</v>
      </c>
      <c r="EK41" s="1266">
        <f t="shared" si="32"/>
        <v>49137.274212041761</v>
      </c>
      <c r="EL41" s="1266">
        <f t="shared" si="32"/>
        <v>49137.274212041761</v>
      </c>
      <c r="EM41" s="1266">
        <f t="shared" si="32"/>
        <v>49137.274212041761</v>
      </c>
      <c r="EN41" s="1266">
        <f t="shared" si="32"/>
        <v>49137.274212041761</v>
      </c>
      <c r="EO41" s="1266">
        <f t="shared" si="32"/>
        <v>49137.274212041761</v>
      </c>
      <c r="EP41" s="1266">
        <f t="shared" si="32"/>
        <v>49137.274212041761</v>
      </c>
      <c r="EQ41" s="1266">
        <f t="shared" si="32"/>
        <v>49628.646954162185</v>
      </c>
      <c r="ER41" s="1266">
        <f t="shared" si="32"/>
        <v>49628.646954162185</v>
      </c>
      <c r="ES41" s="1266">
        <f t="shared" si="32"/>
        <v>49628.646954162185</v>
      </c>
      <c r="ET41" s="1266">
        <f t="shared" si="32"/>
        <v>49628.646954162185</v>
      </c>
      <c r="EU41" s="1266">
        <f t="shared" si="32"/>
        <v>49628.646954162185</v>
      </c>
      <c r="EV41" s="1266">
        <f t="shared" si="32"/>
        <v>49628.646954162185</v>
      </c>
      <c r="EW41" s="1266">
        <f t="shared" si="32"/>
        <v>49628.646954162185</v>
      </c>
      <c r="EX41" s="1266">
        <f t="shared" si="32"/>
        <v>49628.646954162185</v>
      </c>
      <c r="EY41" s="1266">
        <f t="shared" si="32"/>
        <v>49628.646954162185</v>
      </c>
      <c r="EZ41" s="1266">
        <f t="shared" ref="EZ41:HK41" si="33">+HLOOKUP(EZ$37,$F$39:$W$43,3,FALSE)/12</f>
        <v>49628.646954162185</v>
      </c>
      <c r="FA41" s="1266">
        <f t="shared" si="33"/>
        <v>49628.646954162185</v>
      </c>
      <c r="FB41" s="1266">
        <f t="shared" si="33"/>
        <v>49628.646954162185</v>
      </c>
      <c r="FC41" s="1266">
        <f t="shared" si="33"/>
        <v>50124.933423703798</v>
      </c>
      <c r="FD41" s="1266">
        <f t="shared" si="33"/>
        <v>50124.933423703798</v>
      </c>
      <c r="FE41" s="1266">
        <f t="shared" si="33"/>
        <v>50124.933423703798</v>
      </c>
      <c r="FF41" s="1266">
        <f t="shared" si="33"/>
        <v>50124.933423703798</v>
      </c>
      <c r="FG41" s="1266">
        <f t="shared" si="33"/>
        <v>50124.933423703798</v>
      </c>
      <c r="FH41" s="1266">
        <f t="shared" si="33"/>
        <v>50124.933423703798</v>
      </c>
      <c r="FI41" s="1266">
        <f t="shared" si="33"/>
        <v>50124.933423703798</v>
      </c>
      <c r="FJ41" s="1266">
        <f t="shared" si="33"/>
        <v>50124.933423703798</v>
      </c>
      <c r="FK41" s="1266">
        <f t="shared" si="33"/>
        <v>50124.933423703798</v>
      </c>
      <c r="FL41" s="1266">
        <f t="shared" si="33"/>
        <v>50124.933423703798</v>
      </c>
      <c r="FM41" s="1266">
        <f t="shared" si="33"/>
        <v>50124.933423703798</v>
      </c>
      <c r="FN41" s="1266">
        <f t="shared" si="33"/>
        <v>50124.933423703798</v>
      </c>
      <c r="FO41" s="1266">
        <f t="shared" si="33"/>
        <v>50626.182757940842</v>
      </c>
      <c r="FP41" s="1266">
        <f t="shared" si="33"/>
        <v>50626.182757940842</v>
      </c>
      <c r="FQ41" s="1266">
        <f t="shared" si="33"/>
        <v>50626.182757940842</v>
      </c>
      <c r="FR41" s="1266">
        <f t="shared" si="33"/>
        <v>50626.182757940842</v>
      </c>
      <c r="FS41" s="1266">
        <f t="shared" si="33"/>
        <v>50626.182757940842</v>
      </c>
      <c r="FT41" s="1266">
        <f t="shared" si="33"/>
        <v>50626.182757940842</v>
      </c>
      <c r="FU41" s="1266">
        <f t="shared" si="33"/>
        <v>50626.182757940842</v>
      </c>
      <c r="FV41" s="1266">
        <f t="shared" si="33"/>
        <v>50626.182757940842</v>
      </c>
      <c r="FW41" s="1266">
        <f t="shared" si="33"/>
        <v>50626.182757940842</v>
      </c>
      <c r="FX41" s="1266">
        <f t="shared" si="33"/>
        <v>50626.182757940842</v>
      </c>
      <c r="FY41" s="1266">
        <f t="shared" si="33"/>
        <v>50626.182757940842</v>
      </c>
      <c r="FZ41" s="1266">
        <f t="shared" si="33"/>
        <v>50626.182757940842</v>
      </c>
      <c r="GA41" s="1266">
        <f t="shared" si="33"/>
        <v>51132.444585520243</v>
      </c>
      <c r="GB41" s="1266">
        <f t="shared" si="33"/>
        <v>51132.444585520243</v>
      </c>
      <c r="GC41" s="1266">
        <f t="shared" si="33"/>
        <v>51132.444585520243</v>
      </c>
      <c r="GD41" s="1266">
        <f t="shared" si="33"/>
        <v>51132.444585520243</v>
      </c>
      <c r="GE41" s="1266">
        <f t="shared" si="33"/>
        <v>51132.444585520243</v>
      </c>
      <c r="GF41" s="1266">
        <f t="shared" si="33"/>
        <v>51132.444585520243</v>
      </c>
      <c r="GG41" s="1266">
        <f t="shared" si="33"/>
        <v>51132.444585520243</v>
      </c>
      <c r="GH41" s="1266">
        <f t="shared" si="33"/>
        <v>51132.444585520243</v>
      </c>
      <c r="GI41" s="1266">
        <f t="shared" si="33"/>
        <v>51132.444585520243</v>
      </c>
      <c r="GJ41" s="1266">
        <f t="shared" si="33"/>
        <v>51132.444585520243</v>
      </c>
      <c r="GK41" s="1266">
        <f t="shared" si="33"/>
        <v>51132.444585520243</v>
      </c>
      <c r="GL41" s="1266">
        <f t="shared" si="33"/>
        <v>51132.444585520243</v>
      </c>
      <c r="GM41" s="1266">
        <f t="shared" si="33"/>
        <v>51643.76903137545</v>
      </c>
      <c r="GN41" s="1266">
        <f t="shared" si="33"/>
        <v>51643.76903137545</v>
      </c>
      <c r="GO41" s="1266">
        <f t="shared" si="33"/>
        <v>51643.76903137545</v>
      </c>
      <c r="GP41" s="1266">
        <f t="shared" si="33"/>
        <v>51643.76903137545</v>
      </c>
      <c r="GQ41" s="1266">
        <f t="shared" si="33"/>
        <v>51643.76903137545</v>
      </c>
      <c r="GR41" s="1266">
        <f t="shared" si="33"/>
        <v>51643.76903137545</v>
      </c>
      <c r="GS41" s="1266">
        <f t="shared" si="33"/>
        <v>51643.76903137545</v>
      </c>
      <c r="GT41" s="1266">
        <f t="shared" si="33"/>
        <v>51643.76903137545</v>
      </c>
      <c r="GU41" s="1266">
        <f t="shared" si="33"/>
        <v>51643.76903137545</v>
      </c>
      <c r="GV41" s="1266">
        <f t="shared" si="33"/>
        <v>51643.76903137545</v>
      </c>
      <c r="GW41" s="1266">
        <f t="shared" si="33"/>
        <v>51643.76903137545</v>
      </c>
      <c r="GX41" s="1266">
        <f t="shared" si="33"/>
        <v>51643.76903137545</v>
      </c>
      <c r="GY41" s="1266">
        <f t="shared" si="33"/>
        <v>52160.206721689203</v>
      </c>
      <c r="GZ41" s="1266">
        <f t="shared" si="33"/>
        <v>52160.206721689203</v>
      </c>
      <c r="HA41" s="1266">
        <f t="shared" si="33"/>
        <v>52160.206721689203</v>
      </c>
      <c r="HB41" s="1266">
        <f t="shared" si="33"/>
        <v>52160.206721689203</v>
      </c>
      <c r="HC41" s="1266">
        <f t="shared" si="33"/>
        <v>52160.206721689203</v>
      </c>
      <c r="HD41" s="1266">
        <f t="shared" si="33"/>
        <v>52160.206721689203</v>
      </c>
      <c r="HE41" s="1266">
        <f t="shared" si="33"/>
        <v>52160.206721689203</v>
      </c>
      <c r="HF41" s="1266">
        <f t="shared" si="33"/>
        <v>52160.206721689203</v>
      </c>
      <c r="HG41" s="1266">
        <f t="shared" si="33"/>
        <v>52160.206721689203</v>
      </c>
      <c r="HH41" s="1266">
        <f t="shared" si="33"/>
        <v>52160.206721689203</v>
      </c>
      <c r="HI41" s="1266">
        <f t="shared" si="33"/>
        <v>52160.206721689203</v>
      </c>
      <c r="HJ41" s="1266">
        <f t="shared" si="33"/>
        <v>52160.206721689203</v>
      </c>
      <c r="HK41" s="1266">
        <f t="shared" si="33"/>
        <v>52681.808788906106</v>
      </c>
      <c r="HL41" s="1266">
        <f t="shared" ref="HL41:IA41" si="34">+HLOOKUP(HL$37,$F$39:$W$43,3,FALSE)/12</f>
        <v>52681.808788906106</v>
      </c>
      <c r="HM41" s="1266">
        <f t="shared" si="34"/>
        <v>52681.808788906106</v>
      </c>
      <c r="HN41" s="1266">
        <f t="shared" si="34"/>
        <v>52681.808788906106</v>
      </c>
      <c r="HO41" s="1266">
        <f t="shared" si="34"/>
        <v>52681.808788906106</v>
      </c>
      <c r="HP41" s="1266">
        <f t="shared" si="34"/>
        <v>52681.808788906106</v>
      </c>
      <c r="HQ41" s="1266">
        <f t="shared" si="34"/>
        <v>52681.808788906106</v>
      </c>
      <c r="HR41" s="1266">
        <f t="shared" si="34"/>
        <v>52681.808788906106</v>
      </c>
      <c r="HS41" s="1266">
        <f t="shared" si="34"/>
        <v>52681.808788906106</v>
      </c>
      <c r="HT41" s="1266">
        <f t="shared" si="34"/>
        <v>52681.808788906106</v>
      </c>
      <c r="HU41" s="1266">
        <f t="shared" si="34"/>
        <v>52681.808788906106</v>
      </c>
      <c r="HV41" s="1266">
        <f t="shared" si="34"/>
        <v>52681.808788906106</v>
      </c>
      <c r="HW41" s="1266">
        <f t="shared" si="34"/>
        <v>53208.626876795162</v>
      </c>
      <c r="HX41" s="1266">
        <f t="shared" si="34"/>
        <v>53208.626876795162</v>
      </c>
      <c r="HY41" s="1266">
        <f t="shared" si="34"/>
        <v>53208.626876795162</v>
      </c>
      <c r="HZ41" s="1266">
        <f t="shared" si="34"/>
        <v>53208.626876795162</v>
      </c>
      <c r="IA41" s="1266">
        <f t="shared" si="34"/>
        <v>53208.626876795162</v>
      </c>
    </row>
    <row r="42" spans="2:235" outlineLevel="1" x14ac:dyDescent="0.3">
      <c r="C42" s="1226" t="s">
        <v>110</v>
      </c>
      <c r="D42" s="1227"/>
      <c r="E42" s="1228"/>
      <c r="F42" s="1228">
        <f>1+시나리오분석!I27</f>
        <v>0.99850253696407543</v>
      </c>
      <c r="G42" s="1228">
        <f>1+시나리오분석!I28</f>
        <v>1.01</v>
      </c>
      <c r="H42" s="1228">
        <f>1+시나리오분석!I29</f>
        <v>1.01</v>
      </c>
      <c r="I42" s="1229">
        <f>1+시나리오분석!I30</f>
        <v>1.01</v>
      </c>
      <c r="J42" s="1229">
        <f>1+시나리오분석!$I$31</f>
        <v>1.01</v>
      </c>
      <c r="K42" s="1229">
        <f>1+시나리오분석!$I$31</f>
        <v>1.01</v>
      </c>
      <c r="L42" s="1229">
        <f>1+시나리오분석!$I$31</f>
        <v>1.01</v>
      </c>
      <c r="M42" s="1229">
        <f>1+시나리오분석!$I$31</f>
        <v>1.01</v>
      </c>
      <c r="N42" s="1229">
        <f>1+시나리오분석!$I$31</f>
        <v>1.01</v>
      </c>
      <c r="O42" s="1229">
        <f>1+시나리오분석!$I$31</f>
        <v>1.01</v>
      </c>
      <c r="P42" s="1229">
        <f>1+시나리오분석!$I$31</f>
        <v>1.01</v>
      </c>
      <c r="Q42" s="1229">
        <f>1+시나리오분석!$I$31</f>
        <v>1.01</v>
      </c>
      <c r="R42" s="1229">
        <f>1+시나리오분석!$I$31</f>
        <v>1.01</v>
      </c>
      <c r="S42" s="1229">
        <f>1+시나리오분석!$I$31</f>
        <v>1.01</v>
      </c>
      <c r="T42" s="1229">
        <f>1+시나리오분석!$I$31</f>
        <v>1.01</v>
      </c>
      <c r="U42" s="1229">
        <f>1+시나리오분석!$I$31</f>
        <v>1.01</v>
      </c>
      <c r="V42" s="1229">
        <f>1+시나리오분석!$I$31</f>
        <v>1.01</v>
      </c>
      <c r="W42" s="1230">
        <f>1+시나리오분석!$I$31</f>
        <v>1.01</v>
      </c>
      <c r="Y42" s="1267" t="s">
        <v>110</v>
      </c>
      <c r="Z42" s="1268"/>
      <c r="AA42" s="1269"/>
      <c r="AB42" s="1270">
        <f t="shared" ref="AB42:AL42" si="35">+AB41/AA41-1</f>
        <v>0</v>
      </c>
      <c r="AC42" s="1270">
        <f t="shared" si="35"/>
        <v>0</v>
      </c>
      <c r="AD42" s="1270">
        <f t="shared" si="35"/>
        <v>0</v>
      </c>
      <c r="AE42" s="1270">
        <f t="shared" si="35"/>
        <v>0</v>
      </c>
      <c r="AF42" s="1270">
        <f t="shared" si="35"/>
        <v>0</v>
      </c>
      <c r="AG42" s="1270">
        <f t="shared" si="35"/>
        <v>0</v>
      </c>
      <c r="AH42" s="1270">
        <f t="shared" si="35"/>
        <v>0</v>
      </c>
      <c r="AI42" s="1270">
        <f t="shared" si="35"/>
        <v>0</v>
      </c>
      <c r="AJ42" s="1270">
        <f t="shared" si="35"/>
        <v>0</v>
      </c>
      <c r="AK42" s="1270">
        <f t="shared" si="35"/>
        <v>0</v>
      </c>
      <c r="AL42" s="1270">
        <f t="shared" si="35"/>
        <v>0</v>
      </c>
      <c r="AM42" s="1270">
        <f t="shared" ref="AM42:BR42" si="36">+AM41/AL41-1</f>
        <v>1.0000000000000009E-2</v>
      </c>
      <c r="AN42" s="1270">
        <f t="shared" si="36"/>
        <v>0</v>
      </c>
      <c r="AO42" s="1270">
        <f t="shared" si="36"/>
        <v>0</v>
      </c>
      <c r="AP42" s="1270">
        <f t="shared" si="36"/>
        <v>0</v>
      </c>
      <c r="AQ42" s="1270">
        <f t="shared" si="36"/>
        <v>0</v>
      </c>
      <c r="AR42" s="1270">
        <f t="shared" si="36"/>
        <v>0</v>
      </c>
      <c r="AS42" s="1270">
        <f t="shared" si="36"/>
        <v>0</v>
      </c>
      <c r="AT42" s="1270">
        <f t="shared" si="36"/>
        <v>0</v>
      </c>
      <c r="AU42" s="1270">
        <f t="shared" si="36"/>
        <v>0</v>
      </c>
      <c r="AV42" s="1270">
        <f t="shared" si="36"/>
        <v>0</v>
      </c>
      <c r="AW42" s="1270">
        <f t="shared" si="36"/>
        <v>0</v>
      </c>
      <c r="AX42" s="1270">
        <f t="shared" si="36"/>
        <v>0</v>
      </c>
      <c r="AY42" s="1270">
        <f t="shared" si="36"/>
        <v>1.0000000000000231E-2</v>
      </c>
      <c r="AZ42" s="1270">
        <f t="shared" si="36"/>
        <v>0</v>
      </c>
      <c r="BA42" s="1270">
        <f t="shared" si="36"/>
        <v>0</v>
      </c>
      <c r="BB42" s="1270">
        <f t="shared" si="36"/>
        <v>0</v>
      </c>
      <c r="BC42" s="1270">
        <f t="shared" si="36"/>
        <v>0</v>
      </c>
      <c r="BD42" s="1270">
        <f t="shared" si="36"/>
        <v>0</v>
      </c>
      <c r="BE42" s="1270">
        <f t="shared" si="36"/>
        <v>0</v>
      </c>
      <c r="BF42" s="1270">
        <f t="shared" si="36"/>
        <v>0</v>
      </c>
      <c r="BG42" s="1270">
        <f t="shared" si="36"/>
        <v>0</v>
      </c>
      <c r="BH42" s="1270">
        <f t="shared" si="36"/>
        <v>0</v>
      </c>
      <c r="BI42" s="1270">
        <f t="shared" si="36"/>
        <v>0</v>
      </c>
      <c r="BJ42" s="1270">
        <f t="shared" si="36"/>
        <v>0</v>
      </c>
      <c r="BK42" s="1270">
        <f t="shared" si="36"/>
        <v>1.0000000000000009E-2</v>
      </c>
      <c r="BL42" s="1270">
        <f t="shared" si="36"/>
        <v>0</v>
      </c>
      <c r="BM42" s="1270">
        <f t="shared" si="36"/>
        <v>0</v>
      </c>
      <c r="BN42" s="1270">
        <f t="shared" si="36"/>
        <v>0</v>
      </c>
      <c r="BO42" s="1270">
        <f t="shared" si="36"/>
        <v>0</v>
      </c>
      <c r="BP42" s="1270">
        <f t="shared" si="36"/>
        <v>0</v>
      </c>
      <c r="BQ42" s="1270">
        <f t="shared" si="36"/>
        <v>0</v>
      </c>
      <c r="BR42" s="1270">
        <f t="shared" si="36"/>
        <v>0</v>
      </c>
      <c r="BS42" s="1270">
        <f t="shared" ref="BS42:CX42" si="37">+BS41/BR41-1</f>
        <v>0</v>
      </c>
      <c r="BT42" s="1270">
        <f t="shared" si="37"/>
        <v>0</v>
      </c>
      <c r="BU42" s="1270">
        <f t="shared" si="37"/>
        <v>0</v>
      </c>
      <c r="BV42" s="1270">
        <f t="shared" si="37"/>
        <v>0</v>
      </c>
      <c r="BW42" s="1270">
        <f t="shared" si="37"/>
        <v>1.0000000000000009E-2</v>
      </c>
      <c r="BX42" s="1270">
        <f t="shared" si="37"/>
        <v>0</v>
      </c>
      <c r="BY42" s="1270">
        <f t="shared" si="37"/>
        <v>0</v>
      </c>
      <c r="BZ42" s="1270">
        <f t="shared" si="37"/>
        <v>0</v>
      </c>
      <c r="CA42" s="1270">
        <f t="shared" si="37"/>
        <v>0</v>
      </c>
      <c r="CB42" s="1270">
        <f t="shared" si="37"/>
        <v>0</v>
      </c>
      <c r="CC42" s="1270">
        <f t="shared" si="37"/>
        <v>0</v>
      </c>
      <c r="CD42" s="1270">
        <f t="shared" si="37"/>
        <v>0</v>
      </c>
      <c r="CE42" s="1270">
        <f t="shared" si="37"/>
        <v>0</v>
      </c>
      <c r="CF42" s="1270">
        <f t="shared" si="37"/>
        <v>0</v>
      </c>
      <c r="CG42" s="1270">
        <f t="shared" si="37"/>
        <v>0</v>
      </c>
      <c r="CH42" s="1270">
        <f t="shared" si="37"/>
        <v>0</v>
      </c>
      <c r="CI42" s="1270">
        <f t="shared" si="37"/>
        <v>1.0000000000000009E-2</v>
      </c>
      <c r="CJ42" s="1270">
        <f t="shared" si="37"/>
        <v>0</v>
      </c>
      <c r="CK42" s="1270">
        <f t="shared" si="37"/>
        <v>0</v>
      </c>
      <c r="CL42" s="1270">
        <f t="shared" si="37"/>
        <v>0</v>
      </c>
      <c r="CM42" s="1270">
        <f t="shared" si="37"/>
        <v>0</v>
      </c>
      <c r="CN42" s="1270">
        <f t="shared" si="37"/>
        <v>0</v>
      </c>
      <c r="CO42" s="1270">
        <f t="shared" si="37"/>
        <v>0</v>
      </c>
      <c r="CP42" s="1270">
        <f t="shared" si="37"/>
        <v>0</v>
      </c>
      <c r="CQ42" s="1270">
        <f t="shared" si="37"/>
        <v>0</v>
      </c>
      <c r="CR42" s="1270">
        <f t="shared" si="37"/>
        <v>0</v>
      </c>
      <c r="CS42" s="1270">
        <f t="shared" si="37"/>
        <v>0</v>
      </c>
      <c r="CT42" s="1270">
        <f t="shared" si="37"/>
        <v>0</v>
      </c>
      <c r="CU42" s="1270">
        <f t="shared" si="37"/>
        <v>1.0000000000000009E-2</v>
      </c>
      <c r="CV42" s="1270">
        <f t="shared" si="37"/>
        <v>0</v>
      </c>
      <c r="CW42" s="1270">
        <f t="shared" si="37"/>
        <v>0</v>
      </c>
      <c r="CX42" s="1270">
        <f t="shared" si="37"/>
        <v>0</v>
      </c>
      <c r="CY42" s="1270">
        <f t="shared" ref="CY42:ED42" si="38">+CY41/CX41-1</f>
        <v>0</v>
      </c>
      <c r="CZ42" s="1270">
        <f t="shared" si="38"/>
        <v>0</v>
      </c>
      <c r="DA42" s="1270">
        <f t="shared" si="38"/>
        <v>0</v>
      </c>
      <c r="DB42" s="1270">
        <f t="shared" si="38"/>
        <v>0</v>
      </c>
      <c r="DC42" s="1270">
        <f t="shared" si="38"/>
        <v>0</v>
      </c>
      <c r="DD42" s="1270">
        <f t="shared" si="38"/>
        <v>0</v>
      </c>
      <c r="DE42" s="1270">
        <f t="shared" si="38"/>
        <v>0</v>
      </c>
      <c r="DF42" s="1270">
        <f t="shared" si="38"/>
        <v>0</v>
      </c>
      <c r="DG42" s="1270">
        <f t="shared" si="38"/>
        <v>1.0000000000000231E-2</v>
      </c>
      <c r="DH42" s="1270">
        <f t="shared" si="38"/>
        <v>0</v>
      </c>
      <c r="DI42" s="1270">
        <f t="shared" si="38"/>
        <v>0</v>
      </c>
      <c r="DJ42" s="1270">
        <f t="shared" si="38"/>
        <v>0</v>
      </c>
      <c r="DK42" s="1270">
        <f t="shared" si="38"/>
        <v>0</v>
      </c>
      <c r="DL42" s="1270">
        <f t="shared" si="38"/>
        <v>0</v>
      </c>
      <c r="DM42" s="1270">
        <f t="shared" si="38"/>
        <v>0</v>
      </c>
      <c r="DN42" s="1270">
        <f t="shared" si="38"/>
        <v>0</v>
      </c>
      <c r="DO42" s="1270">
        <f t="shared" si="38"/>
        <v>0</v>
      </c>
      <c r="DP42" s="1270">
        <f t="shared" si="38"/>
        <v>0</v>
      </c>
      <c r="DQ42" s="1270">
        <f t="shared" si="38"/>
        <v>0</v>
      </c>
      <c r="DR42" s="1270">
        <f t="shared" si="38"/>
        <v>0</v>
      </c>
      <c r="DS42" s="1270">
        <f t="shared" si="38"/>
        <v>1.0000000000000009E-2</v>
      </c>
      <c r="DT42" s="1270">
        <f t="shared" si="38"/>
        <v>0</v>
      </c>
      <c r="DU42" s="1270">
        <f t="shared" si="38"/>
        <v>0</v>
      </c>
      <c r="DV42" s="1270">
        <f t="shared" si="38"/>
        <v>0</v>
      </c>
      <c r="DW42" s="1270">
        <f t="shared" si="38"/>
        <v>0</v>
      </c>
      <c r="DX42" s="1270">
        <f t="shared" si="38"/>
        <v>0</v>
      </c>
      <c r="DY42" s="1270">
        <f t="shared" si="38"/>
        <v>0</v>
      </c>
      <c r="DZ42" s="1270">
        <f t="shared" si="38"/>
        <v>0</v>
      </c>
      <c r="EA42" s="1270">
        <f t="shared" si="38"/>
        <v>0</v>
      </c>
      <c r="EB42" s="1270">
        <f t="shared" si="38"/>
        <v>0</v>
      </c>
      <c r="EC42" s="1270">
        <f t="shared" si="38"/>
        <v>0</v>
      </c>
      <c r="ED42" s="1270">
        <f t="shared" si="38"/>
        <v>0</v>
      </c>
      <c r="EE42" s="1270">
        <f t="shared" ref="EE42:FJ42" si="39">+EE41/ED41-1</f>
        <v>1.0000000000000009E-2</v>
      </c>
      <c r="EF42" s="1270">
        <f t="shared" si="39"/>
        <v>0</v>
      </c>
      <c r="EG42" s="1270">
        <f t="shared" si="39"/>
        <v>0</v>
      </c>
      <c r="EH42" s="1270">
        <f t="shared" si="39"/>
        <v>0</v>
      </c>
      <c r="EI42" s="1270">
        <f t="shared" si="39"/>
        <v>0</v>
      </c>
      <c r="EJ42" s="1270">
        <f t="shared" si="39"/>
        <v>0</v>
      </c>
      <c r="EK42" s="1270">
        <f t="shared" si="39"/>
        <v>0</v>
      </c>
      <c r="EL42" s="1270">
        <f t="shared" si="39"/>
        <v>0</v>
      </c>
      <c r="EM42" s="1270">
        <f t="shared" si="39"/>
        <v>0</v>
      </c>
      <c r="EN42" s="1270">
        <f t="shared" si="39"/>
        <v>0</v>
      </c>
      <c r="EO42" s="1270">
        <f t="shared" si="39"/>
        <v>0</v>
      </c>
      <c r="EP42" s="1270">
        <f t="shared" si="39"/>
        <v>0</v>
      </c>
      <c r="EQ42" s="1270">
        <f t="shared" si="39"/>
        <v>1.0000000000000231E-2</v>
      </c>
      <c r="ER42" s="1270">
        <f t="shared" si="39"/>
        <v>0</v>
      </c>
      <c r="ES42" s="1270">
        <f t="shared" si="39"/>
        <v>0</v>
      </c>
      <c r="ET42" s="1270">
        <f t="shared" si="39"/>
        <v>0</v>
      </c>
      <c r="EU42" s="1270">
        <f t="shared" si="39"/>
        <v>0</v>
      </c>
      <c r="EV42" s="1270">
        <f t="shared" si="39"/>
        <v>0</v>
      </c>
      <c r="EW42" s="1270">
        <f t="shared" si="39"/>
        <v>0</v>
      </c>
      <c r="EX42" s="1270">
        <f t="shared" si="39"/>
        <v>0</v>
      </c>
      <c r="EY42" s="1270">
        <f t="shared" si="39"/>
        <v>0</v>
      </c>
      <c r="EZ42" s="1270">
        <f t="shared" si="39"/>
        <v>0</v>
      </c>
      <c r="FA42" s="1270">
        <f t="shared" si="39"/>
        <v>0</v>
      </c>
      <c r="FB42" s="1270">
        <f t="shared" si="39"/>
        <v>0</v>
      </c>
      <c r="FC42" s="1270">
        <f t="shared" si="39"/>
        <v>9.9999999999997868E-3</v>
      </c>
      <c r="FD42" s="1270">
        <f t="shared" si="39"/>
        <v>0</v>
      </c>
      <c r="FE42" s="1270">
        <f t="shared" si="39"/>
        <v>0</v>
      </c>
      <c r="FF42" s="1270">
        <f t="shared" si="39"/>
        <v>0</v>
      </c>
      <c r="FG42" s="1270">
        <f t="shared" si="39"/>
        <v>0</v>
      </c>
      <c r="FH42" s="1270">
        <f t="shared" si="39"/>
        <v>0</v>
      </c>
      <c r="FI42" s="1270">
        <f t="shared" si="39"/>
        <v>0</v>
      </c>
      <c r="FJ42" s="1270">
        <f t="shared" si="39"/>
        <v>0</v>
      </c>
      <c r="FK42" s="1270">
        <f t="shared" ref="FK42:GP42" si="40">+FK41/FJ41-1</f>
        <v>0</v>
      </c>
      <c r="FL42" s="1270">
        <f t="shared" si="40"/>
        <v>0</v>
      </c>
      <c r="FM42" s="1270">
        <f t="shared" si="40"/>
        <v>0</v>
      </c>
      <c r="FN42" s="1270">
        <f t="shared" si="40"/>
        <v>0</v>
      </c>
      <c r="FO42" s="1270">
        <f t="shared" si="40"/>
        <v>1.0000000000000009E-2</v>
      </c>
      <c r="FP42" s="1270">
        <f t="shared" si="40"/>
        <v>0</v>
      </c>
      <c r="FQ42" s="1270">
        <f t="shared" si="40"/>
        <v>0</v>
      </c>
      <c r="FR42" s="1270">
        <f t="shared" si="40"/>
        <v>0</v>
      </c>
      <c r="FS42" s="1270">
        <f t="shared" si="40"/>
        <v>0</v>
      </c>
      <c r="FT42" s="1270">
        <f t="shared" si="40"/>
        <v>0</v>
      </c>
      <c r="FU42" s="1270">
        <f t="shared" si="40"/>
        <v>0</v>
      </c>
      <c r="FV42" s="1270">
        <f t="shared" si="40"/>
        <v>0</v>
      </c>
      <c r="FW42" s="1270">
        <f t="shared" si="40"/>
        <v>0</v>
      </c>
      <c r="FX42" s="1270">
        <f t="shared" si="40"/>
        <v>0</v>
      </c>
      <c r="FY42" s="1270">
        <f t="shared" si="40"/>
        <v>0</v>
      </c>
      <c r="FZ42" s="1270">
        <f t="shared" si="40"/>
        <v>0</v>
      </c>
      <c r="GA42" s="1270">
        <f t="shared" si="40"/>
        <v>9.9999999999997868E-3</v>
      </c>
      <c r="GB42" s="1270">
        <f t="shared" si="40"/>
        <v>0</v>
      </c>
      <c r="GC42" s="1270">
        <f t="shared" si="40"/>
        <v>0</v>
      </c>
      <c r="GD42" s="1270">
        <f t="shared" si="40"/>
        <v>0</v>
      </c>
      <c r="GE42" s="1270">
        <f t="shared" si="40"/>
        <v>0</v>
      </c>
      <c r="GF42" s="1270">
        <f t="shared" si="40"/>
        <v>0</v>
      </c>
      <c r="GG42" s="1270">
        <f t="shared" si="40"/>
        <v>0</v>
      </c>
      <c r="GH42" s="1270">
        <f t="shared" si="40"/>
        <v>0</v>
      </c>
      <c r="GI42" s="1270">
        <f t="shared" si="40"/>
        <v>0</v>
      </c>
      <c r="GJ42" s="1270">
        <f t="shared" si="40"/>
        <v>0</v>
      </c>
      <c r="GK42" s="1270">
        <f t="shared" si="40"/>
        <v>0</v>
      </c>
      <c r="GL42" s="1270">
        <f t="shared" si="40"/>
        <v>0</v>
      </c>
      <c r="GM42" s="1270">
        <f t="shared" si="40"/>
        <v>1.0000000000000009E-2</v>
      </c>
      <c r="GN42" s="1270">
        <f t="shared" si="40"/>
        <v>0</v>
      </c>
      <c r="GO42" s="1270">
        <f t="shared" si="40"/>
        <v>0</v>
      </c>
      <c r="GP42" s="1270">
        <f t="shared" si="40"/>
        <v>0</v>
      </c>
      <c r="GQ42" s="1270">
        <f t="shared" ref="GQ42:HV42" si="41">+GQ41/GP41-1</f>
        <v>0</v>
      </c>
      <c r="GR42" s="1270">
        <f t="shared" si="41"/>
        <v>0</v>
      </c>
      <c r="GS42" s="1270">
        <f t="shared" si="41"/>
        <v>0</v>
      </c>
      <c r="GT42" s="1270">
        <f t="shared" si="41"/>
        <v>0</v>
      </c>
      <c r="GU42" s="1270">
        <f t="shared" si="41"/>
        <v>0</v>
      </c>
      <c r="GV42" s="1270">
        <f t="shared" si="41"/>
        <v>0</v>
      </c>
      <c r="GW42" s="1270">
        <f t="shared" si="41"/>
        <v>0</v>
      </c>
      <c r="GX42" s="1270">
        <f t="shared" si="41"/>
        <v>0</v>
      </c>
      <c r="GY42" s="1270">
        <f t="shared" si="41"/>
        <v>1.0000000000000009E-2</v>
      </c>
      <c r="GZ42" s="1270">
        <f t="shared" si="41"/>
        <v>0</v>
      </c>
      <c r="HA42" s="1270">
        <f t="shared" si="41"/>
        <v>0</v>
      </c>
      <c r="HB42" s="1270">
        <f t="shared" si="41"/>
        <v>0</v>
      </c>
      <c r="HC42" s="1270">
        <f t="shared" si="41"/>
        <v>0</v>
      </c>
      <c r="HD42" s="1270">
        <f t="shared" si="41"/>
        <v>0</v>
      </c>
      <c r="HE42" s="1270">
        <f t="shared" si="41"/>
        <v>0</v>
      </c>
      <c r="HF42" s="1270">
        <f t="shared" si="41"/>
        <v>0</v>
      </c>
      <c r="HG42" s="1270">
        <f t="shared" si="41"/>
        <v>0</v>
      </c>
      <c r="HH42" s="1270">
        <f t="shared" si="41"/>
        <v>0</v>
      </c>
      <c r="HI42" s="1270">
        <f t="shared" si="41"/>
        <v>0</v>
      </c>
      <c r="HJ42" s="1270">
        <f t="shared" si="41"/>
        <v>0</v>
      </c>
      <c r="HK42" s="1270">
        <f t="shared" si="41"/>
        <v>1.0000000000000231E-2</v>
      </c>
      <c r="HL42" s="1270">
        <f t="shared" si="41"/>
        <v>0</v>
      </c>
      <c r="HM42" s="1270">
        <f t="shared" si="41"/>
        <v>0</v>
      </c>
      <c r="HN42" s="1270">
        <f t="shared" si="41"/>
        <v>0</v>
      </c>
      <c r="HO42" s="1270">
        <f t="shared" si="41"/>
        <v>0</v>
      </c>
      <c r="HP42" s="1270">
        <f t="shared" si="41"/>
        <v>0</v>
      </c>
      <c r="HQ42" s="1270">
        <f t="shared" si="41"/>
        <v>0</v>
      </c>
      <c r="HR42" s="1270">
        <f t="shared" si="41"/>
        <v>0</v>
      </c>
      <c r="HS42" s="1270">
        <f t="shared" si="41"/>
        <v>0</v>
      </c>
      <c r="HT42" s="1270">
        <f t="shared" si="41"/>
        <v>0</v>
      </c>
      <c r="HU42" s="1270">
        <f t="shared" si="41"/>
        <v>0</v>
      </c>
      <c r="HV42" s="1270">
        <f t="shared" si="41"/>
        <v>0</v>
      </c>
      <c r="HW42" s="1270">
        <f>+HW41/HV41-1</f>
        <v>1.0000000000000009E-2</v>
      </c>
      <c r="HX42" s="1270">
        <f>+HX41/HW41-1</f>
        <v>0</v>
      </c>
      <c r="HY42" s="1270">
        <f>+HY41/HX41-1</f>
        <v>0</v>
      </c>
      <c r="HZ42" s="1270">
        <f>+HZ41/HY41-1</f>
        <v>0</v>
      </c>
      <c r="IA42" s="1270">
        <f>+IA41/HZ41-1</f>
        <v>0</v>
      </c>
    </row>
    <row r="43" spans="2:235" outlineLevel="1" x14ac:dyDescent="0.3">
      <c r="C43" s="93" t="s">
        <v>177</v>
      </c>
      <c r="D43" s="111"/>
      <c r="E43" s="112">
        <v>340000</v>
      </c>
      <c r="F43" s="112">
        <v>343400</v>
      </c>
      <c r="G43" s="112">
        <v>346834</v>
      </c>
      <c r="H43" s="112">
        <v>350302</v>
      </c>
      <c r="I43" s="112">
        <v>353805</v>
      </c>
      <c r="J43" s="113">
        <v>357343</v>
      </c>
      <c r="K43" s="113">
        <v>360917</v>
      </c>
      <c r="L43" s="113">
        <v>364526</v>
      </c>
      <c r="M43" s="113">
        <v>368171</v>
      </c>
      <c r="N43" s="113">
        <v>371853</v>
      </c>
      <c r="O43" s="113">
        <v>375572</v>
      </c>
      <c r="P43" s="113">
        <v>379327</v>
      </c>
      <c r="Q43" s="113">
        <v>383121</v>
      </c>
      <c r="R43" s="113">
        <v>386952</v>
      </c>
      <c r="S43" s="113">
        <v>390821</v>
      </c>
      <c r="T43" s="113">
        <v>394729</v>
      </c>
      <c r="U43" s="113">
        <v>398677</v>
      </c>
      <c r="V43" s="113">
        <v>402664</v>
      </c>
      <c r="W43" s="129">
        <f>V43*(1+1%)</f>
        <v>406690.64</v>
      </c>
      <c r="Y43" s="1284" t="s">
        <v>177</v>
      </c>
      <c r="Z43" s="1285"/>
      <c r="AA43" s="1263">
        <f>+HLOOKUP(AA$37,$F$39:$W$43,5,FALSE)/12</f>
        <v>28616.666666666668</v>
      </c>
      <c r="AB43" s="1263">
        <f t="shared" ref="AB43:CM43" si="42">+HLOOKUP(AB$37,$F$39:$W$43,5,FALSE)/12</f>
        <v>28616.666666666668</v>
      </c>
      <c r="AC43" s="1263">
        <f t="shared" si="42"/>
        <v>28616.666666666668</v>
      </c>
      <c r="AD43" s="1263">
        <f t="shared" si="42"/>
        <v>28616.666666666668</v>
      </c>
      <c r="AE43" s="1263">
        <f t="shared" si="42"/>
        <v>28616.666666666668</v>
      </c>
      <c r="AF43" s="1263">
        <f t="shared" si="42"/>
        <v>28616.666666666668</v>
      </c>
      <c r="AG43" s="1263">
        <f t="shared" si="42"/>
        <v>28616.666666666668</v>
      </c>
      <c r="AH43" s="1263">
        <f t="shared" si="42"/>
        <v>28616.666666666668</v>
      </c>
      <c r="AI43" s="1263">
        <f t="shared" si="42"/>
        <v>28616.666666666668</v>
      </c>
      <c r="AJ43" s="1263">
        <f t="shared" si="42"/>
        <v>28616.666666666668</v>
      </c>
      <c r="AK43" s="1263">
        <f t="shared" si="42"/>
        <v>28616.666666666668</v>
      </c>
      <c r="AL43" s="1263">
        <f t="shared" si="42"/>
        <v>28616.666666666668</v>
      </c>
      <c r="AM43" s="1263">
        <f t="shared" si="42"/>
        <v>28902.833333333332</v>
      </c>
      <c r="AN43" s="1263">
        <f t="shared" si="42"/>
        <v>28902.833333333332</v>
      </c>
      <c r="AO43" s="1263">
        <f t="shared" si="42"/>
        <v>28902.833333333332</v>
      </c>
      <c r="AP43" s="1263">
        <f t="shared" si="42"/>
        <v>28902.833333333332</v>
      </c>
      <c r="AQ43" s="1263">
        <f t="shared" si="42"/>
        <v>28902.833333333332</v>
      </c>
      <c r="AR43" s="1263">
        <f t="shared" si="42"/>
        <v>28902.833333333332</v>
      </c>
      <c r="AS43" s="1263">
        <f t="shared" si="42"/>
        <v>28902.833333333332</v>
      </c>
      <c r="AT43" s="1263">
        <f t="shared" si="42"/>
        <v>28902.833333333332</v>
      </c>
      <c r="AU43" s="1263">
        <f t="shared" si="42"/>
        <v>28902.833333333332</v>
      </c>
      <c r="AV43" s="1263">
        <f t="shared" si="42"/>
        <v>28902.833333333332</v>
      </c>
      <c r="AW43" s="1263">
        <f t="shared" si="42"/>
        <v>28902.833333333332</v>
      </c>
      <c r="AX43" s="1263">
        <f t="shared" si="42"/>
        <v>28902.833333333332</v>
      </c>
      <c r="AY43" s="1263">
        <f t="shared" si="42"/>
        <v>29191.833333333332</v>
      </c>
      <c r="AZ43" s="1263">
        <f t="shared" si="42"/>
        <v>29191.833333333332</v>
      </c>
      <c r="BA43" s="1263">
        <f t="shared" si="42"/>
        <v>29191.833333333332</v>
      </c>
      <c r="BB43" s="1263">
        <f t="shared" si="42"/>
        <v>29191.833333333332</v>
      </c>
      <c r="BC43" s="1263">
        <f t="shared" si="42"/>
        <v>29191.833333333332</v>
      </c>
      <c r="BD43" s="1263">
        <f t="shared" si="42"/>
        <v>29191.833333333332</v>
      </c>
      <c r="BE43" s="1263">
        <f t="shared" si="42"/>
        <v>29191.833333333332</v>
      </c>
      <c r="BF43" s="1263">
        <f t="shared" si="42"/>
        <v>29191.833333333332</v>
      </c>
      <c r="BG43" s="1263">
        <f t="shared" si="42"/>
        <v>29191.833333333332</v>
      </c>
      <c r="BH43" s="1263">
        <f t="shared" si="42"/>
        <v>29191.833333333332</v>
      </c>
      <c r="BI43" s="1263">
        <f t="shared" si="42"/>
        <v>29191.833333333332</v>
      </c>
      <c r="BJ43" s="1263">
        <f t="shared" si="42"/>
        <v>29191.833333333332</v>
      </c>
      <c r="BK43" s="1263">
        <f t="shared" si="42"/>
        <v>29483.75</v>
      </c>
      <c r="BL43" s="1263">
        <f t="shared" si="42"/>
        <v>29483.75</v>
      </c>
      <c r="BM43" s="1263">
        <f t="shared" si="42"/>
        <v>29483.75</v>
      </c>
      <c r="BN43" s="1263">
        <f t="shared" si="42"/>
        <v>29483.75</v>
      </c>
      <c r="BO43" s="1263">
        <f t="shared" si="42"/>
        <v>29483.75</v>
      </c>
      <c r="BP43" s="1263">
        <f t="shared" si="42"/>
        <v>29483.75</v>
      </c>
      <c r="BQ43" s="1263">
        <f t="shared" si="42"/>
        <v>29483.75</v>
      </c>
      <c r="BR43" s="1263">
        <f t="shared" si="42"/>
        <v>29483.75</v>
      </c>
      <c r="BS43" s="1263">
        <f t="shared" si="42"/>
        <v>29483.75</v>
      </c>
      <c r="BT43" s="1263">
        <f t="shared" si="42"/>
        <v>29483.75</v>
      </c>
      <c r="BU43" s="1263">
        <f t="shared" si="42"/>
        <v>29483.75</v>
      </c>
      <c r="BV43" s="1263">
        <f t="shared" si="42"/>
        <v>29483.75</v>
      </c>
      <c r="BW43" s="1263">
        <f t="shared" si="42"/>
        <v>29778.583333333332</v>
      </c>
      <c r="BX43" s="1263">
        <f t="shared" si="42"/>
        <v>29778.583333333332</v>
      </c>
      <c r="BY43" s="1263">
        <f t="shared" si="42"/>
        <v>29778.583333333332</v>
      </c>
      <c r="BZ43" s="1263">
        <f t="shared" si="42"/>
        <v>29778.583333333332</v>
      </c>
      <c r="CA43" s="1263">
        <f t="shared" si="42"/>
        <v>29778.583333333332</v>
      </c>
      <c r="CB43" s="1263">
        <f t="shared" si="42"/>
        <v>29778.583333333332</v>
      </c>
      <c r="CC43" s="1263">
        <f t="shared" si="42"/>
        <v>29778.583333333332</v>
      </c>
      <c r="CD43" s="1263">
        <f t="shared" si="42"/>
        <v>29778.583333333332</v>
      </c>
      <c r="CE43" s="1263">
        <f t="shared" si="42"/>
        <v>29778.583333333332</v>
      </c>
      <c r="CF43" s="1263">
        <f t="shared" si="42"/>
        <v>29778.583333333332</v>
      </c>
      <c r="CG43" s="1263">
        <f t="shared" si="42"/>
        <v>29778.583333333332</v>
      </c>
      <c r="CH43" s="1263">
        <f t="shared" si="42"/>
        <v>29778.583333333332</v>
      </c>
      <c r="CI43" s="1263">
        <f t="shared" si="42"/>
        <v>30076.416666666668</v>
      </c>
      <c r="CJ43" s="1263">
        <f t="shared" si="42"/>
        <v>30076.416666666668</v>
      </c>
      <c r="CK43" s="1263">
        <f t="shared" si="42"/>
        <v>30076.416666666668</v>
      </c>
      <c r="CL43" s="1263">
        <f t="shared" si="42"/>
        <v>30076.416666666668</v>
      </c>
      <c r="CM43" s="1263">
        <f t="shared" si="42"/>
        <v>30076.416666666668</v>
      </c>
      <c r="CN43" s="1263">
        <f t="shared" ref="CN43:EY43" si="43">+HLOOKUP(CN$37,$F$39:$W$43,5,FALSE)/12</f>
        <v>30076.416666666668</v>
      </c>
      <c r="CO43" s="1263">
        <f t="shared" si="43"/>
        <v>30076.416666666668</v>
      </c>
      <c r="CP43" s="1263">
        <f t="shared" si="43"/>
        <v>30076.416666666668</v>
      </c>
      <c r="CQ43" s="1263">
        <f t="shared" si="43"/>
        <v>30076.416666666668</v>
      </c>
      <c r="CR43" s="1263">
        <f t="shared" si="43"/>
        <v>30076.416666666668</v>
      </c>
      <c r="CS43" s="1263">
        <f t="shared" si="43"/>
        <v>30076.416666666668</v>
      </c>
      <c r="CT43" s="1263">
        <f t="shared" si="43"/>
        <v>30076.416666666668</v>
      </c>
      <c r="CU43" s="1263">
        <f t="shared" si="43"/>
        <v>30377.166666666668</v>
      </c>
      <c r="CV43" s="1263">
        <f t="shared" si="43"/>
        <v>30377.166666666668</v>
      </c>
      <c r="CW43" s="1263">
        <f t="shared" si="43"/>
        <v>30377.166666666668</v>
      </c>
      <c r="CX43" s="1263">
        <f t="shared" si="43"/>
        <v>30377.166666666668</v>
      </c>
      <c r="CY43" s="1263">
        <f t="shared" si="43"/>
        <v>30377.166666666668</v>
      </c>
      <c r="CZ43" s="1263">
        <f t="shared" si="43"/>
        <v>30377.166666666668</v>
      </c>
      <c r="DA43" s="1263">
        <f t="shared" si="43"/>
        <v>30377.166666666668</v>
      </c>
      <c r="DB43" s="1263">
        <f t="shared" si="43"/>
        <v>30377.166666666668</v>
      </c>
      <c r="DC43" s="1263">
        <f t="shared" si="43"/>
        <v>30377.166666666668</v>
      </c>
      <c r="DD43" s="1263">
        <f t="shared" si="43"/>
        <v>30377.166666666668</v>
      </c>
      <c r="DE43" s="1263">
        <f t="shared" si="43"/>
        <v>30377.166666666668</v>
      </c>
      <c r="DF43" s="1263">
        <f t="shared" si="43"/>
        <v>30377.166666666668</v>
      </c>
      <c r="DG43" s="1263">
        <f t="shared" si="43"/>
        <v>30680.916666666668</v>
      </c>
      <c r="DH43" s="1263">
        <f t="shared" si="43"/>
        <v>30680.916666666668</v>
      </c>
      <c r="DI43" s="1263">
        <f t="shared" si="43"/>
        <v>30680.916666666668</v>
      </c>
      <c r="DJ43" s="1263">
        <f t="shared" si="43"/>
        <v>30680.916666666668</v>
      </c>
      <c r="DK43" s="1263">
        <f t="shared" si="43"/>
        <v>30680.916666666668</v>
      </c>
      <c r="DL43" s="1263">
        <f t="shared" si="43"/>
        <v>30680.916666666668</v>
      </c>
      <c r="DM43" s="1263">
        <f t="shared" si="43"/>
        <v>30680.916666666668</v>
      </c>
      <c r="DN43" s="1263">
        <f t="shared" si="43"/>
        <v>30680.916666666668</v>
      </c>
      <c r="DO43" s="1263">
        <f t="shared" si="43"/>
        <v>30680.916666666668</v>
      </c>
      <c r="DP43" s="1263">
        <f t="shared" si="43"/>
        <v>30680.916666666668</v>
      </c>
      <c r="DQ43" s="1263">
        <f t="shared" si="43"/>
        <v>30680.916666666668</v>
      </c>
      <c r="DR43" s="1263">
        <f t="shared" si="43"/>
        <v>30680.916666666668</v>
      </c>
      <c r="DS43" s="1263">
        <f t="shared" si="43"/>
        <v>30987.75</v>
      </c>
      <c r="DT43" s="1263">
        <f t="shared" si="43"/>
        <v>30987.75</v>
      </c>
      <c r="DU43" s="1263">
        <f t="shared" si="43"/>
        <v>30987.75</v>
      </c>
      <c r="DV43" s="1263">
        <f t="shared" si="43"/>
        <v>30987.75</v>
      </c>
      <c r="DW43" s="1263">
        <f t="shared" si="43"/>
        <v>30987.75</v>
      </c>
      <c r="DX43" s="1263">
        <f t="shared" si="43"/>
        <v>30987.75</v>
      </c>
      <c r="DY43" s="1263">
        <f t="shared" si="43"/>
        <v>30987.75</v>
      </c>
      <c r="DZ43" s="1263">
        <f t="shared" si="43"/>
        <v>30987.75</v>
      </c>
      <c r="EA43" s="1263">
        <f t="shared" si="43"/>
        <v>30987.75</v>
      </c>
      <c r="EB43" s="1263">
        <f t="shared" si="43"/>
        <v>30987.75</v>
      </c>
      <c r="EC43" s="1263">
        <f t="shared" si="43"/>
        <v>30987.75</v>
      </c>
      <c r="ED43" s="1263">
        <f t="shared" si="43"/>
        <v>30987.75</v>
      </c>
      <c r="EE43" s="1263">
        <f t="shared" si="43"/>
        <v>31297.666666666668</v>
      </c>
      <c r="EF43" s="1263">
        <f t="shared" si="43"/>
        <v>31297.666666666668</v>
      </c>
      <c r="EG43" s="1263">
        <f t="shared" si="43"/>
        <v>31297.666666666668</v>
      </c>
      <c r="EH43" s="1263">
        <f t="shared" si="43"/>
        <v>31297.666666666668</v>
      </c>
      <c r="EI43" s="1263">
        <f t="shared" si="43"/>
        <v>31297.666666666668</v>
      </c>
      <c r="EJ43" s="1263">
        <f t="shared" si="43"/>
        <v>31297.666666666668</v>
      </c>
      <c r="EK43" s="1263">
        <f t="shared" si="43"/>
        <v>31297.666666666668</v>
      </c>
      <c r="EL43" s="1263">
        <f t="shared" si="43"/>
        <v>31297.666666666668</v>
      </c>
      <c r="EM43" s="1263">
        <f t="shared" si="43"/>
        <v>31297.666666666668</v>
      </c>
      <c r="EN43" s="1263">
        <f t="shared" si="43"/>
        <v>31297.666666666668</v>
      </c>
      <c r="EO43" s="1263">
        <f t="shared" si="43"/>
        <v>31297.666666666668</v>
      </c>
      <c r="EP43" s="1263">
        <f t="shared" si="43"/>
        <v>31297.666666666668</v>
      </c>
      <c r="EQ43" s="1263">
        <f t="shared" si="43"/>
        <v>31610.583333333332</v>
      </c>
      <c r="ER43" s="1263">
        <f t="shared" si="43"/>
        <v>31610.583333333332</v>
      </c>
      <c r="ES43" s="1263">
        <f t="shared" si="43"/>
        <v>31610.583333333332</v>
      </c>
      <c r="ET43" s="1263">
        <f t="shared" si="43"/>
        <v>31610.583333333332</v>
      </c>
      <c r="EU43" s="1263">
        <f t="shared" si="43"/>
        <v>31610.583333333332</v>
      </c>
      <c r="EV43" s="1263">
        <f t="shared" si="43"/>
        <v>31610.583333333332</v>
      </c>
      <c r="EW43" s="1263">
        <f t="shared" si="43"/>
        <v>31610.583333333332</v>
      </c>
      <c r="EX43" s="1263">
        <f t="shared" si="43"/>
        <v>31610.583333333332</v>
      </c>
      <c r="EY43" s="1263">
        <f t="shared" si="43"/>
        <v>31610.583333333332</v>
      </c>
      <c r="EZ43" s="1263">
        <f t="shared" ref="EZ43:HK43" si="44">+HLOOKUP(EZ$37,$F$39:$W$43,5,FALSE)/12</f>
        <v>31610.583333333332</v>
      </c>
      <c r="FA43" s="1263">
        <f t="shared" si="44"/>
        <v>31610.583333333332</v>
      </c>
      <c r="FB43" s="1263">
        <f t="shared" si="44"/>
        <v>31610.583333333332</v>
      </c>
      <c r="FC43" s="1263">
        <f t="shared" si="44"/>
        <v>31926.75</v>
      </c>
      <c r="FD43" s="1263">
        <f t="shared" si="44"/>
        <v>31926.75</v>
      </c>
      <c r="FE43" s="1263">
        <f t="shared" si="44"/>
        <v>31926.75</v>
      </c>
      <c r="FF43" s="1263">
        <f t="shared" si="44"/>
        <v>31926.75</v>
      </c>
      <c r="FG43" s="1263">
        <f t="shared" si="44"/>
        <v>31926.75</v>
      </c>
      <c r="FH43" s="1263">
        <f t="shared" si="44"/>
        <v>31926.75</v>
      </c>
      <c r="FI43" s="1263">
        <f t="shared" si="44"/>
        <v>31926.75</v>
      </c>
      <c r="FJ43" s="1263">
        <f t="shared" si="44"/>
        <v>31926.75</v>
      </c>
      <c r="FK43" s="1263">
        <f t="shared" si="44"/>
        <v>31926.75</v>
      </c>
      <c r="FL43" s="1263">
        <f t="shared" si="44"/>
        <v>31926.75</v>
      </c>
      <c r="FM43" s="1263">
        <f t="shared" si="44"/>
        <v>31926.75</v>
      </c>
      <c r="FN43" s="1263">
        <f t="shared" si="44"/>
        <v>31926.75</v>
      </c>
      <c r="FO43" s="1263">
        <f t="shared" si="44"/>
        <v>32246</v>
      </c>
      <c r="FP43" s="1263">
        <f t="shared" si="44"/>
        <v>32246</v>
      </c>
      <c r="FQ43" s="1263">
        <f t="shared" si="44"/>
        <v>32246</v>
      </c>
      <c r="FR43" s="1263">
        <f t="shared" si="44"/>
        <v>32246</v>
      </c>
      <c r="FS43" s="1263">
        <f t="shared" si="44"/>
        <v>32246</v>
      </c>
      <c r="FT43" s="1263">
        <f t="shared" si="44"/>
        <v>32246</v>
      </c>
      <c r="FU43" s="1263">
        <f t="shared" si="44"/>
        <v>32246</v>
      </c>
      <c r="FV43" s="1263">
        <f t="shared" si="44"/>
        <v>32246</v>
      </c>
      <c r="FW43" s="1263">
        <f t="shared" si="44"/>
        <v>32246</v>
      </c>
      <c r="FX43" s="1263">
        <f t="shared" si="44"/>
        <v>32246</v>
      </c>
      <c r="FY43" s="1263">
        <f t="shared" si="44"/>
        <v>32246</v>
      </c>
      <c r="FZ43" s="1263">
        <f t="shared" si="44"/>
        <v>32246</v>
      </c>
      <c r="GA43" s="1263">
        <f t="shared" si="44"/>
        <v>32568.416666666668</v>
      </c>
      <c r="GB43" s="1263">
        <f t="shared" si="44"/>
        <v>32568.416666666668</v>
      </c>
      <c r="GC43" s="1263">
        <f t="shared" si="44"/>
        <v>32568.416666666668</v>
      </c>
      <c r="GD43" s="1263">
        <f t="shared" si="44"/>
        <v>32568.416666666668</v>
      </c>
      <c r="GE43" s="1263">
        <f t="shared" si="44"/>
        <v>32568.416666666668</v>
      </c>
      <c r="GF43" s="1263">
        <f t="shared" si="44"/>
        <v>32568.416666666668</v>
      </c>
      <c r="GG43" s="1263">
        <f t="shared" si="44"/>
        <v>32568.416666666668</v>
      </c>
      <c r="GH43" s="1263">
        <f t="shared" si="44"/>
        <v>32568.416666666668</v>
      </c>
      <c r="GI43" s="1263">
        <f t="shared" si="44"/>
        <v>32568.416666666668</v>
      </c>
      <c r="GJ43" s="1263">
        <f t="shared" si="44"/>
        <v>32568.416666666668</v>
      </c>
      <c r="GK43" s="1263">
        <f t="shared" si="44"/>
        <v>32568.416666666668</v>
      </c>
      <c r="GL43" s="1263">
        <f t="shared" si="44"/>
        <v>32568.416666666668</v>
      </c>
      <c r="GM43" s="1263">
        <f t="shared" si="44"/>
        <v>32894.083333333336</v>
      </c>
      <c r="GN43" s="1263">
        <f t="shared" si="44"/>
        <v>32894.083333333336</v>
      </c>
      <c r="GO43" s="1263">
        <f t="shared" si="44"/>
        <v>32894.083333333336</v>
      </c>
      <c r="GP43" s="1263">
        <f t="shared" si="44"/>
        <v>32894.083333333336</v>
      </c>
      <c r="GQ43" s="1263">
        <f t="shared" si="44"/>
        <v>32894.083333333336</v>
      </c>
      <c r="GR43" s="1263">
        <f t="shared" si="44"/>
        <v>32894.083333333336</v>
      </c>
      <c r="GS43" s="1263">
        <f t="shared" si="44"/>
        <v>32894.083333333336</v>
      </c>
      <c r="GT43" s="1263">
        <f t="shared" si="44"/>
        <v>32894.083333333336</v>
      </c>
      <c r="GU43" s="1263">
        <f t="shared" si="44"/>
        <v>32894.083333333336</v>
      </c>
      <c r="GV43" s="1263">
        <f t="shared" si="44"/>
        <v>32894.083333333336</v>
      </c>
      <c r="GW43" s="1263">
        <f t="shared" si="44"/>
        <v>32894.083333333336</v>
      </c>
      <c r="GX43" s="1263">
        <f t="shared" si="44"/>
        <v>32894.083333333336</v>
      </c>
      <c r="GY43" s="1263">
        <f t="shared" si="44"/>
        <v>33223.083333333336</v>
      </c>
      <c r="GZ43" s="1263">
        <f t="shared" si="44"/>
        <v>33223.083333333336</v>
      </c>
      <c r="HA43" s="1263">
        <f t="shared" si="44"/>
        <v>33223.083333333336</v>
      </c>
      <c r="HB43" s="1263">
        <f t="shared" si="44"/>
        <v>33223.083333333336</v>
      </c>
      <c r="HC43" s="1263">
        <f t="shared" si="44"/>
        <v>33223.083333333336</v>
      </c>
      <c r="HD43" s="1263">
        <f t="shared" si="44"/>
        <v>33223.083333333336</v>
      </c>
      <c r="HE43" s="1263">
        <f t="shared" si="44"/>
        <v>33223.083333333336</v>
      </c>
      <c r="HF43" s="1263">
        <f t="shared" si="44"/>
        <v>33223.083333333336</v>
      </c>
      <c r="HG43" s="1263">
        <f t="shared" si="44"/>
        <v>33223.083333333336</v>
      </c>
      <c r="HH43" s="1263">
        <f t="shared" si="44"/>
        <v>33223.083333333336</v>
      </c>
      <c r="HI43" s="1263">
        <f t="shared" si="44"/>
        <v>33223.083333333336</v>
      </c>
      <c r="HJ43" s="1263">
        <f t="shared" si="44"/>
        <v>33223.083333333336</v>
      </c>
      <c r="HK43" s="1263">
        <f t="shared" si="44"/>
        <v>33555.333333333336</v>
      </c>
      <c r="HL43" s="1263">
        <f t="shared" ref="HL43:IA43" si="45">+HLOOKUP(HL$37,$F$39:$W$43,5,FALSE)/12</f>
        <v>33555.333333333336</v>
      </c>
      <c r="HM43" s="1263">
        <f t="shared" si="45"/>
        <v>33555.333333333336</v>
      </c>
      <c r="HN43" s="1263">
        <f t="shared" si="45"/>
        <v>33555.333333333336</v>
      </c>
      <c r="HO43" s="1263">
        <f t="shared" si="45"/>
        <v>33555.333333333336</v>
      </c>
      <c r="HP43" s="1263">
        <f t="shared" si="45"/>
        <v>33555.333333333336</v>
      </c>
      <c r="HQ43" s="1263">
        <f t="shared" si="45"/>
        <v>33555.333333333336</v>
      </c>
      <c r="HR43" s="1263">
        <f t="shared" si="45"/>
        <v>33555.333333333336</v>
      </c>
      <c r="HS43" s="1263">
        <f t="shared" si="45"/>
        <v>33555.333333333336</v>
      </c>
      <c r="HT43" s="1263">
        <f t="shared" si="45"/>
        <v>33555.333333333336</v>
      </c>
      <c r="HU43" s="1263">
        <f t="shared" si="45"/>
        <v>33555.333333333336</v>
      </c>
      <c r="HV43" s="1263">
        <f t="shared" si="45"/>
        <v>33555.333333333336</v>
      </c>
      <c r="HW43" s="1263">
        <f t="shared" si="45"/>
        <v>33890.886666666665</v>
      </c>
      <c r="HX43" s="1263">
        <f t="shared" si="45"/>
        <v>33890.886666666665</v>
      </c>
      <c r="HY43" s="1263">
        <f t="shared" si="45"/>
        <v>33890.886666666665</v>
      </c>
      <c r="HZ43" s="1263">
        <f t="shared" si="45"/>
        <v>33890.886666666665</v>
      </c>
      <c r="IA43" s="1263">
        <f t="shared" si="45"/>
        <v>33890.886666666665</v>
      </c>
    </row>
    <row r="44" spans="2:235" outlineLevel="1" x14ac:dyDescent="0.3">
      <c r="C44" s="93" t="s">
        <v>111</v>
      </c>
      <c r="D44" s="111"/>
      <c r="E44" s="178" t="str">
        <f>IF(D41&gt;1000000,"Physical","Virtual")</f>
        <v>Virtual</v>
      </c>
      <c r="F44" s="114" t="str">
        <f>IF(E41&gt;1000000,"Physical","Virtual")</f>
        <v>Virtual</v>
      </c>
      <c r="G44" s="114" t="str">
        <f t="shared" ref="G44:W44" si="46">IF(F41&gt;1000000,"Physical","Virtual")</f>
        <v>Virtual</v>
      </c>
      <c r="H44" s="114" t="str">
        <f t="shared" si="46"/>
        <v>Virtual</v>
      </c>
      <c r="I44" s="114" t="str">
        <f t="shared" si="46"/>
        <v>Virtual</v>
      </c>
      <c r="J44" s="115" t="str">
        <f t="shared" si="46"/>
        <v>Virtual</v>
      </c>
      <c r="K44" s="115" t="str">
        <f t="shared" si="46"/>
        <v>Virtual</v>
      </c>
      <c r="L44" s="115" t="str">
        <f t="shared" si="46"/>
        <v>Virtual</v>
      </c>
      <c r="M44" s="115" t="str">
        <f t="shared" si="46"/>
        <v>Virtual</v>
      </c>
      <c r="N44" s="115" t="str">
        <f t="shared" si="46"/>
        <v>Virtual</v>
      </c>
      <c r="O44" s="115" t="str">
        <f t="shared" si="46"/>
        <v>Virtual</v>
      </c>
      <c r="P44" s="115" t="str">
        <f t="shared" si="46"/>
        <v>Virtual</v>
      </c>
      <c r="Q44" s="115" t="str">
        <f t="shared" si="46"/>
        <v>Virtual</v>
      </c>
      <c r="R44" s="115" t="str">
        <f t="shared" si="46"/>
        <v>Virtual</v>
      </c>
      <c r="S44" s="115" t="str">
        <f t="shared" si="46"/>
        <v>Virtual</v>
      </c>
      <c r="T44" s="115" t="str">
        <f t="shared" si="46"/>
        <v>Virtual</v>
      </c>
      <c r="U44" s="115" t="str">
        <f t="shared" si="46"/>
        <v>Virtual</v>
      </c>
      <c r="V44" s="115" t="str">
        <f t="shared" si="46"/>
        <v>Virtual</v>
      </c>
      <c r="W44" s="130" t="str">
        <f t="shared" si="46"/>
        <v>Virtual</v>
      </c>
      <c r="Y44" s="1264" t="s">
        <v>111</v>
      </c>
      <c r="Z44" s="1265"/>
      <c r="AA44" s="1266" t="str">
        <f>+HLOOKUP(AA$37,$F$39:$W$47,6,FALSE)</f>
        <v>Virtual</v>
      </c>
      <c r="AB44" s="1266" t="str">
        <f>+HLOOKUP(AB$37,$F$39:$W$47,6,FALSE)</f>
        <v>Virtual</v>
      </c>
      <c r="AC44" s="1266" t="str">
        <f t="shared" ref="AC44:CN44" si="47">+HLOOKUP(AC$37,$F$39:$W$47,6,FALSE)</f>
        <v>Virtual</v>
      </c>
      <c r="AD44" s="1266" t="str">
        <f t="shared" si="47"/>
        <v>Virtual</v>
      </c>
      <c r="AE44" s="1266" t="str">
        <f t="shared" si="47"/>
        <v>Virtual</v>
      </c>
      <c r="AF44" s="1266" t="str">
        <f t="shared" si="47"/>
        <v>Virtual</v>
      </c>
      <c r="AG44" s="1266" t="str">
        <f t="shared" si="47"/>
        <v>Virtual</v>
      </c>
      <c r="AH44" s="1266" t="str">
        <f t="shared" si="47"/>
        <v>Virtual</v>
      </c>
      <c r="AI44" s="1266" t="str">
        <f t="shared" si="47"/>
        <v>Virtual</v>
      </c>
      <c r="AJ44" s="1266" t="str">
        <f t="shared" si="47"/>
        <v>Virtual</v>
      </c>
      <c r="AK44" s="1266" t="str">
        <f t="shared" si="47"/>
        <v>Virtual</v>
      </c>
      <c r="AL44" s="1266" t="str">
        <f t="shared" si="47"/>
        <v>Virtual</v>
      </c>
      <c r="AM44" s="1266" t="str">
        <f t="shared" si="47"/>
        <v>Virtual</v>
      </c>
      <c r="AN44" s="1266" t="str">
        <f t="shared" si="47"/>
        <v>Virtual</v>
      </c>
      <c r="AO44" s="1266" t="str">
        <f t="shared" si="47"/>
        <v>Virtual</v>
      </c>
      <c r="AP44" s="1266" t="str">
        <f t="shared" si="47"/>
        <v>Virtual</v>
      </c>
      <c r="AQ44" s="1266" t="str">
        <f t="shared" si="47"/>
        <v>Virtual</v>
      </c>
      <c r="AR44" s="1266" t="str">
        <f t="shared" si="47"/>
        <v>Virtual</v>
      </c>
      <c r="AS44" s="1266" t="str">
        <f t="shared" si="47"/>
        <v>Virtual</v>
      </c>
      <c r="AT44" s="1266" t="str">
        <f t="shared" si="47"/>
        <v>Virtual</v>
      </c>
      <c r="AU44" s="1266" t="str">
        <f t="shared" si="47"/>
        <v>Virtual</v>
      </c>
      <c r="AV44" s="1266" t="str">
        <f t="shared" si="47"/>
        <v>Virtual</v>
      </c>
      <c r="AW44" s="1266" t="str">
        <f t="shared" si="47"/>
        <v>Virtual</v>
      </c>
      <c r="AX44" s="1266" t="str">
        <f t="shared" si="47"/>
        <v>Virtual</v>
      </c>
      <c r="AY44" s="1266" t="str">
        <f t="shared" si="47"/>
        <v>Virtual</v>
      </c>
      <c r="AZ44" s="1266" t="str">
        <f t="shared" si="47"/>
        <v>Virtual</v>
      </c>
      <c r="BA44" s="1266" t="str">
        <f t="shared" si="47"/>
        <v>Virtual</v>
      </c>
      <c r="BB44" s="1266" t="str">
        <f t="shared" si="47"/>
        <v>Virtual</v>
      </c>
      <c r="BC44" s="1266" t="str">
        <f t="shared" si="47"/>
        <v>Virtual</v>
      </c>
      <c r="BD44" s="1266" t="str">
        <f t="shared" si="47"/>
        <v>Virtual</v>
      </c>
      <c r="BE44" s="1266" t="str">
        <f t="shared" si="47"/>
        <v>Virtual</v>
      </c>
      <c r="BF44" s="1266" t="str">
        <f t="shared" si="47"/>
        <v>Virtual</v>
      </c>
      <c r="BG44" s="1266" t="str">
        <f t="shared" si="47"/>
        <v>Virtual</v>
      </c>
      <c r="BH44" s="1266" t="str">
        <f t="shared" si="47"/>
        <v>Virtual</v>
      </c>
      <c r="BI44" s="1266" t="str">
        <f t="shared" si="47"/>
        <v>Virtual</v>
      </c>
      <c r="BJ44" s="1266" t="str">
        <f t="shared" si="47"/>
        <v>Virtual</v>
      </c>
      <c r="BK44" s="1266" t="str">
        <f t="shared" si="47"/>
        <v>Virtual</v>
      </c>
      <c r="BL44" s="1266" t="str">
        <f t="shared" si="47"/>
        <v>Virtual</v>
      </c>
      <c r="BM44" s="1266" t="str">
        <f t="shared" si="47"/>
        <v>Virtual</v>
      </c>
      <c r="BN44" s="1266" t="str">
        <f t="shared" si="47"/>
        <v>Virtual</v>
      </c>
      <c r="BO44" s="1266" t="str">
        <f t="shared" si="47"/>
        <v>Virtual</v>
      </c>
      <c r="BP44" s="1266" t="str">
        <f t="shared" si="47"/>
        <v>Virtual</v>
      </c>
      <c r="BQ44" s="1266" t="str">
        <f t="shared" si="47"/>
        <v>Virtual</v>
      </c>
      <c r="BR44" s="1266" t="str">
        <f t="shared" si="47"/>
        <v>Virtual</v>
      </c>
      <c r="BS44" s="1266" t="str">
        <f t="shared" si="47"/>
        <v>Virtual</v>
      </c>
      <c r="BT44" s="1266" t="str">
        <f t="shared" si="47"/>
        <v>Virtual</v>
      </c>
      <c r="BU44" s="1266" t="str">
        <f t="shared" si="47"/>
        <v>Virtual</v>
      </c>
      <c r="BV44" s="1266" t="str">
        <f t="shared" si="47"/>
        <v>Virtual</v>
      </c>
      <c r="BW44" s="1266" t="str">
        <f t="shared" si="47"/>
        <v>Virtual</v>
      </c>
      <c r="BX44" s="1266" t="str">
        <f t="shared" si="47"/>
        <v>Virtual</v>
      </c>
      <c r="BY44" s="1266" t="str">
        <f t="shared" si="47"/>
        <v>Virtual</v>
      </c>
      <c r="BZ44" s="1266" t="str">
        <f t="shared" si="47"/>
        <v>Virtual</v>
      </c>
      <c r="CA44" s="1266" t="str">
        <f t="shared" si="47"/>
        <v>Virtual</v>
      </c>
      <c r="CB44" s="1266" t="str">
        <f t="shared" si="47"/>
        <v>Virtual</v>
      </c>
      <c r="CC44" s="1266" t="str">
        <f t="shared" si="47"/>
        <v>Virtual</v>
      </c>
      <c r="CD44" s="1266" t="str">
        <f t="shared" si="47"/>
        <v>Virtual</v>
      </c>
      <c r="CE44" s="1266" t="str">
        <f t="shared" si="47"/>
        <v>Virtual</v>
      </c>
      <c r="CF44" s="1266" t="str">
        <f t="shared" si="47"/>
        <v>Virtual</v>
      </c>
      <c r="CG44" s="1266" t="str">
        <f t="shared" si="47"/>
        <v>Virtual</v>
      </c>
      <c r="CH44" s="1266" t="str">
        <f t="shared" si="47"/>
        <v>Virtual</v>
      </c>
      <c r="CI44" s="1266" t="str">
        <f t="shared" si="47"/>
        <v>Virtual</v>
      </c>
      <c r="CJ44" s="1266" t="str">
        <f t="shared" si="47"/>
        <v>Virtual</v>
      </c>
      <c r="CK44" s="1266" t="str">
        <f t="shared" si="47"/>
        <v>Virtual</v>
      </c>
      <c r="CL44" s="1266" t="str">
        <f t="shared" si="47"/>
        <v>Virtual</v>
      </c>
      <c r="CM44" s="1266" t="str">
        <f t="shared" si="47"/>
        <v>Virtual</v>
      </c>
      <c r="CN44" s="1266" t="str">
        <f t="shared" si="47"/>
        <v>Virtual</v>
      </c>
      <c r="CO44" s="1266" t="str">
        <f t="shared" ref="CO44:EZ44" si="48">+HLOOKUP(CO$37,$F$39:$W$47,6,FALSE)</f>
        <v>Virtual</v>
      </c>
      <c r="CP44" s="1266" t="str">
        <f t="shared" si="48"/>
        <v>Virtual</v>
      </c>
      <c r="CQ44" s="1266" t="str">
        <f t="shared" si="48"/>
        <v>Virtual</v>
      </c>
      <c r="CR44" s="1266" t="str">
        <f t="shared" si="48"/>
        <v>Virtual</v>
      </c>
      <c r="CS44" s="1266" t="str">
        <f t="shared" si="48"/>
        <v>Virtual</v>
      </c>
      <c r="CT44" s="1266" t="str">
        <f t="shared" si="48"/>
        <v>Virtual</v>
      </c>
      <c r="CU44" s="1266" t="str">
        <f t="shared" si="48"/>
        <v>Virtual</v>
      </c>
      <c r="CV44" s="1266" t="str">
        <f t="shared" si="48"/>
        <v>Virtual</v>
      </c>
      <c r="CW44" s="1266" t="str">
        <f t="shared" si="48"/>
        <v>Virtual</v>
      </c>
      <c r="CX44" s="1266" t="str">
        <f t="shared" si="48"/>
        <v>Virtual</v>
      </c>
      <c r="CY44" s="1266" t="str">
        <f t="shared" si="48"/>
        <v>Virtual</v>
      </c>
      <c r="CZ44" s="1266" t="str">
        <f t="shared" si="48"/>
        <v>Virtual</v>
      </c>
      <c r="DA44" s="1266" t="str">
        <f t="shared" si="48"/>
        <v>Virtual</v>
      </c>
      <c r="DB44" s="1266" t="str">
        <f t="shared" si="48"/>
        <v>Virtual</v>
      </c>
      <c r="DC44" s="1266" t="str">
        <f t="shared" si="48"/>
        <v>Virtual</v>
      </c>
      <c r="DD44" s="1266" t="str">
        <f t="shared" si="48"/>
        <v>Virtual</v>
      </c>
      <c r="DE44" s="1266" t="str">
        <f t="shared" si="48"/>
        <v>Virtual</v>
      </c>
      <c r="DF44" s="1266" t="str">
        <f t="shared" si="48"/>
        <v>Virtual</v>
      </c>
      <c r="DG44" s="1266" t="str">
        <f t="shared" si="48"/>
        <v>Virtual</v>
      </c>
      <c r="DH44" s="1266" t="str">
        <f t="shared" si="48"/>
        <v>Virtual</v>
      </c>
      <c r="DI44" s="1266" t="str">
        <f t="shared" si="48"/>
        <v>Virtual</v>
      </c>
      <c r="DJ44" s="1266" t="str">
        <f t="shared" si="48"/>
        <v>Virtual</v>
      </c>
      <c r="DK44" s="1266" t="str">
        <f t="shared" si="48"/>
        <v>Virtual</v>
      </c>
      <c r="DL44" s="1266" t="str">
        <f t="shared" si="48"/>
        <v>Virtual</v>
      </c>
      <c r="DM44" s="1266" t="str">
        <f t="shared" si="48"/>
        <v>Virtual</v>
      </c>
      <c r="DN44" s="1266" t="str">
        <f t="shared" si="48"/>
        <v>Virtual</v>
      </c>
      <c r="DO44" s="1266" t="str">
        <f t="shared" si="48"/>
        <v>Virtual</v>
      </c>
      <c r="DP44" s="1266" t="str">
        <f t="shared" si="48"/>
        <v>Virtual</v>
      </c>
      <c r="DQ44" s="1266" t="str">
        <f t="shared" si="48"/>
        <v>Virtual</v>
      </c>
      <c r="DR44" s="1266" t="str">
        <f t="shared" si="48"/>
        <v>Virtual</v>
      </c>
      <c r="DS44" s="1266" t="str">
        <f t="shared" si="48"/>
        <v>Virtual</v>
      </c>
      <c r="DT44" s="1266" t="str">
        <f t="shared" si="48"/>
        <v>Virtual</v>
      </c>
      <c r="DU44" s="1266" t="str">
        <f t="shared" si="48"/>
        <v>Virtual</v>
      </c>
      <c r="DV44" s="1266" t="str">
        <f t="shared" si="48"/>
        <v>Virtual</v>
      </c>
      <c r="DW44" s="1266" t="str">
        <f t="shared" si="48"/>
        <v>Virtual</v>
      </c>
      <c r="DX44" s="1266" t="str">
        <f t="shared" si="48"/>
        <v>Virtual</v>
      </c>
      <c r="DY44" s="1266" t="str">
        <f t="shared" si="48"/>
        <v>Virtual</v>
      </c>
      <c r="DZ44" s="1266" t="str">
        <f t="shared" si="48"/>
        <v>Virtual</v>
      </c>
      <c r="EA44" s="1266" t="str">
        <f t="shared" si="48"/>
        <v>Virtual</v>
      </c>
      <c r="EB44" s="1266" t="str">
        <f t="shared" si="48"/>
        <v>Virtual</v>
      </c>
      <c r="EC44" s="1266" t="str">
        <f t="shared" si="48"/>
        <v>Virtual</v>
      </c>
      <c r="ED44" s="1266" t="str">
        <f t="shared" si="48"/>
        <v>Virtual</v>
      </c>
      <c r="EE44" s="1266" t="str">
        <f t="shared" si="48"/>
        <v>Virtual</v>
      </c>
      <c r="EF44" s="1266" t="str">
        <f t="shared" si="48"/>
        <v>Virtual</v>
      </c>
      <c r="EG44" s="1266" t="str">
        <f t="shared" si="48"/>
        <v>Virtual</v>
      </c>
      <c r="EH44" s="1266" t="str">
        <f t="shared" si="48"/>
        <v>Virtual</v>
      </c>
      <c r="EI44" s="1266" t="str">
        <f t="shared" si="48"/>
        <v>Virtual</v>
      </c>
      <c r="EJ44" s="1266" t="str">
        <f t="shared" si="48"/>
        <v>Virtual</v>
      </c>
      <c r="EK44" s="1266" t="str">
        <f t="shared" si="48"/>
        <v>Virtual</v>
      </c>
      <c r="EL44" s="1266" t="str">
        <f t="shared" si="48"/>
        <v>Virtual</v>
      </c>
      <c r="EM44" s="1266" t="str">
        <f t="shared" si="48"/>
        <v>Virtual</v>
      </c>
      <c r="EN44" s="1266" t="str">
        <f t="shared" si="48"/>
        <v>Virtual</v>
      </c>
      <c r="EO44" s="1266" t="str">
        <f t="shared" si="48"/>
        <v>Virtual</v>
      </c>
      <c r="EP44" s="1266" t="str">
        <f t="shared" si="48"/>
        <v>Virtual</v>
      </c>
      <c r="EQ44" s="1266" t="str">
        <f t="shared" si="48"/>
        <v>Virtual</v>
      </c>
      <c r="ER44" s="1266" t="str">
        <f t="shared" si="48"/>
        <v>Virtual</v>
      </c>
      <c r="ES44" s="1266" t="str">
        <f t="shared" si="48"/>
        <v>Virtual</v>
      </c>
      <c r="ET44" s="1266" t="str">
        <f t="shared" si="48"/>
        <v>Virtual</v>
      </c>
      <c r="EU44" s="1266" t="str">
        <f t="shared" si="48"/>
        <v>Virtual</v>
      </c>
      <c r="EV44" s="1266" t="str">
        <f t="shared" si="48"/>
        <v>Virtual</v>
      </c>
      <c r="EW44" s="1266" t="str">
        <f t="shared" si="48"/>
        <v>Virtual</v>
      </c>
      <c r="EX44" s="1266" t="str">
        <f t="shared" si="48"/>
        <v>Virtual</v>
      </c>
      <c r="EY44" s="1266" t="str">
        <f t="shared" si="48"/>
        <v>Virtual</v>
      </c>
      <c r="EZ44" s="1266" t="str">
        <f t="shared" si="48"/>
        <v>Virtual</v>
      </c>
      <c r="FA44" s="1266" t="str">
        <f t="shared" ref="FA44:HL44" si="49">+HLOOKUP(FA$37,$F$39:$W$47,6,FALSE)</f>
        <v>Virtual</v>
      </c>
      <c r="FB44" s="1266" t="str">
        <f t="shared" si="49"/>
        <v>Virtual</v>
      </c>
      <c r="FC44" s="1266" t="str">
        <f t="shared" si="49"/>
        <v>Virtual</v>
      </c>
      <c r="FD44" s="1266" t="str">
        <f t="shared" si="49"/>
        <v>Virtual</v>
      </c>
      <c r="FE44" s="1266" t="str">
        <f t="shared" si="49"/>
        <v>Virtual</v>
      </c>
      <c r="FF44" s="1266" t="str">
        <f t="shared" si="49"/>
        <v>Virtual</v>
      </c>
      <c r="FG44" s="1266" t="str">
        <f t="shared" si="49"/>
        <v>Virtual</v>
      </c>
      <c r="FH44" s="1266" t="str">
        <f t="shared" si="49"/>
        <v>Virtual</v>
      </c>
      <c r="FI44" s="1266" t="str">
        <f t="shared" si="49"/>
        <v>Virtual</v>
      </c>
      <c r="FJ44" s="1266" t="str">
        <f t="shared" si="49"/>
        <v>Virtual</v>
      </c>
      <c r="FK44" s="1266" t="str">
        <f t="shared" si="49"/>
        <v>Virtual</v>
      </c>
      <c r="FL44" s="1266" t="str">
        <f t="shared" si="49"/>
        <v>Virtual</v>
      </c>
      <c r="FM44" s="1266" t="str">
        <f t="shared" si="49"/>
        <v>Virtual</v>
      </c>
      <c r="FN44" s="1266" t="str">
        <f t="shared" si="49"/>
        <v>Virtual</v>
      </c>
      <c r="FO44" s="1266" t="str">
        <f t="shared" si="49"/>
        <v>Virtual</v>
      </c>
      <c r="FP44" s="1266" t="str">
        <f t="shared" si="49"/>
        <v>Virtual</v>
      </c>
      <c r="FQ44" s="1266" t="str">
        <f t="shared" si="49"/>
        <v>Virtual</v>
      </c>
      <c r="FR44" s="1266" t="str">
        <f t="shared" si="49"/>
        <v>Virtual</v>
      </c>
      <c r="FS44" s="1266" t="str">
        <f t="shared" si="49"/>
        <v>Virtual</v>
      </c>
      <c r="FT44" s="1266" t="str">
        <f t="shared" si="49"/>
        <v>Virtual</v>
      </c>
      <c r="FU44" s="1266" t="str">
        <f t="shared" si="49"/>
        <v>Virtual</v>
      </c>
      <c r="FV44" s="1266" t="str">
        <f t="shared" si="49"/>
        <v>Virtual</v>
      </c>
      <c r="FW44" s="1266" t="str">
        <f t="shared" si="49"/>
        <v>Virtual</v>
      </c>
      <c r="FX44" s="1266" t="str">
        <f t="shared" si="49"/>
        <v>Virtual</v>
      </c>
      <c r="FY44" s="1266" t="str">
        <f t="shared" si="49"/>
        <v>Virtual</v>
      </c>
      <c r="FZ44" s="1266" t="str">
        <f t="shared" si="49"/>
        <v>Virtual</v>
      </c>
      <c r="GA44" s="1266" t="str">
        <f t="shared" si="49"/>
        <v>Virtual</v>
      </c>
      <c r="GB44" s="1266" t="str">
        <f t="shared" si="49"/>
        <v>Virtual</v>
      </c>
      <c r="GC44" s="1266" t="str">
        <f t="shared" si="49"/>
        <v>Virtual</v>
      </c>
      <c r="GD44" s="1266" t="str">
        <f t="shared" si="49"/>
        <v>Virtual</v>
      </c>
      <c r="GE44" s="1266" t="str">
        <f t="shared" si="49"/>
        <v>Virtual</v>
      </c>
      <c r="GF44" s="1266" t="str">
        <f t="shared" si="49"/>
        <v>Virtual</v>
      </c>
      <c r="GG44" s="1266" t="str">
        <f t="shared" si="49"/>
        <v>Virtual</v>
      </c>
      <c r="GH44" s="1266" t="str">
        <f t="shared" si="49"/>
        <v>Virtual</v>
      </c>
      <c r="GI44" s="1266" t="str">
        <f t="shared" si="49"/>
        <v>Virtual</v>
      </c>
      <c r="GJ44" s="1266" t="str">
        <f t="shared" si="49"/>
        <v>Virtual</v>
      </c>
      <c r="GK44" s="1266" t="str">
        <f t="shared" si="49"/>
        <v>Virtual</v>
      </c>
      <c r="GL44" s="1266" t="str">
        <f t="shared" si="49"/>
        <v>Virtual</v>
      </c>
      <c r="GM44" s="1266" t="str">
        <f t="shared" si="49"/>
        <v>Virtual</v>
      </c>
      <c r="GN44" s="1266" t="str">
        <f t="shared" si="49"/>
        <v>Virtual</v>
      </c>
      <c r="GO44" s="1266" t="str">
        <f t="shared" si="49"/>
        <v>Virtual</v>
      </c>
      <c r="GP44" s="1266" t="str">
        <f t="shared" si="49"/>
        <v>Virtual</v>
      </c>
      <c r="GQ44" s="1266" t="str">
        <f t="shared" si="49"/>
        <v>Virtual</v>
      </c>
      <c r="GR44" s="1266" t="str">
        <f t="shared" si="49"/>
        <v>Virtual</v>
      </c>
      <c r="GS44" s="1266" t="str">
        <f t="shared" si="49"/>
        <v>Virtual</v>
      </c>
      <c r="GT44" s="1266" t="str">
        <f t="shared" si="49"/>
        <v>Virtual</v>
      </c>
      <c r="GU44" s="1266" t="str">
        <f t="shared" si="49"/>
        <v>Virtual</v>
      </c>
      <c r="GV44" s="1266" t="str">
        <f t="shared" si="49"/>
        <v>Virtual</v>
      </c>
      <c r="GW44" s="1266" t="str">
        <f t="shared" si="49"/>
        <v>Virtual</v>
      </c>
      <c r="GX44" s="1266" t="str">
        <f t="shared" si="49"/>
        <v>Virtual</v>
      </c>
      <c r="GY44" s="1266" t="str">
        <f t="shared" si="49"/>
        <v>Virtual</v>
      </c>
      <c r="GZ44" s="1266" t="str">
        <f t="shared" si="49"/>
        <v>Virtual</v>
      </c>
      <c r="HA44" s="1266" t="str">
        <f t="shared" si="49"/>
        <v>Virtual</v>
      </c>
      <c r="HB44" s="1266" t="str">
        <f t="shared" si="49"/>
        <v>Virtual</v>
      </c>
      <c r="HC44" s="1266" t="str">
        <f t="shared" si="49"/>
        <v>Virtual</v>
      </c>
      <c r="HD44" s="1266" t="str">
        <f t="shared" si="49"/>
        <v>Virtual</v>
      </c>
      <c r="HE44" s="1266" t="str">
        <f t="shared" si="49"/>
        <v>Virtual</v>
      </c>
      <c r="HF44" s="1266" t="str">
        <f t="shared" si="49"/>
        <v>Virtual</v>
      </c>
      <c r="HG44" s="1266" t="str">
        <f t="shared" si="49"/>
        <v>Virtual</v>
      </c>
      <c r="HH44" s="1266" t="str">
        <f t="shared" si="49"/>
        <v>Virtual</v>
      </c>
      <c r="HI44" s="1266" t="str">
        <f t="shared" si="49"/>
        <v>Virtual</v>
      </c>
      <c r="HJ44" s="1266" t="str">
        <f t="shared" si="49"/>
        <v>Virtual</v>
      </c>
      <c r="HK44" s="1266" t="str">
        <f t="shared" si="49"/>
        <v>Virtual</v>
      </c>
      <c r="HL44" s="1266" t="str">
        <f t="shared" si="49"/>
        <v>Virtual</v>
      </c>
      <c r="HM44" s="1266" t="str">
        <f t="shared" ref="HM44:IA44" si="50">+HLOOKUP(HM$37,$F$39:$W$47,6,FALSE)</f>
        <v>Virtual</v>
      </c>
      <c r="HN44" s="1266" t="str">
        <f t="shared" si="50"/>
        <v>Virtual</v>
      </c>
      <c r="HO44" s="1266" t="str">
        <f t="shared" si="50"/>
        <v>Virtual</v>
      </c>
      <c r="HP44" s="1266" t="str">
        <f t="shared" si="50"/>
        <v>Virtual</v>
      </c>
      <c r="HQ44" s="1266" t="str">
        <f t="shared" si="50"/>
        <v>Virtual</v>
      </c>
      <c r="HR44" s="1266" t="str">
        <f t="shared" si="50"/>
        <v>Virtual</v>
      </c>
      <c r="HS44" s="1266" t="str">
        <f t="shared" si="50"/>
        <v>Virtual</v>
      </c>
      <c r="HT44" s="1266" t="str">
        <f t="shared" si="50"/>
        <v>Virtual</v>
      </c>
      <c r="HU44" s="1266" t="str">
        <f t="shared" si="50"/>
        <v>Virtual</v>
      </c>
      <c r="HV44" s="1266" t="str">
        <f t="shared" si="50"/>
        <v>Virtual</v>
      </c>
      <c r="HW44" s="1266" t="str">
        <f t="shared" si="50"/>
        <v>Virtual</v>
      </c>
      <c r="HX44" s="1266" t="str">
        <f t="shared" si="50"/>
        <v>Virtual</v>
      </c>
      <c r="HY44" s="1266" t="str">
        <f t="shared" si="50"/>
        <v>Virtual</v>
      </c>
      <c r="HZ44" s="1266" t="str">
        <f t="shared" si="50"/>
        <v>Virtual</v>
      </c>
      <c r="IA44" s="1266" t="str">
        <f t="shared" si="50"/>
        <v>Virtual</v>
      </c>
    </row>
    <row r="45" spans="2:235" outlineLevel="1" x14ac:dyDescent="0.3">
      <c r="C45" s="1226" t="s">
        <v>112</v>
      </c>
      <c r="D45" s="1227"/>
      <c r="E45" s="1227"/>
      <c r="F45" s="1443">
        <f>IF(F44="virtual",시나리오분석!$I$36*JV_Sales!F$47,시나리오분석!$I$37*JV_Sales!F$47)</f>
        <v>390000</v>
      </c>
      <c r="G45" s="1443">
        <f>IF(G44="virtual",시나리오분석!$I$36*JV_Sales!G$47,시나리오분석!$I$37*JV_Sales!G$47)</f>
        <v>390000</v>
      </c>
      <c r="H45" s="1443">
        <f>IF(H44="virtual",시나리오분석!$I$36*JV_Sales!H$47,시나리오분석!$I$37*JV_Sales!H$47)</f>
        <v>390000</v>
      </c>
      <c r="I45" s="1443">
        <f>IF(I44="virtual",시나리오분석!$I$36*JV_Sales!I$47,시나리오분석!$I$37*JV_Sales!I$47)</f>
        <v>390000</v>
      </c>
      <c r="J45" s="1444">
        <f>IF(J44="virtual",시나리오분석!$I$36*JV_Sales!J$47,시나리오분석!$I$37*JV_Sales!J$47)</f>
        <v>390000</v>
      </c>
      <c r="K45" s="1444">
        <f>IF(K44="virtual",시나리오분석!$I$36*JV_Sales!K$47,시나리오분석!$I$37*JV_Sales!K$47)</f>
        <v>390000</v>
      </c>
      <c r="L45" s="1444">
        <f>IF(L44="virtual",시나리오분석!$I$36*JV_Sales!L$47,시나리오분석!$I$37*JV_Sales!L$47)</f>
        <v>390000</v>
      </c>
      <c r="M45" s="1444">
        <f>IF(M44="virtual",시나리오분석!$I$36*JV_Sales!M$47,시나리오분석!$I$37*JV_Sales!M$47)</f>
        <v>390000</v>
      </c>
      <c r="N45" s="1444">
        <f>IF(N44="virtual",시나리오분석!$I$36*JV_Sales!N$47,시나리오분석!$I$37*JV_Sales!N$47)</f>
        <v>390000</v>
      </c>
      <c r="O45" s="1444">
        <f>IF(O44="virtual",시나리오분석!$I$36*JV_Sales!O$47,시나리오분석!$I$37*JV_Sales!O$47)</f>
        <v>390000</v>
      </c>
      <c r="P45" s="1444">
        <f>IF(P44="virtual",시나리오분석!$I$36*JV_Sales!P$47,시나리오분석!$I$37*JV_Sales!P$47)</f>
        <v>390000</v>
      </c>
      <c r="Q45" s="1444">
        <f>IF(Q44="virtual",시나리오분석!$I$36*JV_Sales!Q$47,시나리오분석!$I$37*JV_Sales!Q$47)</f>
        <v>390000</v>
      </c>
      <c r="R45" s="1444">
        <f>IF(R44="virtual",시나리오분석!$I$36*JV_Sales!R$47,시나리오분석!$I$37*JV_Sales!R$47)</f>
        <v>390000</v>
      </c>
      <c r="S45" s="1444">
        <f>IF(S44="virtual",시나리오분석!$I$36*JV_Sales!S$47,시나리오분석!$I$37*JV_Sales!S$47)</f>
        <v>390000</v>
      </c>
      <c r="T45" s="1444">
        <f>IF(T44="virtual",시나리오분석!$I$36*JV_Sales!T$47,시나리오분석!$I$37*JV_Sales!T$47)</f>
        <v>390000</v>
      </c>
      <c r="U45" s="1444">
        <f>IF(U44="virtual",시나리오분석!$I$36*JV_Sales!U$47,시나리오분석!$I$37*JV_Sales!U$47)</f>
        <v>390000</v>
      </c>
      <c r="V45" s="1444">
        <f>IF(V44="virtual",시나리오분석!$I$36*JV_Sales!V$47,시나리오분석!$I$37*JV_Sales!V$47)</f>
        <v>390000</v>
      </c>
      <c r="W45" s="1445">
        <f>IF(W44="virtual",시나리오분석!$I$36*JV_Sales!W$47,시나리오분석!$I$37*JV_Sales!W$47)</f>
        <v>390000</v>
      </c>
      <c r="Y45" s="1264" t="s">
        <v>112</v>
      </c>
      <c r="Z45" s="1265"/>
      <c r="AA45" s="1266">
        <f>+HLOOKUP(AA$37,$F$39:$W$47,7,FALSE)/12</f>
        <v>32500</v>
      </c>
      <c r="AB45" s="1266">
        <f>+HLOOKUP(AB$37,$F$39:$W$47,7,FALSE)/12</f>
        <v>32500</v>
      </c>
      <c r="AC45" s="1266">
        <f t="shared" ref="AC45:CN45" si="51">+HLOOKUP(AC$37,$F$39:$W$47,7,FALSE)/12</f>
        <v>32500</v>
      </c>
      <c r="AD45" s="1266">
        <f t="shared" si="51"/>
        <v>32500</v>
      </c>
      <c r="AE45" s="1266">
        <f t="shared" si="51"/>
        <v>32500</v>
      </c>
      <c r="AF45" s="1266">
        <f t="shared" si="51"/>
        <v>32500</v>
      </c>
      <c r="AG45" s="1266">
        <f t="shared" si="51"/>
        <v>32500</v>
      </c>
      <c r="AH45" s="1266">
        <f t="shared" si="51"/>
        <v>32500</v>
      </c>
      <c r="AI45" s="1266">
        <f t="shared" si="51"/>
        <v>32500</v>
      </c>
      <c r="AJ45" s="1266">
        <f t="shared" si="51"/>
        <v>32500</v>
      </c>
      <c r="AK45" s="1266">
        <f t="shared" si="51"/>
        <v>32500</v>
      </c>
      <c r="AL45" s="1266">
        <f t="shared" si="51"/>
        <v>32500</v>
      </c>
      <c r="AM45" s="1266">
        <f t="shared" si="51"/>
        <v>32500</v>
      </c>
      <c r="AN45" s="1266">
        <f t="shared" si="51"/>
        <v>32500</v>
      </c>
      <c r="AO45" s="1266">
        <f t="shared" si="51"/>
        <v>32500</v>
      </c>
      <c r="AP45" s="1266">
        <f t="shared" si="51"/>
        <v>32500</v>
      </c>
      <c r="AQ45" s="1266">
        <f t="shared" si="51"/>
        <v>32500</v>
      </c>
      <c r="AR45" s="1266">
        <f t="shared" si="51"/>
        <v>32500</v>
      </c>
      <c r="AS45" s="1266">
        <f t="shared" si="51"/>
        <v>32500</v>
      </c>
      <c r="AT45" s="1266">
        <f t="shared" si="51"/>
        <v>32500</v>
      </c>
      <c r="AU45" s="1266">
        <f t="shared" si="51"/>
        <v>32500</v>
      </c>
      <c r="AV45" s="1266">
        <f t="shared" si="51"/>
        <v>32500</v>
      </c>
      <c r="AW45" s="1266">
        <f t="shared" si="51"/>
        <v>32500</v>
      </c>
      <c r="AX45" s="1266">
        <f t="shared" si="51"/>
        <v>32500</v>
      </c>
      <c r="AY45" s="1266">
        <f t="shared" si="51"/>
        <v>32500</v>
      </c>
      <c r="AZ45" s="1266">
        <f t="shared" si="51"/>
        <v>32500</v>
      </c>
      <c r="BA45" s="1266">
        <f t="shared" si="51"/>
        <v>32500</v>
      </c>
      <c r="BB45" s="1266">
        <f t="shared" si="51"/>
        <v>32500</v>
      </c>
      <c r="BC45" s="1266">
        <f t="shared" si="51"/>
        <v>32500</v>
      </c>
      <c r="BD45" s="1266">
        <f t="shared" si="51"/>
        <v>32500</v>
      </c>
      <c r="BE45" s="1266">
        <f t="shared" si="51"/>
        <v>32500</v>
      </c>
      <c r="BF45" s="1266">
        <f t="shared" si="51"/>
        <v>32500</v>
      </c>
      <c r="BG45" s="1266">
        <f t="shared" si="51"/>
        <v>32500</v>
      </c>
      <c r="BH45" s="1266">
        <f t="shared" si="51"/>
        <v>32500</v>
      </c>
      <c r="BI45" s="1266">
        <f t="shared" si="51"/>
        <v>32500</v>
      </c>
      <c r="BJ45" s="1266">
        <f t="shared" si="51"/>
        <v>32500</v>
      </c>
      <c r="BK45" s="1266">
        <f t="shared" si="51"/>
        <v>32500</v>
      </c>
      <c r="BL45" s="1266">
        <f t="shared" si="51"/>
        <v>32500</v>
      </c>
      <c r="BM45" s="1266">
        <f t="shared" si="51"/>
        <v>32500</v>
      </c>
      <c r="BN45" s="1266">
        <f t="shared" si="51"/>
        <v>32500</v>
      </c>
      <c r="BO45" s="1266">
        <f t="shared" si="51"/>
        <v>32500</v>
      </c>
      <c r="BP45" s="1266">
        <f t="shared" si="51"/>
        <v>32500</v>
      </c>
      <c r="BQ45" s="1266">
        <f t="shared" si="51"/>
        <v>32500</v>
      </c>
      <c r="BR45" s="1266">
        <f t="shared" si="51"/>
        <v>32500</v>
      </c>
      <c r="BS45" s="1266">
        <f t="shared" si="51"/>
        <v>32500</v>
      </c>
      <c r="BT45" s="1266">
        <f t="shared" si="51"/>
        <v>32500</v>
      </c>
      <c r="BU45" s="1266">
        <f t="shared" si="51"/>
        <v>32500</v>
      </c>
      <c r="BV45" s="1266">
        <f t="shared" si="51"/>
        <v>32500</v>
      </c>
      <c r="BW45" s="1266">
        <f t="shared" si="51"/>
        <v>32500</v>
      </c>
      <c r="BX45" s="1266">
        <f t="shared" si="51"/>
        <v>32500</v>
      </c>
      <c r="BY45" s="1266">
        <f t="shared" si="51"/>
        <v>32500</v>
      </c>
      <c r="BZ45" s="1266">
        <f t="shared" si="51"/>
        <v>32500</v>
      </c>
      <c r="CA45" s="1266">
        <f t="shared" si="51"/>
        <v>32500</v>
      </c>
      <c r="CB45" s="1266">
        <f t="shared" si="51"/>
        <v>32500</v>
      </c>
      <c r="CC45" s="1266">
        <f t="shared" si="51"/>
        <v>32500</v>
      </c>
      <c r="CD45" s="1266">
        <f t="shared" si="51"/>
        <v>32500</v>
      </c>
      <c r="CE45" s="1266">
        <f t="shared" si="51"/>
        <v>32500</v>
      </c>
      <c r="CF45" s="1266">
        <f t="shared" si="51"/>
        <v>32500</v>
      </c>
      <c r="CG45" s="1266">
        <f t="shared" si="51"/>
        <v>32500</v>
      </c>
      <c r="CH45" s="1266">
        <f t="shared" si="51"/>
        <v>32500</v>
      </c>
      <c r="CI45" s="1266">
        <f t="shared" si="51"/>
        <v>32500</v>
      </c>
      <c r="CJ45" s="1266">
        <f t="shared" si="51"/>
        <v>32500</v>
      </c>
      <c r="CK45" s="1266">
        <f t="shared" si="51"/>
        <v>32500</v>
      </c>
      <c r="CL45" s="1266">
        <f t="shared" si="51"/>
        <v>32500</v>
      </c>
      <c r="CM45" s="1266">
        <f t="shared" si="51"/>
        <v>32500</v>
      </c>
      <c r="CN45" s="1266">
        <f t="shared" si="51"/>
        <v>32500</v>
      </c>
      <c r="CO45" s="1266">
        <f t="shared" ref="CO45:EZ45" si="52">+HLOOKUP(CO$37,$F$39:$W$47,7,FALSE)/12</f>
        <v>32500</v>
      </c>
      <c r="CP45" s="1266">
        <f t="shared" si="52"/>
        <v>32500</v>
      </c>
      <c r="CQ45" s="1266">
        <f t="shared" si="52"/>
        <v>32500</v>
      </c>
      <c r="CR45" s="1266">
        <f t="shared" si="52"/>
        <v>32500</v>
      </c>
      <c r="CS45" s="1266">
        <f t="shared" si="52"/>
        <v>32500</v>
      </c>
      <c r="CT45" s="1266">
        <f t="shared" si="52"/>
        <v>32500</v>
      </c>
      <c r="CU45" s="1266">
        <f t="shared" si="52"/>
        <v>32500</v>
      </c>
      <c r="CV45" s="1266">
        <f t="shared" si="52"/>
        <v>32500</v>
      </c>
      <c r="CW45" s="1266">
        <f t="shared" si="52"/>
        <v>32500</v>
      </c>
      <c r="CX45" s="1266">
        <f t="shared" si="52"/>
        <v>32500</v>
      </c>
      <c r="CY45" s="1266">
        <f t="shared" si="52"/>
        <v>32500</v>
      </c>
      <c r="CZ45" s="1266">
        <f t="shared" si="52"/>
        <v>32500</v>
      </c>
      <c r="DA45" s="1266">
        <f t="shared" si="52"/>
        <v>32500</v>
      </c>
      <c r="DB45" s="1266">
        <f t="shared" si="52"/>
        <v>32500</v>
      </c>
      <c r="DC45" s="1266">
        <f t="shared" si="52"/>
        <v>32500</v>
      </c>
      <c r="DD45" s="1266">
        <f t="shared" si="52"/>
        <v>32500</v>
      </c>
      <c r="DE45" s="1266">
        <f t="shared" si="52"/>
        <v>32500</v>
      </c>
      <c r="DF45" s="1266">
        <f t="shared" si="52"/>
        <v>32500</v>
      </c>
      <c r="DG45" s="1266">
        <f t="shared" si="52"/>
        <v>32500</v>
      </c>
      <c r="DH45" s="1266">
        <f t="shared" si="52"/>
        <v>32500</v>
      </c>
      <c r="DI45" s="1266">
        <f t="shared" si="52"/>
        <v>32500</v>
      </c>
      <c r="DJ45" s="1266">
        <f t="shared" si="52"/>
        <v>32500</v>
      </c>
      <c r="DK45" s="1266">
        <f t="shared" si="52"/>
        <v>32500</v>
      </c>
      <c r="DL45" s="1266">
        <f t="shared" si="52"/>
        <v>32500</v>
      </c>
      <c r="DM45" s="1266">
        <f t="shared" si="52"/>
        <v>32500</v>
      </c>
      <c r="DN45" s="1266">
        <f t="shared" si="52"/>
        <v>32500</v>
      </c>
      <c r="DO45" s="1266">
        <f t="shared" si="52"/>
        <v>32500</v>
      </c>
      <c r="DP45" s="1266">
        <f t="shared" si="52"/>
        <v>32500</v>
      </c>
      <c r="DQ45" s="1266">
        <f t="shared" si="52"/>
        <v>32500</v>
      </c>
      <c r="DR45" s="1266">
        <f t="shared" si="52"/>
        <v>32500</v>
      </c>
      <c r="DS45" s="1266">
        <f t="shared" si="52"/>
        <v>32500</v>
      </c>
      <c r="DT45" s="1266">
        <f t="shared" si="52"/>
        <v>32500</v>
      </c>
      <c r="DU45" s="1266">
        <f t="shared" si="52"/>
        <v>32500</v>
      </c>
      <c r="DV45" s="1266">
        <f t="shared" si="52"/>
        <v>32500</v>
      </c>
      <c r="DW45" s="1266">
        <f t="shared" si="52"/>
        <v>32500</v>
      </c>
      <c r="DX45" s="1266">
        <f t="shared" si="52"/>
        <v>32500</v>
      </c>
      <c r="DY45" s="1266">
        <f t="shared" si="52"/>
        <v>32500</v>
      </c>
      <c r="DZ45" s="1266">
        <f t="shared" si="52"/>
        <v>32500</v>
      </c>
      <c r="EA45" s="1266">
        <f t="shared" si="52"/>
        <v>32500</v>
      </c>
      <c r="EB45" s="1266">
        <f t="shared" si="52"/>
        <v>32500</v>
      </c>
      <c r="EC45" s="1266">
        <f t="shared" si="52"/>
        <v>32500</v>
      </c>
      <c r="ED45" s="1266">
        <f t="shared" si="52"/>
        <v>32500</v>
      </c>
      <c r="EE45" s="1266">
        <f t="shared" si="52"/>
        <v>32500</v>
      </c>
      <c r="EF45" s="1266">
        <f t="shared" si="52"/>
        <v>32500</v>
      </c>
      <c r="EG45" s="1266">
        <f t="shared" si="52"/>
        <v>32500</v>
      </c>
      <c r="EH45" s="1266">
        <f t="shared" si="52"/>
        <v>32500</v>
      </c>
      <c r="EI45" s="1266">
        <f t="shared" si="52"/>
        <v>32500</v>
      </c>
      <c r="EJ45" s="1266">
        <f t="shared" si="52"/>
        <v>32500</v>
      </c>
      <c r="EK45" s="1266">
        <f t="shared" si="52"/>
        <v>32500</v>
      </c>
      <c r="EL45" s="1266">
        <f t="shared" si="52"/>
        <v>32500</v>
      </c>
      <c r="EM45" s="1266">
        <f t="shared" si="52"/>
        <v>32500</v>
      </c>
      <c r="EN45" s="1266">
        <f t="shared" si="52"/>
        <v>32500</v>
      </c>
      <c r="EO45" s="1266">
        <f t="shared" si="52"/>
        <v>32500</v>
      </c>
      <c r="EP45" s="1266">
        <f t="shared" si="52"/>
        <v>32500</v>
      </c>
      <c r="EQ45" s="1266">
        <f t="shared" si="52"/>
        <v>32500</v>
      </c>
      <c r="ER45" s="1266">
        <f t="shared" si="52"/>
        <v>32500</v>
      </c>
      <c r="ES45" s="1266">
        <f t="shared" si="52"/>
        <v>32500</v>
      </c>
      <c r="ET45" s="1266">
        <f t="shared" si="52"/>
        <v>32500</v>
      </c>
      <c r="EU45" s="1266">
        <f t="shared" si="52"/>
        <v>32500</v>
      </c>
      <c r="EV45" s="1266">
        <f t="shared" si="52"/>
        <v>32500</v>
      </c>
      <c r="EW45" s="1266">
        <f t="shared" si="52"/>
        <v>32500</v>
      </c>
      <c r="EX45" s="1266">
        <f t="shared" si="52"/>
        <v>32500</v>
      </c>
      <c r="EY45" s="1266">
        <f t="shared" si="52"/>
        <v>32500</v>
      </c>
      <c r="EZ45" s="1266">
        <f t="shared" si="52"/>
        <v>32500</v>
      </c>
      <c r="FA45" s="1266">
        <f t="shared" ref="FA45:HL45" si="53">+HLOOKUP(FA$37,$F$39:$W$47,7,FALSE)/12</f>
        <v>32500</v>
      </c>
      <c r="FB45" s="1266">
        <f t="shared" si="53"/>
        <v>32500</v>
      </c>
      <c r="FC45" s="1266">
        <f t="shared" si="53"/>
        <v>32500</v>
      </c>
      <c r="FD45" s="1266">
        <f t="shared" si="53"/>
        <v>32500</v>
      </c>
      <c r="FE45" s="1266">
        <f t="shared" si="53"/>
        <v>32500</v>
      </c>
      <c r="FF45" s="1266">
        <f t="shared" si="53"/>
        <v>32500</v>
      </c>
      <c r="FG45" s="1266">
        <f t="shared" si="53"/>
        <v>32500</v>
      </c>
      <c r="FH45" s="1266">
        <f t="shared" si="53"/>
        <v>32500</v>
      </c>
      <c r="FI45" s="1266">
        <f t="shared" si="53"/>
        <v>32500</v>
      </c>
      <c r="FJ45" s="1266">
        <f t="shared" si="53"/>
        <v>32500</v>
      </c>
      <c r="FK45" s="1266">
        <f t="shared" si="53"/>
        <v>32500</v>
      </c>
      <c r="FL45" s="1266">
        <f t="shared" si="53"/>
        <v>32500</v>
      </c>
      <c r="FM45" s="1266">
        <f t="shared" si="53"/>
        <v>32500</v>
      </c>
      <c r="FN45" s="1266">
        <f t="shared" si="53"/>
        <v>32500</v>
      </c>
      <c r="FO45" s="1266">
        <f t="shared" si="53"/>
        <v>32500</v>
      </c>
      <c r="FP45" s="1266">
        <f t="shared" si="53"/>
        <v>32500</v>
      </c>
      <c r="FQ45" s="1266">
        <f t="shared" si="53"/>
        <v>32500</v>
      </c>
      <c r="FR45" s="1266">
        <f t="shared" si="53"/>
        <v>32500</v>
      </c>
      <c r="FS45" s="1266">
        <f t="shared" si="53"/>
        <v>32500</v>
      </c>
      <c r="FT45" s="1266">
        <f t="shared" si="53"/>
        <v>32500</v>
      </c>
      <c r="FU45" s="1266">
        <f t="shared" si="53"/>
        <v>32500</v>
      </c>
      <c r="FV45" s="1266">
        <f t="shared" si="53"/>
        <v>32500</v>
      </c>
      <c r="FW45" s="1266">
        <f t="shared" si="53"/>
        <v>32500</v>
      </c>
      <c r="FX45" s="1266">
        <f t="shared" si="53"/>
        <v>32500</v>
      </c>
      <c r="FY45" s="1266">
        <f t="shared" si="53"/>
        <v>32500</v>
      </c>
      <c r="FZ45" s="1266">
        <f t="shared" si="53"/>
        <v>32500</v>
      </c>
      <c r="GA45" s="1266">
        <f t="shared" si="53"/>
        <v>32500</v>
      </c>
      <c r="GB45" s="1266">
        <f t="shared" si="53"/>
        <v>32500</v>
      </c>
      <c r="GC45" s="1266">
        <f t="shared" si="53"/>
        <v>32500</v>
      </c>
      <c r="GD45" s="1266">
        <f t="shared" si="53"/>
        <v>32500</v>
      </c>
      <c r="GE45" s="1266">
        <f t="shared" si="53"/>
        <v>32500</v>
      </c>
      <c r="GF45" s="1266">
        <f t="shared" si="53"/>
        <v>32500</v>
      </c>
      <c r="GG45" s="1266">
        <f t="shared" si="53"/>
        <v>32500</v>
      </c>
      <c r="GH45" s="1266">
        <f t="shared" si="53"/>
        <v>32500</v>
      </c>
      <c r="GI45" s="1266">
        <f t="shared" si="53"/>
        <v>32500</v>
      </c>
      <c r="GJ45" s="1266">
        <f t="shared" si="53"/>
        <v>32500</v>
      </c>
      <c r="GK45" s="1266">
        <f t="shared" si="53"/>
        <v>32500</v>
      </c>
      <c r="GL45" s="1266">
        <f t="shared" si="53"/>
        <v>32500</v>
      </c>
      <c r="GM45" s="1266">
        <f t="shared" si="53"/>
        <v>32500</v>
      </c>
      <c r="GN45" s="1266">
        <f t="shared" si="53"/>
        <v>32500</v>
      </c>
      <c r="GO45" s="1266">
        <f t="shared" si="53"/>
        <v>32500</v>
      </c>
      <c r="GP45" s="1266">
        <f t="shared" si="53"/>
        <v>32500</v>
      </c>
      <c r="GQ45" s="1266">
        <f t="shared" si="53"/>
        <v>32500</v>
      </c>
      <c r="GR45" s="1266">
        <f t="shared" si="53"/>
        <v>32500</v>
      </c>
      <c r="GS45" s="1266">
        <f t="shared" si="53"/>
        <v>32500</v>
      </c>
      <c r="GT45" s="1266">
        <f t="shared" si="53"/>
        <v>32500</v>
      </c>
      <c r="GU45" s="1266">
        <f t="shared" si="53"/>
        <v>32500</v>
      </c>
      <c r="GV45" s="1266">
        <f t="shared" si="53"/>
        <v>32500</v>
      </c>
      <c r="GW45" s="1266">
        <f t="shared" si="53"/>
        <v>32500</v>
      </c>
      <c r="GX45" s="1266">
        <f t="shared" si="53"/>
        <v>32500</v>
      </c>
      <c r="GY45" s="1266">
        <f t="shared" si="53"/>
        <v>32500</v>
      </c>
      <c r="GZ45" s="1266">
        <f t="shared" si="53"/>
        <v>32500</v>
      </c>
      <c r="HA45" s="1266">
        <f t="shared" si="53"/>
        <v>32500</v>
      </c>
      <c r="HB45" s="1266">
        <f t="shared" si="53"/>
        <v>32500</v>
      </c>
      <c r="HC45" s="1266">
        <f t="shared" si="53"/>
        <v>32500</v>
      </c>
      <c r="HD45" s="1266">
        <f t="shared" si="53"/>
        <v>32500</v>
      </c>
      <c r="HE45" s="1266">
        <f t="shared" si="53"/>
        <v>32500</v>
      </c>
      <c r="HF45" s="1266">
        <f t="shared" si="53"/>
        <v>32500</v>
      </c>
      <c r="HG45" s="1266">
        <f t="shared" si="53"/>
        <v>32500</v>
      </c>
      <c r="HH45" s="1266">
        <f t="shared" si="53"/>
        <v>32500</v>
      </c>
      <c r="HI45" s="1266">
        <f t="shared" si="53"/>
        <v>32500</v>
      </c>
      <c r="HJ45" s="1266">
        <f t="shared" si="53"/>
        <v>32500</v>
      </c>
      <c r="HK45" s="1266">
        <f t="shared" si="53"/>
        <v>32500</v>
      </c>
      <c r="HL45" s="1266">
        <f t="shared" si="53"/>
        <v>32500</v>
      </c>
      <c r="HM45" s="1266">
        <f t="shared" ref="HM45:IA45" si="54">+HLOOKUP(HM$37,$F$39:$W$47,7,FALSE)/12</f>
        <v>32500</v>
      </c>
      <c r="HN45" s="1266">
        <f t="shared" si="54"/>
        <v>32500</v>
      </c>
      <c r="HO45" s="1266">
        <f t="shared" si="54"/>
        <v>32500</v>
      </c>
      <c r="HP45" s="1266">
        <f t="shared" si="54"/>
        <v>32500</v>
      </c>
      <c r="HQ45" s="1266">
        <f t="shared" si="54"/>
        <v>32500</v>
      </c>
      <c r="HR45" s="1266">
        <f t="shared" si="54"/>
        <v>32500</v>
      </c>
      <c r="HS45" s="1266">
        <f t="shared" si="54"/>
        <v>32500</v>
      </c>
      <c r="HT45" s="1266">
        <f t="shared" si="54"/>
        <v>32500</v>
      </c>
      <c r="HU45" s="1266">
        <f t="shared" si="54"/>
        <v>32500</v>
      </c>
      <c r="HV45" s="1266">
        <f t="shared" si="54"/>
        <v>32500</v>
      </c>
      <c r="HW45" s="1266">
        <f t="shared" si="54"/>
        <v>32500</v>
      </c>
      <c r="HX45" s="1266">
        <f t="shared" si="54"/>
        <v>32500</v>
      </c>
      <c r="HY45" s="1266">
        <f t="shared" si="54"/>
        <v>32500</v>
      </c>
      <c r="HZ45" s="1266">
        <f t="shared" si="54"/>
        <v>32500</v>
      </c>
      <c r="IA45" s="1266">
        <f t="shared" si="54"/>
        <v>32500</v>
      </c>
    </row>
    <row r="46" spans="2:235" outlineLevel="1" x14ac:dyDescent="0.3">
      <c r="C46" s="93" t="s">
        <v>178</v>
      </c>
      <c r="D46" s="111"/>
      <c r="E46" s="111"/>
      <c r="F46" s="116">
        <f>IF(F39=시나리오분석!$M$18,"1",0)</f>
        <v>0</v>
      </c>
      <c r="G46" s="116">
        <f>IF(G39=시나리오분석!$M$18,"1",0)</f>
        <v>0</v>
      </c>
      <c r="H46" s="116">
        <f>IF(H39=시나리오분석!$M$18,"1",0)</f>
        <v>0</v>
      </c>
      <c r="I46" s="116">
        <f>IF(I39=시나리오분석!$M$18,"1",0)</f>
        <v>0</v>
      </c>
      <c r="J46" s="117">
        <f>IF(J39=시나리오분석!$M$18,"1",0)</f>
        <v>0</v>
      </c>
      <c r="K46" s="117">
        <f>IF(K39=시나리오분석!$M$18,"1",0)</f>
        <v>0</v>
      </c>
      <c r="L46" s="117">
        <f>IF(L39=시나리오분석!$M$18,"1",0)</f>
        <v>0</v>
      </c>
      <c r="M46" s="117">
        <f>IF(M39=시나리오분석!$M$18,"1",0)</f>
        <v>0</v>
      </c>
      <c r="N46" s="117">
        <f>IF(N39=시나리오분석!$M$18,"1",0)</f>
        <v>0</v>
      </c>
      <c r="O46" s="117">
        <f>IF(O39=시나리오분석!$M$18,"1",0)</f>
        <v>0</v>
      </c>
      <c r="P46" s="117">
        <f>IF(P39=시나리오분석!$M$18,"1",0)</f>
        <v>0</v>
      </c>
      <c r="Q46" s="117">
        <f>IF(Q39=시나리오분석!$M$18,"1",0)</f>
        <v>0</v>
      </c>
      <c r="R46" s="117">
        <f>IF(R39=시나리오분석!$M$18,"1",0)</f>
        <v>0</v>
      </c>
      <c r="S46" s="117">
        <f>IF(S39=시나리오분석!$M$18,"1",0)</f>
        <v>0</v>
      </c>
      <c r="T46" s="117">
        <f>IF(T39=시나리오분석!$M$18,"1",0)</f>
        <v>0</v>
      </c>
      <c r="U46" s="117">
        <f>IF(U39=시나리오분석!$M$18,"1",0)</f>
        <v>0</v>
      </c>
      <c r="V46" s="117">
        <f>IF(V39=시나리오분석!$M$18,"1",0)</f>
        <v>0</v>
      </c>
      <c r="W46" s="131">
        <f>IF(W39=시나리오분석!$M$18,"1",0)</f>
        <v>0</v>
      </c>
      <c r="Y46" s="1264" t="s">
        <v>178</v>
      </c>
      <c r="Z46" s="1265"/>
      <c r="AA46" s="1266">
        <f>MAX(+HLOOKUP(AA$37,$F$39:$W$47,8,FALSE),0)</f>
        <v>0</v>
      </c>
      <c r="AB46" s="1266">
        <f>+MAX(HLOOKUP(AB$37,$F$39:$W$47,8,FALSE)-SUM($AA$46:AA46),0)</f>
        <v>0</v>
      </c>
      <c r="AC46" s="1266">
        <f>+MAX(HLOOKUP(AC$37,$F$39:$W$47,8,FALSE)-SUM($AA$46:AB46),0)</f>
        <v>0</v>
      </c>
      <c r="AD46" s="1266">
        <f>+MAX(HLOOKUP(AD$37,$F$39:$W$47,8,FALSE)-SUM($AA$46:AC46),0)</f>
        <v>0</v>
      </c>
      <c r="AE46" s="1266">
        <f>+MAX(HLOOKUP(AE$37,$F$39:$W$47,8,FALSE)-SUM($AA$46:AD46),0)</f>
        <v>0</v>
      </c>
      <c r="AF46" s="1266">
        <f>+MAX(HLOOKUP(AF$37,$F$39:$W$47,8,FALSE)-SUM($AA$46:AE46),0)</f>
        <v>0</v>
      </c>
      <c r="AG46" s="1266">
        <f>+MAX(HLOOKUP(AG$37,$F$39:$W$47,8,FALSE)-SUM($AA$46:AF46),0)</f>
        <v>0</v>
      </c>
      <c r="AH46" s="1266">
        <f>+MAX(HLOOKUP(AH$37,$F$39:$W$47,8,FALSE)-SUM($AA$46:AG46),0)</f>
        <v>0</v>
      </c>
      <c r="AI46" s="1266">
        <f>+MAX(HLOOKUP(AI$37,$F$39:$W$47,8,FALSE)-SUM($AA$46:AH46),0)</f>
        <v>0</v>
      </c>
      <c r="AJ46" s="1266">
        <f>+MAX(HLOOKUP(AJ$37,$F$39:$W$47,8,FALSE)-SUM($AA$46:AI46),0)</f>
        <v>0</v>
      </c>
      <c r="AK46" s="1266">
        <f>+MAX(HLOOKUP(AK$37,$F$39:$W$47,8,FALSE)-SUM($AA$46:AJ46),0)</f>
        <v>0</v>
      </c>
      <c r="AL46" s="1266">
        <f>+MAX(HLOOKUP(AL$37,$F$39:$W$47,8,FALSE)-SUM($AA$46:AK46),0)</f>
        <v>0</v>
      </c>
      <c r="AM46" s="1266">
        <f>+MAX(HLOOKUP(AM$37,$F$39:$W$47,8,FALSE)-SUM($AA$46:AL46),0)</f>
        <v>0</v>
      </c>
      <c r="AN46" s="1266">
        <f>+MAX(HLOOKUP(AN$37,$F$39:$W$47,8,FALSE)-SUM($AA$46:AM46),0)</f>
        <v>0</v>
      </c>
      <c r="AO46" s="1266">
        <f>+MAX(HLOOKUP(AO$37,$F$39:$W$47,8,FALSE)-SUM($AA$46:AN46),0)</f>
        <v>0</v>
      </c>
      <c r="AP46" s="1266">
        <f>+MAX(HLOOKUP(AP$37,$F$39:$W$47,8,FALSE)-SUM($AA$46:AO46),0)</f>
        <v>0</v>
      </c>
      <c r="AQ46" s="1266">
        <f>+MAX(HLOOKUP(AQ$37,$F$39:$W$47,8,FALSE)-SUM($AA$46:AP46),0)</f>
        <v>0</v>
      </c>
      <c r="AR46" s="1266">
        <f>+MAX(HLOOKUP(AR$37,$F$39:$W$47,8,FALSE)-SUM($AA$46:AQ46),0)</f>
        <v>0</v>
      </c>
      <c r="AS46" s="1266">
        <f>+MAX(HLOOKUP(AS$37,$F$39:$W$47,8,FALSE)-SUM($AA$46:AR46),0)</f>
        <v>0</v>
      </c>
      <c r="AT46" s="1266">
        <f>+MAX(HLOOKUP(AT$37,$F$39:$W$47,8,FALSE)-SUM($AA$46:AS46),0)</f>
        <v>0</v>
      </c>
      <c r="AU46" s="1266">
        <f>+MAX(HLOOKUP(AU$37,$F$39:$W$47,8,FALSE)-SUM($AA$46:AT46),0)</f>
        <v>0</v>
      </c>
      <c r="AV46" s="1266">
        <f>+MAX(HLOOKUP(AV$37,$F$39:$W$47,8,FALSE)-SUM($AA$46:AU46),0)</f>
        <v>0</v>
      </c>
      <c r="AW46" s="1266">
        <f>+MAX(HLOOKUP(AW$37,$F$39:$W$47,8,FALSE)-SUM($AA$46:AV46),0)</f>
        <v>0</v>
      </c>
      <c r="AX46" s="1266">
        <f>+MAX(HLOOKUP(AX$37,$F$39:$W$47,8,FALSE)-SUM($AA$46:AW46),0)</f>
        <v>0</v>
      </c>
      <c r="AY46" s="1266">
        <f>+MAX(HLOOKUP(AY$37,$F$39:$W$47,8,FALSE)-SUM($AA$46:AX46),0)</f>
        <v>0</v>
      </c>
      <c r="AZ46" s="1266">
        <f>+MAX(HLOOKUP(AZ$37,$F$39:$W$47,8,FALSE)-SUM($AA$46:AY46),0)</f>
        <v>0</v>
      </c>
      <c r="BA46" s="1266">
        <f>+MAX(HLOOKUP(BA$37,$F$39:$W$47,8,FALSE)-SUM($AA$46:AZ46),0)</f>
        <v>0</v>
      </c>
      <c r="BB46" s="1266">
        <f>+MAX(HLOOKUP(BB$37,$F$39:$W$47,8,FALSE)-SUM($AA$46:BA46),0)</f>
        <v>0</v>
      </c>
      <c r="BC46" s="1266">
        <f>+MAX(HLOOKUP(BC$37,$F$39:$W$47,8,FALSE)-SUM($AA$46:BB46),0)</f>
        <v>0</v>
      </c>
      <c r="BD46" s="1266">
        <f>+MAX(HLOOKUP(BD$37,$F$39:$W$47,8,FALSE)-SUM($AA$46:BC46),0)</f>
        <v>0</v>
      </c>
      <c r="BE46" s="1266">
        <f>+MAX(HLOOKUP(BE$37,$F$39:$W$47,8,FALSE)-SUM($AA$46:BD46),0)</f>
        <v>0</v>
      </c>
      <c r="BF46" s="1266">
        <f>+MAX(HLOOKUP(BF$37,$F$39:$W$47,8,FALSE)-SUM($AA$46:BE46),0)</f>
        <v>0</v>
      </c>
      <c r="BG46" s="1266">
        <f>+MAX(HLOOKUP(BG$37,$F$39:$W$47,8,FALSE)-SUM($AA$46:BF46),0)</f>
        <v>0</v>
      </c>
      <c r="BH46" s="1266">
        <f>+MAX(HLOOKUP(BH$37,$F$39:$W$47,8,FALSE)-SUM($AA$46:BG46),0)</f>
        <v>0</v>
      </c>
      <c r="BI46" s="1266">
        <f>+MAX(HLOOKUP(BI$37,$F$39:$W$47,8,FALSE)-SUM($AA$46:BH46),0)</f>
        <v>0</v>
      </c>
      <c r="BJ46" s="1266">
        <f>+MAX(HLOOKUP(BJ$37,$F$39:$W$47,8,FALSE)-SUM($AA$46:BI46),0)</f>
        <v>0</v>
      </c>
      <c r="BK46" s="1266">
        <f>+MAX(HLOOKUP(BK$37,$F$39:$W$47,8,FALSE)-SUM($AA$46:BJ46),0)</f>
        <v>0</v>
      </c>
      <c r="BL46" s="1266">
        <f>+MAX(HLOOKUP(BL$37,$F$39:$W$47,8,FALSE)-SUM($AA$46:BK46),0)</f>
        <v>0</v>
      </c>
      <c r="BM46" s="1266">
        <f>+MAX(HLOOKUP(BM$37,$F$39:$W$47,8,FALSE)-SUM($AA$46:BL46),0)</f>
        <v>0</v>
      </c>
      <c r="BN46" s="1266">
        <f>+MAX(HLOOKUP(BN$37,$F$39:$W$47,8,FALSE)-SUM($AA$46:BM46),0)</f>
        <v>0</v>
      </c>
      <c r="BO46" s="1266">
        <f>+MAX(HLOOKUP(BO$37,$F$39:$W$47,8,FALSE)-SUM($AA$46:BN46),0)</f>
        <v>0</v>
      </c>
      <c r="BP46" s="1266">
        <f>+MAX(HLOOKUP(BP$37,$F$39:$W$47,8,FALSE)-SUM($AA$46:BO46),0)</f>
        <v>0</v>
      </c>
      <c r="BQ46" s="1266">
        <f>+MAX(HLOOKUP(BQ$37,$F$39:$W$47,8,FALSE)-SUM($AA$46:BP46),0)</f>
        <v>0</v>
      </c>
      <c r="BR46" s="1266">
        <f>+MAX(HLOOKUP(BR$37,$F$39:$W$47,8,FALSE)-SUM($AA$46:BQ46),0)</f>
        <v>0</v>
      </c>
      <c r="BS46" s="1266">
        <f>+MAX(HLOOKUP(BS$37,$F$39:$W$47,8,FALSE)-SUM($AA$46:BR46),0)</f>
        <v>0</v>
      </c>
      <c r="BT46" s="1266">
        <f>+MAX(HLOOKUP(BT$37,$F$39:$W$47,8,FALSE)-SUM($AA$46:BS46),0)</f>
        <v>0</v>
      </c>
      <c r="BU46" s="1266">
        <f>+MAX(HLOOKUP(BU$37,$F$39:$W$47,8,FALSE)-SUM($AA$46:BT46),0)</f>
        <v>0</v>
      </c>
      <c r="BV46" s="1266">
        <f>+MAX(HLOOKUP(BV$37,$F$39:$W$47,8,FALSE)-SUM($AA$46:BU46),0)</f>
        <v>0</v>
      </c>
      <c r="BW46" s="1266">
        <f>+MAX(HLOOKUP(BW$37,$F$39:$W$47,8,FALSE)-SUM($AA$46:BV46),0)</f>
        <v>0</v>
      </c>
      <c r="BX46" s="1266">
        <f>+MAX(HLOOKUP(BX$37,$F$39:$W$47,8,FALSE)-SUM($AA$46:BW46),0)</f>
        <v>0</v>
      </c>
      <c r="BY46" s="1266">
        <f>+MAX(HLOOKUP(BY$37,$F$39:$W$47,8,FALSE)-SUM($AA$46:BX46),0)</f>
        <v>0</v>
      </c>
      <c r="BZ46" s="1266">
        <f>+MAX(HLOOKUP(BZ$37,$F$39:$W$47,8,FALSE)-SUM($AA$46:BY46),0)</f>
        <v>0</v>
      </c>
      <c r="CA46" s="1266">
        <f>+MAX(HLOOKUP(CA$37,$F$39:$W$47,8,FALSE)-SUM($AA$46:BZ46),0)</f>
        <v>0</v>
      </c>
      <c r="CB46" s="1266">
        <f>+MAX(HLOOKUP(CB$37,$F$39:$W$47,8,FALSE)-SUM($AA$46:CA46),0)</f>
        <v>0</v>
      </c>
      <c r="CC46" s="1266">
        <f>+MAX(HLOOKUP(CC$37,$F$39:$W$47,8,FALSE)-SUM($AA$46:CB46),0)</f>
        <v>0</v>
      </c>
      <c r="CD46" s="1266">
        <f>+MAX(HLOOKUP(CD$37,$F$39:$W$47,8,FALSE)-SUM($AA$46:CC46),0)</f>
        <v>0</v>
      </c>
      <c r="CE46" s="1266">
        <f>+MAX(HLOOKUP(CE$37,$F$39:$W$47,8,FALSE)-SUM($AA$46:CD46),0)</f>
        <v>0</v>
      </c>
      <c r="CF46" s="1266">
        <f>+MAX(HLOOKUP(CF$37,$F$39:$W$47,8,FALSE)-SUM($AA$46:CE46),0)</f>
        <v>0</v>
      </c>
      <c r="CG46" s="1266">
        <f>+MAX(HLOOKUP(CG$37,$F$39:$W$47,8,FALSE)-SUM($AA$46:CF46),0)</f>
        <v>0</v>
      </c>
      <c r="CH46" s="1266">
        <f>+MAX(HLOOKUP(CH$37,$F$39:$W$47,8,FALSE)-SUM($AA$46:CG46),0)</f>
        <v>0</v>
      </c>
      <c r="CI46" s="1266">
        <f>+MAX(HLOOKUP(CI$37,$F$39:$W$47,8,FALSE)-SUM($AA$46:CH46),0)</f>
        <v>0</v>
      </c>
      <c r="CJ46" s="1266">
        <f>+MAX(HLOOKUP(CJ$37,$F$39:$W$47,8,FALSE)-SUM($AA$46:CI46),0)</f>
        <v>0</v>
      </c>
      <c r="CK46" s="1266">
        <f>+MAX(HLOOKUP(CK$37,$F$39:$W$47,8,FALSE)-SUM($AA$46:CJ46),0)</f>
        <v>0</v>
      </c>
      <c r="CL46" s="1266">
        <f>+MAX(HLOOKUP(CL$37,$F$39:$W$47,8,FALSE)-SUM($AA$46:CK46),0)</f>
        <v>0</v>
      </c>
      <c r="CM46" s="1266">
        <f>+MAX(HLOOKUP(CM$37,$F$39:$W$47,8,FALSE)-SUM($AA$46:CL46),0)</f>
        <v>0</v>
      </c>
      <c r="CN46" s="1266">
        <f>+MAX(HLOOKUP(CN$37,$F$39:$W$47,8,FALSE)-SUM($AA$46:CM46),0)</f>
        <v>0</v>
      </c>
      <c r="CO46" s="1266">
        <f>+MAX(HLOOKUP(CO$37,$F$39:$W$47,8,FALSE)-SUM($AA$46:CN46),0)</f>
        <v>0</v>
      </c>
      <c r="CP46" s="1266">
        <f>+MAX(HLOOKUP(CP$37,$F$39:$W$47,8,FALSE)-SUM($AA$46:CO46),0)</f>
        <v>0</v>
      </c>
      <c r="CQ46" s="1266">
        <f>+MAX(HLOOKUP(CQ$37,$F$39:$W$47,8,FALSE)-SUM($AA$46:CP46),0)</f>
        <v>0</v>
      </c>
      <c r="CR46" s="1266">
        <f>+MAX(HLOOKUP(CR$37,$F$39:$W$47,8,FALSE)-SUM($AA$46:CQ46),0)</f>
        <v>0</v>
      </c>
      <c r="CS46" s="1266">
        <f>+MAX(HLOOKUP(CS$37,$F$39:$W$47,8,FALSE)-SUM($AA$46:CR46),0)</f>
        <v>0</v>
      </c>
      <c r="CT46" s="1266">
        <f>+MAX(HLOOKUP(CT$37,$F$39:$W$47,8,FALSE)-SUM($AA$46:CS46),0)</f>
        <v>0</v>
      </c>
      <c r="CU46" s="1266">
        <f>+MAX(HLOOKUP(CU$37,$F$39:$W$47,8,FALSE)-SUM($AA$46:CT46),0)</f>
        <v>0</v>
      </c>
      <c r="CV46" s="1266">
        <f>+MAX(HLOOKUP(CV$37,$F$39:$W$47,8,FALSE)-SUM($AA$46:CU46),0)</f>
        <v>0</v>
      </c>
      <c r="CW46" s="1266">
        <f>+MAX(HLOOKUP(CW$37,$F$39:$W$47,8,FALSE)-SUM($AA$46:CV46),0)</f>
        <v>0</v>
      </c>
      <c r="CX46" s="1266">
        <f>+MAX(HLOOKUP(CX$37,$F$39:$W$47,8,FALSE)-SUM($AA$46:CW46),0)</f>
        <v>0</v>
      </c>
      <c r="CY46" s="1266">
        <f>+MAX(HLOOKUP(CY$37,$F$39:$W$47,8,FALSE)-SUM($AA$46:CX46),0)</f>
        <v>0</v>
      </c>
      <c r="CZ46" s="1266">
        <f>+MAX(HLOOKUP(CZ$37,$F$39:$W$47,8,FALSE)-SUM($AA$46:CY46),0)</f>
        <v>0</v>
      </c>
      <c r="DA46" s="1266">
        <f>+MAX(HLOOKUP(DA$37,$F$39:$W$47,8,FALSE)-SUM($AA$46:CZ46),0)</f>
        <v>0</v>
      </c>
      <c r="DB46" s="1266">
        <f>+MAX(HLOOKUP(DB$37,$F$39:$W$47,8,FALSE)-SUM($AA$46:DA46),0)</f>
        <v>0</v>
      </c>
      <c r="DC46" s="1266">
        <f>+MAX(HLOOKUP(DC$37,$F$39:$W$47,8,FALSE)-SUM($AA$46:DB46),0)</f>
        <v>0</v>
      </c>
      <c r="DD46" s="1266">
        <f>+MAX(HLOOKUP(DD$37,$F$39:$W$47,8,FALSE)-SUM($AA$46:DC46),0)</f>
        <v>0</v>
      </c>
      <c r="DE46" s="1266">
        <f>+MAX(HLOOKUP(DE$37,$F$39:$W$47,8,FALSE)-SUM($AA$46:DD46),0)</f>
        <v>0</v>
      </c>
      <c r="DF46" s="1266">
        <f>+MAX(HLOOKUP(DF$37,$F$39:$W$47,8,FALSE)-SUM($AA$46:DE46),0)</f>
        <v>0</v>
      </c>
      <c r="DG46" s="1266">
        <f>+MAX(HLOOKUP(DG$37,$F$39:$W$47,8,FALSE)-SUM($AA$46:DF46),0)</f>
        <v>0</v>
      </c>
      <c r="DH46" s="1266">
        <f>+MAX(HLOOKUP(DH$37,$F$39:$W$47,8,FALSE)-SUM($AA$46:DG46),0)</f>
        <v>0</v>
      </c>
      <c r="DI46" s="1266">
        <f>+MAX(HLOOKUP(DI$37,$F$39:$W$47,8,FALSE)-SUM($AA$46:DH46),0)</f>
        <v>0</v>
      </c>
      <c r="DJ46" s="1266">
        <f>+MAX(HLOOKUP(DJ$37,$F$39:$W$47,8,FALSE)-SUM($AA$46:DI46),0)</f>
        <v>0</v>
      </c>
      <c r="DK46" s="1266">
        <f>+MAX(HLOOKUP(DK$37,$F$39:$W$47,8,FALSE)-SUM($AA$46:DJ46),0)</f>
        <v>0</v>
      </c>
      <c r="DL46" s="1266">
        <f>+MAX(HLOOKUP(DL$37,$F$39:$W$47,8,FALSE)-SUM($AA$46:DK46),0)</f>
        <v>0</v>
      </c>
      <c r="DM46" s="1266">
        <f>+MAX(HLOOKUP(DM$37,$F$39:$W$47,8,FALSE)-SUM($AA$46:DL46),0)</f>
        <v>0</v>
      </c>
      <c r="DN46" s="1266">
        <f>+MAX(HLOOKUP(DN$37,$F$39:$W$47,8,FALSE)-SUM($AA$46:DM46),0)</f>
        <v>0</v>
      </c>
      <c r="DO46" s="1266">
        <f>+MAX(HLOOKUP(DO$37,$F$39:$W$47,8,FALSE)-SUM($AA$46:DN46),0)</f>
        <v>0</v>
      </c>
      <c r="DP46" s="1266">
        <f>+MAX(HLOOKUP(DP$37,$F$39:$W$47,8,FALSE)-SUM($AA$46:DO46),0)</f>
        <v>0</v>
      </c>
      <c r="DQ46" s="1266">
        <f>+MAX(HLOOKUP(DQ$37,$F$39:$W$47,8,FALSE)-SUM($AA$46:DP46),0)</f>
        <v>0</v>
      </c>
      <c r="DR46" s="1266">
        <f>+MAX(HLOOKUP(DR$37,$F$39:$W$47,8,FALSE)-SUM($AA$46:DQ46),0)</f>
        <v>0</v>
      </c>
      <c r="DS46" s="1266">
        <f>+MAX(HLOOKUP(DS$37,$F$39:$W$47,8,FALSE)-SUM($AA$46:DR46),0)</f>
        <v>0</v>
      </c>
      <c r="DT46" s="1266">
        <f>+MAX(HLOOKUP(DT$37,$F$39:$W$47,8,FALSE)-SUM($AA$46:DS46),0)</f>
        <v>0</v>
      </c>
      <c r="DU46" s="1266">
        <f>+MAX(HLOOKUP(DU$37,$F$39:$W$47,8,FALSE)-SUM($AA$46:DT46),0)</f>
        <v>0</v>
      </c>
      <c r="DV46" s="1266">
        <f>+MAX(HLOOKUP(DV$37,$F$39:$W$47,8,FALSE)-SUM($AA$46:DU46),0)</f>
        <v>0</v>
      </c>
      <c r="DW46" s="1266">
        <f>+MAX(HLOOKUP(DW$37,$F$39:$W$47,8,FALSE)-SUM($AA$46:DV46),0)</f>
        <v>0</v>
      </c>
      <c r="DX46" s="1266">
        <f>+MAX(HLOOKUP(DX$37,$F$39:$W$47,8,FALSE)-SUM($AA$46:DW46),0)</f>
        <v>0</v>
      </c>
      <c r="DY46" s="1266">
        <f>+MAX(HLOOKUP(DY$37,$F$39:$W$47,8,FALSE)-SUM($AA$46:DX46),0)</f>
        <v>0</v>
      </c>
      <c r="DZ46" s="1266">
        <f>+MAX(HLOOKUP(DZ$37,$F$39:$W$47,8,FALSE)-SUM($AA$46:DY46),0)</f>
        <v>0</v>
      </c>
      <c r="EA46" s="1266">
        <f>+MAX(HLOOKUP(EA$37,$F$39:$W$47,8,FALSE)-SUM($AA$46:DZ46),0)</f>
        <v>0</v>
      </c>
      <c r="EB46" s="1266">
        <f>+MAX(HLOOKUP(EB$37,$F$39:$W$47,8,FALSE)-SUM($AA$46:EA46),0)</f>
        <v>0</v>
      </c>
      <c r="EC46" s="1266">
        <f>+MAX(HLOOKUP(EC$37,$F$39:$W$47,8,FALSE)-SUM($AA$46:EB46),0)</f>
        <v>0</v>
      </c>
      <c r="ED46" s="1266">
        <f>+MAX(HLOOKUP(ED$37,$F$39:$W$47,8,FALSE)-SUM($AA$46:EC46),0)</f>
        <v>0</v>
      </c>
      <c r="EE46" s="1266">
        <f>+MAX(HLOOKUP(EE$37,$F$39:$W$47,8,FALSE)-SUM($AA$46:ED46),0)</f>
        <v>0</v>
      </c>
      <c r="EF46" s="1266">
        <f>+MAX(HLOOKUP(EF$37,$F$39:$W$47,8,FALSE)-SUM($AA$46:EE46),0)</f>
        <v>0</v>
      </c>
      <c r="EG46" s="1266">
        <f>+MAX(HLOOKUP(EG$37,$F$39:$W$47,8,FALSE)-SUM($AA$46:EF46),0)</f>
        <v>0</v>
      </c>
      <c r="EH46" s="1266">
        <f>+MAX(HLOOKUP(EH$37,$F$39:$W$47,8,FALSE)-SUM($AA$46:EG46),0)</f>
        <v>0</v>
      </c>
      <c r="EI46" s="1266">
        <f>+MAX(HLOOKUP(EI$37,$F$39:$W$47,8,FALSE)-SUM($AA$46:EH46),0)</f>
        <v>0</v>
      </c>
      <c r="EJ46" s="1266">
        <f>+MAX(HLOOKUP(EJ$37,$F$39:$W$47,8,FALSE)-SUM($AA$46:EI46),0)</f>
        <v>0</v>
      </c>
      <c r="EK46" s="1266">
        <f>+MAX(HLOOKUP(EK$37,$F$39:$W$47,8,FALSE)-SUM($AA$46:EJ46),0)</f>
        <v>0</v>
      </c>
      <c r="EL46" s="1266">
        <f>+MAX(HLOOKUP(EL$37,$F$39:$W$47,8,FALSE)-SUM($AA$46:EK46),0)</f>
        <v>0</v>
      </c>
      <c r="EM46" s="1266">
        <f>+MAX(HLOOKUP(EM$37,$F$39:$W$47,8,FALSE)-SUM($AA$46:EL46),0)</f>
        <v>0</v>
      </c>
      <c r="EN46" s="1266">
        <f>+MAX(HLOOKUP(EN$37,$F$39:$W$47,8,FALSE)-SUM($AA$46:EM46),0)</f>
        <v>0</v>
      </c>
      <c r="EO46" s="1266">
        <f>+MAX(HLOOKUP(EO$37,$F$39:$W$47,8,FALSE)-SUM($AA$46:EN46),0)</f>
        <v>0</v>
      </c>
      <c r="EP46" s="1266">
        <f>+MAX(HLOOKUP(EP$37,$F$39:$W$47,8,FALSE)-SUM($AA$46:EO46),0)</f>
        <v>0</v>
      </c>
      <c r="EQ46" s="1266">
        <f>+MAX(HLOOKUP(EQ$37,$F$39:$W$47,8,FALSE)-SUM($AA$46:EP46),0)</f>
        <v>0</v>
      </c>
      <c r="ER46" s="1266">
        <f>+MAX(HLOOKUP(ER$37,$F$39:$W$47,8,FALSE)-SUM($AA$46:EQ46),0)</f>
        <v>0</v>
      </c>
      <c r="ES46" s="1266">
        <f>+MAX(HLOOKUP(ES$37,$F$39:$W$47,8,FALSE)-SUM($AA$46:ER46),0)</f>
        <v>0</v>
      </c>
      <c r="ET46" s="1266">
        <f>+MAX(HLOOKUP(ET$37,$F$39:$W$47,8,FALSE)-SUM($AA$46:ES46),0)</f>
        <v>0</v>
      </c>
      <c r="EU46" s="1266">
        <f>+MAX(HLOOKUP(EU$37,$F$39:$W$47,8,FALSE)-SUM($AA$46:ET46),0)</f>
        <v>0</v>
      </c>
      <c r="EV46" s="1266">
        <f>+MAX(HLOOKUP(EV$37,$F$39:$W$47,8,FALSE)-SUM($AA$46:EU46),0)</f>
        <v>0</v>
      </c>
      <c r="EW46" s="1266">
        <f>+MAX(HLOOKUP(EW$37,$F$39:$W$47,8,FALSE)-SUM($AA$46:EV46),0)</f>
        <v>0</v>
      </c>
      <c r="EX46" s="1266">
        <f>+MAX(HLOOKUP(EX$37,$F$39:$W$47,8,FALSE)-SUM($AA$46:EW46),0)</f>
        <v>0</v>
      </c>
      <c r="EY46" s="1266">
        <f>+MAX(HLOOKUP(EY$37,$F$39:$W$47,8,FALSE)-SUM($AA$46:EX46),0)</f>
        <v>0</v>
      </c>
      <c r="EZ46" s="1266">
        <f>+MAX(HLOOKUP(EZ$37,$F$39:$W$47,8,FALSE)-SUM($AA$46:EY46),0)</f>
        <v>0</v>
      </c>
      <c r="FA46" s="1266">
        <f>+MAX(HLOOKUP(FA$37,$F$39:$W$47,8,FALSE)-SUM($AA$46:EZ46),0)</f>
        <v>0</v>
      </c>
      <c r="FB46" s="1266">
        <f>+MAX(HLOOKUP(FB$37,$F$39:$W$47,8,FALSE)-SUM($AA$46:FA46),0)</f>
        <v>0</v>
      </c>
      <c r="FC46" s="1266">
        <f>+MAX(HLOOKUP(FC$37,$F$39:$W$47,8,FALSE)-SUM($AA$46:FB46),0)</f>
        <v>0</v>
      </c>
      <c r="FD46" s="1266">
        <f>+MAX(HLOOKUP(FD$37,$F$39:$W$47,8,FALSE)-SUM($AA$46:FC46),0)</f>
        <v>0</v>
      </c>
      <c r="FE46" s="1266">
        <f>+MAX(HLOOKUP(FE$37,$F$39:$W$47,8,FALSE)-SUM($AA$46:FD46),0)</f>
        <v>0</v>
      </c>
      <c r="FF46" s="1266">
        <f>+MAX(HLOOKUP(FF$37,$F$39:$W$47,8,FALSE)-SUM($AA$46:FE46),0)</f>
        <v>0</v>
      </c>
      <c r="FG46" s="1266">
        <f>+MAX(HLOOKUP(FG$37,$F$39:$W$47,8,FALSE)-SUM($AA$46:FF46),0)</f>
        <v>0</v>
      </c>
      <c r="FH46" s="1266">
        <f>+MAX(HLOOKUP(FH$37,$F$39:$W$47,8,FALSE)-SUM($AA$46:FG46),0)</f>
        <v>0</v>
      </c>
      <c r="FI46" s="1266">
        <f>+MAX(HLOOKUP(FI$37,$F$39:$W$47,8,FALSE)-SUM($AA$46:FH46),0)</f>
        <v>0</v>
      </c>
      <c r="FJ46" s="1266">
        <f>+MAX(HLOOKUP(FJ$37,$F$39:$W$47,8,FALSE)-SUM($AA$46:FI46),0)</f>
        <v>0</v>
      </c>
      <c r="FK46" s="1266">
        <f>+MAX(HLOOKUP(FK$37,$F$39:$W$47,8,FALSE)-SUM($AA$46:FJ46),0)</f>
        <v>0</v>
      </c>
      <c r="FL46" s="1266">
        <f>+MAX(HLOOKUP(FL$37,$F$39:$W$47,8,FALSE)-SUM($AA$46:FK46),0)</f>
        <v>0</v>
      </c>
      <c r="FM46" s="1266">
        <f>+MAX(HLOOKUP(FM$37,$F$39:$W$47,8,FALSE)-SUM($AA$46:FL46),0)</f>
        <v>0</v>
      </c>
      <c r="FN46" s="1266">
        <f>+MAX(HLOOKUP(FN$37,$F$39:$W$47,8,FALSE)-SUM($AA$46:FM46),0)</f>
        <v>0</v>
      </c>
      <c r="FO46" s="1266">
        <f>+MAX(HLOOKUP(FO$37,$F$39:$W$47,8,FALSE)-SUM($AA$46:FN46),0)</f>
        <v>0</v>
      </c>
      <c r="FP46" s="1266">
        <f>+MAX(HLOOKUP(FP$37,$F$39:$W$47,8,FALSE)-SUM($AA$46:FO46),0)</f>
        <v>0</v>
      </c>
      <c r="FQ46" s="1266">
        <f>+MAX(HLOOKUP(FQ$37,$F$39:$W$47,8,FALSE)-SUM($AA$46:FP46),0)</f>
        <v>0</v>
      </c>
      <c r="FR46" s="1266">
        <f>+MAX(HLOOKUP(FR$37,$F$39:$W$47,8,FALSE)-SUM($AA$46:FQ46),0)</f>
        <v>0</v>
      </c>
      <c r="FS46" s="1266">
        <f>+MAX(HLOOKUP(FS$37,$F$39:$W$47,8,FALSE)-SUM($AA$46:FR46),0)</f>
        <v>0</v>
      </c>
      <c r="FT46" s="1266">
        <f>+MAX(HLOOKUP(FT$37,$F$39:$W$47,8,FALSE)-SUM($AA$46:FS46),0)</f>
        <v>0</v>
      </c>
      <c r="FU46" s="1266">
        <f>+MAX(HLOOKUP(FU$37,$F$39:$W$47,8,FALSE)-SUM($AA$46:FT46),0)</f>
        <v>0</v>
      </c>
      <c r="FV46" s="1266">
        <f>+MAX(HLOOKUP(FV$37,$F$39:$W$47,8,FALSE)-SUM($AA$46:FU46),0)</f>
        <v>0</v>
      </c>
      <c r="FW46" s="1266">
        <f>+MAX(HLOOKUP(FW$37,$F$39:$W$47,8,FALSE)-SUM($AA$46:FV46),0)</f>
        <v>0</v>
      </c>
      <c r="FX46" s="1266">
        <f>+MAX(HLOOKUP(FX$37,$F$39:$W$47,8,FALSE)-SUM($AA$46:FW46),0)</f>
        <v>0</v>
      </c>
      <c r="FY46" s="1266">
        <f>+MAX(HLOOKUP(FY$37,$F$39:$W$47,8,FALSE)-SUM($AA$46:FX46),0)</f>
        <v>0</v>
      </c>
      <c r="FZ46" s="1266">
        <f>+MAX(HLOOKUP(FZ$37,$F$39:$W$47,8,FALSE)-SUM($AA$46:FY46),0)</f>
        <v>0</v>
      </c>
      <c r="GA46" s="1266">
        <f>+MAX(HLOOKUP(GA$37,$F$39:$W$47,8,FALSE)-SUM($AA$46:FZ46),0)</f>
        <v>0</v>
      </c>
      <c r="GB46" s="1266">
        <f>+MAX(HLOOKUP(GB$37,$F$39:$W$47,8,FALSE)-SUM($AA$46:GA46),0)</f>
        <v>0</v>
      </c>
      <c r="GC46" s="1266">
        <f>+MAX(HLOOKUP(GC$37,$F$39:$W$47,8,FALSE)-SUM($AA$46:GB46),0)</f>
        <v>0</v>
      </c>
      <c r="GD46" s="1266">
        <f>+MAX(HLOOKUP(GD$37,$F$39:$W$47,8,FALSE)-SUM($AA$46:GC46),0)</f>
        <v>0</v>
      </c>
      <c r="GE46" s="1266">
        <f>+MAX(HLOOKUP(GE$37,$F$39:$W$47,8,FALSE)-SUM($AA$46:GD46),0)</f>
        <v>0</v>
      </c>
      <c r="GF46" s="1266">
        <f>+MAX(HLOOKUP(GF$37,$F$39:$W$47,8,FALSE)-SUM($AA$46:GE46),0)</f>
        <v>0</v>
      </c>
      <c r="GG46" s="1266">
        <f>+MAX(HLOOKUP(GG$37,$F$39:$W$47,8,FALSE)-SUM($AA$46:GF46),0)</f>
        <v>0</v>
      </c>
      <c r="GH46" s="1266">
        <f>+MAX(HLOOKUP(GH$37,$F$39:$W$47,8,FALSE)-SUM($AA$46:GG46),0)</f>
        <v>0</v>
      </c>
      <c r="GI46" s="1266">
        <f>+MAX(HLOOKUP(GI$37,$F$39:$W$47,8,FALSE)-SUM($AA$46:GH46),0)</f>
        <v>0</v>
      </c>
      <c r="GJ46" s="1266">
        <f>+MAX(HLOOKUP(GJ$37,$F$39:$W$47,8,FALSE)-SUM($AA$46:GI46),0)</f>
        <v>0</v>
      </c>
      <c r="GK46" s="1266">
        <f>+MAX(HLOOKUP(GK$37,$F$39:$W$47,8,FALSE)-SUM($AA$46:GJ46),0)</f>
        <v>0</v>
      </c>
      <c r="GL46" s="1266">
        <f>+MAX(HLOOKUP(GL$37,$F$39:$W$47,8,FALSE)-SUM($AA$46:GK46),0)</f>
        <v>0</v>
      </c>
      <c r="GM46" s="1266">
        <f>+MAX(HLOOKUP(GM$37,$F$39:$W$47,8,FALSE)-SUM($AA$46:GL46),0)</f>
        <v>0</v>
      </c>
      <c r="GN46" s="1266">
        <f>+MAX(HLOOKUP(GN$37,$F$39:$W$47,8,FALSE)-SUM($AA$46:GM46),0)</f>
        <v>0</v>
      </c>
      <c r="GO46" s="1266">
        <f>+MAX(HLOOKUP(GO$37,$F$39:$W$47,8,FALSE)-SUM($AA$46:GN46),0)</f>
        <v>0</v>
      </c>
      <c r="GP46" s="1266">
        <f>+MAX(HLOOKUP(GP$37,$F$39:$W$47,8,FALSE)-SUM($AA$46:GO46),0)</f>
        <v>0</v>
      </c>
      <c r="GQ46" s="1266">
        <f>+MAX(HLOOKUP(GQ$37,$F$39:$W$47,8,FALSE)-SUM($AA$46:GP46),0)</f>
        <v>0</v>
      </c>
      <c r="GR46" s="1266">
        <f>+MAX(HLOOKUP(GR$37,$F$39:$W$47,8,FALSE)-SUM($AA$46:GQ46),0)</f>
        <v>0</v>
      </c>
      <c r="GS46" s="1266">
        <f>+MAX(HLOOKUP(GS$37,$F$39:$W$47,8,FALSE)-SUM($AA$46:GR46),0)</f>
        <v>0</v>
      </c>
      <c r="GT46" s="1266">
        <f>+MAX(HLOOKUP(GT$37,$F$39:$W$47,8,FALSE)-SUM($AA$46:GS46),0)</f>
        <v>0</v>
      </c>
      <c r="GU46" s="1266">
        <f>+MAX(HLOOKUP(GU$37,$F$39:$W$47,8,FALSE)-SUM($AA$46:GT46),0)</f>
        <v>0</v>
      </c>
      <c r="GV46" s="1266">
        <f>+MAX(HLOOKUP(GV$37,$F$39:$W$47,8,FALSE)-SUM($AA$46:GU46),0)</f>
        <v>0</v>
      </c>
      <c r="GW46" s="1266">
        <f>+MAX(HLOOKUP(GW$37,$F$39:$W$47,8,FALSE)-SUM($AA$46:GV46),0)</f>
        <v>0</v>
      </c>
      <c r="GX46" s="1266">
        <f>+MAX(HLOOKUP(GX$37,$F$39:$W$47,8,FALSE)-SUM($AA$46:GW46),0)</f>
        <v>0</v>
      </c>
      <c r="GY46" s="1266">
        <f>+MAX(HLOOKUP(GY$37,$F$39:$W$47,8,FALSE)-SUM($AA$46:GX46),0)</f>
        <v>0</v>
      </c>
      <c r="GZ46" s="1266">
        <f>+MAX(HLOOKUP(GZ$37,$F$39:$W$47,8,FALSE)-SUM($AA$46:GY46),0)</f>
        <v>0</v>
      </c>
      <c r="HA46" s="1266">
        <f>+MAX(HLOOKUP(HA$37,$F$39:$W$47,8,FALSE)-SUM($AA$46:GZ46),0)</f>
        <v>0</v>
      </c>
      <c r="HB46" s="1266">
        <f>+MAX(HLOOKUP(HB$37,$F$39:$W$47,8,FALSE)-SUM($AA$46:HA46),0)</f>
        <v>0</v>
      </c>
      <c r="HC46" s="1266">
        <f>+MAX(HLOOKUP(HC$37,$F$39:$W$47,8,FALSE)-SUM($AA$46:HB46),0)</f>
        <v>0</v>
      </c>
      <c r="HD46" s="1266">
        <f>+MAX(HLOOKUP(HD$37,$F$39:$W$47,8,FALSE)-SUM($AA$46:HC46),0)</f>
        <v>0</v>
      </c>
      <c r="HE46" s="1266">
        <f>+MAX(HLOOKUP(HE$37,$F$39:$W$47,8,FALSE)-SUM($AA$46:HD46),0)</f>
        <v>0</v>
      </c>
      <c r="HF46" s="1266">
        <f>+MAX(HLOOKUP(HF$37,$F$39:$W$47,8,FALSE)-SUM($AA$46:HE46),0)</f>
        <v>0</v>
      </c>
      <c r="HG46" s="1266">
        <f>+MAX(HLOOKUP(HG$37,$F$39:$W$47,8,FALSE)-SUM($AA$46:HF46),0)</f>
        <v>0</v>
      </c>
      <c r="HH46" s="1266">
        <f>+MAX(HLOOKUP(HH$37,$F$39:$W$47,8,FALSE)-SUM($AA$46:HG46),0)</f>
        <v>0</v>
      </c>
      <c r="HI46" s="1266">
        <f>+MAX(HLOOKUP(HI$37,$F$39:$W$47,8,FALSE)-SUM($AA$46:HH46),0)</f>
        <v>0</v>
      </c>
      <c r="HJ46" s="1266">
        <f>+MAX(HLOOKUP(HJ$37,$F$39:$W$47,8,FALSE)-SUM($AA$46:HI46),0)</f>
        <v>0</v>
      </c>
      <c r="HK46" s="1266">
        <f>+MAX(HLOOKUP(HK$37,$F$39:$W$47,8,FALSE)-SUM($AA$46:HJ46),0)</f>
        <v>0</v>
      </c>
      <c r="HL46" s="1266">
        <f>+MAX(HLOOKUP(HL$37,$F$39:$W$47,8,FALSE)-SUM($AA$46:HK46),0)</f>
        <v>0</v>
      </c>
      <c r="HM46" s="1266">
        <f>+MAX(HLOOKUP(HM$37,$F$39:$W$47,8,FALSE)-SUM($AA$46:HL46),0)</f>
        <v>0</v>
      </c>
      <c r="HN46" s="1266">
        <f>+MAX(HLOOKUP(HN$37,$F$39:$W$47,8,FALSE)-SUM($AA$46:HM46),0)</f>
        <v>0</v>
      </c>
      <c r="HO46" s="1266">
        <f>+MAX(HLOOKUP(HO$37,$F$39:$W$47,8,FALSE)-SUM($AA$46:HN46),0)</f>
        <v>0</v>
      </c>
      <c r="HP46" s="1266">
        <f>+MAX(HLOOKUP(HP$37,$F$39:$W$47,8,FALSE)-SUM($AA$46:HO46),0)</f>
        <v>0</v>
      </c>
      <c r="HQ46" s="1266">
        <f>+MAX(HLOOKUP(HQ$37,$F$39:$W$47,8,FALSE)-SUM($AA$46:HP46),0)</f>
        <v>0</v>
      </c>
      <c r="HR46" s="1266">
        <f>+MAX(HLOOKUP(HR$37,$F$39:$W$47,8,FALSE)-SUM($AA$46:HQ46),0)</f>
        <v>0</v>
      </c>
      <c r="HS46" s="1266">
        <f>+MAX(HLOOKUP(HS$37,$F$39:$W$47,8,FALSE)-SUM($AA$46:HR46),0)</f>
        <v>0</v>
      </c>
      <c r="HT46" s="1266">
        <f>+MAX(HLOOKUP(HT$37,$F$39:$W$47,8,FALSE)-SUM($AA$46:HS46),0)</f>
        <v>0</v>
      </c>
      <c r="HU46" s="1266">
        <f>+MAX(HLOOKUP(HU$37,$F$39:$W$47,8,FALSE)-SUM($AA$46:HT46),0)</f>
        <v>0</v>
      </c>
      <c r="HV46" s="1266">
        <f>+MAX(HLOOKUP(HV$37,$F$39:$W$47,8,FALSE)-SUM($AA$46:HU46),0)</f>
        <v>0</v>
      </c>
      <c r="HW46" s="1266">
        <f>+MAX(HLOOKUP(HW$37,$F$39:$W$47,8,FALSE)-SUM($AA$46:HV46),0)</f>
        <v>0</v>
      </c>
      <c r="HX46" s="1266">
        <f>+MAX(HLOOKUP(HX$37,$F$39:$W$47,8,FALSE)-SUM($AA$46:HW46),0)</f>
        <v>0</v>
      </c>
      <c r="HY46" s="1266">
        <f>+MAX(HLOOKUP(HY$37,$F$39:$W$47,8,FALSE)-SUM($AA$46:HX46),0)</f>
        <v>0</v>
      </c>
      <c r="HZ46" s="1266">
        <f>+MAX(HLOOKUP(HZ$37,$F$39:$W$47,8,FALSE)-SUM($AA$46:HY46),0)</f>
        <v>0</v>
      </c>
      <c r="IA46" s="1266">
        <f>+MAX(HLOOKUP(IA$37,$F$39:$W$47,8,FALSE)-SUM($AA$46:HZ46),0)</f>
        <v>0</v>
      </c>
    </row>
    <row r="47" spans="2:235" outlineLevel="1" x14ac:dyDescent="0.3">
      <c r="C47" s="102" t="s">
        <v>821</v>
      </c>
      <c r="D47" s="118" t="s">
        <v>193</v>
      </c>
      <c r="E47" s="119">
        <v>3</v>
      </c>
      <c r="F47" s="120">
        <f>E47+F46</f>
        <v>3</v>
      </c>
      <c r="G47" s="120">
        <f t="shared" ref="G47:W47" si="55">F47+G46</f>
        <v>3</v>
      </c>
      <c r="H47" s="120">
        <f t="shared" si="55"/>
        <v>3</v>
      </c>
      <c r="I47" s="120">
        <f t="shared" si="55"/>
        <v>3</v>
      </c>
      <c r="J47" s="121">
        <f t="shared" si="55"/>
        <v>3</v>
      </c>
      <c r="K47" s="121">
        <f t="shared" si="55"/>
        <v>3</v>
      </c>
      <c r="L47" s="121">
        <f t="shared" si="55"/>
        <v>3</v>
      </c>
      <c r="M47" s="121">
        <f t="shared" si="55"/>
        <v>3</v>
      </c>
      <c r="N47" s="121">
        <f t="shared" si="55"/>
        <v>3</v>
      </c>
      <c r="O47" s="121">
        <f t="shared" si="55"/>
        <v>3</v>
      </c>
      <c r="P47" s="121">
        <f t="shared" si="55"/>
        <v>3</v>
      </c>
      <c r="Q47" s="121">
        <f t="shared" si="55"/>
        <v>3</v>
      </c>
      <c r="R47" s="121">
        <f t="shared" si="55"/>
        <v>3</v>
      </c>
      <c r="S47" s="121">
        <f t="shared" si="55"/>
        <v>3</v>
      </c>
      <c r="T47" s="121">
        <f t="shared" si="55"/>
        <v>3</v>
      </c>
      <c r="U47" s="121">
        <f t="shared" si="55"/>
        <v>3</v>
      </c>
      <c r="V47" s="121">
        <f t="shared" si="55"/>
        <v>3</v>
      </c>
      <c r="W47" s="132">
        <f t="shared" si="55"/>
        <v>3</v>
      </c>
      <c r="Y47" s="1271" t="s">
        <v>821</v>
      </c>
      <c r="Z47" s="1272" t="s">
        <v>193</v>
      </c>
      <c r="AA47" s="1266">
        <f>+HLOOKUP(AA$37,$F$39:$W$47,9,FALSE)</f>
        <v>3</v>
      </c>
      <c r="AB47" s="1266">
        <f>+HLOOKUP(AB$37,$F$39:$W$47,9,FALSE)</f>
        <v>3</v>
      </c>
      <c r="AC47" s="1266">
        <f t="shared" ref="AC47:CN47" si="56">+HLOOKUP(AC$37,$F$39:$W$47,9,FALSE)</f>
        <v>3</v>
      </c>
      <c r="AD47" s="1266">
        <f t="shared" si="56"/>
        <v>3</v>
      </c>
      <c r="AE47" s="1266">
        <f t="shared" si="56"/>
        <v>3</v>
      </c>
      <c r="AF47" s="1266">
        <f t="shared" si="56"/>
        <v>3</v>
      </c>
      <c r="AG47" s="1266">
        <f t="shared" si="56"/>
        <v>3</v>
      </c>
      <c r="AH47" s="1266">
        <f t="shared" si="56"/>
        <v>3</v>
      </c>
      <c r="AI47" s="1266">
        <f t="shared" si="56"/>
        <v>3</v>
      </c>
      <c r="AJ47" s="1266">
        <f t="shared" si="56"/>
        <v>3</v>
      </c>
      <c r="AK47" s="1266">
        <f t="shared" si="56"/>
        <v>3</v>
      </c>
      <c r="AL47" s="1266">
        <f t="shared" si="56"/>
        <v>3</v>
      </c>
      <c r="AM47" s="1266">
        <f t="shared" si="56"/>
        <v>3</v>
      </c>
      <c r="AN47" s="1266">
        <f t="shared" si="56"/>
        <v>3</v>
      </c>
      <c r="AO47" s="1266">
        <f t="shared" si="56"/>
        <v>3</v>
      </c>
      <c r="AP47" s="1266">
        <f t="shared" si="56"/>
        <v>3</v>
      </c>
      <c r="AQ47" s="1266">
        <f t="shared" si="56"/>
        <v>3</v>
      </c>
      <c r="AR47" s="1266">
        <f t="shared" si="56"/>
        <v>3</v>
      </c>
      <c r="AS47" s="1266">
        <f t="shared" si="56"/>
        <v>3</v>
      </c>
      <c r="AT47" s="1266">
        <f t="shared" si="56"/>
        <v>3</v>
      </c>
      <c r="AU47" s="1266">
        <f t="shared" si="56"/>
        <v>3</v>
      </c>
      <c r="AV47" s="1266">
        <f t="shared" si="56"/>
        <v>3</v>
      </c>
      <c r="AW47" s="1266">
        <f t="shared" si="56"/>
        <v>3</v>
      </c>
      <c r="AX47" s="1266">
        <f t="shared" si="56"/>
        <v>3</v>
      </c>
      <c r="AY47" s="1266">
        <f t="shared" si="56"/>
        <v>3</v>
      </c>
      <c r="AZ47" s="1266">
        <f t="shared" si="56"/>
        <v>3</v>
      </c>
      <c r="BA47" s="1266">
        <f t="shared" si="56"/>
        <v>3</v>
      </c>
      <c r="BB47" s="1266">
        <f t="shared" si="56"/>
        <v>3</v>
      </c>
      <c r="BC47" s="1266">
        <f t="shared" si="56"/>
        <v>3</v>
      </c>
      <c r="BD47" s="1266">
        <f t="shared" si="56"/>
        <v>3</v>
      </c>
      <c r="BE47" s="1266">
        <f t="shared" si="56"/>
        <v>3</v>
      </c>
      <c r="BF47" s="1266">
        <f t="shared" si="56"/>
        <v>3</v>
      </c>
      <c r="BG47" s="1266">
        <f t="shared" si="56"/>
        <v>3</v>
      </c>
      <c r="BH47" s="1266">
        <f t="shared" si="56"/>
        <v>3</v>
      </c>
      <c r="BI47" s="1266">
        <f t="shared" si="56"/>
        <v>3</v>
      </c>
      <c r="BJ47" s="1266">
        <f t="shared" si="56"/>
        <v>3</v>
      </c>
      <c r="BK47" s="1266">
        <f t="shared" si="56"/>
        <v>3</v>
      </c>
      <c r="BL47" s="1266">
        <f t="shared" si="56"/>
        <v>3</v>
      </c>
      <c r="BM47" s="1266">
        <f t="shared" si="56"/>
        <v>3</v>
      </c>
      <c r="BN47" s="1266">
        <f t="shared" si="56"/>
        <v>3</v>
      </c>
      <c r="BO47" s="1266">
        <f t="shared" si="56"/>
        <v>3</v>
      </c>
      <c r="BP47" s="1266">
        <f t="shared" si="56"/>
        <v>3</v>
      </c>
      <c r="BQ47" s="1266">
        <f t="shared" si="56"/>
        <v>3</v>
      </c>
      <c r="BR47" s="1266">
        <f t="shared" si="56"/>
        <v>3</v>
      </c>
      <c r="BS47" s="1266">
        <f t="shared" si="56"/>
        <v>3</v>
      </c>
      <c r="BT47" s="1266">
        <f t="shared" si="56"/>
        <v>3</v>
      </c>
      <c r="BU47" s="1266">
        <f t="shared" si="56"/>
        <v>3</v>
      </c>
      <c r="BV47" s="1266">
        <f t="shared" si="56"/>
        <v>3</v>
      </c>
      <c r="BW47" s="1266">
        <f t="shared" si="56"/>
        <v>3</v>
      </c>
      <c r="BX47" s="1266">
        <f t="shared" si="56"/>
        <v>3</v>
      </c>
      <c r="BY47" s="1266">
        <f t="shared" si="56"/>
        <v>3</v>
      </c>
      <c r="BZ47" s="1266">
        <f t="shared" si="56"/>
        <v>3</v>
      </c>
      <c r="CA47" s="1266">
        <f t="shared" si="56"/>
        <v>3</v>
      </c>
      <c r="CB47" s="1266">
        <f t="shared" si="56"/>
        <v>3</v>
      </c>
      <c r="CC47" s="1266">
        <f t="shared" si="56"/>
        <v>3</v>
      </c>
      <c r="CD47" s="1266">
        <f t="shared" si="56"/>
        <v>3</v>
      </c>
      <c r="CE47" s="1266">
        <f t="shared" si="56"/>
        <v>3</v>
      </c>
      <c r="CF47" s="1266">
        <f t="shared" si="56"/>
        <v>3</v>
      </c>
      <c r="CG47" s="1266">
        <f t="shared" si="56"/>
        <v>3</v>
      </c>
      <c r="CH47" s="1266">
        <f t="shared" si="56"/>
        <v>3</v>
      </c>
      <c r="CI47" s="1266">
        <f t="shared" si="56"/>
        <v>3</v>
      </c>
      <c r="CJ47" s="1266">
        <f t="shared" si="56"/>
        <v>3</v>
      </c>
      <c r="CK47" s="1266">
        <f t="shared" si="56"/>
        <v>3</v>
      </c>
      <c r="CL47" s="1266">
        <f t="shared" si="56"/>
        <v>3</v>
      </c>
      <c r="CM47" s="1266">
        <f t="shared" si="56"/>
        <v>3</v>
      </c>
      <c r="CN47" s="1266">
        <f t="shared" si="56"/>
        <v>3</v>
      </c>
      <c r="CO47" s="1266">
        <f t="shared" ref="CO47:EZ47" si="57">+HLOOKUP(CO$37,$F$39:$W$47,9,FALSE)</f>
        <v>3</v>
      </c>
      <c r="CP47" s="1266">
        <f t="shared" si="57"/>
        <v>3</v>
      </c>
      <c r="CQ47" s="1266">
        <f t="shared" si="57"/>
        <v>3</v>
      </c>
      <c r="CR47" s="1266">
        <f t="shared" si="57"/>
        <v>3</v>
      </c>
      <c r="CS47" s="1266">
        <f t="shared" si="57"/>
        <v>3</v>
      </c>
      <c r="CT47" s="1266">
        <f t="shared" si="57"/>
        <v>3</v>
      </c>
      <c r="CU47" s="1266">
        <f t="shared" si="57"/>
        <v>3</v>
      </c>
      <c r="CV47" s="1266">
        <f t="shared" si="57"/>
        <v>3</v>
      </c>
      <c r="CW47" s="1266">
        <f t="shared" si="57"/>
        <v>3</v>
      </c>
      <c r="CX47" s="1266">
        <f t="shared" si="57"/>
        <v>3</v>
      </c>
      <c r="CY47" s="1266">
        <f t="shared" si="57"/>
        <v>3</v>
      </c>
      <c r="CZ47" s="1266">
        <f t="shared" si="57"/>
        <v>3</v>
      </c>
      <c r="DA47" s="1266">
        <f t="shared" si="57"/>
        <v>3</v>
      </c>
      <c r="DB47" s="1266">
        <f t="shared" si="57"/>
        <v>3</v>
      </c>
      <c r="DC47" s="1266">
        <f t="shared" si="57"/>
        <v>3</v>
      </c>
      <c r="DD47" s="1266">
        <f t="shared" si="57"/>
        <v>3</v>
      </c>
      <c r="DE47" s="1266">
        <f t="shared" si="57"/>
        <v>3</v>
      </c>
      <c r="DF47" s="1266">
        <f t="shared" si="57"/>
        <v>3</v>
      </c>
      <c r="DG47" s="1266">
        <f t="shared" si="57"/>
        <v>3</v>
      </c>
      <c r="DH47" s="1266">
        <f t="shared" si="57"/>
        <v>3</v>
      </c>
      <c r="DI47" s="1266">
        <f t="shared" si="57"/>
        <v>3</v>
      </c>
      <c r="DJ47" s="1266">
        <f t="shared" si="57"/>
        <v>3</v>
      </c>
      <c r="DK47" s="1266">
        <f t="shared" si="57"/>
        <v>3</v>
      </c>
      <c r="DL47" s="1266">
        <f t="shared" si="57"/>
        <v>3</v>
      </c>
      <c r="DM47" s="1266">
        <f t="shared" si="57"/>
        <v>3</v>
      </c>
      <c r="DN47" s="1266">
        <f t="shared" si="57"/>
        <v>3</v>
      </c>
      <c r="DO47" s="1266">
        <f t="shared" si="57"/>
        <v>3</v>
      </c>
      <c r="DP47" s="1266">
        <f t="shared" si="57"/>
        <v>3</v>
      </c>
      <c r="DQ47" s="1266">
        <f t="shared" si="57"/>
        <v>3</v>
      </c>
      <c r="DR47" s="1266">
        <f t="shared" si="57"/>
        <v>3</v>
      </c>
      <c r="DS47" s="1266">
        <f t="shared" si="57"/>
        <v>3</v>
      </c>
      <c r="DT47" s="1266">
        <f t="shared" si="57"/>
        <v>3</v>
      </c>
      <c r="DU47" s="1266">
        <f t="shared" si="57"/>
        <v>3</v>
      </c>
      <c r="DV47" s="1266">
        <f t="shared" si="57"/>
        <v>3</v>
      </c>
      <c r="DW47" s="1266">
        <f t="shared" si="57"/>
        <v>3</v>
      </c>
      <c r="DX47" s="1266">
        <f t="shared" si="57"/>
        <v>3</v>
      </c>
      <c r="DY47" s="1266">
        <f t="shared" si="57"/>
        <v>3</v>
      </c>
      <c r="DZ47" s="1266">
        <f t="shared" si="57"/>
        <v>3</v>
      </c>
      <c r="EA47" s="1266">
        <f t="shared" si="57"/>
        <v>3</v>
      </c>
      <c r="EB47" s="1266">
        <f t="shared" si="57"/>
        <v>3</v>
      </c>
      <c r="EC47" s="1266">
        <f t="shared" si="57"/>
        <v>3</v>
      </c>
      <c r="ED47" s="1266">
        <f t="shared" si="57"/>
        <v>3</v>
      </c>
      <c r="EE47" s="1266">
        <f t="shared" si="57"/>
        <v>3</v>
      </c>
      <c r="EF47" s="1266">
        <f t="shared" si="57"/>
        <v>3</v>
      </c>
      <c r="EG47" s="1266">
        <f t="shared" si="57"/>
        <v>3</v>
      </c>
      <c r="EH47" s="1266">
        <f t="shared" si="57"/>
        <v>3</v>
      </c>
      <c r="EI47" s="1266">
        <f t="shared" si="57"/>
        <v>3</v>
      </c>
      <c r="EJ47" s="1266">
        <f t="shared" si="57"/>
        <v>3</v>
      </c>
      <c r="EK47" s="1266">
        <f t="shared" si="57"/>
        <v>3</v>
      </c>
      <c r="EL47" s="1266">
        <f t="shared" si="57"/>
        <v>3</v>
      </c>
      <c r="EM47" s="1266">
        <f t="shared" si="57"/>
        <v>3</v>
      </c>
      <c r="EN47" s="1266">
        <f t="shared" si="57"/>
        <v>3</v>
      </c>
      <c r="EO47" s="1266">
        <f t="shared" si="57"/>
        <v>3</v>
      </c>
      <c r="EP47" s="1266">
        <f t="shared" si="57"/>
        <v>3</v>
      </c>
      <c r="EQ47" s="1266">
        <f t="shared" si="57"/>
        <v>3</v>
      </c>
      <c r="ER47" s="1266">
        <f t="shared" si="57"/>
        <v>3</v>
      </c>
      <c r="ES47" s="1266">
        <f t="shared" si="57"/>
        <v>3</v>
      </c>
      <c r="ET47" s="1266">
        <f t="shared" si="57"/>
        <v>3</v>
      </c>
      <c r="EU47" s="1266">
        <f t="shared" si="57"/>
        <v>3</v>
      </c>
      <c r="EV47" s="1266">
        <f t="shared" si="57"/>
        <v>3</v>
      </c>
      <c r="EW47" s="1266">
        <f t="shared" si="57"/>
        <v>3</v>
      </c>
      <c r="EX47" s="1266">
        <f t="shared" si="57"/>
        <v>3</v>
      </c>
      <c r="EY47" s="1266">
        <f t="shared" si="57"/>
        <v>3</v>
      </c>
      <c r="EZ47" s="1266">
        <f t="shared" si="57"/>
        <v>3</v>
      </c>
      <c r="FA47" s="1266">
        <f t="shared" ref="FA47:HL47" si="58">+HLOOKUP(FA$37,$F$39:$W$47,9,FALSE)</f>
        <v>3</v>
      </c>
      <c r="FB47" s="1266">
        <f t="shared" si="58"/>
        <v>3</v>
      </c>
      <c r="FC47" s="1266">
        <f t="shared" si="58"/>
        <v>3</v>
      </c>
      <c r="FD47" s="1266">
        <f t="shared" si="58"/>
        <v>3</v>
      </c>
      <c r="FE47" s="1266">
        <f t="shared" si="58"/>
        <v>3</v>
      </c>
      <c r="FF47" s="1266">
        <f t="shared" si="58"/>
        <v>3</v>
      </c>
      <c r="FG47" s="1266">
        <f t="shared" si="58"/>
        <v>3</v>
      </c>
      <c r="FH47" s="1266">
        <f t="shared" si="58"/>
        <v>3</v>
      </c>
      <c r="FI47" s="1266">
        <f t="shared" si="58"/>
        <v>3</v>
      </c>
      <c r="FJ47" s="1266">
        <f t="shared" si="58"/>
        <v>3</v>
      </c>
      <c r="FK47" s="1266">
        <f t="shared" si="58"/>
        <v>3</v>
      </c>
      <c r="FL47" s="1266">
        <f t="shared" si="58"/>
        <v>3</v>
      </c>
      <c r="FM47" s="1266">
        <f t="shared" si="58"/>
        <v>3</v>
      </c>
      <c r="FN47" s="1266">
        <f t="shared" si="58"/>
        <v>3</v>
      </c>
      <c r="FO47" s="1266">
        <f t="shared" si="58"/>
        <v>3</v>
      </c>
      <c r="FP47" s="1266">
        <f t="shared" si="58"/>
        <v>3</v>
      </c>
      <c r="FQ47" s="1266">
        <f t="shared" si="58"/>
        <v>3</v>
      </c>
      <c r="FR47" s="1266">
        <f t="shared" si="58"/>
        <v>3</v>
      </c>
      <c r="FS47" s="1266">
        <f t="shared" si="58"/>
        <v>3</v>
      </c>
      <c r="FT47" s="1266">
        <f t="shared" si="58"/>
        <v>3</v>
      </c>
      <c r="FU47" s="1266">
        <f t="shared" si="58"/>
        <v>3</v>
      </c>
      <c r="FV47" s="1266">
        <f t="shared" si="58"/>
        <v>3</v>
      </c>
      <c r="FW47" s="1266">
        <f t="shared" si="58"/>
        <v>3</v>
      </c>
      <c r="FX47" s="1266">
        <f t="shared" si="58"/>
        <v>3</v>
      </c>
      <c r="FY47" s="1266">
        <f t="shared" si="58"/>
        <v>3</v>
      </c>
      <c r="FZ47" s="1266">
        <f t="shared" si="58"/>
        <v>3</v>
      </c>
      <c r="GA47" s="1266">
        <f t="shared" si="58"/>
        <v>3</v>
      </c>
      <c r="GB47" s="1266">
        <f t="shared" si="58"/>
        <v>3</v>
      </c>
      <c r="GC47" s="1266">
        <f t="shared" si="58"/>
        <v>3</v>
      </c>
      <c r="GD47" s="1266">
        <f t="shared" si="58"/>
        <v>3</v>
      </c>
      <c r="GE47" s="1266">
        <f t="shared" si="58"/>
        <v>3</v>
      </c>
      <c r="GF47" s="1266">
        <f t="shared" si="58"/>
        <v>3</v>
      </c>
      <c r="GG47" s="1266">
        <f t="shared" si="58"/>
        <v>3</v>
      </c>
      <c r="GH47" s="1266">
        <f t="shared" si="58"/>
        <v>3</v>
      </c>
      <c r="GI47" s="1266">
        <f t="shared" si="58"/>
        <v>3</v>
      </c>
      <c r="GJ47" s="1266">
        <f t="shared" si="58"/>
        <v>3</v>
      </c>
      <c r="GK47" s="1266">
        <f t="shared" si="58"/>
        <v>3</v>
      </c>
      <c r="GL47" s="1266">
        <f t="shared" si="58"/>
        <v>3</v>
      </c>
      <c r="GM47" s="1266">
        <f t="shared" si="58"/>
        <v>3</v>
      </c>
      <c r="GN47" s="1266">
        <f t="shared" si="58"/>
        <v>3</v>
      </c>
      <c r="GO47" s="1266">
        <f t="shared" si="58"/>
        <v>3</v>
      </c>
      <c r="GP47" s="1266">
        <f t="shared" si="58"/>
        <v>3</v>
      </c>
      <c r="GQ47" s="1266">
        <f t="shared" si="58"/>
        <v>3</v>
      </c>
      <c r="GR47" s="1266">
        <f t="shared" si="58"/>
        <v>3</v>
      </c>
      <c r="GS47" s="1266">
        <f t="shared" si="58"/>
        <v>3</v>
      </c>
      <c r="GT47" s="1266">
        <f t="shared" si="58"/>
        <v>3</v>
      </c>
      <c r="GU47" s="1266">
        <f t="shared" si="58"/>
        <v>3</v>
      </c>
      <c r="GV47" s="1266">
        <f t="shared" si="58"/>
        <v>3</v>
      </c>
      <c r="GW47" s="1266">
        <f t="shared" si="58"/>
        <v>3</v>
      </c>
      <c r="GX47" s="1266">
        <f t="shared" si="58"/>
        <v>3</v>
      </c>
      <c r="GY47" s="1266">
        <f t="shared" si="58"/>
        <v>3</v>
      </c>
      <c r="GZ47" s="1266">
        <f t="shared" si="58"/>
        <v>3</v>
      </c>
      <c r="HA47" s="1266">
        <f t="shared" si="58"/>
        <v>3</v>
      </c>
      <c r="HB47" s="1266">
        <f t="shared" si="58"/>
        <v>3</v>
      </c>
      <c r="HC47" s="1266">
        <f t="shared" si="58"/>
        <v>3</v>
      </c>
      <c r="HD47" s="1266">
        <f t="shared" si="58"/>
        <v>3</v>
      </c>
      <c r="HE47" s="1266">
        <f t="shared" si="58"/>
        <v>3</v>
      </c>
      <c r="HF47" s="1266">
        <f t="shared" si="58"/>
        <v>3</v>
      </c>
      <c r="HG47" s="1266">
        <f t="shared" si="58"/>
        <v>3</v>
      </c>
      <c r="HH47" s="1266">
        <f t="shared" si="58"/>
        <v>3</v>
      </c>
      <c r="HI47" s="1266">
        <f t="shared" si="58"/>
        <v>3</v>
      </c>
      <c r="HJ47" s="1266">
        <f t="shared" si="58"/>
        <v>3</v>
      </c>
      <c r="HK47" s="1266">
        <f t="shared" si="58"/>
        <v>3</v>
      </c>
      <c r="HL47" s="1266">
        <f t="shared" si="58"/>
        <v>3</v>
      </c>
      <c r="HM47" s="1266">
        <f t="shared" ref="HM47:IA47" si="59">+HLOOKUP(HM$37,$F$39:$W$47,9,FALSE)</f>
        <v>3</v>
      </c>
      <c r="HN47" s="1266">
        <f t="shared" si="59"/>
        <v>3</v>
      </c>
      <c r="HO47" s="1266">
        <f t="shared" si="59"/>
        <v>3</v>
      </c>
      <c r="HP47" s="1266">
        <f t="shared" si="59"/>
        <v>3</v>
      </c>
      <c r="HQ47" s="1266">
        <f t="shared" si="59"/>
        <v>3</v>
      </c>
      <c r="HR47" s="1266">
        <f t="shared" si="59"/>
        <v>3</v>
      </c>
      <c r="HS47" s="1266">
        <f t="shared" si="59"/>
        <v>3</v>
      </c>
      <c r="HT47" s="1266">
        <f t="shared" si="59"/>
        <v>3</v>
      </c>
      <c r="HU47" s="1266">
        <f t="shared" si="59"/>
        <v>3</v>
      </c>
      <c r="HV47" s="1266">
        <f t="shared" si="59"/>
        <v>3</v>
      </c>
      <c r="HW47" s="1266">
        <f t="shared" si="59"/>
        <v>3</v>
      </c>
      <c r="HX47" s="1266">
        <f t="shared" si="59"/>
        <v>3</v>
      </c>
      <c r="HY47" s="1266">
        <f t="shared" si="59"/>
        <v>3</v>
      </c>
      <c r="HZ47" s="1266">
        <f t="shared" si="59"/>
        <v>3</v>
      </c>
      <c r="IA47" s="1266">
        <f t="shared" si="59"/>
        <v>3</v>
      </c>
    </row>
    <row r="48" spans="2:235" x14ac:dyDescent="0.3">
      <c r="F48" s="103"/>
    </row>
    <row r="50" spans="2:235" x14ac:dyDescent="0.3">
      <c r="B50" s="42" t="s">
        <v>179</v>
      </c>
      <c r="C50" s="41" t="s">
        <v>180</v>
      </c>
      <c r="D50" s="217" t="s">
        <v>270</v>
      </c>
      <c r="Y50" s="1257"/>
      <c r="Z50" s="1257"/>
      <c r="AA50" s="1257">
        <f t="shared" ref="AA50:CL50" si="60">VALUE(YEAR(AA52))</f>
        <v>2020</v>
      </c>
      <c r="AB50" s="1257">
        <f t="shared" si="60"/>
        <v>2020</v>
      </c>
      <c r="AC50" s="1257">
        <f t="shared" si="60"/>
        <v>2020</v>
      </c>
      <c r="AD50" s="1257">
        <f t="shared" si="60"/>
        <v>2020</v>
      </c>
      <c r="AE50" s="1257">
        <f t="shared" si="60"/>
        <v>2020</v>
      </c>
      <c r="AF50" s="1257">
        <f t="shared" si="60"/>
        <v>2020</v>
      </c>
      <c r="AG50" s="1257">
        <f t="shared" si="60"/>
        <v>2020</v>
      </c>
      <c r="AH50" s="1257">
        <f t="shared" si="60"/>
        <v>2020</v>
      </c>
      <c r="AI50" s="1257">
        <f t="shared" si="60"/>
        <v>2020</v>
      </c>
      <c r="AJ50" s="1257">
        <f t="shared" si="60"/>
        <v>2020</v>
      </c>
      <c r="AK50" s="1257">
        <f t="shared" si="60"/>
        <v>2020</v>
      </c>
      <c r="AL50" s="1257">
        <f t="shared" si="60"/>
        <v>2020</v>
      </c>
      <c r="AM50" s="1260">
        <f t="shared" si="60"/>
        <v>2021</v>
      </c>
      <c r="AN50" s="1260">
        <f t="shared" si="60"/>
        <v>2021</v>
      </c>
      <c r="AO50" s="1260">
        <f t="shared" si="60"/>
        <v>2021</v>
      </c>
      <c r="AP50" s="1260">
        <f t="shared" si="60"/>
        <v>2021</v>
      </c>
      <c r="AQ50" s="1260">
        <f t="shared" si="60"/>
        <v>2021</v>
      </c>
      <c r="AR50" s="1260">
        <f t="shared" si="60"/>
        <v>2021</v>
      </c>
      <c r="AS50" s="1260">
        <f t="shared" si="60"/>
        <v>2021</v>
      </c>
      <c r="AT50" s="1260">
        <f t="shared" si="60"/>
        <v>2021</v>
      </c>
      <c r="AU50" s="1260">
        <f t="shared" si="60"/>
        <v>2021</v>
      </c>
      <c r="AV50" s="1260">
        <f t="shared" si="60"/>
        <v>2021</v>
      </c>
      <c r="AW50" s="1260">
        <f t="shared" si="60"/>
        <v>2021</v>
      </c>
      <c r="AX50" s="1260">
        <f t="shared" si="60"/>
        <v>2021</v>
      </c>
      <c r="AY50" s="1257">
        <f t="shared" si="60"/>
        <v>2022</v>
      </c>
      <c r="AZ50" s="1257">
        <f t="shared" si="60"/>
        <v>2022</v>
      </c>
      <c r="BA50" s="1257">
        <f t="shared" si="60"/>
        <v>2022</v>
      </c>
      <c r="BB50" s="1257">
        <f t="shared" si="60"/>
        <v>2022</v>
      </c>
      <c r="BC50" s="1257">
        <f t="shared" si="60"/>
        <v>2022</v>
      </c>
      <c r="BD50" s="1257">
        <f t="shared" si="60"/>
        <v>2022</v>
      </c>
      <c r="BE50" s="1257">
        <f t="shared" si="60"/>
        <v>2022</v>
      </c>
      <c r="BF50" s="1257">
        <f t="shared" si="60"/>
        <v>2022</v>
      </c>
      <c r="BG50" s="1257">
        <f t="shared" si="60"/>
        <v>2022</v>
      </c>
      <c r="BH50" s="1257">
        <f t="shared" si="60"/>
        <v>2022</v>
      </c>
      <c r="BI50" s="1257">
        <f t="shared" si="60"/>
        <v>2022</v>
      </c>
      <c r="BJ50" s="1257">
        <f t="shared" si="60"/>
        <v>2022</v>
      </c>
      <c r="BK50" s="1260">
        <f t="shared" si="60"/>
        <v>2023</v>
      </c>
      <c r="BL50" s="1260">
        <f t="shared" si="60"/>
        <v>2023</v>
      </c>
      <c r="BM50" s="1260">
        <f t="shared" si="60"/>
        <v>2023</v>
      </c>
      <c r="BN50" s="1260">
        <f t="shared" si="60"/>
        <v>2023</v>
      </c>
      <c r="BO50" s="1260">
        <f t="shared" si="60"/>
        <v>2023</v>
      </c>
      <c r="BP50" s="1260">
        <f t="shared" si="60"/>
        <v>2023</v>
      </c>
      <c r="BQ50" s="1260">
        <f t="shared" si="60"/>
        <v>2023</v>
      </c>
      <c r="BR50" s="1260">
        <f t="shared" si="60"/>
        <v>2023</v>
      </c>
      <c r="BS50" s="1260">
        <f t="shared" si="60"/>
        <v>2023</v>
      </c>
      <c r="BT50" s="1260">
        <f t="shared" si="60"/>
        <v>2023</v>
      </c>
      <c r="BU50" s="1260">
        <f t="shared" si="60"/>
        <v>2023</v>
      </c>
      <c r="BV50" s="1260">
        <f t="shared" si="60"/>
        <v>2023</v>
      </c>
      <c r="BW50" s="1257">
        <f t="shared" si="60"/>
        <v>2024</v>
      </c>
      <c r="BX50" s="1257">
        <f t="shared" si="60"/>
        <v>2024</v>
      </c>
      <c r="BY50" s="1257">
        <f t="shared" si="60"/>
        <v>2024</v>
      </c>
      <c r="BZ50" s="1257">
        <f t="shared" si="60"/>
        <v>2024</v>
      </c>
      <c r="CA50" s="1257">
        <f t="shared" si="60"/>
        <v>2024</v>
      </c>
      <c r="CB50" s="1257">
        <f t="shared" si="60"/>
        <v>2024</v>
      </c>
      <c r="CC50" s="1257">
        <f t="shared" si="60"/>
        <v>2024</v>
      </c>
      <c r="CD50" s="1257">
        <f t="shared" si="60"/>
        <v>2024</v>
      </c>
      <c r="CE50" s="1257">
        <f t="shared" si="60"/>
        <v>2024</v>
      </c>
      <c r="CF50" s="1257">
        <f t="shared" si="60"/>
        <v>2024</v>
      </c>
      <c r="CG50" s="1257">
        <f t="shared" si="60"/>
        <v>2024</v>
      </c>
      <c r="CH50" s="1257">
        <f t="shared" si="60"/>
        <v>2024</v>
      </c>
      <c r="CI50" s="1260">
        <f t="shared" si="60"/>
        <v>2025</v>
      </c>
      <c r="CJ50" s="1260">
        <f t="shared" si="60"/>
        <v>2025</v>
      </c>
      <c r="CK50" s="1260">
        <f t="shared" si="60"/>
        <v>2025</v>
      </c>
      <c r="CL50" s="1260">
        <f t="shared" si="60"/>
        <v>2025</v>
      </c>
      <c r="CM50" s="1260">
        <f t="shared" ref="CM50:EX50" si="61">VALUE(YEAR(CM52))</f>
        <v>2025</v>
      </c>
      <c r="CN50" s="1260">
        <f t="shared" si="61"/>
        <v>2025</v>
      </c>
      <c r="CO50" s="1260">
        <f t="shared" si="61"/>
        <v>2025</v>
      </c>
      <c r="CP50" s="1260">
        <f t="shared" si="61"/>
        <v>2025</v>
      </c>
      <c r="CQ50" s="1260">
        <f t="shared" si="61"/>
        <v>2025</v>
      </c>
      <c r="CR50" s="1260">
        <f t="shared" si="61"/>
        <v>2025</v>
      </c>
      <c r="CS50" s="1260">
        <f t="shared" si="61"/>
        <v>2025</v>
      </c>
      <c r="CT50" s="1260">
        <f t="shared" si="61"/>
        <v>2025</v>
      </c>
      <c r="CU50" s="1257">
        <f t="shared" si="61"/>
        <v>2026</v>
      </c>
      <c r="CV50" s="1257">
        <f t="shared" si="61"/>
        <v>2026</v>
      </c>
      <c r="CW50" s="1257">
        <f t="shared" si="61"/>
        <v>2026</v>
      </c>
      <c r="CX50" s="1257">
        <f t="shared" si="61"/>
        <v>2026</v>
      </c>
      <c r="CY50" s="1257">
        <f t="shared" si="61"/>
        <v>2026</v>
      </c>
      <c r="CZ50" s="1257">
        <f t="shared" si="61"/>
        <v>2026</v>
      </c>
      <c r="DA50" s="1257">
        <f t="shared" si="61"/>
        <v>2026</v>
      </c>
      <c r="DB50" s="1257">
        <f t="shared" si="61"/>
        <v>2026</v>
      </c>
      <c r="DC50" s="1257">
        <f t="shared" si="61"/>
        <v>2026</v>
      </c>
      <c r="DD50" s="1257">
        <f t="shared" si="61"/>
        <v>2026</v>
      </c>
      <c r="DE50" s="1257">
        <f t="shared" si="61"/>
        <v>2026</v>
      </c>
      <c r="DF50" s="1257">
        <f t="shared" si="61"/>
        <v>2026</v>
      </c>
      <c r="DG50" s="1260">
        <f t="shared" si="61"/>
        <v>2027</v>
      </c>
      <c r="DH50" s="1260">
        <f t="shared" si="61"/>
        <v>2027</v>
      </c>
      <c r="DI50" s="1260">
        <f t="shared" si="61"/>
        <v>2027</v>
      </c>
      <c r="DJ50" s="1260">
        <f t="shared" si="61"/>
        <v>2027</v>
      </c>
      <c r="DK50" s="1260">
        <f t="shared" si="61"/>
        <v>2027</v>
      </c>
      <c r="DL50" s="1260">
        <f t="shared" si="61"/>
        <v>2027</v>
      </c>
      <c r="DM50" s="1260">
        <f t="shared" si="61"/>
        <v>2027</v>
      </c>
      <c r="DN50" s="1260">
        <f t="shared" si="61"/>
        <v>2027</v>
      </c>
      <c r="DO50" s="1260">
        <f t="shared" si="61"/>
        <v>2027</v>
      </c>
      <c r="DP50" s="1260">
        <f t="shared" si="61"/>
        <v>2027</v>
      </c>
      <c r="DQ50" s="1260">
        <f t="shared" si="61"/>
        <v>2027</v>
      </c>
      <c r="DR50" s="1260">
        <f t="shared" si="61"/>
        <v>2027</v>
      </c>
      <c r="DS50" s="1257">
        <f t="shared" si="61"/>
        <v>2028</v>
      </c>
      <c r="DT50" s="1257">
        <f t="shared" si="61"/>
        <v>2028</v>
      </c>
      <c r="DU50" s="1257">
        <f t="shared" si="61"/>
        <v>2028</v>
      </c>
      <c r="DV50" s="1257">
        <f t="shared" si="61"/>
        <v>2028</v>
      </c>
      <c r="DW50" s="1257">
        <f t="shared" si="61"/>
        <v>2028</v>
      </c>
      <c r="DX50" s="1257">
        <f t="shared" si="61"/>
        <v>2028</v>
      </c>
      <c r="DY50" s="1257">
        <f t="shared" si="61"/>
        <v>2028</v>
      </c>
      <c r="DZ50" s="1257">
        <f t="shared" si="61"/>
        <v>2028</v>
      </c>
      <c r="EA50" s="1257">
        <f t="shared" si="61"/>
        <v>2028</v>
      </c>
      <c r="EB50" s="1257">
        <f t="shared" si="61"/>
        <v>2028</v>
      </c>
      <c r="EC50" s="1257">
        <f t="shared" si="61"/>
        <v>2028</v>
      </c>
      <c r="ED50" s="1257">
        <f t="shared" si="61"/>
        <v>2028</v>
      </c>
      <c r="EE50" s="1260">
        <f t="shared" si="61"/>
        <v>2029</v>
      </c>
      <c r="EF50" s="1260">
        <f t="shared" si="61"/>
        <v>2029</v>
      </c>
      <c r="EG50" s="1260">
        <f t="shared" si="61"/>
        <v>2029</v>
      </c>
      <c r="EH50" s="1260">
        <f t="shared" si="61"/>
        <v>2029</v>
      </c>
      <c r="EI50" s="1260">
        <f t="shared" si="61"/>
        <v>2029</v>
      </c>
      <c r="EJ50" s="1260">
        <f t="shared" si="61"/>
        <v>2029</v>
      </c>
      <c r="EK50" s="1260">
        <f t="shared" si="61"/>
        <v>2029</v>
      </c>
      <c r="EL50" s="1260">
        <f t="shared" si="61"/>
        <v>2029</v>
      </c>
      <c r="EM50" s="1260">
        <f t="shared" si="61"/>
        <v>2029</v>
      </c>
      <c r="EN50" s="1260">
        <f t="shared" si="61"/>
        <v>2029</v>
      </c>
      <c r="EO50" s="1260">
        <f t="shared" si="61"/>
        <v>2029</v>
      </c>
      <c r="EP50" s="1260">
        <f t="shared" si="61"/>
        <v>2029</v>
      </c>
      <c r="EQ50" s="1257">
        <f t="shared" si="61"/>
        <v>2030</v>
      </c>
      <c r="ER50" s="1257">
        <f t="shared" si="61"/>
        <v>2030</v>
      </c>
      <c r="ES50" s="1257">
        <f t="shared" si="61"/>
        <v>2030</v>
      </c>
      <c r="ET50" s="1257">
        <f t="shared" si="61"/>
        <v>2030</v>
      </c>
      <c r="EU50" s="1257">
        <f t="shared" si="61"/>
        <v>2030</v>
      </c>
      <c r="EV50" s="1257">
        <f t="shared" si="61"/>
        <v>2030</v>
      </c>
      <c r="EW50" s="1257">
        <f t="shared" si="61"/>
        <v>2030</v>
      </c>
      <c r="EX50" s="1257">
        <f t="shared" si="61"/>
        <v>2030</v>
      </c>
      <c r="EY50" s="1257">
        <f t="shared" ref="EY50:GL50" si="62">VALUE(YEAR(EY52))</f>
        <v>2030</v>
      </c>
      <c r="EZ50" s="1257">
        <f t="shared" si="62"/>
        <v>2030</v>
      </c>
      <c r="FA50" s="1257">
        <f t="shared" si="62"/>
        <v>2030</v>
      </c>
      <c r="FB50" s="1257">
        <f t="shared" si="62"/>
        <v>2030</v>
      </c>
      <c r="FC50" s="1260">
        <f t="shared" si="62"/>
        <v>2031</v>
      </c>
      <c r="FD50" s="1260">
        <f t="shared" si="62"/>
        <v>2031</v>
      </c>
      <c r="FE50" s="1260">
        <f t="shared" si="62"/>
        <v>2031</v>
      </c>
      <c r="FF50" s="1260">
        <f t="shared" si="62"/>
        <v>2031</v>
      </c>
      <c r="FG50" s="1260">
        <f t="shared" si="62"/>
        <v>2031</v>
      </c>
      <c r="FH50" s="1260">
        <f t="shared" si="62"/>
        <v>2031</v>
      </c>
      <c r="FI50" s="1260">
        <f t="shared" si="62"/>
        <v>2031</v>
      </c>
      <c r="FJ50" s="1260">
        <f t="shared" si="62"/>
        <v>2031</v>
      </c>
      <c r="FK50" s="1260">
        <f t="shared" si="62"/>
        <v>2031</v>
      </c>
      <c r="FL50" s="1260">
        <f t="shared" si="62"/>
        <v>2031</v>
      </c>
      <c r="FM50" s="1260">
        <f t="shared" si="62"/>
        <v>2031</v>
      </c>
      <c r="FN50" s="1260">
        <f t="shared" si="62"/>
        <v>2031</v>
      </c>
      <c r="FO50" s="1257">
        <f t="shared" si="62"/>
        <v>2032</v>
      </c>
      <c r="FP50" s="1257">
        <f t="shared" si="62"/>
        <v>2032</v>
      </c>
      <c r="FQ50" s="1257">
        <f t="shared" si="62"/>
        <v>2032</v>
      </c>
      <c r="FR50" s="1257">
        <f t="shared" si="62"/>
        <v>2032</v>
      </c>
      <c r="FS50" s="1257">
        <f t="shared" si="62"/>
        <v>2032</v>
      </c>
      <c r="FT50" s="1257">
        <f t="shared" si="62"/>
        <v>2032</v>
      </c>
      <c r="FU50" s="1257">
        <f t="shared" si="62"/>
        <v>2032</v>
      </c>
      <c r="FV50" s="1257">
        <f t="shared" si="62"/>
        <v>2032</v>
      </c>
      <c r="FW50" s="1257">
        <f t="shared" si="62"/>
        <v>2032</v>
      </c>
      <c r="FX50" s="1257">
        <f t="shared" si="62"/>
        <v>2032</v>
      </c>
      <c r="FY50" s="1257">
        <f t="shared" si="62"/>
        <v>2032</v>
      </c>
      <c r="FZ50" s="1257">
        <f t="shared" si="62"/>
        <v>2032</v>
      </c>
      <c r="GA50" s="1260">
        <f t="shared" si="62"/>
        <v>2033</v>
      </c>
      <c r="GB50" s="1260">
        <f t="shared" si="62"/>
        <v>2033</v>
      </c>
      <c r="GC50" s="1260">
        <f t="shared" si="62"/>
        <v>2033</v>
      </c>
      <c r="GD50" s="1260">
        <f t="shared" si="62"/>
        <v>2033</v>
      </c>
      <c r="GE50" s="1260">
        <f t="shared" si="62"/>
        <v>2033</v>
      </c>
      <c r="GF50" s="1260">
        <f t="shared" si="62"/>
        <v>2033</v>
      </c>
      <c r="GG50" s="1260">
        <f t="shared" si="62"/>
        <v>2033</v>
      </c>
      <c r="GH50" s="1260">
        <f t="shared" si="62"/>
        <v>2033</v>
      </c>
      <c r="GI50" s="1260">
        <f t="shared" si="62"/>
        <v>2033</v>
      </c>
      <c r="GJ50" s="1260">
        <f t="shared" si="62"/>
        <v>2033</v>
      </c>
      <c r="GK50" s="1260">
        <f t="shared" si="62"/>
        <v>2033</v>
      </c>
      <c r="GL50" s="1260">
        <f t="shared" si="62"/>
        <v>2033</v>
      </c>
      <c r="GM50" s="1257">
        <f t="shared" ref="GM50:GX50" si="63">VALUE(YEAR(GM52))</f>
        <v>2034</v>
      </c>
      <c r="GN50" s="1257">
        <f t="shared" si="63"/>
        <v>2034</v>
      </c>
      <c r="GO50" s="1257">
        <f t="shared" si="63"/>
        <v>2034</v>
      </c>
      <c r="GP50" s="1257">
        <f t="shared" si="63"/>
        <v>2034</v>
      </c>
      <c r="GQ50" s="1257">
        <f t="shared" si="63"/>
        <v>2034</v>
      </c>
      <c r="GR50" s="1257">
        <f t="shared" si="63"/>
        <v>2034</v>
      </c>
      <c r="GS50" s="1257">
        <f t="shared" si="63"/>
        <v>2034</v>
      </c>
      <c r="GT50" s="1257">
        <f t="shared" si="63"/>
        <v>2034</v>
      </c>
      <c r="GU50" s="1257">
        <f t="shared" si="63"/>
        <v>2034</v>
      </c>
      <c r="GV50" s="1257">
        <f t="shared" si="63"/>
        <v>2034</v>
      </c>
      <c r="GW50" s="1257">
        <f t="shared" si="63"/>
        <v>2034</v>
      </c>
      <c r="GX50" s="1257">
        <f t="shared" si="63"/>
        <v>2034</v>
      </c>
      <c r="GY50" s="1260">
        <f t="shared" ref="GY50:HJ50" si="64">VALUE(YEAR(GY52))</f>
        <v>2035</v>
      </c>
      <c r="GZ50" s="1260">
        <f t="shared" si="64"/>
        <v>2035</v>
      </c>
      <c r="HA50" s="1260">
        <f t="shared" si="64"/>
        <v>2035</v>
      </c>
      <c r="HB50" s="1260">
        <f t="shared" si="64"/>
        <v>2035</v>
      </c>
      <c r="HC50" s="1260">
        <f t="shared" si="64"/>
        <v>2035</v>
      </c>
      <c r="HD50" s="1260">
        <f t="shared" si="64"/>
        <v>2035</v>
      </c>
      <c r="HE50" s="1260">
        <f t="shared" si="64"/>
        <v>2035</v>
      </c>
      <c r="HF50" s="1260">
        <f t="shared" si="64"/>
        <v>2035</v>
      </c>
      <c r="HG50" s="1260">
        <f t="shared" si="64"/>
        <v>2035</v>
      </c>
      <c r="HH50" s="1260">
        <f t="shared" si="64"/>
        <v>2035</v>
      </c>
      <c r="HI50" s="1260">
        <f t="shared" si="64"/>
        <v>2035</v>
      </c>
      <c r="HJ50" s="1260">
        <f t="shared" si="64"/>
        <v>2035</v>
      </c>
      <c r="HK50" s="1257">
        <f t="shared" ref="HK50:HZ50" si="65">VALUE(YEAR(HK52))</f>
        <v>2036</v>
      </c>
      <c r="HL50" s="1257">
        <f t="shared" si="65"/>
        <v>2036</v>
      </c>
      <c r="HM50" s="1257">
        <f t="shared" si="65"/>
        <v>2036</v>
      </c>
      <c r="HN50" s="1257">
        <f t="shared" si="65"/>
        <v>2036</v>
      </c>
      <c r="HO50" s="1257">
        <f t="shared" si="65"/>
        <v>2036</v>
      </c>
      <c r="HP50" s="1257">
        <f t="shared" si="65"/>
        <v>2036</v>
      </c>
      <c r="HQ50" s="1257">
        <f t="shared" si="65"/>
        <v>2036</v>
      </c>
      <c r="HR50" s="1257">
        <f t="shared" si="65"/>
        <v>2036</v>
      </c>
      <c r="HS50" s="1257">
        <f t="shared" si="65"/>
        <v>2036</v>
      </c>
      <c r="HT50" s="1257">
        <f t="shared" si="65"/>
        <v>2036</v>
      </c>
      <c r="HU50" s="1257">
        <f t="shared" si="65"/>
        <v>2036</v>
      </c>
      <c r="HV50" s="1257">
        <f t="shared" si="65"/>
        <v>2036</v>
      </c>
      <c r="HW50" s="1260">
        <f t="shared" si="65"/>
        <v>2037</v>
      </c>
      <c r="HX50" s="1260">
        <f t="shared" si="65"/>
        <v>2037</v>
      </c>
      <c r="HY50" s="1260">
        <f t="shared" si="65"/>
        <v>2037</v>
      </c>
      <c r="HZ50" s="1260">
        <f t="shared" si="65"/>
        <v>2037</v>
      </c>
      <c r="IA50" s="1260">
        <f t="shared" ref="IA50" si="66">VALUE(YEAR(IA52))</f>
        <v>2037</v>
      </c>
    </row>
    <row r="51" spans="2:235" outlineLevel="1" x14ac:dyDescent="0.3">
      <c r="C51" s="2224" t="s">
        <v>47</v>
      </c>
      <c r="D51" s="2225"/>
      <c r="E51" s="105"/>
      <c r="F51" s="105" t="s">
        <v>58</v>
      </c>
      <c r="G51" s="105" t="s">
        <v>59</v>
      </c>
      <c r="H51" s="105" t="s">
        <v>60</v>
      </c>
      <c r="I51" s="105" t="s">
        <v>61</v>
      </c>
      <c r="J51" s="105" t="s">
        <v>62</v>
      </c>
      <c r="K51" s="105" t="s">
        <v>63</v>
      </c>
      <c r="L51" s="105" t="s">
        <v>64</v>
      </c>
      <c r="M51" s="105" t="s">
        <v>65</v>
      </c>
      <c r="N51" s="105" t="s">
        <v>66</v>
      </c>
      <c r="O51" s="105" t="s">
        <v>67</v>
      </c>
      <c r="P51" s="105" t="s">
        <v>68</v>
      </c>
      <c r="Q51" s="105" t="s">
        <v>69</v>
      </c>
      <c r="R51" s="105" t="s">
        <v>70</v>
      </c>
      <c r="S51" s="105" t="s">
        <v>71</v>
      </c>
      <c r="T51" s="105" t="s">
        <v>72</v>
      </c>
      <c r="U51" s="105" t="s">
        <v>73</v>
      </c>
      <c r="V51" s="105" t="s">
        <v>74</v>
      </c>
      <c r="W51" s="106" t="s">
        <v>151</v>
      </c>
      <c r="Y51" s="1258"/>
      <c r="Z51" s="1258"/>
      <c r="AA51" s="1258" t="str">
        <f t="shared" ref="AA51:CL51" si="67">YEAR(AA52)&amp;"."&amp;TEXT(ROUNDUP(MONTH(AA52)/3,0),"0Q")</f>
        <v>2020.1Q</v>
      </c>
      <c r="AB51" s="1258" t="str">
        <f t="shared" si="67"/>
        <v>2020.1Q</v>
      </c>
      <c r="AC51" s="1258" t="str">
        <f t="shared" si="67"/>
        <v>2020.1Q</v>
      </c>
      <c r="AD51" s="1258" t="str">
        <f t="shared" si="67"/>
        <v>2020.2Q</v>
      </c>
      <c r="AE51" s="1258" t="str">
        <f t="shared" si="67"/>
        <v>2020.2Q</v>
      </c>
      <c r="AF51" s="1258" t="str">
        <f t="shared" si="67"/>
        <v>2020.2Q</v>
      </c>
      <c r="AG51" s="1258" t="str">
        <f t="shared" si="67"/>
        <v>2020.3Q</v>
      </c>
      <c r="AH51" s="1258" t="str">
        <f t="shared" si="67"/>
        <v>2020.3Q</v>
      </c>
      <c r="AI51" s="1258" t="str">
        <f t="shared" si="67"/>
        <v>2020.3Q</v>
      </c>
      <c r="AJ51" s="1258" t="str">
        <f t="shared" si="67"/>
        <v>2020.4Q</v>
      </c>
      <c r="AK51" s="1258" t="str">
        <f t="shared" si="67"/>
        <v>2020.4Q</v>
      </c>
      <c r="AL51" s="1258" t="str">
        <f t="shared" si="67"/>
        <v>2020.4Q</v>
      </c>
      <c r="AM51" s="1261" t="str">
        <f t="shared" si="67"/>
        <v>2021.1Q</v>
      </c>
      <c r="AN51" s="1261" t="str">
        <f t="shared" si="67"/>
        <v>2021.1Q</v>
      </c>
      <c r="AO51" s="1261" t="str">
        <f t="shared" si="67"/>
        <v>2021.1Q</v>
      </c>
      <c r="AP51" s="1261" t="str">
        <f t="shared" si="67"/>
        <v>2021.2Q</v>
      </c>
      <c r="AQ51" s="1261" t="str">
        <f t="shared" si="67"/>
        <v>2021.2Q</v>
      </c>
      <c r="AR51" s="1261" t="str">
        <f t="shared" si="67"/>
        <v>2021.2Q</v>
      </c>
      <c r="AS51" s="1261" t="str">
        <f t="shared" si="67"/>
        <v>2021.3Q</v>
      </c>
      <c r="AT51" s="1261" t="str">
        <f t="shared" si="67"/>
        <v>2021.3Q</v>
      </c>
      <c r="AU51" s="1261" t="str">
        <f t="shared" si="67"/>
        <v>2021.3Q</v>
      </c>
      <c r="AV51" s="1261" t="str">
        <f t="shared" si="67"/>
        <v>2021.4Q</v>
      </c>
      <c r="AW51" s="1261" t="str">
        <f t="shared" si="67"/>
        <v>2021.4Q</v>
      </c>
      <c r="AX51" s="1261" t="str">
        <f t="shared" si="67"/>
        <v>2021.4Q</v>
      </c>
      <c r="AY51" s="1258" t="str">
        <f t="shared" si="67"/>
        <v>2022.1Q</v>
      </c>
      <c r="AZ51" s="1258" t="str">
        <f t="shared" si="67"/>
        <v>2022.1Q</v>
      </c>
      <c r="BA51" s="1258" t="str">
        <f t="shared" si="67"/>
        <v>2022.1Q</v>
      </c>
      <c r="BB51" s="1258" t="str">
        <f t="shared" si="67"/>
        <v>2022.2Q</v>
      </c>
      <c r="BC51" s="1258" t="str">
        <f t="shared" si="67"/>
        <v>2022.2Q</v>
      </c>
      <c r="BD51" s="1258" t="str">
        <f t="shared" si="67"/>
        <v>2022.2Q</v>
      </c>
      <c r="BE51" s="1258" t="str">
        <f t="shared" si="67"/>
        <v>2022.3Q</v>
      </c>
      <c r="BF51" s="1258" t="str">
        <f t="shared" si="67"/>
        <v>2022.3Q</v>
      </c>
      <c r="BG51" s="1258" t="str">
        <f t="shared" si="67"/>
        <v>2022.3Q</v>
      </c>
      <c r="BH51" s="1258" t="str">
        <f t="shared" si="67"/>
        <v>2022.4Q</v>
      </c>
      <c r="BI51" s="1258" t="str">
        <f t="shared" si="67"/>
        <v>2022.4Q</v>
      </c>
      <c r="BJ51" s="1258" t="str">
        <f t="shared" si="67"/>
        <v>2022.4Q</v>
      </c>
      <c r="BK51" s="1261" t="str">
        <f t="shared" si="67"/>
        <v>2023.1Q</v>
      </c>
      <c r="BL51" s="1261" t="str">
        <f t="shared" si="67"/>
        <v>2023.1Q</v>
      </c>
      <c r="BM51" s="1261" t="str">
        <f t="shared" si="67"/>
        <v>2023.1Q</v>
      </c>
      <c r="BN51" s="1261" t="str">
        <f t="shared" si="67"/>
        <v>2023.2Q</v>
      </c>
      <c r="BO51" s="1261" t="str">
        <f t="shared" si="67"/>
        <v>2023.2Q</v>
      </c>
      <c r="BP51" s="1261" t="str">
        <f t="shared" si="67"/>
        <v>2023.2Q</v>
      </c>
      <c r="BQ51" s="1261" t="str">
        <f t="shared" si="67"/>
        <v>2023.3Q</v>
      </c>
      <c r="BR51" s="1261" t="str">
        <f t="shared" si="67"/>
        <v>2023.3Q</v>
      </c>
      <c r="BS51" s="1261" t="str">
        <f t="shared" si="67"/>
        <v>2023.3Q</v>
      </c>
      <c r="BT51" s="1261" t="str">
        <f t="shared" si="67"/>
        <v>2023.4Q</v>
      </c>
      <c r="BU51" s="1261" t="str">
        <f t="shared" si="67"/>
        <v>2023.4Q</v>
      </c>
      <c r="BV51" s="1261" t="str">
        <f t="shared" si="67"/>
        <v>2023.4Q</v>
      </c>
      <c r="BW51" s="1258" t="str">
        <f t="shared" si="67"/>
        <v>2024.1Q</v>
      </c>
      <c r="BX51" s="1258" t="str">
        <f t="shared" si="67"/>
        <v>2024.1Q</v>
      </c>
      <c r="BY51" s="1258" t="str">
        <f t="shared" si="67"/>
        <v>2024.1Q</v>
      </c>
      <c r="BZ51" s="1258" t="str">
        <f t="shared" si="67"/>
        <v>2024.2Q</v>
      </c>
      <c r="CA51" s="1258" t="str">
        <f t="shared" si="67"/>
        <v>2024.2Q</v>
      </c>
      <c r="CB51" s="1258" t="str">
        <f t="shared" si="67"/>
        <v>2024.2Q</v>
      </c>
      <c r="CC51" s="1258" t="str">
        <f t="shared" si="67"/>
        <v>2024.3Q</v>
      </c>
      <c r="CD51" s="1258" t="str">
        <f t="shared" si="67"/>
        <v>2024.3Q</v>
      </c>
      <c r="CE51" s="1258" t="str">
        <f t="shared" si="67"/>
        <v>2024.3Q</v>
      </c>
      <c r="CF51" s="1258" t="str">
        <f t="shared" si="67"/>
        <v>2024.4Q</v>
      </c>
      <c r="CG51" s="1258" t="str">
        <f t="shared" si="67"/>
        <v>2024.4Q</v>
      </c>
      <c r="CH51" s="1258" t="str">
        <f t="shared" si="67"/>
        <v>2024.4Q</v>
      </c>
      <c r="CI51" s="1261" t="str">
        <f t="shared" si="67"/>
        <v>2025.1Q</v>
      </c>
      <c r="CJ51" s="1261" t="str">
        <f t="shared" si="67"/>
        <v>2025.1Q</v>
      </c>
      <c r="CK51" s="1261" t="str">
        <f t="shared" si="67"/>
        <v>2025.1Q</v>
      </c>
      <c r="CL51" s="1261" t="str">
        <f t="shared" si="67"/>
        <v>2025.2Q</v>
      </c>
      <c r="CM51" s="1261" t="str">
        <f t="shared" ref="CM51:EX51" si="68">YEAR(CM52)&amp;"."&amp;TEXT(ROUNDUP(MONTH(CM52)/3,0),"0Q")</f>
        <v>2025.2Q</v>
      </c>
      <c r="CN51" s="1261" t="str">
        <f t="shared" si="68"/>
        <v>2025.2Q</v>
      </c>
      <c r="CO51" s="1261" t="str">
        <f t="shared" si="68"/>
        <v>2025.3Q</v>
      </c>
      <c r="CP51" s="1261" t="str">
        <f t="shared" si="68"/>
        <v>2025.3Q</v>
      </c>
      <c r="CQ51" s="1261" t="str">
        <f t="shared" si="68"/>
        <v>2025.3Q</v>
      </c>
      <c r="CR51" s="1261" t="str">
        <f t="shared" si="68"/>
        <v>2025.4Q</v>
      </c>
      <c r="CS51" s="1261" t="str">
        <f t="shared" si="68"/>
        <v>2025.4Q</v>
      </c>
      <c r="CT51" s="1261" t="str">
        <f t="shared" si="68"/>
        <v>2025.4Q</v>
      </c>
      <c r="CU51" s="1258" t="str">
        <f t="shared" si="68"/>
        <v>2026.1Q</v>
      </c>
      <c r="CV51" s="1258" t="str">
        <f t="shared" si="68"/>
        <v>2026.1Q</v>
      </c>
      <c r="CW51" s="1258" t="str">
        <f t="shared" si="68"/>
        <v>2026.1Q</v>
      </c>
      <c r="CX51" s="1258" t="str">
        <f t="shared" si="68"/>
        <v>2026.2Q</v>
      </c>
      <c r="CY51" s="1258" t="str">
        <f t="shared" si="68"/>
        <v>2026.2Q</v>
      </c>
      <c r="CZ51" s="1258" t="str">
        <f t="shared" si="68"/>
        <v>2026.2Q</v>
      </c>
      <c r="DA51" s="1258" t="str">
        <f t="shared" si="68"/>
        <v>2026.3Q</v>
      </c>
      <c r="DB51" s="1258" t="str">
        <f t="shared" si="68"/>
        <v>2026.3Q</v>
      </c>
      <c r="DC51" s="1258" t="str">
        <f t="shared" si="68"/>
        <v>2026.3Q</v>
      </c>
      <c r="DD51" s="1258" t="str">
        <f t="shared" si="68"/>
        <v>2026.4Q</v>
      </c>
      <c r="DE51" s="1258" t="str">
        <f t="shared" si="68"/>
        <v>2026.4Q</v>
      </c>
      <c r="DF51" s="1258" t="str">
        <f t="shared" si="68"/>
        <v>2026.4Q</v>
      </c>
      <c r="DG51" s="1261" t="str">
        <f t="shared" si="68"/>
        <v>2027.1Q</v>
      </c>
      <c r="DH51" s="1261" t="str">
        <f t="shared" si="68"/>
        <v>2027.1Q</v>
      </c>
      <c r="DI51" s="1261" t="str">
        <f t="shared" si="68"/>
        <v>2027.1Q</v>
      </c>
      <c r="DJ51" s="1261" t="str">
        <f t="shared" si="68"/>
        <v>2027.2Q</v>
      </c>
      <c r="DK51" s="1261" t="str">
        <f t="shared" si="68"/>
        <v>2027.2Q</v>
      </c>
      <c r="DL51" s="1261" t="str">
        <f t="shared" si="68"/>
        <v>2027.2Q</v>
      </c>
      <c r="DM51" s="1261" t="str">
        <f t="shared" si="68"/>
        <v>2027.3Q</v>
      </c>
      <c r="DN51" s="1261" t="str">
        <f t="shared" si="68"/>
        <v>2027.3Q</v>
      </c>
      <c r="DO51" s="1261" t="str">
        <f t="shared" si="68"/>
        <v>2027.3Q</v>
      </c>
      <c r="DP51" s="1261" t="str">
        <f t="shared" si="68"/>
        <v>2027.4Q</v>
      </c>
      <c r="DQ51" s="1261" t="str">
        <f t="shared" si="68"/>
        <v>2027.4Q</v>
      </c>
      <c r="DR51" s="1261" t="str">
        <f t="shared" si="68"/>
        <v>2027.4Q</v>
      </c>
      <c r="DS51" s="1258" t="str">
        <f t="shared" si="68"/>
        <v>2028.1Q</v>
      </c>
      <c r="DT51" s="1258" t="str">
        <f t="shared" si="68"/>
        <v>2028.1Q</v>
      </c>
      <c r="DU51" s="1258" t="str">
        <f t="shared" si="68"/>
        <v>2028.1Q</v>
      </c>
      <c r="DV51" s="1258" t="str">
        <f t="shared" si="68"/>
        <v>2028.2Q</v>
      </c>
      <c r="DW51" s="1258" t="str">
        <f t="shared" si="68"/>
        <v>2028.2Q</v>
      </c>
      <c r="DX51" s="1258" t="str">
        <f t="shared" si="68"/>
        <v>2028.2Q</v>
      </c>
      <c r="DY51" s="1258" t="str">
        <f t="shared" si="68"/>
        <v>2028.3Q</v>
      </c>
      <c r="DZ51" s="1258" t="str">
        <f t="shared" si="68"/>
        <v>2028.3Q</v>
      </c>
      <c r="EA51" s="1258" t="str">
        <f t="shared" si="68"/>
        <v>2028.3Q</v>
      </c>
      <c r="EB51" s="1258" t="str">
        <f t="shared" si="68"/>
        <v>2028.4Q</v>
      </c>
      <c r="EC51" s="1258" t="str">
        <f t="shared" si="68"/>
        <v>2028.4Q</v>
      </c>
      <c r="ED51" s="1258" t="str">
        <f t="shared" si="68"/>
        <v>2028.4Q</v>
      </c>
      <c r="EE51" s="1261" t="str">
        <f t="shared" si="68"/>
        <v>2029.1Q</v>
      </c>
      <c r="EF51" s="1261" t="str">
        <f t="shared" si="68"/>
        <v>2029.1Q</v>
      </c>
      <c r="EG51" s="1261" t="str">
        <f t="shared" si="68"/>
        <v>2029.1Q</v>
      </c>
      <c r="EH51" s="1261" t="str">
        <f t="shared" si="68"/>
        <v>2029.2Q</v>
      </c>
      <c r="EI51" s="1261" t="str">
        <f t="shared" si="68"/>
        <v>2029.2Q</v>
      </c>
      <c r="EJ51" s="1261" t="str">
        <f t="shared" si="68"/>
        <v>2029.2Q</v>
      </c>
      <c r="EK51" s="1261" t="str">
        <f t="shared" si="68"/>
        <v>2029.3Q</v>
      </c>
      <c r="EL51" s="1261" t="str">
        <f t="shared" si="68"/>
        <v>2029.3Q</v>
      </c>
      <c r="EM51" s="1261" t="str">
        <f t="shared" si="68"/>
        <v>2029.3Q</v>
      </c>
      <c r="EN51" s="1261" t="str">
        <f t="shared" si="68"/>
        <v>2029.4Q</v>
      </c>
      <c r="EO51" s="1261" t="str">
        <f t="shared" si="68"/>
        <v>2029.4Q</v>
      </c>
      <c r="EP51" s="1261" t="str">
        <f t="shared" si="68"/>
        <v>2029.4Q</v>
      </c>
      <c r="EQ51" s="1258" t="str">
        <f t="shared" si="68"/>
        <v>2030.1Q</v>
      </c>
      <c r="ER51" s="1258" t="str">
        <f t="shared" si="68"/>
        <v>2030.1Q</v>
      </c>
      <c r="ES51" s="1258" t="str">
        <f t="shared" si="68"/>
        <v>2030.1Q</v>
      </c>
      <c r="ET51" s="1258" t="str">
        <f t="shared" si="68"/>
        <v>2030.2Q</v>
      </c>
      <c r="EU51" s="1258" t="str">
        <f t="shared" si="68"/>
        <v>2030.2Q</v>
      </c>
      <c r="EV51" s="1258" t="str">
        <f t="shared" si="68"/>
        <v>2030.2Q</v>
      </c>
      <c r="EW51" s="1258" t="str">
        <f t="shared" si="68"/>
        <v>2030.3Q</v>
      </c>
      <c r="EX51" s="1258" t="str">
        <f t="shared" si="68"/>
        <v>2030.3Q</v>
      </c>
      <c r="EY51" s="1258" t="str">
        <f t="shared" ref="EY51:HJ51" si="69">YEAR(EY52)&amp;"."&amp;TEXT(ROUNDUP(MONTH(EY52)/3,0),"0Q")</f>
        <v>2030.3Q</v>
      </c>
      <c r="EZ51" s="1258" t="str">
        <f t="shared" si="69"/>
        <v>2030.4Q</v>
      </c>
      <c r="FA51" s="1258" t="str">
        <f t="shared" si="69"/>
        <v>2030.4Q</v>
      </c>
      <c r="FB51" s="1258" t="str">
        <f t="shared" si="69"/>
        <v>2030.4Q</v>
      </c>
      <c r="FC51" s="1261" t="str">
        <f t="shared" si="69"/>
        <v>2031.1Q</v>
      </c>
      <c r="FD51" s="1261" t="str">
        <f t="shared" si="69"/>
        <v>2031.1Q</v>
      </c>
      <c r="FE51" s="1261" t="str">
        <f t="shared" si="69"/>
        <v>2031.1Q</v>
      </c>
      <c r="FF51" s="1261" t="str">
        <f t="shared" si="69"/>
        <v>2031.2Q</v>
      </c>
      <c r="FG51" s="1261" t="str">
        <f t="shared" si="69"/>
        <v>2031.2Q</v>
      </c>
      <c r="FH51" s="1261" t="str">
        <f t="shared" si="69"/>
        <v>2031.2Q</v>
      </c>
      <c r="FI51" s="1261" t="str">
        <f t="shared" si="69"/>
        <v>2031.3Q</v>
      </c>
      <c r="FJ51" s="1261" t="str">
        <f t="shared" si="69"/>
        <v>2031.3Q</v>
      </c>
      <c r="FK51" s="1261" t="str">
        <f t="shared" si="69"/>
        <v>2031.3Q</v>
      </c>
      <c r="FL51" s="1261" t="str">
        <f t="shared" si="69"/>
        <v>2031.4Q</v>
      </c>
      <c r="FM51" s="1261" t="str">
        <f t="shared" si="69"/>
        <v>2031.4Q</v>
      </c>
      <c r="FN51" s="1261" t="str">
        <f t="shared" si="69"/>
        <v>2031.4Q</v>
      </c>
      <c r="FO51" s="1258" t="str">
        <f t="shared" si="69"/>
        <v>2032.1Q</v>
      </c>
      <c r="FP51" s="1258" t="str">
        <f t="shared" si="69"/>
        <v>2032.1Q</v>
      </c>
      <c r="FQ51" s="1258" t="str">
        <f t="shared" si="69"/>
        <v>2032.1Q</v>
      </c>
      <c r="FR51" s="1258" t="str">
        <f t="shared" si="69"/>
        <v>2032.2Q</v>
      </c>
      <c r="FS51" s="1258" t="str">
        <f t="shared" si="69"/>
        <v>2032.2Q</v>
      </c>
      <c r="FT51" s="1258" t="str">
        <f t="shared" si="69"/>
        <v>2032.2Q</v>
      </c>
      <c r="FU51" s="1258" t="str">
        <f t="shared" si="69"/>
        <v>2032.3Q</v>
      </c>
      <c r="FV51" s="1258" t="str">
        <f t="shared" si="69"/>
        <v>2032.3Q</v>
      </c>
      <c r="FW51" s="1258" t="str">
        <f t="shared" si="69"/>
        <v>2032.3Q</v>
      </c>
      <c r="FX51" s="1258" t="str">
        <f t="shared" si="69"/>
        <v>2032.4Q</v>
      </c>
      <c r="FY51" s="1258" t="str">
        <f t="shared" si="69"/>
        <v>2032.4Q</v>
      </c>
      <c r="FZ51" s="1258" t="str">
        <f t="shared" si="69"/>
        <v>2032.4Q</v>
      </c>
      <c r="GA51" s="1261" t="str">
        <f t="shared" si="69"/>
        <v>2033.1Q</v>
      </c>
      <c r="GB51" s="1261" t="str">
        <f t="shared" si="69"/>
        <v>2033.1Q</v>
      </c>
      <c r="GC51" s="1261" t="str">
        <f t="shared" si="69"/>
        <v>2033.1Q</v>
      </c>
      <c r="GD51" s="1261" t="str">
        <f t="shared" si="69"/>
        <v>2033.2Q</v>
      </c>
      <c r="GE51" s="1261" t="str">
        <f t="shared" si="69"/>
        <v>2033.2Q</v>
      </c>
      <c r="GF51" s="1261" t="str">
        <f t="shared" si="69"/>
        <v>2033.2Q</v>
      </c>
      <c r="GG51" s="1261" t="str">
        <f t="shared" si="69"/>
        <v>2033.3Q</v>
      </c>
      <c r="GH51" s="1261" t="str">
        <f t="shared" si="69"/>
        <v>2033.3Q</v>
      </c>
      <c r="GI51" s="1261" t="str">
        <f t="shared" si="69"/>
        <v>2033.3Q</v>
      </c>
      <c r="GJ51" s="1261" t="str">
        <f t="shared" si="69"/>
        <v>2033.4Q</v>
      </c>
      <c r="GK51" s="1261" t="str">
        <f t="shared" si="69"/>
        <v>2033.4Q</v>
      </c>
      <c r="GL51" s="1261" t="str">
        <f t="shared" si="69"/>
        <v>2033.4Q</v>
      </c>
      <c r="GM51" s="1258" t="str">
        <f t="shared" si="69"/>
        <v>2034.1Q</v>
      </c>
      <c r="GN51" s="1258" t="str">
        <f t="shared" si="69"/>
        <v>2034.1Q</v>
      </c>
      <c r="GO51" s="1258" t="str">
        <f t="shared" si="69"/>
        <v>2034.1Q</v>
      </c>
      <c r="GP51" s="1258" t="str">
        <f t="shared" si="69"/>
        <v>2034.2Q</v>
      </c>
      <c r="GQ51" s="1258" t="str">
        <f t="shared" si="69"/>
        <v>2034.2Q</v>
      </c>
      <c r="GR51" s="1258" t="str">
        <f t="shared" si="69"/>
        <v>2034.2Q</v>
      </c>
      <c r="GS51" s="1258" t="str">
        <f t="shared" si="69"/>
        <v>2034.3Q</v>
      </c>
      <c r="GT51" s="1258" t="str">
        <f t="shared" si="69"/>
        <v>2034.3Q</v>
      </c>
      <c r="GU51" s="1258" t="str">
        <f t="shared" si="69"/>
        <v>2034.3Q</v>
      </c>
      <c r="GV51" s="1258" t="str">
        <f t="shared" si="69"/>
        <v>2034.4Q</v>
      </c>
      <c r="GW51" s="1258" t="str">
        <f t="shared" si="69"/>
        <v>2034.4Q</v>
      </c>
      <c r="GX51" s="1258" t="str">
        <f t="shared" si="69"/>
        <v>2034.4Q</v>
      </c>
      <c r="GY51" s="1261" t="str">
        <f t="shared" si="69"/>
        <v>2035.1Q</v>
      </c>
      <c r="GZ51" s="1261" t="str">
        <f t="shared" si="69"/>
        <v>2035.1Q</v>
      </c>
      <c r="HA51" s="1261" t="str">
        <f t="shared" si="69"/>
        <v>2035.1Q</v>
      </c>
      <c r="HB51" s="1261" t="str">
        <f t="shared" si="69"/>
        <v>2035.2Q</v>
      </c>
      <c r="HC51" s="1261" t="str">
        <f t="shared" si="69"/>
        <v>2035.2Q</v>
      </c>
      <c r="HD51" s="1261" t="str">
        <f t="shared" si="69"/>
        <v>2035.2Q</v>
      </c>
      <c r="HE51" s="1261" t="str">
        <f t="shared" si="69"/>
        <v>2035.3Q</v>
      </c>
      <c r="HF51" s="1261" t="str">
        <f t="shared" si="69"/>
        <v>2035.3Q</v>
      </c>
      <c r="HG51" s="1261" t="str">
        <f t="shared" si="69"/>
        <v>2035.3Q</v>
      </c>
      <c r="HH51" s="1261" t="str">
        <f t="shared" si="69"/>
        <v>2035.4Q</v>
      </c>
      <c r="HI51" s="1261" t="str">
        <f t="shared" si="69"/>
        <v>2035.4Q</v>
      </c>
      <c r="HJ51" s="1261" t="str">
        <f t="shared" si="69"/>
        <v>2035.4Q</v>
      </c>
      <c r="HK51" s="1258" t="str">
        <f t="shared" ref="HK51:IA51" si="70">YEAR(HK52)&amp;"."&amp;TEXT(ROUNDUP(MONTH(HK52)/3,0),"0Q")</f>
        <v>2036.1Q</v>
      </c>
      <c r="HL51" s="1258" t="str">
        <f t="shared" si="70"/>
        <v>2036.1Q</v>
      </c>
      <c r="HM51" s="1258" t="str">
        <f t="shared" si="70"/>
        <v>2036.1Q</v>
      </c>
      <c r="HN51" s="1258" t="str">
        <f t="shared" si="70"/>
        <v>2036.2Q</v>
      </c>
      <c r="HO51" s="1258" t="str">
        <f t="shared" si="70"/>
        <v>2036.2Q</v>
      </c>
      <c r="HP51" s="1258" t="str">
        <f t="shared" si="70"/>
        <v>2036.2Q</v>
      </c>
      <c r="HQ51" s="1258" t="str">
        <f t="shared" si="70"/>
        <v>2036.3Q</v>
      </c>
      <c r="HR51" s="1258" t="str">
        <f t="shared" si="70"/>
        <v>2036.3Q</v>
      </c>
      <c r="HS51" s="1258" t="str">
        <f t="shared" si="70"/>
        <v>2036.3Q</v>
      </c>
      <c r="HT51" s="1258" t="str">
        <f t="shared" si="70"/>
        <v>2036.4Q</v>
      </c>
      <c r="HU51" s="1258" t="str">
        <f t="shared" si="70"/>
        <v>2036.4Q</v>
      </c>
      <c r="HV51" s="1258" t="str">
        <f t="shared" si="70"/>
        <v>2036.4Q</v>
      </c>
      <c r="HW51" s="1261" t="str">
        <f t="shared" si="70"/>
        <v>2037.1Q</v>
      </c>
      <c r="HX51" s="1261" t="str">
        <f t="shared" si="70"/>
        <v>2037.1Q</v>
      </c>
      <c r="HY51" s="1261" t="str">
        <f t="shared" si="70"/>
        <v>2037.1Q</v>
      </c>
      <c r="HZ51" s="1261" t="str">
        <f t="shared" si="70"/>
        <v>2037.2Q</v>
      </c>
      <c r="IA51" s="1261" t="str">
        <f t="shared" si="70"/>
        <v>2037.2Q</v>
      </c>
    </row>
    <row r="52" spans="2:235" ht="16.5" customHeight="1" outlineLevel="1" x14ac:dyDescent="0.3">
      <c r="C52" s="107"/>
      <c r="D52" s="108"/>
      <c r="E52" s="108" t="s">
        <v>57</v>
      </c>
      <c r="F52" s="75">
        <v>2020</v>
      </c>
      <c r="G52" s="75">
        <v>2021</v>
      </c>
      <c r="H52" s="75">
        <v>2022</v>
      </c>
      <c r="I52" s="75">
        <v>2023</v>
      </c>
      <c r="J52" s="75">
        <v>2024</v>
      </c>
      <c r="K52" s="75">
        <v>2025</v>
      </c>
      <c r="L52" s="75">
        <v>2026</v>
      </c>
      <c r="M52" s="75">
        <v>2027</v>
      </c>
      <c r="N52" s="75">
        <v>2028</v>
      </c>
      <c r="O52" s="75">
        <v>2029</v>
      </c>
      <c r="P52" s="75">
        <v>2030</v>
      </c>
      <c r="Q52" s="75">
        <v>2031</v>
      </c>
      <c r="R52" s="75">
        <v>2032</v>
      </c>
      <c r="S52" s="75">
        <v>2033</v>
      </c>
      <c r="T52" s="75">
        <v>2034</v>
      </c>
      <c r="U52" s="75">
        <v>2035</v>
      </c>
      <c r="V52" s="75">
        <v>2036</v>
      </c>
      <c r="W52" s="76">
        <v>2037</v>
      </c>
      <c r="Y52" s="1259" t="s">
        <v>1259</v>
      </c>
      <c r="Z52" s="1259"/>
      <c r="AA52" s="1259">
        <v>43861</v>
      </c>
      <c r="AB52" s="1259">
        <v>43890</v>
      </c>
      <c r="AC52" s="1259">
        <v>43921</v>
      </c>
      <c r="AD52" s="1259">
        <v>43951</v>
      </c>
      <c r="AE52" s="1259">
        <v>43982</v>
      </c>
      <c r="AF52" s="1259">
        <v>44012</v>
      </c>
      <c r="AG52" s="1259">
        <v>44043</v>
      </c>
      <c r="AH52" s="1259">
        <f t="shared" ref="AH52:CS52" si="71">EOMONTH(AG52,1)</f>
        <v>44074</v>
      </c>
      <c r="AI52" s="1259">
        <f t="shared" si="71"/>
        <v>44104</v>
      </c>
      <c r="AJ52" s="1259">
        <f t="shared" si="71"/>
        <v>44135</v>
      </c>
      <c r="AK52" s="1259">
        <f t="shared" si="71"/>
        <v>44165</v>
      </c>
      <c r="AL52" s="1259">
        <f t="shared" si="71"/>
        <v>44196</v>
      </c>
      <c r="AM52" s="1262">
        <f t="shared" si="71"/>
        <v>44227</v>
      </c>
      <c r="AN52" s="1262">
        <f t="shared" si="71"/>
        <v>44255</v>
      </c>
      <c r="AO52" s="1262">
        <f t="shared" si="71"/>
        <v>44286</v>
      </c>
      <c r="AP52" s="1262">
        <f t="shared" si="71"/>
        <v>44316</v>
      </c>
      <c r="AQ52" s="1262">
        <f t="shared" si="71"/>
        <v>44347</v>
      </c>
      <c r="AR52" s="1262">
        <f t="shared" si="71"/>
        <v>44377</v>
      </c>
      <c r="AS52" s="1262">
        <f t="shared" si="71"/>
        <v>44408</v>
      </c>
      <c r="AT52" s="1262">
        <f t="shared" si="71"/>
        <v>44439</v>
      </c>
      <c r="AU52" s="1262">
        <f t="shared" si="71"/>
        <v>44469</v>
      </c>
      <c r="AV52" s="1262">
        <f t="shared" si="71"/>
        <v>44500</v>
      </c>
      <c r="AW52" s="1262">
        <f t="shared" si="71"/>
        <v>44530</v>
      </c>
      <c r="AX52" s="1262">
        <f t="shared" si="71"/>
        <v>44561</v>
      </c>
      <c r="AY52" s="1259">
        <f t="shared" si="71"/>
        <v>44592</v>
      </c>
      <c r="AZ52" s="1259">
        <f t="shared" si="71"/>
        <v>44620</v>
      </c>
      <c r="BA52" s="1259">
        <f t="shared" si="71"/>
        <v>44651</v>
      </c>
      <c r="BB52" s="1259">
        <f t="shared" si="71"/>
        <v>44681</v>
      </c>
      <c r="BC52" s="1259">
        <f t="shared" si="71"/>
        <v>44712</v>
      </c>
      <c r="BD52" s="1259">
        <f t="shared" si="71"/>
        <v>44742</v>
      </c>
      <c r="BE52" s="1259">
        <f t="shared" si="71"/>
        <v>44773</v>
      </c>
      <c r="BF52" s="1259">
        <f t="shared" si="71"/>
        <v>44804</v>
      </c>
      <c r="BG52" s="1259">
        <f t="shared" si="71"/>
        <v>44834</v>
      </c>
      <c r="BH52" s="1259">
        <f t="shared" si="71"/>
        <v>44865</v>
      </c>
      <c r="BI52" s="1259">
        <f t="shared" si="71"/>
        <v>44895</v>
      </c>
      <c r="BJ52" s="1259">
        <f t="shared" si="71"/>
        <v>44926</v>
      </c>
      <c r="BK52" s="1262">
        <f t="shared" si="71"/>
        <v>44957</v>
      </c>
      <c r="BL52" s="1262">
        <f t="shared" si="71"/>
        <v>44985</v>
      </c>
      <c r="BM52" s="1262">
        <f t="shared" si="71"/>
        <v>45016</v>
      </c>
      <c r="BN52" s="1262">
        <f t="shared" si="71"/>
        <v>45046</v>
      </c>
      <c r="BO52" s="1262">
        <f t="shared" si="71"/>
        <v>45077</v>
      </c>
      <c r="BP52" s="1262">
        <f t="shared" si="71"/>
        <v>45107</v>
      </c>
      <c r="BQ52" s="1262">
        <f t="shared" si="71"/>
        <v>45138</v>
      </c>
      <c r="BR52" s="1262">
        <f t="shared" si="71"/>
        <v>45169</v>
      </c>
      <c r="BS52" s="1262">
        <f t="shared" si="71"/>
        <v>45199</v>
      </c>
      <c r="BT52" s="1262">
        <f t="shared" si="71"/>
        <v>45230</v>
      </c>
      <c r="BU52" s="1262">
        <f t="shared" si="71"/>
        <v>45260</v>
      </c>
      <c r="BV52" s="1262">
        <f t="shared" si="71"/>
        <v>45291</v>
      </c>
      <c r="BW52" s="1259">
        <f t="shared" si="71"/>
        <v>45322</v>
      </c>
      <c r="BX52" s="1259">
        <f t="shared" si="71"/>
        <v>45351</v>
      </c>
      <c r="BY52" s="1259">
        <f t="shared" si="71"/>
        <v>45382</v>
      </c>
      <c r="BZ52" s="1259">
        <f t="shared" si="71"/>
        <v>45412</v>
      </c>
      <c r="CA52" s="1259">
        <f t="shared" si="71"/>
        <v>45443</v>
      </c>
      <c r="CB52" s="1259">
        <f t="shared" si="71"/>
        <v>45473</v>
      </c>
      <c r="CC52" s="1259">
        <f t="shared" si="71"/>
        <v>45504</v>
      </c>
      <c r="CD52" s="1259">
        <f t="shared" si="71"/>
        <v>45535</v>
      </c>
      <c r="CE52" s="1259">
        <f t="shared" si="71"/>
        <v>45565</v>
      </c>
      <c r="CF52" s="1259">
        <f t="shared" si="71"/>
        <v>45596</v>
      </c>
      <c r="CG52" s="1259">
        <f t="shared" si="71"/>
        <v>45626</v>
      </c>
      <c r="CH52" s="1259">
        <f t="shared" si="71"/>
        <v>45657</v>
      </c>
      <c r="CI52" s="1262">
        <f t="shared" si="71"/>
        <v>45688</v>
      </c>
      <c r="CJ52" s="1262">
        <f t="shared" si="71"/>
        <v>45716</v>
      </c>
      <c r="CK52" s="1262">
        <f t="shared" si="71"/>
        <v>45747</v>
      </c>
      <c r="CL52" s="1262">
        <f t="shared" si="71"/>
        <v>45777</v>
      </c>
      <c r="CM52" s="1262">
        <f t="shared" si="71"/>
        <v>45808</v>
      </c>
      <c r="CN52" s="1262">
        <f t="shared" si="71"/>
        <v>45838</v>
      </c>
      <c r="CO52" s="1262">
        <f t="shared" si="71"/>
        <v>45869</v>
      </c>
      <c r="CP52" s="1262">
        <f t="shared" si="71"/>
        <v>45900</v>
      </c>
      <c r="CQ52" s="1262">
        <f t="shared" si="71"/>
        <v>45930</v>
      </c>
      <c r="CR52" s="1262">
        <f t="shared" si="71"/>
        <v>45961</v>
      </c>
      <c r="CS52" s="1262">
        <f t="shared" si="71"/>
        <v>45991</v>
      </c>
      <c r="CT52" s="1262">
        <f t="shared" ref="CT52:FE52" si="72">EOMONTH(CS52,1)</f>
        <v>46022</v>
      </c>
      <c r="CU52" s="1259">
        <f t="shared" si="72"/>
        <v>46053</v>
      </c>
      <c r="CV52" s="1259">
        <f t="shared" si="72"/>
        <v>46081</v>
      </c>
      <c r="CW52" s="1259">
        <f t="shared" si="72"/>
        <v>46112</v>
      </c>
      <c r="CX52" s="1259">
        <f t="shared" si="72"/>
        <v>46142</v>
      </c>
      <c r="CY52" s="1259">
        <f t="shared" si="72"/>
        <v>46173</v>
      </c>
      <c r="CZ52" s="1259">
        <f t="shared" si="72"/>
        <v>46203</v>
      </c>
      <c r="DA52" s="1259">
        <f t="shared" si="72"/>
        <v>46234</v>
      </c>
      <c r="DB52" s="1259">
        <f t="shared" si="72"/>
        <v>46265</v>
      </c>
      <c r="DC52" s="1259">
        <f t="shared" si="72"/>
        <v>46295</v>
      </c>
      <c r="DD52" s="1259">
        <f t="shared" si="72"/>
        <v>46326</v>
      </c>
      <c r="DE52" s="1259">
        <f t="shared" si="72"/>
        <v>46356</v>
      </c>
      <c r="DF52" s="1259">
        <f t="shared" si="72"/>
        <v>46387</v>
      </c>
      <c r="DG52" s="1262">
        <f t="shared" si="72"/>
        <v>46418</v>
      </c>
      <c r="DH52" s="1262">
        <f t="shared" si="72"/>
        <v>46446</v>
      </c>
      <c r="DI52" s="1262">
        <f t="shared" si="72"/>
        <v>46477</v>
      </c>
      <c r="DJ52" s="1262">
        <f t="shared" si="72"/>
        <v>46507</v>
      </c>
      <c r="DK52" s="1262">
        <f t="shared" si="72"/>
        <v>46538</v>
      </c>
      <c r="DL52" s="1262">
        <f t="shared" si="72"/>
        <v>46568</v>
      </c>
      <c r="DM52" s="1262">
        <f t="shared" si="72"/>
        <v>46599</v>
      </c>
      <c r="DN52" s="1262">
        <f t="shared" si="72"/>
        <v>46630</v>
      </c>
      <c r="DO52" s="1262">
        <f t="shared" si="72"/>
        <v>46660</v>
      </c>
      <c r="DP52" s="1262">
        <f t="shared" si="72"/>
        <v>46691</v>
      </c>
      <c r="DQ52" s="1262">
        <f t="shared" si="72"/>
        <v>46721</v>
      </c>
      <c r="DR52" s="1262">
        <f t="shared" si="72"/>
        <v>46752</v>
      </c>
      <c r="DS52" s="1259">
        <f t="shared" si="72"/>
        <v>46783</v>
      </c>
      <c r="DT52" s="1259">
        <f t="shared" si="72"/>
        <v>46812</v>
      </c>
      <c r="DU52" s="1259">
        <f t="shared" si="72"/>
        <v>46843</v>
      </c>
      <c r="DV52" s="1259">
        <f t="shared" si="72"/>
        <v>46873</v>
      </c>
      <c r="DW52" s="1259">
        <f t="shared" si="72"/>
        <v>46904</v>
      </c>
      <c r="DX52" s="1259">
        <f t="shared" si="72"/>
        <v>46934</v>
      </c>
      <c r="DY52" s="1259">
        <f t="shared" si="72"/>
        <v>46965</v>
      </c>
      <c r="DZ52" s="1259">
        <f t="shared" si="72"/>
        <v>46996</v>
      </c>
      <c r="EA52" s="1259">
        <f t="shared" si="72"/>
        <v>47026</v>
      </c>
      <c r="EB52" s="1259">
        <f t="shared" si="72"/>
        <v>47057</v>
      </c>
      <c r="EC52" s="1259">
        <f t="shared" si="72"/>
        <v>47087</v>
      </c>
      <c r="ED52" s="1259">
        <f t="shared" si="72"/>
        <v>47118</v>
      </c>
      <c r="EE52" s="1262">
        <f t="shared" si="72"/>
        <v>47149</v>
      </c>
      <c r="EF52" s="1262">
        <f t="shared" si="72"/>
        <v>47177</v>
      </c>
      <c r="EG52" s="1262">
        <f t="shared" si="72"/>
        <v>47208</v>
      </c>
      <c r="EH52" s="1262">
        <f t="shared" si="72"/>
        <v>47238</v>
      </c>
      <c r="EI52" s="1262">
        <f t="shared" si="72"/>
        <v>47269</v>
      </c>
      <c r="EJ52" s="1262">
        <f t="shared" si="72"/>
        <v>47299</v>
      </c>
      <c r="EK52" s="1262">
        <f t="shared" si="72"/>
        <v>47330</v>
      </c>
      <c r="EL52" s="1262">
        <f t="shared" si="72"/>
        <v>47361</v>
      </c>
      <c r="EM52" s="1262">
        <f t="shared" si="72"/>
        <v>47391</v>
      </c>
      <c r="EN52" s="1262">
        <f t="shared" si="72"/>
        <v>47422</v>
      </c>
      <c r="EO52" s="1262">
        <f t="shared" si="72"/>
        <v>47452</v>
      </c>
      <c r="EP52" s="1262">
        <f t="shared" si="72"/>
        <v>47483</v>
      </c>
      <c r="EQ52" s="1259">
        <f t="shared" si="72"/>
        <v>47514</v>
      </c>
      <c r="ER52" s="1259">
        <f t="shared" si="72"/>
        <v>47542</v>
      </c>
      <c r="ES52" s="1259">
        <f t="shared" si="72"/>
        <v>47573</v>
      </c>
      <c r="ET52" s="1259">
        <f t="shared" si="72"/>
        <v>47603</v>
      </c>
      <c r="EU52" s="1259">
        <f t="shared" si="72"/>
        <v>47634</v>
      </c>
      <c r="EV52" s="1259">
        <f t="shared" si="72"/>
        <v>47664</v>
      </c>
      <c r="EW52" s="1259">
        <f t="shared" si="72"/>
        <v>47695</v>
      </c>
      <c r="EX52" s="1259">
        <f t="shared" si="72"/>
        <v>47726</v>
      </c>
      <c r="EY52" s="1259">
        <f t="shared" si="72"/>
        <v>47756</v>
      </c>
      <c r="EZ52" s="1259">
        <f t="shared" si="72"/>
        <v>47787</v>
      </c>
      <c r="FA52" s="1259">
        <f t="shared" si="72"/>
        <v>47817</v>
      </c>
      <c r="FB52" s="1259">
        <f t="shared" si="72"/>
        <v>47848</v>
      </c>
      <c r="FC52" s="1262">
        <f t="shared" si="72"/>
        <v>47879</v>
      </c>
      <c r="FD52" s="1262">
        <f t="shared" si="72"/>
        <v>47907</v>
      </c>
      <c r="FE52" s="1262">
        <f t="shared" si="72"/>
        <v>47938</v>
      </c>
      <c r="FF52" s="1262">
        <f t="shared" ref="FF52:HQ52" si="73">EOMONTH(FE52,1)</f>
        <v>47968</v>
      </c>
      <c r="FG52" s="1262">
        <f t="shared" si="73"/>
        <v>47999</v>
      </c>
      <c r="FH52" s="1262">
        <f t="shared" si="73"/>
        <v>48029</v>
      </c>
      <c r="FI52" s="1262">
        <f t="shared" si="73"/>
        <v>48060</v>
      </c>
      <c r="FJ52" s="1262">
        <f t="shared" si="73"/>
        <v>48091</v>
      </c>
      <c r="FK52" s="1262">
        <f t="shared" si="73"/>
        <v>48121</v>
      </c>
      <c r="FL52" s="1262">
        <f t="shared" si="73"/>
        <v>48152</v>
      </c>
      <c r="FM52" s="1262">
        <f t="shared" si="73"/>
        <v>48182</v>
      </c>
      <c r="FN52" s="1262">
        <f t="shared" si="73"/>
        <v>48213</v>
      </c>
      <c r="FO52" s="1259">
        <f t="shared" si="73"/>
        <v>48244</v>
      </c>
      <c r="FP52" s="1259">
        <f t="shared" si="73"/>
        <v>48273</v>
      </c>
      <c r="FQ52" s="1259">
        <f t="shared" si="73"/>
        <v>48304</v>
      </c>
      <c r="FR52" s="1259">
        <f t="shared" si="73"/>
        <v>48334</v>
      </c>
      <c r="FS52" s="1259">
        <f t="shared" si="73"/>
        <v>48365</v>
      </c>
      <c r="FT52" s="1259">
        <f t="shared" si="73"/>
        <v>48395</v>
      </c>
      <c r="FU52" s="1259">
        <f t="shared" si="73"/>
        <v>48426</v>
      </c>
      <c r="FV52" s="1259">
        <f t="shared" si="73"/>
        <v>48457</v>
      </c>
      <c r="FW52" s="1259">
        <f t="shared" si="73"/>
        <v>48487</v>
      </c>
      <c r="FX52" s="1259">
        <f t="shared" si="73"/>
        <v>48518</v>
      </c>
      <c r="FY52" s="1259">
        <f t="shared" si="73"/>
        <v>48548</v>
      </c>
      <c r="FZ52" s="1259">
        <f t="shared" si="73"/>
        <v>48579</v>
      </c>
      <c r="GA52" s="1262">
        <f t="shared" si="73"/>
        <v>48610</v>
      </c>
      <c r="GB52" s="1262">
        <f t="shared" si="73"/>
        <v>48638</v>
      </c>
      <c r="GC52" s="1262">
        <f t="shared" si="73"/>
        <v>48669</v>
      </c>
      <c r="GD52" s="1262">
        <f t="shared" si="73"/>
        <v>48699</v>
      </c>
      <c r="GE52" s="1262">
        <f t="shared" si="73"/>
        <v>48730</v>
      </c>
      <c r="GF52" s="1262">
        <f t="shared" si="73"/>
        <v>48760</v>
      </c>
      <c r="GG52" s="1262">
        <f t="shared" si="73"/>
        <v>48791</v>
      </c>
      <c r="GH52" s="1262">
        <f t="shared" si="73"/>
        <v>48822</v>
      </c>
      <c r="GI52" s="1262">
        <f t="shared" si="73"/>
        <v>48852</v>
      </c>
      <c r="GJ52" s="1262">
        <f t="shared" si="73"/>
        <v>48883</v>
      </c>
      <c r="GK52" s="1262">
        <f t="shared" si="73"/>
        <v>48913</v>
      </c>
      <c r="GL52" s="1262">
        <f t="shared" si="73"/>
        <v>48944</v>
      </c>
      <c r="GM52" s="1259">
        <f t="shared" si="73"/>
        <v>48975</v>
      </c>
      <c r="GN52" s="1259">
        <f t="shared" si="73"/>
        <v>49003</v>
      </c>
      <c r="GO52" s="1259">
        <f t="shared" si="73"/>
        <v>49034</v>
      </c>
      <c r="GP52" s="1259">
        <f t="shared" si="73"/>
        <v>49064</v>
      </c>
      <c r="GQ52" s="1259">
        <f t="shared" si="73"/>
        <v>49095</v>
      </c>
      <c r="GR52" s="1259">
        <f t="shared" si="73"/>
        <v>49125</v>
      </c>
      <c r="GS52" s="1259">
        <f t="shared" si="73"/>
        <v>49156</v>
      </c>
      <c r="GT52" s="1259">
        <f t="shared" si="73"/>
        <v>49187</v>
      </c>
      <c r="GU52" s="1259">
        <f t="shared" si="73"/>
        <v>49217</v>
      </c>
      <c r="GV52" s="1259">
        <f t="shared" si="73"/>
        <v>49248</v>
      </c>
      <c r="GW52" s="1259">
        <f t="shared" si="73"/>
        <v>49278</v>
      </c>
      <c r="GX52" s="1259">
        <f t="shared" si="73"/>
        <v>49309</v>
      </c>
      <c r="GY52" s="1262">
        <f t="shared" si="73"/>
        <v>49340</v>
      </c>
      <c r="GZ52" s="1262">
        <f t="shared" si="73"/>
        <v>49368</v>
      </c>
      <c r="HA52" s="1262">
        <f t="shared" si="73"/>
        <v>49399</v>
      </c>
      <c r="HB52" s="1262">
        <f t="shared" si="73"/>
        <v>49429</v>
      </c>
      <c r="HC52" s="1262">
        <f t="shared" si="73"/>
        <v>49460</v>
      </c>
      <c r="HD52" s="1262">
        <f t="shared" si="73"/>
        <v>49490</v>
      </c>
      <c r="HE52" s="1262">
        <f t="shared" si="73"/>
        <v>49521</v>
      </c>
      <c r="HF52" s="1262">
        <f t="shared" si="73"/>
        <v>49552</v>
      </c>
      <c r="HG52" s="1262">
        <f t="shared" si="73"/>
        <v>49582</v>
      </c>
      <c r="HH52" s="1262">
        <f t="shared" si="73"/>
        <v>49613</v>
      </c>
      <c r="HI52" s="1262">
        <f t="shared" si="73"/>
        <v>49643</v>
      </c>
      <c r="HJ52" s="1262">
        <f t="shared" si="73"/>
        <v>49674</v>
      </c>
      <c r="HK52" s="1259">
        <f t="shared" si="73"/>
        <v>49705</v>
      </c>
      <c r="HL52" s="1259">
        <f t="shared" si="73"/>
        <v>49734</v>
      </c>
      <c r="HM52" s="1259">
        <f t="shared" si="73"/>
        <v>49765</v>
      </c>
      <c r="HN52" s="1259">
        <f t="shared" si="73"/>
        <v>49795</v>
      </c>
      <c r="HO52" s="1259">
        <f t="shared" si="73"/>
        <v>49826</v>
      </c>
      <c r="HP52" s="1259">
        <f t="shared" si="73"/>
        <v>49856</v>
      </c>
      <c r="HQ52" s="1259">
        <f t="shared" si="73"/>
        <v>49887</v>
      </c>
      <c r="HR52" s="1259">
        <f t="shared" ref="HR52:IA52" si="74">EOMONTH(HQ52,1)</f>
        <v>49918</v>
      </c>
      <c r="HS52" s="1259">
        <f t="shared" si="74"/>
        <v>49948</v>
      </c>
      <c r="HT52" s="1259">
        <f t="shared" si="74"/>
        <v>49979</v>
      </c>
      <c r="HU52" s="1259">
        <f t="shared" si="74"/>
        <v>50009</v>
      </c>
      <c r="HV52" s="1259">
        <f t="shared" si="74"/>
        <v>50040</v>
      </c>
      <c r="HW52" s="1262">
        <f t="shared" si="74"/>
        <v>50071</v>
      </c>
      <c r="HX52" s="1262">
        <f t="shared" si="74"/>
        <v>50099</v>
      </c>
      <c r="HY52" s="1262">
        <f t="shared" si="74"/>
        <v>50130</v>
      </c>
      <c r="HZ52" s="1262">
        <f t="shared" si="74"/>
        <v>50160</v>
      </c>
      <c r="IA52" s="1262">
        <f t="shared" si="74"/>
        <v>50191</v>
      </c>
    </row>
    <row r="53" spans="2:235" outlineLevel="1" x14ac:dyDescent="0.3">
      <c r="C53" s="90" t="s">
        <v>182</v>
      </c>
      <c r="D53" s="109"/>
      <c r="E53" s="124">
        <f>시나리오분석!$E$29</f>
        <v>174.65</v>
      </c>
      <c r="F53" s="124">
        <f>시나리오분석!$E$29</f>
        <v>174.65</v>
      </c>
      <c r="G53" s="124">
        <f>시나리오분석!$E$29</f>
        <v>174.65</v>
      </c>
      <c r="H53" s="124">
        <f>시나리오분석!$E$29</f>
        <v>174.65</v>
      </c>
      <c r="I53" s="124">
        <f>시나리오분석!$E$29</f>
        <v>174.65</v>
      </c>
      <c r="J53" s="124">
        <f>시나리오분석!$E$29</f>
        <v>174.65</v>
      </c>
      <c r="K53" s="124">
        <f>시나리오분석!$E$29</f>
        <v>174.65</v>
      </c>
      <c r="L53" s="124">
        <f>시나리오분석!$E$29</f>
        <v>174.65</v>
      </c>
      <c r="M53" s="124">
        <f>시나리오분석!$E$29</f>
        <v>174.65</v>
      </c>
      <c r="N53" s="124">
        <f>시나리오분석!$E$29</f>
        <v>174.65</v>
      </c>
      <c r="O53" s="124">
        <f>시나리오분석!$E$29</f>
        <v>174.65</v>
      </c>
      <c r="P53" s="124">
        <f>시나리오분석!$E$29</f>
        <v>174.65</v>
      </c>
      <c r="Q53" s="124">
        <f>시나리오분석!$E$29</f>
        <v>174.65</v>
      </c>
      <c r="R53" s="124">
        <f>시나리오분석!$E$29</f>
        <v>174.65</v>
      </c>
      <c r="S53" s="124">
        <f>시나리오분석!$E$29</f>
        <v>174.65</v>
      </c>
      <c r="T53" s="124">
        <f>시나리오분석!$E$29</f>
        <v>174.65</v>
      </c>
      <c r="U53" s="124">
        <f>시나리오분석!$E$29</f>
        <v>174.65</v>
      </c>
      <c r="V53" s="124">
        <f>시나리오분석!$E$29</f>
        <v>174.65</v>
      </c>
      <c r="W53" s="133">
        <f>시나리오분석!$E$29</f>
        <v>174.65</v>
      </c>
      <c r="Y53" s="1273" t="s">
        <v>158</v>
      </c>
      <c r="Z53" s="1274"/>
      <c r="AA53" s="1275">
        <f>+HLOOKUP(AA$50,$F$52:$W$59,2,FALSE)</f>
        <v>174.65</v>
      </c>
      <c r="AB53" s="1276">
        <f t="shared" ref="AB53:CM53" si="75">+HLOOKUP(AB$50,$F$52:$W$59,2,FALSE)</f>
        <v>174.65</v>
      </c>
      <c r="AC53" s="1276">
        <f t="shared" si="75"/>
        <v>174.65</v>
      </c>
      <c r="AD53" s="1276">
        <f t="shared" si="75"/>
        <v>174.65</v>
      </c>
      <c r="AE53" s="1276">
        <f t="shared" si="75"/>
        <v>174.65</v>
      </c>
      <c r="AF53" s="1276">
        <f t="shared" si="75"/>
        <v>174.65</v>
      </c>
      <c r="AG53" s="1276">
        <f t="shared" si="75"/>
        <v>174.65</v>
      </c>
      <c r="AH53" s="1276">
        <f t="shared" si="75"/>
        <v>174.65</v>
      </c>
      <c r="AI53" s="1276">
        <f t="shared" si="75"/>
        <v>174.65</v>
      </c>
      <c r="AJ53" s="1276">
        <f t="shared" si="75"/>
        <v>174.65</v>
      </c>
      <c r="AK53" s="1276">
        <f t="shared" si="75"/>
        <v>174.65</v>
      </c>
      <c r="AL53" s="1276">
        <f t="shared" si="75"/>
        <v>174.65</v>
      </c>
      <c r="AM53" s="1276">
        <f t="shared" si="75"/>
        <v>174.65</v>
      </c>
      <c r="AN53" s="1276">
        <f t="shared" si="75"/>
        <v>174.65</v>
      </c>
      <c r="AO53" s="1276">
        <f t="shared" si="75"/>
        <v>174.65</v>
      </c>
      <c r="AP53" s="1276">
        <f t="shared" si="75"/>
        <v>174.65</v>
      </c>
      <c r="AQ53" s="1276">
        <f t="shared" si="75"/>
        <v>174.65</v>
      </c>
      <c r="AR53" s="1276">
        <f t="shared" si="75"/>
        <v>174.65</v>
      </c>
      <c r="AS53" s="1276">
        <f t="shared" si="75"/>
        <v>174.65</v>
      </c>
      <c r="AT53" s="1276">
        <f t="shared" si="75"/>
        <v>174.65</v>
      </c>
      <c r="AU53" s="1276">
        <f t="shared" si="75"/>
        <v>174.65</v>
      </c>
      <c r="AV53" s="1276">
        <f t="shared" si="75"/>
        <v>174.65</v>
      </c>
      <c r="AW53" s="1276">
        <f t="shared" si="75"/>
        <v>174.65</v>
      </c>
      <c r="AX53" s="1276">
        <f t="shared" si="75"/>
        <v>174.65</v>
      </c>
      <c r="AY53" s="1276">
        <f t="shared" si="75"/>
        <v>174.65</v>
      </c>
      <c r="AZ53" s="1276">
        <f t="shared" si="75"/>
        <v>174.65</v>
      </c>
      <c r="BA53" s="1276">
        <f t="shared" si="75"/>
        <v>174.65</v>
      </c>
      <c r="BB53" s="1276">
        <f t="shared" si="75"/>
        <v>174.65</v>
      </c>
      <c r="BC53" s="1276">
        <f t="shared" si="75"/>
        <v>174.65</v>
      </c>
      <c r="BD53" s="1276">
        <f t="shared" si="75"/>
        <v>174.65</v>
      </c>
      <c r="BE53" s="1276">
        <f t="shared" si="75"/>
        <v>174.65</v>
      </c>
      <c r="BF53" s="1276">
        <f t="shared" si="75"/>
        <v>174.65</v>
      </c>
      <c r="BG53" s="1276">
        <f t="shared" si="75"/>
        <v>174.65</v>
      </c>
      <c r="BH53" s="1276">
        <f t="shared" si="75"/>
        <v>174.65</v>
      </c>
      <c r="BI53" s="1276">
        <f t="shared" si="75"/>
        <v>174.65</v>
      </c>
      <c r="BJ53" s="1276">
        <f t="shared" si="75"/>
        <v>174.65</v>
      </c>
      <c r="BK53" s="1276">
        <f t="shared" si="75"/>
        <v>174.65</v>
      </c>
      <c r="BL53" s="1276">
        <f t="shared" si="75"/>
        <v>174.65</v>
      </c>
      <c r="BM53" s="1276">
        <f t="shared" si="75"/>
        <v>174.65</v>
      </c>
      <c r="BN53" s="1276">
        <f t="shared" si="75"/>
        <v>174.65</v>
      </c>
      <c r="BO53" s="1276">
        <f t="shared" si="75"/>
        <v>174.65</v>
      </c>
      <c r="BP53" s="1276">
        <f t="shared" si="75"/>
        <v>174.65</v>
      </c>
      <c r="BQ53" s="1276">
        <f t="shared" si="75"/>
        <v>174.65</v>
      </c>
      <c r="BR53" s="1276">
        <f t="shared" si="75"/>
        <v>174.65</v>
      </c>
      <c r="BS53" s="1276">
        <f t="shared" si="75"/>
        <v>174.65</v>
      </c>
      <c r="BT53" s="1276">
        <f t="shared" si="75"/>
        <v>174.65</v>
      </c>
      <c r="BU53" s="1276">
        <f t="shared" si="75"/>
        <v>174.65</v>
      </c>
      <c r="BV53" s="1276">
        <f t="shared" si="75"/>
        <v>174.65</v>
      </c>
      <c r="BW53" s="1276">
        <f t="shared" si="75"/>
        <v>174.65</v>
      </c>
      <c r="BX53" s="1276">
        <f t="shared" si="75"/>
        <v>174.65</v>
      </c>
      <c r="BY53" s="1276">
        <f t="shared" si="75"/>
        <v>174.65</v>
      </c>
      <c r="BZ53" s="1276">
        <f t="shared" si="75"/>
        <v>174.65</v>
      </c>
      <c r="CA53" s="1276">
        <f t="shared" si="75"/>
        <v>174.65</v>
      </c>
      <c r="CB53" s="1276">
        <f t="shared" si="75"/>
        <v>174.65</v>
      </c>
      <c r="CC53" s="1276">
        <f t="shared" si="75"/>
        <v>174.65</v>
      </c>
      <c r="CD53" s="1276">
        <f t="shared" si="75"/>
        <v>174.65</v>
      </c>
      <c r="CE53" s="1276">
        <f t="shared" si="75"/>
        <v>174.65</v>
      </c>
      <c r="CF53" s="1276">
        <f t="shared" si="75"/>
        <v>174.65</v>
      </c>
      <c r="CG53" s="1276">
        <f t="shared" si="75"/>
        <v>174.65</v>
      </c>
      <c r="CH53" s="1276">
        <f t="shared" si="75"/>
        <v>174.65</v>
      </c>
      <c r="CI53" s="1276">
        <f t="shared" si="75"/>
        <v>174.65</v>
      </c>
      <c r="CJ53" s="1276">
        <f t="shared" si="75"/>
        <v>174.65</v>
      </c>
      <c r="CK53" s="1276">
        <f t="shared" si="75"/>
        <v>174.65</v>
      </c>
      <c r="CL53" s="1276">
        <f t="shared" si="75"/>
        <v>174.65</v>
      </c>
      <c r="CM53" s="1276">
        <f t="shared" si="75"/>
        <v>174.65</v>
      </c>
      <c r="CN53" s="1276">
        <f t="shared" ref="CN53:EY53" si="76">+HLOOKUP(CN$50,$F$52:$W$59,2,FALSE)</f>
        <v>174.65</v>
      </c>
      <c r="CO53" s="1276">
        <f t="shared" si="76"/>
        <v>174.65</v>
      </c>
      <c r="CP53" s="1276">
        <f t="shared" si="76"/>
        <v>174.65</v>
      </c>
      <c r="CQ53" s="1276">
        <f t="shared" si="76"/>
        <v>174.65</v>
      </c>
      <c r="CR53" s="1276">
        <f t="shared" si="76"/>
        <v>174.65</v>
      </c>
      <c r="CS53" s="1276">
        <f t="shared" si="76"/>
        <v>174.65</v>
      </c>
      <c r="CT53" s="1276">
        <f t="shared" si="76"/>
        <v>174.65</v>
      </c>
      <c r="CU53" s="1276">
        <f t="shared" si="76"/>
        <v>174.65</v>
      </c>
      <c r="CV53" s="1276">
        <f t="shared" si="76"/>
        <v>174.65</v>
      </c>
      <c r="CW53" s="1276">
        <f t="shared" si="76"/>
        <v>174.65</v>
      </c>
      <c r="CX53" s="1276">
        <f t="shared" si="76"/>
        <v>174.65</v>
      </c>
      <c r="CY53" s="1276">
        <f t="shared" si="76"/>
        <v>174.65</v>
      </c>
      <c r="CZ53" s="1276">
        <f t="shared" si="76"/>
        <v>174.65</v>
      </c>
      <c r="DA53" s="1276">
        <f t="shared" si="76"/>
        <v>174.65</v>
      </c>
      <c r="DB53" s="1276">
        <f t="shared" si="76"/>
        <v>174.65</v>
      </c>
      <c r="DC53" s="1276">
        <f t="shared" si="76"/>
        <v>174.65</v>
      </c>
      <c r="DD53" s="1276">
        <f t="shared" si="76"/>
        <v>174.65</v>
      </c>
      <c r="DE53" s="1276">
        <f t="shared" si="76"/>
        <v>174.65</v>
      </c>
      <c r="DF53" s="1276">
        <f t="shared" si="76"/>
        <v>174.65</v>
      </c>
      <c r="DG53" s="1276">
        <f t="shared" si="76"/>
        <v>174.65</v>
      </c>
      <c r="DH53" s="1276">
        <f t="shared" si="76"/>
        <v>174.65</v>
      </c>
      <c r="DI53" s="1276">
        <f t="shared" si="76"/>
        <v>174.65</v>
      </c>
      <c r="DJ53" s="1276">
        <f t="shared" si="76"/>
        <v>174.65</v>
      </c>
      <c r="DK53" s="1276">
        <f t="shared" si="76"/>
        <v>174.65</v>
      </c>
      <c r="DL53" s="1276">
        <f t="shared" si="76"/>
        <v>174.65</v>
      </c>
      <c r="DM53" s="1276">
        <f t="shared" si="76"/>
        <v>174.65</v>
      </c>
      <c r="DN53" s="1276">
        <f t="shared" si="76"/>
        <v>174.65</v>
      </c>
      <c r="DO53" s="1276">
        <f t="shared" si="76"/>
        <v>174.65</v>
      </c>
      <c r="DP53" s="1276">
        <f t="shared" si="76"/>
        <v>174.65</v>
      </c>
      <c r="DQ53" s="1276">
        <f t="shared" si="76"/>
        <v>174.65</v>
      </c>
      <c r="DR53" s="1276">
        <f t="shared" si="76"/>
        <v>174.65</v>
      </c>
      <c r="DS53" s="1276">
        <f t="shared" si="76"/>
        <v>174.65</v>
      </c>
      <c r="DT53" s="1276">
        <f t="shared" si="76"/>
        <v>174.65</v>
      </c>
      <c r="DU53" s="1276">
        <f t="shared" si="76"/>
        <v>174.65</v>
      </c>
      <c r="DV53" s="1276">
        <f t="shared" si="76"/>
        <v>174.65</v>
      </c>
      <c r="DW53" s="1276">
        <f t="shared" si="76"/>
        <v>174.65</v>
      </c>
      <c r="DX53" s="1276">
        <f t="shared" si="76"/>
        <v>174.65</v>
      </c>
      <c r="DY53" s="1276">
        <f t="shared" si="76"/>
        <v>174.65</v>
      </c>
      <c r="DZ53" s="1276">
        <f t="shared" si="76"/>
        <v>174.65</v>
      </c>
      <c r="EA53" s="1276">
        <f t="shared" si="76"/>
        <v>174.65</v>
      </c>
      <c r="EB53" s="1276">
        <f t="shared" si="76"/>
        <v>174.65</v>
      </c>
      <c r="EC53" s="1276">
        <f t="shared" si="76"/>
        <v>174.65</v>
      </c>
      <c r="ED53" s="1276">
        <f t="shared" si="76"/>
        <v>174.65</v>
      </c>
      <c r="EE53" s="1276">
        <f t="shared" si="76"/>
        <v>174.65</v>
      </c>
      <c r="EF53" s="1276">
        <f t="shared" si="76"/>
        <v>174.65</v>
      </c>
      <c r="EG53" s="1276">
        <f t="shared" si="76"/>
        <v>174.65</v>
      </c>
      <c r="EH53" s="1276">
        <f t="shared" si="76"/>
        <v>174.65</v>
      </c>
      <c r="EI53" s="1276">
        <f t="shared" si="76"/>
        <v>174.65</v>
      </c>
      <c r="EJ53" s="1276">
        <f t="shared" si="76"/>
        <v>174.65</v>
      </c>
      <c r="EK53" s="1276">
        <f t="shared" si="76"/>
        <v>174.65</v>
      </c>
      <c r="EL53" s="1276">
        <f t="shared" si="76"/>
        <v>174.65</v>
      </c>
      <c r="EM53" s="1276">
        <f t="shared" si="76"/>
        <v>174.65</v>
      </c>
      <c r="EN53" s="1276">
        <f t="shared" si="76"/>
        <v>174.65</v>
      </c>
      <c r="EO53" s="1276">
        <f t="shared" si="76"/>
        <v>174.65</v>
      </c>
      <c r="EP53" s="1276">
        <f t="shared" si="76"/>
        <v>174.65</v>
      </c>
      <c r="EQ53" s="1276">
        <f t="shared" si="76"/>
        <v>174.65</v>
      </c>
      <c r="ER53" s="1276">
        <f t="shared" si="76"/>
        <v>174.65</v>
      </c>
      <c r="ES53" s="1276">
        <f t="shared" si="76"/>
        <v>174.65</v>
      </c>
      <c r="ET53" s="1276">
        <f t="shared" si="76"/>
        <v>174.65</v>
      </c>
      <c r="EU53" s="1276">
        <f t="shared" si="76"/>
        <v>174.65</v>
      </c>
      <c r="EV53" s="1276">
        <f t="shared" si="76"/>
        <v>174.65</v>
      </c>
      <c r="EW53" s="1276">
        <f t="shared" si="76"/>
        <v>174.65</v>
      </c>
      <c r="EX53" s="1276">
        <f t="shared" si="76"/>
        <v>174.65</v>
      </c>
      <c r="EY53" s="1276">
        <f t="shared" si="76"/>
        <v>174.65</v>
      </c>
      <c r="EZ53" s="1276">
        <f t="shared" ref="EZ53:HK53" si="77">+HLOOKUP(EZ$50,$F$52:$W$59,2,FALSE)</f>
        <v>174.65</v>
      </c>
      <c r="FA53" s="1276">
        <f t="shared" si="77"/>
        <v>174.65</v>
      </c>
      <c r="FB53" s="1276">
        <f t="shared" si="77"/>
        <v>174.65</v>
      </c>
      <c r="FC53" s="1276">
        <f t="shared" si="77"/>
        <v>174.65</v>
      </c>
      <c r="FD53" s="1276">
        <f t="shared" si="77"/>
        <v>174.65</v>
      </c>
      <c r="FE53" s="1276">
        <f t="shared" si="77"/>
        <v>174.65</v>
      </c>
      <c r="FF53" s="1276">
        <f t="shared" si="77"/>
        <v>174.65</v>
      </c>
      <c r="FG53" s="1276">
        <f t="shared" si="77"/>
        <v>174.65</v>
      </c>
      <c r="FH53" s="1276">
        <f t="shared" si="77"/>
        <v>174.65</v>
      </c>
      <c r="FI53" s="1276">
        <f t="shared" si="77"/>
        <v>174.65</v>
      </c>
      <c r="FJ53" s="1276">
        <f t="shared" si="77"/>
        <v>174.65</v>
      </c>
      <c r="FK53" s="1276">
        <f t="shared" si="77"/>
        <v>174.65</v>
      </c>
      <c r="FL53" s="1276">
        <f t="shared" si="77"/>
        <v>174.65</v>
      </c>
      <c r="FM53" s="1276">
        <f t="shared" si="77"/>
        <v>174.65</v>
      </c>
      <c r="FN53" s="1276">
        <f t="shared" si="77"/>
        <v>174.65</v>
      </c>
      <c r="FO53" s="1276">
        <f t="shared" si="77"/>
        <v>174.65</v>
      </c>
      <c r="FP53" s="1276">
        <f t="shared" si="77"/>
        <v>174.65</v>
      </c>
      <c r="FQ53" s="1276">
        <f t="shared" si="77"/>
        <v>174.65</v>
      </c>
      <c r="FR53" s="1276">
        <f t="shared" si="77"/>
        <v>174.65</v>
      </c>
      <c r="FS53" s="1276">
        <f t="shared" si="77"/>
        <v>174.65</v>
      </c>
      <c r="FT53" s="1276">
        <f t="shared" si="77"/>
        <v>174.65</v>
      </c>
      <c r="FU53" s="1276">
        <f t="shared" si="77"/>
        <v>174.65</v>
      </c>
      <c r="FV53" s="1276">
        <f t="shared" si="77"/>
        <v>174.65</v>
      </c>
      <c r="FW53" s="1276">
        <f t="shared" si="77"/>
        <v>174.65</v>
      </c>
      <c r="FX53" s="1276">
        <f t="shared" si="77"/>
        <v>174.65</v>
      </c>
      <c r="FY53" s="1276">
        <f t="shared" si="77"/>
        <v>174.65</v>
      </c>
      <c r="FZ53" s="1276">
        <f t="shared" si="77"/>
        <v>174.65</v>
      </c>
      <c r="GA53" s="1276">
        <f t="shared" si="77"/>
        <v>174.65</v>
      </c>
      <c r="GB53" s="1276">
        <f t="shared" si="77"/>
        <v>174.65</v>
      </c>
      <c r="GC53" s="1276">
        <f t="shared" si="77"/>
        <v>174.65</v>
      </c>
      <c r="GD53" s="1276">
        <f t="shared" si="77"/>
        <v>174.65</v>
      </c>
      <c r="GE53" s="1276">
        <f t="shared" si="77"/>
        <v>174.65</v>
      </c>
      <c r="GF53" s="1276">
        <f t="shared" si="77"/>
        <v>174.65</v>
      </c>
      <c r="GG53" s="1276">
        <f t="shared" si="77"/>
        <v>174.65</v>
      </c>
      <c r="GH53" s="1276">
        <f t="shared" si="77"/>
        <v>174.65</v>
      </c>
      <c r="GI53" s="1276">
        <f t="shared" si="77"/>
        <v>174.65</v>
      </c>
      <c r="GJ53" s="1276">
        <f t="shared" si="77"/>
        <v>174.65</v>
      </c>
      <c r="GK53" s="1276">
        <f t="shared" si="77"/>
        <v>174.65</v>
      </c>
      <c r="GL53" s="1276">
        <f t="shared" si="77"/>
        <v>174.65</v>
      </c>
      <c r="GM53" s="1276">
        <f t="shared" si="77"/>
        <v>174.65</v>
      </c>
      <c r="GN53" s="1276">
        <f t="shared" si="77"/>
        <v>174.65</v>
      </c>
      <c r="GO53" s="1276">
        <f t="shared" si="77"/>
        <v>174.65</v>
      </c>
      <c r="GP53" s="1276">
        <f t="shared" si="77"/>
        <v>174.65</v>
      </c>
      <c r="GQ53" s="1276">
        <f t="shared" si="77"/>
        <v>174.65</v>
      </c>
      <c r="GR53" s="1276">
        <f t="shared" si="77"/>
        <v>174.65</v>
      </c>
      <c r="GS53" s="1276">
        <f t="shared" si="77"/>
        <v>174.65</v>
      </c>
      <c r="GT53" s="1276">
        <f t="shared" si="77"/>
        <v>174.65</v>
      </c>
      <c r="GU53" s="1276">
        <f t="shared" si="77"/>
        <v>174.65</v>
      </c>
      <c r="GV53" s="1276">
        <f t="shared" si="77"/>
        <v>174.65</v>
      </c>
      <c r="GW53" s="1276">
        <f t="shared" si="77"/>
        <v>174.65</v>
      </c>
      <c r="GX53" s="1276">
        <f t="shared" si="77"/>
        <v>174.65</v>
      </c>
      <c r="GY53" s="1276">
        <f t="shared" si="77"/>
        <v>174.65</v>
      </c>
      <c r="GZ53" s="1276">
        <f t="shared" si="77"/>
        <v>174.65</v>
      </c>
      <c r="HA53" s="1276">
        <f t="shared" si="77"/>
        <v>174.65</v>
      </c>
      <c r="HB53" s="1276">
        <f t="shared" si="77"/>
        <v>174.65</v>
      </c>
      <c r="HC53" s="1276">
        <f t="shared" si="77"/>
        <v>174.65</v>
      </c>
      <c r="HD53" s="1276">
        <f t="shared" si="77"/>
        <v>174.65</v>
      </c>
      <c r="HE53" s="1276">
        <f t="shared" si="77"/>
        <v>174.65</v>
      </c>
      <c r="HF53" s="1276">
        <f t="shared" si="77"/>
        <v>174.65</v>
      </c>
      <c r="HG53" s="1276">
        <f t="shared" si="77"/>
        <v>174.65</v>
      </c>
      <c r="HH53" s="1276">
        <f t="shared" si="77"/>
        <v>174.65</v>
      </c>
      <c r="HI53" s="1276">
        <f t="shared" si="77"/>
        <v>174.65</v>
      </c>
      <c r="HJ53" s="1276">
        <f t="shared" si="77"/>
        <v>174.65</v>
      </c>
      <c r="HK53" s="1276">
        <f t="shared" si="77"/>
        <v>174.65</v>
      </c>
      <c r="HL53" s="1276">
        <f t="shared" ref="HL53:HY53" si="78">+HLOOKUP(HL$50,$F$52:$W$59,2,FALSE)</f>
        <v>174.65</v>
      </c>
      <c r="HM53" s="1276">
        <f t="shared" si="78"/>
        <v>174.65</v>
      </c>
      <c r="HN53" s="1276">
        <f t="shared" si="78"/>
        <v>174.65</v>
      </c>
      <c r="HO53" s="1276">
        <f t="shared" si="78"/>
        <v>174.65</v>
      </c>
      <c r="HP53" s="1276">
        <f t="shared" si="78"/>
        <v>174.65</v>
      </c>
      <c r="HQ53" s="1276">
        <f t="shared" si="78"/>
        <v>174.65</v>
      </c>
      <c r="HR53" s="1276">
        <f t="shared" si="78"/>
        <v>174.65</v>
      </c>
      <c r="HS53" s="1276">
        <f t="shared" si="78"/>
        <v>174.65</v>
      </c>
      <c r="HT53" s="1276">
        <f t="shared" si="78"/>
        <v>174.65</v>
      </c>
      <c r="HU53" s="1276">
        <f t="shared" si="78"/>
        <v>174.65</v>
      </c>
      <c r="HV53" s="1276">
        <f t="shared" si="78"/>
        <v>174.65</v>
      </c>
      <c r="HW53" s="1276">
        <f t="shared" si="78"/>
        <v>174.65</v>
      </c>
      <c r="HX53" s="1276">
        <f t="shared" si="78"/>
        <v>174.65</v>
      </c>
      <c r="HY53" s="1276">
        <f t="shared" si="78"/>
        <v>174.65</v>
      </c>
      <c r="HZ53" s="1275">
        <f>+HLOOKUP(HZ$50,$F$52:$W$59,2,FALSE)</f>
        <v>174.65</v>
      </c>
      <c r="IA53" s="1275">
        <f>+HLOOKUP(IA$50,$F$52:$W$59,2,FALSE)</f>
        <v>174.65</v>
      </c>
    </row>
    <row r="54" spans="2:235" outlineLevel="1" x14ac:dyDescent="0.3">
      <c r="C54" s="93" t="s">
        <v>183</v>
      </c>
      <c r="D54" s="111" t="s">
        <v>184</v>
      </c>
      <c r="E54" s="125">
        <f>시나리오분석!$E$30</f>
        <v>64.069999999999993</v>
      </c>
      <c r="F54" s="125">
        <f>E54*(1+시나리오분석!$D$30)</f>
        <v>65.031049999999993</v>
      </c>
      <c r="G54" s="125">
        <f>F54*(1+시나리오분석!$D$30)</f>
        <v>66.006515749999991</v>
      </c>
      <c r="H54" s="125">
        <f>G54*(1+시나리오분석!$D$30)</f>
        <v>66.996613486249984</v>
      </c>
      <c r="I54" s="125">
        <f>H54*(1+시나리오분석!$D$30)</f>
        <v>68.001562688543729</v>
      </c>
      <c r="J54" s="125">
        <f>I54*(1+시나리오분석!$D$30)</f>
        <v>69.021586128871874</v>
      </c>
      <c r="K54" s="125">
        <f>J54*(1+시나리오분석!$D$30)</f>
        <v>70.056909920804941</v>
      </c>
      <c r="L54" s="125">
        <f>K54*(1+시나리오분석!$D$30)</f>
        <v>71.107763569617006</v>
      </c>
      <c r="M54" s="125">
        <f>L54*(1+시나리오분석!$D$30)</f>
        <v>72.174380023161248</v>
      </c>
      <c r="N54" s="125">
        <f>M54*(1+시나리오분석!$D$30)</f>
        <v>73.256995723508666</v>
      </c>
      <c r="O54" s="125">
        <f>N54*(1+시나리오분석!$D$30)</f>
        <v>74.355850659361295</v>
      </c>
      <c r="P54" s="125">
        <f>O54*(1+시나리오분석!$D$30)</f>
        <v>75.471188419251703</v>
      </c>
      <c r="Q54" s="125">
        <f>P54*(1+시나리오분석!$D$30)</f>
        <v>76.603256245540464</v>
      </c>
      <c r="R54" s="125">
        <f>Q54*(1+시나리오분석!$D$30)</f>
        <v>77.752305089223569</v>
      </c>
      <c r="S54" s="125">
        <f>R54*(1+시나리오분석!$D$30)</f>
        <v>78.91858966556191</v>
      </c>
      <c r="T54" s="125">
        <f>S54*(1+시나리오분석!$D$30)</f>
        <v>80.102368510545332</v>
      </c>
      <c r="U54" s="125">
        <f>T54*(1+시나리오분석!$D$30)</f>
        <v>81.303904038203498</v>
      </c>
      <c r="V54" s="125">
        <f>U54*(1+시나리오분석!$D$30)</f>
        <v>82.523462598776547</v>
      </c>
      <c r="W54" s="134">
        <f>V54*(1+시나리오분석!$D$30)</f>
        <v>83.761314537758182</v>
      </c>
      <c r="Y54" s="1264" t="s">
        <v>183</v>
      </c>
      <c r="Z54" s="1265" t="s">
        <v>184</v>
      </c>
      <c r="AA54" s="1275">
        <f>+HLOOKUP(AA$50,$F$52:$W$59,3,FALSE)</f>
        <v>65.031049999999993</v>
      </c>
      <c r="AB54" s="1276">
        <f t="shared" ref="AB54:CM54" si="79">+HLOOKUP(AB$50,$F$52:$W$59,3,FALSE)</f>
        <v>65.031049999999993</v>
      </c>
      <c r="AC54" s="1276">
        <f t="shared" si="79"/>
        <v>65.031049999999993</v>
      </c>
      <c r="AD54" s="1276">
        <f t="shared" si="79"/>
        <v>65.031049999999993</v>
      </c>
      <c r="AE54" s="1276">
        <f t="shared" si="79"/>
        <v>65.031049999999993</v>
      </c>
      <c r="AF54" s="1276">
        <f t="shared" si="79"/>
        <v>65.031049999999993</v>
      </c>
      <c r="AG54" s="1276">
        <f t="shared" si="79"/>
        <v>65.031049999999993</v>
      </c>
      <c r="AH54" s="1276">
        <f t="shared" si="79"/>
        <v>65.031049999999993</v>
      </c>
      <c r="AI54" s="1276">
        <f t="shared" si="79"/>
        <v>65.031049999999993</v>
      </c>
      <c r="AJ54" s="1276">
        <f t="shared" si="79"/>
        <v>65.031049999999993</v>
      </c>
      <c r="AK54" s="1276">
        <f t="shared" si="79"/>
        <v>65.031049999999993</v>
      </c>
      <c r="AL54" s="1276">
        <f t="shared" si="79"/>
        <v>65.031049999999993</v>
      </c>
      <c r="AM54" s="1276">
        <f t="shared" si="79"/>
        <v>66.006515749999991</v>
      </c>
      <c r="AN54" s="1276">
        <f t="shared" si="79"/>
        <v>66.006515749999991</v>
      </c>
      <c r="AO54" s="1276">
        <f t="shared" si="79"/>
        <v>66.006515749999991</v>
      </c>
      <c r="AP54" s="1276">
        <f t="shared" si="79"/>
        <v>66.006515749999991</v>
      </c>
      <c r="AQ54" s="1276">
        <f t="shared" si="79"/>
        <v>66.006515749999991</v>
      </c>
      <c r="AR54" s="1276">
        <f t="shared" si="79"/>
        <v>66.006515749999991</v>
      </c>
      <c r="AS54" s="1276">
        <f t="shared" si="79"/>
        <v>66.006515749999991</v>
      </c>
      <c r="AT54" s="1276">
        <f t="shared" si="79"/>
        <v>66.006515749999991</v>
      </c>
      <c r="AU54" s="1276">
        <f t="shared" si="79"/>
        <v>66.006515749999991</v>
      </c>
      <c r="AV54" s="1276">
        <f t="shared" si="79"/>
        <v>66.006515749999991</v>
      </c>
      <c r="AW54" s="1276">
        <f t="shared" si="79"/>
        <v>66.006515749999991</v>
      </c>
      <c r="AX54" s="1276">
        <f t="shared" si="79"/>
        <v>66.006515749999991</v>
      </c>
      <c r="AY54" s="1276">
        <f t="shared" si="79"/>
        <v>66.996613486249984</v>
      </c>
      <c r="AZ54" s="1276">
        <f t="shared" si="79"/>
        <v>66.996613486249984</v>
      </c>
      <c r="BA54" s="1276">
        <f t="shared" si="79"/>
        <v>66.996613486249984</v>
      </c>
      <c r="BB54" s="1276">
        <f t="shared" si="79"/>
        <v>66.996613486249984</v>
      </c>
      <c r="BC54" s="1276">
        <f t="shared" si="79"/>
        <v>66.996613486249984</v>
      </c>
      <c r="BD54" s="1276">
        <f t="shared" si="79"/>
        <v>66.996613486249984</v>
      </c>
      <c r="BE54" s="1276">
        <f t="shared" si="79"/>
        <v>66.996613486249984</v>
      </c>
      <c r="BF54" s="1276">
        <f t="shared" si="79"/>
        <v>66.996613486249984</v>
      </c>
      <c r="BG54" s="1276">
        <f t="shared" si="79"/>
        <v>66.996613486249984</v>
      </c>
      <c r="BH54" s="1276">
        <f t="shared" si="79"/>
        <v>66.996613486249984</v>
      </c>
      <c r="BI54" s="1276">
        <f t="shared" si="79"/>
        <v>66.996613486249984</v>
      </c>
      <c r="BJ54" s="1276">
        <f t="shared" si="79"/>
        <v>66.996613486249984</v>
      </c>
      <c r="BK54" s="1276">
        <f t="shared" si="79"/>
        <v>68.001562688543729</v>
      </c>
      <c r="BL54" s="1276">
        <f t="shared" si="79"/>
        <v>68.001562688543729</v>
      </c>
      <c r="BM54" s="1276">
        <f t="shared" si="79"/>
        <v>68.001562688543729</v>
      </c>
      <c r="BN54" s="1276">
        <f t="shared" si="79"/>
        <v>68.001562688543729</v>
      </c>
      <c r="BO54" s="1276">
        <f t="shared" si="79"/>
        <v>68.001562688543729</v>
      </c>
      <c r="BP54" s="1276">
        <f t="shared" si="79"/>
        <v>68.001562688543729</v>
      </c>
      <c r="BQ54" s="1276">
        <f t="shared" si="79"/>
        <v>68.001562688543729</v>
      </c>
      <c r="BR54" s="1276">
        <f t="shared" si="79"/>
        <v>68.001562688543729</v>
      </c>
      <c r="BS54" s="1276">
        <f t="shared" si="79"/>
        <v>68.001562688543729</v>
      </c>
      <c r="BT54" s="1276">
        <f t="shared" si="79"/>
        <v>68.001562688543729</v>
      </c>
      <c r="BU54" s="1276">
        <f t="shared" si="79"/>
        <v>68.001562688543729</v>
      </c>
      <c r="BV54" s="1276">
        <f t="shared" si="79"/>
        <v>68.001562688543729</v>
      </c>
      <c r="BW54" s="1276">
        <f t="shared" si="79"/>
        <v>69.021586128871874</v>
      </c>
      <c r="BX54" s="1276">
        <f t="shared" si="79"/>
        <v>69.021586128871874</v>
      </c>
      <c r="BY54" s="1276">
        <f t="shared" si="79"/>
        <v>69.021586128871874</v>
      </c>
      <c r="BZ54" s="1276">
        <f t="shared" si="79"/>
        <v>69.021586128871874</v>
      </c>
      <c r="CA54" s="1276">
        <f t="shared" si="79"/>
        <v>69.021586128871874</v>
      </c>
      <c r="CB54" s="1276">
        <f t="shared" si="79"/>
        <v>69.021586128871874</v>
      </c>
      <c r="CC54" s="1276">
        <f t="shared" si="79"/>
        <v>69.021586128871874</v>
      </c>
      <c r="CD54" s="1276">
        <f t="shared" si="79"/>
        <v>69.021586128871874</v>
      </c>
      <c r="CE54" s="1276">
        <f t="shared" si="79"/>
        <v>69.021586128871874</v>
      </c>
      <c r="CF54" s="1276">
        <f t="shared" si="79"/>
        <v>69.021586128871874</v>
      </c>
      <c r="CG54" s="1276">
        <f t="shared" si="79"/>
        <v>69.021586128871874</v>
      </c>
      <c r="CH54" s="1276">
        <f t="shared" si="79"/>
        <v>69.021586128871874</v>
      </c>
      <c r="CI54" s="1276">
        <f t="shared" si="79"/>
        <v>70.056909920804941</v>
      </c>
      <c r="CJ54" s="1276">
        <f t="shared" si="79"/>
        <v>70.056909920804941</v>
      </c>
      <c r="CK54" s="1276">
        <f t="shared" si="79"/>
        <v>70.056909920804941</v>
      </c>
      <c r="CL54" s="1276">
        <f t="shared" si="79"/>
        <v>70.056909920804941</v>
      </c>
      <c r="CM54" s="1276">
        <f t="shared" si="79"/>
        <v>70.056909920804941</v>
      </c>
      <c r="CN54" s="1276">
        <f t="shared" ref="CN54:EY54" si="80">+HLOOKUP(CN$50,$F$52:$W$59,3,FALSE)</f>
        <v>70.056909920804941</v>
      </c>
      <c r="CO54" s="1276">
        <f t="shared" si="80"/>
        <v>70.056909920804941</v>
      </c>
      <c r="CP54" s="1276">
        <f t="shared" si="80"/>
        <v>70.056909920804941</v>
      </c>
      <c r="CQ54" s="1276">
        <f t="shared" si="80"/>
        <v>70.056909920804941</v>
      </c>
      <c r="CR54" s="1276">
        <f t="shared" si="80"/>
        <v>70.056909920804941</v>
      </c>
      <c r="CS54" s="1276">
        <f t="shared" si="80"/>
        <v>70.056909920804941</v>
      </c>
      <c r="CT54" s="1276">
        <f t="shared" si="80"/>
        <v>70.056909920804941</v>
      </c>
      <c r="CU54" s="1276">
        <f t="shared" si="80"/>
        <v>71.107763569617006</v>
      </c>
      <c r="CV54" s="1276">
        <f t="shared" si="80"/>
        <v>71.107763569617006</v>
      </c>
      <c r="CW54" s="1276">
        <f t="shared" si="80"/>
        <v>71.107763569617006</v>
      </c>
      <c r="CX54" s="1276">
        <f t="shared" si="80"/>
        <v>71.107763569617006</v>
      </c>
      <c r="CY54" s="1276">
        <f t="shared" si="80"/>
        <v>71.107763569617006</v>
      </c>
      <c r="CZ54" s="1276">
        <f t="shared" si="80"/>
        <v>71.107763569617006</v>
      </c>
      <c r="DA54" s="1276">
        <f t="shared" si="80"/>
        <v>71.107763569617006</v>
      </c>
      <c r="DB54" s="1276">
        <f t="shared" si="80"/>
        <v>71.107763569617006</v>
      </c>
      <c r="DC54" s="1276">
        <f t="shared" si="80"/>
        <v>71.107763569617006</v>
      </c>
      <c r="DD54" s="1276">
        <f t="shared" si="80"/>
        <v>71.107763569617006</v>
      </c>
      <c r="DE54" s="1276">
        <f t="shared" si="80"/>
        <v>71.107763569617006</v>
      </c>
      <c r="DF54" s="1276">
        <f t="shared" si="80"/>
        <v>71.107763569617006</v>
      </c>
      <c r="DG54" s="1276">
        <f t="shared" si="80"/>
        <v>72.174380023161248</v>
      </c>
      <c r="DH54" s="1276">
        <f t="shared" si="80"/>
        <v>72.174380023161248</v>
      </c>
      <c r="DI54" s="1276">
        <f t="shared" si="80"/>
        <v>72.174380023161248</v>
      </c>
      <c r="DJ54" s="1276">
        <f t="shared" si="80"/>
        <v>72.174380023161248</v>
      </c>
      <c r="DK54" s="1276">
        <f t="shared" si="80"/>
        <v>72.174380023161248</v>
      </c>
      <c r="DL54" s="1276">
        <f t="shared" si="80"/>
        <v>72.174380023161248</v>
      </c>
      <c r="DM54" s="1276">
        <f t="shared" si="80"/>
        <v>72.174380023161248</v>
      </c>
      <c r="DN54" s="1276">
        <f t="shared" si="80"/>
        <v>72.174380023161248</v>
      </c>
      <c r="DO54" s="1276">
        <f t="shared" si="80"/>
        <v>72.174380023161248</v>
      </c>
      <c r="DP54" s="1276">
        <f t="shared" si="80"/>
        <v>72.174380023161248</v>
      </c>
      <c r="DQ54" s="1276">
        <f t="shared" si="80"/>
        <v>72.174380023161248</v>
      </c>
      <c r="DR54" s="1276">
        <f t="shared" si="80"/>
        <v>72.174380023161248</v>
      </c>
      <c r="DS54" s="1276">
        <f t="shared" si="80"/>
        <v>73.256995723508666</v>
      </c>
      <c r="DT54" s="1276">
        <f t="shared" si="80"/>
        <v>73.256995723508666</v>
      </c>
      <c r="DU54" s="1276">
        <f t="shared" si="80"/>
        <v>73.256995723508666</v>
      </c>
      <c r="DV54" s="1276">
        <f t="shared" si="80"/>
        <v>73.256995723508666</v>
      </c>
      <c r="DW54" s="1276">
        <f t="shared" si="80"/>
        <v>73.256995723508666</v>
      </c>
      <c r="DX54" s="1276">
        <f t="shared" si="80"/>
        <v>73.256995723508666</v>
      </c>
      <c r="DY54" s="1276">
        <f t="shared" si="80"/>
        <v>73.256995723508666</v>
      </c>
      <c r="DZ54" s="1276">
        <f t="shared" si="80"/>
        <v>73.256995723508666</v>
      </c>
      <c r="EA54" s="1276">
        <f t="shared" si="80"/>
        <v>73.256995723508666</v>
      </c>
      <c r="EB54" s="1276">
        <f t="shared" si="80"/>
        <v>73.256995723508666</v>
      </c>
      <c r="EC54" s="1276">
        <f t="shared" si="80"/>
        <v>73.256995723508666</v>
      </c>
      <c r="ED54" s="1276">
        <f t="shared" si="80"/>
        <v>73.256995723508666</v>
      </c>
      <c r="EE54" s="1276">
        <f t="shared" si="80"/>
        <v>74.355850659361295</v>
      </c>
      <c r="EF54" s="1276">
        <f t="shared" si="80"/>
        <v>74.355850659361295</v>
      </c>
      <c r="EG54" s="1276">
        <f t="shared" si="80"/>
        <v>74.355850659361295</v>
      </c>
      <c r="EH54" s="1276">
        <f t="shared" si="80"/>
        <v>74.355850659361295</v>
      </c>
      <c r="EI54" s="1276">
        <f t="shared" si="80"/>
        <v>74.355850659361295</v>
      </c>
      <c r="EJ54" s="1276">
        <f t="shared" si="80"/>
        <v>74.355850659361295</v>
      </c>
      <c r="EK54" s="1276">
        <f t="shared" si="80"/>
        <v>74.355850659361295</v>
      </c>
      <c r="EL54" s="1276">
        <f t="shared" si="80"/>
        <v>74.355850659361295</v>
      </c>
      <c r="EM54" s="1276">
        <f t="shared" si="80"/>
        <v>74.355850659361295</v>
      </c>
      <c r="EN54" s="1276">
        <f t="shared" si="80"/>
        <v>74.355850659361295</v>
      </c>
      <c r="EO54" s="1276">
        <f t="shared" si="80"/>
        <v>74.355850659361295</v>
      </c>
      <c r="EP54" s="1276">
        <f t="shared" si="80"/>
        <v>74.355850659361295</v>
      </c>
      <c r="EQ54" s="1276">
        <f t="shared" si="80"/>
        <v>75.471188419251703</v>
      </c>
      <c r="ER54" s="1276">
        <f t="shared" si="80"/>
        <v>75.471188419251703</v>
      </c>
      <c r="ES54" s="1276">
        <f t="shared" si="80"/>
        <v>75.471188419251703</v>
      </c>
      <c r="ET54" s="1276">
        <f t="shared" si="80"/>
        <v>75.471188419251703</v>
      </c>
      <c r="EU54" s="1276">
        <f t="shared" si="80"/>
        <v>75.471188419251703</v>
      </c>
      <c r="EV54" s="1276">
        <f t="shared" si="80"/>
        <v>75.471188419251703</v>
      </c>
      <c r="EW54" s="1276">
        <f t="shared" si="80"/>
        <v>75.471188419251703</v>
      </c>
      <c r="EX54" s="1276">
        <f t="shared" si="80"/>
        <v>75.471188419251703</v>
      </c>
      <c r="EY54" s="1276">
        <f t="shared" si="80"/>
        <v>75.471188419251703</v>
      </c>
      <c r="EZ54" s="1276">
        <f t="shared" ref="EZ54:HK54" si="81">+HLOOKUP(EZ$50,$F$52:$W$59,3,FALSE)</f>
        <v>75.471188419251703</v>
      </c>
      <c r="FA54" s="1276">
        <f t="shared" si="81"/>
        <v>75.471188419251703</v>
      </c>
      <c r="FB54" s="1276">
        <f t="shared" si="81"/>
        <v>75.471188419251703</v>
      </c>
      <c r="FC54" s="1276">
        <f t="shared" si="81"/>
        <v>76.603256245540464</v>
      </c>
      <c r="FD54" s="1276">
        <f t="shared" si="81"/>
        <v>76.603256245540464</v>
      </c>
      <c r="FE54" s="1276">
        <f t="shared" si="81"/>
        <v>76.603256245540464</v>
      </c>
      <c r="FF54" s="1276">
        <f t="shared" si="81"/>
        <v>76.603256245540464</v>
      </c>
      <c r="FG54" s="1276">
        <f t="shared" si="81"/>
        <v>76.603256245540464</v>
      </c>
      <c r="FH54" s="1276">
        <f t="shared" si="81"/>
        <v>76.603256245540464</v>
      </c>
      <c r="FI54" s="1276">
        <f t="shared" si="81"/>
        <v>76.603256245540464</v>
      </c>
      <c r="FJ54" s="1276">
        <f t="shared" si="81"/>
        <v>76.603256245540464</v>
      </c>
      <c r="FK54" s="1276">
        <f t="shared" si="81"/>
        <v>76.603256245540464</v>
      </c>
      <c r="FL54" s="1276">
        <f t="shared" si="81"/>
        <v>76.603256245540464</v>
      </c>
      <c r="FM54" s="1276">
        <f t="shared" si="81"/>
        <v>76.603256245540464</v>
      </c>
      <c r="FN54" s="1276">
        <f t="shared" si="81"/>
        <v>76.603256245540464</v>
      </c>
      <c r="FO54" s="1276">
        <f t="shared" si="81"/>
        <v>77.752305089223569</v>
      </c>
      <c r="FP54" s="1276">
        <f t="shared" si="81"/>
        <v>77.752305089223569</v>
      </c>
      <c r="FQ54" s="1276">
        <f t="shared" si="81"/>
        <v>77.752305089223569</v>
      </c>
      <c r="FR54" s="1276">
        <f t="shared" si="81"/>
        <v>77.752305089223569</v>
      </c>
      <c r="FS54" s="1276">
        <f t="shared" si="81"/>
        <v>77.752305089223569</v>
      </c>
      <c r="FT54" s="1276">
        <f t="shared" si="81"/>
        <v>77.752305089223569</v>
      </c>
      <c r="FU54" s="1276">
        <f t="shared" si="81"/>
        <v>77.752305089223569</v>
      </c>
      <c r="FV54" s="1276">
        <f t="shared" si="81"/>
        <v>77.752305089223569</v>
      </c>
      <c r="FW54" s="1276">
        <f t="shared" si="81"/>
        <v>77.752305089223569</v>
      </c>
      <c r="FX54" s="1276">
        <f t="shared" si="81"/>
        <v>77.752305089223569</v>
      </c>
      <c r="FY54" s="1276">
        <f t="shared" si="81"/>
        <v>77.752305089223569</v>
      </c>
      <c r="FZ54" s="1276">
        <f t="shared" si="81"/>
        <v>77.752305089223569</v>
      </c>
      <c r="GA54" s="1276">
        <f t="shared" si="81"/>
        <v>78.91858966556191</v>
      </c>
      <c r="GB54" s="1276">
        <f t="shared" si="81"/>
        <v>78.91858966556191</v>
      </c>
      <c r="GC54" s="1276">
        <f t="shared" si="81"/>
        <v>78.91858966556191</v>
      </c>
      <c r="GD54" s="1276">
        <f t="shared" si="81"/>
        <v>78.91858966556191</v>
      </c>
      <c r="GE54" s="1276">
        <f t="shared" si="81"/>
        <v>78.91858966556191</v>
      </c>
      <c r="GF54" s="1276">
        <f t="shared" si="81"/>
        <v>78.91858966556191</v>
      </c>
      <c r="GG54" s="1276">
        <f t="shared" si="81"/>
        <v>78.91858966556191</v>
      </c>
      <c r="GH54" s="1276">
        <f t="shared" si="81"/>
        <v>78.91858966556191</v>
      </c>
      <c r="GI54" s="1276">
        <f t="shared" si="81"/>
        <v>78.91858966556191</v>
      </c>
      <c r="GJ54" s="1276">
        <f t="shared" si="81"/>
        <v>78.91858966556191</v>
      </c>
      <c r="GK54" s="1276">
        <f t="shared" si="81"/>
        <v>78.91858966556191</v>
      </c>
      <c r="GL54" s="1276">
        <f t="shared" si="81"/>
        <v>78.91858966556191</v>
      </c>
      <c r="GM54" s="1276">
        <f t="shared" si="81"/>
        <v>80.102368510545332</v>
      </c>
      <c r="GN54" s="1276">
        <f t="shared" si="81"/>
        <v>80.102368510545332</v>
      </c>
      <c r="GO54" s="1276">
        <f t="shared" si="81"/>
        <v>80.102368510545332</v>
      </c>
      <c r="GP54" s="1276">
        <f t="shared" si="81"/>
        <v>80.102368510545332</v>
      </c>
      <c r="GQ54" s="1276">
        <f t="shared" si="81"/>
        <v>80.102368510545332</v>
      </c>
      <c r="GR54" s="1276">
        <f t="shared" si="81"/>
        <v>80.102368510545332</v>
      </c>
      <c r="GS54" s="1276">
        <f t="shared" si="81"/>
        <v>80.102368510545332</v>
      </c>
      <c r="GT54" s="1276">
        <f t="shared" si="81"/>
        <v>80.102368510545332</v>
      </c>
      <c r="GU54" s="1276">
        <f t="shared" si="81"/>
        <v>80.102368510545332</v>
      </c>
      <c r="GV54" s="1276">
        <f t="shared" si="81"/>
        <v>80.102368510545332</v>
      </c>
      <c r="GW54" s="1276">
        <f t="shared" si="81"/>
        <v>80.102368510545332</v>
      </c>
      <c r="GX54" s="1276">
        <f t="shared" si="81"/>
        <v>80.102368510545332</v>
      </c>
      <c r="GY54" s="1276">
        <f t="shared" si="81"/>
        <v>81.303904038203498</v>
      </c>
      <c r="GZ54" s="1276">
        <f t="shared" si="81"/>
        <v>81.303904038203498</v>
      </c>
      <c r="HA54" s="1276">
        <f t="shared" si="81"/>
        <v>81.303904038203498</v>
      </c>
      <c r="HB54" s="1276">
        <f t="shared" si="81"/>
        <v>81.303904038203498</v>
      </c>
      <c r="HC54" s="1276">
        <f t="shared" si="81"/>
        <v>81.303904038203498</v>
      </c>
      <c r="HD54" s="1276">
        <f t="shared" si="81"/>
        <v>81.303904038203498</v>
      </c>
      <c r="HE54" s="1276">
        <f t="shared" si="81"/>
        <v>81.303904038203498</v>
      </c>
      <c r="HF54" s="1276">
        <f t="shared" si="81"/>
        <v>81.303904038203498</v>
      </c>
      <c r="HG54" s="1276">
        <f t="shared" si="81"/>
        <v>81.303904038203498</v>
      </c>
      <c r="HH54" s="1276">
        <f t="shared" si="81"/>
        <v>81.303904038203498</v>
      </c>
      <c r="HI54" s="1276">
        <f t="shared" si="81"/>
        <v>81.303904038203498</v>
      </c>
      <c r="HJ54" s="1276">
        <f t="shared" si="81"/>
        <v>81.303904038203498</v>
      </c>
      <c r="HK54" s="1276">
        <f t="shared" si="81"/>
        <v>82.523462598776547</v>
      </c>
      <c r="HL54" s="1276">
        <f t="shared" ref="HL54:HY54" si="82">+HLOOKUP(HL$50,$F$52:$W$59,3,FALSE)</f>
        <v>82.523462598776547</v>
      </c>
      <c r="HM54" s="1276">
        <f t="shared" si="82"/>
        <v>82.523462598776547</v>
      </c>
      <c r="HN54" s="1276">
        <f t="shared" si="82"/>
        <v>82.523462598776547</v>
      </c>
      <c r="HO54" s="1276">
        <f t="shared" si="82"/>
        <v>82.523462598776547</v>
      </c>
      <c r="HP54" s="1276">
        <f t="shared" si="82"/>
        <v>82.523462598776547</v>
      </c>
      <c r="HQ54" s="1276">
        <f t="shared" si="82"/>
        <v>82.523462598776547</v>
      </c>
      <c r="HR54" s="1276">
        <f t="shared" si="82"/>
        <v>82.523462598776547</v>
      </c>
      <c r="HS54" s="1276">
        <f t="shared" si="82"/>
        <v>82.523462598776547</v>
      </c>
      <c r="HT54" s="1276">
        <f t="shared" si="82"/>
        <v>82.523462598776547</v>
      </c>
      <c r="HU54" s="1276">
        <f t="shared" si="82"/>
        <v>82.523462598776547</v>
      </c>
      <c r="HV54" s="1276">
        <f t="shared" si="82"/>
        <v>82.523462598776547</v>
      </c>
      <c r="HW54" s="1276">
        <f t="shared" si="82"/>
        <v>83.761314537758182</v>
      </c>
      <c r="HX54" s="1276">
        <f t="shared" si="82"/>
        <v>83.761314537758182</v>
      </c>
      <c r="HY54" s="1276">
        <f t="shared" si="82"/>
        <v>83.761314537758182</v>
      </c>
      <c r="HZ54" s="1275">
        <f>+HLOOKUP(HZ$50,$F$52:$W$59,3,FALSE)</f>
        <v>83.761314537758182</v>
      </c>
      <c r="IA54" s="1275">
        <f>+HLOOKUP(IA$50,$F$52:$W$59,3,FALSE)</f>
        <v>83.761314537758182</v>
      </c>
    </row>
    <row r="55" spans="2:235" outlineLevel="1" x14ac:dyDescent="0.3">
      <c r="C55" s="93"/>
      <c r="D55" s="111" t="s">
        <v>185</v>
      </c>
      <c r="E55" s="125">
        <f>시나리오분석!$E$31</f>
        <v>80</v>
      </c>
      <c r="F55" s="125">
        <f>시나리오분석!$E$31</f>
        <v>80</v>
      </c>
      <c r="G55" s="125">
        <f>시나리오분석!$E$31</f>
        <v>80</v>
      </c>
      <c r="H55" s="125">
        <f>시나리오분석!$E$31</f>
        <v>80</v>
      </c>
      <c r="I55" s="125">
        <f>시나리오분석!$E$31</f>
        <v>80</v>
      </c>
      <c r="J55" s="125">
        <f>시나리오분석!$E$31</f>
        <v>80</v>
      </c>
      <c r="K55" s="125">
        <f>시나리오분석!$E$31</f>
        <v>80</v>
      </c>
      <c r="L55" s="125">
        <f>시나리오분석!$E$31</f>
        <v>80</v>
      </c>
      <c r="M55" s="125">
        <f>시나리오분석!$E$31</f>
        <v>80</v>
      </c>
      <c r="N55" s="125">
        <f>시나리오분석!$E$31</f>
        <v>80</v>
      </c>
      <c r="O55" s="125">
        <f>시나리오분석!$E$31</f>
        <v>80</v>
      </c>
      <c r="P55" s="125">
        <f>시나리오분석!$E$31</f>
        <v>80</v>
      </c>
      <c r="Q55" s="125">
        <f>시나리오분석!$E$31</f>
        <v>80</v>
      </c>
      <c r="R55" s="125">
        <f>시나리오분석!$E$31</f>
        <v>80</v>
      </c>
      <c r="S55" s="125">
        <f>시나리오분석!$E$31</f>
        <v>80</v>
      </c>
      <c r="T55" s="125">
        <f>시나리오분석!$E$31</f>
        <v>80</v>
      </c>
      <c r="U55" s="125">
        <f>시나리오분석!$E$31</f>
        <v>80</v>
      </c>
      <c r="V55" s="125">
        <f>시나리오분석!$E$31</f>
        <v>80</v>
      </c>
      <c r="W55" s="134">
        <f>시나리오분석!$E$31</f>
        <v>80</v>
      </c>
      <c r="Y55" s="1264"/>
      <c r="Z55" s="1265" t="s">
        <v>185</v>
      </c>
      <c r="AA55" s="1275">
        <f>+HLOOKUP(AA$50,$F$52:$W$59,4,FALSE)</f>
        <v>80</v>
      </c>
      <c r="AB55" s="1276">
        <f t="shared" ref="AB55:CM55" si="83">+HLOOKUP(AB$50,$F$52:$W$59,4,FALSE)</f>
        <v>80</v>
      </c>
      <c r="AC55" s="1276">
        <f t="shared" si="83"/>
        <v>80</v>
      </c>
      <c r="AD55" s="1276">
        <f t="shared" si="83"/>
        <v>80</v>
      </c>
      <c r="AE55" s="1276">
        <f t="shared" si="83"/>
        <v>80</v>
      </c>
      <c r="AF55" s="1276">
        <f t="shared" si="83"/>
        <v>80</v>
      </c>
      <c r="AG55" s="1276">
        <f t="shared" si="83"/>
        <v>80</v>
      </c>
      <c r="AH55" s="1276">
        <f t="shared" si="83"/>
        <v>80</v>
      </c>
      <c r="AI55" s="1276">
        <f t="shared" si="83"/>
        <v>80</v>
      </c>
      <c r="AJ55" s="1276">
        <f t="shared" si="83"/>
        <v>80</v>
      </c>
      <c r="AK55" s="1276">
        <f t="shared" si="83"/>
        <v>80</v>
      </c>
      <c r="AL55" s="1276">
        <f t="shared" si="83"/>
        <v>80</v>
      </c>
      <c r="AM55" s="1276">
        <f t="shared" si="83"/>
        <v>80</v>
      </c>
      <c r="AN55" s="1276">
        <f t="shared" si="83"/>
        <v>80</v>
      </c>
      <c r="AO55" s="1276">
        <f t="shared" si="83"/>
        <v>80</v>
      </c>
      <c r="AP55" s="1276">
        <f t="shared" si="83"/>
        <v>80</v>
      </c>
      <c r="AQ55" s="1276">
        <f t="shared" si="83"/>
        <v>80</v>
      </c>
      <c r="AR55" s="1276">
        <f t="shared" si="83"/>
        <v>80</v>
      </c>
      <c r="AS55" s="1276">
        <f t="shared" si="83"/>
        <v>80</v>
      </c>
      <c r="AT55" s="1276">
        <f t="shared" si="83"/>
        <v>80</v>
      </c>
      <c r="AU55" s="1276">
        <f t="shared" si="83"/>
        <v>80</v>
      </c>
      <c r="AV55" s="1276">
        <f t="shared" si="83"/>
        <v>80</v>
      </c>
      <c r="AW55" s="1276">
        <f t="shared" si="83"/>
        <v>80</v>
      </c>
      <c r="AX55" s="1276">
        <f t="shared" si="83"/>
        <v>80</v>
      </c>
      <c r="AY55" s="1276">
        <f t="shared" si="83"/>
        <v>80</v>
      </c>
      <c r="AZ55" s="1276">
        <f t="shared" si="83"/>
        <v>80</v>
      </c>
      <c r="BA55" s="1276">
        <f t="shared" si="83"/>
        <v>80</v>
      </c>
      <c r="BB55" s="1276">
        <f t="shared" si="83"/>
        <v>80</v>
      </c>
      <c r="BC55" s="1276">
        <f t="shared" si="83"/>
        <v>80</v>
      </c>
      <c r="BD55" s="1276">
        <f t="shared" si="83"/>
        <v>80</v>
      </c>
      <c r="BE55" s="1276">
        <f t="shared" si="83"/>
        <v>80</v>
      </c>
      <c r="BF55" s="1276">
        <f t="shared" si="83"/>
        <v>80</v>
      </c>
      <c r="BG55" s="1276">
        <f t="shared" si="83"/>
        <v>80</v>
      </c>
      <c r="BH55" s="1276">
        <f t="shared" si="83"/>
        <v>80</v>
      </c>
      <c r="BI55" s="1276">
        <f t="shared" si="83"/>
        <v>80</v>
      </c>
      <c r="BJ55" s="1276">
        <f t="shared" si="83"/>
        <v>80</v>
      </c>
      <c r="BK55" s="1276">
        <f t="shared" si="83"/>
        <v>80</v>
      </c>
      <c r="BL55" s="1276">
        <f t="shared" si="83"/>
        <v>80</v>
      </c>
      <c r="BM55" s="1276">
        <f t="shared" si="83"/>
        <v>80</v>
      </c>
      <c r="BN55" s="1276">
        <f t="shared" si="83"/>
        <v>80</v>
      </c>
      <c r="BO55" s="1276">
        <f t="shared" si="83"/>
        <v>80</v>
      </c>
      <c r="BP55" s="1276">
        <f t="shared" si="83"/>
        <v>80</v>
      </c>
      <c r="BQ55" s="1276">
        <f t="shared" si="83"/>
        <v>80</v>
      </c>
      <c r="BR55" s="1276">
        <f t="shared" si="83"/>
        <v>80</v>
      </c>
      <c r="BS55" s="1276">
        <f t="shared" si="83"/>
        <v>80</v>
      </c>
      <c r="BT55" s="1276">
        <f t="shared" si="83"/>
        <v>80</v>
      </c>
      <c r="BU55" s="1276">
        <f t="shared" si="83"/>
        <v>80</v>
      </c>
      <c r="BV55" s="1276">
        <f t="shared" si="83"/>
        <v>80</v>
      </c>
      <c r="BW55" s="1276">
        <f t="shared" si="83"/>
        <v>80</v>
      </c>
      <c r="BX55" s="1276">
        <f t="shared" si="83"/>
        <v>80</v>
      </c>
      <c r="BY55" s="1276">
        <f t="shared" si="83"/>
        <v>80</v>
      </c>
      <c r="BZ55" s="1276">
        <f t="shared" si="83"/>
        <v>80</v>
      </c>
      <c r="CA55" s="1276">
        <f t="shared" si="83"/>
        <v>80</v>
      </c>
      <c r="CB55" s="1276">
        <f t="shared" si="83"/>
        <v>80</v>
      </c>
      <c r="CC55" s="1276">
        <f t="shared" si="83"/>
        <v>80</v>
      </c>
      <c r="CD55" s="1276">
        <f t="shared" si="83"/>
        <v>80</v>
      </c>
      <c r="CE55" s="1276">
        <f t="shared" si="83"/>
        <v>80</v>
      </c>
      <c r="CF55" s="1276">
        <f t="shared" si="83"/>
        <v>80</v>
      </c>
      <c r="CG55" s="1276">
        <f t="shared" si="83"/>
        <v>80</v>
      </c>
      <c r="CH55" s="1276">
        <f t="shared" si="83"/>
        <v>80</v>
      </c>
      <c r="CI55" s="1276">
        <f t="shared" si="83"/>
        <v>80</v>
      </c>
      <c r="CJ55" s="1276">
        <f t="shared" si="83"/>
        <v>80</v>
      </c>
      <c r="CK55" s="1276">
        <f t="shared" si="83"/>
        <v>80</v>
      </c>
      <c r="CL55" s="1276">
        <f t="shared" si="83"/>
        <v>80</v>
      </c>
      <c r="CM55" s="1276">
        <f t="shared" si="83"/>
        <v>80</v>
      </c>
      <c r="CN55" s="1276">
        <f t="shared" ref="CN55:EY55" si="84">+HLOOKUP(CN$50,$F$52:$W$59,4,FALSE)</f>
        <v>80</v>
      </c>
      <c r="CO55" s="1276">
        <f t="shared" si="84"/>
        <v>80</v>
      </c>
      <c r="CP55" s="1276">
        <f t="shared" si="84"/>
        <v>80</v>
      </c>
      <c r="CQ55" s="1276">
        <f t="shared" si="84"/>
        <v>80</v>
      </c>
      <c r="CR55" s="1276">
        <f t="shared" si="84"/>
        <v>80</v>
      </c>
      <c r="CS55" s="1276">
        <f t="shared" si="84"/>
        <v>80</v>
      </c>
      <c r="CT55" s="1276">
        <f t="shared" si="84"/>
        <v>80</v>
      </c>
      <c r="CU55" s="1276">
        <f t="shared" si="84"/>
        <v>80</v>
      </c>
      <c r="CV55" s="1276">
        <f t="shared" si="84"/>
        <v>80</v>
      </c>
      <c r="CW55" s="1276">
        <f t="shared" si="84"/>
        <v>80</v>
      </c>
      <c r="CX55" s="1276">
        <f t="shared" si="84"/>
        <v>80</v>
      </c>
      <c r="CY55" s="1276">
        <f t="shared" si="84"/>
        <v>80</v>
      </c>
      <c r="CZ55" s="1276">
        <f t="shared" si="84"/>
        <v>80</v>
      </c>
      <c r="DA55" s="1276">
        <f t="shared" si="84"/>
        <v>80</v>
      </c>
      <c r="DB55" s="1276">
        <f t="shared" si="84"/>
        <v>80</v>
      </c>
      <c r="DC55" s="1276">
        <f t="shared" si="84"/>
        <v>80</v>
      </c>
      <c r="DD55" s="1276">
        <f t="shared" si="84"/>
        <v>80</v>
      </c>
      <c r="DE55" s="1276">
        <f t="shared" si="84"/>
        <v>80</v>
      </c>
      <c r="DF55" s="1276">
        <f t="shared" si="84"/>
        <v>80</v>
      </c>
      <c r="DG55" s="1276">
        <f t="shared" si="84"/>
        <v>80</v>
      </c>
      <c r="DH55" s="1276">
        <f t="shared" si="84"/>
        <v>80</v>
      </c>
      <c r="DI55" s="1276">
        <f t="shared" si="84"/>
        <v>80</v>
      </c>
      <c r="DJ55" s="1276">
        <f t="shared" si="84"/>
        <v>80</v>
      </c>
      <c r="DK55" s="1276">
        <f t="shared" si="84"/>
        <v>80</v>
      </c>
      <c r="DL55" s="1276">
        <f t="shared" si="84"/>
        <v>80</v>
      </c>
      <c r="DM55" s="1276">
        <f t="shared" si="84"/>
        <v>80</v>
      </c>
      <c r="DN55" s="1276">
        <f t="shared" si="84"/>
        <v>80</v>
      </c>
      <c r="DO55" s="1276">
        <f t="shared" si="84"/>
        <v>80</v>
      </c>
      <c r="DP55" s="1276">
        <f t="shared" si="84"/>
        <v>80</v>
      </c>
      <c r="DQ55" s="1276">
        <f t="shared" si="84"/>
        <v>80</v>
      </c>
      <c r="DR55" s="1276">
        <f t="shared" si="84"/>
        <v>80</v>
      </c>
      <c r="DS55" s="1276">
        <f t="shared" si="84"/>
        <v>80</v>
      </c>
      <c r="DT55" s="1276">
        <f t="shared" si="84"/>
        <v>80</v>
      </c>
      <c r="DU55" s="1276">
        <f t="shared" si="84"/>
        <v>80</v>
      </c>
      <c r="DV55" s="1276">
        <f t="shared" si="84"/>
        <v>80</v>
      </c>
      <c r="DW55" s="1276">
        <f t="shared" si="84"/>
        <v>80</v>
      </c>
      <c r="DX55" s="1276">
        <f t="shared" si="84"/>
        <v>80</v>
      </c>
      <c r="DY55" s="1276">
        <f t="shared" si="84"/>
        <v>80</v>
      </c>
      <c r="DZ55" s="1276">
        <f t="shared" si="84"/>
        <v>80</v>
      </c>
      <c r="EA55" s="1276">
        <f t="shared" si="84"/>
        <v>80</v>
      </c>
      <c r="EB55" s="1276">
        <f t="shared" si="84"/>
        <v>80</v>
      </c>
      <c r="EC55" s="1276">
        <f t="shared" si="84"/>
        <v>80</v>
      </c>
      <c r="ED55" s="1276">
        <f t="shared" si="84"/>
        <v>80</v>
      </c>
      <c r="EE55" s="1276">
        <f t="shared" si="84"/>
        <v>80</v>
      </c>
      <c r="EF55" s="1276">
        <f t="shared" si="84"/>
        <v>80</v>
      </c>
      <c r="EG55" s="1276">
        <f t="shared" si="84"/>
        <v>80</v>
      </c>
      <c r="EH55" s="1276">
        <f t="shared" si="84"/>
        <v>80</v>
      </c>
      <c r="EI55" s="1276">
        <f t="shared" si="84"/>
        <v>80</v>
      </c>
      <c r="EJ55" s="1276">
        <f t="shared" si="84"/>
        <v>80</v>
      </c>
      <c r="EK55" s="1276">
        <f t="shared" si="84"/>
        <v>80</v>
      </c>
      <c r="EL55" s="1276">
        <f t="shared" si="84"/>
        <v>80</v>
      </c>
      <c r="EM55" s="1276">
        <f t="shared" si="84"/>
        <v>80</v>
      </c>
      <c r="EN55" s="1276">
        <f t="shared" si="84"/>
        <v>80</v>
      </c>
      <c r="EO55" s="1276">
        <f t="shared" si="84"/>
        <v>80</v>
      </c>
      <c r="EP55" s="1276">
        <f t="shared" si="84"/>
        <v>80</v>
      </c>
      <c r="EQ55" s="1276">
        <f t="shared" si="84"/>
        <v>80</v>
      </c>
      <c r="ER55" s="1276">
        <f t="shared" si="84"/>
        <v>80</v>
      </c>
      <c r="ES55" s="1276">
        <f t="shared" si="84"/>
        <v>80</v>
      </c>
      <c r="ET55" s="1276">
        <f t="shared" si="84"/>
        <v>80</v>
      </c>
      <c r="EU55" s="1276">
        <f t="shared" si="84"/>
        <v>80</v>
      </c>
      <c r="EV55" s="1276">
        <f t="shared" si="84"/>
        <v>80</v>
      </c>
      <c r="EW55" s="1276">
        <f t="shared" si="84"/>
        <v>80</v>
      </c>
      <c r="EX55" s="1276">
        <f t="shared" si="84"/>
        <v>80</v>
      </c>
      <c r="EY55" s="1276">
        <f t="shared" si="84"/>
        <v>80</v>
      </c>
      <c r="EZ55" s="1276">
        <f t="shared" ref="EZ55:HK55" si="85">+HLOOKUP(EZ$50,$F$52:$W$59,4,FALSE)</f>
        <v>80</v>
      </c>
      <c r="FA55" s="1276">
        <f t="shared" si="85"/>
        <v>80</v>
      </c>
      <c r="FB55" s="1276">
        <f t="shared" si="85"/>
        <v>80</v>
      </c>
      <c r="FC55" s="1276">
        <f t="shared" si="85"/>
        <v>80</v>
      </c>
      <c r="FD55" s="1276">
        <f t="shared" si="85"/>
        <v>80</v>
      </c>
      <c r="FE55" s="1276">
        <f t="shared" si="85"/>
        <v>80</v>
      </c>
      <c r="FF55" s="1276">
        <f t="shared" si="85"/>
        <v>80</v>
      </c>
      <c r="FG55" s="1276">
        <f t="shared" si="85"/>
        <v>80</v>
      </c>
      <c r="FH55" s="1276">
        <f t="shared" si="85"/>
        <v>80</v>
      </c>
      <c r="FI55" s="1276">
        <f t="shared" si="85"/>
        <v>80</v>
      </c>
      <c r="FJ55" s="1276">
        <f t="shared" si="85"/>
        <v>80</v>
      </c>
      <c r="FK55" s="1276">
        <f t="shared" si="85"/>
        <v>80</v>
      </c>
      <c r="FL55" s="1276">
        <f t="shared" si="85"/>
        <v>80</v>
      </c>
      <c r="FM55" s="1276">
        <f t="shared" si="85"/>
        <v>80</v>
      </c>
      <c r="FN55" s="1276">
        <f t="shared" si="85"/>
        <v>80</v>
      </c>
      <c r="FO55" s="1276">
        <f t="shared" si="85"/>
        <v>80</v>
      </c>
      <c r="FP55" s="1276">
        <f t="shared" si="85"/>
        <v>80</v>
      </c>
      <c r="FQ55" s="1276">
        <f t="shared" si="85"/>
        <v>80</v>
      </c>
      <c r="FR55" s="1276">
        <f t="shared" si="85"/>
        <v>80</v>
      </c>
      <c r="FS55" s="1276">
        <f t="shared" si="85"/>
        <v>80</v>
      </c>
      <c r="FT55" s="1276">
        <f t="shared" si="85"/>
        <v>80</v>
      </c>
      <c r="FU55" s="1276">
        <f t="shared" si="85"/>
        <v>80</v>
      </c>
      <c r="FV55" s="1276">
        <f t="shared" si="85"/>
        <v>80</v>
      </c>
      <c r="FW55" s="1276">
        <f t="shared" si="85"/>
        <v>80</v>
      </c>
      <c r="FX55" s="1276">
        <f t="shared" si="85"/>
        <v>80</v>
      </c>
      <c r="FY55" s="1276">
        <f t="shared" si="85"/>
        <v>80</v>
      </c>
      <c r="FZ55" s="1276">
        <f t="shared" si="85"/>
        <v>80</v>
      </c>
      <c r="GA55" s="1276">
        <f t="shared" si="85"/>
        <v>80</v>
      </c>
      <c r="GB55" s="1276">
        <f t="shared" si="85"/>
        <v>80</v>
      </c>
      <c r="GC55" s="1276">
        <f t="shared" si="85"/>
        <v>80</v>
      </c>
      <c r="GD55" s="1276">
        <f t="shared" si="85"/>
        <v>80</v>
      </c>
      <c r="GE55" s="1276">
        <f t="shared" si="85"/>
        <v>80</v>
      </c>
      <c r="GF55" s="1276">
        <f t="shared" si="85"/>
        <v>80</v>
      </c>
      <c r="GG55" s="1276">
        <f t="shared" si="85"/>
        <v>80</v>
      </c>
      <c r="GH55" s="1276">
        <f t="shared" si="85"/>
        <v>80</v>
      </c>
      <c r="GI55" s="1276">
        <f t="shared" si="85"/>
        <v>80</v>
      </c>
      <c r="GJ55" s="1276">
        <f t="shared" si="85"/>
        <v>80</v>
      </c>
      <c r="GK55" s="1276">
        <f t="shared" si="85"/>
        <v>80</v>
      </c>
      <c r="GL55" s="1276">
        <f t="shared" si="85"/>
        <v>80</v>
      </c>
      <c r="GM55" s="1276">
        <f t="shared" si="85"/>
        <v>80</v>
      </c>
      <c r="GN55" s="1276">
        <f t="shared" si="85"/>
        <v>80</v>
      </c>
      <c r="GO55" s="1276">
        <f t="shared" si="85"/>
        <v>80</v>
      </c>
      <c r="GP55" s="1276">
        <f t="shared" si="85"/>
        <v>80</v>
      </c>
      <c r="GQ55" s="1276">
        <f t="shared" si="85"/>
        <v>80</v>
      </c>
      <c r="GR55" s="1276">
        <f t="shared" si="85"/>
        <v>80</v>
      </c>
      <c r="GS55" s="1276">
        <f t="shared" si="85"/>
        <v>80</v>
      </c>
      <c r="GT55" s="1276">
        <f t="shared" si="85"/>
        <v>80</v>
      </c>
      <c r="GU55" s="1276">
        <f t="shared" si="85"/>
        <v>80</v>
      </c>
      <c r="GV55" s="1276">
        <f t="shared" si="85"/>
        <v>80</v>
      </c>
      <c r="GW55" s="1276">
        <f t="shared" si="85"/>
        <v>80</v>
      </c>
      <c r="GX55" s="1276">
        <f t="shared" si="85"/>
        <v>80</v>
      </c>
      <c r="GY55" s="1276">
        <f t="shared" si="85"/>
        <v>80</v>
      </c>
      <c r="GZ55" s="1276">
        <f t="shared" si="85"/>
        <v>80</v>
      </c>
      <c r="HA55" s="1276">
        <f t="shared" si="85"/>
        <v>80</v>
      </c>
      <c r="HB55" s="1276">
        <f t="shared" si="85"/>
        <v>80</v>
      </c>
      <c r="HC55" s="1276">
        <f t="shared" si="85"/>
        <v>80</v>
      </c>
      <c r="HD55" s="1276">
        <f t="shared" si="85"/>
        <v>80</v>
      </c>
      <c r="HE55" s="1276">
        <f t="shared" si="85"/>
        <v>80</v>
      </c>
      <c r="HF55" s="1276">
        <f t="shared" si="85"/>
        <v>80</v>
      </c>
      <c r="HG55" s="1276">
        <f t="shared" si="85"/>
        <v>80</v>
      </c>
      <c r="HH55" s="1276">
        <f t="shared" si="85"/>
        <v>80</v>
      </c>
      <c r="HI55" s="1276">
        <f t="shared" si="85"/>
        <v>80</v>
      </c>
      <c r="HJ55" s="1276">
        <f t="shared" si="85"/>
        <v>80</v>
      </c>
      <c r="HK55" s="1276">
        <f t="shared" si="85"/>
        <v>80</v>
      </c>
      <c r="HL55" s="1276">
        <f t="shared" ref="HL55:HY55" si="86">+HLOOKUP(HL$50,$F$52:$W$59,4,FALSE)</f>
        <v>80</v>
      </c>
      <c r="HM55" s="1276">
        <f t="shared" si="86"/>
        <v>80</v>
      </c>
      <c r="HN55" s="1276">
        <f t="shared" si="86"/>
        <v>80</v>
      </c>
      <c r="HO55" s="1276">
        <f t="shared" si="86"/>
        <v>80</v>
      </c>
      <c r="HP55" s="1276">
        <f t="shared" si="86"/>
        <v>80</v>
      </c>
      <c r="HQ55" s="1276">
        <f t="shared" si="86"/>
        <v>80</v>
      </c>
      <c r="HR55" s="1276">
        <f t="shared" si="86"/>
        <v>80</v>
      </c>
      <c r="HS55" s="1276">
        <f t="shared" si="86"/>
        <v>80</v>
      </c>
      <c r="HT55" s="1276">
        <f t="shared" si="86"/>
        <v>80</v>
      </c>
      <c r="HU55" s="1276">
        <f t="shared" si="86"/>
        <v>80</v>
      </c>
      <c r="HV55" s="1276">
        <f t="shared" si="86"/>
        <v>80</v>
      </c>
      <c r="HW55" s="1276">
        <f t="shared" si="86"/>
        <v>80</v>
      </c>
      <c r="HX55" s="1276">
        <f t="shared" si="86"/>
        <v>80</v>
      </c>
      <c r="HY55" s="1276">
        <f t="shared" si="86"/>
        <v>80</v>
      </c>
      <c r="HZ55" s="1275">
        <f>+HLOOKUP(HZ$50,$F$52:$W$59,4,FALSE)</f>
        <v>80</v>
      </c>
      <c r="IA55" s="1275">
        <f>+HLOOKUP(IA$50,$F$52:$W$59,4,FALSE)</f>
        <v>80</v>
      </c>
    </row>
    <row r="56" spans="2:235" outlineLevel="1" x14ac:dyDescent="0.3">
      <c r="C56" s="93"/>
      <c r="D56" s="111" t="s">
        <v>186</v>
      </c>
      <c r="E56" s="126">
        <f t="shared" ref="E56:W56" si="87">SUM(E54:E55)</f>
        <v>144.07</v>
      </c>
      <c r="F56" s="126">
        <f t="shared" si="87"/>
        <v>145.03104999999999</v>
      </c>
      <c r="G56" s="126">
        <f t="shared" si="87"/>
        <v>146.00651575000001</v>
      </c>
      <c r="H56" s="126">
        <f t="shared" si="87"/>
        <v>146.99661348625</v>
      </c>
      <c r="I56" s="126">
        <f t="shared" si="87"/>
        <v>148.00156268854374</v>
      </c>
      <c r="J56" s="126">
        <f t="shared" si="87"/>
        <v>149.02158612887189</v>
      </c>
      <c r="K56" s="126">
        <f t="shared" si="87"/>
        <v>150.05690992080494</v>
      </c>
      <c r="L56" s="126">
        <f t="shared" si="87"/>
        <v>151.10776356961702</v>
      </c>
      <c r="M56" s="126">
        <f t="shared" si="87"/>
        <v>152.17438002316123</v>
      </c>
      <c r="N56" s="126">
        <f t="shared" si="87"/>
        <v>153.25699572350868</v>
      </c>
      <c r="O56" s="126">
        <f t="shared" si="87"/>
        <v>154.35585065936129</v>
      </c>
      <c r="P56" s="126">
        <f t="shared" si="87"/>
        <v>155.47118841925169</v>
      </c>
      <c r="Q56" s="126">
        <f t="shared" si="87"/>
        <v>156.60325624554048</v>
      </c>
      <c r="R56" s="126">
        <f t="shared" si="87"/>
        <v>157.75230508922357</v>
      </c>
      <c r="S56" s="126">
        <f t="shared" si="87"/>
        <v>158.91858966556191</v>
      </c>
      <c r="T56" s="126">
        <f t="shared" si="87"/>
        <v>160.10236851054532</v>
      </c>
      <c r="U56" s="126">
        <f t="shared" si="87"/>
        <v>161.30390403820348</v>
      </c>
      <c r="V56" s="126">
        <f t="shared" si="87"/>
        <v>162.52346259877655</v>
      </c>
      <c r="W56" s="135">
        <f t="shared" si="87"/>
        <v>163.76131453775818</v>
      </c>
      <c r="Y56" s="1264"/>
      <c r="Z56" s="1265" t="s">
        <v>186</v>
      </c>
      <c r="AA56" s="1275">
        <f>+HLOOKUP(AA$50,$F$52:$W$59,5,FALSE)</f>
        <v>145.03104999999999</v>
      </c>
      <c r="AB56" s="1276">
        <f t="shared" ref="AB56:CM56" si="88">+HLOOKUP(AB$50,$F$52:$W$59,5,FALSE)</f>
        <v>145.03104999999999</v>
      </c>
      <c r="AC56" s="1276">
        <f t="shared" si="88"/>
        <v>145.03104999999999</v>
      </c>
      <c r="AD56" s="1276">
        <f t="shared" si="88"/>
        <v>145.03104999999999</v>
      </c>
      <c r="AE56" s="1276">
        <f t="shared" si="88"/>
        <v>145.03104999999999</v>
      </c>
      <c r="AF56" s="1276">
        <f t="shared" si="88"/>
        <v>145.03104999999999</v>
      </c>
      <c r="AG56" s="1276">
        <f t="shared" si="88"/>
        <v>145.03104999999999</v>
      </c>
      <c r="AH56" s="1276">
        <f t="shared" si="88"/>
        <v>145.03104999999999</v>
      </c>
      <c r="AI56" s="1276">
        <f t="shared" si="88"/>
        <v>145.03104999999999</v>
      </c>
      <c r="AJ56" s="1276">
        <f t="shared" si="88"/>
        <v>145.03104999999999</v>
      </c>
      <c r="AK56" s="1276">
        <f t="shared" si="88"/>
        <v>145.03104999999999</v>
      </c>
      <c r="AL56" s="1276">
        <f t="shared" si="88"/>
        <v>145.03104999999999</v>
      </c>
      <c r="AM56" s="1276">
        <f t="shared" si="88"/>
        <v>146.00651575000001</v>
      </c>
      <c r="AN56" s="1276">
        <f t="shared" si="88"/>
        <v>146.00651575000001</v>
      </c>
      <c r="AO56" s="1276">
        <f t="shared" si="88"/>
        <v>146.00651575000001</v>
      </c>
      <c r="AP56" s="1276">
        <f t="shared" si="88"/>
        <v>146.00651575000001</v>
      </c>
      <c r="AQ56" s="1276">
        <f t="shared" si="88"/>
        <v>146.00651575000001</v>
      </c>
      <c r="AR56" s="1276">
        <f t="shared" si="88"/>
        <v>146.00651575000001</v>
      </c>
      <c r="AS56" s="1276">
        <f t="shared" si="88"/>
        <v>146.00651575000001</v>
      </c>
      <c r="AT56" s="1276">
        <f t="shared" si="88"/>
        <v>146.00651575000001</v>
      </c>
      <c r="AU56" s="1276">
        <f t="shared" si="88"/>
        <v>146.00651575000001</v>
      </c>
      <c r="AV56" s="1276">
        <f t="shared" si="88"/>
        <v>146.00651575000001</v>
      </c>
      <c r="AW56" s="1276">
        <f t="shared" si="88"/>
        <v>146.00651575000001</v>
      </c>
      <c r="AX56" s="1276">
        <f t="shared" si="88"/>
        <v>146.00651575000001</v>
      </c>
      <c r="AY56" s="1276">
        <f t="shared" si="88"/>
        <v>146.99661348625</v>
      </c>
      <c r="AZ56" s="1276">
        <f t="shared" si="88"/>
        <v>146.99661348625</v>
      </c>
      <c r="BA56" s="1276">
        <f t="shared" si="88"/>
        <v>146.99661348625</v>
      </c>
      <c r="BB56" s="1276">
        <f t="shared" si="88"/>
        <v>146.99661348625</v>
      </c>
      <c r="BC56" s="1276">
        <f t="shared" si="88"/>
        <v>146.99661348625</v>
      </c>
      <c r="BD56" s="1276">
        <f t="shared" si="88"/>
        <v>146.99661348625</v>
      </c>
      <c r="BE56" s="1276">
        <f t="shared" si="88"/>
        <v>146.99661348625</v>
      </c>
      <c r="BF56" s="1276">
        <f t="shared" si="88"/>
        <v>146.99661348625</v>
      </c>
      <c r="BG56" s="1276">
        <f t="shared" si="88"/>
        <v>146.99661348625</v>
      </c>
      <c r="BH56" s="1276">
        <f t="shared" si="88"/>
        <v>146.99661348625</v>
      </c>
      <c r="BI56" s="1276">
        <f t="shared" si="88"/>
        <v>146.99661348625</v>
      </c>
      <c r="BJ56" s="1276">
        <f t="shared" si="88"/>
        <v>146.99661348625</v>
      </c>
      <c r="BK56" s="1276">
        <f t="shared" si="88"/>
        <v>148.00156268854374</v>
      </c>
      <c r="BL56" s="1276">
        <f t="shared" si="88"/>
        <v>148.00156268854374</v>
      </c>
      <c r="BM56" s="1276">
        <f t="shared" si="88"/>
        <v>148.00156268854374</v>
      </c>
      <c r="BN56" s="1276">
        <f t="shared" si="88"/>
        <v>148.00156268854374</v>
      </c>
      <c r="BO56" s="1276">
        <f t="shared" si="88"/>
        <v>148.00156268854374</v>
      </c>
      <c r="BP56" s="1276">
        <f t="shared" si="88"/>
        <v>148.00156268854374</v>
      </c>
      <c r="BQ56" s="1276">
        <f t="shared" si="88"/>
        <v>148.00156268854374</v>
      </c>
      <c r="BR56" s="1276">
        <f t="shared" si="88"/>
        <v>148.00156268854374</v>
      </c>
      <c r="BS56" s="1276">
        <f t="shared" si="88"/>
        <v>148.00156268854374</v>
      </c>
      <c r="BT56" s="1276">
        <f t="shared" si="88"/>
        <v>148.00156268854374</v>
      </c>
      <c r="BU56" s="1276">
        <f t="shared" si="88"/>
        <v>148.00156268854374</v>
      </c>
      <c r="BV56" s="1276">
        <f t="shared" si="88"/>
        <v>148.00156268854374</v>
      </c>
      <c r="BW56" s="1276">
        <f t="shared" si="88"/>
        <v>149.02158612887189</v>
      </c>
      <c r="BX56" s="1276">
        <f t="shared" si="88"/>
        <v>149.02158612887189</v>
      </c>
      <c r="BY56" s="1276">
        <f t="shared" si="88"/>
        <v>149.02158612887189</v>
      </c>
      <c r="BZ56" s="1276">
        <f t="shared" si="88"/>
        <v>149.02158612887189</v>
      </c>
      <c r="CA56" s="1276">
        <f t="shared" si="88"/>
        <v>149.02158612887189</v>
      </c>
      <c r="CB56" s="1276">
        <f t="shared" si="88"/>
        <v>149.02158612887189</v>
      </c>
      <c r="CC56" s="1276">
        <f t="shared" si="88"/>
        <v>149.02158612887189</v>
      </c>
      <c r="CD56" s="1276">
        <f t="shared" si="88"/>
        <v>149.02158612887189</v>
      </c>
      <c r="CE56" s="1276">
        <f t="shared" si="88"/>
        <v>149.02158612887189</v>
      </c>
      <c r="CF56" s="1276">
        <f t="shared" si="88"/>
        <v>149.02158612887189</v>
      </c>
      <c r="CG56" s="1276">
        <f t="shared" si="88"/>
        <v>149.02158612887189</v>
      </c>
      <c r="CH56" s="1276">
        <f t="shared" si="88"/>
        <v>149.02158612887189</v>
      </c>
      <c r="CI56" s="1276">
        <f t="shared" si="88"/>
        <v>150.05690992080494</v>
      </c>
      <c r="CJ56" s="1276">
        <f t="shared" si="88"/>
        <v>150.05690992080494</v>
      </c>
      <c r="CK56" s="1276">
        <f t="shared" si="88"/>
        <v>150.05690992080494</v>
      </c>
      <c r="CL56" s="1276">
        <f t="shared" si="88"/>
        <v>150.05690992080494</v>
      </c>
      <c r="CM56" s="1276">
        <f t="shared" si="88"/>
        <v>150.05690992080494</v>
      </c>
      <c r="CN56" s="1276">
        <f t="shared" ref="CN56:EY56" si="89">+HLOOKUP(CN$50,$F$52:$W$59,5,FALSE)</f>
        <v>150.05690992080494</v>
      </c>
      <c r="CO56" s="1276">
        <f t="shared" si="89"/>
        <v>150.05690992080494</v>
      </c>
      <c r="CP56" s="1276">
        <f t="shared" si="89"/>
        <v>150.05690992080494</v>
      </c>
      <c r="CQ56" s="1276">
        <f t="shared" si="89"/>
        <v>150.05690992080494</v>
      </c>
      <c r="CR56" s="1276">
        <f t="shared" si="89"/>
        <v>150.05690992080494</v>
      </c>
      <c r="CS56" s="1276">
        <f t="shared" si="89"/>
        <v>150.05690992080494</v>
      </c>
      <c r="CT56" s="1276">
        <f t="shared" si="89"/>
        <v>150.05690992080494</v>
      </c>
      <c r="CU56" s="1276">
        <f t="shared" si="89"/>
        <v>151.10776356961702</v>
      </c>
      <c r="CV56" s="1276">
        <f t="shared" si="89"/>
        <v>151.10776356961702</v>
      </c>
      <c r="CW56" s="1276">
        <f t="shared" si="89"/>
        <v>151.10776356961702</v>
      </c>
      <c r="CX56" s="1276">
        <f t="shared" si="89"/>
        <v>151.10776356961702</v>
      </c>
      <c r="CY56" s="1276">
        <f t="shared" si="89"/>
        <v>151.10776356961702</v>
      </c>
      <c r="CZ56" s="1276">
        <f t="shared" si="89"/>
        <v>151.10776356961702</v>
      </c>
      <c r="DA56" s="1276">
        <f t="shared" si="89"/>
        <v>151.10776356961702</v>
      </c>
      <c r="DB56" s="1276">
        <f t="shared" si="89"/>
        <v>151.10776356961702</v>
      </c>
      <c r="DC56" s="1276">
        <f t="shared" si="89"/>
        <v>151.10776356961702</v>
      </c>
      <c r="DD56" s="1276">
        <f t="shared" si="89"/>
        <v>151.10776356961702</v>
      </c>
      <c r="DE56" s="1276">
        <f t="shared" si="89"/>
        <v>151.10776356961702</v>
      </c>
      <c r="DF56" s="1276">
        <f t="shared" si="89"/>
        <v>151.10776356961702</v>
      </c>
      <c r="DG56" s="1276">
        <f t="shared" si="89"/>
        <v>152.17438002316123</v>
      </c>
      <c r="DH56" s="1276">
        <f t="shared" si="89"/>
        <v>152.17438002316123</v>
      </c>
      <c r="DI56" s="1276">
        <f t="shared" si="89"/>
        <v>152.17438002316123</v>
      </c>
      <c r="DJ56" s="1276">
        <f t="shared" si="89"/>
        <v>152.17438002316123</v>
      </c>
      <c r="DK56" s="1276">
        <f t="shared" si="89"/>
        <v>152.17438002316123</v>
      </c>
      <c r="DL56" s="1276">
        <f t="shared" si="89"/>
        <v>152.17438002316123</v>
      </c>
      <c r="DM56" s="1276">
        <f t="shared" si="89"/>
        <v>152.17438002316123</v>
      </c>
      <c r="DN56" s="1276">
        <f t="shared" si="89"/>
        <v>152.17438002316123</v>
      </c>
      <c r="DO56" s="1276">
        <f t="shared" si="89"/>
        <v>152.17438002316123</v>
      </c>
      <c r="DP56" s="1276">
        <f t="shared" si="89"/>
        <v>152.17438002316123</v>
      </c>
      <c r="DQ56" s="1276">
        <f t="shared" si="89"/>
        <v>152.17438002316123</v>
      </c>
      <c r="DR56" s="1276">
        <f t="shared" si="89"/>
        <v>152.17438002316123</v>
      </c>
      <c r="DS56" s="1276">
        <f t="shared" si="89"/>
        <v>153.25699572350868</v>
      </c>
      <c r="DT56" s="1276">
        <f t="shared" si="89"/>
        <v>153.25699572350868</v>
      </c>
      <c r="DU56" s="1276">
        <f t="shared" si="89"/>
        <v>153.25699572350868</v>
      </c>
      <c r="DV56" s="1276">
        <f t="shared" si="89"/>
        <v>153.25699572350868</v>
      </c>
      <c r="DW56" s="1276">
        <f t="shared" si="89"/>
        <v>153.25699572350868</v>
      </c>
      <c r="DX56" s="1276">
        <f t="shared" si="89"/>
        <v>153.25699572350868</v>
      </c>
      <c r="DY56" s="1276">
        <f t="shared" si="89"/>
        <v>153.25699572350868</v>
      </c>
      <c r="DZ56" s="1276">
        <f t="shared" si="89"/>
        <v>153.25699572350868</v>
      </c>
      <c r="EA56" s="1276">
        <f t="shared" si="89"/>
        <v>153.25699572350868</v>
      </c>
      <c r="EB56" s="1276">
        <f t="shared" si="89"/>
        <v>153.25699572350868</v>
      </c>
      <c r="EC56" s="1276">
        <f t="shared" si="89"/>
        <v>153.25699572350868</v>
      </c>
      <c r="ED56" s="1276">
        <f t="shared" si="89"/>
        <v>153.25699572350868</v>
      </c>
      <c r="EE56" s="1276">
        <f t="shared" si="89"/>
        <v>154.35585065936129</v>
      </c>
      <c r="EF56" s="1276">
        <f t="shared" si="89"/>
        <v>154.35585065936129</v>
      </c>
      <c r="EG56" s="1276">
        <f t="shared" si="89"/>
        <v>154.35585065936129</v>
      </c>
      <c r="EH56" s="1276">
        <f t="shared" si="89"/>
        <v>154.35585065936129</v>
      </c>
      <c r="EI56" s="1276">
        <f t="shared" si="89"/>
        <v>154.35585065936129</v>
      </c>
      <c r="EJ56" s="1276">
        <f t="shared" si="89"/>
        <v>154.35585065936129</v>
      </c>
      <c r="EK56" s="1276">
        <f t="shared" si="89"/>
        <v>154.35585065936129</v>
      </c>
      <c r="EL56" s="1276">
        <f t="shared" si="89"/>
        <v>154.35585065936129</v>
      </c>
      <c r="EM56" s="1276">
        <f t="shared" si="89"/>
        <v>154.35585065936129</v>
      </c>
      <c r="EN56" s="1276">
        <f t="shared" si="89"/>
        <v>154.35585065936129</v>
      </c>
      <c r="EO56" s="1276">
        <f t="shared" si="89"/>
        <v>154.35585065936129</v>
      </c>
      <c r="EP56" s="1276">
        <f t="shared" si="89"/>
        <v>154.35585065936129</v>
      </c>
      <c r="EQ56" s="1276">
        <f t="shared" si="89"/>
        <v>155.47118841925169</v>
      </c>
      <c r="ER56" s="1276">
        <f t="shared" si="89"/>
        <v>155.47118841925169</v>
      </c>
      <c r="ES56" s="1276">
        <f t="shared" si="89"/>
        <v>155.47118841925169</v>
      </c>
      <c r="ET56" s="1276">
        <f t="shared" si="89"/>
        <v>155.47118841925169</v>
      </c>
      <c r="EU56" s="1276">
        <f t="shared" si="89"/>
        <v>155.47118841925169</v>
      </c>
      <c r="EV56" s="1276">
        <f t="shared" si="89"/>
        <v>155.47118841925169</v>
      </c>
      <c r="EW56" s="1276">
        <f t="shared" si="89"/>
        <v>155.47118841925169</v>
      </c>
      <c r="EX56" s="1276">
        <f t="shared" si="89"/>
        <v>155.47118841925169</v>
      </c>
      <c r="EY56" s="1276">
        <f t="shared" si="89"/>
        <v>155.47118841925169</v>
      </c>
      <c r="EZ56" s="1276">
        <f t="shared" ref="EZ56:HK56" si="90">+HLOOKUP(EZ$50,$F$52:$W$59,5,FALSE)</f>
        <v>155.47118841925169</v>
      </c>
      <c r="FA56" s="1276">
        <f t="shared" si="90"/>
        <v>155.47118841925169</v>
      </c>
      <c r="FB56" s="1276">
        <f t="shared" si="90"/>
        <v>155.47118841925169</v>
      </c>
      <c r="FC56" s="1276">
        <f t="shared" si="90"/>
        <v>156.60325624554048</v>
      </c>
      <c r="FD56" s="1276">
        <f t="shared" si="90"/>
        <v>156.60325624554048</v>
      </c>
      <c r="FE56" s="1276">
        <f t="shared" si="90"/>
        <v>156.60325624554048</v>
      </c>
      <c r="FF56" s="1276">
        <f t="shared" si="90"/>
        <v>156.60325624554048</v>
      </c>
      <c r="FG56" s="1276">
        <f t="shared" si="90"/>
        <v>156.60325624554048</v>
      </c>
      <c r="FH56" s="1276">
        <f t="shared" si="90"/>
        <v>156.60325624554048</v>
      </c>
      <c r="FI56" s="1276">
        <f t="shared" si="90"/>
        <v>156.60325624554048</v>
      </c>
      <c r="FJ56" s="1276">
        <f t="shared" si="90"/>
        <v>156.60325624554048</v>
      </c>
      <c r="FK56" s="1276">
        <f t="shared" si="90"/>
        <v>156.60325624554048</v>
      </c>
      <c r="FL56" s="1276">
        <f t="shared" si="90"/>
        <v>156.60325624554048</v>
      </c>
      <c r="FM56" s="1276">
        <f t="shared" si="90"/>
        <v>156.60325624554048</v>
      </c>
      <c r="FN56" s="1276">
        <f t="shared" si="90"/>
        <v>156.60325624554048</v>
      </c>
      <c r="FO56" s="1276">
        <f t="shared" si="90"/>
        <v>157.75230508922357</v>
      </c>
      <c r="FP56" s="1276">
        <f t="shared" si="90"/>
        <v>157.75230508922357</v>
      </c>
      <c r="FQ56" s="1276">
        <f t="shared" si="90"/>
        <v>157.75230508922357</v>
      </c>
      <c r="FR56" s="1276">
        <f t="shared" si="90"/>
        <v>157.75230508922357</v>
      </c>
      <c r="FS56" s="1276">
        <f t="shared" si="90"/>
        <v>157.75230508922357</v>
      </c>
      <c r="FT56" s="1276">
        <f t="shared" si="90"/>
        <v>157.75230508922357</v>
      </c>
      <c r="FU56" s="1276">
        <f t="shared" si="90"/>
        <v>157.75230508922357</v>
      </c>
      <c r="FV56" s="1276">
        <f t="shared" si="90"/>
        <v>157.75230508922357</v>
      </c>
      <c r="FW56" s="1276">
        <f t="shared" si="90"/>
        <v>157.75230508922357</v>
      </c>
      <c r="FX56" s="1276">
        <f t="shared" si="90"/>
        <v>157.75230508922357</v>
      </c>
      <c r="FY56" s="1276">
        <f t="shared" si="90"/>
        <v>157.75230508922357</v>
      </c>
      <c r="FZ56" s="1276">
        <f t="shared" si="90"/>
        <v>157.75230508922357</v>
      </c>
      <c r="GA56" s="1276">
        <f t="shared" si="90"/>
        <v>158.91858966556191</v>
      </c>
      <c r="GB56" s="1276">
        <f t="shared" si="90"/>
        <v>158.91858966556191</v>
      </c>
      <c r="GC56" s="1276">
        <f t="shared" si="90"/>
        <v>158.91858966556191</v>
      </c>
      <c r="GD56" s="1276">
        <f t="shared" si="90"/>
        <v>158.91858966556191</v>
      </c>
      <c r="GE56" s="1276">
        <f t="shared" si="90"/>
        <v>158.91858966556191</v>
      </c>
      <c r="GF56" s="1276">
        <f t="shared" si="90"/>
        <v>158.91858966556191</v>
      </c>
      <c r="GG56" s="1276">
        <f t="shared" si="90"/>
        <v>158.91858966556191</v>
      </c>
      <c r="GH56" s="1276">
        <f t="shared" si="90"/>
        <v>158.91858966556191</v>
      </c>
      <c r="GI56" s="1276">
        <f t="shared" si="90"/>
        <v>158.91858966556191</v>
      </c>
      <c r="GJ56" s="1276">
        <f t="shared" si="90"/>
        <v>158.91858966556191</v>
      </c>
      <c r="GK56" s="1276">
        <f t="shared" si="90"/>
        <v>158.91858966556191</v>
      </c>
      <c r="GL56" s="1276">
        <f t="shared" si="90"/>
        <v>158.91858966556191</v>
      </c>
      <c r="GM56" s="1276">
        <f t="shared" si="90"/>
        <v>160.10236851054532</v>
      </c>
      <c r="GN56" s="1276">
        <f t="shared" si="90"/>
        <v>160.10236851054532</v>
      </c>
      <c r="GO56" s="1276">
        <f t="shared" si="90"/>
        <v>160.10236851054532</v>
      </c>
      <c r="GP56" s="1276">
        <f t="shared" si="90"/>
        <v>160.10236851054532</v>
      </c>
      <c r="GQ56" s="1276">
        <f t="shared" si="90"/>
        <v>160.10236851054532</v>
      </c>
      <c r="GR56" s="1276">
        <f t="shared" si="90"/>
        <v>160.10236851054532</v>
      </c>
      <c r="GS56" s="1276">
        <f t="shared" si="90"/>
        <v>160.10236851054532</v>
      </c>
      <c r="GT56" s="1276">
        <f t="shared" si="90"/>
        <v>160.10236851054532</v>
      </c>
      <c r="GU56" s="1276">
        <f t="shared" si="90"/>
        <v>160.10236851054532</v>
      </c>
      <c r="GV56" s="1276">
        <f t="shared" si="90"/>
        <v>160.10236851054532</v>
      </c>
      <c r="GW56" s="1276">
        <f t="shared" si="90"/>
        <v>160.10236851054532</v>
      </c>
      <c r="GX56" s="1276">
        <f t="shared" si="90"/>
        <v>160.10236851054532</v>
      </c>
      <c r="GY56" s="1276">
        <f t="shared" si="90"/>
        <v>161.30390403820348</v>
      </c>
      <c r="GZ56" s="1276">
        <f t="shared" si="90"/>
        <v>161.30390403820348</v>
      </c>
      <c r="HA56" s="1276">
        <f t="shared" si="90"/>
        <v>161.30390403820348</v>
      </c>
      <c r="HB56" s="1276">
        <f t="shared" si="90"/>
        <v>161.30390403820348</v>
      </c>
      <c r="HC56" s="1276">
        <f t="shared" si="90"/>
        <v>161.30390403820348</v>
      </c>
      <c r="HD56" s="1276">
        <f t="shared" si="90"/>
        <v>161.30390403820348</v>
      </c>
      <c r="HE56" s="1276">
        <f t="shared" si="90"/>
        <v>161.30390403820348</v>
      </c>
      <c r="HF56" s="1276">
        <f t="shared" si="90"/>
        <v>161.30390403820348</v>
      </c>
      <c r="HG56" s="1276">
        <f t="shared" si="90"/>
        <v>161.30390403820348</v>
      </c>
      <c r="HH56" s="1276">
        <f t="shared" si="90"/>
        <v>161.30390403820348</v>
      </c>
      <c r="HI56" s="1276">
        <f t="shared" si="90"/>
        <v>161.30390403820348</v>
      </c>
      <c r="HJ56" s="1276">
        <f t="shared" si="90"/>
        <v>161.30390403820348</v>
      </c>
      <c r="HK56" s="1276">
        <f t="shared" si="90"/>
        <v>162.52346259877655</v>
      </c>
      <c r="HL56" s="1276">
        <f t="shared" ref="HL56:HY56" si="91">+HLOOKUP(HL$50,$F$52:$W$59,5,FALSE)</f>
        <v>162.52346259877655</v>
      </c>
      <c r="HM56" s="1276">
        <f t="shared" si="91"/>
        <v>162.52346259877655</v>
      </c>
      <c r="HN56" s="1276">
        <f t="shared" si="91"/>
        <v>162.52346259877655</v>
      </c>
      <c r="HO56" s="1276">
        <f t="shared" si="91"/>
        <v>162.52346259877655</v>
      </c>
      <c r="HP56" s="1276">
        <f t="shared" si="91"/>
        <v>162.52346259877655</v>
      </c>
      <c r="HQ56" s="1276">
        <f t="shared" si="91"/>
        <v>162.52346259877655</v>
      </c>
      <c r="HR56" s="1276">
        <f t="shared" si="91"/>
        <v>162.52346259877655</v>
      </c>
      <c r="HS56" s="1276">
        <f t="shared" si="91"/>
        <v>162.52346259877655</v>
      </c>
      <c r="HT56" s="1276">
        <f t="shared" si="91"/>
        <v>162.52346259877655</v>
      </c>
      <c r="HU56" s="1276">
        <f t="shared" si="91"/>
        <v>162.52346259877655</v>
      </c>
      <c r="HV56" s="1276">
        <f t="shared" si="91"/>
        <v>162.52346259877655</v>
      </c>
      <c r="HW56" s="1276">
        <f t="shared" si="91"/>
        <v>163.76131453775818</v>
      </c>
      <c r="HX56" s="1276">
        <f t="shared" si="91"/>
        <v>163.76131453775818</v>
      </c>
      <c r="HY56" s="1276">
        <f t="shared" si="91"/>
        <v>163.76131453775818</v>
      </c>
      <c r="HZ56" s="1275">
        <f>+HLOOKUP(HZ$50,$F$52:$W$59,5,FALSE)</f>
        <v>163.76131453775818</v>
      </c>
      <c r="IA56" s="1275">
        <f>+HLOOKUP(IA$50,$F$52:$W$59,5,FALSE)</f>
        <v>163.76131453775818</v>
      </c>
    </row>
    <row r="57" spans="2:235" outlineLevel="1" x14ac:dyDescent="0.3">
      <c r="C57" s="93" t="s">
        <v>187</v>
      </c>
      <c r="D57" s="111" t="str">
        <f>시나리오분석!D33</f>
        <v>Weighted Average</v>
      </c>
      <c r="E57" s="127">
        <f>E53*시나리오분석!$I$34+E56*시나리오분석!$I$35</f>
        <v>150.18600000000001</v>
      </c>
      <c r="F57" s="127">
        <f>F53*시나리오분석!$I$34+F56*시나리오분석!$I$35</f>
        <v>150.95483999999999</v>
      </c>
      <c r="G57" s="127">
        <f>G53*시나리오분석!$I$34+G56*시나리오분석!$I$35</f>
        <v>151.73521260000001</v>
      </c>
      <c r="H57" s="127">
        <f>H53*시나리오분석!$I$34+H56*시나리오분석!$I$35</f>
        <v>152.52729078900001</v>
      </c>
      <c r="I57" s="127">
        <f>I53*시나리오분석!$I$34+I56*시나리오분석!$I$35</f>
        <v>153.33125015083499</v>
      </c>
      <c r="J57" s="127">
        <f>J53*시나리오분석!$I$34+J56*시나리오분석!$I$35</f>
        <v>154.14726890309751</v>
      </c>
      <c r="K57" s="127">
        <f>K53*시나리오분석!$I$34+K56*시나리오분석!$I$35</f>
        <v>154.97552793664397</v>
      </c>
      <c r="L57" s="127">
        <f>L53*시나리오분석!$I$34+L56*시나리오분석!$I$35</f>
        <v>155.81621085569361</v>
      </c>
      <c r="M57" s="127">
        <f>M53*시나리오분석!$I$34+M56*시나리오분석!$I$35</f>
        <v>156.66950401852898</v>
      </c>
      <c r="N57" s="127">
        <f>N53*시나리오분석!$I$34+N56*시나리오분석!$I$35</f>
        <v>157.53559657880695</v>
      </c>
      <c r="O57" s="127">
        <f>O53*시나리오분석!$I$34+O56*시나리오분석!$I$35</f>
        <v>158.41468052748905</v>
      </c>
      <c r="P57" s="127">
        <f>P53*시나리오분석!$I$34+P56*시나리오분석!$I$35</f>
        <v>159.30695073540136</v>
      </c>
      <c r="Q57" s="127">
        <f>Q53*시나리오분석!$I$34+Q56*시나리오분석!$I$35</f>
        <v>160.21260499643239</v>
      </c>
      <c r="R57" s="127">
        <f>R53*시나리오분석!$I$34+R56*시나리오분석!$I$35</f>
        <v>161.13184407137885</v>
      </c>
      <c r="S57" s="127">
        <f>S53*시나리오분석!$I$34+S56*시나리오분석!$I$35</f>
        <v>162.06487173244955</v>
      </c>
      <c r="T57" s="127">
        <f>T53*시나리오분석!$I$34+T56*시나리오분석!$I$35</f>
        <v>163.01189480843627</v>
      </c>
      <c r="U57" s="127">
        <f>U53*시나리오분석!$I$34+U56*시나리오분석!$I$35</f>
        <v>163.97312323056281</v>
      </c>
      <c r="V57" s="127">
        <f>V53*시나리오분석!$I$34+V56*시나리오분석!$I$35</f>
        <v>164.94877007902124</v>
      </c>
      <c r="W57" s="136">
        <f>W53*시나리오분석!$I$34+W56*시나리오분석!$I$35</f>
        <v>165.93905163020656</v>
      </c>
      <c r="Y57" s="1264" t="s">
        <v>103</v>
      </c>
      <c r="Z57" s="1265">
        <f>시나리오분석!Z33</f>
        <v>0</v>
      </c>
      <c r="AA57" s="1275">
        <f>+HLOOKUP(AA$50,$F$52:$W$59,6,FALSE)</f>
        <v>150.95483999999999</v>
      </c>
      <c r="AB57" s="1276">
        <f t="shared" ref="AB57:CM57" si="92">+HLOOKUP(AB$50,$F$52:$W$59,6,FALSE)</f>
        <v>150.95483999999999</v>
      </c>
      <c r="AC57" s="1276">
        <f t="shared" si="92"/>
        <v>150.95483999999999</v>
      </c>
      <c r="AD57" s="1276">
        <f t="shared" si="92"/>
        <v>150.95483999999999</v>
      </c>
      <c r="AE57" s="1276">
        <f t="shared" si="92"/>
        <v>150.95483999999999</v>
      </c>
      <c r="AF57" s="1276">
        <f t="shared" si="92"/>
        <v>150.95483999999999</v>
      </c>
      <c r="AG57" s="1276">
        <f t="shared" si="92"/>
        <v>150.95483999999999</v>
      </c>
      <c r="AH57" s="1276">
        <f t="shared" si="92"/>
        <v>150.95483999999999</v>
      </c>
      <c r="AI57" s="1276">
        <f t="shared" si="92"/>
        <v>150.95483999999999</v>
      </c>
      <c r="AJ57" s="1276">
        <f t="shared" si="92"/>
        <v>150.95483999999999</v>
      </c>
      <c r="AK57" s="1276">
        <f t="shared" si="92"/>
        <v>150.95483999999999</v>
      </c>
      <c r="AL57" s="1276">
        <f t="shared" si="92"/>
        <v>150.95483999999999</v>
      </c>
      <c r="AM57" s="1276">
        <f t="shared" si="92"/>
        <v>151.73521260000001</v>
      </c>
      <c r="AN57" s="1276">
        <f t="shared" si="92"/>
        <v>151.73521260000001</v>
      </c>
      <c r="AO57" s="1276">
        <f t="shared" si="92"/>
        <v>151.73521260000001</v>
      </c>
      <c r="AP57" s="1276">
        <f t="shared" si="92"/>
        <v>151.73521260000001</v>
      </c>
      <c r="AQ57" s="1276">
        <f t="shared" si="92"/>
        <v>151.73521260000001</v>
      </c>
      <c r="AR57" s="1276">
        <f t="shared" si="92"/>
        <v>151.73521260000001</v>
      </c>
      <c r="AS57" s="1276">
        <f t="shared" si="92"/>
        <v>151.73521260000001</v>
      </c>
      <c r="AT57" s="1276">
        <f t="shared" si="92"/>
        <v>151.73521260000001</v>
      </c>
      <c r="AU57" s="1276">
        <f t="shared" si="92"/>
        <v>151.73521260000001</v>
      </c>
      <c r="AV57" s="1276">
        <f t="shared" si="92"/>
        <v>151.73521260000001</v>
      </c>
      <c r="AW57" s="1276">
        <f t="shared" si="92"/>
        <v>151.73521260000001</v>
      </c>
      <c r="AX57" s="1276">
        <f t="shared" si="92"/>
        <v>151.73521260000001</v>
      </c>
      <c r="AY57" s="1276">
        <f t="shared" si="92"/>
        <v>152.52729078900001</v>
      </c>
      <c r="AZ57" s="1276">
        <f t="shared" si="92"/>
        <v>152.52729078900001</v>
      </c>
      <c r="BA57" s="1276">
        <f t="shared" si="92"/>
        <v>152.52729078900001</v>
      </c>
      <c r="BB57" s="1276">
        <f t="shared" si="92"/>
        <v>152.52729078900001</v>
      </c>
      <c r="BC57" s="1276">
        <f t="shared" si="92"/>
        <v>152.52729078900001</v>
      </c>
      <c r="BD57" s="1276">
        <f t="shared" si="92"/>
        <v>152.52729078900001</v>
      </c>
      <c r="BE57" s="1276">
        <f t="shared" si="92"/>
        <v>152.52729078900001</v>
      </c>
      <c r="BF57" s="1276">
        <f t="shared" si="92"/>
        <v>152.52729078900001</v>
      </c>
      <c r="BG57" s="1276">
        <f t="shared" si="92"/>
        <v>152.52729078900001</v>
      </c>
      <c r="BH57" s="1276">
        <f t="shared" si="92"/>
        <v>152.52729078900001</v>
      </c>
      <c r="BI57" s="1276">
        <f t="shared" si="92"/>
        <v>152.52729078900001</v>
      </c>
      <c r="BJ57" s="1276">
        <f t="shared" si="92"/>
        <v>152.52729078900001</v>
      </c>
      <c r="BK57" s="1276">
        <f t="shared" si="92"/>
        <v>153.33125015083499</v>
      </c>
      <c r="BL57" s="1276">
        <f t="shared" si="92"/>
        <v>153.33125015083499</v>
      </c>
      <c r="BM57" s="1276">
        <f t="shared" si="92"/>
        <v>153.33125015083499</v>
      </c>
      <c r="BN57" s="1276">
        <f t="shared" si="92"/>
        <v>153.33125015083499</v>
      </c>
      <c r="BO57" s="1276">
        <f t="shared" si="92"/>
        <v>153.33125015083499</v>
      </c>
      <c r="BP57" s="1276">
        <f t="shared" si="92"/>
        <v>153.33125015083499</v>
      </c>
      <c r="BQ57" s="1276">
        <f t="shared" si="92"/>
        <v>153.33125015083499</v>
      </c>
      <c r="BR57" s="1276">
        <f t="shared" si="92"/>
        <v>153.33125015083499</v>
      </c>
      <c r="BS57" s="1276">
        <f t="shared" si="92"/>
        <v>153.33125015083499</v>
      </c>
      <c r="BT57" s="1276">
        <f t="shared" si="92"/>
        <v>153.33125015083499</v>
      </c>
      <c r="BU57" s="1276">
        <f t="shared" si="92"/>
        <v>153.33125015083499</v>
      </c>
      <c r="BV57" s="1276">
        <f t="shared" si="92"/>
        <v>153.33125015083499</v>
      </c>
      <c r="BW57" s="1276">
        <f t="shared" si="92"/>
        <v>154.14726890309751</v>
      </c>
      <c r="BX57" s="1276">
        <f t="shared" si="92"/>
        <v>154.14726890309751</v>
      </c>
      <c r="BY57" s="1276">
        <f t="shared" si="92"/>
        <v>154.14726890309751</v>
      </c>
      <c r="BZ57" s="1276">
        <f t="shared" si="92"/>
        <v>154.14726890309751</v>
      </c>
      <c r="CA57" s="1276">
        <f t="shared" si="92"/>
        <v>154.14726890309751</v>
      </c>
      <c r="CB57" s="1276">
        <f t="shared" si="92"/>
        <v>154.14726890309751</v>
      </c>
      <c r="CC57" s="1276">
        <f t="shared" si="92"/>
        <v>154.14726890309751</v>
      </c>
      <c r="CD57" s="1276">
        <f t="shared" si="92"/>
        <v>154.14726890309751</v>
      </c>
      <c r="CE57" s="1276">
        <f t="shared" si="92"/>
        <v>154.14726890309751</v>
      </c>
      <c r="CF57" s="1276">
        <f t="shared" si="92"/>
        <v>154.14726890309751</v>
      </c>
      <c r="CG57" s="1276">
        <f t="shared" si="92"/>
        <v>154.14726890309751</v>
      </c>
      <c r="CH57" s="1276">
        <f t="shared" si="92"/>
        <v>154.14726890309751</v>
      </c>
      <c r="CI57" s="1276">
        <f t="shared" si="92"/>
        <v>154.97552793664397</v>
      </c>
      <c r="CJ57" s="1276">
        <f t="shared" si="92"/>
        <v>154.97552793664397</v>
      </c>
      <c r="CK57" s="1276">
        <f t="shared" si="92"/>
        <v>154.97552793664397</v>
      </c>
      <c r="CL57" s="1276">
        <f t="shared" si="92"/>
        <v>154.97552793664397</v>
      </c>
      <c r="CM57" s="1276">
        <f t="shared" si="92"/>
        <v>154.97552793664397</v>
      </c>
      <c r="CN57" s="1276">
        <f t="shared" ref="CN57:EY57" si="93">+HLOOKUP(CN$50,$F$52:$W$59,6,FALSE)</f>
        <v>154.97552793664397</v>
      </c>
      <c r="CO57" s="1276">
        <f t="shared" si="93"/>
        <v>154.97552793664397</v>
      </c>
      <c r="CP57" s="1276">
        <f t="shared" si="93"/>
        <v>154.97552793664397</v>
      </c>
      <c r="CQ57" s="1276">
        <f t="shared" si="93"/>
        <v>154.97552793664397</v>
      </c>
      <c r="CR57" s="1276">
        <f t="shared" si="93"/>
        <v>154.97552793664397</v>
      </c>
      <c r="CS57" s="1276">
        <f t="shared" si="93"/>
        <v>154.97552793664397</v>
      </c>
      <c r="CT57" s="1276">
        <f t="shared" si="93"/>
        <v>154.97552793664397</v>
      </c>
      <c r="CU57" s="1276">
        <f t="shared" si="93"/>
        <v>155.81621085569361</v>
      </c>
      <c r="CV57" s="1276">
        <f t="shared" si="93"/>
        <v>155.81621085569361</v>
      </c>
      <c r="CW57" s="1276">
        <f t="shared" si="93"/>
        <v>155.81621085569361</v>
      </c>
      <c r="CX57" s="1276">
        <f t="shared" si="93"/>
        <v>155.81621085569361</v>
      </c>
      <c r="CY57" s="1276">
        <f t="shared" si="93"/>
        <v>155.81621085569361</v>
      </c>
      <c r="CZ57" s="1276">
        <f t="shared" si="93"/>
        <v>155.81621085569361</v>
      </c>
      <c r="DA57" s="1276">
        <f t="shared" si="93"/>
        <v>155.81621085569361</v>
      </c>
      <c r="DB57" s="1276">
        <f t="shared" si="93"/>
        <v>155.81621085569361</v>
      </c>
      <c r="DC57" s="1276">
        <f t="shared" si="93"/>
        <v>155.81621085569361</v>
      </c>
      <c r="DD57" s="1276">
        <f t="shared" si="93"/>
        <v>155.81621085569361</v>
      </c>
      <c r="DE57" s="1276">
        <f t="shared" si="93"/>
        <v>155.81621085569361</v>
      </c>
      <c r="DF57" s="1276">
        <f t="shared" si="93"/>
        <v>155.81621085569361</v>
      </c>
      <c r="DG57" s="1276">
        <f t="shared" si="93"/>
        <v>156.66950401852898</v>
      </c>
      <c r="DH57" s="1276">
        <f t="shared" si="93"/>
        <v>156.66950401852898</v>
      </c>
      <c r="DI57" s="1276">
        <f t="shared" si="93"/>
        <v>156.66950401852898</v>
      </c>
      <c r="DJ57" s="1276">
        <f t="shared" si="93"/>
        <v>156.66950401852898</v>
      </c>
      <c r="DK57" s="1276">
        <f t="shared" si="93"/>
        <v>156.66950401852898</v>
      </c>
      <c r="DL57" s="1276">
        <f t="shared" si="93"/>
        <v>156.66950401852898</v>
      </c>
      <c r="DM57" s="1276">
        <f t="shared" si="93"/>
        <v>156.66950401852898</v>
      </c>
      <c r="DN57" s="1276">
        <f t="shared" si="93"/>
        <v>156.66950401852898</v>
      </c>
      <c r="DO57" s="1276">
        <f t="shared" si="93"/>
        <v>156.66950401852898</v>
      </c>
      <c r="DP57" s="1276">
        <f t="shared" si="93"/>
        <v>156.66950401852898</v>
      </c>
      <c r="DQ57" s="1276">
        <f t="shared" si="93"/>
        <v>156.66950401852898</v>
      </c>
      <c r="DR57" s="1276">
        <f t="shared" si="93"/>
        <v>156.66950401852898</v>
      </c>
      <c r="DS57" s="1276">
        <f t="shared" si="93"/>
        <v>157.53559657880695</v>
      </c>
      <c r="DT57" s="1276">
        <f t="shared" si="93"/>
        <v>157.53559657880695</v>
      </c>
      <c r="DU57" s="1276">
        <f t="shared" si="93"/>
        <v>157.53559657880695</v>
      </c>
      <c r="DV57" s="1276">
        <f t="shared" si="93"/>
        <v>157.53559657880695</v>
      </c>
      <c r="DW57" s="1276">
        <f t="shared" si="93"/>
        <v>157.53559657880695</v>
      </c>
      <c r="DX57" s="1276">
        <f t="shared" si="93"/>
        <v>157.53559657880695</v>
      </c>
      <c r="DY57" s="1276">
        <f t="shared" si="93"/>
        <v>157.53559657880695</v>
      </c>
      <c r="DZ57" s="1276">
        <f t="shared" si="93"/>
        <v>157.53559657880695</v>
      </c>
      <c r="EA57" s="1276">
        <f t="shared" si="93"/>
        <v>157.53559657880695</v>
      </c>
      <c r="EB57" s="1276">
        <f t="shared" si="93"/>
        <v>157.53559657880695</v>
      </c>
      <c r="EC57" s="1276">
        <f t="shared" si="93"/>
        <v>157.53559657880695</v>
      </c>
      <c r="ED57" s="1276">
        <f t="shared" si="93"/>
        <v>157.53559657880695</v>
      </c>
      <c r="EE57" s="1276">
        <f t="shared" si="93"/>
        <v>158.41468052748905</v>
      </c>
      <c r="EF57" s="1276">
        <f t="shared" si="93"/>
        <v>158.41468052748905</v>
      </c>
      <c r="EG57" s="1276">
        <f t="shared" si="93"/>
        <v>158.41468052748905</v>
      </c>
      <c r="EH57" s="1276">
        <f t="shared" si="93"/>
        <v>158.41468052748905</v>
      </c>
      <c r="EI57" s="1276">
        <f t="shared" si="93"/>
        <v>158.41468052748905</v>
      </c>
      <c r="EJ57" s="1276">
        <f t="shared" si="93"/>
        <v>158.41468052748905</v>
      </c>
      <c r="EK57" s="1276">
        <f t="shared" si="93"/>
        <v>158.41468052748905</v>
      </c>
      <c r="EL57" s="1276">
        <f t="shared" si="93"/>
        <v>158.41468052748905</v>
      </c>
      <c r="EM57" s="1276">
        <f t="shared" si="93"/>
        <v>158.41468052748905</v>
      </c>
      <c r="EN57" s="1276">
        <f t="shared" si="93"/>
        <v>158.41468052748905</v>
      </c>
      <c r="EO57" s="1276">
        <f t="shared" si="93"/>
        <v>158.41468052748905</v>
      </c>
      <c r="EP57" s="1276">
        <f t="shared" si="93"/>
        <v>158.41468052748905</v>
      </c>
      <c r="EQ57" s="1276">
        <f t="shared" si="93"/>
        <v>159.30695073540136</v>
      </c>
      <c r="ER57" s="1276">
        <f t="shared" si="93"/>
        <v>159.30695073540136</v>
      </c>
      <c r="ES57" s="1276">
        <f t="shared" si="93"/>
        <v>159.30695073540136</v>
      </c>
      <c r="ET57" s="1276">
        <f t="shared" si="93"/>
        <v>159.30695073540136</v>
      </c>
      <c r="EU57" s="1276">
        <f t="shared" si="93"/>
        <v>159.30695073540136</v>
      </c>
      <c r="EV57" s="1276">
        <f t="shared" si="93"/>
        <v>159.30695073540136</v>
      </c>
      <c r="EW57" s="1276">
        <f t="shared" si="93"/>
        <v>159.30695073540136</v>
      </c>
      <c r="EX57" s="1276">
        <f t="shared" si="93"/>
        <v>159.30695073540136</v>
      </c>
      <c r="EY57" s="1276">
        <f t="shared" si="93"/>
        <v>159.30695073540136</v>
      </c>
      <c r="EZ57" s="1276">
        <f t="shared" ref="EZ57:HK57" si="94">+HLOOKUP(EZ$50,$F$52:$W$59,6,FALSE)</f>
        <v>159.30695073540136</v>
      </c>
      <c r="FA57" s="1276">
        <f t="shared" si="94"/>
        <v>159.30695073540136</v>
      </c>
      <c r="FB57" s="1276">
        <f t="shared" si="94"/>
        <v>159.30695073540136</v>
      </c>
      <c r="FC57" s="1276">
        <f t="shared" si="94"/>
        <v>160.21260499643239</v>
      </c>
      <c r="FD57" s="1276">
        <f t="shared" si="94"/>
        <v>160.21260499643239</v>
      </c>
      <c r="FE57" s="1276">
        <f t="shared" si="94"/>
        <v>160.21260499643239</v>
      </c>
      <c r="FF57" s="1276">
        <f t="shared" si="94"/>
        <v>160.21260499643239</v>
      </c>
      <c r="FG57" s="1276">
        <f t="shared" si="94"/>
        <v>160.21260499643239</v>
      </c>
      <c r="FH57" s="1276">
        <f t="shared" si="94"/>
        <v>160.21260499643239</v>
      </c>
      <c r="FI57" s="1276">
        <f t="shared" si="94"/>
        <v>160.21260499643239</v>
      </c>
      <c r="FJ57" s="1276">
        <f t="shared" si="94"/>
        <v>160.21260499643239</v>
      </c>
      <c r="FK57" s="1276">
        <f t="shared" si="94"/>
        <v>160.21260499643239</v>
      </c>
      <c r="FL57" s="1276">
        <f t="shared" si="94"/>
        <v>160.21260499643239</v>
      </c>
      <c r="FM57" s="1276">
        <f t="shared" si="94"/>
        <v>160.21260499643239</v>
      </c>
      <c r="FN57" s="1276">
        <f t="shared" si="94"/>
        <v>160.21260499643239</v>
      </c>
      <c r="FO57" s="1276">
        <f t="shared" si="94"/>
        <v>161.13184407137885</v>
      </c>
      <c r="FP57" s="1276">
        <f t="shared" si="94"/>
        <v>161.13184407137885</v>
      </c>
      <c r="FQ57" s="1276">
        <f t="shared" si="94"/>
        <v>161.13184407137885</v>
      </c>
      <c r="FR57" s="1276">
        <f t="shared" si="94"/>
        <v>161.13184407137885</v>
      </c>
      <c r="FS57" s="1276">
        <f t="shared" si="94"/>
        <v>161.13184407137885</v>
      </c>
      <c r="FT57" s="1276">
        <f t="shared" si="94"/>
        <v>161.13184407137885</v>
      </c>
      <c r="FU57" s="1276">
        <f t="shared" si="94"/>
        <v>161.13184407137885</v>
      </c>
      <c r="FV57" s="1276">
        <f t="shared" si="94"/>
        <v>161.13184407137885</v>
      </c>
      <c r="FW57" s="1276">
        <f t="shared" si="94"/>
        <v>161.13184407137885</v>
      </c>
      <c r="FX57" s="1276">
        <f t="shared" si="94"/>
        <v>161.13184407137885</v>
      </c>
      <c r="FY57" s="1276">
        <f t="shared" si="94"/>
        <v>161.13184407137885</v>
      </c>
      <c r="FZ57" s="1276">
        <f t="shared" si="94"/>
        <v>161.13184407137885</v>
      </c>
      <c r="GA57" s="1276">
        <f t="shared" si="94"/>
        <v>162.06487173244955</v>
      </c>
      <c r="GB57" s="1276">
        <f t="shared" si="94"/>
        <v>162.06487173244955</v>
      </c>
      <c r="GC57" s="1276">
        <f t="shared" si="94"/>
        <v>162.06487173244955</v>
      </c>
      <c r="GD57" s="1276">
        <f t="shared" si="94"/>
        <v>162.06487173244955</v>
      </c>
      <c r="GE57" s="1276">
        <f t="shared" si="94"/>
        <v>162.06487173244955</v>
      </c>
      <c r="GF57" s="1276">
        <f t="shared" si="94"/>
        <v>162.06487173244955</v>
      </c>
      <c r="GG57" s="1276">
        <f t="shared" si="94"/>
        <v>162.06487173244955</v>
      </c>
      <c r="GH57" s="1276">
        <f t="shared" si="94"/>
        <v>162.06487173244955</v>
      </c>
      <c r="GI57" s="1276">
        <f t="shared" si="94"/>
        <v>162.06487173244955</v>
      </c>
      <c r="GJ57" s="1276">
        <f t="shared" si="94"/>
        <v>162.06487173244955</v>
      </c>
      <c r="GK57" s="1276">
        <f t="shared" si="94"/>
        <v>162.06487173244955</v>
      </c>
      <c r="GL57" s="1276">
        <f t="shared" si="94"/>
        <v>162.06487173244955</v>
      </c>
      <c r="GM57" s="1276">
        <f t="shared" si="94"/>
        <v>163.01189480843627</v>
      </c>
      <c r="GN57" s="1276">
        <f t="shared" si="94"/>
        <v>163.01189480843627</v>
      </c>
      <c r="GO57" s="1276">
        <f t="shared" si="94"/>
        <v>163.01189480843627</v>
      </c>
      <c r="GP57" s="1276">
        <f t="shared" si="94"/>
        <v>163.01189480843627</v>
      </c>
      <c r="GQ57" s="1276">
        <f t="shared" si="94"/>
        <v>163.01189480843627</v>
      </c>
      <c r="GR57" s="1276">
        <f t="shared" si="94"/>
        <v>163.01189480843627</v>
      </c>
      <c r="GS57" s="1276">
        <f t="shared" si="94"/>
        <v>163.01189480843627</v>
      </c>
      <c r="GT57" s="1276">
        <f t="shared" si="94"/>
        <v>163.01189480843627</v>
      </c>
      <c r="GU57" s="1276">
        <f t="shared" si="94"/>
        <v>163.01189480843627</v>
      </c>
      <c r="GV57" s="1276">
        <f t="shared" si="94"/>
        <v>163.01189480843627</v>
      </c>
      <c r="GW57" s="1276">
        <f t="shared" si="94"/>
        <v>163.01189480843627</v>
      </c>
      <c r="GX57" s="1276">
        <f t="shared" si="94"/>
        <v>163.01189480843627</v>
      </c>
      <c r="GY57" s="1276">
        <f t="shared" si="94"/>
        <v>163.97312323056281</v>
      </c>
      <c r="GZ57" s="1276">
        <f t="shared" si="94"/>
        <v>163.97312323056281</v>
      </c>
      <c r="HA57" s="1276">
        <f t="shared" si="94"/>
        <v>163.97312323056281</v>
      </c>
      <c r="HB57" s="1276">
        <f t="shared" si="94"/>
        <v>163.97312323056281</v>
      </c>
      <c r="HC57" s="1276">
        <f t="shared" si="94"/>
        <v>163.97312323056281</v>
      </c>
      <c r="HD57" s="1276">
        <f t="shared" si="94"/>
        <v>163.97312323056281</v>
      </c>
      <c r="HE57" s="1276">
        <f t="shared" si="94"/>
        <v>163.97312323056281</v>
      </c>
      <c r="HF57" s="1276">
        <f t="shared" si="94"/>
        <v>163.97312323056281</v>
      </c>
      <c r="HG57" s="1276">
        <f t="shared" si="94"/>
        <v>163.97312323056281</v>
      </c>
      <c r="HH57" s="1276">
        <f t="shared" si="94"/>
        <v>163.97312323056281</v>
      </c>
      <c r="HI57" s="1276">
        <f t="shared" si="94"/>
        <v>163.97312323056281</v>
      </c>
      <c r="HJ57" s="1276">
        <f t="shared" si="94"/>
        <v>163.97312323056281</v>
      </c>
      <c r="HK57" s="1276">
        <f t="shared" si="94"/>
        <v>164.94877007902124</v>
      </c>
      <c r="HL57" s="1276">
        <f t="shared" ref="HL57:HY57" si="95">+HLOOKUP(HL$50,$F$52:$W$59,6,FALSE)</f>
        <v>164.94877007902124</v>
      </c>
      <c r="HM57" s="1276">
        <f t="shared" si="95"/>
        <v>164.94877007902124</v>
      </c>
      <c r="HN57" s="1276">
        <f t="shared" si="95"/>
        <v>164.94877007902124</v>
      </c>
      <c r="HO57" s="1276">
        <f t="shared" si="95"/>
        <v>164.94877007902124</v>
      </c>
      <c r="HP57" s="1276">
        <f t="shared" si="95"/>
        <v>164.94877007902124</v>
      </c>
      <c r="HQ57" s="1276">
        <f t="shared" si="95"/>
        <v>164.94877007902124</v>
      </c>
      <c r="HR57" s="1276">
        <f t="shared" si="95"/>
        <v>164.94877007902124</v>
      </c>
      <c r="HS57" s="1276">
        <f t="shared" si="95"/>
        <v>164.94877007902124</v>
      </c>
      <c r="HT57" s="1276">
        <f t="shared" si="95"/>
        <v>164.94877007902124</v>
      </c>
      <c r="HU57" s="1276">
        <f t="shared" si="95"/>
        <v>164.94877007902124</v>
      </c>
      <c r="HV57" s="1276">
        <f t="shared" si="95"/>
        <v>164.94877007902124</v>
      </c>
      <c r="HW57" s="1276">
        <f t="shared" si="95"/>
        <v>165.93905163020656</v>
      </c>
      <c r="HX57" s="1276">
        <f t="shared" si="95"/>
        <v>165.93905163020656</v>
      </c>
      <c r="HY57" s="1276">
        <f t="shared" si="95"/>
        <v>165.93905163020656</v>
      </c>
      <c r="HZ57" s="1275">
        <f>+HLOOKUP(HZ$50,$F$52:$W$59,6,FALSE)</f>
        <v>165.93905163020656</v>
      </c>
      <c r="IA57" s="1275">
        <f>+HLOOKUP(IA$50,$F$52:$W$59,6,FALSE)</f>
        <v>165.93905163020656</v>
      </c>
    </row>
    <row r="58" spans="2:235" outlineLevel="1" x14ac:dyDescent="0.3">
      <c r="C58" s="93" t="s">
        <v>188</v>
      </c>
      <c r="D58" s="111"/>
      <c r="E58" s="127">
        <f>시나리오분석!$E$34</f>
        <v>16</v>
      </c>
      <c r="F58" s="127">
        <f>시나리오분석!$E$34</f>
        <v>16</v>
      </c>
      <c r="G58" s="127">
        <f>시나리오분석!$E$34</f>
        <v>16</v>
      </c>
      <c r="H58" s="127">
        <f>시나리오분석!$E$34</f>
        <v>16</v>
      </c>
      <c r="I58" s="127">
        <f>시나리오분석!$E$34</f>
        <v>16</v>
      </c>
      <c r="J58" s="127">
        <f>시나리오분석!$E$34</f>
        <v>16</v>
      </c>
      <c r="K58" s="127">
        <f>시나리오분석!$E$34</f>
        <v>16</v>
      </c>
      <c r="L58" s="127">
        <f>시나리오분석!$E$34</f>
        <v>16</v>
      </c>
      <c r="M58" s="127">
        <f>시나리오분석!$E$34</f>
        <v>16</v>
      </c>
      <c r="N58" s="127">
        <f>시나리오분석!$E$34</f>
        <v>16</v>
      </c>
      <c r="O58" s="127">
        <f>시나리오분석!$E$34</f>
        <v>16</v>
      </c>
      <c r="P58" s="127">
        <f>시나리오분석!$E$34</f>
        <v>16</v>
      </c>
      <c r="Q58" s="127">
        <f>시나리오분석!$E$34</f>
        <v>16</v>
      </c>
      <c r="R58" s="127">
        <f>시나리오분석!$E$34</f>
        <v>16</v>
      </c>
      <c r="S58" s="127">
        <f>시나리오분석!$E$34</f>
        <v>16</v>
      </c>
      <c r="T58" s="127">
        <f>시나리오분석!$E$34</f>
        <v>16</v>
      </c>
      <c r="U58" s="127">
        <f>시나리오분석!$E$34</f>
        <v>16</v>
      </c>
      <c r="V58" s="127">
        <f>시나리오분석!$E$34</f>
        <v>16</v>
      </c>
      <c r="W58" s="136">
        <f>시나리오분석!$E$34</f>
        <v>16</v>
      </c>
      <c r="Y58" s="1264" t="s">
        <v>188</v>
      </c>
      <c r="Z58" s="1265"/>
      <c r="AA58" s="1275">
        <f>+HLOOKUP(AA$50,$F$52:$W$59,7,FALSE)</f>
        <v>16</v>
      </c>
      <c r="AB58" s="1276">
        <f t="shared" ref="AB58:CM58" si="96">+HLOOKUP(AB$50,$F$52:$W$59,7,FALSE)</f>
        <v>16</v>
      </c>
      <c r="AC58" s="1276">
        <f t="shared" si="96"/>
        <v>16</v>
      </c>
      <c r="AD58" s="1276">
        <f t="shared" si="96"/>
        <v>16</v>
      </c>
      <c r="AE58" s="1276">
        <f t="shared" si="96"/>
        <v>16</v>
      </c>
      <c r="AF58" s="1276">
        <f t="shared" si="96"/>
        <v>16</v>
      </c>
      <c r="AG58" s="1276">
        <f t="shared" si="96"/>
        <v>16</v>
      </c>
      <c r="AH58" s="1276">
        <f t="shared" si="96"/>
        <v>16</v>
      </c>
      <c r="AI58" s="1276">
        <f t="shared" si="96"/>
        <v>16</v>
      </c>
      <c r="AJ58" s="1276">
        <f t="shared" si="96"/>
        <v>16</v>
      </c>
      <c r="AK58" s="1276">
        <f t="shared" si="96"/>
        <v>16</v>
      </c>
      <c r="AL58" s="1276">
        <f t="shared" si="96"/>
        <v>16</v>
      </c>
      <c r="AM58" s="1276">
        <f t="shared" si="96"/>
        <v>16</v>
      </c>
      <c r="AN58" s="1276">
        <f t="shared" si="96"/>
        <v>16</v>
      </c>
      <c r="AO58" s="1276">
        <f t="shared" si="96"/>
        <v>16</v>
      </c>
      <c r="AP58" s="1276">
        <f t="shared" si="96"/>
        <v>16</v>
      </c>
      <c r="AQ58" s="1276">
        <f t="shared" si="96"/>
        <v>16</v>
      </c>
      <c r="AR58" s="1276">
        <f t="shared" si="96"/>
        <v>16</v>
      </c>
      <c r="AS58" s="1276">
        <f t="shared" si="96"/>
        <v>16</v>
      </c>
      <c r="AT58" s="1276">
        <f t="shared" si="96"/>
        <v>16</v>
      </c>
      <c r="AU58" s="1276">
        <f t="shared" si="96"/>
        <v>16</v>
      </c>
      <c r="AV58" s="1276">
        <f t="shared" si="96"/>
        <v>16</v>
      </c>
      <c r="AW58" s="1276">
        <f t="shared" si="96"/>
        <v>16</v>
      </c>
      <c r="AX58" s="1276">
        <f t="shared" si="96"/>
        <v>16</v>
      </c>
      <c r="AY58" s="1276">
        <f t="shared" si="96"/>
        <v>16</v>
      </c>
      <c r="AZ58" s="1276">
        <f t="shared" si="96"/>
        <v>16</v>
      </c>
      <c r="BA58" s="1276">
        <f t="shared" si="96"/>
        <v>16</v>
      </c>
      <c r="BB58" s="1276">
        <f t="shared" si="96"/>
        <v>16</v>
      </c>
      <c r="BC58" s="1276">
        <f t="shared" si="96"/>
        <v>16</v>
      </c>
      <c r="BD58" s="1276">
        <f t="shared" si="96"/>
        <v>16</v>
      </c>
      <c r="BE58" s="1276">
        <f t="shared" si="96"/>
        <v>16</v>
      </c>
      <c r="BF58" s="1276">
        <f t="shared" si="96"/>
        <v>16</v>
      </c>
      <c r="BG58" s="1276">
        <f t="shared" si="96"/>
        <v>16</v>
      </c>
      <c r="BH58" s="1276">
        <f t="shared" si="96"/>
        <v>16</v>
      </c>
      <c r="BI58" s="1276">
        <f t="shared" si="96"/>
        <v>16</v>
      </c>
      <c r="BJ58" s="1276">
        <f t="shared" si="96"/>
        <v>16</v>
      </c>
      <c r="BK58" s="1276">
        <f t="shared" si="96"/>
        <v>16</v>
      </c>
      <c r="BL58" s="1276">
        <f t="shared" si="96"/>
        <v>16</v>
      </c>
      <c r="BM58" s="1276">
        <f t="shared" si="96"/>
        <v>16</v>
      </c>
      <c r="BN58" s="1276">
        <f t="shared" si="96"/>
        <v>16</v>
      </c>
      <c r="BO58" s="1276">
        <f t="shared" si="96"/>
        <v>16</v>
      </c>
      <c r="BP58" s="1276">
        <f t="shared" si="96"/>
        <v>16</v>
      </c>
      <c r="BQ58" s="1276">
        <f t="shared" si="96"/>
        <v>16</v>
      </c>
      <c r="BR58" s="1276">
        <f t="shared" si="96"/>
        <v>16</v>
      </c>
      <c r="BS58" s="1276">
        <f t="shared" si="96"/>
        <v>16</v>
      </c>
      <c r="BT58" s="1276">
        <f t="shared" si="96"/>
        <v>16</v>
      </c>
      <c r="BU58" s="1276">
        <f t="shared" si="96"/>
        <v>16</v>
      </c>
      <c r="BV58" s="1276">
        <f t="shared" si="96"/>
        <v>16</v>
      </c>
      <c r="BW58" s="1276">
        <f t="shared" si="96"/>
        <v>16</v>
      </c>
      <c r="BX58" s="1276">
        <f t="shared" si="96"/>
        <v>16</v>
      </c>
      <c r="BY58" s="1276">
        <f t="shared" si="96"/>
        <v>16</v>
      </c>
      <c r="BZ58" s="1276">
        <f t="shared" si="96"/>
        <v>16</v>
      </c>
      <c r="CA58" s="1276">
        <f t="shared" si="96"/>
        <v>16</v>
      </c>
      <c r="CB58" s="1276">
        <f t="shared" si="96"/>
        <v>16</v>
      </c>
      <c r="CC58" s="1276">
        <f t="shared" si="96"/>
        <v>16</v>
      </c>
      <c r="CD58" s="1276">
        <f t="shared" si="96"/>
        <v>16</v>
      </c>
      <c r="CE58" s="1276">
        <f t="shared" si="96"/>
        <v>16</v>
      </c>
      <c r="CF58" s="1276">
        <f t="shared" si="96"/>
        <v>16</v>
      </c>
      <c r="CG58" s="1276">
        <f t="shared" si="96"/>
        <v>16</v>
      </c>
      <c r="CH58" s="1276">
        <f t="shared" si="96"/>
        <v>16</v>
      </c>
      <c r="CI58" s="1276">
        <f t="shared" si="96"/>
        <v>16</v>
      </c>
      <c r="CJ58" s="1276">
        <f t="shared" si="96"/>
        <v>16</v>
      </c>
      <c r="CK58" s="1276">
        <f t="shared" si="96"/>
        <v>16</v>
      </c>
      <c r="CL58" s="1276">
        <f t="shared" si="96"/>
        <v>16</v>
      </c>
      <c r="CM58" s="1276">
        <f t="shared" si="96"/>
        <v>16</v>
      </c>
      <c r="CN58" s="1276">
        <f t="shared" ref="CN58:EY58" si="97">+HLOOKUP(CN$50,$F$52:$W$59,7,FALSE)</f>
        <v>16</v>
      </c>
      <c r="CO58" s="1276">
        <f t="shared" si="97"/>
        <v>16</v>
      </c>
      <c r="CP58" s="1276">
        <f t="shared" si="97"/>
        <v>16</v>
      </c>
      <c r="CQ58" s="1276">
        <f t="shared" si="97"/>
        <v>16</v>
      </c>
      <c r="CR58" s="1276">
        <f t="shared" si="97"/>
        <v>16</v>
      </c>
      <c r="CS58" s="1276">
        <f t="shared" si="97"/>
        <v>16</v>
      </c>
      <c r="CT58" s="1276">
        <f t="shared" si="97"/>
        <v>16</v>
      </c>
      <c r="CU58" s="1276">
        <f t="shared" si="97"/>
        <v>16</v>
      </c>
      <c r="CV58" s="1276">
        <f t="shared" si="97"/>
        <v>16</v>
      </c>
      <c r="CW58" s="1276">
        <f t="shared" si="97"/>
        <v>16</v>
      </c>
      <c r="CX58" s="1276">
        <f t="shared" si="97"/>
        <v>16</v>
      </c>
      <c r="CY58" s="1276">
        <f t="shared" si="97"/>
        <v>16</v>
      </c>
      <c r="CZ58" s="1276">
        <f t="shared" si="97"/>
        <v>16</v>
      </c>
      <c r="DA58" s="1276">
        <f t="shared" si="97"/>
        <v>16</v>
      </c>
      <c r="DB58" s="1276">
        <f t="shared" si="97"/>
        <v>16</v>
      </c>
      <c r="DC58" s="1276">
        <f t="shared" si="97"/>
        <v>16</v>
      </c>
      <c r="DD58" s="1276">
        <f t="shared" si="97"/>
        <v>16</v>
      </c>
      <c r="DE58" s="1276">
        <f t="shared" si="97"/>
        <v>16</v>
      </c>
      <c r="DF58" s="1276">
        <f t="shared" si="97"/>
        <v>16</v>
      </c>
      <c r="DG58" s="1276">
        <f t="shared" si="97"/>
        <v>16</v>
      </c>
      <c r="DH58" s="1276">
        <f t="shared" si="97"/>
        <v>16</v>
      </c>
      <c r="DI58" s="1276">
        <f t="shared" si="97"/>
        <v>16</v>
      </c>
      <c r="DJ58" s="1276">
        <f t="shared" si="97"/>
        <v>16</v>
      </c>
      <c r="DK58" s="1276">
        <f t="shared" si="97"/>
        <v>16</v>
      </c>
      <c r="DL58" s="1276">
        <f t="shared" si="97"/>
        <v>16</v>
      </c>
      <c r="DM58" s="1276">
        <f t="shared" si="97"/>
        <v>16</v>
      </c>
      <c r="DN58" s="1276">
        <f t="shared" si="97"/>
        <v>16</v>
      </c>
      <c r="DO58" s="1276">
        <f t="shared" si="97"/>
        <v>16</v>
      </c>
      <c r="DP58" s="1276">
        <f t="shared" si="97"/>
        <v>16</v>
      </c>
      <c r="DQ58" s="1276">
        <f t="shared" si="97"/>
        <v>16</v>
      </c>
      <c r="DR58" s="1276">
        <f t="shared" si="97"/>
        <v>16</v>
      </c>
      <c r="DS58" s="1276">
        <f t="shared" si="97"/>
        <v>16</v>
      </c>
      <c r="DT58" s="1276">
        <f t="shared" si="97"/>
        <v>16</v>
      </c>
      <c r="DU58" s="1276">
        <f t="shared" si="97"/>
        <v>16</v>
      </c>
      <c r="DV58" s="1276">
        <f t="shared" si="97"/>
        <v>16</v>
      </c>
      <c r="DW58" s="1276">
        <f t="shared" si="97"/>
        <v>16</v>
      </c>
      <c r="DX58" s="1276">
        <f t="shared" si="97"/>
        <v>16</v>
      </c>
      <c r="DY58" s="1276">
        <f t="shared" si="97"/>
        <v>16</v>
      </c>
      <c r="DZ58" s="1276">
        <f t="shared" si="97"/>
        <v>16</v>
      </c>
      <c r="EA58" s="1276">
        <f t="shared" si="97"/>
        <v>16</v>
      </c>
      <c r="EB58" s="1276">
        <f t="shared" si="97"/>
        <v>16</v>
      </c>
      <c r="EC58" s="1276">
        <f t="shared" si="97"/>
        <v>16</v>
      </c>
      <c r="ED58" s="1276">
        <f t="shared" si="97"/>
        <v>16</v>
      </c>
      <c r="EE58" s="1276">
        <f t="shared" si="97"/>
        <v>16</v>
      </c>
      <c r="EF58" s="1276">
        <f t="shared" si="97"/>
        <v>16</v>
      </c>
      <c r="EG58" s="1276">
        <f t="shared" si="97"/>
        <v>16</v>
      </c>
      <c r="EH58" s="1276">
        <f t="shared" si="97"/>
        <v>16</v>
      </c>
      <c r="EI58" s="1276">
        <f t="shared" si="97"/>
        <v>16</v>
      </c>
      <c r="EJ58" s="1276">
        <f t="shared" si="97"/>
        <v>16</v>
      </c>
      <c r="EK58" s="1276">
        <f t="shared" si="97"/>
        <v>16</v>
      </c>
      <c r="EL58" s="1276">
        <f t="shared" si="97"/>
        <v>16</v>
      </c>
      <c r="EM58" s="1276">
        <f t="shared" si="97"/>
        <v>16</v>
      </c>
      <c r="EN58" s="1276">
        <f t="shared" si="97"/>
        <v>16</v>
      </c>
      <c r="EO58" s="1276">
        <f t="shared" si="97"/>
        <v>16</v>
      </c>
      <c r="EP58" s="1276">
        <f t="shared" si="97"/>
        <v>16</v>
      </c>
      <c r="EQ58" s="1276">
        <f t="shared" si="97"/>
        <v>16</v>
      </c>
      <c r="ER58" s="1276">
        <f t="shared" si="97"/>
        <v>16</v>
      </c>
      <c r="ES58" s="1276">
        <f t="shared" si="97"/>
        <v>16</v>
      </c>
      <c r="ET58" s="1276">
        <f t="shared" si="97"/>
        <v>16</v>
      </c>
      <c r="EU58" s="1276">
        <f t="shared" si="97"/>
        <v>16</v>
      </c>
      <c r="EV58" s="1276">
        <f t="shared" si="97"/>
        <v>16</v>
      </c>
      <c r="EW58" s="1276">
        <f t="shared" si="97"/>
        <v>16</v>
      </c>
      <c r="EX58" s="1276">
        <f t="shared" si="97"/>
        <v>16</v>
      </c>
      <c r="EY58" s="1276">
        <f t="shared" si="97"/>
        <v>16</v>
      </c>
      <c r="EZ58" s="1276">
        <f t="shared" ref="EZ58:HK58" si="98">+HLOOKUP(EZ$50,$F$52:$W$59,7,FALSE)</f>
        <v>16</v>
      </c>
      <c r="FA58" s="1276">
        <f t="shared" si="98"/>
        <v>16</v>
      </c>
      <c r="FB58" s="1276">
        <f t="shared" si="98"/>
        <v>16</v>
      </c>
      <c r="FC58" s="1276">
        <f t="shared" si="98"/>
        <v>16</v>
      </c>
      <c r="FD58" s="1276">
        <f t="shared" si="98"/>
        <v>16</v>
      </c>
      <c r="FE58" s="1276">
        <f t="shared" si="98"/>
        <v>16</v>
      </c>
      <c r="FF58" s="1276">
        <f t="shared" si="98"/>
        <v>16</v>
      </c>
      <c r="FG58" s="1276">
        <f t="shared" si="98"/>
        <v>16</v>
      </c>
      <c r="FH58" s="1276">
        <f t="shared" si="98"/>
        <v>16</v>
      </c>
      <c r="FI58" s="1276">
        <f t="shared" si="98"/>
        <v>16</v>
      </c>
      <c r="FJ58" s="1276">
        <f t="shared" si="98"/>
        <v>16</v>
      </c>
      <c r="FK58" s="1276">
        <f t="shared" si="98"/>
        <v>16</v>
      </c>
      <c r="FL58" s="1276">
        <f t="shared" si="98"/>
        <v>16</v>
      </c>
      <c r="FM58" s="1276">
        <f t="shared" si="98"/>
        <v>16</v>
      </c>
      <c r="FN58" s="1276">
        <f t="shared" si="98"/>
        <v>16</v>
      </c>
      <c r="FO58" s="1276">
        <f t="shared" si="98"/>
        <v>16</v>
      </c>
      <c r="FP58" s="1276">
        <f t="shared" si="98"/>
        <v>16</v>
      </c>
      <c r="FQ58" s="1276">
        <f t="shared" si="98"/>
        <v>16</v>
      </c>
      <c r="FR58" s="1276">
        <f t="shared" si="98"/>
        <v>16</v>
      </c>
      <c r="FS58" s="1276">
        <f t="shared" si="98"/>
        <v>16</v>
      </c>
      <c r="FT58" s="1276">
        <f t="shared" si="98"/>
        <v>16</v>
      </c>
      <c r="FU58" s="1276">
        <f t="shared" si="98"/>
        <v>16</v>
      </c>
      <c r="FV58" s="1276">
        <f t="shared" si="98"/>
        <v>16</v>
      </c>
      <c r="FW58" s="1276">
        <f t="shared" si="98"/>
        <v>16</v>
      </c>
      <c r="FX58" s="1276">
        <f t="shared" si="98"/>
        <v>16</v>
      </c>
      <c r="FY58" s="1276">
        <f t="shared" si="98"/>
        <v>16</v>
      </c>
      <c r="FZ58" s="1276">
        <f t="shared" si="98"/>
        <v>16</v>
      </c>
      <c r="GA58" s="1276">
        <f t="shared" si="98"/>
        <v>16</v>
      </c>
      <c r="GB58" s="1276">
        <f t="shared" si="98"/>
        <v>16</v>
      </c>
      <c r="GC58" s="1276">
        <f t="shared" si="98"/>
        <v>16</v>
      </c>
      <c r="GD58" s="1276">
        <f t="shared" si="98"/>
        <v>16</v>
      </c>
      <c r="GE58" s="1276">
        <f t="shared" si="98"/>
        <v>16</v>
      </c>
      <c r="GF58" s="1276">
        <f t="shared" si="98"/>
        <v>16</v>
      </c>
      <c r="GG58" s="1276">
        <f t="shared" si="98"/>
        <v>16</v>
      </c>
      <c r="GH58" s="1276">
        <f t="shared" si="98"/>
        <v>16</v>
      </c>
      <c r="GI58" s="1276">
        <f t="shared" si="98"/>
        <v>16</v>
      </c>
      <c r="GJ58" s="1276">
        <f t="shared" si="98"/>
        <v>16</v>
      </c>
      <c r="GK58" s="1276">
        <f t="shared" si="98"/>
        <v>16</v>
      </c>
      <c r="GL58" s="1276">
        <f t="shared" si="98"/>
        <v>16</v>
      </c>
      <c r="GM58" s="1276">
        <f t="shared" si="98"/>
        <v>16</v>
      </c>
      <c r="GN58" s="1276">
        <f t="shared" si="98"/>
        <v>16</v>
      </c>
      <c r="GO58" s="1276">
        <f t="shared" si="98"/>
        <v>16</v>
      </c>
      <c r="GP58" s="1276">
        <f t="shared" si="98"/>
        <v>16</v>
      </c>
      <c r="GQ58" s="1276">
        <f t="shared" si="98"/>
        <v>16</v>
      </c>
      <c r="GR58" s="1276">
        <f t="shared" si="98"/>
        <v>16</v>
      </c>
      <c r="GS58" s="1276">
        <f t="shared" si="98"/>
        <v>16</v>
      </c>
      <c r="GT58" s="1276">
        <f t="shared" si="98"/>
        <v>16</v>
      </c>
      <c r="GU58" s="1276">
        <f t="shared" si="98"/>
        <v>16</v>
      </c>
      <c r="GV58" s="1276">
        <f t="shared" si="98"/>
        <v>16</v>
      </c>
      <c r="GW58" s="1276">
        <f t="shared" si="98"/>
        <v>16</v>
      </c>
      <c r="GX58" s="1276">
        <f t="shared" si="98"/>
        <v>16</v>
      </c>
      <c r="GY58" s="1276">
        <f t="shared" si="98"/>
        <v>16</v>
      </c>
      <c r="GZ58" s="1276">
        <f t="shared" si="98"/>
        <v>16</v>
      </c>
      <c r="HA58" s="1276">
        <f t="shared" si="98"/>
        <v>16</v>
      </c>
      <c r="HB58" s="1276">
        <f t="shared" si="98"/>
        <v>16</v>
      </c>
      <c r="HC58" s="1276">
        <f t="shared" si="98"/>
        <v>16</v>
      </c>
      <c r="HD58" s="1276">
        <f t="shared" si="98"/>
        <v>16</v>
      </c>
      <c r="HE58" s="1276">
        <f t="shared" si="98"/>
        <v>16</v>
      </c>
      <c r="HF58" s="1276">
        <f t="shared" si="98"/>
        <v>16</v>
      </c>
      <c r="HG58" s="1276">
        <f t="shared" si="98"/>
        <v>16</v>
      </c>
      <c r="HH58" s="1276">
        <f t="shared" si="98"/>
        <v>16</v>
      </c>
      <c r="HI58" s="1276">
        <f t="shared" si="98"/>
        <v>16</v>
      </c>
      <c r="HJ58" s="1276">
        <f t="shared" si="98"/>
        <v>16</v>
      </c>
      <c r="HK58" s="1276">
        <f t="shared" si="98"/>
        <v>16</v>
      </c>
      <c r="HL58" s="1276">
        <f t="shared" ref="HL58:HY58" si="99">+HLOOKUP(HL$50,$F$52:$W$59,7,FALSE)</f>
        <v>16</v>
      </c>
      <c r="HM58" s="1276">
        <f t="shared" si="99"/>
        <v>16</v>
      </c>
      <c r="HN58" s="1276">
        <f t="shared" si="99"/>
        <v>16</v>
      </c>
      <c r="HO58" s="1276">
        <f t="shared" si="99"/>
        <v>16</v>
      </c>
      <c r="HP58" s="1276">
        <f t="shared" si="99"/>
        <v>16</v>
      </c>
      <c r="HQ58" s="1276">
        <f t="shared" si="99"/>
        <v>16</v>
      </c>
      <c r="HR58" s="1276">
        <f t="shared" si="99"/>
        <v>16</v>
      </c>
      <c r="HS58" s="1276">
        <f t="shared" si="99"/>
        <v>16</v>
      </c>
      <c r="HT58" s="1276">
        <f t="shared" si="99"/>
        <v>16</v>
      </c>
      <c r="HU58" s="1276">
        <f t="shared" si="99"/>
        <v>16</v>
      </c>
      <c r="HV58" s="1276">
        <f t="shared" si="99"/>
        <v>16</v>
      </c>
      <c r="HW58" s="1276">
        <f t="shared" si="99"/>
        <v>16</v>
      </c>
      <c r="HX58" s="1276">
        <f t="shared" si="99"/>
        <v>16</v>
      </c>
      <c r="HY58" s="1276">
        <f t="shared" si="99"/>
        <v>16</v>
      </c>
      <c r="HZ58" s="1275">
        <f>+HLOOKUP(HZ$50,$F$52:$W$59,7,FALSE)</f>
        <v>16</v>
      </c>
      <c r="IA58" s="1275">
        <f>+HLOOKUP(IA$50,$F$52:$W$59,7,FALSE)</f>
        <v>16</v>
      </c>
    </row>
    <row r="59" spans="2:235" outlineLevel="1" x14ac:dyDescent="0.3">
      <c r="C59" s="93" t="s">
        <v>189</v>
      </c>
      <c r="D59" s="111"/>
      <c r="E59" s="127">
        <f>E57+E58</f>
        <v>166.18600000000001</v>
      </c>
      <c r="F59" s="127">
        <f t="shared" ref="F59:W59" si="100">F57+F58</f>
        <v>166.95483999999999</v>
      </c>
      <c r="G59" s="339">
        <f t="shared" si="100"/>
        <v>167.73521260000001</v>
      </c>
      <c r="H59" s="127">
        <f t="shared" si="100"/>
        <v>168.52729078900001</v>
      </c>
      <c r="I59" s="127">
        <f t="shared" si="100"/>
        <v>169.33125015083499</v>
      </c>
      <c r="J59" s="127">
        <f t="shared" si="100"/>
        <v>170.14726890309751</v>
      </c>
      <c r="K59" s="127">
        <f t="shared" si="100"/>
        <v>170.97552793664397</v>
      </c>
      <c r="L59" s="127">
        <f t="shared" si="100"/>
        <v>171.81621085569361</v>
      </c>
      <c r="M59" s="127">
        <f t="shared" si="100"/>
        <v>172.66950401852898</v>
      </c>
      <c r="N59" s="127">
        <f t="shared" si="100"/>
        <v>173.53559657880695</v>
      </c>
      <c r="O59" s="127">
        <f t="shared" si="100"/>
        <v>174.41468052748905</v>
      </c>
      <c r="P59" s="127">
        <f t="shared" si="100"/>
        <v>175.30695073540136</v>
      </c>
      <c r="Q59" s="127">
        <f t="shared" si="100"/>
        <v>176.21260499643239</v>
      </c>
      <c r="R59" s="127">
        <f t="shared" si="100"/>
        <v>177.13184407137885</v>
      </c>
      <c r="S59" s="127">
        <f t="shared" si="100"/>
        <v>178.06487173244955</v>
      </c>
      <c r="T59" s="127">
        <f t="shared" si="100"/>
        <v>179.01189480843627</v>
      </c>
      <c r="U59" s="127">
        <f t="shared" si="100"/>
        <v>179.97312323056281</v>
      </c>
      <c r="V59" s="127">
        <f t="shared" si="100"/>
        <v>180.94877007902124</v>
      </c>
      <c r="W59" s="136">
        <f t="shared" si="100"/>
        <v>181.93905163020656</v>
      </c>
      <c r="Y59" s="1277" t="s">
        <v>189</v>
      </c>
      <c r="Z59" s="1277"/>
      <c r="AA59" s="1278">
        <f t="shared" ref="AA59:CL59" si="101">AA57+AA58</f>
        <v>166.95483999999999</v>
      </c>
      <c r="AB59" s="1279">
        <f t="shared" si="101"/>
        <v>166.95483999999999</v>
      </c>
      <c r="AC59" s="1279">
        <f t="shared" si="101"/>
        <v>166.95483999999999</v>
      </c>
      <c r="AD59" s="1279">
        <f t="shared" si="101"/>
        <v>166.95483999999999</v>
      </c>
      <c r="AE59" s="1279">
        <f t="shared" si="101"/>
        <v>166.95483999999999</v>
      </c>
      <c r="AF59" s="1279">
        <f t="shared" si="101"/>
        <v>166.95483999999999</v>
      </c>
      <c r="AG59" s="1279">
        <f t="shared" si="101"/>
        <v>166.95483999999999</v>
      </c>
      <c r="AH59" s="1279">
        <f t="shared" si="101"/>
        <v>166.95483999999999</v>
      </c>
      <c r="AI59" s="1279">
        <f t="shared" si="101"/>
        <v>166.95483999999999</v>
      </c>
      <c r="AJ59" s="1279">
        <f t="shared" si="101"/>
        <v>166.95483999999999</v>
      </c>
      <c r="AK59" s="1279">
        <f t="shared" si="101"/>
        <v>166.95483999999999</v>
      </c>
      <c r="AL59" s="1279">
        <f t="shared" si="101"/>
        <v>166.95483999999999</v>
      </c>
      <c r="AM59" s="1279">
        <f t="shared" si="101"/>
        <v>167.73521260000001</v>
      </c>
      <c r="AN59" s="1279">
        <f t="shared" si="101"/>
        <v>167.73521260000001</v>
      </c>
      <c r="AO59" s="1279">
        <f t="shared" si="101"/>
        <v>167.73521260000001</v>
      </c>
      <c r="AP59" s="1279">
        <f t="shared" si="101"/>
        <v>167.73521260000001</v>
      </c>
      <c r="AQ59" s="1279">
        <f t="shared" si="101"/>
        <v>167.73521260000001</v>
      </c>
      <c r="AR59" s="1279">
        <f t="shared" si="101"/>
        <v>167.73521260000001</v>
      </c>
      <c r="AS59" s="1279">
        <f t="shared" si="101"/>
        <v>167.73521260000001</v>
      </c>
      <c r="AT59" s="1279">
        <f t="shared" si="101"/>
        <v>167.73521260000001</v>
      </c>
      <c r="AU59" s="1279">
        <f t="shared" si="101"/>
        <v>167.73521260000001</v>
      </c>
      <c r="AV59" s="1279">
        <f t="shared" si="101"/>
        <v>167.73521260000001</v>
      </c>
      <c r="AW59" s="1279">
        <f t="shared" si="101"/>
        <v>167.73521260000001</v>
      </c>
      <c r="AX59" s="1279">
        <f t="shared" si="101"/>
        <v>167.73521260000001</v>
      </c>
      <c r="AY59" s="1279">
        <f t="shared" si="101"/>
        <v>168.52729078900001</v>
      </c>
      <c r="AZ59" s="1279">
        <f t="shared" si="101"/>
        <v>168.52729078900001</v>
      </c>
      <c r="BA59" s="1279">
        <f t="shared" si="101"/>
        <v>168.52729078900001</v>
      </c>
      <c r="BB59" s="1279">
        <f t="shared" si="101"/>
        <v>168.52729078900001</v>
      </c>
      <c r="BC59" s="1279">
        <f t="shared" si="101"/>
        <v>168.52729078900001</v>
      </c>
      <c r="BD59" s="1279">
        <f t="shared" si="101"/>
        <v>168.52729078900001</v>
      </c>
      <c r="BE59" s="1279">
        <f t="shared" si="101"/>
        <v>168.52729078900001</v>
      </c>
      <c r="BF59" s="1279">
        <f t="shared" si="101"/>
        <v>168.52729078900001</v>
      </c>
      <c r="BG59" s="1279">
        <f t="shared" si="101"/>
        <v>168.52729078900001</v>
      </c>
      <c r="BH59" s="1279">
        <f t="shared" si="101"/>
        <v>168.52729078900001</v>
      </c>
      <c r="BI59" s="1279">
        <f t="shared" si="101"/>
        <v>168.52729078900001</v>
      </c>
      <c r="BJ59" s="1279">
        <f t="shared" si="101"/>
        <v>168.52729078900001</v>
      </c>
      <c r="BK59" s="1279">
        <f t="shared" si="101"/>
        <v>169.33125015083499</v>
      </c>
      <c r="BL59" s="1279">
        <f t="shared" si="101"/>
        <v>169.33125015083499</v>
      </c>
      <c r="BM59" s="1279">
        <f t="shared" si="101"/>
        <v>169.33125015083499</v>
      </c>
      <c r="BN59" s="1279">
        <f t="shared" si="101"/>
        <v>169.33125015083499</v>
      </c>
      <c r="BO59" s="1279">
        <f t="shared" si="101"/>
        <v>169.33125015083499</v>
      </c>
      <c r="BP59" s="1279">
        <f t="shared" si="101"/>
        <v>169.33125015083499</v>
      </c>
      <c r="BQ59" s="1279">
        <f t="shared" si="101"/>
        <v>169.33125015083499</v>
      </c>
      <c r="BR59" s="1279">
        <f t="shared" si="101"/>
        <v>169.33125015083499</v>
      </c>
      <c r="BS59" s="1279">
        <f t="shared" si="101"/>
        <v>169.33125015083499</v>
      </c>
      <c r="BT59" s="1279">
        <f t="shared" si="101"/>
        <v>169.33125015083499</v>
      </c>
      <c r="BU59" s="1279">
        <f t="shared" si="101"/>
        <v>169.33125015083499</v>
      </c>
      <c r="BV59" s="1279">
        <f t="shared" si="101"/>
        <v>169.33125015083499</v>
      </c>
      <c r="BW59" s="1279">
        <f t="shared" si="101"/>
        <v>170.14726890309751</v>
      </c>
      <c r="BX59" s="1279">
        <f t="shared" si="101"/>
        <v>170.14726890309751</v>
      </c>
      <c r="BY59" s="1279">
        <f t="shared" si="101"/>
        <v>170.14726890309751</v>
      </c>
      <c r="BZ59" s="1279">
        <f t="shared" si="101"/>
        <v>170.14726890309751</v>
      </c>
      <c r="CA59" s="1279">
        <f t="shared" si="101"/>
        <v>170.14726890309751</v>
      </c>
      <c r="CB59" s="1279">
        <f t="shared" si="101"/>
        <v>170.14726890309751</v>
      </c>
      <c r="CC59" s="1279">
        <f t="shared" si="101"/>
        <v>170.14726890309751</v>
      </c>
      <c r="CD59" s="1279">
        <f t="shared" si="101"/>
        <v>170.14726890309751</v>
      </c>
      <c r="CE59" s="1279">
        <f t="shared" si="101"/>
        <v>170.14726890309751</v>
      </c>
      <c r="CF59" s="1279">
        <f t="shared" si="101"/>
        <v>170.14726890309751</v>
      </c>
      <c r="CG59" s="1279">
        <f t="shared" si="101"/>
        <v>170.14726890309751</v>
      </c>
      <c r="CH59" s="1279">
        <f t="shared" si="101"/>
        <v>170.14726890309751</v>
      </c>
      <c r="CI59" s="1279">
        <f t="shared" si="101"/>
        <v>170.97552793664397</v>
      </c>
      <c r="CJ59" s="1279">
        <f t="shared" si="101"/>
        <v>170.97552793664397</v>
      </c>
      <c r="CK59" s="1279">
        <f t="shared" si="101"/>
        <v>170.97552793664397</v>
      </c>
      <c r="CL59" s="1279">
        <f t="shared" si="101"/>
        <v>170.97552793664397</v>
      </c>
      <c r="CM59" s="1279">
        <f t="shared" ref="CM59:EX59" si="102">CM57+CM58</f>
        <v>170.97552793664397</v>
      </c>
      <c r="CN59" s="1279">
        <f t="shared" si="102"/>
        <v>170.97552793664397</v>
      </c>
      <c r="CO59" s="1279">
        <f t="shared" si="102"/>
        <v>170.97552793664397</v>
      </c>
      <c r="CP59" s="1279">
        <f t="shared" si="102"/>
        <v>170.97552793664397</v>
      </c>
      <c r="CQ59" s="1279">
        <f t="shared" si="102"/>
        <v>170.97552793664397</v>
      </c>
      <c r="CR59" s="1279">
        <f t="shared" si="102"/>
        <v>170.97552793664397</v>
      </c>
      <c r="CS59" s="1279">
        <f t="shared" si="102"/>
        <v>170.97552793664397</v>
      </c>
      <c r="CT59" s="1279">
        <f t="shared" si="102"/>
        <v>170.97552793664397</v>
      </c>
      <c r="CU59" s="1279">
        <f t="shared" si="102"/>
        <v>171.81621085569361</v>
      </c>
      <c r="CV59" s="1279">
        <f t="shared" si="102"/>
        <v>171.81621085569361</v>
      </c>
      <c r="CW59" s="1279">
        <f t="shared" si="102"/>
        <v>171.81621085569361</v>
      </c>
      <c r="CX59" s="1279">
        <f t="shared" si="102"/>
        <v>171.81621085569361</v>
      </c>
      <c r="CY59" s="1279">
        <f t="shared" si="102"/>
        <v>171.81621085569361</v>
      </c>
      <c r="CZ59" s="1279">
        <f t="shared" si="102"/>
        <v>171.81621085569361</v>
      </c>
      <c r="DA59" s="1279">
        <f t="shared" si="102"/>
        <v>171.81621085569361</v>
      </c>
      <c r="DB59" s="1279">
        <f t="shared" si="102"/>
        <v>171.81621085569361</v>
      </c>
      <c r="DC59" s="1279">
        <f t="shared" si="102"/>
        <v>171.81621085569361</v>
      </c>
      <c r="DD59" s="1279">
        <f t="shared" si="102"/>
        <v>171.81621085569361</v>
      </c>
      <c r="DE59" s="1279">
        <f t="shared" si="102"/>
        <v>171.81621085569361</v>
      </c>
      <c r="DF59" s="1279">
        <f t="shared" si="102"/>
        <v>171.81621085569361</v>
      </c>
      <c r="DG59" s="1279">
        <f t="shared" si="102"/>
        <v>172.66950401852898</v>
      </c>
      <c r="DH59" s="1279">
        <f t="shared" si="102"/>
        <v>172.66950401852898</v>
      </c>
      <c r="DI59" s="1279">
        <f t="shared" si="102"/>
        <v>172.66950401852898</v>
      </c>
      <c r="DJ59" s="1279">
        <f t="shared" si="102"/>
        <v>172.66950401852898</v>
      </c>
      <c r="DK59" s="1279">
        <f t="shared" si="102"/>
        <v>172.66950401852898</v>
      </c>
      <c r="DL59" s="1279">
        <f t="shared" si="102"/>
        <v>172.66950401852898</v>
      </c>
      <c r="DM59" s="1279">
        <f t="shared" si="102"/>
        <v>172.66950401852898</v>
      </c>
      <c r="DN59" s="1279">
        <f t="shared" si="102"/>
        <v>172.66950401852898</v>
      </c>
      <c r="DO59" s="1279">
        <f t="shared" si="102"/>
        <v>172.66950401852898</v>
      </c>
      <c r="DP59" s="1279">
        <f t="shared" si="102"/>
        <v>172.66950401852898</v>
      </c>
      <c r="DQ59" s="1279">
        <f t="shared" si="102"/>
        <v>172.66950401852898</v>
      </c>
      <c r="DR59" s="1279">
        <f t="shared" si="102"/>
        <v>172.66950401852898</v>
      </c>
      <c r="DS59" s="1279">
        <f t="shared" si="102"/>
        <v>173.53559657880695</v>
      </c>
      <c r="DT59" s="1279">
        <f t="shared" si="102"/>
        <v>173.53559657880695</v>
      </c>
      <c r="DU59" s="1279">
        <f t="shared" si="102"/>
        <v>173.53559657880695</v>
      </c>
      <c r="DV59" s="1279">
        <f t="shared" si="102"/>
        <v>173.53559657880695</v>
      </c>
      <c r="DW59" s="1279">
        <f t="shared" si="102"/>
        <v>173.53559657880695</v>
      </c>
      <c r="DX59" s="1279">
        <f t="shared" si="102"/>
        <v>173.53559657880695</v>
      </c>
      <c r="DY59" s="1279">
        <f t="shared" si="102"/>
        <v>173.53559657880695</v>
      </c>
      <c r="DZ59" s="1279">
        <f t="shared" si="102"/>
        <v>173.53559657880695</v>
      </c>
      <c r="EA59" s="1279">
        <f t="shared" si="102"/>
        <v>173.53559657880695</v>
      </c>
      <c r="EB59" s="1279">
        <f t="shared" si="102"/>
        <v>173.53559657880695</v>
      </c>
      <c r="EC59" s="1279">
        <f t="shared" si="102"/>
        <v>173.53559657880695</v>
      </c>
      <c r="ED59" s="1279">
        <f t="shared" si="102"/>
        <v>173.53559657880695</v>
      </c>
      <c r="EE59" s="1279">
        <f t="shared" si="102"/>
        <v>174.41468052748905</v>
      </c>
      <c r="EF59" s="1279">
        <f t="shared" si="102"/>
        <v>174.41468052748905</v>
      </c>
      <c r="EG59" s="1279">
        <f t="shared" si="102"/>
        <v>174.41468052748905</v>
      </c>
      <c r="EH59" s="1279">
        <f t="shared" si="102"/>
        <v>174.41468052748905</v>
      </c>
      <c r="EI59" s="1279">
        <f t="shared" si="102"/>
        <v>174.41468052748905</v>
      </c>
      <c r="EJ59" s="1279">
        <f t="shared" si="102"/>
        <v>174.41468052748905</v>
      </c>
      <c r="EK59" s="1279">
        <f t="shared" si="102"/>
        <v>174.41468052748905</v>
      </c>
      <c r="EL59" s="1279">
        <f t="shared" si="102"/>
        <v>174.41468052748905</v>
      </c>
      <c r="EM59" s="1279">
        <f t="shared" si="102"/>
        <v>174.41468052748905</v>
      </c>
      <c r="EN59" s="1279">
        <f t="shared" si="102"/>
        <v>174.41468052748905</v>
      </c>
      <c r="EO59" s="1279">
        <f t="shared" si="102"/>
        <v>174.41468052748905</v>
      </c>
      <c r="EP59" s="1279">
        <f t="shared" si="102"/>
        <v>174.41468052748905</v>
      </c>
      <c r="EQ59" s="1279">
        <f t="shared" si="102"/>
        <v>175.30695073540136</v>
      </c>
      <c r="ER59" s="1279">
        <f t="shared" si="102"/>
        <v>175.30695073540136</v>
      </c>
      <c r="ES59" s="1279">
        <f t="shared" si="102"/>
        <v>175.30695073540136</v>
      </c>
      <c r="ET59" s="1279">
        <f t="shared" si="102"/>
        <v>175.30695073540136</v>
      </c>
      <c r="EU59" s="1279">
        <f t="shared" si="102"/>
        <v>175.30695073540136</v>
      </c>
      <c r="EV59" s="1279">
        <f t="shared" si="102"/>
        <v>175.30695073540136</v>
      </c>
      <c r="EW59" s="1279">
        <f t="shared" si="102"/>
        <v>175.30695073540136</v>
      </c>
      <c r="EX59" s="1279">
        <f t="shared" si="102"/>
        <v>175.30695073540136</v>
      </c>
      <c r="EY59" s="1279">
        <f t="shared" ref="EY59:HJ59" si="103">EY57+EY58</f>
        <v>175.30695073540136</v>
      </c>
      <c r="EZ59" s="1279">
        <f t="shared" si="103"/>
        <v>175.30695073540136</v>
      </c>
      <c r="FA59" s="1279">
        <f t="shared" si="103"/>
        <v>175.30695073540136</v>
      </c>
      <c r="FB59" s="1279">
        <f t="shared" si="103"/>
        <v>175.30695073540136</v>
      </c>
      <c r="FC59" s="1279">
        <f t="shared" si="103"/>
        <v>176.21260499643239</v>
      </c>
      <c r="FD59" s="1279">
        <f t="shared" si="103"/>
        <v>176.21260499643239</v>
      </c>
      <c r="FE59" s="1279">
        <f t="shared" si="103"/>
        <v>176.21260499643239</v>
      </c>
      <c r="FF59" s="1279">
        <f t="shared" si="103"/>
        <v>176.21260499643239</v>
      </c>
      <c r="FG59" s="1279">
        <f t="shared" si="103"/>
        <v>176.21260499643239</v>
      </c>
      <c r="FH59" s="1279">
        <f t="shared" si="103"/>
        <v>176.21260499643239</v>
      </c>
      <c r="FI59" s="1279">
        <f t="shared" si="103"/>
        <v>176.21260499643239</v>
      </c>
      <c r="FJ59" s="1279">
        <f t="shared" si="103"/>
        <v>176.21260499643239</v>
      </c>
      <c r="FK59" s="1279">
        <f t="shared" si="103"/>
        <v>176.21260499643239</v>
      </c>
      <c r="FL59" s="1279">
        <f t="shared" si="103"/>
        <v>176.21260499643239</v>
      </c>
      <c r="FM59" s="1279">
        <f t="shared" si="103"/>
        <v>176.21260499643239</v>
      </c>
      <c r="FN59" s="1279">
        <f t="shared" si="103"/>
        <v>176.21260499643239</v>
      </c>
      <c r="FO59" s="1279">
        <f t="shared" si="103"/>
        <v>177.13184407137885</v>
      </c>
      <c r="FP59" s="1279">
        <f t="shared" si="103"/>
        <v>177.13184407137885</v>
      </c>
      <c r="FQ59" s="1279">
        <f t="shared" si="103"/>
        <v>177.13184407137885</v>
      </c>
      <c r="FR59" s="1279">
        <f t="shared" si="103"/>
        <v>177.13184407137885</v>
      </c>
      <c r="FS59" s="1279">
        <f t="shared" si="103"/>
        <v>177.13184407137885</v>
      </c>
      <c r="FT59" s="1279">
        <f t="shared" si="103"/>
        <v>177.13184407137885</v>
      </c>
      <c r="FU59" s="1279">
        <f t="shared" si="103"/>
        <v>177.13184407137885</v>
      </c>
      <c r="FV59" s="1279">
        <f t="shared" si="103"/>
        <v>177.13184407137885</v>
      </c>
      <c r="FW59" s="1279">
        <f t="shared" si="103"/>
        <v>177.13184407137885</v>
      </c>
      <c r="FX59" s="1279">
        <f t="shared" si="103"/>
        <v>177.13184407137885</v>
      </c>
      <c r="FY59" s="1279">
        <f t="shared" si="103"/>
        <v>177.13184407137885</v>
      </c>
      <c r="FZ59" s="1279">
        <f t="shared" si="103"/>
        <v>177.13184407137885</v>
      </c>
      <c r="GA59" s="1279">
        <f t="shared" si="103"/>
        <v>178.06487173244955</v>
      </c>
      <c r="GB59" s="1279">
        <f t="shared" si="103"/>
        <v>178.06487173244955</v>
      </c>
      <c r="GC59" s="1279">
        <f t="shared" si="103"/>
        <v>178.06487173244955</v>
      </c>
      <c r="GD59" s="1279">
        <f t="shared" si="103"/>
        <v>178.06487173244955</v>
      </c>
      <c r="GE59" s="1279">
        <f t="shared" si="103"/>
        <v>178.06487173244955</v>
      </c>
      <c r="GF59" s="1279">
        <f t="shared" si="103"/>
        <v>178.06487173244955</v>
      </c>
      <c r="GG59" s="1279">
        <f t="shared" si="103"/>
        <v>178.06487173244955</v>
      </c>
      <c r="GH59" s="1279">
        <f t="shared" si="103"/>
        <v>178.06487173244955</v>
      </c>
      <c r="GI59" s="1279">
        <f t="shared" si="103"/>
        <v>178.06487173244955</v>
      </c>
      <c r="GJ59" s="1279">
        <f t="shared" si="103"/>
        <v>178.06487173244955</v>
      </c>
      <c r="GK59" s="1279">
        <f t="shared" si="103"/>
        <v>178.06487173244955</v>
      </c>
      <c r="GL59" s="1279">
        <f t="shared" si="103"/>
        <v>178.06487173244955</v>
      </c>
      <c r="GM59" s="1279">
        <f t="shared" si="103"/>
        <v>179.01189480843627</v>
      </c>
      <c r="GN59" s="1279">
        <f t="shared" si="103"/>
        <v>179.01189480843627</v>
      </c>
      <c r="GO59" s="1279">
        <f t="shared" si="103"/>
        <v>179.01189480843627</v>
      </c>
      <c r="GP59" s="1279">
        <f t="shared" si="103"/>
        <v>179.01189480843627</v>
      </c>
      <c r="GQ59" s="1279">
        <f t="shared" si="103"/>
        <v>179.01189480843627</v>
      </c>
      <c r="GR59" s="1279">
        <f t="shared" si="103"/>
        <v>179.01189480843627</v>
      </c>
      <c r="GS59" s="1279">
        <f t="shared" si="103"/>
        <v>179.01189480843627</v>
      </c>
      <c r="GT59" s="1279">
        <f t="shared" si="103"/>
        <v>179.01189480843627</v>
      </c>
      <c r="GU59" s="1279">
        <f t="shared" si="103"/>
        <v>179.01189480843627</v>
      </c>
      <c r="GV59" s="1279">
        <f t="shared" si="103"/>
        <v>179.01189480843627</v>
      </c>
      <c r="GW59" s="1279">
        <f t="shared" si="103"/>
        <v>179.01189480843627</v>
      </c>
      <c r="GX59" s="1279">
        <f t="shared" si="103"/>
        <v>179.01189480843627</v>
      </c>
      <c r="GY59" s="1279">
        <f t="shared" si="103"/>
        <v>179.97312323056281</v>
      </c>
      <c r="GZ59" s="1279">
        <f t="shared" si="103"/>
        <v>179.97312323056281</v>
      </c>
      <c r="HA59" s="1279">
        <f t="shared" si="103"/>
        <v>179.97312323056281</v>
      </c>
      <c r="HB59" s="1279">
        <f t="shared" si="103"/>
        <v>179.97312323056281</v>
      </c>
      <c r="HC59" s="1279">
        <f t="shared" si="103"/>
        <v>179.97312323056281</v>
      </c>
      <c r="HD59" s="1279">
        <f t="shared" si="103"/>
        <v>179.97312323056281</v>
      </c>
      <c r="HE59" s="1279">
        <f t="shared" si="103"/>
        <v>179.97312323056281</v>
      </c>
      <c r="HF59" s="1279">
        <f t="shared" si="103"/>
        <v>179.97312323056281</v>
      </c>
      <c r="HG59" s="1279">
        <f t="shared" si="103"/>
        <v>179.97312323056281</v>
      </c>
      <c r="HH59" s="1279">
        <f t="shared" si="103"/>
        <v>179.97312323056281</v>
      </c>
      <c r="HI59" s="1279">
        <f t="shared" si="103"/>
        <v>179.97312323056281</v>
      </c>
      <c r="HJ59" s="1279">
        <f t="shared" si="103"/>
        <v>179.97312323056281</v>
      </c>
      <c r="HK59" s="1279">
        <f t="shared" ref="HK59:HY59" si="104">HK57+HK58</f>
        <v>180.94877007902124</v>
      </c>
      <c r="HL59" s="1279">
        <f t="shared" si="104"/>
        <v>180.94877007902124</v>
      </c>
      <c r="HM59" s="1279">
        <f t="shared" si="104"/>
        <v>180.94877007902124</v>
      </c>
      <c r="HN59" s="1279">
        <f t="shared" si="104"/>
        <v>180.94877007902124</v>
      </c>
      <c r="HO59" s="1279">
        <f t="shared" si="104"/>
        <v>180.94877007902124</v>
      </c>
      <c r="HP59" s="1279">
        <f t="shared" si="104"/>
        <v>180.94877007902124</v>
      </c>
      <c r="HQ59" s="1279">
        <f t="shared" si="104"/>
        <v>180.94877007902124</v>
      </c>
      <c r="HR59" s="1279">
        <f t="shared" si="104"/>
        <v>180.94877007902124</v>
      </c>
      <c r="HS59" s="1279">
        <f t="shared" si="104"/>
        <v>180.94877007902124</v>
      </c>
      <c r="HT59" s="1279">
        <f t="shared" si="104"/>
        <v>180.94877007902124</v>
      </c>
      <c r="HU59" s="1279">
        <f t="shared" si="104"/>
        <v>180.94877007902124</v>
      </c>
      <c r="HV59" s="1279">
        <f t="shared" si="104"/>
        <v>180.94877007902124</v>
      </c>
      <c r="HW59" s="1279">
        <f t="shared" si="104"/>
        <v>181.93905163020656</v>
      </c>
      <c r="HX59" s="1279">
        <f t="shared" si="104"/>
        <v>181.93905163020656</v>
      </c>
      <c r="HY59" s="1279">
        <f t="shared" si="104"/>
        <v>181.93905163020656</v>
      </c>
      <c r="HZ59" s="1280">
        <f>HZ57+HZ58</f>
        <v>181.93905163020656</v>
      </c>
      <c r="IA59" s="1280">
        <f>IA57+IA58</f>
        <v>181.93905163020656</v>
      </c>
    </row>
    <row r="60" spans="2:235" outlineLevel="1" x14ac:dyDescent="0.3">
      <c r="C60" s="102"/>
      <c r="D60" s="118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37"/>
    </row>
    <row r="62" spans="2:235" x14ac:dyDescent="0.3">
      <c r="B62" s="42" t="s">
        <v>194</v>
      </c>
      <c r="C62" s="41" t="s">
        <v>195</v>
      </c>
      <c r="D62" s="217" t="s">
        <v>270</v>
      </c>
      <c r="Y62" s="1257"/>
      <c r="Z62" s="1257"/>
      <c r="AA62" s="1257">
        <f t="shared" ref="AA62:CL62" si="105">VALUE(YEAR(AA64))</f>
        <v>2020</v>
      </c>
      <c r="AB62" s="1257">
        <f t="shared" si="105"/>
        <v>2020</v>
      </c>
      <c r="AC62" s="1257">
        <f t="shared" si="105"/>
        <v>2020</v>
      </c>
      <c r="AD62" s="1257">
        <f t="shared" si="105"/>
        <v>2020</v>
      </c>
      <c r="AE62" s="1257">
        <f t="shared" si="105"/>
        <v>2020</v>
      </c>
      <c r="AF62" s="1257">
        <f t="shared" si="105"/>
        <v>2020</v>
      </c>
      <c r="AG62" s="1257">
        <f t="shared" si="105"/>
        <v>2020</v>
      </c>
      <c r="AH62" s="1257">
        <f t="shared" si="105"/>
        <v>2020</v>
      </c>
      <c r="AI62" s="1257">
        <f t="shared" si="105"/>
        <v>2020</v>
      </c>
      <c r="AJ62" s="1257">
        <f t="shared" si="105"/>
        <v>2020</v>
      </c>
      <c r="AK62" s="1257">
        <f t="shared" si="105"/>
        <v>2020</v>
      </c>
      <c r="AL62" s="1257">
        <f t="shared" si="105"/>
        <v>2020</v>
      </c>
      <c r="AM62" s="1260">
        <f t="shared" si="105"/>
        <v>2021</v>
      </c>
      <c r="AN62" s="1260">
        <f t="shared" si="105"/>
        <v>2021</v>
      </c>
      <c r="AO62" s="1260">
        <f t="shared" si="105"/>
        <v>2021</v>
      </c>
      <c r="AP62" s="1260">
        <f t="shared" si="105"/>
        <v>2021</v>
      </c>
      <c r="AQ62" s="1260">
        <f t="shared" si="105"/>
        <v>2021</v>
      </c>
      <c r="AR62" s="1260">
        <f t="shared" si="105"/>
        <v>2021</v>
      </c>
      <c r="AS62" s="1260">
        <f t="shared" si="105"/>
        <v>2021</v>
      </c>
      <c r="AT62" s="1260">
        <f t="shared" si="105"/>
        <v>2021</v>
      </c>
      <c r="AU62" s="1260">
        <f t="shared" si="105"/>
        <v>2021</v>
      </c>
      <c r="AV62" s="1260">
        <f t="shared" si="105"/>
        <v>2021</v>
      </c>
      <c r="AW62" s="1260">
        <f t="shared" si="105"/>
        <v>2021</v>
      </c>
      <c r="AX62" s="1260">
        <f t="shared" si="105"/>
        <v>2021</v>
      </c>
      <c r="AY62" s="1257">
        <f t="shared" si="105"/>
        <v>2022</v>
      </c>
      <c r="AZ62" s="1257">
        <f t="shared" si="105"/>
        <v>2022</v>
      </c>
      <c r="BA62" s="1257">
        <f t="shared" si="105"/>
        <v>2022</v>
      </c>
      <c r="BB62" s="1257">
        <f t="shared" si="105"/>
        <v>2022</v>
      </c>
      <c r="BC62" s="1257">
        <f t="shared" si="105"/>
        <v>2022</v>
      </c>
      <c r="BD62" s="1257">
        <f t="shared" si="105"/>
        <v>2022</v>
      </c>
      <c r="BE62" s="1257">
        <f t="shared" si="105"/>
        <v>2022</v>
      </c>
      <c r="BF62" s="1257">
        <f t="shared" si="105"/>
        <v>2022</v>
      </c>
      <c r="BG62" s="1257">
        <f t="shared" si="105"/>
        <v>2022</v>
      </c>
      <c r="BH62" s="1257">
        <f t="shared" si="105"/>
        <v>2022</v>
      </c>
      <c r="BI62" s="1257">
        <f t="shared" si="105"/>
        <v>2022</v>
      </c>
      <c r="BJ62" s="1257">
        <f t="shared" si="105"/>
        <v>2022</v>
      </c>
      <c r="BK62" s="1260">
        <f t="shared" si="105"/>
        <v>2023</v>
      </c>
      <c r="BL62" s="1260">
        <f t="shared" si="105"/>
        <v>2023</v>
      </c>
      <c r="BM62" s="1260">
        <f t="shared" si="105"/>
        <v>2023</v>
      </c>
      <c r="BN62" s="1260">
        <f t="shared" si="105"/>
        <v>2023</v>
      </c>
      <c r="BO62" s="1260">
        <f t="shared" si="105"/>
        <v>2023</v>
      </c>
      <c r="BP62" s="1260">
        <f t="shared" si="105"/>
        <v>2023</v>
      </c>
      <c r="BQ62" s="1260">
        <f t="shared" si="105"/>
        <v>2023</v>
      </c>
      <c r="BR62" s="1260">
        <f t="shared" si="105"/>
        <v>2023</v>
      </c>
      <c r="BS62" s="1260">
        <f t="shared" si="105"/>
        <v>2023</v>
      </c>
      <c r="BT62" s="1260">
        <f t="shared" si="105"/>
        <v>2023</v>
      </c>
      <c r="BU62" s="1260">
        <f t="shared" si="105"/>
        <v>2023</v>
      </c>
      <c r="BV62" s="1260">
        <f t="shared" si="105"/>
        <v>2023</v>
      </c>
      <c r="BW62" s="1257">
        <f t="shared" si="105"/>
        <v>2024</v>
      </c>
      <c r="BX62" s="1257">
        <f t="shared" si="105"/>
        <v>2024</v>
      </c>
      <c r="BY62" s="1257">
        <f t="shared" si="105"/>
        <v>2024</v>
      </c>
      <c r="BZ62" s="1257">
        <f t="shared" si="105"/>
        <v>2024</v>
      </c>
      <c r="CA62" s="1257">
        <f t="shared" si="105"/>
        <v>2024</v>
      </c>
      <c r="CB62" s="1257">
        <f t="shared" si="105"/>
        <v>2024</v>
      </c>
      <c r="CC62" s="1257">
        <f t="shared" si="105"/>
        <v>2024</v>
      </c>
      <c r="CD62" s="1257">
        <f t="shared" si="105"/>
        <v>2024</v>
      </c>
      <c r="CE62" s="1257">
        <f t="shared" si="105"/>
        <v>2024</v>
      </c>
      <c r="CF62" s="1257">
        <f t="shared" si="105"/>
        <v>2024</v>
      </c>
      <c r="CG62" s="1257">
        <f t="shared" si="105"/>
        <v>2024</v>
      </c>
      <c r="CH62" s="1257">
        <f t="shared" si="105"/>
        <v>2024</v>
      </c>
      <c r="CI62" s="1260">
        <f t="shared" si="105"/>
        <v>2025</v>
      </c>
      <c r="CJ62" s="1260">
        <f t="shared" si="105"/>
        <v>2025</v>
      </c>
      <c r="CK62" s="1260">
        <f t="shared" si="105"/>
        <v>2025</v>
      </c>
      <c r="CL62" s="1260">
        <f t="shared" si="105"/>
        <v>2025</v>
      </c>
      <c r="CM62" s="1260">
        <f t="shared" ref="CM62:EX62" si="106">VALUE(YEAR(CM64))</f>
        <v>2025</v>
      </c>
      <c r="CN62" s="1260">
        <f t="shared" si="106"/>
        <v>2025</v>
      </c>
      <c r="CO62" s="1260">
        <f t="shared" si="106"/>
        <v>2025</v>
      </c>
      <c r="CP62" s="1260">
        <f t="shared" si="106"/>
        <v>2025</v>
      </c>
      <c r="CQ62" s="1260">
        <f t="shared" si="106"/>
        <v>2025</v>
      </c>
      <c r="CR62" s="1260">
        <f t="shared" si="106"/>
        <v>2025</v>
      </c>
      <c r="CS62" s="1260">
        <f t="shared" si="106"/>
        <v>2025</v>
      </c>
      <c r="CT62" s="1260">
        <f t="shared" si="106"/>
        <v>2025</v>
      </c>
      <c r="CU62" s="1257">
        <f t="shared" si="106"/>
        <v>2026</v>
      </c>
      <c r="CV62" s="1257">
        <f t="shared" si="106"/>
        <v>2026</v>
      </c>
      <c r="CW62" s="1257">
        <f t="shared" si="106"/>
        <v>2026</v>
      </c>
      <c r="CX62" s="1257">
        <f t="shared" si="106"/>
        <v>2026</v>
      </c>
      <c r="CY62" s="1257">
        <f t="shared" si="106"/>
        <v>2026</v>
      </c>
      <c r="CZ62" s="1257">
        <f t="shared" si="106"/>
        <v>2026</v>
      </c>
      <c r="DA62" s="1257">
        <f t="shared" si="106"/>
        <v>2026</v>
      </c>
      <c r="DB62" s="1257">
        <f t="shared" si="106"/>
        <v>2026</v>
      </c>
      <c r="DC62" s="1257">
        <f t="shared" si="106"/>
        <v>2026</v>
      </c>
      <c r="DD62" s="1257">
        <f t="shared" si="106"/>
        <v>2026</v>
      </c>
      <c r="DE62" s="1257">
        <f t="shared" si="106"/>
        <v>2026</v>
      </c>
      <c r="DF62" s="1257">
        <f t="shared" si="106"/>
        <v>2026</v>
      </c>
      <c r="DG62" s="1260">
        <f t="shared" si="106"/>
        <v>2027</v>
      </c>
      <c r="DH62" s="1260">
        <f t="shared" si="106"/>
        <v>2027</v>
      </c>
      <c r="DI62" s="1260">
        <f t="shared" si="106"/>
        <v>2027</v>
      </c>
      <c r="DJ62" s="1260">
        <f t="shared" si="106"/>
        <v>2027</v>
      </c>
      <c r="DK62" s="1260">
        <f t="shared" si="106"/>
        <v>2027</v>
      </c>
      <c r="DL62" s="1260">
        <f t="shared" si="106"/>
        <v>2027</v>
      </c>
      <c r="DM62" s="1260">
        <f t="shared" si="106"/>
        <v>2027</v>
      </c>
      <c r="DN62" s="1260">
        <f t="shared" si="106"/>
        <v>2027</v>
      </c>
      <c r="DO62" s="1260">
        <f t="shared" si="106"/>
        <v>2027</v>
      </c>
      <c r="DP62" s="1260">
        <f t="shared" si="106"/>
        <v>2027</v>
      </c>
      <c r="DQ62" s="1260">
        <f t="shared" si="106"/>
        <v>2027</v>
      </c>
      <c r="DR62" s="1260">
        <f t="shared" si="106"/>
        <v>2027</v>
      </c>
      <c r="DS62" s="1257">
        <f t="shared" si="106"/>
        <v>2028</v>
      </c>
      <c r="DT62" s="1257">
        <f t="shared" si="106"/>
        <v>2028</v>
      </c>
      <c r="DU62" s="1257">
        <f t="shared" si="106"/>
        <v>2028</v>
      </c>
      <c r="DV62" s="1257">
        <f t="shared" si="106"/>
        <v>2028</v>
      </c>
      <c r="DW62" s="1257">
        <f t="shared" si="106"/>
        <v>2028</v>
      </c>
      <c r="DX62" s="1257">
        <f t="shared" si="106"/>
        <v>2028</v>
      </c>
      <c r="DY62" s="1257">
        <f t="shared" si="106"/>
        <v>2028</v>
      </c>
      <c r="DZ62" s="1257">
        <f t="shared" si="106"/>
        <v>2028</v>
      </c>
      <c r="EA62" s="1257">
        <f t="shared" si="106"/>
        <v>2028</v>
      </c>
      <c r="EB62" s="1257">
        <f t="shared" si="106"/>
        <v>2028</v>
      </c>
      <c r="EC62" s="1257">
        <f t="shared" si="106"/>
        <v>2028</v>
      </c>
      <c r="ED62" s="1257">
        <f t="shared" si="106"/>
        <v>2028</v>
      </c>
      <c r="EE62" s="1260">
        <f t="shared" si="106"/>
        <v>2029</v>
      </c>
      <c r="EF62" s="1260">
        <f t="shared" si="106"/>
        <v>2029</v>
      </c>
      <c r="EG62" s="1260">
        <f t="shared" si="106"/>
        <v>2029</v>
      </c>
      <c r="EH62" s="1260">
        <f t="shared" si="106"/>
        <v>2029</v>
      </c>
      <c r="EI62" s="1260">
        <f t="shared" si="106"/>
        <v>2029</v>
      </c>
      <c r="EJ62" s="1260">
        <f t="shared" si="106"/>
        <v>2029</v>
      </c>
      <c r="EK62" s="1260">
        <f t="shared" si="106"/>
        <v>2029</v>
      </c>
      <c r="EL62" s="1260">
        <f t="shared" si="106"/>
        <v>2029</v>
      </c>
      <c r="EM62" s="1260">
        <f t="shared" si="106"/>
        <v>2029</v>
      </c>
      <c r="EN62" s="1260">
        <f t="shared" si="106"/>
        <v>2029</v>
      </c>
      <c r="EO62" s="1260">
        <f t="shared" si="106"/>
        <v>2029</v>
      </c>
      <c r="EP62" s="1260">
        <f t="shared" si="106"/>
        <v>2029</v>
      </c>
      <c r="EQ62" s="1257">
        <f t="shared" si="106"/>
        <v>2030</v>
      </c>
      <c r="ER62" s="1257">
        <f t="shared" si="106"/>
        <v>2030</v>
      </c>
      <c r="ES62" s="1257">
        <f t="shared" si="106"/>
        <v>2030</v>
      </c>
      <c r="ET62" s="1257">
        <f t="shared" si="106"/>
        <v>2030</v>
      </c>
      <c r="EU62" s="1257">
        <f t="shared" si="106"/>
        <v>2030</v>
      </c>
      <c r="EV62" s="1257">
        <f t="shared" si="106"/>
        <v>2030</v>
      </c>
      <c r="EW62" s="1257">
        <f t="shared" si="106"/>
        <v>2030</v>
      </c>
      <c r="EX62" s="1257">
        <f t="shared" si="106"/>
        <v>2030</v>
      </c>
      <c r="EY62" s="1257">
        <f t="shared" ref="EY62:GL62" si="107">VALUE(YEAR(EY64))</f>
        <v>2030</v>
      </c>
      <c r="EZ62" s="1257">
        <f t="shared" si="107"/>
        <v>2030</v>
      </c>
      <c r="FA62" s="1257">
        <f t="shared" si="107"/>
        <v>2030</v>
      </c>
      <c r="FB62" s="1257">
        <f t="shared" si="107"/>
        <v>2030</v>
      </c>
      <c r="FC62" s="1260">
        <f t="shared" si="107"/>
        <v>2031</v>
      </c>
      <c r="FD62" s="1260">
        <f t="shared" si="107"/>
        <v>2031</v>
      </c>
      <c r="FE62" s="1260">
        <f t="shared" si="107"/>
        <v>2031</v>
      </c>
      <c r="FF62" s="1260">
        <f t="shared" si="107"/>
        <v>2031</v>
      </c>
      <c r="FG62" s="1260">
        <f t="shared" si="107"/>
        <v>2031</v>
      </c>
      <c r="FH62" s="1260">
        <f t="shared" si="107"/>
        <v>2031</v>
      </c>
      <c r="FI62" s="1260">
        <f t="shared" si="107"/>
        <v>2031</v>
      </c>
      <c r="FJ62" s="1260">
        <f t="shared" si="107"/>
        <v>2031</v>
      </c>
      <c r="FK62" s="1260">
        <f t="shared" si="107"/>
        <v>2031</v>
      </c>
      <c r="FL62" s="1260">
        <f t="shared" si="107"/>
        <v>2031</v>
      </c>
      <c r="FM62" s="1260">
        <f t="shared" si="107"/>
        <v>2031</v>
      </c>
      <c r="FN62" s="1260">
        <f t="shared" si="107"/>
        <v>2031</v>
      </c>
      <c r="FO62" s="1257">
        <f t="shared" si="107"/>
        <v>2032</v>
      </c>
      <c r="FP62" s="1257">
        <f t="shared" si="107"/>
        <v>2032</v>
      </c>
      <c r="FQ62" s="1257">
        <f t="shared" si="107"/>
        <v>2032</v>
      </c>
      <c r="FR62" s="1257">
        <f t="shared" si="107"/>
        <v>2032</v>
      </c>
      <c r="FS62" s="1257">
        <f t="shared" si="107"/>
        <v>2032</v>
      </c>
      <c r="FT62" s="1257">
        <f t="shared" si="107"/>
        <v>2032</v>
      </c>
      <c r="FU62" s="1257">
        <f t="shared" si="107"/>
        <v>2032</v>
      </c>
      <c r="FV62" s="1257">
        <f t="shared" si="107"/>
        <v>2032</v>
      </c>
      <c r="FW62" s="1257">
        <f t="shared" si="107"/>
        <v>2032</v>
      </c>
      <c r="FX62" s="1257">
        <f t="shared" si="107"/>
        <v>2032</v>
      </c>
      <c r="FY62" s="1257">
        <f t="shared" si="107"/>
        <v>2032</v>
      </c>
      <c r="FZ62" s="1257">
        <f t="shared" si="107"/>
        <v>2032</v>
      </c>
      <c r="GA62" s="1260">
        <f t="shared" si="107"/>
        <v>2033</v>
      </c>
      <c r="GB62" s="1260">
        <f t="shared" si="107"/>
        <v>2033</v>
      </c>
      <c r="GC62" s="1260">
        <f t="shared" si="107"/>
        <v>2033</v>
      </c>
      <c r="GD62" s="1260">
        <f t="shared" si="107"/>
        <v>2033</v>
      </c>
      <c r="GE62" s="1260">
        <f t="shared" si="107"/>
        <v>2033</v>
      </c>
      <c r="GF62" s="1260">
        <f t="shared" si="107"/>
        <v>2033</v>
      </c>
      <c r="GG62" s="1260">
        <f t="shared" si="107"/>
        <v>2033</v>
      </c>
      <c r="GH62" s="1260">
        <f t="shared" si="107"/>
        <v>2033</v>
      </c>
      <c r="GI62" s="1260">
        <f t="shared" si="107"/>
        <v>2033</v>
      </c>
      <c r="GJ62" s="1260">
        <f t="shared" si="107"/>
        <v>2033</v>
      </c>
      <c r="GK62" s="1260">
        <f t="shared" si="107"/>
        <v>2033</v>
      </c>
      <c r="GL62" s="1260">
        <f t="shared" si="107"/>
        <v>2033</v>
      </c>
      <c r="GM62" s="1257">
        <f t="shared" ref="GM62:GX62" si="108">VALUE(YEAR(GM64))</f>
        <v>2034</v>
      </c>
      <c r="GN62" s="1257">
        <f t="shared" si="108"/>
        <v>2034</v>
      </c>
      <c r="GO62" s="1257">
        <f t="shared" si="108"/>
        <v>2034</v>
      </c>
      <c r="GP62" s="1257">
        <f t="shared" si="108"/>
        <v>2034</v>
      </c>
      <c r="GQ62" s="1257">
        <f t="shared" si="108"/>
        <v>2034</v>
      </c>
      <c r="GR62" s="1257">
        <f t="shared" si="108"/>
        <v>2034</v>
      </c>
      <c r="GS62" s="1257">
        <f t="shared" si="108"/>
        <v>2034</v>
      </c>
      <c r="GT62" s="1257">
        <f t="shared" si="108"/>
        <v>2034</v>
      </c>
      <c r="GU62" s="1257">
        <f t="shared" si="108"/>
        <v>2034</v>
      </c>
      <c r="GV62" s="1257">
        <f t="shared" si="108"/>
        <v>2034</v>
      </c>
      <c r="GW62" s="1257">
        <f t="shared" si="108"/>
        <v>2034</v>
      </c>
      <c r="GX62" s="1257">
        <f t="shared" si="108"/>
        <v>2034</v>
      </c>
      <c r="GY62" s="1260">
        <f t="shared" ref="GY62:HJ62" si="109">VALUE(YEAR(GY64))</f>
        <v>2035</v>
      </c>
      <c r="GZ62" s="1260">
        <f t="shared" si="109"/>
        <v>2035</v>
      </c>
      <c r="HA62" s="1260">
        <f t="shared" si="109"/>
        <v>2035</v>
      </c>
      <c r="HB62" s="1260">
        <f t="shared" si="109"/>
        <v>2035</v>
      </c>
      <c r="HC62" s="1260">
        <f t="shared" si="109"/>
        <v>2035</v>
      </c>
      <c r="HD62" s="1260">
        <f t="shared" si="109"/>
        <v>2035</v>
      </c>
      <c r="HE62" s="1260">
        <f t="shared" si="109"/>
        <v>2035</v>
      </c>
      <c r="HF62" s="1260">
        <f t="shared" si="109"/>
        <v>2035</v>
      </c>
      <c r="HG62" s="1260">
        <f t="shared" si="109"/>
        <v>2035</v>
      </c>
      <c r="HH62" s="1260">
        <f t="shared" si="109"/>
        <v>2035</v>
      </c>
      <c r="HI62" s="1260">
        <f t="shared" si="109"/>
        <v>2035</v>
      </c>
      <c r="HJ62" s="1260">
        <f t="shared" si="109"/>
        <v>2035</v>
      </c>
      <c r="HK62" s="1257">
        <f t="shared" ref="HK62:HZ62" si="110">VALUE(YEAR(HK64))</f>
        <v>2036</v>
      </c>
      <c r="HL62" s="1257">
        <f t="shared" si="110"/>
        <v>2036</v>
      </c>
      <c r="HM62" s="1257">
        <f t="shared" si="110"/>
        <v>2036</v>
      </c>
      <c r="HN62" s="1257">
        <f t="shared" si="110"/>
        <v>2036</v>
      </c>
      <c r="HO62" s="1257">
        <f t="shared" si="110"/>
        <v>2036</v>
      </c>
      <c r="HP62" s="1257">
        <f t="shared" si="110"/>
        <v>2036</v>
      </c>
      <c r="HQ62" s="1257">
        <f t="shared" si="110"/>
        <v>2036</v>
      </c>
      <c r="HR62" s="1257">
        <f t="shared" si="110"/>
        <v>2036</v>
      </c>
      <c r="HS62" s="1257">
        <f t="shared" si="110"/>
        <v>2036</v>
      </c>
      <c r="HT62" s="1257">
        <f t="shared" si="110"/>
        <v>2036</v>
      </c>
      <c r="HU62" s="1257">
        <f t="shared" si="110"/>
        <v>2036</v>
      </c>
      <c r="HV62" s="1257">
        <f t="shared" si="110"/>
        <v>2036</v>
      </c>
      <c r="HW62" s="1260">
        <f t="shared" si="110"/>
        <v>2037</v>
      </c>
      <c r="HX62" s="1260">
        <f t="shared" si="110"/>
        <v>2037</v>
      </c>
      <c r="HY62" s="1260">
        <f t="shared" si="110"/>
        <v>2037</v>
      </c>
      <c r="HZ62" s="1260">
        <f t="shared" si="110"/>
        <v>2037</v>
      </c>
      <c r="IA62" s="1260">
        <f t="shared" ref="IA62" si="111">VALUE(YEAR(IA64))</f>
        <v>2037</v>
      </c>
    </row>
    <row r="63" spans="2:235" outlineLevel="1" x14ac:dyDescent="0.3">
      <c r="C63" s="2224" t="s">
        <v>47</v>
      </c>
      <c r="D63" s="2225"/>
      <c r="E63" s="105"/>
      <c r="F63" s="105" t="s">
        <v>58</v>
      </c>
      <c r="G63" s="105" t="s">
        <v>59</v>
      </c>
      <c r="H63" s="105" t="s">
        <v>60</v>
      </c>
      <c r="I63" s="105" t="s">
        <v>61</v>
      </c>
      <c r="J63" s="105" t="s">
        <v>62</v>
      </c>
      <c r="K63" s="105" t="s">
        <v>63</v>
      </c>
      <c r="L63" s="105" t="s">
        <v>64</v>
      </c>
      <c r="M63" s="105" t="s">
        <v>65</v>
      </c>
      <c r="N63" s="105" t="s">
        <v>66</v>
      </c>
      <c r="O63" s="105" t="s">
        <v>67</v>
      </c>
      <c r="P63" s="105" t="s">
        <v>68</v>
      </c>
      <c r="Q63" s="105" t="s">
        <v>69</v>
      </c>
      <c r="R63" s="105" t="s">
        <v>70</v>
      </c>
      <c r="S63" s="105" t="s">
        <v>71</v>
      </c>
      <c r="T63" s="105" t="s">
        <v>72</v>
      </c>
      <c r="U63" s="105" t="s">
        <v>73</v>
      </c>
      <c r="V63" s="105" t="s">
        <v>74</v>
      </c>
      <c r="W63" s="106" t="s">
        <v>151</v>
      </c>
      <c r="Y63" s="1258"/>
      <c r="Z63" s="1258"/>
      <c r="AA63" s="1258" t="str">
        <f t="shared" ref="AA63:CL63" si="112">YEAR(AA64)&amp;"."&amp;TEXT(ROUNDUP(MONTH(AA64)/3,0),"0Q")</f>
        <v>2020.1Q</v>
      </c>
      <c r="AB63" s="1258" t="str">
        <f t="shared" si="112"/>
        <v>2020.1Q</v>
      </c>
      <c r="AC63" s="1258" t="str">
        <f t="shared" si="112"/>
        <v>2020.1Q</v>
      </c>
      <c r="AD63" s="1258" t="str">
        <f t="shared" si="112"/>
        <v>2020.2Q</v>
      </c>
      <c r="AE63" s="1258" t="str">
        <f t="shared" si="112"/>
        <v>2020.2Q</v>
      </c>
      <c r="AF63" s="1258" t="str">
        <f t="shared" si="112"/>
        <v>2020.2Q</v>
      </c>
      <c r="AG63" s="1258" t="str">
        <f t="shared" si="112"/>
        <v>2020.3Q</v>
      </c>
      <c r="AH63" s="1258" t="str">
        <f t="shared" si="112"/>
        <v>2020.3Q</v>
      </c>
      <c r="AI63" s="1258" t="str">
        <f t="shared" si="112"/>
        <v>2020.3Q</v>
      </c>
      <c r="AJ63" s="1258" t="str">
        <f t="shared" si="112"/>
        <v>2020.4Q</v>
      </c>
      <c r="AK63" s="1258" t="str">
        <f t="shared" si="112"/>
        <v>2020.4Q</v>
      </c>
      <c r="AL63" s="1258" t="str">
        <f t="shared" si="112"/>
        <v>2020.4Q</v>
      </c>
      <c r="AM63" s="1261" t="str">
        <f t="shared" si="112"/>
        <v>2021.1Q</v>
      </c>
      <c r="AN63" s="1261" t="str">
        <f t="shared" si="112"/>
        <v>2021.1Q</v>
      </c>
      <c r="AO63" s="1261" t="str">
        <f t="shared" si="112"/>
        <v>2021.1Q</v>
      </c>
      <c r="AP63" s="1261" t="str">
        <f t="shared" si="112"/>
        <v>2021.2Q</v>
      </c>
      <c r="AQ63" s="1261" t="str">
        <f t="shared" si="112"/>
        <v>2021.2Q</v>
      </c>
      <c r="AR63" s="1261" t="str">
        <f t="shared" si="112"/>
        <v>2021.2Q</v>
      </c>
      <c r="AS63" s="1261" t="str">
        <f t="shared" si="112"/>
        <v>2021.3Q</v>
      </c>
      <c r="AT63" s="1261" t="str">
        <f t="shared" si="112"/>
        <v>2021.3Q</v>
      </c>
      <c r="AU63" s="1261" t="str">
        <f t="shared" si="112"/>
        <v>2021.3Q</v>
      </c>
      <c r="AV63" s="1261" t="str">
        <f t="shared" si="112"/>
        <v>2021.4Q</v>
      </c>
      <c r="AW63" s="1261" t="str">
        <f t="shared" si="112"/>
        <v>2021.4Q</v>
      </c>
      <c r="AX63" s="1261" t="str">
        <f t="shared" si="112"/>
        <v>2021.4Q</v>
      </c>
      <c r="AY63" s="1258" t="str">
        <f t="shared" si="112"/>
        <v>2022.1Q</v>
      </c>
      <c r="AZ63" s="1258" t="str">
        <f t="shared" si="112"/>
        <v>2022.1Q</v>
      </c>
      <c r="BA63" s="1258" t="str">
        <f t="shared" si="112"/>
        <v>2022.1Q</v>
      </c>
      <c r="BB63" s="1258" t="str">
        <f t="shared" si="112"/>
        <v>2022.2Q</v>
      </c>
      <c r="BC63" s="1258" t="str">
        <f t="shared" si="112"/>
        <v>2022.2Q</v>
      </c>
      <c r="BD63" s="1258" t="str">
        <f t="shared" si="112"/>
        <v>2022.2Q</v>
      </c>
      <c r="BE63" s="1258" t="str">
        <f t="shared" si="112"/>
        <v>2022.3Q</v>
      </c>
      <c r="BF63" s="1258" t="str">
        <f t="shared" si="112"/>
        <v>2022.3Q</v>
      </c>
      <c r="BG63" s="1258" t="str">
        <f t="shared" si="112"/>
        <v>2022.3Q</v>
      </c>
      <c r="BH63" s="1258" t="str">
        <f t="shared" si="112"/>
        <v>2022.4Q</v>
      </c>
      <c r="BI63" s="1258" t="str">
        <f t="shared" si="112"/>
        <v>2022.4Q</v>
      </c>
      <c r="BJ63" s="1258" t="str">
        <f t="shared" si="112"/>
        <v>2022.4Q</v>
      </c>
      <c r="BK63" s="1261" t="str">
        <f t="shared" si="112"/>
        <v>2023.1Q</v>
      </c>
      <c r="BL63" s="1261" t="str">
        <f t="shared" si="112"/>
        <v>2023.1Q</v>
      </c>
      <c r="BM63" s="1261" t="str">
        <f t="shared" si="112"/>
        <v>2023.1Q</v>
      </c>
      <c r="BN63" s="1261" t="str">
        <f t="shared" si="112"/>
        <v>2023.2Q</v>
      </c>
      <c r="BO63" s="1261" t="str">
        <f t="shared" si="112"/>
        <v>2023.2Q</v>
      </c>
      <c r="BP63" s="1261" t="str">
        <f t="shared" si="112"/>
        <v>2023.2Q</v>
      </c>
      <c r="BQ63" s="1261" t="str">
        <f t="shared" si="112"/>
        <v>2023.3Q</v>
      </c>
      <c r="BR63" s="1261" t="str">
        <f t="shared" si="112"/>
        <v>2023.3Q</v>
      </c>
      <c r="BS63" s="1261" t="str">
        <f t="shared" si="112"/>
        <v>2023.3Q</v>
      </c>
      <c r="BT63" s="1261" t="str">
        <f t="shared" si="112"/>
        <v>2023.4Q</v>
      </c>
      <c r="BU63" s="1261" t="str">
        <f t="shared" si="112"/>
        <v>2023.4Q</v>
      </c>
      <c r="BV63" s="1261" t="str">
        <f t="shared" si="112"/>
        <v>2023.4Q</v>
      </c>
      <c r="BW63" s="1258" t="str">
        <f t="shared" si="112"/>
        <v>2024.1Q</v>
      </c>
      <c r="BX63" s="1258" t="str">
        <f t="shared" si="112"/>
        <v>2024.1Q</v>
      </c>
      <c r="BY63" s="1258" t="str">
        <f t="shared" si="112"/>
        <v>2024.1Q</v>
      </c>
      <c r="BZ63" s="1258" t="str">
        <f t="shared" si="112"/>
        <v>2024.2Q</v>
      </c>
      <c r="CA63" s="1258" t="str">
        <f t="shared" si="112"/>
        <v>2024.2Q</v>
      </c>
      <c r="CB63" s="1258" t="str">
        <f t="shared" si="112"/>
        <v>2024.2Q</v>
      </c>
      <c r="CC63" s="1258" t="str">
        <f t="shared" si="112"/>
        <v>2024.3Q</v>
      </c>
      <c r="CD63" s="1258" t="str">
        <f t="shared" si="112"/>
        <v>2024.3Q</v>
      </c>
      <c r="CE63" s="1258" t="str">
        <f t="shared" si="112"/>
        <v>2024.3Q</v>
      </c>
      <c r="CF63" s="1258" t="str">
        <f t="shared" si="112"/>
        <v>2024.4Q</v>
      </c>
      <c r="CG63" s="1258" t="str">
        <f t="shared" si="112"/>
        <v>2024.4Q</v>
      </c>
      <c r="CH63" s="1258" t="str">
        <f t="shared" si="112"/>
        <v>2024.4Q</v>
      </c>
      <c r="CI63" s="1261" t="str">
        <f t="shared" si="112"/>
        <v>2025.1Q</v>
      </c>
      <c r="CJ63" s="1261" t="str">
        <f t="shared" si="112"/>
        <v>2025.1Q</v>
      </c>
      <c r="CK63" s="1261" t="str">
        <f t="shared" si="112"/>
        <v>2025.1Q</v>
      </c>
      <c r="CL63" s="1261" t="str">
        <f t="shared" si="112"/>
        <v>2025.2Q</v>
      </c>
      <c r="CM63" s="1261" t="str">
        <f t="shared" ref="CM63:EX63" si="113">YEAR(CM64)&amp;"."&amp;TEXT(ROUNDUP(MONTH(CM64)/3,0),"0Q")</f>
        <v>2025.2Q</v>
      </c>
      <c r="CN63" s="1261" t="str">
        <f t="shared" si="113"/>
        <v>2025.2Q</v>
      </c>
      <c r="CO63" s="1261" t="str">
        <f t="shared" si="113"/>
        <v>2025.3Q</v>
      </c>
      <c r="CP63" s="1261" t="str">
        <f t="shared" si="113"/>
        <v>2025.3Q</v>
      </c>
      <c r="CQ63" s="1261" t="str">
        <f t="shared" si="113"/>
        <v>2025.3Q</v>
      </c>
      <c r="CR63" s="1261" t="str">
        <f t="shared" si="113"/>
        <v>2025.4Q</v>
      </c>
      <c r="CS63" s="1261" t="str">
        <f t="shared" si="113"/>
        <v>2025.4Q</v>
      </c>
      <c r="CT63" s="1261" t="str">
        <f t="shared" si="113"/>
        <v>2025.4Q</v>
      </c>
      <c r="CU63" s="1258" t="str">
        <f t="shared" si="113"/>
        <v>2026.1Q</v>
      </c>
      <c r="CV63" s="1258" t="str">
        <f t="shared" si="113"/>
        <v>2026.1Q</v>
      </c>
      <c r="CW63" s="1258" t="str">
        <f t="shared" si="113"/>
        <v>2026.1Q</v>
      </c>
      <c r="CX63" s="1258" t="str">
        <f t="shared" si="113"/>
        <v>2026.2Q</v>
      </c>
      <c r="CY63" s="1258" t="str">
        <f t="shared" si="113"/>
        <v>2026.2Q</v>
      </c>
      <c r="CZ63" s="1258" t="str">
        <f t="shared" si="113"/>
        <v>2026.2Q</v>
      </c>
      <c r="DA63" s="1258" t="str">
        <f t="shared" si="113"/>
        <v>2026.3Q</v>
      </c>
      <c r="DB63" s="1258" t="str">
        <f t="shared" si="113"/>
        <v>2026.3Q</v>
      </c>
      <c r="DC63" s="1258" t="str">
        <f t="shared" si="113"/>
        <v>2026.3Q</v>
      </c>
      <c r="DD63" s="1258" t="str">
        <f t="shared" si="113"/>
        <v>2026.4Q</v>
      </c>
      <c r="DE63" s="1258" t="str">
        <f t="shared" si="113"/>
        <v>2026.4Q</v>
      </c>
      <c r="DF63" s="1258" t="str">
        <f t="shared" si="113"/>
        <v>2026.4Q</v>
      </c>
      <c r="DG63" s="1261" t="str">
        <f t="shared" si="113"/>
        <v>2027.1Q</v>
      </c>
      <c r="DH63" s="1261" t="str">
        <f t="shared" si="113"/>
        <v>2027.1Q</v>
      </c>
      <c r="DI63" s="1261" t="str">
        <f t="shared" si="113"/>
        <v>2027.1Q</v>
      </c>
      <c r="DJ63" s="1261" t="str">
        <f t="shared" si="113"/>
        <v>2027.2Q</v>
      </c>
      <c r="DK63" s="1261" t="str">
        <f t="shared" si="113"/>
        <v>2027.2Q</v>
      </c>
      <c r="DL63" s="1261" t="str">
        <f t="shared" si="113"/>
        <v>2027.2Q</v>
      </c>
      <c r="DM63" s="1261" t="str">
        <f t="shared" si="113"/>
        <v>2027.3Q</v>
      </c>
      <c r="DN63" s="1261" t="str">
        <f t="shared" si="113"/>
        <v>2027.3Q</v>
      </c>
      <c r="DO63" s="1261" t="str">
        <f t="shared" si="113"/>
        <v>2027.3Q</v>
      </c>
      <c r="DP63" s="1261" t="str">
        <f t="shared" si="113"/>
        <v>2027.4Q</v>
      </c>
      <c r="DQ63" s="1261" t="str">
        <f t="shared" si="113"/>
        <v>2027.4Q</v>
      </c>
      <c r="DR63" s="1261" t="str">
        <f t="shared" si="113"/>
        <v>2027.4Q</v>
      </c>
      <c r="DS63" s="1258" t="str">
        <f t="shared" si="113"/>
        <v>2028.1Q</v>
      </c>
      <c r="DT63" s="1258" t="str">
        <f t="shared" si="113"/>
        <v>2028.1Q</v>
      </c>
      <c r="DU63" s="1258" t="str">
        <f t="shared" si="113"/>
        <v>2028.1Q</v>
      </c>
      <c r="DV63" s="1258" t="str">
        <f t="shared" si="113"/>
        <v>2028.2Q</v>
      </c>
      <c r="DW63" s="1258" t="str">
        <f t="shared" si="113"/>
        <v>2028.2Q</v>
      </c>
      <c r="DX63" s="1258" t="str">
        <f t="shared" si="113"/>
        <v>2028.2Q</v>
      </c>
      <c r="DY63" s="1258" t="str">
        <f t="shared" si="113"/>
        <v>2028.3Q</v>
      </c>
      <c r="DZ63" s="1258" t="str">
        <f t="shared" si="113"/>
        <v>2028.3Q</v>
      </c>
      <c r="EA63" s="1258" t="str">
        <f t="shared" si="113"/>
        <v>2028.3Q</v>
      </c>
      <c r="EB63" s="1258" t="str">
        <f t="shared" si="113"/>
        <v>2028.4Q</v>
      </c>
      <c r="EC63" s="1258" t="str">
        <f t="shared" si="113"/>
        <v>2028.4Q</v>
      </c>
      <c r="ED63" s="1258" t="str">
        <f t="shared" si="113"/>
        <v>2028.4Q</v>
      </c>
      <c r="EE63" s="1261" t="str">
        <f t="shared" si="113"/>
        <v>2029.1Q</v>
      </c>
      <c r="EF63" s="1261" t="str">
        <f t="shared" si="113"/>
        <v>2029.1Q</v>
      </c>
      <c r="EG63" s="1261" t="str">
        <f t="shared" si="113"/>
        <v>2029.1Q</v>
      </c>
      <c r="EH63" s="1261" t="str">
        <f t="shared" si="113"/>
        <v>2029.2Q</v>
      </c>
      <c r="EI63" s="1261" t="str">
        <f t="shared" si="113"/>
        <v>2029.2Q</v>
      </c>
      <c r="EJ63" s="1261" t="str">
        <f t="shared" si="113"/>
        <v>2029.2Q</v>
      </c>
      <c r="EK63" s="1261" t="str">
        <f t="shared" si="113"/>
        <v>2029.3Q</v>
      </c>
      <c r="EL63" s="1261" t="str">
        <f t="shared" si="113"/>
        <v>2029.3Q</v>
      </c>
      <c r="EM63" s="1261" t="str">
        <f t="shared" si="113"/>
        <v>2029.3Q</v>
      </c>
      <c r="EN63" s="1261" t="str">
        <f t="shared" si="113"/>
        <v>2029.4Q</v>
      </c>
      <c r="EO63" s="1261" t="str">
        <f t="shared" si="113"/>
        <v>2029.4Q</v>
      </c>
      <c r="EP63" s="1261" t="str">
        <f t="shared" si="113"/>
        <v>2029.4Q</v>
      </c>
      <c r="EQ63" s="1258" t="str">
        <f t="shared" si="113"/>
        <v>2030.1Q</v>
      </c>
      <c r="ER63" s="1258" t="str">
        <f t="shared" si="113"/>
        <v>2030.1Q</v>
      </c>
      <c r="ES63" s="1258" t="str">
        <f t="shared" si="113"/>
        <v>2030.1Q</v>
      </c>
      <c r="ET63" s="1258" t="str">
        <f t="shared" si="113"/>
        <v>2030.2Q</v>
      </c>
      <c r="EU63" s="1258" t="str">
        <f t="shared" si="113"/>
        <v>2030.2Q</v>
      </c>
      <c r="EV63" s="1258" t="str">
        <f t="shared" si="113"/>
        <v>2030.2Q</v>
      </c>
      <c r="EW63" s="1258" t="str">
        <f t="shared" si="113"/>
        <v>2030.3Q</v>
      </c>
      <c r="EX63" s="1258" t="str">
        <f t="shared" si="113"/>
        <v>2030.3Q</v>
      </c>
      <c r="EY63" s="1258" t="str">
        <f t="shared" ref="EY63:HJ63" si="114">YEAR(EY64)&amp;"."&amp;TEXT(ROUNDUP(MONTH(EY64)/3,0),"0Q")</f>
        <v>2030.3Q</v>
      </c>
      <c r="EZ63" s="1258" t="str">
        <f t="shared" si="114"/>
        <v>2030.4Q</v>
      </c>
      <c r="FA63" s="1258" t="str">
        <f t="shared" si="114"/>
        <v>2030.4Q</v>
      </c>
      <c r="FB63" s="1258" t="str">
        <f t="shared" si="114"/>
        <v>2030.4Q</v>
      </c>
      <c r="FC63" s="1261" t="str">
        <f t="shared" si="114"/>
        <v>2031.1Q</v>
      </c>
      <c r="FD63" s="1261" t="str">
        <f t="shared" si="114"/>
        <v>2031.1Q</v>
      </c>
      <c r="FE63" s="1261" t="str">
        <f t="shared" si="114"/>
        <v>2031.1Q</v>
      </c>
      <c r="FF63" s="1261" t="str">
        <f t="shared" si="114"/>
        <v>2031.2Q</v>
      </c>
      <c r="FG63" s="1261" t="str">
        <f t="shared" si="114"/>
        <v>2031.2Q</v>
      </c>
      <c r="FH63" s="1261" t="str">
        <f t="shared" si="114"/>
        <v>2031.2Q</v>
      </c>
      <c r="FI63" s="1261" t="str">
        <f t="shared" si="114"/>
        <v>2031.3Q</v>
      </c>
      <c r="FJ63" s="1261" t="str">
        <f t="shared" si="114"/>
        <v>2031.3Q</v>
      </c>
      <c r="FK63" s="1261" t="str">
        <f t="shared" si="114"/>
        <v>2031.3Q</v>
      </c>
      <c r="FL63" s="1261" t="str">
        <f t="shared" si="114"/>
        <v>2031.4Q</v>
      </c>
      <c r="FM63" s="1261" t="str">
        <f t="shared" si="114"/>
        <v>2031.4Q</v>
      </c>
      <c r="FN63" s="1261" t="str">
        <f t="shared" si="114"/>
        <v>2031.4Q</v>
      </c>
      <c r="FO63" s="1258" t="str">
        <f t="shared" si="114"/>
        <v>2032.1Q</v>
      </c>
      <c r="FP63" s="1258" t="str">
        <f t="shared" si="114"/>
        <v>2032.1Q</v>
      </c>
      <c r="FQ63" s="1258" t="str">
        <f t="shared" si="114"/>
        <v>2032.1Q</v>
      </c>
      <c r="FR63" s="1258" t="str">
        <f t="shared" si="114"/>
        <v>2032.2Q</v>
      </c>
      <c r="FS63" s="1258" t="str">
        <f t="shared" si="114"/>
        <v>2032.2Q</v>
      </c>
      <c r="FT63" s="1258" t="str">
        <f t="shared" si="114"/>
        <v>2032.2Q</v>
      </c>
      <c r="FU63" s="1258" t="str">
        <f t="shared" si="114"/>
        <v>2032.3Q</v>
      </c>
      <c r="FV63" s="1258" t="str">
        <f t="shared" si="114"/>
        <v>2032.3Q</v>
      </c>
      <c r="FW63" s="1258" t="str">
        <f t="shared" si="114"/>
        <v>2032.3Q</v>
      </c>
      <c r="FX63" s="1258" t="str">
        <f t="shared" si="114"/>
        <v>2032.4Q</v>
      </c>
      <c r="FY63" s="1258" t="str">
        <f t="shared" si="114"/>
        <v>2032.4Q</v>
      </c>
      <c r="FZ63" s="1258" t="str">
        <f t="shared" si="114"/>
        <v>2032.4Q</v>
      </c>
      <c r="GA63" s="1261" t="str">
        <f t="shared" si="114"/>
        <v>2033.1Q</v>
      </c>
      <c r="GB63" s="1261" t="str">
        <f t="shared" si="114"/>
        <v>2033.1Q</v>
      </c>
      <c r="GC63" s="1261" t="str">
        <f t="shared" si="114"/>
        <v>2033.1Q</v>
      </c>
      <c r="GD63" s="1261" t="str">
        <f t="shared" si="114"/>
        <v>2033.2Q</v>
      </c>
      <c r="GE63" s="1261" t="str">
        <f t="shared" si="114"/>
        <v>2033.2Q</v>
      </c>
      <c r="GF63" s="1261" t="str">
        <f t="shared" si="114"/>
        <v>2033.2Q</v>
      </c>
      <c r="GG63" s="1261" t="str">
        <f t="shared" si="114"/>
        <v>2033.3Q</v>
      </c>
      <c r="GH63" s="1261" t="str">
        <f t="shared" si="114"/>
        <v>2033.3Q</v>
      </c>
      <c r="GI63" s="1261" t="str">
        <f t="shared" si="114"/>
        <v>2033.3Q</v>
      </c>
      <c r="GJ63" s="1261" t="str">
        <f t="shared" si="114"/>
        <v>2033.4Q</v>
      </c>
      <c r="GK63" s="1261" t="str">
        <f t="shared" si="114"/>
        <v>2033.4Q</v>
      </c>
      <c r="GL63" s="1261" t="str">
        <f t="shared" si="114"/>
        <v>2033.4Q</v>
      </c>
      <c r="GM63" s="1258" t="str">
        <f t="shared" si="114"/>
        <v>2034.1Q</v>
      </c>
      <c r="GN63" s="1258" t="str">
        <f t="shared" si="114"/>
        <v>2034.1Q</v>
      </c>
      <c r="GO63" s="1258" t="str">
        <f t="shared" si="114"/>
        <v>2034.1Q</v>
      </c>
      <c r="GP63" s="1258" t="str">
        <f t="shared" si="114"/>
        <v>2034.2Q</v>
      </c>
      <c r="GQ63" s="1258" t="str">
        <f t="shared" si="114"/>
        <v>2034.2Q</v>
      </c>
      <c r="GR63" s="1258" t="str">
        <f t="shared" si="114"/>
        <v>2034.2Q</v>
      </c>
      <c r="GS63" s="1258" t="str">
        <f t="shared" si="114"/>
        <v>2034.3Q</v>
      </c>
      <c r="GT63" s="1258" t="str">
        <f t="shared" si="114"/>
        <v>2034.3Q</v>
      </c>
      <c r="GU63" s="1258" t="str">
        <f t="shared" si="114"/>
        <v>2034.3Q</v>
      </c>
      <c r="GV63" s="1258" t="str">
        <f t="shared" si="114"/>
        <v>2034.4Q</v>
      </c>
      <c r="GW63" s="1258" t="str">
        <f t="shared" si="114"/>
        <v>2034.4Q</v>
      </c>
      <c r="GX63" s="1258" t="str">
        <f t="shared" si="114"/>
        <v>2034.4Q</v>
      </c>
      <c r="GY63" s="1261" t="str">
        <f t="shared" si="114"/>
        <v>2035.1Q</v>
      </c>
      <c r="GZ63" s="1261" t="str">
        <f t="shared" si="114"/>
        <v>2035.1Q</v>
      </c>
      <c r="HA63" s="1261" t="str">
        <f t="shared" si="114"/>
        <v>2035.1Q</v>
      </c>
      <c r="HB63" s="1261" t="str">
        <f t="shared" si="114"/>
        <v>2035.2Q</v>
      </c>
      <c r="HC63" s="1261" t="str">
        <f t="shared" si="114"/>
        <v>2035.2Q</v>
      </c>
      <c r="HD63" s="1261" t="str">
        <f t="shared" si="114"/>
        <v>2035.2Q</v>
      </c>
      <c r="HE63" s="1261" t="str">
        <f t="shared" si="114"/>
        <v>2035.3Q</v>
      </c>
      <c r="HF63" s="1261" t="str">
        <f t="shared" si="114"/>
        <v>2035.3Q</v>
      </c>
      <c r="HG63" s="1261" t="str">
        <f t="shared" si="114"/>
        <v>2035.3Q</v>
      </c>
      <c r="HH63" s="1261" t="str">
        <f t="shared" si="114"/>
        <v>2035.4Q</v>
      </c>
      <c r="HI63" s="1261" t="str">
        <f t="shared" si="114"/>
        <v>2035.4Q</v>
      </c>
      <c r="HJ63" s="1261" t="str">
        <f t="shared" si="114"/>
        <v>2035.4Q</v>
      </c>
      <c r="HK63" s="1258" t="str">
        <f t="shared" ref="HK63:IA63" si="115">YEAR(HK64)&amp;"."&amp;TEXT(ROUNDUP(MONTH(HK64)/3,0),"0Q")</f>
        <v>2036.1Q</v>
      </c>
      <c r="HL63" s="1258" t="str">
        <f t="shared" si="115"/>
        <v>2036.1Q</v>
      </c>
      <c r="HM63" s="1258" t="str">
        <f t="shared" si="115"/>
        <v>2036.1Q</v>
      </c>
      <c r="HN63" s="1258" t="str">
        <f t="shared" si="115"/>
        <v>2036.2Q</v>
      </c>
      <c r="HO63" s="1258" t="str">
        <f t="shared" si="115"/>
        <v>2036.2Q</v>
      </c>
      <c r="HP63" s="1258" t="str">
        <f t="shared" si="115"/>
        <v>2036.2Q</v>
      </c>
      <c r="HQ63" s="1258" t="str">
        <f t="shared" si="115"/>
        <v>2036.3Q</v>
      </c>
      <c r="HR63" s="1258" t="str">
        <f t="shared" si="115"/>
        <v>2036.3Q</v>
      </c>
      <c r="HS63" s="1258" t="str">
        <f t="shared" si="115"/>
        <v>2036.3Q</v>
      </c>
      <c r="HT63" s="1258" t="str">
        <f t="shared" si="115"/>
        <v>2036.4Q</v>
      </c>
      <c r="HU63" s="1258" t="str">
        <f t="shared" si="115"/>
        <v>2036.4Q</v>
      </c>
      <c r="HV63" s="1258" t="str">
        <f t="shared" si="115"/>
        <v>2036.4Q</v>
      </c>
      <c r="HW63" s="1261" t="str">
        <f t="shared" si="115"/>
        <v>2037.1Q</v>
      </c>
      <c r="HX63" s="1261" t="str">
        <f t="shared" si="115"/>
        <v>2037.1Q</v>
      </c>
      <c r="HY63" s="1261" t="str">
        <f t="shared" si="115"/>
        <v>2037.1Q</v>
      </c>
      <c r="HZ63" s="1261" t="str">
        <f t="shared" si="115"/>
        <v>2037.2Q</v>
      </c>
      <c r="IA63" s="1261" t="str">
        <f t="shared" si="115"/>
        <v>2037.2Q</v>
      </c>
    </row>
    <row r="64" spans="2:235" outlineLevel="1" x14ac:dyDescent="0.3">
      <c r="C64" s="107"/>
      <c r="D64" s="108"/>
      <c r="E64" s="108" t="s">
        <v>57</v>
      </c>
      <c r="F64" s="75">
        <v>2020</v>
      </c>
      <c r="G64" s="75">
        <v>2021</v>
      </c>
      <c r="H64" s="75">
        <v>2022</v>
      </c>
      <c r="I64" s="75">
        <v>2023</v>
      </c>
      <c r="J64" s="75">
        <v>2024</v>
      </c>
      <c r="K64" s="75">
        <v>2025</v>
      </c>
      <c r="L64" s="75">
        <v>2026</v>
      </c>
      <c r="M64" s="75">
        <v>2027</v>
      </c>
      <c r="N64" s="75">
        <v>2028</v>
      </c>
      <c r="O64" s="75">
        <v>2029</v>
      </c>
      <c r="P64" s="75">
        <v>2030</v>
      </c>
      <c r="Q64" s="75">
        <v>2031</v>
      </c>
      <c r="R64" s="75">
        <v>2032</v>
      </c>
      <c r="S64" s="75">
        <v>2033</v>
      </c>
      <c r="T64" s="75">
        <v>2034</v>
      </c>
      <c r="U64" s="75">
        <v>2035</v>
      </c>
      <c r="V64" s="75">
        <v>2036</v>
      </c>
      <c r="W64" s="76">
        <v>2037</v>
      </c>
      <c r="Y64" s="1259" t="s">
        <v>1259</v>
      </c>
      <c r="Z64" s="1259"/>
      <c r="AA64" s="1259">
        <v>43861</v>
      </c>
      <c r="AB64" s="1259">
        <v>43890</v>
      </c>
      <c r="AC64" s="1259">
        <v>43921</v>
      </c>
      <c r="AD64" s="1259">
        <v>43951</v>
      </c>
      <c r="AE64" s="1259">
        <v>43982</v>
      </c>
      <c r="AF64" s="1259">
        <v>44012</v>
      </c>
      <c r="AG64" s="1259">
        <v>44043</v>
      </c>
      <c r="AH64" s="1259">
        <f t="shared" ref="AH64:CS64" si="116">EOMONTH(AG64,1)</f>
        <v>44074</v>
      </c>
      <c r="AI64" s="1259">
        <f t="shared" si="116"/>
        <v>44104</v>
      </c>
      <c r="AJ64" s="1259">
        <f t="shared" si="116"/>
        <v>44135</v>
      </c>
      <c r="AK64" s="1259">
        <f t="shared" si="116"/>
        <v>44165</v>
      </c>
      <c r="AL64" s="1259">
        <f t="shared" si="116"/>
        <v>44196</v>
      </c>
      <c r="AM64" s="1262">
        <f t="shared" si="116"/>
        <v>44227</v>
      </c>
      <c r="AN64" s="1262">
        <f t="shared" si="116"/>
        <v>44255</v>
      </c>
      <c r="AO64" s="1262">
        <f t="shared" si="116"/>
        <v>44286</v>
      </c>
      <c r="AP64" s="1262">
        <f t="shared" si="116"/>
        <v>44316</v>
      </c>
      <c r="AQ64" s="1262">
        <f t="shared" si="116"/>
        <v>44347</v>
      </c>
      <c r="AR64" s="1262">
        <f t="shared" si="116"/>
        <v>44377</v>
      </c>
      <c r="AS64" s="1262">
        <f t="shared" si="116"/>
        <v>44408</v>
      </c>
      <c r="AT64" s="1262">
        <f t="shared" si="116"/>
        <v>44439</v>
      </c>
      <c r="AU64" s="1262">
        <f t="shared" si="116"/>
        <v>44469</v>
      </c>
      <c r="AV64" s="1262">
        <f t="shared" si="116"/>
        <v>44500</v>
      </c>
      <c r="AW64" s="1262">
        <f t="shared" si="116"/>
        <v>44530</v>
      </c>
      <c r="AX64" s="1262">
        <f t="shared" si="116"/>
        <v>44561</v>
      </c>
      <c r="AY64" s="1259">
        <f t="shared" si="116"/>
        <v>44592</v>
      </c>
      <c r="AZ64" s="1259">
        <f t="shared" si="116"/>
        <v>44620</v>
      </c>
      <c r="BA64" s="1259">
        <f t="shared" si="116"/>
        <v>44651</v>
      </c>
      <c r="BB64" s="1259">
        <f t="shared" si="116"/>
        <v>44681</v>
      </c>
      <c r="BC64" s="1259">
        <f t="shared" si="116"/>
        <v>44712</v>
      </c>
      <c r="BD64" s="1259">
        <f t="shared" si="116"/>
        <v>44742</v>
      </c>
      <c r="BE64" s="1259">
        <f t="shared" si="116"/>
        <v>44773</v>
      </c>
      <c r="BF64" s="1259">
        <f t="shared" si="116"/>
        <v>44804</v>
      </c>
      <c r="BG64" s="1259">
        <f t="shared" si="116"/>
        <v>44834</v>
      </c>
      <c r="BH64" s="1259">
        <f t="shared" si="116"/>
        <v>44865</v>
      </c>
      <c r="BI64" s="1259">
        <f t="shared" si="116"/>
        <v>44895</v>
      </c>
      <c r="BJ64" s="1259">
        <f t="shared" si="116"/>
        <v>44926</v>
      </c>
      <c r="BK64" s="1262">
        <f t="shared" si="116"/>
        <v>44957</v>
      </c>
      <c r="BL64" s="1262">
        <f t="shared" si="116"/>
        <v>44985</v>
      </c>
      <c r="BM64" s="1262">
        <f t="shared" si="116"/>
        <v>45016</v>
      </c>
      <c r="BN64" s="1262">
        <f t="shared" si="116"/>
        <v>45046</v>
      </c>
      <c r="BO64" s="1262">
        <f t="shared" si="116"/>
        <v>45077</v>
      </c>
      <c r="BP64" s="1262">
        <f t="shared" si="116"/>
        <v>45107</v>
      </c>
      <c r="BQ64" s="1262">
        <f t="shared" si="116"/>
        <v>45138</v>
      </c>
      <c r="BR64" s="1262">
        <f t="shared" si="116"/>
        <v>45169</v>
      </c>
      <c r="BS64" s="1262">
        <f t="shared" si="116"/>
        <v>45199</v>
      </c>
      <c r="BT64" s="1262">
        <f t="shared" si="116"/>
        <v>45230</v>
      </c>
      <c r="BU64" s="1262">
        <f t="shared" si="116"/>
        <v>45260</v>
      </c>
      <c r="BV64" s="1262">
        <f t="shared" si="116"/>
        <v>45291</v>
      </c>
      <c r="BW64" s="1259">
        <f t="shared" si="116"/>
        <v>45322</v>
      </c>
      <c r="BX64" s="1259">
        <f t="shared" si="116"/>
        <v>45351</v>
      </c>
      <c r="BY64" s="1259">
        <f t="shared" si="116"/>
        <v>45382</v>
      </c>
      <c r="BZ64" s="1259">
        <f t="shared" si="116"/>
        <v>45412</v>
      </c>
      <c r="CA64" s="1259">
        <f t="shared" si="116"/>
        <v>45443</v>
      </c>
      <c r="CB64" s="1259">
        <f t="shared" si="116"/>
        <v>45473</v>
      </c>
      <c r="CC64" s="1259">
        <f t="shared" si="116"/>
        <v>45504</v>
      </c>
      <c r="CD64" s="1259">
        <f t="shared" si="116"/>
        <v>45535</v>
      </c>
      <c r="CE64" s="1259">
        <f t="shared" si="116"/>
        <v>45565</v>
      </c>
      <c r="CF64" s="1259">
        <f t="shared" si="116"/>
        <v>45596</v>
      </c>
      <c r="CG64" s="1259">
        <f t="shared" si="116"/>
        <v>45626</v>
      </c>
      <c r="CH64" s="1259">
        <f t="shared" si="116"/>
        <v>45657</v>
      </c>
      <c r="CI64" s="1262">
        <f t="shared" si="116"/>
        <v>45688</v>
      </c>
      <c r="CJ64" s="1262">
        <f t="shared" si="116"/>
        <v>45716</v>
      </c>
      <c r="CK64" s="1262">
        <f t="shared" si="116"/>
        <v>45747</v>
      </c>
      <c r="CL64" s="1262">
        <f t="shared" si="116"/>
        <v>45777</v>
      </c>
      <c r="CM64" s="1262">
        <f t="shared" si="116"/>
        <v>45808</v>
      </c>
      <c r="CN64" s="1262">
        <f t="shared" si="116"/>
        <v>45838</v>
      </c>
      <c r="CO64" s="1262">
        <f t="shared" si="116"/>
        <v>45869</v>
      </c>
      <c r="CP64" s="1262">
        <f t="shared" si="116"/>
        <v>45900</v>
      </c>
      <c r="CQ64" s="1262">
        <f t="shared" si="116"/>
        <v>45930</v>
      </c>
      <c r="CR64" s="1262">
        <f t="shared" si="116"/>
        <v>45961</v>
      </c>
      <c r="CS64" s="1262">
        <f t="shared" si="116"/>
        <v>45991</v>
      </c>
      <c r="CT64" s="1262">
        <f t="shared" ref="CT64:FE64" si="117">EOMONTH(CS64,1)</f>
        <v>46022</v>
      </c>
      <c r="CU64" s="1259">
        <f t="shared" si="117"/>
        <v>46053</v>
      </c>
      <c r="CV64" s="1259">
        <f t="shared" si="117"/>
        <v>46081</v>
      </c>
      <c r="CW64" s="1259">
        <f t="shared" si="117"/>
        <v>46112</v>
      </c>
      <c r="CX64" s="1259">
        <f t="shared" si="117"/>
        <v>46142</v>
      </c>
      <c r="CY64" s="1259">
        <f t="shared" si="117"/>
        <v>46173</v>
      </c>
      <c r="CZ64" s="1259">
        <f t="shared" si="117"/>
        <v>46203</v>
      </c>
      <c r="DA64" s="1259">
        <f t="shared" si="117"/>
        <v>46234</v>
      </c>
      <c r="DB64" s="1259">
        <f t="shared" si="117"/>
        <v>46265</v>
      </c>
      <c r="DC64" s="1259">
        <f t="shared" si="117"/>
        <v>46295</v>
      </c>
      <c r="DD64" s="1259">
        <f t="shared" si="117"/>
        <v>46326</v>
      </c>
      <c r="DE64" s="1259">
        <f t="shared" si="117"/>
        <v>46356</v>
      </c>
      <c r="DF64" s="1259">
        <f t="shared" si="117"/>
        <v>46387</v>
      </c>
      <c r="DG64" s="1262">
        <f t="shared" si="117"/>
        <v>46418</v>
      </c>
      <c r="DH64" s="1262">
        <f t="shared" si="117"/>
        <v>46446</v>
      </c>
      <c r="DI64" s="1262">
        <f t="shared" si="117"/>
        <v>46477</v>
      </c>
      <c r="DJ64" s="1262">
        <f t="shared" si="117"/>
        <v>46507</v>
      </c>
      <c r="DK64" s="1262">
        <f t="shared" si="117"/>
        <v>46538</v>
      </c>
      <c r="DL64" s="1262">
        <f t="shared" si="117"/>
        <v>46568</v>
      </c>
      <c r="DM64" s="1262">
        <f t="shared" si="117"/>
        <v>46599</v>
      </c>
      <c r="DN64" s="1262">
        <f t="shared" si="117"/>
        <v>46630</v>
      </c>
      <c r="DO64" s="1262">
        <f t="shared" si="117"/>
        <v>46660</v>
      </c>
      <c r="DP64" s="1262">
        <f t="shared" si="117"/>
        <v>46691</v>
      </c>
      <c r="DQ64" s="1262">
        <f t="shared" si="117"/>
        <v>46721</v>
      </c>
      <c r="DR64" s="1262">
        <f t="shared" si="117"/>
        <v>46752</v>
      </c>
      <c r="DS64" s="1259">
        <f t="shared" si="117"/>
        <v>46783</v>
      </c>
      <c r="DT64" s="1259">
        <f t="shared" si="117"/>
        <v>46812</v>
      </c>
      <c r="DU64" s="1259">
        <f t="shared" si="117"/>
        <v>46843</v>
      </c>
      <c r="DV64" s="1259">
        <f t="shared" si="117"/>
        <v>46873</v>
      </c>
      <c r="DW64" s="1259">
        <f t="shared" si="117"/>
        <v>46904</v>
      </c>
      <c r="DX64" s="1259">
        <f t="shared" si="117"/>
        <v>46934</v>
      </c>
      <c r="DY64" s="1259">
        <f t="shared" si="117"/>
        <v>46965</v>
      </c>
      <c r="DZ64" s="1259">
        <f t="shared" si="117"/>
        <v>46996</v>
      </c>
      <c r="EA64" s="1259">
        <f t="shared" si="117"/>
        <v>47026</v>
      </c>
      <c r="EB64" s="1259">
        <f t="shared" si="117"/>
        <v>47057</v>
      </c>
      <c r="EC64" s="1259">
        <f t="shared" si="117"/>
        <v>47087</v>
      </c>
      <c r="ED64" s="1259">
        <f t="shared" si="117"/>
        <v>47118</v>
      </c>
      <c r="EE64" s="1262">
        <f t="shared" si="117"/>
        <v>47149</v>
      </c>
      <c r="EF64" s="1262">
        <f t="shared" si="117"/>
        <v>47177</v>
      </c>
      <c r="EG64" s="1262">
        <f t="shared" si="117"/>
        <v>47208</v>
      </c>
      <c r="EH64" s="1262">
        <f t="shared" si="117"/>
        <v>47238</v>
      </c>
      <c r="EI64" s="1262">
        <f t="shared" si="117"/>
        <v>47269</v>
      </c>
      <c r="EJ64" s="1262">
        <f t="shared" si="117"/>
        <v>47299</v>
      </c>
      <c r="EK64" s="1262">
        <f t="shared" si="117"/>
        <v>47330</v>
      </c>
      <c r="EL64" s="1262">
        <f t="shared" si="117"/>
        <v>47361</v>
      </c>
      <c r="EM64" s="1262">
        <f t="shared" si="117"/>
        <v>47391</v>
      </c>
      <c r="EN64" s="1262">
        <f t="shared" si="117"/>
        <v>47422</v>
      </c>
      <c r="EO64" s="1262">
        <f t="shared" si="117"/>
        <v>47452</v>
      </c>
      <c r="EP64" s="1262">
        <f t="shared" si="117"/>
        <v>47483</v>
      </c>
      <c r="EQ64" s="1259">
        <f t="shared" si="117"/>
        <v>47514</v>
      </c>
      <c r="ER64" s="1259">
        <f t="shared" si="117"/>
        <v>47542</v>
      </c>
      <c r="ES64" s="1259">
        <f t="shared" si="117"/>
        <v>47573</v>
      </c>
      <c r="ET64" s="1259">
        <f t="shared" si="117"/>
        <v>47603</v>
      </c>
      <c r="EU64" s="1259">
        <f t="shared" si="117"/>
        <v>47634</v>
      </c>
      <c r="EV64" s="1259">
        <f t="shared" si="117"/>
        <v>47664</v>
      </c>
      <c r="EW64" s="1259">
        <f t="shared" si="117"/>
        <v>47695</v>
      </c>
      <c r="EX64" s="1259">
        <f t="shared" si="117"/>
        <v>47726</v>
      </c>
      <c r="EY64" s="1259">
        <f t="shared" si="117"/>
        <v>47756</v>
      </c>
      <c r="EZ64" s="1259">
        <f t="shared" si="117"/>
        <v>47787</v>
      </c>
      <c r="FA64" s="1259">
        <f t="shared" si="117"/>
        <v>47817</v>
      </c>
      <c r="FB64" s="1259">
        <f t="shared" si="117"/>
        <v>47848</v>
      </c>
      <c r="FC64" s="1262">
        <f t="shared" si="117"/>
        <v>47879</v>
      </c>
      <c r="FD64" s="1262">
        <f t="shared" si="117"/>
        <v>47907</v>
      </c>
      <c r="FE64" s="1262">
        <f t="shared" si="117"/>
        <v>47938</v>
      </c>
      <c r="FF64" s="1262">
        <f t="shared" ref="FF64:HQ64" si="118">EOMONTH(FE64,1)</f>
        <v>47968</v>
      </c>
      <c r="FG64" s="1262">
        <f t="shared" si="118"/>
        <v>47999</v>
      </c>
      <c r="FH64" s="1262">
        <f t="shared" si="118"/>
        <v>48029</v>
      </c>
      <c r="FI64" s="1262">
        <f t="shared" si="118"/>
        <v>48060</v>
      </c>
      <c r="FJ64" s="1262">
        <f t="shared" si="118"/>
        <v>48091</v>
      </c>
      <c r="FK64" s="1262">
        <f t="shared" si="118"/>
        <v>48121</v>
      </c>
      <c r="FL64" s="1262">
        <f t="shared" si="118"/>
        <v>48152</v>
      </c>
      <c r="FM64" s="1262">
        <f t="shared" si="118"/>
        <v>48182</v>
      </c>
      <c r="FN64" s="1262">
        <f t="shared" si="118"/>
        <v>48213</v>
      </c>
      <c r="FO64" s="1259">
        <f t="shared" si="118"/>
        <v>48244</v>
      </c>
      <c r="FP64" s="1259">
        <f t="shared" si="118"/>
        <v>48273</v>
      </c>
      <c r="FQ64" s="1259">
        <f t="shared" si="118"/>
        <v>48304</v>
      </c>
      <c r="FR64" s="1259">
        <f t="shared" si="118"/>
        <v>48334</v>
      </c>
      <c r="FS64" s="1259">
        <f t="shared" si="118"/>
        <v>48365</v>
      </c>
      <c r="FT64" s="1259">
        <f t="shared" si="118"/>
        <v>48395</v>
      </c>
      <c r="FU64" s="1259">
        <f t="shared" si="118"/>
        <v>48426</v>
      </c>
      <c r="FV64" s="1259">
        <f t="shared" si="118"/>
        <v>48457</v>
      </c>
      <c r="FW64" s="1259">
        <f t="shared" si="118"/>
        <v>48487</v>
      </c>
      <c r="FX64" s="1259">
        <f t="shared" si="118"/>
        <v>48518</v>
      </c>
      <c r="FY64" s="1259">
        <f t="shared" si="118"/>
        <v>48548</v>
      </c>
      <c r="FZ64" s="1259">
        <f t="shared" si="118"/>
        <v>48579</v>
      </c>
      <c r="GA64" s="1262">
        <f t="shared" si="118"/>
        <v>48610</v>
      </c>
      <c r="GB64" s="1262">
        <f t="shared" si="118"/>
        <v>48638</v>
      </c>
      <c r="GC64" s="1262">
        <f t="shared" si="118"/>
        <v>48669</v>
      </c>
      <c r="GD64" s="1262">
        <f t="shared" si="118"/>
        <v>48699</v>
      </c>
      <c r="GE64" s="1262">
        <f t="shared" si="118"/>
        <v>48730</v>
      </c>
      <c r="GF64" s="1262">
        <f t="shared" si="118"/>
        <v>48760</v>
      </c>
      <c r="GG64" s="1262">
        <f t="shared" si="118"/>
        <v>48791</v>
      </c>
      <c r="GH64" s="1262">
        <f t="shared" si="118"/>
        <v>48822</v>
      </c>
      <c r="GI64" s="1262">
        <f t="shared" si="118"/>
        <v>48852</v>
      </c>
      <c r="GJ64" s="1262">
        <f t="shared" si="118"/>
        <v>48883</v>
      </c>
      <c r="GK64" s="1262">
        <f t="shared" si="118"/>
        <v>48913</v>
      </c>
      <c r="GL64" s="1262">
        <f t="shared" si="118"/>
        <v>48944</v>
      </c>
      <c r="GM64" s="1259">
        <f t="shared" si="118"/>
        <v>48975</v>
      </c>
      <c r="GN64" s="1259">
        <f t="shared" si="118"/>
        <v>49003</v>
      </c>
      <c r="GO64" s="1259">
        <f t="shared" si="118"/>
        <v>49034</v>
      </c>
      <c r="GP64" s="1259">
        <f t="shared" si="118"/>
        <v>49064</v>
      </c>
      <c r="GQ64" s="1259">
        <f t="shared" si="118"/>
        <v>49095</v>
      </c>
      <c r="GR64" s="1259">
        <f t="shared" si="118"/>
        <v>49125</v>
      </c>
      <c r="GS64" s="1259">
        <f t="shared" si="118"/>
        <v>49156</v>
      </c>
      <c r="GT64" s="1259">
        <f t="shared" si="118"/>
        <v>49187</v>
      </c>
      <c r="GU64" s="1259">
        <f t="shared" si="118"/>
        <v>49217</v>
      </c>
      <c r="GV64" s="1259">
        <f t="shared" si="118"/>
        <v>49248</v>
      </c>
      <c r="GW64" s="1259">
        <f t="shared" si="118"/>
        <v>49278</v>
      </c>
      <c r="GX64" s="1259">
        <f t="shared" si="118"/>
        <v>49309</v>
      </c>
      <c r="GY64" s="1262">
        <f t="shared" si="118"/>
        <v>49340</v>
      </c>
      <c r="GZ64" s="1262">
        <f t="shared" si="118"/>
        <v>49368</v>
      </c>
      <c r="HA64" s="1262">
        <f t="shared" si="118"/>
        <v>49399</v>
      </c>
      <c r="HB64" s="1262">
        <f t="shared" si="118"/>
        <v>49429</v>
      </c>
      <c r="HC64" s="1262">
        <f t="shared" si="118"/>
        <v>49460</v>
      </c>
      <c r="HD64" s="1262">
        <f t="shared" si="118"/>
        <v>49490</v>
      </c>
      <c r="HE64" s="1262">
        <f t="shared" si="118"/>
        <v>49521</v>
      </c>
      <c r="HF64" s="1262">
        <f t="shared" si="118"/>
        <v>49552</v>
      </c>
      <c r="HG64" s="1262">
        <f t="shared" si="118"/>
        <v>49582</v>
      </c>
      <c r="HH64" s="1262">
        <f t="shared" si="118"/>
        <v>49613</v>
      </c>
      <c r="HI64" s="1262">
        <f t="shared" si="118"/>
        <v>49643</v>
      </c>
      <c r="HJ64" s="1262">
        <f t="shared" si="118"/>
        <v>49674</v>
      </c>
      <c r="HK64" s="1259">
        <f t="shared" si="118"/>
        <v>49705</v>
      </c>
      <c r="HL64" s="1259">
        <f t="shared" si="118"/>
        <v>49734</v>
      </c>
      <c r="HM64" s="1259">
        <f t="shared" si="118"/>
        <v>49765</v>
      </c>
      <c r="HN64" s="1259">
        <f t="shared" si="118"/>
        <v>49795</v>
      </c>
      <c r="HO64" s="1259">
        <f t="shared" si="118"/>
        <v>49826</v>
      </c>
      <c r="HP64" s="1259">
        <f t="shared" si="118"/>
        <v>49856</v>
      </c>
      <c r="HQ64" s="1259">
        <f t="shared" si="118"/>
        <v>49887</v>
      </c>
      <c r="HR64" s="1259">
        <f t="shared" ref="HR64:IA64" si="119">EOMONTH(HQ64,1)</f>
        <v>49918</v>
      </c>
      <c r="HS64" s="1259">
        <f t="shared" si="119"/>
        <v>49948</v>
      </c>
      <c r="HT64" s="1259">
        <f t="shared" si="119"/>
        <v>49979</v>
      </c>
      <c r="HU64" s="1259">
        <f t="shared" si="119"/>
        <v>50009</v>
      </c>
      <c r="HV64" s="1259">
        <f t="shared" si="119"/>
        <v>50040</v>
      </c>
      <c r="HW64" s="1262">
        <f t="shared" si="119"/>
        <v>50071</v>
      </c>
      <c r="HX64" s="1262">
        <f t="shared" si="119"/>
        <v>50099</v>
      </c>
      <c r="HY64" s="1262">
        <f t="shared" si="119"/>
        <v>50130</v>
      </c>
      <c r="HZ64" s="1262">
        <f t="shared" si="119"/>
        <v>50160</v>
      </c>
      <c r="IA64" s="1262">
        <f t="shared" si="119"/>
        <v>50191</v>
      </c>
    </row>
    <row r="65" spans="3:235" outlineLevel="1" x14ac:dyDescent="0.3">
      <c r="C65" s="90" t="s">
        <v>196</v>
      </c>
      <c r="D65" s="109"/>
      <c r="E65" s="145">
        <f>시나리오분석!M27</f>
        <v>340000</v>
      </c>
      <c r="F65" s="146">
        <f>E$65*F$66</f>
        <v>349350</v>
      </c>
      <c r="G65" s="146">
        <f t="shared" ref="G65:W65" si="120">F$65*G$66</f>
        <v>358957.125</v>
      </c>
      <c r="H65" s="146">
        <f t="shared" si="120"/>
        <v>368828.44593750004</v>
      </c>
      <c r="I65" s="146">
        <f t="shared" si="120"/>
        <v>378971.22820078133</v>
      </c>
      <c r="J65" s="146">
        <f t="shared" si="120"/>
        <v>389392.93697630282</v>
      </c>
      <c r="K65" s="146">
        <f t="shared" si="120"/>
        <v>400101.2427431512</v>
      </c>
      <c r="L65" s="146">
        <f t="shared" si="120"/>
        <v>411104.02691858792</v>
      </c>
      <c r="M65" s="146">
        <f t="shared" si="120"/>
        <v>422409.38765884913</v>
      </c>
      <c r="N65" s="146">
        <f t="shared" si="120"/>
        <v>434025.64581946749</v>
      </c>
      <c r="O65" s="146">
        <f t="shared" si="120"/>
        <v>447046.41519405151</v>
      </c>
      <c r="P65" s="146">
        <f t="shared" si="120"/>
        <v>460457.80764987308</v>
      </c>
      <c r="Q65" s="146">
        <f t="shared" si="120"/>
        <v>474271.5418793693</v>
      </c>
      <c r="R65" s="146">
        <f t="shared" si="120"/>
        <v>488499.68813575036</v>
      </c>
      <c r="S65" s="146">
        <f t="shared" si="120"/>
        <v>503154.67877982289</v>
      </c>
      <c r="T65" s="146">
        <f t="shared" si="120"/>
        <v>518249.31914321758</v>
      </c>
      <c r="U65" s="146">
        <f t="shared" si="120"/>
        <v>533796.79871751415</v>
      </c>
      <c r="V65" s="146">
        <f t="shared" si="120"/>
        <v>549810.70267903956</v>
      </c>
      <c r="W65" s="147">
        <f t="shared" si="120"/>
        <v>566305.02375941072</v>
      </c>
      <c r="Y65" s="90" t="s">
        <v>196</v>
      </c>
      <c r="Z65" s="109"/>
      <c r="AA65" s="1266">
        <f t="shared" ref="AA65:CL65" si="121">+HLOOKUP(AA$62,$F$64:$W$82,2,FALSE)/12</f>
        <v>29112.5</v>
      </c>
      <c r="AB65" s="1266">
        <f t="shared" si="121"/>
        <v>29112.5</v>
      </c>
      <c r="AC65" s="1266">
        <f t="shared" si="121"/>
        <v>29112.5</v>
      </c>
      <c r="AD65" s="1266">
        <f t="shared" si="121"/>
        <v>29112.5</v>
      </c>
      <c r="AE65" s="1266">
        <f t="shared" si="121"/>
        <v>29112.5</v>
      </c>
      <c r="AF65" s="1266">
        <f t="shared" si="121"/>
        <v>29112.5</v>
      </c>
      <c r="AG65" s="1266">
        <f t="shared" si="121"/>
        <v>29112.5</v>
      </c>
      <c r="AH65" s="1266">
        <f t="shared" si="121"/>
        <v>29112.5</v>
      </c>
      <c r="AI65" s="1266">
        <f t="shared" si="121"/>
        <v>29112.5</v>
      </c>
      <c r="AJ65" s="1266">
        <f t="shared" si="121"/>
        <v>29112.5</v>
      </c>
      <c r="AK65" s="1266">
        <f t="shared" si="121"/>
        <v>29112.5</v>
      </c>
      <c r="AL65" s="1266">
        <f t="shared" si="121"/>
        <v>29112.5</v>
      </c>
      <c r="AM65" s="1266">
        <f t="shared" si="121"/>
        <v>29913.09375</v>
      </c>
      <c r="AN65" s="1266">
        <f t="shared" si="121"/>
        <v>29913.09375</v>
      </c>
      <c r="AO65" s="1266">
        <f t="shared" si="121"/>
        <v>29913.09375</v>
      </c>
      <c r="AP65" s="1266">
        <f t="shared" si="121"/>
        <v>29913.09375</v>
      </c>
      <c r="AQ65" s="1266">
        <f t="shared" si="121"/>
        <v>29913.09375</v>
      </c>
      <c r="AR65" s="1266">
        <f t="shared" si="121"/>
        <v>29913.09375</v>
      </c>
      <c r="AS65" s="1266">
        <f t="shared" si="121"/>
        <v>29913.09375</v>
      </c>
      <c r="AT65" s="1266">
        <f t="shared" si="121"/>
        <v>29913.09375</v>
      </c>
      <c r="AU65" s="1266">
        <f t="shared" si="121"/>
        <v>29913.09375</v>
      </c>
      <c r="AV65" s="1266">
        <f t="shared" si="121"/>
        <v>29913.09375</v>
      </c>
      <c r="AW65" s="1266">
        <f t="shared" si="121"/>
        <v>29913.09375</v>
      </c>
      <c r="AX65" s="1266">
        <f t="shared" si="121"/>
        <v>29913.09375</v>
      </c>
      <c r="AY65" s="1266">
        <f t="shared" si="121"/>
        <v>30735.703828125002</v>
      </c>
      <c r="AZ65" s="1266">
        <f t="shared" si="121"/>
        <v>30735.703828125002</v>
      </c>
      <c r="BA65" s="1266">
        <f t="shared" si="121"/>
        <v>30735.703828125002</v>
      </c>
      <c r="BB65" s="1266">
        <f t="shared" si="121"/>
        <v>30735.703828125002</v>
      </c>
      <c r="BC65" s="1266">
        <f t="shared" si="121"/>
        <v>30735.703828125002</v>
      </c>
      <c r="BD65" s="1266">
        <f t="shared" si="121"/>
        <v>30735.703828125002</v>
      </c>
      <c r="BE65" s="1266">
        <f t="shared" si="121"/>
        <v>30735.703828125002</v>
      </c>
      <c r="BF65" s="1266">
        <f t="shared" si="121"/>
        <v>30735.703828125002</v>
      </c>
      <c r="BG65" s="1266">
        <f t="shared" si="121"/>
        <v>30735.703828125002</v>
      </c>
      <c r="BH65" s="1266">
        <f t="shared" si="121"/>
        <v>30735.703828125002</v>
      </c>
      <c r="BI65" s="1266">
        <f t="shared" si="121"/>
        <v>30735.703828125002</v>
      </c>
      <c r="BJ65" s="1266">
        <f t="shared" si="121"/>
        <v>30735.703828125002</v>
      </c>
      <c r="BK65" s="1266">
        <f t="shared" si="121"/>
        <v>31580.935683398446</v>
      </c>
      <c r="BL65" s="1266">
        <f t="shared" si="121"/>
        <v>31580.935683398446</v>
      </c>
      <c r="BM65" s="1266">
        <f t="shared" si="121"/>
        <v>31580.935683398446</v>
      </c>
      <c r="BN65" s="1266">
        <f t="shared" si="121"/>
        <v>31580.935683398446</v>
      </c>
      <c r="BO65" s="1266">
        <f t="shared" si="121"/>
        <v>31580.935683398446</v>
      </c>
      <c r="BP65" s="1266">
        <f t="shared" si="121"/>
        <v>31580.935683398446</v>
      </c>
      <c r="BQ65" s="1266">
        <f t="shared" si="121"/>
        <v>31580.935683398446</v>
      </c>
      <c r="BR65" s="1266">
        <f t="shared" si="121"/>
        <v>31580.935683398446</v>
      </c>
      <c r="BS65" s="1266">
        <f t="shared" si="121"/>
        <v>31580.935683398446</v>
      </c>
      <c r="BT65" s="1266">
        <f t="shared" si="121"/>
        <v>31580.935683398446</v>
      </c>
      <c r="BU65" s="1266">
        <f t="shared" si="121"/>
        <v>31580.935683398446</v>
      </c>
      <c r="BV65" s="1266">
        <f t="shared" si="121"/>
        <v>31580.935683398446</v>
      </c>
      <c r="BW65" s="1266">
        <f t="shared" si="121"/>
        <v>32449.411414691902</v>
      </c>
      <c r="BX65" s="1266">
        <f t="shared" si="121"/>
        <v>32449.411414691902</v>
      </c>
      <c r="BY65" s="1266">
        <f t="shared" si="121"/>
        <v>32449.411414691902</v>
      </c>
      <c r="BZ65" s="1266">
        <f t="shared" si="121"/>
        <v>32449.411414691902</v>
      </c>
      <c r="CA65" s="1266">
        <f t="shared" si="121"/>
        <v>32449.411414691902</v>
      </c>
      <c r="CB65" s="1266">
        <f t="shared" si="121"/>
        <v>32449.411414691902</v>
      </c>
      <c r="CC65" s="1266">
        <f t="shared" si="121"/>
        <v>32449.411414691902</v>
      </c>
      <c r="CD65" s="1266">
        <f t="shared" si="121"/>
        <v>32449.411414691902</v>
      </c>
      <c r="CE65" s="1266">
        <f t="shared" si="121"/>
        <v>32449.411414691902</v>
      </c>
      <c r="CF65" s="1266">
        <f t="shared" si="121"/>
        <v>32449.411414691902</v>
      </c>
      <c r="CG65" s="1266">
        <f t="shared" si="121"/>
        <v>32449.411414691902</v>
      </c>
      <c r="CH65" s="1266">
        <f t="shared" si="121"/>
        <v>32449.411414691902</v>
      </c>
      <c r="CI65" s="1266">
        <f t="shared" si="121"/>
        <v>33341.770228595931</v>
      </c>
      <c r="CJ65" s="1266">
        <f t="shared" si="121"/>
        <v>33341.770228595931</v>
      </c>
      <c r="CK65" s="1266">
        <f t="shared" si="121"/>
        <v>33341.770228595931</v>
      </c>
      <c r="CL65" s="1266">
        <f t="shared" si="121"/>
        <v>33341.770228595931</v>
      </c>
      <c r="CM65" s="1266">
        <f t="shared" ref="CM65:EX65" si="122">+HLOOKUP(CM$62,$F$64:$W$82,2,FALSE)/12</f>
        <v>33341.770228595931</v>
      </c>
      <c r="CN65" s="1266">
        <f t="shared" si="122"/>
        <v>33341.770228595931</v>
      </c>
      <c r="CO65" s="1266">
        <f t="shared" si="122"/>
        <v>33341.770228595931</v>
      </c>
      <c r="CP65" s="1266">
        <f t="shared" si="122"/>
        <v>33341.770228595931</v>
      </c>
      <c r="CQ65" s="1266">
        <f t="shared" si="122"/>
        <v>33341.770228595931</v>
      </c>
      <c r="CR65" s="1266">
        <f t="shared" si="122"/>
        <v>33341.770228595931</v>
      </c>
      <c r="CS65" s="1266">
        <f t="shared" si="122"/>
        <v>33341.770228595931</v>
      </c>
      <c r="CT65" s="1266">
        <f t="shared" si="122"/>
        <v>33341.770228595931</v>
      </c>
      <c r="CU65" s="1266">
        <f t="shared" si="122"/>
        <v>34258.668909882326</v>
      </c>
      <c r="CV65" s="1266">
        <f t="shared" si="122"/>
        <v>34258.668909882326</v>
      </c>
      <c r="CW65" s="1266">
        <f t="shared" si="122"/>
        <v>34258.668909882326</v>
      </c>
      <c r="CX65" s="1266">
        <f t="shared" si="122"/>
        <v>34258.668909882326</v>
      </c>
      <c r="CY65" s="1266">
        <f t="shared" si="122"/>
        <v>34258.668909882326</v>
      </c>
      <c r="CZ65" s="1266">
        <f t="shared" si="122"/>
        <v>34258.668909882326</v>
      </c>
      <c r="DA65" s="1266">
        <f t="shared" si="122"/>
        <v>34258.668909882326</v>
      </c>
      <c r="DB65" s="1266">
        <f t="shared" si="122"/>
        <v>34258.668909882326</v>
      </c>
      <c r="DC65" s="1266">
        <f t="shared" si="122"/>
        <v>34258.668909882326</v>
      </c>
      <c r="DD65" s="1266">
        <f t="shared" si="122"/>
        <v>34258.668909882326</v>
      </c>
      <c r="DE65" s="1266">
        <f t="shared" si="122"/>
        <v>34258.668909882326</v>
      </c>
      <c r="DF65" s="1266">
        <f t="shared" si="122"/>
        <v>34258.668909882326</v>
      </c>
      <c r="DG65" s="1266">
        <f t="shared" si="122"/>
        <v>35200.782304904096</v>
      </c>
      <c r="DH65" s="1266">
        <f t="shared" si="122"/>
        <v>35200.782304904096</v>
      </c>
      <c r="DI65" s="1266">
        <f t="shared" si="122"/>
        <v>35200.782304904096</v>
      </c>
      <c r="DJ65" s="1266">
        <f t="shared" si="122"/>
        <v>35200.782304904096</v>
      </c>
      <c r="DK65" s="1266">
        <f t="shared" si="122"/>
        <v>35200.782304904096</v>
      </c>
      <c r="DL65" s="1266">
        <f t="shared" si="122"/>
        <v>35200.782304904096</v>
      </c>
      <c r="DM65" s="1266">
        <f t="shared" si="122"/>
        <v>35200.782304904096</v>
      </c>
      <c r="DN65" s="1266">
        <f t="shared" si="122"/>
        <v>35200.782304904096</v>
      </c>
      <c r="DO65" s="1266">
        <f t="shared" si="122"/>
        <v>35200.782304904096</v>
      </c>
      <c r="DP65" s="1266">
        <f t="shared" si="122"/>
        <v>35200.782304904096</v>
      </c>
      <c r="DQ65" s="1266">
        <f t="shared" si="122"/>
        <v>35200.782304904096</v>
      </c>
      <c r="DR65" s="1266">
        <f t="shared" si="122"/>
        <v>35200.782304904096</v>
      </c>
      <c r="DS65" s="1266">
        <f t="shared" si="122"/>
        <v>36168.803818288958</v>
      </c>
      <c r="DT65" s="1266">
        <f t="shared" si="122"/>
        <v>36168.803818288958</v>
      </c>
      <c r="DU65" s="1266">
        <f t="shared" si="122"/>
        <v>36168.803818288958</v>
      </c>
      <c r="DV65" s="1266">
        <f t="shared" si="122"/>
        <v>36168.803818288958</v>
      </c>
      <c r="DW65" s="1266">
        <f t="shared" si="122"/>
        <v>36168.803818288958</v>
      </c>
      <c r="DX65" s="1266">
        <f t="shared" si="122"/>
        <v>36168.803818288958</v>
      </c>
      <c r="DY65" s="1266">
        <f t="shared" si="122"/>
        <v>36168.803818288958</v>
      </c>
      <c r="DZ65" s="1266">
        <f t="shared" si="122"/>
        <v>36168.803818288958</v>
      </c>
      <c r="EA65" s="1266">
        <f t="shared" si="122"/>
        <v>36168.803818288958</v>
      </c>
      <c r="EB65" s="1266">
        <f t="shared" si="122"/>
        <v>36168.803818288958</v>
      </c>
      <c r="EC65" s="1266">
        <f t="shared" si="122"/>
        <v>36168.803818288958</v>
      </c>
      <c r="ED65" s="1266">
        <f t="shared" si="122"/>
        <v>36168.803818288958</v>
      </c>
      <c r="EE65" s="1266">
        <f t="shared" si="122"/>
        <v>37253.867932837624</v>
      </c>
      <c r="EF65" s="1266">
        <f t="shared" si="122"/>
        <v>37253.867932837624</v>
      </c>
      <c r="EG65" s="1266">
        <f t="shared" si="122"/>
        <v>37253.867932837624</v>
      </c>
      <c r="EH65" s="1266">
        <f t="shared" si="122"/>
        <v>37253.867932837624</v>
      </c>
      <c r="EI65" s="1266">
        <f t="shared" si="122"/>
        <v>37253.867932837624</v>
      </c>
      <c r="EJ65" s="1266">
        <f t="shared" si="122"/>
        <v>37253.867932837624</v>
      </c>
      <c r="EK65" s="1266">
        <f t="shared" si="122"/>
        <v>37253.867932837624</v>
      </c>
      <c r="EL65" s="1266">
        <f t="shared" si="122"/>
        <v>37253.867932837624</v>
      </c>
      <c r="EM65" s="1266">
        <f t="shared" si="122"/>
        <v>37253.867932837624</v>
      </c>
      <c r="EN65" s="1266">
        <f t="shared" si="122"/>
        <v>37253.867932837624</v>
      </c>
      <c r="EO65" s="1266">
        <f t="shared" si="122"/>
        <v>37253.867932837624</v>
      </c>
      <c r="EP65" s="1266">
        <f t="shared" si="122"/>
        <v>37253.867932837624</v>
      </c>
      <c r="EQ65" s="1266">
        <f t="shared" si="122"/>
        <v>38371.483970822759</v>
      </c>
      <c r="ER65" s="1266">
        <f t="shared" si="122"/>
        <v>38371.483970822759</v>
      </c>
      <c r="ES65" s="1266">
        <f t="shared" si="122"/>
        <v>38371.483970822759</v>
      </c>
      <c r="ET65" s="1266">
        <f t="shared" si="122"/>
        <v>38371.483970822759</v>
      </c>
      <c r="EU65" s="1266">
        <f t="shared" si="122"/>
        <v>38371.483970822759</v>
      </c>
      <c r="EV65" s="1266">
        <f t="shared" si="122"/>
        <v>38371.483970822759</v>
      </c>
      <c r="EW65" s="1266">
        <f t="shared" si="122"/>
        <v>38371.483970822759</v>
      </c>
      <c r="EX65" s="1266">
        <f t="shared" si="122"/>
        <v>38371.483970822759</v>
      </c>
      <c r="EY65" s="1266">
        <f t="shared" ref="EY65:HJ65" si="123">+HLOOKUP(EY$62,$F$64:$W$82,2,FALSE)/12</f>
        <v>38371.483970822759</v>
      </c>
      <c r="EZ65" s="1266">
        <f t="shared" si="123"/>
        <v>38371.483970822759</v>
      </c>
      <c r="FA65" s="1266">
        <f t="shared" si="123"/>
        <v>38371.483970822759</v>
      </c>
      <c r="FB65" s="1266">
        <f t="shared" si="123"/>
        <v>38371.483970822759</v>
      </c>
      <c r="FC65" s="1266">
        <f t="shared" si="123"/>
        <v>39522.628489947441</v>
      </c>
      <c r="FD65" s="1266">
        <f t="shared" si="123"/>
        <v>39522.628489947441</v>
      </c>
      <c r="FE65" s="1266">
        <f t="shared" si="123"/>
        <v>39522.628489947441</v>
      </c>
      <c r="FF65" s="1266">
        <f t="shared" si="123"/>
        <v>39522.628489947441</v>
      </c>
      <c r="FG65" s="1266">
        <f t="shared" si="123"/>
        <v>39522.628489947441</v>
      </c>
      <c r="FH65" s="1266">
        <f t="shared" si="123"/>
        <v>39522.628489947441</v>
      </c>
      <c r="FI65" s="1266">
        <f t="shared" si="123"/>
        <v>39522.628489947441</v>
      </c>
      <c r="FJ65" s="1266">
        <f t="shared" si="123"/>
        <v>39522.628489947441</v>
      </c>
      <c r="FK65" s="1266">
        <f t="shared" si="123"/>
        <v>39522.628489947441</v>
      </c>
      <c r="FL65" s="1266">
        <f t="shared" si="123"/>
        <v>39522.628489947441</v>
      </c>
      <c r="FM65" s="1266">
        <f t="shared" si="123"/>
        <v>39522.628489947441</v>
      </c>
      <c r="FN65" s="1266">
        <f t="shared" si="123"/>
        <v>39522.628489947441</v>
      </c>
      <c r="FO65" s="1266">
        <f t="shared" si="123"/>
        <v>40708.307344645866</v>
      </c>
      <c r="FP65" s="1266">
        <f t="shared" si="123"/>
        <v>40708.307344645866</v>
      </c>
      <c r="FQ65" s="1266">
        <f t="shared" si="123"/>
        <v>40708.307344645866</v>
      </c>
      <c r="FR65" s="1266">
        <f t="shared" si="123"/>
        <v>40708.307344645866</v>
      </c>
      <c r="FS65" s="1266">
        <f t="shared" si="123"/>
        <v>40708.307344645866</v>
      </c>
      <c r="FT65" s="1266">
        <f t="shared" si="123"/>
        <v>40708.307344645866</v>
      </c>
      <c r="FU65" s="1266">
        <f t="shared" si="123"/>
        <v>40708.307344645866</v>
      </c>
      <c r="FV65" s="1266">
        <f t="shared" si="123"/>
        <v>40708.307344645866</v>
      </c>
      <c r="FW65" s="1266">
        <f t="shared" si="123"/>
        <v>40708.307344645866</v>
      </c>
      <c r="FX65" s="1266">
        <f t="shared" si="123"/>
        <v>40708.307344645866</v>
      </c>
      <c r="FY65" s="1266">
        <f t="shared" si="123"/>
        <v>40708.307344645866</v>
      </c>
      <c r="FZ65" s="1266">
        <f t="shared" si="123"/>
        <v>40708.307344645866</v>
      </c>
      <c r="GA65" s="1266">
        <f t="shared" si="123"/>
        <v>41929.556564985243</v>
      </c>
      <c r="GB65" s="1266">
        <f t="shared" si="123"/>
        <v>41929.556564985243</v>
      </c>
      <c r="GC65" s="1266">
        <f t="shared" si="123"/>
        <v>41929.556564985243</v>
      </c>
      <c r="GD65" s="1266">
        <f t="shared" si="123"/>
        <v>41929.556564985243</v>
      </c>
      <c r="GE65" s="1266">
        <f t="shared" si="123"/>
        <v>41929.556564985243</v>
      </c>
      <c r="GF65" s="1266">
        <f t="shared" si="123"/>
        <v>41929.556564985243</v>
      </c>
      <c r="GG65" s="1266">
        <f t="shared" si="123"/>
        <v>41929.556564985243</v>
      </c>
      <c r="GH65" s="1266">
        <f t="shared" si="123"/>
        <v>41929.556564985243</v>
      </c>
      <c r="GI65" s="1266">
        <f t="shared" si="123"/>
        <v>41929.556564985243</v>
      </c>
      <c r="GJ65" s="1266">
        <f t="shared" si="123"/>
        <v>41929.556564985243</v>
      </c>
      <c r="GK65" s="1266">
        <f t="shared" si="123"/>
        <v>41929.556564985243</v>
      </c>
      <c r="GL65" s="1266">
        <f t="shared" si="123"/>
        <v>41929.556564985243</v>
      </c>
      <c r="GM65" s="1266">
        <f t="shared" si="123"/>
        <v>43187.443261934801</v>
      </c>
      <c r="GN65" s="1266">
        <f t="shared" si="123"/>
        <v>43187.443261934801</v>
      </c>
      <c r="GO65" s="1266">
        <f t="shared" si="123"/>
        <v>43187.443261934801</v>
      </c>
      <c r="GP65" s="1266">
        <f t="shared" si="123"/>
        <v>43187.443261934801</v>
      </c>
      <c r="GQ65" s="1266">
        <f t="shared" si="123"/>
        <v>43187.443261934801</v>
      </c>
      <c r="GR65" s="1266">
        <f t="shared" si="123"/>
        <v>43187.443261934801</v>
      </c>
      <c r="GS65" s="1266">
        <f t="shared" si="123"/>
        <v>43187.443261934801</v>
      </c>
      <c r="GT65" s="1266">
        <f t="shared" si="123"/>
        <v>43187.443261934801</v>
      </c>
      <c r="GU65" s="1266">
        <f t="shared" si="123"/>
        <v>43187.443261934801</v>
      </c>
      <c r="GV65" s="1266">
        <f t="shared" si="123"/>
        <v>43187.443261934801</v>
      </c>
      <c r="GW65" s="1266">
        <f t="shared" si="123"/>
        <v>43187.443261934801</v>
      </c>
      <c r="GX65" s="1266">
        <f t="shared" si="123"/>
        <v>43187.443261934801</v>
      </c>
      <c r="GY65" s="1266">
        <f t="shared" si="123"/>
        <v>44483.066559792846</v>
      </c>
      <c r="GZ65" s="1266">
        <f t="shared" si="123"/>
        <v>44483.066559792846</v>
      </c>
      <c r="HA65" s="1266">
        <f t="shared" si="123"/>
        <v>44483.066559792846</v>
      </c>
      <c r="HB65" s="1266">
        <f t="shared" si="123"/>
        <v>44483.066559792846</v>
      </c>
      <c r="HC65" s="1266">
        <f t="shared" si="123"/>
        <v>44483.066559792846</v>
      </c>
      <c r="HD65" s="1266">
        <f t="shared" si="123"/>
        <v>44483.066559792846</v>
      </c>
      <c r="HE65" s="1266">
        <f t="shared" si="123"/>
        <v>44483.066559792846</v>
      </c>
      <c r="HF65" s="1266">
        <f t="shared" si="123"/>
        <v>44483.066559792846</v>
      </c>
      <c r="HG65" s="1266">
        <f t="shared" si="123"/>
        <v>44483.066559792846</v>
      </c>
      <c r="HH65" s="1266">
        <f t="shared" si="123"/>
        <v>44483.066559792846</v>
      </c>
      <c r="HI65" s="1266">
        <f t="shared" si="123"/>
        <v>44483.066559792846</v>
      </c>
      <c r="HJ65" s="1266">
        <f t="shared" si="123"/>
        <v>44483.066559792846</v>
      </c>
      <c r="HK65" s="1266">
        <f t="shared" ref="HK65:HY65" si="124">+HLOOKUP(HK$62,$F$64:$W$82,2,FALSE)/12</f>
        <v>45817.558556586628</v>
      </c>
      <c r="HL65" s="1266">
        <f t="shared" si="124"/>
        <v>45817.558556586628</v>
      </c>
      <c r="HM65" s="1266">
        <f t="shared" si="124"/>
        <v>45817.558556586628</v>
      </c>
      <c r="HN65" s="1266">
        <f t="shared" si="124"/>
        <v>45817.558556586628</v>
      </c>
      <c r="HO65" s="1266">
        <f t="shared" si="124"/>
        <v>45817.558556586628</v>
      </c>
      <c r="HP65" s="1266">
        <f t="shared" si="124"/>
        <v>45817.558556586628</v>
      </c>
      <c r="HQ65" s="1266">
        <f t="shared" si="124"/>
        <v>45817.558556586628</v>
      </c>
      <c r="HR65" s="1266">
        <f t="shared" si="124"/>
        <v>45817.558556586628</v>
      </c>
      <c r="HS65" s="1266">
        <f t="shared" si="124"/>
        <v>45817.558556586628</v>
      </c>
      <c r="HT65" s="1266">
        <f t="shared" si="124"/>
        <v>45817.558556586628</v>
      </c>
      <c r="HU65" s="1266">
        <f t="shared" si="124"/>
        <v>45817.558556586628</v>
      </c>
      <c r="HV65" s="1266">
        <f t="shared" si="124"/>
        <v>45817.558556586628</v>
      </c>
      <c r="HW65" s="1266">
        <f t="shared" si="124"/>
        <v>47192.085313284224</v>
      </c>
      <c r="HX65" s="1266">
        <f t="shared" si="124"/>
        <v>47192.085313284224</v>
      </c>
      <c r="HY65" s="1266">
        <f t="shared" si="124"/>
        <v>47192.085313284224</v>
      </c>
      <c r="HZ65" s="1266">
        <f>+HLOOKUP(HZ$62,$F$64:$W$82,2,FALSE)/12</f>
        <v>47192.085313284224</v>
      </c>
      <c r="IA65" s="1266">
        <f>+HLOOKUP(IA$62,$F$64:$W$82,2,FALSE)/12</f>
        <v>47192.085313284224</v>
      </c>
    </row>
    <row r="66" spans="3:235" outlineLevel="1" x14ac:dyDescent="0.3">
      <c r="C66" s="102" t="s">
        <v>197</v>
      </c>
      <c r="D66" s="151" t="s">
        <v>214</v>
      </c>
      <c r="E66" s="148">
        <f>1+0</f>
        <v>1</v>
      </c>
      <c r="F66" s="149">
        <f>1+시나리오분석!$M$28</f>
        <v>1.0275000000000001</v>
      </c>
      <c r="G66" s="149">
        <f>1+시나리오분석!$M$28</f>
        <v>1.0275000000000001</v>
      </c>
      <c r="H66" s="149">
        <f>1+시나리오분석!$M$28</f>
        <v>1.0275000000000001</v>
      </c>
      <c r="I66" s="149">
        <f>1+시나리오분석!$M$28</f>
        <v>1.0275000000000001</v>
      </c>
      <c r="J66" s="149">
        <f>1+시나리오분석!$M$28</f>
        <v>1.0275000000000001</v>
      </c>
      <c r="K66" s="149">
        <f>1+시나리오분석!$M$28</f>
        <v>1.0275000000000001</v>
      </c>
      <c r="L66" s="149">
        <f>1+시나리오분석!$M$28</f>
        <v>1.0275000000000001</v>
      </c>
      <c r="M66" s="149">
        <f>1+시나리오분석!$M$28</f>
        <v>1.0275000000000001</v>
      </c>
      <c r="N66" s="149">
        <f>1+시나리오분석!$M$28</f>
        <v>1.0275000000000001</v>
      </c>
      <c r="O66" s="149">
        <f>1+시나리오분석!$M$29</f>
        <v>1.03</v>
      </c>
      <c r="P66" s="149">
        <f>1+시나리오분석!$M$29</f>
        <v>1.03</v>
      </c>
      <c r="Q66" s="149">
        <f>1+시나리오분석!$M$29</f>
        <v>1.03</v>
      </c>
      <c r="R66" s="149">
        <f>1+시나리오분석!$M$29</f>
        <v>1.03</v>
      </c>
      <c r="S66" s="149">
        <f>1+시나리오분석!$M$29</f>
        <v>1.03</v>
      </c>
      <c r="T66" s="149">
        <f>1+시나리오분석!$M$29</f>
        <v>1.03</v>
      </c>
      <c r="U66" s="149">
        <f>1+시나리오분석!$M$29</f>
        <v>1.03</v>
      </c>
      <c r="V66" s="149">
        <f>1+시나리오분석!$M$29</f>
        <v>1.03</v>
      </c>
      <c r="W66" s="150">
        <f>1+시나리오분석!$M$29</f>
        <v>1.03</v>
      </c>
      <c r="Y66" s="102" t="s">
        <v>197</v>
      </c>
      <c r="Z66" s="151" t="s">
        <v>214</v>
      </c>
      <c r="AA66" s="1298">
        <f t="shared" ref="AA66:CL66" si="125">+HLOOKUP(AA$62,$F$64:$W$82,3,FALSE)</f>
        <v>1.0275000000000001</v>
      </c>
      <c r="AB66" s="1298">
        <f t="shared" si="125"/>
        <v>1.0275000000000001</v>
      </c>
      <c r="AC66" s="1298">
        <f t="shared" si="125"/>
        <v>1.0275000000000001</v>
      </c>
      <c r="AD66" s="1298">
        <f t="shared" si="125"/>
        <v>1.0275000000000001</v>
      </c>
      <c r="AE66" s="1298">
        <f t="shared" si="125"/>
        <v>1.0275000000000001</v>
      </c>
      <c r="AF66" s="1298">
        <f t="shared" si="125"/>
        <v>1.0275000000000001</v>
      </c>
      <c r="AG66" s="1298">
        <f t="shared" si="125"/>
        <v>1.0275000000000001</v>
      </c>
      <c r="AH66" s="1298">
        <f t="shared" si="125"/>
        <v>1.0275000000000001</v>
      </c>
      <c r="AI66" s="1298">
        <f t="shared" si="125"/>
        <v>1.0275000000000001</v>
      </c>
      <c r="AJ66" s="1298">
        <f t="shared" si="125"/>
        <v>1.0275000000000001</v>
      </c>
      <c r="AK66" s="1298">
        <f t="shared" si="125"/>
        <v>1.0275000000000001</v>
      </c>
      <c r="AL66" s="1298">
        <f t="shared" si="125"/>
        <v>1.0275000000000001</v>
      </c>
      <c r="AM66" s="1298">
        <f t="shared" si="125"/>
        <v>1.0275000000000001</v>
      </c>
      <c r="AN66" s="1298">
        <f t="shared" si="125"/>
        <v>1.0275000000000001</v>
      </c>
      <c r="AO66" s="1298">
        <f t="shared" si="125"/>
        <v>1.0275000000000001</v>
      </c>
      <c r="AP66" s="1298">
        <f t="shared" si="125"/>
        <v>1.0275000000000001</v>
      </c>
      <c r="AQ66" s="1298">
        <f t="shared" si="125"/>
        <v>1.0275000000000001</v>
      </c>
      <c r="AR66" s="1298">
        <f t="shared" si="125"/>
        <v>1.0275000000000001</v>
      </c>
      <c r="AS66" s="1298">
        <f t="shared" si="125"/>
        <v>1.0275000000000001</v>
      </c>
      <c r="AT66" s="1298">
        <f t="shared" si="125"/>
        <v>1.0275000000000001</v>
      </c>
      <c r="AU66" s="1298">
        <f t="shared" si="125"/>
        <v>1.0275000000000001</v>
      </c>
      <c r="AV66" s="1298">
        <f t="shared" si="125"/>
        <v>1.0275000000000001</v>
      </c>
      <c r="AW66" s="1298">
        <f t="shared" si="125"/>
        <v>1.0275000000000001</v>
      </c>
      <c r="AX66" s="1298">
        <f t="shared" si="125"/>
        <v>1.0275000000000001</v>
      </c>
      <c r="AY66" s="1298">
        <f t="shared" si="125"/>
        <v>1.0275000000000001</v>
      </c>
      <c r="AZ66" s="1298">
        <f t="shared" si="125"/>
        <v>1.0275000000000001</v>
      </c>
      <c r="BA66" s="1298">
        <f t="shared" si="125"/>
        <v>1.0275000000000001</v>
      </c>
      <c r="BB66" s="1298">
        <f t="shared" si="125"/>
        <v>1.0275000000000001</v>
      </c>
      <c r="BC66" s="1298">
        <f t="shared" si="125"/>
        <v>1.0275000000000001</v>
      </c>
      <c r="BD66" s="1298">
        <f t="shared" si="125"/>
        <v>1.0275000000000001</v>
      </c>
      <c r="BE66" s="1298">
        <f t="shared" si="125"/>
        <v>1.0275000000000001</v>
      </c>
      <c r="BF66" s="1298">
        <f t="shared" si="125"/>
        <v>1.0275000000000001</v>
      </c>
      <c r="BG66" s="1298">
        <f t="shared" si="125"/>
        <v>1.0275000000000001</v>
      </c>
      <c r="BH66" s="1298">
        <f t="shared" si="125"/>
        <v>1.0275000000000001</v>
      </c>
      <c r="BI66" s="1298">
        <f t="shared" si="125"/>
        <v>1.0275000000000001</v>
      </c>
      <c r="BJ66" s="1298">
        <f t="shared" si="125"/>
        <v>1.0275000000000001</v>
      </c>
      <c r="BK66" s="1298">
        <f t="shared" si="125"/>
        <v>1.0275000000000001</v>
      </c>
      <c r="BL66" s="1298">
        <f t="shared" si="125"/>
        <v>1.0275000000000001</v>
      </c>
      <c r="BM66" s="1298">
        <f t="shared" si="125"/>
        <v>1.0275000000000001</v>
      </c>
      <c r="BN66" s="1298">
        <f t="shared" si="125"/>
        <v>1.0275000000000001</v>
      </c>
      <c r="BO66" s="1298">
        <f t="shared" si="125"/>
        <v>1.0275000000000001</v>
      </c>
      <c r="BP66" s="1298">
        <f t="shared" si="125"/>
        <v>1.0275000000000001</v>
      </c>
      <c r="BQ66" s="1298">
        <f t="shared" si="125"/>
        <v>1.0275000000000001</v>
      </c>
      <c r="BR66" s="1298">
        <f t="shared" si="125"/>
        <v>1.0275000000000001</v>
      </c>
      <c r="BS66" s="1298">
        <f t="shared" si="125"/>
        <v>1.0275000000000001</v>
      </c>
      <c r="BT66" s="1298">
        <f t="shared" si="125"/>
        <v>1.0275000000000001</v>
      </c>
      <c r="BU66" s="1298">
        <f t="shared" si="125"/>
        <v>1.0275000000000001</v>
      </c>
      <c r="BV66" s="1298">
        <f t="shared" si="125"/>
        <v>1.0275000000000001</v>
      </c>
      <c r="BW66" s="1298">
        <f t="shared" si="125"/>
        <v>1.0275000000000001</v>
      </c>
      <c r="BX66" s="1298">
        <f t="shared" si="125"/>
        <v>1.0275000000000001</v>
      </c>
      <c r="BY66" s="1298">
        <f t="shared" si="125"/>
        <v>1.0275000000000001</v>
      </c>
      <c r="BZ66" s="1298">
        <f t="shared" si="125"/>
        <v>1.0275000000000001</v>
      </c>
      <c r="CA66" s="1298">
        <f t="shared" si="125"/>
        <v>1.0275000000000001</v>
      </c>
      <c r="CB66" s="1298">
        <f t="shared" si="125"/>
        <v>1.0275000000000001</v>
      </c>
      <c r="CC66" s="1298">
        <f t="shared" si="125"/>
        <v>1.0275000000000001</v>
      </c>
      <c r="CD66" s="1298">
        <f t="shared" si="125"/>
        <v>1.0275000000000001</v>
      </c>
      <c r="CE66" s="1298">
        <f t="shared" si="125"/>
        <v>1.0275000000000001</v>
      </c>
      <c r="CF66" s="1298">
        <f t="shared" si="125"/>
        <v>1.0275000000000001</v>
      </c>
      <c r="CG66" s="1298">
        <f t="shared" si="125"/>
        <v>1.0275000000000001</v>
      </c>
      <c r="CH66" s="1298">
        <f t="shared" si="125"/>
        <v>1.0275000000000001</v>
      </c>
      <c r="CI66" s="1298">
        <f t="shared" si="125"/>
        <v>1.0275000000000001</v>
      </c>
      <c r="CJ66" s="1298">
        <f t="shared" si="125"/>
        <v>1.0275000000000001</v>
      </c>
      <c r="CK66" s="1298">
        <f t="shared" si="125"/>
        <v>1.0275000000000001</v>
      </c>
      <c r="CL66" s="1298">
        <f t="shared" si="125"/>
        <v>1.0275000000000001</v>
      </c>
      <c r="CM66" s="1298">
        <f t="shared" ref="CM66:EX66" si="126">+HLOOKUP(CM$62,$F$64:$W$82,3,FALSE)</f>
        <v>1.0275000000000001</v>
      </c>
      <c r="CN66" s="1298">
        <f t="shared" si="126"/>
        <v>1.0275000000000001</v>
      </c>
      <c r="CO66" s="1298">
        <f t="shared" si="126"/>
        <v>1.0275000000000001</v>
      </c>
      <c r="CP66" s="1298">
        <f t="shared" si="126"/>
        <v>1.0275000000000001</v>
      </c>
      <c r="CQ66" s="1298">
        <f t="shared" si="126"/>
        <v>1.0275000000000001</v>
      </c>
      <c r="CR66" s="1298">
        <f t="shared" si="126"/>
        <v>1.0275000000000001</v>
      </c>
      <c r="CS66" s="1298">
        <f t="shared" si="126"/>
        <v>1.0275000000000001</v>
      </c>
      <c r="CT66" s="1298">
        <f t="shared" si="126"/>
        <v>1.0275000000000001</v>
      </c>
      <c r="CU66" s="1298">
        <f t="shared" si="126"/>
        <v>1.0275000000000001</v>
      </c>
      <c r="CV66" s="1298">
        <f t="shared" si="126"/>
        <v>1.0275000000000001</v>
      </c>
      <c r="CW66" s="1298">
        <f t="shared" si="126"/>
        <v>1.0275000000000001</v>
      </c>
      <c r="CX66" s="1298">
        <f t="shared" si="126"/>
        <v>1.0275000000000001</v>
      </c>
      <c r="CY66" s="1298">
        <f t="shared" si="126"/>
        <v>1.0275000000000001</v>
      </c>
      <c r="CZ66" s="1298">
        <f t="shared" si="126"/>
        <v>1.0275000000000001</v>
      </c>
      <c r="DA66" s="1298">
        <f t="shared" si="126"/>
        <v>1.0275000000000001</v>
      </c>
      <c r="DB66" s="1298">
        <f t="shared" si="126"/>
        <v>1.0275000000000001</v>
      </c>
      <c r="DC66" s="1298">
        <f t="shared" si="126"/>
        <v>1.0275000000000001</v>
      </c>
      <c r="DD66" s="1298">
        <f t="shared" si="126"/>
        <v>1.0275000000000001</v>
      </c>
      <c r="DE66" s="1298">
        <f t="shared" si="126"/>
        <v>1.0275000000000001</v>
      </c>
      <c r="DF66" s="1298">
        <f t="shared" si="126"/>
        <v>1.0275000000000001</v>
      </c>
      <c r="DG66" s="1298">
        <f t="shared" si="126"/>
        <v>1.0275000000000001</v>
      </c>
      <c r="DH66" s="1298">
        <f t="shared" si="126"/>
        <v>1.0275000000000001</v>
      </c>
      <c r="DI66" s="1298">
        <f t="shared" si="126"/>
        <v>1.0275000000000001</v>
      </c>
      <c r="DJ66" s="1298">
        <f t="shared" si="126"/>
        <v>1.0275000000000001</v>
      </c>
      <c r="DK66" s="1298">
        <f t="shared" si="126"/>
        <v>1.0275000000000001</v>
      </c>
      <c r="DL66" s="1298">
        <f t="shared" si="126"/>
        <v>1.0275000000000001</v>
      </c>
      <c r="DM66" s="1298">
        <f t="shared" si="126"/>
        <v>1.0275000000000001</v>
      </c>
      <c r="DN66" s="1298">
        <f t="shared" si="126"/>
        <v>1.0275000000000001</v>
      </c>
      <c r="DO66" s="1298">
        <f t="shared" si="126"/>
        <v>1.0275000000000001</v>
      </c>
      <c r="DP66" s="1298">
        <f t="shared" si="126"/>
        <v>1.0275000000000001</v>
      </c>
      <c r="DQ66" s="1298">
        <f t="shared" si="126"/>
        <v>1.0275000000000001</v>
      </c>
      <c r="DR66" s="1298">
        <f t="shared" si="126"/>
        <v>1.0275000000000001</v>
      </c>
      <c r="DS66" s="1298">
        <f t="shared" si="126"/>
        <v>1.0275000000000001</v>
      </c>
      <c r="DT66" s="1298">
        <f t="shared" si="126"/>
        <v>1.0275000000000001</v>
      </c>
      <c r="DU66" s="1298">
        <f t="shared" si="126"/>
        <v>1.0275000000000001</v>
      </c>
      <c r="DV66" s="1298">
        <f t="shared" si="126"/>
        <v>1.0275000000000001</v>
      </c>
      <c r="DW66" s="1298">
        <f t="shared" si="126"/>
        <v>1.0275000000000001</v>
      </c>
      <c r="DX66" s="1298">
        <f t="shared" si="126"/>
        <v>1.0275000000000001</v>
      </c>
      <c r="DY66" s="1298">
        <f t="shared" si="126"/>
        <v>1.0275000000000001</v>
      </c>
      <c r="DZ66" s="1298">
        <f t="shared" si="126"/>
        <v>1.0275000000000001</v>
      </c>
      <c r="EA66" s="1298">
        <f t="shared" si="126"/>
        <v>1.0275000000000001</v>
      </c>
      <c r="EB66" s="1298">
        <f t="shared" si="126"/>
        <v>1.0275000000000001</v>
      </c>
      <c r="EC66" s="1298">
        <f t="shared" si="126"/>
        <v>1.0275000000000001</v>
      </c>
      <c r="ED66" s="1298">
        <f t="shared" si="126"/>
        <v>1.0275000000000001</v>
      </c>
      <c r="EE66" s="1298">
        <f t="shared" si="126"/>
        <v>1.03</v>
      </c>
      <c r="EF66" s="1298">
        <f t="shared" si="126"/>
        <v>1.03</v>
      </c>
      <c r="EG66" s="1298">
        <f t="shared" si="126"/>
        <v>1.03</v>
      </c>
      <c r="EH66" s="1298">
        <f t="shared" si="126"/>
        <v>1.03</v>
      </c>
      <c r="EI66" s="1298">
        <f t="shared" si="126"/>
        <v>1.03</v>
      </c>
      <c r="EJ66" s="1298">
        <f t="shared" si="126"/>
        <v>1.03</v>
      </c>
      <c r="EK66" s="1298">
        <f t="shared" si="126"/>
        <v>1.03</v>
      </c>
      <c r="EL66" s="1298">
        <f t="shared" si="126"/>
        <v>1.03</v>
      </c>
      <c r="EM66" s="1298">
        <f t="shared" si="126"/>
        <v>1.03</v>
      </c>
      <c r="EN66" s="1298">
        <f t="shared" si="126"/>
        <v>1.03</v>
      </c>
      <c r="EO66" s="1298">
        <f t="shared" si="126"/>
        <v>1.03</v>
      </c>
      <c r="EP66" s="1298">
        <f t="shared" si="126"/>
        <v>1.03</v>
      </c>
      <c r="EQ66" s="1298">
        <f t="shared" si="126"/>
        <v>1.03</v>
      </c>
      <c r="ER66" s="1298">
        <f t="shared" si="126"/>
        <v>1.03</v>
      </c>
      <c r="ES66" s="1298">
        <f t="shared" si="126"/>
        <v>1.03</v>
      </c>
      <c r="ET66" s="1298">
        <f t="shared" si="126"/>
        <v>1.03</v>
      </c>
      <c r="EU66" s="1298">
        <f t="shared" si="126"/>
        <v>1.03</v>
      </c>
      <c r="EV66" s="1298">
        <f t="shared" si="126"/>
        <v>1.03</v>
      </c>
      <c r="EW66" s="1298">
        <f t="shared" si="126"/>
        <v>1.03</v>
      </c>
      <c r="EX66" s="1298">
        <f t="shared" si="126"/>
        <v>1.03</v>
      </c>
      <c r="EY66" s="1298">
        <f t="shared" ref="EY66:HJ66" si="127">+HLOOKUP(EY$62,$F$64:$W$82,3,FALSE)</f>
        <v>1.03</v>
      </c>
      <c r="EZ66" s="1298">
        <f t="shared" si="127"/>
        <v>1.03</v>
      </c>
      <c r="FA66" s="1298">
        <f t="shared" si="127"/>
        <v>1.03</v>
      </c>
      <c r="FB66" s="1298">
        <f t="shared" si="127"/>
        <v>1.03</v>
      </c>
      <c r="FC66" s="1298">
        <f t="shared" si="127"/>
        <v>1.03</v>
      </c>
      <c r="FD66" s="1298">
        <f t="shared" si="127"/>
        <v>1.03</v>
      </c>
      <c r="FE66" s="1298">
        <f t="shared" si="127"/>
        <v>1.03</v>
      </c>
      <c r="FF66" s="1298">
        <f t="shared" si="127"/>
        <v>1.03</v>
      </c>
      <c r="FG66" s="1298">
        <f t="shared" si="127"/>
        <v>1.03</v>
      </c>
      <c r="FH66" s="1298">
        <f t="shared" si="127"/>
        <v>1.03</v>
      </c>
      <c r="FI66" s="1298">
        <f t="shared" si="127"/>
        <v>1.03</v>
      </c>
      <c r="FJ66" s="1298">
        <f t="shared" si="127"/>
        <v>1.03</v>
      </c>
      <c r="FK66" s="1298">
        <f t="shared" si="127"/>
        <v>1.03</v>
      </c>
      <c r="FL66" s="1298">
        <f t="shared" si="127"/>
        <v>1.03</v>
      </c>
      <c r="FM66" s="1298">
        <f t="shared" si="127"/>
        <v>1.03</v>
      </c>
      <c r="FN66" s="1298">
        <f t="shared" si="127"/>
        <v>1.03</v>
      </c>
      <c r="FO66" s="1298">
        <f t="shared" si="127"/>
        <v>1.03</v>
      </c>
      <c r="FP66" s="1298">
        <f t="shared" si="127"/>
        <v>1.03</v>
      </c>
      <c r="FQ66" s="1298">
        <f t="shared" si="127"/>
        <v>1.03</v>
      </c>
      <c r="FR66" s="1298">
        <f t="shared" si="127"/>
        <v>1.03</v>
      </c>
      <c r="FS66" s="1298">
        <f t="shared" si="127"/>
        <v>1.03</v>
      </c>
      <c r="FT66" s="1298">
        <f t="shared" si="127"/>
        <v>1.03</v>
      </c>
      <c r="FU66" s="1298">
        <f t="shared" si="127"/>
        <v>1.03</v>
      </c>
      <c r="FV66" s="1298">
        <f t="shared" si="127"/>
        <v>1.03</v>
      </c>
      <c r="FW66" s="1298">
        <f t="shared" si="127"/>
        <v>1.03</v>
      </c>
      <c r="FX66" s="1298">
        <f t="shared" si="127"/>
        <v>1.03</v>
      </c>
      <c r="FY66" s="1298">
        <f t="shared" si="127"/>
        <v>1.03</v>
      </c>
      <c r="FZ66" s="1298">
        <f t="shared" si="127"/>
        <v>1.03</v>
      </c>
      <c r="GA66" s="1298">
        <f t="shared" si="127"/>
        <v>1.03</v>
      </c>
      <c r="GB66" s="1298">
        <f t="shared" si="127"/>
        <v>1.03</v>
      </c>
      <c r="GC66" s="1298">
        <f t="shared" si="127"/>
        <v>1.03</v>
      </c>
      <c r="GD66" s="1298">
        <f t="shared" si="127"/>
        <v>1.03</v>
      </c>
      <c r="GE66" s="1298">
        <f t="shared" si="127"/>
        <v>1.03</v>
      </c>
      <c r="GF66" s="1298">
        <f t="shared" si="127"/>
        <v>1.03</v>
      </c>
      <c r="GG66" s="1298">
        <f t="shared" si="127"/>
        <v>1.03</v>
      </c>
      <c r="GH66" s="1298">
        <f t="shared" si="127"/>
        <v>1.03</v>
      </c>
      <c r="GI66" s="1298">
        <f t="shared" si="127"/>
        <v>1.03</v>
      </c>
      <c r="GJ66" s="1298">
        <f t="shared" si="127"/>
        <v>1.03</v>
      </c>
      <c r="GK66" s="1298">
        <f t="shared" si="127"/>
        <v>1.03</v>
      </c>
      <c r="GL66" s="1298">
        <f t="shared" si="127"/>
        <v>1.03</v>
      </c>
      <c r="GM66" s="1298">
        <f t="shared" si="127"/>
        <v>1.03</v>
      </c>
      <c r="GN66" s="1298">
        <f t="shared" si="127"/>
        <v>1.03</v>
      </c>
      <c r="GO66" s="1298">
        <f t="shared" si="127"/>
        <v>1.03</v>
      </c>
      <c r="GP66" s="1298">
        <f t="shared" si="127"/>
        <v>1.03</v>
      </c>
      <c r="GQ66" s="1298">
        <f t="shared" si="127"/>
        <v>1.03</v>
      </c>
      <c r="GR66" s="1298">
        <f t="shared" si="127"/>
        <v>1.03</v>
      </c>
      <c r="GS66" s="1298">
        <f t="shared" si="127"/>
        <v>1.03</v>
      </c>
      <c r="GT66" s="1298">
        <f t="shared" si="127"/>
        <v>1.03</v>
      </c>
      <c r="GU66" s="1298">
        <f t="shared" si="127"/>
        <v>1.03</v>
      </c>
      <c r="GV66" s="1298">
        <f t="shared" si="127"/>
        <v>1.03</v>
      </c>
      <c r="GW66" s="1298">
        <f t="shared" si="127"/>
        <v>1.03</v>
      </c>
      <c r="GX66" s="1298">
        <f t="shared" si="127"/>
        <v>1.03</v>
      </c>
      <c r="GY66" s="1298">
        <f t="shared" si="127"/>
        <v>1.03</v>
      </c>
      <c r="GZ66" s="1298">
        <f t="shared" si="127"/>
        <v>1.03</v>
      </c>
      <c r="HA66" s="1298">
        <f t="shared" si="127"/>
        <v>1.03</v>
      </c>
      <c r="HB66" s="1298">
        <f t="shared" si="127"/>
        <v>1.03</v>
      </c>
      <c r="HC66" s="1298">
        <f t="shared" si="127"/>
        <v>1.03</v>
      </c>
      <c r="HD66" s="1298">
        <f t="shared" si="127"/>
        <v>1.03</v>
      </c>
      <c r="HE66" s="1298">
        <f t="shared" si="127"/>
        <v>1.03</v>
      </c>
      <c r="HF66" s="1298">
        <f t="shared" si="127"/>
        <v>1.03</v>
      </c>
      <c r="HG66" s="1298">
        <f t="shared" si="127"/>
        <v>1.03</v>
      </c>
      <c r="HH66" s="1298">
        <f t="shared" si="127"/>
        <v>1.03</v>
      </c>
      <c r="HI66" s="1298">
        <f t="shared" si="127"/>
        <v>1.03</v>
      </c>
      <c r="HJ66" s="1298">
        <f t="shared" si="127"/>
        <v>1.03</v>
      </c>
      <c r="HK66" s="1298">
        <f t="shared" ref="HK66:HY66" si="128">+HLOOKUP(HK$62,$F$64:$W$82,3,FALSE)</f>
        <v>1.03</v>
      </c>
      <c r="HL66" s="1298">
        <f t="shared" si="128"/>
        <v>1.03</v>
      </c>
      <c r="HM66" s="1298">
        <f t="shared" si="128"/>
        <v>1.03</v>
      </c>
      <c r="HN66" s="1298">
        <f t="shared" si="128"/>
        <v>1.03</v>
      </c>
      <c r="HO66" s="1298">
        <f t="shared" si="128"/>
        <v>1.03</v>
      </c>
      <c r="HP66" s="1298">
        <f t="shared" si="128"/>
        <v>1.03</v>
      </c>
      <c r="HQ66" s="1298">
        <f t="shared" si="128"/>
        <v>1.03</v>
      </c>
      <c r="HR66" s="1298">
        <f t="shared" si="128"/>
        <v>1.03</v>
      </c>
      <c r="HS66" s="1298">
        <f t="shared" si="128"/>
        <v>1.03</v>
      </c>
      <c r="HT66" s="1298">
        <f t="shared" si="128"/>
        <v>1.03</v>
      </c>
      <c r="HU66" s="1298">
        <f t="shared" si="128"/>
        <v>1.03</v>
      </c>
      <c r="HV66" s="1298">
        <f t="shared" si="128"/>
        <v>1.03</v>
      </c>
      <c r="HW66" s="1298">
        <f t="shared" si="128"/>
        <v>1.03</v>
      </c>
      <c r="HX66" s="1298">
        <f t="shared" si="128"/>
        <v>1.03</v>
      </c>
      <c r="HY66" s="1298">
        <f t="shared" si="128"/>
        <v>1.03</v>
      </c>
      <c r="HZ66" s="1298">
        <f>+HLOOKUP(HZ$62,$F$64:$W$82,3,FALSE)</f>
        <v>1.03</v>
      </c>
      <c r="IA66" s="1298">
        <f>+HLOOKUP(IA$62,$F$64:$W$82,3,FALSE)</f>
        <v>1.03</v>
      </c>
    </row>
    <row r="67" spans="3:235" outlineLevel="1" x14ac:dyDescent="0.3">
      <c r="C67" s="93" t="s">
        <v>215</v>
      </c>
      <c r="D67" s="111" t="s">
        <v>216</v>
      </c>
      <c r="E67" s="145">
        <f>MAX(E40-E65,0)</f>
        <v>3915</v>
      </c>
      <c r="F67" s="145">
        <f t="shared" ref="F67:W67" si="129">MAX(F40-F65,0)</f>
        <v>0</v>
      </c>
      <c r="G67" s="145">
        <f t="shared" si="129"/>
        <v>0</v>
      </c>
      <c r="H67" s="145">
        <f t="shared" si="129"/>
        <v>0</v>
      </c>
      <c r="I67" s="145">
        <f t="shared" si="129"/>
        <v>0</v>
      </c>
      <c r="J67" s="145">
        <f t="shared" si="129"/>
        <v>0</v>
      </c>
      <c r="K67" s="145">
        <f t="shared" si="129"/>
        <v>0</v>
      </c>
      <c r="L67" s="145">
        <f t="shared" si="129"/>
        <v>0</v>
      </c>
      <c r="M67" s="145">
        <f t="shared" si="129"/>
        <v>0</v>
      </c>
      <c r="N67" s="145">
        <f t="shared" si="129"/>
        <v>0</v>
      </c>
      <c r="O67" s="145">
        <f t="shared" si="129"/>
        <v>0</v>
      </c>
      <c r="P67" s="145">
        <f t="shared" si="129"/>
        <v>0</v>
      </c>
      <c r="Q67" s="145">
        <f t="shared" si="129"/>
        <v>0</v>
      </c>
      <c r="R67" s="145">
        <f t="shared" si="129"/>
        <v>0</v>
      </c>
      <c r="S67" s="145">
        <f t="shared" si="129"/>
        <v>0</v>
      </c>
      <c r="T67" s="145">
        <f t="shared" si="129"/>
        <v>0</v>
      </c>
      <c r="U67" s="145">
        <f t="shared" si="129"/>
        <v>0</v>
      </c>
      <c r="V67" s="145">
        <f t="shared" si="129"/>
        <v>0</v>
      </c>
      <c r="W67" s="152">
        <f t="shared" si="129"/>
        <v>0</v>
      </c>
      <c r="Y67" s="93" t="s">
        <v>104</v>
      </c>
      <c r="Z67" s="111" t="s">
        <v>216</v>
      </c>
      <c r="AA67" s="145">
        <f t="shared" ref="AA67:CL67" si="130">MAX(AA40-AA65,0)</f>
        <v>0</v>
      </c>
      <c r="AB67" s="145">
        <f t="shared" si="130"/>
        <v>0</v>
      </c>
      <c r="AC67" s="145">
        <f t="shared" si="130"/>
        <v>0</v>
      </c>
      <c r="AD67" s="145">
        <f t="shared" si="130"/>
        <v>0</v>
      </c>
      <c r="AE67" s="145">
        <f t="shared" si="130"/>
        <v>0</v>
      </c>
      <c r="AF67" s="145">
        <f t="shared" si="130"/>
        <v>0</v>
      </c>
      <c r="AG67" s="145">
        <f t="shared" si="130"/>
        <v>0</v>
      </c>
      <c r="AH67" s="145">
        <f t="shared" si="130"/>
        <v>0</v>
      </c>
      <c r="AI67" s="145">
        <f t="shared" si="130"/>
        <v>0</v>
      </c>
      <c r="AJ67" s="145">
        <f t="shared" si="130"/>
        <v>0</v>
      </c>
      <c r="AK67" s="145">
        <f t="shared" si="130"/>
        <v>0</v>
      </c>
      <c r="AL67" s="145">
        <f t="shared" si="130"/>
        <v>0</v>
      </c>
      <c r="AM67" s="145">
        <f t="shared" si="130"/>
        <v>0</v>
      </c>
      <c r="AN67" s="145">
        <f t="shared" si="130"/>
        <v>0</v>
      </c>
      <c r="AO67" s="145">
        <f t="shared" si="130"/>
        <v>0</v>
      </c>
      <c r="AP67" s="145">
        <f t="shared" si="130"/>
        <v>0</v>
      </c>
      <c r="AQ67" s="145">
        <f t="shared" si="130"/>
        <v>0</v>
      </c>
      <c r="AR67" s="145">
        <f t="shared" si="130"/>
        <v>0</v>
      </c>
      <c r="AS67" s="145">
        <f t="shared" si="130"/>
        <v>0</v>
      </c>
      <c r="AT67" s="145">
        <f t="shared" si="130"/>
        <v>0</v>
      </c>
      <c r="AU67" s="145">
        <f t="shared" si="130"/>
        <v>0</v>
      </c>
      <c r="AV67" s="145">
        <f t="shared" si="130"/>
        <v>0</v>
      </c>
      <c r="AW67" s="145">
        <f t="shared" si="130"/>
        <v>0</v>
      </c>
      <c r="AX67" s="145">
        <f t="shared" si="130"/>
        <v>0</v>
      </c>
      <c r="AY67" s="145">
        <f t="shared" si="130"/>
        <v>0</v>
      </c>
      <c r="AZ67" s="145">
        <f t="shared" si="130"/>
        <v>0</v>
      </c>
      <c r="BA67" s="145">
        <f t="shared" si="130"/>
        <v>0</v>
      </c>
      <c r="BB67" s="145">
        <f t="shared" si="130"/>
        <v>0</v>
      </c>
      <c r="BC67" s="145">
        <f t="shared" si="130"/>
        <v>0</v>
      </c>
      <c r="BD67" s="145">
        <f t="shared" si="130"/>
        <v>0</v>
      </c>
      <c r="BE67" s="145">
        <f t="shared" si="130"/>
        <v>0</v>
      </c>
      <c r="BF67" s="145">
        <f t="shared" si="130"/>
        <v>0</v>
      </c>
      <c r="BG67" s="145">
        <f t="shared" si="130"/>
        <v>0</v>
      </c>
      <c r="BH67" s="145">
        <f t="shared" si="130"/>
        <v>0</v>
      </c>
      <c r="BI67" s="145">
        <f t="shared" si="130"/>
        <v>0</v>
      </c>
      <c r="BJ67" s="145">
        <f t="shared" si="130"/>
        <v>0</v>
      </c>
      <c r="BK67" s="145">
        <f t="shared" si="130"/>
        <v>0</v>
      </c>
      <c r="BL67" s="145">
        <f t="shared" si="130"/>
        <v>0</v>
      </c>
      <c r="BM67" s="145">
        <f t="shared" si="130"/>
        <v>0</v>
      </c>
      <c r="BN67" s="145">
        <f t="shared" si="130"/>
        <v>0</v>
      </c>
      <c r="BO67" s="145">
        <f t="shared" si="130"/>
        <v>0</v>
      </c>
      <c r="BP67" s="145">
        <f t="shared" si="130"/>
        <v>0</v>
      </c>
      <c r="BQ67" s="145">
        <f t="shared" si="130"/>
        <v>0</v>
      </c>
      <c r="BR67" s="145">
        <f t="shared" si="130"/>
        <v>0</v>
      </c>
      <c r="BS67" s="145">
        <f t="shared" si="130"/>
        <v>0</v>
      </c>
      <c r="BT67" s="145">
        <f t="shared" si="130"/>
        <v>0</v>
      </c>
      <c r="BU67" s="145">
        <f t="shared" si="130"/>
        <v>0</v>
      </c>
      <c r="BV67" s="145">
        <f t="shared" si="130"/>
        <v>0</v>
      </c>
      <c r="BW67" s="145">
        <f t="shared" si="130"/>
        <v>0</v>
      </c>
      <c r="BX67" s="145">
        <f t="shared" si="130"/>
        <v>0</v>
      </c>
      <c r="BY67" s="145">
        <f t="shared" si="130"/>
        <v>0</v>
      </c>
      <c r="BZ67" s="145">
        <f t="shared" si="130"/>
        <v>0</v>
      </c>
      <c r="CA67" s="145">
        <f t="shared" si="130"/>
        <v>0</v>
      </c>
      <c r="CB67" s="145">
        <f t="shared" si="130"/>
        <v>0</v>
      </c>
      <c r="CC67" s="145">
        <f t="shared" si="130"/>
        <v>0</v>
      </c>
      <c r="CD67" s="145">
        <f t="shared" si="130"/>
        <v>0</v>
      </c>
      <c r="CE67" s="145">
        <f t="shared" si="130"/>
        <v>0</v>
      </c>
      <c r="CF67" s="145">
        <f t="shared" si="130"/>
        <v>0</v>
      </c>
      <c r="CG67" s="145">
        <f t="shared" si="130"/>
        <v>0</v>
      </c>
      <c r="CH67" s="145">
        <f t="shared" si="130"/>
        <v>0</v>
      </c>
      <c r="CI67" s="145">
        <f t="shared" si="130"/>
        <v>0</v>
      </c>
      <c r="CJ67" s="145">
        <f t="shared" si="130"/>
        <v>0</v>
      </c>
      <c r="CK67" s="145">
        <f t="shared" si="130"/>
        <v>0</v>
      </c>
      <c r="CL67" s="145">
        <f t="shared" si="130"/>
        <v>0</v>
      </c>
      <c r="CM67" s="145">
        <f t="shared" ref="CM67:EX67" si="131">MAX(CM40-CM65,0)</f>
        <v>0</v>
      </c>
      <c r="CN67" s="145">
        <f t="shared" si="131"/>
        <v>0</v>
      </c>
      <c r="CO67" s="145">
        <f t="shared" si="131"/>
        <v>0</v>
      </c>
      <c r="CP67" s="145">
        <f t="shared" si="131"/>
        <v>0</v>
      </c>
      <c r="CQ67" s="145">
        <f t="shared" si="131"/>
        <v>0</v>
      </c>
      <c r="CR67" s="145">
        <f t="shared" si="131"/>
        <v>0</v>
      </c>
      <c r="CS67" s="145">
        <f t="shared" si="131"/>
        <v>0</v>
      </c>
      <c r="CT67" s="145">
        <f t="shared" si="131"/>
        <v>0</v>
      </c>
      <c r="CU67" s="145">
        <f t="shared" si="131"/>
        <v>0</v>
      </c>
      <c r="CV67" s="145">
        <f t="shared" si="131"/>
        <v>0</v>
      </c>
      <c r="CW67" s="145">
        <f t="shared" si="131"/>
        <v>0</v>
      </c>
      <c r="CX67" s="145">
        <f t="shared" si="131"/>
        <v>0</v>
      </c>
      <c r="CY67" s="145">
        <f t="shared" si="131"/>
        <v>0</v>
      </c>
      <c r="CZ67" s="145">
        <f t="shared" si="131"/>
        <v>0</v>
      </c>
      <c r="DA67" s="145">
        <f t="shared" si="131"/>
        <v>0</v>
      </c>
      <c r="DB67" s="145">
        <f t="shared" si="131"/>
        <v>0</v>
      </c>
      <c r="DC67" s="145">
        <f t="shared" si="131"/>
        <v>0</v>
      </c>
      <c r="DD67" s="145">
        <f t="shared" si="131"/>
        <v>0</v>
      </c>
      <c r="DE67" s="145">
        <f t="shared" si="131"/>
        <v>0</v>
      </c>
      <c r="DF67" s="145">
        <f t="shared" si="131"/>
        <v>0</v>
      </c>
      <c r="DG67" s="145">
        <f t="shared" si="131"/>
        <v>0</v>
      </c>
      <c r="DH67" s="145">
        <f t="shared" si="131"/>
        <v>0</v>
      </c>
      <c r="DI67" s="145">
        <f t="shared" si="131"/>
        <v>0</v>
      </c>
      <c r="DJ67" s="145">
        <f t="shared" si="131"/>
        <v>0</v>
      </c>
      <c r="DK67" s="145">
        <f t="shared" si="131"/>
        <v>0</v>
      </c>
      <c r="DL67" s="145">
        <f t="shared" si="131"/>
        <v>0</v>
      </c>
      <c r="DM67" s="145">
        <f t="shared" si="131"/>
        <v>0</v>
      </c>
      <c r="DN67" s="145">
        <f t="shared" si="131"/>
        <v>0</v>
      </c>
      <c r="DO67" s="145">
        <f t="shared" si="131"/>
        <v>0</v>
      </c>
      <c r="DP67" s="145">
        <f t="shared" si="131"/>
        <v>0</v>
      </c>
      <c r="DQ67" s="145">
        <f t="shared" si="131"/>
        <v>0</v>
      </c>
      <c r="DR67" s="145">
        <f t="shared" si="131"/>
        <v>0</v>
      </c>
      <c r="DS67" s="145">
        <f t="shared" si="131"/>
        <v>0</v>
      </c>
      <c r="DT67" s="145">
        <f t="shared" si="131"/>
        <v>0</v>
      </c>
      <c r="DU67" s="145">
        <f t="shared" si="131"/>
        <v>0</v>
      </c>
      <c r="DV67" s="145">
        <f t="shared" si="131"/>
        <v>0</v>
      </c>
      <c r="DW67" s="145">
        <f t="shared" si="131"/>
        <v>0</v>
      </c>
      <c r="DX67" s="145">
        <f t="shared" si="131"/>
        <v>0</v>
      </c>
      <c r="DY67" s="145">
        <f t="shared" si="131"/>
        <v>0</v>
      </c>
      <c r="DZ67" s="145">
        <f t="shared" si="131"/>
        <v>0</v>
      </c>
      <c r="EA67" s="145">
        <f t="shared" si="131"/>
        <v>0</v>
      </c>
      <c r="EB67" s="145">
        <f t="shared" si="131"/>
        <v>0</v>
      </c>
      <c r="EC67" s="145">
        <f t="shared" si="131"/>
        <v>0</v>
      </c>
      <c r="ED67" s="145">
        <f t="shared" si="131"/>
        <v>0</v>
      </c>
      <c r="EE67" s="145">
        <f t="shared" si="131"/>
        <v>0</v>
      </c>
      <c r="EF67" s="145">
        <f t="shared" si="131"/>
        <v>0</v>
      </c>
      <c r="EG67" s="145">
        <f t="shared" si="131"/>
        <v>0</v>
      </c>
      <c r="EH67" s="145">
        <f t="shared" si="131"/>
        <v>0</v>
      </c>
      <c r="EI67" s="145">
        <f t="shared" si="131"/>
        <v>0</v>
      </c>
      <c r="EJ67" s="145">
        <f t="shared" si="131"/>
        <v>0</v>
      </c>
      <c r="EK67" s="145">
        <f t="shared" si="131"/>
        <v>0</v>
      </c>
      <c r="EL67" s="145">
        <f t="shared" si="131"/>
        <v>0</v>
      </c>
      <c r="EM67" s="145">
        <f t="shared" si="131"/>
        <v>0</v>
      </c>
      <c r="EN67" s="145">
        <f t="shared" si="131"/>
        <v>0</v>
      </c>
      <c r="EO67" s="145">
        <f t="shared" si="131"/>
        <v>0</v>
      </c>
      <c r="EP67" s="145">
        <f t="shared" si="131"/>
        <v>0</v>
      </c>
      <c r="EQ67" s="145">
        <f t="shared" si="131"/>
        <v>0</v>
      </c>
      <c r="ER67" s="145">
        <f t="shared" si="131"/>
        <v>0</v>
      </c>
      <c r="ES67" s="145">
        <f t="shared" si="131"/>
        <v>0</v>
      </c>
      <c r="ET67" s="145">
        <f t="shared" si="131"/>
        <v>0</v>
      </c>
      <c r="EU67" s="145">
        <f t="shared" si="131"/>
        <v>0</v>
      </c>
      <c r="EV67" s="145">
        <f t="shared" si="131"/>
        <v>0</v>
      </c>
      <c r="EW67" s="145">
        <f t="shared" si="131"/>
        <v>0</v>
      </c>
      <c r="EX67" s="145">
        <f t="shared" si="131"/>
        <v>0</v>
      </c>
      <c r="EY67" s="145">
        <f t="shared" ref="EY67:HJ67" si="132">MAX(EY40-EY65,0)</f>
        <v>0</v>
      </c>
      <c r="EZ67" s="145">
        <f t="shared" si="132"/>
        <v>0</v>
      </c>
      <c r="FA67" s="145">
        <f t="shared" si="132"/>
        <v>0</v>
      </c>
      <c r="FB67" s="145">
        <f t="shared" si="132"/>
        <v>0</v>
      </c>
      <c r="FC67" s="145">
        <f t="shared" si="132"/>
        <v>0</v>
      </c>
      <c r="FD67" s="145">
        <f t="shared" si="132"/>
        <v>0</v>
      </c>
      <c r="FE67" s="145">
        <f t="shared" si="132"/>
        <v>0</v>
      </c>
      <c r="FF67" s="145">
        <f t="shared" si="132"/>
        <v>0</v>
      </c>
      <c r="FG67" s="145">
        <f t="shared" si="132"/>
        <v>0</v>
      </c>
      <c r="FH67" s="145">
        <f t="shared" si="132"/>
        <v>0</v>
      </c>
      <c r="FI67" s="145">
        <f t="shared" si="132"/>
        <v>0</v>
      </c>
      <c r="FJ67" s="145">
        <f t="shared" si="132"/>
        <v>0</v>
      </c>
      <c r="FK67" s="145">
        <f t="shared" si="132"/>
        <v>0</v>
      </c>
      <c r="FL67" s="145">
        <f t="shared" si="132"/>
        <v>0</v>
      </c>
      <c r="FM67" s="145">
        <f t="shared" si="132"/>
        <v>0</v>
      </c>
      <c r="FN67" s="145">
        <f t="shared" si="132"/>
        <v>0</v>
      </c>
      <c r="FO67" s="145">
        <f t="shared" si="132"/>
        <v>0</v>
      </c>
      <c r="FP67" s="145">
        <f t="shared" si="132"/>
        <v>0</v>
      </c>
      <c r="FQ67" s="145">
        <f t="shared" si="132"/>
        <v>0</v>
      </c>
      <c r="FR67" s="145">
        <f t="shared" si="132"/>
        <v>0</v>
      </c>
      <c r="FS67" s="145">
        <f t="shared" si="132"/>
        <v>0</v>
      </c>
      <c r="FT67" s="145">
        <f t="shared" si="132"/>
        <v>0</v>
      </c>
      <c r="FU67" s="145">
        <f t="shared" si="132"/>
        <v>0</v>
      </c>
      <c r="FV67" s="145">
        <f t="shared" si="132"/>
        <v>0</v>
      </c>
      <c r="FW67" s="145">
        <f t="shared" si="132"/>
        <v>0</v>
      </c>
      <c r="FX67" s="145">
        <f t="shared" si="132"/>
        <v>0</v>
      </c>
      <c r="FY67" s="145">
        <f t="shared" si="132"/>
        <v>0</v>
      </c>
      <c r="FZ67" s="145">
        <f t="shared" si="132"/>
        <v>0</v>
      </c>
      <c r="GA67" s="145">
        <f t="shared" si="132"/>
        <v>0</v>
      </c>
      <c r="GB67" s="145">
        <f t="shared" si="132"/>
        <v>0</v>
      </c>
      <c r="GC67" s="145">
        <f t="shared" si="132"/>
        <v>0</v>
      </c>
      <c r="GD67" s="145">
        <f t="shared" si="132"/>
        <v>0</v>
      </c>
      <c r="GE67" s="145">
        <f t="shared" si="132"/>
        <v>0</v>
      </c>
      <c r="GF67" s="145">
        <f t="shared" si="132"/>
        <v>0</v>
      </c>
      <c r="GG67" s="145">
        <f t="shared" si="132"/>
        <v>0</v>
      </c>
      <c r="GH67" s="145">
        <f t="shared" si="132"/>
        <v>0</v>
      </c>
      <c r="GI67" s="145">
        <f t="shared" si="132"/>
        <v>0</v>
      </c>
      <c r="GJ67" s="145">
        <f t="shared" si="132"/>
        <v>0</v>
      </c>
      <c r="GK67" s="145">
        <f t="shared" si="132"/>
        <v>0</v>
      </c>
      <c r="GL67" s="145">
        <f t="shared" si="132"/>
        <v>0</v>
      </c>
      <c r="GM67" s="145">
        <f t="shared" si="132"/>
        <v>0</v>
      </c>
      <c r="GN67" s="145">
        <f t="shared" si="132"/>
        <v>0</v>
      </c>
      <c r="GO67" s="145">
        <f t="shared" si="132"/>
        <v>0</v>
      </c>
      <c r="GP67" s="145">
        <f t="shared" si="132"/>
        <v>0</v>
      </c>
      <c r="GQ67" s="145">
        <f t="shared" si="132"/>
        <v>0</v>
      </c>
      <c r="GR67" s="145">
        <f t="shared" si="132"/>
        <v>0</v>
      </c>
      <c r="GS67" s="145">
        <f t="shared" si="132"/>
        <v>0</v>
      </c>
      <c r="GT67" s="145">
        <f t="shared" si="132"/>
        <v>0</v>
      </c>
      <c r="GU67" s="145">
        <f t="shared" si="132"/>
        <v>0</v>
      </c>
      <c r="GV67" s="145">
        <f t="shared" si="132"/>
        <v>0</v>
      </c>
      <c r="GW67" s="145">
        <f t="shared" si="132"/>
        <v>0</v>
      </c>
      <c r="GX67" s="145">
        <f t="shared" si="132"/>
        <v>0</v>
      </c>
      <c r="GY67" s="145">
        <f t="shared" si="132"/>
        <v>0</v>
      </c>
      <c r="GZ67" s="145">
        <f t="shared" si="132"/>
        <v>0</v>
      </c>
      <c r="HA67" s="145">
        <f t="shared" si="132"/>
        <v>0</v>
      </c>
      <c r="HB67" s="145">
        <f t="shared" si="132"/>
        <v>0</v>
      </c>
      <c r="HC67" s="145">
        <f t="shared" si="132"/>
        <v>0</v>
      </c>
      <c r="HD67" s="145">
        <f t="shared" si="132"/>
        <v>0</v>
      </c>
      <c r="HE67" s="145">
        <f t="shared" si="132"/>
        <v>0</v>
      </c>
      <c r="HF67" s="145">
        <f t="shared" si="132"/>
        <v>0</v>
      </c>
      <c r="HG67" s="145">
        <f t="shared" si="132"/>
        <v>0</v>
      </c>
      <c r="HH67" s="145">
        <f t="shared" si="132"/>
        <v>0</v>
      </c>
      <c r="HI67" s="145">
        <f t="shared" si="132"/>
        <v>0</v>
      </c>
      <c r="HJ67" s="145">
        <f t="shared" si="132"/>
        <v>0</v>
      </c>
      <c r="HK67" s="145">
        <f t="shared" ref="HK67:HY67" si="133">MAX(HK40-HK65,0)</f>
        <v>0</v>
      </c>
      <c r="HL67" s="145">
        <f t="shared" si="133"/>
        <v>0</v>
      </c>
      <c r="HM67" s="145">
        <f t="shared" si="133"/>
        <v>0</v>
      </c>
      <c r="HN67" s="145">
        <f t="shared" si="133"/>
        <v>0</v>
      </c>
      <c r="HO67" s="145">
        <f t="shared" si="133"/>
        <v>0</v>
      </c>
      <c r="HP67" s="145">
        <f t="shared" si="133"/>
        <v>0</v>
      </c>
      <c r="HQ67" s="145">
        <f t="shared" si="133"/>
        <v>0</v>
      </c>
      <c r="HR67" s="145">
        <f t="shared" si="133"/>
        <v>0</v>
      </c>
      <c r="HS67" s="145">
        <f t="shared" si="133"/>
        <v>0</v>
      </c>
      <c r="HT67" s="145">
        <f t="shared" si="133"/>
        <v>0</v>
      </c>
      <c r="HU67" s="145">
        <f t="shared" si="133"/>
        <v>0</v>
      </c>
      <c r="HV67" s="145">
        <f t="shared" si="133"/>
        <v>0</v>
      </c>
      <c r="HW67" s="145">
        <f t="shared" si="133"/>
        <v>0</v>
      </c>
      <c r="HX67" s="145">
        <f t="shared" si="133"/>
        <v>0</v>
      </c>
      <c r="HY67" s="145">
        <f t="shared" si="133"/>
        <v>0</v>
      </c>
      <c r="HZ67" s="145">
        <f>MAX(HZ40-HZ65,0)</f>
        <v>0</v>
      </c>
      <c r="IA67" s="145">
        <f>MAX(IA40-IA65,0)</f>
        <v>0</v>
      </c>
    </row>
    <row r="68" spans="3:235" outlineLevel="1" x14ac:dyDescent="0.3">
      <c r="C68" s="93"/>
      <c r="D68" s="111" t="s">
        <v>218</v>
      </c>
      <c r="E68" s="145">
        <f>IF(E67-25000&gt;0,25000,E67)</f>
        <v>3915</v>
      </c>
      <c r="F68" s="145">
        <f t="shared" ref="F68:W68" si="134">IF(F67-25000&gt;0,25000,F67)</f>
        <v>0</v>
      </c>
      <c r="G68" s="145">
        <f t="shared" si="134"/>
        <v>0</v>
      </c>
      <c r="H68" s="145">
        <f t="shared" si="134"/>
        <v>0</v>
      </c>
      <c r="I68" s="145">
        <f t="shared" si="134"/>
        <v>0</v>
      </c>
      <c r="J68" s="145">
        <f t="shared" si="134"/>
        <v>0</v>
      </c>
      <c r="K68" s="145">
        <f t="shared" si="134"/>
        <v>0</v>
      </c>
      <c r="L68" s="145">
        <f t="shared" si="134"/>
        <v>0</v>
      </c>
      <c r="M68" s="145">
        <f t="shared" si="134"/>
        <v>0</v>
      </c>
      <c r="N68" s="145">
        <f t="shared" si="134"/>
        <v>0</v>
      </c>
      <c r="O68" s="145">
        <f t="shared" si="134"/>
        <v>0</v>
      </c>
      <c r="P68" s="145">
        <f t="shared" si="134"/>
        <v>0</v>
      </c>
      <c r="Q68" s="145">
        <f t="shared" si="134"/>
        <v>0</v>
      </c>
      <c r="R68" s="145">
        <f t="shared" si="134"/>
        <v>0</v>
      </c>
      <c r="S68" s="145">
        <f t="shared" si="134"/>
        <v>0</v>
      </c>
      <c r="T68" s="145">
        <f t="shared" si="134"/>
        <v>0</v>
      </c>
      <c r="U68" s="145">
        <f t="shared" si="134"/>
        <v>0</v>
      </c>
      <c r="V68" s="145">
        <f t="shared" si="134"/>
        <v>0</v>
      </c>
      <c r="W68" s="152">
        <f t="shared" si="134"/>
        <v>0</v>
      </c>
      <c r="Y68" s="93"/>
      <c r="Z68" s="111" t="s">
        <v>218</v>
      </c>
      <c r="AA68" s="145">
        <f t="shared" ref="AA68:CL68" si="135">IF(AA67-25000/12&gt;0,25000/12,AA67)</f>
        <v>0</v>
      </c>
      <c r="AB68" s="145">
        <f t="shared" si="135"/>
        <v>0</v>
      </c>
      <c r="AC68" s="145">
        <f t="shared" si="135"/>
        <v>0</v>
      </c>
      <c r="AD68" s="145">
        <f t="shared" si="135"/>
        <v>0</v>
      </c>
      <c r="AE68" s="145">
        <f t="shared" si="135"/>
        <v>0</v>
      </c>
      <c r="AF68" s="145">
        <f t="shared" si="135"/>
        <v>0</v>
      </c>
      <c r="AG68" s="145">
        <f t="shared" si="135"/>
        <v>0</v>
      </c>
      <c r="AH68" s="145">
        <f t="shared" si="135"/>
        <v>0</v>
      </c>
      <c r="AI68" s="145">
        <f t="shared" si="135"/>
        <v>0</v>
      </c>
      <c r="AJ68" s="145">
        <f t="shared" si="135"/>
        <v>0</v>
      </c>
      <c r="AK68" s="145">
        <f t="shared" si="135"/>
        <v>0</v>
      </c>
      <c r="AL68" s="145">
        <f t="shared" si="135"/>
        <v>0</v>
      </c>
      <c r="AM68" s="145">
        <f t="shared" si="135"/>
        <v>0</v>
      </c>
      <c r="AN68" s="145">
        <f t="shared" si="135"/>
        <v>0</v>
      </c>
      <c r="AO68" s="145">
        <f t="shared" si="135"/>
        <v>0</v>
      </c>
      <c r="AP68" s="145">
        <f t="shared" si="135"/>
        <v>0</v>
      </c>
      <c r="AQ68" s="145">
        <f t="shared" si="135"/>
        <v>0</v>
      </c>
      <c r="AR68" s="145">
        <f t="shared" si="135"/>
        <v>0</v>
      </c>
      <c r="AS68" s="145">
        <f t="shared" si="135"/>
        <v>0</v>
      </c>
      <c r="AT68" s="145">
        <f t="shared" si="135"/>
        <v>0</v>
      </c>
      <c r="AU68" s="145">
        <f t="shared" si="135"/>
        <v>0</v>
      </c>
      <c r="AV68" s="145">
        <f t="shared" si="135"/>
        <v>0</v>
      </c>
      <c r="AW68" s="145">
        <f t="shared" si="135"/>
        <v>0</v>
      </c>
      <c r="AX68" s="145">
        <f t="shared" si="135"/>
        <v>0</v>
      </c>
      <c r="AY68" s="145">
        <f t="shared" si="135"/>
        <v>0</v>
      </c>
      <c r="AZ68" s="145">
        <f t="shared" si="135"/>
        <v>0</v>
      </c>
      <c r="BA68" s="145">
        <f t="shared" si="135"/>
        <v>0</v>
      </c>
      <c r="BB68" s="145">
        <f t="shared" si="135"/>
        <v>0</v>
      </c>
      <c r="BC68" s="145">
        <f t="shared" si="135"/>
        <v>0</v>
      </c>
      <c r="BD68" s="145">
        <f t="shared" si="135"/>
        <v>0</v>
      </c>
      <c r="BE68" s="145">
        <f t="shared" si="135"/>
        <v>0</v>
      </c>
      <c r="BF68" s="145">
        <f t="shared" si="135"/>
        <v>0</v>
      </c>
      <c r="BG68" s="145">
        <f t="shared" si="135"/>
        <v>0</v>
      </c>
      <c r="BH68" s="145">
        <f t="shared" si="135"/>
        <v>0</v>
      </c>
      <c r="BI68" s="145">
        <f t="shared" si="135"/>
        <v>0</v>
      </c>
      <c r="BJ68" s="145">
        <f t="shared" si="135"/>
        <v>0</v>
      </c>
      <c r="BK68" s="145">
        <f t="shared" si="135"/>
        <v>0</v>
      </c>
      <c r="BL68" s="145">
        <f t="shared" si="135"/>
        <v>0</v>
      </c>
      <c r="BM68" s="145">
        <f t="shared" si="135"/>
        <v>0</v>
      </c>
      <c r="BN68" s="145">
        <f t="shared" si="135"/>
        <v>0</v>
      </c>
      <c r="BO68" s="145">
        <f t="shared" si="135"/>
        <v>0</v>
      </c>
      <c r="BP68" s="145">
        <f t="shared" si="135"/>
        <v>0</v>
      </c>
      <c r="BQ68" s="145">
        <f t="shared" si="135"/>
        <v>0</v>
      </c>
      <c r="BR68" s="145">
        <f t="shared" si="135"/>
        <v>0</v>
      </c>
      <c r="BS68" s="145">
        <f t="shared" si="135"/>
        <v>0</v>
      </c>
      <c r="BT68" s="145">
        <f t="shared" si="135"/>
        <v>0</v>
      </c>
      <c r="BU68" s="145">
        <f t="shared" si="135"/>
        <v>0</v>
      </c>
      <c r="BV68" s="145">
        <f t="shared" si="135"/>
        <v>0</v>
      </c>
      <c r="BW68" s="145">
        <f t="shared" si="135"/>
        <v>0</v>
      </c>
      <c r="BX68" s="145">
        <f t="shared" si="135"/>
        <v>0</v>
      </c>
      <c r="BY68" s="145">
        <f t="shared" si="135"/>
        <v>0</v>
      </c>
      <c r="BZ68" s="145">
        <f t="shared" si="135"/>
        <v>0</v>
      </c>
      <c r="CA68" s="145">
        <f t="shared" si="135"/>
        <v>0</v>
      </c>
      <c r="CB68" s="145">
        <f t="shared" si="135"/>
        <v>0</v>
      </c>
      <c r="CC68" s="145">
        <f t="shared" si="135"/>
        <v>0</v>
      </c>
      <c r="CD68" s="145">
        <f t="shared" si="135"/>
        <v>0</v>
      </c>
      <c r="CE68" s="145">
        <f t="shared" si="135"/>
        <v>0</v>
      </c>
      <c r="CF68" s="145">
        <f t="shared" si="135"/>
        <v>0</v>
      </c>
      <c r="CG68" s="145">
        <f t="shared" si="135"/>
        <v>0</v>
      </c>
      <c r="CH68" s="145">
        <f t="shared" si="135"/>
        <v>0</v>
      </c>
      <c r="CI68" s="145">
        <f t="shared" si="135"/>
        <v>0</v>
      </c>
      <c r="CJ68" s="145">
        <f t="shared" si="135"/>
        <v>0</v>
      </c>
      <c r="CK68" s="145">
        <f t="shared" si="135"/>
        <v>0</v>
      </c>
      <c r="CL68" s="145">
        <f t="shared" si="135"/>
        <v>0</v>
      </c>
      <c r="CM68" s="145">
        <f t="shared" ref="CM68:EX68" si="136">IF(CM67-25000/12&gt;0,25000/12,CM67)</f>
        <v>0</v>
      </c>
      <c r="CN68" s="145">
        <f t="shared" si="136"/>
        <v>0</v>
      </c>
      <c r="CO68" s="145">
        <f t="shared" si="136"/>
        <v>0</v>
      </c>
      <c r="CP68" s="145">
        <f t="shared" si="136"/>
        <v>0</v>
      </c>
      <c r="CQ68" s="145">
        <f t="shared" si="136"/>
        <v>0</v>
      </c>
      <c r="CR68" s="145">
        <f t="shared" si="136"/>
        <v>0</v>
      </c>
      <c r="CS68" s="145">
        <f t="shared" si="136"/>
        <v>0</v>
      </c>
      <c r="CT68" s="145">
        <f t="shared" si="136"/>
        <v>0</v>
      </c>
      <c r="CU68" s="145">
        <f t="shared" si="136"/>
        <v>0</v>
      </c>
      <c r="CV68" s="145">
        <f t="shared" si="136"/>
        <v>0</v>
      </c>
      <c r="CW68" s="145">
        <f t="shared" si="136"/>
        <v>0</v>
      </c>
      <c r="CX68" s="145">
        <f t="shared" si="136"/>
        <v>0</v>
      </c>
      <c r="CY68" s="145">
        <f t="shared" si="136"/>
        <v>0</v>
      </c>
      <c r="CZ68" s="145">
        <f t="shared" si="136"/>
        <v>0</v>
      </c>
      <c r="DA68" s="145">
        <f t="shared" si="136"/>
        <v>0</v>
      </c>
      <c r="DB68" s="145">
        <f t="shared" si="136"/>
        <v>0</v>
      </c>
      <c r="DC68" s="145">
        <f t="shared" si="136"/>
        <v>0</v>
      </c>
      <c r="DD68" s="145">
        <f t="shared" si="136"/>
        <v>0</v>
      </c>
      <c r="DE68" s="145">
        <f t="shared" si="136"/>
        <v>0</v>
      </c>
      <c r="DF68" s="145">
        <f t="shared" si="136"/>
        <v>0</v>
      </c>
      <c r="DG68" s="145">
        <f t="shared" si="136"/>
        <v>0</v>
      </c>
      <c r="DH68" s="145">
        <f t="shared" si="136"/>
        <v>0</v>
      </c>
      <c r="DI68" s="145">
        <f t="shared" si="136"/>
        <v>0</v>
      </c>
      <c r="DJ68" s="145">
        <f t="shared" si="136"/>
        <v>0</v>
      </c>
      <c r="DK68" s="145">
        <f t="shared" si="136"/>
        <v>0</v>
      </c>
      <c r="DL68" s="145">
        <f t="shared" si="136"/>
        <v>0</v>
      </c>
      <c r="DM68" s="145">
        <f t="shared" si="136"/>
        <v>0</v>
      </c>
      <c r="DN68" s="145">
        <f t="shared" si="136"/>
        <v>0</v>
      </c>
      <c r="DO68" s="145">
        <f t="shared" si="136"/>
        <v>0</v>
      </c>
      <c r="DP68" s="145">
        <f t="shared" si="136"/>
        <v>0</v>
      </c>
      <c r="DQ68" s="145">
        <f t="shared" si="136"/>
        <v>0</v>
      </c>
      <c r="DR68" s="145">
        <f t="shared" si="136"/>
        <v>0</v>
      </c>
      <c r="DS68" s="145">
        <f t="shared" si="136"/>
        <v>0</v>
      </c>
      <c r="DT68" s="145">
        <f t="shared" si="136"/>
        <v>0</v>
      </c>
      <c r="DU68" s="145">
        <f t="shared" si="136"/>
        <v>0</v>
      </c>
      <c r="DV68" s="145">
        <f t="shared" si="136"/>
        <v>0</v>
      </c>
      <c r="DW68" s="145">
        <f t="shared" si="136"/>
        <v>0</v>
      </c>
      <c r="DX68" s="145">
        <f t="shared" si="136"/>
        <v>0</v>
      </c>
      <c r="DY68" s="145">
        <f t="shared" si="136"/>
        <v>0</v>
      </c>
      <c r="DZ68" s="145">
        <f t="shared" si="136"/>
        <v>0</v>
      </c>
      <c r="EA68" s="145">
        <f t="shared" si="136"/>
        <v>0</v>
      </c>
      <c r="EB68" s="145">
        <f t="shared" si="136"/>
        <v>0</v>
      </c>
      <c r="EC68" s="145">
        <f t="shared" si="136"/>
        <v>0</v>
      </c>
      <c r="ED68" s="145">
        <f t="shared" si="136"/>
        <v>0</v>
      </c>
      <c r="EE68" s="145">
        <f t="shared" si="136"/>
        <v>0</v>
      </c>
      <c r="EF68" s="145">
        <f t="shared" si="136"/>
        <v>0</v>
      </c>
      <c r="EG68" s="145">
        <f t="shared" si="136"/>
        <v>0</v>
      </c>
      <c r="EH68" s="145">
        <f t="shared" si="136"/>
        <v>0</v>
      </c>
      <c r="EI68" s="145">
        <f t="shared" si="136"/>
        <v>0</v>
      </c>
      <c r="EJ68" s="145">
        <f t="shared" si="136"/>
        <v>0</v>
      </c>
      <c r="EK68" s="145">
        <f t="shared" si="136"/>
        <v>0</v>
      </c>
      <c r="EL68" s="145">
        <f t="shared" si="136"/>
        <v>0</v>
      </c>
      <c r="EM68" s="145">
        <f t="shared" si="136"/>
        <v>0</v>
      </c>
      <c r="EN68" s="145">
        <f t="shared" si="136"/>
        <v>0</v>
      </c>
      <c r="EO68" s="145">
        <f t="shared" si="136"/>
        <v>0</v>
      </c>
      <c r="EP68" s="145">
        <f t="shared" si="136"/>
        <v>0</v>
      </c>
      <c r="EQ68" s="145">
        <f t="shared" si="136"/>
        <v>0</v>
      </c>
      <c r="ER68" s="145">
        <f t="shared" si="136"/>
        <v>0</v>
      </c>
      <c r="ES68" s="145">
        <f t="shared" si="136"/>
        <v>0</v>
      </c>
      <c r="ET68" s="145">
        <f t="shared" si="136"/>
        <v>0</v>
      </c>
      <c r="EU68" s="145">
        <f t="shared" si="136"/>
        <v>0</v>
      </c>
      <c r="EV68" s="145">
        <f t="shared" si="136"/>
        <v>0</v>
      </c>
      <c r="EW68" s="145">
        <f t="shared" si="136"/>
        <v>0</v>
      </c>
      <c r="EX68" s="145">
        <f t="shared" si="136"/>
        <v>0</v>
      </c>
      <c r="EY68" s="145">
        <f t="shared" ref="EY68:HJ68" si="137">IF(EY67-25000/12&gt;0,25000/12,EY67)</f>
        <v>0</v>
      </c>
      <c r="EZ68" s="145">
        <f t="shared" si="137"/>
        <v>0</v>
      </c>
      <c r="FA68" s="145">
        <f t="shared" si="137"/>
        <v>0</v>
      </c>
      <c r="FB68" s="145">
        <f t="shared" si="137"/>
        <v>0</v>
      </c>
      <c r="FC68" s="145">
        <f t="shared" si="137"/>
        <v>0</v>
      </c>
      <c r="FD68" s="145">
        <f t="shared" si="137"/>
        <v>0</v>
      </c>
      <c r="FE68" s="145">
        <f t="shared" si="137"/>
        <v>0</v>
      </c>
      <c r="FF68" s="145">
        <f t="shared" si="137"/>
        <v>0</v>
      </c>
      <c r="FG68" s="145">
        <f t="shared" si="137"/>
        <v>0</v>
      </c>
      <c r="FH68" s="145">
        <f t="shared" si="137"/>
        <v>0</v>
      </c>
      <c r="FI68" s="145">
        <f t="shared" si="137"/>
        <v>0</v>
      </c>
      <c r="FJ68" s="145">
        <f t="shared" si="137"/>
        <v>0</v>
      </c>
      <c r="FK68" s="145">
        <f t="shared" si="137"/>
        <v>0</v>
      </c>
      <c r="FL68" s="145">
        <f t="shared" si="137"/>
        <v>0</v>
      </c>
      <c r="FM68" s="145">
        <f t="shared" si="137"/>
        <v>0</v>
      </c>
      <c r="FN68" s="145">
        <f t="shared" si="137"/>
        <v>0</v>
      </c>
      <c r="FO68" s="145">
        <f t="shared" si="137"/>
        <v>0</v>
      </c>
      <c r="FP68" s="145">
        <f t="shared" si="137"/>
        <v>0</v>
      </c>
      <c r="FQ68" s="145">
        <f t="shared" si="137"/>
        <v>0</v>
      </c>
      <c r="FR68" s="145">
        <f t="shared" si="137"/>
        <v>0</v>
      </c>
      <c r="FS68" s="145">
        <f t="shared" si="137"/>
        <v>0</v>
      </c>
      <c r="FT68" s="145">
        <f t="shared" si="137"/>
        <v>0</v>
      </c>
      <c r="FU68" s="145">
        <f t="shared" si="137"/>
        <v>0</v>
      </c>
      <c r="FV68" s="145">
        <f t="shared" si="137"/>
        <v>0</v>
      </c>
      <c r="FW68" s="145">
        <f t="shared" si="137"/>
        <v>0</v>
      </c>
      <c r="FX68" s="145">
        <f t="shared" si="137"/>
        <v>0</v>
      </c>
      <c r="FY68" s="145">
        <f t="shared" si="137"/>
        <v>0</v>
      </c>
      <c r="FZ68" s="145">
        <f t="shared" si="137"/>
        <v>0</v>
      </c>
      <c r="GA68" s="145">
        <f t="shared" si="137"/>
        <v>0</v>
      </c>
      <c r="GB68" s="145">
        <f t="shared" si="137"/>
        <v>0</v>
      </c>
      <c r="GC68" s="145">
        <f t="shared" si="137"/>
        <v>0</v>
      </c>
      <c r="GD68" s="145">
        <f t="shared" si="137"/>
        <v>0</v>
      </c>
      <c r="GE68" s="145">
        <f t="shared" si="137"/>
        <v>0</v>
      </c>
      <c r="GF68" s="145">
        <f t="shared" si="137"/>
        <v>0</v>
      </c>
      <c r="GG68" s="145">
        <f t="shared" si="137"/>
        <v>0</v>
      </c>
      <c r="GH68" s="145">
        <f t="shared" si="137"/>
        <v>0</v>
      </c>
      <c r="GI68" s="145">
        <f t="shared" si="137"/>
        <v>0</v>
      </c>
      <c r="GJ68" s="145">
        <f t="shared" si="137"/>
        <v>0</v>
      </c>
      <c r="GK68" s="145">
        <f t="shared" si="137"/>
        <v>0</v>
      </c>
      <c r="GL68" s="145">
        <f t="shared" si="137"/>
        <v>0</v>
      </c>
      <c r="GM68" s="145">
        <f t="shared" si="137"/>
        <v>0</v>
      </c>
      <c r="GN68" s="145">
        <f t="shared" si="137"/>
        <v>0</v>
      </c>
      <c r="GO68" s="145">
        <f t="shared" si="137"/>
        <v>0</v>
      </c>
      <c r="GP68" s="145">
        <f t="shared" si="137"/>
        <v>0</v>
      </c>
      <c r="GQ68" s="145">
        <f t="shared" si="137"/>
        <v>0</v>
      </c>
      <c r="GR68" s="145">
        <f t="shared" si="137"/>
        <v>0</v>
      </c>
      <c r="GS68" s="145">
        <f t="shared" si="137"/>
        <v>0</v>
      </c>
      <c r="GT68" s="145">
        <f t="shared" si="137"/>
        <v>0</v>
      </c>
      <c r="GU68" s="145">
        <f t="shared" si="137"/>
        <v>0</v>
      </c>
      <c r="GV68" s="145">
        <f t="shared" si="137"/>
        <v>0</v>
      </c>
      <c r="GW68" s="145">
        <f t="shared" si="137"/>
        <v>0</v>
      </c>
      <c r="GX68" s="145">
        <f t="shared" si="137"/>
        <v>0</v>
      </c>
      <c r="GY68" s="145">
        <f t="shared" si="137"/>
        <v>0</v>
      </c>
      <c r="GZ68" s="145">
        <f t="shared" si="137"/>
        <v>0</v>
      </c>
      <c r="HA68" s="145">
        <f t="shared" si="137"/>
        <v>0</v>
      </c>
      <c r="HB68" s="145">
        <f t="shared" si="137"/>
        <v>0</v>
      </c>
      <c r="HC68" s="145">
        <f t="shared" si="137"/>
        <v>0</v>
      </c>
      <c r="HD68" s="145">
        <f t="shared" si="137"/>
        <v>0</v>
      </c>
      <c r="HE68" s="145">
        <f t="shared" si="137"/>
        <v>0</v>
      </c>
      <c r="HF68" s="145">
        <f t="shared" si="137"/>
        <v>0</v>
      </c>
      <c r="HG68" s="145">
        <f t="shared" si="137"/>
        <v>0</v>
      </c>
      <c r="HH68" s="145">
        <f t="shared" si="137"/>
        <v>0</v>
      </c>
      <c r="HI68" s="145">
        <f t="shared" si="137"/>
        <v>0</v>
      </c>
      <c r="HJ68" s="145">
        <f t="shared" si="137"/>
        <v>0</v>
      </c>
      <c r="HK68" s="145">
        <f t="shared" ref="HK68:HY68" si="138">IF(HK67-25000/12&gt;0,25000/12,HK67)</f>
        <v>0</v>
      </c>
      <c r="HL68" s="145">
        <f t="shared" si="138"/>
        <v>0</v>
      </c>
      <c r="HM68" s="145">
        <f t="shared" si="138"/>
        <v>0</v>
      </c>
      <c r="HN68" s="145">
        <f t="shared" si="138"/>
        <v>0</v>
      </c>
      <c r="HO68" s="145">
        <f t="shared" si="138"/>
        <v>0</v>
      </c>
      <c r="HP68" s="145">
        <f t="shared" si="138"/>
        <v>0</v>
      </c>
      <c r="HQ68" s="145">
        <f t="shared" si="138"/>
        <v>0</v>
      </c>
      <c r="HR68" s="145">
        <f t="shared" si="138"/>
        <v>0</v>
      </c>
      <c r="HS68" s="145">
        <f t="shared" si="138"/>
        <v>0</v>
      </c>
      <c r="HT68" s="145">
        <f t="shared" si="138"/>
        <v>0</v>
      </c>
      <c r="HU68" s="145">
        <f t="shared" si="138"/>
        <v>0</v>
      </c>
      <c r="HV68" s="145">
        <f t="shared" si="138"/>
        <v>0</v>
      </c>
      <c r="HW68" s="145">
        <f t="shared" si="138"/>
        <v>0</v>
      </c>
      <c r="HX68" s="145">
        <f t="shared" si="138"/>
        <v>0</v>
      </c>
      <c r="HY68" s="145">
        <f t="shared" si="138"/>
        <v>0</v>
      </c>
      <c r="HZ68" s="145">
        <f>IF(HZ67-25000/12&gt;0,25000/12,HZ67)</f>
        <v>0</v>
      </c>
      <c r="IA68" s="145">
        <f>IF(IA67-25000/12&gt;0,25000/12,IA67)</f>
        <v>0</v>
      </c>
    </row>
    <row r="69" spans="3:235" outlineLevel="1" x14ac:dyDescent="0.3">
      <c r="C69" s="93"/>
      <c r="D69" s="111" t="s">
        <v>220</v>
      </c>
      <c r="E69" s="153">
        <f>E67-E68</f>
        <v>0</v>
      </c>
      <c r="F69" s="153">
        <f>F67-F68</f>
        <v>0</v>
      </c>
      <c r="G69" s="153">
        <f t="shared" ref="G69:W69" si="139">G67-G68</f>
        <v>0</v>
      </c>
      <c r="H69" s="153">
        <f t="shared" si="139"/>
        <v>0</v>
      </c>
      <c r="I69" s="153">
        <f t="shared" si="139"/>
        <v>0</v>
      </c>
      <c r="J69" s="153">
        <f t="shared" si="139"/>
        <v>0</v>
      </c>
      <c r="K69" s="153">
        <f t="shared" si="139"/>
        <v>0</v>
      </c>
      <c r="L69" s="153">
        <f t="shared" si="139"/>
        <v>0</v>
      </c>
      <c r="M69" s="153">
        <f t="shared" si="139"/>
        <v>0</v>
      </c>
      <c r="N69" s="153">
        <f t="shared" si="139"/>
        <v>0</v>
      </c>
      <c r="O69" s="153">
        <f t="shared" si="139"/>
        <v>0</v>
      </c>
      <c r="P69" s="153">
        <f t="shared" si="139"/>
        <v>0</v>
      </c>
      <c r="Q69" s="153">
        <f t="shared" si="139"/>
        <v>0</v>
      </c>
      <c r="R69" s="153">
        <f t="shared" si="139"/>
        <v>0</v>
      </c>
      <c r="S69" s="153">
        <f t="shared" si="139"/>
        <v>0</v>
      </c>
      <c r="T69" s="153">
        <f t="shared" si="139"/>
        <v>0</v>
      </c>
      <c r="U69" s="153">
        <f t="shared" si="139"/>
        <v>0</v>
      </c>
      <c r="V69" s="153">
        <f t="shared" si="139"/>
        <v>0</v>
      </c>
      <c r="W69" s="154">
        <f t="shared" si="139"/>
        <v>0</v>
      </c>
      <c r="Y69" s="93"/>
      <c r="Z69" s="111" t="s">
        <v>220</v>
      </c>
      <c r="AA69" s="153">
        <f t="shared" ref="AA69:CL69" si="140">AA67-AA68</f>
        <v>0</v>
      </c>
      <c r="AB69" s="153">
        <f t="shared" si="140"/>
        <v>0</v>
      </c>
      <c r="AC69" s="153">
        <f t="shared" si="140"/>
        <v>0</v>
      </c>
      <c r="AD69" s="153">
        <f t="shared" si="140"/>
        <v>0</v>
      </c>
      <c r="AE69" s="153">
        <f t="shared" si="140"/>
        <v>0</v>
      </c>
      <c r="AF69" s="153">
        <f t="shared" si="140"/>
        <v>0</v>
      </c>
      <c r="AG69" s="153">
        <f t="shared" si="140"/>
        <v>0</v>
      </c>
      <c r="AH69" s="153">
        <f t="shared" si="140"/>
        <v>0</v>
      </c>
      <c r="AI69" s="153">
        <f t="shared" si="140"/>
        <v>0</v>
      </c>
      <c r="AJ69" s="153">
        <f t="shared" si="140"/>
        <v>0</v>
      </c>
      <c r="AK69" s="153">
        <f t="shared" si="140"/>
        <v>0</v>
      </c>
      <c r="AL69" s="153">
        <f t="shared" si="140"/>
        <v>0</v>
      </c>
      <c r="AM69" s="153">
        <f t="shared" si="140"/>
        <v>0</v>
      </c>
      <c r="AN69" s="153">
        <f t="shared" si="140"/>
        <v>0</v>
      </c>
      <c r="AO69" s="153">
        <f t="shared" si="140"/>
        <v>0</v>
      </c>
      <c r="AP69" s="153">
        <f t="shared" si="140"/>
        <v>0</v>
      </c>
      <c r="AQ69" s="153">
        <f t="shared" si="140"/>
        <v>0</v>
      </c>
      <c r="AR69" s="153">
        <f t="shared" si="140"/>
        <v>0</v>
      </c>
      <c r="AS69" s="153">
        <f t="shared" si="140"/>
        <v>0</v>
      </c>
      <c r="AT69" s="153">
        <f t="shared" si="140"/>
        <v>0</v>
      </c>
      <c r="AU69" s="153">
        <f t="shared" si="140"/>
        <v>0</v>
      </c>
      <c r="AV69" s="153">
        <f t="shared" si="140"/>
        <v>0</v>
      </c>
      <c r="AW69" s="153">
        <f t="shared" si="140"/>
        <v>0</v>
      </c>
      <c r="AX69" s="153">
        <f t="shared" si="140"/>
        <v>0</v>
      </c>
      <c r="AY69" s="153">
        <f t="shared" si="140"/>
        <v>0</v>
      </c>
      <c r="AZ69" s="153">
        <f t="shared" si="140"/>
        <v>0</v>
      </c>
      <c r="BA69" s="153">
        <f t="shared" si="140"/>
        <v>0</v>
      </c>
      <c r="BB69" s="153">
        <f t="shared" si="140"/>
        <v>0</v>
      </c>
      <c r="BC69" s="153">
        <f t="shared" si="140"/>
        <v>0</v>
      </c>
      <c r="BD69" s="153">
        <f t="shared" si="140"/>
        <v>0</v>
      </c>
      <c r="BE69" s="153">
        <f t="shared" si="140"/>
        <v>0</v>
      </c>
      <c r="BF69" s="153">
        <f t="shared" si="140"/>
        <v>0</v>
      </c>
      <c r="BG69" s="153">
        <f t="shared" si="140"/>
        <v>0</v>
      </c>
      <c r="BH69" s="153">
        <f t="shared" si="140"/>
        <v>0</v>
      </c>
      <c r="BI69" s="153">
        <f t="shared" si="140"/>
        <v>0</v>
      </c>
      <c r="BJ69" s="153">
        <f t="shared" si="140"/>
        <v>0</v>
      </c>
      <c r="BK69" s="153">
        <f t="shared" si="140"/>
        <v>0</v>
      </c>
      <c r="BL69" s="153">
        <f t="shared" si="140"/>
        <v>0</v>
      </c>
      <c r="BM69" s="153">
        <f t="shared" si="140"/>
        <v>0</v>
      </c>
      <c r="BN69" s="153">
        <f t="shared" si="140"/>
        <v>0</v>
      </c>
      <c r="BO69" s="153">
        <f t="shared" si="140"/>
        <v>0</v>
      </c>
      <c r="BP69" s="153">
        <f t="shared" si="140"/>
        <v>0</v>
      </c>
      <c r="BQ69" s="153">
        <f t="shared" si="140"/>
        <v>0</v>
      </c>
      <c r="BR69" s="153">
        <f t="shared" si="140"/>
        <v>0</v>
      </c>
      <c r="BS69" s="153">
        <f t="shared" si="140"/>
        <v>0</v>
      </c>
      <c r="BT69" s="153">
        <f t="shared" si="140"/>
        <v>0</v>
      </c>
      <c r="BU69" s="153">
        <f t="shared" si="140"/>
        <v>0</v>
      </c>
      <c r="BV69" s="153">
        <f t="shared" si="140"/>
        <v>0</v>
      </c>
      <c r="BW69" s="153">
        <f t="shared" si="140"/>
        <v>0</v>
      </c>
      <c r="BX69" s="153">
        <f t="shared" si="140"/>
        <v>0</v>
      </c>
      <c r="BY69" s="153">
        <f t="shared" si="140"/>
        <v>0</v>
      </c>
      <c r="BZ69" s="153">
        <f t="shared" si="140"/>
        <v>0</v>
      </c>
      <c r="CA69" s="153">
        <f t="shared" si="140"/>
        <v>0</v>
      </c>
      <c r="CB69" s="153">
        <f t="shared" si="140"/>
        <v>0</v>
      </c>
      <c r="CC69" s="153">
        <f t="shared" si="140"/>
        <v>0</v>
      </c>
      <c r="CD69" s="153">
        <f t="shared" si="140"/>
        <v>0</v>
      </c>
      <c r="CE69" s="153">
        <f t="shared" si="140"/>
        <v>0</v>
      </c>
      <c r="CF69" s="153">
        <f t="shared" si="140"/>
        <v>0</v>
      </c>
      <c r="CG69" s="153">
        <f t="shared" si="140"/>
        <v>0</v>
      </c>
      <c r="CH69" s="153">
        <f t="shared" si="140"/>
        <v>0</v>
      </c>
      <c r="CI69" s="153">
        <f t="shared" si="140"/>
        <v>0</v>
      </c>
      <c r="CJ69" s="153">
        <f t="shared" si="140"/>
        <v>0</v>
      </c>
      <c r="CK69" s="153">
        <f t="shared" si="140"/>
        <v>0</v>
      </c>
      <c r="CL69" s="153">
        <f t="shared" si="140"/>
        <v>0</v>
      </c>
      <c r="CM69" s="153">
        <f t="shared" ref="CM69:EX69" si="141">CM67-CM68</f>
        <v>0</v>
      </c>
      <c r="CN69" s="153">
        <f t="shared" si="141"/>
        <v>0</v>
      </c>
      <c r="CO69" s="153">
        <f t="shared" si="141"/>
        <v>0</v>
      </c>
      <c r="CP69" s="153">
        <f t="shared" si="141"/>
        <v>0</v>
      </c>
      <c r="CQ69" s="153">
        <f t="shared" si="141"/>
        <v>0</v>
      </c>
      <c r="CR69" s="153">
        <f t="shared" si="141"/>
        <v>0</v>
      </c>
      <c r="CS69" s="153">
        <f t="shared" si="141"/>
        <v>0</v>
      </c>
      <c r="CT69" s="153">
        <f t="shared" si="141"/>
        <v>0</v>
      </c>
      <c r="CU69" s="153">
        <f t="shared" si="141"/>
        <v>0</v>
      </c>
      <c r="CV69" s="153">
        <f t="shared" si="141"/>
        <v>0</v>
      </c>
      <c r="CW69" s="153">
        <f t="shared" si="141"/>
        <v>0</v>
      </c>
      <c r="CX69" s="153">
        <f t="shared" si="141"/>
        <v>0</v>
      </c>
      <c r="CY69" s="153">
        <f t="shared" si="141"/>
        <v>0</v>
      </c>
      <c r="CZ69" s="153">
        <f t="shared" si="141"/>
        <v>0</v>
      </c>
      <c r="DA69" s="153">
        <f t="shared" si="141"/>
        <v>0</v>
      </c>
      <c r="DB69" s="153">
        <f t="shared" si="141"/>
        <v>0</v>
      </c>
      <c r="DC69" s="153">
        <f t="shared" si="141"/>
        <v>0</v>
      </c>
      <c r="DD69" s="153">
        <f t="shared" si="141"/>
        <v>0</v>
      </c>
      <c r="DE69" s="153">
        <f t="shared" si="141"/>
        <v>0</v>
      </c>
      <c r="DF69" s="153">
        <f t="shared" si="141"/>
        <v>0</v>
      </c>
      <c r="DG69" s="153">
        <f t="shared" si="141"/>
        <v>0</v>
      </c>
      <c r="DH69" s="153">
        <f t="shared" si="141"/>
        <v>0</v>
      </c>
      <c r="DI69" s="153">
        <f t="shared" si="141"/>
        <v>0</v>
      </c>
      <c r="DJ69" s="153">
        <f t="shared" si="141"/>
        <v>0</v>
      </c>
      <c r="DK69" s="153">
        <f t="shared" si="141"/>
        <v>0</v>
      </c>
      <c r="DL69" s="153">
        <f t="shared" si="141"/>
        <v>0</v>
      </c>
      <c r="DM69" s="153">
        <f t="shared" si="141"/>
        <v>0</v>
      </c>
      <c r="DN69" s="153">
        <f t="shared" si="141"/>
        <v>0</v>
      </c>
      <c r="DO69" s="153">
        <f t="shared" si="141"/>
        <v>0</v>
      </c>
      <c r="DP69" s="153">
        <f t="shared" si="141"/>
        <v>0</v>
      </c>
      <c r="DQ69" s="153">
        <f t="shared" si="141"/>
        <v>0</v>
      </c>
      <c r="DR69" s="153">
        <f t="shared" si="141"/>
        <v>0</v>
      </c>
      <c r="DS69" s="153">
        <f t="shared" si="141"/>
        <v>0</v>
      </c>
      <c r="DT69" s="153">
        <f t="shared" si="141"/>
        <v>0</v>
      </c>
      <c r="DU69" s="153">
        <f t="shared" si="141"/>
        <v>0</v>
      </c>
      <c r="DV69" s="153">
        <f t="shared" si="141"/>
        <v>0</v>
      </c>
      <c r="DW69" s="153">
        <f t="shared" si="141"/>
        <v>0</v>
      </c>
      <c r="DX69" s="153">
        <f t="shared" si="141"/>
        <v>0</v>
      </c>
      <c r="DY69" s="153">
        <f t="shared" si="141"/>
        <v>0</v>
      </c>
      <c r="DZ69" s="153">
        <f t="shared" si="141"/>
        <v>0</v>
      </c>
      <c r="EA69" s="153">
        <f t="shared" si="141"/>
        <v>0</v>
      </c>
      <c r="EB69" s="153">
        <f t="shared" si="141"/>
        <v>0</v>
      </c>
      <c r="EC69" s="153">
        <f t="shared" si="141"/>
        <v>0</v>
      </c>
      <c r="ED69" s="153">
        <f t="shared" si="141"/>
        <v>0</v>
      </c>
      <c r="EE69" s="153">
        <f t="shared" si="141"/>
        <v>0</v>
      </c>
      <c r="EF69" s="153">
        <f t="shared" si="141"/>
        <v>0</v>
      </c>
      <c r="EG69" s="153">
        <f t="shared" si="141"/>
        <v>0</v>
      </c>
      <c r="EH69" s="153">
        <f t="shared" si="141"/>
        <v>0</v>
      </c>
      <c r="EI69" s="153">
        <f t="shared" si="141"/>
        <v>0</v>
      </c>
      <c r="EJ69" s="153">
        <f t="shared" si="141"/>
        <v>0</v>
      </c>
      <c r="EK69" s="153">
        <f t="shared" si="141"/>
        <v>0</v>
      </c>
      <c r="EL69" s="153">
        <f t="shared" si="141"/>
        <v>0</v>
      </c>
      <c r="EM69" s="153">
        <f t="shared" si="141"/>
        <v>0</v>
      </c>
      <c r="EN69" s="153">
        <f t="shared" si="141"/>
        <v>0</v>
      </c>
      <c r="EO69" s="153">
        <f t="shared" si="141"/>
        <v>0</v>
      </c>
      <c r="EP69" s="153">
        <f t="shared" si="141"/>
        <v>0</v>
      </c>
      <c r="EQ69" s="153">
        <f t="shared" si="141"/>
        <v>0</v>
      </c>
      <c r="ER69" s="153">
        <f t="shared" si="141"/>
        <v>0</v>
      </c>
      <c r="ES69" s="153">
        <f t="shared" si="141"/>
        <v>0</v>
      </c>
      <c r="ET69" s="153">
        <f t="shared" si="141"/>
        <v>0</v>
      </c>
      <c r="EU69" s="153">
        <f t="shared" si="141"/>
        <v>0</v>
      </c>
      <c r="EV69" s="153">
        <f t="shared" si="141"/>
        <v>0</v>
      </c>
      <c r="EW69" s="153">
        <f t="shared" si="141"/>
        <v>0</v>
      </c>
      <c r="EX69" s="153">
        <f t="shared" si="141"/>
        <v>0</v>
      </c>
      <c r="EY69" s="153">
        <f t="shared" ref="EY69:HJ69" si="142">EY67-EY68</f>
        <v>0</v>
      </c>
      <c r="EZ69" s="153">
        <f t="shared" si="142"/>
        <v>0</v>
      </c>
      <c r="FA69" s="153">
        <f t="shared" si="142"/>
        <v>0</v>
      </c>
      <c r="FB69" s="153">
        <f t="shared" si="142"/>
        <v>0</v>
      </c>
      <c r="FC69" s="153">
        <f t="shared" si="142"/>
        <v>0</v>
      </c>
      <c r="FD69" s="153">
        <f t="shared" si="142"/>
        <v>0</v>
      </c>
      <c r="FE69" s="153">
        <f t="shared" si="142"/>
        <v>0</v>
      </c>
      <c r="FF69" s="153">
        <f t="shared" si="142"/>
        <v>0</v>
      </c>
      <c r="FG69" s="153">
        <f t="shared" si="142"/>
        <v>0</v>
      </c>
      <c r="FH69" s="153">
        <f t="shared" si="142"/>
        <v>0</v>
      </c>
      <c r="FI69" s="153">
        <f t="shared" si="142"/>
        <v>0</v>
      </c>
      <c r="FJ69" s="153">
        <f t="shared" si="142"/>
        <v>0</v>
      </c>
      <c r="FK69" s="153">
        <f t="shared" si="142"/>
        <v>0</v>
      </c>
      <c r="FL69" s="153">
        <f t="shared" si="142"/>
        <v>0</v>
      </c>
      <c r="FM69" s="153">
        <f t="shared" si="142"/>
        <v>0</v>
      </c>
      <c r="FN69" s="153">
        <f t="shared" si="142"/>
        <v>0</v>
      </c>
      <c r="FO69" s="153">
        <f t="shared" si="142"/>
        <v>0</v>
      </c>
      <c r="FP69" s="153">
        <f t="shared" si="142"/>
        <v>0</v>
      </c>
      <c r="FQ69" s="153">
        <f t="shared" si="142"/>
        <v>0</v>
      </c>
      <c r="FR69" s="153">
        <f t="shared" si="142"/>
        <v>0</v>
      </c>
      <c r="FS69" s="153">
        <f t="shared" si="142"/>
        <v>0</v>
      </c>
      <c r="FT69" s="153">
        <f t="shared" si="142"/>
        <v>0</v>
      </c>
      <c r="FU69" s="153">
        <f t="shared" si="142"/>
        <v>0</v>
      </c>
      <c r="FV69" s="153">
        <f t="shared" si="142"/>
        <v>0</v>
      </c>
      <c r="FW69" s="153">
        <f t="shared" si="142"/>
        <v>0</v>
      </c>
      <c r="FX69" s="153">
        <f t="shared" si="142"/>
        <v>0</v>
      </c>
      <c r="FY69" s="153">
        <f t="shared" si="142"/>
        <v>0</v>
      </c>
      <c r="FZ69" s="153">
        <f t="shared" si="142"/>
        <v>0</v>
      </c>
      <c r="GA69" s="153">
        <f t="shared" si="142"/>
        <v>0</v>
      </c>
      <c r="GB69" s="153">
        <f t="shared" si="142"/>
        <v>0</v>
      </c>
      <c r="GC69" s="153">
        <f t="shared" si="142"/>
        <v>0</v>
      </c>
      <c r="GD69" s="153">
        <f t="shared" si="142"/>
        <v>0</v>
      </c>
      <c r="GE69" s="153">
        <f t="shared" si="142"/>
        <v>0</v>
      </c>
      <c r="GF69" s="153">
        <f t="shared" si="142"/>
        <v>0</v>
      </c>
      <c r="GG69" s="153">
        <f t="shared" si="142"/>
        <v>0</v>
      </c>
      <c r="GH69" s="153">
        <f t="shared" si="142"/>
        <v>0</v>
      </c>
      <c r="GI69" s="153">
        <f t="shared" si="142"/>
        <v>0</v>
      </c>
      <c r="GJ69" s="153">
        <f t="shared" si="142"/>
        <v>0</v>
      </c>
      <c r="GK69" s="153">
        <f t="shared" si="142"/>
        <v>0</v>
      </c>
      <c r="GL69" s="153">
        <f t="shared" si="142"/>
        <v>0</v>
      </c>
      <c r="GM69" s="153">
        <f t="shared" si="142"/>
        <v>0</v>
      </c>
      <c r="GN69" s="153">
        <f t="shared" si="142"/>
        <v>0</v>
      </c>
      <c r="GO69" s="153">
        <f t="shared" si="142"/>
        <v>0</v>
      </c>
      <c r="GP69" s="153">
        <f t="shared" si="142"/>
        <v>0</v>
      </c>
      <c r="GQ69" s="153">
        <f t="shared" si="142"/>
        <v>0</v>
      </c>
      <c r="GR69" s="153">
        <f t="shared" si="142"/>
        <v>0</v>
      </c>
      <c r="GS69" s="153">
        <f t="shared" si="142"/>
        <v>0</v>
      </c>
      <c r="GT69" s="153">
        <f t="shared" si="142"/>
        <v>0</v>
      </c>
      <c r="GU69" s="153">
        <f t="shared" si="142"/>
        <v>0</v>
      </c>
      <c r="GV69" s="153">
        <f t="shared" si="142"/>
        <v>0</v>
      </c>
      <c r="GW69" s="153">
        <f t="shared" si="142"/>
        <v>0</v>
      </c>
      <c r="GX69" s="153">
        <f t="shared" si="142"/>
        <v>0</v>
      </c>
      <c r="GY69" s="153">
        <f t="shared" si="142"/>
        <v>0</v>
      </c>
      <c r="GZ69" s="153">
        <f t="shared" si="142"/>
        <v>0</v>
      </c>
      <c r="HA69" s="153">
        <f t="shared" si="142"/>
        <v>0</v>
      </c>
      <c r="HB69" s="153">
        <f t="shared" si="142"/>
        <v>0</v>
      </c>
      <c r="HC69" s="153">
        <f t="shared" si="142"/>
        <v>0</v>
      </c>
      <c r="HD69" s="153">
        <f t="shared" si="142"/>
        <v>0</v>
      </c>
      <c r="HE69" s="153">
        <f t="shared" si="142"/>
        <v>0</v>
      </c>
      <c r="HF69" s="153">
        <f t="shared" si="142"/>
        <v>0</v>
      </c>
      <c r="HG69" s="153">
        <f t="shared" si="142"/>
        <v>0</v>
      </c>
      <c r="HH69" s="153">
        <f t="shared" si="142"/>
        <v>0</v>
      </c>
      <c r="HI69" s="153">
        <f t="shared" si="142"/>
        <v>0</v>
      </c>
      <c r="HJ69" s="153">
        <f t="shared" si="142"/>
        <v>0</v>
      </c>
      <c r="HK69" s="153">
        <f t="shared" ref="HK69:HY69" si="143">HK67-HK68</f>
        <v>0</v>
      </c>
      <c r="HL69" s="153">
        <f t="shared" si="143"/>
        <v>0</v>
      </c>
      <c r="HM69" s="153">
        <f t="shared" si="143"/>
        <v>0</v>
      </c>
      <c r="HN69" s="153">
        <f t="shared" si="143"/>
        <v>0</v>
      </c>
      <c r="HO69" s="153">
        <f t="shared" si="143"/>
        <v>0</v>
      </c>
      <c r="HP69" s="153">
        <f t="shared" si="143"/>
        <v>0</v>
      </c>
      <c r="HQ69" s="153">
        <f t="shared" si="143"/>
        <v>0</v>
      </c>
      <c r="HR69" s="153">
        <f t="shared" si="143"/>
        <v>0</v>
      </c>
      <c r="HS69" s="153">
        <f t="shared" si="143"/>
        <v>0</v>
      </c>
      <c r="HT69" s="153">
        <f t="shared" si="143"/>
        <v>0</v>
      </c>
      <c r="HU69" s="153">
        <f t="shared" si="143"/>
        <v>0</v>
      </c>
      <c r="HV69" s="153">
        <f t="shared" si="143"/>
        <v>0</v>
      </c>
      <c r="HW69" s="153">
        <f t="shared" si="143"/>
        <v>0</v>
      </c>
      <c r="HX69" s="153">
        <f t="shared" si="143"/>
        <v>0</v>
      </c>
      <c r="HY69" s="153">
        <f t="shared" si="143"/>
        <v>0</v>
      </c>
      <c r="HZ69" s="153">
        <f>HZ67-HZ68</f>
        <v>0</v>
      </c>
      <c r="IA69" s="153">
        <f>IA67-IA68</f>
        <v>0</v>
      </c>
    </row>
    <row r="70" spans="3:235" outlineLevel="1" x14ac:dyDescent="0.3">
      <c r="C70" s="93" t="s">
        <v>221</v>
      </c>
      <c r="D70" s="155">
        <f>시나리오분석!$E$40</f>
        <v>0.35</v>
      </c>
      <c r="E70" s="1225">
        <v>134394</v>
      </c>
      <c r="F70" s="153">
        <f t="shared" ref="F70:W70" si="144">$D$70*F40</f>
        <v>120189.99999999999</v>
      </c>
      <c r="G70" s="153">
        <f t="shared" si="144"/>
        <v>121391.9</v>
      </c>
      <c r="H70" s="153">
        <f t="shared" si="144"/>
        <v>122605.819</v>
      </c>
      <c r="I70" s="153">
        <f t="shared" si="144"/>
        <v>123831.87719</v>
      </c>
      <c r="J70" s="153">
        <f t="shared" si="144"/>
        <v>125070.19596190001</v>
      </c>
      <c r="K70" s="153">
        <f t="shared" si="144"/>
        <v>126320.897921519</v>
      </c>
      <c r="L70" s="153">
        <f t="shared" si="144"/>
        <v>127584.10690073422</v>
      </c>
      <c r="M70" s="153">
        <f t="shared" si="144"/>
        <v>128859.94796974155</v>
      </c>
      <c r="N70" s="153">
        <f t="shared" si="144"/>
        <v>130148.54744943898</v>
      </c>
      <c r="O70" s="153">
        <f t="shared" si="144"/>
        <v>131450.03292393338</v>
      </c>
      <c r="P70" s="153">
        <f t="shared" si="144"/>
        <v>132764.5332531727</v>
      </c>
      <c r="Q70" s="153">
        <f t="shared" si="144"/>
        <v>134092.17858570442</v>
      </c>
      <c r="R70" s="153">
        <f t="shared" si="144"/>
        <v>135433.10037156148</v>
      </c>
      <c r="S70" s="153">
        <f t="shared" si="144"/>
        <v>136787.43137527708</v>
      </c>
      <c r="T70" s="153">
        <f t="shared" si="144"/>
        <v>138155.30568902986</v>
      </c>
      <c r="U70" s="153">
        <f t="shared" si="144"/>
        <v>139536.85874592015</v>
      </c>
      <c r="V70" s="153">
        <f t="shared" si="144"/>
        <v>140932.22733337936</v>
      </c>
      <c r="W70" s="154">
        <f t="shared" si="144"/>
        <v>142341.54960671315</v>
      </c>
      <c r="Y70" s="93" t="s">
        <v>221</v>
      </c>
      <c r="Z70" s="155">
        <f>시나리오분석!$E$40</f>
        <v>0.35</v>
      </c>
      <c r="AA70" s="153">
        <f t="shared" ref="AA70:CL70" si="145">$D$70*AA40</f>
        <v>10015.833333333334</v>
      </c>
      <c r="AB70" s="153">
        <f t="shared" si="145"/>
        <v>10015.833333333334</v>
      </c>
      <c r="AC70" s="153">
        <f t="shared" si="145"/>
        <v>10015.833333333334</v>
      </c>
      <c r="AD70" s="153">
        <f t="shared" si="145"/>
        <v>10015.833333333334</v>
      </c>
      <c r="AE70" s="153">
        <f t="shared" si="145"/>
        <v>10015.833333333334</v>
      </c>
      <c r="AF70" s="153">
        <f t="shared" si="145"/>
        <v>10015.833333333334</v>
      </c>
      <c r="AG70" s="153">
        <f t="shared" si="145"/>
        <v>10015.833333333334</v>
      </c>
      <c r="AH70" s="153">
        <f t="shared" si="145"/>
        <v>10015.833333333334</v>
      </c>
      <c r="AI70" s="153">
        <f t="shared" si="145"/>
        <v>10015.833333333334</v>
      </c>
      <c r="AJ70" s="153">
        <f t="shared" si="145"/>
        <v>10015.833333333334</v>
      </c>
      <c r="AK70" s="153">
        <f t="shared" si="145"/>
        <v>10015.833333333334</v>
      </c>
      <c r="AL70" s="153">
        <f t="shared" si="145"/>
        <v>10015.833333333334</v>
      </c>
      <c r="AM70" s="153">
        <f t="shared" si="145"/>
        <v>10115.991666666665</v>
      </c>
      <c r="AN70" s="153">
        <f t="shared" si="145"/>
        <v>10115.991666666665</v>
      </c>
      <c r="AO70" s="153">
        <f t="shared" si="145"/>
        <v>10115.991666666665</v>
      </c>
      <c r="AP70" s="153">
        <f t="shared" si="145"/>
        <v>10115.991666666665</v>
      </c>
      <c r="AQ70" s="153">
        <f t="shared" si="145"/>
        <v>10115.991666666665</v>
      </c>
      <c r="AR70" s="153">
        <f t="shared" si="145"/>
        <v>10115.991666666665</v>
      </c>
      <c r="AS70" s="153">
        <f t="shared" si="145"/>
        <v>10115.991666666665</v>
      </c>
      <c r="AT70" s="153">
        <f t="shared" si="145"/>
        <v>10115.991666666665</v>
      </c>
      <c r="AU70" s="153">
        <f t="shared" si="145"/>
        <v>10115.991666666665</v>
      </c>
      <c r="AV70" s="153">
        <f t="shared" si="145"/>
        <v>10115.991666666665</v>
      </c>
      <c r="AW70" s="153">
        <f t="shared" si="145"/>
        <v>10115.991666666665</v>
      </c>
      <c r="AX70" s="153">
        <f t="shared" si="145"/>
        <v>10115.991666666665</v>
      </c>
      <c r="AY70" s="153">
        <f t="shared" si="145"/>
        <v>10217.151583333332</v>
      </c>
      <c r="AZ70" s="153">
        <f t="shared" si="145"/>
        <v>10217.151583333332</v>
      </c>
      <c r="BA70" s="153">
        <f t="shared" si="145"/>
        <v>10217.151583333332</v>
      </c>
      <c r="BB70" s="153">
        <f t="shared" si="145"/>
        <v>10217.151583333332</v>
      </c>
      <c r="BC70" s="153">
        <f t="shared" si="145"/>
        <v>10217.151583333332</v>
      </c>
      <c r="BD70" s="153">
        <f t="shared" si="145"/>
        <v>10217.151583333332</v>
      </c>
      <c r="BE70" s="153">
        <f t="shared" si="145"/>
        <v>10217.151583333332</v>
      </c>
      <c r="BF70" s="153">
        <f t="shared" si="145"/>
        <v>10217.151583333332</v>
      </c>
      <c r="BG70" s="153">
        <f t="shared" si="145"/>
        <v>10217.151583333332</v>
      </c>
      <c r="BH70" s="153">
        <f t="shared" si="145"/>
        <v>10217.151583333332</v>
      </c>
      <c r="BI70" s="153">
        <f t="shared" si="145"/>
        <v>10217.151583333332</v>
      </c>
      <c r="BJ70" s="153">
        <f t="shared" si="145"/>
        <v>10217.151583333332</v>
      </c>
      <c r="BK70" s="153">
        <f t="shared" si="145"/>
        <v>10319.323099166668</v>
      </c>
      <c r="BL70" s="153">
        <f t="shared" si="145"/>
        <v>10319.323099166668</v>
      </c>
      <c r="BM70" s="153">
        <f t="shared" si="145"/>
        <v>10319.323099166668</v>
      </c>
      <c r="BN70" s="153">
        <f t="shared" si="145"/>
        <v>10319.323099166668</v>
      </c>
      <c r="BO70" s="153">
        <f t="shared" si="145"/>
        <v>10319.323099166668</v>
      </c>
      <c r="BP70" s="153">
        <f t="shared" si="145"/>
        <v>10319.323099166668</v>
      </c>
      <c r="BQ70" s="153">
        <f t="shared" si="145"/>
        <v>10319.323099166668</v>
      </c>
      <c r="BR70" s="153">
        <f t="shared" si="145"/>
        <v>10319.323099166668</v>
      </c>
      <c r="BS70" s="153">
        <f t="shared" si="145"/>
        <v>10319.323099166668</v>
      </c>
      <c r="BT70" s="153">
        <f t="shared" si="145"/>
        <v>10319.323099166668</v>
      </c>
      <c r="BU70" s="153">
        <f t="shared" si="145"/>
        <v>10319.323099166668</v>
      </c>
      <c r="BV70" s="153">
        <f t="shared" si="145"/>
        <v>10319.323099166668</v>
      </c>
      <c r="BW70" s="153">
        <f t="shared" si="145"/>
        <v>10422.516330158334</v>
      </c>
      <c r="BX70" s="153">
        <f t="shared" si="145"/>
        <v>10422.516330158334</v>
      </c>
      <c r="BY70" s="153">
        <f t="shared" si="145"/>
        <v>10422.516330158334</v>
      </c>
      <c r="BZ70" s="153">
        <f t="shared" si="145"/>
        <v>10422.516330158334</v>
      </c>
      <c r="CA70" s="153">
        <f t="shared" si="145"/>
        <v>10422.516330158334</v>
      </c>
      <c r="CB70" s="153">
        <f t="shared" si="145"/>
        <v>10422.516330158334</v>
      </c>
      <c r="CC70" s="153">
        <f t="shared" si="145"/>
        <v>10422.516330158334</v>
      </c>
      <c r="CD70" s="153">
        <f t="shared" si="145"/>
        <v>10422.516330158334</v>
      </c>
      <c r="CE70" s="153">
        <f t="shared" si="145"/>
        <v>10422.516330158334</v>
      </c>
      <c r="CF70" s="153">
        <f t="shared" si="145"/>
        <v>10422.516330158334</v>
      </c>
      <c r="CG70" s="153">
        <f t="shared" si="145"/>
        <v>10422.516330158334</v>
      </c>
      <c r="CH70" s="153">
        <f t="shared" si="145"/>
        <v>10422.516330158334</v>
      </c>
      <c r="CI70" s="153">
        <f t="shared" si="145"/>
        <v>10526.741493459918</v>
      </c>
      <c r="CJ70" s="153">
        <f t="shared" si="145"/>
        <v>10526.741493459918</v>
      </c>
      <c r="CK70" s="153">
        <f t="shared" si="145"/>
        <v>10526.741493459918</v>
      </c>
      <c r="CL70" s="153">
        <f t="shared" si="145"/>
        <v>10526.741493459918</v>
      </c>
      <c r="CM70" s="153">
        <f t="shared" ref="CM70:EX70" si="146">$D$70*CM40</f>
        <v>10526.741493459918</v>
      </c>
      <c r="CN70" s="153">
        <f t="shared" si="146"/>
        <v>10526.741493459918</v>
      </c>
      <c r="CO70" s="153">
        <f t="shared" si="146"/>
        <v>10526.741493459918</v>
      </c>
      <c r="CP70" s="153">
        <f t="shared" si="146"/>
        <v>10526.741493459918</v>
      </c>
      <c r="CQ70" s="153">
        <f t="shared" si="146"/>
        <v>10526.741493459918</v>
      </c>
      <c r="CR70" s="153">
        <f t="shared" si="146"/>
        <v>10526.741493459918</v>
      </c>
      <c r="CS70" s="153">
        <f t="shared" si="146"/>
        <v>10526.741493459918</v>
      </c>
      <c r="CT70" s="153">
        <f t="shared" si="146"/>
        <v>10526.741493459918</v>
      </c>
      <c r="CU70" s="153">
        <f t="shared" si="146"/>
        <v>10632.008908394517</v>
      </c>
      <c r="CV70" s="153">
        <f t="shared" si="146"/>
        <v>10632.008908394517</v>
      </c>
      <c r="CW70" s="153">
        <f t="shared" si="146"/>
        <v>10632.008908394517</v>
      </c>
      <c r="CX70" s="153">
        <f t="shared" si="146"/>
        <v>10632.008908394517</v>
      </c>
      <c r="CY70" s="153">
        <f t="shared" si="146"/>
        <v>10632.008908394517</v>
      </c>
      <c r="CZ70" s="153">
        <f t="shared" si="146"/>
        <v>10632.008908394517</v>
      </c>
      <c r="DA70" s="153">
        <f t="shared" si="146"/>
        <v>10632.008908394517</v>
      </c>
      <c r="DB70" s="153">
        <f t="shared" si="146"/>
        <v>10632.008908394517</v>
      </c>
      <c r="DC70" s="153">
        <f t="shared" si="146"/>
        <v>10632.008908394517</v>
      </c>
      <c r="DD70" s="153">
        <f t="shared" si="146"/>
        <v>10632.008908394517</v>
      </c>
      <c r="DE70" s="153">
        <f t="shared" si="146"/>
        <v>10632.008908394517</v>
      </c>
      <c r="DF70" s="153">
        <f t="shared" si="146"/>
        <v>10632.008908394517</v>
      </c>
      <c r="DG70" s="153">
        <f t="shared" si="146"/>
        <v>10738.328997478464</v>
      </c>
      <c r="DH70" s="153">
        <f t="shared" si="146"/>
        <v>10738.328997478464</v>
      </c>
      <c r="DI70" s="153">
        <f t="shared" si="146"/>
        <v>10738.328997478464</v>
      </c>
      <c r="DJ70" s="153">
        <f t="shared" si="146"/>
        <v>10738.328997478464</v>
      </c>
      <c r="DK70" s="153">
        <f t="shared" si="146"/>
        <v>10738.328997478464</v>
      </c>
      <c r="DL70" s="153">
        <f t="shared" si="146"/>
        <v>10738.328997478464</v>
      </c>
      <c r="DM70" s="153">
        <f t="shared" si="146"/>
        <v>10738.328997478464</v>
      </c>
      <c r="DN70" s="153">
        <f t="shared" si="146"/>
        <v>10738.328997478464</v>
      </c>
      <c r="DO70" s="153">
        <f t="shared" si="146"/>
        <v>10738.328997478464</v>
      </c>
      <c r="DP70" s="153">
        <f t="shared" si="146"/>
        <v>10738.328997478464</v>
      </c>
      <c r="DQ70" s="153">
        <f t="shared" si="146"/>
        <v>10738.328997478464</v>
      </c>
      <c r="DR70" s="153">
        <f t="shared" si="146"/>
        <v>10738.328997478464</v>
      </c>
      <c r="DS70" s="153">
        <f t="shared" si="146"/>
        <v>10845.712287453247</v>
      </c>
      <c r="DT70" s="153">
        <f t="shared" si="146"/>
        <v>10845.712287453247</v>
      </c>
      <c r="DU70" s="153">
        <f t="shared" si="146"/>
        <v>10845.712287453247</v>
      </c>
      <c r="DV70" s="153">
        <f t="shared" si="146"/>
        <v>10845.712287453247</v>
      </c>
      <c r="DW70" s="153">
        <f t="shared" si="146"/>
        <v>10845.712287453247</v>
      </c>
      <c r="DX70" s="153">
        <f t="shared" si="146"/>
        <v>10845.712287453247</v>
      </c>
      <c r="DY70" s="153">
        <f t="shared" si="146"/>
        <v>10845.712287453247</v>
      </c>
      <c r="DZ70" s="153">
        <f t="shared" si="146"/>
        <v>10845.712287453247</v>
      </c>
      <c r="EA70" s="153">
        <f t="shared" si="146"/>
        <v>10845.712287453247</v>
      </c>
      <c r="EB70" s="153">
        <f t="shared" si="146"/>
        <v>10845.712287453247</v>
      </c>
      <c r="EC70" s="153">
        <f t="shared" si="146"/>
        <v>10845.712287453247</v>
      </c>
      <c r="ED70" s="153">
        <f t="shared" si="146"/>
        <v>10845.712287453247</v>
      </c>
      <c r="EE70" s="153">
        <f t="shared" si="146"/>
        <v>10954.16941032778</v>
      </c>
      <c r="EF70" s="153">
        <f t="shared" si="146"/>
        <v>10954.16941032778</v>
      </c>
      <c r="EG70" s="153">
        <f t="shared" si="146"/>
        <v>10954.16941032778</v>
      </c>
      <c r="EH70" s="153">
        <f t="shared" si="146"/>
        <v>10954.16941032778</v>
      </c>
      <c r="EI70" s="153">
        <f t="shared" si="146"/>
        <v>10954.16941032778</v>
      </c>
      <c r="EJ70" s="153">
        <f t="shared" si="146"/>
        <v>10954.16941032778</v>
      </c>
      <c r="EK70" s="153">
        <f t="shared" si="146"/>
        <v>10954.16941032778</v>
      </c>
      <c r="EL70" s="153">
        <f t="shared" si="146"/>
        <v>10954.16941032778</v>
      </c>
      <c r="EM70" s="153">
        <f t="shared" si="146"/>
        <v>10954.16941032778</v>
      </c>
      <c r="EN70" s="153">
        <f t="shared" si="146"/>
        <v>10954.16941032778</v>
      </c>
      <c r="EO70" s="153">
        <f t="shared" si="146"/>
        <v>10954.16941032778</v>
      </c>
      <c r="EP70" s="153">
        <f t="shared" si="146"/>
        <v>10954.16941032778</v>
      </c>
      <c r="EQ70" s="153">
        <f t="shared" si="146"/>
        <v>11063.711104431059</v>
      </c>
      <c r="ER70" s="153">
        <f t="shared" si="146"/>
        <v>11063.711104431059</v>
      </c>
      <c r="ES70" s="153">
        <f t="shared" si="146"/>
        <v>11063.711104431059</v>
      </c>
      <c r="ET70" s="153">
        <f t="shared" si="146"/>
        <v>11063.711104431059</v>
      </c>
      <c r="EU70" s="153">
        <f t="shared" si="146"/>
        <v>11063.711104431059</v>
      </c>
      <c r="EV70" s="153">
        <f t="shared" si="146"/>
        <v>11063.711104431059</v>
      </c>
      <c r="EW70" s="153">
        <f t="shared" si="146"/>
        <v>11063.711104431059</v>
      </c>
      <c r="EX70" s="153">
        <f t="shared" si="146"/>
        <v>11063.711104431059</v>
      </c>
      <c r="EY70" s="153">
        <f t="shared" ref="EY70:HJ70" si="147">$D$70*EY40</f>
        <v>11063.711104431059</v>
      </c>
      <c r="EZ70" s="153">
        <f t="shared" si="147"/>
        <v>11063.711104431059</v>
      </c>
      <c r="FA70" s="153">
        <f t="shared" si="147"/>
        <v>11063.711104431059</v>
      </c>
      <c r="FB70" s="153">
        <f t="shared" si="147"/>
        <v>11063.711104431059</v>
      </c>
      <c r="FC70" s="153">
        <f t="shared" si="147"/>
        <v>11174.348215475369</v>
      </c>
      <c r="FD70" s="153">
        <f t="shared" si="147"/>
        <v>11174.348215475369</v>
      </c>
      <c r="FE70" s="153">
        <f t="shared" si="147"/>
        <v>11174.348215475369</v>
      </c>
      <c r="FF70" s="153">
        <f t="shared" si="147"/>
        <v>11174.348215475369</v>
      </c>
      <c r="FG70" s="153">
        <f t="shared" si="147"/>
        <v>11174.348215475369</v>
      </c>
      <c r="FH70" s="153">
        <f t="shared" si="147"/>
        <v>11174.348215475369</v>
      </c>
      <c r="FI70" s="153">
        <f t="shared" si="147"/>
        <v>11174.348215475369</v>
      </c>
      <c r="FJ70" s="153">
        <f t="shared" si="147"/>
        <v>11174.348215475369</v>
      </c>
      <c r="FK70" s="153">
        <f t="shared" si="147"/>
        <v>11174.348215475369</v>
      </c>
      <c r="FL70" s="153">
        <f t="shared" si="147"/>
        <v>11174.348215475369</v>
      </c>
      <c r="FM70" s="153">
        <f t="shared" si="147"/>
        <v>11174.348215475369</v>
      </c>
      <c r="FN70" s="153">
        <f t="shared" si="147"/>
        <v>11174.348215475369</v>
      </c>
      <c r="FO70" s="153">
        <f t="shared" si="147"/>
        <v>11286.091697630123</v>
      </c>
      <c r="FP70" s="153">
        <f t="shared" si="147"/>
        <v>11286.091697630123</v>
      </c>
      <c r="FQ70" s="153">
        <f t="shared" si="147"/>
        <v>11286.091697630123</v>
      </c>
      <c r="FR70" s="153">
        <f t="shared" si="147"/>
        <v>11286.091697630123</v>
      </c>
      <c r="FS70" s="153">
        <f t="shared" si="147"/>
        <v>11286.091697630123</v>
      </c>
      <c r="FT70" s="153">
        <f t="shared" si="147"/>
        <v>11286.091697630123</v>
      </c>
      <c r="FU70" s="153">
        <f t="shared" si="147"/>
        <v>11286.091697630123</v>
      </c>
      <c r="FV70" s="153">
        <f t="shared" si="147"/>
        <v>11286.091697630123</v>
      </c>
      <c r="FW70" s="153">
        <f t="shared" si="147"/>
        <v>11286.091697630123</v>
      </c>
      <c r="FX70" s="153">
        <f t="shared" si="147"/>
        <v>11286.091697630123</v>
      </c>
      <c r="FY70" s="153">
        <f t="shared" si="147"/>
        <v>11286.091697630123</v>
      </c>
      <c r="FZ70" s="153">
        <f t="shared" si="147"/>
        <v>11286.091697630123</v>
      </c>
      <c r="GA70" s="153">
        <f t="shared" si="147"/>
        <v>11398.952614606424</v>
      </c>
      <c r="GB70" s="153">
        <f t="shared" si="147"/>
        <v>11398.952614606424</v>
      </c>
      <c r="GC70" s="153">
        <f t="shared" si="147"/>
        <v>11398.952614606424</v>
      </c>
      <c r="GD70" s="153">
        <f t="shared" si="147"/>
        <v>11398.952614606424</v>
      </c>
      <c r="GE70" s="153">
        <f t="shared" si="147"/>
        <v>11398.952614606424</v>
      </c>
      <c r="GF70" s="153">
        <f t="shared" si="147"/>
        <v>11398.952614606424</v>
      </c>
      <c r="GG70" s="153">
        <f t="shared" si="147"/>
        <v>11398.952614606424</v>
      </c>
      <c r="GH70" s="153">
        <f t="shared" si="147"/>
        <v>11398.952614606424</v>
      </c>
      <c r="GI70" s="153">
        <f t="shared" si="147"/>
        <v>11398.952614606424</v>
      </c>
      <c r="GJ70" s="153">
        <f t="shared" si="147"/>
        <v>11398.952614606424</v>
      </c>
      <c r="GK70" s="153">
        <f t="shared" si="147"/>
        <v>11398.952614606424</v>
      </c>
      <c r="GL70" s="153">
        <f t="shared" si="147"/>
        <v>11398.952614606424</v>
      </c>
      <c r="GM70" s="153">
        <f t="shared" si="147"/>
        <v>11512.942140752488</v>
      </c>
      <c r="GN70" s="153">
        <f t="shared" si="147"/>
        <v>11512.942140752488</v>
      </c>
      <c r="GO70" s="153">
        <f t="shared" si="147"/>
        <v>11512.942140752488</v>
      </c>
      <c r="GP70" s="153">
        <f t="shared" si="147"/>
        <v>11512.942140752488</v>
      </c>
      <c r="GQ70" s="153">
        <f t="shared" si="147"/>
        <v>11512.942140752488</v>
      </c>
      <c r="GR70" s="153">
        <f t="shared" si="147"/>
        <v>11512.942140752488</v>
      </c>
      <c r="GS70" s="153">
        <f t="shared" si="147"/>
        <v>11512.942140752488</v>
      </c>
      <c r="GT70" s="153">
        <f t="shared" si="147"/>
        <v>11512.942140752488</v>
      </c>
      <c r="GU70" s="153">
        <f t="shared" si="147"/>
        <v>11512.942140752488</v>
      </c>
      <c r="GV70" s="153">
        <f t="shared" si="147"/>
        <v>11512.942140752488</v>
      </c>
      <c r="GW70" s="153">
        <f t="shared" si="147"/>
        <v>11512.942140752488</v>
      </c>
      <c r="GX70" s="153">
        <f t="shared" si="147"/>
        <v>11512.942140752488</v>
      </c>
      <c r="GY70" s="153">
        <f t="shared" si="147"/>
        <v>11628.071562160014</v>
      </c>
      <c r="GZ70" s="153">
        <f t="shared" si="147"/>
        <v>11628.071562160014</v>
      </c>
      <c r="HA70" s="153">
        <f t="shared" si="147"/>
        <v>11628.071562160014</v>
      </c>
      <c r="HB70" s="153">
        <f t="shared" si="147"/>
        <v>11628.071562160014</v>
      </c>
      <c r="HC70" s="153">
        <f t="shared" si="147"/>
        <v>11628.071562160014</v>
      </c>
      <c r="HD70" s="153">
        <f t="shared" si="147"/>
        <v>11628.071562160014</v>
      </c>
      <c r="HE70" s="153">
        <f t="shared" si="147"/>
        <v>11628.071562160014</v>
      </c>
      <c r="HF70" s="153">
        <f t="shared" si="147"/>
        <v>11628.071562160014</v>
      </c>
      <c r="HG70" s="153">
        <f t="shared" si="147"/>
        <v>11628.071562160014</v>
      </c>
      <c r="HH70" s="153">
        <f t="shared" si="147"/>
        <v>11628.071562160014</v>
      </c>
      <c r="HI70" s="153">
        <f t="shared" si="147"/>
        <v>11628.071562160014</v>
      </c>
      <c r="HJ70" s="153">
        <f t="shared" si="147"/>
        <v>11628.071562160014</v>
      </c>
      <c r="HK70" s="153">
        <f t="shared" ref="HK70:HY70" si="148">$D$70*HK40</f>
        <v>11744.352277781614</v>
      </c>
      <c r="HL70" s="153">
        <f t="shared" si="148"/>
        <v>11744.352277781614</v>
      </c>
      <c r="HM70" s="153">
        <f t="shared" si="148"/>
        <v>11744.352277781614</v>
      </c>
      <c r="HN70" s="153">
        <f t="shared" si="148"/>
        <v>11744.352277781614</v>
      </c>
      <c r="HO70" s="153">
        <f t="shared" si="148"/>
        <v>11744.352277781614</v>
      </c>
      <c r="HP70" s="153">
        <f t="shared" si="148"/>
        <v>11744.352277781614</v>
      </c>
      <c r="HQ70" s="153">
        <f t="shared" si="148"/>
        <v>11744.352277781614</v>
      </c>
      <c r="HR70" s="153">
        <f t="shared" si="148"/>
        <v>11744.352277781614</v>
      </c>
      <c r="HS70" s="153">
        <f t="shared" si="148"/>
        <v>11744.352277781614</v>
      </c>
      <c r="HT70" s="153">
        <f t="shared" si="148"/>
        <v>11744.352277781614</v>
      </c>
      <c r="HU70" s="153">
        <f t="shared" si="148"/>
        <v>11744.352277781614</v>
      </c>
      <c r="HV70" s="153">
        <f t="shared" si="148"/>
        <v>11744.352277781614</v>
      </c>
      <c r="HW70" s="153">
        <f t="shared" si="148"/>
        <v>11861.79580055943</v>
      </c>
      <c r="HX70" s="153">
        <f t="shared" si="148"/>
        <v>11861.79580055943</v>
      </c>
      <c r="HY70" s="153">
        <f t="shared" si="148"/>
        <v>11861.79580055943</v>
      </c>
      <c r="HZ70" s="153">
        <f>$D$70*HZ40</f>
        <v>11861.79580055943</v>
      </c>
      <c r="IA70" s="153">
        <f>$D$70*IA40</f>
        <v>11861.79580055943</v>
      </c>
    </row>
    <row r="71" spans="3:235" outlineLevel="1" x14ac:dyDescent="0.3">
      <c r="C71" s="93" t="s">
        <v>323</v>
      </c>
      <c r="D71" s="306">
        <f>시나리오분석!$I$35</f>
        <v>0.8</v>
      </c>
      <c r="E71" s="153">
        <f>E$40*$D$71</f>
        <v>275132</v>
      </c>
      <c r="F71" s="153">
        <f t="shared" ref="F71:W71" si="149">F$40*$D$71</f>
        <v>274720</v>
      </c>
      <c r="G71" s="153">
        <f t="shared" si="149"/>
        <v>277467.2</v>
      </c>
      <c r="H71" s="153">
        <f t="shared" si="149"/>
        <v>280241.87200000003</v>
      </c>
      <c r="I71" s="153">
        <f t="shared" si="149"/>
        <v>283044.29072000005</v>
      </c>
      <c r="J71" s="153">
        <f t="shared" si="149"/>
        <v>285874.73362720007</v>
      </c>
      <c r="K71" s="153">
        <f t="shared" si="149"/>
        <v>288733.48096347204</v>
      </c>
      <c r="L71" s="153">
        <f t="shared" si="149"/>
        <v>291620.81577310682</v>
      </c>
      <c r="M71" s="153">
        <f t="shared" si="149"/>
        <v>294537.02393083787</v>
      </c>
      <c r="N71" s="153">
        <f t="shared" si="149"/>
        <v>297482.39417014626</v>
      </c>
      <c r="O71" s="153">
        <f t="shared" si="149"/>
        <v>300457.2181118477</v>
      </c>
      <c r="P71" s="153">
        <f t="shared" si="149"/>
        <v>303461.79029296618</v>
      </c>
      <c r="Q71" s="153">
        <f t="shared" si="149"/>
        <v>306496.40819589584</v>
      </c>
      <c r="R71" s="153">
        <f t="shared" si="149"/>
        <v>309561.37227785483</v>
      </c>
      <c r="S71" s="153">
        <f t="shared" si="149"/>
        <v>312656.98600063333</v>
      </c>
      <c r="T71" s="153">
        <f t="shared" si="149"/>
        <v>315783.55586063972</v>
      </c>
      <c r="U71" s="153">
        <f t="shared" si="149"/>
        <v>318941.39141924609</v>
      </c>
      <c r="V71" s="153">
        <f t="shared" si="149"/>
        <v>322130.80533343856</v>
      </c>
      <c r="W71" s="154">
        <f t="shared" si="149"/>
        <v>325352.11338677298</v>
      </c>
      <c r="Y71" s="93" t="s">
        <v>323</v>
      </c>
      <c r="Z71" s="306">
        <f>시나리오분석!$I$35</f>
        <v>0.8</v>
      </c>
      <c r="AA71" s="153">
        <f t="shared" ref="AA71:CL71" si="150">AA$40*$D$71</f>
        <v>22893.333333333336</v>
      </c>
      <c r="AB71" s="153">
        <f t="shared" si="150"/>
        <v>22893.333333333336</v>
      </c>
      <c r="AC71" s="153">
        <f t="shared" si="150"/>
        <v>22893.333333333336</v>
      </c>
      <c r="AD71" s="153">
        <f t="shared" si="150"/>
        <v>22893.333333333336</v>
      </c>
      <c r="AE71" s="153">
        <f t="shared" si="150"/>
        <v>22893.333333333336</v>
      </c>
      <c r="AF71" s="153">
        <f t="shared" si="150"/>
        <v>22893.333333333336</v>
      </c>
      <c r="AG71" s="153">
        <f t="shared" si="150"/>
        <v>22893.333333333336</v>
      </c>
      <c r="AH71" s="153">
        <f t="shared" si="150"/>
        <v>22893.333333333336</v>
      </c>
      <c r="AI71" s="153">
        <f t="shared" si="150"/>
        <v>22893.333333333336</v>
      </c>
      <c r="AJ71" s="153">
        <f t="shared" si="150"/>
        <v>22893.333333333336</v>
      </c>
      <c r="AK71" s="153">
        <f t="shared" si="150"/>
        <v>22893.333333333336</v>
      </c>
      <c r="AL71" s="153">
        <f t="shared" si="150"/>
        <v>22893.333333333336</v>
      </c>
      <c r="AM71" s="153">
        <f t="shared" si="150"/>
        <v>23122.266666666666</v>
      </c>
      <c r="AN71" s="153">
        <f t="shared" si="150"/>
        <v>23122.266666666666</v>
      </c>
      <c r="AO71" s="153">
        <f t="shared" si="150"/>
        <v>23122.266666666666</v>
      </c>
      <c r="AP71" s="153">
        <f t="shared" si="150"/>
        <v>23122.266666666666</v>
      </c>
      <c r="AQ71" s="153">
        <f t="shared" si="150"/>
        <v>23122.266666666666</v>
      </c>
      <c r="AR71" s="153">
        <f t="shared" si="150"/>
        <v>23122.266666666666</v>
      </c>
      <c r="AS71" s="153">
        <f t="shared" si="150"/>
        <v>23122.266666666666</v>
      </c>
      <c r="AT71" s="153">
        <f t="shared" si="150"/>
        <v>23122.266666666666</v>
      </c>
      <c r="AU71" s="153">
        <f t="shared" si="150"/>
        <v>23122.266666666666</v>
      </c>
      <c r="AV71" s="153">
        <f t="shared" si="150"/>
        <v>23122.266666666666</v>
      </c>
      <c r="AW71" s="153">
        <f t="shared" si="150"/>
        <v>23122.266666666666</v>
      </c>
      <c r="AX71" s="153">
        <f t="shared" si="150"/>
        <v>23122.266666666666</v>
      </c>
      <c r="AY71" s="153">
        <f t="shared" si="150"/>
        <v>23353.489333333335</v>
      </c>
      <c r="AZ71" s="153">
        <f t="shared" si="150"/>
        <v>23353.489333333335</v>
      </c>
      <c r="BA71" s="153">
        <f t="shared" si="150"/>
        <v>23353.489333333335</v>
      </c>
      <c r="BB71" s="153">
        <f t="shared" si="150"/>
        <v>23353.489333333335</v>
      </c>
      <c r="BC71" s="153">
        <f t="shared" si="150"/>
        <v>23353.489333333335</v>
      </c>
      <c r="BD71" s="153">
        <f t="shared" si="150"/>
        <v>23353.489333333335</v>
      </c>
      <c r="BE71" s="153">
        <f t="shared" si="150"/>
        <v>23353.489333333335</v>
      </c>
      <c r="BF71" s="153">
        <f t="shared" si="150"/>
        <v>23353.489333333335</v>
      </c>
      <c r="BG71" s="153">
        <f t="shared" si="150"/>
        <v>23353.489333333335</v>
      </c>
      <c r="BH71" s="153">
        <f t="shared" si="150"/>
        <v>23353.489333333335</v>
      </c>
      <c r="BI71" s="153">
        <f t="shared" si="150"/>
        <v>23353.489333333335</v>
      </c>
      <c r="BJ71" s="153">
        <f t="shared" si="150"/>
        <v>23353.489333333335</v>
      </c>
      <c r="BK71" s="153">
        <f t="shared" si="150"/>
        <v>23587.024226666672</v>
      </c>
      <c r="BL71" s="153">
        <f t="shared" si="150"/>
        <v>23587.024226666672</v>
      </c>
      <c r="BM71" s="153">
        <f t="shared" si="150"/>
        <v>23587.024226666672</v>
      </c>
      <c r="BN71" s="153">
        <f t="shared" si="150"/>
        <v>23587.024226666672</v>
      </c>
      <c r="BO71" s="153">
        <f t="shared" si="150"/>
        <v>23587.024226666672</v>
      </c>
      <c r="BP71" s="153">
        <f t="shared" si="150"/>
        <v>23587.024226666672</v>
      </c>
      <c r="BQ71" s="153">
        <f t="shared" si="150"/>
        <v>23587.024226666672</v>
      </c>
      <c r="BR71" s="153">
        <f t="shared" si="150"/>
        <v>23587.024226666672</v>
      </c>
      <c r="BS71" s="153">
        <f t="shared" si="150"/>
        <v>23587.024226666672</v>
      </c>
      <c r="BT71" s="153">
        <f t="shared" si="150"/>
        <v>23587.024226666672</v>
      </c>
      <c r="BU71" s="153">
        <f t="shared" si="150"/>
        <v>23587.024226666672</v>
      </c>
      <c r="BV71" s="153">
        <f t="shared" si="150"/>
        <v>23587.024226666672</v>
      </c>
      <c r="BW71" s="153">
        <f t="shared" si="150"/>
        <v>23822.894468933337</v>
      </c>
      <c r="BX71" s="153">
        <f t="shared" si="150"/>
        <v>23822.894468933337</v>
      </c>
      <c r="BY71" s="153">
        <f t="shared" si="150"/>
        <v>23822.894468933337</v>
      </c>
      <c r="BZ71" s="153">
        <f t="shared" si="150"/>
        <v>23822.894468933337</v>
      </c>
      <c r="CA71" s="153">
        <f t="shared" si="150"/>
        <v>23822.894468933337</v>
      </c>
      <c r="CB71" s="153">
        <f t="shared" si="150"/>
        <v>23822.894468933337</v>
      </c>
      <c r="CC71" s="153">
        <f t="shared" si="150"/>
        <v>23822.894468933337</v>
      </c>
      <c r="CD71" s="153">
        <f t="shared" si="150"/>
        <v>23822.894468933337</v>
      </c>
      <c r="CE71" s="153">
        <f t="shared" si="150"/>
        <v>23822.894468933337</v>
      </c>
      <c r="CF71" s="153">
        <f t="shared" si="150"/>
        <v>23822.894468933337</v>
      </c>
      <c r="CG71" s="153">
        <f t="shared" si="150"/>
        <v>23822.894468933337</v>
      </c>
      <c r="CH71" s="153">
        <f t="shared" si="150"/>
        <v>23822.894468933337</v>
      </c>
      <c r="CI71" s="153">
        <f t="shared" si="150"/>
        <v>24061.12341362267</v>
      </c>
      <c r="CJ71" s="153">
        <f t="shared" si="150"/>
        <v>24061.12341362267</v>
      </c>
      <c r="CK71" s="153">
        <f t="shared" si="150"/>
        <v>24061.12341362267</v>
      </c>
      <c r="CL71" s="153">
        <f t="shared" si="150"/>
        <v>24061.12341362267</v>
      </c>
      <c r="CM71" s="153">
        <f t="shared" ref="CM71:EX71" si="151">CM$40*$D$71</f>
        <v>24061.12341362267</v>
      </c>
      <c r="CN71" s="153">
        <f t="shared" si="151"/>
        <v>24061.12341362267</v>
      </c>
      <c r="CO71" s="153">
        <f t="shared" si="151"/>
        <v>24061.12341362267</v>
      </c>
      <c r="CP71" s="153">
        <f t="shared" si="151"/>
        <v>24061.12341362267</v>
      </c>
      <c r="CQ71" s="153">
        <f t="shared" si="151"/>
        <v>24061.12341362267</v>
      </c>
      <c r="CR71" s="153">
        <f t="shared" si="151"/>
        <v>24061.12341362267</v>
      </c>
      <c r="CS71" s="153">
        <f t="shared" si="151"/>
        <v>24061.12341362267</v>
      </c>
      <c r="CT71" s="153">
        <f t="shared" si="151"/>
        <v>24061.12341362267</v>
      </c>
      <c r="CU71" s="153">
        <f t="shared" si="151"/>
        <v>24301.734647758902</v>
      </c>
      <c r="CV71" s="153">
        <f t="shared" si="151"/>
        <v>24301.734647758902</v>
      </c>
      <c r="CW71" s="153">
        <f t="shared" si="151"/>
        <v>24301.734647758902</v>
      </c>
      <c r="CX71" s="153">
        <f t="shared" si="151"/>
        <v>24301.734647758902</v>
      </c>
      <c r="CY71" s="153">
        <f t="shared" si="151"/>
        <v>24301.734647758902</v>
      </c>
      <c r="CZ71" s="153">
        <f t="shared" si="151"/>
        <v>24301.734647758902</v>
      </c>
      <c r="DA71" s="153">
        <f t="shared" si="151"/>
        <v>24301.734647758902</v>
      </c>
      <c r="DB71" s="153">
        <f t="shared" si="151"/>
        <v>24301.734647758902</v>
      </c>
      <c r="DC71" s="153">
        <f t="shared" si="151"/>
        <v>24301.734647758902</v>
      </c>
      <c r="DD71" s="153">
        <f t="shared" si="151"/>
        <v>24301.734647758902</v>
      </c>
      <c r="DE71" s="153">
        <f t="shared" si="151"/>
        <v>24301.734647758902</v>
      </c>
      <c r="DF71" s="153">
        <f t="shared" si="151"/>
        <v>24301.734647758902</v>
      </c>
      <c r="DG71" s="153">
        <f t="shared" si="151"/>
        <v>24544.751994236489</v>
      </c>
      <c r="DH71" s="153">
        <f t="shared" si="151"/>
        <v>24544.751994236489</v>
      </c>
      <c r="DI71" s="153">
        <f t="shared" si="151"/>
        <v>24544.751994236489</v>
      </c>
      <c r="DJ71" s="153">
        <f t="shared" si="151"/>
        <v>24544.751994236489</v>
      </c>
      <c r="DK71" s="153">
        <f t="shared" si="151"/>
        <v>24544.751994236489</v>
      </c>
      <c r="DL71" s="153">
        <f t="shared" si="151"/>
        <v>24544.751994236489</v>
      </c>
      <c r="DM71" s="153">
        <f t="shared" si="151"/>
        <v>24544.751994236489</v>
      </c>
      <c r="DN71" s="153">
        <f t="shared" si="151"/>
        <v>24544.751994236489</v>
      </c>
      <c r="DO71" s="153">
        <f t="shared" si="151"/>
        <v>24544.751994236489</v>
      </c>
      <c r="DP71" s="153">
        <f t="shared" si="151"/>
        <v>24544.751994236489</v>
      </c>
      <c r="DQ71" s="153">
        <f t="shared" si="151"/>
        <v>24544.751994236489</v>
      </c>
      <c r="DR71" s="153">
        <f t="shared" si="151"/>
        <v>24544.751994236489</v>
      </c>
      <c r="DS71" s="153">
        <f t="shared" si="151"/>
        <v>24790.199514178854</v>
      </c>
      <c r="DT71" s="153">
        <f t="shared" si="151"/>
        <v>24790.199514178854</v>
      </c>
      <c r="DU71" s="153">
        <f t="shared" si="151"/>
        <v>24790.199514178854</v>
      </c>
      <c r="DV71" s="153">
        <f t="shared" si="151"/>
        <v>24790.199514178854</v>
      </c>
      <c r="DW71" s="153">
        <f t="shared" si="151"/>
        <v>24790.199514178854</v>
      </c>
      <c r="DX71" s="153">
        <f t="shared" si="151"/>
        <v>24790.199514178854</v>
      </c>
      <c r="DY71" s="153">
        <f t="shared" si="151"/>
        <v>24790.199514178854</v>
      </c>
      <c r="DZ71" s="153">
        <f t="shared" si="151"/>
        <v>24790.199514178854</v>
      </c>
      <c r="EA71" s="153">
        <f t="shared" si="151"/>
        <v>24790.199514178854</v>
      </c>
      <c r="EB71" s="153">
        <f t="shared" si="151"/>
        <v>24790.199514178854</v>
      </c>
      <c r="EC71" s="153">
        <f t="shared" si="151"/>
        <v>24790.199514178854</v>
      </c>
      <c r="ED71" s="153">
        <f t="shared" si="151"/>
        <v>24790.199514178854</v>
      </c>
      <c r="EE71" s="153">
        <f t="shared" si="151"/>
        <v>25038.101509320644</v>
      </c>
      <c r="EF71" s="153">
        <f t="shared" si="151"/>
        <v>25038.101509320644</v>
      </c>
      <c r="EG71" s="153">
        <f t="shared" si="151"/>
        <v>25038.101509320644</v>
      </c>
      <c r="EH71" s="153">
        <f t="shared" si="151"/>
        <v>25038.101509320644</v>
      </c>
      <c r="EI71" s="153">
        <f t="shared" si="151"/>
        <v>25038.101509320644</v>
      </c>
      <c r="EJ71" s="153">
        <f t="shared" si="151"/>
        <v>25038.101509320644</v>
      </c>
      <c r="EK71" s="153">
        <f t="shared" si="151"/>
        <v>25038.101509320644</v>
      </c>
      <c r="EL71" s="153">
        <f t="shared" si="151"/>
        <v>25038.101509320644</v>
      </c>
      <c r="EM71" s="153">
        <f t="shared" si="151"/>
        <v>25038.101509320644</v>
      </c>
      <c r="EN71" s="153">
        <f t="shared" si="151"/>
        <v>25038.101509320644</v>
      </c>
      <c r="EO71" s="153">
        <f t="shared" si="151"/>
        <v>25038.101509320644</v>
      </c>
      <c r="EP71" s="153">
        <f t="shared" si="151"/>
        <v>25038.101509320644</v>
      </c>
      <c r="EQ71" s="153">
        <f t="shared" si="151"/>
        <v>25288.482524413848</v>
      </c>
      <c r="ER71" s="153">
        <f t="shared" si="151"/>
        <v>25288.482524413848</v>
      </c>
      <c r="ES71" s="153">
        <f t="shared" si="151"/>
        <v>25288.482524413848</v>
      </c>
      <c r="ET71" s="153">
        <f t="shared" si="151"/>
        <v>25288.482524413848</v>
      </c>
      <c r="EU71" s="153">
        <f t="shared" si="151"/>
        <v>25288.482524413848</v>
      </c>
      <c r="EV71" s="153">
        <f t="shared" si="151"/>
        <v>25288.482524413848</v>
      </c>
      <c r="EW71" s="153">
        <f t="shared" si="151"/>
        <v>25288.482524413848</v>
      </c>
      <c r="EX71" s="153">
        <f t="shared" si="151"/>
        <v>25288.482524413848</v>
      </c>
      <c r="EY71" s="153">
        <f t="shared" ref="EY71:HJ71" si="152">EY$40*$D$71</f>
        <v>25288.482524413848</v>
      </c>
      <c r="EZ71" s="153">
        <f t="shared" si="152"/>
        <v>25288.482524413848</v>
      </c>
      <c r="FA71" s="153">
        <f t="shared" si="152"/>
        <v>25288.482524413848</v>
      </c>
      <c r="FB71" s="153">
        <f t="shared" si="152"/>
        <v>25288.482524413848</v>
      </c>
      <c r="FC71" s="153">
        <f t="shared" si="152"/>
        <v>25541.367349657987</v>
      </c>
      <c r="FD71" s="153">
        <f t="shared" si="152"/>
        <v>25541.367349657987</v>
      </c>
      <c r="FE71" s="153">
        <f t="shared" si="152"/>
        <v>25541.367349657987</v>
      </c>
      <c r="FF71" s="153">
        <f t="shared" si="152"/>
        <v>25541.367349657987</v>
      </c>
      <c r="FG71" s="153">
        <f t="shared" si="152"/>
        <v>25541.367349657987</v>
      </c>
      <c r="FH71" s="153">
        <f t="shared" si="152"/>
        <v>25541.367349657987</v>
      </c>
      <c r="FI71" s="153">
        <f t="shared" si="152"/>
        <v>25541.367349657987</v>
      </c>
      <c r="FJ71" s="153">
        <f t="shared" si="152"/>
        <v>25541.367349657987</v>
      </c>
      <c r="FK71" s="153">
        <f t="shared" si="152"/>
        <v>25541.367349657987</v>
      </c>
      <c r="FL71" s="153">
        <f t="shared" si="152"/>
        <v>25541.367349657987</v>
      </c>
      <c r="FM71" s="153">
        <f t="shared" si="152"/>
        <v>25541.367349657987</v>
      </c>
      <c r="FN71" s="153">
        <f t="shared" si="152"/>
        <v>25541.367349657987</v>
      </c>
      <c r="FO71" s="153">
        <f t="shared" si="152"/>
        <v>25796.78102315457</v>
      </c>
      <c r="FP71" s="153">
        <f t="shared" si="152"/>
        <v>25796.78102315457</v>
      </c>
      <c r="FQ71" s="153">
        <f t="shared" si="152"/>
        <v>25796.78102315457</v>
      </c>
      <c r="FR71" s="153">
        <f t="shared" si="152"/>
        <v>25796.78102315457</v>
      </c>
      <c r="FS71" s="153">
        <f t="shared" si="152"/>
        <v>25796.78102315457</v>
      </c>
      <c r="FT71" s="153">
        <f t="shared" si="152"/>
        <v>25796.78102315457</v>
      </c>
      <c r="FU71" s="153">
        <f t="shared" si="152"/>
        <v>25796.78102315457</v>
      </c>
      <c r="FV71" s="153">
        <f t="shared" si="152"/>
        <v>25796.78102315457</v>
      </c>
      <c r="FW71" s="153">
        <f t="shared" si="152"/>
        <v>25796.78102315457</v>
      </c>
      <c r="FX71" s="153">
        <f t="shared" si="152"/>
        <v>25796.78102315457</v>
      </c>
      <c r="FY71" s="153">
        <f t="shared" si="152"/>
        <v>25796.78102315457</v>
      </c>
      <c r="FZ71" s="153">
        <f t="shared" si="152"/>
        <v>25796.78102315457</v>
      </c>
      <c r="GA71" s="153">
        <f t="shared" si="152"/>
        <v>26054.748833386111</v>
      </c>
      <c r="GB71" s="153">
        <f t="shared" si="152"/>
        <v>26054.748833386111</v>
      </c>
      <c r="GC71" s="153">
        <f t="shared" si="152"/>
        <v>26054.748833386111</v>
      </c>
      <c r="GD71" s="153">
        <f t="shared" si="152"/>
        <v>26054.748833386111</v>
      </c>
      <c r="GE71" s="153">
        <f t="shared" si="152"/>
        <v>26054.748833386111</v>
      </c>
      <c r="GF71" s="153">
        <f t="shared" si="152"/>
        <v>26054.748833386111</v>
      </c>
      <c r="GG71" s="153">
        <f t="shared" si="152"/>
        <v>26054.748833386111</v>
      </c>
      <c r="GH71" s="153">
        <f t="shared" si="152"/>
        <v>26054.748833386111</v>
      </c>
      <c r="GI71" s="153">
        <f t="shared" si="152"/>
        <v>26054.748833386111</v>
      </c>
      <c r="GJ71" s="153">
        <f t="shared" si="152"/>
        <v>26054.748833386111</v>
      </c>
      <c r="GK71" s="153">
        <f t="shared" si="152"/>
        <v>26054.748833386111</v>
      </c>
      <c r="GL71" s="153">
        <f t="shared" si="152"/>
        <v>26054.748833386111</v>
      </c>
      <c r="GM71" s="153">
        <f t="shared" si="152"/>
        <v>26315.296321719972</v>
      </c>
      <c r="GN71" s="153">
        <f t="shared" si="152"/>
        <v>26315.296321719972</v>
      </c>
      <c r="GO71" s="153">
        <f t="shared" si="152"/>
        <v>26315.296321719972</v>
      </c>
      <c r="GP71" s="153">
        <f t="shared" si="152"/>
        <v>26315.296321719972</v>
      </c>
      <c r="GQ71" s="153">
        <f t="shared" si="152"/>
        <v>26315.296321719972</v>
      </c>
      <c r="GR71" s="153">
        <f t="shared" si="152"/>
        <v>26315.296321719972</v>
      </c>
      <c r="GS71" s="153">
        <f t="shared" si="152"/>
        <v>26315.296321719972</v>
      </c>
      <c r="GT71" s="153">
        <f t="shared" si="152"/>
        <v>26315.296321719972</v>
      </c>
      <c r="GU71" s="153">
        <f t="shared" si="152"/>
        <v>26315.296321719972</v>
      </c>
      <c r="GV71" s="153">
        <f t="shared" si="152"/>
        <v>26315.296321719972</v>
      </c>
      <c r="GW71" s="153">
        <f t="shared" si="152"/>
        <v>26315.296321719972</v>
      </c>
      <c r="GX71" s="153">
        <f t="shared" si="152"/>
        <v>26315.296321719972</v>
      </c>
      <c r="GY71" s="153">
        <f t="shared" si="152"/>
        <v>26578.449284937175</v>
      </c>
      <c r="GZ71" s="153">
        <f t="shared" si="152"/>
        <v>26578.449284937175</v>
      </c>
      <c r="HA71" s="153">
        <f t="shared" si="152"/>
        <v>26578.449284937175</v>
      </c>
      <c r="HB71" s="153">
        <f t="shared" si="152"/>
        <v>26578.449284937175</v>
      </c>
      <c r="HC71" s="153">
        <f t="shared" si="152"/>
        <v>26578.449284937175</v>
      </c>
      <c r="HD71" s="153">
        <f t="shared" si="152"/>
        <v>26578.449284937175</v>
      </c>
      <c r="HE71" s="153">
        <f t="shared" si="152"/>
        <v>26578.449284937175</v>
      </c>
      <c r="HF71" s="153">
        <f t="shared" si="152"/>
        <v>26578.449284937175</v>
      </c>
      <c r="HG71" s="153">
        <f t="shared" si="152"/>
        <v>26578.449284937175</v>
      </c>
      <c r="HH71" s="153">
        <f t="shared" si="152"/>
        <v>26578.449284937175</v>
      </c>
      <c r="HI71" s="153">
        <f t="shared" si="152"/>
        <v>26578.449284937175</v>
      </c>
      <c r="HJ71" s="153">
        <f t="shared" si="152"/>
        <v>26578.449284937175</v>
      </c>
      <c r="HK71" s="153">
        <f t="shared" ref="HK71:HY71" si="153">HK$40*$D$71</f>
        <v>26844.233777786547</v>
      </c>
      <c r="HL71" s="153">
        <f t="shared" si="153"/>
        <v>26844.233777786547</v>
      </c>
      <c r="HM71" s="153">
        <f t="shared" si="153"/>
        <v>26844.233777786547</v>
      </c>
      <c r="HN71" s="153">
        <f t="shared" si="153"/>
        <v>26844.233777786547</v>
      </c>
      <c r="HO71" s="153">
        <f t="shared" si="153"/>
        <v>26844.233777786547</v>
      </c>
      <c r="HP71" s="153">
        <f t="shared" si="153"/>
        <v>26844.233777786547</v>
      </c>
      <c r="HQ71" s="153">
        <f t="shared" si="153"/>
        <v>26844.233777786547</v>
      </c>
      <c r="HR71" s="153">
        <f t="shared" si="153"/>
        <v>26844.233777786547</v>
      </c>
      <c r="HS71" s="153">
        <f t="shared" si="153"/>
        <v>26844.233777786547</v>
      </c>
      <c r="HT71" s="153">
        <f t="shared" si="153"/>
        <v>26844.233777786547</v>
      </c>
      <c r="HU71" s="153">
        <f t="shared" si="153"/>
        <v>26844.233777786547</v>
      </c>
      <c r="HV71" s="153">
        <f t="shared" si="153"/>
        <v>26844.233777786547</v>
      </c>
      <c r="HW71" s="153">
        <f t="shared" si="153"/>
        <v>27112.676115564416</v>
      </c>
      <c r="HX71" s="153">
        <f t="shared" si="153"/>
        <v>27112.676115564416</v>
      </c>
      <c r="HY71" s="153">
        <f t="shared" si="153"/>
        <v>27112.676115564416</v>
      </c>
      <c r="HZ71" s="153">
        <f>HZ$40*$D$71</f>
        <v>27112.676115564416</v>
      </c>
      <c r="IA71" s="153">
        <f>IA$40*$D$71</f>
        <v>27112.676115564416</v>
      </c>
    </row>
    <row r="72" spans="3:235" outlineLevel="1" x14ac:dyDescent="0.3">
      <c r="C72" s="90" t="s">
        <v>230</v>
      </c>
      <c r="D72" s="109" t="s">
        <v>217</v>
      </c>
      <c r="E72" s="124">
        <f>E$54*시나리오분석!$E$36</f>
        <v>22.424499999999995</v>
      </c>
      <c r="F72" s="124">
        <f>F$54*시나리오분석!$E$36</f>
        <v>22.760867499999996</v>
      </c>
      <c r="G72" s="124">
        <f>G$54*시나리오분석!$E$36</f>
        <v>23.102280512499995</v>
      </c>
      <c r="H72" s="124">
        <f>H$54*시나리오분석!$E$36</f>
        <v>23.448814720187492</v>
      </c>
      <c r="I72" s="124">
        <f>I$54*시나리오분석!$E$36</f>
        <v>23.800546940990305</v>
      </c>
      <c r="J72" s="124">
        <f>J$54*시나리오분석!$E$36</f>
        <v>24.157555145105153</v>
      </c>
      <c r="K72" s="124">
        <f>K$54*시나리오분석!$E$36</f>
        <v>24.519918472281727</v>
      </c>
      <c r="L72" s="124">
        <f>L$54*시나리오분석!$E$36</f>
        <v>24.887717249365952</v>
      </c>
      <c r="M72" s="124">
        <f>M$54*시나리오분석!$E$36</f>
        <v>25.261033008106434</v>
      </c>
      <c r="N72" s="124">
        <f>N$54*시나리오분석!$E$36</f>
        <v>25.63994850322803</v>
      </c>
      <c r="O72" s="124">
        <f>O$54*시나리오분석!$E$36</f>
        <v>26.024547730776451</v>
      </c>
      <c r="P72" s="124">
        <f>P$54*시나리오분석!$E$36</f>
        <v>26.414915946738095</v>
      </c>
      <c r="Q72" s="124">
        <f>Q$54*시나리오분석!$E$36</f>
        <v>26.81113968593916</v>
      </c>
      <c r="R72" s="124">
        <f>R$54*시나리오분석!$E$36</f>
        <v>27.213306781228248</v>
      </c>
      <c r="S72" s="124">
        <f>S$54*시나리오분석!$E$36</f>
        <v>27.621506382946666</v>
      </c>
      <c r="T72" s="124">
        <f>T$54*시나리오분석!$E$36</f>
        <v>28.035828978690866</v>
      </c>
      <c r="U72" s="124">
        <f>U$54*시나리오분석!$E$36</f>
        <v>28.456366413371221</v>
      </c>
      <c r="V72" s="124">
        <f>V$54*시나리오분석!$E$36</f>
        <v>28.883211909571788</v>
      </c>
      <c r="W72" s="133">
        <f>W$54*시나리오분석!$E$36</f>
        <v>29.316460088215361</v>
      </c>
      <c r="Y72" s="90" t="s">
        <v>230</v>
      </c>
      <c r="Z72" s="109" t="s">
        <v>217</v>
      </c>
      <c r="AA72" s="124">
        <f>AA$54*시나리오분석!$E$36</f>
        <v>22.760867499999996</v>
      </c>
      <c r="AB72" s="124">
        <f>AB$54*시나리오분석!$E$36</f>
        <v>22.760867499999996</v>
      </c>
      <c r="AC72" s="124">
        <f>AC$54*시나리오분석!$E$36</f>
        <v>22.760867499999996</v>
      </c>
      <c r="AD72" s="124">
        <f>AD$54*시나리오분석!$E$36</f>
        <v>22.760867499999996</v>
      </c>
      <c r="AE72" s="124">
        <f>AE$54*시나리오분석!$E$36</f>
        <v>22.760867499999996</v>
      </c>
      <c r="AF72" s="124">
        <f>AF$54*시나리오분석!$E$36</f>
        <v>22.760867499999996</v>
      </c>
      <c r="AG72" s="124">
        <f>AG$54*시나리오분석!$E$36</f>
        <v>22.760867499999996</v>
      </c>
      <c r="AH72" s="124">
        <f>AH$54*시나리오분석!$E$36</f>
        <v>22.760867499999996</v>
      </c>
      <c r="AI72" s="124">
        <f>AI$54*시나리오분석!$E$36</f>
        <v>22.760867499999996</v>
      </c>
      <c r="AJ72" s="124">
        <f>AJ$54*시나리오분석!$E$36</f>
        <v>22.760867499999996</v>
      </c>
      <c r="AK72" s="124">
        <f>AK$54*시나리오분석!$E$36</f>
        <v>22.760867499999996</v>
      </c>
      <c r="AL72" s="124">
        <f>AL$54*시나리오분석!$E$36</f>
        <v>22.760867499999996</v>
      </c>
      <c r="AM72" s="124">
        <f>AM$54*시나리오분석!$E$36</f>
        <v>23.102280512499995</v>
      </c>
      <c r="AN72" s="124">
        <f>AN$54*시나리오분석!$E$36</f>
        <v>23.102280512499995</v>
      </c>
      <c r="AO72" s="124">
        <f>AO$54*시나리오분석!$E$36</f>
        <v>23.102280512499995</v>
      </c>
      <c r="AP72" s="124">
        <f>AP$54*시나리오분석!$E$36</f>
        <v>23.102280512499995</v>
      </c>
      <c r="AQ72" s="124">
        <f>AQ$54*시나리오분석!$E$36</f>
        <v>23.102280512499995</v>
      </c>
      <c r="AR72" s="124">
        <f>AR$54*시나리오분석!$E$36</f>
        <v>23.102280512499995</v>
      </c>
      <c r="AS72" s="124">
        <f>AS$54*시나리오분석!$E$36</f>
        <v>23.102280512499995</v>
      </c>
      <c r="AT72" s="124">
        <f>AT$54*시나리오분석!$E$36</f>
        <v>23.102280512499995</v>
      </c>
      <c r="AU72" s="124">
        <f>AU$54*시나리오분석!$E$36</f>
        <v>23.102280512499995</v>
      </c>
      <c r="AV72" s="124">
        <f>AV$54*시나리오분석!$E$36</f>
        <v>23.102280512499995</v>
      </c>
      <c r="AW72" s="124">
        <f>AW$54*시나리오분석!$E$36</f>
        <v>23.102280512499995</v>
      </c>
      <c r="AX72" s="124">
        <f>AX$54*시나리오분석!$E$36</f>
        <v>23.102280512499995</v>
      </c>
      <c r="AY72" s="124">
        <f>AY$54*시나리오분석!$E$36</f>
        <v>23.448814720187492</v>
      </c>
      <c r="AZ72" s="124">
        <f>AZ$54*시나리오분석!$E$36</f>
        <v>23.448814720187492</v>
      </c>
      <c r="BA72" s="124">
        <f>BA$54*시나리오분석!$E$36</f>
        <v>23.448814720187492</v>
      </c>
      <c r="BB72" s="124">
        <f>BB$54*시나리오분석!$E$36</f>
        <v>23.448814720187492</v>
      </c>
      <c r="BC72" s="124">
        <f>BC$54*시나리오분석!$E$36</f>
        <v>23.448814720187492</v>
      </c>
      <c r="BD72" s="124">
        <f>BD$54*시나리오분석!$E$36</f>
        <v>23.448814720187492</v>
      </c>
      <c r="BE72" s="124">
        <f>BE$54*시나리오분석!$E$36</f>
        <v>23.448814720187492</v>
      </c>
      <c r="BF72" s="124">
        <f>BF$54*시나리오분석!$E$36</f>
        <v>23.448814720187492</v>
      </c>
      <c r="BG72" s="124">
        <f>BG$54*시나리오분석!$E$36</f>
        <v>23.448814720187492</v>
      </c>
      <c r="BH72" s="124">
        <f>BH$54*시나리오분석!$E$36</f>
        <v>23.448814720187492</v>
      </c>
      <c r="BI72" s="124">
        <f>BI$54*시나리오분석!$E$36</f>
        <v>23.448814720187492</v>
      </c>
      <c r="BJ72" s="124">
        <f>BJ$54*시나리오분석!$E$36</f>
        <v>23.448814720187492</v>
      </c>
      <c r="BK72" s="124">
        <f>BK$54*시나리오분석!$E$36</f>
        <v>23.800546940990305</v>
      </c>
      <c r="BL72" s="124">
        <f>BL$54*시나리오분석!$E$36</f>
        <v>23.800546940990305</v>
      </c>
      <c r="BM72" s="124">
        <f>BM$54*시나리오분석!$E$36</f>
        <v>23.800546940990305</v>
      </c>
      <c r="BN72" s="124">
        <f>BN$54*시나리오분석!$E$36</f>
        <v>23.800546940990305</v>
      </c>
      <c r="BO72" s="124">
        <f>BO$54*시나리오분석!$E$36</f>
        <v>23.800546940990305</v>
      </c>
      <c r="BP72" s="124">
        <f>BP$54*시나리오분석!$E$36</f>
        <v>23.800546940990305</v>
      </c>
      <c r="BQ72" s="124">
        <f>BQ$54*시나리오분석!$E$36</f>
        <v>23.800546940990305</v>
      </c>
      <c r="BR72" s="124">
        <f>BR$54*시나리오분석!$E$36</f>
        <v>23.800546940990305</v>
      </c>
      <c r="BS72" s="124">
        <f>BS$54*시나리오분석!$E$36</f>
        <v>23.800546940990305</v>
      </c>
      <c r="BT72" s="124">
        <f>BT$54*시나리오분석!$E$36</f>
        <v>23.800546940990305</v>
      </c>
      <c r="BU72" s="124">
        <f>BU$54*시나리오분석!$E$36</f>
        <v>23.800546940990305</v>
      </c>
      <c r="BV72" s="124">
        <f>BV$54*시나리오분석!$E$36</f>
        <v>23.800546940990305</v>
      </c>
      <c r="BW72" s="124">
        <f>BW$54*시나리오분석!$E$36</f>
        <v>24.157555145105153</v>
      </c>
      <c r="BX72" s="124">
        <f>BX$54*시나리오분석!$E$36</f>
        <v>24.157555145105153</v>
      </c>
      <c r="BY72" s="124">
        <f>BY$54*시나리오분석!$E$36</f>
        <v>24.157555145105153</v>
      </c>
      <c r="BZ72" s="124">
        <f>BZ$54*시나리오분석!$E$36</f>
        <v>24.157555145105153</v>
      </c>
      <c r="CA72" s="124">
        <f>CA$54*시나리오분석!$E$36</f>
        <v>24.157555145105153</v>
      </c>
      <c r="CB72" s="124">
        <f>CB$54*시나리오분석!$E$36</f>
        <v>24.157555145105153</v>
      </c>
      <c r="CC72" s="124">
        <f>CC$54*시나리오분석!$E$36</f>
        <v>24.157555145105153</v>
      </c>
      <c r="CD72" s="124">
        <f>CD$54*시나리오분석!$E$36</f>
        <v>24.157555145105153</v>
      </c>
      <c r="CE72" s="124">
        <f>CE$54*시나리오분석!$E$36</f>
        <v>24.157555145105153</v>
      </c>
      <c r="CF72" s="124">
        <f>CF$54*시나리오분석!$E$36</f>
        <v>24.157555145105153</v>
      </c>
      <c r="CG72" s="124">
        <f>CG$54*시나리오분석!$E$36</f>
        <v>24.157555145105153</v>
      </c>
      <c r="CH72" s="124">
        <f>CH$54*시나리오분석!$E$36</f>
        <v>24.157555145105153</v>
      </c>
      <c r="CI72" s="124">
        <f>CI$54*시나리오분석!$E$36</f>
        <v>24.519918472281727</v>
      </c>
      <c r="CJ72" s="124">
        <f>CJ$54*시나리오분석!$E$36</f>
        <v>24.519918472281727</v>
      </c>
      <c r="CK72" s="124">
        <f>CK$54*시나리오분석!$E$36</f>
        <v>24.519918472281727</v>
      </c>
      <c r="CL72" s="124">
        <f>CL$54*시나리오분석!$E$36</f>
        <v>24.519918472281727</v>
      </c>
      <c r="CM72" s="124">
        <f>CM$54*시나리오분석!$E$36</f>
        <v>24.519918472281727</v>
      </c>
      <c r="CN72" s="124">
        <f>CN$54*시나리오분석!$E$36</f>
        <v>24.519918472281727</v>
      </c>
      <c r="CO72" s="124">
        <f>CO$54*시나리오분석!$E$36</f>
        <v>24.519918472281727</v>
      </c>
      <c r="CP72" s="124">
        <f>CP$54*시나리오분석!$E$36</f>
        <v>24.519918472281727</v>
      </c>
      <c r="CQ72" s="124">
        <f>CQ$54*시나리오분석!$E$36</f>
        <v>24.519918472281727</v>
      </c>
      <c r="CR72" s="124">
        <f>CR$54*시나리오분석!$E$36</f>
        <v>24.519918472281727</v>
      </c>
      <c r="CS72" s="124">
        <f>CS$54*시나리오분석!$E$36</f>
        <v>24.519918472281727</v>
      </c>
      <c r="CT72" s="124">
        <f>CT$54*시나리오분석!$E$36</f>
        <v>24.519918472281727</v>
      </c>
      <c r="CU72" s="124">
        <f>CU$54*시나리오분석!$E$36</f>
        <v>24.887717249365952</v>
      </c>
      <c r="CV72" s="124">
        <f>CV$54*시나리오분석!$E$36</f>
        <v>24.887717249365952</v>
      </c>
      <c r="CW72" s="124">
        <f>CW$54*시나리오분석!$E$36</f>
        <v>24.887717249365952</v>
      </c>
      <c r="CX72" s="124">
        <f>CX$54*시나리오분석!$E$36</f>
        <v>24.887717249365952</v>
      </c>
      <c r="CY72" s="124">
        <f>CY$54*시나리오분석!$E$36</f>
        <v>24.887717249365952</v>
      </c>
      <c r="CZ72" s="124">
        <f>CZ$54*시나리오분석!$E$36</f>
        <v>24.887717249365952</v>
      </c>
      <c r="DA72" s="124">
        <f>DA$54*시나리오분석!$E$36</f>
        <v>24.887717249365952</v>
      </c>
      <c r="DB72" s="124">
        <f>DB$54*시나리오분석!$E$36</f>
        <v>24.887717249365952</v>
      </c>
      <c r="DC72" s="124">
        <f>DC$54*시나리오분석!$E$36</f>
        <v>24.887717249365952</v>
      </c>
      <c r="DD72" s="124">
        <f>DD$54*시나리오분석!$E$36</f>
        <v>24.887717249365952</v>
      </c>
      <c r="DE72" s="124">
        <f>DE$54*시나리오분석!$E$36</f>
        <v>24.887717249365952</v>
      </c>
      <c r="DF72" s="124">
        <f>DF$54*시나리오분석!$E$36</f>
        <v>24.887717249365952</v>
      </c>
      <c r="DG72" s="124">
        <f>DG$54*시나리오분석!$E$36</f>
        <v>25.261033008106434</v>
      </c>
      <c r="DH72" s="124">
        <f>DH$54*시나리오분석!$E$36</f>
        <v>25.261033008106434</v>
      </c>
      <c r="DI72" s="124">
        <f>DI$54*시나리오분석!$E$36</f>
        <v>25.261033008106434</v>
      </c>
      <c r="DJ72" s="124">
        <f>DJ$54*시나리오분석!$E$36</f>
        <v>25.261033008106434</v>
      </c>
      <c r="DK72" s="124">
        <f>DK$54*시나리오분석!$E$36</f>
        <v>25.261033008106434</v>
      </c>
      <c r="DL72" s="124">
        <f>DL$54*시나리오분석!$E$36</f>
        <v>25.261033008106434</v>
      </c>
      <c r="DM72" s="124">
        <f>DM$54*시나리오분석!$E$36</f>
        <v>25.261033008106434</v>
      </c>
      <c r="DN72" s="124">
        <f>DN$54*시나리오분석!$E$36</f>
        <v>25.261033008106434</v>
      </c>
      <c r="DO72" s="124">
        <f>DO$54*시나리오분석!$E$36</f>
        <v>25.261033008106434</v>
      </c>
      <c r="DP72" s="124">
        <f>DP$54*시나리오분석!$E$36</f>
        <v>25.261033008106434</v>
      </c>
      <c r="DQ72" s="124">
        <f>DQ$54*시나리오분석!$E$36</f>
        <v>25.261033008106434</v>
      </c>
      <c r="DR72" s="124">
        <f>DR$54*시나리오분석!$E$36</f>
        <v>25.261033008106434</v>
      </c>
      <c r="DS72" s="124">
        <f>DS$54*시나리오분석!$E$36</f>
        <v>25.63994850322803</v>
      </c>
      <c r="DT72" s="124">
        <f>DT$54*시나리오분석!$E$36</f>
        <v>25.63994850322803</v>
      </c>
      <c r="DU72" s="124">
        <f>DU$54*시나리오분석!$E$36</f>
        <v>25.63994850322803</v>
      </c>
      <c r="DV72" s="124">
        <f>DV$54*시나리오분석!$E$36</f>
        <v>25.63994850322803</v>
      </c>
      <c r="DW72" s="124">
        <f>DW$54*시나리오분석!$E$36</f>
        <v>25.63994850322803</v>
      </c>
      <c r="DX72" s="124">
        <f>DX$54*시나리오분석!$E$36</f>
        <v>25.63994850322803</v>
      </c>
      <c r="DY72" s="124">
        <f>DY$54*시나리오분석!$E$36</f>
        <v>25.63994850322803</v>
      </c>
      <c r="DZ72" s="124">
        <f>DZ$54*시나리오분석!$E$36</f>
        <v>25.63994850322803</v>
      </c>
      <c r="EA72" s="124">
        <f>EA$54*시나리오분석!$E$36</f>
        <v>25.63994850322803</v>
      </c>
      <c r="EB72" s="124">
        <f>EB$54*시나리오분석!$E$36</f>
        <v>25.63994850322803</v>
      </c>
      <c r="EC72" s="124">
        <f>EC$54*시나리오분석!$E$36</f>
        <v>25.63994850322803</v>
      </c>
      <c r="ED72" s="124">
        <f>ED$54*시나리오분석!$E$36</f>
        <v>25.63994850322803</v>
      </c>
      <c r="EE72" s="124">
        <f>EE$54*시나리오분석!$E$36</f>
        <v>26.024547730776451</v>
      </c>
      <c r="EF72" s="124">
        <f>EF$54*시나리오분석!$E$36</f>
        <v>26.024547730776451</v>
      </c>
      <c r="EG72" s="124">
        <f>EG$54*시나리오분석!$E$36</f>
        <v>26.024547730776451</v>
      </c>
      <c r="EH72" s="124">
        <f>EH$54*시나리오분석!$E$36</f>
        <v>26.024547730776451</v>
      </c>
      <c r="EI72" s="124">
        <f>EI$54*시나리오분석!$E$36</f>
        <v>26.024547730776451</v>
      </c>
      <c r="EJ72" s="124">
        <f>EJ$54*시나리오분석!$E$36</f>
        <v>26.024547730776451</v>
      </c>
      <c r="EK72" s="124">
        <f>EK$54*시나리오분석!$E$36</f>
        <v>26.024547730776451</v>
      </c>
      <c r="EL72" s="124">
        <f>EL$54*시나리오분석!$E$36</f>
        <v>26.024547730776451</v>
      </c>
      <c r="EM72" s="124">
        <f>EM$54*시나리오분석!$E$36</f>
        <v>26.024547730776451</v>
      </c>
      <c r="EN72" s="124">
        <f>EN$54*시나리오분석!$E$36</f>
        <v>26.024547730776451</v>
      </c>
      <c r="EO72" s="124">
        <f>EO$54*시나리오분석!$E$36</f>
        <v>26.024547730776451</v>
      </c>
      <c r="EP72" s="124">
        <f>EP$54*시나리오분석!$E$36</f>
        <v>26.024547730776451</v>
      </c>
      <c r="EQ72" s="124">
        <f>EQ$54*시나리오분석!$E$36</f>
        <v>26.414915946738095</v>
      </c>
      <c r="ER72" s="124">
        <f>ER$54*시나리오분석!$E$36</f>
        <v>26.414915946738095</v>
      </c>
      <c r="ES72" s="124">
        <f>ES$54*시나리오분석!$E$36</f>
        <v>26.414915946738095</v>
      </c>
      <c r="ET72" s="124">
        <f>ET$54*시나리오분석!$E$36</f>
        <v>26.414915946738095</v>
      </c>
      <c r="EU72" s="124">
        <f>EU$54*시나리오분석!$E$36</f>
        <v>26.414915946738095</v>
      </c>
      <c r="EV72" s="124">
        <f>EV$54*시나리오분석!$E$36</f>
        <v>26.414915946738095</v>
      </c>
      <c r="EW72" s="124">
        <f>EW$54*시나리오분석!$E$36</f>
        <v>26.414915946738095</v>
      </c>
      <c r="EX72" s="124">
        <f>EX$54*시나리오분석!$E$36</f>
        <v>26.414915946738095</v>
      </c>
      <c r="EY72" s="124">
        <f>EY$54*시나리오분석!$E$36</f>
        <v>26.414915946738095</v>
      </c>
      <c r="EZ72" s="124">
        <f>EZ$54*시나리오분석!$E$36</f>
        <v>26.414915946738095</v>
      </c>
      <c r="FA72" s="124">
        <f>FA$54*시나리오분석!$E$36</f>
        <v>26.414915946738095</v>
      </c>
      <c r="FB72" s="124">
        <f>FB$54*시나리오분석!$E$36</f>
        <v>26.414915946738095</v>
      </c>
      <c r="FC72" s="124">
        <f>FC$54*시나리오분석!$E$36</f>
        <v>26.81113968593916</v>
      </c>
      <c r="FD72" s="124">
        <f>FD$54*시나리오분석!$E$36</f>
        <v>26.81113968593916</v>
      </c>
      <c r="FE72" s="124">
        <f>FE$54*시나리오분석!$E$36</f>
        <v>26.81113968593916</v>
      </c>
      <c r="FF72" s="124">
        <f>FF$54*시나리오분석!$E$36</f>
        <v>26.81113968593916</v>
      </c>
      <c r="FG72" s="124">
        <f>FG$54*시나리오분석!$E$36</f>
        <v>26.81113968593916</v>
      </c>
      <c r="FH72" s="124">
        <f>FH$54*시나리오분석!$E$36</f>
        <v>26.81113968593916</v>
      </c>
      <c r="FI72" s="124">
        <f>FI$54*시나리오분석!$E$36</f>
        <v>26.81113968593916</v>
      </c>
      <c r="FJ72" s="124">
        <f>FJ$54*시나리오분석!$E$36</f>
        <v>26.81113968593916</v>
      </c>
      <c r="FK72" s="124">
        <f>FK$54*시나리오분석!$E$36</f>
        <v>26.81113968593916</v>
      </c>
      <c r="FL72" s="124">
        <f>FL$54*시나리오분석!$E$36</f>
        <v>26.81113968593916</v>
      </c>
      <c r="FM72" s="124">
        <f>FM$54*시나리오분석!$E$36</f>
        <v>26.81113968593916</v>
      </c>
      <c r="FN72" s="124">
        <f>FN$54*시나리오분석!$E$36</f>
        <v>26.81113968593916</v>
      </c>
      <c r="FO72" s="124">
        <f>FO$54*시나리오분석!$E$36</f>
        <v>27.213306781228248</v>
      </c>
      <c r="FP72" s="124">
        <f>FP$54*시나리오분석!$E$36</f>
        <v>27.213306781228248</v>
      </c>
      <c r="FQ72" s="124">
        <f>FQ$54*시나리오분석!$E$36</f>
        <v>27.213306781228248</v>
      </c>
      <c r="FR72" s="124">
        <f>FR$54*시나리오분석!$E$36</f>
        <v>27.213306781228248</v>
      </c>
      <c r="FS72" s="124">
        <f>FS$54*시나리오분석!$E$36</f>
        <v>27.213306781228248</v>
      </c>
      <c r="FT72" s="124">
        <f>FT$54*시나리오분석!$E$36</f>
        <v>27.213306781228248</v>
      </c>
      <c r="FU72" s="124">
        <f>FU$54*시나리오분석!$E$36</f>
        <v>27.213306781228248</v>
      </c>
      <c r="FV72" s="124">
        <f>FV$54*시나리오분석!$E$36</f>
        <v>27.213306781228248</v>
      </c>
      <c r="FW72" s="124">
        <f>FW$54*시나리오분석!$E$36</f>
        <v>27.213306781228248</v>
      </c>
      <c r="FX72" s="124">
        <f>FX$54*시나리오분석!$E$36</f>
        <v>27.213306781228248</v>
      </c>
      <c r="FY72" s="124">
        <f>FY$54*시나리오분석!$E$36</f>
        <v>27.213306781228248</v>
      </c>
      <c r="FZ72" s="124">
        <f>FZ$54*시나리오분석!$E$36</f>
        <v>27.213306781228248</v>
      </c>
      <c r="GA72" s="124">
        <f>GA$54*시나리오분석!$E$36</f>
        <v>27.621506382946666</v>
      </c>
      <c r="GB72" s="124">
        <f>GB$54*시나리오분석!$E$36</f>
        <v>27.621506382946666</v>
      </c>
      <c r="GC72" s="124">
        <f>GC$54*시나리오분석!$E$36</f>
        <v>27.621506382946666</v>
      </c>
      <c r="GD72" s="124">
        <f>GD$54*시나리오분석!$E$36</f>
        <v>27.621506382946666</v>
      </c>
      <c r="GE72" s="124">
        <f>GE$54*시나리오분석!$E$36</f>
        <v>27.621506382946666</v>
      </c>
      <c r="GF72" s="124">
        <f>GF$54*시나리오분석!$E$36</f>
        <v>27.621506382946666</v>
      </c>
      <c r="GG72" s="124">
        <f>GG$54*시나리오분석!$E$36</f>
        <v>27.621506382946666</v>
      </c>
      <c r="GH72" s="124">
        <f>GH$54*시나리오분석!$E$36</f>
        <v>27.621506382946666</v>
      </c>
      <c r="GI72" s="124">
        <f>GI$54*시나리오분석!$E$36</f>
        <v>27.621506382946666</v>
      </c>
      <c r="GJ72" s="124">
        <f>GJ$54*시나리오분석!$E$36</f>
        <v>27.621506382946666</v>
      </c>
      <c r="GK72" s="124">
        <f>GK$54*시나리오분석!$E$36</f>
        <v>27.621506382946666</v>
      </c>
      <c r="GL72" s="124">
        <f>GL$54*시나리오분석!$E$36</f>
        <v>27.621506382946666</v>
      </c>
      <c r="GM72" s="124">
        <f>GM$54*시나리오분석!$E$36</f>
        <v>28.035828978690866</v>
      </c>
      <c r="GN72" s="124">
        <f>GN$54*시나리오분석!$E$36</f>
        <v>28.035828978690866</v>
      </c>
      <c r="GO72" s="124">
        <f>GO$54*시나리오분석!$E$36</f>
        <v>28.035828978690866</v>
      </c>
      <c r="GP72" s="124">
        <f>GP$54*시나리오분석!$E$36</f>
        <v>28.035828978690866</v>
      </c>
      <c r="GQ72" s="124">
        <f>GQ$54*시나리오분석!$E$36</f>
        <v>28.035828978690866</v>
      </c>
      <c r="GR72" s="124">
        <f>GR$54*시나리오분석!$E$36</f>
        <v>28.035828978690866</v>
      </c>
      <c r="GS72" s="124">
        <f>GS$54*시나리오분석!$E$36</f>
        <v>28.035828978690866</v>
      </c>
      <c r="GT72" s="124">
        <f>GT$54*시나리오분석!$E$36</f>
        <v>28.035828978690866</v>
      </c>
      <c r="GU72" s="124">
        <f>GU$54*시나리오분석!$E$36</f>
        <v>28.035828978690866</v>
      </c>
      <c r="GV72" s="124">
        <f>GV$54*시나리오분석!$E$36</f>
        <v>28.035828978690866</v>
      </c>
      <c r="GW72" s="124">
        <f>GW$54*시나리오분석!$E$36</f>
        <v>28.035828978690866</v>
      </c>
      <c r="GX72" s="124">
        <f>GX$54*시나리오분석!$E$36</f>
        <v>28.035828978690866</v>
      </c>
      <c r="GY72" s="124">
        <f>GY$54*시나리오분석!$E$36</f>
        <v>28.456366413371221</v>
      </c>
      <c r="GZ72" s="124">
        <f>GZ$54*시나리오분석!$E$36</f>
        <v>28.456366413371221</v>
      </c>
      <c r="HA72" s="124">
        <f>HA$54*시나리오분석!$E$36</f>
        <v>28.456366413371221</v>
      </c>
      <c r="HB72" s="124">
        <f>HB$54*시나리오분석!$E$36</f>
        <v>28.456366413371221</v>
      </c>
      <c r="HC72" s="124">
        <f>HC$54*시나리오분석!$E$36</f>
        <v>28.456366413371221</v>
      </c>
      <c r="HD72" s="124">
        <f>HD$54*시나리오분석!$E$36</f>
        <v>28.456366413371221</v>
      </c>
      <c r="HE72" s="124">
        <f>HE$54*시나리오분석!$E$36</f>
        <v>28.456366413371221</v>
      </c>
      <c r="HF72" s="124">
        <f>HF$54*시나리오분석!$E$36</f>
        <v>28.456366413371221</v>
      </c>
      <c r="HG72" s="124">
        <f>HG$54*시나리오분석!$E$36</f>
        <v>28.456366413371221</v>
      </c>
      <c r="HH72" s="124">
        <f>HH$54*시나리오분석!$E$36</f>
        <v>28.456366413371221</v>
      </c>
      <c r="HI72" s="124">
        <f>HI$54*시나리오분석!$E$36</f>
        <v>28.456366413371221</v>
      </c>
      <c r="HJ72" s="124">
        <f>HJ$54*시나리오분석!$E$36</f>
        <v>28.456366413371221</v>
      </c>
      <c r="HK72" s="124">
        <f>HK$54*시나리오분석!$E$36</f>
        <v>28.883211909571788</v>
      </c>
      <c r="HL72" s="124">
        <f>HL$54*시나리오분석!$E$36</f>
        <v>28.883211909571788</v>
      </c>
      <c r="HM72" s="124">
        <f>HM$54*시나리오분석!$E$36</f>
        <v>28.883211909571788</v>
      </c>
      <c r="HN72" s="124">
        <f>HN$54*시나리오분석!$E$36</f>
        <v>28.883211909571788</v>
      </c>
      <c r="HO72" s="124">
        <f>HO$54*시나리오분석!$E$36</f>
        <v>28.883211909571788</v>
      </c>
      <c r="HP72" s="124">
        <f>HP$54*시나리오분석!$E$36</f>
        <v>28.883211909571788</v>
      </c>
      <c r="HQ72" s="124">
        <f>HQ$54*시나리오분석!$E$36</f>
        <v>28.883211909571788</v>
      </c>
      <c r="HR72" s="124">
        <f>HR$54*시나리오분석!$E$36</f>
        <v>28.883211909571788</v>
      </c>
      <c r="HS72" s="124">
        <f>HS$54*시나리오분석!$E$36</f>
        <v>28.883211909571788</v>
      </c>
      <c r="HT72" s="124">
        <f>HT$54*시나리오분석!$E$36</f>
        <v>28.883211909571788</v>
      </c>
      <c r="HU72" s="124">
        <f>HU$54*시나리오분석!$E$36</f>
        <v>28.883211909571788</v>
      </c>
      <c r="HV72" s="124">
        <f>HV$54*시나리오분석!$E$36</f>
        <v>28.883211909571788</v>
      </c>
      <c r="HW72" s="124">
        <f>HW$54*시나리오분석!$E$36</f>
        <v>29.316460088215361</v>
      </c>
      <c r="HX72" s="124">
        <f>HX$54*시나리오분석!$E$36</f>
        <v>29.316460088215361</v>
      </c>
      <c r="HY72" s="124">
        <f>HY$54*시나리오분석!$E$36</f>
        <v>29.316460088215361</v>
      </c>
      <c r="HZ72" s="124">
        <f>HZ$54*시나리오분석!$E$36</f>
        <v>29.316460088215361</v>
      </c>
      <c r="IA72" s="124">
        <f>IA$54*시나리오분석!$E$36</f>
        <v>29.316460088215361</v>
      </c>
    </row>
    <row r="73" spans="3:235" outlineLevel="1" x14ac:dyDescent="0.3">
      <c r="C73" s="93"/>
      <c r="D73" s="111" t="s">
        <v>219</v>
      </c>
      <c r="E73" s="127">
        <f>E$54*시나리오분석!$E$37</f>
        <v>32.034999999999997</v>
      </c>
      <c r="F73" s="127">
        <f>F$54*시나리오분석!$E$37</f>
        <v>32.515524999999997</v>
      </c>
      <c r="G73" s="127">
        <f>G$54*시나리오분석!$E$37</f>
        <v>33.003257874999996</v>
      </c>
      <c r="H73" s="127">
        <f>H$54*시나리오분석!$E$37</f>
        <v>33.498306743124992</v>
      </c>
      <c r="I73" s="127">
        <f>I$54*시나리오분석!$E$37</f>
        <v>34.000781344271864</v>
      </c>
      <c r="J73" s="127">
        <f>J$54*시나리오분석!$E$37</f>
        <v>34.510793064435937</v>
      </c>
      <c r="K73" s="127">
        <f>K$54*시나리오분석!$E$37</f>
        <v>35.02845496040247</v>
      </c>
      <c r="L73" s="127">
        <f>L$54*시나리오분석!$E$37</f>
        <v>35.553881784808503</v>
      </c>
      <c r="M73" s="127">
        <f>M$54*시나리오분석!$E$37</f>
        <v>36.087190011580624</v>
      </c>
      <c r="N73" s="127">
        <f>N$54*시나리오분석!$E$37</f>
        <v>36.628497861754333</v>
      </c>
      <c r="O73" s="127">
        <f>O$54*시나리오분석!$E$37</f>
        <v>37.177925329680647</v>
      </c>
      <c r="P73" s="127">
        <f>P$54*시나리오분석!$E$37</f>
        <v>37.735594209625852</v>
      </c>
      <c r="Q73" s="127">
        <f>Q$54*시나리오분석!$E$37</f>
        <v>38.301628122770232</v>
      </c>
      <c r="R73" s="127">
        <f>R$54*시나리오분석!$E$37</f>
        <v>38.876152544611784</v>
      </c>
      <c r="S73" s="127">
        <f>S$54*시나리오분석!$E$37</f>
        <v>39.459294832780955</v>
      </c>
      <c r="T73" s="127">
        <f>T$54*시나리오분석!$E$37</f>
        <v>40.051184255272666</v>
      </c>
      <c r="U73" s="127">
        <f>U$54*시나리오분석!$E$37</f>
        <v>40.651952019101749</v>
      </c>
      <c r="V73" s="127">
        <f>V$54*시나리오분석!$E$37</f>
        <v>41.261731299388273</v>
      </c>
      <c r="W73" s="136">
        <f>W$54*시나리오분석!$E$37</f>
        <v>41.880657268879091</v>
      </c>
      <c r="Y73" s="93"/>
      <c r="Z73" s="111" t="s">
        <v>219</v>
      </c>
      <c r="AA73" s="127">
        <f>AA$54*시나리오분석!$E$37</f>
        <v>32.515524999999997</v>
      </c>
      <c r="AB73" s="127">
        <f>AB$54*시나리오분석!$E$37</f>
        <v>32.515524999999997</v>
      </c>
      <c r="AC73" s="127">
        <f>AC$54*시나리오분석!$E$37</f>
        <v>32.515524999999997</v>
      </c>
      <c r="AD73" s="127">
        <f>AD$54*시나리오분석!$E$37</f>
        <v>32.515524999999997</v>
      </c>
      <c r="AE73" s="127">
        <f>AE$54*시나리오분석!$E$37</f>
        <v>32.515524999999997</v>
      </c>
      <c r="AF73" s="127">
        <f>AF$54*시나리오분석!$E$37</f>
        <v>32.515524999999997</v>
      </c>
      <c r="AG73" s="127">
        <f>AG$54*시나리오분석!$E$37</f>
        <v>32.515524999999997</v>
      </c>
      <c r="AH73" s="127">
        <f>AH$54*시나리오분석!$E$37</f>
        <v>32.515524999999997</v>
      </c>
      <c r="AI73" s="127">
        <f>AI$54*시나리오분석!$E$37</f>
        <v>32.515524999999997</v>
      </c>
      <c r="AJ73" s="127">
        <f>AJ$54*시나리오분석!$E$37</f>
        <v>32.515524999999997</v>
      </c>
      <c r="AK73" s="127">
        <f>AK$54*시나리오분석!$E$37</f>
        <v>32.515524999999997</v>
      </c>
      <c r="AL73" s="127">
        <f>AL$54*시나리오분석!$E$37</f>
        <v>32.515524999999997</v>
      </c>
      <c r="AM73" s="127">
        <f>AM$54*시나리오분석!$E$37</f>
        <v>33.003257874999996</v>
      </c>
      <c r="AN73" s="127">
        <f>AN$54*시나리오분석!$E$37</f>
        <v>33.003257874999996</v>
      </c>
      <c r="AO73" s="127">
        <f>AO$54*시나리오분석!$E$37</f>
        <v>33.003257874999996</v>
      </c>
      <c r="AP73" s="127">
        <f>AP$54*시나리오분석!$E$37</f>
        <v>33.003257874999996</v>
      </c>
      <c r="AQ73" s="127">
        <f>AQ$54*시나리오분석!$E$37</f>
        <v>33.003257874999996</v>
      </c>
      <c r="AR73" s="127">
        <f>AR$54*시나리오분석!$E$37</f>
        <v>33.003257874999996</v>
      </c>
      <c r="AS73" s="127">
        <f>AS$54*시나리오분석!$E$37</f>
        <v>33.003257874999996</v>
      </c>
      <c r="AT73" s="127">
        <f>AT$54*시나리오분석!$E$37</f>
        <v>33.003257874999996</v>
      </c>
      <c r="AU73" s="127">
        <f>AU$54*시나리오분석!$E$37</f>
        <v>33.003257874999996</v>
      </c>
      <c r="AV73" s="127">
        <f>AV$54*시나리오분석!$E$37</f>
        <v>33.003257874999996</v>
      </c>
      <c r="AW73" s="127">
        <f>AW$54*시나리오분석!$E$37</f>
        <v>33.003257874999996</v>
      </c>
      <c r="AX73" s="127">
        <f>AX$54*시나리오분석!$E$37</f>
        <v>33.003257874999996</v>
      </c>
      <c r="AY73" s="127">
        <f>AY$54*시나리오분석!$E$37</f>
        <v>33.498306743124992</v>
      </c>
      <c r="AZ73" s="127">
        <f>AZ$54*시나리오분석!$E$37</f>
        <v>33.498306743124992</v>
      </c>
      <c r="BA73" s="127">
        <f>BA$54*시나리오분석!$E$37</f>
        <v>33.498306743124992</v>
      </c>
      <c r="BB73" s="127">
        <f>BB$54*시나리오분석!$E$37</f>
        <v>33.498306743124992</v>
      </c>
      <c r="BC73" s="127">
        <f>BC$54*시나리오분석!$E$37</f>
        <v>33.498306743124992</v>
      </c>
      <c r="BD73" s="127">
        <f>BD$54*시나리오분석!$E$37</f>
        <v>33.498306743124992</v>
      </c>
      <c r="BE73" s="127">
        <f>BE$54*시나리오분석!$E$37</f>
        <v>33.498306743124992</v>
      </c>
      <c r="BF73" s="127">
        <f>BF$54*시나리오분석!$E$37</f>
        <v>33.498306743124992</v>
      </c>
      <c r="BG73" s="127">
        <f>BG$54*시나리오분석!$E$37</f>
        <v>33.498306743124992</v>
      </c>
      <c r="BH73" s="127">
        <f>BH$54*시나리오분석!$E$37</f>
        <v>33.498306743124992</v>
      </c>
      <c r="BI73" s="127">
        <f>BI$54*시나리오분석!$E$37</f>
        <v>33.498306743124992</v>
      </c>
      <c r="BJ73" s="127">
        <f>BJ$54*시나리오분석!$E$37</f>
        <v>33.498306743124992</v>
      </c>
      <c r="BK73" s="127">
        <f>BK$54*시나리오분석!$E$37</f>
        <v>34.000781344271864</v>
      </c>
      <c r="BL73" s="127">
        <f>BL$54*시나리오분석!$E$37</f>
        <v>34.000781344271864</v>
      </c>
      <c r="BM73" s="127">
        <f>BM$54*시나리오분석!$E$37</f>
        <v>34.000781344271864</v>
      </c>
      <c r="BN73" s="127">
        <f>BN$54*시나리오분석!$E$37</f>
        <v>34.000781344271864</v>
      </c>
      <c r="BO73" s="127">
        <f>BO$54*시나리오분석!$E$37</f>
        <v>34.000781344271864</v>
      </c>
      <c r="BP73" s="127">
        <f>BP$54*시나리오분석!$E$37</f>
        <v>34.000781344271864</v>
      </c>
      <c r="BQ73" s="127">
        <f>BQ$54*시나리오분석!$E$37</f>
        <v>34.000781344271864</v>
      </c>
      <c r="BR73" s="127">
        <f>BR$54*시나리오분석!$E$37</f>
        <v>34.000781344271864</v>
      </c>
      <c r="BS73" s="127">
        <f>BS$54*시나리오분석!$E$37</f>
        <v>34.000781344271864</v>
      </c>
      <c r="BT73" s="127">
        <f>BT$54*시나리오분석!$E$37</f>
        <v>34.000781344271864</v>
      </c>
      <c r="BU73" s="127">
        <f>BU$54*시나리오분석!$E$37</f>
        <v>34.000781344271864</v>
      </c>
      <c r="BV73" s="127">
        <f>BV$54*시나리오분석!$E$37</f>
        <v>34.000781344271864</v>
      </c>
      <c r="BW73" s="127">
        <f>BW$54*시나리오분석!$E$37</f>
        <v>34.510793064435937</v>
      </c>
      <c r="BX73" s="127">
        <f>BX$54*시나리오분석!$E$37</f>
        <v>34.510793064435937</v>
      </c>
      <c r="BY73" s="127">
        <f>BY$54*시나리오분석!$E$37</f>
        <v>34.510793064435937</v>
      </c>
      <c r="BZ73" s="127">
        <f>BZ$54*시나리오분석!$E$37</f>
        <v>34.510793064435937</v>
      </c>
      <c r="CA73" s="127">
        <f>CA$54*시나리오분석!$E$37</f>
        <v>34.510793064435937</v>
      </c>
      <c r="CB73" s="127">
        <f>CB$54*시나리오분석!$E$37</f>
        <v>34.510793064435937</v>
      </c>
      <c r="CC73" s="127">
        <f>CC$54*시나리오분석!$E$37</f>
        <v>34.510793064435937</v>
      </c>
      <c r="CD73" s="127">
        <f>CD$54*시나리오분석!$E$37</f>
        <v>34.510793064435937</v>
      </c>
      <c r="CE73" s="127">
        <f>CE$54*시나리오분석!$E$37</f>
        <v>34.510793064435937</v>
      </c>
      <c r="CF73" s="127">
        <f>CF$54*시나리오분석!$E$37</f>
        <v>34.510793064435937</v>
      </c>
      <c r="CG73" s="127">
        <f>CG$54*시나리오분석!$E$37</f>
        <v>34.510793064435937</v>
      </c>
      <c r="CH73" s="127">
        <f>CH$54*시나리오분석!$E$37</f>
        <v>34.510793064435937</v>
      </c>
      <c r="CI73" s="127">
        <f>CI$54*시나리오분석!$E$37</f>
        <v>35.02845496040247</v>
      </c>
      <c r="CJ73" s="127">
        <f>CJ$54*시나리오분석!$E$37</f>
        <v>35.02845496040247</v>
      </c>
      <c r="CK73" s="127">
        <f>CK$54*시나리오분석!$E$37</f>
        <v>35.02845496040247</v>
      </c>
      <c r="CL73" s="127">
        <f>CL$54*시나리오분석!$E$37</f>
        <v>35.02845496040247</v>
      </c>
      <c r="CM73" s="127">
        <f>CM$54*시나리오분석!$E$37</f>
        <v>35.02845496040247</v>
      </c>
      <c r="CN73" s="127">
        <f>CN$54*시나리오분석!$E$37</f>
        <v>35.02845496040247</v>
      </c>
      <c r="CO73" s="127">
        <f>CO$54*시나리오분석!$E$37</f>
        <v>35.02845496040247</v>
      </c>
      <c r="CP73" s="127">
        <f>CP$54*시나리오분석!$E$37</f>
        <v>35.02845496040247</v>
      </c>
      <c r="CQ73" s="127">
        <f>CQ$54*시나리오분석!$E$37</f>
        <v>35.02845496040247</v>
      </c>
      <c r="CR73" s="127">
        <f>CR$54*시나리오분석!$E$37</f>
        <v>35.02845496040247</v>
      </c>
      <c r="CS73" s="127">
        <f>CS$54*시나리오분석!$E$37</f>
        <v>35.02845496040247</v>
      </c>
      <c r="CT73" s="127">
        <f>CT$54*시나리오분석!$E$37</f>
        <v>35.02845496040247</v>
      </c>
      <c r="CU73" s="127">
        <f>CU$54*시나리오분석!$E$37</f>
        <v>35.553881784808503</v>
      </c>
      <c r="CV73" s="127">
        <f>CV$54*시나리오분석!$E$37</f>
        <v>35.553881784808503</v>
      </c>
      <c r="CW73" s="127">
        <f>CW$54*시나리오분석!$E$37</f>
        <v>35.553881784808503</v>
      </c>
      <c r="CX73" s="127">
        <f>CX$54*시나리오분석!$E$37</f>
        <v>35.553881784808503</v>
      </c>
      <c r="CY73" s="127">
        <f>CY$54*시나리오분석!$E$37</f>
        <v>35.553881784808503</v>
      </c>
      <c r="CZ73" s="127">
        <f>CZ$54*시나리오분석!$E$37</f>
        <v>35.553881784808503</v>
      </c>
      <c r="DA73" s="127">
        <f>DA$54*시나리오분석!$E$37</f>
        <v>35.553881784808503</v>
      </c>
      <c r="DB73" s="127">
        <f>DB$54*시나리오분석!$E$37</f>
        <v>35.553881784808503</v>
      </c>
      <c r="DC73" s="127">
        <f>DC$54*시나리오분석!$E$37</f>
        <v>35.553881784808503</v>
      </c>
      <c r="DD73" s="127">
        <f>DD$54*시나리오분석!$E$37</f>
        <v>35.553881784808503</v>
      </c>
      <c r="DE73" s="127">
        <f>DE$54*시나리오분석!$E$37</f>
        <v>35.553881784808503</v>
      </c>
      <c r="DF73" s="127">
        <f>DF$54*시나리오분석!$E$37</f>
        <v>35.553881784808503</v>
      </c>
      <c r="DG73" s="127">
        <f>DG$54*시나리오분석!$E$37</f>
        <v>36.087190011580624</v>
      </c>
      <c r="DH73" s="127">
        <f>DH$54*시나리오분석!$E$37</f>
        <v>36.087190011580624</v>
      </c>
      <c r="DI73" s="127">
        <f>DI$54*시나리오분석!$E$37</f>
        <v>36.087190011580624</v>
      </c>
      <c r="DJ73" s="127">
        <f>DJ$54*시나리오분석!$E$37</f>
        <v>36.087190011580624</v>
      </c>
      <c r="DK73" s="127">
        <f>DK$54*시나리오분석!$E$37</f>
        <v>36.087190011580624</v>
      </c>
      <c r="DL73" s="127">
        <f>DL$54*시나리오분석!$E$37</f>
        <v>36.087190011580624</v>
      </c>
      <c r="DM73" s="127">
        <f>DM$54*시나리오분석!$E$37</f>
        <v>36.087190011580624</v>
      </c>
      <c r="DN73" s="127">
        <f>DN$54*시나리오분석!$E$37</f>
        <v>36.087190011580624</v>
      </c>
      <c r="DO73" s="127">
        <f>DO$54*시나리오분석!$E$37</f>
        <v>36.087190011580624</v>
      </c>
      <c r="DP73" s="127">
        <f>DP$54*시나리오분석!$E$37</f>
        <v>36.087190011580624</v>
      </c>
      <c r="DQ73" s="127">
        <f>DQ$54*시나리오분석!$E$37</f>
        <v>36.087190011580624</v>
      </c>
      <c r="DR73" s="127">
        <f>DR$54*시나리오분석!$E$37</f>
        <v>36.087190011580624</v>
      </c>
      <c r="DS73" s="127">
        <f>DS$54*시나리오분석!$E$37</f>
        <v>36.628497861754333</v>
      </c>
      <c r="DT73" s="127">
        <f>DT$54*시나리오분석!$E$37</f>
        <v>36.628497861754333</v>
      </c>
      <c r="DU73" s="127">
        <f>DU$54*시나리오분석!$E$37</f>
        <v>36.628497861754333</v>
      </c>
      <c r="DV73" s="127">
        <f>DV$54*시나리오분석!$E$37</f>
        <v>36.628497861754333</v>
      </c>
      <c r="DW73" s="127">
        <f>DW$54*시나리오분석!$E$37</f>
        <v>36.628497861754333</v>
      </c>
      <c r="DX73" s="127">
        <f>DX$54*시나리오분석!$E$37</f>
        <v>36.628497861754333</v>
      </c>
      <c r="DY73" s="127">
        <f>DY$54*시나리오분석!$E$37</f>
        <v>36.628497861754333</v>
      </c>
      <c r="DZ73" s="127">
        <f>DZ$54*시나리오분석!$E$37</f>
        <v>36.628497861754333</v>
      </c>
      <c r="EA73" s="127">
        <f>EA$54*시나리오분석!$E$37</f>
        <v>36.628497861754333</v>
      </c>
      <c r="EB73" s="127">
        <f>EB$54*시나리오분석!$E$37</f>
        <v>36.628497861754333</v>
      </c>
      <c r="EC73" s="127">
        <f>EC$54*시나리오분석!$E$37</f>
        <v>36.628497861754333</v>
      </c>
      <c r="ED73" s="127">
        <f>ED$54*시나리오분석!$E$37</f>
        <v>36.628497861754333</v>
      </c>
      <c r="EE73" s="127">
        <f>EE$54*시나리오분석!$E$37</f>
        <v>37.177925329680647</v>
      </c>
      <c r="EF73" s="127">
        <f>EF$54*시나리오분석!$E$37</f>
        <v>37.177925329680647</v>
      </c>
      <c r="EG73" s="127">
        <f>EG$54*시나리오분석!$E$37</f>
        <v>37.177925329680647</v>
      </c>
      <c r="EH73" s="127">
        <f>EH$54*시나리오분석!$E$37</f>
        <v>37.177925329680647</v>
      </c>
      <c r="EI73" s="127">
        <f>EI$54*시나리오분석!$E$37</f>
        <v>37.177925329680647</v>
      </c>
      <c r="EJ73" s="127">
        <f>EJ$54*시나리오분석!$E$37</f>
        <v>37.177925329680647</v>
      </c>
      <c r="EK73" s="127">
        <f>EK$54*시나리오분석!$E$37</f>
        <v>37.177925329680647</v>
      </c>
      <c r="EL73" s="127">
        <f>EL$54*시나리오분석!$E$37</f>
        <v>37.177925329680647</v>
      </c>
      <c r="EM73" s="127">
        <f>EM$54*시나리오분석!$E$37</f>
        <v>37.177925329680647</v>
      </c>
      <c r="EN73" s="127">
        <f>EN$54*시나리오분석!$E$37</f>
        <v>37.177925329680647</v>
      </c>
      <c r="EO73" s="127">
        <f>EO$54*시나리오분석!$E$37</f>
        <v>37.177925329680647</v>
      </c>
      <c r="EP73" s="127">
        <f>EP$54*시나리오분석!$E$37</f>
        <v>37.177925329680647</v>
      </c>
      <c r="EQ73" s="127">
        <f>EQ$54*시나리오분석!$E$37</f>
        <v>37.735594209625852</v>
      </c>
      <c r="ER73" s="127">
        <f>ER$54*시나리오분석!$E$37</f>
        <v>37.735594209625852</v>
      </c>
      <c r="ES73" s="127">
        <f>ES$54*시나리오분석!$E$37</f>
        <v>37.735594209625852</v>
      </c>
      <c r="ET73" s="127">
        <f>ET$54*시나리오분석!$E$37</f>
        <v>37.735594209625852</v>
      </c>
      <c r="EU73" s="127">
        <f>EU$54*시나리오분석!$E$37</f>
        <v>37.735594209625852</v>
      </c>
      <c r="EV73" s="127">
        <f>EV$54*시나리오분석!$E$37</f>
        <v>37.735594209625852</v>
      </c>
      <c r="EW73" s="127">
        <f>EW$54*시나리오분석!$E$37</f>
        <v>37.735594209625852</v>
      </c>
      <c r="EX73" s="127">
        <f>EX$54*시나리오분석!$E$37</f>
        <v>37.735594209625852</v>
      </c>
      <c r="EY73" s="127">
        <f>EY$54*시나리오분석!$E$37</f>
        <v>37.735594209625852</v>
      </c>
      <c r="EZ73" s="127">
        <f>EZ$54*시나리오분석!$E$37</f>
        <v>37.735594209625852</v>
      </c>
      <c r="FA73" s="127">
        <f>FA$54*시나리오분석!$E$37</f>
        <v>37.735594209625852</v>
      </c>
      <c r="FB73" s="127">
        <f>FB$54*시나리오분석!$E$37</f>
        <v>37.735594209625852</v>
      </c>
      <c r="FC73" s="127">
        <f>FC$54*시나리오분석!$E$37</f>
        <v>38.301628122770232</v>
      </c>
      <c r="FD73" s="127">
        <f>FD$54*시나리오분석!$E$37</f>
        <v>38.301628122770232</v>
      </c>
      <c r="FE73" s="127">
        <f>FE$54*시나리오분석!$E$37</f>
        <v>38.301628122770232</v>
      </c>
      <c r="FF73" s="127">
        <f>FF$54*시나리오분석!$E$37</f>
        <v>38.301628122770232</v>
      </c>
      <c r="FG73" s="127">
        <f>FG$54*시나리오분석!$E$37</f>
        <v>38.301628122770232</v>
      </c>
      <c r="FH73" s="127">
        <f>FH$54*시나리오분석!$E$37</f>
        <v>38.301628122770232</v>
      </c>
      <c r="FI73" s="127">
        <f>FI$54*시나리오분석!$E$37</f>
        <v>38.301628122770232</v>
      </c>
      <c r="FJ73" s="127">
        <f>FJ$54*시나리오분석!$E$37</f>
        <v>38.301628122770232</v>
      </c>
      <c r="FK73" s="127">
        <f>FK$54*시나리오분석!$E$37</f>
        <v>38.301628122770232</v>
      </c>
      <c r="FL73" s="127">
        <f>FL$54*시나리오분석!$E$37</f>
        <v>38.301628122770232</v>
      </c>
      <c r="FM73" s="127">
        <f>FM$54*시나리오분석!$E$37</f>
        <v>38.301628122770232</v>
      </c>
      <c r="FN73" s="127">
        <f>FN$54*시나리오분석!$E$37</f>
        <v>38.301628122770232</v>
      </c>
      <c r="FO73" s="127">
        <f>FO$54*시나리오분석!$E$37</f>
        <v>38.876152544611784</v>
      </c>
      <c r="FP73" s="127">
        <f>FP$54*시나리오분석!$E$37</f>
        <v>38.876152544611784</v>
      </c>
      <c r="FQ73" s="127">
        <f>FQ$54*시나리오분석!$E$37</f>
        <v>38.876152544611784</v>
      </c>
      <c r="FR73" s="127">
        <f>FR$54*시나리오분석!$E$37</f>
        <v>38.876152544611784</v>
      </c>
      <c r="FS73" s="127">
        <f>FS$54*시나리오분석!$E$37</f>
        <v>38.876152544611784</v>
      </c>
      <c r="FT73" s="127">
        <f>FT$54*시나리오분석!$E$37</f>
        <v>38.876152544611784</v>
      </c>
      <c r="FU73" s="127">
        <f>FU$54*시나리오분석!$E$37</f>
        <v>38.876152544611784</v>
      </c>
      <c r="FV73" s="127">
        <f>FV$54*시나리오분석!$E$37</f>
        <v>38.876152544611784</v>
      </c>
      <c r="FW73" s="127">
        <f>FW$54*시나리오분석!$E$37</f>
        <v>38.876152544611784</v>
      </c>
      <c r="FX73" s="127">
        <f>FX$54*시나리오분석!$E$37</f>
        <v>38.876152544611784</v>
      </c>
      <c r="FY73" s="127">
        <f>FY$54*시나리오분석!$E$37</f>
        <v>38.876152544611784</v>
      </c>
      <c r="FZ73" s="127">
        <f>FZ$54*시나리오분석!$E$37</f>
        <v>38.876152544611784</v>
      </c>
      <c r="GA73" s="127">
        <f>GA$54*시나리오분석!$E$37</f>
        <v>39.459294832780955</v>
      </c>
      <c r="GB73" s="127">
        <f>GB$54*시나리오분석!$E$37</f>
        <v>39.459294832780955</v>
      </c>
      <c r="GC73" s="127">
        <f>GC$54*시나리오분석!$E$37</f>
        <v>39.459294832780955</v>
      </c>
      <c r="GD73" s="127">
        <f>GD$54*시나리오분석!$E$37</f>
        <v>39.459294832780955</v>
      </c>
      <c r="GE73" s="127">
        <f>GE$54*시나리오분석!$E$37</f>
        <v>39.459294832780955</v>
      </c>
      <c r="GF73" s="127">
        <f>GF$54*시나리오분석!$E$37</f>
        <v>39.459294832780955</v>
      </c>
      <c r="GG73" s="127">
        <f>GG$54*시나리오분석!$E$37</f>
        <v>39.459294832780955</v>
      </c>
      <c r="GH73" s="127">
        <f>GH$54*시나리오분석!$E$37</f>
        <v>39.459294832780955</v>
      </c>
      <c r="GI73" s="127">
        <f>GI$54*시나리오분석!$E$37</f>
        <v>39.459294832780955</v>
      </c>
      <c r="GJ73" s="127">
        <f>GJ$54*시나리오분석!$E$37</f>
        <v>39.459294832780955</v>
      </c>
      <c r="GK73" s="127">
        <f>GK$54*시나리오분석!$E$37</f>
        <v>39.459294832780955</v>
      </c>
      <c r="GL73" s="127">
        <f>GL$54*시나리오분석!$E$37</f>
        <v>39.459294832780955</v>
      </c>
      <c r="GM73" s="127">
        <f>GM$54*시나리오분석!$E$37</f>
        <v>40.051184255272666</v>
      </c>
      <c r="GN73" s="127">
        <f>GN$54*시나리오분석!$E$37</f>
        <v>40.051184255272666</v>
      </c>
      <c r="GO73" s="127">
        <f>GO$54*시나리오분석!$E$37</f>
        <v>40.051184255272666</v>
      </c>
      <c r="GP73" s="127">
        <f>GP$54*시나리오분석!$E$37</f>
        <v>40.051184255272666</v>
      </c>
      <c r="GQ73" s="127">
        <f>GQ$54*시나리오분석!$E$37</f>
        <v>40.051184255272666</v>
      </c>
      <c r="GR73" s="127">
        <f>GR$54*시나리오분석!$E$37</f>
        <v>40.051184255272666</v>
      </c>
      <c r="GS73" s="127">
        <f>GS$54*시나리오분석!$E$37</f>
        <v>40.051184255272666</v>
      </c>
      <c r="GT73" s="127">
        <f>GT$54*시나리오분석!$E$37</f>
        <v>40.051184255272666</v>
      </c>
      <c r="GU73" s="127">
        <f>GU$54*시나리오분석!$E$37</f>
        <v>40.051184255272666</v>
      </c>
      <c r="GV73" s="127">
        <f>GV$54*시나리오분석!$E$37</f>
        <v>40.051184255272666</v>
      </c>
      <c r="GW73" s="127">
        <f>GW$54*시나리오분석!$E$37</f>
        <v>40.051184255272666</v>
      </c>
      <c r="GX73" s="127">
        <f>GX$54*시나리오분석!$E$37</f>
        <v>40.051184255272666</v>
      </c>
      <c r="GY73" s="127">
        <f>GY$54*시나리오분석!$E$37</f>
        <v>40.651952019101749</v>
      </c>
      <c r="GZ73" s="127">
        <f>GZ$54*시나리오분석!$E$37</f>
        <v>40.651952019101749</v>
      </c>
      <c r="HA73" s="127">
        <f>HA$54*시나리오분석!$E$37</f>
        <v>40.651952019101749</v>
      </c>
      <c r="HB73" s="127">
        <f>HB$54*시나리오분석!$E$37</f>
        <v>40.651952019101749</v>
      </c>
      <c r="HC73" s="127">
        <f>HC$54*시나리오분석!$E$37</f>
        <v>40.651952019101749</v>
      </c>
      <c r="HD73" s="127">
        <f>HD$54*시나리오분석!$E$37</f>
        <v>40.651952019101749</v>
      </c>
      <c r="HE73" s="127">
        <f>HE$54*시나리오분석!$E$37</f>
        <v>40.651952019101749</v>
      </c>
      <c r="HF73" s="127">
        <f>HF$54*시나리오분석!$E$37</f>
        <v>40.651952019101749</v>
      </c>
      <c r="HG73" s="127">
        <f>HG$54*시나리오분석!$E$37</f>
        <v>40.651952019101749</v>
      </c>
      <c r="HH73" s="127">
        <f>HH$54*시나리오분석!$E$37</f>
        <v>40.651952019101749</v>
      </c>
      <c r="HI73" s="127">
        <f>HI$54*시나리오분석!$E$37</f>
        <v>40.651952019101749</v>
      </c>
      <c r="HJ73" s="127">
        <f>HJ$54*시나리오분석!$E$37</f>
        <v>40.651952019101749</v>
      </c>
      <c r="HK73" s="127">
        <f>HK$54*시나리오분석!$E$37</f>
        <v>41.261731299388273</v>
      </c>
      <c r="HL73" s="127">
        <f>HL$54*시나리오분석!$E$37</f>
        <v>41.261731299388273</v>
      </c>
      <c r="HM73" s="127">
        <f>HM$54*시나리오분석!$E$37</f>
        <v>41.261731299388273</v>
      </c>
      <c r="HN73" s="127">
        <f>HN$54*시나리오분석!$E$37</f>
        <v>41.261731299388273</v>
      </c>
      <c r="HO73" s="127">
        <f>HO$54*시나리오분석!$E$37</f>
        <v>41.261731299388273</v>
      </c>
      <c r="HP73" s="127">
        <f>HP$54*시나리오분석!$E$37</f>
        <v>41.261731299388273</v>
      </c>
      <c r="HQ73" s="127">
        <f>HQ$54*시나리오분석!$E$37</f>
        <v>41.261731299388273</v>
      </c>
      <c r="HR73" s="127">
        <f>HR$54*시나리오분석!$E$37</f>
        <v>41.261731299388273</v>
      </c>
      <c r="HS73" s="127">
        <f>HS$54*시나리오분석!$E$37</f>
        <v>41.261731299388273</v>
      </c>
      <c r="HT73" s="127">
        <f>HT$54*시나리오분석!$E$37</f>
        <v>41.261731299388273</v>
      </c>
      <c r="HU73" s="127">
        <f>HU$54*시나리오분석!$E$37</f>
        <v>41.261731299388273</v>
      </c>
      <c r="HV73" s="127">
        <f>HV$54*시나리오분석!$E$37</f>
        <v>41.261731299388273</v>
      </c>
      <c r="HW73" s="127">
        <f>HW$54*시나리오분석!$E$37</f>
        <v>41.880657268879091</v>
      </c>
      <c r="HX73" s="127">
        <f>HX$54*시나리오분석!$E$37</f>
        <v>41.880657268879091</v>
      </c>
      <c r="HY73" s="127">
        <f>HY$54*시나리오분석!$E$37</f>
        <v>41.880657268879091</v>
      </c>
      <c r="HZ73" s="127">
        <f>HZ$54*시나리오분석!$E$37</f>
        <v>41.880657268879091</v>
      </c>
      <c r="IA73" s="127">
        <f>IA$54*시나리오분석!$E$37</f>
        <v>41.880657268879091</v>
      </c>
    </row>
    <row r="74" spans="3:235" outlineLevel="1" x14ac:dyDescent="0.3">
      <c r="C74" s="93"/>
      <c r="D74" s="111" t="s">
        <v>222</v>
      </c>
      <c r="E74" s="127">
        <f>E$54*시나리오분석!$E$38</f>
        <v>17.2989</v>
      </c>
      <c r="F74" s="127">
        <f>F$54*시나리오분석!$E$38</f>
        <v>17.558383499999998</v>
      </c>
      <c r="G74" s="127">
        <f>G$54*시나리오분석!$E$38</f>
        <v>17.821759252499998</v>
      </c>
      <c r="H74" s="127">
        <f>H$54*시나리오분석!$E$38</f>
        <v>18.089085641287497</v>
      </c>
      <c r="I74" s="127">
        <f>I$54*시나리오분석!$E$38</f>
        <v>18.36042192590681</v>
      </c>
      <c r="J74" s="127">
        <f>J$54*시나리오분석!$E$38</f>
        <v>18.635828254795406</v>
      </c>
      <c r="K74" s="127">
        <f>K$54*시나리오분석!$E$38</f>
        <v>18.915365678617334</v>
      </c>
      <c r="L74" s="127">
        <f>L$54*시나리오분석!$E$38</f>
        <v>19.199096163796593</v>
      </c>
      <c r="M74" s="127">
        <f>M$54*시나리오분석!$E$38</f>
        <v>19.487082606253537</v>
      </c>
      <c r="N74" s="127">
        <f>N$54*시나리오분석!$E$38</f>
        <v>19.779388845347341</v>
      </c>
      <c r="O74" s="127">
        <f>O$54*시나리오분석!$E$38</f>
        <v>20.076079678027551</v>
      </c>
      <c r="P74" s="127">
        <f>P$54*시나리오분석!$E$38</f>
        <v>20.37722087319796</v>
      </c>
      <c r="Q74" s="127">
        <f>Q$54*시나리오분석!$E$38</f>
        <v>20.682879186295928</v>
      </c>
      <c r="R74" s="127">
        <f>R$54*시나리오분석!$E$38</f>
        <v>20.993122374090365</v>
      </c>
      <c r="S74" s="127">
        <f>S$54*시나리오분석!$E$38</f>
        <v>21.308019209701719</v>
      </c>
      <c r="T74" s="127">
        <f>T$54*시나리오분석!$E$38</f>
        <v>21.627639497847241</v>
      </c>
      <c r="U74" s="127">
        <f>U$54*시나리오분석!$E$38</f>
        <v>21.952054090314945</v>
      </c>
      <c r="V74" s="127">
        <f>V$54*시나리오분석!$E$38</f>
        <v>22.28133490166967</v>
      </c>
      <c r="W74" s="136">
        <f>W$54*시나리오분석!$E$38</f>
        <v>22.615554925194711</v>
      </c>
      <c r="Y74" s="93"/>
      <c r="Z74" s="111" t="s">
        <v>222</v>
      </c>
      <c r="AA74" s="127">
        <f>AA$54*시나리오분석!$E$38</f>
        <v>17.558383499999998</v>
      </c>
      <c r="AB74" s="127">
        <f>AB$54*시나리오분석!$E$38</f>
        <v>17.558383499999998</v>
      </c>
      <c r="AC74" s="127">
        <f>AC$54*시나리오분석!$E$38</f>
        <v>17.558383499999998</v>
      </c>
      <c r="AD74" s="127">
        <f>AD$54*시나리오분석!$E$38</f>
        <v>17.558383499999998</v>
      </c>
      <c r="AE74" s="127">
        <f>AE$54*시나리오분석!$E$38</f>
        <v>17.558383499999998</v>
      </c>
      <c r="AF74" s="127">
        <f>AF$54*시나리오분석!$E$38</f>
        <v>17.558383499999998</v>
      </c>
      <c r="AG74" s="127">
        <f>AG$54*시나리오분석!$E$38</f>
        <v>17.558383499999998</v>
      </c>
      <c r="AH74" s="127">
        <f>AH$54*시나리오분석!$E$38</f>
        <v>17.558383499999998</v>
      </c>
      <c r="AI74" s="127">
        <f>AI$54*시나리오분석!$E$38</f>
        <v>17.558383499999998</v>
      </c>
      <c r="AJ74" s="127">
        <f>AJ$54*시나리오분석!$E$38</f>
        <v>17.558383499999998</v>
      </c>
      <c r="AK74" s="127">
        <f>AK$54*시나리오분석!$E$38</f>
        <v>17.558383499999998</v>
      </c>
      <c r="AL74" s="127">
        <f>AL$54*시나리오분석!$E$38</f>
        <v>17.558383499999998</v>
      </c>
      <c r="AM74" s="127">
        <f>AM$54*시나리오분석!$E$38</f>
        <v>17.821759252499998</v>
      </c>
      <c r="AN74" s="127">
        <f>AN$54*시나리오분석!$E$38</f>
        <v>17.821759252499998</v>
      </c>
      <c r="AO74" s="127">
        <f>AO$54*시나리오분석!$E$38</f>
        <v>17.821759252499998</v>
      </c>
      <c r="AP74" s="127">
        <f>AP$54*시나리오분석!$E$38</f>
        <v>17.821759252499998</v>
      </c>
      <c r="AQ74" s="127">
        <f>AQ$54*시나리오분석!$E$38</f>
        <v>17.821759252499998</v>
      </c>
      <c r="AR74" s="127">
        <f>AR$54*시나리오분석!$E$38</f>
        <v>17.821759252499998</v>
      </c>
      <c r="AS74" s="127">
        <f>AS$54*시나리오분석!$E$38</f>
        <v>17.821759252499998</v>
      </c>
      <c r="AT74" s="127">
        <f>AT$54*시나리오분석!$E$38</f>
        <v>17.821759252499998</v>
      </c>
      <c r="AU74" s="127">
        <f>AU$54*시나리오분석!$E$38</f>
        <v>17.821759252499998</v>
      </c>
      <c r="AV74" s="127">
        <f>AV$54*시나리오분석!$E$38</f>
        <v>17.821759252499998</v>
      </c>
      <c r="AW74" s="127">
        <f>AW$54*시나리오분석!$E$38</f>
        <v>17.821759252499998</v>
      </c>
      <c r="AX74" s="127">
        <f>AX$54*시나리오분석!$E$38</f>
        <v>17.821759252499998</v>
      </c>
      <c r="AY74" s="127">
        <f>AY$54*시나리오분석!$E$38</f>
        <v>18.089085641287497</v>
      </c>
      <c r="AZ74" s="127">
        <f>AZ$54*시나리오분석!$E$38</f>
        <v>18.089085641287497</v>
      </c>
      <c r="BA74" s="127">
        <f>BA$54*시나리오분석!$E$38</f>
        <v>18.089085641287497</v>
      </c>
      <c r="BB74" s="127">
        <f>BB$54*시나리오분석!$E$38</f>
        <v>18.089085641287497</v>
      </c>
      <c r="BC74" s="127">
        <f>BC$54*시나리오분석!$E$38</f>
        <v>18.089085641287497</v>
      </c>
      <c r="BD74" s="127">
        <f>BD$54*시나리오분석!$E$38</f>
        <v>18.089085641287497</v>
      </c>
      <c r="BE74" s="127">
        <f>BE$54*시나리오분석!$E$38</f>
        <v>18.089085641287497</v>
      </c>
      <c r="BF74" s="127">
        <f>BF$54*시나리오분석!$E$38</f>
        <v>18.089085641287497</v>
      </c>
      <c r="BG74" s="127">
        <f>BG$54*시나리오분석!$E$38</f>
        <v>18.089085641287497</v>
      </c>
      <c r="BH74" s="127">
        <f>BH$54*시나리오분석!$E$38</f>
        <v>18.089085641287497</v>
      </c>
      <c r="BI74" s="127">
        <f>BI$54*시나리오분석!$E$38</f>
        <v>18.089085641287497</v>
      </c>
      <c r="BJ74" s="127">
        <f>BJ$54*시나리오분석!$E$38</f>
        <v>18.089085641287497</v>
      </c>
      <c r="BK74" s="127">
        <f>BK$54*시나리오분석!$E$38</f>
        <v>18.36042192590681</v>
      </c>
      <c r="BL74" s="127">
        <f>BL$54*시나리오분석!$E$38</f>
        <v>18.36042192590681</v>
      </c>
      <c r="BM74" s="127">
        <f>BM$54*시나리오분석!$E$38</f>
        <v>18.36042192590681</v>
      </c>
      <c r="BN74" s="127">
        <f>BN$54*시나리오분석!$E$38</f>
        <v>18.36042192590681</v>
      </c>
      <c r="BO74" s="127">
        <f>BO$54*시나리오분석!$E$38</f>
        <v>18.36042192590681</v>
      </c>
      <c r="BP74" s="127">
        <f>BP$54*시나리오분석!$E$38</f>
        <v>18.36042192590681</v>
      </c>
      <c r="BQ74" s="127">
        <f>BQ$54*시나리오분석!$E$38</f>
        <v>18.36042192590681</v>
      </c>
      <c r="BR74" s="127">
        <f>BR$54*시나리오분석!$E$38</f>
        <v>18.36042192590681</v>
      </c>
      <c r="BS74" s="127">
        <f>BS$54*시나리오분석!$E$38</f>
        <v>18.36042192590681</v>
      </c>
      <c r="BT74" s="127">
        <f>BT$54*시나리오분석!$E$38</f>
        <v>18.36042192590681</v>
      </c>
      <c r="BU74" s="127">
        <f>BU$54*시나리오분석!$E$38</f>
        <v>18.36042192590681</v>
      </c>
      <c r="BV74" s="127">
        <f>BV$54*시나리오분석!$E$38</f>
        <v>18.36042192590681</v>
      </c>
      <c r="BW74" s="127">
        <f>BW$54*시나리오분석!$E$38</f>
        <v>18.635828254795406</v>
      </c>
      <c r="BX74" s="127">
        <f>BX$54*시나리오분석!$E$38</f>
        <v>18.635828254795406</v>
      </c>
      <c r="BY74" s="127">
        <f>BY$54*시나리오분석!$E$38</f>
        <v>18.635828254795406</v>
      </c>
      <c r="BZ74" s="127">
        <f>BZ$54*시나리오분석!$E$38</f>
        <v>18.635828254795406</v>
      </c>
      <c r="CA74" s="127">
        <f>CA$54*시나리오분석!$E$38</f>
        <v>18.635828254795406</v>
      </c>
      <c r="CB74" s="127">
        <f>CB$54*시나리오분석!$E$38</f>
        <v>18.635828254795406</v>
      </c>
      <c r="CC74" s="127">
        <f>CC$54*시나리오분석!$E$38</f>
        <v>18.635828254795406</v>
      </c>
      <c r="CD74" s="127">
        <f>CD$54*시나리오분석!$E$38</f>
        <v>18.635828254795406</v>
      </c>
      <c r="CE74" s="127">
        <f>CE$54*시나리오분석!$E$38</f>
        <v>18.635828254795406</v>
      </c>
      <c r="CF74" s="127">
        <f>CF$54*시나리오분석!$E$38</f>
        <v>18.635828254795406</v>
      </c>
      <c r="CG74" s="127">
        <f>CG$54*시나리오분석!$E$38</f>
        <v>18.635828254795406</v>
      </c>
      <c r="CH74" s="127">
        <f>CH$54*시나리오분석!$E$38</f>
        <v>18.635828254795406</v>
      </c>
      <c r="CI74" s="127">
        <f>CI$54*시나리오분석!$E$38</f>
        <v>18.915365678617334</v>
      </c>
      <c r="CJ74" s="127">
        <f>CJ$54*시나리오분석!$E$38</f>
        <v>18.915365678617334</v>
      </c>
      <c r="CK74" s="127">
        <f>CK$54*시나리오분석!$E$38</f>
        <v>18.915365678617334</v>
      </c>
      <c r="CL74" s="127">
        <f>CL$54*시나리오분석!$E$38</f>
        <v>18.915365678617334</v>
      </c>
      <c r="CM74" s="127">
        <f>CM$54*시나리오분석!$E$38</f>
        <v>18.915365678617334</v>
      </c>
      <c r="CN74" s="127">
        <f>CN$54*시나리오분석!$E$38</f>
        <v>18.915365678617334</v>
      </c>
      <c r="CO74" s="127">
        <f>CO$54*시나리오분석!$E$38</f>
        <v>18.915365678617334</v>
      </c>
      <c r="CP74" s="127">
        <f>CP$54*시나리오분석!$E$38</f>
        <v>18.915365678617334</v>
      </c>
      <c r="CQ74" s="127">
        <f>CQ$54*시나리오분석!$E$38</f>
        <v>18.915365678617334</v>
      </c>
      <c r="CR74" s="127">
        <f>CR$54*시나리오분석!$E$38</f>
        <v>18.915365678617334</v>
      </c>
      <c r="CS74" s="127">
        <f>CS$54*시나리오분석!$E$38</f>
        <v>18.915365678617334</v>
      </c>
      <c r="CT74" s="127">
        <f>CT$54*시나리오분석!$E$38</f>
        <v>18.915365678617334</v>
      </c>
      <c r="CU74" s="127">
        <f>CU$54*시나리오분석!$E$38</f>
        <v>19.199096163796593</v>
      </c>
      <c r="CV74" s="127">
        <f>CV$54*시나리오분석!$E$38</f>
        <v>19.199096163796593</v>
      </c>
      <c r="CW74" s="127">
        <f>CW$54*시나리오분석!$E$38</f>
        <v>19.199096163796593</v>
      </c>
      <c r="CX74" s="127">
        <f>CX$54*시나리오분석!$E$38</f>
        <v>19.199096163796593</v>
      </c>
      <c r="CY74" s="127">
        <f>CY$54*시나리오분석!$E$38</f>
        <v>19.199096163796593</v>
      </c>
      <c r="CZ74" s="127">
        <f>CZ$54*시나리오분석!$E$38</f>
        <v>19.199096163796593</v>
      </c>
      <c r="DA74" s="127">
        <f>DA$54*시나리오분석!$E$38</f>
        <v>19.199096163796593</v>
      </c>
      <c r="DB74" s="127">
        <f>DB$54*시나리오분석!$E$38</f>
        <v>19.199096163796593</v>
      </c>
      <c r="DC74" s="127">
        <f>DC$54*시나리오분석!$E$38</f>
        <v>19.199096163796593</v>
      </c>
      <c r="DD74" s="127">
        <f>DD$54*시나리오분석!$E$38</f>
        <v>19.199096163796593</v>
      </c>
      <c r="DE74" s="127">
        <f>DE$54*시나리오분석!$E$38</f>
        <v>19.199096163796593</v>
      </c>
      <c r="DF74" s="127">
        <f>DF$54*시나리오분석!$E$38</f>
        <v>19.199096163796593</v>
      </c>
      <c r="DG74" s="127">
        <f>DG$54*시나리오분석!$E$38</f>
        <v>19.487082606253537</v>
      </c>
      <c r="DH74" s="127">
        <f>DH$54*시나리오분석!$E$38</f>
        <v>19.487082606253537</v>
      </c>
      <c r="DI74" s="127">
        <f>DI$54*시나리오분석!$E$38</f>
        <v>19.487082606253537</v>
      </c>
      <c r="DJ74" s="127">
        <f>DJ$54*시나리오분석!$E$38</f>
        <v>19.487082606253537</v>
      </c>
      <c r="DK74" s="127">
        <f>DK$54*시나리오분석!$E$38</f>
        <v>19.487082606253537</v>
      </c>
      <c r="DL74" s="127">
        <f>DL$54*시나리오분석!$E$38</f>
        <v>19.487082606253537</v>
      </c>
      <c r="DM74" s="127">
        <f>DM$54*시나리오분석!$E$38</f>
        <v>19.487082606253537</v>
      </c>
      <c r="DN74" s="127">
        <f>DN$54*시나리오분석!$E$38</f>
        <v>19.487082606253537</v>
      </c>
      <c r="DO74" s="127">
        <f>DO$54*시나리오분석!$E$38</f>
        <v>19.487082606253537</v>
      </c>
      <c r="DP74" s="127">
        <f>DP$54*시나리오분석!$E$38</f>
        <v>19.487082606253537</v>
      </c>
      <c r="DQ74" s="127">
        <f>DQ$54*시나리오분석!$E$38</f>
        <v>19.487082606253537</v>
      </c>
      <c r="DR74" s="127">
        <f>DR$54*시나리오분석!$E$38</f>
        <v>19.487082606253537</v>
      </c>
      <c r="DS74" s="127">
        <f>DS$54*시나리오분석!$E$38</f>
        <v>19.779388845347341</v>
      </c>
      <c r="DT74" s="127">
        <f>DT$54*시나리오분석!$E$38</f>
        <v>19.779388845347341</v>
      </c>
      <c r="DU74" s="127">
        <f>DU$54*시나리오분석!$E$38</f>
        <v>19.779388845347341</v>
      </c>
      <c r="DV74" s="127">
        <f>DV$54*시나리오분석!$E$38</f>
        <v>19.779388845347341</v>
      </c>
      <c r="DW74" s="127">
        <f>DW$54*시나리오분석!$E$38</f>
        <v>19.779388845347341</v>
      </c>
      <c r="DX74" s="127">
        <f>DX$54*시나리오분석!$E$38</f>
        <v>19.779388845347341</v>
      </c>
      <c r="DY74" s="127">
        <f>DY$54*시나리오분석!$E$38</f>
        <v>19.779388845347341</v>
      </c>
      <c r="DZ74" s="127">
        <f>DZ$54*시나리오분석!$E$38</f>
        <v>19.779388845347341</v>
      </c>
      <c r="EA74" s="127">
        <f>EA$54*시나리오분석!$E$38</f>
        <v>19.779388845347341</v>
      </c>
      <c r="EB74" s="127">
        <f>EB$54*시나리오분석!$E$38</f>
        <v>19.779388845347341</v>
      </c>
      <c r="EC74" s="127">
        <f>EC$54*시나리오분석!$E$38</f>
        <v>19.779388845347341</v>
      </c>
      <c r="ED74" s="127">
        <f>ED$54*시나리오분석!$E$38</f>
        <v>19.779388845347341</v>
      </c>
      <c r="EE74" s="127">
        <f>EE$54*시나리오분석!$E$38</f>
        <v>20.076079678027551</v>
      </c>
      <c r="EF74" s="127">
        <f>EF$54*시나리오분석!$E$38</f>
        <v>20.076079678027551</v>
      </c>
      <c r="EG74" s="127">
        <f>EG$54*시나리오분석!$E$38</f>
        <v>20.076079678027551</v>
      </c>
      <c r="EH74" s="127">
        <f>EH$54*시나리오분석!$E$38</f>
        <v>20.076079678027551</v>
      </c>
      <c r="EI74" s="127">
        <f>EI$54*시나리오분석!$E$38</f>
        <v>20.076079678027551</v>
      </c>
      <c r="EJ74" s="127">
        <f>EJ$54*시나리오분석!$E$38</f>
        <v>20.076079678027551</v>
      </c>
      <c r="EK74" s="127">
        <f>EK$54*시나리오분석!$E$38</f>
        <v>20.076079678027551</v>
      </c>
      <c r="EL74" s="127">
        <f>EL$54*시나리오분석!$E$38</f>
        <v>20.076079678027551</v>
      </c>
      <c r="EM74" s="127">
        <f>EM$54*시나리오분석!$E$38</f>
        <v>20.076079678027551</v>
      </c>
      <c r="EN74" s="127">
        <f>EN$54*시나리오분석!$E$38</f>
        <v>20.076079678027551</v>
      </c>
      <c r="EO74" s="127">
        <f>EO$54*시나리오분석!$E$38</f>
        <v>20.076079678027551</v>
      </c>
      <c r="EP74" s="127">
        <f>EP$54*시나리오분석!$E$38</f>
        <v>20.076079678027551</v>
      </c>
      <c r="EQ74" s="127">
        <f>EQ$54*시나리오분석!$E$38</f>
        <v>20.37722087319796</v>
      </c>
      <c r="ER74" s="127">
        <f>ER$54*시나리오분석!$E$38</f>
        <v>20.37722087319796</v>
      </c>
      <c r="ES74" s="127">
        <f>ES$54*시나리오분석!$E$38</f>
        <v>20.37722087319796</v>
      </c>
      <c r="ET74" s="127">
        <f>ET$54*시나리오분석!$E$38</f>
        <v>20.37722087319796</v>
      </c>
      <c r="EU74" s="127">
        <f>EU$54*시나리오분석!$E$38</f>
        <v>20.37722087319796</v>
      </c>
      <c r="EV74" s="127">
        <f>EV$54*시나리오분석!$E$38</f>
        <v>20.37722087319796</v>
      </c>
      <c r="EW74" s="127">
        <f>EW$54*시나리오분석!$E$38</f>
        <v>20.37722087319796</v>
      </c>
      <c r="EX74" s="127">
        <f>EX$54*시나리오분석!$E$38</f>
        <v>20.37722087319796</v>
      </c>
      <c r="EY74" s="127">
        <f>EY$54*시나리오분석!$E$38</f>
        <v>20.37722087319796</v>
      </c>
      <c r="EZ74" s="127">
        <f>EZ$54*시나리오분석!$E$38</f>
        <v>20.37722087319796</v>
      </c>
      <c r="FA74" s="127">
        <f>FA$54*시나리오분석!$E$38</f>
        <v>20.37722087319796</v>
      </c>
      <c r="FB74" s="127">
        <f>FB$54*시나리오분석!$E$38</f>
        <v>20.37722087319796</v>
      </c>
      <c r="FC74" s="127">
        <f>FC$54*시나리오분석!$E$38</f>
        <v>20.682879186295928</v>
      </c>
      <c r="FD74" s="127">
        <f>FD$54*시나리오분석!$E$38</f>
        <v>20.682879186295928</v>
      </c>
      <c r="FE74" s="127">
        <f>FE$54*시나리오분석!$E$38</f>
        <v>20.682879186295928</v>
      </c>
      <c r="FF74" s="127">
        <f>FF$54*시나리오분석!$E$38</f>
        <v>20.682879186295928</v>
      </c>
      <c r="FG74" s="127">
        <f>FG$54*시나리오분석!$E$38</f>
        <v>20.682879186295928</v>
      </c>
      <c r="FH74" s="127">
        <f>FH$54*시나리오분석!$E$38</f>
        <v>20.682879186295928</v>
      </c>
      <c r="FI74" s="127">
        <f>FI$54*시나리오분석!$E$38</f>
        <v>20.682879186295928</v>
      </c>
      <c r="FJ74" s="127">
        <f>FJ$54*시나리오분석!$E$38</f>
        <v>20.682879186295928</v>
      </c>
      <c r="FK74" s="127">
        <f>FK$54*시나리오분석!$E$38</f>
        <v>20.682879186295928</v>
      </c>
      <c r="FL74" s="127">
        <f>FL$54*시나리오분석!$E$38</f>
        <v>20.682879186295928</v>
      </c>
      <c r="FM74" s="127">
        <f>FM$54*시나리오분석!$E$38</f>
        <v>20.682879186295928</v>
      </c>
      <c r="FN74" s="127">
        <f>FN$54*시나리오분석!$E$38</f>
        <v>20.682879186295928</v>
      </c>
      <c r="FO74" s="127">
        <f>FO$54*시나리오분석!$E$38</f>
        <v>20.993122374090365</v>
      </c>
      <c r="FP74" s="127">
        <f>FP$54*시나리오분석!$E$38</f>
        <v>20.993122374090365</v>
      </c>
      <c r="FQ74" s="127">
        <f>FQ$54*시나리오분석!$E$38</f>
        <v>20.993122374090365</v>
      </c>
      <c r="FR74" s="127">
        <f>FR$54*시나리오분석!$E$38</f>
        <v>20.993122374090365</v>
      </c>
      <c r="FS74" s="127">
        <f>FS$54*시나리오분석!$E$38</f>
        <v>20.993122374090365</v>
      </c>
      <c r="FT74" s="127">
        <f>FT$54*시나리오분석!$E$38</f>
        <v>20.993122374090365</v>
      </c>
      <c r="FU74" s="127">
        <f>FU$54*시나리오분석!$E$38</f>
        <v>20.993122374090365</v>
      </c>
      <c r="FV74" s="127">
        <f>FV$54*시나리오분석!$E$38</f>
        <v>20.993122374090365</v>
      </c>
      <c r="FW74" s="127">
        <f>FW$54*시나리오분석!$E$38</f>
        <v>20.993122374090365</v>
      </c>
      <c r="FX74" s="127">
        <f>FX$54*시나리오분석!$E$38</f>
        <v>20.993122374090365</v>
      </c>
      <c r="FY74" s="127">
        <f>FY$54*시나리오분석!$E$38</f>
        <v>20.993122374090365</v>
      </c>
      <c r="FZ74" s="127">
        <f>FZ$54*시나리오분석!$E$38</f>
        <v>20.993122374090365</v>
      </c>
      <c r="GA74" s="127">
        <f>GA$54*시나리오분석!$E$38</f>
        <v>21.308019209701719</v>
      </c>
      <c r="GB74" s="127">
        <f>GB$54*시나리오분석!$E$38</f>
        <v>21.308019209701719</v>
      </c>
      <c r="GC74" s="127">
        <f>GC$54*시나리오분석!$E$38</f>
        <v>21.308019209701719</v>
      </c>
      <c r="GD74" s="127">
        <f>GD$54*시나리오분석!$E$38</f>
        <v>21.308019209701719</v>
      </c>
      <c r="GE74" s="127">
        <f>GE$54*시나리오분석!$E$38</f>
        <v>21.308019209701719</v>
      </c>
      <c r="GF74" s="127">
        <f>GF$54*시나리오분석!$E$38</f>
        <v>21.308019209701719</v>
      </c>
      <c r="GG74" s="127">
        <f>GG$54*시나리오분석!$E$38</f>
        <v>21.308019209701719</v>
      </c>
      <c r="GH74" s="127">
        <f>GH$54*시나리오분석!$E$38</f>
        <v>21.308019209701719</v>
      </c>
      <c r="GI74" s="127">
        <f>GI$54*시나리오분석!$E$38</f>
        <v>21.308019209701719</v>
      </c>
      <c r="GJ74" s="127">
        <f>GJ$54*시나리오분석!$E$38</f>
        <v>21.308019209701719</v>
      </c>
      <c r="GK74" s="127">
        <f>GK$54*시나리오분석!$E$38</f>
        <v>21.308019209701719</v>
      </c>
      <c r="GL74" s="127">
        <f>GL$54*시나리오분석!$E$38</f>
        <v>21.308019209701719</v>
      </c>
      <c r="GM74" s="127">
        <f>GM$54*시나리오분석!$E$38</f>
        <v>21.627639497847241</v>
      </c>
      <c r="GN74" s="127">
        <f>GN$54*시나리오분석!$E$38</f>
        <v>21.627639497847241</v>
      </c>
      <c r="GO74" s="127">
        <f>GO$54*시나리오분석!$E$38</f>
        <v>21.627639497847241</v>
      </c>
      <c r="GP74" s="127">
        <f>GP$54*시나리오분석!$E$38</f>
        <v>21.627639497847241</v>
      </c>
      <c r="GQ74" s="127">
        <f>GQ$54*시나리오분석!$E$38</f>
        <v>21.627639497847241</v>
      </c>
      <c r="GR74" s="127">
        <f>GR$54*시나리오분석!$E$38</f>
        <v>21.627639497847241</v>
      </c>
      <c r="GS74" s="127">
        <f>GS$54*시나리오분석!$E$38</f>
        <v>21.627639497847241</v>
      </c>
      <c r="GT74" s="127">
        <f>GT$54*시나리오분석!$E$38</f>
        <v>21.627639497847241</v>
      </c>
      <c r="GU74" s="127">
        <f>GU$54*시나리오분석!$E$38</f>
        <v>21.627639497847241</v>
      </c>
      <c r="GV74" s="127">
        <f>GV$54*시나리오분석!$E$38</f>
        <v>21.627639497847241</v>
      </c>
      <c r="GW74" s="127">
        <f>GW$54*시나리오분석!$E$38</f>
        <v>21.627639497847241</v>
      </c>
      <c r="GX74" s="127">
        <f>GX$54*시나리오분석!$E$38</f>
        <v>21.627639497847241</v>
      </c>
      <c r="GY74" s="127">
        <f>GY$54*시나리오분석!$E$38</f>
        <v>21.952054090314945</v>
      </c>
      <c r="GZ74" s="127">
        <f>GZ$54*시나리오분석!$E$38</f>
        <v>21.952054090314945</v>
      </c>
      <c r="HA74" s="127">
        <f>HA$54*시나리오분석!$E$38</f>
        <v>21.952054090314945</v>
      </c>
      <c r="HB74" s="127">
        <f>HB$54*시나리오분석!$E$38</f>
        <v>21.952054090314945</v>
      </c>
      <c r="HC74" s="127">
        <f>HC$54*시나리오분석!$E$38</f>
        <v>21.952054090314945</v>
      </c>
      <c r="HD74" s="127">
        <f>HD$54*시나리오분석!$E$38</f>
        <v>21.952054090314945</v>
      </c>
      <c r="HE74" s="127">
        <f>HE$54*시나리오분석!$E$38</f>
        <v>21.952054090314945</v>
      </c>
      <c r="HF74" s="127">
        <f>HF$54*시나리오분석!$E$38</f>
        <v>21.952054090314945</v>
      </c>
      <c r="HG74" s="127">
        <f>HG$54*시나리오분석!$E$38</f>
        <v>21.952054090314945</v>
      </c>
      <c r="HH74" s="127">
        <f>HH$54*시나리오분석!$E$38</f>
        <v>21.952054090314945</v>
      </c>
      <c r="HI74" s="127">
        <f>HI$54*시나리오분석!$E$38</f>
        <v>21.952054090314945</v>
      </c>
      <c r="HJ74" s="127">
        <f>HJ$54*시나리오분석!$E$38</f>
        <v>21.952054090314945</v>
      </c>
      <c r="HK74" s="127">
        <f>HK$54*시나리오분석!$E$38</f>
        <v>22.28133490166967</v>
      </c>
      <c r="HL74" s="127">
        <f>HL$54*시나리오분석!$E$38</f>
        <v>22.28133490166967</v>
      </c>
      <c r="HM74" s="127">
        <f>HM$54*시나리오분석!$E$38</f>
        <v>22.28133490166967</v>
      </c>
      <c r="HN74" s="127">
        <f>HN$54*시나리오분석!$E$38</f>
        <v>22.28133490166967</v>
      </c>
      <c r="HO74" s="127">
        <f>HO$54*시나리오분석!$E$38</f>
        <v>22.28133490166967</v>
      </c>
      <c r="HP74" s="127">
        <f>HP$54*시나리오분석!$E$38</f>
        <v>22.28133490166967</v>
      </c>
      <c r="HQ74" s="127">
        <f>HQ$54*시나리오분석!$E$38</f>
        <v>22.28133490166967</v>
      </c>
      <c r="HR74" s="127">
        <f>HR$54*시나리오분석!$E$38</f>
        <v>22.28133490166967</v>
      </c>
      <c r="HS74" s="127">
        <f>HS$54*시나리오분석!$E$38</f>
        <v>22.28133490166967</v>
      </c>
      <c r="HT74" s="127">
        <f>HT$54*시나리오분석!$E$38</f>
        <v>22.28133490166967</v>
      </c>
      <c r="HU74" s="127">
        <f>HU$54*시나리오분석!$E$38</f>
        <v>22.28133490166967</v>
      </c>
      <c r="HV74" s="127">
        <f>HV$54*시나리오분석!$E$38</f>
        <v>22.28133490166967</v>
      </c>
      <c r="HW74" s="127">
        <f>HW$54*시나리오분석!$E$38</f>
        <v>22.615554925194711</v>
      </c>
      <c r="HX74" s="127">
        <f>HX$54*시나리오분석!$E$38</f>
        <v>22.615554925194711</v>
      </c>
      <c r="HY74" s="127">
        <f>HY$54*시나리오분석!$E$38</f>
        <v>22.615554925194711</v>
      </c>
      <c r="HZ74" s="127">
        <f>HZ$54*시나리오분석!$E$38</f>
        <v>22.615554925194711</v>
      </c>
      <c r="IA74" s="127">
        <f>IA$54*시나리오분석!$E$38</f>
        <v>22.615554925194711</v>
      </c>
    </row>
    <row r="75" spans="3:235" outlineLevel="1" x14ac:dyDescent="0.3">
      <c r="C75" s="93"/>
      <c r="D75" s="111" t="s">
        <v>322</v>
      </c>
      <c r="E75" s="127">
        <f>시나리오분석!$E$39</f>
        <v>20</v>
      </c>
      <c r="F75" s="127">
        <f>시나리오분석!$E$39</f>
        <v>20</v>
      </c>
      <c r="G75" s="127">
        <f>시나리오분석!$E$39</f>
        <v>20</v>
      </c>
      <c r="H75" s="127">
        <f>시나리오분석!$E$39</f>
        <v>20</v>
      </c>
      <c r="I75" s="127">
        <f>시나리오분석!$E$39</f>
        <v>20</v>
      </c>
      <c r="J75" s="127">
        <f>시나리오분석!$E$39</f>
        <v>20</v>
      </c>
      <c r="K75" s="127">
        <f>시나리오분석!$E$39</f>
        <v>20</v>
      </c>
      <c r="L75" s="127">
        <f>시나리오분석!$E$39</f>
        <v>20</v>
      </c>
      <c r="M75" s="127">
        <f>시나리오분석!$E$39</f>
        <v>20</v>
      </c>
      <c r="N75" s="127">
        <f>시나리오분석!$E$39</f>
        <v>20</v>
      </c>
      <c r="O75" s="127">
        <f>시나리오분석!$E$39</f>
        <v>20</v>
      </c>
      <c r="P75" s="127">
        <f>시나리오분석!$E$39</f>
        <v>20</v>
      </c>
      <c r="Q75" s="127">
        <f>시나리오분석!$E$39</f>
        <v>20</v>
      </c>
      <c r="R75" s="127">
        <f>시나리오분석!$E$39</f>
        <v>20</v>
      </c>
      <c r="S75" s="127">
        <f>시나리오분석!$E$39</f>
        <v>20</v>
      </c>
      <c r="T75" s="127">
        <f>시나리오분석!$E$39</f>
        <v>20</v>
      </c>
      <c r="U75" s="127">
        <f>시나리오분석!$E$39</f>
        <v>20</v>
      </c>
      <c r="V75" s="127">
        <f>시나리오분석!$E$39</f>
        <v>20</v>
      </c>
      <c r="W75" s="136">
        <f>시나리오분석!$E$39</f>
        <v>20</v>
      </c>
      <c r="Y75" s="93"/>
      <c r="Z75" s="111" t="s">
        <v>322</v>
      </c>
      <c r="AA75" s="127">
        <f>시나리오분석!$E$39</f>
        <v>20</v>
      </c>
      <c r="AB75" s="127">
        <f>시나리오분석!$E$39</f>
        <v>20</v>
      </c>
      <c r="AC75" s="127">
        <f>시나리오분석!$E$39</f>
        <v>20</v>
      </c>
      <c r="AD75" s="127">
        <f>시나리오분석!$E$39</f>
        <v>20</v>
      </c>
      <c r="AE75" s="127">
        <f>시나리오분석!$E$39</f>
        <v>20</v>
      </c>
      <c r="AF75" s="127">
        <f>시나리오분석!$E$39</f>
        <v>20</v>
      </c>
      <c r="AG75" s="127">
        <f>시나리오분석!$E$39</f>
        <v>20</v>
      </c>
      <c r="AH75" s="127">
        <f>시나리오분석!$E$39</f>
        <v>20</v>
      </c>
      <c r="AI75" s="127">
        <f>시나리오분석!$E$39</f>
        <v>20</v>
      </c>
      <c r="AJ75" s="127">
        <f>시나리오분석!$E$39</f>
        <v>20</v>
      </c>
      <c r="AK75" s="127">
        <f>시나리오분석!$E$39</f>
        <v>20</v>
      </c>
      <c r="AL75" s="127">
        <f>시나리오분석!$E$39</f>
        <v>20</v>
      </c>
      <c r="AM75" s="127">
        <f>시나리오분석!$E$39</f>
        <v>20</v>
      </c>
      <c r="AN75" s="127">
        <f>시나리오분석!$E$39</f>
        <v>20</v>
      </c>
      <c r="AO75" s="127">
        <f>시나리오분석!$E$39</f>
        <v>20</v>
      </c>
      <c r="AP75" s="127">
        <f>시나리오분석!$E$39</f>
        <v>20</v>
      </c>
      <c r="AQ75" s="127">
        <f>시나리오분석!$E$39</f>
        <v>20</v>
      </c>
      <c r="AR75" s="127">
        <f>시나리오분석!$E$39</f>
        <v>20</v>
      </c>
      <c r="AS75" s="127">
        <f>시나리오분석!$E$39</f>
        <v>20</v>
      </c>
      <c r="AT75" s="127">
        <f>시나리오분석!$E$39</f>
        <v>20</v>
      </c>
      <c r="AU75" s="127">
        <f>시나리오분석!$E$39</f>
        <v>20</v>
      </c>
      <c r="AV75" s="127">
        <f>시나리오분석!$E$39</f>
        <v>20</v>
      </c>
      <c r="AW75" s="127">
        <f>시나리오분석!$E$39</f>
        <v>20</v>
      </c>
      <c r="AX75" s="127">
        <f>시나리오분석!$E$39</f>
        <v>20</v>
      </c>
      <c r="AY75" s="127">
        <f>시나리오분석!$E$39</f>
        <v>20</v>
      </c>
      <c r="AZ75" s="127">
        <f>시나리오분석!$E$39</f>
        <v>20</v>
      </c>
      <c r="BA75" s="127">
        <f>시나리오분석!$E$39</f>
        <v>20</v>
      </c>
      <c r="BB75" s="127">
        <f>시나리오분석!$E$39</f>
        <v>20</v>
      </c>
      <c r="BC75" s="127">
        <f>시나리오분석!$E$39</f>
        <v>20</v>
      </c>
      <c r="BD75" s="127">
        <f>시나리오분석!$E$39</f>
        <v>20</v>
      </c>
      <c r="BE75" s="127">
        <f>시나리오분석!$E$39</f>
        <v>20</v>
      </c>
      <c r="BF75" s="127">
        <f>시나리오분석!$E$39</f>
        <v>20</v>
      </c>
      <c r="BG75" s="127">
        <f>시나리오분석!$E$39</f>
        <v>20</v>
      </c>
      <c r="BH75" s="127">
        <f>시나리오분석!$E$39</f>
        <v>20</v>
      </c>
      <c r="BI75" s="127">
        <f>시나리오분석!$E$39</f>
        <v>20</v>
      </c>
      <c r="BJ75" s="127">
        <f>시나리오분석!$E$39</f>
        <v>20</v>
      </c>
      <c r="BK75" s="127">
        <f>시나리오분석!$E$39</f>
        <v>20</v>
      </c>
      <c r="BL75" s="127">
        <f>시나리오분석!$E$39</f>
        <v>20</v>
      </c>
      <c r="BM75" s="127">
        <f>시나리오분석!$E$39</f>
        <v>20</v>
      </c>
      <c r="BN75" s="127">
        <f>시나리오분석!$E$39</f>
        <v>20</v>
      </c>
      <c r="BO75" s="127">
        <f>시나리오분석!$E$39</f>
        <v>20</v>
      </c>
      <c r="BP75" s="127">
        <f>시나리오분석!$E$39</f>
        <v>20</v>
      </c>
      <c r="BQ75" s="127">
        <f>시나리오분석!$E$39</f>
        <v>20</v>
      </c>
      <c r="BR75" s="127">
        <f>시나리오분석!$E$39</f>
        <v>20</v>
      </c>
      <c r="BS75" s="127">
        <f>시나리오분석!$E$39</f>
        <v>20</v>
      </c>
      <c r="BT75" s="127">
        <f>시나리오분석!$E$39</f>
        <v>20</v>
      </c>
      <c r="BU75" s="127">
        <f>시나리오분석!$E$39</f>
        <v>20</v>
      </c>
      <c r="BV75" s="127">
        <f>시나리오분석!$E$39</f>
        <v>20</v>
      </c>
      <c r="BW75" s="127">
        <f>시나리오분석!$E$39</f>
        <v>20</v>
      </c>
      <c r="BX75" s="127">
        <f>시나리오분석!$E$39</f>
        <v>20</v>
      </c>
      <c r="BY75" s="127">
        <f>시나리오분석!$E$39</f>
        <v>20</v>
      </c>
      <c r="BZ75" s="127">
        <f>시나리오분석!$E$39</f>
        <v>20</v>
      </c>
      <c r="CA75" s="127">
        <f>시나리오분석!$E$39</f>
        <v>20</v>
      </c>
      <c r="CB75" s="127">
        <f>시나리오분석!$E$39</f>
        <v>20</v>
      </c>
      <c r="CC75" s="127">
        <f>시나리오분석!$E$39</f>
        <v>20</v>
      </c>
      <c r="CD75" s="127">
        <f>시나리오분석!$E$39</f>
        <v>20</v>
      </c>
      <c r="CE75" s="127">
        <f>시나리오분석!$E$39</f>
        <v>20</v>
      </c>
      <c r="CF75" s="127">
        <f>시나리오분석!$E$39</f>
        <v>20</v>
      </c>
      <c r="CG75" s="127">
        <f>시나리오분석!$E$39</f>
        <v>20</v>
      </c>
      <c r="CH75" s="127">
        <f>시나리오분석!$E$39</f>
        <v>20</v>
      </c>
      <c r="CI75" s="127">
        <f>시나리오분석!$E$39</f>
        <v>20</v>
      </c>
      <c r="CJ75" s="127">
        <f>시나리오분석!$E$39</f>
        <v>20</v>
      </c>
      <c r="CK75" s="127">
        <f>시나리오분석!$E$39</f>
        <v>20</v>
      </c>
      <c r="CL75" s="127">
        <f>시나리오분석!$E$39</f>
        <v>20</v>
      </c>
      <c r="CM75" s="127">
        <f>시나리오분석!$E$39</f>
        <v>20</v>
      </c>
      <c r="CN75" s="127">
        <f>시나리오분석!$E$39</f>
        <v>20</v>
      </c>
      <c r="CO75" s="127">
        <f>시나리오분석!$E$39</f>
        <v>20</v>
      </c>
      <c r="CP75" s="127">
        <f>시나리오분석!$E$39</f>
        <v>20</v>
      </c>
      <c r="CQ75" s="127">
        <f>시나리오분석!$E$39</f>
        <v>20</v>
      </c>
      <c r="CR75" s="127">
        <f>시나리오분석!$E$39</f>
        <v>20</v>
      </c>
      <c r="CS75" s="127">
        <f>시나리오분석!$E$39</f>
        <v>20</v>
      </c>
      <c r="CT75" s="127">
        <f>시나리오분석!$E$39</f>
        <v>20</v>
      </c>
      <c r="CU75" s="127">
        <f>시나리오분석!$E$39</f>
        <v>20</v>
      </c>
      <c r="CV75" s="127">
        <f>시나리오분석!$E$39</f>
        <v>20</v>
      </c>
      <c r="CW75" s="127">
        <f>시나리오분석!$E$39</f>
        <v>20</v>
      </c>
      <c r="CX75" s="127">
        <f>시나리오분석!$E$39</f>
        <v>20</v>
      </c>
      <c r="CY75" s="127">
        <f>시나리오분석!$E$39</f>
        <v>20</v>
      </c>
      <c r="CZ75" s="127">
        <f>시나리오분석!$E$39</f>
        <v>20</v>
      </c>
      <c r="DA75" s="127">
        <f>시나리오분석!$E$39</f>
        <v>20</v>
      </c>
      <c r="DB75" s="127">
        <f>시나리오분석!$E$39</f>
        <v>20</v>
      </c>
      <c r="DC75" s="127">
        <f>시나리오분석!$E$39</f>
        <v>20</v>
      </c>
      <c r="DD75" s="127">
        <f>시나리오분석!$E$39</f>
        <v>20</v>
      </c>
      <c r="DE75" s="127">
        <f>시나리오분석!$E$39</f>
        <v>20</v>
      </c>
      <c r="DF75" s="127">
        <f>시나리오분석!$E$39</f>
        <v>20</v>
      </c>
      <c r="DG75" s="127">
        <f>시나리오분석!$E$39</f>
        <v>20</v>
      </c>
      <c r="DH75" s="127">
        <f>시나리오분석!$E$39</f>
        <v>20</v>
      </c>
      <c r="DI75" s="127">
        <f>시나리오분석!$E$39</f>
        <v>20</v>
      </c>
      <c r="DJ75" s="127">
        <f>시나리오분석!$E$39</f>
        <v>20</v>
      </c>
      <c r="DK75" s="127">
        <f>시나리오분석!$E$39</f>
        <v>20</v>
      </c>
      <c r="DL75" s="127">
        <f>시나리오분석!$E$39</f>
        <v>20</v>
      </c>
      <c r="DM75" s="127">
        <f>시나리오분석!$E$39</f>
        <v>20</v>
      </c>
      <c r="DN75" s="127">
        <f>시나리오분석!$E$39</f>
        <v>20</v>
      </c>
      <c r="DO75" s="127">
        <f>시나리오분석!$E$39</f>
        <v>20</v>
      </c>
      <c r="DP75" s="127">
        <f>시나리오분석!$E$39</f>
        <v>20</v>
      </c>
      <c r="DQ75" s="127">
        <f>시나리오분석!$E$39</f>
        <v>20</v>
      </c>
      <c r="DR75" s="127">
        <f>시나리오분석!$E$39</f>
        <v>20</v>
      </c>
      <c r="DS75" s="127">
        <f>시나리오분석!$E$39</f>
        <v>20</v>
      </c>
      <c r="DT75" s="127">
        <f>시나리오분석!$E$39</f>
        <v>20</v>
      </c>
      <c r="DU75" s="127">
        <f>시나리오분석!$E$39</f>
        <v>20</v>
      </c>
      <c r="DV75" s="127">
        <f>시나리오분석!$E$39</f>
        <v>20</v>
      </c>
      <c r="DW75" s="127">
        <f>시나리오분석!$E$39</f>
        <v>20</v>
      </c>
      <c r="DX75" s="127">
        <f>시나리오분석!$E$39</f>
        <v>20</v>
      </c>
      <c r="DY75" s="127">
        <f>시나리오분석!$E$39</f>
        <v>20</v>
      </c>
      <c r="DZ75" s="127">
        <f>시나리오분석!$E$39</f>
        <v>20</v>
      </c>
      <c r="EA75" s="127">
        <f>시나리오분석!$E$39</f>
        <v>20</v>
      </c>
      <c r="EB75" s="127">
        <f>시나리오분석!$E$39</f>
        <v>20</v>
      </c>
      <c r="EC75" s="127">
        <f>시나리오분석!$E$39</f>
        <v>20</v>
      </c>
      <c r="ED75" s="127">
        <f>시나리오분석!$E$39</f>
        <v>20</v>
      </c>
      <c r="EE75" s="127">
        <f>시나리오분석!$E$39</f>
        <v>20</v>
      </c>
      <c r="EF75" s="127">
        <f>시나리오분석!$E$39</f>
        <v>20</v>
      </c>
      <c r="EG75" s="127">
        <f>시나리오분석!$E$39</f>
        <v>20</v>
      </c>
      <c r="EH75" s="127">
        <f>시나리오분석!$E$39</f>
        <v>20</v>
      </c>
      <c r="EI75" s="127">
        <f>시나리오분석!$E$39</f>
        <v>20</v>
      </c>
      <c r="EJ75" s="127">
        <f>시나리오분석!$E$39</f>
        <v>20</v>
      </c>
      <c r="EK75" s="127">
        <f>시나리오분석!$E$39</f>
        <v>20</v>
      </c>
      <c r="EL75" s="127">
        <f>시나리오분석!$E$39</f>
        <v>20</v>
      </c>
      <c r="EM75" s="127">
        <f>시나리오분석!$E$39</f>
        <v>20</v>
      </c>
      <c r="EN75" s="127">
        <f>시나리오분석!$E$39</f>
        <v>20</v>
      </c>
      <c r="EO75" s="127">
        <f>시나리오분석!$E$39</f>
        <v>20</v>
      </c>
      <c r="EP75" s="127">
        <f>시나리오분석!$E$39</f>
        <v>20</v>
      </c>
      <c r="EQ75" s="127">
        <f>시나리오분석!$E$39</f>
        <v>20</v>
      </c>
      <c r="ER75" s="127">
        <f>시나리오분석!$E$39</f>
        <v>20</v>
      </c>
      <c r="ES75" s="127">
        <f>시나리오분석!$E$39</f>
        <v>20</v>
      </c>
      <c r="ET75" s="127">
        <f>시나리오분석!$E$39</f>
        <v>20</v>
      </c>
      <c r="EU75" s="127">
        <f>시나리오분석!$E$39</f>
        <v>20</v>
      </c>
      <c r="EV75" s="127">
        <f>시나리오분석!$E$39</f>
        <v>20</v>
      </c>
      <c r="EW75" s="127">
        <f>시나리오분석!$E$39</f>
        <v>20</v>
      </c>
      <c r="EX75" s="127">
        <f>시나리오분석!$E$39</f>
        <v>20</v>
      </c>
      <c r="EY75" s="127">
        <f>시나리오분석!$E$39</f>
        <v>20</v>
      </c>
      <c r="EZ75" s="127">
        <f>시나리오분석!$E$39</f>
        <v>20</v>
      </c>
      <c r="FA75" s="127">
        <f>시나리오분석!$E$39</f>
        <v>20</v>
      </c>
      <c r="FB75" s="127">
        <f>시나리오분석!$E$39</f>
        <v>20</v>
      </c>
      <c r="FC75" s="127">
        <f>시나리오분석!$E$39</f>
        <v>20</v>
      </c>
      <c r="FD75" s="127">
        <f>시나리오분석!$E$39</f>
        <v>20</v>
      </c>
      <c r="FE75" s="127">
        <f>시나리오분석!$E$39</f>
        <v>20</v>
      </c>
      <c r="FF75" s="127">
        <f>시나리오분석!$E$39</f>
        <v>20</v>
      </c>
      <c r="FG75" s="127">
        <f>시나리오분석!$E$39</f>
        <v>20</v>
      </c>
      <c r="FH75" s="127">
        <f>시나리오분석!$E$39</f>
        <v>20</v>
      </c>
      <c r="FI75" s="127">
        <f>시나리오분석!$E$39</f>
        <v>20</v>
      </c>
      <c r="FJ75" s="127">
        <f>시나리오분석!$E$39</f>
        <v>20</v>
      </c>
      <c r="FK75" s="127">
        <f>시나리오분석!$E$39</f>
        <v>20</v>
      </c>
      <c r="FL75" s="127">
        <f>시나리오분석!$E$39</f>
        <v>20</v>
      </c>
      <c r="FM75" s="127">
        <f>시나리오분석!$E$39</f>
        <v>20</v>
      </c>
      <c r="FN75" s="127">
        <f>시나리오분석!$E$39</f>
        <v>20</v>
      </c>
      <c r="FO75" s="127">
        <f>시나리오분석!$E$39</f>
        <v>20</v>
      </c>
      <c r="FP75" s="127">
        <f>시나리오분석!$E$39</f>
        <v>20</v>
      </c>
      <c r="FQ75" s="127">
        <f>시나리오분석!$E$39</f>
        <v>20</v>
      </c>
      <c r="FR75" s="127">
        <f>시나리오분석!$E$39</f>
        <v>20</v>
      </c>
      <c r="FS75" s="127">
        <f>시나리오분석!$E$39</f>
        <v>20</v>
      </c>
      <c r="FT75" s="127">
        <f>시나리오분석!$E$39</f>
        <v>20</v>
      </c>
      <c r="FU75" s="127">
        <f>시나리오분석!$E$39</f>
        <v>20</v>
      </c>
      <c r="FV75" s="127">
        <f>시나리오분석!$E$39</f>
        <v>20</v>
      </c>
      <c r="FW75" s="127">
        <f>시나리오분석!$E$39</f>
        <v>20</v>
      </c>
      <c r="FX75" s="127">
        <f>시나리오분석!$E$39</f>
        <v>20</v>
      </c>
      <c r="FY75" s="127">
        <f>시나리오분석!$E$39</f>
        <v>20</v>
      </c>
      <c r="FZ75" s="127">
        <f>시나리오분석!$E$39</f>
        <v>20</v>
      </c>
      <c r="GA75" s="127">
        <f>시나리오분석!$E$39</f>
        <v>20</v>
      </c>
      <c r="GB75" s="127">
        <f>시나리오분석!$E$39</f>
        <v>20</v>
      </c>
      <c r="GC75" s="127">
        <f>시나리오분석!$E$39</f>
        <v>20</v>
      </c>
      <c r="GD75" s="127">
        <f>시나리오분석!$E$39</f>
        <v>20</v>
      </c>
      <c r="GE75" s="127">
        <f>시나리오분석!$E$39</f>
        <v>20</v>
      </c>
      <c r="GF75" s="127">
        <f>시나리오분석!$E$39</f>
        <v>20</v>
      </c>
      <c r="GG75" s="127">
        <f>시나리오분석!$E$39</f>
        <v>20</v>
      </c>
      <c r="GH75" s="127">
        <f>시나리오분석!$E$39</f>
        <v>20</v>
      </c>
      <c r="GI75" s="127">
        <f>시나리오분석!$E$39</f>
        <v>20</v>
      </c>
      <c r="GJ75" s="127">
        <f>시나리오분석!$E$39</f>
        <v>20</v>
      </c>
      <c r="GK75" s="127">
        <f>시나리오분석!$E$39</f>
        <v>20</v>
      </c>
      <c r="GL75" s="127">
        <f>시나리오분석!$E$39</f>
        <v>20</v>
      </c>
      <c r="GM75" s="127">
        <f>시나리오분석!$E$39</f>
        <v>20</v>
      </c>
      <c r="GN75" s="127">
        <f>시나리오분석!$E$39</f>
        <v>20</v>
      </c>
      <c r="GO75" s="127">
        <f>시나리오분석!$E$39</f>
        <v>20</v>
      </c>
      <c r="GP75" s="127">
        <f>시나리오분석!$E$39</f>
        <v>20</v>
      </c>
      <c r="GQ75" s="127">
        <f>시나리오분석!$E$39</f>
        <v>20</v>
      </c>
      <c r="GR75" s="127">
        <f>시나리오분석!$E$39</f>
        <v>20</v>
      </c>
      <c r="GS75" s="127">
        <f>시나리오분석!$E$39</f>
        <v>20</v>
      </c>
      <c r="GT75" s="127">
        <f>시나리오분석!$E$39</f>
        <v>20</v>
      </c>
      <c r="GU75" s="127">
        <f>시나리오분석!$E$39</f>
        <v>20</v>
      </c>
      <c r="GV75" s="127">
        <f>시나리오분석!$E$39</f>
        <v>20</v>
      </c>
      <c r="GW75" s="127">
        <f>시나리오분석!$E$39</f>
        <v>20</v>
      </c>
      <c r="GX75" s="127">
        <f>시나리오분석!$E$39</f>
        <v>20</v>
      </c>
      <c r="GY75" s="127">
        <f>시나리오분석!$E$39</f>
        <v>20</v>
      </c>
      <c r="GZ75" s="127">
        <f>시나리오분석!$E$39</f>
        <v>20</v>
      </c>
      <c r="HA75" s="127">
        <f>시나리오분석!$E$39</f>
        <v>20</v>
      </c>
      <c r="HB75" s="127">
        <f>시나리오분석!$E$39</f>
        <v>20</v>
      </c>
      <c r="HC75" s="127">
        <f>시나리오분석!$E$39</f>
        <v>20</v>
      </c>
      <c r="HD75" s="127">
        <f>시나리오분석!$E$39</f>
        <v>20</v>
      </c>
      <c r="HE75" s="127">
        <f>시나리오분석!$E$39</f>
        <v>20</v>
      </c>
      <c r="HF75" s="127">
        <f>시나리오분석!$E$39</f>
        <v>20</v>
      </c>
      <c r="HG75" s="127">
        <f>시나리오분석!$E$39</f>
        <v>20</v>
      </c>
      <c r="HH75" s="127">
        <f>시나리오분석!$E$39</f>
        <v>20</v>
      </c>
      <c r="HI75" s="127">
        <f>시나리오분석!$E$39</f>
        <v>20</v>
      </c>
      <c r="HJ75" s="127">
        <f>시나리오분석!$E$39</f>
        <v>20</v>
      </c>
      <c r="HK75" s="127">
        <f>시나리오분석!$E$39</f>
        <v>20</v>
      </c>
      <c r="HL75" s="127">
        <f>시나리오분석!$E$39</f>
        <v>20</v>
      </c>
      <c r="HM75" s="127">
        <f>시나리오분석!$E$39</f>
        <v>20</v>
      </c>
      <c r="HN75" s="127">
        <f>시나리오분석!$E$39</f>
        <v>20</v>
      </c>
      <c r="HO75" s="127">
        <f>시나리오분석!$E$39</f>
        <v>20</v>
      </c>
      <c r="HP75" s="127">
        <f>시나리오분석!$E$39</f>
        <v>20</v>
      </c>
      <c r="HQ75" s="127">
        <f>시나리오분석!$E$39</f>
        <v>20</v>
      </c>
      <c r="HR75" s="127">
        <f>시나리오분석!$E$39</f>
        <v>20</v>
      </c>
      <c r="HS75" s="127">
        <f>시나리오분석!$E$39</f>
        <v>20</v>
      </c>
      <c r="HT75" s="127">
        <f>시나리오분석!$E$39</f>
        <v>20</v>
      </c>
      <c r="HU75" s="127">
        <f>시나리오분석!$E$39</f>
        <v>20</v>
      </c>
      <c r="HV75" s="127">
        <f>시나리오분석!$E$39</f>
        <v>20</v>
      </c>
      <c r="HW75" s="127">
        <f>시나리오분석!$E$39</f>
        <v>20</v>
      </c>
      <c r="HX75" s="127">
        <f>시나리오분석!$E$39</f>
        <v>20</v>
      </c>
      <c r="HY75" s="127">
        <f>시나리오분석!$E$39</f>
        <v>20</v>
      </c>
      <c r="HZ75" s="127">
        <f>시나리오분석!$E$39</f>
        <v>20</v>
      </c>
      <c r="IA75" s="127">
        <f>시나리오분석!$E$39</f>
        <v>20</v>
      </c>
    </row>
    <row r="76" spans="3:235" outlineLevel="1" x14ac:dyDescent="0.3">
      <c r="C76" s="90" t="s">
        <v>223</v>
      </c>
      <c r="D76" s="109"/>
      <c r="E76" s="1256">
        <f>E68*E72+E69*E73+E70*E74+E71*E75+'JV_ 19년 인센티브 소급액'!J44</f>
        <v>8501322.2840999998</v>
      </c>
      <c r="F76" s="146">
        <f>F68*F72+F69*F73+F70*F74+F71*F75</f>
        <v>7604742.1128649991</v>
      </c>
      <c r="G76" s="1068">
        <f t="shared" ref="G76:W76" si="154">G68*G72+G69*G73+G70*G74+G71*G75</f>
        <v>7712761.2170035541</v>
      </c>
      <c r="H76" s="1068">
        <f t="shared" si="154"/>
        <v>7822664.6000111941</v>
      </c>
      <c r="I76" s="146">
        <f t="shared" si="154"/>
        <v>7934491.3274854757</v>
      </c>
      <c r="J76" s="146">
        <f t="shared" si="154"/>
        <v>8048281.3642835766</v>
      </c>
      <c r="K76" s="146">
        <f t="shared" si="154"/>
        <v>8164075.5963062653</v>
      </c>
      <c r="L76" s="146">
        <f t="shared" si="154"/>
        <v>8281915.8528214376</v>
      </c>
      <c r="M76" s="146">
        <f t="shared" si="154"/>
        <v>8401844.9293406438</v>
      </c>
      <c r="N76" s="146">
        <f t="shared" si="154"/>
        <v>8523906.6110625174</v>
      </c>
      <c r="O76" s="146">
        <f t="shared" si="154"/>
        <v>8648145.6968971863</v>
      </c>
      <c r="P76" s="146">
        <f t="shared" si="154"/>
        <v>8774608.0240862593</v>
      </c>
      <c r="Q76" s="146">
        <f t="shared" si="154"/>
        <v>8903340.4934332594</v>
      </c>
      <c r="R76" s="146">
        <f t="shared" si="154"/>
        <v>9034391.0951597504</v>
      </c>
      <c r="S76" s="146">
        <f t="shared" si="154"/>
        <v>9167808.9354028255</v>
      </c>
      <c r="T76" s="146">
        <f t="shared" si="154"/>
        <v>9303644.2633700166</v>
      </c>
      <c r="U76" s="146">
        <f t="shared" si="154"/>
        <v>9441948.4991679974</v>
      </c>
      <c r="V76" s="146">
        <f t="shared" si="154"/>
        <v>9582774.2623220403</v>
      </c>
      <c r="W76" s="147">
        <f t="shared" si="154"/>
        <v>9726175.4010034092</v>
      </c>
      <c r="Y76" s="90" t="s">
        <v>223</v>
      </c>
      <c r="Z76" s="109"/>
      <c r="AA76" s="1068">
        <f t="shared" ref="AA76:CL76" si="155">AA68*AA72+AA69*AA73+AA70*AA74+AA71*AA75</f>
        <v>633728.50940541667</v>
      </c>
      <c r="AB76" s="1068">
        <f t="shared" si="155"/>
        <v>633728.50940541667</v>
      </c>
      <c r="AC76" s="1068">
        <f t="shared" si="155"/>
        <v>633728.50940541667</v>
      </c>
      <c r="AD76" s="1068">
        <f t="shared" si="155"/>
        <v>633728.50940541667</v>
      </c>
      <c r="AE76" s="1068">
        <f t="shared" si="155"/>
        <v>633728.50940541667</v>
      </c>
      <c r="AF76" s="1068">
        <f t="shared" si="155"/>
        <v>633728.50940541667</v>
      </c>
      <c r="AG76" s="1068">
        <f t="shared" si="155"/>
        <v>633728.50940541667</v>
      </c>
      <c r="AH76" s="1068">
        <f t="shared" si="155"/>
        <v>633728.50940541667</v>
      </c>
      <c r="AI76" s="1068">
        <f t="shared" si="155"/>
        <v>633728.50940541667</v>
      </c>
      <c r="AJ76" s="1068">
        <f t="shared" si="155"/>
        <v>633728.50940541667</v>
      </c>
      <c r="AK76" s="1068">
        <f t="shared" si="155"/>
        <v>633728.50940541667</v>
      </c>
      <c r="AL76" s="1068">
        <f t="shared" si="155"/>
        <v>633728.50940541667</v>
      </c>
      <c r="AM76" s="1068">
        <f t="shared" si="155"/>
        <v>642730.1014169628</v>
      </c>
      <c r="AN76" s="1068">
        <f t="shared" si="155"/>
        <v>642730.1014169628</v>
      </c>
      <c r="AO76" s="1068">
        <f t="shared" si="155"/>
        <v>642730.1014169628</v>
      </c>
      <c r="AP76" s="1068">
        <f t="shared" si="155"/>
        <v>642730.1014169628</v>
      </c>
      <c r="AQ76" s="1068">
        <f t="shared" si="155"/>
        <v>642730.1014169628</v>
      </c>
      <c r="AR76" s="1068">
        <f t="shared" si="155"/>
        <v>642730.1014169628</v>
      </c>
      <c r="AS76" s="1068">
        <f t="shared" si="155"/>
        <v>642730.1014169628</v>
      </c>
      <c r="AT76" s="1068">
        <f t="shared" si="155"/>
        <v>642730.1014169628</v>
      </c>
      <c r="AU76" s="1068">
        <f t="shared" si="155"/>
        <v>642730.1014169628</v>
      </c>
      <c r="AV76" s="1068">
        <f t="shared" si="155"/>
        <v>642730.1014169628</v>
      </c>
      <c r="AW76" s="1068">
        <f t="shared" si="155"/>
        <v>642730.1014169628</v>
      </c>
      <c r="AX76" s="1068">
        <f t="shared" si="155"/>
        <v>642730.1014169628</v>
      </c>
      <c r="AY76" s="1068">
        <f t="shared" si="155"/>
        <v>651888.71666759951</v>
      </c>
      <c r="AZ76" s="1068">
        <f t="shared" si="155"/>
        <v>651888.71666759951</v>
      </c>
      <c r="BA76" s="1068">
        <f t="shared" si="155"/>
        <v>651888.71666759951</v>
      </c>
      <c r="BB76" s="1068">
        <f t="shared" si="155"/>
        <v>651888.71666759951</v>
      </c>
      <c r="BC76" s="1068">
        <f t="shared" si="155"/>
        <v>651888.71666759951</v>
      </c>
      <c r="BD76" s="1068">
        <f t="shared" si="155"/>
        <v>651888.71666759951</v>
      </c>
      <c r="BE76" s="1068">
        <f t="shared" si="155"/>
        <v>651888.71666759951</v>
      </c>
      <c r="BF76" s="1068">
        <f t="shared" si="155"/>
        <v>651888.71666759951</v>
      </c>
      <c r="BG76" s="1068">
        <f t="shared" si="155"/>
        <v>651888.71666759951</v>
      </c>
      <c r="BH76" s="1068">
        <f t="shared" si="155"/>
        <v>651888.71666759951</v>
      </c>
      <c r="BI76" s="1068">
        <f t="shared" si="155"/>
        <v>651888.71666759951</v>
      </c>
      <c r="BJ76" s="1068">
        <f t="shared" si="155"/>
        <v>651888.71666759951</v>
      </c>
      <c r="BK76" s="1068">
        <f t="shared" si="155"/>
        <v>661207.61062378972</v>
      </c>
      <c r="BL76" s="1068">
        <f t="shared" si="155"/>
        <v>661207.61062378972</v>
      </c>
      <c r="BM76" s="1068">
        <f t="shared" si="155"/>
        <v>661207.61062378972</v>
      </c>
      <c r="BN76" s="1068">
        <f t="shared" si="155"/>
        <v>661207.61062378972</v>
      </c>
      <c r="BO76" s="1068">
        <f t="shared" si="155"/>
        <v>661207.61062378972</v>
      </c>
      <c r="BP76" s="1068">
        <f t="shared" si="155"/>
        <v>661207.61062378972</v>
      </c>
      <c r="BQ76" s="1068">
        <f t="shared" si="155"/>
        <v>661207.61062378972</v>
      </c>
      <c r="BR76" s="1068">
        <f t="shared" si="155"/>
        <v>661207.61062378972</v>
      </c>
      <c r="BS76" s="1068">
        <f t="shared" si="155"/>
        <v>661207.61062378972</v>
      </c>
      <c r="BT76" s="1068">
        <f t="shared" si="155"/>
        <v>661207.61062378972</v>
      </c>
      <c r="BU76" s="1068">
        <f t="shared" si="155"/>
        <v>661207.61062378972</v>
      </c>
      <c r="BV76" s="1068">
        <f t="shared" si="155"/>
        <v>661207.61062378972</v>
      </c>
      <c r="BW76" s="1068">
        <f t="shared" si="155"/>
        <v>670690.11369029793</v>
      </c>
      <c r="BX76" s="1068">
        <f t="shared" si="155"/>
        <v>670690.11369029793</v>
      </c>
      <c r="BY76" s="1068">
        <f t="shared" si="155"/>
        <v>670690.11369029793</v>
      </c>
      <c r="BZ76" s="1068">
        <f t="shared" si="155"/>
        <v>670690.11369029793</v>
      </c>
      <c r="CA76" s="1068">
        <f t="shared" si="155"/>
        <v>670690.11369029793</v>
      </c>
      <c r="CB76" s="1068">
        <f t="shared" si="155"/>
        <v>670690.11369029793</v>
      </c>
      <c r="CC76" s="1068">
        <f t="shared" si="155"/>
        <v>670690.11369029793</v>
      </c>
      <c r="CD76" s="1068">
        <f t="shared" si="155"/>
        <v>670690.11369029793</v>
      </c>
      <c r="CE76" s="1068">
        <f t="shared" si="155"/>
        <v>670690.11369029793</v>
      </c>
      <c r="CF76" s="1068">
        <f t="shared" si="155"/>
        <v>670690.11369029793</v>
      </c>
      <c r="CG76" s="1068">
        <f t="shared" si="155"/>
        <v>670690.11369029793</v>
      </c>
      <c r="CH76" s="1068">
        <f t="shared" si="155"/>
        <v>670690.11369029793</v>
      </c>
      <c r="CI76" s="1068">
        <f t="shared" si="155"/>
        <v>680339.63302552211</v>
      </c>
      <c r="CJ76" s="1068">
        <f t="shared" si="155"/>
        <v>680339.63302552211</v>
      </c>
      <c r="CK76" s="1068">
        <f t="shared" si="155"/>
        <v>680339.63302552211</v>
      </c>
      <c r="CL76" s="1068">
        <f t="shared" si="155"/>
        <v>680339.63302552211</v>
      </c>
      <c r="CM76" s="1068">
        <f t="shared" ref="CM76:EX76" si="156">CM68*CM72+CM69*CM73+CM70*CM74+CM71*CM75</f>
        <v>680339.63302552211</v>
      </c>
      <c r="CN76" s="1068">
        <f t="shared" si="156"/>
        <v>680339.63302552211</v>
      </c>
      <c r="CO76" s="1068">
        <f t="shared" si="156"/>
        <v>680339.63302552211</v>
      </c>
      <c r="CP76" s="1068">
        <f t="shared" si="156"/>
        <v>680339.63302552211</v>
      </c>
      <c r="CQ76" s="1068">
        <f t="shared" si="156"/>
        <v>680339.63302552211</v>
      </c>
      <c r="CR76" s="1068">
        <f t="shared" si="156"/>
        <v>680339.63302552211</v>
      </c>
      <c r="CS76" s="1068">
        <f t="shared" si="156"/>
        <v>680339.63302552211</v>
      </c>
      <c r="CT76" s="1068">
        <f t="shared" si="156"/>
        <v>680339.63302552211</v>
      </c>
      <c r="CU76" s="1068">
        <f t="shared" si="156"/>
        <v>690159.65440178639</v>
      </c>
      <c r="CV76" s="1068">
        <f t="shared" si="156"/>
        <v>690159.65440178639</v>
      </c>
      <c r="CW76" s="1068">
        <f t="shared" si="156"/>
        <v>690159.65440178639</v>
      </c>
      <c r="CX76" s="1068">
        <f t="shared" si="156"/>
        <v>690159.65440178639</v>
      </c>
      <c r="CY76" s="1068">
        <f t="shared" si="156"/>
        <v>690159.65440178639</v>
      </c>
      <c r="CZ76" s="1068">
        <f t="shared" si="156"/>
        <v>690159.65440178639</v>
      </c>
      <c r="DA76" s="1068">
        <f t="shared" si="156"/>
        <v>690159.65440178639</v>
      </c>
      <c r="DB76" s="1068">
        <f t="shared" si="156"/>
        <v>690159.65440178639</v>
      </c>
      <c r="DC76" s="1068">
        <f t="shared" si="156"/>
        <v>690159.65440178639</v>
      </c>
      <c r="DD76" s="1068">
        <f t="shared" si="156"/>
        <v>690159.65440178639</v>
      </c>
      <c r="DE76" s="1068">
        <f t="shared" si="156"/>
        <v>690159.65440178639</v>
      </c>
      <c r="DF76" s="1068">
        <f t="shared" si="156"/>
        <v>690159.65440178639</v>
      </c>
      <c r="DG76" s="1068">
        <f t="shared" si="156"/>
        <v>700153.74411172036</v>
      </c>
      <c r="DH76" s="1068">
        <f t="shared" si="156"/>
        <v>700153.74411172036</v>
      </c>
      <c r="DI76" s="1068">
        <f t="shared" si="156"/>
        <v>700153.74411172036</v>
      </c>
      <c r="DJ76" s="1068">
        <f t="shared" si="156"/>
        <v>700153.74411172036</v>
      </c>
      <c r="DK76" s="1068">
        <f t="shared" si="156"/>
        <v>700153.74411172036</v>
      </c>
      <c r="DL76" s="1068">
        <f t="shared" si="156"/>
        <v>700153.74411172036</v>
      </c>
      <c r="DM76" s="1068">
        <f t="shared" si="156"/>
        <v>700153.74411172036</v>
      </c>
      <c r="DN76" s="1068">
        <f t="shared" si="156"/>
        <v>700153.74411172036</v>
      </c>
      <c r="DO76" s="1068">
        <f t="shared" si="156"/>
        <v>700153.74411172036</v>
      </c>
      <c r="DP76" s="1068">
        <f t="shared" si="156"/>
        <v>700153.74411172036</v>
      </c>
      <c r="DQ76" s="1068">
        <f t="shared" si="156"/>
        <v>700153.74411172036</v>
      </c>
      <c r="DR76" s="1068">
        <f t="shared" si="156"/>
        <v>700153.74411172036</v>
      </c>
      <c r="DS76" s="1068">
        <f t="shared" si="156"/>
        <v>710325.55092187645</v>
      </c>
      <c r="DT76" s="1068">
        <f t="shared" si="156"/>
        <v>710325.55092187645</v>
      </c>
      <c r="DU76" s="1068">
        <f t="shared" si="156"/>
        <v>710325.55092187645</v>
      </c>
      <c r="DV76" s="1068">
        <f t="shared" si="156"/>
        <v>710325.55092187645</v>
      </c>
      <c r="DW76" s="1068">
        <f t="shared" si="156"/>
        <v>710325.55092187645</v>
      </c>
      <c r="DX76" s="1068">
        <f t="shared" si="156"/>
        <v>710325.55092187645</v>
      </c>
      <c r="DY76" s="1068">
        <f t="shared" si="156"/>
        <v>710325.55092187645</v>
      </c>
      <c r="DZ76" s="1068">
        <f t="shared" si="156"/>
        <v>710325.55092187645</v>
      </c>
      <c r="EA76" s="1068">
        <f t="shared" si="156"/>
        <v>710325.55092187645</v>
      </c>
      <c r="EB76" s="1068">
        <f t="shared" si="156"/>
        <v>710325.55092187645</v>
      </c>
      <c r="EC76" s="1068">
        <f t="shared" si="156"/>
        <v>710325.55092187645</v>
      </c>
      <c r="ED76" s="1068">
        <f t="shared" si="156"/>
        <v>710325.55092187645</v>
      </c>
      <c r="EE76" s="1068">
        <f t="shared" si="156"/>
        <v>720678.80807476549</v>
      </c>
      <c r="EF76" s="1068">
        <f t="shared" si="156"/>
        <v>720678.80807476549</v>
      </c>
      <c r="EG76" s="1068">
        <f t="shared" si="156"/>
        <v>720678.80807476549</v>
      </c>
      <c r="EH76" s="1068">
        <f t="shared" si="156"/>
        <v>720678.80807476549</v>
      </c>
      <c r="EI76" s="1068">
        <f t="shared" si="156"/>
        <v>720678.80807476549</v>
      </c>
      <c r="EJ76" s="1068">
        <f t="shared" si="156"/>
        <v>720678.80807476549</v>
      </c>
      <c r="EK76" s="1068">
        <f t="shared" si="156"/>
        <v>720678.80807476549</v>
      </c>
      <c r="EL76" s="1068">
        <f t="shared" si="156"/>
        <v>720678.80807476549</v>
      </c>
      <c r="EM76" s="1068">
        <f t="shared" si="156"/>
        <v>720678.80807476549</v>
      </c>
      <c r="EN76" s="1068">
        <f t="shared" si="156"/>
        <v>720678.80807476549</v>
      </c>
      <c r="EO76" s="1068">
        <f t="shared" si="156"/>
        <v>720678.80807476549</v>
      </c>
      <c r="EP76" s="1068">
        <f t="shared" si="156"/>
        <v>720678.80807476549</v>
      </c>
      <c r="EQ76" s="1068">
        <f t="shared" si="156"/>
        <v>731217.33534052153</v>
      </c>
      <c r="ER76" s="1068">
        <f t="shared" si="156"/>
        <v>731217.33534052153</v>
      </c>
      <c r="ES76" s="1068">
        <f t="shared" si="156"/>
        <v>731217.33534052153</v>
      </c>
      <c r="ET76" s="1068">
        <f t="shared" si="156"/>
        <v>731217.33534052153</v>
      </c>
      <c r="EU76" s="1068">
        <f t="shared" si="156"/>
        <v>731217.33534052153</v>
      </c>
      <c r="EV76" s="1068">
        <f t="shared" si="156"/>
        <v>731217.33534052153</v>
      </c>
      <c r="EW76" s="1068">
        <f t="shared" si="156"/>
        <v>731217.33534052153</v>
      </c>
      <c r="EX76" s="1068">
        <f t="shared" si="156"/>
        <v>731217.33534052153</v>
      </c>
      <c r="EY76" s="1068">
        <f t="shared" ref="EY76:HJ76" si="157">EY68*EY72+EY69*EY73+EY70*EY74+EY71*EY75</f>
        <v>731217.33534052153</v>
      </c>
      <c r="EZ76" s="1068">
        <f t="shared" si="157"/>
        <v>731217.33534052153</v>
      </c>
      <c r="FA76" s="1068">
        <f t="shared" si="157"/>
        <v>731217.33534052153</v>
      </c>
      <c r="FB76" s="1068">
        <f t="shared" si="157"/>
        <v>731217.33534052153</v>
      </c>
      <c r="FC76" s="1068">
        <f t="shared" si="157"/>
        <v>741945.04111943836</v>
      </c>
      <c r="FD76" s="1068">
        <f t="shared" si="157"/>
        <v>741945.04111943836</v>
      </c>
      <c r="FE76" s="1068">
        <f t="shared" si="157"/>
        <v>741945.04111943836</v>
      </c>
      <c r="FF76" s="1068">
        <f t="shared" si="157"/>
        <v>741945.04111943836</v>
      </c>
      <c r="FG76" s="1068">
        <f t="shared" si="157"/>
        <v>741945.04111943836</v>
      </c>
      <c r="FH76" s="1068">
        <f t="shared" si="157"/>
        <v>741945.04111943836</v>
      </c>
      <c r="FI76" s="1068">
        <f t="shared" si="157"/>
        <v>741945.04111943836</v>
      </c>
      <c r="FJ76" s="1068">
        <f t="shared" si="157"/>
        <v>741945.04111943836</v>
      </c>
      <c r="FK76" s="1068">
        <f t="shared" si="157"/>
        <v>741945.04111943836</v>
      </c>
      <c r="FL76" s="1068">
        <f t="shared" si="157"/>
        <v>741945.04111943836</v>
      </c>
      <c r="FM76" s="1068">
        <f t="shared" si="157"/>
        <v>741945.04111943836</v>
      </c>
      <c r="FN76" s="1068">
        <f t="shared" si="157"/>
        <v>741945.04111943836</v>
      </c>
      <c r="FO76" s="1068">
        <f t="shared" si="157"/>
        <v>752865.92459664587</v>
      </c>
      <c r="FP76" s="1068">
        <f t="shared" si="157"/>
        <v>752865.92459664587</v>
      </c>
      <c r="FQ76" s="1068">
        <f t="shared" si="157"/>
        <v>752865.92459664587</v>
      </c>
      <c r="FR76" s="1068">
        <f t="shared" si="157"/>
        <v>752865.92459664587</v>
      </c>
      <c r="FS76" s="1068">
        <f t="shared" si="157"/>
        <v>752865.92459664587</v>
      </c>
      <c r="FT76" s="1068">
        <f t="shared" si="157"/>
        <v>752865.92459664587</v>
      </c>
      <c r="FU76" s="1068">
        <f t="shared" si="157"/>
        <v>752865.92459664587</v>
      </c>
      <c r="FV76" s="1068">
        <f t="shared" si="157"/>
        <v>752865.92459664587</v>
      </c>
      <c r="FW76" s="1068">
        <f t="shared" si="157"/>
        <v>752865.92459664587</v>
      </c>
      <c r="FX76" s="1068">
        <f t="shared" si="157"/>
        <v>752865.92459664587</v>
      </c>
      <c r="FY76" s="1068">
        <f t="shared" si="157"/>
        <v>752865.92459664587</v>
      </c>
      <c r="FZ76" s="1068">
        <f t="shared" si="157"/>
        <v>752865.92459664587</v>
      </c>
      <c r="GA76" s="1068">
        <f t="shared" si="157"/>
        <v>763984.07795023557</v>
      </c>
      <c r="GB76" s="1068">
        <f t="shared" si="157"/>
        <v>763984.07795023557</v>
      </c>
      <c r="GC76" s="1068">
        <f t="shared" si="157"/>
        <v>763984.07795023557</v>
      </c>
      <c r="GD76" s="1068">
        <f t="shared" si="157"/>
        <v>763984.07795023557</v>
      </c>
      <c r="GE76" s="1068">
        <f t="shared" si="157"/>
        <v>763984.07795023557</v>
      </c>
      <c r="GF76" s="1068">
        <f t="shared" si="157"/>
        <v>763984.07795023557</v>
      </c>
      <c r="GG76" s="1068">
        <f t="shared" si="157"/>
        <v>763984.07795023557</v>
      </c>
      <c r="GH76" s="1068">
        <f t="shared" si="157"/>
        <v>763984.07795023557</v>
      </c>
      <c r="GI76" s="1068">
        <f t="shared" si="157"/>
        <v>763984.07795023557</v>
      </c>
      <c r="GJ76" s="1068">
        <f t="shared" si="157"/>
        <v>763984.07795023557</v>
      </c>
      <c r="GK76" s="1068">
        <f t="shared" si="157"/>
        <v>763984.07795023557</v>
      </c>
      <c r="GL76" s="1068">
        <f t="shared" si="157"/>
        <v>763984.07795023557</v>
      </c>
      <c r="GM76" s="1068">
        <f t="shared" si="157"/>
        <v>775303.68861416797</v>
      </c>
      <c r="GN76" s="1068">
        <f t="shared" si="157"/>
        <v>775303.68861416797</v>
      </c>
      <c r="GO76" s="1068">
        <f t="shared" si="157"/>
        <v>775303.68861416797</v>
      </c>
      <c r="GP76" s="1068">
        <f t="shared" si="157"/>
        <v>775303.68861416797</v>
      </c>
      <c r="GQ76" s="1068">
        <f t="shared" si="157"/>
        <v>775303.68861416797</v>
      </c>
      <c r="GR76" s="1068">
        <f t="shared" si="157"/>
        <v>775303.68861416797</v>
      </c>
      <c r="GS76" s="1068">
        <f t="shared" si="157"/>
        <v>775303.68861416797</v>
      </c>
      <c r="GT76" s="1068">
        <f t="shared" si="157"/>
        <v>775303.68861416797</v>
      </c>
      <c r="GU76" s="1068">
        <f t="shared" si="157"/>
        <v>775303.68861416797</v>
      </c>
      <c r="GV76" s="1068">
        <f t="shared" si="157"/>
        <v>775303.68861416797</v>
      </c>
      <c r="GW76" s="1068">
        <f t="shared" si="157"/>
        <v>775303.68861416797</v>
      </c>
      <c r="GX76" s="1068">
        <f t="shared" si="157"/>
        <v>775303.68861416797</v>
      </c>
      <c r="GY76" s="1068">
        <f t="shared" si="157"/>
        <v>786829.04159733315</v>
      </c>
      <c r="GZ76" s="1068">
        <f t="shared" si="157"/>
        <v>786829.04159733315</v>
      </c>
      <c r="HA76" s="1068">
        <f t="shared" si="157"/>
        <v>786829.04159733315</v>
      </c>
      <c r="HB76" s="1068">
        <f t="shared" si="157"/>
        <v>786829.04159733315</v>
      </c>
      <c r="HC76" s="1068">
        <f t="shared" si="157"/>
        <v>786829.04159733315</v>
      </c>
      <c r="HD76" s="1068">
        <f t="shared" si="157"/>
        <v>786829.04159733315</v>
      </c>
      <c r="HE76" s="1068">
        <f t="shared" si="157"/>
        <v>786829.04159733315</v>
      </c>
      <c r="HF76" s="1068">
        <f t="shared" si="157"/>
        <v>786829.04159733315</v>
      </c>
      <c r="HG76" s="1068">
        <f t="shared" si="157"/>
        <v>786829.04159733315</v>
      </c>
      <c r="HH76" s="1068">
        <f t="shared" si="157"/>
        <v>786829.04159733315</v>
      </c>
      <c r="HI76" s="1068">
        <f t="shared" si="157"/>
        <v>786829.04159733315</v>
      </c>
      <c r="HJ76" s="1068">
        <f t="shared" si="157"/>
        <v>786829.04159733315</v>
      </c>
      <c r="HK76" s="1068">
        <f t="shared" ref="HK76:HY76" si="158">HK68*HK72+HK69*HK73+HK70*HK74+HK71*HK75</f>
        <v>798564.52186017006</v>
      </c>
      <c r="HL76" s="1068">
        <f t="shared" si="158"/>
        <v>798564.52186017006</v>
      </c>
      <c r="HM76" s="1068">
        <f t="shared" si="158"/>
        <v>798564.52186017006</v>
      </c>
      <c r="HN76" s="1068">
        <f t="shared" si="158"/>
        <v>798564.52186017006</v>
      </c>
      <c r="HO76" s="1068">
        <f t="shared" si="158"/>
        <v>798564.52186017006</v>
      </c>
      <c r="HP76" s="1068">
        <f t="shared" si="158"/>
        <v>798564.52186017006</v>
      </c>
      <c r="HQ76" s="1068">
        <f t="shared" si="158"/>
        <v>798564.52186017006</v>
      </c>
      <c r="HR76" s="1068">
        <f t="shared" si="158"/>
        <v>798564.52186017006</v>
      </c>
      <c r="HS76" s="1068">
        <f t="shared" si="158"/>
        <v>798564.52186017006</v>
      </c>
      <c r="HT76" s="1068">
        <f t="shared" si="158"/>
        <v>798564.52186017006</v>
      </c>
      <c r="HU76" s="1068">
        <f t="shared" si="158"/>
        <v>798564.52186017006</v>
      </c>
      <c r="HV76" s="1068">
        <f t="shared" si="158"/>
        <v>798564.52186017006</v>
      </c>
      <c r="HW76" s="1068">
        <f t="shared" si="158"/>
        <v>810514.6167502841</v>
      </c>
      <c r="HX76" s="1068">
        <f t="shared" si="158"/>
        <v>810514.6167502841</v>
      </c>
      <c r="HY76" s="1068">
        <f t="shared" si="158"/>
        <v>810514.6167502841</v>
      </c>
      <c r="HZ76" s="1068">
        <f>HZ68*HZ72+HZ69*HZ73+HZ70*HZ74+HZ71*HZ75</f>
        <v>810514.6167502841</v>
      </c>
      <c r="IA76" s="1068">
        <f>IA68*IA72+IA69*IA73+IA70*IA74+IA71*IA75</f>
        <v>810514.6167502841</v>
      </c>
    </row>
    <row r="77" spans="3:235" outlineLevel="1" x14ac:dyDescent="0.3">
      <c r="C77" s="93" t="s">
        <v>224</v>
      </c>
      <c r="D77" s="111"/>
      <c r="E77" s="127">
        <f t="shared" ref="E77:W77" si="159">E76/E40</f>
        <v>24.719254129944897</v>
      </c>
      <c r="F77" s="127">
        <f t="shared" si="159"/>
        <v>22.145434224999999</v>
      </c>
      <c r="G77" s="127">
        <f t="shared" si="159"/>
        <v>22.237615738374998</v>
      </c>
      <c r="H77" s="127">
        <f t="shared" si="159"/>
        <v>22.331179974450624</v>
      </c>
      <c r="I77" s="127">
        <f t="shared" si="159"/>
        <v>22.426147674067384</v>
      </c>
      <c r="J77" s="127">
        <f t="shared" si="159"/>
        <v>22.522539889178397</v>
      </c>
      <c r="K77" s="127">
        <f t="shared" si="159"/>
        <v>22.620377987516065</v>
      </c>
      <c r="L77" s="127">
        <f t="shared" si="159"/>
        <v>22.719683657328812</v>
      </c>
      <c r="M77" s="127">
        <f t="shared" si="159"/>
        <v>22.820478912188737</v>
      </c>
      <c r="N77" s="127">
        <f t="shared" si="159"/>
        <v>22.922786095871569</v>
      </c>
      <c r="O77" s="127">
        <f t="shared" si="159"/>
        <v>23.026627887309644</v>
      </c>
      <c r="P77" s="127">
        <f t="shared" si="159"/>
        <v>23.132027305619285</v>
      </c>
      <c r="Q77" s="127">
        <f t="shared" si="159"/>
        <v>23.239007715203574</v>
      </c>
      <c r="R77" s="127">
        <f t="shared" si="159"/>
        <v>23.347592830931632</v>
      </c>
      <c r="S77" s="127">
        <f t="shared" si="159"/>
        <v>23.457806723395599</v>
      </c>
      <c r="T77" s="127">
        <f t="shared" si="159"/>
        <v>23.569673824246536</v>
      </c>
      <c r="U77" s="127">
        <f t="shared" si="159"/>
        <v>23.683218931610231</v>
      </c>
      <c r="V77" s="127">
        <f t="shared" si="159"/>
        <v>23.798467215584381</v>
      </c>
      <c r="W77" s="136">
        <f t="shared" si="159"/>
        <v>23.915444223818152</v>
      </c>
      <c r="Y77" s="93" t="s">
        <v>224</v>
      </c>
      <c r="Z77" s="111"/>
      <c r="AA77" s="127">
        <f t="shared" ref="AA77:CL77" si="160">AA76/AA40</f>
        <v>22.145434224999999</v>
      </c>
      <c r="AB77" s="127">
        <f t="shared" si="160"/>
        <v>22.145434224999999</v>
      </c>
      <c r="AC77" s="127">
        <f t="shared" si="160"/>
        <v>22.145434224999999</v>
      </c>
      <c r="AD77" s="127">
        <f t="shared" si="160"/>
        <v>22.145434224999999</v>
      </c>
      <c r="AE77" s="127">
        <f t="shared" si="160"/>
        <v>22.145434224999999</v>
      </c>
      <c r="AF77" s="127">
        <f t="shared" si="160"/>
        <v>22.145434224999999</v>
      </c>
      <c r="AG77" s="127">
        <f t="shared" si="160"/>
        <v>22.145434224999999</v>
      </c>
      <c r="AH77" s="127">
        <f t="shared" si="160"/>
        <v>22.145434224999999</v>
      </c>
      <c r="AI77" s="127">
        <f t="shared" si="160"/>
        <v>22.145434224999999</v>
      </c>
      <c r="AJ77" s="127">
        <f t="shared" si="160"/>
        <v>22.145434224999999</v>
      </c>
      <c r="AK77" s="127">
        <f t="shared" si="160"/>
        <v>22.145434224999999</v>
      </c>
      <c r="AL77" s="127">
        <f t="shared" si="160"/>
        <v>22.145434224999999</v>
      </c>
      <c r="AM77" s="127">
        <f t="shared" si="160"/>
        <v>22.237615738374998</v>
      </c>
      <c r="AN77" s="127">
        <f t="shared" si="160"/>
        <v>22.237615738374998</v>
      </c>
      <c r="AO77" s="127">
        <f t="shared" si="160"/>
        <v>22.237615738374998</v>
      </c>
      <c r="AP77" s="127">
        <f t="shared" si="160"/>
        <v>22.237615738374998</v>
      </c>
      <c r="AQ77" s="127">
        <f t="shared" si="160"/>
        <v>22.237615738374998</v>
      </c>
      <c r="AR77" s="127">
        <f t="shared" si="160"/>
        <v>22.237615738374998</v>
      </c>
      <c r="AS77" s="127">
        <f t="shared" si="160"/>
        <v>22.237615738374998</v>
      </c>
      <c r="AT77" s="127">
        <f t="shared" si="160"/>
        <v>22.237615738374998</v>
      </c>
      <c r="AU77" s="127">
        <f t="shared" si="160"/>
        <v>22.237615738374998</v>
      </c>
      <c r="AV77" s="127">
        <f t="shared" si="160"/>
        <v>22.237615738374998</v>
      </c>
      <c r="AW77" s="127">
        <f t="shared" si="160"/>
        <v>22.237615738374998</v>
      </c>
      <c r="AX77" s="127">
        <f t="shared" si="160"/>
        <v>22.237615738374998</v>
      </c>
      <c r="AY77" s="127">
        <f t="shared" si="160"/>
        <v>22.331179974450624</v>
      </c>
      <c r="AZ77" s="127">
        <f t="shared" si="160"/>
        <v>22.331179974450624</v>
      </c>
      <c r="BA77" s="127">
        <f t="shared" si="160"/>
        <v>22.331179974450624</v>
      </c>
      <c r="BB77" s="127">
        <f t="shared" si="160"/>
        <v>22.331179974450624</v>
      </c>
      <c r="BC77" s="127">
        <f t="shared" si="160"/>
        <v>22.331179974450624</v>
      </c>
      <c r="BD77" s="127">
        <f t="shared" si="160"/>
        <v>22.331179974450624</v>
      </c>
      <c r="BE77" s="127">
        <f t="shared" si="160"/>
        <v>22.331179974450624</v>
      </c>
      <c r="BF77" s="127">
        <f t="shared" si="160"/>
        <v>22.331179974450624</v>
      </c>
      <c r="BG77" s="127">
        <f t="shared" si="160"/>
        <v>22.331179974450624</v>
      </c>
      <c r="BH77" s="127">
        <f t="shared" si="160"/>
        <v>22.331179974450624</v>
      </c>
      <c r="BI77" s="127">
        <f t="shared" si="160"/>
        <v>22.331179974450624</v>
      </c>
      <c r="BJ77" s="127">
        <f t="shared" si="160"/>
        <v>22.331179974450624</v>
      </c>
      <c r="BK77" s="127">
        <f t="shared" si="160"/>
        <v>22.426147674067384</v>
      </c>
      <c r="BL77" s="127">
        <f t="shared" si="160"/>
        <v>22.426147674067384</v>
      </c>
      <c r="BM77" s="127">
        <f t="shared" si="160"/>
        <v>22.426147674067384</v>
      </c>
      <c r="BN77" s="127">
        <f t="shared" si="160"/>
        <v>22.426147674067384</v>
      </c>
      <c r="BO77" s="127">
        <f t="shared" si="160"/>
        <v>22.426147674067384</v>
      </c>
      <c r="BP77" s="127">
        <f t="shared" si="160"/>
        <v>22.426147674067384</v>
      </c>
      <c r="BQ77" s="127">
        <f t="shared" si="160"/>
        <v>22.426147674067384</v>
      </c>
      <c r="BR77" s="127">
        <f t="shared" si="160"/>
        <v>22.426147674067384</v>
      </c>
      <c r="BS77" s="127">
        <f t="shared" si="160"/>
        <v>22.426147674067384</v>
      </c>
      <c r="BT77" s="127">
        <f t="shared" si="160"/>
        <v>22.426147674067384</v>
      </c>
      <c r="BU77" s="127">
        <f t="shared" si="160"/>
        <v>22.426147674067384</v>
      </c>
      <c r="BV77" s="127">
        <f t="shared" si="160"/>
        <v>22.426147674067384</v>
      </c>
      <c r="BW77" s="127">
        <f t="shared" si="160"/>
        <v>22.522539889178393</v>
      </c>
      <c r="BX77" s="127">
        <f t="shared" si="160"/>
        <v>22.522539889178393</v>
      </c>
      <c r="BY77" s="127">
        <f t="shared" si="160"/>
        <v>22.522539889178393</v>
      </c>
      <c r="BZ77" s="127">
        <f t="shared" si="160"/>
        <v>22.522539889178393</v>
      </c>
      <c r="CA77" s="127">
        <f t="shared" si="160"/>
        <v>22.522539889178393</v>
      </c>
      <c r="CB77" s="127">
        <f t="shared" si="160"/>
        <v>22.522539889178393</v>
      </c>
      <c r="CC77" s="127">
        <f t="shared" si="160"/>
        <v>22.522539889178393</v>
      </c>
      <c r="CD77" s="127">
        <f t="shared" si="160"/>
        <v>22.522539889178393</v>
      </c>
      <c r="CE77" s="127">
        <f t="shared" si="160"/>
        <v>22.522539889178393</v>
      </c>
      <c r="CF77" s="127">
        <f t="shared" si="160"/>
        <v>22.522539889178393</v>
      </c>
      <c r="CG77" s="127">
        <f t="shared" si="160"/>
        <v>22.522539889178393</v>
      </c>
      <c r="CH77" s="127">
        <f t="shared" si="160"/>
        <v>22.522539889178393</v>
      </c>
      <c r="CI77" s="127">
        <f t="shared" si="160"/>
        <v>22.620377987516065</v>
      </c>
      <c r="CJ77" s="127">
        <f t="shared" si="160"/>
        <v>22.620377987516065</v>
      </c>
      <c r="CK77" s="127">
        <f t="shared" si="160"/>
        <v>22.620377987516065</v>
      </c>
      <c r="CL77" s="127">
        <f t="shared" si="160"/>
        <v>22.620377987516065</v>
      </c>
      <c r="CM77" s="127">
        <f t="shared" ref="CM77:EX77" si="161">CM76/CM40</f>
        <v>22.620377987516065</v>
      </c>
      <c r="CN77" s="127">
        <f t="shared" si="161"/>
        <v>22.620377987516065</v>
      </c>
      <c r="CO77" s="127">
        <f t="shared" si="161"/>
        <v>22.620377987516065</v>
      </c>
      <c r="CP77" s="127">
        <f t="shared" si="161"/>
        <v>22.620377987516065</v>
      </c>
      <c r="CQ77" s="127">
        <f t="shared" si="161"/>
        <v>22.620377987516065</v>
      </c>
      <c r="CR77" s="127">
        <f t="shared" si="161"/>
        <v>22.620377987516065</v>
      </c>
      <c r="CS77" s="127">
        <f t="shared" si="161"/>
        <v>22.620377987516065</v>
      </c>
      <c r="CT77" s="127">
        <f t="shared" si="161"/>
        <v>22.620377987516065</v>
      </c>
      <c r="CU77" s="127">
        <f t="shared" si="161"/>
        <v>22.719683657328808</v>
      </c>
      <c r="CV77" s="127">
        <f t="shared" si="161"/>
        <v>22.719683657328808</v>
      </c>
      <c r="CW77" s="127">
        <f t="shared" si="161"/>
        <v>22.719683657328808</v>
      </c>
      <c r="CX77" s="127">
        <f t="shared" si="161"/>
        <v>22.719683657328808</v>
      </c>
      <c r="CY77" s="127">
        <f t="shared" si="161"/>
        <v>22.719683657328808</v>
      </c>
      <c r="CZ77" s="127">
        <f t="shared" si="161"/>
        <v>22.719683657328808</v>
      </c>
      <c r="DA77" s="127">
        <f t="shared" si="161"/>
        <v>22.719683657328808</v>
      </c>
      <c r="DB77" s="127">
        <f t="shared" si="161"/>
        <v>22.719683657328808</v>
      </c>
      <c r="DC77" s="127">
        <f t="shared" si="161"/>
        <v>22.719683657328808</v>
      </c>
      <c r="DD77" s="127">
        <f t="shared" si="161"/>
        <v>22.719683657328808</v>
      </c>
      <c r="DE77" s="127">
        <f t="shared" si="161"/>
        <v>22.719683657328808</v>
      </c>
      <c r="DF77" s="127">
        <f t="shared" si="161"/>
        <v>22.719683657328808</v>
      </c>
      <c r="DG77" s="127">
        <f t="shared" si="161"/>
        <v>22.82047891218874</v>
      </c>
      <c r="DH77" s="127">
        <f t="shared" si="161"/>
        <v>22.82047891218874</v>
      </c>
      <c r="DI77" s="127">
        <f t="shared" si="161"/>
        <v>22.82047891218874</v>
      </c>
      <c r="DJ77" s="127">
        <f t="shared" si="161"/>
        <v>22.82047891218874</v>
      </c>
      <c r="DK77" s="127">
        <f t="shared" si="161"/>
        <v>22.82047891218874</v>
      </c>
      <c r="DL77" s="127">
        <f t="shared" si="161"/>
        <v>22.82047891218874</v>
      </c>
      <c r="DM77" s="127">
        <f t="shared" si="161"/>
        <v>22.82047891218874</v>
      </c>
      <c r="DN77" s="127">
        <f t="shared" si="161"/>
        <v>22.82047891218874</v>
      </c>
      <c r="DO77" s="127">
        <f t="shared" si="161"/>
        <v>22.82047891218874</v>
      </c>
      <c r="DP77" s="127">
        <f t="shared" si="161"/>
        <v>22.82047891218874</v>
      </c>
      <c r="DQ77" s="127">
        <f t="shared" si="161"/>
        <v>22.82047891218874</v>
      </c>
      <c r="DR77" s="127">
        <f t="shared" si="161"/>
        <v>22.82047891218874</v>
      </c>
      <c r="DS77" s="127">
        <f t="shared" si="161"/>
        <v>22.922786095871569</v>
      </c>
      <c r="DT77" s="127">
        <f t="shared" si="161"/>
        <v>22.922786095871569</v>
      </c>
      <c r="DU77" s="127">
        <f t="shared" si="161"/>
        <v>22.922786095871569</v>
      </c>
      <c r="DV77" s="127">
        <f t="shared" si="161"/>
        <v>22.922786095871569</v>
      </c>
      <c r="DW77" s="127">
        <f t="shared" si="161"/>
        <v>22.922786095871569</v>
      </c>
      <c r="DX77" s="127">
        <f t="shared" si="161"/>
        <v>22.922786095871569</v>
      </c>
      <c r="DY77" s="127">
        <f t="shared" si="161"/>
        <v>22.922786095871569</v>
      </c>
      <c r="DZ77" s="127">
        <f t="shared" si="161"/>
        <v>22.922786095871569</v>
      </c>
      <c r="EA77" s="127">
        <f t="shared" si="161"/>
        <v>22.922786095871569</v>
      </c>
      <c r="EB77" s="127">
        <f t="shared" si="161"/>
        <v>22.922786095871569</v>
      </c>
      <c r="EC77" s="127">
        <f t="shared" si="161"/>
        <v>22.922786095871569</v>
      </c>
      <c r="ED77" s="127">
        <f t="shared" si="161"/>
        <v>22.922786095871569</v>
      </c>
      <c r="EE77" s="127">
        <f t="shared" si="161"/>
        <v>23.026627887309644</v>
      </c>
      <c r="EF77" s="127">
        <f t="shared" si="161"/>
        <v>23.026627887309644</v>
      </c>
      <c r="EG77" s="127">
        <f t="shared" si="161"/>
        <v>23.026627887309644</v>
      </c>
      <c r="EH77" s="127">
        <f t="shared" si="161"/>
        <v>23.026627887309644</v>
      </c>
      <c r="EI77" s="127">
        <f t="shared" si="161"/>
        <v>23.026627887309644</v>
      </c>
      <c r="EJ77" s="127">
        <f t="shared" si="161"/>
        <v>23.026627887309644</v>
      </c>
      <c r="EK77" s="127">
        <f t="shared" si="161"/>
        <v>23.026627887309644</v>
      </c>
      <c r="EL77" s="127">
        <f t="shared" si="161"/>
        <v>23.026627887309644</v>
      </c>
      <c r="EM77" s="127">
        <f t="shared" si="161"/>
        <v>23.026627887309644</v>
      </c>
      <c r="EN77" s="127">
        <f t="shared" si="161"/>
        <v>23.026627887309644</v>
      </c>
      <c r="EO77" s="127">
        <f t="shared" si="161"/>
        <v>23.026627887309644</v>
      </c>
      <c r="EP77" s="127">
        <f t="shared" si="161"/>
        <v>23.026627887309644</v>
      </c>
      <c r="EQ77" s="127">
        <f t="shared" si="161"/>
        <v>23.132027305619285</v>
      </c>
      <c r="ER77" s="127">
        <f t="shared" si="161"/>
        <v>23.132027305619285</v>
      </c>
      <c r="ES77" s="127">
        <f t="shared" si="161"/>
        <v>23.132027305619285</v>
      </c>
      <c r="ET77" s="127">
        <f t="shared" si="161"/>
        <v>23.132027305619285</v>
      </c>
      <c r="EU77" s="127">
        <f t="shared" si="161"/>
        <v>23.132027305619285</v>
      </c>
      <c r="EV77" s="127">
        <f t="shared" si="161"/>
        <v>23.132027305619285</v>
      </c>
      <c r="EW77" s="127">
        <f t="shared" si="161"/>
        <v>23.132027305619285</v>
      </c>
      <c r="EX77" s="127">
        <f t="shared" si="161"/>
        <v>23.132027305619285</v>
      </c>
      <c r="EY77" s="127">
        <f t="shared" ref="EY77:HJ77" si="162">EY76/EY40</f>
        <v>23.132027305619285</v>
      </c>
      <c r="EZ77" s="127">
        <f t="shared" si="162"/>
        <v>23.132027305619285</v>
      </c>
      <c r="FA77" s="127">
        <f t="shared" si="162"/>
        <v>23.132027305619285</v>
      </c>
      <c r="FB77" s="127">
        <f t="shared" si="162"/>
        <v>23.132027305619285</v>
      </c>
      <c r="FC77" s="127">
        <f t="shared" si="162"/>
        <v>23.239007715203577</v>
      </c>
      <c r="FD77" s="127">
        <f t="shared" si="162"/>
        <v>23.239007715203577</v>
      </c>
      <c r="FE77" s="127">
        <f t="shared" si="162"/>
        <v>23.239007715203577</v>
      </c>
      <c r="FF77" s="127">
        <f t="shared" si="162"/>
        <v>23.239007715203577</v>
      </c>
      <c r="FG77" s="127">
        <f t="shared" si="162"/>
        <v>23.239007715203577</v>
      </c>
      <c r="FH77" s="127">
        <f t="shared" si="162"/>
        <v>23.239007715203577</v>
      </c>
      <c r="FI77" s="127">
        <f t="shared" si="162"/>
        <v>23.239007715203577</v>
      </c>
      <c r="FJ77" s="127">
        <f t="shared" si="162"/>
        <v>23.239007715203577</v>
      </c>
      <c r="FK77" s="127">
        <f t="shared" si="162"/>
        <v>23.239007715203577</v>
      </c>
      <c r="FL77" s="127">
        <f t="shared" si="162"/>
        <v>23.239007715203577</v>
      </c>
      <c r="FM77" s="127">
        <f t="shared" si="162"/>
        <v>23.239007715203577</v>
      </c>
      <c r="FN77" s="127">
        <f t="shared" si="162"/>
        <v>23.239007715203577</v>
      </c>
      <c r="FO77" s="127">
        <f t="shared" si="162"/>
        <v>23.347592830931628</v>
      </c>
      <c r="FP77" s="127">
        <f t="shared" si="162"/>
        <v>23.347592830931628</v>
      </c>
      <c r="FQ77" s="127">
        <f t="shared" si="162"/>
        <v>23.347592830931628</v>
      </c>
      <c r="FR77" s="127">
        <f t="shared" si="162"/>
        <v>23.347592830931628</v>
      </c>
      <c r="FS77" s="127">
        <f t="shared" si="162"/>
        <v>23.347592830931628</v>
      </c>
      <c r="FT77" s="127">
        <f t="shared" si="162"/>
        <v>23.347592830931628</v>
      </c>
      <c r="FU77" s="127">
        <f t="shared" si="162"/>
        <v>23.347592830931628</v>
      </c>
      <c r="FV77" s="127">
        <f t="shared" si="162"/>
        <v>23.347592830931628</v>
      </c>
      <c r="FW77" s="127">
        <f t="shared" si="162"/>
        <v>23.347592830931628</v>
      </c>
      <c r="FX77" s="127">
        <f t="shared" si="162"/>
        <v>23.347592830931628</v>
      </c>
      <c r="FY77" s="127">
        <f t="shared" si="162"/>
        <v>23.347592830931628</v>
      </c>
      <c r="FZ77" s="127">
        <f t="shared" si="162"/>
        <v>23.347592830931628</v>
      </c>
      <c r="GA77" s="127">
        <f t="shared" si="162"/>
        <v>23.457806723395603</v>
      </c>
      <c r="GB77" s="127">
        <f t="shared" si="162"/>
        <v>23.457806723395603</v>
      </c>
      <c r="GC77" s="127">
        <f t="shared" si="162"/>
        <v>23.457806723395603</v>
      </c>
      <c r="GD77" s="127">
        <f t="shared" si="162"/>
        <v>23.457806723395603</v>
      </c>
      <c r="GE77" s="127">
        <f t="shared" si="162"/>
        <v>23.457806723395603</v>
      </c>
      <c r="GF77" s="127">
        <f t="shared" si="162"/>
        <v>23.457806723395603</v>
      </c>
      <c r="GG77" s="127">
        <f t="shared" si="162"/>
        <v>23.457806723395603</v>
      </c>
      <c r="GH77" s="127">
        <f t="shared" si="162"/>
        <v>23.457806723395603</v>
      </c>
      <c r="GI77" s="127">
        <f t="shared" si="162"/>
        <v>23.457806723395603</v>
      </c>
      <c r="GJ77" s="127">
        <f t="shared" si="162"/>
        <v>23.457806723395603</v>
      </c>
      <c r="GK77" s="127">
        <f t="shared" si="162"/>
        <v>23.457806723395603</v>
      </c>
      <c r="GL77" s="127">
        <f t="shared" si="162"/>
        <v>23.457806723395603</v>
      </c>
      <c r="GM77" s="127">
        <f t="shared" si="162"/>
        <v>23.569673824246536</v>
      </c>
      <c r="GN77" s="127">
        <f t="shared" si="162"/>
        <v>23.569673824246536</v>
      </c>
      <c r="GO77" s="127">
        <f t="shared" si="162"/>
        <v>23.569673824246536</v>
      </c>
      <c r="GP77" s="127">
        <f t="shared" si="162"/>
        <v>23.569673824246536</v>
      </c>
      <c r="GQ77" s="127">
        <f t="shared" si="162"/>
        <v>23.569673824246536</v>
      </c>
      <c r="GR77" s="127">
        <f t="shared" si="162"/>
        <v>23.569673824246536</v>
      </c>
      <c r="GS77" s="127">
        <f t="shared" si="162"/>
        <v>23.569673824246536</v>
      </c>
      <c r="GT77" s="127">
        <f t="shared" si="162"/>
        <v>23.569673824246536</v>
      </c>
      <c r="GU77" s="127">
        <f t="shared" si="162"/>
        <v>23.569673824246536</v>
      </c>
      <c r="GV77" s="127">
        <f t="shared" si="162"/>
        <v>23.569673824246536</v>
      </c>
      <c r="GW77" s="127">
        <f t="shared" si="162"/>
        <v>23.569673824246536</v>
      </c>
      <c r="GX77" s="127">
        <f t="shared" si="162"/>
        <v>23.569673824246536</v>
      </c>
      <c r="GY77" s="127">
        <f t="shared" si="162"/>
        <v>23.683218931610231</v>
      </c>
      <c r="GZ77" s="127">
        <f t="shared" si="162"/>
        <v>23.683218931610231</v>
      </c>
      <c r="HA77" s="127">
        <f t="shared" si="162"/>
        <v>23.683218931610231</v>
      </c>
      <c r="HB77" s="127">
        <f t="shared" si="162"/>
        <v>23.683218931610231</v>
      </c>
      <c r="HC77" s="127">
        <f t="shared" si="162"/>
        <v>23.683218931610231</v>
      </c>
      <c r="HD77" s="127">
        <f t="shared" si="162"/>
        <v>23.683218931610231</v>
      </c>
      <c r="HE77" s="127">
        <f t="shared" si="162"/>
        <v>23.683218931610231</v>
      </c>
      <c r="HF77" s="127">
        <f t="shared" si="162"/>
        <v>23.683218931610231</v>
      </c>
      <c r="HG77" s="127">
        <f t="shared" si="162"/>
        <v>23.683218931610231</v>
      </c>
      <c r="HH77" s="127">
        <f t="shared" si="162"/>
        <v>23.683218931610231</v>
      </c>
      <c r="HI77" s="127">
        <f t="shared" si="162"/>
        <v>23.683218931610231</v>
      </c>
      <c r="HJ77" s="127">
        <f t="shared" si="162"/>
        <v>23.683218931610231</v>
      </c>
      <c r="HK77" s="127">
        <f t="shared" ref="HK77:HY77" si="163">HK76/HK40</f>
        <v>23.798467215584385</v>
      </c>
      <c r="HL77" s="127">
        <f t="shared" si="163"/>
        <v>23.798467215584385</v>
      </c>
      <c r="HM77" s="127">
        <f t="shared" si="163"/>
        <v>23.798467215584385</v>
      </c>
      <c r="HN77" s="127">
        <f t="shared" si="163"/>
        <v>23.798467215584385</v>
      </c>
      <c r="HO77" s="127">
        <f t="shared" si="163"/>
        <v>23.798467215584385</v>
      </c>
      <c r="HP77" s="127">
        <f t="shared" si="163"/>
        <v>23.798467215584385</v>
      </c>
      <c r="HQ77" s="127">
        <f t="shared" si="163"/>
        <v>23.798467215584385</v>
      </c>
      <c r="HR77" s="127">
        <f t="shared" si="163"/>
        <v>23.798467215584385</v>
      </c>
      <c r="HS77" s="127">
        <f t="shared" si="163"/>
        <v>23.798467215584385</v>
      </c>
      <c r="HT77" s="127">
        <f t="shared" si="163"/>
        <v>23.798467215584385</v>
      </c>
      <c r="HU77" s="127">
        <f t="shared" si="163"/>
        <v>23.798467215584385</v>
      </c>
      <c r="HV77" s="127">
        <f t="shared" si="163"/>
        <v>23.798467215584385</v>
      </c>
      <c r="HW77" s="127">
        <f t="shared" si="163"/>
        <v>23.915444223818149</v>
      </c>
      <c r="HX77" s="127">
        <f t="shared" si="163"/>
        <v>23.915444223818149</v>
      </c>
      <c r="HY77" s="127">
        <f t="shared" si="163"/>
        <v>23.915444223818149</v>
      </c>
      <c r="HZ77" s="127">
        <f>HZ76/HZ40</f>
        <v>23.915444223818149</v>
      </c>
      <c r="IA77" s="127">
        <f>IA76/IA40</f>
        <v>23.915444223818149</v>
      </c>
    </row>
    <row r="78" spans="3:235" outlineLevel="1" x14ac:dyDescent="0.3">
      <c r="C78" s="93"/>
      <c r="D78" s="111"/>
      <c r="E78" s="1293"/>
      <c r="F78" s="1293"/>
      <c r="G78" s="1293"/>
      <c r="H78" s="1293"/>
      <c r="I78" s="1293"/>
      <c r="J78" s="1293"/>
      <c r="K78" s="1293"/>
      <c r="L78" s="1293"/>
      <c r="M78" s="1293"/>
      <c r="N78" s="1293"/>
      <c r="O78" s="1293"/>
      <c r="P78" s="1293"/>
      <c r="Q78" s="1293"/>
      <c r="R78" s="1293"/>
      <c r="S78" s="1293"/>
      <c r="T78" s="1293"/>
      <c r="U78" s="1293"/>
      <c r="V78" s="1293"/>
      <c r="W78" s="1294"/>
      <c r="Y78" s="93"/>
      <c r="Z78" s="1300">
        <f>SUM(AA78:HZ78)</f>
        <v>0</v>
      </c>
      <c r="AA78" s="1299">
        <f>+HLOOKUP(AA$62,$F$64:$W$82,14,FALSE)-AA77</f>
        <v>0</v>
      </c>
      <c r="AB78" s="1299">
        <f t="shared" ref="AB78:CM78" si="164">+HLOOKUP(AB$62,$F$64:$W$82,14,FALSE)-AB77</f>
        <v>0</v>
      </c>
      <c r="AC78" s="1299">
        <f t="shared" si="164"/>
        <v>0</v>
      </c>
      <c r="AD78" s="1299">
        <f t="shared" si="164"/>
        <v>0</v>
      </c>
      <c r="AE78" s="1299">
        <f t="shared" si="164"/>
        <v>0</v>
      </c>
      <c r="AF78" s="1299">
        <f t="shared" si="164"/>
        <v>0</v>
      </c>
      <c r="AG78" s="1299">
        <f t="shared" si="164"/>
        <v>0</v>
      </c>
      <c r="AH78" s="1299">
        <f t="shared" si="164"/>
        <v>0</v>
      </c>
      <c r="AI78" s="1299">
        <f t="shared" si="164"/>
        <v>0</v>
      </c>
      <c r="AJ78" s="1299">
        <f t="shared" si="164"/>
        <v>0</v>
      </c>
      <c r="AK78" s="1299">
        <f t="shared" si="164"/>
        <v>0</v>
      </c>
      <c r="AL78" s="1299">
        <f t="shared" si="164"/>
        <v>0</v>
      </c>
      <c r="AM78" s="1299">
        <f t="shared" si="164"/>
        <v>0</v>
      </c>
      <c r="AN78" s="1299">
        <f t="shared" si="164"/>
        <v>0</v>
      </c>
      <c r="AO78" s="1299">
        <f t="shared" si="164"/>
        <v>0</v>
      </c>
      <c r="AP78" s="1299">
        <f t="shared" si="164"/>
        <v>0</v>
      </c>
      <c r="AQ78" s="1299">
        <f t="shared" si="164"/>
        <v>0</v>
      </c>
      <c r="AR78" s="1299">
        <f t="shared" si="164"/>
        <v>0</v>
      </c>
      <c r="AS78" s="1299">
        <f t="shared" si="164"/>
        <v>0</v>
      </c>
      <c r="AT78" s="1299">
        <f t="shared" si="164"/>
        <v>0</v>
      </c>
      <c r="AU78" s="1299">
        <f t="shared" si="164"/>
        <v>0</v>
      </c>
      <c r="AV78" s="1299">
        <f t="shared" si="164"/>
        <v>0</v>
      </c>
      <c r="AW78" s="1299">
        <f t="shared" si="164"/>
        <v>0</v>
      </c>
      <c r="AX78" s="1299">
        <f t="shared" si="164"/>
        <v>0</v>
      </c>
      <c r="AY78" s="1299">
        <f t="shared" si="164"/>
        <v>0</v>
      </c>
      <c r="AZ78" s="1299">
        <f t="shared" si="164"/>
        <v>0</v>
      </c>
      <c r="BA78" s="1299">
        <f t="shared" si="164"/>
        <v>0</v>
      </c>
      <c r="BB78" s="1299">
        <f t="shared" si="164"/>
        <v>0</v>
      </c>
      <c r="BC78" s="1299">
        <f t="shared" si="164"/>
        <v>0</v>
      </c>
      <c r="BD78" s="1299">
        <f t="shared" si="164"/>
        <v>0</v>
      </c>
      <c r="BE78" s="1299">
        <f t="shared" si="164"/>
        <v>0</v>
      </c>
      <c r="BF78" s="1299">
        <f t="shared" si="164"/>
        <v>0</v>
      </c>
      <c r="BG78" s="1299">
        <f t="shared" si="164"/>
        <v>0</v>
      </c>
      <c r="BH78" s="1299">
        <f t="shared" si="164"/>
        <v>0</v>
      </c>
      <c r="BI78" s="1299">
        <f t="shared" si="164"/>
        <v>0</v>
      </c>
      <c r="BJ78" s="1299">
        <f t="shared" si="164"/>
        <v>0</v>
      </c>
      <c r="BK78" s="1299">
        <f t="shared" si="164"/>
        <v>0</v>
      </c>
      <c r="BL78" s="1299">
        <f t="shared" si="164"/>
        <v>0</v>
      </c>
      <c r="BM78" s="1299">
        <f t="shared" si="164"/>
        <v>0</v>
      </c>
      <c r="BN78" s="1299">
        <f t="shared" si="164"/>
        <v>0</v>
      </c>
      <c r="BO78" s="1299">
        <f t="shared" si="164"/>
        <v>0</v>
      </c>
      <c r="BP78" s="1299">
        <f t="shared" si="164"/>
        <v>0</v>
      </c>
      <c r="BQ78" s="1299">
        <f t="shared" si="164"/>
        <v>0</v>
      </c>
      <c r="BR78" s="1299">
        <f t="shared" si="164"/>
        <v>0</v>
      </c>
      <c r="BS78" s="1299">
        <f t="shared" si="164"/>
        <v>0</v>
      </c>
      <c r="BT78" s="1299">
        <f t="shared" si="164"/>
        <v>0</v>
      </c>
      <c r="BU78" s="1299">
        <f t="shared" si="164"/>
        <v>0</v>
      </c>
      <c r="BV78" s="1299">
        <f t="shared" si="164"/>
        <v>0</v>
      </c>
      <c r="BW78" s="1299">
        <f t="shared" si="164"/>
        <v>0</v>
      </c>
      <c r="BX78" s="1299">
        <f t="shared" si="164"/>
        <v>0</v>
      </c>
      <c r="BY78" s="1299">
        <f t="shared" si="164"/>
        <v>0</v>
      </c>
      <c r="BZ78" s="1299">
        <f t="shared" si="164"/>
        <v>0</v>
      </c>
      <c r="CA78" s="1299">
        <f t="shared" si="164"/>
        <v>0</v>
      </c>
      <c r="CB78" s="1299">
        <f t="shared" si="164"/>
        <v>0</v>
      </c>
      <c r="CC78" s="1299">
        <f t="shared" si="164"/>
        <v>0</v>
      </c>
      <c r="CD78" s="1299">
        <f t="shared" si="164"/>
        <v>0</v>
      </c>
      <c r="CE78" s="1299">
        <f t="shared" si="164"/>
        <v>0</v>
      </c>
      <c r="CF78" s="1299">
        <f t="shared" si="164"/>
        <v>0</v>
      </c>
      <c r="CG78" s="1299">
        <f t="shared" si="164"/>
        <v>0</v>
      </c>
      <c r="CH78" s="1299">
        <f t="shared" si="164"/>
        <v>0</v>
      </c>
      <c r="CI78" s="1299">
        <f t="shared" si="164"/>
        <v>0</v>
      </c>
      <c r="CJ78" s="1299">
        <f t="shared" si="164"/>
        <v>0</v>
      </c>
      <c r="CK78" s="1299">
        <f t="shared" si="164"/>
        <v>0</v>
      </c>
      <c r="CL78" s="1299">
        <f t="shared" si="164"/>
        <v>0</v>
      </c>
      <c r="CM78" s="1299">
        <f t="shared" si="164"/>
        <v>0</v>
      </c>
      <c r="CN78" s="1299">
        <f t="shared" ref="CN78:EY78" si="165">+HLOOKUP(CN$62,$F$64:$W$82,14,FALSE)-CN77</f>
        <v>0</v>
      </c>
      <c r="CO78" s="1299">
        <f t="shared" si="165"/>
        <v>0</v>
      </c>
      <c r="CP78" s="1299">
        <f t="shared" si="165"/>
        <v>0</v>
      </c>
      <c r="CQ78" s="1299">
        <f t="shared" si="165"/>
        <v>0</v>
      </c>
      <c r="CR78" s="1299">
        <f t="shared" si="165"/>
        <v>0</v>
      </c>
      <c r="CS78" s="1299">
        <f t="shared" si="165"/>
        <v>0</v>
      </c>
      <c r="CT78" s="1299">
        <f t="shared" si="165"/>
        <v>0</v>
      </c>
      <c r="CU78" s="1299">
        <f t="shared" si="165"/>
        <v>0</v>
      </c>
      <c r="CV78" s="1299">
        <f t="shared" si="165"/>
        <v>0</v>
      </c>
      <c r="CW78" s="1299">
        <f t="shared" si="165"/>
        <v>0</v>
      </c>
      <c r="CX78" s="1299">
        <f t="shared" si="165"/>
        <v>0</v>
      </c>
      <c r="CY78" s="1299">
        <f t="shared" si="165"/>
        <v>0</v>
      </c>
      <c r="CZ78" s="1299">
        <f t="shared" si="165"/>
        <v>0</v>
      </c>
      <c r="DA78" s="1299">
        <f t="shared" si="165"/>
        <v>0</v>
      </c>
      <c r="DB78" s="1299">
        <f t="shared" si="165"/>
        <v>0</v>
      </c>
      <c r="DC78" s="1299">
        <f t="shared" si="165"/>
        <v>0</v>
      </c>
      <c r="DD78" s="1299">
        <f t="shared" si="165"/>
        <v>0</v>
      </c>
      <c r="DE78" s="1299">
        <f t="shared" si="165"/>
        <v>0</v>
      </c>
      <c r="DF78" s="1299">
        <f t="shared" si="165"/>
        <v>0</v>
      </c>
      <c r="DG78" s="1299">
        <f t="shared" si="165"/>
        <v>0</v>
      </c>
      <c r="DH78" s="1299">
        <f t="shared" si="165"/>
        <v>0</v>
      </c>
      <c r="DI78" s="1299">
        <f t="shared" si="165"/>
        <v>0</v>
      </c>
      <c r="DJ78" s="1299">
        <f t="shared" si="165"/>
        <v>0</v>
      </c>
      <c r="DK78" s="1299">
        <f t="shared" si="165"/>
        <v>0</v>
      </c>
      <c r="DL78" s="1299">
        <f t="shared" si="165"/>
        <v>0</v>
      </c>
      <c r="DM78" s="1299">
        <f t="shared" si="165"/>
        <v>0</v>
      </c>
      <c r="DN78" s="1299">
        <f t="shared" si="165"/>
        <v>0</v>
      </c>
      <c r="DO78" s="1299">
        <f t="shared" si="165"/>
        <v>0</v>
      </c>
      <c r="DP78" s="1299">
        <f t="shared" si="165"/>
        <v>0</v>
      </c>
      <c r="DQ78" s="1299">
        <f t="shared" si="165"/>
        <v>0</v>
      </c>
      <c r="DR78" s="1299">
        <f t="shared" si="165"/>
        <v>0</v>
      </c>
      <c r="DS78" s="1299">
        <f t="shared" si="165"/>
        <v>0</v>
      </c>
      <c r="DT78" s="1299">
        <f t="shared" si="165"/>
        <v>0</v>
      </c>
      <c r="DU78" s="1299">
        <f t="shared" si="165"/>
        <v>0</v>
      </c>
      <c r="DV78" s="1299">
        <f t="shared" si="165"/>
        <v>0</v>
      </c>
      <c r="DW78" s="1299">
        <f t="shared" si="165"/>
        <v>0</v>
      </c>
      <c r="DX78" s="1299">
        <f t="shared" si="165"/>
        <v>0</v>
      </c>
      <c r="DY78" s="1299">
        <f t="shared" si="165"/>
        <v>0</v>
      </c>
      <c r="DZ78" s="1299">
        <f t="shared" si="165"/>
        <v>0</v>
      </c>
      <c r="EA78" s="1299">
        <f t="shared" si="165"/>
        <v>0</v>
      </c>
      <c r="EB78" s="1299">
        <f t="shared" si="165"/>
        <v>0</v>
      </c>
      <c r="EC78" s="1299">
        <f t="shared" si="165"/>
        <v>0</v>
      </c>
      <c r="ED78" s="1299">
        <f t="shared" si="165"/>
        <v>0</v>
      </c>
      <c r="EE78" s="1299">
        <f t="shared" si="165"/>
        <v>0</v>
      </c>
      <c r="EF78" s="1299">
        <f t="shared" si="165"/>
        <v>0</v>
      </c>
      <c r="EG78" s="1299">
        <f t="shared" si="165"/>
        <v>0</v>
      </c>
      <c r="EH78" s="1299">
        <f t="shared" si="165"/>
        <v>0</v>
      </c>
      <c r="EI78" s="1299">
        <f t="shared" si="165"/>
        <v>0</v>
      </c>
      <c r="EJ78" s="1299">
        <f t="shared" si="165"/>
        <v>0</v>
      </c>
      <c r="EK78" s="1299">
        <f t="shared" si="165"/>
        <v>0</v>
      </c>
      <c r="EL78" s="1299">
        <f t="shared" si="165"/>
        <v>0</v>
      </c>
      <c r="EM78" s="1299">
        <f t="shared" si="165"/>
        <v>0</v>
      </c>
      <c r="EN78" s="1299">
        <f t="shared" si="165"/>
        <v>0</v>
      </c>
      <c r="EO78" s="1299">
        <f t="shared" si="165"/>
        <v>0</v>
      </c>
      <c r="EP78" s="1299">
        <f t="shared" si="165"/>
        <v>0</v>
      </c>
      <c r="EQ78" s="1299">
        <f t="shared" si="165"/>
        <v>0</v>
      </c>
      <c r="ER78" s="1299">
        <f t="shared" si="165"/>
        <v>0</v>
      </c>
      <c r="ES78" s="1299">
        <f t="shared" si="165"/>
        <v>0</v>
      </c>
      <c r="ET78" s="1299">
        <f t="shared" si="165"/>
        <v>0</v>
      </c>
      <c r="EU78" s="1299">
        <f t="shared" si="165"/>
        <v>0</v>
      </c>
      <c r="EV78" s="1299">
        <f t="shared" si="165"/>
        <v>0</v>
      </c>
      <c r="EW78" s="1299">
        <f t="shared" si="165"/>
        <v>0</v>
      </c>
      <c r="EX78" s="1299">
        <f t="shared" si="165"/>
        <v>0</v>
      </c>
      <c r="EY78" s="1299">
        <f t="shared" si="165"/>
        <v>0</v>
      </c>
      <c r="EZ78" s="1299">
        <f t="shared" ref="EZ78:HK78" si="166">+HLOOKUP(EZ$62,$F$64:$W$82,14,FALSE)-EZ77</f>
        <v>0</v>
      </c>
      <c r="FA78" s="1299">
        <f t="shared" si="166"/>
        <v>0</v>
      </c>
      <c r="FB78" s="1299">
        <f t="shared" si="166"/>
        <v>0</v>
      </c>
      <c r="FC78" s="1299">
        <f t="shared" si="166"/>
        <v>0</v>
      </c>
      <c r="FD78" s="1299">
        <f t="shared" si="166"/>
        <v>0</v>
      </c>
      <c r="FE78" s="1299">
        <f t="shared" si="166"/>
        <v>0</v>
      </c>
      <c r="FF78" s="1299">
        <f t="shared" si="166"/>
        <v>0</v>
      </c>
      <c r="FG78" s="1299">
        <f t="shared" si="166"/>
        <v>0</v>
      </c>
      <c r="FH78" s="1299">
        <f t="shared" si="166"/>
        <v>0</v>
      </c>
      <c r="FI78" s="1299">
        <f t="shared" si="166"/>
        <v>0</v>
      </c>
      <c r="FJ78" s="1299">
        <f t="shared" si="166"/>
        <v>0</v>
      </c>
      <c r="FK78" s="1299">
        <f t="shared" si="166"/>
        <v>0</v>
      </c>
      <c r="FL78" s="1299">
        <f t="shared" si="166"/>
        <v>0</v>
      </c>
      <c r="FM78" s="1299">
        <f t="shared" si="166"/>
        <v>0</v>
      </c>
      <c r="FN78" s="1299">
        <f t="shared" si="166"/>
        <v>0</v>
      </c>
      <c r="FO78" s="1299">
        <f t="shared" si="166"/>
        <v>0</v>
      </c>
      <c r="FP78" s="1299">
        <f t="shared" si="166"/>
        <v>0</v>
      </c>
      <c r="FQ78" s="1299">
        <f t="shared" si="166"/>
        <v>0</v>
      </c>
      <c r="FR78" s="1299">
        <f t="shared" si="166"/>
        <v>0</v>
      </c>
      <c r="FS78" s="1299">
        <f t="shared" si="166"/>
        <v>0</v>
      </c>
      <c r="FT78" s="1299">
        <f t="shared" si="166"/>
        <v>0</v>
      </c>
      <c r="FU78" s="1299">
        <f t="shared" si="166"/>
        <v>0</v>
      </c>
      <c r="FV78" s="1299">
        <f t="shared" si="166"/>
        <v>0</v>
      </c>
      <c r="FW78" s="1299">
        <f t="shared" si="166"/>
        <v>0</v>
      </c>
      <c r="FX78" s="1299">
        <f t="shared" si="166"/>
        <v>0</v>
      </c>
      <c r="FY78" s="1299">
        <f t="shared" si="166"/>
        <v>0</v>
      </c>
      <c r="FZ78" s="1299">
        <f t="shared" si="166"/>
        <v>0</v>
      </c>
      <c r="GA78" s="1299">
        <f t="shared" si="166"/>
        <v>0</v>
      </c>
      <c r="GB78" s="1299">
        <f t="shared" si="166"/>
        <v>0</v>
      </c>
      <c r="GC78" s="1299">
        <f t="shared" si="166"/>
        <v>0</v>
      </c>
      <c r="GD78" s="1299">
        <f t="shared" si="166"/>
        <v>0</v>
      </c>
      <c r="GE78" s="1299">
        <f t="shared" si="166"/>
        <v>0</v>
      </c>
      <c r="GF78" s="1299">
        <f t="shared" si="166"/>
        <v>0</v>
      </c>
      <c r="GG78" s="1299">
        <f t="shared" si="166"/>
        <v>0</v>
      </c>
      <c r="GH78" s="1299">
        <f t="shared" si="166"/>
        <v>0</v>
      </c>
      <c r="GI78" s="1299">
        <f t="shared" si="166"/>
        <v>0</v>
      </c>
      <c r="GJ78" s="1299">
        <f t="shared" si="166"/>
        <v>0</v>
      </c>
      <c r="GK78" s="1299">
        <f t="shared" si="166"/>
        <v>0</v>
      </c>
      <c r="GL78" s="1299">
        <f t="shared" si="166"/>
        <v>0</v>
      </c>
      <c r="GM78" s="1299">
        <f t="shared" si="166"/>
        <v>0</v>
      </c>
      <c r="GN78" s="1299">
        <f t="shared" si="166"/>
        <v>0</v>
      </c>
      <c r="GO78" s="1299">
        <f t="shared" si="166"/>
        <v>0</v>
      </c>
      <c r="GP78" s="1299">
        <f t="shared" si="166"/>
        <v>0</v>
      </c>
      <c r="GQ78" s="1299">
        <f t="shared" si="166"/>
        <v>0</v>
      </c>
      <c r="GR78" s="1299">
        <f t="shared" si="166"/>
        <v>0</v>
      </c>
      <c r="GS78" s="1299">
        <f t="shared" si="166"/>
        <v>0</v>
      </c>
      <c r="GT78" s="1299">
        <f t="shared" si="166"/>
        <v>0</v>
      </c>
      <c r="GU78" s="1299">
        <f t="shared" si="166"/>
        <v>0</v>
      </c>
      <c r="GV78" s="1299">
        <f t="shared" si="166"/>
        <v>0</v>
      </c>
      <c r="GW78" s="1299">
        <f t="shared" si="166"/>
        <v>0</v>
      </c>
      <c r="GX78" s="1299">
        <f t="shared" si="166"/>
        <v>0</v>
      </c>
      <c r="GY78" s="1299">
        <f t="shared" si="166"/>
        <v>0</v>
      </c>
      <c r="GZ78" s="1299">
        <f t="shared" si="166"/>
        <v>0</v>
      </c>
      <c r="HA78" s="1299">
        <f t="shared" si="166"/>
        <v>0</v>
      </c>
      <c r="HB78" s="1299">
        <f t="shared" si="166"/>
        <v>0</v>
      </c>
      <c r="HC78" s="1299">
        <f t="shared" si="166"/>
        <v>0</v>
      </c>
      <c r="HD78" s="1299">
        <f t="shared" si="166"/>
        <v>0</v>
      </c>
      <c r="HE78" s="1299">
        <f t="shared" si="166"/>
        <v>0</v>
      </c>
      <c r="HF78" s="1299">
        <f t="shared" si="166"/>
        <v>0</v>
      </c>
      <c r="HG78" s="1299">
        <f t="shared" si="166"/>
        <v>0</v>
      </c>
      <c r="HH78" s="1299">
        <f t="shared" si="166"/>
        <v>0</v>
      </c>
      <c r="HI78" s="1299">
        <f t="shared" si="166"/>
        <v>0</v>
      </c>
      <c r="HJ78" s="1299">
        <f t="shared" si="166"/>
        <v>0</v>
      </c>
      <c r="HK78" s="1299">
        <f t="shared" si="166"/>
        <v>0</v>
      </c>
      <c r="HL78" s="1299">
        <f t="shared" ref="HL78:HZ78" si="167">+HLOOKUP(HL$62,$F$64:$W$82,14,FALSE)-HL77</f>
        <v>0</v>
      </c>
      <c r="HM78" s="1299">
        <f t="shared" si="167"/>
        <v>0</v>
      </c>
      <c r="HN78" s="1299">
        <f t="shared" si="167"/>
        <v>0</v>
      </c>
      <c r="HO78" s="1299">
        <f t="shared" si="167"/>
        <v>0</v>
      </c>
      <c r="HP78" s="1299">
        <f t="shared" si="167"/>
        <v>0</v>
      </c>
      <c r="HQ78" s="1299">
        <f t="shared" si="167"/>
        <v>0</v>
      </c>
      <c r="HR78" s="1299">
        <f t="shared" si="167"/>
        <v>0</v>
      </c>
      <c r="HS78" s="1299">
        <f t="shared" si="167"/>
        <v>0</v>
      </c>
      <c r="HT78" s="1299">
        <f t="shared" si="167"/>
        <v>0</v>
      </c>
      <c r="HU78" s="1299">
        <f t="shared" si="167"/>
        <v>0</v>
      </c>
      <c r="HV78" s="1299">
        <f t="shared" si="167"/>
        <v>0</v>
      </c>
      <c r="HW78" s="1299">
        <f t="shared" si="167"/>
        <v>0</v>
      </c>
      <c r="HX78" s="1299">
        <f t="shared" si="167"/>
        <v>0</v>
      </c>
      <c r="HY78" s="1299">
        <f t="shared" si="167"/>
        <v>0</v>
      </c>
      <c r="HZ78" s="1299">
        <f t="shared" si="167"/>
        <v>0</v>
      </c>
      <c r="IA78" s="1299">
        <f t="shared" ref="IA78" si="168">+HLOOKUP(IA$62,$F$64:$W$82,14,FALSE)-IA77</f>
        <v>0</v>
      </c>
    </row>
    <row r="79" spans="3:235" x14ac:dyDescent="0.3">
      <c r="C79" s="1308" t="s">
        <v>899</v>
      </c>
      <c r="D79" s="1309"/>
      <c r="E79" s="1295"/>
      <c r="F79" s="1296">
        <f>IFERROR(F75*$D$71+F74*$D$70+F73/(F86+F87)*F86+F72/(F86+F87)*F87,0)</f>
        <v>0</v>
      </c>
      <c r="G79" s="1296">
        <f t="shared" ref="G79:W79" si="169">IFERROR(G75*$D$71+G74*$D$70+G73/(G86+G87)*G86+G72/(G86+G87)*G87,0)</f>
        <v>0</v>
      </c>
      <c r="H79" s="1296">
        <f t="shared" si="169"/>
        <v>0</v>
      </c>
      <c r="I79" s="1296">
        <f t="shared" si="169"/>
        <v>0</v>
      </c>
      <c r="J79" s="1296">
        <f t="shared" si="169"/>
        <v>0</v>
      </c>
      <c r="K79" s="1296">
        <f t="shared" si="169"/>
        <v>0</v>
      </c>
      <c r="L79" s="1296">
        <f t="shared" si="169"/>
        <v>0</v>
      </c>
      <c r="M79" s="1296">
        <f t="shared" si="169"/>
        <v>0</v>
      </c>
      <c r="N79" s="1296">
        <f t="shared" si="169"/>
        <v>0</v>
      </c>
      <c r="O79" s="1296">
        <f t="shared" si="169"/>
        <v>0</v>
      </c>
      <c r="P79" s="1296">
        <f t="shared" si="169"/>
        <v>0</v>
      </c>
      <c r="Q79" s="1296">
        <f t="shared" si="169"/>
        <v>0</v>
      </c>
      <c r="R79" s="1296">
        <f t="shared" si="169"/>
        <v>0</v>
      </c>
      <c r="S79" s="1296">
        <f t="shared" si="169"/>
        <v>51.079313106342269</v>
      </c>
      <c r="T79" s="1296">
        <f t="shared" si="169"/>
        <v>51.605502802937401</v>
      </c>
      <c r="U79" s="1296">
        <f t="shared" si="169"/>
        <v>52.139585344981455</v>
      </c>
      <c r="V79" s="1296">
        <f t="shared" si="169"/>
        <v>52.681679125156172</v>
      </c>
      <c r="W79" s="1297">
        <f t="shared" si="169"/>
        <v>53.231904312033507</v>
      </c>
      <c r="Y79" s="1308" t="s">
        <v>899</v>
      </c>
      <c r="Z79" s="1309"/>
      <c r="AA79" s="1296">
        <f t="shared" ref="AA79:CL79" si="170">IFERROR(AA75*$D$71+AA74*$D$70+AA73/(AA86+AA87)*AA86+AA72/(AA86+AA87)*AA87,0)</f>
        <v>0</v>
      </c>
      <c r="AB79" s="1296">
        <f t="shared" si="170"/>
        <v>0</v>
      </c>
      <c r="AC79" s="1296">
        <f t="shared" si="170"/>
        <v>0</v>
      </c>
      <c r="AD79" s="1296">
        <f t="shared" si="170"/>
        <v>0</v>
      </c>
      <c r="AE79" s="1296">
        <f t="shared" si="170"/>
        <v>0</v>
      </c>
      <c r="AF79" s="1296">
        <f t="shared" si="170"/>
        <v>0</v>
      </c>
      <c r="AG79" s="1296">
        <f t="shared" si="170"/>
        <v>0</v>
      </c>
      <c r="AH79" s="1296">
        <f t="shared" si="170"/>
        <v>0</v>
      </c>
      <c r="AI79" s="1296">
        <f t="shared" si="170"/>
        <v>0</v>
      </c>
      <c r="AJ79" s="1296">
        <f t="shared" si="170"/>
        <v>0</v>
      </c>
      <c r="AK79" s="1296">
        <f t="shared" si="170"/>
        <v>0</v>
      </c>
      <c r="AL79" s="1296">
        <f t="shared" si="170"/>
        <v>0</v>
      </c>
      <c r="AM79" s="1296">
        <f t="shared" si="170"/>
        <v>0</v>
      </c>
      <c r="AN79" s="1296">
        <f t="shared" si="170"/>
        <v>0</v>
      </c>
      <c r="AO79" s="1296">
        <f t="shared" si="170"/>
        <v>0</v>
      </c>
      <c r="AP79" s="1296">
        <f t="shared" si="170"/>
        <v>0</v>
      </c>
      <c r="AQ79" s="1296">
        <f t="shared" si="170"/>
        <v>0</v>
      </c>
      <c r="AR79" s="1296">
        <f t="shared" si="170"/>
        <v>0</v>
      </c>
      <c r="AS79" s="1296">
        <f t="shared" si="170"/>
        <v>0</v>
      </c>
      <c r="AT79" s="1296">
        <f t="shared" si="170"/>
        <v>0</v>
      </c>
      <c r="AU79" s="1296">
        <f t="shared" si="170"/>
        <v>0</v>
      </c>
      <c r="AV79" s="1296">
        <f t="shared" si="170"/>
        <v>0</v>
      </c>
      <c r="AW79" s="1296">
        <f t="shared" si="170"/>
        <v>0</v>
      </c>
      <c r="AX79" s="1296">
        <f t="shared" si="170"/>
        <v>0</v>
      </c>
      <c r="AY79" s="1296">
        <f t="shared" si="170"/>
        <v>0</v>
      </c>
      <c r="AZ79" s="1296">
        <f t="shared" si="170"/>
        <v>0</v>
      </c>
      <c r="BA79" s="1296">
        <f t="shared" si="170"/>
        <v>0</v>
      </c>
      <c r="BB79" s="1296">
        <f t="shared" si="170"/>
        <v>0</v>
      </c>
      <c r="BC79" s="1296">
        <f t="shared" si="170"/>
        <v>0</v>
      </c>
      <c r="BD79" s="1296">
        <f t="shared" si="170"/>
        <v>0</v>
      </c>
      <c r="BE79" s="1296">
        <f t="shared" si="170"/>
        <v>0</v>
      </c>
      <c r="BF79" s="1296">
        <f t="shared" si="170"/>
        <v>0</v>
      </c>
      <c r="BG79" s="1296">
        <f t="shared" si="170"/>
        <v>0</v>
      </c>
      <c r="BH79" s="1296">
        <f t="shared" si="170"/>
        <v>0</v>
      </c>
      <c r="BI79" s="1296">
        <f t="shared" si="170"/>
        <v>0</v>
      </c>
      <c r="BJ79" s="1296">
        <f t="shared" si="170"/>
        <v>0</v>
      </c>
      <c r="BK79" s="1296">
        <f t="shared" si="170"/>
        <v>0</v>
      </c>
      <c r="BL79" s="1296">
        <f t="shared" si="170"/>
        <v>0</v>
      </c>
      <c r="BM79" s="1296">
        <f t="shared" si="170"/>
        <v>0</v>
      </c>
      <c r="BN79" s="1296">
        <f t="shared" si="170"/>
        <v>0</v>
      </c>
      <c r="BO79" s="1296">
        <f t="shared" si="170"/>
        <v>0</v>
      </c>
      <c r="BP79" s="1296">
        <f t="shared" si="170"/>
        <v>0</v>
      </c>
      <c r="BQ79" s="1296">
        <f t="shared" si="170"/>
        <v>0</v>
      </c>
      <c r="BR79" s="1296">
        <f t="shared" si="170"/>
        <v>0</v>
      </c>
      <c r="BS79" s="1296">
        <f t="shared" si="170"/>
        <v>0</v>
      </c>
      <c r="BT79" s="1296">
        <f t="shared" si="170"/>
        <v>0</v>
      </c>
      <c r="BU79" s="1296">
        <f t="shared" si="170"/>
        <v>0</v>
      </c>
      <c r="BV79" s="1296">
        <f t="shared" si="170"/>
        <v>0</v>
      </c>
      <c r="BW79" s="1296">
        <f t="shared" si="170"/>
        <v>0</v>
      </c>
      <c r="BX79" s="1296">
        <f t="shared" si="170"/>
        <v>0</v>
      </c>
      <c r="BY79" s="1296">
        <f t="shared" si="170"/>
        <v>0</v>
      </c>
      <c r="BZ79" s="1296">
        <f t="shared" si="170"/>
        <v>0</v>
      </c>
      <c r="CA79" s="1296">
        <f t="shared" si="170"/>
        <v>0</v>
      </c>
      <c r="CB79" s="1296">
        <f t="shared" si="170"/>
        <v>0</v>
      </c>
      <c r="CC79" s="1296">
        <f t="shared" si="170"/>
        <v>0</v>
      </c>
      <c r="CD79" s="1296">
        <f t="shared" si="170"/>
        <v>0</v>
      </c>
      <c r="CE79" s="1296">
        <f t="shared" si="170"/>
        <v>0</v>
      </c>
      <c r="CF79" s="1296">
        <f t="shared" si="170"/>
        <v>0</v>
      </c>
      <c r="CG79" s="1296">
        <f t="shared" si="170"/>
        <v>0</v>
      </c>
      <c r="CH79" s="1296">
        <f t="shared" si="170"/>
        <v>0</v>
      </c>
      <c r="CI79" s="1296">
        <f t="shared" si="170"/>
        <v>0</v>
      </c>
      <c r="CJ79" s="1296">
        <f t="shared" si="170"/>
        <v>0</v>
      </c>
      <c r="CK79" s="1296">
        <f t="shared" si="170"/>
        <v>0</v>
      </c>
      <c r="CL79" s="1296">
        <f t="shared" si="170"/>
        <v>0</v>
      </c>
      <c r="CM79" s="1296">
        <f t="shared" ref="CM79:EX79" si="171">IFERROR(CM75*$D$71+CM74*$D$70+CM73/(CM86+CM87)*CM86+CM72/(CM86+CM87)*CM87,0)</f>
        <v>0</v>
      </c>
      <c r="CN79" s="1296">
        <f t="shared" si="171"/>
        <v>0</v>
      </c>
      <c r="CO79" s="1296">
        <f t="shared" si="171"/>
        <v>0</v>
      </c>
      <c r="CP79" s="1296">
        <f t="shared" si="171"/>
        <v>0</v>
      </c>
      <c r="CQ79" s="1296">
        <f t="shared" si="171"/>
        <v>0</v>
      </c>
      <c r="CR79" s="1296">
        <f t="shared" si="171"/>
        <v>0</v>
      </c>
      <c r="CS79" s="1296">
        <f t="shared" si="171"/>
        <v>0</v>
      </c>
      <c r="CT79" s="1296">
        <f t="shared" si="171"/>
        <v>0</v>
      </c>
      <c r="CU79" s="1296">
        <f t="shared" si="171"/>
        <v>0</v>
      </c>
      <c r="CV79" s="1296">
        <f t="shared" si="171"/>
        <v>0</v>
      </c>
      <c r="CW79" s="1296">
        <f t="shared" si="171"/>
        <v>0</v>
      </c>
      <c r="CX79" s="1296">
        <f t="shared" si="171"/>
        <v>0</v>
      </c>
      <c r="CY79" s="1296">
        <f t="shared" si="171"/>
        <v>0</v>
      </c>
      <c r="CZ79" s="1296">
        <f t="shared" si="171"/>
        <v>0</v>
      </c>
      <c r="DA79" s="1296">
        <f t="shared" si="171"/>
        <v>0</v>
      </c>
      <c r="DB79" s="1296">
        <f t="shared" si="171"/>
        <v>0</v>
      </c>
      <c r="DC79" s="1296">
        <f t="shared" si="171"/>
        <v>0</v>
      </c>
      <c r="DD79" s="1296">
        <f t="shared" si="171"/>
        <v>0</v>
      </c>
      <c r="DE79" s="1296">
        <f t="shared" si="171"/>
        <v>0</v>
      </c>
      <c r="DF79" s="1296">
        <f t="shared" si="171"/>
        <v>0</v>
      </c>
      <c r="DG79" s="1296">
        <f t="shared" si="171"/>
        <v>0</v>
      </c>
      <c r="DH79" s="1296">
        <f t="shared" si="171"/>
        <v>0</v>
      </c>
      <c r="DI79" s="1296">
        <f t="shared" si="171"/>
        <v>0</v>
      </c>
      <c r="DJ79" s="1296">
        <f t="shared" si="171"/>
        <v>0</v>
      </c>
      <c r="DK79" s="1296">
        <f t="shared" si="171"/>
        <v>0</v>
      </c>
      <c r="DL79" s="1296">
        <f t="shared" si="171"/>
        <v>0</v>
      </c>
      <c r="DM79" s="1296">
        <f t="shared" si="171"/>
        <v>0</v>
      </c>
      <c r="DN79" s="1296">
        <f t="shared" si="171"/>
        <v>0</v>
      </c>
      <c r="DO79" s="1296">
        <f t="shared" si="171"/>
        <v>0</v>
      </c>
      <c r="DP79" s="1296">
        <f t="shared" si="171"/>
        <v>0</v>
      </c>
      <c r="DQ79" s="1296">
        <f t="shared" si="171"/>
        <v>0</v>
      </c>
      <c r="DR79" s="1296">
        <f t="shared" si="171"/>
        <v>0</v>
      </c>
      <c r="DS79" s="1296">
        <f t="shared" si="171"/>
        <v>0</v>
      </c>
      <c r="DT79" s="1296">
        <f t="shared" si="171"/>
        <v>0</v>
      </c>
      <c r="DU79" s="1296">
        <f t="shared" si="171"/>
        <v>0</v>
      </c>
      <c r="DV79" s="1296">
        <f t="shared" si="171"/>
        <v>0</v>
      </c>
      <c r="DW79" s="1296">
        <f t="shared" si="171"/>
        <v>0</v>
      </c>
      <c r="DX79" s="1296">
        <f t="shared" si="171"/>
        <v>0</v>
      </c>
      <c r="DY79" s="1296">
        <f t="shared" si="171"/>
        <v>0</v>
      </c>
      <c r="DZ79" s="1296">
        <f t="shared" si="171"/>
        <v>0</v>
      </c>
      <c r="EA79" s="1296">
        <f t="shared" si="171"/>
        <v>0</v>
      </c>
      <c r="EB79" s="1296">
        <f t="shared" si="171"/>
        <v>0</v>
      </c>
      <c r="EC79" s="1296">
        <f t="shared" si="171"/>
        <v>0</v>
      </c>
      <c r="ED79" s="1296">
        <f t="shared" si="171"/>
        <v>0</v>
      </c>
      <c r="EE79" s="1296">
        <f t="shared" si="171"/>
        <v>0</v>
      </c>
      <c r="EF79" s="1296">
        <f t="shared" si="171"/>
        <v>0</v>
      </c>
      <c r="EG79" s="1296">
        <f t="shared" si="171"/>
        <v>0</v>
      </c>
      <c r="EH79" s="1296">
        <f t="shared" si="171"/>
        <v>0</v>
      </c>
      <c r="EI79" s="1296">
        <f t="shared" si="171"/>
        <v>0</v>
      </c>
      <c r="EJ79" s="1296">
        <f t="shared" si="171"/>
        <v>0</v>
      </c>
      <c r="EK79" s="1296">
        <f t="shared" si="171"/>
        <v>0</v>
      </c>
      <c r="EL79" s="1296">
        <f t="shared" si="171"/>
        <v>0</v>
      </c>
      <c r="EM79" s="1296">
        <f t="shared" si="171"/>
        <v>0</v>
      </c>
      <c r="EN79" s="1296">
        <f t="shared" si="171"/>
        <v>0</v>
      </c>
      <c r="EO79" s="1296">
        <f t="shared" si="171"/>
        <v>0</v>
      </c>
      <c r="EP79" s="1296">
        <f t="shared" si="171"/>
        <v>0</v>
      </c>
      <c r="EQ79" s="1296">
        <f t="shared" si="171"/>
        <v>0</v>
      </c>
      <c r="ER79" s="1296">
        <f t="shared" si="171"/>
        <v>0</v>
      </c>
      <c r="ES79" s="1296">
        <f t="shared" si="171"/>
        <v>0</v>
      </c>
      <c r="ET79" s="1296">
        <f t="shared" si="171"/>
        <v>0</v>
      </c>
      <c r="EU79" s="1296">
        <f t="shared" si="171"/>
        <v>0</v>
      </c>
      <c r="EV79" s="1296">
        <f t="shared" si="171"/>
        <v>0</v>
      </c>
      <c r="EW79" s="1296">
        <f t="shared" si="171"/>
        <v>0</v>
      </c>
      <c r="EX79" s="1296">
        <f t="shared" si="171"/>
        <v>0</v>
      </c>
      <c r="EY79" s="1296">
        <f t="shared" ref="EY79:HJ79" si="172">IFERROR(EY75*$D$71+EY74*$D$70+EY73/(EY86+EY87)*EY86+EY72/(EY86+EY87)*EY87,0)</f>
        <v>0</v>
      </c>
      <c r="EZ79" s="1296">
        <f t="shared" si="172"/>
        <v>0</v>
      </c>
      <c r="FA79" s="1296">
        <f t="shared" si="172"/>
        <v>0</v>
      </c>
      <c r="FB79" s="1296">
        <f t="shared" si="172"/>
        <v>0</v>
      </c>
      <c r="FC79" s="1296">
        <f t="shared" si="172"/>
        <v>0</v>
      </c>
      <c r="FD79" s="1296">
        <f t="shared" si="172"/>
        <v>0</v>
      </c>
      <c r="FE79" s="1296">
        <f t="shared" si="172"/>
        <v>0</v>
      </c>
      <c r="FF79" s="1296">
        <f t="shared" si="172"/>
        <v>0</v>
      </c>
      <c r="FG79" s="1296">
        <f t="shared" si="172"/>
        <v>0</v>
      </c>
      <c r="FH79" s="1296">
        <f t="shared" si="172"/>
        <v>0</v>
      </c>
      <c r="FI79" s="1296">
        <f t="shared" si="172"/>
        <v>0</v>
      </c>
      <c r="FJ79" s="1296">
        <f t="shared" si="172"/>
        <v>0</v>
      </c>
      <c r="FK79" s="1296">
        <f t="shared" si="172"/>
        <v>0</v>
      </c>
      <c r="FL79" s="1296">
        <f t="shared" si="172"/>
        <v>0</v>
      </c>
      <c r="FM79" s="1296">
        <f t="shared" si="172"/>
        <v>0</v>
      </c>
      <c r="FN79" s="1296">
        <f t="shared" si="172"/>
        <v>0</v>
      </c>
      <c r="FO79" s="1296">
        <f t="shared" si="172"/>
        <v>0</v>
      </c>
      <c r="FP79" s="1296">
        <f t="shared" si="172"/>
        <v>0</v>
      </c>
      <c r="FQ79" s="1296">
        <f t="shared" si="172"/>
        <v>0</v>
      </c>
      <c r="FR79" s="1296">
        <f t="shared" si="172"/>
        <v>0</v>
      </c>
      <c r="FS79" s="1296">
        <f t="shared" si="172"/>
        <v>0</v>
      </c>
      <c r="FT79" s="1296">
        <f t="shared" si="172"/>
        <v>0</v>
      </c>
      <c r="FU79" s="1296">
        <f t="shared" si="172"/>
        <v>0</v>
      </c>
      <c r="FV79" s="1296">
        <f t="shared" si="172"/>
        <v>0</v>
      </c>
      <c r="FW79" s="1296">
        <f t="shared" si="172"/>
        <v>0</v>
      </c>
      <c r="FX79" s="1296">
        <f t="shared" si="172"/>
        <v>0</v>
      </c>
      <c r="FY79" s="1296">
        <f t="shared" si="172"/>
        <v>0</v>
      </c>
      <c r="FZ79" s="1296">
        <f t="shared" si="172"/>
        <v>0</v>
      </c>
      <c r="GA79" s="1296">
        <f t="shared" si="172"/>
        <v>51.079313106342269</v>
      </c>
      <c r="GB79" s="1296">
        <f t="shared" si="172"/>
        <v>51.079313106342269</v>
      </c>
      <c r="GC79" s="1296">
        <f t="shared" si="172"/>
        <v>51.079313106342269</v>
      </c>
      <c r="GD79" s="1296">
        <f t="shared" si="172"/>
        <v>51.079313106342269</v>
      </c>
      <c r="GE79" s="1296">
        <f t="shared" si="172"/>
        <v>51.079313106342269</v>
      </c>
      <c r="GF79" s="1296">
        <f t="shared" si="172"/>
        <v>51.079313106342269</v>
      </c>
      <c r="GG79" s="1296">
        <f t="shared" si="172"/>
        <v>51.079313106342269</v>
      </c>
      <c r="GH79" s="1296">
        <f t="shared" si="172"/>
        <v>51.079313106342269</v>
      </c>
      <c r="GI79" s="1296">
        <f t="shared" si="172"/>
        <v>51.079313106342269</v>
      </c>
      <c r="GJ79" s="1296">
        <f t="shared" si="172"/>
        <v>51.079313106342269</v>
      </c>
      <c r="GK79" s="1296">
        <f t="shared" si="172"/>
        <v>51.079313106342269</v>
      </c>
      <c r="GL79" s="1296">
        <f t="shared" si="172"/>
        <v>51.079313106342269</v>
      </c>
      <c r="GM79" s="1296">
        <f t="shared" si="172"/>
        <v>51.605502802937394</v>
      </c>
      <c r="GN79" s="1296">
        <f t="shared" si="172"/>
        <v>51.605502802937394</v>
      </c>
      <c r="GO79" s="1296">
        <f t="shared" si="172"/>
        <v>51.605502802937394</v>
      </c>
      <c r="GP79" s="1296">
        <f t="shared" si="172"/>
        <v>51.605502802937394</v>
      </c>
      <c r="GQ79" s="1296">
        <f t="shared" si="172"/>
        <v>51.605502802937394</v>
      </c>
      <c r="GR79" s="1296">
        <f t="shared" si="172"/>
        <v>51.605502802937394</v>
      </c>
      <c r="GS79" s="1296">
        <f t="shared" si="172"/>
        <v>51.605502802937394</v>
      </c>
      <c r="GT79" s="1296">
        <f t="shared" si="172"/>
        <v>51.605502802937394</v>
      </c>
      <c r="GU79" s="1296">
        <f t="shared" si="172"/>
        <v>51.605502802937394</v>
      </c>
      <c r="GV79" s="1296">
        <f t="shared" si="172"/>
        <v>51.605502802937394</v>
      </c>
      <c r="GW79" s="1296">
        <f t="shared" si="172"/>
        <v>51.605502802937394</v>
      </c>
      <c r="GX79" s="1296">
        <f t="shared" si="172"/>
        <v>51.605502802937394</v>
      </c>
      <c r="GY79" s="1296">
        <f t="shared" si="172"/>
        <v>52.139585344981455</v>
      </c>
      <c r="GZ79" s="1296">
        <f t="shared" si="172"/>
        <v>52.139585344981455</v>
      </c>
      <c r="HA79" s="1296">
        <f t="shared" si="172"/>
        <v>52.139585344981455</v>
      </c>
      <c r="HB79" s="1296">
        <f t="shared" si="172"/>
        <v>52.139585344981455</v>
      </c>
      <c r="HC79" s="1296">
        <f t="shared" si="172"/>
        <v>52.139585344981455</v>
      </c>
      <c r="HD79" s="1296">
        <f t="shared" si="172"/>
        <v>52.139585344981455</v>
      </c>
      <c r="HE79" s="1296">
        <f t="shared" si="172"/>
        <v>52.139585344981455</v>
      </c>
      <c r="HF79" s="1296">
        <f t="shared" si="172"/>
        <v>52.139585344981455</v>
      </c>
      <c r="HG79" s="1296">
        <f t="shared" si="172"/>
        <v>52.139585344981455</v>
      </c>
      <c r="HH79" s="1296">
        <f t="shared" si="172"/>
        <v>52.139585344981455</v>
      </c>
      <c r="HI79" s="1296">
        <f t="shared" si="172"/>
        <v>52.139585344981455</v>
      </c>
      <c r="HJ79" s="1296">
        <f t="shared" si="172"/>
        <v>52.139585344981455</v>
      </c>
      <c r="HK79" s="1296">
        <f t="shared" ref="HK79:HZ79" si="173">IFERROR(HK75*$D$71+HK74*$D$70+HK73/(HK86+HK87)*HK86+HK72/(HK86+HK87)*HK87,0)</f>
        <v>52.681679125156172</v>
      </c>
      <c r="HL79" s="1296">
        <f t="shared" si="173"/>
        <v>52.681679125156172</v>
      </c>
      <c r="HM79" s="1296">
        <f t="shared" si="173"/>
        <v>52.681679125156172</v>
      </c>
      <c r="HN79" s="1296">
        <f t="shared" si="173"/>
        <v>52.681679125156172</v>
      </c>
      <c r="HO79" s="1296">
        <f t="shared" si="173"/>
        <v>52.681679125156172</v>
      </c>
      <c r="HP79" s="1296">
        <f t="shared" si="173"/>
        <v>52.681679125156172</v>
      </c>
      <c r="HQ79" s="1296">
        <f t="shared" si="173"/>
        <v>52.681679125156172</v>
      </c>
      <c r="HR79" s="1296">
        <f t="shared" si="173"/>
        <v>52.681679125156172</v>
      </c>
      <c r="HS79" s="1296">
        <f t="shared" si="173"/>
        <v>52.681679125156172</v>
      </c>
      <c r="HT79" s="1296">
        <f t="shared" si="173"/>
        <v>52.681679125156172</v>
      </c>
      <c r="HU79" s="1296">
        <f t="shared" si="173"/>
        <v>52.681679125156172</v>
      </c>
      <c r="HV79" s="1296">
        <f t="shared" si="173"/>
        <v>52.681679125156172</v>
      </c>
      <c r="HW79" s="1296">
        <f t="shared" si="173"/>
        <v>53.231904312033507</v>
      </c>
      <c r="HX79" s="1296">
        <f t="shared" si="173"/>
        <v>53.231904312033507</v>
      </c>
      <c r="HY79" s="1296">
        <f t="shared" si="173"/>
        <v>53.231904312033507</v>
      </c>
      <c r="HZ79" s="1296">
        <f t="shared" si="173"/>
        <v>53.231904312033507</v>
      </c>
      <c r="IA79" s="1296">
        <f t="shared" ref="IA79" si="174">IFERROR(IA75*$D$71+IA74*$D$70+IA73/(IA86+IA87)*IA86+IA72/(IA86+IA87)*IA87,0)</f>
        <v>53.231904312033507</v>
      </c>
    </row>
    <row r="80" spans="3:235" x14ac:dyDescent="0.3">
      <c r="C80" s="1303"/>
      <c r="D80" s="1304"/>
      <c r="E80" s="1305"/>
      <c r="F80" s="1306">
        <f t="shared" ref="F80:W80" si="175">F59-F79</f>
        <v>166.95483999999999</v>
      </c>
      <c r="G80" s="1306">
        <f t="shared" si="175"/>
        <v>167.73521260000001</v>
      </c>
      <c r="H80" s="1306">
        <f t="shared" si="175"/>
        <v>168.52729078900001</v>
      </c>
      <c r="I80" s="1306">
        <f t="shared" si="175"/>
        <v>169.33125015083499</v>
      </c>
      <c r="J80" s="1306">
        <f t="shared" si="175"/>
        <v>170.14726890309751</v>
      </c>
      <c r="K80" s="1306">
        <f t="shared" si="175"/>
        <v>170.97552793664397</v>
      </c>
      <c r="L80" s="1306">
        <f t="shared" si="175"/>
        <v>171.81621085569361</v>
      </c>
      <c r="M80" s="1306">
        <f t="shared" si="175"/>
        <v>172.66950401852898</v>
      </c>
      <c r="N80" s="1306">
        <f t="shared" si="175"/>
        <v>173.53559657880695</v>
      </c>
      <c r="O80" s="1306">
        <f t="shared" si="175"/>
        <v>174.41468052748905</v>
      </c>
      <c r="P80" s="1306">
        <f t="shared" si="175"/>
        <v>175.30695073540136</v>
      </c>
      <c r="Q80" s="1306">
        <f t="shared" si="175"/>
        <v>176.21260499643239</v>
      </c>
      <c r="R80" s="1306">
        <f t="shared" si="175"/>
        <v>177.13184407137885</v>
      </c>
      <c r="S80" s="1306">
        <f t="shared" si="175"/>
        <v>126.98555862610728</v>
      </c>
      <c r="T80" s="1306">
        <f t="shared" si="175"/>
        <v>127.40639200549887</v>
      </c>
      <c r="U80" s="1306">
        <f t="shared" si="175"/>
        <v>127.83353788558135</v>
      </c>
      <c r="V80" s="1306">
        <f t="shared" si="175"/>
        <v>128.26709095386508</v>
      </c>
      <c r="W80" s="1307">
        <f t="shared" si="175"/>
        <v>128.70714731817304</v>
      </c>
      <c r="Y80" s="1303"/>
      <c r="Z80" s="1304"/>
      <c r="AA80" s="1306">
        <f t="shared" ref="AA80:CL80" si="176">AA59-AA79</f>
        <v>166.95483999999999</v>
      </c>
      <c r="AB80" s="1306">
        <f t="shared" si="176"/>
        <v>166.95483999999999</v>
      </c>
      <c r="AC80" s="1306">
        <f t="shared" si="176"/>
        <v>166.95483999999999</v>
      </c>
      <c r="AD80" s="1306">
        <f t="shared" si="176"/>
        <v>166.95483999999999</v>
      </c>
      <c r="AE80" s="1306">
        <f t="shared" si="176"/>
        <v>166.95483999999999</v>
      </c>
      <c r="AF80" s="1306">
        <f t="shared" si="176"/>
        <v>166.95483999999999</v>
      </c>
      <c r="AG80" s="1306">
        <f t="shared" si="176"/>
        <v>166.95483999999999</v>
      </c>
      <c r="AH80" s="1306">
        <f t="shared" si="176"/>
        <v>166.95483999999999</v>
      </c>
      <c r="AI80" s="1306">
        <f t="shared" si="176"/>
        <v>166.95483999999999</v>
      </c>
      <c r="AJ80" s="1306">
        <f t="shared" si="176"/>
        <v>166.95483999999999</v>
      </c>
      <c r="AK80" s="1306">
        <f t="shared" si="176"/>
        <v>166.95483999999999</v>
      </c>
      <c r="AL80" s="1306">
        <f t="shared" si="176"/>
        <v>166.95483999999999</v>
      </c>
      <c r="AM80" s="1306">
        <f t="shared" si="176"/>
        <v>167.73521260000001</v>
      </c>
      <c r="AN80" s="1306">
        <f t="shared" si="176"/>
        <v>167.73521260000001</v>
      </c>
      <c r="AO80" s="1306">
        <f t="shared" si="176"/>
        <v>167.73521260000001</v>
      </c>
      <c r="AP80" s="1306">
        <f t="shared" si="176"/>
        <v>167.73521260000001</v>
      </c>
      <c r="AQ80" s="1306">
        <f t="shared" si="176"/>
        <v>167.73521260000001</v>
      </c>
      <c r="AR80" s="1306">
        <f t="shared" si="176"/>
        <v>167.73521260000001</v>
      </c>
      <c r="AS80" s="1306">
        <f t="shared" si="176"/>
        <v>167.73521260000001</v>
      </c>
      <c r="AT80" s="1306">
        <f t="shared" si="176"/>
        <v>167.73521260000001</v>
      </c>
      <c r="AU80" s="1306">
        <f t="shared" si="176"/>
        <v>167.73521260000001</v>
      </c>
      <c r="AV80" s="1306">
        <f t="shared" si="176"/>
        <v>167.73521260000001</v>
      </c>
      <c r="AW80" s="1306">
        <f t="shared" si="176"/>
        <v>167.73521260000001</v>
      </c>
      <c r="AX80" s="1306">
        <f t="shared" si="176"/>
        <v>167.73521260000001</v>
      </c>
      <c r="AY80" s="1306">
        <f t="shared" si="176"/>
        <v>168.52729078900001</v>
      </c>
      <c r="AZ80" s="1306">
        <f t="shared" si="176"/>
        <v>168.52729078900001</v>
      </c>
      <c r="BA80" s="1306">
        <f t="shared" si="176"/>
        <v>168.52729078900001</v>
      </c>
      <c r="BB80" s="1306">
        <f t="shared" si="176"/>
        <v>168.52729078900001</v>
      </c>
      <c r="BC80" s="1306">
        <f t="shared" si="176"/>
        <v>168.52729078900001</v>
      </c>
      <c r="BD80" s="1306">
        <f t="shared" si="176"/>
        <v>168.52729078900001</v>
      </c>
      <c r="BE80" s="1306">
        <f t="shared" si="176"/>
        <v>168.52729078900001</v>
      </c>
      <c r="BF80" s="1306">
        <f t="shared" si="176"/>
        <v>168.52729078900001</v>
      </c>
      <c r="BG80" s="1306">
        <f t="shared" si="176"/>
        <v>168.52729078900001</v>
      </c>
      <c r="BH80" s="1306">
        <f t="shared" si="176"/>
        <v>168.52729078900001</v>
      </c>
      <c r="BI80" s="1306">
        <f t="shared" si="176"/>
        <v>168.52729078900001</v>
      </c>
      <c r="BJ80" s="1306">
        <f t="shared" si="176"/>
        <v>168.52729078900001</v>
      </c>
      <c r="BK80" s="1306">
        <f t="shared" si="176"/>
        <v>169.33125015083499</v>
      </c>
      <c r="BL80" s="1306">
        <f t="shared" si="176"/>
        <v>169.33125015083499</v>
      </c>
      <c r="BM80" s="1306">
        <f t="shared" si="176"/>
        <v>169.33125015083499</v>
      </c>
      <c r="BN80" s="1306">
        <f t="shared" si="176"/>
        <v>169.33125015083499</v>
      </c>
      <c r="BO80" s="1306">
        <f t="shared" si="176"/>
        <v>169.33125015083499</v>
      </c>
      <c r="BP80" s="1306">
        <f t="shared" si="176"/>
        <v>169.33125015083499</v>
      </c>
      <c r="BQ80" s="1306">
        <f t="shared" si="176"/>
        <v>169.33125015083499</v>
      </c>
      <c r="BR80" s="1306">
        <f t="shared" si="176"/>
        <v>169.33125015083499</v>
      </c>
      <c r="BS80" s="1306">
        <f t="shared" si="176"/>
        <v>169.33125015083499</v>
      </c>
      <c r="BT80" s="1306">
        <f t="shared" si="176"/>
        <v>169.33125015083499</v>
      </c>
      <c r="BU80" s="1306">
        <f t="shared" si="176"/>
        <v>169.33125015083499</v>
      </c>
      <c r="BV80" s="1306">
        <f t="shared" si="176"/>
        <v>169.33125015083499</v>
      </c>
      <c r="BW80" s="1306">
        <f t="shared" si="176"/>
        <v>170.14726890309751</v>
      </c>
      <c r="BX80" s="1306">
        <f t="shared" si="176"/>
        <v>170.14726890309751</v>
      </c>
      <c r="BY80" s="1306">
        <f t="shared" si="176"/>
        <v>170.14726890309751</v>
      </c>
      <c r="BZ80" s="1306">
        <f t="shared" si="176"/>
        <v>170.14726890309751</v>
      </c>
      <c r="CA80" s="1306">
        <f t="shared" si="176"/>
        <v>170.14726890309751</v>
      </c>
      <c r="CB80" s="1306">
        <f t="shared" si="176"/>
        <v>170.14726890309751</v>
      </c>
      <c r="CC80" s="1306">
        <f t="shared" si="176"/>
        <v>170.14726890309751</v>
      </c>
      <c r="CD80" s="1306">
        <f t="shared" si="176"/>
        <v>170.14726890309751</v>
      </c>
      <c r="CE80" s="1306">
        <f t="shared" si="176"/>
        <v>170.14726890309751</v>
      </c>
      <c r="CF80" s="1306">
        <f t="shared" si="176"/>
        <v>170.14726890309751</v>
      </c>
      <c r="CG80" s="1306">
        <f t="shared" si="176"/>
        <v>170.14726890309751</v>
      </c>
      <c r="CH80" s="1306">
        <f t="shared" si="176"/>
        <v>170.14726890309751</v>
      </c>
      <c r="CI80" s="1306">
        <f t="shared" si="176"/>
        <v>170.97552793664397</v>
      </c>
      <c r="CJ80" s="1306">
        <f t="shared" si="176"/>
        <v>170.97552793664397</v>
      </c>
      <c r="CK80" s="1306">
        <f t="shared" si="176"/>
        <v>170.97552793664397</v>
      </c>
      <c r="CL80" s="1306">
        <f t="shared" si="176"/>
        <v>170.97552793664397</v>
      </c>
      <c r="CM80" s="1306">
        <f t="shared" ref="CM80:EX80" si="177">CM59-CM79</f>
        <v>170.97552793664397</v>
      </c>
      <c r="CN80" s="1306">
        <f t="shared" si="177"/>
        <v>170.97552793664397</v>
      </c>
      <c r="CO80" s="1306">
        <f t="shared" si="177"/>
        <v>170.97552793664397</v>
      </c>
      <c r="CP80" s="1306">
        <f t="shared" si="177"/>
        <v>170.97552793664397</v>
      </c>
      <c r="CQ80" s="1306">
        <f t="shared" si="177"/>
        <v>170.97552793664397</v>
      </c>
      <c r="CR80" s="1306">
        <f t="shared" si="177"/>
        <v>170.97552793664397</v>
      </c>
      <c r="CS80" s="1306">
        <f t="shared" si="177"/>
        <v>170.97552793664397</v>
      </c>
      <c r="CT80" s="1306">
        <f t="shared" si="177"/>
        <v>170.97552793664397</v>
      </c>
      <c r="CU80" s="1306">
        <f t="shared" si="177"/>
        <v>171.81621085569361</v>
      </c>
      <c r="CV80" s="1306">
        <f t="shared" si="177"/>
        <v>171.81621085569361</v>
      </c>
      <c r="CW80" s="1306">
        <f t="shared" si="177"/>
        <v>171.81621085569361</v>
      </c>
      <c r="CX80" s="1306">
        <f t="shared" si="177"/>
        <v>171.81621085569361</v>
      </c>
      <c r="CY80" s="1306">
        <f t="shared" si="177"/>
        <v>171.81621085569361</v>
      </c>
      <c r="CZ80" s="1306">
        <f t="shared" si="177"/>
        <v>171.81621085569361</v>
      </c>
      <c r="DA80" s="1306">
        <f t="shared" si="177"/>
        <v>171.81621085569361</v>
      </c>
      <c r="DB80" s="1306">
        <f t="shared" si="177"/>
        <v>171.81621085569361</v>
      </c>
      <c r="DC80" s="1306">
        <f t="shared" si="177"/>
        <v>171.81621085569361</v>
      </c>
      <c r="DD80" s="1306">
        <f t="shared" si="177"/>
        <v>171.81621085569361</v>
      </c>
      <c r="DE80" s="1306">
        <f t="shared" si="177"/>
        <v>171.81621085569361</v>
      </c>
      <c r="DF80" s="1306">
        <f t="shared" si="177"/>
        <v>171.81621085569361</v>
      </c>
      <c r="DG80" s="1306">
        <f t="shared" si="177"/>
        <v>172.66950401852898</v>
      </c>
      <c r="DH80" s="1306">
        <f t="shared" si="177"/>
        <v>172.66950401852898</v>
      </c>
      <c r="DI80" s="1306">
        <f t="shared" si="177"/>
        <v>172.66950401852898</v>
      </c>
      <c r="DJ80" s="1306">
        <f t="shared" si="177"/>
        <v>172.66950401852898</v>
      </c>
      <c r="DK80" s="1306">
        <f t="shared" si="177"/>
        <v>172.66950401852898</v>
      </c>
      <c r="DL80" s="1306">
        <f t="shared" si="177"/>
        <v>172.66950401852898</v>
      </c>
      <c r="DM80" s="1306">
        <f t="shared" si="177"/>
        <v>172.66950401852898</v>
      </c>
      <c r="DN80" s="1306">
        <f t="shared" si="177"/>
        <v>172.66950401852898</v>
      </c>
      <c r="DO80" s="1306">
        <f t="shared" si="177"/>
        <v>172.66950401852898</v>
      </c>
      <c r="DP80" s="1306">
        <f t="shared" si="177"/>
        <v>172.66950401852898</v>
      </c>
      <c r="DQ80" s="1306">
        <f t="shared" si="177"/>
        <v>172.66950401852898</v>
      </c>
      <c r="DR80" s="1306">
        <f t="shared" si="177"/>
        <v>172.66950401852898</v>
      </c>
      <c r="DS80" s="1306">
        <f t="shared" si="177"/>
        <v>173.53559657880695</v>
      </c>
      <c r="DT80" s="1306">
        <f t="shared" si="177"/>
        <v>173.53559657880695</v>
      </c>
      <c r="DU80" s="1306">
        <f t="shared" si="177"/>
        <v>173.53559657880695</v>
      </c>
      <c r="DV80" s="1306">
        <f t="shared" si="177"/>
        <v>173.53559657880695</v>
      </c>
      <c r="DW80" s="1306">
        <f t="shared" si="177"/>
        <v>173.53559657880695</v>
      </c>
      <c r="DX80" s="1306">
        <f t="shared" si="177"/>
        <v>173.53559657880695</v>
      </c>
      <c r="DY80" s="1306">
        <f t="shared" si="177"/>
        <v>173.53559657880695</v>
      </c>
      <c r="DZ80" s="1306">
        <f t="shared" si="177"/>
        <v>173.53559657880695</v>
      </c>
      <c r="EA80" s="1306">
        <f t="shared" si="177"/>
        <v>173.53559657880695</v>
      </c>
      <c r="EB80" s="1306">
        <f t="shared" si="177"/>
        <v>173.53559657880695</v>
      </c>
      <c r="EC80" s="1306">
        <f t="shared" si="177"/>
        <v>173.53559657880695</v>
      </c>
      <c r="ED80" s="1306">
        <f t="shared" si="177"/>
        <v>173.53559657880695</v>
      </c>
      <c r="EE80" s="1306">
        <f t="shared" si="177"/>
        <v>174.41468052748905</v>
      </c>
      <c r="EF80" s="1306">
        <f t="shared" si="177"/>
        <v>174.41468052748905</v>
      </c>
      <c r="EG80" s="1306">
        <f t="shared" si="177"/>
        <v>174.41468052748905</v>
      </c>
      <c r="EH80" s="1306">
        <f t="shared" si="177"/>
        <v>174.41468052748905</v>
      </c>
      <c r="EI80" s="1306">
        <f t="shared" si="177"/>
        <v>174.41468052748905</v>
      </c>
      <c r="EJ80" s="1306">
        <f t="shared" si="177"/>
        <v>174.41468052748905</v>
      </c>
      <c r="EK80" s="1306">
        <f t="shared" si="177"/>
        <v>174.41468052748905</v>
      </c>
      <c r="EL80" s="1306">
        <f t="shared" si="177"/>
        <v>174.41468052748905</v>
      </c>
      <c r="EM80" s="1306">
        <f t="shared" si="177"/>
        <v>174.41468052748905</v>
      </c>
      <c r="EN80" s="1306">
        <f t="shared" si="177"/>
        <v>174.41468052748905</v>
      </c>
      <c r="EO80" s="1306">
        <f t="shared" si="177"/>
        <v>174.41468052748905</v>
      </c>
      <c r="EP80" s="1306">
        <f t="shared" si="177"/>
        <v>174.41468052748905</v>
      </c>
      <c r="EQ80" s="1306">
        <f t="shared" si="177"/>
        <v>175.30695073540136</v>
      </c>
      <c r="ER80" s="1306">
        <f t="shared" si="177"/>
        <v>175.30695073540136</v>
      </c>
      <c r="ES80" s="1306">
        <f t="shared" si="177"/>
        <v>175.30695073540136</v>
      </c>
      <c r="ET80" s="1306">
        <f t="shared" si="177"/>
        <v>175.30695073540136</v>
      </c>
      <c r="EU80" s="1306">
        <f t="shared" si="177"/>
        <v>175.30695073540136</v>
      </c>
      <c r="EV80" s="1306">
        <f t="shared" si="177"/>
        <v>175.30695073540136</v>
      </c>
      <c r="EW80" s="1306">
        <f t="shared" si="177"/>
        <v>175.30695073540136</v>
      </c>
      <c r="EX80" s="1306">
        <f t="shared" si="177"/>
        <v>175.30695073540136</v>
      </c>
      <c r="EY80" s="1306">
        <f t="shared" ref="EY80:HJ80" si="178">EY59-EY79</f>
        <v>175.30695073540136</v>
      </c>
      <c r="EZ80" s="1306">
        <f t="shared" si="178"/>
        <v>175.30695073540136</v>
      </c>
      <c r="FA80" s="1306">
        <f t="shared" si="178"/>
        <v>175.30695073540136</v>
      </c>
      <c r="FB80" s="1306">
        <f t="shared" si="178"/>
        <v>175.30695073540136</v>
      </c>
      <c r="FC80" s="1306">
        <f t="shared" si="178"/>
        <v>176.21260499643239</v>
      </c>
      <c r="FD80" s="1306">
        <f t="shared" si="178"/>
        <v>176.21260499643239</v>
      </c>
      <c r="FE80" s="1306">
        <f t="shared" si="178"/>
        <v>176.21260499643239</v>
      </c>
      <c r="FF80" s="1306">
        <f t="shared" si="178"/>
        <v>176.21260499643239</v>
      </c>
      <c r="FG80" s="1306">
        <f t="shared" si="178"/>
        <v>176.21260499643239</v>
      </c>
      <c r="FH80" s="1306">
        <f t="shared" si="178"/>
        <v>176.21260499643239</v>
      </c>
      <c r="FI80" s="1306">
        <f t="shared" si="178"/>
        <v>176.21260499643239</v>
      </c>
      <c r="FJ80" s="1306">
        <f t="shared" si="178"/>
        <v>176.21260499643239</v>
      </c>
      <c r="FK80" s="1306">
        <f t="shared" si="178"/>
        <v>176.21260499643239</v>
      </c>
      <c r="FL80" s="1306">
        <f t="shared" si="178"/>
        <v>176.21260499643239</v>
      </c>
      <c r="FM80" s="1306">
        <f t="shared" si="178"/>
        <v>176.21260499643239</v>
      </c>
      <c r="FN80" s="1306">
        <f t="shared" si="178"/>
        <v>176.21260499643239</v>
      </c>
      <c r="FO80" s="1306">
        <f t="shared" si="178"/>
        <v>177.13184407137885</v>
      </c>
      <c r="FP80" s="1306">
        <f t="shared" si="178"/>
        <v>177.13184407137885</v>
      </c>
      <c r="FQ80" s="1306">
        <f t="shared" si="178"/>
        <v>177.13184407137885</v>
      </c>
      <c r="FR80" s="1306">
        <f t="shared" si="178"/>
        <v>177.13184407137885</v>
      </c>
      <c r="FS80" s="1306">
        <f t="shared" si="178"/>
        <v>177.13184407137885</v>
      </c>
      <c r="FT80" s="1306">
        <f t="shared" si="178"/>
        <v>177.13184407137885</v>
      </c>
      <c r="FU80" s="1306">
        <f t="shared" si="178"/>
        <v>177.13184407137885</v>
      </c>
      <c r="FV80" s="1306">
        <f t="shared" si="178"/>
        <v>177.13184407137885</v>
      </c>
      <c r="FW80" s="1306">
        <f t="shared" si="178"/>
        <v>177.13184407137885</v>
      </c>
      <c r="FX80" s="1306">
        <f t="shared" si="178"/>
        <v>177.13184407137885</v>
      </c>
      <c r="FY80" s="1306">
        <f t="shared" si="178"/>
        <v>177.13184407137885</v>
      </c>
      <c r="FZ80" s="1306">
        <f t="shared" si="178"/>
        <v>177.13184407137885</v>
      </c>
      <c r="GA80" s="1306">
        <f t="shared" si="178"/>
        <v>126.98555862610728</v>
      </c>
      <c r="GB80" s="1306">
        <f t="shared" si="178"/>
        <v>126.98555862610728</v>
      </c>
      <c r="GC80" s="1306">
        <f t="shared" si="178"/>
        <v>126.98555862610728</v>
      </c>
      <c r="GD80" s="1306">
        <f t="shared" si="178"/>
        <v>126.98555862610728</v>
      </c>
      <c r="GE80" s="1306">
        <f t="shared" si="178"/>
        <v>126.98555862610728</v>
      </c>
      <c r="GF80" s="1306">
        <f t="shared" si="178"/>
        <v>126.98555862610728</v>
      </c>
      <c r="GG80" s="1306">
        <f t="shared" si="178"/>
        <v>126.98555862610728</v>
      </c>
      <c r="GH80" s="1306">
        <f t="shared" si="178"/>
        <v>126.98555862610728</v>
      </c>
      <c r="GI80" s="1306">
        <f t="shared" si="178"/>
        <v>126.98555862610728</v>
      </c>
      <c r="GJ80" s="1306">
        <f t="shared" si="178"/>
        <v>126.98555862610728</v>
      </c>
      <c r="GK80" s="1306">
        <f t="shared" si="178"/>
        <v>126.98555862610728</v>
      </c>
      <c r="GL80" s="1306">
        <f t="shared" si="178"/>
        <v>126.98555862610728</v>
      </c>
      <c r="GM80" s="1306">
        <f t="shared" si="178"/>
        <v>127.40639200549887</v>
      </c>
      <c r="GN80" s="1306">
        <f t="shared" si="178"/>
        <v>127.40639200549887</v>
      </c>
      <c r="GO80" s="1306">
        <f t="shared" si="178"/>
        <v>127.40639200549887</v>
      </c>
      <c r="GP80" s="1306">
        <f t="shared" si="178"/>
        <v>127.40639200549887</v>
      </c>
      <c r="GQ80" s="1306">
        <f t="shared" si="178"/>
        <v>127.40639200549887</v>
      </c>
      <c r="GR80" s="1306">
        <f t="shared" si="178"/>
        <v>127.40639200549887</v>
      </c>
      <c r="GS80" s="1306">
        <f t="shared" si="178"/>
        <v>127.40639200549887</v>
      </c>
      <c r="GT80" s="1306">
        <f t="shared" si="178"/>
        <v>127.40639200549887</v>
      </c>
      <c r="GU80" s="1306">
        <f t="shared" si="178"/>
        <v>127.40639200549887</v>
      </c>
      <c r="GV80" s="1306">
        <f t="shared" si="178"/>
        <v>127.40639200549887</v>
      </c>
      <c r="GW80" s="1306">
        <f t="shared" si="178"/>
        <v>127.40639200549887</v>
      </c>
      <c r="GX80" s="1306">
        <f t="shared" si="178"/>
        <v>127.40639200549887</v>
      </c>
      <c r="GY80" s="1306">
        <f t="shared" si="178"/>
        <v>127.83353788558135</v>
      </c>
      <c r="GZ80" s="1306">
        <f t="shared" si="178"/>
        <v>127.83353788558135</v>
      </c>
      <c r="HA80" s="1306">
        <f t="shared" si="178"/>
        <v>127.83353788558135</v>
      </c>
      <c r="HB80" s="1306">
        <f t="shared" si="178"/>
        <v>127.83353788558135</v>
      </c>
      <c r="HC80" s="1306">
        <f t="shared" si="178"/>
        <v>127.83353788558135</v>
      </c>
      <c r="HD80" s="1306">
        <f t="shared" si="178"/>
        <v>127.83353788558135</v>
      </c>
      <c r="HE80" s="1306">
        <f t="shared" si="178"/>
        <v>127.83353788558135</v>
      </c>
      <c r="HF80" s="1306">
        <f t="shared" si="178"/>
        <v>127.83353788558135</v>
      </c>
      <c r="HG80" s="1306">
        <f t="shared" si="178"/>
        <v>127.83353788558135</v>
      </c>
      <c r="HH80" s="1306">
        <f t="shared" si="178"/>
        <v>127.83353788558135</v>
      </c>
      <c r="HI80" s="1306">
        <f t="shared" si="178"/>
        <v>127.83353788558135</v>
      </c>
      <c r="HJ80" s="1306">
        <f t="shared" si="178"/>
        <v>127.83353788558135</v>
      </c>
      <c r="HK80" s="1306">
        <f t="shared" ref="HK80:HZ80" si="179">HK59-HK79</f>
        <v>128.26709095386508</v>
      </c>
      <c r="HL80" s="1306">
        <f t="shared" si="179"/>
        <v>128.26709095386508</v>
      </c>
      <c r="HM80" s="1306">
        <f t="shared" si="179"/>
        <v>128.26709095386508</v>
      </c>
      <c r="HN80" s="1306">
        <f t="shared" si="179"/>
        <v>128.26709095386508</v>
      </c>
      <c r="HO80" s="1306">
        <f t="shared" si="179"/>
        <v>128.26709095386508</v>
      </c>
      <c r="HP80" s="1306">
        <f t="shared" si="179"/>
        <v>128.26709095386508</v>
      </c>
      <c r="HQ80" s="1306">
        <f t="shared" si="179"/>
        <v>128.26709095386508</v>
      </c>
      <c r="HR80" s="1306">
        <f t="shared" si="179"/>
        <v>128.26709095386508</v>
      </c>
      <c r="HS80" s="1306">
        <f t="shared" si="179"/>
        <v>128.26709095386508</v>
      </c>
      <c r="HT80" s="1306">
        <f t="shared" si="179"/>
        <v>128.26709095386508</v>
      </c>
      <c r="HU80" s="1306">
        <f t="shared" si="179"/>
        <v>128.26709095386508</v>
      </c>
      <c r="HV80" s="1306">
        <f t="shared" si="179"/>
        <v>128.26709095386508</v>
      </c>
      <c r="HW80" s="1306">
        <f t="shared" si="179"/>
        <v>128.70714731817304</v>
      </c>
      <c r="HX80" s="1306">
        <f t="shared" si="179"/>
        <v>128.70714731817304</v>
      </c>
      <c r="HY80" s="1306">
        <f t="shared" si="179"/>
        <v>128.70714731817304</v>
      </c>
      <c r="HZ80" s="1306">
        <f t="shared" si="179"/>
        <v>128.70714731817304</v>
      </c>
      <c r="IA80" s="1306">
        <f t="shared" ref="IA80" si="180">IA59-IA79</f>
        <v>128.70714731817304</v>
      </c>
    </row>
    <row r="81" spans="2:235" x14ac:dyDescent="0.3">
      <c r="C81" s="1308" t="s">
        <v>900</v>
      </c>
      <c r="D81" s="1309"/>
      <c r="E81" s="1295"/>
      <c r="F81" s="1296">
        <f>F77</f>
        <v>22.145434224999999</v>
      </c>
      <c r="G81" s="1296">
        <f t="shared" ref="G81:W81" si="181">G77</f>
        <v>22.237615738374998</v>
      </c>
      <c r="H81" s="1296">
        <f t="shared" si="181"/>
        <v>22.331179974450624</v>
      </c>
      <c r="I81" s="1296">
        <f t="shared" si="181"/>
        <v>22.426147674067384</v>
      </c>
      <c r="J81" s="1296">
        <f t="shared" si="181"/>
        <v>22.522539889178397</v>
      </c>
      <c r="K81" s="1296">
        <f t="shared" si="181"/>
        <v>22.620377987516065</v>
      </c>
      <c r="L81" s="1296">
        <f t="shared" si="181"/>
        <v>22.719683657328812</v>
      </c>
      <c r="M81" s="1296">
        <f t="shared" si="181"/>
        <v>22.820478912188737</v>
      </c>
      <c r="N81" s="1296">
        <f t="shared" si="181"/>
        <v>22.922786095871569</v>
      </c>
      <c r="O81" s="1296">
        <f t="shared" si="181"/>
        <v>23.026627887309644</v>
      </c>
      <c r="P81" s="1296">
        <f t="shared" si="181"/>
        <v>23.132027305619285</v>
      </c>
      <c r="Q81" s="1296">
        <f t="shared" si="181"/>
        <v>23.239007715203574</v>
      </c>
      <c r="R81" s="1296">
        <f t="shared" si="181"/>
        <v>23.347592830931632</v>
      </c>
      <c r="S81" s="1296">
        <f t="shared" si="181"/>
        <v>23.457806723395599</v>
      </c>
      <c r="T81" s="1296">
        <f t="shared" si="181"/>
        <v>23.569673824246536</v>
      </c>
      <c r="U81" s="1296">
        <f t="shared" si="181"/>
        <v>23.683218931610231</v>
      </c>
      <c r="V81" s="1296">
        <f t="shared" si="181"/>
        <v>23.798467215584381</v>
      </c>
      <c r="W81" s="1297">
        <f t="shared" si="181"/>
        <v>23.915444223818152</v>
      </c>
      <c r="Y81" s="1308" t="s">
        <v>900</v>
      </c>
      <c r="Z81" s="1309"/>
      <c r="AA81" s="1296">
        <f t="shared" ref="AA81:CL81" si="182">AA77</f>
        <v>22.145434224999999</v>
      </c>
      <c r="AB81" s="1296">
        <f t="shared" si="182"/>
        <v>22.145434224999999</v>
      </c>
      <c r="AC81" s="1296">
        <f t="shared" si="182"/>
        <v>22.145434224999999</v>
      </c>
      <c r="AD81" s="1296">
        <f t="shared" si="182"/>
        <v>22.145434224999999</v>
      </c>
      <c r="AE81" s="1296">
        <f t="shared" si="182"/>
        <v>22.145434224999999</v>
      </c>
      <c r="AF81" s="1296">
        <f t="shared" si="182"/>
        <v>22.145434224999999</v>
      </c>
      <c r="AG81" s="1296">
        <f t="shared" si="182"/>
        <v>22.145434224999999</v>
      </c>
      <c r="AH81" s="1296">
        <f t="shared" si="182"/>
        <v>22.145434224999999</v>
      </c>
      <c r="AI81" s="1296">
        <f t="shared" si="182"/>
        <v>22.145434224999999</v>
      </c>
      <c r="AJ81" s="1296">
        <f t="shared" si="182"/>
        <v>22.145434224999999</v>
      </c>
      <c r="AK81" s="1296">
        <f t="shared" si="182"/>
        <v>22.145434224999999</v>
      </c>
      <c r="AL81" s="1296">
        <f t="shared" si="182"/>
        <v>22.145434224999999</v>
      </c>
      <c r="AM81" s="1296">
        <f t="shared" si="182"/>
        <v>22.237615738374998</v>
      </c>
      <c r="AN81" s="1296">
        <f t="shared" si="182"/>
        <v>22.237615738374998</v>
      </c>
      <c r="AO81" s="1296">
        <f t="shared" si="182"/>
        <v>22.237615738374998</v>
      </c>
      <c r="AP81" s="1296">
        <f t="shared" si="182"/>
        <v>22.237615738374998</v>
      </c>
      <c r="AQ81" s="1296">
        <f t="shared" si="182"/>
        <v>22.237615738374998</v>
      </c>
      <c r="AR81" s="1296">
        <f t="shared" si="182"/>
        <v>22.237615738374998</v>
      </c>
      <c r="AS81" s="1296">
        <f t="shared" si="182"/>
        <v>22.237615738374998</v>
      </c>
      <c r="AT81" s="1296">
        <f t="shared" si="182"/>
        <v>22.237615738374998</v>
      </c>
      <c r="AU81" s="1296">
        <f t="shared" si="182"/>
        <v>22.237615738374998</v>
      </c>
      <c r="AV81" s="1296">
        <f t="shared" si="182"/>
        <v>22.237615738374998</v>
      </c>
      <c r="AW81" s="1296">
        <f t="shared" si="182"/>
        <v>22.237615738374998</v>
      </c>
      <c r="AX81" s="1296">
        <f t="shared" si="182"/>
        <v>22.237615738374998</v>
      </c>
      <c r="AY81" s="1296">
        <f t="shared" si="182"/>
        <v>22.331179974450624</v>
      </c>
      <c r="AZ81" s="1296">
        <f t="shared" si="182"/>
        <v>22.331179974450624</v>
      </c>
      <c r="BA81" s="1296">
        <f t="shared" si="182"/>
        <v>22.331179974450624</v>
      </c>
      <c r="BB81" s="1296">
        <f t="shared" si="182"/>
        <v>22.331179974450624</v>
      </c>
      <c r="BC81" s="1296">
        <f t="shared" si="182"/>
        <v>22.331179974450624</v>
      </c>
      <c r="BD81" s="1296">
        <f t="shared" si="182"/>
        <v>22.331179974450624</v>
      </c>
      <c r="BE81" s="1296">
        <f t="shared" si="182"/>
        <v>22.331179974450624</v>
      </c>
      <c r="BF81" s="1296">
        <f t="shared" si="182"/>
        <v>22.331179974450624</v>
      </c>
      <c r="BG81" s="1296">
        <f t="shared" si="182"/>
        <v>22.331179974450624</v>
      </c>
      <c r="BH81" s="1296">
        <f t="shared" si="182"/>
        <v>22.331179974450624</v>
      </c>
      <c r="BI81" s="1296">
        <f t="shared" si="182"/>
        <v>22.331179974450624</v>
      </c>
      <c r="BJ81" s="1296">
        <f t="shared" si="182"/>
        <v>22.331179974450624</v>
      </c>
      <c r="BK81" s="1296">
        <f t="shared" si="182"/>
        <v>22.426147674067384</v>
      </c>
      <c r="BL81" s="1296">
        <f t="shared" si="182"/>
        <v>22.426147674067384</v>
      </c>
      <c r="BM81" s="1296">
        <f t="shared" si="182"/>
        <v>22.426147674067384</v>
      </c>
      <c r="BN81" s="1296">
        <f t="shared" si="182"/>
        <v>22.426147674067384</v>
      </c>
      <c r="BO81" s="1296">
        <f t="shared" si="182"/>
        <v>22.426147674067384</v>
      </c>
      <c r="BP81" s="1296">
        <f t="shared" si="182"/>
        <v>22.426147674067384</v>
      </c>
      <c r="BQ81" s="1296">
        <f t="shared" si="182"/>
        <v>22.426147674067384</v>
      </c>
      <c r="BR81" s="1296">
        <f t="shared" si="182"/>
        <v>22.426147674067384</v>
      </c>
      <c r="BS81" s="1296">
        <f t="shared" si="182"/>
        <v>22.426147674067384</v>
      </c>
      <c r="BT81" s="1296">
        <f t="shared" si="182"/>
        <v>22.426147674067384</v>
      </c>
      <c r="BU81" s="1296">
        <f t="shared" si="182"/>
        <v>22.426147674067384</v>
      </c>
      <c r="BV81" s="1296">
        <f t="shared" si="182"/>
        <v>22.426147674067384</v>
      </c>
      <c r="BW81" s="1296">
        <f t="shared" si="182"/>
        <v>22.522539889178393</v>
      </c>
      <c r="BX81" s="1296">
        <f t="shared" si="182"/>
        <v>22.522539889178393</v>
      </c>
      <c r="BY81" s="1296">
        <f t="shared" si="182"/>
        <v>22.522539889178393</v>
      </c>
      <c r="BZ81" s="1296">
        <f t="shared" si="182"/>
        <v>22.522539889178393</v>
      </c>
      <c r="CA81" s="1296">
        <f t="shared" si="182"/>
        <v>22.522539889178393</v>
      </c>
      <c r="CB81" s="1296">
        <f t="shared" si="182"/>
        <v>22.522539889178393</v>
      </c>
      <c r="CC81" s="1296">
        <f t="shared" si="182"/>
        <v>22.522539889178393</v>
      </c>
      <c r="CD81" s="1296">
        <f t="shared" si="182"/>
        <v>22.522539889178393</v>
      </c>
      <c r="CE81" s="1296">
        <f t="shared" si="182"/>
        <v>22.522539889178393</v>
      </c>
      <c r="CF81" s="1296">
        <f t="shared" si="182"/>
        <v>22.522539889178393</v>
      </c>
      <c r="CG81" s="1296">
        <f t="shared" si="182"/>
        <v>22.522539889178393</v>
      </c>
      <c r="CH81" s="1296">
        <f t="shared" si="182"/>
        <v>22.522539889178393</v>
      </c>
      <c r="CI81" s="1296">
        <f t="shared" si="182"/>
        <v>22.620377987516065</v>
      </c>
      <c r="CJ81" s="1296">
        <f t="shared" si="182"/>
        <v>22.620377987516065</v>
      </c>
      <c r="CK81" s="1296">
        <f t="shared" si="182"/>
        <v>22.620377987516065</v>
      </c>
      <c r="CL81" s="1296">
        <f t="shared" si="182"/>
        <v>22.620377987516065</v>
      </c>
      <c r="CM81" s="1296">
        <f t="shared" ref="CM81:EX81" si="183">CM77</f>
        <v>22.620377987516065</v>
      </c>
      <c r="CN81" s="1296">
        <f t="shared" si="183"/>
        <v>22.620377987516065</v>
      </c>
      <c r="CO81" s="1296">
        <f t="shared" si="183"/>
        <v>22.620377987516065</v>
      </c>
      <c r="CP81" s="1296">
        <f t="shared" si="183"/>
        <v>22.620377987516065</v>
      </c>
      <c r="CQ81" s="1296">
        <f t="shared" si="183"/>
        <v>22.620377987516065</v>
      </c>
      <c r="CR81" s="1296">
        <f t="shared" si="183"/>
        <v>22.620377987516065</v>
      </c>
      <c r="CS81" s="1296">
        <f t="shared" si="183"/>
        <v>22.620377987516065</v>
      </c>
      <c r="CT81" s="1296">
        <f t="shared" si="183"/>
        <v>22.620377987516065</v>
      </c>
      <c r="CU81" s="1296">
        <f t="shared" si="183"/>
        <v>22.719683657328808</v>
      </c>
      <c r="CV81" s="1296">
        <f t="shared" si="183"/>
        <v>22.719683657328808</v>
      </c>
      <c r="CW81" s="1296">
        <f t="shared" si="183"/>
        <v>22.719683657328808</v>
      </c>
      <c r="CX81" s="1296">
        <f t="shared" si="183"/>
        <v>22.719683657328808</v>
      </c>
      <c r="CY81" s="1296">
        <f t="shared" si="183"/>
        <v>22.719683657328808</v>
      </c>
      <c r="CZ81" s="1296">
        <f t="shared" si="183"/>
        <v>22.719683657328808</v>
      </c>
      <c r="DA81" s="1296">
        <f t="shared" si="183"/>
        <v>22.719683657328808</v>
      </c>
      <c r="DB81" s="1296">
        <f t="shared" si="183"/>
        <v>22.719683657328808</v>
      </c>
      <c r="DC81" s="1296">
        <f t="shared" si="183"/>
        <v>22.719683657328808</v>
      </c>
      <c r="DD81" s="1296">
        <f t="shared" si="183"/>
        <v>22.719683657328808</v>
      </c>
      <c r="DE81" s="1296">
        <f t="shared" si="183"/>
        <v>22.719683657328808</v>
      </c>
      <c r="DF81" s="1296">
        <f t="shared" si="183"/>
        <v>22.719683657328808</v>
      </c>
      <c r="DG81" s="1296">
        <f t="shared" si="183"/>
        <v>22.82047891218874</v>
      </c>
      <c r="DH81" s="1296">
        <f t="shared" si="183"/>
        <v>22.82047891218874</v>
      </c>
      <c r="DI81" s="1296">
        <f t="shared" si="183"/>
        <v>22.82047891218874</v>
      </c>
      <c r="DJ81" s="1296">
        <f t="shared" si="183"/>
        <v>22.82047891218874</v>
      </c>
      <c r="DK81" s="1296">
        <f t="shared" si="183"/>
        <v>22.82047891218874</v>
      </c>
      <c r="DL81" s="1296">
        <f t="shared" si="183"/>
        <v>22.82047891218874</v>
      </c>
      <c r="DM81" s="1296">
        <f t="shared" si="183"/>
        <v>22.82047891218874</v>
      </c>
      <c r="DN81" s="1296">
        <f t="shared" si="183"/>
        <v>22.82047891218874</v>
      </c>
      <c r="DO81" s="1296">
        <f t="shared" si="183"/>
        <v>22.82047891218874</v>
      </c>
      <c r="DP81" s="1296">
        <f t="shared" si="183"/>
        <v>22.82047891218874</v>
      </c>
      <c r="DQ81" s="1296">
        <f t="shared" si="183"/>
        <v>22.82047891218874</v>
      </c>
      <c r="DR81" s="1296">
        <f t="shared" si="183"/>
        <v>22.82047891218874</v>
      </c>
      <c r="DS81" s="1296">
        <f t="shared" si="183"/>
        <v>22.922786095871569</v>
      </c>
      <c r="DT81" s="1296">
        <f t="shared" si="183"/>
        <v>22.922786095871569</v>
      </c>
      <c r="DU81" s="1296">
        <f t="shared" si="183"/>
        <v>22.922786095871569</v>
      </c>
      <c r="DV81" s="1296">
        <f t="shared" si="183"/>
        <v>22.922786095871569</v>
      </c>
      <c r="DW81" s="1296">
        <f t="shared" si="183"/>
        <v>22.922786095871569</v>
      </c>
      <c r="DX81" s="1296">
        <f t="shared" si="183"/>
        <v>22.922786095871569</v>
      </c>
      <c r="DY81" s="1296">
        <f t="shared" si="183"/>
        <v>22.922786095871569</v>
      </c>
      <c r="DZ81" s="1296">
        <f t="shared" si="183"/>
        <v>22.922786095871569</v>
      </c>
      <c r="EA81" s="1296">
        <f t="shared" si="183"/>
        <v>22.922786095871569</v>
      </c>
      <c r="EB81" s="1296">
        <f t="shared" si="183"/>
        <v>22.922786095871569</v>
      </c>
      <c r="EC81" s="1296">
        <f t="shared" si="183"/>
        <v>22.922786095871569</v>
      </c>
      <c r="ED81" s="1296">
        <f t="shared" si="183"/>
        <v>22.922786095871569</v>
      </c>
      <c r="EE81" s="1296">
        <f t="shared" si="183"/>
        <v>23.026627887309644</v>
      </c>
      <c r="EF81" s="1296">
        <f t="shared" si="183"/>
        <v>23.026627887309644</v>
      </c>
      <c r="EG81" s="1296">
        <f t="shared" si="183"/>
        <v>23.026627887309644</v>
      </c>
      <c r="EH81" s="1296">
        <f t="shared" si="183"/>
        <v>23.026627887309644</v>
      </c>
      <c r="EI81" s="1296">
        <f t="shared" si="183"/>
        <v>23.026627887309644</v>
      </c>
      <c r="EJ81" s="1296">
        <f t="shared" si="183"/>
        <v>23.026627887309644</v>
      </c>
      <c r="EK81" s="1296">
        <f t="shared" si="183"/>
        <v>23.026627887309644</v>
      </c>
      <c r="EL81" s="1296">
        <f t="shared" si="183"/>
        <v>23.026627887309644</v>
      </c>
      <c r="EM81" s="1296">
        <f t="shared" si="183"/>
        <v>23.026627887309644</v>
      </c>
      <c r="EN81" s="1296">
        <f t="shared" si="183"/>
        <v>23.026627887309644</v>
      </c>
      <c r="EO81" s="1296">
        <f t="shared" si="183"/>
        <v>23.026627887309644</v>
      </c>
      <c r="EP81" s="1296">
        <f t="shared" si="183"/>
        <v>23.026627887309644</v>
      </c>
      <c r="EQ81" s="1296">
        <f t="shared" si="183"/>
        <v>23.132027305619285</v>
      </c>
      <c r="ER81" s="1296">
        <f t="shared" si="183"/>
        <v>23.132027305619285</v>
      </c>
      <c r="ES81" s="1296">
        <f t="shared" si="183"/>
        <v>23.132027305619285</v>
      </c>
      <c r="ET81" s="1296">
        <f t="shared" si="183"/>
        <v>23.132027305619285</v>
      </c>
      <c r="EU81" s="1296">
        <f t="shared" si="183"/>
        <v>23.132027305619285</v>
      </c>
      <c r="EV81" s="1296">
        <f t="shared" si="183"/>
        <v>23.132027305619285</v>
      </c>
      <c r="EW81" s="1296">
        <f t="shared" si="183"/>
        <v>23.132027305619285</v>
      </c>
      <c r="EX81" s="1296">
        <f t="shared" si="183"/>
        <v>23.132027305619285</v>
      </c>
      <c r="EY81" s="1296">
        <f t="shared" ref="EY81:HJ81" si="184">EY77</f>
        <v>23.132027305619285</v>
      </c>
      <c r="EZ81" s="1296">
        <f t="shared" si="184"/>
        <v>23.132027305619285</v>
      </c>
      <c r="FA81" s="1296">
        <f t="shared" si="184"/>
        <v>23.132027305619285</v>
      </c>
      <c r="FB81" s="1296">
        <f t="shared" si="184"/>
        <v>23.132027305619285</v>
      </c>
      <c r="FC81" s="1296">
        <f t="shared" si="184"/>
        <v>23.239007715203577</v>
      </c>
      <c r="FD81" s="1296">
        <f t="shared" si="184"/>
        <v>23.239007715203577</v>
      </c>
      <c r="FE81" s="1296">
        <f t="shared" si="184"/>
        <v>23.239007715203577</v>
      </c>
      <c r="FF81" s="1296">
        <f t="shared" si="184"/>
        <v>23.239007715203577</v>
      </c>
      <c r="FG81" s="1296">
        <f t="shared" si="184"/>
        <v>23.239007715203577</v>
      </c>
      <c r="FH81" s="1296">
        <f t="shared" si="184"/>
        <v>23.239007715203577</v>
      </c>
      <c r="FI81" s="1296">
        <f t="shared" si="184"/>
        <v>23.239007715203577</v>
      </c>
      <c r="FJ81" s="1296">
        <f t="shared" si="184"/>
        <v>23.239007715203577</v>
      </c>
      <c r="FK81" s="1296">
        <f t="shared" si="184"/>
        <v>23.239007715203577</v>
      </c>
      <c r="FL81" s="1296">
        <f t="shared" si="184"/>
        <v>23.239007715203577</v>
      </c>
      <c r="FM81" s="1296">
        <f t="shared" si="184"/>
        <v>23.239007715203577</v>
      </c>
      <c r="FN81" s="1296">
        <f t="shared" si="184"/>
        <v>23.239007715203577</v>
      </c>
      <c r="FO81" s="1296">
        <f t="shared" si="184"/>
        <v>23.347592830931628</v>
      </c>
      <c r="FP81" s="1296">
        <f t="shared" si="184"/>
        <v>23.347592830931628</v>
      </c>
      <c r="FQ81" s="1296">
        <f t="shared" si="184"/>
        <v>23.347592830931628</v>
      </c>
      <c r="FR81" s="1296">
        <f t="shared" si="184"/>
        <v>23.347592830931628</v>
      </c>
      <c r="FS81" s="1296">
        <f t="shared" si="184"/>
        <v>23.347592830931628</v>
      </c>
      <c r="FT81" s="1296">
        <f t="shared" si="184"/>
        <v>23.347592830931628</v>
      </c>
      <c r="FU81" s="1296">
        <f t="shared" si="184"/>
        <v>23.347592830931628</v>
      </c>
      <c r="FV81" s="1296">
        <f t="shared" si="184"/>
        <v>23.347592830931628</v>
      </c>
      <c r="FW81" s="1296">
        <f t="shared" si="184"/>
        <v>23.347592830931628</v>
      </c>
      <c r="FX81" s="1296">
        <f t="shared" si="184"/>
        <v>23.347592830931628</v>
      </c>
      <c r="FY81" s="1296">
        <f t="shared" si="184"/>
        <v>23.347592830931628</v>
      </c>
      <c r="FZ81" s="1296">
        <f t="shared" si="184"/>
        <v>23.347592830931628</v>
      </c>
      <c r="GA81" s="1296">
        <f t="shared" si="184"/>
        <v>23.457806723395603</v>
      </c>
      <c r="GB81" s="1296">
        <f t="shared" si="184"/>
        <v>23.457806723395603</v>
      </c>
      <c r="GC81" s="1296">
        <f t="shared" si="184"/>
        <v>23.457806723395603</v>
      </c>
      <c r="GD81" s="1296">
        <f t="shared" si="184"/>
        <v>23.457806723395603</v>
      </c>
      <c r="GE81" s="1296">
        <f t="shared" si="184"/>
        <v>23.457806723395603</v>
      </c>
      <c r="GF81" s="1296">
        <f t="shared" si="184"/>
        <v>23.457806723395603</v>
      </c>
      <c r="GG81" s="1296">
        <f t="shared" si="184"/>
        <v>23.457806723395603</v>
      </c>
      <c r="GH81" s="1296">
        <f t="shared" si="184"/>
        <v>23.457806723395603</v>
      </c>
      <c r="GI81" s="1296">
        <f t="shared" si="184"/>
        <v>23.457806723395603</v>
      </c>
      <c r="GJ81" s="1296">
        <f t="shared" si="184"/>
        <v>23.457806723395603</v>
      </c>
      <c r="GK81" s="1296">
        <f t="shared" si="184"/>
        <v>23.457806723395603</v>
      </c>
      <c r="GL81" s="1296">
        <f t="shared" si="184"/>
        <v>23.457806723395603</v>
      </c>
      <c r="GM81" s="1296">
        <f t="shared" si="184"/>
        <v>23.569673824246536</v>
      </c>
      <c r="GN81" s="1296">
        <f t="shared" si="184"/>
        <v>23.569673824246536</v>
      </c>
      <c r="GO81" s="1296">
        <f t="shared" si="184"/>
        <v>23.569673824246536</v>
      </c>
      <c r="GP81" s="1296">
        <f t="shared" si="184"/>
        <v>23.569673824246536</v>
      </c>
      <c r="GQ81" s="1296">
        <f t="shared" si="184"/>
        <v>23.569673824246536</v>
      </c>
      <c r="GR81" s="1296">
        <f t="shared" si="184"/>
        <v>23.569673824246536</v>
      </c>
      <c r="GS81" s="1296">
        <f t="shared" si="184"/>
        <v>23.569673824246536</v>
      </c>
      <c r="GT81" s="1296">
        <f t="shared" si="184"/>
        <v>23.569673824246536</v>
      </c>
      <c r="GU81" s="1296">
        <f t="shared" si="184"/>
        <v>23.569673824246536</v>
      </c>
      <c r="GV81" s="1296">
        <f t="shared" si="184"/>
        <v>23.569673824246536</v>
      </c>
      <c r="GW81" s="1296">
        <f t="shared" si="184"/>
        <v>23.569673824246536</v>
      </c>
      <c r="GX81" s="1296">
        <f t="shared" si="184"/>
        <v>23.569673824246536</v>
      </c>
      <c r="GY81" s="1296">
        <f t="shared" si="184"/>
        <v>23.683218931610231</v>
      </c>
      <c r="GZ81" s="1296">
        <f t="shared" si="184"/>
        <v>23.683218931610231</v>
      </c>
      <c r="HA81" s="1296">
        <f t="shared" si="184"/>
        <v>23.683218931610231</v>
      </c>
      <c r="HB81" s="1296">
        <f t="shared" si="184"/>
        <v>23.683218931610231</v>
      </c>
      <c r="HC81" s="1296">
        <f t="shared" si="184"/>
        <v>23.683218931610231</v>
      </c>
      <c r="HD81" s="1296">
        <f t="shared" si="184"/>
        <v>23.683218931610231</v>
      </c>
      <c r="HE81" s="1296">
        <f t="shared" si="184"/>
        <v>23.683218931610231</v>
      </c>
      <c r="HF81" s="1296">
        <f t="shared" si="184"/>
        <v>23.683218931610231</v>
      </c>
      <c r="HG81" s="1296">
        <f t="shared" si="184"/>
        <v>23.683218931610231</v>
      </c>
      <c r="HH81" s="1296">
        <f t="shared" si="184"/>
        <v>23.683218931610231</v>
      </c>
      <c r="HI81" s="1296">
        <f t="shared" si="184"/>
        <v>23.683218931610231</v>
      </c>
      <c r="HJ81" s="1296">
        <f t="shared" si="184"/>
        <v>23.683218931610231</v>
      </c>
      <c r="HK81" s="1296">
        <f t="shared" ref="HK81:HZ81" si="185">HK77</f>
        <v>23.798467215584385</v>
      </c>
      <c r="HL81" s="1296">
        <f t="shared" si="185"/>
        <v>23.798467215584385</v>
      </c>
      <c r="HM81" s="1296">
        <f t="shared" si="185"/>
        <v>23.798467215584385</v>
      </c>
      <c r="HN81" s="1296">
        <f t="shared" si="185"/>
        <v>23.798467215584385</v>
      </c>
      <c r="HO81" s="1296">
        <f t="shared" si="185"/>
        <v>23.798467215584385</v>
      </c>
      <c r="HP81" s="1296">
        <f t="shared" si="185"/>
        <v>23.798467215584385</v>
      </c>
      <c r="HQ81" s="1296">
        <f t="shared" si="185"/>
        <v>23.798467215584385</v>
      </c>
      <c r="HR81" s="1296">
        <f t="shared" si="185"/>
        <v>23.798467215584385</v>
      </c>
      <c r="HS81" s="1296">
        <f t="shared" si="185"/>
        <v>23.798467215584385</v>
      </c>
      <c r="HT81" s="1296">
        <f t="shared" si="185"/>
        <v>23.798467215584385</v>
      </c>
      <c r="HU81" s="1296">
        <f t="shared" si="185"/>
        <v>23.798467215584385</v>
      </c>
      <c r="HV81" s="1296">
        <f t="shared" si="185"/>
        <v>23.798467215584385</v>
      </c>
      <c r="HW81" s="1296">
        <f t="shared" si="185"/>
        <v>23.915444223818149</v>
      </c>
      <c r="HX81" s="1296">
        <f t="shared" si="185"/>
        <v>23.915444223818149</v>
      </c>
      <c r="HY81" s="1296">
        <f t="shared" si="185"/>
        <v>23.915444223818149</v>
      </c>
      <c r="HZ81" s="1296">
        <f t="shared" si="185"/>
        <v>23.915444223818149</v>
      </c>
      <c r="IA81" s="1296">
        <f t="shared" ref="IA81" si="186">IA77</f>
        <v>23.915444223818149</v>
      </c>
    </row>
    <row r="82" spans="2:235" x14ac:dyDescent="0.3">
      <c r="C82" s="1303"/>
      <c r="D82" s="1304"/>
      <c r="E82" s="1305"/>
      <c r="F82" s="1306">
        <f>F59-F81</f>
        <v>144.80940577499999</v>
      </c>
      <c r="G82" s="1306">
        <f t="shared" ref="G82:W82" si="187">G59-G81</f>
        <v>145.49759686162503</v>
      </c>
      <c r="H82" s="1306">
        <f t="shared" si="187"/>
        <v>146.19611081454937</v>
      </c>
      <c r="I82" s="1306">
        <f t="shared" si="187"/>
        <v>146.90510247676761</v>
      </c>
      <c r="J82" s="1306">
        <f t="shared" si="187"/>
        <v>147.62472901391911</v>
      </c>
      <c r="K82" s="1306">
        <f t="shared" si="187"/>
        <v>148.35514994912791</v>
      </c>
      <c r="L82" s="1306">
        <f t="shared" si="187"/>
        <v>149.09652719836481</v>
      </c>
      <c r="M82" s="1306">
        <f t="shared" si="187"/>
        <v>149.84902510634024</v>
      </c>
      <c r="N82" s="1306">
        <f t="shared" si="187"/>
        <v>150.61281048293537</v>
      </c>
      <c r="O82" s="1306">
        <f t="shared" si="187"/>
        <v>151.38805264017941</v>
      </c>
      <c r="P82" s="1306">
        <f t="shared" si="187"/>
        <v>152.17492342978207</v>
      </c>
      <c r="Q82" s="1306">
        <f t="shared" si="187"/>
        <v>152.97359728122882</v>
      </c>
      <c r="R82" s="1306">
        <f t="shared" si="187"/>
        <v>153.78425124044722</v>
      </c>
      <c r="S82" s="1306">
        <f t="shared" si="187"/>
        <v>154.60706500905394</v>
      </c>
      <c r="T82" s="1306">
        <f t="shared" si="187"/>
        <v>155.44222098418973</v>
      </c>
      <c r="U82" s="1306">
        <f t="shared" si="187"/>
        <v>156.28990429895256</v>
      </c>
      <c r="V82" s="1306">
        <f t="shared" si="187"/>
        <v>157.15030286343688</v>
      </c>
      <c r="W82" s="1307">
        <f t="shared" si="187"/>
        <v>158.02360740638841</v>
      </c>
      <c r="Y82" s="1303"/>
      <c r="Z82" s="1304"/>
      <c r="AA82" s="1306">
        <f t="shared" ref="AA82:CL82" si="188">AA59-AA81</f>
        <v>144.80940577499999</v>
      </c>
      <c r="AB82" s="1306">
        <f t="shared" si="188"/>
        <v>144.80940577499999</v>
      </c>
      <c r="AC82" s="1306">
        <f t="shared" si="188"/>
        <v>144.80940577499999</v>
      </c>
      <c r="AD82" s="1306">
        <f t="shared" si="188"/>
        <v>144.80940577499999</v>
      </c>
      <c r="AE82" s="1306">
        <f t="shared" si="188"/>
        <v>144.80940577499999</v>
      </c>
      <c r="AF82" s="1306">
        <f t="shared" si="188"/>
        <v>144.80940577499999</v>
      </c>
      <c r="AG82" s="1306">
        <f t="shared" si="188"/>
        <v>144.80940577499999</v>
      </c>
      <c r="AH82" s="1306">
        <f t="shared" si="188"/>
        <v>144.80940577499999</v>
      </c>
      <c r="AI82" s="1306">
        <f t="shared" si="188"/>
        <v>144.80940577499999</v>
      </c>
      <c r="AJ82" s="1306">
        <f t="shared" si="188"/>
        <v>144.80940577499999</v>
      </c>
      <c r="AK82" s="1306">
        <f t="shared" si="188"/>
        <v>144.80940577499999</v>
      </c>
      <c r="AL82" s="1306">
        <f t="shared" si="188"/>
        <v>144.80940577499999</v>
      </c>
      <c r="AM82" s="1306">
        <f t="shared" si="188"/>
        <v>145.49759686162503</v>
      </c>
      <c r="AN82" s="1306">
        <f t="shared" si="188"/>
        <v>145.49759686162503</v>
      </c>
      <c r="AO82" s="1306">
        <f t="shared" si="188"/>
        <v>145.49759686162503</v>
      </c>
      <c r="AP82" s="1306">
        <f t="shared" si="188"/>
        <v>145.49759686162503</v>
      </c>
      <c r="AQ82" s="1306">
        <f t="shared" si="188"/>
        <v>145.49759686162503</v>
      </c>
      <c r="AR82" s="1306">
        <f t="shared" si="188"/>
        <v>145.49759686162503</v>
      </c>
      <c r="AS82" s="1306">
        <f t="shared" si="188"/>
        <v>145.49759686162503</v>
      </c>
      <c r="AT82" s="1306">
        <f t="shared" si="188"/>
        <v>145.49759686162503</v>
      </c>
      <c r="AU82" s="1306">
        <f t="shared" si="188"/>
        <v>145.49759686162503</v>
      </c>
      <c r="AV82" s="1306">
        <f t="shared" si="188"/>
        <v>145.49759686162503</v>
      </c>
      <c r="AW82" s="1306">
        <f t="shared" si="188"/>
        <v>145.49759686162503</v>
      </c>
      <c r="AX82" s="1306">
        <f t="shared" si="188"/>
        <v>145.49759686162503</v>
      </c>
      <c r="AY82" s="1306">
        <f t="shared" si="188"/>
        <v>146.19611081454937</v>
      </c>
      <c r="AZ82" s="1306">
        <f t="shared" si="188"/>
        <v>146.19611081454937</v>
      </c>
      <c r="BA82" s="1306">
        <f t="shared" si="188"/>
        <v>146.19611081454937</v>
      </c>
      <c r="BB82" s="1306">
        <f t="shared" si="188"/>
        <v>146.19611081454937</v>
      </c>
      <c r="BC82" s="1306">
        <f t="shared" si="188"/>
        <v>146.19611081454937</v>
      </c>
      <c r="BD82" s="1306">
        <f t="shared" si="188"/>
        <v>146.19611081454937</v>
      </c>
      <c r="BE82" s="1306">
        <f t="shared" si="188"/>
        <v>146.19611081454937</v>
      </c>
      <c r="BF82" s="1306">
        <f t="shared" si="188"/>
        <v>146.19611081454937</v>
      </c>
      <c r="BG82" s="1306">
        <f t="shared" si="188"/>
        <v>146.19611081454937</v>
      </c>
      <c r="BH82" s="1306">
        <f t="shared" si="188"/>
        <v>146.19611081454937</v>
      </c>
      <c r="BI82" s="1306">
        <f t="shared" si="188"/>
        <v>146.19611081454937</v>
      </c>
      <c r="BJ82" s="1306">
        <f t="shared" si="188"/>
        <v>146.19611081454937</v>
      </c>
      <c r="BK82" s="1306">
        <f t="shared" si="188"/>
        <v>146.90510247676761</v>
      </c>
      <c r="BL82" s="1306">
        <f t="shared" si="188"/>
        <v>146.90510247676761</v>
      </c>
      <c r="BM82" s="1306">
        <f t="shared" si="188"/>
        <v>146.90510247676761</v>
      </c>
      <c r="BN82" s="1306">
        <f t="shared" si="188"/>
        <v>146.90510247676761</v>
      </c>
      <c r="BO82" s="1306">
        <f t="shared" si="188"/>
        <v>146.90510247676761</v>
      </c>
      <c r="BP82" s="1306">
        <f t="shared" si="188"/>
        <v>146.90510247676761</v>
      </c>
      <c r="BQ82" s="1306">
        <f t="shared" si="188"/>
        <v>146.90510247676761</v>
      </c>
      <c r="BR82" s="1306">
        <f t="shared" si="188"/>
        <v>146.90510247676761</v>
      </c>
      <c r="BS82" s="1306">
        <f t="shared" si="188"/>
        <v>146.90510247676761</v>
      </c>
      <c r="BT82" s="1306">
        <f t="shared" si="188"/>
        <v>146.90510247676761</v>
      </c>
      <c r="BU82" s="1306">
        <f t="shared" si="188"/>
        <v>146.90510247676761</v>
      </c>
      <c r="BV82" s="1306">
        <f t="shared" si="188"/>
        <v>146.90510247676761</v>
      </c>
      <c r="BW82" s="1306">
        <f t="shared" si="188"/>
        <v>147.62472901391911</v>
      </c>
      <c r="BX82" s="1306">
        <f t="shared" si="188"/>
        <v>147.62472901391911</v>
      </c>
      <c r="BY82" s="1306">
        <f t="shared" si="188"/>
        <v>147.62472901391911</v>
      </c>
      <c r="BZ82" s="1306">
        <f t="shared" si="188"/>
        <v>147.62472901391911</v>
      </c>
      <c r="CA82" s="1306">
        <f t="shared" si="188"/>
        <v>147.62472901391911</v>
      </c>
      <c r="CB82" s="1306">
        <f t="shared" si="188"/>
        <v>147.62472901391911</v>
      </c>
      <c r="CC82" s="1306">
        <f t="shared" si="188"/>
        <v>147.62472901391911</v>
      </c>
      <c r="CD82" s="1306">
        <f t="shared" si="188"/>
        <v>147.62472901391911</v>
      </c>
      <c r="CE82" s="1306">
        <f t="shared" si="188"/>
        <v>147.62472901391911</v>
      </c>
      <c r="CF82" s="1306">
        <f t="shared" si="188"/>
        <v>147.62472901391911</v>
      </c>
      <c r="CG82" s="1306">
        <f t="shared" si="188"/>
        <v>147.62472901391911</v>
      </c>
      <c r="CH82" s="1306">
        <f t="shared" si="188"/>
        <v>147.62472901391911</v>
      </c>
      <c r="CI82" s="1306">
        <f t="shared" si="188"/>
        <v>148.35514994912791</v>
      </c>
      <c r="CJ82" s="1306">
        <f t="shared" si="188"/>
        <v>148.35514994912791</v>
      </c>
      <c r="CK82" s="1306">
        <f t="shared" si="188"/>
        <v>148.35514994912791</v>
      </c>
      <c r="CL82" s="1306">
        <f t="shared" si="188"/>
        <v>148.35514994912791</v>
      </c>
      <c r="CM82" s="1306">
        <f t="shared" ref="CM82:EX82" si="189">CM59-CM81</f>
        <v>148.35514994912791</v>
      </c>
      <c r="CN82" s="1306">
        <f t="shared" si="189"/>
        <v>148.35514994912791</v>
      </c>
      <c r="CO82" s="1306">
        <f t="shared" si="189"/>
        <v>148.35514994912791</v>
      </c>
      <c r="CP82" s="1306">
        <f t="shared" si="189"/>
        <v>148.35514994912791</v>
      </c>
      <c r="CQ82" s="1306">
        <f t="shared" si="189"/>
        <v>148.35514994912791</v>
      </c>
      <c r="CR82" s="1306">
        <f t="shared" si="189"/>
        <v>148.35514994912791</v>
      </c>
      <c r="CS82" s="1306">
        <f t="shared" si="189"/>
        <v>148.35514994912791</v>
      </c>
      <c r="CT82" s="1306">
        <f t="shared" si="189"/>
        <v>148.35514994912791</v>
      </c>
      <c r="CU82" s="1306">
        <f t="shared" si="189"/>
        <v>149.09652719836481</v>
      </c>
      <c r="CV82" s="1306">
        <f t="shared" si="189"/>
        <v>149.09652719836481</v>
      </c>
      <c r="CW82" s="1306">
        <f t="shared" si="189"/>
        <v>149.09652719836481</v>
      </c>
      <c r="CX82" s="1306">
        <f t="shared" si="189"/>
        <v>149.09652719836481</v>
      </c>
      <c r="CY82" s="1306">
        <f t="shared" si="189"/>
        <v>149.09652719836481</v>
      </c>
      <c r="CZ82" s="1306">
        <f t="shared" si="189"/>
        <v>149.09652719836481</v>
      </c>
      <c r="DA82" s="1306">
        <f t="shared" si="189"/>
        <v>149.09652719836481</v>
      </c>
      <c r="DB82" s="1306">
        <f t="shared" si="189"/>
        <v>149.09652719836481</v>
      </c>
      <c r="DC82" s="1306">
        <f t="shared" si="189"/>
        <v>149.09652719836481</v>
      </c>
      <c r="DD82" s="1306">
        <f t="shared" si="189"/>
        <v>149.09652719836481</v>
      </c>
      <c r="DE82" s="1306">
        <f t="shared" si="189"/>
        <v>149.09652719836481</v>
      </c>
      <c r="DF82" s="1306">
        <f t="shared" si="189"/>
        <v>149.09652719836481</v>
      </c>
      <c r="DG82" s="1306">
        <f t="shared" si="189"/>
        <v>149.84902510634024</v>
      </c>
      <c r="DH82" s="1306">
        <f t="shared" si="189"/>
        <v>149.84902510634024</v>
      </c>
      <c r="DI82" s="1306">
        <f t="shared" si="189"/>
        <v>149.84902510634024</v>
      </c>
      <c r="DJ82" s="1306">
        <f t="shared" si="189"/>
        <v>149.84902510634024</v>
      </c>
      <c r="DK82" s="1306">
        <f t="shared" si="189"/>
        <v>149.84902510634024</v>
      </c>
      <c r="DL82" s="1306">
        <f t="shared" si="189"/>
        <v>149.84902510634024</v>
      </c>
      <c r="DM82" s="1306">
        <f t="shared" si="189"/>
        <v>149.84902510634024</v>
      </c>
      <c r="DN82" s="1306">
        <f t="shared" si="189"/>
        <v>149.84902510634024</v>
      </c>
      <c r="DO82" s="1306">
        <f t="shared" si="189"/>
        <v>149.84902510634024</v>
      </c>
      <c r="DP82" s="1306">
        <f t="shared" si="189"/>
        <v>149.84902510634024</v>
      </c>
      <c r="DQ82" s="1306">
        <f t="shared" si="189"/>
        <v>149.84902510634024</v>
      </c>
      <c r="DR82" s="1306">
        <f t="shared" si="189"/>
        <v>149.84902510634024</v>
      </c>
      <c r="DS82" s="1306">
        <f t="shared" si="189"/>
        <v>150.61281048293537</v>
      </c>
      <c r="DT82" s="1306">
        <f t="shared" si="189"/>
        <v>150.61281048293537</v>
      </c>
      <c r="DU82" s="1306">
        <f t="shared" si="189"/>
        <v>150.61281048293537</v>
      </c>
      <c r="DV82" s="1306">
        <f t="shared" si="189"/>
        <v>150.61281048293537</v>
      </c>
      <c r="DW82" s="1306">
        <f t="shared" si="189"/>
        <v>150.61281048293537</v>
      </c>
      <c r="DX82" s="1306">
        <f t="shared" si="189"/>
        <v>150.61281048293537</v>
      </c>
      <c r="DY82" s="1306">
        <f t="shared" si="189"/>
        <v>150.61281048293537</v>
      </c>
      <c r="DZ82" s="1306">
        <f t="shared" si="189"/>
        <v>150.61281048293537</v>
      </c>
      <c r="EA82" s="1306">
        <f t="shared" si="189"/>
        <v>150.61281048293537</v>
      </c>
      <c r="EB82" s="1306">
        <f t="shared" si="189"/>
        <v>150.61281048293537</v>
      </c>
      <c r="EC82" s="1306">
        <f t="shared" si="189"/>
        <v>150.61281048293537</v>
      </c>
      <c r="ED82" s="1306">
        <f t="shared" si="189"/>
        <v>150.61281048293537</v>
      </c>
      <c r="EE82" s="1306">
        <f t="shared" si="189"/>
        <v>151.38805264017941</v>
      </c>
      <c r="EF82" s="1306">
        <f t="shared" si="189"/>
        <v>151.38805264017941</v>
      </c>
      <c r="EG82" s="1306">
        <f t="shared" si="189"/>
        <v>151.38805264017941</v>
      </c>
      <c r="EH82" s="1306">
        <f t="shared" si="189"/>
        <v>151.38805264017941</v>
      </c>
      <c r="EI82" s="1306">
        <f t="shared" si="189"/>
        <v>151.38805264017941</v>
      </c>
      <c r="EJ82" s="1306">
        <f t="shared" si="189"/>
        <v>151.38805264017941</v>
      </c>
      <c r="EK82" s="1306">
        <f t="shared" si="189"/>
        <v>151.38805264017941</v>
      </c>
      <c r="EL82" s="1306">
        <f t="shared" si="189"/>
        <v>151.38805264017941</v>
      </c>
      <c r="EM82" s="1306">
        <f t="shared" si="189"/>
        <v>151.38805264017941</v>
      </c>
      <c r="EN82" s="1306">
        <f t="shared" si="189"/>
        <v>151.38805264017941</v>
      </c>
      <c r="EO82" s="1306">
        <f t="shared" si="189"/>
        <v>151.38805264017941</v>
      </c>
      <c r="EP82" s="1306">
        <f t="shared" si="189"/>
        <v>151.38805264017941</v>
      </c>
      <c r="EQ82" s="1306">
        <f t="shared" si="189"/>
        <v>152.17492342978207</v>
      </c>
      <c r="ER82" s="1306">
        <f t="shared" si="189"/>
        <v>152.17492342978207</v>
      </c>
      <c r="ES82" s="1306">
        <f t="shared" si="189"/>
        <v>152.17492342978207</v>
      </c>
      <c r="ET82" s="1306">
        <f t="shared" si="189"/>
        <v>152.17492342978207</v>
      </c>
      <c r="EU82" s="1306">
        <f t="shared" si="189"/>
        <v>152.17492342978207</v>
      </c>
      <c r="EV82" s="1306">
        <f t="shared" si="189"/>
        <v>152.17492342978207</v>
      </c>
      <c r="EW82" s="1306">
        <f t="shared" si="189"/>
        <v>152.17492342978207</v>
      </c>
      <c r="EX82" s="1306">
        <f t="shared" si="189"/>
        <v>152.17492342978207</v>
      </c>
      <c r="EY82" s="1306">
        <f t="shared" ref="EY82:HJ82" si="190">EY59-EY81</f>
        <v>152.17492342978207</v>
      </c>
      <c r="EZ82" s="1306">
        <f t="shared" si="190"/>
        <v>152.17492342978207</v>
      </c>
      <c r="FA82" s="1306">
        <f t="shared" si="190"/>
        <v>152.17492342978207</v>
      </c>
      <c r="FB82" s="1306">
        <f t="shared" si="190"/>
        <v>152.17492342978207</v>
      </c>
      <c r="FC82" s="1306">
        <f t="shared" si="190"/>
        <v>152.97359728122882</v>
      </c>
      <c r="FD82" s="1306">
        <f t="shared" si="190"/>
        <v>152.97359728122882</v>
      </c>
      <c r="FE82" s="1306">
        <f t="shared" si="190"/>
        <v>152.97359728122882</v>
      </c>
      <c r="FF82" s="1306">
        <f t="shared" si="190"/>
        <v>152.97359728122882</v>
      </c>
      <c r="FG82" s="1306">
        <f t="shared" si="190"/>
        <v>152.97359728122882</v>
      </c>
      <c r="FH82" s="1306">
        <f t="shared" si="190"/>
        <v>152.97359728122882</v>
      </c>
      <c r="FI82" s="1306">
        <f t="shared" si="190"/>
        <v>152.97359728122882</v>
      </c>
      <c r="FJ82" s="1306">
        <f t="shared" si="190"/>
        <v>152.97359728122882</v>
      </c>
      <c r="FK82" s="1306">
        <f t="shared" si="190"/>
        <v>152.97359728122882</v>
      </c>
      <c r="FL82" s="1306">
        <f t="shared" si="190"/>
        <v>152.97359728122882</v>
      </c>
      <c r="FM82" s="1306">
        <f t="shared" si="190"/>
        <v>152.97359728122882</v>
      </c>
      <c r="FN82" s="1306">
        <f t="shared" si="190"/>
        <v>152.97359728122882</v>
      </c>
      <c r="FO82" s="1306">
        <f t="shared" si="190"/>
        <v>153.78425124044722</v>
      </c>
      <c r="FP82" s="1306">
        <f t="shared" si="190"/>
        <v>153.78425124044722</v>
      </c>
      <c r="FQ82" s="1306">
        <f t="shared" si="190"/>
        <v>153.78425124044722</v>
      </c>
      <c r="FR82" s="1306">
        <f t="shared" si="190"/>
        <v>153.78425124044722</v>
      </c>
      <c r="FS82" s="1306">
        <f t="shared" si="190"/>
        <v>153.78425124044722</v>
      </c>
      <c r="FT82" s="1306">
        <f t="shared" si="190"/>
        <v>153.78425124044722</v>
      </c>
      <c r="FU82" s="1306">
        <f t="shared" si="190"/>
        <v>153.78425124044722</v>
      </c>
      <c r="FV82" s="1306">
        <f t="shared" si="190"/>
        <v>153.78425124044722</v>
      </c>
      <c r="FW82" s="1306">
        <f t="shared" si="190"/>
        <v>153.78425124044722</v>
      </c>
      <c r="FX82" s="1306">
        <f t="shared" si="190"/>
        <v>153.78425124044722</v>
      </c>
      <c r="FY82" s="1306">
        <f t="shared" si="190"/>
        <v>153.78425124044722</v>
      </c>
      <c r="FZ82" s="1306">
        <f t="shared" si="190"/>
        <v>153.78425124044722</v>
      </c>
      <c r="GA82" s="1306">
        <f t="shared" si="190"/>
        <v>154.60706500905394</v>
      </c>
      <c r="GB82" s="1306">
        <f t="shared" si="190"/>
        <v>154.60706500905394</v>
      </c>
      <c r="GC82" s="1306">
        <f t="shared" si="190"/>
        <v>154.60706500905394</v>
      </c>
      <c r="GD82" s="1306">
        <f t="shared" si="190"/>
        <v>154.60706500905394</v>
      </c>
      <c r="GE82" s="1306">
        <f t="shared" si="190"/>
        <v>154.60706500905394</v>
      </c>
      <c r="GF82" s="1306">
        <f t="shared" si="190"/>
        <v>154.60706500905394</v>
      </c>
      <c r="GG82" s="1306">
        <f t="shared" si="190"/>
        <v>154.60706500905394</v>
      </c>
      <c r="GH82" s="1306">
        <f t="shared" si="190"/>
        <v>154.60706500905394</v>
      </c>
      <c r="GI82" s="1306">
        <f t="shared" si="190"/>
        <v>154.60706500905394</v>
      </c>
      <c r="GJ82" s="1306">
        <f t="shared" si="190"/>
        <v>154.60706500905394</v>
      </c>
      <c r="GK82" s="1306">
        <f t="shared" si="190"/>
        <v>154.60706500905394</v>
      </c>
      <c r="GL82" s="1306">
        <f t="shared" si="190"/>
        <v>154.60706500905394</v>
      </c>
      <c r="GM82" s="1306">
        <f t="shared" si="190"/>
        <v>155.44222098418973</v>
      </c>
      <c r="GN82" s="1306">
        <f t="shared" si="190"/>
        <v>155.44222098418973</v>
      </c>
      <c r="GO82" s="1306">
        <f t="shared" si="190"/>
        <v>155.44222098418973</v>
      </c>
      <c r="GP82" s="1306">
        <f t="shared" si="190"/>
        <v>155.44222098418973</v>
      </c>
      <c r="GQ82" s="1306">
        <f t="shared" si="190"/>
        <v>155.44222098418973</v>
      </c>
      <c r="GR82" s="1306">
        <f t="shared" si="190"/>
        <v>155.44222098418973</v>
      </c>
      <c r="GS82" s="1306">
        <f t="shared" si="190"/>
        <v>155.44222098418973</v>
      </c>
      <c r="GT82" s="1306">
        <f t="shared" si="190"/>
        <v>155.44222098418973</v>
      </c>
      <c r="GU82" s="1306">
        <f t="shared" si="190"/>
        <v>155.44222098418973</v>
      </c>
      <c r="GV82" s="1306">
        <f t="shared" si="190"/>
        <v>155.44222098418973</v>
      </c>
      <c r="GW82" s="1306">
        <f t="shared" si="190"/>
        <v>155.44222098418973</v>
      </c>
      <c r="GX82" s="1306">
        <f t="shared" si="190"/>
        <v>155.44222098418973</v>
      </c>
      <c r="GY82" s="1306">
        <f t="shared" si="190"/>
        <v>156.28990429895256</v>
      </c>
      <c r="GZ82" s="1306">
        <f t="shared" si="190"/>
        <v>156.28990429895256</v>
      </c>
      <c r="HA82" s="1306">
        <f t="shared" si="190"/>
        <v>156.28990429895256</v>
      </c>
      <c r="HB82" s="1306">
        <f t="shared" si="190"/>
        <v>156.28990429895256</v>
      </c>
      <c r="HC82" s="1306">
        <f t="shared" si="190"/>
        <v>156.28990429895256</v>
      </c>
      <c r="HD82" s="1306">
        <f t="shared" si="190"/>
        <v>156.28990429895256</v>
      </c>
      <c r="HE82" s="1306">
        <f t="shared" si="190"/>
        <v>156.28990429895256</v>
      </c>
      <c r="HF82" s="1306">
        <f t="shared" si="190"/>
        <v>156.28990429895256</v>
      </c>
      <c r="HG82" s="1306">
        <f t="shared" si="190"/>
        <v>156.28990429895256</v>
      </c>
      <c r="HH82" s="1306">
        <f t="shared" si="190"/>
        <v>156.28990429895256</v>
      </c>
      <c r="HI82" s="1306">
        <f t="shared" si="190"/>
        <v>156.28990429895256</v>
      </c>
      <c r="HJ82" s="1306">
        <f t="shared" si="190"/>
        <v>156.28990429895256</v>
      </c>
      <c r="HK82" s="1306">
        <f t="shared" ref="HK82:HZ82" si="191">HK59-HK81</f>
        <v>157.15030286343685</v>
      </c>
      <c r="HL82" s="1306">
        <f t="shared" si="191"/>
        <v>157.15030286343685</v>
      </c>
      <c r="HM82" s="1306">
        <f t="shared" si="191"/>
        <v>157.15030286343685</v>
      </c>
      <c r="HN82" s="1306">
        <f t="shared" si="191"/>
        <v>157.15030286343685</v>
      </c>
      <c r="HO82" s="1306">
        <f t="shared" si="191"/>
        <v>157.15030286343685</v>
      </c>
      <c r="HP82" s="1306">
        <f t="shared" si="191"/>
        <v>157.15030286343685</v>
      </c>
      <c r="HQ82" s="1306">
        <f t="shared" si="191"/>
        <v>157.15030286343685</v>
      </c>
      <c r="HR82" s="1306">
        <f t="shared" si="191"/>
        <v>157.15030286343685</v>
      </c>
      <c r="HS82" s="1306">
        <f t="shared" si="191"/>
        <v>157.15030286343685</v>
      </c>
      <c r="HT82" s="1306">
        <f t="shared" si="191"/>
        <v>157.15030286343685</v>
      </c>
      <c r="HU82" s="1306">
        <f t="shared" si="191"/>
        <v>157.15030286343685</v>
      </c>
      <c r="HV82" s="1306">
        <f t="shared" si="191"/>
        <v>157.15030286343685</v>
      </c>
      <c r="HW82" s="1306">
        <f t="shared" si="191"/>
        <v>158.02360740638841</v>
      </c>
      <c r="HX82" s="1306">
        <f t="shared" si="191"/>
        <v>158.02360740638841</v>
      </c>
      <c r="HY82" s="1306">
        <f t="shared" si="191"/>
        <v>158.02360740638841</v>
      </c>
      <c r="HZ82" s="1306">
        <f t="shared" si="191"/>
        <v>158.02360740638841</v>
      </c>
      <c r="IA82" s="1306">
        <f t="shared" ref="IA82" si="192">IA59-IA81</f>
        <v>158.02360740638841</v>
      </c>
    </row>
    <row r="83" spans="2:235" x14ac:dyDescent="0.3">
      <c r="C83" s="1301" t="s">
        <v>926</v>
      </c>
      <c r="D83" s="1301"/>
      <c r="E83" s="1301"/>
      <c r="F83" s="1302">
        <f>MAX(F40-F45,0)</f>
        <v>0</v>
      </c>
      <c r="G83" s="1302">
        <f t="shared" ref="G83:V83" si="193">MAX(G40-G45,0)</f>
        <v>0</v>
      </c>
      <c r="H83" s="1302">
        <f t="shared" si="193"/>
        <v>0</v>
      </c>
      <c r="I83" s="1302">
        <f t="shared" si="193"/>
        <v>0</v>
      </c>
      <c r="J83" s="1302">
        <f t="shared" si="193"/>
        <v>0</v>
      </c>
      <c r="K83" s="1302">
        <f t="shared" si="193"/>
        <v>0</v>
      </c>
      <c r="L83" s="1302">
        <f t="shared" si="193"/>
        <v>0</v>
      </c>
      <c r="M83" s="1302">
        <f t="shared" si="193"/>
        <v>0</v>
      </c>
      <c r="N83" s="1302">
        <f t="shared" si="193"/>
        <v>0</v>
      </c>
      <c r="O83" s="1302">
        <f t="shared" si="193"/>
        <v>0</v>
      </c>
      <c r="P83" s="1302">
        <f t="shared" si="193"/>
        <v>0</v>
      </c>
      <c r="Q83" s="1302">
        <f t="shared" si="193"/>
        <v>0</v>
      </c>
      <c r="R83" s="1302">
        <f t="shared" si="193"/>
        <v>0</v>
      </c>
      <c r="S83" s="1302">
        <f t="shared" si="193"/>
        <v>821.2325007916661</v>
      </c>
      <c r="T83" s="1302">
        <f t="shared" si="193"/>
        <v>4729.4448257996119</v>
      </c>
      <c r="U83" s="1302">
        <f t="shared" si="193"/>
        <v>8676.7392740576179</v>
      </c>
      <c r="V83" s="1302">
        <f t="shared" si="193"/>
        <v>12663.506666798203</v>
      </c>
      <c r="W83" s="1302">
        <f>MAX(W40-W45,0)</f>
        <v>16690.141733466182</v>
      </c>
      <c r="Y83" s="26" t="s">
        <v>926</v>
      </c>
      <c r="AA83" s="1302">
        <f>MAX(AA40-AA45,0)</f>
        <v>0</v>
      </c>
      <c r="AB83" s="1302">
        <f t="shared" ref="AB83:CM83" si="194">MAX(AB40-AB45,0)</f>
        <v>0</v>
      </c>
      <c r="AC83" s="1302">
        <f t="shared" si="194"/>
        <v>0</v>
      </c>
      <c r="AD83" s="1302">
        <f t="shared" si="194"/>
        <v>0</v>
      </c>
      <c r="AE83" s="1302">
        <f t="shared" si="194"/>
        <v>0</v>
      </c>
      <c r="AF83" s="1302">
        <f t="shared" si="194"/>
        <v>0</v>
      </c>
      <c r="AG83" s="1302">
        <f t="shared" si="194"/>
        <v>0</v>
      </c>
      <c r="AH83" s="1302">
        <f t="shared" si="194"/>
        <v>0</v>
      </c>
      <c r="AI83" s="1302">
        <f t="shared" si="194"/>
        <v>0</v>
      </c>
      <c r="AJ83" s="1302">
        <f t="shared" si="194"/>
        <v>0</v>
      </c>
      <c r="AK83" s="1302">
        <f t="shared" si="194"/>
        <v>0</v>
      </c>
      <c r="AL83" s="1302">
        <f t="shared" si="194"/>
        <v>0</v>
      </c>
      <c r="AM83" s="1302">
        <f t="shared" si="194"/>
        <v>0</v>
      </c>
      <c r="AN83" s="1302">
        <f t="shared" si="194"/>
        <v>0</v>
      </c>
      <c r="AO83" s="1302">
        <f t="shared" si="194"/>
        <v>0</v>
      </c>
      <c r="AP83" s="1302">
        <f t="shared" si="194"/>
        <v>0</v>
      </c>
      <c r="AQ83" s="1302">
        <f t="shared" si="194"/>
        <v>0</v>
      </c>
      <c r="AR83" s="1302">
        <f t="shared" si="194"/>
        <v>0</v>
      </c>
      <c r="AS83" s="1302">
        <f t="shared" si="194"/>
        <v>0</v>
      </c>
      <c r="AT83" s="1302">
        <f t="shared" si="194"/>
        <v>0</v>
      </c>
      <c r="AU83" s="1302">
        <f t="shared" si="194"/>
        <v>0</v>
      </c>
      <c r="AV83" s="1302">
        <f t="shared" si="194"/>
        <v>0</v>
      </c>
      <c r="AW83" s="1302">
        <f t="shared" si="194"/>
        <v>0</v>
      </c>
      <c r="AX83" s="1302">
        <f t="shared" si="194"/>
        <v>0</v>
      </c>
      <c r="AY83" s="1302">
        <f t="shared" si="194"/>
        <v>0</v>
      </c>
      <c r="AZ83" s="1302">
        <f t="shared" si="194"/>
        <v>0</v>
      </c>
      <c r="BA83" s="1302">
        <f t="shared" si="194"/>
        <v>0</v>
      </c>
      <c r="BB83" s="1302">
        <f t="shared" si="194"/>
        <v>0</v>
      </c>
      <c r="BC83" s="1302">
        <f t="shared" si="194"/>
        <v>0</v>
      </c>
      <c r="BD83" s="1302">
        <f t="shared" si="194"/>
        <v>0</v>
      </c>
      <c r="BE83" s="1302">
        <f t="shared" si="194"/>
        <v>0</v>
      </c>
      <c r="BF83" s="1302">
        <f t="shared" si="194"/>
        <v>0</v>
      </c>
      <c r="BG83" s="1302">
        <f t="shared" si="194"/>
        <v>0</v>
      </c>
      <c r="BH83" s="1302">
        <f t="shared" si="194"/>
        <v>0</v>
      </c>
      <c r="BI83" s="1302">
        <f t="shared" si="194"/>
        <v>0</v>
      </c>
      <c r="BJ83" s="1302">
        <f t="shared" si="194"/>
        <v>0</v>
      </c>
      <c r="BK83" s="1302">
        <f t="shared" si="194"/>
        <v>0</v>
      </c>
      <c r="BL83" s="1302">
        <f t="shared" si="194"/>
        <v>0</v>
      </c>
      <c r="BM83" s="1302">
        <f t="shared" si="194"/>
        <v>0</v>
      </c>
      <c r="BN83" s="1302">
        <f t="shared" si="194"/>
        <v>0</v>
      </c>
      <c r="BO83" s="1302">
        <f t="shared" si="194"/>
        <v>0</v>
      </c>
      <c r="BP83" s="1302">
        <f t="shared" si="194"/>
        <v>0</v>
      </c>
      <c r="BQ83" s="1302">
        <f t="shared" si="194"/>
        <v>0</v>
      </c>
      <c r="BR83" s="1302">
        <f t="shared" si="194"/>
        <v>0</v>
      </c>
      <c r="BS83" s="1302">
        <f t="shared" si="194"/>
        <v>0</v>
      </c>
      <c r="BT83" s="1302">
        <f t="shared" si="194"/>
        <v>0</v>
      </c>
      <c r="BU83" s="1302">
        <f t="shared" si="194"/>
        <v>0</v>
      </c>
      <c r="BV83" s="1302">
        <f t="shared" si="194"/>
        <v>0</v>
      </c>
      <c r="BW83" s="1302">
        <f t="shared" si="194"/>
        <v>0</v>
      </c>
      <c r="BX83" s="1302">
        <f t="shared" si="194"/>
        <v>0</v>
      </c>
      <c r="BY83" s="1302">
        <f t="shared" si="194"/>
        <v>0</v>
      </c>
      <c r="BZ83" s="1302">
        <f t="shared" si="194"/>
        <v>0</v>
      </c>
      <c r="CA83" s="1302">
        <f t="shared" si="194"/>
        <v>0</v>
      </c>
      <c r="CB83" s="1302">
        <f t="shared" si="194"/>
        <v>0</v>
      </c>
      <c r="CC83" s="1302">
        <f t="shared" si="194"/>
        <v>0</v>
      </c>
      <c r="CD83" s="1302">
        <f t="shared" si="194"/>
        <v>0</v>
      </c>
      <c r="CE83" s="1302">
        <f t="shared" si="194"/>
        <v>0</v>
      </c>
      <c r="CF83" s="1302">
        <f t="shared" si="194"/>
        <v>0</v>
      </c>
      <c r="CG83" s="1302">
        <f t="shared" si="194"/>
        <v>0</v>
      </c>
      <c r="CH83" s="1302">
        <f t="shared" si="194"/>
        <v>0</v>
      </c>
      <c r="CI83" s="1302">
        <f t="shared" si="194"/>
        <v>0</v>
      </c>
      <c r="CJ83" s="1302">
        <f t="shared" si="194"/>
        <v>0</v>
      </c>
      <c r="CK83" s="1302">
        <f t="shared" si="194"/>
        <v>0</v>
      </c>
      <c r="CL83" s="1302">
        <f t="shared" si="194"/>
        <v>0</v>
      </c>
      <c r="CM83" s="1302">
        <f t="shared" si="194"/>
        <v>0</v>
      </c>
      <c r="CN83" s="1302">
        <f t="shared" ref="CN83:EY83" si="195">MAX(CN40-CN45,0)</f>
        <v>0</v>
      </c>
      <c r="CO83" s="1302">
        <f t="shared" si="195"/>
        <v>0</v>
      </c>
      <c r="CP83" s="1302">
        <f t="shared" si="195"/>
        <v>0</v>
      </c>
      <c r="CQ83" s="1302">
        <f t="shared" si="195"/>
        <v>0</v>
      </c>
      <c r="CR83" s="1302">
        <f t="shared" si="195"/>
        <v>0</v>
      </c>
      <c r="CS83" s="1302">
        <f t="shared" si="195"/>
        <v>0</v>
      </c>
      <c r="CT83" s="1302">
        <f t="shared" si="195"/>
        <v>0</v>
      </c>
      <c r="CU83" s="1302">
        <f t="shared" si="195"/>
        <v>0</v>
      </c>
      <c r="CV83" s="1302">
        <f t="shared" si="195"/>
        <v>0</v>
      </c>
      <c r="CW83" s="1302">
        <f t="shared" si="195"/>
        <v>0</v>
      </c>
      <c r="CX83" s="1302">
        <f t="shared" si="195"/>
        <v>0</v>
      </c>
      <c r="CY83" s="1302">
        <f t="shared" si="195"/>
        <v>0</v>
      </c>
      <c r="CZ83" s="1302">
        <f t="shared" si="195"/>
        <v>0</v>
      </c>
      <c r="DA83" s="1302">
        <f t="shared" si="195"/>
        <v>0</v>
      </c>
      <c r="DB83" s="1302">
        <f t="shared" si="195"/>
        <v>0</v>
      </c>
      <c r="DC83" s="1302">
        <f t="shared" si="195"/>
        <v>0</v>
      </c>
      <c r="DD83" s="1302">
        <f t="shared" si="195"/>
        <v>0</v>
      </c>
      <c r="DE83" s="1302">
        <f t="shared" si="195"/>
        <v>0</v>
      </c>
      <c r="DF83" s="1302">
        <f t="shared" si="195"/>
        <v>0</v>
      </c>
      <c r="DG83" s="1302">
        <f t="shared" si="195"/>
        <v>0</v>
      </c>
      <c r="DH83" s="1302">
        <f t="shared" si="195"/>
        <v>0</v>
      </c>
      <c r="DI83" s="1302">
        <f t="shared" si="195"/>
        <v>0</v>
      </c>
      <c r="DJ83" s="1302">
        <f t="shared" si="195"/>
        <v>0</v>
      </c>
      <c r="DK83" s="1302">
        <f t="shared" si="195"/>
        <v>0</v>
      </c>
      <c r="DL83" s="1302">
        <f t="shared" si="195"/>
        <v>0</v>
      </c>
      <c r="DM83" s="1302">
        <f t="shared" si="195"/>
        <v>0</v>
      </c>
      <c r="DN83" s="1302">
        <f t="shared" si="195"/>
        <v>0</v>
      </c>
      <c r="DO83" s="1302">
        <f t="shared" si="195"/>
        <v>0</v>
      </c>
      <c r="DP83" s="1302">
        <f t="shared" si="195"/>
        <v>0</v>
      </c>
      <c r="DQ83" s="1302">
        <f t="shared" si="195"/>
        <v>0</v>
      </c>
      <c r="DR83" s="1302">
        <f t="shared" si="195"/>
        <v>0</v>
      </c>
      <c r="DS83" s="1302">
        <f t="shared" si="195"/>
        <v>0</v>
      </c>
      <c r="DT83" s="1302">
        <f t="shared" si="195"/>
        <v>0</v>
      </c>
      <c r="DU83" s="1302">
        <f t="shared" si="195"/>
        <v>0</v>
      </c>
      <c r="DV83" s="1302">
        <f t="shared" si="195"/>
        <v>0</v>
      </c>
      <c r="DW83" s="1302">
        <f t="shared" si="195"/>
        <v>0</v>
      </c>
      <c r="DX83" s="1302">
        <f t="shared" si="195"/>
        <v>0</v>
      </c>
      <c r="DY83" s="1302">
        <f t="shared" si="195"/>
        <v>0</v>
      </c>
      <c r="DZ83" s="1302">
        <f t="shared" si="195"/>
        <v>0</v>
      </c>
      <c r="EA83" s="1302">
        <f t="shared" si="195"/>
        <v>0</v>
      </c>
      <c r="EB83" s="1302">
        <f t="shared" si="195"/>
        <v>0</v>
      </c>
      <c r="EC83" s="1302">
        <f t="shared" si="195"/>
        <v>0</v>
      </c>
      <c r="ED83" s="1302">
        <f t="shared" si="195"/>
        <v>0</v>
      </c>
      <c r="EE83" s="1302">
        <f t="shared" si="195"/>
        <v>0</v>
      </c>
      <c r="EF83" s="1302">
        <f t="shared" si="195"/>
        <v>0</v>
      </c>
      <c r="EG83" s="1302">
        <f t="shared" si="195"/>
        <v>0</v>
      </c>
      <c r="EH83" s="1302">
        <f t="shared" si="195"/>
        <v>0</v>
      </c>
      <c r="EI83" s="1302">
        <f t="shared" si="195"/>
        <v>0</v>
      </c>
      <c r="EJ83" s="1302">
        <f t="shared" si="195"/>
        <v>0</v>
      </c>
      <c r="EK83" s="1302">
        <f t="shared" si="195"/>
        <v>0</v>
      </c>
      <c r="EL83" s="1302">
        <f t="shared" si="195"/>
        <v>0</v>
      </c>
      <c r="EM83" s="1302">
        <f t="shared" si="195"/>
        <v>0</v>
      </c>
      <c r="EN83" s="1302">
        <f t="shared" si="195"/>
        <v>0</v>
      </c>
      <c r="EO83" s="1302">
        <f t="shared" si="195"/>
        <v>0</v>
      </c>
      <c r="EP83" s="1302">
        <f t="shared" si="195"/>
        <v>0</v>
      </c>
      <c r="EQ83" s="1302">
        <f t="shared" si="195"/>
        <v>0</v>
      </c>
      <c r="ER83" s="1302">
        <f t="shared" si="195"/>
        <v>0</v>
      </c>
      <c r="ES83" s="1302">
        <f t="shared" si="195"/>
        <v>0</v>
      </c>
      <c r="ET83" s="1302">
        <f t="shared" si="195"/>
        <v>0</v>
      </c>
      <c r="EU83" s="1302">
        <f t="shared" si="195"/>
        <v>0</v>
      </c>
      <c r="EV83" s="1302">
        <f t="shared" si="195"/>
        <v>0</v>
      </c>
      <c r="EW83" s="1302">
        <f t="shared" si="195"/>
        <v>0</v>
      </c>
      <c r="EX83" s="1302">
        <f t="shared" si="195"/>
        <v>0</v>
      </c>
      <c r="EY83" s="1302">
        <f t="shared" si="195"/>
        <v>0</v>
      </c>
      <c r="EZ83" s="1302">
        <f t="shared" ref="EZ83:HK83" si="196">MAX(EZ40-EZ45,0)</f>
        <v>0</v>
      </c>
      <c r="FA83" s="1302">
        <f t="shared" si="196"/>
        <v>0</v>
      </c>
      <c r="FB83" s="1302">
        <f t="shared" si="196"/>
        <v>0</v>
      </c>
      <c r="FC83" s="1302">
        <f t="shared" si="196"/>
        <v>0</v>
      </c>
      <c r="FD83" s="1302">
        <f t="shared" si="196"/>
        <v>0</v>
      </c>
      <c r="FE83" s="1302">
        <f t="shared" si="196"/>
        <v>0</v>
      </c>
      <c r="FF83" s="1302">
        <f t="shared" si="196"/>
        <v>0</v>
      </c>
      <c r="FG83" s="1302">
        <f t="shared" si="196"/>
        <v>0</v>
      </c>
      <c r="FH83" s="1302">
        <f t="shared" si="196"/>
        <v>0</v>
      </c>
      <c r="FI83" s="1302">
        <f t="shared" si="196"/>
        <v>0</v>
      </c>
      <c r="FJ83" s="1302">
        <f t="shared" si="196"/>
        <v>0</v>
      </c>
      <c r="FK83" s="1302">
        <f t="shared" si="196"/>
        <v>0</v>
      </c>
      <c r="FL83" s="1302">
        <f t="shared" si="196"/>
        <v>0</v>
      </c>
      <c r="FM83" s="1302">
        <f t="shared" si="196"/>
        <v>0</v>
      </c>
      <c r="FN83" s="1302">
        <f t="shared" si="196"/>
        <v>0</v>
      </c>
      <c r="FO83" s="1302">
        <f t="shared" si="196"/>
        <v>0</v>
      </c>
      <c r="FP83" s="1302">
        <f t="shared" si="196"/>
        <v>0</v>
      </c>
      <c r="FQ83" s="1302">
        <f t="shared" si="196"/>
        <v>0</v>
      </c>
      <c r="FR83" s="1302">
        <f t="shared" si="196"/>
        <v>0</v>
      </c>
      <c r="FS83" s="1302">
        <f t="shared" si="196"/>
        <v>0</v>
      </c>
      <c r="FT83" s="1302">
        <f t="shared" si="196"/>
        <v>0</v>
      </c>
      <c r="FU83" s="1302">
        <f t="shared" si="196"/>
        <v>0</v>
      </c>
      <c r="FV83" s="1302">
        <f t="shared" si="196"/>
        <v>0</v>
      </c>
      <c r="FW83" s="1302">
        <f t="shared" si="196"/>
        <v>0</v>
      </c>
      <c r="FX83" s="1302">
        <f t="shared" si="196"/>
        <v>0</v>
      </c>
      <c r="FY83" s="1302">
        <f t="shared" si="196"/>
        <v>0</v>
      </c>
      <c r="FZ83" s="1302">
        <f t="shared" si="196"/>
        <v>0</v>
      </c>
      <c r="GA83" s="1302">
        <f t="shared" si="196"/>
        <v>68.436041732638841</v>
      </c>
      <c r="GB83" s="1302">
        <f t="shared" si="196"/>
        <v>68.436041732638841</v>
      </c>
      <c r="GC83" s="1302">
        <f t="shared" si="196"/>
        <v>68.436041732638841</v>
      </c>
      <c r="GD83" s="1302">
        <f t="shared" si="196"/>
        <v>68.436041732638841</v>
      </c>
      <c r="GE83" s="1302">
        <f t="shared" si="196"/>
        <v>68.436041732638841</v>
      </c>
      <c r="GF83" s="1302">
        <f t="shared" si="196"/>
        <v>68.436041732638841</v>
      </c>
      <c r="GG83" s="1302">
        <f t="shared" si="196"/>
        <v>68.436041732638841</v>
      </c>
      <c r="GH83" s="1302">
        <f t="shared" si="196"/>
        <v>68.436041732638841</v>
      </c>
      <c r="GI83" s="1302">
        <f t="shared" si="196"/>
        <v>68.436041732638841</v>
      </c>
      <c r="GJ83" s="1302">
        <f t="shared" si="196"/>
        <v>68.436041732638841</v>
      </c>
      <c r="GK83" s="1302">
        <f t="shared" si="196"/>
        <v>68.436041732638841</v>
      </c>
      <c r="GL83" s="1302">
        <f t="shared" si="196"/>
        <v>68.436041732638841</v>
      </c>
      <c r="GM83" s="1302">
        <f t="shared" si="196"/>
        <v>394.12040214996523</v>
      </c>
      <c r="GN83" s="1302">
        <f t="shared" si="196"/>
        <v>394.12040214996523</v>
      </c>
      <c r="GO83" s="1302">
        <f t="shared" si="196"/>
        <v>394.12040214996523</v>
      </c>
      <c r="GP83" s="1302">
        <f t="shared" si="196"/>
        <v>394.12040214996523</v>
      </c>
      <c r="GQ83" s="1302">
        <f t="shared" si="196"/>
        <v>394.12040214996523</v>
      </c>
      <c r="GR83" s="1302">
        <f t="shared" si="196"/>
        <v>394.12040214996523</v>
      </c>
      <c r="GS83" s="1302">
        <f t="shared" si="196"/>
        <v>394.12040214996523</v>
      </c>
      <c r="GT83" s="1302">
        <f t="shared" si="196"/>
        <v>394.12040214996523</v>
      </c>
      <c r="GU83" s="1302">
        <f t="shared" si="196"/>
        <v>394.12040214996523</v>
      </c>
      <c r="GV83" s="1302">
        <f t="shared" si="196"/>
        <v>394.12040214996523</v>
      </c>
      <c r="GW83" s="1302">
        <f t="shared" si="196"/>
        <v>394.12040214996523</v>
      </c>
      <c r="GX83" s="1302">
        <f t="shared" si="196"/>
        <v>394.12040214996523</v>
      </c>
      <c r="GY83" s="1302">
        <f t="shared" si="196"/>
        <v>723.06160617146816</v>
      </c>
      <c r="GZ83" s="1302">
        <f t="shared" si="196"/>
        <v>723.06160617146816</v>
      </c>
      <c r="HA83" s="1302">
        <f t="shared" si="196"/>
        <v>723.06160617146816</v>
      </c>
      <c r="HB83" s="1302">
        <f t="shared" si="196"/>
        <v>723.06160617146816</v>
      </c>
      <c r="HC83" s="1302">
        <f t="shared" si="196"/>
        <v>723.06160617146816</v>
      </c>
      <c r="HD83" s="1302">
        <f t="shared" si="196"/>
        <v>723.06160617146816</v>
      </c>
      <c r="HE83" s="1302">
        <f t="shared" si="196"/>
        <v>723.06160617146816</v>
      </c>
      <c r="HF83" s="1302">
        <f t="shared" si="196"/>
        <v>723.06160617146816</v>
      </c>
      <c r="HG83" s="1302">
        <f t="shared" si="196"/>
        <v>723.06160617146816</v>
      </c>
      <c r="HH83" s="1302">
        <f t="shared" si="196"/>
        <v>723.06160617146816</v>
      </c>
      <c r="HI83" s="1302">
        <f t="shared" si="196"/>
        <v>723.06160617146816</v>
      </c>
      <c r="HJ83" s="1302">
        <f t="shared" si="196"/>
        <v>723.06160617146816</v>
      </c>
      <c r="HK83" s="1302">
        <f t="shared" si="196"/>
        <v>1055.2922222331836</v>
      </c>
      <c r="HL83" s="1302">
        <f t="shared" ref="HL83:HZ83" si="197">MAX(HL40-HL45,0)</f>
        <v>1055.2922222331836</v>
      </c>
      <c r="HM83" s="1302">
        <f t="shared" si="197"/>
        <v>1055.2922222331836</v>
      </c>
      <c r="HN83" s="1302">
        <f t="shared" si="197"/>
        <v>1055.2922222331836</v>
      </c>
      <c r="HO83" s="1302">
        <f t="shared" si="197"/>
        <v>1055.2922222331836</v>
      </c>
      <c r="HP83" s="1302">
        <f t="shared" si="197"/>
        <v>1055.2922222331836</v>
      </c>
      <c r="HQ83" s="1302">
        <f t="shared" si="197"/>
        <v>1055.2922222331836</v>
      </c>
      <c r="HR83" s="1302">
        <f t="shared" si="197"/>
        <v>1055.2922222331836</v>
      </c>
      <c r="HS83" s="1302">
        <f t="shared" si="197"/>
        <v>1055.2922222331836</v>
      </c>
      <c r="HT83" s="1302">
        <f t="shared" si="197"/>
        <v>1055.2922222331836</v>
      </c>
      <c r="HU83" s="1302">
        <f t="shared" si="197"/>
        <v>1055.2922222331836</v>
      </c>
      <c r="HV83" s="1302">
        <f t="shared" si="197"/>
        <v>1055.2922222331836</v>
      </c>
      <c r="HW83" s="1302">
        <f t="shared" si="197"/>
        <v>1390.8451444555176</v>
      </c>
      <c r="HX83" s="1302">
        <f t="shared" si="197"/>
        <v>1390.8451444555176</v>
      </c>
      <c r="HY83" s="1302">
        <f t="shared" si="197"/>
        <v>1390.8451444555176</v>
      </c>
      <c r="HZ83" s="1302">
        <f t="shared" si="197"/>
        <v>1390.8451444555176</v>
      </c>
      <c r="IA83" s="1302">
        <f t="shared" ref="IA83" si="198">MAX(IA40-IA45,0)</f>
        <v>1390.8451444555176</v>
      </c>
    </row>
    <row r="84" spans="2:235" x14ac:dyDescent="0.3">
      <c r="C84" s="26" t="s">
        <v>927</v>
      </c>
      <c r="F84" s="255">
        <f>MAX(F40-F65,0)</f>
        <v>0</v>
      </c>
      <c r="G84" s="255">
        <f t="shared" ref="G84:V84" si="199">MAX(G40-G65,0)</f>
        <v>0</v>
      </c>
      <c r="H84" s="255">
        <f t="shared" si="199"/>
        <v>0</v>
      </c>
      <c r="I84" s="255">
        <f t="shared" si="199"/>
        <v>0</v>
      </c>
      <c r="J84" s="255">
        <f t="shared" si="199"/>
        <v>0</v>
      </c>
      <c r="K84" s="255">
        <f t="shared" si="199"/>
        <v>0</v>
      </c>
      <c r="L84" s="255">
        <f t="shared" si="199"/>
        <v>0</v>
      </c>
      <c r="M84" s="255">
        <f t="shared" si="199"/>
        <v>0</v>
      </c>
      <c r="N84" s="255">
        <f t="shared" si="199"/>
        <v>0</v>
      </c>
      <c r="O84" s="255">
        <f t="shared" si="199"/>
        <v>0</v>
      </c>
      <c r="P84" s="255">
        <f t="shared" si="199"/>
        <v>0</v>
      </c>
      <c r="Q84" s="255">
        <f t="shared" si="199"/>
        <v>0</v>
      </c>
      <c r="R84" s="255">
        <f t="shared" si="199"/>
        <v>0</v>
      </c>
      <c r="S84" s="255">
        <f t="shared" si="199"/>
        <v>0</v>
      </c>
      <c r="T84" s="255">
        <f t="shared" si="199"/>
        <v>0</v>
      </c>
      <c r="U84" s="255">
        <f t="shared" si="199"/>
        <v>0</v>
      </c>
      <c r="V84" s="255">
        <f t="shared" si="199"/>
        <v>0</v>
      </c>
      <c r="W84" s="255">
        <f>MAX(W40-W65,0)</f>
        <v>0</v>
      </c>
      <c r="Y84" s="26" t="s">
        <v>927</v>
      </c>
      <c r="AA84" s="255">
        <f>MAX(AA40-AA65,0)</f>
        <v>0</v>
      </c>
      <c r="AB84" s="255">
        <f t="shared" ref="AB84:CM84" si="200">MAX(AB40-AB65,0)</f>
        <v>0</v>
      </c>
      <c r="AC84" s="255">
        <f t="shared" si="200"/>
        <v>0</v>
      </c>
      <c r="AD84" s="582">
        <f t="shared" si="200"/>
        <v>0</v>
      </c>
      <c r="AE84" s="582">
        <f t="shared" si="200"/>
        <v>0</v>
      </c>
      <c r="AF84" s="582">
        <f t="shared" si="200"/>
        <v>0</v>
      </c>
      <c r="AG84" s="582">
        <f t="shared" si="200"/>
        <v>0</v>
      </c>
      <c r="AH84" s="582">
        <f t="shared" si="200"/>
        <v>0</v>
      </c>
      <c r="AI84" s="582">
        <f t="shared" si="200"/>
        <v>0</v>
      </c>
      <c r="AJ84" s="582">
        <f t="shared" si="200"/>
        <v>0</v>
      </c>
      <c r="AK84" s="582">
        <f t="shared" si="200"/>
        <v>0</v>
      </c>
      <c r="AL84" s="582">
        <f t="shared" si="200"/>
        <v>0</v>
      </c>
      <c r="AM84" s="582">
        <f t="shared" si="200"/>
        <v>0</v>
      </c>
      <c r="AN84" s="582">
        <f t="shared" si="200"/>
        <v>0</v>
      </c>
      <c r="AO84" s="582">
        <f t="shared" si="200"/>
        <v>0</v>
      </c>
      <c r="AP84" s="582">
        <f t="shared" si="200"/>
        <v>0</v>
      </c>
      <c r="AQ84" s="582">
        <f t="shared" si="200"/>
        <v>0</v>
      </c>
      <c r="AR84" s="582">
        <f t="shared" si="200"/>
        <v>0</v>
      </c>
      <c r="AS84" s="582">
        <f t="shared" si="200"/>
        <v>0</v>
      </c>
      <c r="AT84" s="582">
        <f t="shared" si="200"/>
        <v>0</v>
      </c>
      <c r="AU84" s="582">
        <f t="shared" si="200"/>
        <v>0</v>
      </c>
      <c r="AV84" s="582">
        <f t="shared" si="200"/>
        <v>0</v>
      </c>
      <c r="AW84" s="582">
        <f t="shared" si="200"/>
        <v>0</v>
      </c>
      <c r="AX84" s="582">
        <f t="shared" si="200"/>
        <v>0</v>
      </c>
      <c r="AY84" s="582">
        <f t="shared" si="200"/>
        <v>0</v>
      </c>
      <c r="AZ84" s="582">
        <f t="shared" si="200"/>
        <v>0</v>
      </c>
      <c r="BA84" s="582">
        <f t="shared" si="200"/>
        <v>0</v>
      </c>
      <c r="BB84" s="582">
        <f t="shared" si="200"/>
        <v>0</v>
      </c>
      <c r="BC84" s="582">
        <f t="shared" si="200"/>
        <v>0</v>
      </c>
      <c r="BD84" s="582">
        <f t="shared" si="200"/>
        <v>0</v>
      </c>
      <c r="BE84" s="582">
        <f t="shared" si="200"/>
        <v>0</v>
      </c>
      <c r="BF84" s="582">
        <f t="shared" si="200"/>
        <v>0</v>
      </c>
      <c r="BG84" s="582">
        <f t="shared" si="200"/>
        <v>0</v>
      </c>
      <c r="BH84" s="582">
        <f t="shared" si="200"/>
        <v>0</v>
      </c>
      <c r="BI84" s="582">
        <f t="shared" si="200"/>
        <v>0</v>
      </c>
      <c r="BJ84" s="582">
        <f t="shared" si="200"/>
        <v>0</v>
      </c>
      <c r="BK84" s="582">
        <f t="shared" si="200"/>
        <v>0</v>
      </c>
      <c r="BL84" s="582">
        <f t="shared" si="200"/>
        <v>0</v>
      </c>
      <c r="BM84" s="582">
        <f t="shared" si="200"/>
        <v>0</v>
      </c>
      <c r="BN84" s="582">
        <f t="shared" si="200"/>
        <v>0</v>
      </c>
      <c r="BO84" s="582">
        <f t="shared" si="200"/>
        <v>0</v>
      </c>
      <c r="BP84" s="582">
        <f t="shared" si="200"/>
        <v>0</v>
      </c>
      <c r="BQ84" s="582">
        <f t="shared" si="200"/>
        <v>0</v>
      </c>
      <c r="BR84" s="582">
        <f t="shared" si="200"/>
        <v>0</v>
      </c>
      <c r="BS84" s="582">
        <f t="shared" si="200"/>
        <v>0</v>
      </c>
      <c r="BT84" s="582">
        <f t="shared" si="200"/>
        <v>0</v>
      </c>
      <c r="BU84" s="582">
        <f t="shared" si="200"/>
        <v>0</v>
      </c>
      <c r="BV84" s="582">
        <f t="shared" si="200"/>
        <v>0</v>
      </c>
      <c r="BW84" s="582">
        <f t="shared" si="200"/>
        <v>0</v>
      </c>
      <c r="BX84" s="582">
        <f t="shared" si="200"/>
        <v>0</v>
      </c>
      <c r="BY84" s="582">
        <f t="shared" si="200"/>
        <v>0</v>
      </c>
      <c r="BZ84" s="582">
        <f t="shared" si="200"/>
        <v>0</v>
      </c>
      <c r="CA84" s="582">
        <f t="shared" si="200"/>
        <v>0</v>
      </c>
      <c r="CB84" s="582">
        <f t="shared" si="200"/>
        <v>0</v>
      </c>
      <c r="CC84" s="582">
        <f t="shared" si="200"/>
        <v>0</v>
      </c>
      <c r="CD84" s="582">
        <f t="shared" si="200"/>
        <v>0</v>
      </c>
      <c r="CE84" s="582">
        <f t="shared" si="200"/>
        <v>0</v>
      </c>
      <c r="CF84" s="582">
        <f t="shared" si="200"/>
        <v>0</v>
      </c>
      <c r="CG84" s="582">
        <f t="shared" si="200"/>
        <v>0</v>
      </c>
      <c r="CH84" s="582">
        <f t="shared" si="200"/>
        <v>0</v>
      </c>
      <c r="CI84" s="582">
        <f t="shared" si="200"/>
        <v>0</v>
      </c>
      <c r="CJ84" s="582">
        <f t="shared" si="200"/>
        <v>0</v>
      </c>
      <c r="CK84" s="582">
        <f t="shared" si="200"/>
        <v>0</v>
      </c>
      <c r="CL84" s="582">
        <f t="shared" si="200"/>
        <v>0</v>
      </c>
      <c r="CM84" s="582">
        <f t="shared" si="200"/>
        <v>0</v>
      </c>
      <c r="CN84" s="582">
        <f t="shared" ref="CN84:EY84" si="201">MAX(CN40-CN65,0)</f>
        <v>0</v>
      </c>
      <c r="CO84" s="582">
        <f t="shared" si="201"/>
        <v>0</v>
      </c>
      <c r="CP84" s="582">
        <f t="shared" si="201"/>
        <v>0</v>
      </c>
      <c r="CQ84" s="582">
        <f t="shared" si="201"/>
        <v>0</v>
      </c>
      <c r="CR84" s="582">
        <f t="shared" si="201"/>
        <v>0</v>
      </c>
      <c r="CS84" s="582">
        <f t="shared" si="201"/>
        <v>0</v>
      </c>
      <c r="CT84" s="582">
        <f t="shared" si="201"/>
        <v>0</v>
      </c>
      <c r="CU84" s="582">
        <f t="shared" si="201"/>
        <v>0</v>
      </c>
      <c r="CV84" s="582">
        <f t="shared" si="201"/>
        <v>0</v>
      </c>
      <c r="CW84" s="582">
        <f t="shared" si="201"/>
        <v>0</v>
      </c>
      <c r="CX84" s="582">
        <f t="shared" si="201"/>
        <v>0</v>
      </c>
      <c r="CY84" s="582">
        <f t="shared" si="201"/>
        <v>0</v>
      </c>
      <c r="CZ84" s="582">
        <f t="shared" si="201"/>
        <v>0</v>
      </c>
      <c r="DA84" s="582">
        <f t="shared" si="201"/>
        <v>0</v>
      </c>
      <c r="DB84" s="582">
        <f t="shared" si="201"/>
        <v>0</v>
      </c>
      <c r="DC84" s="582">
        <f t="shared" si="201"/>
        <v>0</v>
      </c>
      <c r="DD84" s="582">
        <f t="shared" si="201"/>
        <v>0</v>
      </c>
      <c r="DE84" s="582">
        <f t="shared" si="201"/>
        <v>0</v>
      </c>
      <c r="DF84" s="582">
        <f t="shared" si="201"/>
        <v>0</v>
      </c>
      <c r="DG84" s="582">
        <f t="shared" si="201"/>
        <v>0</v>
      </c>
      <c r="DH84" s="582">
        <f t="shared" si="201"/>
        <v>0</v>
      </c>
      <c r="DI84" s="582">
        <f t="shared" si="201"/>
        <v>0</v>
      </c>
      <c r="DJ84" s="582">
        <f t="shared" si="201"/>
        <v>0</v>
      </c>
      <c r="DK84" s="582">
        <f t="shared" si="201"/>
        <v>0</v>
      </c>
      <c r="DL84" s="582">
        <f t="shared" si="201"/>
        <v>0</v>
      </c>
      <c r="DM84" s="582">
        <f t="shared" si="201"/>
        <v>0</v>
      </c>
      <c r="DN84" s="582">
        <f t="shared" si="201"/>
        <v>0</v>
      </c>
      <c r="DO84" s="582">
        <f t="shared" si="201"/>
        <v>0</v>
      </c>
      <c r="DP84" s="582">
        <f t="shared" si="201"/>
        <v>0</v>
      </c>
      <c r="DQ84" s="582">
        <f t="shared" si="201"/>
        <v>0</v>
      </c>
      <c r="DR84" s="582">
        <f t="shared" si="201"/>
        <v>0</v>
      </c>
      <c r="DS84" s="582">
        <f t="shared" si="201"/>
        <v>0</v>
      </c>
      <c r="DT84" s="582">
        <f t="shared" si="201"/>
        <v>0</v>
      </c>
      <c r="DU84" s="582">
        <f t="shared" si="201"/>
        <v>0</v>
      </c>
      <c r="DV84" s="582">
        <f t="shared" si="201"/>
        <v>0</v>
      </c>
      <c r="DW84" s="582">
        <f t="shared" si="201"/>
        <v>0</v>
      </c>
      <c r="DX84" s="582">
        <f t="shared" si="201"/>
        <v>0</v>
      </c>
      <c r="DY84" s="582">
        <f t="shared" si="201"/>
        <v>0</v>
      </c>
      <c r="DZ84" s="582">
        <f t="shared" si="201"/>
        <v>0</v>
      </c>
      <c r="EA84" s="582">
        <f t="shared" si="201"/>
        <v>0</v>
      </c>
      <c r="EB84" s="582">
        <f t="shared" si="201"/>
        <v>0</v>
      </c>
      <c r="EC84" s="582">
        <f t="shared" si="201"/>
        <v>0</v>
      </c>
      <c r="ED84" s="582">
        <f t="shared" si="201"/>
        <v>0</v>
      </c>
      <c r="EE84" s="582">
        <f t="shared" si="201"/>
        <v>0</v>
      </c>
      <c r="EF84" s="582">
        <f t="shared" si="201"/>
        <v>0</v>
      </c>
      <c r="EG84" s="582">
        <f t="shared" si="201"/>
        <v>0</v>
      </c>
      <c r="EH84" s="582">
        <f t="shared" si="201"/>
        <v>0</v>
      </c>
      <c r="EI84" s="582">
        <f t="shared" si="201"/>
        <v>0</v>
      </c>
      <c r="EJ84" s="582">
        <f t="shared" si="201"/>
        <v>0</v>
      </c>
      <c r="EK84" s="582">
        <f t="shared" si="201"/>
        <v>0</v>
      </c>
      <c r="EL84" s="582">
        <f t="shared" si="201"/>
        <v>0</v>
      </c>
      <c r="EM84" s="582">
        <f t="shared" si="201"/>
        <v>0</v>
      </c>
      <c r="EN84" s="582">
        <f t="shared" si="201"/>
        <v>0</v>
      </c>
      <c r="EO84" s="582">
        <f t="shared" si="201"/>
        <v>0</v>
      </c>
      <c r="EP84" s="582">
        <f t="shared" si="201"/>
        <v>0</v>
      </c>
      <c r="EQ84" s="582">
        <f t="shared" si="201"/>
        <v>0</v>
      </c>
      <c r="ER84" s="582">
        <f t="shared" si="201"/>
        <v>0</v>
      </c>
      <c r="ES84" s="582">
        <f t="shared" si="201"/>
        <v>0</v>
      </c>
      <c r="ET84" s="582">
        <f t="shared" si="201"/>
        <v>0</v>
      </c>
      <c r="EU84" s="582">
        <f t="shared" si="201"/>
        <v>0</v>
      </c>
      <c r="EV84" s="582">
        <f t="shared" si="201"/>
        <v>0</v>
      </c>
      <c r="EW84" s="582">
        <f t="shared" si="201"/>
        <v>0</v>
      </c>
      <c r="EX84" s="582">
        <f t="shared" si="201"/>
        <v>0</v>
      </c>
      <c r="EY84" s="582">
        <f t="shared" si="201"/>
        <v>0</v>
      </c>
      <c r="EZ84" s="582">
        <f t="shared" ref="EZ84:HK84" si="202">MAX(EZ40-EZ65,0)</f>
        <v>0</v>
      </c>
      <c r="FA84" s="582">
        <f t="shared" si="202"/>
        <v>0</v>
      </c>
      <c r="FB84" s="582">
        <f t="shared" si="202"/>
        <v>0</v>
      </c>
      <c r="FC84" s="582">
        <f t="shared" si="202"/>
        <v>0</v>
      </c>
      <c r="FD84" s="582">
        <f t="shared" si="202"/>
        <v>0</v>
      </c>
      <c r="FE84" s="582">
        <f t="shared" si="202"/>
        <v>0</v>
      </c>
      <c r="FF84" s="582">
        <f t="shared" si="202"/>
        <v>0</v>
      </c>
      <c r="FG84" s="582">
        <f t="shared" si="202"/>
        <v>0</v>
      </c>
      <c r="FH84" s="582">
        <f t="shared" si="202"/>
        <v>0</v>
      </c>
      <c r="FI84" s="582">
        <f t="shared" si="202"/>
        <v>0</v>
      </c>
      <c r="FJ84" s="582">
        <f t="shared" si="202"/>
        <v>0</v>
      </c>
      <c r="FK84" s="582">
        <f t="shared" si="202"/>
        <v>0</v>
      </c>
      <c r="FL84" s="582">
        <f t="shared" si="202"/>
        <v>0</v>
      </c>
      <c r="FM84" s="582">
        <f t="shared" si="202"/>
        <v>0</v>
      </c>
      <c r="FN84" s="582">
        <f t="shared" si="202"/>
        <v>0</v>
      </c>
      <c r="FO84" s="582">
        <f t="shared" si="202"/>
        <v>0</v>
      </c>
      <c r="FP84" s="582">
        <f t="shared" si="202"/>
        <v>0</v>
      </c>
      <c r="FQ84" s="582">
        <f t="shared" si="202"/>
        <v>0</v>
      </c>
      <c r="FR84" s="582">
        <f t="shared" si="202"/>
        <v>0</v>
      </c>
      <c r="FS84" s="582">
        <f t="shared" si="202"/>
        <v>0</v>
      </c>
      <c r="FT84" s="582">
        <f t="shared" si="202"/>
        <v>0</v>
      </c>
      <c r="FU84" s="582">
        <f t="shared" si="202"/>
        <v>0</v>
      </c>
      <c r="FV84" s="582">
        <f t="shared" si="202"/>
        <v>0</v>
      </c>
      <c r="FW84" s="582">
        <f t="shared" si="202"/>
        <v>0</v>
      </c>
      <c r="FX84" s="582">
        <f t="shared" si="202"/>
        <v>0</v>
      </c>
      <c r="FY84" s="582">
        <f t="shared" si="202"/>
        <v>0</v>
      </c>
      <c r="FZ84" s="582">
        <f t="shared" si="202"/>
        <v>0</v>
      </c>
      <c r="GA84" s="582">
        <f t="shared" si="202"/>
        <v>0</v>
      </c>
      <c r="GB84" s="582">
        <f t="shared" si="202"/>
        <v>0</v>
      </c>
      <c r="GC84" s="582">
        <f t="shared" si="202"/>
        <v>0</v>
      </c>
      <c r="GD84" s="582">
        <f t="shared" si="202"/>
        <v>0</v>
      </c>
      <c r="GE84" s="582">
        <f t="shared" si="202"/>
        <v>0</v>
      </c>
      <c r="GF84" s="582">
        <f t="shared" si="202"/>
        <v>0</v>
      </c>
      <c r="GG84" s="582">
        <f t="shared" si="202"/>
        <v>0</v>
      </c>
      <c r="GH84" s="582">
        <f t="shared" si="202"/>
        <v>0</v>
      </c>
      <c r="GI84" s="582">
        <f t="shared" si="202"/>
        <v>0</v>
      </c>
      <c r="GJ84" s="582">
        <f t="shared" si="202"/>
        <v>0</v>
      </c>
      <c r="GK84" s="582">
        <f t="shared" si="202"/>
        <v>0</v>
      </c>
      <c r="GL84" s="582">
        <f t="shared" si="202"/>
        <v>0</v>
      </c>
      <c r="GM84" s="582">
        <f t="shared" si="202"/>
        <v>0</v>
      </c>
      <c r="GN84" s="582">
        <f t="shared" si="202"/>
        <v>0</v>
      </c>
      <c r="GO84" s="582">
        <f t="shared" si="202"/>
        <v>0</v>
      </c>
      <c r="GP84" s="582">
        <f t="shared" si="202"/>
        <v>0</v>
      </c>
      <c r="GQ84" s="582">
        <f t="shared" si="202"/>
        <v>0</v>
      </c>
      <c r="GR84" s="582">
        <f t="shared" si="202"/>
        <v>0</v>
      </c>
      <c r="GS84" s="582">
        <f t="shared" si="202"/>
        <v>0</v>
      </c>
      <c r="GT84" s="582">
        <f t="shared" si="202"/>
        <v>0</v>
      </c>
      <c r="GU84" s="582">
        <f t="shared" si="202"/>
        <v>0</v>
      </c>
      <c r="GV84" s="582">
        <f t="shared" si="202"/>
        <v>0</v>
      </c>
      <c r="GW84" s="582">
        <f t="shared" si="202"/>
        <v>0</v>
      </c>
      <c r="GX84" s="582">
        <f t="shared" si="202"/>
        <v>0</v>
      </c>
      <c r="GY84" s="582">
        <f t="shared" si="202"/>
        <v>0</v>
      </c>
      <c r="GZ84" s="582">
        <f t="shared" si="202"/>
        <v>0</v>
      </c>
      <c r="HA84" s="582">
        <f t="shared" si="202"/>
        <v>0</v>
      </c>
      <c r="HB84" s="582">
        <f t="shared" si="202"/>
        <v>0</v>
      </c>
      <c r="HC84" s="582">
        <f t="shared" si="202"/>
        <v>0</v>
      </c>
      <c r="HD84" s="582">
        <f t="shared" si="202"/>
        <v>0</v>
      </c>
      <c r="HE84" s="582">
        <f t="shared" si="202"/>
        <v>0</v>
      </c>
      <c r="HF84" s="582">
        <f t="shared" si="202"/>
        <v>0</v>
      </c>
      <c r="HG84" s="582">
        <f t="shared" si="202"/>
        <v>0</v>
      </c>
      <c r="HH84" s="582">
        <f t="shared" si="202"/>
        <v>0</v>
      </c>
      <c r="HI84" s="582">
        <f t="shared" si="202"/>
        <v>0</v>
      </c>
      <c r="HJ84" s="582">
        <f t="shared" si="202"/>
        <v>0</v>
      </c>
      <c r="HK84" s="582">
        <f t="shared" si="202"/>
        <v>0</v>
      </c>
      <c r="HL84" s="582">
        <f t="shared" ref="HL84:HZ84" si="203">MAX(HL40-HL65,0)</f>
        <v>0</v>
      </c>
      <c r="HM84" s="582">
        <f t="shared" si="203"/>
        <v>0</v>
      </c>
      <c r="HN84" s="582">
        <f t="shared" si="203"/>
        <v>0</v>
      </c>
      <c r="HO84" s="582">
        <f t="shared" si="203"/>
        <v>0</v>
      </c>
      <c r="HP84" s="582">
        <f t="shared" si="203"/>
        <v>0</v>
      </c>
      <c r="HQ84" s="582">
        <f t="shared" si="203"/>
        <v>0</v>
      </c>
      <c r="HR84" s="582">
        <f t="shared" si="203"/>
        <v>0</v>
      </c>
      <c r="HS84" s="582">
        <f t="shared" si="203"/>
        <v>0</v>
      </c>
      <c r="HT84" s="582">
        <f t="shared" si="203"/>
        <v>0</v>
      </c>
      <c r="HU84" s="582">
        <f t="shared" si="203"/>
        <v>0</v>
      </c>
      <c r="HV84" s="582">
        <f t="shared" si="203"/>
        <v>0</v>
      </c>
      <c r="HW84" s="582">
        <f t="shared" si="203"/>
        <v>0</v>
      </c>
      <c r="HX84" s="582">
        <f t="shared" si="203"/>
        <v>0</v>
      </c>
      <c r="HY84" s="582">
        <f t="shared" si="203"/>
        <v>0</v>
      </c>
      <c r="HZ84" s="582">
        <f t="shared" si="203"/>
        <v>0</v>
      </c>
      <c r="IA84" s="582">
        <f t="shared" ref="IA84" si="204">MAX(IA40-IA65,0)</f>
        <v>0</v>
      </c>
    </row>
    <row r="85" spans="2:235" x14ac:dyDescent="0.3">
      <c r="C85" s="26" t="s">
        <v>928</v>
      </c>
      <c r="F85" s="255">
        <f>MIN(25000,F84)</f>
        <v>0</v>
      </c>
      <c r="G85" s="255">
        <f t="shared" ref="G85:V85" si="205">MIN(25000,G84)</f>
        <v>0</v>
      </c>
      <c r="H85" s="255">
        <f t="shared" si="205"/>
        <v>0</v>
      </c>
      <c r="I85" s="255">
        <f t="shared" si="205"/>
        <v>0</v>
      </c>
      <c r="J85" s="255">
        <f t="shared" si="205"/>
        <v>0</v>
      </c>
      <c r="K85" s="255">
        <f t="shared" si="205"/>
        <v>0</v>
      </c>
      <c r="L85" s="255">
        <f t="shared" si="205"/>
        <v>0</v>
      </c>
      <c r="M85" s="255">
        <f t="shared" si="205"/>
        <v>0</v>
      </c>
      <c r="N85" s="255">
        <f t="shared" si="205"/>
        <v>0</v>
      </c>
      <c r="O85" s="255">
        <f t="shared" si="205"/>
        <v>0</v>
      </c>
      <c r="P85" s="255">
        <f t="shared" si="205"/>
        <v>0</v>
      </c>
      <c r="Q85" s="255">
        <f>IFERROR(MIN(25000,Q84),0)</f>
        <v>0</v>
      </c>
      <c r="R85" s="255">
        <f t="shared" si="205"/>
        <v>0</v>
      </c>
      <c r="S85" s="255">
        <f t="shared" si="205"/>
        <v>0</v>
      </c>
      <c r="T85" s="255">
        <f t="shared" si="205"/>
        <v>0</v>
      </c>
      <c r="U85" s="255">
        <f t="shared" si="205"/>
        <v>0</v>
      </c>
      <c r="V85" s="255">
        <f t="shared" si="205"/>
        <v>0</v>
      </c>
      <c r="W85" s="255">
        <f>MIN(25000,W84)</f>
        <v>0</v>
      </c>
      <c r="Y85" s="26" t="s">
        <v>928</v>
      </c>
      <c r="AA85" s="255">
        <f>MIN(25000/12,AA84)</f>
        <v>0</v>
      </c>
      <c r="AB85" s="255">
        <f t="shared" ref="AB85:CM85" si="206">MIN(25000/12,AB84)</f>
        <v>0</v>
      </c>
      <c r="AC85" s="255">
        <f t="shared" si="206"/>
        <v>0</v>
      </c>
      <c r="AD85" s="582">
        <f t="shared" si="206"/>
        <v>0</v>
      </c>
      <c r="AE85" s="582">
        <f t="shared" si="206"/>
        <v>0</v>
      </c>
      <c r="AF85" s="582">
        <f t="shared" si="206"/>
        <v>0</v>
      </c>
      <c r="AG85" s="582">
        <f t="shared" si="206"/>
        <v>0</v>
      </c>
      <c r="AH85" s="582">
        <f t="shared" si="206"/>
        <v>0</v>
      </c>
      <c r="AI85" s="582">
        <f t="shared" si="206"/>
        <v>0</v>
      </c>
      <c r="AJ85" s="582">
        <f t="shared" si="206"/>
        <v>0</v>
      </c>
      <c r="AK85" s="582">
        <f t="shared" si="206"/>
        <v>0</v>
      </c>
      <c r="AL85" s="582">
        <f t="shared" si="206"/>
        <v>0</v>
      </c>
      <c r="AM85" s="582">
        <f t="shared" si="206"/>
        <v>0</v>
      </c>
      <c r="AN85" s="582">
        <f t="shared" si="206"/>
        <v>0</v>
      </c>
      <c r="AO85" s="582">
        <f t="shared" si="206"/>
        <v>0</v>
      </c>
      <c r="AP85" s="582">
        <f t="shared" si="206"/>
        <v>0</v>
      </c>
      <c r="AQ85" s="582">
        <f t="shared" si="206"/>
        <v>0</v>
      </c>
      <c r="AR85" s="582">
        <f t="shared" si="206"/>
        <v>0</v>
      </c>
      <c r="AS85" s="582">
        <f t="shared" si="206"/>
        <v>0</v>
      </c>
      <c r="AT85" s="582">
        <f t="shared" si="206"/>
        <v>0</v>
      </c>
      <c r="AU85" s="582">
        <f t="shared" si="206"/>
        <v>0</v>
      </c>
      <c r="AV85" s="582">
        <f t="shared" si="206"/>
        <v>0</v>
      </c>
      <c r="AW85" s="582">
        <f t="shared" si="206"/>
        <v>0</v>
      </c>
      <c r="AX85" s="582">
        <f t="shared" si="206"/>
        <v>0</v>
      </c>
      <c r="AY85" s="582">
        <f t="shared" si="206"/>
        <v>0</v>
      </c>
      <c r="AZ85" s="582">
        <f t="shared" si="206"/>
        <v>0</v>
      </c>
      <c r="BA85" s="582">
        <f t="shared" si="206"/>
        <v>0</v>
      </c>
      <c r="BB85" s="582">
        <f t="shared" si="206"/>
        <v>0</v>
      </c>
      <c r="BC85" s="582">
        <f t="shared" si="206"/>
        <v>0</v>
      </c>
      <c r="BD85" s="582">
        <f t="shared" si="206"/>
        <v>0</v>
      </c>
      <c r="BE85" s="582">
        <f t="shared" si="206"/>
        <v>0</v>
      </c>
      <c r="BF85" s="582">
        <f t="shared" si="206"/>
        <v>0</v>
      </c>
      <c r="BG85" s="582">
        <f t="shared" si="206"/>
        <v>0</v>
      </c>
      <c r="BH85" s="582">
        <f t="shared" si="206"/>
        <v>0</v>
      </c>
      <c r="BI85" s="582">
        <f t="shared" si="206"/>
        <v>0</v>
      </c>
      <c r="BJ85" s="582">
        <f t="shared" si="206"/>
        <v>0</v>
      </c>
      <c r="BK85" s="582">
        <f t="shared" si="206"/>
        <v>0</v>
      </c>
      <c r="BL85" s="582">
        <f t="shared" si="206"/>
        <v>0</v>
      </c>
      <c r="BM85" s="582">
        <f t="shared" si="206"/>
        <v>0</v>
      </c>
      <c r="BN85" s="582">
        <f t="shared" si="206"/>
        <v>0</v>
      </c>
      <c r="BO85" s="582">
        <f t="shared" si="206"/>
        <v>0</v>
      </c>
      <c r="BP85" s="582">
        <f t="shared" si="206"/>
        <v>0</v>
      </c>
      <c r="BQ85" s="582">
        <f t="shared" si="206"/>
        <v>0</v>
      </c>
      <c r="BR85" s="582">
        <f t="shared" si="206"/>
        <v>0</v>
      </c>
      <c r="BS85" s="582">
        <f t="shared" si="206"/>
        <v>0</v>
      </c>
      <c r="BT85" s="582">
        <f t="shared" si="206"/>
        <v>0</v>
      </c>
      <c r="BU85" s="582">
        <f t="shared" si="206"/>
        <v>0</v>
      </c>
      <c r="BV85" s="582">
        <f t="shared" si="206"/>
        <v>0</v>
      </c>
      <c r="BW85" s="582">
        <f t="shared" si="206"/>
        <v>0</v>
      </c>
      <c r="BX85" s="582">
        <f t="shared" si="206"/>
        <v>0</v>
      </c>
      <c r="BY85" s="582">
        <f t="shared" si="206"/>
        <v>0</v>
      </c>
      <c r="BZ85" s="582">
        <f t="shared" si="206"/>
        <v>0</v>
      </c>
      <c r="CA85" s="582">
        <f t="shared" si="206"/>
        <v>0</v>
      </c>
      <c r="CB85" s="582">
        <f t="shared" si="206"/>
        <v>0</v>
      </c>
      <c r="CC85" s="582">
        <f t="shared" si="206"/>
        <v>0</v>
      </c>
      <c r="CD85" s="582">
        <f t="shared" si="206"/>
        <v>0</v>
      </c>
      <c r="CE85" s="582">
        <f t="shared" si="206"/>
        <v>0</v>
      </c>
      <c r="CF85" s="582">
        <f t="shared" si="206"/>
        <v>0</v>
      </c>
      <c r="CG85" s="582">
        <f t="shared" si="206"/>
        <v>0</v>
      </c>
      <c r="CH85" s="582">
        <f t="shared" si="206"/>
        <v>0</v>
      </c>
      <c r="CI85" s="582">
        <f t="shared" si="206"/>
        <v>0</v>
      </c>
      <c r="CJ85" s="582">
        <f t="shared" si="206"/>
        <v>0</v>
      </c>
      <c r="CK85" s="582">
        <f t="shared" si="206"/>
        <v>0</v>
      </c>
      <c r="CL85" s="582">
        <f t="shared" si="206"/>
        <v>0</v>
      </c>
      <c r="CM85" s="582">
        <f t="shared" si="206"/>
        <v>0</v>
      </c>
      <c r="CN85" s="582">
        <f t="shared" ref="CN85:EY85" si="207">MIN(25000/12,CN84)</f>
        <v>0</v>
      </c>
      <c r="CO85" s="582">
        <f t="shared" si="207"/>
        <v>0</v>
      </c>
      <c r="CP85" s="582">
        <f t="shared" si="207"/>
        <v>0</v>
      </c>
      <c r="CQ85" s="582">
        <f t="shared" si="207"/>
        <v>0</v>
      </c>
      <c r="CR85" s="582">
        <f t="shared" si="207"/>
        <v>0</v>
      </c>
      <c r="CS85" s="582">
        <f t="shared" si="207"/>
        <v>0</v>
      </c>
      <c r="CT85" s="582">
        <f t="shared" si="207"/>
        <v>0</v>
      </c>
      <c r="CU85" s="582">
        <f t="shared" si="207"/>
        <v>0</v>
      </c>
      <c r="CV85" s="582">
        <f t="shared" si="207"/>
        <v>0</v>
      </c>
      <c r="CW85" s="582">
        <f t="shared" si="207"/>
        <v>0</v>
      </c>
      <c r="CX85" s="582">
        <f t="shared" si="207"/>
        <v>0</v>
      </c>
      <c r="CY85" s="582">
        <f t="shared" si="207"/>
        <v>0</v>
      </c>
      <c r="CZ85" s="582">
        <f t="shared" si="207"/>
        <v>0</v>
      </c>
      <c r="DA85" s="582">
        <f t="shared" si="207"/>
        <v>0</v>
      </c>
      <c r="DB85" s="582">
        <f t="shared" si="207"/>
        <v>0</v>
      </c>
      <c r="DC85" s="582">
        <f t="shared" si="207"/>
        <v>0</v>
      </c>
      <c r="DD85" s="582">
        <f t="shared" si="207"/>
        <v>0</v>
      </c>
      <c r="DE85" s="582">
        <f t="shared" si="207"/>
        <v>0</v>
      </c>
      <c r="DF85" s="582">
        <f t="shared" si="207"/>
        <v>0</v>
      </c>
      <c r="DG85" s="582">
        <f t="shared" si="207"/>
        <v>0</v>
      </c>
      <c r="DH85" s="582">
        <f t="shared" si="207"/>
        <v>0</v>
      </c>
      <c r="DI85" s="582">
        <f t="shared" si="207"/>
        <v>0</v>
      </c>
      <c r="DJ85" s="582">
        <f t="shared" si="207"/>
        <v>0</v>
      </c>
      <c r="DK85" s="582">
        <f t="shared" si="207"/>
        <v>0</v>
      </c>
      <c r="DL85" s="582">
        <f t="shared" si="207"/>
        <v>0</v>
      </c>
      <c r="DM85" s="582">
        <f t="shared" si="207"/>
        <v>0</v>
      </c>
      <c r="DN85" s="582">
        <f t="shared" si="207"/>
        <v>0</v>
      </c>
      <c r="DO85" s="582">
        <f t="shared" si="207"/>
        <v>0</v>
      </c>
      <c r="DP85" s="582">
        <f t="shared" si="207"/>
        <v>0</v>
      </c>
      <c r="DQ85" s="582">
        <f t="shared" si="207"/>
        <v>0</v>
      </c>
      <c r="DR85" s="582">
        <f t="shared" si="207"/>
        <v>0</v>
      </c>
      <c r="DS85" s="582">
        <f t="shared" si="207"/>
        <v>0</v>
      </c>
      <c r="DT85" s="582">
        <f t="shared" si="207"/>
        <v>0</v>
      </c>
      <c r="DU85" s="582">
        <f t="shared" si="207"/>
        <v>0</v>
      </c>
      <c r="DV85" s="582">
        <f t="shared" si="207"/>
        <v>0</v>
      </c>
      <c r="DW85" s="582">
        <f t="shared" si="207"/>
        <v>0</v>
      </c>
      <c r="DX85" s="582">
        <f t="shared" si="207"/>
        <v>0</v>
      </c>
      <c r="DY85" s="582">
        <f t="shared" si="207"/>
        <v>0</v>
      </c>
      <c r="DZ85" s="582">
        <f t="shared" si="207"/>
        <v>0</v>
      </c>
      <c r="EA85" s="582">
        <f t="shared" si="207"/>
        <v>0</v>
      </c>
      <c r="EB85" s="582">
        <f t="shared" si="207"/>
        <v>0</v>
      </c>
      <c r="EC85" s="582">
        <f t="shared" si="207"/>
        <v>0</v>
      </c>
      <c r="ED85" s="582">
        <f t="shared" si="207"/>
        <v>0</v>
      </c>
      <c r="EE85" s="582">
        <f t="shared" si="207"/>
        <v>0</v>
      </c>
      <c r="EF85" s="582">
        <f t="shared" si="207"/>
        <v>0</v>
      </c>
      <c r="EG85" s="582">
        <f t="shared" si="207"/>
        <v>0</v>
      </c>
      <c r="EH85" s="582">
        <f t="shared" si="207"/>
        <v>0</v>
      </c>
      <c r="EI85" s="582">
        <f t="shared" si="207"/>
        <v>0</v>
      </c>
      <c r="EJ85" s="582">
        <f t="shared" si="207"/>
        <v>0</v>
      </c>
      <c r="EK85" s="582">
        <f t="shared" si="207"/>
        <v>0</v>
      </c>
      <c r="EL85" s="582">
        <f t="shared" si="207"/>
        <v>0</v>
      </c>
      <c r="EM85" s="582">
        <f t="shared" si="207"/>
        <v>0</v>
      </c>
      <c r="EN85" s="582">
        <f t="shared" si="207"/>
        <v>0</v>
      </c>
      <c r="EO85" s="582">
        <f t="shared" si="207"/>
        <v>0</v>
      </c>
      <c r="EP85" s="582">
        <f t="shared" si="207"/>
        <v>0</v>
      </c>
      <c r="EQ85" s="582">
        <f t="shared" si="207"/>
        <v>0</v>
      </c>
      <c r="ER85" s="582">
        <f t="shared" si="207"/>
        <v>0</v>
      </c>
      <c r="ES85" s="582">
        <f t="shared" si="207"/>
        <v>0</v>
      </c>
      <c r="ET85" s="582">
        <f t="shared" si="207"/>
        <v>0</v>
      </c>
      <c r="EU85" s="582">
        <f t="shared" si="207"/>
        <v>0</v>
      </c>
      <c r="EV85" s="582">
        <f t="shared" si="207"/>
        <v>0</v>
      </c>
      <c r="EW85" s="582">
        <f t="shared" si="207"/>
        <v>0</v>
      </c>
      <c r="EX85" s="582">
        <f t="shared" si="207"/>
        <v>0</v>
      </c>
      <c r="EY85" s="582">
        <f t="shared" si="207"/>
        <v>0</v>
      </c>
      <c r="EZ85" s="582">
        <f t="shared" ref="EZ85:HK85" si="208">MIN(25000/12,EZ84)</f>
        <v>0</v>
      </c>
      <c r="FA85" s="582">
        <f t="shared" si="208"/>
        <v>0</v>
      </c>
      <c r="FB85" s="582">
        <f t="shared" si="208"/>
        <v>0</v>
      </c>
      <c r="FC85" s="582">
        <f t="shared" si="208"/>
        <v>0</v>
      </c>
      <c r="FD85" s="582">
        <f t="shared" si="208"/>
        <v>0</v>
      </c>
      <c r="FE85" s="582">
        <f t="shared" si="208"/>
        <v>0</v>
      </c>
      <c r="FF85" s="582">
        <f t="shared" si="208"/>
        <v>0</v>
      </c>
      <c r="FG85" s="582">
        <f t="shared" si="208"/>
        <v>0</v>
      </c>
      <c r="FH85" s="582">
        <f t="shared" si="208"/>
        <v>0</v>
      </c>
      <c r="FI85" s="582">
        <f t="shared" si="208"/>
        <v>0</v>
      </c>
      <c r="FJ85" s="582">
        <f t="shared" si="208"/>
        <v>0</v>
      </c>
      <c r="FK85" s="582">
        <f t="shared" si="208"/>
        <v>0</v>
      </c>
      <c r="FL85" s="582">
        <f t="shared" si="208"/>
        <v>0</v>
      </c>
      <c r="FM85" s="582">
        <f t="shared" si="208"/>
        <v>0</v>
      </c>
      <c r="FN85" s="582">
        <f t="shared" si="208"/>
        <v>0</v>
      </c>
      <c r="FO85" s="582">
        <f t="shared" si="208"/>
        <v>0</v>
      </c>
      <c r="FP85" s="582">
        <f t="shared" si="208"/>
        <v>0</v>
      </c>
      <c r="FQ85" s="582">
        <f t="shared" si="208"/>
        <v>0</v>
      </c>
      <c r="FR85" s="582">
        <f t="shared" si="208"/>
        <v>0</v>
      </c>
      <c r="FS85" s="582">
        <f t="shared" si="208"/>
        <v>0</v>
      </c>
      <c r="FT85" s="582">
        <f t="shared" si="208"/>
        <v>0</v>
      </c>
      <c r="FU85" s="582">
        <f t="shared" si="208"/>
        <v>0</v>
      </c>
      <c r="FV85" s="582">
        <f t="shared" si="208"/>
        <v>0</v>
      </c>
      <c r="FW85" s="582">
        <f t="shared" si="208"/>
        <v>0</v>
      </c>
      <c r="FX85" s="582">
        <f t="shared" si="208"/>
        <v>0</v>
      </c>
      <c r="FY85" s="582">
        <f t="shared" si="208"/>
        <v>0</v>
      </c>
      <c r="FZ85" s="582">
        <f t="shared" si="208"/>
        <v>0</v>
      </c>
      <c r="GA85" s="582">
        <f t="shared" si="208"/>
        <v>0</v>
      </c>
      <c r="GB85" s="582">
        <f t="shared" si="208"/>
        <v>0</v>
      </c>
      <c r="GC85" s="582">
        <f t="shared" si="208"/>
        <v>0</v>
      </c>
      <c r="GD85" s="582">
        <f t="shared" si="208"/>
        <v>0</v>
      </c>
      <c r="GE85" s="582">
        <f t="shared" si="208"/>
        <v>0</v>
      </c>
      <c r="GF85" s="582">
        <f t="shared" si="208"/>
        <v>0</v>
      </c>
      <c r="GG85" s="582">
        <f t="shared" si="208"/>
        <v>0</v>
      </c>
      <c r="GH85" s="582">
        <f t="shared" si="208"/>
        <v>0</v>
      </c>
      <c r="GI85" s="582">
        <f t="shared" si="208"/>
        <v>0</v>
      </c>
      <c r="GJ85" s="582">
        <f t="shared" si="208"/>
        <v>0</v>
      </c>
      <c r="GK85" s="582">
        <f t="shared" si="208"/>
        <v>0</v>
      </c>
      <c r="GL85" s="582">
        <f t="shared" si="208"/>
        <v>0</v>
      </c>
      <c r="GM85" s="582">
        <f t="shared" si="208"/>
        <v>0</v>
      </c>
      <c r="GN85" s="582">
        <f t="shared" si="208"/>
        <v>0</v>
      </c>
      <c r="GO85" s="582">
        <f t="shared" si="208"/>
        <v>0</v>
      </c>
      <c r="GP85" s="582">
        <f t="shared" si="208"/>
        <v>0</v>
      </c>
      <c r="GQ85" s="582">
        <f t="shared" si="208"/>
        <v>0</v>
      </c>
      <c r="GR85" s="582">
        <f t="shared" si="208"/>
        <v>0</v>
      </c>
      <c r="GS85" s="582">
        <f t="shared" si="208"/>
        <v>0</v>
      </c>
      <c r="GT85" s="582">
        <f t="shared" si="208"/>
        <v>0</v>
      </c>
      <c r="GU85" s="582">
        <f t="shared" si="208"/>
        <v>0</v>
      </c>
      <c r="GV85" s="582">
        <f t="shared" si="208"/>
        <v>0</v>
      </c>
      <c r="GW85" s="582">
        <f t="shared" si="208"/>
        <v>0</v>
      </c>
      <c r="GX85" s="582">
        <f t="shared" si="208"/>
        <v>0</v>
      </c>
      <c r="GY85" s="582">
        <f t="shared" si="208"/>
        <v>0</v>
      </c>
      <c r="GZ85" s="582">
        <f t="shared" si="208"/>
        <v>0</v>
      </c>
      <c r="HA85" s="582">
        <f t="shared" si="208"/>
        <v>0</v>
      </c>
      <c r="HB85" s="582">
        <f t="shared" si="208"/>
        <v>0</v>
      </c>
      <c r="HC85" s="582">
        <f t="shared" si="208"/>
        <v>0</v>
      </c>
      <c r="HD85" s="582">
        <f t="shared" si="208"/>
        <v>0</v>
      </c>
      <c r="HE85" s="582">
        <f t="shared" si="208"/>
        <v>0</v>
      </c>
      <c r="HF85" s="582">
        <f t="shared" si="208"/>
        <v>0</v>
      </c>
      <c r="HG85" s="582">
        <f t="shared" si="208"/>
        <v>0</v>
      </c>
      <c r="HH85" s="582">
        <f t="shared" si="208"/>
        <v>0</v>
      </c>
      <c r="HI85" s="582">
        <f t="shared" si="208"/>
        <v>0</v>
      </c>
      <c r="HJ85" s="582">
        <f t="shared" si="208"/>
        <v>0</v>
      </c>
      <c r="HK85" s="582">
        <f t="shared" si="208"/>
        <v>0</v>
      </c>
      <c r="HL85" s="582">
        <f t="shared" ref="HL85:IA85" si="209">MIN(25000/12,HL84)</f>
        <v>0</v>
      </c>
      <c r="HM85" s="582">
        <f t="shared" si="209"/>
        <v>0</v>
      </c>
      <c r="HN85" s="582">
        <f t="shared" si="209"/>
        <v>0</v>
      </c>
      <c r="HO85" s="582">
        <f t="shared" si="209"/>
        <v>0</v>
      </c>
      <c r="HP85" s="582">
        <f t="shared" si="209"/>
        <v>0</v>
      </c>
      <c r="HQ85" s="582">
        <f t="shared" si="209"/>
        <v>0</v>
      </c>
      <c r="HR85" s="582">
        <f t="shared" si="209"/>
        <v>0</v>
      </c>
      <c r="HS85" s="582">
        <f t="shared" si="209"/>
        <v>0</v>
      </c>
      <c r="HT85" s="582">
        <f t="shared" si="209"/>
        <v>0</v>
      </c>
      <c r="HU85" s="582">
        <f t="shared" si="209"/>
        <v>0</v>
      </c>
      <c r="HV85" s="582">
        <f t="shared" si="209"/>
        <v>0</v>
      </c>
      <c r="HW85" s="582">
        <f t="shared" si="209"/>
        <v>0</v>
      </c>
      <c r="HX85" s="582">
        <f t="shared" si="209"/>
        <v>0</v>
      </c>
      <c r="HY85" s="582">
        <f t="shared" si="209"/>
        <v>0</v>
      </c>
      <c r="HZ85" s="582">
        <f t="shared" si="209"/>
        <v>0</v>
      </c>
      <c r="IA85" s="582">
        <f t="shared" si="209"/>
        <v>0</v>
      </c>
    </row>
    <row r="86" spans="2:235" x14ac:dyDescent="0.3">
      <c r="C86" s="26" t="s">
        <v>929</v>
      </c>
      <c r="F86" s="255">
        <f>F84-F85</f>
        <v>0</v>
      </c>
      <c r="G86" s="255">
        <f t="shared" ref="G86:V86" si="210">G84-G85</f>
        <v>0</v>
      </c>
      <c r="H86" s="255">
        <f t="shared" si="210"/>
        <v>0</v>
      </c>
      <c r="I86" s="255">
        <f t="shared" si="210"/>
        <v>0</v>
      </c>
      <c r="J86" s="255">
        <f t="shared" si="210"/>
        <v>0</v>
      </c>
      <c r="K86" s="255">
        <f t="shared" si="210"/>
        <v>0</v>
      </c>
      <c r="L86" s="255">
        <f t="shared" si="210"/>
        <v>0</v>
      </c>
      <c r="M86" s="255">
        <f t="shared" si="210"/>
        <v>0</v>
      </c>
      <c r="N86" s="255">
        <f t="shared" si="210"/>
        <v>0</v>
      </c>
      <c r="O86" s="255">
        <f t="shared" si="210"/>
        <v>0</v>
      </c>
      <c r="P86" s="255">
        <f t="shared" si="210"/>
        <v>0</v>
      </c>
      <c r="Q86" s="255">
        <f>IFERROR(Q84-Q85,0)</f>
        <v>0</v>
      </c>
      <c r="R86" s="255">
        <f t="shared" si="210"/>
        <v>0</v>
      </c>
      <c r="S86" s="255">
        <f t="shared" si="210"/>
        <v>0</v>
      </c>
      <c r="T86" s="255">
        <f t="shared" si="210"/>
        <v>0</v>
      </c>
      <c r="U86" s="255">
        <f t="shared" si="210"/>
        <v>0</v>
      </c>
      <c r="V86" s="255">
        <f t="shared" si="210"/>
        <v>0</v>
      </c>
      <c r="W86" s="255">
        <f>W84-W85</f>
        <v>0</v>
      </c>
      <c r="Y86" s="26" t="s">
        <v>929</v>
      </c>
      <c r="AA86" s="255">
        <f>AA84-AA85</f>
        <v>0</v>
      </c>
      <c r="AB86" s="255">
        <f t="shared" ref="AB86:CM86" si="211">AB84-AB85</f>
        <v>0</v>
      </c>
      <c r="AC86" s="255">
        <f t="shared" si="211"/>
        <v>0</v>
      </c>
      <c r="AD86" s="582">
        <f t="shared" si="211"/>
        <v>0</v>
      </c>
      <c r="AE86" s="582">
        <f t="shared" si="211"/>
        <v>0</v>
      </c>
      <c r="AF86" s="582">
        <f t="shared" si="211"/>
        <v>0</v>
      </c>
      <c r="AG86" s="582">
        <f t="shared" si="211"/>
        <v>0</v>
      </c>
      <c r="AH86" s="582">
        <f t="shared" si="211"/>
        <v>0</v>
      </c>
      <c r="AI86" s="582">
        <f t="shared" si="211"/>
        <v>0</v>
      </c>
      <c r="AJ86" s="582">
        <f t="shared" si="211"/>
        <v>0</v>
      </c>
      <c r="AK86" s="582">
        <f t="shared" si="211"/>
        <v>0</v>
      </c>
      <c r="AL86" s="582">
        <f t="shared" si="211"/>
        <v>0</v>
      </c>
      <c r="AM86" s="582">
        <f t="shared" si="211"/>
        <v>0</v>
      </c>
      <c r="AN86" s="582">
        <f t="shared" si="211"/>
        <v>0</v>
      </c>
      <c r="AO86" s="582">
        <f t="shared" si="211"/>
        <v>0</v>
      </c>
      <c r="AP86" s="582">
        <f t="shared" si="211"/>
        <v>0</v>
      </c>
      <c r="AQ86" s="582">
        <f t="shared" si="211"/>
        <v>0</v>
      </c>
      <c r="AR86" s="582">
        <f t="shared" si="211"/>
        <v>0</v>
      </c>
      <c r="AS86" s="582">
        <f t="shared" si="211"/>
        <v>0</v>
      </c>
      <c r="AT86" s="582">
        <f t="shared" si="211"/>
        <v>0</v>
      </c>
      <c r="AU86" s="582">
        <f t="shared" si="211"/>
        <v>0</v>
      </c>
      <c r="AV86" s="582">
        <f t="shared" si="211"/>
        <v>0</v>
      </c>
      <c r="AW86" s="582">
        <f t="shared" si="211"/>
        <v>0</v>
      </c>
      <c r="AX86" s="582">
        <f t="shared" si="211"/>
        <v>0</v>
      </c>
      <c r="AY86" s="582">
        <f t="shared" si="211"/>
        <v>0</v>
      </c>
      <c r="AZ86" s="582">
        <f t="shared" si="211"/>
        <v>0</v>
      </c>
      <c r="BA86" s="582">
        <f t="shared" si="211"/>
        <v>0</v>
      </c>
      <c r="BB86" s="582">
        <f t="shared" si="211"/>
        <v>0</v>
      </c>
      <c r="BC86" s="582">
        <f t="shared" si="211"/>
        <v>0</v>
      </c>
      <c r="BD86" s="582">
        <f t="shared" si="211"/>
        <v>0</v>
      </c>
      <c r="BE86" s="582">
        <f t="shared" si="211"/>
        <v>0</v>
      </c>
      <c r="BF86" s="582">
        <f t="shared" si="211"/>
        <v>0</v>
      </c>
      <c r="BG86" s="582">
        <f t="shared" si="211"/>
        <v>0</v>
      </c>
      <c r="BH86" s="582">
        <f t="shared" si="211"/>
        <v>0</v>
      </c>
      <c r="BI86" s="582">
        <f t="shared" si="211"/>
        <v>0</v>
      </c>
      <c r="BJ86" s="582">
        <f t="shared" si="211"/>
        <v>0</v>
      </c>
      <c r="BK86" s="582">
        <f t="shared" si="211"/>
        <v>0</v>
      </c>
      <c r="BL86" s="582">
        <f t="shared" si="211"/>
        <v>0</v>
      </c>
      <c r="BM86" s="582">
        <f t="shared" si="211"/>
        <v>0</v>
      </c>
      <c r="BN86" s="582">
        <f t="shared" si="211"/>
        <v>0</v>
      </c>
      <c r="BO86" s="582">
        <f t="shared" si="211"/>
        <v>0</v>
      </c>
      <c r="BP86" s="582">
        <f t="shared" si="211"/>
        <v>0</v>
      </c>
      <c r="BQ86" s="582">
        <f t="shared" si="211"/>
        <v>0</v>
      </c>
      <c r="BR86" s="582">
        <f t="shared" si="211"/>
        <v>0</v>
      </c>
      <c r="BS86" s="582">
        <f t="shared" si="211"/>
        <v>0</v>
      </c>
      <c r="BT86" s="582">
        <f t="shared" si="211"/>
        <v>0</v>
      </c>
      <c r="BU86" s="582">
        <f t="shared" si="211"/>
        <v>0</v>
      </c>
      <c r="BV86" s="582">
        <f t="shared" si="211"/>
        <v>0</v>
      </c>
      <c r="BW86" s="582">
        <f t="shared" si="211"/>
        <v>0</v>
      </c>
      <c r="BX86" s="582">
        <f t="shared" si="211"/>
        <v>0</v>
      </c>
      <c r="BY86" s="582">
        <f t="shared" si="211"/>
        <v>0</v>
      </c>
      <c r="BZ86" s="582">
        <f t="shared" si="211"/>
        <v>0</v>
      </c>
      <c r="CA86" s="582">
        <f t="shared" si="211"/>
        <v>0</v>
      </c>
      <c r="CB86" s="582">
        <f t="shared" si="211"/>
        <v>0</v>
      </c>
      <c r="CC86" s="582">
        <f t="shared" si="211"/>
        <v>0</v>
      </c>
      <c r="CD86" s="582">
        <f t="shared" si="211"/>
        <v>0</v>
      </c>
      <c r="CE86" s="582">
        <f t="shared" si="211"/>
        <v>0</v>
      </c>
      <c r="CF86" s="582">
        <f t="shared" si="211"/>
        <v>0</v>
      </c>
      <c r="CG86" s="582">
        <f t="shared" si="211"/>
        <v>0</v>
      </c>
      <c r="CH86" s="582">
        <f t="shared" si="211"/>
        <v>0</v>
      </c>
      <c r="CI86" s="582">
        <f t="shared" si="211"/>
        <v>0</v>
      </c>
      <c r="CJ86" s="582">
        <f t="shared" si="211"/>
        <v>0</v>
      </c>
      <c r="CK86" s="582">
        <f t="shared" si="211"/>
        <v>0</v>
      </c>
      <c r="CL86" s="582">
        <f t="shared" si="211"/>
        <v>0</v>
      </c>
      <c r="CM86" s="582">
        <f t="shared" si="211"/>
        <v>0</v>
      </c>
      <c r="CN86" s="582">
        <f t="shared" ref="CN86:EY86" si="212">CN84-CN85</f>
        <v>0</v>
      </c>
      <c r="CO86" s="582">
        <f t="shared" si="212"/>
        <v>0</v>
      </c>
      <c r="CP86" s="582">
        <f t="shared" si="212"/>
        <v>0</v>
      </c>
      <c r="CQ86" s="582">
        <f t="shared" si="212"/>
        <v>0</v>
      </c>
      <c r="CR86" s="582">
        <f t="shared" si="212"/>
        <v>0</v>
      </c>
      <c r="CS86" s="582">
        <f t="shared" si="212"/>
        <v>0</v>
      </c>
      <c r="CT86" s="582">
        <f t="shared" si="212"/>
        <v>0</v>
      </c>
      <c r="CU86" s="582">
        <f t="shared" si="212"/>
        <v>0</v>
      </c>
      <c r="CV86" s="582">
        <f t="shared" si="212"/>
        <v>0</v>
      </c>
      <c r="CW86" s="582">
        <f t="shared" si="212"/>
        <v>0</v>
      </c>
      <c r="CX86" s="582">
        <f t="shared" si="212"/>
        <v>0</v>
      </c>
      <c r="CY86" s="582">
        <f t="shared" si="212"/>
        <v>0</v>
      </c>
      <c r="CZ86" s="582">
        <f t="shared" si="212"/>
        <v>0</v>
      </c>
      <c r="DA86" s="582">
        <f t="shared" si="212"/>
        <v>0</v>
      </c>
      <c r="DB86" s="582">
        <f t="shared" si="212"/>
        <v>0</v>
      </c>
      <c r="DC86" s="582">
        <f t="shared" si="212"/>
        <v>0</v>
      </c>
      <c r="DD86" s="582">
        <f t="shared" si="212"/>
        <v>0</v>
      </c>
      <c r="DE86" s="582">
        <f t="shared" si="212"/>
        <v>0</v>
      </c>
      <c r="DF86" s="582">
        <f t="shared" si="212"/>
        <v>0</v>
      </c>
      <c r="DG86" s="582">
        <f t="shared" si="212"/>
        <v>0</v>
      </c>
      <c r="DH86" s="582">
        <f t="shared" si="212"/>
        <v>0</v>
      </c>
      <c r="DI86" s="582">
        <f t="shared" si="212"/>
        <v>0</v>
      </c>
      <c r="DJ86" s="582">
        <f t="shared" si="212"/>
        <v>0</v>
      </c>
      <c r="DK86" s="582">
        <f t="shared" si="212"/>
        <v>0</v>
      </c>
      <c r="DL86" s="582">
        <f t="shared" si="212"/>
        <v>0</v>
      </c>
      <c r="DM86" s="582">
        <f t="shared" si="212"/>
        <v>0</v>
      </c>
      <c r="DN86" s="582">
        <f t="shared" si="212"/>
        <v>0</v>
      </c>
      <c r="DO86" s="582">
        <f t="shared" si="212"/>
        <v>0</v>
      </c>
      <c r="DP86" s="582">
        <f t="shared" si="212"/>
        <v>0</v>
      </c>
      <c r="DQ86" s="582">
        <f t="shared" si="212"/>
        <v>0</v>
      </c>
      <c r="DR86" s="582">
        <f t="shared" si="212"/>
        <v>0</v>
      </c>
      <c r="DS86" s="582">
        <f t="shared" si="212"/>
        <v>0</v>
      </c>
      <c r="DT86" s="582">
        <f t="shared" si="212"/>
        <v>0</v>
      </c>
      <c r="DU86" s="582">
        <f t="shared" si="212"/>
        <v>0</v>
      </c>
      <c r="DV86" s="582">
        <f t="shared" si="212"/>
        <v>0</v>
      </c>
      <c r="DW86" s="582">
        <f t="shared" si="212"/>
        <v>0</v>
      </c>
      <c r="DX86" s="582">
        <f t="shared" si="212"/>
        <v>0</v>
      </c>
      <c r="DY86" s="582">
        <f t="shared" si="212"/>
        <v>0</v>
      </c>
      <c r="DZ86" s="582">
        <f t="shared" si="212"/>
        <v>0</v>
      </c>
      <c r="EA86" s="582">
        <f t="shared" si="212"/>
        <v>0</v>
      </c>
      <c r="EB86" s="582">
        <f t="shared" si="212"/>
        <v>0</v>
      </c>
      <c r="EC86" s="582">
        <f t="shared" si="212"/>
        <v>0</v>
      </c>
      <c r="ED86" s="582">
        <f t="shared" si="212"/>
        <v>0</v>
      </c>
      <c r="EE86" s="582">
        <f t="shared" si="212"/>
        <v>0</v>
      </c>
      <c r="EF86" s="582">
        <f t="shared" si="212"/>
        <v>0</v>
      </c>
      <c r="EG86" s="582">
        <f t="shared" si="212"/>
        <v>0</v>
      </c>
      <c r="EH86" s="582">
        <f t="shared" si="212"/>
        <v>0</v>
      </c>
      <c r="EI86" s="582">
        <f t="shared" si="212"/>
        <v>0</v>
      </c>
      <c r="EJ86" s="582">
        <f t="shared" si="212"/>
        <v>0</v>
      </c>
      <c r="EK86" s="582">
        <f t="shared" si="212"/>
        <v>0</v>
      </c>
      <c r="EL86" s="582">
        <f t="shared" si="212"/>
        <v>0</v>
      </c>
      <c r="EM86" s="582">
        <f t="shared" si="212"/>
        <v>0</v>
      </c>
      <c r="EN86" s="582">
        <f t="shared" si="212"/>
        <v>0</v>
      </c>
      <c r="EO86" s="582">
        <f t="shared" si="212"/>
        <v>0</v>
      </c>
      <c r="EP86" s="582">
        <f t="shared" si="212"/>
        <v>0</v>
      </c>
      <c r="EQ86" s="582">
        <f t="shared" si="212"/>
        <v>0</v>
      </c>
      <c r="ER86" s="582">
        <f t="shared" si="212"/>
        <v>0</v>
      </c>
      <c r="ES86" s="582">
        <f t="shared" si="212"/>
        <v>0</v>
      </c>
      <c r="ET86" s="582">
        <f t="shared" si="212"/>
        <v>0</v>
      </c>
      <c r="EU86" s="582">
        <f t="shared" si="212"/>
        <v>0</v>
      </c>
      <c r="EV86" s="582">
        <f t="shared" si="212"/>
        <v>0</v>
      </c>
      <c r="EW86" s="582">
        <f t="shared" si="212"/>
        <v>0</v>
      </c>
      <c r="EX86" s="582">
        <f t="shared" si="212"/>
        <v>0</v>
      </c>
      <c r="EY86" s="582">
        <f t="shared" si="212"/>
        <v>0</v>
      </c>
      <c r="EZ86" s="582">
        <f t="shared" ref="EZ86:HK86" si="213">EZ84-EZ85</f>
        <v>0</v>
      </c>
      <c r="FA86" s="582">
        <f t="shared" si="213"/>
        <v>0</v>
      </c>
      <c r="FB86" s="582">
        <f t="shared" si="213"/>
        <v>0</v>
      </c>
      <c r="FC86" s="582">
        <f t="shared" si="213"/>
        <v>0</v>
      </c>
      <c r="FD86" s="582">
        <f t="shared" si="213"/>
        <v>0</v>
      </c>
      <c r="FE86" s="582">
        <f t="shared" si="213"/>
        <v>0</v>
      </c>
      <c r="FF86" s="582">
        <f t="shared" si="213"/>
        <v>0</v>
      </c>
      <c r="FG86" s="582">
        <f t="shared" si="213"/>
        <v>0</v>
      </c>
      <c r="FH86" s="582">
        <f t="shared" si="213"/>
        <v>0</v>
      </c>
      <c r="FI86" s="582">
        <f t="shared" si="213"/>
        <v>0</v>
      </c>
      <c r="FJ86" s="582">
        <f t="shared" si="213"/>
        <v>0</v>
      </c>
      <c r="FK86" s="582">
        <f t="shared" si="213"/>
        <v>0</v>
      </c>
      <c r="FL86" s="582">
        <f t="shared" si="213"/>
        <v>0</v>
      </c>
      <c r="FM86" s="582">
        <f t="shared" si="213"/>
        <v>0</v>
      </c>
      <c r="FN86" s="582">
        <f t="shared" si="213"/>
        <v>0</v>
      </c>
      <c r="FO86" s="582">
        <f t="shared" si="213"/>
        <v>0</v>
      </c>
      <c r="FP86" s="582">
        <f t="shared" si="213"/>
        <v>0</v>
      </c>
      <c r="FQ86" s="582">
        <f t="shared" si="213"/>
        <v>0</v>
      </c>
      <c r="FR86" s="582">
        <f t="shared" si="213"/>
        <v>0</v>
      </c>
      <c r="FS86" s="582">
        <f t="shared" si="213"/>
        <v>0</v>
      </c>
      <c r="FT86" s="582">
        <f t="shared" si="213"/>
        <v>0</v>
      </c>
      <c r="FU86" s="582">
        <f t="shared" si="213"/>
        <v>0</v>
      </c>
      <c r="FV86" s="582">
        <f t="shared" si="213"/>
        <v>0</v>
      </c>
      <c r="FW86" s="582">
        <f t="shared" si="213"/>
        <v>0</v>
      </c>
      <c r="FX86" s="582">
        <f t="shared" si="213"/>
        <v>0</v>
      </c>
      <c r="FY86" s="582">
        <f t="shared" si="213"/>
        <v>0</v>
      </c>
      <c r="FZ86" s="582">
        <f t="shared" si="213"/>
        <v>0</v>
      </c>
      <c r="GA86" s="582">
        <f t="shared" si="213"/>
        <v>0</v>
      </c>
      <c r="GB86" s="582">
        <f t="shared" si="213"/>
        <v>0</v>
      </c>
      <c r="GC86" s="582">
        <f t="shared" si="213"/>
        <v>0</v>
      </c>
      <c r="GD86" s="582">
        <f t="shared" si="213"/>
        <v>0</v>
      </c>
      <c r="GE86" s="582">
        <f t="shared" si="213"/>
        <v>0</v>
      </c>
      <c r="GF86" s="582">
        <f t="shared" si="213"/>
        <v>0</v>
      </c>
      <c r="GG86" s="582">
        <f t="shared" si="213"/>
        <v>0</v>
      </c>
      <c r="GH86" s="582">
        <f t="shared" si="213"/>
        <v>0</v>
      </c>
      <c r="GI86" s="582">
        <f t="shared" si="213"/>
        <v>0</v>
      </c>
      <c r="GJ86" s="582">
        <f t="shared" si="213"/>
        <v>0</v>
      </c>
      <c r="GK86" s="582">
        <f t="shared" si="213"/>
        <v>0</v>
      </c>
      <c r="GL86" s="582">
        <f t="shared" si="213"/>
        <v>0</v>
      </c>
      <c r="GM86" s="582">
        <f t="shared" si="213"/>
        <v>0</v>
      </c>
      <c r="GN86" s="582">
        <f t="shared" si="213"/>
        <v>0</v>
      </c>
      <c r="GO86" s="582">
        <f t="shared" si="213"/>
        <v>0</v>
      </c>
      <c r="GP86" s="582">
        <f t="shared" si="213"/>
        <v>0</v>
      </c>
      <c r="GQ86" s="582">
        <f t="shared" si="213"/>
        <v>0</v>
      </c>
      <c r="GR86" s="582">
        <f t="shared" si="213"/>
        <v>0</v>
      </c>
      <c r="GS86" s="582">
        <f t="shared" si="213"/>
        <v>0</v>
      </c>
      <c r="GT86" s="582">
        <f t="shared" si="213"/>
        <v>0</v>
      </c>
      <c r="GU86" s="582">
        <f t="shared" si="213"/>
        <v>0</v>
      </c>
      <c r="GV86" s="582">
        <f t="shared" si="213"/>
        <v>0</v>
      </c>
      <c r="GW86" s="582">
        <f t="shared" si="213"/>
        <v>0</v>
      </c>
      <c r="GX86" s="582">
        <f t="shared" si="213"/>
        <v>0</v>
      </c>
      <c r="GY86" s="582">
        <f t="shared" si="213"/>
        <v>0</v>
      </c>
      <c r="GZ86" s="582">
        <f t="shared" si="213"/>
        <v>0</v>
      </c>
      <c r="HA86" s="582">
        <f t="shared" si="213"/>
        <v>0</v>
      </c>
      <c r="HB86" s="582">
        <f t="shared" si="213"/>
        <v>0</v>
      </c>
      <c r="HC86" s="582">
        <f t="shared" si="213"/>
        <v>0</v>
      </c>
      <c r="HD86" s="582">
        <f t="shared" si="213"/>
        <v>0</v>
      </c>
      <c r="HE86" s="582">
        <f t="shared" si="213"/>
        <v>0</v>
      </c>
      <c r="HF86" s="582">
        <f t="shared" si="213"/>
        <v>0</v>
      </c>
      <c r="HG86" s="582">
        <f t="shared" si="213"/>
        <v>0</v>
      </c>
      <c r="HH86" s="582">
        <f t="shared" si="213"/>
        <v>0</v>
      </c>
      <c r="HI86" s="582">
        <f t="shared" si="213"/>
        <v>0</v>
      </c>
      <c r="HJ86" s="582">
        <f t="shared" si="213"/>
        <v>0</v>
      </c>
      <c r="HK86" s="582">
        <f t="shared" si="213"/>
        <v>0</v>
      </c>
      <c r="HL86" s="582">
        <f t="shared" ref="HL86:IA86" si="214">HL84-HL85</f>
        <v>0</v>
      </c>
      <c r="HM86" s="582">
        <f t="shared" si="214"/>
        <v>0</v>
      </c>
      <c r="HN86" s="582">
        <f t="shared" si="214"/>
        <v>0</v>
      </c>
      <c r="HO86" s="582">
        <f t="shared" si="214"/>
        <v>0</v>
      </c>
      <c r="HP86" s="582">
        <f t="shared" si="214"/>
        <v>0</v>
      </c>
      <c r="HQ86" s="582">
        <f t="shared" si="214"/>
        <v>0</v>
      </c>
      <c r="HR86" s="582">
        <f t="shared" si="214"/>
        <v>0</v>
      </c>
      <c r="HS86" s="582">
        <f t="shared" si="214"/>
        <v>0</v>
      </c>
      <c r="HT86" s="582">
        <f t="shared" si="214"/>
        <v>0</v>
      </c>
      <c r="HU86" s="582">
        <f t="shared" si="214"/>
        <v>0</v>
      </c>
      <c r="HV86" s="582">
        <f t="shared" si="214"/>
        <v>0</v>
      </c>
      <c r="HW86" s="582">
        <f t="shared" si="214"/>
        <v>0</v>
      </c>
      <c r="HX86" s="582">
        <f t="shared" si="214"/>
        <v>0</v>
      </c>
      <c r="HY86" s="582">
        <f t="shared" si="214"/>
        <v>0</v>
      </c>
      <c r="HZ86" s="582">
        <f t="shared" si="214"/>
        <v>0</v>
      </c>
      <c r="IA86" s="582">
        <f t="shared" si="214"/>
        <v>0</v>
      </c>
    </row>
    <row r="87" spans="2:235" x14ac:dyDescent="0.3">
      <c r="F87" s="255">
        <f>MAX(F83-F86,0)</f>
        <v>0</v>
      </c>
      <c r="G87" s="255">
        <f t="shared" ref="G87:V87" si="215">MAX(G83-G86,0)</f>
        <v>0</v>
      </c>
      <c r="H87" s="255">
        <f t="shared" si="215"/>
        <v>0</v>
      </c>
      <c r="I87" s="255">
        <f t="shared" si="215"/>
        <v>0</v>
      </c>
      <c r="J87" s="255">
        <f t="shared" si="215"/>
        <v>0</v>
      </c>
      <c r="K87" s="255">
        <f t="shared" si="215"/>
        <v>0</v>
      </c>
      <c r="L87" s="255">
        <f t="shared" si="215"/>
        <v>0</v>
      </c>
      <c r="M87" s="255">
        <f t="shared" si="215"/>
        <v>0</v>
      </c>
      <c r="N87" s="255">
        <f t="shared" si="215"/>
        <v>0</v>
      </c>
      <c r="O87" s="255">
        <f t="shared" si="215"/>
        <v>0</v>
      </c>
      <c r="P87" s="255">
        <f t="shared" si="215"/>
        <v>0</v>
      </c>
      <c r="Q87" s="255">
        <f t="shared" si="215"/>
        <v>0</v>
      </c>
      <c r="R87" s="255">
        <f t="shared" si="215"/>
        <v>0</v>
      </c>
      <c r="S87" s="255">
        <f t="shared" si="215"/>
        <v>821.2325007916661</v>
      </c>
      <c r="T87" s="255">
        <f t="shared" si="215"/>
        <v>4729.4448257996119</v>
      </c>
      <c r="U87" s="255">
        <f t="shared" si="215"/>
        <v>8676.7392740576179</v>
      </c>
      <c r="V87" s="255">
        <f t="shared" si="215"/>
        <v>12663.506666798203</v>
      </c>
      <c r="W87" s="255">
        <f>MAX(W83-W86,0)</f>
        <v>16690.141733466182</v>
      </c>
      <c r="AA87" s="255">
        <f>MAX(AA83-AA86,0)</f>
        <v>0</v>
      </c>
      <c r="AB87" s="255">
        <f t="shared" ref="AB87:CM87" si="216">MAX(AB83-AB86,0)</f>
        <v>0</v>
      </c>
      <c r="AC87" s="255">
        <f t="shared" si="216"/>
        <v>0</v>
      </c>
      <c r="AD87" s="582">
        <f t="shared" si="216"/>
        <v>0</v>
      </c>
      <c r="AE87" s="582">
        <f t="shared" si="216"/>
        <v>0</v>
      </c>
      <c r="AF87" s="582">
        <f t="shared" si="216"/>
        <v>0</v>
      </c>
      <c r="AG87" s="582">
        <f t="shared" si="216"/>
        <v>0</v>
      </c>
      <c r="AH87" s="582">
        <f t="shared" si="216"/>
        <v>0</v>
      </c>
      <c r="AI87" s="582">
        <f t="shared" si="216"/>
        <v>0</v>
      </c>
      <c r="AJ87" s="582">
        <f t="shared" si="216"/>
        <v>0</v>
      </c>
      <c r="AK87" s="582">
        <f t="shared" si="216"/>
        <v>0</v>
      </c>
      <c r="AL87" s="582">
        <f t="shared" si="216"/>
        <v>0</v>
      </c>
      <c r="AM87" s="582">
        <f t="shared" si="216"/>
        <v>0</v>
      </c>
      <c r="AN87" s="582">
        <f t="shared" si="216"/>
        <v>0</v>
      </c>
      <c r="AO87" s="582">
        <f t="shared" si="216"/>
        <v>0</v>
      </c>
      <c r="AP87" s="582">
        <f t="shared" si="216"/>
        <v>0</v>
      </c>
      <c r="AQ87" s="582">
        <f t="shared" si="216"/>
        <v>0</v>
      </c>
      <c r="AR87" s="582">
        <f t="shared" si="216"/>
        <v>0</v>
      </c>
      <c r="AS87" s="582">
        <f t="shared" si="216"/>
        <v>0</v>
      </c>
      <c r="AT87" s="582">
        <f t="shared" si="216"/>
        <v>0</v>
      </c>
      <c r="AU87" s="582">
        <f t="shared" si="216"/>
        <v>0</v>
      </c>
      <c r="AV87" s="582">
        <f t="shared" si="216"/>
        <v>0</v>
      </c>
      <c r="AW87" s="582">
        <f t="shared" si="216"/>
        <v>0</v>
      </c>
      <c r="AX87" s="582">
        <f t="shared" si="216"/>
        <v>0</v>
      </c>
      <c r="AY87" s="582">
        <f t="shared" si="216"/>
        <v>0</v>
      </c>
      <c r="AZ87" s="582">
        <f t="shared" si="216"/>
        <v>0</v>
      </c>
      <c r="BA87" s="582">
        <f t="shared" si="216"/>
        <v>0</v>
      </c>
      <c r="BB87" s="582">
        <f t="shared" si="216"/>
        <v>0</v>
      </c>
      <c r="BC87" s="582">
        <f t="shared" si="216"/>
        <v>0</v>
      </c>
      <c r="BD87" s="582">
        <f t="shared" si="216"/>
        <v>0</v>
      </c>
      <c r="BE87" s="582">
        <f t="shared" si="216"/>
        <v>0</v>
      </c>
      <c r="BF87" s="582">
        <f t="shared" si="216"/>
        <v>0</v>
      </c>
      <c r="BG87" s="582">
        <f t="shared" si="216"/>
        <v>0</v>
      </c>
      <c r="BH87" s="582">
        <f t="shared" si="216"/>
        <v>0</v>
      </c>
      <c r="BI87" s="582">
        <f t="shared" si="216"/>
        <v>0</v>
      </c>
      <c r="BJ87" s="582">
        <f t="shared" si="216"/>
        <v>0</v>
      </c>
      <c r="BK87" s="582">
        <f t="shared" si="216"/>
        <v>0</v>
      </c>
      <c r="BL87" s="582">
        <f t="shared" si="216"/>
        <v>0</v>
      </c>
      <c r="BM87" s="582">
        <f t="shared" si="216"/>
        <v>0</v>
      </c>
      <c r="BN87" s="582">
        <f t="shared" si="216"/>
        <v>0</v>
      </c>
      <c r="BO87" s="582">
        <f t="shared" si="216"/>
        <v>0</v>
      </c>
      <c r="BP87" s="582">
        <f t="shared" si="216"/>
        <v>0</v>
      </c>
      <c r="BQ87" s="582">
        <f t="shared" si="216"/>
        <v>0</v>
      </c>
      <c r="BR87" s="582">
        <f t="shared" si="216"/>
        <v>0</v>
      </c>
      <c r="BS87" s="582">
        <f t="shared" si="216"/>
        <v>0</v>
      </c>
      <c r="BT87" s="582">
        <f t="shared" si="216"/>
        <v>0</v>
      </c>
      <c r="BU87" s="582">
        <f t="shared" si="216"/>
        <v>0</v>
      </c>
      <c r="BV87" s="582">
        <f t="shared" si="216"/>
        <v>0</v>
      </c>
      <c r="BW87" s="582">
        <f t="shared" si="216"/>
        <v>0</v>
      </c>
      <c r="BX87" s="582">
        <f t="shared" si="216"/>
        <v>0</v>
      </c>
      <c r="BY87" s="582">
        <f t="shared" si="216"/>
        <v>0</v>
      </c>
      <c r="BZ87" s="582">
        <f t="shared" si="216"/>
        <v>0</v>
      </c>
      <c r="CA87" s="582">
        <f t="shared" si="216"/>
        <v>0</v>
      </c>
      <c r="CB87" s="582">
        <f t="shared" si="216"/>
        <v>0</v>
      </c>
      <c r="CC87" s="582">
        <f t="shared" si="216"/>
        <v>0</v>
      </c>
      <c r="CD87" s="582">
        <f t="shared" si="216"/>
        <v>0</v>
      </c>
      <c r="CE87" s="582">
        <f t="shared" si="216"/>
        <v>0</v>
      </c>
      <c r="CF87" s="582">
        <f t="shared" si="216"/>
        <v>0</v>
      </c>
      <c r="CG87" s="582">
        <f t="shared" si="216"/>
        <v>0</v>
      </c>
      <c r="CH87" s="582">
        <f t="shared" si="216"/>
        <v>0</v>
      </c>
      <c r="CI87" s="582">
        <f t="shared" si="216"/>
        <v>0</v>
      </c>
      <c r="CJ87" s="582">
        <f t="shared" si="216"/>
        <v>0</v>
      </c>
      <c r="CK87" s="582">
        <f t="shared" si="216"/>
        <v>0</v>
      </c>
      <c r="CL87" s="582">
        <f t="shared" si="216"/>
        <v>0</v>
      </c>
      <c r="CM87" s="582">
        <f t="shared" si="216"/>
        <v>0</v>
      </c>
      <c r="CN87" s="582">
        <f t="shared" ref="CN87:EY87" si="217">MAX(CN83-CN86,0)</f>
        <v>0</v>
      </c>
      <c r="CO87" s="582">
        <f t="shared" si="217"/>
        <v>0</v>
      </c>
      <c r="CP87" s="582">
        <f t="shared" si="217"/>
        <v>0</v>
      </c>
      <c r="CQ87" s="582">
        <f t="shared" si="217"/>
        <v>0</v>
      </c>
      <c r="CR87" s="582">
        <f t="shared" si="217"/>
        <v>0</v>
      </c>
      <c r="CS87" s="582">
        <f t="shared" si="217"/>
        <v>0</v>
      </c>
      <c r="CT87" s="582">
        <f t="shared" si="217"/>
        <v>0</v>
      </c>
      <c r="CU87" s="582">
        <f t="shared" si="217"/>
        <v>0</v>
      </c>
      <c r="CV87" s="582">
        <f t="shared" si="217"/>
        <v>0</v>
      </c>
      <c r="CW87" s="582">
        <f t="shared" si="217"/>
        <v>0</v>
      </c>
      <c r="CX87" s="582">
        <f t="shared" si="217"/>
        <v>0</v>
      </c>
      <c r="CY87" s="582">
        <f t="shared" si="217"/>
        <v>0</v>
      </c>
      <c r="CZ87" s="582">
        <f t="shared" si="217"/>
        <v>0</v>
      </c>
      <c r="DA87" s="582">
        <f t="shared" si="217"/>
        <v>0</v>
      </c>
      <c r="DB87" s="582">
        <f t="shared" si="217"/>
        <v>0</v>
      </c>
      <c r="DC87" s="582">
        <f t="shared" si="217"/>
        <v>0</v>
      </c>
      <c r="DD87" s="582">
        <f t="shared" si="217"/>
        <v>0</v>
      </c>
      <c r="DE87" s="582">
        <f t="shared" si="217"/>
        <v>0</v>
      </c>
      <c r="DF87" s="582">
        <f t="shared" si="217"/>
        <v>0</v>
      </c>
      <c r="DG87" s="582">
        <f t="shared" si="217"/>
        <v>0</v>
      </c>
      <c r="DH87" s="582">
        <f t="shared" si="217"/>
        <v>0</v>
      </c>
      <c r="DI87" s="582">
        <f t="shared" si="217"/>
        <v>0</v>
      </c>
      <c r="DJ87" s="582">
        <f t="shared" si="217"/>
        <v>0</v>
      </c>
      <c r="DK87" s="582">
        <f t="shared" si="217"/>
        <v>0</v>
      </c>
      <c r="DL87" s="582">
        <f t="shared" si="217"/>
        <v>0</v>
      </c>
      <c r="DM87" s="582">
        <f t="shared" si="217"/>
        <v>0</v>
      </c>
      <c r="DN87" s="582">
        <f t="shared" si="217"/>
        <v>0</v>
      </c>
      <c r="DO87" s="582">
        <f t="shared" si="217"/>
        <v>0</v>
      </c>
      <c r="DP87" s="582">
        <f t="shared" si="217"/>
        <v>0</v>
      </c>
      <c r="DQ87" s="582">
        <f t="shared" si="217"/>
        <v>0</v>
      </c>
      <c r="DR87" s="582">
        <f t="shared" si="217"/>
        <v>0</v>
      </c>
      <c r="DS87" s="582">
        <f t="shared" si="217"/>
        <v>0</v>
      </c>
      <c r="DT87" s="582">
        <f t="shared" si="217"/>
        <v>0</v>
      </c>
      <c r="DU87" s="582">
        <f t="shared" si="217"/>
        <v>0</v>
      </c>
      <c r="DV87" s="582">
        <f t="shared" si="217"/>
        <v>0</v>
      </c>
      <c r="DW87" s="582">
        <f t="shared" si="217"/>
        <v>0</v>
      </c>
      <c r="DX87" s="582">
        <f t="shared" si="217"/>
        <v>0</v>
      </c>
      <c r="DY87" s="582">
        <f t="shared" si="217"/>
        <v>0</v>
      </c>
      <c r="DZ87" s="582">
        <f t="shared" si="217"/>
        <v>0</v>
      </c>
      <c r="EA87" s="582">
        <f t="shared" si="217"/>
        <v>0</v>
      </c>
      <c r="EB87" s="582">
        <f t="shared" si="217"/>
        <v>0</v>
      </c>
      <c r="EC87" s="582">
        <f t="shared" si="217"/>
        <v>0</v>
      </c>
      <c r="ED87" s="582">
        <f t="shared" si="217"/>
        <v>0</v>
      </c>
      <c r="EE87" s="582">
        <f t="shared" si="217"/>
        <v>0</v>
      </c>
      <c r="EF87" s="582">
        <f t="shared" si="217"/>
        <v>0</v>
      </c>
      <c r="EG87" s="582">
        <f t="shared" si="217"/>
        <v>0</v>
      </c>
      <c r="EH87" s="582">
        <f t="shared" si="217"/>
        <v>0</v>
      </c>
      <c r="EI87" s="582">
        <f t="shared" si="217"/>
        <v>0</v>
      </c>
      <c r="EJ87" s="582">
        <f t="shared" si="217"/>
        <v>0</v>
      </c>
      <c r="EK87" s="582">
        <f t="shared" si="217"/>
        <v>0</v>
      </c>
      <c r="EL87" s="582">
        <f t="shared" si="217"/>
        <v>0</v>
      </c>
      <c r="EM87" s="582">
        <f t="shared" si="217"/>
        <v>0</v>
      </c>
      <c r="EN87" s="582">
        <f t="shared" si="217"/>
        <v>0</v>
      </c>
      <c r="EO87" s="582">
        <f t="shared" si="217"/>
        <v>0</v>
      </c>
      <c r="EP87" s="582">
        <f t="shared" si="217"/>
        <v>0</v>
      </c>
      <c r="EQ87" s="582">
        <f t="shared" si="217"/>
        <v>0</v>
      </c>
      <c r="ER87" s="582">
        <f t="shared" si="217"/>
        <v>0</v>
      </c>
      <c r="ES87" s="582">
        <f t="shared" si="217"/>
        <v>0</v>
      </c>
      <c r="ET87" s="582">
        <f t="shared" si="217"/>
        <v>0</v>
      </c>
      <c r="EU87" s="582">
        <f t="shared" si="217"/>
        <v>0</v>
      </c>
      <c r="EV87" s="582">
        <f t="shared" si="217"/>
        <v>0</v>
      </c>
      <c r="EW87" s="582">
        <f t="shared" si="217"/>
        <v>0</v>
      </c>
      <c r="EX87" s="582">
        <f t="shared" si="217"/>
        <v>0</v>
      </c>
      <c r="EY87" s="582">
        <f t="shared" si="217"/>
        <v>0</v>
      </c>
      <c r="EZ87" s="582">
        <f t="shared" ref="EZ87:HK87" si="218">MAX(EZ83-EZ86,0)</f>
        <v>0</v>
      </c>
      <c r="FA87" s="582">
        <f t="shared" si="218"/>
        <v>0</v>
      </c>
      <c r="FB87" s="582">
        <f t="shared" si="218"/>
        <v>0</v>
      </c>
      <c r="FC87" s="582">
        <f t="shared" si="218"/>
        <v>0</v>
      </c>
      <c r="FD87" s="582">
        <f t="shared" si="218"/>
        <v>0</v>
      </c>
      <c r="FE87" s="582">
        <f t="shared" si="218"/>
        <v>0</v>
      </c>
      <c r="FF87" s="582">
        <f t="shared" si="218"/>
        <v>0</v>
      </c>
      <c r="FG87" s="582">
        <f t="shared" si="218"/>
        <v>0</v>
      </c>
      <c r="FH87" s="582">
        <f t="shared" si="218"/>
        <v>0</v>
      </c>
      <c r="FI87" s="582">
        <f t="shared" si="218"/>
        <v>0</v>
      </c>
      <c r="FJ87" s="582">
        <f t="shared" si="218"/>
        <v>0</v>
      </c>
      <c r="FK87" s="582">
        <f t="shared" si="218"/>
        <v>0</v>
      </c>
      <c r="FL87" s="582">
        <f t="shared" si="218"/>
        <v>0</v>
      </c>
      <c r="FM87" s="582">
        <f t="shared" si="218"/>
        <v>0</v>
      </c>
      <c r="FN87" s="582">
        <f t="shared" si="218"/>
        <v>0</v>
      </c>
      <c r="FO87" s="582">
        <f t="shared" si="218"/>
        <v>0</v>
      </c>
      <c r="FP87" s="582">
        <f t="shared" si="218"/>
        <v>0</v>
      </c>
      <c r="FQ87" s="582">
        <f t="shared" si="218"/>
        <v>0</v>
      </c>
      <c r="FR87" s="582">
        <f t="shared" si="218"/>
        <v>0</v>
      </c>
      <c r="FS87" s="582">
        <f t="shared" si="218"/>
        <v>0</v>
      </c>
      <c r="FT87" s="582">
        <f t="shared" si="218"/>
        <v>0</v>
      </c>
      <c r="FU87" s="582">
        <f t="shared" si="218"/>
        <v>0</v>
      </c>
      <c r="FV87" s="582">
        <f t="shared" si="218"/>
        <v>0</v>
      </c>
      <c r="FW87" s="582">
        <f t="shared" si="218"/>
        <v>0</v>
      </c>
      <c r="FX87" s="582">
        <f t="shared" si="218"/>
        <v>0</v>
      </c>
      <c r="FY87" s="582">
        <f t="shared" si="218"/>
        <v>0</v>
      </c>
      <c r="FZ87" s="582">
        <f t="shared" si="218"/>
        <v>0</v>
      </c>
      <c r="GA87" s="582">
        <f t="shared" si="218"/>
        <v>68.436041732638841</v>
      </c>
      <c r="GB87" s="582">
        <f t="shared" si="218"/>
        <v>68.436041732638841</v>
      </c>
      <c r="GC87" s="582">
        <f t="shared" si="218"/>
        <v>68.436041732638841</v>
      </c>
      <c r="GD87" s="582">
        <f t="shared" si="218"/>
        <v>68.436041732638841</v>
      </c>
      <c r="GE87" s="582">
        <f t="shared" si="218"/>
        <v>68.436041732638841</v>
      </c>
      <c r="GF87" s="582">
        <f t="shared" si="218"/>
        <v>68.436041732638841</v>
      </c>
      <c r="GG87" s="582">
        <f t="shared" si="218"/>
        <v>68.436041732638841</v>
      </c>
      <c r="GH87" s="582">
        <f t="shared" si="218"/>
        <v>68.436041732638841</v>
      </c>
      <c r="GI87" s="582">
        <f t="shared" si="218"/>
        <v>68.436041732638841</v>
      </c>
      <c r="GJ87" s="582">
        <f t="shared" si="218"/>
        <v>68.436041732638841</v>
      </c>
      <c r="GK87" s="582">
        <f t="shared" si="218"/>
        <v>68.436041732638841</v>
      </c>
      <c r="GL87" s="582">
        <f t="shared" si="218"/>
        <v>68.436041732638841</v>
      </c>
      <c r="GM87" s="582">
        <f t="shared" si="218"/>
        <v>394.12040214996523</v>
      </c>
      <c r="GN87" s="582">
        <f t="shared" si="218"/>
        <v>394.12040214996523</v>
      </c>
      <c r="GO87" s="582">
        <f t="shared" si="218"/>
        <v>394.12040214996523</v>
      </c>
      <c r="GP87" s="582">
        <f t="shared" si="218"/>
        <v>394.12040214996523</v>
      </c>
      <c r="GQ87" s="582">
        <f t="shared" si="218"/>
        <v>394.12040214996523</v>
      </c>
      <c r="GR87" s="582">
        <f t="shared" si="218"/>
        <v>394.12040214996523</v>
      </c>
      <c r="GS87" s="582">
        <f t="shared" si="218"/>
        <v>394.12040214996523</v>
      </c>
      <c r="GT87" s="582">
        <f t="shared" si="218"/>
        <v>394.12040214996523</v>
      </c>
      <c r="GU87" s="582">
        <f t="shared" si="218"/>
        <v>394.12040214996523</v>
      </c>
      <c r="GV87" s="582">
        <f t="shared" si="218"/>
        <v>394.12040214996523</v>
      </c>
      <c r="GW87" s="582">
        <f t="shared" si="218"/>
        <v>394.12040214996523</v>
      </c>
      <c r="GX87" s="582">
        <f t="shared" si="218"/>
        <v>394.12040214996523</v>
      </c>
      <c r="GY87" s="582">
        <f t="shared" si="218"/>
        <v>723.06160617146816</v>
      </c>
      <c r="GZ87" s="582">
        <f t="shared" si="218"/>
        <v>723.06160617146816</v>
      </c>
      <c r="HA87" s="582">
        <f t="shared" si="218"/>
        <v>723.06160617146816</v>
      </c>
      <c r="HB87" s="582">
        <f t="shared" si="218"/>
        <v>723.06160617146816</v>
      </c>
      <c r="HC87" s="582">
        <f t="shared" si="218"/>
        <v>723.06160617146816</v>
      </c>
      <c r="HD87" s="582">
        <f t="shared" si="218"/>
        <v>723.06160617146816</v>
      </c>
      <c r="HE87" s="582">
        <f t="shared" si="218"/>
        <v>723.06160617146816</v>
      </c>
      <c r="HF87" s="582">
        <f t="shared" si="218"/>
        <v>723.06160617146816</v>
      </c>
      <c r="HG87" s="582">
        <f t="shared" si="218"/>
        <v>723.06160617146816</v>
      </c>
      <c r="HH87" s="582">
        <f t="shared" si="218"/>
        <v>723.06160617146816</v>
      </c>
      <c r="HI87" s="582">
        <f t="shared" si="218"/>
        <v>723.06160617146816</v>
      </c>
      <c r="HJ87" s="582">
        <f t="shared" si="218"/>
        <v>723.06160617146816</v>
      </c>
      <c r="HK87" s="582">
        <f t="shared" si="218"/>
        <v>1055.2922222331836</v>
      </c>
      <c r="HL87" s="582">
        <f t="shared" ref="HL87:IA87" si="219">MAX(HL83-HL86,0)</f>
        <v>1055.2922222331836</v>
      </c>
      <c r="HM87" s="582">
        <f t="shared" si="219"/>
        <v>1055.2922222331836</v>
      </c>
      <c r="HN87" s="582">
        <f t="shared" si="219"/>
        <v>1055.2922222331836</v>
      </c>
      <c r="HO87" s="582">
        <f t="shared" si="219"/>
        <v>1055.2922222331836</v>
      </c>
      <c r="HP87" s="582">
        <f t="shared" si="219"/>
        <v>1055.2922222331836</v>
      </c>
      <c r="HQ87" s="582">
        <f t="shared" si="219"/>
        <v>1055.2922222331836</v>
      </c>
      <c r="HR87" s="582">
        <f t="shared" si="219"/>
        <v>1055.2922222331836</v>
      </c>
      <c r="HS87" s="582">
        <f t="shared" si="219"/>
        <v>1055.2922222331836</v>
      </c>
      <c r="HT87" s="582">
        <f t="shared" si="219"/>
        <v>1055.2922222331836</v>
      </c>
      <c r="HU87" s="582">
        <f t="shared" si="219"/>
        <v>1055.2922222331836</v>
      </c>
      <c r="HV87" s="582">
        <f t="shared" si="219"/>
        <v>1055.2922222331836</v>
      </c>
      <c r="HW87" s="582">
        <f t="shared" si="219"/>
        <v>1390.8451444555176</v>
      </c>
      <c r="HX87" s="582">
        <f t="shared" si="219"/>
        <v>1390.8451444555176</v>
      </c>
      <c r="HY87" s="582">
        <f t="shared" si="219"/>
        <v>1390.8451444555176</v>
      </c>
      <c r="HZ87" s="582">
        <f t="shared" si="219"/>
        <v>1390.8451444555176</v>
      </c>
      <c r="IA87" s="582">
        <f t="shared" si="219"/>
        <v>1390.8451444555176</v>
      </c>
    </row>
    <row r="88" spans="2:235" s="138" customFormat="1" x14ac:dyDescent="0.3">
      <c r="C88" s="138" t="s">
        <v>1303</v>
      </c>
      <c r="F88" s="781">
        <f>IFERROR(F73/(F86+F87)*F86+F72/(F86+F87)*F87,0)</f>
        <v>0</v>
      </c>
      <c r="G88" s="781">
        <f t="shared" ref="G88:V88" si="220">IFERROR(G73/(G86+G87)*G86+G72/(G86+G87)*G87,0)</f>
        <v>0</v>
      </c>
      <c r="H88" s="781">
        <f t="shared" si="220"/>
        <v>0</v>
      </c>
      <c r="I88" s="781">
        <f t="shared" si="220"/>
        <v>0</v>
      </c>
      <c r="J88" s="781">
        <f t="shared" si="220"/>
        <v>0</v>
      </c>
      <c r="K88" s="781">
        <f t="shared" si="220"/>
        <v>0</v>
      </c>
      <c r="L88" s="781">
        <f t="shared" si="220"/>
        <v>0</v>
      </c>
      <c r="M88" s="781">
        <f t="shared" si="220"/>
        <v>0</v>
      </c>
      <c r="N88" s="781">
        <f t="shared" si="220"/>
        <v>0</v>
      </c>
      <c r="O88" s="781">
        <f t="shared" si="220"/>
        <v>0</v>
      </c>
      <c r="P88" s="781">
        <f t="shared" si="220"/>
        <v>0</v>
      </c>
      <c r="Q88" s="781">
        <f t="shared" si="220"/>
        <v>0</v>
      </c>
      <c r="R88" s="781">
        <f t="shared" si="220"/>
        <v>0</v>
      </c>
      <c r="S88" s="781">
        <f t="shared" si="220"/>
        <v>27.621506382946666</v>
      </c>
      <c r="T88" s="781">
        <f t="shared" si="220"/>
        <v>28.035828978690866</v>
      </c>
      <c r="U88" s="781">
        <f t="shared" si="220"/>
        <v>28.456366413371221</v>
      </c>
      <c r="V88" s="781">
        <f t="shared" si="220"/>
        <v>28.883211909571788</v>
      </c>
      <c r="W88" s="781">
        <f>IFERROR(W73/(W86+W87)*W86+W72/(W86+W87)*W87,0)</f>
        <v>29.316460088215361</v>
      </c>
      <c r="Y88" s="138" t="s">
        <v>932</v>
      </c>
      <c r="AA88" s="781">
        <f>IFERROR(AA73/(AA86+AA87)*AA86+AA72/(AA86+AA87)*AA87,0)</f>
        <v>0</v>
      </c>
      <c r="AB88" s="781">
        <f t="shared" ref="AB88:CM88" si="221">IFERROR(AB73/(AB86+AB87)*AB86+AB72/(AB86+AB87)*AB87,0)</f>
        <v>0</v>
      </c>
      <c r="AC88" s="781">
        <f t="shared" si="221"/>
        <v>0</v>
      </c>
      <c r="AD88" s="781">
        <f t="shared" si="221"/>
        <v>0</v>
      </c>
      <c r="AE88" s="781">
        <f t="shared" si="221"/>
        <v>0</v>
      </c>
      <c r="AF88" s="781">
        <f t="shared" si="221"/>
        <v>0</v>
      </c>
      <c r="AG88" s="781">
        <f t="shared" si="221"/>
        <v>0</v>
      </c>
      <c r="AH88" s="781">
        <f t="shared" si="221"/>
        <v>0</v>
      </c>
      <c r="AI88" s="781">
        <f t="shared" si="221"/>
        <v>0</v>
      </c>
      <c r="AJ88" s="781">
        <f t="shared" si="221"/>
        <v>0</v>
      </c>
      <c r="AK88" s="781">
        <f t="shared" si="221"/>
        <v>0</v>
      </c>
      <c r="AL88" s="781">
        <f t="shared" si="221"/>
        <v>0</v>
      </c>
      <c r="AM88" s="781">
        <f t="shared" si="221"/>
        <v>0</v>
      </c>
      <c r="AN88" s="781">
        <f t="shared" si="221"/>
        <v>0</v>
      </c>
      <c r="AO88" s="781">
        <f t="shared" si="221"/>
        <v>0</v>
      </c>
      <c r="AP88" s="781">
        <f t="shared" si="221"/>
        <v>0</v>
      </c>
      <c r="AQ88" s="781">
        <f t="shared" si="221"/>
        <v>0</v>
      </c>
      <c r="AR88" s="781">
        <f t="shared" si="221"/>
        <v>0</v>
      </c>
      <c r="AS88" s="781">
        <f t="shared" si="221"/>
        <v>0</v>
      </c>
      <c r="AT88" s="138">
        <f t="shared" si="221"/>
        <v>0</v>
      </c>
      <c r="AU88" s="138">
        <f t="shared" si="221"/>
        <v>0</v>
      </c>
      <c r="AV88" s="138">
        <f t="shared" si="221"/>
        <v>0</v>
      </c>
      <c r="AW88" s="138">
        <f t="shared" si="221"/>
        <v>0</v>
      </c>
      <c r="AX88" s="138">
        <f t="shared" si="221"/>
        <v>0</v>
      </c>
      <c r="AY88" s="138">
        <f t="shared" si="221"/>
        <v>0</v>
      </c>
      <c r="AZ88" s="138">
        <f t="shared" si="221"/>
        <v>0</v>
      </c>
      <c r="BA88" s="138">
        <f t="shared" si="221"/>
        <v>0</v>
      </c>
      <c r="BB88" s="138">
        <f t="shared" si="221"/>
        <v>0</v>
      </c>
      <c r="BC88" s="138">
        <f t="shared" si="221"/>
        <v>0</v>
      </c>
      <c r="BD88" s="138">
        <f t="shared" si="221"/>
        <v>0</v>
      </c>
      <c r="BE88" s="138">
        <f t="shared" si="221"/>
        <v>0</v>
      </c>
      <c r="BF88" s="138">
        <f t="shared" si="221"/>
        <v>0</v>
      </c>
      <c r="BG88" s="138">
        <f t="shared" si="221"/>
        <v>0</v>
      </c>
      <c r="BH88" s="138">
        <f t="shared" si="221"/>
        <v>0</v>
      </c>
      <c r="BI88" s="138">
        <f t="shared" si="221"/>
        <v>0</v>
      </c>
      <c r="BJ88" s="138">
        <f t="shared" si="221"/>
        <v>0</v>
      </c>
      <c r="BK88" s="138">
        <f t="shared" si="221"/>
        <v>0</v>
      </c>
      <c r="BL88" s="138">
        <f t="shared" si="221"/>
        <v>0</v>
      </c>
      <c r="BM88" s="138">
        <f t="shared" si="221"/>
        <v>0</v>
      </c>
      <c r="BN88" s="138">
        <f t="shared" si="221"/>
        <v>0</v>
      </c>
      <c r="BO88" s="138">
        <f t="shared" si="221"/>
        <v>0</v>
      </c>
      <c r="BP88" s="138">
        <f t="shared" si="221"/>
        <v>0</v>
      </c>
      <c r="BQ88" s="138">
        <f t="shared" si="221"/>
        <v>0</v>
      </c>
      <c r="BR88" s="138">
        <f t="shared" si="221"/>
        <v>0</v>
      </c>
      <c r="BS88" s="138">
        <f t="shared" si="221"/>
        <v>0</v>
      </c>
      <c r="BT88" s="138">
        <f t="shared" si="221"/>
        <v>0</v>
      </c>
      <c r="BU88" s="138">
        <f t="shared" si="221"/>
        <v>0</v>
      </c>
      <c r="BV88" s="138">
        <f t="shared" si="221"/>
        <v>0</v>
      </c>
      <c r="BW88" s="138">
        <f t="shared" si="221"/>
        <v>0</v>
      </c>
      <c r="BX88" s="138">
        <f t="shared" si="221"/>
        <v>0</v>
      </c>
      <c r="BY88" s="138">
        <f t="shared" si="221"/>
        <v>0</v>
      </c>
      <c r="BZ88" s="138">
        <f t="shared" si="221"/>
        <v>0</v>
      </c>
      <c r="CA88" s="138">
        <f t="shared" si="221"/>
        <v>0</v>
      </c>
      <c r="CB88" s="138">
        <f t="shared" si="221"/>
        <v>0</v>
      </c>
      <c r="CC88" s="138">
        <f t="shared" si="221"/>
        <v>0</v>
      </c>
      <c r="CD88" s="138">
        <f t="shared" si="221"/>
        <v>0</v>
      </c>
      <c r="CE88" s="138">
        <f t="shared" si="221"/>
        <v>0</v>
      </c>
      <c r="CF88" s="138">
        <f t="shared" si="221"/>
        <v>0</v>
      </c>
      <c r="CG88" s="138">
        <f t="shared" si="221"/>
        <v>0</v>
      </c>
      <c r="CH88" s="138">
        <f t="shared" si="221"/>
        <v>0</v>
      </c>
      <c r="CI88" s="138">
        <f t="shared" si="221"/>
        <v>0</v>
      </c>
      <c r="CJ88" s="138">
        <f t="shared" si="221"/>
        <v>0</v>
      </c>
      <c r="CK88" s="138">
        <f t="shared" si="221"/>
        <v>0</v>
      </c>
      <c r="CL88" s="138">
        <f t="shared" si="221"/>
        <v>0</v>
      </c>
      <c r="CM88" s="138">
        <f t="shared" si="221"/>
        <v>0</v>
      </c>
      <c r="CN88" s="138">
        <f t="shared" ref="CN88:EY88" si="222">IFERROR(CN73/(CN86+CN87)*CN86+CN72/(CN86+CN87)*CN87,0)</f>
        <v>0</v>
      </c>
      <c r="CO88" s="138">
        <f t="shared" si="222"/>
        <v>0</v>
      </c>
      <c r="CP88" s="138">
        <f t="shared" si="222"/>
        <v>0</v>
      </c>
      <c r="CQ88" s="138">
        <f t="shared" si="222"/>
        <v>0</v>
      </c>
      <c r="CR88" s="138">
        <f t="shared" si="222"/>
        <v>0</v>
      </c>
      <c r="CS88" s="138">
        <f t="shared" si="222"/>
        <v>0</v>
      </c>
      <c r="CT88" s="138">
        <f t="shared" si="222"/>
        <v>0</v>
      </c>
      <c r="CU88" s="138">
        <f t="shared" si="222"/>
        <v>0</v>
      </c>
      <c r="CV88" s="138">
        <f t="shared" si="222"/>
        <v>0</v>
      </c>
      <c r="CW88" s="138">
        <f t="shared" si="222"/>
        <v>0</v>
      </c>
      <c r="CX88" s="138">
        <f t="shared" si="222"/>
        <v>0</v>
      </c>
      <c r="CY88" s="138">
        <f t="shared" si="222"/>
        <v>0</v>
      </c>
      <c r="CZ88" s="138">
        <f t="shared" si="222"/>
        <v>0</v>
      </c>
      <c r="DA88" s="138">
        <f t="shared" si="222"/>
        <v>0</v>
      </c>
      <c r="DB88" s="138">
        <f t="shared" si="222"/>
        <v>0</v>
      </c>
      <c r="DC88" s="138">
        <f t="shared" si="222"/>
        <v>0</v>
      </c>
      <c r="DD88" s="138">
        <f t="shared" si="222"/>
        <v>0</v>
      </c>
      <c r="DE88" s="138">
        <f t="shared" si="222"/>
        <v>0</v>
      </c>
      <c r="DF88" s="138">
        <f t="shared" si="222"/>
        <v>0</v>
      </c>
      <c r="DG88" s="138">
        <f t="shared" si="222"/>
        <v>0</v>
      </c>
      <c r="DH88" s="138">
        <f t="shared" si="222"/>
        <v>0</v>
      </c>
      <c r="DI88" s="138">
        <f t="shared" si="222"/>
        <v>0</v>
      </c>
      <c r="DJ88" s="138">
        <f t="shared" si="222"/>
        <v>0</v>
      </c>
      <c r="DK88" s="138">
        <f t="shared" si="222"/>
        <v>0</v>
      </c>
      <c r="DL88" s="138">
        <f t="shared" si="222"/>
        <v>0</v>
      </c>
      <c r="DM88" s="138">
        <f t="shared" si="222"/>
        <v>0</v>
      </c>
      <c r="DN88" s="138">
        <f t="shared" si="222"/>
        <v>0</v>
      </c>
      <c r="DO88" s="138">
        <f t="shared" si="222"/>
        <v>0</v>
      </c>
      <c r="DP88" s="138">
        <f t="shared" si="222"/>
        <v>0</v>
      </c>
      <c r="DQ88" s="138">
        <f t="shared" si="222"/>
        <v>0</v>
      </c>
      <c r="DR88" s="138">
        <f t="shared" si="222"/>
        <v>0</v>
      </c>
      <c r="DS88" s="138">
        <f t="shared" si="222"/>
        <v>0</v>
      </c>
      <c r="DT88" s="138">
        <f t="shared" si="222"/>
        <v>0</v>
      </c>
      <c r="DU88" s="138">
        <f t="shared" si="222"/>
        <v>0</v>
      </c>
      <c r="DV88" s="138">
        <f t="shared" si="222"/>
        <v>0</v>
      </c>
      <c r="DW88" s="138">
        <f t="shared" si="222"/>
        <v>0</v>
      </c>
      <c r="DX88" s="138">
        <f t="shared" si="222"/>
        <v>0</v>
      </c>
      <c r="DY88" s="138">
        <f t="shared" si="222"/>
        <v>0</v>
      </c>
      <c r="DZ88" s="138">
        <f t="shared" si="222"/>
        <v>0</v>
      </c>
      <c r="EA88" s="138">
        <f t="shared" si="222"/>
        <v>0</v>
      </c>
      <c r="EB88" s="138">
        <f t="shared" si="222"/>
        <v>0</v>
      </c>
      <c r="EC88" s="138">
        <f t="shared" si="222"/>
        <v>0</v>
      </c>
      <c r="ED88" s="138">
        <f t="shared" si="222"/>
        <v>0</v>
      </c>
      <c r="EE88" s="138">
        <f t="shared" si="222"/>
        <v>0</v>
      </c>
      <c r="EF88" s="138">
        <f t="shared" si="222"/>
        <v>0</v>
      </c>
      <c r="EG88" s="138">
        <f t="shared" si="222"/>
        <v>0</v>
      </c>
      <c r="EH88" s="138">
        <f t="shared" si="222"/>
        <v>0</v>
      </c>
      <c r="EI88" s="138">
        <f t="shared" si="222"/>
        <v>0</v>
      </c>
      <c r="EJ88" s="138">
        <f t="shared" si="222"/>
        <v>0</v>
      </c>
      <c r="EK88" s="138">
        <f t="shared" si="222"/>
        <v>0</v>
      </c>
      <c r="EL88" s="138">
        <f t="shared" si="222"/>
        <v>0</v>
      </c>
      <c r="EM88" s="138">
        <f t="shared" si="222"/>
        <v>0</v>
      </c>
      <c r="EN88" s="138">
        <f t="shared" si="222"/>
        <v>0</v>
      </c>
      <c r="EO88" s="138">
        <f t="shared" si="222"/>
        <v>0</v>
      </c>
      <c r="EP88" s="138">
        <f t="shared" si="222"/>
        <v>0</v>
      </c>
      <c r="EQ88" s="138">
        <f t="shared" si="222"/>
        <v>0</v>
      </c>
      <c r="ER88" s="138">
        <f t="shared" si="222"/>
        <v>0</v>
      </c>
      <c r="ES88" s="138">
        <f t="shared" si="222"/>
        <v>0</v>
      </c>
      <c r="ET88" s="138">
        <f t="shared" si="222"/>
        <v>0</v>
      </c>
      <c r="EU88" s="138">
        <f t="shared" si="222"/>
        <v>0</v>
      </c>
      <c r="EV88" s="138">
        <f t="shared" si="222"/>
        <v>0</v>
      </c>
      <c r="EW88" s="138">
        <f t="shared" si="222"/>
        <v>0</v>
      </c>
      <c r="EX88" s="138">
        <f t="shared" si="222"/>
        <v>0</v>
      </c>
      <c r="EY88" s="138">
        <f t="shared" si="222"/>
        <v>0</v>
      </c>
      <c r="EZ88" s="138">
        <f t="shared" ref="EZ88:HK88" si="223">IFERROR(EZ73/(EZ86+EZ87)*EZ86+EZ72/(EZ86+EZ87)*EZ87,0)</f>
        <v>0</v>
      </c>
      <c r="FA88" s="138">
        <f t="shared" si="223"/>
        <v>0</v>
      </c>
      <c r="FB88" s="138">
        <f t="shared" si="223"/>
        <v>0</v>
      </c>
      <c r="FC88" s="138">
        <f t="shared" si="223"/>
        <v>0</v>
      </c>
      <c r="FD88" s="138">
        <f t="shared" si="223"/>
        <v>0</v>
      </c>
      <c r="FE88" s="138">
        <f t="shared" si="223"/>
        <v>0</v>
      </c>
      <c r="FF88" s="138">
        <f t="shared" si="223"/>
        <v>0</v>
      </c>
      <c r="FG88" s="138">
        <f t="shared" si="223"/>
        <v>0</v>
      </c>
      <c r="FH88" s="138">
        <f t="shared" si="223"/>
        <v>0</v>
      </c>
      <c r="FI88" s="138">
        <f t="shared" si="223"/>
        <v>0</v>
      </c>
      <c r="FJ88" s="138">
        <f t="shared" si="223"/>
        <v>0</v>
      </c>
      <c r="FK88" s="138">
        <f t="shared" si="223"/>
        <v>0</v>
      </c>
      <c r="FL88" s="138">
        <f t="shared" si="223"/>
        <v>0</v>
      </c>
      <c r="FM88" s="138">
        <f t="shared" si="223"/>
        <v>0</v>
      </c>
      <c r="FN88" s="138">
        <f t="shared" si="223"/>
        <v>0</v>
      </c>
      <c r="FO88" s="138">
        <f t="shared" si="223"/>
        <v>0</v>
      </c>
      <c r="FP88" s="138">
        <f t="shared" si="223"/>
        <v>0</v>
      </c>
      <c r="FQ88" s="138">
        <f t="shared" si="223"/>
        <v>0</v>
      </c>
      <c r="FR88" s="138">
        <f t="shared" si="223"/>
        <v>0</v>
      </c>
      <c r="FS88" s="138">
        <f t="shared" si="223"/>
        <v>0</v>
      </c>
      <c r="FT88" s="138">
        <f t="shared" si="223"/>
        <v>0</v>
      </c>
      <c r="FU88" s="138">
        <f t="shared" si="223"/>
        <v>0</v>
      </c>
      <c r="FV88" s="138">
        <f t="shared" si="223"/>
        <v>0</v>
      </c>
      <c r="FW88" s="138">
        <f t="shared" si="223"/>
        <v>0</v>
      </c>
      <c r="FX88" s="138">
        <f t="shared" si="223"/>
        <v>0</v>
      </c>
      <c r="FY88" s="138">
        <f t="shared" si="223"/>
        <v>0</v>
      </c>
      <c r="FZ88" s="138">
        <f t="shared" si="223"/>
        <v>0</v>
      </c>
      <c r="GA88" s="138">
        <f t="shared" si="223"/>
        <v>27.621506382946666</v>
      </c>
      <c r="GB88" s="138">
        <f t="shared" si="223"/>
        <v>27.621506382946666</v>
      </c>
      <c r="GC88" s="138">
        <f t="shared" si="223"/>
        <v>27.621506382946666</v>
      </c>
      <c r="GD88" s="138">
        <f t="shared" si="223"/>
        <v>27.621506382946666</v>
      </c>
      <c r="GE88" s="138">
        <f t="shared" si="223"/>
        <v>27.621506382946666</v>
      </c>
      <c r="GF88" s="138">
        <f t="shared" si="223"/>
        <v>27.621506382946666</v>
      </c>
      <c r="GG88" s="138">
        <f t="shared" si="223"/>
        <v>27.621506382946666</v>
      </c>
      <c r="GH88" s="138">
        <f t="shared" si="223"/>
        <v>27.621506382946666</v>
      </c>
      <c r="GI88" s="138">
        <f t="shared" si="223"/>
        <v>27.621506382946666</v>
      </c>
      <c r="GJ88" s="138">
        <f t="shared" si="223"/>
        <v>27.621506382946666</v>
      </c>
      <c r="GK88" s="138">
        <f t="shared" si="223"/>
        <v>27.621506382946666</v>
      </c>
      <c r="GL88" s="138">
        <f t="shared" si="223"/>
        <v>27.621506382946666</v>
      </c>
      <c r="GM88" s="138">
        <f t="shared" si="223"/>
        <v>28.035828978690862</v>
      </c>
      <c r="GN88" s="138">
        <f t="shared" si="223"/>
        <v>28.035828978690862</v>
      </c>
      <c r="GO88" s="138">
        <f t="shared" si="223"/>
        <v>28.035828978690862</v>
      </c>
      <c r="GP88" s="138">
        <f t="shared" si="223"/>
        <v>28.035828978690862</v>
      </c>
      <c r="GQ88" s="138">
        <f t="shared" si="223"/>
        <v>28.035828978690862</v>
      </c>
      <c r="GR88" s="138">
        <f t="shared" si="223"/>
        <v>28.035828978690862</v>
      </c>
      <c r="GS88" s="138">
        <f t="shared" si="223"/>
        <v>28.035828978690862</v>
      </c>
      <c r="GT88" s="138">
        <f t="shared" si="223"/>
        <v>28.035828978690862</v>
      </c>
      <c r="GU88" s="138">
        <f t="shared" si="223"/>
        <v>28.035828978690862</v>
      </c>
      <c r="GV88" s="138">
        <f t="shared" si="223"/>
        <v>28.035828978690862</v>
      </c>
      <c r="GW88" s="138">
        <f t="shared" si="223"/>
        <v>28.035828978690862</v>
      </c>
      <c r="GX88" s="138">
        <f t="shared" si="223"/>
        <v>28.035828978690862</v>
      </c>
      <c r="GY88" s="138">
        <f t="shared" si="223"/>
        <v>28.456366413371221</v>
      </c>
      <c r="GZ88" s="138">
        <f t="shared" si="223"/>
        <v>28.456366413371221</v>
      </c>
      <c r="HA88" s="138">
        <f t="shared" si="223"/>
        <v>28.456366413371221</v>
      </c>
      <c r="HB88" s="138">
        <f t="shared" si="223"/>
        <v>28.456366413371221</v>
      </c>
      <c r="HC88" s="138">
        <f t="shared" si="223"/>
        <v>28.456366413371221</v>
      </c>
      <c r="HD88" s="138">
        <f t="shared" si="223"/>
        <v>28.456366413371221</v>
      </c>
      <c r="HE88" s="138">
        <f t="shared" si="223"/>
        <v>28.456366413371221</v>
      </c>
      <c r="HF88" s="138">
        <f t="shared" si="223"/>
        <v>28.456366413371221</v>
      </c>
      <c r="HG88" s="138">
        <f t="shared" si="223"/>
        <v>28.456366413371221</v>
      </c>
      <c r="HH88" s="138">
        <f t="shared" si="223"/>
        <v>28.456366413371221</v>
      </c>
      <c r="HI88" s="138">
        <f t="shared" si="223"/>
        <v>28.456366413371221</v>
      </c>
      <c r="HJ88" s="138">
        <f t="shared" si="223"/>
        <v>28.456366413371221</v>
      </c>
      <c r="HK88" s="138">
        <f t="shared" si="223"/>
        <v>28.883211909571788</v>
      </c>
      <c r="HL88" s="138">
        <f t="shared" ref="HL88:IA88" si="224">IFERROR(HL73/(HL86+HL87)*HL86+HL72/(HL86+HL87)*HL87,0)</f>
        <v>28.883211909571788</v>
      </c>
      <c r="HM88" s="138">
        <f t="shared" si="224"/>
        <v>28.883211909571788</v>
      </c>
      <c r="HN88" s="138">
        <f t="shared" si="224"/>
        <v>28.883211909571788</v>
      </c>
      <c r="HO88" s="138">
        <f t="shared" si="224"/>
        <v>28.883211909571788</v>
      </c>
      <c r="HP88" s="138">
        <f t="shared" si="224"/>
        <v>28.883211909571788</v>
      </c>
      <c r="HQ88" s="138">
        <f t="shared" si="224"/>
        <v>28.883211909571788</v>
      </c>
      <c r="HR88" s="138">
        <f t="shared" si="224"/>
        <v>28.883211909571788</v>
      </c>
      <c r="HS88" s="138">
        <f t="shared" si="224"/>
        <v>28.883211909571788</v>
      </c>
      <c r="HT88" s="138">
        <f t="shared" si="224"/>
        <v>28.883211909571788</v>
      </c>
      <c r="HU88" s="138">
        <f t="shared" si="224"/>
        <v>28.883211909571788</v>
      </c>
      <c r="HV88" s="138">
        <f t="shared" si="224"/>
        <v>28.883211909571788</v>
      </c>
      <c r="HW88" s="138">
        <f t="shared" si="224"/>
        <v>29.316460088215361</v>
      </c>
      <c r="HX88" s="138">
        <f t="shared" si="224"/>
        <v>29.316460088215361</v>
      </c>
      <c r="HY88" s="138">
        <f t="shared" si="224"/>
        <v>29.316460088215361</v>
      </c>
      <c r="HZ88" s="138">
        <f t="shared" si="224"/>
        <v>29.316460088215361</v>
      </c>
      <c r="IA88" s="138">
        <f t="shared" si="224"/>
        <v>29.316460088215361</v>
      </c>
    </row>
    <row r="89" spans="2:235" x14ac:dyDescent="0.3">
      <c r="F89" s="162">
        <f>F68*F72+F69*F73</f>
        <v>0</v>
      </c>
      <c r="G89" s="162">
        <f>G68*G72+G69*G73</f>
        <v>0</v>
      </c>
      <c r="H89" s="162">
        <f t="shared" ref="H89:V89" si="225">H68*H72+H69*H73</f>
        <v>0</v>
      </c>
      <c r="I89" s="162">
        <f t="shared" si="225"/>
        <v>0</v>
      </c>
      <c r="J89" s="162">
        <f t="shared" si="225"/>
        <v>0</v>
      </c>
      <c r="K89" s="162">
        <f t="shared" si="225"/>
        <v>0</v>
      </c>
      <c r="L89" s="162">
        <f t="shared" si="225"/>
        <v>0</v>
      </c>
      <c r="M89" s="162">
        <f t="shared" si="225"/>
        <v>0</v>
      </c>
      <c r="N89" s="162">
        <f t="shared" si="225"/>
        <v>0</v>
      </c>
      <c r="O89" s="162">
        <f t="shared" si="225"/>
        <v>0</v>
      </c>
      <c r="P89" s="162">
        <f t="shared" si="225"/>
        <v>0</v>
      </c>
      <c r="Q89" s="162">
        <f t="shared" si="225"/>
        <v>0</v>
      </c>
      <c r="R89" s="162">
        <f t="shared" si="225"/>
        <v>0</v>
      </c>
      <c r="S89" s="162">
        <f t="shared" si="225"/>
        <v>0</v>
      </c>
      <c r="T89" s="162">
        <f t="shared" si="225"/>
        <v>0</v>
      </c>
      <c r="U89" s="162">
        <f t="shared" si="225"/>
        <v>0</v>
      </c>
      <c r="V89" s="162">
        <f t="shared" si="225"/>
        <v>0</v>
      </c>
      <c r="W89" s="162">
        <f>W68*W72+W69*W73</f>
        <v>0</v>
      </c>
      <c r="AA89" s="162">
        <f>AA68*AA72+AA69*AA73</f>
        <v>0</v>
      </c>
      <c r="AB89" s="162">
        <f t="shared" ref="AB89:CM89" si="226">AB68*AB72+AB69*AB73</f>
        <v>0</v>
      </c>
      <c r="AC89" s="162">
        <f t="shared" si="226"/>
        <v>0</v>
      </c>
      <c r="AD89" s="162">
        <f t="shared" si="226"/>
        <v>0</v>
      </c>
      <c r="AE89" s="162">
        <f t="shared" si="226"/>
        <v>0</v>
      </c>
      <c r="AF89" s="162">
        <f t="shared" si="226"/>
        <v>0</v>
      </c>
      <c r="AG89" s="162">
        <f t="shared" si="226"/>
        <v>0</v>
      </c>
      <c r="AH89" s="162">
        <f t="shared" si="226"/>
        <v>0</v>
      </c>
      <c r="AI89" s="162">
        <f t="shared" si="226"/>
        <v>0</v>
      </c>
      <c r="AJ89" s="162">
        <f t="shared" si="226"/>
        <v>0</v>
      </c>
      <c r="AK89" s="162">
        <f t="shared" si="226"/>
        <v>0</v>
      </c>
      <c r="AL89" s="162">
        <f t="shared" si="226"/>
        <v>0</v>
      </c>
      <c r="AM89" s="162">
        <f t="shared" si="226"/>
        <v>0</v>
      </c>
      <c r="AN89" s="162">
        <f t="shared" si="226"/>
        <v>0</v>
      </c>
      <c r="AO89" s="162">
        <f t="shared" si="226"/>
        <v>0</v>
      </c>
      <c r="AP89" s="162">
        <f t="shared" si="226"/>
        <v>0</v>
      </c>
      <c r="AQ89" s="162">
        <f t="shared" si="226"/>
        <v>0</v>
      </c>
      <c r="AR89" s="162">
        <f t="shared" si="226"/>
        <v>0</v>
      </c>
      <c r="AS89" s="162">
        <f t="shared" si="226"/>
        <v>0</v>
      </c>
      <c r="AT89" s="26">
        <f t="shared" si="226"/>
        <v>0</v>
      </c>
      <c r="AU89" s="26">
        <f t="shared" si="226"/>
        <v>0</v>
      </c>
      <c r="AV89" s="26">
        <f t="shared" si="226"/>
        <v>0</v>
      </c>
      <c r="AW89" s="26">
        <f t="shared" si="226"/>
        <v>0</v>
      </c>
      <c r="AX89" s="26">
        <f t="shared" si="226"/>
        <v>0</v>
      </c>
      <c r="AY89" s="26">
        <f t="shared" si="226"/>
        <v>0</v>
      </c>
      <c r="AZ89" s="26">
        <f t="shared" si="226"/>
        <v>0</v>
      </c>
      <c r="BA89" s="26">
        <f t="shared" si="226"/>
        <v>0</v>
      </c>
      <c r="BB89" s="26">
        <f t="shared" si="226"/>
        <v>0</v>
      </c>
      <c r="BC89" s="26">
        <f t="shared" si="226"/>
        <v>0</v>
      </c>
      <c r="BD89" s="26">
        <f t="shared" si="226"/>
        <v>0</v>
      </c>
      <c r="BE89" s="26">
        <f t="shared" si="226"/>
        <v>0</v>
      </c>
      <c r="BF89" s="26">
        <f t="shared" si="226"/>
        <v>0</v>
      </c>
      <c r="BG89" s="26">
        <f t="shared" si="226"/>
        <v>0</v>
      </c>
      <c r="BH89" s="26">
        <f t="shared" si="226"/>
        <v>0</v>
      </c>
      <c r="BI89" s="26">
        <f t="shared" si="226"/>
        <v>0</v>
      </c>
      <c r="BJ89" s="26">
        <f t="shared" si="226"/>
        <v>0</v>
      </c>
      <c r="BK89" s="26">
        <f t="shared" si="226"/>
        <v>0</v>
      </c>
      <c r="BL89" s="26">
        <f t="shared" si="226"/>
        <v>0</v>
      </c>
      <c r="BM89" s="26">
        <f t="shared" si="226"/>
        <v>0</v>
      </c>
      <c r="BN89" s="26">
        <f t="shared" si="226"/>
        <v>0</v>
      </c>
      <c r="BO89" s="26">
        <f t="shared" si="226"/>
        <v>0</v>
      </c>
      <c r="BP89" s="26">
        <f t="shared" si="226"/>
        <v>0</v>
      </c>
      <c r="BQ89" s="26">
        <f t="shared" si="226"/>
        <v>0</v>
      </c>
      <c r="BR89" s="26">
        <f t="shared" si="226"/>
        <v>0</v>
      </c>
      <c r="BS89" s="26">
        <f t="shared" si="226"/>
        <v>0</v>
      </c>
      <c r="BT89" s="26">
        <f t="shared" si="226"/>
        <v>0</v>
      </c>
      <c r="BU89" s="26">
        <f t="shared" si="226"/>
        <v>0</v>
      </c>
      <c r="BV89" s="26">
        <f t="shared" si="226"/>
        <v>0</v>
      </c>
      <c r="BW89" s="26">
        <f t="shared" si="226"/>
        <v>0</v>
      </c>
      <c r="BX89" s="26">
        <f t="shared" si="226"/>
        <v>0</v>
      </c>
      <c r="BY89" s="26">
        <f t="shared" si="226"/>
        <v>0</v>
      </c>
      <c r="BZ89" s="26">
        <f t="shared" si="226"/>
        <v>0</v>
      </c>
      <c r="CA89" s="26">
        <f t="shared" si="226"/>
        <v>0</v>
      </c>
      <c r="CB89" s="26">
        <f t="shared" si="226"/>
        <v>0</v>
      </c>
      <c r="CC89" s="26">
        <f t="shared" si="226"/>
        <v>0</v>
      </c>
      <c r="CD89" s="26">
        <f t="shared" si="226"/>
        <v>0</v>
      </c>
      <c r="CE89" s="26">
        <f t="shared" si="226"/>
        <v>0</v>
      </c>
      <c r="CF89" s="26">
        <f t="shared" si="226"/>
        <v>0</v>
      </c>
      <c r="CG89" s="26">
        <f t="shared" si="226"/>
        <v>0</v>
      </c>
      <c r="CH89" s="26">
        <f t="shared" si="226"/>
        <v>0</v>
      </c>
      <c r="CI89" s="26">
        <f t="shared" si="226"/>
        <v>0</v>
      </c>
      <c r="CJ89" s="26">
        <f t="shared" si="226"/>
        <v>0</v>
      </c>
      <c r="CK89" s="26">
        <f t="shared" si="226"/>
        <v>0</v>
      </c>
      <c r="CL89" s="26">
        <f t="shared" si="226"/>
        <v>0</v>
      </c>
      <c r="CM89" s="26">
        <f t="shared" si="226"/>
        <v>0</v>
      </c>
      <c r="CN89" s="26">
        <f t="shared" ref="CN89:EY89" si="227">CN68*CN72+CN69*CN73</f>
        <v>0</v>
      </c>
      <c r="CO89" s="26">
        <f t="shared" si="227"/>
        <v>0</v>
      </c>
      <c r="CP89" s="26">
        <f t="shared" si="227"/>
        <v>0</v>
      </c>
      <c r="CQ89" s="26">
        <f t="shared" si="227"/>
        <v>0</v>
      </c>
      <c r="CR89" s="26">
        <f t="shared" si="227"/>
        <v>0</v>
      </c>
      <c r="CS89" s="26">
        <f t="shared" si="227"/>
        <v>0</v>
      </c>
      <c r="CT89" s="26">
        <f t="shared" si="227"/>
        <v>0</v>
      </c>
      <c r="CU89" s="26">
        <f t="shared" si="227"/>
        <v>0</v>
      </c>
      <c r="CV89" s="26">
        <f t="shared" si="227"/>
        <v>0</v>
      </c>
      <c r="CW89" s="26">
        <f t="shared" si="227"/>
        <v>0</v>
      </c>
      <c r="CX89" s="26">
        <f t="shared" si="227"/>
        <v>0</v>
      </c>
      <c r="CY89" s="26">
        <f t="shared" si="227"/>
        <v>0</v>
      </c>
      <c r="CZ89" s="26">
        <f t="shared" si="227"/>
        <v>0</v>
      </c>
      <c r="DA89" s="26">
        <f t="shared" si="227"/>
        <v>0</v>
      </c>
      <c r="DB89" s="26">
        <f t="shared" si="227"/>
        <v>0</v>
      </c>
      <c r="DC89" s="26">
        <f t="shared" si="227"/>
        <v>0</v>
      </c>
      <c r="DD89" s="26">
        <f t="shared" si="227"/>
        <v>0</v>
      </c>
      <c r="DE89" s="26">
        <f t="shared" si="227"/>
        <v>0</v>
      </c>
      <c r="DF89" s="26">
        <f t="shared" si="227"/>
        <v>0</v>
      </c>
      <c r="DG89" s="26">
        <f t="shared" si="227"/>
        <v>0</v>
      </c>
      <c r="DH89" s="26">
        <f t="shared" si="227"/>
        <v>0</v>
      </c>
      <c r="DI89" s="26">
        <f t="shared" si="227"/>
        <v>0</v>
      </c>
      <c r="DJ89" s="26">
        <f t="shared" si="227"/>
        <v>0</v>
      </c>
      <c r="DK89" s="26">
        <f t="shared" si="227"/>
        <v>0</v>
      </c>
      <c r="DL89" s="26">
        <f t="shared" si="227"/>
        <v>0</v>
      </c>
      <c r="DM89" s="26">
        <f t="shared" si="227"/>
        <v>0</v>
      </c>
      <c r="DN89" s="26">
        <f t="shared" si="227"/>
        <v>0</v>
      </c>
      <c r="DO89" s="26">
        <f t="shared" si="227"/>
        <v>0</v>
      </c>
      <c r="DP89" s="26">
        <f t="shared" si="227"/>
        <v>0</v>
      </c>
      <c r="DQ89" s="26">
        <f t="shared" si="227"/>
        <v>0</v>
      </c>
      <c r="DR89" s="26">
        <f t="shared" si="227"/>
        <v>0</v>
      </c>
      <c r="DS89" s="26">
        <f t="shared" si="227"/>
        <v>0</v>
      </c>
      <c r="DT89" s="26">
        <f t="shared" si="227"/>
        <v>0</v>
      </c>
      <c r="DU89" s="26">
        <f t="shared" si="227"/>
        <v>0</v>
      </c>
      <c r="DV89" s="26">
        <f t="shared" si="227"/>
        <v>0</v>
      </c>
      <c r="DW89" s="26">
        <f t="shared" si="227"/>
        <v>0</v>
      </c>
      <c r="DX89" s="26">
        <f t="shared" si="227"/>
        <v>0</v>
      </c>
      <c r="DY89" s="26">
        <f t="shared" si="227"/>
        <v>0</v>
      </c>
      <c r="DZ89" s="26">
        <f t="shared" si="227"/>
        <v>0</v>
      </c>
      <c r="EA89" s="26">
        <f t="shared" si="227"/>
        <v>0</v>
      </c>
      <c r="EB89" s="26">
        <f t="shared" si="227"/>
        <v>0</v>
      </c>
      <c r="EC89" s="26">
        <f t="shared" si="227"/>
        <v>0</v>
      </c>
      <c r="ED89" s="26">
        <f t="shared" si="227"/>
        <v>0</v>
      </c>
      <c r="EE89" s="26">
        <f t="shared" si="227"/>
        <v>0</v>
      </c>
      <c r="EF89" s="26">
        <f t="shared" si="227"/>
        <v>0</v>
      </c>
      <c r="EG89" s="26">
        <f t="shared" si="227"/>
        <v>0</v>
      </c>
      <c r="EH89" s="26">
        <f t="shared" si="227"/>
        <v>0</v>
      </c>
      <c r="EI89" s="26">
        <f t="shared" si="227"/>
        <v>0</v>
      </c>
      <c r="EJ89" s="26">
        <f t="shared" si="227"/>
        <v>0</v>
      </c>
      <c r="EK89" s="26">
        <f t="shared" si="227"/>
        <v>0</v>
      </c>
      <c r="EL89" s="26">
        <f t="shared" si="227"/>
        <v>0</v>
      </c>
      <c r="EM89" s="26">
        <f t="shared" si="227"/>
        <v>0</v>
      </c>
      <c r="EN89" s="26">
        <f t="shared" si="227"/>
        <v>0</v>
      </c>
      <c r="EO89" s="26">
        <f t="shared" si="227"/>
        <v>0</v>
      </c>
      <c r="EP89" s="26">
        <f t="shared" si="227"/>
        <v>0</v>
      </c>
      <c r="EQ89" s="26">
        <f t="shared" si="227"/>
        <v>0</v>
      </c>
      <c r="ER89" s="26">
        <f t="shared" si="227"/>
        <v>0</v>
      </c>
      <c r="ES89" s="26">
        <f t="shared" si="227"/>
        <v>0</v>
      </c>
      <c r="ET89" s="26">
        <f t="shared" si="227"/>
        <v>0</v>
      </c>
      <c r="EU89" s="26">
        <f t="shared" si="227"/>
        <v>0</v>
      </c>
      <c r="EV89" s="26">
        <f t="shared" si="227"/>
        <v>0</v>
      </c>
      <c r="EW89" s="26">
        <f t="shared" si="227"/>
        <v>0</v>
      </c>
      <c r="EX89" s="26">
        <f t="shared" si="227"/>
        <v>0</v>
      </c>
      <c r="EY89" s="26">
        <f t="shared" si="227"/>
        <v>0</v>
      </c>
      <c r="EZ89" s="26">
        <f t="shared" ref="EZ89:HK89" si="228">EZ68*EZ72+EZ69*EZ73</f>
        <v>0</v>
      </c>
      <c r="FA89" s="26">
        <f t="shared" si="228"/>
        <v>0</v>
      </c>
      <c r="FB89" s="26">
        <f t="shared" si="228"/>
        <v>0</v>
      </c>
      <c r="FC89" s="26">
        <f t="shared" si="228"/>
        <v>0</v>
      </c>
      <c r="FD89" s="26">
        <f t="shared" si="228"/>
        <v>0</v>
      </c>
      <c r="FE89" s="26">
        <f t="shared" si="228"/>
        <v>0</v>
      </c>
      <c r="FF89" s="26">
        <f t="shared" si="228"/>
        <v>0</v>
      </c>
      <c r="FG89" s="26">
        <f t="shared" si="228"/>
        <v>0</v>
      </c>
      <c r="FH89" s="26">
        <f t="shared" si="228"/>
        <v>0</v>
      </c>
      <c r="FI89" s="26">
        <f t="shared" si="228"/>
        <v>0</v>
      </c>
      <c r="FJ89" s="26">
        <f t="shared" si="228"/>
        <v>0</v>
      </c>
      <c r="FK89" s="26">
        <f t="shared" si="228"/>
        <v>0</v>
      </c>
      <c r="FL89" s="26">
        <f t="shared" si="228"/>
        <v>0</v>
      </c>
      <c r="FM89" s="26">
        <f t="shared" si="228"/>
        <v>0</v>
      </c>
      <c r="FN89" s="26">
        <f t="shared" si="228"/>
        <v>0</v>
      </c>
      <c r="FO89" s="26">
        <f t="shared" si="228"/>
        <v>0</v>
      </c>
      <c r="FP89" s="26">
        <f t="shared" si="228"/>
        <v>0</v>
      </c>
      <c r="FQ89" s="26">
        <f t="shared" si="228"/>
        <v>0</v>
      </c>
      <c r="FR89" s="26">
        <f t="shared" si="228"/>
        <v>0</v>
      </c>
      <c r="FS89" s="26">
        <f t="shared" si="228"/>
        <v>0</v>
      </c>
      <c r="FT89" s="26">
        <f t="shared" si="228"/>
        <v>0</v>
      </c>
      <c r="FU89" s="26">
        <f t="shared" si="228"/>
        <v>0</v>
      </c>
      <c r="FV89" s="26">
        <f t="shared" si="228"/>
        <v>0</v>
      </c>
      <c r="FW89" s="26">
        <f t="shared" si="228"/>
        <v>0</v>
      </c>
      <c r="FX89" s="26">
        <f t="shared" si="228"/>
        <v>0</v>
      </c>
      <c r="FY89" s="26">
        <f t="shared" si="228"/>
        <v>0</v>
      </c>
      <c r="FZ89" s="26">
        <f t="shared" si="228"/>
        <v>0</v>
      </c>
      <c r="GA89" s="26">
        <f t="shared" si="228"/>
        <v>0</v>
      </c>
      <c r="GB89" s="26">
        <f t="shared" si="228"/>
        <v>0</v>
      </c>
      <c r="GC89" s="26">
        <f t="shared" si="228"/>
        <v>0</v>
      </c>
      <c r="GD89" s="26">
        <f t="shared" si="228"/>
        <v>0</v>
      </c>
      <c r="GE89" s="26">
        <f t="shared" si="228"/>
        <v>0</v>
      </c>
      <c r="GF89" s="26">
        <f t="shared" si="228"/>
        <v>0</v>
      </c>
      <c r="GG89" s="26">
        <f t="shared" si="228"/>
        <v>0</v>
      </c>
      <c r="GH89" s="26">
        <f t="shared" si="228"/>
        <v>0</v>
      </c>
      <c r="GI89" s="26">
        <f t="shared" si="228"/>
        <v>0</v>
      </c>
      <c r="GJ89" s="26">
        <f t="shared" si="228"/>
        <v>0</v>
      </c>
      <c r="GK89" s="26">
        <f t="shared" si="228"/>
        <v>0</v>
      </c>
      <c r="GL89" s="26">
        <f t="shared" si="228"/>
        <v>0</v>
      </c>
      <c r="GM89" s="26">
        <f t="shared" si="228"/>
        <v>0</v>
      </c>
      <c r="GN89" s="26">
        <f t="shared" si="228"/>
        <v>0</v>
      </c>
      <c r="GO89" s="26">
        <f t="shared" si="228"/>
        <v>0</v>
      </c>
      <c r="GP89" s="26">
        <f t="shared" si="228"/>
        <v>0</v>
      </c>
      <c r="GQ89" s="26">
        <f t="shared" si="228"/>
        <v>0</v>
      </c>
      <c r="GR89" s="26">
        <f t="shared" si="228"/>
        <v>0</v>
      </c>
      <c r="GS89" s="26">
        <f t="shared" si="228"/>
        <v>0</v>
      </c>
      <c r="GT89" s="26">
        <f t="shared" si="228"/>
        <v>0</v>
      </c>
      <c r="GU89" s="26">
        <f t="shared" si="228"/>
        <v>0</v>
      </c>
      <c r="GV89" s="26">
        <f t="shared" si="228"/>
        <v>0</v>
      </c>
      <c r="GW89" s="26">
        <f t="shared" si="228"/>
        <v>0</v>
      </c>
      <c r="GX89" s="26">
        <f t="shared" si="228"/>
        <v>0</v>
      </c>
      <c r="GY89" s="26">
        <f t="shared" si="228"/>
        <v>0</v>
      </c>
      <c r="GZ89" s="26">
        <f t="shared" si="228"/>
        <v>0</v>
      </c>
      <c r="HA89" s="26">
        <f t="shared" si="228"/>
        <v>0</v>
      </c>
      <c r="HB89" s="26">
        <f t="shared" si="228"/>
        <v>0</v>
      </c>
      <c r="HC89" s="26">
        <f t="shared" si="228"/>
        <v>0</v>
      </c>
      <c r="HD89" s="26">
        <f t="shared" si="228"/>
        <v>0</v>
      </c>
      <c r="HE89" s="26">
        <f t="shared" si="228"/>
        <v>0</v>
      </c>
      <c r="HF89" s="26">
        <f t="shared" si="228"/>
        <v>0</v>
      </c>
      <c r="HG89" s="26">
        <f t="shared" si="228"/>
        <v>0</v>
      </c>
      <c r="HH89" s="26">
        <f t="shared" si="228"/>
        <v>0</v>
      </c>
      <c r="HI89" s="26">
        <f t="shared" si="228"/>
        <v>0</v>
      </c>
      <c r="HJ89" s="26">
        <f t="shared" si="228"/>
        <v>0</v>
      </c>
      <c r="HK89" s="26">
        <f t="shared" si="228"/>
        <v>0</v>
      </c>
      <c r="HL89" s="26">
        <f t="shared" ref="HL89:HZ89" si="229">HL68*HL72+HL69*HL73</f>
        <v>0</v>
      </c>
      <c r="HM89" s="26">
        <f t="shared" si="229"/>
        <v>0</v>
      </c>
      <c r="HN89" s="26">
        <f t="shared" si="229"/>
        <v>0</v>
      </c>
      <c r="HO89" s="26">
        <f t="shared" si="229"/>
        <v>0</v>
      </c>
      <c r="HP89" s="26">
        <f t="shared" si="229"/>
        <v>0</v>
      </c>
      <c r="HQ89" s="26">
        <f t="shared" si="229"/>
        <v>0</v>
      </c>
      <c r="HR89" s="26">
        <f t="shared" si="229"/>
        <v>0</v>
      </c>
      <c r="HS89" s="26">
        <f t="shared" si="229"/>
        <v>0</v>
      </c>
      <c r="HT89" s="26">
        <f t="shared" si="229"/>
        <v>0</v>
      </c>
      <c r="HU89" s="26">
        <f t="shared" si="229"/>
        <v>0</v>
      </c>
      <c r="HV89" s="26">
        <f t="shared" si="229"/>
        <v>0</v>
      </c>
      <c r="HW89" s="26">
        <f t="shared" si="229"/>
        <v>0</v>
      </c>
      <c r="HX89" s="26">
        <f t="shared" si="229"/>
        <v>0</v>
      </c>
      <c r="HY89" s="26">
        <f t="shared" si="229"/>
        <v>0</v>
      </c>
      <c r="HZ89" s="26">
        <f t="shared" si="229"/>
        <v>0</v>
      </c>
      <c r="IA89" s="26">
        <f t="shared" ref="IA89" si="230">IA68*IA72+IA69*IA73</f>
        <v>0</v>
      </c>
    </row>
    <row r="90" spans="2:235" s="138" customFormat="1" x14ac:dyDescent="0.3">
      <c r="C90" s="138" t="s">
        <v>1303</v>
      </c>
      <c r="F90" s="165">
        <f>F89/F40</f>
        <v>0</v>
      </c>
      <c r="G90" s="165">
        <f t="shared" ref="G90:V90" si="231">G89/G40</f>
        <v>0</v>
      </c>
      <c r="H90" s="165">
        <f t="shared" si="231"/>
        <v>0</v>
      </c>
      <c r="I90" s="165">
        <f t="shared" si="231"/>
        <v>0</v>
      </c>
      <c r="J90" s="165">
        <f t="shared" si="231"/>
        <v>0</v>
      </c>
      <c r="K90" s="165">
        <f t="shared" si="231"/>
        <v>0</v>
      </c>
      <c r="L90" s="165">
        <f t="shared" si="231"/>
        <v>0</v>
      </c>
      <c r="M90" s="165">
        <f t="shared" si="231"/>
        <v>0</v>
      </c>
      <c r="N90" s="165">
        <f t="shared" si="231"/>
        <v>0</v>
      </c>
      <c r="O90" s="165">
        <f t="shared" si="231"/>
        <v>0</v>
      </c>
      <c r="P90" s="165">
        <f t="shared" si="231"/>
        <v>0</v>
      </c>
      <c r="Q90" s="165">
        <f t="shared" si="231"/>
        <v>0</v>
      </c>
      <c r="R90" s="165">
        <f t="shared" si="231"/>
        <v>0</v>
      </c>
      <c r="S90" s="165">
        <f t="shared" si="231"/>
        <v>0</v>
      </c>
      <c r="T90" s="165">
        <f t="shared" si="231"/>
        <v>0</v>
      </c>
      <c r="U90" s="165">
        <f t="shared" si="231"/>
        <v>0</v>
      </c>
      <c r="V90" s="165">
        <f t="shared" si="231"/>
        <v>0</v>
      </c>
      <c r="W90" s="165">
        <f>W89/W40</f>
        <v>0</v>
      </c>
      <c r="Y90" s="138" t="s">
        <v>932</v>
      </c>
      <c r="AA90" s="165">
        <f>AA89/AA40</f>
        <v>0</v>
      </c>
      <c r="AB90" s="165">
        <f t="shared" ref="AB90:CM90" si="232">AB89/AB40</f>
        <v>0</v>
      </c>
      <c r="AC90" s="165">
        <f t="shared" si="232"/>
        <v>0</v>
      </c>
      <c r="AD90" s="165">
        <f t="shared" si="232"/>
        <v>0</v>
      </c>
      <c r="AE90" s="165">
        <f t="shared" si="232"/>
        <v>0</v>
      </c>
      <c r="AF90" s="165">
        <f t="shared" si="232"/>
        <v>0</v>
      </c>
      <c r="AG90" s="165">
        <f t="shared" si="232"/>
        <v>0</v>
      </c>
      <c r="AH90" s="165">
        <f t="shared" si="232"/>
        <v>0</v>
      </c>
      <c r="AI90" s="165">
        <f t="shared" si="232"/>
        <v>0</v>
      </c>
      <c r="AJ90" s="165">
        <f t="shared" si="232"/>
        <v>0</v>
      </c>
      <c r="AK90" s="165">
        <f t="shared" si="232"/>
        <v>0</v>
      </c>
      <c r="AL90" s="165">
        <f t="shared" si="232"/>
        <v>0</v>
      </c>
      <c r="AM90" s="165">
        <f t="shared" si="232"/>
        <v>0</v>
      </c>
      <c r="AN90" s="165">
        <f t="shared" si="232"/>
        <v>0</v>
      </c>
      <c r="AO90" s="165">
        <f t="shared" si="232"/>
        <v>0</v>
      </c>
      <c r="AP90" s="165">
        <f t="shared" si="232"/>
        <v>0</v>
      </c>
      <c r="AQ90" s="165">
        <f t="shared" si="232"/>
        <v>0</v>
      </c>
      <c r="AR90" s="165">
        <f t="shared" si="232"/>
        <v>0</v>
      </c>
      <c r="AS90" s="165">
        <f t="shared" si="232"/>
        <v>0</v>
      </c>
      <c r="AT90" s="138">
        <f t="shared" si="232"/>
        <v>0</v>
      </c>
      <c r="AU90" s="138">
        <f t="shared" si="232"/>
        <v>0</v>
      </c>
      <c r="AV90" s="138">
        <f t="shared" si="232"/>
        <v>0</v>
      </c>
      <c r="AW90" s="138">
        <f t="shared" si="232"/>
        <v>0</v>
      </c>
      <c r="AX90" s="138">
        <f t="shared" si="232"/>
        <v>0</v>
      </c>
      <c r="AY90" s="138">
        <f t="shared" si="232"/>
        <v>0</v>
      </c>
      <c r="AZ90" s="138">
        <f t="shared" si="232"/>
        <v>0</v>
      </c>
      <c r="BA90" s="138">
        <f t="shared" si="232"/>
        <v>0</v>
      </c>
      <c r="BB90" s="138">
        <f t="shared" si="232"/>
        <v>0</v>
      </c>
      <c r="BC90" s="138">
        <f t="shared" si="232"/>
        <v>0</v>
      </c>
      <c r="BD90" s="138">
        <f t="shared" si="232"/>
        <v>0</v>
      </c>
      <c r="BE90" s="138">
        <f t="shared" si="232"/>
        <v>0</v>
      </c>
      <c r="BF90" s="138">
        <f t="shared" si="232"/>
        <v>0</v>
      </c>
      <c r="BG90" s="138">
        <f t="shared" si="232"/>
        <v>0</v>
      </c>
      <c r="BH90" s="138">
        <f t="shared" si="232"/>
        <v>0</v>
      </c>
      <c r="BI90" s="138">
        <f t="shared" si="232"/>
        <v>0</v>
      </c>
      <c r="BJ90" s="138">
        <f t="shared" si="232"/>
        <v>0</v>
      </c>
      <c r="BK90" s="138">
        <f t="shared" si="232"/>
        <v>0</v>
      </c>
      <c r="BL90" s="138">
        <f t="shared" si="232"/>
        <v>0</v>
      </c>
      <c r="BM90" s="138">
        <f t="shared" si="232"/>
        <v>0</v>
      </c>
      <c r="BN90" s="138">
        <f t="shared" si="232"/>
        <v>0</v>
      </c>
      <c r="BO90" s="138">
        <f t="shared" si="232"/>
        <v>0</v>
      </c>
      <c r="BP90" s="138">
        <f t="shared" si="232"/>
        <v>0</v>
      </c>
      <c r="BQ90" s="138">
        <f t="shared" si="232"/>
        <v>0</v>
      </c>
      <c r="BR90" s="138">
        <f t="shared" si="232"/>
        <v>0</v>
      </c>
      <c r="BS90" s="138">
        <f t="shared" si="232"/>
        <v>0</v>
      </c>
      <c r="BT90" s="138">
        <f t="shared" si="232"/>
        <v>0</v>
      </c>
      <c r="BU90" s="138">
        <f t="shared" si="232"/>
        <v>0</v>
      </c>
      <c r="BV90" s="138">
        <f t="shared" si="232"/>
        <v>0</v>
      </c>
      <c r="BW90" s="138">
        <f t="shared" si="232"/>
        <v>0</v>
      </c>
      <c r="BX90" s="138">
        <f t="shared" si="232"/>
        <v>0</v>
      </c>
      <c r="BY90" s="138">
        <f t="shared" si="232"/>
        <v>0</v>
      </c>
      <c r="BZ90" s="138">
        <f t="shared" si="232"/>
        <v>0</v>
      </c>
      <c r="CA90" s="138">
        <f t="shared" si="232"/>
        <v>0</v>
      </c>
      <c r="CB90" s="138">
        <f t="shared" si="232"/>
        <v>0</v>
      </c>
      <c r="CC90" s="138">
        <f t="shared" si="232"/>
        <v>0</v>
      </c>
      <c r="CD90" s="138">
        <f t="shared" si="232"/>
        <v>0</v>
      </c>
      <c r="CE90" s="138">
        <f t="shared" si="232"/>
        <v>0</v>
      </c>
      <c r="CF90" s="138">
        <f t="shared" si="232"/>
        <v>0</v>
      </c>
      <c r="CG90" s="138">
        <f t="shared" si="232"/>
        <v>0</v>
      </c>
      <c r="CH90" s="138">
        <f t="shared" si="232"/>
        <v>0</v>
      </c>
      <c r="CI90" s="138">
        <f t="shared" si="232"/>
        <v>0</v>
      </c>
      <c r="CJ90" s="138">
        <f t="shared" si="232"/>
        <v>0</v>
      </c>
      <c r="CK90" s="138">
        <f t="shared" si="232"/>
        <v>0</v>
      </c>
      <c r="CL90" s="138">
        <f t="shared" si="232"/>
        <v>0</v>
      </c>
      <c r="CM90" s="138">
        <f t="shared" si="232"/>
        <v>0</v>
      </c>
      <c r="CN90" s="138">
        <f t="shared" ref="CN90:EY90" si="233">CN89/CN40</f>
        <v>0</v>
      </c>
      <c r="CO90" s="138">
        <f t="shared" si="233"/>
        <v>0</v>
      </c>
      <c r="CP90" s="138">
        <f t="shared" si="233"/>
        <v>0</v>
      </c>
      <c r="CQ90" s="138">
        <f t="shared" si="233"/>
        <v>0</v>
      </c>
      <c r="CR90" s="138">
        <f t="shared" si="233"/>
        <v>0</v>
      </c>
      <c r="CS90" s="138">
        <f t="shared" si="233"/>
        <v>0</v>
      </c>
      <c r="CT90" s="138">
        <f t="shared" si="233"/>
        <v>0</v>
      </c>
      <c r="CU90" s="138">
        <f t="shared" si="233"/>
        <v>0</v>
      </c>
      <c r="CV90" s="138">
        <f t="shared" si="233"/>
        <v>0</v>
      </c>
      <c r="CW90" s="138">
        <f t="shared" si="233"/>
        <v>0</v>
      </c>
      <c r="CX90" s="138">
        <f t="shared" si="233"/>
        <v>0</v>
      </c>
      <c r="CY90" s="138">
        <f t="shared" si="233"/>
        <v>0</v>
      </c>
      <c r="CZ90" s="138">
        <f t="shared" si="233"/>
        <v>0</v>
      </c>
      <c r="DA90" s="138">
        <f t="shared" si="233"/>
        <v>0</v>
      </c>
      <c r="DB90" s="138">
        <f t="shared" si="233"/>
        <v>0</v>
      </c>
      <c r="DC90" s="138">
        <f t="shared" si="233"/>
        <v>0</v>
      </c>
      <c r="DD90" s="138">
        <f t="shared" si="233"/>
        <v>0</v>
      </c>
      <c r="DE90" s="138">
        <f t="shared" si="233"/>
        <v>0</v>
      </c>
      <c r="DF90" s="138">
        <f t="shared" si="233"/>
        <v>0</v>
      </c>
      <c r="DG90" s="138">
        <f t="shared" si="233"/>
        <v>0</v>
      </c>
      <c r="DH90" s="138">
        <f t="shared" si="233"/>
        <v>0</v>
      </c>
      <c r="DI90" s="138">
        <f t="shared" si="233"/>
        <v>0</v>
      </c>
      <c r="DJ90" s="138">
        <f t="shared" si="233"/>
        <v>0</v>
      </c>
      <c r="DK90" s="138">
        <f t="shared" si="233"/>
        <v>0</v>
      </c>
      <c r="DL90" s="138">
        <f t="shared" si="233"/>
        <v>0</v>
      </c>
      <c r="DM90" s="138">
        <f t="shared" si="233"/>
        <v>0</v>
      </c>
      <c r="DN90" s="138">
        <f t="shared" si="233"/>
        <v>0</v>
      </c>
      <c r="DO90" s="138">
        <f t="shared" si="233"/>
        <v>0</v>
      </c>
      <c r="DP90" s="138">
        <f t="shared" si="233"/>
        <v>0</v>
      </c>
      <c r="DQ90" s="138">
        <f t="shared" si="233"/>
        <v>0</v>
      </c>
      <c r="DR90" s="138">
        <f t="shared" si="233"/>
        <v>0</v>
      </c>
      <c r="DS90" s="138">
        <f t="shared" si="233"/>
        <v>0</v>
      </c>
      <c r="DT90" s="138">
        <f t="shared" si="233"/>
        <v>0</v>
      </c>
      <c r="DU90" s="138">
        <f t="shared" si="233"/>
        <v>0</v>
      </c>
      <c r="DV90" s="138">
        <f t="shared" si="233"/>
        <v>0</v>
      </c>
      <c r="DW90" s="138">
        <f t="shared" si="233"/>
        <v>0</v>
      </c>
      <c r="DX90" s="138">
        <f t="shared" si="233"/>
        <v>0</v>
      </c>
      <c r="DY90" s="138">
        <f t="shared" si="233"/>
        <v>0</v>
      </c>
      <c r="DZ90" s="138">
        <f t="shared" si="233"/>
        <v>0</v>
      </c>
      <c r="EA90" s="138">
        <f t="shared" si="233"/>
        <v>0</v>
      </c>
      <c r="EB90" s="138">
        <f t="shared" si="233"/>
        <v>0</v>
      </c>
      <c r="EC90" s="138">
        <f t="shared" si="233"/>
        <v>0</v>
      </c>
      <c r="ED90" s="138">
        <f t="shared" si="233"/>
        <v>0</v>
      </c>
      <c r="EE90" s="138">
        <f t="shared" si="233"/>
        <v>0</v>
      </c>
      <c r="EF90" s="138">
        <f t="shared" si="233"/>
        <v>0</v>
      </c>
      <c r="EG90" s="138">
        <f t="shared" si="233"/>
        <v>0</v>
      </c>
      <c r="EH90" s="138">
        <f t="shared" si="233"/>
        <v>0</v>
      </c>
      <c r="EI90" s="138">
        <f t="shared" si="233"/>
        <v>0</v>
      </c>
      <c r="EJ90" s="138">
        <f t="shared" si="233"/>
        <v>0</v>
      </c>
      <c r="EK90" s="138">
        <f t="shared" si="233"/>
        <v>0</v>
      </c>
      <c r="EL90" s="138">
        <f t="shared" si="233"/>
        <v>0</v>
      </c>
      <c r="EM90" s="138">
        <f t="shared" si="233"/>
        <v>0</v>
      </c>
      <c r="EN90" s="138">
        <f t="shared" si="233"/>
        <v>0</v>
      </c>
      <c r="EO90" s="138">
        <f t="shared" si="233"/>
        <v>0</v>
      </c>
      <c r="EP90" s="138">
        <f t="shared" si="233"/>
        <v>0</v>
      </c>
      <c r="EQ90" s="138">
        <f t="shared" si="233"/>
        <v>0</v>
      </c>
      <c r="ER90" s="138">
        <f t="shared" si="233"/>
        <v>0</v>
      </c>
      <c r="ES90" s="138">
        <f t="shared" si="233"/>
        <v>0</v>
      </c>
      <c r="ET90" s="138">
        <f t="shared" si="233"/>
        <v>0</v>
      </c>
      <c r="EU90" s="138">
        <f t="shared" si="233"/>
        <v>0</v>
      </c>
      <c r="EV90" s="138">
        <f t="shared" si="233"/>
        <v>0</v>
      </c>
      <c r="EW90" s="138">
        <f t="shared" si="233"/>
        <v>0</v>
      </c>
      <c r="EX90" s="138">
        <f t="shared" si="233"/>
        <v>0</v>
      </c>
      <c r="EY90" s="138">
        <f t="shared" si="233"/>
        <v>0</v>
      </c>
      <c r="EZ90" s="138">
        <f t="shared" ref="EZ90:HK90" si="234">EZ89/EZ40</f>
        <v>0</v>
      </c>
      <c r="FA90" s="138">
        <f t="shared" si="234"/>
        <v>0</v>
      </c>
      <c r="FB90" s="138">
        <f t="shared" si="234"/>
        <v>0</v>
      </c>
      <c r="FC90" s="138">
        <f t="shared" si="234"/>
        <v>0</v>
      </c>
      <c r="FD90" s="138">
        <f t="shared" si="234"/>
        <v>0</v>
      </c>
      <c r="FE90" s="138">
        <f t="shared" si="234"/>
        <v>0</v>
      </c>
      <c r="FF90" s="138">
        <f t="shared" si="234"/>
        <v>0</v>
      </c>
      <c r="FG90" s="138">
        <f t="shared" si="234"/>
        <v>0</v>
      </c>
      <c r="FH90" s="138">
        <f t="shared" si="234"/>
        <v>0</v>
      </c>
      <c r="FI90" s="138">
        <f t="shared" si="234"/>
        <v>0</v>
      </c>
      <c r="FJ90" s="138">
        <f t="shared" si="234"/>
        <v>0</v>
      </c>
      <c r="FK90" s="138">
        <f t="shared" si="234"/>
        <v>0</v>
      </c>
      <c r="FL90" s="138">
        <f t="shared" si="234"/>
        <v>0</v>
      </c>
      <c r="FM90" s="138">
        <f t="shared" si="234"/>
        <v>0</v>
      </c>
      <c r="FN90" s="138">
        <f t="shared" si="234"/>
        <v>0</v>
      </c>
      <c r="FO90" s="138">
        <f t="shared" si="234"/>
        <v>0</v>
      </c>
      <c r="FP90" s="138">
        <f t="shared" si="234"/>
        <v>0</v>
      </c>
      <c r="FQ90" s="138">
        <f t="shared" si="234"/>
        <v>0</v>
      </c>
      <c r="FR90" s="138">
        <f t="shared" si="234"/>
        <v>0</v>
      </c>
      <c r="FS90" s="138">
        <f t="shared" si="234"/>
        <v>0</v>
      </c>
      <c r="FT90" s="138">
        <f t="shared" si="234"/>
        <v>0</v>
      </c>
      <c r="FU90" s="138">
        <f t="shared" si="234"/>
        <v>0</v>
      </c>
      <c r="FV90" s="138">
        <f t="shared" si="234"/>
        <v>0</v>
      </c>
      <c r="FW90" s="138">
        <f t="shared" si="234"/>
        <v>0</v>
      </c>
      <c r="FX90" s="138">
        <f t="shared" si="234"/>
        <v>0</v>
      </c>
      <c r="FY90" s="138">
        <f t="shared" si="234"/>
        <v>0</v>
      </c>
      <c r="FZ90" s="138">
        <f t="shared" si="234"/>
        <v>0</v>
      </c>
      <c r="GA90" s="138">
        <f t="shared" si="234"/>
        <v>0</v>
      </c>
      <c r="GB90" s="138">
        <f t="shared" si="234"/>
        <v>0</v>
      </c>
      <c r="GC90" s="138">
        <f t="shared" si="234"/>
        <v>0</v>
      </c>
      <c r="GD90" s="138">
        <f t="shared" si="234"/>
        <v>0</v>
      </c>
      <c r="GE90" s="138">
        <f t="shared" si="234"/>
        <v>0</v>
      </c>
      <c r="GF90" s="138">
        <f t="shared" si="234"/>
        <v>0</v>
      </c>
      <c r="GG90" s="138">
        <f t="shared" si="234"/>
        <v>0</v>
      </c>
      <c r="GH90" s="138">
        <f t="shared" si="234"/>
        <v>0</v>
      </c>
      <c r="GI90" s="138">
        <f t="shared" si="234"/>
        <v>0</v>
      </c>
      <c r="GJ90" s="138">
        <f t="shared" si="234"/>
        <v>0</v>
      </c>
      <c r="GK90" s="138">
        <f t="shared" si="234"/>
        <v>0</v>
      </c>
      <c r="GL90" s="138">
        <f t="shared" si="234"/>
        <v>0</v>
      </c>
      <c r="GM90" s="138">
        <f t="shared" si="234"/>
        <v>0</v>
      </c>
      <c r="GN90" s="138">
        <f t="shared" si="234"/>
        <v>0</v>
      </c>
      <c r="GO90" s="138">
        <f t="shared" si="234"/>
        <v>0</v>
      </c>
      <c r="GP90" s="138">
        <f t="shared" si="234"/>
        <v>0</v>
      </c>
      <c r="GQ90" s="138">
        <f t="shared" si="234"/>
        <v>0</v>
      </c>
      <c r="GR90" s="138">
        <f t="shared" si="234"/>
        <v>0</v>
      </c>
      <c r="GS90" s="138">
        <f t="shared" si="234"/>
        <v>0</v>
      </c>
      <c r="GT90" s="138">
        <f t="shared" si="234"/>
        <v>0</v>
      </c>
      <c r="GU90" s="138">
        <f t="shared" si="234"/>
        <v>0</v>
      </c>
      <c r="GV90" s="138">
        <f t="shared" si="234"/>
        <v>0</v>
      </c>
      <c r="GW90" s="138">
        <f t="shared" si="234"/>
        <v>0</v>
      </c>
      <c r="GX90" s="138">
        <f t="shared" si="234"/>
        <v>0</v>
      </c>
      <c r="GY90" s="138">
        <f t="shared" si="234"/>
        <v>0</v>
      </c>
      <c r="GZ90" s="138">
        <f t="shared" si="234"/>
        <v>0</v>
      </c>
      <c r="HA90" s="138">
        <f t="shared" si="234"/>
        <v>0</v>
      </c>
      <c r="HB90" s="138">
        <f t="shared" si="234"/>
        <v>0</v>
      </c>
      <c r="HC90" s="138">
        <f t="shared" si="234"/>
        <v>0</v>
      </c>
      <c r="HD90" s="138">
        <f t="shared" si="234"/>
        <v>0</v>
      </c>
      <c r="HE90" s="138">
        <f t="shared" si="234"/>
        <v>0</v>
      </c>
      <c r="HF90" s="138">
        <f t="shared" si="234"/>
        <v>0</v>
      </c>
      <c r="HG90" s="138">
        <f t="shared" si="234"/>
        <v>0</v>
      </c>
      <c r="HH90" s="138">
        <f t="shared" si="234"/>
        <v>0</v>
      </c>
      <c r="HI90" s="138">
        <f t="shared" si="234"/>
        <v>0</v>
      </c>
      <c r="HJ90" s="138">
        <f t="shared" si="234"/>
        <v>0</v>
      </c>
      <c r="HK90" s="138">
        <f t="shared" si="234"/>
        <v>0</v>
      </c>
      <c r="HL90" s="138">
        <f t="shared" ref="HL90:IA90" si="235">HL89/HL40</f>
        <v>0</v>
      </c>
      <c r="HM90" s="138">
        <f t="shared" si="235"/>
        <v>0</v>
      </c>
      <c r="HN90" s="138">
        <f t="shared" si="235"/>
        <v>0</v>
      </c>
      <c r="HO90" s="138">
        <f t="shared" si="235"/>
        <v>0</v>
      </c>
      <c r="HP90" s="138">
        <f t="shared" si="235"/>
        <v>0</v>
      </c>
      <c r="HQ90" s="138">
        <f t="shared" si="235"/>
        <v>0</v>
      </c>
      <c r="HR90" s="138">
        <f t="shared" si="235"/>
        <v>0</v>
      </c>
      <c r="HS90" s="138">
        <f t="shared" si="235"/>
        <v>0</v>
      </c>
      <c r="HT90" s="138">
        <f t="shared" si="235"/>
        <v>0</v>
      </c>
      <c r="HU90" s="138">
        <f t="shared" si="235"/>
        <v>0</v>
      </c>
      <c r="HV90" s="138">
        <f t="shared" si="235"/>
        <v>0</v>
      </c>
      <c r="HW90" s="138">
        <f t="shared" si="235"/>
        <v>0</v>
      </c>
      <c r="HX90" s="138">
        <f t="shared" si="235"/>
        <v>0</v>
      </c>
      <c r="HY90" s="138">
        <f t="shared" si="235"/>
        <v>0</v>
      </c>
      <c r="HZ90" s="138">
        <f t="shared" si="235"/>
        <v>0</v>
      </c>
      <c r="IA90" s="138">
        <f t="shared" si="235"/>
        <v>0</v>
      </c>
    </row>
    <row r="91" spans="2:235" x14ac:dyDescent="0.3">
      <c r="E91" s="1500">
        <f>SUM(F91:W91)</f>
        <v>0</v>
      </c>
      <c r="F91" s="582">
        <f t="shared" ref="F91:U91" si="236">+SUMIFS($AA$89:$IA$89,$AA$62:$IA$62,F$64)-F89</f>
        <v>0</v>
      </c>
      <c r="G91" s="582">
        <f t="shared" si="236"/>
        <v>0</v>
      </c>
      <c r="H91" s="582">
        <f t="shared" si="236"/>
        <v>0</v>
      </c>
      <c r="I91" s="582">
        <f t="shared" si="236"/>
        <v>0</v>
      </c>
      <c r="J91" s="582">
        <f t="shared" si="236"/>
        <v>0</v>
      </c>
      <c r="K91" s="582">
        <f t="shared" si="236"/>
        <v>0</v>
      </c>
      <c r="L91" s="582">
        <f t="shared" si="236"/>
        <v>0</v>
      </c>
      <c r="M91" s="582">
        <f t="shared" si="236"/>
        <v>0</v>
      </c>
      <c r="N91" s="582">
        <f t="shared" si="236"/>
        <v>0</v>
      </c>
      <c r="O91" s="582">
        <f t="shared" si="236"/>
        <v>0</v>
      </c>
      <c r="P91" s="582">
        <f t="shared" si="236"/>
        <v>0</v>
      </c>
      <c r="Q91" s="582">
        <f t="shared" si="236"/>
        <v>0</v>
      </c>
      <c r="R91" s="582">
        <f t="shared" si="236"/>
        <v>0</v>
      </c>
      <c r="S91" s="582">
        <f t="shared" si="236"/>
        <v>0</v>
      </c>
      <c r="T91" s="582">
        <f t="shared" si="236"/>
        <v>0</v>
      </c>
      <c r="U91" s="582">
        <f t="shared" si="236"/>
        <v>0</v>
      </c>
      <c r="V91" s="582">
        <f>+SUMIFS($AA$89:$IA$89,$AA$62:$IA$62,V$64)-V89</f>
        <v>0</v>
      </c>
      <c r="W91" s="582">
        <f>+SUMIFS($AA$89:$IA$89,$AA$62:$IA$62,W$64)/5*12-W89</f>
        <v>0</v>
      </c>
    </row>
    <row r="92" spans="2:235" x14ac:dyDescent="0.3">
      <c r="C92" s="93"/>
      <c r="D92" s="93"/>
      <c r="E92" s="536"/>
      <c r="F92" s="536"/>
      <c r="G92" s="536"/>
      <c r="H92" s="536"/>
      <c r="I92" s="536"/>
      <c r="J92" s="536"/>
      <c r="K92" s="536"/>
      <c r="L92" s="536"/>
      <c r="M92" s="536"/>
      <c r="N92" s="536"/>
      <c r="O92" s="536"/>
      <c r="P92" s="536"/>
      <c r="Q92" s="536"/>
      <c r="R92" s="536"/>
      <c r="S92" s="536"/>
      <c r="T92" s="536"/>
      <c r="U92" s="536"/>
      <c r="V92" s="536"/>
      <c r="W92" s="536"/>
    </row>
    <row r="93" spans="2:235" x14ac:dyDescent="0.3">
      <c r="B93" s="42" t="s">
        <v>225</v>
      </c>
      <c r="C93" s="41" t="s">
        <v>226</v>
      </c>
      <c r="D93" s="217" t="s">
        <v>271</v>
      </c>
      <c r="Y93" s="1257"/>
      <c r="Z93" s="1257"/>
      <c r="AA93" s="1257">
        <f t="shared" ref="AA93:CL93" si="237">VALUE(YEAR(AA95))</f>
        <v>2020</v>
      </c>
      <c r="AB93" s="1257">
        <f t="shared" si="237"/>
        <v>2020</v>
      </c>
      <c r="AC93" s="1257">
        <f t="shared" si="237"/>
        <v>2020</v>
      </c>
      <c r="AD93" s="1257">
        <f t="shared" si="237"/>
        <v>2020</v>
      </c>
      <c r="AE93" s="1257">
        <f t="shared" si="237"/>
        <v>2020</v>
      </c>
      <c r="AF93" s="1257">
        <f t="shared" si="237"/>
        <v>2020</v>
      </c>
      <c r="AG93" s="1257">
        <f t="shared" si="237"/>
        <v>2020</v>
      </c>
      <c r="AH93" s="1257">
        <f t="shared" si="237"/>
        <v>2020</v>
      </c>
      <c r="AI93" s="1257">
        <f t="shared" si="237"/>
        <v>2020</v>
      </c>
      <c r="AJ93" s="1257">
        <f t="shared" si="237"/>
        <v>2020</v>
      </c>
      <c r="AK93" s="1257">
        <f t="shared" si="237"/>
        <v>2020</v>
      </c>
      <c r="AL93" s="1257">
        <f t="shared" si="237"/>
        <v>2020</v>
      </c>
      <c r="AM93" s="1260">
        <f t="shared" si="237"/>
        <v>2021</v>
      </c>
      <c r="AN93" s="1260">
        <f t="shared" si="237"/>
        <v>2021</v>
      </c>
      <c r="AO93" s="1260">
        <f t="shared" si="237"/>
        <v>2021</v>
      </c>
      <c r="AP93" s="1260">
        <f t="shared" si="237"/>
        <v>2021</v>
      </c>
      <c r="AQ93" s="1260">
        <f t="shared" si="237"/>
        <v>2021</v>
      </c>
      <c r="AR93" s="1260">
        <f t="shared" si="237"/>
        <v>2021</v>
      </c>
      <c r="AS93" s="1260">
        <f t="shared" si="237"/>
        <v>2021</v>
      </c>
      <c r="AT93" s="1260">
        <f t="shared" si="237"/>
        <v>2021</v>
      </c>
      <c r="AU93" s="1260">
        <f t="shared" si="237"/>
        <v>2021</v>
      </c>
      <c r="AV93" s="1260">
        <f t="shared" si="237"/>
        <v>2021</v>
      </c>
      <c r="AW93" s="1260">
        <f t="shared" si="237"/>
        <v>2021</v>
      </c>
      <c r="AX93" s="1260">
        <f t="shared" si="237"/>
        <v>2021</v>
      </c>
      <c r="AY93" s="1257">
        <f t="shared" si="237"/>
        <v>2022</v>
      </c>
      <c r="AZ93" s="1257">
        <f t="shared" si="237"/>
        <v>2022</v>
      </c>
      <c r="BA93" s="1257">
        <f t="shared" si="237"/>
        <v>2022</v>
      </c>
      <c r="BB93" s="1257">
        <f t="shared" si="237"/>
        <v>2022</v>
      </c>
      <c r="BC93" s="1257">
        <f t="shared" si="237"/>
        <v>2022</v>
      </c>
      <c r="BD93" s="1257">
        <f t="shared" si="237"/>
        <v>2022</v>
      </c>
      <c r="BE93" s="1257">
        <f t="shared" si="237"/>
        <v>2022</v>
      </c>
      <c r="BF93" s="1257">
        <f t="shared" si="237"/>
        <v>2022</v>
      </c>
      <c r="BG93" s="1257">
        <f t="shared" si="237"/>
        <v>2022</v>
      </c>
      <c r="BH93" s="1257">
        <f t="shared" si="237"/>
        <v>2022</v>
      </c>
      <c r="BI93" s="1257">
        <f t="shared" si="237"/>
        <v>2022</v>
      </c>
      <c r="BJ93" s="1257">
        <f t="shared" si="237"/>
        <v>2022</v>
      </c>
      <c r="BK93" s="1260">
        <f t="shared" si="237"/>
        <v>2023</v>
      </c>
      <c r="BL93" s="1260">
        <f t="shared" si="237"/>
        <v>2023</v>
      </c>
      <c r="BM93" s="1260">
        <f t="shared" si="237"/>
        <v>2023</v>
      </c>
      <c r="BN93" s="1260">
        <f t="shared" si="237"/>
        <v>2023</v>
      </c>
      <c r="BO93" s="1260">
        <f t="shared" si="237"/>
        <v>2023</v>
      </c>
      <c r="BP93" s="1260">
        <f t="shared" si="237"/>
        <v>2023</v>
      </c>
      <c r="BQ93" s="1260">
        <f t="shared" si="237"/>
        <v>2023</v>
      </c>
      <c r="BR93" s="1260">
        <f t="shared" si="237"/>
        <v>2023</v>
      </c>
      <c r="BS93" s="1260">
        <f t="shared" si="237"/>
        <v>2023</v>
      </c>
      <c r="BT93" s="1260">
        <f t="shared" si="237"/>
        <v>2023</v>
      </c>
      <c r="BU93" s="1260">
        <f t="shared" si="237"/>
        <v>2023</v>
      </c>
      <c r="BV93" s="1260">
        <f t="shared" si="237"/>
        <v>2023</v>
      </c>
      <c r="BW93" s="1257">
        <f t="shared" si="237"/>
        <v>2024</v>
      </c>
      <c r="BX93" s="1257">
        <f t="shared" si="237"/>
        <v>2024</v>
      </c>
      <c r="BY93" s="1257">
        <f t="shared" si="237"/>
        <v>2024</v>
      </c>
      <c r="BZ93" s="1257">
        <f t="shared" si="237"/>
        <v>2024</v>
      </c>
      <c r="CA93" s="1257">
        <f t="shared" si="237"/>
        <v>2024</v>
      </c>
      <c r="CB93" s="1257">
        <f t="shared" si="237"/>
        <v>2024</v>
      </c>
      <c r="CC93" s="1257">
        <f t="shared" si="237"/>
        <v>2024</v>
      </c>
      <c r="CD93" s="1257">
        <f t="shared" si="237"/>
        <v>2024</v>
      </c>
      <c r="CE93" s="1257">
        <f t="shared" si="237"/>
        <v>2024</v>
      </c>
      <c r="CF93" s="1257">
        <f t="shared" si="237"/>
        <v>2024</v>
      </c>
      <c r="CG93" s="1257">
        <f t="shared" si="237"/>
        <v>2024</v>
      </c>
      <c r="CH93" s="1257">
        <f t="shared" si="237"/>
        <v>2024</v>
      </c>
      <c r="CI93" s="1260">
        <f t="shared" si="237"/>
        <v>2025</v>
      </c>
      <c r="CJ93" s="1260">
        <f t="shared" si="237"/>
        <v>2025</v>
      </c>
      <c r="CK93" s="1260">
        <f t="shared" si="237"/>
        <v>2025</v>
      </c>
      <c r="CL93" s="1260">
        <f t="shared" si="237"/>
        <v>2025</v>
      </c>
      <c r="CM93" s="1260">
        <f t="shared" ref="CM93:EX93" si="238">VALUE(YEAR(CM95))</f>
        <v>2025</v>
      </c>
      <c r="CN93" s="1260">
        <f t="shared" si="238"/>
        <v>2025</v>
      </c>
      <c r="CO93" s="1260">
        <f t="shared" si="238"/>
        <v>2025</v>
      </c>
      <c r="CP93" s="1260">
        <f t="shared" si="238"/>
        <v>2025</v>
      </c>
      <c r="CQ93" s="1260">
        <f t="shared" si="238"/>
        <v>2025</v>
      </c>
      <c r="CR93" s="1260">
        <f t="shared" si="238"/>
        <v>2025</v>
      </c>
      <c r="CS93" s="1260">
        <f t="shared" si="238"/>
        <v>2025</v>
      </c>
      <c r="CT93" s="1260">
        <f t="shared" si="238"/>
        <v>2025</v>
      </c>
      <c r="CU93" s="1257">
        <f t="shared" si="238"/>
        <v>2026</v>
      </c>
      <c r="CV93" s="1257">
        <f t="shared" si="238"/>
        <v>2026</v>
      </c>
      <c r="CW93" s="1257">
        <f t="shared" si="238"/>
        <v>2026</v>
      </c>
      <c r="CX93" s="1257">
        <f t="shared" si="238"/>
        <v>2026</v>
      </c>
      <c r="CY93" s="1257">
        <f t="shared" si="238"/>
        <v>2026</v>
      </c>
      <c r="CZ93" s="1257">
        <f t="shared" si="238"/>
        <v>2026</v>
      </c>
      <c r="DA93" s="1257">
        <f t="shared" si="238"/>
        <v>2026</v>
      </c>
      <c r="DB93" s="1257">
        <f t="shared" si="238"/>
        <v>2026</v>
      </c>
      <c r="DC93" s="1257">
        <f t="shared" si="238"/>
        <v>2026</v>
      </c>
      <c r="DD93" s="1257">
        <f t="shared" si="238"/>
        <v>2026</v>
      </c>
      <c r="DE93" s="1257">
        <f t="shared" si="238"/>
        <v>2026</v>
      </c>
      <c r="DF93" s="1257">
        <f t="shared" si="238"/>
        <v>2026</v>
      </c>
      <c r="DG93" s="1260">
        <f t="shared" si="238"/>
        <v>2027</v>
      </c>
      <c r="DH93" s="1260">
        <f t="shared" si="238"/>
        <v>2027</v>
      </c>
      <c r="DI93" s="1260">
        <f t="shared" si="238"/>
        <v>2027</v>
      </c>
      <c r="DJ93" s="1260">
        <f t="shared" si="238"/>
        <v>2027</v>
      </c>
      <c r="DK93" s="1260">
        <f t="shared" si="238"/>
        <v>2027</v>
      </c>
      <c r="DL93" s="1260">
        <f t="shared" si="238"/>
        <v>2027</v>
      </c>
      <c r="DM93" s="1260">
        <f t="shared" si="238"/>
        <v>2027</v>
      </c>
      <c r="DN93" s="1260">
        <f t="shared" si="238"/>
        <v>2027</v>
      </c>
      <c r="DO93" s="1260">
        <f t="shared" si="238"/>
        <v>2027</v>
      </c>
      <c r="DP93" s="1260">
        <f t="shared" si="238"/>
        <v>2027</v>
      </c>
      <c r="DQ93" s="1260">
        <f t="shared" si="238"/>
        <v>2027</v>
      </c>
      <c r="DR93" s="1260">
        <f t="shared" si="238"/>
        <v>2027</v>
      </c>
      <c r="DS93" s="1257">
        <f t="shared" si="238"/>
        <v>2028</v>
      </c>
      <c r="DT93" s="1257">
        <f t="shared" si="238"/>
        <v>2028</v>
      </c>
      <c r="DU93" s="1257">
        <f t="shared" si="238"/>
        <v>2028</v>
      </c>
      <c r="DV93" s="1257">
        <f t="shared" si="238"/>
        <v>2028</v>
      </c>
      <c r="DW93" s="1257">
        <f t="shared" si="238"/>
        <v>2028</v>
      </c>
      <c r="DX93" s="1257">
        <f t="shared" si="238"/>
        <v>2028</v>
      </c>
      <c r="DY93" s="1257">
        <f t="shared" si="238"/>
        <v>2028</v>
      </c>
      <c r="DZ93" s="1257">
        <f t="shared" si="238"/>
        <v>2028</v>
      </c>
      <c r="EA93" s="1257">
        <f t="shared" si="238"/>
        <v>2028</v>
      </c>
      <c r="EB93" s="1257">
        <f t="shared" si="238"/>
        <v>2028</v>
      </c>
      <c r="EC93" s="1257">
        <f t="shared" si="238"/>
        <v>2028</v>
      </c>
      <c r="ED93" s="1257">
        <f t="shared" si="238"/>
        <v>2028</v>
      </c>
      <c r="EE93" s="1260">
        <f t="shared" si="238"/>
        <v>2029</v>
      </c>
      <c r="EF93" s="1260">
        <f t="shared" si="238"/>
        <v>2029</v>
      </c>
      <c r="EG93" s="1260">
        <f t="shared" si="238"/>
        <v>2029</v>
      </c>
      <c r="EH93" s="1260">
        <f t="shared" si="238"/>
        <v>2029</v>
      </c>
      <c r="EI93" s="1260">
        <f t="shared" si="238"/>
        <v>2029</v>
      </c>
      <c r="EJ93" s="1260">
        <f t="shared" si="238"/>
        <v>2029</v>
      </c>
      <c r="EK93" s="1260">
        <f t="shared" si="238"/>
        <v>2029</v>
      </c>
      <c r="EL93" s="1260">
        <f t="shared" si="238"/>
        <v>2029</v>
      </c>
      <c r="EM93" s="1260">
        <f t="shared" si="238"/>
        <v>2029</v>
      </c>
      <c r="EN93" s="1260">
        <f t="shared" si="238"/>
        <v>2029</v>
      </c>
      <c r="EO93" s="1260">
        <f t="shared" si="238"/>
        <v>2029</v>
      </c>
      <c r="EP93" s="1260">
        <f t="shared" si="238"/>
        <v>2029</v>
      </c>
      <c r="EQ93" s="1257">
        <f t="shared" si="238"/>
        <v>2030</v>
      </c>
      <c r="ER93" s="1257">
        <f t="shared" si="238"/>
        <v>2030</v>
      </c>
      <c r="ES93" s="1257">
        <f t="shared" si="238"/>
        <v>2030</v>
      </c>
      <c r="ET93" s="1257">
        <f t="shared" si="238"/>
        <v>2030</v>
      </c>
      <c r="EU93" s="1257">
        <f t="shared" si="238"/>
        <v>2030</v>
      </c>
      <c r="EV93" s="1257">
        <f t="shared" si="238"/>
        <v>2030</v>
      </c>
      <c r="EW93" s="1257">
        <f t="shared" si="238"/>
        <v>2030</v>
      </c>
      <c r="EX93" s="1257">
        <f t="shared" si="238"/>
        <v>2030</v>
      </c>
      <c r="EY93" s="1257">
        <f t="shared" ref="EY93:HJ93" si="239">VALUE(YEAR(EY95))</f>
        <v>2030</v>
      </c>
      <c r="EZ93" s="1257">
        <f t="shared" si="239"/>
        <v>2030</v>
      </c>
      <c r="FA93" s="1257">
        <f t="shared" si="239"/>
        <v>2030</v>
      </c>
      <c r="FB93" s="1257">
        <f t="shared" si="239"/>
        <v>2030</v>
      </c>
      <c r="FC93" s="1260">
        <f t="shared" si="239"/>
        <v>2031</v>
      </c>
      <c r="FD93" s="1260">
        <f t="shared" si="239"/>
        <v>2031</v>
      </c>
      <c r="FE93" s="1260">
        <f t="shared" si="239"/>
        <v>2031</v>
      </c>
      <c r="FF93" s="1260">
        <f t="shared" si="239"/>
        <v>2031</v>
      </c>
      <c r="FG93" s="1260">
        <f t="shared" si="239"/>
        <v>2031</v>
      </c>
      <c r="FH93" s="1260">
        <f t="shared" si="239"/>
        <v>2031</v>
      </c>
      <c r="FI93" s="1260">
        <f t="shared" si="239"/>
        <v>2031</v>
      </c>
      <c r="FJ93" s="1260">
        <f t="shared" si="239"/>
        <v>2031</v>
      </c>
      <c r="FK93" s="1260">
        <f t="shared" si="239"/>
        <v>2031</v>
      </c>
      <c r="FL93" s="1260">
        <f t="shared" si="239"/>
        <v>2031</v>
      </c>
      <c r="FM93" s="1260">
        <f t="shared" si="239"/>
        <v>2031</v>
      </c>
      <c r="FN93" s="1260">
        <f t="shared" si="239"/>
        <v>2031</v>
      </c>
      <c r="FO93" s="1257">
        <f t="shared" si="239"/>
        <v>2032</v>
      </c>
      <c r="FP93" s="1257">
        <f t="shared" si="239"/>
        <v>2032</v>
      </c>
      <c r="FQ93" s="1257">
        <f t="shared" si="239"/>
        <v>2032</v>
      </c>
      <c r="FR93" s="1257">
        <f t="shared" si="239"/>
        <v>2032</v>
      </c>
      <c r="FS93" s="1257">
        <f t="shared" si="239"/>
        <v>2032</v>
      </c>
      <c r="FT93" s="1257">
        <f t="shared" si="239"/>
        <v>2032</v>
      </c>
      <c r="FU93" s="1257">
        <f t="shared" si="239"/>
        <v>2032</v>
      </c>
      <c r="FV93" s="1257">
        <f t="shared" si="239"/>
        <v>2032</v>
      </c>
      <c r="FW93" s="1257">
        <f t="shared" si="239"/>
        <v>2032</v>
      </c>
      <c r="FX93" s="1257">
        <f t="shared" si="239"/>
        <v>2032</v>
      </c>
      <c r="FY93" s="1257">
        <f t="shared" si="239"/>
        <v>2032</v>
      </c>
      <c r="FZ93" s="1257">
        <f t="shared" si="239"/>
        <v>2032</v>
      </c>
      <c r="GA93" s="1260">
        <f t="shared" si="239"/>
        <v>2033</v>
      </c>
      <c r="GB93" s="1260">
        <f t="shared" si="239"/>
        <v>2033</v>
      </c>
      <c r="GC93" s="1260">
        <f t="shared" si="239"/>
        <v>2033</v>
      </c>
      <c r="GD93" s="1260">
        <f t="shared" si="239"/>
        <v>2033</v>
      </c>
      <c r="GE93" s="1260">
        <f t="shared" si="239"/>
        <v>2033</v>
      </c>
      <c r="GF93" s="1260">
        <f t="shared" si="239"/>
        <v>2033</v>
      </c>
      <c r="GG93" s="1260">
        <f t="shared" si="239"/>
        <v>2033</v>
      </c>
      <c r="GH93" s="1260">
        <f t="shared" si="239"/>
        <v>2033</v>
      </c>
      <c r="GI93" s="1260">
        <f t="shared" si="239"/>
        <v>2033</v>
      </c>
      <c r="GJ93" s="1260">
        <f t="shared" si="239"/>
        <v>2033</v>
      </c>
      <c r="GK93" s="1260">
        <f t="shared" si="239"/>
        <v>2033</v>
      </c>
      <c r="GL93" s="1260">
        <f t="shared" si="239"/>
        <v>2033</v>
      </c>
      <c r="GM93" s="1257">
        <f t="shared" si="239"/>
        <v>2034</v>
      </c>
      <c r="GN93" s="1257">
        <f t="shared" si="239"/>
        <v>2034</v>
      </c>
      <c r="GO93" s="1257">
        <f t="shared" si="239"/>
        <v>2034</v>
      </c>
      <c r="GP93" s="1257">
        <f t="shared" si="239"/>
        <v>2034</v>
      </c>
      <c r="GQ93" s="1257">
        <f t="shared" si="239"/>
        <v>2034</v>
      </c>
      <c r="GR93" s="1257">
        <f t="shared" si="239"/>
        <v>2034</v>
      </c>
      <c r="GS93" s="1257">
        <f t="shared" si="239"/>
        <v>2034</v>
      </c>
      <c r="GT93" s="1257">
        <f t="shared" si="239"/>
        <v>2034</v>
      </c>
      <c r="GU93" s="1257">
        <f t="shared" si="239"/>
        <v>2034</v>
      </c>
      <c r="GV93" s="1257">
        <f t="shared" si="239"/>
        <v>2034</v>
      </c>
      <c r="GW93" s="1257">
        <f t="shared" si="239"/>
        <v>2034</v>
      </c>
      <c r="GX93" s="1257">
        <f t="shared" si="239"/>
        <v>2034</v>
      </c>
      <c r="GY93" s="1260">
        <f t="shared" si="239"/>
        <v>2035</v>
      </c>
      <c r="GZ93" s="1260">
        <f t="shared" si="239"/>
        <v>2035</v>
      </c>
      <c r="HA93" s="1260">
        <f t="shared" si="239"/>
        <v>2035</v>
      </c>
      <c r="HB93" s="1260">
        <f t="shared" si="239"/>
        <v>2035</v>
      </c>
      <c r="HC93" s="1260">
        <f t="shared" si="239"/>
        <v>2035</v>
      </c>
      <c r="HD93" s="1260">
        <f t="shared" si="239"/>
        <v>2035</v>
      </c>
      <c r="HE93" s="1260">
        <f t="shared" si="239"/>
        <v>2035</v>
      </c>
      <c r="HF93" s="1260">
        <f t="shared" si="239"/>
        <v>2035</v>
      </c>
      <c r="HG93" s="1260">
        <f t="shared" si="239"/>
        <v>2035</v>
      </c>
      <c r="HH93" s="1260">
        <f t="shared" si="239"/>
        <v>2035</v>
      </c>
      <c r="HI93" s="1260">
        <f t="shared" si="239"/>
        <v>2035</v>
      </c>
      <c r="HJ93" s="1260">
        <f t="shared" si="239"/>
        <v>2035</v>
      </c>
      <c r="HK93" s="1257">
        <f t="shared" ref="HK93:IA93" si="240">VALUE(YEAR(HK95))</f>
        <v>2036</v>
      </c>
      <c r="HL93" s="1257">
        <f t="shared" si="240"/>
        <v>2036</v>
      </c>
      <c r="HM93" s="1257">
        <f t="shared" si="240"/>
        <v>2036</v>
      </c>
      <c r="HN93" s="1257">
        <f t="shared" si="240"/>
        <v>2036</v>
      </c>
      <c r="HO93" s="1257">
        <f t="shared" si="240"/>
        <v>2036</v>
      </c>
      <c r="HP93" s="1257">
        <f t="shared" si="240"/>
        <v>2036</v>
      </c>
      <c r="HQ93" s="1257">
        <f t="shared" si="240"/>
        <v>2036</v>
      </c>
      <c r="HR93" s="1257">
        <f t="shared" si="240"/>
        <v>2036</v>
      </c>
      <c r="HS93" s="1257">
        <f t="shared" si="240"/>
        <v>2036</v>
      </c>
      <c r="HT93" s="1257">
        <f t="shared" si="240"/>
        <v>2036</v>
      </c>
      <c r="HU93" s="1257">
        <f t="shared" si="240"/>
        <v>2036</v>
      </c>
      <c r="HV93" s="1257">
        <f t="shared" si="240"/>
        <v>2036</v>
      </c>
      <c r="HW93" s="1260">
        <f t="shared" si="240"/>
        <v>2037</v>
      </c>
      <c r="HX93" s="1260">
        <f t="shared" si="240"/>
        <v>2037</v>
      </c>
      <c r="HY93" s="1260">
        <f t="shared" si="240"/>
        <v>2037</v>
      </c>
      <c r="HZ93" s="1260">
        <f t="shared" si="240"/>
        <v>2037</v>
      </c>
      <c r="IA93" s="1260">
        <f t="shared" si="240"/>
        <v>2037</v>
      </c>
    </row>
    <row r="94" spans="2:235" x14ac:dyDescent="0.3">
      <c r="C94" s="2224" t="s">
        <v>47</v>
      </c>
      <c r="D94" s="2225"/>
      <c r="E94" s="105" t="s">
        <v>1313</v>
      </c>
      <c r="F94" s="105" t="s">
        <v>58</v>
      </c>
      <c r="G94" s="105" t="s">
        <v>59</v>
      </c>
      <c r="H94" s="105" t="s">
        <v>60</v>
      </c>
      <c r="I94" s="105" t="s">
        <v>61</v>
      </c>
      <c r="J94" s="105" t="s">
        <v>62</v>
      </c>
      <c r="K94" s="105" t="s">
        <v>63</v>
      </c>
      <c r="L94" s="105" t="s">
        <v>64</v>
      </c>
      <c r="M94" s="105" t="s">
        <v>65</v>
      </c>
      <c r="N94" s="105" t="s">
        <v>66</v>
      </c>
      <c r="O94" s="105" t="s">
        <v>67</v>
      </c>
      <c r="P94" s="105" t="s">
        <v>68</v>
      </c>
      <c r="Q94" s="105" t="s">
        <v>69</v>
      </c>
      <c r="R94" s="105" t="s">
        <v>70</v>
      </c>
      <c r="S94" s="105" t="s">
        <v>71</v>
      </c>
      <c r="T94" s="105" t="s">
        <v>72</v>
      </c>
      <c r="U94" s="105" t="s">
        <v>73</v>
      </c>
      <c r="V94" s="105" t="s">
        <v>74</v>
      </c>
      <c r="W94" s="106" t="s">
        <v>151</v>
      </c>
      <c r="Y94" s="1258"/>
      <c r="Z94" s="1258"/>
      <c r="AA94" s="1258" t="str">
        <f t="shared" ref="AA94:CL94" si="241">YEAR(AA95)&amp;"."&amp;TEXT(ROUNDUP(MONTH(AA95)/3,0),"0Q")</f>
        <v>2020.1Q</v>
      </c>
      <c r="AB94" s="1258" t="str">
        <f t="shared" si="241"/>
        <v>2020.1Q</v>
      </c>
      <c r="AC94" s="1258" t="str">
        <f t="shared" si="241"/>
        <v>2020.1Q</v>
      </c>
      <c r="AD94" s="1258" t="str">
        <f t="shared" si="241"/>
        <v>2020.2Q</v>
      </c>
      <c r="AE94" s="1258" t="str">
        <f t="shared" si="241"/>
        <v>2020.2Q</v>
      </c>
      <c r="AF94" s="1258" t="str">
        <f t="shared" si="241"/>
        <v>2020.2Q</v>
      </c>
      <c r="AG94" s="1258" t="str">
        <f t="shared" si="241"/>
        <v>2020.3Q</v>
      </c>
      <c r="AH94" s="1258" t="str">
        <f t="shared" si="241"/>
        <v>2020.3Q</v>
      </c>
      <c r="AI94" s="1258" t="str">
        <f t="shared" si="241"/>
        <v>2020.3Q</v>
      </c>
      <c r="AJ94" s="1258" t="str">
        <f t="shared" si="241"/>
        <v>2020.4Q</v>
      </c>
      <c r="AK94" s="1258" t="str">
        <f t="shared" si="241"/>
        <v>2020.4Q</v>
      </c>
      <c r="AL94" s="1258" t="str">
        <f t="shared" si="241"/>
        <v>2020.4Q</v>
      </c>
      <c r="AM94" s="1261" t="str">
        <f t="shared" si="241"/>
        <v>2021.1Q</v>
      </c>
      <c r="AN94" s="1261" t="str">
        <f t="shared" si="241"/>
        <v>2021.1Q</v>
      </c>
      <c r="AO94" s="1261" t="str">
        <f t="shared" si="241"/>
        <v>2021.1Q</v>
      </c>
      <c r="AP94" s="1261" t="str">
        <f t="shared" si="241"/>
        <v>2021.2Q</v>
      </c>
      <c r="AQ94" s="1261" t="str">
        <f t="shared" si="241"/>
        <v>2021.2Q</v>
      </c>
      <c r="AR94" s="1261" t="str">
        <f t="shared" si="241"/>
        <v>2021.2Q</v>
      </c>
      <c r="AS94" s="1261" t="str">
        <f t="shared" si="241"/>
        <v>2021.3Q</v>
      </c>
      <c r="AT94" s="1261" t="str">
        <f t="shared" si="241"/>
        <v>2021.3Q</v>
      </c>
      <c r="AU94" s="1261" t="str">
        <f t="shared" si="241"/>
        <v>2021.3Q</v>
      </c>
      <c r="AV94" s="1261" t="str">
        <f t="shared" si="241"/>
        <v>2021.4Q</v>
      </c>
      <c r="AW94" s="1261" t="str">
        <f t="shared" si="241"/>
        <v>2021.4Q</v>
      </c>
      <c r="AX94" s="1261" t="str">
        <f t="shared" si="241"/>
        <v>2021.4Q</v>
      </c>
      <c r="AY94" s="1258" t="str">
        <f t="shared" si="241"/>
        <v>2022.1Q</v>
      </c>
      <c r="AZ94" s="1258" t="str">
        <f t="shared" si="241"/>
        <v>2022.1Q</v>
      </c>
      <c r="BA94" s="1258" t="str">
        <f t="shared" si="241"/>
        <v>2022.1Q</v>
      </c>
      <c r="BB94" s="1258" t="str">
        <f t="shared" si="241"/>
        <v>2022.2Q</v>
      </c>
      <c r="BC94" s="1258" t="str">
        <f t="shared" si="241"/>
        <v>2022.2Q</v>
      </c>
      <c r="BD94" s="1258" t="str">
        <f t="shared" si="241"/>
        <v>2022.2Q</v>
      </c>
      <c r="BE94" s="1258" t="str">
        <f t="shared" si="241"/>
        <v>2022.3Q</v>
      </c>
      <c r="BF94" s="1258" t="str">
        <f t="shared" si="241"/>
        <v>2022.3Q</v>
      </c>
      <c r="BG94" s="1258" t="str">
        <f t="shared" si="241"/>
        <v>2022.3Q</v>
      </c>
      <c r="BH94" s="1258" t="str">
        <f t="shared" si="241"/>
        <v>2022.4Q</v>
      </c>
      <c r="BI94" s="1258" t="str">
        <f t="shared" si="241"/>
        <v>2022.4Q</v>
      </c>
      <c r="BJ94" s="1258" t="str">
        <f t="shared" si="241"/>
        <v>2022.4Q</v>
      </c>
      <c r="BK94" s="1261" t="str">
        <f t="shared" si="241"/>
        <v>2023.1Q</v>
      </c>
      <c r="BL94" s="1261" t="str">
        <f t="shared" si="241"/>
        <v>2023.1Q</v>
      </c>
      <c r="BM94" s="1261" t="str">
        <f t="shared" si="241"/>
        <v>2023.1Q</v>
      </c>
      <c r="BN94" s="1261" t="str">
        <f t="shared" si="241"/>
        <v>2023.2Q</v>
      </c>
      <c r="BO94" s="1261" t="str">
        <f t="shared" si="241"/>
        <v>2023.2Q</v>
      </c>
      <c r="BP94" s="1261" t="str">
        <f t="shared" si="241"/>
        <v>2023.2Q</v>
      </c>
      <c r="BQ94" s="1261" t="str">
        <f t="shared" si="241"/>
        <v>2023.3Q</v>
      </c>
      <c r="BR94" s="1261" t="str">
        <f t="shared" si="241"/>
        <v>2023.3Q</v>
      </c>
      <c r="BS94" s="1261" t="str">
        <f t="shared" si="241"/>
        <v>2023.3Q</v>
      </c>
      <c r="BT94" s="1261" t="str">
        <f t="shared" si="241"/>
        <v>2023.4Q</v>
      </c>
      <c r="BU94" s="1261" t="str">
        <f t="shared" si="241"/>
        <v>2023.4Q</v>
      </c>
      <c r="BV94" s="1261" t="str">
        <f t="shared" si="241"/>
        <v>2023.4Q</v>
      </c>
      <c r="BW94" s="1258" t="str">
        <f t="shared" si="241"/>
        <v>2024.1Q</v>
      </c>
      <c r="BX94" s="1258" t="str">
        <f t="shared" si="241"/>
        <v>2024.1Q</v>
      </c>
      <c r="BY94" s="1258" t="str">
        <f t="shared" si="241"/>
        <v>2024.1Q</v>
      </c>
      <c r="BZ94" s="1258" t="str">
        <f t="shared" si="241"/>
        <v>2024.2Q</v>
      </c>
      <c r="CA94" s="1258" t="str">
        <f t="shared" si="241"/>
        <v>2024.2Q</v>
      </c>
      <c r="CB94" s="1258" t="str">
        <f t="shared" si="241"/>
        <v>2024.2Q</v>
      </c>
      <c r="CC94" s="1258" t="str">
        <f t="shared" si="241"/>
        <v>2024.3Q</v>
      </c>
      <c r="CD94" s="1258" t="str">
        <f t="shared" si="241"/>
        <v>2024.3Q</v>
      </c>
      <c r="CE94" s="1258" t="str">
        <f t="shared" si="241"/>
        <v>2024.3Q</v>
      </c>
      <c r="CF94" s="1258" t="str">
        <f t="shared" si="241"/>
        <v>2024.4Q</v>
      </c>
      <c r="CG94" s="1258" t="str">
        <f t="shared" si="241"/>
        <v>2024.4Q</v>
      </c>
      <c r="CH94" s="1258" t="str">
        <f t="shared" si="241"/>
        <v>2024.4Q</v>
      </c>
      <c r="CI94" s="1261" t="str">
        <f t="shared" si="241"/>
        <v>2025.1Q</v>
      </c>
      <c r="CJ94" s="1261" t="str">
        <f t="shared" si="241"/>
        <v>2025.1Q</v>
      </c>
      <c r="CK94" s="1261" t="str">
        <f t="shared" si="241"/>
        <v>2025.1Q</v>
      </c>
      <c r="CL94" s="1261" t="str">
        <f t="shared" si="241"/>
        <v>2025.2Q</v>
      </c>
      <c r="CM94" s="1261" t="str">
        <f t="shared" ref="CM94:EX94" si="242">YEAR(CM95)&amp;"."&amp;TEXT(ROUNDUP(MONTH(CM95)/3,0),"0Q")</f>
        <v>2025.2Q</v>
      </c>
      <c r="CN94" s="1261" t="str">
        <f t="shared" si="242"/>
        <v>2025.2Q</v>
      </c>
      <c r="CO94" s="1261" t="str">
        <f t="shared" si="242"/>
        <v>2025.3Q</v>
      </c>
      <c r="CP94" s="1261" t="str">
        <f t="shared" si="242"/>
        <v>2025.3Q</v>
      </c>
      <c r="CQ94" s="1261" t="str">
        <f t="shared" si="242"/>
        <v>2025.3Q</v>
      </c>
      <c r="CR94" s="1261" t="str">
        <f t="shared" si="242"/>
        <v>2025.4Q</v>
      </c>
      <c r="CS94" s="1261" t="str">
        <f t="shared" si="242"/>
        <v>2025.4Q</v>
      </c>
      <c r="CT94" s="1261" t="str">
        <f t="shared" si="242"/>
        <v>2025.4Q</v>
      </c>
      <c r="CU94" s="1258" t="str">
        <f t="shared" si="242"/>
        <v>2026.1Q</v>
      </c>
      <c r="CV94" s="1258" t="str">
        <f t="shared" si="242"/>
        <v>2026.1Q</v>
      </c>
      <c r="CW94" s="1258" t="str">
        <f t="shared" si="242"/>
        <v>2026.1Q</v>
      </c>
      <c r="CX94" s="1258" t="str">
        <f t="shared" si="242"/>
        <v>2026.2Q</v>
      </c>
      <c r="CY94" s="1258" t="str">
        <f t="shared" si="242"/>
        <v>2026.2Q</v>
      </c>
      <c r="CZ94" s="1258" t="str">
        <f t="shared" si="242"/>
        <v>2026.2Q</v>
      </c>
      <c r="DA94" s="1258" t="str">
        <f t="shared" si="242"/>
        <v>2026.3Q</v>
      </c>
      <c r="DB94" s="1258" t="str">
        <f t="shared" si="242"/>
        <v>2026.3Q</v>
      </c>
      <c r="DC94" s="1258" t="str">
        <f t="shared" si="242"/>
        <v>2026.3Q</v>
      </c>
      <c r="DD94" s="1258" t="str">
        <f t="shared" si="242"/>
        <v>2026.4Q</v>
      </c>
      <c r="DE94" s="1258" t="str">
        <f t="shared" si="242"/>
        <v>2026.4Q</v>
      </c>
      <c r="DF94" s="1258" t="str">
        <f t="shared" si="242"/>
        <v>2026.4Q</v>
      </c>
      <c r="DG94" s="1261" t="str">
        <f t="shared" si="242"/>
        <v>2027.1Q</v>
      </c>
      <c r="DH94" s="1261" t="str">
        <f t="shared" si="242"/>
        <v>2027.1Q</v>
      </c>
      <c r="DI94" s="1261" t="str">
        <f t="shared" si="242"/>
        <v>2027.1Q</v>
      </c>
      <c r="DJ94" s="1261" t="str">
        <f t="shared" si="242"/>
        <v>2027.2Q</v>
      </c>
      <c r="DK94" s="1261" t="str">
        <f t="shared" si="242"/>
        <v>2027.2Q</v>
      </c>
      <c r="DL94" s="1261" t="str">
        <f t="shared" si="242"/>
        <v>2027.2Q</v>
      </c>
      <c r="DM94" s="1261" t="str">
        <f t="shared" si="242"/>
        <v>2027.3Q</v>
      </c>
      <c r="DN94" s="1261" t="str">
        <f t="shared" si="242"/>
        <v>2027.3Q</v>
      </c>
      <c r="DO94" s="1261" t="str">
        <f t="shared" si="242"/>
        <v>2027.3Q</v>
      </c>
      <c r="DP94" s="1261" t="str">
        <f t="shared" si="242"/>
        <v>2027.4Q</v>
      </c>
      <c r="DQ94" s="1261" t="str">
        <f t="shared" si="242"/>
        <v>2027.4Q</v>
      </c>
      <c r="DR94" s="1261" t="str">
        <f t="shared" si="242"/>
        <v>2027.4Q</v>
      </c>
      <c r="DS94" s="1258" t="str">
        <f t="shared" si="242"/>
        <v>2028.1Q</v>
      </c>
      <c r="DT94" s="1258" t="str">
        <f t="shared" si="242"/>
        <v>2028.1Q</v>
      </c>
      <c r="DU94" s="1258" t="str">
        <f t="shared" si="242"/>
        <v>2028.1Q</v>
      </c>
      <c r="DV94" s="1258" t="str">
        <f t="shared" si="242"/>
        <v>2028.2Q</v>
      </c>
      <c r="DW94" s="1258" t="str">
        <f t="shared" si="242"/>
        <v>2028.2Q</v>
      </c>
      <c r="DX94" s="1258" t="str">
        <f t="shared" si="242"/>
        <v>2028.2Q</v>
      </c>
      <c r="DY94" s="1258" t="str">
        <f t="shared" si="242"/>
        <v>2028.3Q</v>
      </c>
      <c r="DZ94" s="1258" t="str">
        <f t="shared" si="242"/>
        <v>2028.3Q</v>
      </c>
      <c r="EA94" s="1258" t="str">
        <f t="shared" si="242"/>
        <v>2028.3Q</v>
      </c>
      <c r="EB94" s="1258" t="str">
        <f t="shared" si="242"/>
        <v>2028.4Q</v>
      </c>
      <c r="EC94" s="1258" t="str">
        <f t="shared" si="242"/>
        <v>2028.4Q</v>
      </c>
      <c r="ED94" s="1258" t="str">
        <f t="shared" si="242"/>
        <v>2028.4Q</v>
      </c>
      <c r="EE94" s="1261" t="str">
        <f t="shared" si="242"/>
        <v>2029.1Q</v>
      </c>
      <c r="EF94" s="1261" t="str">
        <f t="shared" si="242"/>
        <v>2029.1Q</v>
      </c>
      <c r="EG94" s="1261" t="str">
        <f t="shared" si="242"/>
        <v>2029.1Q</v>
      </c>
      <c r="EH94" s="1261" t="str">
        <f t="shared" si="242"/>
        <v>2029.2Q</v>
      </c>
      <c r="EI94" s="1261" t="str">
        <f t="shared" si="242"/>
        <v>2029.2Q</v>
      </c>
      <c r="EJ94" s="1261" t="str">
        <f t="shared" si="242"/>
        <v>2029.2Q</v>
      </c>
      <c r="EK94" s="1261" t="str">
        <f t="shared" si="242"/>
        <v>2029.3Q</v>
      </c>
      <c r="EL94" s="1261" t="str">
        <f t="shared" si="242"/>
        <v>2029.3Q</v>
      </c>
      <c r="EM94" s="1261" t="str">
        <f t="shared" si="242"/>
        <v>2029.3Q</v>
      </c>
      <c r="EN94" s="1261" t="str">
        <f t="shared" si="242"/>
        <v>2029.4Q</v>
      </c>
      <c r="EO94" s="1261" t="str">
        <f t="shared" si="242"/>
        <v>2029.4Q</v>
      </c>
      <c r="EP94" s="1261" t="str">
        <f t="shared" si="242"/>
        <v>2029.4Q</v>
      </c>
      <c r="EQ94" s="1258" t="str">
        <f t="shared" si="242"/>
        <v>2030.1Q</v>
      </c>
      <c r="ER94" s="1258" t="str">
        <f t="shared" si="242"/>
        <v>2030.1Q</v>
      </c>
      <c r="ES94" s="1258" t="str">
        <f t="shared" si="242"/>
        <v>2030.1Q</v>
      </c>
      <c r="ET94" s="1258" t="str">
        <f t="shared" si="242"/>
        <v>2030.2Q</v>
      </c>
      <c r="EU94" s="1258" t="str">
        <f t="shared" si="242"/>
        <v>2030.2Q</v>
      </c>
      <c r="EV94" s="1258" t="str">
        <f t="shared" si="242"/>
        <v>2030.2Q</v>
      </c>
      <c r="EW94" s="1258" t="str">
        <f t="shared" si="242"/>
        <v>2030.3Q</v>
      </c>
      <c r="EX94" s="1258" t="str">
        <f t="shared" si="242"/>
        <v>2030.3Q</v>
      </c>
      <c r="EY94" s="1258" t="str">
        <f t="shared" ref="EY94:HJ94" si="243">YEAR(EY95)&amp;"."&amp;TEXT(ROUNDUP(MONTH(EY95)/3,0),"0Q")</f>
        <v>2030.3Q</v>
      </c>
      <c r="EZ94" s="1258" t="str">
        <f t="shared" si="243"/>
        <v>2030.4Q</v>
      </c>
      <c r="FA94" s="1258" t="str">
        <f t="shared" si="243"/>
        <v>2030.4Q</v>
      </c>
      <c r="FB94" s="1258" t="str">
        <f t="shared" si="243"/>
        <v>2030.4Q</v>
      </c>
      <c r="FC94" s="1261" t="str">
        <f t="shared" si="243"/>
        <v>2031.1Q</v>
      </c>
      <c r="FD94" s="1261" t="str">
        <f t="shared" si="243"/>
        <v>2031.1Q</v>
      </c>
      <c r="FE94" s="1261" t="str">
        <f t="shared" si="243"/>
        <v>2031.1Q</v>
      </c>
      <c r="FF94" s="1261" t="str">
        <f t="shared" si="243"/>
        <v>2031.2Q</v>
      </c>
      <c r="FG94" s="1261" t="str">
        <f t="shared" si="243"/>
        <v>2031.2Q</v>
      </c>
      <c r="FH94" s="1261" t="str">
        <f t="shared" si="243"/>
        <v>2031.2Q</v>
      </c>
      <c r="FI94" s="1261" t="str">
        <f t="shared" si="243"/>
        <v>2031.3Q</v>
      </c>
      <c r="FJ94" s="1261" t="str">
        <f t="shared" si="243"/>
        <v>2031.3Q</v>
      </c>
      <c r="FK94" s="1261" t="str">
        <f t="shared" si="243"/>
        <v>2031.3Q</v>
      </c>
      <c r="FL94" s="1261" t="str">
        <f t="shared" si="243"/>
        <v>2031.4Q</v>
      </c>
      <c r="FM94" s="1261" t="str">
        <f t="shared" si="243"/>
        <v>2031.4Q</v>
      </c>
      <c r="FN94" s="1261" t="str">
        <f t="shared" si="243"/>
        <v>2031.4Q</v>
      </c>
      <c r="FO94" s="1258" t="str">
        <f t="shared" si="243"/>
        <v>2032.1Q</v>
      </c>
      <c r="FP94" s="1258" t="str">
        <f t="shared" si="243"/>
        <v>2032.1Q</v>
      </c>
      <c r="FQ94" s="1258" t="str">
        <f t="shared" si="243"/>
        <v>2032.1Q</v>
      </c>
      <c r="FR94" s="1258" t="str">
        <f t="shared" si="243"/>
        <v>2032.2Q</v>
      </c>
      <c r="FS94" s="1258" t="str">
        <f t="shared" si="243"/>
        <v>2032.2Q</v>
      </c>
      <c r="FT94" s="1258" t="str">
        <f t="shared" si="243"/>
        <v>2032.2Q</v>
      </c>
      <c r="FU94" s="1258" t="str">
        <f t="shared" si="243"/>
        <v>2032.3Q</v>
      </c>
      <c r="FV94" s="1258" t="str">
        <f t="shared" si="243"/>
        <v>2032.3Q</v>
      </c>
      <c r="FW94" s="1258" t="str">
        <f t="shared" si="243"/>
        <v>2032.3Q</v>
      </c>
      <c r="FX94" s="1258" t="str">
        <f t="shared" si="243"/>
        <v>2032.4Q</v>
      </c>
      <c r="FY94" s="1258" t="str">
        <f t="shared" si="243"/>
        <v>2032.4Q</v>
      </c>
      <c r="FZ94" s="1258" t="str">
        <f t="shared" si="243"/>
        <v>2032.4Q</v>
      </c>
      <c r="GA94" s="1261" t="str">
        <f t="shared" si="243"/>
        <v>2033.1Q</v>
      </c>
      <c r="GB94" s="1261" t="str">
        <f t="shared" si="243"/>
        <v>2033.1Q</v>
      </c>
      <c r="GC94" s="1261" t="str">
        <f t="shared" si="243"/>
        <v>2033.1Q</v>
      </c>
      <c r="GD94" s="1261" t="str">
        <f t="shared" si="243"/>
        <v>2033.2Q</v>
      </c>
      <c r="GE94" s="1261" t="str">
        <f t="shared" si="243"/>
        <v>2033.2Q</v>
      </c>
      <c r="GF94" s="1261" t="str">
        <f t="shared" si="243"/>
        <v>2033.2Q</v>
      </c>
      <c r="GG94" s="1261" t="str">
        <f t="shared" si="243"/>
        <v>2033.3Q</v>
      </c>
      <c r="GH94" s="1261" t="str">
        <f t="shared" si="243"/>
        <v>2033.3Q</v>
      </c>
      <c r="GI94" s="1261" t="str">
        <f t="shared" si="243"/>
        <v>2033.3Q</v>
      </c>
      <c r="GJ94" s="1261" t="str">
        <f t="shared" si="243"/>
        <v>2033.4Q</v>
      </c>
      <c r="GK94" s="1261" t="str">
        <f t="shared" si="243"/>
        <v>2033.4Q</v>
      </c>
      <c r="GL94" s="1261" t="str">
        <f t="shared" si="243"/>
        <v>2033.4Q</v>
      </c>
      <c r="GM94" s="1258" t="str">
        <f t="shared" si="243"/>
        <v>2034.1Q</v>
      </c>
      <c r="GN94" s="1258" t="str">
        <f t="shared" si="243"/>
        <v>2034.1Q</v>
      </c>
      <c r="GO94" s="1258" t="str">
        <f t="shared" si="243"/>
        <v>2034.1Q</v>
      </c>
      <c r="GP94" s="1258" t="str">
        <f t="shared" si="243"/>
        <v>2034.2Q</v>
      </c>
      <c r="GQ94" s="1258" t="str">
        <f t="shared" si="243"/>
        <v>2034.2Q</v>
      </c>
      <c r="GR94" s="1258" t="str">
        <f t="shared" si="243"/>
        <v>2034.2Q</v>
      </c>
      <c r="GS94" s="1258" t="str">
        <f t="shared" si="243"/>
        <v>2034.3Q</v>
      </c>
      <c r="GT94" s="1258" t="str">
        <f t="shared" si="243"/>
        <v>2034.3Q</v>
      </c>
      <c r="GU94" s="1258" t="str">
        <f t="shared" si="243"/>
        <v>2034.3Q</v>
      </c>
      <c r="GV94" s="1258" t="str">
        <f t="shared" si="243"/>
        <v>2034.4Q</v>
      </c>
      <c r="GW94" s="1258" t="str">
        <f t="shared" si="243"/>
        <v>2034.4Q</v>
      </c>
      <c r="GX94" s="1258" t="str">
        <f t="shared" si="243"/>
        <v>2034.4Q</v>
      </c>
      <c r="GY94" s="1261" t="str">
        <f t="shared" si="243"/>
        <v>2035.1Q</v>
      </c>
      <c r="GZ94" s="1261" t="str">
        <f t="shared" si="243"/>
        <v>2035.1Q</v>
      </c>
      <c r="HA94" s="1261" t="str">
        <f t="shared" si="243"/>
        <v>2035.1Q</v>
      </c>
      <c r="HB94" s="1261" t="str">
        <f t="shared" si="243"/>
        <v>2035.2Q</v>
      </c>
      <c r="HC94" s="1261" t="str">
        <f t="shared" si="243"/>
        <v>2035.2Q</v>
      </c>
      <c r="HD94" s="1261" t="str">
        <f t="shared" si="243"/>
        <v>2035.2Q</v>
      </c>
      <c r="HE94" s="1261" t="str">
        <f t="shared" si="243"/>
        <v>2035.3Q</v>
      </c>
      <c r="HF94" s="1261" t="str">
        <f t="shared" si="243"/>
        <v>2035.3Q</v>
      </c>
      <c r="HG94" s="1261" t="str">
        <f t="shared" si="243"/>
        <v>2035.3Q</v>
      </c>
      <c r="HH94" s="1261" t="str">
        <f t="shared" si="243"/>
        <v>2035.4Q</v>
      </c>
      <c r="HI94" s="1261" t="str">
        <f t="shared" si="243"/>
        <v>2035.4Q</v>
      </c>
      <c r="HJ94" s="1261" t="str">
        <f t="shared" si="243"/>
        <v>2035.4Q</v>
      </c>
      <c r="HK94" s="1258" t="str">
        <f t="shared" ref="HK94:IA94" si="244">YEAR(HK95)&amp;"."&amp;TEXT(ROUNDUP(MONTH(HK95)/3,0),"0Q")</f>
        <v>2036.1Q</v>
      </c>
      <c r="HL94" s="1258" t="str">
        <f t="shared" si="244"/>
        <v>2036.1Q</v>
      </c>
      <c r="HM94" s="1258" t="str">
        <f t="shared" si="244"/>
        <v>2036.1Q</v>
      </c>
      <c r="HN94" s="1258" t="str">
        <f t="shared" si="244"/>
        <v>2036.2Q</v>
      </c>
      <c r="HO94" s="1258" t="str">
        <f t="shared" si="244"/>
        <v>2036.2Q</v>
      </c>
      <c r="HP94" s="1258" t="str">
        <f t="shared" si="244"/>
        <v>2036.2Q</v>
      </c>
      <c r="HQ94" s="1258" t="str">
        <f t="shared" si="244"/>
        <v>2036.3Q</v>
      </c>
      <c r="HR94" s="1258" t="str">
        <f t="shared" si="244"/>
        <v>2036.3Q</v>
      </c>
      <c r="HS94" s="1258" t="str">
        <f t="shared" si="244"/>
        <v>2036.3Q</v>
      </c>
      <c r="HT94" s="1258" t="str">
        <f t="shared" si="244"/>
        <v>2036.4Q</v>
      </c>
      <c r="HU94" s="1258" t="str">
        <f t="shared" si="244"/>
        <v>2036.4Q</v>
      </c>
      <c r="HV94" s="1258" t="str">
        <f t="shared" si="244"/>
        <v>2036.4Q</v>
      </c>
      <c r="HW94" s="1261" t="str">
        <f t="shared" si="244"/>
        <v>2037.1Q</v>
      </c>
      <c r="HX94" s="1261" t="str">
        <f t="shared" si="244"/>
        <v>2037.1Q</v>
      </c>
      <c r="HY94" s="1261" t="str">
        <f t="shared" si="244"/>
        <v>2037.1Q</v>
      </c>
      <c r="HZ94" s="1261" t="str">
        <f t="shared" si="244"/>
        <v>2037.2Q</v>
      </c>
      <c r="IA94" s="1261" t="str">
        <f t="shared" si="244"/>
        <v>2037.2Q</v>
      </c>
    </row>
    <row r="95" spans="2:235" x14ac:dyDescent="0.3">
      <c r="C95" s="107"/>
      <c r="D95" s="108"/>
      <c r="E95" s="108" t="s">
        <v>57</v>
      </c>
      <c r="F95" s="75">
        <v>2020</v>
      </c>
      <c r="G95" s="75">
        <v>2021</v>
      </c>
      <c r="H95" s="75">
        <v>2022</v>
      </c>
      <c r="I95" s="75">
        <v>2023</v>
      </c>
      <c r="J95" s="75">
        <v>2024</v>
      </c>
      <c r="K95" s="75">
        <v>2025</v>
      </c>
      <c r="L95" s="75">
        <v>2026</v>
      </c>
      <c r="M95" s="75">
        <v>2027</v>
      </c>
      <c r="N95" s="75">
        <v>2028</v>
      </c>
      <c r="O95" s="75">
        <v>2029</v>
      </c>
      <c r="P95" s="75">
        <v>2030</v>
      </c>
      <c r="Q95" s="75">
        <v>2031</v>
      </c>
      <c r="R95" s="75">
        <v>2032</v>
      </c>
      <c r="S95" s="75">
        <v>2033</v>
      </c>
      <c r="T95" s="75">
        <v>2034</v>
      </c>
      <c r="U95" s="75">
        <v>2035</v>
      </c>
      <c r="V95" s="75">
        <v>2036</v>
      </c>
      <c r="W95" s="76">
        <v>2037</v>
      </c>
      <c r="Y95" s="1259" t="s">
        <v>552</v>
      </c>
      <c r="Z95" s="1259"/>
      <c r="AA95" s="1259">
        <v>43861</v>
      </c>
      <c r="AB95" s="1259">
        <v>43890</v>
      </c>
      <c r="AC95" s="1259">
        <v>43921</v>
      </c>
      <c r="AD95" s="1259">
        <v>43951</v>
      </c>
      <c r="AE95" s="1259">
        <v>43982</v>
      </c>
      <c r="AF95" s="1259">
        <v>44012</v>
      </c>
      <c r="AG95" s="1259">
        <v>44043</v>
      </c>
      <c r="AH95" s="1259">
        <f t="shared" ref="AH95" si="245">EOMONTH(AG95,1)</f>
        <v>44074</v>
      </c>
      <c r="AI95" s="1259">
        <f t="shared" ref="AI95" si="246">EOMONTH(AH95,1)</f>
        <v>44104</v>
      </c>
      <c r="AJ95" s="1259">
        <f t="shared" ref="AJ95" si="247">EOMONTH(AI95,1)</f>
        <v>44135</v>
      </c>
      <c r="AK95" s="1259">
        <f t="shared" ref="AK95" si="248">EOMONTH(AJ95,1)</f>
        <v>44165</v>
      </c>
      <c r="AL95" s="1259">
        <f t="shared" ref="AL95" si="249">EOMONTH(AK95,1)</f>
        <v>44196</v>
      </c>
      <c r="AM95" s="1262">
        <f t="shared" ref="AM95" si="250">EOMONTH(AL95,1)</f>
        <v>44227</v>
      </c>
      <c r="AN95" s="1262">
        <f t="shared" ref="AN95" si="251">EOMONTH(AM95,1)</f>
        <v>44255</v>
      </c>
      <c r="AO95" s="1262">
        <f t="shared" ref="AO95" si="252">EOMONTH(AN95,1)</f>
        <v>44286</v>
      </c>
      <c r="AP95" s="1262">
        <f t="shared" ref="AP95" si="253">EOMONTH(AO95,1)</f>
        <v>44316</v>
      </c>
      <c r="AQ95" s="1262">
        <f t="shared" ref="AQ95" si="254">EOMONTH(AP95,1)</f>
        <v>44347</v>
      </c>
      <c r="AR95" s="1262">
        <f t="shared" ref="AR95" si="255">EOMONTH(AQ95,1)</f>
        <v>44377</v>
      </c>
      <c r="AS95" s="1262">
        <f t="shared" ref="AS95" si="256">EOMONTH(AR95,1)</f>
        <v>44408</v>
      </c>
      <c r="AT95" s="1262">
        <f t="shared" ref="AT95" si="257">EOMONTH(AS95,1)</f>
        <v>44439</v>
      </c>
      <c r="AU95" s="1262">
        <f t="shared" ref="AU95" si="258">EOMONTH(AT95,1)</f>
        <v>44469</v>
      </c>
      <c r="AV95" s="1262">
        <f t="shared" ref="AV95" si="259">EOMONTH(AU95,1)</f>
        <v>44500</v>
      </c>
      <c r="AW95" s="1262">
        <f t="shared" ref="AW95" si="260">EOMONTH(AV95,1)</f>
        <v>44530</v>
      </c>
      <c r="AX95" s="1262">
        <f t="shared" ref="AX95" si="261">EOMONTH(AW95,1)</f>
        <v>44561</v>
      </c>
      <c r="AY95" s="1259">
        <f t="shared" ref="AY95" si="262">EOMONTH(AX95,1)</f>
        <v>44592</v>
      </c>
      <c r="AZ95" s="1259">
        <f t="shared" ref="AZ95" si="263">EOMONTH(AY95,1)</f>
        <v>44620</v>
      </c>
      <c r="BA95" s="1259">
        <f t="shared" ref="BA95" si="264">EOMONTH(AZ95,1)</f>
        <v>44651</v>
      </c>
      <c r="BB95" s="1259">
        <f t="shared" ref="BB95" si="265">EOMONTH(BA95,1)</f>
        <v>44681</v>
      </c>
      <c r="BC95" s="1259">
        <f t="shared" ref="BC95" si="266">EOMONTH(BB95,1)</f>
        <v>44712</v>
      </c>
      <c r="BD95" s="1259">
        <f t="shared" ref="BD95" si="267">EOMONTH(BC95,1)</f>
        <v>44742</v>
      </c>
      <c r="BE95" s="1259">
        <f t="shared" ref="BE95" si="268">EOMONTH(BD95,1)</f>
        <v>44773</v>
      </c>
      <c r="BF95" s="1259">
        <f t="shared" ref="BF95" si="269">EOMONTH(BE95,1)</f>
        <v>44804</v>
      </c>
      <c r="BG95" s="1259">
        <f t="shared" ref="BG95" si="270">EOMONTH(BF95,1)</f>
        <v>44834</v>
      </c>
      <c r="BH95" s="1259">
        <f t="shared" ref="BH95" si="271">EOMONTH(BG95,1)</f>
        <v>44865</v>
      </c>
      <c r="BI95" s="1259">
        <f t="shared" ref="BI95" si="272">EOMONTH(BH95,1)</f>
        <v>44895</v>
      </c>
      <c r="BJ95" s="1259">
        <f t="shared" ref="BJ95" si="273">EOMONTH(BI95,1)</f>
        <v>44926</v>
      </c>
      <c r="BK95" s="1262">
        <f t="shared" ref="BK95" si="274">EOMONTH(BJ95,1)</f>
        <v>44957</v>
      </c>
      <c r="BL95" s="1262">
        <f t="shared" ref="BL95" si="275">EOMONTH(BK95,1)</f>
        <v>44985</v>
      </c>
      <c r="BM95" s="1262">
        <f t="shared" ref="BM95" si="276">EOMONTH(BL95,1)</f>
        <v>45016</v>
      </c>
      <c r="BN95" s="1262">
        <f t="shared" ref="BN95" si="277">EOMONTH(BM95,1)</f>
        <v>45046</v>
      </c>
      <c r="BO95" s="1262">
        <f t="shared" ref="BO95" si="278">EOMONTH(BN95,1)</f>
        <v>45077</v>
      </c>
      <c r="BP95" s="1262">
        <f t="shared" ref="BP95" si="279">EOMONTH(BO95,1)</f>
        <v>45107</v>
      </c>
      <c r="BQ95" s="1262">
        <f t="shared" ref="BQ95" si="280">EOMONTH(BP95,1)</f>
        <v>45138</v>
      </c>
      <c r="BR95" s="1262">
        <f t="shared" ref="BR95" si="281">EOMONTH(BQ95,1)</f>
        <v>45169</v>
      </c>
      <c r="BS95" s="1262">
        <f t="shared" ref="BS95" si="282">EOMONTH(BR95,1)</f>
        <v>45199</v>
      </c>
      <c r="BT95" s="1262">
        <f t="shared" ref="BT95" si="283">EOMONTH(BS95,1)</f>
        <v>45230</v>
      </c>
      <c r="BU95" s="1262">
        <f t="shared" ref="BU95" si="284">EOMONTH(BT95,1)</f>
        <v>45260</v>
      </c>
      <c r="BV95" s="1262">
        <f t="shared" ref="BV95" si="285">EOMONTH(BU95,1)</f>
        <v>45291</v>
      </c>
      <c r="BW95" s="1259">
        <f t="shared" ref="BW95" si="286">EOMONTH(BV95,1)</f>
        <v>45322</v>
      </c>
      <c r="BX95" s="1259">
        <f t="shared" ref="BX95" si="287">EOMONTH(BW95,1)</f>
        <v>45351</v>
      </c>
      <c r="BY95" s="1259">
        <f t="shared" ref="BY95" si="288">EOMONTH(BX95,1)</f>
        <v>45382</v>
      </c>
      <c r="BZ95" s="1259">
        <f t="shared" ref="BZ95" si="289">EOMONTH(BY95,1)</f>
        <v>45412</v>
      </c>
      <c r="CA95" s="1259">
        <f t="shared" ref="CA95" si="290">EOMONTH(BZ95,1)</f>
        <v>45443</v>
      </c>
      <c r="CB95" s="1259">
        <f t="shared" ref="CB95" si="291">EOMONTH(CA95,1)</f>
        <v>45473</v>
      </c>
      <c r="CC95" s="1259">
        <f t="shared" ref="CC95" si="292">EOMONTH(CB95,1)</f>
        <v>45504</v>
      </c>
      <c r="CD95" s="1259">
        <f t="shared" ref="CD95" si="293">EOMONTH(CC95,1)</f>
        <v>45535</v>
      </c>
      <c r="CE95" s="1259">
        <f t="shared" ref="CE95" si="294">EOMONTH(CD95,1)</f>
        <v>45565</v>
      </c>
      <c r="CF95" s="1259">
        <f t="shared" ref="CF95" si="295">EOMONTH(CE95,1)</f>
        <v>45596</v>
      </c>
      <c r="CG95" s="1259">
        <f t="shared" ref="CG95" si="296">EOMONTH(CF95,1)</f>
        <v>45626</v>
      </c>
      <c r="CH95" s="1259">
        <f t="shared" ref="CH95" si="297">EOMONTH(CG95,1)</f>
        <v>45657</v>
      </c>
      <c r="CI95" s="1262">
        <f t="shared" ref="CI95" si="298">EOMONTH(CH95,1)</f>
        <v>45688</v>
      </c>
      <c r="CJ95" s="1262">
        <f t="shared" ref="CJ95" si="299">EOMONTH(CI95,1)</f>
        <v>45716</v>
      </c>
      <c r="CK95" s="1262">
        <f t="shared" ref="CK95" si="300">EOMONTH(CJ95,1)</f>
        <v>45747</v>
      </c>
      <c r="CL95" s="1262">
        <f t="shared" ref="CL95" si="301">EOMONTH(CK95,1)</f>
        <v>45777</v>
      </c>
      <c r="CM95" s="1262">
        <f t="shared" ref="CM95" si="302">EOMONTH(CL95,1)</f>
        <v>45808</v>
      </c>
      <c r="CN95" s="1262">
        <f t="shared" ref="CN95" si="303">EOMONTH(CM95,1)</f>
        <v>45838</v>
      </c>
      <c r="CO95" s="1262">
        <f t="shared" ref="CO95" si="304">EOMONTH(CN95,1)</f>
        <v>45869</v>
      </c>
      <c r="CP95" s="1262">
        <f t="shared" ref="CP95" si="305">EOMONTH(CO95,1)</f>
        <v>45900</v>
      </c>
      <c r="CQ95" s="1262">
        <f t="shared" ref="CQ95" si="306">EOMONTH(CP95,1)</f>
        <v>45930</v>
      </c>
      <c r="CR95" s="1262">
        <f t="shared" ref="CR95" si="307">EOMONTH(CQ95,1)</f>
        <v>45961</v>
      </c>
      <c r="CS95" s="1262">
        <f t="shared" ref="CS95" si="308">EOMONTH(CR95,1)</f>
        <v>45991</v>
      </c>
      <c r="CT95" s="1262">
        <f t="shared" ref="CT95" si="309">EOMONTH(CS95,1)</f>
        <v>46022</v>
      </c>
      <c r="CU95" s="1259">
        <f t="shared" ref="CU95" si="310">EOMONTH(CT95,1)</f>
        <v>46053</v>
      </c>
      <c r="CV95" s="1259">
        <f t="shared" ref="CV95" si="311">EOMONTH(CU95,1)</f>
        <v>46081</v>
      </c>
      <c r="CW95" s="1259">
        <f t="shared" ref="CW95" si="312">EOMONTH(CV95,1)</f>
        <v>46112</v>
      </c>
      <c r="CX95" s="1259">
        <f t="shared" ref="CX95" si="313">EOMONTH(CW95,1)</f>
        <v>46142</v>
      </c>
      <c r="CY95" s="1259">
        <f t="shared" ref="CY95" si="314">EOMONTH(CX95,1)</f>
        <v>46173</v>
      </c>
      <c r="CZ95" s="1259">
        <f t="shared" ref="CZ95" si="315">EOMONTH(CY95,1)</f>
        <v>46203</v>
      </c>
      <c r="DA95" s="1259">
        <f t="shared" ref="DA95" si="316">EOMONTH(CZ95,1)</f>
        <v>46234</v>
      </c>
      <c r="DB95" s="1259">
        <f t="shared" ref="DB95" si="317">EOMONTH(DA95,1)</f>
        <v>46265</v>
      </c>
      <c r="DC95" s="1259">
        <f t="shared" ref="DC95" si="318">EOMONTH(DB95,1)</f>
        <v>46295</v>
      </c>
      <c r="DD95" s="1259">
        <f t="shared" ref="DD95" si="319">EOMONTH(DC95,1)</f>
        <v>46326</v>
      </c>
      <c r="DE95" s="1259">
        <f t="shared" ref="DE95" si="320">EOMONTH(DD95,1)</f>
        <v>46356</v>
      </c>
      <c r="DF95" s="1259">
        <f t="shared" ref="DF95" si="321">EOMONTH(DE95,1)</f>
        <v>46387</v>
      </c>
      <c r="DG95" s="1262">
        <f t="shared" ref="DG95" si="322">EOMONTH(DF95,1)</f>
        <v>46418</v>
      </c>
      <c r="DH95" s="1262">
        <f t="shared" ref="DH95" si="323">EOMONTH(DG95,1)</f>
        <v>46446</v>
      </c>
      <c r="DI95" s="1262">
        <f t="shared" ref="DI95" si="324">EOMONTH(DH95,1)</f>
        <v>46477</v>
      </c>
      <c r="DJ95" s="1262">
        <f t="shared" ref="DJ95" si="325">EOMONTH(DI95,1)</f>
        <v>46507</v>
      </c>
      <c r="DK95" s="1262">
        <f t="shared" ref="DK95" si="326">EOMONTH(DJ95,1)</f>
        <v>46538</v>
      </c>
      <c r="DL95" s="1262">
        <f t="shared" ref="DL95" si="327">EOMONTH(DK95,1)</f>
        <v>46568</v>
      </c>
      <c r="DM95" s="1262">
        <f t="shared" ref="DM95" si="328">EOMONTH(DL95,1)</f>
        <v>46599</v>
      </c>
      <c r="DN95" s="1262">
        <f t="shared" ref="DN95" si="329">EOMONTH(DM95,1)</f>
        <v>46630</v>
      </c>
      <c r="DO95" s="1262">
        <f t="shared" ref="DO95" si="330">EOMONTH(DN95,1)</f>
        <v>46660</v>
      </c>
      <c r="DP95" s="1262">
        <f t="shared" ref="DP95" si="331">EOMONTH(DO95,1)</f>
        <v>46691</v>
      </c>
      <c r="DQ95" s="1262">
        <f t="shared" ref="DQ95" si="332">EOMONTH(DP95,1)</f>
        <v>46721</v>
      </c>
      <c r="DR95" s="1262">
        <f t="shared" ref="DR95" si="333">EOMONTH(DQ95,1)</f>
        <v>46752</v>
      </c>
      <c r="DS95" s="1259">
        <f t="shared" ref="DS95" si="334">EOMONTH(DR95,1)</f>
        <v>46783</v>
      </c>
      <c r="DT95" s="1259">
        <f t="shared" ref="DT95" si="335">EOMONTH(DS95,1)</f>
        <v>46812</v>
      </c>
      <c r="DU95" s="1259">
        <f t="shared" ref="DU95" si="336">EOMONTH(DT95,1)</f>
        <v>46843</v>
      </c>
      <c r="DV95" s="1259">
        <f t="shared" ref="DV95" si="337">EOMONTH(DU95,1)</f>
        <v>46873</v>
      </c>
      <c r="DW95" s="1259">
        <f t="shared" ref="DW95" si="338">EOMONTH(DV95,1)</f>
        <v>46904</v>
      </c>
      <c r="DX95" s="1259">
        <f t="shared" ref="DX95" si="339">EOMONTH(DW95,1)</f>
        <v>46934</v>
      </c>
      <c r="DY95" s="1259">
        <f t="shared" ref="DY95" si="340">EOMONTH(DX95,1)</f>
        <v>46965</v>
      </c>
      <c r="DZ95" s="1259">
        <f t="shared" ref="DZ95" si="341">EOMONTH(DY95,1)</f>
        <v>46996</v>
      </c>
      <c r="EA95" s="1259">
        <f t="shared" ref="EA95" si="342">EOMONTH(DZ95,1)</f>
        <v>47026</v>
      </c>
      <c r="EB95" s="1259">
        <f t="shared" ref="EB95" si="343">EOMONTH(EA95,1)</f>
        <v>47057</v>
      </c>
      <c r="EC95" s="1259">
        <f t="shared" ref="EC95" si="344">EOMONTH(EB95,1)</f>
        <v>47087</v>
      </c>
      <c r="ED95" s="1259">
        <f t="shared" ref="ED95" si="345">EOMONTH(EC95,1)</f>
        <v>47118</v>
      </c>
      <c r="EE95" s="1262">
        <f t="shared" ref="EE95" si="346">EOMONTH(ED95,1)</f>
        <v>47149</v>
      </c>
      <c r="EF95" s="1262">
        <f t="shared" ref="EF95" si="347">EOMONTH(EE95,1)</f>
        <v>47177</v>
      </c>
      <c r="EG95" s="1262">
        <f t="shared" ref="EG95" si="348">EOMONTH(EF95,1)</f>
        <v>47208</v>
      </c>
      <c r="EH95" s="1262">
        <f t="shared" ref="EH95" si="349">EOMONTH(EG95,1)</f>
        <v>47238</v>
      </c>
      <c r="EI95" s="1262">
        <f t="shared" ref="EI95" si="350">EOMONTH(EH95,1)</f>
        <v>47269</v>
      </c>
      <c r="EJ95" s="1262">
        <f t="shared" ref="EJ95" si="351">EOMONTH(EI95,1)</f>
        <v>47299</v>
      </c>
      <c r="EK95" s="1262">
        <f t="shared" ref="EK95" si="352">EOMONTH(EJ95,1)</f>
        <v>47330</v>
      </c>
      <c r="EL95" s="1262">
        <f t="shared" ref="EL95" si="353">EOMONTH(EK95,1)</f>
        <v>47361</v>
      </c>
      <c r="EM95" s="1262">
        <f t="shared" ref="EM95" si="354">EOMONTH(EL95,1)</f>
        <v>47391</v>
      </c>
      <c r="EN95" s="1262">
        <f t="shared" ref="EN95" si="355">EOMONTH(EM95,1)</f>
        <v>47422</v>
      </c>
      <c r="EO95" s="1262">
        <f t="shared" ref="EO95" si="356">EOMONTH(EN95,1)</f>
        <v>47452</v>
      </c>
      <c r="EP95" s="1262">
        <f t="shared" ref="EP95" si="357">EOMONTH(EO95,1)</f>
        <v>47483</v>
      </c>
      <c r="EQ95" s="1259">
        <f t="shared" ref="EQ95" si="358">EOMONTH(EP95,1)</f>
        <v>47514</v>
      </c>
      <c r="ER95" s="1259">
        <f t="shared" ref="ER95" si="359">EOMONTH(EQ95,1)</f>
        <v>47542</v>
      </c>
      <c r="ES95" s="1259">
        <f t="shared" ref="ES95" si="360">EOMONTH(ER95,1)</f>
        <v>47573</v>
      </c>
      <c r="ET95" s="1259">
        <f t="shared" ref="ET95" si="361">EOMONTH(ES95,1)</f>
        <v>47603</v>
      </c>
      <c r="EU95" s="1259">
        <f t="shared" ref="EU95" si="362">EOMONTH(ET95,1)</f>
        <v>47634</v>
      </c>
      <c r="EV95" s="1259">
        <f t="shared" ref="EV95" si="363">EOMONTH(EU95,1)</f>
        <v>47664</v>
      </c>
      <c r="EW95" s="1259">
        <f t="shared" ref="EW95" si="364">EOMONTH(EV95,1)</f>
        <v>47695</v>
      </c>
      <c r="EX95" s="1259">
        <f t="shared" ref="EX95" si="365">EOMONTH(EW95,1)</f>
        <v>47726</v>
      </c>
      <c r="EY95" s="1259">
        <f t="shared" ref="EY95" si="366">EOMONTH(EX95,1)</f>
        <v>47756</v>
      </c>
      <c r="EZ95" s="1259">
        <f t="shared" ref="EZ95" si="367">EOMONTH(EY95,1)</f>
        <v>47787</v>
      </c>
      <c r="FA95" s="1259">
        <f t="shared" ref="FA95" si="368">EOMONTH(EZ95,1)</f>
        <v>47817</v>
      </c>
      <c r="FB95" s="1259">
        <f t="shared" ref="FB95" si="369">EOMONTH(FA95,1)</f>
        <v>47848</v>
      </c>
      <c r="FC95" s="1262">
        <f t="shared" ref="FC95" si="370">EOMONTH(FB95,1)</f>
        <v>47879</v>
      </c>
      <c r="FD95" s="1262">
        <f t="shared" ref="FD95" si="371">EOMONTH(FC95,1)</f>
        <v>47907</v>
      </c>
      <c r="FE95" s="1262">
        <f t="shared" ref="FE95" si="372">EOMONTH(FD95,1)</f>
        <v>47938</v>
      </c>
      <c r="FF95" s="1262">
        <f t="shared" ref="FF95" si="373">EOMONTH(FE95,1)</f>
        <v>47968</v>
      </c>
      <c r="FG95" s="1262">
        <f t="shared" ref="FG95" si="374">EOMONTH(FF95,1)</f>
        <v>47999</v>
      </c>
      <c r="FH95" s="1262">
        <f t="shared" ref="FH95" si="375">EOMONTH(FG95,1)</f>
        <v>48029</v>
      </c>
      <c r="FI95" s="1262">
        <f t="shared" ref="FI95" si="376">EOMONTH(FH95,1)</f>
        <v>48060</v>
      </c>
      <c r="FJ95" s="1262">
        <f t="shared" ref="FJ95" si="377">EOMONTH(FI95,1)</f>
        <v>48091</v>
      </c>
      <c r="FK95" s="1262">
        <f t="shared" ref="FK95" si="378">EOMONTH(FJ95,1)</f>
        <v>48121</v>
      </c>
      <c r="FL95" s="1262">
        <f t="shared" ref="FL95" si="379">EOMONTH(FK95,1)</f>
        <v>48152</v>
      </c>
      <c r="FM95" s="1262">
        <f t="shared" ref="FM95" si="380">EOMONTH(FL95,1)</f>
        <v>48182</v>
      </c>
      <c r="FN95" s="1262">
        <f t="shared" ref="FN95" si="381">EOMONTH(FM95,1)</f>
        <v>48213</v>
      </c>
      <c r="FO95" s="1259">
        <f t="shared" ref="FO95" si="382">EOMONTH(FN95,1)</f>
        <v>48244</v>
      </c>
      <c r="FP95" s="1259">
        <f t="shared" ref="FP95" si="383">EOMONTH(FO95,1)</f>
        <v>48273</v>
      </c>
      <c r="FQ95" s="1259">
        <f t="shared" ref="FQ95" si="384">EOMONTH(FP95,1)</f>
        <v>48304</v>
      </c>
      <c r="FR95" s="1259">
        <f t="shared" ref="FR95" si="385">EOMONTH(FQ95,1)</f>
        <v>48334</v>
      </c>
      <c r="FS95" s="1259">
        <f t="shared" ref="FS95" si="386">EOMONTH(FR95,1)</f>
        <v>48365</v>
      </c>
      <c r="FT95" s="1259">
        <f t="shared" ref="FT95" si="387">EOMONTH(FS95,1)</f>
        <v>48395</v>
      </c>
      <c r="FU95" s="1259">
        <f t="shared" ref="FU95" si="388">EOMONTH(FT95,1)</f>
        <v>48426</v>
      </c>
      <c r="FV95" s="1259">
        <f t="shared" ref="FV95" si="389">EOMONTH(FU95,1)</f>
        <v>48457</v>
      </c>
      <c r="FW95" s="1259">
        <f t="shared" ref="FW95" si="390">EOMONTH(FV95,1)</f>
        <v>48487</v>
      </c>
      <c r="FX95" s="1259">
        <f t="shared" ref="FX95" si="391">EOMONTH(FW95,1)</f>
        <v>48518</v>
      </c>
      <c r="FY95" s="1259">
        <f t="shared" ref="FY95" si="392">EOMONTH(FX95,1)</f>
        <v>48548</v>
      </c>
      <c r="FZ95" s="1259">
        <f t="shared" ref="FZ95" si="393">EOMONTH(FY95,1)</f>
        <v>48579</v>
      </c>
      <c r="GA95" s="1262">
        <f t="shared" ref="GA95" si="394">EOMONTH(FZ95,1)</f>
        <v>48610</v>
      </c>
      <c r="GB95" s="1262">
        <f t="shared" ref="GB95" si="395">EOMONTH(GA95,1)</f>
        <v>48638</v>
      </c>
      <c r="GC95" s="1262">
        <f t="shared" ref="GC95" si="396">EOMONTH(GB95,1)</f>
        <v>48669</v>
      </c>
      <c r="GD95" s="1262">
        <f t="shared" ref="GD95" si="397">EOMONTH(GC95,1)</f>
        <v>48699</v>
      </c>
      <c r="GE95" s="1262">
        <f t="shared" ref="GE95" si="398">EOMONTH(GD95,1)</f>
        <v>48730</v>
      </c>
      <c r="GF95" s="1262">
        <f t="shared" ref="GF95" si="399">EOMONTH(GE95,1)</f>
        <v>48760</v>
      </c>
      <c r="GG95" s="1262">
        <f t="shared" ref="GG95" si="400">EOMONTH(GF95,1)</f>
        <v>48791</v>
      </c>
      <c r="GH95" s="1262">
        <f t="shared" ref="GH95" si="401">EOMONTH(GG95,1)</f>
        <v>48822</v>
      </c>
      <c r="GI95" s="1262">
        <f t="shared" ref="GI95" si="402">EOMONTH(GH95,1)</f>
        <v>48852</v>
      </c>
      <c r="GJ95" s="1262">
        <f t="shared" ref="GJ95" si="403">EOMONTH(GI95,1)</f>
        <v>48883</v>
      </c>
      <c r="GK95" s="1262">
        <f t="shared" ref="GK95" si="404">EOMONTH(GJ95,1)</f>
        <v>48913</v>
      </c>
      <c r="GL95" s="1262">
        <f t="shared" ref="GL95" si="405">EOMONTH(GK95,1)</f>
        <v>48944</v>
      </c>
      <c r="GM95" s="1259">
        <f t="shared" ref="GM95" si="406">EOMONTH(GL95,1)</f>
        <v>48975</v>
      </c>
      <c r="GN95" s="1259">
        <f t="shared" ref="GN95" si="407">EOMONTH(GM95,1)</f>
        <v>49003</v>
      </c>
      <c r="GO95" s="1259">
        <f t="shared" ref="GO95" si="408">EOMONTH(GN95,1)</f>
        <v>49034</v>
      </c>
      <c r="GP95" s="1259">
        <f t="shared" ref="GP95" si="409">EOMONTH(GO95,1)</f>
        <v>49064</v>
      </c>
      <c r="GQ95" s="1259">
        <f t="shared" ref="GQ95" si="410">EOMONTH(GP95,1)</f>
        <v>49095</v>
      </c>
      <c r="GR95" s="1259">
        <f t="shared" ref="GR95" si="411">EOMONTH(GQ95,1)</f>
        <v>49125</v>
      </c>
      <c r="GS95" s="1259">
        <f t="shared" ref="GS95" si="412">EOMONTH(GR95,1)</f>
        <v>49156</v>
      </c>
      <c r="GT95" s="1259">
        <f t="shared" ref="GT95" si="413">EOMONTH(GS95,1)</f>
        <v>49187</v>
      </c>
      <c r="GU95" s="1259">
        <f t="shared" ref="GU95" si="414">EOMONTH(GT95,1)</f>
        <v>49217</v>
      </c>
      <c r="GV95" s="1259">
        <f t="shared" ref="GV95" si="415">EOMONTH(GU95,1)</f>
        <v>49248</v>
      </c>
      <c r="GW95" s="1259">
        <f t="shared" ref="GW95" si="416">EOMONTH(GV95,1)</f>
        <v>49278</v>
      </c>
      <c r="GX95" s="1259">
        <f t="shared" ref="GX95" si="417">EOMONTH(GW95,1)</f>
        <v>49309</v>
      </c>
      <c r="GY95" s="1262">
        <f t="shared" ref="GY95" si="418">EOMONTH(GX95,1)</f>
        <v>49340</v>
      </c>
      <c r="GZ95" s="1262">
        <f t="shared" ref="GZ95" si="419">EOMONTH(GY95,1)</f>
        <v>49368</v>
      </c>
      <c r="HA95" s="1262">
        <f t="shared" ref="HA95" si="420">EOMONTH(GZ95,1)</f>
        <v>49399</v>
      </c>
      <c r="HB95" s="1262">
        <f t="shared" ref="HB95" si="421">EOMONTH(HA95,1)</f>
        <v>49429</v>
      </c>
      <c r="HC95" s="1262">
        <f t="shared" ref="HC95" si="422">EOMONTH(HB95,1)</f>
        <v>49460</v>
      </c>
      <c r="HD95" s="1262">
        <f t="shared" ref="HD95" si="423">EOMONTH(HC95,1)</f>
        <v>49490</v>
      </c>
      <c r="HE95" s="1262">
        <f t="shared" ref="HE95" si="424">EOMONTH(HD95,1)</f>
        <v>49521</v>
      </c>
      <c r="HF95" s="1262">
        <f t="shared" ref="HF95" si="425">EOMONTH(HE95,1)</f>
        <v>49552</v>
      </c>
      <c r="HG95" s="1262">
        <f t="shared" ref="HG95" si="426">EOMONTH(HF95,1)</f>
        <v>49582</v>
      </c>
      <c r="HH95" s="1262">
        <f t="shared" ref="HH95" si="427">EOMONTH(HG95,1)</f>
        <v>49613</v>
      </c>
      <c r="HI95" s="1262">
        <f t="shared" ref="HI95" si="428">EOMONTH(HH95,1)</f>
        <v>49643</v>
      </c>
      <c r="HJ95" s="1262">
        <f t="shared" ref="HJ95" si="429">EOMONTH(HI95,1)</f>
        <v>49674</v>
      </c>
      <c r="HK95" s="1259">
        <f t="shared" ref="HK95" si="430">EOMONTH(HJ95,1)</f>
        <v>49705</v>
      </c>
      <c r="HL95" s="1259">
        <f t="shared" ref="HL95" si="431">EOMONTH(HK95,1)</f>
        <v>49734</v>
      </c>
      <c r="HM95" s="1259">
        <f t="shared" ref="HM95" si="432">EOMONTH(HL95,1)</f>
        <v>49765</v>
      </c>
      <c r="HN95" s="1259">
        <f t="shared" ref="HN95" si="433">EOMONTH(HM95,1)</f>
        <v>49795</v>
      </c>
      <c r="HO95" s="1259">
        <f t="shared" ref="HO95" si="434">EOMONTH(HN95,1)</f>
        <v>49826</v>
      </c>
      <c r="HP95" s="1259">
        <f t="shared" ref="HP95" si="435">EOMONTH(HO95,1)</f>
        <v>49856</v>
      </c>
      <c r="HQ95" s="1259">
        <f t="shared" ref="HQ95" si="436">EOMONTH(HP95,1)</f>
        <v>49887</v>
      </c>
      <c r="HR95" s="1259">
        <f t="shared" ref="HR95" si="437">EOMONTH(HQ95,1)</f>
        <v>49918</v>
      </c>
      <c r="HS95" s="1259">
        <f t="shared" ref="HS95" si="438">EOMONTH(HR95,1)</f>
        <v>49948</v>
      </c>
      <c r="HT95" s="1259">
        <f t="shared" ref="HT95" si="439">EOMONTH(HS95,1)</f>
        <v>49979</v>
      </c>
      <c r="HU95" s="1259">
        <f t="shared" ref="HU95" si="440">EOMONTH(HT95,1)</f>
        <v>50009</v>
      </c>
      <c r="HV95" s="1259">
        <f t="shared" ref="HV95" si="441">EOMONTH(HU95,1)</f>
        <v>50040</v>
      </c>
      <c r="HW95" s="1262">
        <f t="shared" ref="HW95" si="442">EOMONTH(HV95,1)</f>
        <v>50071</v>
      </c>
      <c r="HX95" s="1262">
        <f t="shared" ref="HX95" si="443">EOMONTH(HW95,1)</f>
        <v>50099</v>
      </c>
      <c r="HY95" s="1262">
        <f t="shared" ref="HY95" si="444">EOMONTH(HX95,1)</f>
        <v>50130</v>
      </c>
      <c r="HZ95" s="1262">
        <f t="shared" ref="HZ95" si="445">EOMONTH(HY95,1)</f>
        <v>50160</v>
      </c>
      <c r="IA95" s="1262">
        <f t="shared" ref="IA95" si="446">EOMONTH(HZ95,1)</f>
        <v>50191</v>
      </c>
    </row>
    <row r="96" spans="2:235" x14ac:dyDescent="0.3">
      <c r="C96" s="93" t="s">
        <v>441</v>
      </c>
      <c r="D96" s="111"/>
      <c r="E96" s="156">
        <f t="shared" ref="E96:V96" si="447">IF(E40&gt;E43,E40*E59,E109)</f>
        <v>57153858.190000005</v>
      </c>
      <c r="F96" s="156">
        <f t="shared" si="447"/>
        <v>57332292.055999994</v>
      </c>
      <c r="G96" s="156">
        <f t="shared" si="447"/>
        <v>58176274.726908401</v>
      </c>
      <c r="H96" s="156">
        <f t="shared" si="447"/>
        <v>59035504.317247152</v>
      </c>
      <c r="I96" s="156">
        <f t="shared" si="447"/>
        <v>59910304.49459248</v>
      </c>
      <c r="J96" s="156">
        <f t="shared" si="447"/>
        <v>60801006.468835719</v>
      </c>
      <c r="K96" s="156">
        <f t="shared" si="447"/>
        <v>61707961.079546005</v>
      </c>
      <c r="L96" s="156">
        <f t="shared" si="447"/>
        <v>62631479.465976872</v>
      </c>
      <c r="M96" s="156">
        <f t="shared" si="447"/>
        <v>63571952.296539217</v>
      </c>
      <c r="N96" s="156">
        <f t="shared" si="447"/>
        <v>64529731.512995541</v>
      </c>
      <c r="O96" s="156">
        <f t="shared" si="447"/>
        <v>65505225.325260244</v>
      </c>
      <c r="P96" s="156">
        <f t="shared" si="447"/>
        <v>66498701.401207149</v>
      </c>
      <c r="Q96" s="156">
        <f t="shared" si="447"/>
        <v>67510702.318221271</v>
      </c>
      <c r="R96" s="156">
        <f t="shared" si="447"/>
        <v>68541493.678268328</v>
      </c>
      <c r="S96" s="156">
        <f t="shared" si="447"/>
        <v>69591532.635571316</v>
      </c>
      <c r="T96" s="156">
        <f t="shared" si="447"/>
        <v>70661265.854948491</v>
      </c>
      <c r="U96" s="156">
        <f t="shared" si="447"/>
        <v>71751118.784604311</v>
      </c>
      <c r="V96" s="156">
        <f t="shared" si="447"/>
        <v>72861505.753719047</v>
      </c>
      <c r="W96" s="152"/>
      <c r="Y96" s="1226" t="s">
        <v>441</v>
      </c>
      <c r="Z96" s="1227"/>
      <c r="AA96" s="1314"/>
      <c r="AB96" s="1314"/>
      <c r="AC96" s="1314"/>
      <c r="AD96" s="1314"/>
      <c r="AE96" s="1314"/>
      <c r="AF96" s="1310">
        <f>IF(AF40&gt;AF43,AF40*AF59,AF109)</f>
        <v>4777691.0046666674</v>
      </c>
      <c r="AG96" s="1310">
        <f t="shared" ref="AG96:CQ96" si="448">IF(AG40&gt;AG43,AG40*AG59,AG109)</f>
        <v>4777691.0046666674</v>
      </c>
      <c r="AH96" s="1310">
        <f t="shared" si="448"/>
        <v>4777691.0046666674</v>
      </c>
      <c r="AI96" s="1310">
        <f t="shared" si="448"/>
        <v>4777691.0046666674</v>
      </c>
      <c r="AJ96" s="1310">
        <f t="shared" si="448"/>
        <v>4777691.0046666674</v>
      </c>
      <c r="AK96" s="1310">
        <f t="shared" si="448"/>
        <v>4777691.0046666674</v>
      </c>
      <c r="AL96" s="1310">
        <f t="shared" si="448"/>
        <v>4777691.0046666674</v>
      </c>
      <c r="AM96" s="1310">
        <f t="shared" si="448"/>
        <v>4848022.8939090325</v>
      </c>
      <c r="AN96" s="1310">
        <f t="shared" si="448"/>
        <v>4848022.8939090325</v>
      </c>
      <c r="AO96" s="1310">
        <f t="shared" si="448"/>
        <v>4848022.8939090325</v>
      </c>
      <c r="AP96" s="1310">
        <f t="shared" si="448"/>
        <v>4848022.8939090325</v>
      </c>
      <c r="AQ96" s="1310">
        <f t="shared" si="448"/>
        <v>4848022.8939090325</v>
      </c>
      <c r="AR96" s="1310">
        <f t="shared" si="448"/>
        <v>4848022.8939090325</v>
      </c>
      <c r="AS96" s="1310">
        <f t="shared" si="448"/>
        <v>4848022.8939090325</v>
      </c>
      <c r="AT96" s="1310">
        <f t="shared" si="448"/>
        <v>4848022.8939090325</v>
      </c>
      <c r="AU96" s="1310">
        <f t="shared" si="448"/>
        <v>4848022.8939090325</v>
      </c>
      <c r="AV96" s="1310">
        <f t="shared" si="448"/>
        <v>4848022.8939090325</v>
      </c>
      <c r="AW96" s="1310">
        <f t="shared" si="448"/>
        <v>4848022.8939090325</v>
      </c>
      <c r="AX96" s="1310">
        <f t="shared" si="448"/>
        <v>4848022.8939090325</v>
      </c>
      <c r="AY96" s="1310">
        <f t="shared" si="448"/>
        <v>4919625.359770596</v>
      </c>
      <c r="AZ96" s="1310">
        <f t="shared" si="448"/>
        <v>4919625.359770596</v>
      </c>
      <c r="BA96" s="1310">
        <f t="shared" si="448"/>
        <v>4919625.359770596</v>
      </c>
      <c r="BB96" s="1310">
        <f t="shared" si="448"/>
        <v>4919625.359770596</v>
      </c>
      <c r="BC96" s="1310">
        <f t="shared" si="448"/>
        <v>4919625.359770596</v>
      </c>
      <c r="BD96" s="1310">
        <f t="shared" si="448"/>
        <v>4919625.359770596</v>
      </c>
      <c r="BE96" s="1310">
        <f t="shared" si="448"/>
        <v>4919625.359770596</v>
      </c>
      <c r="BF96" s="1310">
        <f t="shared" si="448"/>
        <v>4919625.359770596</v>
      </c>
      <c r="BG96" s="1310">
        <f t="shared" si="448"/>
        <v>4919625.359770596</v>
      </c>
      <c r="BH96" s="1310">
        <f t="shared" si="448"/>
        <v>4919625.359770596</v>
      </c>
      <c r="BI96" s="1310">
        <f t="shared" si="448"/>
        <v>4919625.359770596</v>
      </c>
      <c r="BJ96" s="1310">
        <f t="shared" si="448"/>
        <v>4919625.359770596</v>
      </c>
      <c r="BK96" s="1310">
        <f t="shared" si="448"/>
        <v>4992525.374549374</v>
      </c>
      <c r="BL96" s="1310">
        <f t="shared" si="448"/>
        <v>4992525.374549374</v>
      </c>
      <c r="BM96" s="1310">
        <f t="shared" si="448"/>
        <v>4992525.374549374</v>
      </c>
      <c r="BN96" s="1310">
        <f t="shared" si="448"/>
        <v>4992525.374549374</v>
      </c>
      <c r="BO96" s="1310">
        <f t="shared" si="448"/>
        <v>4992525.374549374</v>
      </c>
      <c r="BP96" s="1310">
        <f t="shared" si="448"/>
        <v>4992525.374549374</v>
      </c>
      <c r="BQ96" s="1310">
        <f t="shared" si="448"/>
        <v>4992525.374549374</v>
      </c>
      <c r="BR96" s="1310">
        <f t="shared" si="448"/>
        <v>4992525.374549374</v>
      </c>
      <c r="BS96" s="1310">
        <f t="shared" si="448"/>
        <v>4992525.374549374</v>
      </c>
      <c r="BT96" s="1310">
        <f t="shared" si="448"/>
        <v>4992525.374549374</v>
      </c>
      <c r="BU96" s="1310">
        <f t="shared" si="448"/>
        <v>4992525.374549374</v>
      </c>
      <c r="BV96" s="1310">
        <f t="shared" si="448"/>
        <v>4992525.374549374</v>
      </c>
      <c r="BW96" s="1310">
        <f t="shared" si="448"/>
        <v>5066750.5390696432</v>
      </c>
      <c r="BX96" s="1310">
        <f t="shared" si="448"/>
        <v>5066750.5390696432</v>
      </c>
      <c r="BY96" s="1310">
        <f t="shared" si="448"/>
        <v>5066750.5390696432</v>
      </c>
      <c r="BZ96" s="1310">
        <f t="shared" si="448"/>
        <v>5066750.5390696432</v>
      </c>
      <c r="CA96" s="1310">
        <f t="shared" si="448"/>
        <v>5066750.5390696432</v>
      </c>
      <c r="CB96" s="1310">
        <f t="shared" si="448"/>
        <v>5066750.5390696432</v>
      </c>
      <c r="CC96" s="1310">
        <f t="shared" si="448"/>
        <v>5066750.5390696432</v>
      </c>
      <c r="CD96" s="1310">
        <f t="shared" si="448"/>
        <v>5066750.5390696432</v>
      </c>
      <c r="CE96" s="1310">
        <f t="shared" si="448"/>
        <v>5066750.5390696432</v>
      </c>
      <c r="CF96" s="1310">
        <f t="shared" si="448"/>
        <v>5066750.5390696432</v>
      </c>
      <c r="CG96" s="1310">
        <f t="shared" si="448"/>
        <v>5066750.5390696432</v>
      </c>
      <c r="CH96" s="1310">
        <f t="shared" si="448"/>
        <v>5066750.5390696432</v>
      </c>
      <c r="CI96" s="1310">
        <f t="shared" si="448"/>
        <v>5142330.0899621677</v>
      </c>
      <c r="CJ96" s="1310">
        <f t="shared" si="448"/>
        <v>5142330.0899621677</v>
      </c>
      <c r="CK96" s="1310">
        <f t="shared" si="448"/>
        <v>5142330.0899621677</v>
      </c>
      <c r="CL96" s="1310">
        <f t="shared" si="448"/>
        <v>5142330.0899621677</v>
      </c>
      <c r="CM96" s="1310">
        <f t="shared" si="448"/>
        <v>5142330.0899621677</v>
      </c>
      <c r="CN96" s="1310">
        <f t="shared" si="448"/>
        <v>5142330.0899621677</v>
      </c>
      <c r="CO96" s="1310">
        <f t="shared" si="448"/>
        <v>5142330.0899621677</v>
      </c>
      <c r="CP96" s="1310">
        <f t="shared" si="448"/>
        <v>5142330.0899621677</v>
      </c>
      <c r="CQ96" s="1310">
        <f t="shared" si="448"/>
        <v>5142330.0899621677</v>
      </c>
      <c r="CR96" s="1310">
        <f t="shared" ref="CR96:FC96" si="449">IF(CR40&gt;CR43,CR40*CR59,CR109)</f>
        <v>5142330.0899621677</v>
      </c>
      <c r="CS96" s="1310">
        <f t="shared" si="449"/>
        <v>5142330.0899621677</v>
      </c>
      <c r="CT96" s="1310">
        <f t="shared" si="449"/>
        <v>5142330.0899621677</v>
      </c>
      <c r="CU96" s="1310">
        <f t="shared" si="449"/>
        <v>5219289.9554980723</v>
      </c>
      <c r="CV96" s="1310">
        <f t="shared" si="449"/>
        <v>5219289.9554980723</v>
      </c>
      <c r="CW96" s="1310">
        <f t="shared" si="449"/>
        <v>5219289.9554980723</v>
      </c>
      <c r="CX96" s="1310">
        <f t="shared" si="449"/>
        <v>5219289.9554980723</v>
      </c>
      <c r="CY96" s="1310">
        <f t="shared" si="449"/>
        <v>5219289.9554980723</v>
      </c>
      <c r="CZ96" s="1310">
        <f t="shared" si="449"/>
        <v>5219289.9554980723</v>
      </c>
      <c r="DA96" s="1310">
        <f t="shared" si="449"/>
        <v>5219289.9554980723</v>
      </c>
      <c r="DB96" s="1310">
        <f t="shared" si="449"/>
        <v>5219289.9554980723</v>
      </c>
      <c r="DC96" s="1310">
        <f t="shared" si="449"/>
        <v>5219289.9554980723</v>
      </c>
      <c r="DD96" s="1310">
        <f t="shared" si="449"/>
        <v>5219289.9554980723</v>
      </c>
      <c r="DE96" s="1310">
        <f t="shared" si="449"/>
        <v>5219289.9554980723</v>
      </c>
      <c r="DF96" s="1310">
        <f t="shared" si="449"/>
        <v>5219289.9554980723</v>
      </c>
      <c r="DG96" s="1310">
        <f t="shared" si="449"/>
        <v>5297662.6913782684</v>
      </c>
      <c r="DH96" s="1310">
        <f t="shared" si="449"/>
        <v>5297662.6913782684</v>
      </c>
      <c r="DI96" s="1310">
        <f t="shared" si="449"/>
        <v>5297662.6913782684</v>
      </c>
      <c r="DJ96" s="1310">
        <f t="shared" si="449"/>
        <v>5297662.6913782684</v>
      </c>
      <c r="DK96" s="1310">
        <f t="shared" si="449"/>
        <v>5297662.6913782684</v>
      </c>
      <c r="DL96" s="1310">
        <f t="shared" si="449"/>
        <v>5297662.6913782684</v>
      </c>
      <c r="DM96" s="1310">
        <f t="shared" si="449"/>
        <v>5297662.6913782684</v>
      </c>
      <c r="DN96" s="1310">
        <f t="shared" si="449"/>
        <v>5297662.6913782684</v>
      </c>
      <c r="DO96" s="1310">
        <f t="shared" si="449"/>
        <v>5297662.6913782684</v>
      </c>
      <c r="DP96" s="1310">
        <f t="shared" si="449"/>
        <v>5297662.6913782684</v>
      </c>
      <c r="DQ96" s="1310">
        <f t="shared" si="449"/>
        <v>5297662.6913782684</v>
      </c>
      <c r="DR96" s="1310">
        <f t="shared" si="449"/>
        <v>5297662.6913782684</v>
      </c>
      <c r="DS96" s="1310">
        <f t="shared" si="449"/>
        <v>5377477.6260829605</v>
      </c>
      <c r="DT96" s="1310">
        <f t="shared" si="449"/>
        <v>5377477.6260829605</v>
      </c>
      <c r="DU96" s="1310">
        <f t="shared" si="449"/>
        <v>5377477.6260829605</v>
      </c>
      <c r="DV96" s="1310">
        <f t="shared" si="449"/>
        <v>5377477.6260829605</v>
      </c>
      <c r="DW96" s="1310">
        <f t="shared" si="449"/>
        <v>5377477.6260829605</v>
      </c>
      <c r="DX96" s="1310">
        <f t="shared" si="449"/>
        <v>5377477.6260829605</v>
      </c>
      <c r="DY96" s="1310">
        <f t="shared" si="449"/>
        <v>5377477.6260829605</v>
      </c>
      <c r="DZ96" s="1310">
        <f t="shared" si="449"/>
        <v>5377477.6260829605</v>
      </c>
      <c r="EA96" s="1310">
        <f t="shared" si="449"/>
        <v>5377477.6260829605</v>
      </c>
      <c r="EB96" s="1310">
        <f t="shared" si="449"/>
        <v>5377477.6260829605</v>
      </c>
      <c r="EC96" s="1310">
        <f t="shared" si="449"/>
        <v>5377477.6260829605</v>
      </c>
      <c r="ED96" s="1310">
        <f t="shared" si="449"/>
        <v>5377477.6260829605</v>
      </c>
      <c r="EE96" s="1310">
        <f t="shared" si="449"/>
        <v>5458768.7771050204</v>
      </c>
      <c r="EF96" s="1310">
        <f t="shared" si="449"/>
        <v>5458768.7771050204</v>
      </c>
      <c r="EG96" s="1310">
        <f t="shared" si="449"/>
        <v>5458768.7771050204</v>
      </c>
      <c r="EH96" s="1310">
        <f t="shared" si="449"/>
        <v>5458768.7771050204</v>
      </c>
      <c r="EI96" s="1310">
        <f t="shared" si="449"/>
        <v>5458768.7771050204</v>
      </c>
      <c r="EJ96" s="1310">
        <f t="shared" si="449"/>
        <v>5458768.7771050204</v>
      </c>
      <c r="EK96" s="1310">
        <f t="shared" si="449"/>
        <v>5458768.7771050204</v>
      </c>
      <c r="EL96" s="1310">
        <f t="shared" si="449"/>
        <v>5458768.7771050204</v>
      </c>
      <c r="EM96" s="1310">
        <f t="shared" si="449"/>
        <v>5458768.7771050204</v>
      </c>
      <c r="EN96" s="1310">
        <f t="shared" si="449"/>
        <v>5458768.7771050204</v>
      </c>
      <c r="EO96" s="1310">
        <f t="shared" si="449"/>
        <v>5458768.7771050204</v>
      </c>
      <c r="EP96" s="1310">
        <f t="shared" si="449"/>
        <v>5458768.7771050204</v>
      </c>
      <c r="EQ96" s="1310">
        <f t="shared" si="449"/>
        <v>5541558.4501005961</v>
      </c>
      <c r="ER96" s="1310">
        <f t="shared" si="449"/>
        <v>5541558.4501005961</v>
      </c>
      <c r="ES96" s="1310">
        <f t="shared" si="449"/>
        <v>5541558.4501005961</v>
      </c>
      <c r="ET96" s="1310">
        <f t="shared" si="449"/>
        <v>5541558.4501005961</v>
      </c>
      <c r="EU96" s="1310">
        <f t="shared" si="449"/>
        <v>5541558.4501005961</v>
      </c>
      <c r="EV96" s="1310">
        <f t="shared" si="449"/>
        <v>5541558.4501005961</v>
      </c>
      <c r="EW96" s="1310">
        <f t="shared" si="449"/>
        <v>5541558.4501005961</v>
      </c>
      <c r="EX96" s="1310">
        <f t="shared" si="449"/>
        <v>5541558.4501005961</v>
      </c>
      <c r="EY96" s="1310">
        <f t="shared" si="449"/>
        <v>5541558.4501005961</v>
      </c>
      <c r="EZ96" s="1310">
        <f t="shared" si="449"/>
        <v>5541558.4501005961</v>
      </c>
      <c r="FA96" s="1310">
        <f t="shared" si="449"/>
        <v>5541558.4501005961</v>
      </c>
      <c r="FB96" s="1310">
        <f t="shared" si="449"/>
        <v>5541558.4501005961</v>
      </c>
      <c r="FC96" s="1310">
        <f t="shared" si="449"/>
        <v>5625891.8598517729</v>
      </c>
      <c r="FD96" s="1310">
        <f t="shared" ref="FD96:HO96" si="450">IF(FD40&gt;FD43,FD40*FD59,FD109)</f>
        <v>5625891.8598517729</v>
      </c>
      <c r="FE96" s="1310">
        <f t="shared" si="450"/>
        <v>5625891.8598517729</v>
      </c>
      <c r="FF96" s="1310">
        <f t="shared" si="450"/>
        <v>5625891.8598517729</v>
      </c>
      <c r="FG96" s="1310">
        <f t="shared" si="450"/>
        <v>5625891.8598517729</v>
      </c>
      <c r="FH96" s="1310">
        <f t="shared" si="450"/>
        <v>5625891.8598517729</v>
      </c>
      <c r="FI96" s="1310">
        <f t="shared" si="450"/>
        <v>5625891.8598517729</v>
      </c>
      <c r="FJ96" s="1310">
        <f t="shared" si="450"/>
        <v>5625891.8598517729</v>
      </c>
      <c r="FK96" s="1310">
        <f t="shared" si="450"/>
        <v>5625891.8598517729</v>
      </c>
      <c r="FL96" s="1310">
        <f t="shared" si="450"/>
        <v>5625891.8598517729</v>
      </c>
      <c r="FM96" s="1310">
        <f t="shared" si="450"/>
        <v>5625891.8598517729</v>
      </c>
      <c r="FN96" s="1310">
        <f t="shared" si="450"/>
        <v>5625891.8598517729</v>
      </c>
      <c r="FO96" s="1310">
        <f t="shared" si="450"/>
        <v>5711791.1398556931</v>
      </c>
      <c r="FP96" s="1310">
        <f t="shared" si="450"/>
        <v>5711791.1398556931</v>
      </c>
      <c r="FQ96" s="1310">
        <f t="shared" si="450"/>
        <v>5711791.1398556931</v>
      </c>
      <c r="FR96" s="1310">
        <f t="shared" si="450"/>
        <v>5711791.1398556931</v>
      </c>
      <c r="FS96" s="1310">
        <f t="shared" si="450"/>
        <v>5711791.1398556931</v>
      </c>
      <c r="FT96" s="1310">
        <f t="shared" si="450"/>
        <v>5711791.1398556931</v>
      </c>
      <c r="FU96" s="1310">
        <f t="shared" si="450"/>
        <v>5711791.1398556931</v>
      </c>
      <c r="FV96" s="1310">
        <f t="shared" si="450"/>
        <v>5711791.1398556931</v>
      </c>
      <c r="FW96" s="1310">
        <f t="shared" si="450"/>
        <v>5711791.1398556931</v>
      </c>
      <c r="FX96" s="1310">
        <f t="shared" si="450"/>
        <v>5711791.1398556931</v>
      </c>
      <c r="FY96" s="1310">
        <f t="shared" si="450"/>
        <v>5711791.1398556931</v>
      </c>
      <c r="FZ96" s="1310">
        <f t="shared" si="450"/>
        <v>5711791.1398556931</v>
      </c>
      <c r="GA96" s="1310">
        <f t="shared" si="450"/>
        <v>5799294.3862976087</v>
      </c>
      <c r="GB96" s="1310">
        <f t="shared" si="450"/>
        <v>5799294.3862976087</v>
      </c>
      <c r="GC96" s="1310">
        <f t="shared" si="450"/>
        <v>5799294.3862976087</v>
      </c>
      <c r="GD96" s="1310">
        <f t="shared" si="450"/>
        <v>5799294.3862976087</v>
      </c>
      <c r="GE96" s="1310">
        <f t="shared" si="450"/>
        <v>5799294.3862976087</v>
      </c>
      <c r="GF96" s="1310">
        <f t="shared" si="450"/>
        <v>5799294.3862976087</v>
      </c>
      <c r="GG96" s="1310">
        <f t="shared" si="450"/>
        <v>5799294.3862976087</v>
      </c>
      <c r="GH96" s="1310">
        <f t="shared" si="450"/>
        <v>5799294.3862976087</v>
      </c>
      <c r="GI96" s="1310">
        <f t="shared" si="450"/>
        <v>5799294.3862976087</v>
      </c>
      <c r="GJ96" s="1310">
        <f t="shared" si="450"/>
        <v>5799294.3862976087</v>
      </c>
      <c r="GK96" s="1310">
        <f t="shared" si="450"/>
        <v>5799294.3862976087</v>
      </c>
      <c r="GL96" s="1310">
        <f t="shared" si="450"/>
        <v>5799294.3862976087</v>
      </c>
      <c r="GM96" s="1310">
        <f t="shared" si="450"/>
        <v>5888438.8212457066</v>
      </c>
      <c r="GN96" s="1310">
        <f t="shared" si="450"/>
        <v>5888438.8212457066</v>
      </c>
      <c r="GO96" s="1310">
        <f t="shared" si="450"/>
        <v>5888438.8212457066</v>
      </c>
      <c r="GP96" s="1310">
        <f t="shared" si="450"/>
        <v>5888438.8212457066</v>
      </c>
      <c r="GQ96" s="1310">
        <f t="shared" si="450"/>
        <v>5888438.8212457066</v>
      </c>
      <c r="GR96" s="1310">
        <f t="shared" si="450"/>
        <v>5888438.8212457066</v>
      </c>
      <c r="GS96" s="1310">
        <f t="shared" si="450"/>
        <v>5888438.8212457066</v>
      </c>
      <c r="GT96" s="1310">
        <f t="shared" si="450"/>
        <v>5888438.8212457066</v>
      </c>
      <c r="GU96" s="1310">
        <f t="shared" si="450"/>
        <v>5888438.8212457066</v>
      </c>
      <c r="GV96" s="1310">
        <f t="shared" si="450"/>
        <v>5888438.8212457066</v>
      </c>
      <c r="GW96" s="1310">
        <f t="shared" si="450"/>
        <v>5888438.8212457066</v>
      </c>
      <c r="GX96" s="1310">
        <f t="shared" si="450"/>
        <v>5888438.8212457066</v>
      </c>
      <c r="GY96" s="1310">
        <f t="shared" si="450"/>
        <v>5979259.8987170262</v>
      </c>
      <c r="GZ96" s="1310">
        <f t="shared" si="450"/>
        <v>5979259.8987170262</v>
      </c>
      <c r="HA96" s="1310">
        <f t="shared" si="450"/>
        <v>5979259.8987170262</v>
      </c>
      <c r="HB96" s="1310">
        <f t="shared" si="450"/>
        <v>5979259.8987170262</v>
      </c>
      <c r="HC96" s="1310">
        <f t="shared" si="450"/>
        <v>5979259.8987170262</v>
      </c>
      <c r="HD96" s="1310">
        <f t="shared" si="450"/>
        <v>5979259.8987170262</v>
      </c>
      <c r="HE96" s="1310">
        <f t="shared" si="450"/>
        <v>5979259.8987170262</v>
      </c>
      <c r="HF96" s="1310">
        <f t="shared" si="450"/>
        <v>5979259.8987170262</v>
      </c>
      <c r="HG96" s="1310">
        <f t="shared" si="450"/>
        <v>5979259.8987170262</v>
      </c>
      <c r="HH96" s="1310">
        <f t="shared" si="450"/>
        <v>5979259.8987170262</v>
      </c>
      <c r="HI96" s="1310">
        <f t="shared" si="450"/>
        <v>5979259.8987170262</v>
      </c>
      <c r="HJ96" s="1310">
        <f t="shared" si="450"/>
        <v>5979259.8987170262</v>
      </c>
      <c r="HK96" s="1310">
        <f t="shared" si="450"/>
        <v>6071792.1461432548</v>
      </c>
      <c r="HL96" s="1310">
        <f t="shared" si="450"/>
        <v>6071792.1461432548</v>
      </c>
      <c r="HM96" s="1310">
        <f t="shared" si="450"/>
        <v>6071792.1461432548</v>
      </c>
      <c r="HN96" s="1310">
        <f t="shared" si="450"/>
        <v>6071792.1461432548</v>
      </c>
      <c r="HO96" s="1310">
        <f t="shared" si="450"/>
        <v>6071792.1461432548</v>
      </c>
      <c r="HP96" s="1310">
        <f t="shared" ref="HP96:IA96" si="451">IF(HP40&gt;HP43,HP40*HP59,HP109)</f>
        <v>6071792.1461432548</v>
      </c>
      <c r="HQ96" s="1310">
        <f t="shared" si="451"/>
        <v>6071792.1461432548</v>
      </c>
      <c r="HR96" s="1310">
        <f t="shared" si="451"/>
        <v>6071792.1461432548</v>
      </c>
      <c r="HS96" s="1310">
        <f t="shared" si="451"/>
        <v>6071792.1461432548</v>
      </c>
      <c r="HT96" s="1310">
        <f t="shared" si="451"/>
        <v>6071792.1461432548</v>
      </c>
      <c r="HU96" s="1310">
        <f t="shared" si="451"/>
        <v>6071792.1461432548</v>
      </c>
      <c r="HV96" s="1310">
        <f t="shared" si="451"/>
        <v>6071792.1461432548</v>
      </c>
      <c r="HW96" s="1310">
        <f t="shared" si="451"/>
        <v>6166071.5463053184</v>
      </c>
      <c r="HX96" s="1310">
        <f t="shared" si="451"/>
        <v>6166071.5463053184</v>
      </c>
      <c r="HY96" s="1310">
        <f t="shared" si="451"/>
        <v>6166071.5463053184</v>
      </c>
      <c r="HZ96" s="1310">
        <f t="shared" si="451"/>
        <v>6166071.5463053184</v>
      </c>
      <c r="IA96" s="1310">
        <f t="shared" si="451"/>
        <v>6166071.5463053184</v>
      </c>
    </row>
    <row r="97" spans="3:235" ht="14.25" thickBot="1" x14ac:dyDescent="0.35">
      <c r="C97" s="93" t="s">
        <v>442</v>
      </c>
      <c r="D97" s="111"/>
      <c r="E97" s="157">
        <f t="shared" ref="E97:V97" si="452">-E76</f>
        <v>-8501322.2840999998</v>
      </c>
      <c r="F97" s="157">
        <f t="shared" si="452"/>
        <v>-7604742.1128649991</v>
      </c>
      <c r="G97" s="157">
        <f t="shared" si="452"/>
        <v>-7712761.2170035541</v>
      </c>
      <c r="H97" s="157">
        <f t="shared" si="452"/>
        <v>-7822664.6000111941</v>
      </c>
      <c r="I97" s="157">
        <f t="shared" si="452"/>
        <v>-7934491.3274854757</v>
      </c>
      <c r="J97" s="157">
        <f t="shared" si="452"/>
        <v>-8048281.3642835766</v>
      </c>
      <c r="K97" s="157">
        <f t="shared" si="452"/>
        <v>-8164075.5963062653</v>
      </c>
      <c r="L97" s="157">
        <f t="shared" si="452"/>
        <v>-8281915.8528214376</v>
      </c>
      <c r="M97" s="157">
        <f t="shared" si="452"/>
        <v>-8401844.9293406438</v>
      </c>
      <c r="N97" s="157">
        <f t="shared" si="452"/>
        <v>-8523906.6110625174</v>
      </c>
      <c r="O97" s="157">
        <f t="shared" si="452"/>
        <v>-8648145.6968971863</v>
      </c>
      <c r="P97" s="157">
        <f t="shared" si="452"/>
        <v>-8774608.0240862593</v>
      </c>
      <c r="Q97" s="157">
        <f t="shared" si="452"/>
        <v>-8903340.4934332594</v>
      </c>
      <c r="R97" s="157">
        <f t="shared" si="452"/>
        <v>-9034391.0951597504</v>
      </c>
      <c r="S97" s="157">
        <f t="shared" si="452"/>
        <v>-9167808.9354028255</v>
      </c>
      <c r="T97" s="157">
        <f t="shared" si="452"/>
        <v>-9303644.2633700166</v>
      </c>
      <c r="U97" s="157">
        <f t="shared" si="452"/>
        <v>-9441948.4991679974</v>
      </c>
      <c r="V97" s="157">
        <f t="shared" si="452"/>
        <v>-9582774.2623220403</v>
      </c>
      <c r="W97" s="154"/>
      <c r="Y97" s="1226" t="s">
        <v>442</v>
      </c>
      <c r="Z97" s="1227"/>
      <c r="AA97" s="1315"/>
      <c r="AB97" s="1315"/>
      <c r="AC97" s="1315"/>
      <c r="AD97" s="1315"/>
      <c r="AE97" s="1315"/>
      <c r="AF97" s="1311">
        <f t="shared" ref="AF97:CQ97" si="453">-AF76</f>
        <v>-633728.50940541667</v>
      </c>
      <c r="AG97" s="1311">
        <f t="shared" si="453"/>
        <v>-633728.50940541667</v>
      </c>
      <c r="AH97" s="1311">
        <f t="shared" si="453"/>
        <v>-633728.50940541667</v>
      </c>
      <c r="AI97" s="1311">
        <f t="shared" si="453"/>
        <v>-633728.50940541667</v>
      </c>
      <c r="AJ97" s="1311">
        <f t="shared" si="453"/>
        <v>-633728.50940541667</v>
      </c>
      <c r="AK97" s="1311">
        <f t="shared" si="453"/>
        <v>-633728.50940541667</v>
      </c>
      <c r="AL97" s="1311">
        <f t="shared" si="453"/>
        <v>-633728.50940541667</v>
      </c>
      <c r="AM97" s="1311">
        <f t="shared" si="453"/>
        <v>-642730.1014169628</v>
      </c>
      <c r="AN97" s="1311">
        <f t="shared" si="453"/>
        <v>-642730.1014169628</v>
      </c>
      <c r="AO97" s="1311">
        <f t="shared" si="453"/>
        <v>-642730.1014169628</v>
      </c>
      <c r="AP97" s="1311">
        <f t="shared" si="453"/>
        <v>-642730.1014169628</v>
      </c>
      <c r="AQ97" s="1311">
        <f t="shared" si="453"/>
        <v>-642730.1014169628</v>
      </c>
      <c r="AR97" s="1311">
        <f t="shared" si="453"/>
        <v>-642730.1014169628</v>
      </c>
      <c r="AS97" s="1311">
        <f t="shared" si="453"/>
        <v>-642730.1014169628</v>
      </c>
      <c r="AT97" s="1311">
        <f t="shared" si="453"/>
        <v>-642730.1014169628</v>
      </c>
      <c r="AU97" s="1311">
        <f t="shared" si="453"/>
        <v>-642730.1014169628</v>
      </c>
      <c r="AV97" s="1311">
        <f t="shared" si="453"/>
        <v>-642730.1014169628</v>
      </c>
      <c r="AW97" s="1311">
        <f t="shared" si="453"/>
        <v>-642730.1014169628</v>
      </c>
      <c r="AX97" s="1311">
        <f t="shared" si="453"/>
        <v>-642730.1014169628</v>
      </c>
      <c r="AY97" s="1311">
        <f t="shared" si="453"/>
        <v>-651888.71666759951</v>
      </c>
      <c r="AZ97" s="1311">
        <f t="shared" si="453"/>
        <v>-651888.71666759951</v>
      </c>
      <c r="BA97" s="1311">
        <f t="shared" si="453"/>
        <v>-651888.71666759951</v>
      </c>
      <c r="BB97" s="1311">
        <f t="shared" si="453"/>
        <v>-651888.71666759951</v>
      </c>
      <c r="BC97" s="1311">
        <f t="shared" si="453"/>
        <v>-651888.71666759951</v>
      </c>
      <c r="BD97" s="1311">
        <f t="shared" si="453"/>
        <v>-651888.71666759951</v>
      </c>
      <c r="BE97" s="1311">
        <f t="shared" si="453"/>
        <v>-651888.71666759951</v>
      </c>
      <c r="BF97" s="1311">
        <f t="shared" si="453"/>
        <v>-651888.71666759951</v>
      </c>
      <c r="BG97" s="1311">
        <f t="shared" si="453"/>
        <v>-651888.71666759951</v>
      </c>
      <c r="BH97" s="1311">
        <f t="shared" si="453"/>
        <v>-651888.71666759951</v>
      </c>
      <c r="BI97" s="1311">
        <f t="shared" si="453"/>
        <v>-651888.71666759951</v>
      </c>
      <c r="BJ97" s="1311">
        <f t="shared" si="453"/>
        <v>-651888.71666759951</v>
      </c>
      <c r="BK97" s="1311">
        <f t="shared" si="453"/>
        <v>-661207.61062378972</v>
      </c>
      <c r="BL97" s="1311">
        <f t="shared" si="453"/>
        <v>-661207.61062378972</v>
      </c>
      <c r="BM97" s="1311">
        <f t="shared" si="453"/>
        <v>-661207.61062378972</v>
      </c>
      <c r="BN97" s="1311">
        <f t="shared" si="453"/>
        <v>-661207.61062378972</v>
      </c>
      <c r="BO97" s="1311">
        <f t="shared" si="453"/>
        <v>-661207.61062378972</v>
      </c>
      <c r="BP97" s="1311">
        <f t="shared" si="453"/>
        <v>-661207.61062378972</v>
      </c>
      <c r="BQ97" s="1311">
        <f t="shared" si="453"/>
        <v>-661207.61062378972</v>
      </c>
      <c r="BR97" s="1311">
        <f t="shared" si="453"/>
        <v>-661207.61062378972</v>
      </c>
      <c r="BS97" s="1311">
        <f t="shared" si="453"/>
        <v>-661207.61062378972</v>
      </c>
      <c r="BT97" s="1311">
        <f t="shared" si="453"/>
        <v>-661207.61062378972</v>
      </c>
      <c r="BU97" s="1311">
        <f t="shared" si="453"/>
        <v>-661207.61062378972</v>
      </c>
      <c r="BV97" s="1311">
        <f t="shared" si="453"/>
        <v>-661207.61062378972</v>
      </c>
      <c r="BW97" s="1311">
        <f t="shared" si="453"/>
        <v>-670690.11369029793</v>
      </c>
      <c r="BX97" s="1311">
        <f t="shared" si="453"/>
        <v>-670690.11369029793</v>
      </c>
      <c r="BY97" s="1311">
        <f t="shared" si="453"/>
        <v>-670690.11369029793</v>
      </c>
      <c r="BZ97" s="1311">
        <f t="shared" si="453"/>
        <v>-670690.11369029793</v>
      </c>
      <c r="CA97" s="1311">
        <f t="shared" si="453"/>
        <v>-670690.11369029793</v>
      </c>
      <c r="CB97" s="1311">
        <f t="shared" si="453"/>
        <v>-670690.11369029793</v>
      </c>
      <c r="CC97" s="1311">
        <f t="shared" si="453"/>
        <v>-670690.11369029793</v>
      </c>
      <c r="CD97" s="1311">
        <f t="shared" si="453"/>
        <v>-670690.11369029793</v>
      </c>
      <c r="CE97" s="1311">
        <f t="shared" si="453"/>
        <v>-670690.11369029793</v>
      </c>
      <c r="CF97" s="1311">
        <f t="shared" si="453"/>
        <v>-670690.11369029793</v>
      </c>
      <c r="CG97" s="1311">
        <f t="shared" si="453"/>
        <v>-670690.11369029793</v>
      </c>
      <c r="CH97" s="1311">
        <f t="shared" si="453"/>
        <v>-670690.11369029793</v>
      </c>
      <c r="CI97" s="1311">
        <f t="shared" si="453"/>
        <v>-680339.63302552211</v>
      </c>
      <c r="CJ97" s="1311">
        <f t="shared" si="453"/>
        <v>-680339.63302552211</v>
      </c>
      <c r="CK97" s="1311">
        <f t="shared" si="453"/>
        <v>-680339.63302552211</v>
      </c>
      <c r="CL97" s="1311">
        <f t="shared" si="453"/>
        <v>-680339.63302552211</v>
      </c>
      <c r="CM97" s="1311">
        <f t="shared" si="453"/>
        <v>-680339.63302552211</v>
      </c>
      <c r="CN97" s="1311">
        <f t="shared" si="453"/>
        <v>-680339.63302552211</v>
      </c>
      <c r="CO97" s="1311">
        <f t="shared" si="453"/>
        <v>-680339.63302552211</v>
      </c>
      <c r="CP97" s="1311">
        <f t="shared" si="453"/>
        <v>-680339.63302552211</v>
      </c>
      <c r="CQ97" s="1311">
        <f t="shared" si="453"/>
        <v>-680339.63302552211</v>
      </c>
      <c r="CR97" s="1311">
        <f t="shared" ref="CR97:FC97" si="454">-CR76</f>
        <v>-680339.63302552211</v>
      </c>
      <c r="CS97" s="1311">
        <f t="shared" si="454"/>
        <v>-680339.63302552211</v>
      </c>
      <c r="CT97" s="1311">
        <f t="shared" si="454"/>
        <v>-680339.63302552211</v>
      </c>
      <c r="CU97" s="1311">
        <f t="shared" si="454"/>
        <v>-690159.65440178639</v>
      </c>
      <c r="CV97" s="1311">
        <f t="shared" si="454"/>
        <v>-690159.65440178639</v>
      </c>
      <c r="CW97" s="1311">
        <f t="shared" si="454"/>
        <v>-690159.65440178639</v>
      </c>
      <c r="CX97" s="1311">
        <f t="shared" si="454"/>
        <v>-690159.65440178639</v>
      </c>
      <c r="CY97" s="1311">
        <f t="shared" si="454"/>
        <v>-690159.65440178639</v>
      </c>
      <c r="CZ97" s="1311">
        <f t="shared" si="454"/>
        <v>-690159.65440178639</v>
      </c>
      <c r="DA97" s="1311">
        <f t="shared" si="454"/>
        <v>-690159.65440178639</v>
      </c>
      <c r="DB97" s="1311">
        <f t="shared" si="454"/>
        <v>-690159.65440178639</v>
      </c>
      <c r="DC97" s="1311">
        <f t="shared" si="454"/>
        <v>-690159.65440178639</v>
      </c>
      <c r="DD97" s="1311">
        <f t="shared" si="454"/>
        <v>-690159.65440178639</v>
      </c>
      <c r="DE97" s="1311">
        <f t="shared" si="454"/>
        <v>-690159.65440178639</v>
      </c>
      <c r="DF97" s="1311">
        <f t="shared" si="454"/>
        <v>-690159.65440178639</v>
      </c>
      <c r="DG97" s="1311">
        <f t="shared" si="454"/>
        <v>-700153.74411172036</v>
      </c>
      <c r="DH97" s="1311">
        <f t="shared" si="454"/>
        <v>-700153.74411172036</v>
      </c>
      <c r="DI97" s="1311">
        <f t="shared" si="454"/>
        <v>-700153.74411172036</v>
      </c>
      <c r="DJ97" s="1311">
        <f t="shared" si="454"/>
        <v>-700153.74411172036</v>
      </c>
      <c r="DK97" s="1311">
        <f t="shared" si="454"/>
        <v>-700153.74411172036</v>
      </c>
      <c r="DL97" s="1311">
        <f t="shared" si="454"/>
        <v>-700153.74411172036</v>
      </c>
      <c r="DM97" s="1311">
        <f t="shared" si="454"/>
        <v>-700153.74411172036</v>
      </c>
      <c r="DN97" s="1311">
        <f t="shared" si="454"/>
        <v>-700153.74411172036</v>
      </c>
      <c r="DO97" s="1311">
        <f t="shared" si="454"/>
        <v>-700153.74411172036</v>
      </c>
      <c r="DP97" s="1311">
        <f t="shared" si="454"/>
        <v>-700153.74411172036</v>
      </c>
      <c r="DQ97" s="1311">
        <f t="shared" si="454"/>
        <v>-700153.74411172036</v>
      </c>
      <c r="DR97" s="1311">
        <f t="shared" si="454"/>
        <v>-700153.74411172036</v>
      </c>
      <c r="DS97" s="1311">
        <f t="shared" si="454"/>
        <v>-710325.55092187645</v>
      </c>
      <c r="DT97" s="1311">
        <f t="shared" si="454"/>
        <v>-710325.55092187645</v>
      </c>
      <c r="DU97" s="1311">
        <f t="shared" si="454"/>
        <v>-710325.55092187645</v>
      </c>
      <c r="DV97" s="1311">
        <f t="shared" si="454"/>
        <v>-710325.55092187645</v>
      </c>
      <c r="DW97" s="1311">
        <f t="shared" si="454"/>
        <v>-710325.55092187645</v>
      </c>
      <c r="DX97" s="1311">
        <f t="shared" si="454"/>
        <v>-710325.55092187645</v>
      </c>
      <c r="DY97" s="1311">
        <f t="shared" si="454"/>
        <v>-710325.55092187645</v>
      </c>
      <c r="DZ97" s="1311">
        <f t="shared" si="454"/>
        <v>-710325.55092187645</v>
      </c>
      <c r="EA97" s="1311">
        <f t="shared" si="454"/>
        <v>-710325.55092187645</v>
      </c>
      <c r="EB97" s="1311">
        <f t="shared" si="454"/>
        <v>-710325.55092187645</v>
      </c>
      <c r="EC97" s="1311">
        <f t="shared" si="454"/>
        <v>-710325.55092187645</v>
      </c>
      <c r="ED97" s="1311">
        <f t="shared" si="454"/>
        <v>-710325.55092187645</v>
      </c>
      <c r="EE97" s="1311">
        <f t="shared" si="454"/>
        <v>-720678.80807476549</v>
      </c>
      <c r="EF97" s="1311">
        <f t="shared" si="454"/>
        <v>-720678.80807476549</v>
      </c>
      <c r="EG97" s="1311">
        <f t="shared" si="454"/>
        <v>-720678.80807476549</v>
      </c>
      <c r="EH97" s="1311">
        <f t="shared" si="454"/>
        <v>-720678.80807476549</v>
      </c>
      <c r="EI97" s="1311">
        <f t="shared" si="454"/>
        <v>-720678.80807476549</v>
      </c>
      <c r="EJ97" s="1311">
        <f t="shared" si="454"/>
        <v>-720678.80807476549</v>
      </c>
      <c r="EK97" s="1311">
        <f t="shared" si="454"/>
        <v>-720678.80807476549</v>
      </c>
      <c r="EL97" s="1311">
        <f t="shared" si="454"/>
        <v>-720678.80807476549</v>
      </c>
      <c r="EM97" s="1311">
        <f t="shared" si="454"/>
        <v>-720678.80807476549</v>
      </c>
      <c r="EN97" s="1311">
        <f t="shared" si="454"/>
        <v>-720678.80807476549</v>
      </c>
      <c r="EO97" s="1311">
        <f t="shared" si="454"/>
        <v>-720678.80807476549</v>
      </c>
      <c r="EP97" s="1311">
        <f t="shared" si="454"/>
        <v>-720678.80807476549</v>
      </c>
      <c r="EQ97" s="1311">
        <f t="shared" si="454"/>
        <v>-731217.33534052153</v>
      </c>
      <c r="ER97" s="1311">
        <f t="shared" si="454"/>
        <v>-731217.33534052153</v>
      </c>
      <c r="ES97" s="1311">
        <f t="shared" si="454"/>
        <v>-731217.33534052153</v>
      </c>
      <c r="ET97" s="1311">
        <f t="shared" si="454"/>
        <v>-731217.33534052153</v>
      </c>
      <c r="EU97" s="1311">
        <f t="shared" si="454"/>
        <v>-731217.33534052153</v>
      </c>
      <c r="EV97" s="1311">
        <f t="shared" si="454"/>
        <v>-731217.33534052153</v>
      </c>
      <c r="EW97" s="1311">
        <f t="shared" si="454"/>
        <v>-731217.33534052153</v>
      </c>
      <c r="EX97" s="1311">
        <f t="shared" si="454"/>
        <v>-731217.33534052153</v>
      </c>
      <c r="EY97" s="1311">
        <f t="shared" si="454"/>
        <v>-731217.33534052153</v>
      </c>
      <c r="EZ97" s="1311">
        <f t="shared" si="454"/>
        <v>-731217.33534052153</v>
      </c>
      <c r="FA97" s="1311">
        <f t="shared" si="454"/>
        <v>-731217.33534052153</v>
      </c>
      <c r="FB97" s="1311">
        <f t="shared" si="454"/>
        <v>-731217.33534052153</v>
      </c>
      <c r="FC97" s="1311">
        <f t="shared" si="454"/>
        <v>-741945.04111943836</v>
      </c>
      <c r="FD97" s="1311">
        <f t="shared" ref="FD97:HO97" si="455">-FD76</f>
        <v>-741945.04111943836</v>
      </c>
      <c r="FE97" s="1311">
        <f t="shared" si="455"/>
        <v>-741945.04111943836</v>
      </c>
      <c r="FF97" s="1311">
        <f t="shared" si="455"/>
        <v>-741945.04111943836</v>
      </c>
      <c r="FG97" s="1311">
        <f t="shared" si="455"/>
        <v>-741945.04111943836</v>
      </c>
      <c r="FH97" s="1311">
        <f t="shared" si="455"/>
        <v>-741945.04111943836</v>
      </c>
      <c r="FI97" s="1311">
        <f t="shared" si="455"/>
        <v>-741945.04111943836</v>
      </c>
      <c r="FJ97" s="1311">
        <f t="shared" si="455"/>
        <v>-741945.04111943836</v>
      </c>
      <c r="FK97" s="1311">
        <f t="shared" si="455"/>
        <v>-741945.04111943836</v>
      </c>
      <c r="FL97" s="1311">
        <f t="shared" si="455"/>
        <v>-741945.04111943836</v>
      </c>
      <c r="FM97" s="1311">
        <f t="shared" si="455"/>
        <v>-741945.04111943836</v>
      </c>
      <c r="FN97" s="1311">
        <f t="shared" si="455"/>
        <v>-741945.04111943836</v>
      </c>
      <c r="FO97" s="1311">
        <f t="shared" si="455"/>
        <v>-752865.92459664587</v>
      </c>
      <c r="FP97" s="1311">
        <f t="shared" si="455"/>
        <v>-752865.92459664587</v>
      </c>
      <c r="FQ97" s="1311">
        <f t="shared" si="455"/>
        <v>-752865.92459664587</v>
      </c>
      <c r="FR97" s="1311">
        <f t="shared" si="455"/>
        <v>-752865.92459664587</v>
      </c>
      <c r="FS97" s="1311">
        <f t="shared" si="455"/>
        <v>-752865.92459664587</v>
      </c>
      <c r="FT97" s="1311">
        <f t="shared" si="455"/>
        <v>-752865.92459664587</v>
      </c>
      <c r="FU97" s="1311">
        <f t="shared" si="455"/>
        <v>-752865.92459664587</v>
      </c>
      <c r="FV97" s="1311">
        <f t="shared" si="455"/>
        <v>-752865.92459664587</v>
      </c>
      <c r="FW97" s="1311">
        <f t="shared" si="455"/>
        <v>-752865.92459664587</v>
      </c>
      <c r="FX97" s="1311">
        <f t="shared" si="455"/>
        <v>-752865.92459664587</v>
      </c>
      <c r="FY97" s="1311">
        <f t="shared" si="455"/>
        <v>-752865.92459664587</v>
      </c>
      <c r="FZ97" s="1311">
        <f t="shared" si="455"/>
        <v>-752865.92459664587</v>
      </c>
      <c r="GA97" s="1311">
        <f t="shared" si="455"/>
        <v>-763984.07795023557</v>
      </c>
      <c r="GB97" s="1311">
        <f t="shared" si="455"/>
        <v>-763984.07795023557</v>
      </c>
      <c r="GC97" s="1311">
        <f t="shared" si="455"/>
        <v>-763984.07795023557</v>
      </c>
      <c r="GD97" s="1311">
        <f t="shared" si="455"/>
        <v>-763984.07795023557</v>
      </c>
      <c r="GE97" s="1311">
        <f t="shared" si="455"/>
        <v>-763984.07795023557</v>
      </c>
      <c r="GF97" s="1311">
        <f t="shared" si="455"/>
        <v>-763984.07795023557</v>
      </c>
      <c r="GG97" s="1311">
        <f t="shared" si="455"/>
        <v>-763984.07795023557</v>
      </c>
      <c r="GH97" s="1311">
        <f t="shared" si="455"/>
        <v>-763984.07795023557</v>
      </c>
      <c r="GI97" s="1311">
        <f t="shared" si="455"/>
        <v>-763984.07795023557</v>
      </c>
      <c r="GJ97" s="1311">
        <f t="shared" si="455"/>
        <v>-763984.07795023557</v>
      </c>
      <c r="GK97" s="1311">
        <f t="shared" si="455"/>
        <v>-763984.07795023557</v>
      </c>
      <c r="GL97" s="1311">
        <f t="shared" si="455"/>
        <v>-763984.07795023557</v>
      </c>
      <c r="GM97" s="1311">
        <f t="shared" si="455"/>
        <v>-775303.68861416797</v>
      </c>
      <c r="GN97" s="1311">
        <f t="shared" si="455"/>
        <v>-775303.68861416797</v>
      </c>
      <c r="GO97" s="1311">
        <f t="shared" si="455"/>
        <v>-775303.68861416797</v>
      </c>
      <c r="GP97" s="1311">
        <f t="shared" si="455"/>
        <v>-775303.68861416797</v>
      </c>
      <c r="GQ97" s="1311">
        <f t="shared" si="455"/>
        <v>-775303.68861416797</v>
      </c>
      <c r="GR97" s="1311">
        <f t="shared" si="455"/>
        <v>-775303.68861416797</v>
      </c>
      <c r="GS97" s="1311">
        <f t="shared" si="455"/>
        <v>-775303.68861416797</v>
      </c>
      <c r="GT97" s="1311">
        <f t="shared" si="455"/>
        <v>-775303.68861416797</v>
      </c>
      <c r="GU97" s="1311">
        <f t="shared" si="455"/>
        <v>-775303.68861416797</v>
      </c>
      <c r="GV97" s="1311">
        <f t="shared" si="455"/>
        <v>-775303.68861416797</v>
      </c>
      <c r="GW97" s="1311">
        <f t="shared" si="455"/>
        <v>-775303.68861416797</v>
      </c>
      <c r="GX97" s="1311">
        <f t="shared" si="455"/>
        <v>-775303.68861416797</v>
      </c>
      <c r="GY97" s="1311">
        <f t="shared" si="455"/>
        <v>-786829.04159733315</v>
      </c>
      <c r="GZ97" s="1311">
        <f t="shared" si="455"/>
        <v>-786829.04159733315</v>
      </c>
      <c r="HA97" s="1311">
        <f t="shared" si="455"/>
        <v>-786829.04159733315</v>
      </c>
      <c r="HB97" s="1311">
        <f t="shared" si="455"/>
        <v>-786829.04159733315</v>
      </c>
      <c r="HC97" s="1311">
        <f t="shared" si="455"/>
        <v>-786829.04159733315</v>
      </c>
      <c r="HD97" s="1311">
        <f t="shared" si="455"/>
        <v>-786829.04159733315</v>
      </c>
      <c r="HE97" s="1311">
        <f t="shared" si="455"/>
        <v>-786829.04159733315</v>
      </c>
      <c r="HF97" s="1311">
        <f t="shared" si="455"/>
        <v>-786829.04159733315</v>
      </c>
      <c r="HG97" s="1311">
        <f t="shared" si="455"/>
        <v>-786829.04159733315</v>
      </c>
      <c r="HH97" s="1311">
        <f t="shared" si="455"/>
        <v>-786829.04159733315</v>
      </c>
      <c r="HI97" s="1311">
        <f t="shared" si="455"/>
        <v>-786829.04159733315</v>
      </c>
      <c r="HJ97" s="1311">
        <f t="shared" si="455"/>
        <v>-786829.04159733315</v>
      </c>
      <c r="HK97" s="1311">
        <f t="shared" si="455"/>
        <v>-798564.52186017006</v>
      </c>
      <c r="HL97" s="1311">
        <f t="shared" si="455"/>
        <v>-798564.52186017006</v>
      </c>
      <c r="HM97" s="1311">
        <f t="shared" si="455"/>
        <v>-798564.52186017006</v>
      </c>
      <c r="HN97" s="1311">
        <f t="shared" si="455"/>
        <v>-798564.52186017006</v>
      </c>
      <c r="HO97" s="1311">
        <f t="shared" si="455"/>
        <v>-798564.52186017006</v>
      </c>
      <c r="HP97" s="1311">
        <f t="shared" ref="HP97:IA97" si="456">-HP76</f>
        <v>-798564.52186017006</v>
      </c>
      <c r="HQ97" s="1311">
        <f t="shared" si="456"/>
        <v>-798564.52186017006</v>
      </c>
      <c r="HR97" s="1311">
        <f t="shared" si="456"/>
        <v>-798564.52186017006</v>
      </c>
      <c r="HS97" s="1311">
        <f t="shared" si="456"/>
        <v>-798564.52186017006</v>
      </c>
      <c r="HT97" s="1311">
        <f t="shared" si="456"/>
        <v>-798564.52186017006</v>
      </c>
      <c r="HU97" s="1311">
        <f t="shared" si="456"/>
        <v>-798564.52186017006</v>
      </c>
      <c r="HV97" s="1311">
        <f t="shared" si="456"/>
        <v>-798564.52186017006</v>
      </c>
      <c r="HW97" s="1311">
        <f t="shared" si="456"/>
        <v>-810514.6167502841</v>
      </c>
      <c r="HX97" s="1311">
        <f t="shared" si="456"/>
        <v>-810514.6167502841</v>
      </c>
      <c r="HY97" s="1311">
        <f t="shared" si="456"/>
        <v>-810514.6167502841</v>
      </c>
      <c r="HZ97" s="1311">
        <f t="shared" si="456"/>
        <v>-810514.6167502841</v>
      </c>
      <c r="IA97" s="1311">
        <f t="shared" si="456"/>
        <v>-810514.6167502841</v>
      </c>
    </row>
    <row r="98" spans="3:235" ht="14.25" thickTop="1" x14ac:dyDescent="0.3">
      <c r="C98" s="1618" t="s">
        <v>229</v>
      </c>
      <c r="D98" s="1619"/>
      <c r="E98" s="1620">
        <f>SUM(E96:E97)</f>
        <v>48652535.905900002</v>
      </c>
      <c r="F98" s="1620">
        <f t="shared" ref="F98:V98" si="457">SUM(F96:F97)</f>
        <v>49727549.943134993</v>
      </c>
      <c r="G98" s="1620">
        <f t="shared" si="457"/>
        <v>50463513.509904847</v>
      </c>
      <c r="H98" s="1620">
        <f t="shared" si="457"/>
        <v>51212839.71723596</v>
      </c>
      <c r="I98" s="1620">
        <f t="shared" si="457"/>
        <v>51975813.167107001</v>
      </c>
      <c r="J98" s="1620">
        <f t="shared" si="457"/>
        <v>52752725.104552142</v>
      </c>
      <c r="K98" s="1620">
        <f t="shared" si="457"/>
        <v>53543885.48323974</v>
      </c>
      <c r="L98" s="1620">
        <f t="shared" si="457"/>
        <v>54349563.613155432</v>
      </c>
      <c r="M98" s="1620">
        <f t="shared" si="457"/>
        <v>55170107.367198572</v>
      </c>
      <c r="N98" s="1620">
        <f t="shared" si="457"/>
        <v>56005824.901933022</v>
      </c>
      <c r="O98" s="1620">
        <f t="shared" si="457"/>
        <v>56857079.628363058</v>
      </c>
      <c r="P98" s="1620">
        <f t="shared" si="457"/>
        <v>57724093.37712089</v>
      </c>
      <c r="Q98" s="1620">
        <f t="shared" si="457"/>
        <v>58607361.824788012</v>
      </c>
      <c r="R98" s="1620">
        <f t="shared" si="457"/>
        <v>59507102.583108574</v>
      </c>
      <c r="S98" s="1620">
        <f t="shared" si="457"/>
        <v>60423723.70016849</v>
      </c>
      <c r="T98" s="1620">
        <f t="shared" si="457"/>
        <v>61357621.591578476</v>
      </c>
      <c r="U98" s="1620">
        <f t="shared" si="457"/>
        <v>62309170.285436317</v>
      </c>
      <c r="V98" s="1620">
        <f t="shared" si="457"/>
        <v>63278731.491397008</v>
      </c>
      <c r="W98" s="1621"/>
      <c r="Y98" s="1312" t="s">
        <v>229</v>
      </c>
      <c r="Z98" s="45"/>
      <c r="AA98" s="1316">
        <f>SUM(AA96:AA97)</f>
        <v>0</v>
      </c>
      <c r="AB98" s="1316">
        <f t="shared" ref="AB98:CM98" si="458">SUM(AB96:AB97)</f>
        <v>0</v>
      </c>
      <c r="AC98" s="1316">
        <f t="shared" si="458"/>
        <v>0</v>
      </c>
      <c r="AD98" s="1316">
        <f t="shared" si="458"/>
        <v>0</v>
      </c>
      <c r="AE98" s="1316">
        <f t="shared" si="458"/>
        <v>0</v>
      </c>
      <c r="AF98" s="1313">
        <f t="shared" si="458"/>
        <v>4143962.495261251</v>
      </c>
      <c r="AG98" s="1313">
        <f t="shared" si="458"/>
        <v>4143962.495261251</v>
      </c>
      <c r="AH98" s="1313">
        <f t="shared" si="458"/>
        <v>4143962.495261251</v>
      </c>
      <c r="AI98" s="1313">
        <f t="shared" si="458"/>
        <v>4143962.495261251</v>
      </c>
      <c r="AJ98" s="1313">
        <f t="shared" si="458"/>
        <v>4143962.495261251</v>
      </c>
      <c r="AK98" s="1313">
        <f t="shared" si="458"/>
        <v>4143962.495261251</v>
      </c>
      <c r="AL98" s="1313">
        <f t="shared" si="458"/>
        <v>4143962.495261251</v>
      </c>
      <c r="AM98" s="1313">
        <f t="shared" si="458"/>
        <v>4205292.7924920693</v>
      </c>
      <c r="AN98" s="1313">
        <f t="shared" si="458"/>
        <v>4205292.7924920693</v>
      </c>
      <c r="AO98" s="1313">
        <f t="shared" si="458"/>
        <v>4205292.7924920693</v>
      </c>
      <c r="AP98" s="1313">
        <f t="shared" si="458"/>
        <v>4205292.7924920693</v>
      </c>
      <c r="AQ98" s="1313">
        <f t="shared" si="458"/>
        <v>4205292.7924920693</v>
      </c>
      <c r="AR98" s="1313">
        <f t="shared" si="458"/>
        <v>4205292.7924920693</v>
      </c>
      <c r="AS98" s="1313">
        <f t="shared" si="458"/>
        <v>4205292.7924920693</v>
      </c>
      <c r="AT98" s="1313">
        <f t="shared" si="458"/>
        <v>4205292.7924920693</v>
      </c>
      <c r="AU98" s="1313">
        <f t="shared" si="458"/>
        <v>4205292.7924920693</v>
      </c>
      <c r="AV98" s="1313">
        <f t="shared" si="458"/>
        <v>4205292.7924920693</v>
      </c>
      <c r="AW98" s="1313">
        <f t="shared" si="458"/>
        <v>4205292.7924920693</v>
      </c>
      <c r="AX98" s="1313">
        <f t="shared" si="458"/>
        <v>4205292.7924920693</v>
      </c>
      <c r="AY98" s="1313">
        <f t="shared" si="458"/>
        <v>4267736.6431029961</v>
      </c>
      <c r="AZ98" s="1313">
        <f t="shared" si="458"/>
        <v>4267736.6431029961</v>
      </c>
      <c r="BA98" s="1313">
        <f t="shared" si="458"/>
        <v>4267736.6431029961</v>
      </c>
      <c r="BB98" s="1313">
        <f t="shared" si="458"/>
        <v>4267736.6431029961</v>
      </c>
      <c r="BC98" s="1313">
        <f t="shared" si="458"/>
        <v>4267736.6431029961</v>
      </c>
      <c r="BD98" s="1313">
        <f t="shared" si="458"/>
        <v>4267736.6431029961</v>
      </c>
      <c r="BE98" s="1313">
        <f t="shared" si="458"/>
        <v>4267736.6431029961</v>
      </c>
      <c r="BF98" s="1313">
        <f t="shared" si="458"/>
        <v>4267736.6431029961</v>
      </c>
      <c r="BG98" s="1313">
        <f t="shared" si="458"/>
        <v>4267736.6431029961</v>
      </c>
      <c r="BH98" s="1313">
        <f t="shared" si="458"/>
        <v>4267736.6431029961</v>
      </c>
      <c r="BI98" s="1313">
        <f t="shared" si="458"/>
        <v>4267736.6431029961</v>
      </c>
      <c r="BJ98" s="1313">
        <f t="shared" si="458"/>
        <v>4267736.6431029961</v>
      </c>
      <c r="BK98" s="1313">
        <f t="shared" si="458"/>
        <v>4331317.763925584</v>
      </c>
      <c r="BL98" s="1313">
        <f t="shared" si="458"/>
        <v>4331317.763925584</v>
      </c>
      <c r="BM98" s="1313">
        <f t="shared" si="458"/>
        <v>4331317.763925584</v>
      </c>
      <c r="BN98" s="1313">
        <f t="shared" si="458"/>
        <v>4331317.763925584</v>
      </c>
      <c r="BO98" s="1313">
        <f t="shared" si="458"/>
        <v>4331317.763925584</v>
      </c>
      <c r="BP98" s="1313">
        <f t="shared" si="458"/>
        <v>4331317.763925584</v>
      </c>
      <c r="BQ98" s="1313">
        <f t="shared" si="458"/>
        <v>4331317.763925584</v>
      </c>
      <c r="BR98" s="1313">
        <f t="shared" si="458"/>
        <v>4331317.763925584</v>
      </c>
      <c r="BS98" s="1313">
        <f t="shared" si="458"/>
        <v>4331317.763925584</v>
      </c>
      <c r="BT98" s="1313">
        <f t="shared" si="458"/>
        <v>4331317.763925584</v>
      </c>
      <c r="BU98" s="1313">
        <f t="shared" si="458"/>
        <v>4331317.763925584</v>
      </c>
      <c r="BV98" s="1313">
        <f t="shared" si="458"/>
        <v>4331317.763925584</v>
      </c>
      <c r="BW98" s="1313">
        <f t="shared" si="458"/>
        <v>4396060.4253793452</v>
      </c>
      <c r="BX98" s="1313">
        <f t="shared" si="458"/>
        <v>4396060.4253793452</v>
      </c>
      <c r="BY98" s="1313">
        <f t="shared" si="458"/>
        <v>4396060.4253793452</v>
      </c>
      <c r="BZ98" s="1313">
        <f t="shared" si="458"/>
        <v>4396060.4253793452</v>
      </c>
      <c r="CA98" s="1313">
        <f t="shared" si="458"/>
        <v>4396060.4253793452</v>
      </c>
      <c r="CB98" s="1313">
        <f t="shared" si="458"/>
        <v>4396060.4253793452</v>
      </c>
      <c r="CC98" s="1313">
        <f t="shared" si="458"/>
        <v>4396060.4253793452</v>
      </c>
      <c r="CD98" s="1313">
        <f t="shared" si="458"/>
        <v>4396060.4253793452</v>
      </c>
      <c r="CE98" s="1313">
        <f t="shared" si="458"/>
        <v>4396060.4253793452</v>
      </c>
      <c r="CF98" s="1313">
        <f t="shared" si="458"/>
        <v>4396060.4253793452</v>
      </c>
      <c r="CG98" s="1313">
        <f t="shared" si="458"/>
        <v>4396060.4253793452</v>
      </c>
      <c r="CH98" s="1313">
        <f t="shared" si="458"/>
        <v>4396060.4253793452</v>
      </c>
      <c r="CI98" s="1313">
        <f t="shared" si="458"/>
        <v>4461990.4569366453</v>
      </c>
      <c r="CJ98" s="1313">
        <f t="shared" si="458"/>
        <v>4461990.4569366453</v>
      </c>
      <c r="CK98" s="1313">
        <f t="shared" si="458"/>
        <v>4461990.4569366453</v>
      </c>
      <c r="CL98" s="1313">
        <f t="shared" si="458"/>
        <v>4461990.4569366453</v>
      </c>
      <c r="CM98" s="1313">
        <f t="shared" si="458"/>
        <v>4461990.4569366453</v>
      </c>
      <c r="CN98" s="1313">
        <f t="shared" ref="CN98:EY98" si="459">SUM(CN96:CN97)</f>
        <v>4461990.4569366453</v>
      </c>
      <c r="CO98" s="1313">
        <f t="shared" si="459"/>
        <v>4461990.4569366453</v>
      </c>
      <c r="CP98" s="1313">
        <f t="shared" si="459"/>
        <v>4461990.4569366453</v>
      </c>
      <c r="CQ98" s="1313">
        <f t="shared" si="459"/>
        <v>4461990.4569366453</v>
      </c>
      <c r="CR98" s="1313">
        <f t="shared" si="459"/>
        <v>4461990.4569366453</v>
      </c>
      <c r="CS98" s="1313">
        <f t="shared" si="459"/>
        <v>4461990.4569366453</v>
      </c>
      <c r="CT98" s="1313">
        <f t="shared" si="459"/>
        <v>4461990.4569366453</v>
      </c>
      <c r="CU98" s="1313">
        <f t="shared" si="459"/>
        <v>4529130.3010962857</v>
      </c>
      <c r="CV98" s="1313">
        <f t="shared" si="459"/>
        <v>4529130.3010962857</v>
      </c>
      <c r="CW98" s="1313">
        <f t="shared" si="459"/>
        <v>4529130.3010962857</v>
      </c>
      <c r="CX98" s="1313">
        <f t="shared" si="459"/>
        <v>4529130.3010962857</v>
      </c>
      <c r="CY98" s="1313">
        <f t="shared" si="459"/>
        <v>4529130.3010962857</v>
      </c>
      <c r="CZ98" s="1313">
        <f t="shared" si="459"/>
        <v>4529130.3010962857</v>
      </c>
      <c r="DA98" s="1313">
        <f t="shared" si="459"/>
        <v>4529130.3010962857</v>
      </c>
      <c r="DB98" s="1313">
        <f t="shared" si="459"/>
        <v>4529130.3010962857</v>
      </c>
      <c r="DC98" s="1313">
        <f t="shared" si="459"/>
        <v>4529130.3010962857</v>
      </c>
      <c r="DD98" s="1313">
        <f t="shared" si="459"/>
        <v>4529130.3010962857</v>
      </c>
      <c r="DE98" s="1313">
        <f t="shared" si="459"/>
        <v>4529130.3010962857</v>
      </c>
      <c r="DF98" s="1313">
        <f t="shared" si="459"/>
        <v>4529130.3010962857</v>
      </c>
      <c r="DG98" s="1313">
        <f t="shared" si="459"/>
        <v>4597508.9472665479</v>
      </c>
      <c r="DH98" s="1313">
        <f t="shared" si="459"/>
        <v>4597508.9472665479</v>
      </c>
      <c r="DI98" s="1313">
        <f t="shared" si="459"/>
        <v>4597508.9472665479</v>
      </c>
      <c r="DJ98" s="1313">
        <f t="shared" si="459"/>
        <v>4597508.9472665479</v>
      </c>
      <c r="DK98" s="1313">
        <f t="shared" si="459"/>
        <v>4597508.9472665479</v>
      </c>
      <c r="DL98" s="1313">
        <f t="shared" si="459"/>
        <v>4597508.9472665479</v>
      </c>
      <c r="DM98" s="1313">
        <f t="shared" si="459"/>
        <v>4597508.9472665479</v>
      </c>
      <c r="DN98" s="1313">
        <f t="shared" si="459"/>
        <v>4597508.9472665479</v>
      </c>
      <c r="DO98" s="1313">
        <f t="shared" si="459"/>
        <v>4597508.9472665479</v>
      </c>
      <c r="DP98" s="1313">
        <f t="shared" si="459"/>
        <v>4597508.9472665479</v>
      </c>
      <c r="DQ98" s="1313">
        <f t="shared" si="459"/>
        <v>4597508.9472665479</v>
      </c>
      <c r="DR98" s="1313">
        <f t="shared" si="459"/>
        <v>4597508.9472665479</v>
      </c>
      <c r="DS98" s="1313">
        <f t="shared" si="459"/>
        <v>4667152.0751610845</v>
      </c>
      <c r="DT98" s="1313">
        <f t="shared" si="459"/>
        <v>4667152.0751610845</v>
      </c>
      <c r="DU98" s="1313">
        <f t="shared" si="459"/>
        <v>4667152.0751610845</v>
      </c>
      <c r="DV98" s="1313">
        <f t="shared" si="459"/>
        <v>4667152.0751610845</v>
      </c>
      <c r="DW98" s="1313">
        <f t="shared" si="459"/>
        <v>4667152.0751610845</v>
      </c>
      <c r="DX98" s="1313">
        <f t="shared" si="459"/>
        <v>4667152.0751610845</v>
      </c>
      <c r="DY98" s="1313">
        <f t="shared" si="459"/>
        <v>4667152.0751610845</v>
      </c>
      <c r="DZ98" s="1313">
        <f t="shared" si="459"/>
        <v>4667152.0751610845</v>
      </c>
      <c r="EA98" s="1313">
        <f t="shared" si="459"/>
        <v>4667152.0751610845</v>
      </c>
      <c r="EB98" s="1313">
        <f t="shared" si="459"/>
        <v>4667152.0751610845</v>
      </c>
      <c r="EC98" s="1313">
        <f t="shared" si="459"/>
        <v>4667152.0751610845</v>
      </c>
      <c r="ED98" s="1313">
        <f t="shared" si="459"/>
        <v>4667152.0751610845</v>
      </c>
      <c r="EE98" s="1313">
        <f t="shared" si="459"/>
        <v>4738089.9690302545</v>
      </c>
      <c r="EF98" s="1313">
        <f t="shared" si="459"/>
        <v>4738089.9690302545</v>
      </c>
      <c r="EG98" s="1313">
        <f t="shared" si="459"/>
        <v>4738089.9690302545</v>
      </c>
      <c r="EH98" s="1313">
        <f t="shared" si="459"/>
        <v>4738089.9690302545</v>
      </c>
      <c r="EI98" s="1313">
        <f t="shared" si="459"/>
        <v>4738089.9690302545</v>
      </c>
      <c r="EJ98" s="1313">
        <f t="shared" si="459"/>
        <v>4738089.9690302545</v>
      </c>
      <c r="EK98" s="1313">
        <f t="shared" si="459"/>
        <v>4738089.9690302545</v>
      </c>
      <c r="EL98" s="1313">
        <f t="shared" si="459"/>
        <v>4738089.9690302545</v>
      </c>
      <c r="EM98" s="1313">
        <f t="shared" si="459"/>
        <v>4738089.9690302545</v>
      </c>
      <c r="EN98" s="1313">
        <f t="shared" si="459"/>
        <v>4738089.9690302545</v>
      </c>
      <c r="EO98" s="1313">
        <f t="shared" si="459"/>
        <v>4738089.9690302545</v>
      </c>
      <c r="EP98" s="1313">
        <f t="shared" si="459"/>
        <v>4738089.9690302545</v>
      </c>
      <c r="EQ98" s="1313">
        <f t="shared" si="459"/>
        <v>4810341.1147600748</v>
      </c>
      <c r="ER98" s="1313">
        <f t="shared" si="459"/>
        <v>4810341.1147600748</v>
      </c>
      <c r="ES98" s="1313">
        <f t="shared" si="459"/>
        <v>4810341.1147600748</v>
      </c>
      <c r="ET98" s="1313">
        <f t="shared" si="459"/>
        <v>4810341.1147600748</v>
      </c>
      <c r="EU98" s="1313">
        <f t="shared" si="459"/>
        <v>4810341.1147600748</v>
      </c>
      <c r="EV98" s="1313">
        <f t="shared" si="459"/>
        <v>4810341.1147600748</v>
      </c>
      <c r="EW98" s="1313">
        <f t="shared" si="459"/>
        <v>4810341.1147600748</v>
      </c>
      <c r="EX98" s="1313">
        <f t="shared" si="459"/>
        <v>4810341.1147600748</v>
      </c>
      <c r="EY98" s="1313">
        <f t="shared" si="459"/>
        <v>4810341.1147600748</v>
      </c>
      <c r="EZ98" s="1313">
        <f t="shared" ref="EZ98:HK98" si="460">SUM(EZ96:EZ97)</f>
        <v>4810341.1147600748</v>
      </c>
      <c r="FA98" s="1313">
        <f t="shared" si="460"/>
        <v>4810341.1147600748</v>
      </c>
      <c r="FB98" s="1313">
        <f t="shared" si="460"/>
        <v>4810341.1147600748</v>
      </c>
      <c r="FC98" s="1313">
        <f t="shared" si="460"/>
        <v>4883946.8187323343</v>
      </c>
      <c r="FD98" s="1313">
        <f t="shared" si="460"/>
        <v>4883946.8187323343</v>
      </c>
      <c r="FE98" s="1313">
        <f t="shared" si="460"/>
        <v>4883946.8187323343</v>
      </c>
      <c r="FF98" s="1313">
        <f t="shared" si="460"/>
        <v>4883946.8187323343</v>
      </c>
      <c r="FG98" s="1313">
        <f t="shared" si="460"/>
        <v>4883946.8187323343</v>
      </c>
      <c r="FH98" s="1313">
        <f t="shared" si="460"/>
        <v>4883946.8187323343</v>
      </c>
      <c r="FI98" s="1313">
        <f t="shared" si="460"/>
        <v>4883946.8187323343</v>
      </c>
      <c r="FJ98" s="1313">
        <f t="shared" si="460"/>
        <v>4883946.8187323343</v>
      </c>
      <c r="FK98" s="1313">
        <f t="shared" si="460"/>
        <v>4883946.8187323343</v>
      </c>
      <c r="FL98" s="1313">
        <f t="shared" si="460"/>
        <v>4883946.8187323343</v>
      </c>
      <c r="FM98" s="1313">
        <f t="shared" si="460"/>
        <v>4883946.8187323343</v>
      </c>
      <c r="FN98" s="1313">
        <f t="shared" si="460"/>
        <v>4883946.8187323343</v>
      </c>
      <c r="FO98" s="1313">
        <f t="shared" si="460"/>
        <v>4958925.2152590472</v>
      </c>
      <c r="FP98" s="1313">
        <f t="shared" si="460"/>
        <v>4958925.2152590472</v>
      </c>
      <c r="FQ98" s="1313">
        <f t="shared" si="460"/>
        <v>4958925.2152590472</v>
      </c>
      <c r="FR98" s="1313">
        <f t="shared" si="460"/>
        <v>4958925.2152590472</v>
      </c>
      <c r="FS98" s="1313">
        <f t="shared" si="460"/>
        <v>4958925.2152590472</v>
      </c>
      <c r="FT98" s="1313">
        <f t="shared" si="460"/>
        <v>4958925.2152590472</v>
      </c>
      <c r="FU98" s="1313">
        <f t="shared" si="460"/>
        <v>4958925.2152590472</v>
      </c>
      <c r="FV98" s="1313">
        <f t="shared" si="460"/>
        <v>4958925.2152590472</v>
      </c>
      <c r="FW98" s="1313">
        <f t="shared" si="460"/>
        <v>4958925.2152590472</v>
      </c>
      <c r="FX98" s="1313">
        <f t="shared" si="460"/>
        <v>4958925.2152590472</v>
      </c>
      <c r="FY98" s="1313">
        <f t="shared" si="460"/>
        <v>4958925.2152590472</v>
      </c>
      <c r="FZ98" s="1313">
        <f t="shared" si="460"/>
        <v>4958925.2152590472</v>
      </c>
      <c r="GA98" s="1313">
        <f t="shared" si="460"/>
        <v>5035310.3083473733</v>
      </c>
      <c r="GB98" s="1313">
        <f t="shared" si="460"/>
        <v>5035310.3083473733</v>
      </c>
      <c r="GC98" s="1313">
        <f t="shared" si="460"/>
        <v>5035310.3083473733</v>
      </c>
      <c r="GD98" s="1313">
        <f t="shared" si="460"/>
        <v>5035310.3083473733</v>
      </c>
      <c r="GE98" s="1313">
        <f t="shared" si="460"/>
        <v>5035310.3083473733</v>
      </c>
      <c r="GF98" s="1313">
        <f t="shared" si="460"/>
        <v>5035310.3083473733</v>
      </c>
      <c r="GG98" s="1313">
        <f t="shared" si="460"/>
        <v>5035310.3083473733</v>
      </c>
      <c r="GH98" s="1313">
        <f t="shared" si="460"/>
        <v>5035310.3083473733</v>
      </c>
      <c r="GI98" s="1313">
        <f t="shared" si="460"/>
        <v>5035310.3083473733</v>
      </c>
      <c r="GJ98" s="1313">
        <f t="shared" si="460"/>
        <v>5035310.3083473733</v>
      </c>
      <c r="GK98" s="1313">
        <f t="shared" si="460"/>
        <v>5035310.3083473733</v>
      </c>
      <c r="GL98" s="1313">
        <f t="shared" si="460"/>
        <v>5035310.3083473733</v>
      </c>
      <c r="GM98" s="1313">
        <f t="shared" si="460"/>
        <v>5113135.1326315384</v>
      </c>
      <c r="GN98" s="1313">
        <f t="shared" si="460"/>
        <v>5113135.1326315384</v>
      </c>
      <c r="GO98" s="1313">
        <f t="shared" si="460"/>
        <v>5113135.1326315384</v>
      </c>
      <c r="GP98" s="1313">
        <f t="shared" si="460"/>
        <v>5113135.1326315384</v>
      </c>
      <c r="GQ98" s="1313">
        <f t="shared" si="460"/>
        <v>5113135.1326315384</v>
      </c>
      <c r="GR98" s="1313">
        <f t="shared" si="460"/>
        <v>5113135.1326315384</v>
      </c>
      <c r="GS98" s="1313">
        <f t="shared" si="460"/>
        <v>5113135.1326315384</v>
      </c>
      <c r="GT98" s="1313">
        <f t="shared" si="460"/>
        <v>5113135.1326315384</v>
      </c>
      <c r="GU98" s="1313">
        <f t="shared" si="460"/>
        <v>5113135.1326315384</v>
      </c>
      <c r="GV98" s="1313">
        <f t="shared" si="460"/>
        <v>5113135.1326315384</v>
      </c>
      <c r="GW98" s="1313">
        <f t="shared" si="460"/>
        <v>5113135.1326315384</v>
      </c>
      <c r="GX98" s="1313">
        <f t="shared" si="460"/>
        <v>5113135.1326315384</v>
      </c>
      <c r="GY98" s="1313">
        <f t="shared" si="460"/>
        <v>5192430.8571196934</v>
      </c>
      <c r="GZ98" s="1313">
        <f t="shared" si="460"/>
        <v>5192430.8571196934</v>
      </c>
      <c r="HA98" s="1313">
        <f t="shared" si="460"/>
        <v>5192430.8571196934</v>
      </c>
      <c r="HB98" s="1313">
        <f t="shared" si="460"/>
        <v>5192430.8571196934</v>
      </c>
      <c r="HC98" s="1313">
        <f t="shared" si="460"/>
        <v>5192430.8571196934</v>
      </c>
      <c r="HD98" s="1313">
        <f t="shared" si="460"/>
        <v>5192430.8571196934</v>
      </c>
      <c r="HE98" s="1313">
        <f t="shared" si="460"/>
        <v>5192430.8571196934</v>
      </c>
      <c r="HF98" s="1313">
        <f t="shared" si="460"/>
        <v>5192430.8571196934</v>
      </c>
      <c r="HG98" s="1313">
        <f t="shared" si="460"/>
        <v>5192430.8571196934</v>
      </c>
      <c r="HH98" s="1313">
        <f t="shared" si="460"/>
        <v>5192430.8571196934</v>
      </c>
      <c r="HI98" s="1313">
        <f t="shared" si="460"/>
        <v>5192430.8571196934</v>
      </c>
      <c r="HJ98" s="1313">
        <f t="shared" si="460"/>
        <v>5192430.8571196934</v>
      </c>
      <c r="HK98" s="1313">
        <f t="shared" si="460"/>
        <v>5273227.6242830846</v>
      </c>
      <c r="HL98" s="1313">
        <f t="shared" ref="HL98:IA98" si="461">SUM(HL96:HL97)</f>
        <v>5273227.6242830846</v>
      </c>
      <c r="HM98" s="1313">
        <f t="shared" si="461"/>
        <v>5273227.6242830846</v>
      </c>
      <c r="HN98" s="1313">
        <f t="shared" si="461"/>
        <v>5273227.6242830846</v>
      </c>
      <c r="HO98" s="1313">
        <f t="shared" si="461"/>
        <v>5273227.6242830846</v>
      </c>
      <c r="HP98" s="1313">
        <f t="shared" si="461"/>
        <v>5273227.6242830846</v>
      </c>
      <c r="HQ98" s="1313">
        <f t="shared" si="461"/>
        <v>5273227.6242830846</v>
      </c>
      <c r="HR98" s="1313">
        <f t="shared" si="461"/>
        <v>5273227.6242830846</v>
      </c>
      <c r="HS98" s="1313">
        <f t="shared" si="461"/>
        <v>5273227.6242830846</v>
      </c>
      <c r="HT98" s="1313">
        <f t="shared" si="461"/>
        <v>5273227.6242830846</v>
      </c>
      <c r="HU98" s="1313">
        <f t="shared" si="461"/>
        <v>5273227.6242830846</v>
      </c>
      <c r="HV98" s="1313">
        <f t="shared" si="461"/>
        <v>5273227.6242830846</v>
      </c>
      <c r="HW98" s="1313">
        <f t="shared" si="461"/>
        <v>5355556.9295550343</v>
      </c>
      <c r="HX98" s="1313">
        <f t="shared" si="461"/>
        <v>5355556.9295550343</v>
      </c>
      <c r="HY98" s="1313">
        <f t="shared" si="461"/>
        <v>5355556.9295550343</v>
      </c>
      <c r="HZ98" s="1313">
        <f t="shared" si="461"/>
        <v>5355556.9295550343</v>
      </c>
      <c r="IA98" s="1313">
        <f t="shared" si="461"/>
        <v>5355556.9295550343</v>
      </c>
    </row>
    <row r="99" spans="3:235" ht="14.25" thickBot="1" x14ac:dyDescent="0.35">
      <c r="C99" s="1622" t="s">
        <v>1318</v>
      </c>
      <c r="D99" s="1622"/>
      <c r="E99" s="1623"/>
      <c r="F99" s="1624">
        <f t="shared" ref="F99:V99" si="462">+SUMIFS($AA$98:$IA$98,$AA$93:$IA$93,F$95)-F98</f>
        <v>-20719812.476306234</v>
      </c>
      <c r="G99" s="1624">
        <f t="shared" si="462"/>
        <v>0</v>
      </c>
      <c r="H99" s="1624">
        <f t="shared" si="462"/>
        <v>0</v>
      </c>
      <c r="I99" s="1624">
        <f t="shared" si="462"/>
        <v>0</v>
      </c>
      <c r="J99" s="1624">
        <f t="shared" si="462"/>
        <v>0</v>
      </c>
      <c r="K99" s="1624">
        <f t="shared" si="462"/>
        <v>0</v>
      </c>
      <c r="L99" s="1624">
        <f t="shared" si="462"/>
        <v>0</v>
      </c>
      <c r="M99" s="1624">
        <f t="shared" si="462"/>
        <v>0</v>
      </c>
      <c r="N99" s="1624">
        <f t="shared" si="462"/>
        <v>0</v>
      </c>
      <c r="O99" s="1624">
        <f t="shared" si="462"/>
        <v>0</v>
      </c>
      <c r="P99" s="1624">
        <f t="shared" si="462"/>
        <v>0</v>
      </c>
      <c r="Q99" s="1624">
        <f t="shared" si="462"/>
        <v>0</v>
      </c>
      <c r="R99" s="1624">
        <f t="shared" si="462"/>
        <v>0</v>
      </c>
      <c r="S99" s="1624">
        <f t="shared" si="462"/>
        <v>0</v>
      </c>
      <c r="T99" s="1624">
        <f t="shared" si="462"/>
        <v>0</v>
      </c>
      <c r="U99" s="1624">
        <f t="shared" si="462"/>
        <v>0</v>
      </c>
      <c r="V99" s="1624">
        <f t="shared" si="462"/>
        <v>0</v>
      </c>
      <c r="W99" s="1624">
        <f>+SUMIFS($AA$98:$IA$98,$AA$93:$IA$93,W$95)-W98</f>
        <v>26777784.647775173</v>
      </c>
      <c r="AA99" s="582"/>
      <c r="AB99" s="582"/>
      <c r="AC99" s="582"/>
      <c r="AD99" s="582"/>
      <c r="AE99" s="582"/>
      <c r="AF99" s="582"/>
      <c r="AG99" s="582"/>
      <c r="AH99" s="582"/>
      <c r="AI99" s="582"/>
      <c r="AJ99" s="582"/>
      <c r="AK99" s="582"/>
      <c r="AL99" s="582"/>
      <c r="AM99" s="582"/>
      <c r="AN99" s="582"/>
      <c r="AO99" s="582"/>
      <c r="AP99" s="582"/>
      <c r="AQ99" s="582"/>
      <c r="AR99" s="582"/>
      <c r="AS99" s="582"/>
      <c r="AT99" s="582"/>
      <c r="AU99" s="582"/>
      <c r="AV99" s="582"/>
      <c r="AW99" s="582"/>
      <c r="AX99" s="582"/>
      <c r="AY99" s="582"/>
      <c r="AZ99" s="582"/>
      <c r="BA99" s="582"/>
      <c r="BB99" s="582"/>
      <c r="BC99" s="582"/>
      <c r="BD99" s="582"/>
      <c r="BE99" s="582"/>
      <c r="BF99" s="582"/>
      <c r="BG99" s="582"/>
      <c r="BH99" s="582"/>
      <c r="BI99" s="582"/>
      <c r="BJ99" s="582"/>
      <c r="BK99" s="582"/>
      <c r="BL99" s="582"/>
      <c r="BM99" s="582"/>
      <c r="BN99" s="582"/>
      <c r="BO99" s="582"/>
      <c r="BP99" s="582"/>
      <c r="BQ99" s="582"/>
      <c r="BR99" s="582"/>
      <c r="BS99" s="582"/>
      <c r="BT99" s="582"/>
      <c r="BU99" s="582"/>
      <c r="BV99" s="582"/>
      <c r="BW99" s="582"/>
      <c r="BX99" s="582"/>
      <c r="BY99" s="582"/>
      <c r="BZ99" s="582"/>
      <c r="CA99" s="582"/>
      <c r="CB99" s="582"/>
      <c r="CC99" s="582"/>
      <c r="CD99" s="582"/>
      <c r="CE99" s="582"/>
      <c r="CF99" s="582"/>
      <c r="CG99" s="582"/>
      <c r="CH99" s="582"/>
      <c r="CI99" s="582"/>
      <c r="CJ99" s="582"/>
      <c r="CK99" s="582"/>
      <c r="CL99" s="582"/>
      <c r="CM99" s="582"/>
      <c r="CN99" s="582"/>
      <c r="CO99" s="582"/>
      <c r="CP99" s="582"/>
      <c r="CQ99" s="582"/>
      <c r="CR99" s="582"/>
      <c r="CS99" s="582"/>
      <c r="CT99" s="582"/>
      <c r="CU99" s="582"/>
      <c r="CV99" s="582"/>
      <c r="CW99" s="582"/>
      <c r="CX99" s="582"/>
      <c r="CY99" s="582"/>
      <c r="CZ99" s="582"/>
      <c r="DA99" s="582"/>
      <c r="DB99" s="582"/>
      <c r="DC99" s="582"/>
      <c r="DD99" s="582"/>
      <c r="DE99" s="582"/>
      <c r="DF99" s="582"/>
      <c r="DG99" s="582"/>
      <c r="DH99" s="582"/>
      <c r="DI99" s="582"/>
      <c r="DJ99" s="582"/>
      <c r="DK99" s="582"/>
      <c r="DL99" s="582"/>
      <c r="DM99" s="582"/>
      <c r="DN99" s="582"/>
      <c r="DO99" s="582"/>
      <c r="DP99" s="582"/>
      <c r="DQ99" s="582"/>
      <c r="DR99" s="582"/>
      <c r="DS99" s="582"/>
      <c r="DT99" s="582"/>
      <c r="DU99" s="582"/>
      <c r="DV99" s="582"/>
      <c r="DW99" s="582"/>
      <c r="DX99" s="582"/>
      <c r="DY99" s="582"/>
      <c r="DZ99" s="582"/>
      <c r="EA99" s="582"/>
      <c r="EB99" s="582"/>
      <c r="EC99" s="582"/>
      <c r="ED99" s="582"/>
      <c r="EE99" s="582"/>
      <c r="EF99" s="582"/>
      <c r="EG99" s="582"/>
      <c r="EH99" s="582"/>
      <c r="EI99" s="582"/>
      <c r="EJ99" s="582"/>
      <c r="EK99" s="582"/>
      <c r="EL99" s="582"/>
      <c r="EM99" s="582"/>
      <c r="EN99" s="582"/>
      <c r="EO99" s="582"/>
      <c r="EP99" s="582"/>
      <c r="EQ99" s="582"/>
      <c r="ER99" s="582"/>
      <c r="ES99" s="582"/>
      <c r="ET99" s="582"/>
      <c r="EU99" s="582"/>
      <c r="EV99" s="582"/>
      <c r="EW99" s="582"/>
      <c r="EX99" s="582"/>
      <c r="EY99" s="582"/>
      <c r="EZ99" s="582"/>
      <c r="FA99" s="582"/>
      <c r="FB99" s="582"/>
      <c r="FC99" s="582"/>
      <c r="FD99" s="582"/>
      <c r="FE99" s="582"/>
      <c r="FF99" s="582"/>
      <c r="FG99" s="582"/>
      <c r="FH99" s="582"/>
      <c r="FI99" s="582"/>
      <c r="FJ99" s="582"/>
      <c r="FK99" s="582"/>
      <c r="FL99" s="582"/>
      <c r="FM99" s="582"/>
      <c r="FN99" s="582"/>
      <c r="FO99" s="582"/>
      <c r="FP99" s="582"/>
      <c r="FQ99" s="582"/>
      <c r="FR99" s="582"/>
      <c r="FS99" s="582"/>
      <c r="FT99" s="582"/>
      <c r="FU99" s="582"/>
      <c r="FV99" s="582"/>
      <c r="FW99" s="582"/>
      <c r="FX99" s="582"/>
      <c r="FY99" s="582"/>
      <c r="FZ99" s="582"/>
      <c r="GA99" s="582"/>
      <c r="GB99" s="582"/>
      <c r="GC99" s="582"/>
      <c r="GD99" s="582"/>
      <c r="GE99" s="582"/>
      <c r="GF99" s="582"/>
      <c r="GG99" s="582"/>
      <c r="GH99" s="582"/>
      <c r="GI99" s="582"/>
      <c r="GJ99" s="582"/>
      <c r="GK99" s="582"/>
      <c r="GL99" s="582"/>
      <c r="GM99" s="582"/>
      <c r="GN99" s="582"/>
      <c r="GO99" s="582"/>
      <c r="GP99" s="582"/>
      <c r="GQ99" s="582"/>
      <c r="GR99" s="582"/>
      <c r="GS99" s="582"/>
      <c r="GT99" s="582"/>
      <c r="GU99" s="582"/>
      <c r="GV99" s="582"/>
      <c r="GW99" s="582"/>
      <c r="GX99" s="582"/>
      <c r="GY99" s="582"/>
      <c r="GZ99" s="582"/>
      <c r="HA99" s="582"/>
      <c r="HB99" s="582"/>
      <c r="HC99" s="582"/>
      <c r="HD99" s="582"/>
      <c r="HE99" s="582"/>
      <c r="HF99" s="582"/>
      <c r="HG99" s="582"/>
      <c r="HH99" s="582"/>
      <c r="HI99" s="582"/>
      <c r="HJ99" s="582"/>
      <c r="HK99" s="582"/>
      <c r="HL99" s="582"/>
      <c r="HM99" s="582"/>
      <c r="HN99" s="582"/>
      <c r="HO99" s="582"/>
      <c r="HP99" s="582"/>
      <c r="HQ99" s="582"/>
      <c r="HR99" s="582"/>
      <c r="HS99" s="582"/>
      <c r="HT99" s="582"/>
      <c r="HU99" s="582"/>
      <c r="HV99" s="582"/>
      <c r="HW99" s="582"/>
      <c r="HX99" s="582"/>
      <c r="HY99" s="582"/>
      <c r="HZ99" s="582"/>
      <c r="IA99" s="582"/>
    </row>
    <row r="100" spans="3:235" ht="14.25" thickTop="1" x14ac:dyDescent="0.3">
      <c r="C100" s="26" t="s">
        <v>856</v>
      </c>
      <c r="D100" s="26" t="s">
        <v>857</v>
      </c>
      <c r="E100" s="140">
        <f>시나리오분석!$E$28</f>
        <v>94.65</v>
      </c>
      <c r="F100" s="140">
        <f>시나리오분석!$E$28</f>
        <v>94.65</v>
      </c>
      <c r="G100" s="140">
        <f>시나리오분석!$E$28</f>
        <v>94.65</v>
      </c>
      <c r="H100" s="140">
        <f>시나리오분석!$E$28</f>
        <v>94.65</v>
      </c>
      <c r="I100" s="140">
        <f>시나리오분석!$E$28</f>
        <v>94.65</v>
      </c>
      <c r="J100" s="140">
        <f>시나리오분석!$E$28</f>
        <v>94.65</v>
      </c>
      <c r="K100" s="140">
        <f>시나리오분석!$E$28</f>
        <v>94.65</v>
      </c>
      <c r="L100" s="140">
        <f>시나리오분석!$E$28</f>
        <v>94.65</v>
      </c>
      <c r="M100" s="140">
        <f>시나리오분석!$E$28</f>
        <v>94.65</v>
      </c>
      <c r="N100" s="140">
        <f>시나리오분석!$E$28</f>
        <v>94.65</v>
      </c>
      <c r="O100" s="140">
        <f>시나리오분석!$E$28</f>
        <v>94.65</v>
      </c>
      <c r="P100" s="140">
        <f>시나리오분석!$E$28</f>
        <v>94.65</v>
      </c>
      <c r="Q100" s="140">
        <f>시나리오분석!$E$28</f>
        <v>94.65</v>
      </c>
      <c r="R100" s="140">
        <f>시나리오분석!$E$28</f>
        <v>94.65</v>
      </c>
      <c r="S100" s="140">
        <f>시나리오분석!$E$28</f>
        <v>94.65</v>
      </c>
      <c r="T100" s="140">
        <f>시나리오분석!$E$28</f>
        <v>94.65</v>
      </c>
      <c r="U100" s="140">
        <f>시나리오분석!$E$28</f>
        <v>94.65</v>
      </c>
      <c r="V100" s="140">
        <f>시나리오분석!$E$28</f>
        <v>94.65</v>
      </c>
      <c r="Y100" s="26" t="s">
        <v>158</v>
      </c>
      <c r="Z100" s="26" t="s">
        <v>184</v>
      </c>
      <c r="AA100" s="1276">
        <f>시나리오분석!$E$28</f>
        <v>94.65</v>
      </c>
      <c r="AB100" s="1276">
        <f>시나리오분석!$E$28</f>
        <v>94.65</v>
      </c>
      <c r="AC100" s="1276">
        <f>시나리오분석!$E$28</f>
        <v>94.65</v>
      </c>
      <c r="AD100" s="1276">
        <f>시나리오분석!$E$28</f>
        <v>94.65</v>
      </c>
      <c r="AE100" s="1276">
        <f>시나리오분석!$E$28</f>
        <v>94.65</v>
      </c>
      <c r="AF100" s="1276">
        <f>시나리오분석!$E$28</f>
        <v>94.65</v>
      </c>
      <c r="AG100" s="1276">
        <f>시나리오분석!$E$28</f>
        <v>94.65</v>
      </c>
      <c r="AH100" s="1276">
        <f>시나리오분석!$E$28</f>
        <v>94.65</v>
      </c>
      <c r="AI100" s="1276">
        <f>시나리오분석!$E$28</f>
        <v>94.65</v>
      </c>
      <c r="AJ100" s="1276">
        <f>시나리오분석!$E$28</f>
        <v>94.65</v>
      </c>
      <c r="AK100" s="1276">
        <f>시나리오분석!$E$28</f>
        <v>94.65</v>
      </c>
      <c r="AL100" s="1276">
        <f>시나리오분석!$E$28</f>
        <v>94.65</v>
      </c>
      <c r="AM100" s="1276">
        <f>시나리오분석!$E$28</f>
        <v>94.65</v>
      </c>
      <c r="AN100" s="1276">
        <f>시나리오분석!$E$28</f>
        <v>94.65</v>
      </c>
      <c r="AO100" s="1276">
        <f>시나리오분석!$E$28</f>
        <v>94.65</v>
      </c>
      <c r="AP100" s="1276">
        <f>시나리오분석!$E$28</f>
        <v>94.65</v>
      </c>
      <c r="AQ100" s="1276">
        <f>시나리오분석!$E$28</f>
        <v>94.65</v>
      </c>
      <c r="AR100" s="1276">
        <f>시나리오분석!$E$28</f>
        <v>94.65</v>
      </c>
      <c r="AS100" s="1276">
        <f>시나리오분석!$E$28</f>
        <v>94.65</v>
      </c>
      <c r="AT100" s="1276">
        <f>시나리오분석!$E$28</f>
        <v>94.65</v>
      </c>
      <c r="AU100" s="1276">
        <f>시나리오분석!$E$28</f>
        <v>94.65</v>
      </c>
      <c r="AV100" s="1276">
        <f>시나리오분석!$E$28</f>
        <v>94.65</v>
      </c>
      <c r="AW100" s="1276">
        <f>시나리오분석!$E$28</f>
        <v>94.65</v>
      </c>
      <c r="AX100" s="1276">
        <f>시나리오분석!$E$28</f>
        <v>94.65</v>
      </c>
      <c r="AY100" s="1276">
        <f>시나리오분석!$E$28</f>
        <v>94.65</v>
      </c>
      <c r="AZ100" s="1276">
        <f>시나리오분석!$E$28</f>
        <v>94.65</v>
      </c>
      <c r="BA100" s="1276">
        <f>시나리오분석!$E$28</f>
        <v>94.65</v>
      </c>
      <c r="BB100" s="1276">
        <f>시나리오분석!$E$28</f>
        <v>94.65</v>
      </c>
      <c r="BC100" s="1276">
        <f>시나리오분석!$E$28</f>
        <v>94.65</v>
      </c>
      <c r="BD100" s="1276">
        <f>시나리오분석!$E$28</f>
        <v>94.65</v>
      </c>
      <c r="BE100" s="1276">
        <f>시나리오분석!$E$28</f>
        <v>94.65</v>
      </c>
      <c r="BF100" s="1276">
        <f>시나리오분석!$E$28</f>
        <v>94.65</v>
      </c>
      <c r="BG100" s="1276">
        <f>시나리오분석!$E$28</f>
        <v>94.65</v>
      </c>
      <c r="BH100" s="1276">
        <f>시나리오분석!$E$28</f>
        <v>94.65</v>
      </c>
      <c r="BI100" s="1276">
        <f>시나리오분석!$E$28</f>
        <v>94.65</v>
      </c>
      <c r="BJ100" s="1276">
        <f>시나리오분석!$E$28</f>
        <v>94.65</v>
      </c>
      <c r="BK100" s="1276">
        <f>시나리오분석!$E$28</f>
        <v>94.65</v>
      </c>
      <c r="BL100" s="1276">
        <f>시나리오분석!$E$28</f>
        <v>94.65</v>
      </c>
      <c r="BM100" s="1276">
        <f>시나리오분석!$E$28</f>
        <v>94.65</v>
      </c>
      <c r="BN100" s="1276">
        <f>시나리오분석!$E$28</f>
        <v>94.65</v>
      </c>
      <c r="BO100" s="1276">
        <f>시나리오분석!$E$28</f>
        <v>94.65</v>
      </c>
      <c r="BP100" s="1276">
        <f>시나리오분석!$E$28</f>
        <v>94.65</v>
      </c>
      <c r="BQ100" s="1276">
        <f>시나리오분석!$E$28</f>
        <v>94.65</v>
      </c>
      <c r="BR100" s="1276">
        <f>시나리오분석!$E$28</f>
        <v>94.65</v>
      </c>
      <c r="BS100" s="1276">
        <f>시나리오분석!$E$28</f>
        <v>94.65</v>
      </c>
      <c r="BT100" s="1276">
        <f>시나리오분석!$E$28</f>
        <v>94.65</v>
      </c>
      <c r="BU100" s="1276">
        <f>시나리오분석!$E$28</f>
        <v>94.65</v>
      </c>
      <c r="BV100" s="1276">
        <f>시나리오분석!$E$28</f>
        <v>94.65</v>
      </c>
      <c r="BW100" s="1276">
        <f>시나리오분석!$E$28</f>
        <v>94.65</v>
      </c>
      <c r="BX100" s="1276">
        <f>시나리오분석!$E$28</f>
        <v>94.65</v>
      </c>
      <c r="BY100" s="1276">
        <f>시나리오분석!$E$28</f>
        <v>94.65</v>
      </c>
      <c r="BZ100" s="1276">
        <f>시나리오분석!$E$28</f>
        <v>94.65</v>
      </c>
      <c r="CA100" s="1276">
        <f>시나리오분석!$E$28</f>
        <v>94.65</v>
      </c>
      <c r="CB100" s="1276">
        <f>시나리오분석!$E$28</f>
        <v>94.65</v>
      </c>
      <c r="CC100" s="1276">
        <f>시나리오분석!$E$28</f>
        <v>94.65</v>
      </c>
      <c r="CD100" s="1276">
        <f>시나리오분석!$E$28</f>
        <v>94.65</v>
      </c>
      <c r="CE100" s="1276">
        <f>시나리오분석!$E$28</f>
        <v>94.65</v>
      </c>
      <c r="CF100" s="1276">
        <f>시나리오분석!$E$28</f>
        <v>94.65</v>
      </c>
      <c r="CG100" s="1276">
        <f>시나리오분석!$E$28</f>
        <v>94.65</v>
      </c>
      <c r="CH100" s="1276">
        <f>시나리오분석!$E$28</f>
        <v>94.65</v>
      </c>
      <c r="CI100" s="1276">
        <f>시나리오분석!$E$28</f>
        <v>94.65</v>
      </c>
      <c r="CJ100" s="1276">
        <f>시나리오분석!$E$28</f>
        <v>94.65</v>
      </c>
      <c r="CK100" s="1276">
        <f>시나리오분석!$E$28</f>
        <v>94.65</v>
      </c>
      <c r="CL100" s="1276">
        <f>시나리오분석!$E$28</f>
        <v>94.65</v>
      </c>
      <c r="CM100" s="1276">
        <f>시나리오분석!$E$28</f>
        <v>94.65</v>
      </c>
      <c r="CN100" s="1276">
        <f>시나리오분석!$E$28</f>
        <v>94.65</v>
      </c>
      <c r="CO100" s="1276">
        <f>시나리오분석!$E$28</f>
        <v>94.65</v>
      </c>
      <c r="CP100" s="1276">
        <f>시나리오분석!$E$28</f>
        <v>94.65</v>
      </c>
      <c r="CQ100" s="1276">
        <f>시나리오분석!$E$28</f>
        <v>94.65</v>
      </c>
      <c r="CR100" s="1276">
        <f>시나리오분석!$E$28</f>
        <v>94.65</v>
      </c>
      <c r="CS100" s="1276">
        <f>시나리오분석!$E$28</f>
        <v>94.65</v>
      </c>
      <c r="CT100" s="1276">
        <f>시나리오분석!$E$28</f>
        <v>94.65</v>
      </c>
      <c r="CU100" s="1276">
        <f>시나리오분석!$E$28</f>
        <v>94.65</v>
      </c>
      <c r="CV100" s="1276">
        <f>시나리오분석!$E$28</f>
        <v>94.65</v>
      </c>
      <c r="CW100" s="1276">
        <f>시나리오분석!$E$28</f>
        <v>94.65</v>
      </c>
      <c r="CX100" s="1276">
        <f>시나리오분석!$E$28</f>
        <v>94.65</v>
      </c>
      <c r="CY100" s="1276">
        <f>시나리오분석!$E$28</f>
        <v>94.65</v>
      </c>
      <c r="CZ100" s="1276">
        <f>시나리오분석!$E$28</f>
        <v>94.65</v>
      </c>
      <c r="DA100" s="1276">
        <f>시나리오분석!$E$28</f>
        <v>94.65</v>
      </c>
      <c r="DB100" s="1276">
        <f>시나리오분석!$E$28</f>
        <v>94.65</v>
      </c>
      <c r="DC100" s="1276">
        <f>시나리오분석!$E$28</f>
        <v>94.65</v>
      </c>
      <c r="DD100" s="1276">
        <f>시나리오분석!$E$28</f>
        <v>94.65</v>
      </c>
      <c r="DE100" s="1276">
        <f>시나리오분석!$E$28</f>
        <v>94.65</v>
      </c>
      <c r="DF100" s="1276">
        <f>시나리오분석!$E$28</f>
        <v>94.65</v>
      </c>
      <c r="DG100" s="1276">
        <f>시나리오분석!$E$28</f>
        <v>94.65</v>
      </c>
      <c r="DH100" s="1276">
        <f>시나리오분석!$E$28</f>
        <v>94.65</v>
      </c>
      <c r="DI100" s="1276">
        <f>시나리오분석!$E$28</f>
        <v>94.65</v>
      </c>
      <c r="DJ100" s="1276">
        <f>시나리오분석!$E$28</f>
        <v>94.65</v>
      </c>
      <c r="DK100" s="1276">
        <f>시나리오분석!$E$28</f>
        <v>94.65</v>
      </c>
      <c r="DL100" s="1276">
        <f>시나리오분석!$E$28</f>
        <v>94.65</v>
      </c>
      <c r="DM100" s="1276">
        <f>시나리오분석!$E$28</f>
        <v>94.65</v>
      </c>
      <c r="DN100" s="1276">
        <f>시나리오분석!$E$28</f>
        <v>94.65</v>
      </c>
      <c r="DO100" s="1276">
        <f>시나리오분석!$E$28</f>
        <v>94.65</v>
      </c>
      <c r="DP100" s="1276">
        <f>시나리오분석!$E$28</f>
        <v>94.65</v>
      </c>
      <c r="DQ100" s="1276">
        <f>시나리오분석!$E$28</f>
        <v>94.65</v>
      </c>
      <c r="DR100" s="1276">
        <f>시나리오분석!$E$28</f>
        <v>94.65</v>
      </c>
      <c r="DS100" s="1276">
        <f>시나리오분석!$E$28</f>
        <v>94.65</v>
      </c>
      <c r="DT100" s="1276">
        <f>시나리오분석!$E$28</f>
        <v>94.65</v>
      </c>
      <c r="DU100" s="1276">
        <f>시나리오분석!$E$28</f>
        <v>94.65</v>
      </c>
      <c r="DV100" s="1276">
        <f>시나리오분석!$E$28</f>
        <v>94.65</v>
      </c>
      <c r="DW100" s="1276">
        <f>시나리오분석!$E$28</f>
        <v>94.65</v>
      </c>
      <c r="DX100" s="1276">
        <f>시나리오분석!$E$28</f>
        <v>94.65</v>
      </c>
      <c r="DY100" s="1276">
        <f>시나리오분석!$E$28</f>
        <v>94.65</v>
      </c>
      <c r="DZ100" s="1276">
        <f>시나리오분석!$E$28</f>
        <v>94.65</v>
      </c>
      <c r="EA100" s="1276">
        <f>시나리오분석!$E$28</f>
        <v>94.65</v>
      </c>
      <c r="EB100" s="1276">
        <f>시나리오분석!$E$28</f>
        <v>94.65</v>
      </c>
      <c r="EC100" s="1276">
        <f>시나리오분석!$E$28</f>
        <v>94.65</v>
      </c>
      <c r="ED100" s="1276">
        <f>시나리오분석!$E$28</f>
        <v>94.65</v>
      </c>
      <c r="EE100" s="1276">
        <f>시나리오분석!$E$28</f>
        <v>94.65</v>
      </c>
      <c r="EF100" s="1276">
        <f>시나리오분석!$E$28</f>
        <v>94.65</v>
      </c>
      <c r="EG100" s="1276">
        <f>시나리오분석!$E$28</f>
        <v>94.65</v>
      </c>
      <c r="EH100" s="1276">
        <f>시나리오분석!$E$28</f>
        <v>94.65</v>
      </c>
      <c r="EI100" s="1276">
        <f>시나리오분석!$E$28</f>
        <v>94.65</v>
      </c>
      <c r="EJ100" s="1276">
        <f>시나리오분석!$E$28</f>
        <v>94.65</v>
      </c>
      <c r="EK100" s="1276">
        <f>시나리오분석!$E$28</f>
        <v>94.65</v>
      </c>
      <c r="EL100" s="1276">
        <f>시나리오분석!$E$28</f>
        <v>94.65</v>
      </c>
      <c r="EM100" s="1276">
        <f>시나리오분석!$E$28</f>
        <v>94.65</v>
      </c>
      <c r="EN100" s="1276">
        <f>시나리오분석!$E$28</f>
        <v>94.65</v>
      </c>
      <c r="EO100" s="1276">
        <f>시나리오분석!$E$28</f>
        <v>94.65</v>
      </c>
      <c r="EP100" s="1276">
        <f>시나리오분석!$E$28</f>
        <v>94.65</v>
      </c>
      <c r="EQ100" s="1276">
        <f>시나리오분석!$E$28</f>
        <v>94.65</v>
      </c>
      <c r="ER100" s="1276">
        <f>시나리오분석!$E$28</f>
        <v>94.65</v>
      </c>
      <c r="ES100" s="1276">
        <f>시나리오분석!$E$28</f>
        <v>94.65</v>
      </c>
      <c r="ET100" s="1276">
        <f>시나리오분석!$E$28</f>
        <v>94.65</v>
      </c>
      <c r="EU100" s="1276">
        <f>시나리오분석!$E$28</f>
        <v>94.65</v>
      </c>
      <c r="EV100" s="1276">
        <f>시나리오분석!$E$28</f>
        <v>94.65</v>
      </c>
      <c r="EW100" s="1276">
        <f>시나리오분석!$E$28</f>
        <v>94.65</v>
      </c>
      <c r="EX100" s="1276">
        <f>시나리오분석!$E$28</f>
        <v>94.65</v>
      </c>
      <c r="EY100" s="1276">
        <f>시나리오분석!$E$28</f>
        <v>94.65</v>
      </c>
      <c r="EZ100" s="1276">
        <f>시나리오분석!$E$28</f>
        <v>94.65</v>
      </c>
      <c r="FA100" s="1276">
        <f>시나리오분석!$E$28</f>
        <v>94.65</v>
      </c>
      <c r="FB100" s="1276">
        <f>시나리오분석!$E$28</f>
        <v>94.65</v>
      </c>
      <c r="FC100" s="1276">
        <f>시나리오분석!$E$28</f>
        <v>94.65</v>
      </c>
      <c r="FD100" s="1276">
        <f>시나리오분석!$E$28</f>
        <v>94.65</v>
      </c>
      <c r="FE100" s="1276">
        <f>시나리오분석!$E$28</f>
        <v>94.65</v>
      </c>
      <c r="FF100" s="1276">
        <f>시나리오분석!$E$28</f>
        <v>94.65</v>
      </c>
      <c r="FG100" s="1276">
        <f>시나리오분석!$E$28</f>
        <v>94.65</v>
      </c>
      <c r="FH100" s="1276">
        <f>시나리오분석!$E$28</f>
        <v>94.65</v>
      </c>
      <c r="FI100" s="1276">
        <f>시나리오분석!$E$28</f>
        <v>94.65</v>
      </c>
      <c r="FJ100" s="1276">
        <f>시나리오분석!$E$28</f>
        <v>94.65</v>
      </c>
      <c r="FK100" s="1276">
        <f>시나리오분석!$E$28</f>
        <v>94.65</v>
      </c>
      <c r="FL100" s="1276">
        <f>시나리오분석!$E$28</f>
        <v>94.65</v>
      </c>
      <c r="FM100" s="1276">
        <f>시나리오분석!$E$28</f>
        <v>94.65</v>
      </c>
      <c r="FN100" s="1276">
        <f>시나리오분석!$E$28</f>
        <v>94.65</v>
      </c>
      <c r="FO100" s="1276">
        <f>시나리오분석!$E$28</f>
        <v>94.65</v>
      </c>
      <c r="FP100" s="1276">
        <f>시나리오분석!$E$28</f>
        <v>94.65</v>
      </c>
      <c r="FQ100" s="1276">
        <f>시나리오분석!$E$28</f>
        <v>94.65</v>
      </c>
      <c r="FR100" s="1276">
        <f>시나리오분석!$E$28</f>
        <v>94.65</v>
      </c>
      <c r="FS100" s="1276">
        <f>시나리오분석!$E$28</f>
        <v>94.65</v>
      </c>
      <c r="FT100" s="1276">
        <f>시나리오분석!$E$28</f>
        <v>94.65</v>
      </c>
      <c r="FU100" s="1276">
        <f>시나리오분석!$E$28</f>
        <v>94.65</v>
      </c>
      <c r="FV100" s="1276">
        <f>시나리오분석!$E$28</f>
        <v>94.65</v>
      </c>
      <c r="FW100" s="1276">
        <f>시나리오분석!$E$28</f>
        <v>94.65</v>
      </c>
      <c r="FX100" s="1276">
        <f>시나리오분석!$E$28</f>
        <v>94.65</v>
      </c>
      <c r="FY100" s="1276">
        <f>시나리오분석!$E$28</f>
        <v>94.65</v>
      </c>
      <c r="FZ100" s="1276">
        <f>시나리오분석!$E$28</f>
        <v>94.65</v>
      </c>
      <c r="GA100" s="1276">
        <f>시나리오분석!$E$28</f>
        <v>94.65</v>
      </c>
      <c r="GB100" s="1276">
        <f>시나리오분석!$E$28</f>
        <v>94.65</v>
      </c>
      <c r="GC100" s="1276">
        <f>시나리오분석!$E$28</f>
        <v>94.65</v>
      </c>
      <c r="GD100" s="1276">
        <f>시나리오분석!$E$28</f>
        <v>94.65</v>
      </c>
      <c r="GE100" s="1276">
        <f>시나리오분석!$E$28</f>
        <v>94.65</v>
      </c>
      <c r="GF100" s="1276">
        <f>시나리오분석!$E$28</f>
        <v>94.65</v>
      </c>
      <c r="GG100" s="1276">
        <f>시나리오분석!$E$28</f>
        <v>94.65</v>
      </c>
      <c r="GH100" s="1276">
        <f>시나리오분석!$E$28</f>
        <v>94.65</v>
      </c>
      <c r="GI100" s="1276">
        <f>시나리오분석!$E$28</f>
        <v>94.65</v>
      </c>
      <c r="GJ100" s="1276">
        <f>시나리오분석!$E$28</f>
        <v>94.65</v>
      </c>
      <c r="GK100" s="1276">
        <f>시나리오분석!$E$28</f>
        <v>94.65</v>
      </c>
      <c r="GL100" s="1276">
        <f>시나리오분석!$E$28</f>
        <v>94.65</v>
      </c>
      <c r="GM100" s="1276">
        <f>시나리오분석!$E$28</f>
        <v>94.65</v>
      </c>
      <c r="GN100" s="1276">
        <f>시나리오분석!$E$28</f>
        <v>94.65</v>
      </c>
      <c r="GO100" s="1276">
        <f>시나리오분석!$E$28</f>
        <v>94.65</v>
      </c>
      <c r="GP100" s="1276">
        <f>시나리오분석!$E$28</f>
        <v>94.65</v>
      </c>
      <c r="GQ100" s="1276">
        <f>시나리오분석!$E$28</f>
        <v>94.65</v>
      </c>
      <c r="GR100" s="1276">
        <f>시나리오분석!$E$28</f>
        <v>94.65</v>
      </c>
      <c r="GS100" s="1276">
        <f>시나리오분석!$E$28</f>
        <v>94.65</v>
      </c>
      <c r="GT100" s="1276">
        <f>시나리오분석!$E$28</f>
        <v>94.65</v>
      </c>
      <c r="GU100" s="1276">
        <f>시나리오분석!$E$28</f>
        <v>94.65</v>
      </c>
      <c r="GV100" s="1276">
        <f>시나리오분석!$E$28</f>
        <v>94.65</v>
      </c>
      <c r="GW100" s="1276">
        <f>시나리오분석!$E$28</f>
        <v>94.65</v>
      </c>
      <c r="GX100" s="1276">
        <f>시나리오분석!$E$28</f>
        <v>94.65</v>
      </c>
      <c r="GY100" s="1276">
        <f>시나리오분석!$E$28</f>
        <v>94.65</v>
      </c>
      <c r="GZ100" s="1276">
        <f>시나리오분석!$E$28</f>
        <v>94.65</v>
      </c>
      <c r="HA100" s="1276">
        <f>시나리오분석!$E$28</f>
        <v>94.65</v>
      </c>
      <c r="HB100" s="1276">
        <f>시나리오분석!$E$28</f>
        <v>94.65</v>
      </c>
      <c r="HC100" s="1276">
        <f>시나리오분석!$E$28</f>
        <v>94.65</v>
      </c>
      <c r="HD100" s="1276">
        <f>시나리오분석!$E$28</f>
        <v>94.65</v>
      </c>
      <c r="HE100" s="1276">
        <f>시나리오분석!$E$28</f>
        <v>94.65</v>
      </c>
      <c r="HF100" s="1276">
        <f>시나리오분석!$E$28</f>
        <v>94.65</v>
      </c>
      <c r="HG100" s="1276">
        <f>시나리오분석!$E$28</f>
        <v>94.65</v>
      </c>
      <c r="HH100" s="1276">
        <f>시나리오분석!$E$28</f>
        <v>94.65</v>
      </c>
      <c r="HI100" s="1276">
        <f>시나리오분석!$E$28</f>
        <v>94.65</v>
      </c>
      <c r="HJ100" s="1276">
        <f>시나리오분석!$E$28</f>
        <v>94.65</v>
      </c>
      <c r="HK100" s="1276">
        <f>시나리오분석!$E$28</f>
        <v>94.65</v>
      </c>
      <c r="HL100" s="1276">
        <f>시나리오분석!$E$28</f>
        <v>94.65</v>
      </c>
      <c r="HM100" s="1276">
        <f>시나리오분석!$E$28</f>
        <v>94.65</v>
      </c>
      <c r="HN100" s="1276">
        <f>시나리오분석!$E$28</f>
        <v>94.65</v>
      </c>
      <c r="HO100" s="1276">
        <f>시나리오분석!$E$28</f>
        <v>94.65</v>
      </c>
      <c r="HP100" s="1276">
        <f>시나리오분석!$E$28</f>
        <v>94.65</v>
      </c>
      <c r="HQ100" s="1276">
        <f>시나리오분석!$E$28</f>
        <v>94.65</v>
      </c>
      <c r="HR100" s="1276">
        <f>시나리오분석!$E$28</f>
        <v>94.65</v>
      </c>
      <c r="HS100" s="1276">
        <f>시나리오분석!$E$28</f>
        <v>94.65</v>
      </c>
      <c r="HT100" s="1276">
        <f>시나리오분석!$E$28</f>
        <v>94.65</v>
      </c>
      <c r="HU100" s="1276">
        <f>시나리오분석!$E$28</f>
        <v>94.65</v>
      </c>
      <c r="HV100" s="1276">
        <f>시나리오분석!$E$28</f>
        <v>94.65</v>
      </c>
      <c r="HW100" s="1276">
        <f>시나리오분석!$E$28</f>
        <v>94.65</v>
      </c>
      <c r="HX100" s="1276">
        <f>시나리오분석!$E$28</f>
        <v>94.65</v>
      </c>
      <c r="HY100" s="1276">
        <f>시나리오분석!$E$28</f>
        <v>94.65</v>
      </c>
      <c r="HZ100" s="1276">
        <f>시나리오분석!$E$28</f>
        <v>94.65</v>
      </c>
      <c r="IA100" s="1276">
        <f>시나리오분석!$E$28</f>
        <v>94.65</v>
      </c>
    </row>
    <row r="101" spans="3:235" x14ac:dyDescent="0.3">
      <c r="D101" s="26" t="s">
        <v>858</v>
      </c>
      <c r="E101" s="140">
        <f>E$55</f>
        <v>80</v>
      </c>
      <c r="F101" s="140">
        <f t="shared" ref="F101:V101" si="463">F$55</f>
        <v>80</v>
      </c>
      <c r="G101" s="140">
        <f t="shared" si="463"/>
        <v>80</v>
      </c>
      <c r="H101" s="140">
        <f t="shared" si="463"/>
        <v>80</v>
      </c>
      <c r="I101" s="140">
        <f t="shared" si="463"/>
        <v>80</v>
      </c>
      <c r="J101" s="140">
        <f t="shared" si="463"/>
        <v>80</v>
      </c>
      <c r="K101" s="140">
        <f t="shared" si="463"/>
        <v>80</v>
      </c>
      <c r="L101" s="140">
        <f t="shared" si="463"/>
        <v>80</v>
      </c>
      <c r="M101" s="140">
        <f t="shared" si="463"/>
        <v>80</v>
      </c>
      <c r="N101" s="140">
        <f t="shared" si="463"/>
        <v>80</v>
      </c>
      <c r="O101" s="140">
        <f t="shared" si="463"/>
        <v>80</v>
      </c>
      <c r="P101" s="140">
        <f t="shared" si="463"/>
        <v>80</v>
      </c>
      <c r="Q101" s="140">
        <f t="shared" si="463"/>
        <v>80</v>
      </c>
      <c r="R101" s="140">
        <f t="shared" si="463"/>
        <v>80</v>
      </c>
      <c r="S101" s="140">
        <f t="shared" si="463"/>
        <v>80</v>
      </c>
      <c r="T101" s="140">
        <f t="shared" si="463"/>
        <v>80</v>
      </c>
      <c r="U101" s="140">
        <f t="shared" si="463"/>
        <v>80</v>
      </c>
      <c r="V101" s="140">
        <f t="shared" si="463"/>
        <v>80</v>
      </c>
      <c r="Z101" s="26" t="s">
        <v>185</v>
      </c>
      <c r="AA101" s="1276">
        <f>AA$55</f>
        <v>80</v>
      </c>
      <c r="AB101" s="1276">
        <f t="shared" ref="AB101:CM101" si="464">AB$55</f>
        <v>80</v>
      </c>
      <c r="AC101" s="1276">
        <f t="shared" si="464"/>
        <v>80</v>
      </c>
      <c r="AD101" s="1276">
        <f t="shared" si="464"/>
        <v>80</v>
      </c>
      <c r="AE101" s="1276">
        <f t="shared" si="464"/>
        <v>80</v>
      </c>
      <c r="AF101" s="1276">
        <f t="shared" si="464"/>
        <v>80</v>
      </c>
      <c r="AG101" s="1276">
        <f t="shared" si="464"/>
        <v>80</v>
      </c>
      <c r="AH101" s="1276">
        <f t="shared" si="464"/>
        <v>80</v>
      </c>
      <c r="AI101" s="1276">
        <f t="shared" si="464"/>
        <v>80</v>
      </c>
      <c r="AJ101" s="1276">
        <f t="shared" si="464"/>
        <v>80</v>
      </c>
      <c r="AK101" s="1276">
        <f t="shared" si="464"/>
        <v>80</v>
      </c>
      <c r="AL101" s="1276">
        <f t="shared" si="464"/>
        <v>80</v>
      </c>
      <c r="AM101" s="1276">
        <f t="shared" si="464"/>
        <v>80</v>
      </c>
      <c r="AN101" s="1276">
        <f t="shared" si="464"/>
        <v>80</v>
      </c>
      <c r="AO101" s="1276">
        <f t="shared" si="464"/>
        <v>80</v>
      </c>
      <c r="AP101" s="1276">
        <f t="shared" si="464"/>
        <v>80</v>
      </c>
      <c r="AQ101" s="1276">
        <f t="shared" si="464"/>
        <v>80</v>
      </c>
      <c r="AR101" s="1276">
        <f t="shared" si="464"/>
        <v>80</v>
      </c>
      <c r="AS101" s="1276">
        <f t="shared" si="464"/>
        <v>80</v>
      </c>
      <c r="AT101" s="1276">
        <f t="shared" si="464"/>
        <v>80</v>
      </c>
      <c r="AU101" s="1276">
        <f t="shared" si="464"/>
        <v>80</v>
      </c>
      <c r="AV101" s="1276">
        <f t="shared" si="464"/>
        <v>80</v>
      </c>
      <c r="AW101" s="1276">
        <f t="shared" si="464"/>
        <v>80</v>
      </c>
      <c r="AX101" s="1276">
        <f t="shared" si="464"/>
        <v>80</v>
      </c>
      <c r="AY101" s="1276">
        <f t="shared" si="464"/>
        <v>80</v>
      </c>
      <c r="AZ101" s="1276">
        <f t="shared" si="464"/>
        <v>80</v>
      </c>
      <c r="BA101" s="1276">
        <f t="shared" si="464"/>
        <v>80</v>
      </c>
      <c r="BB101" s="1276">
        <f t="shared" si="464"/>
        <v>80</v>
      </c>
      <c r="BC101" s="1276">
        <f t="shared" si="464"/>
        <v>80</v>
      </c>
      <c r="BD101" s="1276">
        <f t="shared" si="464"/>
        <v>80</v>
      </c>
      <c r="BE101" s="1276">
        <f t="shared" si="464"/>
        <v>80</v>
      </c>
      <c r="BF101" s="1276">
        <f t="shared" si="464"/>
        <v>80</v>
      </c>
      <c r="BG101" s="1276">
        <f t="shared" si="464"/>
        <v>80</v>
      </c>
      <c r="BH101" s="1276">
        <f t="shared" si="464"/>
        <v>80</v>
      </c>
      <c r="BI101" s="1276">
        <f t="shared" si="464"/>
        <v>80</v>
      </c>
      <c r="BJ101" s="1276">
        <f t="shared" si="464"/>
        <v>80</v>
      </c>
      <c r="BK101" s="1276">
        <f t="shared" si="464"/>
        <v>80</v>
      </c>
      <c r="BL101" s="1276">
        <f t="shared" si="464"/>
        <v>80</v>
      </c>
      <c r="BM101" s="1276">
        <f t="shared" si="464"/>
        <v>80</v>
      </c>
      <c r="BN101" s="1276">
        <f t="shared" si="464"/>
        <v>80</v>
      </c>
      <c r="BO101" s="1276">
        <f t="shared" si="464"/>
        <v>80</v>
      </c>
      <c r="BP101" s="1276">
        <f t="shared" si="464"/>
        <v>80</v>
      </c>
      <c r="BQ101" s="1276">
        <f t="shared" si="464"/>
        <v>80</v>
      </c>
      <c r="BR101" s="1276">
        <f t="shared" si="464"/>
        <v>80</v>
      </c>
      <c r="BS101" s="1276">
        <f t="shared" si="464"/>
        <v>80</v>
      </c>
      <c r="BT101" s="1276">
        <f t="shared" si="464"/>
        <v>80</v>
      </c>
      <c r="BU101" s="1276">
        <f t="shared" si="464"/>
        <v>80</v>
      </c>
      <c r="BV101" s="1276">
        <f t="shared" si="464"/>
        <v>80</v>
      </c>
      <c r="BW101" s="1276">
        <f t="shared" si="464"/>
        <v>80</v>
      </c>
      <c r="BX101" s="1276">
        <f t="shared" si="464"/>
        <v>80</v>
      </c>
      <c r="BY101" s="1276">
        <f t="shared" si="464"/>
        <v>80</v>
      </c>
      <c r="BZ101" s="1276">
        <f t="shared" si="464"/>
        <v>80</v>
      </c>
      <c r="CA101" s="1276">
        <f t="shared" si="464"/>
        <v>80</v>
      </c>
      <c r="CB101" s="1276">
        <f t="shared" si="464"/>
        <v>80</v>
      </c>
      <c r="CC101" s="1276">
        <f t="shared" si="464"/>
        <v>80</v>
      </c>
      <c r="CD101" s="1276">
        <f t="shared" si="464"/>
        <v>80</v>
      </c>
      <c r="CE101" s="1276">
        <f t="shared" si="464"/>
        <v>80</v>
      </c>
      <c r="CF101" s="1276">
        <f t="shared" si="464"/>
        <v>80</v>
      </c>
      <c r="CG101" s="1276">
        <f t="shared" si="464"/>
        <v>80</v>
      </c>
      <c r="CH101" s="1276">
        <f t="shared" si="464"/>
        <v>80</v>
      </c>
      <c r="CI101" s="1276">
        <f t="shared" si="464"/>
        <v>80</v>
      </c>
      <c r="CJ101" s="1276">
        <f t="shared" si="464"/>
        <v>80</v>
      </c>
      <c r="CK101" s="1276">
        <f t="shared" si="464"/>
        <v>80</v>
      </c>
      <c r="CL101" s="1276">
        <f t="shared" si="464"/>
        <v>80</v>
      </c>
      <c r="CM101" s="1276">
        <f t="shared" si="464"/>
        <v>80</v>
      </c>
      <c r="CN101" s="1276">
        <f t="shared" ref="CN101:EY101" si="465">CN$55</f>
        <v>80</v>
      </c>
      <c r="CO101" s="1276">
        <f t="shared" si="465"/>
        <v>80</v>
      </c>
      <c r="CP101" s="1276">
        <f t="shared" si="465"/>
        <v>80</v>
      </c>
      <c r="CQ101" s="1276">
        <f t="shared" si="465"/>
        <v>80</v>
      </c>
      <c r="CR101" s="1276">
        <f t="shared" si="465"/>
        <v>80</v>
      </c>
      <c r="CS101" s="1276">
        <f t="shared" si="465"/>
        <v>80</v>
      </c>
      <c r="CT101" s="1276">
        <f t="shared" si="465"/>
        <v>80</v>
      </c>
      <c r="CU101" s="1276">
        <f t="shared" si="465"/>
        <v>80</v>
      </c>
      <c r="CV101" s="1276">
        <f t="shared" si="465"/>
        <v>80</v>
      </c>
      <c r="CW101" s="1276">
        <f t="shared" si="465"/>
        <v>80</v>
      </c>
      <c r="CX101" s="1276">
        <f t="shared" si="465"/>
        <v>80</v>
      </c>
      <c r="CY101" s="1276">
        <f t="shared" si="465"/>
        <v>80</v>
      </c>
      <c r="CZ101" s="1276">
        <f t="shared" si="465"/>
        <v>80</v>
      </c>
      <c r="DA101" s="1276">
        <f t="shared" si="465"/>
        <v>80</v>
      </c>
      <c r="DB101" s="1276">
        <f t="shared" si="465"/>
        <v>80</v>
      </c>
      <c r="DC101" s="1276">
        <f t="shared" si="465"/>
        <v>80</v>
      </c>
      <c r="DD101" s="1276">
        <f t="shared" si="465"/>
        <v>80</v>
      </c>
      <c r="DE101" s="1276">
        <f t="shared" si="465"/>
        <v>80</v>
      </c>
      <c r="DF101" s="1276">
        <f t="shared" si="465"/>
        <v>80</v>
      </c>
      <c r="DG101" s="1276">
        <f t="shared" si="465"/>
        <v>80</v>
      </c>
      <c r="DH101" s="1276">
        <f t="shared" si="465"/>
        <v>80</v>
      </c>
      <c r="DI101" s="1276">
        <f t="shared" si="465"/>
        <v>80</v>
      </c>
      <c r="DJ101" s="1276">
        <f t="shared" si="465"/>
        <v>80</v>
      </c>
      <c r="DK101" s="1276">
        <f t="shared" si="465"/>
        <v>80</v>
      </c>
      <c r="DL101" s="1276">
        <f t="shared" si="465"/>
        <v>80</v>
      </c>
      <c r="DM101" s="1276">
        <f t="shared" si="465"/>
        <v>80</v>
      </c>
      <c r="DN101" s="1276">
        <f t="shared" si="465"/>
        <v>80</v>
      </c>
      <c r="DO101" s="1276">
        <f t="shared" si="465"/>
        <v>80</v>
      </c>
      <c r="DP101" s="1276">
        <f t="shared" si="465"/>
        <v>80</v>
      </c>
      <c r="DQ101" s="1276">
        <f t="shared" si="465"/>
        <v>80</v>
      </c>
      <c r="DR101" s="1276">
        <f t="shared" si="465"/>
        <v>80</v>
      </c>
      <c r="DS101" s="1276">
        <f t="shared" si="465"/>
        <v>80</v>
      </c>
      <c r="DT101" s="1276">
        <f t="shared" si="465"/>
        <v>80</v>
      </c>
      <c r="DU101" s="1276">
        <f t="shared" si="465"/>
        <v>80</v>
      </c>
      <c r="DV101" s="1276">
        <f t="shared" si="465"/>
        <v>80</v>
      </c>
      <c r="DW101" s="1276">
        <f t="shared" si="465"/>
        <v>80</v>
      </c>
      <c r="DX101" s="1276">
        <f t="shared" si="465"/>
        <v>80</v>
      </c>
      <c r="DY101" s="1276">
        <f t="shared" si="465"/>
        <v>80</v>
      </c>
      <c r="DZ101" s="1276">
        <f t="shared" si="465"/>
        <v>80</v>
      </c>
      <c r="EA101" s="1276">
        <f t="shared" si="465"/>
        <v>80</v>
      </c>
      <c r="EB101" s="1276">
        <f t="shared" si="465"/>
        <v>80</v>
      </c>
      <c r="EC101" s="1276">
        <f t="shared" si="465"/>
        <v>80</v>
      </c>
      <c r="ED101" s="1276">
        <f t="shared" si="465"/>
        <v>80</v>
      </c>
      <c r="EE101" s="1276">
        <f t="shared" si="465"/>
        <v>80</v>
      </c>
      <c r="EF101" s="1276">
        <f t="shared" si="465"/>
        <v>80</v>
      </c>
      <c r="EG101" s="1276">
        <f t="shared" si="465"/>
        <v>80</v>
      </c>
      <c r="EH101" s="1276">
        <f t="shared" si="465"/>
        <v>80</v>
      </c>
      <c r="EI101" s="1276">
        <f t="shared" si="465"/>
        <v>80</v>
      </c>
      <c r="EJ101" s="1276">
        <f t="shared" si="465"/>
        <v>80</v>
      </c>
      <c r="EK101" s="1276">
        <f t="shared" si="465"/>
        <v>80</v>
      </c>
      <c r="EL101" s="1276">
        <f t="shared" si="465"/>
        <v>80</v>
      </c>
      <c r="EM101" s="1276">
        <f t="shared" si="465"/>
        <v>80</v>
      </c>
      <c r="EN101" s="1276">
        <f t="shared" si="465"/>
        <v>80</v>
      </c>
      <c r="EO101" s="1276">
        <f t="shared" si="465"/>
        <v>80</v>
      </c>
      <c r="EP101" s="1276">
        <f t="shared" si="465"/>
        <v>80</v>
      </c>
      <c r="EQ101" s="1276">
        <f t="shared" si="465"/>
        <v>80</v>
      </c>
      <c r="ER101" s="1276">
        <f t="shared" si="465"/>
        <v>80</v>
      </c>
      <c r="ES101" s="1276">
        <f t="shared" si="465"/>
        <v>80</v>
      </c>
      <c r="ET101" s="1276">
        <f t="shared" si="465"/>
        <v>80</v>
      </c>
      <c r="EU101" s="1276">
        <f t="shared" si="465"/>
        <v>80</v>
      </c>
      <c r="EV101" s="1276">
        <f t="shared" si="465"/>
        <v>80</v>
      </c>
      <c r="EW101" s="1276">
        <f t="shared" si="465"/>
        <v>80</v>
      </c>
      <c r="EX101" s="1276">
        <f t="shared" si="465"/>
        <v>80</v>
      </c>
      <c r="EY101" s="1276">
        <f t="shared" si="465"/>
        <v>80</v>
      </c>
      <c r="EZ101" s="1276">
        <f t="shared" ref="EZ101:HK101" si="466">EZ$55</f>
        <v>80</v>
      </c>
      <c r="FA101" s="1276">
        <f t="shared" si="466"/>
        <v>80</v>
      </c>
      <c r="FB101" s="1276">
        <f t="shared" si="466"/>
        <v>80</v>
      </c>
      <c r="FC101" s="1276">
        <f t="shared" si="466"/>
        <v>80</v>
      </c>
      <c r="FD101" s="1276">
        <f t="shared" si="466"/>
        <v>80</v>
      </c>
      <c r="FE101" s="1276">
        <f t="shared" si="466"/>
        <v>80</v>
      </c>
      <c r="FF101" s="1276">
        <f t="shared" si="466"/>
        <v>80</v>
      </c>
      <c r="FG101" s="1276">
        <f t="shared" si="466"/>
        <v>80</v>
      </c>
      <c r="FH101" s="1276">
        <f t="shared" si="466"/>
        <v>80</v>
      </c>
      <c r="FI101" s="1276">
        <f t="shared" si="466"/>
        <v>80</v>
      </c>
      <c r="FJ101" s="1276">
        <f t="shared" si="466"/>
        <v>80</v>
      </c>
      <c r="FK101" s="1276">
        <f t="shared" si="466"/>
        <v>80</v>
      </c>
      <c r="FL101" s="1276">
        <f t="shared" si="466"/>
        <v>80</v>
      </c>
      <c r="FM101" s="1276">
        <f t="shared" si="466"/>
        <v>80</v>
      </c>
      <c r="FN101" s="1276">
        <f t="shared" si="466"/>
        <v>80</v>
      </c>
      <c r="FO101" s="1276">
        <f t="shared" si="466"/>
        <v>80</v>
      </c>
      <c r="FP101" s="1276">
        <f t="shared" si="466"/>
        <v>80</v>
      </c>
      <c r="FQ101" s="1276">
        <f t="shared" si="466"/>
        <v>80</v>
      </c>
      <c r="FR101" s="1276">
        <f t="shared" si="466"/>
        <v>80</v>
      </c>
      <c r="FS101" s="1276">
        <f t="shared" si="466"/>
        <v>80</v>
      </c>
      <c r="FT101" s="1276">
        <f t="shared" si="466"/>
        <v>80</v>
      </c>
      <c r="FU101" s="1276">
        <f t="shared" si="466"/>
        <v>80</v>
      </c>
      <c r="FV101" s="1276">
        <f t="shared" si="466"/>
        <v>80</v>
      </c>
      <c r="FW101" s="1276">
        <f t="shared" si="466"/>
        <v>80</v>
      </c>
      <c r="FX101" s="1276">
        <f t="shared" si="466"/>
        <v>80</v>
      </c>
      <c r="FY101" s="1276">
        <f t="shared" si="466"/>
        <v>80</v>
      </c>
      <c r="FZ101" s="1276">
        <f t="shared" si="466"/>
        <v>80</v>
      </c>
      <c r="GA101" s="1276">
        <f t="shared" si="466"/>
        <v>80</v>
      </c>
      <c r="GB101" s="1276">
        <f t="shared" si="466"/>
        <v>80</v>
      </c>
      <c r="GC101" s="1276">
        <f t="shared" si="466"/>
        <v>80</v>
      </c>
      <c r="GD101" s="1276">
        <f t="shared" si="466"/>
        <v>80</v>
      </c>
      <c r="GE101" s="1276">
        <f t="shared" si="466"/>
        <v>80</v>
      </c>
      <c r="GF101" s="1276">
        <f t="shared" si="466"/>
        <v>80</v>
      </c>
      <c r="GG101" s="1276">
        <f t="shared" si="466"/>
        <v>80</v>
      </c>
      <c r="GH101" s="1276">
        <f t="shared" si="466"/>
        <v>80</v>
      </c>
      <c r="GI101" s="1276">
        <f t="shared" si="466"/>
        <v>80</v>
      </c>
      <c r="GJ101" s="1276">
        <f t="shared" si="466"/>
        <v>80</v>
      </c>
      <c r="GK101" s="1276">
        <f t="shared" si="466"/>
        <v>80</v>
      </c>
      <c r="GL101" s="1276">
        <f t="shared" si="466"/>
        <v>80</v>
      </c>
      <c r="GM101" s="1276">
        <f t="shared" si="466"/>
        <v>80</v>
      </c>
      <c r="GN101" s="1276">
        <f t="shared" si="466"/>
        <v>80</v>
      </c>
      <c r="GO101" s="1276">
        <f t="shared" si="466"/>
        <v>80</v>
      </c>
      <c r="GP101" s="1276">
        <f t="shared" si="466"/>
        <v>80</v>
      </c>
      <c r="GQ101" s="1276">
        <f t="shared" si="466"/>
        <v>80</v>
      </c>
      <c r="GR101" s="1276">
        <f t="shared" si="466"/>
        <v>80</v>
      </c>
      <c r="GS101" s="1276">
        <f t="shared" si="466"/>
        <v>80</v>
      </c>
      <c r="GT101" s="1276">
        <f t="shared" si="466"/>
        <v>80</v>
      </c>
      <c r="GU101" s="1276">
        <f t="shared" si="466"/>
        <v>80</v>
      </c>
      <c r="GV101" s="1276">
        <f t="shared" si="466"/>
        <v>80</v>
      </c>
      <c r="GW101" s="1276">
        <f t="shared" si="466"/>
        <v>80</v>
      </c>
      <c r="GX101" s="1276">
        <f t="shared" si="466"/>
        <v>80</v>
      </c>
      <c r="GY101" s="1276">
        <f t="shared" si="466"/>
        <v>80</v>
      </c>
      <c r="GZ101" s="1276">
        <f t="shared" si="466"/>
        <v>80</v>
      </c>
      <c r="HA101" s="1276">
        <f t="shared" si="466"/>
        <v>80</v>
      </c>
      <c r="HB101" s="1276">
        <f t="shared" si="466"/>
        <v>80</v>
      </c>
      <c r="HC101" s="1276">
        <f t="shared" si="466"/>
        <v>80</v>
      </c>
      <c r="HD101" s="1276">
        <f t="shared" si="466"/>
        <v>80</v>
      </c>
      <c r="HE101" s="1276">
        <f t="shared" si="466"/>
        <v>80</v>
      </c>
      <c r="HF101" s="1276">
        <f t="shared" si="466"/>
        <v>80</v>
      </c>
      <c r="HG101" s="1276">
        <f t="shared" si="466"/>
        <v>80</v>
      </c>
      <c r="HH101" s="1276">
        <f t="shared" si="466"/>
        <v>80</v>
      </c>
      <c r="HI101" s="1276">
        <f t="shared" si="466"/>
        <v>80</v>
      </c>
      <c r="HJ101" s="1276">
        <f t="shared" si="466"/>
        <v>80</v>
      </c>
      <c r="HK101" s="1276">
        <f t="shared" si="466"/>
        <v>80</v>
      </c>
      <c r="HL101" s="1276">
        <f t="shared" ref="HL101:IA101" si="467">HL$55</f>
        <v>80</v>
      </c>
      <c r="HM101" s="1276">
        <f t="shared" si="467"/>
        <v>80</v>
      </c>
      <c r="HN101" s="1276">
        <f t="shared" si="467"/>
        <v>80</v>
      </c>
      <c r="HO101" s="1276">
        <f t="shared" si="467"/>
        <v>80</v>
      </c>
      <c r="HP101" s="1276">
        <f t="shared" si="467"/>
        <v>80</v>
      </c>
      <c r="HQ101" s="1276">
        <f t="shared" si="467"/>
        <v>80</v>
      </c>
      <c r="HR101" s="1276">
        <f t="shared" si="467"/>
        <v>80</v>
      </c>
      <c r="HS101" s="1276">
        <f t="shared" si="467"/>
        <v>80</v>
      </c>
      <c r="HT101" s="1276">
        <f t="shared" si="467"/>
        <v>80</v>
      </c>
      <c r="HU101" s="1276">
        <f t="shared" si="467"/>
        <v>80</v>
      </c>
      <c r="HV101" s="1276">
        <f t="shared" si="467"/>
        <v>80</v>
      </c>
      <c r="HW101" s="1276">
        <f t="shared" si="467"/>
        <v>80</v>
      </c>
      <c r="HX101" s="1276">
        <f t="shared" si="467"/>
        <v>80</v>
      </c>
      <c r="HY101" s="1276">
        <f t="shared" si="467"/>
        <v>80</v>
      </c>
      <c r="HZ101" s="1276">
        <f t="shared" si="467"/>
        <v>80</v>
      </c>
      <c r="IA101" s="1276">
        <f t="shared" si="467"/>
        <v>80</v>
      </c>
    </row>
    <row r="102" spans="3:235" x14ac:dyDescent="0.3">
      <c r="C102" s="26" t="s">
        <v>859</v>
      </c>
      <c r="D102" s="26" t="s">
        <v>857</v>
      </c>
      <c r="E102" s="140">
        <f>E$54</f>
        <v>64.069999999999993</v>
      </c>
      <c r="F102" s="140">
        <f t="shared" ref="F102:V102" si="468">F$54</f>
        <v>65.031049999999993</v>
      </c>
      <c r="G102" s="140">
        <f t="shared" si="468"/>
        <v>66.006515749999991</v>
      </c>
      <c r="H102" s="140">
        <f>H$54</f>
        <v>66.996613486249984</v>
      </c>
      <c r="I102" s="140">
        <f t="shared" si="468"/>
        <v>68.001562688543729</v>
      </c>
      <c r="J102" s="140">
        <f t="shared" si="468"/>
        <v>69.021586128871874</v>
      </c>
      <c r="K102" s="140">
        <f t="shared" si="468"/>
        <v>70.056909920804941</v>
      </c>
      <c r="L102" s="140">
        <f t="shared" si="468"/>
        <v>71.107763569617006</v>
      </c>
      <c r="M102" s="140">
        <f t="shared" si="468"/>
        <v>72.174380023161248</v>
      </c>
      <c r="N102" s="140">
        <f t="shared" si="468"/>
        <v>73.256995723508666</v>
      </c>
      <c r="O102" s="140">
        <f t="shared" si="468"/>
        <v>74.355850659361295</v>
      </c>
      <c r="P102" s="140">
        <f t="shared" si="468"/>
        <v>75.471188419251703</v>
      </c>
      <c r="Q102" s="140">
        <f t="shared" si="468"/>
        <v>76.603256245540464</v>
      </c>
      <c r="R102" s="140">
        <f t="shared" si="468"/>
        <v>77.752305089223569</v>
      </c>
      <c r="S102" s="140">
        <f t="shared" si="468"/>
        <v>78.91858966556191</v>
      </c>
      <c r="T102" s="140">
        <f t="shared" si="468"/>
        <v>80.102368510545332</v>
      </c>
      <c r="U102" s="140">
        <f t="shared" si="468"/>
        <v>81.303904038203498</v>
      </c>
      <c r="V102" s="140">
        <f t="shared" si="468"/>
        <v>82.523462598776547</v>
      </c>
      <c r="Y102" s="26" t="s">
        <v>159</v>
      </c>
      <c r="Z102" s="26" t="s">
        <v>184</v>
      </c>
      <c r="AA102" s="1276">
        <f>AA$54</f>
        <v>65.031049999999993</v>
      </c>
      <c r="AB102" s="1276">
        <f t="shared" ref="AB102:CM102" si="469">AB$54</f>
        <v>65.031049999999993</v>
      </c>
      <c r="AC102" s="1276">
        <f t="shared" si="469"/>
        <v>65.031049999999993</v>
      </c>
      <c r="AD102" s="1276">
        <f t="shared" si="469"/>
        <v>65.031049999999993</v>
      </c>
      <c r="AE102" s="1276">
        <f t="shared" si="469"/>
        <v>65.031049999999993</v>
      </c>
      <c r="AF102" s="1276">
        <f t="shared" si="469"/>
        <v>65.031049999999993</v>
      </c>
      <c r="AG102" s="1276">
        <f t="shared" si="469"/>
        <v>65.031049999999993</v>
      </c>
      <c r="AH102" s="1276">
        <f t="shared" si="469"/>
        <v>65.031049999999993</v>
      </c>
      <c r="AI102" s="1276">
        <f t="shared" si="469"/>
        <v>65.031049999999993</v>
      </c>
      <c r="AJ102" s="1276">
        <f t="shared" si="469"/>
        <v>65.031049999999993</v>
      </c>
      <c r="AK102" s="1276">
        <f t="shared" si="469"/>
        <v>65.031049999999993</v>
      </c>
      <c r="AL102" s="1276">
        <f t="shared" si="469"/>
        <v>65.031049999999993</v>
      </c>
      <c r="AM102" s="1276">
        <f t="shared" si="469"/>
        <v>66.006515749999991</v>
      </c>
      <c r="AN102" s="1276">
        <f t="shared" si="469"/>
        <v>66.006515749999991</v>
      </c>
      <c r="AO102" s="1276">
        <f t="shared" si="469"/>
        <v>66.006515749999991</v>
      </c>
      <c r="AP102" s="1276">
        <f t="shared" si="469"/>
        <v>66.006515749999991</v>
      </c>
      <c r="AQ102" s="1276">
        <f t="shared" si="469"/>
        <v>66.006515749999991</v>
      </c>
      <c r="AR102" s="1276">
        <f t="shared" si="469"/>
        <v>66.006515749999991</v>
      </c>
      <c r="AS102" s="1276">
        <f t="shared" si="469"/>
        <v>66.006515749999991</v>
      </c>
      <c r="AT102" s="1276">
        <f t="shared" si="469"/>
        <v>66.006515749999991</v>
      </c>
      <c r="AU102" s="1276">
        <f t="shared" si="469"/>
        <v>66.006515749999991</v>
      </c>
      <c r="AV102" s="1276">
        <f t="shared" si="469"/>
        <v>66.006515749999991</v>
      </c>
      <c r="AW102" s="1276">
        <f t="shared" si="469"/>
        <v>66.006515749999991</v>
      </c>
      <c r="AX102" s="1276">
        <f t="shared" si="469"/>
        <v>66.006515749999991</v>
      </c>
      <c r="AY102" s="1276">
        <f t="shared" si="469"/>
        <v>66.996613486249984</v>
      </c>
      <c r="AZ102" s="1276">
        <f t="shared" si="469"/>
        <v>66.996613486249984</v>
      </c>
      <c r="BA102" s="1276">
        <f t="shared" si="469"/>
        <v>66.996613486249984</v>
      </c>
      <c r="BB102" s="1276">
        <f t="shared" si="469"/>
        <v>66.996613486249984</v>
      </c>
      <c r="BC102" s="1276">
        <f t="shared" si="469"/>
        <v>66.996613486249984</v>
      </c>
      <c r="BD102" s="1276">
        <f t="shared" si="469"/>
        <v>66.996613486249984</v>
      </c>
      <c r="BE102" s="1276">
        <f t="shared" si="469"/>
        <v>66.996613486249984</v>
      </c>
      <c r="BF102" s="1276">
        <f t="shared" si="469"/>
        <v>66.996613486249984</v>
      </c>
      <c r="BG102" s="1276">
        <f t="shared" si="469"/>
        <v>66.996613486249984</v>
      </c>
      <c r="BH102" s="1276">
        <f t="shared" si="469"/>
        <v>66.996613486249984</v>
      </c>
      <c r="BI102" s="1276">
        <f t="shared" si="469"/>
        <v>66.996613486249984</v>
      </c>
      <c r="BJ102" s="1276">
        <f t="shared" si="469"/>
        <v>66.996613486249984</v>
      </c>
      <c r="BK102" s="1276">
        <f t="shared" si="469"/>
        <v>68.001562688543729</v>
      </c>
      <c r="BL102" s="1276">
        <f t="shared" si="469"/>
        <v>68.001562688543729</v>
      </c>
      <c r="BM102" s="1276">
        <f t="shared" si="469"/>
        <v>68.001562688543729</v>
      </c>
      <c r="BN102" s="1276">
        <f t="shared" si="469"/>
        <v>68.001562688543729</v>
      </c>
      <c r="BO102" s="1276">
        <f t="shared" si="469"/>
        <v>68.001562688543729</v>
      </c>
      <c r="BP102" s="1276">
        <f t="shared" si="469"/>
        <v>68.001562688543729</v>
      </c>
      <c r="BQ102" s="1276">
        <f t="shared" si="469"/>
        <v>68.001562688543729</v>
      </c>
      <c r="BR102" s="1276">
        <f t="shared" si="469"/>
        <v>68.001562688543729</v>
      </c>
      <c r="BS102" s="1276">
        <f t="shared" si="469"/>
        <v>68.001562688543729</v>
      </c>
      <c r="BT102" s="1276">
        <f t="shared" si="469"/>
        <v>68.001562688543729</v>
      </c>
      <c r="BU102" s="1276">
        <f t="shared" si="469"/>
        <v>68.001562688543729</v>
      </c>
      <c r="BV102" s="1276">
        <f t="shared" si="469"/>
        <v>68.001562688543729</v>
      </c>
      <c r="BW102" s="1276">
        <f t="shared" si="469"/>
        <v>69.021586128871874</v>
      </c>
      <c r="BX102" s="1276">
        <f t="shared" si="469"/>
        <v>69.021586128871874</v>
      </c>
      <c r="BY102" s="1276">
        <f t="shared" si="469"/>
        <v>69.021586128871874</v>
      </c>
      <c r="BZ102" s="1276">
        <f t="shared" si="469"/>
        <v>69.021586128871874</v>
      </c>
      <c r="CA102" s="1276">
        <f t="shared" si="469"/>
        <v>69.021586128871874</v>
      </c>
      <c r="CB102" s="1276">
        <f t="shared" si="469"/>
        <v>69.021586128871874</v>
      </c>
      <c r="CC102" s="1276">
        <f t="shared" si="469"/>
        <v>69.021586128871874</v>
      </c>
      <c r="CD102" s="1276">
        <f t="shared" si="469"/>
        <v>69.021586128871874</v>
      </c>
      <c r="CE102" s="1276">
        <f t="shared" si="469"/>
        <v>69.021586128871874</v>
      </c>
      <c r="CF102" s="1276">
        <f t="shared" si="469"/>
        <v>69.021586128871874</v>
      </c>
      <c r="CG102" s="1276">
        <f t="shared" si="469"/>
        <v>69.021586128871874</v>
      </c>
      <c r="CH102" s="1276">
        <f t="shared" si="469"/>
        <v>69.021586128871874</v>
      </c>
      <c r="CI102" s="1276">
        <f t="shared" si="469"/>
        <v>70.056909920804941</v>
      </c>
      <c r="CJ102" s="1276">
        <f t="shared" si="469"/>
        <v>70.056909920804941</v>
      </c>
      <c r="CK102" s="1276">
        <f t="shared" si="469"/>
        <v>70.056909920804941</v>
      </c>
      <c r="CL102" s="1276">
        <f t="shared" si="469"/>
        <v>70.056909920804941</v>
      </c>
      <c r="CM102" s="1276">
        <f t="shared" si="469"/>
        <v>70.056909920804941</v>
      </c>
      <c r="CN102" s="1276">
        <f t="shared" ref="CN102:EY102" si="470">CN$54</f>
        <v>70.056909920804941</v>
      </c>
      <c r="CO102" s="1276">
        <f t="shared" si="470"/>
        <v>70.056909920804941</v>
      </c>
      <c r="CP102" s="1276">
        <f t="shared" si="470"/>
        <v>70.056909920804941</v>
      </c>
      <c r="CQ102" s="1276">
        <f t="shared" si="470"/>
        <v>70.056909920804941</v>
      </c>
      <c r="CR102" s="1276">
        <f t="shared" si="470"/>
        <v>70.056909920804941</v>
      </c>
      <c r="CS102" s="1276">
        <f t="shared" si="470"/>
        <v>70.056909920804941</v>
      </c>
      <c r="CT102" s="1276">
        <f t="shared" si="470"/>
        <v>70.056909920804941</v>
      </c>
      <c r="CU102" s="1276">
        <f t="shared" si="470"/>
        <v>71.107763569617006</v>
      </c>
      <c r="CV102" s="1276">
        <f t="shared" si="470"/>
        <v>71.107763569617006</v>
      </c>
      <c r="CW102" s="1276">
        <f t="shared" si="470"/>
        <v>71.107763569617006</v>
      </c>
      <c r="CX102" s="1276">
        <f t="shared" si="470"/>
        <v>71.107763569617006</v>
      </c>
      <c r="CY102" s="1276">
        <f t="shared" si="470"/>
        <v>71.107763569617006</v>
      </c>
      <c r="CZ102" s="1276">
        <f t="shared" si="470"/>
        <v>71.107763569617006</v>
      </c>
      <c r="DA102" s="1276">
        <f t="shared" si="470"/>
        <v>71.107763569617006</v>
      </c>
      <c r="DB102" s="1276">
        <f t="shared" si="470"/>
        <v>71.107763569617006</v>
      </c>
      <c r="DC102" s="1276">
        <f t="shared" si="470"/>
        <v>71.107763569617006</v>
      </c>
      <c r="DD102" s="1276">
        <f t="shared" si="470"/>
        <v>71.107763569617006</v>
      </c>
      <c r="DE102" s="1276">
        <f t="shared" si="470"/>
        <v>71.107763569617006</v>
      </c>
      <c r="DF102" s="1276">
        <f t="shared" si="470"/>
        <v>71.107763569617006</v>
      </c>
      <c r="DG102" s="1276">
        <f t="shared" si="470"/>
        <v>72.174380023161248</v>
      </c>
      <c r="DH102" s="1276">
        <f t="shared" si="470"/>
        <v>72.174380023161248</v>
      </c>
      <c r="DI102" s="1276">
        <f t="shared" si="470"/>
        <v>72.174380023161248</v>
      </c>
      <c r="DJ102" s="1276">
        <f t="shared" si="470"/>
        <v>72.174380023161248</v>
      </c>
      <c r="DK102" s="1276">
        <f t="shared" si="470"/>
        <v>72.174380023161248</v>
      </c>
      <c r="DL102" s="1276">
        <f t="shared" si="470"/>
        <v>72.174380023161248</v>
      </c>
      <c r="DM102" s="1276">
        <f t="shared" si="470"/>
        <v>72.174380023161248</v>
      </c>
      <c r="DN102" s="1276">
        <f t="shared" si="470"/>
        <v>72.174380023161248</v>
      </c>
      <c r="DO102" s="1276">
        <f t="shared" si="470"/>
        <v>72.174380023161248</v>
      </c>
      <c r="DP102" s="1276">
        <f t="shared" si="470"/>
        <v>72.174380023161248</v>
      </c>
      <c r="DQ102" s="1276">
        <f t="shared" si="470"/>
        <v>72.174380023161248</v>
      </c>
      <c r="DR102" s="1276">
        <f t="shared" si="470"/>
        <v>72.174380023161248</v>
      </c>
      <c r="DS102" s="1276">
        <f t="shared" si="470"/>
        <v>73.256995723508666</v>
      </c>
      <c r="DT102" s="1276">
        <f t="shared" si="470"/>
        <v>73.256995723508666</v>
      </c>
      <c r="DU102" s="1276">
        <f t="shared" si="470"/>
        <v>73.256995723508666</v>
      </c>
      <c r="DV102" s="1276">
        <f t="shared" si="470"/>
        <v>73.256995723508666</v>
      </c>
      <c r="DW102" s="1276">
        <f t="shared" si="470"/>
        <v>73.256995723508666</v>
      </c>
      <c r="DX102" s="1276">
        <f t="shared" si="470"/>
        <v>73.256995723508666</v>
      </c>
      <c r="DY102" s="1276">
        <f t="shared" si="470"/>
        <v>73.256995723508666</v>
      </c>
      <c r="DZ102" s="1276">
        <f t="shared" si="470"/>
        <v>73.256995723508666</v>
      </c>
      <c r="EA102" s="1276">
        <f t="shared" si="470"/>
        <v>73.256995723508666</v>
      </c>
      <c r="EB102" s="1276">
        <f t="shared" si="470"/>
        <v>73.256995723508666</v>
      </c>
      <c r="EC102" s="1276">
        <f t="shared" si="470"/>
        <v>73.256995723508666</v>
      </c>
      <c r="ED102" s="1276">
        <f t="shared" si="470"/>
        <v>73.256995723508666</v>
      </c>
      <c r="EE102" s="1276">
        <f t="shared" si="470"/>
        <v>74.355850659361295</v>
      </c>
      <c r="EF102" s="1276">
        <f t="shared" si="470"/>
        <v>74.355850659361295</v>
      </c>
      <c r="EG102" s="1276">
        <f t="shared" si="470"/>
        <v>74.355850659361295</v>
      </c>
      <c r="EH102" s="1276">
        <f t="shared" si="470"/>
        <v>74.355850659361295</v>
      </c>
      <c r="EI102" s="1276">
        <f t="shared" si="470"/>
        <v>74.355850659361295</v>
      </c>
      <c r="EJ102" s="1276">
        <f t="shared" si="470"/>
        <v>74.355850659361295</v>
      </c>
      <c r="EK102" s="1276">
        <f t="shared" si="470"/>
        <v>74.355850659361295</v>
      </c>
      <c r="EL102" s="1276">
        <f t="shared" si="470"/>
        <v>74.355850659361295</v>
      </c>
      <c r="EM102" s="1276">
        <f t="shared" si="470"/>
        <v>74.355850659361295</v>
      </c>
      <c r="EN102" s="1276">
        <f t="shared" si="470"/>
        <v>74.355850659361295</v>
      </c>
      <c r="EO102" s="1276">
        <f t="shared" si="470"/>
        <v>74.355850659361295</v>
      </c>
      <c r="EP102" s="1276">
        <f t="shared" si="470"/>
        <v>74.355850659361295</v>
      </c>
      <c r="EQ102" s="1276">
        <f t="shared" si="470"/>
        <v>75.471188419251703</v>
      </c>
      <c r="ER102" s="1276">
        <f t="shared" si="470"/>
        <v>75.471188419251703</v>
      </c>
      <c r="ES102" s="1276">
        <f t="shared" si="470"/>
        <v>75.471188419251703</v>
      </c>
      <c r="ET102" s="1276">
        <f t="shared" si="470"/>
        <v>75.471188419251703</v>
      </c>
      <c r="EU102" s="1276">
        <f t="shared" si="470"/>
        <v>75.471188419251703</v>
      </c>
      <c r="EV102" s="1276">
        <f t="shared" si="470"/>
        <v>75.471188419251703</v>
      </c>
      <c r="EW102" s="1276">
        <f t="shared" si="470"/>
        <v>75.471188419251703</v>
      </c>
      <c r="EX102" s="1276">
        <f t="shared" si="470"/>
        <v>75.471188419251703</v>
      </c>
      <c r="EY102" s="1276">
        <f t="shared" si="470"/>
        <v>75.471188419251703</v>
      </c>
      <c r="EZ102" s="1276">
        <f t="shared" ref="EZ102:HK102" si="471">EZ$54</f>
        <v>75.471188419251703</v>
      </c>
      <c r="FA102" s="1276">
        <f t="shared" si="471"/>
        <v>75.471188419251703</v>
      </c>
      <c r="FB102" s="1276">
        <f t="shared" si="471"/>
        <v>75.471188419251703</v>
      </c>
      <c r="FC102" s="1276">
        <f t="shared" si="471"/>
        <v>76.603256245540464</v>
      </c>
      <c r="FD102" s="1276">
        <f t="shared" si="471"/>
        <v>76.603256245540464</v>
      </c>
      <c r="FE102" s="1276">
        <f t="shared" si="471"/>
        <v>76.603256245540464</v>
      </c>
      <c r="FF102" s="1276">
        <f t="shared" si="471"/>
        <v>76.603256245540464</v>
      </c>
      <c r="FG102" s="1276">
        <f t="shared" si="471"/>
        <v>76.603256245540464</v>
      </c>
      <c r="FH102" s="1276">
        <f t="shared" si="471"/>
        <v>76.603256245540464</v>
      </c>
      <c r="FI102" s="1276">
        <f t="shared" si="471"/>
        <v>76.603256245540464</v>
      </c>
      <c r="FJ102" s="1276">
        <f t="shared" si="471"/>
        <v>76.603256245540464</v>
      </c>
      <c r="FK102" s="1276">
        <f t="shared" si="471"/>
        <v>76.603256245540464</v>
      </c>
      <c r="FL102" s="1276">
        <f t="shared" si="471"/>
        <v>76.603256245540464</v>
      </c>
      <c r="FM102" s="1276">
        <f t="shared" si="471"/>
        <v>76.603256245540464</v>
      </c>
      <c r="FN102" s="1276">
        <f t="shared" si="471"/>
        <v>76.603256245540464</v>
      </c>
      <c r="FO102" s="1276">
        <f t="shared" si="471"/>
        <v>77.752305089223569</v>
      </c>
      <c r="FP102" s="1276">
        <f t="shared" si="471"/>
        <v>77.752305089223569</v>
      </c>
      <c r="FQ102" s="1276">
        <f t="shared" si="471"/>
        <v>77.752305089223569</v>
      </c>
      <c r="FR102" s="1276">
        <f t="shared" si="471"/>
        <v>77.752305089223569</v>
      </c>
      <c r="FS102" s="1276">
        <f t="shared" si="471"/>
        <v>77.752305089223569</v>
      </c>
      <c r="FT102" s="1276">
        <f t="shared" si="471"/>
        <v>77.752305089223569</v>
      </c>
      <c r="FU102" s="1276">
        <f t="shared" si="471"/>
        <v>77.752305089223569</v>
      </c>
      <c r="FV102" s="1276">
        <f t="shared" si="471"/>
        <v>77.752305089223569</v>
      </c>
      <c r="FW102" s="1276">
        <f t="shared" si="471"/>
        <v>77.752305089223569</v>
      </c>
      <c r="FX102" s="1276">
        <f t="shared" si="471"/>
        <v>77.752305089223569</v>
      </c>
      <c r="FY102" s="1276">
        <f t="shared" si="471"/>
        <v>77.752305089223569</v>
      </c>
      <c r="FZ102" s="1276">
        <f t="shared" si="471"/>
        <v>77.752305089223569</v>
      </c>
      <c r="GA102" s="1276">
        <f t="shared" si="471"/>
        <v>78.91858966556191</v>
      </c>
      <c r="GB102" s="1276">
        <f t="shared" si="471"/>
        <v>78.91858966556191</v>
      </c>
      <c r="GC102" s="1276">
        <f t="shared" si="471"/>
        <v>78.91858966556191</v>
      </c>
      <c r="GD102" s="1276">
        <f t="shared" si="471"/>
        <v>78.91858966556191</v>
      </c>
      <c r="GE102" s="1276">
        <f t="shared" si="471"/>
        <v>78.91858966556191</v>
      </c>
      <c r="GF102" s="1276">
        <f t="shared" si="471"/>
        <v>78.91858966556191</v>
      </c>
      <c r="GG102" s="1276">
        <f t="shared" si="471"/>
        <v>78.91858966556191</v>
      </c>
      <c r="GH102" s="1276">
        <f t="shared" si="471"/>
        <v>78.91858966556191</v>
      </c>
      <c r="GI102" s="1276">
        <f t="shared" si="471"/>
        <v>78.91858966556191</v>
      </c>
      <c r="GJ102" s="1276">
        <f t="shared" si="471"/>
        <v>78.91858966556191</v>
      </c>
      <c r="GK102" s="1276">
        <f t="shared" si="471"/>
        <v>78.91858966556191</v>
      </c>
      <c r="GL102" s="1276">
        <f t="shared" si="471"/>
        <v>78.91858966556191</v>
      </c>
      <c r="GM102" s="1276">
        <f t="shared" si="471"/>
        <v>80.102368510545332</v>
      </c>
      <c r="GN102" s="1276">
        <f t="shared" si="471"/>
        <v>80.102368510545332</v>
      </c>
      <c r="GO102" s="1276">
        <f t="shared" si="471"/>
        <v>80.102368510545332</v>
      </c>
      <c r="GP102" s="1276">
        <f t="shared" si="471"/>
        <v>80.102368510545332</v>
      </c>
      <c r="GQ102" s="1276">
        <f t="shared" si="471"/>
        <v>80.102368510545332</v>
      </c>
      <c r="GR102" s="1276">
        <f t="shared" si="471"/>
        <v>80.102368510545332</v>
      </c>
      <c r="GS102" s="1276">
        <f t="shared" si="471"/>
        <v>80.102368510545332</v>
      </c>
      <c r="GT102" s="1276">
        <f t="shared" si="471"/>
        <v>80.102368510545332</v>
      </c>
      <c r="GU102" s="1276">
        <f t="shared" si="471"/>
        <v>80.102368510545332</v>
      </c>
      <c r="GV102" s="1276">
        <f t="shared" si="471"/>
        <v>80.102368510545332</v>
      </c>
      <c r="GW102" s="1276">
        <f t="shared" si="471"/>
        <v>80.102368510545332</v>
      </c>
      <c r="GX102" s="1276">
        <f t="shared" si="471"/>
        <v>80.102368510545332</v>
      </c>
      <c r="GY102" s="1276">
        <f t="shared" si="471"/>
        <v>81.303904038203498</v>
      </c>
      <c r="GZ102" s="1276">
        <f t="shared" si="471"/>
        <v>81.303904038203498</v>
      </c>
      <c r="HA102" s="1276">
        <f t="shared" si="471"/>
        <v>81.303904038203498</v>
      </c>
      <c r="HB102" s="1276">
        <f t="shared" si="471"/>
        <v>81.303904038203498</v>
      </c>
      <c r="HC102" s="1276">
        <f t="shared" si="471"/>
        <v>81.303904038203498</v>
      </c>
      <c r="HD102" s="1276">
        <f t="shared" si="471"/>
        <v>81.303904038203498</v>
      </c>
      <c r="HE102" s="1276">
        <f t="shared" si="471"/>
        <v>81.303904038203498</v>
      </c>
      <c r="HF102" s="1276">
        <f t="shared" si="471"/>
        <v>81.303904038203498</v>
      </c>
      <c r="HG102" s="1276">
        <f t="shared" si="471"/>
        <v>81.303904038203498</v>
      </c>
      <c r="HH102" s="1276">
        <f t="shared" si="471"/>
        <v>81.303904038203498</v>
      </c>
      <c r="HI102" s="1276">
        <f t="shared" si="471"/>
        <v>81.303904038203498</v>
      </c>
      <c r="HJ102" s="1276">
        <f t="shared" si="471"/>
        <v>81.303904038203498</v>
      </c>
      <c r="HK102" s="1276">
        <f t="shared" si="471"/>
        <v>82.523462598776547</v>
      </c>
      <c r="HL102" s="1276">
        <f t="shared" ref="HL102:IA102" si="472">HL$54</f>
        <v>82.523462598776547</v>
      </c>
      <c r="HM102" s="1276">
        <f t="shared" si="472"/>
        <v>82.523462598776547</v>
      </c>
      <c r="HN102" s="1276">
        <f t="shared" si="472"/>
        <v>82.523462598776547</v>
      </c>
      <c r="HO102" s="1276">
        <f t="shared" si="472"/>
        <v>82.523462598776547</v>
      </c>
      <c r="HP102" s="1276">
        <f t="shared" si="472"/>
        <v>82.523462598776547</v>
      </c>
      <c r="HQ102" s="1276">
        <f t="shared" si="472"/>
        <v>82.523462598776547</v>
      </c>
      <c r="HR102" s="1276">
        <f t="shared" si="472"/>
        <v>82.523462598776547</v>
      </c>
      <c r="HS102" s="1276">
        <f t="shared" si="472"/>
        <v>82.523462598776547</v>
      </c>
      <c r="HT102" s="1276">
        <f t="shared" si="472"/>
        <v>82.523462598776547</v>
      </c>
      <c r="HU102" s="1276">
        <f t="shared" si="472"/>
        <v>82.523462598776547</v>
      </c>
      <c r="HV102" s="1276">
        <f t="shared" si="472"/>
        <v>82.523462598776547</v>
      </c>
      <c r="HW102" s="1276">
        <f t="shared" si="472"/>
        <v>83.761314537758182</v>
      </c>
      <c r="HX102" s="1276">
        <f t="shared" si="472"/>
        <v>83.761314537758182</v>
      </c>
      <c r="HY102" s="1276">
        <f t="shared" si="472"/>
        <v>83.761314537758182</v>
      </c>
      <c r="HZ102" s="1276">
        <f t="shared" si="472"/>
        <v>83.761314537758182</v>
      </c>
      <c r="IA102" s="1276">
        <f t="shared" si="472"/>
        <v>83.761314537758182</v>
      </c>
    </row>
    <row r="103" spans="3:235" x14ac:dyDescent="0.3">
      <c r="D103" s="26" t="s">
        <v>858</v>
      </c>
      <c r="E103" s="140">
        <f>E$55</f>
        <v>80</v>
      </c>
      <c r="F103" s="140">
        <f t="shared" ref="F103:V103" si="473">F$55</f>
        <v>80</v>
      </c>
      <c r="G103" s="140">
        <f t="shared" si="473"/>
        <v>80</v>
      </c>
      <c r="H103" s="140">
        <f t="shared" si="473"/>
        <v>80</v>
      </c>
      <c r="I103" s="140">
        <f t="shared" si="473"/>
        <v>80</v>
      </c>
      <c r="J103" s="140">
        <f t="shared" si="473"/>
        <v>80</v>
      </c>
      <c r="K103" s="140">
        <f t="shared" si="473"/>
        <v>80</v>
      </c>
      <c r="L103" s="140">
        <f t="shared" si="473"/>
        <v>80</v>
      </c>
      <c r="M103" s="140">
        <f t="shared" si="473"/>
        <v>80</v>
      </c>
      <c r="N103" s="140">
        <f t="shared" si="473"/>
        <v>80</v>
      </c>
      <c r="O103" s="140">
        <f t="shared" si="473"/>
        <v>80</v>
      </c>
      <c r="P103" s="140">
        <f t="shared" si="473"/>
        <v>80</v>
      </c>
      <c r="Q103" s="140">
        <f t="shared" si="473"/>
        <v>80</v>
      </c>
      <c r="R103" s="140">
        <f t="shared" si="473"/>
        <v>80</v>
      </c>
      <c r="S103" s="140">
        <f t="shared" si="473"/>
        <v>80</v>
      </c>
      <c r="T103" s="140">
        <f t="shared" si="473"/>
        <v>80</v>
      </c>
      <c r="U103" s="140">
        <f t="shared" si="473"/>
        <v>80</v>
      </c>
      <c r="V103" s="140">
        <f t="shared" si="473"/>
        <v>80</v>
      </c>
      <c r="Z103" s="26" t="s">
        <v>185</v>
      </c>
      <c r="AA103" s="1276">
        <f>AA$55</f>
        <v>80</v>
      </c>
      <c r="AB103" s="1276">
        <f t="shared" ref="AB103:CM103" si="474">AB$55</f>
        <v>80</v>
      </c>
      <c r="AC103" s="1276">
        <f t="shared" si="474"/>
        <v>80</v>
      </c>
      <c r="AD103" s="1276">
        <f t="shared" si="474"/>
        <v>80</v>
      </c>
      <c r="AE103" s="1276">
        <f t="shared" si="474"/>
        <v>80</v>
      </c>
      <c r="AF103" s="1276">
        <f t="shared" si="474"/>
        <v>80</v>
      </c>
      <c r="AG103" s="1276">
        <f t="shared" si="474"/>
        <v>80</v>
      </c>
      <c r="AH103" s="1276">
        <f t="shared" si="474"/>
        <v>80</v>
      </c>
      <c r="AI103" s="1276">
        <f t="shared" si="474"/>
        <v>80</v>
      </c>
      <c r="AJ103" s="1276">
        <f t="shared" si="474"/>
        <v>80</v>
      </c>
      <c r="AK103" s="1276">
        <f t="shared" si="474"/>
        <v>80</v>
      </c>
      <c r="AL103" s="1276">
        <f t="shared" si="474"/>
        <v>80</v>
      </c>
      <c r="AM103" s="1276">
        <f t="shared" si="474"/>
        <v>80</v>
      </c>
      <c r="AN103" s="1276">
        <f t="shared" si="474"/>
        <v>80</v>
      </c>
      <c r="AO103" s="1276">
        <f t="shared" si="474"/>
        <v>80</v>
      </c>
      <c r="AP103" s="1276">
        <f t="shared" si="474"/>
        <v>80</v>
      </c>
      <c r="AQ103" s="1276">
        <f t="shared" si="474"/>
        <v>80</v>
      </c>
      <c r="AR103" s="1276">
        <f t="shared" si="474"/>
        <v>80</v>
      </c>
      <c r="AS103" s="1276">
        <f t="shared" si="474"/>
        <v>80</v>
      </c>
      <c r="AT103" s="1276">
        <f t="shared" si="474"/>
        <v>80</v>
      </c>
      <c r="AU103" s="1276">
        <f t="shared" si="474"/>
        <v>80</v>
      </c>
      <c r="AV103" s="1276">
        <f t="shared" si="474"/>
        <v>80</v>
      </c>
      <c r="AW103" s="1276">
        <f t="shared" si="474"/>
        <v>80</v>
      </c>
      <c r="AX103" s="1276">
        <f t="shared" si="474"/>
        <v>80</v>
      </c>
      <c r="AY103" s="1276">
        <f t="shared" si="474"/>
        <v>80</v>
      </c>
      <c r="AZ103" s="1276">
        <f t="shared" si="474"/>
        <v>80</v>
      </c>
      <c r="BA103" s="1276">
        <f t="shared" si="474"/>
        <v>80</v>
      </c>
      <c r="BB103" s="1276">
        <f t="shared" si="474"/>
        <v>80</v>
      </c>
      <c r="BC103" s="1276">
        <f t="shared" si="474"/>
        <v>80</v>
      </c>
      <c r="BD103" s="1276">
        <f t="shared" si="474"/>
        <v>80</v>
      </c>
      <c r="BE103" s="1276">
        <f t="shared" si="474"/>
        <v>80</v>
      </c>
      <c r="BF103" s="1276">
        <f t="shared" si="474"/>
        <v>80</v>
      </c>
      <c r="BG103" s="1276">
        <f t="shared" si="474"/>
        <v>80</v>
      </c>
      <c r="BH103" s="1276">
        <f t="shared" si="474"/>
        <v>80</v>
      </c>
      <c r="BI103" s="1276">
        <f t="shared" si="474"/>
        <v>80</v>
      </c>
      <c r="BJ103" s="1276">
        <f t="shared" si="474"/>
        <v>80</v>
      </c>
      <c r="BK103" s="1276">
        <f t="shared" si="474"/>
        <v>80</v>
      </c>
      <c r="BL103" s="1276">
        <f t="shared" si="474"/>
        <v>80</v>
      </c>
      <c r="BM103" s="1276">
        <f t="shared" si="474"/>
        <v>80</v>
      </c>
      <c r="BN103" s="1276">
        <f t="shared" si="474"/>
        <v>80</v>
      </c>
      <c r="BO103" s="1276">
        <f t="shared" si="474"/>
        <v>80</v>
      </c>
      <c r="BP103" s="1276">
        <f t="shared" si="474"/>
        <v>80</v>
      </c>
      <c r="BQ103" s="1276">
        <f t="shared" si="474"/>
        <v>80</v>
      </c>
      <c r="BR103" s="1276">
        <f t="shared" si="474"/>
        <v>80</v>
      </c>
      <c r="BS103" s="1276">
        <f t="shared" si="474"/>
        <v>80</v>
      </c>
      <c r="BT103" s="1276">
        <f t="shared" si="474"/>
        <v>80</v>
      </c>
      <c r="BU103" s="1276">
        <f t="shared" si="474"/>
        <v>80</v>
      </c>
      <c r="BV103" s="1276">
        <f t="shared" si="474"/>
        <v>80</v>
      </c>
      <c r="BW103" s="1276">
        <f t="shared" si="474"/>
        <v>80</v>
      </c>
      <c r="BX103" s="1276">
        <f t="shared" si="474"/>
        <v>80</v>
      </c>
      <c r="BY103" s="1276">
        <f t="shared" si="474"/>
        <v>80</v>
      </c>
      <c r="BZ103" s="1276">
        <f t="shared" si="474"/>
        <v>80</v>
      </c>
      <c r="CA103" s="1276">
        <f t="shared" si="474"/>
        <v>80</v>
      </c>
      <c r="CB103" s="1276">
        <f t="shared" si="474"/>
        <v>80</v>
      </c>
      <c r="CC103" s="1276">
        <f t="shared" si="474"/>
        <v>80</v>
      </c>
      <c r="CD103" s="1276">
        <f t="shared" si="474"/>
        <v>80</v>
      </c>
      <c r="CE103" s="1276">
        <f t="shared" si="474"/>
        <v>80</v>
      </c>
      <c r="CF103" s="1276">
        <f t="shared" si="474"/>
        <v>80</v>
      </c>
      <c r="CG103" s="1276">
        <f t="shared" si="474"/>
        <v>80</v>
      </c>
      <c r="CH103" s="1276">
        <f t="shared" si="474"/>
        <v>80</v>
      </c>
      <c r="CI103" s="1276">
        <f t="shared" si="474"/>
        <v>80</v>
      </c>
      <c r="CJ103" s="1276">
        <f t="shared" si="474"/>
        <v>80</v>
      </c>
      <c r="CK103" s="1276">
        <f t="shared" si="474"/>
        <v>80</v>
      </c>
      <c r="CL103" s="1276">
        <f t="shared" si="474"/>
        <v>80</v>
      </c>
      <c r="CM103" s="1276">
        <f t="shared" si="474"/>
        <v>80</v>
      </c>
      <c r="CN103" s="1276">
        <f t="shared" ref="CN103:EY103" si="475">CN$55</f>
        <v>80</v>
      </c>
      <c r="CO103" s="1276">
        <f t="shared" si="475"/>
        <v>80</v>
      </c>
      <c r="CP103" s="1276">
        <f t="shared" si="475"/>
        <v>80</v>
      </c>
      <c r="CQ103" s="1276">
        <f t="shared" si="475"/>
        <v>80</v>
      </c>
      <c r="CR103" s="1276">
        <f t="shared" si="475"/>
        <v>80</v>
      </c>
      <c r="CS103" s="1276">
        <f t="shared" si="475"/>
        <v>80</v>
      </c>
      <c r="CT103" s="1276">
        <f t="shared" si="475"/>
        <v>80</v>
      </c>
      <c r="CU103" s="1276">
        <f t="shared" si="475"/>
        <v>80</v>
      </c>
      <c r="CV103" s="1276">
        <f t="shared" si="475"/>
        <v>80</v>
      </c>
      <c r="CW103" s="1276">
        <f t="shared" si="475"/>
        <v>80</v>
      </c>
      <c r="CX103" s="1276">
        <f t="shared" si="475"/>
        <v>80</v>
      </c>
      <c r="CY103" s="1276">
        <f t="shared" si="475"/>
        <v>80</v>
      </c>
      <c r="CZ103" s="1276">
        <f t="shared" si="475"/>
        <v>80</v>
      </c>
      <c r="DA103" s="1276">
        <f t="shared" si="475"/>
        <v>80</v>
      </c>
      <c r="DB103" s="1276">
        <f t="shared" si="475"/>
        <v>80</v>
      </c>
      <c r="DC103" s="1276">
        <f t="shared" si="475"/>
        <v>80</v>
      </c>
      <c r="DD103" s="1276">
        <f t="shared" si="475"/>
        <v>80</v>
      </c>
      <c r="DE103" s="1276">
        <f t="shared" si="475"/>
        <v>80</v>
      </c>
      <c r="DF103" s="1276">
        <f t="shared" si="475"/>
        <v>80</v>
      </c>
      <c r="DG103" s="1276">
        <f t="shared" si="475"/>
        <v>80</v>
      </c>
      <c r="DH103" s="1276">
        <f t="shared" si="475"/>
        <v>80</v>
      </c>
      <c r="DI103" s="1276">
        <f t="shared" si="475"/>
        <v>80</v>
      </c>
      <c r="DJ103" s="1276">
        <f t="shared" si="475"/>
        <v>80</v>
      </c>
      <c r="DK103" s="1276">
        <f t="shared" si="475"/>
        <v>80</v>
      </c>
      <c r="DL103" s="1276">
        <f t="shared" si="475"/>
        <v>80</v>
      </c>
      <c r="DM103" s="1276">
        <f t="shared" si="475"/>
        <v>80</v>
      </c>
      <c r="DN103" s="1276">
        <f t="shared" si="475"/>
        <v>80</v>
      </c>
      <c r="DO103" s="1276">
        <f t="shared" si="475"/>
        <v>80</v>
      </c>
      <c r="DP103" s="1276">
        <f t="shared" si="475"/>
        <v>80</v>
      </c>
      <c r="DQ103" s="1276">
        <f t="shared" si="475"/>
        <v>80</v>
      </c>
      <c r="DR103" s="1276">
        <f t="shared" si="475"/>
        <v>80</v>
      </c>
      <c r="DS103" s="1276">
        <f t="shared" si="475"/>
        <v>80</v>
      </c>
      <c r="DT103" s="1276">
        <f t="shared" si="475"/>
        <v>80</v>
      </c>
      <c r="DU103" s="1276">
        <f t="shared" si="475"/>
        <v>80</v>
      </c>
      <c r="DV103" s="1276">
        <f t="shared" si="475"/>
        <v>80</v>
      </c>
      <c r="DW103" s="1276">
        <f t="shared" si="475"/>
        <v>80</v>
      </c>
      <c r="DX103" s="1276">
        <f t="shared" si="475"/>
        <v>80</v>
      </c>
      <c r="DY103" s="1276">
        <f t="shared" si="475"/>
        <v>80</v>
      </c>
      <c r="DZ103" s="1276">
        <f t="shared" si="475"/>
        <v>80</v>
      </c>
      <c r="EA103" s="1276">
        <f t="shared" si="475"/>
        <v>80</v>
      </c>
      <c r="EB103" s="1276">
        <f t="shared" si="475"/>
        <v>80</v>
      </c>
      <c r="EC103" s="1276">
        <f t="shared" si="475"/>
        <v>80</v>
      </c>
      <c r="ED103" s="1276">
        <f t="shared" si="475"/>
        <v>80</v>
      </c>
      <c r="EE103" s="1276">
        <f t="shared" si="475"/>
        <v>80</v>
      </c>
      <c r="EF103" s="1276">
        <f t="shared" si="475"/>
        <v>80</v>
      </c>
      <c r="EG103" s="1276">
        <f t="shared" si="475"/>
        <v>80</v>
      </c>
      <c r="EH103" s="1276">
        <f t="shared" si="475"/>
        <v>80</v>
      </c>
      <c r="EI103" s="1276">
        <f t="shared" si="475"/>
        <v>80</v>
      </c>
      <c r="EJ103" s="1276">
        <f t="shared" si="475"/>
        <v>80</v>
      </c>
      <c r="EK103" s="1276">
        <f t="shared" si="475"/>
        <v>80</v>
      </c>
      <c r="EL103" s="1276">
        <f t="shared" si="475"/>
        <v>80</v>
      </c>
      <c r="EM103" s="1276">
        <f t="shared" si="475"/>
        <v>80</v>
      </c>
      <c r="EN103" s="1276">
        <f t="shared" si="475"/>
        <v>80</v>
      </c>
      <c r="EO103" s="1276">
        <f t="shared" si="475"/>
        <v>80</v>
      </c>
      <c r="EP103" s="1276">
        <f t="shared" si="475"/>
        <v>80</v>
      </c>
      <c r="EQ103" s="1276">
        <f t="shared" si="475"/>
        <v>80</v>
      </c>
      <c r="ER103" s="1276">
        <f t="shared" si="475"/>
        <v>80</v>
      </c>
      <c r="ES103" s="1276">
        <f t="shared" si="475"/>
        <v>80</v>
      </c>
      <c r="ET103" s="1276">
        <f t="shared" si="475"/>
        <v>80</v>
      </c>
      <c r="EU103" s="1276">
        <f t="shared" si="475"/>
        <v>80</v>
      </c>
      <c r="EV103" s="1276">
        <f t="shared" si="475"/>
        <v>80</v>
      </c>
      <c r="EW103" s="1276">
        <f t="shared" si="475"/>
        <v>80</v>
      </c>
      <c r="EX103" s="1276">
        <f t="shared" si="475"/>
        <v>80</v>
      </c>
      <c r="EY103" s="1276">
        <f t="shared" si="475"/>
        <v>80</v>
      </c>
      <c r="EZ103" s="1276">
        <f t="shared" ref="EZ103:HK103" si="476">EZ$55</f>
        <v>80</v>
      </c>
      <c r="FA103" s="1276">
        <f t="shared" si="476"/>
        <v>80</v>
      </c>
      <c r="FB103" s="1276">
        <f t="shared" si="476"/>
        <v>80</v>
      </c>
      <c r="FC103" s="1276">
        <f t="shared" si="476"/>
        <v>80</v>
      </c>
      <c r="FD103" s="1276">
        <f t="shared" si="476"/>
        <v>80</v>
      </c>
      <c r="FE103" s="1276">
        <f t="shared" si="476"/>
        <v>80</v>
      </c>
      <c r="FF103" s="1276">
        <f t="shared" si="476"/>
        <v>80</v>
      </c>
      <c r="FG103" s="1276">
        <f t="shared" si="476"/>
        <v>80</v>
      </c>
      <c r="FH103" s="1276">
        <f t="shared" si="476"/>
        <v>80</v>
      </c>
      <c r="FI103" s="1276">
        <f t="shared" si="476"/>
        <v>80</v>
      </c>
      <c r="FJ103" s="1276">
        <f t="shared" si="476"/>
        <v>80</v>
      </c>
      <c r="FK103" s="1276">
        <f t="shared" si="476"/>
        <v>80</v>
      </c>
      <c r="FL103" s="1276">
        <f t="shared" si="476"/>
        <v>80</v>
      </c>
      <c r="FM103" s="1276">
        <f t="shared" si="476"/>
        <v>80</v>
      </c>
      <c r="FN103" s="1276">
        <f t="shared" si="476"/>
        <v>80</v>
      </c>
      <c r="FO103" s="1276">
        <f t="shared" si="476"/>
        <v>80</v>
      </c>
      <c r="FP103" s="1276">
        <f t="shared" si="476"/>
        <v>80</v>
      </c>
      <c r="FQ103" s="1276">
        <f t="shared" si="476"/>
        <v>80</v>
      </c>
      <c r="FR103" s="1276">
        <f t="shared" si="476"/>
        <v>80</v>
      </c>
      <c r="FS103" s="1276">
        <f t="shared" si="476"/>
        <v>80</v>
      </c>
      <c r="FT103" s="1276">
        <f t="shared" si="476"/>
        <v>80</v>
      </c>
      <c r="FU103" s="1276">
        <f t="shared" si="476"/>
        <v>80</v>
      </c>
      <c r="FV103" s="1276">
        <f t="shared" si="476"/>
        <v>80</v>
      </c>
      <c r="FW103" s="1276">
        <f t="shared" si="476"/>
        <v>80</v>
      </c>
      <c r="FX103" s="1276">
        <f t="shared" si="476"/>
        <v>80</v>
      </c>
      <c r="FY103" s="1276">
        <f t="shared" si="476"/>
        <v>80</v>
      </c>
      <c r="FZ103" s="1276">
        <f t="shared" si="476"/>
        <v>80</v>
      </c>
      <c r="GA103" s="1276">
        <f t="shared" si="476"/>
        <v>80</v>
      </c>
      <c r="GB103" s="1276">
        <f t="shared" si="476"/>
        <v>80</v>
      </c>
      <c r="GC103" s="1276">
        <f t="shared" si="476"/>
        <v>80</v>
      </c>
      <c r="GD103" s="1276">
        <f t="shared" si="476"/>
        <v>80</v>
      </c>
      <c r="GE103" s="1276">
        <f t="shared" si="476"/>
        <v>80</v>
      </c>
      <c r="GF103" s="1276">
        <f t="shared" si="476"/>
        <v>80</v>
      </c>
      <c r="GG103" s="1276">
        <f t="shared" si="476"/>
        <v>80</v>
      </c>
      <c r="GH103" s="1276">
        <f t="shared" si="476"/>
        <v>80</v>
      </c>
      <c r="GI103" s="1276">
        <f t="shared" si="476"/>
        <v>80</v>
      </c>
      <c r="GJ103" s="1276">
        <f t="shared" si="476"/>
        <v>80</v>
      </c>
      <c r="GK103" s="1276">
        <f t="shared" si="476"/>
        <v>80</v>
      </c>
      <c r="GL103" s="1276">
        <f t="shared" si="476"/>
        <v>80</v>
      </c>
      <c r="GM103" s="1276">
        <f t="shared" si="476"/>
        <v>80</v>
      </c>
      <c r="GN103" s="1276">
        <f t="shared" si="476"/>
        <v>80</v>
      </c>
      <c r="GO103" s="1276">
        <f t="shared" si="476"/>
        <v>80</v>
      </c>
      <c r="GP103" s="1276">
        <f t="shared" si="476"/>
        <v>80</v>
      </c>
      <c r="GQ103" s="1276">
        <f t="shared" si="476"/>
        <v>80</v>
      </c>
      <c r="GR103" s="1276">
        <f t="shared" si="476"/>
        <v>80</v>
      </c>
      <c r="GS103" s="1276">
        <f t="shared" si="476"/>
        <v>80</v>
      </c>
      <c r="GT103" s="1276">
        <f t="shared" si="476"/>
        <v>80</v>
      </c>
      <c r="GU103" s="1276">
        <f t="shared" si="476"/>
        <v>80</v>
      </c>
      <c r="GV103" s="1276">
        <f t="shared" si="476"/>
        <v>80</v>
      </c>
      <c r="GW103" s="1276">
        <f t="shared" si="476"/>
        <v>80</v>
      </c>
      <c r="GX103" s="1276">
        <f t="shared" si="476"/>
        <v>80</v>
      </c>
      <c r="GY103" s="1276">
        <f t="shared" si="476"/>
        <v>80</v>
      </c>
      <c r="GZ103" s="1276">
        <f t="shared" si="476"/>
        <v>80</v>
      </c>
      <c r="HA103" s="1276">
        <f t="shared" si="476"/>
        <v>80</v>
      </c>
      <c r="HB103" s="1276">
        <f t="shared" si="476"/>
        <v>80</v>
      </c>
      <c r="HC103" s="1276">
        <f t="shared" si="476"/>
        <v>80</v>
      </c>
      <c r="HD103" s="1276">
        <f t="shared" si="476"/>
        <v>80</v>
      </c>
      <c r="HE103" s="1276">
        <f t="shared" si="476"/>
        <v>80</v>
      </c>
      <c r="HF103" s="1276">
        <f t="shared" si="476"/>
        <v>80</v>
      </c>
      <c r="HG103" s="1276">
        <f t="shared" si="476"/>
        <v>80</v>
      </c>
      <c r="HH103" s="1276">
        <f t="shared" si="476"/>
        <v>80</v>
      </c>
      <c r="HI103" s="1276">
        <f t="shared" si="476"/>
        <v>80</v>
      </c>
      <c r="HJ103" s="1276">
        <f t="shared" si="476"/>
        <v>80</v>
      </c>
      <c r="HK103" s="1276">
        <f t="shared" si="476"/>
        <v>80</v>
      </c>
      <c r="HL103" s="1276">
        <f t="shared" ref="HL103:IA103" si="477">HL$55</f>
        <v>80</v>
      </c>
      <c r="HM103" s="1276">
        <f t="shared" si="477"/>
        <v>80</v>
      </c>
      <c r="HN103" s="1276">
        <f t="shared" si="477"/>
        <v>80</v>
      </c>
      <c r="HO103" s="1276">
        <f t="shared" si="477"/>
        <v>80</v>
      </c>
      <c r="HP103" s="1276">
        <f t="shared" si="477"/>
        <v>80</v>
      </c>
      <c r="HQ103" s="1276">
        <f t="shared" si="477"/>
        <v>80</v>
      </c>
      <c r="HR103" s="1276">
        <f t="shared" si="477"/>
        <v>80</v>
      </c>
      <c r="HS103" s="1276">
        <f t="shared" si="477"/>
        <v>80</v>
      </c>
      <c r="HT103" s="1276">
        <f t="shared" si="477"/>
        <v>80</v>
      </c>
      <c r="HU103" s="1276">
        <f t="shared" si="477"/>
        <v>80</v>
      </c>
      <c r="HV103" s="1276">
        <f t="shared" si="477"/>
        <v>80</v>
      </c>
      <c r="HW103" s="1276">
        <f t="shared" si="477"/>
        <v>80</v>
      </c>
      <c r="HX103" s="1276">
        <f t="shared" si="477"/>
        <v>80</v>
      </c>
      <c r="HY103" s="1276">
        <f t="shared" si="477"/>
        <v>80</v>
      </c>
      <c r="HZ103" s="1276">
        <f t="shared" si="477"/>
        <v>80</v>
      </c>
      <c r="IA103" s="1276">
        <f t="shared" si="477"/>
        <v>80</v>
      </c>
    </row>
    <row r="104" spans="3:235" x14ac:dyDescent="0.3">
      <c r="AA104" s="582"/>
      <c r="AB104" s="582"/>
      <c r="AC104" s="582"/>
      <c r="AD104" s="582"/>
      <c r="AE104" s="582"/>
      <c r="AF104" s="582"/>
      <c r="AG104" s="582"/>
      <c r="AH104" s="582"/>
      <c r="AI104" s="582"/>
      <c r="AJ104" s="582"/>
      <c r="AK104" s="582"/>
      <c r="AL104" s="582"/>
      <c r="AM104" s="582"/>
      <c r="AN104" s="582"/>
      <c r="AO104" s="582"/>
      <c r="AP104" s="582"/>
      <c r="AQ104" s="582"/>
      <c r="AR104" s="582"/>
      <c r="AS104" s="582"/>
      <c r="AT104" s="582"/>
      <c r="AU104" s="582"/>
      <c r="AV104" s="582"/>
      <c r="AW104" s="582"/>
      <c r="AX104" s="582"/>
      <c r="AY104" s="582"/>
      <c r="AZ104" s="582"/>
      <c r="BA104" s="582"/>
      <c r="BB104" s="582"/>
      <c r="BC104" s="582"/>
      <c r="BD104" s="582"/>
      <c r="BE104" s="582"/>
      <c r="BF104" s="582"/>
      <c r="BG104" s="582"/>
      <c r="BH104" s="582"/>
      <c r="BI104" s="582"/>
      <c r="BJ104" s="582"/>
      <c r="BK104" s="582"/>
      <c r="BL104" s="582"/>
      <c r="BM104" s="582"/>
      <c r="BN104" s="582"/>
      <c r="BO104" s="582"/>
      <c r="BP104" s="582"/>
      <c r="BQ104" s="582"/>
      <c r="BR104" s="582"/>
      <c r="BS104" s="582"/>
      <c r="BT104" s="582"/>
      <c r="BU104" s="582"/>
      <c r="BV104" s="582"/>
      <c r="BW104" s="582"/>
      <c r="BX104" s="582"/>
      <c r="BY104" s="582"/>
      <c r="BZ104" s="582"/>
      <c r="CA104" s="582"/>
      <c r="CB104" s="582"/>
      <c r="CC104" s="582"/>
      <c r="CD104" s="582"/>
      <c r="CE104" s="582"/>
      <c r="CF104" s="582"/>
      <c r="CG104" s="582"/>
      <c r="CH104" s="582"/>
      <c r="CI104" s="582"/>
      <c r="CJ104" s="582"/>
      <c r="CK104" s="582"/>
      <c r="CL104" s="582"/>
      <c r="CM104" s="582"/>
      <c r="CN104" s="582"/>
      <c r="CO104" s="582"/>
      <c r="CP104" s="582"/>
      <c r="CQ104" s="582"/>
      <c r="CR104" s="582"/>
      <c r="CS104" s="582"/>
      <c r="CT104" s="582"/>
      <c r="CU104" s="582"/>
      <c r="CV104" s="582"/>
      <c r="CW104" s="582"/>
      <c r="CX104" s="582"/>
      <c r="CY104" s="582"/>
      <c r="CZ104" s="582"/>
      <c r="DA104" s="582"/>
      <c r="DB104" s="582"/>
      <c r="DC104" s="582"/>
      <c r="DD104" s="582"/>
      <c r="DE104" s="582"/>
      <c r="DF104" s="582"/>
      <c r="DG104" s="582"/>
      <c r="DH104" s="582"/>
      <c r="DI104" s="582"/>
      <c r="DJ104" s="582"/>
      <c r="DK104" s="582"/>
      <c r="DL104" s="582"/>
      <c r="DM104" s="582"/>
      <c r="DN104" s="582"/>
      <c r="DO104" s="582"/>
      <c r="DP104" s="582"/>
      <c r="DQ104" s="582"/>
      <c r="DR104" s="582"/>
      <c r="DS104" s="582"/>
      <c r="DT104" s="582"/>
      <c r="DU104" s="582"/>
      <c r="DV104" s="582"/>
      <c r="DW104" s="582"/>
      <c r="DX104" s="582"/>
      <c r="DY104" s="582"/>
      <c r="DZ104" s="582"/>
      <c r="EA104" s="582"/>
      <c r="EB104" s="582"/>
      <c r="EC104" s="582"/>
      <c r="ED104" s="582"/>
      <c r="EE104" s="582"/>
      <c r="EF104" s="582"/>
      <c r="EG104" s="582"/>
      <c r="EH104" s="582"/>
      <c r="EI104" s="582"/>
      <c r="EJ104" s="582"/>
      <c r="EK104" s="582"/>
      <c r="EL104" s="582"/>
      <c r="EM104" s="582"/>
      <c r="EN104" s="582"/>
      <c r="EO104" s="582"/>
      <c r="EP104" s="582"/>
      <c r="EQ104" s="582"/>
      <c r="ER104" s="582"/>
      <c r="ES104" s="582"/>
      <c r="ET104" s="582"/>
      <c r="EU104" s="582"/>
      <c r="EV104" s="582"/>
      <c r="EW104" s="582"/>
      <c r="EX104" s="582"/>
      <c r="EY104" s="582"/>
      <c r="EZ104" s="582"/>
      <c r="FA104" s="582"/>
      <c r="FB104" s="582"/>
      <c r="FC104" s="582"/>
      <c r="FD104" s="582"/>
      <c r="FE104" s="582"/>
      <c r="FF104" s="582"/>
      <c r="FG104" s="582"/>
      <c r="FH104" s="582"/>
      <c r="FI104" s="582"/>
      <c r="FJ104" s="582"/>
      <c r="FK104" s="582"/>
      <c r="FL104" s="582"/>
      <c r="FM104" s="582"/>
      <c r="FN104" s="582"/>
      <c r="FO104" s="582"/>
      <c r="FP104" s="582"/>
      <c r="FQ104" s="582"/>
      <c r="FR104" s="582"/>
      <c r="FS104" s="582"/>
      <c r="FT104" s="582"/>
      <c r="FU104" s="582"/>
      <c r="FV104" s="582"/>
      <c r="FW104" s="582"/>
      <c r="FX104" s="582"/>
      <c r="FY104" s="582"/>
      <c r="FZ104" s="582"/>
      <c r="GA104" s="582"/>
      <c r="GB104" s="582"/>
      <c r="GC104" s="582"/>
      <c r="GD104" s="582"/>
      <c r="GE104" s="582"/>
      <c r="GF104" s="582"/>
      <c r="GG104" s="582"/>
      <c r="GH104" s="582"/>
      <c r="GI104" s="582"/>
      <c r="GJ104" s="582"/>
      <c r="GK104" s="582"/>
      <c r="GL104" s="582"/>
      <c r="GM104" s="582"/>
      <c r="GN104" s="582"/>
      <c r="GO104" s="582"/>
      <c r="GP104" s="582"/>
      <c r="GQ104" s="582"/>
      <c r="GR104" s="582"/>
      <c r="GS104" s="582"/>
      <c r="GT104" s="582"/>
      <c r="GU104" s="582"/>
      <c r="GV104" s="582"/>
      <c r="GW104" s="582"/>
      <c r="GX104" s="582"/>
      <c r="GY104" s="582"/>
      <c r="GZ104" s="582"/>
      <c r="HA104" s="582"/>
      <c r="HB104" s="582"/>
      <c r="HC104" s="582"/>
      <c r="HD104" s="582"/>
      <c r="HE104" s="582"/>
      <c r="HF104" s="582"/>
      <c r="HG104" s="582"/>
      <c r="HH104" s="582"/>
      <c r="HI104" s="582"/>
      <c r="HJ104" s="582"/>
      <c r="HK104" s="582"/>
      <c r="HL104" s="582"/>
      <c r="HM104" s="582"/>
      <c r="HN104" s="582"/>
      <c r="HO104" s="582"/>
      <c r="HP104" s="582"/>
      <c r="HQ104" s="582"/>
      <c r="HR104" s="582"/>
      <c r="HS104" s="582"/>
      <c r="HT104" s="582"/>
      <c r="HU104" s="582"/>
      <c r="HV104" s="582"/>
      <c r="HW104" s="582"/>
      <c r="HX104" s="582"/>
      <c r="HY104" s="582"/>
      <c r="HZ104" s="582"/>
      <c r="IA104" s="582"/>
    </row>
    <row r="105" spans="3:235" x14ac:dyDescent="0.3">
      <c r="D105" s="26" t="s">
        <v>858</v>
      </c>
      <c r="E105" s="159">
        <f t="shared" ref="E105:V105" si="478">MAX(E40,E43)*E101</f>
        <v>27513200</v>
      </c>
      <c r="F105" s="159">
        <f t="shared" si="478"/>
        <v>27472000</v>
      </c>
      <c r="G105" s="159">
        <f t="shared" si="478"/>
        <v>27746720</v>
      </c>
      <c r="H105" s="1069">
        <f t="shared" si="478"/>
        <v>28024187.200000003</v>
      </c>
      <c r="I105" s="159">
        <f t="shared" si="478"/>
        <v>28304429.072000004</v>
      </c>
      <c r="J105" s="159">
        <f t="shared" si="478"/>
        <v>28587473.362720005</v>
      </c>
      <c r="K105" s="159">
        <f t="shared" si="478"/>
        <v>28873360</v>
      </c>
      <c r="L105" s="159">
        <f t="shared" si="478"/>
        <v>29162081.577310678</v>
      </c>
      <c r="M105" s="159">
        <f t="shared" si="478"/>
        <v>29453702.393083788</v>
      </c>
      <c r="N105" s="159">
        <f t="shared" si="478"/>
        <v>29748240</v>
      </c>
      <c r="O105" s="159">
        <f t="shared" si="478"/>
        <v>30045760</v>
      </c>
      <c r="P105" s="159">
        <f t="shared" si="478"/>
        <v>30346179.029296618</v>
      </c>
      <c r="Q105" s="159">
        <f t="shared" si="478"/>
        <v>30649680</v>
      </c>
      <c r="R105" s="159">
        <f t="shared" si="478"/>
        <v>30956160</v>
      </c>
      <c r="S105" s="159">
        <f t="shared" si="478"/>
        <v>31265698.600063331</v>
      </c>
      <c r="T105" s="159">
        <f t="shared" si="478"/>
        <v>31578355.58606397</v>
      </c>
      <c r="U105" s="159">
        <f t="shared" si="478"/>
        <v>31894160</v>
      </c>
      <c r="V105" s="159">
        <f t="shared" si="478"/>
        <v>32213120</v>
      </c>
      <c r="Z105" s="26" t="s">
        <v>185</v>
      </c>
      <c r="AA105" s="1069">
        <f t="shared" ref="AA105:CL105" si="479">MAX(AA40,AA43)*AA101</f>
        <v>2289333.3333333335</v>
      </c>
      <c r="AB105" s="1069">
        <f t="shared" si="479"/>
        <v>2289333.3333333335</v>
      </c>
      <c r="AC105" s="1069">
        <f t="shared" si="479"/>
        <v>2289333.3333333335</v>
      </c>
      <c r="AD105" s="1069">
        <f t="shared" si="479"/>
        <v>2289333.3333333335</v>
      </c>
      <c r="AE105" s="1069">
        <f t="shared" si="479"/>
        <v>2289333.3333333335</v>
      </c>
      <c r="AF105" s="1069">
        <f t="shared" si="479"/>
        <v>2289333.3333333335</v>
      </c>
      <c r="AG105" s="1069">
        <f t="shared" si="479"/>
        <v>2289333.3333333335</v>
      </c>
      <c r="AH105" s="1069">
        <f t="shared" si="479"/>
        <v>2289333.3333333335</v>
      </c>
      <c r="AI105" s="1069">
        <f t="shared" si="479"/>
        <v>2289333.3333333335</v>
      </c>
      <c r="AJ105" s="1069">
        <f t="shared" si="479"/>
        <v>2289333.3333333335</v>
      </c>
      <c r="AK105" s="1069">
        <f t="shared" si="479"/>
        <v>2289333.3333333335</v>
      </c>
      <c r="AL105" s="1069">
        <f t="shared" si="479"/>
        <v>2289333.3333333335</v>
      </c>
      <c r="AM105" s="1069">
        <f t="shared" si="479"/>
        <v>2312226.6666666665</v>
      </c>
      <c r="AN105" s="1069">
        <f t="shared" si="479"/>
        <v>2312226.6666666665</v>
      </c>
      <c r="AO105" s="1069">
        <f t="shared" si="479"/>
        <v>2312226.6666666665</v>
      </c>
      <c r="AP105" s="1069">
        <f t="shared" si="479"/>
        <v>2312226.6666666665</v>
      </c>
      <c r="AQ105" s="1069">
        <f t="shared" si="479"/>
        <v>2312226.6666666665</v>
      </c>
      <c r="AR105" s="1069">
        <f t="shared" si="479"/>
        <v>2312226.6666666665</v>
      </c>
      <c r="AS105" s="1069">
        <f t="shared" si="479"/>
        <v>2312226.6666666665</v>
      </c>
      <c r="AT105" s="1069">
        <f t="shared" si="479"/>
        <v>2312226.6666666665</v>
      </c>
      <c r="AU105" s="1069">
        <f t="shared" si="479"/>
        <v>2312226.6666666665</v>
      </c>
      <c r="AV105" s="1069">
        <f t="shared" si="479"/>
        <v>2312226.6666666665</v>
      </c>
      <c r="AW105" s="1069">
        <f t="shared" si="479"/>
        <v>2312226.6666666665</v>
      </c>
      <c r="AX105" s="1069">
        <f t="shared" si="479"/>
        <v>2312226.6666666665</v>
      </c>
      <c r="AY105" s="1069">
        <f t="shared" si="479"/>
        <v>2335348.9333333336</v>
      </c>
      <c r="AZ105" s="1069">
        <f t="shared" si="479"/>
        <v>2335348.9333333336</v>
      </c>
      <c r="BA105" s="1069">
        <f t="shared" si="479"/>
        <v>2335348.9333333336</v>
      </c>
      <c r="BB105" s="1069">
        <f t="shared" si="479"/>
        <v>2335348.9333333336</v>
      </c>
      <c r="BC105" s="1069">
        <f t="shared" si="479"/>
        <v>2335348.9333333336</v>
      </c>
      <c r="BD105" s="1069">
        <f t="shared" si="479"/>
        <v>2335348.9333333336</v>
      </c>
      <c r="BE105" s="1069">
        <f t="shared" si="479"/>
        <v>2335348.9333333336</v>
      </c>
      <c r="BF105" s="1069">
        <f t="shared" si="479"/>
        <v>2335348.9333333336</v>
      </c>
      <c r="BG105" s="1069">
        <f t="shared" si="479"/>
        <v>2335348.9333333336</v>
      </c>
      <c r="BH105" s="1069">
        <f t="shared" si="479"/>
        <v>2335348.9333333336</v>
      </c>
      <c r="BI105" s="1069">
        <f t="shared" si="479"/>
        <v>2335348.9333333336</v>
      </c>
      <c r="BJ105" s="1069">
        <f t="shared" si="479"/>
        <v>2335348.9333333336</v>
      </c>
      <c r="BK105" s="1069">
        <f t="shared" si="479"/>
        <v>2358702.422666667</v>
      </c>
      <c r="BL105" s="1069">
        <f t="shared" si="479"/>
        <v>2358702.422666667</v>
      </c>
      <c r="BM105" s="1069">
        <f t="shared" si="479"/>
        <v>2358702.422666667</v>
      </c>
      <c r="BN105" s="1069">
        <f t="shared" si="479"/>
        <v>2358702.422666667</v>
      </c>
      <c r="BO105" s="1069">
        <f t="shared" si="479"/>
        <v>2358702.422666667</v>
      </c>
      <c r="BP105" s="1069">
        <f t="shared" si="479"/>
        <v>2358702.422666667</v>
      </c>
      <c r="BQ105" s="1069">
        <f t="shared" si="479"/>
        <v>2358702.422666667</v>
      </c>
      <c r="BR105" s="1069">
        <f t="shared" si="479"/>
        <v>2358702.422666667</v>
      </c>
      <c r="BS105" s="1069">
        <f t="shared" si="479"/>
        <v>2358702.422666667</v>
      </c>
      <c r="BT105" s="1069">
        <f t="shared" si="479"/>
        <v>2358702.422666667</v>
      </c>
      <c r="BU105" s="1069">
        <f t="shared" si="479"/>
        <v>2358702.422666667</v>
      </c>
      <c r="BV105" s="1069">
        <f t="shared" si="479"/>
        <v>2358702.422666667</v>
      </c>
      <c r="BW105" s="1069">
        <f t="shared" si="479"/>
        <v>2382289.4468933335</v>
      </c>
      <c r="BX105" s="1069">
        <f t="shared" si="479"/>
        <v>2382289.4468933335</v>
      </c>
      <c r="BY105" s="1069">
        <f t="shared" si="479"/>
        <v>2382289.4468933335</v>
      </c>
      <c r="BZ105" s="1069">
        <f t="shared" si="479"/>
        <v>2382289.4468933335</v>
      </c>
      <c r="CA105" s="1069">
        <f t="shared" si="479"/>
        <v>2382289.4468933335</v>
      </c>
      <c r="CB105" s="1069">
        <f t="shared" si="479"/>
        <v>2382289.4468933335</v>
      </c>
      <c r="CC105" s="1069">
        <f t="shared" si="479"/>
        <v>2382289.4468933335</v>
      </c>
      <c r="CD105" s="1069">
        <f t="shared" si="479"/>
        <v>2382289.4468933335</v>
      </c>
      <c r="CE105" s="1069">
        <f t="shared" si="479"/>
        <v>2382289.4468933335</v>
      </c>
      <c r="CF105" s="1069">
        <f t="shared" si="479"/>
        <v>2382289.4468933335</v>
      </c>
      <c r="CG105" s="1069">
        <f t="shared" si="479"/>
        <v>2382289.4468933335</v>
      </c>
      <c r="CH105" s="1069">
        <f t="shared" si="479"/>
        <v>2382289.4468933335</v>
      </c>
      <c r="CI105" s="1069">
        <f t="shared" si="479"/>
        <v>2406113.3333333335</v>
      </c>
      <c r="CJ105" s="1069">
        <f t="shared" si="479"/>
        <v>2406113.3333333335</v>
      </c>
      <c r="CK105" s="1069">
        <f t="shared" si="479"/>
        <v>2406113.3333333335</v>
      </c>
      <c r="CL105" s="1069">
        <f t="shared" si="479"/>
        <v>2406113.3333333335</v>
      </c>
      <c r="CM105" s="1069">
        <f t="shared" ref="CM105:EX105" si="480">MAX(CM40,CM43)*CM101</f>
        <v>2406113.3333333335</v>
      </c>
      <c r="CN105" s="1069">
        <f t="shared" si="480"/>
        <v>2406113.3333333335</v>
      </c>
      <c r="CO105" s="1069">
        <f t="shared" si="480"/>
        <v>2406113.3333333335</v>
      </c>
      <c r="CP105" s="1069">
        <f t="shared" si="480"/>
        <v>2406113.3333333335</v>
      </c>
      <c r="CQ105" s="1069">
        <f t="shared" si="480"/>
        <v>2406113.3333333335</v>
      </c>
      <c r="CR105" s="1069">
        <f t="shared" si="480"/>
        <v>2406113.3333333335</v>
      </c>
      <c r="CS105" s="1069">
        <f t="shared" si="480"/>
        <v>2406113.3333333335</v>
      </c>
      <c r="CT105" s="1069">
        <f t="shared" si="480"/>
        <v>2406113.3333333335</v>
      </c>
      <c r="CU105" s="1069">
        <f t="shared" si="480"/>
        <v>2430173.4647758901</v>
      </c>
      <c r="CV105" s="1069">
        <f t="shared" si="480"/>
        <v>2430173.4647758901</v>
      </c>
      <c r="CW105" s="1069">
        <f t="shared" si="480"/>
        <v>2430173.4647758901</v>
      </c>
      <c r="CX105" s="1069">
        <f t="shared" si="480"/>
        <v>2430173.4647758901</v>
      </c>
      <c r="CY105" s="1069">
        <f t="shared" si="480"/>
        <v>2430173.4647758901</v>
      </c>
      <c r="CZ105" s="1069">
        <f t="shared" si="480"/>
        <v>2430173.4647758901</v>
      </c>
      <c r="DA105" s="1069">
        <f t="shared" si="480"/>
        <v>2430173.4647758901</v>
      </c>
      <c r="DB105" s="1069">
        <f t="shared" si="480"/>
        <v>2430173.4647758901</v>
      </c>
      <c r="DC105" s="1069">
        <f t="shared" si="480"/>
        <v>2430173.4647758901</v>
      </c>
      <c r="DD105" s="1069">
        <f t="shared" si="480"/>
        <v>2430173.4647758901</v>
      </c>
      <c r="DE105" s="1069">
        <f t="shared" si="480"/>
        <v>2430173.4647758901</v>
      </c>
      <c r="DF105" s="1069">
        <f t="shared" si="480"/>
        <v>2430173.4647758901</v>
      </c>
      <c r="DG105" s="1069">
        <f t="shared" si="480"/>
        <v>2454475.1994236489</v>
      </c>
      <c r="DH105" s="1069">
        <f t="shared" si="480"/>
        <v>2454475.1994236489</v>
      </c>
      <c r="DI105" s="1069">
        <f t="shared" si="480"/>
        <v>2454475.1994236489</v>
      </c>
      <c r="DJ105" s="1069">
        <f t="shared" si="480"/>
        <v>2454475.1994236489</v>
      </c>
      <c r="DK105" s="1069">
        <f t="shared" si="480"/>
        <v>2454475.1994236489</v>
      </c>
      <c r="DL105" s="1069">
        <f t="shared" si="480"/>
        <v>2454475.1994236489</v>
      </c>
      <c r="DM105" s="1069">
        <f t="shared" si="480"/>
        <v>2454475.1994236489</v>
      </c>
      <c r="DN105" s="1069">
        <f t="shared" si="480"/>
        <v>2454475.1994236489</v>
      </c>
      <c r="DO105" s="1069">
        <f t="shared" si="480"/>
        <v>2454475.1994236489</v>
      </c>
      <c r="DP105" s="1069">
        <f t="shared" si="480"/>
        <v>2454475.1994236489</v>
      </c>
      <c r="DQ105" s="1069">
        <f t="shared" si="480"/>
        <v>2454475.1994236489</v>
      </c>
      <c r="DR105" s="1069">
        <f t="shared" si="480"/>
        <v>2454475.1994236489</v>
      </c>
      <c r="DS105" s="1069">
        <f t="shared" si="480"/>
        <v>2479020</v>
      </c>
      <c r="DT105" s="1069">
        <f t="shared" si="480"/>
        <v>2479020</v>
      </c>
      <c r="DU105" s="1069">
        <f t="shared" si="480"/>
        <v>2479020</v>
      </c>
      <c r="DV105" s="1069">
        <f t="shared" si="480"/>
        <v>2479020</v>
      </c>
      <c r="DW105" s="1069">
        <f t="shared" si="480"/>
        <v>2479020</v>
      </c>
      <c r="DX105" s="1069">
        <f t="shared" si="480"/>
        <v>2479020</v>
      </c>
      <c r="DY105" s="1069">
        <f t="shared" si="480"/>
        <v>2479020</v>
      </c>
      <c r="DZ105" s="1069">
        <f t="shared" si="480"/>
        <v>2479020</v>
      </c>
      <c r="EA105" s="1069">
        <f t="shared" si="480"/>
        <v>2479020</v>
      </c>
      <c r="EB105" s="1069">
        <f t="shared" si="480"/>
        <v>2479020</v>
      </c>
      <c r="EC105" s="1069">
        <f t="shared" si="480"/>
        <v>2479020</v>
      </c>
      <c r="ED105" s="1069">
        <f t="shared" si="480"/>
        <v>2479020</v>
      </c>
      <c r="EE105" s="1069">
        <f t="shared" si="480"/>
        <v>2503813.3333333335</v>
      </c>
      <c r="EF105" s="1069">
        <f t="shared" si="480"/>
        <v>2503813.3333333335</v>
      </c>
      <c r="EG105" s="1069">
        <f t="shared" si="480"/>
        <v>2503813.3333333335</v>
      </c>
      <c r="EH105" s="1069">
        <f t="shared" si="480"/>
        <v>2503813.3333333335</v>
      </c>
      <c r="EI105" s="1069">
        <f t="shared" si="480"/>
        <v>2503813.3333333335</v>
      </c>
      <c r="EJ105" s="1069">
        <f t="shared" si="480"/>
        <v>2503813.3333333335</v>
      </c>
      <c r="EK105" s="1069">
        <f t="shared" si="480"/>
        <v>2503813.3333333335</v>
      </c>
      <c r="EL105" s="1069">
        <f t="shared" si="480"/>
        <v>2503813.3333333335</v>
      </c>
      <c r="EM105" s="1069">
        <f t="shared" si="480"/>
        <v>2503813.3333333335</v>
      </c>
      <c r="EN105" s="1069">
        <f t="shared" si="480"/>
        <v>2503813.3333333335</v>
      </c>
      <c r="EO105" s="1069">
        <f t="shared" si="480"/>
        <v>2503813.3333333335</v>
      </c>
      <c r="EP105" s="1069">
        <f t="shared" si="480"/>
        <v>2503813.3333333335</v>
      </c>
      <c r="EQ105" s="1069">
        <f t="shared" si="480"/>
        <v>2528848.2524413848</v>
      </c>
      <c r="ER105" s="1069">
        <f t="shared" si="480"/>
        <v>2528848.2524413848</v>
      </c>
      <c r="ES105" s="1069">
        <f t="shared" si="480"/>
        <v>2528848.2524413848</v>
      </c>
      <c r="ET105" s="1069">
        <f t="shared" si="480"/>
        <v>2528848.2524413848</v>
      </c>
      <c r="EU105" s="1069">
        <f t="shared" si="480"/>
        <v>2528848.2524413848</v>
      </c>
      <c r="EV105" s="1069">
        <f t="shared" si="480"/>
        <v>2528848.2524413848</v>
      </c>
      <c r="EW105" s="1069">
        <f t="shared" si="480"/>
        <v>2528848.2524413848</v>
      </c>
      <c r="EX105" s="1069">
        <f t="shared" si="480"/>
        <v>2528848.2524413848</v>
      </c>
      <c r="EY105" s="1069">
        <f t="shared" ref="EY105:HJ105" si="481">MAX(EY40,EY43)*EY101</f>
        <v>2528848.2524413848</v>
      </c>
      <c r="EZ105" s="1069">
        <f t="shared" si="481"/>
        <v>2528848.2524413848</v>
      </c>
      <c r="FA105" s="1069">
        <f t="shared" si="481"/>
        <v>2528848.2524413848</v>
      </c>
      <c r="FB105" s="1069">
        <f t="shared" si="481"/>
        <v>2528848.2524413848</v>
      </c>
      <c r="FC105" s="1069">
        <f t="shared" si="481"/>
        <v>2554140</v>
      </c>
      <c r="FD105" s="1069">
        <f t="shared" si="481"/>
        <v>2554140</v>
      </c>
      <c r="FE105" s="1069">
        <f t="shared" si="481"/>
        <v>2554140</v>
      </c>
      <c r="FF105" s="1069">
        <f t="shared" si="481"/>
        <v>2554140</v>
      </c>
      <c r="FG105" s="1069">
        <f t="shared" si="481"/>
        <v>2554140</v>
      </c>
      <c r="FH105" s="1069">
        <f t="shared" si="481"/>
        <v>2554140</v>
      </c>
      <c r="FI105" s="1069">
        <f t="shared" si="481"/>
        <v>2554140</v>
      </c>
      <c r="FJ105" s="1069">
        <f t="shared" si="481"/>
        <v>2554140</v>
      </c>
      <c r="FK105" s="1069">
        <f t="shared" si="481"/>
        <v>2554140</v>
      </c>
      <c r="FL105" s="1069">
        <f t="shared" si="481"/>
        <v>2554140</v>
      </c>
      <c r="FM105" s="1069">
        <f t="shared" si="481"/>
        <v>2554140</v>
      </c>
      <c r="FN105" s="1069">
        <f t="shared" si="481"/>
        <v>2554140</v>
      </c>
      <c r="FO105" s="1069">
        <f t="shared" si="481"/>
        <v>2579680</v>
      </c>
      <c r="FP105" s="1069">
        <f t="shared" si="481"/>
        <v>2579680</v>
      </c>
      <c r="FQ105" s="1069">
        <f t="shared" si="481"/>
        <v>2579680</v>
      </c>
      <c r="FR105" s="1069">
        <f t="shared" si="481"/>
        <v>2579680</v>
      </c>
      <c r="FS105" s="1069">
        <f t="shared" si="481"/>
        <v>2579680</v>
      </c>
      <c r="FT105" s="1069">
        <f t="shared" si="481"/>
        <v>2579680</v>
      </c>
      <c r="FU105" s="1069">
        <f t="shared" si="481"/>
        <v>2579680</v>
      </c>
      <c r="FV105" s="1069">
        <f t="shared" si="481"/>
        <v>2579680</v>
      </c>
      <c r="FW105" s="1069">
        <f t="shared" si="481"/>
        <v>2579680</v>
      </c>
      <c r="FX105" s="1069">
        <f t="shared" si="481"/>
        <v>2579680</v>
      </c>
      <c r="FY105" s="1069">
        <f t="shared" si="481"/>
        <v>2579680</v>
      </c>
      <c r="FZ105" s="1069">
        <f t="shared" si="481"/>
        <v>2579680</v>
      </c>
      <c r="GA105" s="1069">
        <f t="shared" si="481"/>
        <v>2605474.8833386111</v>
      </c>
      <c r="GB105" s="1069">
        <f t="shared" si="481"/>
        <v>2605474.8833386111</v>
      </c>
      <c r="GC105" s="1069">
        <f t="shared" si="481"/>
        <v>2605474.8833386111</v>
      </c>
      <c r="GD105" s="1069">
        <f t="shared" si="481"/>
        <v>2605474.8833386111</v>
      </c>
      <c r="GE105" s="1069">
        <f t="shared" si="481"/>
        <v>2605474.8833386111</v>
      </c>
      <c r="GF105" s="1069">
        <f t="shared" si="481"/>
        <v>2605474.8833386111</v>
      </c>
      <c r="GG105" s="1069">
        <f t="shared" si="481"/>
        <v>2605474.8833386111</v>
      </c>
      <c r="GH105" s="1069">
        <f t="shared" si="481"/>
        <v>2605474.8833386111</v>
      </c>
      <c r="GI105" s="1069">
        <f t="shared" si="481"/>
        <v>2605474.8833386111</v>
      </c>
      <c r="GJ105" s="1069">
        <f t="shared" si="481"/>
        <v>2605474.8833386111</v>
      </c>
      <c r="GK105" s="1069">
        <f t="shared" si="481"/>
        <v>2605474.8833386111</v>
      </c>
      <c r="GL105" s="1069">
        <f t="shared" si="481"/>
        <v>2605474.8833386111</v>
      </c>
      <c r="GM105" s="1069">
        <f t="shared" si="481"/>
        <v>2631529.6321719973</v>
      </c>
      <c r="GN105" s="1069">
        <f t="shared" si="481"/>
        <v>2631529.6321719973</v>
      </c>
      <c r="GO105" s="1069">
        <f t="shared" si="481"/>
        <v>2631529.6321719973</v>
      </c>
      <c r="GP105" s="1069">
        <f t="shared" si="481"/>
        <v>2631529.6321719973</v>
      </c>
      <c r="GQ105" s="1069">
        <f t="shared" si="481"/>
        <v>2631529.6321719973</v>
      </c>
      <c r="GR105" s="1069">
        <f t="shared" si="481"/>
        <v>2631529.6321719973</v>
      </c>
      <c r="GS105" s="1069">
        <f t="shared" si="481"/>
        <v>2631529.6321719973</v>
      </c>
      <c r="GT105" s="1069">
        <f t="shared" si="481"/>
        <v>2631529.6321719973</v>
      </c>
      <c r="GU105" s="1069">
        <f t="shared" si="481"/>
        <v>2631529.6321719973</v>
      </c>
      <c r="GV105" s="1069">
        <f t="shared" si="481"/>
        <v>2631529.6321719973</v>
      </c>
      <c r="GW105" s="1069">
        <f t="shared" si="481"/>
        <v>2631529.6321719973</v>
      </c>
      <c r="GX105" s="1069">
        <f t="shared" si="481"/>
        <v>2631529.6321719973</v>
      </c>
      <c r="GY105" s="1069">
        <f t="shared" si="481"/>
        <v>2657846.666666667</v>
      </c>
      <c r="GZ105" s="1069">
        <f t="shared" si="481"/>
        <v>2657846.666666667</v>
      </c>
      <c r="HA105" s="1069">
        <f t="shared" si="481"/>
        <v>2657846.666666667</v>
      </c>
      <c r="HB105" s="1069">
        <f t="shared" si="481"/>
        <v>2657846.666666667</v>
      </c>
      <c r="HC105" s="1069">
        <f t="shared" si="481"/>
        <v>2657846.666666667</v>
      </c>
      <c r="HD105" s="1069">
        <f t="shared" si="481"/>
        <v>2657846.666666667</v>
      </c>
      <c r="HE105" s="1069">
        <f t="shared" si="481"/>
        <v>2657846.666666667</v>
      </c>
      <c r="HF105" s="1069">
        <f t="shared" si="481"/>
        <v>2657846.666666667</v>
      </c>
      <c r="HG105" s="1069">
        <f t="shared" si="481"/>
        <v>2657846.666666667</v>
      </c>
      <c r="HH105" s="1069">
        <f t="shared" si="481"/>
        <v>2657846.666666667</v>
      </c>
      <c r="HI105" s="1069">
        <f t="shared" si="481"/>
        <v>2657846.666666667</v>
      </c>
      <c r="HJ105" s="1069">
        <f t="shared" si="481"/>
        <v>2657846.666666667</v>
      </c>
      <c r="HK105" s="1069">
        <f t="shared" ref="HK105:IA105" si="482">MAX(HK40,HK43)*HK101</f>
        <v>2684426.666666667</v>
      </c>
      <c r="HL105" s="1069">
        <f t="shared" si="482"/>
        <v>2684426.666666667</v>
      </c>
      <c r="HM105" s="1069">
        <f t="shared" si="482"/>
        <v>2684426.666666667</v>
      </c>
      <c r="HN105" s="1069">
        <f t="shared" si="482"/>
        <v>2684426.666666667</v>
      </c>
      <c r="HO105" s="1069">
        <f t="shared" si="482"/>
        <v>2684426.666666667</v>
      </c>
      <c r="HP105" s="1069">
        <f t="shared" si="482"/>
        <v>2684426.666666667</v>
      </c>
      <c r="HQ105" s="1069">
        <f t="shared" si="482"/>
        <v>2684426.666666667</v>
      </c>
      <c r="HR105" s="1069">
        <f t="shared" si="482"/>
        <v>2684426.666666667</v>
      </c>
      <c r="HS105" s="1069">
        <f t="shared" si="482"/>
        <v>2684426.666666667</v>
      </c>
      <c r="HT105" s="1069">
        <f t="shared" si="482"/>
        <v>2684426.666666667</v>
      </c>
      <c r="HU105" s="1069">
        <f t="shared" si="482"/>
        <v>2684426.666666667</v>
      </c>
      <c r="HV105" s="1069">
        <f t="shared" si="482"/>
        <v>2684426.666666667</v>
      </c>
      <c r="HW105" s="1069">
        <f t="shared" si="482"/>
        <v>2711270.9333333331</v>
      </c>
      <c r="HX105" s="1069">
        <f t="shared" si="482"/>
        <v>2711270.9333333331</v>
      </c>
      <c r="HY105" s="1069">
        <f t="shared" si="482"/>
        <v>2711270.9333333331</v>
      </c>
      <c r="HZ105" s="1069">
        <f t="shared" si="482"/>
        <v>2711270.9333333331</v>
      </c>
      <c r="IA105" s="1069">
        <f t="shared" si="482"/>
        <v>2711270.9333333331</v>
      </c>
    </row>
    <row r="106" spans="3:235" x14ac:dyDescent="0.3">
      <c r="C106" s="26" t="s">
        <v>856</v>
      </c>
      <c r="D106" s="26" t="s">
        <v>857</v>
      </c>
      <c r="E106" s="159">
        <f>E40*시나리오분석!$I$34*E100</f>
        <v>6510310.9500000002</v>
      </c>
      <c r="F106" s="159">
        <f>F40*시나리오분석!$I$34*F100</f>
        <v>6500562</v>
      </c>
      <c r="G106" s="159">
        <f>G40*시나리오분석!$I$34*G100</f>
        <v>6565567.620000001</v>
      </c>
      <c r="H106" s="1069">
        <f>H40*시나리오분석!$I$34*H100</f>
        <v>6631223.2962000016</v>
      </c>
      <c r="I106" s="159">
        <f>I40*시나리오분석!$I$34*I100</f>
        <v>6697535.5291620018</v>
      </c>
      <c r="J106" s="159">
        <f>J40*시나리오분석!$I$34*J100</f>
        <v>6764510.8844536217</v>
      </c>
      <c r="K106" s="159">
        <f>K40*시나리오분석!$I$34*K100</f>
        <v>6832155.993298158</v>
      </c>
      <c r="L106" s="159">
        <f>L40*시나리오분석!$I$34*L100</f>
        <v>6900477.5532311406</v>
      </c>
      <c r="M106" s="159">
        <f>M40*시나리오분석!$I$34*M100</f>
        <v>6969482.3287634514</v>
      </c>
      <c r="N106" s="159">
        <f>N40*시나리오분석!$I$34*N100</f>
        <v>7039177.1520510865</v>
      </c>
      <c r="O106" s="159">
        <f>O40*시나리오분석!$I$34*O100</f>
        <v>7109568.9235715969</v>
      </c>
      <c r="P106" s="159">
        <f>P40*시나리오분석!$I$34*P100</f>
        <v>7180664.612807313</v>
      </c>
      <c r="Q106" s="159">
        <f>Q40*시나리오분석!$I$34*Q100</f>
        <v>7252471.2589353854</v>
      </c>
      <c r="R106" s="159">
        <f>R40*시나리오분석!$I$34*R100</f>
        <v>7324995.9715247406</v>
      </c>
      <c r="S106" s="159">
        <f>S40*시나리오분석!$I$34*S100</f>
        <v>7398245.9312399868</v>
      </c>
      <c r="T106" s="159">
        <f>T40*시나리오분석!$I$34*T100</f>
        <v>7472228.3905523876</v>
      </c>
      <c r="U106" s="159">
        <f>U40*시나리오분석!$I$34*U100</f>
        <v>7546950.6744579114</v>
      </c>
      <c r="V106" s="159">
        <f>V40*시나리오분석!$I$34*V100</f>
        <v>7622420.1812024908</v>
      </c>
      <c r="Y106" s="26" t="s">
        <v>158</v>
      </c>
      <c r="Z106" s="26" t="s">
        <v>184</v>
      </c>
      <c r="AA106" s="1069">
        <f>AA40*시나리오분석!$I$34*AA100</f>
        <v>541713.50000000012</v>
      </c>
      <c r="AB106" s="1069">
        <f>AB40*시나리오분석!$I$34*AB100</f>
        <v>541713.50000000012</v>
      </c>
      <c r="AC106" s="1069">
        <f>AC40*시나리오분석!$I$34*AC100</f>
        <v>541713.50000000012</v>
      </c>
      <c r="AD106" s="1069">
        <f>AD40*시나리오분석!$I$34*AD100</f>
        <v>541713.50000000012</v>
      </c>
      <c r="AE106" s="1069">
        <f>AE40*시나리오분석!$I$34*AE100</f>
        <v>541713.50000000012</v>
      </c>
      <c r="AF106" s="1069">
        <f>AF40*시나리오분석!$I$34*AF100</f>
        <v>541713.50000000012</v>
      </c>
      <c r="AG106" s="1069">
        <f>AG40*시나리오분석!$I$34*AG100</f>
        <v>541713.50000000012</v>
      </c>
      <c r="AH106" s="1069">
        <f>AH40*시나리오분석!$I$34*AH100</f>
        <v>541713.50000000012</v>
      </c>
      <c r="AI106" s="1069">
        <f>AI40*시나리오분석!$I$34*AI100</f>
        <v>541713.50000000012</v>
      </c>
      <c r="AJ106" s="1069">
        <f>AJ40*시나리오분석!$I$34*AJ100</f>
        <v>541713.50000000012</v>
      </c>
      <c r="AK106" s="1069">
        <f>AK40*시나리오분석!$I$34*AK100</f>
        <v>541713.50000000012</v>
      </c>
      <c r="AL106" s="1069">
        <f>AL40*시나리오분석!$I$34*AL100</f>
        <v>541713.50000000012</v>
      </c>
      <c r="AM106" s="1069">
        <f>AM40*시나리오분석!$I$34*AM100</f>
        <v>547130.63500000001</v>
      </c>
      <c r="AN106" s="1069">
        <f>AN40*시나리오분석!$I$34*AN100</f>
        <v>547130.63500000001</v>
      </c>
      <c r="AO106" s="1069">
        <f>AO40*시나리오분석!$I$34*AO100</f>
        <v>547130.63500000001</v>
      </c>
      <c r="AP106" s="1069">
        <f>AP40*시나리오분석!$I$34*AP100</f>
        <v>547130.63500000001</v>
      </c>
      <c r="AQ106" s="1069">
        <f>AQ40*시나리오분석!$I$34*AQ100</f>
        <v>547130.63500000001</v>
      </c>
      <c r="AR106" s="1069">
        <f>AR40*시나리오분석!$I$34*AR100</f>
        <v>547130.63500000001</v>
      </c>
      <c r="AS106" s="1069">
        <f>AS40*시나리오분석!$I$34*AS100</f>
        <v>547130.63500000001</v>
      </c>
      <c r="AT106" s="1069">
        <f>AT40*시나리오분석!$I$34*AT100</f>
        <v>547130.63500000001</v>
      </c>
      <c r="AU106" s="1069">
        <f>AU40*시나리오분석!$I$34*AU100</f>
        <v>547130.63500000001</v>
      </c>
      <c r="AV106" s="1069">
        <f>AV40*시나리오분석!$I$34*AV100</f>
        <v>547130.63500000001</v>
      </c>
      <c r="AW106" s="1069">
        <f>AW40*시나리오분석!$I$34*AW100</f>
        <v>547130.63500000001</v>
      </c>
      <c r="AX106" s="1069">
        <f>AX40*시나리오분석!$I$34*AX100</f>
        <v>547130.63500000001</v>
      </c>
      <c r="AY106" s="1069">
        <f>AY40*시나리오분석!$I$34*AY100</f>
        <v>552601.9413500001</v>
      </c>
      <c r="AZ106" s="1069">
        <f>AZ40*시나리오분석!$I$34*AZ100</f>
        <v>552601.9413500001</v>
      </c>
      <c r="BA106" s="1069">
        <f>BA40*시나리오분석!$I$34*BA100</f>
        <v>552601.9413500001</v>
      </c>
      <c r="BB106" s="1069">
        <f>BB40*시나리오분석!$I$34*BB100</f>
        <v>552601.9413500001</v>
      </c>
      <c r="BC106" s="1069">
        <f>BC40*시나리오분석!$I$34*BC100</f>
        <v>552601.9413500001</v>
      </c>
      <c r="BD106" s="1069">
        <f>BD40*시나리오분석!$I$34*BD100</f>
        <v>552601.9413500001</v>
      </c>
      <c r="BE106" s="1069">
        <f>BE40*시나리오분석!$I$34*BE100</f>
        <v>552601.9413500001</v>
      </c>
      <c r="BF106" s="1069">
        <f>BF40*시나리오분석!$I$34*BF100</f>
        <v>552601.9413500001</v>
      </c>
      <c r="BG106" s="1069">
        <f>BG40*시나리오분석!$I$34*BG100</f>
        <v>552601.9413500001</v>
      </c>
      <c r="BH106" s="1069">
        <f>BH40*시나리오분석!$I$34*BH100</f>
        <v>552601.9413500001</v>
      </c>
      <c r="BI106" s="1069">
        <f>BI40*시나리오분석!$I$34*BI100</f>
        <v>552601.9413500001</v>
      </c>
      <c r="BJ106" s="1069">
        <f>BJ40*시나리오분석!$I$34*BJ100</f>
        <v>552601.9413500001</v>
      </c>
      <c r="BK106" s="1069">
        <f>BK40*시나리오분석!$I$34*BK100</f>
        <v>558127.96076350019</v>
      </c>
      <c r="BL106" s="1069">
        <f>BL40*시나리오분석!$I$34*BL100</f>
        <v>558127.96076350019</v>
      </c>
      <c r="BM106" s="1069">
        <f>BM40*시나리오분석!$I$34*BM100</f>
        <v>558127.96076350019</v>
      </c>
      <c r="BN106" s="1069">
        <f>BN40*시나리오분석!$I$34*BN100</f>
        <v>558127.96076350019</v>
      </c>
      <c r="BO106" s="1069">
        <f>BO40*시나리오분석!$I$34*BO100</f>
        <v>558127.96076350019</v>
      </c>
      <c r="BP106" s="1069">
        <f>BP40*시나리오분석!$I$34*BP100</f>
        <v>558127.96076350019</v>
      </c>
      <c r="BQ106" s="1069">
        <f>BQ40*시나리오분석!$I$34*BQ100</f>
        <v>558127.96076350019</v>
      </c>
      <c r="BR106" s="1069">
        <f>BR40*시나리오분석!$I$34*BR100</f>
        <v>558127.96076350019</v>
      </c>
      <c r="BS106" s="1069">
        <f>BS40*시나리오분석!$I$34*BS100</f>
        <v>558127.96076350019</v>
      </c>
      <c r="BT106" s="1069">
        <f>BT40*시나리오분석!$I$34*BT100</f>
        <v>558127.96076350019</v>
      </c>
      <c r="BU106" s="1069">
        <f>BU40*시나리오분석!$I$34*BU100</f>
        <v>558127.96076350019</v>
      </c>
      <c r="BV106" s="1069">
        <f>BV40*시나리오분석!$I$34*BV100</f>
        <v>558127.96076350019</v>
      </c>
      <c r="BW106" s="1069">
        <f>BW40*시나리오분석!$I$34*BW100</f>
        <v>563709.24037113506</v>
      </c>
      <c r="BX106" s="1069">
        <f>BX40*시나리오분석!$I$34*BX100</f>
        <v>563709.24037113506</v>
      </c>
      <c r="BY106" s="1069">
        <f>BY40*시나리오분석!$I$34*BY100</f>
        <v>563709.24037113506</v>
      </c>
      <c r="BZ106" s="1069">
        <f>BZ40*시나리오분석!$I$34*BZ100</f>
        <v>563709.24037113506</v>
      </c>
      <c r="CA106" s="1069">
        <f>CA40*시나리오분석!$I$34*CA100</f>
        <v>563709.24037113506</v>
      </c>
      <c r="CB106" s="1069">
        <f>CB40*시나리오분석!$I$34*CB100</f>
        <v>563709.24037113506</v>
      </c>
      <c r="CC106" s="1069">
        <f>CC40*시나리오분석!$I$34*CC100</f>
        <v>563709.24037113506</v>
      </c>
      <c r="CD106" s="1069">
        <f>CD40*시나리오분석!$I$34*CD100</f>
        <v>563709.24037113506</v>
      </c>
      <c r="CE106" s="1069">
        <f>CE40*시나리오분석!$I$34*CE100</f>
        <v>563709.24037113506</v>
      </c>
      <c r="CF106" s="1069">
        <f>CF40*시나리오분석!$I$34*CF100</f>
        <v>563709.24037113506</v>
      </c>
      <c r="CG106" s="1069">
        <f>CG40*시나리오분석!$I$34*CG100</f>
        <v>563709.24037113506</v>
      </c>
      <c r="CH106" s="1069">
        <f>CH40*시나리오분석!$I$34*CH100</f>
        <v>563709.24037113506</v>
      </c>
      <c r="CI106" s="1069">
        <f>CI40*시나리오분석!$I$34*CI100</f>
        <v>569346.33277484647</v>
      </c>
      <c r="CJ106" s="1069">
        <f>CJ40*시나리오분석!$I$34*CJ100</f>
        <v>569346.33277484647</v>
      </c>
      <c r="CK106" s="1069">
        <f>CK40*시나리오분석!$I$34*CK100</f>
        <v>569346.33277484647</v>
      </c>
      <c r="CL106" s="1069">
        <f>CL40*시나리오분석!$I$34*CL100</f>
        <v>569346.33277484647</v>
      </c>
      <c r="CM106" s="1069">
        <f>CM40*시나리오분석!$I$34*CM100</f>
        <v>569346.33277484647</v>
      </c>
      <c r="CN106" s="1069">
        <f>CN40*시나리오분석!$I$34*CN100</f>
        <v>569346.33277484647</v>
      </c>
      <c r="CO106" s="1069">
        <f>CO40*시나리오분석!$I$34*CO100</f>
        <v>569346.33277484647</v>
      </c>
      <c r="CP106" s="1069">
        <f>CP40*시나리오분석!$I$34*CP100</f>
        <v>569346.33277484647</v>
      </c>
      <c r="CQ106" s="1069">
        <f>CQ40*시나리오분석!$I$34*CQ100</f>
        <v>569346.33277484647</v>
      </c>
      <c r="CR106" s="1069">
        <f>CR40*시나리오분석!$I$34*CR100</f>
        <v>569346.33277484647</v>
      </c>
      <c r="CS106" s="1069">
        <f>CS40*시나리오분석!$I$34*CS100</f>
        <v>569346.33277484647</v>
      </c>
      <c r="CT106" s="1069">
        <f>CT40*시나리오분석!$I$34*CT100</f>
        <v>569346.33277484647</v>
      </c>
      <c r="CU106" s="1069">
        <f>CU40*시나리오분석!$I$34*CU100</f>
        <v>575039.79610259505</v>
      </c>
      <c r="CV106" s="1069">
        <f>CV40*시나리오분석!$I$34*CV100</f>
        <v>575039.79610259505</v>
      </c>
      <c r="CW106" s="1069">
        <f>CW40*시나리오분석!$I$34*CW100</f>
        <v>575039.79610259505</v>
      </c>
      <c r="CX106" s="1069">
        <f>CX40*시나리오분석!$I$34*CX100</f>
        <v>575039.79610259505</v>
      </c>
      <c r="CY106" s="1069">
        <f>CY40*시나리오분석!$I$34*CY100</f>
        <v>575039.79610259505</v>
      </c>
      <c r="CZ106" s="1069">
        <f>CZ40*시나리오분석!$I$34*CZ100</f>
        <v>575039.79610259505</v>
      </c>
      <c r="DA106" s="1069">
        <f>DA40*시나리오분석!$I$34*DA100</f>
        <v>575039.79610259505</v>
      </c>
      <c r="DB106" s="1069">
        <f>DB40*시나리오분석!$I$34*DB100</f>
        <v>575039.79610259505</v>
      </c>
      <c r="DC106" s="1069">
        <f>DC40*시나리오분석!$I$34*DC100</f>
        <v>575039.79610259505</v>
      </c>
      <c r="DD106" s="1069">
        <f>DD40*시나리오분석!$I$34*DD100</f>
        <v>575039.79610259505</v>
      </c>
      <c r="DE106" s="1069">
        <f>DE40*시나리오분석!$I$34*DE100</f>
        <v>575039.79610259505</v>
      </c>
      <c r="DF106" s="1069">
        <f>DF40*시나리오분석!$I$34*DF100</f>
        <v>575039.79610259505</v>
      </c>
      <c r="DG106" s="1069">
        <f>DG40*시나리오분석!$I$34*DG100</f>
        <v>580790.19406362099</v>
      </c>
      <c r="DH106" s="1069">
        <f>DH40*시나리오분석!$I$34*DH100</f>
        <v>580790.19406362099</v>
      </c>
      <c r="DI106" s="1069">
        <f>DI40*시나리오분석!$I$34*DI100</f>
        <v>580790.19406362099</v>
      </c>
      <c r="DJ106" s="1069">
        <f>DJ40*시나리오분석!$I$34*DJ100</f>
        <v>580790.19406362099</v>
      </c>
      <c r="DK106" s="1069">
        <f>DK40*시나리오분석!$I$34*DK100</f>
        <v>580790.19406362099</v>
      </c>
      <c r="DL106" s="1069">
        <f>DL40*시나리오분석!$I$34*DL100</f>
        <v>580790.19406362099</v>
      </c>
      <c r="DM106" s="1069">
        <f>DM40*시나리오분석!$I$34*DM100</f>
        <v>580790.19406362099</v>
      </c>
      <c r="DN106" s="1069">
        <f>DN40*시나리오분석!$I$34*DN100</f>
        <v>580790.19406362099</v>
      </c>
      <c r="DO106" s="1069">
        <f>DO40*시나리오분석!$I$34*DO100</f>
        <v>580790.19406362099</v>
      </c>
      <c r="DP106" s="1069">
        <f>DP40*시나리오분석!$I$34*DP100</f>
        <v>580790.19406362099</v>
      </c>
      <c r="DQ106" s="1069">
        <f>DQ40*시나리오분석!$I$34*DQ100</f>
        <v>580790.19406362099</v>
      </c>
      <c r="DR106" s="1069">
        <f>DR40*시나리오분석!$I$34*DR100</f>
        <v>580790.19406362099</v>
      </c>
      <c r="DS106" s="1069">
        <f>DS40*시나리오분석!$I$34*DS100</f>
        <v>586598.09600425721</v>
      </c>
      <c r="DT106" s="1069">
        <f>DT40*시나리오분석!$I$34*DT100</f>
        <v>586598.09600425721</v>
      </c>
      <c r="DU106" s="1069">
        <f>DU40*시나리오분석!$I$34*DU100</f>
        <v>586598.09600425721</v>
      </c>
      <c r="DV106" s="1069">
        <f>DV40*시나리오분석!$I$34*DV100</f>
        <v>586598.09600425721</v>
      </c>
      <c r="DW106" s="1069">
        <f>DW40*시나리오분석!$I$34*DW100</f>
        <v>586598.09600425721</v>
      </c>
      <c r="DX106" s="1069">
        <f>DX40*시나리오분석!$I$34*DX100</f>
        <v>586598.09600425721</v>
      </c>
      <c r="DY106" s="1069">
        <f>DY40*시나리오분석!$I$34*DY100</f>
        <v>586598.09600425721</v>
      </c>
      <c r="DZ106" s="1069">
        <f>DZ40*시나리오분석!$I$34*DZ100</f>
        <v>586598.09600425721</v>
      </c>
      <c r="EA106" s="1069">
        <f>EA40*시나리오분석!$I$34*EA100</f>
        <v>586598.09600425721</v>
      </c>
      <c r="EB106" s="1069">
        <f>EB40*시나리오분석!$I$34*EB100</f>
        <v>586598.09600425721</v>
      </c>
      <c r="EC106" s="1069">
        <f>EC40*시나리오분석!$I$34*EC100</f>
        <v>586598.09600425721</v>
      </c>
      <c r="ED106" s="1069">
        <f>ED40*시나리오분석!$I$34*ED100</f>
        <v>586598.09600425721</v>
      </c>
      <c r="EE106" s="1069">
        <f>EE40*시나리오분석!$I$34*EE100</f>
        <v>592464.07696429978</v>
      </c>
      <c r="EF106" s="1069">
        <f>EF40*시나리오분석!$I$34*EF100</f>
        <v>592464.07696429978</v>
      </c>
      <c r="EG106" s="1069">
        <f>EG40*시나리오분석!$I$34*EG100</f>
        <v>592464.07696429978</v>
      </c>
      <c r="EH106" s="1069">
        <f>EH40*시나리오분석!$I$34*EH100</f>
        <v>592464.07696429978</v>
      </c>
      <c r="EI106" s="1069">
        <f>EI40*시나리오분석!$I$34*EI100</f>
        <v>592464.07696429978</v>
      </c>
      <c r="EJ106" s="1069">
        <f>EJ40*시나리오분석!$I$34*EJ100</f>
        <v>592464.07696429978</v>
      </c>
      <c r="EK106" s="1069">
        <f>EK40*시나리오분석!$I$34*EK100</f>
        <v>592464.07696429978</v>
      </c>
      <c r="EL106" s="1069">
        <f>EL40*시나리오분석!$I$34*EL100</f>
        <v>592464.07696429978</v>
      </c>
      <c r="EM106" s="1069">
        <f>EM40*시나리오분석!$I$34*EM100</f>
        <v>592464.07696429978</v>
      </c>
      <c r="EN106" s="1069">
        <f>EN40*시나리오분석!$I$34*EN100</f>
        <v>592464.07696429978</v>
      </c>
      <c r="EO106" s="1069">
        <f>EO40*시나리오분석!$I$34*EO100</f>
        <v>592464.07696429978</v>
      </c>
      <c r="EP106" s="1069">
        <f>EP40*시나리오분석!$I$34*EP100</f>
        <v>592464.07696429978</v>
      </c>
      <c r="EQ106" s="1069">
        <f>EQ40*시나리오분석!$I$34*EQ100</f>
        <v>598388.71773394267</v>
      </c>
      <c r="ER106" s="1069">
        <f>ER40*시나리오분석!$I$34*ER100</f>
        <v>598388.71773394267</v>
      </c>
      <c r="ES106" s="1069">
        <f>ES40*시나리오분석!$I$34*ES100</f>
        <v>598388.71773394267</v>
      </c>
      <c r="ET106" s="1069">
        <f>ET40*시나리오분석!$I$34*ET100</f>
        <v>598388.71773394267</v>
      </c>
      <c r="EU106" s="1069">
        <f>EU40*시나리오분석!$I$34*EU100</f>
        <v>598388.71773394267</v>
      </c>
      <c r="EV106" s="1069">
        <f>EV40*시나리오분석!$I$34*EV100</f>
        <v>598388.71773394267</v>
      </c>
      <c r="EW106" s="1069">
        <f>EW40*시나리오분석!$I$34*EW100</f>
        <v>598388.71773394267</v>
      </c>
      <c r="EX106" s="1069">
        <f>EX40*시나리오분석!$I$34*EX100</f>
        <v>598388.71773394267</v>
      </c>
      <c r="EY106" s="1069">
        <f>EY40*시나리오분석!$I$34*EY100</f>
        <v>598388.71773394267</v>
      </c>
      <c r="EZ106" s="1069">
        <f>EZ40*시나리오분석!$I$34*EZ100</f>
        <v>598388.71773394267</v>
      </c>
      <c r="FA106" s="1069">
        <f>FA40*시나리오분석!$I$34*FA100</f>
        <v>598388.71773394267</v>
      </c>
      <c r="FB106" s="1069">
        <f>FB40*시나리오분석!$I$34*FB100</f>
        <v>598388.71773394267</v>
      </c>
      <c r="FC106" s="1069">
        <f>FC40*시나리오분석!$I$34*FC100</f>
        <v>604372.60491128219</v>
      </c>
      <c r="FD106" s="1069">
        <f>FD40*시나리오분석!$I$34*FD100</f>
        <v>604372.60491128219</v>
      </c>
      <c r="FE106" s="1069">
        <f>FE40*시나리오분석!$I$34*FE100</f>
        <v>604372.60491128219</v>
      </c>
      <c r="FF106" s="1069">
        <f>FF40*시나리오분석!$I$34*FF100</f>
        <v>604372.60491128219</v>
      </c>
      <c r="FG106" s="1069">
        <f>FG40*시나리오분석!$I$34*FG100</f>
        <v>604372.60491128219</v>
      </c>
      <c r="FH106" s="1069">
        <f>FH40*시나리오분석!$I$34*FH100</f>
        <v>604372.60491128219</v>
      </c>
      <c r="FI106" s="1069">
        <f>FI40*시나리오분석!$I$34*FI100</f>
        <v>604372.60491128219</v>
      </c>
      <c r="FJ106" s="1069">
        <f>FJ40*시나리오분석!$I$34*FJ100</f>
        <v>604372.60491128219</v>
      </c>
      <c r="FK106" s="1069">
        <f>FK40*시나리오분석!$I$34*FK100</f>
        <v>604372.60491128219</v>
      </c>
      <c r="FL106" s="1069">
        <f>FL40*시나리오분석!$I$34*FL100</f>
        <v>604372.60491128219</v>
      </c>
      <c r="FM106" s="1069">
        <f>FM40*시나리오분석!$I$34*FM100</f>
        <v>604372.60491128219</v>
      </c>
      <c r="FN106" s="1069">
        <f>FN40*시나리오분석!$I$34*FN100</f>
        <v>604372.60491128219</v>
      </c>
      <c r="FO106" s="1069">
        <f>FO40*시나리오분석!$I$34*FO100</f>
        <v>610416.33096039505</v>
      </c>
      <c r="FP106" s="1069">
        <f>FP40*시나리오분석!$I$34*FP100</f>
        <v>610416.33096039505</v>
      </c>
      <c r="FQ106" s="1069">
        <f>FQ40*시나리오분석!$I$34*FQ100</f>
        <v>610416.33096039505</v>
      </c>
      <c r="FR106" s="1069">
        <f>FR40*시나리오분석!$I$34*FR100</f>
        <v>610416.33096039505</v>
      </c>
      <c r="FS106" s="1069">
        <f>FS40*시나리오분석!$I$34*FS100</f>
        <v>610416.33096039505</v>
      </c>
      <c r="FT106" s="1069">
        <f>FT40*시나리오분석!$I$34*FT100</f>
        <v>610416.33096039505</v>
      </c>
      <c r="FU106" s="1069">
        <f>FU40*시나리오분석!$I$34*FU100</f>
        <v>610416.33096039505</v>
      </c>
      <c r="FV106" s="1069">
        <f>FV40*시나리오분석!$I$34*FV100</f>
        <v>610416.33096039505</v>
      </c>
      <c r="FW106" s="1069">
        <f>FW40*시나리오분석!$I$34*FW100</f>
        <v>610416.33096039505</v>
      </c>
      <c r="FX106" s="1069">
        <f>FX40*시나리오분석!$I$34*FX100</f>
        <v>610416.33096039505</v>
      </c>
      <c r="FY106" s="1069">
        <f>FY40*시나리오분석!$I$34*FY100</f>
        <v>610416.33096039505</v>
      </c>
      <c r="FZ106" s="1069">
        <f>FZ40*시나리오분석!$I$34*FZ100</f>
        <v>610416.33096039505</v>
      </c>
      <c r="GA106" s="1069">
        <f>GA40*시나리오분석!$I$34*GA100</f>
        <v>616520.49426999886</v>
      </c>
      <c r="GB106" s="1069">
        <f>GB40*시나리오분석!$I$34*GB100</f>
        <v>616520.49426999886</v>
      </c>
      <c r="GC106" s="1069">
        <f>GC40*시나리오분석!$I$34*GC100</f>
        <v>616520.49426999886</v>
      </c>
      <c r="GD106" s="1069">
        <f>GD40*시나리오분석!$I$34*GD100</f>
        <v>616520.49426999886</v>
      </c>
      <c r="GE106" s="1069">
        <f>GE40*시나리오분석!$I$34*GE100</f>
        <v>616520.49426999886</v>
      </c>
      <c r="GF106" s="1069">
        <f>GF40*시나리오분석!$I$34*GF100</f>
        <v>616520.49426999886</v>
      </c>
      <c r="GG106" s="1069">
        <f>GG40*시나리오분석!$I$34*GG100</f>
        <v>616520.49426999886</v>
      </c>
      <c r="GH106" s="1069">
        <f>GH40*시나리오분석!$I$34*GH100</f>
        <v>616520.49426999886</v>
      </c>
      <c r="GI106" s="1069">
        <f>GI40*시나리오분석!$I$34*GI100</f>
        <v>616520.49426999886</v>
      </c>
      <c r="GJ106" s="1069">
        <f>GJ40*시나리오분석!$I$34*GJ100</f>
        <v>616520.49426999886</v>
      </c>
      <c r="GK106" s="1069">
        <f>GK40*시나리오분석!$I$34*GK100</f>
        <v>616520.49426999886</v>
      </c>
      <c r="GL106" s="1069">
        <f>GL40*시나리오분석!$I$34*GL100</f>
        <v>616520.49426999886</v>
      </c>
      <c r="GM106" s="1069">
        <f>GM40*시나리오분석!$I$34*GM100</f>
        <v>622685.69921269885</v>
      </c>
      <c r="GN106" s="1069">
        <f>GN40*시나리오분석!$I$34*GN100</f>
        <v>622685.69921269885</v>
      </c>
      <c r="GO106" s="1069">
        <f>GO40*시나리오분석!$I$34*GO100</f>
        <v>622685.69921269885</v>
      </c>
      <c r="GP106" s="1069">
        <f>GP40*시나리오분석!$I$34*GP100</f>
        <v>622685.69921269885</v>
      </c>
      <c r="GQ106" s="1069">
        <f>GQ40*시나리오분석!$I$34*GQ100</f>
        <v>622685.69921269885</v>
      </c>
      <c r="GR106" s="1069">
        <f>GR40*시나리오분석!$I$34*GR100</f>
        <v>622685.69921269885</v>
      </c>
      <c r="GS106" s="1069">
        <f>GS40*시나리오분석!$I$34*GS100</f>
        <v>622685.69921269885</v>
      </c>
      <c r="GT106" s="1069">
        <f>GT40*시나리오분석!$I$34*GT100</f>
        <v>622685.69921269885</v>
      </c>
      <c r="GU106" s="1069">
        <f>GU40*시나리오분석!$I$34*GU100</f>
        <v>622685.69921269885</v>
      </c>
      <c r="GV106" s="1069">
        <f>GV40*시나리오분석!$I$34*GV100</f>
        <v>622685.69921269885</v>
      </c>
      <c r="GW106" s="1069">
        <f>GW40*시나리오분석!$I$34*GW100</f>
        <v>622685.69921269885</v>
      </c>
      <c r="GX106" s="1069">
        <f>GX40*시나리오분석!$I$34*GX100</f>
        <v>622685.69921269885</v>
      </c>
      <c r="GY106" s="1069">
        <f>GY40*시나리오분석!$I$34*GY100</f>
        <v>628912.55620482587</v>
      </c>
      <c r="GZ106" s="1069">
        <f>GZ40*시나리오분석!$I$34*GZ100</f>
        <v>628912.55620482587</v>
      </c>
      <c r="HA106" s="1069">
        <f>HA40*시나리오분석!$I$34*HA100</f>
        <v>628912.55620482587</v>
      </c>
      <c r="HB106" s="1069">
        <f>HB40*시나리오분석!$I$34*HB100</f>
        <v>628912.55620482587</v>
      </c>
      <c r="HC106" s="1069">
        <f>HC40*시나리오분석!$I$34*HC100</f>
        <v>628912.55620482587</v>
      </c>
      <c r="HD106" s="1069">
        <f>HD40*시나리오분석!$I$34*HD100</f>
        <v>628912.55620482587</v>
      </c>
      <c r="HE106" s="1069">
        <f>HE40*시나리오분석!$I$34*HE100</f>
        <v>628912.55620482587</v>
      </c>
      <c r="HF106" s="1069">
        <f>HF40*시나리오분석!$I$34*HF100</f>
        <v>628912.55620482587</v>
      </c>
      <c r="HG106" s="1069">
        <f>HG40*시나리오분석!$I$34*HG100</f>
        <v>628912.55620482587</v>
      </c>
      <c r="HH106" s="1069">
        <f>HH40*시나리오분석!$I$34*HH100</f>
        <v>628912.55620482587</v>
      </c>
      <c r="HI106" s="1069">
        <f>HI40*시나리오분석!$I$34*HI100</f>
        <v>628912.55620482587</v>
      </c>
      <c r="HJ106" s="1069">
        <f>HJ40*시나리오분석!$I$34*HJ100</f>
        <v>628912.55620482587</v>
      </c>
      <c r="HK106" s="1069">
        <f>HK40*시나리오분석!$I$34*HK100</f>
        <v>635201.68176687416</v>
      </c>
      <c r="HL106" s="1069">
        <f>HL40*시나리오분석!$I$34*HL100</f>
        <v>635201.68176687416</v>
      </c>
      <c r="HM106" s="1069">
        <f>HM40*시나리오분석!$I$34*HM100</f>
        <v>635201.68176687416</v>
      </c>
      <c r="HN106" s="1069">
        <f>HN40*시나리오분석!$I$34*HN100</f>
        <v>635201.68176687416</v>
      </c>
      <c r="HO106" s="1069">
        <f>HO40*시나리오분석!$I$34*HO100</f>
        <v>635201.68176687416</v>
      </c>
      <c r="HP106" s="1069">
        <f>HP40*시나리오분석!$I$34*HP100</f>
        <v>635201.68176687416</v>
      </c>
      <c r="HQ106" s="1069">
        <f>HQ40*시나리오분석!$I$34*HQ100</f>
        <v>635201.68176687416</v>
      </c>
      <c r="HR106" s="1069">
        <f>HR40*시나리오분석!$I$34*HR100</f>
        <v>635201.68176687416</v>
      </c>
      <c r="HS106" s="1069">
        <f>HS40*시나리오분석!$I$34*HS100</f>
        <v>635201.68176687416</v>
      </c>
      <c r="HT106" s="1069">
        <f>HT40*시나리오분석!$I$34*HT100</f>
        <v>635201.68176687416</v>
      </c>
      <c r="HU106" s="1069">
        <f>HU40*시나리오분석!$I$34*HU100</f>
        <v>635201.68176687416</v>
      </c>
      <c r="HV106" s="1069">
        <f>HV40*시나리오분석!$I$34*HV100</f>
        <v>635201.68176687416</v>
      </c>
      <c r="HW106" s="1069">
        <f>HW40*시나리오분석!$I$34*HW100</f>
        <v>641553.69858454308</v>
      </c>
      <c r="HX106" s="1069">
        <f>HX40*시나리오분석!$I$34*HX100</f>
        <v>641553.69858454308</v>
      </c>
      <c r="HY106" s="1069">
        <f>HY40*시나리오분석!$I$34*HY100</f>
        <v>641553.69858454308</v>
      </c>
      <c r="HZ106" s="1069">
        <f>HZ40*시나리오분석!$I$34*HZ100</f>
        <v>641553.69858454308</v>
      </c>
      <c r="IA106" s="1069">
        <f>IA40*시나리오분석!$I$34*IA100</f>
        <v>641553.69858454308</v>
      </c>
    </row>
    <row r="107" spans="3:235" x14ac:dyDescent="0.3">
      <c r="C107" s="26" t="s">
        <v>859</v>
      </c>
      <c r="D107" s="26" t="s">
        <v>857</v>
      </c>
      <c r="E107" s="159">
        <f>E40*시나리오분석!$I$35*E102</f>
        <v>17627707.239999998</v>
      </c>
      <c r="F107" s="159">
        <f>F40*시나리오분석!$I$35*F102</f>
        <v>17865330.055999998</v>
      </c>
      <c r="G107" s="159">
        <f>G40*시나리오분석!$I$35*G102</f>
        <v>18314643.1069084</v>
      </c>
      <c r="H107" s="1069">
        <f>H40*시나리오분석!$I$35*H102</f>
        <v>18775256.381047145</v>
      </c>
      <c r="I107" s="159">
        <f>I40*시나리오분석!$I$35*I102</f>
        <v>19247454.07903048</v>
      </c>
      <c r="J107" s="159">
        <f>J40*시나리오분석!$I$35*J102</f>
        <v>19731527.549118094</v>
      </c>
      <c r="K107" s="159">
        <f>K40*시나리오분석!$I$35*K102</f>
        <v>20227775.466978408</v>
      </c>
      <c r="L107" s="159">
        <f>L40*시나리오분석!$I$35*L102</f>
        <v>20736504.019972917</v>
      </c>
      <c r="M107" s="159">
        <f>M40*시나리오분석!$I$35*M102</f>
        <v>21258027.096075229</v>
      </c>
      <c r="N107" s="159">
        <f>N40*시나리오분석!$I$35*N102</f>
        <v>21792666.477541525</v>
      </c>
      <c r="O107" s="159">
        <f>O40*시나리오분석!$I$35*O102</f>
        <v>22340752.039451692</v>
      </c>
      <c r="P107" s="159">
        <f>P40*시나리오분석!$I$35*P102</f>
        <v>22902621.953243896</v>
      </c>
      <c r="Q107" s="159">
        <f>Q40*시나리오분석!$I$35*Q102</f>
        <v>23478622.895367976</v>
      </c>
      <c r="R107" s="159">
        <f>R40*시나리오분석!$I$35*R102</f>
        <v>24069110.261186484</v>
      </c>
      <c r="S107" s="159">
        <f>S40*시나리오분석!$I$35*S102</f>
        <v>24674448.384255316</v>
      </c>
      <c r="T107" s="159">
        <f>T40*시나리오분석!$I$35*T102</f>
        <v>25295010.76111934</v>
      </c>
      <c r="U107" s="159">
        <f>U40*시나리오분석!$I$35*U102</f>
        <v>25931180.281761486</v>
      </c>
      <c r="V107" s="159">
        <f>V40*시나리오분석!$I$35*V102</f>
        <v>26583349.465847787</v>
      </c>
      <c r="Y107" s="26" t="s">
        <v>159</v>
      </c>
      <c r="Z107" s="26" t="s">
        <v>184</v>
      </c>
      <c r="AA107" s="1069">
        <f>AA40*시나리오분석!$I$35*AA102</f>
        <v>1488777.5046666667</v>
      </c>
      <c r="AB107" s="1069">
        <f>AB40*시나리오분석!$I$35*AB102</f>
        <v>1488777.5046666667</v>
      </c>
      <c r="AC107" s="1069">
        <f>AC40*시나리오분석!$I$35*AC102</f>
        <v>1488777.5046666667</v>
      </c>
      <c r="AD107" s="1069">
        <f>AD40*시나리오분석!$I$35*AD102</f>
        <v>1488777.5046666667</v>
      </c>
      <c r="AE107" s="1069">
        <f>AE40*시나리오분석!$I$35*AE102</f>
        <v>1488777.5046666667</v>
      </c>
      <c r="AF107" s="1069">
        <f>AF40*시나리오분석!$I$35*AF102</f>
        <v>1488777.5046666667</v>
      </c>
      <c r="AG107" s="1069">
        <f>AG40*시나리오분석!$I$35*AG102</f>
        <v>1488777.5046666667</v>
      </c>
      <c r="AH107" s="1069">
        <f>AH40*시나리오분석!$I$35*AH102</f>
        <v>1488777.5046666667</v>
      </c>
      <c r="AI107" s="1069">
        <f>AI40*시나리오분석!$I$35*AI102</f>
        <v>1488777.5046666667</v>
      </c>
      <c r="AJ107" s="1069">
        <f>AJ40*시나리오분석!$I$35*AJ102</f>
        <v>1488777.5046666667</v>
      </c>
      <c r="AK107" s="1069">
        <f>AK40*시나리오분석!$I$35*AK102</f>
        <v>1488777.5046666667</v>
      </c>
      <c r="AL107" s="1069">
        <f>AL40*시나리오분석!$I$35*AL102</f>
        <v>1488777.5046666667</v>
      </c>
      <c r="AM107" s="1069">
        <f>AM40*시나리오분석!$I$35*AM102</f>
        <v>1526220.2589090331</v>
      </c>
      <c r="AN107" s="1069">
        <f>AN40*시나리오분석!$I$35*AN102</f>
        <v>1526220.2589090331</v>
      </c>
      <c r="AO107" s="1069">
        <f>AO40*시나리오분석!$I$35*AO102</f>
        <v>1526220.2589090331</v>
      </c>
      <c r="AP107" s="1069">
        <f>AP40*시나리오분석!$I$35*AP102</f>
        <v>1526220.2589090331</v>
      </c>
      <c r="AQ107" s="1069">
        <f>AQ40*시나리오분석!$I$35*AQ102</f>
        <v>1526220.2589090331</v>
      </c>
      <c r="AR107" s="1069">
        <f>AR40*시나리오분석!$I$35*AR102</f>
        <v>1526220.2589090331</v>
      </c>
      <c r="AS107" s="1069">
        <f>AS40*시나리오분석!$I$35*AS102</f>
        <v>1526220.2589090331</v>
      </c>
      <c r="AT107" s="1069">
        <f>AT40*시나리오분석!$I$35*AT102</f>
        <v>1526220.2589090331</v>
      </c>
      <c r="AU107" s="1069">
        <f>AU40*시나리오분석!$I$35*AU102</f>
        <v>1526220.2589090331</v>
      </c>
      <c r="AV107" s="1069">
        <f>AV40*시나리오분석!$I$35*AV102</f>
        <v>1526220.2589090331</v>
      </c>
      <c r="AW107" s="1069">
        <f>AW40*시나리오분석!$I$35*AW102</f>
        <v>1526220.2589090331</v>
      </c>
      <c r="AX107" s="1069">
        <f>AX40*시나리오분석!$I$35*AX102</f>
        <v>1526220.2589090331</v>
      </c>
      <c r="AY107" s="1069">
        <f>AY40*시나리오분석!$I$35*AY102</f>
        <v>1564604.6984205951</v>
      </c>
      <c r="AZ107" s="1069">
        <f>AZ40*시나리오분석!$I$35*AZ102</f>
        <v>1564604.6984205951</v>
      </c>
      <c r="BA107" s="1069">
        <f>BA40*시나리오분석!$I$35*BA102</f>
        <v>1564604.6984205951</v>
      </c>
      <c r="BB107" s="1069">
        <f>BB40*시나리오분석!$I$35*BB102</f>
        <v>1564604.6984205951</v>
      </c>
      <c r="BC107" s="1069">
        <f>BC40*시나리오분석!$I$35*BC102</f>
        <v>1564604.6984205951</v>
      </c>
      <c r="BD107" s="1069">
        <f>BD40*시나리오분석!$I$35*BD102</f>
        <v>1564604.6984205951</v>
      </c>
      <c r="BE107" s="1069">
        <f>BE40*시나리오분석!$I$35*BE102</f>
        <v>1564604.6984205951</v>
      </c>
      <c r="BF107" s="1069">
        <f>BF40*시나리오분석!$I$35*BF102</f>
        <v>1564604.6984205951</v>
      </c>
      <c r="BG107" s="1069">
        <f>BG40*시나리오분석!$I$35*BG102</f>
        <v>1564604.6984205951</v>
      </c>
      <c r="BH107" s="1069">
        <f>BH40*시나리오분석!$I$35*BH102</f>
        <v>1564604.6984205951</v>
      </c>
      <c r="BI107" s="1069">
        <f>BI40*시나리오분석!$I$35*BI102</f>
        <v>1564604.6984205951</v>
      </c>
      <c r="BJ107" s="1069">
        <f>BJ40*시나리오분석!$I$35*BJ102</f>
        <v>1564604.6984205951</v>
      </c>
      <c r="BK107" s="1069">
        <f>BK40*시나리오분석!$I$35*BK102</f>
        <v>1603954.5065858734</v>
      </c>
      <c r="BL107" s="1069">
        <f>BL40*시나리오분석!$I$35*BL102</f>
        <v>1603954.5065858734</v>
      </c>
      <c r="BM107" s="1069">
        <f>BM40*시나리오분석!$I$35*BM102</f>
        <v>1603954.5065858734</v>
      </c>
      <c r="BN107" s="1069">
        <f>BN40*시나리오분석!$I$35*BN102</f>
        <v>1603954.5065858734</v>
      </c>
      <c r="BO107" s="1069">
        <f>BO40*시나리오분석!$I$35*BO102</f>
        <v>1603954.5065858734</v>
      </c>
      <c r="BP107" s="1069">
        <f>BP40*시나리오분석!$I$35*BP102</f>
        <v>1603954.5065858734</v>
      </c>
      <c r="BQ107" s="1069">
        <f>BQ40*시나리오분석!$I$35*BQ102</f>
        <v>1603954.5065858734</v>
      </c>
      <c r="BR107" s="1069">
        <f>BR40*시나리오분석!$I$35*BR102</f>
        <v>1603954.5065858734</v>
      </c>
      <c r="BS107" s="1069">
        <f>BS40*시나리오분석!$I$35*BS102</f>
        <v>1603954.5065858734</v>
      </c>
      <c r="BT107" s="1069">
        <f>BT40*시나리오분석!$I$35*BT102</f>
        <v>1603954.5065858734</v>
      </c>
      <c r="BU107" s="1069">
        <f>BU40*시나리오분석!$I$35*BU102</f>
        <v>1603954.5065858734</v>
      </c>
      <c r="BV107" s="1069">
        <f>BV40*시나리오분석!$I$35*BV102</f>
        <v>1603954.5065858734</v>
      </c>
      <c r="BW107" s="1069">
        <f>BW40*시나리오분석!$I$35*BW102</f>
        <v>1644293.9624265076</v>
      </c>
      <c r="BX107" s="1069">
        <f>BX40*시나리오분석!$I$35*BX102</f>
        <v>1644293.9624265076</v>
      </c>
      <c r="BY107" s="1069">
        <f>BY40*시나리오분석!$I$35*BY102</f>
        <v>1644293.9624265076</v>
      </c>
      <c r="BZ107" s="1069">
        <f>BZ40*시나리오분석!$I$35*BZ102</f>
        <v>1644293.9624265076</v>
      </c>
      <c r="CA107" s="1069">
        <f>CA40*시나리오분석!$I$35*CA102</f>
        <v>1644293.9624265076</v>
      </c>
      <c r="CB107" s="1069">
        <f>CB40*시나리오분석!$I$35*CB102</f>
        <v>1644293.9624265076</v>
      </c>
      <c r="CC107" s="1069">
        <f>CC40*시나리오분석!$I$35*CC102</f>
        <v>1644293.9624265076</v>
      </c>
      <c r="CD107" s="1069">
        <f>CD40*시나리오분석!$I$35*CD102</f>
        <v>1644293.9624265076</v>
      </c>
      <c r="CE107" s="1069">
        <f>CE40*시나리오분석!$I$35*CE102</f>
        <v>1644293.9624265076</v>
      </c>
      <c r="CF107" s="1069">
        <f>CF40*시나리오분석!$I$35*CF102</f>
        <v>1644293.9624265076</v>
      </c>
      <c r="CG107" s="1069">
        <f>CG40*시나리오분석!$I$35*CG102</f>
        <v>1644293.9624265076</v>
      </c>
      <c r="CH107" s="1069">
        <f>CH40*시나리오분석!$I$35*CH102</f>
        <v>1644293.9624265076</v>
      </c>
      <c r="CI107" s="1069">
        <f>CI40*시나리오분석!$I$35*CI102</f>
        <v>1685647.9555815342</v>
      </c>
      <c r="CJ107" s="1069">
        <f>CJ40*시나리오분석!$I$35*CJ102</f>
        <v>1685647.9555815342</v>
      </c>
      <c r="CK107" s="1069">
        <f>CK40*시나리오분석!$I$35*CK102</f>
        <v>1685647.9555815342</v>
      </c>
      <c r="CL107" s="1069">
        <f>CL40*시나리오분석!$I$35*CL102</f>
        <v>1685647.9555815342</v>
      </c>
      <c r="CM107" s="1069">
        <f>CM40*시나리오분석!$I$35*CM102</f>
        <v>1685647.9555815342</v>
      </c>
      <c r="CN107" s="1069">
        <f>CN40*시나리오분석!$I$35*CN102</f>
        <v>1685647.9555815342</v>
      </c>
      <c r="CO107" s="1069">
        <f>CO40*시나리오분석!$I$35*CO102</f>
        <v>1685647.9555815342</v>
      </c>
      <c r="CP107" s="1069">
        <f>CP40*시나리오분석!$I$35*CP102</f>
        <v>1685647.9555815342</v>
      </c>
      <c r="CQ107" s="1069">
        <f>CQ40*시나리오분석!$I$35*CQ102</f>
        <v>1685647.9555815342</v>
      </c>
      <c r="CR107" s="1069">
        <f>CR40*시나리오분석!$I$35*CR102</f>
        <v>1685647.9555815342</v>
      </c>
      <c r="CS107" s="1069">
        <f>CS40*시나리오분석!$I$35*CS102</f>
        <v>1685647.9555815342</v>
      </c>
      <c r="CT107" s="1069">
        <f>CT40*시나리오분석!$I$35*CT102</f>
        <v>1685647.9555815342</v>
      </c>
      <c r="CU107" s="1069">
        <f>CU40*시나리오분석!$I$35*CU102</f>
        <v>1728042.0016644099</v>
      </c>
      <c r="CV107" s="1069">
        <f>CV40*시나리오분석!$I$35*CV102</f>
        <v>1728042.0016644099</v>
      </c>
      <c r="CW107" s="1069">
        <f>CW40*시나리오분석!$I$35*CW102</f>
        <v>1728042.0016644099</v>
      </c>
      <c r="CX107" s="1069">
        <f>CX40*시나리오분석!$I$35*CX102</f>
        <v>1728042.0016644099</v>
      </c>
      <c r="CY107" s="1069">
        <f>CY40*시나리오분석!$I$35*CY102</f>
        <v>1728042.0016644099</v>
      </c>
      <c r="CZ107" s="1069">
        <f>CZ40*시나리오분석!$I$35*CZ102</f>
        <v>1728042.0016644099</v>
      </c>
      <c r="DA107" s="1069">
        <f>DA40*시나리오분석!$I$35*DA102</f>
        <v>1728042.0016644099</v>
      </c>
      <c r="DB107" s="1069">
        <f>DB40*시나리오분석!$I$35*DB102</f>
        <v>1728042.0016644099</v>
      </c>
      <c r="DC107" s="1069">
        <f>DC40*시나리오분석!$I$35*DC102</f>
        <v>1728042.0016644099</v>
      </c>
      <c r="DD107" s="1069">
        <f>DD40*시나리오분석!$I$35*DD102</f>
        <v>1728042.0016644099</v>
      </c>
      <c r="DE107" s="1069">
        <f>DE40*시나리오분석!$I$35*DE102</f>
        <v>1728042.0016644099</v>
      </c>
      <c r="DF107" s="1069">
        <f>DF40*시나리오분석!$I$35*DF102</f>
        <v>1728042.0016644099</v>
      </c>
      <c r="DG107" s="1069">
        <f>DG40*시나리오분석!$I$35*DG102</f>
        <v>1771502.2580062693</v>
      </c>
      <c r="DH107" s="1069">
        <f>DH40*시나리오분석!$I$35*DH102</f>
        <v>1771502.2580062693</v>
      </c>
      <c r="DI107" s="1069">
        <f>DI40*시나리오분석!$I$35*DI102</f>
        <v>1771502.2580062693</v>
      </c>
      <c r="DJ107" s="1069">
        <f>DJ40*시나리오분석!$I$35*DJ102</f>
        <v>1771502.2580062693</v>
      </c>
      <c r="DK107" s="1069">
        <f>DK40*시나리오분석!$I$35*DK102</f>
        <v>1771502.2580062693</v>
      </c>
      <c r="DL107" s="1069">
        <f>DL40*시나리오분석!$I$35*DL102</f>
        <v>1771502.2580062693</v>
      </c>
      <c r="DM107" s="1069">
        <f>DM40*시나리오분석!$I$35*DM102</f>
        <v>1771502.2580062693</v>
      </c>
      <c r="DN107" s="1069">
        <f>DN40*시나리오분석!$I$35*DN102</f>
        <v>1771502.2580062693</v>
      </c>
      <c r="DO107" s="1069">
        <f>DO40*시나리오분석!$I$35*DO102</f>
        <v>1771502.2580062693</v>
      </c>
      <c r="DP107" s="1069">
        <f>DP40*시나리오분석!$I$35*DP102</f>
        <v>1771502.2580062693</v>
      </c>
      <c r="DQ107" s="1069">
        <f>DQ40*시나리오분석!$I$35*DQ102</f>
        <v>1771502.2580062693</v>
      </c>
      <c r="DR107" s="1069">
        <f>DR40*시나리오분석!$I$35*DR102</f>
        <v>1771502.2580062693</v>
      </c>
      <c r="DS107" s="1069">
        <f>DS40*시나리오분석!$I$35*DS102</f>
        <v>1816055.539795127</v>
      </c>
      <c r="DT107" s="1069">
        <f>DT40*시나리오분석!$I$35*DT102</f>
        <v>1816055.539795127</v>
      </c>
      <c r="DU107" s="1069">
        <f>DU40*시나리오분석!$I$35*DU102</f>
        <v>1816055.539795127</v>
      </c>
      <c r="DV107" s="1069">
        <f>DV40*시나리오분석!$I$35*DV102</f>
        <v>1816055.539795127</v>
      </c>
      <c r="DW107" s="1069">
        <f>DW40*시나리오분석!$I$35*DW102</f>
        <v>1816055.539795127</v>
      </c>
      <c r="DX107" s="1069">
        <f>DX40*시나리오분석!$I$35*DX102</f>
        <v>1816055.539795127</v>
      </c>
      <c r="DY107" s="1069">
        <f>DY40*시나리오분석!$I$35*DY102</f>
        <v>1816055.539795127</v>
      </c>
      <c r="DZ107" s="1069">
        <f>DZ40*시나리오분석!$I$35*DZ102</f>
        <v>1816055.539795127</v>
      </c>
      <c r="EA107" s="1069">
        <f>EA40*시나리오분석!$I$35*EA102</f>
        <v>1816055.539795127</v>
      </c>
      <c r="EB107" s="1069">
        <f>EB40*시나리오분석!$I$35*EB102</f>
        <v>1816055.539795127</v>
      </c>
      <c r="EC107" s="1069">
        <f>EC40*시나리오분석!$I$35*EC102</f>
        <v>1816055.539795127</v>
      </c>
      <c r="ED107" s="1069">
        <f>ED40*시나리오분석!$I$35*ED102</f>
        <v>1816055.539795127</v>
      </c>
      <c r="EE107" s="1069">
        <f>EE40*시나리오분석!$I$35*EE102</f>
        <v>1861729.3366209744</v>
      </c>
      <c r="EF107" s="1069">
        <f>EF40*시나리오분석!$I$35*EF102</f>
        <v>1861729.3366209744</v>
      </c>
      <c r="EG107" s="1069">
        <f>EG40*시나리오분석!$I$35*EG102</f>
        <v>1861729.3366209744</v>
      </c>
      <c r="EH107" s="1069">
        <f>EH40*시나리오분석!$I$35*EH102</f>
        <v>1861729.3366209744</v>
      </c>
      <c r="EI107" s="1069">
        <f>EI40*시나리오분석!$I$35*EI102</f>
        <v>1861729.3366209744</v>
      </c>
      <c r="EJ107" s="1069">
        <f>EJ40*시나리오분석!$I$35*EJ102</f>
        <v>1861729.3366209744</v>
      </c>
      <c r="EK107" s="1069">
        <f>EK40*시나리오분석!$I$35*EK102</f>
        <v>1861729.3366209744</v>
      </c>
      <c r="EL107" s="1069">
        <f>EL40*시나리오분석!$I$35*EL102</f>
        <v>1861729.3366209744</v>
      </c>
      <c r="EM107" s="1069">
        <f>EM40*시나리오분석!$I$35*EM102</f>
        <v>1861729.3366209744</v>
      </c>
      <c r="EN107" s="1069">
        <f>EN40*시나리오분석!$I$35*EN102</f>
        <v>1861729.3366209744</v>
      </c>
      <c r="EO107" s="1069">
        <f>EO40*시나리오분석!$I$35*EO102</f>
        <v>1861729.3366209744</v>
      </c>
      <c r="EP107" s="1069">
        <f>EP40*시나리오분석!$I$35*EP102</f>
        <v>1861729.3366209744</v>
      </c>
      <c r="EQ107" s="1069">
        <f>EQ40*시나리오분석!$I$35*EQ102</f>
        <v>1908551.8294369916</v>
      </c>
      <c r="ER107" s="1069">
        <f>ER40*시나리오분석!$I$35*ER102</f>
        <v>1908551.8294369916</v>
      </c>
      <c r="ES107" s="1069">
        <f>ES40*시나리오분석!$I$35*ES102</f>
        <v>1908551.8294369916</v>
      </c>
      <c r="ET107" s="1069">
        <f>ET40*시나리오분석!$I$35*ET102</f>
        <v>1908551.8294369916</v>
      </c>
      <c r="EU107" s="1069">
        <f>EU40*시나리오분석!$I$35*EU102</f>
        <v>1908551.8294369916</v>
      </c>
      <c r="EV107" s="1069">
        <f>EV40*시나리오분석!$I$35*EV102</f>
        <v>1908551.8294369916</v>
      </c>
      <c r="EW107" s="1069">
        <f>EW40*시나리오분석!$I$35*EW102</f>
        <v>1908551.8294369916</v>
      </c>
      <c r="EX107" s="1069">
        <f>EX40*시나리오분석!$I$35*EX102</f>
        <v>1908551.8294369916</v>
      </c>
      <c r="EY107" s="1069">
        <f>EY40*시나리오분석!$I$35*EY102</f>
        <v>1908551.8294369916</v>
      </c>
      <c r="EZ107" s="1069">
        <f>EZ40*시나리오분석!$I$35*EZ102</f>
        <v>1908551.8294369916</v>
      </c>
      <c r="FA107" s="1069">
        <f>FA40*시나리오분석!$I$35*FA102</f>
        <v>1908551.8294369916</v>
      </c>
      <c r="FB107" s="1069">
        <f>FB40*시나리오분석!$I$35*FB102</f>
        <v>1908551.8294369916</v>
      </c>
      <c r="FC107" s="1069">
        <f>FC40*시나리오분석!$I$35*FC102</f>
        <v>1956551.9079473314</v>
      </c>
      <c r="FD107" s="1069">
        <f>FD40*시나리오분석!$I$35*FD102</f>
        <v>1956551.9079473314</v>
      </c>
      <c r="FE107" s="1069">
        <f>FE40*시나리오분석!$I$35*FE102</f>
        <v>1956551.9079473314</v>
      </c>
      <c r="FF107" s="1069">
        <f>FF40*시나리오분석!$I$35*FF102</f>
        <v>1956551.9079473314</v>
      </c>
      <c r="FG107" s="1069">
        <f>FG40*시나리오분석!$I$35*FG102</f>
        <v>1956551.9079473314</v>
      </c>
      <c r="FH107" s="1069">
        <f>FH40*시나리오분석!$I$35*FH102</f>
        <v>1956551.9079473314</v>
      </c>
      <c r="FI107" s="1069">
        <f>FI40*시나리오분석!$I$35*FI102</f>
        <v>1956551.9079473314</v>
      </c>
      <c r="FJ107" s="1069">
        <f>FJ40*시나리오분석!$I$35*FJ102</f>
        <v>1956551.9079473314</v>
      </c>
      <c r="FK107" s="1069">
        <f>FK40*시나리오분석!$I$35*FK102</f>
        <v>1956551.9079473314</v>
      </c>
      <c r="FL107" s="1069">
        <f>FL40*시나리오분석!$I$35*FL102</f>
        <v>1956551.9079473314</v>
      </c>
      <c r="FM107" s="1069">
        <f>FM40*시나리오분석!$I$35*FM102</f>
        <v>1956551.9079473314</v>
      </c>
      <c r="FN107" s="1069">
        <f>FN40*시나리오분석!$I$35*FN102</f>
        <v>1956551.9079473314</v>
      </c>
      <c r="FO107" s="1069">
        <f>FO40*시나리오분석!$I$35*FO102</f>
        <v>2005759.1884322071</v>
      </c>
      <c r="FP107" s="1069">
        <f>FP40*시나리오분석!$I$35*FP102</f>
        <v>2005759.1884322071</v>
      </c>
      <c r="FQ107" s="1069">
        <f>FQ40*시나리오분석!$I$35*FQ102</f>
        <v>2005759.1884322071</v>
      </c>
      <c r="FR107" s="1069">
        <f>FR40*시나리오분석!$I$35*FR102</f>
        <v>2005759.1884322071</v>
      </c>
      <c r="FS107" s="1069">
        <f>FS40*시나리오분석!$I$35*FS102</f>
        <v>2005759.1884322071</v>
      </c>
      <c r="FT107" s="1069">
        <f>FT40*시나리오분석!$I$35*FT102</f>
        <v>2005759.1884322071</v>
      </c>
      <c r="FU107" s="1069">
        <f>FU40*시나리오분석!$I$35*FU102</f>
        <v>2005759.1884322071</v>
      </c>
      <c r="FV107" s="1069">
        <f>FV40*시나리오분석!$I$35*FV102</f>
        <v>2005759.1884322071</v>
      </c>
      <c r="FW107" s="1069">
        <f>FW40*시나리오분석!$I$35*FW102</f>
        <v>2005759.1884322071</v>
      </c>
      <c r="FX107" s="1069">
        <f>FX40*시나리오분석!$I$35*FX102</f>
        <v>2005759.1884322071</v>
      </c>
      <c r="FY107" s="1069">
        <f>FY40*시나리오분석!$I$35*FY102</f>
        <v>2005759.1884322071</v>
      </c>
      <c r="FZ107" s="1069">
        <f>FZ40*시나리오분석!$I$35*FZ102</f>
        <v>2005759.1884322071</v>
      </c>
      <c r="GA107" s="1069">
        <f>GA40*시나리오분석!$I$35*GA102</f>
        <v>2056204.0320212764</v>
      </c>
      <c r="GB107" s="1069">
        <f>GB40*시나리오분석!$I$35*GB102</f>
        <v>2056204.0320212764</v>
      </c>
      <c r="GC107" s="1069">
        <f>GC40*시나리오분석!$I$35*GC102</f>
        <v>2056204.0320212764</v>
      </c>
      <c r="GD107" s="1069">
        <f>GD40*시나리오분석!$I$35*GD102</f>
        <v>2056204.0320212764</v>
      </c>
      <c r="GE107" s="1069">
        <f>GE40*시나리오분석!$I$35*GE102</f>
        <v>2056204.0320212764</v>
      </c>
      <c r="GF107" s="1069">
        <f>GF40*시나리오분석!$I$35*GF102</f>
        <v>2056204.0320212764</v>
      </c>
      <c r="GG107" s="1069">
        <f>GG40*시나리오분석!$I$35*GG102</f>
        <v>2056204.0320212764</v>
      </c>
      <c r="GH107" s="1069">
        <f>GH40*시나리오분석!$I$35*GH102</f>
        <v>2056204.0320212764</v>
      </c>
      <c r="GI107" s="1069">
        <f>GI40*시나리오분석!$I$35*GI102</f>
        <v>2056204.0320212764</v>
      </c>
      <c r="GJ107" s="1069">
        <f>GJ40*시나리오분석!$I$35*GJ102</f>
        <v>2056204.0320212764</v>
      </c>
      <c r="GK107" s="1069">
        <f>GK40*시나리오분석!$I$35*GK102</f>
        <v>2056204.0320212764</v>
      </c>
      <c r="GL107" s="1069">
        <f>GL40*시나리오분석!$I$35*GL102</f>
        <v>2056204.0320212764</v>
      </c>
      <c r="GM107" s="1069">
        <f>GM40*시나리오분석!$I$35*GM102</f>
        <v>2107917.5634266115</v>
      </c>
      <c r="GN107" s="1069">
        <f>GN40*시나리오분석!$I$35*GN102</f>
        <v>2107917.5634266115</v>
      </c>
      <c r="GO107" s="1069">
        <f>GO40*시나리오분석!$I$35*GO102</f>
        <v>2107917.5634266115</v>
      </c>
      <c r="GP107" s="1069">
        <f>GP40*시나리오분석!$I$35*GP102</f>
        <v>2107917.5634266115</v>
      </c>
      <c r="GQ107" s="1069">
        <f>GQ40*시나리오분석!$I$35*GQ102</f>
        <v>2107917.5634266115</v>
      </c>
      <c r="GR107" s="1069">
        <f>GR40*시나리오분석!$I$35*GR102</f>
        <v>2107917.5634266115</v>
      </c>
      <c r="GS107" s="1069">
        <f>GS40*시나리오분석!$I$35*GS102</f>
        <v>2107917.5634266115</v>
      </c>
      <c r="GT107" s="1069">
        <f>GT40*시나리오분석!$I$35*GT102</f>
        <v>2107917.5634266115</v>
      </c>
      <c r="GU107" s="1069">
        <f>GU40*시나리오분석!$I$35*GU102</f>
        <v>2107917.5634266115</v>
      </c>
      <c r="GV107" s="1069">
        <f>GV40*시나리오분석!$I$35*GV102</f>
        <v>2107917.5634266115</v>
      </c>
      <c r="GW107" s="1069">
        <f>GW40*시나리오분석!$I$35*GW102</f>
        <v>2107917.5634266115</v>
      </c>
      <c r="GX107" s="1069">
        <f>GX40*시나리오분석!$I$35*GX102</f>
        <v>2107917.5634266115</v>
      </c>
      <c r="GY107" s="1069">
        <f>GY40*시나리오분석!$I$35*GY102</f>
        <v>2160931.6901467904</v>
      </c>
      <c r="GZ107" s="1069">
        <f>GZ40*시나리오분석!$I$35*GZ102</f>
        <v>2160931.6901467904</v>
      </c>
      <c r="HA107" s="1069">
        <f>HA40*시나리오분석!$I$35*HA102</f>
        <v>2160931.6901467904</v>
      </c>
      <c r="HB107" s="1069">
        <f>HB40*시나리오분석!$I$35*HB102</f>
        <v>2160931.6901467904</v>
      </c>
      <c r="HC107" s="1069">
        <f>HC40*시나리오분석!$I$35*HC102</f>
        <v>2160931.6901467904</v>
      </c>
      <c r="HD107" s="1069">
        <f>HD40*시나리오분석!$I$35*HD102</f>
        <v>2160931.6901467904</v>
      </c>
      <c r="HE107" s="1069">
        <f>HE40*시나리오분석!$I$35*HE102</f>
        <v>2160931.6901467904</v>
      </c>
      <c r="HF107" s="1069">
        <f>HF40*시나리오분석!$I$35*HF102</f>
        <v>2160931.6901467904</v>
      </c>
      <c r="HG107" s="1069">
        <f>HG40*시나리오분석!$I$35*HG102</f>
        <v>2160931.6901467904</v>
      </c>
      <c r="HH107" s="1069">
        <f>HH40*시나리오분석!$I$35*HH102</f>
        <v>2160931.6901467904</v>
      </c>
      <c r="HI107" s="1069">
        <f>HI40*시나리오분석!$I$35*HI102</f>
        <v>2160931.6901467904</v>
      </c>
      <c r="HJ107" s="1069">
        <f>HJ40*시나리오분석!$I$35*HJ102</f>
        <v>2160931.6901467904</v>
      </c>
      <c r="HK107" s="1069">
        <f>HK40*시나리오분석!$I$35*HK102</f>
        <v>2215279.1221539821</v>
      </c>
      <c r="HL107" s="1069">
        <f>HL40*시나리오분석!$I$35*HL102</f>
        <v>2215279.1221539821</v>
      </c>
      <c r="HM107" s="1069">
        <f>HM40*시나리오분석!$I$35*HM102</f>
        <v>2215279.1221539821</v>
      </c>
      <c r="HN107" s="1069">
        <f>HN40*시나리오분석!$I$35*HN102</f>
        <v>2215279.1221539821</v>
      </c>
      <c r="HO107" s="1069">
        <f>HO40*시나리오분석!$I$35*HO102</f>
        <v>2215279.1221539821</v>
      </c>
      <c r="HP107" s="1069">
        <f>HP40*시나리오분석!$I$35*HP102</f>
        <v>2215279.1221539821</v>
      </c>
      <c r="HQ107" s="1069">
        <f>HQ40*시나리오분석!$I$35*HQ102</f>
        <v>2215279.1221539821</v>
      </c>
      <c r="HR107" s="1069">
        <f>HR40*시나리오분석!$I$35*HR102</f>
        <v>2215279.1221539821</v>
      </c>
      <c r="HS107" s="1069">
        <f>HS40*시나리오분석!$I$35*HS102</f>
        <v>2215279.1221539821</v>
      </c>
      <c r="HT107" s="1069">
        <f>HT40*시나리오분석!$I$35*HT102</f>
        <v>2215279.1221539821</v>
      </c>
      <c r="HU107" s="1069">
        <f>HU40*시나리오분석!$I$35*HU102</f>
        <v>2215279.1221539821</v>
      </c>
      <c r="HV107" s="1069">
        <f>HV40*시나리오분석!$I$35*HV102</f>
        <v>2215279.1221539821</v>
      </c>
      <c r="HW107" s="1069">
        <f>HW40*시나리오분석!$I$35*HW102</f>
        <v>2270993.3920761547</v>
      </c>
      <c r="HX107" s="1069">
        <f>HX40*시나리오분석!$I$35*HX102</f>
        <v>2270993.3920761547</v>
      </c>
      <c r="HY107" s="1069">
        <f>HY40*시나리오분석!$I$35*HY102</f>
        <v>2270993.3920761547</v>
      </c>
      <c r="HZ107" s="1069">
        <f>HZ40*시나리오분석!$I$35*HZ102</f>
        <v>2270993.3920761547</v>
      </c>
      <c r="IA107" s="1069">
        <f>IA40*시나리오분석!$I$35*IA102</f>
        <v>2270993.3920761547</v>
      </c>
    </row>
    <row r="108" spans="3:235" x14ac:dyDescent="0.3">
      <c r="C108" s="25" t="str">
        <f>C58</f>
        <v>Dockage/marine-related</v>
      </c>
      <c r="E108" s="159">
        <f>E$40*E$58</f>
        <v>5502640</v>
      </c>
      <c r="F108" s="159">
        <f t="shared" ref="F108:V108" si="483">F$40*F$58</f>
        <v>5494400</v>
      </c>
      <c r="G108" s="159">
        <f t="shared" si="483"/>
        <v>5549344</v>
      </c>
      <c r="H108" s="1069">
        <f>H$40*H$58</f>
        <v>5604837.4400000004</v>
      </c>
      <c r="I108" s="159">
        <f t="shared" si="483"/>
        <v>5660885.8144000005</v>
      </c>
      <c r="J108" s="159">
        <f t="shared" si="483"/>
        <v>5717494.6725440007</v>
      </c>
      <c r="K108" s="159">
        <f t="shared" si="483"/>
        <v>5774669.6192694409</v>
      </c>
      <c r="L108" s="159">
        <f t="shared" si="483"/>
        <v>5832416.3154621357</v>
      </c>
      <c r="M108" s="159">
        <f t="shared" si="483"/>
        <v>5890740.4786167573</v>
      </c>
      <c r="N108" s="159">
        <f t="shared" si="483"/>
        <v>5949647.883402925</v>
      </c>
      <c r="O108" s="159">
        <f t="shared" si="483"/>
        <v>6009144.3622369543</v>
      </c>
      <c r="P108" s="159">
        <f t="shared" si="483"/>
        <v>6069235.8058593236</v>
      </c>
      <c r="Q108" s="159">
        <f t="shared" si="483"/>
        <v>6129928.1639179168</v>
      </c>
      <c r="R108" s="159">
        <f t="shared" si="483"/>
        <v>6191227.445557096</v>
      </c>
      <c r="S108" s="159">
        <f t="shared" si="483"/>
        <v>6253139.7200126667</v>
      </c>
      <c r="T108" s="159">
        <f t="shared" si="483"/>
        <v>6315671.1172127938</v>
      </c>
      <c r="U108" s="159">
        <f t="shared" si="483"/>
        <v>6378827.8283849219</v>
      </c>
      <c r="V108" s="159">
        <f t="shared" si="483"/>
        <v>6442616.1066687712</v>
      </c>
      <c r="Y108" s="25" t="str">
        <f>Y58</f>
        <v>Dockage/marine-related</v>
      </c>
      <c r="AA108" s="1069">
        <f>AA$40*AA$58</f>
        <v>457866.66666666669</v>
      </c>
      <c r="AB108" s="1069">
        <f t="shared" ref="AB108:CM108" si="484">AB$40*AB$58</f>
        <v>457866.66666666669</v>
      </c>
      <c r="AC108" s="1069">
        <f t="shared" si="484"/>
        <v>457866.66666666669</v>
      </c>
      <c r="AD108" s="1069">
        <f t="shared" si="484"/>
        <v>457866.66666666669</v>
      </c>
      <c r="AE108" s="1069">
        <f t="shared" si="484"/>
        <v>457866.66666666669</v>
      </c>
      <c r="AF108" s="1069">
        <f t="shared" si="484"/>
        <v>457866.66666666669</v>
      </c>
      <c r="AG108" s="1069">
        <f t="shared" si="484"/>
        <v>457866.66666666669</v>
      </c>
      <c r="AH108" s="1069">
        <f t="shared" si="484"/>
        <v>457866.66666666669</v>
      </c>
      <c r="AI108" s="1069">
        <f t="shared" si="484"/>
        <v>457866.66666666669</v>
      </c>
      <c r="AJ108" s="1069">
        <f t="shared" si="484"/>
        <v>457866.66666666669</v>
      </c>
      <c r="AK108" s="1069">
        <f t="shared" si="484"/>
        <v>457866.66666666669</v>
      </c>
      <c r="AL108" s="1069">
        <f t="shared" si="484"/>
        <v>457866.66666666669</v>
      </c>
      <c r="AM108" s="1069">
        <f t="shared" si="484"/>
        <v>462445.33333333331</v>
      </c>
      <c r="AN108" s="1069">
        <f t="shared" si="484"/>
        <v>462445.33333333331</v>
      </c>
      <c r="AO108" s="1069">
        <f t="shared" si="484"/>
        <v>462445.33333333331</v>
      </c>
      <c r="AP108" s="1069">
        <f t="shared" si="484"/>
        <v>462445.33333333331</v>
      </c>
      <c r="AQ108" s="1069">
        <f t="shared" si="484"/>
        <v>462445.33333333331</v>
      </c>
      <c r="AR108" s="1069">
        <f t="shared" si="484"/>
        <v>462445.33333333331</v>
      </c>
      <c r="AS108" s="1069">
        <f t="shared" si="484"/>
        <v>462445.33333333331</v>
      </c>
      <c r="AT108" s="1069">
        <f t="shared" si="484"/>
        <v>462445.33333333331</v>
      </c>
      <c r="AU108" s="1069">
        <f t="shared" si="484"/>
        <v>462445.33333333331</v>
      </c>
      <c r="AV108" s="1069">
        <f t="shared" si="484"/>
        <v>462445.33333333331</v>
      </c>
      <c r="AW108" s="1069">
        <f t="shared" si="484"/>
        <v>462445.33333333331</v>
      </c>
      <c r="AX108" s="1069">
        <f t="shared" si="484"/>
        <v>462445.33333333331</v>
      </c>
      <c r="AY108" s="1069">
        <f t="shared" si="484"/>
        <v>467069.78666666668</v>
      </c>
      <c r="AZ108" s="1069">
        <f t="shared" si="484"/>
        <v>467069.78666666668</v>
      </c>
      <c r="BA108" s="1069">
        <f t="shared" si="484"/>
        <v>467069.78666666668</v>
      </c>
      <c r="BB108" s="1069">
        <f t="shared" si="484"/>
        <v>467069.78666666668</v>
      </c>
      <c r="BC108" s="1069">
        <f t="shared" si="484"/>
        <v>467069.78666666668</v>
      </c>
      <c r="BD108" s="1069">
        <f t="shared" si="484"/>
        <v>467069.78666666668</v>
      </c>
      <c r="BE108" s="1069">
        <f t="shared" si="484"/>
        <v>467069.78666666668</v>
      </c>
      <c r="BF108" s="1069">
        <f t="shared" si="484"/>
        <v>467069.78666666668</v>
      </c>
      <c r="BG108" s="1069">
        <f t="shared" si="484"/>
        <v>467069.78666666668</v>
      </c>
      <c r="BH108" s="1069">
        <f t="shared" si="484"/>
        <v>467069.78666666668</v>
      </c>
      <c r="BI108" s="1069">
        <f t="shared" si="484"/>
        <v>467069.78666666668</v>
      </c>
      <c r="BJ108" s="1069">
        <f t="shared" si="484"/>
        <v>467069.78666666668</v>
      </c>
      <c r="BK108" s="1069">
        <f t="shared" si="484"/>
        <v>471740.48453333339</v>
      </c>
      <c r="BL108" s="1069">
        <f t="shared" si="484"/>
        <v>471740.48453333339</v>
      </c>
      <c r="BM108" s="1069">
        <f t="shared" si="484"/>
        <v>471740.48453333339</v>
      </c>
      <c r="BN108" s="1069">
        <f t="shared" si="484"/>
        <v>471740.48453333339</v>
      </c>
      <c r="BO108" s="1069">
        <f t="shared" si="484"/>
        <v>471740.48453333339</v>
      </c>
      <c r="BP108" s="1069">
        <f t="shared" si="484"/>
        <v>471740.48453333339</v>
      </c>
      <c r="BQ108" s="1069">
        <f t="shared" si="484"/>
        <v>471740.48453333339</v>
      </c>
      <c r="BR108" s="1069">
        <f t="shared" si="484"/>
        <v>471740.48453333339</v>
      </c>
      <c r="BS108" s="1069">
        <f t="shared" si="484"/>
        <v>471740.48453333339</v>
      </c>
      <c r="BT108" s="1069">
        <f t="shared" si="484"/>
        <v>471740.48453333339</v>
      </c>
      <c r="BU108" s="1069">
        <f t="shared" si="484"/>
        <v>471740.48453333339</v>
      </c>
      <c r="BV108" s="1069">
        <f t="shared" si="484"/>
        <v>471740.48453333339</v>
      </c>
      <c r="BW108" s="1069">
        <f t="shared" si="484"/>
        <v>476457.8893786667</v>
      </c>
      <c r="BX108" s="1069">
        <f t="shared" si="484"/>
        <v>476457.8893786667</v>
      </c>
      <c r="BY108" s="1069">
        <f t="shared" si="484"/>
        <v>476457.8893786667</v>
      </c>
      <c r="BZ108" s="1069">
        <f t="shared" si="484"/>
        <v>476457.8893786667</v>
      </c>
      <c r="CA108" s="1069">
        <f t="shared" si="484"/>
        <v>476457.8893786667</v>
      </c>
      <c r="CB108" s="1069">
        <f t="shared" si="484"/>
        <v>476457.8893786667</v>
      </c>
      <c r="CC108" s="1069">
        <f t="shared" si="484"/>
        <v>476457.8893786667</v>
      </c>
      <c r="CD108" s="1069">
        <f t="shared" si="484"/>
        <v>476457.8893786667</v>
      </c>
      <c r="CE108" s="1069">
        <f t="shared" si="484"/>
        <v>476457.8893786667</v>
      </c>
      <c r="CF108" s="1069">
        <f t="shared" si="484"/>
        <v>476457.8893786667</v>
      </c>
      <c r="CG108" s="1069">
        <f t="shared" si="484"/>
        <v>476457.8893786667</v>
      </c>
      <c r="CH108" s="1069">
        <f t="shared" si="484"/>
        <v>476457.8893786667</v>
      </c>
      <c r="CI108" s="1069">
        <f t="shared" si="484"/>
        <v>481222.46827245341</v>
      </c>
      <c r="CJ108" s="1069">
        <f t="shared" si="484"/>
        <v>481222.46827245341</v>
      </c>
      <c r="CK108" s="1069">
        <f t="shared" si="484"/>
        <v>481222.46827245341</v>
      </c>
      <c r="CL108" s="1069">
        <f t="shared" si="484"/>
        <v>481222.46827245341</v>
      </c>
      <c r="CM108" s="1069">
        <f t="shared" si="484"/>
        <v>481222.46827245341</v>
      </c>
      <c r="CN108" s="1069">
        <f t="shared" ref="CN108:EY108" si="485">CN$40*CN$58</f>
        <v>481222.46827245341</v>
      </c>
      <c r="CO108" s="1069">
        <f t="shared" si="485"/>
        <v>481222.46827245341</v>
      </c>
      <c r="CP108" s="1069">
        <f t="shared" si="485"/>
        <v>481222.46827245341</v>
      </c>
      <c r="CQ108" s="1069">
        <f t="shared" si="485"/>
        <v>481222.46827245341</v>
      </c>
      <c r="CR108" s="1069">
        <f t="shared" si="485"/>
        <v>481222.46827245341</v>
      </c>
      <c r="CS108" s="1069">
        <f t="shared" si="485"/>
        <v>481222.46827245341</v>
      </c>
      <c r="CT108" s="1069">
        <f t="shared" si="485"/>
        <v>481222.46827245341</v>
      </c>
      <c r="CU108" s="1069">
        <f t="shared" si="485"/>
        <v>486034.69295517798</v>
      </c>
      <c r="CV108" s="1069">
        <f t="shared" si="485"/>
        <v>486034.69295517798</v>
      </c>
      <c r="CW108" s="1069">
        <f t="shared" si="485"/>
        <v>486034.69295517798</v>
      </c>
      <c r="CX108" s="1069">
        <f t="shared" si="485"/>
        <v>486034.69295517798</v>
      </c>
      <c r="CY108" s="1069">
        <f t="shared" si="485"/>
        <v>486034.69295517798</v>
      </c>
      <c r="CZ108" s="1069">
        <f t="shared" si="485"/>
        <v>486034.69295517798</v>
      </c>
      <c r="DA108" s="1069">
        <f t="shared" si="485"/>
        <v>486034.69295517798</v>
      </c>
      <c r="DB108" s="1069">
        <f t="shared" si="485"/>
        <v>486034.69295517798</v>
      </c>
      <c r="DC108" s="1069">
        <f t="shared" si="485"/>
        <v>486034.69295517798</v>
      </c>
      <c r="DD108" s="1069">
        <f t="shared" si="485"/>
        <v>486034.69295517798</v>
      </c>
      <c r="DE108" s="1069">
        <f t="shared" si="485"/>
        <v>486034.69295517798</v>
      </c>
      <c r="DF108" s="1069">
        <f t="shared" si="485"/>
        <v>486034.69295517798</v>
      </c>
      <c r="DG108" s="1069">
        <f t="shared" si="485"/>
        <v>490895.03988472978</v>
      </c>
      <c r="DH108" s="1069">
        <f t="shared" si="485"/>
        <v>490895.03988472978</v>
      </c>
      <c r="DI108" s="1069">
        <f t="shared" si="485"/>
        <v>490895.03988472978</v>
      </c>
      <c r="DJ108" s="1069">
        <f t="shared" si="485"/>
        <v>490895.03988472978</v>
      </c>
      <c r="DK108" s="1069">
        <f t="shared" si="485"/>
        <v>490895.03988472978</v>
      </c>
      <c r="DL108" s="1069">
        <f t="shared" si="485"/>
        <v>490895.03988472978</v>
      </c>
      <c r="DM108" s="1069">
        <f t="shared" si="485"/>
        <v>490895.03988472978</v>
      </c>
      <c r="DN108" s="1069">
        <f t="shared" si="485"/>
        <v>490895.03988472978</v>
      </c>
      <c r="DO108" s="1069">
        <f t="shared" si="485"/>
        <v>490895.03988472978</v>
      </c>
      <c r="DP108" s="1069">
        <f t="shared" si="485"/>
        <v>490895.03988472978</v>
      </c>
      <c r="DQ108" s="1069">
        <f t="shared" si="485"/>
        <v>490895.03988472978</v>
      </c>
      <c r="DR108" s="1069">
        <f t="shared" si="485"/>
        <v>490895.03988472978</v>
      </c>
      <c r="DS108" s="1069">
        <f t="shared" si="485"/>
        <v>495803.99028357706</v>
      </c>
      <c r="DT108" s="1069">
        <f t="shared" si="485"/>
        <v>495803.99028357706</v>
      </c>
      <c r="DU108" s="1069">
        <f t="shared" si="485"/>
        <v>495803.99028357706</v>
      </c>
      <c r="DV108" s="1069">
        <f t="shared" si="485"/>
        <v>495803.99028357706</v>
      </c>
      <c r="DW108" s="1069">
        <f t="shared" si="485"/>
        <v>495803.99028357706</v>
      </c>
      <c r="DX108" s="1069">
        <f t="shared" si="485"/>
        <v>495803.99028357706</v>
      </c>
      <c r="DY108" s="1069">
        <f t="shared" si="485"/>
        <v>495803.99028357706</v>
      </c>
      <c r="DZ108" s="1069">
        <f t="shared" si="485"/>
        <v>495803.99028357706</v>
      </c>
      <c r="EA108" s="1069">
        <f t="shared" si="485"/>
        <v>495803.99028357706</v>
      </c>
      <c r="EB108" s="1069">
        <f t="shared" si="485"/>
        <v>495803.99028357706</v>
      </c>
      <c r="EC108" s="1069">
        <f t="shared" si="485"/>
        <v>495803.99028357706</v>
      </c>
      <c r="ED108" s="1069">
        <f t="shared" si="485"/>
        <v>495803.99028357706</v>
      </c>
      <c r="EE108" s="1069">
        <f t="shared" si="485"/>
        <v>500762.03018641286</v>
      </c>
      <c r="EF108" s="1069">
        <f t="shared" si="485"/>
        <v>500762.03018641286</v>
      </c>
      <c r="EG108" s="1069">
        <f t="shared" si="485"/>
        <v>500762.03018641286</v>
      </c>
      <c r="EH108" s="1069">
        <f t="shared" si="485"/>
        <v>500762.03018641286</v>
      </c>
      <c r="EI108" s="1069">
        <f t="shared" si="485"/>
        <v>500762.03018641286</v>
      </c>
      <c r="EJ108" s="1069">
        <f t="shared" si="485"/>
        <v>500762.03018641286</v>
      </c>
      <c r="EK108" s="1069">
        <f t="shared" si="485"/>
        <v>500762.03018641286</v>
      </c>
      <c r="EL108" s="1069">
        <f t="shared" si="485"/>
        <v>500762.03018641286</v>
      </c>
      <c r="EM108" s="1069">
        <f t="shared" si="485"/>
        <v>500762.03018641286</v>
      </c>
      <c r="EN108" s="1069">
        <f t="shared" si="485"/>
        <v>500762.03018641286</v>
      </c>
      <c r="EO108" s="1069">
        <f t="shared" si="485"/>
        <v>500762.03018641286</v>
      </c>
      <c r="EP108" s="1069">
        <f t="shared" si="485"/>
        <v>500762.03018641286</v>
      </c>
      <c r="EQ108" s="1069">
        <f t="shared" si="485"/>
        <v>505769.65048827697</v>
      </c>
      <c r="ER108" s="1069">
        <f t="shared" si="485"/>
        <v>505769.65048827697</v>
      </c>
      <c r="ES108" s="1069">
        <f t="shared" si="485"/>
        <v>505769.65048827697</v>
      </c>
      <c r="ET108" s="1069">
        <f t="shared" si="485"/>
        <v>505769.65048827697</v>
      </c>
      <c r="EU108" s="1069">
        <f t="shared" si="485"/>
        <v>505769.65048827697</v>
      </c>
      <c r="EV108" s="1069">
        <f t="shared" si="485"/>
        <v>505769.65048827697</v>
      </c>
      <c r="EW108" s="1069">
        <f t="shared" si="485"/>
        <v>505769.65048827697</v>
      </c>
      <c r="EX108" s="1069">
        <f t="shared" si="485"/>
        <v>505769.65048827697</v>
      </c>
      <c r="EY108" s="1069">
        <f t="shared" si="485"/>
        <v>505769.65048827697</v>
      </c>
      <c r="EZ108" s="1069">
        <f t="shared" ref="EZ108:HK108" si="486">EZ$40*EZ$58</f>
        <v>505769.65048827697</v>
      </c>
      <c r="FA108" s="1069">
        <f t="shared" si="486"/>
        <v>505769.65048827697</v>
      </c>
      <c r="FB108" s="1069">
        <f t="shared" si="486"/>
        <v>505769.65048827697</v>
      </c>
      <c r="FC108" s="1069">
        <f t="shared" si="486"/>
        <v>510827.34699315974</v>
      </c>
      <c r="FD108" s="1069">
        <f t="shared" si="486"/>
        <v>510827.34699315974</v>
      </c>
      <c r="FE108" s="1069">
        <f t="shared" si="486"/>
        <v>510827.34699315974</v>
      </c>
      <c r="FF108" s="1069">
        <f t="shared" si="486"/>
        <v>510827.34699315974</v>
      </c>
      <c r="FG108" s="1069">
        <f t="shared" si="486"/>
        <v>510827.34699315974</v>
      </c>
      <c r="FH108" s="1069">
        <f t="shared" si="486"/>
        <v>510827.34699315974</v>
      </c>
      <c r="FI108" s="1069">
        <f t="shared" si="486"/>
        <v>510827.34699315974</v>
      </c>
      <c r="FJ108" s="1069">
        <f t="shared" si="486"/>
        <v>510827.34699315974</v>
      </c>
      <c r="FK108" s="1069">
        <f t="shared" si="486"/>
        <v>510827.34699315974</v>
      </c>
      <c r="FL108" s="1069">
        <f t="shared" si="486"/>
        <v>510827.34699315974</v>
      </c>
      <c r="FM108" s="1069">
        <f t="shared" si="486"/>
        <v>510827.34699315974</v>
      </c>
      <c r="FN108" s="1069">
        <f t="shared" si="486"/>
        <v>510827.34699315974</v>
      </c>
      <c r="FO108" s="1069">
        <f t="shared" si="486"/>
        <v>515935.62046309136</v>
      </c>
      <c r="FP108" s="1069">
        <f t="shared" si="486"/>
        <v>515935.62046309136</v>
      </c>
      <c r="FQ108" s="1069">
        <f t="shared" si="486"/>
        <v>515935.62046309136</v>
      </c>
      <c r="FR108" s="1069">
        <f t="shared" si="486"/>
        <v>515935.62046309136</v>
      </c>
      <c r="FS108" s="1069">
        <f t="shared" si="486"/>
        <v>515935.62046309136</v>
      </c>
      <c r="FT108" s="1069">
        <f t="shared" si="486"/>
        <v>515935.62046309136</v>
      </c>
      <c r="FU108" s="1069">
        <f t="shared" si="486"/>
        <v>515935.62046309136</v>
      </c>
      <c r="FV108" s="1069">
        <f t="shared" si="486"/>
        <v>515935.62046309136</v>
      </c>
      <c r="FW108" s="1069">
        <f t="shared" si="486"/>
        <v>515935.62046309136</v>
      </c>
      <c r="FX108" s="1069">
        <f t="shared" si="486"/>
        <v>515935.62046309136</v>
      </c>
      <c r="FY108" s="1069">
        <f t="shared" si="486"/>
        <v>515935.62046309136</v>
      </c>
      <c r="FZ108" s="1069">
        <f t="shared" si="486"/>
        <v>515935.62046309136</v>
      </c>
      <c r="GA108" s="1069">
        <f t="shared" si="486"/>
        <v>521094.97666772222</v>
      </c>
      <c r="GB108" s="1069">
        <f t="shared" si="486"/>
        <v>521094.97666772222</v>
      </c>
      <c r="GC108" s="1069">
        <f t="shared" si="486"/>
        <v>521094.97666772222</v>
      </c>
      <c r="GD108" s="1069">
        <f t="shared" si="486"/>
        <v>521094.97666772222</v>
      </c>
      <c r="GE108" s="1069">
        <f t="shared" si="486"/>
        <v>521094.97666772222</v>
      </c>
      <c r="GF108" s="1069">
        <f t="shared" si="486"/>
        <v>521094.97666772222</v>
      </c>
      <c r="GG108" s="1069">
        <f t="shared" si="486"/>
        <v>521094.97666772222</v>
      </c>
      <c r="GH108" s="1069">
        <f t="shared" si="486"/>
        <v>521094.97666772222</v>
      </c>
      <c r="GI108" s="1069">
        <f t="shared" si="486"/>
        <v>521094.97666772222</v>
      </c>
      <c r="GJ108" s="1069">
        <f t="shared" si="486"/>
        <v>521094.97666772222</v>
      </c>
      <c r="GK108" s="1069">
        <f t="shared" si="486"/>
        <v>521094.97666772222</v>
      </c>
      <c r="GL108" s="1069">
        <f t="shared" si="486"/>
        <v>521094.97666772222</v>
      </c>
      <c r="GM108" s="1069">
        <f t="shared" si="486"/>
        <v>526305.92643439944</v>
      </c>
      <c r="GN108" s="1069">
        <f t="shared" si="486"/>
        <v>526305.92643439944</v>
      </c>
      <c r="GO108" s="1069">
        <f t="shared" si="486"/>
        <v>526305.92643439944</v>
      </c>
      <c r="GP108" s="1069">
        <f t="shared" si="486"/>
        <v>526305.92643439944</v>
      </c>
      <c r="GQ108" s="1069">
        <f t="shared" si="486"/>
        <v>526305.92643439944</v>
      </c>
      <c r="GR108" s="1069">
        <f t="shared" si="486"/>
        <v>526305.92643439944</v>
      </c>
      <c r="GS108" s="1069">
        <f t="shared" si="486"/>
        <v>526305.92643439944</v>
      </c>
      <c r="GT108" s="1069">
        <f t="shared" si="486"/>
        <v>526305.92643439944</v>
      </c>
      <c r="GU108" s="1069">
        <f t="shared" si="486"/>
        <v>526305.92643439944</v>
      </c>
      <c r="GV108" s="1069">
        <f t="shared" si="486"/>
        <v>526305.92643439944</v>
      </c>
      <c r="GW108" s="1069">
        <f t="shared" si="486"/>
        <v>526305.92643439944</v>
      </c>
      <c r="GX108" s="1069">
        <f t="shared" si="486"/>
        <v>526305.92643439944</v>
      </c>
      <c r="GY108" s="1069">
        <f t="shared" si="486"/>
        <v>531568.98569874349</v>
      </c>
      <c r="GZ108" s="1069">
        <f t="shared" si="486"/>
        <v>531568.98569874349</v>
      </c>
      <c r="HA108" s="1069">
        <f t="shared" si="486"/>
        <v>531568.98569874349</v>
      </c>
      <c r="HB108" s="1069">
        <f t="shared" si="486"/>
        <v>531568.98569874349</v>
      </c>
      <c r="HC108" s="1069">
        <f t="shared" si="486"/>
        <v>531568.98569874349</v>
      </c>
      <c r="HD108" s="1069">
        <f t="shared" si="486"/>
        <v>531568.98569874349</v>
      </c>
      <c r="HE108" s="1069">
        <f t="shared" si="486"/>
        <v>531568.98569874349</v>
      </c>
      <c r="HF108" s="1069">
        <f t="shared" si="486"/>
        <v>531568.98569874349</v>
      </c>
      <c r="HG108" s="1069">
        <f t="shared" si="486"/>
        <v>531568.98569874349</v>
      </c>
      <c r="HH108" s="1069">
        <f t="shared" si="486"/>
        <v>531568.98569874349</v>
      </c>
      <c r="HI108" s="1069">
        <f t="shared" si="486"/>
        <v>531568.98569874349</v>
      </c>
      <c r="HJ108" s="1069">
        <f t="shared" si="486"/>
        <v>531568.98569874349</v>
      </c>
      <c r="HK108" s="1069">
        <f t="shared" si="486"/>
        <v>536884.67555573094</v>
      </c>
      <c r="HL108" s="1069">
        <f t="shared" ref="HL108:IA108" si="487">HL$40*HL$58</f>
        <v>536884.67555573094</v>
      </c>
      <c r="HM108" s="1069">
        <f t="shared" si="487"/>
        <v>536884.67555573094</v>
      </c>
      <c r="HN108" s="1069">
        <f t="shared" si="487"/>
        <v>536884.67555573094</v>
      </c>
      <c r="HO108" s="1069">
        <f t="shared" si="487"/>
        <v>536884.67555573094</v>
      </c>
      <c r="HP108" s="1069">
        <f t="shared" si="487"/>
        <v>536884.67555573094</v>
      </c>
      <c r="HQ108" s="1069">
        <f t="shared" si="487"/>
        <v>536884.67555573094</v>
      </c>
      <c r="HR108" s="1069">
        <f t="shared" si="487"/>
        <v>536884.67555573094</v>
      </c>
      <c r="HS108" s="1069">
        <f t="shared" si="487"/>
        <v>536884.67555573094</v>
      </c>
      <c r="HT108" s="1069">
        <f t="shared" si="487"/>
        <v>536884.67555573094</v>
      </c>
      <c r="HU108" s="1069">
        <f t="shared" si="487"/>
        <v>536884.67555573094</v>
      </c>
      <c r="HV108" s="1069">
        <f t="shared" si="487"/>
        <v>536884.67555573094</v>
      </c>
      <c r="HW108" s="1069">
        <f t="shared" si="487"/>
        <v>542253.52231128828</v>
      </c>
      <c r="HX108" s="1069">
        <f t="shared" si="487"/>
        <v>542253.52231128828</v>
      </c>
      <c r="HY108" s="1069">
        <f t="shared" si="487"/>
        <v>542253.52231128828</v>
      </c>
      <c r="HZ108" s="1069">
        <f t="shared" si="487"/>
        <v>542253.52231128828</v>
      </c>
      <c r="IA108" s="1069">
        <f t="shared" si="487"/>
        <v>542253.52231128828</v>
      </c>
    </row>
    <row r="109" spans="3:235" x14ac:dyDescent="0.3">
      <c r="E109" s="159">
        <f>SUM(E105:E108)</f>
        <v>57153858.189999998</v>
      </c>
      <c r="F109" s="159">
        <f t="shared" ref="F109:V109" si="488">SUM(F105:F108)</f>
        <v>57332292.055999994</v>
      </c>
      <c r="G109" s="159">
        <f t="shared" si="488"/>
        <v>58176274.726908401</v>
      </c>
      <c r="H109" s="1069">
        <f t="shared" si="488"/>
        <v>59035504.317247145</v>
      </c>
      <c r="I109" s="159">
        <f t="shared" si="488"/>
        <v>59910304.494592488</v>
      </c>
      <c r="J109" s="159">
        <f t="shared" si="488"/>
        <v>60801006.468835726</v>
      </c>
      <c r="K109" s="159">
        <f t="shared" si="488"/>
        <v>61707961.079546005</v>
      </c>
      <c r="L109" s="159">
        <f t="shared" si="488"/>
        <v>62631479.465976872</v>
      </c>
      <c r="M109" s="159">
        <f t="shared" si="488"/>
        <v>63571952.296539225</v>
      </c>
      <c r="N109" s="159">
        <f t="shared" si="488"/>
        <v>64529731.512995541</v>
      </c>
      <c r="O109" s="159">
        <f t="shared" si="488"/>
        <v>65505225.325260244</v>
      </c>
      <c r="P109" s="159">
        <f t="shared" si="488"/>
        <v>66498701.401207149</v>
      </c>
      <c r="Q109" s="159">
        <f t="shared" si="488"/>
        <v>67510702.318221271</v>
      </c>
      <c r="R109" s="159">
        <f t="shared" si="488"/>
        <v>68541493.678268328</v>
      </c>
      <c r="S109" s="159">
        <f t="shared" si="488"/>
        <v>69591532.635571301</v>
      </c>
      <c r="T109" s="159">
        <f t="shared" si="488"/>
        <v>70661265.854948491</v>
      </c>
      <c r="U109" s="159">
        <f t="shared" si="488"/>
        <v>71751118.784604311</v>
      </c>
      <c r="V109" s="159">
        <f t="shared" si="488"/>
        <v>72861505.753719047</v>
      </c>
      <c r="AA109" s="1317">
        <f>SUM(AA105:AA108)</f>
        <v>4777691.0046666674</v>
      </c>
      <c r="AB109" s="1317">
        <f t="shared" ref="AB109:CM109" si="489">SUM(AB105:AB108)</f>
        <v>4777691.0046666674</v>
      </c>
      <c r="AC109" s="1317">
        <f t="shared" si="489"/>
        <v>4777691.0046666674</v>
      </c>
      <c r="AD109" s="1317">
        <f t="shared" si="489"/>
        <v>4777691.0046666674</v>
      </c>
      <c r="AE109" s="1317">
        <f t="shared" si="489"/>
        <v>4777691.0046666674</v>
      </c>
      <c r="AF109" s="1317">
        <f t="shared" si="489"/>
        <v>4777691.0046666674</v>
      </c>
      <c r="AG109" s="1317">
        <f t="shared" si="489"/>
        <v>4777691.0046666674</v>
      </c>
      <c r="AH109" s="1317">
        <f t="shared" si="489"/>
        <v>4777691.0046666674</v>
      </c>
      <c r="AI109" s="1317">
        <f t="shared" si="489"/>
        <v>4777691.0046666674</v>
      </c>
      <c r="AJ109" s="1317">
        <f t="shared" si="489"/>
        <v>4777691.0046666674</v>
      </c>
      <c r="AK109" s="1317">
        <f t="shared" si="489"/>
        <v>4777691.0046666674</v>
      </c>
      <c r="AL109" s="1317">
        <f t="shared" si="489"/>
        <v>4777691.0046666674</v>
      </c>
      <c r="AM109" s="1317">
        <f t="shared" si="489"/>
        <v>4848022.8939090325</v>
      </c>
      <c r="AN109" s="1317">
        <f t="shared" si="489"/>
        <v>4848022.8939090325</v>
      </c>
      <c r="AO109" s="1317">
        <f t="shared" si="489"/>
        <v>4848022.8939090325</v>
      </c>
      <c r="AP109" s="1317">
        <f t="shared" si="489"/>
        <v>4848022.8939090325</v>
      </c>
      <c r="AQ109" s="1317">
        <f t="shared" si="489"/>
        <v>4848022.8939090325</v>
      </c>
      <c r="AR109" s="1317">
        <f t="shared" si="489"/>
        <v>4848022.8939090325</v>
      </c>
      <c r="AS109" s="1317">
        <f t="shared" si="489"/>
        <v>4848022.8939090325</v>
      </c>
      <c r="AT109" s="1317">
        <f t="shared" si="489"/>
        <v>4848022.8939090325</v>
      </c>
      <c r="AU109" s="1317">
        <f t="shared" si="489"/>
        <v>4848022.8939090325</v>
      </c>
      <c r="AV109" s="1317">
        <f t="shared" si="489"/>
        <v>4848022.8939090325</v>
      </c>
      <c r="AW109" s="1317">
        <f t="shared" si="489"/>
        <v>4848022.8939090325</v>
      </c>
      <c r="AX109" s="1317">
        <f t="shared" si="489"/>
        <v>4848022.8939090325</v>
      </c>
      <c r="AY109" s="1317">
        <f t="shared" si="489"/>
        <v>4919625.359770596</v>
      </c>
      <c r="AZ109" s="1317">
        <f t="shared" si="489"/>
        <v>4919625.359770596</v>
      </c>
      <c r="BA109" s="1317">
        <f t="shared" si="489"/>
        <v>4919625.359770596</v>
      </c>
      <c r="BB109" s="1317">
        <f t="shared" si="489"/>
        <v>4919625.359770596</v>
      </c>
      <c r="BC109" s="1317">
        <f t="shared" si="489"/>
        <v>4919625.359770596</v>
      </c>
      <c r="BD109" s="1317">
        <f t="shared" si="489"/>
        <v>4919625.359770596</v>
      </c>
      <c r="BE109" s="1317">
        <f t="shared" si="489"/>
        <v>4919625.359770596</v>
      </c>
      <c r="BF109" s="1317">
        <f t="shared" si="489"/>
        <v>4919625.359770596</v>
      </c>
      <c r="BG109" s="1317">
        <f t="shared" si="489"/>
        <v>4919625.359770596</v>
      </c>
      <c r="BH109" s="1317">
        <f t="shared" si="489"/>
        <v>4919625.359770596</v>
      </c>
      <c r="BI109" s="1317">
        <f t="shared" si="489"/>
        <v>4919625.359770596</v>
      </c>
      <c r="BJ109" s="1317">
        <f t="shared" si="489"/>
        <v>4919625.359770596</v>
      </c>
      <c r="BK109" s="1317">
        <f t="shared" si="489"/>
        <v>4992525.374549374</v>
      </c>
      <c r="BL109" s="1317">
        <f t="shared" si="489"/>
        <v>4992525.374549374</v>
      </c>
      <c r="BM109" s="1317">
        <f t="shared" si="489"/>
        <v>4992525.374549374</v>
      </c>
      <c r="BN109" s="1317">
        <f t="shared" si="489"/>
        <v>4992525.374549374</v>
      </c>
      <c r="BO109" s="1317">
        <f t="shared" si="489"/>
        <v>4992525.374549374</v>
      </c>
      <c r="BP109" s="1317">
        <f t="shared" si="489"/>
        <v>4992525.374549374</v>
      </c>
      <c r="BQ109" s="1317">
        <f t="shared" si="489"/>
        <v>4992525.374549374</v>
      </c>
      <c r="BR109" s="1317">
        <f t="shared" si="489"/>
        <v>4992525.374549374</v>
      </c>
      <c r="BS109" s="1317">
        <f t="shared" si="489"/>
        <v>4992525.374549374</v>
      </c>
      <c r="BT109" s="1317">
        <f t="shared" si="489"/>
        <v>4992525.374549374</v>
      </c>
      <c r="BU109" s="1317">
        <f t="shared" si="489"/>
        <v>4992525.374549374</v>
      </c>
      <c r="BV109" s="1317">
        <f t="shared" si="489"/>
        <v>4992525.374549374</v>
      </c>
      <c r="BW109" s="1317">
        <f t="shared" si="489"/>
        <v>5066750.5390696432</v>
      </c>
      <c r="BX109" s="1317">
        <f t="shared" si="489"/>
        <v>5066750.5390696432</v>
      </c>
      <c r="BY109" s="1317">
        <f t="shared" si="489"/>
        <v>5066750.5390696432</v>
      </c>
      <c r="BZ109" s="1317">
        <f t="shared" si="489"/>
        <v>5066750.5390696432</v>
      </c>
      <c r="CA109" s="1317">
        <f t="shared" si="489"/>
        <v>5066750.5390696432</v>
      </c>
      <c r="CB109" s="1317">
        <f t="shared" si="489"/>
        <v>5066750.5390696432</v>
      </c>
      <c r="CC109" s="1317">
        <f t="shared" si="489"/>
        <v>5066750.5390696432</v>
      </c>
      <c r="CD109" s="1317">
        <f t="shared" si="489"/>
        <v>5066750.5390696432</v>
      </c>
      <c r="CE109" s="1317">
        <f t="shared" si="489"/>
        <v>5066750.5390696432</v>
      </c>
      <c r="CF109" s="1317">
        <f t="shared" si="489"/>
        <v>5066750.5390696432</v>
      </c>
      <c r="CG109" s="1317">
        <f t="shared" si="489"/>
        <v>5066750.5390696432</v>
      </c>
      <c r="CH109" s="1317">
        <f t="shared" si="489"/>
        <v>5066750.5390696432</v>
      </c>
      <c r="CI109" s="1317">
        <f t="shared" si="489"/>
        <v>5142330.0899621677</v>
      </c>
      <c r="CJ109" s="1317">
        <f t="shared" si="489"/>
        <v>5142330.0899621677</v>
      </c>
      <c r="CK109" s="1317">
        <f t="shared" si="489"/>
        <v>5142330.0899621677</v>
      </c>
      <c r="CL109" s="1317">
        <f t="shared" si="489"/>
        <v>5142330.0899621677</v>
      </c>
      <c r="CM109" s="1317">
        <f t="shared" si="489"/>
        <v>5142330.0899621677</v>
      </c>
      <c r="CN109" s="1317">
        <f t="shared" ref="CN109:EY109" si="490">SUM(CN105:CN108)</f>
        <v>5142330.0899621677</v>
      </c>
      <c r="CO109" s="1317">
        <f t="shared" si="490"/>
        <v>5142330.0899621677</v>
      </c>
      <c r="CP109" s="1317">
        <f t="shared" si="490"/>
        <v>5142330.0899621677</v>
      </c>
      <c r="CQ109" s="1317">
        <f t="shared" si="490"/>
        <v>5142330.0899621677</v>
      </c>
      <c r="CR109" s="1317">
        <f t="shared" si="490"/>
        <v>5142330.0899621677</v>
      </c>
      <c r="CS109" s="1317">
        <f t="shared" si="490"/>
        <v>5142330.0899621677</v>
      </c>
      <c r="CT109" s="1317">
        <f t="shared" si="490"/>
        <v>5142330.0899621677</v>
      </c>
      <c r="CU109" s="1317">
        <f t="shared" si="490"/>
        <v>5219289.9554980733</v>
      </c>
      <c r="CV109" s="1317">
        <f t="shared" si="490"/>
        <v>5219289.9554980733</v>
      </c>
      <c r="CW109" s="1317">
        <f t="shared" si="490"/>
        <v>5219289.9554980733</v>
      </c>
      <c r="CX109" s="1317">
        <f t="shared" si="490"/>
        <v>5219289.9554980733</v>
      </c>
      <c r="CY109" s="1317">
        <f t="shared" si="490"/>
        <v>5219289.9554980733</v>
      </c>
      <c r="CZ109" s="1317">
        <f t="shared" si="490"/>
        <v>5219289.9554980733</v>
      </c>
      <c r="DA109" s="1317">
        <f t="shared" si="490"/>
        <v>5219289.9554980733</v>
      </c>
      <c r="DB109" s="1317">
        <f t="shared" si="490"/>
        <v>5219289.9554980733</v>
      </c>
      <c r="DC109" s="1317">
        <f t="shared" si="490"/>
        <v>5219289.9554980733</v>
      </c>
      <c r="DD109" s="1317">
        <f t="shared" si="490"/>
        <v>5219289.9554980733</v>
      </c>
      <c r="DE109" s="1317">
        <f t="shared" si="490"/>
        <v>5219289.9554980733</v>
      </c>
      <c r="DF109" s="1317">
        <f t="shared" si="490"/>
        <v>5219289.9554980733</v>
      </c>
      <c r="DG109" s="1317">
        <f t="shared" si="490"/>
        <v>5297662.6913782693</v>
      </c>
      <c r="DH109" s="1317">
        <f t="shared" si="490"/>
        <v>5297662.6913782693</v>
      </c>
      <c r="DI109" s="1317">
        <f t="shared" si="490"/>
        <v>5297662.6913782693</v>
      </c>
      <c r="DJ109" s="1317">
        <f t="shared" si="490"/>
        <v>5297662.6913782693</v>
      </c>
      <c r="DK109" s="1317">
        <f t="shared" si="490"/>
        <v>5297662.6913782693</v>
      </c>
      <c r="DL109" s="1317">
        <f t="shared" si="490"/>
        <v>5297662.6913782693</v>
      </c>
      <c r="DM109" s="1317">
        <f t="shared" si="490"/>
        <v>5297662.6913782693</v>
      </c>
      <c r="DN109" s="1317">
        <f t="shared" si="490"/>
        <v>5297662.6913782693</v>
      </c>
      <c r="DO109" s="1317">
        <f t="shared" si="490"/>
        <v>5297662.6913782693</v>
      </c>
      <c r="DP109" s="1317">
        <f t="shared" si="490"/>
        <v>5297662.6913782693</v>
      </c>
      <c r="DQ109" s="1317">
        <f t="shared" si="490"/>
        <v>5297662.6913782693</v>
      </c>
      <c r="DR109" s="1317">
        <f t="shared" si="490"/>
        <v>5297662.6913782693</v>
      </c>
      <c r="DS109" s="1317">
        <f t="shared" si="490"/>
        <v>5377477.6260829605</v>
      </c>
      <c r="DT109" s="1317">
        <f t="shared" si="490"/>
        <v>5377477.6260829605</v>
      </c>
      <c r="DU109" s="1317">
        <f t="shared" si="490"/>
        <v>5377477.6260829605</v>
      </c>
      <c r="DV109" s="1317">
        <f t="shared" si="490"/>
        <v>5377477.6260829605</v>
      </c>
      <c r="DW109" s="1317">
        <f t="shared" si="490"/>
        <v>5377477.6260829605</v>
      </c>
      <c r="DX109" s="1317">
        <f t="shared" si="490"/>
        <v>5377477.6260829605</v>
      </c>
      <c r="DY109" s="1317">
        <f t="shared" si="490"/>
        <v>5377477.6260829605</v>
      </c>
      <c r="DZ109" s="1317">
        <f t="shared" si="490"/>
        <v>5377477.6260829605</v>
      </c>
      <c r="EA109" s="1317">
        <f t="shared" si="490"/>
        <v>5377477.6260829605</v>
      </c>
      <c r="EB109" s="1317">
        <f t="shared" si="490"/>
        <v>5377477.6260829605</v>
      </c>
      <c r="EC109" s="1317">
        <f t="shared" si="490"/>
        <v>5377477.6260829605</v>
      </c>
      <c r="ED109" s="1317">
        <f t="shared" si="490"/>
        <v>5377477.6260829605</v>
      </c>
      <c r="EE109" s="1317">
        <f t="shared" si="490"/>
        <v>5458768.7771050204</v>
      </c>
      <c r="EF109" s="1317">
        <f t="shared" si="490"/>
        <v>5458768.7771050204</v>
      </c>
      <c r="EG109" s="1317">
        <f t="shared" si="490"/>
        <v>5458768.7771050204</v>
      </c>
      <c r="EH109" s="1317">
        <f t="shared" si="490"/>
        <v>5458768.7771050204</v>
      </c>
      <c r="EI109" s="1317">
        <f t="shared" si="490"/>
        <v>5458768.7771050204</v>
      </c>
      <c r="EJ109" s="1317">
        <f t="shared" si="490"/>
        <v>5458768.7771050204</v>
      </c>
      <c r="EK109" s="1317">
        <f t="shared" si="490"/>
        <v>5458768.7771050204</v>
      </c>
      <c r="EL109" s="1317">
        <f t="shared" si="490"/>
        <v>5458768.7771050204</v>
      </c>
      <c r="EM109" s="1317">
        <f t="shared" si="490"/>
        <v>5458768.7771050204</v>
      </c>
      <c r="EN109" s="1317">
        <f t="shared" si="490"/>
        <v>5458768.7771050204</v>
      </c>
      <c r="EO109" s="1317">
        <f t="shared" si="490"/>
        <v>5458768.7771050204</v>
      </c>
      <c r="EP109" s="1317">
        <f t="shared" si="490"/>
        <v>5458768.7771050204</v>
      </c>
      <c r="EQ109" s="1317">
        <f t="shared" si="490"/>
        <v>5541558.4501005961</v>
      </c>
      <c r="ER109" s="1317">
        <f t="shared" si="490"/>
        <v>5541558.4501005961</v>
      </c>
      <c r="ES109" s="1317">
        <f t="shared" si="490"/>
        <v>5541558.4501005961</v>
      </c>
      <c r="ET109" s="1317">
        <f t="shared" si="490"/>
        <v>5541558.4501005961</v>
      </c>
      <c r="EU109" s="1317">
        <f t="shared" si="490"/>
        <v>5541558.4501005961</v>
      </c>
      <c r="EV109" s="1317">
        <f t="shared" si="490"/>
        <v>5541558.4501005961</v>
      </c>
      <c r="EW109" s="1317">
        <f t="shared" si="490"/>
        <v>5541558.4501005961</v>
      </c>
      <c r="EX109" s="1317">
        <f t="shared" si="490"/>
        <v>5541558.4501005961</v>
      </c>
      <c r="EY109" s="1317">
        <f t="shared" si="490"/>
        <v>5541558.4501005961</v>
      </c>
      <c r="EZ109" s="1317">
        <f t="shared" ref="EZ109:HK109" si="491">SUM(EZ105:EZ108)</f>
        <v>5541558.4501005961</v>
      </c>
      <c r="FA109" s="1317">
        <f t="shared" si="491"/>
        <v>5541558.4501005961</v>
      </c>
      <c r="FB109" s="1317">
        <f t="shared" si="491"/>
        <v>5541558.4501005961</v>
      </c>
      <c r="FC109" s="1317">
        <f t="shared" si="491"/>
        <v>5625891.8598517729</v>
      </c>
      <c r="FD109" s="1317">
        <f t="shared" si="491"/>
        <v>5625891.8598517729</v>
      </c>
      <c r="FE109" s="1317">
        <f t="shared" si="491"/>
        <v>5625891.8598517729</v>
      </c>
      <c r="FF109" s="1317">
        <f t="shared" si="491"/>
        <v>5625891.8598517729</v>
      </c>
      <c r="FG109" s="1317">
        <f t="shared" si="491"/>
        <v>5625891.8598517729</v>
      </c>
      <c r="FH109" s="1317">
        <f t="shared" si="491"/>
        <v>5625891.8598517729</v>
      </c>
      <c r="FI109" s="1317">
        <f t="shared" si="491"/>
        <v>5625891.8598517729</v>
      </c>
      <c r="FJ109" s="1317">
        <f t="shared" si="491"/>
        <v>5625891.8598517729</v>
      </c>
      <c r="FK109" s="1317">
        <f t="shared" si="491"/>
        <v>5625891.8598517729</v>
      </c>
      <c r="FL109" s="1317">
        <f t="shared" si="491"/>
        <v>5625891.8598517729</v>
      </c>
      <c r="FM109" s="1317">
        <f t="shared" si="491"/>
        <v>5625891.8598517729</v>
      </c>
      <c r="FN109" s="1317">
        <f t="shared" si="491"/>
        <v>5625891.8598517729</v>
      </c>
      <c r="FO109" s="1317">
        <f t="shared" si="491"/>
        <v>5711791.1398556931</v>
      </c>
      <c r="FP109" s="1317">
        <f t="shared" si="491"/>
        <v>5711791.1398556931</v>
      </c>
      <c r="FQ109" s="1317">
        <f t="shared" si="491"/>
        <v>5711791.1398556931</v>
      </c>
      <c r="FR109" s="1317">
        <f t="shared" si="491"/>
        <v>5711791.1398556931</v>
      </c>
      <c r="FS109" s="1317">
        <f t="shared" si="491"/>
        <v>5711791.1398556931</v>
      </c>
      <c r="FT109" s="1317">
        <f t="shared" si="491"/>
        <v>5711791.1398556931</v>
      </c>
      <c r="FU109" s="1317">
        <f t="shared" si="491"/>
        <v>5711791.1398556931</v>
      </c>
      <c r="FV109" s="1317">
        <f t="shared" si="491"/>
        <v>5711791.1398556931</v>
      </c>
      <c r="FW109" s="1317">
        <f t="shared" si="491"/>
        <v>5711791.1398556931</v>
      </c>
      <c r="FX109" s="1317">
        <f t="shared" si="491"/>
        <v>5711791.1398556931</v>
      </c>
      <c r="FY109" s="1317">
        <f t="shared" si="491"/>
        <v>5711791.1398556931</v>
      </c>
      <c r="FZ109" s="1317">
        <f t="shared" si="491"/>
        <v>5711791.1398556931</v>
      </c>
      <c r="GA109" s="1317">
        <f t="shared" si="491"/>
        <v>5799294.3862976078</v>
      </c>
      <c r="GB109" s="1317">
        <f t="shared" si="491"/>
        <v>5799294.3862976078</v>
      </c>
      <c r="GC109" s="1317">
        <f t="shared" si="491"/>
        <v>5799294.3862976078</v>
      </c>
      <c r="GD109" s="1317">
        <f t="shared" si="491"/>
        <v>5799294.3862976078</v>
      </c>
      <c r="GE109" s="1317">
        <f t="shared" si="491"/>
        <v>5799294.3862976078</v>
      </c>
      <c r="GF109" s="1317">
        <f t="shared" si="491"/>
        <v>5799294.3862976078</v>
      </c>
      <c r="GG109" s="1317">
        <f t="shared" si="491"/>
        <v>5799294.3862976078</v>
      </c>
      <c r="GH109" s="1317">
        <f t="shared" si="491"/>
        <v>5799294.3862976078</v>
      </c>
      <c r="GI109" s="1317">
        <f t="shared" si="491"/>
        <v>5799294.3862976078</v>
      </c>
      <c r="GJ109" s="1317">
        <f t="shared" si="491"/>
        <v>5799294.3862976078</v>
      </c>
      <c r="GK109" s="1317">
        <f t="shared" si="491"/>
        <v>5799294.3862976078</v>
      </c>
      <c r="GL109" s="1317">
        <f t="shared" si="491"/>
        <v>5799294.3862976078</v>
      </c>
      <c r="GM109" s="1317">
        <f t="shared" si="491"/>
        <v>5888438.8212457076</v>
      </c>
      <c r="GN109" s="1317">
        <f t="shared" si="491"/>
        <v>5888438.8212457076</v>
      </c>
      <c r="GO109" s="1317">
        <f t="shared" si="491"/>
        <v>5888438.8212457076</v>
      </c>
      <c r="GP109" s="1317">
        <f t="shared" si="491"/>
        <v>5888438.8212457076</v>
      </c>
      <c r="GQ109" s="1317">
        <f t="shared" si="491"/>
        <v>5888438.8212457076</v>
      </c>
      <c r="GR109" s="1317">
        <f t="shared" si="491"/>
        <v>5888438.8212457076</v>
      </c>
      <c r="GS109" s="1317">
        <f t="shared" si="491"/>
        <v>5888438.8212457076</v>
      </c>
      <c r="GT109" s="1317">
        <f t="shared" si="491"/>
        <v>5888438.8212457076</v>
      </c>
      <c r="GU109" s="1317">
        <f t="shared" si="491"/>
        <v>5888438.8212457076</v>
      </c>
      <c r="GV109" s="1317">
        <f t="shared" si="491"/>
        <v>5888438.8212457076</v>
      </c>
      <c r="GW109" s="1317">
        <f t="shared" si="491"/>
        <v>5888438.8212457076</v>
      </c>
      <c r="GX109" s="1317">
        <f t="shared" si="491"/>
        <v>5888438.8212457076</v>
      </c>
      <c r="GY109" s="1317">
        <f t="shared" si="491"/>
        <v>5979259.8987170262</v>
      </c>
      <c r="GZ109" s="1317">
        <f t="shared" si="491"/>
        <v>5979259.8987170262</v>
      </c>
      <c r="HA109" s="1317">
        <f t="shared" si="491"/>
        <v>5979259.8987170262</v>
      </c>
      <c r="HB109" s="1317">
        <f t="shared" si="491"/>
        <v>5979259.8987170262</v>
      </c>
      <c r="HC109" s="1317">
        <f t="shared" si="491"/>
        <v>5979259.8987170262</v>
      </c>
      <c r="HD109" s="1317">
        <f t="shared" si="491"/>
        <v>5979259.8987170262</v>
      </c>
      <c r="HE109" s="1317">
        <f t="shared" si="491"/>
        <v>5979259.8987170262</v>
      </c>
      <c r="HF109" s="1317">
        <f t="shared" si="491"/>
        <v>5979259.8987170262</v>
      </c>
      <c r="HG109" s="1317">
        <f t="shared" si="491"/>
        <v>5979259.8987170262</v>
      </c>
      <c r="HH109" s="1317">
        <f t="shared" si="491"/>
        <v>5979259.8987170262</v>
      </c>
      <c r="HI109" s="1317">
        <f t="shared" si="491"/>
        <v>5979259.8987170262</v>
      </c>
      <c r="HJ109" s="1317">
        <f t="shared" si="491"/>
        <v>5979259.8987170262</v>
      </c>
      <c r="HK109" s="1317">
        <f t="shared" si="491"/>
        <v>6071792.1461432548</v>
      </c>
      <c r="HL109" s="1317">
        <f t="shared" ref="HL109:IA109" si="492">SUM(HL105:HL108)</f>
        <v>6071792.1461432548</v>
      </c>
      <c r="HM109" s="1317">
        <f t="shared" si="492"/>
        <v>6071792.1461432548</v>
      </c>
      <c r="HN109" s="1317">
        <f t="shared" si="492"/>
        <v>6071792.1461432548</v>
      </c>
      <c r="HO109" s="1317">
        <f t="shared" si="492"/>
        <v>6071792.1461432548</v>
      </c>
      <c r="HP109" s="1317">
        <f t="shared" si="492"/>
        <v>6071792.1461432548</v>
      </c>
      <c r="HQ109" s="1317">
        <f t="shared" si="492"/>
        <v>6071792.1461432548</v>
      </c>
      <c r="HR109" s="1317">
        <f t="shared" si="492"/>
        <v>6071792.1461432548</v>
      </c>
      <c r="HS109" s="1317">
        <f t="shared" si="492"/>
        <v>6071792.1461432548</v>
      </c>
      <c r="HT109" s="1317">
        <f t="shared" si="492"/>
        <v>6071792.1461432548</v>
      </c>
      <c r="HU109" s="1317">
        <f t="shared" si="492"/>
        <v>6071792.1461432548</v>
      </c>
      <c r="HV109" s="1317">
        <f t="shared" si="492"/>
        <v>6071792.1461432548</v>
      </c>
      <c r="HW109" s="1317">
        <f t="shared" si="492"/>
        <v>6166071.5463053184</v>
      </c>
      <c r="HX109" s="1317">
        <f t="shared" si="492"/>
        <v>6166071.5463053184</v>
      </c>
      <c r="HY109" s="1317">
        <f t="shared" si="492"/>
        <v>6166071.5463053184</v>
      </c>
      <c r="HZ109" s="1317">
        <f t="shared" si="492"/>
        <v>6166071.5463053184</v>
      </c>
      <c r="IA109" s="1317">
        <f t="shared" si="492"/>
        <v>6166071.5463053184</v>
      </c>
    </row>
    <row r="110" spans="3:235" x14ac:dyDescent="0.3">
      <c r="E110" s="26" t="b">
        <f>E109=E96</f>
        <v>1</v>
      </c>
      <c r="F110" s="26" t="b">
        <f t="shared" ref="F110:V110" si="493">F109=F96</f>
        <v>1</v>
      </c>
      <c r="G110" s="26" t="b">
        <f t="shared" si="493"/>
        <v>1</v>
      </c>
      <c r="H110" s="26" t="b">
        <f t="shared" si="493"/>
        <v>0</v>
      </c>
      <c r="I110" s="26" t="b">
        <f t="shared" si="493"/>
        <v>1</v>
      </c>
      <c r="J110" s="26" t="b">
        <f t="shared" si="493"/>
        <v>1</v>
      </c>
      <c r="K110" s="26" t="b">
        <f t="shared" si="493"/>
        <v>1</v>
      </c>
      <c r="L110" s="26" t="b">
        <f t="shared" si="493"/>
        <v>1</v>
      </c>
      <c r="M110" s="26" t="b">
        <f t="shared" si="493"/>
        <v>1</v>
      </c>
      <c r="N110" s="26" t="b">
        <f t="shared" si="493"/>
        <v>1</v>
      </c>
      <c r="O110" s="26" t="b">
        <f t="shared" si="493"/>
        <v>1</v>
      </c>
      <c r="P110" s="26" t="b">
        <f t="shared" si="493"/>
        <v>1</v>
      </c>
      <c r="Q110" s="26" t="b">
        <f t="shared" si="493"/>
        <v>1</v>
      </c>
      <c r="R110" s="26" t="b">
        <f t="shared" si="493"/>
        <v>1</v>
      </c>
      <c r="S110" s="26" t="b">
        <f t="shared" si="493"/>
        <v>1</v>
      </c>
      <c r="T110" s="26" t="b">
        <f t="shared" si="493"/>
        <v>1</v>
      </c>
      <c r="U110" s="26" t="b">
        <f t="shared" si="493"/>
        <v>1</v>
      </c>
      <c r="V110" s="26" t="b">
        <f t="shared" si="493"/>
        <v>1</v>
      </c>
      <c r="AA110" s="26" t="b">
        <f>AA109=AA96</f>
        <v>0</v>
      </c>
      <c r="AB110" s="26" t="b">
        <f t="shared" ref="AB110:CM110" si="494">AB109=AB96</f>
        <v>0</v>
      </c>
      <c r="AC110" s="26" t="b">
        <f t="shared" si="494"/>
        <v>0</v>
      </c>
      <c r="AD110" s="26" t="b">
        <f t="shared" si="494"/>
        <v>0</v>
      </c>
      <c r="AE110" s="26" t="b">
        <f t="shared" si="494"/>
        <v>0</v>
      </c>
      <c r="AF110" s="26" t="b">
        <f t="shared" si="494"/>
        <v>1</v>
      </c>
      <c r="AG110" s="26" t="b">
        <f t="shared" si="494"/>
        <v>1</v>
      </c>
      <c r="AH110" s="26" t="b">
        <f t="shared" si="494"/>
        <v>1</v>
      </c>
      <c r="AI110" s="26" t="b">
        <f t="shared" si="494"/>
        <v>1</v>
      </c>
      <c r="AJ110" s="26" t="b">
        <f t="shared" si="494"/>
        <v>1</v>
      </c>
      <c r="AK110" s="26" t="b">
        <f t="shared" si="494"/>
        <v>1</v>
      </c>
      <c r="AL110" s="26" t="b">
        <f t="shared" si="494"/>
        <v>1</v>
      </c>
      <c r="AM110" s="26" t="b">
        <f t="shared" si="494"/>
        <v>1</v>
      </c>
      <c r="AN110" s="26" t="b">
        <f t="shared" si="494"/>
        <v>1</v>
      </c>
      <c r="AO110" s="26" t="b">
        <f t="shared" si="494"/>
        <v>1</v>
      </c>
      <c r="AP110" s="26" t="b">
        <f t="shared" si="494"/>
        <v>1</v>
      </c>
      <c r="AQ110" s="26" t="b">
        <f t="shared" si="494"/>
        <v>1</v>
      </c>
      <c r="AR110" s="26" t="b">
        <f t="shared" si="494"/>
        <v>1</v>
      </c>
      <c r="AS110" s="26" t="b">
        <f t="shared" si="494"/>
        <v>1</v>
      </c>
      <c r="AT110" s="26" t="b">
        <f t="shared" si="494"/>
        <v>1</v>
      </c>
      <c r="AU110" s="26" t="b">
        <f t="shared" si="494"/>
        <v>1</v>
      </c>
      <c r="AV110" s="26" t="b">
        <f t="shared" si="494"/>
        <v>1</v>
      </c>
      <c r="AW110" s="26" t="b">
        <f t="shared" si="494"/>
        <v>1</v>
      </c>
      <c r="AX110" s="26" t="b">
        <f t="shared" si="494"/>
        <v>1</v>
      </c>
      <c r="AY110" s="26" t="b">
        <f t="shared" si="494"/>
        <v>1</v>
      </c>
      <c r="AZ110" s="26" t="b">
        <f t="shared" si="494"/>
        <v>1</v>
      </c>
      <c r="BA110" s="26" t="b">
        <f t="shared" si="494"/>
        <v>1</v>
      </c>
      <c r="BB110" s="26" t="b">
        <f t="shared" si="494"/>
        <v>1</v>
      </c>
      <c r="BC110" s="26" t="b">
        <f t="shared" si="494"/>
        <v>1</v>
      </c>
      <c r="BD110" s="26" t="b">
        <f t="shared" si="494"/>
        <v>1</v>
      </c>
      <c r="BE110" s="26" t="b">
        <f t="shared" si="494"/>
        <v>1</v>
      </c>
      <c r="BF110" s="26" t="b">
        <f t="shared" si="494"/>
        <v>1</v>
      </c>
      <c r="BG110" s="26" t="b">
        <f t="shared" si="494"/>
        <v>1</v>
      </c>
      <c r="BH110" s="26" t="b">
        <f t="shared" si="494"/>
        <v>1</v>
      </c>
      <c r="BI110" s="26" t="b">
        <f t="shared" si="494"/>
        <v>1</v>
      </c>
      <c r="BJ110" s="26" t="b">
        <f t="shared" si="494"/>
        <v>1</v>
      </c>
      <c r="BK110" s="26" t="b">
        <f t="shared" si="494"/>
        <v>1</v>
      </c>
      <c r="BL110" s="26" t="b">
        <f t="shared" si="494"/>
        <v>1</v>
      </c>
      <c r="BM110" s="26" t="b">
        <f t="shared" si="494"/>
        <v>1</v>
      </c>
      <c r="BN110" s="26" t="b">
        <f t="shared" si="494"/>
        <v>1</v>
      </c>
      <c r="BO110" s="26" t="b">
        <f t="shared" si="494"/>
        <v>1</v>
      </c>
      <c r="BP110" s="26" t="b">
        <f t="shared" si="494"/>
        <v>1</v>
      </c>
      <c r="BQ110" s="26" t="b">
        <f t="shared" si="494"/>
        <v>1</v>
      </c>
      <c r="BR110" s="26" t="b">
        <f t="shared" si="494"/>
        <v>1</v>
      </c>
      <c r="BS110" s="26" t="b">
        <f t="shared" si="494"/>
        <v>1</v>
      </c>
      <c r="BT110" s="26" t="b">
        <f t="shared" si="494"/>
        <v>1</v>
      </c>
      <c r="BU110" s="26" t="b">
        <f t="shared" si="494"/>
        <v>1</v>
      </c>
      <c r="BV110" s="26" t="b">
        <f t="shared" si="494"/>
        <v>1</v>
      </c>
      <c r="BW110" s="26" t="b">
        <f t="shared" si="494"/>
        <v>1</v>
      </c>
      <c r="BX110" s="26" t="b">
        <f t="shared" si="494"/>
        <v>1</v>
      </c>
      <c r="BY110" s="26" t="b">
        <f t="shared" si="494"/>
        <v>1</v>
      </c>
      <c r="BZ110" s="26" t="b">
        <f t="shared" si="494"/>
        <v>1</v>
      </c>
      <c r="CA110" s="26" t="b">
        <f t="shared" si="494"/>
        <v>1</v>
      </c>
      <c r="CB110" s="26" t="b">
        <f t="shared" si="494"/>
        <v>1</v>
      </c>
      <c r="CC110" s="26" t="b">
        <f t="shared" si="494"/>
        <v>1</v>
      </c>
      <c r="CD110" s="26" t="b">
        <f t="shared" si="494"/>
        <v>1</v>
      </c>
      <c r="CE110" s="26" t="b">
        <f t="shared" si="494"/>
        <v>1</v>
      </c>
      <c r="CF110" s="26" t="b">
        <f t="shared" si="494"/>
        <v>1</v>
      </c>
      <c r="CG110" s="26" t="b">
        <f t="shared" si="494"/>
        <v>1</v>
      </c>
      <c r="CH110" s="26" t="b">
        <f t="shared" si="494"/>
        <v>1</v>
      </c>
      <c r="CI110" s="26" t="b">
        <f t="shared" si="494"/>
        <v>1</v>
      </c>
      <c r="CJ110" s="26" t="b">
        <f t="shared" si="494"/>
        <v>1</v>
      </c>
      <c r="CK110" s="26" t="b">
        <f t="shared" si="494"/>
        <v>1</v>
      </c>
      <c r="CL110" s="26" t="b">
        <f t="shared" si="494"/>
        <v>1</v>
      </c>
      <c r="CM110" s="26" t="b">
        <f t="shared" si="494"/>
        <v>1</v>
      </c>
      <c r="CN110" s="26" t="b">
        <f t="shared" ref="CN110:EY110" si="495">CN109=CN96</f>
        <v>1</v>
      </c>
      <c r="CO110" s="26" t="b">
        <f t="shared" si="495"/>
        <v>1</v>
      </c>
      <c r="CP110" s="26" t="b">
        <f t="shared" si="495"/>
        <v>1</v>
      </c>
      <c r="CQ110" s="26" t="b">
        <f t="shared" si="495"/>
        <v>1</v>
      </c>
      <c r="CR110" s="26" t="b">
        <f t="shared" si="495"/>
        <v>1</v>
      </c>
      <c r="CS110" s="26" t="b">
        <f t="shared" si="495"/>
        <v>1</v>
      </c>
      <c r="CT110" s="26" t="b">
        <f t="shared" si="495"/>
        <v>1</v>
      </c>
      <c r="CU110" s="26" t="b">
        <f t="shared" si="495"/>
        <v>1</v>
      </c>
      <c r="CV110" s="26" t="b">
        <f t="shared" si="495"/>
        <v>1</v>
      </c>
      <c r="CW110" s="26" t="b">
        <f t="shared" si="495"/>
        <v>1</v>
      </c>
      <c r="CX110" s="26" t="b">
        <f t="shared" si="495"/>
        <v>1</v>
      </c>
      <c r="CY110" s="26" t="b">
        <f t="shared" si="495"/>
        <v>1</v>
      </c>
      <c r="CZ110" s="26" t="b">
        <f t="shared" si="495"/>
        <v>1</v>
      </c>
      <c r="DA110" s="26" t="b">
        <f t="shared" si="495"/>
        <v>1</v>
      </c>
      <c r="DB110" s="26" t="b">
        <f t="shared" si="495"/>
        <v>1</v>
      </c>
      <c r="DC110" s="26" t="b">
        <f t="shared" si="495"/>
        <v>1</v>
      </c>
      <c r="DD110" s="26" t="b">
        <f t="shared" si="495"/>
        <v>1</v>
      </c>
      <c r="DE110" s="26" t="b">
        <f t="shared" si="495"/>
        <v>1</v>
      </c>
      <c r="DF110" s="26" t="b">
        <f t="shared" si="495"/>
        <v>1</v>
      </c>
      <c r="DG110" s="26" t="b">
        <f t="shared" si="495"/>
        <v>1</v>
      </c>
      <c r="DH110" s="26" t="b">
        <f t="shared" si="495"/>
        <v>1</v>
      </c>
      <c r="DI110" s="26" t="b">
        <f t="shared" si="495"/>
        <v>1</v>
      </c>
      <c r="DJ110" s="26" t="b">
        <f t="shared" si="495"/>
        <v>1</v>
      </c>
      <c r="DK110" s="26" t="b">
        <f t="shared" si="495"/>
        <v>1</v>
      </c>
      <c r="DL110" s="26" t="b">
        <f t="shared" si="495"/>
        <v>1</v>
      </c>
      <c r="DM110" s="26" t="b">
        <f t="shared" si="495"/>
        <v>1</v>
      </c>
      <c r="DN110" s="26" t="b">
        <f t="shared" si="495"/>
        <v>1</v>
      </c>
      <c r="DO110" s="26" t="b">
        <f t="shared" si="495"/>
        <v>1</v>
      </c>
      <c r="DP110" s="26" t="b">
        <f t="shared" si="495"/>
        <v>1</v>
      </c>
      <c r="DQ110" s="26" t="b">
        <f t="shared" si="495"/>
        <v>1</v>
      </c>
      <c r="DR110" s="26" t="b">
        <f t="shared" si="495"/>
        <v>1</v>
      </c>
      <c r="DS110" s="26" t="b">
        <f t="shared" si="495"/>
        <v>1</v>
      </c>
      <c r="DT110" s="26" t="b">
        <f t="shared" si="495"/>
        <v>1</v>
      </c>
      <c r="DU110" s="26" t="b">
        <f t="shared" si="495"/>
        <v>1</v>
      </c>
      <c r="DV110" s="26" t="b">
        <f t="shared" si="495"/>
        <v>1</v>
      </c>
      <c r="DW110" s="26" t="b">
        <f t="shared" si="495"/>
        <v>1</v>
      </c>
      <c r="DX110" s="26" t="b">
        <f t="shared" si="495"/>
        <v>1</v>
      </c>
      <c r="DY110" s="26" t="b">
        <f t="shared" si="495"/>
        <v>1</v>
      </c>
      <c r="DZ110" s="26" t="b">
        <f t="shared" si="495"/>
        <v>1</v>
      </c>
      <c r="EA110" s="26" t="b">
        <f t="shared" si="495"/>
        <v>1</v>
      </c>
      <c r="EB110" s="26" t="b">
        <f t="shared" si="495"/>
        <v>1</v>
      </c>
      <c r="EC110" s="26" t="b">
        <f t="shared" si="495"/>
        <v>1</v>
      </c>
      <c r="ED110" s="26" t="b">
        <f t="shared" si="495"/>
        <v>1</v>
      </c>
      <c r="EE110" s="26" t="b">
        <f t="shared" si="495"/>
        <v>1</v>
      </c>
      <c r="EF110" s="26" t="b">
        <f t="shared" si="495"/>
        <v>1</v>
      </c>
      <c r="EG110" s="26" t="b">
        <f t="shared" si="495"/>
        <v>1</v>
      </c>
      <c r="EH110" s="26" t="b">
        <f t="shared" si="495"/>
        <v>1</v>
      </c>
      <c r="EI110" s="26" t="b">
        <f t="shared" si="495"/>
        <v>1</v>
      </c>
      <c r="EJ110" s="26" t="b">
        <f t="shared" si="495"/>
        <v>1</v>
      </c>
      <c r="EK110" s="26" t="b">
        <f t="shared" si="495"/>
        <v>1</v>
      </c>
      <c r="EL110" s="26" t="b">
        <f t="shared" si="495"/>
        <v>1</v>
      </c>
      <c r="EM110" s="26" t="b">
        <f t="shared" si="495"/>
        <v>1</v>
      </c>
      <c r="EN110" s="26" t="b">
        <f t="shared" si="495"/>
        <v>1</v>
      </c>
      <c r="EO110" s="26" t="b">
        <f t="shared" si="495"/>
        <v>1</v>
      </c>
      <c r="EP110" s="26" t="b">
        <f t="shared" si="495"/>
        <v>1</v>
      </c>
      <c r="EQ110" s="26" t="b">
        <f t="shared" si="495"/>
        <v>1</v>
      </c>
      <c r="ER110" s="26" t="b">
        <f t="shared" si="495"/>
        <v>1</v>
      </c>
      <c r="ES110" s="26" t="b">
        <f t="shared" si="495"/>
        <v>1</v>
      </c>
      <c r="ET110" s="26" t="b">
        <f t="shared" si="495"/>
        <v>1</v>
      </c>
      <c r="EU110" s="26" t="b">
        <f t="shared" si="495"/>
        <v>1</v>
      </c>
      <c r="EV110" s="26" t="b">
        <f t="shared" si="495"/>
        <v>1</v>
      </c>
      <c r="EW110" s="26" t="b">
        <f t="shared" si="495"/>
        <v>1</v>
      </c>
      <c r="EX110" s="26" t="b">
        <f t="shared" si="495"/>
        <v>1</v>
      </c>
      <c r="EY110" s="26" t="b">
        <f t="shared" si="495"/>
        <v>1</v>
      </c>
      <c r="EZ110" s="26" t="b">
        <f t="shared" ref="EZ110:HK110" si="496">EZ109=EZ96</f>
        <v>1</v>
      </c>
      <c r="FA110" s="26" t="b">
        <f t="shared" si="496"/>
        <v>1</v>
      </c>
      <c r="FB110" s="26" t="b">
        <f t="shared" si="496"/>
        <v>1</v>
      </c>
      <c r="FC110" s="26" t="b">
        <f t="shared" si="496"/>
        <v>1</v>
      </c>
      <c r="FD110" s="26" t="b">
        <f t="shared" si="496"/>
        <v>1</v>
      </c>
      <c r="FE110" s="26" t="b">
        <f t="shared" si="496"/>
        <v>1</v>
      </c>
      <c r="FF110" s="26" t="b">
        <f t="shared" si="496"/>
        <v>1</v>
      </c>
      <c r="FG110" s="26" t="b">
        <f t="shared" si="496"/>
        <v>1</v>
      </c>
      <c r="FH110" s="26" t="b">
        <f t="shared" si="496"/>
        <v>1</v>
      </c>
      <c r="FI110" s="26" t="b">
        <f t="shared" si="496"/>
        <v>1</v>
      </c>
      <c r="FJ110" s="26" t="b">
        <f t="shared" si="496"/>
        <v>1</v>
      </c>
      <c r="FK110" s="26" t="b">
        <f t="shared" si="496"/>
        <v>1</v>
      </c>
      <c r="FL110" s="26" t="b">
        <f t="shared" si="496"/>
        <v>1</v>
      </c>
      <c r="FM110" s="26" t="b">
        <f t="shared" si="496"/>
        <v>1</v>
      </c>
      <c r="FN110" s="26" t="b">
        <f t="shared" si="496"/>
        <v>1</v>
      </c>
      <c r="FO110" s="26" t="b">
        <f t="shared" si="496"/>
        <v>1</v>
      </c>
      <c r="FP110" s="26" t="b">
        <f t="shared" si="496"/>
        <v>1</v>
      </c>
      <c r="FQ110" s="26" t="b">
        <f t="shared" si="496"/>
        <v>1</v>
      </c>
      <c r="FR110" s="26" t="b">
        <f t="shared" si="496"/>
        <v>1</v>
      </c>
      <c r="FS110" s="26" t="b">
        <f t="shared" si="496"/>
        <v>1</v>
      </c>
      <c r="FT110" s="26" t="b">
        <f t="shared" si="496"/>
        <v>1</v>
      </c>
      <c r="FU110" s="26" t="b">
        <f t="shared" si="496"/>
        <v>1</v>
      </c>
      <c r="FV110" s="26" t="b">
        <f t="shared" si="496"/>
        <v>1</v>
      </c>
      <c r="FW110" s="26" t="b">
        <f t="shared" si="496"/>
        <v>1</v>
      </c>
      <c r="FX110" s="26" t="b">
        <f t="shared" si="496"/>
        <v>1</v>
      </c>
      <c r="FY110" s="26" t="b">
        <f t="shared" si="496"/>
        <v>1</v>
      </c>
      <c r="FZ110" s="26" t="b">
        <f t="shared" si="496"/>
        <v>1</v>
      </c>
      <c r="GA110" s="26" t="b">
        <f t="shared" si="496"/>
        <v>1</v>
      </c>
      <c r="GB110" s="26" t="b">
        <f t="shared" si="496"/>
        <v>1</v>
      </c>
      <c r="GC110" s="26" t="b">
        <f t="shared" si="496"/>
        <v>1</v>
      </c>
      <c r="GD110" s="26" t="b">
        <f t="shared" si="496"/>
        <v>1</v>
      </c>
      <c r="GE110" s="26" t="b">
        <f t="shared" si="496"/>
        <v>1</v>
      </c>
      <c r="GF110" s="26" t="b">
        <f t="shared" si="496"/>
        <v>1</v>
      </c>
      <c r="GG110" s="26" t="b">
        <f t="shared" si="496"/>
        <v>1</v>
      </c>
      <c r="GH110" s="26" t="b">
        <f t="shared" si="496"/>
        <v>1</v>
      </c>
      <c r="GI110" s="26" t="b">
        <f t="shared" si="496"/>
        <v>1</v>
      </c>
      <c r="GJ110" s="26" t="b">
        <f t="shared" si="496"/>
        <v>1</v>
      </c>
      <c r="GK110" s="26" t="b">
        <f t="shared" si="496"/>
        <v>1</v>
      </c>
      <c r="GL110" s="26" t="b">
        <f t="shared" si="496"/>
        <v>1</v>
      </c>
      <c r="GM110" s="26" t="b">
        <f t="shared" si="496"/>
        <v>1</v>
      </c>
      <c r="GN110" s="26" t="b">
        <f t="shared" si="496"/>
        <v>1</v>
      </c>
      <c r="GO110" s="26" t="b">
        <f t="shared" si="496"/>
        <v>1</v>
      </c>
      <c r="GP110" s="26" t="b">
        <f t="shared" si="496"/>
        <v>1</v>
      </c>
      <c r="GQ110" s="26" t="b">
        <f t="shared" si="496"/>
        <v>1</v>
      </c>
      <c r="GR110" s="26" t="b">
        <f t="shared" si="496"/>
        <v>1</v>
      </c>
      <c r="GS110" s="26" t="b">
        <f t="shared" si="496"/>
        <v>1</v>
      </c>
      <c r="GT110" s="26" t="b">
        <f t="shared" si="496"/>
        <v>1</v>
      </c>
      <c r="GU110" s="26" t="b">
        <f t="shared" si="496"/>
        <v>1</v>
      </c>
      <c r="GV110" s="26" t="b">
        <f t="shared" si="496"/>
        <v>1</v>
      </c>
      <c r="GW110" s="26" t="b">
        <f t="shared" si="496"/>
        <v>1</v>
      </c>
      <c r="GX110" s="26" t="b">
        <f t="shared" si="496"/>
        <v>1</v>
      </c>
      <c r="GY110" s="26" t="b">
        <f t="shared" si="496"/>
        <v>1</v>
      </c>
      <c r="GZ110" s="26" t="b">
        <f t="shared" si="496"/>
        <v>1</v>
      </c>
      <c r="HA110" s="26" t="b">
        <f t="shared" si="496"/>
        <v>1</v>
      </c>
      <c r="HB110" s="26" t="b">
        <f t="shared" si="496"/>
        <v>1</v>
      </c>
      <c r="HC110" s="26" t="b">
        <f t="shared" si="496"/>
        <v>1</v>
      </c>
      <c r="HD110" s="26" t="b">
        <f t="shared" si="496"/>
        <v>1</v>
      </c>
      <c r="HE110" s="26" t="b">
        <f t="shared" si="496"/>
        <v>1</v>
      </c>
      <c r="HF110" s="26" t="b">
        <f t="shared" si="496"/>
        <v>1</v>
      </c>
      <c r="HG110" s="26" t="b">
        <f t="shared" si="496"/>
        <v>1</v>
      </c>
      <c r="HH110" s="26" t="b">
        <f t="shared" si="496"/>
        <v>1</v>
      </c>
      <c r="HI110" s="26" t="b">
        <f t="shared" si="496"/>
        <v>1</v>
      </c>
      <c r="HJ110" s="26" t="b">
        <f t="shared" si="496"/>
        <v>1</v>
      </c>
      <c r="HK110" s="26" t="b">
        <f t="shared" si="496"/>
        <v>1</v>
      </c>
      <c r="HL110" s="26" t="b">
        <f t="shared" ref="HL110:HZ110" si="497">HL109=HL96</f>
        <v>1</v>
      </c>
      <c r="HM110" s="26" t="b">
        <f t="shared" si="497"/>
        <v>1</v>
      </c>
      <c r="HN110" s="26" t="b">
        <f t="shared" si="497"/>
        <v>1</v>
      </c>
      <c r="HO110" s="26" t="b">
        <f t="shared" si="497"/>
        <v>1</v>
      </c>
      <c r="HP110" s="26" t="b">
        <f t="shared" si="497"/>
        <v>1</v>
      </c>
      <c r="HQ110" s="26" t="b">
        <f t="shared" si="497"/>
        <v>1</v>
      </c>
      <c r="HR110" s="26" t="b">
        <f t="shared" si="497"/>
        <v>1</v>
      </c>
      <c r="HS110" s="26" t="b">
        <f t="shared" si="497"/>
        <v>1</v>
      </c>
      <c r="HT110" s="26" t="b">
        <f t="shared" si="497"/>
        <v>1</v>
      </c>
      <c r="HU110" s="26" t="b">
        <f t="shared" si="497"/>
        <v>1</v>
      </c>
      <c r="HV110" s="26" t="b">
        <f t="shared" si="497"/>
        <v>1</v>
      </c>
      <c r="HW110" s="26" t="b">
        <f t="shared" si="497"/>
        <v>1</v>
      </c>
      <c r="HX110" s="26" t="b">
        <f t="shared" si="497"/>
        <v>1</v>
      </c>
      <c r="HY110" s="26" t="b">
        <f t="shared" si="497"/>
        <v>1</v>
      </c>
      <c r="HZ110" s="26" t="b">
        <f t="shared" si="497"/>
        <v>1</v>
      </c>
      <c r="IA110" s="26" t="b">
        <f t="shared" ref="IA110" si="498">IA109=IA96</f>
        <v>1</v>
      </c>
    </row>
    <row r="112" spans="3:235" x14ac:dyDescent="0.3">
      <c r="C112" s="1685" t="s">
        <v>796</v>
      </c>
      <c r="F112" s="1740">
        <f>F68*F72+F69*F73</f>
        <v>0</v>
      </c>
      <c r="G112" s="1740">
        <f t="shared" ref="G112:W112" si="499">G68*G72+G69*G73</f>
        <v>0</v>
      </c>
      <c r="H112" s="1740">
        <f t="shared" si="499"/>
        <v>0</v>
      </c>
      <c r="I112" s="1740">
        <f t="shared" si="499"/>
        <v>0</v>
      </c>
      <c r="J112" s="1740">
        <f t="shared" si="499"/>
        <v>0</v>
      </c>
      <c r="K112" s="1740">
        <f t="shared" si="499"/>
        <v>0</v>
      </c>
      <c r="L112" s="1740">
        <f t="shared" si="499"/>
        <v>0</v>
      </c>
      <c r="M112" s="1740">
        <f t="shared" si="499"/>
        <v>0</v>
      </c>
      <c r="N112" s="1740">
        <f t="shared" si="499"/>
        <v>0</v>
      </c>
      <c r="O112" s="1740">
        <f t="shared" si="499"/>
        <v>0</v>
      </c>
      <c r="P112" s="1740">
        <f t="shared" si="499"/>
        <v>0</v>
      </c>
      <c r="Q112" s="1740">
        <f t="shared" si="499"/>
        <v>0</v>
      </c>
      <c r="R112" s="1740">
        <f t="shared" si="499"/>
        <v>0</v>
      </c>
      <c r="S112" s="1740">
        <f t="shared" si="499"/>
        <v>0</v>
      </c>
      <c r="T112" s="1740">
        <f t="shared" si="499"/>
        <v>0</v>
      </c>
      <c r="U112" s="1740">
        <f t="shared" si="499"/>
        <v>0</v>
      </c>
      <c r="V112" s="1740">
        <f t="shared" si="499"/>
        <v>0</v>
      </c>
      <c r="W112" s="1740">
        <f t="shared" si="499"/>
        <v>0</v>
      </c>
      <c r="Y112" s="1685" t="s">
        <v>796</v>
      </c>
      <c r="AF112" s="159">
        <f t="shared" ref="AF112:CQ112" si="500">AF68*AF72+AF69*AF73</f>
        <v>0</v>
      </c>
      <c r="AG112" s="159">
        <f t="shared" si="500"/>
        <v>0</v>
      </c>
      <c r="AH112" s="159">
        <f t="shared" si="500"/>
        <v>0</v>
      </c>
      <c r="AI112" s="159">
        <f t="shared" si="500"/>
        <v>0</v>
      </c>
      <c r="AJ112" s="159">
        <f t="shared" si="500"/>
        <v>0</v>
      </c>
      <c r="AK112" s="159">
        <f t="shared" si="500"/>
        <v>0</v>
      </c>
      <c r="AL112" s="159">
        <f t="shared" si="500"/>
        <v>0</v>
      </c>
      <c r="AM112" s="159">
        <f t="shared" si="500"/>
        <v>0</v>
      </c>
      <c r="AN112" s="159">
        <f t="shared" si="500"/>
        <v>0</v>
      </c>
      <c r="AO112" s="159">
        <f t="shared" si="500"/>
        <v>0</v>
      </c>
      <c r="AP112" s="159">
        <f t="shared" si="500"/>
        <v>0</v>
      </c>
      <c r="AQ112" s="159">
        <f t="shared" si="500"/>
        <v>0</v>
      </c>
      <c r="AR112" s="159">
        <f t="shared" si="500"/>
        <v>0</v>
      </c>
      <c r="AS112" s="159">
        <f t="shared" si="500"/>
        <v>0</v>
      </c>
      <c r="AT112" s="159">
        <f t="shared" si="500"/>
        <v>0</v>
      </c>
      <c r="AU112" s="159">
        <f t="shared" si="500"/>
        <v>0</v>
      </c>
      <c r="AV112" s="159">
        <f t="shared" si="500"/>
        <v>0</v>
      </c>
      <c r="AW112" s="159">
        <f t="shared" si="500"/>
        <v>0</v>
      </c>
      <c r="AX112" s="159">
        <f t="shared" si="500"/>
        <v>0</v>
      </c>
      <c r="AY112" s="159">
        <f t="shared" si="500"/>
        <v>0</v>
      </c>
      <c r="AZ112" s="159">
        <f t="shared" si="500"/>
        <v>0</v>
      </c>
      <c r="BA112" s="159">
        <f t="shared" si="500"/>
        <v>0</v>
      </c>
      <c r="BB112" s="159">
        <f t="shared" si="500"/>
        <v>0</v>
      </c>
      <c r="BC112" s="159">
        <f t="shared" si="500"/>
        <v>0</v>
      </c>
      <c r="BD112" s="159">
        <f t="shared" si="500"/>
        <v>0</v>
      </c>
      <c r="BE112" s="159">
        <f t="shared" si="500"/>
        <v>0</v>
      </c>
      <c r="BF112" s="159">
        <f t="shared" si="500"/>
        <v>0</v>
      </c>
      <c r="BG112" s="159">
        <f t="shared" si="500"/>
        <v>0</v>
      </c>
      <c r="BH112" s="159">
        <f t="shared" si="500"/>
        <v>0</v>
      </c>
      <c r="BI112" s="159">
        <f t="shared" si="500"/>
        <v>0</v>
      </c>
      <c r="BJ112" s="159">
        <f t="shared" si="500"/>
        <v>0</v>
      </c>
      <c r="BK112" s="159">
        <f t="shared" si="500"/>
        <v>0</v>
      </c>
      <c r="BL112" s="159">
        <f t="shared" si="500"/>
        <v>0</v>
      </c>
      <c r="BM112" s="159">
        <f t="shared" si="500"/>
        <v>0</v>
      </c>
      <c r="BN112" s="159">
        <f t="shared" si="500"/>
        <v>0</v>
      </c>
      <c r="BO112" s="159">
        <f t="shared" si="500"/>
        <v>0</v>
      </c>
      <c r="BP112" s="159">
        <f t="shared" si="500"/>
        <v>0</v>
      </c>
      <c r="BQ112" s="159">
        <f t="shared" si="500"/>
        <v>0</v>
      </c>
      <c r="BR112" s="159">
        <f t="shared" si="500"/>
        <v>0</v>
      </c>
      <c r="BS112" s="159">
        <f t="shared" si="500"/>
        <v>0</v>
      </c>
      <c r="BT112" s="159">
        <f t="shared" si="500"/>
        <v>0</v>
      </c>
      <c r="BU112" s="159">
        <f t="shared" si="500"/>
        <v>0</v>
      </c>
      <c r="BV112" s="159">
        <f t="shared" si="500"/>
        <v>0</v>
      </c>
      <c r="BW112" s="159">
        <f t="shared" si="500"/>
        <v>0</v>
      </c>
      <c r="BX112" s="159">
        <f t="shared" si="500"/>
        <v>0</v>
      </c>
      <c r="BY112" s="159">
        <f t="shared" si="500"/>
        <v>0</v>
      </c>
      <c r="BZ112" s="159">
        <f t="shared" si="500"/>
        <v>0</v>
      </c>
      <c r="CA112" s="159">
        <f t="shared" si="500"/>
        <v>0</v>
      </c>
      <c r="CB112" s="159">
        <f t="shared" si="500"/>
        <v>0</v>
      </c>
      <c r="CC112" s="159">
        <f t="shared" si="500"/>
        <v>0</v>
      </c>
      <c r="CD112" s="159">
        <f t="shared" si="500"/>
        <v>0</v>
      </c>
      <c r="CE112" s="159">
        <f t="shared" si="500"/>
        <v>0</v>
      </c>
      <c r="CF112" s="159">
        <f t="shared" si="500"/>
        <v>0</v>
      </c>
      <c r="CG112" s="159">
        <f t="shared" si="500"/>
        <v>0</v>
      </c>
      <c r="CH112" s="159">
        <f t="shared" si="500"/>
        <v>0</v>
      </c>
      <c r="CI112" s="159">
        <f t="shared" si="500"/>
        <v>0</v>
      </c>
      <c r="CJ112" s="159">
        <f t="shared" si="500"/>
        <v>0</v>
      </c>
      <c r="CK112" s="159">
        <f t="shared" si="500"/>
        <v>0</v>
      </c>
      <c r="CL112" s="159">
        <f t="shared" si="500"/>
        <v>0</v>
      </c>
      <c r="CM112" s="159">
        <f t="shared" si="500"/>
        <v>0</v>
      </c>
      <c r="CN112" s="159">
        <f t="shared" si="500"/>
        <v>0</v>
      </c>
      <c r="CO112" s="159">
        <f t="shared" si="500"/>
        <v>0</v>
      </c>
      <c r="CP112" s="159">
        <f t="shared" si="500"/>
        <v>0</v>
      </c>
      <c r="CQ112" s="159">
        <f t="shared" si="500"/>
        <v>0</v>
      </c>
      <c r="CR112" s="159">
        <f t="shared" ref="CR112:FC112" si="501">CR68*CR72+CR69*CR73</f>
        <v>0</v>
      </c>
      <c r="CS112" s="159">
        <f t="shared" si="501"/>
        <v>0</v>
      </c>
      <c r="CT112" s="159">
        <f t="shared" si="501"/>
        <v>0</v>
      </c>
      <c r="CU112" s="159">
        <f t="shared" si="501"/>
        <v>0</v>
      </c>
      <c r="CV112" s="159">
        <f t="shared" si="501"/>
        <v>0</v>
      </c>
      <c r="CW112" s="159">
        <f t="shared" si="501"/>
        <v>0</v>
      </c>
      <c r="CX112" s="159">
        <f t="shared" si="501"/>
        <v>0</v>
      </c>
      <c r="CY112" s="159">
        <f t="shared" si="501"/>
        <v>0</v>
      </c>
      <c r="CZ112" s="159">
        <f t="shared" si="501"/>
        <v>0</v>
      </c>
      <c r="DA112" s="159">
        <f t="shared" si="501"/>
        <v>0</v>
      </c>
      <c r="DB112" s="159">
        <f t="shared" si="501"/>
        <v>0</v>
      </c>
      <c r="DC112" s="159">
        <f t="shared" si="501"/>
        <v>0</v>
      </c>
      <c r="DD112" s="159">
        <f t="shared" si="501"/>
        <v>0</v>
      </c>
      <c r="DE112" s="159">
        <f t="shared" si="501"/>
        <v>0</v>
      </c>
      <c r="DF112" s="159">
        <f t="shared" si="501"/>
        <v>0</v>
      </c>
      <c r="DG112" s="159">
        <f t="shared" si="501"/>
        <v>0</v>
      </c>
      <c r="DH112" s="159">
        <f t="shared" si="501"/>
        <v>0</v>
      </c>
      <c r="DI112" s="159">
        <f t="shared" si="501"/>
        <v>0</v>
      </c>
      <c r="DJ112" s="159">
        <f t="shared" si="501"/>
        <v>0</v>
      </c>
      <c r="DK112" s="159">
        <f t="shared" si="501"/>
        <v>0</v>
      </c>
      <c r="DL112" s="159">
        <f t="shared" si="501"/>
        <v>0</v>
      </c>
      <c r="DM112" s="159">
        <f t="shared" si="501"/>
        <v>0</v>
      </c>
      <c r="DN112" s="159">
        <f t="shared" si="501"/>
        <v>0</v>
      </c>
      <c r="DO112" s="159">
        <f t="shared" si="501"/>
        <v>0</v>
      </c>
      <c r="DP112" s="159">
        <f t="shared" si="501"/>
        <v>0</v>
      </c>
      <c r="DQ112" s="159">
        <f t="shared" si="501"/>
        <v>0</v>
      </c>
      <c r="DR112" s="159">
        <f t="shared" si="501"/>
        <v>0</v>
      </c>
      <c r="DS112" s="159">
        <f t="shared" si="501"/>
        <v>0</v>
      </c>
      <c r="DT112" s="159">
        <f t="shared" si="501"/>
        <v>0</v>
      </c>
      <c r="DU112" s="159">
        <f t="shared" si="501"/>
        <v>0</v>
      </c>
      <c r="DV112" s="159">
        <f t="shared" si="501"/>
        <v>0</v>
      </c>
      <c r="DW112" s="159">
        <f t="shared" si="501"/>
        <v>0</v>
      </c>
      <c r="DX112" s="159">
        <f t="shared" si="501"/>
        <v>0</v>
      </c>
      <c r="DY112" s="159">
        <f t="shared" si="501"/>
        <v>0</v>
      </c>
      <c r="DZ112" s="159">
        <f t="shared" si="501"/>
        <v>0</v>
      </c>
      <c r="EA112" s="159">
        <f t="shared" si="501"/>
        <v>0</v>
      </c>
      <c r="EB112" s="159">
        <f t="shared" si="501"/>
        <v>0</v>
      </c>
      <c r="EC112" s="159">
        <f t="shared" si="501"/>
        <v>0</v>
      </c>
      <c r="ED112" s="159">
        <f t="shared" si="501"/>
        <v>0</v>
      </c>
      <c r="EE112" s="159">
        <f t="shared" si="501"/>
        <v>0</v>
      </c>
      <c r="EF112" s="159">
        <f t="shared" si="501"/>
        <v>0</v>
      </c>
      <c r="EG112" s="159">
        <f t="shared" si="501"/>
        <v>0</v>
      </c>
      <c r="EH112" s="159">
        <f t="shared" si="501"/>
        <v>0</v>
      </c>
      <c r="EI112" s="159">
        <f t="shared" si="501"/>
        <v>0</v>
      </c>
      <c r="EJ112" s="159">
        <f t="shared" si="501"/>
        <v>0</v>
      </c>
      <c r="EK112" s="159">
        <f t="shared" si="501"/>
        <v>0</v>
      </c>
      <c r="EL112" s="159">
        <f t="shared" si="501"/>
        <v>0</v>
      </c>
      <c r="EM112" s="159">
        <f t="shared" si="501"/>
        <v>0</v>
      </c>
      <c r="EN112" s="159">
        <f t="shared" si="501"/>
        <v>0</v>
      </c>
      <c r="EO112" s="159">
        <f t="shared" si="501"/>
        <v>0</v>
      </c>
      <c r="EP112" s="159">
        <f t="shared" si="501"/>
        <v>0</v>
      </c>
      <c r="EQ112" s="159">
        <f t="shared" si="501"/>
        <v>0</v>
      </c>
      <c r="ER112" s="159">
        <f t="shared" si="501"/>
        <v>0</v>
      </c>
      <c r="ES112" s="159">
        <f t="shared" si="501"/>
        <v>0</v>
      </c>
      <c r="ET112" s="159">
        <f t="shared" si="501"/>
        <v>0</v>
      </c>
      <c r="EU112" s="159">
        <f t="shared" si="501"/>
        <v>0</v>
      </c>
      <c r="EV112" s="159">
        <f t="shared" si="501"/>
        <v>0</v>
      </c>
      <c r="EW112" s="159">
        <f t="shared" si="501"/>
        <v>0</v>
      </c>
      <c r="EX112" s="159">
        <f t="shared" si="501"/>
        <v>0</v>
      </c>
      <c r="EY112" s="159">
        <f t="shared" si="501"/>
        <v>0</v>
      </c>
      <c r="EZ112" s="159">
        <f t="shared" si="501"/>
        <v>0</v>
      </c>
      <c r="FA112" s="159">
        <f t="shared" si="501"/>
        <v>0</v>
      </c>
      <c r="FB112" s="159">
        <f t="shared" si="501"/>
        <v>0</v>
      </c>
      <c r="FC112" s="159">
        <f t="shared" si="501"/>
        <v>0</v>
      </c>
      <c r="FD112" s="159">
        <f t="shared" ref="FD112:HO112" si="502">FD68*FD72+FD69*FD73</f>
        <v>0</v>
      </c>
      <c r="FE112" s="159">
        <f t="shared" si="502"/>
        <v>0</v>
      </c>
      <c r="FF112" s="159">
        <f t="shared" si="502"/>
        <v>0</v>
      </c>
      <c r="FG112" s="159">
        <f t="shared" si="502"/>
        <v>0</v>
      </c>
      <c r="FH112" s="159">
        <f t="shared" si="502"/>
        <v>0</v>
      </c>
      <c r="FI112" s="159">
        <f t="shared" si="502"/>
        <v>0</v>
      </c>
      <c r="FJ112" s="159">
        <f t="shared" si="502"/>
        <v>0</v>
      </c>
      <c r="FK112" s="159">
        <f t="shared" si="502"/>
        <v>0</v>
      </c>
      <c r="FL112" s="159">
        <f t="shared" si="502"/>
        <v>0</v>
      </c>
      <c r="FM112" s="159">
        <f t="shared" si="502"/>
        <v>0</v>
      </c>
      <c r="FN112" s="159">
        <f t="shared" si="502"/>
        <v>0</v>
      </c>
      <c r="FO112" s="159">
        <f t="shared" si="502"/>
        <v>0</v>
      </c>
      <c r="FP112" s="159">
        <f t="shared" si="502"/>
        <v>0</v>
      </c>
      <c r="FQ112" s="159">
        <f t="shared" si="502"/>
        <v>0</v>
      </c>
      <c r="FR112" s="159">
        <f t="shared" si="502"/>
        <v>0</v>
      </c>
      <c r="FS112" s="159">
        <f t="shared" si="502"/>
        <v>0</v>
      </c>
      <c r="FT112" s="159">
        <f t="shared" si="502"/>
        <v>0</v>
      </c>
      <c r="FU112" s="159">
        <f t="shared" si="502"/>
        <v>0</v>
      </c>
      <c r="FV112" s="159">
        <f t="shared" si="502"/>
        <v>0</v>
      </c>
      <c r="FW112" s="159">
        <f t="shared" si="502"/>
        <v>0</v>
      </c>
      <c r="FX112" s="159">
        <f t="shared" si="502"/>
        <v>0</v>
      </c>
      <c r="FY112" s="159">
        <f t="shared" si="502"/>
        <v>0</v>
      </c>
      <c r="FZ112" s="159">
        <f t="shared" si="502"/>
        <v>0</v>
      </c>
      <c r="GA112" s="159">
        <f t="shared" si="502"/>
        <v>0</v>
      </c>
      <c r="GB112" s="159">
        <f t="shared" si="502"/>
        <v>0</v>
      </c>
      <c r="GC112" s="159">
        <f t="shared" si="502"/>
        <v>0</v>
      </c>
      <c r="GD112" s="159">
        <f t="shared" si="502"/>
        <v>0</v>
      </c>
      <c r="GE112" s="159">
        <f t="shared" si="502"/>
        <v>0</v>
      </c>
      <c r="GF112" s="159">
        <f t="shared" si="502"/>
        <v>0</v>
      </c>
      <c r="GG112" s="159">
        <f t="shared" si="502"/>
        <v>0</v>
      </c>
      <c r="GH112" s="159">
        <f t="shared" si="502"/>
        <v>0</v>
      </c>
      <c r="GI112" s="159">
        <f t="shared" si="502"/>
        <v>0</v>
      </c>
      <c r="GJ112" s="159">
        <f t="shared" si="502"/>
        <v>0</v>
      </c>
      <c r="GK112" s="159">
        <f t="shared" si="502"/>
        <v>0</v>
      </c>
      <c r="GL112" s="159">
        <f t="shared" si="502"/>
        <v>0</v>
      </c>
      <c r="GM112" s="159">
        <f t="shared" si="502"/>
        <v>0</v>
      </c>
      <c r="GN112" s="159">
        <f t="shared" si="502"/>
        <v>0</v>
      </c>
      <c r="GO112" s="159">
        <f t="shared" si="502"/>
        <v>0</v>
      </c>
      <c r="GP112" s="159">
        <f t="shared" si="502"/>
        <v>0</v>
      </c>
      <c r="GQ112" s="159">
        <f t="shared" si="502"/>
        <v>0</v>
      </c>
      <c r="GR112" s="159">
        <f t="shared" si="502"/>
        <v>0</v>
      </c>
      <c r="GS112" s="159">
        <f t="shared" si="502"/>
        <v>0</v>
      </c>
      <c r="GT112" s="159">
        <f t="shared" si="502"/>
        <v>0</v>
      </c>
      <c r="GU112" s="159">
        <f t="shared" si="502"/>
        <v>0</v>
      </c>
      <c r="GV112" s="159">
        <f t="shared" si="502"/>
        <v>0</v>
      </c>
      <c r="GW112" s="159">
        <f t="shared" si="502"/>
        <v>0</v>
      </c>
      <c r="GX112" s="159">
        <f t="shared" si="502"/>
        <v>0</v>
      </c>
      <c r="GY112" s="159">
        <f t="shared" si="502"/>
        <v>0</v>
      </c>
      <c r="GZ112" s="159">
        <f t="shared" si="502"/>
        <v>0</v>
      </c>
      <c r="HA112" s="159">
        <f t="shared" si="502"/>
        <v>0</v>
      </c>
      <c r="HB112" s="159">
        <f t="shared" si="502"/>
        <v>0</v>
      </c>
      <c r="HC112" s="159">
        <f t="shared" si="502"/>
        <v>0</v>
      </c>
      <c r="HD112" s="159">
        <f t="shared" si="502"/>
        <v>0</v>
      </c>
      <c r="HE112" s="159">
        <f t="shared" si="502"/>
        <v>0</v>
      </c>
      <c r="HF112" s="159">
        <f t="shared" si="502"/>
        <v>0</v>
      </c>
      <c r="HG112" s="159">
        <f t="shared" si="502"/>
        <v>0</v>
      </c>
      <c r="HH112" s="159">
        <f t="shared" si="502"/>
        <v>0</v>
      </c>
      <c r="HI112" s="159">
        <f t="shared" si="502"/>
        <v>0</v>
      </c>
      <c r="HJ112" s="159">
        <f t="shared" si="502"/>
        <v>0</v>
      </c>
      <c r="HK112" s="159">
        <f t="shared" si="502"/>
        <v>0</v>
      </c>
      <c r="HL112" s="159">
        <f t="shared" si="502"/>
        <v>0</v>
      </c>
      <c r="HM112" s="159">
        <f t="shared" si="502"/>
        <v>0</v>
      </c>
      <c r="HN112" s="159">
        <f t="shared" si="502"/>
        <v>0</v>
      </c>
      <c r="HO112" s="159">
        <f t="shared" si="502"/>
        <v>0</v>
      </c>
      <c r="HP112" s="159">
        <f t="shared" ref="HP112:IA112" si="503">HP68*HP72+HP69*HP73</f>
        <v>0</v>
      </c>
      <c r="HQ112" s="159">
        <f t="shared" si="503"/>
        <v>0</v>
      </c>
      <c r="HR112" s="159">
        <f t="shared" si="503"/>
        <v>0</v>
      </c>
      <c r="HS112" s="159">
        <f t="shared" si="503"/>
        <v>0</v>
      </c>
      <c r="HT112" s="159">
        <f t="shared" si="503"/>
        <v>0</v>
      </c>
      <c r="HU112" s="159">
        <f t="shared" si="503"/>
        <v>0</v>
      </c>
      <c r="HV112" s="159">
        <f t="shared" si="503"/>
        <v>0</v>
      </c>
      <c r="HW112" s="159">
        <f t="shared" si="503"/>
        <v>0</v>
      </c>
      <c r="HX112" s="159">
        <f t="shared" si="503"/>
        <v>0</v>
      </c>
      <c r="HY112" s="159">
        <f t="shared" si="503"/>
        <v>0</v>
      </c>
      <c r="HZ112" s="159">
        <f t="shared" si="503"/>
        <v>0</v>
      </c>
      <c r="IA112" s="159">
        <f t="shared" si="503"/>
        <v>0</v>
      </c>
    </row>
    <row r="113" spans="3:235" x14ac:dyDescent="0.3">
      <c r="C113" s="1687" t="s">
        <v>1438</v>
      </c>
      <c r="F113" s="1740">
        <f>+F70*F74</f>
        <v>2110342.1128649996</v>
      </c>
      <c r="G113" s="1740">
        <f t="shared" ref="G113:W113" si="504">+G70*G74</f>
        <v>2163417.2170035546</v>
      </c>
      <c r="H113" s="1740">
        <f t="shared" si="504"/>
        <v>2217827.1600111937</v>
      </c>
      <c r="I113" s="1740">
        <f t="shared" si="504"/>
        <v>2273605.5130854752</v>
      </c>
      <c r="J113" s="1740">
        <f t="shared" si="504"/>
        <v>2330786.6917395745</v>
      </c>
      <c r="K113" s="1740">
        <f t="shared" si="504"/>
        <v>2389405.9770368244</v>
      </c>
      <c r="L113" s="1740">
        <f t="shared" si="504"/>
        <v>2449499.5373593005</v>
      </c>
      <c r="M113" s="1740">
        <f t="shared" si="504"/>
        <v>2511104.4507238865</v>
      </c>
      <c r="N113" s="1740">
        <f t="shared" si="504"/>
        <v>2574258.7276595924</v>
      </c>
      <c r="O113" s="1740">
        <f t="shared" si="504"/>
        <v>2639001.3346602316</v>
      </c>
      <c r="P113" s="1740">
        <f t="shared" si="504"/>
        <v>2705372.2182269352</v>
      </c>
      <c r="Q113" s="1740">
        <f t="shared" si="504"/>
        <v>2773412.3295153426</v>
      </c>
      <c r="R113" s="1740">
        <f t="shared" si="504"/>
        <v>2843163.6496026535</v>
      </c>
      <c r="S113" s="1740">
        <f t="shared" si="504"/>
        <v>2914669.2153901597</v>
      </c>
      <c r="T113" s="1740">
        <f t="shared" si="504"/>
        <v>2987973.1461572219</v>
      </c>
      <c r="U113" s="1740">
        <f t="shared" si="504"/>
        <v>3063120.670783075</v>
      </c>
      <c r="V113" s="1740">
        <f t="shared" si="504"/>
        <v>3140158.1556532695</v>
      </c>
      <c r="W113" s="1740">
        <f t="shared" si="504"/>
        <v>3219133.1332679489</v>
      </c>
      <c r="Y113" s="1687" t="s">
        <v>1438</v>
      </c>
      <c r="AF113" s="159">
        <f t="shared" ref="AF113:CQ113" si="505">+AF70*AF74</f>
        <v>175861.84273874998</v>
      </c>
      <c r="AG113" s="159">
        <f t="shared" si="505"/>
        <v>175861.84273874998</v>
      </c>
      <c r="AH113" s="159">
        <f t="shared" si="505"/>
        <v>175861.84273874998</v>
      </c>
      <c r="AI113" s="159">
        <f t="shared" si="505"/>
        <v>175861.84273874998</v>
      </c>
      <c r="AJ113" s="159">
        <f t="shared" si="505"/>
        <v>175861.84273874998</v>
      </c>
      <c r="AK113" s="159">
        <f t="shared" si="505"/>
        <v>175861.84273874998</v>
      </c>
      <c r="AL113" s="159">
        <f t="shared" si="505"/>
        <v>175861.84273874998</v>
      </c>
      <c r="AM113" s="159">
        <f t="shared" si="505"/>
        <v>180284.76808362952</v>
      </c>
      <c r="AN113" s="159">
        <f t="shared" si="505"/>
        <v>180284.76808362952</v>
      </c>
      <c r="AO113" s="159">
        <f t="shared" si="505"/>
        <v>180284.76808362952</v>
      </c>
      <c r="AP113" s="159">
        <f t="shared" si="505"/>
        <v>180284.76808362952</v>
      </c>
      <c r="AQ113" s="159">
        <f t="shared" si="505"/>
        <v>180284.76808362952</v>
      </c>
      <c r="AR113" s="159">
        <f t="shared" si="505"/>
        <v>180284.76808362952</v>
      </c>
      <c r="AS113" s="159">
        <f t="shared" si="505"/>
        <v>180284.76808362952</v>
      </c>
      <c r="AT113" s="159">
        <f t="shared" si="505"/>
        <v>180284.76808362952</v>
      </c>
      <c r="AU113" s="159">
        <f t="shared" si="505"/>
        <v>180284.76808362952</v>
      </c>
      <c r="AV113" s="159">
        <f t="shared" si="505"/>
        <v>180284.76808362952</v>
      </c>
      <c r="AW113" s="159">
        <f t="shared" si="505"/>
        <v>180284.76808362952</v>
      </c>
      <c r="AX113" s="159">
        <f t="shared" si="505"/>
        <v>180284.76808362952</v>
      </c>
      <c r="AY113" s="159">
        <f t="shared" si="505"/>
        <v>184818.9300009328</v>
      </c>
      <c r="AZ113" s="159">
        <f t="shared" si="505"/>
        <v>184818.9300009328</v>
      </c>
      <c r="BA113" s="159">
        <f t="shared" si="505"/>
        <v>184818.9300009328</v>
      </c>
      <c r="BB113" s="159">
        <f t="shared" si="505"/>
        <v>184818.9300009328</v>
      </c>
      <c r="BC113" s="159">
        <f t="shared" si="505"/>
        <v>184818.9300009328</v>
      </c>
      <c r="BD113" s="159">
        <f t="shared" si="505"/>
        <v>184818.9300009328</v>
      </c>
      <c r="BE113" s="159">
        <f t="shared" si="505"/>
        <v>184818.9300009328</v>
      </c>
      <c r="BF113" s="159">
        <f t="shared" si="505"/>
        <v>184818.9300009328</v>
      </c>
      <c r="BG113" s="159">
        <f t="shared" si="505"/>
        <v>184818.9300009328</v>
      </c>
      <c r="BH113" s="159">
        <f t="shared" si="505"/>
        <v>184818.9300009328</v>
      </c>
      <c r="BI113" s="159">
        <f t="shared" si="505"/>
        <v>184818.9300009328</v>
      </c>
      <c r="BJ113" s="159">
        <f t="shared" si="505"/>
        <v>184818.9300009328</v>
      </c>
      <c r="BK113" s="159">
        <f t="shared" si="505"/>
        <v>189467.1260904563</v>
      </c>
      <c r="BL113" s="159">
        <f t="shared" si="505"/>
        <v>189467.1260904563</v>
      </c>
      <c r="BM113" s="159">
        <f t="shared" si="505"/>
        <v>189467.1260904563</v>
      </c>
      <c r="BN113" s="159">
        <f t="shared" si="505"/>
        <v>189467.1260904563</v>
      </c>
      <c r="BO113" s="159">
        <f t="shared" si="505"/>
        <v>189467.1260904563</v>
      </c>
      <c r="BP113" s="159">
        <f t="shared" si="505"/>
        <v>189467.1260904563</v>
      </c>
      <c r="BQ113" s="159">
        <f t="shared" si="505"/>
        <v>189467.1260904563</v>
      </c>
      <c r="BR113" s="159">
        <f t="shared" si="505"/>
        <v>189467.1260904563</v>
      </c>
      <c r="BS113" s="159">
        <f t="shared" si="505"/>
        <v>189467.1260904563</v>
      </c>
      <c r="BT113" s="159">
        <f t="shared" si="505"/>
        <v>189467.1260904563</v>
      </c>
      <c r="BU113" s="159">
        <f t="shared" si="505"/>
        <v>189467.1260904563</v>
      </c>
      <c r="BV113" s="159">
        <f t="shared" si="505"/>
        <v>189467.1260904563</v>
      </c>
      <c r="BW113" s="159">
        <f t="shared" si="505"/>
        <v>194232.2243116312</v>
      </c>
      <c r="BX113" s="159">
        <f t="shared" si="505"/>
        <v>194232.2243116312</v>
      </c>
      <c r="BY113" s="159">
        <f t="shared" si="505"/>
        <v>194232.2243116312</v>
      </c>
      <c r="BZ113" s="159">
        <f t="shared" si="505"/>
        <v>194232.2243116312</v>
      </c>
      <c r="CA113" s="159">
        <f t="shared" si="505"/>
        <v>194232.2243116312</v>
      </c>
      <c r="CB113" s="159">
        <f t="shared" si="505"/>
        <v>194232.2243116312</v>
      </c>
      <c r="CC113" s="159">
        <f t="shared" si="505"/>
        <v>194232.2243116312</v>
      </c>
      <c r="CD113" s="159">
        <f t="shared" si="505"/>
        <v>194232.2243116312</v>
      </c>
      <c r="CE113" s="159">
        <f t="shared" si="505"/>
        <v>194232.2243116312</v>
      </c>
      <c r="CF113" s="159">
        <f t="shared" si="505"/>
        <v>194232.2243116312</v>
      </c>
      <c r="CG113" s="159">
        <f t="shared" si="505"/>
        <v>194232.2243116312</v>
      </c>
      <c r="CH113" s="159">
        <f t="shared" si="505"/>
        <v>194232.2243116312</v>
      </c>
      <c r="CI113" s="159">
        <f t="shared" si="505"/>
        <v>199117.1647530687</v>
      </c>
      <c r="CJ113" s="159">
        <f t="shared" si="505"/>
        <v>199117.1647530687</v>
      </c>
      <c r="CK113" s="159">
        <f t="shared" si="505"/>
        <v>199117.1647530687</v>
      </c>
      <c r="CL113" s="159">
        <f t="shared" si="505"/>
        <v>199117.1647530687</v>
      </c>
      <c r="CM113" s="159">
        <f t="shared" si="505"/>
        <v>199117.1647530687</v>
      </c>
      <c r="CN113" s="159">
        <f t="shared" si="505"/>
        <v>199117.1647530687</v>
      </c>
      <c r="CO113" s="159">
        <f t="shared" si="505"/>
        <v>199117.1647530687</v>
      </c>
      <c r="CP113" s="159">
        <f t="shared" si="505"/>
        <v>199117.1647530687</v>
      </c>
      <c r="CQ113" s="159">
        <f t="shared" si="505"/>
        <v>199117.1647530687</v>
      </c>
      <c r="CR113" s="159">
        <f t="shared" ref="CR113:FC114" si="506">+CR70*CR74</f>
        <v>199117.1647530687</v>
      </c>
      <c r="CS113" s="159">
        <f t="shared" si="506"/>
        <v>199117.1647530687</v>
      </c>
      <c r="CT113" s="159">
        <f t="shared" si="506"/>
        <v>199117.1647530687</v>
      </c>
      <c r="CU113" s="159">
        <f t="shared" si="506"/>
        <v>204124.96144660836</v>
      </c>
      <c r="CV113" s="159">
        <f t="shared" si="506"/>
        <v>204124.96144660836</v>
      </c>
      <c r="CW113" s="159">
        <f t="shared" si="506"/>
        <v>204124.96144660836</v>
      </c>
      <c r="CX113" s="159">
        <f t="shared" si="506"/>
        <v>204124.96144660836</v>
      </c>
      <c r="CY113" s="159">
        <f t="shared" si="506"/>
        <v>204124.96144660836</v>
      </c>
      <c r="CZ113" s="159">
        <f t="shared" si="506"/>
        <v>204124.96144660836</v>
      </c>
      <c r="DA113" s="159">
        <f t="shared" si="506"/>
        <v>204124.96144660836</v>
      </c>
      <c r="DB113" s="159">
        <f t="shared" si="506"/>
        <v>204124.96144660836</v>
      </c>
      <c r="DC113" s="159">
        <f t="shared" si="506"/>
        <v>204124.96144660836</v>
      </c>
      <c r="DD113" s="159">
        <f t="shared" si="506"/>
        <v>204124.96144660836</v>
      </c>
      <c r="DE113" s="159">
        <f t="shared" si="506"/>
        <v>204124.96144660836</v>
      </c>
      <c r="DF113" s="159">
        <f t="shared" si="506"/>
        <v>204124.96144660836</v>
      </c>
      <c r="DG113" s="159">
        <f t="shared" si="506"/>
        <v>209258.70422699055</v>
      </c>
      <c r="DH113" s="159">
        <f t="shared" si="506"/>
        <v>209258.70422699055</v>
      </c>
      <c r="DI113" s="159">
        <f t="shared" si="506"/>
        <v>209258.70422699055</v>
      </c>
      <c r="DJ113" s="159">
        <f t="shared" si="506"/>
        <v>209258.70422699055</v>
      </c>
      <c r="DK113" s="159">
        <f t="shared" si="506"/>
        <v>209258.70422699055</v>
      </c>
      <c r="DL113" s="159">
        <f t="shared" si="506"/>
        <v>209258.70422699055</v>
      </c>
      <c r="DM113" s="159">
        <f t="shared" si="506"/>
        <v>209258.70422699055</v>
      </c>
      <c r="DN113" s="159">
        <f t="shared" si="506"/>
        <v>209258.70422699055</v>
      </c>
      <c r="DO113" s="159">
        <f t="shared" si="506"/>
        <v>209258.70422699055</v>
      </c>
      <c r="DP113" s="159">
        <f t="shared" si="506"/>
        <v>209258.70422699055</v>
      </c>
      <c r="DQ113" s="159">
        <f t="shared" si="506"/>
        <v>209258.70422699055</v>
      </c>
      <c r="DR113" s="159">
        <f t="shared" si="506"/>
        <v>209258.70422699055</v>
      </c>
      <c r="DS113" s="159">
        <f t="shared" si="506"/>
        <v>214521.56063829936</v>
      </c>
      <c r="DT113" s="159">
        <f t="shared" si="506"/>
        <v>214521.56063829936</v>
      </c>
      <c r="DU113" s="159">
        <f t="shared" si="506"/>
        <v>214521.56063829936</v>
      </c>
      <c r="DV113" s="159">
        <f t="shared" si="506"/>
        <v>214521.56063829936</v>
      </c>
      <c r="DW113" s="159">
        <f t="shared" si="506"/>
        <v>214521.56063829936</v>
      </c>
      <c r="DX113" s="159">
        <f t="shared" si="506"/>
        <v>214521.56063829936</v>
      </c>
      <c r="DY113" s="159">
        <f t="shared" si="506"/>
        <v>214521.56063829936</v>
      </c>
      <c r="DZ113" s="159">
        <f t="shared" si="506"/>
        <v>214521.56063829936</v>
      </c>
      <c r="EA113" s="159">
        <f t="shared" si="506"/>
        <v>214521.56063829936</v>
      </c>
      <c r="EB113" s="159">
        <f t="shared" si="506"/>
        <v>214521.56063829936</v>
      </c>
      <c r="EC113" s="159">
        <f t="shared" si="506"/>
        <v>214521.56063829936</v>
      </c>
      <c r="ED113" s="159">
        <f t="shared" si="506"/>
        <v>214521.56063829936</v>
      </c>
      <c r="EE113" s="159">
        <f t="shared" si="506"/>
        <v>219916.7778883526</v>
      </c>
      <c r="EF113" s="159">
        <f t="shared" si="506"/>
        <v>219916.7778883526</v>
      </c>
      <c r="EG113" s="159">
        <f t="shared" si="506"/>
        <v>219916.7778883526</v>
      </c>
      <c r="EH113" s="159">
        <f t="shared" si="506"/>
        <v>219916.7778883526</v>
      </c>
      <c r="EI113" s="159">
        <f t="shared" si="506"/>
        <v>219916.7778883526</v>
      </c>
      <c r="EJ113" s="159">
        <f t="shared" si="506"/>
        <v>219916.7778883526</v>
      </c>
      <c r="EK113" s="159">
        <f t="shared" si="506"/>
        <v>219916.7778883526</v>
      </c>
      <c r="EL113" s="159">
        <f t="shared" si="506"/>
        <v>219916.7778883526</v>
      </c>
      <c r="EM113" s="159">
        <f t="shared" si="506"/>
        <v>219916.7778883526</v>
      </c>
      <c r="EN113" s="159">
        <f t="shared" si="506"/>
        <v>219916.7778883526</v>
      </c>
      <c r="EO113" s="159">
        <f t="shared" si="506"/>
        <v>219916.7778883526</v>
      </c>
      <c r="EP113" s="159">
        <f t="shared" si="506"/>
        <v>219916.7778883526</v>
      </c>
      <c r="EQ113" s="159">
        <f t="shared" si="506"/>
        <v>225447.68485224462</v>
      </c>
      <c r="ER113" s="159">
        <f t="shared" si="506"/>
        <v>225447.68485224462</v>
      </c>
      <c r="ES113" s="159">
        <f t="shared" si="506"/>
        <v>225447.68485224462</v>
      </c>
      <c r="ET113" s="159">
        <f t="shared" si="506"/>
        <v>225447.68485224462</v>
      </c>
      <c r="EU113" s="159">
        <f t="shared" si="506"/>
        <v>225447.68485224462</v>
      </c>
      <c r="EV113" s="159">
        <f t="shared" si="506"/>
        <v>225447.68485224462</v>
      </c>
      <c r="EW113" s="159">
        <f t="shared" si="506"/>
        <v>225447.68485224462</v>
      </c>
      <c r="EX113" s="159">
        <f t="shared" si="506"/>
        <v>225447.68485224462</v>
      </c>
      <c r="EY113" s="159">
        <f t="shared" si="506"/>
        <v>225447.68485224462</v>
      </c>
      <c r="EZ113" s="159">
        <f t="shared" si="506"/>
        <v>225447.68485224462</v>
      </c>
      <c r="FA113" s="159">
        <f t="shared" si="506"/>
        <v>225447.68485224462</v>
      </c>
      <c r="FB113" s="159">
        <f t="shared" si="506"/>
        <v>225447.68485224462</v>
      </c>
      <c r="FC113" s="159">
        <f t="shared" si="506"/>
        <v>231117.69412627857</v>
      </c>
      <c r="FD113" s="159">
        <f t="shared" ref="FD113:HO114" si="507">+FD70*FD74</f>
        <v>231117.69412627857</v>
      </c>
      <c r="FE113" s="159">
        <f t="shared" si="507"/>
        <v>231117.69412627857</v>
      </c>
      <c r="FF113" s="159">
        <f t="shared" si="507"/>
        <v>231117.69412627857</v>
      </c>
      <c r="FG113" s="159">
        <f t="shared" si="507"/>
        <v>231117.69412627857</v>
      </c>
      <c r="FH113" s="159">
        <f t="shared" si="507"/>
        <v>231117.69412627857</v>
      </c>
      <c r="FI113" s="159">
        <f t="shared" si="507"/>
        <v>231117.69412627857</v>
      </c>
      <c r="FJ113" s="159">
        <f t="shared" si="507"/>
        <v>231117.69412627857</v>
      </c>
      <c r="FK113" s="159">
        <f t="shared" si="507"/>
        <v>231117.69412627857</v>
      </c>
      <c r="FL113" s="159">
        <f t="shared" si="507"/>
        <v>231117.69412627857</v>
      </c>
      <c r="FM113" s="159">
        <f t="shared" si="507"/>
        <v>231117.69412627857</v>
      </c>
      <c r="FN113" s="159">
        <f t="shared" si="507"/>
        <v>231117.69412627857</v>
      </c>
      <c r="FO113" s="159">
        <f t="shared" si="507"/>
        <v>236930.30413355445</v>
      </c>
      <c r="FP113" s="159">
        <f t="shared" si="507"/>
        <v>236930.30413355445</v>
      </c>
      <c r="FQ113" s="159">
        <f t="shared" si="507"/>
        <v>236930.30413355445</v>
      </c>
      <c r="FR113" s="159">
        <f t="shared" si="507"/>
        <v>236930.30413355445</v>
      </c>
      <c r="FS113" s="159">
        <f t="shared" si="507"/>
        <v>236930.30413355445</v>
      </c>
      <c r="FT113" s="159">
        <f t="shared" si="507"/>
        <v>236930.30413355445</v>
      </c>
      <c r="FU113" s="159">
        <f t="shared" si="507"/>
        <v>236930.30413355445</v>
      </c>
      <c r="FV113" s="159">
        <f t="shared" si="507"/>
        <v>236930.30413355445</v>
      </c>
      <c r="FW113" s="159">
        <f t="shared" si="507"/>
        <v>236930.30413355445</v>
      </c>
      <c r="FX113" s="159">
        <f t="shared" si="507"/>
        <v>236930.30413355445</v>
      </c>
      <c r="FY113" s="159">
        <f t="shared" si="507"/>
        <v>236930.30413355445</v>
      </c>
      <c r="FZ113" s="159">
        <f t="shared" si="507"/>
        <v>236930.30413355445</v>
      </c>
      <c r="GA113" s="159">
        <f t="shared" si="507"/>
        <v>242889.10128251332</v>
      </c>
      <c r="GB113" s="159">
        <f t="shared" si="507"/>
        <v>242889.10128251332</v>
      </c>
      <c r="GC113" s="159">
        <f t="shared" si="507"/>
        <v>242889.10128251332</v>
      </c>
      <c r="GD113" s="159">
        <f t="shared" si="507"/>
        <v>242889.10128251332</v>
      </c>
      <c r="GE113" s="159">
        <f t="shared" si="507"/>
        <v>242889.10128251332</v>
      </c>
      <c r="GF113" s="159">
        <f t="shared" si="507"/>
        <v>242889.10128251332</v>
      </c>
      <c r="GG113" s="159">
        <f t="shared" si="507"/>
        <v>242889.10128251332</v>
      </c>
      <c r="GH113" s="159">
        <f t="shared" si="507"/>
        <v>242889.10128251332</v>
      </c>
      <c r="GI113" s="159">
        <f t="shared" si="507"/>
        <v>242889.10128251332</v>
      </c>
      <c r="GJ113" s="159">
        <f t="shared" si="507"/>
        <v>242889.10128251332</v>
      </c>
      <c r="GK113" s="159">
        <f t="shared" si="507"/>
        <v>242889.10128251332</v>
      </c>
      <c r="GL113" s="159">
        <f t="shared" si="507"/>
        <v>242889.10128251332</v>
      </c>
      <c r="GM113" s="159">
        <f t="shared" si="507"/>
        <v>248997.76217976847</v>
      </c>
      <c r="GN113" s="159">
        <f t="shared" si="507"/>
        <v>248997.76217976847</v>
      </c>
      <c r="GO113" s="159">
        <f t="shared" si="507"/>
        <v>248997.76217976847</v>
      </c>
      <c r="GP113" s="159">
        <f t="shared" si="507"/>
        <v>248997.76217976847</v>
      </c>
      <c r="GQ113" s="159">
        <f t="shared" si="507"/>
        <v>248997.76217976847</v>
      </c>
      <c r="GR113" s="159">
        <f t="shared" si="507"/>
        <v>248997.76217976847</v>
      </c>
      <c r="GS113" s="159">
        <f t="shared" si="507"/>
        <v>248997.76217976847</v>
      </c>
      <c r="GT113" s="159">
        <f t="shared" si="507"/>
        <v>248997.76217976847</v>
      </c>
      <c r="GU113" s="159">
        <f t="shared" si="507"/>
        <v>248997.76217976847</v>
      </c>
      <c r="GV113" s="159">
        <f t="shared" si="507"/>
        <v>248997.76217976847</v>
      </c>
      <c r="GW113" s="159">
        <f t="shared" si="507"/>
        <v>248997.76217976847</v>
      </c>
      <c r="GX113" s="159">
        <f t="shared" si="507"/>
        <v>248997.76217976847</v>
      </c>
      <c r="GY113" s="159">
        <f t="shared" si="507"/>
        <v>255260.05589858964</v>
      </c>
      <c r="GZ113" s="159">
        <f t="shared" si="507"/>
        <v>255260.05589858964</v>
      </c>
      <c r="HA113" s="159">
        <f t="shared" si="507"/>
        <v>255260.05589858964</v>
      </c>
      <c r="HB113" s="159">
        <f t="shared" si="507"/>
        <v>255260.05589858964</v>
      </c>
      <c r="HC113" s="159">
        <f t="shared" si="507"/>
        <v>255260.05589858964</v>
      </c>
      <c r="HD113" s="159">
        <f t="shared" si="507"/>
        <v>255260.05589858964</v>
      </c>
      <c r="HE113" s="159">
        <f t="shared" si="507"/>
        <v>255260.05589858964</v>
      </c>
      <c r="HF113" s="159">
        <f t="shared" si="507"/>
        <v>255260.05589858964</v>
      </c>
      <c r="HG113" s="159">
        <f t="shared" si="507"/>
        <v>255260.05589858964</v>
      </c>
      <c r="HH113" s="159">
        <f t="shared" si="507"/>
        <v>255260.05589858964</v>
      </c>
      <c r="HI113" s="159">
        <f t="shared" si="507"/>
        <v>255260.05589858964</v>
      </c>
      <c r="HJ113" s="159">
        <f t="shared" si="507"/>
        <v>255260.05589858964</v>
      </c>
      <c r="HK113" s="159">
        <f t="shared" si="507"/>
        <v>261679.84630443915</v>
      </c>
      <c r="HL113" s="159">
        <f t="shared" si="507"/>
        <v>261679.84630443915</v>
      </c>
      <c r="HM113" s="159">
        <f t="shared" si="507"/>
        <v>261679.84630443915</v>
      </c>
      <c r="HN113" s="159">
        <f t="shared" si="507"/>
        <v>261679.84630443915</v>
      </c>
      <c r="HO113" s="159">
        <f t="shared" si="507"/>
        <v>261679.84630443915</v>
      </c>
      <c r="HP113" s="159">
        <f t="shared" ref="HP113:IA114" si="508">+HP70*HP74</f>
        <v>261679.84630443915</v>
      </c>
      <c r="HQ113" s="159">
        <f t="shared" si="508"/>
        <v>261679.84630443915</v>
      </c>
      <c r="HR113" s="159">
        <f t="shared" si="508"/>
        <v>261679.84630443915</v>
      </c>
      <c r="HS113" s="159">
        <f t="shared" si="508"/>
        <v>261679.84630443915</v>
      </c>
      <c r="HT113" s="159">
        <f t="shared" si="508"/>
        <v>261679.84630443915</v>
      </c>
      <c r="HU113" s="159">
        <f t="shared" si="508"/>
        <v>261679.84630443915</v>
      </c>
      <c r="HV113" s="159">
        <f t="shared" si="508"/>
        <v>261679.84630443915</v>
      </c>
      <c r="HW113" s="159">
        <f t="shared" si="508"/>
        <v>268261.09443899576</v>
      </c>
      <c r="HX113" s="159">
        <f t="shared" si="508"/>
        <v>268261.09443899576</v>
      </c>
      <c r="HY113" s="159">
        <f t="shared" si="508"/>
        <v>268261.09443899576</v>
      </c>
      <c r="HZ113" s="159">
        <f t="shared" si="508"/>
        <v>268261.09443899576</v>
      </c>
      <c r="IA113" s="159">
        <f t="shared" si="508"/>
        <v>268261.09443899576</v>
      </c>
    </row>
    <row r="114" spans="3:235" x14ac:dyDescent="0.3">
      <c r="C114" s="1688" t="s">
        <v>877</v>
      </c>
      <c r="F114" s="1740">
        <f>+F71*F75</f>
        <v>5494400</v>
      </c>
      <c r="G114" s="1740">
        <f t="shared" ref="G114:W114" si="509">+G71*G75</f>
        <v>5549344</v>
      </c>
      <c r="H114" s="1740">
        <f t="shared" si="509"/>
        <v>5604837.4400000004</v>
      </c>
      <c r="I114" s="1740">
        <f t="shared" si="509"/>
        <v>5660885.8144000005</v>
      </c>
      <c r="J114" s="1740">
        <f t="shared" si="509"/>
        <v>5717494.6725440016</v>
      </c>
      <c r="K114" s="1740">
        <f t="shared" si="509"/>
        <v>5774669.6192694409</v>
      </c>
      <c r="L114" s="1740">
        <f t="shared" si="509"/>
        <v>5832416.3154621366</v>
      </c>
      <c r="M114" s="1740">
        <f t="shared" si="509"/>
        <v>5890740.4786167573</v>
      </c>
      <c r="N114" s="1740">
        <f t="shared" si="509"/>
        <v>5949647.883402925</v>
      </c>
      <c r="O114" s="1740">
        <f t="shared" si="509"/>
        <v>6009144.3622369543</v>
      </c>
      <c r="P114" s="1740">
        <f t="shared" si="509"/>
        <v>6069235.8058593236</v>
      </c>
      <c r="Q114" s="1740">
        <f t="shared" si="509"/>
        <v>6129928.1639179168</v>
      </c>
      <c r="R114" s="1740">
        <f t="shared" si="509"/>
        <v>6191227.445557097</v>
      </c>
      <c r="S114" s="1740">
        <f t="shared" si="509"/>
        <v>6253139.7200126667</v>
      </c>
      <c r="T114" s="1740">
        <f t="shared" si="509"/>
        <v>6315671.1172127947</v>
      </c>
      <c r="U114" s="1740">
        <f t="shared" si="509"/>
        <v>6378827.8283849219</v>
      </c>
      <c r="V114" s="1740">
        <f t="shared" si="509"/>
        <v>6442616.1066687712</v>
      </c>
      <c r="W114" s="1740">
        <f t="shared" si="509"/>
        <v>6507042.2677354598</v>
      </c>
      <c r="Y114" s="1688" t="s">
        <v>877</v>
      </c>
      <c r="AF114" s="159">
        <f t="shared" ref="AF114:CQ114" si="510">+AF71*AF75</f>
        <v>457866.66666666674</v>
      </c>
      <c r="AG114" s="159">
        <f t="shared" si="510"/>
        <v>457866.66666666674</v>
      </c>
      <c r="AH114" s="159">
        <f t="shared" si="510"/>
        <v>457866.66666666674</v>
      </c>
      <c r="AI114" s="159">
        <f t="shared" si="510"/>
        <v>457866.66666666674</v>
      </c>
      <c r="AJ114" s="159">
        <f t="shared" si="510"/>
        <v>457866.66666666674</v>
      </c>
      <c r="AK114" s="159">
        <f t="shared" si="510"/>
        <v>457866.66666666674</v>
      </c>
      <c r="AL114" s="159">
        <f t="shared" si="510"/>
        <v>457866.66666666674</v>
      </c>
      <c r="AM114" s="159">
        <f t="shared" si="510"/>
        <v>462445.33333333331</v>
      </c>
      <c r="AN114" s="159">
        <f t="shared" si="510"/>
        <v>462445.33333333331</v>
      </c>
      <c r="AO114" s="159">
        <f t="shared" si="510"/>
        <v>462445.33333333331</v>
      </c>
      <c r="AP114" s="159">
        <f t="shared" si="510"/>
        <v>462445.33333333331</v>
      </c>
      <c r="AQ114" s="159">
        <f t="shared" si="510"/>
        <v>462445.33333333331</v>
      </c>
      <c r="AR114" s="159">
        <f t="shared" si="510"/>
        <v>462445.33333333331</v>
      </c>
      <c r="AS114" s="159">
        <f t="shared" si="510"/>
        <v>462445.33333333331</v>
      </c>
      <c r="AT114" s="159">
        <f t="shared" si="510"/>
        <v>462445.33333333331</v>
      </c>
      <c r="AU114" s="159">
        <f t="shared" si="510"/>
        <v>462445.33333333331</v>
      </c>
      <c r="AV114" s="159">
        <f t="shared" si="510"/>
        <v>462445.33333333331</v>
      </c>
      <c r="AW114" s="159">
        <f t="shared" si="510"/>
        <v>462445.33333333331</v>
      </c>
      <c r="AX114" s="159">
        <f t="shared" si="510"/>
        <v>462445.33333333331</v>
      </c>
      <c r="AY114" s="159">
        <f t="shared" si="510"/>
        <v>467069.78666666668</v>
      </c>
      <c r="AZ114" s="159">
        <f t="shared" si="510"/>
        <v>467069.78666666668</v>
      </c>
      <c r="BA114" s="159">
        <f t="shared" si="510"/>
        <v>467069.78666666668</v>
      </c>
      <c r="BB114" s="159">
        <f t="shared" si="510"/>
        <v>467069.78666666668</v>
      </c>
      <c r="BC114" s="159">
        <f t="shared" si="510"/>
        <v>467069.78666666668</v>
      </c>
      <c r="BD114" s="159">
        <f t="shared" si="510"/>
        <v>467069.78666666668</v>
      </c>
      <c r="BE114" s="159">
        <f t="shared" si="510"/>
        <v>467069.78666666668</v>
      </c>
      <c r="BF114" s="159">
        <f t="shared" si="510"/>
        <v>467069.78666666668</v>
      </c>
      <c r="BG114" s="159">
        <f t="shared" si="510"/>
        <v>467069.78666666668</v>
      </c>
      <c r="BH114" s="159">
        <f t="shared" si="510"/>
        <v>467069.78666666668</v>
      </c>
      <c r="BI114" s="159">
        <f t="shared" si="510"/>
        <v>467069.78666666668</v>
      </c>
      <c r="BJ114" s="159">
        <f t="shared" si="510"/>
        <v>467069.78666666668</v>
      </c>
      <c r="BK114" s="159">
        <f t="shared" si="510"/>
        <v>471740.48453333345</v>
      </c>
      <c r="BL114" s="159">
        <f t="shared" si="510"/>
        <v>471740.48453333345</v>
      </c>
      <c r="BM114" s="159">
        <f t="shared" si="510"/>
        <v>471740.48453333345</v>
      </c>
      <c r="BN114" s="159">
        <f t="shared" si="510"/>
        <v>471740.48453333345</v>
      </c>
      <c r="BO114" s="159">
        <f t="shared" si="510"/>
        <v>471740.48453333345</v>
      </c>
      <c r="BP114" s="159">
        <f t="shared" si="510"/>
        <v>471740.48453333345</v>
      </c>
      <c r="BQ114" s="159">
        <f t="shared" si="510"/>
        <v>471740.48453333345</v>
      </c>
      <c r="BR114" s="159">
        <f t="shared" si="510"/>
        <v>471740.48453333345</v>
      </c>
      <c r="BS114" s="159">
        <f t="shared" si="510"/>
        <v>471740.48453333345</v>
      </c>
      <c r="BT114" s="159">
        <f t="shared" si="510"/>
        <v>471740.48453333345</v>
      </c>
      <c r="BU114" s="159">
        <f t="shared" si="510"/>
        <v>471740.48453333345</v>
      </c>
      <c r="BV114" s="159">
        <f t="shared" si="510"/>
        <v>471740.48453333345</v>
      </c>
      <c r="BW114" s="159">
        <f t="shared" si="510"/>
        <v>476457.88937866676</v>
      </c>
      <c r="BX114" s="159">
        <f t="shared" si="510"/>
        <v>476457.88937866676</v>
      </c>
      <c r="BY114" s="159">
        <f t="shared" si="510"/>
        <v>476457.88937866676</v>
      </c>
      <c r="BZ114" s="159">
        <f t="shared" si="510"/>
        <v>476457.88937866676</v>
      </c>
      <c r="CA114" s="159">
        <f t="shared" si="510"/>
        <v>476457.88937866676</v>
      </c>
      <c r="CB114" s="159">
        <f t="shared" si="510"/>
        <v>476457.88937866676</v>
      </c>
      <c r="CC114" s="159">
        <f t="shared" si="510"/>
        <v>476457.88937866676</v>
      </c>
      <c r="CD114" s="159">
        <f t="shared" si="510"/>
        <v>476457.88937866676</v>
      </c>
      <c r="CE114" s="159">
        <f t="shared" si="510"/>
        <v>476457.88937866676</v>
      </c>
      <c r="CF114" s="159">
        <f t="shared" si="510"/>
        <v>476457.88937866676</v>
      </c>
      <c r="CG114" s="159">
        <f t="shared" si="510"/>
        <v>476457.88937866676</v>
      </c>
      <c r="CH114" s="159">
        <f t="shared" si="510"/>
        <v>476457.88937866676</v>
      </c>
      <c r="CI114" s="159">
        <f t="shared" si="510"/>
        <v>481222.46827245341</v>
      </c>
      <c r="CJ114" s="159">
        <f t="shared" si="510"/>
        <v>481222.46827245341</v>
      </c>
      <c r="CK114" s="159">
        <f t="shared" si="510"/>
        <v>481222.46827245341</v>
      </c>
      <c r="CL114" s="159">
        <f t="shared" si="510"/>
        <v>481222.46827245341</v>
      </c>
      <c r="CM114" s="159">
        <f t="shared" si="510"/>
        <v>481222.46827245341</v>
      </c>
      <c r="CN114" s="159">
        <f t="shared" si="510"/>
        <v>481222.46827245341</v>
      </c>
      <c r="CO114" s="159">
        <f t="shared" si="510"/>
        <v>481222.46827245341</v>
      </c>
      <c r="CP114" s="159">
        <f t="shared" si="510"/>
        <v>481222.46827245341</v>
      </c>
      <c r="CQ114" s="159">
        <f t="shared" si="510"/>
        <v>481222.46827245341</v>
      </c>
      <c r="CR114" s="159">
        <f t="shared" si="506"/>
        <v>481222.46827245341</v>
      </c>
      <c r="CS114" s="159">
        <f t="shared" si="506"/>
        <v>481222.46827245341</v>
      </c>
      <c r="CT114" s="159">
        <f t="shared" si="506"/>
        <v>481222.46827245341</v>
      </c>
      <c r="CU114" s="159">
        <f t="shared" si="506"/>
        <v>486034.69295517803</v>
      </c>
      <c r="CV114" s="159">
        <f t="shared" si="506"/>
        <v>486034.69295517803</v>
      </c>
      <c r="CW114" s="159">
        <f t="shared" si="506"/>
        <v>486034.69295517803</v>
      </c>
      <c r="CX114" s="159">
        <f t="shared" si="506"/>
        <v>486034.69295517803</v>
      </c>
      <c r="CY114" s="159">
        <f t="shared" si="506"/>
        <v>486034.69295517803</v>
      </c>
      <c r="CZ114" s="159">
        <f t="shared" si="506"/>
        <v>486034.69295517803</v>
      </c>
      <c r="DA114" s="159">
        <f t="shared" si="506"/>
        <v>486034.69295517803</v>
      </c>
      <c r="DB114" s="159">
        <f t="shared" si="506"/>
        <v>486034.69295517803</v>
      </c>
      <c r="DC114" s="159">
        <f t="shared" si="506"/>
        <v>486034.69295517803</v>
      </c>
      <c r="DD114" s="159">
        <f t="shared" si="506"/>
        <v>486034.69295517803</v>
      </c>
      <c r="DE114" s="159">
        <f t="shared" si="506"/>
        <v>486034.69295517803</v>
      </c>
      <c r="DF114" s="159">
        <f t="shared" si="506"/>
        <v>486034.69295517803</v>
      </c>
      <c r="DG114" s="159">
        <f t="shared" si="506"/>
        <v>490895.03988472978</v>
      </c>
      <c r="DH114" s="159">
        <f t="shared" si="506"/>
        <v>490895.03988472978</v>
      </c>
      <c r="DI114" s="159">
        <f t="shared" si="506"/>
        <v>490895.03988472978</v>
      </c>
      <c r="DJ114" s="159">
        <f t="shared" si="506"/>
        <v>490895.03988472978</v>
      </c>
      <c r="DK114" s="159">
        <f t="shared" si="506"/>
        <v>490895.03988472978</v>
      </c>
      <c r="DL114" s="159">
        <f t="shared" si="506"/>
        <v>490895.03988472978</v>
      </c>
      <c r="DM114" s="159">
        <f t="shared" si="506"/>
        <v>490895.03988472978</v>
      </c>
      <c r="DN114" s="159">
        <f t="shared" si="506"/>
        <v>490895.03988472978</v>
      </c>
      <c r="DO114" s="159">
        <f t="shared" si="506"/>
        <v>490895.03988472978</v>
      </c>
      <c r="DP114" s="159">
        <f t="shared" si="506"/>
        <v>490895.03988472978</v>
      </c>
      <c r="DQ114" s="159">
        <f t="shared" si="506"/>
        <v>490895.03988472978</v>
      </c>
      <c r="DR114" s="159">
        <f t="shared" si="506"/>
        <v>490895.03988472978</v>
      </c>
      <c r="DS114" s="159">
        <f t="shared" si="506"/>
        <v>495803.99028357706</v>
      </c>
      <c r="DT114" s="159">
        <f t="shared" si="506"/>
        <v>495803.99028357706</v>
      </c>
      <c r="DU114" s="159">
        <f t="shared" si="506"/>
        <v>495803.99028357706</v>
      </c>
      <c r="DV114" s="159">
        <f t="shared" si="506"/>
        <v>495803.99028357706</v>
      </c>
      <c r="DW114" s="159">
        <f t="shared" si="506"/>
        <v>495803.99028357706</v>
      </c>
      <c r="DX114" s="159">
        <f t="shared" si="506"/>
        <v>495803.99028357706</v>
      </c>
      <c r="DY114" s="159">
        <f t="shared" si="506"/>
        <v>495803.99028357706</v>
      </c>
      <c r="DZ114" s="159">
        <f t="shared" si="506"/>
        <v>495803.99028357706</v>
      </c>
      <c r="EA114" s="159">
        <f t="shared" si="506"/>
        <v>495803.99028357706</v>
      </c>
      <c r="EB114" s="159">
        <f t="shared" si="506"/>
        <v>495803.99028357706</v>
      </c>
      <c r="EC114" s="159">
        <f t="shared" si="506"/>
        <v>495803.99028357706</v>
      </c>
      <c r="ED114" s="159">
        <f t="shared" si="506"/>
        <v>495803.99028357706</v>
      </c>
      <c r="EE114" s="159">
        <f t="shared" si="506"/>
        <v>500762.03018641286</v>
      </c>
      <c r="EF114" s="159">
        <f t="shared" si="506"/>
        <v>500762.03018641286</v>
      </c>
      <c r="EG114" s="159">
        <f t="shared" si="506"/>
        <v>500762.03018641286</v>
      </c>
      <c r="EH114" s="159">
        <f t="shared" si="506"/>
        <v>500762.03018641286</v>
      </c>
      <c r="EI114" s="159">
        <f t="shared" si="506"/>
        <v>500762.03018641286</v>
      </c>
      <c r="EJ114" s="159">
        <f t="shared" si="506"/>
        <v>500762.03018641286</v>
      </c>
      <c r="EK114" s="159">
        <f t="shared" si="506"/>
        <v>500762.03018641286</v>
      </c>
      <c r="EL114" s="159">
        <f t="shared" si="506"/>
        <v>500762.03018641286</v>
      </c>
      <c r="EM114" s="159">
        <f t="shared" si="506"/>
        <v>500762.03018641286</v>
      </c>
      <c r="EN114" s="159">
        <f t="shared" si="506"/>
        <v>500762.03018641286</v>
      </c>
      <c r="EO114" s="159">
        <f t="shared" si="506"/>
        <v>500762.03018641286</v>
      </c>
      <c r="EP114" s="159">
        <f t="shared" si="506"/>
        <v>500762.03018641286</v>
      </c>
      <c r="EQ114" s="159">
        <f t="shared" si="506"/>
        <v>505769.65048827697</v>
      </c>
      <c r="ER114" s="159">
        <f t="shared" si="506"/>
        <v>505769.65048827697</v>
      </c>
      <c r="ES114" s="159">
        <f t="shared" si="506"/>
        <v>505769.65048827697</v>
      </c>
      <c r="ET114" s="159">
        <f t="shared" si="506"/>
        <v>505769.65048827697</v>
      </c>
      <c r="EU114" s="159">
        <f t="shared" si="506"/>
        <v>505769.65048827697</v>
      </c>
      <c r="EV114" s="159">
        <f t="shared" si="506"/>
        <v>505769.65048827697</v>
      </c>
      <c r="EW114" s="159">
        <f t="shared" si="506"/>
        <v>505769.65048827697</v>
      </c>
      <c r="EX114" s="159">
        <f t="shared" si="506"/>
        <v>505769.65048827697</v>
      </c>
      <c r="EY114" s="159">
        <f t="shared" si="506"/>
        <v>505769.65048827697</v>
      </c>
      <c r="EZ114" s="159">
        <f t="shared" si="506"/>
        <v>505769.65048827697</v>
      </c>
      <c r="FA114" s="159">
        <f t="shared" si="506"/>
        <v>505769.65048827697</v>
      </c>
      <c r="FB114" s="159">
        <f t="shared" si="506"/>
        <v>505769.65048827697</v>
      </c>
      <c r="FC114" s="159">
        <f t="shared" si="506"/>
        <v>510827.34699315974</v>
      </c>
      <c r="FD114" s="159">
        <f t="shared" si="507"/>
        <v>510827.34699315974</v>
      </c>
      <c r="FE114" s="159">
        <f t="shared" si="507"/>
        <v>510827.34699315974</v>
      </c>
      <c r="FF114" s="159">
        <f t="shared" si="507"/>
        <v>510827.34699315974</v>
      </c>
      <c r="FG114" s="159">
        <f t="shared" si="507"/>
        <v>510827.34699315974</v>
      </c>
      <c r="FH114" s="159">
        <f t="shared" si="507"/>
        <v>510827.34699315974</v>
      </c>
      <c r="FI114" s="159">
        <f t="shared" si="507"/>
        <v>510827.34699315974</v>
      </c>
      <c r="FJ114" s="159">
        <f t="shared" si="507"/>
        <v>510827.34699315974</v>
      </c>
      <c r="FK114" s="159">
        <f t="shared" si="507"/>
        <v>510827.34699315974</v>
      </c>
      <c r="FL114" s="159">
        <f t="shared" si="507"/>
        <v>510827.34699315974</v>
      </c>
      <c r="FM114" s="159">
        <f t="shared" si="507"/>
        <v>510827.34699315974</v>
      </c>
      <c r="FN114" s="159">
        <f t="shared" si="507"/>
        <v>510827.34699315974</v>
      </c>
      <c r="FO114" s="159">
        <f t="shared" si="507"/>
        <v>515935.62046309141</v>
      </c>
      <c r="FP114" s="159">
        <f t="shared" si="507"/>
        <v>515935.62046309141</v>
      </c>
      <c r="FQ114" s="159">
        <f t="shared" si="507"/>
        <v>515935.62046309141</v>
      </c>
      <c r="FR114" s="159">
        <f t="shared" si="507"/>
        <v>515935.62046309141</v>
      </c>
      <c r="FS114" s="159">
        <f t="shared" si="507"/>
        <v>515935.62046309141</v>
      </c>
      <c r="FT114" s="159">
        <f t="shared" si="507"/>
        <v>515935.62046309141</v>
      </c>
      <c r="FU114" s="159">
        <f t="shared" si="507"/>
        <v>515935.62046309141</v>
      </c>
      <c r="FV114" s="159">
        <f t="shared" si="507"/>
        <v>515935.62046309141</v>
      </c>
      <c r="FW114" s="159">
        <f t="shared" si="507"/>
        <v>515935.62046309141</v>
      </c>
      <c r="FX114" s="159">
        <f t="shared" si="507"/>
        <v>515935.62046309141</v>
      </c>
      <c r="FY114" s="159">
        <f t="shared" si="507"/>
        <v>515935.62046309141</v>
      </c>
      <c r="FZ114" s="159">
        <f t="shared" si="507"/>
        <v>515935.62046309141</v>
      </c>
      <c r="GA114" s="159">
        <f t="shared" si="507"/>
        <v>521094.97666772222</v>
      </c>
      <c r="GB114" s="159">
        <f t="shared" si="507"/>
        <v>521094.97666772222</v>
      </c>
      <c r="GC114" s="159">
        <f t="shared" si="507"/>
        <v>521094.97666772222</v>
      </c>
      <c r="GD114" s="159">
        <f t="shared" si="507"/>
        <v>521094.97666772222</v>
      </c>
      <c r="GE114" s="159">
        <f t="shared" si="507"/>
        <v>521094.97666772222</v>
      </c>
      <c r="GF114" s="159">
        <f t="shared" si="507"/>
        <v>521094.97666772222</v>
      </c>
      <c r="GG114" s="159">
        <f t="shared" si="507"/>
        <v>521094.97666772222</v>
      </c>
      <c r="GH114" s="159">
        <f t="shared" si="507"/>
        <v>521094.97666772222</v>
      </c>
      <c r="GI114" s="159">
        <f t="shared" si="507"/>
        <v>521094.97666772222</v>
      </c>
      <c r="GJ114" s="159">
        <f t="shared" si="507"/>
        <v>521094.97666772222</v>
      </c>
      <c r="GK114" s="159">
        <f t="shared" si="507"/>
        <v>521094.97666772222</v>
      </c>
      <c r="GL114" s="159">
        <f t="shared" si="507"/>
        <v>521094.97666772222</v>
      </c>
      <c r="GM114" s="159">
        <f t="shared" si="507"/>
        <v>526305.92643439944</v>
      </c>
      <c r="GN114" s="159">
        <f t="shared" si="507"/>
        <v>526305.92643439944</v>
      </c>
      <c r="GO114" s="159">
        <f t="shared" si="507"/>
        <v>526305.92643439944</v>
      </c>
      <c r="GP114" s="159">
        <f t="shared" si="507"/>
        <v>526305.92643439944</v>
      </c>
      <c r="GQ114" s="159">
        <f t="shared" si="507"/>
        <v>526305.92643439944</v>
      </c>
      <c r="GR114" s="159">
        <f t="shared" si="507"/>
        <v>526305.92643439944</v>
      </c>
      <c r="GS114" s="159">
        <f t="shared" si="507"/>
        <v>526305.92643439944</v>
      </c>
      <c r="GT114" s="159">
        <f t="shared" si="507"/>
        <v>526305.92643439944</v>
      </c>
      <c r="GU114" s="159">
        <f t="shared" si="507"/>
        <v>526305.92643439944</v>
      </c>
      <c r="GV114" s="159">
        <f t="shared" si="507"/>
        <v>526305.92643439944</v>
      </c>
      <c r="GW114" s="159">
        <f t="shared" si="507"/>
        <v>526305.92643439944</v>
      </c>
      <c r="GX114" s="159">
        <f t="shared" si="507"/>
        <v>526305.92643439944</v>
      </c>
      <c r="GY114" s="159">
        <f t="shared" si="507"/>
        <v>531568.98569874349</v>
      </c>
      <c r="GZ114" s="159">
        <f t="shared" si="507"/>
        <v>531568.98569874349</v>
      </c>
      <c r="HA114" s="159">
        <f t="shared" si="507"/>
        <v>531568.98569874349</v>
      </c>
      <c r="HB114" s="159">
        <f t="shared" si="507"/>
        <v>531568.98569874349</v>
      </c>
      <c r="HC114" s="159">
        <f t="shared" si="507"/>
        <v>531568.98569874349</v>
      </c>
      <c r="HD114" s="159">
        <f t="shared" si="507"/>
        <v>531568.98569874349</v>
      </c>
      <c r="HE114" s="159">
        <f t="shared" si="507"/>
        <v>531568.98569874349</v>
      </c>
      <c r="HF114" s="159">
        <f t="shared" si="507"/>
        <v>531568.98569874349</v>
      </c>
      <c r="HG114" s="159">
        <f t="shared" si="507"/>
        <v>531568.98569874349</v>
      </c>
      <c r="HH114" s="159">
        <f t="shared" si="507"/>
        <v>531568.98569874349</v>
      </c>
      <c r="HI114" s="159">
        <f t="shared" si="507"/>
        <v>531568.98569874349</v>
      </c>
      <c r="HJ114" s="159">
        <f t="shared" si="507"/>
        <v>531568.98569874349</v>
      </c>
      <c r="HK114" s="159">
        <f t="shared" si="507"/>
        <v>536884.67555573094</v>
      </c>
      <c r="HL114" s="159">
        <f t="shared" si="507"/>
        <v>536884.67555573094</v>
      </c>
      <c r="HM114" s="159">
        <f t="shared" si="507"/>
        <v>536884.67555573094</v>
      </c>
      <c r="HN114" s="159">
        <f t="shared" si="507"/>
        <v>536884.67555573094</v>
      </c>
      <c r="HO114" s="159">
        <f t="shared" si="507"/>
        <v>536884.67555573094</v>
      </c>
      <c r="HP114" s="159">
        <f t="shared" si="508"/>
        <v>536884.67555573094</v>
      </c>
      <c r="HQ114" s="159">
        <f t="shared" si="508"/>
        <v>536884.67555573094</v>
      </c>
      <c r="HR114" s="159">
        <f t="shared" si="508"/>
        <v>536884.67555573094</v>
      </c>
      <c r="HS114" s="159">
        <f t="shared" si="508"/>
        <v>536884.67555573094</v>
      </c>
      <c r="HT114" s="159">
        <f t="shared" si="508"/>
        <v>536884.67555573094</v>
      </c>
      <c r="HU114" s="159">
        <f t="shared" si="508"/>
        <v>536884.67555573094</v>
      </c>
      <c r="HV114" s="159">
        <f t="shared" si="508"/>
        <v>536884.67555573094</v>
      </c>
      <c r="HW114" s="159">
        <f t="shared" si="508"/>
        <v>542253.52231128828</v>
      </c>
      <c r="HX114" s="159">
        <f t="shared" si="508"/>
        <v>542253.52231128828</v>
      </c>
      <c r="HY114" s="159">
        <f t="shared" si="508"/>
        <v>542253.52231128828</v>
      </c>
      <c r="HZ114" s="159">
        <f t="shared" si="508"/>
        <v>542253.52231128828</v>
      </c>
      <c r="IA114" s="159">
        <f t="shared" si="508"/>
        <v>542253.52231128828</v>
      </c>
    </row>
    <row r="117" spans="3:235" x14ac:dyDescent="0.3">
      <c r="AE117" s="26" t="s">
        <v>1611</v>
      </c>
      <c r="AF117" s="1069">
        <f>+AF40</f>
        <v>28616.666666666668</v>
      </c>
      <c r="AG117" s="1069">
        <f t="shared" ref="AG117:CR117" si="511">+AG40</f>
        <v>28616.666666666668</v>
      </c>
      <c r="AH117" s="1069">
        <f t="shared" si="511"/>
        <v>28616.666666666668</v>
      </c>
      <c r="AI117" s="1069">
        <f t="shared" si="511"/>
        <v>28616.666666666668</v>
      </c>
      <c r="AJ117" s="1069">
        <f t="shared" si="511"/>
        <v>28616.666666666668</v>
      </c>
      <c r="AK117" s="1069">
        <f t="shared" si="511"/>
        <v>28616.666666666668</v>
      </c>
      <c r="AL117" s="1069">
        <f t="shared" si="511"/>
        <v>28616.666666666668</v>
      </c>
      <c r="AM117" s="1069">
        <f t="shared" si="511"/>
        <v>28902.833333333332</v>
      </c>
      <c r="AN117" s="1069">
        <f t="shared" si="511"/>
        <v>28902.833333333332</v>
      </c>
      <c r="AO117" s="1069">
        <f t="shared" si="511"/>
        <v>28902.833333333332</v>
      </c>
      <c r="AP117" s="1069">
        <f t="shared" si="511"/>
        <v>28902.833333333332</v>
      </c>
      <c r="AQ117" s="1069">
        <f t="shared" si="511"/>
        <v>28902.833333333332</v>
      </c>
      <c r="AR117" s="1069">
        <f t="shared" si="511"/>
        <v>28902.833333333332</v>
      </c>
      <c r="AS117" s="1069">
        <f t="shared" si="511"/>
        <v>28902.833333333332</v>
      </c>
      <c r="AT117" s="1069">
        <f t="shared" si="511"/>
        <v>28902.833333333332</v>
      </c>
      <c r="AU117" s="1069">
        <f t="shared" si="511"/>
        <v>28902.833333333332</v>
      </c>
      <c r="AV117" s="1069">
        <f t="shared" si="511"/>
        <v>28902.833333333332</v>
      </c>
      <c r="AW117" s="1069">
        <f t="shared" si="511"/>
        <v>28902.833333333332</v>
      </c>
      <c r="AX117" s="1069">
        <f t="shared" si="511"/>
        <v>28902.833333333332</v>
      </c>
      <c r="AY117" s="1069">
        <f t="shared" si="511"/>
        <v>29191.861666666668</v>
      </c>
      <c r="AZ117" s="1069">
        <f t="shared" si="511"/>
        <v>29191.861666666668</v>
      </c>
      <c r="BA117" s="1069">
        <f t="shared" si="511"/>
        <v>29191.861666666668</v>
      </c>
      <c r="BB117" s="1069">
        <f t="shared" si="511"/>
        <v>29191.861666666668</v>
      </c>
      <c r="BC117" s="1069">
        <f t="shared" si="511"/>
        <v>29191.861666666668</v>
      </c>
      <c r="BD117" s="1069">
        <f t="shared" si="511"/>
        <v>29191.861666666668</v>
      </c>
      <c r="BE117" s="1069">
        <f t="shared" si="511"/>
        <v>29191.861666666668</v>
      </c>
      <c r="BF117" s="1069">
        <f t="shared" si="511"/>
        <v>29191.861666666668</v>
      </c>
      <c r="BG117" s="1069">
        <f t="shared" si="511"/>
        <v>29191.861666666668</v>
      </c>
      <c r="BH117" s="1069">
        <f t="shared" si="511"/>
        <v>29191.861666666668</v>
      </c>
      <c r="BI117" s="1069">
        <f t="shared" si="511"/>
        <v>29191.861666666668</v>
      </c>
      <c r="BJ117" s="1069">
        <f t="shared" si="511"/>
        <v>29191.861666666668</v>
      </c>
      <c r="BK117" s="1069">
        <f t="shared" si="511"/>
        <v>29483.780283333337</v>
      </c>
      <c r="BL117" s="1069">
        <f t="shared" si="511"/>
        <v>29483.780283333337</v>
      </c>
      <c r="BM117" s="1069">
        <f t="shared" si="511"/>
        <v>29483.780283333337</v>
      </c>
      <c r="BN117" s="1069">
        <f t="shared" si="511"/>
        <v>29483.780283333337</v>
      </c>
      <c r="BO117" s="1069">
        <f t="shared" si="511"/>
        <v>29483.780283333337</v>
      </c>
      <c r="BP117" s="1069">
        <f t="shared" si="511"/>
        <v>29483.780283333337</v>
      </c>
      <c r="BQ117" s="1069">
        <f t="shared" si="511"/>
        <v>29483.780283333337</v>
      </c>
      <c r="BR117" s="1069">
        <f t="shared" si="511"/>
        <v>29483.780283333337</v>
      </c>
      <c r="BS117" s="1069">
        <f t="shared" si="511"/>
        <v>29483.780283333337</v>
      </c>
      <c r="BT117" s="1069">
        <f t="shared" si="511"/>
        <v>29483.780283333337</v>
      </c>
      <c r="BU117" s="1069">
        <f t="shared" si="511"/>
        <v>29483.780283333337</v>
      </c>
      <c r="BV117" s="1069">
        <f t="shared" si="511"/>
        <v>29483.780283333337</v>
      </c>
      <c r="BW117" s="1069">
        <f t="shared" si="511"/>
        <v>29778.618086166669</v>
      </c>
      <c r="BX117" s="1069">
        <f t="shared" si="511"/>
        <v>29778.618086166669</v>
      </c>
      <c r="BY117" s="1069">
        <f t="shared" si="511"/>
        <v>29778.618086166669</v>
      </c>
      <c r="BZ117" s="1069">
        <f t="shared" si="511"/>
        <v>29778.618086166669</v>
      </c>
      <c r="CA117" s="1069">
        <f t="shared" si="511"/>
        <v>29778.618086166669</v>
      </c>
      <c r="CB117" s="1069">
        <f t="shared" si="511"/>
        <v>29778.618086166669</v>
      </c>
      <c r="CC117" s="1069">
        <f t="shared" si="511"/>
        <v>29778.618086166669</v>
      </c>
      <c r="CD117" s="1069">
        <f t="shared" si="511"/>
        <v>29778.618086166669</v>
      </c>
      <c r="CE117" s="1069">
        <f t="shared" si="511"/>
        <v>29778.618086166669</v>
      </c>
      <c r="CF117" s="1069">
        <f t="shared" si="511"/>
        <v>29778.618086166669</v>
      </c>
      <c r="CG117" s="1069">
        <f t="shared" si="511"/>
        <v>29778.618086166669</v>
      </c>
      <c r="CH117" s="1069">
        <f t="shared" si="511"/>
        <v>29778.618086166669</v>
      </c>
      <c r="CI117" s="1069">
        <f t="shared" si="511"/>
        <v>30076.404267028338</v>
      </c>
      <c r="CJ117" s="1069">
        <f t="shared" si="511"/>
        <v>30076.404267028338</v>
      </c>
      <c r="CK117" s="1069">
        <f t="shared" si="511"/>
        <v>30076.404267028338</v>
      </c>
      <c r="CL117" s="1069">
        <f t="shared" si="511"/>
        <v>30076.404267028338</v>
      </c>
      <c r="CM117" s="1069">
        <f t="shared" si="511"/>
        <v>30076.404267028338</v>
      </c>
      <c r="CN117" s="1069">
        <f t="shared" si="511"/>
        <v>30076.404267028338</v>
      </c>
      <c r="CO117" s="1069">
        <f t="shared" si="511"/>
        <v>30076.404267028338</v>
      </c>
      <c r="CP117" s="1069">
        <f t="shared" si="511"/>
        <v>30076.404267028338</v>
      </c>
      <c r="CQ117" s="1069">
        <f t="shared" si="511"/>
        <v>30076.404267028338</v>
      </c>
      <c r="CR117" s="1069">
        <f t="shared" si="511"/>
        <v>30076.404267028338</v>
      </c>
      <c r="CS117" s="1069">
        <f t="shared" ref="CS117:FD117" si="512">+CS40</f>
        <v>30076.404267028338</v>
      </c>
      <c r="CT117" s="1069">
        <f t="shared" si="512"/>
        <v>30076.404267028338</v>
      </c>
      <c r="CU117" s="1069">
        <f t="shared" si="512"/>
        <v>30377.168309698623</v>
      </c>
      <c r="CV117" s="1069">
        <f t="shared" si="512"/>
        <v>30377.168309698623</v>
      </c>
      <c r="CW117" s="1069">
        <f t="shared" si="512"/>
        <v>30377.168309698623</v>
      </c>
      <c r="CX117" s="1069">
        <f t="shared" si="512"/>
        <v>30377.168309698623</v>
      </c>
      <c r="CY117" s="1069">
        <f t="shared" si="512"/>
        <v>30377.168309698623</v>
      </c>
      <c r="CZ117" s="1069">
        <f t="shared" si="512"/>
        <v>30377.168309698623</v>
      </c>
      <c r="DA117" s="1069">
        <f t="shared" si="512"/>
        <v>30377.168309698623</v>
      </c>
      <c r="DB117" s="1069">
        <f t="shared" si="512"/>
        <v>30377.168309698623</v>
      </c>
      <c r="DC117" s="1069">
        <f t="shared" si="512"/>
        <v>30377.168309698623</v>
      </c>
      <c r="DD117" s="1069">
        <f t="shared" si="512"/>
        <v>30377.168309698623</v>
      </c>
      <c r="DE117" s="1069">
        <f t="shared" si="512"/>
        <v>30377.168309698623</v>
      </c>
      <c r="DF117" s="1069">
        <f t="shared" si="512"/>
        <v>30377.168309698623</v>
      </c>
      <c r="DG117" s="1069">
        <f t="shared" si="512"/>
        <v>30680.939992795611</v>
      </c>
      <c r="DH117" s="1069">
        <f t="shared" si="512"/>
        <v>30680.939992795611</v>
      </c>
      <c r="DI117" s="1069">
        <f t="shared" si="512"/>
        <v>30680.939992795611</v>
      </c>
      <c r="DJ117" s="1069">
        <f t="shared" si="512"/>
        <v>30680.939992795611</v>
      </c>
      <c r="DK117" s="1069">
        <f t="shared" si="512"/>
        <v>30680.939992795611</v>
      </c>
      <c r="DL117" s="1069">
        <f t="shared" si="512"/>
        <v>30680.939992795611</v>
      </c>
      <c r="DM117" s="1069">
        <f t="shared" si="512"/>
        <v>30680.939992795611</v>
      </c>
      <c r="DN117" s="1069">
        <f t="shared" si="512"/>
        <v>30680.939992795611</v>
      </c>
      <c r="DO117" s="1069">
        <f t="shared" si="512"/>
        <v>30680.939992795611</v>
      </c>
      <c r="DP117" s="1069">
        <f t="shared" si="512"/>
        <v>30680.939992795611</v>
      </c>
      <c r="DQ117" s="1069">
        <f t="shared" si="512"/>
        <v>30680.939992795611</v>
      </c>
      <c r="DR117" s="1069">
        <f t="shared" si="512"/>
        <v>30680.939992795611</v>
      </c>
      <c r="DS117" s="1069">
        <f t="shared" si="512"/>
        <v>30987.749392723566</v>
      </c>
      <c r="DT117" s="1069">
        <f t="shared" si="512"/>
        <v>30987.749392723566</v>
      </c>
      <c r="DU117" s="1069">
        <f t="shared" si="512"/>
        <v>30987.749392723566</v>
      </c>
      <c r="DV117" s="1069">
        <f t="shared" si="512"/>
        <v>30987.749392723566</v>
      </c>
      <c r="DW117" s="1069">
        <f t="shared" si="512"/>
        <v>30987.749392723566</v>
      </c>
      <c r="DX117" s="1069">
        <f t="shared" si="512"/>
        <v>30987.749392723566</v>
      </c>
      <c r="DY117" s="1069">
        <f t="shared" si="512"/>
        <v>30987.749392723566</v>
      </c>
      <c r="DZ117" s="1069">
        <f t="shared" si="512"/>
        <v>30987.749392723566</v>
      </c>
      <c r="EA117" s="1069">
        <f t="shared" si="512"/>
        <v>30987.749392723566</v>
      </c>
      <c r="EB117" s="1069">
        <f t="shared" si="512"/>
        <v>30987.749392723566</v>
      </c>
      <c r="EC117" s="1069">
        <f t="shared" si="512"/>
        <v>30987.749392723566</v>
      </c>
      <c r="ED117" s="1069">
        <f t="shared" si="512"/>
        <v>30987.749392723566</v>
      </c>
      <c r="EE117" s="1069">
        <f t="shared" si="512"/>
        <v>31297.626886650803</v>
      </c>
      <c r="EF117" s="1069">
        <f t="shared" si="512"/>
        <v>31297.626886650803</v>
      </c>
      <c r="EG117" s="1069">
        <f t="shared" si="512"/>
        <v>31297.626886650803</v>
      </c>
      <c r="EH117" s="1069">
        <f t="shared" si="512"/>
        <v>31297.626886650803</v>
      </c>
      <c r="EI117" s="1069">
        <f t="shared" si="512"/>
        <v>31297.626886650803</v>
      </c>
      <c r="EJ117" s="1069">
        <f t="shared" si="512"/>
        <v>31297.626886650803</v>
      </c>
      <c r="EK117" s="1069">
        <f t="shared" si="512"/>
        <v>31297.626886650803</v>
      </c>
      <c r="EL117" s="1069">
        <f t="shared" si="512"/>
        <v>31297.626886650803</v>
      </c>
      <c r="EM117" s="1069">
        <f t="shared" si="512"/>
        <v>31297.626886650803</v>
      </c>
      <c r="EN117" s="1069">
        <f t="shared" si="512"/>
        <v>31297.626886650803</v>
      </c>
      <c r="EO117" s="1069">
        <f t="shared" si="512"/>
        <v>31297.626886650803</v>
      </c>
      <c r="EP117" s="1069">
        <f t="shared" si="512"/>
        <v>31297.626886650803</v>
      </c>
      <c r="EQ117" s="1069">
        <f t="shared" si="512"/>
        <v>31610.60315551731</v>
      </c>
      <c r="ER117" s="1069">
        <f t="shared" si="512"/>
        <v>31610.60315551731</v>
      </c>
      <c r="ES117" s="1069">
        <f t="shared" si="512"/>
        <v>31610.60315551731</v>
      </c>
      <c r="ET117" s="1069">
        <f t="shared" si="512"/>
        <v>31610.60315551731</v>
      </c>
      <c r="EU117" s="1069">
        <f t="shared" si="512"/>
        <v>31610.60315551731</v>
      </c>
      <c r="EV117" s="1069">
        <f t="shared" si="512"/>
        <v>31610.60315551731</v>
      </c>
      <c r="EW117" s="1069">
        <f t="shared" si="512"/>
        <v>31610.60315551731</v>
      </c>
      <c r="EX117" s="1069">
        <f t="shared" si="512"/>
        <v>31610.60315551731</v>
      </c>
      <c r="EY117" s="1069">
        <f t="shared" si="512"/>
        <v>31610.60315551731</v>
      </c>
      <c r="EZ117" s="1069">
        <f t="shared" si="512"/>
        <v>31610.60315551731</v>
      </c>
      <c r="FA117" s="1069">
        <f t="shared" si="512"/>
        <v>31610.60315551731</v>
      </c>
      <c r="FB117" s="1069">
        <f t="shared" si="512"/>
        <v>31610.60315551731</v>
      </c>
      <c r="FC117" s="1069">
        <f t="shared" si="512"/>
        <v>31926.709187072483</v>
      </c>
      <c r="FD117" s="1069">
        <f t="shared" si="512"/>
        <v>31926.709187072483</v>
      </c>
      <c r="FE117" s="1069">
        <f t="shared" ref="FE117:HP117" si="513">+FE40</f>
        <v>31926.709187072483</v>
      </c>
      <c r="FF117" s="1069">
        <f t="shared" si="513"/>
        <v>31926.709187072483</v>
      </c>
      <c r="FG117" s="1069">
        <f t="shared" si="513"/>
        <v>31926.709187072483</v>
      </c>
      <c r="FH117" s="1069">
        <f t="shared" si="513"/>
        <v>31926.709187072483</v>
      </c>
      <c r="FI117" s="1069">
        <f t="shared" si="513"/>
        <v>31926.709187072483</v>
      </c>
      <c r="FJ117" s="1069">
        <f t="shared" si="513"/>
        <v>31926.709187072483</v>
      </c>
      <c r="FK117" s="1069">
        <f t="shared" si="513"/>
        <v>31926.709187072483</v>
      </c>
      <c r="FL117" s="1069">
        <f t="shared" si="513"/>
        <v>31926.709187072483</v>
      </c>
      <c r="FM117" s="1069">
        <f t="shared" si="513"/>
        <v>31926.709187072483</v>
      </c>
      <c r="FN117" s="1069">
        <f t="shared" si="513"/>
        <v>31926.709187072483</v>
      </c>
      <c r="FO117" s="1069">
        <f t="shared" si="513"/>
        <v>32245.97627894321</v>
      </c>
      <c r="FP117" s="1069">
        <f t="shared" si="513"/>
        <v>32245.97627894321</v>
      </c>
      <c r="FQ117" s="1069">
        <f t="shared" si="513"/>
        <v>32245.97627894321</v>
      </c>
      <c r="FR117" s="1069">
        <f t="shared" si="513"/>
        <v>32245.97627894321</v>
      </c>
      <c r="FS117" s="1069">
        <f t="shared" si="513"/>
        <v>32245.97627894321</v>
      </c>
      <c r="FT117" s="1069">
        <f t="shared" si="513"/>
        <v>32245.97627894321</v>
      </c>
      <c r="FU117" s="1069">
        <f t="shared" si="513"/>
        <v>32245.97627894321</v>
      </c>
      <c r="FV117" s="1069">
        <f t="shared" si="513"/>
        <v>32245.97627894321</v>
      </c>
      <c r="FW117" s="1069">
        <f t="shared" si="513"/>
        <v>32245.97627894321</v>
      </c>
      <c r="FX117" s="1069">
        <f t="shared" si="513"/>
        <v>32245.97627894321</v>
      </c>
      <c r="FY117" s="1069">
        <f t="shared" si="513"/>
        <v>32245.97627894321</v>
      </c>
      <c r="FZ117" s="1069">
        <f t="shared" si="513"/>
        <v>32245.97627894321</v>
      </c>
      <c r="GA117" s="1069">
        <f t="shared" si="513"/>
        <v>32568.436041732639</v>
      </c>
      <c r="GB117" s="1069">
        <f t="shared" si="513"/>
        <v>32568.436041732639</v>
      </c>
      <c r="GC117" s="1069">
        <f t="shared" si="513"/>
        <v>32568.436041732639</v>
      </c>
      <c r="GD117" s="1069">
        <f t="shared" si="513"/>
        <v>32568.436041732639</v>
      </c>
      <c r="GE117" s="1069">
        <f t="shared" si="513"/>
        <v>32568.436041732639</v>
      </c>
      <c r="GF117" s="1069">
        <f t="shared" si="513"/>
        <v>32568.436041732639</v>
      </c>
      <c r="GG117" s="1069">
        <f t="shared" si="513"/>
        <v>32568.436041732639</v>
      </c>
      <c r="GH117" s="1069">
        <f t="shared" si="513"/>
        <v>32568.436041732639</v>
      </c>
      <c r="GI117" s="1069">
        <f t="shared" si="513"/>
        <v>32568.436041732639</v>
      </c>
      <c r="GJ117" s="1069">
        <f t="shared" si="513"/>
        <v>32568.436041732639</v>
      </c>
      <c r="GK117" s="1069">
        <f t="shared" si="513"/>
        <v>32568.436041732639</v>
      </c>
      <c r="GL117" s="1069">
        <f t="shared" si="513"/>
        <v>32568.436041732639</v>
      </c>
      <c r="GM117" s="1069">
        <f t="shared" si="513"/>
        <v>32894.120402149965</v>
      </c>
      <c r="GN117" s="1069">
        <f t="shared" si="513"/>
        <v>32894.120402149965</v>
      </c>
      <c r="GO117" s="1069">
        <f t="shared" si="513"/>
        <v>32894.120402149965</v>
      </c>
      <c r="GP117" s="1069">
        <f t="shared" si="513"/>
        <v>32894.120402149965</v>
      </c>
      <c r="GQ117" s="1069">
        <f t="shared" si="513"/>
        <v>32894.120402149965</v>
      </c>
      <c r="GR117" s="1069">
        <f t="shared" si="513"/>
        <v>32894.120402149965</v>
      </c>
      <c r="GS117" s="1069">
        <f t="shared" si="513"/>
        <v>32894.120402149965</v>
      </c>
      <c r="GT117" s="1069">
        <f t="shared" si="513"/>
        <v>32894.120402149965</v>
      </c>
      <c r="GU117" s="1069">
        <f t="shared" si="513"/>
        <v>32894.120402149965</v>
      </c>
      <c r="GV117" s="1069">
        <f t="shared" si="513"/>
        <v>32894.120402149965</v>
      </c>
      <c r="GW117" s="1069">
        <f t="shared" si="513"/>
        <v>32894.120402149965</v>
      </c>
      <c r="GX117" s="1069">
        <f t="shared" si="513"/>
        <v>32894.120402149965</v>
      </c>
      <c r="GY117" s="1069">
        <f t="shared" si="513"/>
        <v>33223.061606171468</v>
      </c>
      <c r="GZ117" s="1069">
        <f t="shared" si="513"/>
        <v>33223.061606171468</v>
      </c>
      <c r="HA117" s="1069">
        <f t="shared" si="513"/>
        <v>33223.061606171468</v>
      </c>
      <c r="HB117" s="1069">
        <f t="shared" si="513"/>
        <v>33223.061606171468</v>
      </c>
      <c r="HC117" s="1069">
        <f t="shared" si="513"/>
        <v>33223.061606171468</v>
      </c>
      <c r="HD117" s="1069">
        <f t="shared" si="513"/>
        <v>33223.061606171468</v>
      </c>
      <c r="HE117" s="1069">
        <f t="shared" si="513"/>
        <v>33223.061606171468</v>
      </c>
      <c r="HF117" s="1069">
        <f t="shared" si="513"/>
        <v>33223.061606171468</v>
      </c>
      <c r="HG117" s="1069">
        <f t="shared" si="513"/>
        <v>33223.061606171468</v>
      </c>
      <c r="HH117" s="1069">
        <f t="shared" si="513"/>
        <v>33223.061606171468</v>
      </c>
      <c r="HI117" s="1069">
        <f t="shared" si="513"/>
        <v>33223.061606171468</v>
      </c>
      <c r="HJ117" s="1069">
        <f t="shared" si="513"/>
        <v>33223.061606171468</v>
      </c>
      <c r="HK117" s="1069">
        <f t="shared" si="513"/>
        <v>33555.292222233184</v>
      </c>
      <c r="HL117" s="1069">
        <f t="shared" si="513"/>
        <v>33555.292222233184</v>
      </c>
      <c r="HM117" s="1069">
        <f t="shared" si="513"/>
        <v>33555.292222233184</v>
      </c>
      <c r="HN117" s="1069">
        <f t="shared" si="513"/>
        <v>33555.292222233184</v>
      </c>
      <c r="HO117" s="1069">
        <f t="shared" si="513"/>
        <v>33555.292222233184</v>
      </c>
      <c r="HP117" s="1069">
        <f t="shared" si="513"/>
        <v>33555.292222233184</v>
      </c>
      <c r="HQ117" s="1069">
        <f t="shared" ref="HQ117:IA117" si="514">+HQ40</f>
        <v>33555.292222233184</v>
      </c>
      <c r="HR117" s="1069">
        <f t="shared" si="514"/>
        <v>33555.292222233184</v>
      </c>
      <c r="HS117" s="1069">
        <f t="shared" si="514"/>
        <v>33555.292222233184</v>
      </c>
      <c r="HT117" s="1069">
        <f t="shared" si="514"/>
        <v>33555.292222233184</v>
      </c>
      <c r="HU117" s="1069">
        <f t="shared" si="514"/>
        <v>33555.292222233184</v>
      </c>
      <c r="HV117" s="1069">
        <f t="shared" si="514"/>
        <v>33555.292222233184</v>
      </c>
      <c r="HW117" s="1069">
        <f t="shared" si="514"/>
        <v>33890.845144455518</v>
      </c>
      <c r="HX117" s="1069">
        <f t="shared" si="514"/>
        <v>33890.845144455518</v>
      </c>
      <c r="HY117" s="1069">
        <f t="shared" si="514"/>
        <v>33890.845144455518</v>
      </c>
      <c r="HZ117" s="1069">
        <f t="shared" si="514"/>
        <v>33890.845144455518</v>
      </c>
      <c r="IA117" s="1069">
        <f t="shared" si="514"/>
        <v>33890.845144455518</v>
      </c>
    </row>
    <row r="118" spans="3:235" x14ac:dyDescent="0.3">
      <c r="AE118" s="26" t="s">
        <v>1612</v>
      </c>
      <c r="AF118" s="1069">
        <f>+AF43</f>
        <v>28616.666666666668</v>
      </c>
      <c r="AG118" s="1069">
        <f t="shared" ref="AG118:CR118" si="515">+AG43</f>
        <v>28616.666666666668</v>
      </c>
      <c r="AH118" s="1069">
        <f t="shared" si="515"/>
        <v>28616.666666666668</v>
      </c>
      <c r="AI118" s="1069">
        <f t="shared" si="515"/>
        <v>28616.666666666668</v>
      </c>
      <c r="AJ118" s="1069">
        <f t="shared" si="515"/>
        <v>28616.666666666668</v>
      </c>
      <c r="AK118" s="1069">
        <f t="shared" si="515"/>
        <v>28616.666666666668</v>
      </c>
      <c r="AL118" s="1069">
        <f t="shared" si="515"/>
        <v>28616.666666666668</v>
      </c>
      <c r="AM118" s="1069">
        <f t="shared" si="515"/>
        <v>28902.833333333332</v>
      </c>
      <c r="AN118" s="1069">
        <f t="shared" si="515"/>
        <v>28902.833333333332</v>
      </c>
      <c r="AO118" s="1069">
        <f t="shared" si="515"/>
        <v>28902.833333333332</v>
      </c>
      <c r="AP118" s="1069">
        <f t="shared" si="515"/>
        <v>28902.833333333332</v>
      </c>
      <c r="AQ118" s="1069">
        <f t="shared" si="515"/>
        <v>28902.833333333332</v>
      </c>
      <c r="AR118" s="1069">
        <f t="shared" si="515"/>
        <v>28902.833333333332</v>
      </c>
      <c r="AS118" s="1069">
        <f t="shared" si="515"/>
        <v>28902.833333333332</v>
      </c>
      <c r="AT118" s="1069">
        <f t="shared" si="515"/>
        <v>28902.833333333332</v>
      </c>
      <c r="AU118" s="1069">
        <f t="shared" si="515"/>
        <v>28902.833333333332</v>
      </c>
      <c r="AV118" s="1069">
        <f t="shared" si="515"/>
        <v>28902.833333333332</v>
      </c>
      <c r="AW118" s="1069">
        <f t="shared" si="515"/>
        <v>28902.833333333332</v>
      </c>
      <c r="AX118" s="1069">
        <f t="shared" si="515"/>
        <v>28902.833333333332</v>
      </c>
      <c r="AY118" s="1069">
        <f t="shared" si="515"/>
        <v>29191.833333333332</v>
      </c>
      <c r="AZ118" s="1069">
        <f t="shared" si="515"/>
        <v>29191.833333333332</v>
      </c>
      <c r="BA118" s="1069">
        <f t="shared" si="515"/>
        <v>29191.833333333332</v>
      </c>
      <c r="BB118" s="1069">
        <f t="shared" si="515"/>
        <v>29191.833333333332</v>
      </c>
      <c r="BC118" s="1069">
        <f t="shared" si="515"/>
        <v>29191.833333333332</v>
      </c>
      <c r="BD118" s="1069">
        <f t="shared" si="515"/>
        <v>29191.833333333332</v>
      </c>
      <c r="BE118" s="1069">
        <f t="shared" si="515"/>
        <v>29191.833333333332</v>
      </c>
      <c r="BF118" s="1069">
        <f t="shared" si="515"/>
        <v>29191.833333333332</v>
      </c>
      <c r="BG118" s="1069">
        <f t="shared" si="515"/>
        <v>29191.833333333332</v>
      </c>
      <c r="BH118" s="1069">
        <f t="shared" si="515"/>
        <v>29191.833333333332</v>
      </c>
      <c r="BI118" s="1069">
        <f t="shared" si="515"/>
        <v>29191.833333333332</v>
      </c>
      <c r="BJ118" s="1069">
        <f t="shared" si="515"/>
        <v>29191.833333333332</v>
      </c>
      <c r="BK118" s="1069">
        <f t="shared" si="515"/>
        <v>29483.75</v>
      </c>
      <c r="BL118" s="1069">
        <f t="shared" si="515"/>
        <v>29483.75</v>
      </c>
      <c r="BM118" s="1069">
        <f t="shared" si="515"/>
        <v>29483.75</v>
      </c>
      <c r="BN118" s="1069">
        <f t="shared" si="515"/>
        <v>29483.75</v>
      </c>
      <c r="BO118" s="1069">
        <f t="shared" si="515"/>
        <v>29483.75</v>
      </c>
      <c r="BP118" s="1069">
        <f t="shared" si="515"/>
        <v>29483.75</v>
      </c>
      <c r="BQ118" s="1069">
        <f t="shared" si="515"/>
        <v>29483.75</v>
      </c>
      <c r="BR118" s="1069">
        <f t="shared" si="515"/>
        <v>29483.75</v>
      </c>
      <c r="BS118" s="1069">
        <f t="shared" si="515"/>
        <v>29483.75</v>
      </c>
      <c r="BT118" s="1069">
        <f t="shared" si="515"/>
        <v>29483.75</v>
      </c>
      <c r="BU118" s="1069">
        <f t="shared" si="515"/>
        <v>29483.75</v>
      </c>
      <c r="BV118" s="1069">
        <f t="shared" si="515"/>
        <v>29483.75</v>
      </c>
      <c r="BW118" s="1069">
        <f t="shared" si="515"/>
        <v>29778.583333333332</v>
      </c>
      <c r="BX118" s="1069">
        <f t="shared" si="515"/>
        <v>29778.583333333332</v>
      </c>
      <c r="BY118" s="1069">
        <f t="shared" si="515"/>
        <v>29778.583333333332</v>
      </c>
      <c r="BZ118" s="1069">
        <f t="shared" si="515"/>
        <v>29778.583333333332</v>
      </c>
      <c r="CA118" s="1069">
        <f t="shared" si="515"/>
        <v>29778.583333333332</v>
      </c>
      <c r="CB118" s="1069">
        <f t="shared" si="515"/>
        <v>29778.583333333332</v>
      </c>
      <c r="CC118" s="1069">
        <f t="shared" si="515"/>
        <v>29778.583333333332</v>
      </c>
      <c r="CD118" s="1069">
        <f t="shared" si="515"/>
        <v>29778.583333333332</v>
      </c>
      <c r="CE118" s="1069">
        <f t="shared" si="515"/>
        <v>29778.583333333332</v>
      </c>
      <c r="CF118" s="1069">
        <f t="shared" si="515"/>
        <v>29778.583333333332</v>
      </c>
      <c r="CG118" s="1069">
        <f t="shared" si="515"/>
        <v>29778.583333333332</v>
      </c>
      <c r="CH118" s="1069">
        <f t="shared" si="515"/>
        <v>29778.583333333332</v>
      </c>
      <c r="CI118" s="1069">
        <f t="shared" si="515"/>
        <v>30076.416666666668</v>
      </c>
      <c r="CJ118" s="1069">
        <f t="shared" si="515"/>
        <v>30076.416666666668</v>
      </c>
      <c r="CK118" s="1069">
        <f t="shared" si="515"/>
        <v>30076.416666666668</v>
      </c>
      <c r="CL118" s="1069">
        <f t="shared" si="515"/>
        <v>30076.416666666668</v>
      </c>
      <c r="CM118" s="1069">
        <f t="shared" si="515"/>
        <v>30076.416666666668</v>
      </c>
      <c r="CN118" s="1069">
        <f t="shared" si="515"/>
        <v>30076.416666666668</v>
      </c>
      <c r="CO118" s="1069">
        <f t="shared" si="515"/>
        <v>30076.416666666668</v>
      </c>
      <c r="CP118" s="1069">
        <f t="shared" si="515"/>
        <v>30076.416666666668</v>
      </c>
      <c r="CQ118" s="1069">
        <f t="shared" si="515"/>
        <v>30076.416666666668</v>
      </c>
      <c r="CR118" s="1069">
        <f t="shared" si="515"/>
        <v>30076.416666666668</v>
      </c>
      <c r="CS118" s="1069">
        <f t="shared" ref="CS118:FD118" si="516">+CS43</f>
        <v>30076.416666666668</v>
      </c>
      <c r="CT118" s="1069">
        <f t="shared" si="516"/>
        <v>30076.416666666668</v>
      </c>
      <c r="CU118" s="1069">
        <f t="shared" si="516"/>
        <v>30377.166666666668</v>
      </c>
      <c r="CV118" s="1069">
        <f t="shared" si="516"/>
        <v>30377.166666666668</v>
      </c>
      <c r="CW118" s="1069">
        <f t="shared" si="516"/>
        <v>30377.166666666668</v>
      </c>
      <c r="CX118" s="1069">
        <f t="shared" si="516"/>
        <v>30377.166666666668</v>
      </c>
      <c r="CY118" s="1069">
        <f t="shared" si="516"/>
        <v>30377.166666666668</v>
      </c>
      <c r="CZ118" s="1069">
        <f t="shared" si="516"/>
        <v>30377.166666666668</v>
      </c>
      <c r="DA118" s="1069">
        <f t="shared" si="516"/>
        <v>30377.166666666668</v>
      </c>
      <c r="DB118" s="1069">
        <f t="shared" si="516"/>
        <v>30377.166666666668</v>
      </c>
      <c r="DC118" s="1069">
        <f t="shared" si="516"/>
        <v>30377.166666666668</v>
      </c>
      <c r="DD118" s="1069">
        <f t="shared" si="516"/>
        <v>30377.166666666668</v>
      </c>
      <c r="DE118" s="1069">
        <f t="shared" si="516"/>
        <v>30377.166666666668</v>
      </c>
      <c r="DF118" s="1069">
        <f t="shared" si="516"/>
        <v>30377.166666666668</v>
      </c>
      <c r="DG118" s="1069">
        <f t="shared" si="516"/>
        <v>30680.916666666668</v>
      </c>
      <c r="DH118" s="1069">
        <f t="shared" si="516"/>
        <v>30680.916666666668</v>
      </c>
      <c r="DI118" s="1069">
        <f t="shared" si="516"/>
        <v>30680.916666666668</v>
      </c>
      <c r="DJ118" s="1069">
        <f t="shared" si="516"/>
        <v>30680.916666666668</v>
      </c>
      <c r="DK118" s="1069">
        <f t="shared" si="516"/>
        <v>30680.916666666668</v>
      </c>
      <c r="DL118" s="1069">
        <f t="shared" si="516"/>
        <v>30680.916666666668</v>
      </c>
      <c r="DM118" s="1069">
        <f t="shared" si="516"/>
        <v>30680.916666666668</v>
      </c>
      <c r="DN118" s="1069">
        <f t="shared" si="516"/>
        <v>30680.916666666668</v>
      </c>
      <c r="DO118" s="1069">
        <f t="shared" si="516"/>
        <v>30680.916666666668</v>
      </c>
      <c r="DP118" s="1069">
        <f t="shared" si="516"/>
        <v>30680.916666666668</v>
      </c>
      <c r="DQ118" s="1069">
        <f t="shared" si="516"/>
        <v>30680.916666666668</v>
      </c>
      <c r="DR118" s="1069">
        <f t="shared" si="516"/>
        <v>30680.916666666668</v>
      </c>
      <c r="DS118" s="1069">
        <f t="shared" si="516"/>
        <v>30987.75</v>
      </c>
      <c r="DT118" s="1069">
        <f t="shared" si="516"/>
        <v>30987.75</v>
      </c>
      <c r="DU118" s="1069">
        <f t="shared" si="516"/>
        <v>30987.75</v>
      </c>
      <c r="DV118" s="1069">
        <f t="shared" si="516"/>
        <v>30987.75</v>
      </c>
      <c r="DW118" s="1069">
        <f t="shared" si="516"/>
        <v>30987.75</v>
      </c>
      <c r="DX118" s="1069">
        <f t="shared" si="516"/>
        <v>30987.75</v>
      </c>
      <c r="DY118" s="1069">
        <f t="shared" si="516"/>
        <v>30987.75</v>
      </c>
      <c r="DZ118" s="1069">
        <f t="shared" si="516"/>
        <v>30987.75</v>
      </c>
      <c r="EA118" s="1069">
        <f t="shared" si="516"/>
        <v>30987.75</v>
      </c>
      <c r="EB118" s="1069">
        <f t="shared" si="516"/>
        <v>30987.75</v>
      </c>
      <c r="EC118" s="1069">
        <f t="shared" si="516"/>
        <v>30987.75</v>
      </c>
      <c r="ED118" s="1069">
        <f t="shared" si="516"/>
        <v>30987.75</v>
      </c>
      <c r="EE118" s="1069">
        <f t="shared" si="516"/>
        <v>31297.666666666668</v>
      </c>
      <c r="EF118" s="1069">
        <f t="shared" si="516"/>
        <v>31297.666666666668</v>
      </c>
      <c r="EG118" s="1069">
        <f t="shared" si="516"/>
        <v>31297.666666666668</v>
      </c>
      <c r="EH118" s="1069">
        <f t="shared" si="516"/>
        <v>31297.666666666668</v>
      </c>
      <c r="EI118" s="1069">
        <f t="shared" si="516"/>
        <v>31297.666666666668</v>
      </c>
      <c r="EJ118" s="1069">
        <f t="shared" si="516"/>
        <v>31297.666666666668</v>
      </c>
      <c r="EK118" s="1069">
        <f t="shared" si="516"/>
        <v>31297.666666666668</v>
      </c>
      <c r="EL118" s="1069">
        <f t="shared" si="516"/>
        <v>31297.666666666668</v>
      </c>
      <c r="EM118" s="1069">
        <f t="shared" si="516"/>
        <v>31297.666666666668</v>
      </c>
      <c r="EN118" s="1069">
        <f t="shared" si="516"/>
        <v>31297.666666666668</v>
      </c>
      <c r="EO118" s="1069">
        <f t="shared" si="516"/>
        <v>31297.666666666668</v>
      </c>
      <c r="EP118" s="1069">
        <f t="shared" si="516"/>
        <v>31297.666666666668</v>
      </c>
      <c r="EQ118" s="1069">
        <f t="shared" si="516"/>
        <v>31610.583333333332</v>
      </c>
      <c r="ER118" s="1069">
        <f t="shared" si="516"/>
        <v>31610.583333333332</v>
      </c>
      <c r="ES118" s="1069">
        <f t="shared" si="516"/>
        <v>31610.583333333332</v>
      </c>
      <c r="ET118" s="1069">
        <f t="shared" si="516"/>
        <v>31610.583333333332</v>
      </c>
      <c r="EU118" s="1069">
        <f t="shared" si="516"/>
        <v>31610.583333333332</v>
      </c>
      <c r="EV118" s="1069">
        <f t="shared" si="516"/>
        <v>31610.583333333332</v>
      </c>
      <c r="EW118" s="1069">
        <f t="shared" si="516"/>
        <v>31610.583333333332</v>
      </c>
      <c r="EX118" s="1069">
        <f t="shared" si="516"/>
        <v>31610.583333333332</v>
      </c>
      <c r="EY118" s="1069">
        <f t="shared" si="516"/>
        <v>31610.583333333332</v>
      </c>
      <c r="EZ118" s="1069">
        <f t="shared" si="516"/>
        <v>31610.583333333332</v>
      </c>
      <c r="FA118" s="1069">
        <f t="shared" si="516"/>
        <v>31610.583333333332</v>
      </c>
      <c r="FB118" s="1069">
        <f t="shared" si="516"/>
        <v>31610.583333333332</v>
      </c>
      <c r="FC118" s="1069">
        <f t="shared" si="516"/>
        <v>31926.75</v>
      </c>
      <c r="FD118" s="1069">
        <f t="shared" si="516"/>
        <v>31926.75</v>
      </c>
      <c r="FE118" s="1069">
        <f t="shared" ref="FE118:HP118" si="517">+FE43</f>
        <v>31926.75</v>
      </c>
      <c r="FF118" s="1069">
        <f t="shared" si="517"/>
        <v>31926.75</v>
      </c>
      <c r="FG118" s="1069">
        <f t="shared" si="517"/>
        <v>31926.75</v>
      </c>
      <c r="FH118" s="1069">
        <f t="shared" si="517"/>
        <v>31926.75</v>
      </c>
      <c r="FI118" s="1069">
        <f t="shared" si="517"/>
        <v>31926.75</v>
      </c>
      <c r="FJ118" s="1069">
        <f t="shared" si="517"/>
        <v>31926.75</v>
      </c>
      <c r="FK118" s="1069">
        <f t="shared" si="517"/>
        <v>31926.75</v>
      </c>
      <c r="FL118" s="1069">
        <f t="shared" si="517"/>
        <v>31926.75</v>
      </c>
      <c r="FM118" s="1069">
        <f t="shared" si="517"/>
        <v>31926.75</v>
      </c>
      <c r="FN118" s="1069">
        <f t="shared" si="517"/>
        <v>31926.75</v>
      </c>
      <c r="FO118" s="1069">
        <f t="shared" si="517"/>
        <v>32246</v>
      </c>
      <c r="FP118" s="1069">
        <f t="shared" si="517"/>
        <v>32246</v>
      </c>
      <c r="FQ118" s="1069">
        <f t="shared" si="517"/>
        <v>32246</v>
      </c>
      <c r="FR118" s="1069">
        <f t="shared" si="517"/>
        <v>32246</v>
      </c>
      <c r="FS118" s="1069">
        <f t="shared" si="517"/>
        <v>32246</v>
      </c>
      <c r="FT118" s="1069">
        <f t="shared" si="517"/>
        <v>32246</v>
      </c>
      <c r="FU118" s="1069">
        <f t="shared" si="517"/>
        <v>32246</v>
      </c>
      <c r="FV118" s="1069">
        <f t="shared" si="517"/>
        <v>32246</v>
      </c>
      <c r="FW118" s="1069">
        <f t="shared" si="517"/>
        <v>32246</v>
      </c>
      <c r="FX118" s="1069">
        <f t="shared" si="517"/>
        <v>32246</v>
      </c>
      <c r="FY118" s="1069">
        <f t="shared" si="517"/>
        <v>32246</v>
      </c>
      <c r="FZ118" s="1069">
        <f t="shared" si="517"/>
        <v>32246</v>
      </c>
      <c r="GA118" s="1069">
        <f t="shared" si="517"/>
        <v>32568.416666666668</v>
      </c>
      <c r="GB118" s="1069">
        <f t="shared" si="517"/>
        <v>32568.416666666668</v>
      </c>
      <c r="GC118" s="1069">
        <f t="shared" si="517"/>
        <v>32568.416666666668</v>
      </c>
      <c r="GD118" s="1069">
        <f t="shared" si="517"/>
        <v>32568.416666666668</v>
      </c>
      <c r="GE118" s="1069">
        <f t="shared" si="517"/>
        <v>32568.416666666668</v>
      </c>
      <c r="GF118" s="1069">
        <f t="shared" si="517"/>
        <v>32568.416666666668</v>
      </c>
      <c r="GG118" s="1069">
        <f t="shared" si="517"/>
        <v>32568.416666666668</v>
      </c>
      <c r="GH118" s="1069">
        <f t="shared" si="517"/>
        <v>32568.416666666668</v>
      </c>
      <c r="GI118" s="1069">
        <f t="shared" si="517"/>
        <v>32568.416666666668</v>
      </c>
      <c r="GJ118" s="1069">
        <f t="shared" si="517"/>
        <v>32568.416666666668</v>
      </c>
      <c r="GK118" s="1069">
        <f t="shared" si="517"/>
        <v>32568.416666666668</v>
      </c>
      <c r="GL118" s="1069">
        <f t="shared" si="517"/>
        <v>32568.416666666668</v>
      </c>
      <c r="GM118" s="1069">
        <f t="shared" si="517"/>
        <v>32894.083333333336</v>
      </c>
      <c r="GN118" s="1069">
        <f t="shared" si="517"/>
        <v>32894.083333333336</v>
      </c>
      <c r="GO118" s="1069">
        <f t="shared" si="517"/>
        <v>32894.083333333336</v>
      </c>
      <c r="GP118" s="1069">
        <f t="shared" si="517"/>
        <v>32894.083333333336</v>
      </c>
      <c r="GQ118" s="1069">
        <f t="shared" si="517"/>
        <v>32894.083333333336</v>
      </c>
      <c r="GR118" s="1069">
        <f t="shared" si="517"/>
        <v>32894.083333333336</v>
      </c>
      <c r="GS118" s="1069">
        <f t="shared" si="517"/>
        <v>32894.083333333336</v>
      </c>
      <c r="GT118" s="1069">
        <f t="shared" si="517"/>
        <v>32894.083333333336</v>
      </c>
      <c r="GU118" s="1069">
        <f t="shared" si="517"/>
        <v>32894.083333333336</v>
      </c>
      <c r="GV118" s="1069">
        <f t="shared" si="517"/>
        <v>32894.083333333336</v>
      </c>
      <c r="GW118" s="1069">
        <f t="shared" si="517"/>
        <v>32894.083333333336</v>
      </c>
      <c r="GX118" s="1069">
        <f t="shared" si="517"/>
        <v>32894.083333333336</v>
      </c>
      <c r="GY118" s="1069">
        <f t="shared" si="517"/>
        <v>33223.083333333336</v>
      </c>
      <c r="GZ118" s="1069">
        <f t="shared" si="517"/>
        <v>33223.083333333336</v>
      </c>
      <c r="HA118" s="1069">
        <f t="shared" si="517"/>
        <v>33223.083333333336</v>
      </c>
      <c r="HB118" s="1069">
        <f t="shared" si="517"/>
        <v>33223.083333333336</v>
      </c>
      <c r="HC118" s="1069">
        <f t="shared" si="517"/>
        <v>33223.083333333336</v>
      </c>
      <c r="HD118" s="1069">
        <f t="shared" si="517"/>
        <v>33223.083333333336</v>
      </c>
      <c r="HE118" s="1069">
        <f t="shared" si="517"/>
        <v>33223.083333333336</v>
      </c>
      <c r="HF118" s="1069">
        <f t="shared" si="517"/>
        <v>33223.083333333336</v>
      </c>
      <c r="HG118" s="1069">
        <f t="shared" si="517"/>
        <v>33223.083333333336</v>
      </c>
      <c r="HH118" s="1069">
        <f t="shared" si="517"/>
        <v>33223.083333333336</v>
      </c>
      <c r="HI118" s="1069">
        <f t="shared" si="517"/>
        <v>33223.083333333336</v>
      </c>
      <c r="HJ118" s="1069">
        <f t="shared" si="517"/>
        <v>33223.083333333336</v>
      </c>
      <c r="HK118" s="1069">
        <f t="shared" si="517"/>
        <v>33555.333333333336</v>
      </c>
      <c r="HL118" s="1069">
        <f t="shared" si="517"/>
        <v>33555.333333333336</v>
      </c>
      <c r="HM118" s="1069">
        <f t="shared" si="517"/>
        <v>33555.333333333336</v>
      </c>
      <c r="HN118" s="1069">
        <f t="shared" si="517"/>
        <v>33555.333333333336</v>
      </c>
      <c r="HO118" s="1069">
        <f t="shared" si="517"/>
        <v>33555.333333333336</v>
      </c>
      <c r="HP118" s="1069">
        <f t="shared" si="517"/>
        <v>33555.333333333336</v>
      </c>
      <c r="HQ118" s="1069">
        <f t="shared" ref="HQ118:IA118" si="518">+HQ43</f>
        <v>33555.333333333336</v>
      </c>
      <c r="HR118" s="1069">
        <f t="shared" si="518"/>
        <v>33555.333333333336</v>
      </c>
      <c r="HS118" s="1069">
        <f t="shared" si="518"/>
        <v>33555.333333333336</v>
      </c>
      <c r="HT118" s="1069">
        <f t="shared" si="518"/>
        <v>33555.333333333336</v>
      </c>
      <c r="HU118" s="1069">
        <f t="shared" si="518"/>
        <v>33555.333333333336</v>
      </c>
      <c r="HV118" s="1069">
        <f t="shared" si="518"/>
        <v>33555.333333333336</v>
      </c>
      <c r="HW118" s="1069">
        <f t="shared" si="518"/>
        <v>33890.886666666665</v>
      </c>
      <c r="HX118" s="1069">
        <f t="shared" si="518"/>
        <v>33890.886666666665</v>
      </c>
      <c r="HY118" s="1069">
        <f t="shared" si="518"/>
        <v>33890.886666666665</v>
      </c>
      <c r="HZ118" s="1069">
        <f t="shared" si="518"/>
        <v>33890.886666666665</v>
      </c>
      <c r="IA118" s="1069">
        <f t="shared" si="518"/>
        <v>33890.886666666665</v>
      </c>
    </row>
    <row r="119" spans="3:235" x14ac:dyDescent="0.3">
      <c r="AE119" s="26" t="s">
        <v>1623</v>
      </c>
      <c r="AF119" s="1069">
        <f>+AF117-AF118</f>
        <v>0</v>
      </c>
      <c r="AG119" s="1069">
        <f t="shared" ref="AG119:CR119" si="519">+AG117-AG118</f>
        <v>0</v>
      </c>
      <c r="AH119" s="1069">
        <f t="shared" si="519"/>
        <v>0</v>
      </c>
      <c r="AI119" s="1069">
        <f t="shared" si="519"/>
        <v>0</v>
      </c>
      <c r="AJ119" s="1069">
        <f t="shared" si="519"/>
        <v>0</v>
      </c>
      <c r="AK119" s="1069">
        <f t="shared" si="519"/>
        <v>0</v>
      </c>
      <c r="AL119" s="1069">
        <f t="shared" si="519"/>
        <v>0</v>
      </c>
      <c r="AM119" s="1069">
        <f t="shared" si="519"/>
        <v>0</v>
      </c>
      <c r="AN119" s="1069">
        <f t="shared" si="519"/>
        <v>0</v>
      </c>
      <c r="AO119" s="1069">
        <f t="shared" si="519"/>
        <v>0</v>
      </c>
      <c r="AP119" s="1069">
        <f t="shared" si="519"/>
        <v>0</v>
      </c>
      <c r="AQ119" s="1069">
        <f t="shared" si="519"/>
        <v>0</v>
      </c>
      <c r="AR119" s="1069">
        <f t="shared" si="519"/>
        <v>0</v>
      </c>
      <c r="AS119" s="1069">
        <f t="shared" si="519"/>
        <v>0</v>
      </c>
      <c r="AT119" s="1069">
        <f t="shared" si="519"/>
        <v>0</v>
      </c>
      <c r="AU119" s="1069">
        <f t="shared" si="519"/>
        <v>0</v>
      </c>
      <c r="AV119" s="1069">
        <f t="shared" si="519"/>
        <v>0</v>
      </c>
      <c r="AW119" s="1069">
        <f t="shared" si="519"/>
        <v>0</v>
      </c>
      <c r="AX119" s="1069">
        <f t="shared" si="519"/>
        <v>0</v>
      </c>
      <c r="AY119" s="1069">
        <f t="shared" si="519"/>
        <v>2.8333333335467614E-2</v>
      </c>
      <c r="AZ119" s="1069">
        <f t="shared" si="519"/>
        <v>2.8333333335467614E-2</v>
      </c>
      <c r="BA119" s="1069">
        <f t="shared" si="519"/>
        <v>2.8333333335467614E-2</v>
      </c>
      <c r="BB119" s="1069">
        <f t="shared" si="519"/>
        <v>2.8333333335467614E-2</v>
      </c>
      <c r="BC119" s="1069">
        <f t="shared" si="519"/>
        <v>2.8333333335467614E-2</v>
      </c>
      <c r="BD119" s="1069">
        <f t="shared" si="519"/>
        <v>2.8333333335467614E-2</v>
      </c>
      <c r="BE119" s="1069">
        <f t="shared" si="519"/>
        <v>2.8333333335467614E-2</v>
      </c>
      <c r="BF119" s="1069">
        <f t="shared" si="519"/>
        <v>2.8333333335467614E-2</v>
      </c>
      <c r="BG119" s="1069">
        <f t="shared" si="519"/>
        <v>2.8333333335467614E-2</v>
      </c>
      <c r="BH119" s="1069">
        <f t="shared" si="519"/>
        <v>2.8333333335467614E-2</v>
      </c>
      <c r="BI119" s="1069">
        <f t="shared" si="519"/>
        <v>2.8333333335467614E-2</v>
      </c>
      <c r="BJ119" s="1069">
        <f t="shared" si="519"/>
        <v>2.8333333335467614E-2</v>
      </c>
      <c r="BK119" s="1069">
        <f t="shared" si="519"/>
        <v>3.0283333337138174E-2</v>
      </c>
      <c r="BL119" s="1069">
        <f t="shared" si="519"/>
        <v>3.0283333337138174E-2</v>
      </c>
      <c r="BM119" s="1069">
        <f t="shared" si="519"/>
        <v>3.0283333337138174E-2</v>
      </c>
      <c r="BN119" s="1069">
        <f t="shared" si="519"/>
        <v>3.0283333337138174E-2</v>
      </c>
      <c r="BO119" s="1069">
        <f t="shared" si="519"/>
        <v>3.0283333337138174E-2</v>
      </c>
      <c r="BP119" s="1069">
        <f t="shared" si="519"/>
        <v>3.0283333337138174E-2</v>
      </c>
      <c r="BQ119" s="1069">
        <f t="shared" si="519"/>
        <v>3.0283333337138174E-2</v>
      </c>
      <c r="BR119" s="1069">
        <f t="shared" si="519"/>
        <v>3.0283333337138174E-2</v>
      </c>
      <c r="BS119" s="1069">
        <f t="shared" si="519"/>
        <v>3.0283333337138174E-2</v>
      </c>
      <c r="BT119" s="1069">
        <f t="shared" si="519"/>
        <v>3.0283333337138174E-2</v>
      </c>
      <c r="BU119" s="1069">
        <f t="shared" si="519"/>
        <v>3.0283333337138174E-2</v>
      </c>
      <c r="BV119" s="1069">
        <f t="shared" si="519"/>
        <v>3.0283333337138174E-2</v>
      </c>
      <c r="BW119" s="1069">
        <f t="shared" si="519"/>
        <v>3.4752833336824551E-2</v>
      </c>
      <c r="BX119" s="1069">
        <f t="shared" si="519"/>
        <v>3.4752833336824551E-2</v>
      </c>
      <c r="BY119" s="1069">
        <f t="shared" si="519"/>
        <v>3.4752833336824551E-2</v>
      </c>
      <c r="BZ119" s="1069">
        <f t="shared" si="519"/>
        <v>3.4752833336824551E-2</v>
      </c>
      <c r="CA119" s="1069">
        <f t="shared" si="519"/>
        <v>3.4752833336824551E-2</v>
      </c>
      <c r="CB119" s="1069">
        <f t="shared" si="519"/>
        <v>3.4752833336824551E-2</v>
      </c>
      <c r="CC119" s="1069">
        <f t="shared" si="519"/>
        <v>3.4752833336824551E-2</v>
      </c>
      <c r="CD119" s="1069">
        <f t="shared" si="519"/>
        <v>3.4752833336824551E-2</v>
      </c>
      <c r="CE119" s="1069">
        <f t="shared" si="519"/>
        <v>3.4752833336824551E-2</v>
      </c>
      <c r="CF119" s="1069">
        <f t="shared" si="519"/>
        <v>3.4752833336824551E-2</v>
      </c>
      <c r="CG119" s="1069">
        <f t="shared" si="519"/>
        <v>3.4752833336824551E-2</v>
      </c>
      <c r="CH119" s="1069">
        <f t="shared" si="519"/>
        <v>3.4752833336824551E-2</v>
      </c>
      <c r="CI119" s="1069">
        <f t="shared" si="519"/>
        <v>-1.2399638329952722E-2</v>
      </c>
      <c r="CJ119" s="1069">
        <f t="shared" si="519"/>
        <v>-1.2399638329952722E-2</v>
      </c>
      <c r="CK119" s="1069">
        <f t="shared" si="519"/>
        <v>-1.2399638329952722E-2</v>
      </c>
      <c r="CL119" s="1069">
        <f t="shared" si="519"/>
        <v>-1.2399638329952722E-2</v>
      </c>
      <c r="CM119" s="1069">
        <f t="shared" si="519"/>
        <v>-1.2399638329952722E-2</v>
      </c>
      <c r="CN119" s="1069">
        <f t="shared" si="519"/>
        <v>-1.2399638329952722E-2</v>
      </c>
      <c r="CO119" s="1069">
        <f t="shared" si="519"/>
        <v>-1.2399638329952722E-2</v>
      </c>
      <c r="CP119" s="1069">
        <f t="shared" si="519"/>
        <v>-1.2399638329952722E-2</v>
      </c>
      <c r="CQ119" s="1069">
        <f t="shared" si="519"/>
        <v>-1.2399638329952722E-2</v>
      </c>
      <c r="CR119" s="1069">
        <f t="shared" si="519"/>
        <v>-1.2399638329952722E-2</v>
      </c>
      <c r="CS119" s="1069">
        <f t="shared" ref="CS119:FD119" si="520">+CS117-CS118</f>
        <v>-1.2399638329952722E-2</v>
      </c>
      <c r="CT119" s="1069">
        <f t="shared" si="520"/>
        <v>-1.2399638329952722E-2</v>
      </c>
      <c r="CU119" s="1069">
        <f t="shared" si="520"/>
        <v>1.6430319556093309E-3</v>
      </c>
      <c r="CV119" s="1069">
        <f t="shared" si="520"/>
        <v>1.6430319556093309E-3</v>
      </c>
      <c r="CW119" s="1069">
        <f t="shared" si="520"/>
        <v>1.6430319556093309E-3</v>
      </c>
      <c r="CX119" s="1069">
        <f t="shared" si="520"/>
        <v>1.6430319556093309E-3</v>
      </c>
      <c r="CY119" s="1069">
        <f t="shared" si="520"/>
        <v>1.6430319556093309E-3</v>
      </c>
      <c r="CZ119" s="1069">
        <f t="shared" si="520"/>
        <v>1.6430319556093309E-3</v>
      </c>
      <c r="DA119" s="1069">
        <f t="shared" si="520"/>
        <v>1.6430319556093309E-3</v>
      </c>
      <c r="DB119" s="1069">
        <f t="shared" si="520"/>
        <v>1.6430319556093309E-3</v>
      </c>
      <c r="DC119" s="1069">
        <f t="shared" si="520"/>
        <v>1.6430319556093309E-3</v>
      </c>
      <c r="DD119" s="1069">
        <f t="shared" si="520"/>
        <v>1.6430319556093309E-3</v>
      </c>
      <c r="DE119" s="1069">
        <f t="shared" si="520"/>
        <v>1.6430319556093309E-3</v>
      </c>
      <c r="DF119" s="1069">
        <f t="shared" si="520"/>
        <v>1.6430319556093309E-3</v>
      </c>
      <c r="DG119" s="1069">
        <f t="shared" si="520"/>
        <v>2.332612894315389E-2</v>
      </c>
      <c r="DH119" s="1069">
        <f t="shared" si="520"/>
        <v>2.332612894315389E-2</v>
      </c>
      <c r="DI119" s="1069">
        <f t="shared" si="520"/>
        <v>2.332612894315389E-2</v>
      </c>
      <c r="DJ119" s="1069">
        <f t="shared" si="520"/>
        <v>2.332612894315389E-2</v>
      </c>
      <c r="DK119" s="1069">
        <f t="shared" si="520"/>
        <v>2.332612894315389E-2</v>
      </c>
      <c r="DL119" s="1069">
        <f t="shared" si="520"/>
        <v>2.332612894315389E-2</v>
      </c>
      <c r="DM119" s="1069">
        <f t="shared" si="520"/>
        <v>2.332612894315389E-2</v>
      </c>
      <c r="DN119" s="1069">
        <f t="shared" si="520"/>
        <v>2.332612894315389E-2</v>
      </c>
      <c r="DO119" s="1069">
        <f t="shared" si="520"/>
        <v>2.332612894315389E-2</v>
      </c>
      <c r="DP119" s="1069">
        <f t="shared" si="520"/>
        <v>2.332612894315389E-2</v>
      </c>
      <c r="DQ119" s="1069">
        <f t="shared" si="520"/>
        <v>2.332612894315389E-2</v>
      </c>
      <c r="DR119" s="1069">
        <f t="shared" si="520"/>
        <v>2.332612894315389E-2</v>
      </c>
      <c r="DS119" s="1069">
        <f t="shared" si="520"/>
        <v>-6.0727643358404748E-4</v>
      </c>
      <c r="DT119" s="1069">
        <f t="shared" si="520"/>
        <v>-6.0727643358404748E-4</v>
      </c>
      <c r="DU119" s="1069">
        <f t="shared" si="520"/>
        <v>-6.0727643358404748E-4</v>
      </c>
      <c r="DV119" s="1069">
        <f t="shared" si="520"/>
        <v>-6.0727643358404748E-4</v>
      </c>
      <c r="DW119" s="1069">
        <f t="shared" si="520"/>
        <v>-6.0727643358404748E-4</v>
      </c>
      <c r="DX119" s="1069">
        <f t="shared" si="520"/>
        <v>-6.0727643358404748E-4</v>
      </c>
      <c r="DY119" s="1069">
        <f t="shared" si="520"/>
        <v>-6.0727643358404748E-4</v>
      </c>
      <c r="DZ119" s="1069">
        <f t="shared" si="520"/>
        <v>-6.0727643358404748E-4</v>
      </c>
      <c r="EA119" s="1069">
        <f t="shared" si="520"/>
        <v>-6.0727643358404748E-4</v>
      </c>
      <c r="EB119" s="1069">
        <f t="shared" si="520"/>
        <v>-6.0727643358404748E-4</v>
      </c>
      <c r="EC119" s="1069">
        <f t="shared" si="520"/>
        <v>-6.0727643358404748E-4</v>
      </c>
      <c r="ED119" s="1069">
        <f t="shared" si="520"/>
        <v>-6.0727643358404748E-4</v>
      </c>
      <c r="EE119" s="1069">
        <f t="shared" si="520"/>
        <v>-3.9780015864380402E-2</v>
      </c>
      <c r="EF119" s="1069">
        <f t="shared" si="520"/>
        <v>-3.9780015864380402E-2</v>
      </c>
      <c r="EG119" s="1069">
        <f t="shared" si="520"/>
        <v>-3.9780015864380402E-2</v>
      </c>
      <c r="EH119" s="1069">
        <f t="shared" si="520"/>
        <v>-3.9780015864380402E-2</v>
      </c>
      <c r="EI119" s="1069">
        <f t="shared" si="520"/>
        <v>-3.9780015864380402E-2</v>
      </c>
      <c r="EJ119" s="1069">
        <f t="shared" si="520"/>
        <v>-3.9780015864380402E-2</v>
      </c>
      <c r="EK119" s="1069">
        <f t="shared" si="520"/>
        <v>-3.9780015864380402E-2</v>
      </c>
      <c r="EL119" s="1069">
        <f t="shared" si="520"/>
        <v>-3.9780015864380402E-2</v>
      </c>
      <c r="EM119" s="1069">
        <f t="shared" si="520"/>
        <v>-3.9780015864380402E-2</v>
      </c>
      <c r="EN119" s="1069">
        <f t="shared" si="520"/>
        <v>-3.9780015864380402E-2</v>
      </c>
      <c r="EO119" s="1069">
        <f t="shared" si="520"/>
        <v>-3.9780015864380402E-2</v>
      </c>
      <c r="EP119" s="1069">
        <f t="shared" si="520"/>
        <v>-3.9780015864380402E-2</v>
      </c>
      <c r="EQ119" s="1069">
        <f t="shared" si="520"/>
        <v>1.9822183978249086E-2</v>
      </c>
      <c r="ER119" s="1069">
        <f t="shared" si="520"/>
        <v>1.9822183978249086E-2</v>
      </c>
      <c r="ES119" s="1069">
        <f t="shared" si="520"/>
        <v>1.9822183978249086E-2</v>
      </c>
      <c r="ET119" s="1069">
        <f t="shared" si="520"/>
        <v>1.9822183978249086E-2</v>
      </c>
      <c r="EU119" s="1069">
        <f t="shared" si="520"/>
        <v>1.9822183978249086E-2</v>
      </c>
      <c r="EV119" s="1069">
        <f t="shared" si="520"/>
        <v>1.9822183978249086E-2</v>
      </c>
      <c r="EW119" s="1069">
        <f t="shared" si="520"/>
        <v>1.9822183978249086E-2</v>
      </c>
      <c r="EX119" s="1069">
        <f t="shared" si="520"/>
        <v>1.9822183978249086E-2</v>
      </c>
      <c r="EY119" s="1069">
        <f t="shared" si="520"/>
        <v>1.9822183978249086E-2</v>
      </c>
      <c r="EZ119" s="1069">
        <f t="shared" si="520"/>
        <v>1.9822183978249086E-2</v>
      </c>
      <c r="FA119" s="1069">
        <f t="shared" si="520"/>
        <v>1.9822183978249086E-2</v>
      </c>
      <c r="FB119" s="1069">
        <f t="shared" si="520"/>
        <v>1.9822183978249086E-2</v>
      </c>
      <c r="FC119" s="1069">
        <f t="shared" si="520"/>
        <v>-4.0812927516526543E-2</v>
      </c>
      <c r="FD119" s="1069">
        <f t="shared" si="520"/>
        <v>-4.0812927516526543E-2</v>
      </c>
      <c r="FE119" s="1069">
        <f t="shared" ref="FE119:HP119" si="521">+FE117-FE118</f>
        <v>-4.0812927516526543E-2</v>
      </c>
      <c r="FF119" s="1069">
        <f t="shared" si="521"/>
        <v>-4.0812927516526543E-2</v>
      </c>
      <c r="FG119" s="1069">
        <f t="shared" si="521"/>
        <v>-4.0812927516526543E-2</v>
      </c>
      <c r="FH119" s="1069">
        <f t="shared" si="521"/>
        <v>-4.0812927516526543E-2</v>
      </c>
      <c r="FI119" s="1069">
        <f t="shared" si="521"/>
        <v>-4.0812927516526543E-2</v>
      </c>
      <c r="FJ119" s="1069">
        <f t="shared" si="521"/>
        <v>-4.0812927516526543E-2</v>
      </c>
      <c r="FK119" s="1069">
        <f t="shared" si="521"/>
        <v>-4.0812927516526543E-2</v>
      </c>
      <c r="FL119" s="1069">
        <f t="shared" si="521"/>
        <v>-4.0812927516526543E-2</v>
      </c>
      <c r="FM119" s="1069">
        <f t="shared" si="521"/>
        <v>-4.0812927516526543E-2</v>
      </c>
      <c r="FN119" s="1069">
        <f t="shared" si="521"/>
        <v>-4.0812927516526543E-2</v>
      </c>
      <c r="FO119" s="1069">
        <f t="shared" si="521"/>
        <v>-2.3721056790236617E-2</v>
      </c>
      <c r="FP119" s="1069">
        <f t="shared" si="521"/>
        <v>-2.3721056790236617E-2</v>
      </c>
      <c r="FQ119" s="1069">
        <f t="shared" si="521"/>
        <v>-2.3721056790236617E-2</v>
      </c>
      <c r="FR119" s="1069">
        <f t="shared" si="521"/>
        <v>-2.3721056790236617E-2</v>
      </c>
      <c r="FS119" s="1069">
        <f t="shared" si="521"/>
        <v>-2.3721056790236617E-2</v>
      </c>
      <c r="FT119" s="1069">
        <f t="shared" si="521"/>
        <v>-2.3721056790236617E-2</v>
      </c>
      <c r="FU119" s="1069">
        <f t="shared" si="521"/>
        <v>-2.3721056790236617E-2</v>
      </c>
      <c r="FV119" s="1069">
        <f t="shared" si="521"/>
        <v>-2.3721056790236617E-2</v>
      </c>
      <c r="FW119" s="1069">
        <f t="shared" si="521"/>
        <v>-2.3721056790236617E-2</v>
      </c>
      <c r="FX119" s="1069">
        <f t="shared" si="521"/>
        <v>-2.3721056790236617E-2</v>
      </c>
      <c r="FY119" s="1069">
        <f t="shared" si="521"/>
        <v>-2.3721056790236617E-2</v>
      </c>
      <c r="FZ119" s="1069">
        <f t="shared" si="521"/>
        <v>-2.3721056790236617E-2</v>
      </c>
      <c r="GA119" s="1069">
        <f t="shared" si="521"/>
        <v>1.9375065970962169E-2</v>
      </c>
      <c r="GB119" s="1069">
        <f t="shared" si="521"/>
        <v>1.9375065970962169E-2</v>
      </c>
      <c r="GC119" s="1069">
        <f t="shared" si="521"/>
        <v>1.9375065970962169E-2</v>
      </c>
      <c r="GD119" s="1069">
        <f t="shared" si="521"/>
        <v>1.9375065970962169E-2</v>
      </c>
      <c r="GE119" s="1069">
        <f t="shared" si="521"/>
        <v>1.9375065970962169E-2</v>
      </c>
      <c r="GF119" s="1069">
        <f t="shared" si="521"/>
        <v>1.9375065970962169E-2</v>
      </c>
      <c r="GG119" s="1069">
        <f t="shared" si="521"/>
        <v>1.9375065970962169E-2</v>
      </c>
      <c r="GH119" s="1069">
        <f t="shared" si="521"/>
        <v>1.9375065970962169E-2</v>
      </c>
      <c r="GI119" s="1069">
        <f t="shared" si="521"/>
        <v>1.9375065970962169E-2</v>
      </c>
      <c r="GJ119" s="1069">
        <f t="shared" si="521"/>
        <v>1.9375065970962169E-2</v>
      </c>
      <c r="GK119" s="1069">
        <f t="shared" si="521"/>
        <v>1.9375065970962169E-2</v>
      </c>
      <c r="GL119" s="1069">
        <f t="shared" si="521"/>
        <v>1.9375065970962169E-2</v>
      </c>
      <c r="GM119" s="1069">
        <f t="shared" si="521"/>
        <v>3.7068816629471257E-2</v>
      </c>
      <c r="GN119" s="1069">
        <f t="shared" si="521"/>
        <v>3.7068816629471257E-2</v>
      </c>
      <c r="GO119" s="1069">
        <f t="shared" si="521"/>
        <v>3.7068816629471257E-2</v>
      </c>
      <c r="GP119" s="1069">
        <f t="shared" si="521"/>
        <v>3.7068816629471257E-2</v>
      </c>
      <c r="GQ119" s="1069">
        <f t="shared" si="521"/>
        <v>3.7068816629471257E-2</v>
      </c>
      <c r="GR119" s="1069">
        <f t="shared" si="521"/>
        <v>3.7068816629471257E-2</v>
      </c>
      <c r="GS119" s="1069">
        <f t="shared" si="521"/>
        <v>3.7068816629471257E-2</v>
      </c>
      <c r="GT119" s="1069">
        <f t="shared" si="521"/>
        <v>3.7068816629471257E-2</v>
      </c>
      <c r="GU119" s="1069">
        <f t="shared" si="521"/>
        <v>3.7068816629471257E-2</v>
      </c>
      <c r="GV119" s="1069">
        <f t="shared" si="521"/>
        <v>3.7068816629471257E-2</v>
      </c>
      <c r="GW119" s="1069">
        <f t="shared" si="521"/>
        <v>3.7068816629471257E-2</v>
      </c>
      <c r="GX119" s="1069">
        <f t="shared" si="521"/>
        <v>3.7068816629471257E-2</v>
      </c>
      <c r="GY119" s="1069">
        <f t="shared" si="521"/>
        <v>-2.1727161867602263E-2</v>
      </c>
      <c r="GZ119" s="1069">
        <f t="shared" si="521"/>
        <v>-2.1727161867602263E-2</v>
      </c>
      <c r="HA119" s="1069">
        <f t="shared" si="521"/>
        <v>-2.1727161867602263E-2</v>
      </c>
      <c r="HB119" s="1069">
        <f t="shared" si="521"/>
        <v>-2.1727161867602263E-2</v>
      </c>
      <c r="HC119" s="1069">
        <f t="shared" si="521"/>
        <v>-2.1727161867602263E-2</v>
      </c>
      <c r="HD119" s="1069">
        <f t="shared" si="521"/>
        <v>-2.1727161867602263E-2</v>
      </c>
      <c r="HE119" s="1069">
        <f t="shared" si="521"/>
        <v>-2.1727161867602263E-2</v>
      </c>
      <c r="HF119" s="1069">
        <f t="shared" si="521"/>
        <v>-2.1727161867602263E-2</v>
      </c>
      <c r="HG119" s="1069">
        <f t="shared" si="521"/>
        <v>-2.1727161867602263E-2</v>
      </c>
      <c r="HH119" s="1069">
        <f t="shared" si="521"/>
        <v>-2.1727161867602263E-2</v>
      </c>
      <c r="HI119" s="1069">
        <f t="shared" si="521"/>
        <v>-2.1727161867602263E-2</v>
      </c>
      <c r="HJ119" s="1069">
        <f t="shared" si="521"/>
        <v>-2.1727161867602263E-2</v>
      </c>
      <c r="HK119" s="1069">
        <f t="shared" si="521"/>
        <v>-4.1111100152193103E-2</v>
      </c>
      <c r="HL119" s="1069">
        <f t="shared" si="521"/>
        <v>-4.1111100152193103E-2</v>
      </c>
      <c r="HM119" s="1069">
        <f t="shared" si="521"/>
        <v>-4.1111100152193103E-2</v>
      </c>
      <c r="HN119" s="1069">
        <f t="shared" si="521"/>
        <v>-4.1111100152193103E-2</v>
      </c>
      <c r="HO119" s="1069">
        <f t="shared" si="521"/>
        <v>-4.1111100152193103E-2</v>
      </c>
      <c r="HP119" s="1069">
        <f t="shared" si="521"/>
        <v>-4.1111100152193103E-2</v>
      </c>
      <c r="HQ119" s="1069">
        <f t="shared" ref="HQ119:IA119" si="522">+HQ117-HQ118</f>
        <v>-4.1111100152193103E-2</v>
      </c>
      <c r="HR119" s="1069">
        <f t="shared" si="522"/>
        <v>-4.1111100152193103E-2</v>
      </c>
      <c r="HS119" s="1069">
        <f t="shared" si="522"/>
        <v>-4.1111100152193103E-2</v>
      </c>
      <c r="HT119" s="1069">
        <f t="shared" si="522"/>
        <v>-4.1111100152193103E-2</v>
      </c>
      <c r="HU119" s="1069">
        <f t="shared" si="522"/>
        <v>-4.1111100152193103E-2</v>
      </c>
      <c r="HV119" s="1069">
        <f t="shared" si="522"/>
        <v>-4.1111100152193103E-2</v>
      </c>
      <c r="HW119" s="1069">
        <f t="shared" si="522"/>
        <v>-4.1522211147821508E-2</v>
      </c>
      <c r="HX119" s="1069">
        <f t="shared" si="522"/>
        <v>-4.1522211147821508E-2</v>
      </c>
      <c r="HY119" s="1069">
        <f t="shared" si="522"/>
        <v>-4.1522211147821508E-2</v>
      </c>
      <c r="HZ119" s="1069">
        <f t="shared" si="522"/>
        <v>-4.1522211147821508E-2</v>
      </c>
      <c r="IA119" s="1069">
        <f t="shared" si="522"/>
        <v>-4.1522211147821508E-2</v>
      </c>
    </row>
    <row r="121" spans="3:235" x14ac:dyDescent="0.3">
      <c r="AE121" s="26" t="s">
        <v>1622</v>
      </c>
      <c r="AF121" s="1500">
        <f>+IF(AF119&gt;0,0,AF119*AF103)</f>
        <v>0</v>
      </c>
      <c r="AG121" s="1500">
        <f t="shared" ref="AG121:CR121" si="523">+IF(AG119&gt;0,0,AG119*AG103)</f>
        <v>0</v>
      </c>
      <c r="AH121" s="1500">
        <f t="shared" si="523"/>
        <v>0</v>
      </c>
      <c r="AI121" s="1500">
        <f t="shared" si="523"/>
        <v>0</v>
      </c>
      <c r="AJ121" s="1500">
        <f t="shared" si="523"/>
        <v>0</v>
      </c>
      <c r="AK121" s="1500">
        <f t="shared" si="523"/>
        <v>0</v>
      </c>
      <c r="AL121" s="1500">
        <f t="shared" si="523"/>
        <v>0</v>
      </c>
      <c r="AM121" s="1500">
        <f t="shared" si="523"/>
        <v>0</v>
      </c>
      <c r="AN121" s="1500">
        <f t="shared" si="523"/>
        <v>0</v>
      </c>
      <c r="AO121" s="1500">
        <f t="shared" si="523"/>
        <v>0</v>
      </c>
      <c r="AP121" s="1500">
        <f t="shared" si="523"/>
        <v>0</v>
      </c>
      <c r="AQ121" s="1500">
        <f t="shared" si="523"/>
        <v>0</v>
      </c>
      <c r="AR121" s="1500">
        <f t="shared" si="523"/>
        <v>0</v>
      </c>
      <c r="AS121" s="1500">
        <f t="shared" si="523"/>
        <v>0</v>
      </c>
      <c r="AT121" s="1500">
        <f t="shared" si="523"/>
        <v>0</v>
      </c>
      <c r="AU121" s="1500">
        <f t="shared" si="523"/>
        <v>0</v>
      </c>
      <c r="AV121" s="1500">
        <f t="shared" si="523"/>
        <v>0</v>
      </c>
      <c r="AW121" s="1500">
        <f t="shared" si="523"/>
        <v>0</v>
      </c>
      <c r="AX121" s="1500">
        <f t="shared" si="523"/>
        <v>0</v>
      </c>
      <c r="AY121" s="1500">
        <f t="shared" si="523"/>
        <v>0</v>
      </c>
      <c r="AZ121" s="1500">
        <f t="shared" si="523"/>
        <v>0</v>
      </c>
      <c r="BA121" s="1500">
        <f t="shared" si="523"/>
        <v>0</v>
      </c>
      <c r="BB121" s="1500">
        <f t="shared" si="523"/>
        <v>0</v>
      </c>
      <c r="BC121" s="1500">
        <f t="shared" si="523"/>
        <v>0</v>
      </c>
      <c r="BD121" s="1500">
        <f t="shared" si="523"/>
        <v>0</v>
      </c>
      <c r="BE121" s="1500">
        <f t="shared" si="523"/>
        <v>0</v>
      </c>
      <c r="BF121" s="1500">
        <f t="shared" si="523"/>
        <v>0</v>
      </c>
      <c r="BG121" s="1500">
        <f t="shared" si="523"/>
        <v>0</v>
      </c>
      <c r="BH121" s="1500">
        <f t="shared" si="523"/>
        <v>0</v>
      </c>
      <c r="BI121" s="1500">
        <f t="shared" si="523"/>
        <v>0</v>
      </c>
      <c r="BJ121" s="1500">
        <f t="shared" si="523"/>
        <v>0</v>
      </c>
      <c r="BK121" s="1500">
        <f t="shared" si="523"/>
        <v>0</v>
      </c>
      <c r="BL121" s="1500">
        <f t="shared" si="523"/>
        <v>0</v>
      </c>
      <c r="BM121" s="1500">
        <f t="shared" si="523"/>
        <v>0</v>
      </c>
      <c r="BN121" s="1500">
        <f t="shared" si="523"/>
        <v>0</v>
      </c>
      <c r="BO121" s="1500">
        <f t="shared" si="523"/>
        <v>0</v>
      </c>
      <c r="BP121" s="1500">
        <f t="shared" si="523"/>
        <v>0</v>
      </c>
      <c r="BQ121" s="1500">
        <f t="shared" si="523"/>
        <v>0</v>
      </c>
      <c r="BR121" s="1500">
        <f t="shared" si="523"/>
        <v>0</v>
      </c>
      <c r="BS121" s="1500">
        <f t="shared" si="523"/>
        <v>0</v>
      </c>
      <c r="BT121" s="1500">
        <f t="shared" si="523"/>
        <v>0</v>
      </c>
      <c r="BU121" s="1500">
        <f t="shared" si="523"/>
        <v>0</v>
      </c>
      <c r="BV121" s="1500">
        <f t="shared" si="523"/>
        <v>0</v>
      </c>
      <c r="BW121" s="1500">
        <f t="shared" si="523"/>
        <v>0</v>
      </c>
      <c r="BX121" s="1500">
        <f t="shared" si="523"/>
        <v>0</v>
      </c>
      <c r="BY121" s="1500">
        <f t="shared" si="523"/>
        <v>0</v>
      </c>
      <c r="BZ121" s="1500">
        <f t="shared" si="523"/>
        <v>0</v>
      </c>
      <c r="CA121" s="1500">
        <f t="shared" si="523"/>
        <v>0</v>
      </c>
      <c r="CB121" s="1500">
        <f t="shared" si="523"/>
        <v>0</v>
      </c>
      <c r="CC121" s="1500">
        <f t="shared" si="523"/>
        <v>0</v>
      </c>
      <c r="CD121" s="1500">
        <f t="shared" si="523"/>
        <v>0</v>
      </c>
      <c r="CE121" s="1500">
        <f t="shared" si="523"/>
        <v>0</v>
      </c>
      <c r="CF121" s="1500">
        <f t="shared" si="523"/>
        <v>0</v>
      </c>
      <c r="CG121" s="1500">
        <f t="shared" si="523"/>
        <v>0</v>
      </c>
      <c r="CH121" s="1500">
        <f t="shared" si="523"/>
        <v>0</v>
      </c>
      <c r="CI121" s="1500">
        <f t="shared" si="523"/>
        <v>-0.99197106639621779</v>
      </c>
      <c r="CJ121" s="1500">
        <f t="shared" si="523"/>
        <v>-0.99197106639621779</v>
      </c>
      <c r="CK121" s="1500">
        <f t="shared" si="523"/>
        <v>-0.99197106639621779</v>
      </c>
      <c r="CL121" s="1500">
        <f t="shared" si="523"/>
        <v>-0.99197106639621779</v>
      </c>
      <c r="CM121" s="1500">
        <f t="shared" si="523"/>
        <v>-0.99197106639621779</v>
      </c>
      <c r="CN121" s="1500">
        <f t="shared" si="523"/>
        <v>-0.99197106639621779</v>
      </c>
      <c r="CO121" s="1500">
        <f t="shared" si="523"/>
        <v>-0.99197106639621779</v>
      </c>
      <c r="CP121" s="1500">
        <f t="shared" si="523"/>
        <v>-0.99197106639621779</v>
      </c>
      <c r="CQ121" s="1500">
        <f t="shared" si="523"/>
        <v>-0.99197106639621779</v>
      </c>
      <c r="CR121" s="1500">
        <f t="shared" si="523"/>
        <v>-0.99197106639621779</v>
      </c>
      <c r="CS121" s="1500">
        <f t="shared" ref="CS121:FD121" si="524">+IF(CS119&gt;0,0,CS119*CS103)</f>
        <v>-0.99197106639621779</v>
      </c>
      <c r="CT121" s="1500">
        <f t="shared" si="524"/>
        <v>-0.99197106639621779</v>
      </c>
      <c r="CU121" s="1500">
        <f t="shared" si="524"/>
        <v>0</v>
      </c>
      <c r="CV121" s="1500">
        <f t="shared" si="524"/>
        <v>0</v>
      </c>
      <c r="CW121" s="1500">
        <f t="shared" si="524"/>
        <v>0</v>
      </c>
      <c r="CX121" s="1500">
        <f t="shared" si="524"/>
        <v>0</v>
      </c>
      <c r="CY121" s="1500">
        <f t="shared" si="524"/>
        <v>0</v>
      </c>
      <c r="CZ121" s="1500">
        <f t="shared" si="524"/>
        <v>0</v>
      </c>
      <c r="DA121" s="1500">
        <f t="shared" si="524"/>
        <v>0</v>
      </c>
      <c r="DB121" s="1500">
        <f t="shared" si="524"/>
        <v>0</v>
      </c>
      <c r="DC121" s="1500">
        <f t="shared" si="524"/>
        <v>0</v>
      </c>
      <c r="DD121" s="1500">
        <f t="shared" si="524"/>
        <v>0</v>
      </c>
      <c r="DE121" s="1500">
        <f t="shared" si="524"/>
        <v>0</v>
      </c>
      <c r="DF121" s="1500">
        <f t="shared" si="524"/>
        <v>0</v>
      </c>
      <c r="DG121" s="1500">
        <f t="shared" si="524"/>
        <v>0</v>
      </c>
      <c r="DH121" s="1500">
        <f t="shared" si="524"/>
        <v>0</v>
      </c>
      <c r="DI121" s="1500">
        <f t="shared" si="524"/>
        <v>0</v>
      </c>
      <c r="DJ121" s="1500">
        <f t="shared" si="524"/>
        <v>0</v>
      </c>
      <c r="DK121" s="1500">
        <f t="shared" si="524"/>
        <v>0</v>
      </c>
      <c r="DL121" s="1500">
        <f t="shared" si="524"/>
        <v>0</v>
      </c>
      <c r="DM121" s="1500">
        <f t="shared" si="524"/>
        <v>0</v>
      </c>
      <c r="DN121" s="1500">
        <f t="shared" si="524"/>
        <v>0</v>
      </c>
      <c r="DO121" s="1500">
        <f t="shared" si="524"/>
        <v>0</v>
      </c>
      <c r="DP121" s="1500">
        <f t="shared" si="524"/>
        <v>0</v>
      </c>
      <c r="DQ121" s="1500">
        <f t="shared" si="524"/>
        <v>0</v>
      </c>
      <c r="DR121" s="1500">
        <f t="shared" si="524"/>
        <v>0</v>
      </c>
      <c r="DS121" s="1500">
        <f t="shared" si="524"/>
        <v>-4.8582114686723799E-2</v>
      </c>
      <c r="DT121" s="1500">
        <f t="shared" si="524"/>
        <v>-4.8582114686723799E-2</v>
      </c>
      <c r="DU121" s="1500">
        <f t="shared" si="524"/>
        <v>-4.8582114686723799E-2</v>
      </c>
      <c r="DV121" s="1500">
        <f t="shared" si="524"/>
        <v>-4.8582114686723799E-2</v>
      </c>
      <c r="DW121" s="1500">
        <f t="shared" si="524"/>
        <v>-4.8582114686723799E-2</v>
      </c>
      <c r="DX121" s="1500">
        <f t="shared" si="524"/>
        <v>-4.8582114686723799E-2</v>
      </c>
      <c r="DY121" s="1500">
        <f t="shared" si="524"/>
        <v>-4.8582114686723799E-2</v>
      </c>
      <c r="DZ121" s="1500">
        <f t="shared" si="524"/>
        <v>-4.8582114686723799E-2</v>
      </c>
      <c r="EA121" s="1500">
        <f t="shared" si="524"/>
        <v>-4.8582114686723799E-2</v>
      </c>
      <c r="EB121" s="1500">
        <f t="shared" si="524"/>
        <v>-4.8582114686723799E-2</v>
      </c>
      <c r="EC121" s="1500">
        <f t="shared" si="524"/>
        <v>-4.8582114686723799E-2</v>
      </c>
      <c r="ED121" s="1500">
        <f t="shared" si="524"/>
        <v>-4.8582114686723799E-2</v>
      </c>
      <c r="EE121" s="1500">
        <f t="shared" si="524"/>
        <v>-3.1824012691504322</v>
      </c>
      <c r="EF121" s="1500">
        <f t="shared" si="524"/>
        <v>-3.1824012691504322</v>
      </c>
      <c r="EG121" s="1500">
        <f t="shared" si="524"/>
        <v>-3.1824012691504322</v>
      </c>
      <c r="EH121" s="1500">
        <f t="shared" si="524"/>
        <v>-3.1824012691504322</v>
      </c>
      <c r="EI121" s="1500">
        <f t="shared" si="524"/>
        <v>-3.1824012691504322</v>
      </c>
      <c r="EJ121" s="1500">
        <f t="shared" si="524"/>
        <v>-3.1824012691504322</v>
      </c>
      <c r="EK121" s="1500">
        <f t="shared" si="524"/>
        <v>-3.1824012691504322</v>
      </c>
      <c r="EL121" s="1500">
        <f t="shared" si="524"/>
        <v>-3.1824012691504322</v>
      </c>
      <c r="EM121" s="1500">
        <f t="shared" si="524"/>
        <v>-3.1824012691504322</v>
      </c>
      <c r="EN121" s="1500">
        <f t="shared" si="524"/>
        <v>-3.1824012691504322</v>
      </c>
      <c r="EO121" s="1500">
        <f t="shared" si="524"/>
        <v>-3.1824012691504322</v>
      </c>
      <c r="EP121" s="1500">
        <f t="shared" si="524"/>
        <v>-3.1824012691504322</v>
      </c>
      <c r="EQ121" s="1500">
        <f t="shared" si="524"/>
        <v>0</v>
      </c>
      <c r="ER121" s="1500">
        <f t="shared" si="524"/>
        <v>0</v>
      </c>
      <c r="ES121" s="1500">
        <f t="shared" si="524"/>
        <v>0</v>
      </c>
      <c r="ET121" s="1500">
        <f t="shared" si="524"/>
        <v>0</v>
      </c>
      <c r="EU121" s="1500">
        <f t="shared" si="524"/>
        <v>0</v>
      </c>
      <c r="EV121" s="1500">
        <f t="shared" si="524"/>
        <v>0</v>
      </c>
      <c r="EW121" s="1500">
        <f t="shared" si="524"/>
        <v>0</v>
      </c>
      <c r="EX121" s="1500">
        <f t="shared" si="524"/>
        <v>0</v>
      </c>
      <c r="EY121" s="1500">
        <f t="shared" si="524"/>
        <v>0</v>
      </c>
      <c r="EZ121" s="1500">
        <f t="shared" si="524"/>
        <v>0</v>
      </c>
      <c r="FA121" s="1500">
        <f t="shared" si="524"/>
        <v>0</v>
      </c>
      <c r="FB121" s="1500">
        <f t="shared" si="524"/>
        <v>0</v>
      </c>
      <c r="FC121" s="1500">
        <f t="shared" si="524"/>
        <v>-3.2650342013221234</v>
      </c>
      <c r="FD121" s="1500">
        <f t="shared" si="524"/>
        <v>-3.2650342013221234</v>
      </c>
      <c r="FE121" s="1500">
        <f t="shared" ref="FE121:HP121" si="525">+IF(FE119&gt;0,0,FE119*FE103)</f>
        <v>-3.2650342013221234</v>
      </c>
      <c r="FF121" s="1500">
        <f t="shared" si="525"/>
        <v>-3.2650342013221234</v>
      </c>
      <c r="FG121" s="1500">
        <f t="shared" si="525"/>
        <v>-3.2650342013221234</v>
      </c>
      <c r="FH121" s="1500">
        <f t="shared" si="525"/>
        <v>-3.2650342013221234</v>
      </c>
      <c r="FI121" s="1500">
        <f t="shared" si="525"/>
        <v>-3.2650342013221234</v>
      </c>
      <c r="FJ121" s="1500">
        <f t="shared" si="525"/>
        <v>-3.2650342013221234</v>
      </c>
      <c r="FK121" s="1500">
        <f t="shared" si="525"/>
        <v>-3.2650342013221234</v>
      </c>
      <c r="FL121" s="1500">
        <f t="shared" si="525"/>
        <v>-3.2650342013221234</v>
      </c>
      <c r="FM121" s="1500">
        <f t="shared" si="525"/>
        <v>-3.2650342013221234</v>
      </c>
      <c r="FN121" s="1500">
        <f t="shared" si="525"/>
        <v>-3.2650342013221234</v>
      </c>
      <c r="FO121" s="1500">
        <f t="shared" si="525"/>
        <v>-1.8976845432189293</v>
      </c>
      <c r="FP121" s="1500">
        <f t="shared" si="525"/>
        <v>-1.8976845432189293</v>
      </c>
      <c r="FQ121" s="1500">
        <f t="shared" si="525"/>
        <v>-1.8976845432189293</v>
      </c>
      <c r="FR121" s="1500">
        <f t="shared" si="525"/>
        <v>-1.8976845432189293</v>
      </c>
      <c r="FS121" s="1500">
        <f t="shared" si="525"/>
        <v>-1.8976845432189293</v>
      </c>
      <c r="FT121" s="1500">
        <f t="shared" si="525"/>
        <v>-1.8976845432189293</v>
      </c>
      <c r="FU121" s="1500">
        <f t="shared" si="525"/>
        <v>-1.8976845432189293</v>
      </c>
      <c r="FV121" s="1500">
        <f t="shared" si="525"/>
        <v>-1.8976845432189293</v>
      </c>
      <c r="FW121" s="1500">
        <f t="shared" si="525"/>
        <v>-1.8976845432189293</v>
      </c>
      <c r="FX121" s="1500">
        <f t="shared" si="525"/>
        <v>-1.8976845432189293</v>
      </c>
      <c r="FY121" s="1500">
        <f t="shared" si="525"/>
        <v>-1.8976845432189293</v>
      </c>
      <c r="FZ121" s="1500">
        <f t="shared" si="525"/>
        <v>-1.8976845432189293</v>
      </c>
      <c r="GA121" s="1500">
        <f t="shared" si="525"/>
        <v>0</v>
      </c>
      <c r="GB121" s="1500">
        <f t="shared" si="525"/>
        <v>0</v>
      </c>
      <c r="GC121" s="1500">
        <f t="shared" si="525"/>
        <v>0</v>
      </c>
      <c r="GD121" s="1500">
        <f t="shared" si="525"/>
        <v>0</v>
      </c>
      <c r="GE121" s="1500">
        <f t="shared" si="525"/>
        <v>0</v>
      </c>
      <c r="GF121" s="1500">
        <f t="shared" si="525"/>
        <v>0</v>
      </c>
      <c r="GG121" s="1500">
        <f t="shared" si="525"/>
        <v>0</v>
      </c>
      <c r="GH121" s="1500">
        <f t="shared" si="525"/>
        <v>0</v>
      </c>
      <c r="GI121" s="1500">
        <f t="shared" si="525"/>
        <v>0</v>
      </c>
      <c r="GJ121" s="1500">
        <f t="shared" si="525"/>
        <v>0</v>
      </c>
      <c r="GK121" s="1500">
        <f t="shared" si="525"/>
        <v>0</v>
      </c>
      <c r="GL121" s="1500">
        <f t="shared" si="525"/>
        <v>0</v>
      </c>
      <c r="GM121" s="1500">
        <f t="shared" si="525"/>
        <v>0</v>
      </c>
      <c r="GN121" s="1500">
        <f t="shared" si="525"/>
        <v>0</v>
      </c>
      <c r="GO121" s="1500">
        <f t="shared" si="525"/>
        <v>0</v>
      </c>
      <c r="GP121" s="1500">
        <f t="shared" si="525"/>
        <v>0</v>
      </c>
      <c r="GQ121" s="1500">
        <f t="shared" si="525"/>
        <v>0</v>
      </c>
      <c r="GR121" s="1500">
        <f t="shared" si="525"/>
        <v>0</v>
      </c>
      <c r="GS121" s="1500">
        <f t="shared" si="525"/>
        <v>0</v>
      </c>
      <c r="GT121" s="1500">
        <f t="shared" si="525"/>
        <v>0</v>
      </c>
      <c r="GU121" s="1500">
        <f t="shared" si="525"/>
        <v>0</v>
      </c>
      <c r="GV121" s="1500">
        <f t="shared" si="525"/>
        <v>0</v>
      </c>
      <c r="GW121" s="1500">
        <f t="shared" si="525"/>
        <v>0</v>
      </c>
      <c r="GX121" s="1500">
        <f t="shared" si="525"/>
        <v>0</v>
      </c>
      <c r="GY121" s="1500">
        <f t="shared" si="525"/>
        <v>-1.738172949408181</v>
      </c>
      <c r="GZ121" s="1500">
        <f t="shared" si="525"/>
        <v>-1.738172949408181</v>
      </c>
      <c r="HA121" s="1500">
        <f t="shared" si="525"/>
        <v>-1.738172949408181</v>
      </c>
      <c r="HB121" s="1500">
        <f t="shared" si="525"/>
        <v>-1.738172949408181</v>
      </c>
      <c r="HC121" s="1500">
        <f t="shared" si="525"/>
        <v>-1.738172949408181</v>
      </c>
      <c r="HD121" s="1500">
        <f t="shared" si="525"/>
        <v>-1.738172949408181</v>
      </c>
      <c r="HE121" s="1500">
        <f t="shared" si="525"/>
        <v>-1.738172949408181</v>
      </c>
      <c r="HF121" s="1500">
        <f t="shared" si="525"/>
        <v>-1.738172949408181</v>
      </c>
      <c r="HG121" s="1500">
        <f t="shared" si="525"/>
        <v>-1.738172949408181</v>
      </c>
      <c r="HH121" s="1500">
        <f t="shared" si="525"/>
        <v>-1.738172949408181</v>
      </c>
      <c r="HI121" s="1500">
        <f t="shared" si="525"/>
        <v>-1.738172949408181</v>
      </c>
      <c r="HJ121" s="1500">
        <f t="shared" si="525"/>
        <v>-1.738172949408181</v>
      </c>
      <c r="HK121" s="1500">
        <f t="shared" si="525"/>
        <v>-3.2888880121754482</v>
      </c>
      <c r="HL121" s="1500">
        <f t="shared" si="525"/>
        <v>-3.2888880121754482</v>
      </c>
      <c r="HM121" s="1500">
        <f t="shared" si="525"/>
        <v>-3.2888880121754482</v>
      </c>
      <c r="HN121" s="1500">
        <f t="shared" si="525"/>
        <v>-3.2888880121754482</v>
      </c>
      <c r="HO121" s="1500">
        <f t="shared" si="525"/>
        <v>-3.2888880121754482</v>
      </c>
      <c r="HP121" s="1500">
        <f t="shared" si="525"/>
        <v>-3.2888880121754482</v>
      </c>
      <c r="HQ121" s="1500">
        <f t="shared" ref="HQ121:IA121" si="526">+IF(HQ119&gt;0,0,HQ119*HQ103)</f>
        <v>-3.2888880121754482</v>
      </c>
      <c r="HR121" s="1500">
        <f t="shared" si="526"/>
        <v>-3.2888880121754482</v>
      </c>
      <c r="HS121" s="1500">
        <f t="shared" si="526"/>
        <v>-3.2888880121754482</v>
      </c>
      <c r="HT121" s="1500">
        <f t="shared" si="526"/>
        <v>-3.2888880121754482</v>
      </c>
      <c r="HU121" s="1500">
        <f t="shared" si="526"/>
        <v>-3.2888880121754482</v>
      </c>
      <c r="HV121" s="1500">
        <f t="shared" si="526"/>
        <v>-3.2888880121754482</v>
      </c>
      <c r="HW121" s="1500">
        <f t="shared" si="526"/>
        <v>-3.3217768918257207</v>
      </c>
      <c r="HX121" s="1500">
        <f t="shared" si="526"/>
        <v>-3.3217768918257207</v>
      </c>
      <c r="HY121" s="1500">
        <f t="shared" si="526"/>
        <v>-3.3217768918257207</v>
      </c>
      <c r="HZ121" s="1500">
        <f t="shared" si="526"/>
        <v>-3.3217768918257207</v>
      </c>
      <c r="IA121" s="1500">
        <f t="shared" si="526"/>
        <v>-3.3217768918257207</v>
      </c>
    </row>
    <row r="124" spans="3:235" x14ac:dyDescent="0.3">
      <c r="AE124" s="1984" t="s">
        <v>1613</v>
      </c>
      <c r="AF124" s="1257">
        <v>2020</v>
      </c>
      <c r="AG124" s="1257">
        <v>2021</v>
      </c>
      <c r="AH124" s="1257">
        <v>2022</v>
      </c>
      <c r="AI124" s="1257">
        <v>2023</v>
      </c>
      <c r="AJ124" s="1257">
        <v>2024</v>
      </c>
      <c r="AK124" s="1257">
        <v>2025</v>
      </c>
      <c r="AL124" s="1257">
        <v>2026</v>
      </c>
      <c r="AM124" s="1257">
        <v>2027</v>
      </c>
      <c r="AN124" s="1257">
        <v>2028</v>
      </c>
      <c r="AO124" s="1257">
        <v>2029</v>
      </c>
      <c r="AP124" s="1257">
        <v>2030</v>
      </c>
      <c r="AQ124" s="1257">
        <v>2031</v>
      </c>
      <c r="AR124" s="1257">
        <v>2032</v>
      </c>
      <c r="AS124" s="1257">
        <v>2033</v>
      </c>
      <c r="AT124" s="1257">
        <v>2034</v>
      </c>
      <c r="AU124" s="1257">
        <v>2035</v>
      </c>
      <c r="AV124" s="1257">
        <v>2036</v>
      </c>
      <c r="AW124" s="1257">
        <v>2037</v>
      </c>
    </row>
    <row r="125" spans="3:235" x14ac:dyDescent="0.3">
      <c r="AE125" s="1995">
        <f>SUM(AF125:AW125)</f>
        <v>-189.56169433542527</v>
      </c>
      <c r="AF125" s="1985">
        <f>+SUMIFS($AF$121:$IA$121,$AF$93:$IA$93,AF$124)</f>
        <v>0</v>
      </c>
      <c r="AG125" s="1985">
        <f t="shared" ref="AG125:AW125" si="527">+SUMIFS($AF$121:$IA$121,$AF$93:$IA$93,AG$124)</f>
        <v>0</v>
      </c>
      <c r="AH125" s="1985">
        <f t="shared" si="527"/>
        <v>0</v>
      </c>
      <c r="AI125" s="1985">
        <f t="shared" si="527"/>
        <v>0</v>
      </c>
      <c r="AJ125" s="1985">
        <f t="shared" si="527"/>
        <v>0</v>
      </c>
      <c r="AK125" s="1985">
        <f t="shared" si="527"/>
        <v>-11.903652796754614</v>
      </c>
      <c r="AL125" s="1985">
        <f t="shared" si="527"/>
        <v>0</v>
      </c>
      <c r="AM125" s="1985">
        <f t="shared" si="527"/>
        <v>0</v>
      </c>
      <c r="AN125" s="1985">
        <f t="shared" si="527"/>
        <v>-0.58298537624068558</v>
      </c>
      <c r="AO125" s="1985">
        <f t="shared" si="527"/>
        <v>-38.188815229805186</v>
      </c>
      <c r="AP125" s="1985">
        <f t="shared" si="527"/>
        <v>0</v>
      </c>
      <c r="AQ125" s="1985">
        <f t="shared" si="527"/>
        <v>-39.180410415865481</v>
      </c>
      <c r="AR125" s="1985">
        <f t="shared" si="527"/>
        <v>-22.772214518627152</v>
      </c>
      <c r="AS125" s="1985">
        <f t="shared" si="527"/>
        <v>0</v>
      </c>
      <c r="AT125" s="1985">
        <f t="shared" si="527"/>
        <v>0</v>
      </c>
      <c r="AU125" s="1985">
        <f t="shared" si="527"/>
        <v>-20.858075392898172</v>
      </c>
      <c r="AV125" s="1985">
        <f t="shared" si="527"/>
        <v>-39.466656146105379</v>
      </c>
      <c r="AW125" s="1985">
        <f t="shared" si="527"/>
        <v>-16.608884459128603</v>
      </c>
    </row>
    <row r="126" spans="3:235" x14ac:dyDescent="0.3">
      <c r="AE126" s="1986"/>
      <c r="AF126" s="1986"/>
      <c r="AG126" s="1986"/>
      <c r="AH126" s="1986"/>
      <c r="AI126" s="1986"/>
      <c r="AJ126" s="1986"/>
      <c r="AK126" s="1986"/>
      <c r="AL126" s="1986"/>
      <c r="AM126" s="1986"/>
      <c r="AN126" s="1986"/>
      <c r="AO126" s="1986"/>
      <c r="AP126" s="1986"/>
      <c r="AQ126" s="1986"/>
      <c r="AR126" s="1986"/>
      <c r="AS126" s="1986"/>
      <c r="AT126" s="1986"/>
      <c r="AU126" s="1986"/>
      <c r="AV126" s="1986"/>
      <c r="AW126" s="1986"/>
    </row>
    <row r="127" spans="3:235" x14ac:dyDescent="0.3">
      <c r="AA127" s="1069"/>
      <c r="AB127" s="1988"/>
      <c r="AC127" s="26" t="s">
        <v>1614</v>
      </c>
      <c r="AD127" s="26" t="s">
        <v>1615</v>
      </c>
      <c r="AE127" s="1987">
        <v>0</v>
      </c>
      <c r="AF127" s="1985">
        <v>0</v>
      </c>
      <c r="AG127" s="1985">
        <v>0</v>
      </c>
      <c r="AH127" s="1985">
        <v>0</v>
      </c>
      <c r="AI127" s="1985">
        <v>0</v>
      </c>
      <c r="AJ127" s="1985">
        <v>0</v>
      </c>
      <c r="AK127" s="1985">
        <v>0</v>
      </c>
      <c r="AL127" s="1985">
        <v>0</v>
      </c>
      <c r="AM127" s="1985">
        <v>0</v>
      </c>
      <c r="AN127" s="1985">
        <v>0</v>
      </c>
      <c r="AO127" s="1985">
        <v>0</v>
      </c>
      <c r="AP127" s="1985">
        <v>0</v>
      </c>
      <c r="AQ127" s="1985">
        <v>0</v>
      </c>
      <c r="AR127" s="1985">
        <v>0</v>
      </c>
      <c r="AS127" s="1985">
        <v>0</v>
      </c>
      <c r="AT127" s="1985">
        <v>0</v>
      </c>
      <c r="AU127" s="1985">
        <v>0</v>
      </c>
      <c r="AV127" s="1985">
        <v>0</v>
      </c>
      <c r="AW127" s="1985">
        <v>0</v>
      </c>
    </row>
    <row r="128" spans="3:235" x14ac:dyDescent="0.3">
      <c r="AA128" s="1069"/>
      <c r="AB128" s="1988"/>
      <c r="AD128" s="26" t="s">
        <v>1616</v>
      </c>
      <c r="AE128" s="1987">
        <v>-1235024.0000000009</v>
      </c>
      <c r="AF128" s="1985">
        <v>-1235024.0000000009</v>
      </c>
      <c r="AG128" s="1985">
        <v>0</v>
      </c>
      <c r="AH128" s="1985">
        <v>0</v>
      </c>
      <c r="AI128" s="1985">
        <v>0</v>
      </c>
      <c r="AJ128" s="1985">
        <v>0</v>
      </c>
      <c r="AK128" s="1985">
        <v>0</v>
      </c>
      <c r="AL128" s="1985">
        <v>0</v>
      </c>
      <c r="AM128" s="1985">
        <v>0</v>
      </c>
      <c r="AN128" s="1985">
        <v>0</v>
      </c>
      <c r="AO128" s="1985">
        <v>0</v>
      </c>
      <c r="AP128" s="1985">
        <v>0</v>
      </c>
      <c r="AQ128" s="1985">
        <v>0</v>
      </c>
      <c r="AR128" s="1985">
        <v>0</v>
      </c>
      <c r="AS128" s="1985">
        <v>0</v>
      </c>
      <c r="AT128" s="1985">
        <v>0</v>
      </c>
      <c r="AU128" s="1985">
        <v>0</v>
      </c>
      <c r="AV128" s="1985">
        <v>0</v>
      </c>
      <c r="AW128" s="1985">
        <v>0</v>
      </c>
    </row>
    <row r="129" spans="27:49" x14ac:dyDescent="0.3">
      <c r="AA129" s="1069"/>
      <c r="AB129" s="1988"/>
      <c r="AD129" s="26" t="s">
        <v>1617</v>
      </c>
      <c r="AE129" s="1987">
        <v>-3999644.6666666698</v>
      </c>
      <c r="AF129" s="1985">
        <v>-3083812.6666666679</v>
      </c>
      <c r="AG129" s="1985">
        <v>-915832.00000000186</v>
      </c>
      <c r="AH129" s="1985">
        <v>0</v>
      </c>
      <c r="AI129" s="1985">
        <v>0</v>
      </c>
      <c r="AJ129" s="1985">
        <v>0</v>
      </c>
      <c r="AK129" s="1985">
        <v>0</v>
      </c>
      <c r="AL129" s="1985">
        <v>0</v>
      </c>
      <c r="AM129" s="1985">
        <v>0</v>
      </c>
      <c r="AN129" s="1985">
        <v>0</v>
      </c>
      <c r="AO129" s="1985">
        <v>0</v>
      </c>
      <c r="AP129" s="1985">
        <v>0</v>
      </c>
      <c r="AQ129" s="1985">
        <v>0</v>
      </c>
      <c r="AR129" s="1985">
        <v>0</v>
      </c>
      <c r="AS129" s="1985">
        <v>0</v>
      </c>
      <c r="AT129" s="1985">
        <v>0</v>
      </c>
      <c r="AU129" s="1985">
        <v>0</v>
      </c>
      <c r="AV129" s="1985">
        <v>0</v>
      </c>
      <c r="AW129" s="1985">
        <v>0</v>
      </c>
    </row>
    <row r="130" spans="27:49" x14ac:dyDescent="0.3">
      <c r="AA130" s="1069"/>
      <c r="AB130" s="1988"/>
      <c r="AE130" s="1986"/>
      <c r="AF130" s="1986"/>
      <c r="AG130" s="1986"/>
      <c r="AH130" s="1986"/>
      <c r="AI130" s="1986"/>
      <c r="AJ130" s="1986"/>
      <c r="AK130" s="1986"/>
      <c r="AL130" s="1986"/>
      <c r="AM130" s="1986"/>
      <c r="AN130" s="1986"/>
      <c r="AO130" s="1986"/>
      <c r="AP130" s="1986"/>
      <c r="AQ130" s="1986"/>
      <c r="AR130" s="1986"/>
      <c r="AS130" s="1986"/>
      <c r="AT130" s="1986"/>
      <c r="AU130" s="1986"/>
      <c r="AV130" s="1986"/>
      <c r="AW130" s="1986"/>
    </row>
    <row r="131" spans="27:49" x14ac:dyDescent="0.3">
      <c r="AA131" s="1989"/>
      <c r="AB131" s="1988"/>
      <c r="AC131" s="26" t="s">
        <v>1618</v>
      </c>
      <c r="AD131" s="26" t="s">
        <v>1619</v>
      </c>
      <c r="AE131" s="1987">
        <v>-189.56169433542527</v>
      </c>
      <c r="AF131" s="1985">
        <v>0</v>
      </c>
      <c r="AG131" s="1985">
        <v>0</v>
      </c>
      <c r="AH131" s="1985">
        <v>0</v>
      </c>
      <c r="AI131" s="1985">
        <v>0</v>
      </c>
      <c r="AJ131" s="1985">
        <v>0</v>
      </c>
      <c r="AK131" s="1985">
        <v>-11.903652796754614</v>
      </c>
      <c r="AL131" s="1985">
        <v>0</v>
      </c>
      <c r="AM131" s="1985">
        <v>0</v>
      </c>
      <c r="AN131" s="1985">
        <v>-0.58298537624068558</v>
      </c>
      <c r="AO131" s="1985">
        <v>-38.188815229805186</v>
      </c>
      <c r="AP131" s="1985">
        <v>0</v>
      </c>
      <c r="AQ131" s="1985">
        <v>-39.180410415865481</v>
      </c>
      <c r="AR131" s="1985">
        <v>-22.772214518627152</v>
      </c>
      <c r="AS131" s="1985">
        <v>0</v>
      </c>
      <c r="AT131" s="1985">
        <v>0</v>
      </c>
      <c r="AU131" s="1985">
        <v>-20.858075392898172</v>
      </c>
      <c r="AV131" s="1985">
        <v>-39.466656146105379</v>
      </c>
      <c r="AW131" s="1985">
        <v>-16.608884459128603</v>
      </c>
    </row>
    <row r="132" spans="27:49" x14ac:dyDescent="0.3">
      <c r="AA132" s="1069"/>
      <c r="AB132" s="1988"/>
      <c r="AD132" s="26" t="s">
        <v>1615</v>
      </c>
      <c r="AE132" s="1987">
        <v>-50843083.267040469</v>
      </c>
      <c r="AF132" s="1985">
        <v>-1602533.3333333342</v>
      </c>
      <c r="AG132" s="1985">
        <v>-2774671.9999999986</v>
      </c>
      <c r="AH132" s="1985">
        <v>-2802391.5200000014</v>
      </c>
      <c r="AI132" s="1985">
        <v>-2830413.8352000024</v>
      </c>
      <c r="AJ132" s="1985">
        <v>-2858713.9735520016</v>
      </c>
      <c r="AK132" s="1985">
        <v>-2887346.7132875244</v>
      </c>
      <c r="AL132" s="1985">
        <v>-2916206.5804204005</v>
      </c>
      <c r="AM132" s="1985">
        <v>-2945347.8462246028</v>
      </c>
      <c r="AN132" s="1985">
        <v>-2974824.5246868487</v>
      </c>
      <c r="AO132" s="1985">
        <v>-3004610.3699337193</v>
      </c>
      <c r="AP132" s="1985">
        <v>-3034598.8736330532</v>
      </c>
      <c r="AQ132" s="1985">
        <v>-3065003.2623693813</v>
      </c>
      <c r="AR132" s="1985">
        <v>-3095636.4949930725</v>
      </c>
      <c r="AS132" s="1985">
        <v>-3126551.2599430047</v>
      </c>
      <c r="AT132" s="1985">
        <v>-3157799.9725424391</v>
      </c>
      <c r="AU132" s="1985">
        <v>-3189434.7722678599</v>
      </c>
      <c r="AV132" s="1985">
        <v>-3221347.5199905378</v>
      </c>
      <c r="AW132" s="1985">
        <v>-1355650.4146626829</v>
      </c>
    </row>
    <row r="133" spans="27:49" x14ac:dyDescent="0.3">
      <c r="AA133" s="1069"/>
      <c r="AB133" s="1988"/>
      <c r="AD133" s="26" t="s">
        <v>1616</v>
      </c>
      <c r="AE133" s="1987">
        <v>-101686163.79292478</v>
      </c>
      <c r="AF133" s="1985">
        <v>-3205066.6666666684</v>
      </c>
      <c r="AG133" s="1985">
        <v>-5549343.9999999972</v>
      </c>
      <c r="AH133" s="1985">
        <v>-5604810.2399999956</v>
      </c>
      <c r="AI133" s="1985">
        <v>-5660856.7423999952</v>
      </c>
      <c r="AJ133" s="1985">
        <v>-5717461.3098239927</v>
      </c>
      <c r="AK133" s="1985">
        <v>-5774681.5229222365</v>
      </c>
      <c r="AL133" s="1985">
        <v>-5832414.7381514572</v>
      </c>
      <c r="AM133" s="1985">
        <v>-5890718.0855329772</v>
      </c>
      <c r="AN133" s="1985">
        <v>-5949648.4663883038</v>
      </c>
      <c r="AO133" s="1985">
        <v>-6009182.5510521894</v>
      </c>
      <c r="AP133" s="1985">
        <v>-6069216.7765627084</v>
      </c>
      <c r="AQ133" s="1985">
        <v>-6129967.3443283355</v>
      </c>
      <c r="AR133" s="1985">
        <v>-6191250.2177716205</v>
      </c>
      <c r="AS133" s="1985">
        <v>-6253121.1199493334</v>
      </c>
      <c r="AT133" s="1985">
        <v>-6315635.5311488276</v>
      </c>
      <c r="AU133" s="1985">
        <v>-6378848.6864603152</v>
      </c>
      <c r="AV133" s="1985">
        <v>-6442655.5733249178</v>
      </c>
      <c r="AW133" s="1985">
        <v>-2711284.2204409023</v>
      </c>
    </row>
    <row r="134" spans="27:49" x14ac:dyDescent="0.3">
      <c r="AA134" s="1069"/>
      <c r="AB134" s="1988"/>
      <c r="AD134" s="26" t="s">
        <v>1617</v>
      </c>
      <c r="AE134" s="1987">
        <v>-152529244.3188093</v>
      </c>
      <c r="AF134" s="1985">
        <v>-4807600.0000000009</v>
      </c>
      <c r="AG134" s="1985">
        <v>-8324016.0000000009</v>
      </c>
      <c r="AH134" s="1985">
        <v>-8407228.9600000065</v>
      </c>
      <c r="AI134" s="1985">
        <v>-8491299.6496000029</v>
      </c>
      <c r="AJ134" s="1985">
        <v>-8576208.6460960042</v>
      </c>
      <c r="AK134" s="1985">
        <v>-8662016.3325569648</v>
      </c>
      <c r="AL134" s="1985">
        <v>-8748622.8958825301</v>
      </c>
      <c r="AM134" s="1985">
        <v>-8836088.3248413634</v>
      </c>
      <c r="AN134" s="1985">
        <v>-8924472.4080897737</v>
      </c>
      <c r="AO134" s="1985">
        <v>-9013754.7321706694</v>
      </c>
      <c r="AP134" s="1985">
        <v>-9103834.6794923767</v>
      </c>
      <c r="AQ134" s="1985">
        <v>-9194931.426287299</v>
      </c>
      <c r="AR134" s="1985">
        <v>-9286863.9405501746</v>
      </c>
      <c r="AS134" s="1985">
        <v>-9379690.9799556788</v>
      </c>
      <c r="AT134" s="1985">
        <v>-9473471.0897552334</v>
      </c>
      <c r="AU134" s="1985">
        <v>-9568262.600652786</v>
      </c>
      <c r="AV134" s="1985">
        <v>-9663963.6266593132</v>
      </c>
      <c r="AW134" s="1985">
        <v>-4066918.0262191268</v>
      </c>
    </row>
  </sheetData>
  <mergeCells count="6">
    <mergeCell ref="C94:D94"/>
    <mergeCell ref="C6:D6"/>
    <mergeCell ref="C38:D38"/>
    <mergeCell ref="F6:P6"/>
    <mergeCell ref="C63:D63"/>
    <mergeCell ref="C51:D51"/>
  </mergeCells>
  <phoneticPr fontId="2" type="noConversion"/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C000"/>
  </sheetPr>
  <dimension ref="A2:IA56"/>
  <sheetViews>
    <sheetView topLeftCell="A13" zoomScale="70" zoomScaleNormal="70" workbookViewId="0">
      <selection activeCell="AJ37" sqref="AJ37"/>
    </sheetView>
  </sheetViews>
  <sheetFormatPr defaultRowHeight="16.5" outlineLevelCol="1" x14ac:dyDescent="0.3"/>
  <cols>
    <col min="1" max="1" width="3.625" customWidth="1"/>
    <col min="2" max="2" width="4.625" customWidth="1"/>
    <col min="3" max="3" width="16.75" hidden="1" customWidth="1" outlineLevel="1"/>
    <col min="4" max="4" width="11.625" hidden="1" customWidth="1" outlineLevel="1"/>
    <col min="5" max="5" width="14.75" hidden="1" customWidth="1" outlineLevel="1"/>
    <col min="6" max="6" width="12.75" hidden="1" customWidth="1" outlineLevel="1"/>
    <col min="7" max="23" width="11.625" hidden="1" customWidth="1" outlineLevel="1"/>
    <col min="24" max="24" width="3.125" customWidth="1" collapsed="1"/>
    <col min="25" max="25" width="14.75" customWidth="1"/>
    <col min="27" max="30" width="10.25" customWidth="1"/>
    <col min="31" max="31" width="11.625" customWidth="1"/>
    <col min="32" max="32" width="12.625" customWidth="1"/>
    <col min="33" max="66" width="10.25" customWidth="1"/>
    <col min="67" max="67" width="11.875" customWidth="1"/>
    <col min="68" max="73" width="10.25" customWidth="1"/>
    <col min="74" max="74" width="10.375" customWidth="1"/>
    <col min="75" max="78" width="10.25" customWidth="1"/>
    <col min="79" max="79" width="11.75" customWidth="1"/>
    <col min="80" max="102" width="10.25" customWidth="1"/>
    <col min="103" max="103" width="11.625" customWidth="1"/>
    <col min="104" max="150" width="10.25" customWidth="1"/>
    <col min="151" max="151" width="11.75" customWidth="1"/>
    <col min="152" max="235" width="10.25" customWidth="1"/>
  </cols>
  <sheetData>
    <row r="2" spans="2:33" s="77" customFormat="1" ht="38.25" x14ac:dyDescent="0.3">
      <c r="B2" s="24" t="s">
        <v>289</v>
      </c>
      <c r="Y2" s="24" t="s">
        <v>289</v>
      </c>
    </row>
    <row r="3" spans="2:33" s="78" customFormat="1" ht="5.25" customHeight="1" x14ac:dyDescent="0.3"/>
    <row r="5" spans="2:33" x14ac:dyDescent="0.3">
      <c r="B5" s="42" t="s">
        <v>54</v>
      </c>
      <c r="C5" s="41" t="s">
        <v>231</v>
      </c>
      <c r="Y5" s="41" t="s">
        <v>231</v>
      </c>
      <c r="Z5" s="58"/>
      <c r="AA5" s="58"/>
      <c r="AB5" s="58"/>
      <c r="AC5" s="58"/>
      <c r="AD5" s="58"/>
      <c r="AE5" s="58"/>
      <c r="AF5" s="58"/>
      <c r="AG5" s="58"/>
    </row>
    <row r="6" spans="2:33" x14ac:dyDescent="0.3">
      <c r="C6" s="2129" t="s">
        <v>259</v>
      </c>
      <c r="D6" s="2130"/>
      <c r="E6" s="2130"/>
      <c r="F6" s="2131"/>
      <c r="Y6" s="2129" t="s">
        <v>259</v>
      </c>
      <c r="Z6" s="2130"/>
      <c r="AA6" s="2130"/>
      <c r="AB6" s="2131"/>
      <c r="AC6" s="58"/>
      <c r="AD6" s="58"/>
      <c r="AE6" s="58"/>
      <c r="AF6" s="58"/>
      <c r="AG6" s="58"/>
    </row>
    <row r="7" spans="2:33" x14ac:dyDescent="0.3">
      <c r="C7" s="1" t="s">
        <v>232</v>
      </c>
      <c r="D7" s="2"/>
      <c r="E7" s="11" t="s">
        <v>39</v>
      </c>
      <c r="F7" s="142">
        <f>시나리오분석!M31</f>
        <v>5250000</v>
      </c>
      <c r="H7" s="58"/>
      <c r="I7" s="58"/>
      <c r="J7" s="58"/>
      <c r="K7" s="58"/>
      <c r="L7" s="58"/>
      <c r="M7" s="58"/>
      <c r="N7" s="58"/>
      <c r="O7" s="58"/>
      <c r="P7" s="58"/>
      <c r="Q7" s="58"/>
      <c r="Y7" s="1" t="s">
        <v>232</v>
      </c>
      <c r="Z7" s="2"/>
      <c r="AA7" s="11" t="s">
        <v>39</v>
      </c>
      <c r="AB7" s="142">
        <f>F7</f>
        <v>5250000</v>
      </c>
      <c r="AC7" s="58"/>
      <c r="AD7" s="58"/>
      <c r="AE7" s="58"/>
      <c r="AF7" s="58"/>
      <c r="AG7" s="58"/>
    </row>
    <row r="8" spans="2:33" s="58" customFormat="1" x14ac:dyDescent="0.3">
      <c r="C8" s="1" t="s">
        <v>233</v>
      </c>
      <c r="D8" s="170"/>
      <c r="E8" s="11" t="s">
        <v>39</v>
      </c>
      <c r="F8" s="171">
        <f>F7*$F$11</f>
        <v>6300000</v>
      </c>
      <c r="Y8" s="1" t="s">
        <v>233</v>
      </c>
      <c r="Z8" s="170"/>
      <c r="AA8" s="11" t="s">
        <v>39</v>
      </c>
      <c r="AB8" s="171">
        <f t="shared" ref="AB8:AB15" si="0">F8</f>
        <v>6300000</v>
      </c>
    </row>
    <row r="9" spans="2:33" x14ac:dyDescent="0.3">
      <c r="C9" s="62" t="s">
        <v>234</v>
      </c>
      <c r="D9" s="61"/>
      <c r="E9" s="12" t="s">
        <v>39</v>
      </c>
      <c r="F9" s="34">
        <f>시나리오분석!M32</f>
        <v>2000000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Y9" s="62" t="s">
        <v>234</v>
      </c>
      <c r="Z9" s="61"/>
      <c r="AA9" s="12" t="s">
        <v>39</v>
      </c>
      <c r="AB9" s="34">
        <f t="shared" si="0"/>
        <v>2000000</v>
      </c>
      <c r="AC9" s="58"/>
      <c r="AD9" s="58"/>
      <c r="AE9" s="58"/>
      <c r="AF9" s="58"/>
      <c r="AG9" s="58"/>
    </row>
    <row r="10" spans="2:33" s="58" customFormat="1" x14ac:dyDescent="0.3">
      <c r="C10" s="62" t="s">
        <v>235</v>
      </c>
      <c r="D10" s="61"/>
      <c r="E10" s="12" t="s">
        <v>39</v>
      </c>
      <c r="F10" s="34">
        <f>F9*$F$11</f>
        <v>2400000</v>
      </c>
      <c r="Y10" s="62" t="s">
        <v>235</v>
      </c>
      <c r="Z10" s="61"/>
      <c r="AA10" s="12" t="s">
        <v>39</v>
      </c>
      <c r="AB10" s="34">
        <f t="shared" si="0"/>
        <v>2400000</v>
      </c>
    </row>
    <row r="11" spans="2:33" x14ac:dyDescent="0.3">
      <c r="C11" s="62" t="s">
        <v>208</v>
      </c>
      <c r="D11" s="61"/>
      <c r="E11" s="12"/>
      <c r="F11" s="168">
        <f>시나리오분석!M33</f>
        <v>1.2</v>
      </c>
      <c r="Y11" s="62" t="s">
        <v>208</v>
      </c>
      <c r="Z11" s="61"/>
      <c r="AA11" s="12"/>
      <c r="AB11" s="168">
        <f t="shared" si="0"/>
        <v>1.2</v>
      </c>
      <c r="AC11" s="58"/>
      <c r="AD11" s="58"/>
      <c r="AE11" s="58"/>
      <c r="AF11" s="58"/>
      <c r="AG11" s="58"/>
    </row>
    <row r="12" spans="2:33" x14ac:dyDescent="0.3">
      <c r="C12" s="62" t="s">
        <v>209</v>
      </c>
      <c r="D12" s="61"/>
      <c r="E12" s="12" t="s">
        <v>39</v>
      </c>
      <c r="F12" s="34">
        <f>시나리오분석!M34</f>
        <v>850000</v>
      </c>
      <c r="G12" s="58"/>
      <c r="Y12" s="62" t="s">
        <v>209</v>
      </c>
      <c r="Z12" s="61"/>
      <c r="AA12" s="12" t="s">
        <v>39</v>
      </c>
      <c r="AB12" s="34">
        <f t="shared" si="0"/>
        <v>850000</v>
      </c>
      <c r="AC12" s="58"/>
      <c r="AD12" s="58"/>
      <c r="AE12" s="58"/>
      <c r="AF12" s="58"/>
      <c r="AG12" s="58"/>
    </row>
    <row r="13" spans="2:33" x14ac:dyDescent="0.3">
      <c r="C13" s="62" t="s">
        <v>210</v>
      </c>
      <c r="D13" s="61"/>
      <c r="E13" s="12" t="s">
        <v>39</v>
      </c>
      <c r="F13" s="34">
        <f>시나리오분석!M35</f>
        <v>15000000</v>
      </c>
      <c r="G13" s="38" t="s">
        <v>1581</v>
      </c>
      <c r="Y13" s="62" t="s">
        <v>1564</v>
      </c>
      <c r="Z13" s="61"/>
      <c r="AA13" s="12" t="s">
        <v>39</v>
      </c>
      <c r="AB13" s="34">
        <f t="shared" si="0"/>
        <v>15000000</v>
      </c>
      <c r="AC13" s="38" t="s">
        <v>1581</v>
      </c>
      <c r="AD13" s="58"/>
      <c r="AE13" s="58"/>
      <c r="AF13" s="58"/>
      <c r="AG13" s="58"/>
    </row>
    <row r="14" spans="2:33" x14ac:dyDescent="0.3">
      <c r="C14" s="62" t="s">
        <v>211</v>
      </c>
      <c r="D14" s="61"/>
      <c r="E14" s="12" t="s">
        <v>212</v>
      </c>
      <c r="F14" s="169">
        <f>시나리오분석!M36</f>
        <v>30</v>
      </c>
      <c r="G14" s="38" t="s">
        <v>1581</v>
      </c>
      <c r="Y14" s="62" t="s">
        <v>1565</v>
      </c>
      <c r="Z14" s="61"/>
      <c r="AA14" s="12" t="s">
        <v>212</v>
      </c>
      <c r="AB14" s="169">
        <f t="shared" si="0"/>
        <v>30</v>
      </c>
      <c r="AC14" s="38" t="s">
        <v>1581</v>
      </c>
      <c r="AD14" s="58"/>
      <c r="AE14" s="58"/>
      <c r="AF14" s="58"/>
      <c r="AG14" s="58"/>
    </row>
    <row r="15" spans="2:33" x14ac:dyDescent="0.3">
      <c r="C15" s="62" t="s">
        <v>213</v>
      </c>
      <c r="D15" s="60"/>
      <c r="E15" s="13" t="s">
        <v>39</v>
      </c>
      <c r="F15" s="34">
        <f>시나리오분석!M37</f>
        <v>920000</v>
      </c>
      <c r="G15" s="38" t="s">
        <v>1581</v>
      </c>
      <c r="Y15" s="62" t="s">
        <v>213</v>
      </c>
      <c r="Z15" s="60"/>
      <c r="AA15" s="13" t="s">
        <v>39</v>
      </c>
      <c r="AB15" s="34">
        <f t="shared" si="0"/>
        <v>920000</v>
      </c>
      <c r="AC15" s="38" t="s">
        <v>1581</v>
      </c>
      <c r="AD15" s="58"/>
      <c r="AE15" s="58"/>
      <c r="AF15" s="58"/>
      <c r="AG15" s="58"/>
    </row>
    <row r="16" spans="2:33" s="58" customFormat="1" x14ac:dyDescent="0.3">
      <c r="C16" s="1591" t="s">
        <v>1368</v>
      </c>
      <c r="D16" s="1592"/>
      <c r="E16" s="1593" t="s">
        <v>1369</v>
      </c>
      <c r="F16" s="1594">
        <v>1.1999999999999999E-3</v>
      </c>
      <c r="G16" s="1595" t="s">
        <v>1370</v>
      </c>
      <c r="Y16" s="1591" t="s">
        <v>1368</v>
      </c>
      <c r="Z16" s="1592"/>
      <c r="AA16" s="1593" t="s">
        <v>1369</v>
      </c>
      <c r="AB16" s="1594">
        <v>1.1999999999999999E-3</v>
      </c>
      <c r="AC16" s="1595" t="s">
        <v>1370</v>
      </c>
    </row>
    <row r="17" spans="1:235" s="58" customFormat="1" x14ac:dyDescent="0.3">
      <c r="C17" s="1591" t="s">
        <v>1372</v>
      </c>
      <c r="D17" s="1592"/>
      <c r="E17" s="1593" t="s">
        <v>1369</v>
      </c>
      <c r="F17" s="1596">
        <v>8.9999999999999993E-3</v>
      </c>
      <c r="G17" s="1595" t="s">
        <v>1373</v>
      </c>
      <c r="Y17" s="1591" t="s">
        <v>1372</v>
      </c>
      <c r="Z17" s="1592"/>
      <c r="AA17" s="1593" t="s">
        <v>1369</v>
      </c>
      <c r="AB17" s="1596">
        <v>8.9999999999999993E-3</v>
      </c>
      <c r="AC17" s="1595" t="s">
        <v>1373</v>
      </c>
    </row>
    <row r="18" spans="1:235" s="58" customFormat="1" x14ac:dyDescent="0.3">
      <c r="C18" s="1591" t="s">
        <v>1375</v>
      </c>
      <c r="D18" s="1592"/>
      <c r="E18" s="1593" t="s">
        <v>39</v>
      </c>
      <c r="F18" s="1597">
        <v>300000</v>
      </c>
      <c r="G18" s="1595" t="s">
        <v>1380</v>
      </c>
      <c r="Y18" s="1591" t="s">
        <v>1375</v>
      </c>
      <c r="Z18" s="1592"/>
      <c r="AA18" s="1593" t="s">
        <v>39</v>
      </c>
      <c r="AB18" s="1597">
        <v>300000</v>
      </c>
      <c r="AC18" s="1595" t="s">
        <v>1380</v>
      </c>
      <c r="AM18" s="1938"/>
      <c r="AN18" s="1938"/>
      <c r="AO18" s="1938"/>
      <c r="AP18" s="1938"/>
      <c r="AQ18" s="1938"/>
      <c r="AR18" s="1938"/>
      <c r="AS18" s="1938"/>
      <c r="AT18" s="1938"/>
      <c r="AU18" s="1938"/>
      <c r="AV18" s="1938"/>
      <c r="AW18" s="1938"/>
      <c r="AX18" s="1938"/>
      <c r="AY18" s="1938"/>
      <c r="AZ18" s="1938"/>
      <c r="BA18" s="1938"/>
      <c r="BB18" s="1938"/>
      <c r="BC18" s="1938"/>
      <c r="BD18" s="1938"/>
      <c r="BE18" s="1938"/>
      <c r="BF18" s="1938"/>
      <c r="BG18" s="1938"/>
      <c r="BH18" s="1938"/>
      <c r="BI18" s="1938"/>
      <c r="BJ18" s="1938"/>
      <c r="BK18" s="1938"/>
      <c r="BL18" s="1938"/>
      <c r="BM18" s="1938"/>
      <c r="BN18" s="1938"/>
      <c r="BO18" s="1938"/>
      <c r="BP18" s="1938"/>
      <c r="BQ18" s="1938"/>
      <c r="BR18" s="1938"/>
      <c r="BS18" s="1938"/>
      <c r="BT18" s="1938"/>
      <c r="BU18" s="1938"/>
      <c r="BV18" s="1938"/>
      <c r="BW18" s="1938"/>
      <c r="BX18" s="1938"/>
      <c r="BY18" s="1938"/>
      <c r="BZ18" s="1938"/>
      <c r="CA18" s="1938"/>
      <c r="CB18" s="1938"/>
      <c r="CC18" s="1938"/>
      <c r="CD18" s="1938"/>
      <c r="CE18" s="1938"/>
      <c r="CF18" s="1938"/>
      <c r="CG18" s="1938"/>
      <c r="CH18" s="1938"/>
      <c r="CI18" s="1938"/>
      <c r="CJ18" s="1938"/>
      <c r="CK18" s="1938"/>
      <c r="CL18" s="1938"/>
      <c r="CM18" s="1938"/>
      <c r="CN18" s="1938"/>
      <c r="CO18" s="1938"/>
      <c r="CP18" s="1938"/>
      <c r="CQ18" s="1938"/>
      <c r="CR18" s="1938"/>
      <c r="CS18" s="1938"/>
      <c r="CT18" s="1938"/>
      <c r="CU18" s="1938"/>
      <c r="CV18" s="1938"/>
      <c r="CW18" s="1938"/>
      <c r="CX18" s="1938"/>
      <c r="CY18" s="1938"/>
      <c r="CZ18" s="1938"/>
      <c r="DA18" s="1938"/>
      <c r="DB18" s="1938"/>
      <c r="DC18" s="1938"/>
      <c r="DD18" s="1938"/>
      <c r="DE18" s="1938"/>
      <c r="DF18" s="1938"/>
      <c r="DG18" s="1938"/>
      <c r="DH18" s="1938"/>
    </row>
    <row r="19" spans="1:235" s="58" customFormat="1" x14ac:dyDescent="0.3">
      <c r="C19" s="1591" t="s">
        <v>1377</v>
      </c>
      <c r="D19" s="1592"/>
      <c r="E19" s="1593" t="s">
        <v>39</v>
      </c>
      <c r="F19" s="1597">
        <v>800000</v>
      </c>
      <c r="G19" s="1595" t="s">
        <v>1389</v>
      </c>
      <c r="Y19" s="1591" t="s">
        <v>1377</v>
      </c>
      <c r="Z19" s="1592"/>
      <c r="AA19" s="1593" t="s">
        <v>39</v>
      </c>
      <c r="AB19" s="1597">
        <v>800000</v>
      </c>
      <c r="AC19" s="1595" t="s">
        <v>1389</v>
      </c>
    </row>
    <row r="20" spans="1:235" s="58" customFormat="1" x14ac:dyDescent="0.3">
      <c r="C20" s="1591" t="s">
        <v>1379</v>
      </c>
      <c r="D20" s="1592"/>
      <c r="E20" s="1593" t="s">
        <v>39</v>
      </c>
      <c r="F20" s="1597">
        <v>100000</v>
      </c>
      <c r="G20" s="1595" t="s">
        <v>1380</v>
      </c>
      <c r="Y20" s="1591" t="s">
        <v>1379</v>
      </c>
      <c r="Z20" s="1592"/>
      <c r="AA20" s="1593" t="s">
        <v>39</v>
      </c>
      <c r="AB20" s="1597">
        <v>100000</v>
      </c>
      <c r="AC20" s="1595" t="s">
        <v>1380</v>
      </c>
    </row>
    <row r="21" spans="1:235" s="216" customFormat="1" x14ac:dyDescent="0.3">
      <c r="C21" s="217"/>
      <c r="D21" s="217"/>
      <c r="E21" s="218"/>
      <c r="F21" s="1056"/>
      <c r="G21" s="1056"/>
      <c r="H21" s="1056"/>
      <c r="I21" s="1056"/>
      <c r="J21" s="1056"/>
      <c r="K21" s="1056"/>
      <c r="L21" s="1056"/>
      <c r="M21" s="1056"/>
      <c r="N21" s="1056"/>
      <c r="O21" s="1056"/>
      <c r="P21" s="1056"/>
      <c r="Q21" s="1056"/>
      <c r="R21" s="1056"/>
      <c r="S21" s="1056"/>
      <c r="T21" s="1056"/>
      <c r="U21" s="1056"/>
      <c r="V21" s="1056"/>
      <c r="W21" s="1056"/>
      <c r="AD21" s="1906" t="s">
        <v>1562</v>
      </c>
      <c r="AE21" s="1905"/>
      <c r="AF21" s="1905">
        <v>1</v>
      </c>
      <c r="AG21" s="1905">
        <v>1</v>
      </c>
      <c r="AH21" s="1905">
        <v>1</v>
      </c>
      <c r="AI21" s="1905">
        <v>1</v>
      </c>
      <c r="AJ21" s="1905">
        <v>1</v>
      </c>
      <c r="AK21" s="1905">
        <v>1</v>
      </c>
      <c r="AL21" s="1905">
        <v>1</v>
      </c>
      <c r="AM21" s="1905">
        <v>1</v>
      </c>
      <c r="AN21" s="1905">
        <v>1</v>
      </c>
      <c r="AO21" s="1905">
        <v>1</v>
      </c>
      <c r="AP21" s="1905">
        <v>1</v>
      </c>
      <c r="AQ21" s="1905">
        <v>1</v>
      </c>
      <c r="AR21" s="1905">
        <v>2</v>
      </c>
      <c r="AS21" s="1905">
        <v>2</v>
      </c>
      <c r="AT21" s="1905">
        <v>2</v>
      </c>
      <c r="AU21" s="1905">
        <v>2</v>
      </c>
      <c r="AV21" s="1905">
        <v>2</v>
      </c>
      <c r="AW21" s="1905">
        <v>2</v>
      </c>
      <c r="AX21" s="1905">
        <v>2</v>
      </c>
      <c r="AY21" s="1905">
        <v>2</v>
      </c>
      <c r="AZ21" s="1905">
        <v>2</v>
      </c>
      <c r="BA21" s="1905">
        <v>2</v>
      </c>
      <c r="BB21" s="1905">
        <v>2</v>
      </c>
      <c r="BC21" s="1905">
        <v>2</v>
      </c>
      <c r="BD21" s="1905">
        <v>3</v>
      </c>
      <c r="BE21" s="1905">
        <v>3</v>
      </c>
      <c r="BF21" s="1905">
        <v>3</v>
      </c>
      <c r="BG21" s="1905">
        <v>3</v>
      </c>
      <c r="BH21" s="1905">
        <v>3</v>
      </c>
      <c r="BI21" s="1905">
        <v>3</v>
      </c>
      <c r="BJ21" s="1905">
        <v>3</v>
      </c>
      <c r="BK21" s="1905">
        <v>3</v>
      </c>
      <c r="BL21" s="1905">
        <v>3</v>
      </c>
      <c r="BM21" s="1905">
        <v>3</v>
      </c>
      <c r="BN21" s="1905">
        <v>3</v>
      </c>
      <c r="BO21" s="1905">
        <v>3</v>
      </c>
      <c r="BP21" s="1905">
        <v>4</v>
      </c>
      <c r="BQ21" s="1905">
        <v>4</v>
      </c>
      <c r="BR21" s="1905">
        <v>4</v>
      </c>
      <c r="BS21" s="1905">
        <v>4</v>
      </c>
      <c r="BT21" s="1905">
        <v>4</v>
      </c>
      <c r="BU21" s="1905">
        <v>4</v>
      </c>
      <c r="BV21" s="1905">
        <v>4</v>
      </c>
      <c r="BW21" s="1905">
        <v>4</v>
      </c>
      <c r="BX21" s="1905">
        <v>4</v>
      </c>
      <c r="BY21" s="1905">
        <v>4</v>
      </c>
      <c r="BZ21" s="1905">
        <v>4</v>
      </c>
      <c r="CA21" s="1905">
        <v>4</v>
      </c>
      <c r="CB21" s="1905">
        <v>5</v>
      </c>
      <c r="CC21" s="1905">
        <v>5</v>
      </c>
      <c r="CD21" s="1905">
        <v>5</v>
      </c>
      <c r="CE21" s="1905">
        <v>5</v>
      </c>
      <c r="CF21" s="1905">
        <v>5</v>
      </c>
      <c r="CG21" s="1905">
        <v>5</v>
      </c>
      <c r="CH21" s="1905">
        <v>5</v>
      </c>
      <c r="CI21" s="1905">
        <v>5</v>
      </c>
      <c r="CJ21" s="1905">
        <v>5</v>
      </c>
      <c r="CK21" s="1905">
        <v>5</v>
      </c>
      <c r="CL21" s="1905">
        <v>5</v>
      </c>
      <c r="CM21" s="1905">
        <v>5</v>
      </c>
      <c r="CN21" s="1905">
        <v>6</v>
      </c>
      <c r="CO21" s="1905">
        <v>6</v>
      </c>
      <c r="CP21" s="1905">
        <v>6</v>
      </c>
      <c r="CQ21" s="1905">
        <v>6</v>
      </c>
      <c r="CR21" s="1905">
        <v>6</v>
      </c>
      <c r="CS21" s="1905">
        <v>6</v>
      </c>
      <c r="CT21" s="1905">
        <v>6</v>
      </c>
      <c r="CU21" s="1905">
        <v>6</v>
      </c>
      <c r="CV21" s="1905">
        <v>6</v>
      </c>
      <c r="CW21" s="1905">
        <v>6</v>
      </c>
      <c r="CX21" s="1905">
        <v>6</v>
      </c>
      <c r="CY21" s="1905">
        <v>6</v>
      </c>
      <c r="CZ21" s="1905">
        <v>7</v>
      </c>
      <c r="DA21" s="1905">
        <v>7</v>
      </c>
      <c r="DB21" s="1905">
        <v>7</v>
      </c>
      <c r="DC21" s="1905">
        <v>7</v>
      </c>
      <c r="DD21" s="1905">
        <v>7</v>
      </c>
      <c r="DE21" s="1905">
        <v>7</v>
      </c>
      <c r="DF21" s="1905">
        <v>7</v>
      </c>
      <c r="DG21" s="1905">
        <v>7</v>
      </c>
      <c r="DH21" s="1905">
        <v>7</v>
      </c>
      <c r="DI21" s="1905">
        <v>7</v>
      </c>
      <c r="DJ21" s="1905">
        <v>7</v>
      </c>
      <c r="DK21" s="1905">
        <v>7</v>
      </c>
      <c r="DL21" s="1905">
        <v>8</v>
      </c>
      <c r="DM21" s="1905">
        <v>8</v>
      </c>
      <c r="DN21" s="1905">
        <v>8</v>
      </c>
      <c r="DO21" s="1905">
        <v>8</v>
      </c>
      <c r="DP21" s="1905">
        <v>8</v>
      </c>
      <c r="DQ21" s="1905">
        <v>8</v>
      </c>
      <c r="DR21" s="1905">
        <v>8</v>
      </c>
      <c r="DS21" s="1905">
        <v>8</v>
      </c>
      <c r="DT21" s="1905">
        <v>8</v>
      </c>
      <c r="DU21" s="1905">
        <v>8</v>
      </c>
      <c r="DV21" s="1905">
        <v>8</v>
      </c>
      <c r="DW21" s="1905">
        <v>8</v>
      </c>
      <c r="DX21" s="1905">
        <v>9</v>
      </c>
      <c r="DY21" s="1905">
        <v>9</v>
      </c>
      <c r="DZ21" s="1905">
        <v>9</v>
      </c>
      <c r="EA21" s="1905">
        <v>9</v>
      </c>
      <c r="EB21" s="1905">
        <v>9</v>
      </c>
      <c r="EC21" s="1905">
        <v>9</v>
      </c>
      <c r="ED21" s="1905">
        <v>9</v>
      </c>
      <c r="EE21" s="1905">
        <v>9</v>
      </c>
      <c r="EF21" s="1905">
        <v>9</v>
      </c>
      <c r="EG21" s="1905">
        <v>9</v>
      </c>
      <c r="EH21" s="1905">
        <v>9</v>
      </c>
      <c r="EI21" s="1905">
        <v>9</v>
      </c>
      <c r="EJ21" s="1905">
        <v>10</v>
      </c>
      <c r="EK21" s="1905">
        <v>10</v>
      </c>
      <c r="EL21" s="1905">
        <v>10</v>
      </c>
      <c r="EM21" s="1905">
        <v>10</v>
      </c>
      <c r="EN21" s="1905">
        <v>10</v>
      </c>
      <c r="EO21" s="1905">
        <v>10</v>
      </c>
      <c r="EP21" s="1905">
        <v>10</v>
      </c>
      <c r="EQ21" s="1905">
        <v>10</v>
      </c>
      <c r="ER21" s="1905">
        <v>10</v>
      </c>
      <c r="ES21" s="1905">
        <v>10</v>
      </c>
      <c r="ET21" s="1905">
        <v>10</v>
      </c>
      <c r="EU21" s="1905">
        <v>10</v>
      </c>
      <c r="EV21" s="1905">
        <v>11</v>
      </c>
      <c r="EW21" s="1905">
        <v>11</v>
      </c>
      <c r="EX21" s="1905">
        <v>11</v>
      </c>
      <c r="EY21" s="1905">
        <v>11</v>
      </c>
      <c r="EZ21" s="1905">
        <v>11</v>
      </c>
      <c r="FA21" s="1905">
        <v>11</v>
      </c>
      <c r="FB21" s="1905">
        <v>11</v>
      </c>
      <c r="FC21" s="1905">
        <v>11</v>
      </c>
      <c r="FD21" s="1905">
        <v>11</v>
      </c>
      <c r="FE21" s="1905">
        <v>11</v>
      </c>
      <c r="FF21" s="1905">
        <v>11</v>
      </c>
      <c r="FG21" s="1905">
        <v>11</v>
      </c>
      <c r="FH21" s="1905">
        <v>12</v>
      </c>
      <c r="FI21" s="1905">
        <v>12</v>
      </c>
      <c r="FJ21" s="1905">
        <v>12</v>
      </c>
      <c r="FK21" s="1905">
        <v>12</v>
      </c>
      <c r="FL21" s="1905">
        <v>12</v>
      </c>
      <c r="FM21" s="1905">
        <v>12</v>
      </c>
      <c r="FN21" s="1905">
        <v>12</v>
      </c>
      <c r="FO21" s="1905">
        <v>12</v>
      </c>
      <c r="FP21" s="1905">
        <v>12</v>
      </c>
      <c r="FQ21" s="1905">
        <v>12</v>
      </c>
      <c r="FR21" s="1905">
        <v>12</v>
      </c>
      <c r="FS21" s="1905">
        <v>12</v>
      </c>
      <c r="FT21" s="1905">
        <v>13</v>
      </c>
      <c r="FU21" s="1905">
        <v>13</v>
      </c>
      <c r="FV21" s="1905">
        <v>13</v>
      </c>
      <c r="FW21" s="1905">
        <v>13</v>
      </c>
      <c r="FX21" s="1905">
        <v>13</v>
      </c>
      <c r="FY21" s="1905">
        <v>13</v>
      </c>
      <c r="FZ21" s="1905">
        <v>13</v>
      </c>
      <c r="GA21" s="1905">
        <v>13</v>
      </c>
      <c r="GB21" s="1905">
        <v>13</v>
      </c>
      <c r="GC21" s="1905">
        <v>13</v>
      </c>
      <c r="GD21" s="1905">
        <v>13</v>
      </c>
      <c r="GE21" s="1905">
        <v>13</v>
      </c>
      <c r="GF21" s="1905">
        <v>14</v>
      </c>
      <c r="GG21" s="1905">
        <v>14</v>
      </c>
      <c r="GH21" s="1905">
        <v>14</v>
      </c>
      <c r="GI21" s="1905">
        <v>14</v>
      </c>
      <c r="GJ21" s="1905">
        <v>14</v>
      </c>
      <c r="GK21" s="1905">
        <v>14</v>
      </c>
      <c r="GL21" s="1905">
        <v>14</v>
      </c>
      <c r="GM21" s="1905">
        <v>14</v>
      </c>
      <c r="GN21" s="1905">
        <v>14</v>
      </c>
      <c r="GO21" s="1905">
        <v>14</v>
      </c>
      <c r="GP21" s="1905">
        <v>14</v>
      </c>
      <c r="GQ21" s="1905">
        <v>14</v>
      </c>
      <c r="GR21" s="1905">
        <v>15</v>
      </c>
      <c r="GS21" s="1905">
        <v>15</v>
      </c>
      <c r="GT21" s="1905">
        <v>15</v>
      </c>
      <c r="GU21" s="1905">
        <v>15</v>
      </c>
      <c r="GV21" s="1905">
        <v>15</v>
      </c>
      <c r="GW21" s="1905">
        <v>15</v>
      </c>
      <c r="GX21" s="1905">
        <v>15</v>
      </c>
      <c r="GY21" s="1905">
        <v>15</v>
      </c>
      <c r="GZ21" s="1905">
        <v>15</v>
      </c>
      <c r="HA21" s="1905">
        <v>15</v>
      </c>
      <c r="HB21" s="1905">
        <v>15</v>
      </c>
      <c r="HC21" s="1905">
        <v>15</v>
      </c>
      <c r="HD21" s="1905">
        <v>16</v>
      </c>
      <c r="HE21" s="1905">
        <v>16</v>
      </c>
      <c r="HF21" s="1905">
        <v>16</v>
      </c>
      <c r="HG21" s="1905">
        <v>16</v>
      </c>
      <c r="HH21" s="1905">
        <v>16</v>
      </c>
      <c r="HI21" s="1905">
        <v>16</v>
      </c>
      <c r="HJ21" s="1905">
        <v>16</v>
      </c>
      <c r="HK21" s="1905">
        <v>16</v>
      </c>
      <c r="HL21" s="1905">
        <v>16</v>
      </c>
      <c r="HM21" s="1905">
        <v>16</v>
      </c>
      <c r="HN21" s="1905">
        <v>16</v>
      </c>
      <c r="HO21" s="1905">
        <v>16</v>
      </c>
      <c r="HP21" s="1905">
        <v>17</v>
      </c>
      <c r="HQ21" s="1905">
        <v>17</v>
      </c>
      <c r="HR21" s="1905">
        <v>17</v>
      </c>
      <c r="HS21" s="1905">
        <v>17</v>
      </c>
      <c r="HT21" s="1905">
        <v>17</v>
      </c>
      <c r="HU21" s="1905">
        <v>17</v>
      </c>
      <c r="HV21" s="1905">
        <v>17</v>
      </c>
      <c r="HW21" s="1905">
        <v>17</v>
      </c>
      <c r="HX21" s="1905">
        <v>17</v>
      </c>
      <c r="HY21" s="1905">
        <v>17</v>
      </c>
      <c r="HZ21" s="1905">
        <v>17</v>
      </c>
      <c r="IA21" s="1905">
        <v>17</v>
      </c>
    </row>
    <row r="22" spans="1:235" s="216" customFormat="1" x14ac:dyDescent="0.3">
      <c r="C22" s="217"/>
      <c r="D22" s="217"/>
      <c r="E22" s="218"/>
      <c r="F22" s="1056"/>
      <c r="G22" s="1056"/>
      <c r="H22" s="1056"/>
      <c r="I22" s="1056"/>
      <c r="J22" s="1056"/>
      <c r="K22" s="1056"/>
      <c r="L22" s="1056"/>
      <c r="M22" s="1056"/>
      <c r="N22" s="1056"/>
      <c r="O22" s="1056"/>
      <c r="P22" s="1056"/>
      <c r="Q22" s="1056"/>
      <c r="R22" s="1056"/>
      <c r="S22" s="1056"/>
      <c r="T22" s="1056"/>
      <c r="U22" s="1056"/>
      <c r="V22" s="1056"/>
      <c r="W22" s="1056"/>
      <c r="AA22" s="1320">
        <f>+HLOOKUP(AA$23,$E$25:$W$46,22,FALSE)</f>
        <v>1</v>
      </c>
      <c r="AB22" s="1320">
        <f t="shared" ref="AB22:CM22" si="1">+HLOOKUP(AB$23,$E$25:$W$46,22,FALSE)</f>
        <v>1</v>
      </c>
      <c r="AC22" s="1320">
        <f t="shared" si="1"/>
        <v>1</v>
      </c>
      <c r="AD22" s="1320">
        <f t="shared" si="1"/>
        <v>1</v>
      </c>
      <c r="AE22" s="1320">
        <f t="shared" si="1"/>
        <v>1</v>
      </c>
      <c r="AF22" s="1320">
        <f t="shared" si="1"/>
        <v>1</v>
      </c>
      <c r="AG22" s="1320">
        <f t="shared" si="1"/>
        <v>1</v>
      </c>
      <c r="AH22" s="1320">
        <f t="shared" si="1"/>
        <v>1</v>
      </c>
      <c r="AI22" s="1320">
        <f t="shared" si="1"/>
        <v>1</v>
      </c>
      <c r="AJ22" s="1320">
        <f t="shared" si="1"/>
        <v>1</v>
      </c>
      <c r="AK22" s="1320">
        <f t="shared" si="1"/>
        <v>1</v>
      </c>
      <c r="AL22" s="1320">
        <f t="shared" si="1"/>
        <v>1</v>
      </c>
      <c r="AM22" s="1320">
        <f t="shared" si="1"/>
        <v>2</v>
      </c>
      <c r="AN22" s="1320">
        <f t="shared" si="1"/>
        <v>2</v>
      </c>
      <c r="AO22" s="1320">
        <f t="shared" si="1"/>
        <v>2</v>
      </c>
      <c r="AP22" s="1320">
        <f t="shared" si="1"/>
        <v>2</v>
      </c>
      <c r="AQ22" s="1320">
        <f t="shared" si="1"/>
        <v>2</v>
      </c>
      <c r="AR22" s="1320">
        <f t="shared" si="1"/>
        <v>2</v>
      </c>
      <c r="AS22" s="1320">
        <f t="shared" si="1"/>
        <v>2</v>
      </c>
      <c r="AT22" s="1320">
        <f t="shared" si="1"/>
        <v>2</v>
      </c>
      <c r="AU22" s="1320">
        <f t="shared" si="1"/>
        <v>2</v>
      </c>
      <c r="AV22" s="1320">
        <f t="shared" si="1"/>
        <v>2</v>
      </c>
      <c r="AW22" s="1320">
        <f t="shared" si="1"/>
        <v>2</v>
      </c>
      <c r="AX22" s="1320">
        <f t="shared" si="1"/>
        <v>2</v>
      </c>
      <c r="AY22" s="1320">
        <f t="shared" si="1"/>
        <v>3</v>
      </c>
      <c r="AZ22" s="1320">
        <f t="shared" si="1"/>
        <v>3</v>
      </c>
      <c r="BA22" s="1320">
        <f t="shared" si="1"/>
        <v>3</v>
      </c>
      <c r="BB22" s="1320">
        <f t="shared" si="1"/>
        <v>3</v>
      </c>
      <c r="BC22" s="1320">
        <f t="shared" si="1"/>
        <v>3</v>
      </c>
      <c r="BD22" s="1320">
        <f t="shared" si="1"/>
        <v>3</v>
      </c>
      <c r="BE22" s="1320">
        <f t="shared" si="1"/>
        <v>3</v>
      </c>
      <c r="BF22" s="1320">
        <f t="shared" si="1"/>
        <v>3</v>
      </c>
      <c r="BG22" s="1320">
        <f t="shared" si="1"/>
        <v>3</v>
      </c>
      <c r="BH22" s="1320">
        <f t="shared" si="1"/>
        <v>3</v>
      </c>
      <c r="BI22" s="1320">
        <f t="shared" si="1"/>
        <v>3</v>
      </c>
      <c r="BJ22" s="1320">
        <f t="shared" si="1"/>
        <v>3</v>
      </c>
      <c r="BK22" s="1320">
        <f t="shared" si="1"/>
        <v>4</v>
      </c>
      <c r="BL22" s="1320">
        <f t="shared" si="1"/>
        <v>4</v>
      </c>
      <c r="BM22" s="1320">
        <f t="shared" si="1"/>
        <v>4</v>
      </c>
      <c r="BN22" s="1320">
        <f t="shared" si="1"/>
        <v>4</v>
      </c>
      <c r="BO22" s="1320">
        <f t="shared" si="1"/>
        <v>4</v>
      </c>
      <c r="BP22" s="1320">
        <f t="shared" si="1"/>
        <v>4</v>
      </c>
      <c r="BQ22" s="1320">
        <f t="shared" si="1"/>
        <v>4</v>
      </c>
      <c r="BR22" s="1320">
        <f t="shared" si="1"/>
        <v>4</v>
      </c>
      <c r="BS22" s="1320">
        <f t="shared" si="1"/>
        <v>4</v>
      </c>
      <c r="BT22" s="1320">
        <f t="shared" si="1"/>
        <v>4</v>
      </c>
      <c r="BU22" s="1320">
        <f t="shared" si="1"/>
        <v>4</v>
      </c>
      <c r="BV22" s="1320">
        <f t="shared" si="1"/>
        <v>4</v>
      </c>
      <c r="BW22" s="1320">
        <f t="shared" si="1"/>
        <v>5</v>
      </c>
      <c r="BX22" s="1320">
        <f t="shared" si="1"/>
        <v>5</v>
      </c>
      <c r="BY22" s="1320">
        <f t="shared" si="1"/>
        <v>5</v>
      </c>
      <c r="BZ22" s="1320">
        <f t="shared" si="1"/>
        <v>5</v>
      </c>
      <c r="CA22" s="1320">
        <f t="shared" si="1"/>
        <v>5</v>
      </c>
      <c r="CB22" s="1320">
        <f t="shared" si="1"/>
        <v>5</v>
      </c>
      <c r="CC22" s="1320">
        <f t="shared" si="1"/>
        <v>5</v>
      </c>
      <c r="CD22" s="1320">
        <f t="shared" si="1"/>
        <v>5</v>
      </c>
      <c r="CE22" s="1320">
        <f t="shared" si="1"/>
        <v>5</v>
      </c>
      <c r="CF22" s="1320">
        <f t="shared" si="1"/>
        <v>5</v>
      </c>
      <c r="CG22" s="1320">
        <f t="shared" si="1"/>
        <v>5</v>
      </c>
      <c r="CH22" s="1320">
        <f t="shared" si="1"/>
        <v>5</v>
      </c>
      <c r="CI22" s="1320">
        <f t="shared" si="1"/>
        <v>6</v>
      </c>
      <c r="CJ22" s="1320">
        <f t="shared" si="1"/>
        <v>6</v>
      </c>
      <c r="CK22" s="1320">
        <f t="shared" si="1"/>
        <v>6</v>
      </c>
      <c r="CL22" s="1320">
        <f t="shared" si="1"/>
        <v>6</v>
      </c>
      <c r="CM22" s="1320">
        <f t="shared" si="1"/>
        <v>6</v>
      </c>
      <c r="CN22" s="1320">
        <f t="shared" ref="CN22:EY22" si="2">+HLOOKUP(CN$23,$E$25:$W$46,22,FALSE)</f>
        <v>6</v>
      </c>
      <c r="CO22" s="1320">
        <f t="shared" si="2"/>
        <v>6</v>
      </c>
      <c r="CP22" s="1320">
        <f t="shared" si="2"/>
        <v>6</v>
      </c>
      <c r="CQ22" s="1320">
        <f t="shared" si="2"/>
        <v>6</v>
      </c>
      <c r="CR22" s="1320">
        <f t="shared" si="2"/>
        <v>6</v>
      </c>
      <c r="CS22" s="1320">
        <f t="shared" si="2"/>
        <v>6</v>
      </c>
      <c r="CT22" s="1320">
        <f t="shared" si="2"/>
        <v>6</v>
      </c>
      <c r="CU22" s="1320">
        <f t="shared" si="2"/>
        <v>7</v>
      </c>
      <c r="CV22" s="1320">
        <f t="shared" si="2"/>
        <v>7</v>
      </c>
      <c r="CW22" s="1320">
        <f t="shared" si="2"/>
        <v>7</v>
      </c>
      <c r="CX22" s="1320">
        <f t="shared" si="2"/>
        <v>7</v>
      </c>
      <c r="CY22" s="1320">
        <f t="shared" si="2"/>
        <v>7</v>
      </c>
      <c r="CZ22" s="1320">
        <f t="shared" si="2"/>
        <v>7</v>
      </c>
      <c r="DA22" s="1320">
        <f t="shared" si="2"/>
        <v>7</v>
      </c>
      <c r="DB22" s="1320">
        <f t="shared" si="2"/>
        <v>7</v>
      </c>
      <c r="DC22" s="1320">
        <f t="shared" si="2"/>
        <v>7</v>
      </c>
      <c r="DD22" s="1320">
        <f t="shared" si="2"/>
        <v>7</v>
      </c>
      <c r="DE22" s="1320">
        <f t="shared" si="2"/>
        <v>7</v>
      </c>
      <c r="DF22" s="1320">
        <f t="shared" si="2"/>
        <v>7</v>
      </c>
      <c r="DG22" s="1320">
        <f t="shared" si="2"/>
        <v>8</v>
      </c>
      <c r="DH22" s="1320">
        <f t="shared" si="2"/>
        <v>8</v>
      </c>
      <c r="DI22" s="1320">
        <f t="shared" si="2"/>
        <v>8</v>
      </c>
      <c r="DJ22" s="1320">
        <f t="shared" si="2"/>
        <v>8</v>
      </c>
      <c r="DK22" s="1320">
        <f t="shared" si="2"/>
        <v>8</v>
      </c>
      <c r="DL22" s="1320">
        <f t="shared" si="2"/>
        <v>8</v>
      </c>
      <c r="DM22" s="1320">
        <f t="shared" si="2"/>
        <v>8</v>
      </c>
      <c r="DN22" s="1320">
        <f t="shared" si="2"/>
        <v>8</v>
      </c>
      <c r="DO22" s="1320">
        <f t="shared" si="2"/>
        <v>8</v>
      </c>
      <c r="DP22" s="1320">
        <f t="shared" si="2"/>
        <v>8</v>
      </c>
      <c r="DQ22" s="1320">
        <f t="shared" si="2"/>
        <v>8</v>
      </c>
      <c r="DR22" s="1320">
        <f t="shared" si="2"/>
        <v>8</v>
      </c>
      <c r="DS22" s="1320">
        <f t="shared" si="2"/>
        <v>9</v>
      </c>
      <c r="DT22" s="1320">
        <f t="shared" si="2"/>
        <v>9</v>
      </c>
      <c r="DU22" s="1320">
        <f t="shared" si="2"/>
        <v>9</v>
      </c>
      <c r="DV22" s="1320">
        <f t="shared" si="2"/>
        <v>9</v>
      </c>
      <c r="DW22" s="1320">
        <f t="shared" si="2"/>
        <v>9</v>
      </c>
      <c r="DX22" s="1320">
        <f t="shared" si="2"/>
        <v>9</v>
      </c>
      <c r="DY22" s="1320">
        <f t="shared" si="2"/>
        <v>9</v>
      </c>
      <c r="DZ22" s="1320">
        <f t="shared" si="2"/>
        <v>9</v>
      </c>
      <c r="EA22" s="1320">
        <f t="shared" si="2"/>
        <v>9</v>
      </c>
      <c r="EB22" s="1320">
        <f t="shared" si="2"/>
        <v>9</v>
      </c>
      <c r="EC22" s="1320">
        <f t="shared" si="2"/>
        <v>9</v>
      </c>
      <c r="ED22" s="1320">
        <f t="shared" si="2"/>
        <v>9</v>
      </c>
      <c r="EE22" s="1320">
        <f t="shared" si="2"/>
        <v>10</v>
      </c>
      <c r="EF22" s="1320">
        <f t="shared" si="2"/>
        <v>10</v>
      </c>
      <c r="EG22" s="1320">
        <f t="shared" si="2"/>
        <v>10</v>
      </c>
      <c r="EH22" s="1320">
        <f t="shared" si="2"/>
        <v>10</v>
      </c>
      <c r="EI22" s="1320">
        <f t="shared" si="2"/>
        <v>10</v>
      </c>
      <c r="EJ22" s="1320">
        <f t="shared" si="2"/>
        <v>10</v>
      </c>
      <c r="EK22" s="1320">
        <f t="shared" si="2"/>
        <v>10</v>
      </c>
      <c r="EL22" s="1320">
        <f t="shared" si="2"/>
        <v>10</v>
      </c>
      <c r="EM22" s="1320">
        <f t="shared" si="2"/>
        <v>10</v>
      </c>
      <c r="EN22" s="1320">
        <f t="shared" si="2"/>
        <v>10</v>
      </c>
      <c r="EO22" s="1320">
        <f t="shared" si="2"/>
        <v>10</v>
      </c>
      <c r="EP22" s="1320">
        <f t="shared" si="2"/>
        <v>10</v>
      </c>
      <c r="EQ22" s="1320">
        <f t="shared" si="2"/>
        <v>11</v>
      </c>
      <c r="ER22" s="1320">
        <f t="shared" si="2"/>
        <v>11</v>
      </c>
      <c r="ES22" s="1320">
        <f t="shared" si="2"/>
        <v>11</v>
      </c>
      <c r="ET22" s="1320">
        <f t="shared" si="2"/>
        <v>11</v>
      </c>
      <c r="EU22" s="1320">
        <f t="shared" si="2"/>
        <v>11</v>
      </c>
      <c r="EV22" s="1320">
        <f t="shared" si="2"/>
        <v>11</v>
      </c>
      <c r="EW22" s="1320">
        <f t="shared" si="2"/>
        <v>11</v>
      </c>
      <c r="EX22" s="1320">
        <f t="shared" si="2"/>
        <v>11</v>
      </c>
      <c r="EY22" s="1320">
        <f t="shared" si="2"/>
        <v>11</v>
      </c>
      <c r="EZ22" s="1320">
        <f t="shared" ref="EZ22:HK22" si="3">+HLOOKUP(EZ$23,$E$25:$W$46,22,FALSE)</f>
        <v>11</v>
      </c>
      <c r="FA22" s="1320">
        <f t="shared" si="3"/>
        <v>11</v>
      </c>
      <c r="FB22" s="1320">
        <f t="shared" si="3"/>
        <v>11</v>
      </c>
      <c r="FC22" s="1320">
        <f t="shared" si="3"/>
        <v>12</v>
      </c>
      <c r="FD22" s="1320">
        <f t="shared" si="3"/>
        <v>12</v>
      </c>
      <c r="FE22" s="1320">
        <f t="shared" si="3"/>
        <v>12</v>
      </c>
      <c r="FF22" s="1320">
        <f t="shared" si="3"/>
        <v>12</v>
      </c>
      <c r="FG22" s="1320">
        <f t="shared" si="3"/>
        <v>12</v>
      </c>
      <c r="FH22" s="1320">
        <f t="shared" si="3"/>
        <v>12</v>
      </c>
      <c r="FI22" s="1320">
        <f t="shared" si="3"/>
        <v>12</v>
      </c>
      <c r="FJ22" s="1320">
        <f t="shared" si="3"/>
        <v>12</v>
      </c>
      <c r="FK22" s="1320">
        <f t="shared" si="3"/>
        <v>12</v>
      </c>
      <c r="FL22" s="1320">
        <f t="shared" si="3"/>
        <v>12</v>
      </c>
      <c r="FM22" s="1320">
        <f t="shared" si="3"/>
        <v>12</v>
      </c>
      <c r="FN22" s="1320">
        <f t="shared" si="3"/>
        <v>12</v>
      </c>
      <c r="FO22" s="1320">
        <f t="shared" si="3"/>
        <v>13</v>
      </c>
      <c r="FP22" s="1320">
        <f t="shared" si="3"/>
        <v>13</v>
      </c>
      <c r="FQ22" s="1320">
        <f t="shared" si="3"/>
        <v>13</v>
      </c>
      <c r="FR22" s="1320">
        <f t="shared" si="3"/>
        <v>13</v>
      </c>
      <c r="FS22" s="1320">
        <f t="shared" si="3"/>
        <v>13</v>
      </c>
      <c r="FT22" s="1320">
        <f t="shared" si="3"/>
        <v>13</v>
      </c>
      <c r="FU22" s="1320">
        <f t="shared" si="3"/>
        <v>13</v>
      </c>
      <c r="FV22" s="1320">
        <f t="shared" si="3"/>
        <v>13</v>
      </c>
      <c r="FW22" s="1320">
        <f t="shared" si="3"/>
        <v>13</v>
      </c>
      <c r="FX22" s="1320">
        <f t="shared" si="3"/>
        <v>13</v>
      </c>
      <c r="FY22" s="1320">
        <f t="shared" si="3"/>
        <v>13</v>
      </c>
      <c r="FZ22" s="1320">
        <f t="shared" si="3"/>
        <v>13</v>
      </c>
      <c r="GA22" s="1320">
        <f t="shared" si="3"/>
        <v>14</v>
      </c>
      <c r="GB22" s="1320">
        <f t="shared" si="3"/>
        <v>14</v>
      </c>
      <c r="GC22" s="1320">
        <f t="shared" si="3"/>
        <v>14</v>
      </c>
      <c r="GD22" s="1320">
        <f t="shared" si="3"/>
        <v>14</v>
      </c>
      <c r="GE22" s="1320">
        <f t="shared" si="3"/>
        <v>14</v>
      </c>
      <c r="GF22" s="1320">
        <f t="shared" si="3"/>
        <v>14</v>
      </c>
      <c r="GG22" s="1320">
        <f t="shared" si="3"/>
        <v>14</v>
      </c>
      <c r="GH22" s="1320">
        <f t="shared" si="3"/>
        <v>14</v>
      </c>
      <c r="GI22" s="1320">
        <f t="shared" si="3"/>
        <v>14</v>
      </c>
      <c r="GJ22" s="1320">
        <f t="shared" si="3"/>
        <v>14</v>
      </c>
      <c r="GK22" s="1320">
        <f t="shared" si="3"/>
        <v>14</v>
      </c>
      <c r="GL22" s="1320">
        <f t="shared" si="3"/>
        <v>14</v>
      </c>
      <c r="GM22" s="1320">
        <f t="shared" si="3"/>
        <v>15</v>
      </c>
      <c r="GN22" s="1320">
        <f t="shared" si="3"/>
        <v>15</v>
      </c>
      <c r="GO22" s="1320">
        <f t="shared" si="3"/>
        <v>15</v>
      </c>
      <c r="GP22" s="1320">
        <f t="shared" si="3"/>
        <v>15</v>
      </c>
      <c r="GQ22" s="1320">
        <f t="shared" si="3"/>
        <v>15</v>
      </c>
      <c r="GR22" s="1320">
        <f t="shared" si="3"/>
        <v>15</v>
      </c>
      <c r="GS22" s="1320">
        <f t="shared" si="3"/>
        <v>15</v>
      </c>
      <c r="GT22" s="1320">
        <f t="shared" si="3"/>
        <v>15</v>
      </c>
      <c r="GU22" s="1320">
        <f t="shared" si="3"/>
        <v>15</v>
      </c>
      <c r="GV22" s="1320">
        <f t="shared" si="3"/>
        <v>15</v>
      </c>
      <c r="GW22" s="1320">
        <f t="shared" si="3"/>
        <v>15</v>
      </c>
      <c r="GX22" s="1320">
        <f t="shared" si="3"/>
        <v>15</v>
      </c>
      <c r="GY22" s="1320">
        <f t="shared" si="3"/>
        <v>16</v>
      </c>
      <c r="GZ22" s="1320">
        <f t="shared" si="3"/>
        <v>16</v>
      </c>
      <c r="HA22" s="1320">
        <f t="shared" si="3"/>
        <v>16</v>
      </c>
      <c r="HB22" s="1320">
        <f t="shared" si="3"/>
        <v>16</v>
      </c>
      <c r="HC22" s="1320">
        <f t="shared" si="3"/>
        <v>16</v>
      </c>
      <c r="HD22" s="1320">
        <f t="shared" si="3"/>
        <v>16</v>
      </c>
      <c r="HE22" s="1320">
        <f t="shared" si="3"/>
        <v>16</v>
      </c>
      <c r="HF22" s="1320">
        <f t="shared" si="3"/>
        <v>16</v>
      </c>
      <c r="HG22" s="1320">
        <f t="shared" si="3"/>
        <v>16</v>
      </c>
      <c r="HH22" s="1320">
        <f t="shared" si="3"/>
        <v>16</v>
      </c>
      <c r="HI22" s="1320">
        <f t="shared" si="3"/>
        <v>16</v>
      </c>
      <c r="HJ22" s="1320">
        <f t="shared" si="3"/>
        <v>16</v>
      </c>
      <c r="HK22" s="1320">
        <f t="shared" si="3"/>
        <v>17</v>
      </c>
      <c r="HL22" s="1320">
        <f t="shared" ref="HL22:IA22" si="4">+HLOOKUP(HL$23,$E$25:$W$46,22,FALSE)</f>
        <v>17</v>
      </c>
      <c r="HM22" s="1320">
        <f t="shared" si="4"/>
        <v>17</v>
      </c>
      <c r="HN22" s="1320">
        <f t="shared" si="4"/>
        <v>17</v>
      </c>
      <c r="HO22" s="1320">
        <f t="shared" si="4"/>
        <v>17</v>
      </c>
      <c r="HP22" s="1320">
        <f t="shared" si="4"/>
        <v>17</v>
      </c>
      <c r="HQ22" s="1320">
        <f t="shared" si="4"/>
        <v>17</v>
      </c>
      <c r="HR22" s="1320">
        <f t="shared" si="4"/>
        <v>17</v>
      </c>
      <c r="HS22" s="1320">
        <f t="shared" si="4"/>
        <v>17</v>
      </c>
      <c r="HT22" s="1320">
        <f t="shared" si="4"/>
        <v>17</v>
      </c>
      <c r="HU22" s="1320">
        <f t="shared" si="4"/>
        <v>17</v>
      </c>
      <c r="HV22" s="1320">
        <f t="shared" si="4"/>
        <v>17</v>
      </c>
      <c r="HW22" s="1320">
        <f t="shared" si="4"/>
        <v>18</v>
      </c>
      <c r="HX22" s="1320">
        <f t="shared" si="4"/>
        <v>18</v>
      </c>
      <c r="HY22" s="1320">
        <f t="shared" si="4"/>
        <v>18</v>
      </c>
      <c r="HZ22" s="1320">
        <f t="shared" si="4"/>
        <v>18</v>
      </c>
      <c r="IA22" s="1320">
        <f t="shared" si="4"/>
        <v>18</v>
      </c>
    </row>
    <row r="23" spans="1:235" x14ac:dyDescent="0.3">
      <c r="C23" s="217" t="s">
        <v>270</v>
      </c>
      <c r="F23" s="29">
        <v>1</v>
      </c>
      <c r="G23" s="29">
        <v>2</v>
      </c>
      <c r="H23" s="29">
        <v>3</v>
      </c>
      <c r="I23" s="29">
        <v>4</v>
      </c>
      <c r="J23" s="29">
        <v>5</v>
      </c>
      <c r="K23" s="29">
        <v>6</v>
      </c>
      <c r="L23" s="29">
        <v>7</v>
      </c>
      <c r="M23" s="29">
        <v>8</v>
      </c>
      <c r="N23" s="29">
        <v>9</v>
      </c>
      <c r="O23" s="29">
        <v>10</v>
      </c>
      <c r="P23" s="29">
        <v>11</v>
      </c>
      <c r="Q23" s="29">
        <v>12</v>
      </c>
      <c r="R23" s="29">
        <v>13</v>
      </c>
      <c r="S23" s="29">
        <v>14</v>
      </c>
      <c r="T23" s="29">
        <v>15</v>
      </c>
      <c r="U23" s="29">
        <v>16</v>
      </c>
      <c r="V23" s="29">
        <v>17</v>
      </c>
      <c r="W23" s="29">
        <v>18</v>
      </c>
      <c r="Y23" s="1257"/>
      <c r="Z23" s="1257"/>
      <c r="AA23" s="1257">
        <f t="shared" ref="AA23:CL23" si="5">VALUE(YEAR(AA25))</f>
        <v>2020</v>
      </c>
      <c r="AB23" s="1257">
        <f t="shared" si="5"/>
        <v>2020</v>
      </c>
      <c r="AC23" s="1257">
        <f t="shared" si="5"/>
        <v>2020</v>
      </c>
      <c r="AD23" s="1257">
        <f t="shared" si="5"/>
        <v>2020</v>
      </c>
      <c r="AE23" s="1257">
        <f t="shared" si="5"/>
        <v>2020</v>
      </c>
      <c r="AF23" s="1257">
        <f t="shared" si="5"/>
        <v>2020</v>
      </c>
      <c r="AG23" s="1257">
        <f t="shared" si="5"/>
        <v>2020</v>
      </c>
      <c r="AH23" s="1257">
        <f t="shared" si="5"/>
        <v>2020</v>
      </c>
      <c r="AI23" s="1257">
        <f t="shared" si="5"/>
        <v>2020</v>
      </c>
      <c r="AJ23" s="1257">
        <f t="shared" si="5"/>
        <v>2020</v>
      </c>
      <c r="AK23" s="1257">
        <f t="shared" si="5"/>
        <v>2020</v>
      </c>
      <c r="AL23" s="1257">
        <f t="shared" si="5"/>
        <v>2020</v>
      </c>
      <c r="AM23" s="1260">
        <f t="shared" si="5"/>
        <v>2021</v>
      </c>
      <c r="AN23" s="1260">
        <f t="shared" si="5"/>
        <v>2021</v>
      </c>
      <c r="AO23" s="1260">
        <f t="shared" si="5"/>
        <v>2021</v>
      </c>
      <c r="AP23" s="1260">
        <f t="shared" si="5"/>
        <v>2021</v>
      </c>
      <c r="AQ23" s="1260">
        <f t="shared" si="5"/>
        <v>2021</v>
      </c>
      <c r="AR23" s="1260">
        <f t="shared" si="5"/>
        <v>2021</v>
      </c>
      <c r="AS23" s="1260">
        <f t="shared" si="5"/>
        <v>2021</v>
      </c>
      <c r="AT23" s="1260">
        <f t="shared" si="5"/>
        <v>2021</v>
      </c>
      <c r="AU23" s="1260">
        <f t="shared" si="5"/>
        <v>2021</v>
      </c>
      <c r="AV23" s="1260">
        <f t="shared" si="5"/>
        <v>2021</v>
      </c>
      <c r="AW23" s="1260">
        <f t="shared" si="5"/>
        <v>2021</v>
      </c>
      <c r="AX23" s="1260">
        <f t="shared" si="5"/>
        <v>2021</v>
      </c>
      <c r="AY23" s="1257">
        <f t="shared" si="5"/>
        <v>2022</v>
      </c>
      <c r="AZ23" s="1257">
        <f t="shared" si="5"/>
        <v>2022</v>
      </c>
      <c r="BA23" s="1257">
        <f t="shared" si="5"/>
        <v>2022</v>
      </c>
      <c r="BB23" s="1257">
        <f t="shared" si="5"/>
        <v>2022</v>
      </c>
      <c r="BC23" s="1257">
        <f t="shared" si="5"/>
        <v>2022</v>
      </c>
      <c r="BD23" s="1257">
        <f t="shared" si="5"/>
        <v>2022</v>
      </c>
      <c r="BE23" s="1257">
        <f t="shared" si="5"/>
        <v>2022</v>
      </c>
      <c r="BF23" s="1257">
        <f t="shared" si="5"/>
        <v>2022</v>
      </c>
      <c r="BG23" s="1257">
        <f t="shared" si="5"/>
        <v>2022</v>
      </c>
      <c r="BH23" s="1257">
        <f t="shared" si="5"/>
        <v>2022</v>
      </c>
      <c r="BI23" s="1257">
        <f t="shared" si="5"/>
        <v>2022</v>
      </c>
      <c r="BJ23" s="1257">
        <f t="shared" si="5"/>
        <v>2022</v>
      </c>
      <c r="BK23" s="1260">
        <f t="shared" si="5"/>
        <v>2023</v>
      </c>
      <c r="BL23" s="1260">
        <f t="shared" si="5"/>
        <v>2023</v>
      </c>
      <c r="BM23" s="1260">
        <f t="shared" si="5"/>
        <v>2023</v>
      </c>
      <c r="BN23" s="1260">
        <f t="shared" si="5"/>
        <v>2023</v>
      </c>
      <c r="BO23" s="1260">
        <f t="shared" si="5"/>
        <v>2023</v>
      </c>
      <c r="BP23" s="1260">
        <f t="shared" si="5"/>
        <v>2023</v>
      </c>
      <c r="BQ23" s="1260">
        <f t="shared" si="5"/>
        <v>2023</v>
      </c>
      <c r="BR23" s="1260">
        <f t="shared" si="5"/>
        <v>2023</v>
      </c>
      <c r="BS23" s="1260">
        <f t="shared" si="5"/>
        <v>2023</v>
      </c>
      <c r="BT23" s="1260">
        <f t="shared" si="5"/>
        <v>2023</v>
      </c>
      <c r="BU23" s="1260">
        <f t="shared" si="5"/>
        <v>2023</v>
      </c>
      <c r="BV23" s="1260">
        <f t="shared" si="5"/>
        <v>2023</v>
      </c>
      <c r="BW23" s="1257">
        <f t="shared" si="5"/>
        <v>2024</v>
      </c>
      <c r="BX23" s="1257">
        <f t="shared" si="5"/>
        <v>2024</v>
      </c>
      <c r="BY23" s="1257">
        <f t="shared" si="5"/>
        <v>2024</v>
      </c>
      <c r="BZ23" s="1257">
        <f t="shared" si="5"/>
        <v>2024</v>
      </c>
      <c r="CA23" s="1257">
        <f t="shared" si="5"/>
        <v>2024</v>
      </c>
      <c r="CB23" s="1257">
        <f t="shared" si="5"/>
        <v>2024</v>
      </c>
      <c r="CC23" s="1257">
        <f t="shared" si="5"/>
        <v>2024</v>
      </c>
      <c r="CD23" s="1257">
        <f t="shared" si="5"/>
        <v>2024</v>
      </c>
      <c r="CE23" s="1257">
        <f t="shared" si="5"/>
        <v>2024</v>
      </c>
      <c r="CF23" s="1257">
        <f t="shared" si="5"/>
        <v>2024</v>
      </c>
      <c r="CG23" s="1257">
        <f t="shared" si="5"/>
        <v>2024</v>
      </c>
      <c r="CH23" s="1257">
        <f t="shared" si="5"/>
        <v>2024</v>
      </c>
      <c r="CI23" s="1260">
        <f t="shared" si="5"/>
        <v>2025</v>
      </c>
      <c r="CJ23" s="1260">
        <f t="shared" si="5"/>
        <v>2025</v>
      </c>
      <c r="CK23" s="1260">
        <f t="shared" si="5"/>
        <v>2025</v>
      </c>
      <c r="CL23" s="1260">
        <f t="shared" si="5"/>
        <v>2025</v>
      </c>
      <c r="CM23" s="1260">
        <f t="shared" ref="CM23:EX23" si="6">VALUE(YEAR(CM25))</f>
        <v>2025</v>
      </c>
      <c r="CN23" s="1260">
        <f t="shared" si="6"/>
        <v>2025</v>
      </c>
      <c r="CO23" s="1260">
        <f t="shared" si="6"/>
        <v>2025</v>
      </c>
      <c r="CP23" s="1260">
        <f t="shared" si="6"/>
        <v>2025</v>
      </c>
      <c r="CQ23" s="1260">
        <f t="shared" si="6"/>
        <v>2025</v>
      </c>
      <c r="CR23" s="1260">
        <f t="shared" si="6"/>
        <v>2025</v>
      </c>
      <c r="CS23" s="1260">
        <f t="shared" si="6"/>
        <v>2025</v>
      </c>
      <c r="CT23" s="1260">
        <f t="shared" si="6"/>
        <v>2025</v>
      </c>
      <c r="CU23" s="1257">
        <f t="shared" si="6"/>
        <v>2026</v>
      </c>
      <c r="CV23" s="1257">
        <f t="shared" si="6"/>
        <v>2026</v>
      </c>
      <c r="CW23" s="1257">
        <f t="shared" si="6"/>
        <v>2026</v>
      </c>
      <c r="CX23" s="1257">
        <f t="shared" si="6"/>
        <v>2026</v>
      </c>
      <c r="CY23" s="1257">
        <f t="shared" si="6"/>
        <v>2026</v>
      </c>
      <c r="CZ23" s="1257">
        <f t="shared" si="6"/>
        <v>2026</v>
      </c>
      <c r="DA23" s="1257">
        <f t="shared" si="6"/>
        <v>2026</v>
      </c>
      <c r="DB23" s="1257">
        <f t="shared" si="6"/>
        <v>2026</v>
      </c>
      <c r="DC23" s="1257">
        <f t="shared" si="6"/>
        <v>2026</v>
      </c>
      <c r="DD23" s="1257">
        <f t="shared" si="6"/>
        <v>2026</v>
      </c>
      <c r="DE23" s="1257">
        <f t="shared" si="6"/>
        <v>2026</v>
      </c>
      <c r="DF23" s="1257">
        <f t="shared" si="6"/>
        <v>2026</v>
      </c>
      <c r="DG23" s="1260">
        <f t="shared" si="6"/>
        <v>2027</v>
      </c>
      <c r="DH23" s="1260">
        <f t="shared" si="6"/>
        <v>2027</v>
      </c>
      <c r="DI23" s="1260">
        <f t="shared" si="6"/>
        <v>2027</v>
      </c>
      <c r="DJ23" s="1260">
        <f t="shared" si="6"/>
        <v>2027</v>
      </c>
      <c r="DK23" s="1260">
        <f t="shared" si="6"/>
        <v>2027</v>
      </c>
      <c r="DL23" s="1260">
        <f t="shared" si="6"/>
        <v>2027</v>
      </c>
      <c r="DM23" s="1260">
        <f t="shared" si="6"/>
        <v>2027</v>
      </c>
      <c r="DN23" s="1260">
        <f t="shared" si="6"/>
        <v>2027</v>
      </c>
      <c r="DO23" s="1260">
        <f t="shared" si="6"/>
        <v>2027</v>
      </c>
      <c r="DP23" s="1260">
        <f t="shared" si="6"/>
        <v>2027</v>
      </c>
      <c r="DQ23" s="1260">
        <f t="shared" si="6"/>
        <v>2027</v>
      </c>
      <c r="DR23" s="1260">
        <f t="shared" si="6"/>
        <v>2027</v>
      </c>
      <c r="DS23" s="1257">
        <f t="shared" si="6"/>
        <v>2028</v>
      </c>
      <c r="DT23" s="1257">
        <f t="shared" si="6"/>
        <v>2028</v>
      </c>
      <c r="DU23" s="1257">
        <f t="shared" si="6"/>
        <v>2028</v>
      </c>
      <c r="DV23" s="1257">
        <f t="shared" si="6"/>
        <v>2028</v>
      </c>
      <c r="DW23" s="1257">
        <f t="shared" si="6"/>
        <v>2028</v>
      </c>
      <c r="DX23" s="1257">
        <f t="shared" si="6"/>
        <v>2028</v>
      </c>
      <c r="DY23" s="1257">
        <f t="shared" si="6"/>
        <v>2028</v>
      </c>
      <c r="DZ23" s="1257">
        <f t="shared" si="6"/>
        <v>2028</v>
      </c>
      <c r="EA23" s="1257">
        <f t="shared" si="6"/>
        <v>2028</v>
      </c>
      <c r="EB23" s="1257">
        <f t="shared" si="6"/>
        <v>2028</v>
      </c>
      <c r="EC23" s="1257">
        <f t="shared" si="6"/>
        <v>2028</v>
      </c>
      <c r="ED23" s="1257">
        <f t="shared" si="6"/>
        <v>2028</v>
      </c>
      <c r="EE23" s="1260">
        <f t="shared" si="6"/>
        <v>2029</v>
      </c>
      <c r="EF23" s="1260">
        <f t="shared" si="6"/>
        <v>2029</v>
      </c>
      <c r="EG23" s="1260">
        <f t="shared" si="6"/>
        <v>2029</v>
      </c>
      <c r="EH23" s="1260">
        <f t="shared" si="6"/>
        <v>2029</v>
      </c>
      <c r="EI23" s="1260">
        <f t="shared" si="6"/>
        <v>2029</v>
      </c>
      <c r="EJ23" s="1260">
        <f t="shared" si="6"/>
        <v>2029</v>
      </c>
      <c r="EK23" s="1260">
        <f t="shared" si="6"/>
        <v>2029</v>
      </c>
      <c r="EL23" s="1260">
        <f t="shared" si="6"/>
        <v>2029</v>
      </c>
      <c r="EM23" s="1260">
        <f t="shared" si="6"/>
        <v>2029</v>
      </c>
      <c r="EN23" s="1260">
        <f t="shared" si="6"/>
        <v>2029</v>
      </c>
      <c r="EO23" s="1260">
        <f t="shared" si="6"/>
        <v>2029</v>
      </c>
      <c r="EP23" s="1260">
        <f t="shared" si="6"/>
        <v>2029</v>
      </c>
      <c r="EQ23" s="1257">
        <f t="shared" si="6"/>
        <v>2030</v>
      </c>
      <c r="ER23" s="1257">
        <f t="shared" si="6"/>
        <v>2030</v>
      </c>
      <c r="ES23" s="1257">
        <f t="shared" si="6"/>
        <v>2030</v>
      </c>
      <c r="ET23" s="1257">
        <f t="shared" si="6"/>
        <v>2030</v>
      </c>
      <c r="EU23" s="1257">
        <f t="shared" si="6"/>
        <v>2030</v>
      </c>
      <c r="EV23" s="1257">
        <f t="shared" si="6"/>
        <v>2030</v>
      </c>
      <c r="EW23" s="1257">
        <f t="shared" si="6"/>
        <v>2030</v>
      </c>
      <c r="EX23" s="1257">
        <f t="shared" si="6"/>
        <v>2030</v>
      </c>
      <c r="EY23" s="1257">
        <f t="shared" ref="EY23:HJ23" si="7">VALUE(YEAR(EY25))</f>
        <v>2030</v>
      </c>
      <c r="EZ23" s="1257">
        <f t="shared" si="7"/>
        <v>2030</v>
      </c>
      <c r="FA23" s="1257">
        <f t="shared" si="7"/>
        <v>2030</v>
      </c>
      <c r="FB23" s="1257">
        <f t="shared" si="7"/>
        <v>2030</v>
      </c>
      <c r="FC23" s="1260">
        <f t="shared" si="7"/>
        <v>2031</v>
      </c>
      <c r="FD23" s="1260">
        <f t="shared" si="7"/>
        <v>2031</v>
      </c>
      <c r="FE23" s="1260">
        <f t="shared" si="7"/>
        <v>2031</v>
      </c>
      <c r="FF23" s="1260">
        <f t="shared" si="7"/>
        <v>2031</v>
      </c>
      <c r="FG23" s="1260">
        <f t="shared" si="7"/>
        <v>2031</v>
      </c>
      <c r="FH23" s="1260">
        <f t="shared" si="7"/>
        <v>2031</v>
      </c>
      <c r="FI23" s="1260">
        <f t="shared" si="7"/>
        <v>2031</v>
      </c>
      <c r="FJ23" s="1260">
        <f t="shared" si="7"/>
        <v>2031</v>
      </c>
      <c r="FK23" s="1260">
        <f t="shared" si="7"/>
        <v>2031</v>
      </c>
      <c r="FL23" s="1260">
        <f t="shared" si="7"/>
        <v>2031</v>
      </c>
      <c r="FM23" s="1260">
        <f t="shared" si="7"/>
        <v>2031</v>
      </c>
      <c r="FN23" s="1260">
        <f t="shared" si="7"/>
        <v>2031</v>
      </c>
      <c r="FO23" s="1257">
        <f t="shared" si="7"/>
        <v>2032</v>
      </c>
      <c r="FP23" s="1257">
        <f t="shared" si="7"/>
        <v>2032</v>
      </c>
      <c r="FQ23" s="1257">
        <f t="shared" si="7"/>
        <v>2032</v>
      </c>
      <c r="FR23" s="1257">
        <f t="shared" si="7"/>
        <v>2032</v>
      </c>
      <c r="FS23" s="1257">
        <f t="shared" si="7"/>
        <v>2032</v>
      </c>
      <c r="FT23" s="1257">
        <f t="shared" si="7"/>
        <v>2032</v>
      </c>
      <c r="FU23" s="1257">
        <f t="shared" si="7"/>
        <v>2032</v>
      </c>
      <c r="FV23" s="1257">
        <f t="shared" si="7"/>
        <v>2032</v>
      </c>
      <c r="FW23" s="1257">
        <f t="shared" si="7"/>
        <v>2032</v>
      </c>
      <c r="FX23" s="1257">
        <f t="shared" si="7"/>
        <v>2032</v>
      </c>
      <c r="FY23" s="1257">
        <f t="shared" si="7"/>
        <v>2032</v>
      </c>
      <c r="FZ23" s="1257">
        <f t="shared" si="7"/>
        <v>2032</v>
      </c>
      <c r="GA23" s="1260">
        <f t="shared" si="7"/>
        <v>2033</v>
      </c>
      <c r="GB23" s="1260">
        <f t="shared" si="7"/>
        <v>2033</v>
      </c>
      <c r="GC23" s="1260">
        <f t="shared" si="7"/>
        <v>2033</v>
      </c>
      <c r="GD23" s="1260">
        <f t="shared" si="7"/>
        <v>2033</v>
      </c>
      <c r="GE23" s="1260">
        <f t="shared" si="7"/>
        <v>2033</v>
      </c>
      <c r="GF23" s="1260">
        <f t="shared" si="7"/>
        <v>2033</v>
      </c>
      <c r="GG23" s="1260">
        <f t="shared" si="7"/>
        <v>2033</v>
      </c>
      <c r="GH23" s="1260">
        <f t="shared" si="7"/>
        <v>2033</v>
      </c>
      <c r="GI23" s="1260">
        <f t="shared" si="7"/>
        <v>2033</v>
      </c>
      <c r="GJ23" s="1260">
        <f t="shared" si="7"/>
        <v>2033</v>
      </c>
      <c r="GK23" s="1260">
        <f t="shared" si="7"/>
        <v>2033</v>
      </c>
      <c r="GL23" s="1260">
        <f t="shared" si="7"/>
        <v>2033</v>
      </c>
      <c r="GM23" s="1257">
        <f t="shared" si="7"/>
        <v>2034</v>
      </c>
      <c r="GN23" s="1257">
        <f t="shared" si="7"/>
        <v>2034</v>
      </c>
      <c r="GO23" s="1257">
        <f t="shared" si="7"/>
        <v>2034</v>
      </c>
      <c r="GP23" s="1257">
        <f t="shared" si="7"/>
        <v>2034</v>
      </c>
      <c r="GQ23" s="1257">
        <f t="shared" si="7"/>
        <v>2034</v>
      </c>
      <c r="GR23" s="1257">
        <f t="shared" si="7"/>
        <v>2034</v>
      </c>
      <c r="GS23" s="1257">
        <f t="shared" si="7"/>
        <v>2034</v>
      </c>
      <c r="GT23" s="1257">
        <f t="shared" si="7"/>
        <v>2034</v>
      </c>
      <c r="GU23" s="1257">
        <f t="shared" si="7"/>
        <v>2034</v>
      </c>
      <c r="GV23" s="1257">
        <f t="shared" si="7"/>
        <v>2034</v>
      </c>
      <c r="GW23" s="1257">
        <f t="shared" si="7"/>
        <v>2034</v>
      </c>
      <c r="GX23" s="1257">
        <f t="shared" si="7"/>
        <v>2034</v>
      </c>
      <c r="GY23" s="1260">
        <f t="shared" si="7"/>
        <v>2035</v>
      </c>
      <c r="GZ23" s="1260">
        <f t="shared" si="7"/>
        <v>2035</v>
      </c>
      <c r="HA23" s="1260">
        <f t="shared" si="7"/>
        <v>2035</v>
      </c>
      <c r="HB23" s="1260">
        <f t="shared" si="7"/>
        <v>2035</v>
      </c>
      <c r="HC23" s="1260">
        <f t="shared" si="7"/>
        <v>2035</v>
      </c>
      <c r="HD23" s="1260">
        <f t="shared" si="7"/>
        <v>2035</v>
      </c>
      <c r="HE23" s="1260">
        <f t="shared" si="7"/>
        <v>2035</v>
      </c>
      <c r="HF23" s="1260">
        <f t="shared" si="7"/>
        <v>2035</v>
      </c>
      <c r="HG23" s="1260">
        <f t="shared" si="7"/>
        <v>2035</v>
      </c>
      <c r="HH23" s="1260">
        <f t="shared" si="7"/>
        <v>2035</v>
      </c>
      <c r="HI23" s="1260">
        <f t="shared" si="7"/>
        <v>2035</v>
      </c>
      <c r="HJ23" s="1260">
        <f t="shared" si="7"/>
        <v>2035</v>
      </c>
      <c r="HK23" s="1257">
        <f t="shared" ref="HK23:IA23" si="8">VALUE(YEAR(HK25))</f>
        <v>2036</v>
      </c>
      <c r="HL23" s="1257">
        <f t="shared" si="8"/>
        <v>2036</v>
      </c>
      <c r="HM23" s="1257">
        <f t="shared" si="8"/>
        <v>2036</v>
      </c>
      <c r="HN23" s="1257">
        <f t="shared" si="8"/>
        <v>2036</v>
      </c>
      <c r="HO23" s="1257">
        <f t="shared" si="8"/>
        <v>2036</v>
      </c>
      <c r="HP23" s="1257">
        <f t="shared" si="8"/>
        <v>2036</v>
      </c>
      <c r="HQ23" s="1257">
        <f t="shared" si="8"/>
        <v>2036</v>
      </c>
      <c r="HR23" s="1257">
        <f t="shared" si="8"/>
        <v>2036</v>
      </c>
      <c r="HS23" s="1257">
        <f t="shared" si="8"/>
        <v>2036</v>
      </c>
      <c r="HT23" s="1257">
        <f t="shared" si="8"/>
        <v>2036</v>
      </c>
      <c r="HU23" s="1257">
        <f t="shared" si="8"/>
        <v>2036</v>
      </c>
      <c r="HV23" s="1257">
        <f t="shared" si="8"/>
        <v>2036</v>
      </c>
      <c r="HW23" s="1260">
        <f t="shared" si="8"/>
        <v>2037</v>
      </c>
      <c r="HX23" s="1260">
        <f t="shared" si="8"/>
        <v>2037</v>
      </c>
      <c r="HY23" s="1260">
        <f t="shared" si="8"/>
        <v>2037</v>
      </c>
      <c r="HZ23" s="1260">
        <f t="shared" si="8"/>
        <v>2037</v>
      </c>
      <c r="IA23" s="1260">
        <f t="shared" si="8"/>
        <v>2037</v>
      </c>
    </row>
    <row r="24" spans="1:235" x14ac:dyDescent="0.3">
      <c r="C24" s="2224" t="s">
        <v>47</v>
      </c>
      <c r="D24" s="2225"/>
      <c r="E24" s="105"/>
      <c r="F24" s="105" t="s">
        <v>58</v>
      </c>
      <c r="G24" s="105" t="s">
        <v>59</v>
      </c>
      <c r="H24" s="105" t="s">
        <v>60</v>
      </c>
      <c r="I24" s="105" t="s">
        <v>61</v>
      </c>
      <c r="J24" s="105" t="s">
        <v>62</v>
      </c>
      <c r="K24" s="105" t="s">
        <v>63</v>
      </c>
      <c r="L24" s="105" t="s">
        <v>64</v>
      </c>
      <c r="M24" s="105" t="s">
        <v>65</v>
      </c>
      <c r="N24" s="105" t="s">
        <v>66</v>
      </c>
      <c r="O24" s="105" t="s">
        <v>67</v>
      </c>
      <c r="P24" s="105" t="s">
        <v>68</v>
      </c>
      <c r="Q24" s="105" t="s">
        <v>69</v>
      </c>
      <c r="R24" s="105" t="s">
        <v>70</v>
      </c>
      <c r="S24" s="105" t="s">
        <v>71</v>
      </c>
      <c r="T24" s="105" t="s">
        <v>72</v>
      </c>
      <c r="U24" s="105" t="s">
        <v>73</v>
      </c>
      <c r="V24" s="105" t="s">
        <v>74</v>
      </c>
      <c r="W24" s="106" t="s">
        <v>151</v>
      </c>
      <c r="Y24" s="1258"/>
      <c r="Z24" s="1258"/>
      <c r="AA24" s="1258" t="str">
        <f t="shared" ref="AA24:CL24" si="9">YEAR(AA25)&amp;"."&amp;TEXT(ROUNDUP(MONTH(AA25)/3,0),"0Q")</f>
        <v>2020.1Q</v>
      </c>
      <c r="AB24" s="1258" t="str">
        <f t="shared" si="9"/>
        <v>2020.1Q</v>
      </c>
      <c r="AC24" s="1258" t="str">
        <f t="shared" si="9"/>
        <v>2020.1Q</v>
      </c>
      <c r="AD24" s="1258" t="str">
        <f t="shared" si="9"/>
        <v>2020.2Q</v>
      </c>
      <c r="AE24" s="1258" t="str">
        <f t="shared" si="9"/>
        <v>2020.2Q</v>
      </c>
      <c r="AF24" s="1258" t="str">
        <f t="shared" si="9"/>
        <v>2020.2Q</v>
      </c>
      <c r="AG24" s="1258" t="str">
        <f t="shared" si="9"/>
        <v>2020.3Q</v>
      </c>
      <c r="AH24" s="1258" t="str">
        <f t="shared" si="9"/>
        <v>2020.3Q</v>
      </c>
      <c r="AI24" s="1258" t="str">
        <f t="shared" si="9"/>
        <v>2020.3Q</v>
      </c>
      <c r="AJ24" s="1258" t="str">
        <f t="shared" si="9"/>
        <v>2020.4Q</v>
      </c>
      <c r="AK24" s="1258" t="str">
        <f t="shared" si="9"/>
        <v>2020.4Q</v>
      </c>
      <c r="AL24" s="1258" t="str">
        <f t="shared" si="9"/>
        <v>2020.4Q</v>
      </c>
      <c r="AM24" s="1261" t="str">
        <f t="shared" si="9"/>
        <v>2021.1Q</v>
      </c>
      <c r="AN24" s="1261" t="str">
        <f t="shared" si="9"/>
        <v>2021.1Q</v>
      </c>
      <c r="AO24" s="1261" t="str">
        <f t="shared" si="9"/>
        <v>2021.1Q</v>
      </c>
      <c r="AP24" s="1261" t="str">
        <f t="shared" si="9"/>
        <v>2021.2Q</v>
      </c>
      <c r="AQ24" s="1261" t="str">
        <f t="shared" si="9"/>
        <v>2021.2Q</v>
      </c>
      <c r="AR24" s="1261" t="str">
        <f t="shared" si="9"/>
        <v>2021.2Q</v>
      </c>
      <c r="AS24" s="1261" t="str">
        <f t="shared" si="9"/>
        <v>2021.3Q</v>
      </c>
      <c r="AT24" s="1261" t="str">
        <f t="shared" si="9"/>
        <v>2021.3Q</v>
      </c>
      <c r="AU24" s="1261" t="str">
        <f t="shared" si="9"/>
        <v>2021.3Q</v>
      </c>
      <c r="AV24" s="1261" t="str">
        <f t="shared" si="9"/>
        <v>2021.4Q</v>
      </c>
      <c r="AW24" s="1261" t="str">
        <f t="shared" si="9"/>
        <v>2021.4Q</v>
      </c>
      <c r="AX24" s="1261" t="str">
        <f t="shared" si="9"/>
        <v>2021.4Q</v>
      </c>
      <c r="AY24" s="1258" t="str">
        <f t="shared" si="9"/>
        <v>2022.1Q</v>
      </c>
      <c r="AZ24" s="1258" t="str">
        <f t="shared" si="9"/>
        <v>2022.1Q</v>
      </c>
      <c r="BA24" s="1258" t="str">
        <f t="shared" si="9"/>
        <v>2022.1Q</v>
      </c>
      <c r="BB24" s="1258" t="str">
        <f t="shared" si="9"/>
        <v>2022.2Q</v>
      </c>
      <c r="BC24" s="1258" t="str">
        <f t="shared" si="9"/>
        <v>2022.2Q</v>
      </c>
      <c r="BD24" s="1258" t="str">
        <f t="shared" si="9"/>
        <v>2022.2Q</v>
      </c>
      <c r="BE24" s="1258" t="str">
        <f t="shared" si="9"/>
        <v>2022.3Q</v>
      </c>
      <c r="BF24" s="1258" t="str">
        <f t="shared" si="9"/>
        <v>2022.3Q</v>
      </c>
      <c r="BG24" s="1258" t="str">
        <f t="shared" si="9"/>
        <v>2022.3Q</v>
      </c>
      <c r="BH24" s="1258" t="str">
        <f t="shared" si="9"/>
        <v>2022.4Q</v>
      </c>
      <c r="BI24" s="1258" t="str">
        <f t="shared" si="9"/>
        <v>2022.4Q</v>
      </c>
      <c r="BJ24" s="1258" t="str">
        <f t="shared" si="9"/>
        <v>2022.4Q</v>
      </c>
      <c r="BK24" s="1261" t="str">
        <f t="shared" si="9"/>
        <v>2023.1Q</v>
      </c>
      <c r="BL24" s="1261" t="str">
        <f t="shared" si="9"/>
        <v>2023.1Q</v>
      </c>
      <c r="BM24" s="1261" t="str">
        <f t="shared" si="9"/>
        <v>2023.1Q</v>
      </c>
      <c r="BN24" s="1261" t="str">
        <f t="shared" si="9"/>
        <v>2023.2Q</v>
      </c>
      <c r="BO24" s="1261" t="str">
        <f t="shared" si="9"/>
        <v>2023.2Q</v>
      </c>
      <c r="BP24" s="1261" t="str">
        <f t="shared" si="9"/>
        <v>2023.2Q</v>
      </c>
      <c r="BQ24" s="1261" t="str">
        <f t="shared" si="9"/>
        <v>2023.3Q</v>
      </c>
      <c r="BR24" s="1261" t="str">
        <f t="shared" si="9"/>
        <v>2023.3Q</v>
      </c>
      <c r="BS24" s="1261" t="str">
        <f t="shared" si="9"/>
        <v>2023.3Q</v>
      </c>
      <c r="BT24" s="1261" t="str">
        <f t="shared" si="9"/>
        <v>2023.4Q</v>
      </c>
      <c r="BU24" s="1261" t="str">
        <f t="shared" si="9"/>
        <v>2023.4Q</v>
      </c>
      <c r="BV24" s="1261" t="str">
        <f t="shared" si="9"/>
        <v>2023.4Q</v>
      </c>
      <c r="BW24" s="1258" t="str">
        <f t="shared" si="9"/>
        <v>2024.1Q</v>
      </c>
      <c r="BX24" s="1258" t="str">
        <f t="shared" si="9"/>
        <v>2024.1Q</v>
      </c>
      <c r="BY24" s="1258" t="str">
        <f t="shared" si="9"/>
        <v>2024.1Q</v>
      </c>
      <c r="BZ24" s="1258" t="str">
        <f t="shared" si="9"/>
        <v>2024.2Q</v>
      </c>
      <c r="CA24" s="1258" t="str">
        <f t="shared" si="9"/>
        <v>2024.2Q</v>
      </c>
      <c r="CB24" s="1258" t="str">
        <f t="shared" si="9"/>
        <v>2024.2Q</v>
      </c>
      <c r="CC24" s="1258" t="str">
        <f t="shared" si="9"/>
        <v>2024.3Q</v>
      </c>
      <c r="CD24" s="1258" t="str">
        <f t="shared" si="9"/>
        <v>2024.3Q</v>
      </c>
      <c r="CE24" s="1258" t="str">
        <f t="shared" si="9"/>
        <v>2024.3Q</v>
      </c>
      <c r="CF24" s="1258" t="str">
        <f t="shared" si="9"/>
        <v>2024.4Q</v>
      </c>
      <c r="CG24" s="1258" t="str">
        <f t="shared" si="9"/>
        <v>2024.4Q</v>
      </c>
      <c r="CH24" s="1258" t="str">
        <f t="shared" si="9"/>
        <v>2024.4Q</v>
      </c>
      <c r="CI24" s="1261" t="str">
        <f t="shared" si="9"/>
        <v>2025.1Q</v>
      </c>
      <c r="CJ24" s="1261" t="str">
        <f t="shared" si="9"/>
        <v>2025.1Q</v>
      </c>
      <c r="CK24" s="1261" t="str">
        <f t="shared" si="9"/>
        <v>2025.1Q</v>
      </c>
      <c r="CL24" s="1261" t="str">
        <f t="shared" si="9"/>
        <v>2025.2Q</v>
      </c>
      <c r="CM24" s="1261" t="str">
        <f t="shared" ref="CM24:EX24" si="10">YEAR(CM25)&amp;"."&amp;TEXT(ROUNDUP(MONTH(CM25)/3,0),"0Q")</f>
        <v>2025.2Q</v>
      </c>
      <c r="CN24" s="1261" t="str">
        <f t="shared" si="10"/>
        <v>2025.2Q</v>
      </c>
      <c r="CO24" s="1261" t="str">
        <f t="shared" si="10"/>
        <v>2025.3Q</v>
      </c>
      <c r="CP24" s="1261" t="str">
        <f t="shared" si="10"/>
        <v>2025.3Q</v>
      </c>
      <c r="CQ24" s="1261" t="str">
        <f t="shared" si="10"/>
        <v>2025.3Q</v>
      </c>
      <c r="CR24" s="1261" t="str">
        <f t="shared" si="10"/>
        <v>2025.4Q</v>
      </c>
      <c r="CS24" s="1261" t="str">
        <f t="shared" si="10"/>
        <v>2025.4Q</v>
      </c>
      <c r="CT24" s="1261" t="str">
        <f t="shared" si="10"/>
        <v>2025.4Q</v>
      </c>
      <c r="CU24" s="1258" t="str">
        <f t="shared" si="10"/>
        <v>2026.1Q</v>
      </c>
      <c r="CV24" s="1258" t="str">
        <f t="shared" si="10"/>
        <v>2026.1Q</v>
      </c>
      <c r="CW24" s="1258" t="str">
        <f t="shared" si="10"/>
        <v>2026.1Q</v>
      </c>
      <c r="CX24" s="1258" t="str">
        <f t="shared" si="10"/>
        <v>2026.2Q</v>
      </c>
      <c r="CY24" s="1258" t="str">
        <f t="shared" si="10"/>
        <v>2026.2Q</v>
      </c>
      <c r="CZ24" s="1258" t="str">
        <f t="shared" si="10"/>
        <v>2026.2Q</v>
      </c>
      <c r="DA24" s="1258" t="str">
        <f t="shared" si="10"/>
        <v>2026.3Q</v>
      </c>
      <c r="DB24" s="1258" t="str">
        <f t="shared" si="10"/>
        <v>2026.3Q</v>
      </c>
      <c r="DC24" s="1258" t="str">
        <f t="shared" si="10"/>
        <v>2026.3Q</v>
      </c>
      <c r="DD24" s="1258" t="str">
        <f t="shared" si="10"/>
        <v>2026.4Q</v>
      </c>
      <c r="DE24" s="1258" t="str">
        <f t="shared" si="10"/>
        <v>2026.4Q</v>
      </c>
      <c r="DF24" s="1258" t="str">
        <f t="shared" si="10"/>
        <v>2026.4Q</v>
      </c>
      <c r="DG24" s="1261" t="str">
        <f t="shared" si="10"/>
        <v>2027.1Q</v>
      </c>
      <c r="DH24" s="1261" t="str">
        <f t="shared" si="10"/>
        <v>2027.1Q</v>
      </c>
      <c r="DI24" s="1261" t="str">
        <f t="shared" si="10"/>
        <v>2027.1Q</v>
      </c>
      <c r="DJ24" s="1261" t="str">
        <f t="shared" si="10"/>
        <v>2027.2Q</v>
      </c>
      <c r="DK24" s="1261" t="str">
        <f t="shared" si="10"/>
        <v>2027.2Q</v>
      </c>
      <c r="DL24" s="1261" t="str">
        <f t="shared" si="10"/>
        <v>2027.2Q</v>
      </c>
      <c r="DM24" s="1261" t="str">
        <f t="shared" si="10"/>
        <v>2027.3Q</v>
      </c>
      <c r="DN24" s="1261" t="str">
        <f t="shared" si="10"/>
        <v>2027.3Q</v>
      </c>
      <c r="DO24" s="1261" t="str">
        <f t="shared" si="10"/>
        <v>2027.3Q</v>
      </c>
      <c r="DP24" s="1261" t="str">
        <f t="shared" si="10"/>
        <v>2027.4Q</v>
      </c>
      <c r="DQ24" s="1261" t="str">
        <f t="shared" si="10"/>
        <v>2027.4Q</v>
      </c>
      <c r="DR24" s="1261" t="str">
        <f t="shared" si="10"/>
        <v>2027.4Q</v>
      </c>
      <c r="DS24" s="1258" t="str">
        <f t="shared" si="10"/>
        <v>2028.1Q</v>
      </c>
      <c r="DT24" s="1258" t="str">
        <f t="shared" si="10"/>
        <v>2028.1Q</v>
      </c>
      <c r="DU24" s="1258" t="str">
        <f t="shared" si="10"/>
        <v>2028.1Q</v>
      </c>
      <c r="DV24" s="1258" t="str">
        <f t="shared" si="10"/>
        <v>2028.2Q</v>
      </c>
      <c r="DW24" s="1258" t="str">
        <f t="shared" si="10"/>
        <v>2028.2Q</v>
      </c>
      <c r="DX24" s="1258" t="str">
        <f t="shared" si="10"/>
        <v>2028.2Q</v>
      </c>
      <c r="DY24" s="1258" t="str">
        <f t="shared" si="10"/>
        <v>2028.3Q</v>
      </c>
      <c r="DZ24" s="1258" t="str">
        <f t="shared" si="10"/>
        <v>2028.3Q</v>
      </c>
      <c r="EA24" s="1258" t="str">
        <f t="shared" si="10"/>
        <v>2028.3Q</v>
      </c>
      <c r="EB24" s="1258" t="str">
        <f t="shared" si="10"/>
        <v>2028.4Q</v>
      </c>
      <c r="EC24" s="1258" t="str">
        <f t="shared" si="10"/>
        <v>2028.4Q</v>
      </c>
      <c r="ED24" s="1258" t="str">
        <f t="shared" si="10"/>
        <v>2028.4Q</v>
      </c>
      <c r="EE24" s="1261" t="str">
        <f t="shared" si="10"/>
        <v>2029.1Q</v>
      </c>
      <c r="EF24" s="1261" t="str">
        <f t="shared" si="10"/>
        <v>2029.1Q</v>
      </c>
      <c r="EG24" s="1261" t="str">
        <f t="shared" si="10"/>
        <v>2029.1Q</v>
      </c>
      <c r="EH24" s="1261" t="str">
        <f t="shared" si="10"/>
        <v>2029.2Q</v>
      </c>
      <c r="EI24" s="1261" t="str">
        <f t="shared" si="10"/>
        <v>2029.2Q</v>
      </c>
      <c r="EJ24" s="1261" t="str">
        <f t="shared" si="10"/>
        <v>2029.2Q</v>
      </c>
      <c r="EK24" s="1261" t="str">
        <f t="shared" si="10"/>
        <v>2029.3Q</v>
      </c>
      <c r="EL24" s="1261" t="str">
        <f t="shared" si="10"/>
        <v>2029.3Q</v>
      </c>
      <c r="EM24" s="1261" t="str">
        <f t="shared" si="10"/>
        <v>2029.3Q</v>
      </c>
      <c r="EN24" s="1261" t="str">
        <f t="shared" si="10"/>
        <v>2029.4Q</v>
      </c>
      <c r="EO24" s="1261" t="str">
        <f t="shared" si="10"/>
        <v>2029.4Q</v>
      </c>
      <c r="EP24" s="1261" t="str">
        <f t="shared" si="10"/>
        <v>2029.4Q</v>
      </c>
      <c r="EQ24" s="1258" t="str">
        <f t="shared" si="10"/>
        <v>2030.1Q</v>
      </c>
      <c r="ER24" s="1258" t="str">
        <f t="shared" si="10"/>
        <v>2030.1Q</v>
      </c>
      <c r="ES24" s="1258" t="str">
        <f t="shared" si="10"/>
        <v>2030.1Q</v>
      </c>
      <c r="ET24" s="1258" t="str">
        <f t="shared" si="10"/>
        <v>2030.2Q</v>
      </c>
      <c r="EU24" s="1258" t="str">
        <f t="shared" si="10"/>
        <v>2030.2Q</v>
      </c>
      <c r="EV24" s="1258" t="str">
        <f t="shared" si="10"/>
        <v>2030.2Q</v>
      </c>
      <c r="EW24" s="1258" t="str">
        <f t="shared" si="10"/>
        <v>2030.3Q</v>
      </c>
      <c r="EX24" s="1258" t="str">
        <f t="shared" si="10"/>
        <v>2030.3Q</v>
      </c>
      <c r="EY24" s="1258" t="str">
        <f t="shared" ref="EY24:HJ24" si="11">YEAR(EY25)&amp;"."&amp;TEXT(ROUNDUP(MONTH(EY25)/3,0),"0Q")</f>
        <v>2030.3Q</v>
      </c>
      <c r="EZ24" s="1258" t="str">
        <f t="shared" si="11"/>
        <v>2030.4Q</v>
      </c>
      <c r="FA24" s="1258" t="str">
        <f t="shared" si="11"/>
        <v>2030.4Q</v>
      </c>
      <c r="FB24" s="1258" t="str">
        <f t="shared" si="11"/>
        <v>2030.4Q</v>
      </c>
      <c r="FC24" s="1261" t="str">
        <f t="shared" si="11"/>
        <v>2031.1Q</v>
      </c>
      <c r="FD24" s="1261" t="str">
        <f t="shared" si="11"/>
        <v>2031.1Q</v>
      </c>
      <c r="FE24" s="1261" t="str">
        <f t="shared" si="11"/>
        <v>2031.1Q</v>
      </c>
      <c r="FF24" s="1261" t="str">
        <f t="shared" si="11"/>
        <v>2031.2Q</v>
      </c>
      <c r="FG24" s="1261" t="str">
        <f t="shared" si="11"/>
        <v>2031.2Q</v>
      </c>
      <c r="FH24" s="1261" t="str">
        <f t="shared" si="11"/>
        <v>2031.2Q</v>
      </c>
      <c r="FI24" s="1261" t="str">
        <f t="shared" si="11"/>
        <v>2031.3Q</v>
      </c>
      <c r="FJ24" s="1261" t="str">
        <f t="shared" si="11"/>
        <v>2031.3Q</v>
      </c>
      <c r="FK24" s="1261" t="str">
        <f t="shared" si="11"/>
        <v>2031.3Q</v>
      </c>
      <c r="FL24" s="1261" t="str">
        <f t="shared" si="11"/>
        <v>2031.4Q</v>
      </c>
      <c r="FM24" s="1261" t="str">
        <f t="shared" si="11"/>
        <v>2031.4Q</v>
      </c>
      <c r="FN24" s="1261" t="str">
        <f t="shared" si="11"/>
        <v>2031.4Q</v>
      </c>
      <c r="FO24" s="1258" t="str">
        <f t="shared" si="11"/>
        <v>2032.1Q</v>
      </c>
      <c r="FP24" s="1258" t="str">
        <f t="shared" si="11"/>
        <v>2032.1Q</v>
      </c>
      <c r="FQ24" s="1258" t="str">
        <f t="shared" si="11"/>
        <v>2032.1Q</v>
      </c>
      <c r="FR24" s="1258" t="str">
        <f t="shared" si="11"/>
        <v>2032.2Q</v>
      </c>
      <c r="FS24" s="1258" t="str">
        <f t="shared" si="11"/>
        <v>2032.2Q</v>
      </c>
      <c r="FT24" s="1258" t="str">
        <f t="shared" si="11"/>
        <v>2032.2Q</v>
      </c>
      <c r="FU24" s="1258" t="str">
        <f t="shared" si="11"/>
        <v>2032.3Q</v>
      </c>
      <c r="FV24" s="1258" t="str">
        <f t="shared" si="11"/>
        <v>2032.3Q</v>
      </c>
      <c r="FW24" s="1258" t="str">
        <f t="shared" si="11"/>
        <v>2032.3Q</v>
      </c>
      <c r="FX24" s="1258" t="str">
        <f t="shared" si="11"/>
        <v>2032.4Q</v>
      </c>
      <c r="FY24" s="1258" t="str">
        <f t="shared" si="11"/>
        <v>2032.4Q</v>
      </c>
      <c r="FZ24" s="1258" t="str">
        <f t="shared" si="11"/>
        <v>2032.4Q</v>
      </c>
      <c r="GA24" s="1261" t="str">
        <f t="shared" si="11"/>
        <v>2033.1Q</v>
      </c>
      <c r="GB24" s="1261" t="str">
        <f t="shared" si="11"/>
        <v>2033.1Q</v>
      </c>
      <c r="GC24" s="1261" t="str">
        <f t="shared" si="11"/>
        <v>2033.1Q</v>
      </c>
      <c r="GD24" s="1261" t="str">
        <f t="shared" si="11"/>
        <v>2033.2Q</v>
      </c>
      <c r="GE24" s="1261" t="str">
        <f t="shared" si="11"/>
        <v>2033.2Q</v>
      </c>
      <c r="GF24" s="1261" t="str">
        <f t="shared" si="11"/>
        <v>2033.2Q</v>
      </c>
      <c r="GG24" s="1261" t="str">
        <f t="shared" si="11"/>
        <v>2033.3Q</v>
      </c>
      <c r="GH24" s="1261" t="str">
        <f t="shared" si="11"/>
        <v>2033.3Q</v>
      </c>
      <c r="GI24" s="1261" t="str">
        <f t="shared" si="11"/>
        <v>2033.3Q</v>
      </c>
      <c r="GJ24" s="1261" t="str">
        <f t="shared" si="11"/>
        <v>2033.4Q</v>
      </c>
      <c r="GK24" s="1261" t="str">
        <f t="shared" si="11"/>
        <v>2033.4Q</v>
      </c>
      <c r="GL24" s="1261" t="str">
        <f t="shared" si="11"/>
        <v>2033.4Q</v>
      </c>
      <c r="GM24" s="1258" t="str">
        <f t="shared" si="11"/>
        <v>2034.1Q</v>
      </c>
      <c r="GN24" s="1258" t="str">
        <f t="shared" si="11"/>
        <v>2034.1Q</v>
      </c>
      <c r="GO24" s="1258" t="str">
        <f t="shared" si="11"/>
        <v>2034.1Q</v>
      </c>
      <c r="GP24" s="1258" t="str">
        <f t="shared" si="11"/>
        <v>2034.2Q</v>
      </c>
      <c r="GQ24" s="1258" t="str">
        <f t="shared" si="11"/>
        <v>2034.2Q</v>
      </c>
      <c r="GR24" s="1258" t="str">
        <f t="shared" si="11"/>
        <v>2034.2Q</v>
      </c>
      <c r="GS24" s="1258" t="str">
        <f t="shared" si="11"/>
        <v>2034.3Q</v>
      </c>
      <c r="GT24" s="1258" t="str">
        <f t="shared" si="11"/>
        <v>2034.3Q</v>
      </c>
      <c r="GU24" s="1258" t="str">
        <f t="shared" si="11"/>
        <v>2034.3Q</v>
      </c>
      <c r="GV24" s="1258" t="str">
        <f t="shared" si="11"/>
        <v>2034.4Q</v>
      </c>
      <c r="GW24" s="1258" t="str">
        <f t="shared" si="11"/>
        <v>2034.4Q</v>
      </c>
      <c r="GX24" s="1258" t="str">
        <f t="shared" si="11"/>
        <v>2034.4Q</v>
      </c>
      <c r="GY24" s="1261" t="str">
        <f t="shared" si="11"/>
        <v>2035.1Q</v>
      </c>
      <c r="GZ24" s="1261" t="str">
        <f t="shared" si="11"/>
        <v>2035.1Q</v>
      </c>
      <c r="HA24" s="1261" t="str">
        <f t="shared" si="11"/>
        <v>2035.1Q</v>
      </c>
      <c r="HB24" s="1261" t="str">
        <f t="shared" si="11"/>
        <v>2035.2Q</v>
      </c>
      <c r="HC24" s="1261" t="str">
        <f t="shared" si="11"/>
        <v>2035.2Q</v>
      </c>
      <c r="HD24" s="1261" t="str">
        <f t="shared" si="11"/>
        <v>2035.2Q</v>
      </c>
      <c r="HE24" s="1261" t="str">
        <f t="shared" si="11"/>
        <v>2035.3Q</v>
      </c>
      <c r="HF24" s="1261" t="str">
        <f t="shared" si="11"/>
        <v>2035.3Q</v>
      </c>
      <c r="HG24" s="1261" t="str">
        <f t="shared" si="11"/>
        <v>2035.3Q</v>
      </c>
      <c r="HH24" s="1261" t="str">
        <f t="shared" si="11"/>
        <v>2035.4Q</v>
      </c>
      <c r="HI24" s="1261" t="str">
        <f t="shared" si="11"/>
        <v>2035.4Q</v>
      </c>
      <c r="HJ24" s="1261" t="str">
        <f t="shared" si="11"/>
        <v>2035.4Q</v>
      </c>
      <c r="HK24" s="1258" t="str">
        <f t="shared" ref="HK24:IA24" si="12">YEAR(HK25)&amp;"."&amp;TEXT(ROUNDUP(MONTH(HK25)/3,0),"0Q")</f>
        <v>2036.1Q</v>
      </c>
      <c r="HL24" s="1258" t="str">
        <f t="shared" si="12"/>
        <v>2036.1Q</v>
      </c>
      <c r="HM24" s="1258" t="str">
        <f t="shared" si="12"/>
        <v>2036.1Q</v>
      </c>
      <c r="HN24" s="1258" t="str">
        <f t="shared" si="12"/>
        <v>2036.2Q</v>
      </c>
      <c r="HO24" s="1258" t="str">
        <f t="shared" si="12"/>
        <v>2036.2Q</v>
      </c>
      <c r="HP24" s="1258" t="str">
        <f t="shared" si="12"/>
        <v>2036.2Q</v>
      </c>
      <c r="HQ24" s="1258" t="str">
        <f t="shared" si="12"/>
        <v>2036.3Q</v>
      </c>
      <c r="HR24" s="1258" t="str">
        <f t="shared" si="12"/>
        <v>2036.3Q</v>
      </c>
      <c r="HS24" s="1258" t="str">
        <f t="shared" si="12"/>
        <v>2036.3Q</v>
      </c>
      <c r="HT24" s="1258" t="str">
        <f t="shared" si="12"/>
        <v>2036.4Q</v>
      </c>
      <c r="HU24" s="1258" t="str">
        <f t="shared" si="12"/>
        <v>2036.4Q</v>
      </c>
      <c r="HV24" s="1258" t="str">
        <f t="shared" si="12"/>
        <v>2036.4Q</v>
      </c>
      <c r="HW24" s="1261" t="str">
        <f t="shared" si="12"/>
        <v>2037.1Q</v>
      </c>
      <c r="HX24" s="1261" t="str">
        <f t="shared" si="12"/>
        <v>2037.1Q</v>
      </c>
      <c r="HY24" s="1261" t="str">
        <f t="shared" si="12"/>
        <v>2037.1Q</v>
      </c>
      <c r="HZ24" s="1261" t="str">
        <f t="shared" si="12"/>
        <v>2037.2Q</v>
      </c>
      <c r="IA24" s="1261" t="str">
        <f t="shared" si="12"/>
        <v>2037.2Q</v>
      </c>
    </row>
    <row r="25" spans="1:235" x14ac:dyDescent="0.3">
      <c r="C25" s="107"/>
      <c r="D25" s="108"/>
      <c r="E25" s="108" t="s">
        <v>57</v>
      </c>
      <c r="F25" s="75">
        <v>2020</v>
      </c>
      <c r="G25" s="75">
        <v>2021</v>
      </c>
      <c r="H25" s="75">
        <v>2022</v>
      </c>
      <c r="I25" s="75">
        <v>2023</v>
      </c>
      <c r="J25" s="75">
        <v>2024</v>
      </c>
      <c r="K25" s="75">
        <v>2025</v>
      </c>
      <c r="L25" s="75">
        <v>2026</v>
      </c>
      <c r="M25" s="75">
        <v>2027</v>
      </c>
      <c r="N25" s="75">
        <v>2028</v>
      </c>
      <c r="O25" s="75">
        <v>2029</v>
      </c>
      <c r="P25" s="75">
        <v>2030</v>
      </c>
      <c r="Q25" s="75">
        <v>2031</v>
      </c>
      <c r="R25" s="75">
        <v>2032</v>
      </c>
      <c r="S25" s="75">
        <v>2033</v>
      </c>
      <c r="T25" s="75">
        <v>2034</v>
      </c>
      <c r="U25" s="75">
        <v>2035</v>
      </c>
      <c r="V25" s="75">
        <v>2036</v>
      </c>
      <c r="W25" s="76">
        <v>2037</v>
      </c>
      <c r="Y25" s="1259" t="s">
        <v>552</v>
      </c>
      <c r="Z25" s="1259"/>
      <c r="AA25" s="1259">
        <v>43861</v>
      </c>
      <c r="AB25" s="1259">
        <v>43890</v>
      </c>
      <c r="AC25" s="1259">
        <v>43921</v>
      </c>
      <c r="AD25" s="1259">
        <v>43951</v>
      </c>
      <c r="AE25" s="1259">
        <v>43982</v>
      </c>
      <c r="AF25" s="1259">
        <v>44012</v>
      </c>
      <c r="AG25" s="1259">
        <v>44043</v>
      </c>
      <c r="AH25" s="1259">
        <f t="shared" ref="AH25:CS25" si="13">EOMONTH(AG25,1)</f>
        <v>44074</v>
      </c>
      <c r="AI25" s="1259">
        <f t="shared" si="13"/>
        <v>44104</v>
      </c>
      <c r="AJ25" s="1259">
        <f t="shared" si="13"/>
        <v>44135</v>
      </c>
      <c r="AK25" s="1259">
        <f t="shared" si="13"/>
        <v>44165</v>
      </c>
      <c r="AL25" s="1259">
        <f t="shared" si="13"/>
        <v>44196</v>
      </c>
      <c r="AM25" s="1262">
        <f t="shared" si="13"/>
        <v>44227</v>
      </c>
      <c r="AN25" s="1262">
        <f t="shared" si="13"/>
        <v>44255</v>
      </c>
      <c r="AO25" s="1262">
        <f t="shared" si="13"/>
        <v>44286</v>
      </c>
      <c r="AP25" s="1262">
        <f t="shared" si="13"/>
        <v>44316</v>
      </c>
      <c r="AQ25" s="1262">
        <f t="shared" si="13"/>
        <v>44347</v>
      </c>
      <c r="AR25" s="1262">
        <f t="shared" si="13"/>
        <v>44377</v>
      </c>
      <c r="AS25" s="1262">
        <f t="shared" si="13"/>
        <v>44408</v>
      </c>
      <c r="AT25" s="1262">
        <f t="shared" si="13"/>
        <v>44439</v>
      </c>
      <c r="AU25" s="1262">
        <f t="shared" si="13"/>
        <v>44469</v>
      </c>
      <c r="AV25" s="1262">
        <f t="shared" si="13"/>
        <v>44500</v>
      </c>
      <c r="AW25" s="1262">
        <f t="shared" si="13"/>
        <v>44530</v>
      </c>
      <c r="AX25" s="1262">
        <f t="shared" si="13"/>
        <v>44561</v>
      </c>
      <c r="AY25" s="1259">
        <f t="shared" si="13"/>
        <v>44592</v>
      </c>
      <c r="AZ25" s="1259">
        <f t="shared" si="13"/>
        <v>44620</v>
      </c>
      <c r="BA25" s="1259">
        <f t="shared" si="13"/>
        <v>44651</v>
      </c>
      <c r="BB25" s="1259">
        <f t="shared" si="13"/>
        <v>44681</v>
      </c>
      <c r="BC25" s="1259">
        <f t="shared" si="13"/>
        <v>44712</v>
      </c>
      <c r="BD25" s="1259">
        <f t="shared" si="13"/>
        <v>44742</v>
      </c>
      <c r="BE25" s="1259">
        <f t="shared" si="13"/>
        <v>44773</v>
      </c>
      <c r="BF25" s="1259">
        <f t="shared" si="13"/>
        <v>44804</v>
      </c>
      <c r="BG25" s="1259">
        <f t="shared" si="13"/>
        <v>44834</v>
      </c>
      <c r="BH25" s="1259">
        <f t="shared" si="13"/>
        <v>44865</v>
      </c>
      <c r="BI25" s="1259">
        <f t="shared" si="13"/>
        <v>44895</v>
      </c>
      <c r="BJ25" s="1259">
        <f t="shared" si="13"/>
        <v>44926</v>
      </c>
      <c r="BK25" s="1262">
        <f t="shared" si="13"/>
        <v>44957</v>
      </c>
      <c r="BL25" s="1262">
        <f t="shared" si="13"/>
        <v>44985</v>
      </c>
      <c r="BM25" s="1262">
        <f t="shared" si="13"/>
        <v>45016</v>
      </c>
      <c r="BN25" s="1262">
        <f t="shared" si="13"/>
        <v>45046</v>
      </c>
      <c r="BO25" s="1262">
        <f t="shared" si="13"/>
        <v>45077</v>
      </c>
      <c r="BP25" s="1262">
        <f t="shared" si="13"/>
        <v>45107</v>
      </c>
      <c r="BQ25" s="1262">
        <f t="shared" si="13"/>
        <v>45138</v>
      </c>
      <c r="BR25" s="1262">
        <f t="shared" si="13"/>
        <v>45169</v>
      </c>
      <c r="BS25" s="1262">
        <f t="shared" si="13"/>
        <v>45199</v>
      </c>
      <c r="BT25" s="1262">
        <f t="shared" si="13"/>
        <v>45230</v>
      </c>
      <c r="BU25" s="1262">
        <f t="shared" si="13"/>
        <v>45260</v>
      </c>
      <c r="BV25" s="1262">
        <f t="shared" si="13"/>
        <v>45291</v>
      </c>
      <c r="BW25" s="1259">
        <f t="shared" si="13"/>
        <v>45322</v>
      </c>
      <c r="BX25" s="1259">
        <f t="shared" si="13"/>
        <v>45351</v>
      </c>
      <c r="BY25" s="1259">
        <f t="shared" si="13"/>
        <v>45382</v>
      </c>
      <c r="BZ25" s="1259">
        <f t="shared" si="13"/>
        <v>45412</v>
      </c>
      <c r="CA25" s="1259">
        <f t="shared" si="13"/>
        <v>45443</v>
      </c>
      <c r="CB25" s="1259">
        <f t="shared" si="13"/>
        <v>45473</v>
      </c>
      <c r="CC25" s="1259">
        <f t="shared" si="13"/>
        <v>45504</v>
      </c>
      <c r="CD25" s="1259">
        <f t="shared" si="13"/>
        <v>45535</v>
      </c>
      <c r="CE25" s="1259">
        <f t="shared" si="13"/>
        <v>45565</v>
      </c>
      <c r="CF25" s="1259">
        <f t="shared" si="13"/>
        <v>45596</v>
      </c>
      <c r="CG25" s="1259">
        <f t="shared" si="13"/>
        <v>45626</v>
      </c>
      <c r="CH25" s="1259">
        <f t="shared" si="13"/>
        <v>45657</v>
      </c>
      <c r="CI25" s="1262">
        <f t="shared" si="13"/>
        <v>45688</v>
      </c>
      <c r="CJ25" s="1262">
        <f t="shared" si="13"/>
        <v>45716</v>
      </c>
      <c r="CK25" s="1262">
        <f t="shared" si="13"/>
        <v>45747</v>
      </c>
      <c r="CL25" s="1262">
        <f t="shared" si="13"/>
        <v>45777</v>
      </c>
      <c r="CM25" s="1262">
        <f t="shared" si="13"/>
        <v>45808</v>
      </c>
      <c r="CN25" s="1262">
        <f t="shared" si="13"/>
        <v>45838</v>
      </c>
      <c r="CO25" s="1262">
        <f t="shared" si="13"/>
        <v>45869</v>
      </c>
      <c r="CP25" s="1262">
        <f t="shared" si="13"/>
        <v>45900</v>
      </c>
      <c r="CQ25" s="1262">
        <f t="shared" si="13"/>
        <v>45930</v>
      </c>
      <c r="CR25" s="1262">
        <f t="shared" si="13"/>
        <v>45961</v>
      </c>
      <c r="CS25" s="1262">
        <f t="shared" si="13"/>
        <v>45991</v>
      </c>
      <c r="CT25" s="1262">
        <f t="shared" ref="CT25:FE25" si="14">EOMONTH(CS25,1)</f>
        <v>46022</v>
      </c>
      <c r="CU25" s="1259">
        <f t="shared" si="14"/>
        <v>46053</v>
      </c>
      <c r="CV25" s="1259">
        <f t="shared" si="14"/>
        <v>46081</v>
      </c>
      <c r="CW25" s="1259">
        <f t="shared" si="14"/>
        <v>46112</v>
      </c>
      <c r="CX25" s="1259">
        <f t="shared" si="14"/>
        <v>46142</v>
      </c>
      <c r="CY25" s="1259">
        <f t="shared" si="14"/>
        <v>46173</v>
      </c>
      <c r="CZ25" s="1259">
        <f t="shared" si="14"/>
        <v>46203</v>
      </c>
      <c r="DA25" s="1259">
        <f t="shared" si="14"/>
        <v>46234</v>
      </c>
      <c r="DB25" s="1259">
        <f t="shared" si="14"/>
        <v>46265</v>
      </c>
      <c r="DC25" s="1259">
        <f t="shared" si="14"/>
        <v>46295</v>
      </c>
      <c r="DD25" s="1259">
        <f t="shared" si="14"/>
        <v>46326</v>
      </c>
      <c r="DE25" s="1259">
        <f t="shared" si="14"/>
        <v>46356</v>
      </c>
      <c r="DF25" s="1259">
        <f t="shared" si="14"/>
        <v>46387</v>
      </c>
      <c r="DG25" s="1262">
        <f t="shared" si="14"/>
        <v>46418</v>
      </c>
      <c r="DH25" s="1262">
        <f t="shared" si="14"/>
        <v>46446</v>
      </c>
      <c r="DI25" s="1262">
        <f t="shared" si="14"/>
        <v>46477</v>
      </c>
      <c r="DJ25" s="1262">
        <f t="shared" si="14"/>
        <v>46507</v>
      </c>
      <c r="DK25" s="1262">
        <f t="shared" si="14"/>
        <v>46538</v>
      </c>
      <c r="DL25" s="1262">
        <f t="shared" si="14"/>
        <v>46568</v>
      </c>
      <c r="DM25" s="1262">
        <f t="shared" si="14"/>
        <v>46599</v>
      </c>
      <c r="DN25" s="1262">
        <f t="shared" si="14"/>
        <v>46630</v>
      </c>
      <c r="DO25" s="1262">
        <f t="shared" si="14"/>
        <v>46660</v>
      </c>
      <c r="DP25" s="1262">
        <f t="shared" si="14"/>
        <v>46691</v>
      </c>
      <c r="DQ25" s="1262">
        <f t="shared" si="14"/>
        <v>46721</v>
      </c>
      <c r="DR25" s="1262">
        <f t="shared" si="14"/>
        <v>46752</v>
      </c>
      <c r="DS25" s="1259">
        <f t="shared" si="14"/>
        <v>46783</v>
      </c>
      <c r="DT25" s="1259">
        <f t="shared" si="14"/>
        <v>46812</v>
      </c>
      <c r="DU25" s="1259">
        <f t="shared" si="14"/>
        <v>46843</v>
      </c>
      <c r="DV25" s="1259">
        <f t="shared" si="14"/>
        <v>46873</v>
      </c>
      <c r="DW25" s="1259">
        <f t="shared" si="14"/>
        <v>46904</v>
      </c>
      <c r="DX25" s="1259">
        <f t="shared" si="14"/>
        <v>46934</v>
      </c>
      <c r="DY25" s="1259">
        <f t="shared" si="14"/>
        <v>46965</v>
      </c>
      <c r="DZ25" s="1259">
        <f t="shared" si="14"/>
        <v>46996</v>
      </c>
      <c r="EA25" s="1259">
        <f t="shared" si="14"/>
        <v>47026</v>
      </c>
      <c r="EB25" s="1259">
        <f t="shared" si="14"/>
        <v>47057</v>
      </c>
      <c r="EC25" s="1259">
        <f t="shared" si="14"/>
        <v>47087</v>
      </c>
      <c r="ED25" s="1259">
        <f t="shared" si="14"/>
        <v>47118</v>
      </c>
      <c r="EE25" s="1262">
        <f t="shared" si="14"/>
        <v>47149</v>
      </c>
      <c r="EF25" s="1262">
        <f t="shared" si="14"/>
        <v>47177</v>
      </c>
      <c r="EG25" s="1262">
        <f t="shared" si="14"/>
        <v>47208</v>
      </c>
      <c r="EH25" s="1262">
        <f t="shared" si="14"/>
        <v>47238</v>
      </c>
      <c r="EI25" s="1262">
        <f t="shared" si="14"/>
        <v>47269</v>
      </c>
      <c r="EJ25" s="1262">
        <f t="shared" si="14"/>
        <v>47299</v>
      </c>
      <c r="EK25" s="1262">
        <f t="shared" si="14"/>
        <v>47330</v>
      </c>
      <c r="EL25" s="1262">
        <f t="shared" si="14"/>
        <v>47361</v>
      </c>
      <c r="EM25" s="1262">
        <f t="shared" si="14"/>
        <v>47391</v>
      </c>
      <c r="EN25" s="1262">
        <f t="shared" si="14"/>
        <v>47422</v>
      </c>
      <c r="EO25" s="1262">
        <f t="shared" si="14"/>
        <v>47452</v>
      </c>
      <c r="EP25" s="1262">
        <f t="shared" si="14"/>
        <v>47483</v>
      </c>
      <c r="EQ25" s="1259">
        <f t="shared" si="14"/>
        <v>47514</v>
      </c>
      <c r="ER25" s="1259">
        <f t="shared" si="14"/>
        <v>47542</v>
      </c>
      <c r="ES25" s="1259">
        <f t="shared" si="14"/>
        <v>47573</v>
      </c>
      <c r="ET25" s="1259">
        <f t="shared" si="14"/>
        <v>47603</v>
      </c>
      <c r="EU25" s="1259">
        <f t="shared" si="14"/>
        <v>47634</v>
      </c>
      <c r="EV25" s="1259">
        <f t="shared" si="14"/>
        <v>47664</v>
      </c>
      <c r="EW25" s="1259">
        <f t="shared" si="14"/>
        <v>47695</v>
      </c>
      <c r="EX25" s="1259">
        <f t="shared" si="14"/>
        <v>47726</v>
      </c>
      <c r="EY25" s="1259">
        <f t="shared" si="14"/>
        <v>47756</v>
      </c>
      <c r="EZ25" s="1259">
        <f t="shared" si="14"/>
        <v>47787</v>
      </c>
      <c r="FA25" s="1259">
        <f t="shared" si="14"/>
        <v>47817</v>
      </c>
      <c r="FB25" s="1259">
        <f t="shared" si="14"/>
        <v>47848</v>
      </c>
      <c r="FC25" s="1262">
        <f t="shared" si="14"/>
        <v>47879</v>
      </c>
      <c r="FD25" s="1262">
        <f t="shared" si="14"/>
        <v>47907</v>
      </c>
      <c r="FE25" s="1262">
        <f t="shared" si="14"/>
        <v>47938</v>
      </c>
      <c r="FF25" s="1262">
        <f t="shared" ref="FF25:HQ25" si="15">EOMONTH(FE25,1)</f>
        <v>47968</v>
      </c>
      <c r="FG25" s="1262">
        <f t="shared" si="15"/>
        <v>47999</v>
      </c>
      <c r="FH25" s="1262">
        <f t="shared" si="15"/>
        <v>48029</v>
      </c>
      <c r="FI25" s="1262">
        <f t="shared" si="15"/>
        <v>48060</v>
      </c>
      <c r="FJ25" s="1262">
        <f t="shared" si="15"/>
        <v>48091</v>
      </c>
      <c r="FK25" s="1262">
        <f t="shared" si="15"/>
        <v>48121</v>
      </c>
      <c r="FL25" s="1262">
        <f t="shared" si="15"/>
        <v>48152</v>
      </c>
      <c r="FM25" s="1262">
        <f t="shared" si="15"/>
        <v>48182</v>
      </c>
      <c r="FN25" s="1262">
        <f t="shared" si="15"/>
        <v>48213</v>
      </c>
      <c r="FO25" s="1259">
        <f t="shared" si="15"/>
        <v>48244</v>
      </c>
      <c r="FP25" s="1259">
        <f t="shared" si="15"/>
        <v>48273</v>
      </c>
      <c r="FQ25" s="1259">
        <f t="shared" si="15"/>
        <v>48304</v>
      </c>
      <c r="FR25" s="1259">
        <f t="shared" si="15"/>
        <v>48334</v>
      </c>
      <c r="FS25" s="1259">
        <f t="shared" si="15"/>
        <v>48365</v>
      </c>
      <c r="FT25" s="1259">
        <f t="shared" si="15"/>
        <v>48395</v>
      </c>
      <c r="FU25" s="1259">
        <f t="shared" si="15"/>
        <v>48426</v>
      </c>
      <c r="FV25" s="1259">
        <f t="shared" si="15"/>
        <v>48457</v>
      </c>
      <c r="FW25" s="1259">
        <f t="shared" si="15"/>
        <v>48487</v>
      </c>
      <c r="FX25" s="1259">
        <f t="shared" si="15"/>
        <v>48518</v>
      </c>
      <c r="FY25" s="1259">
        <f t="shared" si="15"/>
        <v>48548</v>
      </c>
      <c r="FZ25" s="1259">
        <f t="shared" si="15"/>
        <v>48579</v>
      </c>
      <c r="GA25" s="1262">
        <f t="shared" si="15"/>
        <v>48610</v>
      </c>
      <c r="GB25" s="1262">
        <f t="shared" si="15"/>
        <v>48638</v>
      </c>
      <c r="GC25" s="1262">
        <f t="shared" si="15"/>
        <v>48669</v>
      </c>
      <c r="GD25" s="1262">
        <f t="shared" si="15"/>
        <v>48699</v>
      </c>
      <c r="GE25" s="1262">
        <f t="shared" si="15"/>
        <v>48730</v>
      </c>
      <c r="GF25" s="1262">
        <f t="shared" si="15"/>
        <v>48760</v>
      </c>
      <c r="GG25" s="1262">
        <f t="shared" si="15"/>
        <v>48791</v>
      </c>
      <c r="GH25" s="1262">
        <f t="shared" si="15"/>
        <v>48822</v>
      </c>
      <c r="GI25" s="1262">
        <f t="shared" si="15"/>
        <v>48852</v>
      </c>
      <c r="GJ25" s="1262">
        <f t="shared" si="15"/>
        <v>48883</v>
      </c>
      <c r="GK25" s="1262">
        <f t="shared" si="15"/>
        <v>48913</v>
      </c>
      <c r="GL25" s="1262">
        <f t="shared" si="15"/>
        <v>48944</v>
      </c>
      <c r="GM25" s="1259">
        <f t="shared" si="15"/>
        <v>48975</v>
      </c>
      <c r="GN25" s="1259">
        <f t="shared" si="15"/>
        <v>49003</v>
      </c>
      <c r="GO25" s="1259">
        <f t="shared" si="15"/>
        <v>49034</v>
      </c>
      <c r="GP25" s="1259">
        <f t="shared" si="15"/>
        <v>49064</v>
      </c>
      <c r="GQ25" s="1259">
        <f t="shared" si="15"/>
        <v>49095</v>
      </c>
      <c r="GR25" s="1259">
        <f t="shared" si="15"/>
        <v>49125</v>
      </c>
      <c r="GS25" s="1259">
        <f t="shared" si="15"/>
        <v>49156</v>
      </c>
      <c r="GT25" s="1259">
        <f t="shared" si="15"/>
        <v>49187</v>
      </c>
      <c r="GU25" s="1259">
        <f t="shared" si="15"/>
        <v>49217</v>
      </c>
      <c r="GV25" s="1259">
        <f t="shared" si="15"/>
        <v>49248</v>
      </c>
      <c r="GW25" s="1259">
        <f t="shared" si="15"/>
        <v>49278</v>
      </c>
      <c r="GX25" s="1259">
        <f t="shared" si="15"/>
        <v>49309</v>
      </c>
      <c r="GY25" s="1262">
        <f t="shared" si="15"/>
        <v>49340</v>
      </c>
      <c r="GZ25" s="1262">
        <f t="shared" si="15"/>
        <v>49368</v>
      </c>
      <c r="HA25" s="1262">
        <f t="shared" si="15"/>
        <v>49399</v>
      </c>
      <c r="HB25" s="1262">
        <f t="shared" si="15"/>
        <v>49429</v>
      </c>
      <c r="HC25" s="1262">
        <f t="shared" si="15"/>
        <v>49460</v>
      </c>
      <c r="HD25" s="1262">
        <f t="shared" si="15"/>
        <v>49490</v>
      </c>
      <c r="HE25" s="1262">
        <f t="shared" si="15"/>
        <v>49521</v>
      </c>
      <c r="HF25" s="1262">
        <f t="shared" si="15"/>
        <v>49552</v>
      </c>
      <c r="HG25" s="1262">
        <f t="shared" si="15"/>
        <v>49582</v>
      </c>
      <c r="HH25" s="1262">
        <f t="shared" si="15"/>
        <v>49613</v>
      </c>
      <c r="HI25" s="1262">
        <f t="shared" si="15"/>
        <v>49643</v>
      </c>
      <c r="HJ25" s="1262">
        <f t="shared" si="15"/>
        <v>49674</v>
      </c>
      <c r="HK25" s="1259">
        <f t="shared" si="15"/>
        <v>49705</v>
      </c>
      <c r="HL25" s="1259">
        <f t="shared" si="15"/>
        <v>49734</v>
      </c>
      <c r="HM25" s="1259">
        <f t="shared" si="15"/>
        <v>49765</v>
      </c>
      <c r="HN25" s="1259">
        <f t="shared" si="15"/>
        <v>49795</v>
      </c>
      <c r="HO25" s="1259">
        <f t="shared" si="15"/>
        <v>49826</v>
      </c>
      <c r="HP25" s="1259">
        <f t="shared" si="15"/>
        <v>49856</v>
      </c>
      <c r="HQ25" s="1259">
        <f t="shared" si="15"/>
        <v>49887</v>
      </c>
      <c r="HR25" s="1259">
        <f t="shared" ref="HR25:IA25" si="16">EOMONTH(HQ25,1)</f>
        <v>49918</v>
      </c>
      <c r="HS25" s="1259">
        <f t="shared" si="16"/>
        <v>49948</v>
      </c>
      <c r="HT25" s="1259">
        <f t="shared" si="16"/>
        <v>49979</v>
      </c>
      <c r="HU25" s="1259">
        <f t="shared" si="16"/>
        <v>50009</v>
      </c>
      <c r="HV25" s="1259">
        <f t="shared" si="16"/>
        <v>50040</v>
      </c>
      <c r="HW25" s="1262">
        <f t="shared" si="16"/>
        <v>50071</v>
      </c>
      <c r="HX25" s="1262">
        <f t="shared" si="16"/>
        <v>50099</v>
      </c>
      <c r="HY25" s="1262">
        <f t="shared" si="16"/>
        <v>50130</v>
      </c>
      <c r="HZ25" s="1262">
        <f t="shared" si="16"/>
        <v>50160</v>
      </c>
      <c r="IA25" s="1262">
        <f t="shared" si="16"/>
        <v>50191</v>
      </c>
    </row>
    <row r="26" spans="1:235" s="58" customFormat="1" x14ac:dyDescent="0.3">
      <c r="C26" s="90" t="s">
        <v>257</v>
      </c>
      <c r="D26" s="109"/>
      <c r="E26" s="179">
        <f>IF(JV_Sales!E47=3,0,"확장")</f>
        <v>0</v>
      </c>
      <c r="F26" s="180">
        <f>IF(JV_Sales!F47=3,0,"확장")</f>
        <v>0</v>
      </c>
      <c r="G26" s="180">
        <f>IF(JV_Sales!G47=3,0,"확장")</f>
        <v>0</v>
      </c>
      <c r="H26" s="180">
        <f>IF(JV_Sales!H47=3,0,"확장")</f>
        <v>0</v>
      </c>
      <c r="I26" s="180">
        <f>IF(JV_Sales!I47=3,0,"확장")</f>
        <v>0</v>
      </c>
      <c r="J26" s="181">
        <f>IF(JV_Sales!J47=3,0,"확장")</f>
        <v>0</v>
      </c>
      <c r="K26" s="181">
        <f>IF(JV_Sales!K47=3,0,"확장")</f>
        <v>0</v>
      </c>
      <c r="L26" s="181">
        <f>IF(JV_Sales!L47=3,0,"확장")</f>
        <v>0</v>
      </c>
      <c r="M26" s="181">
        <f>IF(JV_Sales!M47=3,0,"확장")</f>
        <v>0</v>
      </c>
      <c r="N26" s="181">
        <f>IF(JV_Sales!N47=3,0,"확장")</f>
        <v>0</v>
      </c>
      <c r="O26" s="181">
        <f>IF(JV_Sales!O47=3,0,"확장")</f>
        <v>0</v>
      </c>
      <c r="P26" s="181">
        <f>IF(JV_Sales!P47=3,0,"확장")</f>
        <v>0</v>
      </c>
      <c r="Q26" s="181">
        <f>IF(JV_Sales!Q47=3,0,"확장")</f>
        <v>0</v>
      </c>
      <c r="R26" s="181">
        <f>IF(JV_Sales!R47=3,0,"확장")</f>
        <v>0</v>
      </c>
      <c r="S26" s="181">
        <f>IF(JV_Sales!S47=3,0,"확장")</f>
        <v>0</v>
      </c>
      <c r="T26" s="181">
        <f>IF(JV_Sales!T47=3,0,"확장")</f>
        <v>0</v>
      </c>
      <c r="U26" s="181">
        <f>IF(JV_Sales!U47=3,0,"확장")</f>
        <v>0</v>
      </c>
      <c r="V26" s="181">
        <f>IF(JV_Sales!V47=3,0,"확장")</f>
        <v>0</v>
      </c>
      <c r="W26" s="182">
        <f>IF(JV_Sales!W47=3,0,"확장")</f>
        <v>0</v>
      </c>
      <c r="Y26" s="90" t="s">
        <v>257</v>
      </c>
      <c r="Z26" s="109"/>
      <c r="AA26" s="1324">
        <f>IF(JV_Sales!AA47=3,0,"확장")</f>
        <v>0</v>
      </c>
      <c r="AB26" s="1325">
        <f>IF(JV_Sales!AB47=3,0,"확장")</f>
        <v>0</v>
      </c>
      <c r="AC26" s="1325">
        <f>IF(JV_Sales!AC47=3,0,"확장")</f>
        <v>0</v>
      </c>
      <c r="AD26" s="1325">
        <f>IF(JV_Sales!AD47=3,0,"확장")</f>
        <v>0</v>
      </c>
      <c r="AE26" s="1325">
        <f>IF(JV_Sales!AE47=3,0,"확장")</f>
        <v>0</v>
      </c>
      <c r="AF26" s="181">
        <f>IF(JV_Sales!AF47=3,0,"확장")</f>
        <v>0</v>
      </c>
      <c r="AG26" s="181">
        <f>IF(JV_Sales!AG47=3,0,"확장")</f>
        <v>0</v>
      </c>
      <c r="AH26" s="181">
        <f>IF(JV_Sales!AH47=3,0,"확장")</f>
        <v>0</v>
      </c>
      <c r="AI26" s="181">
        <f>IF(JV_Sales!AI47=3,0,"확장")</f>
        <v>0</v>
      </c>
      <c r="AJ26" s="181">
        <f>IF(JV_Sales!AJ47=3,0,"확장")</f>
        <v>0</v>
      </c>
      <c r="AK26" s="181">
        <f>IF(JV_Sales!AK47=3,0,"확장")</f>
        <v>0</v>
      </c>
      <c r="AL26" s="181">
        <f>IF(JV_Sales!AL47=3,0,"확장")</f>
        <v>0</v>
      </c>
      <c r="AM26" s="181">
        <f>IF(JV_Sales!AM47=3,0,"확장")</f>
        <v>0</v>
      </c>
      <c r="AN26" s="181">
        <f>IF(JV_Sales!AN47=3,0,"확장")</f>
        <v>0</v>
      </c>
      <c r="AO26" s="181">
        <f>IF(JV_Sales!AO47=3,0,"확장")</f>
        <v>0</v>
      </c>
      <c r="AP26" s="181">
        <f>IF(JV_Sales!AP47=3,0,"확장")</f>
        <v>0</v>
      </c>
      <c r="AQ26" s="181">
        <f>IF(JV_Sales!AQ47=3,0,"확장")</f>
        <v>0</v>
      </c>
      <c r="AR26" s="181">
        <f>IF(JV_Sales!AR47=3,0,"확장")</f>
        <v>0</v>
      </c>
      <c r="AS26" s="181">
        <f>IF(JV_Sales!AS47=3,0,"확장")</f>
        <v>0</v>
      </c>
      <c r="AT26" s="181">
        <f>IF(JV_Sales!AT47=3,0,"확장")</f>
        <v>0</v>
      </c>
      <c r="AU26" s="181">
        <f>IF(JV_Sales!AU47=3,0,"확장")</f>
        <v>0</v>
      </c>
      <c r="AV26" s="181">
        <f>IF(JV_Sales!AV47=3,0,"확장")</f>
        <v>0</v>
      </c>
      <c r="AW26" s="181">
        <f>IF(JV_Sales!AW47=3,0,"확장")</f>
        <v>0</v>
      </c>
      <c r="AX26" s="181">
        <f>IF(JV_Sales!AX47=3,0,"확장")</f>
        <v>0</v>
      </c>
      <c r="AY26" s="181">
        <f>IF(JV_Sales!AY47=3,0,"확장")</f>
        <v>0</v>
      </c>
      <c r="AZ26" s="181">
        <f>IF(JV_Sales!AZ47=3,0,"확장")</f>
        <v>0</v>
      </c>
      <c r="BA26" s="181">
        <f>IF(JV_Sales!BA47=3,0,"확장")</f>
        <v>0</v>
      </c>
      <c r="BB26" s="181">
        <f>IF(JV_Sales!BB47=3,0,"확장")</f>
        <v>0</v>
      </c>
      <c r="BC26" s="181">
        <f>IF(JV_Sales!BC47=3,0,"확장")</f>
        <v>0</v>
      </c>
      <c r="BD26" s="181">
        <f>IF(JV_Sales!BD47=3,0,"확장")</f>
        <v>0</v>
      </c>
      <c r="BE26" s="181">
        <f>IF(JV_Sales!BE47=3,0,"확장")</f>
        <v>0</v>
      </c>
      <c r="BF26" s="181">
        <f>IF(JV_Sales!BF47=3,0,"확장")</f>
        <v>0</v>
      </c>
      <c r="BG26" s="181">
        <f>IF(JV_Sales!BG47=3,0,"확장")</f>
        <v>0</v>
      </c>
      <c r="BH26" s="181">
        <f>IF(JV_Sales!BH47=3,0,"확장")</f>
        <v>0</v>
      </c>
      <c r="BI26" s="181">
        <f>IF(JV_Sales!BI47=3,0,"확장")</f>
        <v>0</v>
      </c>
      <c r="BJ26" s="181">
        <f>IF(JV_Sales!BJ47=3,0,"확장")</f>
        <v>0</v>
      </c>
      <c r="BK26" s="181">
        <f>IF(JV_Sales!BK47=3,0,"확장")</f>
        <v>0</v>
      </c>
      <c r="BL26" s="181">
        <f>IF(JV_Sales!BL47=3,0,"확장")</f>
        <v>0</v>
      </c>
      <c r="BM26" s="181">
        <f>IF(JV_Sales!BM47=3,0,"확장")</f>
        <v>0</v>
      </c>
      <c r="BN26" s="181">
        <f>IF(JV_Sales!BN47=3,0,"확장")</f>
        <v>0</v>
      </c>
      <c r="BO26" s="181">
        <f>IF(JV_Sales!BO47=3,0,"확장")</f>
        <v>0</v>
      </c>
      <c r="BP26" s="181">
        <f>IF(JV_Sales!BP47=3,0,"확장")</f>
        <v>0</v>
      </c>
      <c r="BQ26" s="181">
        <f>IF(JV_Sales!BQ47=3,0,"확장")</f>
        <v>0</v>
      </c>
      <c r="BR26" s="181">
        <f>IF(JV_Sales!BR47=3,0,"확장")</f>
        <v>0</v>
      </c>
      <c r="BS26" s="181">
        <f>IF(JV_Sales!BS47=3,0,"확장")</f>
        <v>0</v>
      </c>
      <c r="BT26" s="181">
        <f>IF(JV_Sales!BT47=3,0,"확장")</f>
        <v>0</v>
      </c>
      <c r="BU26" s="181">
        <f>IF(JV_Sales!BU47=3,0,"확장")</f>
        <v>0</v>
      </c>
      <c r="BV26" s="181">
        <f>IF(JV_Sales!BV47=3,0,"확장")</f>
        <v>0</v>
      </c>
      <c r="BW26" s="181">
        <f>IF(JV_Sales!BW47=3,0,"확장")</f>
        <v>0</v>
      </c>
      <c r="BX26" s="181">
        <f>IF(JV_Sales!BX47=3,0,"확장")</f>
        <v>0</v>
      </c>
      <c r="BY26" s="181">
        <f>IF(JV_Sales!BY47=3,0,"확장")</f>
        <v>0</v>
      </c>
      <c r="BZ26" s="181">
        <f>IF(JV_Sales!BZ47=3,0,"확장")</f>
        <v>0</v>
      </c>
      <c r="CA26" s="181">
        <f>IF(JV_Sales!CA47=3,0,"확장")</f>
        <v>0</v>
      </c>
      <c r="CB26" s="181">
        <f>IF(JV_Sales!CB47=3,0,"확장")</f>
        <v>0</v>
      </c>
      <c r="CC26" s="181">
        <f>IF(JV_Sales!CC47=3,0,"확장")</f>
        <v>0</v>
      </c>
      <c r="CD26" s="181">
        <f>IF(JV_Sales!CD47=3,0,"확장")</f>
        <v>0</v>
      </c>
      <c r="CE26" s="181">
        <f>IF(JV_Sales!CE47=3,0,"확장")</f>
        <v>0</v>
      </c>
      <c r="CF26" s="181">
        <f>IF(JV_Sales!CF47=3,0,"확장")</f>
        <v>0</v>
      </c>
      <c r="CG26" s="181">
        <f>IF(JV_Sales!CG47=3,0,"확장")</f>
        <v>0</v>
      </c>
      <c r="CH26" s="181">
        <f>IF(JV_Sales!CH47=3,0,"확장")</f>
        <v>0</v>
      </c>
      <c r="CI26" s="181">
        <f>IF(JV_Sales!CI47=3,0,"확장")</f>
        <v>0</v>
      </c>
      <c r="CJ26" s="181">
        <f>IF(JV_Sales!CJ47=3,0,"확장")</f>
        <v>0</v>
      </c>
      <c r="CK26" s="181">
        <f>IF(JV_Sales!CK47=3,0,"확장")</f>
        <v>0</v>
      </c>
      <c r="CL26" s="181">
        <f>IF(JV_Sales!CL47=3,0,"확장")</f>
        <v>0</v>
      </c>
      <c r="CM26" s="181">
        <f>IF(JV_Sales!CM47=3,0,"확장")</f>
        <v>0</v>
      </c>
      <c r="CN26" s="181">
        <f>IF(JV_Sales!CN47=3,0,"확장")</f>
        <v>0</v>
      </c>
      <c r="CO26" s="181">
        <f>IF(JV_Sales!CO47=3,0,"확장")</f>
        <v>0</v>
      </c>
      <c r="CP26" s="181">
        <f>IF(JV_Sales!CP47=3,0,"확장")</f>
        <v>0</v>
      </c>
      <c r="CQ26" s="181">
        <f>IF(JV_Sales!CQ47=3,0,"확장")</f>
        <v>0</v>
      </c>
      <c r="CR26" s="181">
        <f>IF(JV_Sales!CR47=3,0,"확장")</f>
        <v>0</v>
      </c>
      <c r="CS26" s="181">
        <f>IF(JV_Sales!CS47=3,0,"확장")</f>
        <v>0</v>
      </c>
      <c r="CT26" s="181">
        <f>IF(JV_Sales!CT47=3,0,"확장")</f>
        <v>0</v>
      </c>
      <c r="CU26" s="181">
        <f>IF(JV_Sales!CU47=3,0,"확장")</f>
        <v>0</v>
      </c>
      <c r="CV26" s="181">
        <f>IF(JV_Sales!CV47=3,0,"확장")</f>
        <v>0</v>
      </c>
      <c r="CW26" s="181">
        <f>IF(JV_Sales!CW47=3,0,"확장")</f>
        <v>0</v>
      </c>
      <c r="CX26" s="181">
        <f>IF(JV_Sales!CX47=3,0,"확장")</f>
        <v>0</v>
      </c>
      <c r="CY26" s="181">
        <f>IF(JV_Sales!CY47=3,0,"확장")</f>
        <v>0</v>
      </c>
      <c r="CZ26" s="181">
        <f>IF(JV_Sales!CZ47=3,0,"확장")</f>
        <v>0</v>
      </c>
      <c r="DA26" s="181">
        <f>IF(JV_Sales!DA47=3,0,"확장")</f>
        <v>0</v>
      </c>
      <c r="DB26" s="181">
        <f>IF(JV_Sales!DB47=3,0,"확장")</f>
        <v>0</v>
      </c>
      <c r="DC26" s="181">
        <f>IF(JV_Sales!DC47=3,0,"확장")</f>
        <v>0</v>
      </c>
      <c r="DD26" s="181">
        <f>IF(JV_Sales!DD47=3,0,"확장")</f>
        <v>0</v>
      </c>
      <c r="DE26" s="181">
        <f>IF(JV_Sales!DE47=3,0,"확장")</f>
        <v>0</v>
      </c>
      <c r="DF26" s="181">
        <f>IF(JV_Sales!DF47=3,0,"확장")</f>
        <v>0</v>
      </c>
      <c r="DG26" s="181">
        <f>IF(JV_Sales!DG47=3,0,"확장")</f>
        <v>0</v>
      </c>
      <c r="DH26" s="181">
        <f>IF(JV_Sales!DH47=3,0,"확장")</f>
        <v>0</v>
      </c>
      <c r="DI26" s="181">
        <f>IF(JV_Sales!DI47=3,0,"확장")</f>
        <v>0</v>
      </c>
      <c r="DJ26" s="181">
        <f>IF(JV_Sales!DJ47=3,0,"확장")</f>
        <v>0</v>
      </c>
      <c r="DK26" s="181">
        <f>IF(JV_Sales!DK47=3,0,"확장")</f>
        <v>0</v>
      </c>
      <c r="DL26" s="181">
        <f>IF(JV_Sales!DL47=3,0,"확장")</f>
        <v>0</v>
      </c>
      <c r="DM26" s="181">
        <f>IF(JV_Sales!DM47=3,0,"확장")</f>
        <v>0</v>
      </c>
      <c r="DN26" s="181">
        <f>IF(JV_Sales!DN47=3,0,"확장")</f>
        <v>0</v>
      </c>
      <c r="DO26" s="181">
        <f>IF(JV_Sales!DO47=3,0,"확장")</f>
        <v>0</v>
      </c>
      <c r="DP26" s="181">
        <f>IF(JV_Sales!DP47=3,0,"확장")</f>
        <v>0</v>
      </c>
      <c r="DQ26" s="181">
        <f>IF(JV_Sales!DQ47=3,0,"확장")</f>
        <v>0</v>
      </c>
      <c r="DR26" s="181">
        <f>IF(JV_Sales!DR47=3,0,"확장")</f>
        <v>0</v>
      </c>
      <c r="DS26" s="181">
        <f>IF(JV_Sales!DS47=3,0,"확장")</f>
        <v>0</v>
      </c>
      <c r="DT26" s="181">
        <f>IF(JV_Sales!DT47=3,0,"확장")</f>
        <v>0</v>
      </c>
      <c r="DU26" s="181">
        <f>IF(JV_Sales!DU47=3,0,"확장")</f>
        <v>0</v>
      </c>
      <c r="DV26" s="181">
        <f>IF(JV_Sales!DV47=3,0,"확장")</f>
        <v>0</v>
      </c>
      <c r="DW26" s="181">
        <f>IF(JV_Sales!DW47=3,0,"확장")</f>
        <v>0</v>
      </c>
      <c r="DX26" s="181">
        <f>IF(JV_Sales!DX47=3,0,"확장")</f>
        <v>0</v>
      </c>
      <c r="DY26" s="181">
        <f>IF(JV_Sales!DY47=3,0,"확장")</f>
        <v>0</v>
      </c>
      <c r="DZ26" s="181">
        <f>IF(JV_Sales!DZ47=3,0,"확장")</f>
        <v>0</v>
      </c>
      <c r="EA26" s="181">
        <f>IF(JV_Sales!EA47=3,0,"확장")</f>
        <v>0</v>
      </c>
      <c r="EB26" s="181">
        <f>IF(JV_Sales!EB47=3,0,"확장")</f>
        <v>0</v>
      </c>
      <c r="EC26" s="181">
        <f>IF(JV_Sales!EC47=3,0,"확장")</f>
        <v>0</v>
      </c>
      <c r="ED26" s="181">
        <f>IF(JV_Sales!ED47=3,0,"확장")</f>
        <v>0</v>
      </c>
      <c r="EE26" s="181">
        <f>IF(JV_Sales!EE47=3,0,"확장")</f>
        <v>0</v>
      </c>
      <c r="EF26" s="181">
        <f>IF(JV_Sales!EF47=3,0,"확장")</f>
        <v>0</v>
      </c>
      <c r="EG26" s="181">
        <f>IF(JV_Sales!EG47=3,0,"확장")</f>
        <v>0</v>
      </c>
      <c r="EH26" s="181">
        <f>IF(JV_Sales!EH47=3,0,"확장")</f>
        <v>0</v>
      </c>
      <c r="EI26" s="181">
        <f>IF(JV_Sales!EI47=3,0,"확장")</f>
        <v>0</v>
      </c>
      <c r="EJ26" s="181">
        <f>IF(JV_Sales!EJ47=3,0,"확장")</f>
        <v>0</v>
      </c>
      <c r="EK26" s="181">
        <f>IF(JV_Sales!EK47=3,0,"확장")</f>
        <v>0</v>
      </c>
      <c r="EL26" s="181">
        <f>IF(JV_Sales!EL47=3,0,"확장")</f>
        <v>0</v>
      </c>
      <c r="EM26" s="181">
        <f>IF(JV_Sales!EM47=3,0,"확장")</f>
        <v>0</v>
      </c>
      <c r="EN26" s="181">
        <f>IF(JV_Sales!EN47=3,0,"확장")</f>
        <v>0</v>
      </c>
      <c r="EO26" s="181">
        <f>IF(JV_Sales!EO47=3,0,"확장")</f>
        <v>0</v>
      </c>
      <c r="EP26" s="181">
        <f>IF(JV_Sales!EP47=3,0,"확장")</f>
        <v>0</v>
      </c>
      <c r="EQ26" s="181">
        <f>IF(JV_Sales!EQ47=3,0,"확장")</f>
        <v>0</v>
      </c>
      <c r="ER26" s="181">
        <f>IF(JV_Sales!ER47=3,0,"확장")</f>
        <v>0</v>
      </c>
      <c r="ES26" s="181">
        <f>IF(JV_Sales!ES47=3,0,"확장")</f>
        <v>0</v>
      </c>
      <c r="ET26" s="181">
        <f>IF(JV_Sales!ET47=3,0,"확장")</f>
        <v>0</v>
      </c>
      <c r="EU26" s="181">
        <f>IF(JV_Sales!EU47=3,0,"확장")</f>
        <v>0</v>
      </c>
      <c r="EV26" s="181">
        <f>IF(JV_Sales!EV47=3,0,"확장")</f>
        <v>0</v>
      </c>
      <c r="EW26" s="181">
        <f>IF(JV_Sales!EW47=3,0,"확장")</f>
        <v>0</v>
      </c>
      <c r="EX26" s="181">
        <f>IF(JV_Sales!EX47=3,0,"확장")</f>
        <v>0</v>
      </c>
      <c r="EY26" s="181">
        <f>IF(JV_Sales!EY47=3,0,"확장")</f>
        <v>0</v>
      </c>
      <c r="EZ26" s="181">
        <f>IF(JV_Sales!EZ47=3,0,"확장")</f>
        <v>0</v>
      </c>
      <c r="FA26" s="181">
        <f>IF(JV_Sales!FA47=3,0,"확장")</f>
        <v>0</v>
      </c>
      <c r="FB26" s="181">
        <f>IF(JV_Sales!FB47=3,0,"확장")</f>
        <v>0</v>
      </c>
      <c r="FC26" s="181">
        <f>IF(JV_Sales!FC47=3,0,"확장")</f>
        <v>0</v>
      </c>
      <c r="FD26" s="181">
        <f>IF(JV_Sales!FD47=3,0,"확장")</f>
        <v>0</v>
      </c>
      <c r="FE26" s="181">
        <f>IF(JV_Sales!FE47=3,0,"확장")</f>
        <v>0</v>
      </c>
      <c r="FF26" s="181">
        <f>IF(JV_Sales!FF47=3,0,"확장")</f>
        <v>0</v>
      </c>
      <c r="FG26" s="181">
        <f>IF(JV_Sales!FG47=3,0,"확장")</f>
        <v>0</v>
      </c>
      <c r="FH26" s="181">
        <f>IF(JV_Sales!FH47=3,0,"확장")</f>
        <v>0</v>
      </c>
      <c r="FI26" s="181">
        <f>IF(JV_Sales!FI47=3,0,"확장")</f>
        <v>0</v>
      </c>
      <c r="FJ26" s="181">
        <f>IF(JV_Sales!FJ47=3,0,"확장")</f>
        <v>0</v>
      </c>
      <c r="FK26" s="181">
        <f>IF(JV_Sales!FK47=3,0,"확장")</f>
        <v>0</v>
      </c>
      <c r="FL26" s="181">
        <f>IF(JV_Sales!FL47=3,0,"확장")</f>
        <v>0</v>
      </c>
      <c r="FM26" s="181">
        <f>IF(JV_Sales!FM47=3,0,"확장")</f>
        <v>0</v>
      </c>
      <c r="FN26" s="181">
        <f>IF(JV_Sales!FN47=3,0,"확장")</f>
        <v>0</v>
      </c>
      <c r="FO26" s="181">
        <f>IF(JV_Sales!FO47=3,0,"확장")</f>
        <v>0</v>
      </c>
      <c r="FP26" s="181">
        <f>IF(JV_Sales!FP47=3,0,"확장")</f>
        <v>0</v>
      </c>
      <c r="FQ26" s="181">
        <f>IF(JV_Sales!FQ47=3,0,"확장")</f>
        <v>0</v>
      </c>
      <c r="FR26" s="181">
        <f>IF(JV_Sales!FR47=3,0,"확장")</f>
        <v>0</v>
      </c>
      <c r="FS26" s="181">
        <f>IF(JV_Sales!FS47=3,0,"확장")</f>
        <v>0</v>
      </c>
      <c r="FT26" s="181">
        <f>IF(JV_Sales!FT47=3,0,"확장")</f>
        <v>0</v>
      </c>
      <c r="FU26" s="181">
        <f>IF(JV_Sales!FU47=3,0,"확장")</f>
        <v>0</v>
      </c>
      <c r="FV26" s="181">
        <f>IF(JV_Sales!FV47=3,0,"확장")</f>
        <v>0</v>
      </c>
      <c r="FW26" s="181">
        <f>IF(JV_Sales!FW47=3,0,"확장")</f>
        <v>0</v>
      </c>
      <c r="FX26" s="181">
        <f>IF(JV_Sales!FX47=3,0,"확장")</f>
        <v>0</v>
      </c>
      <c r="FY26" s="181">
        <f>IF(JV_Sales!FY47=3,0,"확장")</f>
        <v>0</v>
      </c>
      <c r="FZ26" s="181">
        <f>IF(JV_Sales!FZ47=3,0,"확장")</f>
        <v>0</v>
      </c>
      <c r="GA26" s="181">
        <f>IF(JV_Sales!GA47=3,0,"확장")</f>
        <v>0</v>
      </c>
      <c r="GB26" s="181">
        <f>IF(JV_Sales!GB47=3,0,"확장")</f>
        <v>0</v>
      </c>
      <c r="GC26" s="181">
        <f>IF(JV_Sales!GC47=3,0,"확장")</f>
        <v>0</v>
      </c>
      <c r="GD26" s="181">
        <f>IF(JV_Sales!GD47=3,0,"확장")</f>
        <v>0</v>
      </c>
      <c r="GE26" s="181">
        <f>IF(JV_Sales!GE47=3,0,"확장")</f>
        <v>0</v>
      </c>
      <c r="GF26" s="181">
        <f>IF(JV_Sales!GF47=3,0,"확장")</f>
        <v>0</v>
      </c>
      <c r="GG26" s="181">
        <f>IF(JV_Sales!GG47=3,0,"확장")</f>
        <v>0</v>
      </c>
      <c r="GH26" s="181">
        <f>IF(JV_Sales!GH47=3,0,"확장")</f>
        <v>0</v>
      </c>
      <c r="GI26" s="181">
        <f>IF(JV_Sales!GI47=3,0,"확장")</f>
        <v>0</v>
      </c>
      <c r="GJ26" s="181">
        <f>IF(JV_Sales!GJ47=3,0,"확장")</f>
        <v>0</v>
      </c>
      <c r="GK26" s="181">
        <f>IF(JV_Sales!GK47=3,0,"확장")</f>
        <v>0</v>
      </c>
      <c r="GL26" s="181">
        <f>IF(JV_Sales!GL47=3,0,"확장")</f>
        <v>0</v>
      </c>
      <c r="GM26" s="181">
        <f>IF(JV_Sales!GM47=3,0,"확장")</f>
        <v>0</v>
      </c>
      <c r="GN26" s="181">
        <f>IF(JV_Sales!GN47=3,0,"확장")</f>
        <v>0</v>
      </c>
      <c r="GO26" s="181">
        <f>IF(JV_Sales!GO47=3,0,"확장")</f>
        <v>0</v>
      </c>
      <c r="GP26" s="181">
        <f>IF(JV_Sales!GP47=3,0,"확장")</f>
        <v>0</v>
      </c>
      <c r="GQ26" s="181">
        <f>IF(JV_Sales!GQ47=3,0,"확장")</f>
        <v>0</v>
      </c>
      <c r="GR26" s="181">
        <f>IF(JV_Sales!GR47=3,0,"확장")</f>
        <v>0</v>
      </c>
      <c r="GS26" s="181">
        <f>IF(JV_Sales!GS47=3,0,"확장")</f>
        <v>0</v>
      </c>
      <c r="GT26" s="181">
        <f>IF(JV_Sales!GT47=3,0,"확장")</f>
        <v>0</v>
      </c>
      <c r="GU26" s="181">
        <f>IF(JV_Sales!GU47=3,0,"확장")</f>
        <v>0</v>
      </c>
      <c r="GV26" s="181">
        <f>IF(JV_Sales!GV47=3,0,"확장")</f>
        <v>0</v>
      </c>
      <c r="GW26" s="181">
        <f>IF(JV_Sales!GW47=3,0,"확장")</f>
        <v>0</v>
      </c>
      <c r="GX26" s="181">
        <f>IF(JV_Sales!GX47=3,0,"확장")</f>
        <v>0</v>
      </c>
      <c r="GY26" s="181">
        <f>IF(JV_Sales!GY47=3,0,"확장")</f>
        <v>0</v>
      </c>
      <c r="GZ26" s="181">
        <f>IF(JV_Sales!GZ47=3,0,"확장")</f>
        <v>0</v>
      </c>
      <c r="HA26" s="181">
        <f>IF(JV_Sales!HA47=3,0,"확장")</f>
        <v>0</v>
      </c>
      <c r="HB26" s="181">
        <f>IF(JV_Sales!HB47=3,0,"확장")</f>
        <v>0</v>
      </c>
      <c r="HC26" s="181">
        <f>IF(JV_Sales!HC47=3,0,"확장")</f>
        <v>0</v>
      </c>
      <c r="HD26" s="181">
        <f>IF(JV_Sales!HD47=3,0,"확장")</f>
        <v>0</v>
      </c>
      <c r="HE26" s="181">
        <f>IF(JV_Sales!HE47=3,0,"확장")</f>
        <v>0</v>
      </c>
      <c r="HF26" s="181">
        <f>IF(JV_Sales!HF47=3,0,"확장")</f>
        <v>0</v>
      </c>
      <c r="HG26" s="181">
        <f>IF(JV_Sales!HG47=3,0,"확장")</f>
        <v>0</v>
      </c>
      <c r="HH26" s="181">
        <f>IF(JV_Sales!HH47=3,0,"확장")</f>
        <v>0</v>
      </c>
      <c r="HI26" s="181">
        <f>IF(JV_Sales!HI47=3,0,"확장")</f>
        <v>0</v>
      </c>
      <c r="HJ26" s="181">
        <f>IF(JV_Sales!HJ47=3,0,"확장")</f>
        <v>0</v>
      </c>
      <c r="HK26" s="181">
        <f>IF(JV_Sales!HK47=3,0,"확장")</f>
        <v>0</v>
      </c>
      <c r="HL26" s="181">
        <f>IF(JV_Sales!HL47=3,0,"확장")</f>
        <v>0</v>
      </c>
      <c r="HM26" s="181">
        <f>IF(JV_Sales!HM47=3,0,"확장")</f>
        <v>0</v>
      </c>
      <c r="HN26" s="181">
        <f>IF(JV_Sales!HN47=3,0,"확장")</f>
        <v>0</v>
      </c>
      <c r="HO26" s="181">
        <f>IF(JV_Sales!HO47=3,0,"확장")</f>
        <v>0</v>
      </c>
      <c r="HP26" s="181">
        <f>IF(JV_Sales!HP47=3,0,"확장")</f>
        <v>0</v>
      </c>
      <c r="HQ26" s="181">
        <f>IF(JV_Sales!HQ47=3,0,"확장")</f>
        <v>0</v>
      </c>
      <c r="HR26" s="181">
        <f>IF(JV_Sales!HR47=3,0,"확장")</f>
        <v>0</v>
      </c>
      <c r="HS26" s="181">
        <f>IF(JV_Sales!HS47=3,0,"확장")</f>
        <v>0</v>
      </c>
      <c r="HT26" s="181">
        <f>IF(JV_Sales!HT47=3,0,"확장")</f>
        <v>0</v>
      </c>
      <c r="HU26" s="181">
        <f>IF(JV_Sales!HU47=3,0,"확장")</f>
        <v>0</v>
      </c>
      <c r="HV26" s="181">
        <f>IF(JV_Sales!HV47=3,0,"확장")</f>
        <v>0</v>
      </c>
      <c r="HW26" s="181">
        <f>IF(JV_Sales!HW47=3,0,"확장")</f>
        <v>0</v>
      </c>
      <c r="HX26" s="181">
        <f>IF(JV_Sales!HX47=3,0,"확장")</f>
        <v>0</v>
      </c>
      <c r="HY26" s="181">
        <f>IF(JV_Sales!HY47=3,0,"확장")</f>
        <v>0</v>
      </c>
      <c r="HZ26" s="181">
        <f>IF(JV_Sales!HZ47=3,0,"확장")</f>
        <v>0</v>
      </c>
      <c r="IA26" s="181">
        <f>IF(JV_Sales!IA47=3,0,"확장")</f>
        <v>0</v>
      </c>
    </row>
    <row r="27" spans="1:235" s="58" customFormat="1" x14ac:dyDescent="0.3">
      <c r="C27" s="90" t="s">
        <v>258</v>
      </c>
      <c r="D27" s="109"/>
      <c r="E27" s="174" t="str">
        <f>JV_Sales!E44</f>
        <v>Virtual</v>
      </c>
      <c r="F27" s="175" t="str">
        <f>JV_Sales!F44</f>
        <v>Virtual</v>
      </c>
      <c r="G27" s="175" t="str">
        <f>JV_Sales!G44</f>
        <v>Virtual</v>
      </c>
      <c r="H27" s="175" t="str">
        <f>JV_Sales!H44</f>
        <v>Virtual</v>
      </c>
      <c r="I27" s="175" t="str">
        <f>JV_Sales!I44</f>
        <v>Virtual</v>
      </c>
      <c r="J27" s="176" t="str">
        <f>JV_Sales!J44</f>
        <v>Virtual</v>
      </c>
      <c r="K27" s="176" t="str">
        <f>JV_Sales!K44</f>
        <v>Virtual</v>
      </c>
      <c r="L27" s="176" t="str">
        <f>JV_Sales!L44</f>
        <v>Virtual</v>
      </c>
      <c r="M27" s="176" t="str">
        <f>JV_Sales!M44</f>
        <v>Virtual</v>
      </c>
      <c r="N27" s="176" t="str">
        <f>JV_Sales!N44</f>
        <v>Virtual</v>
      </c>
      <c r="O27" s="176" t="str">
        <f>JV_Sales!O44</f>
        <v>Virtual</v>
      </c>
      <c r="P27" s="176" t="str">
        <f>JV_Sales!P44</f>
        <v>Virtual</v>
      </c>
      <c r="Q27" s="176" t="str">
        <f>JV_Sales!Q44</f>
        <v>Virtual</v>
      </c>
      <c r="R27" s="176" t="str">
        <f>JV_Sales!R44</f>
        <v>Virtual</v>
      </c>
      <c r="S27" s="176" t="str">
        <f>JV_Sales!S44</f>
        <v>Virtual</v>
      </c>
      <c r="T27" s="176" t="str">
        <f>JV_Sales!T44</f>
        <v>Virtual</v>
      </c>
      <c r="U27" s="176" t="str">
        <f>JV_Sales!U44</f>
        <v>Virtual</v>
      </c>
      <c r="V27" s="176" t="str">
        <f>JV_Sales!V44</f>
        <v>Virtual</v>
      </c>
      <c r="W27" s="177" t="str">
        <f>JV_Sales!W44</f>
        <v>Virtual</v>
      </c>
      <c r="Y27" s="90" t="s">
        <v>258</v>
      </c>
      <c r="Z27" s="109"/>
      <c r="AA27" s="1326" t="str">
        <f>JV_Sales!AA44</f>
        <v>Virtual</v>
      </c>
      <c r="AB27" s="1327" t="str">
        <f>JV_Sales!AB44</f>
        <v>Virtual</v>
      </c>
      <c r="AC27" s="1327" t="str">
        <f>JV_Sales!AC44</f>
        <v>Virtual</v>
      </c>
      <c r="AD27" s="1327" t="str">
        <f>JV_Sales!AD44</f>
        <v>Virtual</v>
      </c>
      <c r="AE27" s="1327" t="str">
        <f>JV_Sales!AE44</f>
        <v>Virtual</v>
      </c>
      <c r="AF27" s="176" t="str">
        <f>JV_Sales!AF44</f>
        <v>Virtual</v>
      </c>
      <c r="AG27" s="176" t="str">
        <f>JV_Sales!AG44</f>
        <v>Virtual</v>
      </c>
      <c r="AH27" s="176" t="str">
        <f>JV_Sales!AH44</f>
        <v>Virtual</v>
      </c>
      <c r="AI27" s="176" t="str">
        <f>JV_Sales!AI44</f>
        <v>Virtual</v>
      </c>
      <c r="AJ27" s="176" t="str">
        <f>JV_Sales!AJ44</f>
        <v>Virtual</v>
      </c>
      <c r="AK27" s="176" t="str">
        <f>JV_Sales!AK44</f>
        <v>Virtual</v>
      </c>
      <c r="AL27" s="176" t="str">
        <f>JV_Sales!AL44</f>
        <v>Virtual</v>
      </c>
      <c r="AM27" s="176" t="str">
        <f>JV_Sales!AM44</f>
        <v>Virtual</v>
      </c>
      <c r="AN27" s="176" t="str">
        <f>JV_Sales!AN44</f>
        <v>Virtual</v>
      </c>
      <c r="AO27" s="176" t="str">
        <f>JV_Sales!AO44</f>
        <v>Virtual</v>
      </c>
      <c r="AP27" s="176" t="str">
        <f>JV_Sales!AP44</f>
        <v>Virtual</v>
      </c>
      <c r="AQ27" s="176" t="str">
        <f>JV_Sales!AQ44</f>
        <v>Virtual</v>
      </c>
      <c r="AR27" s="176" t="str">
        <f>JV_Sales!AR44</f>
        <v>Virtual</v>
      </c>
      <c r="AS27" s="176" t="str">
        <f>JV_Sales!AS44</f>
        <v>Virtual</v>
      </c>
      <c r="AT27" s="176" t="str">
        <f>JV_Sales!AT44</f>
        <v>Virtual</v>
      </c>
      <c r="AU27" s="176" t="str">
        <f>JV_Sales!AU44</f>
        <v>Virtual</v>
      </c>
      <c r="AV27" s="176" t="str">
        <f>JV_Sales!AV44</f>
        <v>Virtual</v>
      </c>
      <c r="AW27" s="176" t="str">
        <f>JV_Sales!AW44</f>
        <v>Virtual</v>
      </c>
      <c r="AX27" s="176" t="str">
        <f>JV_Sales!AX44</f>
        <v>Virtual</v>
      </c>
      <c r="AY27" s="176" t="str">
        <f>JV_Sales!AY44</f>
        <v>Virtual</v>
      </c>
      <c r="AZ27" s="176" t="str">
        <f>JV_Sales!AZ44</f>
        <v>Virtual</v>
      </c>
      <c r="BA27" s="176" t="str">
        <f>JV_Sales!BA44</f>
        <v>Virtual</v>
      </c>
      <c r="BB27" s="176" t="str">
        <f>JV_Sales!BB44</f>
        <v>Virtual</v>
      </c>
      <c r="BC27" s="176" t="str">
        <f>JV_Sales!BC44</f>
        <v>Virtual</v>
      </c>
      <c r="BD27" s="176" t="str">
        <f>JV_Sales!BD44</f>
        <v>Virtual</v>
      </c>
      <c r="BE27" s="176" t="str">
        <f>JV_Sales!BE44</f>
        <v>Virtual</v>
      </c>
      <c r="BF27" s="176" t="str">
        <f>JV_Sales!BF44</f>
        <v>Virtual</v>
      </c>
      <c r="BG27" s="176" t="str">
        <f>JV_Sales!BG44</f>
        <v>Virtual</v>
      </c>
      <c r="BH27" s="176" t="str">
        <f>JV_Sales!BH44</f>
        <v>Virtual</v>
      </c>
      <c r="BI27" s="176" t="str">
        <f>JV_Sales!BI44</f>
        <v>Virtual</v>
      </c>
      <c r="BJ27" s="176" t="str">
        <f>JV_Sales!BJ44</f>
        <v>Virtual</v>
      </c>
      <c r="BK27" s="176" t="str">
        <f>JV_Sales!BK44</f>
        <v>Virtual</v>
      </c>
      <c r="BL27" s="176" t="str">
        <f>JV_Sales!BL44</f>
        <v>Virtual</v>
      </c>
      <c r="BM27" s="176" t="str">
        <f>JV_Sales!BM44</f>
        <v>Virtual</v>
      </c>
      <c r="BN27" s="176" t="str">
        <f>JV_Sales!BN44</f>
        <v>Virtual</v>
      </c>
      <c r="BO27" s="176" t="str">
        <f>JV_Sales!BO44</f>
        <v>Virtual</v>
      </c>
      <c r="BP27" s="176" t="str">
        <f>JV_Sales!BP44</f>
        <v>Virtual</v>
      </c>
      <c r="BQ27" s="176" t="str">
        <f>JV_Sales!BQ44</f>
        <v>Virtual</v>
      </c>
      <c r="BR27" s="176" t="str">
        <f>JV_Sales!BR44</f>
        <v>Virtual</v>
      </c>
      <c r="BS27" s="176" t="str">
        <f>JV_Sales!BS44</f>
        <v>Virtual</v>
      </c>
      <c r="BT27" s="176" t="str">
        <f>JV_Sales!BT44</f>
        <v>Virtual</v>
      </c>
      <c r="BU27" s="176" t="str">
        <f>JV_Sales!BU44</f>
        <v>Virtual</v>
      </c>
      <c r="BV27" s="176" t="str">
        <f>JV_Sales!BV44</f>
        <v>Virtual</v>
      </c>
      <c r="BW27" s="176" t="str">
        <f>JV_Sales!BW44</f>
        <v>Virtual</v>
      </c>
      <c r="BX27" s="176" t="str">
        <f>JV_Sales!BX44</f>
        <v>Virtual</v>
      </c>
      <c r="BY27" s="176" t="str">
        <f>JV_Sales!BY44</f>
        <v>Virtual</v>
      </c>
      <c r="BZ27" s="176" t="str">
        <f>JV_Sales!BZ44</f>
        <v>Virtual</v>
      </c>
      <c r="CA27" s="176" t="str">
        <f>JV_Sales!CA44</f>
        <v>Virtual</v>
      </c>
      <c r="CB27" s="176" t="str">
        <f>JV_Sales!CB44</f>
        <v>Virtual</v>
      </c>
      <c r="CC27" s="176" t="str">
        <f>JV_Sales!CC44</f>
        <v>Virtual</v>
      </c>
      <c r="CD27" s="176" t="str">
        <f>JV_Sales!CD44</f>
        <v>Virtual</v>
      </c>
      <c r="CE27" s="176" t="str">
        <f>JV_Sales!CE44</f>
        <v>Virtual</v>
      </c>
      <c r="CF27" s="176" t="str">
        <f>JV_Sales!CF44</f>
        <v>Virtual</v>
      </c>
      <c r="CG27" s="176" t="str">
        <f>JV_Sales!CG44</f>
        <v>Virtual</v>
      </c>
      <c r="CH27" s="176" t="str">
        <f>JV_Sales!CH44</f>
        <v>Virtual</v>
      </c>
      <c r="CI27" s="176" t="str">
        <f>JV_Sales!CI44</f>
        <v>Virtual</v>
      </c>
      <c r="CJ27" s="176" t="str">
        <f>JV_Sales!CJ44</f>
        <v>Virtual</v>
      </c>
      <c r="CK27" s="176" t="str">
        <f>JV_Sales!CK44</f>
        <v>Virtual</v>
      </c>
      <c r="CL27" s="176" t="str">
        <f>JV_Sales!CL44</f>
        <v>Virtual</v>
      </c>
      <c r="CM27" s="176" t="str">
        <f>JV_Sales!CM44</f>
        <v>Virtual</v>
      </c>
      <c r="CN27" s="176" t="str">
        <f>JV_Sales!CN44</f>
        <v>Virtual</v>
      </c>
      <c r="CO27" s="176" t="str">
        <f>JV_Sales!CO44</f>
        <v>Virtual</v>
      </c>
      <c r="CP27" s="176" t="str">
        <f>JV_Sales!CP44</f>
        <v>Virtual</v>
      </c>
      <c r="CQ27" s="176" t="str">
        <f>JV_Sales!CQ44</f>
        <v>Virtual</v>
      </c>
      <c r="CR27" s="176" t="str">
        <f>JV_Sales!CR44</f>
        <v>Virtual</v>
      </c>
      <c r="CS27" s="176" t="str">
        <f>JV_Sales!CS44</f>
        <v>Virtual</v>
      </c>
      <c r="CT27" s="176" t="str">
        <f>JV_Sales!CT44</f>
        <v>Virtual</v>
      </c>
      <c r="CU27" s="176" t="str">
        <f>JV_Sales!CU44</f>
        <v>Virtual</v>
      </c>
      <c r="CV27" s="176" t="str">
        <f>JV_Sales!CV44</f>
        <v>Virtual</v>
      </c>
      <c r="CW27" s="176" t="str">
        <f>JV_Sales!CW44</f>
        <v>Virtual</v>
      </c>
      <c r="CX27" s="176" t="str">
        <f>JV_Sales!CX44</f>
        <v>Virtual</v>
      </c>
      <c r="CY27" s="176" t="str">
        <f>JV_Sales!CY44</f>
        <v>Virtual</v>
      </c>
      <c r="CZ27" s="176" t="str">
        <f>JV_Sales!CZ44</f>
        <v>Virtual</v>
      </c>
      <c r="DA27" s="176" t="str">
        <f>JV_Sales!DA44</f>
        <v>Virtual</v>
      </c>
      <c r="DB27" s="176" t="str">
        <f>JV_Sales!DB44</f>
        <v>Virtual</v>
      </c>
      <c r="DC27" s="176" t="str">
        <f>JV_Sales!DC44</f>
        <v>Virtual</v>
      </c>
      <c r="DD27" s="176" t="str">
        <f>JV_Sales!DD44</f>
        <v>Virtual</v>
      </c>
      <c r="DE27" s="176" t="str">
        <f>JV_Sales!DE44</f>
        <v>Virtual</v>
      </c>
      <c r="DF27" s="176" t="str">
        <f>JV_Sales!DF44</f>
        <v>Virtual</v>
      </c>
      <c r="DG27" s="176" t="str">
        <f>JV_Sales!DG44</f>
        <v>Virtual</v>
      </c>
      <c r="DH27" s="176" t="str">
        <f>JV_Sales!DH44</f>
        <v>Virtual</v>
      </c>
      <c r="DI27" s="176" t="str">
        <f>JV_Sales!DI44</f>
        <v>Virtual</v>
      </c>
      <c r="DJ27" s="176" t="str">
        <f>JV_Sales!DJ44</f>
        <v>Virtual</v>
      </c>
      <c r="DK27" s="176" t="str">
        <f>JV_Sales!DK44</f>
        <v>Virtual</v>
      </c>
      <c r="DL27" s="176" t="str">
        <f>JV_Sales!DL44</f>
        <v>Virtual</v>
      </c>
      <c r="DM27" s="176" t="str">
        <f>JV_Sales!DM44</f>
        <v>Virtual</v>
      </c>
      <c r="DN27" s="176" t="str">
        <f>JV_Sales!DN44</f>
        <v>Virtual</v>
      </c>
      <c r="DO27" s="176" t="str">
        <f>JV_Sales!DO44</f>
        <v>Virtual</v>
      </c>
      <c r="DP27" s="176" t="str">
        <f>JV_Sales!DP44</f>
        <v>Virtual</v>
      </c>
      <c r="DQ27" s="176" t="str">
        <f>JV_Sales!DQ44</f>
        <v>Virtual</v>
      </c>
      <c r="DR27" s="176" t="str">
        <f>JV_Sales!DR44</f>
        <v>Virtual</v>
      </c>
      <c r="DS27" s="176" t="str">
        <f>JV_Sales!DS44</f>
        <v>Virtual</v>
      </c>
      <c r="DT27" s="176" t="str">
        <f>JV_Sales!DT44</f>
        <v>Virtual</v>
      </c>
      <c r="DU27" s="176" t="str">
        <f>JV_Sales!DU44</f>
        <v>Virtual</v>
      </c>
      <c r="DV27" s="176" t="str">
        <f>JV_Sales!DV44</f>
        <v>Virtual</v>
      </c>
      <c r="DW27" s="176" t="str">
        <f>JV_Sales!DW44</f>
        <v>Virtual</v>
      </c>
      <c r="DX27" s="176" t="str">
        <f>JV_Sales!DX44</f>
        <v>Virtual</v>
      </c>
      <c r="DY27" s="176" t="str">
        <f>JV_Sales!DY44</f>
        <v>Virtual</v>
      </c>
      <c r="DZ27" s="176" t="str">
        <f>JV_Sales!DZ44</f>
        <v>Virtual</v>
      </c>
      <c r="EA27" s="176" t="str">
        <f>JV_Sales!EA44</f>
        <v>Virtual</v>
      </c>
      <c r="EB27" s="176" t="str">
        <f>JV_Sales!EB44</f>
        <v>Virtual</v>
      </c>
      <c r="EC27" s="176" t="str">
        <f>JV_Sales!EC44</f>
        <v>Virtual</v>
      </c>
      <c r="ED27" s="176" t="str">
        <f>JV_Sales!ED44</f>
        <v>Virtual</v>
      </c>
      <c r="EE27" s="176" t="str">
        <f>JV_Sales!EE44</f>
        <v>Virtual</v>
      </c>
      <c r="EF27" s="176" t="str">
        <f>JV_Sales!EF44</f>
        <v>Virtual</v>
      </c>
      <c r="EG27" s="176" t="str">
        <f>JV_Sales!EG44</f>
        <v>Virtual</v>
      </c>
      <c r="EH27" s="176" t="str">
        <f>JV_Sales!EH44</f>
        <v>Virtual</v>
      </c>
      <c r="EI27" s="176" t="str">
        <f>JV_Sales!EI44</f>
        <v>Virtual</v>
      </c>
      <c r="EJ27" s="176" t="str">
        <f>JV_Sales!EJ44</f>
        <v>Virtual</v>
      </c>
      <c r="EK27" s="176" t="str">
        <f>JV_Sales!EK44</f>
        <v>Virtual</v>
      </c>
      <c r="EL27" s="176" t="str">
        <f>JV_Sales!EL44</f>
        <v>Virtual</v>
      </c>
      <c r="EM27" s="176" t="str">
        <f>JV_Sales!EM44</f>
        <v>Virtual</v>
      </c>
      <c r="EN27" s="176" t="str">
        <f>JV_Sales!EN44</f>
        <v>Virtual</v>
      </c>
      <c r="EO27" s="176" t="str">
        <f>JV_Sales!EO44</f>
        <v>Virtual</v>
      </c>
      <c r="EP27" s="176" t="str">
        <f>JV_Sales!EP44</f>
        <v>Virtual</v>
      </c>
      <c r="EQ27" s="176" t="str">
        <f>JV_Sales!EQ44</f>
        <v>Virtual</v>
      </c>
      <c r="ER27" s="176" t="str">
        <f>JV_Sales!ER44</f>
        <v>Virtual</v>
      </c>
      <c r="ES27" s="176" t="str">
        <f>JV_Sales!ES44</f>
        <v>Virtual</v>
      </c>
      <c r="ET27" s="176" t="str">
        <f>JV_Sales!ET44</f>
        <v>Virtual</v>
      </c>
      <c r="EU27" s="176" t="str">
        <f>JV_Sales!EU44</f>
        <v>Virtual</v>
      </c>
      <c r="EV27" s="176" t="str">
        <f>JV_Sales!EV44</f>
        <v>Virtual</v>
      </c>
      <c r="EW27" s="176" t="str">
        <f>JV_Sales!EW44</f>
        <v>Virtual</v>
      </c>
      <c r="EX27" s="176" t="str">
        <f>JV_Sales!EX44</f>
        <v>Virtual</v>
      </c>
      <c r="EY27" s="176" t="str">
        <f>JV_Sales!EY44</f>
        <v>Virtual</v>
      </c>
      <c r="EZ27" s="176" t="str">
        <f>JV_Sales!EZ44</f>
        <v>Virtual</v>
      </c>
      <c r="FA27" s="176" t="str">
        <f>JV_Sales!FA44</f>
        <v>Virtual</v>
      </c>
      <c r="FB27" s="176" t="str">
        <f>JV_Sales!FB44</f>
        <v>Virtual</v>
      </c>
      <c r="FC27" s="176" t="str">
        <f>JV_Sales!FC44</f>
        <v>Virtual</v>
      </c>
      <c r="FD27" s="176" t="str">
        <f>JV_Sales!FD44</f>
        <v>Virtual</v>
      </c>
      <c r="FE27" s="176" t="str">
        <f>JV_Sales!FE44</f>
        <v>Virtual</v>
      </c>
      <c r="FF27" s="176" t="str">
        <f>JV_Sales!FF44</f>
        <v>Virtual</v>
      </c>
      <c r="FG27" s="176" t="str">
        <f>JV_Sales!FG44</f>
        <v>Virtual</v>
      </c>
      <c r="FH27" s="176" t="str">
        <f>JV_Sales!FH44</f>
        <v>Virtual</v>
      </c>
      <c r="FI27" s="176" t="str">
        <f>JV_Sales!FI44</f>
        <v>Virtual</v>
      </c>
      <c r="FJ27" s="176" t="str">
        <f>JV_Sales!FJ44</f>
        <v>Virtual</v>
      </c>
      <c r="FK27" s="176" t="str">
        <f>JV_Sales!FK44</f>
        <v>Virtual</v>
      </c>
      <c r="FL27" s="176" t="str">
        <f>JV_Sales!FL44</f>
        <v>Virtual</v>
      </c>
      <c r="FM27" s="176" t="str">
        <f>JV_Sales!FM44</f>
        <v>Virtual</v>
      </c>
      <c r="FN27" s="176" t="str">
        <f>JV_Sales!FN44</f>
        <v>Virtual</v>
      </c>
      <c r="FO27" s="176" t="str">
        <f>JV_Sales!FO44</f>
        <v>Virtual</v>
      </c>
      <c r="FP27" s="176" t="str">
        <f>JV_Sales!FP44</f>
        <v>Virtual</v>
      </c>
      <c r="FQ27" s="176" t="str">
        <f>JV_Sales!FQ44</f>
        <v>Virtual</v>
      </c>
      <c r="FR27" s="176" t="str">
        <f>JV_Sales!FR44</f>
        <v>Virtual</v>
      </c>
      <c r="FS27" s="176" t="str">
        <f>JV_Sales!FS44</f>
        <v>Virtual</v>
      </c>
      <c r="FT27" s="176" t="str">
        <f>JV_Sales!FT44</f>
        <v>Virtual</v>
      </c>
      <c r="FU27" s="176" t="str">
        <f>JV_Sales!FU44</f>
        <v>Virtual</v>
      </c>
      <c r="FV27" s="176" t="str">
        <f>JV_Sales!FV44</f>
        <v>Virtual</v>
      </c>
      <c r="FW27" s="176" t="str">
        <f>JV_Sales!FW44</f>
        <v>Virtual</v>
      </c>
      <c r="FX27" s="176" t="str">
        <f>JV_Sales!FX44</f>
        <v>Virtual</v>
      </c>
      <c r="FY27" s="176" t="str">
        <f>JV_Sales!FY44</f>
        <v>Virtual</v>
      </c>
      <c r="FZ27" s="176" t="str">
        <f>JV_Sales!FZ44</f>
        <v>Virtual</v>
      </c>
      <c r="GA27" s="176" t="str">
        <f>JV_Sales!GA44</f>
        <v>Virtual</v>
      </c>
      <c r="GB27" s="176" t="str">
        <f>JV_Sales!GB44</f>
        <v>Virtual</v>
      </c>
      <c r="GC27" s="176" t="str">
        <f>JV_Sales!GC44</f>
        <v>Virtual</v>
      </c>
      <c r="GD27" s="176" t="str">
        <f>JV_Sales!GD44</f>
        <v>Virtual</v>
      </c>
      <c r="GE27" s="176" t="str">
        <f>JV_Sales!GE44</f>
        <v>Virtual</v>
      </c>
      <c r="GF27" s="176" t="str">
        <f>JV_Sales!GF44</f>
        <v>Virtual</v>
      </c>
      <c r="GG27" s="176" t="str">
        <f>JV_Sales!GG44</f>
        <v>Virtual</v>
      </c>
      <c r="GH27" s="176" t="str">
        <f>JV_Sales!GH44</f>
        <v>Virtual</v>
      </c>
      <c r="GI27" s="176" t="str">
        <f>JV_Sales!GI44</f>
        <v>Virtual</v>
      </c>
      <c r="GJ27" s="176" t="str">
        <f>JV_Sales!GJ44</f>
        <v>Virtual</v>
      </c>
      <c r="GK27" s="176" t="str">
        <f>JV_Sales!GK44</f>
        <v>Virtual</v>
      </c>
      <c r="GL27" s="176" t="str">
        <f>JV_Sales!GL44</f>
        <v>Virtual</v>
      </c>
      <c r="GM27" s="176" t="str">
        <f>JV_Sales!GM44</f>
        <v>Virtual</v>
      </c>
      <c r="GN27" s="176" t="str">
        <f>JV_Sales!GN44</f>
        <v>Virtual</v>
      </c>
      <c r="GO27" s="176" t="str">
        <f>JV_Sales!GO44</f>
        <v>Virtual</v>
      </c>
      <c r="GP27" s="176" t="str">
        <f>JV_Sales!GP44</f>
        <v>Virtual</v>
      </c>
      <c r="GQ27" s="176" t="str">
        <f>JV_Sales!GQ44</f>
        <v>Virtual</v>
      </c>
      <c r="GR27" s="176" t="str">
        <f>JV_Sales!GR44</f>
        <v>Virtual</v>
      </c>
      <c r="GS27" s="176" t="str">
        <f>JV_Sales!GS44</f>
        <v>Virtual</v>
      </c>
      <c r="GT27" s="176" t="str">
        <f>JV_Sales!GT44</f>
        <v>Virtual</v>
      </c>
      <c r="GU27" s="176" t="str">
        <f>JV_Sales!GU44</f>
        <v>Virtual</v>
      </c>
      <c r="GV27" s="176" t="str">
        <f>JV_Sales!GV44</f>
        <v>Virtual</v>
      </c>
      <c r="GW27" s="176" t="str">
        <f>JV_Sales!GW44</f>
        <v>Virtual</v>
      </c>
      <c r="GX27" s="176" t="str">
        <f>JV_Sales!GX44</f>
        <v>Virtual</v>
      </c>
      <c r="GY27" s="176" t="str">
        <f>JV_Sales!GY44</f>
        <v>Virtual</v>
      </c>
      <c r="GZ27" s="176" t="str">
        <f>JV_Sales!GZ44</f>
        <v>Virtual</v>
      </c>
      <c r="HA27" s="176" t="str">
        <f>JV_Sales!HA44</f>
        <v>Virtual</v>
      </c>
      <c r="HB27" s="176" t="str">
        <f>JV_Sales!HB44</f>
        <v>Virtual</v>
      </c>
      <c r="HC27" s="176" t="str">
        <f>JV_Sales!HC44</f>
        <v>Virtual</v>
      </c>
      <c r="HD27" s="176" t="str">
        <f>JV_Sales!HD44</f>
        <v>Virtual</v>
      </c>
      <c r="HE27" s="176" t="str">
        <f>JV_Sales!HE44</f>
        <v>Virtual</v>
      </c>
      <c r="HF27" s="176" t="str">
        <f>JV_Sales!HF44</f>
        <v>Virtual</v>
      </c>
      <c r="HG27" s="176" t="str">
        <f>JV_Sales!HG44</f>
        <v>Virtual</v>
      </c>
      <c r="HH27" s="176" t="str">
        <f>JV_Sales!HH44</f>
        <v>Virtual</v>
      </c>
      <c r="HI27" s="176" t="str">
        <f>JV_Sales!HI44</f>
        <v>Virtual</v>
      </c>
      <c r="HJ27" s="176" t="str">
        <f>JV_Sales!HJ44</f>
        <v>Virtual</v>
      </c>
      <c r="HK27" s="176" t="str">
        <f>JV_Sales!HK44</f>
        <v>Virtual</v>
      </c>
      <c r="HL27" s="176" t="str">
        <f>JV_Sales!HL44</f>
        <v>Virtual</v>
      </c>
      <c r="HM27" s="176" t="str">
        <f>JV_Sales!HM44</f>
        <v>Virtual</v>
      </c>
      <c r="HN27" s="176" t="str">
        <f>JV_Sales!HN44</f>
        <v>Virtual</v>
      </c>
      <c r="HO27" s="176" t="str">
        <f>JV_Sales!HO44</f>
        <v>Virtual</v>
      </c>
      <c r="HP27" s="176" t="str">
        <f>JV_Sales!HP44</f>
        <v>Virtual</v>
      </c>
      <c r="HQ27" s="176" t="str">
        <f>JV_Sales!HQ44</f>
        <v>Virtual</v>
      </c>
      <c r="HR27" s="176" t="str">
        <f>JV_Sales!HR44</f>
        <v>Virtual</v>
      </c>
      <c r="HS27" s="176" t="str">
        <f>JV_Sales!HS44</f>
        <v>Virtual</v>
      </c>
      <c r="HT27" s="176" t="str">
        <f>JV_Sales!HT44</f>
        <v>Virtual</v>
      </c>
      <c r="HU27" s="176" t="str">
        <f>JV_Sales!HU44</f>
        <v>Virtual</v>
      </c>
      <c r="HV27" s="176" t="str">
        <f>JV_Sales!HV44</f>
        <v>Virtual</v>
      </c>
      <c r="HW27" s="176" t="str">
        <f>JV_Sales!HW44</f>
        <v>Virtual</v>
      </c>
      <c r="HX27" s="176" t="str">
        <f>JV_Sales!HX44</f>
        <v>Virtual</v>
      </c>
      <c r="HY27" s="176" t="str">
        <f>JV_Sales!HY44</f>
        <v>Virtual</v>
      </c>
      <c r="HZ27" s="176" t="str">
        <f>JV_Sales!HZ44</f>
        <v>Virtual</v>
      </c>
      <c r="IA27" s="176" t="str">
        <f>JV_Sales!IA44</f>
        <v>Virtual</v>
      </c>
    </row>
    <row r="28" spans="1:235" x14ac:dyDescent="0.3">
      <c r="C28" s="90" t="s">
        <v>251</v>
      </c>
      <c r="D28" s="109"/>
      <c r="E28" s="146">
        <f t="shared" ref="E28:V28" si="17">IF(E$27="virtual",$F$7,$F$8)</f>
        <v>5250000</v>
      </c>
      <c r="F28" s="1947">
        <f>IF(F$27="virtual",$F$7,$F$8)/12*7</f>
        <v>3062500</v>
      </c>
      <c r="G28" s="172">
        <f t="shared" si="17"/>
        <v>5250000</v>
      </c>
      <c r="H28" s="172">
        <f t="shared" si="17"/>
        <v>5250000</v>
      </c>
      <c r="I28" s="172">
        <f t="shared" si="17"/>
        <v>5250000</v>
      </c>
      <c r="J28" s="160">
        <f t="shared" si="17"/>
        <v>5250000</v>
      </c>
      <c r="K28" s="160">
        <f t="shared" si="17"/>
        <v>5250000</v>
      </c>
      <c r="L28" s="160">
        <f t="shared" si="17"/>
        <v>5250000</v>
      </c>
      <c r="M28" s="160">
        <f t="shared" si="17"/>
        <v>5250000</v>
      </c>
      <c r="N28" s="160">
        <f t="shared" si="17"/>
        <v>5250000</v>
      </c>
      <c r="O28" s="160">
        <f t="shared" si="17"/>
        <v>5250000</v>
      </c>
      <c r="P28" s="160">
        <f t="shared" si="17"/>
        <v>5250000</v>
      </c>
      <c r="Q28" s="160">
        <f t="shared" si="17"/>
        <v>5250000</v>
      </c>
      <c r="R28" s="160">
        <f t="shared" si="17"/>
        <v>5250000</v>
      </c>
      <c r="S28" s="160">
        <f t="shared" si="17"/>
        <v>5250000</v>
      </c>
      <c r="T28" s="160">
        <f t="shared" si="17"/>
        <v>5250000</v>
      </c>
      <c r="U28" s="160">
        <f t="shared" si="17"/>
        <v>5250000</v>
      </c>
      <c r="V28" s="160">
        <f t="shared" si="17"/>
        <v>5250000</v>
      </c>
      <c r="W28" s="1948">
        <f>IF(W$27="virtual",$F$7,$F$8)/12*5</f>
        <v>2187500</v>
      </c>
      <c r="Y28" s="1935" t="s">
        <v>251</v>
      </c>
      <c r="Z28" s="109"/>
      <c r="AA28" s="1328">
        <f t="shared" ref="AA28:AE28" si="18">IF(MONTH(AA25)=6,IF(AA$27="virtual",$F$7,$F$8),0)</f>
        <v>0</v>
      </c>
      <c r="AB28" s="1329">
        <f t="shared" si="18"/>
        <v>0</v>
      </c>
      <c r="AC28" s="1329">
        <f t="shared" si="18"/>
        <v>0</v>
      </c>
      <c r="AD28" s="1329">
        <f t="shared" si="18"/>
        <v>0</v>
      </c>
      <c r="AE28" s="1329">
        <f t="shared" si="18"/>
        <v>0</v>
      </c>
      <c r="AF28" s="1939">
        <f>IF(MONTH(AF25)=6,IF(AF$27="virtual",$F$7,$F$8),0)/12*7</f>
        <v>3062500</v>
      </c>
      <c r="AG28" s="1318">
        <f t="shared" ref="AG28:AK28" si="19">IF(MONTH(AG25)=1,IF(AG$27="virtual",$F$7,$F$8),0)</f>
        <v>0</v>
      </c>
      <c r="AH28" s="1318">
        <f t="shared" si="19"/>
        <v>0</v>
      </c>
      <c r="AI28" s="1318">
        <f t="shared" si="19"/>
        <v>0</v>
      </c>
      <c r="AJ28" s="1318">
        <f t="shared" si="19"/>
        <v>0</v>
      </c>
      <c r="AK28" s="1318">
        <f t="shared" si="19"/>
        <v>0</v>
      </c>
      <c r="AL28" s="1318">
        <f>IF(MONTH(AL25)=1,IF(AL$27="virtual",$F$7,$F$8),0)</f>
        <v>0</v>
      </c>
      <c r="AM28" s="1318">
        <f t="shared" ref="AM28:CX28" si="20">IF(MONTH(AM25)=1,IF(AM$27="virtual",$F$7,$F$8),0)</f>
        <v>5250000</v>
      </c>
      <c r="AN28" s="1318">
        <f t="shared" si="20"/>
        <v>0</v>
      </c>
      <c r="AO28" s="1318">
        <f t="shared" si="20"/>
        <v>0</v>
      </c>
      <c r="AP28" s="1318">
        <f t="shared" si="20"/>
        <v>0</v>
      </c>
      <c r="AQ28" s="1318">
        <f t="shared" si="20"/>
        <v>0</v>
      </c>
      <c r="AR28" s="1318">
        <f t="shared" si="20"/>
        <v>0</v>
      </c>
      <c r="AS28" s="1318">
        <f t="shared" si="20"/>
        <v>0</v>
      </c>
      <c r="AT28" s="1318">
        <f t="shared" si="20"/>
        <v>0</v>
      </c>
      <c r="AU28" s="1318">
        <f t="shared" si="20"/>
        <v>0</v>
      </c>
      <c r="AV28" s="1318">
        <f t="shared" si="20"/>
        <v>0</v>
      </c>
      <c r="AW28" s="1318">
        <f t="shared" si="20"/>
        <v>0</v>
      </c>
      <c r="AX28" s="1318">
        <f t="shared" si="20"/>
        <v>0</v>
      </c>
      <c r="AY28" s="1318">
        <f t="shared" si="20"/>
        <v>5250000</v>
      </c>
      <c r="AZ28" s="1318">
        <f t="shared" si="20"/>
        <v>0</v>
      </c>
      <c r="BA28" s="1318">
        <f t="shared" si="20"/>
        <v>0</v>
      </c>
      <c r="BB28" s="1318">
        <f t="shared" si="20"/>
        <v>0</v>
      </c>
      <c r="BC28" s="1318">
        <f t="shared" si="20"/>
        <v>0</v>
      </c>
      <c r="BD28" s="1318">
        <f t="shared" si="20"/>
        <v>0</v>
      </c>
      <c r="BE28" s="1318">
        <f t="shared" si="20"/>
        <v>0</v>
      </c>
      <c r="BF28" s="1318">
        <f t="shared" si="20"/>
        <v>0</v>
      </c>
      <c r="BG28" s="1318">
        <f t="shared" si="20"/>
        <v>0</v>
      </c>
      <c r="BH28" s="1318">
        <f t="shared" si="20"/>
        <v>0</v>
      </c>
      <c r="BI28" s="1318">
        <f t="shared" si="20"/>
        <v>0</v>
      </c>
      <c r="BJ28" s="1318">
        <f t="shared" si="20"/>
        <v>0</v>
      </c>
      <c r="BK28" s="1318">
        <f t="shared" si="20"/>
        <v>5250000</v>
      </c>
      <c r="BL28" s="1318">
        <f t="shared" si="20"/>
        <v>0</v>
      </c>
      <c r="BM28" s="1318">
        <f t="shared" si="20"/>
        <v>0</v>
      </c>
      <c r="BN28" s="1318">
        <f t="shared" si="20"/>
        <v>0</v>
      </c>
      <c r="BO28" s="1318">
        <f t="shared" si="20"/>
        <v>0</v>
      </c>
      <c r="BP28" s="1318">
        <f t="shared" si="20"/>
        <v>0</v>
      </c>
      <c r="BQ28" s="1318">
        <f t="shared" si="20"/>
        <v>0</v>
      </c>
      <c r="BR28" s="1318">
        <f t="shared" si="20"/>
        <v>0</v>
      </c>
      <c r="BS28" s="1318">
        <f t="shared" si="20"/>
        <v>0</v>
      </c>
      <c r="BT28" s="1318">
        <f t="shared" si="20"/>
        <v>0</v>
      </c>
      <c r="BU28" s="1318">
        <f t="shared" si="20"/>
        <v>0</v>
      </c>
      <c r="BV28" s="1318">
        <f t="shared" si="20"/>
        <v>0</v>
      </c>
      <c r="BW28" s="1318">
        <f t="shared" si="20"/>
        <v>5250000</v>
      </c>
      <c r="BX28" s="1318">
        <f t="shared" si="20"/>
        <v>0</v>
      </c>
      <c r="BY28" s="1318">
        <f t="shared" si="20"/>
        <v>0</v>
      </c>
      <c r="BZ28" s="1318">
        <f t="shared" si="20"/>
        <v>0</v>
      </c>
      <c r="CA28" s="1318">
        <f t="shared" si="20"/>
        <v>0</v>
      </c>
      <c r="CB28" s="1318">
        <f t="shared" si="20"/>
        <v>0</v>
      </c>
      <c r="CC28" s="1318">
        <f t="shared" si="20"/>
        <v>0</v>
      </c>
      <c r="CD28" s="1318">
        <f t="shared" si="20"/>
        <v>0</v>
      </c>
      <c r="CE28" s="1318">
        <f t="shared" si="20"/>
        <v>0</v>
      </c>
      <c r="CF28" s="1318">
        <f t="shared" si="20"/>
        <v>0</v>
      </c>
      <c r="CG28" s="1318">
        <f t="shared" si="20"/>
        <v>0</v>
      </c>
      <c r="CH28" s="1318">
        <f t="shared" si="20"/>
        <v>0</v>
      </c>
      <c r="CI28" s="1318">
        <f t="shared" si="20"/>
        <v>5250000</v>
      </c>
      <c r="CJ28" s="1318">
        <f t="shared" si="20"/>
        <v>0</v>
      </c>
      <c r="CK28" s="1318">
        <f t="shared" si="20"/>
        <v>0</v>
      </c>
      <c r="CL28" s="1318">
        <f t="shared" si="20"/>
        <v>0</v>
      </c>
      <c r="CM28" s="1318">
        <f t="shared" si="20"/>
        <v>0</v>
      </c>
      <c r="CN28" s="1318">
        <f t="shared" si="20"/>
        <v>0</v>
      </c>
      <c r="CO28" s="1318">
        <f t="shared" si="20"/>
        <v>0</v>
      </c>
      <c r="CP28" s="1318">
        <f t="shared" si="20"/>
        <v>0</v>
      </c>
      <c r="CQ28" s="1318">
        <f t="shared" si="20"/>
        <v>0</v>
      </c>
      <c r="CR28" s="1318">
        <f t="shared" si="20"/>
        <v>0</v>
      </c>
      <c r="CS28" s="1318">
        <f t="shared" si="20"/>
        <v>0</v>
      </c>
      <c r="CT28" s="1318">
        <f t="shared" si="20"/>
        <v>0</v>
      </c>
      <c r="CU28" s="1318">
        <f t="shared" si="20"/>
        <v>5250000</v>
      </c>
      <c r="CV28" s="1318">
        <f t="shared" si="20"/>
        <v>0</v>
      </c>
      <c r="CW28" s="1318">
        <f t="shared" si="20"/>
        <v>0</v>
      </c>
      <c r="CX28" s="1318">
        <f t="shared" si="20"/>
        <v>0</v>
      </c>
      <c r="CY28" s="1318">
        <f t="shared" ref="CY28:FJ28" si="21">IF(MONTH(CY25)=1,IF(CY$27="virtual",$F$7,$F$8),0)</f>
        <v>0</v>
      </c>
      <c r="CZ28" s="1318">
        <f t="shared" si="21"/>
        <v>0</v>
      </c>
      <c r="DA28" s="1318">
        <f t="shared" si="21"/>
        <v>0</v>
      </c>
      <c r="DB28" s="1318">
        <f t="shared" si="21"/>
        <v>0</v>
      </c>
      <c r="DC28" s="1318">
        <f t="shared" si="21"/>
        <v>0</v>
      </c>
      <c r="DD28" s="1318">
        <f t="shared" si="21"/>
        <v>0</v>
      </c>
      <c r="DE28" s="1318">
        <f t="shared" si="21"/>
        <v>0</v>
      </c>
      <c r="DF28" s="1318">
        <f t="shared" si="21"/>
        <v>0</v>
      </c>
      <c r="DG28" s="1318">
        <f t="shared" si="21"/>
        <v>5250000</v>
      </c>
      <c r="DH28" s="1318">
        <f t="shared" si="21"/>
        <v>0</v>
      </c>
      <c r="DI28" s="1318">
        <f t="shared" si="21"/>
        <v>0</v>
      </c>
      <c r="DJ28" s="1318">
        <f t="shared" si="21"/>
        <v>0</v>
      </c>
      <c r="DK28" s="1318">
        <f t="shared" si="21"/>
        <v>0</v>
      </c>
      <c r="DL28" s="1318">
        <f t="shared" si="21"/>
        <v>0</v>
      </c>
      <c r="DM28" s="1318">
        <f t="shared" si="21"/>
        <v>0</v>
      </c>
      <c r="DN28" s="1318">
        <f t="shared" si="21"/>
        <v>0</v>
      </c>
      <c r="DO28" s="1318">
        <f t="shared" si="21"/>
        <v>0</v>
      </c>
      <c r="DP28" s="1318">
        <f t="shared" si="21"/>
        <v>0</v>
      </c>
      <c r="DQ28" s="1318">
        <f t="shared" si="21"/>
        <v>0</v>
      </c>
      <c r="DR28" s="1318">
        <f t="shared" si="21"/>
        <v>0</v>
      </c>
      <c r="DS28" s="1318">
        <f t="shared" si="21"/>
        <v>5250000</v>
      </c>
      <c r="DT28" s="1318">
        <f t="shared" si="21"/>
        <v>0</v>
      </c>
      <c r="DU28" s="1318">
        <f t="shared" si="21"/>
        <v>0</v>
      </c>
      <c r="DV28" s="1318">
        <f t="shared" si="21"/>
        <v>0</v>
      </c>
      <c r="DW28" s="1318">
        <f t="shared" si="21"/>
        <v>0</v>
      </c>
      <c r="DX28" s="1318">
        <f t="shared" si="21"/>
        <v>0</v>
      </c>
      <c r="DY28" s="1318">
        <f t="shared" si="21"/>
        <v>0</v>
      </c>
      <c r="DZ28" s="1318">
        <f t="shared" si="21"/>
        <v>0</v>
      </c>
      <c r="EA28" s="1318">
        <f t="shared" si="21"/>
        <v>0</v>
      </c>
      <c r="EB28" s="1318">
        <f t="shared" si="21"/>
        <v>0</v>
      </c>
      <c r="EC28" s="1318">
        <f t="shared" si="21"/>
        <v>0</v>
      </c>
      <c r="ED28" s="1318">
        <f t="shared" si="21"/>
        <v>0</v>
      </c>
      <c r="EE28" s="1318">
        <f t="shared" si="21"/>
        <v>5250000</v>
      </c>
      <c r="EF28" s="1318">
        <f t="shared" si="21"/>
        <v>0</v>
      </c>
      <c r="EG28" s="1318">
        <f t="shared" si="21"/>
        <v>0</v>
      </c>
      <c r="EH28" s="1318">
        <f t="shared" si="21"/>
        <v>0</v>
      </c>
      <c r="EI28" s="1318">
        <f t="shared" si="21"/>
        <v>0</v>
      </c>
      <c r="EJ28" s="1318">
        <f t="shared" si="21"/>
        <v>0</v>
      </c>
      <c r="EK28" s="1318">
        <f t="shared" si="21"/>
        <v>0</v>
      </c>
      <c r="EL28" s="1318">
        <f t="shared" si="21"/>
        <v>0</v>
      </c>
      <c r="EM28" s="1318">
        <f t="shared" si="21"/>
        <v>0</v>
      </c>
      <c r="EN28" s="1318">
        <f t="shared" si="21"/>
        <v>0</v>
      </c>
      <c r="EO28" s="1318">
        <f t="shared" si="21"/>
        <v>0</v>
      </c>
      <c r="EP28" s="1318">
        <f t="shared" si="21"/>
        <v>0</v>
      </c>
      <c r="EQ28" s="1318">
        <f t="shared" si="21"/>
        <v>5250000</v>
      </c>
      <c r="ER28" s="1318">
        <f t="shared" si="21"/>
        <v>0</v>
      </c>
      <c r="ES28" s="1318">
        <f t="shared" si="21"/>
        <v>0</v>
      </c>
      <c r="ET28" s="1318">
        <f t="shared" si="21"/>
        <v>0</v>
      </c>
      <c r="EU28" s="1318">
        <f t="shared" si="21"/>
        <v>0</v>
      </c>
      <c r="EV28" s="1318">
        <f t="shared" si="21"/>
        <v>0</v>
      </c>
      <c r="EW28" s="1318">
        <f t="shared" si="21"/>
        <v>0</v>
      </c>
      <c r="EX28" s="1318">
        <f t="shared" si="21"/>
        <v>0</v>
      </c>
      <c r="EY28" s="1318">
        <f t="shared" si="21"/>
        <v>0</v>
      </c>
      <c r="EZ28" s="1318">
        <f t="shared" si="21"/>
        <v>0</v>
      </c>
      <c r="FA28" s="1318">
        <f t="shared" si="21"/>
        <v>0</v>
      </c>
      <c r="FB28" s="1318">
        <f t="shared" si="21"/>
        <v>0</v>
      </c>
      <c r="FC28" s="1318">
        <f t="shared" si="21"/>
        <v>5250000</v>
      </c>
      <c r="FD28" s="1318">
        <f t="shared" si="21"/>
        <v>0</v>
      </c>
      <c r="FE28" s="1318">
        <f t="shared" si="21"/>
        <v>0</v>
      </c>
      <c r="FF28" s="1318">
        <f t="shared" si="21"/>
        <v>0</v>
      </c>
      <c r="FG28" s="1318">
        <f t="shared" si="21"/>
        <v>0</v>
      </c>
      <c r="FH28" s="1318">
        <f t="shared" si="21"/>
        <v>0</v>
      </c>
      <c r="FI28" s="1318">
        <f t="shared" si="21"/>
        <v>0</v>
      </c>
      <c r="FJ28" s="1318">
        <f t="shared" si="21"/>
        <v>0</v>
      </c>
      <c r="FK28" s="1318">
        <f t="shared" ref="FK28:HV28" si="22">IF(MONTH(FK25)=1,IF(FK$27="virtual",$F$7,$F$8),0)</f>
        <v>0</v>
      </c>
      <c r="FL28" s="1318">
        <f t="shared" si="22"/>
        <v>0</v>
      </c>
      <c r="FM28" s="1318">
        <f t="shared" si="22"/>
        <v>0</v>
      </c>
      <c r="FN28" s="1318">
        <f t="shared" si="22"/>
        <v>0</v>
      </c>
      <c r="FO28" s="1318">
        <f t="shared" si="22"/>
        <v>5250000</v>
      </c>
      <c r="FP28" s="1318">
        <f t="shared" si="22"/>
        <v>0</v>
      </c>
      <c r="FQ28" s="1318">
        <f t="shared" si="22"/>
        <v>0</v>
      </c>
      <c r="FR28" s="1318">
        <f t="shared" si="22"/>
        <v>0</v>
      </c>
      <c r="FS28" s="1318">
        <f t="shared" si="22"/>
        <v>0</v>
      </c>
      <c r="FT28" s="1318">
        <f t="shared" si="22"/>
        <v>0</v>
      </c>
      <c r="FU28" s="1318">
        <f t="shared" si="22"/>
        <v>0</v>
      </c>
      <c r="FV28" s="1318">
        <f t="shared" si="22"/>
        <v>0</v>
      </c>
      <c r="FW28" s="1318">
        <f t="shared" si="22"/>
        <v>0</v>
      </c>
      <c r="FX28" s="1318">
        <f t="shared" si="22"/>
        <v>0</v>
      </c>
      <c r="FY28" s="1318">
        <f t="shared" si="22"/>
        <v>0</v>
      </c>
      <c r="FZ28" s="1318">
        <f t="shared" si="22"/>
        <v>0</v>
      </c>
      <c r="GA28" s="1318">
        <f t="shared" si="22"/>
        <v>5250000</v>
      </c>
      <c r="GB28" s="1318">
        <f t="shared" si="22"/>
        <v>0</v>
      </c>
      <c r="GC28" s="1318">
        <f t="shared" si="22"/>
        <v>0</v>
      </c>
      <c r="GD28" s="1318">
        <f t="shared" si="22"/>
        <v>0</v>
      </c>
      <c r="GE28" s="1318">
        <f t="shared" si="22"/>
        <v>0</v>
      </c>
      <c r="GF28" s="1318">
        <f t="shared" si="22"/>
        <v>0</v>
      </c>
      <c r="GG28" s="1318">
        <f t="shared" si="22"/>
        <v>0</v>
      </c>
      <c r="GH28" s="1318">
        <f t="shared" si="22"/>
        <v>0</v>
      </c>
      <c r="GI28" s="1318">
        <f t="shared" si="22"/>
        <v>0</v>
      </c>
      <c r="GJ28" s="1318">
        <f t="shared" si="22"/>
        <v>0</v>
      </c>
      <c r="GK28" s="1318">
        <f t="shared" si="22"/>
        <v>0</v>
      </c>
      <c r="GL28" s="1318">
        <f t="shared" si="22"/>
        <v>0</v>
      </c>
      <c r="GM28" s="1318">
        <f t="shared" si="22"/>
        <v>5250000</v>
      </c>
      <c r="GN28" s="1318">
        <f t="shared" si="22"/>
        <v>0</v>
      </c>
      <c r="GO28" s="1318">
        <f t="shared" si="22"/>
        <v>0</v>
      </c>
      <c r="GP28" s="1318">
        <f t="shared" si="22"/>
        <v>0</v>
      </c>
      <c r="GQ28" s="1318">
        <f t="shared" si="22"/>
        <v>0</v>
      </c>
      <c r="GR28" s="1318">
        <f t="shared" si="22"/>
        <v>0</v>
      </c>
      <c r="GS28" s="1318">
        <f t="shared" si="22"/>
        <v>0</v>
      </c>
      <c r="GT28" s="1318">
        <f t="shared" si="22"/>
        <v>0</v>
      </c>
      <c r="GU28" s="1318">
        <f t="shared" si="22"/>
        <v>0</v>
      </c>
      <c r="GV28" s="1318">
        <f t="shared" si="22"/>
        <v>0</v>
      </c>
      <c r="GW28" s="1318">
        <f t="shared" si="22"/>
        <v>0</v>
      </c>
      <c r="GX28" s="1318">
        <f t="shared" si="22"/>
        <v>0</v>
      </c>
      <c r="GY28" s="1318">
        <f t="shared" si="22"/>
        <v>5250000</v>
      </c>
      <c r="GZ28" s="1318">
        <f t="shared" si="22"/>
        <v>0</v>
      </c>
      <c r="HA28" s="1318">
        <f t="shared" si="22"/>
        <v>0</v>
      </c>
      <c r="HB28" s="1318">
        <f t="shared" si="22"/>
        <v>0</v>
      </c>
      <c r="HC28" s="1318">
        <f t="shared" si="22"/>
        <v>0</v>
      </c>
      <c r="HD28" s="1318">
        <f t="shared" si="22"/>
        <v>0</v>
      </c>
      <c r="HE28" s="1318">
        <f t="shared" si="22"/>
        <v>0</v>
      </c>
      <c r="HF28" s="1318">
        <f t="shared" si="22"/>
        <v>0</v>
      </c>
      <c r="HG28" s="1318">
        <f t="shared" si="22"/>
        <v>0</v>
      </c>
      <c r="HH28" s="1318">
        <f t="shared" si="22"/>
        <v>0</v>
      </c>
      <c r="HI28" s="1318">
        <f t="shared" si="22"/>
        <v>0</v>
      </c>
      <c r="HJ28" s="1318">
        <f t="shared" si="22"/>
        <v>0</v>
      </c>
      <c r="HK28" s="1318">
        <f t="shared" si="22"/>
        <v>5250000</v>
      </c>
      <c r="HL28" s="1318">
        <f t="shared" si="22"/>
        <v>0</v>
      </c>
      <c r="HM28" s="1318">
        <f t="shared" si="22"/>
        <v>0</v>
      </c>
      <c r="HN28" s="1318">
        <f t="shared" si="22"/>
        <v>0</v>
      </c>
      <c r="HO28" s="1318">
        <f t="shared" si="22"/>
        <v>0</v>
      </c>
      <c r="HP28" s="1318">
        <f t="shared" si="22"/>
        <v>0</v>
      </c>
      <c r="HQ28" s="1318">
        <f t="shared" si="22"/>
        <v>0</v>
      </c>
      <c r="HR28" s="1318">
        <f t="shared" si="22"/>
        <v>0</v>
      </c>
      <c r="HS28" s="1318">
        <f t="shared" si="22"/>
        <v>0</v>
      </c>
      <c r="HT28" s="1318">
        <f t="shared" si="22"/>
        <v>0</v>
      </c>
      <c r="HU28" s="1318">
        <f t="shared" si="22"/>
        <v>0</v>
      </c>
      <c r="HV28" s="1939">
        <f t="shared" si="22"/>
        <v>0</v>
      </c>
      <c r="HW28" s="1959">
        <f>IF(MONTH(HW25)=1,IF(HW$27="virtual",$F$7,$F$8),0)/12*5</f>
        <v>2187500</v>
      </c>
      <c r="HX28" s="1318">
        <f t="shared" ref="HX28:IA28" si="23">IF(MONTH(HX25)=1,IF(HX$27="virtual",$F$7,$F$8),0)</f>
        <v>0</v>
      </c>
      <c r="HY28" s="1318">
        <f t="shared" si="23"/>
        <v>0</v>
      </c>
      <c r="HZ28" s="1318">
        <f t="shared" si="23"/>
        <v>0</v>
      </c>
      <c r="IA28" s="1318">
        <f t="shared" si="23"/>
        <v>0</v>
      </c>
    </row>
    <row r="29" spans="1:235" x14ac:dyDescent="0.3">
      <c r="C29" s="93" t="s">
        <v>252</v>
      </c>
      <c r="D29" s="111"/>
      <c r="E29" s="145">
        <f>IF(E26=0,0,IF(E27="virtual",$F$9,$F$10))</f>
        <v>0</v>
      </c>
      <c r="F29" s="145">
        <f t="shared" ref="F29:W29" si="24">IF(F26=0,0,IF(F27="virtual",$F$9,$F$10))</f>
        <v>0</v>
      </c>
      <c r="G29" s="145">
        <f t="shared" si="24"/>
        <v>0</v>
      </c>
      <c r="H29" s="145">
        <f t="shared" si="24"/>
        <v>0</v>
      </c>
      <c r="I29" s="145">
        <f t="shared" si="24"/>
        <v>0</v>
      </c>
      <c r="J29" s="161">
        <f t="shared" si="24"/>
        <v>0</v>
      </c>
      <c r="K29" s="161">
        <f t="shared" si="24"/>
        <v>0</v>
      </c>
      <c r="L29" s="161">
        <f t="shared" si="24"/>
        <v>0</v>
      </c>
      <c r="M29" s="161">
        <f t="shared" si="24"/>
        <v>0</v>
      </c>
      <c r="N29" s="161">
        <f t="shared" si="24"/>
        <v>0</v>
      </c>
      <c r="O29" s="161">
        <f t="shared" si="24"/>
        <v>0</v>
      </c>
      <c r="P29" s="161">
        <f t="shared" si="24"/>
        <v>0</v>
      </c>
      <c r="Q29" s="161">
        <f t="shared" si="24"/>
        <v>0</v>
      </c>
      <c r="R29" s="161">
        <f t="shared" si="24"/>
        <v>0</v>
      </c>
      <c r="S29" s="161">
        <f t="shared" si="24"/>
        <v>0</v>
      </c>
      <c r="T29" s="161">
        <f t="shared" si="24"/>
        <v>0</v>
      </c>
      <c r="U29" s="161">
        <f t="shared" si="24"/>
        <v>0</v>
      </c>
      <c r="V29" s="161">
        <f t="shared" si="24"/>
        <v>0</v>
      </c>
      <c r="W29" s="129">
        <f t="shared" si="24"/>
        <v>0</v>
      </c>
      <c r="Y29" s="93" t="s">
        <v>252</v>
      </c>
      <c r="Z29" s="111"/>
      <c r="AA29" s="1330">
        <f t="shared" ref="AA29:AE29" si="25">IF(MONTH(AA25)=6,IF(AA26=0,0,IF(AA27="virtual",$F$9,$F$10)),0)</f>
        <v>0</v>
      </c>
      <c r="AB29" s="1330">
        <f t="shared" si="25"/>
        <v>0</v>
      </c>
      <c r="AC29" s="1330">
        <f t="shared" si="25"/>
        <v>0</v>
      </c>
      <c r="AD29" s="1330">
        <f t="shared" si="25"/>
        <v>0</v>
      </c>
      <c r="AE29" s="1330">
        <f t="shared" si="25"/>
        <v>0</v>
      </c>
      <c r="AF29" s="1119">
        <f>IF(MONTH(AF25)=6,IF(AF26=0,0,IF(AF27="virtual",$F$9,$F$10)),0)</f>
        <v>0</v>
      </c>
      <c r="AG29" s="1119">
        <f t="shared" ref="AG29:BO29" si="26">IF(MONTH(AG25)=6,IF(AG26=0,0,IF(AG27="virtual",$F$9,$F$10)),0)</f>
        <v>0</v>
      </c>
      <c r="AH29" s="1119">
        <f t="shared" si="26"/>
        <v>0</v>
      </c>
      <c r="AI29" s="1119">
        <f t="shared" si="26"/>
        <v>0</v>
      </c>
      <c r="AJ29" s="1119">
        <f t="shared" si="26"/>
        <v>0</v>
      </c>
      <c r="AK29" s="1119">
        <f t="shared" si="26"/>
        <v>0</v>
      </c>
      <c r="AL29" s="1119">
        <f t="shared" si="26"/>
        <v>0</v>
      </c>
      <c r="AM29" s="1119">
        <f t="shared" si="26"/>
        <v>0</v>
      </c>
      <c r="AN29" s="1119">
        <f t="shared" si="26"/>
        <v>0</v>
      </c>
      <c r="AO29" s="1119">
        <f t="shared" si="26"/>
        <v>0</v>
      </c>
      <c r="AP29" s="1119">
        <f t="shared" si="26"/>
        <v>0</v>
      </c>
      <c r="AQ29" s="1119">
        <f t="shared" si="26"/>
        <v>0</v>
      </c>
      <c r="AR29" s="1119">
        <f t="shared" si="26"/>
        <v>0</v>
      </c>
      <c r="AS29" s="1119">
        <f t="shared" si="26"/>
        <v>0</v>
      </c>
      <c r="AT29" s="1119">
        <f t="shared" si="26"/>
        <v>0</v>
      </c>
      <c r="AU29" s="1119">
        <f t="shared" si="26"/>
        <v>0</v>
      </c>
      <c r="AV29" s="1119">
        <f t="shared" si="26"/>
        <v>0</v>
      </c>
      <c r="AW29" s="1119">
        <f t="shared" si="26"/>
        <v>0</v>
      </c>
      <c r="AX29" s="1119">
        <f t="shared" si="26"/>
        <v>0</v>
      </c>
      <c r="AY29" s="1119">
        <f t="shared" si="26"/>
        <v>0</v>
      </c>
      <c r="AZ29" s="1119">
        <f t="shared" si="26"/>
        <v>0</v>
      </c>
      <c r="BA29" s="1119">
        <f t="shared" si="26"/>
        <v>0</v>
      </c>
      <c r="BB29" s="1119">
        <f t="shared" si="26"/>
        <v>0</v>
      </c>
      <c r="BC29" s="1119">
        <f t="shared" si="26"/>
        <v>0</v>
      </c>
      <c r="BD29" s="1119">
        <f t="shared" si="26"/>
        <v>0</v>
      </c>
      <c r="BE29" s="1119">
        <f t="shared" si="26"/>
        <v>0</v>
      </c>
      <c r="BF29" s="1119">
        <f t="shared" si="26"/>
        <v>0</v>
      </c>
      <c r="BG29" s="1119">
        <f t="shared" si="26"/>
        <v>0</v>
      </c>
      <c r="BH29" s="1119">
        <f t="shared" si="26"/>
        <v>0</v>
      </c>
      <c r="BI29" s="1119">
        <f t="shared" si="26"/>
        <v>0</v>
      </c>
      <c r="BJ29" s="1119">
        <f t="shared" si="26"/>
        <v>0</v>
      </c>
      <c r="BK29" s="1119">
        <f t="shared" si="26"/>
        <v>0</v>
      </c>
      <c r="BL29" s="1119">
        <f t="shared" si="26"/>
        <v>0</v>
      </c>
      <c r="BM29" s="1119">
        <f t="shared" si="26"/>
        <v>0</v>
      </c>
      <c r="BN29" s="1119">
        <f t="shared" si="26"/>
        <v>0</v>
      </c>
      <c r="BO29" s="1119">
        <f t="shared" si="26"/>
        <v>0</v>
      </c>
      <c r="BP29" s="1119">
        <f>IF(시나리오분석!$M$18=BP23,IF(MONTH(BP25)=6,IF(BP26=0,0,IF(BP27="virtual",$F$9,$F$10)),0)/12*7,IF(MONTH(BP25)=1,IF(BP26=0,0,IF(BP27="virtual",$F$9,$F$10)),0))</f>
        <v>0</v>
      </c>
      <c r="BQ29" s="1119">
        <f>IF(시나리오분석!$M$18=BQ23,IF(MONTH(BQ25)=6,IF(BQ26=0,0,IF(BQ27="virtual",$F$9,$F$10)),0)/12*7,IF(MONTH(BQ25)=1,IF(BQ26=0,0,IF(BQ27="virtual",$F$9,$F$10)),0))</f>
        <v>0</v>
      </c>
      <c r="BR29" s="1119">
        <f>IF(시나리오분석!$M$18=BR23,IF(MONTH(BR25)=6,IF(BR26=0,0,IF(BR27="virtual",$F$9,$F$10)),0)/12*7,IF(MONTH(BR25)=1,IF(BR26=0,0,IF(BR27="virtual",$F$9,$F$10)),0))</f>
        <v>0</v>
      </c>
      <c r="BS29" s="1119">
        <f>IF(시나리오분석!$M$18=BS23,IF(MONTH(BS25)=6,IF(BS26=0,0,IF(BS27="virtual",$F$9,$F$10)),0)/12*7,IF(MONTH(BS25)=1,IF(BS26=0,0,IF(BS27="virtual",$F$9,$F$10)),0))</f>
        <v>0</v>
      </c>
      <c r="BT29" s="1119">
        <f>IF(시나리오분석!$M$18=BT23,IF(MONTH(BT25)=6,IF(BT26=0,0,IF(BT27="virtual",$F$9,$F$10)),0)/12*7,IF(MONTH(BT25)=1,IF(BT26=0,0,IF(BT27="virtual",$F$9,$F$10)),0))</f>
        <v>0</v>
      </c>
      <c r="BU29" s="1119">
        <f>IF(시나리오분석!$M$18=BU23,IF(MONTH(BU25)=6,IF(BU26=0,0,IF(BU27="virtual",$F$9,$F$10)),0)/12*7,IF(MONTH(BU25)=1,IF(BU26=0,0,IF(BU27="virtual",$F$9,$F$10)),0))</f>
        <v>0</v>
      </c>
      <c r="BV29" s="1119">
        <f>IF(시나리오분석!$M$18=BV23,IF(MONTH(BV25)=6,IF(BV26=0,0,IF(BV27="virtual",$F$9,$F$10)),0)/12*7,IF(MONTH(BV25)=1,IF(BV26=0,0,IF(BV27="virtual",$F$9,$F$10)),0))</f>
        <v>0</v>
      </c>
      <c r="BW29" s="1119">
        <f>IF(시나리오분석!$M$18=BW23,IF(MONTH(BW25)=6,IF(BW26=0,0,IF(BW27="virtual",$F$9,$F$10)),0)/12*7,IF(MONTH(BW25)=1,IF(BW26=0,0,IF(BW27="virtual",$F$9,$F$10)),0))</f>
        <v>0</v>
      </c>
      <c r="BX29" s="1119">
        <f>IF(시나리오분석!$M$18=BX23,IF(MONTH(BX25)=6,IF(BX26=0,0,IF(BX27="virtual",$F$9,$F$10)),0)/12*7,IF(MONTH(BX25)=1,IF(BX26=0,0,IF(BX27="virtual",$F$9,$F$10)),0))</f>
        <v>0</v>
      </c>
      <c r="BY29" s="1119">
        <f>IF(시나리오분석!$M$18=BY23,IF(MONTH(BY25)=6,IF(BY26=0,0,IF(BY27="virtual",$F$9,$F$10)),0)/12*7,IF(MONTH(BY25)=1,IF(BY26=0,0,IF(BY27="virtual",$F$9,$F$10)),0))</f>
        <v>0</v>
      </c>
      <c r="BZ29" s="1119">
        <f>IF(시나리오분석!$M$18=BZ23,IF(MONTH(BZ25)=6,IF(BZ26=0,0,IF(BZ27="virtual",$F$9,$F$10)),0)/12*7,IF(MONTH(BZ25)=1,IF(BZ26=0,0,IF(BZ27="virtual",$F$9,$F$10)),0))</f>
        <v>0</v>
      </c>
      <c r="CA29" s="1119">
        <f>IF(시나리오분석!$M$18=CA23,IF(MONTH(CA25)=6,IF(CA26=0,0,IF(CA27="virtual",$F$9,$F$10)),0)/12*7,IF(MONTH(CA25)=1,IF(CA26=0,0,IF(CA27="virtual",$F$9,$F$10)),0))</f>
        <v>0</v>
      </c>
      <c r="CB29" s="1119">
        <f>IF(시나리오분석!$M$18=CB23,IF(MONTH(CB25)=6,IF(CB26=0,0,IF(CB27="virtual",$F$9,$F$10)),0)/12*7,IF(MONTH(CB25)=1,IF(CB26=0,0,IF(CB27="virtual",$F$9,$F$10)),0))</f>
        <v>0</v>
      </c>
      <c r="CC29" s="1119">
        <f>IF(시나리오분석!$M$18=CC23,IF(MONTH(CC25)=6,IF(CC26=0,0,IF(CC27="virtual",$F$9,$F$10)),0)/12*7,IF(MONTH(CC25)=1,IF(CC26=0,0,IF(CC27="virtual",$F$9,$F$10)),0))</f>
        <v>0</v>
      </c>
      <c r="CD29" s="1119">
        <f>IF(시나리오분석!$M$18=CD23,IF(MONTH(CD25)=6,IF(CD26=0,0,IF(CD27="virtual",$F$9,$F$10)),0)/12*7,IF(MONTH(CD25)=1,IF(CD26=0,0,IF(CD27="virtual",$F$9,$F$10)),0))</f>
        <v>0</v>
      </c>
      <c r="CE29" s="1119">
        <f>IF(시나리오분석!$M$18=CE23,IF(MONTH(CE25)=6,IF(CE26=0,0,IF(CE27="virtual",$F$9,$F$10)),0)/12*7,IF(MONTH(CE25)=1,IF(CE26=0,0,IF(CE27="virtual",$F$9,$F$10)),0))</f>
        <v>0</v>
      </c>
      <c r="CF29" s="1119">
        <f>IF(시나리오분석!$M$18=CF23,IF(MONTH(CF25)=6,IF(CF26=0,0,IF(CF27="virtual",$F$9,$F$10)),0)/12*7,IF(MONTH(CF25)=1,IF(CF26=0,0,IF(CF27="virtual",$F$9,$F$10)),0))</f>
        <v>0</v>
      </c>
      <c r="CG29" s="1119">
        <f>IF(시나리오분석!$M$18=CG23,IF(MONTH(CG25)=6,IF(CG26=0,0,IF(CG27="virtual",$F$9,$F$10)),0)/12*7,IF(MONTH(CG25)=1,IF(CG26=0,0,IF(CG27="virtual",$F$9,$F$10)),0))</f>
        <v>0</v>
      </c>
      <c r="CH29" s="1119">
        <f>IF(시나리오분석!$M$18=CH23,IF(MONTH(CH25)=6,IF(CH26=0,0,IF(CH27="virtual",$F$9,$F$10)),0)/12*7,IF(MONTH(CH25)=1,IF(CH26=0,0,IF(CH27="virtual",$F$9,$F$10)),0))</f>
        <v>0</v>
      </c>
      <c r="CI29" s="1119">
        <f>IF(시나리오분석!$M$18=CI23,IF(MONTH(CI25)=6,IF(CI26=0,0,IF(CI27="virtual",$F$9,$F$10)),0)/12*7,IF(MONTH(CI25)=1,IF(CI26=0,0,IF(CI27="virtual",$F$9,$F$10)),0))</f>
        <v>0</v>
      </c>
      <c r="CJ29" s="1119">
        <f>IF(시나리오분석!$M$18=CJ23,IF(MONTH(CJ25)=6,IF(CJ26=0,0,IF(CJ27="virtual",$F$9,$F$10)),0)/12*7,IF(MONTH(CJ25)=1,IF(CJ26=0,0,IF(CJ27="virtual",$F$9,$F$10)),0))</f>
        <v>0</v>
      </c>
      <c r="CK29" s="1119">
        <f>IF(시나리오분석!$M$18=CK23,IF(MONTH(CK25)=6,IF(CK26=0,0,IF(CK27="virtual",$F$9,$F$10)),0)/12*7,IF(MONTH(CK25)=1,IF(CK26=0,0,IF(CK27="virtual",$F$9,$F$10)),0))</f>
        <v>0</v>
      </c>
      <c r="CL29" s="1119">
        <f>IF(시나리오분석!$M$18=CL23,IF(MONTH(CL25)=6,IF(CL26=0,0,IF(CL27="virtual",$F$9,$F$10)),0)/12*7,IF(MONTH(CL25)=1,IF(CL26=0,0,IF(CL27="virtual",$F$9,$F$10)),0))</f>
        <v>0</v>
      </c>
      <c r="CM29" s="1119">
        <f>IF(시나리오분석!$M$18=CM23,IF(MONTH(CM25)=6,IF(CM26=0,0,IF(CM27="virtual",$F$9,$F$10)),0)/12*7,IF(MONTH(CM25)=1,IF(CM26=0,0,IF(CM27="virtual",$F$9,$F$10)),0))</f>
        <v>0</v>
      </c>
      <c r="CN29" s="1119">
        <f>IF(시나리오분석!$M$18=CN23,IF(MONTH(CN25)=6,IF(CN26=0,0,IF(CN27="virtual",$F$9,$F$10)),0)/12*7,IF(MONTH(CN25)=1,IF(CN26=0,0,IF(CN27="virtual",$F$9,$F$10)),0))</f>
        <v>0</v>
      </c>
      <c r="CO29" s="1119">
        <f>IF(시나리오분석!$M$18=CO23,IF(MONTH(CO25)=6,IF(CO26=0,0,IF(CO27="virtual",$F$9,$F$10)),0)/12*7,IF(MONTH(CO25)=1,IF(CO26=0,0,IF(CO27="virtual",$F$9,$F$10)),0))</f>
        <v>0</v>
      </c>
      <c r="CP29" s="1119">
        <f>IF(시나리오분석!$M$18=CP23,IF(MONTH(CP25)=6,IF(CP26=0,0,IF(CP27="virtual",$F$9,$F$10)),0)/12*7,IF(MONTH(CP25)=1,IF(CP26=0,0,IF(CP27="virtual",$F$9,$F$10)),0))</f>
        <v>0</v>
      </c>
      <c r="CQ29" s="1119">
        <f>IF(시나리오분석!$M$18=CQ23,IF(MONTH(CQ25)=6,IF(CQ26=0,0,IF(CQ27="virtual",$F$9,$F$10)),0)/12*7,IF(MONTH(CQ25)=1,IF(CQ26=0,0,IF(CQ27="virtual",$F$9,$F$10)),0))</f>
        <v>0</v>
      </c>
      <c r="CR29" s="1119">
        <f>IF(시나리오분석!$M$18=CR23,IF(MONTH(CR25)=6,IF(CR26=0,0,IF(CR27="virtual",$F$9,$F$10)),0)/12*7,IF(MONTH(CR25)=1,IF(CR26=0,0,IF(CR27="virtual",$F$9,$F$10)),0))</f>
        <v>0</v>
      </c>
      <c r="CS29" s="1119">
        <f>IF(시나리오분석!$M$18=CS23,IF(MONTH(CS25)=6,IF(CS26=0,0,IF(CS27="virtual",$F$9,$F$10)),0)/12*7,IF(MONTH(CS25)=1,IF(CS26=0,0,IF(CS27="virtual",$F$9,$F$10)),0))</f>
        <v>0</v>
      </c>
      <c r="CT29" s="1119">
        <f>IF(시나리오분석!$M$18=CT23,IF(MONTH(CT25)=6,IF(CT26=0,0,IF(CT27="virtual",$F$9,$F$10)),0)/12*7,IF(MONTH(CT25)=1,IF(CT26=0,0,IF(CT27="virtual",$F$9,$F$10)),0))</f>
        <v>0</v>
      </c>
      <c r="CU29" s="1119">
        <f>IF(시나리오분석!$M$18=CU23,IF(MONTH(CU25)=6,IF(CU26=0,0,IF(CU27="virtual",$F$9,$F$10)),0)/12*7,IF(MONTH(CU25)=1,IF(CU26=0,0,IF(CU27="virtual",$F$9,$F$10)),0))</f>
        <v>0</v>
      </c>
      <c r="CV29" s="1119">
        <f>IF(시나리오분석!$M$18=CV23,IF(MONTH(CV25)=6,IF(CV26=0,0,IF(CV27="virtual",$F$9,$F$10)),0)/12*7,IF(MONTH(CV25)=1,IF(CV26=0,0,IF(CV27="virtual",$F$9,$F$10)),0))</f>
        <v>0</v>
      </c>
      <c r="CW29" s="1119">
        <f>IF(시나리오분석!$M$18=CW23,IF(MONTH(CW25)=6,IF(CW26=0,0,IF(CW27="virtual",$F$9,$F$10)),0)/12*7,IF(MONTH(CW25)=1,IF(CW26=0,0,IF(CW27="virtual",$F$9,$F$10)),0))</f>
        <v>0</v>
      </c>
      <c r="CX29" s="1119">
        <f>IF(시나리오분석!$M$18=CX23,IF(MONTH(CX25)=6,IF(CX26=0,0,IF(CX27="virtual",$F$9,$F$10)),0)/12*7,IF(MONTH(CX25)=1,IF(CX26=0,0,IF(CX27="virtual",$F$9,$F$10)),0))</f>
        <v>0</v>
      </c>
      <c r="CY29" s="1119">
        <f>IF(시나리오분석!$M$18=CY23,IF(MONTH(CY25)=6,IF(CY26=0,0,IF(CY27="virtual",$F$9,$F$10)),0)/12*7,IF(MONTH(CY25)=1,IF(CY26=0,0,IF(CY27="virtual",$F$9,$F$10)),0))</f>
        <v>0</v>
      </c>
      <c r="CZ29" s="1119">
        <f>IF(시나리오분석!$M$18=CZ23,IF(MONTH(CZ25)=6,IF(CZ26=0,0,IF(CZ27="virtual",$F$9,$F$10)),0)/12*7,IF(MONTH(CZ25)=1,IF(CZ26=0,0,IF(CZ27="virtual",$F$9,$F$10)),0))</f>
        <v>0</v>
      </c>
      <c r="DA29" s="1119">
        <f>IF(시나리오분석!$M$18=DA23,IF(MONTH(DA25)=6,IF(DA26=0,0,IF(DA27="virtual",$F$9,$F$10)),0)/12*7,IF(MONTH(DA25)=1,IF(DA26=0,0,IF(DA27="virtual",$F$9,$F$10)),0))</f>
        <v>0</v>
      </c>
      <c r="DB29" s="1119">
        <f>IF(시나리오분석!$M$18=DB23,IF(MONTH(DB25)=6,IF(DB26=0,0,IF(DB27="virtual",$F$9,$F$10)),0)/12*7,IF(MONTH(DB25)=1,IF(DB26=0,0,IF(DB27="virtual",$F$9,$F$10)),0))</f>
        <v>0</v>
      </c>
      <c r="DC29" s="1119">
        <f>IF(시나리오분석!$M$18=DC23,IF(MONTH(DC25)=6,IF(DC26=0,0,IF(DC27="virtual",$F$9,$F$10)),0)/12*7,IF(MONTH(DC25)=1,IF(DC26=0,0,IF(DC27="virtual",$F$9,$F$10)),0))</f>
        <v>0</v>
      </c>
      <c r="DD29" s="1119">
        <f>IF(시나리오분석!$M$18=DD23,IF(MONTH(DD25)=6,IF(DD26=0,0,IF(DD27="virtual",$F$9,$F$10)),0)/12*7,IF(MONTH(DD25)=1,IF(DD26=0,0,IF(DD27="virtual",$F$9,$F$10)),0))</f>
        <v>0</v>
      </c>
      <c r="DE29" s="1119">
        <f>IF(시나리오분석!$M$18=DE23,IF(MONTH(DE25)=6,IF(DE26=0,0,IF(DE27="virtual",$F$9,$F$10)),0)/12*7,IF(MONTH(DE25)=1,IF(DE26=0,0,IF(DE27="virtual",$F$9,$F$10)),0))</f>
        <v>0</v>
      </c>
      <c r="DF29" s="1119">
        <f>IF(시나리오분석!$M$18=DF23,IF(MONTH(DF25)=6,IF(DF26=0,0,IF(DF27="virtual",$F$9,$F$10)),0)/12*7,IF(MONTH(DF25)=1,IF(DF26=0,0,IF(DF27="virtual",$F$9,$F$10)),0))</f>
        <v>0</v>
      </c>
      <c r="DG29" s="1119">
        <f>IF(시나리오분석!$M$18=DG23,IF(MONTH(DG25)=6,IF(DG26=0,0,IF(DG27="virtual",$F$9,$F$10)),0)/12*7,IF(MONTH(DG25)=1,IF(DG26=0,0,IF(DG27="virtual",$F$9,$F$10)),0))</f>
        <v>0</v>
      </c>
      <c r="DH29" s="1119">
        <f>IF(시나리오분석!$M$18=DH23,IF(MONTH(DH25)=6,IF(DH26=0,0,IF(DH27="virtual",$F$9,$F$10)),0)/12*7,IF(MONTH(DH25)=1,IF(DH26=0,0,IF(DH27="virtual",$F$9,$F$10)),0))</f>
        <v>0</v>
      </c>
      <c r="DI29" s="1119">
        <f>IF(시나리오분석!$M$18=DI23,IF(MONTH(DI25)=6,IF(DI26=0,0,IF(DI27="virtual",$F$9,$F$10)),0)/12*7,IF(MONTH(DI25)=1,IF(DI26=0,0,IF(DI27="virtual",$F$9,$F$10)),0))</f>
        <v>0</v>
      </c>
      <c r="DJ29" s="1119">
        <f>IF(시나리오분석!$M$18=DJ23,IF(MONTH(DJ25)=6,IF(DJ26=0,0,IF(DJ27="virtual",$F$9,$F$10)),0)/12*7,IF(MONTH(DJ25)=1,IF(DJ26=0,0,IF(DJ27="virtual",$F$9,$F$10)),0))</f>
        <v>0</v>
      </c>
      <c r="DK29" s="1119">
        <f>IF(시나리오분석!$M$18=DK23,IF(MONTH(DK25)=6,IF(DK26=0,0,IF(DK27="virtual",$F$9,$F$10)),0)/12*7,IF(MONTH(DK25)=1,IF(DK26=0,0,IF(DK27="virtual",$F$9,$F$10)),0))</f>
        <v>0</v>
      </c>
      <c r="DL29" s="1119">
        <f>IF(시나리오분석!$M$18=DL23,IF(MONTH(DL25)=6,IF(DL26=0,0,IF(DL27="virtual",$F$9,$F$10)),0)/12*7,IF(MONTH(DL25)=1,IF(DL26=0,0,IF(DL27="virtual",$F$9,$F$10)),0))</f>
        <v>0</v>
      </c>
      <c r="DM29" s="1119">
        <f>IF(시나리오분석!$M$18=DM23,IF(MONTH(DM25)=6,IF(DM26=0,0,IF(DM27="virtual",$F$9,$F$10)),0)/12*7,IF(MONTH(DM25)=1,IF(DM26=0,0,IF(DM27="virtual",$F$9,$F$10)),0))</f>
        <v>0</v>
      </c>
      <c r="DN29" s="1119">
        <f>IF(시나리오분석!$M$18=DN23,IF(MONTH(DN25)=6,IF(DN26=0,0,IF(DN27="virtual",$F$9,$F$10)),0)/12*7,IF(MONTH(DN25)=1,IF(DN26=0,0,IF(DN27="virtual",$F$9,$F$10)),0))</f>
        <v>0</v>
      </c>
      <c r="DO29" s="1119">
        <f>IF(시나리오분석!$M$18=DO23,IF(MONTH(DO25)=6,IF(DO26=0,0,IF(DO27="virtual",$F$9,$F$10)),0)/12*7,IF(MONTH(DO25)=1,IF(DO26=0,0,IF(DO27="virtual",$F$9,$F$10)),0))</f>
        <v>0</v>
      </c>
      <c r="DP29" s="1119">
        <f>IF(시나리오분석!$M$18=DP23,IF(MONTH(DP25)=6,IF(DP26=0,0,IF(DP27="virtual",$F$9,$F$10)),0)/12*7,IF(MONTH(DP25)=1,IF(DP26=0,0,IF(DP27="virtual",$F$9,$F$10)),0))</f>
        <v>0</v>
      </c>
      <c r="DQ29" s="1119">
        <f>IF(시나리오분석!$M$18=DQ23,IF(MONTH(DQ25)=6,IF(DQ26=0,0,IF(DQ27="virtual",$F$9,$F$10)),0)/12*7,IF(MONTH(DQ25)=1,IF(DQ26=0,0,IF(DQ27="virtual",$F$9,$F$10)),0))</f>
        <v>0</v>
      </c>
      <c r="DR29" s="1119">
        <f>IF(시나리오분석!$M$18=DR23,IF(MONTH(DR25)=6,IF(DR26=0,0,IF(DR27="virtual",$F$9,$F$10)),0)/12*7,IF(MONTH(DR25)=1,IF(DR26=0,0,IF(DR27="virtual",$F$9,$F$10)),0))</f>
        <v>0</v>
      </c>
      <c r="DS29" s="1119">
        <f>IF(시나리오분석!$M$18=DS23,IF(MONTH(DS25)=6,IF(DS26=0,0,IF(DS27="virtual",$F$9,$F$10)),0)/12*7,IF(MONTH(DS25)=1,IF(DS26=0,0,IF(DS27="virtual",$F$9,$F$10)),0))</f>
        <v>0</v>
      </c>
      <c r="DT29" s="1119">
        <f>IF(시나리오분석!$M$18=DT23,IF(MONTH(DT25)=6,IF(DT26=0,0,IF(DT27="virtual",$F$9,$F$10)),0)/12*7,IF(MONTH(DT25)=1,IF(DT26=0,0,IF(DT27="virtual",$F$9,$F$10)),0))</f>
        <v>0</v>
      </c>
      <c r="DU29" s="1119">
        <f>IF(시나리오분석!$M$18=DU23,IF(MONTH(DU25)=6,IF(DU26=0,0,IF(DU27="virtual",$F$9,$F$10)),0)/12*7,IF(MONTH(DU25)=1,IF(DU26=0,0,IF(DU27="virtual",$F$9,$F$10)),0))</f>
        <v>0</v>
      </c>
      <c r="DV29" s="1119">
        <f>IF(시나리오분석!$M$18=DV23,IF(MONTH(DV25)=6,IF(DV26=0,0,IF(DV27="virtual",$F$9,$F$10)),0)/12*7,IF(MONTH(DV25)=1,IF(DV26=0,0,IF(DV27="virtual",$F$9,$F$10)),0))</f>
        <v>0</v>
      </c>
      <c r="DW29" s="1119">
        <f>IF(시나리오분석!$M$18=DW23,IF(MONTH(DW25)=6,IF(DW26=0,0,IF(DW27="virtual",$F$9,$F$10)),0)/12*7,IF(MONTH(DW25)=1,IF(DW26=0,0,IF(DW27="virtual",$F$9,$F$10)),0))</f>
        <v>0</v>
      </c>
      <c r="DX29" s="1119">
        <f>IF(시나리오분석!$M$18=DX23,IF(MONTH(DX25)=6,IF(DX26=0,0,IF(DX27="virtual",$F$9,$F$10)),0)/12*7,IF(MONTH(DX25)=1,IF(DX26=0,0,IF(DX27="virtual",$F$9,$F$10)),0))</f>
        <v>0</v>
      </c>
      <c r="DY29" s="1119">
        <f>IF(시나리오분석!$M$18=DY23,IF(MONTH(DY25)=6,IF(DY26=0,0,IF(DY27="virtual",$F$9,$F$10)),0)/12*7,IF(MONTH(DY25)=1,IF(DY26=0,0,IF(DY27="virtual",$F$9,$F$10)),0))</f>
        <v>0</v>
      </c>
      <c r="DZ29" s="1119">
        <f>IF(시나리오분석!$M$18=DZ23,IF(MONTH(DZ25)=6,IF(DZ26=0,0,IF(DZ27="virtual",$F$9,$F$10)),0)/12*7,IF(MONTH(DZ25)=1,IF(DZ26=0,0,IF(DZ27="virtual",$F$9,$F$10)),0))</f>
        <v>0</v>
      </c>
      <c r="EA29" s="1119">
        <f>IF(시나리오분석!$M$18=EA23,IF(MONTH(EA25)=6,IF(EA26=0,0,IF(EA27="virtual",$F$9,$F$10)),0)/12*7,IF(MONTH(EA25)=1,IF(EA26=0,0,IF(EA27="virtual",$F$9,$F$10)),0))</f>
        <v>0</v>
      </c>
      <c r="EB29" s="1119">
        <f>IF(시나리오분석!$M$18=EB23,IF(MONTH(EB25)=6,IF(EB26=0,0,IF(EB27="virtual",$F$9,$F$10)),0)/12*7,IF(MONTH(EB25)=1,IF(EB26=0,0,IF(EB27="virtual",$F$9,$F$10)),0))</f>
        <v>0</v>
      </c>
      <c r="EC29" s="1119">
        <f>IF(시나리오분석!$M$18=EC23,IF(MONTH(EC25)=6,IF(EC26=0,0,IF(EC27="virtual",$F$9,$F$10)),0)/12*7,IF(MONTH(EC25)=1,IF(EC26=0,0,IF(EC27="virtual",$F$9,$F$10)),0))</f>
        <v>0</v>
      </c>
      <c r="ED29" s="1119">
        <f>IF(시나리오분석!$M$18=ED23,IF(MONTH(ED25)=6,IF(ED26=0,0,IF(ED27="virtual",$F$9,$F$10)),0)/12*7,IF(MONTH(ED25)=1,IF(ED26=0,0,IF(ED27="virtual",$F$9,$F$10)),0))</f>
        <v>0</v>
      </c>
      <c r="EE29" s="1119">
        <f>IF(시나리오분석!$M$18=EE23,IF(MONTH(EE25)=6,IF(EE26=0,0,IF(EE27="virtual",$F$9,$F$10)),0)/12*7,IF(MONTH(EE25)=1,IF(EE26=0,0,IF(EE27="virtual",$F$9,$F$10)),0))</f>
        <v>0</v>
      </c>
      <c r="EF29" s="1119">
        <f>IF(시나리오분석!$M$18=EF23,IF(MONTH(EF25)=6,IF(EF26=0,0,IF(EF27="virtual",$F$9,$F$10)),0)/12*7,IF(MONTH(EF25)=1,IF(EF26=0,0,IF(EF27="virtual",$F$9,$F$10)),0))</f>
        <v>0</v>
      </c>
      <c r="EG29" s="1119">
        <f>IF(시나리오분석!$M$18=EG23,IF(MONTH(EG25)=6,IF(EG26=0,0,IF(EG27="virtual",$F$9,$F$10)),0)/12*7,IF(MONTH(EG25)=1,IF(EG26=0,0,IF(EG27="virtual",$F$9,$F$10)),0))</f>
        <v>0</v>
      </c>
      <c r="EH29" s="1119">
        <f>IF(시나리오분석!$M$18=EH23,IF(MONTH(EH25)=6,IF(EH26=0,0,IF(EH27="virtual",$F$9,$F$10)),0)/12*7,IF(MONTH(EH25)=1,IF(EH26=0,0,IF(EH27="virtual",$F$9,$F$10)),0))</f>
        <v>0</v>
      </c>
      <c r="EI29" s="1119">
        <f>IF(시나리오분석!$M$18=EI23,IF(MONTH(EI25)=6,IF(EI26=0,0,IF(EI27="virtual",$F$9,$F$10)),0)/12*7,IF(MONTH(EI25)=1,IF(EI26=0,0,IF(EI27="virtual",$F$9,$F$10)),0))</f>
        <v>0</v>
      </c>
      <c r="EJ29" s="1119">
        <f>IF(시나리오분석!$M$18=EJ23,IF(MONTH(EJ25)=6,IF(EJ26=0,0,IF(EJ27="virtual",$F$9,$F$10)),0)/12*7,IF(MONTH(EJ25)=1,IF(EJ26=0,0,IF(EJ27="virtual",$F$9,$F$10)),0))</f>
        <v>0</v>
      </c>
      <c r="EK29" s="1119">
        <f>IF(시나리오분석!$M$18=EK23,IF(MONTH(EK25)=6,IF(EK26=0,0,IF(EK27="virtual",$F$9,$F$10)),0)/12*7,IF(MONTH(EK25)=1,IF(EK26=0,0,IF(EK27="virtual",$F$9,$F$10)),0))</f>
        <v>0</v>
      </c>
      <c r="EL29" s="1119">
        <f>IF(시나리오분석!$M$18=EL23,IF(MONTH(EL25)=6,IF(EL26=0,0,IF(EL27="virtual",$F$9,$F$10)),0)/12*7,IF(MONTH(EL25)=1,IF(EL26=0,0,IF(EL27="virtual",$F$9,$F$10)),0))</f>
        <v>0</v>
      </c>
      <c r="EM29" s="1119">
        <f>IF(시나리오분석!$M$18=EM23,IF(MONTH(EM25)=6,IF(EM26=0,0,IF(EM27="virtual",$F$9,$F$10)),0)/12*7,IF(MONTH(EM25)=1,IF(EM26=0,0,IF(EM27="virtual",$F$9,$F$10)),0))</f>
        <v>0</v>
      </c>
      <c r="EN29" s="1119">
        <f>IF(시나리오분석!$M$18=EN23,IF(MONTH(EN25)=6,IF(EN26=0,0,IF(EN27="virtual",$F$9,$F$10)),0)/12*7,IF(MONTH(EN25)=1,IF(EN26=0,0,IF(EN27="virtual",$F$9,$F$10)),0))</f>
        <v>0</v>
      </c>
      <c r="EO29" s="1119">
        <f>IF(시나리오분석!$M$18=EO23,IF(MONTH(EO25)=6,IF(EO26=0,0,IF(EO27="virtual",$F$9,$F$10)),0)/12*7,IF(MONTH(EO25)=1,IF(EO26=0,0,IF(EO27="virtual",$F$9,$F$10)),0))</f>
        <v>0</v>
      </c>
      <c r="EP29" s="1119">
        <f>IF(시나리오분석!$M$18=EP23,IF(MONTH(EP25)=6,IF(EP26=0,0,IF(EP27="virtual",$F$9,$F$10)),0)/12*7,IF(MONTH(EP25)=1,IF(EP26=0,0,IF(EP27="virtual",$F$9,$F$10)),0))</f>
        <v>0</v>
      </c>
      <c r="EQ29" s="1119">
        <f>IF(시나리오분석!$M$18=EQ23,IF(MONTH(EQ25)=6,IF(EQ26=0,0,IF(EQ27="virtual",$F$9,$F$10)),0)/12*7,IF(MONTH(EQ25)=1,IF(EQ26=0,0,IF(EQ27="virtual",$F$9,$F$10)),0))</f>
        <v>0</v>
      </c>
      <c r="ER29" s="1119">
        <f>IF(시나리오분석!$M$18=ER23,IF(MONTH(ER25)=6,IF(ER26=0,0,IF(ER27="virtual",$F$9,$F$10)),0)/12*7,IF(MONTH(ER25)=1,IF(ER26=0,0,IF(ER27="virtual",$F$9,$F$10)),0))</f>
        <v>0</v>
      </c>
      <c r="ES29" s="1119">
        <f>IF(시나리오분석!$M$18=ES23,IF(MONTH(ES25)=6,IF(ES26=0,0,IF(ES27="virtual",$F$9,$F$10)),0)/12*7,IF(MONTH(ES25)=1,IF(ES26=0,0,IF(ES27="virtual",$F$9,$F$10)),0))</f>
        <v>0</v>
      </c>
      <c r="ET29" s="1119">
        <f>IF(시나리오분석!$M$18=ET23,IF(MONTH(ET25)=6,IF(ET26=0,0,IF(ET27="virtual",$F$9,$F$10)),0)/12*7,IF(MONTH(ET25)=1,IF(ET26=0,0,IF(ET27="virtual",$F$9,$F$10)),0))</f>
        <v>0</v>
      </c>
      <c r="EU29" s="1119">
        <f>IF(시나리오분석!$M$18=EU23,IF(MONTH(EU25)=6,IF(EU26=0,0,IF(EU27="virtual",$F$9,$F$10)),0)/12*7,IF(MONTH(EU25)=1,IF(EU26=0,0,IF(EU27="virtual",$F$9,$F$10)),0))</f>
        <v>0</v>
      </c>
      <c r="EV29" s="1119">
        <f>IF(시나리오분석!$M$18=EV23,IF(MONTH(EV25)=6,IF(EV26=0,0,IF(EV27="virtual",$F$9,$F$10)),0)/12*7,IF(MONTH(EV25)=1,IF(EV26=0,0,IF(EV27="virtual",$F$9,$F$10)),0))</f>
        <v>0</v>
      </c>
      <c r="EW29" s="1119">
        <f>IF(시나리오분석!$M$18=EW23,IF(MONTH(EW25)=6,IF(EW26=0,0,IF(EW27="virtual",$F$9,$F$10)),0)/12*7,IF(MONTH(EW25)=1,IF(EW26=0,0,IF(EW27="virtual",$F$9,$F$10)),0))</f>
        <v>0</v>
      </c>
      <c r="EX29" s="1119">
        <f>IF(시나리오분석!$M$18=EX23,IF(MONTH(EX25)=6,IF(EX26=0,0,IF(EX27="virtual",$F$9,$F$10)),0)/12*7,IF(MONTH(EX25)=1,IF(EX26=0,0,IF(EX27="virtual",$F$9,$F$10)),0))</f>
        <v>0</v>
      </c>
      <c r="EY29" s="1119">
        <f>IF(시나리오분석!$M$18=EY23,IF(MONTH(EY25)=6,IF(EY26=0,0,IF(EY27="virtual",$F$9,$F$10)),0)/12*7,IF(MONTH(EY25)=1,IF(EY26=0,0,IF(EY27="virtual",$F$9,$F$10)),0))</f>
        <v>0</v>
      </c>
      <c r="EZ29" s="1119">
        <f>IF(시나리오분석!$M$18=EZ23,IF(MONTH(EZ25)=6,IF(EZ26=0,0,IF(EZ27="virtual",$F$9,$F$10)),0)/12*7,IF(MONTH(EZ25)=1,IF(EZ26=0,0,IF(EZ27="virtual",$F$9,$F$10)),0))</f>
        <v>0</v>
      </c>
      <c r="FA29" s="1119">
        <f>IF(시나리오분석!$M$18=FA23,IF(MONTH(FA25)=6,IF(FA26=0,0,IF(FA27="virtual",$F$9,$F$10)),0)/12*7,IF(MONTH(FA25)=1,IF(FA26=0,0,IF(FA27="virtual",$F$9,$F$10)),0))</f>
        <v>0</v>
      </c>
      <c r="FB29" s="1119">
        <f>IF(시나리오분석!$M$18=FB23,IF(MONTH(FB25)=6,IF(FB26=0,0,IF(FB27="virtual",$F$9,$F$10)),0)/12*7,IF(MONTH(FB25)=1,IF(FB26=0,0,IF(FB27="virtual",$F$9,$F$10)),0))</f>
        <v>0</v>
      </c>
      <c r="FC29" s="1119">
        <f>IF(시나리오분석!$M$18=FC23,IF(MONTH(FC25)=6,IF(FC26=0,0,IF(FC27="virtual",$F$9,$F$10)),0)/12*7,IF(MONTH(FC25)=1,IF(FC26=0,0,IF(FC27="virtual",$F$9,$F$10)),0))</f>
        <v>0</v>
      </c>
      <c r="FD29" s="1119">
        <f>IF(시나리오분석!$M$18=FD23,IF(MONTH(FD25)=6,IF(FD26=0,0,IF(FD27="virtual",$F$9,$F$10)),0)/12*7,IF(MONTH(FD25)=1,IF(FD26=0,0,IF(FD27="virtual",$F$9,$F$10)),0))</f>
        <v>0</v>
      </c>
      <c r="FE29" s="1119">
        <f>IF(시나리오분석!$M$18=FE23,IF(MONTH(FE25)=6,IF(FE26=0,0,IF(FE27="virtual",$F$9,$F$10)),0)/12*7,IF(MONTH(FE25)=1,IF(FE26=0,0,IF(FE27="virtual",$F$9,$F$10)),0))</f>
        <v>0</v>
      </c>
      <c r="FF29" s="1119">
        <f>IF(시나리오분석!$M$18=FF23,IF(MONTH(FF25)=6,IF(FF26=0,0,IF(FF27="virtual",$F$9,$F$10)),0)/12*7,IF(MONTH(FF25)=1,IF(FF26=0,0,IF(FF27="virtual",$F$9,$F$10)),0))</f>
        <v>0</v>
      </c>
      <c r="FG29" s="1119">
        <f>IF(시나리오분석!$M$18=FG23,IF(MONTH(FG25)=6,IF(FG26=0,0,IF(FG27="virtual",$F$9,$F$10)),0)/12*7,IF(MONTH(FG25)=1,IF(FG26=0,0,IF(FG27="virtual",$F$9,$F$10)),0))</f>
        <v>0</v>
      </c>
      <c r="FH29" s="1119">
        <f>IF(시나리오분석!$M$18=FH23,IF(MONTH(FH25)=6,IF(FH26=0,0,IF(FH27="virtual",$F$9,$F$10)),0)/12*7,IF(MONTH(FH25)=1,IF(FH26=0,0,IF(FH27="virtual",$F$9,$F$10)),0))</f>
        <v>0</v>
      </c>
      <c r="FI29" s="1119">
        <f>IF(시나리오분석!$M$18=FI23,IF(MONTH(FI25)=6,IF(FI26=0,0,IF(FI27="virtual",$F$9,$F$10)),0)/12*7,IF(MONTH(FI25)=1,IF(FI26=0,0,IF(FI27="virtual",$F$9,$F$10)),0))</f>
        <v>0</v>
      </c>
      <c r="FJ29" s="1119">
        <f>IF(시나리오분석!$M$18=FJ23,IF(MONTH(FJ25)=6,IF(FJ26=0,0,IF(FJ27="virtual",$F$9,$F$10)),0)/12*7,IF(MONTH(FJ25)=1,IF(FJ26=0,0,IF(FJ27="virtual",$F$9,$F$10)),0))</f>
        <v>0</v>
      </c>
      <c r="FK29" s="1119">
        <f>IF(시나리오분석!$M$18=FK23,IF(MONTH(FK25)=6,IF(FK26=0,0,IF(FK27="virtual",$F$9,$F$10)),0)/12*7,IF(MONTH(FK25)=1,IF(FK26=0,0,IF(FK27="virtual",$F$9,$F$10)),0))</f>
        <v>0</v>
      </c>
      <c r="FL29" s="1119">
        <f>IF(시나리오분석!$M$18=FL23,IF(MONTH(FL25)=6,IF(FL26=0,0,IF(FL27="virtual",$F$9,$F$10)),0)/12*7,IF(MONTH(FL25)=1,IF(FL26=0,0,IF(FL27="virtual",$F$9,$F$10)),0))</f>
        <v>0</v>
      </c>
      <c r="FM29" s="1119">
        <f>IF(시나리오분석!$M$18=FM23,IF(MONTH(FM25)=6,IF(FM26=0,0,IF(FM27="virtual",$F$9,$F$10)),0)/12*7,IF(MONTH(FM25)=1,IF(FM26=0,0,IF(FM27="virtual",$F$9,$F$10)),0))</f>
        <v>0</v>
      </c>
      <c r="FN29" s="1119">
        <f>IF(시나리오분석!$M$18=FN23,IF(MONTH(FN25)=6,IF(FN26=0,0,IF(FN27="virtual",$F$9,$F$10)),0)/12*7,IF(MONTH(FN25)=1,IF(FN26=0,0,IF(FN27="virtual",$F$9,$F$10)),0))</f>
        <v>0</v>
      </c>
      <c r="FO29" s="1119">
        <f>IF(시나리오분석!$M$18=FO23,IF(MONTH(FO25)=6,IF(FO26=0,0,IF(FO27="virtual",$F$9,$F$10)),0)/12*7,IF(MONTH(FO25)=1,IF(FO26=0,0,IF(FO27="virtual",$F$9,$F$10)),0))</f>
        <v>0</v>
      </c>
      <c r="FP29" s="1119">
        <f>IF(시나리오분석!$M$18=FP23,IF(MONTH(FP25)=6,IF(FP26=0,0,IF(FP27="virtual",$F$9,$F$10)),0)/12*7,IF(MONTH(FP25)=1,IF(FP26=0,0,IF(FP27="virtual",$F$9,$F$10)),0))</f>
        <v>0</v>
      </c>
      <c r="FQ29" s="1119">
        <f>IF(시나리오분석!$M$18=FQ23,IF(MONTH(FQ25)=6,IF(FQ26=0,0,IF(FQ27="virtual",$F$9,$F$10)),0)/12*7,IF(MONTH(FQ25)=1,IF(FQ26=0,0,IF(FQ27="virtual",$F$9,$F$10)),0))</f>
        <v>0</v>
      </c>
      <c r="FR29" s="1119">
        <f>IF(시나리오분석!$M$18=FR23,IF(MONTH(FR25)=6,IF(FR26=0,0,IF(FR27="virtual",$F$9,$F$10)),0)/12*7,IF(MONTH(FR25)=1,IF(FR26=0,0,IF(FR27="virtual",$F$9,$F$10)),0))</f>
        <v>0</v>
      </c>
      <c r="FS29" s="1119">
        <f>IF(시나리오분석!$M$18=FS23,IF(MONTH(FS25)=6,IF(FS26=0,0,IF(FS27="virtual",$F$9,$F$10)),0)/12*7,IF(MONTH(FS25)=1,IF(FS26=0,0,IF(FS27="virtual",$F$9,$F$10)),0))</f>
        <v>0</v>
      </c>
      <c r="FT29" s="1119">
        <f>IF(시나리오분석!$M$18=FT23,IF(MONTH(FT25)=6,IF(FT26=0,0,IF(FT27="virtual",$F$9,$F$10)),0)/12*7,IF(MONTH(FT25)=1,IF(FT26=0,0,IF(FT27="virtual",$F$9,$F$10)),0))</f>
        <v>0</v>
      </c>
      <c r="FU29" s="1119">
        <f>IF(시나리오분석!$M$18=FU23,IF(MONTH(FU25)=6,IF(FU26=0,0,IF(FU27="virtual",$F$9,$F$10)),0)/12*7,IF(MONTH(FU25)=1,IF(FU26=0,0,IF(FU27="virtual",$F$9,$F$10)),0))</f>
        <v>0</v>
      </c>
      <c r="FV29" s="1119">
        <f>IF(시나리오분석!$M$18=FV23,IF(MONTH(FV25)=6,IF(FV26=0,0,IF(FV27="virtual",$F$9,$F$10)),0)/12*7,IF(MONTH(FV25)=1,IF(FV26=0,0,IF(FV27="virtual",$F$9,$F$10)),0))</f>
        <v>0</v>
      </c>
      <c r="FW29" s="1119">
        <f>IF(시나리오분석!$M$18=FW23,IF(MONTH(FW25)=6,IF(FW26=0,0,IF(FW27="virtual",$F$9,$F$10)),0)/12*7,IF(MONTH(FW25)=1,IF(FW26=0,0,IF(FW27="virtual",$F$9,$F$10)),0))</f>
        <v>0</v>
      </c>
      <c r="FX29" s="1119">
        <f>IF(시나리오분석!$M$18=FX23,IF(MONTH(FX25)=6,IF(FX26=0,0,IF(FX27="virtual",$F$9,$F$10)),0)/12*7,IF(MONTH(FX25)=1,IF(FX26=0,0,IF(FX27="virtual",$F$9,$F$10)),0))</f>
        <v>0</v>
      </c>
      <c r="FY29" s="1119">
        <f>IF(시나리오분석!$M$18=FY23,IF(MONTH(FY25)=6,IF(FY26=0,0,IF(FY27="virtual",$F$9,$F$10)),0)/12*7,IF(MONTH(FY25)=1,IF(FY26=0,0,IF(FY27="virtual",$F$9,$F$10)),0))</f>
        <v>0</v>
      </c>
      <c r="FZ29" s="1119">
        <f>IF(시나리오분석!$M$18=FZ23,IF(MONTH(FZ25)=6,IF(FZ26=0,0,IF(FZ27="virtual",$F$9,$F$10)),0)/12*7,IF(MONTH(FZ25)=1,IF(FZ26=0,0,IF(FZ27="virtual",$F$9,$F$10)),0))</f>
        <v>0</v>
      </c>
      <c r="GA29" s="1119">
        <f>IF(시나리오분석!$M$18=GA23,IF(MONTH(GA25)=6,IF(GA26=0,0,IF(GA27="virtual",$F$9,$F$10)),0)/12*7,IF(MONTH(GA25)=1,IF(GA26=0,0,IF(GA27="virtual",$F$9,$F$10)),0))</f>
        <v>0</v>
      </c>
      <c r="GB29" s="1119">
        <f>IF(시나리오분석!$M$18=GB23,IF(MONTH(GB25)=6,IF(GB26=0,0,IF(GB27="virtual",$F$9,$F$10)),0)/12*7,IF(MONTH(GB25)=1,IF(GB26=0,0,IF(GB27="virtual",$F$9,$F$10)),0))</f>
        <v>0</v>
      </c>
      <c r="GC29" s="1119">
        <f>IF(시나리오분석!$M$18=GC23,IF(MONTH(GC25)=6,IF(GC26=0,0,IF(GC27="virtual",$F$9,$F$10)),0)/12*7,IF(MONTH(GC25)=1,IF(GC26=0,0,IF(GC27="virtual",$F$9,$F$10)),0))</f>
        <v>0</v>
      </c>
      <c r="GD29" s="1119">
        <f>IF(시나리오분석!$M$18=GD23,IF(MONTH(GD25)=6,IF(GD26=0,0,IF(GD27="virtual",$F$9,$F$10)),0)/12*7,IF(MONTH(GD25)=1,IF(GD26=0,0,IF(GD27="virtual",$F$9,$F$10)),0))</f>
        <v>0</v>
      </c>
      <c r="GE29" s="1119">
        <f>IF(시나리오분석!$M$18=GE23,IF(MONTH(GE25)=6,IF(GE26=0,0,IF(GE27="virtual",$F$9,$F$10)),0)/12*7,IF(MONTH(GE25)=1,IF(GE26=0,0,IF(GE27="virtual",$F$9,$F$10)),0))</f>
        <v>0</v>
      </c>
      <c r="GF29" s="1119">
        <f>IF(시나리오분석!$M$18=GF23,IF(MONTH(GF25)=6,IF(GF26=0,0,IF(GF27="virtual",$F$9,$F$10)),0)/12*7,IF(MONTH(GF25)=1,IF(GF26=0,0,IF(GF27="virtual",$F$9,$F$10)),0))</f>
        <v>0</v>
      </c>
      <c r="GG29" s="1119">
        <f>IF(시나리오분석!$M$18=GG23,IF(MONTH(GG25)=6,IF(GG26=0,0,IF(GG27="virtual",$F$9,$F$10)),0)/12*7,IF(MONTH(GG25)=1,IF(GG26=0,0,IF(GG27="virtual",$F$9,$F$10)),0))</f>
        <v>0</v>
      </c>
      <c r="GH29" s="1119">
        <f>IF(시나리오분석!$M$18=GH23,IF(MONTH(GH25)=6,IF(GH26=0,0,IF(GH27="virtual",$F$9,$F$10)),0)/12*7,IF(MONTH(GH25)=1,IF(GH26=0,0,IF(GH27="virtual",$F$9,$F$10)),0))</f>
        <v>0</v>
      </c>
      <c r="GI29" s="1119">
        <f>IF(시나리오분석!$M$18=GI23,IF(MONTH(GI25)=6,IF(GI26=0,0,IF(GI27="virtual",$F$9,$F$10)),0)/12*7,IF(MONTH(GI25)=1,IF(GI26=0,0,IF(GI27="virtual",$F$9,$F$10)),0))</f>
        <v>0</v>
      </c>
      <c r="GJ29" s="1119">
        <f>IF(시나리오분석!$M$18=GJ23,IF(MONTH(GJ25)=6,IF(GJ26=0,0,IF(GJ27="virtual",$F$9,$F$10)),0)/12*7,IF(MONTH(GJ25)=1,IF(GJ26=0,0,IF(GJ27="virtual",$F$9,$F$10)),0))</f>
        <v>0</v>
      </c>
      <c r="GK29" s="1119">
        <f>IF(시나리오분석!$M$18=GK23,IF(MONTH(GK25)=6,IF(GK26=0,0,IF(GK27="virtual",$F$9,$F$10)),0)/12*7,IF(MONTH(GK25)=1,IF(GK26=0,0,IF(GK27="virtual",$F$9,$F$10)),0))</f>
        <v>0</v>
      </c>
      <c r="GL29" s="1119">
        <f>IF(시나리오분석!$M$18=GL23,IF(MONTH(GL25)=6,IF(GL26=0,0,IF(GL27="virtual",$F$9,$F$10)),0)/12*7,IF(MONTH(GL25)=1,IF(GL26=0,0,IF(GL27="virtual",$F$9,$F$10)),0))</f>
        <v>0</v>
      </c>
      <c r="GM29" s="1119">
        <f>IF(시나리오분석!$M$18=GM23,IF(MONTH(GM25)=6,IF(GM26=0,0,IF(GM27="virtual",$F$9,$F$10)),0)/12*7,IF(MONTH(GM25)=1,IF(GM26=0,0,IF(GM27="virtual",$F$9,$F$10)),0))</f>
        <v>0</v>
      </c>
      <c r="GN29" s="1119">
        <f>IF(시나리오분석!$M$18=GN23,IF(MONTH(GN25)=6,IF(GN26=0,0,IF(GN27="virtual",$F$9,$F$10)),0)/12*7,IF(MONTH(GN25)=1,IF(GN26=0,0,IF(GN27="virtual",$F$9,$F$10)),0))</f>
        <v>0</v>
      </c>
      <c r="GO29" s="1119">
        <f>IF(시나리오분석!$M$18=GO23,IF(MONTH(GO25)=6,IF(GO26=0,0,IF(GO27="virtual",$F$9,$F$10)),0)/12*7,IF(MONTH(GO25)=1,IF(GO26=0,0,IF(GO27="virtual",$F$9,$F$10)),0))</f>
        <v>0</v>
      </c>
      <c r="GP29" s="1119">
        <f>IF(시나리오분석!$M$18=GP23,IF(MONTH(GP25)=6,IF(GP26=0,0,IF(GP27="virtual",$F$9,$F$10)),0)/12*7,IF(MONTH(GP25)=1,IF(GP26=0,0,IF(GP27="virtual",$F$9,$F$10)),0))</f>
        <v>0</v>
      </c>
      <c r="GQ29" s="1119">
        <f>IF(시나리오분석!$M$18=GQ23,IF(MONTH(GQ25)=6,IF(GQ26=0,0,IF(GQ27="virtual",$F$9,$F$10)),0)/12*7,IF(MONTH(GQ25)=1,IF(GQ26=0,0,IF(GQ27="virtual",$F$9,$F$10)),0))</f>
        <v>0</v>
      </c>
      <c r="GR29" s="1119">
        <f>IF(시나리오분석!$M$18=GR23,IF(MONTH(GR25)=6,IF(GR26=0,0,IF(GR27="virtual",$F$9,$F$10)),0)/12*7,IF(MONTH(GR25)=1,IF(GR26=0,0,IF(GR27="virtual",$F$9,$F$10)),0))</f>
        <v>0</v>
      </c>
      <c r="GS29" s="1119">
        <f>IF(시나리오분석!$M$18=GS23,IF(MONTH(GS25)=6,IF(GS26=0,0,IF(GS27="virtual",$F$9,$F$10)),0)/12*7,IF(MONTH(GS25)=1,IF(GS26=0,0,IF(GS27="virtual",$F$9,$F$10)),0))</f>
        <v>0</v>
      </c>
      <c r="GT29" s="1119">
        <f>IF(시나리오분석!$M$18=GT23,IF(MONTH(GT25)=6,IF(GT26=0,0,IF(GT27="virtual",$F$9,$F$10)),0)/12*7,IF(MONTH(GT25)=1,IF(GT26=0,0,IF(GT27="virtual",$F$9,$F$10)),0))</f>
        <v>0</v>
      </c>
      <c r="GU29" s="1119">
        <f>IF(시나리오분석!$M$18=GU23,IF(MONTH(GU25)=6,IF(GU26=0,0,IF(GU27="virtual",$F$9,$F$10)),0)/12*7,IF(MONTH(GU25)=1,IF(GU26=0,0,IF(GU27="virtual",$F$9,$F$10)),0))</f>
        <v>0</v>
      </c>
      <c r="GV29" s="1119">
        <f>IF(시나리오분석!$M$18=GV23,IF(MONTH(GV25)=6,IF(GV26=0,0,IF(GV27="virtual",$F$9,$F$10)),0)/12*7,IF(MONTH(GV25)=1,IF(GV26=0,0,IF(GV27="virtual",$F$9,$F$10)),0))</f>
        <v>0</v>
      </c>
      <c r="GW29" s="1119">
        <f>IF(시나리오분석!$M$18=GW23,IF(MONTH(GW25)=6,IF(GW26=0,0,IF(GW27="virtual",$F$9,$F$10)),0)/12*7,IF(MONTH(GW25)=1,IF(GW26=0,0,IF(GW27="virtual",$F$9,$F$10)),0))</f>
        <v>0</v>
      </c>
      <c r="GX29" s="1119">
        <f>IF(시나리오분석!$M$18=GX23,IF(MONTH(GX25)=6,IF(GX26=0,0,IF(GX27="virtual",$F$9,$F$10)),0)/12*7,IF(MONTH(GX25)=1,IF(GX26=0,0,IF(GX27="virtual",$F$9,$F$10)),0))</f>
        <v>0</v>
      </c>
      <c r="GY29" s="1119">
        <f>IF(시나리오분석!$M$18=GY23,IF(MONTH(GY25)=6,IF(GY26=0,0,IF(GY27="virtual",$F$9,$F$10)),0)/12*7,IF(MONTH(GY25)=1,IF(GY26=0,0,IF(GY27="virtual",$F$9,$F$10)),0))</f>
        <v>0</v>
      </c>
      <c r="GZ29" s="1119">
        <f>IF(시나리오분석!$M$18=GZ23,IF(MONTH(GZ25)=6,IF(GZ26=0,0,IF(GZ27="virtual",$F$9,$F$10)),0)/12*7,IF(MONTH(GZ25)=1,IF(GZ26=0,0,IF(GZ27="virtual",$F$9,$F$10)),0))</f>
        <v>0</v>
      </c>
      <c r="HA29" s="1119">
        <f>IF(시나리오분석!$M$18=HA23,IF(MONTH(HA25)=6,IF(HA26=0,0,IF(HA27="virtual",$F$9,$F$10)),0)/12*7,IF(MONTH(HA25)=1,IF(HA26=0,0,IF(HA27="virtual",$F$9,$F$10)),0))</f>
        <v>0</v>
      </c>
      <c r="HB29" s="1119">
        <f>IF(시나리오분석!$M$18=HB23,IF(MONTH(HB25)=6,IF(HB26=0,0,IF(HB27="virtual",$F$9,$F$10)),0)/12*7,IF(MONTH(HB25)=1,IF(HB26=0,0,IF(HB27="virtual",$F$9,$F$10)),0))</f>
        <v>0</v>
      </c>
      <c r="HC29" s="1119">
        <f>IF(시나리오분석!$M$18=HC23,IF(MONTH(HC25)=6,IF(HC26=0,0,IF(HC27="virtual",$F$9,$F$10)),0)/12*7,IF(MONTH(HC25)=1,IF(HC26=0,0,IF(HC27="virtual",$F$9,$F$10)),0))</f>
        <v>0</v>
      </c>
      <c r="HD29" s="1119">
        <f>IF(시나리오분석!$M$18=HD23,IF(MONTH(HD25)=6,IF(HD26=0,0,IF(HD27="virtual",$F$9,$F$10)),0)/12*7,IF(MONTH(HD25)=1,IF(HD26=0,0,IF(HD27="virtual",$F$9,$F$10)),0))</f>
        <v>0</v>
      </c>
      <c r="HE29" s="1119">
        <f>IF(시나리오분석!$M$18=HE23,IF(MONTH(HE25)=6,IF(HE26=0,0,IF(HE27="virtual",$F$9,$F$10)),0)/12*7,IF(MONTH(HE25)=1,IF(HE26=0,0,IF(HE27="virtual",$F$9,$F$10)),0))</f>
        <v>0</v>
      </c>
      <c r="HF29" s="1119">
        <f>IF(시나리오분석!$M$18=HF23,IF(MONTH(HF25)=6,IF(HF26=0,0,IF(HF27="virtual",$F$9,$F$10)),0)/12*7,IF(MONTH(HF25)=1,IF(HF26=0,0,IF(HF27="virtual",$F$9,$F$10)),0))</f>
        <v>0</v>
      </c>
      <c r="HG29" s="1119">
        <f>IF(시나리오분석!$M$18=HG23,IF(MONTH(HG25)=6,IF(HG26=0,0,IF(HG27="virtual",$F$9,$F$10)),0)/12*7,IF(MONTH(HG25)=1,IF(HG26=0,0,IF(HG27="virtual",$F$9,$F$10)),0))</f>
        <v>0</v>
      </c>
      <c r="HH29" s="1119">
        <f>IF(시나리오분석!$M$18=HH23,IF(MONTH(HH25)=6,IF(HH26=0,0,IF(HH27="virtual",$F$9,$F$10)),0)/12*7,IF(MONTH(HH25)=1,IF(HH26=0,0,IF(HH27="virtual",$F$9,$F$10)),0))</f>
        <v>0</v>
      </c>
      <c r="HI29" s="1119">
        <f>IF(시나리오분석!$M$18=HI23,IF(MONTH(HI25)=6,IF(HI26=0,0,IF(HI27="virtual",$F$9,$F$10)),0)/12*7,IF(MONTH(HI25)=1,IF(HI26=0,0,IF(HI27="virtual",$F$9,$F$10)),0))</f>
        <v>0</v>
      </c>
      <c r="HJ29" s="1119">
        <f>IF(시나리오분석!$M$18=HJ23,IF(MONTH(HJ25)=6,IF(HJ26=0,0,IF(HJ27="virtual",$F$9,$F$10)),0)/12*7,IF(MONTH(HJ25)=1,IF(HJ26=0,0,IF(HJ27="virtual",$F$9,$F$10)),0))</f>
        <v>0</v>
      </c>
      <c r="HK29" s="1119">
        <f>IF(시나리오분석!$M$18=HK23,IF(MONTH(HK25)=6,IF(HK26=0,0,IF(HK27="virtual",$F$9,$F$10)),0)/12*7,IF(MONTH(HK25)=1,IF(HK26=0,0,IF(HK27="virtual",$F$9,$F$10)),0))</f>
        <v>0</v>
      </c>
      <c r="HL29" s="1119">
        <f>IF(시나리오분석!$M$18=HL23,IF(MONTH(HL25)=6,IF(HL26=0,0,IF(HL27="virtual",$F$9,$F$10)),0)/12*7,IF(MONTH(HL25)=1,IF(HL26=0,0,IF(HL27="virtual",$F$9,$F$10)),0))</f>
        <v>0</v>
      </c>
      <c r="HM29" s="1119">
        <f>IF(시나리오분석!$M$18=HM23,IF(MONTH(HM25)=6,IF(HM26=0,0,IF(HM27="virtual",$F$9,$F$10)),0)/12*7,IF(MONTH(HM25)=1,IF(HM26=0,0,IF(HM27="virtual",$F$9,$F$10)),0))</f>
        <v>0</v>
      </c>
      <c r="HN29" s="1119">
        <f>IF(시나리오분석!$M$18=HN23,IF(MONTH(HN25)=6,IF(HN26=0,0,IF(HN27="virtual",$F$9,$F$10)),0)/12*7,IF(MONTH(HN25)=1,IF(HN26=0,0,IF(HN27="virtual",$F$9,$F$10)),0))</f>
        <v>0</v>
      </c>
      <c r="HO29" s="1119">
        <f>IF(시나리오분석!$M$18=HO23,IF(MONTH(HO25)=6,IF(HO26=0,0,IF(HO27="virtual",$F$9,$F$10)),0)/12*7,IF(MONTH(HO25)=1,IF(HO26=0,0,IF(HO27="virtual",$F$9,$F$10)),0))</f>
        <v>0</v>
      </c>
      <c r="HP29" s="1119">
        <f>IF(시나리오분석!$M$18=HP23,IF(MONTH(HP25)=6,IF(HP26=0,0,IF(HP27="virtual",$F$9,$F$10)),0)/12*7,IF(MONTH(HP25)=1,IF(HP26=0,0,IF(HP27="virtual",$F$9,$F$10)),0))</f>
        <v>0</v>
      </c>
      <c r="HQ29" s="1119">
        <f>IF(시나리오분석!$M$18=HQ23,IF(MONTH(HQ25)=6,IF(HQ26=0,0,IF(HQ27="virtual",$F$9,$F$10)),0)/12*7,IF(MONTH(HQ25)=1,IF(HQ26=0,0,IF(HQ27="virtual",$F$9,$F$10)),0))</f>
        <v>0</v>
      </c>
      <c r="HR29" s="1119">
        <f>IF(시나리오분석!$M$18=HR23,IF(MONTH(HR25)=6,IF(HR26=0,0,IF(HR27="virtual",$F$9,$F$10)),0)/12*7,IF(MONTH(HR25)=1,IF(HR26=0,0,IF(HR27="virtual",$F$9,$F$10)),0))</f>
        <v>0</v>
      </c>
      <c r="HS29" s="1119">
        <f>IF(시나리오분석!$M$18=HS23,IF(MONTH(HS25)=6,IF(HS26=0,0,IF(HS27="virtual",$F$9,$F$10)),0)/12*7,IF(MONTH(HS25)=1,IF(HS26=0,0,IF(HS27="virtual",$F$9,$F$10)),0))</f>
        <v>0</v>
      </c>
      <c r="HT29" s="1119">
        <f>IF(시나리오분석!$M$18=HT23,IF(MONTH(HT25)=6,IF(HT26=0,0,IF(HT27="virtual",$F$9,$F$10)),0)/12*7,IF(MONTH(HT25)=1,IF(HT26=0,0,IF(HT27="virtual",$F$9,$F$10)),0))</f>
        <v>0</v>
      </c>
      <c r="HU29" s="1119">
        <f>IF(시나리오분석!$M$18=HU23,IF(MONTH(HU25)=6,IF(HU26=0,0,IF(HU27="virtual",$F$9,$F$10)),0)/12*7,IF(MONTH(HU25)=1,IF(HU26=0,0,IF(HU27="virtual",$F$9,$F$10)),0))</f>
        <v>0</v>
      </c>
      <c r="HV29" s="1119">
        <f>IF(시나리오분석!$M$18=HV23,IF(MONTH(HV25)=6,IF(HV26=0,0,IF(HV27="virtual",$F$9,$F$10)),0)/12*7,IF(MONTH(HV25)=1,IF(HV26=0,0,IF(HV27="virtual",$F$9,$F$10)),0))</f>
        <v>0</v>
      </c>
      <c r="HW29" s="1974">
        <f>IF(시나리오분석!$M$18=HW23,IF(MONTH(HW25)=6,IF(HW26=0,0,IF(HW27="virtual",$F$9,$F$10)),0)/12*7,IF(MONTH(HW25)=1,IF(HW26=0,0,IF(HW27="virtual",$F$9,$F$10)),0))/12*5</f>
        <v>0</v>
      </c>
      <c r="HX29" s="1119">
        <f>IF(시나리오분석!$M$18=HX23,IF(MONTH(HX25)=6,IF(HX26=0,0,IF(HX27="virtual",$F$9,$F$10)),0)/12*7,IF(MONTH(HX25)=1,IF(HX26=0,0,IF(HX27="virtual",$F$9,$F$10)),0))</f>
        <v>0</v>
      </c>
      <c r="HY29" s="1119">
        <f>IF(시나리오분석!$M$18=HY23,IF(MONTH(HY25)=6,IF(HY26=0,0,IF(HY27="virtual",$F$9,$F$10)),0)/12*7,IF(MONTH(HY25)=1,IF(HY26=0,0,IF(HY27="virtual",$F$9,$F$10)),0))</f>
        <v>0</v>
      </c>
      <c r="HZ29" s="1119">
        <f>IF(시나리오분석!$M$18=HZ23,IF(MONTH(HZ25)=6,IF(HZ26=0,0,IF(HZ27="virtual",$F$9,$F$10)),0)/12*7,IF(MONTH(HZ25)=1,IF(HZ26=0,0,IF(HZ27="virtual",$F$9,$F$10)),0))</f>
        <v>0</v>
      </c>
      <c r="IA29" s="1119">
        <f>IF(시나리오분석!$M$18=IA23,IF(MONTH(IA25)=6,IF(IA26=0,0,IF(IA27="virtual",$F$9,$F$10)),0)/12*7,IF(MONTH(IA25)=1,IF(IA26=0,0,IF(IA27="virtual",$F$9,$F$10)),0))</f>
        <v>0</v>
      </c>
    </row>
    <row r="30" spans="1:235" x14ac:dyDescent="0.3">
      <c r="A30" s="1059"/>
      <c r="C30" s="194" t="s">
        <v>254</v>
      </c>
      <c r="D30" s="195"/>
      <c r="E30" s="196">
        <f>SUM(E28:E29)</f>
        <v>5250000</v>
      </c>
      <c r="F30" s="196">
        <f t="shared" ref="F30:W30" si="27">SUM(F28:F29)</f>
        <v>3062500</v>
      </c>
      <c r="G30" s="196">
        <f t="shared" si="27"/>
        <v>5250000</v>
      </c>
      <c r="H30" s="196">
        <f t="shared" si="27"/>
        <v>5250000</v>
      </c>
      <c r="I30" s="197">
        <f t="shared" si="27"/>
        <v>5250000</v>
      </c>
      <c r="J30" s="197">
        <f t="shared" si="27"/>
        <v>5250000</v>
      </c>
      <c r="K30" s="197">
        <f t="shared" si="27"/>
        <v>5250000</v>
      </c>
      <c r="L30" s="197">
        <f t="shared" si="27"/>
        <v>5250000</v>
      </c>
      <c r="M30" s="197">
        <f t="shared" si="27"/>
        <v>5250000</v>
      </c>
      <c r="N30" s="197">
        <f t="shared" si="27"/>
        <v>5250000</v>
      </c>
      <c r="O30" s="197">
        <f t="shared" si="27"/>
        <v>5250000</v>
      </c>
      <c r="P30" s="197">
        <f t="shared" si="27"/>
        <v>5250000</v>
      </c>
      <c r="Q30" s="197">
        <f t="shared" si="27"/>
        <v>5250000</v>
      </c>
      <c r="R30" s="197">
        <f t="shared" si="27"/>
        <v>5250000</v>
      </c>
      <c r="S30" s="197">
        <f t="shared" si="27"/>
        <v>5250000</v>
      </c>
      <c r="T30" s="197">
        <f t="shared" si="27"/>
        <v>5250000</v>
      </c>
      <c r="U30" s="197">
        <f t="shared" si="27"/>
        <v>5250000</v>
      </c>
      <c r="V30" s="197">
        <f t="shared" si="27"/>
        <v>5250000</v>
      </c>
      <c r="W30" s="198">
        <f t="shared" si="27"/>
        <v>2187500</v>
      </c>
      <c r="Y30" s="194" t="s">
        <v>254</v>
      </c>
      <c r="Z30" s="195"/>
      <c r="AA30" s="1331">
        <f>SUM(AA28:AA29)</f>
        <v>0</v>
      </c>
      <c r="AB30" s="1331">
        <f t="shared" ref="AB30:AF30" si="28">SUM(AB28:AB29)</f>
        <v>0</v>
      </c>
      <c r="AC30" s="1331">
        <f t="shared" si="28"/>
        <v>0</v>
      </c>
      <c r="AD30" s="1331">
        <f t="shared" si="28"/>
        <v>0</v>
      </c>
      <c r="AE30" s="1332">
        <f t="shared" si="28"/>
        <v>0</v>
      </c>
      <c r="AF30" s="1319">
        <f t="shared" si="28"/>
        <v>3062500</v>
      </c>
      <c r="AG30" s="1319">
        <f t="shared" ref="AG30:CR30" si="29">SUM(AG28:AG29)</f>
        <v>0</v>
      </c>
      <c r="AH30" s="1319">
        <f t="shared" si="29"/>
        <v>0</v>
      </c>
      <c r="AI30" s="1319">
        <f t="shared" si="29"/>
        <v>0</v>
      </c>
      <c r="AJ30" s="1319">
        <f t="shared" si="29"/>
        <v>0</v>
      </c>
      <c r="AK30" s="1319">
        <f t="shared" si="29"/>
        <v>0</v>
      </c>
      <c r="AL30" s="1319">
        <f t="shared" si="29"/>
        <v>0</v>
      </c>
      <c r="AM30" s="1319">
        <f t="shared" si="29"/>
        <v>5250000</v>
      </c>
      <c r="AN30" s="1319">
        <f t="shared" si="29"/>
        <v>0</v>
      </c>
      <c r="AO30" s="1319">
        <f t="shared" si="29"/>
        <v>0</v>
      </c>
      <c r="AP30" s="1319">
        <f t="shared" si="29"/>
        <v>0</v>
      </c>
      <c r="AQ30" s="1319">
        <f t="shared" si="29"/>
        <v>0</v>
      </c>
      <c r="AR30" s="1319">
        <f t="shared" si="29"/>
        <v>0</v>
      </c>
      <c r="AS30" s="1319">
        <f t="shared" si="29"/>
        <v>0</v>
      </c>
      <c r="AT30" s="1319">
        <f t="shared" si="29"/>
        <v>0</v>
      </c>
      <c r="AU30" s="1319">
        <f t="shared" si="29"/>
        <v>0</v>
      </c>
      <c r="AV30" s="1319">
        <f t="shared" si="29"/>
        <v>0</v>
      </c>
      <c r="AW30" s="1319">
        <f t="shared" si="29"/>
        <v>0</v>
      </c>
      <c r="AX30" s="1319">
        <f t="shared" si="29"/>
        <v>0</v>
      </c>
      <c r="AY30" s="1319">
        <f t="shared" si="29"/>
        <v>5250000</v>
      </c>
      <c r="AZ30" s="1319">
        <f t="shared" si="29"/>
        <v>0</v>
      </c>
      <c r="BA30" s="1319">
        <f t="shared" si="29"/>
        <v>0</v>
      </c>
      <c r="BB30" s="1319">
        <f t="shared" si="29"/>
        <v>0</v>
      </c>
      <c r="BC30" s="1319">
        <f t="shared" si="29"/>
        <v>0</v>
      </c>
      <c r="BD30" s="1319">
        <f t="shared" si="29"/>
        <v>0</v>
      </c>
      <c r="BE30" s="1319">
        <f t="shared" si="29"/>
        <v>0</v>
      </c>
      <c r="BF30" s="1319">
        <f t="shared" si="29"/>
        <v>0</v>
      </c>
      <c r="BG30" s="1319">
        <f t="shared" si="29"/>
        <v>0</v>
      </c>
      <c r="BH30" s="1319">
        <f t="shared" si="29"/>
        <v>0</v>
      </c>
      <c r="BI30" s="1319">
        <f t="shared" si="29"/>
        <v>0</v>
      </c>
      <c r="BJ30" s="1319">
        <f t="shared" si="29"/>
        <v>0</v>
      </c>
      <c r="BK30" s="1319">
        <f t="shared" si="29"/>
        <v>5250000</v>
      </c>
      <c r="BL30" s="1319">
        <f t="shared" si="29"/>
        <v>0</v>
      </c>
      <c r="BM30" s="1319">
        <f t="shared" si="29"/>
        <v>0</v>
      </c>
      <c r="BN30" s="1319">
        <f t="shared" si="29"/>
        <v>0</v>
      </c>
      <c r="BO30" s="1319">
        <f t="shared" si="29"/>
        <v>0</v>
      </c>
      <c r="BP30" s="1319">
        <f t="shared" si="29"/>
        <v>0</v>
      </c>
      <c r="BQ30" s="1319">
        <f t="shared" si="29"/>
        <v>0</v>
      </c>
      <c r="BR30" s="1319">
        <f t="shared" si="29"/>
        <v>0</v>
      </c>
      <c r="BS30" s="1319">
        <f t="shared" si="29"/>
        <v>0</v>
      </c>
      <c r="BT30" s="1319">
        <f t="shared" si="29"/>
        <v>0</v>
      </c>
      <c r="BU30" s="1319">
        <f t="shared" si="29"/>
        <v>0</v>
      </c>
      <c r="BV30" s="1319">
        <f t="shared" si="29"/>
        <v>0</v>
      </c>
      <c r="BW30" s="1319">
        <f t="shared" si="29"/>
        <v>5250000</v>
      </c>
      <c r="BX30" s="1319">
        <f t="shared" si="29"/>
        <v>0</v>
      </c>
      <c r="BY30" s="1319">
        <f t="shared" si="29"/>
        <v>0</v>
      </c>
      <c r="BZ30" s="1319">
        <f t="shared" si="29"/>
        <v>0</v>
      </c>
      <c r="CA30" s="1319">
        <f t="shared" si="29"/>
        <v>0</v>
      </c>
      <c r="CB30" s="1319">
        <f t="shared" si="29"/>
        <v>0</v>
      </c>
      <c r="CC30" s="1319">
        <f t="shared" si="29"/>
        <v>0</v>
      </c>
      <c r="CD30" s="1319">
        <f t="shared" si="29"/>
        <v>0</v>
      </c>
      <c r="CE30" s="1319">
        <f t="shared" si="29"/>
        <v>0</v>
      </c>
      <c r="CF30" s="1319">
        <f t="shared" si="29"/>
        <v>0</v>
      </c>
      <c r="CG30" s="1319">
        <f t="shared" si="29"/>
        <v>0</v>
      </c>
      <c r="CH30" s="1319">
        <f t="shared" si="29"/>
        <v>0</v>
      </c>
      <c r="CI30" s="1319">
        <f t="shared" si="29"/>
        <v>5250000</v>
      </c>
      <c r="CJ30" s="1319">
        <f t="shared" si="29"/>
        <v>0</v>
      </c>
      <c r="CK30" s="1319">
        <f t="shared" si="29"/>
        <v>0</v>
      </c>
      <c r="CL30" s="1319">
        <f t="shared" si="29"/>
        <v>0</v>
      </c>
      <c r="CM30" s="1319">
        <f t="shared" si="29"/>
        <v>0</v>
      </c>
      <c r="CN30" s="1319">
        <f t="shared" si="29"/>
        <v>0</v>
      </c>
      <c r="CO30" s="1319">
        <f t="shared" si="29"/>
        <v>0</v>
      </c>
      <c r="CP30" s="1319">
        <f t="shared" si="29"/>
        <v>0</v>
      </c>
      <c r="CQ30" s="1319">
        <f t="shared" si="29"/>
        <v>0</v>
      </c>
      <c r="CR30" s="1319">
        <f t="shared" si="29"/>
        <v>0</v>
      </c>
      <c r="CS30" s="1319">
        <f t="shared" ref="CS30:FD30" si="30">SUM(CS28:CS29)</f>
        <v>0</v>
      </c>
      <c r="CT30" s="1319">
        <f t="shared" si="30"/>
        <v>0</v>
      </c>
      <c r="CU30" s="1319">
        <f t="shared" si="30"/>
        <v>5250000</v>
      </c>
      <c r="CV30" s="1319">
        <f t="shared" si="30"/>
        <v>0</v>
      </c>
      <c r="CW30" s="1319">
        <f t="shared" si="30"/>
        <v>0</v>
      </c>
      <c r="CX30" s="1319">
        <f t="shared" si="30"/>
        <v>0</v>
      </c>
      <c r="CY30" s="1319">
        <f t="shared" si="30"/>
        <v>0</v>
      </c>
      <c r="CZ30" s="1319">
        <f t="shared" si="30"/>
        <v>0</v>
      </c>
      <c r="DA30" s="1319">
        <f t="shared" si="30"/>
        <v>0</v>
      </c>
      <c r="DB30" s="1319">
        <f t="shared" si="30"/>
        <v>0</v>
      </c>
      <c r="DC30" s="1319">
        <f t="shared" si="30"/>
        <v>0</v>
      </c>
      <c r="DD30" s="1319">
        <f t="shared" si="30"/>
        <v>0</v>
      </c>
      <c r="DE30" s="1319">
        <f t="shared" si="30"/>
        <v>0</v>
      </c>
      <c r="DF30" s="1319">
        <f t="shared" si="30"/>
        <v>0</v>
      </c>
      <c r="DG30" s="1319">
        <f t="shared" si="30"/>
        <v>5250000</v>
      </c>
      <c r="DH30" s="1319">
        <f t="shared" si="30"/>
        <v>0</v>
      </c>
      <c r="DI30" s="1319">
        <f t="shared" si="30"/>
        <v>0</v>
      </c>
      <c r="DJ30" s="1319">
        <f t="shared" si="30"/>
        <v>0</v>
      </c>
      <c r="DK30" s="1319">
        <f t="shared" si="30"/>
        <v>0</v>
      </c>
      <c r="DL30" s="1319">
        <f t="shared" si="30"/>
        <v>0</v>
      </c>
      <c r="DM30" s="1319">
        <f t="shared" si="30"/>
        <v>0</v>
      </c>
      <c r="DN30" s="1319">
        <f t="shared" si="30"/>
        <v>0</v>
      </c>
      <c r="DO30" s="1319">
        <f t="shared" si="30"/>
        <v>0</v>
      </c>
      <c r="DP30" s="1319">
        <f t="shared" si="30"/>
        <v>0</v>
      </c>
      <c r="DQ30" s="1319">
        <f t="shared" si="30"/>
        <v>0</v>
      </c>
      <c r="DR30" s="1319">
        <f t="shared" si="30"/>
        <v>0</v>
      </c>
      <c r="DS30" s="1319">
        <f t="shared" si="30"/>
        <v>5250000</v>
      </c>
      <c r="DT30" s="1319">
        <f t="shared" si="30"/>
        <v>0</v>
      </c>
      <c r="DU30" s="1319">
        <f t="shared" si="30"/>
        <v>0</v>
      </c>
      <c r="DV30" s="1319">
        <f t="shared" si="30"/>
        <v>0</v>
      </c>
      <c r="DW30" s="1319">
        <f t="shared" si="30"/>
        <v>0</v>
      </c>
      <c r="DX30" s="1319">
        <f t="shared" si="30"/>
        <v>0</v>
      </c>
      <c r="DY30" s="1319">
        <f t="shared" si="30"/>
        <v>0</v>
      </c>
      <c r="DZ30" s="1319">
        <f t="shared" si="30"/>
        <v>0</v>
      </c>
      <c r="EA30" s="1319">
        <f t="shared" si="30"/>
        <v>0</v>
      </c>
      <c r="EB30" s="1319">
        <f t="shared" si="30"/>
        <v>0</v>
      </c>
      <c r="EC30" s="1319">
        <f t="shared" si="30"/>
        <v>0</v>
      </c>
      <c r="ED30" s="1319">
        <f t="shared" si="30"/>
        <v>0</v>
      </c>
      <c r="EE30" s="1319">
        <f t="shared" si="30"/>
        <v>5250000</v>
      </c>
      <c r="EF30" s="1319">
        <f t="shared" si="30"/>
        <v>0</v>
      </c>
      <c r="EG30" s="1319">
        <f t="shared" si="30"/>
        <v>0</v>
      </c>
      <c r="EH30" s="1319">
        <f t="shared" si="30"/>
        <v>0</v>
      </c>
      <c r="EI30" s="1319">
        <f t="shared" si="30"/>
        <v>0</v>
      </c>
      <c r="EJ30" s="1319">
        <f t="shared" si="30"/>
        <v>0</v>
      </c>
      <c r="EK30" s="1319">
        <f t="shared" si="30"/>
        <v>0</v>
      </c>
      <c r="EL30" s="1319">
        <f t="shared" si="30"/>
        <v>0</v>
      </c>
      <c r="EM30" s="1319">
        <f t="shared" si="30"/>
        <v>0</v>
      </c>
      <c r="EN30" s="1319">
        <f t="shared" si="30"/>
        <v>0</v>
      </c>
      <c r="EO30" s="1319">
        <f t="shared" si="30"/>
        <v>0</v>
      </c>
      <c r="EP30" s="1319">
        <f t="shared" si="30"/>
        <v>0</v>
      </c>
      <c r="EQ30" s="1319">
        <f t="shared" si="30"/>
        <v>5250000</v>
      </c>
      <c r="ER30" s="1319">
        <f t="shared" si="30"/>
        <v>0</v>
      </c>
      <c r="ES30" s="1319">
        <f t="shared" si="30"/>
        <v>0</v>
      </c>
      <c r="ET30" s="1319">
        <f t="shared" si="30"/>
        <v>0</v>
      </c>
      <c r="EU30" s="1319">
        <f t="shared" si="30"/>
        <v>0</v>
      </c>
      <c r="EV30" s="1319">
        <f t="shared" si="30"/>
        <v>0</v>
      </c>
      <c r="EW30" s="1319">
        <f t="shared" si="30"/>
        <v>0</v>
      </c>
      <c r="EX30" s="1319">
        <f t="shared" si="30"/>
        <v>0</v>
      </c>
      <c r="EY30" s="1319">
        <f t="shared" si="30"/>
        <v>0</v>
      </c>
      <c r="EZ30" s="1319">
        <f t="shared" si="30"/>
        <v>0</v>
      </c>
      <c r="FA30" s="1319">
        <f t="shared" si="30"/>
        <v>0</v>
      </c>
      <c r="FB30" s="1319">
        <f t="shared" si="30"/>
        <v>0</v>
      </c>
      <c r="FC30" s="1319">
        <f t="shared" si="30"/>
        <v>5250000</v>
      </c>
      <c r="FD30" s="1319">
        <f t="shared" si="30"/>
        <v>0</v>
      </c>
      <c r="FE30" s="1319">
        <f t="shared" ref="FE30:HP30" si="31">SUM(FE28:FE29)</f>
        <v>0</v>
      </c>
      <c r="FF30" s="1319">
        <f t="shared" si="31"/>
        <v>0</v>
      </c>
      <c r="FG30" s="1319">
        <f t="shared" si="31"/>
        <v>0</v>
      </c>
      <c r="FH30" s="1319">
        <f t="shared" si="31"/>
        <v>0</v>
      </c>
      <c r="FI30" s="1319">
        <f t="shared" si="31"/>
        <v>0</v>
      </c>
      <c r="FJ30" s="1319">
        <f t="shared" si="31"/>
        <v>0</v>
      </c>
      <c r="FK30" s="1319">
        <f t="shared" si="31"/>
        <v>0</v>
      </c>
      <c r="FL30" s="1319">
        <f t="shared" si="31"/>
        <v>0</v>
      </c>
      <c r="FM30" s="1319">
        <f t="shared" si="31"/>
        <v>0</v>
      </c>
      <c r="FN30" s="1319">
        <f t="shared" si="31"/>
        <v>0</v>
      </c>
      <c r="FO30" s="1319">
        <f t="shared" si="31"/>
        <v>5250000</v>
      </c>
      <c r="FP30" s="1319">
        <f t="shared" si="31"/>
        <v>0</v>
      </c>
      <c r="FQ30" s="1319">
        <f t="shared" si="31"/>
        <v>0</v>
      </c>
      <c r="FR30" s="1319">
        <f t="shared" si="31"/>
        <v>0</v>
      </c>
      <c r="FS30" s="1319">
        <f t="shared" si="31"/>
        <v>0</v>
      </c>
      <c r="FT30" s="1319">
        <f t="shared" si="31"/>
        <v>0</v>
      </c>
      <c r="FU30" s="1319">
        <f t="shared" si="31"/>
        <v>0</v>
      </c>
      <c r="FV30" s="1319">
        <f t="shared" si="31"/>
        <v>0</v>
      </c>
      <c r="FW30" s="1319">
        <f t="shared" si="31"/>
        <v>0</v>
      </c>
      <c r="FX30" s="1319">
        <f t="shared" si="31"/>
        <v>0</v>
      </c>
      <c r="FY30" s="1319">
        <f t="shared" si="31"/>
        <v>0</v>
      </c>
      <c r="FZ30" s="1319">
        <f t="shared" si="31"/>
        <v>0</v>
      </c>
      <c r="GA30" s="1319">
        <f t="shared" si="31"/>
        <v>5250000</v>
      </c>
      <c r="GB30" s="1319">
        <f t="shared" si="31"/>
        <v>0</v>
      </c>
      <c r="GC30" s="1319">
        <f t="shared" si="31"/>
        <v>0</v>
      </c>
      <c r="GD30" s="1319">
        <f t="shared" si="31"/>
        <v>0</v>
      </c>
      <c r="GE30" s="1319">
        <f t="shared" si="31"/>
        <v>0</v>
      </c>
      <c r="GF30" s="1319">
        <f t="shared" si="31"/>
        <v>0</v>
      </c>
      <c r="GG30" s="1319">
        <f t="shared" si="31"/>
        <v>0</v>
      </c>
      <c r="GH30" s="1319">
        <f t="shared" si="31"/>
        <v>0</v>
      </c>
      <c r="GI30" s="1319">
        <f t="shared" si="31"/>
        <v>0</v>
      </c>
      <c r="GJ30" s="1319">
        <f t="shared" si="31"/>
        <v>0</v>
      </c>
      <c r="GK30" s="1319">
        <f t="shared" si="31"/>
        <v>0</v>
      </c>
      <c r="GL30" s="1319">
        <f t="shared" si="31"/>
        <v>0</v>
      </c>
      <c r="GM30" s="1319">
        <f t="shared" si="31"/>
        <v>5250000</v>
      </c>
      <c r="GN30" s="1319">
        <f t="shared" si="31"/>
        <v>0</v>
      </c>
      <c r="GO30" s="1319">
        <f t="shared" si="31"/>
        <v>0</v>
      </c>
      <c r="GP30" s="1319">
        <f t="shared" si="31"/>
        <v>0</v>
      </c>
      <c r="GQ30" s="1319">
        <f t="shared" si="31"/>
        <v>0</v>
      </c>
      <c r="GR30" s="1319">
        <f t="shared" si="31"/>
        <v>0</v>
      </c>
      <c r="GS30" s="1319">
        <f t="shared" si="31"/>
        <v>0</v>
      </c>
      <c r="GT30" s="1319">
        <f t="shared" si="31"/>
        <v>0</v>
      </c>
      <c r="GU30" s="1319">
        <f t="shared" si="31"/>
        <v>0</v>
      </c>
      <c r="GV30" s="1319">
        <f t="shared" si="31"/>
        <v>0</v>
      </c>
      <c r="GW30" s="1319">
        <f t="shared" si="31"/>
        <v>0</v>
      </c>
      <c r="GX30" s="1319">
        <f t="shared" si="31"/>
        <v>0</v>
      </c>
      <c r="GY30" s="1319">
        <f t="shared" si="31"/>
        <v>5250000</v>
      </c>
      <c r="GZ30" s="1319">
        <f t="shared" si="31"/>
        <v>0</v>
      </c>
      <c r="HA30" s="1319">
        <f t="shared" si="31"/>
        <v>0</v>
      </c>
      <c r="HB30" s="1319">
        <f t="shared" si="31"/>
        <v>0</v>
      </c>
      <c r="HC30" s="1319">
        <f t="shared" si="31"/>
        <v>0</v>
      </c>
      <c r="HD30" s="1319">
        <f t="shared" si="31"/>
        <v>0</v>
      </c>
      <c r="HE30" s="1319">
        <f t="shared" si="31"/>
        <v>0</v>
      </c>
      <c r="HF30" s="1319">
        <f t="shared" si="31"/>
        <v>0</v>
      </c>
      <c r="HG30" s="1319">
        <f t="shared" si="31"/>
        <v>0</v>
      </c>
      <c r="HH30" s="1319">
        <f t="shared" si="31"/>
        <v>0</v>
      </c>
      <c r="HI30" s="1319">
        <f t="shared" si="31"/>
        <v>0</v>
      </c>
      <c r="HJ30" s="1319">
        <f t="shared" si="31"/>
        <v>0</v>
      </c>
      <c r="HK30" s="1319">
        <f t="shared" si="31"/>
        <v>5250000</v>
      </c>
      <c r="HL30" s="1319">
        <f t="shared" si="31"/>
        <v>0</v>
      </c>
      <c r="HM30" s="1319">
        <f t="shared" si="31"/>
        <v>0</v>
      </c>
      <c r="HN30" s="1319">
        <f t="shared" si="31"/>
        <v>0</v>
      </c>
      <c r="HO30" s="1319">
        <f t="shared" si="31"/>
        <v>0</v>
      </c>
      <c r="HP30" s="1319">
        <f t="shared" si="31"/>
        <v>0</v>
      </c>
      <c r="HQ30" s="1319">
        <f t="shared" ref="HQ30:IA30" si="32">SUM(HQ28:HQ29)</f>
        <v>0</v>
      </c>
      <c r="HR30" s="1319">
        <f t="shared" si="32"/>
        <v>0</v>
      </c>
      <c r="HS30" s="1319">
        <f t="shared" si="32"/>
        <v>0</v>
      </c>
      <c r="HT30" s="1319">
        <f t="shared" si="32"/>
        <v>0</v>
      </c>
      <c r="HU30" s="1319">
        <f t="shared" si="32"/>
        <v>0</v>
      </c>
      <c r="HV30" s="1319">
        <f t="shared" si="32"/>
        <v>0</v>
      </c>
      <c r="HW30" s="1319">
        <f t="shared" si="32"/>
        <v>2187500</v>
      </c>
      <c r="HX30" s="1319">
        <f t="shared" si="32"/>
        <v>0</v>
      </c>
      <c r="HY30" s="1319">
        <f t="shared" si="32"/>
        <v>0</v>
      </c>
      <c r="HZ30" s="1319">
        <f t="shared" si="32"/>
        <v>0</v>
      </c>
      <c r="IA30" s="1319">
        <f t="shared" si="32"/>
        <v>0</v>
      </c>
    </row>
    <row r="31" spans="1:235" x14ac:dyDescent="0.3">
      <c r="A31" s="1059"/>
      <c r="C31" s="93" t="s">
        <v>209</v>
      </c>
      <c r="D31" s="111"/>
      <c r="E31" s="112">
        <f>$F$12</f>
        <v>850000</v>
      </c>
      <c r="F31" s="1946">
        <f>$F$12/12*7</f>
        <v>495833.33333333331</v>
      </c>
      <c r="G31" s="112">
        <f t="shared" ref="G31:V31" si="33">$F$12</f>
        <v>850000</v>
      </c>
      <c r="H31" s="112">
        <f t="shared" si="33"/>
        <v>850000</v>
      </c>
      <c r="I31" s="112">
        <f t="shared" si="33"/>
        <v>850000</v>
      </c>
      <c r="J31" s="113">
        <f t="shared" si="33"/>
        <v>850000</v>
      </c>
      <c r="K31" s="113">
        <f t="shared" si="33"/>
        <v>850000</v>
      </c>
      <c r="L31" s="113">
        <f t="shared" si="33"/>
        <v>850000</v>
      </c>
      <c r="M31" s="113">
        <f t="shared" si="33"/>
        <v>850000</v>
      </c>
      <c r="N31" s="113">
        <f t="shared" si="33"/>
        <v>850000</v>
      </c>
      <c r="O31" s="113">
        <f t="shared" si="33"/>
        <v>850000</v>
      </c>
      <c r="P31" s="113">
        <f t="shared" si="33"/>
        <v>850000</v>
      </c>
      <c r="Q31" s="113">
        <f t="shared" si="33"/>
        <v>850000</v>
      </c>
      <c r="R31" s="113">
        <f t="shared" si="33"/>
        <v>850000</v>
      </c>
      <c r="S31" s="113">
        <f t="shared" si="33"/>
        <v>850000</v>
      </c>
      <c r="T31" s="113">
        <f t="shared" si="33"/>
        <v>850000</v>
      </c>
      <c r="U31" s="113">
        <f t="shared" si="33"/>
        <v>850000</v>
      </c>
      <c r="V31" s="113">
        <f t="shared" si="33"/>
        <v>850000</v>
      </c>
      <c r="W31" s="1943">
        <f>$F$12/12*5</f>
        <v>354166.66666666663</v>
      </c>
      <c r="Y31" s="1936" t="s">
        <v>209</v>
      </c>
      <c r="Z31" s="111"/>
      <c r="AA31" s="1333">
        <f t="shared" ref="AA31:AE31" si="34">IF(MONTH(AA25)=6,$F$12,0)</f>
        <v>0</v>
      </c>
      <c r="AB31" s="1333">
        <f t="shared" si="34"/>
        <v>0</v>
      </c>
      <c r="AC31" s="1333">
        <f t="shared" si="34"/>
        <v>0</v>
      </c>
      <c r="AD31" s="1333">
        <f t="shared" si="34"/>
        <v>0</v>
      </c>
      <c r="AE31" s="1333">
        <f t="shared" si="34"/>
        <v>0</v>
      </c>
      <c r="AF31" s="1934">
        <f>IF(MONTH(AF25)=6,$F$12,0)/12*7</f>
        <v>495833.33333333331</v>
      </c>
      <c r="AG31" s="1118">
        <f t="shared" ref="AG31:AK31" si="35">IF(MONTH(AG25)=1,$F$12,0)</f>
        <v>0</v>
      </c>
      <c r="AH31" s="1119">
        <f t="shared" si="35"/>
        <v>0</v>
      </c>
      <c r="AI31" s="1119">
        <f t="shared" si="35"/>
        <v>0</v>
      </c>
      <c r="AJ31" s="1119">
        <f t="shared" si="35"/>
        <v>0</v>
      </c>
      <c r="AK31" s="1119">
        <f t="shared" si="35"/>
        <v>0</v>
      </c>
      <c r="AL31" s="1119">
        <f>IF(MONTH(AL25)=1,$F$12,0)</f>
        <v>0</v>
      </c>
      <c r="AM31" s="1119">
        <f t="shared" ref="AM31:CX31" si="36">IF(MONTH(AM25)=1,$F$12,0)</f>
        <v>850000</v>
      </c>
      <c r="AN31" s="1119">
        <f t="shared" si="36"/>
        <v>0</v>
      </c>
      <c r="AO31" s="1118">
        <f t="shared" si="36"/>
        <v>0</v>
      </c>
      <c r="AP31" s="1118">
        <f t="shared" si="36"/>
        <v>0</v>
      </c>
      <c r="AQ31" s="1118">
        <f t="shared" si="36"/>
        <v>0</v>
      </c>
      <c r="AR31" s="1118">
        <f t="shared" si="36"/>
        <v>0</v>
      </c>
      <c r="AS31" s="1118">
        <f t="shared" si="36"/>
        <v>0</v>
      </c>
      <c r="AT31" s="1118">
        <f t="shared" si="36"/>
        <v>0</v>
      </c>
      <c r="AU31" s="1118">
        <f t="shared" si="36"/>
        <v>0</v>
      </c>
      <c r="AV31" s="1118">
        <f t="shared" si="36"/>
        <v>0</v>
      </c>
      <c r="AW31" s="1118">
        <f t="shared" si="36"/>
        <v>0</v>
      </c>
      <c r="AX31" s="1118">
        <f t="shared" si="36"/>
        <v>0</v>
      </c>
      <c r="AY31" s="1118">
        <f t="shared" si="36"/>
        <v>850000</v>
      </c>
      <c r="AZ31" s="1118">
        <f t="shared" si="36"/>
        <v>0</v>
      </c>
      <c r="BA31" s="1118">
        <f t="shared" si="36"/>
        <v>0</v>
      </c>
      <c r="BB31" s="1118">
        <f t="shared" si="36"/>
        <v>0</v>
      </c>
      <c r="BC31" s="1118">
        <f t="shared" si="36"/>
        <v>0</v>
      </c>
      <c r="BD31" s="1118">
        <f t="shared" si="36"/>
        <v>0</v>
      </c>
      <c r="BE31" s="1118">
        <f t="shared" si="36"/>
        <v>0</v>
      </c>
      <c r="BF31" s="1118">
        <f t="shared" si="36"/>
        <v>0</v>
      </c>
      <c r="BG31" s="1118">
        <f t="shared" si="36"/>
        <v>0</v>
      </c>
      <c r="BH31" s="1118">
        <f t="shared" si="36"/>
        <v>0</v>
      </c>
      <c r="BI31" s="1118">
        <f t="shared" si="36"/>
        <v>0</v>
      </c>
      <c r="BJ31" s="1118">
        <f t="shared" si="36"/>
        <v>0</v>
      </c>
      <c r="BK31" s="1118">
        <f t="shared" si="36"/>
        <v>850000</v>
      </c>
      <c r="BL31" s="1118">
        <f t="shared" si="36"/>
        <v>0</v>
      </c>
      <c r="BM31" s="1118">
        <f t="shared" si="36"/>
        <v>0</v>
      </c>
      <c r="BN31" s="1118">
        <f t="shared" si="36"/>
        <v>0</v>
      </c>
      <c r="BO31" s="1118">
        <f t="shared" si="36"/>
        <v>0</v>
      </c>
      <c r="BP31" s="1118">
        <f t="shared" si="36"/>
        <v>0</v>
      </c>
      <c r="BQ31" s="1118">
        <f t="shared" si="36"/>
        <v>0</v>
      </c>
      <c r="BR31" s="1118">
        <f t="shared" si="36"/>
        <v>0</v>
      </c>
      <c r="BS31" s="1118">
        <f t="shared" si="36"/>
        <v>0</v>
      </c>
      <c r="BT31" s="1118">
        <f t="shared" si="36"/>
        <v>0</v>
      </c>
      <c r="BU31" s="1118">
        <f t="shared" si="36"/>
        <v>0</v>
      </c>
      <c r="BV31" s="1118">
        <f t="shared" si="36"/>
        <v>0</v>
      </c>
      <c r="BW31" s="1118">
        <f t="shared" si="36"/>
        <v>850000</v>
      </c>
      <c r="BX31" s="1118">
        <f t="shared" si="36"/>
        <v>0</v>
      </c>
      <c r="BY31" s="1118">
        <f t="shared" si="36"/>
        <v>0</v>
      </c>
      <c r="BZ31" s="1118">
        <f t="shared" si="36"/>
        <v>0</v>
      </c>
      <c r="CA31" s="1118">
        <f t="shared" si="36"/>
        <v>0</v>
      </c>
      <c r="CB31" s="1118">
        <f t="shared" si="36"/>
        <v>0</v>
      </c>
      <c r="CC31" s="1118">
        <f t="shared" si="36"/>
        <v>0</v>
      </c>
      <c r="CD31" s="1118">
        <f t="shared" si="36"/>
        <v>0</v>
      </c>
      <c r="CE31" s="1118">
        <f t="shared" si="36"/>
        <v>0</v>
      </c>
      <c r="CF31" s="1118">
        <f t="shared" si="36"/>
        <v>0</v>
      </c>
      <c r="CG31" s="1118">
        <f t="shared" si="36"/>
        <v>0</v>
      </c>
      <c r="CH31" s="1118">
        <f t="shared" si="36"/>
        <v>0</v>
      </c>
      <c r="CI31" s="1118">
        <f t="shared" si="36"/>
        <v>850000</v>
      </c>
      <c r="CJ31" s="1118">
        <f t="shared" si="36"/>
        <v>0</v>
      </c>
      <c r="CK31" s="1118">
        <f t="shared" si="36"/>
        <v>0</v>
      </c>
      <c r="CL31" s="1118">
        <f t="shared" si="36"/>
        <v>0</v>
      </c>
      <c r="CM31" s="1118">
        <f t="shared" si="36"/>
        <v>0</v>
      </c>
      <c r="CN31" s="1118">
        <f t="shared" si="36"/>
        <v>0</v>
      </c>
      <c r="CO31" s="1118">
        <f t="shared" si="36"/>
        <v>0</v>
      </c>
      <c r="CP31" s="1118">
        <f t="shared" si="36"/>
        <v>0</v>
      </c>
      <c r="CQ31" s="1118">
        <f t="shared" si="36"/>
        <v>0</v>
      </c>
      <c r="CR31" s="1118">
        <f t="shared" si="36"/>
        <v>0</v>
      </c>
      <c r="CS31" s="1118">
        <f t="shared" si="36"/>
        <v>0</v>
      </c>
      <c r="CT31" s="1118">
        <f t="shared" si="36"/>
        <v>0</v>
      </c>
      <c r="CU31" s="1118">
        <f t="shared" si="36"/>
        <v>850000</v>
      </c>
      <c r="CV31" s="1118">
        <f t="shared" si="36"/>
        <v>0</v>
      </c>
      <c r="CW31" s="1118">
        <f t="shared" si="36"/>
        <v>0</v>
      </c>
      <c r="CX31" s="1118">
        <f t="shared" si="36"/>
        <v>0</v>
      </c>
      <c r="CY31" s="1118">
        <f t="shared" ref="CY31:FJ31" si="37">IF(MONTH(CY25)=1,$F$12,0)</f>
        <v>0</v>
      </c>
      <c r="CZ31" s="1118">
        <f t="shared" si="37"/>
        <v>0</v>
      </c>
      <c r="DA31" s="1118">
        <f t="shared" si="37"/>
        <v>0</v>
      </c>
      <c r="DB31" s="1118">
        <f t="shared" si="37"/>
        <v>0</v>
      </c>
      <c r="DC31" s="1118">
        <f t="shared" si="37"/>
        <v>0</v>
      </c>
      <c r="DD31" s="1118">
        <f t="shared" si="37"/>
        <v>0</v>
      </c>
      <c r="DE31" s="1118">
        <f t="shared" si="37"/>
        <v>0</v>
      </c>
      <c r="DF31" s="1118">
        <f t="shared" si="37"/>
        <v>0</v>
      </c>
      <c r="DG31" s="1118">
        <f t="shared" si="37"/>
        <v>850000</v>
      </c>
      <c r="DH31" s="1118">
        <f t="shared" si="37"/>
        <v>0</v>
      </c>
      <c r="DI31" s="1118">
        <f t="shared" si="37"/>
        <v>0</v>
      </c>
      <c r="DJ31" s="1118">
        <f t="shared" si="37"/>
        <v>0</v>
      </c>
      <c r="DK31" s="1118">
        <f t="shared" si="37"/>
        <v>0</v>
      </c>
      <c r="DL31" s="1118">
        <f t="shared" si="37"/>
        <v>0</v>
      </c>
      <c r="DM31" s="1118">
        <f t="shared" si="37"/>
        <v>0</v>
      </c>
      <c r="DN31" s="1118">
        <f t="shared" si="37"/>
        <v>0</v>
      </c>
      <c r="DO31" s="1118">
        <f t="shared" si="37"/>
        <v>0</v>
      </c>
      <c r="DP31" s="1118">
        <f t="shared" si="37"/>
        <v>0</v>
      </c>
      <c r="DQ31" s="1118">
        <f t="shared" si="37"/>
        <v>0</v>
      </c>
      <c r="DR31" s="1118">
        <f t="shared" si="37"/>
        <v>0</v>
      </c>
      <c r="DS31" s="1118">
        <f t="shared" si="37"/>
        <v>850000</v>
      </c>
      <c r="DT31" s="1118">
        <f t="shared" si="37"/>
        <v>0</v>
      </c>
      <c r="DU31" s="1118">
        <f t="shared" si="37"/>
        <v>0</v>
      </c>
      <c r="DV31" s="1118">
        <f t="shared" si="37"/>
        <v>0</v>
      </c>
      <c r="DW31" s="1118">
        <f t="shared" si="37"/>
        <v>0</v>
      </c>
      <c r="DX31" s="1118">
        <f t="shared" si="37"/>
        <v>0</v>
      </c>
      <c r="DY31" s="1118">
        <f t="shared" si="37"/>
        <v>0</v>
      </c>
      <c r="DZ31" s="1118">
        <f t="shared" si="37"/>
        <v>0</v>
      </c>
      <c r="EA31" s="1118">
        <f t="shared" si="37"/>
        <v>0</v>
      </c>
      <c r="EB31" s="1118">
        <f t="shared" si="37"/>
        <v>0</v>
      </c>
      <c r="EC31" s="1118">
        <f t="shared" si="37"/>
        <v>0</v>
      </c>
      <c r="ED31" s="1118">
        <f t="shared" si="37"/>
        <v>0</v>
      </c>
      <c r="EE31" s="1118">
        <f t="shared" si="37"/>
        <v>850000</v>
      </c>
      <c r="EF31" s="1118">
        <f t="shared" si="37"/>
        <v>0</v>
      </c>
      <c r="EG31" s="1118">
        <f t="shared" si="37"/>
        <v>0</v>
      </c>
      <c r="EH31" s="1118">
        <f t="shared" si="37"/>
        <v>0</v>
      </c>
      <c r="EI31" s="1118">
        <f t="shared" si="37"/>
        <v>0</v>
      </c>
      <c r="EJ31" s="1118">
        <f t="shared" si="37"/>
        <v>0</v>
      </c>
      <c r="EK31" s="1118">
        <f t="shared" si="37"/>
        <v>0</v>
      </c>
      <c r="EL31" s="1118">
        <f t="shared" si="37"/>
        <v>0</v>
      </c>
      <c r="EM31" s="1118">
        <f t="shared" si="37"/>
        <v>0</v>
      </c>
      <c r="EN31" s="1118">
        <f t="shared" si="37"/>
        <v>0</v>
      </c>
      <c r="EO31" s="1118">
        <f t="shared" si="37"/>
        <v>0</v>
      </c>
      <c r="EP31" s="1118">
        <f t="shared" si="37"/>
        <v>0</v>
      </c>
      <c r="EQ31" s="1118">
        <f t="shared" si="37"/>
        <v>850000</v>
      </c>
      <c r="ER31" s="1118">
        <f t="shared" si="37"/>
        <v>0</v>
      </c>
      <c r="ES31" s="1118">
        <f t="shared" si="37"/>
        <v>0</v>
      </c>
      <c r="ET31" s="1118">
        <f t="shared" si="37"/>
        <v>0</v>
      </c>
      <c r="EU31" s="1118">
        <f t="shared" si="37"/>
        <v>0</v>
      </c>
      <c r="EV31" s="1118">
        <f t="shared" si="37"/>
        <v>0</v>
      </c>
      <c r="EW31" s="1118">
        <f t="shared" si="37"/>
        <v>0</v>
      </c>
      <c r="EX31" s="1118">
        <f t="shared" si="37"/>
        <v>0</v>
      </c>
      <c r="EY31" s="1118">
        <f t="shared" si="37"/>
        <v>0</v>
      </c>
      <c r="EZ31" s="1118">
        <f t="shared" si="37"/>
        <v>0</v>
      </c>
      <c r="FA31" s="1118">
        <f t="shared" si="37"/>
        <v>0</v>
      </c>
      <c r="FB31" s="1118">
        <f t="shared" si="37"/>
        <v>0</v>
      </c>
      <c r="FC31" s="1118">
        <f t="shared" si="37"/>
        <v>850000</v>
      </c>
      <c r="FD31" s="1118">
        <f t="shared" si="37"/>
        <v>0</v>
      </c>
      <c r="FE31" s="1118">
        <f t="shared" si="37"/>
        <v>0</v>
      </c>
      <c r="FF31" s="1118">
        <f t="shared" si="37"/>
        <v>0</v>
      </c>
      <c r="FG31" s="1118">
        <f t="shared" si="37"/>
        <v>0</v>
      </c>
      <c r="FH31" s="1118">
        <f t="shared" si="37"/>
        <v>0</v>
      </c>
      <c r="FI31" s="1118">
        <f t="shared" si="37"/>
        <v>0</v>
      </c>
      <c r="FJ31" s="1118">
        <f t="shared" si="37"/>
        <v>0</v>
      </c>
      <c r="FK31" s="1118">
        <f t="shared" ref="FK31:HV31" si="38">IF(MONTH(FK25)=1,$F$12,0)</f>
        <v>0</v>
      </c>
      <c r="FL31" s="1118">
        <f t="shared" si="38"/>
        <v>0</v>
      </c>
      <c r="FM31" s="1118">
        <f t="shared" si="38"/>
        <v>0</v>
      </c>
      <c r="FN31" s="1118">
        <f t="shared" si="38"/>
        <v>0</v>
      </c>
      <c r="FO31" s="1118">
        <f t="shared" si="38"/>
        <v>850000</v>
      </c>
      <c r="FP31" s="1118">
        <f t="shared" si="38"/>
        <v>0</v>
      </c>
      <c r="FQ31" s="1118">
        <f t="shared" si="38"/>
        <v>0</v>
      </c>
      <c r="FR31" s="1118">
        <f t="shared" si="38"/>
        <v>0</v>
      </c>
      <c r="FS31" s="1118">
        <f t="shared" si="38"/>
        <v>0</v>
      </c>
      <c r="FT31" s="1118">
        <f t="shared" si="38"/>
        <v>0</v>
      </c>
      <c r="FU31" s="1118">
        <f t="shared" si="38"/>
        <v>0</v>
      </c>
      <c r="FV31" s="1118">
        <f t="shared" si="38"/>
        <v>0</v>
      </c>
      <c r="FW31" s="1118">
        <f t="shared" si="38"/>
        <v>0</v>
      </c>
      <c r="FX31" s="1118">
        <f t="shared" si="38"/>
        <v>0</v>
      </c>
      <c r="FY31" s="1118">
        <f t="shared" si="38"/>
        <v>0</v>
      </c>
      <c r="FZ31" s="1118">
        <f t="shared" si="38"/>
        <v>0</v>
      </c>
      <c r="GA31" s="1118">
        <f t="shared" si="38"/>
        <v>850000</v>
      </c>
      <c r="GB31" s="1118">
        <f t="shared" si="38"/>
        <v>0</v>
      </c>
      <c r="GC31" s="1118">
        <f t="shared" si="38"/>
        <v>0</v>
      </c>
      <c r="GD31" s="1118">
        <f t="shared" si="38"/>
        <v>0</v>
      </c>
      <c r="GE31" s="1118">
        <f t="shared" si="38"/>
        <v>0</v>
      </c>
      <c r="GF31" s="1118">
        <f t="shared" si="38"/>
        <v>0</v>
      </c>
      <c r="GG31" s="1118">
        <f t="shared" si="38"/>
        <v>0</v>
      </c>
      <c r="GH31" s="1118">
        <f t="shared" si="38"/>
        <v>0</v>
      </c>
      <c r="GI31" s="1118">
        <f t="shared" si="38"/>
        <v>0</v>
      </c>
      <c r="GJ31" s="1118">
        <f t="shared" si="38"/>
        <v>0</v>
      </c>
      <c r="GK31" s="1118">
        <f t="shared" si="38"/>
        <v>0</v>
      </c>
      <c r="GL31" s="1118">
        <f t="shared" si="38"/>
        <v>0</v>
      </c>
      <c r="GM31" s="1118">
        <f t="shared" si="38"/>
        <v>850000</v>
      </c>
      <c r="GN31" s="1118">
        <f t="shared" si="38"/>
        <v>0</v>
      </c>
      <c r="GO31" s="1118">
        <f t="shared" si="38"/>
        <v>0</v>
      </c>
      <c r="GP31" s="1118">
        <f t="shared" si="38"/>
        <v>0</v>
      </c>
      <c r="GQ31" s="1118">
        <f t="shared" si="38"/>
        <v>0</v>
      </c>
      <c r="GR31" s="1118">
        <f t="shared" si="38"/>
        <v>0</v>
      </c>
      <c r="GS31" s="1118">
        <f t="shared" si="38"/>
        <v>0</v>
      </c>
      <c r="GT31" s="1118">
        <f t="shared" si="38"/>
        <v>0</v>
      </c>
      <c r="GU31" s="1118">
        <f t="shared" si="38"/>
        <v>0</v>
      </c>
      <c r="GV31" s="1118">
        <f t="shared" si="38"/>
        <v>0</v>
      </c>
      <c r="GW31" s="1118">
        <f t="shared" si="38"/>
        <v>0</v>
      </c>
      <c r="GX31" s="1118">
        <f t="shared" si="38"/>
        <v>0</v>
      </c>
      <c r="GY31" s="1118">
        <f t="shared" si="38"/>
        <v>850000</v>
      </c>
      <c r="GZ31" s="1118">
        <f t="shared" si="38"/>
        <v>0</v>
      </c>
      <c r="HA31" s="1118">
        <f t="shared" si="38"/>
        <v>0</v>
      </c>
      <c r="HB31" s="1118">
        <f t="shared" si="38"/>
        <v>0</v>
      </c>
      <c r="HC31" s="1118">
        <f t="shared" si="38"/>
        <v>0</v>
      </c>
      <c r="HD31" s="1118">
        <f t="shared" si="38"/>
        <v>0</v>
      </c>
      <c r="HE31" s="1118">
        <f t="shared" si="38"/>
        <v>0</v>
      </c>
      <c r="HF31" s="1118">
        <f t="shared" si="38"/>
        <v>0</v>
      </c>
      <c r="HG31" s="1118">
        <f t="shared" si="38"/>
        <v>0</v>
      </c>
      <c r="HH31" s="1118">
        <f t="shared" si="38"/>
        <v>0</v>
      </c>
      <c r="HI31" s="1118">
        <f t="shared" si="38"/>
        <v>0</v>
      </c>
      <c r="HJ31" s="1118">
        <f t="shared" si="38"/>
        <v>0</v>
      </c>
      <c r="HK31" s="1118">
        <f t="shared" si="38"/>
        <v>850000</v>
      </c>
      <c r="HL31" s="1118">
        <f t="shared" si="38"/>
        <v>0</v>
      </c>
      <c r="HM31" s="1118">
        <f t="shared" si="38"/>
        <v>0</v>
      </c>
      <c r="HN31" s="1118">
        <f t="shared" si="38"/>
        <v>0</v>
      </c>
      <c r="HO31" s="1118">
        <f t="shared" si="38"/>
        <v>0</v>
      </c>
      <c r="HP31" s="1118">
        <f t="shared" si="38"/>
        <v>0</v>
      </c>
      <c r="HQ31" s="1118">
        <f t="shared" si="38"/>
        <v>0</v>
      </c>
      <c r="HR31" s="1118">
        <f t="shared" si="38"/>
        <v>0</v>
      </c>
      <c r="HS31" s="1118">
        <f t="shared" si="38"/>
        <v>0</v>
      </c>
      <c r="HT31" s="1118">
        <f t="shared" si="38"/>
        <v>0</v>
      </c>
      <c r="HU31" s="1118">
        <f t="shared" si="38"/>
        <v>0</v>
      </c>
      <c r="HV31" s="1934">
        <f t="shared" si="38"/>
        <v>0</v>
      </c>
      <c r="HW31" s="1960">
        <f>IF(MONTH(HW25)=1,$F$12,0)/12*5</f>
        <v>354166.66666666663</v>
      </c>
      <c r="HX31" s="1118">
        <f t="shared" ref="HX31:IA31" si="39">IF(MONTH(HX25)=1,$F$12,0)</f>
        <v>0</v>
      </c>
      <c r="HY31" s="1118">
        <f t="shared" si="39"/>
        <v>0</v>
      </c>
      <c r="HZ31" s="1118">
        <f t="shared" si="39"/>
        <v>0</v>
      </c>
      <c r="IA31" s="1118">
        <f t="shared" si="39"/>
        <v>0</v>
      </c>
    </row>
    <row r="32" spans="1:235" x14ac:dyDescent="0.3">
      <c r="B32" s="188"/>
      <c r="C32" s="93" t="s">
        <v>210</v>
      </c>
      <c r="D32" s="111"/>
      <c r="E32" s="193">
        <f>$F$13</f>
        <v>15000000</v>
      </c>
      <c r="F32" s="1940">
        <f>$E$32/3*JV_Sales!F$47/12*7</f>
        <v>8750000</v>
      </c>
      <c r="G32" s="183">
        <f>$E$32*(1+시나리오분석!$E$18)^F$23/3*JV_Sales!G$47</f>
        <v>15300000</v>
      </c>
      <c r="H32" s="183">
        <f>$E$32*(1+시나리오분석!$E$18)^G$23/3*JV_Sales!H$47</f>
        <v>15606000</v>
      </c>
      <c r="I32" s="183">
        <f>$E$32*(1+시나리오분석!$E$18)^H$23/3*JV_Sales!I$47</f>
        <v>15918119.999999996</v>
      </c>
      <c r="J32" s="184">
        <f>$E$32*(1+시나리오분석!$E$18)^I$23/3*JV_Sales!J$47</f>
        <v>16236482.399999999</v>
      </c>
      <c r="K32" s="184">
        <f>$E$32*(1+시나리오분석!$E$18)^J$23/3*JV_Sales!K$47</f>
        <v>16561212.048</v>
      </c>
      <c r="L32" s="184">
        <f>$E$32*(1+시나리오분석!$E$18)^K$23/3*JV_Sales!L$47</f>
        <v>16892436.288960002</v>
      </c>
      <c r="M32" s="184">
        <f>$E$32*(1+시나리오분석!$E$18)^L$23/3*JV_Sales!M$47</f>
        <v>17230285.014739197</v>
      </c>
      <c r="N32" s="184">
        <f>$E$32*(1+시나리오분석!$E$18)^M$23/3*JV_Sales!N$47</f>
        <v>17574890.715033982</v>
      </c>
      <c r="O32" s="184">
        <f>$E$32*(1+시나리오분석!$E$18)^N$23/3*JV_Sales!O$47</f>
        <v>17926388.529334664</v>
      </c>
      <c r="P32" s="184">
        <f>$E$32*(1+시나리오분석!$E$18)^O$23/3*JV_Sales!P$47</f>
        <v>18284916.299921356</v>
      </c>
      <c r="Q32" s="184">
        <f>$E$32*(1+시나리오분석!$E$18)^P$23/3*JV_Sales!Q$47</f>
        <v>18650614.625919782</v>
      </c>
      <c r="R32" s="184">
        <f>$E$32*(1+시나리오분석!$E$18)^Q$23/3*JV_Sales!R$47</f>
        <v>19023626.918438178</v>
      </c>
      <c r="S32" s="184">
        <f>$E$32*(1+시나리오분석!$E$18)^R$23/3*JV_Sales!S$47</f>
        <v>19404099.456806943</v>
      </c>
      <c r="T32" s="184">
        <f>$E$32*(1+시나리오분석!$E$18)^S$23/3*JV_Sales!T$47</f>
        <v>19792181.445943084</v>
      </c>
      <c r="U32" s="184">
        <f>$E$32*(1+시나리오분석!$E$18)^T$23/3*JV_Sales!U$47</f>
        <v>20188025.07486194</v>
      </c>
      <c r="V32" s="184">
        <f>$E$32*(1+시나리오분석!$E$18)^U$23/3*JV_Sales!V$47</f>
        <v>20591785.576359179</v>
      </c>
      <c r="W32" s="1942">
        <f>$E$32*(1+시나리오분석!$E$18)^V$23/3*JV_Sales!W$47/12*5</f>
        <v>8751508.8699526526</v>
      </c>
      <c r="Y32" s="1937" t="s">
        <v>210</v>
      </c>
      <c r="Z32" s="111"/>
      <c r="AA32" s="1334" t="s">
        <v>1563</v>
      </c>
      <c r="AB32" s="1335"/>
      <c r="AC32" s="1335"/>
      <c r="AD32" s="1335"/>
      <c r="AE32" s="1335"/>
      <c r="AF32" s="1941">
        <f>+HLOOKUP(AF$22,$E$23:$W$35,10,FALSE)/7</f>
        <v>1250000</v>
      </c>
      <c r="AG32" s="1941">
        <f t="shared" ref="AG32:AL32" si="40">+HLOOKUP(AG$22,$E$23:$W$35,10,FALSE)/7</f>
        <v>1250000</v>
      </c>
      <c r="AH32" s="1941">
        <f t="shared" si="40"/>
        <v>1250000</v>
      </c>
      <c r="AI32" s="1941">
        <f t="shared" si="40"/>
        <v>1250000</v>
      </c>
      <c r="AJ32" s="1941">
        <f t="shared" si="40"/>
        <v>1250000</v>
      </c>
      <c r="AK32" s="1941">
        <f t="shared" si="40"/>
        <v>1250000</v>
      </c>
      <c r="AL32" s="1941">
        <f t="shared" si="40"/>
        <v>1250000</v>
      </c>
      <c r="AM32" s="1341">
        <f t="shared" ref="AM32:CR32" si="41">+HLOOKUP(AM$22,$E$23:$W$35,10,FALSE)/12</f>
        <v>1275000</v>
      </c>
      <c r="AN32" s="1341">
        <f t="shared" si="41"/>
        <v>1275000</v>
      </c>
      <c r="AO32" s="1341">
        <f t="shared" si="41"/>
        <v>1275000</v>
      </c>
      <c r="AP32" s="1341">
        <f t="shared" si="41"/>
        <v>1275000</v>
      </c>
      <c r="AQ32" s="1341">
        <f t="shared" si="41"/>
        <v>1275000</v>
      </c>
      <c r="AR32" s="1341">
        <f t="shared" si="41"/>
        <v>1275000</v>
      </c>
      <c r="AS32" s="1341">
        <f t="shared" si="41"/>
        <v>1275000</v>
      </c>
      <c r="AT32" s="1341">
        <f t="shared" si="41"/>
        <v>1275000</v>
      </c>
      <c r="AU32" s="1341">
        <f t="shared" si="41"/>
        <v>1275000</v>
      </c>
      <c r="AV32" s="1341">
        <f t="shared" si="41"/>
        <v>1275000</v>
      </c>
      <c r="AW32" s="1341">
        <f t="shared" si="41"/>
        <v>1275000</v>
      </c>
      <c r="AX32" s="1341">
        <f t="shared" si="41"/>
        <v>1275000</v>
      </c>
      <c r="AY32" s="1341">
        <f t="shared" si="41"/>
        <v>1300500</v>
      </c>
      <c r="AZ32" s="1341">
        <f t="shared" si="41"/>
        <v>1300500</v>
      </c>
      <c r="BA32" s="1341">
        <f t="shared" si="41"/>
        <v>1300500</v>
      </c>
      <c r="BB32" s="1341">
        <f t="shared" si="41"/>
        <v>1300500</v>
      </c>
      <c r="BC32" s="1341">
        <f t="shared" si="41"/>
        <v>1300500</v>
      </c>
      <c r="BD32" s="1341">
        <f t="shared" si="41"/>
        <v>1300500</v>
      </c>
      <c r="BE32" s="1341">
        <f t="shared" si="41"/>
        <v>1300500</v>
      </c>
      <c r="BF32" s="1341">
        <f t="shared" si="41"/>
        <v>1300500</v>
      </c>
      <c r="BG32" s="1341">
        <f t="shared" si="41"/>
        <v>1300500</v>
      </c>
      <c r="BH32" s="1341">
        <f t="shared" si="41"/>
        <v>1300500</v>
      </c>
      <c r="BI32" s="1341">
        <f t="shared" si="41"/>
        <v>1300500</v>
      </c>
      <c r="BJ32" s="1341">
        <f t="shared" si="41"/>
        <v>1300500</v>
      </c>
      <c r="BK32" s="1341">
        <f t="shared" si="41"/>
        <v>1326509.9999999998</v>
      </c>
      <c r="BL32" s="1341">
        <f t="shared" si="41"/>
        <v>1326509.9999999998</v>
      </c>
      <c r="BM32" s="1341">
        <f t="shared" si="41"/>
        <v>1326509.9999999998</v>
      </c>
      <c r="BN32" s="1341">
        <f t="shared" si="41"/>
        <v>1326509.9999999998</v>
      </c>
      <c r="BO32" s="1341">
        <f t="shared" si="41"/>
        <v>1326509.9999999998</v>
      </c>
      <c r="BP32" s="1341">
        <f t="shared" si="41"/>
        <v>1326509.9999999998</v>
      </c>
      <c r="BQ32" s="1341">
        <f t="shared" si="41"/>
        <v>1326509.9999999998</v>
      </c>
      <c r="BR32" s="1341">
        <f t="shared" si="41"/>
        <v>1326509.9999999998</v>
      </c>
      <c r="BS32" s="1341">
        <f t="shared" si="41"/>
        <v>1326509.9999999998</v>
      </c>
      <c r="BT32" s="1341">
        <f t="shared" si="41"/>
        <v>1326509.9999999998</v>
      </c>
      <c r="BU32" s="1341">
        <f t="shared" si="41"/>
        <v>1326509.9999999998</v>
      </c>
      <c r="BV32" s="1341">
        <f t="shared" si="41"/>
        <v>1326509.9999999998</v>
      </c>
      <c r="BW32" s="1341">
        <f t="shared" si="41"/>
        <v>1353040.2</v>
      </c>
      <c r="BX32" s="1341">
        <f t="shared" si="41"/>
        <v>1353040.2</v>
      </c>
      <c r="BY32" s="1341">
        <f t="shared" si="41"/>
        <v>1353040.2</v>
      </c>
      <c r="BZ32" s="1341">
        <f t="shared" si="41"/>
        <v>1353040.2</v>
      </c>
      <c r="CA32" s="1341">
        <f t="shared" si="41"/>
        <v>1353040.2</v>
      </c>
      <c r="CB32" s="1341">
        <f t="shared" si="41"/>
        <v>1353040.2</v>
      </c>
      <c r="CC32" s="1341">
        <f t="shared" si="41"/>
        <v>1353040.2</v>
      </c>
      <c r="CD32" s="1341">
        <f t="shared" si="41"/>
        <v>1353040.2</v>
      </c>
      <c r="CE32" s="1341">
        <f t="shared" si="41"/>
        <v>1353040.2</v>
      </c>
      <c r="CF32" s="1341">
        <f t="shared" si="41"/>
        <v>1353040.2</v>
      </c>
      <c r="CG32" s="1341">
        <f t="shared" si="41"/>
        <v>1353040.2</v>
      </c>
      <c r="CH32" s="1341">
        <f t="shared" si="41"/>
        <v>1353040.2</v>
      </c>
      <c r="CI32" s="1341">
        <f t="shared" si="41"/>
        <v>1380101.004</v>
      </c>
      <c r="CJ32" s="1341">
        <f t="shared" si="41"/>
        <v>1380101.004</v>
      </c>
      <c r="CK32" s="1341">
        <f t="shared" si="41"/>
        <v>1380101.004</v>
      </c>
      <c r="CL32" s="1341">
        <f t="shared" si="41"/>
        <v>1380101.004</v>
      </c>
      <c r="CM32" s="1341">
        <f t="shared" si="41"/>
        <v>1380101.004</v>
      </c>
      <c r="CN32" s="1341">
        <f t="shared" si="41"/>
        <v>1380101.004</v>
      </c>
      <c r="CO32" s="1341">
        <f t="shared" si="41"/>
        <v>1380101.004</v>
      </c>
      <c r="CP32" s="1341">
        <f t="shared" si="41"/>
        <v>1380101.004</v>
      </c>
      <c r="CQ32" s="1341">
        <f t="shared" si="41"/>
        <v>1380101.004</v>
      </c>
      <c r="CR32" s="1341">
        <f t="shared" si="41"/>
        <v>1380101.004</v>
      </c>
      <c r="CS32" s="1341">
        <f t="shared" ref="CS32:FD32" si="42">+HLOOKUP(CS$22,$E$23:$W$35,10,FALSE)/12</f>
        <v>1380101.004</v>
      </c>
      <c r="CT32" s="1341">
        <f t="shared" si="42"/>
        <v>1380101.004</v>
      </c>
      <c r="CU32" s="1341">
        <f t="shared" si="42"/>
        <v>1407703.0240800001</v>
      </c>
      <c r="CV32" s="1341">
        <f t="shared" si="42"/>
        <v>1407703.0240800001</v>
      </c>
      <c r="CW32" s="1341">
        <f t="shared" si="42"/>
        <v>1407703.0240800001</v>
      </c>
      <c r="CX32" s="1341">
        <f t="shared" si="42"/>
        <v>1407703.0240800001</v>
      </c>
      <c r="CY32" s="1341">
        <f t="shared" si="42"/>
        <v>1407703.0240800001</v>
      </c>
      <c r="CZ32" s="1341">
        <f t="shared" si="42"/>
        <v>1407703.0240800001</v>
      </c>
      <c r="DA32" s="1341">
        <f t="shared" si="42"/>
        <v>1407703.0240800001</v>
      </c>
      <c r="DB32" s="1341">
        <f t="shared" si="42"/>
        <v>1407703.0240800001</v>
      </c>
      <c r="DC32" s="1341">
        <f t="shared" si="42"/>
        <v>1407703.0240800001</v>
      </c>
      <c r="DD32" s="1341">
        <f t="shared" si="42"/>
        <v>1407703.0240800001</v>
      </c>
      <c r="DE32" s="1341">
        <f t="shared" si="42"/>
        <v>1407703.0240800001</v>
      </c>
      <c r="DF32" s="1341">
        <f t="shared" si="42"/>
        <v>1407703.0240800001</v>
      </c>
      <c r="DG32" s="1341">
        <f t="shared" si="42"/>
        <v>1435857.0845615997</v>
      </c>
      <c r="DH32" s="1341">
        <f t="shared" si="42"/>
        <v>1435857.0845615997</v>
      </c>
      <c r="DI32" s="1341">
        <f t="shared" si="42"/>
        <v>1435857.0845615997</v>
      </c>
      <c r="DJ32" s="1341">
        <f t="shared" si="42"/>
        <v>1435857.0845615997</v>
      </c>
      <c r="DK32" s="1341">
        <f t="shared" si="42"/>
        <v>1435857.0845615997</v>
      </c>
      <c r="DL32" s="1341">
        <f t="shared" si="42"/>
        <v>1435857.0845615997</v>
      </c>
      <c r="DM32" s="1341">
        <f t="shared" si="42"/>
        <v>1435857.0845615997</v>
      </c>
      <c r="DN32" s="1341">
        <f t="shared" si="42"/>
        <v>1435857.0845615997</v>
      </c>
      <c r="DO32" s="1341">
        <f t="shared" si="42"/>
        <v>1435857.0845615997</v>
      </c>
      <c r="DP32" s="1341">
        <f t="shared" si="42"/>
        <v>1435857.0845615997</v>
      </c>
      <c r="DQ32" s="1341">
        <f t="shared" si="42"/>
        <v>1435857.0845615997</v>
      </c>
      <c r="DR32" s="1341">
        <f t="shared" si="42"/>
        <v>1435857.0845615997</v>
      </c>
      <c r="DS32" s="1341">
        <f t="shared" si="42"/>
        <v>1464574.2262528318</v>
      </c>
      <c r="DT32" s="1341">
        <f t="shared" si="42"/>
        <v>1464574.2262528318</v>
      </c>
      <c r="DU32" s="1341">
        <f t="shared" si="42"/>
        <v>1464574.2262528318</v>
      </c>
      <c r="DV32" s="1341">
        <f t="shared" si="42"/>
        <v>1464574.2262528318</v>
      </c>
      <c r="DW32" s="1341">
        <f t="shared" si="42"/>
        <v>1464574.2262528318</v>
      </c>
      <c r="DX32" s="1341">
        <f t="shared" si="42"/>
        <v>1464574.2262528318</v>
      </c>
      <c r="DY32" s="1341">
        <f t="shared" si="42"/>
        <v>1464574.2262528318</v>
      </c>
      <c r="DZ32" s="1341">
        <f t="shared" si="42"/>
        <v>1464574.2262528318</v>
      </c>
      <c r="EA32" s="1341">
        <f t="shared" si="42"/>
        <v>1464574.2262528318</v>
      </c>
      <c r="EB32" s="1341">
        <f t="shared" si="42"/>
        <v>1464574.2262528318</v>
      </c>
      <c r="EC32" s="1341">
        <f t="shared" si="42"/>
        <v>1464574.2262528318</v>
      </c>
      <c r="ED32" s="1341">
        <f t="shared" si="42"/>
        <v>1464574.2262528318</v>
      </c>
      <c r="EE32" s="1341">
        <f t="shared" si="42"/>
        <v>1493865.7107778888</v>
      </c>
      <c r="EF32" s="1341">
        <f t="shared" si="42"/>
        <v>1493865.7107778888</v>
      </c>
      <c r="EG32" s="1341">
        <f t="shared" si="42"/>
        <v>1493865.7107778888</v>
      </c>
      <c r="EH32" s="1341">
        <f t="shared" si="42"/>
        <v>1493865.7107778888</v>
      </c>
      <c r="EI32" s="1341">
        <f t="shared" si="42"/>
        <v>1493865.7107778888</v>
      </c>
      <c r="EJ32" s="1341">
        <f t="shared" si="42"/>
        <v>1493865.7107778888</v>
      </c>
      <c r="EK32" s="1341">
        <f t="shared" si="42"/>
        <v>1493865.7107778888</v>
      </c>
      <c r="EL32" s="1341">
        <f t="shared" si="42"/>
        <v>1493865.7107778888</v>
      </c>
      <c r="EM32" s="1341">
        <f t="shared" si="42"/>
        <v>1493865.7107778888</v>
      </c>
      <c r="EN32" s="1341">
        <f t="shared" si="42"/>
        <v>1493865.7107778888</v>
      </c>
      <c r="EO32" s="1341">
        <f t="shared" si="42"/>
        <v>1493865.7107778888</v>
      </c>
      <c r="EP32" s="1341">
        <f t="shared" si="42"/>
        <v>1493865.7107778888</v>
      </c>
      <c r="EQ32" s="1341">
        <f t="shared" si="42"/>
        <v>1523743.0249934464</v>
      </c>
      <c r="ER32" s="1341">
        <f t="shared" si="42"/>
        <v>1523743.0249934464</v>
      </c>
      <c r="ES32" s="1341">
        <f t="shared" si="42"/>
        <v>1523743.0249934464</v>
      </c>
      <c r="ET32" s="1341">
        <f t="shared" si="42"/>
        <v>1523743.0249934464</v>
      </c>
      <c r="EU32" s="1341">
        <f t="shared" si="42"/>
        <v>1523743.0249934464</v>
      </c>
      <c r="EV32" s="1341">
        <f t="shared" si="42"/>
        <v>1523743.0249934464</v>
      </c>
      <c r="EW32" s="1341">
        <f t="shared" si="42"/>
        <v>1523743.0249934464</v>
      </c>
      <c r="EX32" s="1341">
        <f t="shared" si="42"/>
        <v>1523743.0249934464</v>
      </c>
      <c r="EY32" s="1341">
        <f t="shared" si="42"/>
        <v>1523743.0249934464</v>
      </c>
      <c r="EZ32" s="1341">
        <f t="shared" si="42"/>
        <v>1523743.0249934464</v>
      </c>
      <c r="FA32" s="1341">
        <f t="shared" si="42"/>
        <v>1523743.0249934464</v>
      </c>
      <c r="FB32" s="1341">
        <f t="shared" si="42"/>
        <v>1523743.0249934464</v>
      </c>
      <c r="FC32" s="1341">
        <f t="shared" si="42"/>
        <v>1554217.8854933151</v>
      </c>
      <c r="FD32" s="1341">
        <f t="shared" si="42"/>
        <v>1554217.8854933151</v>
      </c>
      <c r="FE32" s="1341">
        <f t="shared" ref="FE32:HP32" si="43">+HLOOKUP(FE$22,$E$23:$W$35,10,FALSE)/12</f>
        <v>1554217.8854933151</v>
      </c>
      <c r="FF32" s="1341">
        <f t="shared" si="43"/>
        <v>1554217.8854933151</v>
      </c>
      <c r="FG32" s="1341">
        <f t="shared" si="43"/>
        <v>1554217.8854933151</v>
      </c>
      <c r="FH32" s="1341">
        <f t="shared" si="43"/>
        <v>1554217.8854933151</v>
      </c>
      <c r="FI32" s="1341">
        <f t="shared" si="43"/>
        <v>1554217.8854933151</v>
      </c>
      <c r="FJ32" s="1341">
        <f t="shared" si="43"/>
        <v>1554217.8854933151</v>
      </c>
      <c r="FK32" s="1341">
        <f t="shared" si="43"/>
        <v>1554217.8854933151</v>
      </c>
      <c r="FL32" s="1341">
        <f t="shared" si="43"/>
        <v>1554217.8854933151</v>
      </c>
      <c r="FM32" s="1341">
        <f t="shared" si="43"/>
        <v>1554217.8854933151</v>
      </c>
      <c r="FN32" s="1341">
        <f t="shared" si="43"/>
        <v>1554217.8854933151</v>
      </c>
      <c r="FO32" s="1341">
        <f t="shared" si="43"/>
        <v>1585302.2432031815</v>
      </c>
      <c r="FP32" s="1341">
        <f t="shared" si="43"/>
        <v>1585302.2432031815</v>
      </c>
      <c r="FQ32" s="1341">
        <f t="shared" si="43"/>
        <v>1585302.2432031815</v>
      </c>
      <c r="FR32" s="1341">
        <f t="shared" si="43"/>
        <v>1585302.2432031815</v>
      </c>
      <c r="FS32" s="1341">
        <f t="shared" si="43"/>
        <v>1585302.2432031815</v>
      </c>
      <c r="FT32" s="1341">
        <f t="shared" si="43"/>
        <v>1585302.2432031815</v>
      </c>
      <c r="FU32" s="1341">
        <f t="shared" si="43"/>
        <v>1585302.2432031815</v>
      </c>
      <c r="FV32" s="1341">
        <f t="shared" si="43"/>
        <v>1585302.2432031815</v>
      </c>
      <c r="FW32" s="1341">
        <f t="shared" si="43"/>
        <v>1585302.2432031815</v>
      </c>
      <c r="FX32" s="1341">
        <f t="shared" si="43"/>
        <v>1585302.2432031815</v>
      </c>
      <c r="FY32" s="1341">
        <f t="shared" si="43"/>
        <v>1585302.2432031815</v>
      </c>
      <c r="FZ32" s="1341">
        <f t="shared" si="43"/>
        <v>1585302.2432031815</v>
      </c>
      <c r="GA32" s="1341">
        <f t="shared" si="43"/>
        <v>1617008.2880672452</v>
      </c>
      <c r="GB32" s="1341">
        <f t="shared" si="43"/>
        <v>1617008.2880672452</v>
      </c>
      <c r="GC32" s="1341">
        <f t="shared" si="43"/>
        <v>1617008.2880672452</v>
      </c>
      <c r="GD32" s="1341">
        <f t="shared" si="43"/>
        <v>1617008.2880672452</v>
      </c>
      <c r="GE32" s="1341">
        <f t="shared" si="43"/>
        <v>1617008.2880672452</v>
      </c>
      <c r="GF32" s="1341">
        <f t="shared" si="43"/>
        <v>1617008.2880672452</v>
      </c>
      <c r="GG32" s="1341">
        <f t="shared" si="43"/>
        <v>1617008.2880672452</v>
      </c>
      <c r="GH32" s="1341">
        <f t="shared" si="43"/>
        <v>1617008.2880672452</v>
      </c>
      <c r="GI32" s="1341">
        <f t="shared" si="43"/>
        <v>1617008.2880672452</v>
      </c>
      <c r="GJ32" s="1341">
        <f t="shared" si="43"/>
        <v>1617008.2880672452</v>
      </c>
      <c r="GK32" s="1341">
        <f t="shared" si="43"/>
        <v>1617008.2880672452</v>
      </c>
      <c r="GL32" s="1341">
        <f t="shared" si="43"/>
        <v>1617008.2880672452</v>
      </c>
      <c r="GM32" s="1341">
        <f t="shared" si="43"/>
        <v>1649348.4538285902</v>
      </c>
      <c r="GN32" s="1341">
        <f t="shared" si="43"/>
        <v>1649348.4538285902</v>
      </c>
      <c r="GO32" s="1341">
        <f t="shared" si="43"/>
        <v>1649348.4538285902</v>
      </c>
      <c r="GP32" s="1341">
        <f t="shared" si="43"/>
        <v>1649348.4538285902</v>
      </c>
      <c r="GQ32" s="1341">
        <f t="shared" si="43"/>
        <v>1649348.4538285902</v>
      </c>
      <c r="GR32" s="1341">
        <f t="shared" si="43"/>
        <v>1649348.4538285902</v>
      </c>
      <c r="GS32" s="1341">
        <f t="shared" si="43"/>
        <v>1649348.4538285902</v>
      </c>
      <c r="GT32" s="1341">
        <f t="shared" si="43"/>
        <v>1649348.4538285902</v>
      </c>
      <c r="GU32" s="1341">
        <f t="shared" si="43"/>
        <v>1649348.4538285902</v>
      </c>
      <c r="GV32" s="1341">
        <f t="shared" si="43"/>
        <v>1649348.4538285902</v>
      </c>
      <c r="GW32" s="1341">
        <f t="shared" si="43"/>
        <v>1649348.4538285902</v>
      </c>
      <c r="GX32" s="1341">
        <f t="shared" si="43"/>
        <v>1649348.4538285902</v>
      </c>
      <c r="GY32" s="1341">
        <f t="shared" si="43"/>
        <v>1682335.4229051617</v>
      </c>
      <c r="GZ32" s="1341">
        <f t="shared" si="43"/>
        <v>1682335.4229051617</v>
      </c>
      <c r="HA32" s="1341">
        <f t="shared" si="43"/>
        <v>1682335.4229051617</v>
      </c>
      <c r="HB32" s="1341">
        <f t="shared" si="43"/>
        <v>1682335.4229051617</v>
      </c>
      <c r="HC32" s="1341">
        <f t="shared" si="43"/>
        <v>1682335.4229051617</v>
      </c>
      <c r="HD32" s="1341">
        <f t="shared" si="43"/>
        <v>1682335.4229051617</v>
      </c>
      <c r="HE32" s="1341">
        <f t="shared" si="43"/>
        <v>1682335.4229051617</v>
      </c>
      <c r="HF32" s="1341">
        <f t="shared" si="43"/>
        <v>1682335.4229051617</v>
      </c>
      <c r="HG32" s="1341">
        <f t="shared" si="43"/>
        <v>1682335.4229051617</v>
      </c>
      <c r="HH32" s="1341">
        <f t="shared" si="43"/>
        <v>1682335.4229051617</v>
      </c>
      <c r="HI32" s="1341">
        <f t="shared" si="43"/>
        <v>1682335.4229051617</v>
      </c>
      <c r="HJ32" s="1341">
        <f t="shared" si="43"/>
        <v>1682335.4229051617</v>
      </c>
      <c r="HK32" s="1341">
        <f t="shared" si="43"/>
        <v>1715982.131363265</v>
      </c>
      <c r="HL32" s="1341">
        <f t="shared" si="43"/>
        <v>1715982.131363265</v>
      </c>
      <c r="HM32" s="1341">
        <f t="shared" si="43"/>
        <v>1715982.131363265</v>
      </c>
      <c r="HN32" s="1341">
        <f t="shared" si="43"/>
        <v>1715982.131363265</v>
      </c>
      <c r="HO32" s="1341">
        <f t="shared" si="43"/>
        <v>1715982.131363265</v>
      </c>
      <c r="HP32" s="1341">
        <f t="shared" si="43"/>
        <v>1715982.131363265</v>
      </c>
      <c r="HQ32" s="1341">
        <f t="shared" ref="HQ32:HV32" si="44">+HLOOKUP(HQ$22,$E$23:$W$35,10,FALSE)/12</f>
        <v>1715982.131363265</v>
      </c>
      <c r="HR32" s="1341">
        <f t="shared" si="44"/>
        <v>1715982.131363265</v>
      </c>
      <c r="HS32" s="1341">
        <f t="shared" si="44"/>
        <v>1715982.131363265</v>
      </c>
      <c r="HT32" s="1341">
        <f t="shared" si="44"/>
        <v>1715982.131363265</v>
      </c>
      <c r="HU32" s="1341">
        <f t="shared" si="44"/>
        <v>1715982.131363265</v>
      </c>
      <c r="HV32" s="1341">
        <f t="shared" si="44"/>
        <v>1715982.131363265</v>
      </c>
      <c r="HW32" s="1941">
        <f>+HLOOKUP(HW$22,$E$23:$W$35,10,FALSE)/5</f>
        <v>1750301.7739905305</v>
      </c>
      <c r="HX32" s="1941">
        <f t="shared" ref="HX32:IA32" si="45">+HLOOKUP(HX$22,$E$23:$W$35,10,FALSE)/5</f>
        <v>1750301.7739905305</v>
      </c>
      <c r="HY32" s="1941">
        <f t="shared" si="45"/>
        <v>1750301.7739905305</v>
      </c>
      <c r="HZ32" s="1941">
        <f t="shared" si="45"/>
        <v>1750301.7739905305</v>
      </c>
      <c r="IA32" s="1941">
        <f t="shared" si="45"/>
        <v>1750301.7739905305</v>
      </c>
    </row>
    <row r="33" spans="1:235" x14ac:dyDescent="0.3">
      <c r="B33" s="188"/>
      <c r="C33" s="93" t="s">
        <v>211</v>
      </c>
      <c r="D33" s="111"/>
      <c r="E33" s="153"/>
      <c r="F33" s="112">
        <f>IF(JV_Sales!F$40&gt;JV_Sales!F$45,JV_Sales!F$45*'JV_Cog&amp;SGA&amp;Dep'!$F$14*(1+시나리오분석!$E$18)^E$23,JV_Sales!F$40*'JV_Cog&amp;SGA&amp;Dep'!$F$14*(1+시나리오분석!$E$18)^E$23)</f>
        <v>10302000</v>
      </c>
      <c r="G33" s="207">
        <f>IF(JV_Sales!G$40&gt;JV_Sales!G$45,JV_Sales!G$45*'JV_Cog&amp;SGA&amp;Dep'!$F$14*(1+시나리오분석!$E$18)^F$23,JV_Sales!G$40*'JV_Cog&amp;SGA&amp;Dep'!$F$14*(1+시나리오분석!$E$18)^F$23)</f>
        <v>10613120.4</v>
      </c>
      <c r="H33" s="207">
        <f>IF(JV_Sales!H$40&gt;JV_Sales!H$45,JV_Sales!H$45*'JV_Cog&amp;SGA&amp;Dep'!$F$14*(1+시나리오분석!$E$18)^G$23,JV_Sales!H$40*'JV_Cog&amp;SGA&amp;Dep'!$F$14*(1+시나리오분석!$E$18)^G$23)</f>
        <v>10933636.636080001</v>
      </c>
      <c r="I33" s="207">
        <f>IF(JV_Sales!I$40&gt;JV_Sales!I$45,JV_Sales!I$45*'JV_Cog&amp;SGA&amp;Dep'!$F$14*(1+시나리오분석!$E$18)^H$23,JV_Sales!I$40*'JV_Cog&amp;SGA&amp;Dep'!$F$14*(1+시나리오분석!$E$18)^H$23)</f>
        <v>11263832.462489616</v>
      </c>
      <c r="J33" s="185">
        <f>IF(JV_Sales!J$40&gt;JV_Sales!J$45,JV_Sales!J$45*'JV_Cog&amp;SGA&amp;Dep'!$F$14*(1+시나리오분석!$E$18)^I$23,JV_Sales!J$40*'JV_Cog&amp;SGA&amp;Dep'!$F$14*(1+시나리오분석!$E$18)^I$23)</f>
        <v>11604000.202856803</v>
      </c>
      <c r="K33" s="185">
        <f>IF(JV_Sales!K$40&gt;JV_Sales!K$45,JV_Sales!K$45*'JV_Cog&amp;SGA&amp;Dep'!$F$14*(1+시나리오분석!$E$18)^J$23,JV_Sales!K$40*'JV_Cog&amp;SGA&amp;Dep'!$F$14*(1+시나리오분석!$E$18)^J$23)</f>
        <v>11954441.008983079</v>
      </c>
      <c r="L33" s="185">
        <f>IF(JV_Sales!L$40&gt;JV_Sales!L$45,JV_Sales!L$45*'JV_Cog&amp;SGA&amp;Dep'!$F$14*(1+시나리오분석!$E$18)^K$23,JV_Sales!L$40*'JV_Cog&amp;SGA&amp;Dep'!$F$14*(1+시나리오분석!$E$18)^K$23)</f>
        <v>12315465.12745437</v>
      </c>
      <c r="M33" s="185">
        <f>IF(JV_Sales!M$40&gt;JV_Sales!M$45,JV_Sales!M$45*'JV_Cog&amp;SGA&amp;Dep'!$F$14*(1+시나리오분석!$E$18)^L$23,JV_Sales!M$40*'JV_Cog&amp;SGA&amp;Dep'!$F$14*(1+시나리오분석!$E$18)^L$23)</f>
        <v>12687392.174303491</v>
      </c>
      <c r="N33" s="185">
        <f>IF(JV_Sales!N$40&gt;JV_Sales!N$45,JV_Sales!N$45*'JV_Cog&amp;SGA&amp;Dep'!$F$14*(1+시나리오분석!$E$18)^M$23,JV_Sales!N$40*'JV_Cog&amp;SGA&amp;Dep'!$F$14*(1+시나리오분석!$E$18)^M$23)</f>
        <v>13070551.417967455</v>
      </c>
      <c r="O33" s="185">
        <f>IF(JV_Sales!O$40&gt;JV_Sales!O$45,JV_Sales!O$45*'JV_Cog&amp;SGA&amp;Dep'!$F$14*(1+시나리오분석!$E$18)^N$23,JV_Sales!O$40*'JV_Cog&amp;SGA&amp;Dep'!$F$14*(1+시나리오분석!$E$18)^N$23)</f>
        <v>13465282.070790075</v>
      </c>
      <c r="P33" s="185">
        <f>IF(JV_Sales!P$40&gt;JV_Sales!P$45,JV_Sales!P$45*'JV_Cog&amp;SGA&amp;Dep'!$F$14*(1+시나리오분석!$E$18)^O$23,JV_Sales!P$40*'JV_Cog&amp;SGA&amp;Dep'!$F$14*(1+시나리오분석!$E$18)^O$23)</f>
        <v>13871933.589327933</v>
      </c>
      <c r="Q33" s="185">
        <f>IF(JV_Sales!Q$40&gt;JV_Sales!Q$45,JV_Sales!Q$45*'JV_Cog&amp;SGA&amp;Dep'!$F$14*(1+시나리오분석!$E$18)^P$23,JV_Sales!Q$40*'JV_Cog&amp;SGA&amp;Dep'!$F$14*(1+시나리오분석!$E$18)^P$23)</f>
        <v>14290865.983725635</v>
      </c>
      <c r="R33" s="185">
        <f>IF(JV_Sales!R$40&gt;JV_Sales!R$45,JV_Sales!R$45*'JV_Cog&amp;SGA&amp;Dep'!$F$14*(1+시나리오분석!$E$18)^Q$23,JV_Sales!R$40*'JV_Cog&amp;SGA&amp;Dep'!$F$14*(1+시나리오분석!$E$18)^Q$23)</f>
        <v>14722450.136434151</v>
      </c>
      <c r="S33" s="185">
        <f>IF(JV_Sales!S$40&gt;JV_Sales!S$45,JV_Sales!S$45*'JV_Cog&amp;SGA&amp;Dep'!$F$14*(1+시나리오분석!$E$18)^R$23,JV_Sales!S$40*'JV_Cog&amp;SGA&amp;Dep'!$F$14*(1+시나리오분석!$E$18)^R$23)</f>
        <v>15135197.576309415</v>
      </c>
      <c r="T33" s="185">
        <f>IF(JV_Sales!T$40&gt;JV_Sales!T$45,JV_Sales!T$45*'JV_Cog&amp;SGA&amp;Dep'!$F$14*(1+시나리오분석!$E$18)^S$23,JV_Sales!T$40*'JV_Cog&amp;SGA&amp;Dep'!$F$14*(1+시나리오분석!$E$18)^S$23)</f>
        <v>15437901.527835604</v>
      </c>
      <c r="U33" s="185">
        <f>IF(JV_Sales!U$40&gt;JV_Sales!U$45,JV_Sales!U$45*'JV_Cog&amp;SGA&amp;Dep'!$F$14*(1+시나리오분석!$E$18)^T$23,JV_Sales!U$40*'JV_Cog&amp;SGA&amp;Dep'!$F$14*(1+시나리오분석!$E$18)^T$23)</f>
        <v>15746659.558392312</v>
      </c>
      <c r="V33" s="185">
        <f>IF(JV_Sales!V$40&gt;JV_Sales!V$45,JV_Sales!V$45*'JV_Cog&amp;SGA&amp;Dep'!$F$14*(1+시나리오분석!$E$18)^U$23,JV_Sales!V$40*'JV_Cog&amp;SGA&amp;Dep'!$F$14*(1+시나리오분석!$E$18)^U$23)</f>
        <v>16061592.749560161</v>
      </c>
      <c r="W33" s="128">
        <f>IF(JV_Sales!W$40&gt;JV_Sales!W$45,JV_Sales!W$45*'JV_Cog&amp;SGA&amp;Dep'!$F$14*(1+시나리오분석!$E$18)^V$23,JV_Sales!W$40*'JV_Cog&amp;SGA&amp;Dep'!$F$14*(1+시나리오분석!$E$18)^V$23)</f>
        <v>16382824.604551366</v>
      </c>
      <c r="Y33" s="1937" t="s">
        <v>211</v>
      </c>
      <c r="Z33" s="111"/>
      <c r="AA33" s="1334"/>
      <c r="AB33" s="1333"/>
      <c r="AC33" s="1333"/>
      <c r="AD33" s="1333"/>
      <c r="AE33" s="1333"/>
      <c r="AF33" s="1321">
        <f>IF(JV_Sales!AF$40&gt;JV_Sales!AF$45,JV_Sales!AF$45*$AB$14*(1+시나리오분석!$E$18)^(AF$22-1),JV_Sales!AF$40*$AB$14*(1+시나리오분석!$E$18)^(AF$22-1))</f>
        <v>858500</v>
      </c>
      <c r="AG33" s="1321">
        <f>IF(JV_Sales!AG$40&gt;JV_Sales!AG$45,JV_Sales!AG$45*$AB$14*(1+시나리오분석!$E$18)^(AG$22-1),JV_Sales!AG$40*$AB$14*(1+시나리오분석!$E$18)^(AG$22-1))</f>
        <v>858500</v>
      </c>
      <c r="AH33" s="1321">
        <f>IF(JV_Sales!AH$40&gt;JV_Sales!AH$45,JV_Sales!AH$45*$AB$14*(1+시나리오분석!$E$18)^(AH$22-1),JV_Sales!AH$40*$AB$14*(1+시나리오분석!$E$18)^(AH$22-1))</f>
        <v>858500</v>
      </c>
      <c r="AI33" s="1321">
        <f>IF(JV_Sales!AI$40&gt;JV_Sales!AI$45,JV_Sales!AI$45*$AB$14*(1+시나리오분석!$E$18)^(AI$22-1),JV_Sales!AI$40*$AB$14*(1+시나리오분석!$E$18)^(AI$22-1))</f>
        <v>858500</v>
      </c>
      <c r="AJ33" s="1321">
        <f>IF(JV_Sales!AJ$40&gt;JV_Sales!AJ$45,JV_Sales!AJ$45*$AB$14*(1+시나리오분석!$E$18)^(AJ$22-1),JV_Sales!AJ$40*$AB$14*(1+시나리오분석!$E$18)^(AJ$22-1))</f>
        <v>858500</v>
      </c>
      <c r="AK33" s="1321">
        <f>IF(JV_Sales!AK$40&gt;JV_Sales!AK$45,JV_Sales!AK$45*$AB$14*(1+시나리오분석!$E$18)^(AK$22-1),JV_Sales!AK$40*$AB$14*(1+시나리오분석!$E$18)^(AK$22-1))</f>
        <v>858500</v>
      </c>
      <c r="AL33" s="1321">
        <f>IF(JV_Sales!AL$40&gt;JV_Sales!AL$45,JV_Sales!AL$45*$AB$14*(1+시나리오분석!$E$18)^(AL$22-1),JV_Sales!AL$40*$AB$14*(1+시나리오분석!$E$18)^(AL$22-1))</f>
        <v>858500</v>
      </c>
      <c r="AM33" s="1321">
        <f>IF(JV_Sales!AM$40&gt;JV_Sales!AM$45,JV_Sales!AM$45*$AB$14*(1+시나리오분석!$E$18)^(AM$22-1),JV_Sales!AM$40*$AB$14*(1+시나리오분석!$E$18)^(AM$22-1))</f>
        <v>884426.70000000007</v>
      </c>
      <c r="AN33" s="1321">
        <f>IF(JV_Sales!AN$40&gt;JV_Sales!AN$45,JV_Sales!AN$45*$AB$14*(1+시나리오분석!$E$18)^(AN$22-1),JV_Sales!AN$40*$AB$14*(1+시나리오분석!$E$18)^(AN$22-1))</f>
        <v>884426.70000000007</v>
      </c>
      <c r="AO33" s="1321">
        <f>IF(JV_Sales!AO$40&gt;JV_Sales!AO$45,JV_Sales!AO$45*$AB$14*(1+시나리오분석!$E$18)^(AO$22-1),JV_Sales!AO$40*$AB$14*(1+시나리오분석!$E$18)^(AO$22-1))</f>
        <v>884426.70000000007</v>
      </c>
      <c r="AP33" s="1321">
        <f>IF(JV_Sales!AP$40&gt;JV_Sales!AP$45,JV_Sales!AP$45*$AB$14*(1+시나리오분석!$E$18)^(AP$22-1),JV_Sales!AP$40*$AB$14*(1+시나리오분석!$E$18)^(AP$22-1))</f>
        <v>884426.70000000007</v>
      </c>
      <c r="AQ33" s="1321">
        <f>IF(JV_Sales!AQ$40&gt;JV_Sales!AQ$45,JV_Sales!AQ$45*$AB$14*(1+시나리오분석!$E$18)^(AQ$22-1),JV_Sales!AQ$40*$AB$14*(1+시나리오분석!$E$18)^(AQ$22-1))</f>
        <v>884426.70000000007</v>
      </c>
      <c r="AR33" s="1321">
        <f>IF(JV_Sales!AR$40&gt;JV_Sales!AR$45,JV_Sales!AR$45*$AB$14*(1+시나리오분석!$E$18)^(AR$22-1),JV_Sales!AR$40*$AB$14*(1+시나리오분석!$E$18)^(AR$22-1))</f>
        <v>884426.70000000007</v>
      </c>
      <c r="AS33" s="1321">
        <f>IF(JV_Sales!AS$40&gt;JV_Sales!AS$45,JV_Sales!AS$45*$AB$14*(1+시나리오분석!$E$18)^(AS$22-1),JV_Sales!AS$40*$AB$14*(1+시나리오분석!$E$18)^(AS$22-1))</f>
        <v>884426.70000000007</v>
      </c>
      <c r="AT33" s="1321">
        <f>IF(JV_Sales!AT$40&gt;JV_Sales!AT$45,JV_Sales!AT$45*$AB$14*(1+시나리오분석!$E$18)^(AT$22-1),JV_Sales!AT$40*$AB$14*(1+시나리오분석!$E$18)^(AT$22-1))</f>
        <v>884426.70000000007</v>
      </c>
      <c r="AU33" s="1321">
        <f>IF(JV_Sales!AU$40&gt;JV_Sales!AU$45,JV_Sales!AU$45*$AB$14*(1+시나리오분석!$E$18)^(AU$22-1),JV_Sales!AU$40*$AB$14*(1+시나리오분석!$E$18)^(AU$22-1))</f>
        <v>884426.70000000007</v>
      </c>
      <c r="AV33" s="1321">
        <f>IF(JV_Sales!AV$40&gt;JV_Sales!AV$45,JV_Sales!AV$45*$AB$14*(1+시나리오분석!$E$18)^(AV$22-1),JV_Sales!AV$40*$AB$14*(1+시나리오분석!$E$18)^(AV$22-1))</f>
        <v>884426.70000000007</v>
      </c>
      <c r="AW33" s="1321">
        <f>IF(JV_Sales!AW$40&gt;JV_Sales!AW$45,JV_Sales!AW$45*$AB$14*(1+시나리오분석!$E$18)^(AW$22-1),JV_Sales!AW$40*$AB$14*(1+시나리오분석!$E$18)^(AW$22-1))</f>
        <v>884426.70000000007</v>
      </c>
      <c r="AX33" s="1321">
        <f>IF(JV_Sales!AX$40&gt;JV_Sales!AX$45,JV_Sales!AX$45*$AB$14*(1+시나리오분석!$E$18)^(AX$22-1),JV_Sales!AX$40*$AB$14*(1+시나리오분석!$E$18)^(AX$22-1))</f>
        <v>884426.70000000007</v>
      </c>
      <c r="AY33" s="1321">
        <f>IF(JV_Sales!AY$40&gt;JV_Sales!AY$45,JV_Sales!AY$45*$AB$14*(1+시나리오분석!$E$18)^(AY$22-1),JV_Sales!AY$40*$AB$14*(1+시나리오분석!$E$18)^(AY$22-1))</f>
        <v>911136.38633999997</v>
      </c>
      <c r="AZ33" s="1321">
        <f>IF(JV_Sales!AZ$40&gt;JV_Sales!AZ$45,JV_Sales!AZ$45*$AB$14*(1+시나리오분석!$E$18)^(AZ$22-1),JV_Sales!AZ$40*$AB$14*(1+시나리오분석!$E$18)^(AZ$22-1))</f>
        <v>911136.38633999997</v>
      </c>
      <c r="BA33" s="1321">
        <f>IF(JV_Sales!BA$40&gt;JV_Sales!BA$45,JV_Sales!BA$45*$AB$14*(1+시나리오분석!$E$18)^(BA$22-1),JV_Sales!BA$40*$AB$14*(1+시나리오분석!$E$18)^(BA$22-1))</f>
        <v>911136.38633999997</v>
      </c>
      <c r="BB33" s="1321">
        <f>IF(JV_Sales!BB$40&gt;JV_Sales!BB$45,JV_Sales!BB$45*$AB$14*(1+시나리오분석!$E$18)^(BB$22-1),JV_Sales!BB$40*$AB$14*(1+시나리오분석!$E$18)^(BB$22-1))</f>
        <v>911136.38633999997</v>
      </c>
      <c r="BC33" s="1321">
        <f>IF(JV_Sales!BC$40&gt;JV_Sales!BC$45,JV_Sales!BC$45*$AB$14*(1+시나리오분석!$E$18)^(BC$22-1),JV_Sales!BC$40*$AB$14*(1+시나리오분석!$E$18)^(BC$22-1))</f>
        <v>911136.38633999997</v>
      </c>
      <c r="BD33" s="1321">
        <f>IF(JV_Sales!BD$40&gt;JV_Sales!BD$45,JV_Sales!BD$45*$AB$14*(1+시나리오분석!$E$18)^(BD$22-1),JV_Sales!BD$40*$AB$14*(1+시나리오분석!$E$18)^(BD$22-1))</f>
        <v>911136.38633999997</v>
      </c>
      <c r="BE33" s="1321">
        <f>IF(JV_Sales!BE$40&gt;JV_Sales!BE$45,JV_Sales!BE$45*$AB$14*(1+시나리오분석!$E$18)^(BE$22-1),JV_Sales!BE$40*$AB$14*(1+시나리오분석!$E$18)^(BE$22-1))</f>
        <v>911136.38633999997</v>
      </c>
      <c r="BF33" s="1321">
        <f>IF(JV_Sales!BF$40&gt;JV_Sales!BF$45,JV_Sales!BF$45*$AB$14*(1+시나리오분석!$E$18)^(BF$22-1),JV_Sales!BF$40*$AB$14*(1+시나리오분석!$E$18)^(BF$22-1))</f>
        <v>911136.38633999997</v>
      </c>
      <c r="BG33" s="1321">
        <f>IF(JV_Sales!BG$40&gt;JV_Sales!BG$45,JV_Sales!BG$45*$AB$14*(1+시나리오분석!$E$18)^(BG$22-1),JV_Sales!BG$40*$AB$14*(1+시나리오분석!$E$18)^(BG$22-1))</f>
        <v>911136.38633999997</v>
      </c>
      <c r="BH33" s="1321">
        <f>IF(JV_Sales!BH$40&gt;JV_Sales!BH$45,JV_Sales!BH$45*$AB$14*(1+시나리오분석!$E$18)^(BH$22-1),JV_Sales!BH$40*$AB$14*(1+시나리오분석!$E$18)^(BH$22-1))</f>
        <v>911136.38633999997</v>
      </c>
      <c r="BI33" s="1321">
        <f>IF(JV_Sales!BI$40&gt;JV_Sales!BI$45,JV_Sales!BI$45*$AB$14*(1+시나리오분석!$E$18)^(BI$22-1),JV_Sales!BI$40*$AB$14*(1+시나리오분석!$E$18)^(BI$22-1))</f>
        <v>911136.38633999997</v>
      </c>
      <c r="BJ33" s="1321">
        <f>IF(JV_Sales!BJ$40&gt;JV_Sales!BJ$45,JV_Sales!BJ$45*$AB$14*(1+시나리오분석!$E$18)^(BJ$22-1),JV_Sales!BJ$40*$AB$14*(1+시나리오분석!$E$18)^(BJ$22-1))</f>
        <v>911136.38633999997</v>
      </c>
      <c r="BK33" s="1321">
        <f>IF(JV_Sales!BK$40&gt;JV_Sales!BK$45,JV_Sales!BK$45*$AB$14*(1+시나리오분석!$E$18)^(BK$22-1),JV_Sales!BK$40*$AB$14*(1+시나리오분석!$E$18)^(BK$22-1))</f>
        <v>938652.70520746813</v>
      </c>
      <c r="BL33" s="1321">
        <f>IF(JV_Sales!BL$40&gt;JV_Sales!BL$45,JV_Sales!BL$45*$AB$14*(1+시나리오분석!$E$18)^(BL$22-1),JV_Sales!BL$40*$AB$14*(1+시나리오분석!$E$18)^(BL$22-1))</f>
        <v>938652.70520746813</v>
      </c>
      <c r="BM33" s="1321">
        <f>IF(JV_Sales!BM$40&gt;JV_Sales!BM$45,JV_Sales!BM$45*$AB$14*(1+시나리오분석!$E$18)^(BM$22-1),JV_Sales!BM$40*$AB$14*(1+시나리오분석!$E$18)^(BM$22-1))</f>
        <v>938652.70520746813</v>
      </c>
      <c r="BN33" s="1321">
        <f>IF(JV_Sales!BN$40&gt;JV_Sales!BN$45,JV_Sales!BN$45*$AB$14*(1+시나리오분석!$E$18)^(BN$22-1),JV_Sales!BN$40*$AB$14*(1+시나리오분석!$E$18)^(BN$22-1))</f>
        <v>938652.70520746813</v>
      </c>
      <c r="BO33" s="1321">
        <f>IF(JV_Sales!BO$40&gt;JV_Sales!BO$45,JV_Sales!BO$45*$AB$14*(1+시나리오분석!$E$18)^(BO$22-1),JV_Sales!BO$40*$AB$14*(1+시나리오분석!$E$18)^(BO$22-1))</f>
        <v>938652.70520746813</v>
      </c>
      <c r="BP33" s="1321">
        <f>IF(JV_Sales!BP$40&gt;JV_Sales!BP$45,JV_Sales!BP$45*$AB$14*(1+시나리오분석!$E$18)^(BP$22-1),JV_Sales!BP$40*$AB$14*(1+시나리오분석!$E$18)^(BP$22-1))</f>
        <v>938652.70520746813</v>
      </c>
      <c r="BQ33" s="1321">
        <f>IF(JV_Sales!BQ$40&gt;JV_Sales!BQ$45,JV_Sales!BQ$45*$AB$14*(1+시나리오분석!$E$18)^(BQ$22-1),JV_Sales!BQ$40*$AB$14*(1+시나리오분석!$E$18)^(BQ$22-1))</f>
        <v>938652.70520746813</v>
      </c>
      <c r="BR33" s="1321">
        <f>IF(JV_Sales!BR$40&gt;JV_Sales!BR$45,JV_Sales!BR$45*$AB$14*(1+시나리오분석!$E$18)^(BR$22-1),JV_Sales!BR$40*$AB$14*(1+시나리오분석!$E$18)^(BR$22-1))</f>
        <v>938652.70520746813</v>
      </c>
      <c r="BS33" s="1321">
        <f>IF(JV_Sales!BS$40&gt;JV_Sales!BS$45,JV_Sales!BS$45*$AB$14*(1+시나리오분석!$E$18)^(BS$22-1),JV_Sales!BS$40*$AB$14*(1+시나리오분석!$E$18)^(BS$22-1))</f>
        <v>938652.70520746813</v>
      </c>
      <c r="BT33" s="1321">
        <f>IF(JV_Sales!BT$40&gt;JV_Sales!BT$45,JV_Sales!BT$45*$AB$14*(1+시나리오분석!$E$18)^(BT$22-1),JV_Sales!BT$40*$AB$14*(1+시나리오분석!$E$18)^(BT$22-1))</f>
        <v>938652.70520746813</v>
      </c>
      <c r="BU33" s="1321">
        <f>IF(JV_Sales!BU$40&gt;JV_Sales!BU$45,JV_Sales!BU$45*$AB$14*(1+시나리오분석!$E$18)^(BU$22-1),JV_Sales!BU$40*$AB$14*(1+시나리오분석!$E$18)^(BU$22-1))</f>
        <v>938652.70520746813</v>
      </c>
      <c r="BV33" s="1321">
        <f>IF(JV_Sales!BV$40&gt;JV_Sales!BV$45,JV_Sales!BV$45*$AB$14*(1+시나리오분석!$E$18)^(BV$22-1),JV_Sales!BV$40*$AB$14*(1+시나리오분석!$E$18)^(BV$22-1))</f>
        <v>938652.70520746813</v>
      </c>
      <c r="BW33" s="1321">
        <f>IF(JV_Sales!BW$40&gt;JV_Sales!BW$45,JV_Sales!BW$45*$AB$14*(1+시나리오분석!$E$18)^(BW$22-1),JV_Sales!BW$40*$AB$14*(1+시나리오분석!$E$18)^(BW$22-1))</f>
        <v>967000.01690473361</v>
      </c>
      <c r="BX33" s="1321">
        <f>IF(JV_Sales!BX$40&gt;JV_Sales!BX$45,JV_Sales!BX$45*$AB$14*(1+시나리오분석!$E$18)^(BX$22-1),JV_Sales!BX$40*$AB$14*(1+시나리오분석!$E$18)^(BX$22-1))</f>
        <v>967000.01690473361</v>
      </c>
      <c r="BY33" s="1321">
        <f>IF(JV_Sales!BY$40&gt;JV_Sales!BY$45,JV_Sales!BY$45*$AB$14*(1+시나리오분석!$E$18)^(BY$22-1),JV_Sales!BY$40*$AB$14*(1+시나리오분석!$E$18)^(BY$22-1))</f>
        <v>967000.01690473361</v>
      </c>
      <c r="BZ33" s="1321">
        <f>IF(JV_Sales!BZ$40&gt;JV_Sales!BZ$45,JV_Sales!BZ$45*$AB$14*(1+시나리오분석!$E$18)^(BZ$22-1),JV_Sales!BZ$40*$AB$14*(1+시나리오분석!$E$18)^(BZ$22-1))</f>
        <v>967000.01690473361</v>
      </c>
      <c r="CA33" s="1321">
        <f>IF(JV_Sales!CA$40&gt;JV_Sales!CA$45,JV_Sales!CA$45*$AB$14*(1+시나리오분석!$E$18)^(CA$22-1),JV_Sales!CA$40*$AB$14*(1+시나리오분석!$E$18)^(CA$22-1))</f>
        <v>967000.01690473361</v>
      </c>
      <c r="CB33" s="1321">
        <f>IF(JV_Sales!CB$40&gt;JV_Sales!CB$45,JV_Sales!CB$45*$AB$14*(1+시나리오분석!$E$18)^(CB$22-1),JV_Sales!CB$40*$AB$14*(1+시나리오분석!$E$18)^(CB$22-1))</f>
        <v>967000.01690473361</v>
      </c>
      <c r="CC33" s="1321">
        <f>IF(JV_Sales!CC$40&gt;JV_Sales!CC$45,JV_Sales!CC$45*$AB$14*(1+시나리오분석!$E$18)^(CC$22-1),JV_Sales!CC$40*$AB$14*(1+시나리오분석!$E$18)^(CC$22-1))</f>
        <v>967000.01690473361</v>
      </c>
      <c r="CD33" s="1321">
        <f>IF(JV_Sales!CD$40&gt;JV_Sales!CD$45,JV_Sales!CD$45*$AB$14*(1+시나리오분석!$E$18)^(CD$22-1),JV_Sales!CD$40*$AB$14*(1+시나리오분석!$E$18)^(CD$22-1))</f>
        <v>967000.01690473361</v>
      </c>
      <c r="CE33" s="1321">
        <f>IF(JV_Sales!CE$40&gt;JV_Sales!CE$45,JV_Sales!CE$45*$AB$14*(1+시나리오분석!$E$18)^(CE$22-1),JV_Sales!CE$40*$AB$14*(1+시나리오분석!$E$18)^(CE$22-1))</f>
        <v>967000.01690473361</v>
      </c>
      <c r="CF33" s="1321">
        <f>IF(JV_Sales!CF$40&gt;JV_Sales!CF$45,JV_Sales!CF$45*$AB$14*(1+시나리오분석!$E$18)^(CF$22-1),JV_Sales!CF$40*$AB$14*(1+시나리오분석!$E$18)^(CF$22-1))</f>
        <v>967000.01690473361</v>
      </c>
      <c r="CG33" s="1321">
        <f>IF(JV_Sales!CG$40&gt;JV_Sales!CG$45,JV_Sales!CG$45*$AB$14*(1+시나리오분석!$E$18)^(CG$22-1),JV_Sales!CG$40*$AB$14*(1+시나리오분석!$E$18)^(CG$22-1))</f>
        <v>967000.01690473361</v>
      </c>
      <c r="CH33" s="1321">
        <f>IF(JV_Sales!CH$40&gt;JV_Sales!CH$45,JV_Sales!CH$45*$AB$14*(1+시나리오분석!$E$18)^(CH$22-1),JV_Sales!CH$40*$AB$14*(1+시나리오분석!$E$18)^(CH$22-1))</f>
        <v>967000.01690473361</v>
      </c>
      <c r="CI33" s="1321">
        <f>IF(JV_Sales!CI$40&gt;JV_Sales!CI$45,JV_Sales!CI$45*$AB$14*(1+시나리오분석!$E$18)^(CI$22-1),JV_Sales!CI$40*$AB$14*(1+시나리오분석!$E$18)^(CI$22-1))</f>
        <v>996203.41741525673</v>
      </c>
      <c r="CJ33" s="1321">
        <f>IF(JV_Sales!CJ$40&gt;JV_Sales!CJ$45,JV_Sales!CJ$45*$AB$14*(1+시나리오분석!$E$18)^(CJ$22-1),JV_Sales!CJ$40*$AB$14*(1+시나리오분석!$E$18)^(CJ$22-1))</f>
        <v>996203.41741525673</v>
      </c>
      <c r="CK33" s="1321">
        <f>IF(JV_Sales!CK$40&gt;JV_Sales!CK$45,JV_Sales!CK$45*$AB$14*(1+시나리오분석!$E$18)^(CK$22-1),JV_Sales!CK$40*$AB$14*(1+시나리오분석!$E$18)^(CK$22-1))</f>
        <v>996203.41741525673</v>
      </c>
      <c r="CL33" s="1321">
        <f>IF(JV_Sales!CL$40&gt;JV_Sales!CL$45,JV_Sales!CL$45*$AB$14*(1+시나리오분석!$E$18)^(CL$22-1),JV_Sales!CL$40*$AB$14*(1+시나리오분석!$E$18)^(CL$22-1))</f>
        <v>996203.41741525673</v>
      </c>
      <c r="CM33" s="1321">
        <f>IF(JV_Sales!CM$40&gt;JV_Sales!CM$45,JV_Sales!CM$45*$AB$14*(1+시나리오분석!$E$18)^(CM$22-1),JV_Sales!CM$40*$AB$14*(1+시나리오분석!$E$18)^(CM$22-1))</f>
        <v>996203.41741525673</v>
      </c>
      <c r="CN33" s="1321">
        <f>IF(JV_Sales!CN$40&gt;JV_Sales!CN$45,JV_Sales!CN$45*$AB$14*(1+시나리오분석!$E$18)^(CN$22-1),JV_Sales!CN$40*$AB$14*(1+시나리오분석!$E$18)^(CN$22-1))</f>
        <v>996203.41741525673</v>
      </c>
      <c r="CO33" s="1321">
        <f>IF(JV_Sales!CO$40&gt;JV_Sales!CO$45,JV_Sales!CO$45*$AB$14*(1+시나리오분석!$E$18)^(CO$22-1),JV_Sales!CO$40*$AB$14*(1+시나리오분석!$E$18)^(CO$22-1))</f>
        <v>996203.41741525673</v>
      </c>
      <c r="CP33" s="1321">
        <f>IF(JV_Sales!CP$40&gt;JV_Sales!CP$45,JV_Sales!CP$45*$AB$14*(1+시나리오분석!$E$18)^(CP$22-1),JV_Sales!CP$40*$AB$14*(1+시나리오분석!$E$18)^(CP$22-1))</f>
        <v>996203.41741525673</v>
      </c>
      <c r="CQ33" s="1321">
        <f>IF(JV_Sales!CQ$40&gt;JV_Sales!CQ$45,JV_Sales!CQ$45*$AB$14*(1+시나리오분석!$E$18)^(CQ$22-1),JV_Sales!CQ$40*$AB$14*(1+시나리오분석!$E$18)^(CQ$22-1))</f>
        <v>996203.41741525673</v>
      </c>
      <c r="CR33" s="1321">
        <f>IF(JV_Sales!CR$40&gt;JV_Sales!CR$45,JV_Sales!CR$45*$AB$14*(1+시나리오분석!$E$18)^(CR$22-1),JV_Sales!CR$40*$AB$14*(1+시나리오분석!$E$18)^(CR$22-1))</f>
        <v>996203.41741525673</v>
      </c>
      <c r="CS33" s="1321">
        <f>IF(JV_Sales!CS$40&gt;JV_Sales!CS$45,JV_Sales!CS$45*$AB$14*(1+시나리오분석!$E$18)^(CS$22-1),JV_Sales!CS$40*$AB$14*(1+시나리오분석!$E$18)^(CS$22-1))</f>
        <v>996203.41741525673</v>
      </c>
      <c r="CT33" s="1321">
        <f>IF(JV_Sales!CT$40&gt;JV_Sales!CT$45,JV_Sales!CT$45*$AB$14*(1+시나리오분석!$E$18)^(CT$22-1),JV_Sales!CT$40*$AB$14*(1+시나리오분석!$E$18)^(CT$22-1))</f>
        <v>996203.41741525673</v>
      </c>
      <c r="CU33" s="1321">
        <f>IF(JV_Sales!CU$40&gt;JV_Sales!CU$45,JV_Sales!CU$45*$AB$14*(1+시나리오분석!$E$18)^(CU$22-1),JV_Sales!CU$40*$AB$14*(1+시나리오분석!$E$18)^(CU$22-1))</f>
        <v>1026288.7606211975</v>
      </c>
      <c r="CV33" s="1321">
        <f>IF(JV_Sales!CV$40&gt;JV_Sales!CV$45,JV_Sales!CV$45*$AB$14*(1+시나리오분석!$E$18)^(CV$22-1),JV_Sales!CV$40*$AB$14*(1+시나리오분석!$E$18)^(CV$22-1))</f>
        <v>1026288.7606211975</v>
      </c>
      <c r="CW33" s="1321">
        <f>IF(JV_Sales!CW$40&gt;JV_Sales!CW$45,JV_Sales!CW$45*$AB$14*(1+시나리오분석!$E$18)^(CW$22-1),JV_Sales!CW$40*$AB$14*(1+시나리오분석!$E$18)^(CW$22-1))</f>
        <v>1026288.7606211975</v>
      </c>
      <c r="CX33" s="1321">
        <f>IF(JV_Sales!CX$40&gt;JV_Sales!CX$45,JV_Sales!CX$45*$AB$14*(1+시나리오분석!$E$18)^(CX$22-1),JV_Sales!CX$40*$AB$14*(1+시나리오분석!$E$18)^(CX$22-1))</f>
        <v>1026288.7606211975</v>
      </c>
      <c r="CY33" s="1321">
        <f>IF(JV_Sales!CY$40&gt;JV_Sales!CY$45,JV_Sales!CY$45*$AB$14*(1+시나리오분석!$E$18)^(CY$22-1),JV_Sales!CY$40*$AB$14*(1+시나리오분석!$E$18)^(CY$22-1))</f>
        <v>1026288.7606211975</v>
      </c>
      <c r="CZ33" s="1321">
        <f>IF(JV_Sales!CZ$40&gt;JV_Sales!CZ$45,JV_Sales!CZ$45*$AB$14*(1+시나리오분석!$E$18)^(CZ$22-1),JV_Sales!CZ$40*$AB$14*(1+시나리오분석!$E$18)^(CZ$22-1))</f>
        <v>1026288.7606211975</v>
      </c>
      <c r="DA33" s="1321">
        <f>IF(JV_Sales!DA$40&gt;JV_Sales!DA$45,JV_Sales!DA$45*$AB$14*(1+시나리오분석!$E$18)^(DA$22-1),JV_Sales!DA$40*$AB$14*(1+시나리오분석!$E$18)^(DA$22-1))</f>
        <v>1026288.7606211975</v>
      </c>
      <c r="DB33" s="1321">
        <f>IF(JV_Sales!DB$40&gt;JV_Sales!DB$45,JV_Sales!DB$45*$AB$14*(1+시나리오분석!$E$18)^(DB$22-1),JV_Sales!DB$40*$AB$14*(1+시나리오분석!$E$18)^(DB$22-1))</f>
        <v>1026288.7606211975</v>
      </c>
      <c r="DC33" s="1321">
        <f>IF(JV_Sales!DC$40&gt;JV_Sales!DC$45,JV_Sales!DC$45*$AB$14*(1+시나리오분석!$E$18)^(DC$22-1),JV_Sales!DC$40*$AB$14*(1+시나리오분석!$E$18)^(DC$22-1))</f>
        <v>1026288.7606211975</v>
      </c>
      <c r="DD33" s="1321">
        <f>IF(JV_Sales!DD$40&gt;JV_Sales!DD$45,JV_Sales!DD$45*$AB$14*(1+시나리오분석!$E$18)^(DD$22-1),JV_Sales!DD$40*$AB$14*(1+시나리오분석!$E$18)^(DD$22-1))</f>
        <v>1026288.7606211975</v>
      </c>
      <c r="DE33" s="1321">
        <f>IF(JV_Sales!DE$40&gt;JV_Sales!DE$45,JV_Sales!DE$45*$AB$14*(1+시나리오분석!$E$18)^(DE$22-1),JV_Sales!DE$40*$AB$14*(1+시나리오분석!$E$18)^(DE$22-1))</f>
        <v>1026288.7606211975</v>
      </c>
      <c r="DF33" s="1321">
        <f>IF(JV_Sales!DF$40&gt;JV_Sales!DF$45,JV_Sales!DF$45*$AB$14*(1+시나리오분석!$E$18)^(DF$22-1),JV_Sales!DF$40*$AB$14*(1+시나리오분석!$E$18)^(DF$22-1))</f>
        <v>1026288.7606211975</v>
      </c>
      <c r="DG33" s="1321">
        <f>IF(JV_Sales!DG$40&gt;JV_Sales!DG$45,JV_Sales!DG$45*$AB$14*(1+시나리오분석!$E$18)^(DG$22-1),JV_Sales!DG$40*$AB$14*(1+시나리오분석!$E$18)^(DG$22-1))</f>
        <v>1057282.6811919576</v>
      </c>
      <c r="DH33" s="1321">
        <f>IF(JV_Sales!DH$40&gt;JV_Sales!DH$45,JV_Sales!DH$45*$AB$14*(1+시나리오분석!$E$18)^(DH$22-1),JV_Sales!DH$40*$AB$14*(1+시나리오분석!$E$18)^(DH$22-1))</f>
        <v>1057282.6811919576</v>
      </c>
      <c r="DI33" s="1321">
        <f>IF(JV_Sales!DI$40&gt;JV_Sales!DI$45,JV_Sales!DI$45*$AB$14*(1+시나리오분석!$E$18)^(DI$22-1),JV_Sales!DI$40*$AB$14*(1+시나리오분석!$E$18)^(DI$22-1))</f>
        <v>1057282.6811919576</v>
      </c>
      <c r="DJ33" s="1321">
        <f>IF(JV_Sales!DJ$40&gt;JV_Sales!DJ$45,JV_Sales!DJ$45*$AB$14*(1+시나리오분석!$E$18)^(DJ$22-1),JV_Sales!DJ$40*$AB$14*(1+시나리오분석!$E$18)^(DJ$22-1))</f>
        <v>1057282.6811919576</v>
      </c>
      <c r="DK33" s="1321">
        <f>IF(JV_Sales!DK$40&gt;JV_Sales!DK$45,JV_Sales!DK$45*$AB$14*(1+시나리오분석!$E$18)^(DK$22-1),JV_Sales!DK$40*$AB$14*(1+시나리오분석!$E$18)^(DK$22-1))</f>
        <v>1057282.6811919576</v>
      </c>
      <c r="DL33" s="1321">
        <f>IF(JV_Sales!DL$40&gt;JV_Sales!DL$45,JV_Sales!DL$45*$AB$14*(1+시나리오분석!$E$18)^(DL$22-1),JV_Sales!DL$40*$AB$14*(1+시나리오분석!$E$18)^(DL$22-1))</f>
        <v>1057282.6811919576</v>
      </c>
      <c r="DM33" s="1321">
        <f>IF(JV_Sales!DM$40&gt;JV_Sales!DM$45,JV_Sales!DM$45*$AB$14*(1+시나리오분석!$E$18)^(DM$22-1),JV_Sales!DM$40*$AB$14*(1+시나리오분석!$E$18)^(DM$22-1))</f>
        <v>1057282.6811919576</v>
      </c>
      <c r="DN33" s="1321">
        <f>IF(JV_Sales!DN$40&gt;JV_Sales!DN$45,JV_Sales!DN$45*$AB$14*(1+시나리오분석!$E$18)^(DN$22-1),JV_Sales!DN$40*$AB$14*(1+시나리오분석!$E$18)^(DN$22-1))</f>
        <v>1057282.6811919576</v>
      </c>
      <c r="DO33" s="1321">
        <f>IF(JV_Sales!DO$40&gt;JV_Sales!DO$45,JV_Sales!DO$45*$AB$14*(1+시나리오분석!$E$18)^(DO$22-1),JV_Sales!DO$40*$AB$14*(1+시나리오분석!$E$18)^(DO$22-1))</f>
        <v>1057282.6811919576</v>
      </c>
      <c r="DP33" s="1321">
        <f>IF(JV_Sales!DP$40&gt;JV_Sales!DP$45,JV_Sales!DP$45*$AB$14*(1+시나리오분석!$E$18)^(DP$22-1),JV_Sales!DP$40*$AB$14*(1+시나리오분석!$E$18)^(DP$22-1))</f>
        <v>1057282.6811919576</v>
      </c>
      <c r="DQ33" s="1321">
        <f>IF(JV_Sales!DQ$40&gt;JV_Sales!DQ$45,JV_Sales!DQ$45*$AB$14*(1+시나리오분석!$E$18)^(DQ$22-1),JV_Sales!DQ$40*$AB$14*(1+시나리오분석!$E$18)^(DQ$22-1))</f>
        <v>1057282.6811919576</v>
      </c>
      <c r="DR33" s="1321">
        <f>IF(JV_Sales!DR$40&gt;JV_Sales!DR$45,JV_Sales!DR$45*$AB$14*(1+시나리오분석!$E$18)^(DR$22-1),JV_Sales!DR$40*$AB$14*(1+시나리오분석!$E$18)^(DR$22-1))</f>
        <v>1057282.6811919576</v>
      </c>
      <c r="DS33" s="1321">
        <f>IF(JV_Sales!DS$40&gt;JV_Sales!DS$45,JV_Sales!DS$45*$AB$14*(1+시나리오분석!$E$18)^(DS$22-1),JV_Sales!DS$40*$AB$14*(1+시나리오분석!$E$18)^(DS$22-1))</f>
        <v>1089212.6181639547</v>
      </c>
      <c r="DT33" s="1321">
        <f>IF(JV_Sales!DT$40&gt;JV_Sales!DT$45,JV_Sales!DT$45*$AB$14*(1+시나리오분석!$E$18)^(DT$22-1),JV_Sales!DT$40*$AB$14*(1+시나리오분석!$E$18)^(DT$22-1))</f>
        <v>1089212.6181639547</v>
      </c>
      <c r="DU33" s="1321">
        <f>IF(JV_Sales!DU$40&gt;JV_Sales!DU$45,JV_Sales!DU$45*$AB$14*(1+시나리오분석!$E$18)^(DU$22-1),JV_Sales!DU$40*$AB$14*(1+시나리오분석!$E$18)^(DU$22-1))</f>
        <v>1089212.6181639547</v>
      </c>
      <c r="DV33" s="1321">
        <f>IF(JV_Sales!DV$40&gt;JV_Sales!DV$45,JV_Sales!DV$45*$AB$14*(1+시나리오분석!$E$18)^(DV$22-1),JV_Sales!DV$40*$AB$14*(1+시나리오분석!$E$18)^(DV$22-1))</f>
        <v>1089212.6181639547</v>
      </c>
      <c r="DW33" s="1321">
        <f>IF(JV_Sales!DW$40&gt;JV_Sales!DW$45,JV_Sales!DW$45*$AB$14*(1+시나리오분석!$E$18)^(DW$22-1),JV_Sales!DW$40*$AB$14*(1+시나리오분석!$E$18)^(DW$22-1))</f>
        <v>1089212.6181639547</v>
      </c>
      <c r="DX33" s="1321">
        <f>IF(JV_Sales!DX$40&gt;JV_Sales!DX$45,JV_Sales!DX$45*$AB$14*(1+시나리오분석!$E$18)^(DX$22-1),JV_Sales!DX$40*$AB$14*(1+시나리오분석!$E$18)^(DX$22-1))</f>
        <v>1089212.6181639547</v>
      </c>
      <c r="DY33" s="1321">
        <f>IF(JV_Sales!DY$40&gt;JV_Sales!DY$45,JV_Sales!DY$45*$AB$14*(1+시나리오분석!$E$18)^(DY$22-1),JV_Sales!DY$40*$AB$14*(1+시나리오분석!$E$18)^(DY$22-1))</f>
        <v>1089212.6181639547</v>
      </c>
      <c r="DZ33" s="1321">
        <f>IF(JV_Sales!DZ$40&gt;JV_Sales!DZ$45,JV_Sales!DZ$45*$AB$14*(1+시나리오분석!$E$18)^(DZ$22-1),JV_Sales!DZ$40*$AB$14*(1+시나리오분석!$E$18)^(DZ$22-1))</f>
        <v>1089212.6181639547</v>
      </c>
      <c r="EA33" s="1321">
        <f>IF(JV_Sales!EA$40&gt;JV_Sales!EA$45,JV_Sales!EA$45*$AB$14*(1+시나리오분석!$E$18)^(EA$22-1),JV_Sales!EA$40*$AB$14*(1+시나리오분석!$E$18)^(EA$22-1))</f>
        <v>1089212.6181639547</v>
      </c>
      <c r="EB33" s="1321">
        <f>IF(JV_Sales!EB$40&gt;JV_Sales!EB$45,JV_Sales!EB$45*$AB$14*(1+시나리오분석!$E$18)^(EB$22-1),JV_Sales!EB$40*$AB$14*(1+시나리오분석!$E$18)^(EB$22-1))</f>
        <v>1089212.6181639547</v>
      </c>
      <c r="EC33" s="1321">
        <f>IF(JV_Sales!EC$40&gt;JV_Sales!EC$45,JV_Sales!EC$45*$AB$14*(1+시나리오분석!$E$18)^(EC$22-1),JV_Sales!EC$40*$AB$14*(1+시나리오분석!$E$18)^(EC$22-1))</f>
        <v>1089212.6181639547</v>
      </c>
      <c r="ED33" s="1321">
        <f>IF(JV_Sales!ED$40&gt;JV_Sales!ED$45,JV_Sales!ED$45*$AB$14*(1+시나리오분석!$E$18)^(ED$22-1),JV_Sales!ED$40*$AB$14*(1+시나리오분석!$E$18)^(ED$22-1))</f>
        <v>1089212.6181639547</v>
      </c>
      <c r="EE33" s="1321">
        <f>IF(JV_Sales!EE$40&gt;JV_Sales!EE$45,JV_Sales!EE$45*$AB$14*(1+시나리오분석!$E$18)^(EE$22-1),JV_Sales!EE$40*$AB$14*(1+시나리오분석!$E$18)^(EE$22-1))</f>
        <v>1122106.8392325062</v>
      </c>
      <c r="EF33" s="1321">
        <f>IF(JV_Sales!EF$40&gt;JV_Sales!EF$45,JV_Sales!EF$45*$AB$14*(1+시나리오분석!$E$18)^(EF$22-1),JV_Sales!EF$40*$AB$14*(1+시나리오분석!$E$18)^(EF$22-1))</f>
        <v>1122106.8392325062</v>
      </c>
      <c r="EG33" s="1321">
        <f>IF(JV_Sales!EG$40&gt;JV_Sales!EG$45,JV_Sales!EG$45*$AB$14*(1+시나리오분석!$E$18)^(EG$22-1),JV_Sales!EG$40*$AB$14*(1+시나리오분석!$E$18)^(EG$22-1))</f>
        <v>1122106.8392325062</v>
      </c>
      <c r="EH33" s="1321">
        <f>IF(JV_Sales!EH$40&gt;JV_Sales!EH$45,JV_Sales!EH$45*$AB$14*(1+시나리오분석!$E$18)^(EH$22-1),JV_Sales!EH$40*$AB$14*(1+시나리오분석!$E$18)^(EH$22-1))</f>
        <v>1122106.8392325062</v>
      </c>
      <c r="EI33" s="1321">
        <f>IF(JV_Sales!EI$40&gt;JV_Sales!EI$45,JV_Sales!EI$45*$AB$14*(1+시나리오분석!$E$18)^(EI$22-1),JV_Sales!EI$40*$AB$14*(1+시나리오분석!$E$18)^(EI$22-1))</f>
        <v>1122106.8392325062</v>
      </c>
      <c r="EJ33" s="1321">
        <f>IF(JV_Sales!EJ$40&gt;JV_Sales!EJ$45,JV_Sales!EJ$45*$AB$14*(1+시나리오분석!$E$18)^(EJ$22-1),JV_Sales!EJ$40*$AB$14*(1+시나리오분석!$E$18)^(EJ$22-1))</f>
        <v>1122106.8392325062</v>
      </c>
      <c r="EK33" s="1321">
        <f>IF(JV_Sales!EK$40&gt;JV_Sales!EK$45,JV_Sales!EK$45*$AB$14*(1+시나리오분석!$E$18)^(EK$22-1),JV_Sales!EK$40*$AB$14*(1+시나리오분석!$E$18)^(EK$22-1))</f>
        <v>1122106.8392325062</v>
      </c>
      <c r="EL33" s="1321">
        <f>IF(JV_Sales!EL$40&gt;JV_Sales!EL$45,JV_Sales!EL$45*$AB$14*(1+시나리오분석!$E$18)^(EL$22-1),JV_Sales!EL$40*$AB$14*(1+시나리오분석!$E$18)^(EL$22-1))</f>
        <v>1122106.8392325062</v>
      </c>
      <c r="EM33" s="1321">
        <f>IF(JV_Sales!EM$40&gt;JV_Sales!EM$45,JV_Sales!EM$45*$AB$14*(1+시나리오분석!$E$18)^(EM$22-1),JV_Sales!EM$40*$AB$14*(1+시나리오분석!$E$18)^(EM$22-1))</f>
        <v>1122106.8392325062</v>
      </c>
      <c r="EN33" s="1321">
        <f>IF(JV_Sales!EN$40&gt;JV_Sales!EN$45,JV_Sales!EN$45*$AB$14*(1+시나리오분석!$E$18)^(EN$22-1),JV_Sales!EN$40*$AB$14*(1+시나리오분석!$E$18)^(EN$22-1))</f>
        <v>1122106.8392325062</v>
      </c>
      <c r="EO33" s="1321">
        <f>IF(JV_Sales!EO$40&gt;JV_Sales!EO$45,JV_Sales!EO$45*$AB$14*(1+시나리오분석!$E$18)^(EO$22-1),JV_Sales!EO$40*$AB$14*(1+시나리오분석!$E$18)^(EO$22-1))</f>
        <v>1122106.8392325062</v>
      </c>
      <c r="EP33" s="1321">
        <f>IF(JV_Sales!EP$40&gt;JV_Sales!EP$45,JV_Sales!EP$45*$AB$14*(1+시나리오분석!$E$18)^(EP$22-1),JV_Sales!EP$40*$AB$14*(1+시나리오분석!$E$18)^(EP$22-1))</f>
        <v>1122106.8392325062</v>
      </c>
      <c r="EQ33" s="1321">
        <f>IF(JV_Sales!EQ$40&gt;JV_Sales!EQ$45,JV_Sales!EQ$45*$AB$14*(1+시나리오분석!$E$18)^(EQ$22-1),JV_Sales!EQ$40*$AB$14*(1+시나리오분석!$E$18)^(EQ$22-1))</f>
        <v>1155994.4657773278</v>
      </c>
      <c r="ER33" s="1321">
        <f>IF(JV_Sales!ER$40&gt;JV_Sales!ER$45,JV_Sales!ER$45*$AB$14*(1+시나리오분석!$E$18)^(ER$22-1),JV_Sales!ER$40*$AB$14*(1+시나리오분석!$E$18)^(ER$22-1))</f>
        <v>1155994.4657773278</v>
      </c>
      <c r="ES33" s="1321">
        <f>IF(JV_Sales!ES$40&gt;JV_Sales!ES$45,JV_Sales!ES$45*$AB$14*(1+시나리오분석!$E$18)^(ES$22-1),JV_Sales!ES$40*$AB$14*(1+시나리오분석!$E$18)^(ES$22-1))</f>
        <v>1155994.4657773278</v>
      </c>
      <c r="ET33" s="1321">
        <f>IF(JV_Sales!ET$40&gt;JV_Sales!ET$45,JV_Sales!ET$45*$AB$14*(1+시나리오분석!$E$18)^(ET$22-1),JV_Sales!ET$40*$AB$14*(1+시나리오분석!$E$18)^(ET$22-1))</f>
        <v>1155994.4657773278</v>
      </c>
      <c r="EU33" s="1321">
        <f>IF(JV_Sales!EU$40&gt;JV_Sales!EU$45,JV_Sales!EU$45*$AB$14*(1+시나리오분석!$E$18)^(EU$22-1),JV_Sales!EU$40*$AB$14*(1+시나리오분석!$E$18)^(EU$22-1))</f>
        <v>1155994.4657773278</v>
      </c>
      <c r="EV33" s="1321">
        <f>IF(JV_Sales!EV$40&gt;JV_Sales!EV$45,JV_Sales!EV$45*$AB$14*(1+시나리오분석!$E$18)^(EV$22-1),JV_Sales!EV$40*$AB$14*(1+시나리오분석!$E$18)^(EV$22-1))</f>
        <v>1155994.4657773278</v>
      </c>
      <c r="EW33" s="1321">
        <f>IF(JV_Sales!EW$40&gt;JV_Sales!EW$45,JV_Sales!EW$45*$AB$14*(1+시나리오분석!$E$18)^(EW$22-1),JV_Sales!EW$40*$AB$14*(1+시나리오분석!$E$18)^(EW$22-1))</f>
        <v>1155994.4657773278</v>
      </c>
      <c r="EX33" s="1321">
        <f>IF(JV_Sales!EX$40&gt;JV_Sales!EX$45,JV_Sales!EX$45*$AB$14*(1+시나리오분석!$E$18)^(EX$22-1),JV_Sales!EX$40*$AB$14*(1+시나리오분석!$E$18)^(EX$22-1))</f>
        <v>1155994.4657773278</v>
      </c>
      <c r="EY33" s="1321">
        <f>IF(JV_Sales!EY$40&gt;JV_Sales!EY$45,JV_Sales!EY$45*$AB$14*(1+시나리오분석!$E$18)^(EY$22-1),JV_Sales!EY$40*$AB$14*(1+시나리오분석!$E$18)^(EY$22-1))</f>
        <v>1155994.4657773278</v>
      </c>
      <c r="EZ33" s="1321">
        <f>IF(JV_Sales!EZ$40&gt;JV_Sales!EZ$45,JV_Sales!EZ$45*$AB$14*(1+시나리오분석!$E$18)^(EZ$22-1),JV_Sales!EZ$40*$AB$14*(1+시나리오분석!$E$18)^(EZ$22-1))</f>
        <v>1155994.4657773278</v>
      </c>
      <c r="FA33" s="1321">
        <f>IF(JV_Sales!FA$40&gt;JV_Sales!FA$45,JV_Sales!FA$45*$AB$14*(1+시나리오분석!$E$18)^(FA$22-1),JV_Sales!FA$40*$AB$14*(1+시나리오분석!$E$18)^(FA$22-1))</f>
        <v>1155994.4657773278</v>
      </c>
      <c r="FB33" s="1321">
        <f>IF(JV_Sales!FB$40&gt;JV_Sales!FB$45,JV_Sales!FB$45*$AB$14*(1+시나리오분석!$E$18)^(FB$22-1),JV_Sales!FB$40*$AB$14*(1+시나리오분석!$E$18)^(FB$22-1))</f>
        <v>1155994.4657773278</v>
      </c>
      <c r="FC33" s="1321">
        <f>IF(JV_Sales!FC$40&gt;JV_Sales!FC$45,JV_Sales!FC$45*$AB$14*(1+시나리오분석!$E$18)^(FC$22-1),JV_Sales!FC$40*$AB$14*(1+시나리오분석!$E$18)^(FC$22-1))</f>
        <v>1190905.4986438029</v>
      </c>
      <c r="FD33" s="1321">
        <f>IF(JV_Sales!FD$40&gt;JV_Sales!FD$45,JV_Sales!FD$45*$AB$14*(1+시나리오분석!$E$18)^(FD$22-1),JV_Sales!FD$40*$AB$14*(1+시나리오분석!$E$18)^(FD$22-1))</f>
        <v>1190905.4986438029</v>
      </c>
      <c r="FE33" s="1321">
        <f>IF(JV_Sales!FE$40&gt;JV_Sales!FE$45,JV_Sales!FE$45*$AB$14*(1+시나리오분석!$E$18)^(FE$22-1),JV_Sales!FE$40*$AB$14*(1+시나리오분석!$E$18)^(FE$22-1))</f>
        <v>1190905.4986438029</v>
      </c>
      <c r="FF33" s="1321">
        <f>IF(JV_Sales!FF$40&gt;JV_Sales!FF$45,JV_Sales!FF$45*$AB$14*(1+시나리오분석!$E$18)^(FF$22-1),JV_Sales!FF$40*$AB$14*(1+시나리오분석!$E$18)^(FF$22-1))</f>
        <v>1190905.4986438029</v>
      </c>
      <c r="FG33" s="1321">
        <f>IF(JV_Sales!FG$40&gt;JV_Sales!FG$45,JV_Sales!FG$45*$AB$14*(1+시나리오분석!$E$18)^(FG$22-1),JV_Sales!FG$40*$AB$14*(1+시나리오분석!$E$18)^(FG$22-1))</f>
        <v>1190905.4986438029</v>
      </c>
      <c r="FH33" s="1321">
        <f>IF(JV_Sales!FH$40&gt;JV_Sales!FH$45,JV_Sales!FH$45*$AB$14*(1+시나리오분석!$E$18)^(FH$22-1),JV_Sales!FH$40*$AB$14*(1+시나리오분석!$E$18)^(FH$22-1))</f>
        <v>1190905.4986438029</v>
      </c>
      <c r="FI33" s="1321">
        <f>IF(JV_Sales!FI$40&gt;JV_Sales!FI$45,JV_Sales!FI$45*$AB$14*(1+시나리오분석!$E$18)^(FI$22-1),JV_Sales!FI$40*$AB$14*(1+시나리오분석!$E$18)^(FI$22-1))</f>
        <v>1190905.4986438029</v>
      </c>
      <c r="FJ33" s="1321">
        <f>IF(JV_Sales!FJ$40&gt;JV_Sales!FJ$45,JV_Sales!FJ$45*$AB$14*(1+시나리오분석!$E$18)^(FJ$22-1),JV_Sales!FJ$40*$AB$14*(1+시나리오분석!$E$18)^(FJ$22-1))</f>
        <v>1190905.4986438029</v>
      </c>
      <c r="FK33" s="1321">
        <f>IF(JV_Sales!FK$40&gt;JV_Sales!FK$45,JV_Sales!FK$45*$AB$14*(1+시나리오분석!$E$18)^(FK$22-1),JV_Sales!FK$40*$AB$14*(1+시나리오분석!$E$18)^(FK$22-1))</f>
        <v>1190905.4986438029</v>
      </c>
      <c r="FL33" s="1321">
        <f>IF(JV_Sales!FL$40&gt;JV_Sales!FL$45,JV_Sales!FL$45*$AB$14*(1+시나리오분석!$E$18)^(FL$22-1),JV_Sales!FL$40*$AB$14*(1+시나리오분석!$E$18)^(FL$22-1))</f>
        <v>1190905.4986438029</v>
      </c>
      <c r="FM33" s="1321">
        <f>IF(JV_Sales!FM$40&gt;JV_Sales!FM$45,JV_Sales!FM$45*$AB$14*(1+시나리오분석!$E$18)^(FM$22-1),JV_Sales!FM$40*$AB$14*(1+시나리오분석!$E$18)^(FM$22-1))</f>
        <v>1190905.4986438029</v>
      </c>
      <c r="FN33" s="1321">
        <f>IF(JV_Sales!FN$40&gt;JV_Sales!FN$45,JV_Sales!FN$45*$AB$14*(1+시나리오분석!$E$18)^(FN$22-1),JV_Sales!FN$40*$AB$14*(1+시나리오분석!$E$18)^(FN$22-1))</f>
        <v>1190905.4986438029</v>
      </c>
      <c r="FO33" s="1321">
        <f>IF(JV_Sales!FO$40&gt;JV_Sales!FO$45,JV_Sales!FO$45*$AB$14*(1+시나리오분석!$E$18)^(FO$22-1),JV_Sales!FO$40*$AB$14*(1+시나리오분석!$E$18)^(FO$22-1))</f>
        <v>1226870.8447028461</v>
      </c>
      <c r="FP33" s="1321">
        <f>IF(JV_Sales!FP$40&gt;JV_Sales!FP$45,JV_Sales!FP$45*$AB$14*(1+시나리오분석!$E$18)^(FP$22-1),JV_Sales!FP$40*$AB$14*(1+시나리오분석!$E$18)^(FP$22-1))</f>
        <v>1226870.8447028461</v>
      </c>
      <c r="FQ33" s="1321">
        <f>IF(JV_Sales!FQ$40&gt;JV_Sales!FQ$45,JV_Sales!FQ$45*$AB$14*(1+시나리오분석!$E$18)^(FQ$22-1),JV_Sales!FQ$40*$AB$14*(1+시나리오분석!$E$18)^(FQ$22-1))</f>
        <v>1226870.8447028461</v>
      </c>
      <c r="FR33" s="1321">
        <f>IF(JV_Sales!FR$40&gt;JV_Sales!FR$45,JV_Sales!FR$45*$AB$14*(1+시나리오분석!$E$18)^(FR$22-1),JV_Sales!FR$40*$AB$14*(1+시나리오분석!$E$18)^(FR$22-1))</f>
        <v>1226870.8447028461</v>
      </c>
      <c r="FS33" s="1321">
        <f>IF(JV_Sales!FS$40&gt;JV_Sales!FS$45,JV_Sales!FS$45*$AB$14*(1+시나리오분석!$E$18)^(FS$22-1),JV_Sales!FS$40*$AB$14*(1+시나리오분석!$E$18)^(FS$22-1))</f>
        <v>1226870.8447028461</v>
      </c>
      <c r="FT33" s="1321">
        <f>IF(JV_Sales!FT$40&gt;JV_Sales!FT$45,JV_Sales!FT$45*$AB$14*(1+시나리오분석!$E$18)^(FT$22-1),JV_Sales!FT$40*$AB$14*(1+시나리오분석!$E$18)^(FT$22-1))</f>
        <v>1226870.8447028461</v>
      </c>
      <c r="FU33" s="1321">
        <f>IF(JV_Sales!FU$40&gt;JV_Sales!FU$45,JV_Sales!FU$45*$AB$14*(1+시나리오분석!$E$18)^(FU$22-1),JV_Sales!FU$40*$AB$14*(1+시나리오분석!$E$18)^(FU$22-1))</f>
        <v>1226870.8447028461</v>
      </c>
      <c r="FV33" s="1321">
        <f>IF(JV_Sales!FV$40&gt;JV_Sales!FV$45,JV_Sales!FV$45*$AB$14*(1+시나리오분석!$E$18)^(FV$22-1),JV_Sales!FV$40*$AB$14*(1+시나리오분석!$E$18)^(FV$22-1))</f>
        <v>1226870.8447028461</v>
      </c>
      <c r="FW33" s="1321">
        <f>IF(JV_Sales!FW$40&gt;JV_Sales!FW$45,JV_Sales!FW$45*$AB$14*(1+시나리오분석!$E$18)^(FW$22-1),JV_Sales!FW$40*$AB$14*(1+시나리오분석!$E$18)^(FW$22-1))</f>
        <v>1226870.8447028461</v>
      </c>
      <c r="FX33" s="1321">
        <f>IF(JV_Sales!FX$40&gt;JV_Sales!FX$45,JV_Sales!FX$45*$AB$14*(1+시나리오분석!$E$18)^(FX$22-1),JV_Sales!FX$40*$AB$14*(1+시나리오분석!$E$18)^(FX$22-1))</f>
        <v>1226870.8447028461</v>
      </c>
      <c r="FY33" s="1321">
        <f>IF(JV_Sales!FY$40&gt;JV_Sales!FY$45,JV_Sales!FY$45*$AB$14*(1+시나리오분석!$E$18)^(FY$22-1),JV_Sales!FY$40*$AB$14*(1+시나리오분석!$E$18)^(FY$22-1))</f>
        <v>1226870.8447028461</v>
      </c>
      <c r="FZ33" s="1321">
        <f>IF(JV_Sales!FZ$40&gt;JV_Sales!FZ$45,JV_Sales!FZ$45*$AB$14*(1+시나리오분석!$E$18)^(FZ$22-1),JV_Sales!FZ$40*$AB$14*(1+시나리오분석!$E$18)^(FZ$22-1))</f>
        <v>1226870.8447028461</v>
      </c>
      <c r="GA33" s="1321">
        <f>IF(JV_Sales!GA$40&gt;JV_Sales!GA$45,JV_Sales!GA$45*$AB$14*(1+시나리오분석!$E$18)^(GA$22-1),JV_Sales!GA$40*$AB$14*(1+시나리오분석!$E$18)^(GA$22-1))</f>
        <v>1261266.4646924513</v>
      </c>
      <c r="GB33" s="1321">
        <f>IF(JV_Sales!GB$40&gt;JV_Sales!GB$45,JV_Sales!GB$45*$AB$14*(1+시나리오분석!$E$18)^(GB$22-1),JV_Sales!GB$40*$AB$14*(1+시나리오분석!$E$18)^(GB$22-1))</f>
        <v>1261266.4646924513</v>
      </c>
      <c r="GC33" s="1321">
        <f>IF(JV_Sales!GC$40&gt;JV_Sales!GC$45,JV_Sales!GC$45*$AB$14*(1+시나리오분석!$E$18)^(GC$22-1),JV_Sales!GC$40*$AB$14*(1+시나리오분석!$E$18)^(GC$22-1))</f>
        <v>1261266.4646924513</v>
      </c>
      <c r="GD33" s="1321">
        <f>IF(JV_Sales!GD$40&gt;JV_Sales!GD$45,JV_Sales!GD$45*$AB$14*(1+시나리오분석!$E$18)^(GD$22-1),JV_Sales!GD$40*$AB$14*(1+시나리오분석!$E$18)^(GD$22-1))</f>
        <v>1261266.4646924513</v>
      </c>
      <c r="GE33" s="1321">
        <f>IF(JV_Sales!GE$40&gt;JV_Sales!GE$45,JV_Sales!GE$45*$AB$14*(1+시나리오분석!$E$18)^(GE$22-1),JV_Sales!GE$40*$AB$14*(1+시나리오분석!$E$18)^(GE$22-1))</f>
        <v>1261266.4646924513</v>
      </c>
      <c r="GF33" s="1321">
        <f>IF(JV_Sales!GF$40&gt;JV_Sales!GF$45,JV_Sales!GF$45*$AB$14*(1+시나리오분석!$E$18)^(GF$22-1),JV_Sales!GF$40*$AB$14*(1+시나리오분석!$E$18)^(GF$22-1))</f>
        <v>1261266.4646924513</v>
      </c>
      <c r="GG33" s="1321">
        <f>IF(JV_Sales!GG$40&gt;JV_Sales!GG$45,JV_Sales!GG$45*$AB$14*(1+시나리오분석!$E$18)^(GG$22-1),JV_Sales!GG$40*$AB$14*(1+시나리오분석!$E$18)^(GG$22-1))</f>
        <v>1261266.4646924513</v>
      </c>
      <c r="GH33" s="1321">
        <f>IF(JV_Sales!GH$40&gt;JV_Sales!GH$45,JV_Sales!GH$45*$AB$14*(1+시나리오분석!$E$18)^(GH$22-1),JV_Sales!GH$40*$AB$14*(1+시나리오분석!$E$18)^(GH$22-1))</f>
        <v>1261266.4646924513</v>
      </c>
      <c r="GI33" s="1321">
        <f>IF(JV_Sales!GI$40&gt;JV_Sales!GI$45,JV_Sales!GI$45*$AB$14*(1+시나리오분석!$E$18)^(GI$22-1),JV_Sales!GI$40*$AB$14*(1+시나리오분석!$E$18)^(GI$22-1))</f>
        <v>1261266.4646924513</v>
      </c>
      <c r="GJ33" s="1321">
        <f>IF(JV_Sales!GJ$40&gt;JV_Sales!GJ$45,JV_Sales!GJ$45*$AB$14*(1+시나리오분석!$E$18)^(GJ$22-1),JV_Sales!GJ$40*$AB$14*(1+시나리오분석!$E$18)^(GJ$22-1))</f>
        <v>1261266.4646924513</v>
      </c>
      <c r="GK33" s="1321">
        <f>IF(JV_Sales!GK$40&gt;JV_Sales!GK$45,JV_Sales!GK$45*$AB$14*(1+시나리오분석!$E$18)^(GK$22-1),JV_Sales!GK$40*$AB$14*(1+시나리오분석!$E$18)^(GK$22-1))</f>
        <v>1261266.4646924513</v>
      </c>
      <c r="GL33" s="1321">
        <f>IF(JV_Sales!GL$40&gt;JV_Sales!GL$45,JV_Sales!GL$45*$AB$14*(1+시나리오분석!$E$18)^(GL$22-1),JV_Sales!GL$40*$AB$14*(1+시나리오분석!$E$18)^(GL$22-1))</f>
        <v>1261266.4646924513</v>
      </c>
      <c r="GM33" s="1321">
        <f>IF(JV_Sales!GM$40&gt;JV_Sales!GM$45,JV_Sales!GM$45*$AB$14*(1+시나리오분석!$E$18)^(GM$22-1),JV_Sales!GM$40*$AB$14*(1+시나리오분석!$E$18)^(GM$22-1))</f>
        <v>1286491.7939863002</v>
      </c>
      <c r="GN33" s="1321">
        <f>IF(JV_Sales!GN$40&gt;JV_Sales!GN$45,JV_Sales!GN$45*$AB$14*(1+시나리오분석!$E$18)^(GN$22-1),JV_Sales!GN$40*$AB$14*(1+시나리오분석!$E$18)^(GN$22-1))</f>
        <v>1286491.7939863002</v>
      </c>
      <c r="GO33" s="1321">
        <f>IF(JV_Sales!GO$40&gt;JV_Sales!GO$45,JV_Sales!GO$45*$AB$14*(1+시나리오분석!$E$18)^(GO$22-1),JV_Sales!GO$40*$AB$14*(1+시나리오분석!$E$18)^(GO$22-1))</f>
        <v>1286491.7939863002</v>
      </c>
      <c r="GP33" s="1321">
        <f>IF(JV_Sales!GP$40&gt;JV_Sales!GP$45,JV_Sales!GP$45*$AB$14*(1+시나리오분석!$E$18)^(GP$22-1),JV_Sales!GP$40*$AB$14*(1+시나리오분석!$E$18)^(GP$22-1))</f>
        <v>1286491.7939863002</v>
      </c>
      <c r="GQ33" s="1321">
        <f>IF(JV_Sales!GQ$40&gt;JV_Sales!GQ$45,JV_Sales!GQ$45*$AB$14*(1+시나리오분석!$E$18)^(GQ$22-1),JV_Sales!GQ$40*$AB$14*(1+시나리오분석!$E$18)^(GQ$22-1))</f>
        <v>1286491.7939863002</v>
      </c>
      <c r="GR33" s="1321">
        <f>IF(JV_Sales!GR$40&gt;JV_Sales!GR$45,JV_Sales!GR$45*$AB$14*(1+시나리오분석!$E$18)^(GR$22-1),JV_Sales!GR$40*$AB$14*(1+시나리오분석!$E$18)^(GR$22-1))</f>
        <v>1286491.7939863002</v>
      </c>
      <c r="GS33" s="1321">
        <f>IF(JV_Sales!GS$40&gt;JV_Sales!GS$45,JV_Sales!GS$45*$AB$14*(1+시나리오분석!$E$18)^(GS$22-1),JV_Sales!GS$40*$AB$14*(1+시나리오분석!$E$18)^(GS$22-1))</f>
        <v>1286491.7939863002</v>
      </c>
      <c r="GT33" s="1321">
        <f>IF(JV_Sales!GT$40&gt;JV_Sales!GT$45,JV_Sales!GT$45*$AB$14*(1+시나리오분석!$E$18)^(GT$22-1),JV_Sales!GT$40*$AB$14*(1+시나리오분석!$E$18)^(GT$22-1))</f>
        <v>1286491.7939863002</v>
      </c>
      <c r="GU33" s="1321">
        <f>IF(JV_Sales!GU$40&gt;JV_Sales!GU$45,JV_Sales!GU$45*$AB$14*(1+시나리오분석!$E$18)^(GU$22-1),JV_Sales!GU$40*$AB$14*(1+시나리오분석!$E$18)^(GU$22-1))</f>
        <v>1286491.7939863002</v>
      </c>
      <c r="GV33" s="1321">
        <f>IF(JV_Sales!GV$40&gt;JV_Sales!GV$45,JV_Sales!GV$45*$AB$14*(1+시나리오분석!$E$18)^(GV$22-1),JV_Sales!GV$40*$AB$14*(1+시나리오분석!$E$18)^(GV$22-1))</f>
        <v>1286491.7939863002</v>
      </c>
      <c r="GW33" s="1321">
        <f>IF(JV_Sales!GW$40&gt;JV_Sales!GW$45,JV_Sales!GW$45*$AB$14*(1+시나리오분석!$E$18)^(GW$22-1),JV_Sales!GW$40*$AB$14*(1+시나리오분석!$E$18)^(GW$22-1))</f>
        <v>1286491.7939863002</v>
      </c>
      <c r="GX33" s="1321">
        <f>IF(JV_Sales!GX$40&gt;JV_Sales!GX$45,JV_Sales!GX$45*$AB$14*(1+시나리오분석!$E$18)^(GX$22-1),JV_Sales!GX$40*$AB$14*(1+시나리오분석!$E$18)^(GX$22-1))</f>
        <v>1286491.7939863002</v>
      </c>
      <c r="GY33" s="1321">
        <f>IF(JV_Sales!GY$40&gt;JV_Sales!GY$45,JV_Sales!GY$45*$AB$14*(1+시나리오분석!$E$18)^(GY$22-1),JV_Sales!GY$40*$AB$14*(1+시나리오분석!$E$18)^(GY$22-1))</f>
        <v>1312221.6298660259</v>
      </c>
      <c r="GZ33" s="1321">
        <f>IF(JV_Sales!GZ$40&gt;JV_Sales!GZ$45,JV_Sales!GZ$45*$AB$14*(1+시나리오분석!$E$18)^(GZ$22-1),JV_Sales!GZ$40*$AB$14*(1+시나리오분석!$E$18)^(GZ$22-1))</f>
        <v>1312221.6298660259</v>
      </c>
      <c r="HA33" s="1321">
        <f>IF(JV_Sales!HA$40&gt;JV_Sales!HA$45,JV_Sales!HA$45*$AB$14*(1+시나리오분석!$E$18)^(HA$22-1),JV_Sales!HA$40*$AB$14*(1+시나리오분석!$E$18)^(HA$22-1))</f>
        <v>1312221.6298660259</v>
      </c>
      <c r="HB33" s="1321">
        <f>IF(JV_Sales!HB$40&gt;JV_Sales!HB$45,JV_Sales!HB$45*$AB$14*(1+시나리오분석!$E$18)^(HB$22-1),JV_Sales!HB$40*$AB$14*(1+시나리오분석!$E$18)^(HB$22-1))</f>
        <v>1312221.6298660259</v>
      </c>
      <c r="HC33" s="1321">
        <f>IF(JV_Sales!HC$40&gt;JV_Sales!HC$45,JV_Sales!HC$45*$AB$14*(1+시나리오분석!$E$18)^(HC$22-1),JV_Sales!HC$40*$AB$14*(1+시나리오분석!$E$18)^(HC$22-1))</f>
        <v>1312221.6298660259</v>
      </c>
      <c r="HD33" s="1321">
        <f>IF(JV_Sales!HD$40&gt;JV_Sales!HD$45,JV_Sales!HD$45*$AB$14*(1+시나리오분석!$E$18)^(HD$22-1),JV_Sales!HD$40*$AB$14*(1+시나리오분석!$E$18)^(HD$22-1))</f>
        <v>1312221.6298660259</v>
      </c>
      <c r="HE33" s="1321">
        <f>IF(JV_Sales!HE$40&gt;JV_Sales!HE$45,JV_Sales!HE$45*$AB$14*(1+시나리오분석!$E$18)^(HE$22-1),JV_Sales!HE$40*$AB$14*(1+시나리오분석!$E$18)^(HE$22-1))</f>
        <v>1312221.6298660259</v>
      </c>
      <c r="HF33" s="1321">
        <f>IF(JV_Sales!HF$40&gt;JV_Sales!HF$45,JV_Sales!HF$45*$AB$14*(1+시나리오분석!$E$18)^(HF$22-1),JV_Sales!HF$40*$AB$14*(1+시나리오분석!$E$18)^(HF$22-1))</f>
        <v>1312221.6298660259</v>
      </c>
      <c r="HG33" s="1321">
        <f>IF(JV_Sales!HG$40&gt;JV_Sales!HG$45,JV_Sales!HG$45*$AB$14*(1+시나리오분석!$E$18)^(HG$22-1),JV_Sales!HG$40*$AB$14*(1+시나리오분석!$E$18)^(HG$22-1))</f>
        <v>1312221.6298660259</v>
      </c>
      <c r="HH33" s="1321">
        <f>IF(JV_Sales!HH$40&gt;JV_Sales!HH$45,JV_Sales!HH$45*$AB$14*(1+시나리오분석!$E$18)^(HH$22-1),JV_Sales!HH$40*$AB$14*(1+시나리오분석!$E$18)^(HH$22-1))</f>
        <v>1312221.6298660259</v>
      </c>
      <c r="HI33" s="1321">
        <f>IF(JV_Sales!HI$40&gt;JV_Sales!HI$45,JV_Sales!HI$45*$AB$14*(1+시나리오분석!$E$18)^(HI$22-1),JV_Sales!HI$40*$AB$14*(1+시나리오분석!$E$18)^(HI$22-1))</f>
        <v>1312221.6298660259</v>
      </c>
      <c r="HJ33" s="1321">
        <f>IF(JV_Sales!HJ$40&gt;JV_Sales!HJ$45,JV_Sales!HJ$45*$AB$14*(1+시나리오분석!$E$18)^(HJ$22-1),JV_Sales!HJ$40*$AB$14*(1+시나리오분석!$E$18)^(HJ$22-1))</f>
        <v>1312221.6298660259</v>
      </c>
      <c r="HK33" s="1321">
        <f>IF(JV_Sales!HK$40&gt;JV_Sales!HK$45,JV_Sales!HK$45*$AB$14*(1+시나리오분석!$E$18)^(HK$22-1),JV_Sales!HK$40*$AB$14*(1+시나리오분석!$E$18)^(HK$22-1))</f>
        <v>1338466.0624633466</v>
      </c>
      <c r="HL33" s="1321">
        <f>IF(JV_Sales!HL$40&gt;JV_Sales!HL$45,JV_Sales!HL$45*$AB$14*(1+시나리오분석!$E$18)^(HL$22-1),JV_Sales!HL$40*$AB$14*(1+시나리오분석!$E$18)^(HL$22-1))</f>
        <v>1338466.0624633466</v>
      </c>
      <c r="HM33" s="1321">
        <f>IF(JV_Sales!HM$40&gt;JV_Sales!HM$45,JV_Sales!HM$45*$AB$14*(1+시나리오분석!$E$18)^(HM$22-1),JV_Sales!HM$40*$AB$14*(1+시나리오분석!$E$18)^(HM$22-1))</f>
        <v>1338466.0624633466</v>
      </c>
      <c r="HN33" s="1321">
        <f>IF(JV_Sales!HN$40&gt;JV_Sales!HN$45,JV_Sales!HN$45*$AB$14*(1+시나리오분석!$E$18)^(HN$22-1),JV_Sales!HN$40*$AB$14*(1+시나리오분석!$E$18)^(HN$22-1))</f>
        <v>1338466.0624633466</v>
      </c>
      <c r="HO33" s="1321">
        <f>IF(JV_Sales!HO$40&gt;JV_Sales!HO$45,JV_Sales!HO$45*$AB$14*(1+시나리오분석!$E$18)^(HO$22-1),JV_Sales!HO$40*$AB$14*(1+시나리오분석!$E$18)^(HO$22-1))</f>
        <v>1338466.0624633466</v>
      </c>
      <c r="HP33" s="1321">
        <f>IF(JV_Sales!HP$40&gt;JV_Sales!HP$45,JV_Sales!HP$45*$AB$14*(1+시나리오분석!$E$18)^(HP$22-1),JV_Sales!HP$40*$AB$14*(1+시나리오분석!$E$18)^(HP$22-1))</f>
        <v>1338466.0624633466</v>
      </c>
      <c r="HQ33" s="1321">
        <f>IF(JV_Sales!HQ$40&gt;JV_Sales!HQ$45,JV_Sales!HQ$45*$AB$14*(1+시나리오분석!$E$18)^(HQ$22-1),JV_Sales!HQ$40*$AB$14*(1+시나리오분석!$E$18)^(HQ$22-1))</f>
        <v>1338466.0624633466</v>
      </c>
      <c r="HR33" s="1321">
        <f>IF(JV_Sales!HR$40&gt;JV_Sales!HR$45,JV_Sales!HR$45*$AB$14*(1+시나리오분석!$E$18)^(HR$22-1),JV_Sales!HR$40*$AB$14*(1+시나리오분석!$E$18)^(HR$22-1))</f>
        <v>1338466.0624633466</v>
      </c>
      <c r="HS33" s="1321">
        <f>IF(JV_Sales!HS$40&gt;JV_Sales!HS$45,JV_Sales!HS$45*$AB$14*(1+시나리오분석!$E$18)^(HS$22-1),JV_Sales!HS$40*$AB$14*(1+시나리오분석!$E$18)^(HS$22-1))</f>
        <v>1338466.0624633466</v>
      </c>
      <c r="HT33" s="1321">
        <f>IF(JV_Sales!HT$40&gt;JV_Sales!HT$45,JV_Sales!HT$45*$AB$14*(1+시나리오분석!$E$18)^(HT$22-1),JV_Sales!HT$40*$AB$14*(1+시나리오분석!$E$18)^(HT$22-1))</f>
        <v>1338466.0624633466</v>
      </c>
      <c r="HU33" s="1321">
        <f>IF(JV_Sales!HU$40&gt;JV_Sales!HU$45,JV_Sales!HU$45*$AB$14*(1+시나리오분석!$E$18)^(HU$22-1),JV_Sales!HU$40*$AB$14*(1+시나리오분석!$E$18)^(HU$22-1))</f>
        <v>1338466.0624633466</v>
      </c>
      <c r="HV33" s="1321">
        <f>IF(JV_Sales!HV$40&gt;JV_Sales!HV$45,JV_Sales!HV$45*$AB$14*(1+시나리오분석!$E$18)^(HV$22-1),JV_Sales!HV$40*$AB$14*(1+시나리오분석!$E$18)^(HV$22-1))</f>
        <v>1338466.0624633466</v>
      </c>
      <c r="HW33" s="1321">
        <f>IF(JV_Sales!HW$40&gt;JV_Sales!HW$45,JV_Sales!HW$45*$AB$14*(1+시나리오분석!$E$18)^(HW$22-1),JV_Sales!HW$40*$AB$14*(1+시나리오분석!$E$18)^(HW$22-1))</f>
        <v>1365235.3837126137</v>
      </c>
      <c r="HX33" s="1321">
        <f>IF(JV_Sales!HX$40&gt;JV_Sales!HX$45,JV_Sales!HX$45*$AB$14*(1+시나리오분석!$E$18)^(HX$22-1),JV_Sales!HX$40*$AB$14*(1+시나리오분석!$E$18)^(HX$22-1))</f>
        <v>1365235.3837126137</v>
      </c>
      <c r="HY33" s="1321">
        <f>IF(JV_Sales!HY$40&gt;JV_Sales!HY$45,JV_Sales!HY$45*$AB$14*(1+시나리오분석!$E$18)^(HY$22-1),JV_Sales!HY$40*$AB$14*(1+시나리오분석!$E$18)^(HY$22-1))</f>
        <v>1365235.3837126137</v>
      </c>
      <c r="HZ33" s="1321">
        <f>IF(JV_Sales!HZ$40&gt;JV_Sales!HZ$45,JV_Sales!HZ$45*$AB$14*(1+시나리오분석!$E$18)^(HZ$22-1),JV_Sales!HZ$40*$AB$14*(1+시나리오분석!$E$18)^(HZ$22-1))</f>
        <v>1365235.3837126137</v>
      </c>
      <c r="IA33" s="1321">
        <f>IF(JV_Sales!IA$40&gt;JV_Sales!IA$45,JV_Sales!IA$45*$AB$14*(1+시나리오분석!$E$18)^(IA$22-1),JV_Sales!IA$40*$AB$14*(1+시나리오분석!$E$18)^(IA$22-1))</f>
        <v>1365235.3837126137</v>
      </c>
    </row>
    <row r="34" spans="1:235" x14ac:dyDescent="0.3">
      <c r="A34" s="1059"/>
      <c r="B34" s="188"/>
      <c r="C34" s="93" t="s">
        <v>213</v>
      </c>
      <c r="D34" s="111"/>
      <c r="E34" s="271"/>
      <c r="F34" s="1945">
        <f>$F$15*(1+시나리오분석!$E$18)^'JV_Cog&amp;SGA&amp;Dep'!E$23*(IF(JV_Sales!F$47&lt;5,1,2))/12*7</f>
        <v>536666.66666666674</v>
      </c>
      <c r="G34" s="186">
        <f>$F$15*(1+시나리오분석!$E$18)^'JV_Cog&amp;SGA&amp;Dep'!F$23*(IF(JV_Sales!G$47&lt;5,1,2))</f>
        <v>938400</v>
      </c>
      <c r="H34" s="186">
        <f>$F$15*(1+시나리오분석!$E$18)^'JV_Cog&amp;SGA&amp;Dep'!G$23*(IF(JV_Sales!H$47&lt;5,1,2))</f>
        <v>957168</v>
      </c>
      <c r="I34" s="186">
        <f>$F$15*(1+시나리오분석!$E$18)^'JV_Cog&amp;SGA&amp;Dep'!H$23*(IF(JV_Sales!I$47&lt;5,1,2))</f>
        <v>976311.36</v>
      </c>
      <c r="J34" s="187">
        <f>$F$15*(1+시나리오분석!$E$18)^'JV_Cog&amp;SGA&amp;Dep'!I$23*(IF(JV_Sales!J$47&lt;5,1,2))</f>
        <v>995837.58719999995</v>
      </c>
      <c r="K34" s="187">
        <f>$F$15*(1+시나리오분석!$E$18)^'JV_Cog&amp;SGA&amp;Dep'!J$23*(IF(JV_Sales!K$47&lt;5,1,2))</f>
        <v>1015754.338944</v>
      </c>
      <c r="L34" s="187">
        <f>$F$15*(1+시나리오분석!$E$18)^'JV_Cog&amp;SGA&amp;Dep'!K$23*(IF(JV_Sales!L$47&lt;5,1,2))</f>
        <v>1036069.4257228801</v>
      </c>
      <c r="M34" s="187">
        <f>$F$15*(1+시나리오분석!$E$18)^'JV_Cog&amp;SGA&amp;Dep'!L$23*(IF(JV_Sales!M$47&lt;5,1,2))</f>
        <v>1056790.8142373373</v>
      </c>
      <c r="N34" s="187">
        <f>$F$15*(1+시나리오분석!$E$18)^'JV_Cog&amp;SGA&amp;Dep'!M$23*(IF(JV_Sales!N$47&lt;5,1,2))</f>
        <v>1077926.6305220842</v>
      </c>
      <c r="O34" s="187">
        <f>$F$15*(1+시나리오분석!$E$18)^'JV_Cog&amp;SGA&amp;Dep'!N$23*(IF(JV_Sales!O$47&lt;5,1,2))</f>
        <v>1099485.163132526</v>
      </c>
      <c r="P34" s="187">
        <f>$F$15*(1+시나리오분석!$E$18)^'JV_Cog&amp;SGA&amp;Dep'!O$23*(IF(JV_Sales!P$47&lt;5,1,2))</f>
        <v>1121474.8663951766</v>
      </c>
      <c r="Q34" s="187">
        <f>$F$15*(1+시나리오분석!$E$18)^'JV_Cog&amp;SGA&amp;Dep'!P$23*(IF(JV_Sales!Q$47&lt;5,1,2))</f>
        <v>1143904.3637230799</v>
      </c>
      <c r="R34" s="187">
        <f>$F$15*(1+시나리오분석!$E$18)^'JV_Cog&amp;SGA&amp;Dep'!Q$23*(IF(JV_Sales!R$47&lt;5,1,2))</f>
        <v>1166782.4509975417</v>
      </c>
      <c r="S34" s="187">
        <f>$F$15*(1+시나리오분석!$E$18)^'JV_Cog&amp;SGA&amp;Dep'!R$23*(IF(JV_Sales!S$47&lt;5,1,2))</f>
        <v>1190118.1000174924</v>
      </c>
      <c r="T34" s="187">
        <f>$F$15*(1+시나리오분석!$E$18)^'JV_Cog&amp;SGA&amp;Dep'!S$23*(IF(JV_Sales!T$47&lt;5,1,2))</f>
        <v>1213920.4620178423</v>
      </c>
      <c r="U34" s="187">
        <f>$F$15*(1+시나리오분석!$E$18)^'JV_Cog&amp;SGA&amp;Dep'!T$23*(IF(JV_Sales!U$47&lt;5,1,2))</f>
        <v>1238198.871258199</v>
      </c>
      <c r="V34" s="187">
        <f>$F$15*(1+시나리오분석!$E$18)^'JV_Cog&amp;SGA&amp;Dep'!U$23*(IF(JV_Sales!V$47&lt;5,1,2))</f>
        <v>1262962.8486833631</v>
      </c>
      <c r="W34" s="1944">
        <f>$F$15*(1+시나리오분석!$E$18)^'JV_Cog&amp;SGA&amp;Dep'!V$23*(IF(JV_Sales!W$47&lt;5,1,2))/12*5</f>
        <v>536759.21069042932</v>
      </c>
      <c r="Y34" s="1937" t="s">
        <v>213</v>
      </c>
      <c r="Z34" s="111"/>
      <c r="AA34" s="1336">
        <f>IF(MONTH(AA25)=6,$F$15*(1+시나리오분석!$E$18)^AA$22*(IF(JV_Sales!AA$47&lt;5,1,2)),0)</f>
        <v>0</v>
      </c>
      <c r="AB34" s="1337">
        <f>IF(MONTH(AB25)=6,$F$15*(1+시나리오분석!$E$18)^AB$22*(IF(JV_Sales!AB$47&lt;5,1,2)),0)</f>
        <v>0</v>
      </c>
      <c r="AC34" s="1337">
        <f>IF(MONTH(AC25)=6,$F$15*(1+시나리오분석!$E$18)^AC$22*(IF(JV_Sales!AC$47&lt;5,1,2)),0)</f>
        <v>0</v>
      </c>
      <c r="AD34" s="1337">
        <f>IF(MONTH(AD25)=6,$F$15*(1+시나리오분석!$E$18)^AD$22*(IF(JV_Sales!AD$47&lt;5,1,2)),0)</f>
        <v>0</v>
      </c>
      <c r="AE34" s="1337">
        <f>IF(MONTH(AE25)=6,$F$15*(1+시나리오분석!$E$18)^AE$22*(IF(JV_Sales!AE$47&lt;5,1,2)),0)</f>
        <v>0</v>
      </c>
      <c r="AF34" s="1933">
        <f>IF(MONTH(AF25)=6,$AB$15*(1+시나리오분석!$E$18)^AE$21*(IF(JV_Sales!AF$47&lt;5,1,2)),0)/12*7</f>
        <v>536666.66666666674</v>
      </c>
      <c r="AG34" s="1322">
        <f>IF(MONTH(AG25)=1,$AB$15*(1+시나리오분석!$E$18)^(AG$22-1)*(IF(JV_Sales!AH$47&lt;5,1,2)),0)</f>
        <v>0</v>
      </c>
      <c r="AH34" s="1322">
        <f>IF(MONTH(AH25)=1,$AB$15*(1+시나리오분석!$E$18)^(AH$22-1)*(IF(JV_Sales!AI$47&lt;5,1,2)),0)</f>
        <v>0</v>
      </c>
      <c r="AI34" s="1322">
        <f>IF(MONTH(AI25)=1,$AB$15*(1+시나리오분석!$E$18)^(AI$22-1)*(IF(JV_Sales!AJ$47&lt;5,1,2)),0)</f>
        <v>0</v>
      </c>
      <c r="AJ34" s="1322">
        <f>IF(MONTH(AJ25)=1,$AB$15*(1+시나리오분석!$E$18)^(AJ$22-1)*(IF(JV_Sales!AK$47&lt;5,1,2)),0)</f>
        <v>0</v>
      </c>
      <c r="AK34" s="1322">
        <f>IF(MONTH(AK25)=1,$AB$15*(1+시나리오분석!$E$18)^(AK$22-1)*(IF(JV_Sales!AL$47&lt;5,1,2)),0)</f>
        <v>0</v>
      </c>
      <c r="AL34" s="1322">
        <f>IF(MONTH(AL25)=1,$AB$15*(1+시나리오분석!$E$18)^(AL$22-1)*(IF(JV_Sales!AM$47&lt;5,1,2)),0)</f>
        <v>0</v>
      </c>
      <c r="AM34" s="1322">
        <f>IF(MONTH(AM25)=1,$AB$15*(1+시나리오분석!$E$18)^(AM$22-1)*(IF(JV_Sales!AN$47&lt;5,1,2)),0)</f>
        <v>938400</v>
      </c>
      <c r="AN34" s="1322">
        <f>IF(MONTH(AN25)=1,$AB$15*(1+시나리오분석!$E$18)^(AN$22-1)*(IF(JV_Sales!AO$47&lt;5,1,2)),0)</f>
        <v>0</v>
      </c>
      <c r="AO34" s="1322">
        <f>IF(MONTH(AO25)=1,$AB$15*(1+시나리오분석!$E$18)^(AO$22-1)*(IF(JV_Sales!AP$47&lt;5,1,2)),0)</f>
        <v>0</v>
      </c>
      <c r="AP34" s="1322">
        <f>IF(MONTH(AP25)=1,$AB$15*(1+시나리오분석!$E$18)^(AP$22-1)*(IF(JV_Sales!AQ$47&lt;5,1,2)),0)</f>
        <v>0</v>
      </c>
      <c r="AQ34" s="1322">
        <f>IF(MONTH(AQ25)=1,$AB$15*(1+시나리오분석!$E$18)^(AQ$22-1)*(IF(JV_Sales!AR$47&lt;5,1,2)),0)</f>
        <v>0</v>
      </c>
      <c r="AR34" s="1322">
        <f>IF(MONTH(AR25)=1,$AB$15*(1+시나리오분석!$E$18)^(AR$22-1)*(IF(JV_Sales!AS$47&lt;5,1,2)),0)</f>
        <v>0</v>
      </c>
      <c r="AS34" s="1322">
        <f>IF(MONTH(AS25)=1,$AB$15*(1+시나리오분석!$E$18)^(AS$22-1)*(IF(JV_Sales!AT$47&lt;5,1,2)),0)</f>
        <v>0</v>
      </c>
      <c r="AT34" s="1322">
        <f>IF(MONTH(AT25)=1,$AB$15*(1+시나리오분석!$E$18)^(AT$22-1)*(IF(JV_Sales!AU$47&lt;5,1,2)),0)</f>
        <v>0</v>
      </c>
      <c r="AU34" s="1322">
        <f>IF(MONTH(AU25)=1,$AB$15*(1+시나리오분석!$E$18)^(AU$22-1)*(IF(JV_Sales!AV$47&lt;5,1,2)),0)</f>
        <v>0</v>
      </c>
      <c r="AV34" s="1322">
        <f>IF(MONTH(AV25)=1,$AB$15*(1+시나리오분석!$E$18)^(AV$22-1)*(IF(JV_Sales!AW$47&lt;5,1,2)),0)</f>
        <v>0</v>
      </c>
      <c r="AW34" s="1322">
        <f>IF(MONTH(AW25)=1,$AB$15*(1+시나리오분석!$E$18)^(AW$22-1)*(IF(JV_Sales!AX$47&lt;5,1,2)),0)</f>
        <v>0</v>
      </c>
      <c r="AX34" s="1322">
        <f>IF(MONTH(AX25)=1,$AB$15*(1+시나리오분석!$E$18)^(AX$22-1)*(IF(JV_Sales!AY$47&lt;5,1,2)),0)</f>
        <v>0</v>
      </c>
      <c r="AY34" s="1322">
        <f>IF(MONTH(AY25)=1,$AB$15*(1+시나리오분석!$E$18)^(AY$22-1)*(IF(JV_Sales!AZ$47&lt;5,1,2)),0)</f>
        <v>957168</v>
      </c>
      <c r="AZ34" s="1322">
        <f>IF(MONTH(AZ25)=1,$AB$15*(1+시나리오분석!$E$18)^(AZ$22-1)*(IF(JV_Sales!BA$47&lt;5,1,2)),0)</f>
        <v>0</v>
      </c>
      <c r="BA34" s="1322">
        <f>IF(MONTH(BA25)=1,$AB$15*(1+시나리오분석!$E$18)^(BA$22-1)*(IF(JV_Sales!BB$47&lt;5,1,2)),0)</f>
        <v>0</v>
      </c>
      <c r="BB34" s="1322">
        <f>IF(MONTH(BB25)=1,$AB$15*(1+시나리오분석!$E$18)^(BB$22-1)*(IF(JV_Sales!BC$47&lt;5,1,2)),0)</f>
        <v>0</v>
      </c>
      <c r="BC34" s="1322">
        <f>IF(MONTH(BC25)=1,$AB$15*(1+시나리오분석!$E$18)^(BC$22-1)*(IF(JV_Sales!BD$47&lt;5,1,2)),0)</f>
        <v>0</v>
      </c>
      <c r="BD34" s="1322">
        <f>IF(MONTH(BD25)=1,$AB$15*(1+시나리오분석!$E$18)^(BD$22-1)*(IF(JV_Sales!BE$47&lt;5,1,2)),0)</f>
        <v>0</v>
      </c>
      <c r="BE34" s="1322">
        <f>IF(MONTH(BE25)=1,$AB$15*(1+시나리오분석!$E$18)^(BE$22-1)*(IF(JV_Sales!BF$47&lt;5,1,2)),0)</f>
        <v>0</v>
      </c>
      <c r="BF34" s="1322">
        <f>IF(MONTH(BF25)=1,$AB$15*(1+시나리오분석!$E$18)^(BF$22-1)*(IF(JV_Sales!BG$47&lt;5,1,2)),0)</f>
        <v>0</v>
      </c>
      <c r="BG34" s="1322">
        <f>IF(MONTH(BG25)=1,$AB$15*(1+시나리오분석!$E$18)^(BG$22-1)*(IF(JV_Sales!BH$47&lt;5,1,2)),0)</f>
        <v>0</v>
      </c>
      <c r="BH34" s="1322">
        <f>IF(MONTH(BH25)=1,$AB$15*(1+시나리오분석!$E$18)^(BH$22-1)*(IF(JV_Sales!BI$47&lt;5,1,2)),0)</f>
        <v>0</v>
      </c>
      <c r="BI34" s="1322">
        <f>IF(MONTH(BI25)=1,$AB$15*(1+시나리오분석!$E$18)^(BI$22-1)*(IF(JV_Sales!BJ$47&lt;5,1,2)),0)</f>
        <v>0</v>
      </c>
      <c r="BJ34" s="1322">
        <f>IF(MONTH(BJ25)=1,$AB$15*(1+시나리오분석!$E$18)^(BJ$22-1)*(IF(JV_Sales!BK$47&lt;5,1,2)),0)</f>
        <v>0</v>
      </c>
      <c r="BK34" s="1322">
        <f>IF(MONTH(BK25)=1,$AB$15*(1+시나리오분석!$E$18)^(BK$22-1)*(IF(JV_Sales!BL$47&lt;5,1,2)),0)</f>
        <v>976311.36</v>
      </c>
      <c r="BL34" s="1322">
        <f>IF(MONTH(BL25)=1,$AB$15*(1+시나리오분석!$E$18)^(BL$22-1)*(IF(JV_Sales!BM$47&lt;5,1,2)),0)</f>
        <v>0</v>
      </c>
      <c r="BM34" s="1322">
        <f>IF(MONTH(BM25)=1,$AB$15*(1+시나리오분석!$E$18)^(BM$22-1)*(IF(JV_Sales!BN$47&lt;5,1,2)),0)</f>
        <v>0</v>
      </c>
      <c r="BN34" s="1322">
        <f>IF(MONTH(BN25)=1,$AB$15*(1+시나리오분석!$E$18)^(BN$22-1)*(IF(JV_Sales!BO$47&lt;5,1,2)),0)</f>
        <v>0</v>
      </c>
      <c r="BO34" s="1322">
        <f>IF(MONTH(BO25)=1,$AB$15*(1+시나리오분석!$E$18)^(BO$22-1)*(IF(JV_Sales!BP$47&lt;5,1,2)),0)</f>
        <v>0</v>
      </c>
      <c r="BP34" s="1322">
        <f>IF(MONTH(BP25)=1,$AB$15*(1+시나리오분석!$E$18)^(BP$22-1)*(IF(JV_Sales!BQ$47&lt;5,1,2)),0)</f>
        <v>0</v>
      </c>
      <c r="BQ34" s="1322">
        <f>IF(MONTH(BQ25)=1,$AB$15*(1+시나리오분석!$E$18)^(BQ$22-1)*(IF(JV_Sales!BR$47&lt;5,1,2)),0)</f>
        <v>0</v>
      </c>
      <c r="BR34" s="1322">
        <f>IF(MONTH(BR25)=1,$AB$15*(1+시나리오분석!$E$18)^(BR$22-1)*(IF(JV_Sales!BS$47&lt;5,1,2)),0)</f>
        <v>0</v>
      </c>
      <c r="BS34" s="1322">
        <f>IF(MONTH(BS25)=1,$AB$15*(1+시나리오분석!$E$18)^(BS$22-1)*(IF(JV_Sales!BT$47&lt;5,1,2)),0)</f>
        <v>0</v>
      </c>
      <c r="BT34" s="1322">
        <f>IF(MONTH(BT25)=1,$AB$15*(1+시나리오분석!$E$18)^(BT$22-1)*(IF(JV_Sales!BU$47&lt;5,1,2)),0)</f>
        <v>0</v>
      </c>
      <c r="BU34" s="1322">
        <f>IF(MONTH(BU25)=1,$AB$15*(1+시나리오분석!$E$18)^(BU$22-1)*(IF(JV_Sales!BV$47&lt;5,1,2)),0)</f>
        <v>0</v>
      </c>
      <c r="BV34" s="1322">
        <f>IF(MONTH(BV25)=1,$AB$15*(1+시나리오분석!$E$18)^(BV$22-1)*(IF(JV_Sales!BW$47&lt;5,1,2)),0)</f>
        <v>0</v>
      </c>
      <c r="BW34" s="1322">
        <f>IF(MONTH(BW25)=1,$AB$15*(1+시나리오분석!$E$18)^(BW$22-1)*(IF(JV_Sales!BX$47&lt;5,1,2)),0)</f>
        <v>995837.58719999995</v>
      </c>
      <c r="BX34" s="1322">
        <f>IF(MONTH(BX25)=1,$AB$15*(1+시나리오분석!$E$18)^(BX$22-1)*(IF(JV_Sales!BY$47&lt;5,1,2)),0)</f>
        <v>0</v>
      </c>
      <c r="BY34" s="1322">
        <f>IF(MONTH(BY25)=1,$AB$15*(1+시나리오분석!$E$18)^(BY$22-1)*(IF(JV_Sales!BZ$47&lt;5,1,2)),0)</f>
        <v>0</v>
      </c>
      <c r="BZ34" s="1322">
        <f>IF(MONTH(BZ25)=1,$AB$15*(1+시나리오분석!$E$18)^(BZ$22-1)*(IF(JV_Sales!CA$47&lt;5,1,2)),0)</f>
        <v>0</v>
      </c>
      <c r="CA34" s="1322">
        <f>IF(MONTH(CA25)=1,$AB$15*(1+시나리오분석!$E$18)^(CA$22-1)*(IF(JV_Sales!CB$47&lt;5,1,2)),0)</f>
        <v>0</v>
      </c>
      <c r="CB34" s="1322">
        <f>IF(MONTH(CB25)=1,$AB$15*(1+시나리오분석!$E$18)^(CB$22-1)*(IF(JV_Sales!CC$47&lt;5,1,2)),0)</f>
        <v>0</v>
      </c>
      <c r="CC34" s="1322">
        <f>IF(MONTH(CC25)=1,$AB$15*(1+시나리오분석!$E$18)^(CC$22-1)*(IF(JV_Sales!CD$47&lt;5,1,2)),0)</f>
        <v>0</v>
      </c>
      <c r="CD34" s="1322">
        <f>IF(MONTH(CD25)=1,$AB$15*(1+시나리오분석!$E$18)^(CD$22-1)*(IF(JV_Sales!CE$47&lt;5,1,2)),0)</f>
        <v>0</v>
      </c>
      <c r="CE34" s="1322">
        <f>IF(MONTH(CE25)=1,$AB$15*(1+시나리오분석!$E$18)^(CE$22-1)*(IF(JV_Sales!CF$47&lt;5,1,2)),0)</f>
        <v>0</v>
      </c>
      <c r="CF34" s="1322">
        <f>IF(MONTH(CF25)=1,$AB$15*(1+시나리오분석!$E$18)^(CF$22-1)*(IF(JV_Sales!CG$47&lt;5,1,2)),0)</f>
        <v>0</v>
      </c>
      <c r="CG34" s="1322">
        <f>IF(MONTH(CG25)=1,$AB$15*(1+시나리오분석!$E$18)^(CG$22-1)*(IF(JV_Sales!CH$47&lt;5,1,2)),0)</f>
        <v>0</v>
      </c>
      <c r="CH34" s="1322">
        <f>IF(MONTH(CH25)=1,$AB$15*(1+시나리오분석!$E$18)^(CH$22-1)*(IF(JV_Sales!CI$47&lt;5,1,2)),0)</f>
        <v>0</v>
      </c>
      <c r="CI34" s="1322">
        <f>IF(MONTH(CI25)=1,$AB$15*(1+시나리오분석!$E$18)^(CI$22-1)*(IF(JV_Sales!CJ$47&lt;5,1,2)),0)</f>
        <v>1015754.338944</v>
      </c>
      <c r="CJ34" s="1322">
        <f>IF(MONTH(CJ25)=1,$AB$15*(1+시나리오분석!$E$18)^(CJ$22-1)*(IF(JV_Sales!CK$47&lt;5,1,2)),0)</f>
        <v>0</v>
      </c>
      <c r="CK34" s="1322">
        <f>IF(MONTH(CK25)=1,$AB$15*(1+시나리오분석!$E$18)^(CK$22-1)*(IF(JV_Sales!CL$47&lt;5,1,2)),0)</f>
        <v>0</v>
      </c>
      <c r="CL34" s="1322">
        <f>IF(MONTH(CL25)=1,$AB$15*(1+시나리오분석!$E$18)^(CL$22-1)*(IF(JV_Sales!CM$47&lt;5,1,2)),0)</f>
        <v>0</v>
      </c>
      <c r="CM34" s="1322">
        <f>IF(MONTH(CM25)=1,$AB$15*(1+시나리오분석!$E$18)^(CM$22-1)*(IF(JV_Sales!CN$47&lt;5,1,2)),0)</f>
        <v>0</v>
      </c>
      <c r="CN34" s="1322">
        <f>IF(MONTH(CN25)=1,$AB$15*(1+시나리오분석!$E$18)^(CN$22-1)*(IF(JV_Sales!CO$47&lt;5,1,2)),0)</f>
        <v>0</v>
      </c>
      <c r="CO34" s="1322">
        <f>IF(MONTH(CO25)=1,$AB$15*(1+시나리오분석!$E$18)^(CO$22-1)*(IF(JV_Sales!CP$47&lt;5,1,2)),0)</f>
        <v>0</v>
      </c>
      <c r="CP34" s="1322">
        <f>IF(MONTH(CP25)=1,$AB$15*(1+시나리오분석!$E$18)^(CP$22-1)*(IF(JV_Sales!CQ$47&lt;5,1,2)),0)</f>
        <v>0</v>
      </c>
      <c r="CQ34" s="1322">
        <f>IF(MONTH(CQ25)=1,$AB$15*(1+시나리오분석!$E$18)^(CQ$22-1)*(IF(JV_Sales!CR$47&lt;5,1,2)),0)</f>
        <v>0</v>
      </c>
      <c r="CR34" s="1322">
        <f>IF(MONTH(CR25)=1,$AB$15*(1+시나리오분석!$E$18)^(CR$22-1)*(IF(JV_Sales!CS$47&lt;5,1,2)),0)</f>
        <v>0</v>
      </c>
      <c r="CS34" s="1322">
        <f>IF(MONTH(CS25)=1,$AB$15*(1+시나리오분석!$E$18)^(CS$22-1)*(IF(JV_Sales!CT$47&lt;5,1,2)),0)</f>
        <v>0</v>
      </c>
      <c r="CT34" s="1322">
        <f>IF(MONTH(CT25)=1,$AB$15*(1+시나리오분석!$E$18)^(CT$22-1)*(IF(JV_Sales!CU$47&lt;5,1,2)),0)</f>
        <v>0</v>
      </c>
      <c r="CU34" s="1322">
        <f>IF(MONTH(CU25)=1,$AB$15*(1+시나리오분석!$E$18)^(CU$22-1)*(IF(JV_Sales!CV$47&lt;5,1,2)),0)</f>
        <v>1036069.4257228801</v>
      </c>
      <c r="CV34" s="1322">
        <f>IF(MONTH(CV25)=1,$AB$15*(1+시나리오분석!$E$18)^(CV$22-1)*(IF(JV_Sales!CW$47&lt;5,1,2)),0)</f>
        <v>0</v>
      </c>
      <c r="CW34" s="1322">
        <f>IF(MONTH(CW25)=1,$AB$15*(1+시나리오분석!$E$18)^(CW$22-1)*(IF(JV_Sales!CX$47&lt;5,1,2)),0)</f>
        <v>0</v>
      </c>
      <c r="CX34" s="1322">
        <f>IF(MONTH(CX25)=1,$AB$15*(1+시나리오분석!$E$18)^(CX$22-1)*(IF(JV_Sales!CY$47&lt;5,1,2)),0)</f>
        <v>0</v>
      </c>
      <c r="CY34" s="1322">
        <f>IF(MONTH(CY25)=1,$AB$15*(1+시나리오분석!$E$18)^(CY$22-1)*(IF(JV_Sales!CZ$47&lt;5,1,2)),0)</f>
        <v>0</v>
      </c>
      <c r="CZ34" s="1322">
        <f>IF(MONTH(CZ25)=1,$AB$15*(1+시나리오분석!$E$18)^(CZ$22-1)*(IF(JV_Sales!DA$47&lt;5,1,2)),0)</f>
        <v>0</v>
      </c>
      <c r="DA34" s="1322">
        <f>IF(MONTH(DA25)=1,$AB$15*(1+시나리오분석!$E$18)^(DA$22-1)*(IF(JV_Sales!DB$47&lt;5,1,2)),0)</f>
        <v>0</v>
      </c>
      <c r="DB34" s="1322">
        <f>IF(MONTH(DB25)=1,$AB$15*(1+시나리오분석!$E$18)^(DB$22-1)*(IF(JV_Sales!DC$47&lt;5,1,2)),0)</f>
        <v>0</v>
      </c>
      <c r="DC34" s="1322">
        <f>IF(MONTH(DC25)=1,$AB$15*(1+시나리오분석!$E$18)^(DC$22-1)*(IF(JV_Sales!DD$47&lt;5,1,2)),0)</f>
        <v>0</v>
      </c>
      <c r="DD34" s="1322">
        <f>IF(MONTH(DD25)=1,$AB$15*(1+시나리오분석!$E$18)^(DD$22-1)*(IF(JV_Sales!DE$47&lt;5,1,2)),0)</f>
        <v>0</v>
      </c>
      <c r="DE34" s="1322">
        <f>IF(MONTH(DE25)=1,$AB$15*(1+시나리오분석!$E$18)^(DE$22-1)*(IF(JV_Sales!DF$47&lt;5,1,2)),0)</f>
        <v>0</v>
      </c>
      <c r="DF34" s="1322">
        <f>IF(MONTH(DF25)=1,$AB$15*(1+시나리오분석!$E$18)^(DF$22-1)*(IF(JV_Sales!DG$47&lt;5,1,2)),0)</f>
        <v>0</v>
      </c>
      <c r="DG34" s="1322">
        <f>IF(MONTH(DG25)=1,$AB$15*(1+시나리오분석!$E$18)^(DG$22-1)*(IF(JV_Sales!DH$47&lt;5,1,2)),0)</f>
        <v>1056790.8142373373</v>
      </c>
      <c r="DH34" s="1322">
        <f>IF(MONTH(DH25)=1,$AB$15*(1+시나리오분석!$E$18)^(DH$22-1)*(IF(JV_Sales!DI$47&lt;5,1,2)),0)</f>
        <v>0</v>
      </c>
      <c r="DI34" s="1322">
        <f>IF(MONTH(DI25)=1,$AB$15*(1+시나리오분석!$E$18)^(DI$22-1)*(IF(JV_Sales!DJ$47&lt;5,1,2)),0)</f>
        <v>0</v>
      </c>
      <c r="DJ34" s="1322">
        <f>IF(MONTH(DJ25)=1,$AB$15*(1+시나리오분석!$E$18)^(DJ$22-1)*(IF(JV_Sales!DK$47&lt;5,1,2)),0)</f>
        <v>0</v>
      </c>
      <c r="DK34" s="1322">
        <f>IF(MONTH(DK25)=1,$AB$15*(1+시나리오분석!$E$18)^(DK$22-1)*(IF(JV_Sales!DL$47&lt;5,1,2)),0)</f>
        <v>0</v>
      </c>
      <c r="DL34" s="1322">
        <f>IF(MONTH(DL25)=1,$AB$15*(1+시나리오분석!$E$18)^(DL$22-1)*(IF(JV_Sales!DM$47&lt;5,1,2)),0)</f>
        <v>0</v>
      </c>
      <c r="DM34" s="1322">
        <f>IF(MONTH(DM25)=1,$AB$15*(1+시나리오분석!$E$18)^(DM$22-1)*(IF(JV_Sales!DN$47&lt;5,1,2)),0)</f>
        <v>0</v>
      </c>
      <c r="DN34" s="1322">
        <f>IF(MONTH(DN25)=1,$AB$15*(1+시나리오분석!$E$18)^(DN$22-1)*(IF(JV_Sales!DO$47&lt;5,1,2)),0)</f>
        <v>0</v>
      </c>
      <c r="DO34" s="1322">
        <f>IF(MONTH(DO25)=1,$AB$15*(1+시나리오분석!$E$18)^(DO$22-1)*(IF(JV_Sales!DP$47&lt;5,1,2)),0)</f>
        <v>0</v>
      </c>
      <c r="DP34" s="1322">
        <f>IF(MONTH(DP25)=1,$AB$15*(1+시나리오분석!$E$18)^(DP$22-1)*(IF(JV_Sales!DQ$47&lt;5,1,2)),0)</f>
        <v>0</v>
      </c>
      <c r="DQ34" s="1322">
        <f>IF(MONTH(DQ25)=1,$AB$15*(1+시나리오분석!$E$18)^(DQ$22-1)*(IF(JV_Sales!DR$47&lt;5,1,2)),0)</f>
        <v>0</v>
      </c>
      <c r="DR34" s="1322">
        <f>IF(MONTH(DR25)=1,$AB$15*(1+시나리오분석!$E$18)^(DR$22-1)*(IF(JV_Sales!DS$47&lt;5,1,2)),0)</f>
        <v>0</v>
      </c>
      <c r="DS34" s="1322">
        <f>IF(MONTH(DS25)=1,$AB$15*(1+시나리오분석!$E$18)^(DS$22-1)*(IF(JV_Sales!DT$47&lt;5,1,2)),0)</f>
        <v>1077926.6305220842</v>
      </c>
      <c r="DT34" s="1322">
        <f>IF(MONTH(DT25)=1,$AB$15*(1+시나리오분석!$E$18)^(DT$22-1)*(IF(JV_Sales!DU$47&lt;5,1,2)),0)</f>
        <v>0</v>
      </c>
      <c r="DU34" s="1322">
        <f>IF(MONTH(DU25)=1,$AB$15*(1+시나리오분석!$E$18)^(DU$22-1)*(IF(JV_Sales!DV$47&lt;5,1,2)),0)</f>
        <v>0</v>
      </c>
      <c r="DV34" s="1322">
        <f>IF(MONTH(DV25)=1,$AB$15*(1+시나리오분석!$E$18)^(DV$22-1)*(IF(JV_Sales!DW$47&lt;5,1,2)),0)</f>
        <v>0</v>
      </c>
      <c r="DW34" s="1322">
        <f>IF(MONTH(DW25)=1,$AB$15*(1+시나리오분석!$E$18)^(DW$22-1)*(IF(JV_Sales!DX$47&lt;5,1,2)),0)</f>
        <v>0</v>
      </c>
      <c r="DX34" s="1322">
        <f>IF(MONTH(DX25)=1,$AB$15*(1+시나리오분석!$E$18)^(DX$22-1)*(IF(JV_Sales!DY$47&lt;5,1,2)),0)</f>
        <v>0</v>
      </c>
      <c r="DY34" s="1322">
        <f>IF(MONTH(DY25)=1,$AB$15*(1+시나리오분석!$E$18)^(DY$22-1)*(IF(JV_Sales!DZ$47&lt;5,1,2)),0)</f>
        <v>0</v>
      </c>
      <c r="DZ34" s="1322">
        <f>IF(MONTH(DZ25)=1,$AB$15*(1+시나리오분석!$E$18)^(DZ$22-1)*(IF(JV_Sales!EA$47&lt;5,1,2)),0)</f>
        <v>0</v>
      </c>
      <c r="EA34" s="1322">
        <f>IF(MONTH(EA25)=1,$AB$15*(1+시나리오분석!$E$18)^(EA$22-1)*(IF(JV_Sales!EB$47&lt;5,1,2)),0)</f>
        <v>0</v>
      </c>
      <c r="EB34" s="1322">
        <f>IF(MONTH(EB25)=1,$AB$15*(1+시나리오분석!$E$18)^(EB$22-1)*(IF(JV_Sales!EC$47&lt;5,1,2)),0)</f>
        <v>0</v>
      </c>
      <c r="EC34" s="1322">
        <f>IF(MONTH(EC25)=1,$AB$15*(1+시나리오분석!$E$18)^(EC$22-1)*(IF(JV_Sales!ED$47&lt;5,1,2)),0)</f>
        <v>0</v>
      </c>
      <c r="ED34" s="1322">
        <f>IF(MONTH(ED25)=1,$AB$15*(1+시나리오분석!$E$18)^(ED$22-1)*(IF(JV_Sales!EE$47&lt;5,1,2)),0)</f>
        <v>0</v>
      </c>
      <c r="EE34" s="1322">
        <f>IF(MONTH(EE25)=1,$AB$15*(1+시나리오분석!$E$18)^(EE$22-1)*(IF(JV_Sales!EF$47&lt;5,1,2)),0)</f>
        <v>1099485.163132526</v>
      </c>
      <c r="EF34" s="1322">
        <f>IF(MONTH(EF25)=1,$AB$15*(1+시나리오분석!$E$18)^(EF$22-1)*(IF(JV_Sales!EG$47&lt;5,1,2)),0)</f>
        <v>0</v>
      </c>
      <c r="EG34" s="1322">
        <f>IF(MONTH(EG25)=1,$AB$15*(1+시나리오분석!$E$18)^(EG$22-1)*(IF(JV_Sales!EH$47&lt;5,1,2)),0)</f>
        <v>0</v>
      </c>
      <c r="EH34" s="1322">
        <f>IF(MONTH(EH25)=1,$AB$15*(1+시나리오분석!$E$18)^(EH$22-1)*(IF(JV_Sales!EI$47&lt;5,1,2)),0)</f>
        <v>0</v>
      </c>
      <c r="EI34" s="1322">
        <f>IF(MONTH(EI25)=1,$AB$15*(1+시나리오분석!$E$18)^(EI$22-1)*(IF(JV_Sales!EJ$47&lt;5,1,2)),0)</f>
        <v>0</v>
      </c>
      <c r="EJ34" s="1322">
        <f>IF(MONTH(EJ25)=1,$AB$15*(1+시나리오분석!$E$18)^(EJ$22-1)*(IF(JV_Sales!EK$47&lt;5,1,2)),0)</f>
        <v>0</v>
      </c>
      <c r="EK34" s="1322">
        <f>IF(MONTH(EK25)=1,$AB$15*(1+시나리오분석!$E$18)^(EK$22-1)*(IF(JV_Sales!EL$47&lt;5,1,2)),0)</f>
        <v>0</v>
      </c>
      <c r="EL34" s="1322">
        <f>IF(MONTH(EL25)=1,$AB$15*(1+시나리오분석!$E$18)^(EL$22-1)*(IF(JV_Sales!EM$47&lt;5,1,2)),0)</f>
        <v>0</v>
      </c>
      <c r="EM34" s="1322">
        <f>IF(MONTH(EM25)=1,$AB$15*(1+시나리오분석!$E$18)^(EM$22-1)*(IF(JV_Sales!EN$47&lt;5,1,2)),0)</f>
        <v>0</v>
      </c>
      <c r="EN34" s="1322">
        <f>IF(MONTH(EN25)=1,$AB$15*(1+시나리오분석!$E$18)^(EN$22-1)*(IF(JV_Sales!EO$47&lt;5,1,2)),0)</f>
        <v>0</v>
      </c>
      <c r="EO34" s="1322">
        <f>IF(MONTH(EO25)=1,$AB$15*(1+시나리오분석!$E$18)^(EO$22-1)*(IF(JV_Sales!EP$47&lt;5,1,2)),0)</f>
        <v>0</v>
      </c>
      <c r="EP34" s="1322">
        <f>IF(MONTH(EP25)=1,$AB$15*(1+시나리오분석!$E$18)^(EP$22-1)*(IF(JV_Sales!EQ$47&lt;5,1,2)),0)</f>
        <v>0</v>
      </c>
      <c r="EQ34" s="1322">
        <f>IF(MONTH(EQ25)=1,$AB$15*(1+시나리오분석!$E$18)^(EQ$22-1)*(IF(JV_Sales!ER$47&lt;5,1,2)),0)</f>
        <v>1121474.8663951766</v>
      </c>
      <c r="ER34" s="1322">
        <f>IF(MONTH(ER25)=1,$AB$15*(1+시나리오분석!$E$18)^(ER$22-1)*(IF(JV_Sales!ES$47&lt;5,1,2)),0)</f>
        <v>0</v>
      </c>
      <c r="ES34" s="1322">
        <f>IF(MONTH(ES25)=1,$AB$15*(1+시나리오분석!$E$18)^(ES$22-1)*(IF(JV_Sales!ET$47&lt;5,1,2)),0)</f>
        <v>0</v>
      </c>
      <c r="ET34" s="1322">
        <f>IF(MONTH(ET25)=1,$AB$15*(1+시나리오분석!$E$18)^(ET$22-1)*(IF(JV_Sales!EU$47&lt;5,1,2)),0)</f>
        <v>0</v>
      </c>
      <c r="EU34" s="1322">
        <f>IF(MONTH(EU25)=1,$AB$15*(1+시나리오분석!$E$18)^(EU$22-1)*(IF(JV_Sales!EV$47&lt;5,1,2)),0)</f>
        <v>0</v>
      </c>
      <c r="EV34" s="1322">
        <f>IF(MONTH(EV25)=1,$AB$15*(1+시나리오분석!$E$18)^(EV$22-1)*(IF(JV_Sales!EW$47&lt;5,1,2)),0)</f>
        <v>0</v>
      </c>
      <c r="EW34" s="1322">
        <f>IF(MONTH(EW25)=1,$AB$15*(1+시나리오분석!$E$18)^(EW$22-1)*(IF(JV_Sales!EX$47&lt;5,1,2)),0)</f>
        <v>0</v>
      </c>
      <c r="EX34" s="1322">
        <f>IF(MONTH(EX25)=1,$AB$15*(1+시나리오분석!$E$18)^(EX$22-1)*(IF(JV_Sales!EY$47&lt;5,1,2)),0)</f>
        <v>0</v>
      </c>
      <c r="EY34" s="1322">
        <f>IF(MONTH(EY25)=1,$AB$15*(1+시나리오분석!$E$18)^(EY$22-1)*(IF(JV_Sales!EZ$47&lt;5,1,2)),0)</f>
        <v>0</v>
      </c>
      <c r="EZ34" s="1322">
        <f>IF(MONTH(EZ25)=1,$AB$15*(1+시나리오분석!$E$18)^(EZ$22-1)*(IF(JV_Sales!FA$47&lt;5,1,2)),0)</f>
        <v>0</v>
      </c>
      <c r="FA34" s="1322">
        <f>IF(MONTH(FA25)=1,$AB$15*(1+시나리오분석!$E$18)^(FA$22-1)*(IF(JV_Sales!FB$47&lt;5,1,2)),0)</f>
        <v>0</v>
      </c>
      <c r="FB34" s="1322">
        <f>IF(MONTH(FB25)=1,$AB$15*(1+시나리오분석!$E$18)^(FB$22-1)*(IF(JV_Sales!FC$47&lt;5,1,2)),0)</f>
        <v>0</v>
      </c>
      <c r="FC34" s="1322">
        <f>IF(MONTH(FC25)=1,$AB$15*(1+시나리오분석!$E$18)^(FC$22-1)*(IF(JV_Sales!FD$47&lt;5,1,2)),0)</f>
        <v>1143904.3637230799</v>
      </c>
      <c r="FD34" s="1322">
        <f>IF(MONTH(FD25)=1,$AB$15*(1+시나리오분석!$E$18)^(FD$22-1)*(IF(JV_Sales!FE$47&lt;5,1,2)),0)</f>
        <v>0</v>
      </c>
      <c r="FE34" s="1322">
        <f>IF(MONTH(FE25)=1,$AB$15*(1+시나리오분석!$E$18)^(FE$22-1)*(IF(JV_Sales!FF$47&lt;5,1,2)),0)</f>
        <v>0</v>
      </c>
      <c r="FF34" s="1322">
        <f>IF(MONTH(FF25)=1,$AB$15*(1+시나리오분석!$E$18)^(FF$22-1)*(IF(JV_Sales!FG$47&lt;5,1,2)),0)</f>
        <v>0</v>
      </c>
      <c r="FG34" s="1322">
        <f>IF(MONTH(FG25)=1,$AB$15*(1+시나리오분석!$E$18)^(FG$22-1)*(IF(JV_Sales!FH$47&lt;5,1,2)),0)</f>
        <v>0</v>
      </c>
      <c r="FH34" s="1322">
        <f>IF(MONTH(FH25)=1,$AB$15*(1+시나리오분석!$E$18)^(FH$22-1)*(IF(JV_Sales!FI$47&lt;5,1,2)),0)</f>
        <v>0</v>
      </c>
      <c r="FI34" s="1322">
        <f>IF(MONTH(FI25)=1,$AB$15*(1+시나리오분석!$E$18)^(FI$22-1)*(IF(JV_Sales!FJ$47&lt;5,1,2)),0)</f>
        <v>0</v>
      </c>
      <c r="FJ34" s="1322">
        <f>IF(MONTH(FJ25)=1,$AB$15*(1+시나리오분석!$E$18)^(FJ$22-1)*(IF(JV_Sales!FK$47&lt;5,1,2)),0)</f>
        <v>0</v>
      </c>
      <c r="FK34" s="1322">
        <f>IF(MONTH(FK25)=1,$AB$15*(1+시나리오분석!$E$18)^(FK$22-1)*(IF(JV_Sales!FL$47&lt;5,1,2)),0)</f>
        <v>0</v>
      </c>
      <c r="FL34" s="1322">
        <f>IF(MONTH(FL25)=1,$AB$15*(1+시나리오분석!$E$18)^(FL$22-1)*(IF(JV_Sales!FM$47&lt;5,1,2)),0)</f>
        <v>0</v>
      </c>
      <c r="FM34" s="1322">
        <f>IF(MONTH(FM25)=1,$AB$15*(1+시나리오분석!$E$18)^(FM$22-1)*(IF(JV_Sales!FN$47&lt;5,1,2)),0)</f>
        <v>0</v>
      </c>
      <c r="FN34" s="1322">
        <f>IF(MONTH(FN25)=1,$AB$15*(1+시나리오분석!$E$18)^(FN$22-1)*(IF(JV_Sales!FO$47&lt;5,1,2)),0)</f>
        <v>0</v>
      </c>
      <c r="FO34" s="1322">
        <f>IF(MONTH(FO25)=1,$AB$15*(1+시나리오분석!$E$18)^(FO$22-1)*(IF(JV_Sales!FP$47&lt;5,1,2)),0)</f>
        <v>1166782.4509975417</v>
      </c>
      <c r="FP34" s="1322">
        <f>IF(MONTH(FP25)=1,$AB$15*(1+시나리오분석!$E$18)^(FP$22-1)*(IF(JV_Sales!FQ$47&lt;5,1,2)),0)</f>
        <v>0</v>
      </c>
      <c r="FQ34" s="1322">
        <f>IF(MONTH(FQ25)=1,$AB$15*(1+시나리오분석!$E$18)^(FQ$22-1)*(IF(JV_Sales!FR$47&lt;5,1,2)),0)</f>
        <v>0</v>
      </c>
      <c r="FR34" s="1322">
        <f>IF(MONTH(FR25)=1,$AB$15*(1+시나리오분석!$E$18)^(FR$22-1)*(IF(JV_Sales!FS$47&lt;5,1,2)),0)</f>
        <v>0</v>
      </c>
      <c r="FS34" s="1322">
        <f>IF(MONTH(FS25)=1,$AB$15*(1+시나리오분석!$E$18)^(FS$22-1)*(IF(JV_Sales!FT$47&lt;5,1,2)),0)</f>
        <v>0</v>
      </c>
      <c r="FT34" s="1322">
        <f>IF(MONTH(FT25)=1,$AB$15*(1+시나리오분석!$E$18)^(FT$22-1)*(IF(JV_Sales!FU$47&lt;5,1,2)),0)</f>
        <v>0</v>
      </c>
      <c r="FU34" s="1322">
        <f>IF(MONTH(FU25)=1,$AB$15*(1+시나리오분석!$E$18)^(FU$22-1)*(IF(JV_Sales!FV$47&lt;5,1,2)),0)</f>
        <v>0</v>
      </c>
      <c r="FV34" s="1322">
        <f>IF(MONTH(FV25)=1,$AB$15*(1+시나리오분석!$E$18)^(FV$22-1)*(IF(JV_Sales!FW$47&lt;5,1,2)),0)</f>
        <v>0</v>
      </c>
      <c r="FW34" s="1322">
        <f>IF(MONTH(FW25)=1,$AB$15*(1+시나리오분석!$E$18)^(FW$22-1)*(IF(JV_Sales!FX$47&lt;5,1,2)),0)</f>
        <v>0</v>
      </c>
      <c r="FX34" s="1322">
        <f>IF(MONTH(FX25)=1,$AB$15*(1+시나리오분석!$E$18)^(FX$22-1)*(IF(JV_Sales!FY$47&lt;5,1,2)),0)</f>
        <v>0</v>
      </c>
      <c r="FY34" s="1322">
        <f>IF(MONTH(FY25)=1,$AB$15*(1+시나리오분석!$E$18)^(FY$22-1)*(IF(JV_Sales!FZ$47&lt;5,1,2)),0)</f>
        <v>0</v>
      </c>
      <c r="FZ34" s="1322">
        <f>IF(MONTH(FZ25)=1,$AB$15*(1+시나리오분석!$E$18)^(FZ$22-1)*(IF(JV_Sales!GA$47&lt;5,1,2)),0)</f>
        <v>0</v>
      </c>
      <c r="GA34" s="1322">
        <f>IF(MONTH(GA25)=1,$AB$15*(1+시나리오분석!$E$18)^(GA$22-1)*(IF(JV_Sales!GB$47&lt;5,1,2)),0)</f>
        <v>1190118.1000174924</v>
      </c>
      <c r="GB34" s="1322">
        <f>IF(MONTH(GB25)=1,$AB$15*(1+시나리오분석!$E$18)^(GB$22-1)*(IF(JV_Sales!GC$47&lt;5,1,2)),0)</f>
        <v>0</v>
      </c>
      <c r="GC34" s="1322">
        <f>IF(MONTH(GC25)=1,$AB$15*(1+시나리오분석!$E$18)^(GC$22-1)*(IF(JV_Sales!GD$47&lt;5,1,2)),0)</f>
        <v>0</v>
      </c>
      <c r="GD34" s="1322">
        <f>IF(MONTH(GD25)=1,$AB$15*(1+시나리오분석!$E$18)^(GD$22-1)*(IF(JV_Sales!GE$47&lt;5,1,2)),0)</f>
        <v>0</v>
      </c>
      <c r="GE34" s="1322">
        <f>IF(MONTH(GE25)=1,$AB$15*(1+시나리오분석!$E$18)^(GE$22-1)*(IF(JV_Sales!GF$47&lt;5,1,2)),0)</f>
        <v>0</v>
      </c>
      <c r="GF34" s="1322">
        <f>IF(MONTH(GF25)=1,$AB$15*(1+시나리오분석!$E$18)^(GF$22-1)*(IF(JV_Sales!GG$47&lt;5,1,2)),0)</f>
        <v>0</v>
      </c>
      <c r="GG34" s="1322">
        <f>IF(MONTH(GG25)=1,$AB$15*(1+시나리오분석!$E$18)^(GG$22-1)*(IF(JV_Sales!GH$47&lt;5,1,2)),0)</f>
        <v>0</v>
      </c>
      <c r="GH34" s="1322">
        <f>IF(MONTH(GH25)=1,$AB$15*(1+시나리오분석!$E$18)^(GH$22-1)*(IF(JV_Sales!GI$47&lt;5,1,2)),0)</f>
        <v>0</v>
      </c>
      <c r="GI34" s="1322">
        <f>IF(MONTH(GI25)=1,$AB$15*(1+시나리오분석!$E$18)^(GI$22-1)*(IF(JV_Sales!GJ$47&lt;5,1,2)),0)</f>
        <v>0</v>
      </c>
      <c r="GJ34" s="1322">
        <f>IF(MONTH(GJ25)=1,$AB$15*(1+시나리오분석!$E$18)^(GJ$22-1)*(IF(JV_Sales!GK$47&lt;5,1,2)),0)</f>
        <v>0</v>
      </c>
      <c r="GK34" s="1322">
        <f>IF(MONTH(GK25)=1,$AB$15*(1+시나리오분석!$E$18)^(GK$22-1)*(IF(JV_Sales!GL$47&lt;5,1,2)),0)</f>
        <v>0</v>
      </c>
      <c r="GL34" s="1322">
        <f>IF(MONTH(GL25)=1,$AB$15*(1+시나리오분석!$E$18)^(GL$22-1)*(IF(JV_Sales!GM$47&lt;5,1,2)),0)</f>
        <v>0</v>
      </c>
      <c r="GM34" s="1322">
        <f>IF(MONTH(GM25)=1,$AB$15*(1+시나리오분석!$E$18)^(GM$22-1)*(IF(JV_Sales!GN$47&lt;5,1,2)),0)</f>
        <v>1213920.4620178423</v>
      </c>
      <c r="GN34" s="1322">
        <f>IF(MONTH(GN25)=1,$AB$15*(1+시나리오분석!$E$18)^(GN$22-1)*(IF(JV_Sales!GO$47&lt;5,1,2)),0)</f>
        <v>0</v>
      </c>
      <c r="GO34" s="1322">
        <f>IF(MONTH(GO25)=1,$AB$15*(1+시나리오분석!$E$18)^(GO$22-1)*(IF(JV_Sales!GP$47&lt;5,1,2)),0)</f>
        <v>0</v>
      </c>
      <c r="GP34" s="1322">
        <f>IF(MONTH(GP25)=1,$AB$15*(1+시나리오분석!$E$18)^(GP$22-1)*(IF(JV_Sales!GQ$47&lt;5,1,2)),0)</f>
        <v>0</v>
      </c>
      <c r="GQ34" s="1322">
        <f>IF(MONTH(GQ25)=1,$AB$15*(1+시나리오분석!$E$18)^(GQ$22-1)*(IF(JV_Sales!GR$47&lt;5,1,2)),0)</f>
        <v>0</v>
      </c>
      <c r="GR34" s="1322">
        <f>IF(MONTH(GR25)=1,$AB$15*(1+시나리오분석!$E$18)^(GR$22-1)*(IF(JV_Sales!GS$47&lt;5,1,2)),0)</f>
        <v>0</v>
      </c>
      <c r="GS34" s="1322">
        <f>IF(MONTH(GS25)=1,$AB$15*(1+시나리오분석!$E$18)^(GS$22-1)*(IF(JV_Sales!GT$47&lt;5,1,2)),0)</f>
        <v>0</v>
      </c>
      <c r="GT34" s="1322">
        <f>IF(MONTH(GT25)=1,$AB$15*(1+시나리오분석!$E$18)^(GT$22-1)*(IF(JV_Sales!GU$47&lt;5,1,2)),0)</f>
        <v>0</v>
      </c>
      <c r="GU34" s="1322">
        <f>IF(MONTH(GU25)=1,$AB$15*(1+시나리오분석!$E$18)^(GU$22-1)*(IF(JV_Sales!GV$47&lt;5,1,2)),0)</f>
        <v>0</v>
      </c>
      <c r="GV34" s="1322">
        <f>IF(MONTH(GV25)=1,$AB$15*(1+시나리오분석!$E$18)^(GV$22-1)*(IF(JV_Sales!GW$47&lt;5,1,2)),0)</f>
        <v>0</v>
      </c>
      <c r="GW34" s="1322">
        <f>IF(MONTH(GW25)=1,$AB$15*(1+시나리오분석!$E$18)^(GW$22-1)*(IF(JV_Sales!GX$47&lt;5,1,2)),0)</f>
        <v>0</v>
      </c>
      <c r="GX34" s="1322">
        <f>IF(MONTH(GX25)=1,$AB$15*(1+시나리오분석!$E$18)^(GX$22-1)*(IF(JV_Sales!GY$47&lt;5,1,2)),0)</f>
        <v>0</v>
      </c>
      <c r="GY34" s="1322">
        <f>IF(MONTH(GY25)=1,$AB$15*(1+시나리오분석!$E$18)^(GY$22-1)*(IF(JV_Sales!GZ$47&lt;5,1,2)),0)</f>
        <v>1238198.871258199</v>
      </c>
      <c r="GZ34" s="1322">
        <f>IF(MONTH(GZ25)=1,$AB$15*(1+시나리오분석!$E$18)^(GZ$22-1)*(IF(JV_Sales!HA$47&lt;5,1,2)),0)</f>
        <v>0</v>
      </c>
      <c r="HA34" s="1322">
        <f>IF(MONTH(HA25)=1,$AB$15*(1+시나리오분석!$E$18)^(HA$22-1)*(IF(JV_Sales!HB$47&lt;5,1,2)),0)</f>
        <v>0</v>
      </c>
      <c r="HB34" s="1322">
        <f>IF(MONTH(HB25)=1,$AB$15*(1+시나리오분석!$E$18)^(HB$22-1)*(IF(JV_Sales!HC$47&lt;5,1,2)),0)</f>
        <v>0</v>
      </c>
      <c r="HC34" s="1322">
        <f>IF(MONTH(HC25)=1,$AB$15*(1+시나리오분석!$E$18)^(HC$22-1)*(IF(JV_Sales!HD$47&lt;5,1,2)),0)</f>
        <v>0</v>
      </c>
      <c r="HD34" s="1322">
        <f>IF(MONTH(HD25)=1,$AB$15*(1+시나리오분석!$E$18)^(HD$22-1)*(IF(JV_Sales!HE$47&lt;5,1,2)),0)</f>
        <v>0</v>
      </c>
      <c r="HE34" s="1322">
        <f>IF(MONTH(HE25)=1,$AB$15*(1+시나리오분석!$E$18)^(HE$22-1)*(IF(JV_Sales!HF$47&lt;5,1,2)),0)</f>
        <v>0</v>
      </c>
      <c r="HF34" s="1322">
        <f>IF(MONTH(HF25)=1,$AB$15*(1+시나리오분석!$E$18)^(HF$22-1)*(IF(JV_Sales!HG$47&lt;5,1,2)),0)</f>
        <v>0</v>
      </c>
      <c r="HG34" s="1322">
        <f>IF(MONTH(HG25)=1,$AB$15*(1+시나리오분석!$E$18)^(HG$22-1)*(IF(JV_Sales!HH$47&lt;5,1,2)),0)</f>
        <v>0</v>
      </c>
      <c r="HH34" s="1322">
        <f>IF(MONTH(HH25)=1,$AB$15*(1+시나리오분석!$E$18)^(HH$22-1)*(IF(JV_Sales!HI$47&lt;5,1,2)),0)</f>
        <v>0</v>
      </c>
      <c r="HI34" s="1322">
        <f>IF(MONTH(HI25)=1,$AB$15*(1+시나리오분석!$E$18)^(HI$22-1)*(IF(JV_Sales!HJ$47&lt;5,1,2)),0)</f>
        <v>0</v>
      </c>
      <c r="HJ34" s="1322">
        <f>IF(MONTH(HJ25)=1,$AB$15*(1+시나리오분석!$E$18)^(HJ$22-1)*(IF(JV_Sales!HK$47&lt;5,1,2)),0)</f>
        <v>0</v>
      </c>
      <c r="HK34" s="1322">
        <f>IF(MONTH(HK25)=1,$AB$15*(1+시나리오분석!$E$18)^(HK$22-1)*(IF(JV_Sales!HL$47&lt;5,1,2)),0)</f>
        <v>1262962.8486833631</v>
      </c>
      <c r="HL34" s="1322">
        <f>IF(MONTH(HL25)=1,$AB$15*(1+시나리오분석!$E$18)^(HL$22-1)*(IF(JV_Sales!HM$47&lt;5,1,2)),0)</f>
        <v>0</v>
      </c>
      <c r="HM34" s="1322">
        <f>IF(MONTH(HM25)=1,$AB$15*(1+시나리오분석!$E$18)^(HM$22-1)*(IF(JV_Sales!HN$47&lt;5,1,2)),0)</f>
        <v>0</v>
      </c>
      <c r="HN34" s="1322">
        <f>IF(MONTH(HN25)=1,$AB$15*(1+시나리오분석!$E$18)^(HN$22-1)*(IF(JV_Sales!HO$47&lt;5,1,2)),0)</f>
        <v>0</v>
      </c>
      <c r="HO34" s="1322">
        <f>IF(MONTH(HO25)=1,$AB$15*(1+시나리오분석!$E$18)^(HO$22-1)*(IF(JV_Sales!HP$47&lt;5,1,2)),0)</f>
        <v>0</v>
      </c>
      <c r="HP34" s="1322">
        <f>IF(MONTH(HP25)=1,$AB$15*(1+시나리오분석!$E$18)^(HP$22-1)*(IF(JV_Sales!HQ$47&lt;5,1,2)),0)</f>
        <v>0</v>
      </c>
      <c r="HQ34" s="1322">
        <f>IF(MONTH(HQ25)=1,$AB$15*(1+시나리오분석!$E$18)^(HQ$22-1)*(IF(JV_Sales!HR$47&lt;5,1,2)),0)</f>
        <v>0</v>
      </c>
      <c r="HR34" s="1322">
        <f>IF(MONTH(HR25)=1,$AB$15*(1+시나리오분석!$E$18)^(HR$22-1)*(IF(JV_Sales!HS$47&lt;5,1,2)),0)</f>
        <v>0</v>
      </c>
      <c r="HS34" s="1322">
        <f>IF(MONTH(HS25)=1,$AB$15*(1+시나리오분석!$E$18)^(HS$22-1)*(IF(JV_Sales!HT$47&lt;5,1,2)),0)</f>
        <v>0</v>
      </c>
      <c r="HT34" s="1322">
        <f>IF(MONTH(HT25)=1,$AB$15*(1+시나리오분석!$E$18)^(HT$22-1)*(IF(JV_Sales!HU$47&lt;5,1,2)),0)</f>
        <v>0</v>
      </c>
      <c r="HU34" s="1322">
        <f>IF(MONTH(HU25)=1,$AB$15*(1+시나리오분석!$E$18)^(HU$22-1)*(IF(JV_Sales!HV$47&lt;5,1,2)),0)</f>
        <v>0</v>
      </c>
      <c r="HV34" s="1933">
        <f>IF(MONTH(HV25)=1,$AB$15*(1+시나리오분석!$E$18)^(HV$22-1)*(IF(JV_Sales!HW$47&lt;5,1,2)),0)</f>
        <v>0</v>
      </c>
      <c r="HW34" s="1961">
        <f>IF(MONTH(HW25)=1,$AB$15*(1+시나리오분석!$E$18)^(HW$22-1)*(IF(JV_Sales!HX$47&lt;5,1,2)),0)/12*5</f>
        <v>536759.21069042932</v>
      </c>
      <c r="HX34" s="1322">
        <f>IF(MONTH(HX25)=1,$AB$15*(1+시나리오분석!$E$18)^(HX$22-1)*(IF(JV_Sales!HY$47&lt;5,1,2)),0)</f>
        <v>0</v>
      </c>
      <c r="HY34" s="1322">
        <f>IF(MONTH(HY25)=1,$AB$15*(1+시나리오분석!$E$18)^(HY$22-1)*(IF(JV_Sales!HZ$47&lt;5,1,2)),0)</f>
        <v>0</v>
      </c>
      <c r="HZ34" s="1322">
        <f>IF(MONTH(HZ25)=1,$AB$15*(1+시나리오분석!$E$18)^(HZ$22-1)*(IF(JV_Sales!IA$47&lt;5,1,2)),0)</f>
        <v>0</v>
      </c>
      <c r="IA34" s="1322">
        <f>IF(MONTH(IA25)=1,$AB$15*(1+시나리오분석!$E$18)^(IA$22-1)*(IF(JV_Sales!IB$47&lt;5,1,2)),0)</f>
        <v>0</v>
      </c>
    </row>
    <row r="35" spans="1:235" s="58" customFormat="1" x14ac:dyDescent="0.3">
      <c r="C35" s="93" t="s">
        <v>256</v>
      </c>
      <c r="D35" s="111"/>
      <c r="E35" s="111"/>
      <c r="F35" s="1963">
        <f>IF(JV_Sales!F$40&gt;JV_Sales!F$45,(JV_Sales!F$40-JV_Sales!F$45)*(IF(시나리오분석!$M$38=Case!$B$73,JV_Sales!F$82,JV_Sales!F$80)),0)/12*7</f>
        <v>0</v>
      </c>
      <c r="G35" s="116">
        <f>IF(JV_Sales!G$40&gt;JV_Sales!G$45,(JV_Sales!G$40-JV_Sales!G$45)*(IF(시나리오분석!$M$38=Case!$B$73,JV_Sales!G$82,JV_Sales!G$80)),0)</f>
        <v>0</v>
      </c>
      <c r="H35" s="186">
        <f>IF(JV_Sales!H$40&gt;JV_Sales!H$45,(JV_Sales!H$40-JV_Sales!H$45)*(IF(시나리오분석!$M$38=Case!$B$73,JV_Sales!H$82,JV_Sales!H$80)),0)</f>
        <v>0</v>
      </c>
      <c r="I35" s="186">
        <f>IF(JV_Sales!I$40&gt;JV_Sales!I$45,(JV_Sales!I$40-JV_Sales!I$45)*(IF(시나리오분석!$M$38=Case!$B$73,JV_Sales!I$82,JV_Sales!I$80)),0)</f>
        <v>0</v>
      </c>
      <c r="J35" s="187">
        <f>IF(JV_Sales!J$40&gt;JV_Sales!J$45,(JV_Sales!J$40-JV_Sales!J$45)*(IF(시나리오분석!$M$38=Case!$B$73,JV_Sales!J$82,JV_Sales!J$80)),0)</f>
        <v>0</v>
      </c>
      <c r="K35" s="187">
        <f>IF(JV_Sales!K$40&gt;JV_Sales!K$45,(JV_Sales!K$40-JV_Sales!K$45)*(IF(시나리오분석!$M$38=Case!$B$73,JV_Sales!K$82,JV_Sales!K$80)),0)</f>
        <v>0</v>
      </c>
      <c r="L35" s="187">
        <f>IF(JV_Sales!L$40&gt;JV_Sales!L$45,(JV_Sales!L$40-JV_Sales!L$45)*(IF(시나리오분석!$M$38=Case!$B$73,JV_Sales!L$82,JV_Sales!L$80)),0)</f>
        <v>0</v>
      </c>
      <c r="M35" s="187">
        <f>IF(JV_Sales!M$40&gt;JV_Sales!M$45,(JV_Sales!M$40-JV_Sales!M$45)*(IF(시나리오분석!$M$38=Case!$B$73,JV_Sales!M$82,JV_Sales!M$80)),0)</f>
        <v>0</v>
      </c>
      <c r="N35" s="187">
        <f>IF(JV_Sales!N$40&gt;JV_Sales!N$45,(JV_Sales!N$40-JV_Sales!N$45)*(IF(시나리오분석!$M$38=Case!$B$73,JV_Sales!N$82,JV_Sales!N$80)),0)</f>
        <v>0</v>
      </c>
      <c r="O35" s="187">
        <f>IF(JV_Sales!O$40&gt;JV_Sales!O$45,(JV_Sales!O$40-JV_Sales!O$45)*(IF(시나리오분석!$M$38=Case!$B$73,JV_Sales!O$82,JV_Sales!O$80)),0)</f>
        <v>0</v>
      </c>
      <c r="P35" s="187">
        <f>IF(JV_Sales!P$40&gt;JV_Sales!P$45,(JV_Sales!P$40-JV_Sales!P$45)*(IF(시나리오분석!$M$38=Case!$B$73,JV_Sales!P$82,JV_Sales!P$80)),0)</f>
        <v>0</v>
      </c>
      <c r="Q35" s="187">
        <f>IF(JV_Sales!Q$40&gt;JV_Sales!Q$45,(JV_Sales!Q$40-JV_Sales!Q$45)*(IF(시나리오분석!$M$38=Case!$B$73,JV_Sales!Q$82,JV_Sales!Q$80)),0)</f>
        <v>0</v>
      </c>
      <c r="R35" s="187">
        <f>IF(JV_Sales!R$40&gt;JV_Sales!R$45,(JV_Sales!R$40-JV_Sales!R$45)*(IF(시나리오분석!$M$38=Case!$B$73,JV_Sales!R$82,JV_Sales!R$80)),0)</f>
        <v>0</v>
      </c>
      <c r="S35" s="187">
        <f>IF(JV_Sales!S$40&gt;JV_Sales!S$45,(JV_Sales!S$40-JV_Sales!S$45)*(IF(시나리오분석!$M$38=Case!$B$73,JV_Sales!S$82,JV_Sales!S$80)),0)</f>
        <v>126968.34663744507</v>
      </c>
      <c r="T35" s="187">
        <f>IF(JV_Sales!T$40&gt;JV_Sales!T$45,(JV_Sales!T$40-JV_Sales!T$45)*(IF(시나리오분석!$M$38=Case!$B$73,JV_Sales!T$82,JV_Sales!T$80)),0)</f>
        <v>735155.40774447599</v>
      </c>
      <c r="U35" s="187">
        <f>IF(JV_Sales!U$40&gt;JV_Sales!U$45,(JV_Sales!U$40-JV_Sales!U$45)*(IF(시나리오분석!$M$38=Case!$B$73,JV_Sales!U$82,JV_Sales!U$80)),0)</f>
        <v>1356086.7507694282</v>
      </c>
      <c r="V35" s="187">
        <f>IF(JV_Sales!V$40&gt;JV_Sales!V$45,(JV_Sales!V$40-JV_Sales!V$45)*(IF(시나리오분석!$M$38=Case!$B$73,JV_Sales!V$82,JV_Sales!V$80)),0)</f>
        <v>1990073.9080004897</v>
      </c>
      <c r="W35" s="1964">
        <f>IF(JV_Sales!W$40&gt;JV_Sales!W$45,(JV_Sales!W$40-JV_Sales!W$45)*(IF(시나리오분석!$M$38=Case!$B$73,JV_Sales!W$82,JV_Sales!W$80)),0)/12*5</f>
        <v>1098931.8353525996</v>
      </c>
      <c r="Y35" s="93" t="s">
        <v>256</v>
      </c>
      <c r="Z35" s="111"/>
      <c r="AA35" s="1336"/>
      <c r="AB35" s="1337"/>
      <c r="AC35" s="1337"/>
      <c r="AD35" s="1337"/>
      <c r="AE35" s="1337"/>
      <c r="AF35" s="1322">
        <f>IF(JV_Sales!AF$40&gt;JV_Sales!AF$45,(JV_Sales!AF$40-JV_Sales!AF$45)*(IF(시나리오분석!$M$38=Case!$B$73,JV_Sales!AF$82,JV_Sales!AF$80)),0)</f>
        <v>0</v>
      </c>
      <c r="AG35" s="1322">
        <f>IF(JV_Sales!AG$40&gt;JV_Sales!AG$45,(JV_Sales!AG$40-JV_Sales!AG$45)*(IF(시나리오분석!$M$38=Case!$B$73,JV_Sales!AG$82,JV_Sales!AG$80)),0)</f>
        <v>0</v>
      </c>
      <c r="AH35" s="1322">
        <f>IF(JV_Sales!AH$40&gt;JV_Sales!AH$45,(JV_Sales!AH$40-JV_Sales!AH$45)*(IF(시나리오분석!$M$38=Case!$B$73,JV_Sales!AH$82,JV_Sales!AH$80)),0)</f>
        <v>0</v>
      </c>
      <c r="AI35" s="1322">
        <f>IF(JV_Sales!AI$40&gt;JV_Sales!AI$45,(JV_Sales!AI$40-JV_Sales!AI$45)*(IF(시나리오분석!$M$38=Case!$B$73,JV_Sales!AI$82,JV_Sales!AI$80)),0)</f>
        <v>0</v>
      </c>
      <c r="AJ35" s="1322">
        <f>IF(JV_Sales!AJ$40&gt;JV_Sales!AJ$45,(JV_Sales!AJ$40-JV_Sales!AJ$45)*(IF(시나리오분석!$M$38=Case!$B$73,JV_Sales!AJ$82,JV_Sales!AJ$80)),0)</f>
        <v>0</v>
      </c>
      <c r="AK35" s="1322">
        <f>IF(JV_Sales!AK$40&gt;JV_Sales!AK$45,(JV_Sales!AK$40-JV_Sales!AK$45)*(IF(시나리오분석!$M$38=Case!$B$73,JV_Sales!AK$82,JV_Sales!AK$80)),0)</f>
        <v>0</v>
      </c>
      <c r="AL35" s="1322">
        <f>IF(JV_Sales!AL$40&gt;JV_Sales!AL$45,(JV_Sales!AL$40-JV_Sales!AL$45)*(IF(시나리오분석!$M$38=Case!$B$73,JV_Sales!AL$82,JV_Sales!AL$80)),0)</f>
        <v>0</v>
      </c>
      <c r="AM35" s="1322">
        <f>IF(JV_Sales!AM$40&gt;JV_Sales!AM$45,(JV_Sales!AM$40-JV_Sales!AM$45)*(IF(시나리오분석!$M$38=Case!$B$73,JV_Sales!AM$82,JV_Sales!AM$80)),0)</f>
        <v>0</v>
      </c>
      <c r="AN35" s="1322">
        <f>IF(JV_Sales!AN$40&gt;JV_Sales!AN$45,(JV_Sales!AN$40-JV_Sales!AN$45)*(IF(시나리오분석!$M$38=Case!$B$73,JV_Sales!AN$82,JV_Sales!AN$80)),0)</f>
        <v>0</v>
      </c>
      <c r="AO35" s="1322">
        <f>IF(JV_Sales!AO$40&gt;JV_Sales!AO$45,(JV_Sales!AO$40-JV_Sales!AO$45)*(IF(시나리오분석!$M$38=Case!$B$73,JV_Sales!AO$82,JV_Sales!AO$80)),0)</f>
        <v>0</v>
      </c>
      <c r="AP35" s="1322">
        <f>IF(JV_Sales!AP$40&gt;JV_Sales!AP$45,(JV_Sales!AP$40-JV_Sales!AP$45)*(IF(시나리오분석!$M$38=Case!$B$73,JV_Sales!AP$82,JV_Sales!AP$80)),0)</f>
        <v>0</v>
      </c>
      <c r="AQ35" s="1322">
        <f>IF(JV_Sales!AQ$40&gt;JV_Sales!AQ$45,(JV_Sales!AQ$40-JV_Sales!AQ$45)*(IF(시나리오분석!$M$38=Case!$B$73,JV_Sales!AQ$82,JV_Sales!AQ$80)),0)</f>
        <v>0</v>
      </c>
      <c r="AR35" s="1322">
        <f>IF(JV_Sales!AR$40&gt;JV_Sales!AR$45,(JV_Sales!AR$40-JV_Sales!AR$45)*(IF(시나리오분석!$M$38=Case!$B$73,JV_Sales!AR$82,JV_Sales!AR$80)),0)</f>
        <v>0</v>
      </c>
      <c r="AS35" s="1322">
        <f>IF(JV_Sales!AS$40&gt;JV_Sales!AS$45,(JV_Sales!AS$40-JV_Sales!AS$45)*(IF(시나리오분석!$M$38=Case!$B$73,JV_Sales!AS$82,JV_Sales!AS$80)),0)</f>
        <v>0</v>
      </c>
      <c r="AT35" s="1322">
        <f>IF(JV_Sales!AT$40&gt;JV_Sales!AT$45,(JV_Sales!AT$40-JV_Sales!AT$45)*(IF(시나리오분석!$M$38=Case!$B$73,JV_Sales!AT$82,JV_Sales!AT$80)),0)</f>
        <v>0</v>
      </c>
      <c r="AU35" s="1322">
        <f>IF(JV_Sales!AU$40&gt;JV_Sales!AU$45,(JV_Sales!AU$40-JV_Sales!AU$45)*(IF(시나리오분석!$M$38=Case!$B$73,JV_Sales!AU$82,JV_Sales!AU$80)),0)</f>
        <v>0</v>
      </c>
      <c r="AV35" s="1322">
        <f>IF(JV_Sales!AV$40&gt;JV_Sales!AV$45,(JV_Sales!AV$40-JV_Sales!AV$45)*(IF(시나리오분석!$M$38=Case!$B$73,JV_Sales!AV$82,JV_Sales!AV$80)),0)</f>
        <v>0</v>
      </c>
      <c r="AW35" s="1322">
        <f>IF(JV_Sales!AW$40&gt;JV_Sales!AW$45,(JV_Sales!AW$40-JV_Sales!AW$45)*(IF(시나리오분석!$M$38=Case!$B$73,JV_Sales!AW$82,JV_Sales!AW$80)),0)</f>
        <v>0</v>
      </c>
      <c r="AX35" s="1322">
        <f>IF(JV_Sales!AX$40&gt;JV_Sales!AX$45,(JV_Sales!AX$40-JV_Sales!AX$45)*(IF(시나리오분석!$M$38=Case!$B$73,JV_Sales!AX$82,JV_Sales!AX$80)),0)</f>
        <v>0</v>
      </c>
      <c r="AY35" s="1322">
        <f>IF(JV_Sales!AY$40&gt;JV_Sales!AY$45,(JV_Sales!AY$40-JV_Sales!AY$45)*(IF(시나리오분석!$M$38=Case!$B$73,JV_Sales!AY$82,JV_Sales!AY$80)),0)</f>
        <v>0</v>
      </c>
      <c r="AZ35" s="1322">
        <f>IF(JV_Sales!AZ$40&gt;JV_Sales!AZ$45,(JV_Sales!AZ$40-JV_Sales!AZ$45)*(IF(시나리오분석!$M$38=Case!$B$73,JV_Sales!AZ$82,JV_Sales!AZ$80)),0)</f>
        <v>0</v>
      </c>
      <c r="BA35" s="1322">
        <f>IF(JV_Sales!BA$40&gt;JV_Sales!BA$45,(JV_Sales!BA$40-JV_Sales!BA$45)*(IF(시나리오분석!$M$38=Case!$B$73,JV_Sales!BA$82,JV_Sales!BA$80)),0)</f>
        <v>0</v>
      </c>
      <c r="BB35" s="1322">
        <f>IF(JV_Sales!BB$40&gt;JV_Sales!BB$45,(JV_Sales!BB$40-JV_Sales!BB$45)*(IF(시나리오분석!$M$38=Case!$B$73,JV_Sales!BB$82,JV_Sales!BB$80)),0)</f>
        <v>0</v>
      </c>
      <c r="BC35" s="1322">
        <f>IF(JV_Sales!BC$40&gt;JV_Sales!BC$45,(JV_Sales!BC$40-JV_Sales!BC$45)*(IF(시나리오분석!$M$38=Case!$B$73,JV_Sales!BC$82,JV_Sales!BC$80)),0)</f>
        <v>0</v>
      </c>
      <c r="BD35" s="1322">
        <f>IF(JV_Sales!BD$40&gt;JV_Sales!BD$45,(JV_Sales!BD$40-JV_Sales!BD$45)*(IF(시나리오분석!$M$38=Case!$B$73,JV_Sales!BD$82,JV_Sales!BD$80)),0)</f>
        <v>0</v>
      </c>
      <c r="BE35" s="1322">
        <f>IF(JV_Sales!BE$40&gt;JV_Sales!BE$45,(JV_Sales!BE$40-JV_Sales!BE$45)*(IF(시나리오분석!$M$38=Case!$B$73,JV_Sales!BE$82,JV_Sales!BE$80)),0)</f>
        <v>0</v>
      </c>
      <c r="BF35" s="1322">
        <f>IF(JV_Sales!BF$40&gt;JV_Sales!BF$45,(JV_Sales!BF$40-JV_Sales!BF$45)*(IF(시나리오분석!$M$38=Case!$B$73,JV_Sales!BF$82,JV_Sales!BF$80)),0)</f>
        <v>0</v>
      </c>
      <c r="BG35" s="1322">
        <f>IF(JV_Sales!BG$40&gt;JV_Sales!BG$45,(JV_Sales!BG$40-JV_Sales!BG$45)*(IF(시나리오분석!$M$38=Case!$B$73,JV_Sales!BG$82,JV_Sales!BG$80)),0)</f>
        <v>0</v>
      </c>
      <c r="BH35" s="1322">
        <f>IF(JV_Sales!BH$40&gt;JV_Sales!BH$45,(JV_Sales!BH$40-JV_Sales!BH$45)*(IF(시나리오분석!$M$38=Case!$B$73,JV_Sales!BH$82,JV_Sales!BH$80)),0)</f>
        <v>0</v>
      </c>
      <c r="BI35" s="1322">
        <f>IF(JV_Sales!BI$40&gt;JV_Sales!BI$45,(JV_Sales!BI$40-JV_Sales!BI$45)*(IF(시나리오분석!$M$38=Case!$B$73,JV_Sales!BI$82,JV_Sales!BI$80)),0)</f>
        <v>0</v>
      </c>
      <c r="BJ35" s="1322">
        <f>IF(JV_Sales!BJ$40&gt;JV_Sales!BJ$45,(JV_Sales!BJ$40-JV_Sales!BJ$45)*(IF(시나리오분석!$M$38=Case!$B$73,JV_Sales!BJ$82,JV_Sales!BJ$80)),0)</f>
        <v>0</v>
      </c>
      <c r="BK35" s="1322">
        <f>IF(JV_Sales!BK$40&gt;JV_Sales!BK$45,(JV_Sales!BK$40-JV_Sales!BK$45)*(IF(시나리오분석!$M$38=Case!$B$73,JV_Sales!BK$82,JV_Sales!BK$80)),0)</f>
        <v>0</v>
      </c>
      <c r="BL35" s="1322">
        <f>IF(JV_Sales!BL$40&gt;JV_Sales!BL$45,(JV_Sales!BL$40-JV_Sales!BL$45)*(IF(시나리오분석!$M$38=Case!$B$73,JV_Sales!BL$82,JV_Sales!BL$80)),0)</f>
        <v>0</v>
      </c>
      <c r="BM35" s="1322">
        <f>IF(JV_Sales!BM$40&gt;JV_Sales!BM$45,(JV_Sales!BM$40-JV_Sales!BM$45)*(IF(시나리오분석!$M$38=Case!$B$73,JV_Sales!BM$82,JV_Sales!BM$80)),0)</f>
        <v>0</v>
      </c>
      <c r="BN35" s="1322">
        <f>IF(JV_Sales!BN$40&gt;JV_Sales!BN$45,(JV_Sales!BN$40-JV_Sales!BN$45)*(IF(시나리오분석!$M$38=Case!$B$73,JV_Sales!BN$82,JV_Sales!BN$80)),0)</f>
        <v>0</v>
      </c>
      <c r="BO35" s="1322">
        <f>IF(JV_Sales!BO$40&gt;JV_Sales!BO$45,(JV_Sales!BO$40-JV_Sales!BO$45)*(IF(시나리오분석!$M$38=Case!$B$73,JV_Sales!BO$82,JV_Sales!BO$80)),0)</f>
        <v>0</v>
      </c>
      <c r="BP35" s="1322">
        <f>IF(JV_Sales!BP$40&gt;JV_Sales!BP$45,(JV_Sales!BP$40-JV_Sales!BP$45)*(IF(시나리오분석!$M$38=Case!$B$73,JV_Sales!BP$82,JV_Sales!BP$80)),0)</f>
        <v>0</v>
      </c>
      <c r="BQ35" s="1322">
        <f>IF(JV_Sales!BQ$40&gt;JV_Sales!BQ$45,(JV_Sales!BQ$40-JV_Sales!BQ$45)*(IF(시나리오분석!$M$38=Case!$B$73,JV_Sales!BQ$82,JV_Sales!BQ$80)),0)</f>
        <v>0</v>
      </c>
      <c r="BR35" s="1322">
        <f>IF(JV_Sales!BR$40&gt;JV_Sales!BR$45,(JV_Sales!BR$40-JV_Sales!BR$45)*(IF(시나리오분석!$M$38=Case!$B$73,JV_Sales!BR$82,JV_Sales!BR$80)),0)</f>
        <v>0</v>
      </c>
      <c r="BS35" s="1322">
        <f>IF(JV_Sales!BS$40&gt;JV_Sales!BS$45,(JV_Sales!BS$40-JV_Sales!BS$45)*(IF(시나리오분석!$M$38=Case!$B$73,JV_Sales!BS$82,JV_Sales!BS$80)),0)</f>
        <v>0</v>
      </c>
      <c r="BT35" s="1322">
        <f>IF(JV_Sales!BT$40&gt;JV_Sales!BT$45,(JV_Sales!BT$40-JV_Sales!BT$45)*(IF(시나리오분석!$M$38=Case!$B$73,JV_Sales!BT$82,JV_Sales!BT$80)),0)</f>
        <v>0</v>
      </c>
      <c r="BU35" s="1322">
        <f>IF(JV_Sales!BU$40&gt;JV_Sales!BU$45,(JV_Sales!BU$40-JV_Sales!BU$45)*(IF(시나리오분석!$M$38=Case!$B$73,JV_Sales!BU$82,JV_Sales!BU$80)),0)</f>
        <v>0</v>
      </c>
      <c r="BV35" s="1322">
        <f>IF(JV_Sales!BV$40&gt;JV_Sales!BV$45,(JV_Sales!BV$40-JV_Sales!BV$45)*(IF(시나리오분석!$M$38=Case!$B$73,JV_Sales!BV$82,JV_Sales!BV$80)),0)</f>
        <v>0</v>
      </c>
      <c r="BW35" s="1322">
        <f>IF(JV_Sales!BW$40&gt;JV_Sales!BW$45,(JV_Sales!BW$40-JV_Sales!BW$45)*(IF(시나리오분석!$M$38=Case!$B$73,JV_Sales!BW$82,JV_Sales!BW$80)),0)</f>
        <v>0</v>
      </c>
      <c r="BX35" s="1322">
        <f>IF(JV_Sales!BX$40&gt;JV_Sales!BX$45,(JV_Sales!BX$40-JV_Sales!BX$45)*(IF(시나리오분석!$M$38=Case!$B$73,JV_Sales!BX$82,JV_Sales!BX$80)),0)</f>
        <v>0</v>
      </c>
      <c r="BY35" s="1322">
        <f>IF(JV_Sales!BY$40&gt;JV_Sales!BY$45,(JV_Sales!BY$40-JV_Sales!BY$45)*(IF(시나리오분석!$M$38=Case!$B$73,JV_Sales!BY$82,JV_Sales!BY$80)),0)</f>
        <v>0</v>
      </c>
      <c r="BZ35" s="1322">
        <f>IF(JV_Sales!BZ$40&gt;JV_Sales!BZ$45,(JV_Sales!BZ$40-JV_Sales!BZ$45)*(IF(시나리오분석!$M$38=Case!$B$73,JV_Sales!BZ$82,JV_Sales!BZ$80)),0)</f>
        <v>0</v>
      </c>
      <c r="CA35" s="1322">
        <f>IF(JV_Sales!CA$40&gt;JV_Sales!CA$45,(JV_Sales!CA$40-JV_Sales!CA$45)*(IF(시나리오분석!$M$38=Case!$B$73,JV_Sales!CA$82,JV_Sales!CA$80)),0)</f>
        <v>0</v>
      </c>
      <c r="CB35" s="1322">
        <f>IF(JV_Sales!CB$40&gt;JV_Sales!CB$45,(JV_Sales!CB$40-JV_Sales!CB$45)*(IF(시나리오분석!$M$38=Case!$B$73,JV_Sales!CB$82,JV_Sales!CB$80)),0)</f>
        <v>0</v>
      </c>
      <c r="CC35" s="1322">
        <f>IF(JV_Sales!CC$40&gt;JV_Sales!CC$45,(JV_Sales!CC$40-JV_Sales!CC$45)*(IF(시나리오분석!$M$38=Case!$B$73,JV_Sales!CC$82,JV_Sales!CC$80)),0)</f>
        <v>0</v>
      </c>
      <c r="CD35" s="1322">
        <f>IF(JV_Sales!CD$40&gt;JV_Sales!CD$45,(JV_Sales!CD$40-JV_Sales!CD$45)*(IF(시나리오분석!$M$38=Case!$B$73,JV_Sales!CD$82,JV_Sales!CD$80)),0)</f>
        <v>0</v>
      </c>
      <c r="CE35" s="1322">
        <f>IF(JV_Sales!CE$40&gt;JV_Sales!CE$45,(JV_Sales!CE$40-JV_Sales!CE$45)*(IF(시나리오분석!$M$38=Case!$B$73,JV_Sales!CE$82,JV_Sales!CE$80)),0)</f>
        <v>0</v>
      </c>
      <c r="CF35" s="1322">
        <f>IF(JV_Sales!CF$40&gt;JV_Sales!CF$45,(JV_Sales!CF$40-JV_Sales!CF$45)*(IF(시나리오분석!$M$38=Case!$B$73,JV_Sales!CF$82,JV_Sales!CF$80)),0)</f>
        <v>0</v>
      </c>
      <c r="CG35" s="1322">
        <f>IF(JV_Sales!CG$40&gt;JV_Sales!CG$45,(JV_Sales!CG$40-JV_Sales!CG$45)*(IF(시나리오분석!$M$38=Case!$B$73,JV_Sales!CG$82,JV_Sales!CG$80)),0)</f>
        <v>0</v>
      </c>
      <c r="CH35" s="1322">
        <f>IF(JV_Sales!CH$40&gt;JV_Sales!CH$45,(JV_Sales!CH$40-JV_Sales!CH$45)*(IF(시나리오분석!$M$38=Case!$B$73,JV_Sales!CH$82,JV_Sales!CH$80)),0)</f>
        <v>0</v>
      </c>
      <c r="CI35" s="1322">
        <f>IF(JV_Sales!CI$40&gt;JV_Sales!CI$45,(JV_Sales!CI$40-JV_Sales!CI$45)*(IF(시나리오분석!$M$38=Case!$B$73,JV_Sales!CI$82,JV_Sales!CI$80)),0)</f>
        <v>0</v>
      </c>
      <c r="CJ35" s="1322">
        <f>IF(JV_Sales!CJ$40&gt;JV_Sales!CJ$45,(JV_Sales!CJ$40-JV_Sales!CJ$45)*(IF(시나리오분석!$M$38=Case!$B$73,JV_Sales!CJ$82,JV_Sales!CJ$80)),0)</f>
        <v>0</v>
      </c>
      <c r="CK35" s="1322">
        <f>IF(JV_Sales!CK$40&gt;JV_Sales!CK$45,(JV_Sales!CK$40-JV_Sales!CK$45)*(IF(시나리오분석!$M$38=Case!$B$73,JV_Sales!CK$82,JV_Sales!CK$80)),0)</f>
        <v>0</v>
      </c>
      <c r="CL35" s="1322">
        <f>IF(JV_Sales!CL$40&gt;JV_Sales!CL$45,(JV_Sales!CL$40-JV_Sales!CL$45)*(IF(시나리오분석!$M$38=Case!$B$73,JV_Sales!CL$82,JV_Sales!CL$80)),0)</f>
        <v>0</v>
      </c>
      <c r="CM35" s="1322">
        <f>IF(JV_Sales!CM$40&gt;JV_Sales!CM$45,(JV_Sales!CM$40-JV_Sales!CM$45)*(IF(시나리오분석!$M$38=Case!$B$73,JV_Sales!CM$82,JV_Sales!CM$80)),0)</f>
        <v>0</v>
      </c>
      <c r="CN35" s="1322">
        <f>IF(JV_Sales!CN$40&gt;JV_Sales!CN$45,(JV_Sales!CN$40-JV_Sales!CN$45)*(IF(시나리오분석!$M$38=Case!$B$73,JV_Sales!CN$82,JV_Sales!CN$80)),0)</f>
        <v>0</v>
      </c>
      <c r="CO35" s="1322">
        <f>IF(JV_Sales!CO$40&gt;JV_Sales!CO$45,(JV_Sales!CO$40-JV_Sales!CO$45)*(IF(시나리오분석!$M$38=Case!$B$73,JV_Sales!CO$82,JV_Sales!CO$80)),0)</f>
        <v>0</v>
      </c>
      <c r="CP35" s="1322">
        <f>IF(JV_Sales!CP$40&gt;JV_Sales!CP$45,(JV_Sales!CP$40-JV_Sales!CP$45)*(IF(시나리오분석!$M$38=Case!$B$73,JV_Sales!CP$82,JV_Sales!CP$80)),0)</f>
        <v>0</v>
      </c>
      <c r="CQ35" s="1322">
        <f>IF(JV_Sales!CQ$40&gt;JV_Sales!CQ$45,(JV_Sales!CQ$40-JV_Sales!CQ$45)*(IF(시나리오분석!$M$38=Case!$B$73,JV_Sales!CQ$82,JV_Sales!CQ$80)),0)</f>
        <v>0</v>
      </c>
      <c r="CR35" s="1322">
        <f>IF(JV_Sales!CR$40&gt;JV_Sales!CR$45,(JV_Sales!CR$40-JV_Sales!CR$45)*(IF(시나리오분석!$M$38=Case!$B$73,JV_Sales!CR$82,JV_Sales!CR$80)),0)</f>
        <v>0</v>
      </c>
      <c r="CS35" s="1322">
        <f>IF(JV_Sales!CS$40&gt;JV_Sales!CS$45,(JV_Sales!CS$40-JV_Sales!CS$45)*(IF(시나리오분석!$M$38=Case!$B$73,JV_Sales!CS$82,JV_Sales!CS$80)),0)</f>
        <v>0</v>
      </c>
      <c r="CT35" s="1322">
        <f>IF(JV_Sales!CT$40&gt;JV_Sales!CT$45,(JV_Sales!CT$40-JV_Sales!CT$45)*(IF(시나리오분석!$M$38=Case!$B$73,JV_Sales!CT$82,JV_Sales!CT$80)),0)</f>
        <v>0</v>
      </c>
      <c r="CU35" s="1322">
        <f>IF(JV_Sales!CU$40&gt;JV_Sales!CU$45,(JV_Sales!CU$40-JV_Sales!CU$45)*(IF(시나리오분석!$M$38=Case!$B$73,JV_Sales!CU$82,JV_Sales!CU$80)),0)</f>
        <v>0</v>
      </c>
      <c r="CV35" s="1322">
        <f>IF(JV_Sales!CV$40&gt;JV_Sales!CV$45,(JV_Sales!CV$40-JV_Sales!CV$45)*(IF(시나리오분석!$M$38=Case!$B$73,JV_Sales!CV$82,JV_Sales!CV$80)),0)</f>
        <v>0</v>
      </c>
      <c r="CW35" s="1322">
        <f>IF(JV_Sales!CW$40&gt;JV_Sales!CW$45,(JV_Sales!CW$40-JV_Sales!CW$45)*(IF(시나리오분석!$M$38=Case!$B$73,JV_Sales!CW$82,JV_Sales!CW$80)),0)</f>
        <v>0</v>
      </c>
      <c r="CX35" s="1322">
        <f>IF(JV_Sales!CX$40&gt;JV_Sales!CX$45,(JV_Sales!CX$40-JV_Sales!CX$45)*(IF(시나리오분석!$M$38=Case!$B$73,JV_Sales!CX$82,JV_Sales!CX$80)),0)</f>
        <v>0</v>
      </c>
      <c r="CY35" s="1322">
        <f>IF(JV_Sales!CY$40&gt;JV_Sales!CY$45,(JV_Sales!CY$40-JV_Sales!CY$45)*(IF(시나리오분석!$M$38=Case!$B$73,JV_Sales!CY$82,JV_Sales!CY$80)),0)</f>
        <v>0</v>
      </c>
      <c r="CZ35" s="1322">
        <f>IF(JV_Sales!CZ$40&gt;JV_Sales!CZ$45,(JV_Sales!CZ$40-JV_Sales!CZ$45)*(IF(시나리오분석!$M$38=Case!$B$73,JV_Sales!CZ$82,JV_Sales!CZ$80)),0)</f>
        <v>0</v>
      </c>
      <c r="DA35" s="1322">
        <f>IF(JV_Sales!DA$40&gt;JV_Sales!DA$45,(JV_Sales!DA$40-JV_Sales!DA$45)*(IF(시나리오분석!$M$38=Case!$B$73,JV_Sales!DA$82,JV_Sales!DA$80)),0)</f>
        <v>0</v>
      </c>
      <c r="DB35" s="1322">
        <f>IF(JV_Sales!DB$40&gt;JV_Sales!DB$45,(JV_Sales!DB$40-JV_Sales!DB$45)*(IF(시나리오분석!$M$38=Case!$B$73,JV_Sales!DB$82,JV_Sales!DB$80)),0)</f>
        <v>0</v>
      </c>
      <c r="DC35" s="1322">
        <f>IF(JV_Sales!DC$40&gt;JV_Sales!DC$45,(JV_Sales!DC$40-JV_Sales!DC$45)*(IF(시나리오분석!$M$38=Case!$B$73,JV_Sales!DC$82,JV_Sales!DC$80)),0)</f>
        <v>0</v>
      </c>
      <c r="DD35" s="1322">
        <f>IF(JV_Sales!DD$40&gt;JV_Sales!DD$45,(JV_Sales!DD$40-JV_Sales!DD$45)*(IF(시나리오분석!$M$38=Case!$B$73,JV_Sales!DD$82,JV_Sales!DD$80)),0)</f>
        <v>0</v>
      </c>
      <c r="DE35" s="1322">
        <f>IF(JV_Sales!DE$40&gt;JV_Sales!DE$45,(JV_Sales!DE$40-JV_Sales!DE$45)*(IF(시나리오분석!$M$38=Case!$B$73,JV_Sales!DE$82,JV_Sales!DE$80)),0)</f>
        <v>0</v>
      </c>
      <c r="DF35" s="1322">
        <f>IF(JV_Sales!DF$40&gt;JV_Sales!DF$45,(JV_Sales!DF$40-JV_Sales!DF$45)*(IF(시나리오분석!$M$38=Case!$B$73,JV_Sales!DF$82,JV_Sales!DF$80)),0)</f>
        <v>0</v>
      </c>
      <c r="DG35" s="1322">
        <f>IF(JV_Sales!DG$40&gt;JV_Sales!DG$45,(JV_Sales!DG$40-JV_Sales!DG$45)*(IF(시나리오분석!$M$38=Case!$B$73,JV_Sales!DG$82,JV_Sales!DG$80)),0)</f>
        <v>0</v>
      </c>
      <c r="DH35" s="1322">
        <f>IF(JV_Sales!DH$40&gt;JV_Sales!DH$45,(JV_Sales!DH$40-JV_Sales!DH$45)*(IF(시나리오분석!$M$38=Case!$B$73,JV_Sales!DH$82,JV_Sales!DH$80)),0)</f>
        <v>0</v>
      </c>
      <c r="DI35" s="1322">
        <f>IF(JV_Sales!DI$40&gt;JV_Sales!DI$45,(JV_Sales!DI$40-JV_Sales!DI$45)*(IF(시나리오분석!$M$38=Case!$B$73,JV_Sales!DI$82,JV_Sales!DI$80)),0)</f>
        <v>0</v>
      </c>
      <c r="DJ35" s="1322">
        <f>IF(JV_Sales!DJ$40&gt;JV_Sales!DJ$45,(JV_Sales!DJ$40-JV_Sales!DJ$45)*(IF(시나리오분석!$M$38=Case!$B$73,JV_Sales!DJ$82,JV_Sales!DJ$80)),0)</f>
        <v>0</v>
      </c>
      <c r="DK35" s="1322">
        <f>IF(JV_Sales!DK$40&gt;JV_Sales!DK$45,(JV_Sales!DK$40-JV_Sales!DK$45)*(IF(시나리오분석!$M$38=Case!$B$73,JV_Sales!DK$82,JV_Sales!DK$80)),0)</f>
        <v>0</v>
      </c>
      <c r="DL35" s="1322">
        <f>IF(JV_Sales!DL$40&gt;JV_Sales!DL$45,(JV_Sales!DL$40-JV_Sales!DL$45)*(IF(시나리오분석!$M$38=Case!$B$73,JV_Sales!DL$82,JV_Sales!DL$80)),0)</f>
        <v>0</v>
      </c>
      <c r="DM35" s="1322">
        <f>IF(JV_Sales!DM$40&gt;JV_Sales!DM$45,(JV_Sales!DM$40-JV_Sales!DM$45)*(IF(시나리오분석!$M$38=Case!$B$73,JV_Sales!DM$82,JV_Sales!DM$80)),0)</f>
        <v>0</v>
      </c>
      <c r="DN35" s="1322">
        <f>IF(JV_Sales!DN$40&gt;JV_Sales!DN$45,(JV_Sales!DN$40-JV_Sales!DN$45)*(IF(시나리오분석!$M$38=Case!$B$73,JV_Sales!DN$82,JV_Sales!DN$80)),0)</f>
        <v>0</v>
      </c>
      <c r="DO35" s="1322">
        <f>IF(JV_Sales!DO$40&gt;JV_Sales!DO$45,(JV_Sales!DO$40-JV_Sales!DO$45)*(IF(시나리오분석!$M$38=Case!$B$73,JV_Sales!DO$82,JV_Sales!DO$80)),0)</f>
        <v>0</v>
      </c>
      <c r="DP35" s="1322">
        <f>IF(JV_Sales!DP$40&gt;JV_Sales!DP$45,(JV_Sales!DP$40-JV_Sales!DP$45)*(IF(시나리오분석!$M$38=Case!$B$73,JV_Sales!DP$82,JV_Sales!DP$80)),0)</f>
        <v>0</v>
      </c>
      <c r="DQ35" s="1322">
        <f>IF(JV_Sales!DQ$40&gt;JV_Sales!DQ$45,(JV_Sales!DQ$40-JV_Sales!DQ$45)*(IF(시나리오분석!$M$38=Case!$B$73,JV_Sales!DQ$82,JV_Sales!DQ$80)),0)</f>
        <v>0</v>
      </c>
      <c r="DR35" s="1322">
        <f>IF(JV_Sales!DR$40&gt;JV_Sales!DR$45,(JV_Sales!DR$40-JV_Sales!DR$45)*(IF(시나리오분석!$M$38=Case!$B$73,JV_Sales!DR$82,JV_Sales!DR$80)),0)</f>
        <v>0</v>
      </c>
      <c r="DS35" s="1322">
        <f>IF(JV_Sales!DS$40&gt;JV_Sales!DS$45,(JV_Sales!DS$40-JV_Sales!DS$45)*(IF(시나리오분석!$M$38=Case!$B$73,JV_Sales!DS$82,JV_Sales!DS$80)),0)</f>
        <v>0</v>
      </c>
      <c r="DT35" s="1322">
        <f>IF(JV_Sales!DT$40&gt;JV_Sales!DT$45,(JV_Sales!DT$40-JV_Sales!DT$45)*(IF(시나리오분석!$M$38=Case!$B$73,JV_Sales!DT$82,JV_Sales!DT$80)),0)</f>
        <v>0</v>
      </c>
      <c r="DU35" s="1322">
        <f>IF(JV_Sales!DU$40&gt;JV_Sales!DU$45,(JV_Sales!DU$40-JV_Sales!DU$45)*(IF(시나리오분석!$M$38=Case!$B$73,JV_Sales!DU$82,JV_Sales!DU$80)),0)</f>
        <v>0</v>
      </c>
      <c r="DV35" s="1322">
        <f>IF(JV_Sales!DV$40&gt;JV_Sales!DV$45,(JV_Sales!DV$40-JV_Sales!DV$45)*(IF(시나리오분석!$M$38=Case!$B$73,JV_Sales!DV$82,JV_Sales!DV$80)),0)</f>
        <v>0</v>
      </c>
      <c r="DW35" s="1322">
        <f>IF(JV_Sales!DW$40&gt;JV_Sales!DW$45,(JV_Sales!DW$40-JV_Sales!DW$45)*(IF(시나리오분석!$M$38=Case!$B$73,JV_Sales!DW$82,JV_Sales!DW$80)),0)</f>
        <v>0</v>
      </c>
      <c r="DX35" s="1322">
        <f>IF(JV_Sales!DX$40&gt;JV_Sales!DX$45,(JV_Sales!DX$40-JV_Sales!DX$45)*(IF(시나리오분석!$M$38=Case!$B$73,JV_Sales!DX$82,JV_Sales!DX$80)),0)</f>
        <v>0</v>
      </c>
      <c r="DY35" s="1322">
        <f>IF(JV_Sales!DY$40&gt;JV_Sales!DY$45,(JV_Sales!DY$40-JV_Sales!DY$45)*(IF(시나리오분석!$M$38=Case!$B$73,JV_Sales!DY$82,JV_Sales!DY$80)),0)</f>
        <v>0</v>
      </c>
      <c r="DZ35" s="1322">
        <f>IF(JV_Sales!DZ$40&gt;JV_Sales!DZ$45,(JV_Sales!DZ$40-JV_Sales!DZ$45)*(IF(시나리오분석!$M$38=Case!$B$73,JV_Sales!DZ$82,JV_Sales!DZ$80)),0)</f>
        <v>0</v>
      </c>
      <c r="EA35" s="1322">
        <f>IF(JV_Sales!EA$40&gt;JV_Sales!EA$45,(JV_Sales!EA$40-JV_Sales!EA$45)*(IF(시나리오분석!$M$38=Case!$B$73,JV_Sales!EA$82,JV_Sales!EA$80)),0)</f>
        <v>0</v>
      </c>
      <c r="EB35" s="1322">
        <f>IF(JV_Sales!EB$40&gt;JV_Sales!EB$45,(JV_Sales!EB$40-JV_Sales!EB$45)*(IF(시나리오분석!$M$38=Case!$B$73,JV_Sales!EB$82,JV_Sales!EB$80)),0)</f>
        <v>0</v>
      </c>
      <c r="EC35" s="1322">
        <f>IF(JV_Sales!EC$40&gt;JV_Sales!EC$45,(JV_Sales!EC$40-JV_Sales!EC$45)*(IF(시나리오분석!$M$38=Case!$B$73,JV_Sales!EC$82,JV_Sales!EC$80)),0)</f>
        <v>0</v>
      </c>
      <c r="ED35" s="1322">
        <f>IF(JV_Sales!ED$40&gt;JV_Sales!ED$45,(JV_Sales!ED$40-JV_Sales!ED$45)*(IF(시나리오분석!$M$38=Case!$B$73,JV_Sales!ED$82,JV_Sales!ED$80)),0)</f>
        <v>0</v>
      </c>
      <c r="EE35" s="1322">
        <f>IF(JV_Sales!EE$40&gt;JV_Sales!EE$45,(JV_Sales!EE$40-JV_Sales!EE$45)*(IF(시나리오분석!$M$38=Case!$B$73,JV_Sales!EE$82,JV_Sales!EE$80)),0)</f>
        <v>0</v>
      </c>
      <c r="EF35" s="1322">
        <f>IF(JV_Sales!EF$40&gt;JV_Sales!EF$45,(JV_Sales!EF$40-JV_Sales!EF$45)*(IF(시나리오분석!$M$38=Case!$B$73,JV_Sales!EF$82,JV_Sales!EF$80)),0)</f>
        <v>0</v>
      </c>
      <c r="EG35" s="1322">
        <f>IF(JV_Sales!EG$40&gt;JV_Sales!EG$45,(JV_Sales!EG$40-JV_Sales!EG$45)*(IF(시나리오분석!$M$38=Case!$B$73,JV_Sales!EG$82,JV_Sales!EG$80)),0)</f>
        <v>0</v>
      </c>
      <c r="EH35" s="1322">
        <f>IF(JV_Sales!EH$40&gt;JV_Sales!EH$45,(JV_Sales!EH$40-JV_Sales!EH$45)*(IF(시나리오분석!$M$38=Case!$B$73,JV_Sales!EH$82,JV_Sales!EH$80)),0)</f>
        <v>0</v>
      </c>
      <c r="EI35" s="1322">
        <f>IF(JV_Sales!EI$40&gt;JV_Sales!EI$45,(JV_Sales!EI$40-JV_Sales!EI$45)*(IF(시나리오분석!$M$38=Case!$B$73,JV_Sales!EI$82,JV_Sales!EI$80)),0)</f>
        <v>0</v>
      </c>
      <c r="EJ35" s="1322">
        <f>IF(JV_Sales!EJ$40&gt;JV_Sales!EJ$45,(JV_Sales!EJ$40-JV_Sales!EJ$45)*(IF(시나리오분석!$M$38=Case!$B$73,JV_Sales!EJ$82,JV_Sales!EJ$80)),0)</f>
        <v>0</v>
      </c>
      <c r="EK35" s="1322">
        <f>IF(JV_Sales!EK$40&gt;JV_Sales!EK$45,(JV_Sales!EK$40-JV_Sales!EK$45)*(IF(시나리오분석!$M$38=Case!$B$73,JV_Sales!EK$82,JV_Sales!EK$80)),0)</f>
        <v>0</v>
      </c>
      <c r="EL35" s="1322">
        <f>IF(JV_Sales!EL$40&gt;JV_Sales!EL$45,(JV_Sales!EL$40-JV_Sales!EL$45)*(IF(시나리오분석!$M$38=Case!$B$73,JV_Sales!EL$82,JV_Sales!EL$80)),0)</f>
        <v>0</v>
      </c>
      <c r="EM35" s="1322">
        <f>IF(JV_Sales!EM$40&gt;JV_Sales!EM$45,(JV_Sales!EM$40-JV_Sales!EM$45)*(IF(시나리오분석!$M$38=Case!$B$73,JV_Sales!EM$82,JV_Sales!EM$80)),0)</f>
        <v>0</v>
      </c>
      <c r="EN35" s="1322">
        <f>IF(JV_Sales!EN$40&gt;JV_Sales!EN$45,(JV_Sales!EN$40-JV_Sales!EN$45)*(IF(시나리오분석!$M$38=Case!$B$73,JV_Sales!EN$82,JV_Sales!EN$80)),0)</f>
        <v>0</v>
      </c>
      <c r="EO35" s="1322">
        <f>IF(JV_Sales!EO$40&gt;JV_Sales!EO$45,(JV_Sales!EO$40-JV_Sales!EO$45)*(IF(시나리오분석!$M$38=Case!$B$73,JV_Sales!EO$82,JV_Sales!EO$80)),0)</f>
        <v>0</v>
      </c>
      <c r="EP35" s="1322">
        <f>IF(JV_Sales!EP$40&gt;JV_Sales!EP$45,(JV_Sales!EP$40-JV_Sales!EP$45)*(IF(시나리오분석!$M$38=Case!$B$73,JV_Sales!EP$82,JV_Sales!EP$80)),0)</f>
        <v>0</v>
      </c>
      <c r="EQ35" s="1322">
        <f>IF(JV_Sales!EQ$40&gt;JV_Sales!EQ$45,(JV_Sales!EQ$40-JV_Sales!EQ$45)*(IF(시나리오분석!$M$38=Case!$B$73,JV_Sales!EQ$82,JV_Sales!EQ$80)),0)</f>
        <v>0</v>
      </c>
      <c r="ER35" s="1322">
        <f>IF(JV_Sales!ER$40&gt;JV_Sales!ER$45,(JV_Sales!ER$40-JV_Sales!ER$45)*(IF(시나리오분석!$M$38=Case!$B$73,JV_Sales!ER$82,JV_Sales!ER$80)),0)</f>
        <v>0</v>
      </c>
      <c r="ES35" s="1322">
        <f>IF(JV_Sales!ES$40&gt;JV_Sales!ES$45,(JV_Sales!ES$40-JV_Sales!ES$45)*(IF(시나리오분석!$M$38=Case!$B$73,JV_Sales!ES$82,JV_Sales!ES$80)),0)</f>
        <v>0</v>
      </c>
      <c r="ET35" s="1322">
        <f>IF(JV_Sales!ET$40&gt;JV_Sales!ET$45,(JV_Sales!ET$40-JV_Sales!ET$45)*(IF(시나리오분석!$M$38=Case!$B$73,JV_Sales!ET$82,JV_Sales!ET$80)),0)</f>
        <v>0</v>
      </c>
      <c r="EU35" s="1322">
        <f>IF(JV_Sales!EU$40&gt;JV_Sales!EU$45,(JV_Sales!EU$40-JV_Sales!EU$45)*(IF(시나리오분석!$M$38=Case!$B$73,JV_Sales!EU$82,JV_Sales!EU$80)),0)</f>
        <v>0</v>
      </c>
      <c r="EV35" s="1322">
        <f>IF(JV_Sales!EV$40&gt;JV_Sales!EV$45,(JV_Sales!EV$40-JV_Sales!EV$45)*(IF(시나리오분석!$M$38=Case!$B$73,JV_Sales!EV$82,JV_Sales!EV$80)),0)</f>
        <v>0</v>
      </c>
      <c r="EW35" s="1322">
        <f>IF(JV_Sales!EW$40&gt;JV_Sales!EW$45,(JV_Sales!EW$40-JV_Sales!EW$45)*(IF(시나리오분석!$M$38=Case!$B$73,JV_Sales!EW$82,JV_Sales!EW$80)),0)</f>
        <v>0</v>
      </c>
      <c r="EX35" s="1322">
        <f>IF(JV_Sales!EX$40&gt;JV_Sales!EX$45,(JV_Sales!EX$40-JV_Sales!EX$45)*(IF(시나리오분석!$M$38=Case!$B$73,JV_Sales!EX$82,JV_Sales!EX$80)),0)</f>
        <v>0</v>
      </c>
      <c r="EY35" s="1322">
        <f>IF(JV_Sales!EY$40&gt;JV_Sales!EY$45,(JV_Sales!EY$40-JV_Sales!EY$45)*(IF(시나리오분석!$M$38=Case!$B$73,JV_Sales!EY$82,JV_Sales!EY$80)),0)</f>
        <v>0</v>
      </c>
      <c r="EZ35" s="1322">
        <f>IF(JV_Sales!EZ$40&gt;JV_Sales!EZ$45,(JV_Sales!EZ$40-JV_Sales!EZ$45)*(IF(시나리오분석!$M$38=Case!$B$73,JV_Sales!EZ$82,JV_Sales!EZ$80)),0)</f>
        <v>0</v>
      </c>
      <c r="FA35" s="1322">
        <f>IF(JV_Sales!FA$40&gt;JV_Sales!FA$45,(JV_Sales!FA$40-JV_Sales!FA$45)*(IF(시나리오분석!$M$38=Case!$B$73,JV_Sales!FA$82,JV_Sales!FA$80)),0)</f>
        <v>0</v>
      </c>
      <c r="FB35" s="1322">
        <f>IF(JV_Sales!FB$40&gt;JV_Sales!FB$45,(JV_Sales!FB$40-JV_Sales!FB$45)*(IF(시나리오분석!$M$38=Case!$B$73,JV_Sales!FB$82,JV_Sales!FB$80)),0)</f>
        <v>0</v>
      </c>
      <c r="FC35" s="1322">
        <f>IF(JV_Sales!FC$40&gt;JV_Sales!FC$45,(JV_Sales!FC$40-JV_Sales!FC$45)*(IF(시나리오분석!$M$38=Case!$B$73,JV_Sales!FC$82,JV_Sales!FC$80)),0)</f>
        <v>0</v>
      </c>
      <c r="FD35" s="1322">
        <f>IF(JV_Sales!FD$40&gt;JV_Sales!FD$45,(JV_Sales!FD$40-JV_Sales!FD$45)*(IF(시나리오분석!$M$38=Case!$B$73,JV_Sales!FD$82,JV_Sales!FD$80)),0)</f>
        <v>0</v>
      </c>
      <c r="FE35" s="1322">
        <f>IF(JV_Sales!FE$40&gt;JV_Sales!FE$45,(JV_Sales!FE$40-JV_Sales!FE$45)*(IF(시나리오분석!$M$38=Case!$B$73,JV_Sales!FE$82,JV_Sales!FE$80)),0)</f>
        <v>0</v>
      </c>
      <c r="FF35" s="1322">
        <f>IF(JV_Sales!FF$40&gt;JV_Sales!FF$45,(JV_Sales!FF$40-JV_Sales!FF$45)*(IF(시나리오분석!$M$38=Case!$B$73,JV_Sales!FF$82,JV_Sales!FF$80)),0)</f>
        <v>0</v>
      </c>
      <c r="FG35" s="1322">
        <f>IF(JV_Sales!FG$40&gt;JV_Sales!FG$45,(JV_Sales!FG$40-JV_Sales!FG$45)*(IF(시나리오분석!$M$38=Case!$B$73,JV_Sales!FG$82,JV_Sales!FG$80)),0)</f>
        <v>0</v>
      </c>
      <c r="FH35" s="1322">
        <f>IF(JV_Sales!FH$40&gt;JV_Sales!FH$45,(JV_Sales!FH$40-JV_Sales!FH$45)*(IF(시나리오분석!$M$38=Case!$B$73,JV_Sales!FH$82,JV_Sales!FH$80)),0)</f>
        <v>0</v>
      </c>
      <c r="FI35" s="1322">
        <f>IF(JV_Sales!FI$40&gt;JV_Sales!FI$45,(JV_Sales!FI$40-JV_Sales!FI$45)*(IF(시나리오분석!$M$38=Case!$B$73,JV_Sales!FI$82,JV_Sales!FI$80)),0)</f>
        <v>0</v>
      </c>
      <c r="FJ35" s="1322">
        <f>IF(JV_Sales!FJ$40&gt;JV_Sales!FJ$45,(JV_Sales!FJ$40-JV_Sales!FJ$45)*(IF(시나리오분석!$M$38=Case!$B$73,JV_Sales!FJ$82,JV_Sales!FJ$80)),0)</f>
        <v>0</v>
      </c>
      <c r="FK35" s="1322">
        <f>IF(JV_Sales!FK$40&gt;JV_Sales!FK$45,(JV_Sales!FK$40-JV_Sales!FK$45)*(IF(시나리오분석!$M$38=Case!$B$73,JV_Sales!FK$82,JV_Sales!FK$80)),0)</f>
        <v>0</v>
      </c>
      <c r="FL35" s="1322">
        <f>IF(JV_Sales!FL$40&gt;JV_Sales!FL$45,(JV_Sales!FL$40-JV_Sales!FL$45)*(IF(시나리오분석!$M$38=Case!$B$73,JV_Sales!FL$82,JV_Sales!FL$80)),0)</f>
        <v>0</v>
      </c>
      <c r="FM35" s="1322">
        <f>IF(JV_Sales!FM$40&gt;JV_Sales!FM$45,(JV_Sales!FM$40-JV_Sales!FM$45)*(IF(시나리오분석!$M$38=Case!$B$73,JV_Sales!FM$82,JV_Sales!FM$80)),0)</f>
        <v>0</v>
      </c>
      <c r="FN35" s="1322">
        <f>IF(JV_Sales!FN$40&gt;JV_Sales!FN$45,(JV_Sales!FN$40-JV_Sales!FN$45)*(IF(시나리오분석!$M$38=Case!$B$73,JV_Sales!FN$82,JV_Sales!FN$80)),0)</f>
        <v>0</v>
      </c>
      <c r="FO35" s="1322">
        <f>IF(JV_Sales!FO$40&gt;JV_Sales!FO$45,(JV_Sales!FO$40-JV_Sales!FO$45)*(IF(시나리오분석!$M$38=Case!$B$73,JV_Sales!FO$82,JV_Sales!FO$80)),0)</f>
        <v>0</v>
      </c>
      <c r="FP35" s="1322">
        <f>IF(JV_Sales!FP$40&gt;JV_Sales!FP$45,(JV_Sales!FP$40-JV_Sales!FP$45)*(IF(시나리오분석!$M$38=Case!$B$73,JV_Sales!FP$82,JV_Sales!FP$80)),0)</f>
        <v>0</v>
      </c>
      <c r="FQ35" s="1322">
        <f>IF(JV_Sales!FQ$40&gt;JV_Sales!FQ$45,(JV_Sales!FQ$40-JV_Sales!FQ$45)*(IF(시나리오분석!$M$38=Case!$B$73,JV_Sales!FQ$82,JV_Sales!FQ$80)),0)</f>
        <v>0</v>
      </c>
      <c r="FR35" s="1322">
        <f>IF(JV_Sales!FR$40&gt;JV_Sales!FR$45,(JV_Sales!FR$40-JV_Sales!FR$45)*(IF(시나리오분석!$M$38=Case!$B$73,JV_Sales!FR$82,JV_Sales!FR$80)),0)</f>
        <v>0</v>
      </c>
      <c r="FS35" s="1322">
        <f>IF(JV_Sales!FS$40&gt;JV_Sales!FS$45,(JV_Sales!FS$40-JV_Sales!FS$45)*(IF(시나리오분석!$M$38=Case!$B$73,JV_Sales!FS$82,JV_Sales!FS$80)),0)</f>
        <v>0</v>
      </c>
      <c r="FT35" s="1322">
        <f>IF(JV_Sales!FT$40&gt;JV_Sales!FT$45,(JV_Sales!FT$40-JV_Sales!FT$45)*(IF(시나리오분석!$M$38=Case!$B$73,JV_Sales!FT$82,JV_Sales!FT$80)),0)</f>
        <v>0</v>
      </c>
      <c r="FU35" s="1322">
        <f>IF(JV_Sales!FU$40&gt;JV_Sales!FU$45,(JV_Sales!FU$40-JV_Sales!FU$45)*(IF(시나리오분석!$M$38=Case!$B$73,JV_Sales!FU$82,JV_Sales!FU$80)),0)</f>
        <v>0</v>
      </c>
      <c r="FV35" s="1322">
        <f>IF(JV_Sales!FV$40&gt;JV_Sales!FV$45,(JV_Sales!FV$40-JV_Sales!FV$45)*(IF(시나리오분석!$M$38=Case!$B$73,JV_Sales!FV$82,JV_Sales!FV$80)),0)</f>
        <v>0</v>
      </c>
      <c r="FW35" s="1322">
        <f>IF(JV_Sales!FW$40&gt;JV_Sales!FW$45,(JV_Sales!FW$40-JV_Sales!FW$45)*(IF(시나리오분석!$M$38=Case!$B$73,JV_Sales!FW$82,JV_Sales!FW$80)),0)</f>
        <v>0</v>
      </c>
      <c r="FX35" s="1322">
        <f>IF(JV_Sales!FX$40&gt;JV_Sales!FX$45,(JV_Sales!FX$40-JV_Sales!FX$45)*(IF(시나리오분석!$M$38=Case!$B$73,JV_Sales!FX$82,JV_Sales!FX$80)),0)</f>
        <v>0</v>
      </c>
      <c r="FY35" s="1322">
        <f>IF(JV_Sales!FY$40&gt;JV_Sales!FY$45,(JV_Sales!FY$40-JV_Sales!FY$45)*(IF(시나리오분석!$M$38=Case!$B$73,JV_Sales!FY$82,JV_Sales!FY$80)),0)</f>
        <v>0</v>
      </c>
      <c r="FZ35" s="1322">
        <f>IF(JV_Sales!FZ$40&gt;JV_Sales!FZ$45,(JV_Sales!FZ$40-JV_Sales!FZ$45)*(IF(시나리오분석!$M$38=Case!$B$73,JV_Sales!FZ$82,JV_Sales!FZ$80)),0)</f>
        <v>0</v>
      </c>
      <c r="GA35" s="1322">
        <f>IF(JV_Sales!GA$40&gt;JV_Sales!GA$45,(JV_Sales!GA$40-JV_Sales!GA$45)*(IF(시나리오분석!$M$38=Case!$B$73,JV_Sales!GA$82,JV_Sales!GA$80)),0)</f>
        <v>10580.695553120422</v>
      </c>
      <c r="GB35" s="1322">
        <f>IF(JV_Sales!GB$40&gt;JV_Sales!GB$45,(JV_Sales!GB$40-JV_Sales!GB$45)*(IF(시나리오분석!$M$38=Case!$B$73,JV_Sales!GB$82,JV_Sales!GB$80)),0)</f>
        <v>10580.695553120422</v>
      </c>
      <c r="GC35" s="1322">
        <f>IF(JV_Sales!GC$40&gt;JV_Sales!GC$45,(JV_Sales!GC$40-JV_Sales!GC$45)*(IF(시나리오분석!$M$38=Case!$B$73,JV_Sales!GC$82,JV_Sales!GC$80)),0)</f>
        <v>10580.695553120422</v>
      </c>
      <c r="GD35" s="1322">
        <f>IF(JV_Sales!GD$40&gt;JV_Sales!GD$45,(JV_Sales!GD$40-JV_Sales!GD$45)*(IF(시나리오분석!$M$38=Case!$B$73,JV_Sales!GD$82,JV_Sales!GD$80)),0)</f>
        <v>10580.695553120422</v>
      </c>
      <c r="GE35" s="1322">
        <f>IF(JV_Sales!GE$40&gt;JV_Sales!GE$45,(JV_Sales!GE$40-JV_Sales!GE$45)*(IF(시나리오분석!$M$38=Case!$B$73,JV_Sales!GE$82,JV_Sales!GE$80)),0)</f>
        <v>10580.695553120422</v>
      </c>
      <c r="GF35" s="1322">
        <f>IF(JV_Sales!GF$40&gt;JV_Sales!GF$45,(JV_Sales!GF$40-JV_Sales!GF$45)*(IF(시나리오분석!$M$38=Case!$B$73,JV_Sales!GF$82,JV_Sales!GF$80)),0)</f>
        <v>10580.695553120422</v>
      </c>
      <c r="GG35" s="1322">
        <f>IF(JV_Sales!GG$40&gt;JV_Sales!GG$45,(JV_Sales!GG$40-JV_Sales!GG$45)*(IF(시나리오분석!$M$38=Case!$B$73,JV_Sales!GG$82,JV_Sales!GG$80)),0)</f>
        <v>10580.695553120422</v>
      </c>
      <c r="GH35" s="1322">
        <f>IF(JV_Sales!GH$40&gt;JV_Sales!GH$45,(JV_Sales!GH$40-JV_Sales!GH$45)*(IF(시나리오분석!$M$38=Case!$B$73,JV_Sales!GH$82,JV_Sales!GH$80)),0)</f>
        <v>10580.695553120422</v>
      </c>
      <c r="GI35" s="1322">
        <f>IF(JV_Sales!GI$40&gt;JV_Sales!GI$45,(JV_Sales!GI$40-JV_Sales!GI$45)*(IF(시나리오분석!$M$38=Case!$B$73,JV_Sales!GI$82,JV_Sales!GI$80)),0)</f>
        <v>10580.695553120422</v>
      </c>
      <c r="GJ35" s="1322">
        <f>IF(JV_Sales!GJ$40&gt;JV_Sales!GJ$45,(JV_Sales!GJ$40-JV_Sales!GJ$45)*(IF(시나리오분석!$M$38=Case!$B$73,JV_Sales!GJ$82,JV_Sales!GJ$80)),0)</f>
        <v>10580.695553120422</v>
      </c>
      <c r="GK35" s="1322">
        <f>IF(JV_Sales!GK$40&gt;JV_Sales!GK$45,(JV_Sales!GK$40-JV_Sales!GK$45)*(IF(시나리오분석!$M$38=Case!$B$73,JV_Sales!GK$82,JV_Sales!GK$80)),0)</f>
        <v>10580.695553120422</v>
      </c>
      <c r="GL35" s="1322">
        <f>IF(JV_Sales!GL$40&gt;JV_Sales!GL$45,(JV_Sales!GL$40-JV_Sales!GL$45)*(IF(시나리오분석!$M$38=Case!$B$73,JV_Sales!GL$82,JV_Sales!GL$80)),0)</f>
        <v>10580.695553120422</v>
      </c>
      <c r="GM35" s="1322">
        <f>IF(JV_Sales!GM$40&gt;JV_Sales!GM$45,(JV_Sales!GM$40-JV_Sales!GM$45)*(IF(시나리오분석!$M$38=Case!$B$73,JV_Sales!GM$82,JV_Sales!GM$80)),0)</f>
        <v>61262.950645372621</v>
      </c>
      <c r="GN35" s="1322">
        <f>IF(JV_Sales!GN$40&gt;JV_Sales!GN$45,(JV_Sales!GN$40-JV_Sales!GN$45)*(IF(시나리오분석!$M$38=Case!$B$73,JV_Sales!GN$82,JV_Sales!GN$80)),0)</f>
        <v>61262.950645372621</v>
      </c>
      <c r="GO35" s="1322">
        <f>IF(JV_Sales!GO$40&gt;JV_Sales!GO$45,(JV_Sales!GO$40-JV_Sales!GO$45)*(IF(시나리오분석!$M$38=Case!$B$73,JV_Sales!GO$82,JV_Sales!GO$80)),0)</f>
        <v>61262.950645372621</v>
      </c>
      <c r="GP35" s="1322">
        <f>IF(JV_Sales!GP$40&gt;JV_Sales!GP$45,(JV_Sales!GP$40-JV_Sales!GP$45)*(IF(시나리오분석!$M$38=Case!$B$73,JV_Sales!GP$82,JV_Sales!GP$80)),0)</f>
        <v>61262.950645372621</v>
      </c>
      <c r="GQ35" s="1322">
        <f>IF(JV_Sales!GQ$40&gt;JV_Sales!GQ$45,(JV_Sales!GQ$40-JV_Sales!GQ$45)*(IF(시나리오분석!$M$38=Case!$B$73,JV_Sales!GQ$82,JV_Sales!GQ$80)),0)</f>
        <v>61262.950645372621</v>
      </c>
      <c r="GR35" s="1322">
        <f>IF(JV_Sales!GR$40&gt;JV_Sales!GR$45,(JV_Sales!GR$40-JV_Sales!GR$45)*(IF(시나리오분석!$M$38=Case!$B$73,JV_Sales!GR$82,JV_Sales!GR$80)),0)</f>
        <v>61262.950645372621</v>
      </c>
      <c r="GS35" s="1322">
        <f>IF(JV_Sales!GS$40&gt;JV_Sales!GS$45,(JV_Sales!GS$40-JV_Sales!GS$45)*(IF(시나리오분석!$M$38=Case!$B$73,JV_Sales!GS$82,JV_Sales!GS$80)),0)</f>
        <v>61262.950645372621</v>
      </c>
      <c r="GT35" s="1322">
        <f>IF(JV_Sales!GT$40&gt;JV_Sales!GT$45,(JV_Sales!GT$40-JV_Sales!GT$45)*(IF(시나리오분석!$M$38=Case!$B$73,JV_Sales!GT$82,JV_Sales!GT$80)),0)</f>
        <v>61262.950645372621</v>
      </c>
      <c r="GU35" s="1322">
        <f>IF(JV_Sales!GU$40&gt;JV_Sales!GU$45,(JV_Sales!GU$40-JV_Sales!GU$45)*(IF(시나리오분석!$M$38=Case!$B$73,JV_Sales!GU$82,JV_Sales!GU$80)),0)</f>
        <v>61262.950645372621</v>
      </c>
      <c r="GV35" s="1322">
        <f>IF(JV_Sales!GV$40&gt;JV_Sales!GV$45,(JV_Sales!GV$40-JV_Sales!GV$45)*(IF(시나리오분석!$M$38=Case!$B$73,JV_Sales!GV$82,JV_Sales!GV$80)),0)</f>
        <v>61262.950645372621</v>
      </c>
      <c r="GW35" s="1322">
        <f>IF(JV_Sales!GW$40&gt;JV_Sales!GW$45,(JV_Sales!GW$40-JV_Sales!GW$45)*(IF(시나리오분석!$M$38=Case!$B$73,JV_Sales!GW$82,JV_Sales!GW$80)),0)</f>
        <v>61262.950645372621</v>
      </c>
      <c r="GX35" s="1322">
        <f>IF(JV_Sales!GX$40&gt;JV_Sales!GX$45,(JV_Sales!GX$40-JV_Sales!GX$45)*(IF(시나리오분석!$M$38=Case!$B$73,JV_Sales!GX$82,JV_Sales!GX$80)),0)</f>
        <v>61262.950645372621</v>
      </c>
      <c r="GY35" s="1322">
        <f>IF(JV_Sales!GY$40&gt;JV_Sales!GY$45,(JV_Sales!GY$40-JV_Sales!GY$45)*(IF(시나리오분석!$M$38=Case!$B$73,JV_Sales!GY$82,JV_Sales!GY$80)),0)</f>
        <v>113007.22923078568</v>
      </c>
      <c r="GZ35" s="1322">
        <f>IF(JV_Sales!GZ$40&gt;JV_Sales!GZ$45,(JV_Sales!GZ$40-JV_Sales!GZ$45)*(IF(시나리오분석!$M$38=Case!$B$73,JV_Sales!GZ$82,JV_Sales!GZ$80)),0)</f>
        <v>113007.22923078568</v>
      </c>
      <c r="HA35" s="1322">
        <f>IF(JV_Sales!HA$40&gt;JV_Sales!HA$45,(JV_Sales!HA$40-JV_Sales!HA$45)*(IF(시나리오분석!$M$38=Case!$B$73,JV_Sales!HA$82,JV_Sales!HA$80)),0)</f>
        <v>113007.22923078568</v>
      </c>
      <c r="HB35" s="1322">
        <f>IF(JV_Sales!HB$40&gt;JV_Sales!HB$45,(JV_Sales!HB$40-JV_Sales!HB$45)*(IF(시나리오분석!$M$38=Case!$B$73,JV_Sales!HB$82,JV_Sales!HB$80)),0)</f>
        <v>113007.22923078568</v>
      </c>
      <c r="HC35" s="1322">
        <f>IF(JV_Sales!HC$40&gt;JV_Sales!HC$45,(JV_Sales!HC$40-JV_Sales!HC$45)*(IF(시나리오분석!$M$38=Case!$B$73,JV_Sales!HC$82,JV_Sales!HC$80)),0)</f>
        <v>113007.22923078568</v>
      </c>
      <c r="HD35" s="1322">
        <f>IF(JV_Sales!HD$40&gt;JV_Sales!HD$45,(JV_Sales!HD$40-JV_Sales!HD$45)*(IF(시나리오분석!$M$38=Case!$B$73,JV_Sales!HD$82,JV_Sales!HD$80)),0)</f>
        <v>113007.22923078568</v>
      </c>
      <c r="HE35" s="1322">
        <f>IF(JV_Sales!HE$40&gt;JV_Sales!HE$45,(JV_Sales!HE$40-JV_Sales!HE$45)*(IF(시나리오분석!$M$38=Case!$B$73,JV_Sales!HE$82,JV_Sales!HE$80)),0)</f>
        <v>113007.22923078568</v>
      </c>
      <c r="HF35" s="1322">
        <f>IF(JV_Sales!HF$40&gt;JV_Sales!HF$45,(JV_Sales!HF$40-JV_Sales!HF$45)*(IF(시나리오분석!$M$38=Case!$B$73,JV_Sales!HF$82,JV_Sales!HF$80)),0)</f>
        <v>113007.22923078568</v>
      </c>
      <c r="HG35" s="1322">
        <f>IF(JV_Sales!HG$40&gt;JV_Sales!HG$45,(JV_Sales!HG$40-JV_Sales!HG$45)*(IF(시나리오분석!$M$38=Case!$B$73,JV_Sales!HG$82,JV_Sales!HG$80)),0)</f>
        <v>113007.22923078568</v>
      </c>
      <c r="HH35" s="1322">
        <f>IF(JV_Sales!HH$40&gt;JV_Sales!HH$45,(JV_Sales!HH$40-JV_Sales!HH$45)*(IF(시나리오분석!$M$38=Case!$B$73,JV_Sales!HH$82,JV_Sales!HH$80)),0)</f>
        <v>113007.22923078568</v>
      </c>
      <c r="HI35" s="1322">
        <f>IF(JV_Sales!HI$40&gt;JV_Sales!HI$45,(JV_Sales!HI$40-JV_Sales!HI$45)*(IF(시나리오분석!$M$38=Case!$B$73,JV_Sales!HI$82,JV_Sales!HI$80)),0)</f>
        <v>113007.22923078568</v>
      </c>
      <c r="HJ35" s="1322">
        <f>IF(JV_Sales!HJ$40&gt;JV_Sales!HJ$45,(JV_Sales!HJ$40-JV_Sales!HJ$45)*(IF(시나리오분석!$M$38=Case!$B$73,JV_Sales!HJ$82,JV_Sales!HJ$80)),0)</f>
        <v>113007.22923078568</v>
      </c>
      <c r="HK35" s="1322">
        <f>IF(JV_Sales!HK$40&gt;JV_Sales!HK$45,(JV_Sales!HK$40-JV_Sales!HK$45)*(IF(시나리오분석!$M$38=Case!$B$73,JV_Sales!HK$82,JV_Sales!HK$80)),0)</f>
        <v>165839.4923333741</v>
      </c>
      <c r="HL35" s="1322">
        <f>IF(JV_Sales!HL$40&gt;JV_Sales!HL$45,(JV_Sales!HL$40-JV_Sales!HL$45)*(IF(시나리오분석!$M$38=Case!$B$73,JV_Sales!HL$82,JV_Sales!HL$80)),0)</f>
        <v>165839.4923333741</v>
      </c>
      <c r="HM35" s="1322">
        <f>IF(JV_Sales!HM$40&gt;JV_Sales!HM$45,(JV_Sales!HM$40-JV_Sales!HM$45)*(IF(시나리오분석!$M$38=Case!$B$73,JV_Sales!HM$82,JV_Sales!HM$80)),0)</f>
        <v>165839.4923333741</v>
      </c>
      <c r="HN35" s="1322">
        <f>IF(JV_Sales!HN$40&gt;JV_Sales!HN$45,(JV_Sales!HN$40-JV_Sales!HN$45)*(IF(시나리오분석!$M$38=Case!$B$73,JV_Sales!HN$82,JV_Sales!HN$80)),0)</f>
        <v>165839.4923333741</v>
      </c>
      <c r="HO35" s="1322">
        <f>IF(JV_Sales!HO$40&gt;JV_Sales!HO$45,(JV_Sales!HO$40-JV_Sales!HO$45)*(IF(시나리오분석!$M$38=Case!$B$73,JV_Sales!HO$82,JV_Sales!HO$80)),0)</f>
        <v>165839.4923333741</v>
      </c>
      <c r="HP35" s="1322">
        <f>IF(JV_Sales!HP$40&gt;JV_Sales!HP$45,(JV_Sales!HP$40-JV_Sales!HP$45)*(IF(시나리오분석!$M$38=Case!$B$73,JV_Sales!HP$82,JV_Sales!HP$80)),0)</f>
        <v>165839.4923333741</v>
      </c>
      <c r="HQ35" s="1322">
        <f>IF(JV_Sales!HQ$40&gt;JV_Sales!HQ$45,(JV_Sales!HQ$40-JV_Sales!HQ$45)*(IF(시나리오분석!$M$38=Case!$B$73,JV_Sales!HQ$82,JV_Sales!HQ$80)),0)</f>
        <v>165839.4923333741</v>
      </c>
      <c r="HR35" s="1322">
        <f>IF(JV_Sales!HR$40&gt;JV_Sales!HR$45,(JV_Sales!HR$40-JV_Sales!HR$45)*(IF(시나리오분석!$M$38=Case!$B$73,JV_Sales!HR$82,JV_Sales!HR$80)),0)</f>
        <v>165839.4923333741</v>
      </c>
      <c r="HS35" s="1322">
        <f>IF(JV_Sales!HS$40&gt;JV_Sales!HS$45,(JV_Sales!HS$40-JV_Sales!HS$45)*(IF(시나리오분석!$M$38=Case!$B$73,JV_Sales!HS$82,JV_Sales!HS$80)),0)</f>
        <v>165839.4923333741</v>
      </c>
      <c r="HT35" s="1322">
        <f>IF(JV_Sales!HT$40&gt;JV_Sales!HT$45,(JV_Sales!HT$40-JV_Sales!HT$45)*(IF(시나리오분석!$M$38=Case!$B$73,JV_Sales!HT$82,JV_Sales!HT$80)),0)</f>
        <v>165839.4923333741</v>
      </c>
      <c r="HU35" s="1322">
        <f>IF(JV_Sales!HU$40&gt;JV_Sales!HU$45,(JV_Sales!HU$40-JV_Sales!HU$45)*(IF(시나리오분석!$M$38=Case!$B$73,JV_Sales!HU$82,JV_Sales!HU$80)),0)</f>
        <v>165839.4923333741</v>
      </c>
      <c r="HV35" s="1322">
        <f>IF(JV_Sales!HV$40&gt;JV_Sales!HV$45,(JV_Sales!HV$40-JV_Sales!HV$45)*(IF(시나리오분석!$M$38=Case!$B$73,JV_Sales!HV$82,JV_Sales!HV$80)),0)</f>
        <v>165839.4923333741</v>
      </c>
      <c r="HW35" s="1322">
        <f>IF(JV_Sales!HW$40&gt;JV_Sales!HW$45,(JV_Sales!HW$40-JV_Sales!HW$45)*(IF(시나리오분석!$M$38=Case!$B$73,JV_Sales!HW$82,JV_Sales!HW$80)),0)</f>
        <v>219786.3670705203</v>
      </c>
      <c r="HX35" s="1322">
        <f>IF(JV_Sales!HX$40&gt;JV_Sales!HX$45,(JV_Sales!HX$40-JV_Sales!HX$45)*(IF(시나리오분석!$M$38=Case!$B$73,JV_Sales!HX$82,JV_Sales!HX$80)),0)</f>
        <v>219786.3670705203</v>
      </c>
      <c r="HY35" s="1322">
        <f>IF(JV_Sales!HY$40&gt;JV_Sales!HY$45,(JV_Sales!HY$40-JV_Sales!HY$45)*(IF(시나리오분석!$M$38=Case!$B$73,JV_Sales!HY$82,JV_Sales!HY$80)),0)</f>
        <v>219786.3670705203</v>
      </c>
      <c r="HZ35" s="1322">
        <f>IF(JV_Sales!HZ$40&gt;JV_Sales!HZ$45,(JV_Sales!HZ$40-JV_Sales!HZ$45)*(IF(시나리오분석!$M$38=Case!$B$73,JV_Sales!HZ$82,JV_Sales!HZ$80)),0)</f>
        <v>219786.3670705203</v>
      </c>
      <c r="IA35" s="1322">
        <f>IF(JV_Sales!IA$40&gt;JV_Sales!IA$45,(JV_Sales!IA$40-JV_Sales!IA$45)*(IF(시나리오분석!$M$38=Case!$B$73,JV_Sales!IA$82,JV_Sales!IA$80)),0)</f>
        <v>219786.3670705203</v>
      </c>
    </row>
    <row r="36" spans="1:235" s="58" customFormat="1" x14ac:dyDescent="0.3">
      <c r="C36" s="93" t="s">
        <v>1367</v>
      </c>
      <c r="D36" s="111"/>
      <c r="E36" s="111"/>
      <c r="F36" s="1322">
        <f>+(JV_Sales!F98+JV_Sales!F99-F35)*($F$16*(1+5%)^(F23-1))</f>
        <v>34809.284960194505</v>
      </c>
      <c r="G36" s="116">
        <f>+(JV_Sales!G98+JV_Sales!G99-G35)*($F$16*(1+5%)^(G23-1))</f>
        <v>63584.027022480099</v>
      </c>
      <c r="H36" s="186">
        <f>+(JV_Sales!H98+JV_Sales!H99-H35)*($F$16*(1+5%)^(H23-1))</f>
        <v>67754.586945903167</v>
      </c>
      <c r="I36" s="186">
        <f>+(JV_Sales!I98+JV_Sales!I99-I35)*($F$16*(1+5%)^(I23-1))</f>
        <v>72202.200861086691</v>
      </c>
      <c r="J36" s="187">
        <f>+(JV_Sales!J98+JV_Sales!J99-J35)*($F$16*(1+5%)^(J23-1))</f>
        <v>76945.520482938038</v>
      </c>
      <c r="K36" s="187">
        <f>+(JV_Sales!K98+JV_Sales!K99-K35)*($F$16*(1+5%)^(K23-1))</f>
        <v>82004.48859224435</v>
      </c>
      <c r="L36" s="187">
        <f>+(JV_Sales!L98+JV_Sales!L99-L35)*($F$16*(1+5%)^(L23-1))</f>
        <v>87400.335921432852</v>
      </c>
      <c r="M36" s="187">
        <f>+(JV_Sales!M98+JV_Sales!M99-M35)*($F$16*(1+5%)^(M23-1))</f>
        <v>93155.857673250968</v>
      </c>
      <c r="N36" s="187">
        <f>+(JV_Sales!N98+JV_Sales!N99-N35)*($F$16*(1+5%)^(N23-1))</f>
        <v>99295.333062309568</v>
      </c>
      <c r="O36" s="187">
        <f>+(JV_Sales!O98+JV_Sales!O99-O35)*($F$16*(1+5%)^(O23-1))</f>
        <v>105844.79028674023</v>
      </c>
      <c r="P36" s="187">
        <f>+(JV_Sales!P98+JV_Sales!P99-P35)*($F$16*(1+5%)^(P23-1))</f>
        <v>112831.75864510982</v>
      </c>
      <c r="Q36" s="187">
        <f>+(JV_Sales!Q98+JV_Sales!Q99-Q35)*($F$16*(1+5%)^(Q23-1))</f>
        <v>120286.17312515817</v>
      </c>
      <c r="R36" s="187">
        <f>+(JV_Sales!R98+JV_Sales!R99-R35)*($F$16*(1+5%)^(R23-1))</f>
        <v>128239.44794054798</v>
      </c>
      <c r="S36" s="187">
        <f>+(JV_Sales!S98+JV_Sales!S99-S35)*($F$16*(1+5%)^(S23-1))</f>
        <v>136438.23002071175</v>
      </c>
      <c r="T36" s="187">
        <f>+(JV_Sales!T98+JV_Sales!T99-T35)*($F$16*(1+5%)^(T23-1))</f>
        <v>144034.00371998307</v>
      </c>
      <c r="U36" s="187">
        <f>+(JV_Sales!U98+JV_Sales!U99-U35)*($F$16*(1+5%)^(U23-1))</f>
        <v>152060.49957868084</v>
      </c>
      <c r="V36" s="187">
        <f>+(JV_Sales!V98+JV_Sales!V99-V35)*($F$16*(1+5%)^(V23-1))</f>
        <v>160542.54383380571</v>
      </c>
      <c r="W36" s="131">
        <f>+(JV_Sales!W98+JV_Sales!W99-W35)*($F$16*(1+5%)^(W23-1))</f>
        <v>70627.681231426934</v>
      </c>
      <c r="Y36" s="1936" t="s">
        <v>1367</v>
      </c>
      <c r="Z36" s="111"/>
      <c r="AA36" s="1336"/>
      <c r="AB36" s="1337"/>
      <c r="AC36" s="1337"/>
      <c r="AD36" s="1337"/>
      <c r="AE36" s="1337"/>
      <c r="AF36" s="1962">
        <f>+(JV_Sales!AF98-AF35)*$AB$16*(1+5%)^(AF22-1)</f>
        <v>4972.7549943135009</v>
      </c>
      <c r="AG36" s="1322">
        <f>+(JV_Sales!AG98-AG35)*$AB$16*(1+5%)^(AG22-1)</f>
        <v>4972.7549943135009</v>
      </c>
      <c r="AH36" s="1322">
        <f>+(JV_Sales!AH98-AH35)*$AB$16*(1+5%)^(AH22-1)</f>
        <v>4972.7549943135009</v>
      </c>
      <c r="AI36" s="1322">
        <f>+(JV_Sales!AI98-AI35)*$AB$16*(1+5%)^(AI22-1)</f>
        <v>4972.7549943135009</v>
      </c>
      <c r="AJ36" s="1322">
        <f>+(JV_Sales!AJ98-AJ35)*$AB$16*(1+5%)^(AJ22-1)</f>
        <v>4972.7549943135009</v>
      </c>
      <c r="AK36" s="1322">
        <f>+(JV_Sales!AK98-AK35)*$AB$16*(1+5%)^(AK22-1)</f>
        <v>4972.7549943135009</v>
      </c>
      <c r="AL36" s="1322">
        <f>+(JV_Sales!AL98-AL35)*$AB$16*(1+5%)^(AL22-1)</f>
        <v>4972.7549943135009</v>
      </c>
      <c r="AM36" s="1322">
        <f>+(JV_Sales!AM98-AM35)*$AB$16*(1+5%)^(AM22-1)</f>
        <v>5298.6689185400064</v>
      </c>
      <c r="AN36" s="1322">
        <f>+(JV_Sales!AN98-AN35)*$AB$16*(1+5%)^(AN22-1)</f>
        <v>5298.6689185400064</v>
      </c>
      <c r="AO36" s="1322">
        <f>+(JV_Sales!AO98-AO35)*$AB$16*(1+5%)^(AO22-1)</f>
        <v>5298.6689185400064</v>
      </c>
      <c r="AP36" s="1322">
        <f>+(JV_Sales!AP98-AP35)*$AB$16*(1+5%)^(AP22-1)</f>
        <v>5298.6689185400064</v>
      </c>
      <c r="AQ36" s="1322">
        <f>+(JV_Sales!AQ98-AQ35)*$AB$16*(1+5%)^(AQ22-1)</f>
        <v>5298.6689185400064</v>
      </c>
      <c r="AR36" s="1322">
        <f>+(JV_Sales!AR98-AR35)*$AB$16*(1+5%)^(AR22-1)</f>
        <v>5298.6689185400064</v>
      </c>
      <c r="AS36" s="1322">
        <f>+(JV_Sales!AS98-AS35)*$AB$16*(1+5%)^(AS22-1)</f>
        <v>5298.6689185400064</v>
      </c>
      <c r="AT36" s="1322">
        <f>+(JV_Sales!AT98-AT35)*$AB$16*(1+5%)^(AT22-1)</f>
        <v>5298.6689185400064</v>
      </c>
      <c r="AU36" s="1322">
        <f>+(JV_Sales!AU98-AU35)*$AB$16*(1+5%)^(AU22-1)</f>
        <v>5298.6689185400064</v>
      </c>
      <c r="AV36" s="1322">
        <f>+(JV_Sales!AV98-AV35)*$AB$16*(1+5%)^(AV22-1)</f>
        <v>5298.6689185400064</v>
      </c>
      <c r="AW36" s="1322">
        <f>+(JV_Sales!AW98-AW35)*$AB$16*(1+5%)^(AW22-1)</f>
        <v>5298.6689185400064</v>
      </c>
      <c r="AX36" s="1322">
        <f>+(JV_Sales!AX98-AX35)*$AB$16*(1+5%)^(AX22-1)</f>
        <v>5298.6689185400064</v>
      </c>
      <c r="AY36" s="1322">
        <f>+(JV_Sales!AY98-AY35)*$AB$16*(1+5%)^(AY22-1)</f>
        <v>5646.215578825263</v>
      </c>
      <c r="AZ36" s="1322">
        <f>+(JV_Sales!AZ98-AZ35)*$AB$16*(1+5%)^(AZ22-1)</f>
        <v>5646.215578825263</v>
      </c>
      <c r="BA36" s="1322">
        <f>+(JV_Sales!BA98-BA35)*$AB$16*(1+5%)^(BA22-1)</f>
        <v>5646.215578825263</v>
      </c>
      <c r="BB36" s="1322">
        <f>+(JV_Sales!BB98-BB35)*$AB$16*(1+5%)^(BB22-1)</f>
        <v>5646.215578825263</v>
      </c>
      <c r="BC36" s="1322">
        <f>+(JV_Sales!BC98-BC35)*$AB$16*(1+5%)^(BC22-1)</f>
        <v>5646.215578825263</v>
      </c>
      <c r="BD36" s="1322">
        <f>+(JV_Sales!BD98-BD35)*$AB$16*(1+5%)^(BD22-1)</f>
        <v>5646.215578825263</v>
      </c>
      <c r="BE36" s="1322">
        <f>+(JV_Sales!BE98-BE35)*$AB$16*(1+5%)^(BE22-1)</f>
        <v>5646.215578825263</v>
      </c>
      <c r="BF36" s="1322">
        <f>+(JV_Sales!BF98-BF35)*$AB$16*(1+5%)^(BF22-1)</f>
        <v>5646.215578825263</v>
      </c>
      <c r="BG36" s="1322">
        <f>+(JV_Sales!BG98-BG35)*$AB$16*(1+5%)^(BG22-1)</f>
        <v>5646.215578825263</v>
      </c>
      <c r="BH36" s="1322">
        <f>+(JV_Sales!BH98-BH35)*$AB$16*(1+5%)^(BH22-1)</f>
        <v>5646.215578825263</v>
      </c>
      <c r="BI36" s="1322">
        <f>+(JV_Sales!BI98-BI35)*$AB$16*(1+5%)^(BI22-1)</f>
        <v>5646.215578825263</v>
      </c>
      <c r="BJ36" s="1322">
        <f>+(JV_Sales!BJ98-BJ35)*$AB$16*(1+5%)^(BJ22-1)</f>
        <v>5646.215578825263</v>
      </c>
      <c r="BK36" s="1322">
        <f>+(JV_Sales!BK98-BK35)*$AB$16*(1+5%)^(BK22-1)</f>
        <v>6016.850071757226</v>
      </c>
      <c r="BL36" s="1322">
        <f>+(JV_Sales!BL98-BL35)*$AB$16*(1+5%)^(BL22-1)</f>
        <v>6016.850071757226</v>
      </c>
      <c r="BM36" s="1322">
        <f>+(JV_Sales!BM98-BM35)*$AB$16*(1+5%)^(BM22-1)</f>
        <v>6016.850071757226</v>
      </c>
      <c r="BN36" s="1322">
        <f>+(JV_Sales!BN98-BN35)*$AB$16*(1+5%)^(BN22-1)</f>
        <v>6016.850071757226</v>
      </c>
      <c r="BO36" s="1322">
        <f>+(JV_Sales!BO98-BO35)*$AB$16*(1+5%)^(BO22-1)</f>
        <v>6016.850071757226</v>
      </c>
      <c r="BP36" s="1322">
        <f>+(JV_Sales!BP98-BP35)*$AB$16*(1+5%)^(BP22-1)</f>
        <v>6016.850071757226</v>
      </c>
      <c r="BQ36" s="1322">
        <f>+(JV_Sales!BQ98-BQ35)*$AB$16*(1+5%)^(BQ22-1)</f>
        <v>6016.850071757226</v>
      </c>
      <c r="BR36" s="1322">
        <f>+(JV_Sales!BR98-BR35)*$AB$16*(1+5%)^(BR22-1)</f>
        <v>6016.850071757226</v>
      </c>
      <c r="BS36" s="1322">
        <f>+(JV_Sales!BS98-BS35)*$AB$16*(1+5%)^(BS22-1)</f>
        <v>6016.850071757226</v>
      </c>
      <c r="BT36" s="1322">
        <f>+(JV_Sales!BT98-BT35)*$AB$16*(1+5%)^(BT22-1)</f>
        <v>6016.850071757226</v>
      </c>
      <c r="BU36" s="1322">
        <f>+(JV_Sales!BU98-BU35)*$AB$16*(1+5%)^(BU22-1)</f>
        <v>6016.850071757226</v>
      </c>
      <c r="BV36" s="1322">
        <f>+(JV_Sales!BV98-BV35)*$AB$16*(1+5%)^(BV22-1)</f>
        <v>6016.850071757226</v>
      </c>
      <c r="BW36" s="1322">
        <f>+(JV_Sales!BW98-BW35)*$AB$16*(1+5%)^(BW22-1)</f>
        <v>6412.1267069115029</v>
      </c>
      <c r="BX36" s="1322">
        <f>+(JV_Sales!BX98-BX35)*$AB$16*(1+5%)^(BX22-1)</f>
        <v>6412.1267069115029</v>
      </c>
      <c r="BY36" s="1322">
        <f>+(JV_Sales!BY98-BY35)*$AB$16*(1+5%)^(BY22-1)</f>
        <v>6412.1267069115029</v>
      </c>
      <c r="BZ36" s="1322">
        <f>+(JV_Sales!BZ98-BZ35)*$AB$16*(1+5%)^(BZ22-1)</f>
        <v>6412.1267069115029</v>
      </c>
      <c r="CA36" s="1322">
        <f>+(JV_Sales!CA98-CA35)*$AB$16*(1+5%)^(CA22-1)</f>
        <v>6412.1267069115029</v>
      </c>
      <c r="CB36" s="1322">
        <f>+(JV_Sales!CB98-CB35)*$AB$16*(1+5%)^(CB22-1)</f>
        <v>6412.1267069115029</v>
      </c>
      <c r="CC36" s="1322">
        <f>+(JV_Sales!CC98-CC35)*$AB$16*(1+5%)^(CC22-1)</f>
        <v>6412.1267069115029</v>
      </c>
      <c r="CD36" s="1322">
        <f>+(JV_Sales!CD98-CD35)*$AB$16*(1+5%)^(CD22-1)</f>
        <v>6412.1267069115029</v>
      </c>
      <c r="CE36" s="1322">
        <f>+(JV_Sales!CE98-CE35)*$AB$16*(1+5%)^(CE22-1)</f>
        <v>6412.1267069115029</v>
      </c>
      <c r="CF36" s="1322">
        <f>+(JV_Sales!CF98-CF35)*$AB$16*(1+5%)^(CF22-1)</f>
        <v>6412.1267069115029</v>
      </c>
      <c r="CG36" s="1322">
        <f>+(JV_Sales!CG98-CG35)*$AB$16*(1+5%)^(CG22-1)</f>
        <v>6412.1267069115029</v>
      </c>
      <c r="CH36" s="1322">
        <f>+(JV_Sales!CH98-CH35)*$AB$16*(1+5%)^(CH22-1)</f>
        <v>6412.1267069115029</v>
      </c>
      <c r="CI36" s="1322">
        <f>+(JV_Sales!CI98-CI35)*$AB$16*(1+5%)^(CI22-1)</f>
        <v>6833.7073826870283</v>
      </c>
      <c r="CJ36" s="1322">
        <f>+(JV_Sales!CJ98-CJ35)*$AB$16*(1+5%)^(CJ22-1)</f>
        <v>6833.7073826870283</v>
      </c>
      <c r="CK36" s="1322">
        <f>+(JV_Sales!CK98-CK35)*$AB$16*(1+5%)^(CK22-1)</f>
        <v>6833.7073826870283</v>
      </c>
      <c r="CL36" s="1322">
        <f>+(JV_Sales!CL98-CL35)*$AB$16*(1+5%)^(CL22-1)</f>
        <v>6833.7073826870283</v>
      </c>
      <c r="CM36" s="1322">
        <f>+(JV_Sales!CM98-CM35)*$AB$16*(1+5%)^(CM22-1)</f>
        <v>6833.7073826870283</v>
      </c>
      <c r="CN36" s="1322">
        <f>+(JV_Sales!CN98-CN35)*$AB$16*(1+5%)^(CN22-1)</f>
        <v>6833.7073826870283</v>
      </c>
      <c r="CO36" s="1322">
        <f>+(JV_Sales!CO98-CO35)*$AB$16*(1+5%)^(CO22-1)</f>
        <v>6833.7073826870283</v>
      </c>
      <c r="CP36" s="1322">
        <f>+(JV_Sales!CP98-CP35)*$AB$16*(1+5%)^(CP22-1)</f>
        <v>6833.7073826870283</v>
      </c>
      <c r="CQ36" s="1322">
        <f>+(JV_Sales!CQ98-CQ35)*$AB$16*(1+5%)^(CQ22-1)</f>
        <v>6833.7073826870283</v>
      </c>
      <c r="CR36" s="1322">
        <f>+(JV_Sales!CR98-CR35)*$AB$16*(1+5%)^(CR22-1)</f>
        <v>6833.7073826870283</v>
      </c>
      <c r="CS36" s="1322">
        <f>+(JV_Sales!CS98-CS35)*$AB$16*(1+5%)^(CS22-1)</f>
        <v>6833.7073826870283</v>
      </c>
      <c r="CT36" s="1322">
        <f>+(JV_Sales!CT98-CT35)*$AB$16*(1+5%)^(CT22-1)</f>
        <v>6833.7073826870283</v>
      </c>
      <c r="CU36" s="1322">
        <f>+(JV_Sales!CU98-CU35)*$AB$16*(1+5%)^(CU22-1)</f>
        <v>7283.361326786071</v>
      </c>
      <c r="CV36" s="1322">
        <f>+(JV_Sales!CV98-CV35)*$AB$16*(1+5%)^(CV22-1)</f>
        <v>7283.361326786071</v>
      </c>
      <c r="CW36" s="1322">
        <f>+(JV_Sales!CW98-CW35)*$AB$16*(1+5%)^(CW22-1)</f>
        <v>7283.361326786071</v>
      </c>
      <c r="CX36" s="1322">
        <f>+(JV_Sales!CX98-CX35)*$AB$16*(1+5%)^(CX22-1)</f>
        <v>7283.361326786071</v>
      </c>
      <c r="CY36" s="1322">
        <f>+(JV_Sales!CY98-CY35)*$AB$16*(1+5%)^(CY22-1)</f>
        <v>7283.361326786071</v>
      </c>
      <c r="CZ36" s="1322">
        <f>+(JV_Sales!CZ98-CZ35)*$AB$16*(1+5%)^(CZ22-1)</f>
        <v>7283.361326786071</v>
      </c>
      <c r="DA36" s="1322">
        <f>+(JV_Sales!DA98-DA35)*$AB$16*(1+5%)^(DA22-1)</f>
        <v>7283.361326786071</v>
      </c>
      <c r="DB36" s="1322">
        <f>+(JV_Sales!DB98-DB35)*$AB$16*(1+5%)^(DB22-1)</f>
        <v>7283.361326786071</v>
      </c>
      <c r="DC36" s="1322">
        <f>+(JV_Sales!DC98-DC35)*$AB$16*(1+5%)^(DC22-1)</f>
        <v>7283.361326786071</v>
      </c>
      <c r="DD36" s="1322">
        <f>+(JV_Sales!DD98-DD35)*$AB$16*(1+5%)^(DD22-1)</f>
        <v>7283.361326786071</v>
      </c>
      <c r="DE36" s="1322">
        <f>+(JV_Sales!DE98-DE35)*$AB$16*(1+5%)^(DE22-1)</f>
        <v>7283.361326786071</v>
      </c>
      <c r="DF36" s="1322">
        <f>+(JV_Sales!DF98-DF35)*$AB$16*(1+5%)^(DF22-1)</f>
        <v>7283.361326786071</v>
      </c>
      <c r="DG36" s="1322">
        <f>+(JV_Sales!DG98-DG35)*$AB$16*(1+5%)^(DG22-1)</f>
        <v>7762.9881394375816</v>
      </c>
      <c r="DH36" s="1322">
        <f>+(JV_Sales!DH98-DH35)*$AB$16*(1+5%)^(DH22-1)</f>
        <v>7762.9881394375816</v>
      </c>
      <c r="DI36" s="1322">
        <f>+(JV_Sales!DI98-DI35)*$AB$16*(1+5%)^(DI22-1)</f>
        <v>7762.9881394375816</v>
      </c>
      <c r="DJ36" s="1322">
        <f>+(JV_Sales!DJ98-DJ35)*$AB$16*(1+5%)^(DJ22-1)</f>
        <v>7762.9881394375816</v>
      </c>
      <c r="DK36" s="1322">
        <f>+(JV_Sales!DK98-DK35)*$AB$16*(1+5%)^(DK22-1)</f>
        <v>7762.9881394375816</v>
      </c>
      <c r="DL36" s="1322">
        <f>+(JV_Sales!DL98-DL35)*$AB$16*(1+5%)^(DL22-1)</f>
        <v>7762.9881394375816</v>
      </c>
      <c r="DM36" s="1322">
        <f>+(JV_Sales!DM98-DM35)*$AB$16*(1+5%)^(DM22-1)</f>
        <v>7762.9881394375816</v>
      </c>
      <c r="DN36" s="1322">
        <f>+(JV_Sales!DN98-DN35)*$AB$16*(1+5%)^(DN22-1)</f>
        <v>7762.9881394375816</v>
      </c>
      <c r="DO36" s="1322">
        <f>+(JV_Sales!DO98-DO35)*$AB$16*(1+5%)^(DO22-1)</f>
        <v>7762.9881394375816</v>
      </c>
      <c r="DP36" s="1322">
        <f>+(JV_Sales!DP98-DP35)*$AB$16*(1+5%)^(DP22-1)</f>
        <v>7762.9881394375816</v>
      </c>
      <c r="DQ36" s="1322">
        <f>+(JV_Sales!DQ98-DQ35)*$AB$16*(1+5%)^(DQ22-1)</f>
        <v>7762.9881394375816</v>
      </c>
      <c r="DR36" s="1322">
        <f>+(JV_Sales!DR98-DR35)*$AB$16*(1+5%)^(DR22-1)</f>
        <v>7762.9881394375816</v>
      </c>
      <c r="DS36" s="1322">
        <f>+(JV_Sales!DS98-DS35)*$AB$16*(1+5%)^(DS22-1)</f>
        <v>8274.6110885257967</v>
      </c>
      <c r="DT36" s="1322">
        <f>+(JV_Sales!DT98-DT35)*$AB$16*(1+5%)^(DT22-1)</f>
        <v>8274.6110885257967</v>
      </c>
      <c r="DU36" s="1322">
        <f>+(JV_Sales!DU98-DU35)*$AB$16*(1+5%)^(DU22-1)</f>
        <v>8274.6110885257967</v>
      </c>
      <c r="DV36" s="1322">
        <f>+(JV_Sales!DV98-DV35)*$AB$16*(1+5%)^(DV22-1)</f>
        <v>8274.6110885257967</v>
      </c>
      <c r="DW36" s="1322">
        <f>+(JV_Sales!DW98-DW35)*$AB$16*(1+5%)^(DW22-1)</f>
        <v>8274.6110885257967</v>
      </c>
      <c r="DX36" s="1322">
        <f>+(JV_Sales!DX98-DX35)*$AB$16*(1+5%)^(DX22-1)</f>
        <v>8274.6110885257967</v>
      </c>
      <c r="DY36" s="1322">
        <f>+(JV_Sales!DY98-DY35)*$AB$16*(1+5%)^(DY22-1)</f>
        <v>8274.6110885257967</v>
      </c>
      <c r="DZ36" s="1322">
        <f>+(JV_Sales!DZ98-DZ35)*$AB$16*(1+5%)^(DZ22-1)</f>
        <v>8274.6110885257967</v>
      </c>
      <c r="EA36" s="1322">
        <f>+(JV_Sales!EA98-EA35)*$AB$16*(1+5%)^(EA22-1)</f>
        <v>8274.6110885257967</v>
      </c>
      <c r="EB36" s="1322">
        <f>+(JV_Sales!EB98-EB35)*$AB$16*(1+5%)^(EB22-1)</f>
        <v>8274.6110885257967</v>
      </c>
      <c r="EC36" s="1322">
        <f>+(JV_Sales!EC98-EC35)*$AB$16*(1+5%)^(EC22-1)</f>
        <v>8274.6110885257967</v>
      </c>
      <c r="ED36" s="1322">
        <f>+(JV_Sales!ED98-ED35)*$AB$16*(1+5%)^(ED22-1)</f>
        <v>8274.6110885257967</v>
      </c>
      <c r="EE36" s="1322">
        <f>+(JV_Sales!EE98-EE35)*$AB$16*(1+5%)^(EE22-1)</f>
        <v>8820.3991905616876</v>
      </c>
      <c r="EF36" s="1322">
        <f>+(JV_Sales!EF98-EF35)*$AB$16*(1+5%)^(EF22-1)</f>
        <v>8820.3991905616876</v>
      </c>
      <c r="EG36" s="1322">
        <f>+(JV_Sales!EG98-EG35)*$AB$16*(1+5%)^(EG22-1)</f>
        <v>8820.3991905616876</v>
      </c>
      <c r="EH36" s="1322">
        <f>+(JV_Sales!EH98-EH35)*$AB$16*(1+5%)^(EH22-1)</f>
        <v>8820.3991905616876</v>
      </c>
      <c r="EI36" s="1322">
        <f>+(JV_Sales!EI98-EI35)*$AB$16*(1+5%)^(EI22-1)</f>
        <v>8820.3991905616876</v>
      </c>
      <c r="EJ36" s="1322">
        <f>+(JV_Sales!EJ98-EJ35)*$AB$16*(1+5%)^(EJ22-1)</f>
        <v>8820.3991905616876</v>
      </c>
      <c r="EK36" s="1322">
        <f>+(JV_Sales!EK98-EK35)*$AB$16*(1+5%)^(EK22-1)</f>
        <v>8820.3991905616876</v>
      </c>
      <c r="EL36" s="1322">
        <f>+(JV_Sales!EL98-EL35)*$AB$16*(1+5%)^(EL22-1)</f>
        <v>8820.3991905616876</v>
      </c>
      <c r="EM36" s="1322">
        <f>+(JV_Sales!EM98-EM35)*$AB$16*(1+5%)^(EM22-1)</f>
        <v>8820.3991905616876</v>
      </c>
      <c r="EN36" s="1322">
        <f>+(JV_Sales!EN98-EN35)*$AB$16*(1+5%)^(EN22-1)</f>
        <v>8820.3991905616876</v>
      </c>
      <c r="EO36" s="1322">
        <f>+(JV_Sales!EO98-EO35)*$AB$16*(1+5%)^(EO22-1)</f>
        <v>8820.3991905616876</v>
      </c>
      <c r="EP36" s="1322">
        <f>+(JV_Sales!EP98-EP35)*$AB$16*(1+5%)^(EP22-1)</f>
        <v>8820.3991905616876</v>
      </c>
      <c r="EQ36" s="1322">
        <f>+(JV_Sales!EQ98-EQ35)*$AB$16*(1+5%)^(EQ22-1)</f>
        <v>9402.6465537591521</v>
      </c>
      <c r="ER36" s="1322">
        <f>+(JV_Sales!ER98-ER35)*$AB$16*(1+5%)^(ER22-1)</f>
        <v>9402.6465537591521</v>
      </c>
      <c r="ES36" s="1322">
        <f>+(JV_Sales!ES98-ES35)*$AB$16*(1+5%)^(ES22-1)</f>
        <v>9402.6465537591521</v>
      </c>
      <c r="ET36" s="1322">
        <f>+(JV_Sales!ET98-ET35)*$AB$16*(1+5%)^(ET22-1)</f>
        <v>9402.6465537591521</v>
      </c>
      <c r="EU36" s="1322">
        <f>+(JV_Sales!EU98-EU35)*$AB$16*(1+5%)^(EU22-1)</f>
        <v>9402.6465537591521</v>
      </c>
      <c r="EV36" s="1322">
        <f>+(JV_Sales!EV98-EV35)*$AB$16*(1+5%)^(EV22-1)</f>
        <v>9402.6465537591521</v>
      </c>
      <c r="EW36" s="1322">
        <f>+(JV_Sales!EW98-EW35)*$AB$16*(1+5%)^(EW22-1)</f>
        <v>9402.6465537591521</v>
      </c>
      <c r="EX36" s="1322">
        <f>+(JV_Sales!EX98-EX35)*$AB$16*(1+5%)^(EX22-1)</f>
        <v>9402.6465537591521</v>
      </c>
      <c r="EY36" s="1322">
        <f>+(JV_Sales!EY98-EY35)*$AB$16*(1+5%)^(EY22-1)</f>
        <v>9402.6465537591521</v>
      </c>
      <c r="EZ36" s="1322">
        <f>+(JV_Sales!EZ98-EZ35)*$AB$16*(1+5%)^(EZ22-1)</f>
        <v>9402.6465537591521</v>
      </c>
      <c r="FA36" s="1322">
        <f>+(JV_Sales!FA98-FA35)*$AB$16*(1+5%)^(FA22-1)</f>
        <v>9402.6465537591521</v>
      </c>
      <c r="FB36" s="1322">
        <f>+(JV_Sales!FB98-FB35)*$AB$16*(1+5%)^(FB22-1)</f>
        <v>9402.6465537591521</v>
      </c>
      <c r="FC36" s="1322">
        <f>+(JV_Sales!FC98-FC35)*$AB$16*(1+5%)^(FC22-1)</f>
        <v>10023.847760429846</v>
      </c>
      <c r="FD36" s="1322">
        <f>+(JV_Sales!FD98-FD35)*$AB$16*(1+5%)^(FD22-1)</f>
        <v>10023.847760429846</v>
      </c>
      <c r="FE36" s="1322">
        <f>+(JV_Sales!FE98-FE35)*$AB$16*(1+5%)^(FE22-1)</f>
        <v>10023.847760429846</v>
      </c>
      <c r="FF36" s="1322">
        <f>+(JV_Sales!FF98-FF35)*$AB$16*(1+5%)^(FF22-1)</f>
        <v>10023.847760429846</v>
      </c>
      <c r="FG36" s="1322">
        <f>+(JV_Sales!FG98-FG35)*$AB$16*(1+5%)^(FG22-1)</f>
        <v>10023.847760429846</v>
      </c>
      <c r="FH36" s="1322">
        <f>+(JV_Sales!FH98-FH35)*$AB$16*(1+5%)^(FH22-1)</f>
        <v>10023.847760429846</v>
      </c>
      <c r="FI36" s="1322">
        <f>+(JV_Sales!FI98-FI35)*$AB$16*(1+5%)^(FI22-1)</f>
        <v>10023.847760429846</v>
      </c>
      <c r="FJ36" s="1322">
        <f>+(JV_Sales!FJ98-FJ35)*$AB$16*(1+5%)^(FJ22-1)</f>
        <v>10023.847760429846</v>
      </c>
      <c r="FK36" s="1322">
        <f>+(JV_Sales!FK98-FK35)*$AB$16*(1+5%)^(FK22-1)</f>
        <v>10023.847760429846</v>
      </c>
      <c r="FL36" s="1322">
        <f>+(JV_Sales!FL98-FL35)*$AB$16*(1+5%)^(FL22-1)</f>
        <v>10023.847760429846</v>
      </c>
      <c r="FM36" s="1322">
        <f>+(JV_Sales!FM98-FM35)*$AB$16*(1+5%)^(FM22-1)</f>
        <v>10023.847760429846</v>
      </c>
      <c r="FN36" s="1322">
        <f>+(JV_Sales!FN98-FN35)*$AB$16*(1+5%)^(FN22-1)</f>
        <v>10023.847760429846</v>
      </c>
      <c r="FO36" s="1322">
        <f>+(JV_Sales!FO98-FO35)*$AB$16*(1+5%)^(FO22-1)</f>
        <v>10686.62066171233</v>
      </c>
      <c r="FP36" s="1322">
        <f>+(JV_Sales!FP98-FP35)*$AB$16*(1+5%)^(FP22-1)</f>
        <v>10686.62066171233</v>
      </c>
      <c r="FQ36" s="1322">
        <f>+(JV_Sales!FQ98-FQ35)*$AB$16*(1+5%)^(FQ22-1)</f>
        <v>10686.62066171233</v>
      </c>
      <c r="FR36" s="1322">
        <f>+(JV_Sales!FR98-FR35)*$AB$16*(1+5%)^(FR22-1)</f>
        <v>10686.62066171233</v>
      </c>
      <c r="FS36" s="1322">
        <f>+(JV_Sales!FS98-FS35)*$AB$16*(1+5%)^(FS22-1)</f>
        <v>10686.62066171233</v>
      </c>
      <c r="FT36" s="1322">
        <f>+(JV_Sales!FT98-FT35)*$AB$16*(1+5%)^(FT22-1)</f>
        <v>10686.62066171233</v>
      </c>
      <c r="FU36" s="1322">
        <f>+(JV_Sales!FU98-FU35)*$AB$16*(1+5%)^(FU22-1)</f>
        <v>10686.62066171233</v>
      </c>
      <c r="FV36" s="1322">
        <f>+(JV_Sales!FV98-FV35)*$AB$16*(1+5%)^(FV22-1)</f>
        <v>10686.62066171233</v>
      </c>
      <c r="FW36" s="1322">
        <f>+(JV_Sales!FW98-FW35)*$AB$16*(1+5%)^(FW22-1)</f>
        <v>10686.62066171233</v>
      </c>
      <c r="FX36" s="1322">
        <f>+(JV_Sales!FX98-FX35)*$AB$16*(1+5%)^(FX22-1)</f>
        <v>10686.62066171233</v>
      </c>
      <c r="FY36" s="1322">
        <f>+(JV_Sales!FY98-FY35)*$AB$16*(1+5%)^(FY22-1)</f>
        <v>10686.62066171233</v>
      </c>
      <c r="FZ36" s="1322">
        <f>+(JV_Sales!FZ98-FZ35)*$AB$16*(1+5%)^(FZ22-1)</f>
        <v>10686.62066171233</v>
      </c>
      <c r="GA36" s="1322">
        <f>+(JV_Sales!GA98-GA35)*$AB$16*(1+5%)^(GA22-1)</f>
        <v>11369.852501725978</v>
      </c>
      <c r="GB36" s="1322">
        <f>+(JV_Sales!GB98-GB35)*$AB$16*(1+5%)^(GB22-1)</f>
        <v>11369.852501725978</v>
      </c>
      <c r="GC36" s="1322">
        <f>+(JV_Sales!GC98-GC35)*$AB$16*(1+5%)^(GC22-1)</f>
        <v>11369.852501725978</v>
      </c>
      <c r="GD36" s="1322">
        <f>+(JV_Sales!GD98-GD35)*$AB$16*(1+5%)^(GD22-1)</f>
        <v>11369.852501725978</v>
      </c>
      <c r="GE36" s="1322">
        <f>+(JV_Sales!GE98-GE35)*$AB$16*(1+5%)^(GE22-1)</f>
        <v>11369.852501725978</v>
      </c>
      <c r="GF36" s="1322">
        <f>+(JV_Sales!GF98-GF35)*$AB$16*(1+5%)^(GF22-1)</f>
        <v>11369.852501725978</v>
      </c>
      <c r="GG36" s="1322">
        <f>+(JV_Sales!GG98-GG35)*$AB$16*(1+5%)^(GG22-1)</f>
        <v>11369.852501725978</v>
      </c>
      <c r="GH36" s="1322">
        <f>+(JV_Sales!GH98-GH35)*$AB$16*(1+5%)^(GH22-1)</f>
        <v>11369.852501725978</v>
      </c>
      <c r="GI36" s="1322">
        <f>+(JV_Sales!GI98-GI35)*$AB$16*(1+5%)^(GI22-1)</f>
        <v>11369.852501725978</v>
      </c>
      <c r="GJ36" s="1322">
        <f>+(JV_Sales!GJ98-GJ35)*$AB$16*(1+5%)^(GJ22-1)</f>
        <v>11369.852501725978</v>
      </c>
      <c r="GK36" s="1322">
        <f>+(JV_Sales!GK98-GK35)*$AB$16*(1+5%)^(GK22-1)</f>
        <v>11369.852501725978</v>
      </c>
      <c r="GL36" s="1322">
        <f>+(JV_Sales!GL98-GL35)*$AB$16*(1+5%)^(GL22-1)</f>
        <v>11369.852501725978</v>
      </c>
      <c r="GM36" s="1322">
        <f>+(JV_Sales!GM98-GM35)*$AB$16*(1+5%)^(GM22-1)</f>
        <v>12002.83364333192</v>
      </c>
      <c r="GN36" s="1322">
        <f>+(JV_Sales!GN98-GN35)*$AB$16*(1+5%)^(GN22-1)</f>
        <v>12002.83364333192</v>
      </c>
      <c r="GO36" s="1322">
        <f>+(JV_Sales!GO98-GO35)*$AB$16*(1+5%)^(GO22-1)</f>
        <v>12002.83364333192</v>
      </c>
      <c r="GP36" s="1322">
        <f>+(JV_Sales!GP98-GP35)*$AB$16*(1+5%)^(GP22-1)</f>
        <v>12002.83364333192</v>
      </c>
      <c r="GQ36" s="1322">
        <f>+(JV_Sales!GQ98-GQ35)*$AB$16*(1+5%)^(GQ22-1)</f>
        <v>12002.83364333192</v>
      </c>
      <c r="GR36" s="1322">
        <f>+(JV_Sales!GR98-GR35)*$AB$16*(1+5%)^(GR22-1)</f>
        <v>12002.83364333192</v>
      </c>
      <c r="GS36" s="1322">
        <f>+(JV_Sales!GS98-GS35)*$AB$16*(1+5%)^(GS22-1)</f>
        <v>12002.83364333192</v>
      </c>
      <c r="GT36" s="1322">
        <f>+(JV_Sales!GT98-GT35)*$AB$16*(1+5%)^(GT22-1)</f>
        <v>12002.83364333192</v>
      </c>
      <c r="GU36" s="1322">
        <f>+(JV_Sales!GU98-GU35)*$AB$16*(1+5%)^(GU22-1)</f>
        <v>12002.83364333192</v>
      </c>
      <c r="GV36" s="1322">
        <f>+(JV_Sales!GV98-GV35)*$AB$16*(1+5%)^(GV22-1)</f>
        <v>12002.83364333192</v>
      </c>
      <c r="GW36" s="1322">
        <f>+(JV_Sales!GW98-GW35)*$AB$16*(1+5%)^(GW22-1)</f>
        <v>12002.83364333192</v>
      </c>
      <c r="GX36" s="1322">
        <f>+(JV_Sales!GX98-GX35)*$AB$16*(1+5%)^(GX22-1)</f>
        <v>12002.83364333192</v>
      </c>
      <c r="GY36" s="1322">
        <f>+(JV_Sales!GY98-GY35)*$AB$16*(1+5%)^(GY22-1)</f>
        <v>12671.708298223404</v>
      </c>
      <c r="GZ36" s="1322">
        <f>+(JV_Sales!GZ98-GZ35)*$AB$16*(1+5%)^(GZ22-1)</f>
        <v>12671.708298223404</v>
      </c>
      <c r="HA36" s="1322">
        <f>+(JV_Sales!HA98-HA35)*$AB$16*(1+5%)^(HA22-1)</f>
        <v>12671.708298223404</v>
      </c>
      <c r="HB36" s="1322">
        <f>+(JV_Sales!HB98-HB35)*$AB$16*(1+5%)^(HB22-1)</f>
        <v>12671.708298223404</v>
      </c>
      <c r="HC36" s="1322">
        <f>+(JV_Sales!HC98-HC35)*$AB$16*(1+5%)^(HC22-1)</f>
        <v>12671.708298223404</v>
      </c>
      <c r="HD36" s="1322">
        <f>+(JV_Sales!HD98-HD35)*$AB$16*(1+5%)^(HD22-1)</f>
        <v>12671.708298223404</v>
      </c>
      <c r="HE36" s="1322">
        <f>+(JV_Sales!HE98-HE35)*$AB$16*(1+5%)^(HE22-1)</f>
        <v>12671.708298223404</v>
      </c>
      <c r="HF36" s="1322">
        <f>+(JV_Sales!HF98-HF35)*$AB$16*(1+5%)^(HF22-1)</f>
        <v>12671.708298223404</v>
      </c>
      <c r="HG36" s="1322">
        <f>+(JV_Sales!HG98-HG35)*$AB$16*(1+5%)^(HG22-1)</f>
        <v>12671.708298223404</v>
      </c>
      <c r="HH36" s="1322">
        <f>+(JV_Sales!HH98-HH35)*$AB$16*(1+5%)^(HH22-1)</f>
        <v>12671.708298223404</v>
      </c>
      <c r="HI36" s="1322">
        <f>+(JV_Sales!HI98-HI35)*$AB$16*(1+5%)^(HI22-1)</f>
        <v>12671.708298223404</v>
      </c>
      <c r="HJ36" s="1322">
        <f>+(JV_Sales!HJ98-HJ35)*$AB$16*(1+5%)^(HJ22-1)</f>
        <v>12671.708298223404</v>
      </c>
      <c r="HK36" s="1322">
        <f>+(JV_Sales!HK98-HK35)*$AB$16*(1+5%)^(HK22-1)</f>
        <v>13378.545319483812</v>
      </c>
      <c r="HL36" s="1322">
        <f>+(JV_Sales!HL98-HL35)*$AB$16*(1+5%)^(HL22-1)</f>
        <v>13378.545319483812</v>
      </c>
      <c r="HM36" s="1322">
        <f>+(JV_Sales!HM98-HM35)*$AB$16*(1+5%)^(HM22-1)</f>
        <v>13378.545319483812</v>
      </c>
      <c r="HN36" s="1322">
        <f>+(JV_Sales!HN98-HN35)*$AB$16*(1+5%)^(HN22-1)</f>
        <v>13378.545319483812</v>
      </c>
      <c r="HO36" s="1322">
        <f>+(JV_Sales!HO98-HO35)*$AB$16*(1+5%)^(HO22-1)</f>
        <v>13378.545319483812</v>
      </c>
      <c r="HP36" s="1322">
        <f>+(JV_Sales!HP98-HP35)*$AB$16*(1+5%)^(HP22-1)</f>
        <v>13378.545319483812</v>
      </c>
      <c r="HQ36" s="1322">
        <f>+(JV_Sales!HQ98-HQ35)*$AB$16*(1+5%)^(HQ22-1)</f>
        <v>13378.545319483812</v>
      </c>
      <c r="HR36" s="1322">
        <f>+(JV_Sales!HR98-HR35)*$AB$16*(1+5%)^(HR22-1)</f>
        <v>13378.545319483812</v>
      </c>
      <c r="HS36" s="1322">
        <f>+(JV_Sales!HS98-HS35)*$AB$16*(1+5%)^(HS22-1)</f>
        <v>13378.545319483812</v>
      </c>
      <c r="HT36" s="1322">
        <f>+(JV_Sales!HT98-HT35)*$AB$16*(1+5%)^(HT22-1)</f>
        <v>13378.545319483812</v>
      </c>
      <c r="HU36" s="1322">
        <f>+(JV_Sales!HU98-HU35)*$AB$16*(1+5%)^(HU22-1)</f>
        <v>13378.545319483812</v>
      </c>
      <c r="HV36" s="1322">
        <f>+(JV_Sales!HV98-HV35)*$AB$16*(1+5%)^(HV22-1)</f>
        <v>13378.545319483812</v>
      </c>
      <c r="HW36" s="1322">
        <f>+(JV_Sales!HW98-HW35)*$AB$16*(1+5%)^(HW22-1)</f>
        <v>14125.536246285385</v>
      </c>
      <c r="HX36" s="1322">
        <f>+(JV_Sales!HX98-HX35)*$AB$16*(1+5%)^(HX22-1)</f>
        <v>14125.536246285385</v>
      </c>
      <c r="HY36" s="1322">
        <f>+(JV_Sales!HY98-HY35)*$AB$16*(1+5%)^(HY22-1)</f>
        <v>14125.536246285385</v>
      </c>
      <c r="HZ36" s="1322">
        <f>+(JV_Sales!HZ98-HZ35)*$AB$16*(1+5%)^(HZ22-1)</f>
        <v>14125.536246285385</v>
      </c>
      <c r="IA36" s="1322">
        <f>+(JV_Sales!IA98-IA35)*$AB$16*(1+5%)^(IA22-1)</f>
        <v>14125.536246285385</v>
      </c>
    </row>
    <row r="37" spans="1:235" s="58" customFormat="1" x14ac:dyDescent="0.3">
      <c r="C37" s="93" t="s">
        <v>1371</v>
      </c>
      <c r="D37" s="111"/>
      <c r="E37" s="111"/>
      <c r="F37" s="116">
        <f>+(JV_Sales!F98+JV_Sales!F99-F35)*$F$17</f>
        <v>261069.63720145883</v>
      </c>
      <c r="G37" s="116">
        <f>+(JV_Sales!G98+JV_Sales!G99-G35)*$F$17</f>
        <v>454171.62158914359</v>
      </c>
      <c r="H37" s="186">
        <f>+(JV_Sales!H98+JV_Sales!H99-H35)*$F$17</f>
        <v>460915.55745512358</v>
      </c>
      <c r="I37" s="186">
        <f>+(JV_Sales!I98+JV_Sales!I99-I35)*$F$17</f>
        <v>467782.31850396295</v>
      </c>
      <c r="J37" s="187">
        <f>+(JV_Sales!J98+JV_Sales!J99-J35)*$F$17</f>
        <v>474774.52594096924</v>
      </c>
      <c r="K37" s="187">
        <f>+(JV_Sales!K98+JV_Sales!K99-K35)*$F$17</f>
        <v>481894.96934915765</v>
      </c>
      <c r="L37" s="187">
        <f>+(JV_Sales!L98+JV_Sales!L99-L35)*$F$17</f>
        <v>489146.07251839887</v>
      </c>
      <c r="M37" s="187">
        <f>+(JV_Sales!M98+JV_Sales!M99-M35)*$F$17</f>
        <v>496530.96630478709</v>
      </c>
      <c r="N37" s="187">
        <f>+(JV_Sales!N98+JV_Sales!N99-N35)*$F$17</f>
        <v>504052.42411739717</v>
      </c>
      <c r="O37" s="187">
        <f>+(JV_Sales!O98+JV_Sales!O99-O35)*$F$17</f>
        <v>511713.71665526746</v>
      </c>
      <c r="P37" s="187">
        <f>+(JV_Sales!P98+JV_Sales!P99-P35)*$F$17</f>
        <v>519516.84039408795</v>
      </c>
      <c r="Q37" s="187">
        <f>+(JV_Sales!Q98+JV_Sales!Q99-Q35)*$F$17</f>
        <v>527466.2564230921</v>
      </c>
      <c r="R37" s="187">
        <f>+(JV_Sales!R98+JV_Sales!R99-R35)*$F$17</f>
        <v>535563.92324797716</v>
      </c>
      <c r="S37" s="187">
        <f>+(JV_Sales!S98+JV_Sales!S99-S35)*$F$17</f>
        <v>542670.79818177933</v>
      </c>
      <c r="T37" s="187">
        <f>+(JV_Sales!T98+JV_Sales!T99-T35)*$F$17</f>
        <v>545602.19565450598</v>
      </c>
      <c r="U37" s="187">
        <f>+(JV_Sales!U98+JV_Sales!U99-U35)*$F$17</f>
        <v>548577.75181200192</v>
      </c>
      <c r="V37" s="187">
        <f>+(JV_Sales!V98+JV_Sales!V99-V35)*$F$17</f>
        <v>551597.91825056856</v>
      </c>
      <c r="W37" s="131">
        <f>+(JV_Sales!W98+JV_Sales!W99-W35)*$F$17</f>
        <v>231109.67531180315</v>
      </c>
      <c r="Y37" s="93" t="s">
        <v>1371</v>
      </c>
      <c r="Z37" s="111"/>
      <c r="AA37" s="1336"/>
      <c r="AB37" s="1337"/>
      <c r="AC37" s="1337"/>
      <c r="AD37" s="1337"/>
      <c r="AE37" s="1337"/>
      <c r="AF37" s="1962">
        <f>+(JV_Sales!AF98-AF35)*$AB$17</f>
        <v>37295.662457351253</v>
      </c>
      <c r="AG37" s="1322">
        <f>+(JV_Sales!AG98-AG35)*$AB$17</f>
        <v>37295.662457351253</v>
      </c>
      <c r="AH37" s="1322">
        <f>+(JV_Sales!AH98-AH35)*$AB$17</f>
        <v>37295.662457351253</v>
      </c>
      <c r="AI37" s="1322">
        <f>+(JV_Sales!AI98-AI35)*$AB$17</f>
        <v>37295.662457351253</v>
      </c>
      <c r="AJ37" s="1322">
        <f>+(JV_Sales!AJ98-AJ35)*$AB$17</f>
        <v>37295.662457351253</v>
      </c>
      <c r="AK37" s="1322">
        <f>+(JV_Sales!AK98-AK35)*$AB$17</f>
        <v>37295.662457351253</v>
      </c>
      <c r="AL37" s="1322">
        <f>+(JV_Sales!AL98-AL35)*$AB$17</f>
        <v>37295.662457351253</v>
      </c>
      <c r="AM37" s="1322">
        <f>+(JV_Sales!AM98-AM35)*$AB$17</f>
        <v>37847.635132428622</v>
      </c>
      <c r="AN37" s="1322">
        <f>+(JV_Sales!AN98-AN35)*$AB$17</f>
        <v>37847.635132428622</v>
      </c>
      <c r="AO37" s="1322">
        <f>+(JV_Sales!AO98-AO35)*$AB$17</f>
        <v>37847.635132428622</v>
      </c>
      <c r="AP37" s="1322">
        <f>+(JV_Sales!AP98-AP35)*$AB$17</f>
        <v>37847.635132428622</v>
      </c>
      <c r="AQ37" s="1322">
        <f>+(JV_Sales!AQ98-AQ35)*$AB$17</f>
        <v>37847.635132428622</v>
      </c>
      <c r="AR37" s="1322">
        <f>+(JV_Sales!AR98-AR35)*$AB$17</f>
        <v>37847.635132428622</v>
      </c>
      <c r="AS37" s="1322">
        <f>+(JV_Sales!AS98-AS35)*$AB$17</f>
        <v>37847.635132428622</v>
      </c>
      <c r="AT37" s="1322">
        <f>+(JV_Sales!AT98-AT35)*$AB$17</f>
        <v>37847.635132428622</v>
      </c>
      <c r="AU37" s="1322">
        <f>+(JV_Sales!AU98-AU35)*$AB$17</f>
        <v>37847.635132428622</v>
      </c>
      <c r="AV37" s="1322">
        <f>+(JV_Sales!AV98-AV35)*$AB$17</f>
        <v>37847.635132428622</v>
      </c>
      <c r="AW37" s="1322">
        <f>+(JV_Sales!AW98-AW35)*$AB$17</f>
        <v>37847.635132428622</v>
      </c>
      <c r="AX37" s="1322">
        <f>+(JV_Sales!AX98-AX35)*$AB$17</f>
        <v>37847.635132428622</v>
      </c>
      <c r="AY37" s="1322">
        <f>+(JV_Sales!AY98-AY35)*$AB$17</f>
        <v>38409.629787926962</v>
      </c>
      <c r="AZ37" s="1322">
        <f>+(JV_Sales!AZ98-AZ35)*$AB$17</f>
        <v>38409.629787926962</v>
      </c>
      <c r="BA37" s="1322">
        <f>+(JV_Sales!BA98-BA35)*$AB$17</f>
        <v>38409.629787926962</v>
      </c>
      <c r="BB37" s="1322">
        <f>+(JV_Sales!BB98-BB35)*$AB$17</f>
        <v>38409.629787926962</v>
      </c>
      <c r="BC37" s="1322">
        <f>+(JV_Sales!BC98-BC35)*$AB$17</f>
        <v>38409.629787926962</v>
      </c>
      <c r="BD37" s="1322">
        <f>+(JV_Sales!BD98-BD35)*$AB$17</f>
        <v>38409.629787926962</v>
      </c>
      <c r="BE37" s="1322">
        <f>+(JV_Sales!BE98-BE35)*$AB$17</f>
        <v>38409.629787926962</v>
      </c>
      <c r="BF37" s="1322">
        <f>+(JV_Sales!BF98-BF35)*$AB$17</f>
        <v>38409.629787926962</v>
      </c>
      <c r="BG37" s="1322">
        <f>+(JV_Sales!BG98-BG35)*$AB$17</f>
        <v>38409.629787926962</v>
      </c>
      <c r="BH37" s="1322">
        <f>+(JV_Sales!BH98-BH35)*$AB$17</f>
        <v>38409.629787926962</v>
      </c>
      <c r="BI37" s="1322">
        <f>+(JV_Sales!BI98-BI35)*$AB$17</f>
        <v>38409.629787926962</v>
      </c>
      <c r="BJ37" s="1322">
        <f>+(JV_Sales!BJ98-BJ35)*$AB$17</f>
        <v>38409.629787926962</v>
      </c>
      <c r="BK37" s="1322">
        <f>+(JV_Sales!BK98-BK35)*$AB$17</f>
        <v>38981.85987533025</v>
      </c>
      <c r="BL37" s="1322">
        <f>+(JV_Sales!BL98-BL35)*$AB$17</f>
        <v>38981.85987533025</v>
      </c>
      <c r="BM37" s="1322">
        <f>+(JV_Sales!BM98-BM35)*$AB$17</f>
        <v>38981.85987533025</v>
      </c>
      <c r="BN37" s="1322">
        <f>+(JV_Sales!BN98-BN35)*$AB$17</f>
        <v>38981.85987533025</v>
      </c>
      <c r="BO37" s="1322">
        <f>+(JV_Sales!BO98-BO35)*$AB$17</f>
        <v>38981.85987533025</v>
      </c>
      <c r="BP37" s="1322">
        <f>+(JV_Sales!BP98-BP35)*$AB$17</f>
        <v>38981.85987533025</v>
      </c>
      <c r="BQ37" s="1322">
        <f>+(JV_Sales!BQ98-BQ35)*$AB$17</f>
        <v>38981.85987533025</v>
      </c>
      <c r="BR37" s="1322">
        <f>+(JV_Sales!BR98-BR35)*$AB$17</f>
        <v>38981.85987533025</v>
      </c>
      <c r="BS37" s="1322">
        <f>+(JV_Sales!BS98-BS35)*$AB$17</f>
        <v>38981.85987533025</v>
      </c>
      <c r="BT37" s="1322">
        <f>+(JV_Sales!BT98-BT35)*$AB$17</f>
        <v>38981.85987533025</v>
      </c>
      <c r="BU37" s="1322">
        <f>+(JV_Sales!BU98-BU35)*$AB$17</f>
        <v>38981.85987533025</v>
      </c>
      <c r="BV37" s="1322">
        <f>+(JV_Sales!BV98-BV35)*$AB$17</f>
        <v>38981.85987533025</v>
      </c>
      <c r="BW37" s="1322">
        <f>+(JV_Sales!BW98-BW35)*$AB$17</f>
        <v>39564.543828414106</v>
      </c>
      <c r="BX37" s="1322">
        <f>+(JV_Sales!BX98-BX35)*$AB$17</f>
        <v>39564.543828414106</v>
      </c>
      <c r="BY37" s="1322">
        <f>+(JV_Sales!BY98-BY35)*$AB$17</f>
        <v>39564.543828414106</v>
      </c>
      <c r="BZ37" s="1322">
        <f>+(JV_Sales!BZ98-BZ35)*$AB$17</f>
        <v>39564.543828414106</v>
      </c>
      <c r="CA37" s="1322">
        <f>+(JV_Sales!CA98-CA35)*$AB$17</f>
        <v>39564.543828414106</v>
      </c>
      <c r="CB37" s="1322">
        <f>+(JV_Sales!CB98-CB35)*$AB$17</f>
        <v>39564.543828414106</v>
      </c>
      <c r="CC37" s="1322">
        <f>+(JV_Sales!CC98-CC35)*$AB$17</f>
        <v>39564.543828414106</v>
      </c>
      <c r="CD37" s="1322">
        <f>+(JV_Sales!CD98-CD35)*$AB$17</f>
        <v>39564.543828414106</v>
      </c>
      <c r="CE37" s="1322">
        <f>+(JV_Sales!CE98-CE35)*$AB$17</f>
        <v>39564.543828414106</v>
      </c>
      <c r="CF37" s="1322">
        <f>+(JV_Sales!CF98-CF35)*$AB$17</f>
        <v>39564.543828414106</v>
      </c>
      <c r="CG37" s="1322">
        <f>+(JV_Sales!CG98-CG35)*$AB$17</f>
        <v>39564.543828414106</v>
      </c>
      <c r="CH37" s="1322">
        <f>+(JV_Sales!CH98-CH35)*$AB$17</f>
        <v>39564.543828414106</v>
      </c>
      <c r="CI37" s="1322">
        <f>+(JV_Sales!CI98-CI35)*$AB$17</f>
        <v>40157.914112429804</v>
      </c>
      <c r="CJ37" s="1322">
        <f>+(JV_Sales!CJ98-CJ35)*$AB$17</f>
        <v>40157.914112429804</v>
      </c>
      <c r="CK37" s="1322">
        <f>+(JV_Sales!CK98-CK35)*$AB$17</f>
        <v>40157.914112429804</v>
      </c>
      <c r="CL37" s="1322">
        <f>+(JV_Sales!CL98-CL35)*$AB$17</f>
        <v>40157.914112429804</v>
      </c>
      <c r="CM37" s="1322">
        <f>+(JV_Sales!CM98-CM35)*$AB$17</f>
        <v>40157.914112429804</v>
      </c>
      <c r="CN37" s="1322">
        <f>+(JV_Sales!CN98-CN35)*$AB$17</f>
        <v>40157.914112429804</v>
      </c>
      <c r="CO37" s="1322">
        <f>+(JV_Sales!CO98-CO35)*$AB$17</f>
        <v>40157.914112429804</v>
      </c>
      <c r="CP37" s="1322">
        <f>+(JV_Sales!CP98-CP35)*$AB$17</f>
        <v>40157.914112429804</v>
      </c>
      <c r="CQ37" s="1322">
        <f>+(JV_Sales!CQ98-CQ35)*$AB$17</f>
        <v>40157.914112429804</v>
      </c>
      <c r="CR37" s="1322">
        <f>+(JV_Sales!CR98-CR35)*$AB$17</f>
        <v>40157.914112429804</v>
      </c>
      <c r="CS37" s="1322">
        <f>+(JV_Sales!CS98-CS35)*$AB$17</f>
        <v>40157.914112429804</v>
      </c>
      <c r="CT37" s="1322">
        <f>+(JV_Sales!CT98-CT35)*$AB$17</f>
        <v>40157.914112429804</v>
      </c>
      <c r="CU37" s="1322">
        <f>+(JV_Sales!CU98-CU35)*$AB$17</f>
        <v>40762.172709866565</v>
      </c>
      <c r="CV37" s="1322">
        <f>+(JV_Sales!CV98-CV35)*$AB$17</f>
        <v>40762.172709866565</v>
      </c>
      <c r="CW37" s="1322">
        <f>+(JV_Sales!CW98-CW35)*$AB$17</f>
        <v>40762.172709866565</v>
      </c>
      <c r="CX37" s="1322">
        <f>+(JV_Sales!CX98-CX35)*$AB$17</f>
        <v>40762.172709866565</v>
      </c>
      <c r="CY37" s="1322">
        <f>+(JV_Sales!CY98-CY35)*$AB$17</f>
        <v>40762.172709866565</v>
      </c>
      <c r="CZ37" s="1322">
        <f>+(JV_Sales!CZ98-CZ35)*$AB$17</f>
        <v>40762.172709866565</v>
      </c>
      <c r="DA37" s="1322">
        <f>+(JV_Sales!DA98-DA35)*$AB$17</f>
        <v>40762.172709866565</v>
      </c>
      <c r="DB37" s="1322">
        <f>+(JV_Sales!DB98-DB35)*$AB$17</f>
        <v>40762.172709866565</v>
      </c>
      <c r="DC37" s="1322">
        <f>+(JV_Sales!DC98-DC35)*$AB$17</f>
        <v>40762.172709866565</v>
      </c>
      <c r="DD37" s="1322">
        <f>+(JV_Sales!DD98-DD35)*$AB$17</f>
        <v>40762.172709866565</v>
      </c>
      <c r="DE37" s="1322">
        <f>+(JV_Sales!DE98-DE35)*$AB$17</f>
        <v>40762.172709866565</v>
      </c>
      <c r="DF37" s="1322">
        <f>+(JV_Sales!DF98-DF35)*$AB$17</f>
        <v>40762.172709866565</v>
      </c>
      <c r="DG37" s="1322">
        <f>+(JV_Sales!DG98-DG35)*$AB$17</f>
        <v>41377.580525398931</v>
      </c>
      <c r="DH37" s="1322">
        <f>+(JV_Sales!DH98-DH35)*$AB$17</f>
        <v>41377.580525398931</v>
      </c>
      <c r="DI37" s="1322">
        <f>+(JV_Sales!DI98-DI35)*$AB$17</f>
        <v>41377.580525398931</v>
      </c>
      <c r="DJ37" s="1322">
        <f>+(JV_Sales!DJ98-DJ35)*$AB$17</f>
        <v>41377.580525398931</v>
      </c>
      <c r="DK37" s="1322">
        <f>+(JV_Sales!DK98-DK35)*$AB$17</f>
        <v>41377.580525398931</v>
      </c>
      <c r="DL37" s="1322">
        <f>+(JV_Sales!DL98-DL35)*$AB$17</f>
        <v>41377.580525398931</v>
      </c>
      <c r="DM37" s="1322">
        <f>+(JV_Sales!DM98-DM35)*$AB$17</f>
        <v>41377.580525398931</v>
      </c>
      <c r="DN37" s="1322">
        <f>+(JV_Sales!DN98-DN35)*$AB$17</f>
        <v>41377.580525398931</v>
      </c>
      <c r="DO37" s="1322">
        <f>+(JV_Sales!DO98-DO35)*$AB$17</f>
        <v>41377.580525398931</v>
      </c>
      <c r="DP37" s="1322">
        <f>+(JV_Sales!DP98-DP35)*$AB$17</f>
        <v>41377.580525398931</v>
      </c>
      <c r="DQ37" s="1322">
        <f>+(JV_Sales!DQ98-DQ35)*$AB$17</f>
        <v>41377.580525398931</v>
      </c>
      <c r="DR37" s="1322">
        <f>+(JV_Sales!DR98-DR35)*$AB$17</f>
        <v>41377.580525398931</v>
      </c>
      <c r="DS37" s="1322">
        <f>+(JV_Sales!DS98-DS35)*$AB$17</f>
        <v>42004.368676449754</v>
      </c>
      <c r="DT37" s="1322">
        <f>+(JV_Sales!DT98-DT35)*$AB$17</f>
        <v>42004.368676449754</v>
      </c>
      <c r="DU37" s="1322">
        <f>+(JV_Sales!DU98-DU35)*$AB$17</f>
        <v>42004.368676449754</v>
      </c>
      <c r="DV37" s="1322">
        <f>+(JV_Sales!DV98-DV35)*$AB$17</f>
        <v>42004.368676449754</v>
      </c>
      <c r="DW37" s="1322">
        <f>+(JV_Sales!DW98-DW35)*$AB$17</f>
        <v>42004.368676449754</v>
      </c>
      <c r="DX37" s="1322">
        <f>+(JV_Sales!DX98-DX35)*$AB$17</f>
        <v>42004.368676449754</v>
      </c>
      <c r="DY37" s="1322">
        <f>+(JV_Sales!DY98-DY35)*$AB$17</f>
        <v>42004.368676449754</v>
      </c>
      <c r="DZ37" s="1322">
        <f>+(JV_Sales!DZ98-DZ35)*$AB$17</f>
        <v>42004.368676449754</v>
      </c>
      <c r="EA37" s="1322">
        <f>+(JV_Sales!EA98-EA35)*$AB$17</f>
        <v>42004.368676449754</v>
      </c>
      <c r="EB37" s="1322">
        <f>+(JV_Sales!EB98-EB35)*$AB$17</f>
        <v>42004.368676449754</v>
      </c>
      <c r="EC37" s="1322">
        <f>+(JV_Sales!EC98-EC35)*$AB$17</f>
        <v>42004.368676449754</v>
      </c>
      <c r="ED37" s="1322">
        <f>+(JV_Sales!ED98-ED35)*$AB$17</f>
        <v>42004.368676449754</v>
      </c>
      <c r="EE37" s="1322">
        <f>+(JV_Sales!EE98-EE35)*$AB$17</f>
        <v>42642.809721272286</v>
      </c>
      <c r="EF37" s="1322">
        <f>+(JV_Sales!EF98-EF35)*$AB$17</f>
        <v>42642.809721272286</v>
      </c>
      <c r="EG37" s="1322">
        <f>+(JV_Sales!EG98-EG35)*$AB$17</f>
        <v>42642.809721272286</v>
      </c>
      <c r="EH37" s="1322">
        <f>+(JV_Sales!EH98-EH35)*$AB$17</f>
        <v>42642.809721272286</v>
      </c>
      <c r="EI37" s="1322">
        <f>+(JV_Sales!EI98-EI35)*$AB$17</f>
        <v>42642.809721272286</v>
      </c>
      <c r="EJ37" s="1322">
        <f>+(JV_Sales!EJ98-EJ35)*$AB$17</f>
        <v>42642.809721272286</v>
      </c>
      <c r="EK37" s="1322">
        <f>+(JV_Sales!EK98-EK35)*$AB$17</f>
        <v>42642.809721272286</v>
      </c>
      <c r="EL37" s="1322">
        <f>+(JV_Sales!EL98-EL35)*$AB$17</f>
        <v>42642.809721272286</v>
      </c>
      <c r="EM37" s="1322">
        <f>+(JV_Sales!EM98-EM35)*$AB$17</f>
        <v>42642.809721272286</v>
      </c>
      <c r="EN37" s="1322">
        <f>+(JV_Sales!EN98-EN35)*$AB$17</f>
        <v>42642.809721272286</v>
      </c>
      <c r="EO37" s="1322">
        <f>+(JV_Sales!EO98-EO35)*$AB$17</f>
        <v>42642.809721272286</v>
      </c>
      <c r="EP37" s="1322">
        <f>+(JV_Sales!EP98-EP35)*$AB$17</f>
        <v>42642.809721272286</v>
      </c>
      <c r="EQ37" s="1322">
        <f>+(JV_Sales!EQ98-EQ35)*$AB$17</f>
        <v>43293.070032840667</v>
      </c>
      <c r="ER37" s="1322">
        <f>+(JV_Sales!ER98-ER35)*$AB$17</f>
        <v>43293.070032840667</v>
      </c>
      <c r="ES37" s="1322">
        <f>+(JV_Sales!ES98-ES35)*$AB$17</f>
        <v>43293.070032840667</v>
      </c>
      <c r="ET37" s="1322">
        <f>+(JV_Sales!ET98-ET35)*$AB$17</f>
        <v>43293.070032840667</v>
      </c>
      <c r="EU37" s="1322">
        <f>+(JV_Sales!EU98-EU35)*$AB$17</f>
        <v>43293.070032840667</v>
      </c>
      <c r="EV37" s="1322">
        <f>+(JV_Sales!EV98-EV35)*$AB$17</f>
        <v>43293.070032840667</v>
      </c>
      <c r="EW37" s="1322">
        <f>+(JV_Sales!EW98-EW35)*$AB$17</f>
        <v>43293.070032840667</v>
      </c>
      <c r="EX37" s="1322">
        <f>+(JV_Sales!EX98-EX35)*$AB$17</f>
        <v>43293.070032840667</v>
      </c>
      <c r="EY37" s="1322">
        <f>+(JV_Sales!EY98-EY35)*$AB$17</f>
        <v>43293.070032840667</v>
      </c>
      <c r="EZ37" s="1322">
        <f>+(JV_Sales!EZ98-EZ35)*$AB$17</f>
        <v>43293.070032840667</v>
      </c>
      <c r="FA37" s="1322">
        <f>+(JV_Sales!FA98-FA35)*$AB$17</f>
        <v>43293.070032840667</v>
      </c>
      <c r="FB37" s="1322">
        <f>+(JV_Sales!FB98-FB35)*$AB$17</f>
        <v>43293.070032840667</v>
      </c>
      <c r="FC37" s="1322">
        <f>+(JV_Sales!FC98-FC35)*$AB$17</f>
        <v>43955.521368591006</v>
      </c>
      <c r="FD37" s="1322">
        <f>+(JV_Sales!FD98-FD35)*$AB$17</f>
        <v>43955.521368591006</v>
      </c>
      <c r="FE37" s="1322">
        <f>+(JV_Sales!FE98-FE35)*$AB$17</f>
        <v>43955.521368591006</v>
      </c>
      <c r="FF37" s="1322">
        <f>+(JV_Sales!FF98-FF35)*$AB$17</f>
        <v>43955.521368591006</v>
      </c>
      <c r="FG37" s="1322">
        <f>+(JV_Sales!FG98-FG35)*$AB$17</f>
        <v>43955.521368591006</v>
      </c>
      <c r="FH37" s="1322">
        <f>+(JV_Sales!FH98-FH35)*$AB$17</f>
        <v>43955.521368591006</v>
      </c>
      <c r="FI37" s="1322">
        <f>+(JV_Sales!FI98-FI35)*$AB$17</f>
        <v>43955.521368591006</v>
      </c>
      <c r="FJ37" s="1322">
        <f>+(JV_Sales!FJ98-FJ35)*$AB$17</f>
        <v>43955.521368591006</v>
      </c>
      <c r="FK37" s="1322">
        <f>+(JV_Sales!FK98-FK35)*$AB$17</f>
        <v>43955.521368591006</v>
      </c>
      <c r="FL37" s="1322">
        <f>+(JV_Sales!FL98-FL35)*$AB$17</f>
        <v>43955.521368591006</v>
      </c>
      <c r="FM37" s="1322">
        <f>+(JV_Sales!FM98-FM35)*$AB$17</f>
        <v>43955.521368591006</v>
      </c>
      <c r="FN37" s="1322">
        <f>+(JV_Sales!FN98-FN35)*$AB$17</f>
        <v>43955.521368591006</v>
      </c>
      <c r="FO37" s="1322">
        <f>+(JV_Sales!FO98-FO35)*$AB$17</f>
        <v>44630.326937331425</v>
      </c>
      <c r="FP37" s="1322">
        <f>+(JV_Sales!FP98-FP35)*$AB$17</f>
        <v>44630.326937331425</v>
      </c>
      <c r="FQ37" s="1322">
        <f>+(JV_Sales!FQ98-FQ35)*$AB$17</f>
        <v>44630.326937331425</v>
      </c>
      <c r="FR37" s="1322">
        <f>+(JV_Sales!FR98-FR35)*$AB$17</f>
        <v>44630.326937331425</v>
      </c>
      <c r="FS37" s="1322">
        <f>+(JV_Sales!FS98-FS35)*$AB$17</f>
        <v>44630.326937331425</v>
      </c>
      <c r="FT37" s="1322">
        <f>+(JV_Sales!FT98-FT35)*$AB$17</f>
        <v>44630.326937331425</v>
      </c>
      <c r="FU37" s="1322">
        <f>+(JV_Sales!FU98-FU35)*$AB$17</f>
        <v>44630.326937331425</v>
      </c>
      <c r="FV37" s="1322">
        <f>+(JV_Sales!FV98-FV35)*$AB$17</f>
        <v>44630.326937331425</v>
      </c>
      <c r="FW37" s="1322">
        <f>+(JV_Sales!FW98-FW35)*$AB$17</f>
        <v>44630.326937331425</v>
      </c>
      <c r="FX37" s="1322">
        <f>+(JV_Sales!FX98-FX35)*$AB$17</f>
        <v>44630.326937331425</v>
      </c>
      <c r="FY37" s="1322">
        <f>+(JV_Sales!FY98-FY35)*$AB$17</f>
        <v>44630.326937331425</v>
      </c>
      <c r="FZ37" s="1322">
        <f>+(JV_Sales!FZ98-FZ35)*$AB$17</f>
        <v>44630.326937331425</v>
      </c>
      <c r="GA37" s="1322">
        <f>+(JV_Sales!GA98-GA35)*$AB$17</f>
        <v>45222.566515148275</v>
      </c>
      <c r="GB37" s="1322">
        <f>+(JV_Sales!GB98-GB35)*$AB$17</f>
        <v>45222.566515148275</v>
      </c>
      <c r="GC37" s="1322">
        <f>+(JV_Sales!GC98-GC35)*$AB$17</f>
        <v>45222.566515148275</v>
      </c>
      <c r="GD37" s="1322">
        <f>+(JV_Sales!GD98-GD35)*$AB$17</f>
        <v>45222.566515148275</v>
      </c>
      <c r="GE37" s="1322">
        <f>+(JV_Sales!GE98-GE35)*$AB$17</f>
        <v>45222.566515148275</v>
      </c>
      <c r="GF37" s="1322">
        <f>+(JV_Sales!GF98-GF35)*$AB$17</f>
        <v>45222.566515148275</v>
      </c>
      <c r="GG37" s="1322">
        <f>+(JV_Sales!GG98-GG35)*$AB$17</f>
        <v>45222.566515148275</v>
      </c>
      <c r="GH37" s="1322">
        <f>+(JV_Sales!GH98-GH35)*$AB$17</f>
        <v>45222.566515148275</v>
      </c>
      <c r="GI37" s="1322">
        <f>+(JV_Sales!GI98-GI35)*$AB$17</f>
        <v>45222.566515148275</v>
      </c>
      <c r="GJ37" s="1322">
        <f>+(JV_Sales!GJ98-GJ35)*$AB$17</f>
        <v>45222.566515148275</v>
      </c>
      <c r="GK37" s="1322">
        <f>+(JV_Sales!GK98-GK35)*$AB$17</f>
        <v>45222.566515148275</v>
      </c>
      <c r="GL37" s="1322">
        <f>+(JV_Sales!GL98-GL35)*$AB$17</f>
        <v>45222.566515148275</v>
      </c>
      <c r="GM37" s="1322">
        <f>+(JV_Sales!GM98-GM35)*$AB$17</f>
        <v>45466.849637875493</v>
      </c>
      <c r="GN37" s="1322">
        <f>+(JV_Sales!GN98-GN35)*$AB$17</f>
        <v>45466.849637875493</v>
      </c>
      <c r="GO37" s="1322">
        <f>+(JV_Sales!GO98-GO35)*$AB$17</f>
        <v>45466.849637875493</v>
      </c>
      <c r="GP37" s="1322">
        <f>+(JV_Sales!GP98-GP35)*$AB$17</f>
        <v>45466.849637875493</v>
      </c>
      <c r="GQ37" s="1322">
        <f>+(JV_Sales!GQ98-GQ35)*$AB$17</f>
        <v>45466.849637875493</v>
      </c>
      <c r="GR37" s="1322">
        <f>+(JV_Sales!GR98-GR35)*$AB$17</f>
        <v>45466.849637875493</v>
      </c>
      <c r="GS37" s="1322">
        <f>+(JV_Sales!GS98-GS35)*$AB$17</f>
        <v>45466.849637875493</v>
      </c>
      <c r="GT37" s="1322">
        <f>+(JV_Sales!GT98-GT35)*$AB$17</f>
        <v>45466.849637875493</v>
      </c>
      <c r="GU37" s="1322">
        <f>+(JV_Sales!GU98-GU35)*$AB$17</f>
        <v>45466.849637875493</v>
      </c>
      <c r="GV37" s="1322">
        <f>+(JV_Sales!GV98-GV35)*$AB$17</f>
        <v>45466.849637875493</v>
      </c>
      <c r="GW37" s="1322">
        <f>+(JV_Sales!GW98-GW35)*$AB$17</f>
        <v>45466.849637875493</v>
      </c>
      <c r="GX37" s="1322">
        <f>+(JV_Sales!GX98-GX35)*$AB$17</f>
        <v>45466.849637875493</v>
      </c>
      <c r="GY37" s="1322">
        <f>+(JV_Sales!GY98-GY35)*$AB$17</f>
        <v>45714.812651000168</v>
      </c>
      <c r="GZ37" s="1322">
        <f>+(JV_Sales!GZ98-GZ35)*$AB$17</f>
        <v>45714.812651000168</v>
      </c>
      <c r="HA37" s="1322">
        <f>+(JV_Sales!HA98-HA35)*$AB$17</f>
        <v>45714.812651000168</v>
      </c>
      <c r="HB37" s="1322">
        <f>+(JV_Sales!HB98-HB35)*$AB$17</f>
        <v>45714.812651000168</v>
      </c>
      <c r="HC37" s="1322">
        <f>+(JV_Sales!HC98-HC35)*$AB$17</f>
        <v>45714.812651000168</v>
      </c>
      <c r="HD37" s="1322">
        <f>+(JV_Sales!HD98-HD35)*$AB$17</f>
        <v>45714.812651000168</v>
      </c>
      <c r="HE37" s="1322">
        <f>+(JV_Sales!HE98-HE35)*$AB$17</f>
        <v>45714.812651000168</v>
      </c>
      <c r="HF37" s="1322">
        <f>+(JV_Sales!HF98-HF35)*$AB$17</f>
        <v>45714.812651000168</v>
      </c>
      <c r="HG37" s="1322">
        <f>+(JV_Sales!HG98-HG35)*$AB$17</f>
        <v>45714.812651000168</v>
      </c>
      <c r="HH37" s="1322">
        <f>+(JV_Sales!HH98-HH35)*$AB$17</f>
        <v>45714.812651000168</v>
      </c>
      <c r="HI37" s="1322">
        <f>+(JV_Sales!HI98-HI35)*$AB$17</f>
        <v>45714.812651000168</v>
      </c>
      <c r="HJ37" s="1322">
        <f>+(JV_Sales!HJ98-HJ35)*$AB$17</f>
        <v>45714.812651000168</v>
      </c>
      <c r="HK37" s="1322">
        <f>+(JV_Sales!HK98-HK35)*$AB$17</f>
        <v>45966.493187547392</v>
      </c>
      <c r="HL37" s="1322">
        <f>+(JV_Sales!HL98-HL35)*$AB$17</f>
        <v>45966.493187547392</v>
      </c>
      <c r="HM37" s="1322">
        <f>+(JV_Sales!HM98-HM35)*$AB$17</f>
        <v>45966.493187547392</v>
      </c>
      <c r="HN37" s="1322">
        <f>+(JV_Sales!HN98-HN35)*$AB$17</f>
        <v>45966.493187547392</v>
      </c>
      <c r="HO37" s="1322">
        <f>+(JV_Sales!HO98-HO35)*$AB$17</f>
        <v>45966.493187547392</v>
      </c>
      <c r="HP37" s="1322">
        <f>+(JV_Sales!HP98-HP35)*$AB$17</f>
        <v>45966.493187547392</v>
      </c>
      <c r="HQ37" s="1322">
        <f>+(JV_Sales!HQ98-HQ35)*$AB$17</f>
        <v>45966.493187547392</v>
      </c>
      <c r="HR37" s="1322">
        <f>+(JV_Sales!HR98-HR35)*$AB$17</f>
        <v>45966.493187547392</v>
      </c>
      <c r="HS37" s="1322">
        <f>+(JV_Sales!HS98-HS35)*$AB$17</f>
        <v>45966.493187547392</v>
      </c>
      <c r="HT37" s="1322">
        <f>+(JV_Sales!HT98-HT35)*$AB$17</f>
        <v>45966.493187547392</v>
      </c>
      <c r="HU37" s="1322">
        <f>+(JV_Sales!HU98-HU35)*$AB$17</f>
        <v>45966.493187547392</v>
      </c>
      <c r="HV37" s="1322">
        <f>+(JV_Sales!HV98-HV35)*$AB$17</f>
        <v>45966.493187547392</v>
      </c>
      <c r="HW37" s="1322">
        <f>+(JV_Sales!HW98-HW35)*$AB$17</f>
        <v>46221.935062360622</v>
      </c>
      <c r="HX37" s="1322">
        <f>+(JV_Sales!HX98-HX35)*$AB$17</f>
        <v>46221.935062360622</v>
      </c>
      <c r="HY37" s="1322">
        <f>+(JV_Sales!HY98-HY35)*$AB$17</f>
        <v>46221.935062360622</v>
      </c>
      <c r="HZ37" s="1322">
        <f>+(JV_Sales!HZ98-HZ35)*$AB$17</f>
        <v>46221.935062360622</v>
      </c>
      <c r="IA37" s="1322">
        <f>+(JV_Sales!IA98-IA35)*$AB$17</f>
        <v>46221.935062360622</v>
      </c>
    </row>
    <row r="38" spans="1:235" s="58" customFormat="1" x14ac:dyDescent="0.3">
      <c r="C38" s="93" t="s">
        <v>1374</v>
      </c>
      <c r="D38" s="111"/>
      <c r="E38" s="111"/>
      <c r="F38" s="116">
        <f>+F18</f>
        <v>300000</v>
      </c>
      <c r="G38" s="116">
        <f>+F38*(1+Case!D101)</f>
        <v>307500</v>
      </c>
      <c r="H38" s="186">
        <f>+G38*(1+Case!E101)</f>
        <v>317340</v>
      </c>
      <c r="I38" s="186">
        <f>+H38*(1+Case!F101)</f>
        <v>327812.21999999997</v>
      </c>
      <c r="J38" s="187">
        <f>+I38*(1+Case!G101)</f>
        <v>336335.33771999995</v>
      </c>
      <c r="K38" s="187">
        <f>+J38*(1+Case!H101)</f>
        <v>345080.05650071998</v>
      </c>
      <c r="L38" s="187">
        <f>+K38*(1+Case!I101)</f>
        <v>354052.13796973869</v>
      </c>
      <c r="M38" s="187">
        <f>+L38*(1+Case!J101)</f>
        <v>363257.49355695193</v>
      </c>
      <c r="N38" s="187">
        <f>+M38*(1+Case!K101)</f>
        <v>372702.18838943267</v>
      </c>
      <c r="O38" s="187">
        <f>+N38*(1+Case!L101)</f>
        <v>382392.44528755796</v>
      </c>
      <c r="P38" s="187">
        <f>+O38*(1+Case!M101)</f>
        <v>392334.64886503445</v>
      </c>
      <c r="Q38" s="187">
        <f>+P38*(1+Case!N101)</f>
        <v>402535.34973552538</v>
      </c>
      <c r="R38" s="187">
        <f>+Q38*(1+Case!O101)</f>
        <v>413001.26882864907</v>
      </c>
      <c r="S38" s="187">
        <f>+R38*(1+Case!P101)</f>
        <v>423739.30181819398</v>
      </c>
      <c r="T38" s="187">
        <f>+S38*(1+Case!Q101)</f>
        <v>434756.52366546704</v>
      </c>
      <c r="U38" s="187">
        <f>+T38*(1+Case!R101)</f>
        <v>446060.19328076922</v>
      </c>
      <c r="V38" s="187">
        <f>+U38*(1+Case!S101)</f>
        <v>457657.75830606924</v>
      </c>
      <c r="W38" s="131">
        <f>+V38*(1+Case!T101)</f>
        <v>469556.86002202705</v>
      </c>
      <c r="Y38" s="93" t="s">
        <v>1374</v>
      </c>
      <c r="Z38" s="111"/>
      <c r="AA38" s="1336"/>
      <c r="AB38" s="1337"/>
      <c r="AC38" s="1337"/>
      <c r="AD38" s="1337"/>
      <c r="AE38" s="1337"/>
      <c r="AF38" s="1341">
        <f>+HLOOKUP(AF$23,$E$25:$W$40,14,FALSE)/12</f>
        <v>25000</v>
      </c>
      <c r="AG38" s="1322">
        <f t="shared" ref="AG38:CR38" si="46">+HLOOKUP(AG$23,$E$25:$W$40,14,FALSE)/12</f>
        <v>25000</v>
      </c>
      <c r="AH38" s="1322">
        <f t="shared" si="46"/>
        <v>25000</v>
      </c>
      <c r="AI38" s="1322">
        <f t="shared" si="46"/>
        <v>25000</v>
      </c>
      <c r="AJ38" s="1322">
        <f t="shared" si="46"/>
        <v>25000</v>
      </c>
      <c r="AK38" s="1322">
        <f t="shared" si="46"/>
        <v>25000</v>
      </c>
      <c r="AL38" s="1322">
        <f t="shared" si="46"/>
        <v>25000</v>
      </c>
      <c r="AM38" s="1322">
        <f t="shared" si="46"/>
        <v>25625</v>
      </c>
      <c r="AN38" s="1322">
        <f t="shared" si="46"/>
        <v>25625</v>
      </c>
      <c r="AO38" s="1322">
        <f t="shared" si="46"/>
        <v>25625</v>
      </c>
      <c r="AP38" s="1322">
        <f t="shared" si="46"/>
        <v>25625</v>
      </c>
      <c r="AQ38" s="1322">
        <f t="shared" si="46"/>
        <v>25625</v>
      </c>
      <c r="AR38" s="1322">
        <f t="shared" si="46"/>
        <v>25625</v>
      </c>
      <c r="AS38" s="1322">
        <f t="shared" si="46"/>
        <v>25625</v>
      </c>
      <c r="AT38" s="1322">
        <f t="shared" si="46"/>
        <v>25625</v>
      </c>
      <c r="AU38" s="1322">
        <f t="shared" si="46"/>
        <v>25625</v>
      </c>
      <c r="AV38" s="1322">
        <f t="shared" si="46"/>
        <v>25625</v>
      </c>
      <c r="AW38" s="1322">
        <f t="shared" si="46"/>
        <v>25625</v>
      </c>
      <c r="AX38" s="1322">
        <f t="shared" si="46"/>
        <v>25625</v>
      </c>
      <c r="AY38" s="1322">
        <f t="shared" si="46"/>
        <v>26445</v>
      </c>
      <c r="AZ38" s="1322">
        <f t="shared" si="46"/>
        <v>26445</v>
      </c>
      <c r="BA38" s="1322">
        <f t="shared" si="46"/>
        <v>26445</v>
      </c>
      <c r="BB38" s="1322">
        <f t="shared" si="46"/>
        <v>26445</v>
      </c>
      <c r="BC38" s="1322">
        <f t="shared" si="46"/>
        <v>26445</v>
      </c>
      <c r="BD38" s="1322">
        <f t="shared" si="46"/>
        <v>26445</v>
      </c>
      <c r="BE38" s="1322">
        <f t="shared" si="46"/>
        <v>26445</v>
      </c>
      <c r="BF38" s="1322">
        <f t="shared" si="46"/>
        <v>26445</v>
      </c>
      <c r="BG38" s="1322">
        <f t="shared" si="46"/>
        <v>26445</v>
      </c>
      <c r="BH38" s="1322">
        <f t="shared" si="46"/>
        <v>26445</v>
      </c>
      <c r="BI38" s="1322">
        <f t="shared" si="46"/>
        <v>26445</v>
      </c>
      <c r="BJ38" s="1322">
        <f t="shared" si="46"/>
        <v>26445</v>
      </c>
      <c r="BK38" s="1322">
        <f t="shared" si="46"/>
        <v>27317.684999999998</v>
      </c>
      <c r="BL38" s="1322">
        <f t="shared" si="46"/>
        <v>27317.684999999998</v>
      </c>
      <c r="BM38" s="1322">
        <f t="shared" si="46"/>
        <v>27317.684999999998</v>
      </c>
      <c r="BN38" s="1322">
        <f t="shared" si="46"/>
        <v>27317.684999999998</v>
      </c>
      <c r="BO38" s="1322">
        <f t="shared" si="46"/>
        <v>27317.684999999998</v>
      </c>
      <c r="BP38" s="1322">
        <f t="shared" si="46"/>
        <v>27317.684999999998</v>
      </c>
      <c r="BQ38" s="1322">
        <f t="shared" si="46"/>
        <v>27317.684999999998</v>
      </c>
      <c r="BR38" s="1322">
        <f t="shared" si="46"/>
        <v>27317.684999999998</v>
      </c>
      <c r="BS38" s="1322">
        <f t="shared" si="46"/>
        <v>27317.684999999998</v>
      </c>
      <c r="BT38" s="1322">
        <f t="shared" si="46"/>
        <v>27317.684999999998</v>
      </c>
      <c r="BU38" s="1322">
        <f t="shared" si="46"/>
        <v>27317.684999999998</v>
      </c>
      <c r="BV38" s="1322">
        <f t="shared" si="46"/>
        <v>27317.684999999998</v>
      </c>
      <c r="BW38" s="1322">
        <f t="shared" si="46"/>
        <v>28027.944809999997</v>
      </c>
      <c r="BX38" s="1322">
        <f t="shared" si="46"/>
        <v>28027.944809999997</v>
      </c>
      <c r="BY38" s="1322">
        <f t="shared" si="46"/>
        <v>28027.944809999997</v>
      </c>
      <c r="BZ38" s="1322">
        <f t="shared" si="46"/>
        <v>28027.944809999997</v>
      </c>
      <c r="CA38" s="1322">
        <f t="shared" si="46"/>
        <v>28027.944809999997</v>
      </c>
      <c r="CB38" s="1322">
        <f t="shared" si="46"/>
        <v>28027.944809999997</v>
      </c>
      <c r="CC38" s="1322">
        <f t="shared" si="46"/>
        <v>28027.944809999997</v>
      </c>
      <c r="CD38" s="1322">
        <f t="shared" si="46"/>
        <v>28027.944809999997</v>
      </c>
      <c r="CE38" s="1322">
        <f t="shared" si="46"/>
        <v>28027.944809999997</v>
      </c>
      <c r="CF38" s="1322">
        <f t="shared" si="46"/>
        <v>28027.944809999997</v>
      </c>
      <c r="CG38" s="1322">
        <f t="shared" si="46"/>
        <v>28027.944809999997</v>
      </c>
      <c r="CH38" s="1322">
        <f t="shared" si="46"/>
        <v>28027.944809999997</v>
      </c>
      <c r="CI38" s="1322">
        <f t="shared" si="46"/>
        <v>28756.671375059999</v>
      </c>
      <c r="CJ38" s="1322">
        <f t="shared" si="46"/>
        <v>28756.671375059999</v>
      </c>
      <c r="CK38" s="1322">
        <f t="shared" si="46"/>
        <v>28756.671375059999</v>
      </c>
      <c r="CL38" s="1322">
        <f t="shared" si="46"/>
        <v>28756.671375059999</v>
      </c>
      <c r="CM38" s="1322">
        <f t="shared" si="46"/>
        <v>28756.671375059999</v>
      </c>
      <c r="CN38" s="1322">
        <f t="shared" si="46"/>
        <v>28756.671375059999</v>
      </c>
      <c r="CO38" s="1322">
        <f t="shared" si="46"/>
        <v>28756.671375059999</v>
      </c>
      <c r="CP38" s="1322">
        <f t="shared" si="46"/>
        <v>28756.671375059999</v>
      </c>
      <c r="CQ38" s="1322">
        <f t="shared" si="46"/>
        <v>28756.671375059999</v>
      </c>
      <c r="CR38" s="1322">
        <f t="shared" si="46"/>
        <v>28756.671375059999</v>
      </c>
      <c r="CS38" s="1322">
        <f t="shared" ref="CS38:FD38" si="47">+HLOOKUP(CS$23,$E$25:$W$40,14,FALSE)/12</f>
        <v>28756.671375059999</v>
      </c>
      <c r="CT38" s="1322">
        <f t="shared" si="47"/>
        <v>28756.671375059999</v>
      </c>
      <c r="CU38" s="1322">
        <f t="shared" si="47"/>
        <v>29504.344830811558</v>
      </c>
      <c r="CV38" s="1322">
        <f t="shared" si="47"/>
        <v>29504.344830811558</v>
      </c>
      <c r="CW38" s="1322">
        <f t="shared" si="47"/>
        <v>29504.344830811558</v>
      </c>
      <c r="CX38" s="1322">
        <f t="shared" si="47"/>
        <v>29504.344830811558</v>
      </c>
      <c r="CY38" s="1322">
        <f t="shared" si="47"/>
        <v>29504.344830811558</v>
      </c>
      <c r="CZ38" s="1322">
        <f t="shared" si="47"/>
        <v>29504.344830811558</v>
      </c>
      <c r="DA38" s="1322">
        <f t="shared" si="47"/>
        <v>29504.344830811558</v>
      </c>
      <c r="DB38" s="1322">
        <f t="shared" si="47"/>
        <v>29504.344830811558</v>
      </c>
      <c r="DC38" s="1322">
        <f t="shared" si="47"/>
        <v>29504.344830811558</v>
      </c>
      <c r="DD38" s="1322">
        <f t="shared" si="47"/>
        <v>29504.344830811558</v>
      </c>
      <c r="DE38" s="1322">
        <f t="shared" si="47"/>
        <v>29504.344830811558</v>
      </c>
      <c r="DF38" s="1322">
        <f t="shared" si="47"/>
        <v>29504.344830811558</v>
      </c>
      <c r="DG38" s="1322">
        <f t="shared" si="47"/>
        <v>30271.457796412662</v>
      </c>
      <c r="DH38" s="1322">
        <f t="shared" si="47"/>
        <v>30271.457796412662</v>
      </c>
      <c r="DI38" s="1322">
        <f t="shared" si="47"/>
        <v>30271.457796412662</v>
      </c>
      <c r="DJ38" s="1322">
        <f t="shared" si="47"/>
        <v>30271.457796412662</v>
      </c>
      <c r="DK38" s="1322">
        <f t="shared" si="47"/>
        <v>30271.457796412662</v>
      </c>
      <c r="DL38" s="1322">
        <f t="shared" si="47"/>
        <v>30271.457796412662</v>
      </c>
      <c r="DM38" s="1322">
        <f t="shared" si="47"/>
        <v>30271.457796412662</v>
      </c>
      <c r="DN38" s="1322">
        <f t="shared" si="47"/>
        <v>30271.457796412662</v>
      </c>
      <c r="DO38" s="1322">
        <f t="shared" si="47"/>
        <v>30271.457796412662</v>
      </c>
      <c r="DP38" s="1322">
        <f t="shared" si="47"/>
        <v>30271.457796412662</v>
      </c>
      <c r="DQ38" s="1322">
        <f t="shared" si="47"/>
        <v>30271.457796412662</v>
      </c>
      <c r="DR38" s="1322">
        <f t="shared" si="47"/>
        <v>30271.457796412662</v>
      </c>
      <c r="DS38" s="1322">
        <f t="shared" si="47"/>
        <v>31058.515699119391</v>
      </c>
      <c r="DT38" s="1322">
        <f t="shared" si="47"/>
        <v>31058.515699119391</v>
      </c>
      <c r="DU38" s="1322">
        <f t="shared" si="47"/>
        <v>31058.515699119391</v>
      </c>
      <c r="DV38" s="1322">
        <f t="shared" si="47"/>
        <v>31058.515699119391</v>
      </c>
      <c r="DW38" s="1322">
        <f t="shared" si="47"/>
        <v>31058.515699119391</v>
      </c>
      <c r="DX38" s="1322">
        <f t="shared" si="47"/>
        <v>31058.515699119391</v>
      </c>
      <c r="DY38" s="1322">
        <f t="shared" si="47"/>
        <v>31058.515699119391</v>
      </c>
      <c r="DZ38" s="1322">
        <f t="shared" si="47"/>
        <v>31058.515699119391</v>
      </c>
      <c r="EA38" s="1322">
        <f t="shared" si="47"/>
        <v>31058.515699119391</v>
      </c>
      <c r="EB38" s="1322">
        <f t="shared" si="47"/>
        <v>31058.515699119391</v>
      </c>
      <c r="EC38" s="1322">
        <f t="shared" si="47"/>
        <v>31058.515699119391</v>
      </c>
      <c r="ED38" s="1322">
        <f t="shared" si="47"/>
        <v>31058.515699119391</v>
      </c>
      <c r="EE38" s="1322">
        <f t="shared" si="47"/>
        <v>31866.037107296495</v>
      </c>
      <c r="EF38" s="1322">
        <f t="shared" si="47"/>
        <v>31866.037107296495</v>
      </c>
      <c r="EG38" s="1322">
        <f t="shared" si="47"/>
        <v>31866.037107296495</v>
      </c>
      <c r="EH38" s="1322">
        <f t="shared" si="47"/>
        <v>31866.037107296495</v>
      </c>
      <c r="EI38" s="1322">
        <f t="shared" si="47"/>
        <v>31866.037107296495</v>
      </c>
      <c r="EJ38" s="1322">
        <f t="shared" si="47"/>
        <v>31866.037107296495</v>
      </c>
      <c r="EK38" s="1322">
        <f t="shared" si="47"/>
        <v>31866.037107296495</v>
      </c>
      <c r="EL38" s="1322">
        <f t="shared" si="47"/>
        <v>31866.037107296495</v>
      </c>
      <c r="EM38" s="1322">
        <f t="shared" si="47"/>
        <v>31866.037107296495</v>
      </c>
      <c r="EN38" s="1322">
        <f t="shared" si="47"/>
        <v>31866.037107296495</v>
      </c>
      <c r="EO38" s="1322">
        <f t="shared" si="47"/>
        <v>31866.037107296495</v>
      </c>
      <c r="EP38" s="1322">
        <f t="shared" si="47"/>
        <v>31866.037107296495</v>
      </c>
      <c r="EQ38" s="1322">
        <f t="shared" si="47"/>
        <v>32694.554072086205</v>
      </c>
      <c r="ER38" s="1322">
        <f t="shared" si="47"/>
        <v>32694.554072086205</v>
      </c>
      <c r="ES38" s="1322">
        <f t="shared" si="47"/>
        <v>32694.554072086205</v>
      </c>
      <c r="ET38" s="1322">
        <f t="shared" si="47"/>
        <v>32694.554072086205</v>
      </c>
      <c r="EU38" s="1322">
        <f t="shared" si="47"/>
        <v>32694.554072086205</v>
      </c>
      <c r="EV38" s="1322">
        <f t="shared" si="47"/>
        <v>32694.554072086205</v>
      </c>
      <c r="EW38" s="1322">
        <f t="shared" si="47"/>
        <v>32694.554072086205</v>
      </c>
      <c r="EX38" s="1322">
        <f t="shared" si="47"/>
        <v>32694.554072086205</v>
      </c>
      <c r="EY38" s="1322">
        <f t="shared" si="47"/>
        <v>32694.554072086205</v>
      </c>
      <c r="EZ38" s="1322">
        <f t="shared" si="47"/>
        <v>32694.554072086205</v>
      </c>
      <c r="FA38" s="1322">
        <f t="shared" si="47"/>
        <v>32694.554072086205</v>
      </c>
      <c r="FB38" s="1322">
        <f t="shared" si="47"/>
        <v>32694.554072086205</v>
      </c>
      <c r="FC38" s="1322">
        <f t="shared" si="47"/>
        <v>33544.612477960451</v>
      </c>
      <c r="FD38" s="1322">
        <f t="shared" si="47"/>
        <v>33544.612477960451</v>
      </c>
      <c r="FE38" s="1322">
        <f t="shared" ref="FE38:HP38" si="48">+HLOOKUP(FE$23,$E$25:$W$40,14,FALSE)/12</f>
        <v>33544.612477960451</v>
      </c>
      <c r="FF38" s="1322">
        <f t="shared" si="48"/>
        <v>33544.612477960451</v>
      </c>
      <c r="FG38" s="1322">
        <f t="shared" si="48"/>
        <v>33544.612477960451</v>
      </c>
      <c r="FH38" s="1322">
        <f t="shared" si="48"/>
        <v>33544.612477960451</v>
      </c>
      <c r="FI38" s="1322">
        <f t="shared" si="48"/>
        <v>33544.612477960451</v>
      </c>
      <c r="FJ38" s="1322">
        <f t="shared" si="48"/>
        <v>33544.612477960451</v>
      </c>
      <c r="FK38" s="1322">
        <f t="shared" si="48"/>
        <v>33544.612477960451</v>
      </c>
      <c r="FL38" s="1322">
        <f t="shared" si="48"/>
        <v>33544.612477960451</v>
      </c>
      <c r="FM38" s="1322">
        <f t="shared" si="48"/>
        <v>33544.612477960451</v>
      </c>
      <c r="FN38" s="1322">
        <f t="shared" si="48"/>
        <v>33544.612477960451</v>
      </c>
      <c r="FO38" s="1322">
        <f t="shared" si="48"/>
        <v>34416.772402387425</v>
      </c>
      <c r="FP38" s="1322">
        <f t="shared" si="48"/>
        <v>34416.772402387425</v>
      </c>
      <c r="FQ38" s="1322">
        <f t="shared" si="48"/>
        <v>34416.772402387425</v>
      </c>
      <c r="FR38" s="1322">
        <f t="shared" si="48"/>
        <v>34416.772402387425</v>
      </c>
      <c r="FS38" s="1322">
        <f t="shared" si="48"/>
        <v>34416.772402387425</v>
      </c>
      <c r="FT38" s="1322">
        <f t="shared" si="48"/>
        <v>34416.772402387425</v>
      </c>
      <c r="FU38" s="1322">
        <f t="shared" si="48"/>
        <v>34416.772402387425</v>
      </c>
      <c r="FV38" s="1322">
        <f t="shared" si="48"/>
        <v>34416.772402387425</v>
      </c>
      <c r="FW38" s="1322">
        <f t="shared" si="48"/>
        <v>34416.772402387425</v>
      </c>
      <c r="FX38" s="1322">
        <f t="shared" si="48"/>
        <v>34416.772402387425</v>
      </c>
      <c r="FY38" s="1322">
        <f t="shared" si="48"/>
        <v>34416.772402387425</v>
      </c>
      <c r="FZ38" s="1322">
        <f t="shared" si="48"/>
        <v>34416.772402387425</v>
      </c>
      <c r="GA38" s="1322">
        <f t="shared" si="48"/>
        <v>35311.608484849501</v>
      </c>
      <c r="GB38" s="1322">
        <f t="shared" si="48"/>
        <v>35311.608484849501</v>
      </c>
      <c r="GC38" s="1322">
        <f t="shared" si="48"/>
        <v>35311.608484849501</v>
      </c>
      <c r="GD38" s="1322">
        <f t="shared" si="48"/>
        <v>35311.608484849501</v>
      </c>
      <c r="GE38" s="1322">
        <f t="shared" si="48"/>
        <v>35311.608484849501</v>
      </c>
      <c r="GF38" s="1322">
        <f t="shared" si="48"/>
        <v>35311.608484849501</v>
      </c>
      <c r="GG38" s="1322">
        <f t="shared" si="48"/>
        <v>35311.608484849501</v>
      </c>
      <c r="GH38" s="1322">
        <f t="shared" si="48"/>
        <v>35311.608484849501</v>
      </c>
      <c r="GI38" s="1322">
        <f t="shared" si="48"/>
        <v>35311.608484849501</v>
      </c>
      <c r="GJ38" s="1322">
        <f t="shared" si="48"/>
        <v>35311.608484849501</v>
      </c>
      <c r="GK38" s="1322">
        <f t="shared" si="48"/>
        <v>35311.608484849501</v>
      </c>
      <c r="GL38" s="1322">
        <f t="shared" si="48"/>
        <v>35311.608484849501</v>
      </c>
      <c r="GM38" s="1322">
        <f t="shared" si="48"/>
        <v>36229.710305455585</v>
      </c>
      <c r="GN38" s="1322">
        <f t="shared" si="48"/>
        <v>36229.710305455585</v>
      </c>
      <c r="GO38" s="1322">
        <f t="shared" si="48"/>
        <v>36229.710305455585</v>
      </c>
      <c r="GP38" s="1322">
        <f t="shared" si="48"/>
        <v>36229.710305455585</v>
      </c>
      <c r="GQ38" s="1322">
        <f t="shared" si="48"/>
        <v>36229.710305455585</v>
      </c>
      <c r="GR38" s="1322">
        <f t="shared" si="48"/>
        <v>36229.710305455585</v>
      </c>
      <c r="GS38" s="1322">
        <f t="shared" si="48"/>
        <v>36229.710305455585</v>
      </c>
      <c r="GT38" s="1322">
        <f t="shared" si="48"/>
        <v>36229.710305455585</v>
      </c>
      <c r="GU38" s="1322">
        <f t="shared" si="48"/>
        <v>36229.710305455585</v>
      </c>
      <c r="GV38" s="1322">
        <f t="shared" si="48"/>
        <v>36229.710305455585</v>
      </c>
      <c r="GW38" s="1322">
        <f t="shared" si="48"/>
        <v>36229.710305455585</v>
      </c>
      <c r="GX38" s="1322">
        <f t="shared" si="48"/>
        <v>36229.710305455585</v>
      </c>
      <c r="GY38" s="1322">
        <f t="shared" si="48"/>
        <v>37171.682773397435</v>
      </c>
      <c r="GZ38" s="1322">
        <f t="shared" si="48"/>
        <v>37171.682773397435</v>
      </c>
      <c r="HA38" s="1322">
        <f t="shared" si="48"/>
        <v>37171.682773397435</v>
      </c>
      <c r="HB38" s="1322">
        <f t="shared" si="48"/>
        <v>37171.682773397435</v>
      </c>
      <c r="HC38" s="1322">
        <f t="shared" si="48"/>
        <v>37171.682773397435</v>
      </c>
      <c r="HD38" s="1322">
        <f t="shared" si="48"/>
        <v>37171.682773397435</v>
      </c>
      <c r="HE38" s="1322">
        <f t="shared" si="48"/>
        <v>37171.682773397435</v>
      </c>
      <c r="HF38" s="1322">
        <f t="shared" si="48"/>
        <v>37171.682773397435</v>
      </c>
      <c r="HG38" s="1322">
        <f t="shared" si="48"/>
        <v>37171.682773397435</v>
      </c>
      <c r="HH38" s="1322">
        <f t="shared" si="48"/>
        <v>37171.682773397435</v>
      </c>
      <c r="HI38" s="1322">
        <f t="shared" si="48"/>
        <v>37171.682773397435</v>
      </c>
      <c r="HJ38" s="1322">
        <f t="shared" si="48"/>
        <v>37171.682773397435</v>
      </c>
      <c r="HK38" s="1322">
        <f t="shared" si="48"/>
        <v>38138.14652550577</v>
      </c>
      <c r="HL38" s="1322">
        <f t="shared" si="48"/>
        <v>38138.14652550577</v>
      </c>
      <c r="HM38" s="1322">
        <f t="shared" si="48"/>
        <v>38138.14652550577</v>
      </c>
      <c r="HN38" s="1322">
        <f t="shared" si="48"/>
        <v>38138.14652550577</v>
      </c>
      <c r="HO38" s="1322">
        <f t="shared" si="48"/>
        <v>38138.14652550577</v>
      </c>
      <c r="HP38" s="1322">
        <f t="shared" si="48"/>
        <v>38138.14652550577</v>
      </c>
      <c r="HQ38" s="1322">
        <f t="shared" ref="HQ38:IA38" si="49">+HLOOKUP(HQ$23,$E$25:$W$40,14,FALSE)/12</f>
        <v>38138.14652550577</v>
      </c>
      <c r="HR38" s="1322">
        <f t="shared" si="49"/>
        <v>38138.14652550577</v>
      </c>
      <c r="HS38" s="1322">
        <f t="shared" si="49"/>
        <v>38138.14652550577</v>
      </c>
      <c r="HT38" s="1322">
        <f t="shared" si="49"/>
        <v>38138.14652550577</v>
      </c>
      <c r="HU38" s="1322">
        <f t="shared" si="49"/>
        <v>38138.14652550577</v>
      </c>
      <c r="HV38" s="1322">
        <f t="shared" si="49"/>
        <v>38138.14652550577</v>
      </c>
      <c r="HW38" s="1322">
        <f t="shared" si="49"/>
        <v>39129.73833516892</v>
      </c>
      <c r="HX38" s="1322">
        <f t="shared" si="49"/>
        <v>39129.73833516892</v>
      </c>
      <c r="HY38" s="1322">
        <f t="shared" si="49"/>
        <v>39129.73833516892</v>
      </c>
      <c r="HZ38" s="1322">
        <f t="shared" si="49"/>
        <v>39129.73833516892</v>
      </c>
      <c r="IA38" s="1322">
        <f t="shared" si="49"/>
        <v>39129.73833516892</v>
      </c>
    </row>
    <row r="39" spans="1:235" s="58" customFormat="1" x14ac:dyDescent="0.3">
      <c r="C39" s="93" t="s">
        <v>1376</v>
      </c>
      <c r="D39" s="111"/>
      <c r="E39" s="111"/>
      <c r="F39" s="116">
        <f t="shared" ref="F39:F40" si="50">+F19</f>
        <v>800000</v>
      </c>
      <c r="G39" s="116">
        <f>+F39*(1+Case!D103)</f>
        <v>823199.99999999988</v>
      </c>
      <c r="H39" s="186">
        <f>+G39*(1+Case!E103)</f>
        <v>847072.79999999981</v>
      </c>
      <c r="I39" s="186">
        <f>+H39*(1+Case!F103)</f>
        <v>875026.20239999972</v>
      </c>
      <c r="J39" s="187">
        <f>+I39*(1+Case!G103)</f>
        <v>903027.04087679973</v>
      </c>
      <c r="K39" s="187">
        <f>+J39*(1+Case!H103)</f>
        <v>931923.90618485736</v>
      </c>
      <c r="L39" s="187">
        <f>+K39*(1+Case!I103)</f>
        <v>961745.47118277277</v>
      </c>
      <c r="M39" s="187">
        <f>+L39*(1+Case!J103)</f>
        <v>992521.32626062154</v>
      </c>
      <c r="N39" s="187">
        <f>+M39*(1+Case!K103)</f>
        <v>1024282.0087009615</v>
      </c>
      <c r="O39" s="187">
        <f>+N39*(1+Case!L103)</f>
        <v>1057059.0329793922</v>
      </c>
      <c r="P39" s="187">
        <f>+O39*(1+Case!M103)</f>
        <v>1090884.9220347328</v>
      </c>
      <c r="Q39" s="187">
        <f>+P39*(1+Case!N103)</f>
        <v>1125793.2395398442</v>
      </c>
      <c r="R39" s="187">
        <f>+Q39*(1+Case!O103)</f>
        <v>1161818.6232051193</v>
      </c>
      <c r="S39" s="187">
        <f>+R39*(1+Case!P103)</f>
        <v>1198996.8191476832</v>
      </c>
      <c r="T39" s="187">
        <f>+S39*(1+Case!Q103)</f>
        <v>1237364.7173604092</v>
      </c>
      <c r="U39" s="187">
        <f>+T39*(1+Case!R103)</f>
        <v>1276960.3883159424</v>
      </c>
      <c r="V39" s="187">
        <f>+U39*(1+Case!S103)</f>
        <v>1317823.1207420526</v>
      </c>
      <c r="W39" s="131">
        <f>+V39*(1+Case!T103)</f>
        <v>1359993.4606057983</v>
      </c>
      <c r="Y39" s="93" t="s">
        <v>1376</v>
      </c>
      <c r="Z39" s="111"/>
      <c r="AA39" s="1336"/>
      <c r="AB39" s="1337"/>
      <c r="AC39" s="1337"/>
      <c r="AD39" s="1337"/>
      <c r="AE39" s="1337"/>
      <c r="AF39" s="1341">
        <f>+HLOOKUP(AF$23,$E$25:$W$40,15,FALSE)/12</f>
        <v>66666.666666666672</v>
      </c>
      <c r="AG39" s="1322">
        <f t="shared" ref="AG39:CR39" si="51">+HLOOKUP(AG$23,$E$25:$W$40,15,FALSE)/12</f>
        <v>66666.666666666672</v>
      </c>
      <c r="AH39" s="1322">
        <f t="shared" si="51"/>
        <v>66666.666666666672</v>
      </c>
      <c r="AI39" s="1322">
        <f t="shared" si="51"/>
        <v>66666.666666666672</v>
      </c>
      <c r="AJ39" s="1322">
        <f t="shared" si="51"/>
        <v>66666.666666666672</v>
      </c>
      <c r="AK39" s="1322">
        <f t="shared" si="51"/>
        <v>66666.666666666672</v>
      </c>
      <c r="AL39" s="1322">
        <f t="shared" si="51"/>
        <v>66666.666666666672</v>
      </c>
      <c r="AM39" s="1322">
        <f t="shared" si="51"/>
        <v>68599.999999999985</v>
      </c>
      <c r="AN39" s="1322">
        <f t="shared" si="51"/>
        <v>68599.999999999985</v>
      </c>
      <c r="AO39" s="1322">
        <f t="shared" si="51"/>
        <v>68599.999999999985</v>
      </c>
      <c r="AP39" s="1322">
        <f t="shared" si="51"/>
        <v>68599.999999999985</v>
      </c>
      <c r="AQ39" s="1322">
        <f t="shared" si="51"/>
        <v>68599.999999999985</v>
      </c>
      <c r="AR39" s="1322">
        <f t="shared" si="51"/>
        <v>68599.999999999985</v>
      </c>
      <c r="AS39" s="1322">
        <f t="shared" si="51"/>
        <v>68599.999999999985</v>
      </c>
      <c r="AT39" s="1322">
        <f t="shared" si="51"/>
        <v>68599.999999999985</v>
      </c>
      <c r="AU39" s="1322">
        <f t="shared" si="51"/>
        <v>68599.999999999985</v>
      </c>
      <c r="AV39" s="1322">
        <f t="shared" si="51"/>
        <v>68599.999999999985</v>
      </c>
      <c r="AW39" s="1322">
        <f t="shared" si="51"/>
        <v>68599.999999999985</v>
      </c>
      <c r="AX39" s="1322">
        <f t="shared" si="51"/>
        <v>68599.999999999985</v>
      </c>
      <c r="AY39" s="1322">
        <f t="shared" si="51"/>
        <v>70589.39999999998</v>
      </c>
      <c r="AZ39" s="1322">
        <f t="shared" si="51"/>
        <v>70589.39999999998</v>
      </c>
      <c r="BA39" s="1322">
        <f t="shared" si="51"/>
        <v>70589.39999999998</v>
      </c>
      <c r="BB39" s="1322">
        <f t="shared" si="51"/>
        <v>70589.39999999998</v>
      </c>
      <c r="BC39" s="1322">
        <f t="shared" si="51"/>
        <v>70589.39999999998</v>
      </c>
      <c r="BD39" s="1322">
        <f t="shared" si="51"/>
        <v>70589.39999999998</v>
      </c>
      <c r="BE39" s="1322">
        <f t="shared" si="51"/>
        <v>70589.39999999998</v>
      </c>
      <c r="BF39" s="1322">
        <f t="shared" si="51"/>
        <v>70589.39999999998</v>
      </c>
      <c r="BG39" s="1322">
        <f t="shared" si="51"/>
        <v>70589.39999999998</v>
      </c>
      <c r="BH39" s="1322">
        <f t="shared" si="51"/>
        <v>70589.39999999998</v>
      </c>
      <c r="BI39" s="1322">
        <f t="shared" si="51"/>
        <v>70589.39999999998</v>
      </c>
      <c r="BJ39" s="1322">
        <f t="shared" si="51"/>
        <v>70589.39999999998</v>
      </c>
      <c r="BK39" s="1322">
        <f t="shared" si="51"/>
        <v>72918.850199999972</v>
      </c>
      <c r="BL39" s="1322">
        <f t="shared" si="51"/>
        <v>72918.850199999972</v>
      </c>
      <c r="BM39" s="1322">
        <f t="shared" si="51"/>
        <v>72918.850199999972</v>
      </c>
      <c r="BN39" s="1322">
        <f t="shared" si="51"/>
        <v>72918.850199999972</v>
      </c>
      <c r="BO39" s="1322">
        <f t="shared" si="51"/>
        <v>72918.850199999972</v>
      </c>
      <c r="BP39" s="1322">
        <f t="shared" si="51"/>
        <v>72918.850199999972</v>
      </c>
      <c r="BQ39" s="1322">
        <f t="shared" si="51"/>
        <v>72918.850199999972</v>
      </c>
      <c r="BR39" s="1322">
        <f t="shared" si="51"/>
        <v>72918.850199999972</v>
      </c>
      <c r="BS39" s="1322">
        <f t="shared" si="51"/>
        <v>72918.850199999972</v>
      </c>
      <c r="BT39" s="1322">
        <f t="shared" si="51"/>
        <v>72918.850199999972</v>
      </c>
      <c r="BU39" s="1322">
        <f t="shared" si="51"/>
        <v>72918.850199999972</v>
      </c>
      <c r="BV39" s="1322">
        <f t="shared" si="51"/>
        <v>72918.850199999972</v>
      </c>
      <c r="BW39" s="1322">
        <f t="shared" si="51"/>
        <v>75252.253406399977</v>
      </c>
      <c r="BX39" s="1322">
        <f t="shared" si="51"/>
        <v>75252.253406399977</v>
      </c>
      <c r="BY39" s="1322">
        <f t="shared" si="51"/>
        <v>75252.253406399977</v>
      </c>
      <c r="BZ39" s="1322">
        <f t="shared" si="51"/>
        <v>75252.253406399977</v>
      </c>
      <c r="CA39" s="1322">
        <f t="shared" si="51"/>
        <v>75252.253406399977</v>
      </c>
      <c r="CB39" s="1322">
        <f t="shared" si="51"/>
        <v>75252.253406399977</v>
      </c>
      <c r="CC39" s="1322">
        <f t="shared" si="51"/>
        <v>75252.253406399977</v>
      </c>
      <c r="CD39" s="1322">
        <f t="shared" si="51"/>
        <v>75252.253406399977</v>
      </c>
      <c r="CE39" s="1322">
        <f t="shared" si="51"/>
        <v>75252.253406399977</v>
      </c>
      <c r="CF39" s="1322">
        <f t="shared" si="51"/>
        <v>75252.253406399977</v>
      </c>
      <c r="CG39" s="1322">
        <f t="shared" si="51"/>
        <v>75252.253406399977</v>
      </c>
      <c r="CH39" s="1322">
        <f t="shared" si="51"/>
        <v>75252.253406399977</v>
      </c>
      <c r="CI39" s="1322">
        <f t="shared" si="51"/>
        <v>77660.32551540478</v>
      </c>
      <c r="CJ39" s="1322">
        <f t="shared" si="51"/>
        <v>77660.32551540478</v>
      </c>
      <c r="CK39" s="1322">
        <f t="shared" si="51"/>
        <v>77660.32551540478</v>
      </c>
      <c r="CL39" s="1322">
        <f t="shared" si="51"/>
        <v>77660.32551540478</v>
      </c>
      <c r="CM39" s="1322">
        <f t="shared" si="51"/>
        <v>77660.32551540478</v>
      </c>
      <c r="CN39" s="1322">
        <f t="shared" si="51"/>
        <v>77660.32551540478</v>
      </c>
      <c r="CO39" s="1322">
        <f t="shared" si="51"/>
        <v>77660.32551540478</v>
      </c>
      <c r="CP39" s="1322">
        <f t="shared" si="51"/>
        <v>77660.32551540478</v>
      </c>
      <c r="CQ39" s="1322">
        <f t="shared" si="51"/>
        <v>77660.32551540478</v>
      </c>
      <c r="CR39" s="1322">
        <f t="shared" si="51"/>
        <v>77660.32551540478</v>
      </c>
      <c r="CS39" s="1322">
        <f t="shared" ref="CS39:FD39" si="52">+HLOOKUP(CS$23,$E$25:$W$40,15,FALSE)/12</f>
        <v>77660.32551540478</v>
      </c>
      <c r="CT39" s="1322">
        <f t="shared" si="52"/>
        <v>77660.32551540478</v>
      </c>
      <c r="CU39" s="1322">
        <f t="shared" si="52"/>
        <v>80145.455931897726</v>
      </c>
      <c r="CV39" s="1322">
        <f t="shared" si="52"/>
        <v>80145.455931897726</v>
      </c>
      <c r="CW39" s="1322">
        <f t="shared" si="52"/>
        <v>80145.455931897726</v>
      </c>
      <c r="CX39" s="1322">
        <f t="shared" si="52"/>
        <v>80145.455931897726</v>
      </c>
      <c r="CY39" s="1322">
        <f t="shared" si="52"/>
        <v>80145.455931897726</v>
      </c>
      <c r="CZ39" s="1322">
        <f t="shared" si="52"/>
        <v>80145.455931897726</v>
      </c>
      <c r="DA39" s="1322">
        <f t="shared" si="52"/>
        <v>80145.455931897726</v>
      </c>
      <c r="DB39" s="1322">
        <f t="shared" si="52"/>
        <v>80145.455931897726</v>
      </c>
      <c r="DC39" s="1322">
        <f t="shared" si="52"/>
        <v>80145.455931897726</v>
      </c>
      <c r="DD39" s="1322">
        <f t="shared" si="52"/>
        <v>80145.455931897726</v>
      </c>
      <c r="DE39" s="1322">
        <f t="shared" si="52"/>
        <v>80145.455931897726</v>
      </c>
      <c r="DF39" s="1322">
        <f t="shared" si="52"/>
        <v>80145.455931897726</v>
      </c>
      <c r="DG39" s="1322">
        <f t="shared" si="52"/>
        <v>82710.110521718467</v>
      </c>
      <c r="DH39" s="1322">
        <f t="shared" si="52"/>
        <v>82710.110521718467</v>
      </c>
      <c r="DI39" s="1322">
        <f t="shared" si="52"/>
        <v>82710.110521718467</v>
      </c>
      <c r="DJ39" s="1322">
        <f t="shared" si="52"/>
        <v>82710.110521718467</v>
      </c>
      <c r="DK39" s="1322">
        <f t="shared" si="52"/>
        <v>82710.110521718467</v>
      </c>
      <c r="DL39" s="1322">
        <f t="shared" si="52"/>
        <v>82710.110521718467</v>
      </c>
      <c r="DM39" s="1322">
        <f t="shared" si="52"/>
        <v>82710.110521718467</v>
      </c>
      <c r="DN39" s="1322">
        <f t="shared" si="52"/>
        <v>82710.110521718467</v>
      </c>
      <c r="DO39" s="1322">
        <f t="shared" si="52"/>
        <v>82710.110521718467</v>
      </c>
      <c r="DP39" s="1322">
        <f t="shared" si="52"/>
        <v>82710.110521718467</v>
      </c>
      <c r="DQ39" s="1322">
        <f t="shared" si="52"/>
        <v>82710.110521718467</v>
      </c>
      <c r="DR39" s="1322">
        <f t="shared" si="52"/>
        <v>82710.110521718467</v>
      </c>
      <c r="DS39" s="1322">
        <f t="shared" si="52"/>
        <v>85356.834058413457</v>
      </c>
      <c r="DT39" s="1322">
        <f t="shared" si="52"/>
        <v>85356.834058413457</v>
      </c>
      <c r="DU39" s="1322">
        <f t="shared" si="52"/>
        <v>85356.834058413457</v>
      </c>
      <c r="DV39" s="1322">
        <f t="shared" si="52"/>
        <v>85356.834058413457</v>
      </c>
      <c r="DW39" s="1322">
        <f t="shared" si="52"/>
        <v>85356.834058413457</v>
      </c>
      <c r="DX39" s="1322">
        <f t="shared" si="52"/>
        <v>85356.834058413457</v>
      </c>
      <c r="DY39" s="1322">
        <f t="shared" si="52"/>
        <v>85356.834058413457</v>
      </c>
      <c r="DZ39" s="1322">
        <f t="shared" si="52"/>
        <v>85356.834058413457</v>
      </c>
      <c r="EA39" s="1322">
        <f t="shared" si="52"/>
        <v>85356.834058413457</v>
      </c>
      <c r="EB39" s="1322">
        <f t="shared" si="52"/>
        <v>85356.834058413457</v>
      </c>
      <c r="EC39" s="1322">
        <f t="shared" si="52"/>
        <v>85356.834058413457</v>
      </c>
      <c r="ED39" s="1322">
        <f t="shared" si="52"/>
        <v>85356.834058413457</v>
      </c>
      <c r="EE39" s="1322">
        <f t="shared" si="52"/>
        <v>88088.252748282684</v>
      </c>
      <c r="EF39" s="1322">
        <f t="shared" si="52"/>
        <v>88088.252748282684</v>
      </c>
      <c r="EG39" s="1322">
        <f t="shared" si="52"/>
        <v>88088.252748282684</v>
      </c>
      <c r="EH39" s="1322">
        <f t="shared" si="52"/>
        <v>88088.252748282684</v>
      </c>
      <c r="EI39" s="1322">
        <f t="shared" si="52"/>
        <v>88088.252748282684</v>
      </c>
      <c r="EJ39" s="1322">
        <f t="shared" si="52"/>
        <v>88088.252748282684</v>
      </c>
      <c r="EK39" s="1322">
        <f t="shared" si="52"/>
        <v>88088.252748282684</v>
      </c>
      <c r="EL39" s="1322">
        <f t="shared" si="52"/>
        <v>88088.252748282684</v>
      </c>
      <c r="EM39" s="1322">
        <f t="shared" si="52"/>
        <v>88088.252748282684</v>
      </c>
      <c r="EN39" s="1322">
        <f t="shared" si="52"/>
        <v>88088.252748282684</v>
      </c>
      <c r="EO39" s="1322">
        <f t="shared" si="52"/>
        <v>88088.252748282684</v>
      </c>
      <c r="EP39" s="1322">
        <f t="shared" si="52"/>
        <v>88088.252748282684</v>
      </c>
      <c r="EQ39" s="1322">
        <f t="shared" si="52"/>
        <v>90907.07683622773</v>
      </c>
      <c r="ER39" s="1322">
        <f t="shared" si="52"/>
        <v>90907.07683622773</v>
      </c>
      <c r="ES39" s="1322">
        <f t="shared" si="52"/>
        <v>90907.07683622773</v>
      </c>
      <c r="ET39" s="1322">
        <f t="shared" si="52"/>
        <v>90907.07683622773</v>
      </c>
      <c r="EU39" s="1322">
        <f t="shared" si="52"/>
        <v>90907.07683622773</v>
      </c>
      <c r="EV39" s="1322">
        <f t="shared" si="52"/>
        <v>90907.07683622773</v>
      </c>
      <c r="EW39" s="1322">
        <f t="shared" si="52"/>
        <v>90907.07683622773</v>
      </c>
      <c r="EX39" s="1322">
        <f t="shared" si="52"/>
        <v>90907.07683622773</v>
      </c>
      <c r="EY39" s="1322">
        <f t="shared" si="52"/>
        <v>90907.07683622773</v>
      </c>
      <c r="EZ39" s="1322">
        <f t="shared" si="52"/>
        <v>90907.07683622773</v>
      </c>
      <c r="FA39" s="1322">
        <f t="shared" si="52"/>
        <v>90907.07683622773</v>
      </c>
      <c r="FB39" s="1322">
        <f t="shared" si="52"/>
        <v>90907.07683622773</v>
      </c>
      <c r="FC39" s="1322">
        <f t="shared" si="52"/>
        <v>93816.103294987013</v>
      </c>
      <c r="FD39" s="1322">
        <f t="shared" si="52"/>
        <v>93816.103294987013</v>
      </c>
      <c r="FE39" s="1322">
        <f t="shared" ref="FE39:HP39" si="53">+HLOOKUP(FE$23,$E$25:$W$40,15,FALSE)/12</f>
        <v>93816.103294987013</v>
      </c>
      <c r="FF39" s="1322">
        <f t="shared" si="53"/>
        <v>93816.103294987013</v>
      </c>
      <c r="FG39" s="1322">
        <f t="shared" si="53"/>
        <v>93816.103294987013</v>
      </c>
      <c r="FH39" s="1322">
        <f t="shared" si="53"/>
        <v>93816.103294987013</v>
      </c>
      <c r="FI39" s="1322">
        <f t="shared" si="53"/>
        <v>93816.103294987013</v>
      </c>
      <c r="FJ39" s="1322">
        <f t="shared" si="53"/>
        <v>93816.103294987013</v>
      </c>
      <c r="FK39" s="1322">
        <f t="shared" si="53"/>
        <v>93816.103294987013</v>
      </c>
      <c r="FL39" s="1322">
        <f t="shared" si="53"/>
        <v>93816.103294987013</v>
      </c>
      <c r="FM39" s="1322">
        <f t="shared" si="53"/>
        <v>93816.103294987013</v>
      </c>
      <c r="FN39" s="1322">
        <f t="shared" si="53"/>
        <v>93816.103294987013</v>
      </c>
      <c r="FO39" s="1322">
        <f t="shared" si="53"/>
        <v>96818.218600426611</v>
      </c>
      <c r="FP39" s="1322">
        <f t="shared" si="53"/>
        <v>96818.218600426611</v>
      </c>
      <c r="FQ39" s="1322">
        <f t="shared" si="53"/>
        <v>96818.218600426611</v>
      </c>
      <c r="FR39" s="1322">
        <f t="shared" si="53"/>
        <v>96818.218600426611</v>
      </c>
      <c r="FS39" s="1322">
        <f t="shared" si="53"/>
        <v>96818.218600426611</v>
      </c>
      <c r="FT39" s="1322">
        <f t="shared" si="53"/>
        <v>96818.218600426611</v>
      </c>
      <c r="FU39" s="1322">
        <f t="shared" si="53"/>
        <v>96818.218600426611</v>
      </c>
      <c r="FV39" s="1322">
        <f t="shared" si="53"/>
        <v>96818.218600426611</v>
      </c>
      <c r="FW39" s="1322">
        <f t="shared" si="53"/>
        <v>96818.218600426611</v>
      </c>
      <c r="FX39" s="1322">
        <f t="shared" si="53"/>
        <v>96818.218600426611</v>
      </c>
      <c r="FY39" s="1322">
        <f t="shared" si="53"/>
        <v>96818.218600426611</v>
      </c>
      <c r="FZ39" s="1322">
        <f t="shared" si="53"/>
        <v>96818.218600426611</v>
      </c>
      <c r="GA39" s="1322">
        <f t="shared" si="53"/>
        <v>99916.401595640273</v>
      </c>
      <c r="GB39" s="1322">
        <f t="shared" si="53"/>
        <v>99916.401595640273</v>
      </c>
      <c r="GC39" s="1322">
        <f t="shared" si="53"/>
        <v>99916.401595640273</v>
      </c>
      <c r="GD39" s="1322">
        <f t="shared" si="53"/>
        <v>99916.401595640273</v>
      </c>
      <c r="GE39" s="1322">
        <f t="shared" si="53"/>
        <v>99916.401595640273</v>
      </c>
      <c r="GF39" s="1322">
        <f t="shared" si="53"/>
        <v>99916.401595640273</v>
      </c>
      <c r="GG39" s="1322">
        <f t="shared" si="53"/>
        <v>99916.401595640273</v>
      </c>
      <c r="GH39" s="1322">
        <f t="shared" si="53"/>
        <v>99916.401595640273</v>
      </c>
      <c r="GI39" s="1322">
        <f t="shared" si="53"/>
        <v>99916.401595640273</v>
      </c>
      <c r="GJ39" s="1322">
        <f t="shared" si="53"/>
        <v>99916.401595640273</v>
      </c>
      <c r="GK39" s="1322">
        <f t="shared" si="53"/>
        <v>99916.401595640273</v>
      </c>
      <c r="GL39" s="1322">
        <f t="shared" si="53"/>
        <v>99916.401595640273</v>
      </c>
      <c r="GM39" s="1322">
        <f t="shared" si="53"/>
        <v>103113.72644670076</v>
      </c>
      <c r="GN39" s="1322">
        <f t="shared" si="53"/>
        <v>103113.72644670076</v>
      </c>
      <c r="GO39" s="1322">
        <f t="shared" si="53"/>
        <v>103113.72644670076</v>
      </c>
      <c r="GP39" s="1322">
        <f t="shared" si="53"/>
        <v>103113.72644670076</v>
      </c>
      <c r="GQ39" s="1322">
        <f t="shared" si="53"/>
        <v>103113.72644670076</v>
      </c>
      <c r="GR39" s="1322">
        <f t="shared" si="53"/>
        <v>103113.72644670076</v>
      </c>
      <c r="GS39" s="1322">
        <f t="shared" si="53"/>
        <v>103113.72644670076</v>
      </c>
      <c r="GT39" s="1322">
        <f t="shared" si="53"/>
        <v>103113.72644670076</v>
      </c>
      <c r="GU39" s="1322">
        <f t="shared" si="53"/>
        <v>103113.72644670076</v>
      </c>
      <c r="GV39" s="1322">
        <f t="shared" si="53"/>
        <v>103113.72644670076</v>
      </c>
      <c r="GW39" s="1322">
        <f t="shared" si="53"/>
        <v>103113.72644670076</v>
      </c>
      <c r="GX39" s="1322">
        <f t="shared" si="53"/>
        <v>103113.72644670076</v>
      </c>
      <c r="GY39" s="1322">
        <f t="shared" si="53"/>
        <v>106413.3656929952</v>
      </c>
      <c r="GZ39" s="1322">
        <f t="shared" si="53"/>
        <v>106413.3656929952</v>
      </c>
      <c r="HA39" s="1322">
        <f t="shared" si="53"/>
        <v>106413.3656929952</v>
      </c>
      <c r="HB39" s="1322">
        <f t="shared" si="53"/>
        <v>106413.3656929952</v>
      </c>
      <c r="HC39" s="1322">
        <f t="shared" si="53"/>
        <v>106413.3656929952</v>
      </c>
      <c r="HD39" s="1322">
        <f t="shared" si="53"/>
        <v>106413.3656929952</v>
      </c>
      <c r="HE39" s="1322">
        <f t="shared" si="53"/>
        <v>106413.3656929952</v>
      </c>
      <c r="HF39" s="1322">
        <f t="shared" si="53"/>
        <v>106413.3656929952</v>
      </c>
      <c r="HG39" s="1322">
        <f t="shared" si="53"/>
        <v>106413.3656929952</v>
      </c>
      <c r="HH39" s="1322">
        <f t="shared" si="53"/>
        <v>106413.3656929952</v>
      </c>
      <c r="HI39" s="1322">
        <f t="shared" si="53"/>
        <v>106413.3656929952</v>
      </c>
      <c r="HJ39" s="1322">
        <f t="shared" si="53"/>
        <v>106413.3656929952</v>
      </c>
      <c r="HK39" s="1322">
        <f t="shared" si="53"/>
        <v>109818.59339517105</v>
      </c>
      <c r="HL39" s="1322">
        <f t="shared" si="53"/>
        <v>109818.59339517105</v>
      </c>
      <c r="HM39" s="1322">
        <f t="shared" si="53"/>
        <v>109818.59339517105</v>
      </c>
      <c r="HN39" s="1322">
        <f t="shared" si="53"/>
        <v>109818.59339517105</v>
      </c>
      <c r="HO39" s="1322">
        <f t="shared" si="53"/>
        <v>109818.59339517105</v>
      </c>
      <c r="HP39" s="1322">
        <f t="shared" si="53"/>
        <v>109818.59339517105</v>
      </c>
      <c r="HQ39" s="1322">
        <f t="shared" ref="HQ39:IA39" si="54">+HLOOKUP(HQ$23,$E$25:$W$40,15,FALSE)/12</f>
        <v>109818.59339517105</v>
      </c>
      <c r="HR39" s="1322">
        <f t="shared" si="54"/>
        <v>109818.59339517105</v>
      </c>
      <c r="HS39" s="1322">
        <f t="shared" si="54"/>
        <v>109818.59339517105</v>
      </c>
      <c r="HT39" s="1322">
        <f t="shared" si="54"/>
        <v>109818.59339517105</v>
      </c>
      <c r="HU39" s="1322">
        <f t="shared" si="54"/>
        <v>109818.59339517105</v>
      </c>
      <c r="HV39" s="1322">
        <f t="shared" si="54"/>
        <v>109818.59339517105</v>
      </c>
      <c r="HW39" s="1322">
        <f t="shared" si="54"/>
        <v>113332.78838381653</v>
      </c>
      <c r="HX39" s="1322">
        <f t="shared" si="54"/>
        <v>113332.78838381653</v>
      </c>
      <c r="HY39" s="1322">
        <f t="shared" si="54"/>
        <v>113332.78838381653</v>
      </c>
      <c r="HZ39" s="1322">
        <f t="shared" si="54"/>
        <v>113332.78838381653</v>
      </c>
      <c r="IA39" s="1322">
        <f t="shared" si="54"/>
        <v>113332.78838381653</v>
      </c>
    </row>
    <row r="40" spans="1:235" s="58" customFormat="1" x14ac:dyDescent="0.3">
      <c r="C40" s="93" t="s">
        <v>1378</v>
      </c>
      <c r="D40" s="111"/>
      <c r="E40" s="111"/>
      <c r="F40" s="116">
        <f t="shared" si="50"/>
        <v>100000</v>
      </c>
      <c r="G40" s="116">
        <f>+F40*(1+Case!D101)</f>
        <v>102499.99999999999</v>
      </c>
      <c r="H40" s="186">
        <f>+G40*(1+Case!E101)</f>
        <v>105779.99999999999</v>
      </c>
      <c r="I40" s="186">
        <f>+H40*(1+Case!F101)</f>
        <v>109270.73999999998</v>
      </c>
      <c r="J40" s="187">
        <f>+I40*(1+Case!G101)</f>
        <v>112111.77923999997</v>
      </c>
      <c r="K40" s="187">
        <f>+J40*(1+Case!H101)</f>
        <v>115026.68550023998</v>
      </c>
      <c r="L40" s="187">
        <f>+K40*(1+Case!I101)</f>
        <v>118017.37932324622</v>
      </c>
      <c r="M40" s="187">
        <f>+L40*(1+Case!J101)</f>
        <v>121085.83118565062</v>
      </c>
      <c r="N40" s="187">
        <f>+M40*(1+Case!K101)</f>
        <v>124234.06279647753</v>
      </c>
      <c r="O40" s="187">
        <f>+N40*(1+Case!L101)</f>
        <v>127464.14842918595</v>
      </c>
      <c r="P40" s="187">
        <f>+O40*(1+Case!M101)</f>
        <v>130778.21628834479</v>
      </c>
      <c r="Q40" s="187">
        <f>+P40*(1+Case!N101)</f>
        <v>134178.44991184174</v>
      </c>
      <c r="R40" s="187">
        <f>+Q40*(1+Case!O101)</f>
        <v>137667.08960954964</v>
      </c>
      <c r="S40" s="187">
        <f>+R40*(1+Case!P101)</f>
        <v>141246.43393939795</v>
      </c>
      <c r="T40" s="187">
        <f>+S40*(1+Case!Q101)</f>
        <v>144918.84122182231</v>
      </c>
      <c r="U40" s="187">
        <f>+T40*(1+Case!R101)</f>
        <v>148686.73109358968</v>
      </c>
      <c r="V40" s="187">
        <f>+U40*(1+Case!S101)</f>
        <v>152552.58610202302</v>
      </c>
      <c r="W40" s="131">
        <f>+V40*(1+Case!T101)</f>
        <v>156518.95334067562</v>
      </c>
      <c r="Y40" s="93" t="s">
        <v>1378</v>
      </c>
      <c r="Z40" s="111"/>
      <c r="AA40" s="1336"/>
      <c r="AB40" s="1337"/>
      <c r="AC40" s="1337"/>
      <c r="AD40" s="1337"/>
      <c r="AE40" s="1337"/>
      <c r="AF40" s="1341">
        <f>+HLOOKUP(AF$23,$E$25:$W$40,16,FALSE)/12</f>
        <v>8333.3333333333339</v>
      </c>
      <c r="AG40" s="1322">
        <f t="shared" ref="AG40:CR40" si="55">+HLOOKUP(AG$23,$E$25:$W$40,16,FALSE)/12</f>
        <v>8333.3333333333339</v>
      </c>
      <c r="AH40" s="1322">
        <f t="shared" si="55"/>
        <v>8333.3333333333339</v>
      </c>
      <c r="AI40" s="1322">
        <f t="shared" si="55"/>
        <v>8333.3333333333339</v>
      </c>
      <c r="AJ40" s="1322">
        <f t="shared" si="55"/>
        <v>8333.3333333333339</v>
      </c>
      <c r="AK40" s="1322">
        <f t="shared" si="55"/>
        <v>8333.3333333333339</v>
      </c>
      <c r="AL40" s="1322">
        <f t="shared" si="55"/>
        <v>8333.3333333333339</v>
      </c>
      <c r="AM40" s="1322">
        <f t="shared" si="55"/>
        <v>8541.6666666666661</v>
      </c>
      <c r="AN40" s="1322">
        <f t="shared" si="55"/>
        <v>8541.6666666666661</v>
      </c>
      <c r="AO40" s="1322">
        <f t="shared" si="55"/>
        <v>8541.6666666666661</v>
      </c>
      <c r="AP40" s="1322">
        <f t="shared" si="55"/>
        <v>8541.6666666666661</v>
      </c>
      <c r="AQ40" s="1322">
        <f t="shared" si="55"/>
        <v>8541.6666666666661</v>
      </c>
      <c r="AR40" s="1322">
        <f t="shared" si="55"/>
        <v>8541.6666666666661</v>
      </c>
      <c r="AS40" s="1322">
        <f t="shared" si="55"/>
        <v>8541.6666666666661</v>
      </c>
      <c r="AT40" s="1322">
        <f t="shared" si="55"/>
        <v>8541.6666666666661</v>
      </c>
      <c r="AU40" s="1322">
        <f t="shared" si="55"/>
        <v>8541.6666666666661</v>
      </c>
      <c r="AV40" s="1322">
        <f t="shared" si="55"/>
        <v>8541.6666666666661</v>
      </c>
      <c r="AW40" s="1322">
        <f t="shared" si="55"/>
        <v>8541.6666666666661</v>
      </c>
      <c r="AX40" s="1322">
        <f t="shared" si="55"/>
        <v>8541.6666666666661</v>
      </c>
      <c r="AY40" s="1322">
        <f t="shared" si="55"/>
        <v>8814.9999999999982</v>
      </c>
      <c r="AZ40" s="1322">
        <f t="shared" si="55"/>
        <v>8814.9999999999982</v>
      </c>
      <c r="BA40" s="1322">
        <f t="shared" si="55"/>
        <v>8814.9999999999982</v>
      </c>
      <c r="BB40" s="1322">
        <f t="shared" si="55"/>
        <v>8814.9999999999982</v>
      </c>
      <c r="BC40" s="1322">
        <f t="shared" si="55"/>
        <v>8814.9999999999982</v>
      </c>
      <c r="BD40" s="1322">
        <f t="shared" si="55"/>
        <v>8814.9999999999982</v>
      </c>
      <c r="BE40" s="1322">
        <f t="shared" si="55"/>
        <v>8814.9999999999982</v>
      </c>
      <c r="BF40" s="1322">
        <f t="shared" si="55"/>
        <v>8814.9999999999982</v>
      </c>
      <c r="BG40" s="1322">
        <f t="shared" si="55"/>
        <v>8814.9999999999982</v>
      </c>
      <c r="BH40" s="1322">
        <f t="shared" si="55"/>
        <v>8814.9999999999982</v>
      </c>
      <c r="BI40" s="1322">
        <f t="shared" si="55"/>
        <v>8814.9999999999982</v>
      </c>
      <c r="BJ40" s="1322">
        <f t="shared" si="55"/>
        <v>8814.9999999999982</v>
      </c>
      <c r="BK40" s="1322">
        <f t="shared" si="55"/>
        <v>9105.8949999999986</v>
      </c>
      <c r="BL40" s="1322">
        <f t="shared" si="55"/>
        <v>9105.8949999999986</v>
      </c>
      <c r="BM40" s="1322">
        <f t="shared" si="55"/>
        <v>9105.8949999999986</v>
      </c>
      <c r="BN40" s="1322">
        <f t="shared" si="55"/>
        <v>9105.8949999999986</v>
      </c>
      <c r="BO40" s="1322">
        <f t="shared" si="55"/>
        <v>9105.8949999999986</v>
      </c>
      <c r="BP40" s="1322">
        <f t="shared" si="55"/>
        <v>9105.8949999999986</v>
      </c>
      <c r="BQ40" s="1322">
        <f t="shared" si="55"/>
        <v>9105.8949999999986</v>
      </c>
      <c r="BR40" s="1322">
        <f t="shared" si="55"/>
        <v>9105.8949999999986</v>
      </c>
      <c r="BS40" s="1322">
        <f t="shared" si="55"/>
        <v>9105.8949999999986</v>
      </c>
      <c r="BT40" s="1322">
        <f t="shared" si="55"/>
        <v>9105.8949999999986</v>
      </c>
      <c r="BU40" s="1322">
        <f t="shared" si="55"/>
        <v>9105.8949999999986</v>
      </c>
      <c r="BV40" s="1322">
        <f t="shared" si="55"/>
        <v>9105.8949999999986</v>
      </c>
      <c r="BW40" s="1322">
        <f t="shared" si="55"/>
        <v>9342.6482699999979</v>
      </c>
      <c r="BX40" s="1322">
        <f t="shared" si="55"/>
        <v>9342.6482699999979</v>
      </c>
      <c r="BY40" s="1322">
        <f t="shared" si="55"/>
        <v>9342.6482699999979</v>
      </c>
      <c r="BZ40" s="1322">
        <f t="shared" si="55"/>
        <v>9342.6482699999979</v>
      </c>
      <c r="CA40" s="1322">
        <f t="shared" si="55"/>
        <v>9342.6482699999979</v>
      </c>
      <c r="CB40" s="1322">
        <f t="shared" si="55"/>
        <v>9342.6482699999979</v>
      </c>
      <c r="CC40" s="1322">
        <f t="shared" si="55"/>
        <v>9342.6482699999979</v>
      </c>
      <c r="CD40" s="1322">
        <f t="shared" si="55"/>
        <v>9342.6482699999979</v>
      </c>
      <c r="CE40" s="1322">
        <f t="shared" si="55"/>
        <v>9342.6482699999979</v>
      </c>
      <c r="CF40" s="1322">
        <f t="shared" si="55"/>
        <v>9342.6482699999979</v>
      </c>
      <c r="CG40" s="1322">
        <f t="shared" si="55"/>
        <v>9342.6482699999979</v>
      </c>
      <c r="CH40" s="1322">
        <f t="shared" si="55"/>
        <v>9342.6482699999979</v>
      </c>
      <c r="CI40" s="1322">
        <f t="shared" si="55"/>
        <v>9585.5571250199991</v>
      </c>
      <c r="CJ40" s="1322">
        <f t="shared" si="55"/>
        <v>9585.5571250199991</v>
      </c>
      <c r="CK40" s="1322">
        <f t="shared" si="55"/>
        <v>9585.5571250199991</v>
      </c>
      <c r="CL40" s="1322">
        <f t="shared" si="55"/>
        <v>9585.5571250199991</v>
      </c>
      <c r="CM40" s="1322">
        <f t="shared" si="55"/>
        <v>9585.5571250199991</v>
      </c>
      <c r="CN40" s="1322">
        <f t="shared" si="55"/>
        <v>9585.5571250199991</v>
      </c>
      <c r="CO40" s="1322">
        <f t="shared" si="55"/>
        <v>9585.5571250199991</v>
      </c>
      <c r="CP40" s="1322">
        <f t="shared" si="55"/>
        <v>9585.5571250199991</v>
      </c>
      <c r="CQ40" s="1322">
        <f t="shared" si="55"/>
        <v>9585.5571250199991</v>
      </c>
      <c r="CR40" s="1322">
        <f t="shared" si="55"/>
        <v>9585.5571250199991</v>
      </c>
      <c r="CS40" s="1322">
        <f t="shared" ref="CS40:FD40" si="56">+HLOOKUP(CS$23,$E$25:$W$40,16,FALSE)/12</f>
        <v>9585.5571250199991</v>
      </c>
      <c r="CT40" s="1322">
        <f t="shared" si="56"/>
        <v>9585.5571250199991</v>
      </c>
      <c r="CU40" s="1322">
        <f t="shared" si="56"/>
        <v>9834.7816102705183</v>
      </c>
      <c r="CV40" s="1322">
        <f t="shared" si="56"/>
        <v>9834.7816102705183</v>
      </c>
      <c r="CW40" s="1322">
        <f t="shared" si="56"/>
        <v>9834.7816102705183</v>
      </c>
      <c r="CX40" s="1322">
        <f t="shared" si="56"/>
        <v>9834.7816102705183</v>
      </c>
      <c r="CY40" s="1322">
        <f t="shared" si="56"/>
        <v>9834.7816102705183</v>
      </c>
      <c r="CZ40" s="1322">
        <f t="shared" si="56"/>
        <v>9834.7816102705183</v>
      </c>
      <c r="DA40" s="1322">
        <f t="shared" si="56"/>
        <v>9834.7816102705183</v>
      </c>
      <c r="DB40" s="1322">
        <f t="shared" si="56"/>
        <v>9834.7816102705183</v>
      </c>
      <c r="DC40" s="1322">
        <f t="shared" si="56"/>
        <v>9834.7816102705183</v>
      </c>
      <c r="DD40" s="1322">
        <f t="shared" si="56"/>
        <v>9834.7816102705183</v>
      </c>
      <c r="DE40" s="1322">
        <f t="shared" si="56"/>
        <v>9834.7816102705183</v>
      </c>
      <c r="DF40" s="1322">
        <f t="shared" si="56"/>
        <v>9834.7816102705183</v>
      </c>
      <c r="DG40" s="1322">
        <f t="shared" si="56"/>
        <v>10090.485932137552</v>
      </c>
      <c r="DH40" s="1322">
        <f t="shared" si="56"/>
        <v>10090.485932137552</v>
      </c>
      <c r="DI40" s="1322">
        <f t="shared" si="56"/>
        <v>10090.485932137552</v>
      </c>
      <c r="DJ40" s="1322">
        <f t="shared" si="56"/>
        <v>10090.485932137552</v>
      </c>
      <c r="DK40" s="1322">
        <f t="shared" si="56"/>
        <v>10090.485932137552</v>
      </c>
      <c r="DL40" s="1322">
        <f t="shared" si="56"/>
        <v>10090.485932137552</v>
      </c>
      <c r="DM40" s="1322">
        <f t="shared" si="56"/>
        <v>10090.485932137552</v>
      </c>
      <c r="DN40" s="1322">
        <f t="shared" si="56"/>
        <v>10090.485932137552</v>
      </c>
      <c r="DO40" s="1322">
        <f t="shared" si="56"/>
        <v>10090.485932137552</v>
      </c>
      <c r="DP40" s="1322">
        <f t="shared" si="56"/>
        <v>10090.485932137552</v>
      </c>
      <c r="DQ40" s="1322">
        <f t="shared" si="56"/>
        <v>10090.485932137552</v>
      </c>
      <c r="DR40" s="1322">
        <f t="shared" si="56"/>
        <v>10090.485932137552</v>
      </c>
      <c r="DS40" s="1322">
        <f t="shared" si="56"/>
        <v>10352.838566373128</v>
      </c>
      <c r="DT40" s="1322">
        <f t="shared" si="56"/>
        <v>10352.838566373128</v>
      </c>
      <c r="DU40" s="1322">
        <f t="shared" si="56"/>
        <v>10352.838566373128</v>
      </c>
      <c r="DV40" s="1322">
        <f t="shared" si="56"/>
        <v>10352.838566373128</v>
      </c>
      <c r="DW40" s="1322">
        <f t="shared" si="56"/>
        <v>10352.838566373128</v>
      </c>
      <c r="DX40" s="1322">
        <f t="shared" si="56"/>
        <v>10352.838566373128</v>
      </c>
      <c r="DY40" s="1322">
        <f t="shared" si="56"/>
        <v>10352.838566373128</v>
      </c>
      <c r="DZ40" s="1322">
        <f t="shared" si="56"/>
        <v>10352.838566373128</v>
      </c>
      <c r="EA40" s="1322">
        <f t="shared" si="56"/>
        <v>10352.838566373128</v>
      </c>
      <c r="EB40" s="1322">
        <f t="shared" si="56"/>
        <v>10352.838566373128</v>
      </c>
      <c r="EC40" s="1322">
        <f t="shared" si="56"/>
        <v>10352.838566373128</v>
      </c>
      <c r="ED40" s="1322">
        <f t="shared" si="56"/>
        <v>10352.838566373128</v>
      </c>
      <c r="EE40" s="1322">
        <f t="shared" si="56"/>
        <v>10622.012369098829</v>
      </c>
      <c r="EF40" s="1322">
        <f t="shared" si="56"/>
        <v>10622.012369098829</v>
      </c>
      <c r="EG40" s="1322">
        <f t="shared" si="56"/>
        <v>10622.012369098829</v>
      </c>
      <c r="EH40" s="1322">
        <f t="shared" si="56"/>
        <v>10622.012369098829</v>
      </c>
      <c r="EI40" s="1322">
        <f t="shared" si="56"/>
        <v>10622.012369098829</v>
      </c>
      <c r="EJ40" s="1322">
        <f t="shared" si="56"/>
        <v>10622.012369098829</v>
      </c>
      <c r="EK40" s="1322">
        <f t="shared" si="56"/>
        <v>10622.012369098829</v>
      </c>
      <c r="EL40" s="1322">
        <f t="shared" si="56"/>
        <v>10622.012369098829</v>
      </c>
      <c r="EM40" s="1322">
        <f t="shared" si="56"/>
        <v>10622.012369098829</v>
      </c>
      <c r="EN40" s="1322">
        <f t="shared" si="56"/>
        <v>10622.012369098829</v>
      </c>
      <c r="EO40" s="1322">
        <f t="shared" si="56"/>
        <v>10622.012369098829</v>
      </c>
      <c r="EP40" s="1322">
        <f t="shared" si="56"/>
        <v>10622.012369098829</v>
      </c>
      <c r="EQ40" s="1322">
        <f t="shared" si="56"/>
        <v>10898.1846906954</v>
      </c>
      <c r="ER40" s="1322">
        <f t="shared" si="56"/>
        <v>10898.1846906954</v>
      </c>
      <c r="ES40" s="1322">
        <f t="shared" si="56"/>
        <v>10898.1846906954</v>
      </c>
      <c r="ET40" s="1322">
        <f t="shared" si="56"/>
        <v>10898.1846906954</v>
      </c>
      <c r="EU40" s="1322">
        <f t="shared" si="56"/>
        <v>10898.1846906954</v>
      </c>
      <c r="EV40" s="1322">
        <f t="shared" si="56"/>
        <v>10898.1846906954</v>
      </c>
      <c r="EW40" s="1322">
        <f t="shared" si="56"/>
        <v>10898.1846906954</v>
      </c>
      <c r="EX40" s="1322">
        <f t="shared" si="56"/>
        <v>10898.1846906954</v>
      </c>
      <c r="EY40" s="1322">
        <f t="shared" si="56"/>
        <v>10898.1846906954</v>
      </c>
      <c r="EZ40" s="1322">
        <f t="shared" si="56"/>
        <v>10898.1846906954</v>
      </c>
      <c r="FA40" s="1322">
        <f t="shared" si="56"/>
        <v>10898.1846906954</v>
      </c>
      <c r="FB40" s="1322">
        <f t="shared" si="56"/>
        <v>10898.1846906954</v>
      </c>
      <c r="FC40" s="1322">
        <f t="shared" si="56"/>
        <v>11181.537492653479</v>
      </c>
      <c r="FD40" s="1322">
        <f t="shared" si="56"/>
        <v>11181.537492653479</v>
      </c>
      <c r="FE40" s="1322">
        <f t="shared" ref="FE40:HP40" si="57">+HLOOKUP(FE$23,$E$25:$W$40,16,FALSE)/12</f>
        <v>11181.537492653479</v>
      </c>
      <c r="FF40" s="1322">
        <f t="shared" si="57"/>
        <v>11181.537492653479</v>
      </c>
      <c r="FG40" s="1322">
        <f t="shared" si="57"/>
        <v>11181.537492653479</v>
      </c>
      <c r="FH40" s="1322">
        <f t="shared" si="57"/>
        <v>11181.537492653479</v>
      </c>
      <c r="FI40" s="1322">
        <f t="shared" si="57"/>
        <v>11181.537492653479</v>
      </c>
      <c r="FJ40" s="1322">
        <f t="shared" si="57"/>
        <v>11181.537492653479</v>
      </c>
      <c r="FK40" s="1322">
        <f t="shared" si="57"/>
        <v>11181.537492653479</v>
      </c>
      <c r="FL40" s="1322">
        <f t="shared" si="57"/>
        <v>11181.537492653479</v>
      </c>
      <c r="FM40" s="1322">
        <f t="shared" si="57"/>
        <v>11181.537492653479</v>
      </c>
      <c r="FN40" s="1322">
        <f t="shared" si="57"/>
        <v>11181.537492653479</v>
      </c>
      <c r="FO40" s="1322">
        <f t="shared" si="57"/>
        <v>11472.25746746247</v>
      </c>
      <c r="FP40" s="1322">
        <f t="shared" si="57"/>
        <v>11472.25746746247</v>
      </c>
      <c r="FQ40" s="1322">
        <f t="shared" si="57"/>
        <v>11472.25746746247</v>
      </c>
      <c r="FR40" s="1322">
        <f t="shared" si="57"/>
        <v>11472.25746746247</v>
      </c>
      <c r="FS40" s="1322">
        <f t="shared" si="57"/>
        <v>11472.25746746247</v>
      </c>
      <c r="FT40" s="1322">
        <f t="shared" si="57"/>
        <v>11472.25746746247</v>
      </c>
      <c r="FU40" s="1322">
        <f t="shared" si="57"/>
        <v>11472.25746746247</v>
      </c>
      <c r="FV40" s="1322">
        <f t="shared" si="57"/>
        <v>11472.25746746247</v>
      </c>
      <c r="FW40" s="1322">
        <f t="shared" si="57"/>
        <v>11472.25746746247</v>
      </c>
      <c r="FX40" s="1322">
        <f t="shared" si="57"/>
        <v>11472.25746746247</v>
      </c>
      <c r="FY40" s="1322">
        <f t="shared" si="57"/>
        <v>11472.25746746247</v>
      </c>
      <c r="FZ40" s="1322">
        <f t="shared" si="57"/>
        <v>11472.25746746247</v>
      </c>
      <c r="GA40" s="1322">
        <f t="shared" si="57"/>
        <v>11770.536161616496</v>
      </c>
      <c r="GB40" s="1322">
        <f t="shared" si="57"/>
        <v>11770.536161616496</v>
      </c>
      <c r="GC40" s="1322">
        <f t="shared" si="57"/>
        <v>11770.536161616496</v>
      </c>
      <c r="GD40" s="1322">
        <f t="shared" si="57"/>
        <v>11770.536161616496</v>
      </c>
      <c r="GE40" s="1322">
        <f t="shared" si="57"/>
        <v>11770.536161616496</v>
      </c>
      <c r="GF40" s="1322">
        <f t="shared" si="57"/>
        <v>11770.536161616496</v>
      </c>
      <c r="GG40" s="1322">
        <f t="shared" si="57"/>
        <v>11770.536161616496</v>
      </c>
      <c r="GH40" s="1322">
        <f t="shared" si="57"/>
        <v>11770.536161616496</v>
      </c>
      <c r="GI40" s="1322">
        <f t="shared" si="57"/>
        <v>11770.536161616496</v>
      </c>
      <c r="GJ40" s="1322">
        <f t="shared" si="57"/>
        <v>11770.536161616496</v>
      </c>
      <c r="GK40" s="1322">
        <f t="shared" si="57"/>
        <v>11770.536161616496</v>
      </c>
      <c r="GL40" s="1322">
        <f t="shared" si="57"/>
        <v>11770.536161616496</v>
      </c>
      <c r="GM40" s="1322">
        <f t="shared" si="57"/>
        <v>12076.570101818526</v>
      </c>
      <c r="GN40" s="1322">
        <f t="shared" si="57"/>
        <v>12076.570101818526</v>
      </c>
      <c r="GO40" s="1322">
        <f t="shared" si="57"/>
        <v>12076.570101818526</v>
      </c>
      <c r="GP40" s="1322">
        <f t="shared" si="57"/>
        <v>12076.570101818526</v>
      </c>
      <c r="GQ40" s="1322">
        <f t="shared" si="57"/>
        <v>12076.570101818526</v>
      </c>
      <c r="GR40" s="1322">
        <f t="shared" si="57"/>
        <v>12076.570101818526</v>
      </c>
      <c r="GS40" s="1322">
        <f t="shared" si="57"/>
        <v>12076.570101818526</v>
      </c>
      <c r="GT40" s="1322">
        <f t="shared" si="57"/>
        <v>12076.570101818526</v>
      </c>
      <c r="GU40" s="1322">
        <f t="shared" si="57"/>
        <v>12076.570101818526</v>
      </c>
      <c r="GV40" s="1322">
        <f t="shared" si="57"/>
        <v>12076.570101818526</v>
      </c>
      <c r="GW40" s="1322">
        <f t="shared" si="57"/>
        <v>12076.570101818526</v>
      </c>
      <c r="GX40" s="1322">
        <f t="shared" si="57"/>
        <v>12076.570101818526</v>
      </c>
      <c r="GY40" s="1322">
        <f t="shared" si="57"/>
        <v>12390.560924465806</v>
      </c>
      <c r="GZ40" s="1322">
        <f t="shared" si="57"/>
        <v>12390.560924465806</v>
      </c>
      <c r="HA40" s="1322">
        <f t="shared" si="57"/>
        <v>12390.560924465806</v>
      </c>
      <c r="HB40" s="1322">
        <f t="shared" si="57"/>
        <v>12390.560924465806</v>
      </c>
      <c r="HC40" s="1322">
        <f t="shared" si="57"/>
        <v>12390.560924465806</v>
      </c>
      <c r="HD40" s="1322">
        <f t="shared" si="57"/>
        <v>12390.560924465806</v>
      </c>
      <c r="HE40" s="1322">
        <f t="shared" si="57"/>
        <v>12390.560924465806</v>
      </c>
      <c r="HF40" s="1322">
        <f t="shared" si="57"/>
        <v>12390.560924465806</v>
      </c>
      <c r="HG40" s="1322">
        <f t="shared" si="57"/>
        <v>12390.560924465806</v>
      </c>
      <c r="HH40" s="1322">
        <f t="shared" si="57"/>
        <v>12390.560924465806</v>
      </c>
      <c r="HI40" s="1322">
        <f t="shared" si="57"/>
        <v>12390.560924465806</v>
      </c>
      <c r="HJ40" s="1322">
        <f t="shared" si="57"/>
        <v>12390.560924465806</v>
      </c>
      <c r="HK40" s="1322">
        <f t="shared" si="57"/>
        <v>12712.715508501919</v>
      </c>
      <c r="HL40" s="1322">
        <f t="shared" si="57"/>
        <v>12712.715508501919</v>
      </c>
      <c r="HM40" s="1322">
        <f t="shared" si="57"/>
        <v>12712.715508501919</v>
      </c>
      <c r="HN40" s="1322">
        <f t="shared" si="57"/>
        <v>12712.715508501919</v>
      </c>
      <c r="HO40" s="1322">
        <f t="shared" si="57"/>
        <v>12712.715508501919</v>
      </c>
      <c r="HP40" s="1322">
        <f t="shared" si="57"/>
        <v>12712.715508501919</v>
      </c>
      <c r="HQ40" s="1322">
        <f t="shared" ref="HQ40:IA40" si="58">+HLOOKUP(HQ$23,$E$25:$W$40,16,FALSE)/12</f>
        <v>12712.715508501919</v>
      </c>
      <c r="HR40" s="1322">
        <f t="shared" si="58"/>
        <v>12712.715508501919</v>
      </c>
      <c r="HS40" s="1322">
        <f t="shared" si="58"/>
        <v>12712.715508501919</v>
      </c>
      <c r="HT40" s="1322">
        <f t="shared" si="58"/>
        <v>12712.715508501919</v>
      </c>
      <c r="HU40" s="1322">
        <f t="shared" si="58"/>
        <v>12712.715508501919</v>
      </c>
      <c r="HV40" s="1322">
        <f t="shared" si="58"/>
        <v>12712.715508501919</v>
      </c>
      <c r="HW40" s="1322">
        <f t="shared" si="58"/>
        <v>13043.246111722969</v>
      </c>
      <c r="HX40" s="1322">
        <f t="shared" si="58"/>
        <v>13043.246111722969</v>
      </c>
      <c r="HY40" s="1322">
        <f t="shared" si="58"/>
        <v>13043.246111722969</v>
      </c>
      <c r="HZ40" s="1322">
        <f t="shared" si="58"/>
        <v>13043.246111722969</v>
      </c>
      <c r="IA40" s="1322">
        <f t="shared" si="58"/>
        <v>13043.246111722969</v>
      </c>
    </row>
    <row r="41" spans="1:235" x14ac:dyDescent="0.3">
      <c r="C41" s="191" t="s">
        <v>255</v>
      </c>
      <c r="D41" s="191"/>
      <c r="E41" s="191"/>
      <c r="F41" s="191">
        <f>SUM(F30:F40)</f>
        <v>24642878.922161657</v>
      </c>
      <c r="G41" s="191">
        <f t="shared" ref="G41:W41" si="59">SUM(G30:G40)</f>
        <v>34702476.048611626</v>
      </c>
      <c r="H41" s="191">
        <f t="shared" si="59"/>
        <v>35395667.580481023</v>
      </c>
      <c r="I41" s="191">
        <f t="shared" si="59"/>
        <v>36110357.504254662</v>
      </c>
      <c r="J41" s="192">
        <f t="shared" si="59"/>
        <v>36839514.3943175</v>
      </c>
      <c r="K41" s="192">
        <f t="shared" si="59"/>
        <v>37587337.502054311</v>
      </c>
      <c r="L41" s="192">
        <f t="shared" si="59"/>
        <v>38354332.239052847</v>
      </c>
      <c r="M41" s="192">
        <f t="shared" si="59"/>
        <v>39141019.478261285</v>
      </c>
      <c r="N41" s="192">
        <f t="shared" si="59"/>
        <v>39947934.780590102</v>
      </c>
      <c r="O41" s="192">
        <f t="shared" si="59"/>
        <v>40775629.896895409</v>
      </c>
      <c r="P41" s="192">
        <f t="shared" si="59"/>
        <v>41624671.141871773</v>
      </c>
      <c r="Q41" s="192">
        <f t="shared" si="59"/>
        <v>42495644.44210396</v>
      </c>
      <c r="R41" s="192">
        <f t="shared" si="59"/>
        <v>43389149.858701713</v>
      </c>
      <c r="S41" s="192">
        <f t="shared" si="59"/>
        <v>44399475.062879056</v>
      </c>
      <c r="T41" s="192">
        <f t="shared" si="59"/>
        <v>45785835.12516319</v>
      </c>
      <c r="U41" s="192">
        <f t="shared" si="59"/>
        <v>47201315.819362879</v>
      </c>
      <c r="V41" s="192">
        <f t="shared" si="59"/>
        <v>48646589.009837717</v>
      </c>
      <c r="W41" s="192">
        <f t="shared" si="59"/>
        <v>31599497.817725446</v>
      </c>
      <c r="Y41" s="191" t="s">
        <v>255</v>
      </c>
      <c r="Z41" s="191"/>
      <c r="AA41" s="1338"/>
      <c r="AB41" s="1338">
        <f>SUM(AB30:AB40)</f>
        <v>0</v>
      </c>
      <c r="AC41" s="1338">
        <f t="shared" ref="AC41:CN41" si="60">SUM(AC30:AC40)</f>
        <v>0</v>
      </c>
      <c r="AD41" s="1338">
        <f t="shared" si="60"/>
        <v>0</v>
      </c>
      <c r="AE41" s="1338">
        <f t="shared" si="60"/>
        <v>0</v>
      </c>
      <c r="AF41" s="1323">
        <f t="shared" si="60"/>
        <v>6345768.4174516657</v>
      </c>
      <c r="AG41" s="1323">
        <f t="shared" si="60"/>
        <v>2250768.4174516648</v>
      </c>
      <c r="AH41" s="1323">
        <f t="shared" si="60"/>
        <v>2250768.4174516648</v>
      </c>
      <c r="AI41" s="1323">
        <f t="shared" si="60"/>
        <v>2250768.4174516648</v>
      </c>
      <c r="AJ41" s="1323">
        <f t="shared" si="60"/>
        <v>2250768.4174516648</v>
      </c>
      <c r="AK41" s="1323">
        <f t="shared" si="60"/>
        <v>2250768.4174516648</v>
      </c>
      <c r="AL41" s="1323">
        <f t="shared" si="60"/>
        <v>2250768.4174516648</v>
      </c>
      <c r="AM41" s="1323">
        <f t="shared" si="60"/>
        <v>9343739.6707176343</v>
      </c>
      <c r="AN41" s="1323">
        <f t="shared" si="60"/>
        <v>2305339.6707176357</v>
      </c>
      <c r="AO41" s="1323">
        <f t="shared" si="60"/>
        <v>2305339.6707176357</v>
      </c>
      <c r="AP41" s="1323">
        <f t="shared" si="60"/>
        <v>2305339.6707176357</v>
      </c>
      <c r="AQ41" s="1323">
        <f t="shared" si="60"/>
        <v>2305339.6707176357</v>
      </c>
      <c r="AR41" s="1323">
        <f t="shared" si="60"/>
        <v>2305339.6707176357</v>
      </c>
      <c r="AS41" s="1323">
        <f t="shared" si="60"/>
        <v>2305339.6707176357</v>
      </c>
      <c r="AT41" s="1323">
        <f t="shared" si="60"/>
        <v>2305339.6707176357</v>
      </c>
      <c r="AU41" s="1323">
        <f t="shared" si="60"/>
        <v>2305339.6707176357</v>
      </c>
      <c r="AV41" s="1323">
        <f t="shared" si="60"/>
        <v>2305339.6707176357</v>
      </c>
      <c r="AW41" s="1323">
        <f t="shared" si="60"/>
        <v>2305339.6707176357</v>
      </c>
      <c r="AX41" s="1323">
        <f t="shared" si="60"/>
        <v>2305339.6707176357</v>
      </c>
      <c r="AY41" s="1323">
        <f t="shared" si="60"/>
        <v>9418709.6317067537</v>
      </c>
      <c r="AZ41" s="1323">
        <f t="shared" si="60"/>
        <v>2361541.6317067519</v>
      </c>
      <c r="BA41" s="1323">
        <f t="shared" si="60"/>
        <v>2361541.6317067519</v>
      </c>
      <c r="BB41" s="1323">
        <f t="shared" si="60"/>
        <v>2361541.6317067519</v>
      </c>
      <c r="BC41" s="1323">
        <f t="shared" si="60"/>
        <v>2361541.6317067519</v>
      </c>
      <c r="BD41" s="1323">
        <f t="shared" si="60"/>
        <v>2361541.6317067519</v>
      </c>
      <c r="BE41" s="1323">
        <f t="shared" si="60"/>
        <v>2361541.6317067519</v>
      </c>
      <c r="BF41" s="1323">
        <f t="shared" si="60"/>
        <v>2361541.6317067519</v>
      </c>
      <c r="BG41" s="1323">
        <f t="shared" si="60"/>
        <v>2361541.6317067519</v>
      </c>
      <c r="BH41" s="1323">
        <f t="shared" si="60"/>
        <v>2361541.6317067519</v>
      </c>
      <c r="BI41" s="1323">
        <f t="shared" si="60"/>
        <v>2361541.6317067519</v>
      </c>
      <c r="BJ41" s="1323">
        <f t="shared" si="60"/>
        <v>2361541.6317067519</v>
      </c>
      <c r="BK41" s="1323">
        <f t="shared" si="60"/>
        <v>9495815.2053545564</v>
      </c>
      <c r="BL41" s="1323">
        <f t="shared" si="60"/>
        <v>2419503.8453545552</v>
      </c>
      <c r="BM41" s="1323">
        <f t="shared" si="60"/>
        <v>2419503.8453545552</v>
      </c>
      <c r="BN41" s="1323">
        <f t="shared" si="60"/>
        <v>2419503.8453545552</v>
      </c>
      <c r="BO41" s="1323">
        <f t="shared" si="60"/>
        <v>2419503.8453545552</v>
      </c>
      <c r="BP41" s="1323">
        <f t="shared" si="60"/>
        <v>2419503.8453545552</v>
      </c>
      <c r="BQ41" s="1323">
        <f t="shared" si="60"/>
        <v>2419503.8453545552</v>
      </c>
      <c r="BR41" s="1323">
        <f t="shared" si="60"/>
        <v>2419503.8453545552</v>
      </c>
      <c r="BS41" s="1323">
        <f t="shared" si="60"/>
        <v>2419503.8453545552</v>
      </c>
      <c r="BT41" s="1323">
        <f t="shared" si="60"/>
        <v>2419503.8453545552</v>
      </c>
      <c r="BU41" s="1323">
        <f t="shared" si="60"/>
        <v>2419503.8453545552</v>
      </c>
      <c r="BV41" s="1323">
        <f t="shared" si="60"/>
        <v>2419503.8453545552</v>
      </c>
      <c r="BW41" s="1323">
        <f t="shared" si="60"/>
        <v>9574477.3211264592</v>
      </c>
      <c r="BX41" s="1323">
        <f t="shared" si="60"/>
        <v>2478639.7339264587</v>
      </c>
      <c r="BY41" s="1323">
        <f t="shared" si="60"/>
        <v>2478639.7339264587</v>
      </c>
      <c r="BZ41" s="1323">
        <f t="shared" si="60"/>
        <v>2478639.7339264587</v>
      </c>
      <c r="CA41" s="1323">
        <f t="shared" si="60"/>
        <v>2478639.7339264587</v>
      </c>
      <c r="CB41" s="1323">
        <f t="shared" si="60"/>
        <v>2478639.7339264587</v>
      </c>
      <c r="CC41" s="1323">
        <f t="shared" si="60"/>
        <v>2478639.7339264587</v>
      </c>
      <c r="CD41" s="1323">
        <f t="shared" si="60"/>
        <v>2478639.7339264587</v>
      </c>
      <c r="CE41" s="1323">
        <f t="shared" si="60"/>
        <v>2478639.7339264587</v>
      </c>
      <c r="CF41" s="1323">
        <f t="shared" si="60"/>
        <v>2478639.7339264587</v>
      </c>
      <c r="CG41" s="1323">
        <f t="shared" si="60"/>
        <v>2478639.7339264587</v>
      </c>
      <c r="CH41" s="1323">
        <f t="shared" si="60"/>
        <v>2478639.7339264587</v>
      </c>
      <c r="CI41" s="1323">
        <f t="shared" si="60"/>
        <v>9655052.9358698577</v>
      </c>
      <c r="CJ41" s="1323">
        <f t="shared" si="60"/>
        <v>2539298.5969258579</v>
      </c>
      <c r="CK41" s="1323">
        <f t="shared" si="60"/>
        <v>2539298.5969258579</v>
      </c>
      <c r="CL41" s="1323">
        <f t="shared" si="60"/>
        <v>2539298.5969258579</v>
      </c>
      <c r="CM41" s="1323">
        <f t="shared" si="60"/>
        <v>2539298.5969258579</v>
      </c>
      <c r="CN41" s="1323">
        <f t="shared" si="60"/>
        <v>2539298.5969258579</v>
      </c>
      <c r="CO41" s="1323">
        <f t="shared" ref="CO41:EZ41" si="61">SUM(CO30:CO40)</f>
        <v>2539298.5969258579</v>
      </c>
      <c r="CP41" s="1323">
        <f t="shared" si="61"/>
        <v>2539298.5969258579</v>
      </c>
      <c r="CQ41" s="1323">
        <f t="shared" si="61"/>
        <v>2539298.5969258579</v>
      </c>
      <c r="CR41" s="1323">
        <f t="shared" si="61"/>
        <v>2539298.5969258579</v>
      </c>
      <c r="CS41" s="1323">
        <f t="shared" si="61"/>
        <v>2539298.5969258579</v>
      </c>
      <c r="CT41" s="1323">
        <f t="shared" si="61"/>
        <v>2539298.5969258579</v>
      </c>
      <c r="CU41" s="1323">
        <f t="shared" si="61"/>
        <v>9737591.3268337119</v>
      </c>
      <c r="CV41" s="1323">
        <f t="shared" si="61"/>
        <v>2601521.9011108298</v>
      </c>
      <c r="CW41" s="1323">
        <f t="shared" si="61"/>
        <v>2601521.9011108298</v>
      </c>
      <c r="CX41" s="1323">
        <f t="shared" si="61"/>
        <v>2601521.9011108298</v>
      </c>
      <c r="CY41" s="1323">
        <f t="shared" si="61"/>
        <v>2601521.9011108298</v>
      </c>
      <c r="CZ41" s="1323">
        <f t="shared" si="61"/>
        <v>2601521.9011108298</v>
      </c>
      <c r="DA41" s="1323">
        <f t="shared" si="61"/>
        <v>2601521.9011108298</v>
      </c>
      <c r="DB41" s="1323">
        <f t="shared" si="61"/>
        <v>2601521.9011108298</v>
      </c>
      <c r="DC41" s="1323">
        <f t="shared" si="61"/>
        <v>2601521.9011108298</v>
      </c>
      <c r="DD41" s="1323">
        <f t="shared" si="61"/>
        <v>2601521.9011108298</v>
      </c>
      <c r="DE41" s="1323">
        <f t="shared" si="61"/>
        <v>2601521.9011108298</v>
      </c>
      <c r="DF41" s="1323">
        <f t="shared" si="61"/>
        <v>2601521.9011108298</v>
      </c>
      <c r="DG41" s="1323">
        <f t="shared" si="61"/>
        <v>9822143.2029059995</v>
      </c>
      <c r="DH41" s="1323">
        <f t="shared" si="61"/>
        <v>2665352.3886686615</v>
      </c>
      <c r="DI41" s="1323">
        <f t="shared" si="61"/>
        <v>2665352.3886686615</v>
      </c>
      <c r="DJ41" s="1323">
        <f t="shared" si="61"/>
        <v>2665352.3886686615</v>
      </c>
      <c r="DK41" s="1323">
        <f t="shared" si="61"/>
        <v>2665352.3886686615</v>
      </c>
      <c r="DL41" s="1323">
        <f t="shared" si="61"/>
        <v>2665352.3886686615</v>
      </c>
      <c r="DM41" s="1323">
        <f t="shared" si="61"/>
        <v>2665352.3886686615</v>
      </c>
      <c r="DN41" s="1323">
        <f t="shared" si="61"/>
        <v>2665352.3886686615</v>
      </c>
      <c r="DO41" s="1323">
        <f t="shared" si="61"/>
        <v>2665352.3886686615</v>
      </c>
      <c r="DP41" s="1323">
        <f t="shared" si="61"/>
        <v>2665352.3886686615</v>
      </c>
      <c r="DQ41" s="1323">
        <f t="shared" si="61"/>
        <v>2665352.3886686615</v>
      </c>
      <c r="DR41" s="1323">
        <f t="shared" si="61"/>
        <v>2665352.3886686615</v>
      </c>
      <c r="DS41" s="1323">
        <f t="shared" si="61"/>
        <v>9908760.6430277526</v>
      </c>
      <c r="DT41" s="1323">
        <f t="shared" si="61"/>
        <v>2730834.0125056677</v>
      </c>
      <c r="DU41" s="1323">
        <f t="shared" si="61"/>
        <v>2730834.0125056677</v>
      </c>
      <c r="DV41" s="1323">
        <f t="shared" si="61"/>
        <v>2730834.0125056677</v>
      </c>
      <c r="DW41" s="1323">
        <f t="shared" si="61"/>
        <v>2730834.0125056677</v>
      </c>
      <c r="DX41" s="1323">
        <f t="shared" si="61"/>
        <v>2730834.0125056677</v>
      </c>
      <c r="DY41" s="1323">
        <f t="shared" si="61"/>
        <v>2730834.0125056677</v>
      </c>
      <c r="DZ41" s="1323">
        <f t="shared" si="61"/>
        <v>2730834.0125056677</v>
      </c>
      <c r="EA41" s="1323">
        <f t="shared" si="61"/>
        <v>2730834.0125056677</v>
      </c>
      <c r="EB41" s="1323">
        <f t="shared" si="61"/>
        <v>2730834.0125056677</v>
      </c>
      <c r="EC41" s="1323">
        <f t="shared" si="61"/>
        <v>2730834.0125056677</v>
      </c>
      <c r="ED41" s="1323">
        <f t="shared" si="61"/>
        <v>2730834.0125056677</v>
      </c>
      <c r="EE41" s="1323">
        <f t="shared" si="61"/>
        <v>9997497.2242794316</v>
      </c>
      <c r="EF41" s="1323">
        <f t="shared" si="61"/>
        <v>2798012.061146907</v>
      </c>
      <c r="EG41" s="1323">
        <f t="shared" si="61"/>
        <v>2798012.061146907</v>
      </c>
      <c r="EH41" s="1323">
        <f t="shared" si="61"/>
        <v>2798012.061146907</v>
      </c>
      <c r="EI41" s="1323">
        <f t="shared" si="61"/>
        <v>2798012.061146907</v>
      </c>
      <c r="EJ41" s="1323">
        <f t="shared" si="61"/>
        <v>2798012.061146907</v>
      </c>
      <c r="EK41" s="1323">
        <f t="shared" si="61"/>
        <v>2798012.061146907</v>
      </c>
      <c r="EL41" s="1323">
        <f t="shared" si="61"/>
        <v>2798012.061146907</v>
      </c>
      <c r="EM41" s="1323">
        <f t="shared" si="61"/>
        <v>2798012.061146907</v>
      </c>
      <c r="EN41" s="1323">
        <f t="shared" si="61"/>
        <v>2798012.061146907</v>
      </c>
      <c r="EO41" s="1323">
        <f t="shared" si="61"/>
        <v>2798012.061146907</v>
      </c>
      <c r="EP41" s="1323">
        <f t="shared" si="61"/>
        <v>2798012.061146907</v>
      </c>
      <c r="EQ41" s="1323">
        <f t="shared" si="61"/>
        <v>10088407.88935156</v>
      </c>
      <c r="ER41" s="1323">
        <f t="shared" si="61"/>
        <v>2866933.0229563829</v>
      </c>
      <c r="ES41" s="1323">
        <f t="shared" si="61"/>
        <v>2866933.0229563829</v>
      </c>
      <c r="ET41" s="1323">
        <f t="shared" si="61"/>
        <v>2866933.0229563829</v>
      </c>
      <c r="EU41" s="1323">
        <f t="shared" si="61"/>
        <v>2866933.0229563829</v>
      </c>
      <c r="EV41" s="1323">
        <f t="shared" si="61"/>
        <v>2866933.0229563829</v>
      </c>
      <c r="EW41" s="1323">
        <f t="shared" si="61"/>
        <v>2866933.0229563829</v>
      </c>
      <c r="EX41" s="1323">
        <f t="shared" si="61"/>
        <v>2866933.0229563829</v>
      </c>
      <c r="EY41" s="1323">
        <f t="shared" si="61"/>
        <v>2866933.0229563829</v>
      </c>
      <c r="EZ41" s="1323">
        <f t="shared" si="61"/>
        <v>2866933.0229563829</v>
      </c>
      <c r="FA41" s="1323">
        <f t="shared" ref="FA41:HL41" si="62">SUM(FA30:FA40)</f>
        <v>2866933.0229563829</v>
      </c>
      <c r="FB41" s="1323">
        <f t="shared" si="62"/>
        <v>2866933.0229563829</v>
      </c>
      <c r="FC41" s="1323">
        <f t="shared" si="62"/>
        <v>10181549.37025482</v>
      </c>
      <c r="FD41" s="1323">
        <f t="shared" si="62"/>
        <v>2937645.0065317405</v>
      </c>
      <c r="FE41" s="1323">
        <f t="shared" si="62"/>
        <v>2937645.0065317405</v>
      </c>
      <c r="FF41" s="1323">
        <f t="shared" si="62"/>
        <v>2937645.0065317405</v>
      </c>
      <c r="FG41" s="1323">
        <f t="shared" si="62"/>
        <v>2937645.0065317405</v>
      </c>
      <c r="FH41" s="1323">
        <f t="shared" si="62"/>
        <v>2937645.0065317405</v>
      </c>
      <c r="FI41" s="1323">
        <f t="shared" si="62"/>
        <v>2937645.0065317405</v>
      </c>
      <c r="FJ41" s="1323">
        <f t="shared" si="62"/>
        <v>2937645.0065317405</v>
      </c>
      <c r="FK41" s="1323">
        <f t="shared" si="62"/>
        <v>2937645.0065317405</v>
      </c>
      <c r="FL41" s="1323">
        <f t="shared" si="62"/>
        <v>2937645.0065317405</v>
      </c>
      <c r="FM41" s="1323">
        <f t="shared" si="62"/>
        <v>2937645.0065317405</v>
      </c>
      <c r="FN41" s="1323">
        <f t="shared" si="62"/>
        <v>2937645.0065317405</v>
      </c>
      <c r="FO41" s="1323">
        <f t="shared" si="62"/>
        <v>10276979.734972887</v>
      </c>
      <c r="FP41" s="1323">
        <f t="shared" si="62"/>
        <v>3010197.2839753483</v>
      </c>
      <c r="FQ41" s="1323">
        <f t="shared" si="62"/>
        <v>3010197.2839753483</v>
      </c>
      <c r="FR41" s="1323">
        <f t="shared" si="62"/>
        <v>3010197.2839753483</v>
      </c>
      <c r="FS41" s="1323">
        <f t="shared" si="62"/>
        <v>3010197.2839753483</v>
      </c>
      <c r="FT41" s="1323">
        <f t="shared" si="62"/>
        <v>3010197.2839753483</v>
      </c>
      <c r="FU41" s="1323">
        <f t="shared" si="62"/>
        <v>3010197.2839753483</v>
      </c>
      <c r="FV41" s="1323">
        <f t="shared" si="62"/>
        <v>3010197.2839753483</v>
      </c>
      <c r="FW41" s="1323">
        <f t="shared" si="62"/>
        <v>3010197.2839753483</v>
      </c>
      <c r="FX41" s="1323">
        <f t="shared" si="62"/>
        <v>3010197.2839753483</v>
      </c>
      <c r="FY41" s="1323">
        <f t="shared" si="62"/>
        <v>3010197.2839753483</v>
      </c>
      <c r="FZ41" s="1323">
        <f t="shared" si="62"/>
        <v>3010197.2839753483</v>
      </c>
      <c r="GA41" s="1323">
        <f t="shared" si="62"/>
        <v>10382564.513589289</v>
      </c>
      <c r="GB41" s="1323">
        <f t="shared" si="62"/>
        <v>3092446.4135717968</v>
      </c>
      <c r="GC41" s="1323">
        <f t="shared" si="62"/>
        <v>3092446.4135717968</v>
      </c>
      <c r="GD41" s="1323">
        <f t="shared" si="62"/>
        <v>3092446.4135717968</v>
      </c>
      <c r="GE41" s="1323">
        <f t="shared" si="62"/>
        <v>3092446.4135717968</v>
      </c>
      <c r="GF41" s="1323">
        <f t="shared" si="62"/>
        <v>3092446.4135717968</v>
      </c>
      <c r="GG41" s="1323">
        <f t="shared" si="62"/>
        <v>3092446.4135717968</v>
      </c>
      <c r="GH41" s="1323">
        <f t="shared" si="62"/>
        <v>3092446.4135717968</v>
      </c>
      <c r="GI41" s="1323">
        <f t="shared" si="62"/>
        <v>3092446.4135717968</v>
      </c>
      <c r="GJ41" s="1323">
        <f t="shared" si="62"/>
        <v>3092446.4135717968</v>
      </c>
      <c r="GK41" s="1323">
        <f t="shared" si="62"/>
        <v>3092446.4135717968</v>
      </c>
      <c r="GL41" s="1323">
        <f t="shared" si="62"/>
        <v>3092446.4135717968</v>
      </c>
      <c r="GM41" s="1323">
        <f t="shared" si="62"/>
        <v>10519913.350613287</v>
      </c>
      <c r="GN41" s="1323">
        <f t="shared" si="62"/>
        <v>3205992.8885954455</v>
      </c>
      <c r="GO41" s="1323">
        <f t="shared" si="62"/>
        <v>3205992.8885954455</v>
      </c>
      <c r="GP41" s="1323">
        <f t="shared" si="62"/>
        <v>3205992.8885954455</v>
      </c>
      <c r="GQ41" s="1323">
        <f t="shared" si="62"/>
        <v>3205992.8885954455</v>
      </c>
      <c r="GR41" s="1323">
        <f t="shared" si="62"/>
        <v>3205992.8885954455</v>
      </c>
      <c r="GS41" s="1323">
        <f t="shared" si="62"/>
        <v>3205992.8885954455</v>
      </c>
      <c r="GT41" s="1323">
        <f t="shared" si="62"/>
        <v>3205992.8885954455</v>
      </c>
      <c r="GU41" s="1323">
        <f t="shared" si="62"/>
        <v>3205992.8885954455</v>
      </c>
      <c r="GV41" s="1323">
        <f t="shared" si="62"/>
        <v>3205992.8885954455</v>
      </c>
      <c r="GW41" s="1323">
        <f t="shared" si="62"/>
        <v>3205992.8885954455</v>
      </c>
      <c r="GX41" s="1323">
        <f t="shared" si="62"/>
        <v>3205992.8885954455</v>
      </c>
      <c r="GY41" s="1323">
        <f t="shared" si="62"/>
        <v>10660125.283600258</v>
      </c>
      <c r="GZ41" s="1323">
        <f t="shared" si="62"/>
        <v>3321926.4123420548</v>
      </c>
      <c r="HA41" s="1323">
        <f t="shared" si="62"/>
        <v>3321926.4123420548</v>
      </c>
      <c r="HB41" s="1323">
        <f t="shared" si="62"/>
        <v>3321926.4123420548</v>
      </c>
      <c r="HC41" s="1323">
        <f t="shared" si="62"/>
        <v>3321926.4123420548</v>
      </c>
      <c r="HD41" s="1323">
        <f t="shared" si="62"/>
        <v>3321926.4123420548</v>
      </c>
      <c r="HE41" s="1323">
        <f t="shared" si="62"/>
        <v>3321926.4123420548</v>
      </c>
      <c r="HF41" s="1323">
        <f t="shared" si="62"/>
        <v>3321926.4123420548</v>
      </c>
      <c r="HG41" s="1323">
        <f t="shared" si="62"/>
        <v>3321926.4123420548</v>
      </c>
      <c r="HH41" s="1323">
        <f t="shared" si="62"/>
        <v>3321926.4123420548</v>
      </c>
      <c r="HI41" s="1323">
        <f t="shared" si="62"/>
        <v>3321926.4123420548</v>
      </c>
      <c r="HJ41" s="1323">
        <f t="shared" si="62"/>
        <v>3321926.4123420548</v>
      </c>
      <c r="HK41" s="1323">
        <f t="shared" si="62"/>
        <v>10803265.028779561</v>
      </c>
      <c r="HL41" s="1323">
        <f t="shared" si="62"/>
        <v>3440302.1800961955</v>
      </c>
      <c r="HM41" s="1323">
        <f t="shared" ref="HM41:IA41" si="63">SUM(HM30:HM40)</f>
        <v>3440302.1800961955</v>
      </c>
      <c r="HN41" s="1323">
        <f t="shared" si="63"/>
        <v>3440302.1800961955</v>
      </c>
      <c r="HO41" s="1323">
        <f t="shared" si="63"/>
        <v>3440302.1800961955</v>
      </c>
      <c r="HP41" s="1323">
        <f t="shared" si="63"/>
        <v>3440302.1800961955</v>
      </c>
      <c r="HQ41" s="1323">
        <f t="shared" si="63"/>
        <v>3440302.1800961955</v>
      </c>
      <c r="HR41" s="1323">
        <f t="shared" si="63"/>
        <v>3440302.1800961955</v>
      </c>
      <c r="HS41" s="1323">
        <f t="shared" si="63"/>
        <v>3440302.1800961955</v>
      </c>
      <c r="HT41" s="1323">
        <f t="shared" si="63"/>
        <v>3440302.1800961955</v>
      </c>
      <c r="HU41" s="1323">
        <f t="shared" si="63"/>
        <v>3440302.1800961955</v>
      </c>
      <c r="HV41" s="1323">
        <f t="shared" si="63"/>
        <v>3440302.1800961955</v>
      </c>
      <c r="HW41" s="1323">
        <f t="shared" si="63"/>
        <v>6639602.6462701149</v>
      </c>
      <c r="HX41" s="1323">
        <f t="shared" si="63"/>
        <v>3561176.768913019</v>
      </c>
      <c r="HY41" s="1323">
        <f t="shared" si="63"/>
        <v>3561176.768913019</v>
      </c>
      <c r="HZ41" s="1323">
        <f t="shared" si="63"/>
        <v>3561176.768913019</v>
      </c>
      <c r="IA41" s="1323">
        <f t="shared" si="63"/>
        <v>3561176.768913019</v>
      </c>
    </row>
    <row r="42" spans="1:235" x14ac:dyDescent="0.3">
      <c r="F42" s="1625">
        <f>+SUMIFS($AA$33:$IA$33,$AA$23:$IA$23,F25)-F33/12*7</f>
        <v>0</v>
      </c>
      <c r="G42" s="1625">
        <f t="shared" ref="G42:V42" si="64">+SUMIFS($AA$33:$IA$33,$AA$23:$IA$23,G25)-G33</f>
        <v>0</v>
      </c>
      <c r="H42" s="1625">
        <f t="shared" si="64"/>
        <v>0</v>
      </c>
      <c r="I42" s="1625">
        <f t="shared" si="64"/>
        <v>0</v>
      </c>
      <c r="J42" s="1625">
        <f t="shared" si="64"/>
        <v>0</v>
      </c>
      <c r="K42" s="1625">
        <f t="shared" si="64"/>
        <v>0</v>
      </c>
      <c r="L42" s="1625">
        <f t="shared" si="64"/>
        <v>0</v>
      </c>
      <c r="M42" s="1625">
        <f t="shared" si="64"/>
        <v>0</v>
      </c>
      <c r="N42" s="1625">
        <f t="shared" si="64"/>
        <v>0</v>
      </c>
      <c r="O42" s="1625">
        <f t="shared" si="64"/>
        <v>0</v>
      </c>
      <c r="P42" s="1625">
        <f t="shared" si="64"/>
        <v>0</v>
      </c>
      <c r="Q42" s="1625">
        <f t="shared" si="64"/>
        <v>0</v>
      </c>
      <c r="R42" s="1625">
        <f t="shared" si="64"/>
        <v>0</v>
      </c>
      <c r="S42" s="1625">
        <f t="shared" si="64"/>
        <v>0</v>
      </c>
      <c r="T42" s="1625">
        <f t="shared" si="64"/>
        <v>0</v>
      </c>
      <c r="U42" s="1625">
        <f t="shared" si="64"/>
        <v>0</v>
      </c>
      <c r="V42" s="1625">
        <f t="shared" si="64"/>
        <v>0</v>
      </c>
      <c r="W42" s="1625">
        <f>+SUMIFS($AA$33:$IA$33,$AA$23:$IA$23,W25)/5*12-W33</f>
        <v>0</v>
      </c>
      <c r="AG42" s="58"/>
    </row>
    <row r="43" spans="1:235" x14ac:dyDescent="0.3">
      <c r="F43" s="1625">
        <f>+SUMIFS($AA$34:$IA$34,$AA$23:$IA$23,F25)-F34</f>
        <v>0</v>
      </c>
      <c r="G43" s="1625">
        <f t="shared" ref="G43:V43" si="65">+SUMIFS($AA$34:$IA$34,$AA$23:$IA$23,G25)-G34</f>
        <v>0</v>
      </c>
      <c r="H43" s="1625">
        <f t="shared" si="65"/>
        <v>0</v>
      </c>
      <c r="I43" s="1625">
        <f t="shared" si="65"/>
        <v>0</v>
      </c>
      <c r="J43" s="1625">
        <f t="shared" si="65"/>
        <v>0</v>
      </c>
      <c r="K43" s="1625">
        <f t="shared" si="65"/>
        <v>0</v>
      </c>
      <c r="L43" s="1625">
        <f t="shared" si="65"/>
        <v>0</v>
      </c>
      <c r="M43" s="1625">
        <f t="shared" si="65"/>
        <v>0</v>
      </c>
      <c r="N43" s="1625">
        <f t="shared" si="65"/>
        <v>0</v>
      </c>
      <c r="O43" s="1625">
        <f t="shared" si="65"/>
        <v>0</v>
      </c>
      <c r="P43" s="1625">
        <f t="shared" si="65"/>
        <v>0</v>
      </c>
      <c r="Q43" s="1625">
        <f t="shared" si="65"/>
        <v>0</v>
      </c>
      <c r="R43" s="1625">
        <f t="shared" si="65"/>
        <v>0</v>
      </c>
      <c r="S43" s="1625">
        <f t="shared" si="65"/>
        <v>0</v>
      </c>
      <c r="T43" s="1625">
        <f t="shared" si="65"/>
        <v>0</v>
      </c>
      <c r="U43" s="1625">
        <f t="shared" si="65"/>
        <v>0</v>
      </c>
      <c r="V43" s="1625">
        <f t="shared" si="65"/>
        <v>0</v>
      </c>
      <c r="W43" s="1625"/>
    </row>
    <row r="44" spans="1:235" x14ac:dyDescent="0.3">
      <c r="F44" s="1625">
        <f t="shared" ref="F44:W44" si="66">+SUMIFS($AA$35:$IA$35,$AA$23:$IA$23,F25)-F35</f>
        <v>0</v>
      </c>
      <c r="G44" s="1625">
        <f t="shared" si="66"/>
        <v>0</v>
      </c>
      <c r="H44" s="1625">
        <f t="shared" si="66"/>
        <v>0</v>
      </c>
      <c r="I44" s="1625">
        <f t="shared" si="66"/>
        <v>0</v>
      </c>
      <c r="J44" s="1625">
        <f t="shared" si="66"/>
        <v>0</v>
      </c>
      <c r="K44" s="1625">
        <f t="shared" si="66"/>
        <v>0</v>
      </c>
      <c r="L44" s="1625">
        <f t="shared" si="66"/>
        <v>0</v>
      </c>
      <c r="M44" s="1625">
        <f t="shared" si="66"/>
        <v>0</v>
      </c>
      <c r="N44" s="1625">
        <f t="shared" si="66"/>
        <v>0</v>
      </c>
      <c r="O44" s="1625">
        <f t="shared" si="66"/>
        <v>0</v>
      </c>
      <c r="P44" s="1625">
        <f t="shared" si="66"/>
        <v>0</v>
      </c>
      <c r="Q44" s="1625">
        <f t="shared" si="66"/>
        <v>0</v>
      </c>
      <c r="R44" s="1625">
        <f t="shared" si="66"/>
        <v>0</v>
      </c>
      <c r="S44" s="1625">
        <f t="shared" si="66"/>
        <v>0</v>
      </c>
      <c r="T44" s="1625">
        <f t="shared" si="66"/>
        <v>-4.5401975512504578E-9</v>
      </c>
      <c r="U44" s="1625">
        <f t="shared" si="66"/>
        <v>0</v>
      </c>
      <c r="V44" s="1625">
        <f t="shared" si="66"/>
        <v>0</v>
      </c>
      <c r="W44" s="1625">
        <f t="shared" si="66"/>
        <v>1.862645149230957E-9</v>
      </c>
    </row>
    <row r="45" spans="1:235" x14ac:dyDescent="0.3">
      <c r="B45" s="42" t="s">
        <v>55</v>
      </c>
      <c r="C45" s="41" t="s">
        <v>261</v>
      </c>
      <c r="Y45" s="216"/>
      <c r="Z45" s="216"/>
      <c r="AA45" s="1320"/>
      <c r="AB45" s="1320"/>
      <c r="AC45" s="1320"/>
      <c r="AD45" s="1320"/>
      <c r="AE45" s="1320"/>
      <c r="AF45" s="1320"/>
      <c r="AG45" s="1320"/>
      <c r="AH45" s="1320"/>
      <c r="AI45" s="1320"/>
      <c r="AJ45" s="1320"/>
      <c r="AK45" s="1320"/>
      <c r="AL45" s="1320"/>
      <c r="AM45" s="1320"/>
      <c r="AN45" s="1320"/>
      <c r="AO45" s="1320"/>
      <c r="AP45" s="1320"/>
      <c r="AQ45" s="1320"/>
      <c r="AR45" s="1320"/>
      <c r="AS45" s="1320"/>
      <c r="AT45" s="1320"/>
      <c r="AU45" s="1320"/>
      <c r="AV45" s="1320"/>
      <c r="AW45" s="1320"/>
      <c r="AX45" s="1320"/>
      <c r="AY45" s="1320"/>
      <c r="AZ45" s="1320"/>
      <c r="BA45" s="1320"/>
      <c r="BB45" s="1320"/>
      <c r="BC45" s="1320"/>
      <c r="BD45" s="1320"/>
      <c r="BE45" s="1320"/>
      <c r="BF45" s="1320"/>
      <c r="BG45" s="1320"/>
      <c r="BH45" s="1320"/>
      <c r="BI45" s="1320"/>
      <c r="BJ45" s="1320"/>
      <c r="BK45" s="1320"/>
      <c r="BL45" s="1320"/>
      <c r="BM45" s="1320"/>
      <c r="BN45" s="1320"/>
      <c r="BO45" s="1320"/>
      <c r="BP45" s="1320"/>
      <c r="BQ45" s="1320"/>
      <c r="BR45" s="1320"/>
      <c r="BS45" s="1320"/>
      <c r="BT45" s="1320"/>
      <c r="BU45" s="1320"/>
      <c r="BV45" s="1320"/>
      <c r="BW45" s="1320"/>
      <c r="BX45" s="1320"/>
      <c r="BY45" s="1320"/>
      <c r="BZ45" s="1320"/>
      <c r="CA45" s="1320"/>
      <c r="CB45" s="1320"/>
      <c r="CC45" s="1320"/>
      <c r="CD45" s="1320"/>
      <c r="CE45" s="1320"/>
      <c r="CF45" s="1320"/>
      <c r="CG45" s="1320"/>
      <c r="CH45" s="1320"/>
      <c r="CI45" s="1320"/>
      <c r="CJ45" s="1320"/>
      <c r="CK45" s="1320"/>
      <c r="CL45" s="1320"/>
      <c r="CM45" s="1320"/>
      <c r="CN45" s="1320"/>
      <c r="CO45" s="1320"/>
      <c r="CP45" s="1320"/>
      <c r="CQ45" s="1320"/>
      <c r="CR45" s="1320"/>
      <c r="CS45" s="1320"/>
      <c r="CT45" s="1320"/>
      <c r="CU45" s="1320"/>
      <c r="CV45" s="1320"/>
      <c r="CW45" s="1320"/>
      <c r="CX45" s="1320"/>
      <c r="CY45" s="1320"/>
      <c r="CZ45" s="1320"/>
      <c r="DA45" s="1320"/>
      <c r="DB45" s="1320"/>
      <c r="DC45" s="1320"/>
      <c r="DD45" s="1320"/>
      <c r="DE45" s="1320"/>
      <c r="DF45" s="1320"/>
      <c r="DG45" s="1320"/>
      <c r="DH45" s="1320"/>
      <c r="DI45" s="1320"/>
      <c r="DJ45" s="1320"/>
      <c r="DK45" s="1320"/>
      <c r="DL45" s="1320"/>
      <c r="DM45" s="1320"/>
      <c r="DN45" s="1320"/>
      <c r="DO45" s="1320"/>
      <c r="DP45" s="1320"/>
      <c r="DQ45" s="1320"/>
      <c r="DR45" s="1320"/>
      <c r="DS45" s="1320"/>
      <c r="DT45" s="1320"/>
      <c r="DU45" s="1320"/>
      <c r="DV45" s="1320"/>
      <c r="DW45" s="1320"/>
      <c r="DX45" s="1320"/>
      <c r="DY45" s="1320"/>
      <c r="DZ45" s="1320"/>
      <c r="EA45" s="1320"/>
      <c r="EB45" s="1320"/>
      <c r="EC45" s="1320"/>
      <c r="ED45" s="1320"/>
      <c r="EE45" s="1320"/>
      <c r="EF45" s="1320"/>
      <c r="EG45" s="1320"/>
      <c r="EH45" s="1320"/>
      <c r="EI45" s="1320"/>
      <c r="EJ45" s="1320"/>
      <c r="EK45" s="1320"/>
      <c r="EL45" s="1320"/>
      <c r="EM45" s="1320"/>
      <c r="EN45" s="1320"/>
      <c r="EO45" s="1320"/>
      <c r="EP45" s="1320"/>
      <c r="EQ45" s="1320"/>
      <c r="ER45" s="1320"/>
      <c r="ES45" s="1320"/>
      <c r="ET45" s="1320"/>
      <c r="EU45" s="1320"/>
      <c r="EV45" s="1320"/>
      <c r="EW45" s="1320"/>
      <c r="EX45" s="1320"/>
      <c r="EY45" s="1320"/>
      <c r="EZ45" s="1320"/>
      <c r="FA45" s="1320"/>
      <c r="FB45" s="1320"/>
      <c r="FC45" s="1320"/>
      <c r="FD45" s="1320"/>
      <c r="FE45" s="1320"/>
      <c r="FF45" s="1320"/>
      <c r="FG45" s="1320"/>
      <c r="FH45" s="1320"/>
      <c r="FI45" s="1320"/>
      <c r="FJ45" s="1320"/>
      <c r="FK45" s="1320"/>
      <c r="FL45" s="1320"/>
      <c r="FM45" s="1320"/>
      <c r="FN45" s="1320"/>
      <c r="FO45" s="1320"/>
      <c r="FP45" s="1320"/>
      <c r="FQ45" s="1320"/>
      <c r="FR45" s="1320"/>
      <c r="FS45" s="1320"/>
      <c r="FT45" s="1320"/>
      <c r="FU45" s="1320"/>
      <c r="FV45" s="1320"/>
      <c r="FW45" s="1320"/>
      <c r="FX45" s="1320"/>
      <c r="FY45" s="1320"/>
      <c r="FZ45" s="1320"/>
      <c r="GA45" s="1320"/>
      <c r="GB45" s="1320"/>
      <c r="GC45" s="1320"/>
      <c r="GD45" s="1320"/>
      <c r="GE45" s="1320"/>
      <c r="GF45" s="1320"/>
      <c r="GG45" s="1320"/>
      <c r="GH45" s="1320"/>
      <c r="GI45" s="1320"/>
      <c r="GJ45" s="1320"/>
      <c r="GK45" s="1320"/>
      <c r="GL45" s="1320"/>
      <c r="GM45" s="1320"/>
      <c r="GN45" s="1320"/>
      <c r="GO45" s="1320"/>
      <c r="GP45" s="1320"/>
      <c r="GQ45" s="1320"/>
      <c r="GR45" s="1320"/>
      <c r="GS45" s="1320"/>
      <c r="GT45" s="1320"/>
      <c r="GU45" s="1320"/>
      <c r="GV45" s="1320"/>
      <c r="GW45" s="1320"/>
      <c r="GX45" s="1320"/>
      <c r="GY45" s="1320"/>
      <c r="GZ45" s="1320"/>
      <c r="HA45" s="1320"/>
      <c r="HB45" s="1320"/>
      <c r="HC45" s="1320"/>
      <c r="HD45" s="1320"/>
      <c r="HE45" s="1320"/>
      <c r="HF45" s="1320"/>
      <c r="HG45" s="1320"/>
      <c r="HH45" s="1320"/>
      <c r="HI45" s="1320"/>
      <c r="HJ45" s="1320"/>
      <c r="HK45" s="1320"/>
      <c r="HL45" s="1320"/>
      <c r="HM45" s="1320"/>
      <c r="HN45" s="1320"/>
      <c r="HO45" s="1320"/>
      <c r="HP45" s="1320"/>
      <c r="HQ45" s="1320"/>
      <c r="HR45" s="1320"/>
      <c r="HS45" s="1320"/>
      <c r="HT45" s="1320"/>
      <c r="HU45" s="1320"/>
      <c r="HV45" s="1320"/>
      <c r="HW45" s="1320"/>
      <c r="HX45" s="1320"/>
      <c r="HY45" s="1320"/>
      <c r="HZ45" s="1320"/>
      <c r="IA45" s="1320"/>
    </row>
    <row r="46" spans="1:235" x14ac:dyDescent="0.3">
      <c r="C46" s="217" t="s">
        <v>270</v>
      </c>
      <c r="D46" s="58"/>
      <c r="E46" s="58"/>
      <c r="F46" s="29">
        <v>1</v>
      </c>
      <c r="G46" s="29">
        <v>2</v>
      </c>
      <c r="H46" s="29">
        <v>3</v>
      </c>
      <c r="I46" s="29">
        <v>4</v>
      </c>
      <c r="J46" s="29">
        <v>5</v>
      </c>
      <c r="K46" s="29">
        <v>6</v>
      </c>
      <c r="L46" s="29">
        <v>7</v>
      </c>
      <c r="M46" s="29">
        <v>8</v>
      </c>
      <c r="N46" s="29">
        <v>9</v>
      </c>
      <c r="O46" s="29">
        <v>10</v>
      </c>
      <c r="P46" s="29">
        <v>11</v>
      </c>
      <c r="Q46" s="29">
        <v>12</v>
      </c>
      <c r="R46" s="29">
        <v>13</v>
      </c>
      <c r="S46" s="29">
        <v>14</v>
      </c>
      <c r="T46" s="29">
        <v>15</v>
      </c>
      <c r="U46" s="29">
        <v>16</v>
      </c>
      <c r="V46" s="29">
        <v>17</v>
      </c>
      <c r="W46" s="29">
        <v>18</v>
      </c>
      <c r="Y46" s="1257"/>
      <c r="Z46" s="1257"/>
      <c r="AA46" s="1257">
        <f t="shared" ref="AA46:CL46" si="67">VALUE(YEAR(AA48))</f>
        <v>2020</v>
      </c>
      <c r="AB46" s="1257">
        <f t="shared" si="67"/>
        <v>2020</v>
      </c>
      <c r="AC46" s="1257">
        <f t="shared" si="67"/>
        <v>2020</v>
      </c>
      <c r="AD46" s="1257">
        <f t="shared" si="67"/>
        <v>2020</v>
      </c>
      <c r="AE46" s="1257">
        <f t="shared" si="67"/>
        <v>2020</v>
      </c>
      <c r="AF46" s="1257">
        <f t="shared" si="67"/>
        <v>2020</v>
      </c>
      <c r="AG46" s="1257">
        <f t="shared" si="67"/>
        <v>2020</v>
      </c>
      <c r="AH46" s="1257">
        <f t="shared" si="67"/>
        <v>2020</v>
      </c>
      <c r="AI46" s="1257">
        <f t="shared" si="67"/>
        <v>2020</v>
      </c>
      <c r="AJ46" s="1257">
        <f t="shared" si="67"/>
        <v>2020</v>
      </c>
      <c r="AK46" s="1257">
        <f t="shared" si="67"/>
        <v>2020</v>
      </c>
      <c r="AL46" s="1257">
        <f t="shared" si="67"/>
        <v>2020</v>
      </c>
      <c r="AM46" s="1260">
        <f t="shared" si="67"/>
        <v>2021</v>
      </c>
      <c r="AN46" s="1260">
        <f t="shared" si="67"/>
        <v>2021</v>
      </c>
      <c r="AO46" s="1260">
        <f t="shared" si="67"/>
        <v>2021</v>
      </c>
      <c r="AP46" s="1260">
        <f t="shared" si="67"/>
        <v>2021</v>
      </c>
      <c r="AQ46" s="1260">
        <f t="shared" si="67"/>
        <v>2021</v>
      </c>
      <c r="AR46" s="1260">
        <f t="shared" si="67"/>
        <v>2021</v>
      </c>
      <c r="AS46" s="1260">
        <f t="shared" si="67"/>
        <v>2021</v>
      </c>
      <c r="AT46" s="1260">
        <f t="shared" si="67"/>
        <v>2021</v>
      </c>
      <c r="AU46" s="1260">
        <f t="shared" si="67"/>
        <v>2021</v>
      </c>
      <c r="AV46" s="1260">
        <f t="shared" si="67"/>
        <v>2021</v>
      </c>
      <c r="AW46" s="1260">
        <f t="shared" si="67"/>
        <v>2021</v>
      </c>
      <c r="AX46" s="1260">
        <f t="shared" si="67"/>
        <v>2021</v>
      </c>
      <c r="AY46" s="1257">
        <f t="shared" si="67"/>
        <v>2022</v>
      </c>
      <c r="AZ46" s="1257">
        <f t="shared" si="67"/>
        <v>2022</v>
      </c>
      <c r="BA46" s="1257">
        <f t="shared" si="67"/>
        <v>2022</v>
      </c>
      <c r="BB46" s="1257">
        <f t="shared" si="67"/>
        <v>2022</v>
      </c>
      <c r="BC46" s="1257">
        <f t="shared" si="67"/>
        <v>2022</v>
      </c>
      <c r="BD46" s="1257">
        <f t="shared" si="67"/>
        <v>2022</v>
      </c>
      <c r="BE46" s="1257">
        <f t="shared" si="67"/>
        <v>2022</v>
      </c>
      <c r="BF46" s="1257">
        <f t="shared" si="67"/>
        <v>2022</v>
      </c>
      <c r="BG46" s="1257">
        <f t="shared" si="67"/>
        <v>2022</v>
      </c>
      <c r="BH46" s="1257">
        <f t="shared" si="67"/>
        <v>2022</v>
      </c>
      <c r="BI46" s="1257">
        <f t="shared" si="67"/>
        <v>2022</v>
      </c>
      <c r="BJ46" s="1257">
        <f t="shared" si="67"/>
        <v>2022</v>
      </c>
      <c r="BK46" s="1260">
        <f t="shared" si="67"/>
        <v>2023</v>
      </c>
      <c r="BL46" s="1260">
        <f t="shared" si="67"/>
        <v>2023</v>
      </c>
      <c r="BM46" s="1260">
        <f t="shared" si="67"/>
        <v>2023</v>
      </c>
      <c r="BN46" s="1260">
        <f t="shared" si="67"/>
        <v>2023</v>
      </c>
      <c r="BO46" s="1260">
        <f t="shared" si="67"/>
        <v>2023</v>
      </c>
      <c r="BP46" s="1260">
        <f t="shared" si="67"/>
        <v>2023</v>
      </c>
      <c r="BQ46" s="1260">
        <f t="shared" si="67"/>
        <v>2023</v>
      </c>
      <c r="BR46" s="1260">
        <f t="shared" si="67"/>
        <v>2023</v>
      </c>
      <c r="BS46" s="1260">
        <f t="shared" si="67"/>
        <v>2023</v>
      </c>
      <c r="BT46" s="1260">
        <f t="shared" si="67"/>
        <v>2023</v>
      </c>
      <c r="BU46" s="1260">
        <f t="shared" si="67"/>
        <v>2023</v>
      </c>
      <c r="BV46" s="1260">
        <f t="shared" si="67"/>
        <v>2023</v>
      </c>
      <c r="BW46" s="1257">
        <f t="shared" si="67"/>
        <v>2024</v>
      </c>
      <c r="BX46" s="1257">
        <f t="shared" si="67"/>
        <v>2024</v>
      </c>
      <c r="BY46" s="1257">
        <f t="shared" si="67"/>
        <v>2024</v>
      </c>
      <c r="BZ46" s="1257">
        <f t="shared" si="67"/>
        <v>2024</v>
      </c>
      <c r="CA46" s="1257">
        <f t="shared" si="67"/>
        <v>2024</v>
      </c>
      <c r="CB46" s="1257">
        <f t="shared" si="67"/>
        <v>2024</v>
      </c>
      <c r="CC46" s="1257">
        <f t="shared" si="67"/>
        <v>2024</v>
      </c>
      <c r="CD46" s="1257">
        <f t="shared" si="67"/>
        <v>2024</v>
      </c>
      <c r="CE46" s="1257">
        <f t="shared" si="67"/>
        <v>2024</v>
      </c>
      <c r="CF46" s="1257">
        <f t="shared" si="67"/>
        <v>2024</v>
      </c>
      <c r="CG46" s="1257">
        <f t="shared" si="67"/>
        <v>2024</v>
      </c>
      <c r="CH46" s="1257">
        <f t="shared" si="67"/>
        <v>2024</v>
      </c>
      <c r="CI46" s="1260">
        <f t="shared" si="67"/>
        <v>2025</v>
      </c>
      <c r="CJ46" s="1260">
        <f t="shared" si="67"/>
        <v>2025</v>
      </c>
      <c r="CK46" s="1260">
        <f t="shared" si="67"/>
        <v>2025</v>
      </c>
      <c r="CL46" s="1260">
        <f t="shared" si="67"/>
        <v>2025</v>
      </c>
      <c r="CM46" s="1260">
        <f t="shared" ref="CM46:EX46" si="68">VALUE(YEAR(CM48))</f>
        <v>2025</v>
      </c>
      <c r="CN46" s="1260">
        <f t="shared" si="68"/>
        <v>2025</v>
      </c>
      <c r="CO46" s="1260">
        <f t="shared" si="68"/>
        <v>2025</v>
      </c>
      <c r="CP46" s="1260">
        <f t="shared" si="68"/>
        <v>2025</v>
      </c>
      <c r="CQ46" s="1260">
        <f t="shared" si="68"/>
        <v>2025</v>
      </c>
      <c r="CR46" s="1260">
        <f t="shared" si="68"/>
        <v>2025</v>
      </c>
      <c r="CS46" s="1260">
        <f t="shared" si="68"/>
        <v>2025</v>
      </c>
      <c r="CT46" s="1260">
        <f t="shared" si="68"/>
        <v>2025</v>
      </c>
      <c r="CU46" s="1257">
        <f t="shared" si="68"/>
        <v>2026</v>
      </c>
      <c r="CV46" s="1257">
        <f t="shared" si="68"/>
        <v>2026</v>
      </c>
      <c r="CW46" s="1257">
        <f t="shared" si="68"/>
        <v>2026</v>
      </c>
      <c r="CX46" s="1257">
        <f t="shared" si="68"/>
        <v>2026</v>
      </c>
      <c r="CY46" s="1257">
        <f t="shared" si="68"/>
        <v>2026</v>
      </c>
      <c r="CZ46" s="1257">
        <f t="shared" si="68"/>
        <v>2026</v>
      </c>
      <c r="DA46" s="1257">
        <f t="shared" si="68"/>
        <v>2026</v>
      </c>
      <c r="DB46" s="1257">
        <f t="shared" si="68"/>
        <v>2026</v>
      </c>
      <c r="DC46" s="1257">
        <f t="shared" si="68"/>
        <v>2026</v>
      </c>
      <c r="DD46" s="1257">
        <f t="shared" si="68"/>
        <v>2026</v>
      </c>
      <c r="DE46" s="1257">
        <f t="shared" si="68"/>
        <v>2026</v>
      </c>
      <c r="DF46" s="1257">
        <f t="shared" si="68"/>
        <v>2026</v>
      </c>
      <c r="DG46" s="1260">
        <f t="shared" si="68"/>
        <v>2027</v>
      </c>
      <c r="DH46" s="1260">
        <f t="shared" si="68"/>
        <v>2027</v>
      </c>
      <c r="DI46" s="1260">
        <f t="shared" si="68"/>
        <v>2027</v>
      </c>
      <c r="DJ46" s="1260">
        <f t="shared" si="68"/>
        <v>2027</v>
      </c>
      <c r="DK46" s="1260">
        <f t="shared" si="68"/>
        <v>2027</v>
      </c>
      <c r="DL46" s="1260">
        <f t="shared" si="68"/>
        <v>2027</v>
      </c>
      <c r="DM46" s="1260">
        <f t="shared" si="68"/>
        <v>2027</v>
      </c>
      <c r="DN46" s="1260">
        <f t="shared" si="68"/>
        <v>2027</v>
      </c>
      <c r="DO46" s="1260">
        <f t="shared" si="68"/>
        <v>2027</v>
      </c>
      <c r="DP46" s="1260">
        <f t="shared" si="68"/>
        <v>2027</v>
      </c>
      <c r="DQ46" s="1260">
        <f t="shared" si="68"/>
        <v>2027</v>
      </c>
      <c r="DR46" s="1260">
        <f t="shared" si="68"/>
        <v>2027</v>
      </c>
      <c r="DS46" s="1257">
        <f t="shared" si="68"/>
        <v>2028</v>
      </c>
      <c r="DT46" s="1257">
        <f t="shared" si="68"/>
        <v>2028</v>
      </c>
      <c r="DU46" s="1257">
        <f t="shared" si="68"/>
        <v>2028</v>
      </c>
      <c r="DV46" s="1257">
        <f t="shared" si="68"/>
        <v>2028</v>
      </c>
      <c r="DW46" s="1257">
        <f t="shared" si="68"/>
        <v>2028</v>
      </c>
      <c r="DX46" s="1257">
        <f t="shared" si="68"/>
        <v>2028</v>
      </c>
      <c r="DY46" s="1257">
        <f t="shared" si="68"/>
        <v>2028</v>
      </c>
      <c r="DZ46" s="1257">
        <f t="shared" si="68"/>
        <v>2028</v>
      </c>
      <c r="EA46" s="1257">
        <f t="shared" si="68"/>
        <v>2028</v>
      </c>
      <c r="EB46" s="1257">
        <f t="shared" si="68"/>
        <v>2028</v>
      </c>
      <c r="EC46" s="1257">
        <f t="shared" si="68"/>
        <v>2028</v>
      </c>
      <c r="ED46" s="1257">
        <f t="shared" si="68"/>
        <v>2028</v>
      </c>
      <c r="EE46" s="1260">
        <f t="shared" si="68"/>
        <v>2029</v>
      </c>
      <c r="EF46" s="1260">
        <f t="shared" si="68"/>
        <v>2029</v>
      </c>
      <c r="EG46" s="1260">
        <f t="shared" si="68"/>
        <v>2029</v>
      </c>
      <c r="EH46" s="1260">
        <f t="shared" si="68"/>
        <v>2029</v>
      </c>
      <c r="EI46" s="1260">
        <f t="shared" si="68"/>
        <v>2029</v>
      </c>
      <c r="EJ46" s="1260">
        <f t="shared" si="68"/>
        <v>2029</v>
      </c>
      <c r="EK46" s="1260">
        <f t="shared" si="68"/>
        <v>2029</v>
      </c>
      <c r="EL46" s="1260">
        <f t="shared" si="68"/>
        <v>2029</v>
      </c>
      <c r="EM46" s="1260">
        <f t="shared" si="68"/>
        <v>2029</v>
      </c>
      <c r="EN46" s="1260">
        <f t="shared" si="68"/>
        <v>2029</v>
      </c>
      <c r="EO46" s="1260">
        <f t="shared" si="68"/>
        <v>2029</v>
      </c>
      <c r="EP46" s="1260">
        <f t="shared" si="68"/>
        <v>2029</v>
      </c>
      <c r="EQ46" s="1257">
        <f t="shared" si="68"/>
        <v>2030</v>
      </c>
      <c r="ER46" s="1257">
        <f t="shared" si="68"/>
        <v>2030</v>
      </c>
      <c r="ES46" s="1257">
        <f t="shared" si="68"/>
        <v>2030</v>
      </c>
      <c r="ET46" s="1257">
        <f t="shared" si="68"/>
        <v>2030</v>
      </c>
      <c r="EU46" s="1257">
        <f t="shared" si="68"/>
        <v>2030</v>
      </c>
      <c r="EV46" s="1257">
        <f t="shared" si="68"/>
        <v>2030</v>
      </c>
      <c r="EW46" s="1257">
        <f t="shared" si="68"/>
        <v>2030</v>
      </c>
      <c r="EX46" s="1257">
        <f t="shared" si="68"/>
        <v>2030</v>
      </c>
      <c r="EY46" s="1257">
        <f t="shared" ref="EY46:HJ46" si="69">VALUE(YEAR(EY48))</f>
        <v>2030</v>
      </c>
      <c r="EZ46" s="1257">
        <f t="shared" si="69"/>
        <v>2030</v>
      </c>
      <c r="FA46" s="1257">
        <f t="shared" si="69"/>
        <v>2030</v>
      </c>
      <c r="FB46" s="1257">
        <f t="shared" si="69"/>
        <v>2030</v>
      </c>
      <c r="FC46" s="1260">
        <f t="shared" si="69"/>
        <v>2031</v>
      </c>
      <c r="FD46" s="1260">
        <f t="shared" si="69"/>
        <v>2031</v>
      </c>
      <c r="FE46" s="1260">
        <f t="shared" si="69"/>
        <v>2031</v>
      </c>
      <c r="FF46" s="1260">
        <f t="shared" si="69"/>
        <v>2031</v>
      </c>
      <c r="FG46" s="1260">
        <f t="shared" si="69"/>
        <v>2031</v>
      </c>
      <c r="FH46" s="1260">
        <f t="shared" si="69"/>
        <v>2031</v>
      </c>
      <c r="FI46" s="1260">
        <f t="shared" si="69"/>
        <v>2031</v>
      </c>
      <c r="FJ46" s="1260">
        <f t="shared" si="69"/>
        <v>2031</v>
      </c>
      <c r="FK46" s="1260">
        <f t="shared" si="69"/>
        <v>2031</v>
      </c>
      <c r="FL46" s="1260">
        <f t="shared" si="69"/>
        <v>2031</v>
      </c>
      <c r="FM46" s="1260">
        <f t="shared" si="69"/>
        <v>2031</v>
      </c>
      <c r="FN46" s="1260">
        <f t="shared" si="69"/>
        <v>2031</v>
      </c>
      <c r="FO46" s="1257">
        <f t="shared" si="69"/>
        <v>2032</v>
      </c>
      <c r="FP46" s="1257">
        <f t="shared" si="69"/>
        <v>2032</v>
      </c>
      <c r="FQ46" s="1257">
        <f t="shared" si="69"/>
        <v>2032</v>
      </c>
      <c r="FR46" s="1257">
        <f t="shared" si="69"/>
        <v>2032</v>
      </c>
      <c r="FS46" s="1257">
        <f t="shared" si="69"/>
        <v>2032</v>
      </c>
      <c r="FT46" s="1257">
        <f t="shared" si="69"/>
        <v>2032</v>
      </c>
      <c r="FU46" s="1257">
        <f t="shared" si="69"/>
        <v>2032</v>
      </c>
      <c r="FV46" s="1257">
        <f t="shared" si="69"/>
        <v>2032</v>
      </c>
      <c r="FW46" s="1257">
        <f t="shared" si="69"/>
        <v>2032</v>
      </c>
      <c r="FX46" s="1257">
        <f t="shared" si="69"/>
        <v>2032</v>
      </c>
      <c r="FY46" s="1257">
        <f t="shared" si="69"/>
        <v>2032</v>
      </c>
      <c r="FZ46" s="1257">
        <f t="shared" si="69"/>
        <v>2032</v>
      </c>
      <c r="GA46" s="1260">
        <f t="shared" si="69"/>
        <v>2033</v>
      </c>
      <c r="GB46" s="1260">
        <f t="shared" si="69"/>
        <v>2033</v>
      </c>
      <c r="GC46" s="1260">
        <f t="shared" si="69"/>
        <v>2033</v>
      </c>
      <c r="GD46" s="1260">
        <f t="shared" si="69"/>
        <v>2033</v>
      </c>
      <c r="GE46" s="1260">
        <f t="shared" si="69"/>
        <v>2033</v>
      </c>
      <c r="GF46" s="1260">
        <f t="shared" si="69"/>
        <v>2033</v>
      </c>
      <c r="GG46" s="1260">
        <f t="shared" si="69"/>
        <v>2033</v>
      </c>
      <c r="GH46" s="1260">
        <f t="shared" si="69"/>
        <v>2033</v>
      </c>
      <c r="GI46" s="1260">
        <f t="shared" si="69"/>
        <v>2033</v>
      </c>
      <c r="GJ46" s="1260">
        <f t="shared" si="69"/>
        <v>2033</v>
      </c>
      <c r="GK46" s="1260">
        <f t="shared" si="69"/>
        <v>2033</v>
      </c>
      <c r="GL46" s="1260">
        <f t="shared" si="69"/>
        <v>2033</v>
      </c>
      <c r="GM46" s="1257">
        <f t="shared" si="69"/>
        <v>2034</v>
      </c>
      <c r="GN46" s="1257">
        <f t="shared" si="69"/>
        <v>2034</v>
      </c>
      <c r="GO46" s="1257">
        <f t="shared" si="69"/>
        <v>2034</v>
      </c>
      <c r="GP46" s="1257">
        <f t="shared" si="69"/>
        <v>2034</v>
      </c>
      <c r="GQ46" s="1257">
        <f t="shared" si="69"/>
        <v>2034</v>
      </c>
      <c r="GR46" s="1257">
        <f t="shared" si="69"/>
        <v>2034</v>
      </c>
      <c r="GS46" s="1257">
        <f t="shared" si="69"/>
        <v>2034</v>
      </c>
      <c r="GT46" s="1257">
        <f t="shared" si="69"/>
        <v>2034</v>
      </c>
      <c r="GU46" s="1257">
        <f t="shared" si="69"/>
        <v>2034</v>
      </c>
      <c r="GV46" s="1257">
        <f t="shared" si="69"/>
        <v>2034</v>
      </c>
      <c r="GW46" s="1257">
        <f t="shared" si="69"/>
        <v>2034</v>
      </c>
      <c r="GX46" s="1257">
        <f t="shared" si="69"/>
        <v>2034</v>
      </c>
      <c r="GY46" s="1260">
        <f t="shared" si="69"/>
        <v>2035</v>
      </c>
      <c r="GZ46" s="1260">
        <f t="shared" si="69"/>
        <v>2035</v>
      </c>
      <c r="HA46" s="1260">
        <f t="shared" si="69"/>
        <v>2035</v>
      </c>
      <c r="HB46" s="1260">
        <f t="shared" si="69"/>
        <v>2035</v>
      </c>
      <c r="HC46" s="1260">
        <f t="shared" si="69"/>
        <v>2035</v>
      </c>
      <c r="HD46" s="1260">
        <f t="shared" si="69"/>
        <v>2035</v>
      </c>
      <c r="HE46" s="1260">
        <f t="shared" si="69"/>
        <v>2035</v>
      </c>
      <c r="HF46" s="1260">
        <f t="shared" si="69"/>
        <v>2035</v>
      </c>
      <c r="HG46" s="1260">
        <f t="shared" si="69"/>
        <v>2035</v>
      </c>
      <c r="HH46" s="1260">
        <f t="shared" si="69"/>
        <v>2035</v>
      </c>
      <c r="HI46" s="1260">
        <f t="shared" si="69"/>
        <v>2035</v>
      </c>
      <c r="HJ46" s="1260">
        <f t="shared" si="69"/>
        <v>2035</v>
      </c>
      <c r="HK46" s="1257">
        <f t="shared" ref="HK46:IA46" si="70">VALUE(YEAR(HK48))</f>
        <v>2036</v>
      </c>
      <c r="HL46" s="1257">
        <f t="shared" si="70"/>
        <v>2036</v>
      </c>
      <c r="HM46" s="1257">
        <f t="shared" si="70"/>
        <v>2036</v>
      </c>
      <c r="HN46" s="1257">
        <f t="shared" si="70"/>
        <v>2036</v>
      </c>
      <c r="HO46" s="1257">
        <f t="shared" si="70"/>
        <v>2036</v>
      </c>
      <c r="HP46" s="1257">
        <f t="shared" si="70"/>
        <v>2036</v>
      </c>
      <c r="HQ46" s="1257">
        <f t="shared" si="70"/>
        <v>2036</v>
      </c>
      <c r="HR46" s="1257">
        <f t="shared" si="70"/>
        <v>2036</v>
      </c>
      <c r="HS46" s="1257">
        <f t="shared" si="70"/>
        <v>2036</v>
      </c>
      <c r="HT46" s="1257">
        <f t="shared" si="70"/>
        <v>2036</v>
      </c>
      <c r="HU46" s="1257">
        <f t="shared" si="70"/>
        <v>2036</v>
      </c>
      <c r="HV46" s="1257">
        <f t="shared" si="70"/>
        <v>2036</v>
      </c>
      <c r="HW46" s="1260">
        <f t="shared" si="70"/>
        <v>2037</v>
      </c>
      <c r="HX46" s="1260">
        <f t="shared" si="70"/>
        <v>2037</v>
      </c>
      <c r="HY46" s="1260">
        <f t="shared" si="70"/>
        <v>2037</v>
      </c>
      <c r="HZ46" s="1260">
        <f t="shared" si="70"/>
        <v>2037</v>
      </c>
      <c r="IA46" s="1260">
        <f t="shared" si="70"/>
        <v>2037</v>
      </c>
    </row>
    <row r="47" spans="1:235" x14ac:dyDescent="0.3">
      <c r="C47" s="2224" t="s">
        <v>47</v>
      </c>
      <c r="D47" s="2225"/>
      <c r="E47" s="105"/>
      <c r="F47" s="105" t="s">
        <v>58</v>
      </c>
      <c r="G47" s="105" t="s">
        <v>59</v>
      </c>
      <c r="H47" s="105" t="s">
        <v>60</v>
      </c>
      <c r="I47" s="105" t="s">
        <v>61</v>
      </c>
      <c r="J47" s="105" t="s">
        <v>62</v>
      </c>
      <c r="K47" s="105" t="s">
        <v>63</v>
      </c>
      <c r="L47" s="105" t="s">
        <v>64</v>
      </c>
      <c r="M47" s="105" t="s">
        <v>65</v>
      </c>
      <c r="N47" s="105" t="s">
        <v>66</v>
      </c>
      <c r="O47" s="105" t="s">
        <v>67</v>
      </c>
      <c r="P47" s="105" t="s">
        <v>68</v>
      </c>
      <c r="Q47" s="105" t="s">
        <v>69</v>
      </c>
      <c r="R47" s="105" t="s">
        <v>70</v>
      </c>
      <c r="S47" s="105" t="s">
        <v>71</v>
      </c>
      <c r="T47" s="105" t="s">
        <v>72</v>
      </c>
      <c r="U47" s="105" t="s">
        <v>73</v>
      </c>
      <c r="V47" s="105" t="s">
        <v>74</v>
      </c>
      <c r="W47" s="106" t="s">
        <v>151</v>
      </c>
      <c r="Y47" s="1258"/>
      <c r="Z47" s="1258"/>
      <c r="AA47" s="1258" t="str">
        <f t="shared" ref="AA47:CL47" si="71">YEAR(AA48)&amp;"."&amp;TEXT(ROUNDUP(MONTH(AA48)/3,0),"0Q")</f>
        <v>2020.1Q</v>
      </c>
      <c r="AB47" s="1258" t="str">
        <f t="shared" si="71"/>
        <v>2020.1Q</v>
      </c>
      <c r="AC47" s="1258" t="str">
        <f t="shared" si="71"/>
        <v>2020.1Q</v>
      </c>
      <c r="AD47" s="1258" t="str">
        <f t="shared" si="71"/>
        <v>2020.2Q</v>
      </c>
      <c r="AE47" s="1258" t="str">
        <f t="shared" si="71"/>
        <v>2020.2Q</v>
      </c>
      <c r="AF47" s="1258" t="str">
        <f t="shared" si="71"/>
        <v>2020.2Q</v>
      </c>
      <c r="AG47" s="1258" t="str">
        <f t="shared" si="71"/>
        <v>2020.3Q</v>
      </c>
      <c r="AH47" s="1258" t="str">
        <f t="shared" si="71"/>
        <v>2020.3Q</v>
      </c>
      <c r="AI47" s="1258" t="str">
        <f t="shared" si="71"/>
        <v>2020.3Q</v>
      </c>
      <c r="AJ47" s="1258" t="str">
        <f t="shared" si="71"/>
        <v>2020.4Q</v>
      </c>
      <c r="AK47" s="1258" t="str">
        <f t="shared" si="71"/>
        <v>2020.4Q</v>
      </c>
      <c r="AL47" s="1258" t="str">
        <f t="shared" si="71"/>
        <v>2020.4Q</v>
      </c>
      <c r="AM47" s="1261" t="str">
        <f t="shared" si="71"/>
        <v>2021.1Q</v>
      </c>
      <c r="AN47" s="1261" t="str">
        <f t="shared" si="71"/>
        <v>2021.1Q</v>
      </c>
      <c r="AO47" s="1261" t="str">
        <f t="shared" si="71"/>
        <v>2021.1Q</v>
      </c>
      <c r="AP47" s="1261" t="str">
        <f t="shared" si="71"/>
        <v>2021.2Q</v>
      </c>
      <c r="AQ47" s="1261" t="str">
        <f t="shared" si="71"/>
        <v>2021.2Q</v>
      </c>
      <c r="AR47" s="1261" t="str">
        <f t="shared" si="71"/>
        <v>2021.2Q</v>
      </c>
      <c r="AS47" s="1261" t="str">
        <f t="shared" si="71"/>
        <v>2021.3Q</v>
      </c>
      <c r="AT47" s="1261" t="str">
        <f t="shared" si="71"/>
        <v>2021.3Q</v>
      </c>
      <c r="AU47" s="1261" t="str">
        <f t="shared" si="71"/>
        <v>2021.3Q</v>
      </c>
      <c r="AV47" s="1261" t="str">
        <f t="shared" si="71"/>
        <v>2021.4Q</v>
      </c>
      <c r="AW47" s="1261" t="str">
        <f t="shared" si="71"/>
        <v>2021.4Q</v>
      </c>
      <c r="AX47" s="1261" t="str">
        <f t="shared" si="71"/>
        <v>2021.4Q</v>
      </c>
      <c r="AY47" s="1258" t="str">
        <f t="shared" si="71"/>
        <v>2022.1Q</v>
      </c>
      <c r="AZ47" s="1258" t="str">
        <f t="shared" si="71"/>
        <v>2022.1Q</v>
      </c>
      <c r="BA47" s="1258" t="str">
        <f t="shared" si="71"/>
        <v>2022.1Q</v>
      </c>
      <c r="BB47" s="1258" t="str">
        <f t="shared" si="71"/>
        <v>2022.2Q</v>
      </c>
      <c r="BC47" s="1258" t="str">
        <f t="shared" si="71"/>
        <v>2022.2Q</v>
      </c>
      <c r="BD47" s="1258" t="str">
        <f t="shared" si="71"/>
        <v>2022.2Q</v>
      </c>
      <c r="BE47" s="1258" t="str">
        <f t="shared" si="71"/>
        <v>2022.3Q</v>
      </c>
      <c r="BF47" s="1258" t="str">
        <f t="shared" si="71"/>
        <v>2022.3Q</v>
      </c>
      <c r="BG47" s="1258" t="str">
        <f t="shared" si="71"/>
        <v>2022.3Q</v>
      </c>
      <c r="BH47" s="1258" t="str">
        <f t="shared" si="71"/>
        <v>2022.4Q</v>
      </c>
      <c r="BI47" s="1258" t="str">
        <f t="shared" si="71"/>
        <v>2022.4Q</v>
      </c>
      <c r="BJ47" s="1258" t="str">
        <f t="shared" si="71"/>
        <v>2022.4Q</v>
      </c>
      <c r="BK47" s="1261" t="str">
        <f t="shared" si="71"/>
        <v>2023.1Q</v>
      </c>
      <c r="BL47" s="1261" t="str">
        <f t="shared" si="71"/>
        <v>2023.1Q</v>
      </c>
      <c r="BM47" s="1261" t="str">
        <f t="shared" si="71"/>
        <v>2023.1Q</v>
      </c>
      <c r="BN47" s="1261" t="str">
        <f t="shared" si="71"/>
        <v>2023.2Q</v>
      </c>
      <c r="BO47" s="1261" t="str">
        <f t="shared" si="71"/>
        <v>2023.2Q</v>
      </c>
      <c r="BP47" s="1261" t="str">
        <f t="shared" si="71"/>
        <v>2023.2Q</v>
      </c>
      <c r="BQ47" s="1261" t="str">
        <f t="shared" si="71"/>
        <v>2023.3Q</v>
      </c>
      <c r="BR47" s="1261" t="str">
        <f t="shared" si="71"/>
        <v>2023.3Q</v>
      </c>
      <c r="BS47" s="1261" t="str">
        <f t="shared" si="71"/>
        <v>2023.3Q</v>
      </c>
      <c r="BT47" s="1261" t="str">
        <f t="shared" si="71"/>
        <v>2023.4Q</v>
      </c>
      <c r="BU47" s="1261" t="str">
        <f t="shared" si="71"/>
        <v>2023.4Q</v>
      </c>
      <c r="BV47" s="1261" t="str">
        <f t="shared" si="71"/>
        <v>2023.4Q</v>
      </c>
      <c r="BW47" s="1258" t="str">
        <f t="shared" si="71"/>
        <v>2024.1Q</v>
      </c>
      <c r="BX47" s="1258" t="str">
        <f t="shared" si="71"/>
        <v>2024.1Q</v>
      </c>
      <c r="BY47" s="1258" t="str">
        <f t="shared" si="71"/>
        <v>2024.1Q</v>
      </c>
      <c r="BZ47" s="1258" t="str">
        <f t="shared" si="71"/>
        <v>2024.2Q</v>
      </c>
      <c r="CA47" s="1258" t="str">
        <f t="shared" si="71"/>
        <v>2024.2Q</v>
      </c>
      <c r="CB47" s="1258" t="str">
        <f t="shared" si="71"/>
        <v>2024.2Q</v>
      </c>
      <c r="CC47" s="1258" t="str">
        <f t="shared" si="71"/>
        <v>2024.3Q</v>
      </c>
      <c r="CD47" s="1258" t="str">
        <f t="shared" si="71"/>
        <v>2024.3Q</v>
      </c>
      <c r="CE47" s="1258" t="str">
        <f t="shared" si="71"/>
        <v>2024.3Q</v>
      </c>
      <c r="CF47" s="1258" t="str">
        <f t="shared" si="71"/>
        <v>2024.4Q</v>
      </c>
      <c r="CG47" s="1258" t="str">
        <f t="shared" si="71"/>
        <v>2024.4Q</v>
      </c>
      <c r="CH47" s="1258" t="str">
        <f t="shared" si="71"/>
        <v>2024.4Q</v>
      </c>
      <c r="CI47" s="1261" t="str">
        <f t="shared" si="71"/>
        <v>2025.1Q</v>
      </c>
      <c r="CJ47" s="1261" t="str">
        <f t="shared" si="71"/>
        <v>2025.1Q</v>
      </c>
      <c r="CK47" s="1261" t="str">
        <f t="shared" si="71"/>
        <v>2025.1Q</v>
      </c>
      <c r="CL47" s="1261" t="str">
        <f t="shared" si="71"/>
        <v>2025.2Q</v>
      </c>
      <c r="CM47" s="1261" t="str">
        <f t="shared" ref="CM47:EX47" si="72">YEAR(CM48)&amp;"."&amp;TEXT(ROUNDUP(MONTH(CM48)/3,0),"0Q")</f>
        <v>2025.2Q</v>
      </c>
      <c r="CN47" s="1261" t="str">
        <f t="shared" si="72"/>
        <v>2025.2Q</v>
      </c>
      <c r="CO47" s="1261" t="str">
        <f t="shared" si="72"/>
        <v>2025.3Q</v>
      </c>
      <c r="CP47" s="1261" t="str">
        <f t="shared" si="72"/>
        <v>2025.3Q</v>
      </c>
      <c r="CQ47" s="1261" t="str">
        <f t="shared" si="72"/>
        <v>2025.3Q</v>
      </c>
      <c r="CR47" s="1261" t="str">
        <f t="shared" si="72"/>
        <v>2025.4Q</v>
      </c>
      <c r="CS47" s="1261" t="str">
        <f t="shared" si="72"/>
        <v>2025.4Q</v>
      </c>
      <c r="CT47" s="1261" t="str">
        <f t="shared" si="72"/>
        <v>2025.4Q</v>
      </c>
      <c r="CU47" s="1258" t="str">
        <f t="shared" si="72"/>
        <v>2026.1Q</v>
      </c>
      <c r="CV47" s="1258" t="str">
        <f t="shared" si="72"/>
        <v>2026.1Q</v>
      </c>
      <c r="CW47" s="1258" t="str">
        <f t="shared" si="72"/>
        <v>2026.1Q</v>
      </c>
      <c r="CX47" s="1258" t="str">
        <f t="shared" si="72"/>
        <v>2026.2Q</v>
      </c>
      <c r="CY47" s="1258" t="str">
        <f t="shared" si="72"/>
        <v>2026.2Q</v>
      </c>
      <c r="CZ47" s="1258" t="str">
        <f t="shared" si="72"/>
        <v>2026.2Q</v>
      </c>
      <c r="DA47" s="1258" t="str">
        <f t="shared" si="72"/>
        <v>2026.3Q</v>
      </c>
      <c r="DB47" s="1258" t="str">
        <f t="shared" si="72"/>
        <v>2026.3Q</v>
      </c>
      <c r="DC47" s="1258" t="str">
        <f t="shared" si="72"/>
        <v>2026.3Q</v>
      </c>
      <c r="DD47" s="1258" t="str">
        <f t="shared" si="72"/>
        <v>2026.4Q</v>
      </c>
      <c r="DE47" s="1258" t="str">
        <f t="shared" si="72"/>
        <v>2026.4Q</v>
      </c>
      <c r="DF47" s="1258" t="str">
        <f t="shared" si="72"/>
        <v>2026.4Q</v>
      </c>
      <c r="DG47" s="1261" t="str">
        <f t="shared" si="72"/>
        <v>2027.1Q</v>
      </c>
      <c r="DH47" s="1261" t="str">
        <f t="shared" si="72"/>
        <v>2027.1Q</v>
      </c>
      <c r="DI47" s="1261" t="str">
        <f t="shared" si="72"/>
        <v>2027.1Q</v>
      </c>
      <c r="DJ47" s="1261" t="str">
        <f t="shared" si="72"/>
        <v>2027.2Q</v>
      </c>
      <c r="DK47" s="1261" t="str">
        <f t="shared" si="72"/>
        <v>2027.2Q</v>
      </c>
      <c r="DL47" s="1261" t="str">
        <f t="shared" si="72"/>
        <v>2027.2Q</v>
      </c>
      <c r="DM47" s="1261" t="str">
        <f t="shared" si="72"/>
        <v>2027.3Q</v>
      </c>
      <c r="DN47" s="1261" t="str">
        <f t="shared" si="72"/>
        <v>2027.3Q</v>
      </c>
      <c r="DO47" s="1261" t="str">
        <f t="shared" si="72"/>
        <v>2027.3Q</v>
      </c>
      <c r="DP47" s="1261" t="str">
        <f t="shared" si="72"/>
        <v>2027.4Q</v>
      </c>
      <c r="DQ47" s="1261" t="str">
        <f t="shared" si="72"/>
        <v>2027.4Q</v>
      </c>
      <c r="DR47" s="1261" t="str">
        <f t="shared" si="72"/>
        <v>2027.4Q</v>
      </c>
      <c r="DS47" s="1258" t="str">
        <f t="shared" si="72"/>
        <v>2028.1Q</v>
      </c>
      <c r="DT47" s="1258" t="str">
        <f t="shared" si="72"/>
        <v>2028.1Q</v>
      </c>
      <c r="DU47" s="1258" t="str">
        <f t="shared" si="72"/>
        <v>2028.1Q</v>
      </c>
      <c r="DV47" s="1258" t="str">
        <f t="shared" si="72"/>
        <v>2028.2Q</v>
      </c>
      <c r="DW47" s="1258" t="str">
        <f t="shared" si="72"/>
        <v>2028.2Q</v>
      </c>
      <c r="DX47" s="1258" t="str">
        <f t="shared" si="72"/>
        <v>2028.2Q</v>
      </c>
      <c r="DY47" s="1258" t="str">
        <f t="shared" si="72"/>
        <v>2028.3Q</v>
      </c>
      <c r="DZ47" s="1258" t="str">
        <f t="shared" si="72"/>
        <v>2028.3Q</v>
      </c>
      <c r="EA47" s="1258" t="str">
        <f t="shared" si="72"/>
        <v>2028.3Q</v>
      </c>
      <c r="EB47" s="1258" t="str">
        <f t="shared" si="72"/>
        <v>2028.4Q</v>
      </c>
      <c r="EC47" s="1258" t="str">
        <f t="shared" si="72"/>
        <v>2028.4Q</v>
      </c>
      <c r="ED47" s="1258" t="str">
        <f t="shared" si="72"/>
        <v>2028.4Q</v>
      </c>
      <c r="EE47" s="1261" t="str">
        <f t="shared" si="72"/>
        <v>2029.1Q</v>
      </c>
      <c r="EF47" s="1261" t="str">
        <f t="shared" si="72"/>
        <v>2029.1Q</v>
      </c>
      <c r="EG47" s="1261" t="str">
        <f t="shared" si="72"/>
        <v>2029.1Q</v>
      </c>
      <c r="EH47" s="1261" t="str">
        <f t="shared" si="72"/>
        <v>2029.2Q</v>
      </c>
      <c r="EI47" s="1261" t="str">
        <f t="shared" si="72"/>
        <v>2029.2Q</v>
      </c>
      <c r="EJ47" s="1261" t="str">
        <f t="shared" si="72"/>
        <v>2029.2Q</v>
      </c>
      <c r="EK47" s="1261" t="str">
        <f t="shared" si="72"/>
        <v>2029.3Q</v>
      </c>
      <c r="EL47" s="1261" t="str">
        <f t="shared" si="72"/>
        <v>2029.3Q</v>
      </c>
      <c r="EM47" s="1261" t="str">
        <f t="shared" si="72"/>
        <v>2029.3Q</v>
      </c>
      <c r="EN47" s="1261" t="str">
        <f t="shared" si="72"/>
        <v>2029.4Q</v>
      </c>
      <c r="EO47" s="1261" t="str">
        <f t="shared" si="72"/>
        <v>2029.4Q</v>
      </c>
      <c r="EP47" s="1261" t="str">
        <f t="shared" si="72"/>
        <v>2029.4Q</v>
      </c>
      <c r="EQ47" s="1258" t="str">
        <f t="shared" si="72"/>
        <v>2030.1Q</v>
      </c>
      <c r="ER47" s="1258" t="str">
        <f t="shared" si="72"/>
        <v>2030.1Q</v>
      </c>
      <c r="ES47" s="1258" t="str">
        <f t="shared" si="72"/>
        <v>2030.1Q</v>
      </c>
      <c r="ET47" s="1258" t="str">
        <f t="shared" si="72"/>
        <v>2030.2Q</v>
      </c>
      <c r="EU47" s="1258" t="str">
        <f t="shared" si="72"/>
        <v>2030.2Q</v>
      </c>
      <c r="EV47" s="1258" t="str">
        <f t="shared" si="72"/>
        <v>2030.2Q</v>
      </c>
      <c r="EW47" s="1258" t="str">
        <f t="shared" si="72"/>
        <v>2030.3Q</v>
      </c>
      <c r="EX47" s="1258" t="str">
        <f t="shared" si="72"/>
        <v>2030.3Q</v>
      </c>
      <c r="EY47" s="1258" t="str">
        <f t="shared" ref="EY47:HJ47" si="73">YEAR(EY48)&amp;"."&amp;TEXT(ROUNDUP(MONTH(EY48)/3,0),"0Q")</f>
        <v>2030.3Q</v>
      </c>
      <c r="EZ47" s="1258" t="str">
        <f t="shared" si="73"/>
        <v>2030.4Q</v>
      </c>
      <c r="FA47" s="1258" t="str">
        <f t="shared" si="73"/>
        <v>2030.4Q</v>
      </c>
      <c r="FB47" s="1258" t="str">
        <f t="shared" si="73"/>
        <v>2030.4Q</v>
      </c>
      <c r="FC47" s="1261" t="str">
        <f t="shared" si="73"/>
        <v>2031.1Q</v>
      </c>
      <c r="FD47" s="1261" t="str">
        <f t="shared" si="73"/>
        <v>2031.1Q</v>
      </c>
      <c r="FE47" s="1261" t="str">
        <f t="shared" si="73"/>
        <v>2031.1Q</v>
      </c>
      <c r="FF47" s="1261" t="str">
        <f t="shared" si="73"/>
        <v>2031.2Q</v>
      </c>
      <c r="FG47" s="1261" t="str">
        <f t="shared" si="73"/>
        <v>2031.2Q</v>
      </c>
      <c r="FH47" s="1261" t="str">
        <f t="shared" si="73"/>
        <v>2031.2Q</v>
      </c>
      <c r="FI47" s="1261" t="str">
        <f t="shared" si="73"/>
        <v>2031.3Q</v>
      </c>
      <c r="FJ47" s="1261" t="str">
        <f t="shared" si="73"/>
        <v>2031.3Q</v>
      </c>
      <c r="FK47" s="1261" t="str">
        <f t="shared" si="73"/>
        <v>2031.3Q</v>
      </c>
      <c r="FL47" s="1261" t="str">
        <f t="shared" si="73"/>
        <v>2031.4Q</v>
      </c>
      <c r="FM47" s="1261" t="str">
        <f t="shared" si="73"/>
        <v>2031.4Q</v>
      </c>
      <c r="FN47" s="1261" t="str">
        <f t="shared" si="73"/>
        <v>2031.4Q</v>
      </c>
      <c r="FO47" s="1258" t="str">
        <f t="shared" si="73"/>
        <v>2032.1Q</v>
      </c>
      <c r="FP47" s="1258" t="str">
        <f t="shared" si="73"/>
        <v>2032.1Q</v>
      </c>
      <c r="FQ47" s="1258" t="str">
        <f t="shared" si="73"/>
        <v>2032.1Q</v>
      </c>
      <c r="FR47" s="1258" t="str">
        <f t="shared" si="73"/>
        <v>2032.2Q</v>
      </c>
      <c r="FS47" s="1258" t="str">
        <f t="shared" si="73"/>
        <v>2032.2Q</v>
      </c>
      <c r="FT47" s="1258" t="str">
        <f t="shared" si="73"/>
        <v>2032.2Q</v>
      </c>
      <c r="FU47" s="1258" t="str">
        <f t="shared" si="73"/>
        <v>2032.3Q</v>
      </c>
      <c r="FV47" s="1258" t="str">
        <f t="shared" si="73"/>
        <v>2032.3Q</v>
      </c>
      <c r="FW47" s="1258" t="str">
        <f t="shared" si="73"/>
        <v>2032.3Q</v>
      </c>
      <c r="FX47" s="1258" t="str">
        <f t="shared" si="73"/>
        <v>2032.4Q</v>
      </c>
      <c r="FY47" s="1258" t="str">
        <f t="shared" si="73"/>
        <v>2032.4Q</v>
      </c>
      <c r="FZ47" s="1258" t="str">
        <f t="shared" si="73"/>
        <v>2032.4Q</v>
      </c>
      <c r="GA47" s="1261" t="str">
        <f t="shared" si="73"/>
        <v>2033.1Q</v>
      </c>
      <c r="GB47" s="1261" t="str">
        <f t="shared" si="73"/>
        <v>2033.1Q</v>
      </c>
      <c r="GC47" s="1261" t="str">
        <f t="shared" si="73"/>
        <v>2033.1Q</v>
      </c>
      <c r="GD47" s="1261" t="str">
        <f t="shared" si="73"/>
        <v>2033.2Q</v>
      </c>
      <c r="GE47" s="1261" t="str">
        <f t="shared" si="73"/>
        <v>2033.2Q</v>
      </c>
      <c r="GF47" s="1261" t="str">
        <f t="shared" si="73"/>
        <v>2033.2Q</v>
      </c>
      <c r="GG47" s="1261" t="str">
        <f t="shared" si="73"/>
        <v>2033.3Q</v>
      </c>
      <c r="GH47" s="1261" t="str">
        <f t="shared" si="73"/>
        <v>2033.3Q</v>
      </c>
      <c r="GI47" s="1261" t="str">
        <f t="shared" si="73"/>
        <v>2033.3Q</v>
      </c>
      <c r="GJ47" s="1261" t="str">
        <f t="shared" si="73"/>
        <v>2033.4Q</v>
      </c>
      <c r="GK47" s="1261" t="str">
        <f t="shared" si="73"/>
        <v>2033.4Q</v>
      </c>
      <c r="GL47" s="1261" t="str">
        <f t="shared" si="73"/>
        <v>2033.4Q</v>
      </c>
      <c r="GM47" s="1258" t="str">
        <f t="shared" si="73"/>
        <v>2034.1Q</v>
      </c>
      <c r="GN47" s="1258" t="str">
        <f t="shared" si="73"/>
        <v>2034.1Q</v>
      </c>
      <c r="GO47" s="1258" t="str">
        <f t="shared" si="73"/>
        <v>2034.1Q</v>
      </c>
      <c r="GP47" s="1258" t="str">
        <f t="shared" si="73"/>
        <v>2034.2Q</v>
      </c>
      <c r="GQ47" s="1258" t="str">
        <f t="shared" si="73"/>
        <v>2034.2Q</v>
      </c>
      <c r="GR47" s="1258" t="str">
        <f t="shared" si="73"/>
        <v>2034.2Q</v>
      </c>
      <c r="GS47" s="1258" t="str">
        <f t="shared" si="73"/>
        <v>2034.3Q</v>
      </c>
      <c r="GT47" s="1258" t="str">
        <f t="shared" si="73"/>
        <v>2034.3Q</v>
      </c>
      <c r="GU47" s="1258" t="str">
        <f t="shared" si="73"/>
        <v>2034.3Q</v>
      </c>
      <c r="GV47" s="1258" t="str">
        <f t="shared" si="73"/>
        <v>2034.4Q</v>
      </c>
      <c r="GW47" s="1258" t="str">
        <f t="shared" si="73"/>
        <v>2034.4Q</v>
      </c>
      <c r="GX47" s="1258" t="str">
        <f t="shared" si="73"/>
        <v>2034.4Q</v>
      </c>
      <c r="GY47" s="1261" t="str">
        <f t="shared" si="73"/>
        <v>2035.1Q</v>
      </c>
      <c r="GZ47" s="1261" t="str">
        <f t="shared" si="73"/>
        <v>2035.1Q</v>
      </c>
      <c r="HA47" s="1261" t="str">
        <f t="shared" si="73"/>
        <v>2035.1Q</v>
      </c>
      <c r="HB47" s="1261" t="str">
        <f t="shared" si="73"/>
        <v>2035.2Q</v>
      </c>
      <c r="HC47" s="1261" t="str">
        <f t="shared" si="73"/>
        <v>2035.2Q</v>
      </c>
      <c r="HD47" s="1261" t="str">
        <f t="shared" si="73"/>
        <v>2035.2Q</v>
      </c>
      <c r="HE47" s="1261" t="str">
        <f t="shared" si="73"/>
        <v>2035.3Q</v>
      </c>
      <c r="HF47" s="1261" t="str">
        <f t="shared" si="73"/>
        <v>2035.3Q</v>
      </c>
      <c r="HG47" s="1261" t="str">
        <f t="shared" si="73"/>
        <v>2035.3Q</v>
      </c>
      <c r="HH47" s="1261" t="str">
        <f t="shared" si="73"/>
        <v>2035.4Q</v>
      </c>
      <c r="HI47" s="1261" t="str">
        <f t="shared" si="73"/>
        <v>2035.4Q</v>
      </c>
      <c r="HJ47" s="1261" t="str">
        <f t="shared" si="73"/>
        <v>2035.4Q</v>
      </c>
      <c r="HK47" s="1258" t="str">
        <f t="shared" ref="HK47:IA47" si="74">YEAR(HK48)&amp;"."&amp;TEXT(ROUNDUP(MONTH(HK48)/3,0),"0Q")</f>
        <v>2036.1Q</v>
      </c>
      <c r="HL47" s="1258" t="str">
        <f t="shared" si="74"/>
        <v>2036.1Q</v>
      </c>
      <c r="HM47" s="1258" t="str">
        <f t="shared" si="74"/>
        <v>2036.1Q</v>
      </c>
      <c r="HN47" s="1258" t="str">
        <f t="shared" si="74"/>
        <v>2036.2Q</v>
      </c>
      <c r="HO47" s="1258" t="str">
        <f t="shared" si="74"/>
        <v>2036.2Q</v>
      </c>
      <c r="HP47" s="1258" t="str">
        <f t="shared" si="74"/>
        <v>2036.2Q</v>
      </c>
      <c r="HQ47" s="1258" t="str">
        <f t="shared" si="74"/>
        <v>2036.3Q</v>
      </c>
      <c r="HR47" s="1258" t="str">
        <f t="shared" si="74"/>
        <v>2036.3Q</v>
      </c>
      <c r="HS47" s="1258" t="str">
        <f t="shared" si="74"/>
        <v>2036.3Q</v>
      </c>
      <c r="HT47" s="1258" t="str">
        <f t="shared" si="74"/>
        <v>2036.4Q</v>
      </c>
      <c r="HU47" s="1258" t="str">
        <f t="shared" si="74"/>
        <v>2036.4Q</v>
      </c>
      <c r="HV47" s="1258" t="str">
        <f t="shared" si="74"/>
        <v>2036.4Q</v>
      </c>
      <c r="HW47" s="1261" t="str">
        <f t="shared" si="74"/>
        <v>2037.1Q</v>
      </c>
      <c r="HX47" s="1261" t="str">
        <f t="shared" si="74"/>
        <v>2037.1Q</v>
      </c>
      <c r="HY47" s="1261" t="str">
        <f t="shared" si="74"/>
        <v>2037.1Q</v>
      </c>
      <c r="HZ47" s="1261" t="str">
        <f t="shared" si="74"/>
        <v>2037.2Q</v>
      </c>
      <c r="IA47" s="1261" t="str">
        <f t="shared" si="74"/>
        <v>2037.2Q</v>
      </c>
    </row>
    <row r="48" spans="1:235" x14ac:dyDescent="0.3">
      <c r="C48" s="107"/>
      <c r="D48" s="108"/>
      <c r="E48" s="108" t="s">
        <v>57</v>
      </c>
      <c r="F48" s="75">
        <v>2020</v>
      </c>
      <c r="G48" s="75">
        <v>2021</v>
      </c>
      <c r="H48" s="75">
        <v>2022</v>
      </c>
      <c r="I48" s="75">
        <v>2023</v>
      </c>
      <c r="J48" s="75">
        <v>2024</v>
      </c>
      <c r="K48" s="75">
        <v>2025</v>
      </c>
      <c r="L48" s="75">
        <v>2026</v>
      </c>
      <c r="M48" s="75">
        <v>2027</v>
      </c>
      <c r="N48" s="75">
        <v>2028</v>
      </c>
      <c r="O48" s="75">
        <v>2029</v>
      </c>
      <c r="P48" s="75">
        <v>2030</v>
      </c>
      <c r="Q48" s="75">
        <v>2031</v>
      </c>
      <c r="R48" s="75">
        <v>2032</v>
      </c>
      <c r="S48" s="75">
        <v>2033</v>
      </c>
      <c r="T48" s="75">
        <v>2034</v>
      </c>
      <c r="U48" s="75">
        <v>2035</v>
      </c>
      <c r="V48" s="75">
        <v>2036</v>
      </c>
      <c r="W48" s="76">
        <v>2037</v>
      </c>
      <c r="Y48" s="1259" t="s">
        <v>552</v>
      </c>
      <c r="Z48" s="1259"/>
      <c r="AA48" s="1259">
        <v>43861</v>
      </c>
      <c r="AB48" s="1259">
        <v>43890</v>
      </c>
      <c r="AC48" s="1259">
        <v>43921</v>
      </c>
      <c r="AD48" s="1259">
        <v>43951</v>
      </c>
      <c r="AE48" s="1259">
        <v>43982</v>
      </c>
      <c r="AF48" s="1259">
        <v>44012</v>
      </c>
      <c r="AG48" s="1259">
        <v>44043</v>
      </c>
      <c r="AH48" s="1259">
        <f t="shared" ref="AH48" si="75">EOMONTH(AG48,1)</f>
        <v>44074</v>
      </c>
      <c r="AI48" s="1259">
        <f t="shared" ref="AI48" si="76">EOMONTH(AH48,1)</f>
        <v>44104</v>
      </c>
      <c r="AJ48" s="1259">
        <f t="shared" ref="AJ48" si="77">EOMONTH(AI48,1)</f>
        <v>44135</v>
      </c>
      <c r="AK48" s="1259">
        <f t="shared" ref="AK48" si="78">EOMONTH(AJ48,1)</f>
        <v>44165</v>
      </c>
      <c r="AL48" s="1259">
        <f t="shared" ref="AL48" si="79">EOMONTH(AK48,1)</f>
        <v>44196</v>
      </c>
      <c r="AM48" s="1262">
        <f t="shared" ref="AM48" si="80">EOMONTH(AL48,1)</f>
        <v>44227</v>
      </c>
      <c r="AN48" s="1262">
        <f t="shared" ref="AN48" si="81">EOMONTH(AM48,1)</f>
        <v>44255</v>
      </c>
      <c r="AO48" s="1262">
        <f t="shared" ref="AO48" si="82">EOMONTH(AN48,1)</f>
        <v>44286</v>
      </c>
      <c r="AP48" s="1262">
        <f t="shared" ref="AP48" si="83">EOMONTH(AO48,1)</f>
        <v>44316</v>
      </c>
      <c r="AQ48" s="1262">
        <f t="shared" ref="AQ48" si="84">EOMONTH(AP48,1)</f>
        <v>44347</v>
      </c>
      <c r="AR48" s="1262">
        <f t="shared" ref="AR48" si="85">EOMONTH(AQ48,1)</f>
        <v>44377</v>
      </c>
      <c r="AS48" s="1262">
        <f t="shared" ref="AS48" si="86">EOMONTH(AR48,1)</f>
        <v>44408</v>
      </c>
      <c r="AT48" s="1262">
        <f t="shared" ref="AT48" si="87">EOMONTH(AS48,1)</f>
        <v>44439</v>
      </c>
      <c r="AU48" s="1262">
        <f t="shared" ref="AU48" si="88">EOMONTH(AT48,1)</f>
        <v>44469</v>
      </c>
      <c r="AV48" s="1262">
        <f t="shared" ref="AV48" si="89">EOMONTH(AU48,1)</f>
        <v>44500</v>
      </c>
      <c r="AW48" s="1262">
        <f t="shared" ref="AW48" si="90">EOMONTH(AV48,1)</f>
        <v>44530</v>
      </c>
      <c r="AX48" s="1262">
        <f t="shared" ref="AX48" si="91">EOMONTH(AW48,1)</f>
        <v>44561</v>
      </c>
      <c r="AY48" s="1259">
        <f t="shared" ref="AY48" si="92">EOMONTH(AX48,1)</f>
        <v>44592</v>
      </c>
      <c r="AZ48" s="1259">
        <f t="shared" ref="AZ48" si="93">EOMONTH(AY48,1)</f>
        <v>44620</v>
      </c>
      <c r="BA48" s="1259">
        <f t="shared" ref="BA48" si="94">EOMONTH(AZ48,1)</f>
        <v>44651</v>
      </c>
      <c r="BB48" s="1259">
        <f t="shared" ref="BB48" si="95">EOMONTH(BA48,1)</f>
        <v>44681</v>
      </c>
      <c r="BC48" s="1259">
        <f t="shared" ref="BC48" si="96">EOMONTH(BB48,1)</f>
        <v>44712</v>
      </c>
      <c r="BD48" s="1259">
        <f t="shared" ref="BD48" si="97">EOMONTH(BC48,1)</f>
        <v>44742</v>
      </c>
      <c r="BE48" s="1259">
        <f t="shared" ref="BE48" si="98">EOMONTH(BD48,1)</f>
        <v>44773</v>
      </c>
      <c r="BF48" s="1259">
        <f t="shared" ref="BF48" si="99">EOMONTH(BE48,1)</f>
        <v>44804</v>
      </c>
      <c r="BG48" s="1259">
        <f t="shared" ref="BG48" si="100">EOMONTH(BF48,1)</f>
        <v>44834</v>
      </c>
      <c r="BH48" s="1259">
        <f t="shared" ref="BH48" si="101">EOMONTH(BG48,1)</f>
        <v>44865</v>
      </c>
      <c r="BI48" s="1259">
        <f t="shared" ref="BI48" si="102">EOMONTH(BH48,1)</f>
        <v>44895</v>
      </c>
      <c r="BJ48" s="1259">
        <f t="shared" ref="BJ48" si="103">EOMONTH(BI48,1)</f>
        <v>44926</v>
      </c>
      <c r="BK48" s="1262">
        <f t="shared" ref="BK48" si="104">EOMONTH(BJ48,1)</f>
        <v>44957</v>
      </c>
      <c r="BL48" s="1262">
        <f t="shared" ref="BL48" si="105">EOMONTH(BK48,1)</f>
        <v>44985</v>
      </c>
      <c r="BM48" s="1262">
        <f t="shared" ref="BM48" si="106">EOMONTH(BL48,1)</f>
        <v>45016</v>
      </c>
      <c r="BN48" s="1262">
        <f t="shared" ref="BN48" si="107">EOMONTH(BM48,1)</f>
        <v>45046</v>
      </c>
      <c r="BO48" s="1262">
        <f t="shared" ref="BO48" si="108">EOMONTH(BN48,1)</f>
        <v>45077</v>
      </c>
      <c r="BP48" s="1262">
        <f t="shared" ref="BP48" si="109">EOMONTH(BO48,1)</f>
        <v>45107</v>
      </c>
      <c r="BQ48" s="1262">
        <f t="shared" ref="BQ48" si="110">EOMONTH(BP48,1)</f>
        <v>45138</v>
      </c>
      <c r="BR48" s="1262">
        <f t="shared" ref="BR48" si="111">EOMONTH(BQ48,1)</f>
        <v>45169</v>
      </c>
      <c r="BS48" s="1262">
        <f t="shared" ref="BS48" si="112">EOMONTH(BR48,1)</f>
        <v>45199</v>
      </c>
      <c r="BT48" s="1262">
        <f t="shared" ref="BT48" si="113">EOMONTH(BS48,1)</f>
        <v>45230</v>
      </c>
      <c r="BU48" s="1262">
        <f t="shared" ref="BU48" si="114">EOMONTH(BT48,1)</f>
        <v>45260</v>
      </c>
      <c r="BV48" s="1262">
        <f t="shared" ref="BV48" si="115">EOMONTH(BU48,1)</f>
        <v>45291</v>
      </c>
      <c r="BW48" s="1259">
        <f t="shared" ref="BW48" si="116">EOMONTH(BV48,1)</f>
        <v>45322</v>
      </c>
      <c r="BX48" s="1259">
        <f t="shared" ref="BX48" si="117">EOMONTH(BW48,1)</f>
        <v>45351</v>
      </c>
      <c r="BY48" s="1259">
        <f t="shared" ref="BY48" si="118">EOMONTH(BX48,1)</f>
        <v>45382</v>
      </c>
      <c r="BZ48" s="1259">
        <f t="shared" ref="BZ48" si="119">EOMONTH(BY48,1)</f>
        <v>45412</v>
      </c>
      <c r="CA48" s="1259">
        <f t="shared" ref="CA48" si="120">EOMONTH(BZ48,1)</f>
        <v>45443</v>
      </c>
      <c r="CB48" s="1259">
        <f t="shared" ref="CB48" si="121">EOMONTH(CA48,1)</f>
        <v>45473</v>
      </c>
      <c r="CC48" s="1259">
        <f t="shared" ref="CC48" si="122">EOMONTH(CB48,1)</f>
        <v>45504</v>
      </c>
      <c r="CD48" s="1259">
        <f t="shared" ref="CD48" si="123">EOMONTH(CC48,1)</f>
        <v>45535</v>
      </c>
      <c r="CE48" s="1259">
        <f t="shared" ref="CE48" si="124">EOMONTH(CD48,1)</f>
        <v>45565</v>
      </c>
      <c r="CF48" s="1259">
        <f t="shared" ref="CF48" si="125">EOMONTH(CE48,1)</f>
        <v>45596</v>
      </c>
      <c r="CG48" s="1259">
        <f t="shared" ref="CG48" si="126">EOMONTH(CF48,1)</f>
        <v>45626</v>
      </c>
      <c r="CH48" s="1259">
        <f t="shared" ref="CH48" si="127">EOMONTH(CG48,1)</f>
        <v>45657</v>
      </c>
      <c r="CI48" s="1262">
        <f t="shared" ref="CI48" si="128">EOMONTH(CH48,1)</f>
        <v>45688</v>
      </c>
      <c r="CJ48" s="1262">
        <f t="shared" ref="CJ48" si="129">EOMONTH(CI48,1)</f>
        <v>45716</v>
      </c>
      <c r="CK48" s="1262">
        <f t="shared" ref="CK48" si="130">EOMONTH(CJ48,1)</f>
        <v>45747</v>
      </c>
      <c r="CL48" s="1262">
        <f t="shared" ref="CL48" si="131">EOMONTH(CK48,1)</f>
        <v>45777</v>
      </c>
      <c r="CM48" s="1262">
        <f t="shared" ref="CM48" si="132">EOMONTH(CL48,1)</f>
        <v>45808</v>
      </c>
      <c r="CN48" s="1262">
        <f t="shared" ref="CN48" si="133">EOMONTH(CM48,1)</f>
        <v>45838</v>
      </c>
      <c r="CO48" s="1262">
        <f t="shared" ref="CO48" si="134">EOMONTH(CN48,1)</f>
        <v>45869</v>
      </c>
      <c r="CP48" s="1262">
        <f t="shared" ref="CP48" si="135">EOMONTH(CO48,1)</f>
        <v>45900</v>
      </c>
      <c r="CQ48" s="1262">
        <f t="shared" ref="CQ48" si="136">EOMONTH(CP48,1)</f>
        <v>45930</v>
      </c>
      <c r="CR48" s="1262">
        <f t="shared" ref="CR48" si="137">EOMONTH(CQ48,1)</f>
        <v>45961</v>
      </c>
      <c r="CS48" s="1262">
        <f t="shared" ref="CS48" si="138">EOMONTH(CR48,1)</f>
        <v>45991</v>
      </c>
      <c r="CT48" s="1262">
        <f t="shared" ref="CT48" si="139">EOMONTH(CS48,1)</f>
        <v>46022</v>
      </c>
      <c r="CU48" s="1259">
        <f t="shared" ref="CU48" si="140">EOMONTH(CT48,1)</f>
        <v>46053</v>
      </c>
      <c r="CV48" s="1259">
        <f t="shared" ref="CV48" si="141">EOMONTH(CU48,1)</f>
        <v>46081</v>
      </c>
      <c r="CW48" s="1259">
        <f t="shared" ref="CW48" si="142">EOMONTH(CV48,1)</f>
        <v>46112</v>
      </c>
      <c r="CX48" s="1259">
        <f t="shared" ref="CX48" si="143">EOMONTH(CW48,1)</f>
        <v>46142</v>
      </c>
      <c r="CY48" s="1259">
        <f t="shared" ref="CY48" si="144">EOMONTH(CX48,1)</f>
        <v>46173</v>
      </c>
      <c r="CZ48" s="1259">
        <f t="shared" ref="CZ48" si="145">EOMONTH(CY48,1)</f>
        <v>46203</v>
      </c>
      <c r="DA48" s="1259">
        <f t="shared" ref="DA48" si="146">EOMONTH(CZ48,1)</f>
        <v>46234</v>
      </c>
      <c r="DB48" s="1259">
        <f t="shared" ref="DB48" si="147">EOMONTH(DA48,1)</f>
        <v>46265</v>
      </c>
      <c r="DC48" s="1259">
        <f t="shared" ref="DC48" si="148">EOMONTH(DB48,1)</f>
        <v>46295</v>
      </c>
      <c r="DD48" s="1259">
        <f t="shared" ref="DD48" si="149">EOMONTH(DC48,1)</f>
        <v>46326</v>
      </c>
      <c r="DE48" s="1259">
        <f t="shared" ref="DE48" si="150">EOMONTH(DD48,1)</f>
        <v>46356</v>
      </c>
      <c r="DF48" s="1259">
        <f t="shared" ref="DF48" si="151">EOMONTH(DE48,1)</f>
        <v>46387</v>
      </c>
      <c r="DG48" s="1262">
        <f t="shared" ref="DG48" si="152">EOMONTH(DF48,1)</f>
        <v>46418</v>
      </c>
      <c r="DH48" s="1262">
        <f t="shared" ref="DH48" si="153">EOMONTH(DG48,1)</f>
        <v>46446</v>
      </c>
      <c r="DI48" s="1262">
        <f t="shared" ref="DI48" si="154">EOMONTH(DH48,1)</f>
        <v>46477</v>
      </c>
      <c r="DJ48" s="1262">
        <f t="shared" ref="DJ48" si="155">EOMONTH(DI48,1)</f>
        <v>46507</v>
      </c>
      <c r="DK48" s="1262">
        <f t="shared" ref="DK48" si="156">EOMONTH(DJ48,1)</f>
        <v>46538</v>
      </c>
      <c r="DL48" s="1262">
        <f t="shared" ref="DL48" si="157">EOMONTH(DK48,1)</f>
        <v>46568</v>
      </c>
      <c r="DM48" s="1262">
        <f t="shared" ref="DM48" si="158">EOMONTH(DL48,1)</f>
        <v>46599</v>
      </c>
      <c r="DN48" s="1262">
        <f t="shared" ref="DN48" si="159">EOMONTH(DM48,1)</f>
        <v>46630</v>
      </c>
      <c r="DO48" s="1262">
        <f t="shared" ref="DO48" si="160">EOMONTH(DN48,1)</f>
        <v>46660</v>
      </c>
      <c r="DP48" s="1262">
        <f t="shared" ref="DP48" si="161">EOMONTH(DO48,1)</f>
        <v>46691</v>
      </c>
      <c r="DQ48" s="1262">
        <f t="shared" ref="DQ48" si="162">EOMONTH(DP48,1)</f>
        <v>46721</v>
      </c>
      <c r="DR48" s="1262">
        <f t="shared" ref="DR48" si="163">EOMONTH(DQ48,1)</f>
        <v>46752</v>
      </c>
      <c r="DS48" s="1259">
        <f t="shared" ref="DS48" si="164">EOMONTH(DR48,1)</f>
        <v>46783</v>
      </c>
      <c r="DT48" s="1259">
        <f t="shared" ref="DT48" si="165">EOMONTH(DS48,1)</f>
        <v>46812</v>
      </c>
      <c r="DU48" s="1259">
        <f t="shared" ref="DU48" si="166">EOMONTH(DT48,1)</f>
        <v>46843</v>
      </c>
      <c r="DV48" s="1259">
        <f t="shared" ref="DV48" si="167">EOMONTH(DU48,1)</f>
        <v>46873</v>
      </c>
      <c r="DW48" s="1259">
        <f t="shared" ref="DW48" si="168">EOMONTH(DV48,1)</f>
        <v>46904</v>
      </c>
      <c r="DX48" s="1259">
        <f t="shared" ref="DX48" si="169">EOMONTH(DW48,1)</f>
        <v>46934</v>
      </c>
      <c r="DY48" s="1259">
        <f t="shared" ref="DY48" si="170">EOMONTH(DX48,1)</f>
        <v>46965</v>
      </c>
      <c r="DZ48" s="1259">
        <f t="shared" ref="DZ48" si="171">EOMONTH(DY48,1)</f>
        <v>46996</v>
      </c>
      <c r="EA48" s="1259">
        <f t="shared" ref="EA48" si="172">EOMONTH(DZ48,1)</f>
        <v>47026</v>
      </c>
      <c r="EB48" s="1259">
        <f t="shared" ref="EB48" si="173">EOMONTH(EA48,1)</f>
        <v>47057</v>
      </c>
      <c r="EC48" s="1259">
        <f t="shared" ref="EC48" si="174">EOMONTH(EB48,1)</f>
        <v>47087</v>
      </c>
      <c r="ED48" s="1259">
        <f t="shared" ref="ED48" si="175">EOMONTH(EC48,1)</f>
        <v>47118</v>
      </c>
      <c r="EE48" s="1262">
        <f t="shared" ref="EE48" si="176">EOMONTH(ED48,1)</f>
        <v>47149</v>
      </c>
      <c r="EF48" s="1262">
        <f t="shared" ref="EF48" si="177">EOMONTH(EE48,1)</f>
        <v>47177</v>
      </c>
      <c r="EG48" s="1262">
        <f t="shared" ref="EG48" si="178">EOMONTH(EF48,1)</f>
        <v>47208</v>
      </c>
      <c r="EH48" s="1262">
        <f t="shared" ref="EH48" si="179">EOMONTH(EG48,1)</f>
        <v>47238</v>
      </c>
      <c r="EI48" s="1262">
        <f t="shared" ref="EI48" si="180">EOMONTH(EH48,1)</f>
        <v>47269</v>
      </c>
      <c r="EJ48" s="1262">
        <f t="shared" ref="EJ48" si="181">EOMONTH(EI48,1)</f>
        <v>47299</v>
      </c>
      <c r="EK48" s="1262">
        <f t="shared" ref="EK48" si="182">EOMONTH(EJ48,1)</f>
        <v>47330</v>
      </c>
      <c r="EL48" s="1262">
        <f t="shared" ref="EL48" si="183">EOMONTH(EK48,1)</f>
        <v>47361</v>
      </c>
      <c r="EM48" s="1262">
        <f t="shared" ref="EM48" si="184">EOMONTH(EL48,1)</f>
        <v>47391</v>
      </c>
      <c r="EN48" s="1262">
        <f t="shared" ref="EN48" si="185">EOMONTH(EM48,1)</f>
        <v>47422</v>
      </c>
      <c r="EO48" s="1262">
        <f t="shared" ref="EO48" si="186">EOMONTH(EN48,1)</f>
        <v>47452</v>
      </c>
      <c r="EP48" s="1262">
        <f t="shared" ref="EP48" si="187">EOMONTH(EO48,1)</f>
        <v>47483</v>
      </c>
      <c r="EQ48" s="1259">
        <f t="shared" ref="EQ48" si="188">EOMONTH(EP48,1)</f>
        <v>47514</v>
      </c>
      <c r="ER48" s="1259">
        <f t="shared" ref="ER48" si="189">EOMONTH(EQ48,1)</f>
        <v>47542</v>
      </c>
      <c r="ES48" s="1259">
        <f t="shared" ref="ES48" si="190">EOMONTH(ER48,1)</f>
        <v>47573</v>
      </c>
      <c r="ET48" s="1259">
        <f t="shared" ref="ET48" si="191">EOMONTH(ES48,1)</f>
        <v>47603</v>
      </c>
      <c r="EU48" s="1259">
        <f t="shared" ref="EU48" si="192">EOMONTH(ET48,1)</f>
        <v>47634</v>
      </c>
      <c r="EV48" s="1259">
        <f t="shared" ref="EV48" si="193">EOMONTH(EU48,1)</f>
        <v>47664</v>
      </c>
      <c r="EW48" s="1259">
        <f t="shared" ref="EW48" si="194">EOMONTH(EV48,1)</f>
        <v>47695</v>
      </c>
      <c r="EX48" s="1259">
        <f t="shared" ref="EX48" si="195">EOMONTH(EW48,1)</f>
        <v>47726</v>
      </c>
      <c r="EY48" s="1259">
        <f t="shared" ref="EY48" si="196">EOMONTH(EX48,1)</f>
        <v>47756</v>
      </c>
      <c r="EZ48" s="1259">
        <f t="shared" ref="EZ48" si="197">EOMONTH(EY48,1)</f>
        <v>47787</v>
      </c>
      <c r="FA48" s="1259">
        <f t="shared" ref="FA48" si="198">EOMONTH(EZ48,1)</f>
        <v>47817</v>
      </c>
      <c r="FB48" s="1259">
        <f t="shared" ref="FB48" si="199">EOMONTH(FA48,1)</f>
        <v>47848</v>
      </c>
      <c r="FC48" s="1262">
        <f t="shared" ref="FC48" si="200">EOMONTH(FB48,1)</f>
        <v>47879</v>
      </c>
      <c r="FD48" s="1262">
        <f t="shared" ref="FD48" si="201">EOMONTH(FC48,1)</f>
        <v>47907</v>
      </c>
      <c r="FE48" s="1262">
        <f t="shared" ref="FE48" si="202">EOMONTH(FD48,1)</f>
        <v>47938</v>
      </c>
      <c r="FF48" s="1262">
        <f t="shared" ref="FF48" si="203">EOMONTH(FE48,1)</f>
        <v>47968</v>
      </c>
      <c r="FG48" s="1262">
        <f t="shared" ref="FG48" si="204">EOMONTH(FF48,1)</f>
        <v>47999</v>
      </c>
      <c r="FH48" s="1262">
        <f t="shared" ref="FH48" si="205">EOMONTH(FG48,1)</f>
        <v>48029</v>
      </c>
      <c r="FI48" s="1262">
        <f t="shared" ref="FI48" si="206">EOMONTH(FH48,1)</f>
        <v>48060</v>
      </c>
      <c r="FJ48" s="1262">
        <f t="shared" ref="FJ48" si="207">EOMONTH(FI48,1)</f>
        <v>48091</v>
      </c>
      <c r="FK48" s="1262">
        <f t="shared" ref="FK48" si="208">EOMONTH(FJ48,1)</f>
        <v>48121</v>
      </c>
      <c r="FL48" s="1262">
        <f t="shared" ref="FL48" si="209">EOMONTH(FK48,1)</f>
        <v>48152</v>
      </c>
      <c r="FM48" s="1262">
        <f t="shared" ref="FM48" si="210">EOMONTH(FL48,1)</f>
        <v>48182</v>
      </c>
      <c r="FN48" s="1262">
        <f t="shared" ref="FN48" si="211">EOMONTH(FM48,1)</f>
        <v>48213</v>
      </c>
      <c r="FO48" s="1259">
        <f t="shared" ref="FO48" si="212">EOMONTH(FN48,1)</f>
        <v>48244</v>
      </c>
      <c r="FP48" s="1259">
        <f t="shared" ref="FP48" si="213">EOMONTH(FO48,1)</f>
        <v>48273</v>
      </c>
      <c r="FQ48" s="1259">
        <f t="shared" ref="FQ48" si="214">EOMONTH(FP48,1)</f>
        <v>48304</v>
      </c>
      <c r="FR48" s="1259">
        <f t="shared" ref="FR48" si="215">EOMONTH(FQ48,1)</f>
        <v>48334</v>
      </c>
      <c r="FS48" s="1259">
        <f t="shared" ref="FS48" si="216">EOMONTH(FR48,1)</f>
        <v>48365</v>
      </c>
      <c r="FT48" s="1259">
        <f t="shared" ref="FT48" si="217">EOMONTH(FS48,1)</f>
        <v>48395</v>
      </c>
      <c r="FU48" s="1259">
        <f t="shared" ref="FU48" si="218">EOMONTH(FT48,1)</f>
        <v>48426</v>
      </c>
      <c r="FV48" s="1259">
        <f t="shared" ref="FV48" si="219">EOMONTH(FU48,1)</f>
        <v>48457</v>
      </c>
      <c r="FW48" s="1259">
        <f t="shared" ref="FW48" si="220">EOMONTH(FV48,1)</f>
        <v>48487</v>
      </c>
      <c r="FX48" s="1259">
        <f t="shared" ref="FX48" si="221">EOMONTH(FW48,1)</f>
        <v>48518</v>
      </c>
      <c r="FY48" s="1259">
        <f t="shared" ref="FY48" si="222">EOMONTH(FX48,1)</f>
        <v>48548</v>
      </c>
      <c r="FZ48" s="1259">
        <f t="shared" ref="FZ48" si="223">EOMONTH(FY48,1)</f>
        <v>48579</v>
      </c>
      <c r="GA48" s="1262">
        <f t="shared" ref="GA48" si="224">EOMONTH(FZ48,1)</f>
        <v>48610</v>
      </c>
      <c r="GB48" s="1262">
        <f t="shared" ref="GB48" si="225">EOMONTH(GA48,1)</f>
        <v>48638</v>
      </c>
      <c r="GC48" s="1262">
        <f t="shared" ref="GC48" si="226">EOMONTH(GB48,1)</f>
        <v>48669</v>
      </c>
      <c r="GD48" s="1262">
        <f t="shared" ref="GD48" si="227">EOMONTH(GC48,1)</f>
        <v>48699</v>
      </c>
      <c r="GE48" s="1262">
        <f t="shared" ref="GE48" si="228">EOMONTH(GD48,1)</f>
        <v>48730</v>
      </c>
      <c r="GF48" s="1262">
        <f t="shared" ref="GF48" si="229">EOMONTH(GE48,1)</f>
        <v>48760</v>
      </c>
      <c r="GG48" s="1262">
        <f t="shared" ref="GG48" si="230">EOMONTH(GF48,1)</f>
        <v>48791</v>
      </c>
      <c r="GH48" s="1262">
        <f t="shared" ref="GH48" si="231">EOMONTH(GG48,1)</f>
        <v>48822</v>
      </c>
      <c r="GI48" s="1262">
        <f t="shared" ref="GI48" si="232">EOMONTH(GH48,1)</f>
        <v>48852</v>
      </c>
      <c r="GJ48" s="1262">
        <f t="shared" ref="GJ48" si="233">EOMONTH(GI48,1)</f>
        <v>48883</v>
      </c>
      <c r="GK48" s="1262">
        <f t="shared" ref="GK48" si="234">EOMONTH(GJ48,1)</f>
        <v>48913</v>
      </c>
      <c r="GL48" s="1262">
        <f t="shared" ref="GL48" si="235">EOMONTH(GK48,1)</f>
        <v>48944</v>
      </c>
      <c r="GM48" s="1259">
        <f t="shared" ref="GM48" si="236">EOMONTH(GL48,1)</f>
        <v>48975</v>
      </c>
      <c r="GN48" s="1259">
        <f t="shared" ref="GN48" si="237">EOMONTH(GM48,1)</f>
        <v>49003</v>
      </c>
      <c r="GO48" s="1259">
        <f t="shared" ref="GO48" si="238">EOMONTH(GN48,1)</f>
        <v>49034</v>
      </c>
      <c r="GP48" s="1259">
        <f t="shared" ref="GP48" si="239">EOMONTH(GO48,1)</f>
        <v>49064</v>
      </c>
      <c r="GQ48" s="1259">
        <f t="shared" ref="GQ48" si="240">EOMONTH(GP48,1)</f>
        <v>49095</v>
      </c>
      <c r="GR48" s="1259">
        <f t="shared" ref="GR48" si="241">EOMONTH(GQ48,1)</f>
        <v>49125</v>
      </c>
      <c r="GS48" s="1259">
        <f t="shared" ref="GS48" si="242">EOMONTH(GR48,1)</f>
        <v>49156</v>
      </c>
      <c r="GT48" s="1259">
        <f t="shared" ref="GT48" si="243">EOMONTH(GS48,1)</f>
        <v>49187</v>
      </c>
      <c r="GU48" s="1259">
        <f t="shared" ref="GU48" si="244">EOMONTH(GT48,1)</f>
        <v>49217</v>
      </c>
      <c r="GV48" s="1259">
        <f t="shared" ref="GV48" si="245">EOMONTH(GU48,1)</f>
        <v>49248</v>
      </c>
      <c r="GW48" s="1259">
        <f t="shared" ref="GW48" si="246">EOMONTH(GV48,1)</f>
        <v>49278</v>
      </c>
      <c r="GX48" s="1259">
        <f t="shared" ref="GX48" si="247">EOMONTH(GW48,1)</f>
        <v>49309</v>
      </c>
      <c r="GY48" s="1262">
        <f t="shared" ref="GY48" si="248">EOMONTH(GX48,1)</f>
        <v>49340</v>
      </c>
      <c r="GZ48" s="1262">
        <f t="shared" ref="GZ48" si="249">EOMONTH(GY48,1)</f>
        <v>49368</v>
      </c>
      <c r="HA48" s="1262">
        <f t="shared" ref="HA48" si="250">EOMONTH(GZ48,1)</f>
        <v>49399</v>
      </c>
      <c r="HB48" s="1262">
        <f t="shared" ref="HB48" si="251">EOMONTH(HA48,1)</f>
        <v>49429</v>
      </c>
      <c r="HC48" s="1262">
        <f t="shared" ref="HC48" si="252">EOMONTH(HB48,1)</f>
        <v>49460</v>
      </c>
      <c r="HD48" s="1262">
        <f t="shared" ref="HD48" si="253">EOMONTH(HC48,1)</f>
        <v>49490</v>
      </c>
      <c r="HE48" s="1262">
        <f t="shared" ref="HE48" si="254">EOMONTH(HD48,1)</f>
        <v>49521</v>
      </c>
      <c r="HF48" s="1262">
        <f t="shared" ref="HF48" si="255">EOMONTH(HE48,1)</f>
        <v>49552</v>
      </c>
      <c r="HG48" s="1262">
        <f t="shared" ref="HG48" si="256">EOMONTH(HF48,1)</f>
        <v>49582</v>
      </c>
      <c r="HH48" s="1262">
        <f t="shared" ref="HH48" si="257">EOMONTH(HG48,1)</f>
        <v>49613</v>
      </c>
      <c r="HI48" s="1262">
        <f t="shared" ref="HI48" si="258">EOMONTH(HH48,1)</f>
        <v>49643</v>
      </c>
      <c r="HJ48" s="1262">
        <f t="shared" ref="HJ48" si="259">EOMONTH(HI48,1)</f>
        <v>49674</v>
      </c>
      <c r="HK48" s="1259">
        <f t="shared" ref="HK48" si="260">EOMONTH(HJ48,1)</f>
        <v>49705</v>
      </c>
      <c r="HL48" s="1259">
        <f t="shared" ref="HL48" si="261">EOMONTH(HK48,1)</f>
        <v>49734</v>
      </c>
      <c r="HM48" s="1259">
        <f t="shared" ref="HM48" si="262">EOMONTH(HL48,1)</f>
        <v>49765</v>
      </c>
      <c r="HN48" s="1259">
        <f t="shared" ref="HN48" si="263">EOMONTH(HM48,1)</f>
        <v>49795</v>
      </c>
      <c r="HO48" s="1259">
        <f t="shared" ref="HO48" si="264">EOMONTH(HN48,1)</f>
        <v>49826</v>
      </c>
      <c r="HP48" s="1259">
        <f t="shared" ref="HP48" si="265">EOMONTH(HO48,1)</f>
        <v>49856</v>
      </c>
      <c r="HQ48" s="1259">
        <f t="shared" ref="HQ48" si="266">EOMONTH(HP48,1)</f>
        <v>49887</v>
      </c>
      <c r="HR48" s="1259">
        <f t="shared" ref="HR48" si="267">EOMONTH(HQ48,1)</f>
        <v>49918</v>
      </c>
      <c r="HS48" s="1259">
        <f t="shared" ref="HS48" si="268">EOMONTH(HR48,1)</f>
        <v>49948</v>
      </c>
      <c r="HT48" s="1259">
        <f t="shared" ref="HT48" si="269">EOMONTH(HS48,1)</f>
        <v>49979</v>
      </c>
      <c r="HU48" s="1259">
        <f t="shared" ref="HU48" si="270">EOMONTH(HT48,1)</f>
        <v>50009</v>
      </c>
      <c r="HV48" s="1259">
        <f t="shared" ref="HV48" si="271">EOMONTH(HU48,1)</f>
        <v>50040</v>
      </c>
      <c r="HW48" s="1262">
        <f t="shared" ref="HW48" si="272">EOMONTH(HV48,1)</f>
        <v>50071</v>
      </c>
      <c r="HX48" s="1262">
        <f t="shared" ref="HX48" si="273">EOMONTH(HW48,1)</f>
        <v>50099</v>
      </c>
      <c r="HY48" s="1262">
        <f t="shared" ref="HY48" si="274">EOMONTH(HX48,1)</f>
        <v>50130</v>
      </c>
      <c r="HZ48" s="1262">
        <f t="shared" ref="HZ48" si="275">EOMONTH(HY48,1)</f>
        <v>50160</v>
      </c>
      <c r="IA48" s="1262">
        <f t="shared" ref="IA48" si="276">EOMONTH(HZ48,1)</f>
        <v>50191</v>
      </c>
    </row>
    <row r="49" spans="3:235" x14ac:dyDescent="0.3">
      <c r="C49" s="90" t="s">
        <v>263</v>
      </c>
      <c r="D49" s="109"/>
      <c r="F49" s="203">
        <f>-시나리오분석!Q14</f>
        <v>-118580000</v>
      </c>
      <c r="G49" s="204"/>
      <c r="H49" s="204"/>
      <c r="I49" s="204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6"/>
      <c r="Y49" s="90" t="s">
        <v>263</v>
      </c>
      <c r="Z49" s="109"/>
      <c r="AA49" s="1346"/>
      <c r="AB49" s="1346"/>
      <c r="AC49" s="1346"/>
      <c r="AD49" s="1346"/>
      <c r="AE49" s="1346"/>
      <c r="AF49" s="622">
        <f>-시나리오분석!Q14</f>
        <v>-118580000</v>
      </c>
    </row>
    <row r="50" spans="3:235" x14ac:dyDescent="0.3">
      <c r="C50" s="93" t="s">
        <v>267</v>
      </c>
      <c r="D50" s="111"/>
      <c r="E50" s="207"/>
      <c r="F50" s="207"/>
      <c r="G50" s="207"/>
      <c r="H50" s="207"/>
      <c r="I50" s="207">
        <f>IF(시나리오분석!J8=1,IF(시나리오분석!$D$10&gt;=0,-시나리오분석!Q17,0),0)</f>
        <v>0</v>
      </c>
      <c r="J50" s="690"/>
      <c r="K50" s="208"/>
      <c r="L50" s="208">
        <f>IF(시나리오분석!J8=1,IF(시나리오분석!$D$10=Case!$B$8,-시나리오분석!$Q$17,0),0)</f>
        <v>0</v>
      </c>
      <c r="M50" s="208"/>
      <c r="N50" s="208"/>
      <c r="O50" s="690"/>
      <c r="P50" s="690"/>
      <c r="Q50" s="208"/>
      <c r="R50" s="208"/>
      <c r="S50" s="208"/>
      <c r="T50" s="208"/>
      <c r="U50" s="208"/>
      <c r="V50" s="208"/>
      <c r="W50" s="209"/>
      <c r="Y50" s="93" t="s">
        <v>266</v>
      </c>
      <c r="Z50" s="111"/>
      <c r="AA50" s="1346"/>
      <c r="AB50" s="1346"/>
      <c r="AC50" s="1346"/>
      <c r="AD50" s="1346"/>
      <c r="AE50" s="1346"/>
      <c r="AF50" s="207"/>
      <c r="BO50" s="1588">
        <f>IF(시나리오분석!$J$8=1,IF(시나리오분석!$D$10&gt;=0,-시나리오분석!$Q$17,0),0)</f>
        <v>0</v>
      </c>
      <c r="BV50" s="622"/>
      <c r="BW50" s="622"/>
      <c r="BX50" s="622"/>
      <c r="BY50" s="622"/>
      <c r="CA50" s="1351"/>
      <c r="CB50" s="622"/>
      <c r="CY50" s="1588">
        <f>IF(시나리오분석!$J$8=1,IF(시나리오분석!$D$10=Case!$B$8,-시나리오분석!$Q$17,0),0)</f>
        <v>0</v>
      </c>
      <c r="EU50" s="1351"/>
      <c r="EV50" s="622"/>
    </row>
    <row r="51" spans="3:235" x14ac:dyDescent="0.3">
      <c r="C51" s="90" t="s">
        <v>264</v>
      </c>
      <c r="D51" s="109" t="s">
        <v>265</v>
      </c>
      <c r="E51" s="172"/>
      <c r="F51" s="1241">
        <f>-$F$49/시나리오분석!$M$20</f>
        <v>6975294.1176470593</v>
      </c>
      <c r="G51" s="172">
        <f>-$F$49/시나리오분석!$M$20</f>
        <v>6975294.1176470593</v>
      </c>
      <c r="H51" s="172">
        <f>-$F$49/시나리오분석!$M$20</f>
        <v>6975294.1176470593</v>
      </c>
      <c r="I51" s="160">
        <f>-$F$49/시나리오분석!$M$20</f>
        <v>6975294.1176470593</v>
      </c>
      <c r="J51" s="160">
        <f>-$F$49/시나리오분석!$M$20</f>
        <v>6975294.1176470593</v>
      </c>
      <c r="K51" s="254">
        <f>-$F$49/시나리오분석!$M$20</f>
        <v>6975294.1176470593</v>
      </c>
      <c r="L51" s="254">
        <f>-$F$49/시나리오분석!$M$20</f>
        <v>6975294.1176470593</v>
      </c>
      <c r="M51" s="254">
        <f>-$F$49/시나리오분석!$M$20</f>
        <v>6975294.1176470593</v>
      </c>
      <c r="N51" s="254">
        <f>-$F$49/시나리오분석!$M$20</f>
        <v>6975294.1176470593</v>
      </c>
      <c r="O51" s="254">
        <f>-$F$49/시나리오분석!$M$20</f>
        <v>6975294.1176470593</v>
      </c>
      <c r="P51" s="254">
        <f>-$F$49/시나리오분석!$M$20</f>
        <v>6975294.1176470593</v>
      </c>
      <c r="Q51" s="254">
        <f>-$F$49/시나리오분석!$M$20</f>
        <v>6975294.1176470593</v>
      </c>
      <c r="R51" s="254">
        <f>-$F$49/시나리오분석!$M$20</f>
        <v>6975294.1176470593</v>
      </c>
      <c r="S51" s="254">
        <f>-$F$49/시나리오분석!$M$20</f>
        <v>6975294.1176470593</v>
      </c>
      <c r="T51" s="254">
        <f>-$F$49/시나리오분석!$M$20</f>
        <v>6975294.1176470593</v>
      </c>
      <c r="U51" s="254">
        <f>-$F$49/시나리오분석!$M$20</f>
        <v>6975294.1176470593</v>
      </c>
      <c r="V51" s="254">
        <f>-$F$49/시나리오분석!$M$20</f>
        <v>6975294.1176470593</v>
      </c>
      <c r="W51" s="173"/>
      <c r="Y51" s="1342" t="s">
        <v>28</v>
      </c>
      <c r="Z51" s="1343" t="s">
        <v>265</v>
      </c>
      <c r="AA51" s="1347"/>
      <c r="AB51" s="1347"/>
      <c r="AC51" s="1347"/>
      <c r="AD51" s="1347"/>
      <c r="AE51" s="1347"/>
      <c r="AF51" s="1350">
        <f>-$AF$49/(시나리오분석!$M$20*12)</f>
        <v>581274.50980392157</v>
      </c>
      <c r="AG51" s="1350">
        <f>-$AF$49/(시나리오분석!$M$20*12)</f>
        <v>581274.50980392157</v>
      </c>
      <c r="AH51" s="1350">
        <f>-$AF$49/(시나리오분석!$M$20*12)</f>
        <v>581274.50980392157</v>
      </c>
      <c r="AI51" s="1350">
        <f>-$AF$49/(시나리오분석!$M$20*12)</f>
        <v>581274.50980392157</v>
      </c>
      <c r="AJ51" s="1350">
        <f>-$AF$49/(시나리오분석!$M$20*12)</f>
        <v>581274.50980392157</v>
      </c>
      <c r="AK51" s="1350">
        <f>-$AF$49/(시나리오분석!$M$20*12)</f>
        <v>581274.50980392157</v>
      </c>
      <c r="AL51" s="1350">
        <f>-$AF$49/(시나리오분석!$M$20*12)</f>
        <v>581274.50980392157</v>
      </c>
      <c r="AM51" s="1350">
        <f>-$AF$49/(시나리오분석!$M$20*12)</f>
        <v>581274.50980392157</v>
      </c>
      <c r="AN51" s="1350">
        <f>-$AF$49/(시나리오분석!$M$20*12)</f>
        <v>581274.50980392157</v>
      </c>
      <c r="AO51" s="1350">
        <f>-$AF$49/(시나리오분석!$M$20*12)</f>
        <v>581274.50980392157</v>
      </c>
      <c r="AP51" s="1350">
        <f>-$AF$49/(시나리오분석!$M$20*12)</f>
        <v>581274.50980392157</v>
      </c>
      <c r="AQ51" s="1350">
        <f>-$AF$49/(시나리오분석!$M$20*12)</f>
        <v>581274.50980392157</v>
      </c>
      <c r="AR51" s="1350">
        <f>-$AF$49/(시나리오분석!$M$20*12)</f>
        <v>581274.50980392157</v>
      </c>
      <c r="AS51" s="1350">
        <f>-$AF$49/(시나리오분석!$M$20*12)</f>
        <v>581274.50980392157</v>
      </c>
      <c r="AT51" s="1350">
        <f>-$AF$49/(시나리오분석!$M$20*12)</f>
        <v>581274.50980392157</v>
      </c>
      <c r="AU51" s="1350">
        <f>-$AF$49/(시나리오분석!$M$20*12)</f>
        <v>581274.50980392157</v>
      </c>
      <c r="AV51" s="1350">
        <f>-$AF$49/(시나리오분석!$M$20*12)</f>
        <v>581274.50980392157</v>
      </c>
      <c r="AW51" s="1350">
        <f>-$AF$49/(시나리오분석!$M$20*12)</f>
        <v>581274.50980392157</v>
      </c>
      <c r="AX51" s="1350">
        <f>-$AF$49/(시나리오분석!$M$20*12)</f>
        <v>581274.50980392157</v>
      </c>
      <c r="AY51" s="1350">
        <f>-$AF$49/(시나리오분석!$M$20*12)</f>
        <v>581274.50980392157</v>
      </c>
      <c r="AZ51" s="1350">
        <f>-$AF$49/(시나리오분석!$M$20*12)</f>
        <v>581274.50980392157</v>
      </c>
      <c r="BA51" s="1350">
        <f>-$AF$49/(시나리오분석!$M$20*12)</f>
        <v>581274.50980392157</v>
      </c>
      <c r="BB51" s="1350">
        <f>-$AF$49/(시나리오분석!$M$20*12)</f>
        <v>581274.50980392157</v>
      </c>
      <c r="BC51" s="1350">
        <f>-$AF$49/(시나리오분석!$M$20*12)</f>
        <v>581274.50980392157</v>
      </c>
      <c r="BD51" s="1350">
        <f>-$AF$49/(시나리오분석!$M$20*12)</f>
        <v>581274.50980392157</v>
      </c>
      <c r="BE51" s="1350">
        <f>-$AF$49/(시나리오분석!$M$20*12)</f>
        <v>581274.50980392157</v>
      </c>
      <c r="BF51" s="1350">
        <f>-$AF$49/(시나리오분석!$M$20*12)</f>
        <v>581274.50980392157</v>
      </c>
      <c r="BG51" s="1350">
        <f>-$AF$49/(시나리오분석!$M$20*12)</f>
        <v>581274.50980392157</v>
      </c>
      <c r="BH51" s="1350">
        <f>-$AF$49/(시나리오분석!$M$20*12)</f>
        <v>581274.50980392157</v>
      </c>
      <c r="BI51" s="1350">
        <f>-$AF$49/(시나리오분석!$M$20*12)</f>
        <v>581274.50980392157</v>
      </c>
      <c r="BJ51" s="1350">
        <f>-$AF$49/(시나리오분석!$M$20*12)</f>
        <v>581274.50980392157</v>
      </c>
      <c r="BK51" s="1350">
        <f>-$AF$49/(시나리오분석!$M$20*12)</f>
        <v>581274.50980392157</v>
      </c>
      <c r="BL51" s="1350">
        <f>-$AF$49/(시나리오분석!$M$20*12)</f>
        <v>581274.50980392157</v>
      </c>
      <c r="BM51" s="1350">
        <f>-$AF$49/(시나리오분석!$M$20*12)</f>
        <v>581274.50980392157</v>
      </c>
      <c r="BN51" s="1350">
        <f>-$AF$49/(시나리오분석!$M$20*12)</f>
        <v>581274.50980392157</v>
      </c>
      <c r="BO51" s="1350">
        <f>-$AF$49/(시나리오분석!$M$20*12)</f>
        <v>581274.50980392157</v>
      </c>
      <c r="BP51" s="1350">
        <f>-$AF$49/(시나리오분석!$M$20*12)</f>
        <v>581274.50980392157</v>
      </c>
      <c r="BQ51" s="1350">
        <f>-$AF$49/(시나리오분석!$M$20*12)</f>
        <v>581274.50980392157</v>
      </c>
      <c r="BR51" s="1350">
        <f>-$AF$49/(시나리오분석!$M$20*12)</f>
        <v>581274.50980392157</v>
      </c>
      <c r="BS51" s="1350">
        <f>-$AF$49/(시나리오분석!$M$20*12)</f>
        <v>581274.50980392157</v>
      </c>
      <c r="BT51" s="1350">
        <f>-$AF$49/(시나리오분석!$M$20*12)</f>
        <v>581274.50980392157</v>
      </c>
      <c r="BU51" s="1350">
        <f>-$AF$49/(시나리오분석!$M$20*12)</f>
        <v>581274.50980392157</v>
      </c>
      <c r="BV51" s="1350">
        <f>-$AF$49/(시나리오분석!$M$20*12)</f>
        <v>581274.50980392157</v>
      </c>
      <c r="BW51" s="1350">
        <f>-$AF$49/(시나리오분석!$M$20*12)</f>
        <v>581274.50980392157</v>
      </c>
      <c r="BX51" s="1350">
        <f>-$AF$49/(시나리오분석!$M$20*12)</f>
        <v>581274.50980392157</v>
      </c>
      <c r="BY51" s="1350">
        <f>-$AF$49/(시나리오분석!$M$20*12)</f>
        <v>581274.50980392157</v>
      </c>
      <c r="BZ51" s="1350">
        <f>-$AF$49/(시나리오분석!$M$20*12)</f>
        <v>581274.50980392157</v>
      </c>
      <c r="CA51" s="1350">
        <f>-$AF$49/(시나리오분석!$M$20*12)</f>
        <v>581274.50980392157</v>
      </c>
      <c r="CB51" s="1350">
        <f>-$AF$49/(시나리오분석!$M$20*12)</f>
        <v>581274.50980392157</v>
      </c>
      <c r="CC51" s="1350">
        <f>-$AF$49/(시나리오분석!$M$20*12)</f>
        <v>581274.50980392157</v>
      </c>
      <c r="CD51" s="1350">
        <f>-$AF$49/(시나리오분석!$M$20*12)</f>
        <v>581274.50980392157</v>
      </c>
      <c r="CE51" s="1350">
        <f>-$AF$49/(시나리오분석!$M$20*12)</f>
        <v>581274.50980392157</v>
      </c>
      <c r="CF51" s="1350">
        <f>-$AF$49/(시나리오분석!$M$20*12)</f>
        <v>581274.50980392157</v>
      </c>
      <c r="CG51" s="1350">
        <f>-$AF$49/(시나리오분석!$M$20*12)</f>
        <v>581274.50980392157</v>
      </c>
      <c r="CH51" s="1350">
        <f>-$AF$49/(시나리오분석!$M$20*12)</f>
        <v>581274.50980392157</v>
      </c>
      <c r="CI51" s="1350">
        <f>-$AF$49/(시나리오분석!$M$20*12)</f>
        <v>581274.50980392157</v>
      </c>
      <c r="CJ51" s="1350">
        <f>-$AF$49/(시나리오분석!$M$20*12)</f>
        <v>581274.50980392157</v>
      </c>
      <c r="CK51" s="1350">
        <f>-$AF$49/(시나리오분석!$M$20*12)</f>
        <v>581274.50980392157</v>
      </c>
      <c r="CL51" s="1350">
        <f>-$AF$49/(시나리오분석!$M$20*12)</f>
        <v>581274.50980392157</v>
      </c>
      <c r="CM51" s="1350">
        <f>-$AF$49/(시나리오분석!$M$20*12)</f>
        <v>581274.50980392157</v>
      </c>
      <c r="CN51" s="1350">
        <f>-$AF$49/(시나리오분석!$M$20*12)</f>
        <v>581274.50980392157</v>
      </c>
      <c r="CO51" s="1350">
        <f>-$AF$49/(시나리오분석!$M$20*12)</f>
        <v>581274.50980392157</v>
      </c>
      <c r="CP51" s="1350">
        <f>-$AF$49/(시나리오분석!$M$20*12)</f>
        <v>581274.50980392157</v>
      </c>
      <c r="CQ51" s="1350">
        <f>-$AF$49/(시나리오분석!$M$20*12)</f>
        <v>581274.50980392157</v>
      </c>
      <c r="CR51" s="1350">
        <f>-$AF$49/(시나리오분석!$M$20*12)</f>
        <v>581274.50980392157</v>
      </c>
      <c r="CS51" s="1350">
        <f>-$AF$49/(시나리오분석!$M$20*12)</f>
        <v>581274.50980392157</v>
      </c>
      <c r="CT51" s="1350">
        <f>-$AF$49/(시나리오분석!$M$20*12)</f>
        <v>581274.50980392157</v>
      </c>
      <c r="CU51" s="1350">
        <f>-$AF$49/(시나리오분석!$M$20*12)</f>
        <v>581274.50980392157</v>
      </c>
      <c r="CV51" s="1350">
        <f>-$AF$49/(시나리오분석!$M$20*12)</f>
        <v>581274.50980392157</v>
      </c>
      <c r="CW51" s="1350">
        <f>-$AF$49/(시나리오분석!$M$20*12)</f>
        <v>581274.50980392157</v>
      </c>
      <c r="CX51" s="1350">
        <f>-$AF$49/(시나리오분석!$M$20*12)</f>
        <v>581274.50980392157</v>
      </c>
      <c r="CY51" s="1350">
        <f>-$AF$49/(시나리오분석!$M$20*12)</f>
        <v>581274.50980392157</v>
      </c>
      <c r="CZ51" s="1350">
        <f>-$AF$49/(시나리오분석!$M$20*12)</f>
        <v>581274.50980392157</v>
      </c>
      <c r="DA51" s="1350">
        <f>-$AF$49/(시나리오분석!$M$20*12)</f>
        <v>581274.50980392157</v>
      </c>
      <c r="DB51" s="1350">
        <f>-$AF$49/(시나리오분석!$M$20*12)</f>
        <v>581274.50980392157</v>
      </c>
      <c r="DC51" s="1350">
        <f>-$AF$49/(시나리오분석!$M$20*12)</f>
        <v>581274.50980392157</v>
      </c>
      <c r="DD51" s="1350">
        <f>-$AF$49/(시나리오분석!$M$20*12)</f>
        <v>581274.50980392157</v>
      </c>
      <c r="DE51" s="1350">
        <f>-$AF$49/(시나리오분석!$M$20*12)</f>
        <v>581274.50980392157</v>
      </c>
      <c r="DF51" s="1350">
        <f>-$AF$49/(시나리오분석!$M$20*12)</f>
        <v>581274.50980392157</v>
      </c>
      <c r="DG51" s="1350">
        <f>-$AF$49/(시나리오분석!$M$20*12)</f>
        <v>581274.50980392157</v>
      </c>
      <c r="DH51" s="1350">
        <f>-$AF$49/(시나리오분석!$M$20*12)</f>
        <v>581274.50980392157</v>
      </c>
      <c r="DI51" s="1350">
        <f>-$AF$49/(시나리오분석!$M$20*12)</f>
        <v>581274.50980392157</v>
      </c>
      <c r="DJ51" s="1350">
        <f>-$AF$49/(시나리오분석!$M$20*12)</f>
        <v>581274.50980392157</v>
      </c>
      <c r="DK51" s="1350">
        <f>-$AF$49/(시나리오분석!$M$20*12)</f>
        <v>581274.50980392157</v>
      </c>
      <c r="DL51" s="1350">
        <f>-$AF$49/(시나리오분석!$M$20*12)</f>
        <v>581274.50980392157</v>
      </c>
      <c r="DM51" s="1350">
        <f>-$AF$49/(시나리오분석!$M$20*12)</f>
        <v>581274.50980392157</v>
      </c>
      <c r="DN51" s="1350">
        <f>-$AF$49/(시나리오분석!$M$20*12)</f>
        <v>581274.50980392157</v>
      </c>
      <c r="DO51" s="1350">
        <f>-$AF$49/(시나리오분석!$M$20*12)</f>
        <v>581274.50980392157</v>
      </c>
      <c r="DP51" s="1350">
        <f>-$AF$49/(시나리오분석!$M$20*12)</f>
        <v>581274.50980392157</v>
      </c>
      <c r="DQ51" s="1350">
        <f>-$AF$49/(시나리오분석!$M$20*12)</f>
        <v>581274.50980392157</v>
      </c>
      <c r="DR51" s="1350">
        <f>-$AF$49/(시나리오분석!$M$20*12)</f>
        <v>581274.50980392157</v>
      </c>
      <c r="DS51" s="1350">
        <f>-$AF$49/(시나리오분석!$M$20*12)</f>
        <v>581274.50980392157</v>
      </c>
      <c r="DT51" s="1350">
        <f>-$AF$49/(시나리오분석!$M$20*12)</f>
        <v>581274.50980392157</v>
      </c>
      <c r="DU51" s="1350">
        <f>-$AF$49/(시나리오분석!$M$20*12)</f>
        <v>581274.50980392157</v>
      </c>
      <c r="DV51" s="1350">
        <f>-$AF$49/(시나리오분석!$M$20*12)</f>
        <v>581274.50980392157</v>
      </c>
      <c r="DW51" s="1350">
        <f>-$AF$49/(시나리오분석!$M$20*12)</f>
        <v>581274.50980392157</v>
      </c>
      <c r="DX51" s="1350">
        <f>-$AF$49/(시나리오분석!$M$20*12)</f>
        <v>581274.50980392157</v>
      </c>
      <c r="DY51" s="1350">
        <f>-$AF$49/(시나리오분석!$M$20*12)</f>
        <v>581274.50980392157</v>
      </c>
      <c r="DZ51" s="1350">
        <f>-$AF$49/(시나리오분석!$M$20*12)</f>
        <v>581274.50980392157</v>
      </c>
      <c r="EA51" s="1350">
        <f>-$AF$49/(시나리오분석!$M$20*12)</f>
        <v>581274.50980392157</v>
      </c>
      <c r="EB51" s="1350">
        <f>-$AF$49/(시나리오분석!$M$20*12)</f>
        <v>581274.50980392157</v>
      </c>
      <c r="EC51" s="1350">
        <f>-$AF$49/(시나리오분석!$M$20*12)</f>
        <v>581274.50980392157</v>
      </c>
      <c r="ED51" s="1350">
        <f>-$AF$49/(시나리오분석!$M$20*12)</f>
        <v>581274.50980392157</v>
      </c>
      <c r="EE51" s="1350">
        <f>-$AF$49/(시나리오분석!$M$20*12)</f>
        <v>581274.50980392157</v>
      </c>
      <c r="EF51" s="1350">
        <f>-$AF$49/(시나리오분석!$M$20*12)</f>
        <v>581274.50980392157</v>
      </c>
      <c r="EG51" s="1350">
        <f>-$AF$49/(시나리오분석!$M$20*12)</f>
        <v>581274.50980392157</v>
      </c>
      <c r="EH51" s="1350">
        <f>-$AF$49/(시나리오분석!$M$20*12)</f>
        <v>581274.50980392157</v>
      </c>
      <c r="EI51" s="1350">
        <f>-$AF$49/(시나리오분석!$M$20*12)</f>
        <v>581274.50980392157</v>
      </c>
      <c r="EJ51" s="1350">
        <f>-$AF$49/(시나리오분석!$M$20*12)</f>
        <v>581274.50980392157</v>
      </c>
      <c r="EK51" s="1350">
        <f>-$AF$49/(시나리오분석!$M$20*12)</f>
        <v>581274.50980392157</v>
      </c>
      <c r="EL51" s="1350">
        <f>-$AF$49/(시나리오분석!$M$20*12)</f>
        <v>581274.50980392157</v>
      </c>
      <c r="EM51" s="1350">
        <f>-$AF$49/(시나리오분석!$M$20*12)</f>
        <v>581274.50980392157</v>
      </c>
      <c r="EN51" s="1350">
        <f>-$AF$49/(시나리오분석!$M$20*12)</f>
        <v>581274.50980392157</v>
      </c>
      <c r="EO51" s="1350">
        <f>-$AF$49/(시나리오분석!$M$20*12)</f>
        <v>581274.50980392157</v>
      </c>
      <c r="EP51" s="1350">
        <f>-$AF$49/(시나리오분석!$M$20*12)</f>
        <v>581274.50980392157</v>
      </c>
      <c r="EQ51" s="1350">
        <f>-$AF$49/(시나리오분석!$M$20*12)</f>
        <v>581274.50980392157</v>
      </c>
      <c r="ER51" s="1350">
        <f>-$AF$49/(시나리오분석!$M$20*12)</f>
        <v>581274.50980392157</v>
      </c>
      <c r="ES51" s="1350">
        <f>-$AF$49/(시나리오분석!$M$20*12)</f>
        <v>581274.50980392157</v>
      </c>
      <c r="ET51" s="1350">
        <f>-$AF$49/(시나리오분석!$M$20*12)</f>
        <v>581274.50980392157</v>
      </c>
      <c r="EU51" s="1350">
        <f>-$AF$49/(시나리오분석!$M$20*12)</f>
        <v>581274.50980392157</v>
      </c>
      <c r="EV51" s="1350">
        <f>-$AF$49/(시나리오분석!$M$20*12)</f>
        <v>581274.50980392157</v>
      </c>
      <c r="EW51" s="1350">
        <f>-$AF$49/(시나리오분석!$M$20*12)</f>
        <v>581274.50980392157</v>
      </c>
      <c r="EX51" s="1350">
        <f>-$AF$49/(시나리오분석!$M$20*12)</f>
        <v>581274.50980392157</v>
      </c>
      <c r="EY51" s="1350">
        <f>-$AF$49/(시나리오분석!$M$20*12)</f>
        <v>581274.50980392157</v>
      </c>
      <c r="EZ51" s="1350">
        <f>-$AF$49/(시나리오분석!$M$20*12)</f>
        <v>581274.50980392157</v>
      </c>
      <c r="FA51" s="1350">
        <f>-$AF$49/(시나리오분석!$M$20*12)</f>
        <v>581274.50980392157</v>
      </c>
      <c r="FB51" s="1350">
        <f>-$AF$49/(시나리오분석!$M$20*12)</f>
        <v>581274.50980392157</v>
      </c>
      <c r="FC51" s="1350">
        <f>-$AF$49/(시나리오분석!$M$20*12)</f>
        <v>581274.50980392157</v>
      </c>
      <c r="FD51" s="1350">
        <f>-$AF$49/(시나리오분석!$M$20*12)</f>
        <v>581274.50980392157</v>
      </c>
      <c r="FE51" s="1350">
        <f>-$AF$49/(시나리오분석!$M$20*12)</f>
        <v>581274.50980392157</v>
      </c>
      <c r="FF51" s="1350">
        <f>-$AF$49/(시나리오분석!$M$20*12)</f>
        <v>581274.50980392157</v>
      </c>
      <c r="FG51" s="1350">
        <f>-$AF$49/(시나리오분석!$M$20*12)</f>
        <v>581274.50980392157</v>
      </c>
      <c r="FH51" s="1350">
        <f>-$AF$49/(시나리오분석!$M$20*12)</f>
        <v>581274.50980392157</v>
      </c>
      <c r="FI51" s="1350">
        <f>-$AF$49/(시나리오분석!$M$20*12)</f>
        <v>581274.50980392157</v>
      </c>
      <c r="FJ51" s="1350">
        <f>-$AF$49/(시나리오분석!$M$20*12)</f>
        <v>581274.50980392157</v>
      </c>
      <c r="FK51" s="1350">
        <f>-$AF$49/(시나리오분석!$M$20*12)</f>
        <v>581274.50980392157</v>
      </c>
      <c r="FL51" s="1350">
        <f>-$AF$49/(시나리오분석!$M$20*12)</f>
        <v>581274.50980392157</v>
      </c>
      <c r="FM51" s="1350">
        <f>-$AF$49/(시나리오분석!$M$20*12)</f>
        <v>581274.50980392157</v>
      </c>
      <c r="FN51" s="1350">
        <f>-$AF$49/(시나리오분석!$M$20*12)</f>
        <v>581274.50980392157</v>
      </c>
      <c r="FO51" s="1350">
        <f>-$AF$49/(시나리오분석!$M$20*12)</f>
        <v>581274.50980392157</v>
      </c>
      <c r="FP51" s="1350">
        <f>-$AF$49/(시나리오분석!$M$20*12)</f>
        <v>581274.50980392157</v>
      </c>
      <c r="FQ51" s="1350">
        <f>-$AF$49/(시나리오분석!$M$20*12)</f>
        <v>581274.50980392157</v>
      </c>
      <c r="FR51" s="1350">
        <f>-$AF$49/(시나리오분석!$M$20*12)</f>
        <v>581274.50980392157</v>
      </c>
      <c r="FS51" s="1350">
        <f>-$AF$49/(시나리오분석!$M$20*12)</f>
        <v>581274.50980392157</v>
      </c>
      <c r="FT51" s="1350">
        <f>-$AF$49/(시나리오분석!$M$20*12)</f>
        <v>581274.50980392157</v>
      </c>
      <c r="FU51" s="1350">
        <f>-$AF$49/(시나리오분석!$M$20*12)</f>
        <v>581274.50980392157</v>
      </c>
      <c r="FV51" s="1350">
        <f>-$AF$49/(시나리오분석!$M$20*12)</f>
        <v>581274.50980392157</v>
      </c>
      <c r="FW51" s="1350">
        <f>-$AF$49/(시나리오분석!$M$20*12)</f>
        <v>581274.50980392157</v>
      </c>
      <c r="FX51" s="1350">
        <f>-$AF$49/(시나리오분석!$M$20*12)</f>
        <v>581274.50980392157</v>
      </c>
      <c r="FY51" s="1350">
        <f>-$AF$49/(시나리오분석!$M$20*12)</f>
        <v>581274.50980392157</v>
      </c>
      <c r="FZ51" s="1350">
        <f>-$AF$49/(시나리오분석!$M$20*12)</f>
        <v>581274.50980392157</v>
      </c>
      <c r="GA51" s="1350">
        <f>-$AF$49/(시나리오분석!$M$20*12)</f>
        <v>581274.50980392157</v>
      </c>
      <c r="GB51" s="1350">
        <f>-$AF$49/(시나리오분석!$M$20*12)</f>
        <v>581274.50980392157</v>
      </c>
      <c r="GC51" s="1350">
        <f>-$AF$49/(시나리오분석!$M$20*12)</f>
        <v>581274.50980392157</v>
      </c>
      <c r="GD51" s="1350">
        <f>-$AF$49/(시나리오분석!$M$20*12)</f>
        <v>581274.50980392157</v>
      </c>
      <c r="GE51" s="1350">
        <f>-$AF$49/(시나리오분석!$M$20*12)</f>
        <v>581274.50980392157</v>
      </c>
      <c r="GF51" s="1350">
        <f>-$AF$49/(시나리오분석!$M$20*12)</f>
        <v>581274.50980392157</v>
      </c>
      <c r="GG51" s="1350">
        <f>-$AF$49/(시나리오분석!$M$20*12)</f>
        <v>581274.50980392157</v>
      </c>
      <c r="GH51" s="1350">
        <f>-$AF$49/(시나리오분석!$M$20*12)</f>
        <v>581274.50980392157</v>
      </c>
      <c r="GI51" s="1350">
        <f>-$AF$49/(시나리오분석!$M$20*12)</f>
        <v>581274.50980392157</v>
      </c>
      <c r="GJ51" s="1350">
        <f>-$AF$49/(시나리오분석!$M$20*12)</f>
        <v>581274.50980392157</v>
      </c>
      <c r="GK51" s="1350">
        <f>-$AF$49/(시나리오분석!$M$20*12)</f>
        <v>581274.50980392157</v>
      </c>
      <c r="GL51" s="1350">
        <f>-$AF$49/(시나리오분석!$M$20*12)</f>
        <v>581274.50980392157</v>
      </c>
      <c r="GM51" s="1350">
        <f>-$AF$49/(시나리오분석!$M$20*12)</f>
        <v>581274.50980392157</v>
      </c>
      <c r="GN51" s="1350">
        <f>-$AF$49/(시나리오분석!$M$20*12)</f>
        <v>581274.50980392157</v>
      </c>
      <c r="GO51" s="1350">
        <f>-$AF$49/(시나리오분석!$M$20*12)</f>
        <v>581274.50980392157</v>
      </c>
      <c r="GP51" s="1350">
        <f>-$AF$49/(시나리오분석!$M$20*12)</f>
        <v>581274.50980392157</v>
      </c>
      <c r="GQ51" s="1350">
        <f>-$AF$49/(시나리오분석!$M$20*12)</f>
        <v>581274.50980392157</v>
      </c>
      <c r="GR51" s="1350">
        <f>-$AF$49/(시나리오분석!$M$20*12)</f>
        <v>581274.50980392157</v>
      </c>
      <c r="GS51" s="1350">
        <f>-$AF$49/(시나리오분석!$M$20*12)</f>
        <v>581274.50980392157</v>
      </c>
      <c r="GT51" s="1350">
        <f>-$AF$49/(시나리오분석!$M$20*12)</f>
        <v>581274.50980392157</v>
      </c>
      <c r="GU51" s="1350">
        <f>-$AF$49/(시나리오분석!$M$20*12)</f>
        <v>581274.50980392157</v>
      </c>
      <c r="GV51" s="1350">
        <f>-$AF$49/(시나리오분석!$M$20*12)</f>
        <v>581274.50980392157</v>
      </c>
      <c r="GW51" s="1350">
        <f>-$AF$49/(시나리오분석!$M$20*12)</f>
        <v>581274.50980392157</v>
      </c>
      <c r="GX51" s="1350">
        <f>-$AF$49/(시나리오분석!$M$20*12)</f>
        <v>581274.50980392157</v>
      </c>
      <c r="GY51" s="1350">
        <f>-$AF$49/(시나리오분석!$M$20*12)</f>
        <v>581274.50980392157</v>
      </c>
      <c r="GZ51" s="1350">
        <f>-$AF$49/(시나리오분석!$M$20*12)</f>
        <v>581274.50980392157</v>
      </c>
      <c r="HA51" s="1350">
        <f>-$AF$49/(시나리오분석!$M$20*12)</f>
        <v>581274.50980392157</v>
      </c>
      <c r="HB51" s="1350">
        <f>-$AF$49/(시나리오분석!$M$20*12)</f>
        <v>581274.50980392157</v>
      </c>
      <c r="HC51" s="1350">
        <f>-$AF$49/(시나리오분석!$M$20*12)</f>
        <v>581274.50980392157</v>
      </c>
      <c r="HD51" s="1350">
        <f>-$AF$49/(시나리오분석!$M$20*12)</f>
        <v>581274.50980392157</v>
      </c>
      <c r="HE51" s="1350">
        <f>-$AF$49/(시나리오분석!$M$20*12)</f>
        <v>581274.50980392157</v>
      </c>
      <c r="HF51" s="1350">
        <f>-$AF$49/(시나리오분석!$M$20*12)</f>
        <v>581274.50980392157</v>
      </c>
      <c r="HG51" s="1350">
        <f>-$AF$49/(시나리오분석!$M$20*12)</f>
        <v>581274.50980392157</v>
      </c>
      <c r="HH51" s="1350">
        <f>-$AF$49/(시나리오분석!$M$20*12)</f>
        <v>581274.50980392157</v>
      </c>
      <c r="HI51" s="1350">
        <f>-$AF$49/(시나리오분석!$M$20*12)</f>
        <v>581274.50980392157</v>
      </c>
      <c r="HJ51" s="1350">
        <f>-$AF$49/(시나리오분석!$M$20*12)</f>
        <v>581274.50980392157</v>
      </c>
      <c r="HK51" s="1350">
        <f>-$AF$49/(시나리오분석!$M$20*12)</f>
        <v>581274.50980392157</v>
      </c>
      <c r="HL51" s="1350">
        <f>-$AF$49/(시나리오분석!$M$20*12)</f>
        <v>581274.50980392157</v>
      </c>
      <c r="HM51" s="1350">
        <f>-$AF$49/(시나리오분석!$M$20*12)</f>
        <v>581274.50980392157</v>
      </c>
      <c r="HN51" s="1350">
        <f>-$AF$49/(시나리오분석!$M$20*12)</f>
        <v>581274.50980392157</v>
      </c>
      <c r="HO51" s="1350">
        <f>-$AF$49/(시나리오분석!$M$20*12)</f>
        <v>581274.50980392157</v>
      </c>
      <c r="HP51" s="1350">
        <f>-$AF$49/(시나리오분석!$M$20*12)</f>
        <v>581274.50980392157</v>
      </c>
      <c r="HQ51" s="1350">
        <f>-$AF$49/(시나리오분석!$M$20*12)</f>
        <v>581274.50980392157</v>
      </c>
      <c r="HR51" s="1350">
        <f>-$AF$49/(시나리오분석!$M$20*12)</f>
        <v>581274.50980392157</v>
      </c>
      <c r="HS51" s="1350">
        <f>-$AF$49/(시나리오분석!$M$20*12)</f>
        <v>581274.50980392157</v>
      </c>
      <c r="HT51" s="1350">
        <f>-$AF$49/(시나리오분석!$M$20*12)</f>
        <v>581274.50980392157</v>
      </c>
      <c r="HU51" s="1350">
        <f>-$AF$49/(시나리오분석!$M$20*12)</f>
        <v>581274.50980392157</v>
      </c>
      <c r="HV51" s="1350">
        <f>-$AF$49/(시나리오분석!$M$20*12)</f>
        <v>581274.50980392157</v>
      </c>
      <c r="HW51" s="1350">
        <f>-$AF$49/(시나리오분석!$M$20*12)</f>
        <v>581274.50980392157</v>
      </c>
      <c r="HX51" s="1350">
        <f>-$AF$49/(시나리오분석!$M$20*12)</f>
        <v>581274.50980392157</v>
      </c>
      <c r="HY51" s="1350">
        <f>-$AF$49/(시나리오분석!$M$20*12)</f>
        <v>581274.50980392157</v>
      </c>
      <c r="HZ51" s="1350">
        <f>-$AF$49/(시나리오분석!$M$20*12)</f>
        <v>581274.50980392157</v>
      </c>
      <c r="IA51" s="1350">
        <f>-$AF$49/(시나리오분석!$M$20*12)</f>
        <v>581274.50980392157</v>
      </c>
    </row>
    <row r="52" spans="3:235" x14ac:dyDescent="0.3">
      <c r="C52" s="102" t="s">
        <v>266</v>
      </c>
      <c r="D52" s="118" t="s">
        <v>265</v>
      </c>
      <c r="E52" s="189"/>
      <c r="F52" s="189"/>
      <c r="G52" s="189"/>
      <c r="H52" s="213"/>
      <c r="I52" s="257">
        <f>IF(시나리오분석!$D$10&gt;=0,-$I$50/시나리오분석!$M$21,0)</f>
        <v>0</v>
      </c>
      <c r="J52" s="257">
        <f>IF(시나리오분석!$D$10&gt;=0,-$I$50/시나리오분석!$M$21,0)</f>
        <v>0</v>
      </c>
      <c r="K52" s="257">
        <f>IF(시나리오분석!$D$10&gt;=0,-$I$50/시나리오분석!$M$21,0)</f>
        <v>0</v>
      </c>
      <c r="L52" s="257">
        <f>IFERROR(IF(시나리오분석!$D$10&gt;=0,-$I$50/시나리오분석!$M$21,-$L$50/시나리오분석!$M$21),0)</f>
        <v>0</v>
      </c>
      <c r="M52" s="257">
        <f>IFERROR(IF(시나리오분석!$D$10&gt;=0,-$I$50/시나리오분석!$M$21,-$L$50/시나리오분석!$M$21),0)</f>
        <v>0</v>
      </c>
      <c r="N52" s="257">
        <f>IFERROR(IF(시나리오분석!$D$10&gt;=0,-$I$50/시나리오분석!$M$21,-$L$50/시나리오분석!$M$21),0)</f>
        <v>0</v>
      </c>
      <c r="O52" s="257">
        <f>IFERROR(IF(시나리오분석!$D$10&gt;=0,-$I$50/시나리오분석!$M$21,-$L$50/시나리오분석!$M$21),0)</f>
        <v>0</v>
      </c>
      <c r="P52" s="257">
        <f>IFERROR(IF(시나리오분석!$D$10&gt;=0,-$I$50/시나리오분석!$M$21,-$L$50/시나리오분석!$M$21),0)</f>
        <v>0</v>
      </c>
      <c r="Q52" s="257">
        <f>IFERROR(IF(시나리오분석!$D$10&gt;=0,-$I$50/시나리오분석!$M$21,-$L$50/시나리오분석!$M$21),0)</f>
        <v>0</v>
      </c>
      <c r="R52" s="257">
        <f>IFERROR(IF(시나리오분석!$D$10&gt;=0,-$I$50/시나리오분석!$M$21,-$L$50/시나리오분석!$M$21),0)</f>
        <v>0</v>
      </c>
      <c r="S52" s="257">
        <f>IFERROR(IF(시나리오분석!$D$10&gt;=0,-$I$50/시나리오분석!$M$21,-$L$50/시나리오분석!$M$21),0)</f>
        <v>0</v>
      </c>
      <c r="T52" s="257">
        <f>IFERROR(IF(시나리오분석!$D$10&gt;=0,-$I$50/시나리오분석!$M$21,-$L$50/시나리오분석!$M$21),0)</f>
        <v>0</v>
      </c>
      <c r="U52" s="257">
        <f>IFERROR(IF(시나리오분석!$D$10&gt;=0,-$I$50/시나리오분석!$M$21,-$L$50/시나리오분석!$M$21),0)</f>
        <v>0</v>
      </c>
      <c r="V52" s="257">
        <f>IFERROR(IF(시나리오분석!$D$10&gt;=0,-$I$50/시나리오분석!$M$21,-$L$50/시나리오분석!$M$21),0)</f>
        <v>0</v>
      </c>
      <c r="W52" s="190"/>
      <c r="Y52" s="102" t="s">
        <v>266</v>
      </c>
      <c r="Z52" s="118" t="s">
        <v>265</v>
      </c>
      <c r="AA52" s="1348"/>
      <c r="AB52" s="1348"/>
      <c r="AC52" s="1348"/>
      <c r="AD52" s="1348"/>
      <c r="AE52" s="1348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257">
        <f>IFERROR(IF(시나리오분석!$D$10&gt;=0,-$BO$50/시나리오분석!$M$21/12,0),0)</f>
        <v>0</v>
      </c>
      <c r="BQ52" s="257">
        <f>IFERROR(IF(시나리오분석!$D$10&gt;=0,-$BO$50/시나리오분석!$M$21/12,0),0)</f>
        <v>0</v>
      </c>
      <c r="BR52" s="257">
        <f>IFERROR(IF(시나리오분석!$D$10&gt;=0,-$BO$50/시나리오분석!$M$21/12,0),0)</f>
        <v>0</v>
      </c>
      <c r="BS52" s="257">
        <f>IFERROR(IF(시나리오분석!$D$10&gt;=0,-$BO$50/시나리오분석!$M$21/12,0),0)</f>
        <v>0</v>
      </c>
      <c r="BT52" s="257">
        <f>IFERROR(IF(시나리오분석!$D$10&gt;=0,-$BO$50/시나리오분석!$M$21/12,0),0)</f>
        <v>0</v>
      </c>
      <c r="BU52" s="257">
        <f>IFERROR(IF(시나리오분석!$D$10&gt;=0,-$BO$50/시나리오분석!$M$21/12,0),0)</f>
        <v>0</v>
      </c>
      <c r="BV52" s="257">
        <f>IFERROR(IF(시나리오분석!$D$10&gt;=0,-$BO$50/시나리오분석!$M$21/12,0),0)</f>
        <v>0</v>
      </c>
      <c r="BW52" s="257">
        <f>IFERROR(IF(시나리오분석!$D$10&gt;=0,-$BO$50/시나리오분석!$M$21/12,0),0)</f>
        <v>0</v>
      </c>
      <c r="BX52" s="257">
        <f>IFERROR(IF(시나리오분석!$D$10&gt;=0,-$BO$50/시나리오분석!$M$21/12,0),0)</f>
        <v>0</v>
      </c>
      <c r="BY52" s="257">
        <f>IFERROR(IF(시나리오분석!$D$10&gt;=0,-$BO$50/시나리오분석!$M$21/12,0),0)</f>
        <v>0</v>
      </c>
      <c r="BZ52" s="257">
        <f>IFERROR(IF(시나리오분석!$D$10&gt;=0,-$BO$50/시나리오분석!$M$21/12,0),0)</f>
        <v>0</v>
      </c>
      <c r="CA52" s="257">
        <f>IFERROR(IF(시나리오분석!$D$10&gt;=0,-$BO$50/시나리오분석!$M$21/12,0),0)</f>
        <v>0</v>
      </c>
      <c r="CB52" s="257">
        <f>IFERROR(IF(시나리오분석!$D$10&gt;=0,-$BO$50/시나리오분석!$M$21/12,0),0)</f>
        <v>0</v>
      </c>
      <c r="CC52" s="257">
        <f>IFERROR(IF(시나리오분석!$D$10&gt;=0,-$BO$50/시나리오분석!$M$21/12,0),0)</f>
        <v>0</v>
      </c>
      <c r="CD52" s="257">
        <f>IFERROR(IF(시나리오분석!$D$10&gt;=0,-$BO$50/시나리오분석!$M$21/12,0),0)</f>
        <v>0</v>
      </c>
      <c r="CE52" s="257">
        <f>IFERROR(IF(시나리오분석!$D$10&gt;=0,-$BO$50/시나리오분석!$M$21/12,0),0)</f>
        <v>0</v>
      </c>
      <c r="CF52" s="257">
        <f>IFERROR(IF(시나리오분석!$D$10&gt;=0,-$BO$50/시나리오분석!$M$21/12,0),0)</f>
        <v>0</v>
      </c>
      <c r="CG52" s="257">
        <f>IFERROR(IF(시나리오분석!$D$10&gt;=0,-$BO$50/시나리오분석!$M$21/12,0),0)</f>
        <v>0</v>
      </c>
      <c r="CH52" s="257">
        <f>IFERROR(IF(시나리오분석!$D$10&gt;=0,-$BO$50/시나리오분석!$M$21/12,0),0)</f>
        <v>0</v>
      </c>
      <c r="CI52" s="257">
        <f>IFERROR(IF(시나리오분석!$D$10&gt;=0,-$BO$50/시나리오분석!$M$21/12,0),0)</f>
        <v>0</v>
      </c>
      <c r="CJ52" s="257">
        <f>IFERROR(IF(시나리오분석!$D$10&gt;=0,-$BO$50/시나리오분석!$M$21/12,0),0)</f>
        <v>0</v>
      </c>
      <c r="CK52" s="257">
        <f>IFERROR(IF(시나리오분석!$D$10&gt;=0,-$BO$50/시나리오분석!$M$21/12,0),0)</f>
        <v>0</v>
      </c>
      <c r="CL52" s="257">
        <f>IFERROR(IF(시나리오분석!$D$10&gt;=0,-$BO$50/시나리오분석!$M$21/12,0),0)</f>
        <v>0</v>
      </c>
      <c r="CM52" s="257">
        <f>IFERROR(IF(시나리오분석!$D$10&gt;=0,-$BO$50/시나리오분석!$M$21/12,0),0)</f>
        <v>0</v>
      </c>
      <c r="CN52" s="257">
        <f>IFERROR(IF(시나리오분석!$D$10&gt;=0,-$BO$50/시나리오분석!$M$21/12,0),0)</f>
        <v>0</v>
      </c>
      <c r="CO52" s="257">
        <f>IFERROR(IF(시나리오분석!$D$10&gt;=0,-$BO$50/시나리오분석!$M$21/12,0),0)</f>
        <v>0</v>
      </c>
      <c r="CP52" s="257">
        <f>IFERROR(IF(시나리오분석!$D$10&gt;=0,-$BO$50/시나리오분석!$M$21/12,0),0)</f>
        <v>0</v>
      </c>
      <c r="CQ52" s="257">
        <f>IFERROR(IF(시나리오분석!$D$10&gt;=0,-$BO$50/시나리오분석!$M$21/12,0),0)</f>
        <v>0</v>
      </c>
      <c r="CR52" s="257">
        <f>IFERROR(IF(시나리오분석!$D$10&gt;=0,-$BO$50/시나리오분석!$M$21/12,0),0)</f>
        <v>0</v>
      </c>
      <c r="CS52" s="257">
        <f>IFERROR(IF(시나리오분석!$D$10&gt;=0,-$BO$50/시나리오분석!$M$21/12,0),0)</f>
        <v>0</v>
      </c>
      <c r="CT52" s="257">
        <f>IFERROR(IF(시나리오분석!$D$10&gt;=0,-$BO$50/시나리오분석!$M$21/12,0),0)</f>
        <v>0</v>
      </c>
      <c r="CU52" s="257">
        <f>IFERROR(IF(시나리오분석!$D$10&gt;=0,-$BO$50/시나리오분석!$M$21/12,0),0)</f>
        <v>0</v>
      </c>
      <c r="CV52" s="257">
        <f>IFERROR(IF(시나리오분석!$D$10&gt;=0,-$BO$50/시나리오분석!$M$21/12,0),0)</f>
        <v>0</v>
      </c>
      <c r="CW52" s="257">
        <f>IFERROR(IF(시나리오분석!$D$10&gt;=0,-$BO$50/시나리오분석!$M$21/12,0),0)</f>
        <v>0</v>
      </c>
      <c r="CX52" s="257">
        <f>IFERROR(IF(시나리오분석!$D$10&gt;=0,-$BO$50/시나리오분석!$M$21/12,0),0)</f>
        <v>0</v>
      </c>
      <c r="CY52" s="257">
        <f>IFERROR(IF(시나리오분석!$D$10&gt;=0,-$BO$50/시나리오분석!$M$21/12,0),0)</f>
        <v>0</v>
      </c>
      <c r="CZ52" s="257">
        <f>IFERROR(IF(시나리오분석!$D$10&gt;=0,-$BO$50/시나리오분석!$M$21,-$CY$50/시나리오분석!$M$21),0)/12</f>
        <v>0</v>
      </c>
      <c r="DA52" s="257">
        <f>IFERROR(IF(시나리오분석!$D$10&gt;=0,-$BO$50/시나리오분석!$M$21,-$CY$50/시나리오분석!$M$21),0)/12</f>
        <v>0</v>
      </c>
      <c r="DB52" s="257">
        <f>IFERROR(IF(시나리오분석!$D$10&gt;=0,-$BO$50/시나리오분석!$M$21,-$CY$50/시나리오분석!$M$21),0)/12</f>
        <v>0</v>
      </c>
      <c r="DC52" s="257">
        <f>IFERROR(IF(시나리오분석!$D$10&gt;=0,-$BO$50/시나리오분석!$M$21,-$CY$50/시나리오분석!$M$21),0)/12</f>
        <v>0</v>
      </c>
      <c r="DD52" s="257">
        <f>IFERROR(IF(시나리오분석!$D$10&gt;=0,-$BO$50/시나리오분석!$M$21,-$CY$50/시나리오분석!$M$21),0)/12</f>
        <v>0</v>
      </c>
      <c r="DE52" s="257">
        <f>IFERROR(IF(시나리오분석!$D$10&gt;=0,-$BO$50/시나리오분석!$M$21,-$CY$50/시나리오분석!$M$21),0)/12</f>
        <v>0</v>
      </c>
      <c r="DF52" s="257">
        <f>IFERROR(IF(시나리오분석!$D$10&gt;=0,-$BO$50/시나리오분석!$M$21,-$CY$50/시나리오분석!$M$21),0)/12</f>
        <v>0</v>
      </c>
      <c r="DG52" s="257">
        <f>IFERROR(IF(시나리오분석!$D$10&gt;=0,-$BO$50/시나리오분석!$M$21,-$CY$50/시나리오분석!$M$21),0)/12</f>
        <v>0</v>
      </c>
      <c r="DH52" s="257">
        <f>IFERROR(IF(시나리오분석!$D$10&gt;=0,-$BO$50/시나리오분석!$M$21,-$CY$50/시나리오분석!$M$21),0)/12</f>
        <v>0</v>
      </c>
      <c r="DI52" s="257">
        <f>IFERROR(IF(시나리오분석!$D$10&gt;=0,-$BO$50/시나리오분석!$M$21,-$CY$50/시나리오분석!$M$21),0)/12</f>
        <v>0</v>
      </c>
      <c r="DJ52" s="257">
        <f>IFERROR(IF(시나리오분석!$D$10&gt;=0,-$BO$50/시나리오분석!$M$21,-$CY$50/시나리오분석!$M$21),0)/12</f>
        <v>0</v>
      </c>
      <c r="DK52" s="257">
        <f>IFERROR(IF(시나리오분석!$D$10&gt;=0,-$BO$50/시나리오분석!$M$21,-$CY$50/시나리오분석!$M$21),0)/12</f>
        <v>0</v>
      </c>
      <c r="DL52" s="257">
        <f>IFERROR(IF(시나리오분석!$D$10&gt;=0,-$BO$50/시나리오분석!$M$21,-$CY$50/시나리오분석!$M$21),0)/12</f>
        <v>0</v>
      </c>
      <c r="DM52" s="257">
        <f>IFERROR(IF(시나리오분석!$D$10&gt;=0,-$BO$50/시나리오분석!$M$21,-$CY$50/시나리오분석!$M$21),0)/12</f>
        <v>0</v>
      </c>
      <c r="DN52" s="257">
        <f>IFERROR(IF(시나리오분석!$D$10&gt;=0,-$BO$50/시나리오분석!$M$21,-$CY$50/시나리오분석!$M$21),0)/12</f>
        <v>0</v>
      </c>
      <c r="DO52" s="257">
        <f>IFERROR(IF(시나리오분석!$D$10&gt;=0,-$BO$50/시나리오분석!$M$21,-$CY$50/시나리오분석!$M$21),0)/12</f>
        <v>0</v>
      </c>
      <c r="DP52" s="257">
        <f>IFERROR(IF(시나리오분석!$D$10&gt;=0,-$BO$50/시나리오분석!$M$21,-$CY$50/시나리오분석!$M$21),0)/12</f>
        <v>0</v>
      </c>
      <c r="DQ52" s="257">
        <f>IFERROR(IF(시나리오분석!$D$10&gt;=0,-$BO$50/시나리오분석!$M$21,-$CY$50/시나리오분석!$M$21),0)/12</f>
        <v>0</v>
      </c>
      <c r="DR52" s="257">
        <f>IFERROR(IF(시나리오분석!$D$10&gt;=0,-$BO$50/시나리오분석!$M$21,-$CY$50/시나리오분석!$M$21),0)/12</f>
        <v>0</v>
      </c>
      <c r="DS52" s="257">
        <f>IFERROR(IF(시나리오분석!$D$10&gt;=0,-$BO$50/시나리오분석!$M$21,-$CY$50/시나리오분석!$M$21),0)/12</f>
        <v>0</v>
      </c>
      <c r="DT52" s="257">
        <f>IFERROR(IF(시나리오분석!$D$10&gt;=0,-$BO$50/시나리오분석!$M$21,-$CY$50/시나리오분석!$M$21),0)/12</f>
        <v>0</v>
      </c>
      <c r="DU52" s="257">
        <f>IFERROR(IF(시나리오분석!$D$10&gt;=0,-$BO$50/시나리오분석!$M$21,-$CY$50/시나리오분석!$M$21),0)/12</f>
        <v>0</v>
      </c>
      <c r="DV52" s="257">
        <f>IFERROR(IF(시나리오분석!$D$10&gt;=0,-$BO$50/시나리오분석!$M$21,-$CY$50/시나리오분석!$M$21),0)/12</f>
        <v>0</v>
      </c>
      <c r="DW52" s="257">
        <f>IFERROR(IF(시나리오분석!$D$10&gt;=0,-$BO$50/시나리오분석!$M$21,-$CY$50/시나리오분석!$M$21),0)/12</f>
        <v>0</v>
      </c>
      <c r="DX52" s="257">
        <f>IFERROR(IF(시나리오분석!$D$10&gt;=0,-$BO$50/시나리오분석!$M$21,-$CY$50/시나리오분석!$M$21),0)/12</f>
        <v>0</v>
      </c>
      <c r="DY52" s="257">
        <f>IFERROR(IF(시나리오분석!$D$10&gt;=0,-$BO$50/시나리오분석!$M$21,-$CY$50/시나리오분석!$M$21),0)/12</f>
        <v>0</v>
      </c>
      <c r="DZ52" s="257">
        <f>IFERROR(IF(시나리오분석!$D$10&gt;=0,-$BO$50/시나리오분석!$M$21,-$CY$50/시나리오분석!$M$21),0)/12</f>
        <v>0</v>
      </c>
      <c r="EA52" s="257">
        <f>IFERROR(IF(시나리오분석!$D$10&gt;=0,-$BO$50/시나리오분석!$M$21,-$CY$50/시나리오분석!$M$21),0)/12</f>
        <v>0</v>
      </c>
      <c r="EB52" s="257">
        <f>IFERROR(IF(시나리오분석!$D$10&gt;=0,-$BO$50/시나리오분석!$M$21,-$CY$50/시나리오분석!$M$21),0)/12</f>
        <v>0</v>
      </c>
      <c r="EC52" s="257">
        <f>IFERROR(IF(시나리오분석!$D$10&gt;=0,-$BO$50/시나리오분석!$M$21,-$CY$50/시나리오분석!$M$21),0)/12</f>
        <v>0</v>
      </c>
      <c r="ED52" s="257">
        <f>IFERROR(IF(시나리오분석!$D$10&gt;=0,-$BO$50/시나리오분석!$M$21,-$CY$50/시나리오분석!$M$21),0)/12</f>
        <v>0</v>
      </c>
      <c r="EE52" s="257">
        <f>IFERROR(IF(시나리오분석!$D$10&gt;=0,-$BO$50/시나리오분석!$M$21,-$CY$50/시나리오분석!$M$21),0)/12</f>
        <v>0</v>
      </c>
      <c r="EF52" s="257">
        <f>IFERROR(IF(시나리오분석!$D$10&gt;=0,-$BO$50/시나리오분석!$M$21,-$CY$50/시나리오분석!$M$21),0)/12</f>
        <v>0</v>
      </c>
      <c r="EG52" s="257">
        <f>IFERROR(IF(시나리오분석!$D$10&gt;=0,-$BO$50/시나리오분석!$M$21,-$CY$50/시나리오분석!$M$21),0)/12</f>
        <v>0</v>
      </c>
      <c r="EH52" s="257">
        <f>IFERROR(IF(시나리오분석!$D$10&gt;=0,-$BO$50/시나리오분석!$M$21,-$CY$50/시나리오분석!$M$21),0)/12</f>
        <v>0</v>
      </c>
      <c r="EI52" s="257">
        <f>IFERROR(IF(시나리오분석!$D$10&gt;=0,-$BO$50/시나리오분석!$M$21,-$CY$50/시나리오분석!$M$21),0)/12</f>
        <v>0</v>
      </c>
      <c r="EJ52" s="257">
        <f>IFERROR(IF(시나리오분석!$D$10&gt;=0,-$BO$50/시나리오분석!$M$21,-$CY$50/시나리오분석!$M$21),0)/12</f>
        <v>0</v>
      </c>
      <c r="EK52" s="257">
        <f>IFERROR(IF(시나리오분석!$D$10&gt;=0,-$BO$50/시나리오분석!$M$21,-$CY$50/시나리오분석!$M$21),0)/12</f>
        <v>0</v>
      </c>
      <c r="EL52" s="257">
        <f>IFERROR(IF(시나리오분석!$D$10&gt;=0,-$BO$50/시나리오분석!$M$21,-$CY$50/시나리오분석!$M$21),0)/12</f>
        <v>0</v>
      </c>
      <c r="EM52" s="257">
        <f>IFERROR(IF(시나리오분석!$D$10&gt;=0,-$BO$50/시나리오분석!$M$21,-$CY$50/시나리오분석!$M$21),0)/12</f>
        <v>0</v>
      </c>
      <c r="EN52" s="257">
        <f>IFERROR(IF(시나리오분석!$D$10&gt;=0,-$BO$50/시나리오분석!$M$21,-$CY$50/시나리오분석!$M$21),0)/12</f>
        <v>0</v>
      </c>
      <c r="EO52" s="257">
        <f>IFERROR(IF(시나리오분석!$D$10&gt;=0,-$BO$50/시나리오분석!$M$21,-$CY$50/시나리오분석!$M$21),0)/12</f>
        <v>0</v>
      </c>
      <c r="EP52" s="257">
        <f>IFERROR(IF(시나리오분석!$D$10&gt;=0,-$BO$50/시나리오분석!$M$21,-$CY$50/시나리오분석!$M$21),0)/12</f>
        <v>0</v>
      </c>
      <c r="EQ52" s="257">
        <f>IFERROR(IF(시나리오분석!$D$10&gt;=0,-$BO$50/시나리오분석!$M$21,-$CY$50/시나리오분석!$M$21),0)/12</f>
        <v>0</v>
      </c>
      <c r="ER52" s="257">
        <f>IFERROR(IF(시나리오분석!$D$10&gt;=0,-$BO$50/시나리오분석!$M$21,-$CY$50/시나리오분석!$M$21),0)/12</f>
        <v>0</v>
      </c>
      <c r="ES52" s="257">
        <f>IFERROR(IF(시나리오분석!$D$10&gt;=0,-$BO$50/시나리오분석!$M$21,-$CY$50/시나리오분석!$M$21),0)/12</f>
        <v>0</v>
      </c>
      <c r="ET52" s="257">
        <f>IFERROR(IF(시나리오분석!$D$10&gt;=0,-$BO$50/시나리오분석!$M$21,-$CY$50/시나리오분석!$M$21),0)/12</f>
        <v>0</v>
      </c>
      <c r="EU52" s="257">
        <f>IFERROR(IF(시나리오분석!$D$10&gt;=0,-$BO$50/시나리오분석!$M$21,-$CY$50/시나리오분석!$M$21),0)/12</f>
        <v>0</v>
      </c>
      <c r="EV52" s="257">
        <f>IFERROR(IF(시나리오분석!$D$10&gt;=0,-$BO$50/시나리오분석!$M$21,-$CY$50/시나리오분석!$M$21),0)/12</f>
        <v>0</v>
      </c>
      <c r="EW52" s="257">
        <f>IFERROR(IF(시나리오분석!$D$10&gt;=0,-$BO$50/시나리오분석!$M$21,-$CY$50/시나리오분석!$M$21),0)/12</f>
        <v>0</v>
      </c>
      <c r="EX52" s="257">
        <f>IFERROR(IF(시나리오분석!$D$10&gt;=0,-$BO$50/시나리오분석!$M$21,-$CY$50/시나리오분석!$M$21),0)/12</f>
        <v>0</v>
      </c>
      <c r="EY52" s="257">
        <f>IFERROR(IF(시나리오분석!$D$10&gt;=0,-$BO$50/시나리오분석!$M$21,-$CY$50/시나리오분석!$M$21),0)/12</f>
        <v>0</v>
      </c>
      <c r="EZ52" s="257">
        <f>IFERROR(IF(시나리오분석!$D$10&gt;=0,-$BO$50/시나리오분석!$M$21,-$CY$50/시나리오분석!$M$21),0)/12</f>
        <v>0</v>
      </c>
      <c r="FA52" s="257">
        <f>IFERROR(IF(시나리오분석!$D$10&gt;=0,-$BO$50/시나리오분석!$M$21,-$CY$50/시나리오분석!$M$21),0)/12</f>
        <v>0</v>
      </c>
      <c r="FB52" s="257">
        <f>IFERROR(IF(시나리오분석!$D$10&gt;=0,-$BO$50/시나리오분석!$M$21,-$CY$50/시나리오분석!$M$21),0)/12</f>
        <v>0</v>
      </c>
      <c r="FC52" s="257">
        <f>IFERROR(IF(시나리오분석!$D$10&gt;=0,-$BO$50/시나리오분석!$M$21,-$CY$50/시나리오분석!$M$21),0)/12</f>
        <v>0</v>
      </c>
      <c r="FD52" s="257">
        <f>IFERROR(IF(시나리오분석!$D$10&gt;=0,-$BO$50/시나리오분석!$M$21,-$CY$50/시나리오분석!$M$21),0)/12</f>
        <v>0</v>
      </c>
      <c r="FE52" s="257">
        <f>IFERROR(IF(시나리오분석!$D$10&gt;=0,-$BO$50/시나리오분석!$M$21,-$CY$50/시나리오분석!$M$21),0)/12</f>
        <v>0</v>
      </c>
      <c r="FF52" s="257">
        <f>IFERROR(IF(시나리오분석!$D$10&gt;=0,-$BO$50/시나리오분석!$M$21,-$CY$50/시나리오분석!$M$21),0)/12</f>
        <v>0</v>
      </c>
      <c r="FG52" s="257">
        <f>IFERROR(IF(시나리오분석!$D$10&gt;=0,-$BO$50/시나리오분석!$M$21,-$CY$50/시나리오분석!$M$21),0)/12</f>
        <v>0</v>
      </c>
      <c r="FH52" s="257">
        <f>IFERROR(IF(시나리오분석!$D$10&gt;=0,-$BO$50/시나리오분석!$M$21,-$CY$50/시나리오분석!$M$21),0)/12</f>
        <v>0</v>
      </c>
      <c r="FI52" s="257">
        <f>IFERROR(IF(시나리오분석!$D$10&gt;=0,-$BO$50/시나리오분석!$M$21,-$CY$50/시나리오분석!$M$21),0)/12</f>
        <v>0</v>
      </c>
      <c r="FJ52" s="257">
        <f>IFERROR(IF(시나리오분석!$D$10&gt;=0,-$BO$50/시나리오분석!$M$21,-$CY$50/시나리오분석!$M$21),0)/12</f>
        <v>0</v>
      </c>
      <c r="FK52" s="257">
        <f>IFERROR(IF(시나리오분석!$D$10&gt;=0,-$BO$50/시나리오분석!$M$21,-$CY$50/시나리오분석!$M$21),0)/12</f>
        <v>0</v>
      </c>
      <c r="FL52" s="257">
        <f>IFERROR(IF(시나리오분석!$D$10&gt;=0,-$BO$50/시나리오분석!$M$21,-$CY$50/시나리오분석!$M$21),0)/12</f>
        <v>0</v>
      </c>
      <c r="FM52" s="257">
        <f>IFERROR(IF(시나리오분석!$D$10&gt;=0,-$BO$50/시나리오분석!$M$21,-$CY$50/시나리오분석!$M$21),0)/12</f>
        <v>0</v>
      </c>
      <c r="FN52" s="257">
        <f>IFERROR(IF(시나리오분석!$D$10&gt;=0,-$BO$50/시나리오분석!$M$21,-$CY$50/시나리오분석!$M$21),0)/12</f>
        <v>0</v>
      </c>
      <c r="FO52" s="257">
        <f>IFERROR(IF(시나리오분석!$D$10&gt;=0,-$BO$50/시나리오분석!$M$21,-$CY$50/시나리오분석!$M$21),0)/12</f>
        <v>0</v>
      </c>
      <c r="FP52" s="257">
        <f>IFERROR(IF(시나리오분석!$D$10&gt;=0,-$BO$50/시나리오분석!$M$21,-$CY$50/시나리오분석!$M$21),0)/12</f>
        <v>0</v>
      </c>
      <c r="FQ52" s="257">
        <f>IFERROR(IF(시나리오분석!$D$10&gt;=0,-$BO$50/시나리오분석!$M$21,-$CY$50/시나리오분석!$M$21),0)/12</f>
        <v>0</v>
      </c>
      <c r="FR52" s="257">
        <f>IFERROR(IF(시나리오분석!$D$10&gt;=0,-$BO$50/시나리오분석!$M$21,-$CY$50/시나리오분석!$M$21),0)/12</f>
        <v>0</v>
      </c>
      <c r="FS52" s="257">
        <f>IFERROR(IF(시나리오분석!$D$10&gt;=0,-$BO$50/시나리오분석!$M$21,-$CY$50/시나리오분석!$M$21),0)/12</f>
        <v>0</v>
      </c>
      <c r="FT52" s="257">
        <f>IFERROR(IF(시나리오분석!$D$10&gt;=0,-$BO$50/시나리오분석!$M$21,-$CY$50/시나리오분석!$M$21),0)/12</f>
        <v>0</v>
      </c>
      <c r="FU52" s="257">
        <f>IFERROR(IF(시나리오분석!$D$10&gt;=0,-$BO$50/시나리오분석!$M$21,-$CY$50/시나리오분석!$M$21),0)/12</f>
        <v>0</v>
      </c>
      <c r="FV52" s="257">
        <f>IFERROR(IF(시나리오분석!$D$10&gt;=0,-$BO$50/시나리오분석!$M$21,-$CY$50/시나리오분석!$M$21),0)/12</f>
        <v>0</v>
      </c>
      <c r="FW52" s="257">
        <f>IFERROR(IF(시나리오분석!$D$10&gt;=0,-$BO$50/시나리오분석!$M$21,-$CY$50/시나리오분석!$M$21),0)/12</f>
        <v>0</v>
      </c>
      <c r="FX52" s="257">
        <f>IFERROR(IF(시나리오분석!$D$10&gt;=0,-$BO$50/시나리오분석!$M$21,-$CY$50/시나리오분석!$M$21),0)/12</f>
        <v>0</v>
      </c>
      <c r="FY52" s="257">
        <f>IFERROR(IF(시나리오분석!$D$10&gt;=0,-$BO$50/시나리오분석!$M$21,-$CY$50/시나리오분석!$M$21),0)/12</f>
        <v>0</v>
      </c>
      <c r="FZ52" s="257">
        <f>IFERROR(IF(시나리오분석!$D$10&gt;=0,-$BO$50/시나리오분석!$M$21,-$CY$50/시나리오분석!$M$21),0)/12</f>
        <v>0</v>
      </c>
      <c r="GA52" s="257">
        <f>IFERROR(IF(시나리오분석!$D$10&gt;=0,-$BO$50/시나리오분석!$M$21,-$CY$50/시나리오분석!$M$21),0)/12</f>
        <v>0</v>
      </c>
      <c r="GB52" s="257">
        <f>IFERROR(IF(시나리오분석!$D$10&gt;=0,-$BO$50/시나리오분석!$M$21,-$CY$50/시나리오분석!$M$21),0)/12</f>
        <v>0</v>
      </c>
      <c r="GC52" s="257">
        <f>IFERROR(IF(시나리오분석!$D$10&gt;=0,-$BO$50/시나리오분석!$M$21,-$CY$50/시나리오분석!$M$21),0)/12</f>
        <v>0</v>
      </c>
      <c r="GD52" s="257">
        <f>IFERROR(IF(시나리오분석!$D$10&gt;=0,-$BO$50/시나리오분석!$M$21,-$CY$50/시나리오분석!$M$21),0)/12</f>
        <v>0</v>
      </c>
      <c r="GE52" s="257">
        <f>IFERROR(IF(시나리오분석!$D$10&gt;=0,-$BO$50/시나리오분석!$M$21,-$CY$50/시나리오분석!$M$21),0)/12</f>
        <v>0</v>
      </c>
      <c r="GF52" s="257">
        <f>IFERROR(IF(시나리오분석!$D$10&gt;=0,-$BO$50/시나리오분석!$M$21,-$CY$50/시나리오분석!$M$21),0)/12</f>
        <v>0</v>
      </c>
      <c r="GG52" s="257">
        <f>IFERROR(IF(시나리오분석!$D$10&gt;=0,-$BO$50/시나리오분석!$M$21,-$CY$50/시나리오분석!$M$21),0)/12</f>
        <v>0</v>
      </c>
      <c r="GH52" s="257">
        <f>IFERROR(IF(시나리오분석!$D$10&gt;=0,-$BO$50/시나리오분석!$M$21,-$CY$50/시나리오분석!$M$21),0)/12</f>
        <v>0</v>
      </c>
      <c r="GI52" s="257">
        <f>IFERROR(IF(시나리오분석!$D$10&gt;=0,-$BO$50/시나리오분석!$M$21,-$CY$50/시나리오분석!$M$21),0)/12</f>
        <v>0</v>
      </c>
      <c r="GJ52" s="257">
        <f>IFERROR(IF(시나리오분석!$D$10&gt;=0,-$BO$50/시나리오분석!$M$21,-$CY$50/시나리오분석!$M$21),0)/12</f>
        <v>0</v>
      </c>
      <c r="GK52" s="257">
        <f>IFERROR(IF(시나리오분석!$D$10&gt;=0,-$BO$50/시나리오분석!$M$21,-$CY$50/시나리오분석!$M$21),0)/12</f>
        <v>0</v>
      </c>
      <c r="GL52" s="257">
        <f>IFERROR(IF(시나리오분석!$D$10&gt;=0,-$BO$50/시나리오분석!$M$21,-$CY$50/시나리오분석!$M$21),0)/12</f>
        <v>0</v>
      </c>
      <c r="GM52" s="257">
        <f>IFERROR(IF(시나리오분석!$D$10&gt;=0,-$BO$50/시나리오분석!$M$21,-$CY$50/시나리오분석!$M$21),0)/12</f>
        <v>0</v>
      </c>
      <c r="GN52" s="257">
        <f>IFERROR(IF(시나리오분석!$D$10&gt;=0,-$BO$50/시나리오분석!$M$21,-$CY$50/시나리오분석!$M$21),0)/12</f>
        <v>0</v>
      </c>
      <c r="GO52" s="257">
        <f>IFERROR(IF(시나리오분석!$D$10&gt;=0,-$BO$50/시나리오분석!$M$21,-$CY$50/시나리오분석!$M$21),0)/12</f>
        <v>0</v>
      </c>
      <c r="GP52" s="257">
        <f>IFERROR(IF(시나리오분석!$D$10&gt;=0,-$BO$50/시나리오분석!$M$21,-$CY$50/시나리오분석!$M$21),0)/12</f>
        <v>0</v>
      </c>
      <c r="GQ52" s="257">
        <f>IFERROR(IF(시나리오분석!$D$10&gt;=0,-$BO$50/시나리오분석!$M$21,-$CY$50/시나리오분석!$M$21),0)/12</f>
        <v>0</v>
      </c>
      <c r="GR52" s="257">
        <f>IFERROR(IF(시나리오분석!$D$10&gt;=0,-$BO$50/시나리오분석!$M$21,-$CY$50/시나리오분석!$M$21),0)/12</f>
        <v>0</v>
      </c>
      <c r="GS52" s="257">
        <f>IFERROR(IF(시나리오분석!$D$10&gt;=0,-$BO$50/시나리오분석!$M$21,-$CY$50/시나리오분석!$M$21),0)/12</f>
        <v>0</v>
      </c>
      <c r="GT52" s="257">
        <f>IFERROR(IF(시나리오분석!$D$10&gt;=0,-$BO$50/시나리오분석!$M$21,-$CY$50/시나리오분석!$M$21),0)/12</f>
        <v>0</v>
      </c>
      <c r="GU52" s="257">
        <f>IFERROR(IF(시나리오분석!$D$10&gt;=0,-$BO$50/시나리오분석!$M$21,-$CY$50/시나리오분석!$M$21),0)/12</f>
        <v>0</v>
      </c>
      <c r="GV52" s="257">
        <f>IFERROR(IF(시나리오분석!$D$10&gt;=0,-$BO$50/시나리오분석!$M$21,-$CY$50/시나리오분석!$M$21),0)/12</f>
        <v>0</v>
      </c>
      <c r="GW52" s="257">
        <f>IFERROR(IF(시나리오분석!$D$10&gt;=0,-$BO$50/시나리오분석!$M$21,-$CY$50/시나리오분석!$M$21),0)/12</f>
        <v>0</v>
      </c>
      <c r="GX52" s="257">
        <f>IFERROR(IF(시나리오분석!$D$10&gt;=0,-$BO$50/시나리오분석!$M$21,-$CY$50/시나리오분석!$M$21),0)/12</f>
        <v>0</v>
      </c>
      <c r="GY52" s="257">
        <f>IFERROR(IF(시나리오분석!$D$10&gt;=0,-$BO$50/시나리오분석!$M$21,-$CY$50/시나리오분석!$M$21),0)/12</f>
        <v>0</v>
      </c>
      <c r="GZ52" s="257">
        <f>IFERROR(IF(시나리오분석!$D$10&gt;=0,-$BO$50/시나리오분석!$M$21,-$CY$50/시나리오분석!$M$21),0)/12</f>
        <v>0</v>
      </c>
      <c r="HA52" s="257">
        <f>IFERROR(IF(시나리오분석!$D$10&gt;=0,-$BO$50/시나리오분석!$M$21,-$CY$50/시나리오분석!$M$21),0)/12</f>
        <v>0</v>
      </c>
      <c r="HB52" s="257">
        <f>IFERROR(IF(시나리오분석!$D$10&gt;=0,-$BO$50/시나리오분석!$M$21,-$CY$50/시나리오분석!$M$21),0)/12</f>
        <v>0</v>
      </c>
      <c r="HC52" s="257">
        <f>IFERROR(IF(시나리오분석!$D$10&gt;=0,-$BO$50/시나리오분석!$M$21,-$CY$50/시나리오분석!$M$21),0)/12</f>
        <v>0</v>
      </c>
      <c r="HD52" s="257">
        <f>IFERROR(IF(시나리오분석!$D$10&gt;=0,-$BO$50/시나리오분석!$M$21,-$CY$50/시나리오분석!$M$21),0)/12</f>
        <v>0</v>
      </c>
      <c r="HE52" s="257">
        <f>IFERROR(IF(시나리오분석!$D$10&gt;=0,-$BO$50/시나리오분석!$M$21,-$CY$50/시나리오분석!$M$21),0)/12</f>
        <v>0</v>
      </c>
      <c r="HF52" s="257">
        <f>IFERROR(IF(시나리오분석!$D$10&gt;=0,-$BO$50/시나리오분석!$M$21,-$CY$50/시나리오분석!$M$21),0)/12</f>
        <v>0</v>
      </c>
      <c r="HG52" s="257">
        <f>IFERROR(IF(시나리오분석!$D$10&gt;=0,-$BO$50/시나리오분석!$M$21,-$CY$50/시나리오분석!$M$21),0)/12</f>
        <v>0</v>
      </c>
      <c r="HH52" s="257">
        <f>IFERROR(IF(시나리오분석!$D$10&gt;=0,-$BO$50/시나리오분석!$M$21,-$CY$50/시나리오분석!$M$21),0)/12</f>
        <v>0</v>
      </c>
      <c r="HI52" s="257">
        <f>IFERROR(IF(시나리오분석!$D$10&gt;=0,-$BO$50/시나리오분석!$M$21,-$CY$50/시나리오분석!$M$21),0)/12</f>
        <v>0</v>
      </c>
      <c r="HJ52" s="257">
        <f>IFERROR(IF(시나리오분석!$D$10&gt;=0,-$BO$50/시나리오분석!$M$21,-$CY$50/시나리오분석!$M$21),0)/12</f>
        <v>0</v>
      </c>
      <c r="HK52" s="257">
        <f>IFERROR(IF(시나리오분석!$D$10&gt;=0,-$BO$50/시나리오분석!$M$21,-$CY$50/시나리오분석!$M$21),0)/12</f>
        <v>0</v>
      </c>
      <c r="HL52" s="257">
        <f>IFERROR(IF(시나리오분석!$D$10&gt;=0,-$BO$50/시나리오분석!$M$21,-$CY$50/시나리오분석!$M$21),0)/12</f>
        <v>0</v>
      </c>
      <c r="HM52" s="257">
        <f>IFERROR(IF(시나리오분석!$D$10&gt;=0,-$BO$50/시나리오분석!$M$21,-$CY$50/시나리오분석!$M$21),0)/12</f>
        <v>0</v>
      </c>
      <c r="HN52" s="257">
        <f>IFERROR(IF(시나리오분석!$D$10&gt;=0,-$BO$50/시나리오분석!$M$21,-$CY$50/시나리오분석!$M$21),0)/12</f>
        <v>0</v>
      </c>
      <c r="HO52" s="257">
        <f>IFERROR(IF(시나리오분석!$D$10&gt;=0,-$BO$50/시나리오분석!$M$21,-$CY$50/시나리오분석!$M$21),0)/12</f>
        <v>0</v>
      </c>
      <c r="HP52" s="257">
        <f>IFERROR(IF(시나리오분석!$D$10&gt;=0,-$BO$50/시나리오분석!$M$21,-$CY$50/시나리오분석!$M$21),0)/12</f>
        <v>0</v>
      </c>
      <c r="HQ52" s="257">
        <f>IFERROR(IF(시나리오분석!$D$10&gt;=0,-$BO$50/시나리오분석!$M$21,-$CY$50/시나리오분석!$M$21),0)/12</f>
        <v>0</v>
      </c>
      <c r="HR52" s="257">
        <f>IFERROR(IF(시나리오분석!$D$10&gt;=0,-$BO$50/시나리오분석!$M$21,-$CY$50/시나리오분석!$M$21),0)/12</f>
        <v>0</v>
      </c>
      <c r="HS52" s="257">
        <f>IFERROR(IF(시나리오분석!$D$10&gt;=0,-$BO$50/시나리오분석!$M$21,-$CY$50/시나리오분석!$M$21),0)/12</f>
        <v>0</v>
      </c>
      <c r="HT52" s="257">
        <f>IFERROR(IF(시나리오분석!$D$10&gt;=0,-$BO$50/시나리오분석!$M$21,-$CY$50/시나리오분석!$M$21),0)/12</f>
        <v>0</v>
      </c>
      <c r="HU52" s="257">
        <f>IFERROR(IF(시나리오분석!$D$10&gt;=0,-$BO$50/시나리오분석!$M$21,-$CY$50/시나리오분석!$M$21),0)/12</f>
        <v>0</v>
      </c>
      <c r="HV52" s="257">
        <f>IFERROR(IF(시나리오분석!$D$10&gt;=0,-$BO$50/시나리오분석!$M$21,-$CY$50/시나리오분석!$M$21),0)/12</f>
        <v>0</v>
      </c>
      <c r="HW52" s="257">
        <f>IFERROR(IF(시나리오분석!$D$10&gt;=0,-$BO$50/시나리오분석!$M$21,-$CY$50/시나리오분석!$M$21),0)/12</f>
        <v>0</v>
      </c>
      <c r="HX52" s="257">
        <f>IFERROR(IF(시나리오분석!$D$10&gt;=0,-$BO$50/시나리오분석!$M$21,-$CY$50/시나리오분석!$M$21),0)/12</f>
        <v>0</v>
      </c>
      <c r="HY52" s="257">
        <f>IFERROR(IF(시나리오분석!$D$10&gt;=0,-$BO$50/시나리오분석!$M$21,-$CY$50/시나리오분석!$M$21),0)/12</f>
        <v>0</v>
      </c>
      <c r="HZ52" s="257">
        <f>IFERROR(IF(시나리오분석!$D$10&gt;=0,-$BO$50/시나리오분석!$M$21,-$CY$50/시나리오분석!$M$21),0)/12</f>
        <v>0</v>
      </c>
      <c r="IA52" s="257">
        <f>IFERROR(IF(시나리오분석!$D$10&gt;=0,-$BO$50/시나리오분석!$M$21,-$CY$50/시나리오분석!$M$21),0)/12</f>
        <v>0</v>
      </c>
    </row>
    <row r="53" spans="3:235" x14ac:dyDescent="0.3">
      <c r="C53" s="210" t="s">
        <v>268</v>
      </c>
      <c r="D53" s="210" t="s">
        <v>262</v>
      </c>
      <c r="E53" s="211"/>
      <c r="F53" s="212">
        <f>SUM(F51:F52)</f>
        <v>6975294.1176470593</v>
      </c>
      <c r="G53" s="212">
        <f t="shared" ref="G53:V53" si="277">SUM(G51:G52)</f>
        <v>6975294.1176470593</v>
      </c>
      <c r="H53" s="212">
        <f t="shared" si="277"/>
        <v>6975294.1176470593</v>
      </c>
      <c r="I53" s="212">
        <f t="shared" si="277"/>
        <v>6975294.1176470593</v>
      </c>
      <c r="J53" s="212">
        <f t="shared" si="277"/>
        <v>6975294.1176470593</v>
      </c>
      <c r="K53" s="212">
        <f t="shared" si="277"/>
        <v>6975294.1176470593</v>
      </c>
      <c r="L53" s="212">
        <f t="shared" si="277"/>
        <v>6975294.1176470593</v>
      </c>
      <c r="M53" s="212">
        <f t="shared" si="277"/>
        <v>6975294.1176470593</v>
      </c>
      <c r="N53" s="212">
        <f t="shared" si="277"/>
        <v>6975294.1176470593</v>
      </c>
      <c r="O53" s="212">
        <f t="shared" si="277"/>
        <v>6975294.1176470593</v>
      </c>
      <c r="P53" s="212">
        <f t="shared" si="277"/>
        <v>6975294.1176470593</v>
      </c>
      <c r="Q53" s="212">
        <f t="shared" si="277"/>
        <v>6975294.1176470593</v>
      </c>
      <c r="R53" s="212">
        <f t="shared" si="277"/>
        <v>6975294.1176470593</v>
      </c>
      <c r="S53" s="212">
        <f t="shared" si="277"/>
        <v>6975294.1176470593</v>
      </c>
      <c r="T53" s="212">
        <f t="shared" si="277"/>
        <v>6975294.1176470593</v>
      </c>
      <c r="U53" s="212">
        <f t="shared" si="277"/>
        <v>6975294.1176470593</v>
      </c>
      <c r="V53" s="212">
        <f t="shared" si="277"/>
        <v>6975294.1176470593</v>
      </c>
      <c r="W53" s="215"/>
      <c r="Y53" s="1344" t="s">
        <v>268</v>
      </c>
      <c r="Z53" s="1344" t="s">
        <v>262</v>
      </c>
      <c r="AA53" s="1349">
        <f>SUM(AA51:AA52)</f>
        <v>0</v>
      </c>
      <c r="AB53" s="1349">
        <f t="shared" ref="AB53:CM53" si="278">SUM(AB51:AB52)</f>
        <v>0</v>
      </c>
      <c r="AC53" s="1349">
        <f t="shared" si="278"/>
        <v>0</v>
      </c>
      <c r="AD53" s="1349">
        <f t="shared" si="278"/>
        <v>0</v>
      </c>
      <c r="AE53" s="1349">
        <f t="shared" si="278"/>
        <v>0</v>
      </c>
      <c r="AF53" s="1345">
        <f t="shared" si="278"/>
        <v>581274.50980392157</v>
      </c>
      <c r="AG53" s="1345">
        <f t="shared" si="278"/>
        <v>581274.50980392157</v>
      </c>
      <c r="AH53" s="1345">
        <f t="shared" si="278"/>
        <v>581274.50980392157</v>
      </c>
      <c r="AI53" s="1345">
        <f t="shared" si="278"/>
        <v>581274.50980392157</v>
      </c>
      <c r="AJ53" s="1345">
        <f t="shared" si="278"/>
        <v>581274.50980392157</v>
      </c>
      <c r="AK53" s="1345">
        <f t="shared" si="278"/>
        <v>581274.50980392157</v>
      </c>
      <c r="AL53" s="1345">
        <f t="shared" si="278"/>
        <v>581274.50980392157</v>
      </c>
      <c r="AM53" s="1345">
        <f t="shared" si="278"/>
        <v>581274.50980392157</v>
      </c>
      <c r="AN53" s="1345">
        <f t="shared" si="278"/>
        <v>581274.50980392157</v>
      </c>
      <c r="AO53" s="1345">
        <f t="shared" si="278"/>
        <v>581274.50980392157</v>
      </c>
      <c r="AP53" s="1345">
        <f t="shared" si="278"/>
        <v>581274.50980392157</v>
      </c>
      <c r="AQ53" s="1345">
        <f t="shared" si="278"/>
        <v>581274.50980392157</v>
      </c>
      <c r="AR53" s="1345">
        <f t="shared" si="278"/>
        <v>581274.50980392157</v>
      </c>
      <c r="AS53" s="1345">
        <f t="shared" si="278"/>
        <v>581274.50980392157</v>
      </c>
      <c r="AT53" s="1345">
        <f t="shared" si="278"/>
        <v>581274.50980392157</v>
      </c>
      <c r="AU53" s="1345">
        <f t="shared" si="278"/>
        <v>581274.50980392157</v>
      </c>
      <c r="AV53" s="1345">
        <f t="shared" si="278"/>
        <v>581274.50980392157</v>
      </c>
      <c r="AW53" s="1345">
        <f t="shared" si="278"/>
        <v>581274.50980392157</v>
      </c>
      <c r="AX53" s="1345">
        <f t="shared" si="278"/>
        <v>581274.50980392157</v>
      </c>
      <c r="AY53" s="1345">
        <f t="shared" si="278"/>
        <v>581274.50980392157</v>
      </c>
      <c r="AZ53" s="1345">
        <f t="shared" si="278"/>
        <v>581274.50980392157</v>
      </c>
      <c r="BA53" s="1345">
        <f t="shared" si="278"/>
        <v>581274.50980392157</v>
      </c>
      <c r="BB53" s="1345">
        <f t="shared" si="278"/>
        <v>581274.50980392157</v>
      </c>
      <c r="BC53" s="1345">
        <f t="shared" si="278"/>
        <v>581274.50980392157</v>
      </c>
      <c r="BD53" s="1345">
        <f t="shared" si="278"/>
        <v>581274.50980392157</v>
      </c>
      <c r="BE53" s="1345">
        <f t="shared" si="278"/>
        <v>581274.50980392157</v>
      </c>
      <c r="BF53" s="1345">
        <f t="shared" si="278"/>
        <v>581274.50980392157</v>
      </c>
      <c r="BG53" s="1345">
        <f t="shared" si="278"/>
        <v>581274.50980392157</v>
      </c>
      <c r="BH53" s="1345">
        <f t="shared" si="278"/>
        <v>581274.50980392157</v>
      </c>
      <c r="BI53" s="1345">
        <f t="shared" si="278"/>
        <v>581274.50980392157</v>
      </c>
      <c r="BJ53" s="1345">
        <f t="shared" si="278"/>
        <v>581274.50980392157</v>
      </c>
      <c r="BK53" s="1345">
        <f t="shared" si="278"/>
        <v>581274.50980392157</v>
      </c>
      <c r="BL53" s="1345">
        <f t="shared" si="278"/>
        <v>581274.50980392157</v>
      </c>
      <c r="BM53" s="1345">
        <f t="shared" si="278"/>
        <v>581274.50980392157</v>
      </c>
      <c r="BN53" s="1345">
        <f t="shared" si="278"/>
        <v>581274.50980392157</v>
      </c>
      <c r="BO53" s="1345">
        <f t="shared" si="278"/>
        <v>581274.50980392157</v>
      </c>
      <c r="BP53" s="1345">
        <f t="shared" si="278"/>
        <v>581274.50980392157</v>
      </c>
      <c r="BQ53" s="1345">
        <f t="shared" si="278"/>
        <v>581274.50980392157</v>
      </c>
      <c r="BR53" s="1345">
        <f t="shared" si="278"/>
        <v>581274.50980392157</v>
      </c>
      <c r="BS53" s="1345">
        <f t="shared" si="278"/>
        <v>581274.50980392157</v>
      </c>
      <c r="BT53" s="1345">
        <f t="shared" si="278"/>
        <v>581274.50980392157</v>
      </c>
      <c r="BU53" s="1345">
        <f t="shared" si="278"/>
        <v>581274.50980392157</v>
      </c>
      <c r="BV53" s="1345">
        <f t="shared" si="278"/>
        <v>581274.50980392157</v>
      </c>
      <c r="BW53" s="1345">
        <f t="shared" si="278"/>
        <v>581274.50980392157</v>
      </c>
      <c r="BX53" s="1345">
        <f t="shared" si="278"/>
        <v>581274.50980392157</v>
      </c>
      <c r="BY53" s="1345">
        <f t="shared" si="278"/>
        <v>581274.50980392157</v>
      </c>
      <c r="BZ53" s="1345">
        <f t="shared" si="278"/>
        <v>581274.50980392157</v>
      </c>
      <c r="CA53" s="1345">
        <f t="shared" si="278"/>
        <v>581274.50980392157</v>
      </c>
      <c r="CB53" s="1345">
        <f t="shared" si="278"/>
        <v>581274.50980392157</v>
      </c>
      <c r="CC53" s="1345">
        <f t="shared" si="278"/>
        <v>581274.50980392157</v>
      </c>
      <c r="CD53" s="1345">
        <f t="shared" si="278"/>
        <v>581274.50980392157</v>
      </c>
      <c r="CE53" s="1345">
        <f t="shared" si="278"/>
        <v>581274.50980392157</v>
      </c>
      <c r="CF53" s="1345">
        <f t="shared" si="278"/>
        <v>581274.50980392157</v>
      </c>
      <c r="CG53" s="1345">
        <f t="shared" si="278"/>
        <v>581274.50980392157</v>
      </c>
      <c r="CH53" s="1345">
        <f t="shared" si="278"/>
        <v>581274.50980392157</v>
      </c>
      <c r="CI53" s="1345">
        <f t="shared" si="278"/>
        <v>581274.50980392157</v>
      </c>
      <c r="CJ53" s="1345">
        <f t="shared" si="278"/>
        <v>581274.50980392157</v>
      </c>
      <c r="CK53" s="1345">
        <f t="shared" si="278"/>
        <v>581274.50980392157</v>
      </c>
      <c r="CL53" s="1345">
        <f t="shared" si="278"/>
        <v>581274.50980392157</v>
      </c>
      <c r="CM53" s="1345">
        <f t="shared" si="278"/>
        <v>581274.50980392157</v>
      </c>
      <c r="CN53" s="1345">
        <f t="shared" ref="CN53:EY53" si="279">SUM(CN51:CN52)</f>
        <v>581274.50980392157</v>
      </c>
      <c r="CO53" s="1345">
        <f t="shared" si="279"/>
        <v>581274.50980392157</v>
      </c>
      <c r="CP53" s="1345">
        <f t="shared" si="279"/>
        <v>581274.50980392157</v>
      </c>
      <c r="CQ53" s="1345">
        <f t="shared" si="279"/>
        <v>581274.50980392157</v>
      </c>
      <c r="CR53" s="1345">
        <f t="shared" si="279"/>
        <v>581274.50980392157</v>
      </c>
      <c r="CS53" s="1345">
        <f t="shared" si="279"/>
        <v>581274.50980392157</v>
      </c>
      <c r="CT53" s="1345">
        <f t="shared" si="279"/>
        <v>581274.50980392157</v>
      </c>
      <c r="CU53" s="1345">
        <f t="shared" si="279"/>
        <v>581274.50980392157</v>
      </c>
      <c r="CV53" s="1345">
        <f t="shared" si="279"/>
        <v>581274.50980392157</v>
      </c>
      <c r="CW53" s="1345">
        <f t="shared" si="279"/>
        <v>581274.50980392157</v>
      </c>
      <c r="CX53" s="1345">
        <f t="shared" si="279"/>
        <v>581274.50980392157</v>
      </c>
      <c r="CY53" s="1345">
        <f t="shared" si="279"/>
        <v>581274.50980392157</v>
      </c>
      <c r="CZ53" s="1345">
        <f t="shared" si="279"/>
        <v>581274.50980392157</v>
      </c>
      <c r="DA53" s="1345">
        <f t="shared" si="279"/>
        <v>581274.50980392157</v>
      </c>
      <c r="DB53" s="1345">
        <f t="shared" si="279"/>
        <v>581274.50980392157</v>
      </c>
      <c r="DC53" s="1345">
        <f t="shared" si="279"/>
        <v>581274.50980392157</v>
      </c>
      <c r="DD53" s="1345">
        <f t="shared" si="279"/>
        <v>581274.50980392157</v>
      </c>
      <c r="DE53" s="1345">
        <f t="shared" si="279"/>
        <v>581274.50980392157</v>
      </c>
      <c r="DF53" s="1345">
        <f t="shared" si="279"/>
        <v>581274.50980392157</v>
      </c>
      <c r="DG53" s="1345">
        <f t="shared" si="279"/>
        <v>581274.50980392157</v>
      </c>
      <c r="DH53" s="1345">
        <f t="shared" si="279"/>
        <v>581274.50980392157</v>
      </c>
      <c r="DI53" s="1345">
        <f t="shared" si="279"/>
        <v>581274.50980392157</v>
      </c>
      <c r="DJ53" s="1345">
        <f t="shared" si="279"/>
        <v>581274.50980392157</v>
      </c>
      <c r="DK53" s="1345">
        <f t="shared" si="279"/>
        <v>581274.50980392157</v>
      </c>
      <c r="DL53" s="1345">
        <f t="shared" si="279"/>
        <v>581274.50980392157</v>
      </c>
      <c r="DM53" s="1345">
        <f t="shared" si="279"/>
        <v>581274.50980392157</v>
      </c>
      <c r="DN53" s="1345">
        <f t="shared" si="279"/>
        <v>581274.50980392157</v>
      </c>
      <c r="DO53" s="1345">
        <f t="shared" si="279"/>
        <v>581274.50980392157</v>
      </c>
      <c r="DP53" s="1345">
        <f t="shared" si="279"/>
        <v>581274.50980392157</v>
      </c>
      <c r="DQ53" s="1345">
        <f t="shared" si="279"/>
        <v>581274.50980392157</v>
      </c>
      <c r="DR53" s="1345">
        <f t="shared" si="279"/>
        <v>581274.50980392157</v>
      </c>
      <c r="DS53" s="1345">
        <f t="shared" si="279"/>
        <v>581274.50980392157</v>
      </c>
      <c r="DT53" s="1345">
        <f t="shared" si="279"/>
        <v>581274.50980392157</v>
      </c>
      <c r="DU53" s="1345">
        <f t="shared" si="279"/>
        <v>581274.50980392157</v>
      </c>
      <c r="DV53" s="1345">
        <f t="shared" si="279"/>
        <v>581274.50980392157</v>
      </c>
      <c r="DW53" s="1345">
        <f t="shared" si="279"/>
        <v>581274.50980392157</v>
      </c>
      <c r="DX53" s="1345">
        <f t="shared" si="279"/>
        <v>581274.50980392157</v>
      </c>
      <c r="DY53" s="1345">
        <f t="shared" si="279"/>
        <v>581274.50980392157</v>
      </c>
      <c r="DZ53" s="1345">
        <f t="shared" si="279"/>
        <v>581274.50980392157</v>
      </c>
      <c r="EA53" s="1345">
        <f t="shared" si="279"/>
        <v>581274.50980392157</v>
      </c>
      <c r="EB53" s="1345">
        <f t="shared" si="279"/>
        <v>581274.50980392157</v>
      </c>
      <c r="EC53" s="1345">
        <f t="shared" si="279"/>
        <v>581274.50980392157</v>
      </c>
      <c r="ED53" s="1345">
        <f t="shared" si="279"/>
        <v>581274.50980392157</v>
      </c>
      <c r="EE53" s="1345">
        <f t="shared" si="279"/>
        <v>581274.50980392157</v>
      </c>
      <c r="EF53" s="1345">
        <f t="shared" si="279"/>
        <v>581274.50980392157</v>
      </c>
      <c r="EG53" s="1345">
        <f t="shared" si="279"/>
        <v>581274.50980392157</v>
      </c>
      <c r="EH53" s="1345">
        <f t="shared" si="279"/>
        <v>581274.50980392157</v>
      </c>
      <c r="EI53" s="1345">
        <f t="shared" si="279"/>
        <v>581274.50980392157</v>
      </c>
      <c r="EJ53" s="1345">
        <f t="shared" si="279"/>
        <v>581274.50980392157</v>
      </c>
      <c r="EK53" s="1345">
        <f t="shared" si="279"/>
        <v>581274.50980392157</v>
      </c>
      <c r="EL53" s="1345">
        <f t="shared" si="279"/>
        <v>581274.50980392157</v>
      </c>
      <c r="EM53" s="1345">
        <f t="shared" si="279"/>
        <v>581274.50980392157</v>
      </c>
      <c r="EN53" s="1345">
        <f t="shared" si="279"/>
        <v>581274.50980392157</v>
      </c>
      <c r="EO53" s="1345">
        <f t="shared" si="279"/>
        <v>581274.50980392157</v>
      </c>
      <c r="EP53" s="1345">
        <f t="shared" si="279"/>
        <v>581274.50980392157</v>
      </c>
      <c r="EQ53" s="1345">
        <f t="shared" si="279"/>
        <v>581274.50980392157</v>
      </c>
      <c r="ER53" s="1345">
        <f t="shared" si="279"/>
        <v>581274.50980392157</v>
      </c>
      <c r="ES53" s="1345">
        <f t="shared" si="279"/>
        <v>581274.50980392157</v>
      </c>
      <c r="ET53" s="1345">
        <f t="shared" si="279"/>
        <v>581274.50980392157</v>
      </c>
      <c r="EU53" s="1345">
        <f t="shared" si="279"/>
        <v>581274.50980392157</v>
      </c>
      <c r="EV53" s="1345">
        <f t="shared" si="279"/>
        <v>581274.50980392157</v>
      </c>
      <c r="EW53" s="1345">
        <f t="shared" si="279"/>
        <v>581274.50980392157</v>
      </c>
      <c r="EX53" s="1345">
        <f t="shared" si="279"/>
        <v>581274.50980392157</v>
      </c>
      <c r="EY53" s="1345">
        <f t="shared" si="279"/>
        <v>581274.50980392157</v>
      </c>
      <c r="EZ53" s="1345">
        <f t="shared" ref="EZ53:HK53" si="280">SUM(EZ51:EZ52)</f>
        <v>581274.50980392157</v>
      </c>
      <c r="FA53" s="1345">
        <f t="shared" si="280"/>
        <v>581274.50980392157</v>
      </c>
      <c r="FB53" s="1345">
        <f t="shared" si="280"/>
        <v>581274.50980392157</v>
      </c>
      <c r="FC53" s="1345">
        <f t="shared" si="280"/>
        <v>581274.50980392157</v>
      </c>
      <c r="FD53" s="1345">
        <f t="shared" si="280"/>
        <v>581274.50980392157</v>
      </c>
      <c r="FE53" s="1345">
        <f t="shared" si="280"/>
        <v>581274.50980392157</v>
      </c>
      <c r="FF53" s="1345">
        <f t="shared" si="280"/>
        <v>581274.50980392157</v>
      </c>
      <c r="FG53" s="1345">
        <f t="shared" si="280"/>
        <v>581274.50980392157</v>
      </c>
      <c r="FH53" s="1345">
        <f t="shared" si="280"/>
        <v>581274.50980392157</v>
      </c>
      <c r="FI53" s="1345">
        <f t="shared" si="280"/>
        <v>581274.50980392157</v>
      </c>
      <c r="FJ53" s="1345">
        <f t="shared" si="280"/>
        <v>581274.50980392157</v>
      </c>
      <c r="FK53" s="1345">
        <f t="shared" si="280"/>
        <v>581274.50980392157</v>
      </c>
      <c r="FL53" s="1345">
        <f t="shared" si="280"/>
        <v>581274.50980392157</v>
      </c>
      <c r="FM53" s="1345">
        <f t="shared" si="280"/>
        <v>581274.50980392157</v>
      </c>
      <c r="FN53" s="1345">
        <f t="shared" si="280"/>
        <v>581274.50980392157</v>
      </c>
      <c r="FO53" s="1345">
        <f t="shared" si="280"/>
        <v>581274.50980392157</v>
      </c>
      <c r="FP53" s="1345">
        <f t="shared" si="280"/>
        <v>581274.50980392157</v>
      </c>
      <c r="FQ53" s="1345">
        <f t="shared" si="280"/>
        <v>581274.50980392157</v>
      </c>
      <c r="FR53" s="1345">
        <f t="shared" si="280"/>
        <v>581274.50980392157</v>
      </c>
      <c r="FS53" s="1345">
        <f t="shared" si="280"/>
        <v>581274.50980392157</v>
      </c>
      <c r="FT53" s="1345">
        <f t="shared" si="280"/>
        <v>581274.50980392157</v>
      </c>
      <c r="FU53" s="1345">
        <f t="shared" si="280"/>
        <v>581274.50980392157</v>
      </c>
      <c r="FV53" s="1345">
        <f t="shared" si="280"/>
        <v>581274.50980392157</v>
      </c>
      <c r="FW53" s="1345">
        <f t="shared" si="280"/>
        <v>581274.50980392157</v>
      </c>
      <c r="FX53" s="1345">
        <f t="shared" si="280"/>
        <v>581274.50980392157</v>
      </c>
      <c r="FY53" s="1345">
        <f t="shared" si="280"/>
        <v>581274.50980392157</v>
      </c>
      <c r="FZ53" s="1345">
        <f t="shared" si="280"/>
        <v>581274.50980392157</v>
      </c>
      <c r="GA53" s="1345">
        <f t="shared" si="280"/>
        <v>581274.50980392157</v>
      </c>
      <c r="GB53" s="1345">
        <f t="shared" si="280"/>
        <v>581274.50980392157</v>
      </c>
      <c r="GC53" s="1345">
        <f t="shared" si="280"/>
        <v>581274.50980392157</v>
      </c>
      <c r="GD53" s="1345">
        <f t="shared" si="280"/>
        <v>581274.50980392157</v>
      </c>
      <c r="GE53" s="1345">
        <f t="shared" si="280"/>
        <v>581274.50980392157</v>
      </c>
      <c r="GF53" s="1345">
        <f t="shared" si="280"/>
        <v>581274.50980392157</v>
      </c>
      <c r="GG53" s="1345">
        <f t="shared" si="280"/>
        <v>581274.50980392157</v>
      </c>
      <c r="GH53" s="1345">
        <f t="shared" si="280"/>
        <v>581274.50980392157</v>
      </c>
      <c r="GI53" s="1345">
        <f t="shared" si="280"/>
        <v>581274.50980392157</v>
      </c>
      <c r="GJ53" s="1345">
        <f t="shared" si="280"/>
        <v>581274.50980392157</v>
      </c>
      <c r="GK53" s="1345">
        <f t="shared" si="280"/>
        <v>581274.50980392157</v>
      </c>
      <c r="GL53" s="1345">
        <f t="shared" si="280"/>
        <v>581274.50980392157</v>
      </c>
      <c r="GM53" s="1345">
        <f t="shared" si="280"/>
        <v>581274.50980392157</v>
      </c>
      <c r="GN53" s="1345">
        <f t="shared" si="280"/>
        <v>581274.50980392157</v>
      </c>
      <c r="GO53" s="1345">
        <f t="shared" si="280"/>
        <v>581274.50980392157</v>
      </c>
      <c r="GP53" s="1345">
        <f t="shared" si="280"/>
        <v>581274.50980392157</v>
      </c>
      <c r="GQ53" s="1345">
        <f t="shared" si="280"/>
        <v>581274.50980392157</v>
      </c>
      <c r="GR53" s="1345">
        <f t="shared" si="280"/>
        <v>581274.50980392157</v>
      </c>
      <c r="GS53" s="1345">
        <f t="shared" si="280"/>
        <v>581274.50980392157</v>
      </c>
      <c r="GT53" s="1345">
        <f t="shared" si="280"/>
        <v>581274.50980392157</v>
      </c>
      <c r="GU53" s="1345">
        <f t="shared" si="280"/>
        <v>581274.50980392157</v>
      </c>
      <c r="GV53" s="1345">
        <f t="shared" si="280"/>
        <v>581274.50980392157</v>
      </c>
      <c r="GW53" s="1345">
        <f t="shared" si="280"/>
        <v>581274.50980392157</v>
      </c>
      <c r="GX53" s="1345">
        <f t="shared" si="280"/>
        <v>581274.50980392157</v>
      </c>
      <c r="GY53" s="1345">
        <f t="shared" si="280"/>
        <v>581274.50980392157</v>
      </c>
      <c r="GZ53" s="1345">
        <f t="shared" si="280"/>
        <v>581274.50980392157</v>
      </c>
      <c r="HA53" s="1345">
        <f t="shared" si="280"/>
        <v>581274.50980392157</v>
      </c>
      <c r="HB53" s="1345">
        <f t="shared" si="280"/>
        <v>581274.50980392157</v>
      </c>
      <c r="HC53" s="1345">
        <f t="shared" si="280"/>
        <v>581274.50980392157</v>
      </c>
      <c r="HD53" s="1345">
        <f t="shared" si="280"/>
        <v>581274.50980392157</v>
      </c>
      <c r="HE53" s="1345">
        <f t="shared" si="280"/>
        <v>581274.50980392157</v>
      </c>
      <c r="HF53" s="1345">
        <f t="shared" si="280"/>
        <v>581274.50980392157</v>
      </c>
      <c r="HG53" s="1345">
        <f t="shared" si="280"/>
        <v>581274.50980392157</v>
      </c>
      <c r="HH53" s="1345">
        <f t="shared" si="280"/>
        <v>581274.50980392157</v>
      </c>
      <c r="HI53" s="1345">
        <f t="shared" si="280"/>
        <v>581274.50980392157</v>
      </c>
      <c r="HJ53" s="1345">
        <f t="shared" si="280"/>
        <v>581274.50980392157</v>
      </c>
      <c r="HK53" s="1345">
        <f t="shared" si="280"/>
        <v>581274.50980392157</v>
      </c>
      <c r="HL53" s="1345">
        <f t="shared" ref="HL53:IA53" si="281">SUM(HL51:HL52)</f>
        <v>581274.50980392157</v>
      </c>
      <c r="HM53" s="1345">
        <f t="shared" si="281"/>
        <v>581274.50980392157</v>
      </c>
      <c r="HN53" s="1345">
        <f t="shared" si="281"/>
        <v>581274.50980392157</v>
      </c>
      <c r="HO53" s="1345">
        <f t="shared" si="281"/>
        <v>581274.50980392157</v>
      </c>
      <c r="HP53" s="1345">
        <f t="shared" si="281"/>
        <v>581274.50980392157</v>
      </c>
      <c r="HQ53" s="1345">
        <f t="shared" si="281"/>
        <v>581274.50980392157</v>
      </c>
      <c r="HR53" s="1345">
        <f t="shared" si="281"/>
        <v>581274.50980392157</v>
      </c>
      <c r="HS53" s="1345">
        <f t="shared" si="281"/>
        <v>581274.50980392157</v>
      </c>
      <c r="HT53" s="1345">
        <f t="shared" si="281"/>
        <v>581274.50980392157</v>
      </c>
      <c r="HU53" s="1345">
        <f t="shared" si="281"/>
        <v>581274.50980392157</v>
      </c>
      <c r="HV53" s="1345">
        <f t="shared" si="281"/>
        <v>581274.50980392157</v>
      </c>
      <c r="HW53" s="1345">
        <f t="shared" si="281"/>
        <v>581274.50980392157</v>
      </c>
      <c r="HX53" s="1345">
        <f t="shared" si="281"/>
        <v>581274.50980392157</v>
      </c>
      <c r="HY53" s="1345">
        <f t="shared" si="281"/>
        <v>581274.50980392157</v>
      </c>
      <c r="HZ53" s="1345">
        <f t="shared" si="281"/>
        <v>581274.50980392157</v>
      </c>
      <c r="IA53" s="1345">
        <f t="shared" si="281"/>
        <v>581274.50980392157</v>
      </c>
    </row>
    <row r="55" spans="3:235" x14ac:dyDescent="0.3">
      <c r="AE55" s="1352">
        <f>+SUM(AF49:IA49)</f>
        <v>-118580000</v>
      </c>
      <c r="AF55" s="1352">
        <f>+SUM(AF51:IA51)</f>
        <v>118579999.9999999</v>
      </c>
      <c r="AG55" s="1352">
        <f>+AE55+AF55</f>
        <v>0</v>
      </c>
    </row>
    <row r="56" spans="3:235" x14ac:dyDescent="0.3">
      <c r="P56">
        <f>COUNTIF(P50:V50,"")</f>
        <v>7</v>
      </c>
      <c r="AE56" s="1352">
        <f>+SUM(AF50:IA50)</f>
        <v>0</v>
      </c>
      <c r="AF56" s="1352">
        <f>+SUM(AF52:IA52)</f>
        <v>0</v>
      </c>
      <c r="AG56" s="1352">
        <f>+AE56+AF56</f>
        <v>0</v>
      </c>
    </row>
  </sheetData>
  <mergeCells count="4">
    <mergeCell ref="C6:F6"/>
    <mergeCell ref="C24:D24"/>
    <mergeCell ref="C47:D47"/>
    <mergeCell ref="Y6:AB6"/>
  </mergeCells>
  <phoneticPr fontId="2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rgb="FFFFC000"/>
  </sheetPr>
  <dimension ref="B1:IC156"/>
  <sheetViews>
    <sheetView zoomScale="85" zoomScaleNormal="85" workbookViewId="0">
      <selection activeCell="S93" sqref="S93"/>
    </sheetView>
  </sheetViews>
  <sheetFormatPr defaultColWidth="9" defaultRowHeight="13.5" outlineLevelRow="1" outlineLevelCol="1" x14ac:dyDescent="0.3"/>
  <cols>
    <col min="1" max="1" width="1.375" style="26" customWidth="1"/>
    <col min="2" max="2" width="6.75" style="26" bestFit="1" customWidth="1"/>
    <col min="3" max="3" width="20.5" style="26" customWidth="1" outlineLevel="1"/>
    <col min="4" max="4" width="29.625" style="26" customWidth="1" outlineLevel="1"/>
    <col min="5" max="5" width="5.25" style="26" customWidth="1" outlineLevel="1"/>
    <col min="6" max="24" width="11" style="26" customWidth="1" outlineLevel="1"/>
    <col min="25" max="25" width="2.375" style="26" customWidth="1"/>
    <col min="26" max="26" width="12.875" style="26" customWidth="1"/>
    <col min="27" max="32" width="9" style="26"/>
    <col min="33" max="38" width="9.125" style="26" customWidth="1"/>
    <col min="39" max="39" width="11.125" style="26" customWidth="1"/>
    <col min="40" max="40" width="10.5" style="26" bestFit="1" customWidth="1"/>
    <col min="41" max="16384" width="9" style="26"/>
  </cols>
  <sheetData>
    <row r="1" spans="2:25" customFormat="1" ht="16.5" x14ac:dyDescent="0.3">
      <c r="B1" s="58"/>
      <c r="E1" s="58"/>
    </row>
    <row r="2" spans="2:25" s="77" customFormat="1" ht="38.25" x14ac:dyDescent="0.3">
      <c r="B2" s="24" t="s">
        <v>273</v>
      </c>
    </row>
    <row r="3" spans="2:25" s="78" customFormat="1" ht="5.25" customHeight="1" x14ac:dyDescent="0.3"/>
    <row r="5" spans="2:25" x14ac:dyDescent="0.3">
      <c r="B5" s="42" t="s">
        <v>54</v>
      </c>
      <c r="C5" s="419" t="s">
        <v>381</v>
      </c>
      <c r="G5" s="1377"/>
      <c r="H5" s="1377"/>
      <c r="I5" s="1377"/>
      <c r="J5" s="1377"/>
      <c r="K5" s="1377"/>
      <c r="L5" s="1377"/>
      <c r="M5" s="1377"/>
      <c r="N5" s="1377"/>
      <c r="O5" s="1377"/>
      <c r="P5" s="1377"/>
      <c r="Q5" s="1377"/>
      <c r="R5" s="1377"/>
      <c r="S5" s="1377"/>
      <c r="T5" s="1377"/>
      <c r="U5" s="1377"/>
      <c r="V5" s="1377"/>
      <c r="W5" s="1377"/>
      <c r="X5" s="1377"/>
      <c r="Y5" s="42" t="s">
        <v>55</v>
      </c>
    </row>
    <row r="6" spans="2:25" ht="14.25" thickBot="1" x14ac:dyDescent="0.35">
      <c r="D6" s="217" t="s">
        <v>271</v>
      </c>
      <c r="G6" s="1377" t="b">
        <f>+SUM(G14:G25)=G26</f>
        <v>1</v>
      </c>
      <c r="H6" s="1377" t="b">
        <f t="shared" ref="H6:X6" si="0">+SUM(H14:H25)=H26</f>
        <v>1</v>
      </c>
      <c r="I6" s="1377" t="b">
        <f t="shared" si="0"/>
        <v>1</v>
      </c>
      <c r="J6" s="1377" t="b">
        <f t="shared" si="0"/>
        <v>1</v>
      </c>
      <c r="K6" s="1377" t="b">
        <f t="shared" si="0"/>
        <v>1</v>
      </c>
      <c r="L6" s="1377" t="b">
        <f t="shared" si="0"/>
        <v>1</v>
      </c>
      <c r="M6" s="1377" t="b">
        <f t="shared" si="0"/>
        <v>1</v>
      </c>
      <c r="N6" s="1377" t="b">
        <f t="shared" si="0"/>
        <v>1</v>
      </c>
      <c r="O6" s="1377" t="b">
        <f t="shared" si="0"/>
        <v>1</v>
      </c>
      <c r="P6" s="1377" t="b">
        <f t="shared" si="0"/>
        <v>1</v>
      </c>
      <c r="Q6" s="1377" t="b">
        <f t="shared" si="0"/>
        <v>1</v>
      </c>
      <c r="R6" s="1377" t="b">
        <f t="shared" si="0"/>
        <v>1</v>
      </c>
      <c r="S6" s="1377" t="b">
        <f t="shared" si="0"/>
        <v>1</v>
      </c>
      <c r="T6" s="1377" t="b">
        <f t="shared" si="0"/>
        <v>1</v>
      </c>
      <c r="U6" s="1377" t="b">
        <f t="shared" si="0"/>
        <v>1</v>
      </c>
      <c r="V6" s="1377" t="b">
        <f t="shared" si="0"/>
        <v>1</v>
      </c>
      <c r="W6" s="1377" t="b">
        <f t="shared" si="0"/>
        <v>1</v>
      </c>
      <c r="X6" s="1377" t="b">
        <f t="shared" si="0"/>
        <v>1</v>
      </c>
    </row>
    <row r="7" spans="2:25" x14ac:dyDescent="0.3">
      <c r="C7" s="2215" t="s">
        <v>47</v>
      </c>
      <c r="D7" s="2227"/>
      <c r="E7" s="273"/>
      <c r="F7" s="274" t="s">
        <v>292</v>
      </c>
      <c r="G7" s="274" t="s">
        <v>58</v>
      </c>
      <c r="H7" s="274" t="s">
        <v>59</v>
      </c>
      <c r="I7" s="274" t="s">
        <v>60</v>
      </c>
      <c r="J7" s="274" t="s">
        <v>61</v>
      </c>
      <c r="K7" s="274" t="s">
        <v>62</v>
      </c>
      <c r="L7" s="274" t="s">
        <v>63</v>
      </c>
      <c r="M7" s="274" t="s">
        <v>64</v>
      </c>
      <c r="N7" s="274" t="s">
        <v>65</v>
      </c>
      <c r="O7" s="274" t="s">
        <v>66</v>
      </c>
      <c r="P7" s="274" t="s">
        <v>67</v>
      </c>
      <c r="Q7" s="274" t="s">
        <v>68</v>
      </c>
      <c r="R7" s="274" t="s">
        <v>69</v>
      </c>
      <c r="S7" s="274" t="s">
        <v>70</v>
      </c>
      <c r="T7" s="274" t="s">
        <v>71</v>
      </c>
      <c r="U7" s="274" t="s">
        <v>72</v>
      </c>
      <c r="V7" s="274" t="s">
        <v>73</v>
      </c>
      <c r="W7" s="274" t="s">
        <v>74</v>
      </c>
      <c r="X7" s="275" t="s">
        <v>151</v>
      </c>
    </row>
    <row r="8" spans="2:25" x14ac:dyDescent="0.3">
      <c r="C8" s="2217"/>
      <c r="D8" s="2229"/>
      <c r="E8" s="355"/>
      <c r="F8" s="108" t="s">
        <v>57</v>
      </c>
      <c r="G8" s="75">
        <v>2020</v>
      </c>
      <c r="H8" s="75">
        <v>2021</v>
      </c>
      <c r="I8" s="75">
        <v>2022</v>
      </c>
      <c r="J8" s="75">
        <v>2023</v>
      </c>
      <c r="K8" s="75">
        <v>2024</v>
      </c>
      <c r="L8" s="75">
        <v>2025</v>
      </c>
      <c r="M8" s="75">
        <v>2026</v>
      </c>
      <c r="N8" s="75">
        <v>2027</v>
      </c>
      <c r="O8" s="75">
        <v>2028</v>
      </c>
      <c r="P8" s="75">
        <v>2029</v>
      </c>
      <c r="Q8" s="75">
        <v>2030</v>
      </c>
      <c r="R8" s="75">
        <v>2031</v>
      </c>
      <c r="S8" s="75">
        <v>2032</v>
      </c>
      <c r="T8" s="75">
        <v>2033</v>
      </c>
      <c r="U8" s="75">
        <v>2034</v>
      </c>
      <c r="V8" s="75">
        <v>2035</v>
      </c>
      <c r="W8" s="75">
        <v>2036</v>
      </c>
      <c r="X8" s="276">
        <v>2037</v>
      </c>
    </row>
    <row r="9" spans="2:25" s="77" customFormat="1" x14ac:dyDescent="0.3">
      <c r="C9" s="277" t="s">
        <v>45</v>
      </c>
      <c r="D9" s="356"/>
      <c r="E9" s="359"/>
      <c r="F9" s="258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78"/>
    </row>
    <row r="10" spans="2:25" x14ac:dyDescent="0.3">
      <c r="C10" s="279"/>
      <c r="D10" s="93" t="s">
        <v>293</v>
      </c>
      <c r="E10" s="111"/>
      <c r="F10" s="263">
        <f>+SUMIFS(JV_Sales!$AA96:$IA96,JV_Sales!$AA$93:$IA$93,F8)</f>
        <v>0</v>
      </c>
      <c r="G10" s="1371">
        <f>+SUMIFS(JV_Sales!$AA96:$IA96,JV_Sales!$AA$93:$IA$93,G8)</f>
        <v>33443837.032666672</v>
      </c>
      <c r="H10" s="1371">
        <f>+SUMIFS(JV_Sales!$AA96:$IA96,JV_Sales!$AA$93:$IA$93,H8)</f>
        <v>58176274.726908378</v>
      </c>
      <c r="I10" s="1371">
        <f>+SUMIFS(JV_Sales!$AA96:$IA96,JV_Sales!$AA$93:$IA$93,I8)</f>
        <v>59035504.317247152</v>
      </c>
      <c r="J10" s="1371">
        <f>+SUMIFS(JV_Sales!$AA96:$IA96,JV_Sales!$AA$93:$IA$93,J8)</f>
        <v>59910304.494592488</v>
      </c>
      <c r="K10" s="1371">
        <f>+SUMIFS(JV_Sales!$AA96:$IA96,JV_Sales!$AA$93:$IA$93,K8)</f>
        <v>60801006.468835734</v>
      </c>
      <c r="L10" s="1371">
        <f>+SUMIFS(JV_Sales!$AA96:$IA96,JV_Sales!$AA$93:$IA$93,L8)</f>
        <v>61707961.079546027</v>
      </c>
      <c r="M10" s="1371">
        <f>+SUMIFS(JV_Sales!$AA96:$IA96,JV_Sales!$AA$93:$IA$93,M8)</f>
        <v>62631479.465976857</v>
      </c>
      <c r="N10" s="1371">
        <f>+SUMIFS(JV_Sales!$AA96:$IA96,JV_Sales!$AA$93:$IA$93,N8)</f>
        <v>63571952.29653921</v>
      </c>
      <c r="O10" s="1371">
        <f>+SUMIFS(JV_Sales!$AA96:$IA96,JV_Sales!$AA$93:$IA$93,O8)</f>
        <v>64529731.512995511</v>
      </c>
      <c r="P10" s="1371">
        <f>+SUMIFS(JV_Sales!$AA96:$IA96,JV_Sales!$AA$93:$IA$93,P8)</f>
        <v>65505225.325260229</v>
      </c>
      <c r="Q10" s="1371">
        <f>+SUMIFS(JV_Sales!$AA96:$IA96,JV_Sales!$AA$93:$IA$93,Q8)</f>
        <v>66498701.401207142</v>
      </c>
      <c r="R10" s="1371">
        <f>+SUMIFS(JV_Sales!$AA96:$IA96,JV_Sales!$AA$93:$IA$93,R8)</f>
        <v>67510702.318221256</v>
      </c>
      <c r="S10" s="1371">
        <f>+SUMIFS(JV_Sales!$AA96:$IA96,JV_Sales!$AA$93:$IA$93,S8)</f>
        <v>68541493.678268299</v>
      </c>
      <c r="T10" s="1371">
        <f>+SUMIFS(JV_Sales!$AA96:$IA96,JV_Sales!$AA$93:$IA$93,T8)</f>
        <v>69591532.635571286</v>
      </c>
      <c r="U10" s="1371">
        <f>+SUMIFS(JV_Sales!$AA96:$IA96,JV_Sales!$AA$93:$IA$93,U8)</f>
        <v>70661265.854948476</v>
      </c>
      <c r="V10" s="1371">
        <f>+SUMIFS(JV_Sales!$AA96:$IA96,JV_Sales!$AA$93:$IA$93,V8)</f>
        <v>71751118.784604296</v>
      </c>
      <c r="W10" s="1371">
        <f>+SUMIFS(JV_Sales!$AA96:$IA96,JV_Sales!$AA$93:$IA$93,W8)</f>
        <v>72861505.753719077</v>
      </c>
      <c r="X10" s="1372">
        <f>+SUMIFS(JV_Sales!$AA96:$IA96,JV_Sales!$AA$93:$IA$93,X8)</f>
        <v>30830357.731526591</v>
      </c>
      <c r="Y10" s="1466"/>
    </row>
    <row r="11" spans="2:25" x14ac:dyDescent="0.3">
      <c r="C11" s="280"/>
      <c r="D11" s="93" t="s">
        <v>290</v>
      </c>
      <c r="E11" s="111"/>
      <c r="F11" s="263">
        <f>+SUMIFS(JV_Sales!$AA97:$IA97,JV_Sales!$AA$93:$IA$93,F8)</f>
        <v>0</v>
      </c>
      <c r="G11" s="1371">
        <f>+SUMIFS(JV_Sales!$AA97:$IA97,JV_Sales!$AA$93:$IA$93,G8)</f>
        <v>-4436099.565837916</v>
      </c>
      <c r="H11" s="1371">
        <f>+SUMIFS(JV_Sales!$AA97:$IA97,JV_Sales!$AA$93:$IA$93,H8)</f>
        <v>-7712761.217003555</v>
      </c>
      <c r="I11" s="1371">
        <f>+SUMIFS(JV_Sales!$AA97:$IA97,JV_Sales!$AA$93:$IA$93,I8)</f>
        <v>-7822664.600011196</v>
      </c>
      <c r="J11" s="1371">
        <f>+SUMIFS(JV_Sales!$AA97:$IA97,JV_Sales!$AA$93:$IA$93,J8)</f>
        <v>-7934491.3274854785</v>
      </c>
      <c r="K11" s="1371">
        <f>+SUMIFS(JV_Sales!$AA97:$IA97,JV_Sales!$AA$93:$IA$93,K8)</f>
        <v>-8048281.3642835757</v>
      </c>
      <c r="L11" s="1371">
        <f>+SUMIFS(JV_Sales!$AA97:$IA97,JV_Sales!$AA$93:$IA$93,L8)</f>
        <v>-8164075.5963062672</v>
      </c>
      <c r="M11" s="1371">
        <f>+SUMIFS(JV_Sales!$AA97:$IA97,JV_Sales!$AA$93:$IA$93,M8)</f>
        <v>-8281915.8528214386</v>
      </c>
      <c r="N11" s="1371">
        <f>+SUMIFS(JV_Sales!$AA97:$IA97,JV_Sales!$AA$93:$IA$93,N8)</f>
        <v>-8401844.9293406438</v>
      </c>
      <c r="O11" s="1371">
        <f>+SUMIFS(JV_Sales!$AA97:$IA97,JV_Sales!$AA$93:$IA$93,O8)</f>
        <v>-8523906.6110625155</v>
      </c>
      <c r="P11" s="1371">
        <f>+SUMIFS(JV_Sales!$AA97:$IA97,JV_Sales!$AA$93:$IA$93,P8)</f>
        <v>-8648145.6968971882</v>
      </c>
      <c r="Q11" s="1371">
        <f>+SUMIFS(JV_Sales!$AA97:$IA97,JV_Sales!$AA$93:$IA$93,Q8)</f>
        <v>-8774608.0240862574</v>
      </c>
      <c r="R11" s="1371">
        <f>+SUMIFS(JV_Sales!$AA97:$IA97,JV_Sales!$AA$93:$IA$93,R8)</f>
        <v>-8903340.4934332613</v>
      </c>
      <c r="S11" s="1371">
        <f>+SUMIFS(JV_Sales!$AA97:$IA97,JV_Sales!$AA$93:$IA$93,S8)</f>
        <v>-9034391.0951597504</v>
      </c>
      <c r="T11" s="1371">
        <f>+SUMIFS(JV_Sales!$AA97:$IA97,JV_Sales!$AA$93:$IA$93,T8)</f>
        <v>-9167808.9354028273</v>
      </c>
      <c r="U11" s="1371">
        <f>+SUMIFS(JV_Sales!$AA97:$IA97,JV_Sales!$AA$93:$IA$93,U8)</f>
        <v>-9303644.2633700166</v>
      </c>
      <c r="V11" s="1371">
        <f>+SUMIFS(JV_Sales!$AA97:$IA97,JV_Sales!$AA$93:$IA$93,V8)</f>
        <v>-9441948.4991679955</v>
      </c>
      <c r="W11" s="1371">
        <f>+SUMIFS(JV_Sales!$AA97:$IA97,JV_Sales!$AA$93:$IA$93,W8)</f>
        <v>-9582774.2623220403</v>
      </c>
      <c r="X11" s="1372">
        <f>+SUMIFS(JV_Sales!$AA97:$IA97,JV_Sales!$AA$93:$IA$93,X8)</f>
        <v>-4052573.0837514205</v>
      </c>
      <c r="Y11" s="1466"/>
    </row>
    <row r="12" spans="2:25" x14ac:dyDescent="0.3">
      <c r="C12" s="281"/>
      <c r="D12" s="261" t="s">
        <v>291</v>
      </c>
      <c r="E12" s="269"/>
      <c r="F12" s="265">
        <f>SUM(F10:F11)</f>
        <v>0</v>
      </c>
      <c r="G12" s="1373">
        <f>+SUMIFS(JV_Sales!$AA98:$IA98,JV_Sales!$AA$93:$IA$93,G8)</f>
        <v>29007737.46682876</v>
      </c>
      <c r="H12" s="1373">
        <f>+SUMIFS(JV_Sales!$AA98:$IA98,JV_Sales!$AA$93:$IA$93,H8)</f>
        <v>50463513.509904832</v>
      </c>
      <c r="I12" s="1373">
        <f>+SUMIFS(JV_Sales!$AA98:$IA98,JV_Sales!$AA$93:$IA$93,I8)</f>
        <v>51212839.717235953</v>
      </c>
      <c r="J12" s="1373">
        <f>+SUMIFS(JV_Sales!$AA98:$IA98,JV_Sales!$AA$93:$IA$93,J8)</f>
        <v>51975813.167106993</v>
      </c>
      <c r="K12" s="1373">
        <f>+SUMIFS(JV_Sales!$AA98:$IA98,JV_Sales!$AA$93:$IA$93,K8)</f>
        <v>52752725.104552127</v>
      </c>
      <c r="L12" s="1373">
        <f>+SUMIFS(JV_Sales!$AA98:$IA98,JV_Sales!$AA$93:$IA$93,L8)</f>
        <v>53543885.483239733</v>
      </c>
      <c r="M12" s="1373">
        <f>+SUMIFS(JV_Sales!$AA98:$IA98,JV_Sales!$AA$93:$IA$93,M8)</f>
        <v>54349563.613155417</v>
      </c>
      <c r="N12" s="1373">
        <f>+SUMIFS(JV_Sales!$AA98:$IA98,JV_Sales!$AA$93:$IA$93,N8)</f>
        <v>55170107.367198579</v>
      </c>
      <c r="O12" s="1373">
        <f>+SUMIFS(JV_Sales!$AA98:$IA98,JV_Sales!$AA$93:$IA$93,O8)</f>
        <v>56005824.901933014</v>
      </c>
      <c r="P12" s="1373">
        <f>+SUMIFS(JV_Sales!$AA98:$IA98,JV_Sales!$AA$93:$IA$93,P8)</f>
        <v>56857079.628363051</v>
      </c>
      <c r="Q12" s="1373">
        <f>+SUMIFS(JV_Sales!$AA98:$IA98,JV_Sales!$AA$93:$IA$93,Q8)</f>
        <v>57724093.377120882</v>
      </c>
      <c r="R12" s="1373">
        <f>+SUMIFS(JV_Sales!$AA98:$IA98,JV_Sales!$AA$93:$IA$93,R8)</f>
        <v>58607361.824788027</v>
      </c>
      <c r="S12" s="1373">
        <f>+SUMIFS(JV_Sales!$AA98:$IA98,JV_Sales!$AA$93:$IA$93,S8)</f>
        <v>59507102.583108552</v>
      </c>
      <c r="T12" s="1373">
        <f>+SUMIFS(JV_Sales!$AA98:$IA98,JV_Sales!$AA$93:$IA$93,T8)</f>
        <v>60423723.700168483</v>
      </c>
      <c r="U12" s="1373">
        <f>+SUMIFS(JV_Sales!$AA98:$IA98,JV_Sales!$AA$93:$IA$93,U8)</f>
        <v>61357621.591578476</v>
      </c>
      <c r="V12" s="1373">
        <f>+SUMIFS(JV_Sales!$AA98:$IA98,JV_Sales!$AA$93:$IA$93,V8)</f>
        <v>62309170.285436325</v>
      </c>
      <c r="W12" s="1373">
        <f>+SUMIFS(JV_Sales!$AA98:$IA98,JV_Sales!$AA$93:$IA$93,W8)</f>
        <v>63278731.491397001</v>
      </c>
      <c r="X12" s="1374">
        <f>+SUMIFS(JV_Sales!$AA98:$IA98,JV_Sales!$AA$93:$IA$93,X8)</f>
        <v>26777784.647775173</v>
      </c>
      <c r="Y12" s="1466"/>
    </row>
    <row r="13" spans="2:25" x14ac:dyDescent="0.3">
      <c r="C13" s="277" t="s">
        <v>294</v>
      </c>
      <c r="D13" s="27"/>
      <c r="E13" s="166"/>
      <c r="F13" s="263"/>
      <c r="G13" s="1371"/>
      <c r="H13" s="1371"/>
      <c r="I13" s="1371"/>
      <c r="J13" s="1371"/>
      <c r="K13" s="1371"/>
      <c r="L13" s="1371"/>
      <c r="M13" s="1371"/>
      <c r="N13" s="1371"/>
      <c r="O13" s="1371"/>
      <c r="P13" s="1371"/>
      <c r="Q13" s="1371"/>
      <c r="R13" s="1371"/>
      <c r="S13" s="1371"/>
      <c r="T13" s="1371"/>
      <c r="U13" s="1371"/>
      <c r="V13" s="1371"/>
      <c r="W13" s="1371"/>
      <c r="X13" s="1372"/>
    </row>
    <row r="14" spans="2:25" x14ac:dyDescent="0.3">
      <c r="C14" s="279"/>
      <c r="D14" s="312" t="s">
        <v>1593</v>
      </c>
      <c r="E14" s="166"/>
      <c r="F14" s="263"/>
      <c r="G14" s="1371">
        <f>+SUMIFS('JV_Cog&amp;SGA&amp;Dep'!$AA28:$IA28,'JV_Cog&amp;SGA&amp;Dep'!$AA$23:$IA$23,G$8)</f>
        <v>3062500</v>
      </c>
      <c r="H14" s="1371">
        <f>+SUMIFS('JV_Cog&amp;SGA&amp;Dep'!$AA28:$IA28,'JV_Cog&amp;SGA&amp;Dep'!$AA$23:$IA$23,H$8)</f>
        <v>5250000</v>
      </c>
      <c r="I14" s="1371">
        <f>+SUMIFS('JV_Cog&amp;SGA&amp;Dep'!$AA28:$IA28,'JV_Cog&amp;SGA&amp;Dep'!$AA$23:$IA$23,I$8)</f>
        <v>5250000</v>
      </c>
      <c r="J14" s="1371">
        <f>+SUMIFS('JV_Cog&amp;SGA&amp;Dep'!$AA28:$IA28,'JV_Cog&amp;SGA&amp;Dep'!$AA$23:$IA$23,J$8)</f>
        <v>5250000</v>
      </c>
      <c r="K14" s="1371">
        <f>+SUMIFS('JV_Cog&amp;SGA&amp;Dep'!$AA28:$IA28,'JV_Cog&amp;SGA&amp;Dep'!$AA$23:$IA$23,K$8)</f>
        <v>5250000</v>
      </c>
      <c r="L14" s="1371">
        <f>+SUMIFS('JV_Cog&amp;SGA&amp;Dep'!$AA28:$IA28,'JV_Cog&amp;SGA&amp;Dep'!$AA$23:$IA$23,L$8)</f>
        <v>5250000</v>
      </c>
      <c r="M14" s="1371">
        <f>+SUMIFS('JV_Cog&amp;SGA&amp;Dep'!$AA28:$IA28,'JV_Cog&amp;SGA&amp;Dep'!$AA$23:$IA$23,M$8)</f>
        <v>5250000</v>
      </c>
      <c r="N14" s="1371">
        <f>+SUMIFS('JV_Cog&amp;SGA&amp;Dep'!$AA28:$IA28,'JV_Cog&amp;SGA&amp;Dep'!$AA$23:$IA$23,N$8)</f>
        <v>5250000</v>
      </c>
      <c r="O14" s="1371">
        <f>+SUMIFS('JV_Cog&amp;SGA&amp;Dep'!$AA28:$IA28,'JV_Cog&amp;SGA&amp;Dep'!$AA$23:$IA$23,O$8)</f>
        <v>5250000</v>
      </c>
      <c r="P14" s="1371">
        <f>+SUMIFS('JV_Cog&amp;SGA&amp;Dep'!$AA28:$IA28,'JV_Cog&amp;SGA&amp;Dep'!$AA$23:$IA$23,P$8)</f>
        <v>5250000</v>
      </c>
      <c r="Q14" s="1371">
        <f>+SUMIFS('JV_Cog&amp;SGA&amp;Dep'!$AA28:$IA28,'JV_Cog&amp;SGA&amp;Dep'!$AA$23:$IA$23,Q$8)</f>
        <v>5250000</v>
      </c>
      <c r="R14" s="1371">
        <f>+SUMIFS('JV_Cog&amp;SGA&amp;Dep'!$AA28:$IA28,'JV_Cog&amp;SGA&amp;Dep'!$AA$23:$IA$23,R$8)</f>
        <v>5250000</v>
      </c>
      <c r="S14" s="1371">
        <f>+SUMIFS('JV_Cog&amp;SGA&amp;Dep'!$AA28:$IA28,'JV_Cog&amp;SGA&amp;Dep'!$AA$23:$IA$23,S$8)</f>
        <v>5250000</v>
      </c>
      <c r="T14" s="1371">
        <f>+SUMIFS('JV_Cog&amp;SGA&amp;Dep'!$AA28:$IA28,'JV_Cog&amp;SGA&amp;Dep'!$AA$23:$IA$23,T$8)</f>
        <v>5250000</v>
      </c>
      <c r="U14" s="1371">
        <f>+SUMIFS('JV_Cog&amp;SGA&amp;Dep'!$AA28:$IA28,'JV_Cog&amp;SGA&amp;Dep'!$AA$23:$IA$23,U$8)</f>
        <v>5250000</v>
      </c>
      <c r="V14" s="1371">
        <f>+SUMIFS('JV_Cog&amp;SGA&amp;Dep'!$AA28:$IA28,'JV_Cog&amp;SGA&amp;Dep'!$AA$23:$IA$23,V$8)</f>
        <v>5250000</v>
      </c>
      <c r="W14" s="1371">
        <f>+SUMIFS('JV_Cog&amp;SGA&amp;Dep'!$AA28:$IA28,'JV_Cog&amp;SGA&amp;Dep'!$AA$23:$IA$23,W$8)</f>
        <v>5250000</v>
      </c>
      <c r="X14" s="1372">
        <f>+SUMIFS('JV_Cog&amp;SGA&amp;Dep'!$AA28:$IA28,'JV_Cog&amp;SGA&amp;Dep'!$AA$23:$IA$23,X$8)</f>
        <v>2187500</v>
      </c>
      <c r="Y14" s="1466"/>
    </row>
    <row r="15" spans="2:25" x14ac:dyDescent="0.3">
      <c r="C15" s="279"/>
      <c r="D15" s="1969" t="s">
        <v>207</v>
      </c>
      <c r="E15" s="1970"/>
      <c r="F15" s="1971"/>
      <c r="G15" s="1972">
        <f>+SUMIFS('JV_Cog&amp;SGA&amp;Dep'!$AA29:$IA29,'JV_Cog&amp;SGA&amp;Dep'!$AA$23:$IA$23,G$8)</f>
        <v>0</v>
      </c>
      <c r="H15" s="1972">
        <f>+SUMIFS('JV_Cog&amp;SGA&amp;Dep'!$AA29:$IA29,'JV_Cog&amp;SGA&amp;Dep'!$AA$23:$IA$23,H$8)</f>
        <v>0</v>
      </c>
      <c r="I15" s="1972">
        <f>+SUMIFS('JV_Cog&amp;SGA&amp;Dep'!$AA29:$IA29,'JV_Cog&amp;SGA&amp;Dep'!$AA$23:$IA$23,I$8)</f>
        <v>0</v>
      </c>
      <c r="J15" s="1972">
        <f>+SUMIFS('JV_Cog&amp;SGA&amp;Dep'!$AA29:$IA29,'JV_Cog&amp;SGA&amp;Dep'!$AA$23:$IA$23,J$8)</f>
        <v>0</v>
      </c>
      <c r="K15" s="1972">
        <f>+SUMIFS('JV_Cog&amp;SGA&amp;Dep'!$AA29:$IA29,'JV_Cog&amp;SGA&amp;Dep'!$AA$23:$IA$23,K$8)</f>
        <v>0</v>
      </c>
      <c r="L15" s="1972">
        <f>+SUMIFS('JV_Cog&amp;SGA&amp;Dep'!$AA29:$IA29,'JV_Cog&amp;SGA&amp;Dep'!$AA$23:$IA$23,L$8)</f>
        <v>0</v>
      </c>
      <c r="M15" s="1972">
        <f>+SUMIFS('JV_Cog&amp;SGA&amp;Dep'!$AA29:$IA29,'JV_Cog&amp;SGA&amp;Dep'!$AA$23:$IA$23,M$8)</f>
        <v>0</v>
      </c>
      <c r="N15" s="1972">
        <f>+SUMIFS('JV_Cog&amp;SGA&amp;Dep'!$AA29:$IA29,'JV_Cog&amp;SGA&amp;Dep'!$AA$23:$IA$23,N$8)</f>
        <v>0</v>
      </c>
      <c r="O15" s="1972">
        <f>+SUMIFS('JV_Cog&amp;SGA&amp;Dep'!$AA29:$IA29,'JV_Cog&amp;SGA&amp;Dep'!$AA$23:$IA$23,O$8)</f>
        <v>0</v>
      </c>
      <c r="P15" s="1972">
        <f>+SUMIFS('JV_Cog&amp;SGA&amp;Dep'!$AA29:$IA29,'JV_Cog&amp;SGA&amp;Dep'!$AA$23:$IA$23,P$8)</f>
        <v>0</v>
      </c>
      <c r="Q15" s="1972">
        <f>+SUMIFS('JV_Cog&amp;SGA&amp;Dep'!$AA29:$IA29,'JV_Cog&amp;SGA&amp;Dep'!$AA$23:$IA$23,Q$8)</f>
        <v>0</v>
      </c>
      <c r="R15" s="1972">
        <f>+SUMIFS('JV_Cog&amp;SGA&amp;Dep'!$AA29:$IA29,'JV_Cog&amp;SGA&amp;Dep'!$AA$23:$IA$23,R$8)</f>
        <v>0</v>
      </c>
      <c r="S15" s="1972">
        <f>+SUMIFS('JV_Cog&amp;SGA&amp;Dep'!$AA29:$IA29,'JV_Cog&amp;SGA&amp;Dep'!$AA$23:$IA$23,S$8)</f>
        <v>0</v>
      </c>
      <c r="T15" s="1972">
        <f>+SUMIFS('JV_Cog&amp;SGA&amp;Dep'!$AA29:$IA29,'JV_Cog&amp;SGA&amp;Dep'!$AA$23:$IA$23,T$8)</f>
        <v>0</v>
      </c>
      <c r="U15" s="1972">
        <f>+SUMIFS('JV_Cog&amp;SGA&amp;Dep'!$AA29:$IA29,'JV_Cog&amp;SGA&amp;Dep'!$AA$23:$IA$23,U$8)</f>
        <v>0</v>
      </c>
      <c r="V15" s="1972">
        <f>+SUMIFS('JV_Cog&amp;SGA&amp;Dep'!$AA29:$IA29,'JV_Cog&amp;SGA&amp;Dep'!$AA$23:$IA$23,V$8)</f>
        <v>0</v>
      </c>
      <c r="W15" s="1972">
        <f>+SUMIFS('JV_Cog&amp;SGA&amp;Dep'!$AA29:$IA29,'JV_Cog&amp;SGA&amp;Dep'!$AA$23:$IA$23,W$8)</f>
        <v>0</v>
      </c>
      <c r="X15" s="1973">
        <f>+SUMIFS('JV_Cog&amp;SGA&amp;Dep'!$AA29:$IA29,'JV_Cog&amp;SGA&amp;Dep'!$AA$23:$IA$23,X$8)</f>
        <v>0</v>
      </c>
      <c r="Y15" s="1466"/>
    </row>
    <row r="16" spans="2:25" x14ac:dyDescent="0.3">
      <c r="C16" s="279"/>
      <c r="D16" s="312" t="s">
        <v>209</v>
      </c>
      <c r="E16" s="166"/>
      <c r="F16" s="263"/>
      <c r="G16" s="1371">
        <f>+SUMIFS('JV_Cog&amp;SGA&amp;Dep'!$AA31:$IA31,'JV_Cog&amp;SGA&amp;Dep'!$AA$23:$IA$23,G$8)</f>
        <v>495833.33333333331</v>
      </c>
      <c r="H16" s="1371">
        <f>+SUMIFS('JV_Cog&amp;SGA&amp;Dep'!$AA31:$IA31,'JV_Cog&amp;SGA&amp;Dep'!$AA$23:$IA$23,H$8)</f>
        <v>850000</v>
      </c>
      <c r="I16" s="1371">
        <f>+SUMIFS('JV_Cog&amp;SGA&amp;Dep'!$AA31:$IA31,'JV_Cog&amp;SGA&amp;Dep'!$AA$23:$IA$23,I$8)</f>
        <v>850000</v>
      </c>
      <c r="J16" s="1371">
        <f>+SUMIFS('JV_Cog&amp;SGA&amp;Dep'!$AA31:$IA31,'JV_Cog&amp;SGA&amp;Dep'!$AA$23:$IA$23,J$8)</f>
        <v>850000</v>
      </c>
      <c r="K16" s="1371">
        <f>+SUMIFS('JV_Cog&amp;SGA&amp;Dep'!$AA31:$IA31,'JV_Cog&amp;SGA&amp;Dep'!$AA$23:$IA$23,K$8)</f>
        <v>850000</v>
      </c>
      <c r="L16" s="1371">
        <f>+SUMIFS('JV_Cog&amp;SGA&amp;Dep'!$AA31:$IA31,'JV_Cog&amp;SGA&amp;Dep'!$AA$23:$IA$23,L$8)</f>
        <v>850000</v>
      </c>
      <c r="M16" s="1371">
        <f>+SUMIFS('JV_Cog&amp;SGA&amp;Dep'!$AA31:$IA31,'JV_Cog&amp;SGA&amp;Dep'!$AA$23:$IA$23,M$8)</f>
        <v>850000</v>
      </c>
      <c r="N16" s="1371">
        <f>+SUMIFS('JV_Cog&amp;SGA&amp;Dep'!$AA31:$IA31,'JV_Cog&amp;SGA&amp;Dep'!$AA$23:$IA$23,N$8)</f>
        <v>850000</v>
      </c>
      <c r="O16" s="1371">
        <f>+SUMIFS('JV_Cog&amp;SGA&amp;Dep'!$AA31:$IA31,'JV_Cog&amp;SGA&amp;Dep'!$AA$23:$IA$23,O$8)</f>
        <v>850000</v>
      </c>
      <c r="P16" s="1371">
        <f>+SUMIFS('JV_Cog&amp;SGA&amp;Dep'!$AA31:$IA31,'JV_Cog&amp;SGA&amp;Dep'!$AA$23:$IA$23,P$8)</f>
        <v>850000</v>
      </c>
      <c r="Q16" s="1371">
        <f>+SUMIFS('JV_Cog&amp;SGA&amp;Dep'!$AA31:$IA31,'JV_Cog&amp;SGA&amp;Dep'!$AA$23:$IA$23,Q$8)</f>
        <v>850000</v>
      </c>
      <c r="R16" s="1371">
        <f>+SUMIFS('JV_Cog&amp;SGA&amp;Dep'!$AA31:$IA31,'JV_Cog&amp;SGA&amp;Dep'!$AA$23:$IA$23,R$8)</f>
        <v>850000</v>
      </c>
      <c r="S16" s="1371">
        <f>+SUMIFS('JV_Cog&amp;SGA&amp;Dep'!$AA31:$IA31,'JV_Cog&amp;SGA&amp;Dep'!$AA$23:$IA$23,S$8)</f>
        <v>850000</v>
      </c>
      <c r="T16" s="1371">
        <f>+SUMIFS('JV_Cog&amp;SGA&amp;Dep'!$AA31:$IA31,'JV_Cog&amp;SGA&amp;Dep'!$AA$23:$IA$23,T$8)</f>
        <v>850000</v>
      </c>
      <c r="U16" s="1371">
        <f>+SUMIFS('JV_Cog&amp;SGA&amp;Dep'!$AA31:$IA31,'JV_Cog&amp;SGA&amp;Dep'!$AA$23:$IA$23,U$8)</f>
        <v>850000</v>
      </c>
      <c r="V16" s="1371">
        <f>+SUMIFS('JV_Cog&amp;SGA&amp;Dep'!$AA31:$IA31,'JV_Cog&amp;SGA&amp;Dep'!$AA$23:$IA$23,V$8)</f>
        <v>850000</v>
      </c>
      <c r="W16" s="1371">
        <f>+SUMIFS('JV_Cog&amp;SGA&amp;Dep'!$AA31:$IA31,'JV_Cog&amp;SGA&amp;Dep'!$AA$23:$IA$23,W$8)</f>
        <v>850000</v>
      </c>
      <c r="X16" s="1372">
        <f>+SUMIFS('JV_Cog&amp;SGA&amp;Dep'!$AA31:$IA31,'JV_Cog&amp;SGA&amp;Dep'!$AA$23:$IA$23,X$8)</f>
        <v>354166.66666666663</v>
      </c>
      <c r="Y16" s="1466"/>
    </row>
    <row r="17" spans="3:26" x14ac:dyDescent="0.3">
      <c r="C17" s="279"/>
      <c r="D17" s="27" t="s">
        <v>306</v>
      </c>
      <c r="E17" s="166"/>
      <c r="F17" s="263"/>
      <c r="G17" s="1371">
        <f>+SUMIFS('JV_Cog&amp;SGA&amp;Dep'!$AA32:$IA32,'JV_Cog&amp;SGA&amp;Dep'!$AA$23:$IA$23,G$8)</f>
        <v>8750000</v>
      </c>
      <c r="H17" s="1371">
        <f>+SUMIFS('JV_Cog&amp;SGA&amp;Dep'!$AA32:$IA32,'JV_Cog&amp;SGA&amp;Dep'!$AA$23:$IA$23,H$8)</f>
        <v>15300000</v>
      </c>
      <c r="I17" s="1371">
        <f>+SUMIFS('JV_Cog&amp;SGA&amp;Dep'!$AA32:$IA32,'JV_Cog&amp;SGA&amp;Dep'!$AA$23:$IA$23,I$8)</f>
        <v>15606000</v>
      </c>
      <c r="J17" s="1371">
        <f>+SUMIFS('JV_Cog&amp;SGA&amp;Dep'!$AA32:$IA32,'JV_Cog&amp;SGA&amp;Dep'!$AA$23:$IA$23,J$8)</f>
        <v>15918119.999999998</v>
      </c>
      <c r="K17" s="1371">
        <f>+SUMIFS('JV_Cog&amp;SGA&amp;Dep'!$AA32:$IA32,'JV_Cog&amp;SGA&amp;Dep'!$AA$23:$IA$23,K$8)</f>
        <v>16236482.399999997</v>
      </c>
      <c r="L17" s="1371">
        <f>+SUMIFS('JV_Cog&amp;SGA&amp;Dep'!$AA32:$IA32,'JV_Cog&amp;SGA&amp;Dep'!$AA$23:$IA$23,L$8)</f>
        <v>16561212.048000002</v>
      </c>
      <c r="M17" s="1371">
        <f>+SUMIFS('JV_Cog&amp;SGA&amp;Dep'!$AA32:$IA32,'JV_Cog&amp;SGA&amp;Dep'!$AA$23:$IA$23,M$8)</f>
        <v>16892436.288960006</v>
      </c>
      <c r="N17" s="1371">
        <f>+SUMIFS('JV_Cog&amp;SGA&amp;Dep'!$AA32:$IA32,'JV_Cog&amp;SGA&amp;Dep'!$AA$23:$IA$23,N$8)</f>
        <v>17230285.014739197</v>
      </c>
      <c r="O17" s="1371">
        <f>+SUMIFS('JV_Cog&amp;SGA&amp;Dep'!$AA32:$IA32,'JV_Cog&amp;SGA&amp;Dep'!$AA$23:$IA$23,O$8)</f>
        <v>17574890.715033982</v>
      </c>
      <c r="P17" s="1371">
        <f>+SUMIFS('JV_Cog&amp;SGA&amp;Dep'!$AA32:$IA32,'JV_Cog&amp;SGA&amp;Dep'!$AA$23:$IA$23,P$8)</f>
        <v>17926388.529334661</v>
      </c>
      <c r="Q17" s="1371">
        <f>+SUMIFS('JV_Cog&amp;SGA&amp;Dep'!$AA32:$IA32,'JV_Cog&amp;SGA&amp;Dep'!$AA$23:$IA$23,Q$8)</f>
        <v>18284916.299921352</v>
      </c>
      <c r="R17" s="1371">
        <f>+SUMIFS('JV_Cog&amp;SGA&amp;Dep'!$AA32:$IA32,'JV_Cog&amp;SGA&amp;Dep'!$AA$23:$IA$23,R$8)</f>
        <v>18650614.625919785</v>
      </c>
      <c r="S17" s="1371">
        <f>+SUMIFS('JV_Cog&amp;SGA&amp;Dep'!$AA32:$IA32,'JV_Cog&amp;SGA&amp;Dep'!$AA$23:$IA$23,S$8)</f>
        <v>19023626.918438178</v>
      </c>
      <c r="T17" s="1371">
        <f>+SUMIFS('JV_Cog&amp;SGA&amp;Dep'!$AA32:$IA32,'JV_Cog&amp;SGA&amp;Dep'!$AA$23:$IA$23,T$8)</f>
        <v>19404099.456806943</v>
      </c>
      <c r="U17" s="1371">
        <f>+SUMIFS('JV_Cog&amp;SGA&amp;Dep'!$AA32:$IA32,'JV_Cog&amp;SGA&amp;Dep'!$AA$23:$IA$23,U$8)</f>
        <v>19792181.445943084</v>
      </c>
      <c r="V17" s="1371">
        <f>+SUMIFS('JV_Cog&amp;SGA&amp;Dep'!$AA32:$IA32,'JV_Cog&amp;SGA&amp;Dep'!$AA$23:$IA$23,V$8)</f>
        <v>20188025.07486194</v>
      </c>
      <c r="W17" s="1371">
        <f>+SUMIFS('JV_Cog&amp;SGA&amp;Dep'!$AA32:$IA32,'JV_Cog&amp;SGA&amp;Dep'!$AA$23:$IA$23,W$8)</f>
        <v>20591785.576359179</v>
      </c>
      <c r="X17" s="1372">
        <f>+SUMIFS('JV_Cog&amp;SGA&amp;Dep'!$AA32:$IA32,'JV_Cog&amp;SGA&amp;Dep'!$AA$23:$IA$23,X$8)</f>
        <v>8751508.8699526526</v>
      </c>
      <c r="Y17" s="1466"/>
    </row>
    <row r="18" spans="3:26" x14ac:dyDescent="0.3">
      <c r="C18" s="279"/>
      <c r="D18" s="27" t="s">
        <v>307</v>
      </c>
      <c r="E18" s="166"/>
      <c r="F18" s="263"/>
      <c r="G18" s="1371">
        <f>+SUMIFS('JV_Cog&amp;SGA&amp;Dep'!$AA33:$IA33,'JV_Cog&amp;SGA&amp;Dep'!$AA$23:$IA$23,G$8)</f>
        <v>6009500</v>
      </c>
      <c r="H18" s="1371">
        <f>+SUMIFS('JV_Cog&amp;SGA&amp;Dep'!$AA33:$IA33,'JV_Cog&amp;SGA&amp;Dep'!$AA$23:$IA$23,H$8)</f>
        <v>10613120.399999999</v>
      </c>
      <c r="I18" s="1371">
        <f>+SUMIFS('JV_Cog&amp;SGA&amp;Dep'!$AA33:$IA33,'JV_Cog&amp;SGA&amp;Dep'!$AA$23:$IA$23,I$8)</f>
        <v>10933636.636079999</v>
      </c>
      <c r="J18" s="1371">
        <f>+SUMIFS('JV_Cog&amp;SGA&amp;Dep'!$AA33:$IA33,'JV_Cog&amp;SGA&amp;Dep'!$AA$23:$IA$23,J$8)</f>
        <v>11263832.46248962</v>
      </c>
      <c r="K18" s="1371">
        <f>+SUMIFS('JV_Cog&amp;SGA&amp;Dep'!$AA33:$IA33,'JV_Cog&amp;SGA&amp;Dep'!$AA$23:$IA$23,K$8)</f>
        <v>11604000.202856807</v>
      </c>
      <c r="L18" s="1371">
        <f>+SUMIFS('JV_Cog&amp;SGA&amp;Dep'!$AA33:$IA33,'JV_Cog&amp;SGA&amp;Dep'!$AA$23:$IA$23,L$8)</f>
        <v>11954441.008983083</v>
      </c>
      <c r="M18" s="1371">
        <f>+SUMIFS('JV_Cog&amp;SGA&amp;Dep'!$AA33:$IA33,'JV_Cog&amp;SGA&amp;Dep'!$AA$23:$IA$23,M$8)</f>
        <v>12315465.12745437</v>
      </c>
      <c r="N18" s="1371">
        <f>+SUMIFS('JV_Cog&amp;SGA&amp;Dep'!$AA33:$IA33,'JV_Cog&amp;SGA&amp;Dep'!$AA$23:$IA$23,N$8)</f>
        <v>12687392.174303494</v>
      </c>
      <c r="O18" s="1371">
        <f>+SUMIFS('JV_Cog&amp;SGA&amp;Dep'!$AA33:$IA33,'JV_Cog&amp;SGA&amp;Dep'!$AA$23:$IA$23,O$8)</f>
        <v>13070551.417967455</v>
      </c>
      <c r="P18" s="1371">
        <f>+SUMIFS('JV_Cog&amp;SGA&amp;Dep'!$AA33:$IA33,'JV_Cog&amp;SGA&amp;Dep'!$AA$23:$IA$23,P$8)</f>
        <v>13465282.070790075</v>
      </c>
      <c r="Q18" s="1371">
        <f>+SUMIFS('JV_Cog&amp;SGA&amp;Dep'!$AA33:$IA33,'JV_Cog&amp;SGA&amp;Dep'!$AA$23:$IA$23,Q$8)</f>
        <v>13871933.589327937</v>
      </c>
      <c r="R18" s="1371">
        <f>+SUMIFS('JV_Cog&amp;SGA&amp;Dep'!$AA33:$IA33,'JV_Cog&amp;SGA&amp;Dep'!$AA$23:$IA$23,R$8)</f>
        <v>14290865.983725632</v>
      </c>
      <c r="S18" s="1371">
        <f>+SUMIFS('JV_Cog&amp;SGA&amp;Dep'!$AA33:$IA33,'JV_Cog&amp;SGA&amp;Dep'!$AA$23:$IA$23,S$8)</f>
        <v>14722450.136434151</v>
      </c>
      <c r="T18" s="1371">
        <f>+SUMIFS('JV_Cog&amp;SGA&amp;Dep'!$AA33:$IA33,'JV_Cog&amp;SGA&amp;Dep'!$AA$23:$IA$23,T$8)</f>
        <v>15135197.576309415</v>
      </c>
      <c r="U18" s="1371">
        <f>+SUMIFS('JV_Cog&amp;SGA&amp;Dep'!$AA33:$IA33,'JV_Cog&amp;SGA&amp;Dep'!$AA$23:$IA$23,U$8)</f>
        <v>15437901.527835602</v>
      </c>
      <c r="V18" s="1371">
        <f>+SUMIFS('JV_Cog&amp;SGA&amp;Dep'!$AA33:$IA33,'JV_Cog&amp;SGA&amp;Dep'!$AA$23:$IA$23,V$8)</f>
        <v>15746659.558392314</v>
      </c>
      <c r="W18" s="1371">
        <f>+SUMIFS('JV_Cog&amp;SGA&amp;Dep'!$AA33:$IA33,'JV_Cog&amp;SGA&amp;Dep'!$AA$23:$IA$23,W$8)</f>
        <v>16061592.749560161</v>
      </c>
      <c r="X18" s="1372">
        <f>+SUMIFS('JV_Cog&amp;SGA&amp;Dep'!$AA33:$IA33,'JV_Cog&amp;SGA&amp;Dep'!$AA$23:$IA$23,X$8)</f>
        <v>6826176.9185630688</v>
      </c>
      <c r="Y18" s="1466"/>
    </row>
    <row r="19" spans="3:26" x14ac:dyDescent="0.3">
      <c r="C19" s="279"/>
      <c r="D19" s="312" t="s">
        <v>213</v>
      </c>
      <c r="E19" s="166"/>
      <c r="F19" s="263"/>
      <c r="G19" s="1371">
        <f>+SUMIFS('JV_Cog&amp;SGA&amp;Dep'!$AA34:$IA34,'JV_Cog&amp;SGA&amp;Dep'!$AA$23:$IA$23,G$8)</f>
        <v>536666.66666666674</v>
      </c>
      <c r="H19" s="1371">
        <f>+SUMIFS('JV_Cog&amp;SGA&amp;Dep'!$AA34:$IA34,'JV_Cog&amp;SGA&amp;Dep'!$AA$23:$IA$23,H$8)</f>
        <v>938400</v>
      </c>
      <c r="I19" s="1371">
        <f>+SUMIFS('JV_Cog&amp;SGA&amp;Dep'!$AA34:$IA34,'JV_Cog&amp;SGA&amp;Dep'!$AA$23:$IA$23,I$8)</f>
        <v>957168</v>
      </c>
      <c r="J19" s="1371">
        <f>+SUMIFS('JV_Cog&amp;SGA&amp;Dep'!$AA34:$IA34,'JV_Cog&amp;SGA&amp;Dep'!$AA$23:$IA$23,J$8)</f>
        <v>976311.36</v>
      </c>
      <c r="K19" s="1371">
        <f>+SUMIFS('JV_Cog&amp;SGA&amp;Dep'!$AA34:$IA34,'JV_Cog&amp;SGA&amp;Dep'!$AA$23:$IA$23,K$8)</f>
        <v>995837.58719999995</v>
      </c>
      <c r="L19" s="1371">
        <f>+SUMIFS('JV_Cog&amp;SGA&amp;Dep'!$AA34:$IA34,'JV_Cog&amp;SGA&amp;Dep'!$AA$23:$IA$23,L$8)</f>
        <v>1015754.338944</v>
      </c>
      <c r="M19" s="1371">
        <f>+SUMIFS('JV_Cog&amp;SGA&amp;Dep'!$AA34:$IA34,'JV_Cog&amp;SGA&amp;Dep'!$AA$23:$IA$23,M$8)</f>
        <v>1036069.4257228801</v>
      </c>
      <c r="N19" s="1371">
        <f>+SUMIFS('JV_Cog&amp;SGA&amp;Dep'!$AA34:$IA34,'JV_Cog&amp;SGA&amp;Dep'!$AA$23:$IA$23,N$8)</f>
        <v>1056790.8142373373</v>
      </c>
      <c r="O19" s="1371">
        <f>+SUMIFS('JV_Cog&amp;SGA&amp;Dep'!$AA34:$IA34,'JV_Cog&amp;SGA&amp;Dep'!$AA$23:$IA$23,O$8)</f>
        <v>1077926.6305220842</v>
      </c>
      <c r="P19" s="1371">
        <f>+SUMIFS('JV_Cog&amp;SGA&amp;Dep'!$AA34:$IA34,'JV_Cog&amp;SGA&amp;Dep'!$AA$23:$IA$23,P$8)</f>
        <v>1099485.163132526</v>
      </c>
      <c r="Q19" s="1371">
        <f>+SUMIFS('JV_Cog&amp;SGA&amp;Dep'!$AA34:$IA34,'JV_Cog&amp;SGA&amp;Dep'!$AA$23:$IA$23,Q$8)</f>
        <v>1121474.8663951766</v>
      </c>
      <c r="R19" s="1371">
        <f>+SUMIFS('JV_Cog&amp;SGA&amp;Dep'!$AA34:$IA34,'JV_Cog&amp;SGA&amp;Dep'!$AA$23:$IA$23,R$8)</f>
        <v>1143904.3637230799</v>
      </c>
      <c r="S19" s="1371">
        <f>+SUMIFS('JV_Cog&amp;SGA&amp;Dep'!$AA34:$IA34,'JV_Cog&amp;SGA&amp;Dep'!$AA$23:$IA$23,S$8)</f>
        <v>1166782.4509975417</v>
      </c>
      <c r="T19" s="1371">
        <f>+SUMIFS('JV_Cog&amp;SGA&amp;Dep'!$AA34:$IA34,'JV_Cog&amp;SGA&amp;Dep'!$AA$23:$IA$23,T$8)</f>
        <v>1190118.1000174924</v>
      </c>
      <c r="U19" s="1371">
        <f>+SUMIFS('JV_Cog&amp;SGA&amp;Dep'!$AA34:$IA34,'JV_Cog&amp;SGA&amp;Dep'!$AA$23:$IA$23,U$8)</f>
        <v>1213920.4620178423</v>
      </c>
      <c r="V19" s="1371">
        <f>+SUMIFS('JV_Cog&amp;SGA&amp;Dep'!$AA34:$IA34,'JV_Cog&amp;SGA&amp;Dep'!$AA$23:$IA$23,V$8)</f>
        <v>1238198.871258199</v>
      </c>
      <c r="W19" s="1371">
        <f>+SUMIFS('JV_Cog&amp;SGA&amp;Dep'!$AA34:$IA34,'JV_Cog&amp;SGA&amp;Dep'!$AA$23:$IA$23,W$8)</f>
        <v>1262962.8486833631</v>
      </c>
      <c r="X19" s="1372">
        <f>+SUMIFS('JV_Cog&amp;SGA&amp;Dep'!$AA34:$IA34,'JV_Cog&amp;SGA&amp;Dep'!$AA$23:$IA$23,X$8)</f>
        <v>536759.21069042932</v>
      </c>
      <c r="Y19" s="1466"/>
    </row>
    <row r="20" spans="3:26" x14ac:dyDescent="0.3">
      <c r="C20" s="279"/>
      <c r="D20" s="27" t="s">
        <v>256</v>
      </c>
      <c r="E20" s="166"/>
      <c r="F20" s="263"/>
      <c r="G20" s="1371">
        <f>+SUMIFS('JV_Cog&amp;SGA&amp;Dep'!$AA35:$IA35,'JV_Cog&amp;SGA&amp;Dep'!$AA$23:$IA$23,G$8)</f>
        <v>0</v>
      </c>
      <c r="H20" s="1371">
        <f>+SUMIFS('JV_Cog&amp;SGA&amp;Dep'!$AA35:$IA35,'JV_Cog&amp;SGA&amp;Dep'!$AA$23:$IA$23,H$8)</f>
        <v>0</v>
      </c>
      <c r="I20" s="1371">
        <f>+SUMIFS('JV_Cog&amp;SGA&amp;Dep'!$AA35:$IA35,'JV_Cog&amp;SGA&amp;Dep'!$AA$23:$IA$23,I$8)</f>
        <v>0</v>
      </c>
      <c r="J20" s="1371">
        <f>+SUMIFS('JV_Cog&amp;SGA&amp;Dep'!$AA35:$IA35,'JV_Cog&amp;SGA&amp;Dep'!$AA$23:$IA$23,J$8)</f>
        <v>0</v>
      </c>
      <c r="K20" s="1371">
        <f>+SUMIFS('JV_Cog&amp;SGA&amp;Dep'!$AA35:$IA35,'JV_Cog&amp;SGA&amp;Dep'!$AA$23:$IA$23,K$8)</f>
        <v>0</v>
      </c>
      <c r="L20" s="1371">
        <f>+SUMIFS('JV_Cog&amp;SGA&amp;Dep'!$AA35:$IA35,'JV_Cog&amp;SGA&amp;Dep'!$AA$23:$IA$23,L$8)</f>
        <v>0</v>
      </c>
      <c r="M20" s="1371">
        <f>+SUMIFS('JV_Cog&amp;SGA&amp;Dep'!$AA35:$IA35,'JV_Cog&amp;SGA&amp;Dep'!$AA$23:$IA$23,M$8)</f>
        <v>0</v>
      </c>
      <c r="N20" s="1371">
        <f>+SUMIFS('JV_Cog&amp;SGA&amp;Dep'!$AA35:$IA35,'JV_Cog&amp;SGA&amp;Dep'!$AA$23:$IA$23,N$8)</f>
        <v>0</v>
      </c>
      <c r="O20" s="1371">
        <f>+SUMIFS('JV_Cog&amp;SGA&amp;Dep'!$AA35:$IA35,'JV_Cog&amp;SGA&amp;Dep'!$AA$23:$IA$23,O$8)</f>
        <v>0</v>
      </c>
      <c r="P20" s="1371">
        <f>+SUMIFS('JV_Cog&amp;SGA&amp;Dep'!$AA35:$IA35,'JV_Cog&amp;SGA&amp;Dep'!$AA$23:$IA$23,P$8)</f>
        <v>0</v>
      </c>
      <c r="Q20" s="1371">
        <f>+SUMIFS('JV_Cog&amp;SGA&amp;Dep'!$AA35:$IA35,'JV_Cog&amp;SGA&amp;Dep'!$AA$23:$IA$23,Q$8)</f>
        <v>0</v>
      </c>
      <c r="R20" s="1371">
        <f>+SUMIFS('JV_Cog&amp;SGA&amp;Dep'!$AA35:$IA35,'JV_Cog&amp;SGA&amp;Dep'!$AA$23:$IA$23,R$8)</f>
        <v>0</v>
      </c>
      <c r="S20" s="1371">
        <f>+SUMIFS('JV_Cog&amp;SGA&amp;Dep'!$AA35:$IA35,'JV_Cog&amp;SGA&amp;Dep'!$AA$23:$IA$23,S$8)</f>
        <v>0</v>
      </c>
      <c r="T20" s="1371">
        <f>+SUMIFS('JV_Cog&amp;SGA&amp;Dep'!$AA35:$IA35,'JV_Cog&amp;SGA&amp;Dep'!$AA$23:$IA$23,T$8)</f>
        <v>126968.34663744509</v>
      </c>
      <c r="U20" s="1371">
        <f>+SUMIFS('JV_Cog&amp;SGA&amp;Dep'!$AA35:$IA35,'JV_Cog&amp;SGA&amp;Dep'!$AA$23:$IA$23,U$8)</f>
        <v>735155.40774447145</v>
      </c>
      <c r="V20" s="1371">
        <f>+SUMIFS('JV_Cog&amp;SGA&amp;Dep'!$AA35:$IA35,'JV_Cog&amp;SGA&amp;Dep'!$AA$23:$IA$23,V$8)</f>
        <v>1356086.7507694287</v>
      </c>
      <c r="W20" s="1371">
        <f>+SUMIFS('JV_Cog&amp;SGA&amp;Dep'!$AA35:$IA35,'JV_Cog&amp;SGA&amp;Dep'!$AA$23:$IA$23,W$8)</f>
        <v>1990073.9080004888</v>
      </c>
      <c r="X20" s="1372">
        <f>+SUMIFS('JV_Cog&amp;SGA&amp;Dep'!$AA35:$IA35,'JV_Cog&amp;SGA&amp;Dep'!$AA$23:$IA$23,X$8)</f>
        <v>1098931.8353526015</v>
      </c>
      <c r="Y20" s="1466"/>
    </row>
    <row r="21" spans="3:26" x14ac:dyDescent="0.3">
      <c r="C21" s="279"/>
      <c r="D21" s="27" t="s">
        <v>1402</v>
      </c>
      <c r="E21" s="166"/>
      <c r="F21" s="263"/>
      <c r="G21" s="1371">
        <f>+SUMIFS('JV_Cog&amp;SGA&amp;Dep'!$AA36:$IA36,'JV_Cog&amp;SGA&amp;Dep'!$AA$23:$IA$23,G$8)</f>
        <v>34809.284960194505</v>
      </c>
      <c r="H21" s="1371">
        <f>+SUMIFS('JV_Cog&amp;SGA&amp;Dep'!$AA36:$IA36,'JV_Cog&amp;SGA&amp;Dep'!$AA$23:$IA$23,H$8)</f>
        <v>63584.027022480062</v>
      </c>
      <c r="I21" s="1371">
        <f>+SUMIFS('JV_Cog&amp;SGA&amp;Dep'!$AA36:$IA36,'JV_Cog&amp;SGA&amp;Dep'!$AA$23:$IA$23,I$8)</f>
        <v>67754.586945903153</v>
      </c>
      <c r="J21" s="1371">
        <f>+SUMIFS('JV_Cog&amp;SGA&amp;Dep'!$AA36:$IA36,'JV_Cog&amp;SGA&amp;Dep'!$AA$23:$IA$23,J$8)</f>
        <v>72202.200861086705</v>
      </c>
      <c r="K21" s="1371">
        <f>+SUMIFS('JV_Cog&amp;SGA&amp;Dep'!$AA36:$IA36,'JV_Cog&amp;SGA&amp;Dep'!$AA$23:$IA$23,K$8)</f>
        <v>76945.520482938038</v>
      </c>
      <c r="L21" s="1371">
        <f>+SUMIFS('JV_Cog&amp;SGA&amp;Dep'!$AA36:$IA36,'JV_Cog&amp;SGA&amp;Dep'!$AA$23:$IA$23,L$8)</f>
        <v>82004.488592244335</v>
      </c>
      <c r="M21" s="1371">
        <f>+SUMIFS('JV_Cog&amp;SGA&amp;Dep'!$AA36:$IA36,'JV_Cog&amp;SGA&amp;Dep'!$AA$23:$IA$23,M$8)</f>
        <v>87400.335921432881</v>
      </c>
      <c r="N21" s="1371">
        <f>+SUMIFS('JV_Cog&amp;SGA&amp;Dep'!$AA36:$IA36,'JV_Cog&amp;SGA&amp;Dep'!$AA$23:$IA$23,N$8)</f>
        <v>93155.857673250997</v>
      </c>
      <c r="O21" s="1371">
        <f>+SUMIFS('JV_Cog&amp;SGA&amp;Dep'!$AA36:$IA36,'JV_Cog&amp;SGA&amp;Dep'!$AA$23:$IA$23,O$8)</f>
        <v>99295.333062309553</v>
      </c>
      <c r="P21" s="1371">
        <f>+SUMIFS('JV_Cog&amp;SGA&amp;Dep'!$AA36:$IA36,'JV_Cog&amp;SGA&amp;Dep'!$AA$23:$IA$23,P$8)</f>
        <v>105844.79028674024</v>
      </c>
      <c r="Q21" s="1371">
        <f>+SUMIFS('JV_Cog&amp;SGA&amp;Dep'!$AA36:$IA36,'JV_Cog&amp;SGA&amp;Dep'!$AA$23:$IA$23,Q$8)</f>
        <v>112831.75864510985</v>
      </c>
      <c r="R21" s="1371">
        <f>+SUMIFS('JV_Cog&amp;SGA&amp;Dep'!$AA36:$IA36,'JV_Cog&amp;SGA&amp;Dep'!$AA$23:$IA$23,R$8)</f>
        <v>120286.17312515812</v>
      </c>
      <c r="S21" s="1371">
        <f>+SUMIFS('JV_Cog&amp;SGA&amp;Dep'!$AA36:$IA36,'JV_Cog&amp;SGA&amp;Dep'!$AA$23:$IA$23,S$8)</f>
        <v>128239.44794054794</v>
      </c>
      <c r="T21" s="1371">
        <f>+SUMIFS('JV_Cog&amp;SGA&amp;Dep'!$AA36:$IA36,'JV_Cog&amp;SGA&amp;Dep'!$AA$23:$IA$23,T$8)</f>
        <v>136438.23002071175</v>
      </c>
      <c r="U21" s="1371">
        <f>+SUMIFS('JV_Cog&amp;SGA&amp;Dep'!$AA36:$IA36,'JV_Cog&amp;SGA&amp;Dep'!$AA$23:$IA$23,U$8)</f>
        <v>144034.00371998304</v>
      </c>
      <c r="V21" s="1371">
        <f>+SUMIFS('JV_Cog&amp;SGA&amp;Dep'!$AA36:$IA36,'JV_Cog&amp;SGA&amp;Dep'!$AA$23:$IA$23,V$8)</f>
        <v>152060.49957868084</v>
      </c>
      <c r="W21" s="1371">
        <f>+SUMIFS('JV_Cog&amp;SGA&amp;Dep'!$AA36:$IA36,'JV_Cog&amp;SGA&amp;Dep'!$AA$23:$IA$23,W$8)</f>
        <v>160542.5438338058</v>
      </c>
      <c r="X21" s="1372">
        <f>+SUMIFS('JV_Cog&amp;SGA&amp;Dep'!$AA36:$IA36,'JV_Cog&amp;SGA&amp;Dep'!$AA$23:$IA$23,X$8)</f>
        <v>70627.681231426919</v>
      </c>
      <c r="Y21" s="1466"/>
    </row>
    <row r="22" spans="3:26" x14ac:dyDescent="0.3">
      <c r="C22" s="279"/>
      <c r="D22" s="27" t="s">
        <v>1403</v>
      </c>
      <c r="E22" s="166"/>
      <c r="F22" s="263"/>
      <c r="G22" s="1371">
        <f>+SUMIFS('JV_Cog&amp;SGA&amp;Dep'!$AA37:$IA37,'JV_Cog&amp;SGA&amp;Dep'!$AA$23:$IA$23,G$8)</f>
        <v>261069.63720145877</v>
      </c>
      <c r="H22" s="1371">
        <f>+SUMIFS('JV_Cog&amp;SGA&amp;Dep'!$AA37:$IA37,'JV_Cog&amp;SGA&amp;Dep'!$AA$23:$IA$23,H$8)</f>
        <v>454171.62158914335</v>
      </c>
      <c r="I22" s="1371">
        <f>+SUMIFS('JV_Cog&amp;SGA&amp;Dep'!$AA37:$IA37,'JV_Cog&amp;SGA&amp;Dep'!$AA$23:$IA$23,I$8)</f>
        <v>460915.55745512358</v>
      </c>
      <c r="J22" s="1371">
        <f>+SUMIFS('JV_Cog&amp;SGA&amp;Dep'!$AA37:$IA37,'JV_Cog&amp;SGA&amp;Dep'!$AA$23:$IA$23,J$8)</f>
        <v>467782.31850396289</v>
      </c>
      <c r="K22" s="1371">
        <f>+SUMIFS('JV_Cog&amp;SGA&amp;Dep'!$AA37:$IA37,'JV_Cog&amp;SGA&amp;Dep'!$AA$23:$IA$23,K$8)</f>
        <v>474774.5259409693</v>
      </c>
      <c r="L22" s="1371">
        <f>+SUMIFS('JV_Cog&amp;SGA&amp;Dep'!$AA37:$IA37,'JV_Cog&amp;SGA&amp;Dep'!$AA$23:$IA$23,L$8)</f>
        <v>481894.96934915776</v>
      </c>
      <c r="M22" s="1371">
        <f>+SUMIFS('JV_Cog&amp;SGA&amp;Dep'!$AA37:$IA37,'JV_Cog&amp;SGA&amp;Dep'!$AA$23:$IA$23,M$8)</f>
        <v>489146.07251839869</v>
      </c>
      <c r="N22" s="1371">
        <f>+SUMIFS('JV_Cog&amp;SGA&amp;Dep'!$AA37:$IA37,'JV_Cog&amp;SGA&amp;Dep'!$AA$23:$IA$23,N$8)</f>
        <v>496530.96630478726</v>
      </c>
      <c r="O22" s="1371">
        <f>+SUMIFS('JV_Cog&amp;SGA&amp;Dep'!$AA37:$IA37,'JV_Cog&amp;SGA&amp;Dep'!$AA$23:$IA$23,O$8)</f>
        <v>504052.42411739705</v>
      </c>
      <c r="P22" s="1371">
        <f>+SUMIFS('JV_Cog&amp;SGA&amp;Dep'!$AA37:$IA37,'JV_Cog&amp;SGA&amp;Dep'!$AA$23:$IA$23,P$8)</f>
        <v>511713.71665526734</v>
      </c>
      <c r="Q22" s="1371">
        <f>+SUMIFS('JV_Cog&amp;SGA&amp;Dep'!$AA37:$IA37,'JV_Cog&amp;SGA&amp;Dep'!$AA$23:$IA$23,Q$8)</f>
        <v>519516.84039408789</v>
      </c>
      <c r="R22" s="1371">
        <f>+SUMIFS('JV_Cog&amp;SGA&amp;Dep'!$AA37:$IA37,'JV_Cog&amp;SGA&amp;Dep'!$AA$23:$IA$23,R$8)</f>
        <v>527466.2564230921</v>
      </c>
      <c r="S22" s="1371">
        <f>+SUMIFS('JV_Cog&amp;SGA&amp;Dep'!$AA37:$IA37,'JV_Cog&amp;SGA&amp;Dep'!$AA$23:$IA$23,S$8)</f>
        <v>535563.92324797704</v>
      </c>
      <c r="T22" s="1371">
        <f>+SUMIFS('JV_Cog&amp;SGA&amp;Dep'!$AA37:$IA37,'JV_Cog&amp;SGA&amp;Dep'!$AA$23:$IA$23,T$8)</f>
        <v>542670.79818177933</v>
      </c>
      <c r="U22" s="1371">
        <f>+SUMIFS('JV_Cog&amp;SGA&amp;Dep'!$AA37:$IA37,'JV_Cog&amp;SGA&amp;Dep'!$AA$23:$IA$23,U$8)</f>
        <v>545602.19565450598</v>
      </c>
      <c r="V22" s="1371">
        <f>+SUMIFS('JV_Cog&amp;SGA&amp;Dep'!$AA37:$IA37,'JV_Cog&amp;SGA&amp;Dep'!$AA$23:$IA$23,V$8)</f>
        <v>548577.75181200204</v>
      </c>
      <c r="W22" s="1371">
        <f>+SUMIFS('JV_Cog&amp;SGA&amp;Dep'!$AA37:$IA37,'JV_Cog&amp;SGA&amp;Dep'!$AA$23:$IA$23,W$8)</f>
        <v>551597.91825056856</v>
      </c>
      <c r="X22" s="1372">
        <f>+SUMIFS('JV_Cog&amp;SGA&amp;Dep'!$AA37:$IA37,'JV_Cog&amp;SGA&amp;Dep'!$AA$23:$IA$23,X$8)</f>
        <v>231109.67531180312</v>
      </c>
      <c r="Y22" s="1466"/>
    </row>
    <row r="23" spans="3:26" x14ac:dyDescent="0.3">
      <c r="C23" s="279"/>
      <c r="D23" s="27" t="s">
        <v>1404</v>
      </c>
      <c r="E23" s="166"/>
      <c r="F23" s="263"/>
      <c r="G23" s="1371">
        <f>+SUMIFS('JV_Cog&amp;SGA&amp;Dep'!$AA38:$IA38,'JV_Cog&amp;SGA&amp;Dep'!$AA$23:$IA$23,G$8)</f>
        <v>175000</v>
      </c>
      <c r="H23" s="1371">
        <f>+SUMIFS('JV_Cog&amp;SGA&amp;Dep'!$AA38:$IA38,'JV_Cog&amp;SGA&amp;Dep'!$AA$23:$IA$23,H$8)</f>
        <v>307500</v>
      </c>
      <c r="I23" s="1371">
        <f>+SUMIFS('JV_Cog&amp;SGA&amp;Dep'!$AA38:$IA38,'JV_Cog&amp;SGA&amp;Dep'!$AA$23:$IA$23,I$8)</f>
        <v>317340</v>
      </c>
      <c r="J23" s="1371">
        <f>+SUMIFS('JV_Cog&amp;SGA&amp;Dep'!$AA38:$IA38,'JV_Cog&amp;SGA&amp;Dep'!$AA$23:$IA$23,J$8)</f>
        <v>327812.21999999997</v>
      </c>
      <c r="K23" s="1371">
        <f>+SUMIFS('JV_Cog&amp;SGA&amp;Dep'!$AA38:$IA38,'JV_Cog&amp;SGA&amp;Dep'!$AA$23:$IA$23,K$8)</f>
        <v>336335.33771999995</v>
      </c>
      <c r="L23" s="1371">
        <f>+SUMIFS('JV_Cog&amp;SGA&amp;Dep'!$AA38:$IA38,'JV_Cog&amp;SGA&amp;Dep'!$AA$23:$IA$23,L$8)</f>
        <v>345080.05650071992</v>
      </c>
      <c r="M23" s="1371">
        <f>+SUMIFS('JV_Cog&amp;SGA&amp;Dep'!$AA38:$IA38,'JV_Cog&amp;SGA&amp;Dep'!$AA$23:$IA$23,M$8)</f>
        <v>354052.13796973863</v>
      </c>
      <c r="N23" s="1371">
        <f>+SUMIFS('JV_Cog&amp;SGA&amp;Dep'!$AA38:$IA38,'JV_Cog&amp;SGA&amp;Dep'!$AA$23:$IA$23,N$8)</f>
        <v>363257.49355695187</v>
      </c>
      <c r="O23" s="1371">
        <f>+SUMIFS('JV_Cog&amp;SGA&amp;Dep'!$AA38:$IA38,'JV_Cog&amp;SGA&amp;Dep'!$AA$23:$IA$23,O$8)</f>
        <v>372702.18838943262</v>
      </c>
      <c r="P23" s="1371">
        <f>+SUMIFS('JV_Cog&amp;SGA&amp;Dep'!$AA38:$IA38,'JV_Cog&amp;SGA&amp;Dep'!$AA$23:$IA$23,P$8)</f>
        <v>382392.44528755802</v>
      </c>
      <c r="Q23" s="1371">
        <f>+SUMIFS('JV_Cog&amp;SGA&amp;Dep'!$AA38:$IA38,'JV_Cog&amp;SGA&amp;Dep'!$AA$23:$IA$23,Q$8)</f>
        <v>392334.64886503457</v>
      </c>
      <c r="R23" s="1371">
        <f>+SUMIFS('JV_Cog&amp;SGA&amp;Dep'!$AA38:$IA38,'JV_Cog&amp;SGA&amp;Dep'!$AA$23:$IA$23,R$8)</f>
        <v>402535.34973552549</v>
      </c>
      <c r="S23" s="1371">
        <f>+SUMIFS('JV_Cog&amp;SGA&amp;Dep'!$AA38:$IA38,'JV_Cog&amp;SGA&amp;Dep'!$AA$23:$IA$23,S$8)</f>
        <v>413001.26882864902</v>
      </c>
      <c r="T23" s="1371">
        <f>+SUMIFS('JV_Cog&amp;SGA&amp;Dep'!$AA38:$IA38,'JV_Cog&amp;SGA&amp;Dep'!$AA$23:$IA$23,T$8)</f>
        <v>423739.30181819404</v>
      </c>
      <c r="U23" s="1371">
        <f>+SUMIFS('JV_Cog&amp;SGA&amp;Dep'!$AA38:$IA38,'JV_Cog&amp;SGA&amp;Dep'!$AA$23:$IA$23,U$8)</f>
        <v>434756.5236654671</v>
      </c>
      <c r="V23" s="1371">
        <f>+SUMIFS('JV_Cog&amp;SGA&amp;Dep'!$AA38:$IA38,'JV_Cog&amp;SGA&amp;Dep'!$AA$23:$IA$23,V$8)</f>
        <v>446060.1932807691</v>
      </c>
      <c r="W23" s="1371">
        <f>+SUMIFS('JV_Cog&amp;SGA&amp;Dep'!$AA38:$IA38,'JV_Cog&amp;SGA&amp;Dep'!$AA$23:$IA$23,W$8)</f>
        <v>457657.75830606912</v>
      </c>
      <c r="X23" s="1372">
        <f>+SUMIFS('JV_Cog&amp;SGA&amp;Dep'!$AA38:$IA38,'JV_Cog&amp;SGA&amp;Dep'!$AA$23:$IA$23,X$8)</f>
        <v>195648.6916758446</v>
      </c>
      <c r="Y23" s="1466"/>
    </row>
    <row r="24" spans="3:26" x14ac:dyDescent="0.3">
      <c r="C24" s="279"/>
      <c r="D24" s="27" t="s">
        <v>1405</v>
      </c>
      <c r="E24" s="166"/>
      <c r="F24" s="263"/>
      <c r="G24" s="1371">
        <f>+SUMIFS('JV_Cog&amp;SGA&amp;Dep'!$AA39:$IA39,'JV_Cog&amp;SGA&amp;Dep'!$AA$23:$IA$23,G$8)</f>
        <v>466666.66666666674</v>
      </c>
      <c r="H24" s="1371">
        <f>+SUMIFS('JV_Cog&amp;SGA&amp;Dep'!$AA39:$IA39,'JV_Cog&amp;SGA&amp;Dep'!$AA$23:$IA$23,H$8)</f>
        <v>823199.99999999988</v>
      </c>
      <c r="I24" s="1371">
        <f>+SUMIFS('JV_Cog&amp;SGA&amp;Dep'!$AA39:$IA39,'JV_Cog&amp;SGA&amp;Dep'!$AA$23:$IA$23,I$8)</f>
        <v>847072.79999999993</v>
      </c>
      <c r="J24" s="1371">
        <f>+SUMIFS('JV_Cog&amp;SGA&amp;Dep'!$AA39:$IA39,'JV_Cog&amp;SGA&amp;Dep'!$AA$23:$IA$23,J$8)</f>
        <v>875026.20239999972</v>
      </c>
      <c r="K24" s="1371">
        <f>+SUMIFS('JV_Cog&amp;SGA&amp;Dep'!$AA39:$IA39,'JV_Cog&amp;SGA&amp;Dep'!$AA$23:$IA$23,K$8)</f>
        <v>903027.04087679973</v>
      </c>
      <c r="L24" s="1371">
        <f>+SUMIFS('JV_Cog&amp;SGA&amp;Dep'!$AA39:$IA39,'JV_Cog&amp;SGA&amp;Dep'!$AA$23:$IA$23,L$8)</f>
        <v>931923.90618485759</v>
      </c>
      <c r="M24" s="1371">
        <f>+SUMIFS('JV_Cog&amp;SGA&amp;Dep'!$AA39:$IA39,'JV_Cog&amp;SGA&amp;Dep'!$AA$23:$IA$23,M$8)</f>
        <v>961745.47118277277</v>
      </c>
      <c r="N24" s="1371">
        <f>+SUMIFS('JV_Cog&amp;SGA&amp;Dep'!$AA39:$IA39,'JV_Cog&amp;SGA&amp;Dep'!$AA$23:$IA$23,N$8)</f>
        <v>992521.32626062178</v>
      </c>
      <c r="O24" s="1371">
        <f>+SUMIFS('JV_Cog&amp;SGA&amp;Dep'!$AA39:$IA39,'JV_Cog&amp;SGA&amp;Dep'!$AA$23:$IA$23,O$8)</f>
        <v>1024282.0087009617</v>
      </c>
      <c r="P24" s="1371">
        <f>+SUMIFS('JV_Cog&amp;SGA&amp;Dep'!$AA39:$IA39,'JV_Cog&amp;SGA&amp;Dep'!$AA$23:$IA$23,P$8)</f>
        <v>1057059.032979392</v>
      </c>
      <c r="Q24" s="1371">
        <f>+SUMIFS('JV_Cog&amp;SGA&amp;Dep'!$AA39:$IA39,'JV_Cog&amp;SGA&amp;Dep'!$AA$23:$IA$23,Q$8)</f>
        <v>1090884.9220347325</v>
      </c>
      <c r="R24" s="1371">
        <f>+SUMIFS('JV_Cog&amp;SGA&amp;Dep'!$AA39:$IA39,'JV_Cog&amp;SGA&amp;Dep'!$AA$23:$IA$23,R$8)</f>
        <v>1125793.2395398442</v>
      </c>
      <c r="S24" s="1371">
        <f>+SUMIFS('JV_Cog&amp;SGA&amp;Dep'!$AA39:$IA39,'JV_Cog&amp;SGA&amp;Dep'!$AA$23:$IA$23,S$8)</f>
        <v>1161818.623205119</v>
      </c>
      <c r="T24" s="1371">
        <f>+SUMIFS('JV_Cog&amp;SGA&amp;Dep'!$AA39:$IA39,'JV_Cog&amp;SGA&amp;Dep'!$AA$23:$IA$23,T$8)</f>
        <v>1198996.819147683</v>
      </c>
      <c r="U24" s="1371">
        <f>+SUMIFS('JV_Cog&amp;SGA&amp;Dep'!$AA39:$IA39,'JV_Cog&amp;SGA&amp;Dep'!$AA$23:$IA$23,U$8)</f>
        <v>1237364.7173604092</v>
      </c>
      <c r="V24" s="1371">
        <f>+SUMIFS('JV_Cog&amp;SGA&amp;Dep'!$AA39:$IA39,'JV_Cog&amp;SGA&amp;Dep'!$AA$23:$IA$23,V$8)</f>
        <v>1276960.3883159428</v>
      </c>
      <c r="W24" s="1371">
        <f>+SUMIFS('JV_Cog&amp;SGA&amp;Dep'!$AA39:$IA39,'JV_Cog&amp;SGA&amp;Dep'!$AA$23:$IA$23,W$8)</f>
        <v>1317823.1207420521</v>
      </c>
      <c r="X24" s="1372">
        <f>+SUMIFS('JV_Cog&amp;SGA&amp;Dep'!$AA39:$IA39,'JV_Cog&amp;SGA&amp;Dep'!$AA$23:$IA$23,X$8)</f>
        <v>566663.94191908266</v>
      </c>
      <c r="Y24" s="1466"/>
    </row>
    <row r="25" spans="3:26" x14ac:dyDescent="0.3">
      <c r="C25" s="279"/>
      <c r="D25" s="27" t="s">
        <v>1406</v>
      </c>
      <c r="E25" s="166"/>
      <c r="F25" s="263"/>
      <c r="G25" s="1371">
        <f>+SUMIFS('JV_Cog&amp;SGA&amp;Dep'!$AA40:$IA40,'JV_Cog&amp;SGA&amp;Dep'!$AA$23:$IA$23,G$8)</f>
        <v>58333.333333333343</v>
      </c>
      <c r="H25" s="1371">
        <f>+SUMIFS('JV_Cog&amp;SGA&amp;Dep'!$AA40:$IA40,'JV_Cog&amp;SGA&amp;Dep'!$AA$23:$IA$23,H$8)</f>
        <v>102500.00000000001</v>
      </c>
      <c r="I25" s="1371">
        <f>+SUMIFS('JV_Cog&amp;SGA&amp;Dep'!$AA40:$IA40,'JV_Cog&amp;SGA&amp;Dep'!$AA$23:$IA$23,I$8)</f>
        <v>105779.99999999999</v>
      </c>
      <c r="J25" s="1371">
        <f>+SUMIFS('JV_Cog&amp;SGA&amp;Dep'!$AA40:$IA40,'JV_Cog&amp;SGA&amp;Dep'!$AA$23:$IA$23,J$8)</f>
        <v>109270.74</v>
      </c>
      <c r="K25" s="1371">
        <f>+SUMIFS('JV_Cog&amp;SGA&amp;Dep'!$AA40:$IA40,'JV_Cog&amp;SGA&amp;Dep'!$AA$23:$IA$23,K$8)</f>
        <v>112111.77924</v>
      </c>
      <c r="L25" s="1371">
        <f>+SUMIFS('JV_Cog&amp;SGA&amp;Dep'!$AA40:$IA40,'JV_Cog&amp;SGA&amp;Dep'!$AA$23:$IA$23,L$8)</f>
        <v>115026.68550024</v>
      </c>
      <c r="M25" s="1371">
        <f>+SUMIFS('JV_Cog&amp;SGA&amp;Dep'!$AA40:$IA40,'JV_Cog&amp;SGA&amp;Dep'!$AA$23:$IA$23,M$8)</f>
        <v>118017.37932324625</v>
      </c>
      <c r="N25" s="1371">
        <f>+SUMIFS('JV_Cog&amp;SGA&amp;Dep'!$AA40:$IA40,'JV_Cog&amp;SGA&amp;Dep'!$AA$23:$IA$23,N$8)</f>
        <v>121085.83118565065</v>
      </c>
      <c r="O25" s="1371">
        <f>+SUMIFS('JV_Cog&amp;SGA&amp;Dep'!$AA40:$IA40,'JV_Cog&amp;SGA&amp;Dep'!$AA$23:$IA$23,O$8)</f>
        <v>124234.06279647756</v>
      </c>
      <c r="P25" s="1371">
        <f>+SUMIFS('JV_Cog&amp;SGA&amp;Dep'!$AA40:$IA40,'JV_Cog&amp;SGA&amp;Dep'!$AA$23:$IA$23,P$8)</f>
        <v>127464.14842918592</v>
      </c>
      <c r="Q25" s="1371">
        <f>+SUMIFS('JV_Cog&amp;SGA&amp;Dep'!$AA40:$IA40,'JV_Cog&amp;SGA&amp;Dep'!$AA$23:$IA$23,Q$8)</f>
        <v>130778.2162883448</v>
      </c>
      <c r="R25" s="1371">
        <f>+SUMIFS('JV_Cog&amp;SGA&amp;Dep'!$AA40:$IA40,'JV_Cog&amp;SGA&amp;Dep'!$AA$23:$IA$23,R$8)</f>
        <v>134178.44991184172</v>
      </c>
      <c r="S25" s="1371">
        <f>+SUMIFS('JV_Cog&amp;SGA&amp;Dep'!$AA40:$IA40,'JV_Cog&amp;SGA&amp;Dep'!$AA$23:$IA$23,S$8)</f>
        <v>137667.08960954967</v>
      </c>
      <c r="T25" s="1371">
        <f>+SUMIFS('JV_Cog&amp;SGA&amp;Dep'!$AA40:$IA40,'JV_Cog&amp;SGA&amp;Dep'!$AA$23:$IA$23,T$8)</f>
        <v>141246.43393939798</v>
      </c>
      <c r="U25" s="1371">
        <f>+SUMIFS('JV_Cog&amp;SGA&amp;Dep'!$AA40:$IA40,'JV_Cog&amp;SGA&amp;Dep'!$AA$23:$IA$23,U$8)</f>
        <v>144918.84122182231</v>
      </c>
      <c r="V25" s="1371">
        <f>+SUMIFS('JV_Cog&amp;SGA&amp;Dep'!$AA40:$IA40,'JV_Cog&amp;SGA&amp;Dep'!$AA$23:$IA$23,V$8)</f>
        <v>148686.73109358968</v>
      </c>
      <c r="W25" s="1371">
        <f>+SUMIFS('JV_Cog&amp;SGA&amp;Dep'!$AA40:$IA40,'JV_Cog&amp;SGA&amp;Dep'!$AA$23:$IA$23,W$8)</f>
        <v>152552.58610202302</v>
      </c>
      <c r="X25" s="1372">
        <f>+SUMIFS('JV_Cog&amp;SGA&amp;Dep'!$AA40:$IA40,'JV_Cog&amp;SGA&amp;Dep'!$AA$23:$IA$23,X$8)</f>
        <v>65216.230558614843</v>
      </c>
      <c r="Y25" s="1466"/>
    </row>
    <row r="26" spans="3:26" x14ac:dyDescent="0.3">
      <c r="C26" s="281"/>
      <c r="D26" s="261" t="s">
        <v>308</v>
      </c>
      <c r="E26" s="269"/>
      <c r="F26" s="265"/>
      <c r="G26" s="1373">
        <f>SUM(G14:G25)</f>
        <v>19850378.922161657</v>
      </c>
      <c r="H26" s="1373">
        <f t="shared" ref="H26:X26" si="1">SUM(H14:H25)</f>
        <v>34702476.048611626</v>
      </c>
      <c r="I26" s="1373">
        <f t="shared" si="1"/>
        <v>35395667.580481023</v>
      </c>
      <c r="J26" s="1373">
        <f t="shared" si="1"/>
        <v>36110357.504254669</v>
      </c>
      <c r="K26" s="1373">
        <f t="shared" si="1"/>
        <v>36839514.394317508</v>
      </c>
      <c r="L26" s="1373">
        <f t="shared" si="1"/>
        <v>37587337.502054311</v>
      </c>
      <c r="M26" s="1373">
        <f t="shared" si="1"/>
        <v>38354332.239052854</v>
      </c>
      <c r="N26" s="1373">
        <f t="shared" si="1"/>
        <v>39141019.478261285</v>
      </c>
      <c r="O26" s="1373">
        <f t="shared" si="1"/>
        <v>39947934.780590102</v>
      </c>
      <c r="P26" s="1373">
        <f t="shared" si="1"/>
        <v>40775629.896895401</v>
      </c>
      <c r="Q26" s="1373">
        <f t="shared" si="1"/>
        <v>41624671.141871773</v>
      </c>
      <c r="R26" s="1373">
        <f t="shared" si="1"/>
        <v>42495644.44210396</v>
      </c>
      <c r="S26" s="1373">
        <f t="shared" si="1"/>
        <v>43389149.858701706</v>
      </c>
      <c r="T26" s="1373">
        <f t="shared" si="1"/>
        <v>44399475.062879056</v>
      </c>
      <c r="U26" s="1373">
        <f t="shared" si="1"/>
        <v>45785835.12516319</v>
      </c>
      <c r="V26" s="1373">
        <f t="shared" si="1"/>
        <v>47201315.819362879</v>
      </c>
      <c r="W26" s="1373">
        <f t="shared" si="1"/>
        <v>48646589.009837717</v>
      </c>
      <c r="X26" s="1373">
        <f t="shared" si="1"/>
        <v>20884309.721922193</v>
      </c>
      <c r="Y26" s="1466"/>
      <c r="Z26" s="582"/>
    </row>
    <row r="27" spans="3:26" x14ac:dyDescent="0.3">
      <c r="C27" s="277" t="s">
        <v>295</v>
      </c>
      <c r="D27" s="27" t="s">
        <v>296</v>
      </c>
      <c r="E27" s="166"/>
      <c r="F27" s="263"/>
      <c r="G27" s="1371">
        <f>+SUMIFS('JV_Cog&amp;SGA&amp;Dep'!$AA51:$IA51,'JV_Cog&amp;SGA&amp;Dep'!$AA$46:$IA$46,G$8)</f>
        <v>4068921.5686274506</v>
      </c>
      <c r="H27" s="1371">
        <f>+SUMIFS('JV_Cog&amp;SGA&amp;Dep'!$AA51:$IA51,'JV_Cog&amp;SGA&amp;Dep'!$AA$46:$IA$46,H$8)</f>
        <v>6975294.1176470602</v>
      </c>
      <c r="I27" s="1371">
        <f>+SUMIFS('JV_Cog&amp;SGA&amp;Dep'!$AA51:$IA51,'JV_Cog&amp;SGA&amp;Dep'!$AA$46:$IA$46,I$8)</f>
        <v>6975294.1176470602</v>
      </c>
      <c r="J27" s="1371">
        <f>+SUMIFS('JV_Cog&amp;SGA&amp;Dep'!$AA51:$IA51,'JV_Cog&amp;SGA&amp;Dep'!$AA$46:$IA$46,J$8)</f>
        <v>6975294.1176470602</v>
      </c>
      <c r="K27" s="1371">
        <f>+SUMIFS('JV_Cog&amp;SGA&amp;Dep'!$AA51:$IA51,'JV_Cog&amp;SGA&amp;Dep'!$AA$46:$IA$46,K$8)</f>
        <v>6975294.1176470602</v>
      </c>
      <c r="L27" s="1371">
        <f>+SUMIFS('JV_Cog&amp;SGA&amp;Dep'!$AA51:$IA51,'JV_Cog&amp;SGA&amp;Dep'!$AA$46:$IA$46,L$8)</f>
        <v>6975294.1176470602</v>
      </c>
      <c r="M27" s="1371">
        <f>+SUMIFS('JV_Cog&amp;SGA&amp;Dep'!$AA51:$IA51,'JV_Cog&amp;SGA&amp;Dep'!$AA$46:$IA$46,M$8)</f>
        <v>6975294.1176470602</v>
      </c>
      <c r="N27" s="1371">
        <f>+SUMIFS('JV_Cog&amp;SGA&amp;Dep'!$AA51:$IA51,'JV_Cog&amp;SGA&amp;Dep'!$AA$46:$IA$46,N$8)</f>
        <v>6975294.1176470602</v>
      </c>
      <c r="O27" s="1371">
        <f>+SUMIFS('JV_Cog&amp;SGA&amp;Dep'!$AA51:$IA51,'JV_Cog&amp;SGA&amp;Dep'!$AA$46:$IA$46,O$8)</f>
        <v>6975294.1176470602</v>
      </c>
      <c r="P27" s="1371">
        <f>+SUMIFS('JV_Cog&amp;SGA&amp;Dep'!$AA51:$IA51,'JV_Cog&amp;SGA&amp;Dep'!$AA$46:$IA$46,P$8)</f>
        <v>6975294.1176470602</v>
      </c>
      <c r="Q27" s="1371">
        <f>+SUMIFS('JV_Cog&amp;SGA&amp;Dep'!$AA51:$IA51,'JV_Cog&amp;SGA&amp;Dep'!$AA$46:$IA$46,Q$8)</f>
        <v>6975294.1176470602</v>
      </c>
      <c r="R27" s="1371">
        <f>+SUMIFS('JV_Cog&amp;SGA&amp;Dep'!$AA51:$IA51,'JV_Cog&amp;SGA&amp;Dep'!$AA$46:$IA$46,R$8)</f>
        <v>6975294.1176470602</v>
      </c>
      <c r="S27" s="1371">
        <f>+SUMIFS('JV_Cog&amp;SGA&amp;Dep'!$AA51:$IA51,'JV_Cog&amp;SGA&amp;Dep'!$AA$46:$IA$46,S$8)</f>
        <v>6975294.1176470602</v>
      </c>
      <c r="T27" s="1371">
        <f>+SUMIFS('JV_Cog&amp;SGA&amp;Dep'!$AA51:$IA51,'JV_Cog&amp;SGA&amp;Dep'!$AA$46:$IA$46,T$8)</f>
        <v>6975294.1176470602</v>
      </c>
      <c r="U27" s="1371">
        <f>+SUMIFS('JV_Cog&amp;SGA&amp;Dep'!$AA51:$IA51,'JV_Cog&amp;SGA&amp;Dep'!$AA$46:$IA$46,U$8)</f>
        <v>6975294.1176470602</v>
      </c>
      <c r="V27" s="1371">
        <f>+SUMIFS('JV_Cog&amp;SGA&amp;Dep'!$AA51:$IA51,'JV_Cog&amp;SGA&amp;Dep'!$AA$46:$IA$46,V$8)</f>
        <v>6975294.1176470602</v>
      </c>
      <c r="W27" s="1371">
        <f>+SUMIFS('JV_Cog&amp;SGA&amp;Dep'!$AA51:$IA51,'JV_Cog&amp;SGA&amp;Dep'!$AA$46:$IA$46,W$8)</f>
        <v>6975294.1176470602</v>
      </c>
      <c r="X27" s="1372">
        <f>+SUMIFS('JV_Cog&amp;SGA&amp;Dep'!$AA51:$IA51,'JV_Cog&amp;SGA&amp;Dep'!$AA$46:$IA$46,X$8)</f>
        <v>2906372.5490196077</v>
      </c>
    </row>
    <row r="28" spans="3:26" x14ac:dyDescent="0.3">
      <c r="C28" s="279"/>
      <c r="D28" s="27" t="s">
        <v>297</v>
      </c>
      <c r="E28" s="166"/>
      <c r="F28" s="263"/>
      <c r="G28" s="1371">
        <f>+SUMIFS('JV_Cog&amp;SGA&amp;Dep'!$AA52:$IA52,'JV_Cog&amp;SGA&amp;Dep'!$AA$46:$IA$46,G$8)</f>
        <v>0</v>
      </c>
      <c r="H28" s="1371">
        <f>+SUMIFS('JV_Cog&amp;SGA&amp;Dep'!$AA52:$IA52,'JV_Cog&amp;SGA&amp;Dep'!$AA$46:$IA$46,H$8)</f>
        <v>0</v>
      </c>
      <c r="I28" s="1371">
        <f>+SUMIFS('JV_Cog&amp;SGA&amp;Dep'!$AA52:$IA52,'JV_Cog&amp;SGA&amp;Dep'!$AA$46:$IA$46,I$8)</f>
        <v>0</v>
      </c>
      <c r="J28" s="1371">
        <f>+SUMIFS('JV_Cog&amp;SGA&amp;Dep'!$AA52:$IA52,'JV_Cog&amp;SGA&amp;Dep'!$AA$46:$IA$46,J$8)</f>
        <v>0</v>
      </c>
      <c r="K28" s="1371">
        <f>+SUMIFS('JV_Cog&amp;SGA&amp;Dep'!$AA52:$IA52,'JV_Cog&amp;SGA&amp;Dep'!$AA$46:$IA$46,K$8)</f>
        <v>0</v>
      </c>
      <c r="L28" s="1371">
        <f>+SUMIFS('JV_Cog&amp;SGA&amp;Dep'!$AA52:$IA52,'JV_Cog&amp;SGA&amp;Dep'!$AA$46:$IA$46,L$8)</f>
        <v>0</v>
      </c>
      <c r="M28" s="1371">
        <f>+SUMIFS('JV_Cog&amp;SGA&amp;Dep'!$AA52:$IA52,'JV_Cog&amp;SGA&amp;Dep'!$AA$46:$IA$46,M$8)</f>
        <v>0</v>
      </c>
      <c r="N28" s="1371">
        <f>+SUMIFS('JV_Cog&amp;SGA&amp;Dep'!$AA52:$IA52,'JV_Cog&amp;SGA&amp;Dep'!$AA$46:$IA$46,N$8)</f>
        <v>0</v>
      </c>
      <c r="O28" s="1371">
        <f>+SUMIFS('JV_Cog&amp;SGA&amp;Dep'!$AA52:$IA52,'JV_Cog&amp;SGA&amp;Dep'!$AA$46:$IA$46,O$8)</f>
        <v>0</v>
      </c>
      <c r="P28" s="1371">
        <f>+SUMIFS('JV_Cog&amp;SGA&amp;Dep'!$AA52:$IA52,'JV_Cog&amp;SGA&amp;Dep'!$AA$46:$IA$46,P$8)</f>
        <v>0</v>
      </c>
      <c r="Q28" s="1371">
        <f>+SUMIFS('JV_Cog&amp;SGA&amp;Dep'!$AA52:$IA52,'JV_Cog&amp;SGA&amp;Dep'!$AA$46:$IA$46,Q$8)</f>
        <v>0</v>
      </c>
      <c r="R28" s="1371">
        <f>+SUMIFS('JV_Cog&amp;SGA&amp;Dep'!$AA52:$IA52,'JV_Cog&amp;SGA&amp;Dep'!$AA$46:$IA$46,R$8)</f>
        <v>0</v>
      </c>
      <c r="S28" s="1371">
        <f>+SUMIFS('JV_Cog&amp;SGA&amp;Dep'!$AA52:$IA52,'JV_Cog&amp;SGA&amp;Dep'!$AA$46:$IA$46,S$8)</f>
        <v>0</v>
      </c>
      <c r="T28" s="1371">
        <f>+SUMIFS('JV_Cog&amp;SGA&amp;Dep'!$AA52:$IA52,'JV_Cog&amp;SGA&amp;Dep'!$AA$46:$IA$46,T$8)</f>
        <v>0</v>
      </c>
      <c r="U28" s="1371">
        <f>+SUMIFS('JV_Cog&amp;SGA&amp;Dep'!$AA52:$IA52,'JV_Cog&amp;SGA&amp;Dep'!$AA$46:$IA$46,U$8)</f>
        <v>0</v>
      </c>
      <c r="V28" s="1371">
        <f>+SUMIFS('JV_Cog&amp;SGA&amp;Dep'!$AA52:$IA52,'JV_Cog&amp;SGA&amp;Dep'!$AA$46:$IA$46,V$8)</f>
        <v>0</v>
      </c>
      <c r="W28" s="1371">
        <f>+SUMIFS('JV_Cog&amp;SGA&amp;Dep'!$AA52:$IA52,'JV_Cog&amp;SGA&amp;Dep'!$AA$46:$IA$46,W$8)</f>
        <v>0</v>
      </c>
      <c r="X28" s="1372">
        <f>+SUMIFS('JV_Cog&amp;SGA&amp;Dep'!$AA52:$IA52,'JV_Cog&amp;SGA&amp;Dep'!$AA$46:$IA$46,X$8)</f>
        <v>0</v>
      </c>
    </row>
    <row r="29" spans="3:26" x14ac:dyDescent="0.3">
      <c r="C29" s="281"/>
      <c r="D29" s="261" t="s">
        <v>298</v>
      </c>
      <c r="E29" s="269"/>
      <c r="F29" s="265"/>
      <c r="G29" s="1373">
        <f>SUM(G27:G28)</f>
        <v>4068921.5686274506</v>
      </c>
      <c r="H29" s="1373">
        <f t="shared" ref="H29:W29" si="2">SUM(H27:H28)</f>
        <v>6975294.1176470602</v>
      </c>
      <c r="I29" s="1373">
        <f t="shared" si="2"/>
        <v>6975294.1176470602</v>
      </c>
      <c r="J29" s="1373">
        <f t="shared" si="2"/>
        <v>6975294.1176470602</v>
      </c>
      <c r="K29" s="1373">
        <f t="shared" si="2"/>
        <v>6975294.1176470602</v>
      </c>
      <c r="L29" s="1373">
        <f t="shared" si="2"/>
        <v>6975294.1176470602</v>
      </c>
      <c r="M29" s="1373">
        <f t="shared" si="2"/>
        <v>6975294.1176470602</v>
      </c>
      <c r="N29" s="1373">
        <f t="shared" si="2"/>
        <v>6975294.1176470602</v>
      </c>
      <c r="O29" s="1373">
        <f t="shared" si="2"/>
        <v>6975294.1176470602</v>
      </c>
      <c r="P29" s="1373">
        <f t="shared" si="2"/>
        <v>6975294.1176470602</v>
      </c>
      <c r="Q29" s="1373">
        <f t="shared" si="2"/>
        <v>6975294.1176470602</v>
      </c>
      <c r="R29" s="1373">
        <f t="shared" si="2"/>
        <v>6975294.1176470602</v>
      </c>
      <c r="S29" s="1373">
        <f t="shared" si="2"/>
        <v>6975294.1176470602</v>
      </c>
      <c r="T29" s="1373">
        <f t="shared" si="2"/>
        <v>6975294.1176470602</v>
      </c>
      <c r="U29" s="1373">
        <f t="shared" si="2"/>
        <v>6975294.1176470602</v>
      </c>
      <c r="V29" s="1373">
        <f t="shared" si="2"/>
        <v>6975294.1176470602</v>
      </c>
      <c r="W29" s="1373">
        <f t="shared" si="2"/>
        <v>6975294.1176470602</v>
      </c>
      <c r="X29" s="1374">
        <f t="shared" ref="X29" si="3">SUM(X27:X28)</f>
        <v>2906372.5490196077</v>
      </c>
    </row>
    <row r="30" spans="3:26" x14ac:dyDescent="0.3">
      <c r="C30" s="281" t="s">
        <v>304</v>
      </c>
      <c r="D30" s="261"/>
      <c r="E30" s="269"/>
      <c r="F30" s="265"/>
      <c r="G30" s="1373">
        <f>G12-G26-G29</f>
        <v>5088436.9760396518</v>
      </c>
      <c r="H30" s="1373">
        <f t="shared" ref="H30:W30" si="4">H12-H26-H29</f>
        <v>8785743.3436461464</v>
      </c>
      <c r="I30" s="1373">
        <f t="shared" si="4"/>
        <v>8841878.0191078708</v>
      </c>
      <c r="J30" s="1373">
        <f t="shared" si="4"/>
        <v>8890161.5452052653</v>
      </c>
      <c r="K30" s="1373">
        <f t="shared" si="4"/>
        <v>8937916.5925875604</v>
      </c>
      <c r="L30" s="1373">
        <f t="shared" si="4"/>
        <v>8981253.8635383621</v>
      </c>
      <c r="M30" s="1373">
        <f t="shared" si="4"/>
        <v>9019937.2564555034</v>
      </c>
      <c r="N30" s="1373">
        <f t="shared" si="4"/>
        <v>9053793.7712902352</v>
      </c>
      <c r="O30" s="1373">
        <f t="shared" si="4"/>
        <v>9082596.0036958531</v>
      </c>
      <c r="P30" s="1373">
        <f t="shared" si="4"/>
        <v>9106155.6138205901</v>
      </c>
      <c r="Q30" s="1373">
        <f t="shared" si="4"/>
        <v>9124128.1176020503</v>
      </c>
      <c r="R30" s="1373">
        <f t="shared" si="4"/>
        <v>9136423.2650370076</v>
      </c>
      <c r="S30" s="1373">
        <f t="shared" si="4"/>
        <v>9142658.6067597866</v>
      </c>
      <c r="T30" s="1373">
        <f t="shared" si="4"/>
        <v>9048954.519642368</v>
      </c>
      <c r="U30" s="1373">
        <f t="shared" si="4"/>
        <v>8596492.3487682268</v>
      </c>
      <c r="V30" s="1373">
        <f t="shared" si="4"/>
        <v>8132560.3484263858</v>
      </c>
      <c r="W30" s="1373">
        <f t="shared" si="4"/>
        <v>7656848.3639122238</v>
      </c>
      <c r="X30" s="1374">
        <f t="shared" ref="X30" si="5">X12-X26-X29</f>
        <v>2987102.3768333727</v>
      </c>
    </row>
    <row r="31" spans="3:26" x14ac:dyDescent="0.3">
      <c r="C31" s="277" t="s">
        <v>300</v>
      </c>
      <c r="D31" s="357" t="s">
        <v>285</v>
      </c>
      <c r="E31" s="166"/>
      <c r="F31" s="263"/>
      <c r="G31" s="1371">
        <f>+SUMIFS(JV_IBD!$AK31:$IK31,JV_IBD!$AK$28:$IK$28,G$8)+SUMIFS(JV_IBD!$AK33:$IK33,JV_IBD!$AK$28:$IK$28,G$8)</f>
        <v>481425</v>
      </c>
      <c r="H31" s="1371">
        <f ca="1">+SUMIFS(JV_IBD!$AK31:$IK31,JV_IBD!$AK$28:$IK$28,H$8)+SUMIFS(JV_IBD!$AK33:$IK33,JV_IBD!$AK$28:$IK$28,H$8)</f>
        <v>859521.25</v>
      </c>
      <c r="I31" s="1371">
        <f ca="1">+SUMIFS(JV_IBD!$AK31:$IK31,JV_IBD!$AK$28:$IK$28,I$8)+SUMIFS(JV_IBD!$AK33:$IK33,JV_IBD!$AK$28:$IK$28,I$8)</f>
        <v>671361.25</v>
      </c>
      <c r="J31" s="1371">
        <f ca="1">+SUMIFS(JV_IBD!$AK31:$IK31,JV_IBD!$AK$28:$IK$28,J$8)+SUMIFS(JV_IBD!$AK33:$IK33,JV_IBD!$AK$28:$IK$28,J$8)</f>
        <v>574231</v>
      </c>
      <c r="K31" s="1371">
        <f ca="1">+SUMIFS(JV_IBD!$AK31:$IK31,JV_IBD!$AK$28:$IK$28,K$8)+SUMIFS(JV_IBD!$AK33:$IK33,JV_IBD!$AK$28:$IK$28,K$8)</f>
        <v>507742.90000000008</v>
      </c>
      <c r="L31" s="1371">
        <f ca="1">+SUMIFS(JV_IBD!$AK31:$IK31,JV_IBD!$AK$28:$IK$28,L$8)+SUMIFS(JV_IBD!$AK33:$IK33,JV_IBD!$AK$28:$IK$28,L$8)</f>
        <v>453823.3000000001</v>
      </c>
      <c r="M31" s="1371">
        <f ca="1">+SUMIFS(JV_IBD!$AK31:$IK31,JV_IBD!$AK$28:$IK$28,M$8)+SUMIFS(JV_IBD!$AK33:$IK33,JV_IBD!$AK$28:$IK$28,M$8)</f>
        <v>399903.6999999999</v>
      </c>
      <c r="N31" s="1371">
        <f ca="1">+SUMIFS(JV_IBD!$AK31:$IK31,JV_IBD!$AK$28:$IK$28,N$8)+SUMIFS(JV_IBD!$AK33:$IK33,JV_IBD!$AK$28:$IK$28,N$8)</f>
        <v>345984.09999999992</v>
      </c>
      <c r="O31" s="1371">
        <f ca="1">+SUMIFS(JV_IBD!$AK31:$IK31,JV_IBD!$AK$28:$IK$28,O$8)+SUMIFS(JV_IBD!$AK33:$IK33,JV_IBD!$AK$28:$IK$28,O$8)</f>
        <v>134799</v>
      </c>
      <c r="P31" s="1371">
        <f ca="1">+SUMIFS(JV_IBD!$AK31:$IK31,JV_IBD!$AK$28:$IK$28,P$8)+SUMIFS(JV_IBD!$AK33:$IK33,JV_IBD!$AK$28:$IK$28,P$8)</f>
        <v>0</v>
      </c>
      <c r="Q31" s="1371">
        <f ca="1">+SUMIFS(JV_IBD!$AK31:$IK31,JV_IBD!$AK$28:$IK$28,Q$8)+SUMIFS(JV_IBD!$AK33:$IK33,JV_IBD!$AK$28:$IK$28,Q$8)</f>
        <v>0</v>
      </c>
      <c r="R31" s="1371">
        <f ca="1">+SUMIFS(JV_IBD!$AK31:$IK31,JV_IBD!$AK$28:$IK$28,R$8)+SUMIFS(JV_IBD!$AK33:$IK33,JV_IBD!$AK$28:$IK$28,R$8)</f>
        <v>0</v>
      </c>
      <c r="S31" s="1371">
        <f ca="1">+SUMIFS(JV_IBD!$AK31:$IK31,JV_IBD!$AK$28:$IK$28,S$8)+SUMIFS(JV_IBD!$AK33:$IK33,JV_IBD!$AK$28:$IK$28,S$8)</f>
        <v>0</v>
      </c>
      <c r="T31" s="1371">
        <f ca="1">+SUMIFS(JV_IBD!$AK31:$IK31,JV_IBD!$AK$28:$IK$28,T$8)+SUMIFS(JV_IBD!$AK33:$IK33,JV_IBD!$AK$28:$IK$28,T$8)</f>
        <v>0</v>
      </c>
      <c r="U31" s="1371">
        <f ca="1">+SUMIFS(JV_IBD!$AK31:$IK31,JV_IBD!$AK$28:$IK$28,U$8)+SUMIFS(JV_IBD!$AK33:$IK33,JV_IBD!$AK$28:$IK$28,U$8)</f>
        <v>0</v>
      </c>
      <c r="V31" s="1371">
        <f ca="1">+SUMIFS(JV_IBD!$AK31:$IK31,JV_IBD!$AK$28:$IK$28,V$8)+SUMIFS(JV_IBD!$AK33:$IK33,JV_IBD!$AK$28:$IK$28,V$8)</f>
        <v>0</v>
      </c>
      <c r="W31" s="1371">
        <f ca="1">+SUMIFS(JV_IBD!$AK31:$IK31,JV_IBD!$AK$28:$IK$28,W$8)+SUMIFS(JV_IBD!$AK33:$IK33,JV_IBD!$AK$28:$IK$28,W$8)</f>
        <v>0</v>
      </c>
      <c r="X31" s="1372">
        <f ca="1">+SUMIFS(JV_IBD!$AK31:$IK31,JV_IBD!$AK$28:$IK$28,X$8)+SUMIFS(JV_IBD!$AK33:$IK33,JV_IBD!$AK$28:$IK$28,X$8)</f>
        <v>0</v>
      </c>
    </row>
    <row r="32" spans="3:26" x14ac:dyDescent="0.3">
      <c r="C32" s="279"/>
      <c r="D32" s="358" t="s">
        <v>287</v>
      </c>
      <c r="E32" s="166"/>
      <c r="F32" s="263"/>
      <c r="G32" s="1371">
        <f>+SUMIFS(JV_IBD!$AK32:$IK32,JV_IBD!$AK$28:$IK$28,G$8)+SUMIFS(JV_IBD!$AK34:$IK34,JV_IBD!$AK$28:$IK$28,G$8)</f>
        <v>0</v>
      </c>
      <c r="H32" s="1371">
        <f>+SUMIFS(JV_IBD!$AK32:$IK32,JV_IBD!$AK$28:$IK$28,H$8)+SUMIFS(JV_IBD!$AK34:$IK34,JV_IBD!$AK$28:$IK$28,H$8)</f>
        <v>0</v>
      </c>
      <c r="I32" s="1371">
        <f>+SUMIFS(JV_IBD!$AK32:$IK32,JV_IBD!$AK$28:$IK$28,I$8)+SUMIFS(JV_IBD!$AK34:$IK34,JV_IBD!$AK$28:$IK$28,I$8)</f>
        <v>0</v>
      </c>
      <c r="J32" s="1371">
        <f>+SUMIFS(JV_IBD!$AK32:$IK32,JV_IBD!$AK$28:$IK$28,J$8)+SUMIFS(JV_IBD!$AK34:$IK34,JV_IBD!$AK$28:$IK$28,J$8)</f>
        <v>0</v>
      </c>
      <c r="K32" s="1371">
        <f>+SUMIFS(JV_IBD!$AK32:$IK32,JV_IBD!$AK$28:$IK$28,K$8)+SUMIFS(JV_IBD!$AK34:$IK34,JV_IBD!$AK$28:$IK$28,K$8)</f>
        <v>0</v>
      </c>
      <c r="L32" s="1371">
        <f>+SUMIFS(JV_IBD!$AK32:$IK32,JV_IBD!$AK$28:$IK$28,L$8)+SUMIFS(JV_IBD!$AK34:$IK34,JV_IBD!$AK$28:$IK$28,L$8)</f>
        <v>0</v>
      </c>
      <c r="M32" s="1371">
        <f>+SUMIFS(JV_IBD!$AK32:$IK32,JV_IBD!$AK$28:$IK$28,M$8)+SUMIFS(JV_IBD!$AK34:$IK34,JV_IBD!$AK$28:$IK$28,M$8)</f>
        <v>0</v>
      </c>
      <c r="N32" s="1371">
        <f>+SUMIFS(JV_IBD!$AK32:$IK32,JV_IBD!$AK$28:$IK$28,N$8)+SUMIFS(JV_IBD!$AK34:$IK34,JV_IBD!$AK$28:$IK$28,N$8)</f>
        <v>0</v>
      </c>
      <c r="O32" s="1371">
        <f>+SUMIFS(JV_IBD!$AK32:$IK32,JV_IBD!$AK$28:$IK$28,O$8)+SUMIFS(JV_IBD!$AK34:$IK34,JV_IBD!$AK$28:$IK$28,O$8)</f>
        <v>0</v>
      </c>
      <c r="P32" s="1371">
        <f>+SUMIFS(JV_IBD!$AK32:$IK32,JV_IBD!$AK$28:$IK$28,P$8)+SUMIFS(JV_IBD!$AK34:$IK34,JV_IBD!$AK$28:$IK$28,P$8)</f>
        <v>0</v>
      </c>
      <c r="Q32" s="1371">
        <f>+SUMIFS(JV_IBD!$AK32:$IK32,JV_IBD!$AK$28:$IK$28,Q$8)+SUMIFS(JV_IBD!$AK34:$IK34,JV_IBD!$AK$28:$IK$28,Q$8)</f>
        <v>0</v>
      </c>
      <c r="R32" s="1371">
        <f>+SUMIFS(JV_IBD!$AK32:$IK32,JV_IBD!$AK$28:$IK$28,R$8)+SUMIFS(JV_IBD!$AK34:$IK34,JV_IBD!$AK$28:$IK$28,R$8)</f>
        <v>0</v>
      </c>
      <c r="S32" s="1371">
        <f>+SUMIFS(JV_IBD!$AK32:$IK32,JV_IBD!$AK$28:$IK$28,S$8)+SUMIFS(JV_IBD!$AK34:$IK34,JV_IBD!$AK$28:$IK$28,S$8)</f>
        <v>0</v>
      </c>
      <c r="T32" s="1371">
        <f>+SUMIFS(JV_IBD!$AK32:$IK32,JV_IBD!$AK$28:$IK$28,T$8)+SUMIFS(JV_IBD!$AK34:$IK34,JV_IBD!$AK$28:$IK$28,T$8)</f>
        <v>0</v>
      </c>
      <c r="U32" s="1371">
        <f>+SUMIFS(JV_IBD!$AK32:$IK32,JV_IBD!$AK$28:$IK$28,U$8)+SUMIFS(JV_IBD!$AK34:$IK34,JV_IBD!$AK$28:$IK$28,U$8)</f>
        <v>0</v>
      </c>
      <c r="V32" s="1371">
        <f>+SUMIFS(JV_IBD!$AK32:$IK32,JV_IBD!$AK$28:$IK$28,V$8)+SUMIFS(JV_IBD!$AK34:$IK34,JV_IBD!$AK$28:$IK$28,V$8)</f>
        <v>0</v>
      </c>
      <c r="W32" s="1371">
        <f>+SUMIFS(JV_IBD!$AK32:$IK32,JV_IBD!$AK$28:$IK$28,W$8)+SUMIFS(JV_IBD!$AK34:$IK34,JV_IBD!$AK$28:$IK$28,W$8)</f>
        <v>0</v>
      </c>
      <c r="X32" s="1372">
        <f>+SUMIFS(JV_IBD!$AK32:$IK32,JV_IBD!$AK$28:$IK$28,X$8)+SUMIFS(JV_IBD!$AK34:$IK34,JV_IBD!$AK$28:$IK$28,X$8)</f>
        <v>0</v>
      </c>
    </row>
    <row r="33" spans="3:25" x14ac:dyDescent="0.3">
      <c r="C33" s="281"/>
      <c r="D33" s="261" t="s">
        <v>301</v>
      </c>
      <c r="E33" s="269"/>
      <c r="F33" s="265"/>
      <c r="G33" s="1373">
        <f t="shared" ref="G33:W33" si="6">SUM(G31:G32)</f>
        <v>481425</v>
      </c>
      <c r="H33" s="1373">
        <f t="shared" ca="1" si="6"/>
        <v>859521.25</v>
      </c>
      <c r="I33" s="1373">
        <f t="shared" ca="1" si="6"/>
        <v>671361.25</v>
      </c>
      <c r="J33" s="1373">
        <f t="shared" ca="1" si="6"/>
        <v>574231</v>
      </c>
      <c r="K33" s="1373">
        <f t="shared" ca="1" si="6"/>
        <v>507742.90000000008</v>
      </c>
      <c r="L33" s="1373">
        <f t="shared" ca="1" si="6"/>
        <v>453823.3000000001</v>
      </c>
      <c r="M33" s="1373">
        <f t="shared" ca="1" si="6"/>
        <v>399903.6999999999</v>
      </c>
      <c r="N33" s="1373">
        <f t="shared" ca="1" si="6"/>
        <v>345984.09999999992</v>
      </c>
      <c r="O33" s="1373">
        <f t="shared" ca="1" si="6"/>
        <v>134799</v>
      </c>
      <c r="P33" s="1373">
        <f t="shared" ca="1" si="6"/>
        <v>0</v>
      </c>
      <c r="Q33" s="1373">
        <f t="shared" ca="1" si="6"/>
        <v>0</v>
      </c>
      <c r="R33" s="1373">
        <f t="shared" ca="1" si="6"/>
        <v>0</v>
      </c>
      <c r="S33" s="1373">
        <f t="shared" ca="1" si="6"/>
        <v>0</v>
      </c>
      <c r="T33" s="1373">
        <f t="shared" ca="1" si="6"/>
        <v>0</v>
      </c>
      <c r="U33" s="1373">
        <f t="shared" ca="1" si="6"/>
        <v>0</v>
      </c>
      <c r="V33" s="1373">
        <f t="shared" ca="1" si="6"/>
        <v>0</v>
      </c>
      <c r="W33" s="1373">
        <f t="shared" ca="1" si="6"/>
        <v>0</v>
      </c>
      <c r="X33" s="1374">
        <f t="shared" ref="X33" ca="1" si="7">SUM(X31:X32)</f>
        <v>0</v>
      </c>
    </row>
    <row r="34" spans="3:25" x14ac:dyDescent="0.3">
      <c r="C34" s="281" t="s">
        <v>302</v>
      </c>
      <c r="D34" s="261"/>
      <c r="E34" s="269"/>
      <c r="F34" s="265"/>
      <c r="G34" s="1373">
        <f>G30-G33</f>
        <v>4607011.9760396518</v>
      </c>
      <c r="H34" s="1373">
        <f t="shared" ref="H34:W34" ca="1" si="8">H30-H33</f>
        <v>7926222.0936461464</v>
      </c>
      <c r="I34" s="1373">
        <f t="shared" ca="1" si="8"/>
        <v>8170516.7691078708</v>
      </c>
      <c r="J34" s="1373">
        <f t="shared" ca="1" si="8"/>
        <v>8315930.5452052653</v>
      </c>
      <c r="K34" s="1373">
        <f t="shared" ca="1" si="8"/>
        <v>8430173.69258756</v>
      </c>
      <c r="L34" s="1373">
        <f t="shared" ca="1" si="8"/>
        <v>8527430.5635383613</v>
      </c>
      <c r="M34" s="1373">
        <f t="shared" ca="1" si="8"/>
        <v>8620033.5564555041</v>
      </c>
      <c r="N34" s="1373">
        <f t="shared" ca="1" si="8"/>
        <v>8707809.6712902356</v>
      </c>
      <c r="O34" s="1373">
        <f t="shared" ca="1" si="8"/>
        <v>8947797.0036958531</v>
      </c>
      <c r="P34" s="1373">
        <f t="shared" ca="1" si="8"/>
        <v>9106155.6138205901</v>
      </c>
      <c r="Q34" s="1373">
        <f t="shared" ca="1" si="8"/>
        <v>9124128.1176020503</v>
      </c>
      <c r="R34" s="1373">
        <f t="shared" ca="1" si="8"/>
        <v>9136423.2650370076</v>
      </c>
      <c r="S34" s="1373">
        <f t="shared" ca="1" si="8"/>
        <v>9142658.6067597866</v>
      </c>
      <c r="T34" s="1373">
        <f t="shared" ca="1" si="8"/>
        <v>9048954.519642368</v>
      </c>
      <c r="U34" s="1373">
        <f t="shared" ca="1" si="8"/>
        <v>8596492.3487682268</v>
      </c>
      <c r="V34" s="1373">
        <f t="shared" ca="1" si="8"/>
        <v>8132560.3484263858</v>
      </c>
      <c r="W34" s="1373">
        <f t="shared" ca="1" si="8"/>
        <v>7656848.3639122238</v>
      </c>
      <c r="X34" s="1374">
        <f t="shared" ref="X34" ca="1" si="9">X30-X33</f>
        <v>2987102.3768333727</v>
      </c>
    </row>
    <row r="35" spans="3:25" x14ac:dyDescent="0.3">
      <c r="C35" s="281" t="s">
        <v>26</v>
      </c>
      <c r="D35" s="262">
        <f>시나리오분석!$M$23</f>
        <v>0.17</v>
      </c>
      <c r="E35" s="270"/>
      <c r="F35" s="265"/>
      <c r="G35" s="1373">
        <f>IF(G34&gt;0,G34*$D$35,0)</f>
        <v>783192.03592674085</v>
      </c>
      <c r="H35" s="1373">
        <f t="shared" ref="H35:W35" ca="1" si="10">IF(H34&gt;0,H34*$D$35,0)</f>
        <v>1347457.7559198451</v>
      </c>
      <c r="I35" s="1373">
        <f t="shared" ca="1" si="10"/>
        <v>1388987.850748338</v>
      </c>
      <c r="J35" s="1373">
        <f t="shared" ca="1" si="10"/>
        <v>1413708.1926848951</v>
      </c>
      <c r="K35" s="1373">
        <f t="shared" ca="1" si="10"/>
        <v>1433129.5277398853</v>
      </c>
      <c r="L35" s="1373">
        <f t="shared" ca="1" si="10"/>
        <v>1449663.1958015214</v>
      </c>
      <c r="M35" s="1373">
        <f t="shared" ca="1" si="10"/>
        <v>1465405.7045974359</v>
      </c>
      <c r="N35" s="1373">
        <f t="shared" ca="1" si="10"/>
        <v>1480327.6441193402</v>
      </c>
      <c r="O35" s="1373">
        <f t="shared" ca="1" si="10"/>
        <v>1521125.4906282951</v>
      </c>
      <c r="P35" s="1373">
        <f t="shared" ca="1" si="10"/>
        <v>1548046.4543495004</v>
      </c>
      <c r="Q35" s="1373">
        <f t="shared" ca="1" si="10"/>
        <v>1551101.7799923487</v>
      </c>
      <c r="R35" s="1373">
        <f t="shared" ca="1" si="10"/>
        <v>1553191.9550562913</v>
      </c>
      <c r="S35" s="1373">
        <f t="shared" ca="1" si="10"/>
        <v>1554251.9631491639</v>
      </c>
      <c r="T35" s="1373">
        <f t="shared" ca="1" si="10"/>
        <v>1538322.2683392027</v>
      </c>
      <c r="U35" s="1373">
        <f t="shared" ca="1" si="10"/>
        <v>1461403.6992905987</v>
      </c>
      <c r="V35" s="1373">
        <f t="shared" ca="1" si="10"/>
        <v>1382535.2592324857</v>
      </c>
      <c r="W35" s="1373">
        <f t="shared" ca="1" si="10"/>
        <v>1301664.2218650782</v>
      </c>
      <c r="X35" s="1374">
        <f t="shared" ref="X35" ca="1" si="11">IF(X34&gt;0,X34*$D$35,0)</f>
        <v>507807.40406167338</v>
      </c>
    </row>
    <row r="36" spans="3:25" x14ac:dyDescent="0.3">
      <c r="C36" s="1379" t="s">
        <v>303</v>
      </c>
      <c r="D36" s="1380"/>
      <c r="E36" s="1381"/>
      <c r="F36" s="1382"/>
      <c r="G36" s="1383">
        <f>G34-G35</f>
        <v>3823819.9401129112</v>
      </c>
      <c r="H36" s="1383">
        <f t="shared" ref="H36:W36" ca="1" si="12">H34-H35</f>
        <v>6578764.3377263015</v>
      </c>
      <c r="I36" s="1383">
        <f t="shared" ca="1" si="12"/>
        <v>6781528.918359533</v>
      </c>
      <c r="J36" s="1383">
        <f t="shared" ca="1" si="12"/>
        <v>6902222.3525203699</v>
      </c>
      <c r="K36" s="1383">
        <f t="shared" ca="1" si="12"/>
        <v>6997044.1648476748</v>
      </c>
      <c r="L36" s="1383">
        <f t="shared" ca="1" si="12"/>
        <v>7077767.3677368397</v>
      </c>
      <c r="M36" s="1383">
        <f t="shared" ca="1" si="12"/>
        <v>7154627.8518580683</v>
      </c>
      <c r="N36" s="1383">
        <f t="shared" ca="1" si="12"/>
        <v>7227482.0271708956</v>
      </c>
      <c r="O36" s="1383">
        <f t="shared" ca="1" si="12"/>
        <v>7426671.5130675584</v>
      </c>
      <c r="P36" s="1383">
        <f t="shared" ca="1" si="12"/>
        <v>7558109.15947109</v>
      </c>
      <c r="Q36" s="1383">
        <f t="shared" ca="1" si="12"/>
        <v>7573026.3376097018</v>
      </c>
      <c r="R36" s="1383">
        <f t="shared" ca="1" si="12"/>
        <v>7583231.3099807166</v>
      </c>
      <c r="S36" s="1383">
        <f t="shared" ca="1" si="12"/>
        <v>7588406.6436106227</v>
      </c>
      <c r="T36" s="1383">
        <f t="shared" ca="1" si="12"/>
        <v>7510632.2513031652</v>
      </c>
      <c r="U36" s="1383">
        <f t="shared" ca="1" si="12"/>
        <v>7135088.6494776281</v>
      </c>
      <c r="V36" s="1383">
        <f t="shared" ca="1" si="12"/>
        <v>6750025.0891939001</v>
      </c>
      <c r="W36" s="1383">
        <f t="shared" ca="1" si="12"/>
        <v>6355184.1420471454</v>
      </c>
      <c r="X36" s="1384">
        <f t="shared" ref="X36" ca="1" si="13">X34-X35</f>
        <v>2479294.9727716995</v>
      </c>
    </row>
    <row r="37" spans="3:25" ht="14.25" thickBot="1" x14ac:dyDescent="0.35">
      <c r="C37" s="283" t="s">
        <v>299</v>
      </c>
      <c r="D37" s="284"/>
      <c r="E37" s="360"/>
      <c r="F37" s="286"/>
      <c r="G37" s="1375">
        <f t="shared" ref="G37:W37" si="14">G29+G30</f>
        <v>9157358.5446671024</v>
      </c>
      <c r="H37" s="1375">
        <f t="shared" si="14"/>
        <v>15761037.461293206</v>
      </c>
      <c r="I37" s="1375">
        <f t="shared" si="14"/>
        <v>15817172.13675493</v>
      </c>
      <c r="J37" s="1375">
        <f t="shared" si="14"/>
        <v>15865455.662852325</v>
      </c>
      <c r="K37" s="1375">
        <f t="shared" si="14"/>
        <v>15913210.71023462</v>
      </c>
      <c r="L37" s="1375">
        <f t="shared" si="14"/>
        <v>15956547.981185421</v>
      </c>
      <c r="M37" s="1375">
        <f t="shared" si="14"/>
        <v>15995231.374102563</v>
      </c>
      <c r="N37" s="1375">
        <f t="shared" si="14"/>
        <v>16029087.888937294</v>
      </c>
      <c r="O37" s="1375">
        <f t="shared" si="14"/>
        <v>16057890.121342912</v>
      </c>
      <c r="P37" s="1375">
        <f t="shared" si="14"/>
        <v>16081449.731467649</v>
      </c>
      <c r="Q37" s="1375">
        <f t="shared" si="14"/>
        <v>16099422.23524911</v>
      </c>
      <c r="R37" s="1375">
        <f t="shared" si="14"/>
        <v>16111717.382684067</v>
      </c>
      <c r="S37" s="1375">
        <f t="shared" si="14"/>
        <v>16117952.724406846</v>
      </c>
      <c r="T37" s="1375">
        <f t="shared" si="14"/>
        <v>16024248.637289427</v>
      </c>
      <c r="U37" s="1375">
        <f t="shared" si="14"/>
        <v>15571786.466415286</v>
      </c>
      <c r="V37" s="1375">
        <f t="shared" si="14"/>
        <v>15107854.466073446</v>
      </c>
      <c r="W37" s="1375">
        <f t="shared" si="14"/>
        <v>14632142.481559284</v>
      </c>
      <c r="X37" s="1376">
        <f t="shared" ref="X37" si="15">X29+X30</f>
        <v>5893474.9258529805</v>
      </c>
    </row>
    <row r="38" spans="3:25" x14ac:dyDescent="0.3">
      <c r="G38" s="1378"/>
      <c r="H38" s="1378"/>
      <c r="I38" s="1378"/>
      <c r="J38" s="1378"/>
      <c r="K38" s="1378"/>
      <c r="L38" s="1378"/>
      <c r="M38" s="1378"/>
      <c r="N38" s="1378"/>
      <c r="O38" s="1378"/>
      <c r="P38" s="1378"/>
      <c r="Q38" s="1378"/>
      <c r="R38" s="1378"/>
      <c r="S38" s="1378"/>
      <c r="T38" s="1378"/>
      <c r="U38" s="1378"/>
      <c r="V38" s="1378"/>
      <c r="W38" s="1378"/>
      <c r="X38" s="1378"/>
    </row>
    <row r="39" spans="3:25" hidden="1" outlineLevel="1" x14ac:dyDescent="0.3">
      <c r="Y39" s="42" t="s">
        <v>179</v>
      </c>
    </row>
    <row r="40" spans="3:25" hidden="1" outlineLevel="1" x14ac:dyDescent="0.3"/>
    <row r="41" spans="3:25" hidden="1" outlineLevel="1" x14ac:dyDescent="0.3"/>
    <row r="42" spans="3:25" hidden="1" outlineLevel="1" x14ac:dyDescent="0.3"/>
    <row r="43" spans="3:25" hidden="1" outlineLevel="1" x14ac:dyDescent="0.3"/>
    <row r="44" spans="3:25" hidden="1" outlineLevel="1" x14ac:dyDescent="0.3"/>
    <row r="45" spans="3:25" hidden="1" outlineLevel="1" x14ac:dyDescent="0.3"/>
    <row r="46" spans="3:25" hidden="1" outlineLevel="1" x14ac:dyDescent="0.3"/>
    <row r="47" spans="3:25" hidden="1" outlineLevel="1" x14ac:dyDescent="0.3"/>
    <row r="48" spans="3:25" hidden="1" outlineLevel="1" x14ac:dyDescent="0.3"/>
    <row r="49" hidden="1" outlineLevel="1" x14ac:dyDescent="0.3"/>
    <row r="50" hidden="1" outlineLevel="1" x14ac:dyDescent="0.3"/>
    <row r="51" hidden="1" outlineLevel="1" x14ac:dyDescent="0.3"/>
    <row r="52" hidden="1" outlineLevel="1" x14ac:dyDescent="0.3"/>
    <row r="53" hidden="1" outlineLevel="1" x14ac:dyDescent="0.3"/>
    <row r="54" hidden="1" outlineLevel="1" x14ac:dyDescent="0.3"/>
    <row r="55" hidden="1" outlineLevel="1" x14ac:dyDescent="0.3"/>
    <row r="56" hidden="1" outlineLevel="1" x14ac:dyDescent="0.3"/>
    <row r="57" hidden="1" outlineLevel="1" x14ac:dyDescent="0.3"/>
    <row r="58" hidden="1" outlineLevel="1" x14ac:dyDescent="0.3"/>
    <row r="59" hidden="1" outlineLevel="1" x14ac:dyDescent="0.3"/>
    <row r="60" hidden="1" outlineLevel="1" x14ac:dyDescent="0.3"/>
    <row r="61" hidden="1" outlineLevel="1" x14ac:dyDescent="0.3"/>
    <row r="62" hidden="1" outlineLevel="1" x14ac:dyDescent="0.3"/>
    <row r="63" hidden="1" outlineLevel="1" x14ac:dyDescent="0.3"/>
    <row r="64" hidden="1" outlineLevel="1" x14ac:dyDescent="0.3"/>
    <row r="65" spans="2:237" hidden="1" outlineLevel="1" x14ac:dyDescent="0.3"/>
    <row r="66" spans="2:237" ht="14.25" collapsed="1" thickBot="1" x14ac:dyDescent="0.35">
      <c r="G66" s="263"/>
      <c r="H66" s="263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</row>
    <row r="67" spans="2:237" ht="14.25" thickBot="1" x14ac:dyDescent="0.35">
      <c r="B67" s="42" t="s">
        <v>194</v>
      </c>
      <c r="C67" s="419" t="s">
        <v>382</v>
      </c>
      <c r="D67" s="594" t="s">
        <v>545</v>
      </c>
      <c r="E67" s="595">
        <f>시나리오분석!Q29</f>
        <v>68500000</v>
      </c>
      <c r="F67" s="217" t="s">
        <v>271</v>
      </c>
      <c r="G67" s="1069"/>
      <c r="H67" s="1069"/>
      <c r="I67" s="1069"/>
      <c r="J67" s="1069"/>
      <c r="K67" s="1069"/>
      <c r="L67" s="1069"/>
      <c r="M67" s="1069"/>
      <c r="N67" s="1069"/>
      <c r="O67" s="1069"/>
      <c r="P67" s="1069"/>
      <c r="Q67" s="1069"/>
      <c r="R67" s="1069"/>
      <c r="S67" s="1069"/>
      <c r="T67" s="1069"/>
      <c r="U67" s="1069"/>
      <c r="V67" s="1069"/>
      <c r="W67" s="1069"/>
      <c r="X67" s="1069"/>
    </row>
    <row r="68" spans="2:237" x14ac:dyDescent="0.3">
      <c r="C68" s="2230" t="s">
        <v>47</v>
      </c>
      <c r="D68" s="2231"/>
      <c r="E68" s="541"/>
      <c r="F68" s="542"/>
      <c r="G68" s="542" t="s">
        <v>58</v>
      </c>
      <c r="H68" s="542" t="s">
        <v>59</v>
      </c>
      <c r="I68" s="542" t="s">
        <v>60</v>
      </c>
      <c r="J68" s="542" t="s">
        <v>61</v>
      </c>
      <c r="K68" s="542" t="s">
        <v>62</v>
      </c>
      <c r="L68" s="542" t="s">
        <v>63</v>
      </c>
      <c r="M68" s="542" t="s">
        <v>64</v>
      </c>
      <c r="N68" s="542" t="s">
        <v>65</v>
      </c>
      <c r="O68" s="542" t="s">
        <v>66</v>
      </c>
      <c r="P68" s="542" t="s">
        <v>67</v>
      </c>
      <c r="Q68" s="542" t="s">
        <v>68</v>
      </c>
      <c r="R68" s="542" t="s">
        <v>69</v>
      </c>
      <c r="S68" s="542" t="s">
        <v>70</v>
      </c>
      <c r="T68" s="542" t="s">
        <v>71</v>
      </c>
      <c r="U68" s="542" t="s">
        <v>72</v>
      </c>
      <c r="V68" s="542" t="s">
        <v>73</v>
      </c>
      <c r="W68" s="542" t="s">
        <v>74</v>
      </c>
      <c r="X68" s="543" t="s">
        <v>151</v>
      </c>
    </row>
    <row r="69" spans="2:237" x14ac:dyDescent="0.3">
      <c r="C69" s="2232"/>
      <c r="D69" s="2206"/>
      <c r="E69" s="377"/>
      <c r="F69" s="378" t="s">
        <v>57</v>
      </c>
      <c r="G69" s="379">
        <v>2020</v>
      </c>
      <c r="H69" s="379">
        <v>2021</v>
      </c>
      <c r="I69" s="379">
        <v>2022</v>
      </c>
      <c r="J69" s="379">
        <v>2023</v>
      </c>
      <c r="K69" s="379">
        <v>2024</v>
      </c>
      <c r="L69" s="379">
        <v>2025</v>
      </c>
      <c r="M69" s="379">
        <v>2026</v>
      </c>
      <c r="N69" s="379">
        <v>2027</v>
      </c>
      <c r="O69" s="379">
        <v>2028</v>
      </c>
      <c r="P69" s="379">
        <v>2029</v>
      </c>
      <c r="Q69" s="379">
        <v>2030</v>
      </c>
      <c r="R69" s="379">
        <v>2031</v>
      </c>
      <c r="S69" s="379">
        <v>2032</v>
      </c>
      <c r="T69" s="379">
        <v>2033</v>
      </c>
      <c r="U69" s="379">
        <v>2034</v>
      </c>
      <c r="V69" s="379">
        <v>2035</v>
      </c>
      <c r="W69" s="379">
        <v>2036</v>
      </c>
      <c r="X69" s="544">
        <v>2037</v>
      </c>
    </row>
    <row r="70" spans="2:237" x14ac:dyDescent="0.3">
      <c r="C70" s="545" t="s">
        <v>376</v>
      </c>
      <c r="D70" s="406"/>
      <c r="E70" s="406"/>
      <c r="F70" s="410">
        <f>F36</f>
        <v>0</v>
      </c>
      <c r="G70" s="411">
        <f>G36</f>
        <v>3823819.9401129112</v>
      </c>
      <c r="H70" s="411">
        <f ca="1">H36</f>
        <v>6578764.3377263015</v>
      </c>
      <c r="I70" s="411">
        <f ca="1">I36</f>
        <v>6781528.918359533</v>
      </c>
      <c r="J70" s="411">
        <f ca="1">J36</f>
        <v>6902222.3525203699</v>
      </c>
      <c r="K70" s="411">
        <f t="shared" ref="K70:X70" ca="1" si="16">K36</f>
        <v>6997044.1648476748</v>
      </c>
      <c r="L70" s="411">
        <f t="shared" ca="1" si="16"/>
        <v>7077767.3677368397</v>
      </c>
      <c r="M70" s="411">
        <f t="shared" ca="1" si="16"/>
        <v>7154627.8518580683</v>
      </c>
      <c r="N70" s="411">
        <f t="shared" ca="1" si="16"/>
        <v>7227482.0271708956</v>
      </c>
      <c r="O70" s="411">
        <f t="shared" ca="1" si="16"/>
        <v>7426671.5130675584</v>
      </c>
      <c r="P70" s="411">
        <f t="shared" ca="1" si="16"/>
        <v>7558109.15947109</v>
      </c>
      <c r="Q70" s="411">
        <f t="shared" ca="1" si="16"/>
        <v>7573026.3376097018</v>
      </c>
      <c r="R70" s="411">
        <f t="shared" ca="1" si="16"/>
        <v>7583231.3099807166</v>
      </c>
      <c r="S70" s="411">
        <f t="shared" ca="1" si="16"/>
        <v>7588406.6436106227</v>
      </c>
      <c r="T70" s="411">
        <f t="shared" ca="1" si="16"/>
        <v>7510632.2513031652</v>
      </c>
      <c r="U70" s="411">
        <f t="shared" ca="1" si="16"/>
        <v>7135088.6494776281</v>
      </c>
      <c r="V70" s="411">
        <f t="shared" ca="1" si="16"/>
        <v>6750025.0891939001</v>
      </c>
      <c r="W70" s="411">
        <f t="shared" ca="1" si="16"/>
        <v>6355184.1420471454</v>
      </c>
      <c r="X70" s="546">
        <f t="shared" ca="1" si="16"/>
        <v>2479294.9727716995</v>
      </c>
    </row>
    <row r="71" spans="2:237" x14ac:dyDescent="0.3">
      <c r="C71" s="547" t="s">
        <v>377</v>
      </c>
      <c r="D71" s="409"/>
      <c r="E71" s="409"/>
      <c r="F71" s="412"/>
      <c r="G71" s="413">
        <v>0</v>
      </c>
      <c r="H71" s="413">
        <f ca="1">G77</f>
        <v>323819.94011291116</v>
      </c>
      <c r="I71" s="413">
        <f ca="1">H77</f>
        <v>402584.27783921268</v>
      </c>
      <c r="J71" s="413">
        <f ca="1">I77</f>
        <v>3184113.1961987456</v>
      </c>
      <c r="K71" s="413">
        <f t="shared" ref="K71:W71" ca="1" si="17">J77</f>
        <v>2086335.5487191156</v>
      </c>
      <c r="L71" s="413">
        <f t="shared" ca="1" si="17"/>
        <v>83379.713566791266</v>
      </c>
      <c r="M71" s="413">
        <f t="shared" ca="1" si="17"/>
        <v>161147.08130363096</v>
      </c>
      <c r="N71" s="413">
        <f t="shared" ca="1" si="17"/>
        <v>315774.93316169921</v>
      </c>
      <c r="O71" s="413">
        <f t="shared" ca="1" si="17"/>
        <v>43256.960332594812</v>
      </c>
      <c r="P71" s="413">
        <f t="shared" ca="1" si="17"/>
        <v>4969928.4734001532</v>
      </c>
      <c r="Q71" s="413">
        <f t="shared" ca="1" si="17"/>
        <v>28037.632871244103</v>
      </c>
      <c r="R71" s="413">
        <f t="shared" ca="1" si="17"/>
        <v>101063.97048094589</v>
      </c>
      <c r="S71" s="413">
        <f t="shared" ca="1" si="17"/>
        <v>184295.28046166245</v>
      </c>
      <c r="T71" s="413">
        <f t="shared" ca="1" si="17"/>
        <v>272701.92407228518</v>
      </c>
      <c r="U71" s="413">
        <f t="shared" ca="1" si="17"/>
        <v>283334.1753754504</v>
      </c>
      <c r="V71" s="413">
        <f t="shared" ca="1" si="17"/>
        <v>418422.82485307846</v>
      </c>
      <c r="W71" s="413">
        <f t="shared" ca="1" si="17"/>
        <v>168447.91404697858</v>
      </c>
      <c r="X71" s="548">
        <f ca="1">W77+E67</f>
        <v>68523632.056094125</v>
      </c>
    </row>
    <row r="72" spans="2:237" hidden="1" x14ac:dyDescent="0.3">
      <c r="C72" s="549" t="s">
        <v>378</v>
      </c>
      <c r="D72" s="27"/>
      <c r="E72" s="27"/>
      <c r="F72" s="266"/>
      <c r="G72" s="263"/>
      <c r="H72" s="263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550"/>
    </row>
    <row r="73" spans="2:237" x14ac:dyDescent="0.3">
      <c r="C73" s="549" t="s">
        <v>728</v>
      </c>
      <c r="D73" s="27"/>
      <c r="E73" s="27"/>
      <c r="F73" s="266"/>
      <c r="G73" s="263">
        <f>MAX(G70+G71,0)</f>
        <v>3823819.9401129112</v>
      </c>
      <c r="H73" s="263">
        <f ca="1">MAX(H70+H71,0)</f>
        <v>6902584.2778392127</v>
      </c>
      <c r="I73" s="263">
        <f t="shared" ref="I73:W73" ca="1" si="18">MAX(I70+I71,0)</f>
        <v>7184113.1961987456</v>
      </c>
      <c r="J73" s="263">
        <f t="shared" ca="1" si="18"/>
        <v>10086335.548719116</v>
      </c>
      <c r="K73" s="263">
        <f t="shared" ca="1" si="18"/>
        <v>9083379.7135667913</v>
      </c>
      <c r="L73" s="263">
        <f t="shared" ca="1" si="18"/>
        <v>7161147.081303631</v>
      </c>
      <c r="M73" s="263">
        <f t="shared" ca="1" si="18"/>
        <v>7315774.9331616992</v>
      </c>
      <c r="N73" s="263">
        <f t="shared" ca="1" si="18"/>
        <v>7543256.9603325948</v>
      </c>
      <c r="O73" s="263">
        <f t="shared" ca="1" si="18"/>
        <v>7469928.4734001532</v>
      </c>
      <c r="P73" s="263">
        <f t="shared" ca="1" si="18"/>
        <v>12528037.632871244</v>
      </c>
      <c r="Q73" s="263">
        <f t="shared" ca="1" si="18"/>
        <v>7601063.9704809459</v>
      </c>
      <c r="R73" s="263">
        <f t="shared" ca="1" si="18"/>
        <v>7684295.2804616624</v>
      </c>
      <c r="S73" s="263">
        <f t="shared" ca="1" si="18"/>
        <v>7772701.9240722852</v>
      </c>
      <c r="T73" s="263">
        <f t="shared" ca="1" si="18"/>
        <v>7783334.1753754504</v>
      </c>
      <c r="U73" s="263">
        <f t="shared" ca="1" si="18"/>
        <v>7418422.8248530785</v>
      </c>
      <c r="V73" s="263">
        <f t="shared" ca="1" si="18"/>
        <v>7168447.9140469786</v>
      </c>
      <c r="W73" s="263">
        <f t="shared" ca="1" si="18"/>
        <v>6523632.056094124</v>
      </c>
      <c r="X73" s="550">
        <f ca="1">MAX(X70+X71,0)</f>
        <v>71002927.028865829</v>
      </c>
    </row>
    <row r="74" spans="2:237" x14ac:dyDescent="0.3">
      <c r="C74" s="549" t="s">
        <v>379</v>
      </c>
      <c r="D74" s="27"/>
      <c r="E74" s="27"/>
      <c r="F74" s="266"/>
      <c r="G74" s="263"/>
      <c r="H74" s="263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551">
        <f ca="1">+X70+X71</f>
        <v>71002927.028865829</v>
      </c>
    </row>
    <row r="75" spans="2:237" x14ac:dyDescent="0.3">
      <c r="C75" s="552" t="s">
        <v>503</v>
      </c>
      <c r="D75" s="439"/>
      <c r="E75" s="439"/>
      <c r="F75" s="440"/>
      <c r="G75" s="2092">
        <f ca="1">500000*ROUNDDOWN(MAX(MIN(G73,G76,MAX(G95-SUM(H14:H25,H31,H32)/12*3,0)),0)/500000,0)</f>
        <v>3500000</v>
      </c>
      <c r="H75" s="2092">
        <f t="shared" ref="H75:X75" ca="1" si="19">500000*ROUNDDOWN(MAX(MIN(H73,H76,MAX(H95-SUM(I14:I25,I31,I32)/12*3,0)),0)/500000,0)</f>
        <v>6500000</v>
      </c>
      <c r="I75" s="441">
        <f t="shared" ca="1" si="19"/>
        <v>4000000</v>
      </c>
      <c r="J75" s="441">
        <f t="shared" ca="1" si="19"/>
        <v>8000000</v>
      </c>
      <c r="K75" s="441">
        <f t="shared" ca="1" si="19"/>
        <v>9000000</v>
      </c>
      <c r="L75" s="441">
        <f t="shared" ca="1" si="19"/>
        <v>7000000</v>
      </c>
      <c r="M75" s="441">
        <f t="shared" ca="1" si="19"/>
        <v>7000000</v>
      </c>
      <c r="N75" s="441">
        <f t="shared" ca="1" si="19"/>
        <v>7500000</v>
      </c>
      <c r="O75" s="441">
        <f t="shared" ca="1" si="19"/>
        <v>2500000</v>
      </c>
      <c r="P75" s="441">
        <f t="shared" ca="1" si="19"/>
        <v>12500000</v>
      </c>
      <c r="Q75" s="441">
        <f t="shared" ca="1" si="19"/>
        <v>7500000</v>
      </c>
      <c r="R75" s="441">
        <f t="shared" ca="1" si="19"/>
        <v>7500000</v>
      </c>
      <c r="S75" s="441">
        <f t="shared" ca="1" si="19"/>
        <v>7500000</v>
      </c>
      <c r="T75" s="441">
        <f t="shared" ca="1" si="19"/>
        <v>7500000</v>
      </c>
      <c r="U75" s="441">
        <f t="shared" ca="1" si="19"/>
        <v>7000000</v>
      </c>
      <c r="V75" s="441">
        <f t="shared" ca="1" si="19"/>
        <v>7000000</v>
      </c>
      <c r="W75" s="441">
        <f t="shared" ca="1" si="19"/>
        <v>6500000</v>
      </c>
      <c r="X75" s="441">
        <f t="shared" ca="1" si="19"/>
        <v>71000000</v>
      </c>
      <c r="Y75" s="1466"/>
    </row>
    <row r="76" spans="2:237" x14ac:dyDescent="0.3">
      <c r="C76" s="547" t="s">
        <v>398</v>
      </c>
      <c r="D76" s="435"/>
      <c r="E76" s="435"/>
      <c r="F76" s="436"/>
      <c r="G76" s="413">
        <f t="shared" ref="G76:W76" si="20">G70+G71</f>
        <v>3823819.9401129112</v>
      </c>
      <c r="H76" s="413">
        <f t="shared" ca="1" si="20"/>
        <v>6902584.2778392127</v>
      </c>
      <c r="I76" s="413">
        <f t="shared" ca="1" si="20"/>
        <v>7184113.1961987456</v>
      </c>
      <c r="J76" s="413">
        <f t="shared" ca="1" si="20"/>
        <v>10086335.548719116</v>
      </c>
      <c r="K76" s="413">
        <f t="shared" ca="1" si="20"/>
        <v>9083379.7135667913</v>
      </c>
      <c r="L76" s="413">
        <f t="shared" ca="1" si="20"/>
        <v>7161147.081303631</v>
      </c>
      <c r="M76" s="413">
        <f t="shared" ca="1" si="20"/>
        <v>7315774.9331616992</v>
      </c>
      <c r="N76" s="413">
        <f t="shared" ca="1" si="20"/>
        <v>7543256.9603325948</v>
      </c>
      <c r="O76" s="413">
        <f t="shared" ca="1" si="20"/>
        <v>7469928.4734001532</v>
      </c>
      <c r="P76" s="413">
        <f t="shared" ca="1" si="20"/>
        <v>12528037.632871244</v>
      </c>
      <c r="Q76" s="413">
        <f t="shared" ca="1" si="20"/>
        <v>7601063.9704809459</v>
      </c>
      <c r="R76" s="413">
        <f t="shared" ca="1" si="20"/>
        <v>7684295.2804616624</v>
      </c>
      <c r="S76" s="413">
        <f t="shared" ca="1" si="20"/>
        <v>7772701.9240722852</v>
      </c>
      <c r="T76" s="413">
        <f t="shared" ca="1" si="20"/>
        <v>7783334.1753754504</v>
      </c>
      <c r="U76" s="413">
        <f t="shared" ca="1" si="20"/>
        <v>7418422.8248530785</v>
      </c>
      <c r="V76" s="413">
        <f t="shared" ca="1" si="20"/>
        <v>7168447.9140469786</v>
      </c>
      <c r="W76" s="413">
        <f t="shared" ca="1" si="20"/>
        <v>6523632.056094124</v>
      </c>
      <c r="X76" s="553">
        <f ca="1">X70+X71</f>
        <v>71002927.028865829</v>
      </c>
    </row>
    <row r="77" spans="2:237" ht="14.25" thickBot="1" x14ac:dyDescent="0.35">
      <c r="C77" s="554" t="s">
        <v>380</v>
      </c>
      <c r="D77" s="555"/>
      <c r="E77" s="555"/>
      <c r="F77" s="556"/>
      <c r="G77" s="557">
        <f t="shared" ref="G77:X77" ca="1" si="21">G71+G70-G75</f>
        <v>323819.94011291116</v>
      </c>
      <c r="H77" s="557">
        <f ca="1">H71+H70-H75</f>
        <v>402584.27783921268</v>
      </c>
      <c r="I77" s="557">
        <f t="shared" ca="1" si="21"/>
        <v>3184113.1961987456</v>
      </c>
      <c r="J77" s="557">
        <f t="shared" ca="1" si="21"/>
        <v>2086335.5487191156</v>
      </c>
      <c r="K77" s="557">
        <f t="shared" ca="1" si="21"/>
        <v>83379.713566791266</v>
      </c>
      <c r="L77" s="557">
        <f t="shared" ca="1" si="21"/>
        <v>161147.08130363096</v>
      </c>
      <c r="M77" s="557">
        <f t="shared" ca="1" si="21"/>
        <v>315774.93316169921</v>
      </c>
      <c r="N77" s="557">
        <f t="shared" ca="1" si="21"/>
        <v>43256.960332594812</v>
      </c>
      <c r="O77" s="557">
        <f t="shared" ca="1" si="21"/>
        <v>4969928.4734001532</v>
      </c>
      <c r="P77" s="557">
        <f t="shared" ca="1" si="21"/>
        <v>28037.632871244103</v>
      </c>
      <c r="Q77" s="557">
        <f t="shared" ca="1" si="21"/>
        <v>101063.97048094589</v>
      </c>
      <c r="R77" s="557">
        <f t="shared" ca="1" si="21"/>
        <v>184295.28046166245</v>
      </c>
      <c r="S77" s="557">
        <f t="shared" ca="1" si="21"/>
        <v>272701.92407228518</v>
      </c>
      <c r="T77" s="557">
        <f t="shared" ca="1" si="21"/>
        <v>283334.1753754504</v>
      </c>
      <c r="U77" s="557">
        <f t="shared" ca="1" si="21"/>
        <v>418422.82485307846</v>
      </c>
      <c r="V77" s="557">
        <f t="shared" ca="1" si="21"/>
        <v>168447.91404697858</v>
      </c>
      <c r="W77" s="557">
        <f t="shared" ca="1" si="21"/>
        <v>23632.056094123982</v>
      </c>
      <c r="X77" s="558">
        <f t="shared" ca="1" si="21"/>
        <v>2927.0288658291101</v>
      </c>
    </row>
    <row r="78" spans="2:237" ht="16.5" x14ac:dyDescent="0.3">
      <c r="Z78" s="481"/>
      <c r="AA78" s="481"/>
      <c r="AB78" s="1416"/>
      <c r="AC78" s="1414"/>
      <c r="AD78" s="1414"/>
      <c r="AE78" s="1414"/>
      <c r="AF78" s="1414"/>
      <c r="AG78" s="1417">
        <v>1</v>
      </c>
      <c r="AH78" s="1417">
        <f>AG78</f>
        <v>1</v>
      </c>
      <c r="AI78" s="1417">
        <f t="shared" ref="AI78:AR78" si="22">AH78</f>
        <v>1</v>
      </c>
      <c r="AJ78" s="1417">
        <f t="shared" si="22"/>
        <v>1</v>
      </c>
      <c r="AK78" s="1417">
        <f t="shared" si="22"/>
        <v>1</v>
      </c>
      <c r="AL78" s="1417">
        <f t="shared" si="22"/>
        <v>1</v>
      </c>
      <c r="AM78" s="1417">
        <f t="shared" si="22"/>
        <v>1</v>
      </c>
      <c r="AN78" s="1417">
        <f t="shared" si="22"/>
        <v>1</v>
      </c>
      <c r="AO78" s="1417">
        <f t="shared" si="22"/>
        <v>1</v>
      </c>
      <c r="AP78" s="1417">
        <f t="shared" si="22"/>
        <v>1</v>
      </c>
      <c r="AQ78" s="1417">
        <f t="shared" si="22"/>
        <v>1</v>
      </c>
      <c r="AR78" s="1417">
        <f t="shared" si="22"/>
        <v>1</v>
      </c>
      <c r="AS78" s="1416">
        <f>+AR78+1</f>
        <v>2</v>
      </c>
      <c r="AT78" s="1416">
        <f>AS78</f>
        <v>2</v>
      </c>
      <c r="AU78" s="1416">
        <f t="shared" ref="AU78:BD78" si="23">AT78</f>
        <v>2</v>
      </c>
      <c r="AV78" s="1416">
        <f t="shared" si="23"/>
        <v>2</v>
      </c>
      <c r="AW78" s="1416">
        <f t="shared" si="23"/>
        <v>2</v>
      </c>
      <c r="AX78" s="1416">
        <f t="shared" si="23"/>
        <v>2</v>
      </c>
      <c r="AY78" s="1416">
        <f t="shared" si="23"/>
        <v>2</v>
      </c>
      <c r="AZ78" s="1416">
        <f t="shared" si="23"/>
        <v>2</v>
      </c>
      <c r="BA78" s="1416">
        <f t="shared" si="23"/>
        <v>2</v>
      </c>
      <c r="BB78" s="1416">
        <f t="shared" si="23"/>
        <v>2</v>
      </c>
      <c r="BC78" s="1416">
        <f t="shared" si="23"/>
        <v>2</v>
      </c>
      <c r="BD78" s="1416">
        <f t="shared" si="23"/>
        <v>2</v>
      </c>
      <c r="BE78" s="1417">
        <f>+BD78+1</f>
        <v>3</v>
      </c>
      <c r="BF78" s="1417">
        <f>BE78</f>
        <v>3</v>
      </c>
      <c r="BG78" s="1417">
        <f t="shared" ref="BG78:BP78" si="24">BF78</f>
        <v>3</v>
      </c>
      <c r="BH78" s="1417">
        <f t="shared" si="24"/>
        <v>3</v>
      </c>
      <c r="BI78" s="1417">
        <f t="shared" si="24"/>
        <v>3</v>
      </c>
      <c r="BJ78" s="1417">
        <f t="shared" si="24"/>
        <v>3</v>
      </c>
      <c r="BK78" s="1417">
        <f t="shared" si="24"/>
        <v>3</v>
      </c>
      <c r="BL78" s="1417">
        <f t="shared" si="24"/>
        <v>3</v>
      </c>
      <c r="BM78" s="1417">
        <f t="shared" si="24"/>
        <v>3</v>
      </c>
      <c r="BN78" s="1417">
        <f t="shared" si="24"/>
        <v>3</v>
      </c>
      <c r="BO78" s="1417">
        <f t="shared" si="24"/>
        <v>3</v>
      </c>
      <c r="BP78" s="1417">
        <f t="shared" si="24"/>
        <v>3</v>
      </c>
      <c r="BQ78" s="1416">
        <f>+BP78+1</f>
        <v>4</v>
      </c>
      <c r="BR78" s="1416">
        <f>BQ78</f>
        <v>4</v>
      </c>
      <c r="BS78" s="1416">
        <f t="shared" ref="BS78:CB78" si="25">BR78</f>
        <v>4</v>
      </c>
      <c r="BT78" s="1416">
        <f t="shared" si="25"/>
        <v>4</v>
      </c>
      <c r="BU78" s="1416">
        <f t="shared" si="25"/>
        <v>4</v>
      </c>
      <c r="BV78" s="1416">
        <f t="shared" si="25"/>
        <v>4</v>
      </c>
      <c r="BW78" s="1416">
        <f t="shared" si="25"/>
        <v>4</v>
      </c>
      <c r="BX78" s="1416">
        <f t="shared" si="25"/>
        <v>4</v>
      </c>
      <c r="BY78" s="1416">
        <f t="shared" si="25"/>
        <v>4</v>
      </c>
      <c r="BZ78" s="1416">
        <f t="shared" si="25"/>
        <v>4</v>
      </c>
      <c r="CA78" s="1416">
        <f t="shared" si="25"/>
        <v>4</v>
      </c>
      <c r="CB78" s="1416">
        <f t="shared" si="25"/>
        <v>4</v>
      </c>
      <c r="CC78" s="1417">
        <f>+CB78+1</f>
        <v>5</v>
      </c>
      <c r="CD78" s="1417">
        <f>CC78</f>
        <v>5</v>
      </c>
      <c r="CE78" s="1417">
        <f t="shared" ref="CE78:CN78" si="26">CD78</f>
        <v>5</v>
      </c>
      <c r="CF78" s="1417">
        <f t="shared" si="26"/>
        <v>5</v>
      </c>
      <c r="CG78" s="1417">
        <f t="shared" si="26"/>
        <v>5</v>
      </c>
      <c r="CH78" s="1417">
        <f t="shared" si="26"/>
        <v>5</v>
      </c>
      <c r="CI78" s="1417">
        <f t="shared" si="26"/>
        <v>5</v>
      </c>
      <c r="CJ78" s="1417">
        <f t="shared" si="26"/>
        <v>5</v>
      </c>
      <c r="CK78" s="1417">
        <f t="shared" si="26"/>
        <v>5</v>
      </c>
      <c r="CL78" s="1417">
        <f t="shared" si="26"/>
        <v>5</v>
      </c>
      <c r="CM78" s="1417">
        <f t="shared" si="26"/>
        <v>5</v>
      </c>
      <c r="CN78" s="1417">
        <f t="shared" si="26"/>
        <v>5</v>
      </c>
      <c r="CO78" s="1416">
        <f>+CN78+1</f>
        <v>6</v>
      </c>
      <c r="CP78" s="1416">
        <f>CO78</f>
        <v>6</v>
      </c>
      <c r="CQ78" s="1416">
        <f t="shared" ref="CQ78:CZ78" si="27">CP78</f>
        <v>6</v>
      </c>
      <c r="CR78" s="1416">
        <f t="shared" si="27"/>
        <v>6</v>
      </c>
      <c r="CS78" s="1416">
        <f t="shared" si="27"/>
        <v>6</v>
      </c>
      <c r="CT78" s="1416">
        <f t="shared" si="27"/>
        <v>6</v>
      </c>
      <c r="CU78" s="1416">
        <f t="shared" si="27"/>
        <v>6</v>
      </c>
      <c r="CV78" s="1416">
        <f t="shared" si="27"/>
        <v>6</v>
      </c>
      <c r="CW78" s="1416">
        <f t="shared" si="27"/>
        <v>6</v>
      </c>
      <c r="CX78" s="1416">
        <f t="shared" si="27"/>
        <v>6</v>
      </c>
      <c r="CY78" s="1416">
        <f t="shared" si="27"/>
        <v>6</v>
      </c>
      <c r="CZ78" s="1416">
        <f t="shared" si="27"/>
        <v>6</v>
      </c>
      <c r="DA78" s="1417">
        <f>+CZ78+1</f>
        <v>7</v>
      </c>
      <c r="DB78" s="1417">
        <f>DA78</f>
        <v>7</v>
      </c>
      <c r="DC78" s="1417">
        <f t="shared" ref="DC78:DL78" si="28">DB78</f>
        <v>7</v>
      </c>
      <c r="DD78" s="1417">
        <f t="shared" si="28"/>
        <v>7</v>
      </c>
      <c r="DE78" s="1417">
        <f t="shared" si="28"/>
        <v>7</v>
      </c>
      <c r="DF78" s="1417">
        <f t="shared" si="28"/>
        <v>7</v>
      </c>
      <c r="DG78" s="1417">
        <f t="shared" si="28"/>
        <v>7</v>
      </c>
      <c r="DH78" s="1417">
        <f t="shared" si="28"/>
        <v>7</v>
      </c>
      <c r="DI78" s="1417">
        <f t="shared" si="28"/>
        <v>7</v>
      </c>
      <c r="DJ78" s="1417">
        <f t="shared" si="28"/>
        <v>7</v>
      </c>
      <c r="DK78" s="1417">
        <f t="shared" si="28"/>
        <v>7</v>
      </c>
      <c r="DL78" s="1417">
        <f t="shared" si="28"/>
        <v>7</v>
      </c>
      <c r="DM78" s="1416">
        <f>+DL78+1</f>
        <v>8</v>
      </c>
      <c r="DN78" s="1416">
        <f>DM78</f>
        <v>8</v>
      </c>
      <c r="DO78" s="1416">
        <f t="shared" ref="DO78:DX78" si="29">DN78</f>
        <v>8</v>
      </c>
      <c r="DP78" s="1416">
        <f t="shared" si="29"/>
        <v>8</v>
      </c>
      <c r="DQ78" s="1416">
        <f t="shared" si="29"/>
        <v>8</v>
      </c>
      <c r="DR78" s="1416">
        <f t="shared" si="29"/>
        <v>8</v>
      </c>
      <c r="DS78" s="1416">
        <f t="shared" si="29"/>
        <v>8</v>
      </c>
      <c r="DT78" s="1416">
        <f t="shared" si="29"/>
        <v>8</v>
      </c>
      <c r="DU78" s="1416">
        <f t="shared" si="29"/>
        <v>8</v>
      </c>
      <c r="DV78" s="1416">
        <f t="shared" si="29"/>
        <v>8</v>
      </c>
      <c r="DW78" s="1416">
        <f t="shared" si="29"/>
        <v>8</v>
      </c>
      <c r="DX78" s="1416">
        <f t="shared" si="29"/>
        <v>8</v>
      </c>
      <c r="DY78" s="1417">
        <f>+DX78+1</f>
        <v>9</v>
      </c>
      <c r="DZ78" s="1417">
        <f>DY78</f>
        <v>9</v>
      </c>
      <c r="EA78" s="1417">
        <f t="shared" ref="EA78:EJ78" si="30">DZ78</f>
        <v>9</v>
      </c>
      <c r="EB78" s="1417">
        <f t="shared" si="30"/>
        <v>9</v>
      </c>
      <c r="EC78" s="1417">
        <f t="shared" si="30"/>
        <v>9</v>
      </c>
      <c r="ED78" s="1417">
        <f t="shared" si="30"/>
        <v>9</v>
      </c>
      <c r="EE78" s="1417">
        <f t="shared" si="30"/>
        <v>9</v>
      </c>
      <c r="EF78" s="1417">
        <f t="shared" si="30"/>
        <v>9</v>
      </c>
      <c r="EG78" s="1417">
        <f t="shared" si="30"/>
        <v>9</v>
      </c>
      <c r="EH78" s="1417">
        <f t="shared" si="30"/>
        <v>9</v>
      </c>
      <c r="EI78" s="1417">
        <f t="shared" si="30"/>
        <v>9</v>
      </c>
      <c r="EJ78" s="1417">
        <f t="shared" si="30"/>
        <v>9</v>
      </c>
      <c r="EK78" s="1416">
        <f>+EJ78+1</f>
        <v>10</v>
      </c>
      <c r="EL78" s="1416">
        <f>EK78</f>
        <v>10</v>
      </c>
      <c r="EM78" s="1416">
        <f t="shared" ref="EM78:EV78" si="31">EL78</f>
        <v>10</v>
      </c>
      <c r="EN78" s="1416">
        <f t="shared" si="31"/>
        <v>10</v>
      </c>
      <c r="EO78" s="1416">
        <f t="shared" si="31"/>
        <v>10</v>
      </c>
      <c r="EP78" s="1416">
        <f t="shared" si="31"/>
        <v>10</v>
      </c>
      <c r="EQ78" s="1416">
        <f t="shared" si="31"/>
        <v>10</v>
      </c>
      <c r="ER78" s="1416">
        <f t="shared" si="31"/>
        <v>10</v>
      </c>
      <c r="ES78" s="1416">
        <f t="shared" si="31"/>
        <v>10</v>
      </c>
      <c r="ET78" s="1416">
        <f t="shared" si="31"/>
        <v>10</v>
      </c>
      <c r="EU78" s="1416">
        <f t="shared" si="31"/>
        <v>10</v>
      </c>
      <c r="EV78" s="1416">
        <f t="shared" si="31"/>
        <v>10</v>
      </c>
      <c r="EW78" s="1417">
        <f>+EV78+1</f>
        <v>11</v>
      </c>
      <c r="EX78" s="1417">
        <f>EW78</f>
        <v>11</v>
      </c>
      <c r="EY78" s="1417">
        <f t="shared" ref="EY78:FH78" si="32">EX78</f>
        <v>11</v>
      </c>
      <c r="EZ78" s="1417">
        <f t="shared" si="32"/>
        <v>11</v>
      </c>
      <c r="FA78" s="1417">
        <f t="shared" si="32"/>
        <v>11</v>
      </c>
      <c r="FB78" s="1417">
        <f t="shared" si="32"/>
        <v>11</v>
      </c>
      <c r="FC78" s="1417">
        <f t="shared" si="32"/>
        <v>11</v>
      </c>
      <c r="FD78" s="1417">
        <f t="shared" si="32"/>
        <v>11</v>
      </c>
      <c r="FE78" s="1417">
        <f t="shared" si="32"/>
        <v>11</v>
      </c>
      <c r="FF78" s="1417">
        <f t="shared" si="32"/>
        <v>11</v>
      </c>
      <c r="FG78" s="1417">
        <f t="shared" si="32"/>
        <v>11</v>
      </c>
      <c r="FH78" s="1417">
        <f t="shared" si="32"/>
        <v>11</v>
      </c>
      <c r="FI78" s="1416">
        <f>+FH78+1</f>
        <v>12</v>
      </c>
      <c r="FJ78" s="1416">
        <f>FI78</f>
        <v>12</v>
      </c>
      <c r="FK78" s="1416">
        <f t="shared" ref="FK78:FT78" si="33">FJ78</f>
        <v>12</v>
      </c>
      <c r="FL78" s="1416">
        <f t="shared" si="33"/>
        <v>12</v>
      </c>
      <c r="FM78" s="1416">
        <f t="shared" si="33"/>
        <v>12</v>
      </c>
      <c r="FN78" s="1416">
        <f t="shared" si="33"/>
        <v>12</v>
      </c>
      <c r="FO78" s="1416">
        <f t="shared" si="33"/>
        <v>12</v>
      </c>
      <c r="FP78" s="1416">
        <f t="shared" si="33"/>
        <v>12</v>
      </c>
      <c r="FQ78" s="1416">
        <f t="shared" si="33"/>
        <v>12</v>
      </c>
      <c r="FR78" s="1416">
        <f t="shared" si="33"/>
        <v>12</v>
      </c>
      <c r="FS78" s="1416">
        <f t="shared" si="33"/>
        <v>12</v>
      </c>
      <c r="FT78" s="1416">
        <f t="shared" si="33"/>
        <v>12</v>
      </c>
      <c r="FU78" s="1417">
        <f>+FT78+1</f>
        <v>13</v>
      </c>
      <c r="FV78" s="1417">
        <f>FU78</f>
        <v>13</v>
      </c>
      <c r="FW78" s="1417">
        <f t="shared" ref="FW78:GF78" si="34">FV78</f>
        <v>13</v>
      </c>
      <c r="FX78" s="1417">
        <f t="shared" si="34"/>
        <v>13</v>
      </c>
      <c r="FY78" s="1417">
        <f t="shared" si="34"/>
        <v>13</v>
      </c>
      <c r="FZ78" s="1417">
        <f t="shared" si="34"/>
        <v>13</v>
      </c>
      <c r="GA78" s="1417">
        <f t="shared" si="34"/>
        <v>13</v>
      </c>
      <c r="GB78" s="1417">
        <f t="shared" si="34"/>
        <v>13</v>
      </c>
      <c r="GC78" s="1417">
        <f t="shared" si="34"/>
        <v>13</v>
      </c>
      <c r="GD78" s="1417">
        <f t="shared" si="34"/>
        <v>13</v>
      </c>
      <c r="GE78" s="1417">
        <f t="shared" si="34"/>
        <v>13</v>
      </c>
      <c r="GF78" s="1417">
        <f t="shared" si="34"/>
        <v>13</v>
      </c>
      <c r="GG78" s="1416">
        <f>+GF78+1</f>
        <v>14</v>
      </c>
      <c r="GH78" s="1416">
        <f>GG78</f>
        <v>14</v>
      </c>
      <c r="GI78" s="1416">
        <f t="shared" ref="GI78:GR78" si="35">GH78</f>
        <v>14</v>
      </c>
      <c r="GJ78" s="1416">
        <f t="shared" si="35"/>
        <v>14</v>
      </c>
      <c r="GK78" s="1416">
        <f t="shared" si="35"/>
        <v>14</v>
      </c>
      <c r="GL78" s="1416">
        <f t="shared" si="35"/>
        <v>14</v>
      </c>
      <c r="GM78" s="1416">
        <f t="shared" si="35"/>
        <v>14</v>
      </c>
      <c r="GN78" s="1416">
        <f t="shared" si="35"/>
        <v>14</v>
      </c>
      <c r="GO78" s="1416">
        <f t="shared" si="35"/>
        <v>14</v>
      </c>
      <c r="GP78" s="1416">
        <f t="shared" si="35"/>
        <v>14</v>
      </c>
      <c r="GQ78" s="1416">
        <f t="shared" si="35"/>
        <v>14</v>
      </c>
      <c r="GR78" s="1416">
        <f t="shared" si="35"/>
        <v>14</v>
      </c>
      <c r="GS78" s="1417">
        <f>+GR78+1</f>
        <v>15</v>
      </c>
      <c r="GT78" s="1417">
        <f>GS78</f>
        <v>15</v>
      </c>
      <c r="GU78" s="1417">
        <f t="shared" ref="GU78:HD78" si="36">GT78</f>
        <v>15</v>
      </c>
      <c r="GV78" s="1417">
        <f t="shared" si="36"/>
        <v>15</v>
      </c>
      <c r="GW78" s="1417">
        <f t="shared" si="36"/>
        <v>15</v>
      </c>
      <c r="GX78" s="1417">
        <f t="shared" si="36"/>
        <v>15</v>
      </c>
      <c r="GY78" s="1417">
        <f t="shared" si="36"/>
        <v>15</v>
      </c>
      <c r="GZ78" s="1417">
        <f t="shared" si="36"/>
        <v>15</v>
      </c>
      <c r="HA78" s="1417">
        <f t="shared" si="36"/>
        <v>15</v>
      </c>
      <c r="HB78" s="1417">
        <f t="shared" si="36"/>
        <v>15</v>
      </c>
      <c r="HC78" s="1417">
        <f t="shared" si="36"/>
        <v>15</v>
      </c>
      <c r="HD78" s="1417">
        <f t="shared" si="36"/>
        <v>15</v>
      </c>
      <c r="HE78" s="1416">
        <f>+HD78+1</f>
        <v>16</v>
      </c>
      <c r="HF78" s="1416">
        <f>HE78</f>
        <v>16</v>
      </c>
      <c r="HG78" s="1416">
        <f t="shared" ref="HG78:HP78" si="37">HF78</f>
        <v>16</v>
      </c>
      <c r="HH78" s="1416">
        <f t="shared" si="37"/>
        <v>16</v>
      </c>
      <c r="HI78" s="1416">
        <f t="shared" si="37"/>
        <v>16</v>
      </c>
      <c r="HJ78" s="1416">
        <f t="shared" si="37"/>
        <v>16</v>
      </c>
      <c r="HK78" s="1416">
        <f t="shared" si="37"/>
        <v>16</v>
      </c>
      <c r="HL78" s="1416">
        <f t="shared" si="37"/>
        <v>16</v>
      </c>
      <c r="HM78" s="1416">
        <f t="shared" si="37"/>
        <v>16</v>
      </c>
      <c r="HN78" s="1416">
        <f t="shared" si="37"/>
        <v>16</v>
      </c>
      <c r="HO78" s="1416">
        <f t="shared" si="37"/>
        <v>16</v>
      </c>
      <c r="HP78" s="1416">
        <f t="shared" si="37"/>
        <v>16</v>
      </c>
      <c r="HQ78" s="1417">
        <f>+HP78+1</f>
        <v>17</v>
      </c>
      <c r="HR78" s="1417">
        <f>HQ78</f>
        <v>17</v>
      </c>
      <c r="HS78" s="1417">
        <f t="shared" ref="HS78:IB78" si="38">HR78</f>
        <v>17</v>
      </c>
      <c r="HT78" s="1417">
        <f t="shared" si="38"/>
        <v>17</v>
      </c>
      <c r="HU78" s="1417">
        <f t="shared" si="38"/>
        <v>17</v>
      </c>
      <c r="HV78" s="1417">
        <f t="shared" si="38"/>
        <v>17</v>
      </c>
      <c r="HW78" s="1417">
        <f t="shared" si="38"/>
        <v>17</v>
      </c>
      <c r="HX78" s="1417">
        <f t="shared" si="38"/>
        <v>17</v>
      </c>
      <c r="HY78" s="1417">
        <f t="shared" si="38"/>
        <v>17</v>
      </c>
      <c r="HZ78" s="1417">
        <f t="shared" si="38"/>
        <v>17</v>
      </c>
      <c r="IA78" s="1417">
        <f t="shared" si="38"/>
        <v>17</v>
      </c>
      <c r="IB78" s="1417">
        <f t="shared" si="38"/>
        <v>17</v>
      </c>
      <c r="IC78" s="1416">
        <f>+IB78+1</f>
        <v>18</v>
      </c>
    </row>
    <row r="79" spans="2:237" ht="14.25" thickBot="1" x14ac:dyDescent="0.35">
      <c r="B79" s="42"/>
      <c r="C79" s="41" t="s">
        <v>492</v>
      </c>
      <c r="G79" s="217" t="s">
        <v>271</v>
      </c>
      <c r="H79" s="1466"/>
      <c r="Z79" s="1436" t="s">
        <v>1310</v>
      </c>
      <c r="AA79" s="1257"/>
      <c r="AB79" s="1257">
        <f t="shared" ref="AB79:CM79" si="39">VALUE(YEAR(AB81))</f>
        <v>2020</v>
      </c>
      <c r="AC79" s="1257">
        <f t="shared" si="39"/>
        <v>2020</v>
      </c>
      <c r="AD79" s="1257">
        <f t="shared" si="39"/>
        <v>2020</v>
      </c>
      <c r="AE79" s="1257">
        <f t="shared" si="39"/>
        <v>2020</v>
      </c>
      <c r="AF79" s="1257">
        <f t="shared" si="39"/>
        <v>2020</v>
      </c>
      <c r="AG79" s="1257">
        <f t="shared" si="39"/>
        <v>2020</v>
      </c>
      <c r="AH79" s="1257">
        <f t="shared" si="39"/>
        <v>2020</v>
      </c>
      <c r="AI79" s="1257">
        <f t="shared" si="39"/>
        <v>2020</v>
      </c>
      <c r="AJ79" s="1257">
        <f t="shared" si="39"/>
        <v>2020</v>
      </c>
      <c r="AK79" s="1257">
        <f t="shared" si="39"/>
        <v>2020</v>
      </c>
      <c r="AL79" s="1257">
        <f t="shared" si="39"/>
        <v>2020</v>
      </c>
      <c r="AM79" s="1257">
        <f t="shared" si="39"/>
        <v>2020</v>
      </c>
      <c r="AN79" s="1260">
        <f t="shared" si="39"/>
        <v>2021</v>
      </c>
      <c r="AO79" s="1260">
        <f t="shared" si="39"/>
        <v>2021</v>
      </c>
      <c r="AP79" s="1260">
        <f t="shared" si="39"/>
        <v>2021</v>
      </c>
      <c r="AQ79" s="1260">
        <f t="shared" si="39"/>
        <v>2021</v>
      </c>
      <c r="AR79" s="1260">
        <f t="shared" si="39"/>
        <v>2021</v>
      </c>
      <c r="AS79" s="1260">
        <f t="shared" si="39"/>
        <v>2021</v>
      </c>
      <c r="AT79" s="1260">
        <f t="shared" si="39"/>
        <v>2021</v>
      </c>
      <c r="AU79" s="1260">
        <f t="shared" si="39"/>
        <v>2021</v>
      </c>
      <c r="AV79" s="1260">
        <f t="shared" si="39"/>
        <v>2021</v>
      </c>
      <c r="AW79" s="1260">
        <f t="shared" si="39"/>
        <v>2021</v>
      </c>
      <c r="AX79" s="1260">
        <f t="shared" si="39"/>
        <v>2021</v>
      </c>
      <c r="AY79" s="1260">
        <f t="shared" si="39"/>
        <v>2021</v>
      </c>
      <c r="AZ79" s="1257">
        <f t="shared" si="39"/>
        <v>2022</v>
      </c>
      <c r="BA79" s="1257">
        <f t="shared" si="39"/>
        <v>2022</v>
      </c>
      <c r="BB79" s="1257">
        <f t="shared" si="39"/>
        <v>2022</v>
      </c>
      <c r="BC79" s="1257">
        <f t="shared" si="39"/>
        <v>2022</v>
      </c>
      <c r="BD79" s="1257">
        <f t="shared" si="39"/>
        <v>2022</v>
      </c>
      <c r="BE79" s="1257">
        <f t="shared" si="39"/>
        <v>2022</v>
      </c>
      <c r="BF79" s="1257">
        <f t="shared" si="39"/>
        <v>2022</v>
      </c>
      <c r="BG79" s="1257">
        <f t="shared" si="39"/>
        <v>2022</v>
      </c>
      <c r="BH79" s="1257">
        <f t="shared" si="39"/>
        <v>2022</v>
      </c>
      <c r="BI79" s="1257">
        <f t="shared" si="39"/>
        <v>2022</v>
      </c>
      <c r="BJ79" s="1257">
        <f t="shared" si="39"/>
        <v>2022</v>
      </c>
      <c r="BK79" s="1257">
        <f t="shared" si="39"/>
        <v>2022</v>
      </c>
      <c r="BL79" s="1260">
        <f t="shared" si="39"/>
        <v>2023</v>
      </c>
      <c r="BM79" s="1260">
        <f t="shared" si="39"/>
        <v>2023</v>
      </c>
      <c r="BN79" s="1260">
        <f t="shared" si="39"/>
        <v>2023</v>
      </c>
      <c r="BO79" s="1260">
        <f t="shared" si="39"/>
        <v>2023</v>
      </c>
      <c r="BP79" s="1260">
        <f t="shared" si="39"/>
        <v>2023</v>
      </c>
      <c r="BQ79" s="1260">
        <f t="shared" si="39"/>
        <v>2023</v>
      </c>
      <c r="BR79" s="1260">
        <f t="shared" si="39"/>
        <v>2023</v>
      </c>
      <c r="BS79" s="1260">
        <f t="shared" si="39"/>
        <v>2023</v>
      </c>
      <c r="BT79" s="1260">
        <f t="shared" si="39"/>
        <v>2023</v>
      </c>
      <c r="BU79" s="1260">
        <f t="shared" si="39"/>
        <v>2023</v>
      </c>
      <c r="BV79" s="1260">
        <f t="shared" si="39"/>
        <v>2023</v>
      </c>
      <c r="BW79" s="1260">
        <f t="shared" si="39"/>
        <v>2023</v>
      </c>
      <c r="BX79" s="1257">
        <f t="shared" si="39"/>
        <v>2024</v>
      </c>
      <c r="BY79" s="1257">
        <f t="shared" si="39"/>
        <v>2024</v>
      </c>
      <c r="BZ79" s="1257">
        <f t="shared" si="39"/>
        <v>2024</v>
      </c>
      <c r="CA79" s="1257">
        <f t="shared" si="39"/>
        <v>2024</v>
      </c>
      <c r="CB79" s="1257">
        <f t="shared" si="39"/>
        <v>2024</v>
      </c>
      <c r="CC79" s="1257">
        <f t="shared" si="39"/>
        <v>2024</v>
      </c>
      <c r="CD79" s="1257">
        <f t="shared" si="39"/>
        <v>2024</v>
      </c>
      <c r="CE79" s="1257">
        <f t="shared" si="39"/>
        <v>2024</v>
      </c>
      <c r="CF79" s="1257">
        <f t="shared" si="39"/>
        <v>2024</v>
      </c>
      <c r="CG79" s="1257">
        <f t="shared" si="39"/>
        <v>2024</v>
      </c>
      <c r="CH79" s="1257">
        <f t="shared" si="39"/>
        <v>2024</v>
      </c>
      <c r="CI79" s="1257">
        <f t="shared" si="39"/>
        <v>2024</v>
      </c>
      <c r="CJ79" s="1260">
        <f t="shared" si="39"/>
        <v>2025</v>
      </c>
      <c r="CK79" s="1260">
        <f t="shared" si="39"/>
        <v>2025</v>
      </c>
      <c r="CL79" s="1260">
        <f t="shared" si="39"/>
        <v>2025</v>
      </c>
      <c r="CM79" s="1260">
        <f t="shared" si="39"/>
        <v>2025</v>
      </c>
      <c r="CN79" s="1260">
        <f t="shared" ref="CN79:EY79" si="40">VALUE(YEAR(CN81))</f>
        <v>2025</v>
      </c>
      <c r="CO79" s="1260">
        <f t="shared" si="40"/>
        <v>2025</v>
      </c>
      <c r="CP79" s="1260">
        <f t="shared" si="40"/>
        <v>2025</v>
      </c>
      <c r="CQ79" s="1260">
        <f t="shared" si="40"/>
        <v>2025</v>
      </c>
      <c r="CR79" s="1260">
        <f t="shared" si="40"/>
        <v>2025</v>
      </c>
      <c r="CS79" s="1260">
        <f t="shared" si="40"/>
        <v>2025</v>
      </c>
      <c r="CT79" s="1260">
        <f t="shared" si="40"/>
        <v>2025</v>
      </c>
      <c r="CU79" s="1260">
        <f t="shared" si="40"/>
        <v>2025</v>
      </c>
      <c r="CV79" s="1257">
        <f t="shared" si="40"/>
        <v>2026</v>
      </c>
      <c r="CW79" s="1257">
        <f t="shared" si="40"/>
        <v>2026</v>
      </c>
      <c r="CX79" s="1257">
        <f t="shared" si="40"/>
        <v>2026</v>
      </c>
      <c r="CY79" s="1257">
        <f t="shared" si="40"/>
        <v>2026</v>
      </c>
      <c r="CZ79" s="1257">
        <f t="shared" si="40"/>
        <v>2026</v>
      </c>
      <c r="DA79" s="1257">
        <f t="shared" si="40"/>
        <v>2026</v>
      </c>
      <c r="DB79" s="1257">
        <f t="shared" si="40"/>
        <v>2026</v>
      </c>
      <c r="DC79" s="1257">
        <f t="shared" si="40"/>
        <v>2026</v>
      </c>
      <c r="DD79" s="1257">
        <f t="shared" si="40"/>
        <v>2026</v>
      </c>
      <c r="DE79" s="1257">
        <f t="shared" si="40"/>
        <v>2026</v>
      </c>
      <c r="DF79" s="1257">
        <f t="shared" si="40"/>
        <v>2026</v>
      </c>
      <c r="DG79" s="1257">
        <f t="shared" si="40"/>
        <v>2026</v>
      </c>
      <c r="DH79" s="1260">
        <f t="shared" si="40"/>
        <v>2027</v>
      </c>
      <c r="DI79" s="1260">
        <f t="shared" si="40"/>
        <v>2027</v>
      </c>
      <c r="DJ79" s="1260">
        <f t="shared" si="40"/>
        <v>2027</v>
      </c>
      <c r="DK79" s="1260">
        <f t="shared" si="40"/>
        <v>2027</v>
      </c>
      <c r="DL79" s="1260">
        <f t="shared" si="40"/>
        <v>2027</v>
      </c>
      <c r="DM79" s="1260">
        <f t="shared" si="40"/>
        <v>2027</v>
      </c>
      <c r="DN79" s="1260">
        <f t="shared" si="40"/>
        <v>2027</v>
      </c>
      <c r="DO79" s="1260">
        <f t="shared" si="40"/>
        <v>2027</v>
      </c>
      <c r="DP79" s="1260">
        <f t="shared" si="40"/>
        <v>2027</v>
      </c>
      <c r="DQ79" s="1260">
        <f t="shared" si="40"/>
        <v>2027</v>
      </c>
      <c r="DR79" s="1260">
        <f t="shared" si="40"/>
        <v>2027</v>
      </c>
      <c r="DS79" s="1260">
        <f t="shared" si="40"/>
        <v>2027</v>
      </c>
      <c r="DT79" s="1257">
        <f t="shared" si="40"/>
        <v>2028</v>
      </c>
      <c r="DU79" s="1257">
        <f t="shared" si="40"/>
        <v>2028</v>
      </c>
      <c r="DV79" s="1257">
        <f t="shared" si="40"/>
        <v>2028</v>
      </c>
      <c r="DW79" s="1257">
        <f t="shared" si="40"/>
        <v>2028</v>
      </c>
      <c r="DX79" s="1257">
        <f t="shared" si="40"/>
        <v>2028</v>
      </c>
      <c r="DY79" s="1257">
        <f t="shared" si="40"/>
        <v>2028</v>
      </c>
      <c r="DZ79" s="1257">
        <f t="shared" si="40"/>
        <v>2028</v>
      </c>
      <c r="EA79" s="1257">
        <f t="shared" si="40"/>
        <v>2028</v>
      </c>
      <c r="EB79" s="1257">
        <f t="shared" si="40"/>
        <v>2028</v>
      </c>
      <c r="EC79" s="1257">
        <f t="shared" si="40"/>
        <v>2028</v>
      </c>
      <c r="ED79" s="1257">
        <f t="shared" si="40"/>
        <v>2028</v>
      </c>
      <c r="EE79" s="1257">
        <f t="shared" si="40"/>
        <v>2028</v>
      </c>
      <c r="EF79" s="1260">
        <f t="shared" si="40"/>
        <v>2029</v>
      </c>
      <c r="EG79" s="1260">
        <f t="shared" si="40"/>
        <v>2029</v>
      </c>
      <c r="EH79" s="1260">
        <f t="shared" si="40"/>
        <v>2029</v>
      </c>
      <c r="EI79" s="1260">
        <f t="shared" si="40"/>
        <v>2029</v>
      </c>
      <c r="EJ79" s="1260">
        <f t="shared" si="40"/>
        <v>2029</v>
      </c>
      <c r="EK79" s="1260">
        <f t="shared" si="40"/>
        <v>2029</v>
      </c>
      <c r="EL79" s="1260">
        <f t="shared" si="40"/>
        <v>2029</v>
      </c>
      <c r="EM79" s="1260">
        <f t="shared" si="40"/>
        <v>2029</v>
      </c>
      <c r="EN79" s="1260">
        <f t="shared" si="40"/>
        <v>2029</v>
      </c>
      <c r="EO79" s="1260">
        <f t="shared" si="40"/>
        <v>2029</v>
      </c>
      <c r="EP79" s="1260">
        <f t="shared" si="40"/>
        <v>2029</v>
      </c>
      <c r="EQ79" s="1260">
        <f t="shared" si="40"/>
        <v>2029</v>
      </c>
      <c r="ER79" s="1257">
        <f t="shared" si="40"/>
        <v>2030</v>
      </c>
      <c r="ES79" s="1257">
        <f t="shared" si="40"/>
        <v>2030</v>
      </c>
      <c r="ET79" s="1257">
        <f t="shared" si="40"/>
        <v>2030</v>
      </c>
      <c r="EU79" s="1257">
        <f t="shared" si="40"/>
        <v>2030</v>
      </c>
      <c r="EV79" s="1257">
        <f t="shared" si="40"/>
        <v>2030</v>
      </c>
      <c r="EW79" s="1257">
        <f t="shared" si="40"/>
        <v>2030</v>
      </c>
      <c r="EX79" s="1257">
        <f t="shared" si="40"/>
        <v>2030</v>
      </c>
      <c r="EY79" s="1257">
        <f t="shared" si="40"/>
        <v>2030</v>
      </c>
      <c r="EZ79" s="1257">
        <f t="shared" ref="EZ79:HK79" si="41">VALUE(YEAR(EZ81))</f>
        <v>2030</v>
      </c>
      <c r="FA79" s="1257">
        <f t="shared" si="41"/>
        <v>2030</v>
      </c>
      <c r="FB79" s="1257">
        <f t="shared" si="41"/>
        <v>2030</v>
      </c>
      <c r="FC79" s="1257">
        <f t="shared" si="41"/>
        <v>2030</v>
      </c>
      <c r="FD79" s="1260">
        <f t="shared" si="41"/>
        <v>2031</v>
      </c>
      <c r="FE79" s="1260">
        <f t="shared" si="41"/>
        <v>2031</v>
      </c>
      <c r="FF79" s="1260">
        <f t="shared" si="41"/>
        <v>2031</v>
      </c>
      <c r="FG79" s="1260">
        <f t="shared" si="41"/>
        <v>2031</v>
      </c>
      <c r="FH79" s="1260">
        <f t="shared" si="41"/>
        <v>2031</v>
      </c>
      <c r="FI79" s="1260">
        <f t="shared" si="41"/>
        <v>2031</v>
      </c>
      <c r="FJ79" s="1260">
        <f t="shared" si="41"/>
        <v>2031</v>
      </c>
      <c r="FK79" s="1260">
        <f t="shared" si="41"/>
        <v>2031</v>
      </c>
      <c r="FL79" s="1260">
        <f t="shared" si="41"/>
        <v>2031</v>
      </c>
      <c r="FM79" s="1260">
        <f t="shared" si="41"/>
        <v>2031</v>
      </c>
      <c r="FN79" s="1260">
        <f t="shared" si="41"/>
        <v>2031</v>
      </c>
      <c r="FO79" s="1260">
        <f t="shared" si="41"/>
        <v>2031</v>
      </c>
      <c r="FP79" s="1257">
        <f t="shared" si="41"/>
        <v>2032</v>
      </c>
      <c r="FQ79" s="1257">
        <f t="shared" si="41"/>
        <v>2032</v>
      </c>
      <c r="FR79" s="1257">
        <f t="shared" si="41"/>
        <v>2032</v>
      </c>
      <c r="FS79" s="1257">
        <f t="shared" si="41"/>
        <v>2032</v>
      </c>
      <c r="FT79" s="1257">
        <f t="shared" si="41"/>
        <v>2032</v>
      </c>
      <c r="FU79" s="1257">
        <f t="shared" si="41"/>
        <v>2032</v>
      </c>
      <c r="FV79" s="1257">
        <f t="shared" si="41"/>
        <v>2032</v>
      </c>
      <c r="FW79" s="1257">
        <f t="shared" si="41"/>
        <v>2032</v>
      </c>
      <c r="FX79" s="1257">
        <f t="shared" si="41"/>
        <v>2032</v>
      </c>
      <c r="FY79" s="1257">
        <f t="shared" si="41"/>
        <v>2032</v>
      </c>
      <c r="FZ79" s="1257">
        <f t="shared" si="41"/>
        <v>2032</v>
      </c>
      <c r="GA79" s="1257">
        <f t="shared" si="41"/>
        <v>2032</v>
      </c>
      <c r="GB79" s="1260">
        <f t="shared" si="41"/>
        <v>2033</v>
      </c>
      <c r="GC79" s="1260">
        <f t="shared" si="41"/>
        <v>2033</v>
      </c>
      <c r="GD79" s="1260">
        <f t="shared" si="41"/>
        <v>2033</v>
      </c>
      <c r="GE79" s="1260">
        <f t="shared" si="41"/>
        <v>2033</v>
      </c>
      <c r="GF79" s="1260">
        <f t="shared" si="41"/>
        <v>2033</v>
      </c>
      <c r="GG79" s="1260">
        <f t="shared" si="41"/>
        <v>2033</v>
      </c>
      <c r="GH79" s="1260">
        <f t="shared" si="41"/>
        <v>2033</v>
      </c>
      <c r="GI79" s="1260">
        <f t="shared" si="41"/>
        <v>2033</v>
      </c>
      <c r="GJ79" s="1260">
        <f t="shared" si="41"/>
        <v>2033</v>
      </c>
      <c r="GK79" s="1260">
        <f t="shared" si="41"/>
        <v>2033</v>
      </c>
      <c r="GL79" s="1260">
        <f t="shared" si="41"/>
        <v>2033</v>
      </c>
      <c r="GM79" s="1260">
        <f t="shared" si="41"/>
        <v>2033</v>
      </c>
      <c r="GN79" s="1257">
        <f t="shared" si="41"/>
        <v>2034</v>
      </c>
      <c r="GO79" s="1257">
        <f t="shared" si="41"/>
        <v>2034</v>
      </c>
      <c r="GP79" s="1257">
        <f t="shared" si="41"/>
        <v>2034</v>
      </c>
      <c r="GQ79" s="1257">
        <f t="shared" si="41"/>
        <v>2034</v>
      </c>
      <c r="GR79" s="1257">
        <f t="shared" si="41"/>
        <v>2034</v>
      </c>
      <c r="GS79" s="1257">
        <f t="shared" si="41"/>
        <v>2034</v>
      </c>
      <c r="GT79" s="1257">
        <f t="shared" si="41"/>
        <v>2034</v>
      </c>
      <c r="GU79" s="1257">
        <f t="shared" si="41"/>
        <v>2034</v>
      </c>
      <c r="GV79" s="1257">
        <f t="shared" si="41"/>
        <v>2034</v>
      </c>
      <c r="GW79" s="1257">
        <f t="shared" si="41"/>
        <v>2034</v>
      </c>
      <c r="GX79" s="1257">
        <f t="shared" si="41"/>
        <v>2034</v>
      </c>
      <c r="GY79" s="1257">
        <f t="shared" si="41"/>
        <v>2034</v>
      </c>
      <c r="GZ79" s="1260">
        <f t="shared" si="41"/>
        <v>2035</v>
      </c>
      <c r="HA79" s="1260">
        <f t="shared" si="41"/>
        <v>2035</v>
      </c>
      <c r="HB79" s="1260">
        <f t="shared" si="41"/>
        <v>2035</v>
      </c>
      <c r="HC79" s="1260">
        <f t="shared" si="41"/>
        <v>2035</v>
      </c>
      <c r="HD79" s="1260">
        <f t="shared" si="41"/>
        <v>2035</v>
      </c>
      <c r="HE79" s="1260">
        <f t="shared" si="41"/>
        <v>2035</v>
      </c>
      <c r="HF79" s="1260">
        <f t="shared" si="41"/>
        <v>2035</v>
      </c>
      <c r="HG79" s="1260">
        <f t="shared" si="41"/>
        <v>2035</v>
      </c>
      <c r="HH79" s="1260">
        <f t="shared" si="41"/>
        <v>2035</v>
      </c>
      <c r="HI79" s="1260">
        <f t="shared" si="41"/>
        <v>2035</v>
      </c>
      <c r="HJ79" s="1260">
        <f t="shared" si="41"/>
        <v>2035</v>
      </c>
      <c r="HK79" s="1260">
        <f t="shared" si="41"/>
        <v>2035</v>
      </c>
      <c r="HL79" s="1257">
        <f t="shared" ref="HL79:IC79" si="42">VALUE(YEAR(HL81))</f>
        <v>2036</v>
      </c>
      <c r="HM79" s="1257">
        <f t="shared" si="42"/>
        <v>2036</v>
      </c>
      <c r="HN79" s="1257">
        <f t="shared" si="42"/>
        <v>2036</v>
      </c>
      <c r="HO79" s="1257">
        <f t="shared" si="42"/>
        <v>2036</v>
      </c>
      <c r="HP79" s="1257">
        <f t="shared" si="42"/>
        <v>2036</v>
      </c>
      <c r="HQ79" s="1257">
        <f t="shared" si="42"/>
        <v>2036</v>
      </c>
      <c r="HR79" s="1257">
        <f t="shared" si="42"/>
        <v>2036</v>
      </c>
      <c r="HS79" s="1257">
        <f t="shared" si="42"/>
        <v>2036</v>
      </c>
      <c r="HT79" s="1257">
        <f t="shared" si="42"/>
        <v>2036</v>
      </c>
      <c r="HU79" s="1257">
        <f t="shared" si="42"/>
        <v>2036</v>
      </c>
      <c r="HV79" s="1257">
        <f t="shared" si="42"/>
        <v>2036</v>
      </c>
      <c r="HW79" s="1257">
        <f t="shared" si="42"/>
        <v>2036</v>
      </c>
      <c r="HX79" s="1260">
        <f t="shared" si="42"/>
        <v>2037</v>
      </c>
      <c r="HY79" s="1260">
        <f t="shared" si="42"/>
        <v>2037</v>
      </c>
      <c r="HZ79" s="1260">
        <f t="shared" si="42"/>
        <v>2037</v>
      </c>
      <c r="IA79" s="1260">
        <f t="shared" si="42"/>
        <v>2037</v>
      </c>
      <c r="IB79" s="1260">
        <f t="shared" si="42"/>
        <v>2037</v>
      </c>
      <c r="IC79" s="1260">
        <f t="shared" si="42"/>
        <v>2037</v>
      </c>
    </row>
    <row r="80" spans="2:237" x14ac:dyDescent="0.3">
      <c r="C80" s="2215" t="s">
        <v>47</v>
      </c>
      <c r="D80" s="2227"/>
      <c r="E80" s="464"/>
      <c r="F80" s="274"/>
      <c r="G80" s="274" t="s">
        <v>58</v>
      </c>
      <c r="H80" s="274" t="s">
        <v>59</v>
      </c>
      <c r="I80" s="274" t="s">
        <v>60</v>
      </c>
      <c r="J80" s="274" t="s">
        <v>61</v>
      </c>
      <c r="K80" s="274" t="s">
        <v>62</v>
      </c>
      <c r="L80" s="274" t="s">
        <v>63</v>
      </c>
      <c r="M80" s="274" t="s">
        <v>64</v>
      </c>
      <c r="N80" s="274" t="s">
        <v>65</v>
      </c>
      <c r="O80" s="274" t="s">
        <v>66</v>
      </c>
      <c r="P80" s="274" t="s">
        <v>67</v>
      </c>
      <c r="Q80" s="274" t="s">
        <v>68</v>
      </c>
      <c r="R80" s="274" t="s">
        <v>69</v>
      </c>
      <c r="S80" s="274" t="s">
        <v>70</v>
      </c>
      <c r="T80" s="274" t="s">
        <v>71</v>
      </c>
      <c r="U80" s="274" t="s">
        <v>72</v>
      </c>
      <c r="V80" s="274" t="s">
        <v>73</v>
      </c>
      <c r="W80" s="274" t="s">
        <v>74</v>
      </c>
      <c r="X80" s="275" t="s">
        <v>151</v>
      </c>
      <c r="Z80" s="1258"/>
      <c r="AA80" s="1258"/>
      <c r="AB80" s="1258" t="str">
        <f t="shared" ref="AB80:CM80" si="43">YEAR(AB81)&amp;"."&amp;TEXT(ROUNDUP(MONTH(AB81)/3,0),"0Q")</f>
        <v>2020.1Q</v>
      </c>
      <c r="AC80" s="1258" t="str">
        <f t="shared" si="43"/>
        <v>2020.1Q</v>
      </c>
      <c r="AD80" s="1258" t="str">
        <f t="shared" si="43"/>
        <v>2020.1Q</v>
      </c>
      <c r="AE80" s="1258" t="str">
        <f t="shared" si="43"/>
        <v>2020.2Q</v>
      </c>
      <c r="AF80" s="1258" t="str">
        <f t="shared" si="43"/>
        <v>2020.2Q</v>
      </c>
      <c r="AG80" s="1258" t="str">
        <f t="shared" si="43"/>
        <v>2020.2Q</v>
      </c>
      <c r="AH80" s="1258" t="str">
        <f t="shared" si="43"/>
        <v>2020.3Q</v>
      </c>
      <c r="AI80" s="1258" t="str">
        <f t="shared" si="43"/>
        <v>2020.3Q</v>
      </c>
      <c r="AJ80" s="1258" t="str">
        <f t="shared" si="43"/>
        <v>2020.3Q</v>
      </c>
      <c r="AK80" s="1258" t="str">
        <f t="shared" si="43"/>
        <v>2020.4Q</v>
      </c>
      <c r="AL80" s="1258" t="str">
        <f t="shared" si="43"/>
        <v>2020.4Q</v>
      </c>
      <c r="AM80" s="1258" t="str">
        <f t="shared" si="43"/>
        <v>2020.4Q</v>
      </c>
      <c r="AN80" s="1261" t="str">
        <f t="shared" si="43"/>
        <v>2021.1Q</v>
      </c>
      <c r="AO80" s="1261" t="str">
        <f t="shared" si="43"/>
        <v>2021.1Q</v>
      </c>
      <c r="AP80" s="1261" t="str">
        <f t="shared" si="43"/>
        <v>2021.1Q</v>
      </c>
      <c r="AQ80" s="1261" t="str">
        <f t="shared" si="43"/>
        <v>2021.2Q</v>
      </c>
      <c r="AR80" s="1261" t="str">
        <f t="shared" si="43"/>
        <v>2021.2Q</v>
      </c>
      <c r="AS80" s="1261" t="str">
        <f t="shared" si="43"/>
        <v>2021.2Q</v>
      </c>
      <c r="AT80" s="1261" t="str">
        <f t="shared" si="43"/>
        <v>2021.3Q</v>
      </c>
      <c r="AU80" s="1261" t="str">
        <f t="shared" si="43"/>
        <v>2021.3Q</v>
      </c>
      <c r="AV80" s="1261" t="str">
        <f t="shared" si="43"/>
        <v>2021.3Q</v>
      </c>
      <c r="AW80" s="1261" t="str">
        <f t="shared" si="43"/>
        <v>2021.4Q</v>
      </c>
      <c r="AX80" s="1261" t="str">
        <f t="shared" si="43"/>
        <v>2021.4Q</v>
      </c>
      <c r="AY80" s="1261" t="str">
        <f t="shared" si="43"/>
        <v>2021.4Q</v>
      </c>
      <c r="AZ80" s="1258" t="str">
        <f t="shared" si="43"/>
        <v>2022.1Q</v>
      </c>
      <c r="BA80" s="1258" t="str">
        <f t="shared" si="43"/>
        <v>2022.1Q</v>
      </c>
      <c r="BB80" s="1258" t="str">
        <f t="shared" si="43"/>
        <v>2022.1Q</v>
      </c>
      <c r="BC80" s="1258" t="str">
        <f t="shared" si="43"/>
        <v>2022.2Q</v>
      </c>
      <c r="BD80" s="1258" t="str">
        <f t="shared" si="43"/>
        <v>2022.2Q</v>
      </c>
      <c r="BE80" s="1258" t="str">
        <f t="shared" si="43"/>
        <v>2022.2Q</v>
      </c>
      <c r="BF80" s="1258" t="str">
        <f t="shared" si="43"/>
        <v>2022.3Q</v>
      </c>
      <c r="BG80" s="1258" t="str">
        <f t="shared" si="43"/>
        <v>2022.3Q</v>
      </c>
      <c r="BH80" s="1258" t="str">
        <f t="shared" si="43"/>
        <v>2022.3Q</v>
      </c>
      <c r="BI80" s="1258" t="str">
        <f t="shared" si="43"/>
        <v>2022.4Q</v>
      </c>
      <c r="BJ80" s="1258" t="str">
        <f t="shared" si="43"/>
        <v>2022.4Q</v>
      </c>
      <c r="BK80" s="1258" t="str">
        <f t="shared" si="43"/>
        <v>2022.4Q</v>
      </c>
      <c r="BL80" s="1261" t="str">
        <f t="shared" si="43"/>
        <v>2023.1Q</v>
      </c>
      <c r="BM80" s="1261" t="str">
        <f t="shared" si="43"/>
        <v>2023.1Q</v>
      </c>
      <c r="BN80" s="1261" t="str">
        <f t="shared" si="43"/>
        <v>2023.1Q</v>
      </c>
      <c r="BO80" s="1261" t="str">
        <f t="shared" si="43"/>
        <v>2023.2Q</v>
      </c>
      <c r="BP80" s="1261" t="str">
        <f t="shared" si="43"/>
        <v>2023.2Q</v>
      </c>
      <c r="BQ80" s="1261" t="str">
        <f t="shared" si="43"/>
        <v>2023.2Q</v>
      </c>
      <c r="BR80" s="1261" t="str">
        <f t="shared" si="43"/>
        <v>2023.3Q</v>
      </c>
      <c r="BS80" s="1261" t="str">
        <f t="shared" si="43"/>
        <v>2023.3Q</v>
      </c>
      <c r="BT80" s="1261" t="str">
        <f t="shared" si="43"/>
        <v>2023.3Q</v>
      </c>
      <c r="BU80" s="1261" t="str">
        <f t="shared" si="43"/>
        <v>2023.4Q</v>
      </c>
      <c r="BV80" s="1261" t="str">
        <f t="shared" si="43"/>
        <v>2023.4Q</v>
      </c>
      <c r="BW80" s="1261" t="str">
        <f t="shared" si="43"/>
        <v>2023.4Q</v>
      </c>
      <c r="BX80" s="1258" t="str">
        <f t="shared" si="43"/>
        <v>2024.1Q</v>
      </c>
      <c r="BY80" s="1258" t="str">
        <f t="shared" si="43"/>
        <v>2024.1Q</v>
      </c>
      <c r="BZ80" s="1258" t="str">
        <f t="shared" si="43"/>
        <v>2024.1Q</v>
      </c>
      <c r="CA80" s="1258" t="str">
        <f t="shared" si="43"/>
        <v>2024.2Q</v>
      </c>
      <c r="CB80" s="1258" t="str">
        <f t="shared" si="43"/>
        <v>2024.2Q</v>
      </c>
      <c r="CC80" s="1258" t="str">
        <f t="shared" si="43"/>
        <v>2024.2Q</v>
      </c>
      <c r="CD80" s="1258" t="str">
        <f t="shared" si="43"/>
        <v>2024.3Q</v>
      </c>
      <c r="CE80" s="1258" t="str">
        <f t="shared" si="43"/>
        <v>2024.3Q</v>
      </c>
      <c r="CF80" s="1258" t="str">
        <f t="shared" si="43"/>
        <v>2024.3Q</v>
      </c>
      <c r="CG80" s="1258" t="str">
        <f t="shared" si="43"/>
        <v>2024.4Q</v>
      </c>
      <c r="CH80" s="1258" t="str">
        <f t="shared" si="43"/>
        <v>2024.4Q</v>
      </c>
      <c r="CI80" s="1258" t="str">
        <f t="shared" si="43"/>
        <v>2024.4Q</v>
      </c>
      <c r="CJ80" s="1261" t="str">
        <f t="shared" si="43"/>
        <v>2025.1Q</v>
      </c>
      <c r="CK80" s="1261" t="str">
        <f t="shared" si="43"/>
        <v>2025.1Q</v>
      </c>
      <c r="CL80" s="1261" t="str">
        <f t="shared" si="43"/>
        <v>2025.1Q</v>
      </c>
      <c r="CM80" s="1261" t="str">
        <f t="shared" si="43"/>
        <v>2025.2Q</v>
      </c>
      <c r="CN80" s="1261" t="str">
        <f t="shared" ref="CN80:EY80" si="44">YEAR(CN81)&amp;"."&amp;TEXT(ROUNDUP(MONTH(CN81)/3,0),"0Q")</f>
        <v>2025.2Q</v>
      </c>
      <c r="CO80" s="1261" t="str">
        <f t="shared" si="44"/>
        <v>2025.2Q</v>
      </c>
      <c r="CP80" s="1261" t="str">
        <f t="shared" si="44"/>
        <v>2025.3Q</v>
      </c>
      <c r="CQ80" s="1261" t="str">
        <f t="shared" si="44"/>
        <v>2025.3Q</v>
      </c>
      <c r="CR80" s="1261" t="str">
        <f t="shared" si="44"/>
        <v>2025.3Q</v>
      </c>
      <c r="CS80" s="1261" t="str">
        <f t="shared" si="44"/>
        <v>2025.4Q</v>
      </c>
      <c r="CT80" s="1261" t="str">
        <f t="shared" si="44"/>
        <v>2025.4Q</v>
      </c>
      <c r="CU80" s="1261" t="str">
        <f t="shared" si="44"/>
        <v>2025.4Q</v>
      </c>
      <c r="CV80" s="1258" t="str">
        <f t="shared" si="44"/>
        <v>2026.1Q</v>
      </c>
      <c r="CW80" s="1258" t="str">
        <f t="shared" si="44"/>
        <v>2026.1Q</v>
      </c>
      <c r="CX80" s="1258" t="str">
        <f t="shared" si="44"/>
        <v>2026.1Q</v>
      </c>
      <c r="CY80" s="1258" t="str">
        <f t="shared" si="44"/>
        <v>2026.2Q</v>
      </c>
      <c r="CZ80" s="1258" t="str">
        <f t="shared" si="44"/>
        <v>2026.2Q</v>
      </c>
      <c r="DA80" s="1258" t="str">
        <f t="shared" si="44"/>
        <v>2026.2Q</v>
      </c>
      <c r="DB80" s="1258" t="str">
        <f t="shared" si="44"/>
        <v>2026.3Q</v>
      </c>
      <c r="DC80" s="1258" t="str">
        <f t="shared" si="44"/>
        <v>2026.3Q</v>
      </c>
      <c r="DD80" s="1258" t="str">
        <f t="shared" si="44"/>
        <v>2026.3Q</v>
      </c>
      <c r="DE80" s="1258" t="str">
        <f t="shared" si="44"/>
        <v>2026.4Q</v>
      </c>
      <c r="DF80" s="1258" t="str">
        <f t="shared" si="44"/>
        <v>2026.4Q</v>
      </c>
      <c r="DG80" s="1258" t="str">
        <f t="shared" si="44"/>
        <v>2026.4Q</v>
      </c>
      <c r="DH80" s="1261" t="str">
        <f t="shared" si="44"/>
        <v>2027.1Q</v>
      </c>
      <c r="DI80" s="1261" t="str">
        <f t="shared" si="44"/>
        <v>2027.1Q</v>
      </c>
      <c r="DJ80" s="1261" t="str">
        <f t="shared" si="44"/>
        <v>2027.1Q</v>
      </c>
      <c r="DK80" s="1261" t="str">
        <f t="shared" si="44"/>
        <v>2027.2Q</v>
      </c>
      <c r="DL80" s="1261" t="str">
        <f t="shared" si="44"/>
        <v>2027.2Q</v>
      </c>
      <c r="DM80" s="1261" t="str">
        <f t="shared" si="44"/>
        <v>2027.2Q</v>
      </c>
      <c r="DN80" s="1261" t="str">
        <f t="shared" si="44"/>
        <v>2027.3Q</v>
      </c>
      <c r="DO80" s="1261" t="str">
        <f t="shared" si="44"/>
        <v>2027.3Q</v>
      </c>
      <c r="DP80" s="1261" t="str">
        <f t="shared" si="44"/>
        <v>2027.3Q</v>
      </c>
      <c r="DQ80" s="1261" t="str">
        <f t="shared" si="44"/>
        <v>2027.4Q</v>
      </c>
      <c r="DR80" s="1261" t="str">
        <f t="shared" si="44"/>
        <v>2027.4Q</v>
      </c>
      <c r="DS80" s="1261" t="str">
        <f t="shared" si="44"/>
        <v>2027.4Q</v>
      </c>
      <c r="DT80" s="1258" t="str">
        <f t="shared" si="44"/>
        <v>2028.1Q</v>
      </c>
      <c r="DU80" s="1258" t="str">
        <f t="shared" si="44"/>
        <v>2028.1Q</v>
      </c>
      <c r="DV80" s="1258" t="str">
        <f t="shared" si="44"/>
        <v>2028.1Q</v>
      </c>
      <c r="DW80" s="1258" t="str">
        <f t="shared" si="44"/>
        <v>2028.2Q</v>
      </c>
      <c r="DX80" s="1258" t="str">
        <f t="shared" si="44"/>
        <v>2028.2Q</v>
      </c>
      <c r="DY80" s="1258" t="str">
        <f t="shared" si="44"/>
        <v>2028.2Q</v>
      </c>
      <c r="DZ80" s="1258" t="str">
        <f t="shared" si="44"/>
        <v>2028.3Q</v>
      </c>
      <c r="EA80" s="1258" t="str">
        <f t="shared" si="44"/>
        <v>2028.3Q</v>
      </c>
      <c r="EB80" s="1258" t="str">
        <f t="shared" si="44"/>
        <v>2028.3Q</v>
      </c>
      <c r="EC80" s="1258" t="str">
        <f t="shared" si="44"/>
        <v>2028.4Q</v>
      </c>
      <c r="ED80" s="1258" t="str">
        <f t="shared" si="44"/>
        <v>2028.4Q</v>
      </c>
      <c r="EE80" s="1258" t="str">
        <f t="shared" si="44"/>
        <v>2028.4Q</v>
      </c>
      <c r="EF80" s="1261" t="str">
        <f t="shared" si="44"/>
        <v>2029.1Q</v>
      </c>
      <c r="EG80" s="1261" t="str">
        <f t="shared" si="44"/>
        <v>2029.1Q</v>
      </c>
      <c r="EH80" s="1261" t="str">
        <f t="shared" si="44"/>
        <v>2029.1Q</v>
      </c>
      <c r="EI80" s="1261" t="str">
        <f t="shared" si="44"/>
        <v>2029.2Q</v>
      </c>
      <c r="EJ80" s="1261" t="str">
        <f t="shared" si="44"/>
        <v>2029.2Q</v>
      </c>
      <c r="EK80" s="1261" t="str">
        <f t="shared" si="44"/>
        <v>2029.2Q</v>
      </c>
      <c r="EL80" s="1261" t="str">
        <f t="shared" si="44"/>
        <v>2029.3Q</v>
      </c>
      <c r="EM80" s="1261" t="str">
        <f t="shared" si="44"/>
        <v>2029.3Q</v>
      </c>
      <c r="EN80" s="1261" t="str">
        <f t="shared" si="44"/>
        <v>2029.3Q</v>
      </c>
      <c r="EO80" s="1261" t="str">
        <f t="shared" si="44"/>
        <v>2029.4Q</v>
      </c>
      <c r="EP80" s="1261" t="str">
        <f t="shared" si="44"/>
        <v>2029.4Q</v>
      </c>
      <c r="EQ80" s="1261" t="str">
        <f t="shared" si="44"/>
        <v>2029.4Q</v>
      </c>
      <c r="ER80" s="1258" t="str">
        <f t="shared" si="44"/>
        <v>2030.1Q</v>
      </c>
      <c r="ES80" s="1258" t="str">
        <f t="shared" si="44"/>
        <v>2030.1Q</v>
      </c>
      <c r="ET80" s="1258" t="str">
        <f t="shared" si="44"/>
        <v>2030.1Q</v>
      </c>
      <c r="EU80" s="1258" t="str">
        <f t="shared" si="44"/>
        <v>2030.2Q</v>
      </c>
      <c r="EV80" s="1258" t="str">
        <f t="shared" si="44"/>
        <v>2030.2Q</v>
      </c>
      <c r="EW80" s="1258" t="str">
        <f t="shared" si="44"/>
        <v>2030.2Q</v>
      </c>
      <c r="EX80" s="1258" t="str">
        <f t="shared" si="44"/>
        <v>2030.3Q</v>
      </c>
      <c r="EY80" s="1258" t="str">
        <f t="shared" si="44"/>
        <v>2030.3Q</v>
      </c>
      <c r="EZ80" s="1258" t="str">
        <f t="shared" ref="EZ80:HK80" si="45">YEAR(EZ81)&amp;"."&amp;TEXT(ROUNDUP(MONTH(EZ81)/3,0),"0Q")</f>
        <v>2030.3Q</v>
      </c>
      <c r="FA80" s="1258" t="str">
        <f t="shared" si="45"/>
        <v>2030.4Q</v>
      </c>
      <c r="FB80" s="1258" t="str">
        <f t="shared" si="45"/>
        <v>2030.4Q</v>
      </c>
      <c r="FC80" s="1258" t="str">
        <f t="shared" si="45"/>
        <v>2030.4Q</v>
      </c>
      <c r="FD80" s="1261" t="str">
        <f t="shared" si="45"/>
        <v>2031.1Q</v>
      </c>
      <c r="FE80" s="1261" t="str">
        <f t="shared" si="45"/>
        <v>2031.1Q</v>
      </c>
      <c r="FF80" s="1261" t="str">
        <f t="shared" si="45"/>
        <v>2031.1Q</v>
      </c>
      <c r="FG80" s="1261" t="str">
        <f t="shared" si="45"/>
        <v>2031.2Q</v>
      </c>
      <c r="FH80" s="1261" t="str">
        <f t="shared" si="45"/>
        <v>2031.2Q</v>
      </c>
      <c r="FI80" s="1261" t="str">
        <f t="shared" si="45"/>
        <v>2031.2Q</v>
      </c>
      <c r="FJ80" s="1261" t="str">
        <f t="shared" si="45"/>
        <v>2031.3Q</v>
      </c>
      <c r="FK80" s="1261" t="str">
        <f t="shared" si="45"/>
        <v>2031.3Q</v>
      </c>
      <c r="FL80" s="1261" t="str">
        <f t="shared" si="45"/>
        <v>2031.3Q</v>
      </c>
      <c r="FM80" s="1261" t="str">
        <f t="shared" si="45"/>
        <v>2031.4Q</v>
      </c>
      <c r="FN80" s="1261" t="str">
        <f t="shared" si="45"/>
        <v>2031.4Q</v>
      </c>
      <c r="FO80" s="1261" t="str">
        <f t="shared" si="45"/>
        <v>2031.4Q</v>
      </c>
      <c r="FP80" s="1258" t="str">
        <f t="shared" si="45"/>
        <v>2032.1Q</v>
      </c>
      <c r="FQ80" s="1258" t="str">
        <f t="shared" si="45"/>
        <v>2032.1Q</v>
      </c>
      <c r="FR80" s="1258" t="str">
        <f t="shared" si="45"/>
        <v>2032.1Q</v>
      </c>
      <c r="FS80" s="1258" t="str">
        <f t="shared" si="45"/>
        <v>2032.2Q</v>
      </c>
      <c r="FT80" s="1258" t="str">
        <f t="shared" si="45"/>
        <v>2032.2Q</v>
      </c>
      <c r="FU80" s="1258" t="str">
        <f t="shared" si="45"/>
        <v>2032.2Q</v>
      </c>
      <c r="FV80" s="1258" t="str">
        <f t="shared" si="45"/>
        <v>2032.3Q</v>
      </c>
      <c r="FW80" s="1258" t="str">
        <f t="shared" si="45"/>
        <v>2032.3Q</v>
      </c>
      <c r="FX80" s="1258" t="str">
        <f t="shared" si="45"/>
        <v>2032.3Q</v>
      </c>
      <c r="FY80" s="1258" t="str">
        <f t="shared" si="45"/>
        <v>2032.4Q</v>
      </c>
      <c r="FZ80" s="1258" t="str">
        <f t="shared" si="45"/>
        <v>2032.4Q</v>
      </c>
      <c r="GA80" s="1258" t="str">
        <f t="shared" si="45"/>
        <v>2032.4Q</v>
      </c>
      <c r="GB80" s="1261" t="str">
        <f t="shared" si="45"/>
        <v>2033.1Q</v>
      </c>
      <c r="GC80" s="1261" t="str">
        <f t="shared" si="45"/>
        <v>2033.1Q</v>
      </c>
      <c r="GD80" s="1261" t="str">
        <f t="shared" si="45"/>
        <v>2033.1Q</v>
      </c>
      <c r="GE80" s="1261" t="str">
        <f t="shared" si="45"/>
        <v>2033.2Q</v>
      </c>
      <c r="GF80" s="1261" t="str">
        <f t="shared" si="45"/>
        <v>2033.2Q</v>
      </c>
      <c r="GG80" s="1261" t="str">
        <f t="shared" si="45"/>
        <v>2033.2Q</v>
      </c>
      <c r="GH80" s="1261" t="str">
        <f t="shared" si="45"/>
        <v>2033.3Q</v>
      </c>
      <c r="GI80" s="1261" t="str">
        <f t="shared" si="45"/>
        <v>2033.3Q</v>
      </c>
      <c r="GJ80" s="1261" t="str">
        <f t="shared" si="45"/>
        <v>2033.3Q</v>
      </c>
      <c r="GK80" s="1261" t="str">
        <f t="shared" si="45"/>
        <v>2033.4Q</v>
      </c>
      <c r="GL80" s="1261" t="str">
        <f t="shared" si="45"/>
        <v>2033.4Q</v>
      </c>
      <c r="GM80" s="1261" t="str">
        <f t="shared" si="45"/>
        <v>2033.4Q</v>
      </c>
      <c r="GN80" s="1258" t="str">
        <f t="shared" si="45"/>
        <v>2034.1Q</v>
      </c>
      <c r="GO80" s="1258" t="str">
        <f t="shared" si="45"/>
        <v>2034.1Q</v>
      </c>
      <c r="GP80" s="1258" t="str">
        <f t="shared" si="45"/>
        <v>2034.1Q</v>
      </c>
      <c r="GQ80" s="1258" t="str">
        <f t="shared" si="45"/>
        <v>2034.2Q</v>
      </c>
      <c r="GR80" s="1258" t="str">
        <f t="shared" si="45"/>
        <v>2034.2Q</v>
      </c>
      <c r="GS80" s="1258" t="str">
        <f t="shared" si="45"/>
        <v>2034.2Q</v>
      </c>
      <c r="GT80" s="1258" t="str">
        <f t="shared" si="45"/>
        <v>2034.3Q</v>
      </c>
      <c r="GU80" s="1258" t="str">
        <f t="shared" si="45"/>
        <v>2034.3Q</v>
      </c>
      <c r="GV80" s="1258" t="str">
        <f t="shared" si="45"/>
        <v>2034.3Q</v>
      </c>
      <c r="GW80" s="1258" t="str">
        <f t="shared" si="45"/>
        <v>2034.4Q</v>
      </c>
      <c r="GX80" s="1258" t="str">
        <f t="shared" si="45"/>
        <v>2034.4Q</v>
      </c>
      <c r="GY80" s="1258" t="str">
        <f t="shared" si="45"/>
        <v>2034.4Q</v>
      </c>
      <c r="GZ80" s="1261" t="str">
        <f t="shared" si="45"/>
        <v>2035.1Q</v>
      </c>
      <c r="HA80" s="1261" t="str">
        <f t="shared" si="45"/>
        <v>2035.1Q</v>
      </c>
      <c r="HB80" s="1261" t="str">
        <f t="shared" si="45"/>
        <v>2035.1Q</v>
      </c>
      <c r="HC80" s="1261" t="str">
        <f t="shared" si="45"/>
        <v>2035.2Q</v>
      </c>
      <c r="HD80" s="1261" t="str">
        <f t="shared" si="45"/>
        <v>2035.2Q</v>
      </c>
      <c r="HE80" s="1261" t="str">
        <f t="shared" si="45"/>
        <v>2035.2Q</v>
      </c>
      <c r="HF80" s="1261" t="str">
        <f t="shared" si="45"/>
        <v>2035.3Q</v>
      </c>
      <c r="HG80" s="1261" t="str">
        <f t="shared" si="45"/>
        <v>2035.3Q</v>
      </c>
      <c r="HH80" s="1261" t="str">
        <f t="shared" si="45"/>
        <v>2035.3Q</v>
      </c>
      <c r="HI80" s="1261" t="str">
        <f t="shared" si="45"/>
        <v>2035.4Q</v>
      </c>
      <c r="HJ80" s="1261" t="str">
        <f t="shared" si="45"/>
        <v>2035.4Q</v>
      </c>
      <c r="HK80" s="1261" t="str">
        <f t="shared" si="45"/>
        <v>2035.4Q</v>
      </c>
      <c r="HL80" s="1258" t="str">
        <f t="shared" ref="HL80:IC80" si="46">YEAR(HL81)&amp;"."&amp;TEXT(ROUNDUP(MONTH(HL81)/3,0),"0Q")</f>
        <v>2036.1Q</v>
      </c>
      <c r="HM80" s="1258" t="str">
        <f t="shared" si="46"/>
        <v>2036.1Q</v>
      </c>
      <c r="HN80" s="1258" t="str">
        <f t="shared" si="46"/>
        <v>2036.1Q</v>
      </c>
      <c r="HO80" s="1258" t="str">
        <f t="shared" si="46"/>
        <v>2036.2Q</v>
      </c>
      <c r="HP80" s="1258" t="str">
        <f t="shared" si="46"/>
        <v>2036.2Q</v>
      </c>
      <c r="HQ80" s="1258" t="str">
        <f t="shared" si="46"/>
        <v>2036.2Q</v>
      </c>
      <c r="HR80" s="1258" t="str">
        <f t="shared" si="46"/>
        <v>2036.3Q</v>
      </c>
      <c r="HS80" s="1258" t="str">
        <f t="shared" si="46"/>
        <v>2036.3Q</v>
      </c>
      <c r="HT80" s="1258" t="str">
        <f t="shared" si="46"/>
        <v>2036.3Q</v>
      </c>
      <c r="HU80" s="1258" t="str">
        <f t="shared" si="46"/>
        <v>2036.4Q</v>
      </c>
      <c r="HV80" s="1258" t="str">
        <f t="shared" si="46"/>
        <v>2036.4Q</v>
      </c>
      <c r="HW80" s="1258" t="str">
        <f t="shared" si="46"/>
        <v>2036.4Q</v>
      </c>
      <c r="HX80" s="1261" t="str">
        <f t="shared" si="46"/>
        <v>2037.1Q</v>
      </c>
      <c r="HY80" s="1261" t="str">
        <f t="shared" si="46"/>
        <v>2037.1Q</v>
      </c>
      <c r="HZ80" s="1261" t="str">
        <f t="shared" si="46"/>
        <v>2037.1Q</v>
      </c>
      <c r="IA80" s="1261" t="str">
        <f t="shared" si="46"/>
        <v>2037.2Q</v>
      </c>
      <c r="IB80" s="1261" t="str">
        <f t="shared" si="46"/>
        <v>2037.2Q</v>
      </c>
      <c r="IC80" s="1261" t="str">
        <f t="shared" si="46"/>
        <v>2037.2Q</v>
      </c>
    </row>
    <row r="81" spans="3:237" x14ac:dyDescent="0.3">
      <c r="C81" s="2228"/>
      <c r="D81" s="2206"/>
      <c r="E81" s="377"/>
      <c r="F81" s="378" t="s">
        <v>57</v>
      </c>
      <c r="G81" s="379">
        <v>2020</v>
      </c>
      <c r="H81" s="379">
        <v>2021</v>
      </c>
      <c r="I81" s="379">
        <v>2022</v>
      </c>
      <c r="J81" s="379">
        <v>2023</v>
      </c>
      <c r="K81" s="379">
        <v>2024</v>
      </c>
      <c r="L81" s="379">
        <v>2025</v>
      </c>
      <c r="M81" s="379">
        <v>2026</v>
      </c>
      <c r="N81" s="379">
        <v>2027</v>
      </c>
      <c r="O81" s="379">
        <v>2028</v>
      </c>
      <c r="P81" s="379">
        <v>2029</v>
      </c>
      <c r="Q81" s="379">
        <v>2030</v>
      </c>
      <c r="R81" s="379">
        <v>2031</v>
      </c>
      <c r="S81" s="379">
        <v>2032</v>
      </c>
      <c r="T81" s="379">
        <v>2033</v>
      </c>
      <c r="U81" s="379">
        <v>2034</v>
      </c>
      <c r="V81" s="379">
        <v>2035</v>
      </c>
      <c r="W81" s="379">
        <v>2036</v>
      </c>
      <c r="X81" s="559">
        <v>2037</v>
      </c>
      <c r="Z81" s="1259" t="s">
        <v>552</v>
      </c>
      <c r="AA81" s="1259"/>
      <c r="AB81" s="1259">
        <v>43861</v>
      </c>
      <c r="AC81" s="1259">
        <v>43890</v>
      </c>
      <c r="AD81" s="1259">
        <v>43921</v>
      </c>
      <c r="AE81" s="1259">
        <v>43951</v>
      </c>
      <c r="AF81" s="1259">
        <v>43982</v>
      </c>
      <c r="AG81" s="1259">
        <v>44012</v>
      </c>
      <c r="AH81" s="1259">
        <v>44043</v>
      </c>
      <c r="AI81" s="1259">
        <f t="shared" ref="AI81:CT81" si="47">EOMONTH(AH81,1)</f>
        <v>44074</v>
      </c>
      <c r="AJ81" s="1259">
        <f t="shared" si="47"/>
        <v>44104</v>
      </c>
      <c r="AK81" s="1259">
        <f t="shared" si="47"/>
        <v>44135</v>
      </c>
      <c r="AL81" s="1259">
        <f t="shared" si="47"/>
        <v>44165</v>
      </c>
      <c r="AM81" s="1259">
        <f t="shared" si="47"/>
        <v>44196</v>
      </c>
      <c r="AN81" s="1262">
        <f t="shared" si="47"/>
        <v>44227</v>
      </c>
      <c r="AO81" s="1262">
        <f t="shared" si="47"/>
        <v>44255</v>
      </c>
      <c r="AP81" s="1262">
        <f t="shared" si="47"/>
        <v>44286</v>
      </c>
      <c r="AQ81" s="1262">
        <f t="shared" si="47"/>
        <v>44316</v>
      </c>
      <c r="AR81" s="1262">
        <f t="shared" si="47"/>
        <v>44347</v>
      </c>
      <c r="AS81" s="1262">
        <f t="shared" si="47"/>
        <v>44377</v>
      </c>
      <c r="AT81" s="1262">
        <f t="shared" si="47"/>
        <v>44408</v>
      </c>
      <c r="AU81" s="1262">
        <f t="shared" si="47"/>
        <v>44439</v>
      </c>
      <c r="AV81" s="1262">
        <f t="shared" si="47"/>
        <v>44469</v>
      </c>
      <c r="AW81" s="1262">
        <f t="shared" si="47"/>
        <v>44500</v>
      </c>
      <c r="AX81" s="1262">
        <f t="shared" si="47"/>
        <v>44530</v>
      </c>
      <c r="AY81" s="1262">
        <f t="shared" si="47"/>
        <v>44561</v>
      </c>
      <c r="AZ81" s="1259">
        <f t="shared" si="47"/>
        <v>44592</v>
      </c>
      <c r="BA81" s="1259">
        <f t="shared" si="47"/>
        <v>44620</v>
      </c>
      <c r="BB81" s="1259">
        <f t="shared" si="47"/>
        <v>44651</v>
      </c>
      <c r="BC81" s="1259">
        <f t="shared" si="47"/>
        <v>44681</v>
      </c>
      <c r="BD81" s="1259">
        <f t="shared" si="47"/>
        <v>44712</v>
      </c>
      <c r="BE81" s="1259">
        <f t="shared" si="47"/>
        <v>44742</v>
      </c>
      <c r="BF81" s="1259">
        <f t="shared" si="47"/>
        <v>44773</v>
      </c>
      <c r="BG81" s="1259">
        <f t="shared" si="47"/>
        <v>44804</v>
      </c>
      <c r="BH81" s="1259">
        <f t="shared" si="47"/>
        <v>44834</v>
      </c>
      <c r="BI81" s="1259">
        <f t="shared" si="47"/>
        <v>44865</v>
      </c>
      <c r="BJ81" s="1259">
        <f t="shared" si="47"/>
        <v>44895</v>
      </c>
      <c r="BK81" s="1259">
        <f t="shared" si="47"/>
        <v>44926</v>
      </c>
      <c r="BL81" s="1262">
        <f t="shared" si="47"/>
        <v>44957</v>
      </c>
      <c r="BM81" s="1262">
        <f t="shared" si="47"/>
        <v>44985</v>
      </c>
      <c r="BN81" s="1262">
        <f t="shared" si="47"/>
        <v>45016</v>
      </c>
      <c r="BO81" s="1262">
        <f t="shared" si="47"/>
        <v>45046</v>
      </c>
      <c r="BP81" s="1262">
        <f t="shared" si="47"/>
        <v>45077</v>
      </c>
      <c r="BQ81" s="1262">
        <f t="shared" si="47"/>
        <v>45107</v>
      </c>
      <c r="BR81" s="1262">
        <f t="shared" si="47"/>
        <v>45138</v>
      </c>
      <c r="BS81" s="1262">
        <f t="shared" si="47"/>
        <v>45169</v>
      </c>
      <c r="BT81" s="1262">
        <f t="shared" si="47"/>
        <v>45199</v>
      </c>
      <c r="BU81" s="1262">
        <f t="shared" si="47"/>
        <v>45230</v>
      </c>
      <c r="BV81" s="1262">
        <f t="shared" si="47"/>
        <v>45260</v>
      </c>
      <c r="BW81" s="1262">
        <f t="shared" si="47"/>
        <v>45291</v>
      </c>
      <c r="BX81" s="1259">
        <f t="shared" si="47"/>
        <v>45322</v>
      </c>
      <c r="BY81" s="1259">
        <f t="shared" si="47"/>
        <v>45351</v>
      </c>
      <c r="BZ81" s="1259">
        <f t="shared" si="47"/>
        <v>45382</v>
      </c>
      <c r="CA81" s="1259">
        <f t="shared" si="47"/>
        <v>45412</v>
      </c>
      <c r="CB81" s="1259">
        <f t="shared" si="47"/>
        <v>45443</v>
      </c>
      <c r="CC81" s="1259">
        <f t="shared" si="47"/>
        <v>45473</v>
      </c>
      <c r="CD81" s="1259">
        <f t="shared" si="47"/>
        <v>45504</v>
      </c>
      <c r="CE81" s="1259">
        <f t="shared" si="47"/>
        <v>45535</v>
      </c>
      <c r="CF81" s="1259">
        <f t="shared" si="47"/>
        <v>45565</v>
      </c>
      <c r="CG81" s="1259">
        <f t="shared" si="47"/>
        <v>45596</v>
      </c>
      <c r="CH81" s="1259">
        <f t="shared" si="47"/>
        <v>45626</v>
      </c>
      <c r="CI81" s="1259">
        <f t="shared" si="47"/>
        <v>45657</v>
      </c>
      <c r="CJ81" s="1262">
        <f t="shared" si="47"/>
        <v>45688</v>
      </c>
      <c r="CK81" s="1262">
        <f t="shared" si="47"/>
        <v>45716</v>
      </c>
      <c r="CL81" s="1262">
        <f t="shared" si="47"/>
        <v>45747</v>
      </c>
      <c r="CM81" s="1262">
        <f t="shared" si="47"/>
        <v>45777</v>
      </c>
      <c r="CN81" s="1262">
        <f t="shared" si="47"/>
        <v>45808</v>
      </c>
      <c r="CO81" s="1262">
        <f t="shared" si="47"/>
        <v>45838</v>
      </c>
      <c r="CP81" s="1262">
        <f t="shared" si="47"/>
        <v>45869</v>
      </c>
      <c r="CQ81" s="1262">
        <f t="shared" si="47"/>
        <v>45900</v>
      </c>
      <c r="CR81" s="1262">
        <f t="shared" si="47"/>
        <v>45930</v>
      </c>
      <c r="CS81" s="1262">
        <f t="shared" si="47"/>
        <v>45961</v>
      </c>
      <c r="CT81" s="1262">
        <f t="shared" si="47"/>
        <v>45991</v>
      </c>
      <c r="CU81" s="1262">
        <f t="shared" ref="CU81:FF81" si="48">EOMONTH(CT81,1)</f>
        <v>46022</v>
      </c>
      <c r="CV81" s="1259">
        <f t="shared" si="48"/>
        <v>46053</v>
      </c>
      <c r="CW81" s="1259">
        <f t="shared" si="48"/>
        <v>46081</v>
      </c>
      <c r="CX81" s="1259">
        <f t="shared" si="48"/>
        <v>46112</v>
      </c>
      <c r="CY81" s="1259">
        <f t="shared" si="48"/>
        <v>46142</v>
      </c>
      <c r="CZ81" s="1259">
        <f t="shared" si="48"/>
        <v>46173</v>
      </c>
      <c r="DA81" s="1259">
        <f t="shared" si="48"/>
        <v>46203</v>
      </c>
      <c r="DB81" s="1259">
        <f t="shared" si="48"/>
        <v>46234</v>
      </c>
      <c r="DC81" s="1259">
        <f t="shared" si="48"/>
        <v>46265</v>
      </c>
      <c r="DD81" s="1259">
        <f t="shared" si="48"/>
        <v>46295</v>
      </c>
      <c r="DE81" s="1259">
        <f t="shared" si="48"/>
        <v>46326</v>
      </c>
      <c r="DF81" s="1259">
        <f t="shared" si="48"/>
        <v>46356</v>
      </c>
      <c r="DG81" s="1259">
        <f t="shared" si="48"/>
        <v>46387</v>
      </c>
      <c r="DH81" s="1262">
        <f t="shared" si="48"/>
        <v>46418</v>
      </c>
      <c r="DI81" s="1262">
        <f t="shared" si="48"/>
        <v>46446</v>
      </c>
      <c r="DJ81" s="1262">
        <f t="shared" si="48"/>
        <v>46477</v>
      </c>
      <c r="DK81" s="1262">
        <f t="shared" si="48"/>
        <v>46507</v>
      </c>
      <c r="DL81" s="1262">
        <f t="shared" si="48"/>
        <v>46538</v>
      </c>
      <c r="DM81" s="1262">
        <f t="shared" si="48"/>
        <v>46568</v>
      </c>
      <c r="DN81" s="1262">
        <f t="shared" si="48"/>
        <v>46599</v>
      </c>
      <c r="DO81" s="1262">
        <f t="shared" si="48"/>
        <v>46630</v>
      </c>
      <c r="DP81" s="1262">
        <f t="shared" si="48"/>
        <v>46660</v>
      </c>
      <c r="DQ81" s="1262">
        <f t="shared" si="48"/>
        <v>46691</v>
      </c>
      <c r="DR81" s="1262">
        <f t="shared" si="48"/>
        <v>46721</v>
      </c>
      <c r="DS81" s="1262">
        <f t="shared" si="48"/>
        <v>46752</v>
      </c>
      <c r="DT81" s="1259">
        <f t="shared" si="48"/>
        <v>46783</v>
      </c>
      <c r="DU81" s="1259">
        <f t="shared" si="48"/>
        <v>46812</v>
      </c>
      <c r="DV81" s="1259">
        <f t="shared" si="48"/>
        <v>46843</v>
      </c>
      <c r="DW81" s="1259">
        <f t="shared" si="48"/>
        <v>46873</v>
      </c>
      <c r="DX81" s="1259">
        <f t="shared" si="48"/>
        <v>46904</v>
      </c>
      <c r="DY81" s="1259">
        <f t="shared" si="48"/>
        <v>46934</v>
      </c>
      <c r="DZ81" s="1259">
        <f t="shared" si="48"/>
        <v>46965</v>
      </c>
      <c r="EA81" s="1259">
        <f t="shared" si="48"/>
        <v>46996</v>
      </c>
      <c r="EB81" s="1259">
        <f t="shared" si="48"/>
        <v>47026</v>
      </c>
      <c r="EC81" s="1259">
        <f t="shared" si="48"/>
        <v>47057</v>
      </c>
      <c r="ED81" s="1259">
        <f t="shared" si="48"/>
        <v>47087</v>
      </c>
      <c r="EE81" s="1259">
        <f t="shared" si="48"/>
        <v>47118</v>
      </c>
      <c r="EF81" s="1262">
        <f t="shared" si="48"/>
        <v>47149</v>
      </c>
      <c r="EG81" s="1262">
        <f t="shared" si="48"/>
        <v>47177</v>
      </c>
      <c r="EH81" s="1262">
        <f t="shared" si="48"/>
        <v>47208</v>
      </c>
      <c r="EI81" s="1262">
        <f t="shared" si="48"/>
        <v>47238</v>
      </c>
      <c r="EJ81" s="1262">
        <f t="shared" si="48"/>
        <v>47269</v>
      </c>
      <c r="EK81" s="1262">
        <f t="shared" si="48"/>
        <v>47299</v>
      </c>
      <c r="EL81" s="1262">
        <f t="shared" si="48"/>
        <v>47330</v>
      </c>
      <c r="EM81" s="1262">
        <f t="shared" si="48"/>
        <v>47361</v>
      </c>
      <c r="EN81" s="1262">
        <f t="shared" si="48"/>
        <v>47391</v>
      </c>
      <c r="EO81" s="1262">
        <f t="shared" si="48"/>
        <v>47422</v>
      </c>
      <c r="EP81" s="1262">
        <f t="shared" si="48"/>
        <v>47452</v>
      </c>
      <c r="EQ81" s="1262">
        <f t="shared" si="48"/>
        <v>47483</v>
      </c>
      <c r="ER81" s="1259">
        <f t="shared" si="48"/>
        <v>47514</v>
      </c>
      <c r="ES81" s="1259">
        <f t="shared" si="48"/>
        <v>47542</v>
      </c>
      <c r="ET81" s="1259">
        <f t="shared" si="48"/>
        <v>47573</v>
      </c>
      <c r="EU81" s="1259">
        <f t="shared" si="48"/>
        <v>47603</v>
      </c>
      <c r="EV81" s="1259">
        <f t="shared" si="48"/>
        <v>47634</v>
      </c>
      <c r="EW81" s="1259">
        <f t="shared" si="48"/>
        <v>47664</v>
      </c>
      <c r="EX81" s="1259">
        <f t="shared" si="48"/>
        <v>47695</v>
      </c>
      <c r="EY81" s="1259">
        <f t="shared" si="48"/>
        <v>47726</v>
      </c>
      <c r="EZ81" s="1259">
        <f t="shared" si="48"/>
        <v>47756</v>
      </c>
      <c r="FA81" s="1259">
        <f t="shared" si="48"/>
        <v>47787</v>
      </c>
      <c r="FB81" s="1259">
        <f t="shared" si="48"/>
        <v>47817</v>
      </c>
      <c r="FC81" s="1259">
        <f t="shared" si="48"/>
        <v>47848</v>
      </c>
      <c r="FD81" s="1262">
        <f t="shared" si="48"/>
        <v>47879</v>
      </c>
      <c r="FE81" s="1262">
        <f t="shared" si="48"/>
        <v>47907</v>
      </c>
      <c r="FF81" s="1262">
        <f t="shared" si="48"/>
        <v>47938</v>
      </c>
      <c r="FG81" s="1262">
        <f t="shared" ref="FG81:HR81" si="49">EOMONTH(FF81,1)</f>
        <v>47968</v>
      </c>
      <c r="FH81" s="1262">
        <f t="shared" si="49"/>
        <v>47999</v>
      </c>
      <c r="FI81" s="1262">
        <f t="shared" si="49"/>
        <v>48029</v>
      </c>
      <c r="FJ81" s="1262">
        <f t="shared" si="49"/>
        <v>48060</v>
      </c>
      <c r="FK81" s="1262">
        <f t="shared" si="49"/>
        <v>48091</v>
      </c>
      <c r="FL81" s="1262">
        <f t="shared" si="49"/>
        <v>48121</v>
      </c>
      <c r="FM81" s="1262">
        <f t="shared" si="49"/>
        <v>48152</v>
      </c>
      <c r="FN81" s="1262">
        <f t="shared" si="49"/>
        <v>48182</v>
      </c>
      <c r="FO81" s="1262">
        <f t="shared" si="49"/>
        <v>48213</v>
      </c>
      <c r="FP81" s="1259">
        <f t="shared" si="49"/>
        <v>48244</v>
      </c>
      <c r="FQ81" s="1259">
        <f t="shared" si="49"/>
        <v>48273</v>
      </c>
      <c r="FR81" s="1259">
        <f t="shared" si="49"/>
        <v>48304</v>
      </c>
      <c r="FS81" s="1259">
        <f t="shared" si="49"/>
        <v>48334</v>
      </c>
      <c r="FT81" s="1259">
        <f t="shared" si="49"/>
        <v>48365</v>
      </c>
      <c r="FU81" s="1259">
        <f t="shared" si="49"/>
        <v>48395</v>
      </c>
      <c r="FV81" s="1259">
        <f t="shared" si="49"/>
        <v>48426</v>
      </c>
      <c r="FW81" s="1259">
        <f t="shared" si="49"/>
        <v>48457</v>
      </c>
      <c r="FX81" s="1259">
        <f t="shared" si="49"/>
        <v>48487</v>
      </c>
      <c r="FY81" s="1259">
        <f t="shared" si="49"/>
        <v>48518</v>
      </c>
      <c r="FZ81" s="1259">
        <f t="shared" si="49"/>
        <v>48548</v>
      </c>
      <c r="GA81" s="1259">
        <f t="shared" si="49"/>
        <v>48579</v>
      </c>
      <c r="GB81" s="1262">
        <f t="shared" si="49"/>
        <v>48610</v>
      </c>
      <c r="GC81" s="1262">
        <f t="shared" si="49"/>
        <v>48638</v>
      </c>
      <c r="GD81" s="1262">
        <f t="shared" si="49"/>
        <v>48669</v>
      </c>
      <c r="GE81" s="1262">
        <f t="shared" si="49"/>
        <v>48699</v>
      </c>
      <c r="GF81" s="1262">
        <f t="shared" si="49"/>
        <v>48730</v>
      </c>
      <c r="GG81" s="1262">
        <f t="shared" si="49"/>
        <v>48760</v>
      </c>
      <c r="GH81" s="1262">
        <f t="shared" si="49"/>
        <v>48791</v>
      </c>
      <c r="GI81" s="1262">
        <f t="shared" si="49"/>
        <v>48822</v>
      </c>
      <c r="GJ81" s="1262">
        <f t="shared" si="49"/>
        <v>48852</v>
      </c>
      <c r="GK81" s="1262">
        <f t="shared" si="49"/>
        <v>48883</v>
      </c>
      <c r="GL81" s="1262">
        <f t="shared" si="49"/>
        <v>48913</v>
      </c>
      <c r="GM81" s="1262">
        <f t="shared" si="49"/>
        <v>48944</v>
      </c>
      <c r="GN81" s="1259">
        <f t="shared" si="49"/>
        <v>48975</v>
      </c>
      <c r="GO81" s="1259">
        <f t="shared" si="49"/>
        <v>49003</v>
      </c>
      <c r="GP81" s="1259">
        <f t="shared" si="49"/>
        <v>49034</v>
      </c>
      <c r="GQ81" s="1259">
        <f t="shared" si="49"/>
        <v>49064</v>
      </c>
      <c r="GR81" s="1259">
        <f t="shared" si="49"/>
        <v>49095</v>
      </c>
      <c r="GS81" s="1259">
        <f t="shared" si="49"/>
        <v>49125</v>
      </c>
      <c r="GT81" s="1259">
        <f t="shared" si="49"/>
        <v>49156</v>
      </c>
      <c r="GU81" s="1259">
        <f t="shared" si="49"/>
        <v>49187</v>
      </c>
      <c r="GV81" s="1259">
        <f t="shared" si="49"/>
        <v>49217</v>
      </c>
      <c r="GW81" s="1259">
        <f t="shared" si="49"/>
        <v>49248</v>
      </c>
      <c r="GX81" s="1259">
        <f t="shared" si="49"/>
        <v>49278</v>
      </c>
      <c r="GY81" s="1259">
        <f t="shared" si="49"/>
        <v>49309</v>
      </c>
      <c r="GZ81" s="1262">
        <f t="shared" si="49"/>
        <v>49340</v>
      </c>
      <c r="HA81" s="1262">
        <f t="shared" si="49"/>
        <v>49368</v>
      </c>
      <c r="HB81" s="1262">
        <f t="shared" si="49"/>
        <v>49399</v>
      </c>
      <c r="HC81" s="1262">
        <f t="shared" si="49"/>
        <v>49429</v>
      </c>
      <c r="HD81" s="1262">
        <f t="shared" si="49"/>
        <v>49460</v>
      </c>
      <c r="HE81" s="1262">
        <f t="shared" si="49"/>
        <v>49490</v>
      </c>
      <c r="HF81" s="1262">
        <f t="shared" si="49"/>
        <v>49521</v>
      </c>
      <c r="HG81" s="1262">
        <f t="shared" si="49"/>
        <v>49552</v>
      </c>
      <c r="HH81" s="1262">
        <f t="shared" si="49"/>
        <v>49582</v>
      </c>
      <c r="HI81" s="1262">
        <f t="shared" si="49"/>
        <v>49613</v>
      </c>
      <c r="HJ81" s="1262">
        <f t="shared" si="49"/>
        <v>49643</v>
      </c>
      <c r="HK81" s="1262">
        <f t="shared" si="49"/>
        <v>49674</v>
      </c>
      <c r="HL81" s="1259">
        <f t="shared" si="49"/>
        <v>49705</v>
      </c>
      <c r="HM81" s="1259">
        <f t="shared" si="49"/>
        <v>49734</v>
      </c>
      <c r="HN81" s="1259">
        <f t="shared" si="49"/>
        <v>49765</v>
      </c>
      <c r="HO81" s="1259">
        <f t="shared" si="49"/>
        <v>49795</v>
      </c>
      <c r="HP81" s="1259">
        <f t="shared" si="49"/>
        <v>49826</v>
      </c>
      <c r="HQ81" s="1259">
        <f t="shared" si="49"/>
        <v>49856</v>
      </c>
      <c r="HR81" s="1259">
        <f t="shared" si="49"/>
        <v>49887</v>
      </c>
      <c r="HS81" s="1259">
        <f t="shared" ref="HS81:IC81" si="50">EOMONTH(HR81,1)</f>
        <v>49918</v>
      </c>
      <c r="HT81" s="1259">
        <f t="shared" si="50"/>
        <v>49948</v>
      </c>
      <c r="HU81" s="1259">
        <f t="shared" si="50"/>
        <v>49979</v>
      </c>
      <c r="HV81" s="1259">
        <f t="shared" si="50"/>
        <v>50009</v>
      </c>
      <c r="HW81" s="1259">
        <f t="shared" si="50"/>
        <v>50040</v>
      </c>
      <c r="HX81" s="1262">
        <f t="shared" si="50"/>
        <v>50071</v>
      </c>
      <c r="HY81" s="1262">
        <f t="shared" si="50"/>
        <v>50099</v>
      </c>
      <c r="HZ81" s="1262">
        <f t="shared" si="50"/>
        <v>50130</v>
      </c>
      <c r="IA81" s="1262">
        <f t="shared" si="50"/>
        <v>50160</v>
      </c>
      <c r="IB81" s="1262">
        <f t="shared" si="50"/>
        <v>50191</v>
      </c>
      <c r="IC81" s="1262">
        <f t="shared" si="50"/>
        <v>50221</v>
      </c>
    </row>
    <row r="82" spans="3:237" x14ac:dyDescent="0.3">
      <c r="C82" s="279" t="s">
        <v>493</v>
      </c>
      <c r="D82" s="1116">
        <f>SUM(G82:X82)</f>
        <v>1107559954.8786349</v>
      </c>
      <c r="E82" s="445"/>
      <c r="F82" s="536"/>
      <c r="G82" s="1385">
        <f>+SUMIFS($AG82:$IC82,$AG$79:$IC$79,G$81)</f>
        <v>35579932.694666669</v>
      </c>
      <c r="H82" s="1385">
        <f>+SUMIFS($AG82:$IC82,$AG$79:$IC$79,H$81)</f>
        <v>58175076.170999363</v>
      </c>
      <c r="I82" s="1385">
        <f t="shared" ref="I82:X82" si="51">+SUMIFS($AG82:$IC82,$AG$79:$IC$79,I$81)</f>
        <v>59033703.584718913</v>
      </c>
      <c r="J82" s="1385">
        <f t="shared" si="51"/>
        <v>59907929.430480361</v>
      </c>
      <c r="K82" s="1385">
        <f t="shared" si="51"/>
        <v>60798017.371155448</v>
      </c>
      <c r="L82" s="1385">
        <f t="shared" si="51"/>
        <v>61704358.777813494</v>
      </c>
      <c r="M82" s="1385">
        <f t="shared" si="51"/>
        <v>62627178.154572837</v>
      </c>
      <c r="N82" s="1385">
        <f t="shared" si="51"/>
        <v>63566953.812867008</v>
      </c>
      <c r="O82" s="1385">
        <f t="shared" si="51"/>
        <v>64524070.438617632</v>
      </c>
      <c r="P82" s="1385">
        <f t="shared" si="51"/>
        <v>65498794.17423819</v>
      </c>
      <c r="Q82" s="1385">
        <f t="shared" si="51"/>
        <v>66491514.284689672</v>
      </c>
      <c r="R82" s="1385">
        <f t="shared" si="51"/>
        <v>67502759.685325325</v>
      </c>
      <c r="S82" s="1385">
        <f t="shared" si="51"/>
        <v>68532721.06493105</v>
      </c>
      <c r="T82" s="1385">
        <f t="shared" si="51"/>
        <v>69581912.339071333</v>
      </c>
      <c r="U82" s="1385">
        <f t="shared" si="51"/>
        <v>70650799.182833135</v>
      </c>
      <c r="V82" s="1385">
        <f t="shared" si="51"/>
        <v>71739810.32769163</v>
      </c>
      <c r="W82" s="1385">
        <f t="shared" si="51"/>
        <v>72849242.039626151</v>
      </c>
      <c r="X82" s="1386">
        <f t="shared" si="51"/>
        <v>28795181.34433651</v>
      </c>
      <c r="Y82" s="582"/>
      <c r="Z82" s="279" t="s">
        <v>493</v>
      </c>
      <c r="AA82" s="27"/>
      <c r="AB82" s="445" t="s">
        <v>1316</v>
      </c>
      <c r="AC82" s="536"/>
      <c r="AD82" s="1385"/>
      <c r="AE82" s="1385"/>
      <c r="AF82" s="1385"/>
      <c r="AG82" s="1463">
        <f>('JV NWC'!AF71-'JV NWC'!AF78-'JV NWC'!AF84)+'JV NWC'!AF70</f>
        <v>6868000</v>
      </c>
      <c r="AH82" s="1385">
        <f>'JV NWC'!AG71-'JV NWC'!AG78-'JV NWC'!AG84</f>
        <v>2488357.6713333339</v>
      </c>
      <c r="AI82" s="1385">
        <f>'JV NWC'!AH71-'JV NWC'!AH78-'JV NWC'!AH84</f>
        <v>7067024.3380000014</v>
      </c>
      <c r="AJ82" s="1385">
        <f>'JV NWC'!AI71-'JV NWC'!AI78-'JV NWC'!AI84</f>
        <v>2488357.6713333339</v>
      </c>
      <c r="AK82" s="1385">
        <f>'JV NWC'!AJ71-'JV NWC'!AJ78-'JV NWC'!AJ84</f>
        <v>7067024.3380000014</v>
      </c>
      <c r="AL82" s="1385">
        <f>'JV NWC'!AK71-'JV NWC'!AK78-'JV NWC'!AK84</f>
        <v>2488357.6713333339</v>
      </c>
      <c r="AM82" s="1385">
        <f>'JV NWC'!AL71-'JV NWC'!AL78-'JV NWC'!AL84</f>
        <v>7112811.0046666674</v>
      </c>
      <c r="AN82" s="1385">
        <f>'JV NWC'!AM71-'JV NWC'!AM78-'JV NWC'!AM84</f>
        <v>2488357.6713333339</v>
      </c>
      <c r="AO82" s="1385">
        <f>'JV NWC'!AN71-'JV NWC'!AN78-'JV NWC'!AN84</f>
        <v>7160249.5605756994</v>
      </c>
      <c r="AP82" s="1385">
        <f>'JV NWC'!AO71-'JV NWC'!AO78-'JV NWC'!AO84</f>
        <v>2535796.2272423659</v>
      </c>
      <c r="AQ82" s="1385">
        <f>'JV NWC'!AP71-'JV NWC'!AP78-'JV NWC'!AP84</f>
        <v>7160249.5605756994</v>
      </c>
      <c r="AR82" s="1385">
        <f>'JV NWC'!AQ71-'JV NWC'!AQ78-'JV NWC'!AQ84</f>
        <v>2535796.2272423659</v>
      </c>
      <c r="AS82" s="1385">
        <f>'JV NWC'!AR71-'JV NWC'!AR78-'JV NWC'!AR84</f>
        <v>7160249.5605756994</v>
      </c>
      <c r="AT82" s="1385">
        <f>'JV NWC'!AS71-'JV NWC'!AS78-'JV NWC'!AS84</f>
        <v>2535796.2272423659</v>
      </c>
      <c r="AU82" s="1385">
        <f>'JV NWC'!AT71-'JV NWC'!AT78-'JV NWC'!AT84</f>
        <v>7160249.5605756994</v>
      </c>
      <c r="AV82" s="1385">
        <f>'JV NWC'!AU71-'JV NWC'!AU78-'JV NWC'!AU84</f>
        <v>2535796.2272423659</v>
      </c>
      <c r="AW82" s="1385">
        <f>'JV NWC'!AV71-'JV NWC'!AV78-'JV NWC'!AV84</f>
        <v>7160249.5605756994</v>
      </c>
      <c r="AX82" s="1385">
        <f>'JV NWC'!AW71-'JV NWC'!AW78-'JV NWC'!AW84</f>
        <v>2535796.2272423659</v>
      </c>
      <c r="AY82" s="1385">
        <f>'JV NWC'!AX71-'JV NWC'!AX78-'JV NWC'!AX84</f>
        <v>7206489.5605756994</v>
      </c>
      <c r="AZ82" s="1385">
        <f>'JV NWC'!AY71-'JV NWC'!AY78-'JV NWC'!AY84</f>
        <v>2535796.2272423659</v>
      </c>
      <c r="BA82" s="1385">
        <f>'JV NWC'!AZ71-'JV NWC'!AZ78-'JV NWC'!AZ84</f>
        <v>7254969.7597705955</v>
      </c>
      <c r="BB82" s="1385">
        <f>'JV NWC'!BA71-'JV NWC'!BA78-'JV NWC'!BA84</f>
        <v>2584276.4264372624</v>
      </c>
      <c r="BC82" s="1385">
        <f>'JV NWC'!BB71-'JV NWC'!BB78-'JV NWC'!BB84</f>
        <v>7254969.7597705955</v>
      </c>
      <c r="BD82" s="1385">
        <f>'JV NWC'!BC71-'JV NWC'!BC78-'JV NWC'!BC84</f>
        <v>2584276.4264372624</v>
      </c>
      <c r="BE82" s="1385">
        <f>'JV NWC'!BD71-'JV NWC'!BD78-'JV NWC'!BD84</f>
        <v>7254969.7597705955</v>
      </c>
      <c r="BF82" s="1385">
        <f>'JV NWC'!BE71-'JV NWC'!BE78-'JV NWC'!BE84</f>
        <v>2584276.4264372624</v>
      </c>
      <c r="BG82" s="1385">
        <f>'JV NWC'!BF71-'JV NWC'!BF78-'JV NWC'!BF84</f>
        <v>7254969.7597705955</v>
      </c>
      <c r="BH82" s="1385">
        <f>'JV NWC'!BG71-'JV NWC'!BG78-'JV NWC'!BG84</f>
        <v>2584276.4264372624</v>
      </c>
      <c r="BI82" s="1385">
        <f>'JV NWC'!BH71-'JV NWC'!BH78-'JV NWC'!BH84</f>
        <v>7254969.7597705955</v>
      </c>
      <c r="BJ82" s="1385">
        <f>'JV NWC'!BI71-'JV NWC'!BI78-'JV NWC'!BI84</f>
        <v>2584276.4264372624</v>
      </c>
      <c r="BK82" s="1385">
        <f>'JV NWC'!BJ71-'JV NWC'!BJ78-'JV NWC'!BJ84</f>
        <v>7301676.4264372624</v>
      </c>
      <c r="BL82" s="1385">
        <f>'JV NWC'!BK71-'JV NWC'!BK78-'JV NWC'!BK84</f>
        <v>2584303.6264372645</v>
      </c>
      <c r="BM82" s="1385">
        <f>'JV NWC'!BL71-'JV NWC'!BL78-'JV NWC'!BL84</f>
        <v>7351222.951882707</v>
      </c>
      <c r="BN82" s="1385">
        <f>'JV NWC'!BM71-'JV NWC'!BM78-'JV NWC'!BM84</f>
        <v>2633822.951882707</v>
      </c>
      <c r="BO82" s="1385">
        <f>'JV NWC'!BN71-'JV NWC'!BN78-'JV NWC'!BN84</f>
        <v>7351222.951882707</v>
      </c>
      <c r="BP82" s="1385">
        <f>'JV NWC'!BO71-'JV NWC'!BO78-'JV NWC'!BO84</f>
        <v>2633822.951882707</v>
      </c>
      <c r="BQ82" s="1385">
        <f>'JV NWC'!BP71-'JV NWC'!BP78-'JV NWC'!BP84</f>
        <v>7351222.951882707</v>
      </c>
      <c r="BR82" s="1385">
        <f>'JV NWC'!BQ71-'JV NWC'!BQ78-'JV NWC'!BQ84</f>
        <v>2633822.951882707</v>
      </c>
      <c r="BS82" s="1385">
        <f>'JV NWC'!BR71-'JV NWC'!BR78-'JV NWC'!BR84</f>
        <v>7351222.951882707</v>
      </c>
      <c r="BT82" s="1385">
        <f>'JV NWC'!BS71-'JV NWC'!BS78-'JV NWC'!BS84</f>
        <v>2633822.951882707</v>
      </c>
      <c r="BU82" s="1385">
        <f>'JV NWC'!BT71-'JV NWC'!BT78-'JV NWC'!BT84</f>
        <v>7351222.951882707</v>
      </c>
      <c r="BV82" s="1385">
        <f>'JV NWC'!BU71-'JV NWC'!BU78-'JV NWC'!BU84</f>
        <v>2633822.951882707</v>
      </c>
      <c r="BW82" s="1385">
        <f>'JV NWC'!BV71-'JV NWC'!BV78-'JV NWC'!BV84</f>
        <v>7398396.28521604</v>
      </c>
      <c r="BX82" s="1385">
        <f>'JV NWC'!BW71-'JV NWC'!BW78-'JV NWC'!BW84</f>
        <v>2633852.0238827104</v>
      </c>
      <c r="BY82" s="1385">
        <f>'JV NWC'!BX71-'JV NWC'!BX78-'JV NWC'!BX84</f>
        <v>7449034.4255096428</v>
      </c>
      <c r="BZ82" s="1385">
        <f>'JV NWC'!BY71-'JV NWC'!BY78-'JV NWC'!BY84</f>
        <v>2684461.0921763098</v>
      </c>
      <c r="CA82" s="1385">
        <f>'JV NWC'!BZ71-'JV NWC'!BZ78-'JV NWC'!BZ84</f>
        <v>7449034.4255096428</v>
      </c>
      <c r="CB82" s="1385">
        <f>'JV NWC'!CA71-'JV NWC'!CA78-'JV NWC'!CA84</f>
        <v>2684461.0921763098</v>
      </c>
      <c r="CC82" s="1385">
        <f>'JV NWC'!CB71-'JV NWC'!CB78-'JV NWC'!CB84</f>
        <v>7449034.4255096428</v>
      </c>
      <c r="CD82" s="1385">
        <f>'JV NWC'!CC71-'JV NWC'!CC78-'JV NWC'!CC84</f>
        <v>2684461.0921763098</v>
      </c>
      <c r="CE82" s="1385">
        <f>'JV NWC'!CD71-'JV NWC'!CD78-'JV NWC'!CD84</f>
        <v>7449034.4255096428</v>
      </c>
      <c r="CF82" s="1385">
        <f>'JV NWC'!CE71-'JV NWC'!CE78-'JV NWC'!CE84</f>
        <v>2684461.0921763098</v>
      </c>
      <c r="CG82" s="1385">
        <f>'JV NWC'!CF71-'JV NWC'!CF78-'JV NWC'!CF84</f>
        <v>7449034.4255096428</v>
      </c>
      <c r="CH82" s="1385">
        <f>'JV NWC'!CG71-'JV NWC'!CG78-'JV NWC'!CG84</f>
        <v>2684461.0921763098</v>
      </c>
      <c r="CI82" s="1385">
        <f>'JV NWC'!CH71-'JV NWC'!CH78-'JV NWC'!CH84</f>
        <v>7496687.7588429768</v>
      </c>
      <c r="CJ82" s="1385">
        <f>'JV NWC'!CI71-'JV NWC'!CI78-'JV NWC'!CI84</f>
        <v>2684494.4548963131</v>
      </c>
      <c r="CK82" s="1385">
        <f>'JV NWC'!CJ71-'JV NWC'!CJ78-'JV NWC'!CJ84</f>
        <v>7548443.4232955016</v>
      </c>
      <c r="CL82" s="1385">
        <f>'JV NWC'!CK71-'JV NWC'!CK78-'JV NWC'!CK84</f>
        <v>2736216.7566288346</v>
      </c>
      <c r="CM82" s="1385">
        <f>'JV NWC'!CL71-'JV NWC'!CL78-'JV NWC'!CL84</f>
        <v>7548443.4232955016</v>
      </c>
      <c r="CN82" s="1385">
        <f>'JV NWC'!CM71-'JV NWC'!CM78-'JV NWC'!CM84</f>
        <v>2736216.7566288346</v>
      </c>
      <c r="CO82" s="1385">
        <f>'JV NWC'!CN71-'JV NWC'!CN78-'JV NWC'!CN84</f>
        <v>7548443.4232955016</v>
      </c>
      <c r="CP82" s="1385">
        <f>'JV NWC'!CO71-'JV NWC'!CO78-'JV NWC'!CO84</f>
        <v>2736216.7566288346</v>
      </c>
      <c r="CQ82" s="1385">
        <f>'JV NWC'!CP71-'JV NWC'!CP78-'JV NWC'!CP84</f>
        <v>7548443.4232955016</v>
      </c>
      <c r="CR82" s="1385">
        <f>'JV NWC'!CQ71-'JV NWC'!CQ78-'JV NWC'!CQ84</f>
        <v>2736216.7566288346</v>
      </c>
      <c r="CS82" s="1385">
        <f>'JV NWC'!CR71-'JV NWC'!CR78-'JV NWC'!CR84</f>
        <v>7548443.4232955016</v>
      </c>
      <c r="CT82" s="1385">
        <f>'JV NWC'!CS71-'JV NWC'!CS78-'JV NWC'!CS84</f>
        <v>2736216.7566288346</v>
      </c>
      <c r="CU82" s="1385">
        <f>'JV NWC'!CT71-'JV NWC'!CT78-'JV NWC'!CT84</f>
        <v>7596563.4232955016</v>
      </c>
      <c r="CV82" s="1385">
        <f>'JV NWC'!CU71-'JV NWC'!CU78-'JV NWC'!CU84</f>
        <v>2736216.7566288346</v>
      </c>
      <c r="CW82" s="1385">
        <f>'JV NWC'!CV71-'JV NWC'!CV78-'JV NWC'!CV84</f>
        <v>7649463.1573888492</v>
      </c>
      <c r="CX82" s="1385">
        <f>'JV NWC'!CW71-'JV NWC'!CW78-'JV NWC'!CW84</f>
        <v>2789116.4907221822</v>
      </c>
      <c r="CY82" s="1385">
        <f>'JV NWC'!CX71-'JV NWC'!CX78-'JV NWC'!CX84</f>
        <v>7649463.1573888492</v>
      </c>
      <c r="CZ82" s="1385">
        <f>'JV NWC'!CY71-'JV NWC'!CY78-'JV NWC'!CY84</f>
        <v>2789116.4907221822</v>
      </c>
      <c r="DA82" s="1385">
        <f>'JV NWC'!CZ71-'JV NWC'!CZ78-'JV NWC'!CZ84</f>
        <v>7649463.1573888492</v>
      </c>
      <c r="DB82" s="1385">
        <f>'JV NWC'!DA71-'JV NWC'!DA78-'JV NWC'!DA84</f>
        <v>2789116.4907221822</v>
      </c>
      <c r="DC82" s="1385">
        <f>'JV NWC'!DB71-'JV NWC'!DB78-'JV NWC'!DB84</f>
        <v>7649463.1573888492</v>
      </c>
      <c r="DD82" s="1385">
        <f>'JV NWC'!DC71-'JV NWC'!DC78-'JV NWC'!DC84</f>
        <v>2789116.4907221822</v>
      </c>
      <c r="DE82" s="1385">
        <f>'JV NWC'!DD71-'JV NWC'!DD78-'JV NWC'!DD84</f>
        <v>7649463.1573888492</v>
      </c>
      <c r="DF82" s="1385">
        <f>'JV NWC'!DE71-'JV NWC'!DE78-'JV NWC'!DE84</f>
        <v>2789116.4907221822</v>
      </c>
      <c r="DG82" s="1385">
        <f>'JV NWC'!DF71-'JV NWC'!DF78-'JV NWC'!DF84</f>
        <v>7698063.1573888492</v>
      </c>
      <c r="DH82" s="1385">
        <f>'JV NWC'!DG71-'JV NWC'!DG78-'JV NWC'!DG84</f>
        <v>2789118.0680328594</v>
      </c>
      <c r="DI82" s="1385">
        <f>'JV NWC'!DH71-'JV NWC'!DH78-'JV NWC'!DH84</f>
        <v>7752134.158621287</v>
      </c>
      <c r="DJ82" s="1385">
        <f>'JV NWC'!DI71-'JV NWC'!DI78-'JV NWC'!DI84</f>
        <v>2843187.4919546195</v>
      </c>
      <c r="DK82" s="1385">
        <f>'JV NWC'!DJ71-'JV NWC'!DJ78-'JV NWC'!DJ84</f>
        <v>7752134.158621287</v>
      </c>
      <c r="DL82" s="1385">
        <f>'JV NWC'!DK71-'JV NWC'!DK78-'JV NWC'!DK84</f>
        <v>2843187.4919546195</v>
      </c>
      <c r="DM82" s="1385">
        <f>'JV NWC'!DL71-'JV NWC'!DL78-'JV NWC'!DL84</f>
        <v>7752134.158621287</v>
      </c>
      <c r="DN82" s="1385">
        <f>'JV NWC'!DM71-'JV NWC'!DM78-'JV NWC'!DM84</f>
        <v>2843187.4919546195</v>
      </c>
      <c r="DO82" s="1385">
        <f>'JV NWC'!DN71-'JV NWC'!DN78-'JV NWC'!DN84</f>
        <v>7752134.158621287</v>
      </c>
      <c r="DP82" s="1385">
        <f>'JV NWC'!DO71-'JV NWC'!DO78-'JV NWC'!DO84</f>
        <v>2843187.4919546195</v>
      </c>
      <c r="DQ82" s="1385">
        <f>'JV NWC'!DP71-'JV NWC'!DP78-'JV NWC'!DP84</f>
        <v>7752134.158621287</v>
      </c>
      <c r="DR82" s="1385">
        <f>'JV NWC'!DQ71-'JV NWC'!DQ78-'JV NWC'!DQ84</f>
        <v>2843187.4919546195</v>
      </c>
      <c r="DS82" s="1385">
        <f>'JV NWC'!DR71-'JV NWC'!DR78-'JV NWC'!DR84</f>
        <v>7801227.4919546191</v>
      </c>
      <c r="DT82" s="1385">
        <f>'JV NWC'!DS71-'JV NWC'!DS78-'JV NWC'!DS84</f>
        <v>2843209.8850384047</v>
      </c>
      <c r="DU82" s="1385">
        <f>'JV NWC'!DT71-'JV NWC'!DT78-'JV NWC'!DT84</f>
        <v>7856497.6260829605</v>
      </c>
      <c r="DV82" s="1385">
        <f>'JV NWC'!DU71-'JV NWC'!DU78-'JV NWC'!DU84</f>
        <v>2898457.6260829605</v>
      </c>
      <c r="DW82" s="1385">
        <f>'JV NWC'!DV71-'JV NWC'!DV78-'JV NWC'!DV84</f>
        <v>7856497.6260829605</v>
      </c>
      <c r="DX82" s="1385">
        <f>'JV NWC'!DW71-'JV NWC'!DW78-'JV NWC'!DW84</f>
        <v>2898457.6260829605</v>
      </c>
      <c r="DY82" s="1385">
        <f>'JV NWC'!DX71-'JV NWC'!DX78-'JV NWC'!DX84</f>
        <v>7856497.6260829605</v>
      </c>
      <c r="DZ82" s="1385">
        <f>'JV NWC'!DY71-'JV NWC'!DY78-'JV NWC'!DY84</f>
        <v>2898457.6260829605</v>
      </c>
      <c r="EA82" s="1385">
        <f>'JV NWC'!DZ71-'JV NWC'!DZ78-'JV NWC'!DZ84</f>
        <v>7856497.6260829605</v>
      </c>
      <c r="EB82" s="1385">
        <f>'JV NWC'!EA71-'JV NWC'!EA78-'JV NWC'!EA84</f>
        <v>2898457.6260829605</v>
      </c>
      <c r="EC82" s="1385">
        <f>'JV NWC'!EB71-'JV NWC'!EB78-'JV NWC'!EB84</f>
        <v>7856497.6260829605</v>
      </c>
      <c r="ED82" s="1385">
        <f>'JV NWC'!EC71-'JV NWC'!EC78-'JV NWC'!EC84</f>
        <v>2898457.6260829605</v>
      </c>
      <c r="EE82" s="1385">
        <f>'JV NWC'!ED71-'JV NWC'!ED78-'JV NWC'!ED84</f>
        <v>7906084.2927496275</v>
      </c>
      <c r="EF82" s="1385">
        <f>'JV NWC'!EE71-'JV NWC'!EE78-'JV NWC'!EE84</f>
        <v>2898457.6260829605</v>
      </c>
      <c r="EG82" s="1385">
        <f>'JV NWC'!EF71-'JV NWC'!EF78-'JV NWC'!EF84</f>
        <v>7962582.1104383543</v>
      </c>
      <c r="EH82" s="1385">
        <f>'JV NWC'!EG71-'JV NWC'!EG78-'JV NWC'!EG84</f>
        <v>2954955.4437716869</v>
      </c>
      <c r="EI82" s="1385">
        <f>'JV NWC'!EH71-'JV NWC'!EH78-'JV NWC'!EH84</f>
        <v>7962582.1104383543</v>
      </c>
      <c r="EJ82" s="1385">
        <f>'JV NWC'!EI71-'JV NWC'!EI78-'JV NWC'!EI84</f>
        <v>2954955.4437716869</v>
      </c>
      <c r="EK82" s="1385">
        <f>'JV NWC'!EJ71-'JV NWC'!EJ78-'JV NWC'!EJ84</f>
        <v>7962582.1104383543</v>
      </c>
      <c r="EL82" s="1385">
        <f>'JV NWC'!EK71-'JV NWC'!EK78-'JV NWC'!EK84</f>
        <v>2954955.4437716869</v>
      </c>
      <c r="EM82" s="1385">
        <f>'JV NWC'!EL71-'JV NWC'!EL78-'JV NWC'!EL84</f>
        <v>7962582.1104383543</v>
      </c>
      <c r="EN82" s="1385">
        <f>'JV NWC'!EM71-'JV NWC'!EM78-'JV NWC'!EM84</f>
        <v>2954955.4437716869</v>
      </c>
      <c r="EO82" s="1385">
        <f>'JV NWC'!EN71-'JV NWC'!EN78-'JV NWC'!EN84</f>
        <v>7962582.1104383543</v>
      </c>
      <c r="EP82" s="1385">
        <f>'JV NWC'!EO71-'JV NWC'!EO78-'JV NWC'!EO84</f>
        <v>2954955.4437716869</v>
      </c>
      <c r="EQ82" s="1385">
        <f>'JV NWC'!EP71-'JV NWC'!EP78-'JV NWC'!EP84</f>
        <v>8012648.7771050204</v>
      </c>
      <c r="ER82" s="1385">
        <f>'JV NWC'!EQ71-'JV NWC'!EQ78-'JV NWC'!EQ84</f>
        <v>2954955.4437716869</v>
      </c>
      <c r="ES82" s="1385">
        <f>'JV NWC'!ER71-'JV NWC'!ER78-'JV NWC'!ER84</f>
        <v>8070403.5309925443</v>
      </c>
      <c r="ET82" s="1385">
        <f>'JV NWC'!ES71-'JV NWC'!ES78-'JV NWC'!ES84</f>
        <v>3012710.1976592112</v>
      </c>
      <c r="EU82" s="1385">
        <f>'JV NWC'!ET71-'JV NWC'!ET78-'JV NWC'!ET84</f>
        <v>8070403.5309925443</v>
      </c>
      <c r="EV82" s="1385">
        <f>'JV NWC'!EU71-'JV NWC'!EU78-'JV NWC'!EU84</f>
        <v>3012710.1976592112</v>
      </c>
      <c r="EW82" s="1385">
        <f>'JV NWC'!EV71-'JV NWC'!EV78-'JV NWC'!EV84</f>
        <v>8070403.5309925443</v>
      </c>
      <c r="EX82" s="1385">
        <f>'JV NWC'!EW71-'JV NWC'!EW78-'JV NWC'!EW84</f>
        <v>3012710.1976592112</v>
      </c>
      <c r="EY82" s="1385">
        <f>'JV NWC'!EX71-'JV NWC'!EX78-'JV NWC'!EX84</f>
        <v>8070403.5309925443</v>
      </c>
      <c r="EZ82" s="1385">
        <f>'JV NWC'!EY71-'JV NWC'!EY78-'JV NWC'!EY84</f>
        <v>3012710.1976592112</v>
      </c>
      <c r="FA82" s="1385">
        <f>'JV NWC'!EZ71-'JV NWC'!EZ78-'JV NWC'!EZ84</f>
        <v>8070403.5309925443</v>
      </c>
      <c r="FB82" s="1385">
        <f>'JV NWC'!FA71-'JV NWC'!FA78-'JV NWC'!FA84</f>
        <v>3012710.1976592112</v>
      </c>
      <c r="FC82" s="1385">
        <f>'JV NWC'!FB71-'JV NWC'!FB78-'JV NWC'!FB84</f>
        <v>8120990.1976592112</v>
      </c>
      <c r="FD82" s="1385">
        <f>'JV NWC'!FC71-'JV NWC'!FC78-'JV NWC'!FC84</f>
        <v>3012729.2269558306</v>
      </c>
      <c r="FE82" s="1385">
        <f>'JV NWC'!FD71-'JV NWC'!FD78-'JV NWC'!FD84</f>
        <v>8180031.8598517729</v>
      </c>
      <c r="FF82" s="1385">
        <f>'JV NWC'!FE71-'JV NWC'!FE78-'JV NWC'!FE84</f>
        <v>3071751.8598517729</v>
      </c>
      <c r="FG82" s="1385">
        <f>'JV NWC'!FF71-'JV NWC'!FF78-'JV NWC'!FF84</f>
        <v>8180031.8598517729</v>
      </c>
      <c r="FH82" s="1385">
        <f>'JV NWC'!FG71-'JV NWC'!FG78-'JV NWC'!FG84</f>
        <v>3071751.8598517729</v>
      </c>
      <c r="FI82" s="1385">
        <f>'JV NWC'!FH71-'JV NWC'!FH78-'JV NWC'!FH84</f>
        <v>8180031.8598517729</v>
      </c>
      <c r="FJ82" s="1385">
        <f>'JV NWC'!FI71-'JV NWC'!FI78-'JV NWC'!FI84</f>
        <v>3071751.8598517729</v>
      </c>
      <c r="FK82" s="1385">
        <f>'JV NWC'!FJ71-'JV NWC'!FJ78-'JV NWC'!FJ84</f>
        <v>8180031.8598517729</v>
      </c>
      <c r="FL82" s="1385">
        <f>'JV NWC'!FK71-'JV NWC'!FK78-'JV NWC'!FK84</f>
        <v>3071751.8598517729</v>
      </c>
      <c r="FM82" s="1385">
        <f>'JV NWC'!FL71-'JV NWC'!FL78-'JV NWC'!FL84</f>
        <v>8180031.8598517729</v>
      </c>
      <c r="FN82" s="1385">
        <f>'JV NWC'!FM71-'JV NWC'!FM78-'JV NWC'!FM84</f>
        <v>3071751.8598517729</v>
      </c>
      <c r="FO82" s="1385">
        <f>'JV NWC'!FN71-'JV NWC'!FN78-'JV NWC'!FN84</f>
        <v>8231111.8598517729</v>
      </c>
      <c r="FP82" s="1385">
        <f>'JV NWC'!FO71-'JV NWC'!FO78-'JV NWC'!FO84</f>
        <v>3071751.8598517729</v>
      </c>
      <c r="FQ82" s="1385">
        <f>'JV NWC'!FP71-'JV NWC'!FP78-'JV NWC'!FP84</f>
        <v>8291471.1398556931</v>
      </c>
      <c r="FR82" s="1385">
        <f>'JV NWC'!FQ71-'JV NWC'!FQ78-'JV NWC'!FQ84</f>
        <v>3132111.1398556931</v>
      </c>
      <c r="FS82" s="1385">
        <f>'JV NWC'!FR71-'JV NWC'!FR78-'JV NWC'!FR84</f>
        <v>8291471.1398556931</v>
      </c>
      <c r="FT82" s="1385">
        <f>'JV NWC'!FS71-'JV NWC'!FS78-'JV NWC'!FS84</f>
        <v>3132111.1398556931</v>
      </c>
      <c r="FU82" s="1385">
        <f>'JV NWC'!FT71-'JV NWC'!FT78-'JV NWC'!FT84</f>
        <v>8291471.1398556931</v>
      </c>
      <c r="FV82" s="1385">
        <f>'JV NWC'!FU71-'JV NWC'!FU78-'JV NWC'!FU84</f>
        <v>3132111.1398556931</v>
      </c>
      <c r="FW82" s="1385">
        <f>'JV NWC'!FV71-'JV NWC'!FV78-'JV NWC'!FV84</f>
        <v>8291471.1398556931</v>
      </c>
      <c r="FX82" s="1385">
        <f>'JV NWC'!FW71-'JV NWC'!FW78-'JV NWC'!FW84</f>
        <v>3132111.1398556931</v>
      </c>
      <c r="FY82" s="1385">
        <f>'JV NWC'!FX71-'JV NWC'!FX78-'JV NWC'!FX84</f>
        <v>8291471.1398556931</v>
      </c>
      <c r="FZ82" s="1385">
        <f>'JV NWC'!FY71-'JV NWC'!FY78-'JV NWC'!FY84</f>
        <v>3132111.1398556931</v>
      </c>
      <c r="GA82" s="1385">
        <f>'JV NWC'!FZ71-'JV NWC'!FZ78-'JV NWC'!FZ84</f>
        <v>8343057.8065223601</v>
      </c>
      <c r="GB82" s="1385">
        <f>'JV NWC'!GA71-'JV NWC'!GA78-'JV NWC'!GA84</f>
        <v>3132111.1398556931</v>
      </c>
      <c r="GC82" s="1385">
        <f>'JV NWC'!GB71-'JV NWC'!GB78-'JV NWC'!GB84</f>
        <v>8404766.1696256641</v>
      </c>
      <c r="GD82" s="1385">
        <f>'JV NWC'!GC71-'JV NWC'!GC78-'JV NWC'!GC84</f>
        <v>3193819.5029589976</v>
      </c>
      <c r="GE82" s="1385">
        <f>'JV NWC'!GD71-'JV NWC'!GD78-'JV NWC'!GD84</f>
        <v>8404766.1696256641</v>
      </c>
      <c r="GF82" s="1385">
        <f>'JV NWC'!GE71-'JV NWC'!GE78-'JV NWC'!GE84</f>
        <v>3193819.5029589976</v>
      </c>
      <c r="GG82" s="1385">
        <f>'JV NWC'!GF71-'JV NWC'!GF78-'JV NWC'!GF84</f>
        <v>8404766.1696256641</v>
      </c>
      <c r="GH82" s="1385">
        <f>'JV NWC'!GG71-'JV NWC'!GG78-'JV NWC'!GG84</f>
        <v>3193819.5029589976</v>
      </c>
      <c r="GI82" s="1385">
        <f>'JV NWC'!GH71-'JV NWC'!GH78-'JV NWC'!GH84</f>
        <v>8404766.1696256641</v>
      </c>
      <c r="GJ82" s="1385">
        <f>'JV NWC'!GI71-'JV NWC'!GI78-'JV NWC'!GI84</f>
        <v>3193819.5029589976</v>
      </c>
      <c r="GK82" s="1385">
        <f>'JV NWC'!GJ71-'JV NWC'!GJ78-'JV NWC'!GJ84</f>
        <v>8404766.1696256641</v>
      </c>
      <c r="GL82" s="1385">
        <f>'JV NWC'!GK71-'JV NWC'!GK78-'JV NWC'!GK84</f>
        <v>3193819.5029589976</v>
      </c>
      <c r="GM82" s="1385">
        <f>'JV NWC'!GL71-'JV NWC'!GL78-'JV NWC'!GL84</f>
        <v>8456872.836292332</v>
      </c>
      <c r="GN82" s="1385">
        <f>'JV NWC'!GM71-'JV NWC'!GM78-'JV NWC'!GM84</f>
        <v>3193838.1030223295</v>
      </c>
      <c r="GO82" s="1385">
        <f>'JV NWC'!GN71-'JV NWC'!GN78-'JV NWC'!GN84</f>
        <v>8519962.5224070437</v>
      </c>
      <c r="GP82" s="1385">
        <f>'JV NWC'!GO71-'JV NWC'!GO78-'JV NWC'!GO84</f>
        <v>3256909.1890737093</v>
      </c>
      <c r="GQ82" s="1385">
        <f>'JV NWC'!GP71-'JV NWC'!GP78-'JV NWC'!GP84</f>
        <v>8519962.5224070437</v>
      </c>
      <c r="GR82" s="1385">
        <f>'JV NWC'!GQ71-'JV NWC'!GQ78-'JV NWC'!GQ84</f>
        <v>3256909.1890737093</v>
      </c>
      <c r="GS82" s="1385">
        <f>'JV NWC'!GR71-'JV NWC'!GR78-'JV NWC'!GR84</f>
        <v>8519962.5224070437</v>
      </c>
      <c r="GT82" s="1385">
        <f>'JV NWC'!GS71-'JV NWC'!GS78-'JV NWC'!GS84</f>
        <v>3256909.1890737093</v>
      </c>
      <c r="GU82" s="1385">
        <f>'JV NWC'!GT71-'JV NWC'!GT78-'JV NWC'!GT84</f>
        <v>8519962.5224070437</v>
      </c>
      <c r="GV82" s="1385">
        <f>'JV NWC'!GU71-'JV NWC'!GU78-'JV NWC'!GU84</f>
        <v>3256909.1890737093</v>
      </c>
      <c r="GW82" s="1385">
        <f>'JV NWC'!GV71-'JV NWC'!GV78-'JV NWC'!GV84</f>
        <v>8519962.5224070437</v>
      </c>
      <c r="GX82" s="1385">
        <f>'JV NWC'!GW71-'JV NWC'!GW78-'JV NWC'!GW84</f>
        <v>3256909.1890737093</v>
      </c>
      <c r="GY82" s="1385">
        <f>'JV NWC'!GX71-'JV NWC'!GX78-'JV NWC'!GX84</f>
        <v>8572602.5224070437</v>
      </c>
      <c r="GZ82" s="1385">
        <f>'JV NWC'!GY71-'JV NWC'!GY78-'JV NWC'!GY84</f>
        <v>3256944.7751376736</v>
      </c>
      <c r="HA82" s="1385">
        <f>'JV NWC'!GZ71-'JV NWC'!GZ78-'JV NWC'!GZ84</f>
        <v>8637106.5653836932</v>
      </c>
      <c r="HB82" s="1385">
        <f>'JV NWC'!HA71-'JV NWC'!HA78-'JV NWC'!HA84</f>
        <v>3321413.2320503592</v>
      </c>
      <c r="HC82" s="1385">
        <f>'JV NWC'!HB71-'JV NWC'!HB78-'JV NWC'!HB84</f>
        <v>8637106.5653836932</v>
      </c>
      <c r="HD82" s="1385">
        <f>'JV NWC'!HC71-'JV NWC'!HC78-'JV NWC'!HC84</f>
        <v>3321413.2320503592</v>
      </c>
      <c r="HE82" s="1385">
        <f>'JV NWC'!HD71-'JV NWC'!HD78-'JV NWC'!HD84</f>
        <v>8637106.5653836932</v>
      </c>
      <c r="HF82" s="1385">
        <f>'JV NWC'!HE71-'JV NWC'!HE78-'JV NWC'!HE84</f>
        <v>3321413.2320503592</v>
      </c>
      <c r="HG82" s="1385">
        <f>'JV NWC'!HF71-'JV NWC'!HF78-'JV NWC'!HF84</f>
        <v>8637106.5653836932</v>
      </c>
      <c r="HH82" s="1385">
        <f>'JV NWC'!HG71-'JV NWC'!HG78-'JV NWC'!HG84</f>
        <v>3321413.2320503592</v>
      </c>
      <c r="HI82" s="1385">
        <f>'JV NWC'!HH71-'JV NWC'!HH78-'JV NWC'!HH84</f>
        <v>8637106.5653836932</v>
      </c>
      <c r="HJ82" s="1385">
        <f>'JV NWC'!HI71-'JV NWC'!HI78-'JV NWC'!HI84</f>
        <v>3321413.2320503592</v>
      </c>
      <c r="HK82" s="1385">
        <f>'JV NWC'!HJ71-'JV NWC'!HJ78-'JV NWC'!HJ84</f>
        <v>8690266.5653836932</v>
      </c>
      <c r="HL82" s="1385">
        <f>'JV NWC'!HK71-'JV NWC'!HK78-'JV NWC'!HK84</f>
        <v>3321413.2320503592</v>
      </c>
      <c r="HM82" s="1385">
        <f>'JV NWC'!HL71-'JV NWC'!HL78-'JV NWC'!HL84</f>
        <v>8756218.8128099218</v>
      </c>
      <c r="HN82" s="1385">
        <f>'JV NWC'!HM71-'JV NWC'!HM78-'JV NWC'!HM84</f>
        <v>3387365.4794765878</v>
      </c>
      <c r="HO82" s="1385">
        <f>'JV NWC'!HN71-'JV NWC'!HN78-'JV NWC'!HN84</f>
        <v>8756218.8128099218</v>
      </c>
      <c r="HP82" s="1385">
        <f>'JV NWC'!HO71-'JV NWC'!HO78-'JV NWC'!HO84</f>
        <v>3387365.4794765878</v>
      </c>
      <c r="HQ82" s="1385">
        <f>'JV NWC'!HP71-'JV NWC'!HP78-'JV NWC'!HP84</f>
        <v>8756218.8128099218</v>
      </c>
      <c r="HR82" s="1385">
        <f>'JV NWC'!HQ71-'JV NWC'!HQ78-'JV NWC'!HQ84</f>
        <v>3387365.4794765878</v>
      </c>
      <c r="HS82" s="1385">
        <f>'JV NWC'!HR71-'JV NWC'!HR78-'JV NWC'!HR84</f>
        <v>8756218.8128099218</v>
      </c>
      <c r="HT82" s="1385">
        <f>'JV NWC'!HS71-'JV NWC'!HS78-'JV NWC'!HS84</f>
        <v>3387365.4794765878</v>
      </c>
      <c r="HU82" s="1385">
        <f>'JV NWC'!HT71-'JV NWC'!HT78-'JV NWC'!HT84</f>
        <v>8756218.8128099218</v>
      </c>
      <c r="HV82" s="1385">
        <f>'JV NWC'!HU71-'JV NWC'!HU78-'JV NWC'!HU84</f>
        <v>3387365.4794765878</v>
      </c>
      <c r="HW82" s="1385">
        <f>'JV NWC'!HV71-'JV NWC'!HV78-'JV NWC'!HV84</f>
        <v>8809907.3461432531</v>
      </c>
      <c r="HX82" s="1385">
        <f>'JV NWC'!HW71-'JV NWC'!HW78-'JV NWC'!HW84</f>
        <v>3387365.4794765878</v>
      </c>
      <c r="HY82" s="1385">
        <f>'JV NWC'!HX71-'JV NWC'!HX78-'JV NWC'!HX84</f>
        <v>8877342.479638651</v>
      </c>
      <c r="HZ82" s="1385">
        <f>'JV NWC'!HY71-'JV NWC'!HY78-'JV NWC'!HY84</f>
        <v>3454800.6129719848</v>
      </c>
      <c r="IA82" s="1385">
        <f>'JV NWC'!HZ71-'JV NWC'!HZ78-'JV NWC'!HZ84</f>
        <v>6166071.5463053174</v>
      </c>
      <c r="IB82" s="1385">
        <f>'JV NWC'!IA71-'JV NWC'!IA78-'JV NWC'!IA84</f>
        <v>6909601.2259439696</v>
      </c>
      <c r="IC82" s="1385">
        <f>'JV NWC'!IB71-'JV NWC'!IB78-'JV NWC'!IB84</f>
        <v>0</v>
      </c>
    </row>
    <row r="83" spans="3:237" x14ac:dyDescent="0.3">
      <c r="C83" s="279" t="s">
        <v>933</v>
      </c>
      <c r="D83" s="1116">
        <f t="shared" ref="D83:D85" si="52">SUM(G83:X83)</f>
        <v>0</v>
      </c>
      <c r="E83" s="445"/>
      <c r="F83" s="536"/>
      <c r="G83" s="1385">
        <f t="shared" ref="G83:V90" si="53">+SUMIFS($AG83:$IC83,$AG$79:$IC$79,G$81)</f>
        <v>0</v>
      </c>
      <c r="H83" s="1385">
        <f t="shared" si="53"/>
        <v>0</v>
      </c>
      <c r="I83" s="1385">
        <f t="shared" si="53"/>
        <v>0</v>
      </c>
      <c r="J83" s="1385">
        <f t="shared" si="53"/>
        <v>0</v>
      </c>
      <c r="K83" s="1385">
        <f t="shared" si="53"/>
        <v>0</v>
      </c>
      <c r="L83" s="1385">
        <f t="shared" si="53"/>
        <v>0</v>
      </c>
      <c r="M83" s="1385">
        <f t="shared" si="53"/>
        <v>0</v>
      </c>
      <c r="N83" s="1385">
        <f t="shared" si="53"/>
        <v>0</v>
      </c>
      <c r="O83" s="1385">
        <f t="shared" si="53"/>
        <v>0</v>
      </c>
      <c r="P83" s="1385">
        <f t="shared" si="53"/>
        <v>0</v>
      </c>
      <c r="Q83" s="1385">
        <f t="shared" si="53"/>
        <v>0</v>
      </c>
      <c r="R83" s="1385">
        <f t="shared" si="53"/>
        <v>0</v>
      </c>
      <c r="S83" s="1385">
        <f t="shared" si="53"/>
        <v>0</v>
      </c>
      <c r="T83" s="1385">
        <f t="shared" si="53"/>
        <v>0</v>
      </c>
      <c r="U83" s="1385">
        <f t="shared" si="53"/>
        <v>0</v>
      </c>
      <c r="V83" s="1385">
        <f t="shared" si="53"/>
        <v>0</v>
      </c>
      <c r="W83" s="1385">
        <f t="shared" ref="W83:X88" si="54">+SUMIFS($AG83:$IC83,$AG$79:$IC$79,W$81)</f>
        <v>0</v>
      </c>
      <c r="X83" s="1386">
        <f t="shared" si="54"/>
        <v>0</v>
      </c>
      <c r="Y83" s="582"/>
      <c r="Z83" s="279" t="s">
        <v>933</v>
      </c>
      <c r="AA83" s="27"/>
      <c r="AB83" s="445" t="s">
        <v>1314</v>
      </c>
      <c r="AC83" s="536"/>
      <c r="AD83" s="1385"/>
      <c r="AE83" s="1385"/>
      <c r="AF83" s="1385"/>
      <c r="AG83" s="1385">
        <f>-('JV NWC'!AF171+'JV NWC'!AF177)</f>
        <v>0</v>
      </c>
      <c r="AH83" s="1385">
        <f>-('JV NWC'!AG171+'JV NWC'!AG177)</f>
        <v>0</v>
      </c>
      <c r="AI83" s="1385">
        <f>-('JV NWC'!AH171+'JV NWC'!AH177)</f>
        <v>0</v>
      </c>
      <c r="AJ83" s="1385">
        <f>-('JV NWC'!AI171+'JV NWC'!AI177)</f>
        <v>0</v>
      </c>
      <c r="AK83" s="1385">
        <f>-('JV NWC'!AJ171+'JV NWC'!AJ177)</f>
        <v>0</v>
      </c>
      <c r="AL83" s="1385">
        <f>-('JV NWC'!AK171+'JV NWC'!AK177)</f>
        <v>0</v>
      </c>
      <c r="AM83" s="1385">
        <f>-('JV NWC'!AL171+'JV NWC'!AL177)</f>
        <v>0</v>
      </c>
      <c r="AN83" s="1385">
        <f>-('JV NWC'!AM171+'JV NWC'!AM177)</f>
        <v>0</v>
      </c>
      <c r="AO83" s="1385">
        <f>-('JV NWC'!AN171+'JV NWC'!AN177)</f>
        <v>0</v>
      </c>
      <c r="AP83" s="1385">
        <f>-('JV NWC'!AO171+'JV NWC'!AO177)</f>
        <v>0</v>
      </c>
      <c r="AQ83" s="1385">
        <f>-('JV NWC'!AP171+'JV NWC'!AP177)</f>
        <v>0</v>
      </c>
      <c r="AR83" s="1385">
        <f>-('JV NWC'!AQ171+'JV NWC'!AQ177)</f>
        <v>0</v>
      </c>
      <c r="AS83" s="1385">
        <f>-('JV NWC'!AR171+'JV NWC'!AR177)</f>
        <v>0</v>
      </c>
      <c r="AT83" s="1385">
        <f>-('JV NWC'!AS171+'JV NWC'!AS177)</f>
        <v>0</v>
      </c>
      <c r="AU83" s="1385">
        <f>-('JV NWC'!AT171+'JV NWC'!AT177)</f>
        <v>0</v>
      </c>
      <c r="AV83" s="1385">
        <f>-('JV NWC'!AU171+'JV NWC'!AU177)</f>
        <v>0</v>
      </c>
      <c r="AW83" s="1385">
        <f>-('JV NWC'!AV171+'JV NWC'!AV177)</f>
        <v>0</v>
      </c>
      <c r="AX83" s="1385">
        <f>-('JV NWC'!AW171+'JV NWC'!AW177)</f>
        <v>0</v>
      </c>
      <c r="AY83" s="1385">
        <f>-('JV NWC'!AX171+'JV NWC'!AX177)</f>
        <v>0</v>
      </c>
      <c r="AZ83" s="1385">
        <f>-('JV NWC'!AY171+'JV NWC'!AY177)</f>
        <v>0</v>
      </c>
      <c r="BA83" s="1385">
        <f>-('JV NWC'!AZ171+'JV NWC'!AZ177)</f>
        <v>0</v>
      </c>
      <c r="BB83" s="1385">
        <f>-('JV NWC'!BA171+'JV NWC'!BA177)</f>
        <v>0</v>
      </c>
      <c r="BC83" s="1385">
        <f>-('JV NWC'!BB171+'JV NWC'!BB177)</f>
        <v>0</v>
      </c>
      <c r="BD83" s="1385">
        <f>-('JV NWC'!BC171+'JV NWC'!BC177)</f>
        <v>0</v>
      </c>
      <c r="BE83" s="1385">
        <f>-('JV NWC'!BD171+'JV NWC'!BD177)</f>
        <v>0</v>
      </c>
      <c r="BF83" s="1385">
        <f>-('JV NWC'!BE171+'JV NWC'!BE177)</f>
        <v>0</v>
      </c>
      <c r="BG83" s="1385">
        <f>-('JV NWC'!BF171+'JV NWC'!BF177)</f>
        <v>0</v>
      </c>
      <c r="BH83" s="1385">
        <f>-('JV NWC'!BG171+'JV NWC'!BG177)</f>
        <v>0</v>
      </c>
      <c r="BI83" s="1385">
        <f>-('JV NWC'!BH171+'JV NWC'!BH177)</f>
        <v>0</v>
      </c>
      <c r="BJ83" s="1385">
        <f>-('JV NWC'!BI171+'JV NWC'!BI177)</f>
        <v>0</v>
      </c>
      <c r="BK83" s="1385">
        <f>-('JV NWC'!BJ171+'JV NWC'!BJ177)</f>
        <v>0</v>
      </c>
      <c r="BL83" s="1385">
        <f>-('JV NWC'!BK171+'JV NWC'!BK177)</f>
        <v>0</v>
      </c>
      <c r="BM83" s="1385">
        <f>-('JV NWC'!BL171+'JV NWC'!BL177)</f>
        <v>0</v>
      </c>
      <c r="BN83" s="1385">
        <f>-('JV NWC'!BM171+'JV NWC'!BM177)</f>
        <v>0</v>
      </c>
      <c r="BO83" s="1385">
        <f>-('JV NWC'!BN171+'JV NWC'!BN177)</f>
        <v>0</v>
      </c>
      <c r="BP83" s="1385">
        <f>-('JV NWC'!BO171+'JV NWC'!BO177)</f>
        <v>0</v>
      </c>
      <c r="BQ83" s="1385">
        <f>-('JV NWC'!BP171+'JV NWC'!BP177)</f>
        <v>0</v>
      </c>
      <c r="BR83" s="1385">
        <f>-('JV NWC'!BQ171+'JV NWC'!BQ177)</f>
        <v>0</v>
      </c>
      <c r="BS83" s="1385">
        <f>-('JV NWC'!BR171+'JV NWC'!BR177)</f>
        <v>0</v>
      </c>
      <c r="BT83" s="1385">
        <f>-('JV NWC'!BS171+'JV NWC'!BS177)</f>
        <v>0</v>
      </c>
      <c r="BU83" s="1385">
        <f>-('JV NWC'!BT171+'JV NWC'!BT177)</f>
        <v>0</v>
      </c>
      <c r="BV83" s="1385">
        <f>-('JV NWC'!BU171+'JV NWC'!BU177)</f>
        <v>0</v>
      </c>
      <c r="BW83" s="1385">
        <f>-('JV NWC'!BV171+'JV NWC'!BV177)</f>
        <v>0</v>
      </c>
      <c r="BX83" s="1385">
        <f>-('JV NWC'!BW171+'JV NWC'!BW177)</f>
        <v>0</v>
      </c>
      <c r="BY83" s="1385">
        <f>-('JV NWC'!BX171+'JV NWC'!BX177)</f>
        <v>0</v>
      </c>
      <c r="BZ83" s="1385">
        <f>-('JV NWC'!BY171+'JV NWC'!BY177)</f>
        <v>0</v>
      </c>
      <c r="CA83" s="1385">
        <f>-('JV NWC'!BZ171+'JV NWC'!BZ177)</f>
        <v>0</v>
      </c>
      <c r="CB83" s="1385">
        <f>-('JV NWC'!CA171+'JV NWC'!CA177)</f>
        <v>0</v>
      </c>
      <c r="CC83" s="1385">
        <f>-('JV NWC'!CB171+'JV NWC'!CB177)</f>
        <v>0</v>
      </c>
      <c r="CD83" s="1385">
        <f>-('JV NWC'!CC171+'JV NWC'!CC177)</f>
        <v>0</v>
      </c>
      <c r="CE83" s="1385">
        <f>-('JV NWC'!CD171+'JV NWC'!CD177)</f>
        <v>0</v>
      </c>
      <c r="CF83" s="1385">
        <f>-('JV NWC'!CE171+'JV NWC'!CE177)</f>
        <v>0</v>
      </c>
      <c r="CG83" s="1385">
        <f>-('JV NWC'!CF171+'JV NWC'!CF177)</f>
        <v>0</v>
      </c>
      <c r="CH83" s="1385">
        <f>-('JV NWC'!CG171+'JV NWC'!CG177)</f>
        <v>0</v>
      </c>
      <c r="CI83" s="1385">
        <f>-('JV NWC'!CH171+'JV NWC'!CH177)</f>
        <v>0</v>
      </c>
      <c r="CJ83" s="1385">
        <f>-('JV NWC'!CI171+'JV NWC'!CI177)</f>
        <v>0</v>
      </c>
      <c r="CK83" s="1385">
        <f>-('JV NWC'!CJ171+'JV NWC'!CJ177)</f>
        <v>0</v>
      </c>
      <c r="CL83" s="1385">
        <f>-('JV NWC'!CK171+'JV NWC'!CK177)</f>
        <v>0</v>
      </c>
      <c r="CM83" s="1385">
        <f>-('JV NWC'!CL171+'JV NWC'!CL177)</f>
        <v>0</v>
      </c>
      <c r="CN83" s="1385">
        <f>-('JV NWC'!CM171+'JV NWC'!CM177)</f>
        <v>0</v>
      </c>
      <c r="CO83" s="1385">
        <f>-('JV NWC'!CN171+'JV NWC'!CN177)</f>
        <v>0</v>
      </c>
      <c r="CP83" s="1385">
        <f>-('JV NWC'!CO171+'JV NWC'!CO177)</f>
        <v>0</v>
      </c>
      <c r="CQ83" s="1385">
        <f>-('JV NWC'!CP171+'JV NWC'!CP177)</f>
        <v>0</v>
      </c>
      <c r="CR83" s="1385">
        <f>-('JV NWC'!CQ171+'JV NWC'!CQ177)</f>
        <v>0</v>
      </c>
      <c r="CS83" s="1385">
        <f>-('JV NWC'!CR171+'JV NWC'!CR177)</f>
        <v>0</v>
      </c>
      <c r="CT83" s="1385">
        <f>-('JV NWC'!CS171+'JV NWC'!CS177)</f>
        <v>0</v>
      </c>
      <c r="CU83" s="1385">
        <f>-('JV NWC'!CT171+'JV NWC'!CT177)</f>
        <v>0</v>
      </c>
      <c r="CV83" s="1385">
        <f>-('JV NWC'!CU171+'JV NWC'!CU177)</f>
        <v>0</v>
      </c>
      <c r="CW83" s="1385">
        <f>-('JV NWC'!CV171+'JV NWC'!CV177)</f>
        <v>0</v>
      </c>
      <c r="CX83" s="1385">
        <f>-('JV NWC'!CW171+'JV NWC'!CW177)</f>
        <v>0</v>
      </c>
      <c r="CY83" s="1385">
        <f>-('JV NWC'!CX171+'JV NWC'!CX177)</f>
        <v>0</v>
      </c>
      <c r="CZ83" s="1385">
        <f>-('JV NWC'!CY171+'JV NWC'!CY177)</f>
        <v>0</v>
      </c>
      <c r="DA83" s="1385">
        <f>-('JV NWC'!CZ171+'JV NWC'!CZ177)</f>
        <v>0</v>
      </c>
      <c r="DB83" s="1385">
        <f>-('JV NWC'!DA171+'JV NWC'!DA177)</f>
        <v>0</v>
      </c>
      <c r="DC83" s="1385">
        <f>-('JV NWC'!DB171+'JV NWC'!DB177)</f>
        <v>0</v>
      </c>
      <c r="DD83" s="1385">
        <f>-('JV NWC'!DC171+'JV NWC'!DC177)</f>
        <v>0</v>
      </c>
      <c r="DE83" s="1385">
        <f>-('JV NWC'!DD171+'JV NWC'!DD177)</f>
        <v>0</v>
      </c>
      <c r="DF83" s="1385">
        <f>-('JV NWC'!DE171+'JV NWC'!DE177)</f>
        <v>0</v>
      </c>
      <c r="DG83" s="1385">
        <f>-('JV NWC'!DF171+'JV NWC'!DF177)</f>
        <v>0</v>
      </c>
      <c r="DH83" s="1385">
        <f>-('JV NWC'!DG171+'JV NWC'!DG177)</f>
        <v>0</v>
      </c>
      <c r="DI83" s="1385">
        <f>-('JV NWC'!DH171+'JV NWC'!DH177)</f>
        <v>0</v>
      </c>
      <c r="DJ83" s="1385">
        <f>-('JV NWC'!DI171+'JV NWC'!DI177)</f>
        <v>0</v>
      </c>
      <c r="DK83" s="1385">
        <f>-('JV NWC'!DJ171+'JV NWC'!DJ177)</f>
        <v>0</v>
      </c>
      <c r="DL83" s="1385">
        <f>-('JV NWC'!DK171+'JV NWC'!DK177)</f>
        <v>0</v>
      </c>
      <c r="DM83" s="1385">
        <f>-('JV NWC'!DL171+'JV NWC'!DL177)</f>
        <v>0</v>
      </c>
      <c r="DN83" s="1385">
        <f>-('JV NWC'!DM171+'JV NWC'!DM177)</f>
        <v>0</v>
      </c>
      <c r="DO83" s="1385">
        <f>-('JV NWC'!DN171+'JV NWC'!DN177)</f>
        <v>0</v>
      </c>
      <c r="DP83" s="1385">
        <f>-('JV NWC'!DO171+'JV NWC'!DO177)</f>
        <v>0</v>
      </c>
      <c r="DQ83" s="1385">
        <f>-('JV NWC'!DP171+'JV NWC'!DP177)</f>
        <v>0</v>
      </c>
      <c r="DR83" s="1385">
        <f>-('JV NWC'!DQ171+'JV NWC'!DQ177)</f>
        <v>0</v>
      </c>
      <c r="DS83" s="1385">
        <f>-('JV NWC'!DR171+'JV NWC'!DR177)</f>
        <v>0</v>
      </c>
      <c r="DT83" s="1385">
        <f>-('JV NWC'!DS171+'JV NWC'!DS177)</f>
        <v>0</v>
      </c>
      <c r="DU83" s="1385">
        <f>-('JV NWC'!DT171+'JV NWC'!DT177)</f>
        <v>0</v>
      </c>
      <c r="DV83" s="1385">
        <f>-('JV NWC'!DU171+'JV NWC'!DU177)</f>
        <v>0</v>
      </c>
      <c r="DW83" s="1385">
        <f>-('JV NWC'!DV171+'JV NWC'!DV177)</f>
        <v>0</v>
      </c>
      <c r="DX83" s="1385">
        <f>-('JV NWC'!DW171+'JV NWC'!DW177)</f>
        <v>0</v>
      </c>
      <c r="DY83" s="1385">
        <f>-('JV NWC'!DX171+'JV NWC'!DX177)</f>
        <v>0</v>
      </c>
      <c r="DZ83" s="1385">
        <f>-('JV NWC'!DY171+'JV NWC'!DY177)</f>
        <v>0</v>
      </c>
      <c r="EA83" s="1385">
        <f>-('JV NWC'!DZ171+'JV NWC'!DZ177)</f>
        <v>0</v>
      </c>
      <c r="EB83" s="1385">
        <f>-('JV NWC'!EA171+'JV NWC'!EA177)</f>
        <v>0</v>
      </c>
      <c r="EC83" s="1385">
        <f>-('JV NWC'!EB171+'JV NWC'!EB177)</f>
        <v>0</v>
      </c>
      <c r="ED83" s="1385">
        <f>-('JV NWC'!EC171+'JV NWC'!EC177)</f>
        <v>0</v>
      </c>
      <c r="EE83" s="1385">
        <f>-('JV NWC'!ED171+'JV NWC'!ED177)</f>
        <v>0</v>
      </c>
      <c r="EF83" s="1385">
        <f>-('JV NWC'!EE171+'JV NWC'!EE177)</f>
        <v>0</v>
      </c>
      <c r="EG83" s="1385">
        <f>-('JV NWC'!EF171+'JV NWC'!EF177)</f>
        <v>0</v>
      </c>
      <c r="EH83" s="1385">
        <f>-('JV NWC'!EG171+'JV NWC'!EG177)</f>
        <v>0</v>
      </c>
      <c r="EI83" s="1385">
        <f>-('JV NWC'!EH171+'JV NWC'!EH177)</f>
        <v>0</v>
      </c>
      <c r="EJ83" s="1385">
        <f>-('JV NWC'!EI171+'JV NWC'!EI177)</f>
        <v>0</v>
      </c>
      <c r="EK83" s="1385">
        <f>-('JV NWC'!EJ171+'JV NWC'!EJ177)</f>
        <v>0</v>
      </c>
      <c r="EL83" s="1385">
        <f>-('JV NWC'!EK171+'JV NWC'!EK177)</f>
        <v>0</v>
      </c>
      <c r="EM83" s="1385">
        <f>-('JV NWC'!EL171+'JV NWC'!EL177)</f>
        <v>0</v>
      </c>
      <c r="EN83" s="1385">
        <f>-('JV NWC'!EM171+'JV NWC'!EM177)</f>
        <v>0</v>
      </c>
      <c r="EO83" s="1385">
        <f>-('JV NWC'!EN171+'JV NWC'!EN177)</f>
        <v>0</v>
      </c>
      <c r="EP83" s="1385">
        <f>-('JV NWC'!EO171+'JV NWC'!EO177)</f>
        <v>0</v>
      </c>
      <c r="EQ83" s="1385">
        <f>-('JV NWC'!EP171+'JV NWC'!EP177)</f>
        <v>0</v>
      </c>
      <c r="ER83" s="1385">
        <f>-('JV NWC'!EQ171+'JV NWC'!EQ177)</f>
        <v>0</v>
      </c>
      <c r="ES83" s="1385">
        <f>-('JV NWC'!ER171+'JV NWC'!ER177)</f>
        <v>0</v>
      </c>
      <c r="ET83" s="1385">
        <f>-('JV NWC'!ES171+'JV NWC'!ES177)</f>
        <v>0</v>
      </c>
      <c r="EU83" s="1385">
        <f>-('JV NWC'!ET171+'JV NWC'!ET177)</f>
        <v>0</v>
      </c>
      <c r="EV83" s="1385">
        <f>-('JV NWC'!EU171+'JV NWC'!EU177)</f>
        <v>0</v>
      </c>
      <c r="EW83" s="1385">
        <f>-('JV NWC'!EV171+'JV NWC'!EV177)</f>
        <v>0</v>
      </c>
      <c r="EX83" s="1385">
        <f>-('JV NWC'!EW171+'JV NWC'!EW177)</f>
        <v>0</v>
      </c>
      <c r="EY83" s="1385">
        <f>-('JV NWC'!EX171+'JV NWC'!EX177)</f>
        <v>0</v>
      </c>
      <c r="EZ83" s="1385">
        <f>-('JV NWC'!EY171+'JV NWC'!EY177)</f>
        <v>0</v>
      </c>
      <c r="FA83" s="1385">
        <f>-('JV NWC'!EZ171+'JV NWC'!EZ177)</f>
        <v>0</v>
      </c>
      <c r="FB83" s="1385">
        <f>-('JV NWC'!FA171+'JV NWC'!FA177)</f>
        <v>0</v>
      </c>
      <c r="FC83" s="1385">
        <f>-('JV NWC'!FB171+'JV NWC'!FB177)</f>
        <v>0</v>
      </c>
      <c r="FD83" s="1385">
        <f>-('JV NWC'!FC171+'JV NWC'!FC177)</f>
        <v>0</v>
      </c>
      <c r="FE83" s="1385">
        <f>-('JV NWC'!FD171+'JV NWC'!FD177)</f>
        <v>0</v>
      </c>
      <c r="FF83" s="1385">
        <f>-('JV NWC'!FE171+'JV NWC'!FE177)</f>
        <v>0</v>
      </c>
      <c r="FG83" s="1385">
        <f>-('JV NWC'!FF171+'JV NWC'!FF177)</f>
        <v>0</v>
      </c>
      <c r="FH83" s="1385">
        <f>-('JV NWC'!FG171+'JV NWC'!FG177)</f>
        <v>0</v>
      </c>
      <c r="FI83" s="1385">
        <f>-('JV NWC'!FH171+'JV NWC'!FH177)</f>
        <v>0</v>
      </c>
      <c r="FJ83" s="1385">
        <f>-('JV NWC'!FI171+'JV NWC'!FI177)</f>
        <v>0</v>
      </c>
      <c r="FK83" s="1385">
        <f>-('JV NWC'!FJ171+'JV NWC'!FJ177)</f>
        <v>0</v>
      </c>
      <c r="FL83" s="1385">
        <f>-('JV NWC'!FK171+'JV NWC'!FK177)</f>
        <v>0</v>
      </c>
      <c r="FM83" s="1385">
        <f>-('JV NWC'!FL171+'JV NWC'!FL177)</f>
        <v>0</v>
      </c>
      <c r="FN83" s="1385">
        <f>-('JV NWC'!FM171+'JV NWC'!FM177)</f>
        <v>0</v>
      </c>
      <c r="FO83" s="1385">
        <f>-('JV NWC'!FN171+'JV NWC'!FN177)</f>
        <v>0</v>
      </c>
      <c r="FP83" s="1385">
        <f>-('JV NWC'!FO171+'JV NWC'!FO177)</f>
        <v>0</v>
      </c>
      <c r="FQ83" s="1385">
        <f>-('JV NWC'!FP171+'JV NWC'!FP177)</f>
        <v>0</v>
      </c>
      <c r="FR83" s="1385">
        <f>-('JV NWC'!FQ171+'JV NWC'!FQ177)</f>
        <v>0</v>
      </c>
      <c r="FS83" s="1385">
        <f>-('JV NWC'!FR171+'JV NWC'!FR177)</f>
        <v>0</v>
      </c>
      <c r="FT83" s="1385">
        <f>-('JV NWC'!FS171+'JV NWC'!FS177)</f>
        <v>0</v>
      </c>
      <c r="FU83" s="1385">
        <f>-('JV NWC'!FT171+'JV NWC'!FT177)</f>
        <v>0</v>
      </c>
      <c r="FV83" s="1385">
        <f>-('JV NWC'!FU171+'JV NWC'!FU177)</f>
        <v>0</v>
      </c>
      <c r="FW83" s="1385">
        <f>-('JV NWC'!FV171+'JV NWC'!FV177)</f>
        <v>0</v>
      </c>
      <c r="FX83" s="1385">
        <f>-('JV NWC'!FW171+'JV NWC'!FW177)</f>
        <v>0</v>
      </c>
      <c r="FY83" s="1385">
        <f>-('JV NWC'!FX171+'JV NWC'!FX177)</f>
        <v>0</v>
      </c>
      <c r="FZ83" s="1385">
        <f>-('JV NWC'!FY171+'JV NWC'!FY177)</f>
        <v>0</v>
      </c>
      <c r="GA83" s="1385">
        <f>-('JV NWC'!FZ171+'JV NWC'!FZ177)</f>
        <v>0</v>
      </c>
      <c r="GB83" s="1385">
        <f>-('JV NWC'!GA171+'JV NWC'!GA177)</f>
        <v>0</v>
      </c>
      <c r="GC83" s="1385">
        <f>-('JV NWC'!GB171+'JV NWC'!GB177)</f>
        <v>0</v>
      </c>
      <c r="GD83" s="1385">
        <f>-('JV NWC'!GC171+'JV NWC'!GC177)</f>
        <v>0</v>
      </c>
      <c r="GE83" s="1385">
        <f>-('JV NWC'!GD171+'JV NWC'!GD177)</f>
        <v>0</v>
      </c>
      <c r="GF83" s="1385">
        <f>-('JV NWC'!GE171+'JV NWC'!GE177)</f>
        <v>0</v>
      </c>
      <c r="GG83" s="1385">
        <f>-('JV NWC'!GF171+'JV NWC'!GF177)</f>
        <v>0</v>
      </c>
      <c r="GH83" s="1385">
        <f>-('JV NWC'!GG171+'JV NWC'!GG177)</f>
        <v>0</v>
      </c>
      <c r="GI83" s="1385">
        <f>-('JV NWC'!GH171+'JV NWC'!GH177)</f>
        <v>0</v>
      </c>
      <c r="GJ83" s="1385">
        <f>-('JV NWC'!GI171+'JV NWC'!GI177)</f>
        <v>0</v>
      </c>
      <c r="GK83" s="1385">
        <f>-('JV NWC'!GJ171+'JV NWC'!GJ177)</f>
        <v>0</v>
      </c>
      <c r="GL83" s="1385">
        <f>-('JV NWC'!GK171+'JV NWC'!GK177)</f>
        <v>0</v>
      </c>
      <c r="GM83" s="1385">
        <f>-('JV NWC'!GL171+'JV NWC'!GL177)</f>
        <v>0</v>
      </c>
      <c r="GN83" s="1385">
        <f>-('JV NWC'!GM171+'JV NWC'!GM177)</f>
        <v>0</v>
      </c>
      <c r="GO83" s="1385">
        <f>-('JV NWC'!GN171+'JV NWC'!GN177)</f>
        <v>0</v>
      </c>
      <c r="GP83" s="1385">
        <f>-('JV NWC'!GO171+'JV NWC'!GO177)</f>
        <v>0</v>
      </c>
      <c r="GQ83" s="1385">
        <f>-('JV NWC'!GP171+'JV NWC'!GP177)</f>
        <v>0</v>
      </c>
      <c r="GR83" s="1385">
        <f>-('JV NWC'!GQ171+'JV NWC'!GQ177)</f>
        <v>0</v>
      </c>
      <c r="GS83" s="1385">
        <f>-('JV NWC'!GR171+'JV NWC'!GR177)</f>
        <v>0</v>
      </c>
      <c r="GT83" s="1385">
        <f>-('JV NWC'!GS171+'JV NWC'!GS177)</f>
        <v>0</v>
      </c>
      <c r="GU83" s="1385">
        <f>-('JV NWC'!GT171+'JV NWC'!GT177)</f>
        <v>0</v>
      </c>
      <c r="GV83" s="1385">
        <f>-('JV NWC'!GU171+'JV NWC'!GU177)</f>
        <v>0</v>
      </c>
      <c r="GW83" s="1385">
        <f>-('JV NWC'!GV171+'JV NWC'!GV177)</f>
        <v>0</v>
      </c>
      <c r="GX83" s="1385">
        <f>-('JV NWC'!GW171+'JV NWC'!GW177)</f>
        <v>0</v>
      </c>
      <c r="GY83" s="1385">
        <f>-('JV NWC'!GX171+'JV NWC'!GX177)</f>
        <v>0</v>
      </c>
      <c r="GZ83" s="1385">
        <f>-('JV NWC'!GY171+'JV NWC'!GY177)</f>
        <v>0</v>
      </c>
      <c r="HA83" s="1385">
        <f>-('JV NWC'!GZ171+'JV NWC'!GZ177)</f>
        <v>0</v>
      </c>
      <c r="HB83" s="1385">
        <f>-('JV NWC'!HA171+'JV NWC'!HA177)</f>
        <v>0</v>
      </c>
      <c r="HC83" s="1385">
        <f>-('JV NWC'!HB171+'JV NWC'!HB177)</f>
        <v>0</v>
      </c>
      <c r="HD83" s="1385">
        <f>-('JV NWC'!HC171+'JV NWC'!HC177)</f>
        <v>0</v>
      </c>
      <c r="HE83" s="1385">
        <f>-('JV NWC'!HD171+'JV NWC'!HD177)</f>
        <v>0</v>
      </c>
      <c r="HF83" s="1385">
        <f>-('JV NWC'!HE171+'JV NWC'!HE177)</f>
        <v>0</v>
      </c>
      <c r="HG83" s="1385">
        <f>-('JV NWC'!HF171+'JV NWC'!HF177)</f>
        <v>0</v>
      </c>
      <c r="HH83" s="1385">
        <f>-('JV NWC'!HG171+'JV NWC'!HG177)</f>
        <v>0</v>
      </c>
      <c r="HI83" s="1385">
        <f>-('JV NWC'!HH171+'JV NWC'!HH177)</f>
        <v>0</v>
      </c>
      <c r="HJ83" s="1385">
        <f>-('JV NWC'!HI171+'JV NWC'!HI177)</f>
        <v>0</v>
      </c>
      <c r="HK83" s="1385">
        <f>-('JV NWC'!HJ171+'JV NWC'!HJ177)</f>
        <v>0</v>
      </c>
      <c r="HL83" s="1385">
        <f>-('JV NWC'!HK171+'JV NWC'!HK177)</f>
        <v>0</v>
      </c>
      <c r="HM83" s="1385">
        <f>-('JV NWC'!HL171+'JV NWC'!HL177)</f>
        <v>0</v>
      </c>
      <c r="HN83" s="1385">
        <f>-('JV NWC'!HM171+'JV NWC'!HM177)</f>
        <v>0</v>
      </c>
      <c r="HO83" s="1385">
        <f>-('JV NWC'!HN171+'JV NWC'!HN177)</f>
        <v>0</v>
      </c>
      <c r="HP83" s="1385">
        <f>-('JV NWC'!HO171+'JV NWC'!HO177)</f>
        <v>0</v>
      </c>
      <c r="HQ83" s="1385">
        <f>-('JV NWC'!HP171+'JV NWC'!HP177)</f>
        <v>0</v>
      </c>
      <c r="HR83" s="1385">
        <f>-('JV NWC'!HQ171+'JV NWC'!HQ177)</f>
        <v>0</v>
      </c>
      <c r="HS83" s="1385">
        <f>-('JV NWC'!HR171+'JV NWC'!HR177)</f>
        <v>0</v>
      </c>
      <c r="HT83" s="1385">
        <f>-('JV NWC'!HS171+'JV NWC'!HS177)</f>
        <v>0</v>
      </c>
      <c r="HU83" s="1385">
        <f>-('JV NWC'!HT171+'JV NWC'!HT177)</f>
        <v>0</v>
      </c>
      <c r="HV83" s="1385">
        <f>-('JV NWC'!HU171+'JV NWC'!HU177)</f>
        <v>0</v>
      </c>
      <c r="HW83" s="1385">
        <f>-('JV NWC'!HV171+'JV NWC'!HV177)</f>
        <v>0</v>
      </c>
      <c r="HX83" s="1385">
        <f>-('JV NWC'!HW171+'JV NWC'!HW177)</f>
        <v>0</v>
      </c>
      <c r="HY83" s="1385">
        <f>-('JV NWC'!HX171+'JV NWC'!HX177)</f>
        <v>0</v>
      </c>
      <c r="HZ83" s="1385">
        <f>-('JV NWC'!HY171+'JV NWC'!HY177)</f>
        <v>0</v>
      </c>
      <c r="IA83" s="1385">
        <f>-('JV NWC'!HZ171+'JV NWC'!HZ177)</f>
        <v>0</v>
      </c>
      <c r="IB83" s="1385">
        <f>-('JV NWC'!IA171+'JV NWC'!IA177)</f>
        <v>0</v>
      </c>
      <c r="IC83" s="1385">
        <f>-('JV NWC'!IB171+'JV NWC'!IB177)</f>
        <v>0</v>
      </c>
    </row>
    <row r="84" spans="3:237" x14ac:dyDescent="0.3">
      <c r="C84" s="279" t="s">
        <v>495</v>
      </c>
      <c r="D84" s="1116">
        <f t="shared" si="52"/>
        <v>-146235275.41774333</v>
      </c>
      <c r="E84" s="27"/>
      <c r="F84" s="536"/>
      <c r="G84" s="1385">
        <f t="shared" si="53"/>
        <v>-3450647.3709550006</v>
      </c>
      <c r="H84" s="1385">
        <f t="shared" si="53"/>
        <v>-7694913.774302247</v>
      </c>
      <c r="I84" s="1385">
        <f t="shared" si="53"/>
        <v>-7804437.6609259518</v>
      </c>
      <c r="J84" s="1385">
        <f t="shared" si="53"/>
        <v>-7915876.041350239</v>
      </c>
      <c r="K84" s="1385">
        <f t="shared" si="53"/>
        <v>-8029268.6647747178</v>
      </c>
      <c r="L84" s="1385">
        <f t="shared" si="53"/>
        <v>-8144656.196088165</v>
      </c>
      <c r="M84" s="1385">
        <f t="shared" si="53"/>
        <v>-8262080.2380580939</v>
      </c>
      <c r="N84" s="1385">
        <f t="shared" si="53"/>
        <v>-8381583.3540699426</v>
      </c>
      <c r="O84" s="1385">
        <f t="shared" si="53"/>
        <v>-8503209.0914297439</v>
      </c>
      <c r="P84" s="1385">
        <f t="shared" si="53"/>
        <v>-8627002.0052441917</v>
      </c>
      <c r="Q84" s="1385">
        <f t="shared" si="53"/>
        <v>-8753007.6828927193</v>
      </c>
      <c r="R84" s="1385">
        <f t="shared" si="53"/>
        <v>-8881272.7691062745</v>
      </c>
      <c r="S84" s="1385">
        <f t="shared" si="53"/>
        <v>-9011844.9916679934</v>
      </c>
      <c r="T84" s="1385">
        <f t="shared" si="53"/>
        <v>-9144773.1877513193</v>
      </c>
      <c r="U84" s="1385">
        <f t="shared" si="53"/>
        <v>-9280107.330911573</v>
      </c>
      <c r="V84" s="1385">
        <f t="shared" si="53"/>
        <v>-9417898.5587471891</v>
      </c>
      <c r="W84" s="1385">
        <f t="shared" si="54"/>
        <v>-9558199.201247504</v>
      </c>
      <c r="X84" s="1386">
        <f t="shared" si="54"/>
        <v>-5374497.2982204687</v>
      </c>
      <c r="Y84" s="582"/>
      <c r="Z84" s="279" t="s">
        <v>495</v>
      </c>
      <c r="AA84" s="27"/>
      <c r="AB84" s="27" t="s">
        <v>1315</v>
      </c>
      <c r="AC84" s="536"/>
      <c r="AD84" s="1385"/>
      <c r="AE84" s="1385"/>
      <c r="AF84" s="1385"/>
      <c r="AG84" s="1385">
        <f>'JV NWC'!AF116+'JV NWC'!AF122+'JV NWC'!AF128</f>
        <v>0</v>
      </c>
      <c r="AH84" s="1385">
        <f>'JV NWC'!AG116+'JV NWC'!AG122+'JV NWC'!AG128</f>
        <v>-633728.50940541667</v>
      </c>
      <c r="AI84" s="1385">
        <f>'JV NWC'!AH116+'JV NWC'!AH122+'JV NWC'!AH128</f>
        <v>-457866.66666666674</v>
      </c>
      <c r="AJ84" s="1385">
        <f>'JV NWC'!AI116+'JV NWC'!AI122+'JV NWC'!AI128</f>
        <v>-457866.66666666674</v>
      </c>
      <c r="AK84" s="1385">
        <f>'JV NWC'!AJ116+'JV NWC'!AJ122+'JV NWC'!AJ128</f>
        <v>-985452.19488291675</v>
      </c>
      <c r="AL84" s="1385">
        <f>'JV NWC'!AK116+'JV NWC'!AK122+'JV NWC'!AK128</f>
        <v>-457866.66666666674</v>
      </c>
      <c r="AM84" s="1385">
        <f>'JV NWC'!AL116+'JV NWC'!AL122+'JV NWC'!AL128</f>
        <v>-457866.66666666674</v>
      </c>
      <c r="AN84" s="1385">
        <f>'JV NWC'!AM116+'JV NWC'!AM122+'JV NWC'!AM128</f>
        <v>-985452.19488291675</v>
      </c>
      <c r="AO84" s="1385">
        <f>'JV NWC'!AN116+'JV NWC'!AN122+'JV NWC'!AN128</f>
        <v>-462445.33333333331</v>
      </c>
      <c r="AP84" s="1385">
        <f>'JV NWC'!AO116+'JV NWC'!AO122+'JV NWC'!AO128</f>
        <v>-462445.33333333331</v>
      </c>
      <c r="AQ84" s="1385">
        <f>'JV NWC'!AP116+'JV NWC'!AP122+'JV NWC'!AP128</f>
        <v>-1003299.6375842218</v>
      </c>
      <c r="AR84" s="1385">
        <f>'JV NWC'!AQ116+'JV NWC'!AQ122+'JV NWC'!AQ128</f>
        <v>-462445.33333333331</v>
      </c>
      <c r="AS84" s="1385">
        <f>'JV NWC'!AR116+'JV NWC'!AR122+'JV NWC'!AR128</f>
        <v>-462445.33333333331</v>
      </c>
      <c r="AT84" s="1385">
        <f>'JV NWC'!AS116+'JV NWC'!AS122+'JV NWC'!AS128</f>
        <v>-1003299.6375842218</v>
      </c>
      <c r="AU84" s="1385">
        <f>'JV NWC'!AT116+'JV NWC'!AT122+'JV NWC'!AT128</f>
        <v>-462445.33333333331</v>
      </c>
      <c r="AV84" s="1385">
        <f>'JV NWC'!AU116+'JV NWC'!AU122+'JV NWC'!AU128</f>
        <v>-462445.33333333331</v>
      </c>
      <c r="AW84" s="1385">
        <f>'JV NWC'!AV116+'JV NWC'!AV122+'JV NWC'!AV128</f>
        <v>-1003299.6375842218</v>
      </c>
      <c r="AX84" s="1385">
        <f>'JV NWC'!AW116+'JV NWC'!AW122+'JV NWC'!AW128</f>
        <v>-462445.33333333331</v>
      </c>
      <c r="AY84" s="1385">
        <f>'JV NWC'!AX116+'JV NWC'!AX122+'JV NWC'!AX128</f>
        <v>-462445.33333333331</v>
      </c>
      <c r="AZ84" s="1385">
        <f>'JV NWC'!AY116+'JV NWC'!AY122+'JV NWC'!AY128</f>
        <v>-1003299.6375842218</v>
      </c>
      <c r="BA84" s="1385">
        <f>'JV NWC'!AZ116+'JV NWC'!AZ122+'JV NWC'!AZ128</f>
        <v>-467069.78666666668</v>
      </c>
      <c r="BB84" s="1385">
        <f>'JV NWC'!BA116+'JV NWC'!BA122+'JV NWC'!BA128</f>
        <v>-467069.78666666668</v>
      </c>
      <c r="BC84" s="1385">
        <f>'JV NWC'!BB116+'JV NWC'!BB122+'JV NWC'!BB128</f>
        <v>-1021526.5766694651</v>
      </c>
      <c r="BD84" s="1385">
        <f>'JV NWC'!BC116+'JV NWC'!BC122+'JV NWC'!BC128</f>
        <v>-467069.78666666668</v>
      </c>
      <c r="BE84" s="1385">
        <f>'JV NWC'!BD116+'JV NWC'!BD122+'JV NWC'!BD128</f>
        <v>-467069.78666666668</v>
      </c>
      <c r="BF84" s="1385">
        <f>'JV NWC'!BE116+'JV NWC'!BE122+'JV NWC'!BE128</f>
        <v>-1021526.5766694651</v>
      </c>
      <c r="BG84" s="1385">
        <f>'JV NWC'!BF116+'JV NWC'!BF122+'JV NWC'!BF128</f>
        <v>-467069.78666666668</v>
      </c>
      <c r="BH84" s="1385">
        <f>'JV NWC'!BG116+'JV NWC'!BG122+'JV NWC'!BG128</f>
        <v>-467069.78666666668</v>
      </c>
      <c r="BI84" s="1385">
        <f>'JV NWC'!BH116+'JV NWC'!BH122+'JV NWC'!BH128</f>
        <v>-1021526.5766694651</v>
      </c>
      <c r="BJ84" s="1385">
        <f>'JV NWC'!BI116+'JV NWC'!BI122+'JV NWC'!BI128</f>
        <v>-467069.78666666668</v>
      </c>
      <c r="BK84" s="1385">
        <f>'JV NWC'!BJ116+'JV NWC'!BJ122+'JV NWC'!BJ128</f>
        <v>-467069.78666666668</v>
      </c>
      <c r="BL84" s="1385">
        <f>'JV NWC'!BK116+'JV NWC'!BK122+'JV NWC'!BK128</f>
        <v>-1021526.5766694651</v>
      </c>
      <c r="BM84" s="1385">
        <f>'JV NWC'!BL116+'JV NWC'!BL122+'JV NWC'!BL128</f>
        <v>-471740.48453333345</v>
      </c>
      <c r="BN84" s="1385">
        <f>'JV NWC'!BM116+'JV NWC'!BM122+'JV NWC'!BM128</f>
        <v>-471740.48453333345</v>
      </c>
      <c r="BO84" s="1385">
        <f>'JV NWC'!BN116+'JV NWC'!BN122+'JV NWC'!BN128</f>
        <v>-1040141.8628047024</v>
      </c>
      <c r="BP84" s="1385">
        <f>'JV NWC'!BO116+'JV NWC'!BO122+'JV NWC'!BO128</f>
        <v>-471740.48453333345</v>
      </c>
      <c r="BQ84" s="1385">
        <f>'JV NWC'!BP116+'JV NWC'!BP122+'JV NWC'!BP128</f>
        <v>-471740.48453333345</v>
      </c>
      <c r="BR84" s="1385">
        <f>'JV NWC'!BQ116+'JV NWC'!BQ122+'JV NWC'!BQ128</f>
        <v>-1040141.8628047024</v>
      </c>
      <c r="BS84" s="1385">
        <f>'JV NWC'!BR116+'JV NWC'!BR122+'JV NWC'!BR128</f>
        <v>-471740.48453333345</v>
      </c>
      <c r="BT84" s="1385">
        <f>'JV NWC'!BS116+'JV NWC'!BS122+'JV NWC'!BS128</f>
        <v>-471740.48453333345</v>
      </c>
      <c r="BU84" s="1385">
        <f>'JV NWC'!BT116+'JV NWC'!BT122+'JV NWC'!BT128</f>
        <v>-1040141.8628047024</v>
      </c>
      <c r="BV84" s="1385">
        <f>'JV NWC'!BU116+'JV NWC'!BU122+'JV NWC'!BU128</f>
        <v>-471740.48453333345</v>
      </c>
      <c r="BW84" s="1385">
        <f>'JV NWC'!BV116+'JV NWC'!BV122+'JV NWC'!BV128</f>
        <v>-471740.48453333345</v>
      </c>
      <c r="BX84" s="1385">
        <f>'JV NWC'!BW116+'JV NWC'!BW122+'JV NWC'!BW128</f>
        <v>-1040141.8628047024</v>
      </c>
      <c r="BY84" s="1385">
        <f>'JV NWC'!BX116+'JV NWC'!BX122+'JV NWC'!BX128</f>
        <v>-476457.88937866676</v>
      </c>
      <c r="BZ84" s="1385">
        <f>'JV NWC'!BY116+'JV NWC'!BY122+'JV NWC'!BY128</f>
        <v>-476457.88937866676</v>
      </c>
      <c r="CA84" s="1385">
        <f>'JV NWC'!BZ116+'JV NWC'!BZ122+'JV NWC'!BZ128</f>
        <v>-1059154.5623135604</v>
      </c>
      <c r="CB84" s="1385">
        <f>'JV NWC'!CA116+'JV NWC'!CA122+'JV NWC'!CA128</f>
        <v>-476457.88937866676</v>
      </c>
      <c r="CC84" s="1385">
        <f>'JV NWC'!CB116+'JV NWC'!CB122+'JV NWC'!CB128</f>
        <v>-476457.88937866676</v>
      </c>
      <c r="CD84" s="1385">
        <f>'JV NWC'!CC116+'JV NWC'!CC122+'JV NWC'!CC128</f>
        <v>-1059154.5623135604</v>
      </c>
      <c r="CE84" s="1385">
        <f>'JV NWC'!CD116+'JV NWC'!CD122+'JV NWC'!CD128</f>
        <v>-476457.88937866676</v>
      </c>
      <c r="CF84" s="1385">
        <f>'JV NWC'!CE116+'JV NWC'!CE122+'JV NWC'!CE128</f>
        <v>-476457.88937866676</v>
      </c>
      <c r="CG84" s="1385">
        <f>'JV NWC'!CF116+'JV NWC'!CF122+'JV NWC'!CF128</f>
        <v>-1059154.5623135604</v>
      </c>
      <c r="CH84" s="1385">
        <f>'JV NWC'!CG116+'JV NWC'!CG122+'JV NWC'!CG128</f>
        <v>-476457.88937866676</v>
      </c>
      <c r="CI84" s="1385">
        <f>'JV NWC'!CH116+'JV NWC'!CH122+'JV NWC'!CH128</f>
        <v>-476457.88937866676</v>
      </c>
      <c r="CJ84" s="1385">
        <f>'JV NWC'!CI116+'JV NWC'!CI122+'JV NWC'!CI128</f>
        <v>-1059154.5623135604</v>
      </c>
      <c r="CK84" s="1385">
        <f>'JV NWC'!CJ116+'JV NWC'!CJ122+'JV NWC'!CJ128</f>
        <v>-481222.46827245341</v>
      </c>
      <c r="CL84" s="1385">
        <f>'JV NWC'!CK116+'JV NWC'!CK122+'JV NWC'!CK128</f>
        <v>-481222.46827245341</v>
      </c>
      <c r="CM84" s="1385">
        <f>'JV NWC'!CL116+'JV NWC'!CL122+'JV NWC'!CL128</f>
        <v>-1078573.9625316595</v>
      </c>
      <c r="CN84" s="1385">
        <f>'JV NWC'!CM116+'JV NWC'!CM122+'JV NWC'!CM128</f>
        <v>-481222.46827245341</v>
      </c>
      <c r="CO84" s="1385">
        <f>'JV NWC'!CN116+'JV NWC'!CN122+'JV NWC'!CN128</f>
        <v>-481222.46827245341</v>
      </c>
      <c r="CP84" s="1385">
        <f>'JV NWC'!CO116+'JV NWC'!CO122+'JV NWC'!CO128</f>
        <v>-1078573.9625316595</v>
      </c>
      <c r="CQ84" s="1385">
        <f>'JV NWC'!CP116+'JV NWC'!CP122+'JV NWC'!CP128</f>
        <v>-481222.46827245341</v>
      </c>
      <c r="CR84" s="1385">
        <f>'JV NWC'!CQ116+'JV NWC'!CQ122+'JV NWC'!CQ128</f>
        <v>-481222.46827245341</v>
      </c>
      <c r="CS84" s="1385">
        <f>'JV NWC'!CR116+'JV NWC'!CR122+'JV NWC'!CR128</f>
        <v>-1078573.9625316595</v>
      </c>
      <c r="CT84" s="1385">
        <f>'JV NWC'!CS116+'JV NWC'!CS122+'JV NWC'!CS128</f>
        <v>-481222.46827245341</v>
      </c>
      <c r="CU84" s="1385">
        <f>'JV NWC'!CT116+'JV NWC'!CT122+'JV NWC'!CT128</f>
        <v>-481222.46827245341</v>
      </c>
      <c r="CV84" s="1385">
        <f>'JV NWC'!CU116+'JV NWC'!CU122+'JV NWC'!CU128</f>
        <v>-1078573.9625316595</v>
      </c>
      <c r="CW84" s="1385">
        <f>'JV NWC'!CV116+'JV NWC'!CV122+'JV NWC'!CV128</f>
        <v>-486034.69295517803</v>
      </c>
      <c r="CX84" s="1385">
        <f>'JV NWC'!CW116+'JV NWC'!CW122+'JV NWC'!CW128</f>
        <v>-486034.69295517803</v>
      </c>
      <c r="CY84" s="1385">
        <f>'JV NWC'!CX116+'JV NWC'!CX122+'JV NWC'!CX128</f>
        <v>-1098409.577295003</v>
      </c>
      <c r="CZ84" s="1385">
        <f>'JV NWC'!CY116+'JV NWC'!CY122+'JV NWC'!CY128</f>
        <v>-486034.69295517803</v>
      </c>
      <c r="DA84" s="1385">
        <f>'JV NWC'!CZ116+'JV NWC'!CZ122+'JV NWC'!CZ128</f>
        <v>-486034.69295517803</v>
      </c>
      <c r="DB84" s="1385">
        <f>'JV NWC'!DA116+'JV NWC'!DA122+'JV NWC'!DA128</f>
        <v>-1098409.577295003</v>
      </c>
      <c r="DC84" s="1385">
        <f>'JV NWC'!DB116+'JV NWC'!DB122+'JV NWC'!DB128</f>
        <v>-486034.69295517803</v>
      </c>
      <c r="DD84" s="1385">
        <f>'JV NWC'!DC116+'JV NWC'!DC122+'JV NWC'!DC128</f>
        <v>-486034.69295517803</v>
      </c>
      <c r="DE84" s="1385">
        <f>'JV NWC'!DD116+'JV NWC'!DD122+'JV NWC'!DD128</f>
        <v>-1098409.577295003</v>
      </c>
      <c r="DF84" s="1385">
        <f>'JV NWC'!DE116+'JV NWC'!DE122+'JV NWC'!DE128</f>
        <v>-486034.69295517803</v>
      </c>
      <c r="DG84" s="1385">
        <f>'JV NWC'!DF116+'JV NWC'!DF122+'JV NWC'!DF128</f>
        <v>-486034.69295517803</v>
      </c>
      <c r="DH84" s="1385">
        <f>'JV NWC'!DG116+'JV NWC'!DG122+'JV NWC'!DG128</f>
        <v>-1098409.577295003</v>
      </c>
      <c r="DI84" s="1385">
        <f>'JV NWC'!DH116+'JV NWC'!DH122+'JV NWC'!DH128</f>
        <v>-490895.03988472978</v>
      </c>
      <c r="DJ84" s="1385">
        <f>'JV NWC'!DI116+'JV NWC'!DI122+'JV NWC'!DI128</f>
        <v>-490895.03988472978</v>
      </c>
      <c r="DK84" s="1385">
        <f>'JV NWC'!DJ116+'JV NWC'!DJ122+'JV NWC'!DJ128</f>
        <v>-1118671.1525657014</v>
      </c>
      <c r="DL84" s="1385">
        <f>'JV NWC'!DK116+'JV NWC'!DK122+'JV NWC'!DK128</f>
        <v>-490895.03988472978</v>
      </c>
      <c r="DM84" s="1385">
        <f>'JV NWC'!DL116+'JV NWC'!DL122+'JV NWC'!DL128</f>
        <v>-490895.03988472978</v>
      </c>
      <c r="DN84" s="1385">
        <f>'JV NWC'!DM116+'JV NWC'!DM122+'JV NWC'!DM128</f>
        <v>-1118671.1525657014</v>
      </c>
      <c r="DO84" s="1385">
        <f>'JV NWC'!DN116+'JV NWC'!DN122+'JV NWC'!DN128</f>
        <v>-490895.03988472978</v>
      </c>
      <c r="DP84" s="1385">
        <f>'JV NWC'!DO116+'JV NWC'!DO122+'JV NWC'!DO128</f>
        <v>-490895.03988472978</v>
      </c>
      <c r="DQ84" s="1385">
        <f>'JV NWC'!DP116+'JV NWC'!DP122+'JV NWC'!DP128</f>
        <v>-1118671.1525657014</v>
      </c>
      <c r="DR84" s="1385">
        <f>'JV NWC'!DQ116+'JV NWC'!DQ122+'JV NWC'!DQ128</f>
        <v>-490895.03988472978</v>
      </c>
      <c r="DS84" s="1385">
        <f>'JV NWC'!DR116+'JV NWC'!DR122+'JV NWC'!DR128</f>
        <v>-490895.03988472978</v>
      </c>
      <c r="DT84" s="1385">
        <f>'JV NWC'!DS116+'JV NWC'!DS122+'JV NWC'!DS128</f>
        <v>-1118671.1525657014</v>
      </c>
      <c r="DU84" s="1385">
        <f>'JV NWC'!DT116+'JV NWC'!DT122+'JV NWC'!DT128</f>
        <v>-495803.99028357706</v>
      </c>
      <c r="DV84" s="1385">
        <f>'JV NWC'!DU116+'JV NWC'!DU122+'JV NWC'!DU128</f>
        <v>-495803.99028357706</v>
      </c>
      <c r="DW84" s="1385">
        <f>'JV NWC'!DV116+'JV NWC'!DV122+'JV NWC'!DV128</f>
        <v>-1139368.6721984751</v>
      </c>
      <c r="DX84" s="1385">
        <f>'JV NWC'!DW116+'JV NWC'!DW122+'JV NWC'!DW128</f>
        <v>-495803.99028357706</v>
      </c>
      <c r="DY84" s="1385">
        <f>'JV NWC'!DX116+'JV NWC'!DX122+'JV NWC'!DX128</f>
        <v>-495803.99028357706</v>
      </c>
      <c r="DZ84" s="1385">
        <f>'JV NWC'!DY116+'JV NWC'!DY122+'JV NWC'!DY128</f>
        <v>-1139368.6721984751</v>
      </c>
      <c r="EA84" s="1385">
        <f>'JV NWC'!DZ116+'JV NWC'!DZ122+'JV NWC'!DZ128</f>
        <v>-495803.99028357706</v>
      </c>
      <c r="EB84" s="1385">
        <f>'JV NWC'!EA116+'JV NWC'!EA122+'JV NWC'!EA128</f>
        <v>-495803.99028357706</v>
      </c>
      <c r="EC84" s="1385">
        <f>'JV NWC'!EB116+'JV NWC'!EB122+'JV NWC'!EB128</f>
        <v>-1139368.6721984751</v>
      </c>
      <c r="ED84" s="1385">
        <f>'JV NWC'!EC116+'JV NWC'!EC122+'JV NWC'!EC128</f>
        <v>-495803.99028357706</v>
      </c>
      <c r="EE84" s="1385">
        <f>'JV NWC'!ED116+'JV NWC'!ED122+'JV NWC'!ED128</f>
        <v>-495803.99028357706</v>
      </c>
      <c r="EF84" s="1385">
        <f>'JV NWC'!EE116+'JV NWC'!EE122+'JV NWC'!EE128</f>
        <v>-1139368.6721984751</v>
      </c>
      <c r="EG84" s="1385">
        <f>'JV NWC'!EF116+'JV NWC'!EF122+'JV NWC'!EF128</f>
        <v>-500762.03018641286</v>
      </c>
      <c r="EH84" s="1385">
        <f>'JV NWC'!EG116+'JV NWC'!EG122+'JV NWC'!EG128</f>
        <v>-500762.03018641286</v>
      </c>
      <c r="EI84" s="1385">
        <f>'JV NWC'!EH116+'JV NWC'!EH122+'JV NWC'!EH128</f>
        <v>-1160512.3638514706</v>
      </c>
      <c r="EJ84" s="1385">
        <f>'JV NWC'!EI116+'JV NWC'!EI122+'JV NWC'!EI128</f>
        <v>-500762.03018641286</v>
      </c>
      <c r="EK84" s="1385">
        <f>'JV NWC'!EJ116+'JV NWC'!EJ122+'JV NWC'!EJ128</f>
        <v>-500762.03018641286</v>
      </c>
      <c r="EL84" s="1385">
        <f>'JV NWC'!EK116+'JV NWC'!EK122+'JV NWC'!EK128</f>
        <v>-1160512.3638514706</v>
      </c>
      <c r="EM84" s="1385">
        <f>'JV NWC'!EL116+'JV NWC'!EL122+'JV NWC'!EL128</f>
        <v>-500762.03018641286</v>
      </c>
      <c r="EN84" s="1385">
        <f>'JV NWC'!EM116+'JV NWC'!EM122+'JV NWC'!EM128</f>
        <v>-500762.03018641286</v>
      </c>
      <c r="EO84" s="1385">
        <f>'JV NWC'!EN116+'JV NWC'!EN122+'JV NWC'!EN128</f>
        <v>-1160512.3638514706</v>
      </c>
      <c r="EP84" s="1385">
        <f>'JV NWC'!EO116+'JV NWC'!EO122+'JV NWC'!EO128</f>
        <v>-500762.03018641286</v>
      </c>
      <c r="EQ84" s="1385">
        <f>'JV NWC'!EP116+'JV NWC'!EP122+'JV NWC'!EP128</f>
        <v>-500762.03018641286</v>
      </c>
      <c r="ER84" s="1385">
        <f>'JV NWC'!EQ116+'JV NWC'!EQ122+'JV NWC'!EQ128</f>
        <v>-1160512.3638514706</v>
      </c>
      <c r="ES84" s="1385">
        <f>'JV NWC'!ER116+'JV NWC'!ER122+'JV NWC'!ER128</f>
        <v>-505769.65048827697</v>
      </c>
      <c r="ET84" s="1385">
        <f>'JV NWC'!ES116+'JV NWC'!ES122+'JV NWC'!ES128</f>
        <v>-505769.65048827697</v>
      </c>
      <c r="EU84" s="1385">
        <f>'JV NWC'!ET116+'JV NWC'!ET122+'JV NWC'!ET128</f>
        <v>-1182112.7050450109</v>
      </c>
      <c r="EV84" s="1385">
        <f>'JV NWC'!EU116+'JV NWC'!EU122+'JV NWC'!EU128</f>
        <v>-505769.65048827697</v>
      </c>
      <c r="EW84" s="1385">
        <f>'JV NWC'!EV116+'JV NWC'!EV122+'JV NWC'!EV128</f>
        <v>-505769.65048827697</v>
      </c>
      <c r="EX84" s="1385">
        <f>'JV NWC'!EW116+'JV NWC'!EW122+'JV NWC'!EW128</f>
        <v>-1182112.7050450109</v>
      </c>
      <c r="EY84" s="1385">
        <f>'JV NWC'!EX116+'JV NWC'!EX122+'JV NWC'!EX128</f>
        <v>-505769.65048827697</v>
      </c>
      <c r="EZ84" s="1385">
        <f>'JV NWC'!EY116+'JV NWC'!EY122+'JV NWC'!EY128</f>
        <v>-505769.65048827697</v>
      </c>
      <c r="FA84" s="1385">
        <f>'JV NWC'!EZ116+'JV NWC'!EZ122+'JV NWC'!EZ128</f>
        <v>-1182112.7050450109</v>
      </c>
      <c r="FB84" s="1385">
        <f>'JV NWC'!FA116+'JV NWC'!FA122+'JV NWC'!FA128</f>
        <v>-505769.65048827697</v>
      </c>
      <c r="FC84" s="1385">
        <f>'JV NWC'!FB116+'JV NWC'!FB122+'JV NWC'!FB128</f>
        <v>-505769.65048827697</v>
      </c>
      <c r="FD84" s="1385">
        <f>'JV NWC'!FC116+'JV NWC'!FC122+'JV NWC'!FC128</f>
        <v>-1182112.7050450109</v>
      </c>
      <c r="FE84" s="1385">
        <f>'JV NWC'!FD116+'JV NWC'!FD122+'JV NWC'!FD128</f>
        <v>-510827.34699315974</v>
      </c>
      <c r="FF84" s="1385">
        <f>'JV NWC'!FE116+'JV NWC'!FE122+'JV NWC'!FE128</f>
        <v>-510827.34699315974</v>
      </c>
      <c r="FG84" s="1385">
        <f>'JV NWC'!FF116+'JV NWC'!FF122+'JV NWC'!FF128</f>
        <v>-1204180.4293719954</v>
      </c>
      <c r="FH84" s="1385">
        <f>'JV NWC'!FG116+'JV NWC'!FG122+'JV NWC'!FG128</f>
        <v>-510827.34699315974</v>
      </c>
      <c r="FI84" s="1385">
        <f>'JV NWC'!FH116+'JV NWC'!FH122+'JV NWC'!FH128</f>
        <v>-510827.34699315974</v>
      </c>
      <c r="FJ84" s="1385">
        <f>'JV NWC'!FI116+'JV NWC'!FI122+'JV NWC'!FI128</f>
        <v>-1204180.4293719954</v>
      </c>
      <c r="FK84" s="1385">
        <f>'JV NWC'!FJ116+'JV NWC'!FJ122+'JV NWC'!FJ128</f>
        <v>-510827.34699315974</v>
      </c>
      <c r="FL84" s="1385">
        <f>'JV NWC'!FK116+'JV NWC'!FK122+'JV NWC'!FK128</f>
        <v>-510827.34699315974</v>
      </c>
      <c r="FM84" s="1385">
        <f>'JV NWC'!FL116+'JV NWC'!FL122+'JV NWC'!FL128</f>
        <v>-1204180.4293719954</v>
      </c>
      <c r="FN84" s="1385">
        <f>'JV NWC'!FM116+'JV NWC'!FM122+'JV NWC'!FM128</f>
        <v>-510827.34699315974</v>
      </c>
      <c r="FO84" s="1385">
        <f>'JV NWC'!FN116+'JV NWC'!FN122+'JV NWC'!FN128</f>
        <v>-510827.34699315974</v>
      </c>
      <c r="FP84" s="1385">
        <f>'JV NWC'!FO116+'JV NWC'!FO122+'JV NWC'!FO128</f>
        <v>-1204180.4293719954</v>
      </c>
      <c r="FQ84" s="1385">
        <f>'JV NWC'!FP116+'JV NWC'!FP122+'JV NWC'!FP128</f>
        <v>-515935.62046309141</v>
      </c>
      <c r="FR84" s="1385">
        <f>'JV NWC'!FQ116+'JV NWC'!FQ122+'JV NWC'!FQ128</f>
        <v>-515935.62046309141</v>
      </c>
      <c r="FS84" s="1385">
        <f>'JV NWC'!FR116+'JV NWC'!FR122+'JV NWC'!FR128</f>
        <v>-1226726.5328637548</v>
      </c>
      <c r="FT84" s="1385">
        <f>'JV NWC'!FS116+'JV NWC'!FS122+'JV NWC'!FS128</f>
        <v>-515935.62046309141</v>
      </c>
      <c r="FU84" s="1385">
        <f>'JV NWC'!FT116+'JV NWC'!FT122+'JV NWC'!FT128</f>
        <v>-515935.62046309141</v>
      </c>
      <c r="FV84" s="1385">
        <f>'JV NWC'!FU116+'JV NWC'!FU122+'JV NWC'!FU128</f>
        <v>-1226726.5328637548</v>
      </c>
      <c r="FW84" s="1385">
        <f>'JV NWC'!FV116+'JV NWC'!FV122+'JV NWC'!FV128</f>
        <v>-515935.62046309141</v>
      </c>
      <c r="FX84" s="1385">
        <f>'JV NWC'!FW116+'JV NWC'!FW122+'JV NWC'!FW128</f>
        <v>-515935.62046309141</v>
      </c>
      <c r="FY84" s="1385">
        <f>'JV NWC'!FX116+'JV NWC'!FX122+'JV NWC'!FX128</f>
        <v>-1226726.5328637548</v>
      </c>
      <c r="FZ84" s="1385">
        <f>'JV NWC'!FY116+'JV NWC'!FY122+'JV NWC'!FY128</f>
        <v>-515935.62046309141</v>
      </c>
      <c r="GA84" s="1385">
        <f>'JV NWC'!FZ116+'JV NWC'!FZ122+'JV NWC'!FZ128</f>
        <v>-515935.62046309141</v>
      </c>
      <c r="GB84" s="1385">
        <f>'JV NWC'!GA116+'JV NWC'!GA122+'JV NWC'!GA128</f>
        <v>-1226726.5328637548</v>
      </c>
      <c r="GC84" s="1385">
        <f>'JV NWC'!GB116+'JV NWC'!GB122+'JV NWC'!GB128</f>
        <v>-521094.97666772222</v>
      </c>
      <c r="GD84" s="1385">
        <f>'JV NWC'!GC116+'JV NWC'!GC122+'JV NWC'!GC128</f>
        <v>-521094.97666772222</v>
      </c>
      <c r="GE84" s="1385">
        <f>'JV NWC'!GD116+'JV NWC'!GD122+'JV NWC'!GD128</f>
        <v>-1249762.2805152622</v>
      </c>
      <c r="GF84" s="1385">
        <f>'JV NWC'!GE116+'JV NWC'!GE122+'JV NWC'!GE128</f>
        <v>-521094.97666772222</v>
      </c>
      <c r="GG84" s="1385">
        <f>'JV NWC'!GF116+'JV NWC'!GF122+'JV NWC'!GF128</f>
        <v>-521094.97666772222</v>
      </c>
      <c r="GH84" s="1385">
        <f>'JV NWC'!GG116+'JV NWC'!GG122+'JV NWC'!GG128</f>
        <v>-1249762.2805152622</v>
      </c>
      <c r="GI84" s="1385">
        <f>'JV NWC'!GH116+'JV NWC'!GH122+'JV NWC'!GH128</f>
        <v>-521094.97666772222</v>
      </c>
      <c r="GJ84" s="1385">
        <f>'JV NWC'!GI116+'JV NWC'!GI122+'JV NWC'!GI128</f>
        <v>-521094.97666772222</v>
      </c>
      <c r="GK84" s="1385">
        <f>'JV NWC'!GJ116+'JV NWC'!GJ122+'JV NWC'!GJ128</f>
        <v>-1249762.2805152622</v>
      </c>
      <c r="GL84" s="1385">
        <f>'JV NWC'!GK116+'JV NWC'!GK122+'JV NWC'!GK128</f>
        <v>-521094.97666772222</v>
      </c>
      <c r="GM84" s="1385">
        <f>'JV NWC'!GL116+'JV NWC'!GL122+'JV NWC'!GL128</f>
        <v>-521094.97666772222</v>
      </c>
      <c r="GN84" s="1385">
        <f>'JV NWC'!GM116+'JV NWC'!GM122+'JV NWC'!GM128</f>
        <v>-1249762.2805152622</v>
      </c>
      <c r="GO84" s="1385">
        <f>'JV NWC'!GN116+'JV NWC'!GN122+'JV NWC'!GN128</f>
        <v>-526305.92643439944</v>
      </c>
      <c r="GP84" s="1385">
        <f>'JV NWC'!GO116+'JV NWC'!GO122+'JV NWC'!GO128</f>
        <v>-526305.92643439944</v>
      </c>
      <c r="GQ84" s="1385">
        <f>'JV NWC'!GP116+'JV NWC'!GP122+'JV NWC'!GP128</f>
        <v>-1273299.212973705</v>
      </c>
      <c r="GR84" s="1385">
        <f>'JV NWC'!GQ116+'JV NWC'!GQ122+'JV NWC'!GQ128</f>
        <v>-526305.92643439944</v>
      </c>
      <c r="GS84" s="1385">
        <f>'JV NWC'!GR116+'JV NWC'!GR122+'JV NWC'!GR128</f>
        <v>-526305.92643439944</v>
      </c>
      <c r="GT84" s="1385">
        <f>'JV NWC'!GS116+'JV NWC'!GS122+'JV NWC'!GS128</f>
        <v>-1273299.212973705</v>
      </c>
      <c r="GU84" s="1385">
        <f>'JV NWC'!GT116+'JV NWC'!GT122+'JV NWC'!GT128</f>
        <v>-526305.92643439944</v>
      </c>
      <c r="GV84" s="1385">
        <f>'JV NWC'!GU116+'JV NWC'!GU122+'JV NWC'!GU128</f>
        <v>-526305.92643439944</v>
      </c>
      <c r="GW84" s="1385">
        <f>'JV NWC'!GV116+'JV NWC'!GV122+'JV NWC'!GV128</f>
        <v>-1273299.212973705</v>
      </c>
      <c r="GX84" s="1385">
        <f>'JV NWC'!GW116+'JV NWC'!GW122+'JV NWC'!GW128</f>
        <v>-526305.92643439944</v>
      </c>
      <c r="GY84" s="1385">
        <f>'JV NWC'!GX116+'JV NWC'!GX122+'JV NWC'!GX128</f>
        <v>-526305.92643439944</v>
      </c>
      <c r="GZ84" s="1385">
        <f>'JV NWC'!GY116+'JV NWC'!GY122+'JV NWC'!GY128</f>
        <v>-1273299.212973705</v>
      </c>
      <c r="HA84" s="1385">
        <f>'JV NWC'!GZ116+'JV NWC'!GZ122+'JV NWC'!GZ128</f>
        <v>-531568.98569874349</v>
      </c>
      <c r="HB84" s="1385">
        <f>'JV NWC'!HA116+'JV NWC'!HA122+'JV NWC'!HA128</f>
        <v>-531568.98569874349</v>
      </c>
      <c r="HC84" s="1385">
        <f>'JV NWC'!HB116+'JV NWC'!HB122+'JV NWC'!HB128</f>
        <v>-1297349.1533945124</v>
      </c>
      <c r="HD84" s="1385">
        <f>'JV NWC'!HC116+'JV NWC'!HC122+'JV NWC'!HC128</f>
        <v>-531568.98569874349</v>
      </c>
      <c r="HE84" s="1385">
        <f>'JV NWC'!HD116+'JV NWC'!HD122+'JV NWC'!HD128</f>
        <v>-531568.98569874349</v>
      </c>
      <c r="HF84" s="1385">
        <f>'JV NWC'!HE116+'JV NWC'!HE122+'JV NWC'!HE128</f>
        <v>-1297349.1533945124</v>
      </c>
      <c r="HG84" s="1385">
        <f>'JV NWC'!HF116+'JV NWC'!HF122+'JV NWC'!HF128</f>
        <v>-531568.98569874349</v>
      </c>
      <c r="HH84" s="1385">
        <f>'JV NWC'!HG116+'JV NWC'!HG122+'JV NWC'!HG128</f>
        <v>-531568.98569874349</v>
      </c>
      <c r="HI84" s="1385">
        <f>'JV NWC'!HH116+'JV NWC'!HH122+'JV NWC'!HH128</f>
        <v>-1297349.1533945124</v>
      </c>
      <c r="HJ84" s="1385">
        <f>'JV NWC'!HI116+'JV NWC'!HI122+'JV NWC'!HI128</f>
        <v>-531568.98569874349</v>
      </c>
      <c r="HK84" s="1385">
        <f>'JV NWC'!HJ116+'JV NWC'!HJ122+'JV NWC'!HJ128</f>
        <v>-531568.98569874349</v>
      </c>
      <c r="HL84" s="1385">
        <f>'JV NWC'!HK116+'JV NWC'!HK122+'JV NWC'!HK128</f>
        <v>-1297349.1533945124</v>
      </c>
      <c r="HM84" s="1385">
        <f>'JV NWC'!HL116+'JV NWC'!HL122+'JV NWC'!HL128</f>
        <v>-536884.67555573094</v>
      </c>
      <c r="HN84" s="1385">
        <f>'JV NWC'!HM116+'JV NWC'!HM122+'JV NWC'!HM128</f>
        <v>-536884.67555573094</v>
      </c>
      <c r="HO84" s="1385">
        <f>'JV NWC'!HN116+'JV NWC'!HN122+'JV NWC'!HN128</f>
        <v>-1321924.2144690484</v>
      </c>
      <c r="HP84" s="1385">
        <f>'JV NWC'!HO116+'JV NWC'!HO122+'JV NWC'!HO128</f>
        <v>-536884.67555573094</v>
      </c>
      <c r="HQ84" s="1385">
        <f>'JV NWC'!HP116+'JV NWC'!HP122+'JV NWC'!HP128</f>
        <v>-536884.67555573094</v>
      </c>
      <c r="HR84" s="1385">
        <f>'JV NWC'!HQ116+'JV NWC'!HQ122+'JV NWC'!HQ128</f>
        <v>-1321924.2144690484</v>
      </c>
      <c r="HS84" s="1385">
        <f>'JV NWC'!HR116+'JV NWC'!HR122+'JV NWC'!HR128</f>
        <v>-536884.67555573094</v>
      </c>
      <c r="HT84" s="1385">
        <f>'JV NWC'!HS116+'JV NWC'!HS122+'JV NWC'!HS128</f>
        <v>-536884.67555573094</v>
      </c>
      <c r="HU84" s="1385">
        <f>'JV NWC'!HT116+'JV NWC'!HT122+'JV NWC'!HT128</f>
        <v>-1321924.2144690484</v>
      </c>
      <c r="HV84" s="1385">
        <f>'JV NWC'!HU116+'JV NWC'!HU122+'JV NWC'!HU128</f>
        <v>-536884.67555573094</v>
      </c>
      <c r="HW84" s="1385">
        <f>'JV NWC'!HV116+'JV NWC'!HV122+'JV NWC'!HV128</f>
        <v>-536884.67555573094</v>
      </c>
      <c r="HX84" s="1385">
        <f>'JV NWC'!HW116+'JV NWC'!HW122+'JV NWC'!HW128</f>
        <v>-1321924.2144690484</v>
      </c>
      <c r="HY84" s="1385">
        <f>'JV NWC'!HX116+'JV NWC'!HX122+'JV NWC'!HX128</f>
        <v>-542253.52231128828</v>
      </c>
      <c r="HZ84" s="1385">
        <f>'JV NWC'!HY116+'JV NWC'!HY122+'JV NWC'!HY128</f>
        <v>-542253.52231128828</v>
      </c>
      <c r="IA84" s="1385">
        <f>'JV NWC'!HZ116+'JV NWC'!HZ122+'JV NWC'!HZ128</f>
        <v>-1347036.8056282755</v>
      </c>
      <c r="IB84" s="1385">
        <f>'JV NWC'!IA116+'JV NWC'!IA122+'JV NWC'!IA128</f>
        <v>-1621029.2335005682</v>
      </c>
      <c r="IC84" s="1385">
        <f>'JV NWC'!IB116+'JV NWC'!IB122+'JV NWC'!IB128</f>
        <v>0</v>
      </c>
    </row>
    <row r="85" spans="3:237" x14ac:dyDescent="0.3">
      <c r="C85" s="279" t="s">
        <v>494</v>
      </c>
      <c r="D85" s="1116">
        <f t="shared" si="52"/>
        <v>-693131638.52852285</v>
      </c>
      <c r="E85" s="27"/>
      <c r="F85" s="537"/>
      <c r="G85" s="1385">
        <f>+SUMIFS($AG85:$IC85,$AG$79:$IC$79,G$81)</f>
        <v>-27305278.922161654</v>
      </c>
      <c r="H85" s="1385">
        <f>+SUMIFS($AG85:$IC85,$AG$79:$IC$79,H$81)</f>
        <v>-34720817.348611623</v>
      </c>
      <c r="I85" s="1385">
        <f t="shared" si="53"/>
        <v>-35414111.254141018</v>
      </c>
      <c r="J85" s="1385">
        <f t="shared" si="53"/>
        <v>-36128897.612587206</v>
      </c>
      <c r="K85" s="1385">
        <f t="shared" si="53"/>
        <v>-36858144.638364248</v>
      </c>
      <c r="L85" s="263">
        <f t="shared" si="53"/>
        <v>-37606051.208402663</v>
      </c>
      <c r="M85" s="263">
        <f t="shared" si="53"/>
        <v>-38373122.344842948</v>
      </c>
      <c r="N85" s="263">
        <f t="shared" si="53"/>
        <v>-39159878.515666507</v>
      </c>
      <c r="O85" s="263">
        <f t="shared" si="53"/>
        <v>-39966854.860753611</v>
      </c>
      <c r="P85" s="263">
        <f t="shared" si="53"/>
        <v>-40794602.693305068</v>
      </c>
      <c r="Q85" s="263">
        <f t="shared" si="53"/>
        <v>-41643687.873154722</v>
      </c>
      <c r="R85" s="263">
        <f t="shared" si="53"/>
        <v>-42514695.854221821</v>
      </c>
      <c r="S85" s="263">
        <f t="shared" si="53"/>
        <v>-43408226.206526689</v>
      </c>
      <c r="T85" s="263">
        <f t="shared" si="53"/>
        <v>-44421221.97065115</v>
      </c>
      <c r="U85" s="263">
        <f t="shared" si="53"/>
        <v>-45817875.174186274</v>
      </c>
      <c r="V85" s="263">
        <f t="shared" si="53"/>
        <v>-47233996.669366404</v>
      </c>
      <c r="W85" s="263">
        <f t="shared" si="54"/>
        <v>-44370127.248541385</v>
      </c>
      <c r="X85" s="1387">
        <f t="shared" si="54"/>
        <v>-17394048.133037914</v>
      </c>
      <c r="Y85" s="582"/>
      <c r="Z85" s="279" t="s">
        <v>494</v>
      </c>
      <c r="AA85" s="27"/>
      <c r="AB85" s="27" t="s">
        <v>1317</v>
      </c>
      <c r="AC85" s="537"/>
      <c r="AD85" s="263"/>
      <c r="AE85" s="263"/>
      <c r="AF85" s="263"/>
      <c r="AG85" s="1464">
        <f>(-'JV NWC'!AF150-'JV NWC'!AF158+'JV NWC'!AF165+'JV NWC'!AF183)-'JV NWC'!AF157-SUM('JV_Cog&amp;SGA&amp;Dep'!AF36:AF40)</f>
        <v>-6737268.4174516648</v>
      </c>
      <c r="AH85" s="1385">
        <f>-'JV NWC'!AG150-'JV NWC'!AG158+'JV NWC'!AG165+'JV NWC'!AG183-SUM('JV_Cog&amp;SGA&amp;Dep'!AG36:AG40)</f>
        <v>-2250768.4174516648</v>
      </c>
      <c r="AI85" s="263">
        <f>-'JV NWC'!AH150-'JV NWC'!AH158+'JV NWC'!AH165+'JV NWC'!AH183-SUM('JV_Cog&amp;SGA&amp;Dep'!AH36:AH40)</f>
        <v>-2250768.4174516648</v>
      </c>
      <c r="AJ85" s="263">
        <f>-'JV NWC'!AI150-'JV NWC'!AI158+'JV NWC'!AI165+'JV NWC'!AI183-SUM('JV_Cog&amp;SGA&amp;Dep'!AI36:AI40)</f>
        <v>-2250768.4174516648</v>
      </c>
      <c r="AK85" s="263">
        <f>-'JV NWC'!AJ150-'JV NWC'!AJ158+'JV NWC'!AJ165+'JV NWC'!AJ183-SUM('JV_Cog&amp;SGA&amp;Dep'!AJ36:AJ40)</f>
        <v>-2250768.4174516648</v>
      </c>
      <c r="AL85" s="263">
        <f>-'JV NWC'!AK150-'JV NWC'!AK158+'JV NWC'!AK165+'JV NWC'!AK183-SUM('JV_Cog&amp;SGA&amp;Dep'!AK36:AK40)</f>
        <v>-2250768.4174516648</v>
      </c>
      <c r="AM85" s="263">
        <f>-'JV NWC'!AL150-'JV NWC'!AL158+'JV NWC'!AL165+'JV NWC'!AL183-SUM('JV_Cog&amp;SGA&amp;Dep'!AL36:AL40)</f>
        <v>-9314168.4174516648</v>
      </c>
      <c r="AN85" s="263">
        <f>-'JV NWC'!AM150-'JV NWC'!AM158+'JV NWC'!AM165+'JV NWC'!AM183-SUM('JV_Cog&amp;SGA&amp;Dep'!AM36:AM40)</f>
        <v>-2279412.9707176355</v>
      </c>
      <c r="AO85" s="263">
        <f>-'JV NWC'!AN150-'JV NWC'!AN158+'JV NWC'!AN165+'JV NWC'!AN183-SUM('JV_Cog&amp;SGA&amp;Dep'!AN36:AN40)</f>
        <v>-2305339.6707176357</v>
      </c>
      <c r="AP85" s="263">
        <f>-'JV NWC'!AO150-'JV NWC'!AO158+'JV NWC'!AO165+'JV NWC'!AO183-SUM('JV_Cog&amp;SGA&amp;Dep'!AO36:AO40)</f>
        <v>-2305339.6707176357</v>
      </c>
      <c r="AQ85" s="263">
        <f>-'JV NWC'!AP150-'JV NWC'!AP158+'JV NWC'!AP165+'JV NWC'!AP183-SUM('JV_Cog&amp;SGA&amp;Dep'!AP36:AP40)</f>
        <v>-2305339.6707176357</v>
      </c>
      <c r="AR85" s="263">
        <f>-'JV NWC'!AQ150-'JV NWC'!AQ158+'JV NWC'!AQ165+'JV NWC'!AQ183-SUM('JV_Cog&amp;SGA&amp;Dep'!AQ36:AQ40)</f>
        <v>-2305339.6707176357</v>
      </c>
      <c r="AS85" s="263">
        <f>-'JV NWC'!AR150-'JV NWC'!AR158+'JV NWC'!AR165+'JV NWC'!AR183-SUM('JV_Cog&amp;SGA&amp;Dep'!AR36:AR40)</f>
        <v>-2305339.6707176357</v>
      </c>
      <c r="AT85" s="263">
        <f>-'JV NWC'!AS150-'JV NWC'!AS158+'JV NWC'!AS165+'JV NWC'!AS183-SUM('JV_Cog&amp;SGA&amp;Dep'!AS36:AS40)</f>
        <v>-2305339.6707176357</v>
      </c>
      <c r="AU85" s="263">
        <f>-'JV NWC'!AT150-'JV NWC'!AT158+'JV NWC'!AT165+'JV NWC'!AT183-SUM('JV_Cog&amp;SGA&amp;Dep'!AT36:AT40)</f>
        <v>-2305339.6707176357</v>
      </c>
      <c r="AV85" s="263">
        <f>-'JV NWC'!AU150-'JV NWC'!AU158+'JV NWC'!AU165+'JV NWC'!AU183-SUM('JV_Cog&amp;SGA&amp;Dep'!AU36:AU40)</f>
        <v>-2305339.6707176357</v>
      </c>
      <c r="AW85" s="263">
        <f>-'JV NWC'!AV150-'JV NWC'!AV158+'JV NWC'!AV165+'JV NWC'!AV183-SUM('JV_Cog&amp;SGA&amp;Dep'!AV36:AV40)</f>
        <v>-2305339.6707176357</v>
      </c>
      <c r="AX85" s="263">
        <f>-'JV NWC'!AW150-'JV NWC'!AW158+'JV NWC'!AW165+'JV NWC'!AW183-SUM('JV_Cog&amp;SGA&amp;Dep'!AW36:AW40)</f>
        <v>-2305339.6707176357</v>
      </c>
      <c r="AY85" s="263">
        <f>-'JV NWC'!AX150-'JV NWC'!AX158+'JV NWC'!AX165+'JV NWC'!AX183-SUM('JV_Cog&amp;SGA&amp;Dep'!AX36:AX40)</f>
        <v>-9388007.6707176343</v>
      </c>
      <c r="AZ85" s="263">
        <f>-'JV NWC'!AY150-'JV NWC'!AY158+'JV NWC'!AY165+'JV NWC'!AY183-SUM('JV_Cog&amp;SGA&amp;Dep'!AY36:AY40)</f>
        <v>-2334831.9453667523</v>
      </c>
      <c r="BA85" s="263">
        <f>-'JV NWC'!AZ150-'JV NWC'!AZ158+'JV NWC'!AZ165+'JV NWC'!AZ183-SUM('JV_Cog&amp;SGA&amp;Dep'!AZ36:AZ40)</f>
        <v>-2361541.6317067519</v>
      </c>
      <c r="BB85" s="263">
        <f>-'JV NWC'!BA150-'JV NWC'!BA158+'JV NWC'!BA165+'JV NWC'!BA183-SUM('JV_Cog&amp;SGA&amp;Dep'!BA36:BA40)</f>
        <v>-2361541.6317067519</v>
      </c>
      <c r="BC85" s="263">
        <f>-'JV NWC'!BB150-'JV NWC'!BB158+'JV NWC'!BB165+'JV NWC'!BB183-SUM('JV_Cog&amp;SGA&amp;Dep'!BB36:BB40)</f>
        <v>-2361541.6317067519</v>
      </c>
      <c r="BD85" s="263">
        <f>-'JV NWC'!BC150-'JV NWC'!BC158+'JV NWC'!BC165+'JV NWC'!BC183-SUM('JV_Cog&amp;SGA&amp;Dep'!BC36:BC40)</f>
        <v>-2361541.6317067519</v>
      </c>
      <c r="BE85" s="263">
        <f>-'JV NWC'!BD150-'JV NWC'!BD158+'JV NWC'!BD165+'JV NWC'!BD183-SUM('JV_Cog&amp;SGA&amp;Dep'!BD36:BD40)</f>
        <v>-2361541.6317067519</v>
      </c>
      <c r="BF85" s="263">
        <f>-'JV NWC'!BE150-'JV NWC'!BE158+'JV NWC'!BE165+'JV NWC'!BE183-SUM('JV_Cog&amp;SGA&amp;Dep'!BE36:BE40)</f>
        <v>-2361541.6317067519</v>
      </c>
      <c r="BG85" s="263">
        <f>-'JV NWC'!BF150-'JV NWC'!BF158+'JV NWC'!BF165+'JV NWC'!BF183-SUM('JV_Cog&amp;SGA&amp;Dep'!BF36:BF40)</f>
        <v>-2361541.6317067519</v>
      </c>
      <c r="BH85" s="263">
        <f>-'JV NWC'!BG150-'JV NWC'!BG158+'JV NWC'!BG165+'JV NWC'!BG183-SUM('JV_Cog&amp;SGA&amp;Dep'!BG36:BG40)</f>
        <v>-2361541.6317067519</v>
      </c>
      <c r="BI85" s="263">
        <f>-'JV NWC'!BH150-'JV NWC'!BH158+'JV NWC'!BH165+'JV NWC'!BH183-SUM('JV_Cog&amp;SGA&amp;Dep'!BH36:BH40)</f>
        <v>-2361541.6317067519</v>
      </c>
      <c r="BJ85" s="263">
        <f>-'JV NWC'!BI150-'JV NWC'!BI158+'JV NWC'!BI165+'JV NWC'!BI183-SUM('JV_Cog&amp;SGA&amp;Dep'!BI36:BI40)</f>
        <v>-2361541.6317067519</v>
      </c>
      <c r="BK85" s="263">
        <f>-'JV NWC'!BJ150-'JV NWC'!BJ158+'JV NWC'!BJ165+'JV NWC'!BJ183-SUM('JV_Cog&amp;SGA&amp;Dep'!BJ36:BJ40)</f>
        <v>-9463862.9917067513</v>
      </c>
      <c r="BL85" s="263">
        <f>-'JV NWC'!BK150-'JV NWC'!BK158+'JV NWC'!BK165+'JV NWC'!BK183-SUM('JV_Cog&amp;SGA&amp;Dep'!BK36:BK40)</f>
        <v>-2391987.5264870874</v>
      </c>
      <c r="BM85" s="263">
        <f>-'JV NWC'!BL150-'JV NWC'!BL158+'JV NWC'!BL165+'JV NWC'!BL183-SUM('JV_Cog&amp;SGA&amp;Dep'!BL36:BL40)</f>
        <v>-2419503.8453545556</v>
      </c>
      <c r="BN85" s="263">
        <f>-'JV NWC'!BM150-'JV NWC'!BM158+'JV NWC'!BM165+'JV NWC'!BM183-SUM('JV_Cog&amp;SGA&amp;Dep'!BM36:BM40)</f>
        <v>-2419503.8453545556</v>
      </c>
      <c r="BO85" s="263">
        <f>-'JV NWC'!BN150-'JV NWC'!BN158+'JV NWC'!BN165+'JV NWC'!BN183-SUM('JV_Cog&amp;SGA&amp;Dep'!BN36:BN40)</f>
        <v>-2419503.8453545556</v>
      </c>
      <c r="BP85" s="263">
        <f>-'JV NWC'!BO150-'JV NWC'!BO158+'JV NWC'!BO165+'JV NWC'!BO183-SUM('JV_Cog&amp;SGA&amp;Dep'!BO36:BO40)</f>
        <v>-2419503.8453545556</v>
      </c>
      <c r="BQ85" s="263">
        <f>-'JV NWC'!BP150-'JV NWC'!BP158+'JV NWC'!BP165+'JV NWC'!BP183-SUM('JV_Cog&amp;SGA&amp;Dep'!BP36:BP40)</f>
        <v>-2419503.8453545556</v>
      </c>
      <c r="BR85" s="263">
        <f>-'JV NWC'!BQ150-'JV NWC'!BQ158+'JV NWC'!BQ165+'JV NWC'!BQ183-SUM('JV_Cog&amp;SGA&amp;Dep'!BQ36:BQ40)</f>
        <v>-2419503.8453545556</v>
      </c>
      <c r="BS85" s="263">
        <f>-'JV NWC'!BR150-'JV NWC'!BR158+'JV NWC'!BR165+'JV NWC'!BR183-SUM('JV_Cog&amp;SGA&amp;Dep'!BR36:BR40)</f>
        <v>-2419503.8453545556</v>
      </c>
      <c r="BT85" s="263">
        <f>-'JV NWC'!BS150-'JV NWC'!BS158+'JV NWC'!BS165+'JV NWC'!BS183-SUM('JV_Cog&amp;SGA&amp;Dep'!BS36:BS40)</f>
        <v>-2419503.8453545556</v>
      </c>
      <c r="BU85" s="263">
        <f>-'JV NWC'!BT150-'JV NWC'!BT158+'JV NWC'!BT165+'JV NWC'!BT183-SUM('JV_Cog&amp;SGA&amp;Dep'!BT36:BT40)</f>
        <v>-2419503.8453545556</v>
      </c>
      <c r="BV85" s="263">
        <f>-'JV NWC'!BU150-'JV NWC'!BU158+'JV NWC'!BU165+'JV NWC'!BU183-SUM('JV_Cog&amp;SGA&amp;Dep'!BU36:BU40)</f>
        <v>-2419503.8453545556</v>
      </c>
      <c r="BW85" s="263">
        <f>-'JV NWC'!BV150-'JV NWC'!BV158+'JV NWC'!BV165+'JV NWC'!BV183-SUM('JV_Cog&amp;SGA&amp;Dep'!BV36:BV40)</f>
        <v>-9541871.6325545572</v>
      </c>
      <c r="BX85" s="263">
        <f>-'JV NWC'!BW150-'JV NWC'!BW158+'JV NWC'!BW165+'JV NWC'!BW183-SUM('JV_Cog&amp;SGA&amp;Dep'!BW36:BW40)</f>
        <v>-2450292.4222291936</v>
      </c>
      <c r="BY85" s="263">
        <f>-'JV NWC'!BX150-'JV NWC'!BX158+'JV NWC'!BX165+'JV NWC'!BX183-SUM('JV_Cog&amp;SGA&amp;Dep'!BX36:BX40)</f>
        <v>-2478639.7339264587</v>
      </c>
      <c r="BZ85" s="263">
        <f>-'JV NWC'!BY150-'JV NWC'!BY158+'JV NWC'!BY165+'JV NWC'!BY183-SUM('JV_Cog&amp;SGA&amp;Dep'!BY36:BY40)</f>
        <v>-2478639.7339264587</v>
      </c>
      <c r="CA85" s="263">
        <f>-'JV NWC'!BZ150-'JV NWC'!BZ158+'JV NWC'!BZ165+'JV NWC'!BZ183-SUM('JV_Cog&amp;SGA&amp;Dep'!BZ36:BZ40)</f>
        <v>-2478639.7339264587</v>
      </c>
      <c r="CB85" s="263">
        <f>-'JV NWC'!CA150-'JV NWC'!CA158+'JV NWC'!CA165+'JV NWC'!CA183-SUM('JV_Cog&amp;SGA&amp;Dep'!CA36:CA40)</f>
        <v>-2478639.7339264587</v>
      </c>
      <c r="CC85" s="263">
        <f>-'JV NWC'!CB150-'JV NWC'!CB158+'JV NWC'!CB165+'JV NWC'!CB183-SUM('JV_Cog&amp;SGA&amp;Dep'!CB36:CB40)</f>
        <v>-2478639.7339264587</v>
      </c>
      <c r="CD85" s="263">
        <f>-'JV NWC'!CC150-'JV NWC'!CC158+'JV NWC'!CC165+'JV NWC'!CC183-SUM('JV_Cog&amp;SGA&amp;Dep'!CC36:CC40)</f>
        <v>-2478639.7339264587</v>
      </c>
      <c r="CE85" s="263">
        <f>-'JV NWC'!CD150-'JV NWC'!CD158+'JV NWC'!CD165+'JV NWC'!CD183-SUM('JV_Cog&amp;SGA&amp;Dep'!CD36:CD40)</f>
        <v>-2478639.7339264587</v>
      </c>
      <c r="CF85" s="263">
        <f>-'JV NWC'!CE150-'JV NWC'!CE158+'JV NWC'!CE165+'JV NWC'!CE183-SUM('JV_Cog&amp;SGA&amp;Dep'!CE36:CE40)</f>
        <v>-2478639.7339264587</v>
      </c>
      <c r="CG85" s="263">
        <f>-'JV NWC'!CF150-'JV NWC'!CF158+'JV NWC'!CF165+'JV NWC'!CF183-SUM('JV_Cog&amp;SGA&amp;Dep'!CF36:CF40)</f>
        <v>-2478639.7339264587</v>
      </c>
      <c r="CH85" s="263">
        <f>-'JV NWC'!CG150-'JV NWC'!CG158+'JV NWC'!CG165+'JV NWC'!CG183-SUM('JV_Cog&amp;SGA&amp;Dep'!CG36:CG40)</f>
        <v>-2478639.7339264587</v>
      </c>
      <c r="CI85" s="263">
        <f>-'JV NWC'!CH150-'JV NWC'!CH158+'JV NWC'!CH165+'JV NWC'!CH183-SUM('JV_Cog&amp;SGA&amp;Dep'!CH36:CH40)</f>
        <v>-9621454.8768704589</v>
      </c>
      <c r="CJ85" s="263">
        <f>-'JV NWC'!CI150-'JV NWC'!CI158+'JV NWC'!CI165+'JV NWC'!CI183-SUM('JV_Cog&amp;SGA&amp;Dep'!CI36:CI40)</f>
        <v>-2510095.1964153354</v>
      </c>
      <c r="CK85" s="263">
        <f>-'JV NWC'!CJ150-'JV NWC'!CJ158+'JV NWC'!CJ165+'JV NWC'!CJ183-SUM('JV_Cog&amp;SGA&amp;Dep'!CJ36:CJ40)</f>
        <v>-2539298.5969258584</v>
      </c>
      <c r="CL85" s="263">
        <f>-'JV NWC'!CK150-'JV NWC'!CK158+'JV NWC'!CK165+'JV NWC'!CK183-SUM('JV_Cog&amp;SGA&amp;Dep'!CK36:CK40)</f>
        <v>-2539298.5969258584</v>
      </c>
      <c r="CM85" s="263">
        <f>-'JV NWC'!CL150-'JV NWC'!CL158+'JV NWC'!CL165+'JV NWC'!CL183-SUM('JV_Cog&amp;SGA&amp;Dep'!CL36:CL40)</f>
        <v>-2539298.5969258584</v>
      </c>
      <c r="CN85" s="263">
        <f>-'JV NWC'!CM150-'JV NWC'!CM158+'JV NWC'!CM165+'JV NWC'!CM183-SUM('JV_Cog&amp;SGA&amp;Dep'!CM36:CM40)</f>
        <v>-2539298.5969258584</v>
      </c>
      <c r="CO85" s="263">
        <f>-'JV NWC'!CN150-'JV NWC'!CN158+'JV NWC'!CN165+'JV NWC'!CN183-SUM('JV_Cog&amp;SGA&amp;Dep'!CN36:CN40)</f>
        <v>-2539298.5969258584</v>
      </c>
      <c r="CP85" s="263">
        <f>-'JV NWC'!CO150-'JV NWC'!CO158+'JV NWC'!CO165+'JV NWC'!CO183-SUM('JV_Cog&amp;SGA&amp;Dep'!CO36:CO40)</f>
        <v>-2539298.5969258584</v>
      </c>
      <c r="CQ85" s="263">
        <f>-'JV NWC'!CP150-'JV NWC'!CP158+'JV NWC'!CP165+'JV NWC'!CP183-SUM('JV_Cog&amp;SGA&amp;Dep'!CP36:CP40)</f>
        <v>-2539298.5969258584</v>
      </c>
      <c r="CR85" s="263">
        <f>-'JV NWC'!CQ150-'JV NWC'!CQ158+'JV NWC'!CQ165+'JV NWC'!CQ183-SUM('JV_Cog&amp;SGA&amp;Dep'!CQ36:CQ40)</f>
        <v>-2539298.5969258584</v>
      </c>
      <c r="CS85" s="263">
        <f>-'JV NWC'!CR150-'JV NWC'!CR158+'JV NWC'!CR165+'JV NWC'!CR183-SUM('JV_Cog&amp;SGA&amp;Dep'!CR36:CR40)</f>
        <v>-2539298.5969258584</v>
      </c>
      <c r="CT85" s="263">
        <f>-'JV NWC'!CS150-'JV NWC'!CS158+'JV NWC'!CS165+'JV NWC'!CS183-SUM('JV_Cog&amp;SGA&amp;Dep'!CS36:CS40)</f>
        <v>-2539298.5969258584</v>
      </c>
      <c r="CU85" s="263">
        <f>-'JV NWC'!CT150-'JV NWC'!CT158+'JV NWC'!CT165+'JV NWC'!CT183-SUM('JV_Cog&amp;SGA&amp;Dep'!CT36:CT40)</f>
        <v>-9702970.0427287407</v>
      </c>
      <c r="CV85" s="263">
        <f>-'JV NWC'!CU150-'JV NWC'!CU158+'JV NWC'!CU165+'JV NWC'!CU183-SUM('JV_Cog&amp;SGA&amp;Dep'!CU36:CU40)</f>
        <v>-2571436.5579048893</v>
      </c>
      <c r="CW85" s="263">
        <f>-'JV NWC'!CV150-'JV NWC'!CV158+'JV NWC'!CV165+'JV NWC'!CV183-SUM('JV_Cog&amp;SGA&amp;Dep'!CV36:CV40)</f>
        <v>-2601521.9011108298</v>
      </c>
      <c r="CX85" s="263">
        <f>-'JV NWC'!CW150-'JV NWC'!CW158+'JV NWC'!CW165+'JV NWC'!CW183-SUM('JV_Cog&amp;SGA&amp;Dep'!CW36:CW40)</f>
        <v>-2601521.9011108298</v>
      </c>
      <c r="CY85" s="263">
        <f>-'JV NWC'!CX150-'JV NWC'!CX158+'JV NWC'!CX165+'JV NWC'!CX183-SUM('JV_Cog&amp;SGA&amp;Dep'!CX36:CX40)</f>
        <v>-2601521.9011108298</v>
      </c>
      <c r="CZ85" s="263">
        <f>-'JV NWC'!CY150-'JV NWC'!CY158+'JV NWC'!CY165+'JV NWC'!CY183-SUM('JV_Cog&amp;SGA&amp;Dep'!CY36:CY40)</f>
        <v>-2601521.9011108298</v>
      </c>
      <c r="DA85" s="263">
        <f>-'JV NWC'!CZ150-'JV NWC'!CZ158+'JV NWC'!CZ165+'JV NWC'!CZ183-SUM('JV_Cog&amp;SGA&amp;Dep'!CZ36:CZ40)</f>
        <v>-2601521.9011108298</v>
      </c>
      <c r="DB85" s="263">
        <f>-'JV NWC'!DA150-'JV NWC'!DA158+'JV NWC'!DA165+'JV NWC'!DA183-SUM('JV_Cog&amp;SGA&amp;Dep'!DA36:DA40)</f>
        <v>-2601521.9011108298</v>
      </c>
      <c r="DC85" s="263">
        <f>-'JV NWC'!DB150-'JV NWC'!DB158+'JV NWC'!DB165+'JV NWC'!DB183-SUM('JV_Cog&amp;SGA&amp;Dep'!DB36:DB40)</f>
        <v>-2601521.9011108298</v>
      </c>
      <c r="DD85" s="263">
        <f>-'JV NWC'!DC150-'JV NWC'!DC158+'JV NWC'!DC165+'JV NWC'!DC183-SUM('JV_Cog&amp;SGA&amp;Dep'!DC36:DC40)</f>
        <v>-2601521.9011108298</v>
      </c>
      <c r="DE85" s="263">
        <f>-'JV NWC'!DD150-'JV NWC'!DD158+'JV NWC'!DD165+'JV NWC'!DD183-SUM('JV_Cog&amp;SGA&amp;Dep'!DD36:DD40)</f>
        <v>-2601521.9011108298</v>
      </c>
      <c r="DF85" s="263">
        <f>-'JV NWC'!DE150-'JV NWC'!DE158+'JV NWC'!DE165+'JV NWC'!DE183-SUM('JV_Cog&amp;SGA&amp;Dep'!DE36:DE40)</f>
        <v>-2601521.9011108298</v>
      </c>
      <c r="DG85" s="263">
        <f>-'JV NWC'!DF150-'JV NWC'!DF158+'JV NWC'!DF165+'JV NWC'!DF183-SUM('JV_Cog&amp;SGA&amp;Dep'!DF36:DF40)</f>
        <v>-9786466.7758297678</v>
      </c>
      <c r="DH85" s="263">
        <f>-'JV NWC'!DG150-'JV NWC'!DG158+'JV NWC'!DG165+'JV NWC'!DG183-SUM('JV_Cog&amp;SGA&amp;Dep'!DG36:DG40)</f>
        <v>-2634358.4680979019</v>
      </c>
      <c r="DI85" s="263">
        <f>-'JV NWC'!DH150-'JV NWC'!DH158+'JV NWC'!DH165+'JV NWC'!DH183-SUM('JV_Cog&amp;SGA&amp;Dep'!DH36:DH40)</f>
        <v>-2665352.3886686619</v>
      </c>
      <c r="DJ85" s="263">
        <f>-'JV NWC'!DI150-'JV NWC'!DI158+'JV NWC'!DI165+'JV NWC'!DI183-SUM('JV_Cog&amp;SGA&amp;Dep'!DI36:DI40)</f>
        <v>-2665352.3886686619</v>
      </c>
      <c r="DK85" s="263">
        <f>-'JV NWC'!DJ150-'JV NWC'!DJ158+'JV NWC'!DJ165+'JV NWC'!DJ183-SUM('JV_Cog&amp;SGA&amp;Dep'!DJ36:DJ40)</f>
        <v>-2665352.3886686619</v>
      </c>
      <c r="DL85" s="263">
        <f>-'JV NWC'!DK150-'JV NWC'!DK158+'JV NWC'!DK165+'JV NWC'!DK183-SUM('JV_Cog&amp;SGA&amp;Dep'!DK36:DK40)</f>
        <v>-2665352.3886686619</v>
      </c>
      <c r="DM85" s="263">
        <f>-'JV NWC'!DL150-'JV NWC'!DL158+'JV NWC'!DL165+'JV NWC'!DL183-SUM('JV_Cog&amp;SGA&amp;Dep'!DL36:DL40)</f>
        <v>-2665352.3886686619</v>
      </c>
      <c r="DN85" s="263">
        <f>-'JV NWC'!DM150-'JV NWC'!DM158+'JV NWC'!DM165+'JV NWC'!DM183-SUM('JV_Cog&amp;SGA&amp;Dep'!DM36:DM40)</f>
        <v>-2665352.3886686619</v>
      </c>
      <c r="DO85" s="263">
        <f>-'JV NWC'!DN150-'JV NWC'!DN158+'JV NWC'!DN165+'JV NWC'!DN183-SUM('JV_Cog&amp;SGA&amp;Dep'!DN36:DN40)</f>
        <v>-2665352.3886686619</v>
      </c>
      <c r="DP85" s="263">
        <f>-'JV NWC'!DO150-'JV NWC'!DO158+'JV NWC'!DO165+'JV NWC'!DO183-SUM('JV_Cog&amp;SGA&amp;Dep'!DO36:DO40)</f>
        <v>-2665352.3886686619</v>
      </c>
      <c r="DQ85" s="263">
        <f>-'JV NWC'!DP150-'JV NWC'!DP158+'JV NWC'!DP165+'JV NWC'!DP183-SUM('JV_Cog&amp;SGA&amp;Dep'!DP36:DP40)</f>
        <v>-2665352.3886686619</v>
      </c>
      <c r="DR85" s="263">
        <f>-'JV NWC'!DQ150-'JV NWC'!DQ158+'JV NWC'!DQ165+'JV NWC'!DQ183-SUM('JV_Cog&amp;SGA&amp;Dep'!DQ36:DQ40)</f>
        <v>-2665352.3886686619</v>
      </c>
      <c r="DS85" s="263">
        <f>-'JV NWC'!DR150-'JV NWC'!DR158+'JV NWC'!DR165+'JV NWC'!DR183-SUM('JV_Cog&amp;SGA&amp;Dep'!DR36:DR40)</f>
        <v>-9871996.1608819794</v>
      </c>
      <c r="DT85" s="263">
        <f>-'JV NWC'!DS150-'JV NWC'!DS158+'JV NWC'!DS165+'JV NWC'!DS183-SUM('JV_Cog&amp;SGA&amp;Dep'!DS36:DS40)</f>
        <v>-2698904.0755336704</v>
      </c>
      <c r="DU85" s="263">
        <f>-'JV NWC'!DT150-'JV NWC'!DT158+'JV NWC'!DT165+'JV NWC'!DT183-SUM('JV_Cog&amp;SGA&amp;Dep'!DT36:DT40)</f>
        <v>-2730834.0125056682</v>
      </c>
      <c r="DV85" s="263">
        <f>-'JV NWC'!DU150-'JV NWC'!DU158+'JV NWC'!DU165+'JV NWC'!DU183-SUM('JV_Cog&amp;SGA&amp;Dep'!DU36:DU40)</f>
        <v>-2730834.0125056682</v>
      </c>
      <c r="DW85" s="263">
        <f>-'JV NWC'!DV150-'JV NWC'!DV158+'JV NWC'!DV165+'JV NWC'!DV183-SUM('JV_Cog&amp;SGA&amp;Dep'!DV36:DV40)</f>
        <v>-2730834.0125056682</v>
      </c>
      <c r="DX85" s="263">
        <f>-'JV NWC'!DW150-'JV NWC'!DW158+'JV NWC'!DW165+'JV NWC'!DW183-SUM('JV_Cog&amp;SGA&amp;Dep'!DW36:DW40)</f>
        <v>-2730834.0125056682</v>
      </c>
      <c r="DY85" s="263">
        <f>-'JV NWC'!DX150-'JV NWC'!DX158+'JV NWC'!DX165+'JV NWC'!DX183-SUM('JV_Cog&amp;SGA&amp;Dep'!DX36:DX40)</f>
        <v>-2730834.0125056682</v>
      </c>
      <c r="DZ85" s="263">
        <f>-'JV NWC'!DY150-'JV NWC'!DY158+'JV NWC'!DY165+'JV NWC'!DY183-SUM('JV_Cog&amp;SGA&amp;Dep'!DY36:DY40)</f>
        <v>-2730834.0125056682</v>
      </c>
      <c r="EA85" s="263">
        <f>-'JV NWC'!DZ150-'JV NWC'!DZ158+'JV NWC'!DZ165+'JV NWC'!DZ183-SUM('JV_Cog&amp;SGA&amp;Dep'!DZ36:DZ40)</f>
        <v>-2730834.0125056682</v>
      </c>
      <c r="EB85" s="263">
        <f>-'JV NWC'!EA150-'JV NWC'!EA158+'JV NWC'!EA165+'JV NWC'!EA183-SUM('JV_Cog&amp;SGA&amp;Dep'!EA36:EA40)</f>
        <v>-2730834.0125056682</v>
      </c>
      <c r="EC85" s="263">
        <f>-'JV NWC'!EB150-'JV NWC'!EB158+'JV NWC'!EB165+'JV NWC'!EB183-SUM('JV_Cog&amp;SGA&amp;Dep'!EB36:EB40)</f>
        <v>-2730834.0125056682</v>
      </c>
      <c r="ED85" s="263">
        <f>-'JV NWC'!EC150-'JV NWC'!EC158+'JV NWC'!EC165+'JV NWC'!EC183-SUM('JV_Cog&amp;SGA&amp;Dep'!EC36:EC40)</f>
        <v>-2730834.0125056682</v>
      </c>
      <c r="EE85" s="263">
        <f>-'JV NWC'!ED150-'JV NWC'!ED158+'JV NWC'!ED165+'JV NWC'!ED183-SUM('JV_Cog&amp;SGA&amp;Dep'!ED36:ED40)</f>
        <v>-9959610.6601632498</v>
      </c>
      <c r="EF85" s="263">
        <f>-'JV NWC'!EE150-'JV NWC'!EE158+'JV NWC'!EE165+'JV NWC'!EE183-SUM('JV_Cog&amp;SGA&amp;Dep'!EE36:EE40)</f>
        <v>-2765117.8400783553</v>
      </c>
      <c r="EG85" s="263">
        <f>-'JV NWC'!EF150-'JV NWC'!EF158+'JV NWC'!EF165+'JV NWC'!EF183-SUM('JV_Cog&amp;SGA&amp;Dep'!EF36:EF40)</f>
        <v>-2798012.061146907</v>
      </c>
      <c r="EH85" s="263">
        <f>-'JV NWC'!EG150-'JV NWC'!EG158+'JV NWC'!EG165+'JV NWC'!EG183-SUM('JV_Cog&amp;SGA&amp;Dep'!EG36:EG40)</f>
        <v>-2798012.061146907</v>
      </c>
      <c r="EI85" s="263">
        <f>-'JV NWC'!EH150-'JV NWC'!EH158+'JV NWC'!EH165+'JV NWC'!EH183-SUM('JV_Cog&amp;SGA&amp;Dep'!EH36:EH40)</f>
        <v>-2798012.061146907</v>
      </c>
      <c r="EJ85" s="263">
        <f>-'JV NWC'!EI150-'JV NWC'!EI158+'JV NWC'!EI165+'JV NWC'!EI183-SUM('JV_Cog&amp;SGA&amp;Dep'!EI36:EI40)</f>
        <v>-2798012.061146907</v>
      </c>
      <c r="EK85" s="263">
        <f>-'JV NWC'!EJ150-'JV NWC'!EJ158+'JV NWC'!EJ165+'JV NWC'!EJ183-SUM('JV_Cog&amp;SGA&amp;Dep'!EJ36:EJ40)</f>
        <v>-2798012.061146907</v>
      </c>
      <c r="EL85" s="263">
        <f>-'JV NWC'!EK150-'JV NWC'!EK158+'JV NWC'!EK165+'JV NWC'!EK183-SUM('JV_Cog&amp;SGA&amp;Dep'!EK36:EK40)</f>
        <v>-2798012.061146907</v>
      </c>
      <c r="EM85" s="263">
        <f>-'JV NWC'!EL150-'JV NWC'!EL158+'JV NWC'!EL165+'JV NWC'!EL183-SUM('JV_Cog&amp;SGA&amp;Dep'!EL36:EL40)</f>
        <v>-2798012.061146907</v>
      </c>
      <c r="EN85" s="263">
        <f>-'JV NWC'!EM150-'JV NWC'!EM158+'JV NWC'!EM165+'JV NWC'!EM183-SUM('JV_Cog&amp;SGA&amp;Dep'!EM36:EM40)</f>
        <v>-2798012.061146907</v>
      </c>
      <c r="EO85" s="263">
        <f>-'JV NWC'!EN150-'JV NWC'!EN158+'JV NWC'!EN165+'JV NWC'!EN183-SUM('JV_Cog&amp;SGA&amp;Dep'!EN36:EN40)</f>
        <v>-2798012.061146907</v>
      </c>
      <c r="EP85" s="263">
        <f>-'JV NWC'!EO150-'JV NWC'!EO158+'JV NWC'!EO165+'JV NWC'!EO183-SUM('JV_Cog&amp;SGA&amp;Dep'!EO36:EO40)</f>
        <v>-2798012.061146907</v>
      </c>
      <c r="EQ85" s="263">
        <f>-'JV NWC'!EP150-'JV NWC'!EP158+'JV NWC'!EP165+'JV NWC'!EP183-SUM('JV_Cog&amp;SGA&amp;Dep'!EP36:EP40)</f>
        <v>-10049364.241757641</v>
      </c>
      <c r="ER85" s="263">
        <f>-'JV NWC'!EQ150-'JV NWC'!EQ158+'JV NWC'!EQ165+'JV NWC'!EQ183-SUM('JV_Cog&amp;SGA&amp;Dep'!EQ36:EQ40)</f>
        <v>-2833045.3964115619</v>
      </c>
      <c r="ES85" s="263">
        <f>-'JV NWC'!ER150-'JV NWC'!ER158+'JV NWC'!ER165+'JV NWC'!ER183-SUM('JV_Cog&amp;SGA&amp;Dep'!ER36:ER40)</f>
        <v>-2866933.0229563829</v>
      </c>
      <c r="ET85" s="263">
        <f>-'JV NWC'!ES150-'JV NWC'!ES158+'JV NWC'!ES165+'JV NWC'!ES183-SUM('JV_Cog&amp;SGA&amp;Dep'!ES36:ES40)</f>
        <v>-2866933.0229563829</v>
      </c>
      <c r="EU85" s="263">
        <f>-'JV NWC'!ET150-'JV NWC'!ET158+'JV NWC'!ET165+'JV NWC'!ET183-SUM('JV_Cog&amp;SGA&amp;Dep'!ET36:ET40)</f>
        <v>-2866933.0229563829</v>
      </c>
      <c r="EV85" s="263">
        <f>-'JV NWC'!EU150-'JV NWC'!EU158+'JV NWC'!EU165+'JV NWC'!EU183-SUM('JV_Cog&amp;SGA&amp;Dep'!EU36:EU40)</f>
        <v>-2866933.0229563829</v>
      </c>
      <c r="EW85" s="263">
        <f>-'JV NWC'!EV150-'JV NWC'!EV158+'JV NWC'!EV165+'JV NWC'!EV183-SUM('JV_Cog&amp;SGA&amp;Dep'!EV36:EV40)</f>
        <v>-2866933.0229563829</v>
      </c>
      <c r="EX85" s="263">
        <f>-'JV NWC'!EW150-'JV NWC'!EW158+'JV NWC'!EW165+'JV NWC'!EW183-SUM('JV_Cog&amp;SGA&amp;Dep'!EW36:EW40)</f>
        <v>-2866933.0229563829</v>
      </c>
      <c r="EY85" s="263">
        <f>-'JV NWC'!EX150-'JV NWC'!EX158+'JV NWC'!EX165+'JV NWC'!EX183-SUM('JV_Cog&amp;SGA&amp;Dep'!EX36:EX40)</f>
        <v>-2866933.0229563829</v>
      </c>
      <c r="EZ85" s="263">
        <f>-'JV NWC'!EY150-'JV NWC'!EY158+'JV NWC'!EY165+'JV NWC'!EY183-SUM('JV_Cog&amp;SGA&amp;Dep'!EY36:EY40)</f>
        <v>-2866933.0229563829</v>
      </c>
      <c r="FA85" s="263">
        <f>-'JV NWC'!EZ150-'JV NWC'!EZ158+'JV NWC'!EZ165+'JV NWC'!EZ183-SUM('JV_Cog&amp;SGA&amp;Dep'!EZ36:EZ40)</f>
        <v>-2866933.0229563829</v>
      </c>
      <c r="FB85" s="263">
        <f>-'JV NWC'!FA150-'JV NWC'!FA158+'JV NWC'!FA165+'JV NWC'!FA183-SUM('JV_Cog&amp;SGA&amp;Dep'!FA36:FA40)</f>
        <v>-2866933.0229563829</v>
      </c>
      <c r="FC85" s="263">
        <f>-'JV NWC'!FB150-'JV NWC'!FB158+'JV NWC'!FB165+'JV NWC'!FB183-SUM('JV_Cog&amp;SGA&amp;Dep'!FB36:FB40)</f>
        <v>-10141312.247179331</v>
      </c>
      <c r="FD85" s="263">
        <f>-'JV NWC'!FC150-'JV NWC'!FC158+'JV NWC'!FC165+'JV NWC'!FC183-SUM('JV_Cog&amp;SGA&amp;Dep'!FC36:FC40)</f>
        <v>-2902733.9736652649</v>
      </c>
      <c r="FE85" s="263">
        <f>-'JV NWC'!FD150-'JV NWC'!FD158+'JV NWC'!FD165+'JV NWC'!FD183-SUM('JV_Cog&amp;SGA&amp;Dep'!FD36:FD40)</f>
        <v>-2937645.0065317401</v>
      </c>
      <c r="FF85" s="263">
        <f>-'JV NWC'!FE150-'JV NWC'!FE158+'JV NWC'!FE165+'JV NWC'!FE183-SUM('JV_Cog&amp;SGA&amp;Dep'!FE36:FE40)</f>
        <v>-2937645.0065317401</v>
      </c>
      <c r="FG85" s="263">
        <f>-'JV NWC'!FF150-'JV NWC'!FF158+'JV NWC'!FF165+'JV NWC'!FF183-SUM('JV_Cog&amp;SGA&amp;Dep'!FF36:FF40)</f>
        <v>-2937645.0065317401</v>
      </c>
      <c r="FH85" s="263">
        <f>-'JV NWC'!FG150-'JV NWC'!FG158+'JV NWC'!FG165+'JV NWC'!FG183-SUM('JV_Cog&amp;SGA&amp;Dep'!FG36:FG40)</f>
        <v>-2937645.0065317401</v>
      </c>
      <c r="FI85" s="263">
        <f>-'JV NWC'!FH150-'JV NWC'!FH158+'JV NWC'!FH165+'JV NWC'!FH183-SUM('JV_Cog&amp;SGA&amp;Dep'!FH36:FH40)</f>
        <v>-2937645.0065317401</v>
      </c>
      <c r="FJ85" s="263">
        <f>-'JV NWC'!FI150-'JV NWC'!FI158+'JV NWC'!FI165+'JV NWC'!FI183-SUM('JV_Cog&amp;SGA&amp;Dep'!FI36:FI40)</f>
        <v>-2937645.0065317401</v>
      </c>
      <c r="FK85" s="263">
        <f>-'JV NWC'!FJ150-'JV NWC'!FJ158+'JV NWC'!FJ165+'JV NWC'!FJ183-SUM('JV_Cog&amp;SGA&amp;Dep'!FJ36:FJ40)</f>
        <v>-2937645.0065317401</v>
      </c>
      <c r="FL85" s="263">
        <f>-'JV NWC'!FK150-'JV NWC'!FK158+'JV NWC'!FK165+'JV NWC'!FK183-SUM('JV_Cog&amp;SGA&amp;Dep'!FK36:FK40)</f>
        <v>-2937645.0065317401</v>
      </c>
      <c r="FM85" s="263">
        <f>-'JV NWC'!FL150-'JV NWC'!FL158+'JV NWC'!FL165+'JV NWC'!FL183-SUM('JV_Cog&amp;SGA&amp;Dep'!FL36:FL40)</f>
        <v>-2937645.0065317401</v>
      </c>
      <c r="FN85" s="263">
        <f>-'JV NWC'!FM150-'JV NWC'!FM158+'JV NWC'!FM165+'JV NWC'!FM183-SUM('JV_Cog&amp;SGA&amp;Dep'!FM36:FM40)</f>
        <v>-2937645.0065317401</v>
      </c>
      <c r="FO85" s="263">
        <f>-'JV NWC'!FN150-'JV NWC'!FN158+'JV NWC'!FN165+'JV NWC'!FN183-SUM('JV_Cog&amp;SGA&amp;Dep'!FN36:FN40)</f>
        <v>-10235511.815239146</v>
      </c>
      <c r="FP85" s="263">
        <f>-'JV NWC'!FO150-'JV NWC'!FO158+'JV NWC'!FO165+'JV NWC'!FO183-SUM('JV_Cog&amp;SGA&amp;Dep'!FO36:FO40)</f>
        <v>-2974231.9379163045</v>
      </c>
      <c r="FQ85" s="263">
        <f>-'JV NWC'!FP150-'JV NWC'!FP158+'JV NWC'!FP165+'JV NWC'!FP183-SUM('JV_Cog&amp;SGA&amp;Dep'!FP36:FP40)</f>
        <v>-3010197.2839753479</v>
      </c>
      <c r="FR85" s="263">
        <f>-'JV NWC'!FQ150-'JV NWC'!FQ158+'JV NWC'!FQ165+'JV NWC'!FQ183-SUM('JV_Cog&amp;SGA&amp;Dep'!FQ36:FQ40)</f>
        <v>-3010197.2839753479</v>
      </c>
      <c r="FS85" s="263">
        <f>-'JV NWC'!FR150-'JV NWC'!FR158+'JV NWC'!FR165+'JV NWC'!FR183-SUM('JV_Cog&amp;SGA&amp;Dep'!FR36:FR40)</f>
        <v>-3010197.2839753479</v>
      </c>
      <c r="FT85" s="263">
        <f>-'JV NWC'!FS150-'JV NWC'!FS158+'JV NWC'!FS165+'JV NWC'!FS183-SUM('JV_Cog&amp;SGA&amp;Dep'!FS36:FS40)</f>
        <v>-3010197.2839753479</v>
      </c>
      <c r="FU85" s="263">
        <f>-'JV NWC'!FT150-'JV NWC'!FT158+'JV NWC'!FT165+'JV NWC'!FT183-SUM('JV_Cog&amp;SGA&amp;Dep'!FT36:FT40)</f>
        <v>-3010197.2839753479</v>
      </c>
      <c r="FV85" s="263">
        <f>-'JV NWC'!FU150-'JV NWC'!FU158+'JV NWC'!FU165+'JV NWC'!FU183-SUM('JV_Cog&amp;SGA&amp;Dep'!FU36:FU40)</f>
        <v>-3010197.2839753479</v>
      </c>
      <c r="FW85" s="263">
        <f>-'JV NWC'!FV150-'JV NWC'!FV158+'JV NWC'!FV165+'JV NWC'!FV183-SUM('JV_Cog&amp;SGA&amp;Dep'!FV36:FV40)</f>
        <v>-3010197.2839753479</v>
      </c>
      <c r="FX85" s="263">
        <f>-'JV NWC'!FW150-'JV NWC'!FW158+'JV NWC'!FW165+'JV NWC'!FW183-SUM('JV_Cog&amp;SGA&amp;Dep'!FW36:FW40)</f>
        <v>-3010197.2839753479</v>
      </c>
      <c r="FY85" s="263">
        <f>-'JV NWC'!FX150-'JV NWC'!FX158+'JV NWC'!FX165+'JV NWC'!FX183-SUM('JV_Cog&amp;SGA&amp;Dep'!FX36:FX40)</f>
        <v>-3010197.2839753479</v>
      </c>
      <c r="FZ85" s="263">
        <f>-'JV NWC'!FY150-'JV NWC'!FY158+'JV NWC'!FY165+'JV NWC'!FY183-SUM('JV_Cog&amp;SGA&amp;Dep'!FY36:FY40)</f>
        <v>-3010197.2839753479</v>
      </c>
      <c r="GA85" s="263">
        <f>-'JV NWC'!FZ150-'JV NWC'!FZ158+'JV NWC'!FZ165+'JV NWC'!FZ183-SUM('JV_Cog&amp;SGA&amp;Dep'!FZ36:FZ40)</f>
        <v>-10332021.428856904</v>
      </c>
      <c r="GB85" s="263">
        <f>-'JV NWC'!GA150-'JV NWC'!GA158+'JV NWC'!GA165+'JV NWC'!GA183-SUM('JV_Cog&amp;SGA&amp;Dep'!GA36:GA40)</f>
        <v>-3047470.0980290719</v>
      </c>
      <c r="GC85" s="263">
        <f>-'JV NWC'!GB150-'JV NWC'!GB158+'JV NWC'!GB165+'JV NWC'!GB183-SUM('JV_Cog&amp;SGA&amp;Dep'!GB36:GB40)</f>
        <v>-3081865.7180186771</v>
      </c>
      <c r="GD85" s="263">
        <f>-'JV NWC'!GC150-'JV NWC'!GC158+'JV NWC'!GC165+'JV NWC'!GC183-SUM('JV_Cog&amp;SGA&amp;Dep'!GC36:GC40)</f>
        <v>-3113607.8046780382</v>
      </c>
      <c r="GE85" s="263">
        <f>-'JV NWC'!GD150-'JV NWC'!GD158+'JV NWC'!GD165+'JV NWC'!GD183-SUM('JV_Cog&amp;SGA&amp;Dep'!GD36:GD40)</f>
        <v>-3081865.7180186771</v>
      </c>
      <c r="GF85" s="263">
        <f>-'JV NWC'!GE150-'JV NWC'!GE158+'JV NWC'!GE165+'JV NWC'!GE183-SUM('JV_Cog&amp;SGA&amp;Dep'!GE36:GE40)</f>
        <v>-3081865.7180186771</v>
      </c>
      <c r="GG85" s="263">
        <f>-'JV NWC'!GF150-'JV NWC'!GF158+'JV NWC'!GF165+'JV NWC'!GF183-SUM('JV_Cog&amp;SGA&amp;Dep'!GF36:GF40)</f>
        <v>-3113607.8046780382</v>
      </c>
      <c r="GH85" s="263">
        <f>-'JV NWC'!GG150-'JV NWC'!GG158+'JV NWC'!GG165+'JV NWC'!GG183-SUM('JV_Cog&amp;SGA&amp;Dep'!GG36:GG40)</f>
        <v>-3081865.7180186771</v>
      </c>
      <c r="GI85" s="263">
        <f>-'JV NWC'!GH150-'JV NWC'!GH158+'JV NWC'!GH165+'JV NWC'!GH183-SUM('JV_Cog&amp;SGA&amp;Dep'!GH36:GH40)</f>
        <v>-3081865.7180186771</v>
      </c>
      <c r="GJ85" s="263">
        <f>-'JV NWC'!GI150-'JV NWC'!GI158+'JV NWC'!GI165+'JV NWC'!GI183-SUM('JV_Cog&amp;SGA&amp;Dep'!GI36:GI40)</f>
        <v>-3113607.8046780382</v>
      </c>
      <c r="GK85" s="263">
        <f>-'JV NWC'!GJ150-'JV NWC'!GJ158+'JV NWC'!GJ165+'JV NWC'!GJ183-SUM('JV_Cog&amp;SGA&amp;Dep'!GJ36:GJ40)</f>
        <v>-3081865.7180186771</v>
      </c>
      <c r="GL85" s="263">
        <f>-'JV NWC'!GK150-'JV NWC'!GK158+'JV NWC'!GK165+'JV NWC'!GK183-SUM('JV_Cog&amp;SGA&amp;Dep'!GK36:GK40)</f>
        <v>-3081865.7180186771</v>
      </c>
      <c r="GM85" s="263">
        <f>-'JV NWC'!GL150-'JV NWC'!GL158+'JV NWC'!GL165+'JV NWC'!GL183-SUM('JV_Cog&amp;SGA&amp;Dep'!GL36:GL40)</f>
        <v>-10459868.432457225</v>
      </c>
      <c r="GN85" s="263">
        <f>-'JV NWC'!GM150-'JV NWC'!GM158+'JV NWC'!GM165+'JV NWC'!GM183-SUM('JV_Cog&amp;SGA&amp;Dep'!GM36:GM40)</f>
        <v>-3119504.6086562239</v>
      </c>
      <c r="GO85" s="263">
        <f>-'JV NWC'!GN150-'JV NWC'!GN158+'JV NWC'!GN165+'JV NWC'!GN183-SUM('JV_Cog&amp;SGA&amp;Dep'!GN36:GN40)</f>
        <v>-3144729.9379500728</v>
      </c>
      <c r="GP85" s="263">
        <f>-'JV NWC'!GO150-'JV NWC'!GO158+'JV NWC'!GO165+'JV NWC'!GO183-SUM('JV_Cog&amp;SGA&amp;Dep'!GO36:GO40)</f>
        <v>-3328518.7898861906</v>
      </c>
      <c r="GQ85" s="263">
        <f>-'JV NWC'!GP150-'JV NWC'!GP158+'JV NWC'!GP165+'JV NWC'!GP183-SUM('JV_Cog&amp;SGA&amp;Dep'!GP36:GP40)</f>
        <v>-3144729.9379500728</v>
      </c>
      <c r="GR85" s="263">
        <f>-'JV NWC'!GQ150-'JV NWC'!GQ158+'JV NWC'!GQ165+'JV NWC'!GQ183-SUM('JV_Cog&amp;SGA&amp;Dep'!GQ36:GQ40)</f>
        <v>-3144729.9379500728</v>
      </c>
      <c r="GS85" s="263">
        <f>-'JV NWC'!GR150-'JV NWC'!GR158+'JV NWC'!GR165+'JV NWC'!GR183-SUM('JV_Cog&amp;SGA&amp;Dep'!GR36:GR40)</f>
        <v>-3328518.7898861906</v>
      </c>
      <c r="GT85" s="263">
        <f>-'JV NWC'!GS150-'JV NWC'!GS158+'JV NWC'!GS165+'JV NWC'!GS183-SUM('JV_Cog&amp;SGA&amp;Dep'!GS36:GS40)</f>
        <v>-3144729.9379500728</v>
      </c>
      <c r="GU85" s="263">
        <f>-'JV NWC'!GT150-'JV NWC'!GT158+'JV NWC'!GT165+'JV NWC'!GT183-SUM('JV_Cog&amp;SGA&amp;Dep'!GT36:GT40)</f>
        <v>-3144729.9379500728</v>
      </c>
      <c r="GV85" s="263">
        <f>-'JV NWC'!GU150-'JV NWC'!GU158+'JV NWC'!GU165+'JV NWC'!GU183-SUM('JV_Cog&amp;SGA&amp;Dep'!GU36:GU40)</f>
        <v>-3328518.7898861906</v>
      </c>
      <c r="GW85" s="263">
        <f>-'JV NWC'!GV150-'JV NWC'!GV158+'JV NWC'!GV165+'JV NWC'!GV183-SUM('JV_Cog&amp;SGA&amp;Dep'!GV36:GV40)</f>
        <v>-3144729.9379500728</v>
      </c>
      <c r="GX85" s="263">
        <f>-'JV NWC'!GW150-'JV NWC'!GW158+'JV NWC'!GW165+'JV NWC'!GW183-SUM('JV_Cog&amp;SGA&amp;Dep'!GW36:GW40)</f>
        <v>-3144729.9379500728</v>
      </c>
      <c r="GY85" s="263">
        <f>-'JV NWC'!GX150-'JV NWC'!GX158+'JV NWC'!GX165+'JV NWC'!GX183-SUM('JV_Cog&amp;SGA&amp;Dep'!GX36:GX40)</f>
        <v>-10699704.630220963</v>
      </c>
      <c r="GZ85" s="263">
        <f>-'JV NWC'!GY150-'JV NWC'!GY158+'JV NWC'!GY165+'JV NWC'!GY183-SUM('JV_Cog&amp;SGA&amp;Dep'!GY36:GY40)</f>
        <v>-3183189.3472315441</v>
      </c>
      <c r="HA85" s="263">
        <f>-'JV NWC'!GZ150-'JV NWC'!GZ158+'JV NWC'!GZ165+'JV NWC'!GZ183-SUM('JV_Cog&amp;SGA&amp;Dep'!GZ36:GZ40)</f>
        <v>-3208919.1831112695</v>
      </c>
      <c r="HB85" s="263">
        <f>-'JV NWC'!HA150-'JV NWC'!HA158+'JV NWC'!HA165+'JV NWC'!HA183-SUM('JV_Cog&amp;SGA&amp;Dep'!HA36:HA40)</f>
        <v>-3547940.8708036267</v>
      </c>
      <c r="HC85" s="263">
        <f>-'JV NWC'!HB150-'JV NWC'!HB158+'JV NWC'!HB165+'JV NWC'!HB183-SUM('JV_Cog&amp;SGA&amp;Dep'!HB36:HB40)</f>
        <v>-3208919.1831112695</v>
      </c>
      <c r="HD85" s="263">
        <f>-'JV NWC'!HC150-'JV NWC'!HC158+'JV NWC'!HC165+'JV NWC'!HC183-SUM('JV_Cog&amp;SGA&amp;Dep'!HC36:HC40)</f>
        <v>-3208919.1831112695</v>
      </c>
      <c r="HE85" s="263">
        <f>-'JV NWC'!HD150-'JV NWC'!HD158+'JV NWC'!HD165+'JV NWC'!HD183-SUM('JV_Cog&amp;SGA&amp;Dep'!HD36:HD40)</f>
        <v>-3547940.8708036267</v>
      </c>
      <c r="HF85" s="263">
        <f>-'JV NWC'!HE150-'JV NWC'!HE158+'JV NWC'!HE165+'JV NWC'!HE183-SUM('JV_Cog&amp;SGA&amp;Dep'!HE36:HE40)</f>
        <v>-3208919.1831112695</v>
      </c>
      <c r="HG85" s="263">
        <f>-'JV NWC'!HF150-'JV NWC'!HF158+'JV NWC'!HF165+'JV NWC'!HF183-SUM('JV_Cog&amp;SGA&amp;Dep'!HF36:HF40)</f>
        <v>-3208919.1831112695</v>
      </c>
      <c r="HH85" s="263">
        <f>-'JV NWC'!HG150-'JV NWC'!HG158+'JV NWC'!HG165+'JV NWC'!HG183-SUM('JV_Cog&amp;SGA&amp;Dep'!HG36:HG40)</f>
        <v>-3547940.8708036267</v>
      </c>
      <c r="HI85" s="263">
        <f>-'JV NWC'!HH150-'JV NWC'!HH158+'JV NWC'!HH165+'JV NWC'!HH183-SUM('JV_Cog&amp;SGA&amp;Dep'!HH36:HH40)</f>
        <v>-3208919.1831112695</v>
      </c>
      <c r="HJ85" s="263">
        <f>-'JV NWC'!HI150-'JV NWC'!HI158+'JV NWC'!HI165+'JV NWC'!HI183-SUM('JV_Cog&amp;SGA&amp;Dep'!HI36:HI40)</f>
        <v>-3208919.1831112695</v>
      </c>
      <c r="HK85" s="263">
        <f>-'JV NWC'!HJ150-'JV NWC'!HJ158+'JV NWC'!HJ165+'JV NWC'!HJ183-SUM('JV_Cog&amp;SGA&amp;Dep'!HJ36:HJ40)</f>
        <v>-10944550.427945094</v>
      </c>
      <c r="HL85" s="263">
        <f>-'JV NWC'!HK150-'JV NWC'!HK158+'JV NWC'!HK165+'JV NWC'!HK183-SUM('JV_Cog&amp;SGA&amp;Dep'!HK36:HK40)</f>
        <v>-3248218.2551655006</v>
      </c>
      <c r="HM85" s="263">
        <f>-'JV NWC'!HL150-'JV NWC'!HL158+'JV NWC'!HL165+'JV NWC'!HL183-SUM('JV_Cog&amp;SGA&amp;Dep'!HL36:HL40)</f>
        <v>-3274462.6877628216</v>
      </c>
      <c r="HN85" s="263">
        <f>-'JV NWC'!HM150-'JV NWC'!HM158+'JV NWC'!HM165+'JV NWC'!HM183-SUM('JV_Cog&amp;SGA&amp;Dep'!HM36:HM40)</f>
        <v>-3771981.164762944</v>
      </c>
      <c r="HO85" s="263">
        <f>-'JV NWC'!HN150-'JV NWC'!HN158+'JV NWC'!HN165+'JV NWC'!HN183-SUM('JV_Cog&amp;SGA&amp;Dep'!HN36:HN40)</f>
        <v>-3274462.6877628216</v>
      </c>
      <c r="HP85" s="263">
        <f>-'JV NWC'!HO150-'JV NWC'!HO158+'JV NWC'!HO165+'JV NWC'!HO183-SUM('JV_Cog&amp;SGA&amp;Dep'!HO36:HO40)</f>
        <v>-3274462.6877628216</v>
      </c>
      <c r="HQ85" s="263">
        <f>-'JV NWC'!HP150-'JV NWC'!HP158+'JV NWC'!HP165+'JV NWC'!HP183-SUM('JV_Cog&amp;SGA&amp;Dep'!HP36:HP40)</f>
        <v>-3771981.164762944</v>
      </c>
      <c r="HR85" s="263">
        <f>-'JV NWC'!HQ150-'JV NWC'!HQ158+'JV NWC'!HQ165+'JV NWC'!HQ183-SUM('JV_Cog&amp;SGA&amp;Dep'!HQ36:HQ40)</f>
        <v>-3274462.6877628216</v>
      </c>
      <c r="HS85" s="263">
        <f>-'JV NWC'!HR150-'JV NWC'!HR158+'JV NWC'!HR165+'JV NWC'!HR183-SUM('JV_Cog&amp;SGA&amp;Dep'!HR36:HR40)</f>
        <v>-3274462.6877628216</v>
      </c>
      <c r="HT85" s="263">
        <f>-'JV NWC'!HS150-'JV NWC'!HS158+'JV NWC'!HS165+'JV NWC'!HS183-SUM('JV_Cog&amp;SGA&amp;Dep'!HS36:HS40)</f>
        <v>-3771981.164762944</v>
      </c>
      <c r="HU85" s="263">
        <f>-'JV NWC'!HT150-'JV NWC'!HT158+'JV NWC'!HT165+'JV NWC'!HT183-SUM('JV_Cog&amp;SGA&amp;Dep'!HT36:HT40)</f>
        <v>-3274462.6877628216</v>
      </c>
      <c r="HV85" s="263">
        <f>-'JV NWC'!HU150-'JV NWC'!HU158+'JV NWC'!HU165+'JV NWC'!HU183-SUM('JV_Cog&amp;SGA&amp;Dep'!HU36:HU40)</f>
        <v>-3274462.6877628216</v>
      </c>
      <c r="HW85" s="263">
        <f>-'JV NWC'!HV150-'JV NWC'!HV158+'JV NWC'!HV165+'JV NWC'!HV183-SUM('JV_Cog&amp;SGA&amp;Dep'!HV36:HV40)</f>
        <v>-6884726.6847473048</v>
      </c>
      <c r="HX85" s="263">
        <f>-'JV NWC'!HW150-'JV NWC'!HW158+'JV NWC'!HW165+'JV NWC'!HW183-SUM('JV_Cog&amp;SGA&amp;Dep'!HW36:HW40)</f>
        <v>-3314621.0805932321</v>
      </c>
      <c r="HY85" s="263">
        <f>-'JV NWC'!HX150-'JV NWC'!HX158+'JV NWC'!HX165+'JV NWC'!HX183-SUM('JV_Cog&amp;SGA&amp;Dep'!HX36:HX40)</f>
        <v>-3341390.4018424992</v>
      </c>
      <c r="HZ85" s="263">
        <f>-'JV NWC'!HY150-'JV NWC'!HY158+'JV NWC'!HY165+'JV NWC'!HY183-SUM('JV_Cog&amp;SGA&amp;Dep'!HY36:HY40)</f>
        <v>-4000749.50305406</v>
      </c>
      <c r="IA85" s="263">
        <f>-'JV NWC'!HZ150-'JV NWC'!HZ158+'JV NWC'!HZ165+'JV NWC'!HZ183-SUM('JV_Cog&amp;SGA&amp;Dep'!HZ36:HZ40)</f>
        <v>-3341390.4018424992</v>
      </c>
      <c r="IB85" s="263">
        <f>-'JV NWC'!IA150-'JV NWC'!IA158+'JV NWC'!IA165+'JV NWC'!IA183-SUM('JV_Cog&amp;SGA&amp;Dep'!IA36:IA40)</f>
        <v>-3395896.7457056222</v>
      </c>
      <c r="IC85" s="263">
        <f>-'JV NWC'!IB150-'JV NWC'!IB158+'JV NWC'!IB165+'JV NWC'!IB183-SUM('JV_Cog&amp;SGA&amp;Dep'!IB36:IB40)</f>
        <v>0</v>
      </c>
    </row>
    <row r="86" spans="3:237" x14ac:dyDescent="0.3">
      <c r="C86" s="279" t="s">
        <v>496</v>
      </c>
      <c r="D86" s="1116"/>
      <c r="E86" s="27"/>
      <c r="F86" s="536"/>
      <c r="G86" s="1385">
        <f>+SUMIFS($AG86:$IC86,$AG$79:$IC$79,G$81)</f>
        <v>-481425</v>
      </c>
      <c r="H86" s="1385">
        <f t="shared" ca="1" si="53"/>
        <v>-859521.25</v>
      </c>
      <c r="I86" s="1385">
        <f t="shared" ca="1" si="53"/>
        <v>-671361.25</v>
      </c>
      <c r="J86" s="1385">
        <f t="shared" ca="1" si="53"/>
        <v>-574231</v>
      </c>
      <c r="K86" s="1385">
        <f t="shared" ca="1" si="53"/>
        <v>-507742.90000000008</v>
      </c>
      <c r="L86" s="1385">
        <f t="shared" ca="1" si="53"/>
        <v>-453823.3000000001</v>
      </c>
      <c r="M86" s="1385">
        <f t="shared" ca="1" si="53"/>
        <v>-399903.6999999999</v>
      </c>
      <c r="N86" s="1385">
        <f t="shared" ca="1" si="53"/>
        <v>-345984.09999999992</v>
      </c>
      <c r="O86" s="1385">
        <f t="shared" ca="1" si="53"/>
        <v>-134799</v>
      </c>
      <c r="P86" s="1385">
        <f t="shared" ca="1" si="53"/>
        <v>0</v>
      </c>
      <c r="Q86" s="1385">
        <f t="shared" ca="1" si="53"/>
        <v>0</v>
      </c>
      <c r="R86" s="1385">
        <f t="shared" ca="1" si="53"/>
        <v>0</v>
      </c>
      <c r="S86" s="1385">
        <f t="shared" ca="1" si="53"/>
        <v>0</v>
      </c>
      <c r="T86" s="1385">
        <f t="shared" ca="1" si="53"/>
        <v>0</v>
      </c>
      <c r="U86" s="1385">
        <f t="shared" ca="1" si="53"/>
        <v>0</v>
      </c>
      <c r="V86" s="1385">
        <f t="shared" ca="1" si="53"/>
        <v>0</v>
      </c>
      <c r="W86" s="1385">
        <f t="shared" ca="1" si="54"/>
        <v>0</v>
      </c>
      <c r="X86" s="1386">
        <f t="shared" ca="1" si="54"/>
        <v>0</v>
      </c>
      <c r="Y86" s="582"/>
      <c r="Z86" s="279" t="s">
        <v>496</v>
      </c>
      <c r="AA86" s="27"/>
      <c r="AB86" s="27"/>
      <c r="AC86" s="536"/>
      <c r="AD86" s="1385"/>
      <c r="AE86" s="1385"/>
      <c r="AF86" s="1385"/>
      <c r="AG86" s="1385">
        <f>-JV_IBD!AP35</f>
        <v>0</v>
      </c>
      <c r="AH86" s="1385">
        <f>-JV_IBD!AQ35</f>
        <v>-80237.5</v>
      </c>
      <c r="AI86" s="1385">
        <f>-JV_IBD!AR35</f>
        <v>-80237.5</v>
      </c>
      <c r="AJ86" s="1385">
        <f>-JV_IBD!AS35</f>
        <v>-80237.5</v>
      </c>
      <c r="AK86" s="1385">
        <f>-JV_IBD!AT35</f>
        <v>-80237.5</v>
      </c>
      <c r="AL86" s="1385">
        <f>-JV_IBD!AU35</f>
        <v>-80237.5</v>
      </c>
      <c r="AM86" s="1385">
        <f>-JV_IBD!AV35</f>
        <v>-80237.5</v>
      </c>
      <c r="AN86" s="1385">
        <f>-JV_IBD!AW35</f>
        <v>-80237.5</v>
      </c>
      <c r="AO86" s="1385">
        <f ca="1">-JV_IBD!AX35</f>
        <v>-75950</v>
      </c>
      <c r="AP86" s="1385">
        <f ca="1">-JV_IBD!AY35</f>
        <v>-75950</v>
      </c>
      <c r="AQ86" s="1385">
        <f ca="1">-JV_IBD!AZ35</f>
        <v>-75950</v>
      </c>
      <c r="AR86" s="1385">
        <f ca="1">-JV_IBD!BA35</f>
        <v>-75950</v>
      </c>
      <c r="AS86" s="1385">
        <f ca="1">-JV_IBD!BB35</f>
        <v>-67926.25</v>
      </c>
      <c r="AT86" s="1385">
        <f ca="1">-JV_IBD!BC35</f>
        <v>-67926.25</v>
      </c>
      <c r="AU86" s="1385">
        <f ca="1">-JV_IBD!BD35</f>
        <v>-67926.25</v>
      </c>
      <c r="AV86" s="1385">
        <f ca="1">-JV_IBD!BE35</f>
        <v>-67926.25</v>
      </c>
      <c r="AW86" s="1385">
        <f ca="1">-JV_IBD!BF35</f>
        <v>-67926.25</v>
      </c>
      <c r="AX86" s="1385">
        <f ca="1">-JV_IBD!BG35</f>
        <v>-67926.25</v>
      </c>
      <c r="AY86" s="1385">
        <f ca="1">-JV_IBD!BH35</f>
        <v>-67926.25</v>
      </c>
      <c r="AZ86" s="1385">
        <f ca="1">-JV_IBD!BI35</f>
        <v>-67926.25</v>
      </c>
      <c r="BA86" s="1385">
        <f ca="1">-JV_IBD!BJ35</f>
        <v>-59963.75</v>
      </c>
      <c r="BB86" s="1385">
        <f ca="1">-JV_IBD!BK35</f>
        <v>-59963.75</v>
      </c>
      <c r="BC86" s="1385">
        <f ca="1">-JV_IBD!BL35</f>
        <v>-59963.75</v>
      </c>
      <c r="BD86" s="1385">
        <f ca="1">-JV_IBD!BM35</f>
        <v>-59963.75</v>
      </c>
      <c r="BE86" s="1385">
        <f ca="1">-JV_IBD!BN35</f>
        <v>-51940</v>
      </c>
      <c r="BF86" s="1385">
        <f ca="1">-JV_IBD!BO35</f>
        <v>-51940</v>
      </c>
      <c r="BG86" s="1385">
        <f ca="1">-JV_IBD!BP35</f>
        <v>-51940</v>
      </c>
      <c r="BH86" s="1385">
        <f ca="1">-JV_IBD!BQ35</f>
        <v>-51940</v>
      </c>
      <c r="BI86" s="1385">
        <f ca="1">-JV_IBD!BR35</f>
        <v>-51940</v>
      </c>
      <c r="BJ86" s="1385">
        <f ca="1">-JV_IBD!BS35</f>
        <v>-51940</v>
      </c>
      <c r="BK86" s="1385">
        <f ca="1">-JV_IBD!BT35</f>
        <v>-51940</v>
      </c>
      <c r="BL86" s="1385">
        <f ca="1">-JV_IBD!BU35</f>
        <v>-51940</v>
      </c>
      <c r="BM86" s="1385">
        <f ca="1">-JV_IBD!BV35</f>
        <v>-51940</v>
      </c>
      <c r="BN86" s="1385">
        <f ca="1">-JV_IBD!BW35</f>
        <v>-51940</v>
      </c>
      <c r="BO86" s="1385">
        <f ca="1">-JV_IBD!BX35</f>
        <v>-51940</v>
      </c>
      <c r="BP86" s="1385">
        <f ca="1">-JV_IBD!BY35</f>
        <v>-51940</v>
      </c>
      <c r="BQ86" s="1385">
        <f ca="1">-JV_IBD!BZ35</f>
        <v>-44933</v>
      </c>
      <c r="BR86" s="1385">
        <f ca="1">-JV_IBD!CA35</f>
        <v>-44933</v>
      </c>
      <c r="BS86" s="1385">
        <f ca="1">-JV_IBD!CB35</f>
        <v>-44933</v>
      </c>
      <c r="BT86" s="1385">
        <f ca="1">-JV_IBD!CC35</f>
        <v>-44933</v>
      </c>
      <c r="BU86" s="1385">
        <f ca="1">-JV_IBD!CD35</f>
        <v>-44933</v>
      </c>
      <c r="BV86" s="1385">
        <f ca="1">-JV_IBD!CE35</f>
        <v>-44933</v>
      </c>
      <c r="BW86" s="1385">
        <f ca="1">-JV_IBD!CF35</f>
        <v>-44933</v>
      </c>
      <c r="BX86" s="1385">
        <f ca="1">-JV_IBD!CG35</f>
        <v>-44933</v>
      </c>
      <c r="BY86" s="1385">
        <f ca="1">-JV_IBD!CH35</f>
        <v>-44933</v>
      </c>
      <c r="BZ86" s="1385">
        <f ca="1">-JV_IBD!CI35</f>
        <v>-44933</v>
      </c>
      <c r="CA86" s="1385">
        <f ca="1">-JV_IBD!CJ35</f>
        <v>-44933</v>
      </c>
      <c r="CB86" s="1385">
        <f ca="1">-JV_IBD!CK35</f>
        <v>-44933</v>
      </c>
      <c r="CC86" s="1385">
        <f ca="1">-JV_IBD!CL35</f>
        <v>-40439.699999999997</v>
      </c>
      <c r="CD86" s="1385">
        <f ca="1">-JV_IBD!CM35</f>
        <v>-40439.699999999997</v>
      </c>
      <c r="CE86" s="1385">
        <f ca="1">-JV_IBD!CN35</f>
        <v>-40439.699999999997</v>
      </c>
      <c r="CF86" s="1385">
        <f ca="1">-JV_IBD!CO35</f>
        <v>-40439.699999999997</v>
      </c>
      <c r="CG86" s="1385">
        <f ca="1">-JV_IBD!CP35</f>
        <v>-40439.699999999997</v>
      </c>
      <c r="CH86" s="1385">
        <f ca="1">-JV_IBD!CQ35</f>
        <v>-40439.699999999997</v>
      </c>
      <c r="CI86" s="1385">
        <f ca="1">-JV_IBD!CR35</f>
        <v>-40439.699999999997</v>
      </c>
      <c r="CJ86" s="1385">
        <f ca="1">-JV_IBD!CS35</f>
        <v>-40439.699999999997</v>
      </c>
      <c r="CK86" s="1385">
        <f ca="1">-JV_IBD!CT35</f>
        <v>-40439.699999999997</v>
      </c>
      <c r="CL86" s="1385">
        <f ca="1">-JV_IBD!CU35</f>
        <v>-40439.699999999997</v>
      </c>
      <c r="CM86" s="1385">
        <f ca="1">-JV_IBD!CV35</f>
        <v>-40439.699999999997</v>
      </c>
      <c r="CN86" s="1385">
        <f ca="1">-JV_IBD!CW35</f>
        <v>-40439.699999999997</v>
      </c>
      <c r="CO86" s="1385">
        <f ca="1">-JV_IBD!CX35</f>
        <v>-35946.400000000001</v>
      </c>
      <c r="CP86" s="1385">
        <f ca="1">-JV_IBD!CY35</f>
        <v>-35946.400000000001</v>
      </c>
      <c r="CQ86" s="1385">
        <f ca="1">-JV_IBD!CZ35</f>
        <v>-35946.400000000001</v>
      </c>
      <c r="CR86" s="1385">
        <f ca="1">-JV_IBD!DA35</f>
        <v>-35946.400000000001</v>
      </c>
      <c r="CS86" s="1385">
        <f ca="1">-JV_IBD!DB35</f>
        <v>-35946.400000000001</v>
      </c>
      <c r="CT86" s="1385">
        <f ca="1">-JV_IBD!DC35</f>
        <v>-35946.400000000001</v>
      </c>
      <c r="CU86" s="1385">
        <f ca="1">-JV_IBD!DD35</f>
        <v>-35946.400000000001</v>
      </c>
      <c r="CV86" s="1385">
        <f ca="1">-JV_IBD!DE35</f>
        <v>-35946.400000000001</v>
      </c>
      <c r="CW86" s="1385">
        <f ca="1">-JV_IBD!DF35</f>
        <v>-35946.400000000001</v>
      </c>
      <c r="CX86" s="1385">
        <f ca="1">-JV_IBD!DG35</f>
        <v>-35946.400000000001</v>
      </c>
      <c r="CY86" s="1385">
        <f ca="1">-JV_IBD!DH35</f>
        <v>-35946.400000000001</v>
      </c>
      <c r="CZ86" s="1385">
        <f ca="1">-JV_IBD!DI35</f>
        <v>-35946.400000000001</v>
      </c>
      <c r="DA86" s="1385">
        <f ca="1">-JV_IBD!DJ35</f>
        <v>-31453.100000000002</v>
      </c>
      <c r="DB86" s="1385">
        <f ca="1">-JV_IBD!DK35</f>
        <v>-31453.100000000002</v>
      </c>
      <c r="DC86" s="1385">
        <f ca="1">-JV_IBD!DL35</f>
        <v>-31453.100000000002</v>
      </c>
      <c r="DD86" s="1385">
        <f ca="1">-JV_IBD!DM35</f>
        <v>-31453.100000000002</v>
      </c>
      <c r="DE86" s="1385">
        <f ca="1">-JV_IBD!DN35</f>
        <v>-31453.100000000002</v>
      </c>
      <c r="DF86" s="1385">
        <f ca="1">-JV_IBD!DO35</f>
        <v>-31453.100000000002</v>
      </c>
      <c r="DG86" s="1385">
        <f ca="1">-JV_IBD!DP35</f>
        <v>-31453.100000000002</v>
      </c>
      <c r="DH86" s="1385">
        <f ca="1">-JV_IBD!DQ35</f>
        <v>-31453.100000000002</v>
      </c>
      <c r="DI86" s="1385">
        <f ca="1">-JV_IBD!DR35</f>
        <v>-31453.100000000002</v>
      </c>
      <c r="DJ86" s="1385">
        <f ca="1">-JV_IBD!DS35</f>
        <v>-31453.100000000002</v>
      </c>
      <c r="DK86" s="1385">
        <f ca="1">-JV_IBD!DT35</f>
        <v>-31453.100000000002</v>
      </c>
      <c r="DL86" s="1385">
        <f ca="1">-JV_IBD!DU35</f>
        <v>-31453.100000000002</v>
      </c>
      <c r="DM86" s="1385">
        <f ca="1">-JV_IBD!DV35</f>
        <v>-26959.8</v>
      </c>
      <c r="DN86" s="1385">
        <f ca="1">-JV_IBD!DW35</f>
        <v>-26959.8</v>
      </c>
      <c r="DO86" s="1385">
        <f ca="1">-JV_IBD!DX35</f>
        <v>-26959.8</v>
      </c>
      <c r="DP86" s="1385">
        <f ca="1">-JV_IBD!DY35</f>
        <v>-26959.8</v>
      </c>
      <c r="DQ86" s="1385">
        <f ca="1">-JV_IBD!DZ35</f>
        <v>-26959.8</v>
      </c>
      <c r="DR86" s="1385">
        <f ca="1">-JV_IBD!EA35</f>
        <v>-26959.8</v>
      </c>
      <c r="DS86" s="1385">
        <f ca="1">-JV_IBD!EB35</f>
        <v>-26959.8</v>
      </c>
      <c r="DT86" s="1385">
        <f ca="1">-JV_IBD!EC35</f>
        <v>-26959.8</v>
      </c>
      <c r="DU86" s="1385">
        <f ca="1">-JV_IBD!ED35</f>
        <v>-26959.8</v>
      </c>
      <c r="DV86" s="1385">
        <f ca="1">-JV_IBD!EE35</f>
        <v>-26959.8</v>
      </c>
      <c r="DW86" s="1385">
        <f ca="1">-JV_IBD!EF35</f>
        <v>-26959.8</v>
      </c>
      <c r="DX86" s="1385">
        <f ca="1">-JV_IBD!EG35</f>
        <v>-26959.8</v>
      </c>
      <c r="DY86" s="1385">
        <f ca="1">-JV_IBD!EH35</f>
        <v>0</v>
      </c>
      <c r="DZ86" s="1385">
        <f ca="1">-JV_IBD!EI35</f>
        <v>0</v>
      </c>
      <c r="EA86" s="1385">
        <f ca="1">-JV_IBD!EJ35</f>
        <v>0</v>
      </c>
      <c r="EB86" s="1385">
        <f ca="1">-JV_IBD!EK35</f>
        <v>0</v>
      </c>
      <c r="EC86" s="1385">
        <f ca="1">-JV_IBD!EL35</f>
        <v>0</v>
      </c>
      <c r="ED86" s="1385">
        <f ca="1">-JV_IBD!EM35</f>
        <v>0</v>
      </c>
      <c r="EE86" s="1385">
        <f ca="1">-JV_IBD!EN35</f>
        <v>0</v>
      </c>
      <c r="EF86" s="1385">
        <f ca="1">-JV_IBD!EO35</f>
        <v>0</v>
      </c>
      <c r="EG86" s="1385">
        <f ca="1">-JV_IBD!EP35</f>
        <v>0</v>
      </c>
      <c r="EH86" s="1385">
        <f ca="1">-JV_IBD!EQ35</f>
        <v>0</v>
      </c>
      <c r="EI86" s="1385">
        <f ca="1">-JV_IBD!ER35</f>
        <v>0</v>
      </c>
      <c r="EJ86" s="1385">
        <f ca="1">-JV_IBD!ES35</f>
        <v>0</v>
      </c>
      <c r="EK86" s="1385">
        <f ca="1">-JV_IBD!ET35</f>
        <v>0</v>
      </c>
      <c r="EL86" s="1385">
        <f ca="1">-JV_IBD!EU35</f>
        <v>0</v>
      </c>
      <c r="EM86" s="1385">
        <f ca="1">-JV_IBD!EV35</f>
        <v>0</v>
      </c>
      <c r="EN86" s="1385">
        <f ca="1">-JV_IBD!EW35</f>
        <v>0</v>
      </c>
      <c r="EO86" s="1385">
        <f ca="1">-JV_IBD!EX35</f>
        <v>0</v>
      </c>
      <c r="EP86" s="1385">
        <f ca="1">-JV_IBD!EY35</f>
        <v>0</v>
      </c>
      <c r="EQ86" s="1385">
        <f ca="1">-JV_IBD!EZ35</f>
        <v>0</v>
      </c>
      <c r="ER86" s="1385">
        <f ca="1">-JV_IBD!FA35</f>
        <v>0</v>
      </c>
      <c r="ES86" s="1385">
        <f ca="1">-JV_IBD!FB35</f>
        <v>0</v>
      </c>
      <c r="ET86" s="1385">
        <f ca="1">-JV_IBD!FC35</f>
        <v>0</v>
      </c>
      <c r="EU86" s="1385">
        <f ca="1">-JV_IBD!FD35</f>
        <v>0</v>
      </c>
      <c r="EV86" s="1385">
        <f ca="1">-JV_IBD!FE35</f>
        <v>0</v>
      </c>
      <c r="EW86" s="1385">
        <f ca="1">-JV_IBD!FF35</f>
        <v>0</v>
      </c>
      <c r="EX86" s="1385">
        <f ca="1">-JV_IBD!FG35</f>
        <v>0</v>
      </c>
      <c r="EY86" s="1385">
        <f ca="1">-JV_IBD!FH35</f>
        <v>0</v>
      </c>
      <c r="EZ86" s="1385">
        <f ca="1">-JV_IBD!FI35</f>
        <v>0</v>
      </c>
      <c r="FA86" s="1385">
        <f ca="1">-JV_IBD!FJ35</f>
        <v>0</v>
      </c>
      <c r="FB86" s="1385">
        <f ca="1">-JV_IBD!FK35</f>
        <v>0</v>
      </c>
      <c r="FC86" s="1385">
        <f ca="1">-JV_IBD!FL35</f>
        <v>0</v>
      </c>
      <c r="FD86" s="1385">
        <f ca="1">-JV_IBD!FM35</f>
        <v>0</v>
      </c>
      <c r="FE86" s="1385">
        <f ca="1">-JV_IBD!FN35</f>
        <v>0</v>
      </c>
      <c r="FF86" s="1385">
        <f ca="1">-JV_IBD!FO35</f>
        <v>0</v>
      </c>
      <c r="FG86" s="1385">
        <f ca="1">-JV_IBD!FP35</f>
        <v>0</v>
      </c>
      <c r="FH86" s="1385">
        <f ca="1">-JV_IBD!FQ35</f>
        <v>0</v>
      </c>
      <c r="FI86" s="1385">
        <f ca="1">-JV_IBD!FR35</f>
        <v>0</v>
      </c>
      <c r="FJ86" s="1385">
        <f ca="1">-JV_IBD!FS35</f>
        <v>0</v>
      </c>
      <c r="FK86" s="1385">
        <f ca="1">-JV_IBD!FT35</f>
        <v>0</v>
      </c>
      <c r="FL86" s="1385">
        <f ca="1">-JV_IBD!FU35</f>
        <v>0</v>
      </c>
      <c r="FM86" s="1385">
        <f ca="1">-JV_IBD!FV35</f>
        <v>0</v>
      </c>
      <c r="FN86" s="1385">
        <f ca="1">-JV_IBD!FW35</f>
        <v>0</v>
      </c>
      <c r="FO86" s="1385">
        <f ca="1">-JV_IBD!FX35</f>
        <v>0</v>
      </c>
      <c r="FP86" s="1385">
        <f ca="1">-JV_IBD!FY35</f>
        <v>0</v>
      </c>
      <c r="FQ86" s="1385">
        <f ca="1">-JV_IBD!FZ35</f>
        <v>0</v>
      </c>
      <c r="FR86" s="1385">
        <f ca="1">-JV_IBD!GA35</f>
        <v>0</v>
      </c>
      <c r="FS86" s="1385">
        <f ca="1">-JV_IBD!GB35</f>
        <v>0</v>
      </c>
      <c r="FT86" s="1385">
        <f ca="1">-JV_IBD!GC35</f>
        <v>0</v>
      </c>
      <c r="FU86" s="1385">
        <f ca="1">-JV_IBD!GD35</f>
        <v>0</v>
      </c>
      <c r="FV86" s="1385">
        <f ca="1">-JV_IBD!GE35</f>
        <v>0</v>
      </c>
      <c r="FW86" s="1385">
        <f ca="1">-JV_IBD!GF35</f>
        <v>0</v>
      </c>
      <c r="FX86" s="1385">
        <f ca="1">-JV_IBD!GG35</f>
        <v>0</v>
      </c>
      <c r="FY86" s="1385">
        <f ca="1">-JV_IBD!GH35</f>
        <v>0</v>
      </c>
      <c r="FZ86" s="1385">
        <f ca="1">-JV_IBD!GI35</f>
        <v>0</v>
      </c>
      <c r="GA86" s="1385">
        <f ca="1">-JV_IBD!GJ35</f>
        <v>0</v>
      </c>
      <c r="GB86" s="1385">
        <f ca="1">-JV_IBD!GK35</f>
        <v>0</v>
      </c>
      <c r="GC86" s="1385">
        <f ca="1">-JV_IBD!GL35</f>
        <v>0</v>
      </c>
      <c r="GD86" s="1385">
        <f ca="1">-JV_IBD!GM35</f>
        <v>0</v>
      </c>
      <c r="GE86" s="1385">
        <f ca="1">-JV_IBD!GN35</f>
        <v>0</v>
      </c>
      <c r="GF86" s="1385">
        <f ca="1">-JV_IBD!GO35</f>
        <v>0</v>
      </c>
      <c r="GG86" s="1385">
        <f ca="1">-JV_IBD!GP35</f>
        <v>0</v>
      </c>
      <c r="GH86" s="1385">
        <f ca="1">-JV_IBD!GQ35</f>
        <v>0</v>
      </c>
      <c r="GI86" s="1385">
        <f ca="1">-JV_IBD!GR35</f>
        <v>0</v>
      </c>
      <c r="GJ86" s="1385">
        <f ca="1">-JV_IBD!GS35</f>
        <v>0</v>
      </c>
      <c r="GK86" s="1385">
        <f ca="1">-JV_IBD!GT35</f>
        <v>0</v>
      </c>
      <c r="GL86" s="1385">
        <f ca="1">-JV_IBD!GU35</f>
        <v>0</v>
      </c>
      <c r="GM86" s="1385">
        <f ca="1">-JV_IBD!GV35</f>
        <v>0</v>
      </c>
      <c r="GN86" s="1385">
        <f ca="1">-JV_IBD!GW35</f>
        <v>0</v>
      </c>
      <c r="GO86" s="1385">
        <f ca="1">-JV_IBD!GX35</f>
        <v>0</v>
      </c>
      <c r="GP86" s="1385">
        <f ca="1">-JV_IBD!GY35</f>
        <v>0</v>
      </c>
      <c r="GQ86" s="1385">
        <f ca="1">-JV_IBD!GZ35</f>
        <v>0</v>
      </c>
      <c r="GR86" s="1385">
        <f ca="1">-JV_IBD!HA35</f>
        <v>0</v>
      </c>
      <c r="GS86" s="1385">
        <f ca="1">-JV_IBD!HB35</f>
        <v>0</v>
      </c>
      <c r="GT86" s="1385">
        <f ca="1">-JV_IBD!HC35</f>
        <v>0</v>
      </c>
      <c r="GU86" s="1385">
        <f ca="1">-JV_IBD!HD35</f>
        <v>0</v>
      </c>
      <c r="GV86" s="1385">
        <f ca="1">-JV_IBD!HE35</f>
        <v>0</v>
      </c>
      <c r="GW86" s="1385">
        <f ca="1">-JV_IBD!HF35</f>
        <v>0</v>
      </c>
      <c r="GX86" s="1385">
        <f ca="1">-JV_IBD!HG35</f>
        <v>0</v>
      </c>
      <c r="GY86" s="1385">
        <f ca="1">-JV_IBD!HH35</f>
        <v>0</v>
      </c>
      <c r="GZ86" s="1385">
        <f ca="1">-JV_IBD!HI35</f>
        <v>0</v>
      </c>
      <c r="HA86" s="1385">
        <f ca="1">-JV_IBD!HJ35</f>
        <v>0</v>
      </c>
      <c r="HB86" s="1385">
        <f ca="1">-JV_IBD!HK35</f>
        <v>0</v>
      </c>
      <c r="HC86" s="1385">
        <f ca="1">-JV_IBD!HL35</f>
        <v>0</v>
      </c>
      <c r="HD86" s="1385">
        <f ca="1">-JV_IBD!HM35</f>
        <v>0</v>
      </c>
      <c r="HE86" s="1385">
        <f ca="1">-JV_IBD!HN35</f>
        <v>0</v>
      </c>
      <c r="HF86" s="1385">
        <f ca="1">-JV_IBD!HO35</f>
        <v>0</v>
      </c>
      <c r="HG86" s="1385">
        <f ca="1">-JV_IBD!HP35</f>
        <v>0</v>
      </c>
      <c r="HH86" s="1385">
        <f ca="1">-JV_IBD!HQ35</f>
        <v>0</v>
      </c>
      <c r="HI86" s="1385">
        <f ca="1">-JV_IBD!HR35</f>
        <v>0</v>
      </c>
      <c r="HJ86" s="1385">
        <f ca="1">-JV_IBD!HS35</f>
        <v>0</v>
      </c>
      <c r="HK86" s="1385">
        <f ca="1">-JV_IBD!HT35</f>
        <v>0</v>
      </c>
      <c r="HL86" s="1385">
        <f ca="1">-JV_IBD!HU35</f>
        <v>0</v>
      </c>
      <c r="HM86" s="1385">
        <f ca="1">-JV_IBD!HV35</f>
        <v>0</v>
      </c>
      <c r="HN86" s="1385">
        <f ca="1">-JV_IBD!HW35</f>
        <v>0</v>
      </c>
      <c r="HO86" s="1385">
        <f ca="1">-JV_IBD!HX35</f>
        <v>0</v>
      </c>
      <c r="HP86" s="1385">
        <f ca="1">-JV_IBD!HY35</f>
        <v>0</v>
      </c>
      <c r="HQ86" s="1385">
        <f ca="1">-JV_IBD!HZ35</f>
        <v>0</v>
      </c>
      <c r="HR86" s="1385">
        <f ca="1">-JV_IBD!IA35</f>
        <v>0</v>
      </c>
      <c r="HS86" s="1385">
        <f ca="1">-JV_IBD!IB35</f>
        <v>0</v>
      </c>
      <c r="HT86" s="1385">
        <f ca="1">-JV_IBD!IC35</f>
        <v>0</v>
      </c>
      <c r="HU86" s="1385">
        <f ca="1">-JV_IBD!ID35</f>
        <v>0</v>
      </c>
      <c r="HV86" s="1385">
        <f ca="1">-JV_IBD!IE35</f>
        <v>0</v>
      </c>
      <c r="HW86" s="1385">
        <f ca="1">-JV_IBD!IF35</f>
        <v>0</v>
      </c>
      <c r="HX86" s="1385">
        <f ca="1">-JV_IBD!IG35</f>
        <v>0</v>
      </c>
      <c r="HY86" s="1385">
        <f ca="1">-JV_IBD!IH35</f>
        <v>0</v>
      </c>
      <c r="HZ86" s="1385">
        <f ca="1">-JV_IBD!II35</f>
        <v>0</v>
      </c>
      <c r="IA86" s="1385">
        <f ca="1">-JV_IBD!IJ35</f>
        <v>0</v>
      </c>
      <c r="IB86" s="1385">
        <f ca="1">-JV_IBD!IK35</f>
        <v>0</v>
      </c>
      <c r="IC86" s="1385">
        <f>-JV_IBD!IL35</f>
        <v>0</v>
      </c>
    </row>
    <row r="87" spans="3:237" x14ac:dyDescent="0.3">
      <c r="C87" s="279" t="s">
        <v>499</v>
      </c>
      <c r="D87" s="27"/>
      <c r="E87" s="27"/>
      <c r="F87" s="536"/>
      <c r="G87" s="1385">
        <f t="shared" si="53"/>
        <v>65500000</v>
      </c>
      <c r="H87" s="1385">
        <f t="shared" ca="1" si="53"/>
        <v>-10050000</v>
      </c>
      <c r="I87" s="1385">
        <f t="shared" ca="1" si="53"/>
        <v>-13050000</v>
      </c>
      <c r="J87" s="1385">
        <f t="shared" ca="1" si="53"/>
        <v>-5720000</v>
      </c>
      <c r="K87" s="1385">
        <f t="shared" si="53"/>
        <v>-3668000</v>
      </c>
      <c r="L87" s="1385">
        <f t="shared" si="53"/>
        <v>-3668000</v>
      </c>
      <c r="M87" s="1385">
        <f t="shared" si="53"/>
        <v>-3668000</v>
      </c>
      <c r="N87" s="1385">
        <f t="shared" si="53"/>
        <v>-3668000</v>
      </c>
      <c r="O87" s="1385">
        <f t="shared" si="53"/>
        <v>-22008000</v>
      </c>
      <c r="P87" s="1385">
        <f t="shared" si="53"/>
        <v>0</v>
      </c>
      <c r="Q87" s="1385">
        <f t="shared" si="53"/>
        <v>0</v>
      </c>
      <c r="R87" s="1385">
        <f t="shared" si="53"/>
        <v>0</v>
      </c>
      <c r="S87" s="1385">
        <f t="shared" si="53"/>
        <v>0</v>
      </c>
      <c r="T87" s="1385">
        <f t="shared" si="53"/>
        <v>0</v>
      </c>
      <c r="U87" s="1385">
        <f t="shared" si="53"/>
        <v>0</v>
      </c>
      <c r="V87" s="1385">
        <f t="shared" si="53"/>
        <v>0</v>
      </c>
      <c r="W87" s="1385">
        <f t="shared" si="54"/>
        <v>0</v>
      </c>
      <c r="X87" s="1386">
        <f t="shared" si="54"/>
        <v>0</v>
      </c>
      <c r="Y87" s="582"/>
      <c r="Z87" s="279" t="s">
        <v>499</v>
      </c>
      <c r="AA87" s="27"/>
      <c r="AB87" s="27"/>
      <c r="AC87" s="536"/>
      <c r="AD87" s="1385"/>
      <c r="AE87" s="1385"/>
      <c r="AF87" s="1385"/>
      <c r="AG87" s="1385">
        <f>JV_IBD!AP14</f>
        <v>65500000</v>
      </c>
      <c r="AH87" s="1385">
        <f>JV_IBD!AQ14</f>
        <v>0</v>
      </c>
      <c r="AI87" s="1385">
        <f>JV_IBD!AR14</f>
        <v>0</v>
      </c>
      <c r="AJ87" s="1385">
        <f>JV_IBD!AS14</f>
        <v>0</v>
      </c>
      <c r="AK87" s="1385">
        <f>JV_IBD!AT14</f>
        <v>0</v>
      </c>
      <c r="AL87" s="1385">
        <f>JV_IBD!AU14</f>
        <v>0</v>
      </c>
      <c r="AM87" s="1385">
        <f>JV_IBD!AV14</f>
        <v>0</v>
      </c>
      <c r="AN87" s="1385">
        <f ca="1">JV_IBD!AW14</f>
        <v>-3500000</v>
      </c>
      <c r="AO87" s="1385">
        <f>JV_IBD!AX14</f>
        <v>0</v>
      </c>
      <c r="AP87" s="1385">
        <f>JV_IBD!AY14</f>
        <v>0</v>
      </c>
      <c r="AQ87" s="1385">
        <f>JV_IBD!AZ14</f>
        <v>0</v>
      </c>
      <c r="AR87" s="1385">
        <f>JV_IBD!BA14</f>
        <v>-6550000</v>
      </c>
      <c r="AS87" s="1385">
        <f>JV_IBD!BB14</f>
        <v>0</v>
      </c>
      <c r="AT87" s="1385">
        <f>JV_IBD!BC14</f>
        <v>0</v>
      </c>
      <c r="AU87" s="1385">
        <f>JV_IBD!BD14</f>
        <v>0</v>
      </c>
      <c r="AV87" s="1385">
        <f>JV_IBD!BE14</f>
        <v>0</v>
      </c>
      <c r="AW87" s="1385">
        <f>JV_IBD!BF14</f>
        <v>0</v>
      </c>
      <c r="AX87" s="1385">
        <f>JV_IBD!BG14</f>
        <v>0</v>
      </c>
      <c r="AY87" s="1385">
        <f>JV_IBD!BH14</f>
        <v>0</v>
      </c>
      <c r="AZ87" s="1385">
        <f ca="1">JV_IBD!BI14</f>
        <v>-6500000</v>
      </c>
      <c r="BA87" s="1385">
        <f>JV_IBD!BJ14</f>
        <v>0</v>
      </c>
      <c r="BB87" s="1385">
        <f>JV_IBD!BK14</f>
        <v>0</v>
      </c>
      <c r="BC87" s="1385">
        <f>JV_IBD!BL14</f>
        <v>0</v>
      </c>
      <c r="BD87" s="1385">
        <f>JV_IBD!BM14</f>
        <v>-6550000</v>
      </c>
      <c r="BE87" s="1385">
        <f>JV_IBD!BN14</f>
        <v>0</v>
      </c>
      <c r="BF87" s="1385">
        <f>JV_IBD!BO14</f>
        <v>0</v>
      </c>
      <c r="BG87" s="1385">
        <f>JV_IBD!BP14</f>
        <v>0</v>
      </c>
      <c r="BH87" s="1385">
        <f>JV_IBD!BQ14</f>
        <v>0</v>
      </c>
      <c r="BI87" s="1385">
        <f>JV_IBD!BR14</f>
        <v>0</v>
      </c>
      <c r="BJ87" s="1385">
        <f>JV_IBD!BS14</f>
        <v>0</v>
      </c>
      <c r="BK87" s="1385">
        <f>JV_IBD!BT14</f>
        <v>0</v>
      </c>
      <c r="BL87" s="1385">
        <f>JV_IBD!BU14</f>
        <v>0</v>
      </c>
      <c r="BM87" s="1385">
        <f>JV_IBD!BV14</f>
        <v>0</v>
      </c>
      <c r="BN87" s="1385">
        <f>JV_IBD!BW14</f>
        <v>0</v>
      </c>
      <c r="BO87" s="1385">
        <f>JV_IBD!BX14</f>
        <v>0</v>
      </c>
      <c r="BP87" s="1385">
        <f ca="1">JV_IBD!BY14</f>
        <v>-5720000</v>
      </c>
      <c r="BQ87" s="1385">
        <f>JV_IBD!BZ14</f>
        <v>0</v>
      </c>
      <c r="BR87" s="1385">
        <f>JV_IBD!CA14</f>
        <v>0</v>
      </c>
      <c r="BS87" s="1385">
        <f>JV_IBD!CB14</f>
        <v>0</v>
      </c>
      <c r="BT87" s="1385">
        <f>JV_IBD!CC14</f>
        <v>0</v>
      </c>
      <c r="BU87" s="1385">
        <f>JV_IBD!CD14</f>
        <v>0</v>
      </c>
      <c r="BV87" s="1385">
        <f>JV_IBD!CE14</f>
        <v>0</v>
      </c>
      <c r="BW87" s="1385">
        <f>JV_IBD!CF14</f>
        <v>0</v>
      </c>
      <c r="BX87" s="1385">
        <f>JV_IBD!CG14</f>
        <v>0</v>
      </c>
      <c r="BY87" s="1385">
        <f>JV_IBD!CH14</f>
        <v>0</v>
      </c>
      <c r="BZ87" s="1385">
        <f>JV_IBD!CI14</f>
        <v>0</v>
      </c>
      <c r="CA87" s="1385">
        <f>JV_IBD!CJ14</f>
        <v>0</v>
      </c>
      <c r="CB87" s="1385">
        <f>JV_IBD!CK14</f>
        <v>-3668000</v>
      </c>
      <c r="CC87" s="1385">
        <f>JV_IBD!CL14</f>
        <v>0</v>
      </c>
      <c r="CD87" s="1385">
        <f>JV_IBD!CM14</f>
        <v>0</v>
      </c>
      <c r="CE87" s="1385">
        <f>JV_IBD!CN14</f>
        <v>0</v>
      </c>
      <c r="CF87" s="1385">
        <f>JV_IBD!CO14</f>
        <v>0</v>
      </c>
      <c r="CG87" s="1385">
        <f>JV_IBD!CP14</f>
        <v>0</v>
      </c>
      <c r="CH87" s="1385">
        <f>JV_IBD!CQ14</f>
        <v>0</v>
      </c>
      <c r="CI87" s="1385">
        <f>JV_IBD!CR14</f>
        <v>0</v>
      </c>
      <c r="CJ87" s="1385">
        <f>JV_IBD!CS14</f>
        <v>0</v>
      </c>
      <c r="CK87" s="1385">
        <f>JV_IBD!CT14</f>
        <v>0</v>
      </c>
      <c r="CL87" s="1385">
        <f>JV_IBD!CU14</f>
        <v>0</v>
      </c>
      <c r="CM87" s="1385">
        <f>JV_IBD!CV14</f>
        <v>0</v>
      </c>
      <c r="CN87" s="1385">
        <f>JV_IBD!CW14</f>
        <v>-3668000</v>
      </c>
      <c r="CO87" s="1385">
        <f>JV_IBD!CX14</f>
        <v>0</v>
      </c>
      <c r="CP87" s="1385">
        <f>JV_IBD!CY14</f>
        <v>0</v>
      </c>
      <c r="CQ87" s="1385">
        <f>JV_IBD!CZ14</f>
        <v>0</v>
      </c>
      <c r="CR87" s="1385">
        <f>JV_IBD!DA14</f>
        <v>0</v>
      </c>
      <c r="CS87" s="1385">
        <f>JV_IBD!DB14</f>
        <v>0</v>
      </c>
      <c r="CT87" s="1385">
        <f>JV_IBD!DC14</f>
        <v>0</v>
      </c>
      <c r="CU87" s="1385">
        <f>JV_IBD!DD14</f>
        <v>0</v>
      </c>
      <c r="CV87" s="1385">
        <f>JV_IBD!DE14</f>
        <v>0</v>
      </c>
      <c r="CW87" s="1385">
        <f>JV_IBD!DF14</f>
        <v>0</v>
      </c>
      <c r="CX87" s="1385">
        <f>JV_IBD!DG14</f>
        <v>0</v>
      </c>
      <c r="CY87" s="1385">
        <f>JV_IBD!DH14</f>
        <v>0</v>
      </c>
      <c r="CZ87" s="1385">
        <f>JV_IBD!DI14</f>
        <v>-3668000</v>
      </c>
      <c r="DA87" s="1385">
        <f>JV_IBD!DJ14</f>
        <v>0</v>
      </c>
      <c r="DB87" s="1385">
        <f>JV_IBD!DK14</f>
        <v>0</v>
      </c>
      <c r="DC87" s="1385">
        <f>JV_IBD!DL14</f>
        <v>0</v>
      </c>
      <c r="DD87" s="1385">
        <f>JV_IBD!DM14</f>
        <v>0</v>
      </c>
      <c r="DE87" s="1385">
        <f>JV_IBD!DN14</f>
        <v>0</v>
      </c>
      <c r="DF87" s="1385">
        <f>JV_IBD!DO14</f>
        <v>0</v>
      </c>
      <c r="DG87" s="1385">
        <f>JV_IBD!DP14</f>
        <v>0</v>
      </c>
      <c r="DH87" s="1385">
        <f>JV_IBD!DQ14</f>
        <v>0</v>
      </c>
      <c r="DI87" s="1385">
        <f>JV_IBD!DR14</f>
        <v>0</v>
      </c>
      <c r="DJ87" s="1385">
        <f>JV_IBD!DS14</f>
        <v>0</v>
      </c>
      <c r="DK87" s="1385">
        <f>JV_IBD!DT14</f>
        <v>0</v>
      </c>
      <c r="DL87" s="1385">
        <f>JV_IBD!DU14</f>
        <v>-3668000</v>
      </c>
      <c r="DM87" s="1385">
        <f>JV_IBD!DV14</f>
        <v>0</v>
      </c>
      <c r="DN87" s="1385">
        <f>JV_IBD!DW14</f>
        <v>0</v>
      </c>
      <c r="DO87" s="1385">
        <f>JV_IBD!DX14</f>
        <v>0</v>
      </c>
      <c r="DP87" s="1385">
        <f>JV_IBD!DY14</f>
        <v>0</v>
      </c>
      <c r="DQ87" s="1385">
        <f>JV_IBD!DZ14</f>
        <v>0</v>
      </c>
      <c r="DR87" s="1385">
        <f>JV_IBD!EA14</f>
        <v>0</v>
      </c>
      <c r="DS87" s="1385">
        <f>JV_IBD!EB14</f>
        <v>0</v>
      </c>
      <c r="DT87" s="1385">
        <f>JV_IBD!EC14</f>
        <v>0</v>
      </c>
      <c r="DU87" s="1385">
        <f>JV_IBD!ED14</f>
        <v>0</v>
      </c>
      <c r="DV87" s="1385">
        <f>JV_IBD!EE14</f>
        <v>0</v>
      </c>
      <c r="DW87" s="1385">
        <f>JV_IBD!EF14</f>
        <v>0</v>
      </c>
      <c r="DX87" s="1385">
        <f>JV_IBD!EG14</f>
        <v>-22008000</v>
      </c>
      <c r="DY87" s="1385">
        <f>JV_IBD!EH14</f>
        <v>0</v>
      </c>
      <c r="DZ87" s="1385">
        <f>JV_IBD!EI14</f>
        <v>0</v>
      </c>
      <c r="EA87" s="1385">
        <f>JV_IBD!EJ14</f>
        <v>0</v>
      </c>
      <c r="EB87" s="1385">
        <f>JV_IBD!EK14</f>
        <v>0</v>
      </c>
      <c r="EC87" s="1385">
        <f>JV_IBD!EL14</f>
        <v>0</v>
      </c>
      <c r="ED87" s="1385">
        <f>JV_IBD!EM14</f>
        <v>0</v>
      </c>
      <c r="EE87" s="1385">
        <f>JV_IBD!EN14</f>
        <v>0</v>
      </c>
      <c r="EF87" s="1385">
        <f>JV_IBD!EO14</f>
        <v>0</v>
      </c>
      <c r="EG87" s="1385">
        <f>JV_IBD!EP14</f>
        <v>0</v>
      </c>
      <c r="EH87" s="1385">
        <f>JV_IBD!EQ14</f>
        <v>0</v>
      </c>
      <c r="EI87" s="1385">
        <f>JV_IBD!ER14</f>
        <v>0</v>
      </c>
      <c r="EJ87" s="1385">
        <f>JV_IBD!ES14</f>
        <v>0</v>
      </c>
      <c r="EK87" s="1385">
        <f>JV_IBD!ET14</f>
        <v>0</v>
      </c>
      <c r="EL87" s="1385">
        <f>JV_IBD!EU14</f>
        <v>0</v>
      </c>
      <c r="EM87" s="1385">
        <f>JV_IBD!EV14</f>
        <v>0</v>
      </c>
      <c r="EN87" s="1385">
        <f>JV_IBD!EW14</f>
        <v>0</v>
      </c>
      <c r="EO87" s="1385">
        <f>JV_IBD!EX14</f>
        <v>0</v>
      </c>
      <c r="EP87" s="1385">
        <f>JV_IBD!EY14</f>
        <v>0</v>
      </c>
      <c r="EQ87" s="1385">
        <f>JV_IBD!EZ14</f>
        <v>0</v>
      </c>
      <c r="ER87" s="1385">
        <f>JV_IBD!FA14</f>
        <v>0</v>
      </c>
      <c r="ES87" s="1385">
        <f>JV_IBD!FB14</f>
        <v>0</v>
      </c>
      <c r="ET87" s="1385">
        <f>JV_IBD!FC14</f>
        <v>0</v>
      </c>
      <c r="EU87" s="1385">
        <f>JV_IBD!FD14</f>
        <v>0</v>
      </c>
      <c r="EV87" s="1385">
        <f>JV_IBD!FE14</f>
        <v>0</v>
      </c>
      <c r="EW87" s="1385">
        <f>JV_IBD!FF14</f>
        <v>0</v>
      </c>
      <c r="EX87" s="1385">
        <f>JV_IBD!FG14</f>
        <v>0</v>
      </c>
      <c r="EY87" s="1385">
        <f>JV_IBD!FH14</f>
        <v>0</v>
      </c>
      <c r="EZ87" s="1385">
        <f>JV_IBD!FI14</f>
        <v>0</v>
      </c>
      <c r="FA87" s="1385">
        <f>JV_IBD!FJ14</f>
        <v>0</v>
      </c>
      <c r="FB87" s="1385">
        <f>JV_IBD!FK14</f>
        <v>0</v>
      </c>
      <c r="FC87" s="1385">
        <f>JV_IBD!FL14</f>
        <v>0</v>
      </c>
      <c r="FD87" s="1385">
        <f>JV_IBD!FM14</f>
        <v>0</v>
      </c>
      <c r="FE87" s="1385">
        <f>JV_IBD!FN14</f>
        <v>0</v>
      </c>
      <c r="FF87" s="1385">
        <f>JV_IBD!FO14</f>
        <v>0</v>
      </c>
      <c r="FG87" s="1385">
        <f>JV_IBD!FP14</f>
        <v>0</v>
      </c>
      <c r="FH87" s="1385">
        <f>JV_IBD!FQ14</f>
        <v>0</v>
      </c>
      <c r="FI87" s="1385">
        <f>JV_IBD!FR14</f>
        <v>0</v>
      </c>
      <c r="FJ87" s="1385">
        <f>JV_IBD!FS14</f>
        <v>0</v>
      </c>
      <c r="FK87" s="1385">
        <f>JV_IBD!FT14</f>
        <v>0</v>
      </c>
      <c r="FL87" s="1385">
        <f>JV_IBD!FU14</f>
        <v>0</v>
      </c>
      <c r="FM87" s="1385">
        <f>JV_IBD!FV14</f>
        <v>0</v>
      </c>
      <c r="FN87" s="1385">
        <f>JV_IBD!FW14</f>
        <v>0</v>
      </c>
      <c r="FO87" s="1385">
        <f>JV_IBD!FX14</f>
        <v>0</v>
      </c>
      <c r="FP87" s="1385">
        <f>JV_IBD!FY14</f>
        <v>0</v>
      </c>
      <c r="FQ87" s="1385">
        <f>JV_IBD!FZ14</f>
        <v>0</v>
      </c>
      <c r="FR87" s="1385">
        <f>JV_IBD!GA14</f>
        <v>0</v>
      </c>
      <c r="FS87" s="1385">
        <f>JV_IBD!GB14</f>
        <v>0</v>
      </c>
      <c r="FT87" s="1385">
        <f>JV_IBD!GC14</f>
        <v>0</v>
      </c>
      <c r="FU87" s="1385">
        <f>JV_IBD!GD14</f>
        <v>0</v>
      </c>
      <c r="FV87" s="1385">
        <f>JV_IBD!GE14</f>
        <v>0</v>
      </c>
      <c r="FW87" s="1385">
        <f>JV_IBD!GF14</f>
        <v>0</v>
      </c>
      <c r="FX87" s="1385">
        <f>JV_IBD!GG14</f>
        <v>0</v>
      </c>
      <c r="FY87" s="1385">
        <f>JV_IBD!GH14</f>
        <v>0</v>
      </c>
      <c r="FZ87" s="1385">
        <f>JV_IBD!GI14</f>
        <v>0</v>
      </c>
      <c r="GA87" s="1385">
        <f>JV_IBD!GJ14</f>
        <v>0</v>
      </c>
      <c r="GB87" s="1385">
        <f>JV_IBD!GK14</f>
        <v>0</v>
      </c>
      <c r="GC87" s="1385">
        <f>JV_IBD!GL14</f>
        <v>0</v>
      </c>
      <c r="GD87" s="1385">
        <f>JV_IBD!GM14</f>
        <v>0</v>
      </c>
      <c r="GE87" s="1385">
        <f>JV_IBD!GN14</f>
        <v>0</v>
      </c>
      <c r="GF87" s="1385">
        <f>JV_IBD!GO14</f>
        <v>0</v>
      </c>
      <c r="GG87" s="1385">
        <f>JV_IBD!GP14</f>
        <v>0</v>
      </c>
      <c r="GH87" s="1385">
        <f>JV_IBD!GQ14</f>
        <v>0</v>
      </c>
      <c r="GI87" s="1385">
        <f>JV_IBD!GR14</f>
        <v>0</v>
      </c>
      <c r="GJ87" s="1385">
        <f>JV_IBD!GS14</f>
        <v>0</v>
      </c>
      <c r="GK87" s="1385">
        <f>JV_IBD!GT14</f>
        <v>0</v>
      </c>
      <c r="GL87" s="1385">
        <f>JV_IBD!GU14</f>
        <v>0</v>
      </c>
      <c r="GM87" s="1385">
        <f>JV_IBD!GV14</f>
        <v>0</v>
      </c>
      <c r="GN87" s="1385">
        <f>JV_IBD!GW14</f>
        <v>0</v>
      </c>
      <c r="GO87" s="1385">
        <f>JV_IBD!GX14</f>
        <v>0</v>
      </c>
      <c r="GP87" s="1385">
        <f>JV_IBD!GY14</f>
        <v>0</v>
      </c>
      <c r="GQ87" s="1385">
        <f>JV_IBD!GZ14</f>
        <v>0</v>
      </c>
      <c r="GR87" s="1385">
        <f>JV_IBD!HA14</f>
        <v>0</v>
      </c>
      <c r="GS87" s="1385">
        <f>JV_IBD!HB14</f>
        <v>0</v>
      </c>
      <c r="GT87" s="1385">
        <f>JV_IBD!HC14</f>
        <v>0</v>
      </c>
      <c r="GU87" s="1385">
        <f>JV_IBD!HD14</f>
        <v>0</v>
      </c>
      <c r="GV87" s="1385">
        <f>JV_IBD!HE14</f>
        <v>0</v>
      </c>
      <c r="GW87" s="1385">
        <f>JV_IBD!HF14</f>
        <v>0</v>
      </c>
      <c r="GX87" s="1385">
        <f>JV_IBD!HG14</f>
        <v>0</v>
      </c>
      <c r="GY87" s="1385">
        <f>JV_IBD!HH14</f>
        <v>0</v>
      </c>
      <c r="GZ87" s="1385">
        <f>JV_IBD!HI14</f>
        <v>0</v>
      </c>
      <c r="HA87" s="1385">
        <f>JV_IBD!HJ14</f>
        <v>0</v>
      </c>
      <c r="HB87" s="1385">
        <f>JV_IBD!HK14</f>
        <v>0</v>
      </c>
      <c r="HC87" s="1385">
        <f>JV_IBD!HL14</f>
        <v>0</v>
      </c>
      <c r="HD87" s="1385">
        <f>JV_IBD!HM14</f>
        <v>0</v>
      </c>
      <c r="HE87" s="1385">
        <f>JV_IBD!HN14</f>
        <v>0</v>
      </c>
      <c r="HF87" s="1385">
        <f>JV_IBD!HO14</f>
        <v>0</v>
      </c>
      <c r="HG87" s="1385">
        <f>JV_IBD!HP14</f>
        <v>0</v>
      </c>
      <c r="HH87" s="1385">
        <f>JV_IBD!HQ14</f>
        <v>0</v>
      </c>
      <c r="HI87" s="1385">
        <f>JV_IBD!HR14</f>
        <v>0</v>
      </c>
      <c r="HJ87" s="1385">
        <f>JV_IBD!HS14</f>
        <v>0</v>
      </c>
      <c r="HK87" s="1385">
        <f>JV_IBD!HT14</f>
        <v>0</v>
      </c>
      <c r="HL87" s="1385">
        <f>JV_IBD!HU14</f>
        <v>0</v>
      </c>
      <c r="HM87" s="1385">
        <f>JV_IBD!HV14</f>
        <v>0</v>
      </c>
      <c r="HN87" s="1385">
        <f>JV_IBD!HW14</f>
        <v>0</v>
      </c>
      <c r="HO87" s="1385">
        <f>JV_IBD!HX14</f>
        <v>0</v>
      </c>
      <c r="HP87" s="1385">
        <f>JV_IBD!HY14</f>
        <v>0</v>
      </c>
      <c r="HQ87" s="1385">
        <f>JV_IBD!HZ14</f>
        <v>0</v>
      </c>
      <c r="HR87" s="1385">
        <f>JV_IBD!IA14</f>
        <v>0</v>
      </c>
      <c r="HS87" s="1385">
        <f>JV_IBD!IB14</f>
        <v>0</v>
      </c>
      <c r="HT87" s="1385">
        <f>JV_IBD!IC14</f>
        <v>0</v>
      </c>
      <c r="HU87" s="1385">
        <f>JV_IBD!ID14</f>
        <v>0</v>
      </c>
      <c r="HV87" s="1385">
        <f>JV_IBD!IE14</f>
        <v>0</v>
      </c>
      <c r="HW87" s="1385">
        <f>JV_IBD!IF14</f>
        <v>0</v>
      </c>
      <c r="HX87" s="1385">
        <f>JV_IBD!IG14</f>
        <v>0</v>
      </c>
      <c r="HY87" s="1385">
        <f>JV_IBD!IH14</f>
        <v>0</v>
      </c>
      <c r="HZ87" s="1385">
        <f>JV_IBD!II14</f>
        <v>0</v>
      </c>
      <c r="IA87" s="1385">
        <f>JV_IBD!IJ14</f>
        <v>0</v>
      </c>
      <c r="IB87" s="1385">
        <f>JV_IBD!IK14</f>
        <v>0</v>
      </c>
      <c r="IC87" s="1385">
        <f>JV_IBD!IL14</f>
        <v>0</v>
      </c>
    </row>
    <row r="88" spans="3:237" x14ac:dyDescent="0.3">
      <c r="C88" s="279" t="s">
        <v>500</v>
      </c>
      <c r="D88" s="1116">
        <f>+D85-D83</f>
        <v>-693131638.52852285</v>
      </c>
      <c r="E88" s="27"/>
      <c r="F88" s="536"/>
      <c r="G88" s="1385">
        <f t="shared" si="53"/>
        <v>68500000</v>
      </c>
      <c r="H88" s="1385">
        <f t="shared" si="53"/>
        <v>0</v>
      </c>
      <c r="I88" s="1385">
        <f t="shared" si="53"/>
        <v>0</v>
      </c>
      <c r="J88" s="1385">
        <f t="shared" si="53"/>
        <v>0</v>
      </c>
      <c r="K88" s="1385">
        <f t="shared" si="53"/>
        <v>0</v>
      </c>
      <c r="L88" s="1385">
        <f t="shared" si="53"/>
        <v>0</v>
      </c>
      <c r="M88" s="1385">
        <f t="shared" si="53"/>
        <v>0</v>
      </c>
      <c r="N88" s="1385">
        <f t="shared" si="53"/>
        <v>0</v>
      </c>
      <c r="O88" s="1385">
        <f t="shared" si="53"/>
        <v>0</v>
      </c>
      <c r="P88" s="1385">
        <f t="shared" si="53"/>
        <v>0</v>
      </c>
      <c r="Q88" s="1385">
        <f t="shared" si="53"/>
        <v>0</v>
      </c>
      <c r="R88" s="1385">
        <f t="shared" si="53"/>
        <v>0</v>
      </c>
      <c r="S88" s="1385">
        <f t="shared" si="53"/>
        <v>0</v>
      </c>
      <c r="T88" s="1385">
        <f t="shared" si="53"/>
        <v>0</v>
      </c>
      <c r="U88" s="1385">
        <f t="shared" si="53"/>
        <v>0</v>
      </c>
      <c r="V88" s="1385">
        <f t="shared" si="53"/>
        <v>0</v>
      </c>
      <c r="W88" s="1385">
        <f t="shared" si="54"/>
        <v>0</v>
      </c>
      <c r="X88" s="1386">
        <f t="shared" si="54"/>
        <v>0</v>
      </c>
      <c r="Z88" s="279" t="s">
        <v>500</v>
      </c>
      <c r="AA88" s="27"/>
      <c r="AB88" s="27"/>
      <c r="AC88" s="536"/>
      <c r="AD88" s="1385"/>
      <c r="AE88" s="1385"/>
      <c r="AF88" s="1385"/>
      <c r="AG88" s="1385">
        <f>시나리오분석!I16</f>
        <v>68500000</v>
      </c>
      <c r="AH88" s="1385">
        <v>0</v>
      </c>
      <c r="AI88" s="1385">
        <v>0</v>
      </c>
      <c r="AJ88" s="1385">
        <v>0</v>
      </c>
      <c r="AK88" s="1385">
        <v>0</v>
      </c>
      <c r="AL88" s="1385">
        <v>0</v>
      </c>
      <c r="AM88" s="1385">
        <v>0</v>
      </c>
      <c r="AN88" s="1385">
        <v>0</v>
      </c>
      <c r="AO88" s="1385">
        <v>0</v>
      </c>
      <c r="AP88" s="1385">
        <v>0</v>
      </c>
      <c r="AQ88" s="1385">
        <v>0</v>
      </c>
      <c r="AR88" s="1385">
        <v>0</v>
      </c>
      <c r="AS88" s="1385">
        <v>0</v>
      </c>
      <c r="AT88" s="1385">
        <v>0</v>
      </c>
      <c r="AU88" s="1385">
        <v>0</v>
      </c>
      <c r="AV88" s="1385">
        <v>0</v>
      </c>
      <c r="AW88" s="1385">
        <v>0</v>
      </c>
      <c r="AX88" s="1385">
        <v>0</v>
      </c>
      <c r="AY88" s="1385">
        <v>0</v>
      </c>
      <c r="AZ88" s="1385">
        <v>0</v>
      </c>
      <c r="BA88" s="1385">
        <v>0</v>
      </c>
      <c r="BB88" s="1385">
        <v>0</v>
      </c>
      <c r="BC88" s="1385">
        <v>0</v>
      </c>
      <c r="BD88" s="1385">
        <v>0</v>
      </c>
      <c r="BE88" s="1385">
        <v>0</v>
      </c>
      <c r="BF88" s="1385">
        <v>0</v>
      </c>
      <c r="BG88" s="1385">
        <v>0</v>
      </c>
      <c r="BH88" s="1385">
        <v>0</v>
      </c>
      <c r="BI88" s="1385">
        <v>0</v>
      </c>
      <c r="BJ88" s="1385">
        <v>0</v>
      </c>
      <c r="BK88" s="1385">
        <v>0</v>
      </c>
      <c r="BL88" s="1385">
        <v>0</v>
      </c>
      <c r="BM88" s="1385">
        <v>0</v>
      </c>
      <c r="BN88" s="1385">
        <v>0</v>
      </c>
      <c r="BO88" s="1385">
        <v>0</v>
      </c>
      <c r="BP88" s="1385">
        <v>0</v>
      </c>
      <c r="BQ88" s="1385">
        <v>0</v>
      </c>
      <c r="BR88" s="1385">
        <v>0</v>
      </c>
      <c r="BS88" s="1385">
        <v>0</v>
      </c>
      <c r="BT88" s="1385">
        <v>0</v>
      </c>
      <c r="BU88" s="1385">
        <v>0</v>
      </c>
      <c r="BV88" s="1385">
        <v>0</v>
      </c>
      <c r="BW88" s="1385">
        <v>0</v>
      </c>
      <c r="BX88" s="1385">
        <v>0</v>
      </c>
      <c r="BY88" s="1385">
        <v>0</v>
      </c>
      <c r="BZ88" s="1385">
        <v>0</v>
      </c>
      <c r="CA88" s="1385">
        <v>0</v>
      </c>
      <c r="CB88" s="1385">
        <v>0</v>
      </c>
      <c r="CC88" s="1385">
        <v>0</v>
      </c>
      <c r="CD88" s="1385">
        <v>0</v>
      </c>
      <c r="CE88" s="1385">
        <v>0</v>
      </c>
      <c r="CF88" s="1385">
        <v>0</v>
      </c>
      <c r="CG88" s="1385">
        <v>0</v>
      </c>
      <c r="CH88" s="1385">
        <v>0</v>
      </c>
      <c r="CI88" s="1385">
        <v>0</v>
      </c>
      <c r="CJ88" s="1385">
        <v>0</v>
      </c>
      <c r="CK88" s="1385">
        <v>0</v>
      </c>
      <c r="CL88" s="1385">
        <v>0</v>
      </c>
      <c r="CM88" s="1385">
        <v>0</v>
      </c>
      <c r="CN88" s="1385">
        <v>0</v>
      </c>
      <c r="CO88" s="1385">
        <v>0</v>
      </c>
      <c r="CP88" s="1385">
        <v>0</v>
      </c>
      <c r="CQ88" s="1385">
        <v>0</v>
      </c>
      <c r="CR88" s="1385">
        <v>0</v>
      </c>
      <c r="CS88" s="1385">
        <v>0</v>
      </c>
      <c r="CT88" s="1385">
        <v>0</v>
      </c>
      <c r="CU88" s="1385">
        <v>0</v>
      </c>
      <c r="CV88" s="1385">
        <v>0</v>
      </c>
      <c r="CW88" s="1385">
        <v>0</v>
      </c>
      <c r="CX88" s="1385">
        <v>0</v>
      </c>
      <c r="CY88" s="1385">
        <v>0</v>
      </c>
      <c r="CZ88" s="1385">
        <v>0</v>
      </c>
      <c r="DA88" s="1385">
        <v>0</v>
      </c>
      <c r="DB88" s="1385">
        <v>0</v>
      </c>
      <c r="DC88" s="1385">
        <v>0</v>
      </c>
      <c r="DD88" s="1385">
        <v>0</v>
      </c>
      <c r="DE88" s="1385">
        <v>0</v>
      </c>
      <c r="DF88" s="1385">
        <v>0</v>
      </c>
      <c r="DG88" s="1385">
        <v>0</v>
      </c>
      <c r="DH88" s="1385">
        <v>0</v>
      </c>
      <c r="DI88" s="1385">
        <v>0</v>
      </c>
      <c r="DJ88" s="1385">
        <v>0</v>
      </c>
      <c r="DK88" s="1385">
        <v>0</v>
      </c>
      <c r="DL88" s="1385">
        <v>0</v>
      </c>
      <c r="DM88" s="1385">
        <v>0</v>
      </c>
      <c r="DN88" s="1385">
        <v>0</v>
      </c>
      <c r="DO88" s="1385">
        <v>0</v>
      </c>
      <c r="DP88" s="1385">
        <v>0</v>
      </c>
      <c r="DQ88" s="1385">
        <v>0</v>
      </c>
      <c r="DR88" s="1385">
        <v>0</v>
      </c>
      <c r="DS88" s="1385">
        <v>0</v>
      </c>
      <c r="DT88" s="1385">
        <v>0</v>
      </c>
      <c r="DU88" s="1385">
        <v>0</v>
      </c>
      <c r="DV88" s="1385">
        <v>0</v>
      </c>
      <c r="DW88" s="1385">
        <v>0</v>
      </c>
      <c r="DX88" s="1385">
        <v>0</v>
      </c>
      <c r="DY88" s="1385">
        <v>0</v>
      </c>
      <c r="DZ88" s="1385">
        <v>0</v>
      </c>
      <c r="EA88" s="1385">
        <v>0</v>
      </c>
      <c r="EB88" s="1385">
        <v>0</v>
      </c>
      <c r="EC88" s="1385">
        <v>0</v>
      </c>
      <c r="ED88" s="1385">
        <v>0</v>
      </c>
      <c r="EE88" s="1385">
        <v>0</v>
      </c>
      <c r="EF88" s="1385">
        <v>0</v>
      </c>
      <c r="EG88" s="1385">
        <v>0</v>
      </c>
      <c r="EH88" s="1385">
        <v>0</v>
      </c>
      <c r="EI88" s="1385">
        <v>0</v>
      </c>
      <c r="EJ88" s="1385">
        <v>0</v>
      </c>
      <c r="EK88" s="1385">
        <v>0</v>
      </c>
      <c r="EL88" s="1385">
        <v>0</v>
      </c>
      <c r="EM88" s="1385">
        <v>0</v>
      </c>
      <c r="EN88" s="1385">
        <v>0</v>
      </c>
      <c r="EO88" s="1385">
        <v>0</v>
      </c>
      <c r="EP88" s="1385">
        <v>0</v>
      </c>
      <c r="EQ88" s="1385">
        <v>0</v>
      </c>
      <c r="ER88" s="1385">
        <v>0</v>
      </c>
      <c r="ES88" s="1385">
        <v>0</v>
      </c>
      <c r="ET88" s="1385">
        <v>0</v>
      </c>
      <c r="EU88" s="1385">
        <v>0</v>
      </c>
      <c r="EV88" s="1385">
        <v>0</v>
      </c>
      <c r="EW88" s="1385">
        <v>0</v>
      </c>
      <c r="EX88" s="1385">
        <v>0</v>
      </c>
      <c r="EY88" s="1385">
        <v>0</v>
      </c>
      <c r="EZ88" s="1385">
        <v>0</v>
      </c>
      <c r="FA88" s="1385">
        <v>0</v>
      </c>
      <c r="FB88" s="1385">
        <v>0</v>
      </c>
      <c r="FC88" s="1385">
        <v>0</v>
      </c>
      <c r="FD88" s="1385">
        <v>0</v>
      </c>
      <c r="FE88" s="1385">
        <v>0</v>
      </c>
      <c r="FF88" s="1385">
        <v>0</v>
      </c>
      <c r="FG88" s="1385">
        <v>0</v>
      </c>
      <c r="FH88" s="1385">
        <v>0</v>
      </c>
      <c r="FI88" s="1385">
        <v>0</v>
      </c>
      <c r="FJ88" s="1385">
        <v>0</v>
      </c>
      <c r="FK88" s="1385">
        <v>0</v>
      </c>
      <c r="FL88" s="1385">
        <v>0</v>
      </c>
      <c r="FM88" s="1385">
        <v>0</v>
      </c>
      <c r="FN88" s="1385">
        <v>0</v>
      </c>
      <c r="FO88" s="1385">
        <v>0</v>
      </c>
      <c r="FP88" s="1385">
        <v>0</v>
      </c>
      <c r="FQ88" s="1385">
        <v>0</v>
      </c>
      <c r="FR88" s="1385">
        <v>0</v>
      </c>
      <c r="FS88" s="1385">
        <v>0</v>
      </c>
      <c r="FT88" s="1385">
        <v>0</v>
      </c>
      <c r="FU88" s="1385">
        <v>0</v>
      </c>
      <c r="FV88" s="1385">
        <v>0</v>
      </c>
      <c r="FW88" s="1385">
        <v>0</v>
      </c>
      <c r="FX88" s="1385">
        <v>0</v>
      </c>
      <c r="FY88" s="1385">
        <v>0</v>
      </c>
      <c r="FZ88" s="1385">
        <v>0</v>
      </c>
      <c r="GA88" s="1385">
        <v>0</v>
      </c>
      <c r="GB88" s="1385">
        <v>0</v>
      </c>
      <c r="GC88" s="1385">
        <v>0</v>
      </c>
      <c r="GD88" s="1385">
        <v>0</v>
      </c>
      <c r="GE88" s="1385">
        <v>0</v>
      </c>
      <c r="GF88" s="1385">
        <v>0</v>
      </c>
      <c r="GG88" s="1385">
        <v>0</v>
      </c>
      <c r="GH88" s="1385">
        <v>0</v>
      </c>
      <c r="GI88" s="1385">
        <v>0</v>
      </c>
      <c r="GJ88" s="1385">
        <v>0</v>
      </c>
      <c r="GK88" s="1385">
        <v>0</v>
      </c>
      <c r="GL88" s="1385">
        <v>0</v>
      </c>
      <c r="GM88" s="1385">
        <v>0</v>
      </c>
      <c r="GN88" s="1385">
        <v>0</v>
      </c>
      <c r="GO88" s="1385">
        <v>0</v>
      </c>
      <c r="GP88" s="1385">
        <v>0</v>
      </c>
      <c r="GQ88" s="1385">
        <v>0</v>
      </c>
      <c r="GR88" s="1385">
        <v>0</v>
      </c>
      <c r="GS88" s="1385">
        <v>0</v>
      </c>
      <c r="GT88" s="1385">
        <v>0</v>
      </c>
      <c r="GU88" s="1385">
        <v>0</v>
      </c>
      <c r="GV88" s="1385">
        <v>0</v>
      </c>
      <c r="GW88" s="1385">
        <v>0</v>
      </c>
      <c r="GX88" s="1385">
        <v>0</v>
      </c>
      <c r="GY88" s="1385">
        <v>0</v>
      </c>
      <c r="GZ88" s="1385">
        <v>0</v>
      </c>
      <c r="HA88" s="1385">
        <v>0</v>
      </c>
      <c r="HB88" s="1385">
        <v>0</v>
      </c>
      <c r="HC88" s="1385">
        <v>0</v>
      </c>
      <c r="HD88" s="1385">
        <v>0</v>
      </c>
      <c r="HE88" s="1385">
        <v>0</v>
      </c>
      <c r="HF88" s="1385">
        <v>0</v>
      </c>
      <c r="HG88" s="1385">
        <v>0</v>
      </c>
      <c r="HH88" s="1385">
        <v>0</v>
      </c>
      <c r="HI88" s="1385">
        <v>0</v>
      </c>
      <c r="HJ88" s="1385">
        <v>0</v>
      </c>
      <c r="HK88" s="1385">
        <v>0</v>
      </c>
      <c r="HL88" s="1385">
        <v>0</v>
      </c>
      <c r="HM88" s="1385">
        <v>0</v>
      </c>
      <c r="HN88" s="1385">
        <v>0</v>
      </c>
      <c r="HO88" s="1385">
        <v>0</v>
      </c>
      <c r="HP88" s="1385">
        <v>0</v>
      </c>
      <c r="HQ88" s="1385">
        <v>0</v>
      </c>
      <c r="HR88" s="1385">
        <v>0</v>
      </c>
      <c r="HS88" s="1385">
        <v>0</v>
      </c>
      <c r="HT88" s="1385">
        <v>0</v>
      </c>
      <c r="HU88" s="1385">
        <v>0</v>
      </c>
      <c r="HV88" s="1385">
        <v>0</v>
      </c>
      <c r="HW88" s="1385">
        <v>0</v>
      </c>
      <c r="HX88" s="1385">
        <v>0</v>
      </c>
      <c r="HY88" s="1385">
        <v>0</v>
      </c>
      <c r="HZ88" s="1385">
        <v>0</v>
      </c>
      <c r="IA88" s="1385">
        <v>0</v>
      </c>
      <c r="IB88" s="1385">
        <v>0</v>
      </c>
      <c r="IC88" s="1385">
        <v>0</v>
      </c>
    </row>
    <row r="89" spans="3:237" x14ac:dyDescent="0.3">
      <c r="C89" s="279" t="s">
        <v>497</v>
      </c>
      <c r="D89" s="1116">
        <f>+D82+D84</f>
        <v>961324679.4608916</v>
      </c>
      <c r="E89" s="27"/>
      <c r="F89" s="536"/>
      <c r="G89" s="1385">
        <f t="shared" si="53"/>
        <v>-118580000</v>
      </c>
      <c r="H89" s="1385">
        <f t="shared" si="53"/>
        <v>0</v>
      </c>
      <c r="I89" s="1385">
        <f t="shared" si="53"/>
        <v>0</v>
      </c>
      <c r="J89" s="1385">
        <f t="shared" si="53"/>
        <v>0</v>
      </c>
      <c r="K89" s="1385">
        <f t="shared" si="53"/>
        <v>0</v>
      </c>
      <c r="L89" s="1385">
        <f t="shared" si="53"/>
        <v>0</v>
      </c>
      <c r="M89" s="1385">
        <f t="shared" si="53"/>
        <v>0</v>
      </c>
      <c r="N89" s="1385">
        <f t="shared" si="53"/>
        <v>0</v>
      </c>
      <c r="O89" s="1385">
        <f t="shared" si="53"/>
        <v>0</v>
      </c>
      <c r="P89" s="1385">
        <f t="shared" si="53"/>
        <v>0</v>
      </c>
      <c r="Q89" s="1385">
        <f t="shared" si="53"/>
        <v>0</v>
      </c>
      <c r="R89" s="1385">
        <f t="shared" si="53"/>
        <v>0</v>
      </c>
      <c r="S89" s="1385">
        <f t="shared" si="53"/>
        <v>0</v>
      </c>
      <c r="T89" s="1385">
        <f t="shared" si="53"/>
        <v>0</v>
      </c>
      <c r="U89" s="1385">
        <f t="shared" si="53"/>
        <v>0</v>
      </c>
      <c r="V89" s="1385">
        <f t="shared" si="53"/>
        <v>0</v>
      </c>
      <c r="W89" s="1385">
        <f t="shared" ref="W89:X90" si="55">+SUMIFS($AG89:$IC89,$AG$79:$IC$79,W$81)</f>
        <v>0</v>
      </c>
      <c r="X89" s="1386">
        <f t="shared" si="55"/>
        <v>0</v>
      </c>
      <c r="Z89" s="279" t="s">
        <v>497</v>
      </c>
      <c r="AA89" s="27"/>
      <c r="AB89" s="27"/>
      <c r="AC89" s="536"/>
      <c r="AD89" s="1385"/>
      <c r="AE89" s="1385"/>
      <c r="AF89" s="1385"/>
      <c r="AG89" s="1385">
        <f>'JV_Cog&amp;SGA&amp;Dep'!AF49+'JV_Cog&amp;SGA&amp;Dep'!AF50</f>
        <v>-118580000</v>
      </c>
      <c r="AH89" s="1385">
        <f>'JV_Cog&amp;SGA&amp;Dep'!AG49+'JV_Cog&amp;SGA&amp;Dep'!AG50</f>
        <v>0</v>
      </c>
      <c r="AI89" s="1385">
        <f>'JV_Cog&amp;SGA&amp;Dep'!AH49+'JV_Cog&amp;SGA&amp;Dep'!AH50</f>
        <v>0</v>
      </c>
      <c r="AJ89" s="1385">
        <f>'JV_Cog&amp;SGA&amp;Dep'!AI49+'JV_Cog&amp;SGA&amp;Dep'!AI50</f>
        <v>0</v>
      </c>
      <c r="AK89" s="1385">
        <f>'JV_Cog&amp;SGA&amp;Dep'!AJ49+'JV_Cog&amp;SGA&amp;Dep'!AJ50</f>
        <v>0</v>
      </c>
      <c r="AL89" s="1385">
        <f>'JV_Cog&amp;SGA&amp;Dep'!AK49+'JV_Cog&amp;SGA&amp;Dep'!AK50</f>
        <v>0</v>
      </c>
      <c r="AM89" s="1385">
        <f>'JV_Cog&amp;SGA&amp;Dep'!AL49+'JV_Cog&amp;SGA&amp;Dep'!AL50</f>
        <v>0</v>
      </c>
      <c r="AN89" s="1385">
        <f>'JV_Cog&amp;SGA&amp;Dep'!AM49+'JV_Cog&amp;SGA&amp;Dep'!AM50</f>
        <v>0</v>
      </c>
      <c r="AO89" s="1385">
        <f>'JV_Cog&amp;SGA&amp;Dep'!AN49+'JV_Cog&amp;SGA&amp;Dep'!AN50</f>
        <v>0</v>
      </c>
      <c r="AP89" s="1385">
        <f>'JV_Cog&amp;SGA&amp;Dep'!AO49+'JV_Cog&amp;SGA&amp;Dep'!AO50</f>
        <v>0</v>
      </c>
      <c r="AQ89" s="1385">
        <f>'JV_Cog&amp;SGA&amp;Dep'!AP49+'JV_Cog&amp;SGA&amp;Dep'!AP50</f>
        <v>0</v>
      </c>
      <c r="AR89" s="1385">
        <f>'JV_Cog&amp;SGA&amp;Dep'!AQ49+'JV_Cog&amp;SGA&amp;Dep'!AQ50</f>
        <v>0</v>
      </c>
      <c r="AS89" s="1385">
        <f>'JV_Cog&amp;SGA&amp;Dep'!AR49+'JV_Cog&amp;SGA&amp;Dep'!AR50</f>
        <v>0</v>
      </c>
      <c r="AT89" s="1385">
        <f>'JV_Cog&amp;SGA&amp;Dep'!AS49+'JV_Cog&amp;SGA&amp;Dep'!AS50</f>
        <v>0</v>
      </c>
      <c r="AU89" s="1385">
        <f>'JV_Cog&amp;SGA&amp;Dep'!AT49+'JV_Cog&amp;SGA&amp;Dep'!AT50</f>
        <v>0</v>
      </c>
      <c r="AV89" s="1385">
        <f>'JV_Cog&amp;SGA&amp;Dep'!AU49+'JV_Cog&amp;SGA&amp;Dep'!AU50</f>
        <v>0</v>
      </c>
      <c r="AW89" s="1385">
        <f>'JV_Cog&amp;SGA&amp;Dep'!AV49+'JV_Cog&amp;SGA&amp;Dep'!AV50</f>
        <v>0</v>
      </c>
      <c r="AX89" s="1385">
        <f>'JV_Cog&amp;SGA&amp;Dep'!AW49+'JV_Cog&amp;SGA&amp;Dep'!AW50</f>
        <v>0</v>
      </c>
      <c r="AY89" s="1385">
        <f>'JV_Cog&amp;SGA&amp;Dep'!AX49+'JV_Cog&amp;SGA&amp;Dep'!AX50</f>
        <v>0</v>
      </c>
      <c r="AZ89" s="1385">
        <f>'JV_Cog&amp;SGA&amp;Dep'!AY49+'JV_Cog&amp;SGA&amp;Dep'!AY50</f>
        <v>0</v>
      </c>
      <c r="BA89" s="1385">
        <f>'JV_Cog&amp;SGA&amp;Dep'!AZ49+'JV_Cog&amp;SGA&amp;Dep'!AZ50</f>
        <v>0</v>
      </c>
      <c r="BB89" s="1385">
        <f>'JV_Cog&amp;SGA&amp;Dep'!BA49+'JV_Cog&amp;SGA&amp;Dep'!BA50</f>
        <v>0</v>
      </c>
      <c r="BC89" s="1385">
        <f>'JV_Cog&amp;SGA&amp;Dep'!BB49+'JV_Cog&amp;SGA&amp;Dep'!BB50</f>
        <v>0</v>
      </c>
      <c r="BD89" s="1385">
        <f>'JV_Cog&amp;SGA&amp;Dep'!BC49+'JV_Cog&amp;SGA&amp;Dep'!BC50</f>
        <v>0</v>
      </c>
      <c r="BE89" s="1385">
        <f>'JV_Cog&amp;SGA&amp;Dep'!BD49+'JV_Cog&amp;SGA&amp;Dep'!BD50</f>
        <v>0</v>
      </c>
      <c r="BF89" s="1385">
        <f>'JV_Cog&amp;SGA&amp;Dep'!BE49+'JV_Cog&amp;SGA&amp;Dep'!BE50</f>
        <v>0</v>
      </c>
      <c r="BG89" s="1385">
        <f>'JV_Cog&amp;SGA&amp;Dep'!BF49+'JV_Cog&amp;SGA&amp;Dep'!BF50</f>
        <v>0</v>
      </c>
      <c r="BH89" s="1385">
        <f>'JV_Cog&amp;SGA&amp;Dep'!BG49+'JV_Cog&amp;SGA&amp;Dep'!BG50</f>
        <v>0</v>
      </c>
      <c r="BI89" s="1385">
        <f>'JV_Cog&amp;SGA&amp;Dep'!BH49+'JV_Cog&amp;SGA&amp;Dep'!BH50</f>
        <v>0</v>
      </c>
      <c r="BJ89" s="1385">
        <f>'JV_Cog&amp;SGA&amp;Dep'!BI49+'JV_Cog&amp;SGA&amp;Dep'!BI50</f>
        <v>0</v>
      </c>
      <c r="BK89" s="1385">
        <f>'JV_Cog&amp;SGA&amp;Dep'!BJ49+'JV_Cog&amp;SGA&amp;Dep'!BJ50</f>
        <v>0</v>
      </c>
      <c r="BL89" s="1385">
        <f>'JV_Cog&amp;SGA&amp;Dep'!BK49+'JV_Cog&amp;SGA&amp;Dep'!BK50</f>
        <v>0</v>
      </c>
      <c r="BM89" s="1385">
        <f>'JV_Cog&amp;SGA&amp;Dep'!BL49+'JV_Cog&amp;SGA&amp;Dep'!BL50</f>
        <v>0</v>
      </c>
      <c r="BN89" s="1385">
        <f>'JV_Cog&amp;SGA&amp;Dep'!BM49+'JV_Cog&amp;SGA&amp;Dep'!BM50</f>
        <v>0</v>
      </c>
      <c r="BO89" s="1385">
        <f>'JV_Cog&amp;SGA&amp;Dep'!BN49+'JV_Cog&amp;SGA&amp;Dep'!BN50</f>
        <v>0</v>
      </c>
      <c r="BP89" s="1385">
        <f>'JV_Cog&amp;SGA&amp;Dep'!BO49+'JV_Cog&amp;SGA&amp;Dep'!BO50</f>
        <v>0</v>
      </c>
      <c r="BQ89" s="1385">
        <f>'JV_Cog&amp;SGA&amp;Dep'!BP49+'JV_Cog&amp;SGA&amp;Dep'!BP50</f>
        <v>0</v>
      </c>
      <c r="BR89" s="1385">
        <f>'JV_Cog&amp;SGA&amp;Dep'!BQ49+'JV_Cog&amp;SGA&amp;Dep'!BQ50</f>
        <v>0</v>
      </c>
      <c r="BS89" s="1385">
        <f>'JV_Cog&amp;SGA&amp;Dep'!BR49+'JV_Cog&amp;SGA&amp;Dep'!BR50</f>
        <v>0</v>
      </c>
      <c r="BT89" s="1385">
        <f>'JV_Cog&amp;SGA&amp;Dep'!BS49+'JV_Cog&amp;SGA&amp;Dep'!BS50</f>
        <v>0</v>
      </c>
      <c r="BU89" s="1385">
        <f>'JV_Cog&amp;SGA&amp;Dep'!BT49+'JV_Cog&amp;SGA&amp;Dep'!BT50</f>
        <v>0</v>
      </c>
      <c r="BV89" s="1385">
        <f>'JV_Cog&amp;SGA&amp;Dep'!BU49+'JV_Cog&amp;SGA&amp;Dep'!BU50</f>
        <v>0</v>
      </c>
      <c r="BW89" s="1385">
        <f>'JV_Cog&amp;SGA&amp;Dep'!BV49+'JV_Cog&amp;SGA&amp;Dep'!BV50</f>
        <v>0</v>
      </c>
      <c r="BX89" s="1385">
        <f>'JV_Cog&amp;SGA&amp;Dep'!BW49+'JV_Cog&amp;SGA&amp;Dep'!BW50</f>
        <v>0</v>
      </c>
      <c r="BY89" s="1385">
        <f>'JV_Cog&amp;SGA&amp;Dep'!BX49+'JV_Cog&amp;SGA&amp;Dep'!BX50</f>
        <v>0</v>
      </c>
      <c r="BZ89" s="1385">
        <f>'JV_Cog&amp;SGA&amp;Dep'!BY49+'JV_Cog&amp;SGA&amp;Dep'!BY50</f>
        <v>0</v>
      </c>
      <c r="CA89" s="1385">
        <f>'JV_Cog&amp;SGA&amp;Dep'!BZ49+'JV_Cog&amp;SGA&amp;Dep'!BZ50</f>
        <v>0</v>
      </c>
      <c r="CB89" s="1385">
        <f>'JV_Cog&amp;SGA&amp;Dep'!CA49+'JV_Cog&amp;SGA&amp;Dep'!CA50</f>
        <v>0</v>
      </c>
      <c r="CC89" s="1385">
        <f>'JV_Cog&amp;SGA&amp;Dep'!CB49+'JV_Cog&amp;SGA&amp;Dep'!CB50</f>
        <v>0</v>
      </c>
      <c r="CD89" s="1385">
        <f>'JV_Cog&amp;SGA&amp;Dep'!CC49+'JV_Cog&amp;SGA&amp;Dep'!CC50</f>
        <v>0</v>
      </c>
      <c r="CE89" s="1385">
        <f>'JV_Cog&amp;SGA&amp;Dep'!CD49+'JV_Cog&amp;SGA&amp;Dep'!CD50</f>
        <v>0</v>
      </c>
      <c r="CF89" s="1385">
        <f>'JV_Cog&amp;SGA&amp;Dep'!CE49+'JV_Cog&amp;SGA&amp;Dep'!CE50</f>
        <v>0</v>
      </c>
      <c r="CG89" s="1385">
        <f>'JV_Cog&amp;SGA&amp;Dep'!CF49+'JV_Cog&amp;SGA&amp;Dep'!CF50</f>
        <v>0</v>
      </c>
      <c r="CH89" s="1385">
        <f>'JV_Cog&amp;SGA&amp;Dep'!CG49+'JV_Cog&amp;SGA&amp;Dep'!CG50</f>
        <v>0</v>
      </c>
      <c r="CI89" s="1385">
        <f>'JV_Cog&amp;SGA&amp;Dep'!CH49+'JV_Cog&amp;SGA&amp;Dep'!CH50</f>
        <v>0</v>
      </c>
      <c r="CJ89" s="1385">
        <f>'JV_Cog&amp;SGA&amp;Dep'!CI49+'JV_Cog&amp;SGA&amp;Dep'!CI50</f>
        <v>0</v>
      </c>
      <c r="CK89" s="1385">
        <f>'JV_Cog&amp;SGA&amp;Dep'!CJ49+'JV_Cog&amp;SGA&amp;Dep'!CJ50</f>
        <v>0</v>
      </c>
      <c r="CL89" s="1385">
        <f>'JV_Cog&amp;SGA&amp;Dep'!CK49+'JV_Cog&amp;SGA&amp;Dep'!CK50</f>
        <v>0</v>
      </c>
      <c r="CM89" s="1385">
        <f>'JV_Cog&amp;SGA&amp;Dep'!CL49+'JV_Cog&amp;SGA&amp;Dep'!CL50</f>
        <v>0</v>
      </c>
      <c r="CN89" s="1385">
        <f>'JV_Cog&amp;SGA&amp;Dep'!CM49+'JV_Cog&amp;SGA&amp;Dep'!CM50</f>
        <v>0</v>
      </c>
      <c r="CO89" s="1385">
        <f>'JV_Cog&amp;SGA&amp;Dep'!CN49+'JV_Cog&amp;SGA&amp;Dep'!CN50</f>
        <v>0</v>
      </c>
      <c r="CP89" s="1385">
        <f>'JV_Cog&amp;SGA&amp;Dep'!CO49+'JV_Cog&amp;SGA&amp;Dep'!CO50</f>
        <v>0</v>
      </c>
      <c r="CQ89" s="1385">
        <f>'JV_Cog&amp;SGA&amp;Dep'!CP49+'JV_Cog&amp;SGA&amp;Dep'!CP50</f>
        <v>0</v>
      </c>
      <c r="CR89" s="1385">
        <f>'JV_Cog&amp;SGA&amp;Dep'!CQ49+'JV_Cog&amp;SGA&amp;Dep'!CQ50</f>
        <v>0</v>
      </c>
      <c r="CS89" s="1385">
        <f>'JV_Cog&amp;SGA&amp;Dep'!CR49+'JV_Cog&amp;SGA&amp;Dep'!CR50</f>
        <v>0</v>
      </c>
      <c r="CT89" s="1385">
        <f>'JV_Cog&amp;SGA&amp;Dep'!CS49+'JV_Cog&amp;SGA&amp;Dep'!CS50</f>
        <v>0</v>
      </c>
      <c r="CU89" s="1385">
        <f>'JV_Cog&amp;SGA&amp;Dep'!CT49+'JV_Cog&amp;SGA&amp;Dep'!CT50</f>
        <v>0</v>
      </c>
      <c r="CV89" s="1385">
        <f>'JV_Cog&amp;SGA&amp;Dep'!CU49+'JV_Cog&amp;SGA&amp;Dep'!CU50</f>
        <v>0</v>
      </c>
      <c r="CW89" s="1385">
        <f>'JV_Cog&amp;SGA&amp;Dep'!CV49+'JV_Cog&amp;SGA&amp;Dep'!CV50</f>
        <v>0</v>
      </c>
      <c r="CX89" s="1385">
        <f>'JV_Cog&amp;SGA&amp;Dep'!CW49+'JV_Cog&amp;SGA&amp;Dep'!CW50</f>
        <v>0</v>
      </c>
      <c r="CY89" s="1385">
        <f>'JV_Cog&amp;SGA&amp;Dep'!CX49+'JV_Cog&amp;SGA&amp;Dep'!CX50</f>
        <v>0</v>
      </c>
      <c r="CZ89" s="1385">
        <f>'JV_Cog&amp;SGA&amp;Dep'!CY49+'JV_Cog&amp;SGA&amp;Dep'!CY50</f>
        <v>0</v>
      </c>
      <c r="DA89" s="1385">
        <f>'JV_Cog&amp;SGA&amp;Dep'!CZ49+'JV_Cog&amp;SGA&amp;Dep'!CZ50</f>
        <v>0</v>
      </c>
      <c r="DB89" s="1385">
        <f>'JV_Cog&amp;SGA&amp;Dep'!DA49+'JV_Cog&amp;SGA&amp;Dep'!DA50</f>
        <v>0</v>
      </c>
      <c r="DC89" s="1385">
        <f>'JV_Cog&amp;SGA&amp;Dep'!DB49+'JV_Cog&amp;SGA&amp;Dep'!DB50</f>
        <v>0</v>
      </c>
      <c r="DD89" s="1385">
        <f>'JV_Cog&amp;SGA&amp;Dep'!DC49+'JV_Cog&amp;SGA&amp;Dep'!DC50</f>
        <v>0</v>
      </c>
      <c r="DE89" s="1385">
        <f>'JV_Cog&amp;SGA&amp;Dep'!DD49+'JV_Cog&amp;SGA&amp;Dep'!DD50</f>
        <v>0</v>
      </c>
      <c r="DF89" s="1385">
        <f>'JV_Cog&amp;SGA&amp;Dep'!DE49+'JV_Cog&amp;SGA&amp;Dep'!DE50</f>
        <v>0</v>
      </c>
      <c r="DG89" s="1385">
        <f>'JV_Cog&amp;SGA&amp;Dep'!DF49+'JV_Cog&amp;SGA&amp;Dep'!DF50</f>
        <v>0</v>
      </c>
      <c r="DH89" s="1385">
        <f>'JV_Cog&amp;SGA&amp;Dep'!DG49+'JV_Cog&amp;SGA&amp;Dep'!DG50</f>
        <v>0</v>
      </c>
      <c r="DI89" s="1385">
        <f>'JV_Cog&amp;SGA&amp;Dep'!DH49+'JV_Cog&amp;SGA&amp;Dep'!DH50</f>
        <v>0</v>
      </c>
      <c r="DJ89" s="1385">
        <f>'JV_Cog&amp;SGA&amp;Dep'!DI49+'JV_Cog&amp;SGA&amp;Dep'!DI50</f>
        <v>0</v>
      </c>
      <c r="DK89" s="1385">
        <f>'JV_Cog&amp;SGA&amp;Dep'!DJ49+'JV_Cog&amp;SGA&amp;Dep'!DJ50</f>
        <v>0</v>
      </c>
      <c r="DL89" s="1385">
        <f>'JV_Cog&amp;SGA&amp;Dep'!DK49+'JV_Cog&amp;SGA&amp;Dep'!DK50</f>
        <v>0</v>
      </c>
      <c r="DM89" s="1385">
        <f>'JV_Cog&amp;SGA&amp;Dep'!DL49+'JV_Cog&amp;SGA&amp;Dep'!DL50</f>
        <v>0</v>
      </c>
      <c r="DN89" s="1385">
        <f>'JV_Cog&amp;SGA&amp;Dep'!DM49+'JV_Cog&amp;SGA&amp;Dep'!DM50</f>
        <v>0</v>
      </c>
      <c r="DO89" s="1385">
        <f>'JV_Cog&amp;SGA&amp;Dep'!DN49+'JV_Cog&amp;SGA&amp;Dep'!DN50</f>
        <v>0</v>
      </c>
      <c r="DP89" s="1385">
        <f>'JV_Cog&amp;SGA&amp;Dep'!DO49+'JV_Cog&amp;SGA&amp;Dep'!DO50</f>
        <v>0</v>
      </c>
      <c r="DQ89" s="1385">
        <f>'JV_Cog&amp;SGA&amp;Dep'!DP49+'JV_Cog&amp;SGA&amp;Dep'!DP50</f>
        <v>0</v>
      </c>
      <c r="DR89" s="1385">
        <f>'JV_Cog&amp;SGA&amp;Dep'!DQ49+'JV_Cog&amp;SGA&amp;Dep'!DQ50</f>
        <v>0</v>
      </c>
      <c r="DS89" s="1385">
        <f>'JV_Cog&amp;SGA&amp;Dep'!DR49+'JV_Cog&amp;SGA&amp;Dep'!DR50</f>
        <v>0</v>
      </c>
      <c r="DT89" s="1385">
        <f>'JV_Cog&amp;SGA&amp;Dep'!DS49+'JV_Cog&amp;SGA&amp;Dep'!DS50</f>
        <v>0</v>
      </c>
      <c r="DU89" s="1385">
        <f>'JV_Cog&amp;SGA&amp;Dep'!DT49+'JV_Cog&amp;SGA&amp;Dep'!DT50</f>
        <v>0</v>
      </c>
      <c r="DV89" s="1385">
        <f>'JV_Cog&amp;SGA&amp;Dep'!DU49+'JV_Cog&amp;SGA&amp;Dep'!DU50</f>
        <v>0</v>
      </c>
      <c r="DW89" s="1385">
        <f>'JV_Cog&amp;SGA&amp;Dep'!DV49+'JV_Cog&amp;SGA&amp;Dep'!DV50</f>
        <v>0</v>
      </c>
      <c r="DX89" s="1385">
        <f>'JV_Cog&amp;SGA&amp;Dep'!DW49+'JV_Cog&amp;SGA&amp;Dep'!DW50</f>
        <v>0</v>
      </c>
      <c r="DY89" s="1385">
        <f>'JV_Cog&amp;SGA&amp;Dep'!DX49+'JV_Cog&amp;SGA&amp;Dep'!DX50</f>
        <v>0</v>
      </c>
      <c r="DZ89" s="1385">
        <f>'JV_Cog&amp;SGA&amp;Dep'!DY49+'JV_Cog&amp;SGA&amp;Dep'!DY50</f>
        <v>0</v>
      </c>
      <c r="EA89" s="1385">
        <f>'JV_Cog&amp;SGA&amp;Dep'!DZ49+'JV_Cog&amp;SGA&amp;Dep'!DZ50</f>
        <v>0</v>
      </c>
      <c r="EB89" s="1385">
        <f>'JV_Cog&amp;SGA&amp;Dep'!EA49+'JV_Cog&amp;SGA&amp;Dep'!EA50</f>
        <v>0</v>
      </c>
      <c r="EC89" s="1385">
        <f>'JV_Cog&amp;SGA&amp;Dep'!EB49+'JV_Cog&amp;SGA&amp;Dep'!EB50</f>
        <v>0</v>
      </c>
      <c r="ED89" s="1385">
        <f>'JV_Cog&amp;SGA&amp;Dep'!EC49+'JV_Cog&amp;SGA&amp;Dep'!EC50</f>
        <v>0</v>
      </c>
      <c r="EE89" s="1385">
        <f>'JV_Cog&amp;SGA&amp;Dep'!ED49+'JV_Cog&amp;SGA&amp;Dep'!ED50</f>
        <v>0</v>
      </c>
      <c r="EF89" s="1385">
        <f>'JV_Cog&amp;SGA&amp;Dep'!EE49+'JV_Cog&amp;SGA&amp;Dep'!EE50</f>
        <v>0</v>
      </c>
      <c r="EG89" s="1385">
        <f>'JV_Cog&amp;SGA&amp;Dep'!EF49+'JV_Cog&amp;SGA&amp;Dep'!EF50</f>
        <v>0</v>
      </c>
      <c r="EH89" s="1385">
        <f>'JV_Cog&amp;SGA&amp;Dep'!EG49+'JV_Cog&amp;SGA&amp;Dep'!EG50</f>
        <v>0</v>
      </c>
      <c r="EI89" s="1385">
        <f>'JV_Cog&amp;SGA&amp;Dep'!EH49+'JV_Cog&amp;SGA&amp;Dep'!EH50</f>
        <v>0</v>
      </c>
      <c r="EJ89" s="1385">
        <f>'JV_Cog&amp;SGA&amp;Dep'!EI49+'JV_Cog&amp;SGA&amp;Dep'!EI50</f>
        <v>0</v>
      </c>
      <c r="EK89" s="1385">
        <f>'JV_Cog&amp;SGA&amp;Dep'!EJ49+'JV_Cog&amp;SGA&amp;Dep'!EJ50</f>
        <v>0</v>
      </c>
      <c r="EL89" s="1385">
        <f>'JV_Cog&amp;SGA&amp;Dep'!EK49+'JV_Cog&amp;SGA&amp;Dep'!EK50</f>
        <v>0</v>
      </c>
      <c r="EM89" s="1385">
        <f>'JV_Cog&amp;SGA&amp;Dep'!EL49+'JV_Cog&amp;SGA&amp;Dep'!EL50</f>
        <v>0</v>
      </c>
      <c r="EN89" s="1385">
        <f>'JV_Cog&amp;SGA&amp;Dep'!EM49+'JV_Cog&amp;SGA&amp;Dep'!EM50</f>
        <v>0</v>
      </c>
      <c r="EO89" s="1385">
        <f>'JV_Cog&amp;SGA&amp;Dep'!EN49+'JV_Cog&amp;SGA&amp;Dep'!EN50</f>
        <v>0</v>
      </c>
      <c r="EP89" s="1385">
        <f>'JV_Cog&amp;SGA&amp;Dep'!EO49+'JV_Cog&amp;SGA&amp;Dep'!EO50</f>
        <v>0</v>
      </c>
      <c r="EQ89" s="1385">
        <f>'JV_Cog&amp;SGA&amp;Dep'!EP49+'JV_Cog&amp;SGA&amp;Dep'!EP50</f>
        <v>0</v>
      </c>
      <c r="ER89" s="1385">
        <f>'JV_Cog&amp;SGA&amp;Dep'!EQ49+'JV_Cog&amp;SGA&amp;Dep'!EQ50</f>
        <v>0</v>
      </c>
      <c r="ES89" s="1385">
        <f>'JV_Cog&amp;SGA&amp;Dep'!ER49+'JV_Cog&amp;SGA&amp;Dep'!ER50</f>
        <v>0</v>
      </c>
      <c r="ET89" s="1385">
        <f>'JV_Cog&amp;SGA&amp;Dep'!ES49+'JV_Cog&amp;SGA&amp;Dep'!ES50</f>
        <v>0</v>
      </c>
      <c r="EU89" s="1385">
        <f>'JV_Cog&amp;SGA&amp;Dep'!ET49+'JV_Cog&amp;SGA&amp;Dep'!ET50</f>
        <v>0</v>
      </c>
      <c r="EV89" s="1385">
        <f>'JV_Cog&amp;SGA&amp;Dep'!EU49+'JV_Cog&amp;SGA&amp;Dep'!EU50</f>
        <v>0</v>
      </c>
      <c r="EW89" s="1385">
        <f>'JV_Cog&amp;SGA&amp;Dep'!EV49+'JV_Cog&amp;SGA&amp;Dep'!EV50</f>
        <v>0</v>
      </c>
      <c r="EX89" s="1385">
        <f>'JV_Cog&amp;SGA&amp;Dep'!EW49+'JV_Cog&amp;SGA&amp;Dep'!EW50</f>
        <v>0</v>
      </c>
      <c r="EY89" s="1385">
        <f>'JV_Cog&amp;SGA&amp;Dep'!EX49+'JV_Cog&amp;SGA&amp;Dep'!EX50</f>
        <v>0</v>
      </c>
      <c r="EZ89" s="1385">
        <f>'JV_Cog&amp;SGA&amp;Dep'!EY49+'JV_Cog&amp;SGA&amp;Dep'!EY50</f>
        <v>0</v>
      </c>
      <c r="FA89" s="1385">
        <f>'JV_Cog&amp;SGA&amp;Dep'!EZ49+'JV_Cog&amp;SGA&amp;Dep'!EZ50</f>
        <v>0</v>
      </c>
      <c r="FB89" s="1385">
        <f>'JV_Cog&amp;SGA&amp;Dep'!FA49+'JV_Cog&amp;SGA&amp;Dep'!FA50</f>
        <v>0</v>
      </c>
      <c r="FC89" s="1385">
        <f>'JV_Cog&amp;SGA&amp;Dep'!FB49+'JV_Cog&amp;SGA&amp;Dep'!FB50</f>
        <v>0</v>
      </c>
      <c r="FD89" s="1385">
        <f>'JV_Cog&amp;SGA&amp;Dep'!FC49+'JV_Cog&amp;SGA&amp;Dep'!FC50</f>
        <v>0</v>
      </c>
      <c r="FE89" s="1385">
        <f>'JV_Cog&amp;SGA&amp;Dep'!FD49+'JV_Cog&amp;SGA&amp;Dep'!FD50</f>
        <v>0</v>
      </c>
      <c r="FF89" s="1385">
        <f>'JV_Cog&amp;SGA&amp;Dep'!FE49+'JV_Cog&amp;SGA&amp;Dep'!FE50</f>
        <v>0</v>
      </c>
      <c r="FG89" s="1385">
        <f>'JV_Cog&amp;SGA&amp;Dep'!FF49+'JV_Cog&amp;SGA&amp;Dep'!FF50</f>
        <v>0</v>
      </c>
      <c r="FH89" s="1385">
        <f>'JV_Cog&amp;SGA&amp;Dep'!FG49+'JV_Cog&amp;SGA&amp;Dep'!FG50</f>
        <v>0</v>
      </c>
      <c r="FI89" s="1385">
        <f>'JV_Cog&amp;SGA&amp;Dep'!FH49+'JV_Cog&amp;SGA&amp;Dep'!FH50</f>
        <v>0</v>
      </c>
      <c r="FJ89" s="1385">
        <f>'JV_Cog&amp;SGA&amp;Dep'!FI49+'JV_Cog&amp;SGA&amp;Dep'!FI50</f>
        <v>0</v>
      </c>
      <c r="FK89" s="1385">
        <f>'JV_Cog&amp;SGA&amp;Dep'!FJ49+'JV_Cog&amp;SGA&amp;Dep'!FJ50</f>
        <v>0</v>
      </c>
      <c r="FL89" s="1385">
        <f>'JV_Cog&amp;SGA&amp;Dep'!FK49+'JV_Cog&amp;SGA&amp;Dep'!FK50</f>
        <v>0</v>
      </c>
      <c r="FM89" s="1385">
        <f>'JV_Cog&amp;SGA&amp;Dep'!FL49+'JV_Cog&amp;SGA&amp;Dep'!FL50</f>
        <v>0</v>
      </c>
      <c r="FN89" s="1385">
        <f>'JV_Cog&amp;SGA&amp;Dep'!FM49+'JV_Cog&amp;SGA&amp;Dep'!FM50</f>
        <v>0</v>
      </c>
      <c r="FO89" s="1385">
        <f>'JV_Cog&amp;SGA&amp;Dep'!FN49+'JV_Cog&amp;SGA&amp;Dep'!FN50</f>
        <v>0</v>
      </c>
      <c r="FP89" s="1385">
        <f>'JV_Cog&amp;SGA&amp;Dep'!FO49+'JV_Cog&amp;SGA&amp;Dep'!FO50</f>
        <v>0</v>
      </c>
      <c r="FQ89" s="1385">
        <f>'JV_Cog&amp;SGA&amp;Dep'!FP49+'JV_Cog&amp;SGA&amp;Dep'!FP50</f>
        <v>0</v>
      </c>
      <c r="FR89" s="1385">
        <f>'JV_Cog&amp;SGA&amp;Dep'!FQ49+'JV_Cog&amp;SGA&amp;Dep'!FQ50</f>
        <v>0</v>
      </c>
      <c r="FS89" s="1385">
        <f>'JV_Cog&amp;SGA&amp;Dep'!FR49+'JV_Cog&amp;SGA&amp;Dep'!FR50</f>
        <v>0</v>
      </c>
      <c r="FT89" s="1385">
        <f>'JV_Cog&amp;SGA&amp;Dep'!FS49+'JV_Cog&amp;SGA&amp;Dep'!FS50</f>
        <v>0</v>
      </c>
      <c r="FU89" s="1385">
        <f>'JV_Cog&amp;SGA&amp;Dep'!FT49+'JV_Cog&amp;SGA&amp;Dep'!FT50</f>
        <v>0</v>
      </c>
      <c r="FV89" s="1385">
        <f>'JV_Cog&amp;SGA&amp;Dep'!FU49+'JV_Cog&amp;SGA&amp;Dep'!FU50</f>
        <v>0</v>
      </c>
      <c r="FW89" s="1385">
        <f>'JV_Cog&amp;SGA&amp;Dep'!FV49+'JV_Cog&amp;SGA&amp;Dep'!FV50</f>
        <v>0</v>
      </c>
      <c r="FX89" s="1385">
        <f>'JV_Cog&amp;SGA&amp;Dep'!FW49+'JV_Cog&amp;SGA&amp;Dep'!FW50</f>
        <v>0</v>
      </c>
      <c r="FY89" s="1385">
        <f>'JV_Cog&amp;SGA&amp;Dep'!FX49+'JV_Cog&amp;SGA&amp;Dep'!FX50</f>
        <v>0</v>
      </c>
      <c r="FZ89" s="1385">
        <f>'JV_Cog&amp;SGA&amp;Dep'!FY49+'JV_Cog&amp;SGA&amp;Dep'!FY50</f>
        <v>0</v>
      </c>
      <c r="GA89" s="1385">
        <f>'JV_Cog&amp;SGA&amp;Dep'!FZ49+'JV_Cog&amp;SGA&amp;Dep'!FZ50</f>
        <v>0</v>
      </c>
      <c r="GB89" s="1385">
        <f>'JV_Cog&amp;SGA&amp;Dep'!GA49+'JV_Cog&amp;SGA&amp;Dep'!GA50</f>
        <v>0</v>
      </c>
      <c r="GC89" s="1385">
        <f>'JV_Cog&amp;SGA&amp;Dep'!GB49+'JV_Cog&amp;SGA&amp;Dep'!GB50</f>
        <v>0</v>
      </c>
      <c r="GD89" s="1385">
        <f>'JV_Cog&amp;SGA&amp;Dep'!GC49+'JV_Cog&amp;SGA&amp;Dep'!GC50</f>
        <v>0</v>
      </c>
      <c r="GE89" s="1385">
        <f>'JV_Cog&amp;SGA&amp;Dep'!GD49+'JV_Cog&amp;SGA&amp;Dep'!GD50</f>
        <v>0</v>
      </c>
      <c r="GF89" s="1385">
        <f>'JV_Cog&amp;SGA&amp;Dep'!GE49+'JV_Cog&amp;SGA&amp;Dep'!GE50</f>
        <v>0</v>
      </c>
      <c r="GG89" s="1385">
        <f>'JV_Cog&amp;SGA&amp;Dep'!GF49+'JV_Cog&amp;SGA&amp;Dep'!GF50</f>
        <v>0</v>
      </c>
      <c r="GH89" s="1385">
        <f>'JV_Cog&amp;SGA&amp;Dep'!GG49+'JV_Cog&amp;SGA&amp;Dep'!GG50</f>
        <v>0</v>
      </c>
      <c r="GI89" s="1385">
        <f>'JV_Cog&amp;SGA&amp;Dep'!GH49+'JV_Cog&amp;SGA&amp;Dep'!GH50</f>
        <v>0</v>
      </c>
      <c r="GJ89" s="1385">
        <f>'JV_Cog&amp;SGA&amp;Dep'!GI49+'JV_Cog&amp;SGA&amp;Dep'!GI50</f>
        <v>0</v>
      </c>
      <c r="GK89" s="1385">
        <f>'JV_Cog&amp;SGA&amp;Dep'!GJ49+'JV_Cog&amp;SGA&amp;Dep'!GJ50</f>
        <v>0</v>
      </c>
      <c r="GL89" s="1385">
        <f>'JV_Cog&amp;SGA&amp;Dep'!GK49+'JV_Cog&amp;SGA&amp;Dep'!GK50</f>
        <v>0</v>
      </c>
      <c r="GM89" s="1385">
        <f>'JV_Cog&amp;SGA&amp;Dep'!GL49+'JV_Cog&amp;SGA&amp;Dep'!GL50</f>
        <v>0</v>
      </c>
      <c r="GN89" s="1385">
        <f>'JV_Cog&amp;SGA&amp;Dep'!GM49+'JV_Cog&amp;SGA&amp;Dep'!GM50</f>
        <v>0</v>
      </c>
      <c r="GO89" s="1385">
        <f>'JV_Cog&amp;SGA&amp;Dep'!GN49+'JV_Cog&amp;SGA&amp;Dep'!GN50</f>
        <v>0</v>
      </c>
      <c r="GP89" s="1385">
        <f>'JV_Cog&amp;SGA&amp;Dep'!GO49+'JV_Cog&amp;SGA&amp;Dep'!GO50</f>
        <v>0</v>
      </c>
      <c r="GQ89" s="1385">
        <f>'JV_Cog&amp;SGA&amp;Dep'!GP49+'JV_Cog&amp;SGA&amp;Dep'!GP50</f>
        <v>0</v>
      </c>
      <c r="GR89" s="1385">
        <f>'JV_Cog&amp;SGA&amp;Dep'!GQ49+'JV_Cog&amp;SGA&amp;Dep'!GQ50</f>
        <v>0</v>
      </c>
      <c r="GS89" s="1385">
        <f>'JV_Cog&amp;SGA&amp;Dep'!GR49+'JV_Cog&amp;SGA&amp;Dep'!GR50</f>
        <v>0</v>
      </c>
      <c r="GT89" s="1385">
        <f>'JV_Cog&amp;SGA&amp;Dep'!GS49+'JV_Cog&amp;SGA&amp;Dep'!GS50</f>
        <v>0</v>
      </c>
      <c r="GU89" s="1385">
        <f>'JV_Cog&amp;SGA&amp;Dep'!GT49+'JV_Cog&amp;SGA&amp;Dep'!GT50</f>
        <v>0</v>
      </c>
      <c r="GV89" s="1385">
        <f>'JV_Cog&amp;SGA&amp;Dep'!GU49+'JV_Cog&amp;SGA&amp;Dep'!GU50</f>
        <v>0</v>
      </c>
      <c r="GW89" s="1385">
        <f>'JV_Cog&amp;SGA&amp;Dep'!GV49+'JV_Cog&amp;SGA&amp;Dep'!GV50</f>
        <v>0</v>
      </c>
      <c r="GX89" s="1385">
        <f>'JV_Cog&amp;SGA&amp;Dep'!GW49+'JV_Cog&amp;SGA&amp;Dep'!GW50</f>
        <v>0</v>
      </c>
      <c r="GY89" s="1385">
        <f>'JV_Cog&amp;SGA&amp;Dep'!GX49+'JV_Cog&amp;SGA&amp;Dep'!GX50</f>
        <v>0</v>
      </c>
      <c r="GZ89" s="1385">
        <f>'JV_Cog&amp;SGA&amp;Dep'!GY49+'JV_Cog&amp;SGA&amp;Dep'!GY50</f>
        <v>0</v>
      </c>
      <c r="HA89" s="1385">
        <f>'JV_Cog&amp;SGA&amp;Dep'!GZ49+'JV_Cog&amp;SGA&amp;Dep'!GZ50</f>
        <v>0</v>
      </c>
      <c r="HB89" s="1385">
        <f>'JV_Cog&amp;SGA&amp;Dep'!HA49+'JV_Cog&amp;SGA&amp;Dep'!HA50</f>
        <v>0</v>
      </c>
      <c r="HC89" s="1385">
        <f>'JV_Cog&amp;SGA&amp;Dep'!HB49+'JV_Cog&amp;SGA&amp;Dep'!HB50</f>
        <v>0</v>
      </c>
      <c r="HD89" s="1385">
        <f>'JV_Cog&amp;SGA&amp;Dep'!HC49+'JV_Cog&amp;SGA&amp;Dep'!HC50</f>
        <v>0</v>
      </c>
      <c r="HE89" s="1385">
        <f>'JV_Cog&amp;SGA&amp;Dep'!HD49+'JV_Cog&amp;SGA&amp;Dep'!HD50</f>
        <v>0</v>
      </c>
      <c r="HF89" s="1385">
        <f>'JV_Cog&amp;SGA&amp;Dep'!HE49+'JV_Cog&amp;SGA&amp;Dep'!HE50</f>
        <v>0</v>
      </c>
      <c r="HG89" s="1385">
        <f>'JV_Cog&amp;SGA&amp;Dep'!HF49+'JV_Cog&amp;SGA&amp;Dep'!HF50</f>
        <v>0</v>
      </c>
      <c r="HH89" s="1385">
        <f>'JV_Cog&amp;SGA&amp;Dep'!HG49+'JV_Cog&amp;SGA&amp;Dep'!HG50</f>
        <v>0</v>
      </c>
      <c r="HI89" s="1385">
        <f>'JV_Cog&amp;SGA&amp;Dep'!HH49+'JV_Cog&amp;SGA&amp;Dep'!HH50</f>
        <v>0</v>
      </c>
      <c r="HJ89" s="1385">
        <f>'JV_Cog&amp;SGA&amp;Dep'!HI49+'JV_Cog&amp;SGA&amp;Dep'!HI50</f>
        <v>0</v>
      </c>
      <c r="HK89" s="1385">
        <f>'JV_Cog&amp;SGA&amp;Dep'!HJ49+'JV_Cog&amp;SGA&amp;Dep'!HJ50</f>
        <v>0</v>
      </c>
      <c r="HL89" s="1385">
        <f>'JV_Cog&amp;SGA&amp;Dep'!HK49+'JV_Cog&amp;SGA&amp;Dep'!HK50</f>
        <v>0</v>
      </c>
      <c r="HM89" s="1385">
        <f>'JV_Cog&amp;SGA&amp;Dep'!HL49+'JV_Cog&amp;SGA&amp;Dep'!HL50</f>
        <v>0</v>
      </c>
      <c r="HN89" s="1385">
        <f>'JV_Cog&amp;SGA&amp;Dep'!HM49+'JV_Cog&amp;SGA&amp;Dep'!HM50</f>
        <v>0</v>
      </c>
      <c r="HO89" s="1385">
        <f>'JV_Cog&amp;SGA&amp;Dep'!HN49+'JV_Cog&amp;SGA&amp;Dep'!HN50</f>
        <v>0</v>
      </c>
      <c r="HP89" s="1385">
        <f>'JV_Cog&amp;SGA&amp;Dep'!HO49+'JV_Cog&amp;SGA&amp;Dep'!HO50</f>
        <v>0</v>
      </c>
      <c r="HQ89" s="1385">
        <f>'JV_Cog&amp;SGA&amp;Dep'!HP49+'JV_Cog&amp;SGA&amp;Dep'!HP50</f>
        <v>0</v>
      </c>
      <c r="HR89" s="1385">
        <f>'JV_Cog&amp;SGA&amp;Dep'!HQ49+'JV_Cog&amp;SGA&amp;Dep'!HQ50</f>
        <v>0</v>
      </c>
      <c r="HS89" s="1385">
        <f>'JV_Cog&amp;SGA&amp;Dep'!HR49+'JV_Cog&amp;SGA&amp;Dep'!HR50</f>
        <v>0</v>
      </c>
      <c r="HT89" s="1385">
        <f>'JV_Cog&amp;SGA&amp;Dep'!HS49+'JV_Cog&amp;SGA&amp;Dep'!HS50</f>
        <v>0</v>
      </c>
      <c r="HU89" s="1385">
        <f>'JV_Cog&amp;SGA&amp;Dep'!HT49+'JV_Cog&amp;SGA&amp;Dep'!HT50</f>
        <v>0</v>
      </c>
      <c r="HV89" s="1385">
        <f>'JV_Cog&amp;SGA&amp;Dep'!HU49+'JV_Cog&amp;SGA&amp;Dep'!HU50</f>
        <v>0</v>
      </c>
      <c r="HW89" s="1385">
        <f>'JV_Cog&amp;SGA&amp;Dep'!HV49+'JV_Cog&amp;SGA&amp;Dep'!HV50</f>
        <v>0</v>
      </c>
      <c r="HX89" s="1385">
        <f>'JV_Cog&amp;SGA&amp;Dep'!HW49+'JV_Cog&amp;SGA&amp;Dep'!HW50</f>
        <v>0</v>
      </c>
      <c r="HY89" s="1385">
        <f>'JV_Cog&amp;SGA&amp;Dep'!HX49+'JV_Cog&amp;SGA&amp;Dep'!HX50</f>
        <v>0</v>
      </c>
      <c r="HZ89" s="1385">
        <f>'JV_Cog&amp;SGA&amp;Dep'!HY49+'JV_Cog&amp;SGA&amp;Dep'!HY50</f>
        <v>0</v>
      </c>
      <c r="IA89" s="1385">
        <f>'JV_Cog&amp;SGA&amp;Dep'!HZ49+'JV_Cog&amp;SGA&amp;Dep'!HZ50</f>
        <v>0</v>
      </c>
      <c r="IB89" s="1385">
        <f>'JV_Cog&amp;SGA&amp;Dep'!IA49+'JV_Cog&amp;SGA&amp;Dep'!IA50</f>
        <v>0</v>
      </c>
      <c r="IC89" s="1385">
        <f>'JV_Cog&amp;SGA&amp;Dep'!IB49+'JV_Cog&amp;SGA&amp;Dep'!IB50</f>
        <v>0</v>
      </c>
    </row>
    <row r="90" spans="3:237" ht="14.25" thickBot="1" x14ac:dyDescent="0.35">
      <c r="C90" s="279" t="s">
        <v>498</v>
      </c>
      <c r="D90" s="1116">
        <f t="shared" ref="D90" ca="1" si="56">SUM(G90:X90)</f>
        <v>-24681322.403502647</v>
      </c>
      <c r="E90" s="27"/>
      <c r="F90" s="536"/>
      <c r="G90" s="1385">
        <f t="shared" si="53"/>
        <v>-783192.03592674085</v>
      </c>
      <c r="H90" s="1385">
        <f ca="1">+SUMIFS($AG90:$IC90,$AG$79:$IC$79,H$81)</f>
        <v>-1347457.7559198451</v>
      </c>
      <c r="I90" s="1385">
        <f t="shared" ca="1" si="53"/>
        <v>-1388987.850748338</v>
      </c>
      <c r="J90" s="1385">
        <f t="shared" ca="1" si="53"/>
        <v>-1413708.1926848951</v>
      </c>
      <c r="K90" s="1385">
        <f t="shared" ca="1" si="53"/>
        <v>-1433129.5277398853</v>
      </c>
      <c r="L90" s="1385">
        <f t="shared" ca="1" si="53"/>
        <v>-1449663.1958015214</v>
      </c>
      <c r="M90" s="1385">
        <f t="shared" ca="1" si="53"/>
        <v>-1465405.7045974359</v>
      </c>
      <c r="N90" s="1385">
        <f t="shared" ca="1" si="53"/>
        <v>-1480327.6441193402</v>
      </c>
      <c r="O90" s="1385">
        <f t="shared" ca="1" si="53"/>
        <v>-1521125.4906282951</v>
      </c>
      <c r="P90" s="1385">
        <f t="shared" ca="1" si="53"/>
        <v>-1548046.4543495004</v>
      </c>
      <c r="Q90" s="1385">
        <f t="shared" ca="1" si="53"/>
        <v>-1551101.7799923487</v>
      </c>
      <c r="R90" s="1385">
        <f t="shared" ca="1" si="53"/>
        <v>-1553191.9550562913</v>
      </c>
      <c r="S90" s="1385">
        <f t="shared" ca="1" si="53"/>
        <v>-1554251.9631491639</v>
      </c>
      <c r="T90" s="1385">
        <f t="shared" ca="1" si="53"/>
        <v>-1538322.2683392027</v>
      </c>
      <c r="U90" s="1385">
        <f t="shared" ca="1" si="53"/>
        <v>-1461403.6992905987</v>
      </c>
      <c r="V90" s="1385">
        <f t="shared" ca="1" si="53"/>
        <v>-1382535.2592324857</v>
      </c>
      <c r="W90" s="1385">
        <f t="shared" ca="1" si="55"/>
        <v>-1301664.2218650782</v>
      </c>
      <c r="X90" s="1386">
        <f t="shared" ca="1" si="55"/>
        <v>-507807.40406167338</v>
      </c>
      <c r="Z90" s="279" t="s">
        <v>498</v>
      </c>
      <c r="AA90" s="27"/>
      <c r="AB90" s="27"/>
      <c r="AC90" s="536"/>
      <c r="AD90" s="1385"/>
      <c r="AE90" s="1385"/>
      <c r="AF90" s="1385"/>
      <c r="AG90" s="1385">
        <f>IF(MONTH(AG81)=12,-SUMIFS($G$35:$X$35,$G$8:$X$8,AG79),0)</f>
        <v>0</v>
      </c>
      <c r="AH90" s="1385">
        <f t="shared" ref="AH90" si="57">IF(MONTH(AH81)=12,-SUMIFS($G$35:$X$35,$G$8:$X$8,AH79),0)</f>
        <v>0</v>
      </c>
      <c r="AI90" s="1385">
        <f t="shared" ref="AI90:CT90" si="58">IF(MONTH(AI81)=12,-SUMIFS($G$35:$X$35,$G$8:$X$8,AI79),0)</f>
        <v>0</v>
      </c>
      <c r="AJ90" s="1385">
        <f t="shared" si="58"/>
        <v>0</v>
      </c>
      <c r="AK90" s="1385">
        <f t="shared" si="58"/>
        <v>0</v>
      </c>
      <c r="AL90" s="1385">
        <f t="shared" si="58"/>
        <v>0</v>
      </c>
      <c r="AM90" s="1385">
        <f t="shared" si="58"/>
        <v>-783192.03592674085</v>
      </c>
      <c r="AN90" s="1385">
        <f t="shared" si="58"/>
        <v>0</v>
      </c>
      <c r="AO90" s="1385">
        <f t="shared" si="58"/>
        <v>0</v>
      </c>
      <c r="AP90" s="1385">
        <f t="shared" si="58"/>
        <v>0</v>
      </c>
      <c r="AQ90" s="1385">
        <f t="shared" si="58"/>
        <v>0</v>
      </c>
      <c r="AR90" s="1385">
        <f t="shared" si="58"/>
        <v>0</v>
      </c>
      <c r="AS90" s="1385">
        <f t="shared" si="58"/>
        <v>0</v>
      </c>
      <c r="AT90" s="1385">
        <f t="shared" si="58"/>
        <v>0</v>
      </c>
      <c r="AU90" s="1385">
        <f t="shared" si="58"/>
        <v>0</v>
      </c>
      <c r="AV90" s="1385">
        <f t="shared" si="58"/>
        <v>0</v>
      </c>
      <c r="AW90" s="1385">
        <f t="shared" si="58"/>
        <v>0</v>
      </c>
      <c r="AX90" s="1385">
        <f t="shared" si="58"/>
        <v>0</v>
      </c>
      <c r="AY90" s="1385">
        <f t="shared" ca="1" si="58"/>
        <v>-1347457.7559198451</v>
      </c>
      <c r="AZ90" s="1385">
        <f t="shared" si="58"/>
        <v>0</v>
      </c>
      <c r="BA90" s="1385">
        <f t="shared" si="58"/>
        <v>0</v>
      </c>
      <c r="BB90" s="1385">
        <f t="shared" si="58"/>
        <v>0</v>
      </c>
      <c r="BC90" s="1385">
        <f t="shared" si="58"/>
        <v>0</v>
      </c>
      <c r="BD90" s="1385">
        <f t="shared" si="58"/>
        <v>0</v>
      </c>
      <c r="BE90" s="1385">
        <f t="shared" si="58"/>
        <v>0</v>
      </c>
      <c r="BF90" s="1385">
        <f t="shared" si="58"/>
        <v>0</v>
      </c>
      <c r="BG90" s="1385">
        <f t="shared" si="58"/>
        <v>0</v>
      </c>
      <c r="BH90" s="1385">
        <f t="shared" si="58"/>
        <v>0</v>
      </c>
      <c r="BI90" s="1385">
        <f t="shared" si="58"/>
        <v>0</v>
      </c>
      <c r="BJ90" s="1385">
        <f t="shared" si="58"/>
        <v>0</v>
      </c>
      <c r="BK90" s="1385">
        <f t="shared" ca="1" si="58"/>
        <v>-1388987.850748338</v>
      </c>
      <c r="BL90" s="1385">
        <f t="shared" si="58"/>
        <v>0</v>
      </c>
      <c r="BM90" s="1385">
        <f t="shared" si="58"/>
        <v>0</v>
      </c>
      <c r="BN90" s="1385">
        <f t="shared" si="58"/>
        <v>0</v>
      </c>
      <c r="BO90" s="1385">
        <f t="shared" si="58"/>
        <v>0</v>
      </c>
      <c r="BP90" s="1385">
        <f t="shared" si="58"/>
        <v>0</v>
      </c>
      <c r="BQ90" s="1385">
        <f t="shared" si="58"/>
        <v>0</v>
      </c>
      <c r="BR90" s="1385">
        <f t="shared" si="58"/>
        <v>0</v>
      </c>
      <c r="BS90" s="1385">
        <f t="shared" si="58"/>
        <v>0</v>
      </c>
      <c r="BT90" s="1385">
        <f t="shared" si="58"/>
        <v>0</v>
      </c>
      <c r="BU90" s="1385">
        <f t="shared" si="58"/>
        <v>0</v>
      </c>
      <c r="BV90" s="1385">
        <f t="shared" si="58"/>
        <v>0</v>
      </c>
      <c r="BW90" s="1385">
        <f t="shared" ca="1" si="58"/>
        <v>-1413708.1926848951</v>
      </c>
      <c r="BX90" s="1385">
        <f t="shared" si="58"/>
        <v>0</v>
      </c>
      <c r="BY90" s="1385">
        <f t="shared" si="58"/>
        <v>0</v>
      </c>
      <c r="BZ90" s="1385">
        <f t="shared" si="58"/>
        <v>0</v>
      </c>
      <c r="CA90" s="1385">
        <f t="shared" si="58"/>
        <v>0</v>
      </c>
      <c r="CB90" s="1385">
        <f t="shared" si="58"/>
        <v>0</v>
      </c>
      <c r="CC90" s="1385">
        <f t="shared" si="58"/>
        <v>0</v>
      </c>
      <c r="CD90" s="1385">
        <f t="shared" si="58"/>
        <v>0</v>
      </c>
      <c r="CE90" s="1385">
        <f t="shared" si="58"/>
        <v>0</v>
      </c>
      <c r="CF90" s="1385">
        <f t="shared" si="58"/>
        <v>0</v>
      </c>
      <c r="CG90" s="1385">
        <f t="shared" si="58"/>
        <v>0</v>
      </c>
      <c r="CH90" s="1385">
        <f t="shared" si="58"/>
        <v>0</v>
      </c>
      <c r="CI90" s="1385">
        <f t="shared" ca="1" si="58"/>
        <v>-1433129.5277398853</v>
      </c>
      <c r="CJ90" s="1385">
        <f t="shared" si="58"/>
        <v>0</v>
      </c>
      <c r="CK90" s="1385">
        <f t="shared" si="58"/>
        <v>0</v>
      </c>
      <c r="CL90" s="1385">
        <f t="shared" si="58"/>
        <v>0</v>
      </c>
      <c r="CM90" s="1385">
        <f t="shared" si="58"/>
        <v>0</v>
      </c>
      <c r="CN90" s="1385">
        <f t="shared" si="58"/>
        <v>0</v>
      </c>
      <c r="CO90" s="1385">
        <f t="shared" si="58"/>
        <v>0</v>
      </c>
      <c r="CP90" s="1385">
        <f t="shared" si="58"/>
        <v>0</v>
      </c>
      <c r="CQ90" s="1385">
        <f t="shared" si="58"/>
        <v>0</v>
      </c>
      <c r="CR90" s="1385">
        <f t="shared" si="58"/>
        <v>0</v>
      </c>
      <c r="CS90" s="1385">
        <f t="shared" si="58"/>
        <v>0</v>
      </c>
      <c r="CT90" s="1385">
        <f t="shared" si="58"/>
        <v>0</v>
      </c>
      <c r="CU90" s="1385">
        <f t="shared" ref="CU90:FF90" ca="1" si="59">IF(MONTH(CU81)=12,-SUMIFS($G$35:$X$35,$G$8:$X$8,CU79),0)</f>
        <v>-1449663.1958015214</v>
      </c>
      <c r="CV90" s="1385">
        <f t="shared" si="59"/>
        <v>0</v>
      </c>
      <c r="CW90" s="1385">
        <f t="shared" si="59"/>
        <v>0</v>
      </c>
      <c r="CX90" s="1385">
        <f t="shared" si="59"/>
        <v>0</v>
      </c>
      <c r="CY90" s="1385">
        <f t="shared" si="59"/>
        <v>0</v>
      </c>
      <c r="CZ90" s="1385">
        <f t="shared" si="59"/>
        <v>0</v>
      </c>
      <c r="DA90" s="1385">
        <f t="shared" si="59"/>
        <v>0</v>
      </c>
      <c r="DB90" s="1385">
        <f t="shared" si="59"/>
        <v>0</v>
      </c>
      <c r="DC90" s="1385">
        <f t="shared" si="59"/>
        <v>0</v>
      </c>
      <c r="DD90" s="1385">
        <f t="shared" si="59"/>
        <v>0</v>
      </c>
      <c r="DE90" s="1385">
        <f t="shared" si="59"/>
        <v>0</v>
      </c>
      <c r="DF90" s="1385">
        <f t="shared" si="59"/>
        <v>0</v>
      </c>
      <c r="DG90" s="1385">
        <f t="shared" ca="1" si="59"/>
        <v>-1465405.7045974359</v>
      </c>
      <c r="DH90" s="1385">
        <f t="shared" si="59"/>
        <v>0</v>
      </c>
      <c r="DI90" s="1385">
        <f t="shared" si="59"/>
        <v>0</v>
      </c>
      <c r="DJ90" s="1385">
        <f t="shared" si="59"/>
        <v>0</v>
      </c>
      <c r="DK90" s="1385">
        <f t="shared" si="59"/>
        <v>0</v>
      </c>
      <c r="DL90" s="1385">
        <f t="shared" si="59"/>
        <v>0</v>
      </c>
      <c r="DM90" s="1385">
        <f t="shared" si="59"/>
        <v>0</v>
      </c>
      <c r="DN90" s="1385">
        <f t="shared" si="59"/>
        <v>0</v>
      </c>
      <c r="DO90" s="1385">
        <f t="shared" si="59"/>
        <v>0</v>
      </c>
      <c r="DP90" s="1385">
        <f t="shared" si="59"/>
        <v>0</v>
      </c>
      <c r="DQ90" s="1385">
        <f t="shared" si="59"/>
        <v>0</v>
      </c>
      <c r="DR90" s="1385">
        <f t="shared" si="59"/>
        <v>0</v>
      </c>
      <c r="DS90" s="1385">
        <f t="shared" ca="1" si="59"/>
        <v>-1480327.6441193402</v>
      </c>
      <c r="DT90" s="1385">
        <f t="shared" si="59"/>
        <v>0</v>
      </c>
      <c r="DU90" s="1385">
        <f t="shared" si="59"/>
        <v>0</v>
      </c>
      <c r="DV90" s="1385">
        <f t="shared" si="59"/>
        <v>0</v>
      </c>
      <c r="DW90" s="1385">
        <f t="shared" si="59"/>
        <v>0</v>
      </c>
      <c r="DX90" s="1385">
        <f t="shared" si="59"/>
        <v>0</v>
      </c>
      <c r="DY90" s="1385">
        <f t="shared" si="59"/>
        <v>0</v>
      </c>
      <c r="DZ90" s="1385">
        <f t="shared" si="59"/>
        <v>0</v>
      </c>
      <c r="EA90" s="1385">
        <f t="shared" si="59"/>
        <v>0</v>
      </c>
      <c r="EB90" s="1385">
        <f t="shared" si="59"/>
        <v>0</v>
      </c>
      <c r="EC90" s="1385">
        <f t="shared" si="59"/>
        <v>0</v>
      </c>
      <c r="ED90" s="1385">
        <f t="shared" si="59"/>
        <v>0</v>
      </c>
      <c r="EE90" s="1385">
        <f t="shared" ca="1" si="59"/>
        <v>-1521125.4906282951</v>
      </c>
      <c r="EF90" s="1385">
        <f t="shared" si="59"/>
        <v>0</v>
      </c>
      <c r="EG90" s="1385">
        <f t="shared" si="59"/>
        <v>0</v>
      </c>
      <c r="EH90" s="1385">
        <f t="shared" si="59"/>
        <v>0</v>
      </c>
      <c r="EI90" s="1385">
        <f t="shared" si="59"/>
        <v>0</v>
      </c>
      <c r="EJ90" s="1385">
        <f t="shared" si="59"/>
        <v>0</v>
      </c>
      <c r="EK90" s="1385">
        <f t="shared" si="59"/>
        <v>0</v>
      </c>
      <c r="EL90" s="1385">
        <f t="shared" si="59"/>
        <v>0</v>
      </c>
      <c r="EM90" s="1385">
        <f t="shared" si="59"/>
        <v>0</v>
      </c>
      <c r="EN90" s="1385">
        <f t="shared" si="59"/>
        <v>0</v>
      </c>
      <c r="EO90" s="1385">
        <f t="shared" si="59"/>
        <v>0</v>
      </c>
      <c r="EP90" s="1385">
        <f t="shared" si="59"/>
        <v>0</v>
      </c>
      <c r="EQ90" s="1385">
        <f t="shared" ca="1" si="59"/>
        <v>-1548046.4543495004</v>
      </c>
      <c r="ER90" s="1385">
        <f t="shared" si="59"/>
        <v>0</v>
      </c>
      <c r="ES90" s="1385">
        <f t="shared" si="59"/>
        <v>0</v>
      </c>
      <c r="ET90" s="1385">
        <f t="shared" si="59"/>
        <v>0</v>
      </c>
      <c r="EU90" s="1385">
        <f t="shared" si="59"/>
        <v>0</v>
      </c>
      <c r="EV90" s="1385">
        <f t="shared" si="59"/>
        <v>0</v>
      </c>
      <c r="EW90" s="1385">
        <f t="shared" si="59"/>
        <v>0</v>
      </c>
      <c r="EX90" s="1385">
        <f t="shared" si="59"/>
        <v>0</v>
      </c>
      <c r="EY90" s="1385">
        <f t="shared" si="59"/>
        <v>0</v>
      </c>
      <c r="EZ90" s="1385">
        <f t="shared" si="59"/>
        <v>0</v>
      </c>
      <c r="FA90" s="1385">
        <f t="shared" si="59"/>
        <v>0</v>
      </c>
      <c r="FB90" s="1385">
        <f t="shared" si="59"/>
        <v>0</v>
      </c>
      <c r="FC90" s="1385">
        <f t="shared" ca="1" si="59"/>
        <v>-1551101.7799923487</v>
      </c>
      <c r="FD90" s="1385">
        <f t="shared" si="59"/>
        <v>0</v>
      </c>
      <c r="FE90" s="1385">
        <f t="shared" si="59"/>
        <v>0</v>
      </c>
      <c r="FF90" s="1385">
        <f t="shared" si="59"/>
        <v>0</v>
      </c>
      <c r="FG90" s="1385">
        <f t="shared" ref="FG90:HR90" si="60">IF(MONTH(FG81)=12,-SUMIFS($G$35:$X$35,$G$8:$X$8,FG79),0)</f>
        <v>0</v>
      </c>
      <c r="FH90" s="1385">
        <f t="shared" si="60"/>
        <v>0</v>
      </c>
      <c r="FI90" s="1385">
        <f t="shared" si="60"/>
        <v>0</v>
      </c>
      <c r="FJ90" s="1385">
        <f t="shared" si="60"/>
        <v>0</v>
      </c>
      <c r="FK90" s="1385">
        <f t="shared" si="60"/>
        <v>0</v>
      </c>
      <c r="FL90" s="1385">
        <f t="shared" si="60"/>
        <v>0</v>
      </c>
      <c r="FM90" s="1385">
        <f t="shared" si="60"/>
        <v>0</v>
      </c>
      <c r="FN90" s="1385">
        <f t="shared" si="60"/>
        <v>0</v>
      </c>
      <c r="FO90" s="1385">
        <f t="shared" ca="1" si="60"/>
        <v>-1553191.9550562913</v>
      </c>
      <c r="FP90" s="1385">
        <f t="shared" si="60"/>
        <v>0</v>
      </c>
      <c r="FQ90" s="1385">
        <f t="shared" si="60"/>
        <v>0</v>
      </c>
      <c r="FR90" s="1385">
        <f t="shared" si="60"/>
        <v>0</v>
      </c>
      <c r="FS90" s="1385">
        <f t="shared" si="60"/>
        <v>0</v>
      </c>
      <c r="FT90" s="1385">
        <f t="shared" si="60"/>
        <v>0</v>
      </c>
      <c r="FU90" s="1385">
        <f t="shared" si="60"/>
        <v>0</v>
      </c>
      <c r="FV90" s="1385">
        <f t="shared" si="60"/>
        <v>0</v>
      </c>
      <c r="FW90" s="1385">
        <f t="shared" si="60"/>
        <v>0</v>
      </c>
      <c r="FX90" s="1385">
        <f t="shared" si="60"/>
        <v>0</v>
      </c>
      <c r="FY90" s="1385">
        <f t="shared" si="60"/>
        <v>0</v>
      </c>
      <c r="FZ90" s="1385">
        <f t="shared" si="60"/>
        <v>0</v>
      </c>
      <c r="GA90" s="1385">
        <f t="shared" ca="1" si="60"/>
        <v>-1554251.9631491639</v>
      </c>
      <c r="GB90" s="1385">
        <f t="shared" si="60"/>
        <v>0</v>
      </c>
      <c r="GC90" s="1385">
        <f t="shared" si="60"/>
        <v>0</v>
      </c>
      <c r="GD90" s="1385">
        <f t="shared" si="60"/>
        <v>0</v>
      </c>
      <c r="GE90" s="1385">
        <f t="shared" si="60"/>
        <v>0</v>
      </c>
      <c r="GF90" s="1385">
        <f t="shared" si="60"/>
        <v>0</v>
      </c>
      <c r="GG90" s="1385">
        <f t="shared" si="60"/>
        <v>0</v>
      </c>
      <c r="GH90" s="1385">
        <f t="shared" si="60"/>
        <v>0</v>
      </c>
      <c r="GI90" s="1385">
        <f t="shared" si="60"/>
        <v>0</v>
      </c>
      <c r="GJ90" s="1385">
        <f t="shared" si="60"/>
        <v>0</v>
      </c>
      <c r="GK90" s="1385">
        <f t="shared" si="60"/>
        <v>0</v>
      </c>
      <c r="GL90" s="1385">
        <f t="shared" si="60"/>
        <v>0</v>
      </c>
      <c r="GM90" s="1385">
        <f t="shared" ca="1" si="60"/>
        <v>-1538322.2683392027</v>
      </c>
      <c r="GN90" s="1385">
        <f t="shared" si="60"/>
        <v>0</v>
      </c>
      <c r="GO90" s="1385">
        <f t="shared" si="60"/>
        <v>0</v>
      </c>
      <c r="GP90" s="1385">
        <f t="shared" si="60"/>
        <v>0</v>
      </c>
      <c r="GQ90" s="1385">
        <f t="shared" si="60"/>
        <v>0</v>
      </c>
      <c r="GR90" s="1385">
        <f t="shared" si="60"/>
        <v>0</v>
      </c>
      <c r="GS90" s="1385">
        <f t="shared" si="60"/>
        <v>0</v>
      </c>
      <c r="GT90" s="1385">
        <f t="shared" si="60"/>
        <v>0</v>
      </c>
      <c r="GU90" s="1385">
        <f t="shared" si="60"/>
        <v>0</v>
      </c>
      <c r="GV90" s="1385">
        <f t="shared" si="60"/>
        <v>0</v>
      </c>
      <c r="GW90" s="1385">
        <f t="shared" si="60"/>
        <v>0</v>
      </c>
      <c r="GX90" s="1385">
        <f t="shared" si="60"/>
        <v>0</v>
      </c>
      <c r="GY90" s="1385">
        <f t="shared" ca="1" si="60"/>
        <v>-1461403.6992905987</v>
      </c>
      <c r="GZ90" s="1385">
        <f t="shared" si="60"/>
        <v>0</v>
      </c>
      <c r="HA90" s="1385">
        <f t="shared" si="60"/>
        <v>0</v>
      </c>
      <c r="HB90" s="1385">
        <f t="shared" si="60"/>
        <v>0</v>
      </c>
      <c r="HC90" s="1385">
        <f t="shared" si="60"/>
        <v>0</v>
      </c>
      <c r="HD90" s="1385">
        <f t="shared" si="60"/>
        <v>0</v>
      </c>
      <c r="HE90" s="1385">
        <f t="shared" si="60"/>
        <v>0</v>
      </c>
      <c r="HF90" s="1385">
        <f t="shared" si="60"/>
        <v>0</v>
      </c>
      <c r="HG90" s="1385">
        <f t="shared" si="60"/>
        <v>0</v>
      </c>
      <c r="HH90" s="1385">
        <f t="shared" si="60"/>
        <v>0</v>
      </c>
      <c r="HI90" s="1385">
        <f t="shared" si="60"/>
        <v>0</v>
      </c>
      <c r="HJ90" s="1385">
        <f t="shared" si="60"/>
        <v>0</v>
      </c>
      <c r="HK90" s="1385">
        <f t="shared" ca="1" si="60"/>
        <v>-1382535.2592324857</v>
      </c>
      <c r="HL90" s="1385">
        <f t="shared" si="60"/>
        <v>0</v>
      </c>
      <c r="HM90" s="1385">
        <f t="shared" si="60"/>
        <v>0</v>
      </c>
      <c r="HN90" s="1385">
        <f t="shared" si="60"/>
        <v>0</v>
      </c>
      <c r="HO90" s="1385">
        <f t="shared" si="60"/>
        <v>0</v>
      </c>
      <c r="HP90" s="1385">
        <f t="shared" si="60"/>
        <v>0</v>
      </c>
      <c r="HQ90" s="1385">
        <f t="shared" si="60"/>
        <v>0</v>
      </c>
      <c r="HR90" s="1385">
        <f t="shared" si="60"/>
        <v>0</v>
      </c>
      <c r="HS90" s="1385">
        <f t="shared" ref="HS90:IA90" si="61">IF(MONTH(HS81)=12,-SUMIFS($G$35:$X$35,$G$8:$X$8,HS79),0)</f>
        <v>0</v>
      </c>
      <c r="HT90" s="1385">
        <f t="shared" si="61"/>
        <v>0</v>
      </c>
      <c r="HU90" s="1385">
        <f t="shared" si="61"/>
        <v>0</v>
      </c>
      <c r="HV90" s="1385">
        <f t="shared" si="61"/>
        <v>0</v>
      </c>
      <c r="HW90" s="1385">
        <f t="shared" ca="1" si="61"/>
        <v>-1301664.2218650782</v>
      </c>
      <c r="HX90" s="1385">
        <f t="shared" si="61"/>
        <v>0</v>
      </c>
      <c r="HY90" s="1385">
        <f t="shared" si="61"/>
        <v>0</v>
      </c>
      <c r="HZ90" s="1385">
        <f t="shared" si="61"/>
        <v>0</v>
      </c>
      <c r="IA90" s="1385">
        <f t="shared" si="61"/>
        <v>0</v>
      </c>
      <c r="IB90" s="1463">
        <f ca="1">-SUMIFS($G$35:$X$35,$G$8:$X$8,IB79)</f>
        <v>-507807.40406167338</v>
      </c>
      <c r="IC90" s="1385">
        <f t="shared" ref="IC90" si="62">IF(MONTH(IC81)=12,-SUMIFS($G$35:$X$35,$G$8:$X$8,IC79),0)</f>
        <v>0</v>
      </c>
    </row>
    <row r="91" spans="3:237" ht="14.25" thickBot="1" x14ac:dyDescent="0.35">
      <c r="C91" s="560" t="s">
        <v>9</v>
      </c>
      <c r="D91" s="454"/>
      <c r="E91" s="454"/>
      <c r="F91" s="538"/>
      <c r="G91" s="1388">
        <f>SUM(G82:G90)</f>
        <v>18979389.365623254</v>
      </c>
      <c r="H91" s="1388">
        <f ca="1">SUM(H82:H90)</f>
        <v>3502366.042165651</v>
      </c>
      <c r="I91" s="1388">
        <f t="shared" ref="I91:X91" ca="1" si="63">SUM(I82:I90)</f>
        <v>704805.56890360243</v>
      </c>
      <c r="J91" s="1388">
        <f t="shared" ca="1" si="63"/>
        <v>8155216.5838580215</v>
      </c>
      <c r="K91" s="1388">
        <f ca="1">SUM(K82:K90)</f>
        <v>10301731.6402766</v>
      </c>
      <c r="L91" s="1388">
        <f t="shared" ca="1" si="63"/>
        <v>10382164.877521144</v>
      </c>
      <c r="M91" s="1388">
        <f t="shared" ca="1" si="63"/>
        <v>10458666.167074356</v>
      </c>
      <c r="N91" s="1388">
        <f t="shared" ca="1" si="63"/>
        <v>10531180.19901122</v>
      </c>
      <c r="O91" s="1388">
        <f t="shared" ca="1" si="63"/>
        <v>-7609918.0041940138</v>
      </c>
      <c r="P91" s="1388">
        <f t="shared" ca="1" si="63"/>
        <v>14529143.021339426</v>
      </c>
      <c r="Q91" s="1388">
        <f t="shared" ca="1" si="63"/>
        <v>14543716.948649883</v>
      </c>
      <c r="R91" s="1388">
        <f t="shared" ca="1" si="63"/>
        <v>14553599.106940936</v>
      </c>
      <c r="S91" s="1388">
        <f t="shared" ca="1" si="63"/>
        <v>14558397.903587203</v>
      </c>
      <c r="T91" s="1388">
        <f t="shared" ca="1" si="63"/>
        <v>14477594.912329659</v>
      </c>
      <c r="U91" s="1388">
        <f t="shared" ca="1" si="63"/>
        <v>14091412.978444684</v>
      </c>
      <c r="V91" s="1388">
        <f t="shared" ca="1" si="63"/>
        <v>13705379.840345552</v>
      </c>
      <c r="W91" s="1388">
        <f t="shared" ca="1" si="63"/>
        <v>17619251.367972184</v>
      </c>
      <c r="X91" s="1389">
        <f t="shared" ca="1" si="63"/>
        <v>5518828.5090164524</v>
      </c>
      <c r="Z91" s="560" t="s">
        <v>9</v>
      </c>
      <c r="AA91" s="454"/>
      <c r="AB91" s="454"/>
      <c r="AC91" s="538">
        <f t="shared" ref="AC91" si="64">SUM(AC82:AC90)</f>
        <v>0</v>
      </c>
      <c r="AD91" s="1388">
        <f>SUM(AD82:AD90)</f>
        <v>0</v>
      </c>
      <c r="AE91" s="1388">
        <f>SUM(AE82:AE90)</f>
        <v>0</v>
      </c>
      <c r="AF91" s="1388">
        <f t="shared" ref="AF91:AG91" si="65">SUM(AF82:AF90)</f>
        <v>0</v>
      </c>
      <c r="AG91" s="1388">
        <f t="shared" si="65"/>
        <v>15550731.582548335</v>
      </c>
      <c r="AH91" s="1388">
        <f>SUM(AH82:AH90)</f>
        <v>-476376.75552374753</v>
      </c>
      <c r="AI91" s="1388">
        <f t="shared" ref="AI91:AO91" si="66">SUM(AI82:AI90)</f>
        <v>4278151.7538816696</v>
      </c>
      <c r="AJ91" s="1388">
        <f t="shared" si="66"/>
        <v>-300514.91278499761</v>
      </c>
      <c r="AK91" s="1388">
        <f t="shared" si="66"/>
        <v>3750566.2256654203</v>
      </c>
      <c r="AL91" s="1388">
        <f t="shared" si="66"/>
        <v>-300514.91278499761</v>
      </c>
      <c r="AM91" s="1388">
        <f t="shared" si="66"/>
        <v>-3522653.615378405</v>
      </c>
      <c r="AN91" s="1388">
        <f t="shared" ca="1" si="66"/>
        <v>-4356744.9942672178</v>
      </c>
      <c r="AO91" s="1388">
        <f t="shared" ca="1" si="66"/>
        <v>4316514.5565247312</v>
      </c>
      <c r="AP91" s="1388">
        <f t="shared" ref="AP91:DA91" ca="1" si="67">SUM(AP82:AP90)</f>
        <v>-307938.77680860297</v>
      </c>
      <c r="AQ91" s="1388">
        <f t="shared" ca="1" si="67"/>
        <v>3775660.2522738422</v>
      </c>
      <c r="AR91" s="1388">
        <f t="shared" ca="1" si="67"/>
        <v>-6857938.7768086027</v>
      </c>
      <c r="AS91" s="1388">
        <f t="shared" ca="1" si="67"/>
        <v>4324538.3065247312</v>
      </c>
      <c r="AT91" s="1388">
        <f t="shared" ca="1" si="67"/>
        <v>-840769.33105949149</v>
      </c>
      <c r="AU91" s="1388">
        <f t="shared" ca="1" si="67"/>
        <v>4324538.3065247312</v>
      </c>
      <c r="AV91" s="1388">
        <f t="shared" ca="1" si="67"/>
        <v>-299915.02680860297</v>
      </c>
      <c r="AW91" s="1388">
        <f t="shared" ca="1" si="67"/>
        <v>3783684.0022738422</v>
      </c>
      <c r="AX91" s="1388">
        <f t="shared" ca="1" si="67"/>
        <v>-299915.02680860297</v>
      </c>
      <c r="AY91" s="1388">
        <f t="shared" ca="1" si="67"/>
        <v>-4059347.4493951127</v>
      </c>
      <c r="AZ91" s="1388">
        <f t="shared" ca="1" si="67"/>
        <v>-7370261.6057086084</v>
      </c>
      <c r="BA91" s="1388">
        <f t="shared" ca="1" si="67"/>
        <v>4366394.5913971765</v>
      </c>
      <c r="BB91" s="1388">
        <f t="shared" ca="1" si="67"/>
        <v>-304298.74193615606</v>
      </c>
      <c r="BC91" s="1388">
        <f t="shared" ca="1" si="67"/>
        <v>3811937.8013943788</v>
      </c>
      <c r="BD91" s="1388">
        <f t="shared" ca="1" si="67"/>
        <v>-6854298.7419361565</v>
      </c>
      <c r="BE91" s="1388">
        <f t="shared" ca="1" si="67"/>
        <v>4374418.3413971765</v>
      </c>
      <c r="BF91" s="1388">
        <f t="shared" ca="1" si="67"/>
        <v>-850731.78193895449</v>
      </c>
      <c r="BG91" s="1388">
        <f t="shared" ca="1" si="67"/>
        <v>4374418.3413971765</v>
      </c>
      <c r="BH91" s="1388">
        <f t="shared" ca="1" si="67"/>
        <v>-296274.99193615606</v>
      </c>
      <c r="BI91" s="1388">
        <f t="shared" ca="1" si="67"/>
        <v>3819961.5513943788</v>
      </c>
      <c r="BJ91" s="1388">
        <f t="shared" ca="1" si="67"/>
        <v>-296274.99193615606</v>
      </c>
      <c r="BK91" s="1388">
        <f t="shared" ca="1" si="67"/>
        <v>-4070184.2026844937</v>
      </c>
      <c r="BL91" s="1388">
        <f t="shared" ca="1" si="67"/>
        <v>-881150.47671928792</v>
      </c>
      <c r="BM91" s="1388">
        <f t="shared" ca="1" si="67"/>
        <v>4408038.6219948176</v>
      </c>
      <c r="BN91" s="1388">
        <f t="shared" ca="1" si="67"/>
        <v>-309361.3780051819</v>
      </c>
      <c r="BO91" s="1388">
        <f t="shared" ca="1" si="67"/>
        <v>3839637.2437234488</v>
      </c>
      <c r="BP91" s="1388">
        <f t="shared" ca="1" si="67"/>
        <v>-6029361.3780051824</v>
      </c>
      <c r="BQ91" s="1388">
        <f t="shared" ca="1" si="67"/>
        <v>4415045.6219948176</v>
      </c>
      <c r="BR91" s="1388">
        <f t="shared" ca="1" si="67"/>
        <v>-870755.75627655117</v>
      </c>
      <c r="BS91" s="1388">
        <f t="shared" ca="1" si="67"/>
        <v>4415045.6219948176</v>
      </c>
      <c r="BT91" s="1388">
        <f t="shared" ca="1" si="67"/>
        <v>-302354.3780051819</v>
      </c>
      <c r="BU91" s="1388">
        <f t="shared" ca="1" si="67"/>
        <v>3846644.2437234488</v>
      </c>
      <c r="BV91" s="1388">
        <f t="shared" ca="1" si="67"/>
        <v>-302354.3780051819</v>
      </c>
      <c r="BW91" s="1388">
        <f t="shared" ca="1" si="67"/>
        <v>-4073857.0245567458</v>
      </c>
      <c r="BX91" s="1388">
        <f t="shared" ca="1" si="67"/>
        <v>-901515.26115118572</v>
      </c>
      <c r="BY91" s="1388">
        <f t="shared" ca="1" si="67"/>
        <v>4449003.8022045176</v>
      </c>
      <c r="BZ91" s="1388">
        <f t="shared" ca="1" si="67"/>
        <v>-315569.53112881584</v>
      </c>
      <c r="CA91" s="1388">
        <f t="shared" ca="1" si="67"/>
        <v>3866307.1292696237</v>
      </c>
      <c r="CB91" s="1388">
        <f t="shared" ca="1" si="67"/>
        <v>-3983569.5311288158</v>
      </c>
      <c r="CC91" s="1388">
        <f t="shared" ca="1" si="67"/>
        <v>4453497.1022045175</v>
      </c>
      <c r="CD91" s="1388">
        <f t="shared" ca="1" si="67"/>
        <v>-893772.90406370931</v>
      </c>
      <c r="CE91" s="1388">
        <f t="shared" ca="1" si="67"/>
        <v>4453497.1022045175</v>
      </c>
      <c r="CF91" s="1388">
        <f t="shared" ca="1" si="67"/>
        <v>-311076.23112881585</v>
      </c>
      <c r="CG91" s="1388">
        <f t="shared" ca="1" si="67"/>
        <v>3870800.4292696235</v>
      </c>
      <c r="CH91" s="1388">
        <f t="shared" ca="1" si="67"/>
        <v>-311076.23112881585</v>
      </c>
      <c r="CI91" s="1388">
        <f t="shared" ca="1" si="67"/>
        <v>-4074794.2351460345</v>
      </c>
      <c r="CJ91" s="1388">
        <f t="shared" ca="1" si="67"/>
        <v>-925195.00383258262</v>
      </c>
      <c r="CK91" s="1388">
        <f t="shared" ca="1" si="67"/>
        <v>4487482.6580971899</v>
      </c>
      <c r="CL91" s="1388">
        <f t="shared" ca="1" si="67"/>
        <v>-324744.00856947695</v>
      </c>
      <c r="CM91" s="1388">
        <f t="shared" ca="1" si="67"/>
        <v>3890131.1638379833</v>
      </c>
      <c r="CN91" s="1388">
        <f t="shared" ca="1" si="67"/>
        <v>-3992744.0085694771</v>
      </c>
      <c r="CO91" s="1388">
        <f t="shared" ca="1" si="67"/>
        <v>4491975.9580971897</v>
      </c>
      <c r="CP91" s="1388">
        <f t="shared" ca="1" si="67"/>
        <v>-917602.20282868331</v>
      </c>
      <c r="CQ91" s="1388">
        <f t="shared" ca="1" si="67"/>
        <v>4491975.9580971897</v>
      </c>
      <c r="CR91" s="1388">
        <f t="shared" ca="1" si="67"/>
        <v>-320250.70856947696</v>
      </c>
      <c r="CS91" s="1388">
        <f t="shared" ca="1" si="67"/>
        <v>3894624.4638379836</v>
      </c>
      <c r="CT91" s="1388">
        <f t="shared" ca="1" si="67"/>
        <v>-320250.70856947696</v>
      </c>
      <c r="CU91" s="1388">
        <f t="shared" ca="1" si="67"/>
        <v>-4073238.6835072134</v>
      </c>
      <c r="CV91" s="1388">
        <f t="shared" ca="1" si="67"/>
        <v>-949740.16380771424</v>
      </c>
      <c r="CW91" s="1388">
        <f t="shared" ca="1" si="67"/>
        <v>4525960.1633228408</v>
      </c>
      <c r="CX91" s="1388">
        <f t="shared" ca="1" si="67"/>
        <v>-334386.50334382581</v>
      </c>
      <c r="CY91" s="1388">
        <f t="shared" ca="1" si="67"/>
        <v>3913585.278983016</v>
      </c>
      <c r="CZ91" s="1388">
        <f t="shared" ca="1" si="67"/>
        <v>-4002386.5033438257</v>
      </c>
      <c r="DA91" s="1388">
        <f t="shared" ca="1" si="67"/>
        <v>4530453.4633228416</v>
      </c>
      <c r="DB91" s="1388">
        <f t="shared" ref="DB91:FM91" ca="1" si="68">SUM(DB82:DB90)</f>
        <v>-942268.08768365055</v>
      </c>
      <c r="DC91" s="1388">
        <f t="shared" ca="1" si="68"/>
        <v>4530453.4633228416</v>
      </c>
      <c r="DD91" s="1388">
        <f t="shared" ca="1" si="68"/>
        <v>-329893.20334382576</v>
      </c>
      <c r="DE91" s="1388">
        <f t="shared" ca="1" si="68"/>
        <v>3918078.5789830158</v>
      </c>
      <c r="DF91" s="1388">
        <f t="shared" ca="1" si="68"/>
        <v>-329893.20334382576</v>
      </c>
      <c r="DG91" s="1388">
        <f t="shared" ca="1" si="68"/>
        <v>-4071297.1159935328</v>
      </c>
      <c r="DH91" s="1388">
        <f t="shared" ca="1" si="68"/>
        <v>-975103.07736004551</v>
      </c>
      <c r="DI91" s="1388">
        <f t="shared" ca="1" si="68"/>
        <v>4564433.6300678961</v>
      </c>
      <c r="DJ91" s="1388">
        <f t="shared" ca="1" si="68"/>
        <v>-344513.03659877216</v>
      </c>
      <c r="DK91" s="1388">
        <f t="shared" ca="1" si="68"/>
        <v>3936657.517386924</v>
      </c>
      <c r="DL91" s="1388">
        <f t="shared" ca="1" si="68"/>
        <v>-4012513.0365987723</v>
      </c>
      <c r="DM91" s="1388">
        <f t="shared" ca="1" si="68"/>
        <v>4568926.9300678959</v>
      </c>
      <c r="DN91" s="1388">
        <f t="shared" ca="1" si="68"/>
        <v>-967795.84927974385</v>
      </c>
      <c r="DO91" s="1388">
        <f t="shared" ca="1" si="68"/>
        <v>4568926.9300678959</v>
      </c>
      <c r="DP91" s="1388">
        <f t="shared" ca="1" si="68"/>
        <v>-340019.73659877217</v>
      </c>
      <c r="DQ91" s="1388">
        <f t="shared" ca="1" si="68"/>
        <v>3941150.8173869243</v>
      </c>
      <c r="DR91" s="1388">
        <f t="shared" ca="1" si="68"/>
        <v>-340019.73659877217</v>
      </c>
      <c r="DS91" s="1388">
        <f t="shared" ca="1" si="68"/>
        <v>-4068951.1529314294</v>
      </c>
      <c r="DT91" s="1388">
        <f t="shared" ca="1" si="68"/>
        <v>-1001325.1430609671</v>
      </c>
      <c r="DU91" s="1388">
        <f t="shared" ca="1" si="68"/>
        <v>4602899.8232937157</v>
      </c>
      <c r="DV91" s="1388">
        <f t="shared" ca="1" si="68"/>
        <v>-355140.17670628492</v>
      </c>
      <c r="DW91" s="1388">
        <f t="shared" ca="1" si="68"/>
        <v>3959335.1413788171</v>
      </c>
      <c r="DX91" s="1388">
        <f t="shared" ca="1" si="68"/>
        <v>-22363140.176706284</v>
      </c>
      <c r="DY91" s="1388">
        <f t="shared" ca="1" si="68"/>
        <v>4629859.6232937155</v>
      </c>
      <c r="DZ91" s="1388">
        <f t="shared" ca="1" si="68"/>
        <v>-971745.0586211828</v>
      </c>
      <c r="EA91" s="1388">
        <f t="shared" ca="1" si="68"/>
        <v>4629859.6232937155</v>
      </c>
      <c r="EB91" s="1388">
        <f t="shared" ca="1" si="68"/>
        <v>-328180.37670628494</v>
      </c>
      <c r="EC91" s="1388">
        <f t="shared" ca="1" si="68"/>
        <v>3986294.941378817</v>
      </c>
      <c r="ED91" s="1388">
        <f t="shared" ca="1" si="68"/>
        <v>-328180.37670628494</v>
      </c>
      <c r="EE91" s="1388">
        <f t="shared" ca="1" si="68"/>
        <v>-4070455.8483254942</v>
      </c>
      <c r="EF91" s="1388">
        <f t="shared" ca="1" si="68"/>
        <v>-1006028.8861938699</v>
      </c>
      <c r="EG91" s="1388">
        <f t="shared" ca="1" si="68"/>
        <v>4663808.0191050339</v>
      </c>
      <c r="EH91" s="1388">
        <f t="shared" ca="1" si="68"/>
        <v>-343818.64756163303</v>
      </c>
      <c r="EI91" s="1388">
        <f t="shared" ca="1" si="68"/>
        <v>4004057.6854399764</v>
      </c>
      <c r="EJ91" s="1388">
        <f t="shared" ca="1" si="68"/>
        <v>-343818.64756163303</v>
      </c>
      <c r="EK91" s="1388">
        <f t="shared" ca="1" si="68"/>
        <v>4663808.0191050339</v>
      </c>
      <c r="EL91" s="1388">
        <f t="shared" ca="1" si="68"/>
        <v>-1003568.9812266908</v>
      </c>
      <c r="EM91" s="1388">
        <f t="shared" ca="1" si="68"/>
        <v>4663808.0191050339</v>
      </c>
      <c r="EN91" s="1388">
        <f t="shared" ca="1" si="68"/>
        <v>-343818.64756163303</v>
      </c>
      <c r="EO91" s="1388">
        <f t="shared" ca="1" si="68"/>
        <v>4004057.6854399764</v>
      </c>
      <c r="EP91" s="1388">
        <f t="shared" ca="1" si="68"/>
        <v>-343818.64756163303</v>
      </c>
      <c r="EQ91" s="1388">
        <f t="shared" ca="1" si="68"/>
        <v>-4085523.9491885332</v>
      </c>
      <c r="ER91" s="1388">
        <f t="shared" ca="1" si="68"/>
        <v>-1038602.3164913456</v>
      </c>
      <c r="ES91" s="1388">
        <f t="shared" ca="1" si="68"/>
        <v>4697700.8575478848</v>
      </c>
      <c r="ET91" s="1388">
        <f t="shared" ca="1" si="68"/>
        <v>-359992.47578544868</v>
      </c>
      <c r="EU91" s="1388">
        <f t="shared" ca="1" si="68"/>
        <v>4021357.8029911504</v>
      </c>
      <c r="EV91" s="1388">
        <f t="shared" ca="1" si="68"/>
        <v>-359992.47578544868</v>
      </c>
      <c r="EW91" s="1388">
        <f t="shared" ca="1" si="68"/>
        <v>4697700.8575478848</v>
      </c>
      <c r="EX91" s="1388">
        <f t="shared" ca="1" si="68"/>
        <v>-1036335.5303421826</v>
      </c>
      <c r="EY91" s="1388">
        <f t="shared" ca="1" si="68"/>
        <v>4697700.8575478848</v>
      </c>
      <c r="EZ91" s="1388">
        <f t="shared" ca="1" si="68"/>
        <v>-359992.47578544868</v>
      </c>
      <c r="FA91" s="1388">
        <f t="shared" ca="1" si="68"/>
        <v>4021357.8029911504</v>
      </c>
      <c r="FB91" s="1388">
        <f t="shared" ca="1" si="68"/>
        <v>-359992.47578544868</v>
      </c>
      <c r="FC91" s="1388">
        <f t="shared" ca="1" si="68"/>
        <v>-4077193.4800007455</v>
      </c>
      <c r="FD91" s="1388">
        <f t="shared" ca="1" si="68"/>
        <v>-1072117.4517544452</v>
      </c>
      <c r="FE91" s="1388">
        <f t="shared" ca="1" si="68"/>
        <v>4731559.5063268729</v>
      </c>
      <c r="FF91" s="1388">
        <f t="shared" ca="1" si="68"/>
        <v>-376720.49367312668</v>
      </c>
      <c r="FG91" s="1388">
        <f t="shared" ca="1" si="68"/>
        <v>4038206.4239480379</v>
      </c>
      <c r="FH91" s="1388">
        <f t="shared" ca="1" si="68"/>
        <v>-376720.49367312668</v>
      </c>
      <c r="FI91" s="1388">
        <f t="shared" ca="1" si="68"/>
        <v>4731559.5063268729</v>
      </c>
      <c r="FJ91" s="1388">
        <f t="shared" ca="1" si="68"/>
        <v>-1070073.5760519626</v>
      </c>
      <c r="FK91" s="1388">
        <f t="shared" ca="1" si="68"/>
        <v>4731559.5063268729</v>
      </c>
      <c r="FL91" s="1388">
        <f t="shared" ca="1" si="68"/>
        <v>-376720.49367312668</v>
      </c>
      <c r="FM91" s="1388">
        <f t="shared" ca="1" si="68"/>
        <v>4038206.4239480379</v>
      </c>
      <c r="FN91" s="1388">
        <f t="shared" ref="FN91:HY91" ca="1" si="69">SUM(FN82:FN90)</f>
        <v>-376720.49367312668</v>
      </c>
      <c r="FO91" s="1388">
        <f t="shared" ca="1" si="69"/>
        <v>-4068419.257436824</v>
      </c>
      <c r="FP91" s="1388">
        <f t="shared" ca="1" si="69"/>
        <v>-1106660.5074365269</v>
      </c>
      <c r="FQ91" s="1388">
        <f t="shared" ca="1" si="69"/>
        <v>4765338.2354172543</v>
      </c>
      <c r="FR91" s="1388">
        <f t="shared" ca="1" si="69"/>
        <v>-394021.7645827462</v>
      </c>
      <c r="FS91" s="1388">
        <f t="shared" ca="1" si="69"/>
        <v>4054547.3230165904</v>
      </c>
      <c r="FT91" s="1388">
        <f t="shared" ca="1" si="69"/>
        <v>-394021.7645827462</v>
      </c>
      <c r="FU91" s="1388">
        <f t="shared" ca="1" si="69"/>
        <v>4765338.2354172543</v>
      </c>
      <c r="FV91" s="1388">
        <f t="shared" ca="1" si="69"/>
        <v>-1104812.6769834096</v>
      </c>
      <c r="FW91" s="1388">
        <f t="shared" ca="1" si="69"/>
        <v>4765338.2354172543</v>
      </c>
      <c r="FX91" s="1388">
        <f t="shared" ca="1" si="69"/>
        <v>-394021.7645827462</v>
      </c>
      <c r="FY91" s="1388">
        <f t="shared" ca="1" si="69"/>
        <v>4054547.3230165904</v>
      </c>
      <c r="FZ91" s="1388">
        <f t="shared" ca="1" si="69"/>
        <v>-394021.7645827462</v>
      </c>
      <c r="GA91" s="1388">
        <f t="shared" ca="1" si="69"/>
        <v>-4059151.2059467994</v>
      </c>
      <c r="GB91" s="1388">
        <f t="shared" ca="1" si="69"/>
        <v>-1142085.4910371336</v>
      </c>
      <c r="GC91" s="1388">
        <f t="shared" ca="1" si="69"/>
        <v>4801805.4749392644</v>
      </c>
      <c r="GD91" s="1388">
        <f t="shared" ca="1" si="69"/>
        <v>-440883.27838676283</v>
      </c>
      <c r="GE91" s="1388">
        <f t="shared" ca="1" si="69"/>
        <v>4073138.1710917251</v>
      </c>
      <c r="GF91" s="1388">
        <f t="shared" ca="1" si="69"/>
        <v>-409141.19172740169</v>
      </c>
      <c r="GG91" s="1388">
        <f t="shared" ca="1" si="69"/>
        <v>4770063.3882799037</v>
      </c>
      <c r="GH91" s="1388">
        <f t="shared" ca="1" si="69"/>
        <v>-1137808.4955749416</v>
      </c>
      <c r="GI91" s="1388">
        <f t="shared" ca="1" si="69"/>
        <v>4801805.4749392644</v>
      </c>
      <c r="GJ91" s="1388">
        <f t="shared" ca="1" si="69"/>
        <v>-440883.27838676283</v>
      </c>
      <c r="GK91" s="1388">
        <f t="shared" ca="1" si="69"/>
        <v>4073138.1710917251</v>
      </c>
      <c r="GL91" s="1388">
        <f t="shared" ca="1" si="69"/>
        <v>-409141.19172740169</v>
      </c>
      <c r="GM91" s="1388">
        <f t="shared" ca="1" si="69"/>
        <v>-4062412.8411718188</v>
      </c>
      <c r="GN91" s="1388">
        <f t="shared" ca="1" si="69"/>
        <v>-1175428.7861491565</v>
      </c>
      <c r="GO91" s="1388">
        <f t="shared" ca="1" si="69"/>
        <v>4848926.6580225714</v>
      </c>
      <c r="GP91" s="1388">
        <f t="shared" ca="1" si="69"/>
        <v>-597915.52724688081</v>
      </c>
      <c r="GQ91" s="1388">
        <f t="shared" ca="1" si="69"/>
        <v>4101933.3714832664</v>
      </c>
      <c r="GR91" s="1388">
        <f t="shared" ca="1" si="69"/>
        <v>-414126.67531076306</v>
      </c>
      <c r="GS91" s="1388">
        <f t="shared" ca="1" si="69"/>
        <v>4665137.8060864536</v>
      </c>
      <c r="GT91" s="1388">
        <f t="shared" ca="1" si="69"/>
        <v>-1161119.9618500685</v>
      </c>
      <c r="GU91" s="1388">
        <f t="shared" ca="1" si="69"/>
        <v>4848926.6580225714</v>
      </c>
      <c r="GV91" s="1388">
        <f t="shared" ca="1" si="69"/>
        <v>-597915.52724688081</v>
      </c>
      <c r="GW91" s="1388">
        <f t="shared" ca="1" si="69"/>
        <v>4101933.3714832664</v>
      </c>
      <c r="GX91" s="1388">
        <f t="shared" ca="1" si="69"/>
        <v>-414126.67531076306</v>
      </c>
      <c r="GY91" s="1388">
        <f t="shared" ca="1" si="69"/>
        <v>-4114811.7335389173</v>
      </c>
      <c r="GZ91" s="1388">
        <f t="shared" ca="1" si="69"/>
        <v>-1199543.7850675755</v>
      </c>
      <c r="HA91" s="1388">
        <f t="shared" ca="1" si="69"/>
        <v>4896618.3965736795</v>
      </c>
      <c r="HB91" s="1388">
        <f t="shared" ca="1" si="69"/>
        <v>-758096.62445201119</v>
      </c>
      <c r="HC91" s="1388">
        <f t="shared" ca="1" si="69"/>
        <v>4130838.2288779109</v>
      </c>
      <c r="HD91" s="1388">
        <f t="shared" ca="1" si="69"/>
        <v>-419074.93675965397</v>
      </c>
      <c r="HE91" s="1388">
        <f t="shared" ca="1" si="69"/>
        <v>4557596.7088813223</v>
      </c>
      <c r="HF91" s="1388">
        <f t="shared" ca="1" si="69"/>
        <v>-1184855.1044554226</v>
      </c>
      <c r="HG91" s="1388">
        <f t="shared" ca="1" si="69"/>
        <v>4896618.3965736795</v>
      </c>
      <c r="HH91" s="1388">
        <f t="shared" ca="1" si="69"/>
        <v>-758096.62445201119</v>
      </c>
      <c r="HI91" s="1388">
        <f t="shared" ca="1" si="69"/>
        <v>4130838.2288779109</v>
      </c>
      <c r="HJ91" s="1388">
        <f t="shared" ca="1" si="69"/>
        <v>-419074.93675965397</v>
      </c>
      <c r="HK91" s="1388">
        <f t="shared" ca="1" si="69"/>
        <v>-4168388.1074926304</v>
      </c>
      <c r="HL91" s="1388">
        <f t="shared" ca="1" si="69"/>
        <v>-1224154.1765096537</v>
      </c>
      <c r="HM91" s="1388">
        <f t="shared" ca="1" si="69"/>
        <v>4944871.4494913686</v>
      </c>
      <c r="HN91" s="1388">
        <f t="shared" ca="1" si="69"/>
        <v>-921500.36084208731</v>
      </c>
      <c r="HO91" s="1388">
        <f t="shared" ca="1" si="69"/>
        <v>4159831.910578052</v>
      </c>
      <c r="HP91" s="1388">
        <f t="shared" ca="1" si="69"/>
        <v>-423981.88384196488</v>
      </c>
      <c r="HQ91" s="1388">
        <f t="shared" ca="1" si="69"/>
        <v>4447352.9724912466</v>
      </c>
      <c r="HR91" s="1388">
        <f t="shared" ca="1" si="69"/>
        <v>-1209021.4227552821</v>
      </c>
      <c r="HS91" s="1388">
        <f t="shared" ca="1" si="69"/>
        <v>4944871.4494913686</v>
      </c>
      <c r="HT91" s="1388">
        <f t="shared" ca="1" si="69"/>
        <v>-921500.36084208731</v>
      </c>
      <c r="HU91" s="1388">
        <f t="shared" ca="1" si="69"/>
        <v>4159831.910578052</v>
      </c>
      <c r="HV91" s="1388">
        <f t="shared" ca="1" si="69"/>
        <v>-423981.88384196488</v>
      </c>
      <c r="HW91" s="1388">
        <f t="shared" ca="1" si="69"/>
        <v>86631.763975139009</v>
      </c>
      <c r="HX91" s="1388">
        <f t="shared" ca="1" si="69"/>
        <v>-1249179.8155856926</v>
      </c>
      <c r="HY91" s="1388">
        <f t="shared" ca="1" si="69"/>
        <v>4993698.5554848639</v>
      </c>
      <c r="HZ91" s="1388">
        <f t="shared" ref="HZ91:IA91" ca="1" si="70">SUM(HZ82:HZ90)</f>
        <v>-1088202.4123933637</v>
      </c>
      <c r="IA91" s="1388">
        <f t="shared" ca="1" si="70"/>
        <v>1477644.3388345428</v>
      </c>
      <c r="IB91" s="1388">
        <f t="shared" ref="IB91:IC91" ca="1" si="71">SUM(IB82:IB90)</f>
        <v>1384867.8426761057</v>
      </c>
      <c r="IC91" s="1388">
        <f t="shared" si="71"/>
        <v>0</v>
      </c>
    </row>
    <row r="92" spans="3:237" x14ac:dyDescent="0.3">
      <c r="C92" s="561" t="s">
        <v>501</v>
      </c>
      <c r="D92" s="459"/>
      <c r="E92" s="459"/>
      <c r="F92" s="539"/>
      <c r="G92" s="1390">
        <f>F93</f>
        <v>0</v>
      </c>
      <c r="H92" s="1390">
        <f>G93</f>
        <v>18979389.365623254</v>
      </c>
      <c r="I92" s="1390">
        <f t="shared" ref="I92:X92" ca="1" si="72">H93</f>
        <v>22481755.407788906</v>
      </c>
      <c r="J92" s="1390">
        <f t="shared" ca="1" si="72"/>
        <v>23186560.976692509</v>
      </c>
      <c r="K92" s="1390">
        <f t="shared" ca="1" si="72"/>
        <v>31341777.56055053</v>
      </c>
      <c r="L92" s="1390">
        <f t="shared" ca="1" si="72"/>
        <v>41643509.200827129</v>
      </c>
      <c r="M92" s="1390">
        <f t="shared" ca="1" si="72"/>
        <v>52025674.078348272</v>
      </c>
      <c r="N92" s="1390">
        <f t="shared" ca="1" si="72"/>
        <v>62484340.245422632</v>
      </c>
      <c r="O92" s="1390">
        <f t="shared" ca="1" si="72"/>
        <v>73015520.444433853</v>
      </c>
      <c r="P92" s="1390">
        <f t="shared" ca="1" si="72"/>
        <v>65405602.440239839</v>
      </c>
      <c r="Q92" s="1390">
        <f t="shared" ca="1" si="72"/>
        <v>79934745.461579263</v>
      </c>
      <c r="R92" s="1390">
        <f t="shared" ca="1" si="72"/>
        <v>94478462.410229146</v>
      </c>
      <c r="S92" s="1390">
        <f t="shared" ca="1" si="72"/>
        <v>109032061.51717009</v>
      </c>
      <c r="T92" s="1390">
        <f t="shared" ca="1" si="72"/>
        <v>123590459.42075729</v>
      </c>
      <c r="U92" s="1390">
        <f t="shared" ca="1" si="72"/>
        <v>138068054.33308697</v>
      </c>
      <c r="V92" s="1390">
        <f t="shared" ca="1" si="72"/>
        <v>152159467.31153166</v>
      </c>
      <c r="W92" s="1390">
        <f t="shared" ca="1" si="72"/>
        <v>165864847.15187722</v>
      </c>
      <c r="X92" s="1391">
        <f t="shared" ca="1" si="72"/>
        <v>183484098.51984942</v>
      </c>
      <c r="Z92" s="561" t="s">
        <v>501</v>
      </c>
      <c r="AA92" s="459"/>
      <c r="AB92" s="459"/>
      <c r="AC92" s="539">
        <v>0</v>
      </c>
      <c r="AD92" s="1390">
        <f>AC93</f>
        <v>0</v>
      </c>
      <c r="AE92" s="1390">
        <f>AD93</f>
        <v>0</v>
      </c>
      <c r="AF92" s="1390">
        <f t="shared" ref="AF92" si="73">AE93</f>
        <v>0</v>
      </c>
      <c r="AG92" s="1390">
        <f t="shared" ref="AG92" si="74">AF93</f>
        <v>0</v>
      </c>
      <c r="AH92" s="1390">
        <f t="shared" ref="AH92" si="75">AG93</f>
        <v>15550731.582548335</v>
      </c>
      <c r="AI92" s="1390">
        <f t="shared" ref="AI92" si="76">AH93</f>
        <v>15074354.827024588</v>
      </c>
      <c r="AJ92" s="1390">
        <f t="shared" ref="AJ92" si="77">AI93</f>
        <v>19352506.580906257</v>
      </c>
      <c r="AK92" s="1390">
        <f t="shared" ref="AK92" si="78">AJ93</f>
        <v>19051991.66812126</v>
      </c>
      <c r="AL92" s="1390">
        <f t="shared" ref="AL92" si="79">AK93</f>
        <v>22802557.89378668</v>
      </c>
      <c r="AM92" s="1390">
        <f t="shared" ref="AM92" si="80">AL93</f>
        <v>22502042.981001683</v>
      </c>
      <c r="AN92" s="1390">
        <f t="shared" ref="AN92" si="81">AM93</f>
        <v>18979389.365623277</v>
      </c>
      <c r="AO92" s="1390">
        <f t="shared" ref="AO92" ca="1" si="82">AN93</f>
        <v>14622644.371356059</v>
      </c>
      <c r="AP92" s="1390">
        <f t="shared" ref="AP92" ca="1" si="83">AO93</f>
        <v>18939158.92788079</v>
      </c>
      <c r="AQ92" s="1390">
        <f t="shared" ref="AQ92" ca="1" si="84">AP93</f>
        <v>18631220.151072185</v>
      </c>
      <c r="AR92" s="1390">
        <f t="shared" ref="AR92" ca="1" si="85">AQ93</f>
        <v>22406880.403346028</v>
      </c>
      <c r="AS92" s="1390">
        <f t="shared" ref="AS92" ca="1" si="86">AR93</f>
        <v>15548941.626537425</v>
      </c>
      <c r="AT92" s="1390">
        <f t="shared" ref="AT92" ca="1" si="87">AS93</f>
        <v>19873479.933062159</v>
      </c>
      <c r="AU92" s="1390">
        <f t="shared" ref="AU92" ca="1" si="88">AT93</f>
        <v>19032710.602002665</v>
      </c>
      <c r="AV92" s="1390">
        <f t="shared" ref="AV92" ca="1" si="89">AU93</f>
        <v>23357248.908527397</v>
      </c>
      <c r="AW92" s="1390">
        <f t="shared" ref="AW92" ca="1" si="90">AV93</f>
        <v>23057333.881718792</v>
      </c>
      <c r="AX92" s="1390">
        <f t="shared" ref="AX92" ca="1" si="91">AW93</f>
        <v>26841017.883992635</v>
      </c>
      <c r="AY92" s="1390">
        <f t="shared" ref="AY92" ca="1" si="92">AX93</f>
        <v>26541102.85718403</v>
      </c>
      <c r="AZ92" s="1390">
        <f t="shared" ref="AZ92" ca="1" si="93">AY93</f>
        <v>22481755.407788917</v>
      </c>
      <c r="BA92" s="1390">
        <f t="shared" ref="BA92" ca="1" si="94">AZ93</f>
        <v>15111493.802080309</v>
      </c>
      <c r="BB92" s="1390">
        <f t="shared" ref="BB92" ca="1" si="95">BA93</f>
        <v>19477888.393477485</v>
      </c>
      <c r="BC92" s="1390">
        <f t="shared" ref="BC92" ca="1" si="96">BB93</f>
        <v>19173589.65154133</v>
      </c>
      <c r="BD92" s="1390">
        <f t="shared" ref="BD92" ca="1" si="97">BC93</f>
        <v>22985527.452935711</v>
      </c>
      <c r="BE92" s="1390">
        <f t="shared" ref="BE92" ca="1" si="98">BD93</f>
        <v>16131228.710999554</v>
      </c>
      <c r="BF92" s="1390">
        <f t="shared" ref="BF92" ca="1" si="99">BE93</f>
        <v>20505647.05239673</v>
      </c>
      <c r="BG92" s="1390">
        <f t="shared" ref="BG92" ca="1" si="100">BF93</f>
        <v>19654915.270457774</v>
      </c>
      <c r="BH92" s="1390">
        <f t="shared" ref="BH92" ca="1" si="101">BG93</f>
        <v>24029333.611854952</v>
      </c>
      <c r="BI92" s="1390">
        <f t="shared" ref="BI92" ca="1" si="102">BH93</f>
        <v>23733058.619918797</v>
      </c>
      <c r="BJ92" s="1390">
        <f t="shared" ref="BJ92" ca="1" si="103">BI93</f>
        <v>27553020.171313174</v>
      </c>
      <c r="BK92" s="1390">
        <f t="shared" ref="BK92" ca="1" si="104">BJ93</f>
        <v>27256745.179377019</v>
      </c>
      <c r="BL92" s="1390">
        <f t="shared" ref="BL92" ca="1" si="105">BK93</f>
        <v>23186560.976692528</v>
      </c>
      <c r="BM92" s="1390">
        <f t="shared" ref="BM92" ca="1" si="106">BL93</f>
        <v>22305410.499973241</v>
      </c>
      <c r="BN92" s="1390">
        <f t="shared" ref="BN92" ca="1" si="107">BM93</f>
        <v>26713449.121968061</v>
      </c>
      <c r="BO92" s="1390">
        <f t="shared" ref="BO92" ca="1" si="108">BN93</f>
        <v>26404087.74396288</v>
      </c>
      <c r="BP92" s="1390">
        <f t="shared" ref="BP92" ca="1" si="109">BO93</f>
        <v>30243724.987686329</v>
      </c>
      <c r="BQ92" s="1390">
        <f t="shared" ref="BQ92" ca="1" si="110">BP93</f>
        <v>24214363.609681144</v>
      </c>
      <c r="BR92" s="1390">
        <f t="shared" ref="BR92" ca="1" si="111">BQ93</f>
        <v>28629409.23167596</v>
      </c>
      <c r="BS92" s="1390">
        <f t="shared" ref="BS92" ca="1" si="112">BR93</f>
        <v>27758653.475399408</v>
      </c>
      <c r="BT92" s="1390">
        <f t="shared" ref="BT92" ca="1" si="113">BS93</f>
        <v>32173699.097394228</v>
      </c>
      <c r="BU92" s="1390">
        <f t="shared" ref="BU92" ca="1" si="114">BT93</f>
        <v>31871344.719389047</v>
      </c>
      <c r="BV92" s="1390">
        <f t="shared" ref="BV92" ca="1" si="115">BU93</f>
        <v>35717988.963112496</v>
      </c>
      <c r="BW92" s="1390">
        <f t="shared" ref="BW92" ca="1" si="116">BV93</f>
        <v>35415634.585107312</v>
      </c>
      <c r="BX92" s="1390">
        <f t="shared" ref="BX92" ca="1" si="117">BW93</f>
        <v>31341777.560550567</v>
      </c>
      <c r="BY92" s="1390">
        <f t="shared" ref="BY92" ca="1" si="118">BX93</f>
        <v>30440262.29939938</v>
      </c>
      <c r="BZ92" s="1390">
        <f t="shared" ref="BZ92" ca="1" si="119">BY93</f>
        <v>34889266.101603895</v>
      </c>
      <c r="CA92" s="1390">
        <f t="shared" ref="CA92" ca="1" si="120">BZ93</f>
        <v>34573696.570475079</v>
      </c>
      <c r="CB92" s="1390">
        <f t="shared" ref="CB92" ca="1" si="121">CA93</f>
        <v>38440003.699744701</v>
      </c>
      <c r="CC92" s="1390">
        <f t="shared" ref="CC92" ca="1" si="122">CB93</f>
        <v>34456434.168615885</v>
      </c>
      <c r="CD92" s="1390">
        <f t="shared" ref="CD92" ca="1" si="123">CC93</f>
        <v>38909931.270820402</v>
      </c>
      <c r="CE92" s="1390">
        <f t="shared" ref="CE92" ca="1" si="124">CD93</f>
        <v>38016158.366756693</v>
      </c>
      <c r="CF92" s="1390">
        <f t="shared" ref="CF92" ca="1" si="125">CE93</f>
        <v>42469655.468961209</v>
      </c>
      <c r="CG92" s="1390">
        <f t="shared" ref="CG92" ca="1" si="126">CF93</f>
        <v>42158579.23783239</v>
      </c>
      <c r="CH92" s="1390">
        <f t="shared" ref="CH92" ca="1" si="127">CG93</f>
        <v>46029379.667102017</v>
      </c>
      <c r="CI92" s="1390">
        <f t="shared" ref="CI92" ca="1" si="128">CH93</f>
        <v>45718303.435973197</v>
      </c>
      <c r="CJ92" s="1390">
        <f t="shared" ref="CJ92" ca="1" si="129">CI93</f>
        <v>41643509.200827166</v>
      </c>
      <c r="CK92" s="1390">
        <f t="shared" ref="CK92" ca="1" si="130">CJ93</f>
        <v>40718314.19699458</v>
      </c>
      <c r="CL92" s="1390">
        <f t="shared" ref="CL92" ca="1" si="131">CK93</f>
        <v>45205796.855091773</v>
      </c>
      <c r="CM92" s="1390">
        <f t="shared" ref="CM92" ca="1" si="132">CL93</f>
        <v>44881052.846522294</v>
      </c>
      <c r="CN92" s="1390">
        <f t="shared" ref="CN92" ca="1" si="133">CM93</f>
        <v>48771184.010360278</v>
      </c>
      <c r="CO92" s="1390">
        <f t="shared" ref="CO92" ca="1" si="134">CN93</f>
        <v>44778440.001790799</v>
      </c>
      <c r="CP92" s="1390">
        <f t="shared" ref="CP92" ca="1" si="135">CO93</f>
        <v>49270415.959887989</v>
      </c>
      <c r="CQ92" s="1390">
        <f t="shared" ref="CQ92" ca="1" si="136">CP93</f>
        <v>48352813.757059306</v>
      </c>
      <c r="CR92" s="1390">
        <f t="shared" ref="CR92" ca="1" si="137">CQ93</f>
        <v>52844789.715156496</v>
      </c>
      <c r="CS92" s="1390">
        <f t="shared" ref="CS92" ca="1" si="138">CR93</f>
        <v>52524539.006587021</v>
      </c>
      <c r="CT92" s="1390">
        <f t="shared" ref="CT92" ca="1" si="139">CS93</f>
        <v>56419163.470425002</v>
      </c>
      <c r="CU92" s="1390">
        <f t="shared" ref="CU92" ca="1" si="140">CT93</f>
        <v>56098912.761855528</v>
      </c>
      <c r="CV92" s="1390">
        <f t="shared" ref="CV92" ca="1" si="141">CU93</f>
        <v>52025674.078348316</v>
      </c>
      <c r="CW92" s="1390">
        <f t="shared" ref="CW92" ca="1" si="142">CV93</f>
        <v>51075933.914540604</v>
      </c>
      <c r="CX92" s="1390">
        <f t="shared" ref="CX92" ca="1" si="143">CW93</f>
        <v>55601894.077863447</v>
      </c>
      <c r="CY92" s="1390">
        <f t="shared" ref="CY92" ca="1" si="144">CX93</f>
        <v>55267507.574519619</v>
      </c>
      <c r="CZ92" s="1390">
        <f t="shared" ref="CZ92" ca="1" si="145">CY93</f>
        <v>59181092.853502639</v>
      </c>
      <c r="DA92" s="1390">
        <f t="shared" ref="DA92" ca="1" si="146">CZ93</f>
        <v>55178706.350158811</v>
      </c>
      <c r="DB92" s="1390">
        <f t="shared" ref="DB92" ca="1" si="147">DA93</f>
        <v>59709159.813481651</v>
      </c>
      <c r="DC92" s="1390">
        <f t="shared" ref="DC92" ca="1" si="148">DB93</f>
        <v>58766891.725798003</v>
      </c>
      <c r="DD92" s="1390">
        <f t="shared" ref="DD92" ca="1" si="149">DC93</f>
        <v>63297345.189120844</v>
      </c>
      <c r="DE92" s="1390">
        <f t="shared" ref="DE92" ca="1" si="150">DD93</f>
        <v>62967451.98577702</v>
      </c>
      <c r="DF92" s="1390">
        <f t="shared" ref="DF92" ca="1" si="151">DE93</f>
        <v>66885530.564760037</v>
      </c>
      <c r="DG92" s="1390">
        <f t="shared" ref="DG92" ca="1" si="152">DF93</f>
        <v>66555637.361416213</v>
      </c>
      <c r="DH92" s="1390">
        <f t="shared" ref="DH92" ca="1" si="153">DG93</f>
        <v>62484340.245422684</v>
      </c>
      <c r="DI92" s="1390">
        <f t="shared" ref="DI92" ca="1" si="154">DH93</f>
        <v>61509237.168062635</v>
      </c>
      <c r="DJ92" s="1390">
        <f t="shared" ref="DJ92" ca="1" si="155">DI93</f>
        <v>66073670.798130527</v>
      </c>
      <c r="DK92" s="1390">
        <f t="shared" ref="DK92" ca="1" si="156">DJ93</f>
        <v>65729157.761531755</v>
      </c>
      <c r="DL92" s="1390">
        <f t="shared" ref="DL92" ca="1" si="157">DK93</f>
        <v>69665815.278918684</v>
      </c>
      <c r="DM92" s="1390">
        <f t="shared" ref="DM92" ca="1" si="158">DL93</f>
        <v>65653302.242319912</v>
      </c>
      <c r="DN92" s="1390">
        <f t="shared" ref="DN92" ca="1" si="159">DM93</f>
        <v>70222229.172387809</v>
      </c>
      <c r="DO92" s="1390">
        <f t="shared" ref="DO92" ca="1" si="160">DN93</f>
        <v>69254433.323108062</v>
      </c>
      <c r="DP92" s="1390">
        <f t="shared" ref="DP92" ca="1" si="161">DO93</f>
        <v>73823360.253175959</v>
      </c>
      <c r="DQ92" s="1390">
        <f t="shared" ref="DQ92" ca="1" si="162">DP93</f>
        <v>73483340.516577184</v>
      </c>
      <c r="DR92" s="1390">
        <f t="shared" ref="DR92" ca="1" si="163">DQ93</f>
        <v>77424491.333964109</v>
      </c>
      <c r="DS92" s="1390">
        <f t="shared" ref="DS92" ca="1" si="164">DR93</f>
        <v>77084471.597365335</v>
      </c>
      <c r="DT92" s="1390">
        <f t="shared" ref="DT92" ca="1" si="165">DS93</f>
        <v>73015520.444433898</v>
      </c>
      <c r="DU92" s="1390">
        <f t="shared" ref="DU92" ca="1" si="166">DT93</f>
        <v>72014195.30137293</v>
      </c>
      <c r="DV92" s="1390">
        <f t="shared" ref="DV92" ca="1" si="167">DU93</f>
        <v>76617095.124666646</v>
      </c>
      <c r="DW92" s="1390">
        <f t="shared" ref="DW92" ca="1" si="168">DV93</f>
        <v>76261954.947960362</v>
      </c>
      <c r="DX92" s="1390">
        <f t="shared" ref="DX92" ca="1" si="169">DW93</f>
        <v>80221290.089339182</v>
      </c>
      <c r="DY92" s="1390">
        <f t="shared" ref="DY92" ca="1" si="170">DX93</f>
        <v>57858149.912632897</v>
      </c>
      <c r="DZ92" s="1390">
        <f t="shared" ref="DZ92" ca="1" si="171">DY93</f>
        <v>62488009.53592661</v>
      </c>
      <c r="EA92" s="1390">
        <f t="shared" ref="EA92" ca="1" si="172">DZ93</f>
        <v>61516264.477305427</v>
      </c>
      <c r="EB92" s="1390">
        <f t="shared" ref="EB92" ca="1" si="173">EA93</f>
        <v>66146124.10059914</v>
      </c>
      <c r="EC92" s="1390">
        <f t="shared" ref="EC92" ca="1" si="174">EB93</f>
        <v>65817943.723892853</v>
      </c>
      <c r="ED92" s="1390">
        <f t="shared" ref="ED92" ca="1" si="175">EC93</f>
        <v>69804238.66527167</v>
      </c>
      <c r="EE92" s="1390">
        <f t="shared" ref="EE92" ca="1" si="176">ED93</f>
        <v>69476058.288565382</v>
      </c>
      <c r="EF92" s="1390">
        <f t="shared" ref="EF92" ca="1" si="177">EE93</f>
        <v>65405602.440239891</v>
      </c>
      <c r="EG92" s="1390">
        <f t="shared" ref="EG92" ca="1" si="178">EF93</f>
        <v>64399573.55404602</v>
      </c>
      <c r="EH92" s="1390">
        <f t="shared" ref="EH92" ca="1" si="179">EG93</f>
        <v>69063381.573151052</v>
      </c>
      <c r="EI92" s="1390">
        <f t="shared" ref="EI92" ca="1" si="180">EH93</f>
        <v>68719562.925589412</v>
      </c>
      <c r="EJ92" s="1390">
        <f t="shared" ref="EJ92" ca="1" si="181">EI93</f>
        <v>72723620.611029387</v>
      </c>
      <c r="EK92" s="1390">
        <f t="shared" ref="EK92" ca="1" si="182">EJ93</f>
        <v>72379801.963467747</v>
      </c>
      <c r="EL92" s="1390">
        <f t="shared" ref="EL92" ca="1" si="183">EK93</f>
        <v>77043609.982572779</v>
      </c>
      <c r="EM92" s="1390">
        <f t="shared" ref="EM92" ca="1" si="184">EL93</f>
        <v>76040041.001346081</v>
      </c>
      <c r="EN92" s="1390">
        <f t="shared" ref="EN92" ca="1" si="185">EM93</f>
        <v>80703849.020451114</v>
      </c>
      <c r="EO92" s="1390">
        <f t="shared" ref="EO92" ca="1" si="186">EN93</f>
        <v>80360030.372889474</v>
      </c>
      <c r="EP92" s="1390">
        <f t="shared" ref="EP92" ca="1" si="187">EO93</f>
        <v>84364088.058329448</v>
      </c>
      <c r="EQ92" s="1390">
        <f t="shared" ref="EQ92" ca="1" si="188">EP93</f>
        <v>84020269.410767809</v>
      </c>
      <c r="ER92" s="1390">
        <f t="shared" ref="ER92" ca="1" si="189">EQ93</f>
        <v>79934745.461579278</v>
      </c>
      <c r="ES92" s="1390">
        <f t="shared" ref="ES92" ca="1" si="190">ER93</f>
        <v>78896143.145087928</v>
      </c>
      <c r="ET92" s="1390">
        <f t="shared" ref="ET92" ca="1" si="191">ES93</f>
        <v>83593844.002635807</v>
      </c>
      <c r="EU92" s="1390">
        <f t="shared" ref="EU92" ca="1" si="192">ET93</f>
        <v>83233851.526850358</v>
      </c>
      <c r="EV92" s="1390">
        <f t="shared" ref="EV92" ca="1" si="193">EU93</f>
        <v>87255209.329841509</v>
      </c>
      <c r="EW92" s="1390">
        <f t="shared" ref="EW92" ca="1" si="194">EV93</f>
        <v>86895216.85405606</v>
      </c>
      <c r="EX92" s="1390">
        <f t="shared" ref="EX92" ca="1" si="195">EW93</f>
        <v>91592917.71160394</v>
      </c>
      <c r="EY92" s="1390">
        <f t="shared" ref="EY92" ca="1" si="196">EX93</f>
        <v>90556582.181261763</v>
      </c>
      <c r="EZ92" s="1390">
        <f t="shared" ref="EZ92" ca="1" si="197">EY93</f>
        <v>95254283.038809642</v>
      </c>
      <c r="FA92" s="1390">
        <f t="shared" ref="FA92" ca="1" si="198">EZ93</f>
        <v>94894290.563024193</v>
      </c>
      <c r="FB92" s="1390">
        <f t="shared" ref="FB92" ca="1" si="199">FA93</f>
        <v>98915648.366015345</v>
      </c>
      <c r="FC92" s="1390">
        <f t="shared" ref="FC92" ca="1" si="200">FB93</f>
        <v>98555655.890229896</v>
      </c>
      <c r="FD92" s="1390">
        <f t="shared" ref="FD92" ca="1" si="201">FC93</f>
        <v>94478462.410229146</v>
      </c>
      <c r="FE92" s="1390">
        <f t="shared" ref="FE92" ca="1" si="202">FD93</f>
        <v>93406344.958474696</v>
      </c>
      <c r="FF92" s="1390">
        <f t="shared" ref="FF92" ca="1" si="203">FE93</f>
        <v>98137904.464801565</v>
      </c>
      <c r="FG92" s="1390">
        <f t="shared" ref="FG92" ca="1" si="204">FF93</f>
        <v>97761183.971128434</v>
      </c>
      <c r="FH92" s="1390">
        <f t="shared" ref="FH92" ca="1" si="205">FG93</f>
        <v>101799390.39507647</v>
      </c>
      <c r="FI92" s="1390">
        <f t="shared" ref="FI92" ca="1" si="206">FH93</f>
        <v>101422669.90140334</v>
      </c>
      <c r="FJ92" s="1390">
        <f t="shared" ref="FJ92" ca="1" si="207">FI93</f>
        <v>106154229.40773021</v>
      </c>
      <c r="FK92" s="1390">
        <f t="shared" ref="FK92" ca="1" si="208">FJ93</f>
        <v>105084155.83167824</v>
      </c>
      <c r="FL92" s="1390">
        <f t="shared" ref="FL92" ca="1" si="209">FK93</f>
        <v>109815715.33800511</v>
      </c>
      <c r="FM92" s="1390">
        <f t="shared" ref="FM92" ca="1" si="210">FL93</f>
        <v>109438994.84433198</v>
      </c>
      <c r="FN92" s="1390">
        <f t="shared" ref="FN92" ca="1" si="211">FM93</f>
        <v>113477201.26828001</v>
      </c>
      <c r="FO92" s="1390">
        <f t="shared" ref="FO92" ca="1" si="212">FN93</f>
        <v>113100480.77460688</v>
      </c>
      <c r="FP92" s="1390">
        <f t="shared" ref="FP92" ca="1" si="213">FO93</f>
        <v>109032061.51717006</v>
      </c>
      <c r="FQ92" s="1390">
        <f t="shared" ref="FQ92" ca="1" si="214">FP93</f>
        <v>107925401.00973353</v>
      </c>
      <c r="FR92" s="1390">
        <f t="shared" ref="FR92" ca="1" si="215">FQ93</f>
        <v>112690739.24515077</v>
      </c>
      <c r="FS92" s="1390">
        <f t="shared" ref="FS92" ca="1" si="216">FR93</f>
        <v>112296717.48056802</v>
      </c>
      <c r="FT92" s="1390">
        <f t="shared" ref="FT92" ca="1" si="217">FS93</f>
        <v>116351264.80358461</v>
      </c>
      <c r="FU92" s="1390">
        <f t="shared" ref="FU92" ca="1" si="218">FT93</f>
        <v>115957243.03900185</v>
      </c>
      <c r="FV92" s="1390">
        <f t="shared" ref="FV92" ca="1" si="219">FU93</f>
        <v>120722581.2744191</v>
      </c>
      <c r="FW92" s="1390">
        <f t="shared" ref="FW92" ca="1" si="220">FV93</f>
        <v>119617768.59743568</v>
      </c>
      <c r="FX92" s="1390">
        <f t="shared" ref="FX92" ca="1" si="221">FW93</f>
        <v>124383106.83285293</v>
      </c>
      <c r="FY92" s="1390">
        <f t="shared" ref="FY92" ca="1" si="222">FX93</f>
        <v>123989085.06827018</v>
      </c>
      <c r="FZ92" s="1390">
        <f t="shared" ref="FZ92" ca="1" si="223">FY93</f>
        <v>128043632.39128676</v>
      </c>
      <c r="GA92" s="1390">
        <f t="shared" ref="GA92" ca="1" si="224">FZ93</f>
        <v>127649610.62670401</v>
      </c>
      <c r="GB92" s="1390">
        <f t="shared" ref="GB92" ca="1" si="225">GA93</f>
        <v>123590459.4207572</v>
      </c>
      <c r="GC92" s="1390">
        <f t="shared" ref="GC92" ca="1" si="226">GB93</f>
        <v>122448373.92972007</v>
      </c>
      <c r="GD92" s="1390">
        <f t="shared" ref="GD92" ca="1" si="227">GC93</f>
        <v>127250179.40465933</v>
      </c>
      <c r="GE92" s="1390">
        <f t="shared" ref="GE92" ca="1" si="228">GD93</f>
        <v>126809296.12627257</v>
      </c>
      <c r="GF92" s="1390">
        <f t="shared" ref="GF92" ca="1" si="229">GE93</f>
        <v>130882434.29736429</v>
      </c>
      <c r="GG92" s="1390">
        <f t="shared" ref="GG92" ca="1" si="230">GF93</f>
        <v>130473293.10563689</v>
      </c>
      <c r="GH92" s="1390">
        <f t="shared" ref="GH92" ca="1" si="231">GG93</f>
        <v>135243356.49391681</v>
      </c>
      <c r="GI92" s="1390">
        <f t="shared" ref="GI92" ca="1" si="232">GH93</f>
        <v>134105547.99834187</v>
      </c>
      <c r="GJ92" s="1390">
        <f t="shared" ref="GJ92" ca="1" si="233">GI93</f>
        <v>138907353.47328115</v>
      </c>
      <c r="GK92" s="1390">
        <f t="shared" ref="GK92" ca="1" si="234">GJ93</f>
        <v>138466470.19489437</v>
      </c>
      <c r="GL92" s="1390">
        <f t="shared" ref="GL92" ca="1" si="235">GK93</f>
        <v>142539608.36598611</v>
      </c>
      <c r="GM92" s="1390">
        <f t="shared" ref="GM92" ca="1" si="236">GL93</f>
        <v>142130467.17425871</v>
      </c>
      <c r="GN92" s="1390">
        <f t="shared" ref="GN92" ca="1" si="237">GM93</f>
        <v>138068054.33308688</v>
      </c>
      <c r="GO92" s="1390">
        <f t="shared" ref="GO92" ca="1" si="238">GN93</f>
        <v>136892625.54693773</v>
      </c>
      <c r="GP92" s="1390">
        <f t="shared" ref="GP92" ca="1" si="239">GO93</f>
        <v>141741552.20496032</v>
      </c>
      <c r="GQ92" s="1390">
        <f t="shared" ref="GQ92" ca="1" si="240">GP93</f>
        <v>141143636.67771342</v>
      </c>
      <c r="GR92" s="1390">
        <f t="shared" ref="GR92" ca="1" si="241">GQ93</f>
        <v>145245570.04919669</v>
      </c>
      <c r="GS92" s="1390">
        <f t="shared" ref="GS92" ca="1" si="242">GR93</f>
        <v>144831443.37388593</v>
      </c>
      <c r="GT92" s="1390">
        <f t="shared" ref="GT92" ca="1" si="243">GS93</f>
        <v>149496581.17997238</v>
      </c>
      <c r="GU92" s="1390">
        <f t="shared" ref="GU92" ca="1" si="244">GT93</f>
        <v>148335461.2181223</v>
      </c>
      <c r="GV92" s="1390">
        <f t="shared" ref="GV92" ca="1" si="245">GU93</f>
        <v>153184387.87614489</v>
      </c>
      <c r="GW92" s="1390">
        <f t="shared" ref="GW92" ca="1" si="246">GV93</f>
        <v>152586472.34889799</v>
      </c>
      <c r="GX92" s="1390">
        <f t="shared" ref="GX92" ca="1" si="247">GW93</f>
        <v>156688405.72038126</v>
      </c>
      <c r="GY92" s="1390">
        <f t="shared" ref="GY92" ca="1" si="248">GX93</f>
        <v>156274279.0450705</v>
      </c>
      <c r="GZ92" s="1390">
        <f t="shared" ref="GZ92" ca="1" si="249">GY93</f>
        <v>152159467.31153157</v>
      </c>
      <c r="HA92" s="1390">
        <f t="shared" ref="HA92" ca="1" si="250">GZ93</f>
        <v>150959923.52646399</v>
      </c>
      <c r="HB92" s="1390">
        <f t="shared" ref="HB92" ca="1" si="251">HA93</f>
        <v>155856541.92303768</v>
      </c>
      <c r="HC92" s="1390">
        <f t="shared" ref="HC92" ca="1" si="252">HB93</f>
        <v>155098445.29858565</v>
      </c>
      <c r="HD92" s="1390">
        <f t="shared" ref="HD92" ca="1" si="253">HC93</f>
        <v>159229283.52746356</v>
      </c>
      <c r="HE92" s="1390">
        <f t="shared" ref="HE92" ca="1" si="254">HD93</f>
        <v>158810208.5907039</v>
      </c>
      <c r="HF92" s="1390">
        <f t="shared" ref="HF92" ca="1" si="255">HE93</f>
        <v>163367805.29958522</v>
      </c>
      <c r="HG92" s="1390">
        <f t="shared" ref="HG92" ca="1" si="256">HF93</f>
        <v>162182950.19512981</v>
      </c>
      <c r="HH92" s="1390">
        <f t="shared" ref="HH92" ca="1" si="257">HG93</f>
        <v>167079568.5917035</v>
      </c>
      <c r="HI92" s="1390">
        <f t="shared" ref="HI92" ca="1" si="258">HH93</f>
        <v>166321471.96725148</v>
      </c>
      <c r="HJ92" s="1390">
        <f t="shared" ref="HJ92" ca="1" si="259">HI93</f>
        <v>170452310.19612938</v>
      </c>
      <c r="HK92" s="1390">
        <f t="shared" ref="HK92" ca="1" si="260">HJ93</f>
        <v>170033235.25936973</v>
      </c>
      <c r="HL92" s="1390">
        <f t="shared" ref="HL92" ca="1" si="261">HK93</f>
        <v>165864847.15187711</v>
      </c>
      <c r="HM92" s="1390">
        <f t="shared" ref="HM92" ca="1" si="262">HL93</f>
        <v>164640692.97536746</v>
      </c>
      <c r="HN92" s="1390">
        <f t="shared" ref="HN92" ca="1" si="263">HM93</f>
        <v>169585564.42485884</v>
      </c>
      <c r="HO92" s="1390">
        <f t="shared" ref="HO92" ca="1" si="264">HN93</f>
        <v>168664064.06401676</v>
      </c>
      <c r="HP92" s="1390">
        <f t="shared" ref="HP92" ca="1" si="265">HO93</f>
        <v>172823895.9745948</v>
      </c>
      <c r="HQ92" s="1390">
        <f t="shared" ref="HQ92" ca="1" si="266">HP93</f>
        <v>172399914.09075284</v>
      </c>
      <c r="HR92" s="1390">
        <f t="shared" ref="HR92" ca="1" si="267">HQ93</f>
        <v>176847267.06324407</v>
      </c>
      <c r="HS92" s="1390">
        <f t="shared" ref="HS92" ca="1" si="268">HR93</f>
        <v>175638245.6404888</v>
      </c>
      <c r="HT92" s="1390">
        <f t="shared" ref="HT92" ca="1" si="269">HS93</f>
        <v>180583117.08998019</v>
      </c>
      <c r="HU92" s="1390">
        <f t="shared" ref="HU92" ca="1" si="270">HT93</f>
        <v>179661616.72913811</v>
      </c>
      <c r="HV92" s="1390">
        <f t="shared" ref="HV92" ca="1" si="271">HU93</f>
        <v>183821448.63971615</v>
      </c>
      <c r="HW92" s="1390">
        <f t="shared" ref="HW92" ca="1" si="272">HV93</f>
        <v>183397466.75587419</v>
      </c>
      <c r="HX92" s="1390">
        <f t="shared" ref="HX92" ca="1" si="273">HW93</f>
        <v>183484098.51984933</v>
      </c>
      <c r="HY92" s="1390">
        <f t="shared" ref="HY92" ca="1" si="274">HX93</f>
        <v>182234918.70426363</v>
      </c>
      <c r="HZ92" s="1390">
        <f t="shared" ref="HZ92" ca="1" si="275">HY93</f>
        <v>187228617.25974849</v>
      </c>
      <c r="IA92" s="1390">
        <f t="shared" ref="IA92" ca="1" si="276">HZ93</f>
        <v>186140414.84735513</v>
      </c>
      <c r="IB92" s="1390">
        <f t="shared" ref="IB92" ca="1" si="277">IA93</f>
        <v>187618059.18618968</v>
      </c>
      <c r="IC92" s="1390">
        <f t="shared" ref="IC92" ca="1" si="278">IB93</f>
        <v>189002927.02886578</v>
      </c>
    </row>
    <row r="93" spans="3:237" x14ac:dyDescent="0.3">
      <c r="C93" s="562" t="s">
        <v>502</v>
      </c>
      <c r="D93" s="443"/>
      <c r="E93" s="443"/>
      <c r="F93" s="540"/>
      <c r="G93" s="1392">
        <f>G92+G91</f>
        <v>18979389.365623254</v>
      </c>
      <c r="H93" s="1392">
        <f t="shared" ref="H93:X93" ca="1" si="279">H92+H91</f>
        <v>22481755.407788906</v>
      </c>
      <c r="I93" s="1392">
        <f t="shared" ca="1" si="279"/>
        <v>23186560.976692509</v>
      </c>
      <c r="J93" s="1392">
        <f t="shared" ca="1" si="279"/>
        <v>31341777.56055053</v>
      </c>
      <c r="K93" s="1392">
        <f t="shared" ca="1" si="279"/>
        <v>41643509.200827129</v>
      </c>
      <c r="L93" s="1392">
        <f t="shared" ca="1" si="279"/>
        <v>52025674.078348272</v>
      </c>
      <c r="M93" s="1392">
        <f t="shared" ca="1" si="279"/>
        <v>62484340.245422632</v>
      </c>
      <c r="N93" s="1392">
        <f t="shared" ca="1" si="279"/>
        <v>73015520.444433853</v>
      </c>
      <c r="O93" s="1392">
        <f t="shared" ca="1" si="279"/>
        <v>65405602.440239839</v>
      </c>
      <c r="P93" s="1392">
        <f t="shared" ca="1" si="279"/>
        <v>79934745.461579263</v>
      </c>
      <c r="Q93" s="1392">
        <f t="shared" ca="1" si="279"/>
        <v>94478462.410229146</v>
      </c>
      <c r="R93" s="1392">
        <f t="shared" ca="1" si="279"/>
        <v>109032061.51717009</v>
      </c>
      <c r="S93" s="1392">
        <f t="shared" ca="1" si="279"/>
        <v>123590459.42075729</v>
      </c>
      <c r="T93" s="1392">
        <f t="shared" ca="1" si="279"/>
        <v>138068054.33308697</v>
      </c>
      <c r="U93" s="1392">
        <f t="shared" ca="1" si="279"/>
        <v>152159467.31153166</v>
      </c>
      <c r="V93" s="1392">
        <f t="shared" ca="1" si="279"/>
        <v>165864847.15187722</v>
      </c>
      <c r="W93" s="1392">
        <f t="shared" ca="1" si="279"/>
        <v>183484098.51984942</v>
      </c>
      <c r="X93" s="1393">
        <f t="shared" ca="1" si="279"/>
        <v>189002927.02886587</v>
      </c>
      <c r="Z93" s="562" t="s">
        <v>502</v>
      </c>
      <c r="AA93" s="443"/>
      <c r="AB93" s="443"/>
      <c r="AC93" s="540">
        <f t="shared" ref="AC93" si="280">AC92+AC91</f>
        <v>0</v>
      </c>
      <c r="AD93" s="1392">
        <f>AD92+AD91</f>
        <v>0</v>
      </c>
      <c r="AE93" s="1392">
        <f t="shared" ref="AE93:AO93" si="281">AE92+AE91</f>
        <v>0</v>
      </c>
      <c r="AF93" s="1392">
        <f t="shared" si="281"/>
        <v>0</v>
      </c>
      <c r="AG93" s="1392">
        <f t="shared" si="281"/>
        <v>15550731.582548335</v>
      </c>
      <c r="AH93" s="1392">
        <f t="shared" si="281"/>
        <v>15074354.827024588</v>
      </c>
      <c r="AI93" s="1392">
        <f t="shared" si="281"/>
        <v>19352506.580906257</v>
      </c>
      <c r="AJ93" s="1392">
        <f t="shared" si="281"/>
        <v>19051991.66812126</v>
      </c>
      <c r="AK93" s="1392">
        <f t="shared" si="281"/>
        <v>22802557.89378668</v>
      </c>
      <c r="AL93" s="1392">
        <f t="shared" si="281"/>
        <v>22502042.981001683</v>
      </c>
      <c r="AM93" s="1392">
        <f t="shared" si="281"/>
        <v>18979389.365623277</v>
      </c>
      <c r="AN93" s="1392">
        <f t="shared" ca="1" si="281"/>
        <v>14622644.371356059</v>
      </c>
      <c r="AO93" s="1392">
        <f t="shared" ca="1" si="281"/>
        <v>18939158.92788079</v>
      </c>
      <c r="AP93" s="1392">
        <f t="shared" ref="AP93:DA93" ca="1" si="282">AP92+AP91</f>
        <v>18631220.151072185</v>
      </c>
      <c r="AQ93" s="1392">
        <f t="shared" ca="1" si="282"/>
        <v>22406880.403346028</v>
      </c>
      <c r="AR93" s="1392">
        <f t="shared" ca="1" si="282"/>
        <v>15548941.626537425</v>
      </c>
      <c r="AS93" s="1392">
        <f t="shared" ca="1" si="282"/>
        <v>19873479.933062159</v>
      </c>
      <c r="AT93" s="1392">
        <f t="shared" ca="1" si="282"/>
        <v>19032710.602002665</v>
      </c>
      <c r="AU93" s="1392">
        <f t="shared" ca="1" si="282"/>
        <v>23357248.908527397</v>
      </c>
      <c r="AV93" s="1392">
        <f t="shared" ca="1" si="282"/>
        <v>23057333.881718792</v>
      </c>
      <c r="AW93" s="1392">
        <f t="shared" ca="1" si="282"/>
        <v>26841017.883992635</v>
      </c>
      <c r="AX93" s="1392">
        <f t="shared" ca="1" si="282"/>
        <v>26541102.85718403</v>
      </c>
      <c r="AY93" s="1392">
        <f t="shared" ca="1" si="282"/>
        <v>22481755.407788917</v>
      </c>
      <c r="AZ93" s="1392">
        <f t="shared" ca="1" si="282"/>
        <v>15111493.802080309</v>
      </c>
      <c r="BA93" s="1392">
        <f t="shared" ca="1" si="282"/>
        <v>19477888.393477485</v>
      </c>
      <c r="BB93" s="1392">
        <f t="shared" ca="1" si="282"/>
        <v>19173589.65154133</v>
      </c>
      <c r="BC93" s="1392">
        <f t="shared" ca="1" si="282"/>
        <v>22985527.452935711</v>
      </c>
      <c r="BD93" s="1392">
        <f t="shared" ca="1" si="282"/>
        <v>16131228.710999554</v>
      </c>
      <c r="BE93" s="1392">
        <f t="shared" ca="1" si="282"/>
        <v>20505647.05239673</v>
      </c>
      <c r="BF93" s="1392">
        <f t="shared" ca="1" si="282"/>
        <v>19654915.270457774</v>
      </c>
      <c r="BG93" s="1392">
        <f t="shared" ca="1" si="282"/>
        <v>24029333.611854952</v>
      </c>
      <c r="BH93" s="1392">
        <f t="shared" ca="1" si="282"/>
        <v>23733058.619918797</v>
      </c>
      <c r="BI93" s="1392">
        <f t="shared" ca="1" si="282"/>
        <v>27553020.171313174</v>
      </c>
      <c r="BJ93" s="1392">
        <f t="shared" ca="1" si="282"/>
        <v>27256745.179377019</v>
      </c>
      <c r="BK93" s="1392">
        <f t="shared" ca="1" si="282"/>
        <v>23186560.976692528</v>
      </c>
      <c r="BL93" s="1392">
        <f t="shared" ca="1" si="282"/>
        <v>22305410.499973241</v>
      </c>
      <c r="BM93" s="1392">
        <f t="shared" ca="1" si="282"/>
        <v>26713449.121968061</v>
      </c>
      <c r="BN93" s="1392">
        <f t="shared" ca="1" si="282"/>
        <v>26404087.74396288</v>
      </c>
      <c r="BO93" s="1392">
        <f t="shared" ca="1" si="282"/>
        <v>30243724.987686329</v>
      </c>
      <c r="BP93" s="1392">
        <f t="shared" ca="1" si="282"/>
        <v>24214363.609681144</v>
      </c>
      <c r="BQ93" s="1392">
        <f t="shared" ca="1" si="282"/>
        <v>28629409.23167596</v>
      </c>
      <c r="BR93" s="1392">
        <f t="shared" ca="1" si="282"/>
        <v>27758653.475399408</v>
      </c>
      <c r="BS93" s="1392">
        <f t="shared" ca="1" si="282"/>
        <v>32173699.097394228</v>
      </c>
      <c r="BT93" s="1392">
        <f t="shared" ca="1" si="282"/>
        <v>31871344.719389047</v>
      </c>
      <c r="BU93" s="1392">
        <f t="shared" ca="1" si="282"/>
        <v>35717988.963112496</v>
      </c>
      <c r="BV93" s="1392">
        <f t="shared" ca="1" si="282"/>
        <v>35415634.585107312</v>
      </c>
      <c r="BW93" s="1392">
        <f t="shared" ca="1" si="282"/>
        <v>31341777.560550567</v>
      </c>
      <c r="BX93" s="1392">
        <f t="shared" ca="1" si="282"/>
        <v>30440262.29939938</v>
      </c>
      <c r="BY93" s="1392">
        <f t="shared" ca="1" si="282"/>
        <v>34889266.101603895</v>
      </c>
      <c r="BZ93" s="1392">
        <f t="shared" ca="1" si="282"/>
        <v>34573696.570475079</v>
      </c>
      <c r="CA93" s="1392">
        <f t="shared" ca="1" si="282"/>
        <v>38440003.699744701</v>
      </c>
      <c r="CB93" s="1392">
        <f t="shared" ca="1" si="282"/>
        <v>34456434.168615885</v>
      </c>
      <c r="CC93" s="1392">
        <f t="shared" ca="1" si="282"/>
        <v>38909931.270820402</v>
      </c>
      <c r="CD93" s="1392">
        <f t="shared" ca="1" si="282"/>
        <v>38016158.366756693</v>
      </c>
      <c r="CE93" s="1392">
        <f t="shared" ca="1" si="282"/>
        <v>42469655.468961209</v>
      </c>
      <c r="CF93" s="1392">
        <f t="shared" ca="1" si="282"/>
        <v>42158579.23783239</v>
      </c>
      <c r="CG93" s="1392">
        <f t="shared" ca="1" si="282"/>
        <v>46029379.667102017</v>
      </c>
      <c r="CH93" s="1392">
        <f t="shared" ca="1" si="282"/>
        <v>45718303.435973197</v>
      </c>
      <c r="CI93" s="1392">
        <f t="shared" ca="1" si="282"/>
        <v>41643509.200827166</v>
      </c>
      <c r="CJ93" s="1392">
        <f t="shared" ca="1" si="282"/>
        <v>40718314.19699458</v>
      </c>
      <c r="CK93" s="1392">
        <f t="shared" ca="1" si="282"/>
        <v>45205796.855091773</v>
      </c>
      <c r="CL93" s="1392">
        <f t="shared" ca="1" si="282"/>
        <v>44881052.846522294</v>
      </c>
      <c r="CM93" s="1392">
        <f t="shared" ca="1" si="282"/>
        <v>48771184.010360278</v>
      </c>
      <c r="CN93" s="1392">
        <f t="shared" ca="1" si="282"/>
        <v>44778440.001790799</v>
      </c>
      <c r="CO93" s="1392">
        <f t="shared" ca="1" si="282"/>
        <v>49270415.959887989</v>
      </c>
      <c r="CP93" s="1392">
        <f t="shared" ca="1" si="282"/>
        <v>48352813.757059306</v>
      </c>
      <c r="CQ93" s="1392">
        <f t="shared" ca="1" si="282"/>
        <v>52844789.715156496</v>
      </c>
      <c r="CR93" s="1392">
        <f t="shared" ca="1" si="282"/>
        <v>52524539.006587021</v>
      </c>
      <c r="CS93" s="1392">
        <f t="shared" ca="1" si="282"/>
        <v>56419163.470425002</v>
      </c>
      <c r="CT93" s="1392">
        <f t="shared" ca="1" si="282"/>
        <v>56098912.761855528</v>
      </c>
      <c r="CU93" s="1392">
        <f t="shared" ca="1" si="282"/>
        <v>52025674.078348316</v>
      </c>
      <c r="CV93" s="1392">
        <f t="shared" ca="1" si="282"/>
        <v>51075933.914540604</v>
      </c>
      <c r="CW93" s="1392">
        <f t="shared" ca="1" si="282"/>
        <v>55601894.077863447</v>
      </c>
      <c r="CX93" s="1392">
        <f t="shared" ca="1" si="282"/>
        <v>55267507.574519619</v>
      </c>
      <c r="CY93" s="1392">
        <f t="shared" ca="1" si="282"/>
        <v>59181092.853502639</v>
      </c>
      <c r="CZ93" s="1392">
        <f t="shared" ca="1" si="282"/>
        <v>55178706.350158811</v>
      </c>
      <c r="DA93" s="1392">
        <f t="shared" ca="1" si="282"/>
        <v>59709159.813481651</v>
      </c>
      <c r="DB93" s="1392">
        <f t="shared" ref="DB93:FM93" ca="1" si="283">DB92+DB91</f>
        <v>58766891.725798003</v>
      </c>
      <c r="DC93" s="1392">
        <f t="shared" ca="1" si="283"/>
        <v>63297345.189120844</v>
      </c>
      <c r="DD93" s="1392">
        <f t="shared" ca="1" si="283"/>
        <v>62967451.98577702</v>
      </c>
      <c r="DE93" s="1392">
        <f t="shared" ca="1" si="283"/>
        <v>66885530.564760037</v>
      </c>
      <c r="DF93" s="1392">
        <f t="shared" ca="1" si="283"/>
        <v>66555637.361416213</v>
      </c>
      <c r="DG93" s="1392">
        <f t="shared" ca="1" si="283"/>
        <v>62484340.245422684</v>
      </c>
      <c r="DH93" s="1392">
        <f t="shared" ca="1" si="283"/>
        <v>61509237.168062635</v>
      </c>
      <c r="DI93" s="1392">
        <f t="shared" ca="1" si="283"/>
        <v>66073670.798130527</v>
      </c>
      <c r="DJ93" s="1392">
        <f t="shared" ca="1" si="283"/>
        <v>65729157.761531755</v>
      </c>
      <c r="DK93" s="1392">
        <f t="shared" ca="1" si="283"/>
        <v>69665815.278918684</v>
      </c>
      <c r="DL93" s="1392">
        <f t="shared" ca="1" si="283"/>
        <v>65653302.242319912</v>
      </c>
      <c r="DM93" s="1392">
        <f t="shared" ca="1" si="283"/>
        <v>70222229.172387809</v>
      </c>
      <c r="DN93" s="1392">
        <f t="shared" ca="1" si="283"/>
        <v>69254433.323108062</v>
      </c>
      <c r="DO93" s="1392">
        <f t="shared" ca="1" si="283"/>
        <v>73823360.253175959</v>
      </c>
      <c r="DP93" s="1392">
        <f t="shared" ca="1" si="283"/>
        <v>73483340.516577184</v>
      </c>
      <c r="DQ93" s="1392">
        <f t="shared" ca="1" si="283"/>
        <v>77424491.333964109</v>
      </c>
      <c r="DR93" s="1392">
        <f t="shared" ca="1" si="283"/>
        <v>77084471.597365335</v>
      </c>
      <c r="DS93" s="1392">
        <f t="shared" ca="1" si="283"/>
        <v>73015520.444433898</v>
      </c>
      <c r="DT93" s="1392">
        <f t="shared" ca="1" si="283"/>
        <v>72014195.30137293</v>
      </c>
      <c r="DU93" s="1392">
        <f t="shared" ca="1" si="283"/>
        <v>76617095.124666646</v>
      </c>
      <c r="DV93" s="1392">
        <f t="shared" ca="1" si="283"/>
        <v>76261954.947960362</v>
      </c>
      <c r="DW93" s="1392">
        <f t="shared" ca="1" si="283"/>
        <v>80221290.089339182</v>
      </c>
      <c r="DX93" s="1392">
        <f t="shared" ca="1" si="283"/>
        <v>57858149.912632897</v>
      </c>
      <c r="DY93" s="1392">
        <f t="shared" ca="1" si="283"/>
        <v>62488009.53592661</v>
      </c>
      <c r="DZ93" s="1392">
        <f t="shared" ca="1" si="283"/>
        <v>61516264.477305427</v>
      </c>
      <c r="EA93" s="1392">
        <f t="shared" ca="1" si="283"/>
        <v>66146124.10059914</v>
      </c>
      <c r="EB93" s="1392">
        <f t="shared" ca="1" si="283"/>
        <v>65817943.723892853</v>
      </c>
      <c r="EC93" s="1392">
        <f t="shared" ca="1" si="283"/>
        <v>69804238.66527167</v>
      </c>
      <c r="ED93" s="1392">
        <f t="shared" ca="1" si="283"/>
        <v>69476058.288565382</v>
      </c>
      <c r="EE93" s="1392">
        <f t="shared" ca="1" si="283"/>
        <v>65405602.440239891</v>
      </c>
      <c r="EF93" s="1392">
        <f t="shared" ca="1" si="283"/>
        <v>64399573.55404602</v>
      </c>
      <c r="EG93" s="1392">
        <f t="shared" ca="1" si="283"/>
        <v>69063381.573151052</v>
      </c>
      <c r="EH93" s="1392">
        <f t="shared" ca="1" si="283"/>
        <v>68719562.925589412</v>
      </c>
      <c r="EI93" s="1392">
        <f t="shared" ca="1" si="283"/>
        <v>72723620.611029387</v>
      </c>
      <c r="EJ93" s="1392">
        <f t="shared" ca="1" si="283"/>
        <v>72379801.963467747</v>
      </c>
      <c r="EK93" s="1392">
        <f t="shared" ca="1" si="283"/>
        <v>77043609.982572779</v>
      </c>
      <c r="EL93" s="1392">
        <f t="shared" ca="1" si="283"/>
        <v>76040041.001346081</v>
      </c>
      <c r="EM93" s="1392">
        <f t="shared" ca="1" si="283"/>
        <v>80703849.020451114</v>
      </c>
      <c r="EN93" s="1392">
        <f t="shared" ca="1" si="283"/>
        <v>80360030.372889474</v>
      </c>
      <c r="EO93" s="1392">
        <f t="shared" ca="1" si="283"/>
        <v>84364088.058329448</v>
      </c>
      <c r="EP93" s="1392">
        <f t="shared" ca="1" si="283"/>
        <v>84020269.410767809</v>
      </c>
      <c r="EQ93" s="1392">
        <f t="shared" ca="1" si="283"/>
        <v>79934745.461579278</v>
      </c>
      <c r="ER93" s="1392">
        <f t="shared" ca="1" si="283"/>
        <v>78896143.145087928</v>
      </c>
      <c r="ES93" s="1392">
        <f t="shared" ca="1" si="283"/>
        <v>83593844.002635807</v>
      </c>
      <c r="ET93" s="1392">
        <f t="shared" ca="1" si="283"/>
        <v>83233851.526850358</v>
      </c>
      <c r="EU93" s="1392">
        <f t="shared" ca="1" si="283"/>
        <v>87255209.329841509</v>
      </c>
      <c r="EV93" s="1392">
        <f t="shared" ca="1" si="283"/>
        <v>86895216.85405606</v>
      </c>
      <c r="EW93" s="1392">
        <f t="shared" ca="1" si="283"/>
        <v>91592917.71160394</v>
      </c>
      <c r="EX93" s="1392">
        <f t="shared" ca="1" si="283"/>
        <v>90556582.181261763</v>
      </c>
      <c r="EY93" s="1392">
        <f t="shared" ca="1" si="283"/>
        <v>95254283.038809642</v>
      </c>
      <c r="EZ93" s="1392">
        <f t="shared" ca="1" si="283"/>
        <v>94894290.563024193</v>
      </c>
      <c r="FA93" s="1392">
        <f t="shared" ca="1" si="283"/>
        <v>98915648.366015345</v>
      </c>
      <c r="FB93" s="1392">
        <f t="shared" ca="1" si="283"/>
        <v>98555655.890229896</v>
      </c>
      <c r="FC93" s="1392">
        <f t="shared" ca="1" si="283"/>
        <v>94478462.410229146</v>
      </c>
      <c r="FD93" s="1392">
        <f t="shared" ca="1" si="283"/>
        <v>93406344.958474696</v>
      </c>
      <c r="FE93" s="1392">
        <f t="shared" ca="1" si="283"/>
        <v>98137904.464801565</v>
      </c>
      <c r="FF93" s="1392">
        <f t="shared" ca="1" si="283"/>
        <v>97761183.971128434</v>
      </c>
      <c r="FG93" s="1392">
        <f t="shared" ca="1" si="283"/>
        <v>101799390.39507647</v>
      </c>
      <c r="FH93" s="1392">
        <f t="shared" ca="1" si="283"/>
        <v>101422669.90140334</v>
      </c>
      <c r="FI93" s="1392">
        <f t="shared" ca="1" si="283"/>
        <v>106154229.40773021</v>
      </c>
      <c r="FJ93" s="1392">
        <f t="shared" ca="1" si="283"/>
        <v>105084155.83167824</v>
      </c>
      <c r="FK93" s="1392">
        <f t="shared" ca="1" si="283"/>
        <v>109815715.33800511</v>
      </c>
      <c r="FL93" s="1392">
        <f t="shared" ca="1" si="283"/>
        <v>109438994.84433198</v>
      </c>
      <c r="FM93" s="1392">
        <f t="shared" ca="1" si="283"/>
        <v>113477201.26828001</v>
      </c>
      <c r="FN93" s="1392">
        <f t="shared" ref="FN93:HY93" ca="1" si="284">FN92+FN91</f>
        <v>113100480.77460688</v>
      </c>
      <c r="FO93" s="1392">
        <f t="shared" ca="1" si="284"/>
        <v>109032061.51717006</v>
      </c>
      <c r="FP93" s="1392">
        <f t="shared" ca="1" si="284"/>
        <v>107925401.00973353</v>
      </c>
      <c r="FQ93" s="1392">
        <f t="shared" ca="1" si="284"/>
        <v>112690739.24515077</v>
      </c>
      <c r="FR93" s="1392">
        <f t="shared" ca="1" si="284"/>
        <v>112296717.48056802</v>
      </c>
      <c r="FS93" s="1392">
        <f t="shared" ca="1" si="284"/>
        <v>116351264.80358461</v>
      </c>
      <c r="FT93" s="1392">
        <f t="shared" ca="1" si="284"/>
        <v>115957243.03900185</v>
      </c>
      <c r="FU93" s="1392">
        <f t="shared" ca="1" si="284"/>
        <v>120722581.2744191</v>
      </c>
      <c r="FV93" s="1392">
        <f t="shared" ca="1" si="284"/>
        <v>119617768.59743568</v>
      </c>
      <c r="FW93" s="1392">
        <f t="shared" ca="1" si="284"/>
        <v>124383106.83285293</v>
      </c>
      <c r="FX93" s="1392">
        <f t="shared" ca="1" si="284"/>
        <v>123989085.06827018</v>
      </c>
      <c r="FY93" s="1392">
        <f t="shared" ca="1" si="284"/>
        <v>128043632.39128676</v>
      </c>
      <c r="FZ93" s="1392">
        <f t="shared" ca="1" si="284"/>
        <v>127649610.62670401</v>
      </c>
      <c r="GA93" s="1392">
        <f t="shared" ca="1" si="284"/>
        <v>123590459.4207572</v>
      </c>
      <c r="GB93" s="1392">
        <f t="shared" ca="1" si="284"/>
        <v>122448373.92972007</v>
      </c>
      <c r="GC93" s="1392">
        <f t="shared" ca="1" si="284"/>
        <v>127250179.40465933</v>
      </c>
      <c r="GD93" s="1392">
        <f t="shared" ca="1" si="284"/>
        <v>126809296.12627257</v>
      </c>
      <c r="GE93" s="1392">
        <f t="shared" ca="1" si="284"/>
        <v>130882434.29736429</v>
      </c>
      <c r="GF93" s="1392">
        <f t="shared" ca="1" si="284"/>
        <v>130473293.10563689</v>
      </c>
      <c r="GG93" s="1392">
        <f t="shared" ca="1" si="284"/>
        <v>135243356.49391681</v>
      </c>
      <c r="GH93" s="1392">
        <f t="shared" ca="1" si="284"/>
        <v>134105547.99834187</v>
      </c>
      <c r="GI93" s="1392">
        <f t="shared" ca="1" si="284"/>
        <v>138907353.47328115</v>
      </c>
      <c r="GJ93" s="1392">
        <f t="shared" ca="1" si="284"/>
        <v>138466470.19489437</v>
      </c>
      <c r="GK93" s="1392">
        <f t="shared" ca="1" si="284"/>
        <v>142539608.36598611</v>
      </c>
      <c r="GL93" s="1392">
        <f t="shared" ca="1" si="284"/>
        <v>142130467.17425871</v>
      </c>
      <c r="GM93" s="1392">
        <f t="shared" ca="1" si="284"/>
        <v>138068054.33308688</v>
      </c>
      <c r="GN93" s="1392">
        <f t="shared" ca="1" si="284"/>
        <v>136892625.54693773</v>
      </c>
      <c r="GO93" s="1392">
        <f t="shared" ca="1" si="284"/>
        <v>141741552.20496032</v>
      </c>
      <c r="GP93" s="1392">
        <f t="shared" ca="1" si="284"/>
        <v>141143636.67771342</v>
      </c>
      <c r="GQ93" s="1392">
        <f t="shared" ca="1" si="284"/>
        <v>145245570.04919669</v>
      </c>
      <c r="GR93" s="1392">
        <f t="shared" ca="1" si="284"/>
        <v>144831443.37388593</v>
      </c>
      <c r="GS93" s="1392">
        <f t="shared" ca="1" si="284"/>
        <v>149496581.17997238</v>
      </c>
      <c r="GT93" s="1392">
        <f t="shared" ca="1" si="284"/>
        <v>148335461.2181223</v>
      </c>
      <c r="GU93" s="1392">
        <f t="shared" ca="1" si="284"/>
        <v>153184387.87614489</v>
      </c>
      <c r="GV93" s="1392">
        <f t="shared" ca="1" si="284"/>
        <v>152586472.34889799</v>
      </c>
      <c r="GW93" s="1392">
        <f t="shared" ca="1" si="284"/>
        <v>156688405.72038126</v>
      </c>
      <c r="GX93" s="1392">
        <f t="shared" ca="1" si="284"/>
        <v>156274279.0450705</v>
      </c>
      <c r="GY93" s="1392">
        <f t="shared" ca="1" si="284"/>
        <v>152159467.31153157</v>
      </c>
      <c r="GZ93" s="1392">
        <f t="shared" ca="1" si="284"/>
        <v>150959923.52646399</v>
      </c>
      <c r="HA93" s="1392">
        <f t="shared" ca="1" si="284"/>
        <v>155856541.92303768</v>
      </c>
      <c r="HB93" s="1392">
        <f t="shared" ca="1" si="284"/>
        <v>155098445.29858565</v>
      </c>
      <c r="HC93" s="1392">
        <f t="shared" ca="1" si="284"/>
        <v>159229283.52746356</v>
      </c>
      <c r="HD93" s="1392">
        <f t="shared" ca="1" si="284"/>
        <v>158810208.5907039</v>
      </c>
      <c r="HE93" s="1392">
        <f t="shared" ca="1" si="284"/>
        <v>163367805.29958522</v>
      </c>
      <c r="HF93" s="1392">
        <f t="shared" ca="1" si="284"/>
        <v>162182950.19512981</v>
      </c>
      <c r="HG93" s="1392">
        <f t="shared" ca="1" si="284"/>
        <v>167079568.5917035</v>
      </c>
      <c r="HH93" s="1392">
        <f t="shared" ca="1" si="284"/>
        <v>166321471.96725148</v>
      </c>
      <c r="HI93" s="1392">
        <f t="shared" ca="1" si="284"/>
        <v>170452310.19612938</v>
      </c>
      <c r="HJ93" s="1392">
        <f t="shared" ca="1" si="284"/>
        <v>170033235.25936973</v>
      </c>
      <c r="HK93" s="1392">
        <f t="shared" ca="1" si="284"/>
        <v>165864847.15187711</v>
      </c>
      <c r="HL93" s="1392">
        <f t="shared" ca="1" si="284"/>
        <v>164640692.97536746</v>
      </c>
      <c r="HM93" s="1392">
        <f t="shared" ca="1" si="284"/>
        <v>169585564.42485884</v>
      </c>
      <c r="HN93" s="1392">
        <f t="shared" ca="1" si="284"/>
        <v>168664064.06401676</v>
      </c>
      <c r="HO93" s="1392">
        <f t="shared" ca="1" si="284"/>
        <v>172823895.9745948</v>
      </c>
      <c r="HP93" s="1392">
        <f t="shared" ca="1" si="284"/>
        <v>172399914.09075284</v>
      </c>
      <c r="HQ93" s="1392">
        <f t="shared" ca="1" si="284"/>
        <v>176847267.06324407</v>
      </c>
      <c r="HR93" s="1392">
        <f t="shared" ca="1" si="284"/>
        <v>175638245.6404888</v>
      </c>
      <c r="HS93" s="1392">
        <f t="shared" ca="1" si="284"/>
        <v>180583117.08998019</v>
      </c>
      <c r="HT93" s="1392">
        <f t="shared" ca="1" si="284"/>
        <v>179661616.72913811</v>
      </c>
      <c r="HU93" s="1392">
        <f t="shared" ca="1" si="284"/>
        <v>183821448.63971615</v>
      </c>
      <c r="HV93" s="1392">
        <f t="shared" ca="1" si="284"/>
        <v>183397466.75587419</v>
      </c>
      <c r="HW93" s="1392">
        <f t="shared" ca="1" si="284"/>
        <v>183484098.51984933</v>
      </c>
      <c r="HX93" s="1392">
        <f t="shared" ca="1" si="284"/>
        <v>182234918.70426363</v>
      </c>
      <c r="HY93" s="1392">
        <f t="shared" ca="1" si="284"/>
        <v>187228617.25974849</v>
      </c>
      <c r="HZ93" s="1392">
        <f t="shared" ref="HZ93:IA93" ca="1" si="285">HZ92+HZ91</f>
        <v>186140414.84735513</v>
      </c>
      <c r="IA93" s="1392">
        <f t="shared" ca="1" si="285"/>
        <v>187618059.18618968</v>
      </c>
      <c r="IB93" s="1392">
        <f t="shared" ref="IB93:IC93" ca="1" si="286">IB92+IB91</f>
        <v>189002927.02886578</v>
      </c>
      <c r="IC93" s="1392">
        <f t="shared" ca="1" si="286"/>
        <v>189002927.02886578</v>
      </c>
    </row>
    <row r="94" spans="3:237" x14ac:dyDescent="0.3">
      <c r="C94" s="279" t="s">
        <v>592</v>
      </c>
      <c r="D94" s="27"/>
      <c r="E94" s="27"/>
      <c r="F94" s="537"/>
      <c r="G94" s="263">
        <f>-F75</f>
        <v>0</v>
      </c>
      <c r="H94" s="263">
        <f t="shared" ref="H94:X94" ca="1" si="287">-G75</f>
        <v>-3500000</v>
      </c>
      <c r="I94" s="263">
        <f t="shared" ca="1" si="287"/>
        <v>-6500000</v>
      </c>
      <c r="J94" s="263">
        <f t="shared" ca="1" si="287"/>
        <v>-4000000</v>
      </c>
      <c r="K94" s="263">
        <f t="shared" ca="1" si="287"/>
        <v>-8000000</v>
      </c>
      <c r="L94" s="263">
        <f t="shared" ca="1" si="287"/>
        <v>-9000000</v>
      </c>
      <c r="M94" s="263">
        <f t="shared" ca="1" si="287"/>
        <v>-7000000</v>
      </c>
      <c r="N94" s="263">
        <f t="shared" ca="1" si="287"/>
        <v>-7000000</v>
      </c>
      <c r="O94" s="263">
        <f t="shared" ca="1" si="287"/>
        <v>-7500000</v>
      </c>
      <c r="P94" s="263">
        <f t="shared" ca="1" si="287"/>
        <v>-2500000</v>
      </c>
      <c r="Q94" s="263">
        <f t="shared" ca="1" si="287"/>
        <v>-12500000</v>
      </c>
      <c r="R94" s="263">
        <f t="shared" ca="1" si="287"/>
        <v>-7500000</v>
      </c>
      <c r="S94" s="263">
        <f t="shared" ca="1" si="287"/>
        <v>-7500000</v>
      </c>
      <c r="T94" s="263">
        <f t="shared" ca="1" si="287"/>
        <v>-7500000</v>
      </c>
      <c r="U94" s="263">
        <f t="shared" ca="1" si="287"/>
        <v>-7500000</v>
      </c>
      <c r="V94" s="263">
        <f t="shared" ca="1" si="287"/>
        <v>-7000000</v>
      </c>
      <c r="W94" s="263">
        <f t="shared" ca="1" si="287"/>
        <v>-7000000</v>
      </c>
      <c r="X94" s="1387">
        <f t="shared" ca="1" si="287"/>
        <v>-6500000</v>
      </c>
      <c r="Z94" s="279" t="s">
        <v>592</v>
      </c>
      <c r="AA94" s="27"/>
      <c r="AB94" s="27"/>
      <c r="AC94" s="537"/>
      <c r="AD94" s="263"/>
      <c r="AE94" s="263"/>
      <c r="AF94" s="263"/>
      <c r="AG94" s="263">
        <f>MIN(IF(MONTH(AG81)=12,-(AG93+SUM(AF$94:$AG94)+SUM(AH84:AJ86)),0),0)</f>
        <v>0</v>
      </c>
      <c r="AH94" s="263">
        <f>MIN(IF(MONTH(AH81)=12,-(AH93+SUM(AG$94:$AG94)+SUM(AI84:AK86)),0),0)</f>
        <v>0</v>
      </c>
      <c r="AI94" s="263">
        <f>MIN(IF(MONTH(AI81)=12,-(AI93+SUM($AG$94:AH94)+SUM(AJ84:AL86)),0),0)</f>
        <v>0</v>
      </c>
      <c r="AJ94" s="263">
        <f>MIN(IF(MONTH(AJ81)=12,-(AJ93+SUM($AG$94:AI94)+SUM(AK84:AM86)),0),0)</f>
        <v>0</v>
      </c>
      <c r="AK94" s="263">
        <f>MIN(IF(MONTH(AK81)=12,-(AK93+SUM($AG$94:AJ94)+SUM(AL84:AN86)),0),0)</f>
        <v>0</v>
      </c>
      <c r="AL94" s="263">
        <f>MIN(IF(MONTH(AL81)=12,-(AL93+SUM($AG$94:AK94)+SUM(AM84:AO86)),0),0)</f>
        <v>0</v>
      </c>
      <c r="AM94" s="263">
        <f ca="1">MIN(IF(MONTH(AM81)=12,-(AM93+SUM($AG$94:AL94)+SUM(AN84:AP86)),0),0)</f>
        <v>-9946816.6919207871</v>
      </c>
      <c r="AN94" s="263">
        <f>MIN(IF(MONTH(AN81)=12,-(AN93+SUM($AG$94:AM94)+SUM(AO84:AQ86)),0),0)</f>
        <v>0</v>
      </c>
      <c r="AO94" s="263">
        <f>MIN(IF(MONTH(AO81)=12,-(AO93+SUM($AG$94:AN94)+SUM(AP84:AR86)),0),0)</f>
        <v>0</v>
      </c>
      <c r="AP94" s="263">
        <f>MIN(IF(MONTH(AP81)=12,-(AP93+SUM($AG$94:AO94)+SUM(AQ84:AS86)),0),0)</f>
        <v>0</v>
      </c>
      <c r="AQ94" s="263">
        <f>MIN(IF(MONTH(AQ81)=12,-(AQ93+SUM($AG$94:AP94)+SUM(AR84:AT86)),0),0)</f>
        <v>0</v>
      </c>
      <c r="AR94" s="263">
        <f>MIN(IF(MONTH(AR81)=12,-(AR93+SUM($AG$94:AQ94)+SUM(AS84:AU86)),0),0)</f>
        <v>0</v>
      </c>
      <c r="AS94" s="263">
        <f>MIN(IF(MONTH(AS81)=12,-(AS93+SUM($AG$94:AR94)+SUM(AT84:AV86)),0),0)</f>
        <v>0</v>
      </c>
      <c r="AT94" s="263">
        <f>MIN(IF(MONTH(AT81)=12,-(AT93+SUM($AG$94:AS94)+SUM(AU84:AW86)),0),0)</f>
        <v>0</v>
      </c>
      <c r="AU94" s="263">
        <f>MIN(IF(MONTH(AU81)=12,-(AU93+SUM($AG$94:AT94)+SUM(AV84:AX86)),0),0)</f>
        <v>0</v>
      </c>
      <c r="AV94" s="263">
        <f>MIN(IF(MONTH(AV81)=12,-(AV93+SUM($AG$94:AU94)+SUM(AW84:AY86)),0),0)</f>
        <v>0</v>
      </c>
      <c r="AW94" s="263">
        <f>MIN(IF(MONTH(AW81)=12,-(AW93+SUM($AG$94:AV94)+SUM(AX84:AZ86)),0),0)</f>
        <v>0</v>
      </c>
      <c r="AX94" s="263">
        <f>MIN(IF(MONTH(AX81)=12,-(AX93+SUM($AG$94:AW94)+SUM(AY84:BA86)),0),0)</f>
        <v>0</v>
      </c>
      <c r="AY94" s="263">
        <f ca="1">MIN(IF(MONTH(AY81)=12,-(AY93+SUM($AG$94:AX94)+SUM(AZ84:BB86)),0),0)</f>
        <v>-3351730.5461703204</v>
      </c>
      <c r="AZ94" s="263">
        <f>MIN(IF(MONTH(AZ81)=12,-(AZ93+SUM($AG$94:AY94)+SUM(BA84:BC86)),0),0)</f>
        <v>0</v>
      </c>
      <c r="BA94" s="263">
        <f>MIN(IF(MONTH(BA81)=12,-(BA93+SUM($AG$94:AZ94)+SUM(BB84:BD86)),0),0)</f>
        <v>0</v>
      </c>
      <c r="BB94" s="263">
        <f>MIN(IF(MONTH(BB81)=12,-(BB93+SUM($AG$94:BA94)+SUM(BC84:BE86)),0),0)</f>
        <v>0</v>
      </c>
      <c r="BC94" s="263">
        <f>MIN(IF(MONTH(BC81)=12,-(BC93+SUM($AG$94:BB94)+SUM(BD84:BF86)),0),0)</f>
        <v>0</v>
      </c>
      <c r="BD94" s="263">
        <f>MIN(IF(MONTH(BD81)=12,-(BD93+SUM($AG$94:BC94)+SUM(BE84:BG86)),0),0)</f>
        <v>0</v>
      </c>
      <c r="BE94" s="263">
        <f>MIN(IF(MONTH(BE81)=12,-(BE93+SUM($AG$94:BD94)+SUM(BF84:BH86)),0),0)</f>
        <v>0</v>
      </c>
      <c r="BF94" s="263">
        <f>MIN(IF(MONTH(BF81)=12,-(BF93+SUM($AG$94:BE94)+SUM(BG84:BI86)),0),0)</f>
        <v>0</v>
      </c>
      <c r="BG94" s="263">
        <f>MIN(IF(MONTH(BG81)=12,-(BG93+SUM($AG$94:BF94)+SUM(BH84:BJ86)),0),0)</f>
        <v>0</v>
      </c>
      <c r="BH94" s="263">
        <f>MIN(IF(MONTH(BH81)=12,-(BH93+SUM($AG$94:BG94)+SUM(BI84:BK86)),0),0)</f>
        <v>0</v>
      </c>
      <c r="BI94" s="263">
        <f>MIN(IF(MONTH(BI81)=12,-(BI93+SUM($AG$94:BH94)+SUM(BJ84:BL86)),0),0)</f>
        <v>0</v>
      </c>
      <c r="BJ94" s="263">
        <f>MIN(IF(MONTH(BJ81)=12,-(BJ93+SUM($AG$94:BI94)+SUM(BK84:BM86)),0),0)</f>
        <v>0</v>
      </c>
      <c r="BK94" s="263">
        <f ca="1">MIN(IF(MONTH(BK81)=12,-(BK93+SUM($AG$94:BJ94)+SUM(BL84:BN86)),0),0)</f>
        <v>-536190.9756690897</v>
      </c>
      <c r="BL94" s="263">
        <f>MIN(IF(MONTH(BL81)=12,-(BL93+SUM($AG$94:BK94)+SUM(BM84:BO86)),0),0)</f>
        <v>0</v>
      </c>
      <c r="BM94" s="263">
        <f>MIN(IF(MONTH(BM81)=12,-(BM93+SUM($AG$94:BL94)+SUM(BN84:BP86)),0),0)</f>
        <v>0</v>
      </c>
      <c r="BN94" s="263">
        <f>MIN(IF(MONTH(BN81)=12,-(BN93+SUM($AG$94:BM94)+SUM(BO84:BQ86)),0),0)</f>
        <v>0</v>
      </c>
      <c r="BO94" s="263">
        <f>MIN(IF(MONTH(BO81)=12,-(BO93+SUM($AG$94:BN94)+SUM(BP84:BR86)),0),0)</f>
        <v>0</v>
      </c>
      <c r="BP94" s="263">
        <f>MIN(IF(MONTH(BP81)=12,-(BP93+SUM($AG$94:BO94)+SUM(BQ84:BS86)),0),0)</f>
        <v>0</v>
      </c>
      <c r="BQ94" s="263">
        <f>MIN(IF(MONTH(BQ81)=12,-(BQ93+SUM($AG$94:BP94)+SUM(BR84:BT86)),0),0)</f>
        <v>0</v>
      </c>
      <c r="BR94" s="263">
        <f>MIN(IF(MONTH(BR81)=12,-(BR93+SUM($AG$94:BQ94)+SUM(BS84:BU86)),0),0)</f>
        <v>0</v>
      </c>
      <c r="BS94" s="263">
        <f>MIN(IF(MONTH(BS81)=12,-(BS93+SUM($AG$94:BR94)+SUM(BT84:BV86)),0),0)</f>
        <v>0</v>
      </c>
      <c r="BT94" s="263">
        <f>MIN(IF(MONTH(BT81)=12,-(BT93+SUM($AG$94:BS94)+SUM(BU84:BW86)),0),0)</f>
        <v>0</v>
      </c>
      <c r="BU94" s="263">
        <f>MIN(IF(MONTH(BU81)=12,-(BU93+SUM($AG$94:BT94)+SUM(BV84:BX86)),0),0)</f>
        <v>0</v>
      </c>
      <c r="BV94" s="263">
        <f>MIN(IF(MONTH(BV81)=12,-(BV93+SUM($AG$94:BU94)+SUM(BW84:BY86)),0),0)</f>
        <v>0</v>
      </c>
      <c r="BW94" s="263">
        <f ca="1">MIN(IF(MONTH(BW81)=12,-(BW93+SUM($AG$94:BV94)+SUM(BX84:BZ86)),0),0)</f>
        <v>-7971610.8151462227</v>
      </c>
      <c r="BX94" s="263">
        <f>MIN(IF(MONTH(BX81)=12,-(BX93+SUM($AG$94:BW94)+SUM(BY84:CA86)),0),0)</f>
        <v>0</v>
      </c>
      <c r="BY94" s="263">
        <f>MIN(IF(MONTH(BY81)=12,-(BY93+SUM($AG$94:BX94)+SUM(BZ84:CB86)),0),0)</f>
        <v>0</v>
      </c>
      <c r="BZ94" s="263">
        <f>MIN(IF(MONTH(BZ81)=12,-(BZ93+SUM($AG$94:BY94)+SUM(CA84:CC86)),0),0)</f>
        <v>0</v>
      </c>
      <c r="CA94" s="263">
        <f>MIN(IF(MONTH(CA81)=12,-(CA93+SUM($AG$94:BZ94)+SUM(CB84:CD86)),0),0)</f>
        <v>0</v>
      </c>
      <c r="CB94" s="263">
        <f>MIN(IF(MONTH(CB81)=12,-(CB93+SUM($AG$94:CA94)+SUM(CC84:CE86)),0),0)</f>
        <v>0</v>
      </c>
      <c r="CC94" s="263">
        <f>MIN(IF(MONTH(CC81)=12,-(CC93+SUM($AG$94:CB94)+SUM(CD84:CF86)),0),0)</f>
        <v>0</v>
      </c>
      <c r="CD94" s="263">
        <f>MIN(IF(MONTH(CD81)=12,-(CD93+SUM($AG$94:CC94)+SUM(CE84:CG86)),0),0)</f>
        <v>0</v>
      </c>
      <c r="CE94" s="263">
        <f>MIN(IF(MONTH(CE81)=12,-(CE93+SUM($AG$94:CD94)+SUM(CF84:CH86)),0),0)</f>
        <v>0</v>
      </c>
      <c r="CF94" s="263">
        <f>MIN(IF(MONTH(CF81)=12,-(CF93+SUM($AG$94:CE94)+SUM(CG84:CI86)),0),0)</f>
        <v>0</v>
      </c>
      <c r="CG94" s="263">
        <f>MIN(IF(MONTH(CG81)=12,-(CG93+SUM($AG$94:CF94)+SUM(CH84:CJ86)),0),0)</f>
        <v>0</v>
      </c>
      <c r="CH94" s="263">
        <f>MIN(IF(MONTH(CH81)=12,-(CH93+SUM($AG$94:CG94)+SUM(CI84:CK86)),0),0)</f>
        <v>0</v>
      </c>
      <c r="CI94" s="263">
        <f ca="1">MIN(IF(MONTH(CI81)=12,-(CI93+SUM($AG$94:CH94)+SUM(CJ84:CL86)),0),0)</f>
        <v>-10105549.18279523</v>
      </c>
      <c r="CJ94" s="263">
        <f>MIN(IF(MONTH(CJ81)=12,-(CJ93+SUM($AG$94:CI94)+SUM(CK84:CM86)),0),0)</f>
        <v>0</v>
      </c>
      <c r="CK94" s="263">
        <f>MIN(IF(MONTH(CK81)=12,-(CK93+SUM($AG$94:CJ94)+SUM(CL84:CN86)),0),0)</f>
        <v>0</v>
      </c>
      <c r="CL94" s="263">
        <f>MIN(IF(MONTH(CL81)=12,-(CL93+SUM($AG$94:CK94)+SUM(CM84:CO86)),0),0)</f>
        <v>0</v>
      </c>
      <c r="CM94" s="263">
        <f>MIN(IF(MONTH(CM81)=12,-(CM93+SUM($AG$94:CL94)+SUM(CN84:CP86)),0),0)</f>
        <v>0</v>
      </c>
      <c r="CN94" s="263">
        <f>MIN(IF(MONTH(CN81)=12,-(CN93+SUM($AG$94:CM94)+SUM(CO84:CQ86)),0),0)</f>
        <v>0</v>
      </c>
      <c r="CO94" s="263">
        <f>MIN(IF(MONTH(CO81)=12,-(CO93+SUM($AG$94:CN94)+SUM(CP84:CR86)),0),0)</f>
        <v>0</v>
      </c>
      <c r="CP94" s="263">
        <f>MIN(IF(MONTH(CP81)=12,-(CP93+SUM($AG$94:CO94)+SUM(CQ84:CS86)),0),0)</f>
        <v>0</v>
      </c>
      <c r="CQ94" s="263">
        <f>MIN(IF(MONTH(CQ81)=12,-(CQ93+SUM($AG$94:CP94)+SUM(CR84:CT86)),0),0)</f>
        <v>0</v>
      </c>
      <c r="CR94" s="263">
        <f>MIN(IF(MONTH(CR81)=12,-(CR93+SUM($AG$94:CQ94)+SUM(CS84:CU86)),0),0)</f>
        <v>0</v>
      </c>
      <c r="CS94" s="263">
        <f>MIN(IF(MONTH(CS81)=12,-(CS93+SUM($AG$94:CR94)+SUM(CT84:CV86)),0),0)</f>
        <v>0</v>
      </c>
      <c r="CT94" s="263">
        <f>MIN(IF(MONTH(CT81)=12,-(CT93+SUM($AG$94:CS94)+SUM(CU84:CW86)),0),0)</f>
        <v>0</v>
      </c>
      <c r="CU94" s="263">
        <f ca="1">MIN(IF(MONTH(CU81)=12,-(CU93+SUM($AG$94:CT94)+SUM(CV84:CX86)),0),0)</f>
        <v>-10180812.958078099</v>
      </c>
      <c r="CV94" s="263">
        <f>MIN(IF(MONTH(CV81)=12,-(CV93+SUM($AG$94:CU94)+SUM(CW84:CY86)),0),0)</f>
        <v>0</v>
      </c>
      <c r="CW94" s="263">
        <f>MIN(IF(MONTH(CW81)=12,-(CW93+SUM($AG$94:CV94)+SUM(CX84:CZ86)),0),0)</f>
        <v>0</v>
      </c>
      <c r="CX94" s="263">
        <f>MIN(IF(MONTH(CX81)=12,-(CX93+SUM($AG$94:CW94)+SUM(CY84:DA86)),0),0)</f>
        <v>0</v>
      </c>
      <c r="CY94" s="263">
        <f>MIN(IF(MONTH(CY81)=12,-(CY93+SUM($AG$94:CX94)+SUM(CZ84:DB86)),0),0)</f>
        <v>0</v>
      </c>
      <c r="CZ94" s="263">
        <f>MIN(IF(MONTH(CZ81)=12,-(CZ93+SUM($AG$94:CY94)+SUM(DA84:DC86)),0),0)</f>
        <v>0</v>
      </c>
      <c r="DA94" s="263">
        <f>MIN(IF(MONTH(DA81)=12,-(DA93+SUM($AG$94:CZ94)+SUM(DB84:DD86)),0),0)</f>
        <v>0</v>
      </c>
      <c r="DB94" s="263">
        <f>MIN(IF(MONTH(DB81)=12,-(DB93+SUM($AG$94:DA94)+SUM(DC84:DE86)),0),0)</f>
        <v>0</v>
      </c>
      <c r="DC94" s="263">
        <f>MIN(IF(MONTH(DC81)=12,-(DC93+SUM($AG$94:DB94)+SUM(DD84:DF86)),0),0)</f>
        <v>0</v>
      </c>
      <c r="DD94" s="263">
        <f>MIN(IF(MONTH(DD81)=12,-(DD93+SUM($AG$94:DC94)+SUM(DE84:DG86)),0),0)</f>
        <v>0</v>
      </c>
      <c r="DE94" s="263">
        <f>MIN(IF(MONTH(DE81)=12,-(DE93+SUM($AG$94:DD94)+SUM(DF84:DH86)),0),0)</f>
        <v>0</v>
      </c>
      <c r="DF94" s="263">
        <f>MIN(IF(MONTH(DF81)=12,-(DF93+SUM($AG$94:DE94)+SUM(DG84:DI86)),0),0)</f>
        <v>0</v>
      </c>
      <c r="DG94" s="263">
        <f ca="1">MIN(IF(MONTH(DG81)=12,-(DG93+SUM($AG$94:DF94)+SUM(DH84:DJ86)),0),0)</f>
        <v>-10252006.873143248</v>
      </c>
      <c r="DH94" s="263">
        <f>MIN(IF(MONTH(DH81)=12,-(DH93+SUM($AG$94:DG94)+SUM(DI84:DK86)),0),0)</f>
        <v>0</v>
      </c>
      <c r="DI94" s="263">
        <f>MIN(IF(MONTH(DI81)=12,-(DI93+SUM($AG$94:DH94)+SUM(DJ84:DL86)),0),0)</f>
        <v>0</v>
      </c>
      <c r="DJ94" s="263">
        <f>MIN(IF(MONTH(DJ81)=12,-(DJ93+SUM($AG$94:DI94)+SUM(DK84:DM86)),0),0)</f>
        <v>0</v>
      </c>
      <c r="DK94" s="263">
        <f>MIN(IF(MONTH(DK81)=12,-(DK93+SUM($AG$94:DJ94)+SUM(DL84:DN86)),0),0)</f>
        <v>0</v>
      </c>
      <c r="DL94" s="263">
        <f>MIN(IF(MONTH(DL81)=12,-(DL93+SUM($AG$94:DK94)+SUM(DM84:DO86)),0),0)</f>
        <v>0</v>
      </c>
      <c r="DM94" s="263">
        <f>MIN(IF(MONTH(DM81)=12,-(DM93+SUM($AG$94:DL94)+SUM(DN84:DP86)),0),0)</f>
        <v>0</v>
      </c>
      <c r="DN94" s="263">
        <f>MIN(IF(MONTH(DN81)=12,-(DN93+SUM($AG$94:DM94)+SUM(DO84:DQ86)),0),0)</f>
        <v>0</v>
      </c>
      <c r="DO94" s="263">
        <f>MIN(IF(MONTH(DO81)=12,-(DO93+SUM($AG$94:DN94)+SUM(DP84:DR86)),0),0)</f>
        <v>0</v>
      </c>
      <c r="DP94" s="263">
        <f>MIN(IF(MONTH(DP81)=12,-(DP93+SUM($AG$94:DO94)+SUM(DQ84:DS86)),0),0)</f>
        <v>0</v>
      </c>
      <c r="DQ94" s="263">
        <f>MIN(IF(MONTH(DQ81)=12,-(DQ93+SUM($AG$94:DP94)+SUM(DR84:DT86)),0),0)</f>
        <v>0</v>
      </c>
      <c r="DR94" s="263">
        <f>MIN(IF(MONTH(DR81)=12,-(DR93+SUM($AG$94:DQ94)+SUM(DS84:DU86)),0),0)</f>
        <v>0</v>
      </c>
      <c r="DS94" s="263">
        <f ca="1">MIN(IF(MONTH(DS81)=12,-(DS93+SUM($AG$94:DR94)+SUM(DT84:DV86)),0),0)</f>
        <v>-10319071.767833037</v>
      </c>
      <c r="DT94" s="263">
        <f>MIN(IF(MONTH(DT81)=12,-(DT93+SUM($AG$94:DS94)+SUM(DU84:DW86)),0),0)</f>
        <v>0</v>
      </c>
      <c r="DU94" s="263">
        <f>MIN(IF(MONTH(DU81)=12,-(DU93+SUM($AG$94:DT94)+SUM(DV84:DX86)),0),0)</f>
        <v>0</v>
      </c>
      <c r="DV94" s="263">
        <f>MIN(IF(MONTH(DV81)=12,-(DV93+SUM($AG$94:DU94)+SUM(DW84:DY86)),0),0)</f>
        <v>0</v>
      </c>
      <c r="DW94" s="263">
        <f>MIN(IF(MONTH(DW81)=12,-(DW93+SUM($AG$94:DV94)+SUM(DX84:DZ86)),0),0)</f>
        <v>0</v>
      </c>
      <c r="DX94" s="263">
        <f>MIN(IF(MONTH(DX81)=12,-(DX93+SUM($AG$94:DW94)+SUM(DY84:EA86)),0),0)</f>
        <v>0</v>
      </c>
      <c r="DY94" s="263">
        <f>MIN(IF(MONTH(DY81)=12,-(DY93+SUM($AG$94:DX94)+SUM(DZ84:EB86)),0),0)</f>
        <v>0</v>
      </c>
      <c r="DZ94" s="263">
        <f>MIN(IF(MONTH(DZ81)=12,-(DZ93+SUM($AG$94:DY94)+SUM(EA84:EC86)),0),0)</f>
        <v>0</v>
      </c>
      <c r="EA94" s="263">
        <f>MIN(IF(MONTH(EA81)=12,-(EA93+SUM($AG$94:DZ94)+SUM(EB84:ED86)),0),0)</f>
        <v>0</v>
      </c>
      <c r="EB94" s="263">
        <f>MIN(IF(MONTH(EB81)=12,-(EB93+SUM($AG$94:EA94)+SUM(EC84:EE86)),0),0)</f>
        <v>0</v>
      </c>
      <c r="EC94" s="263">
        <f>MIN(IF(MONTH(EC81)=12,-(EC93+SUM($AG$94:EB94)+SUM(ED84:EF86)),0),0)</f>
        <v>0</v>
      </c>
      <c r="ED94" s="263">
        <f>MIN(IF(MONTH(ED81)=12,-(ED93+SUM($AG$94:EC94)+SUM(EE84:EG86)),0),0)</f>
        <v>0</v>
      </c>
      <c r="EE94" s="263">
        <f ca="1">MIN(IF(MONTH(EE81)=12,-(EE93+SUM($AG$94:ED94)+SUM(EF84:EH86)),0),0)</f>
        <v>0</v>
      </c>
      <c r="EF94" s="263">
        <f>MIN(IF(MONTH(EF81)=12,-(EF93+SUM($AG$94:EE94)+SUM(EG84:EI86)),0),0)</f>
        <v>0</v>
      </c>
      <c r="EG94" s="263">
        <f>MIN(IF(MONTH(EG81)=12,-(EG93+SUM($AG$94:EF94)+SUM(EH84:EJ86)),0),0)</f>
        <v>0</v>
      </c>
      <c r="EH94" s="263">
        <f>MIN(IF(MONTH(EH81)=12,-(EH93+SUM($AG$94:EG94)+SUM(EI84:EK86)),0),0)</f>
        <v>0</v>
      </c>
      <c r="EI94" s="263">
        <f>MIN(IF(MONTH(EI81)=12,-(EI93+SUM($AG$94:EH94)+SUM(EJ84:EL86)),0),0)</f>
        <v>0</v>
      </c>
      <c r="EJ94" s="263">
        <f>MIN(IF(MONTH(EJ81)=12,-(EJ93+SUM($AG$94:EI94)+SUM(EK84:EM86)),0),0)</f>
        <v>0</v>
      </c>
      <c r="EK94" s="263">
        <f>MIN(IF(MONTH(EK81)=12,-(EK93+SUM($AG$94:EJ94)+SUM(EL84:EN86)),0),0)</f>
        <v>0</v>
      </c>
      <c r="EL94" s="263">
        <f>MIN(IF(MONTH(EL81)=12,-(EL93+SUM($AG$94:EK94)+SUM(EM84:EO86)),0),0)</f>
        <v>0</v>
      </c>
      <c r="EM94" s="263">
        <f>MIN(IF(MONTH(EM81)=12,-(EM93+SUM($AG$94:EL94)+SUM(EN84:EP86)),0),0)</f>
        <v>0</v>
      </c>
      <c r="EN94" s="263">
        <f>MIN(IF(MONTH(EN81)=12,-(EN93+SUM($AG$94:EM94)+SUM(EO84:EQ86)),0),0)</f>
        <v>0</v>
      </c>
      <c r="EO94" s="263">
        <f>MIN(IF(MONTH(EO81)=12,-(EO93+SUM($AG$94:EN94)+SUM(EP84:ER86)),0),0)</f>
        <v>0</v>
      </c>
      <c r="EP94" s="263">
        <f>MIN(IF(MONTH(EP81)=12,-(EP93+SUM($AG$94:EO94)+SUM(EQ84:ES86)),0),0)</f>
        <v>0</v>
      </c>
      <c r="EQ94" s="263">
        <f ca="1">MIN(IF(MONTH(EQ81)=12,-(EQ93+SUM($AG$94:EP94)+SUM(ER84:ET86)),0),0)</f>
        <v>-6531992.5436708909</v>
      </c>
      <c r="ER94" s="263">
        <f>MIN(IF(MONTH(ER81)=12,-(ER93+SUM($AG$94:EQ94)+SUM(ES84:EU86)),0),0)</f>
        <v>0</v>
      </c>
      <c r="ES94" s="263">
        <f>MIN(IF(MONTH(ES81)=12,-(ES93+SUM($AG$94:ER94)+SUM(ET84:EV86)),0),0)</f>
        <v>0</v>
      </c>
      <c r="ET94" s="263">
        <f>MIN(IF(MONTH(ET81)=12,-(ET93+SUM($AG$94:ES94)+SUM(EU84:EW86)),0),0)</f>
        <v>0</v>
      </c>
      <c r="EU94" s="263">
        <f>MIN(IF(MONTH(EU81)=12,-(EU93+SUM($AG$94:ET94)+SUM(EV84:EX86)),0),0)</f>
        <v>0</v>
      </c>
      <c r="EV94" s="263">
        <f>MIN(IF(MONTH(EV81)=12,-(EV93+SUM($AG$94:EU94)+SUM(EW84:EY86)),0),0)</f>
        <v>0</v>
      </c>
      <c r="EW94" s="263">
        <f>MIN(IF(MONTH(EW81)=12,-(EW93+SUM($AG$94:EV94)+SUM(EX84:EZ86)),0),0)</f>
        <v>0</v>
      </c>
      <c r="EX94" s="263">
        <f>MIN(IF(MONTH(EX81)=12,-(EX93+SUM($AG$94:EW94)+SUM(EY84:FA86)),0),0)</f>
        <v>0</v>
      </c>
      <c r="EY94" s="263">
        <f>MIN(IF(MONTH(EY81)=12,-(EY93+SUM($AG$94:EX94)+SUM(EZ84:FB86)),0),0)</f>
        <v>0</v>
      </c>
      <c r="EZ94" s="263">
        <f>MIN(IF(MONTH(EZ81)=12,-(EZ93+SUM($AG$94:EY94)+SUM(FA84:FC86)),0),0)</f>
        <v>0</v>
      </c>
      <c r="FA94" s="263">
        <f>MIN(IF(MONTH(FA81)=12,-(FA93+SUM($AG$94:EZ94)+SUM(FB84:FD86)),0),0)</f>
        <v>0</v>
      </c>
      <c r="FB94" s="263">
        <f>MIN(IF(MONTH(FB81)=12,-(FB93+SUM($AG$94:FA94)+SUM(FC84:FE86)),0),0)</f>
        <v>0</v>
      </c>
      <c r="FC94" s="1465">
        <f ca="1">MIN(IF(MONTH(FC81)=12,-(FC93+SUM($AG$94:FB94)+SUM(FD84:FF86)),0),0)</f>
        <v>-14300888.670042152</v>
      </c>
      <c r="FD94" s="263">
        <f>MIN(IF(MONTH(FD81)=12,-(FD93+SUM($AG$94:FC94)+SUM(FE84:FG86)),0),0)</f>
        <v>0</v>
      </c>
      <c r="FE94" s="263">
        <f>MIN(IF(MONTH(FE81)=12,-(FE93+SUM($AG$94:FD94)+SUM(FF84:FH86)),0),0)</f>
        <v>0</v>
      </c>
      <c r="FF94" s="263">
        <f>MIN(IF(MONTH(FF81)=12,-(FF93+SUM($AG$94:FE94)+SUM(FG84:FI86)),0),0)</f>
        <v>0</v>
      </c>
      <c r="FG94" s="263">
        <f>MIN(IF(MONTH(FG81)=12,-(FG93+SUM($AG$94:FF94)+SUM(FH84:FJ86)),0),0)</f>
        <v>0</v>
      </c>
      <c r="FH94" s="263">
        <f>MIN(IF(MONTH(FH81)=12,-(FH93+SUM($AG$94:FG94)+SUM(FI84:FK86)),0),0)</f>
        <v>0</v>
      </c>
      <c r="FI94" s="263">
        <f>MIN(IF(MONTH(FI81)=12,-(FI93+SUM($AG$94:FH94)+SUM(FJ84:FL86)),0),0)</f>
        <v>0</v>
      </c>
      <c r="FJ94" s="263">
        <f>MIN(IF(MONTH(FJ81)=12,-(FJ93+SUM($AG$94:FI94)+SUM(FK84:FM86)),0),0)</f>
        <v>0</v>
      </c>
      <c r="FK94" s="263">
        <f>MIN(IF(MONTH(FK81)=12,-(FK93+SUM($AG$94:FJ94)+SUM(FL84:FN86)),0),0)</f>
        <v>0</v>
      </c>
      <c r="FL94" s="263">
        <f>MIN(IF(MONTH(FL81)=12,-(FL93+SUM($AG$94:FK94)+SUM(FM84:FO86)),0),0)</f>
        <v>0</v>
      </c>
      <c r="FM94" s="263">
        <f>MIN(IF(MONTH(FM81)=12,-(FM93+SUM($AG$94:FL94)+SUM(FN84:FP86)),0),0)</f>
        <v>0</v>
      </c>
      <c r="FN94" s="263">
        <f>MIN(IF(MONTH(FN81)=12,-(FN93+SUM($AG$94:FM94)+SUM(FO84:FQ86)),0),0)</f>
        <v>0</v>
      </c>
      <c r="FO94" s="263">
        <f ca="1">MIN(IF(MONTH(FO81)=12,-(FO93+SUM($AG$94:FN94)+SUM(FP84:FR86)),0),0)</f>
        <v>-14304712.316535801</v>
      </c>
      <c r="FP94" s="263">
        <f>MIN(IF(MONTH(FP81)=12,-(FP93+SUM($AG$94:FO94)+SUM(FQ84:FS86)),0),0)</f>
        <v>0</v>
      </c>
      <c r="FQ94" s="263">
        <f>MIN(IF(MONTH(FQ81)=12,-(FQ93+SUM($AG$94:FP94)+SUM(FR84:FT86)),0),0)</f>
        <v>0</v>
      </c>
      <c r="FR94" s="263">
        <f>MIN(IF(MONTH(FR81)=12,-(FR93+SUM($AG$94:FQ94)+SUM(FS84:FU86)),0),0)</f>
        <v>0</v>
      </c>
      <c r="FS94" s="263">
        <f>MIN(IF(MONTH(FS81)=12,-(FS93+SUM($AG$94:FR94)+SUM(FT84:FV86)),0),0)</f>
        <v>0</v>
      </c>
      <c r="FT94" s="263">
        <f>MIN(IF(MONTH(FT81)=12,-(FT93+SUM($AG$94:FS94)+SUM(FU84:FW86)),0),0)</f>
        <v>0</v>
      </c>
      <c r="FU94" s="263">
        <f>MIN(IF(MONTH(FU81)=12,-(FU93+SUM($AG$94:FT94)+SUM(FV84:FX86)),0),0)</f>
        <v>0</v>
      </c>
      <c r="FV94" s="263">
        <f>MIN(IF(MONTH(FV81)=12,-(FV93+SUM($AG$94:FU94)+SUM(FW84:FY86)),0),0)</f>
        <v>0</v>
      </c>
      <c r="FW94" s="263">
        <f>MIN(IF(MONTH(FW81)=12,-(FW93+SUM($AG$94:FV94)+SUM(FX84:FZ86)),0),0)</f>
        <v>0</v>
      </c>
      <c r="FX94" s="263">
        <f>MIN(IF(MONTH(FX81)=12,-(FX93+SUM($AG$94:FW94)+SUM(FY84:GA86)),0),0)</f>
        <v>0</v>
      </c>
      <c r="FY94" s="263">
        <f>MIN(IF(MONTH(FY81)=12,-(FY93+SUM($AG$94:FX94)+SUM(FZ84:GB86)),0),0)</f>
        <v>0</v>
      </c>
      <c r="FZ94" s="263">
        <f>MIN(IF(MONTH(FZ81)=12,-(FZ93+SUM($AG$94:FY94)+SUM(GA84:GC86)),0),0)</f>
        <v>0</v>
      </c>
      <c r="GA94" s="263">
        <f ca="1">MIN(IF(MONTH(GA81)=12,-(GA93+SUM($AG$94:FZ94)+SUM(GB84:GD86)),0),0)</f>
        <v>-14277215.97282734</v>
      </c>
      <c r="GB94" s="263">
        <f>MIN(IF(MONTH(GB81)=12,-(GB93+SUM($AG$94:GA94)+SUM(GC84:GE86)),0),0)</f>
        <v>0</v>
      </c>
      <c r="GC94" s="263">
        <f>MIN(IF(MONTH(GC81)=12,-(GC93+SUM($AG$94:GB94)+SUM(GD84:GF86)),0),0)</f>
        <v>0</v>
      </c>
      <c r="GD94" s="263">
        <f>MIN(IF(MONTH(GD81)=12,-(GD93+SUM($AG$94:GC94)+SUM(GE84:GG86)),0),0)</f>
        <v>0</v>
      </c>
      <c r="GE94" s="263">
        <f>MIN(IF(MONTH(GE81)=12,-(GE93+SUM($AG$94:GD94)+SUM(GF84:GH86)),0),0)</f>
        <v>0</v>
      </c>
      <c r="GF94" s="263">
        <f>MIN(IF(MONTH(GF81)=12,-(GF93+SUM($AG$94:GE94)+SUM(GG84:GI86)),0),0)</f>
        <v>0</v>
      </c>
      <c r="GG94" s="263">
        <f>MIN(IF(MONTH(GG81)=12,-(GG93+SUM($AG$94:GF94)+SUM(GH84:GJ86)),0),0)</f>
        <v>0</v>
      </c>
      <c r="GH94" s="263">
        <f>MIN(IF(MONTH(GH81)=12,-(GH93+SUM($AG$94:GG94)+SUM(GI84:GK86)),0),0)</f>
        <v>0</v>
      </c>
      <c r="GI94" s="263">
        <f>MIN(IF(MONTH(GI81)=12,-(GI93+SUM($AG$94:GH94)+SUM(GJ84:GL86)),0),0)</f>
        <v>0</v>
      </c>
      <c r="GJ94" s="263">
        <f>MIN(IF(MONTH(GJ81)=12,-(GJ93+SUM($AG$94:GI94)+SUM(GK84:GM86)),0),0)</f>
        <v>0</v>
      </c>
      <c r="GK94" s="263">
        <f>MIN(IF(MONTH(GK81)=12,-(GK93+SUM($AG$94:GJ94)+SUM(GL84:GN86)),0),0)</f>
        <v>0</v>
      </c>
      <c r="GL94" s="263">
        <f>MIN(IF(MONTH(GL81)=12,-(GL93+SUM($AG$94:GK94)+SUM(GM84:GO86)),0),0)</f>
        <v>0</v>
      </c>
      <c r="GM94" s="263">
        <f ca="1">MIN(IF(MONTH(GM81)=12,-(GM93+SUM($AG$94:GL94)+SUM(GN84:GP86)),0),0)</f>
        <v>-14094327.549378105</v>
      </c>
      <c r="GN94" s="263">
        <f>MIN(IF(MONTH(GN81)=12,-(GN93+SUM($AG$94:GM94)+SUM(GO84:GQ86)),0),0)</f>
        <v>0</v>
      </c>
      <c r="GO94" s="263">
        <f>MIN(IF(MONTH(GO81)=12,-(GO93+SUM($AG$94:GN94)+SUM(GP84:GR86)),0),0)</f>
        <v>0</v>
      </c>
      <c r="GP94" s="263">
        <f>MIN(IF(MONTH(GP81)=12,-(GP93+SUM($AG$94:GO94)+SUM(GQ84:GS86)),0),0)</f>
        <v>0</v>
      </c>
      <c r="GQ94" s="263">
        <f>MIN(IF(MONTH(GQ81)=12,-(GQ93+SUM($AG$94:GP94)+SUM(GR84:GT86)),0),0)</f>
        <v>0</v>
      </c>
      <c r="GR94" s="263">
        <f>MIN(IF(MONTH(GR81)=12,-(GR93+SUM($AG$94:GQ94)+SUM(GS84:GU86)),0),0)</f>
        <v>0</v>
      </c>
      <c r="GS94" s="263">
        <f>MIN(IF(MONTH(GS81)=12,-(GS93+SUM($AG$94:GR94)+SUM(GT84:GV86)),0),0)</f>
        <v>0</v>
      </c>
      <c r="GT94" s="263">
        <f>MIN(IF(MONTH(GT81)=12,-(GT93+SUM($AG$94:GS94)+SUM(GU84:GW86)),0),0)</f>
        <v>0</v>
      </c>
      <c r="GU94" s="263">
        <f>MIN(IF(MONTH(GU81)=12,-(GU93+SUM($AG$94:GT94)+SUM(GV84:GX86)),0),0)</f>
        <v>0</v>
      </c>
      <c r="GV94" s="263">
        <f>MIN(IF(MONTH(GV81)=12,-(GV93+SUM($AG$94:GU94)+SUM(GW84:GY86)),0),0)</f>
        <v>0</v>
      </c>
      <c r="GW94" s="263">
        <f>MIN(IF(MONTH(GW81)=12,-(GW93+SUM($AG$94:GV94)+SUM(GX84:GZ86)),0),0)</f>
        <v>0</v>
      </c>
      <c r="GX94" s="263">
        <f>MIN(IF(MONTH(GX81)=12,-(GX93+SUM($AG$94:GW94)+SUM(GY84:HA86)),0),0)</f>
        <v>0</v>
      </c>
      <c r="GY94" s="263">
        <f ca="1">MIN(IF(MONTH(GY81)=12,-(GY93+SUM($AG$94:GX94)+SUM(GZ84:HB86)),0),0)</f>
        <v>-13710053.862803621</v>
      </c>
      <c r="GZ94" s="263">
        <f>MIN(IF(MONTH(GZ81)=12,-(GZ93+SUM($AG$94:GY94)+SUM(HA84:HC86)),0),0)</f>
        <v>0</v>
      </c>
      <c r="HA94" s="263">
        <f>MIN(IF(MONTH(HA81)=12,-(HA93+SUM($AG$94:GZ94)+SUM(HB84:HD86)),0),0)</f>
        <v>0</v>
      </c>
      <c r="HB94" s="263">
        <f>MIN(IF(MONTH(HB81)=12,-(HB93+SUM($AG$94:HA94)+SUM(HC84:HE86)),0),0)</f>
        <v>0</v>
      </c>
      <c r="HC94" s="263">
        <f>MIN(IF(MONTH(HC81)=12,-(HC93+SUM($AG$94:HB94)+SUM(HD84:HF86)),0),0)</f>
        <v>0</v>
      </c>
      <c r="HD94" s="263">
        <f>MIN(IF(MONTH(HD81)=12,-(HD93+SUM($AG$94:HC94)+SUM(HE84:HG86)),0),0)</f>
        <v>0</v>
      </c>
      <c r="HE94" s="263">
        <f>MIN(IF(MONTH(HE81)=12,-(HE93+SUM($AG$94:HD94)+SUM(HF84:HH86)),0),0)</f>
        <v>0</v>
      </c>
      <c r="HF94" s="263">
        <f>MIN(IF(MONTH(HF81)=12,-(HF93+SUM($AG$94:HE94)+SUM(HG84:HI86)),0),0)</f>
        <v>0</v>
      </c>
      <c r="HG94" s="263">
        <f>MIN(IF(MONTH(HG81)=12,-(HG93+SUM($AG$94:HF94)+SUM(HH84:HJ86)),0),0)</f>
        <v>0</v>
      </c>
      <c r="HH94" s="263">
        <f>MIN(IF(MONTH(HH81)=12,-(HH93+SUM($AG$94:HG94)+SUM(HI84:HK86)),0),0)</f>
        <v>0</v>
      </c>
      <c r="HI94" s="263">
        <f>MIN(IF(MONTH(HI81)=12,-(HI93+SUM($AG$94:HH94)+SUM(HJ84:HL86)),0),0)</f>
        <v>0</v>
      </c>
      <c r="HJ94" s="263">
        <f>MIN(IF(MONTH(HJ81)=12,-(HJ93+SUM($AG$94:HI94)+SUM(HK84:HM86)),0),0)</f>
        <v>0</v>
      </c>
      <c r="HK94" s="263">
        <f ca="1">MIN(IF(MONTH(HK81)=12,-(HK93+SUM($AG$94:HJ94)+SUM(HL84:HN86)),0),0)</f>
        <v>-13316085.813665936</v>
      </c>
      <c r="HL94" s="263">
        <f>MIN(IF(MONTH(HL81)=12,-(HL93+SUM($AG$94:HK94)+SUM(HM84:HO86)),0),0)</f>
        <v>0</v>
      </c>
      <c r="HM94" s="263">
        <f>MIN(IF(MONTH(HM81)=12,-(HM93+SUM($AG$94:HL94)+SUM(HN84:HP86)),0),0)</f>
        <v>0</v>
      </c>
      <c r="HN94" s="263">
        <f>MIN(IF(MONTH(HN81)=12,-(HN93+SUM($AG$94:HM94)+SUM(HO84:HQ86)),0),0)</f>
        <v>0</v>
      </c>
      <c r="HO94" s="263">
        <f>MIN(IF(MONTH(HO81)=12,-(HO93+SUM($AG$94:HN94)+SUM(HP84:HR86)),0),0)</f>
        <v>0</v>
      </c>
      <c r="HP94" s="263">
        <f>MIN(IF(MONTH(HP81)=12,-(HP93+SUM($AG$94:HO94)+SUM(HQ84:HS86)),0),0)</f>
        <v>0</v>
      </c>
      <c r="HQ94" s="263">
        <f>MIN(IF(MONTH(HQ81)=12,-(HQ93+SUM($AG$94:HP94)+SUM(HR84:HT86)),0),0)</f>
        <v>0</v>
      </c>
      <c r="HR94" s="263">
        <f>MIN(IF(MONTH(HR81)=12,-(HR93+SUM($AG$94:HQ94)+SUM(HS84:HU86)),0),0)</f>
        <v>0</v>
      </c>
      <c r="HS94" s="263">
        <f>MIN(IF(MONTH(HS81)=12,-(HS93+SUM($AG$94:HR94)+SUM(HT84:HV86)),0),0)</f>
        <v>0</v>
      </c>
      <c r="HT94" s="263">
        <f>MIN(IF(MONTH(HT81)=12,-(HT93+SUM($AG$94:HS94)+SUM(HU84:HW86)),0),0)</f>
        <v>0</v>
      </c>
      <c r="HU94" s="263">
        <f>MIN(IF(MONTH(HU81)=12,-(HU93+SUM($AG$94:HT94)+SUM(HV84:HX86)),0),0)</f>
        <v>0</v>
      </c>
      <c r="HV94" s="263">
        <f>MIN(IF(MONTH(HV81)=12,-(HV93+SUM($AG$94:HU94)+SUM(HW84:HY86)),0),0)</f>
        <v>0</v>
      </c>
      <c r="HW94" s="263">
        <f ca="1">MIN(IF(MONTH(HW81)=12,-(HW93+SUM($AG$94:HV94)+SUM(HX84:HZ86)),0),0)</f>
        <v>-17221839.735588059</v>
      </c>
      <c r="HX94" s="263">
        <f>MIN(IF(MONTH(HX81)=12,-(HX93+SUM($AG$94:HW94)+SUM(HY84:IA86)),0),0)</f>
        <v>0</v>
      </c>
      <c r="HY94" s="263">
        <f>MIN(IF(MONTH(HY81)=12,-(HY93+SUM($AG$94:HX94)+SUM(HZ84:IB86)),0),0)</f>
        <v>0</v>
      </c>
      <c r="HZ94" s="263">
        <f>MIN(IF(MONTH(HZ81)=12,-(HZ93+SUM($AG$94:HY94)+SUM(IA84:IC86)),0),0)</f>
        <v>0</v>
      </c>
      <c r="IA94" s="263">
        <f>MIN(IF(MONTH(IA81)=12,-(IA93+SUM($AG$94:HZ94)+SUM(IB84:ID86)),0),0)</f>
        <v>0</v>
      </c>
      <c r="IB94" s="1464">
        <f ca="1">MIN(IF(MONTH(IB81)=12,-(IB93+SUM($AG$94:IA94)+SUM(IC84:IE86)),0),0)-IA95-IB91</f>
        <v>-18582020.753597889</v>
      </c>
      <c r="IC94" s="263">
        <f>MIN(IF(MONTH(IC81)=12,-(IC93+SUM($AG$94:IB94)+SUM(ID84:IF86)),0),0)</f>
        <v>0</v>
      </c>
    </row>
    <row r="95" spans="3:237" ht="14.25" thickBot="1" x14ac:dyDescent="0.35">
      <c r="C95" s="283" t="s">
        <v>504</v>
      </c>
      <c r="D95" s="284"/>
      <c r="E95" s="284"/>
      <c r="F95" s="563">
        <f>SUM(F93:F94)</f>
        <v>0</v>
      </c>
      <c r="G95" s="286">
        <f>SUM(G93:G94)+SUM($F$94:F94)</f>
        <v>18979389.365623254</v>
      </c>
      <c r="H95" s="286">
        <f ca="1">SUM(H93:H94)+SUM($F$94:G94)</f>
        <v>18981755.407788906</v>
      </c>
      <c r="I95" s="286">
        <f ca="1">SUM(I93:I94)+SUM($F$94:H94)</f>
        <v>13186560.976692509</v>
      </c>
      <c r="J95" s="286">
        <f ca="1">SUM(J93:J94)+SUM($F$94:I94)</f>
        <v>17341777.56055053</v>
      </c>
      <c r="K95" s="286">
        <f ca="1">SUM(K93:K94)+SUM($F$94:J94)</f>
        <v>19643509.200827129</v>
      </c>
      <c r="L95" s="286">
        <f ca="1">SUM(L93:L94)+SUM($F$94:K94)</f>
        <v>21025674.078348272</v>
      </c>
      <c r="M95" s="286">
        <f ca="1">SUM(M93:M94)+SUM($F$94:L94)</f>
        <v>24484340.245422632</v>
      </c>
      <c r="N95" s="286">
        <f ca="1">SUM(N93:N94)+SUM($F$94:M94)</f>
        <v>28015520.444433853</v>
      </c>
      <c r="O95" s="286">
        <f ca="1">SUM(O93:O94)+SUM($F$94:N94)</f>
        <v>12905602.440239839</v>
      </c>
      <c r="P95" s="286">
        <f ca="1">SUM(P93:P94)+SUM($F$94:O94)</f>
        <v>24934745.461579263</v>
      </c>
      <c r="Q95" s="286">
        <f ca="1">SUM(Q93:Q94)+SUM($F$94:P94)</f>
        <v>26978462.410229146</v>
      </c>
      <c r="R95" s="286">
        <f ca="1">SUM(R93:R94)+SUM($F$94:Q94)</f>
        <v>34032061.517170087</v>
      </c>
      <c r="S95" s="286">
        <f ca="1">SUM(S93:S94)+SUM($F$94:R94)</f>
        <v>41090459.420757294</v>
      </c>
      <c r="T95" s="286">
        <f ca="1">SUM(T93:T94)+SUM($F$94:S94)</f>
        <v>48068054.333086967</v>
      </c>
      <c r="U95" s="286">
        <f ca="1">SUM(U93:U94)+SUM($F$94:T94)</f>
        <v>54659467.311531663</v>
      </c>
      <c r="V95" s="286">
        <f ca="1">SUM(V93:V94)+SUM($F$94:U94)</f>
        <v>61364847.151877224</v>
      </c>
      <c r="W95" s="286">
        <f ca="1">SUM(W93:W94)+SUM($F$94:V94)</f>
        <v>71984098.51984942</v>
      </c>
      <c r="X95" s="1394">
        <f ca="1">SUM(X93:X94)+SUM($F$94:W94)</f>
        <v>71002927.028865874</v>
      </c>
      <c r="Z95" s="1459" t="s">
        <v>504</v>
      </c>
      <c r="AA95" s="1460"/>
      <c r="AB95" s="1460"/>
      <c r="AC95" s="1461"/>
      <c r="AD95" s="1462"/>
      <c r="AE95" s="1462"/>
      <c r="AF95" s="1462"/>
      <c r="AG95" s="1462">
        <f>SUM(AG93:AG94)+SUM($AF$94:AF94)</f>
        <v>15550731.582548335</v>
      </c>
      <c r="AH95" s="1462">
        <f>SUM(AH93:AH94)+SUM($AF$94:AG94)</f>
        <v>15074354.827024588</v>
      </c>
      <c r="AI95" s="1462">
        <f>SUM(AI93:AI94)+SUM($AF$94:AH94)</f>
        <v>19352506.580906257</v>
      </c>
      <c r="AJ95" s="1462">
        <f>SUM(AJ93:AJ94)+SUM($AF$94:AI94)</f>
        <v>19051991.66812126</v>
      </c>
      <c r="AK95" s="1462">
        <f>SUM(AK93:AK94)+SUM($AF$94:AJ94)</f>
        <v>22802557.89378668</v>
      </c>
      <c r="AL95" s="1462">
        <f>SUM(AL93:AL94)+SUM($AF$94:AK94)</f>
        <v>22502042.981001683</v>
      </c>
      <c r="AM95" s="1462">
        <f ca="1">SUM(AM93:AM94)+SUM($AF$94:AL94)</f>
        <v>9032572.6737024896</v>
      </c>
      <c r="AN95" s="1462">
        <f ca="1">SUM(AN93:AN94)+SUM($AF$94:AM94)</f>
        <v>4675827.6794352718</v>
      </c>
      <c r="AO95" s="1462">
        <f ca="1">SUM(AO93:AO94)+SUM($AF$94:AN94)</f>
        <v>8992342.235960003</v>
      </c>
      <c r="AP95" s="1462">
        <f ca="1">SUM(AP93:AP94)+SUM($AF$94:AO94)</f>
        <v>8684403.4591513984</v>
      </c>
      <c r="AQ95" s="1462">
        <f ca="1">SUM(AQ93:AQ94)+SUM($AF$94:AP94)</f>
        <v>12460063.711425241</v>
      </c>
      <c r="AR95" s="1462">
        <f ca="1">SUM(AR93:AR94)+SUM($AF$94:AQ94)</f>
        <v>5602124.9346166383</v>
      </c>
      <c r="AS95" s="1462">
        <f ca="1">SUM(AS93:AS94)+SUM($AF$94:AR94)</f>
        <v>9926663.2411413714</v>
      </c>
      <c r="AT95" s="1462">
        <f ca="1">SUM(AT93:AT94)+SUM($AF$94:AS94)</f>
        <v>9085893.9100818783</v>
      </c>
      <c r="AU95" s="1462">
        <f ca="1">SUM(AU93:AU94)+SUM($AF$94:AT94)</f>
        <v>13410432.21660661</v>
      </c>
      <c r="AV95" s="1462">
        <f ca="1">SUM(AV93:AV94)+SUM($AF$94:AU94)</f>
        <v>13110517.189798005</v>
      </c>
      <c r="AW95" s="1462">
        <f ca="1">SUM(AW93:AW94)+SUM($AF$94:AV94)</f>
        <v>16894201.192071848</v>
      </c>
      <c r="AX95" s="1462">
        <f ca="1">SUM(AX93:AX94)+SUM($AF$94:AW94)</f>
        <v>16594286.165263243</v>
      </c>
      <c r="AY95" s="1462">
        <f ca="1">SUM(AY93:AY94)+SUM($AF$94:AX94)</f>
        <v>9183208.16969781</v>
      </c>
      <c r="AZ95" s="1462">
        <f ca="1">SUM(AZ93:AZ94)+SUM($AF$94:AY94)</f>
        <v>1812946.5639892016</v>
      </c>
      <c r="BA95" s="1462">
        <f ca="1">SUM(BA93:BA94)+SUM($AF$94:AZ94)</f>
        <v>6179341.1553863771</v>
      </c>
      <c r="BB95" s="1462">
        <f ca="1">SUM(BB93:BB94)+SUM($AF$94:BA94)</f>
        <v>5875042.4134502225</v>
      </c>
      <c r="BC95" s="1462">
        <f ca="1">SUM(BC93:BC94)+SUM($AF$94:BB94)</f>
        <v>9686980.2148446031</v>
      </c>
      <c r="BD95" s="1462">
        <f ca="1">SUM(BD93:BD94)+SUM($AF$94:BC94)</f>
        <v>2832681.4729084466</v>
      </c>
      <c r="BE95" s="1462">
        <f ca="1">SUM(BE93:BE94)+SUM($AF$94:BD94)</f>
        <v>7207099.8143056221</v>
      </c>
      <c r="BF95" s="1462">
        <f ca="1">SUM(BF93:BF94)+SUM($AF$94:BE94)</f>
        <v>6356368.0323666669</v>
      </c>
      <c r="BG95" s="1462">
        <f ca="1">SUM(BG93:BG94)+SUM($AF$94:BF94)</f>
        <v>10730786.373763844</v>
      </c>
      <c r="BH95" s="1462">
        <f ca="1">SUM(BH93:BH94)+SUM($AF$94:BG94)</f>
        <v>10434511.38182769</v>
      </c>
      <c r="BI95" s="1462">
        <f ca="1">SUM(BI93:BI94)+SUM($AF$94:BH94)</f>
        <v>14254472.933222067</v>
      </c>
      <c r="BJ95" s="1462">
        <f ca="1">SUM(BJ93:BJ94)+SUM($AF$94:BI94)</f>
        <v>13958197.941285912</v>
      </c>
      <c r="BK95" s="1462">
        <f ca="1">SUM(BK93:BK94)+SUM($AF$94:BJ94)</f>
        <v>9351822.7629323304</v>
      </c>
      <c r="BL95" s="1462">
        <f ca="1">SUM(BL93:BL94)+SUM($AF$94:BK94)</f>
        <v>8470672.2862130441</v>
      </c>
      <c r="BM95" s="1462">
        <f ca="1">SUM(BM93:BM94)+SUM($AF$94:BL94)</f>
        <v>12878710.908207864</v>
      </c>
      <c r="BN95" s="1462">
        <f ca="1">SUM(BN93:BN94)+SUM($AF$94:BM94)</f>
        <v>12569349.530202683</v>
      </c>
      <c r="BO95" s="1462">
        <f ca="1">SUM(BO93:BO94)+SUM($AF$94:BN94)</f>
        <v>16408986.773926131</v>
      </c>
      <c r="BP95" s="1462">
        <f ca="1">SUM(BP93:BP94)+SUM($AF$94:BO94)</f>
        <v>10379625.395920947</v>
      </c>
      <c r="BQ95" s="1462">
        <f ca="1">SUM(BQ93:BQ94)+SUM($AF$94:BP94)</f>
        <v>14794671.017915763</v>
      </c>
      <c r="BR95" s="1462">
        <f ca="1">SUM(BR93:BR94)+SUM($AF$94:BQ94)</f>
        <v>13923915.261639211</v>
      </c>
      <c r="BS95" s="1462">
        <f ca="1">SUM(BS93:BS94)+SUM($AF$94:BR94)</f>
        <v>18338960.883634031</v>
      </c>
      <c r="BT95" s="1462">
        <f ca="1">SUM(BT93:BT94)+SUM($AF$94:BS94)</f>
        <v>18036606.50562885</v>
      </c>
      <c r="BU95" s="1462">
        <f ca="1">SUM(BU93:BU94)+SUM($AF$94:BT94)</f>
        <v>21883250.749352299</v>
      </c>
      <c r="BV95" s="1462">
        <f ca="1">SUM(BV93:BV94)+SUM($AF$94:BU94)</f>
        <v>21580896.371347114</v>
      </c>
      <c r="BW95" s="1462">
        <f ca="1">SUM(BW93:BW94)+SUM($AF$94:BV94)</f>
        <v>9535428.5316441469</v>
      </c>
      <c r="BX95" s="1462">
        <f ca="1">SUM(BX93:BX94)+SUM($AF$94:BW94)</f>
        <v>8633913.2704929598</v>
      </c>
      <c r="BY95" s="1462">
        <f ca="1">SUM(BY93:BY94)+SUM($AF$94:BX94)</f>
        <v>13082917.072697476</v>
      </c>
      <c r="BZ95" s="1462">
        <f ca="1">SUM(BZ93:BZ94)+SUM($AF$94:BY94)</f>
        <v>12767347.541568659</v>
      </c>
      <c r="CA95" s="1462">
        <f ca="1">SUM(CA93:CA94)+SUM($AF$94:BZ94)</f>
        <v>16633654.670838282</v>
      </c>
      <c r="CB95" s="1462">
        <f ca="1">SUM(CB93:CB94)+SUM($AF$94:CA94)</f>
        <v>12650085.139709465</v>
      </c>
      <c r="CC95" s="1462">
        <f ca="1">SUM(CC93:CC94)+SUM($AF$94:CB94)</f>
        <v>17103582.241913982</v>
      </c>
      <c r="CD95" s="1462">
        <f ca="1">SUM(CD93:CD94)+SUM($AF$94:CC94)</f>
        <v>16209809.337850273</v>
      </c>
      <c r="CE95" s="1462">
        <f ca="1">SUM(CE93:CE94)+SUM($AF$94:CD94)</f>
        <v>20663306.440054789</v>
      </c>
      <c r="CF95" s="1462">
        <f ca="1">SUM(CF93:CF94)+SUM($AF$94:CE94)</f>
        <v>20352230.20892597</v>
      </c>
      <c r="CG95" s="1462">
        <f ca="1">SUM(CG93:CG94)+SUM($AF$94:CF94)</f>
        <v>24223030.638195597</v>
      </c>
      <c r="CH95" s="1462">
        <f ca="1">SUM(CH93:CH94)+SUM($AF$94:CG94)</f>
        <v>23911954.407066777</v>
      </c>
      <c r="CI95" s="1462">
        <f ca="1">SUM(CI93:CI94)+SUM($AF$94:CH94)</f>
        <v>9731610.9891255163</v>
      </c>
      <c r="CJ95" s="1462">
        <f ca="1">SUM(CJ93:CJ94)+SUM($AF$94:CI94)</f>
        <v>8806415.9852929302</v>
      </c>
      <c r="CK95" s="1462">
        <f ca="1">SUM(CK93:CK94)+SUM($AF$94:CJ94)</f>
        <v>13293898.643390123</v>
      </c>
      <c r="CL95" s="1462">
        <f ca="1">SUM(CL93:CL94)+SUM($AF$94:CK94)</f>
        <v>12969154.634820644</v>
      </c>
      <c r="CM95" s="1462">
        <f ca="1">SUM(CM93:CM94)+SUM($AF$94:CL94)</f>
        <v>16859285.798658628</v>
      </c>
      <c r="CN95" s="1462">
        <f ca="1">SUM(CN93:CN94)+SUM($AF$94:CM94)</f>
        <v>12866541.790089149</v>
      </c>
      <c r="CO95" s="1462">
        <f ca="1">SUM(CO93:CO94)+SUM($AF$94:CN94)</f>
        <v>17358517.748186339</v>
      </c>
      <c r="CP95" s="1462">
        <f ca="1">SUM(CP93:CP94)+SUM($AF$94:CO94)</f>
        <v>16440915.545357656</v>
      </c>
      <c r="CQ95" s="1462">
        <f ca="1">SUM(CQ93:CQ94)+SUM($AF$94:CP94)</f>
        <v>20932891.503454845</v>
      </c>
      <c r="CR95" s="1462">
        <f ca="1">SUM(CR93:CR94)+SUM($AF$94:CQ94)</f>
        <v>20612640.794885371</v>
      </c>
      <c r="CS95" s="1462">
        <f ca="1">SUM(CS93:CS94)+SUM($AF$94:CR94)</f>
        <v>24507265.258723352</v>
      </c>
      <c r="CT95" s="1462">
        <f ca="1">SUM(CT93:CT94)+SUM($AF$94:CS94)</f>
        <v>24187014.550153878</v>
      </c>
      <c r="CU95" s="1462">
        <f ca="1">SUM(CU93:CU94)+SUM($AF$94:CT94)</f>
        <v>9932962.9085685648</v>
      </c>
      <c r="CV95" s="1462">
        <f ca="1">SUM(CV93:CV94)+SUM($AF$94:CU94)</f>
        <v>8983222.744760856</v>
      </c>
      <c r="CW95" s="1462">
        <f ca="1">SUM(CW93:CW94)+SUM($AF$94:CV94)</f>
        <v>13509182.9080837</v>
      </c>
      <c r="CX95" s="1462">
        <f ca="1">SUM(CX93:CX94)+SUM($AF$94:CW94)</f>
        <v>13174796.404739872</v>
      </c>
      <c r="CY95" s="1462">
        <f ca="1">SUM(CY93:CY94)+SUM($AF$94:CX94)</f>
        <v>17088381.683722891</v>
      </c>
      <c r="CZ95" s="1462">
        <f ca="1">SUM(CZ93:CZ94)+SUM($AF$94:CY94)</f>
        <v>13085995.180379063</v>
      </c>
      <c r="DA95" s="1462">
        <f ca="1">SUM(DA93:DA94)+SUM($AF$94:CZ94)</f>
        <v>17616448.643701904</v>
      </c>
      <c r="DB95" s="1462">
        <f ca="1">SUM(DB93:DB94)+SUM($AF$94:DA94)</f>
        <v>16674180.556018256</v>
      </c>
      <c r="DC95" s="1462">
        <f ca="1">SUM(DC93:DC94)+SUM($AF$94:DB94)</f>
        <v>21204634.019341096</v>
      </c>
      <c r="DD95" s="1462">
        <f ca="1">SUM(DD93:DD94)+SUM($AF$94:DC94)</f>
        <v>20874740.815997273</v>
      </c>
      <c r="DE95" s="1462">
        <f ca="1">SUM(DE93:DE94)+SUM($AF$94:DD94)</f>
        <v>24792819.394980289</v>
      </c>
      <c r="DF95" s="1462">
        <f ca="1">SUM(DF93:DF94)+SUM($AF$94:DE94)</f>
        <v>24462926.191636465</v>
      </c>
      <c r="DG95" s="1462">
        <f ca="1">SUM(DG93:DG94)+SUM($AF$94:DF94)</f>
        <v>10139622.202499688</v>
      </c>
      <c r="DH95" s="1462">
        <f ca="1">SUM(DH93:DH94)+SUM($AF$94:DG94)</f>
        <v>9164519.1251396388</v>
      </c>
      <c r="DI95" s="1462">
        <f ca="1">SUM(DI93:DI94)+SUM($AF$94:DH94)</f>
        <v>13728952.755207531</v>
      </c>
      <c r="DJ95" s="1462">
        <f ca="1">SUM(DJ93:DJ94)+SUM($AF$94:DI94)</f>
        <v>13384439.718608759</v>
      </c>
      <c r="DK95" s="1462">
        <f ca="1">SUM(DK93:DK94)+SUM($AF$94:DJ94)</f>
        <v>17321097.235995688</v>
      </c>
      <c r="DL95" s="1462">
        <f ca="1">SUM(DL93:DL94)+SUM($AF$94:DK94)</f>
        <v>13308584.199396916</v>
      </c>
      <c r="DM95" s="1462">
        <f ca="1">SUM(DM93:DM94)+SUM($AF$94:DL94)</f>
        <v>17877511.129464813</v>
      </c>
      <c r="DN95" s="1462">
        <f ca="1">SUM(DN93:DN94)+SUM($AF$94:DM94)</f>
        <v>16909715.280185066</v>
      </c>
      <c r="DO95" s="1462">
        <f ca="1">SUM(DO93:DO94)+SUM($AF$94:DN94)</f>
        <v>21478642.210252963</v>
      </c>
      <c r="DP95" s="1462">
        <f ca="1">SUM(DP93:DP94)+SUM($AF$94:DO94)</f>
        <v>21138622.473654188</v>
      </c>
      <c r="DQ95" s="1462">
        <f ca="1">SUM(DQ93:DQ94)+SUM($AF$94:DP94)</f>
        <v>25079773.291041113</v>
      </c>
      <c r="DR95" s="1462">
        <f ca="1">SUM(DR93:DR94)+SUM($AF$94:DQ94)</f>
        <v>24739753.554442339</v>
      </c>
      <c r="DS95" s="1462">
        <f ca="1">SUM(DS93:DS94)+SUM($AF$94:DR94)</f>
        <v>10351730.633677863</v>
      </c>
      <c r="DT95" s="1462">
        <f ca="1">SUM(DT93:DT94)+SUM($AF$94:DS94)</f>
        <v>9350405.4906168953</v>
      </c>
      <c r="DU95" s="1462">
        <f ca="1">SUM(DU93:DU94)+SUM($AF$94:DT94)</f>
        <v>13953305.313910611</v>
      </c>
      <c r="DV95" s="1462">
        <f ca="1">SUM(DV93:DV94)+SUM($AF$94:DU94)</f>
        <v>13598165.137204327</v>
      </c>
      <c r="DW95" s="1462">
        <f ca="1">SUM(DW93:DW94)+SUM($AF$94:DV94)</f>
        <v>17557500.278583147</v>
      </c>
      <c r="DX95" s="1462">
        <f ca="1">SUM(DX93:DX94)+SUM($AF$94:DW94)</f>
        <v>-4805639.8981231377</v>
      </c>
      <c r="DY95" s="1462">
        <f ca="1">SUM(DY93:DY94)+SUM($AF$94:DX94)</f>
        <v>-175780.27482942492</v>
      </c>
      <c r="DZ95" s="1462">
        <f ca="1">SUM(DZ93:DZ94)+SUM($AF$94:DY94)</f>
        <v>-1147525.333450608</v>
      </c>
      <c r="EA95" s="1462">
        <f ca="1">SUM(EA93:EA94)+SUM($AF$94:DZ94)</f>
        <v>3482334.2898431048</v>
      </c>
      <c r="EB95" s="1462">
        <f ca="1">SUM(EB93:EB94)+SUM($AF$94:EA94)</f>
        <v>3154153.9131368175</v>
      </c>
      <c r="EC95" s="1462">
        <f ca="1">SUM(EC93:EC94)+SUM($AF$94:EB94)</f>
        <v>7140448.8545156345</v>
      </c>
      <c r="ED95" s="1462">
        <f ca="1">SUM(ED93:ED94)+SUM($AF$94:EC94)</f>
        <v>6812268.4778093472</v>
      </c>
      <c r="EE95" s="1462">
        <f ca="1">SUM(EE93:EE94)+SUM($AF$94:ED94)</f>
        <v>2741812.6294838563</v>
      </c>
      <c r="EF95" s="1462">
        <f ca="1">SUM(EF93:EF94)+SUM($AF$94:EE94)</f>
        <v>1735783.7432899848</v>
      </c>
      <c r="EG95" s="1462">
        <f ca="1">SUM(EG93:EG94)+SUM($AF$94:EF94)</f>
        <v>6399591.7623950168</v>
      </c>
      <c r="EH95" s="1462">
        <f ca="1">SUM(EH93:EH94)+SUM($AF$94:EG94)</f>
        <v>6055773.1148333773</v>
      </c>
      <c r="EI95" s="1462">
        <f ca="1">SUM(EI93:EI94)+SUM($AF$94:EH94)</f>
        <v>10059830.800273351</v>
      </c>
      <c r="EJ95" s="1462">
        <f ca="1">SUM(EJ93:EJ94)+SUM($AF$94:EI94)</f>
        <v>9716012.1527117118</v>
      </c>
      <c r="EK95" s="1462">
        <f ca="1">SUM(EK93:EK94)+SUM($AF$94:EJ94)</f>
        <v>14379820.171816744</v>
      </c>
      <c r="EL95" s="1462">
        <f ca="1">SUM(EL93:EL94)+SUM($AF$94:EK94)</f>
        <v>13376251.190590046</v>
      </c>
      <c r="EM95" s="1462">
        <f ca="1">SUM(EM93:EM94)+SUM($AF$94:EL94)</f>
        <v>18040059.209695078</v>
      </c>
      <c r="EN95" s="1462">
        <f ca="1">SUM(EN93:EN94)+SUM($AF$94:EM94)</f>
        <v>17696240.562133439</v>
      </c>
      <c r="EO95" s="1462">
        <f ca="1">SUM(EO93:EO94)+SUM($AF$94:EN94)</f>
        <v>21700298.247573413</v>
      </c>
      <c r="EP95" s="1462">
        <f ca="1">SUM(EP93:EP94)+SUM($AF$94:EO94)</f>
        <v>21356479.600011773</v>
      </c>
      <c r="EQ95" s="1462">
        <f ca="1">SUM(EQ93:EQ94)+SUM($AF$94:EP94)</f>
        <v>10738963.10715235</v>
      </c>
      <c r="ER95" s="1462">
        <f ca="1">SUM(ER93:ER94)+SUM($AF$94:EQ94)</f>
        <v>9700360.7906610072</v>
      </c>
      <c r="ES95" s="1462">
        <f ca="1">SUM(ES93:ES94)+SUM($AF$94:ER94)</f>
        <v>14398061.648208886</v>
      </c>
      <c r="ET95" s="1462">
        <f ca="1">SUM(ET93:ET94)+SUM($AF$94:ES94)</f>
        <v>14038069.172423437</v>
      </c>
      <c r="EU95" s="1462">
        <f ca="1">SUM(EU93:EU94)+SUM($AF$94:ET94)</f>
        <v>18059426.975414589</v>
      </c>
      <c r="EV95" s="1462">
        <f ca="1">SUM(EV93:EV94)+SUM($AF$94:EU94)</f>
        <v>17699434.49962914</v>
      </c>
      <c r="EW95" s="1462">
        <f ca="1">SUM(EW93:EW94)+SUM($AF$94:EV94)</f>
        <v>22397135.357177019</v>
      </c>
      <c r="EX95" s="1462">
        <f ca="1">SUM(EX93:EX94)+SUM($AF$94:EW94)</f>
        <v>21360799.826834843</v>
      </c>
      <c r="EY95" s="1462">
        <f ca="1">SUM(EY93:EY94)+SUM($AF$94:EX94)</f>
        <v>26058500.684382722</v>
      </c>
      <c r="EZ95" s="1462">
        <f ca="1">SUM(EZ93:EZ94)+SUM($AF$94:EY94)</f>
        <v>25698508.208597273</v>
      </c>
      <c r="FA95" s="1462">
        <f ca="1">SUM(FA93:FA94)+SUM($AF$94:EZ94)</f>
        <v>29719866.011588424</v>
      </c>
      <c r="FB95" s="1462">
        <f ca="1">SUM(FB93:FB94)+SUM($AF$94:FA94)</f>
        <v>29359873.535802975</v>
      </c>
      <c r="FC95" s="1462">
        <f ca="1">SUM(FC93:FC94)+SUM($AF$94:FB94)</f>
        <v>10981791.385760069</v>
      </c>
      <c r="FD95" s="1462">
        <f ca="1">SUM(FD93:FD94)+SUM($AF$94:FC94)</f>
        <v>9909673.9340056181</v>
      </c>
      <c r="FE95" s="1462">
        <f ca="1">SUM(FE93:FE94)+SUM($AF$94:FD94)</f>
        <v>14641233.440332487</v>
      </c>
      <c r="FF95" s="1462">
        <f ca="1">SUM(FF93:FF94)+SUM($AF$94:FE94)</f>
        <v>14264512.946659356</v>
      </c>
      <c r="FG95" s="1462">
        <f ca="1">SUM(FG93:FG94)+SUM($AF$94:FF94)</f>
        <v>18302719.370607391</v>
      </c>
      <c r="FH95" s="1462">
        <f ca="1">SUM(FH93:FH94)+SUM($AF$94:FG94)</f>
        <v>17925998.87693426</v>
      </c>
      <c r="FI95" s="1462">
        <f ca="1">SUM(FI93:FI94)+SUM($AF$94:FH94)</f>
        <v>22657558.383261129</v>
      </c>
      <c r="FJ95" s="1462">
        <f ca="1">SUM(FJ93:FJ94)+SUM($AF$94:FI94)</f>
        <v>21587484.807209164</v>
      </c>
      <c r="FK95" s="1462">
        <f ca="1">SUM(FK93:FK94)+SUM($AF$94:FJ94)</f>
        <v>26319044.313536033</v>
      </c>
      <c r="FL95" s="1462">
        <f ca="1">SUM(FL93:FL94)+SUM($AF$94:FK94)</f>
        <v>25942323.819862902</v>
      </c>
      <c r="FM95" s="1462">
        <f ca="1">SUM(FM93:FM94)+SUM($AF$94:FL94)</f>
        <v>29980530.243810937</v>
      </c>
      <c r="FN95" s="1462">
        <f ca="1">SUM(FN93:FN94)+SUM($AF$94:FM94)</f>
        <v>29603809.750137806</v>
      </c>
      <c r="FO95" s="1462">
        <f ca="1">SUM(FO93:FO94)+SUM($AF$94:FN94)</f>
        <v>11230678.176165178</v>
      </c>
      <c r="FP95" s="1462">
        <f ca="1">SUM(FP93:FP94)+SUM($AF$94:FO94)</f>
        <v>10124017.66872865</v>
      </c>
      <c r="FQ95" s="1462">
        <f ca="1">SUM(FQ93:FQ94)+SUM($AF$94:FP94)</f>
        <v>14889355.904145896</v>
      </c>
      <c r="FR95" s="1462">
        <f ca="1">SUM(FR93:FR94)+SUM($AF$94:FQ94)</f>
        <v>14495334.139563143</v>
      </c>
      <c r="FS95" s="1462">
        <f ca="1">SUM(FS93:FS94)+SUM($AF$94:FR94)</f>
        <v>18549881.462579727</v>
      </c>
      <c r="FT95" s="1462">
        <f ca="1">SUM(FT93:FT94)+SUM($AF$94:FS94)</f>
        <v>18155859.697996974</v>
      </c>
      <c r="FU95" s="1462">
        <f ca="1">SUM(FU93:FU94)+SUM($AF$94:FT94)</f>
        <v>22921197.933414221</v>
      </c>
      <c r="FV95" s="1462">
        <f ca="1">SUM(FV93:FV94)+SUM($AF$94:FU94)</f>
        <v>21816385.256430805</v>
      </c>
      <c r="FW95" s="1462">
        <f ca="1">SUM(FW93:FW94)+SUM($AF$94:FV94)</f>
        <v>26581723.491848052</v>
      </c>
      <c r="FX95" s="1462">
        <f ca="1">SUM(FX93:FX94)+SUM($AF$94:FW94)</f>
        <v>26187701.727265298</v>
      </c>
      <c r="FY95" s="1462">
        <f ca="1">SUM(FY93:FY94)+SUM($AF$94:FX94)</f>
        <v>30242249.050281882</v>
      </c>
      <c r="FZ95" s="1462">
        <f ca="1">SUM(FZ93:FZ94)+SUM($AF$94:FY94)</f>
        <v>29848227.285699129</v>
      </c>
      <c r="GA95" s="1462">
        <f ca="1">SUM(GA93:GA94)+SUM($AF$94:FZ94)</f>
        <v>11511860.106924981</v>
      </c>
      <c r="GB95" s="1462">
        <f ca="1">SUM(GB93:GB94)+SUM($AF$94:GA94)</f>
        <v>10369774.615887851</v>
      </c>
      <c r="GC95" s="1462">
        <f ca="1">SUM(GC93:GC94)+SUM($AF$94:GB94)</f>
        <v>15171580.090827107</v>
      </c>
      <c r="GD95" s="1462">
        <f ca="1">SUM(GD93:GD94)+SUM($AF$94:GC94)</f>
        <v>14730696.812440351</v>
      </c>
      <c r="GE95" s="1462">
        <f ca="1">SUM(GE93:GE94)+SUM($AF$94:GD94)</f>
        <v>18803834.983532071</v>
      </c>
      <c r="GF95" s="1462">
        <f ca="1">SUM(GF93:GF94)+SUM($AF$94:GE94)</f>
        <v>18394693.791804671</v>
      </c>
      <c r="GG95" s="1462">
        <f ca="1">SUM(GG93:GG94)+SUM($AF$94:GF94)</f>
        <v>23164757.180084586</v>
      </c>
      <c r="GH95" s="1462">
        <f ca="1">SUM(GH93:GH94)+SUM($AF$94:GG94)</f>
        <v>22026948.68450965</v>
      </c>
      <c r="GI95" s="1462">
        <f ca="1">SUM(GI93:GI94)+SUM($AF$94:GH94)</f>
        <v>26828754.159448922</v>
      </c>
      <c r="GJ95" s="1462">
        <f ca="1">SUM(GJ93:GJ94)+SUM($AF$94:GI94)</f>
        <v>26387870.88106215</v>
      </c>
      <c r="GK95" s="1462">
        <f ca="1">SUM(GK93:GK94)+SUM($AF$94:GJ94)</f>
        <v>30461009.052153885</v>
      </c>
      <c r="GL95" s="1462">
        <f ca="1">SUM(GL93:GL94)+SUM($AF$94:GK94)</f>
        <v>30051867.860426486</v>
      </c>
      <c r="GM95" s="1462">
        <f ca="1">SUM(GM93:GM94)+SUM($AF$94:GL94)</f>
        <v>11895127.469876558</v>
      </c>
      <c r="GN95" s="1462">
        <f ca="1">SUM(GN93:GN94)+SUM($AF$94:GM94)</f>
        <v>10719698.683727413</v>
      </c>
      <c r="GO95" s="1462">
        <f ca="1">SUM(GO93:GO94)+SUM($AF$94:GN94)</f>
        <v>15568625.341749996</v>
      </c>
      <c r="GP95" s="1462">
        <f ca="1">SUM(GP93:GP94)+SUM($AF$94:GO94)</f>
        <v>14970709.814503103</v>
      </c>
      <c r="GQ95" s="1462">
        <f ca="1">SUM(GQ93:GQ94)+SUM($AF$94:GP94)</f>
        <v>19072643.18598637</v>
      </c>
      <c r="GR95" s="1462">
        <f ca="1">SUM(GR93:GR94)+SUM($AF$94:GQ94)</f>
        <v>18658516.510675609</v>
      </c>
      <c r="GS95" s="1462">
        <f ca="1">SUM(GS93:GS94)+SUM($AF$94:GR94)</f>
        <v>23323654.31676206</v>
      </c>
      <c r="GT95" s="1462">
        <f ca="1">SUM(GT93:GT94)+SUM($AF$94:GS94)</f>
        <v>22162534.354911983</v>
      </c>
      <c r="GU95" s="1462">
        <f ca="1">SUM(GU93:GU94)+SUM($AF$94:GT94)</f>
        <v>27011461.012934566</v>
      </c>
      <c r="GV95" s="1462">
        <f ca="1">SUM(GV93:GV94)+SUM($AF$94:GU94)</f>
        <v>26413545.485687673</v>
      </c>
      <c r="GW95" s="1462">
        <f ca="1">SUM(GW93:GW94)+SUM($AF$94:GV94)</f>
        <v>30515478.857170939</v>
      </c>
      <c r="GX95" s="1462">
        <f ca="1">SUM(GX93:GX94)+SUM($AF$94:GW94)</f>
        <v>30101352.181860179</v>
      </c>
      <c r="GY95" s="1462">
        <f ca="1">SUM(GY93:GY94)+SUM($AF$94:GX94)</f>
        <v>12276486.585517645</v>
      </c>
      <c r="GZ95" s="1462">
        <f ca="1">SUM(GZ93:GZ94)+SUM($AF$94:GY94)</f>
        <v>11076942.800450057</v>
      </c>
      <c r="HA95" s="1462">
        <f ca="1">SUM(HA93:HA94)+SUM($AF$94:GZ94)</f>
        <v>15973561.197023749</v>
      </c>
      <c r="HB95" s="1462">
        <f ca="1">SUM(HB93:HB94)+SUM($AF$94:HA94)</f>
        <v>15215464.572571725</v>
      </c>
      <c r="HC95" s="1462">
        <f ca="1">SUM(HC93:HC94)+SUM($AF$94:HB94)</f>
        <v>19346302.801449627</v>
      </c>
      <c r="HD95" s="1462">
        <f ca="1">SUM(HD93:HD94)+SUM($AF$94:HC94)</f>
        <v>18927227.864689976</v>
      </c>
      <c r="HE95" s="1462">
        <f ca="1">SUM(HE93:HE94)+SUM($AF$94:HD94)</f>
        <v>23484824.573571295</v>
      </c>
      <c r="HF95" s="1462">
        <f ca="1">SUM(HF93:HF94)+SUM($AF$94:HE94)</f>
        <v>22299969.469115883</v>
      </c>
      <c r="HG95" s="1462">
        <f ca="1">SUM(HG93:HG94)+SUM($AF$94:HF94)</f>
        <v>27196587.865689576</v>
      </c>
      <c r="HH95" s="1462">
        <f ca="1">SUM(HH93:HH94)+SUM($AF$94:HG94)</f>
        <v>26438491.241237551</v>
      </c>
      <c r="HI95" s="1462">
        <f ca="1">SUM(HI93:HI94)+SUM($AF$94:HH94)</f>
        <v>30569329.470115453</v>
      </c>
      <c r="HJ95" s="1462">
        <f ca="1">SUM(HJ93:HJ94)+SUM($AF$94:HI94)</f>
        <v>30150254.533355802</v>
      </c>
      <c r="HK95" s="1462">
        <f ca="1">SUM(HK93:HK94)+SUM($AF$94:HJ94)</f>
        <v>12665780.61219725</v>
      </c>
      <c r="HL95" s="1462">
        <f ca="1">SUM(HL93:HL94)+SUM($AF$94:HK94)</f>
        <v>11441626.435687602</v>
      </c>
      <c r="HM95" s="1462">
        <f ca="1">SUM(HM93:HM94)+SUM($AF$94:HL94)</f>
        <v>16386497.885178983</v>
      </c>
      <c r="HN95" s="1462">
        <f ca="1">SUM(HN93:HN94)+SUM($AF$94:HM94)</f>
        <v>15464997.524336904</v>
      </c>
      <c r="HO95" s="1462">
        <f ca="1">SUM(HO93:HO94)+SUM($AF$94:HN94)</f>
        <v>19624829.434914947</v>
      </c>
      <c r="HP95" s="1462">
        <f ca="1">SUM(HP93:HP94)+SUM($AF$94:HO94)</f>
        <v>19200847.551072985</v>
      </c>
      <c r="HQ95" s="1462">
        <f ca="1">SUM(HQ93:HQ94)+SUM($AF$94:HP94)</f>
        <v>23648200.523564219</v>
      </c>
      <c r="HR95" s="1462">
        <f ca="1">SUM(HR93:HR94)+SUM($AF$94:HQ94)</f>
        <v>22439179.100808948</v>
      </c>
      <c r="HS95" s="1462">
        <f ca="1">SUM(HS93:HS94)+SUM($AF$94:HR94)</f>
        <v>27384050.55030033</v>
      </c>
      <c r="HT95" s="1462">
        <f ca="1">SUM(HT93:HT94)+SUM($AF$94:HS94)</f>
        <v>26462550.189458251</v>
      </c>
      <c r="HU95" s="1462">
        <f ca="1">SUM(HU93:HU94)+SUM($AF$94:HT94)</f>
        <v>30622382.100036293</v>
      </c>
      <c r="HV95" s="1462">
        <f ca="1">SUM(HV93:HV94)+SUM($AF$94:HU94)</f>
        <v>30198400.216194332</v>
      </c>
      <c r="HW95" s="1462">
        <f ca="1">SUM(HW93:HW94)+SUM($AF$94:HV94)</f>
        <v>13063192.244581431</v>
      </c>
      <c r="HX95" s="1462">
        <f ca="1">SUM(HX93:HX94)+SUM($AF$94:HW94)</f>
        <v>11814012.428995728</v>
      </c>
      <c r="HY95" s="1462">
        <f ca="1">SUM(HY93:HY94)+SUM($AF$94:HX94)</f>
        <v>16807710.98448059</v>
      </c>
      <c r="HZ95" s="1462">
        <f ca="1">SUM(HZ93:HZ94)+SUM($AF$94:HY94)</f>
        <v>15719508.572087228</v>
      </c>
      <c r="IA95" s="1462">
        <f ca="1">SUM(IA93:IA94)+SUM($AF$94:HZ94)</f>
        <v>17197152.910921782</v>
      </c>
      <c r="IB95" s="1462">
        <f ca="1">SUM(IB93:IB94)+SUM($AF$94:IA94)</f>
        <v>0</v>
      </c>
      <c r="IC95" s="1462">
        <f ca="1">SUM(IC93:IC94)+SUM($AF$94:IB94)</f>
        <v>0</v>
      </c>
    </row>
    <row r="96" spans="3:237" x14ac:dyDescent="0.3">
      <c r="F96" s="159" t="b">
        <f>ROUND(F95,0)=ROUND(F99,0)</f>
        <v>1</v>
      </c>
      <c r="G96" s="1487" t="b">
        <f t="shared" ref="G96:X96" si="288">ROUND(G95,0)=ROUND(G99,0)</f>
        <v>1</v>
      </c>
      <c r="H96" s="1487" t="b">
        <f t="shared" ca="1" si="288"/>
        <v>1</v>
      </c>
      <c r="I96" s="1487" t="b">
        <f t="shared" ca="1" si="288"/>
        <v>1</v>
      </c>
      <c r="J96" s="1487" t="b">
        <f t="shared" ca="1" si="288"/>
        <v>1</v>
      </c>
      <c r="K96" s="1487" t="b">
        <f t="shared" ca="1" si="288"/>
        <v>1</v>
      </c>
      <c r="L96" s="1487" t="b">
        <f t="shared" ca="1" si="288"/>
        <v>1</v>
      </c>
      <c r="M96" s="1487" t="b">
        <f t="shared" ca="1" si="288"/>
        <v>1</v>
      </c>
      <c r="N96" s="1487" t="b">
        <f t="shared" ca="1" si="288"/>
        <v>1</v>
      </c>
      <c r="O96" s="1487" t="b">
        <f t="shared" ca="1" si="288"/>
        <v>1</v>
      </c>
      <c r="P96" s="1487" t="b">
        <f t="shared" ca="1" si="288"/>
        <v>1</v>
      </c>
      <c r="Q96" s="1487" t="b">
        <f t="shared" ca="1" si="288"/>
        <v>1</v>
      </c>
      <c r="R96" s="1487" t="b">
        <f t="shared" ca="1" si="288"/>
        <v>1</v>
      </c>
      <c r="S96" s="1487" t="b">
        <f t="shared" ca="1" si="288"/>
        <v>1</v>
      </c>
      <c r="T96" s="1487" t="b">
        <f t="shared" ca="1" si="288"/>
        <v>1</v>
      </c>
      <c r="U96" s="1487" t="b">
        <f t="shared" ca="1" si="288"/>
        <v>1</v>
      </c>
      <c r="V96" s="1487" t="b">
        <f t="shared" ca="1" si="288"/>
        <v>1</v>
      </c>
      <c r="W96" s="1487" t="b">
        <f t="shared" ca="1" si="288"/>
        <v>1</v>
      </c>
      <c r="X96" s="1487" t="b">
        <f t="shared" ca="1" si="288"/>
        <v>1</v>
      </c>
    </row>
    <row r="97" spans="3:24" ht="14.25" thickBot="1" x14ac:dyDescent="0.35">
      <c r="F97" s="582"/>
      <c r="G97" s="582"/>
      <c r="H97" s="582"/>
      <c r="I97" s="582">
        <f ca="1">+I96-H96</f>
        <v>0</v>
      </c>
      <c r="J97" s="1069">
        <f t="shared" ref="J97:X97" ca="1" si="289">+J96-I96</f>
        <v>0</v>
      </c>
      <c r="K97" s="1069">
        <f t="shared" ca="1" si="289"/>
        <v>0</v>
      </c>
      <c r="L97" s="1069">
        <f t="shared" ca="1" si="289"/>
        <v>0</v>
      </c>
      <c r="M97" s="1069">
        <f t="shared" ca="1" si="289"/>
        <v>0</v>
      </c>
      <c r="N97" s="1069">
        <f t="shared" ca="1" si="289"/>
        <v>0</v>
      </c>
      <c r="O97" s="1069">
        <f t="shared" ca="1" si="289"/>
        <v>0</v>
      </c>
      <c r="P97" s="1069">
        <f t="shared" ca="1" si="289"/>
        <v>0</v>
      </c>
      <c r="Q97" s="1069">
        <f t="shared" ca="1" si="289"/>
        <v>0</v>
      </c>
      <c r="R97" s="1069">
        <f t="shared" ca="1" si="289"/>
        <v>0</v>
      </c>
      <c r="S97" s="1069">
        <f t="shared" ca="1" si="289"/>
        <v>0</v>
      </c>
      <c r="T97" s="1069">
        <f t="shared" ca="1" si="289"/>
        <v>0</v>
      </c>
      <c r="U97" s="1069">
        <f t="shared" ca="1" si="289"/>
        <v>0</v>
      </c>
      <c r="V97" s="1069">
        <f t="shared" ca="1" si="289"/>
        <v>0</v>
      </c>
      <c r="W97" s="1069">
        <f t="shared" ca="1" si="289"/>
        <v>0</v>
      </c>
      <c r="X97" s="1069">
        <f t="shared" ca="1" si="289"/>
        <v>0</v>
      </c>
    </row>
    <row r="98" spans="3:24" x14ac:dyDescent="0.3">
      <c r="C98" s="610" t="s">
        <v>598</v>
      </c>
      <c r="D98" s="665" t="s">
        <v>552</v>
      </c>
      <c r="E98" s="624"/>
      <c r="F98" s="623" t="s">
        <v>57</v>
      </c>
      <c r="G98" s="624">
        <v>2020</v>
      </c>
      <c r="H98" s="624">
        <v>2021</v>
      </c>
      <c r="I98" s="624">
        <v>2022</v>
      </c>
      <c r="J98" s="624">
        <v>2023</v>
      </c>
      <c r="K98" s="624">
        <v>2024</v>
      </c>
      <c r="L98" s="624">
        <v>2025</v>
      </c>
      <c r="M98" s="624">
        <v>2026</v>
      </c>
      <c r="N98" s="624">
        <v>2027</v>
      </c>
      <c r="O98" s="624">
        <v>2028</v>
      </c>
      <c r="P98" s="624">
        <v>2029</v>
      </c>
      <c r="Q98" s="624">
        <v>2030</v>
      </c>
      <c r="R98" s="624">
        <v>2031</v>
      </c>
      <c r="S98" s="624">
        <v>2032</v>
      </c>
      <c r="T98" s="624">
        <v>2033</v>
      </c>
      <c r="U98" s="624">
        <v>2034</v>
      </c>
      <c r="V98" s="624">
        <v>2035</v>
      </c>
      <c r="W98" s="624">
        <v>2036</v>
      </c>
      <c r="X98" s="625">
        <v>2037</v>
      </c>
    </row>
    <row r="99" spans="3:24" x14ac:dyDescent="0.3">
      <c r="D99" s="666" t="s">
        <v>553</v>
      </c>
      <c r="E99" s="312"/>
      <c r="F99" s="667">
        <f>+F91</f>
        <v>0</v>
      </c>
      <c r="G99" s="667">
        <f>+G111+G108-SUM(G100:G103)</f>
        <v>18979389.36562328</v>
      </c>
      <c r="H99" s="667">
        <f t="shared" ref="H99:X99" ca="1" si="290">+H111+H108-SUM(H100:H103)</f>
        <v>18981755.407788903</v>
      </c>
      <c r="I99" s="667">
        <f t="shared" ca="1" si="290"/>
        <v>13186560.976692528</v>
      </c>
      <c r="J99" s="667">
        <f t="shared" ca="1" si="290"/>
        <v>17341777.560550556</v>
      </c>
      <c r="K99" s="667">
        <f t="shared" ca="1" si="290"/>
        <v>19643509.200827166</v>
      </c>
      <c r="L99" s="667">
        <f t="shared" ca="1" si="290"/>
        <v>21025674.078348279</v>
      </c>
      <c r="M99" s="667">
        <f t="shared" ca="1" si="290"/>
        <v>24484340.245422617</v>
      </c>
      <c r="N99" s="667">
        <f t="shared" ca="1" si="290"/>
        <v>28015520.444433853</v>
      </c>
      <c r="O99" s="667">
        <f t="shared" ca="1" si="290"/>
        <v>12905602.440239832</v>
      </c>
      <c r="P99" s="667">
        <f t="shared" ca="1" si="290"/>
        <v>24934745.461579256</v>
      </c>
      <c r="Q99" s="667">
        <f t="shared" ca="1" si="290"/>
        <v>26978462.410229139</v>
      </c>
      <c r="R99" s="667">
        <f t="shared" ca="1" si="290"/>
        <v>34032061.517170109</v>
      </c>
      <c r="S99" s="667">
        <f t="shared" ca="1" si="290"/>
        <v>41090459.420757309</v>
      </c>
      <c r="T99" s="667">
        <f t="shared" ca="1" si="290"/>
        <v>48068054.333086982</v>
      </c>
      <c r="U99" s="667">
        <f t="shared" ca="1" si="290"/>
        <v>54659467.311531693</v>
      </c>
      <c r="V99" s="667">
        <f t="shared" ca="1" si="290"/>
        <v>61364847.151877232</v>
      </c>
      <c r="W99" s="667">
        <f t="shared" ca="1" si="290"/>
        <v>71984098.519849405</v>
      </c>
      <c r="X99" s="668">
        <f t="shared" ca="1" si="290"/>
        <v>71002927.028865874</v>
      </c>
    </row>
    <row r="100" spans="3:24" x14ac:dyDescent="0.3">
      <c r="C100" s="582"/>
      <c r="D100" s="279" t="s">
        <v>554</v>
      </c>
      <c r="E100" s="27"/>
      <c r="F100" s="608">
        <v>0</v>
      </c>
      <c r="G100" s="608">
        <f>+'JV NWC'!AA40</f>
        <v>2488357.6713333339</v>
      </c>
      <c r="H100" s="608">
        <f>+'JV NWC'!AB40</f>
        <v>2535796.2272423659</v>
      </c>
      <c r="I100" s="608">
        <f>+'JV NWC'!AC40</f>
        <v>2584303.6264372645</v>
      </c>
      <c r="J100" s="608">
        <f>+'JV NWC'!AD40</f>
        <v>2633852.0238827104</v>
      </c>
      <c r="K100" s="608">
        <f>+'JV NWC'!AE40</f>
        <v>2684494.4548963131</v>
      </c>
      <c r="L100" s="608">
        <f>+'JV NWC'!AF40</f>
        <v>2736216.7566288346</v>
      </c>
      <c r="M100" s="608">
        <f>+'JV NWC'!AG40</f>
        <v>2789118.0680328594</v>
      </c>
      <c r="N100" s="608">
        <f>+'JV NWC'!AH40</f>
        <v>2843209.8850384057</v>
      </c>
      <c r="O100" s="608">
        <f>+'JV NWC'!AI40</f>
        <v>2898457.6260829624</v>
      </c>
      <c r="P100" s="608">
        <f>+'JV NWC'!AJ40</f>
        <v>2954955.4437716878</v>
      </c>
      <c r="Q100" s="608">
        <f>+'JV NWC'!AK40</f>
        <v>3012729.2269558324</v>
      </c>
      <c r="R100" s="608">
        <f>+'JV NWC'!AL40</f>
        <v>3071751.8598517748</v>
      </c>
      <c r="S100" s="608">
        <f>+'JV NWC'!AM40</f>
        <v>3132111.139855695</v>
      </c>
      <c r="T100" s="608">
        <f>+'JV NWC'!AN40</f>
        <v>3193838.1030223304</v>
      </c>
      <c r="U100" s="608">
        <f>+'JV NWC'!AO40</f>
        <v>3256944.7751376745</v>
      </c>
      <c r="V100" s="608">
        <f>+'JV NWC'!AP40</f>
        <v>3321413.2320503592</v>
      </c>
      <c r="W100" s="608">
        <f>+'JV NWC'!AQ40</f>
        <v>3387365.4794765878</v>
      </c>
      <c r="X100" s="676">
        <f>+'JV NWC'!AR40</f>
        <v>0</v>
      </c>
    </row>
    <row r="101" spans="3:24" x14ac:dyDescent="0.3">
      <c r="C101" s="582"/>
      <c r="D101" s="1122" t="s">
        <v>1312</v>
      </c>
      <c r="E101" s="27"/>
      <c r="F101" s="608">
        <v>0</v>
      </c>
      <c r="G101" s="608">
        <f>+'JV NWC'!AA42</f>
        <v>8313400</v>
      </c>
      <c r="H101" s="608">
        <f>+'JV NWC'!AB42</f>
        <v>8357668.0000000009</v>
      </c>
      <c r="I101" s="608">
        <f>+'JV NWC'!AC42</f>
        <v>8402821.3600000031</v>
      </c>
      <c r="J101" s="608">
        <f>+'JV NWC'!AD42</f>
        <v>8448877.7872000039</v>
      </c>
      <c r="K101" s="608">
        <f>+'JV NWC'!AE42</f>
        <v>8495855.3429440018</v>
      </c>
      <c r="L101" s="608">
        <f>+'JV NWC'!AF42</f>
        <v>8543772.4498028792</v>
      </c>
      <c r="M101" s="608">
        <f>+'JV NWC'!AG42</f>
        <v>8592647.8987989388</v>
      </c>
      <c r="N101" s="608">
        <f>+'JV NWC'!AH42</f>
        <v>8642500.8567749187</v>
      </c>
      <c r="O101" s="608">
        <f>+'JV NWC'!AI42</f>
        <v>8693350.8739104178</v>
      </c>
      <c r="P101" s="608">
        <f>+'JV NWC'!AJ42</f>
        <v>8745217.8913886249</v>
      </c>
      <c r="Q101" s="608">
        <f>+'JV NWC'!AK42</f>
        <v>8798122.2492163982</v>
      </c>
      <c r="R101" s="608">
        <f>+'JV NWC'!AL42</f>
        <v>8852084.6942007262</v>
      </c>
      <c r="S101" s="608">
        <f>+'JV NWC'!AM42</f>
        <v>8907126.3880847376</v>
      </c>
      <c r="T101" s="608">
        <f>+'JV NWC'!AN42</f>
        <v>8963268.9158464335</v>
      </c>
      <c r="U101" s="608">
        <f>+'JV NWC'!AO42</f>
        <v>9020534.2941633631</v>
      </c>
      <c r="V101" s="608">
        <f>+'JV NWC'!AP42</f>
        <v>9078944.9800466299</v>
      </c>
      <c r="W101" s="608">
        <f>+'JV NWC'!AQ42</f>
        <v>4828727.6513476307</v>
      </c>
      <c r="X101" s="676">
        <f>+'JV NWC'!AR42</f>
        <v>3.7252902984619141E-9</v>
      </c>
    </row>
    <row r="102" spans="3:24" x14ac:dyDescent="0.3">
      <c r="D102" s="279" t="s">
        <v>555</v>
      </c>
      <c r="E102" s="27"/>
      <c r="F102" s="608">
        <f>-F89</f>
        <v>0</v>
      </c>
      <c r="G102" s="608">
        <f>-G89-G27</f>
        <v>114511078.43137255</v>
      </c>
      <c r="H102" s="608">
        <f>+G102-H27</f>
        <v>107535784.31372549</v>
      </c>
      <c r="I102" s="608">
        <f t="shared" ref="I102:X102" si="291">+H102-I27</f>
        <v>100560490.19607842</v>
      </c>
      <c r="J102" s="608">
        <f t="shared" si="291"/>
        <v>93585196.078431353</v>
      </c>
      <c r="K102" s="608">
        <f t="shared" si="291"/>
        <v>86609901.960784286</v>
      </c>
      <c r="L102" s="608">
        <f t="shared" si="291"/>
        <v>79634607.84313722</v>
      </c>
      <c r="M102" s="608">
        <f t="shared" si="291"/>
        <v>72659313.725490153</v>
      </c>
      <c r="N102" s="608">
        <f t="shared" si="291"/>
        <v>65684019.607843094</v>
      </c>
      <c r="O102" s="608">
        <f t="shared" si="291"/>
        <v>58708725.490196034</v>
      </c>
      <c r="P102" s="608">
        <f t="shared" si="291"/>
        <v>51733431.372548975</v>
      </c>
      <c r="Q102" s="608">
        <f t="shared" si="291"/>
        <v>44758137.254901916</v>
      </c>
      <c r="R102" s="608">
        <f t="shared" si="291"/>
        <v>37782843.137254857</v>
      </c>
      <c r="S102" s="608">
        <f t="shared" si="291"/>
        <v>30807549.019607797</v>
      </c>
      <c r="T102" s="608">
        <f t="shared" si="291"/>
        <v>23832254.901960738</v>
      </c>
      <c r="U102" s="608">
        <f t="shared" si="291"/>
        <v>16856960.784313679</v>
      </c>
      <c r="V102" s="608">
        <f t="shared" si="291"/>
        <v>9881666.6666666195</v>
      </c>
      <c r="W102" s="608">
        <f t="shared" si="291"/>
        <v>2906372.5490195593</v>
      </c>
      <c r="X102" s="676">
        <f t="shared" si="291"/>
        <v>-4.8428773880004883E-8</v>
      </c>
    </row>
    <row r="103" spans="3:24" x14ac:dyDescent="0.3">
      <c r="D103" s="279" t="s">
        <v>556</v>
      </c>
      <c r="E103" s="27"/>
      <c r="F103" s="608">
        <f>-SUM('JV_Cog&amp;SGA&amp;Dep'!$E50:E50)-SUM('JV_Cog&amp;SGA&amp;Dep'!$E52:E52)</f>
        <v>0</v>
      </c>
      <c r="G103" s="608"/>
      <c r="H103" s="608">
        <f>-SUM($H$89:H89)-SUM($H$28:H28)</f>
        <v>0</v>
      </c>
      <c r="I103" s="608">
        <f>-SUM($H$89:I89)-SUM($H$28:I28)</f>
        <v>0</v>
      </c>
      <c r="J103" s="608">
        <f>-SUM($H$89:J89)-SUM($H$28:J28)</f>
        <v>0</v>
      </c>
      <c r="K103" s="608">
        <f>-SUM($H$89:K89)-SUM($H$28:K28)</f>
        <v>0</v>
      </c>
      <c r="L103" s="608">
        <f>-SUM($H$89:L89)-SUM($H$28:L28)</f>
        <v>0</v>
      </c>
      <c r="M103" s="608">
        <f>-SUM($H$89:M89)-SUM($H$28:M28)</f>
        <v>0</v>
      </c>
      <c r="N103" s="608">
        <f>-SUM($H$89:N89)-SUM($H$28:N28)</f>
        <v>0</v>
      </c>
      <c r="O103" s="608">
        <f>-SUM($H$89:O89)-SUM($H$28:O28)</f>
        <v>0</v>
      </c>
      <c r="P103" s="608">
        <f>-SUM($H$89:P89)-SUM($H$28:P28)</f>
        <v>0</v>
      </c>
      <c r="Q103" s="608">
        <f>-SUM($H$89:Q89)-SUM($H$28:Q28)</f>
        <v>0</v>
      </c>
      <c r="R103" s="608">
        <f>-SUM($H$89:R89)-SUM($H$28:R28)</f>
        <v>0</v>
      </c>
      <c r="S103" s="608">
        <f>-SUM($H$89:S89)-SUM($H$28:S28)</f>
        <v>0</v>
      </c>
      <c r="T103" s="608">
        <f>-SUM($H$89:T89)-SUM($H$28:T28)</f>
        <v>0</v>
      </c>
      <c r="U103" s="608">
        <f>-SUM($H$89:U89)-SUM($H$28:U28)</f>
        <v>0</v>
      </c>
      <c r="V103" s="608">
        <f>-SUM($H$89:V89)-SUM($H$28:V28)</f>
        <v>0</v>
      </c>
      <c r="W103" s="608">
        <f>-SUM($H$89:W89)-SUM($H$28:W28)</f>
        <v>0</v>
      </c>
      <c r="X103" s="676">
        <f>-SUM($H$89:X89)-SUM($H$28:X28)</f>
        <v>0</v>
      </c>
    </row>
    <row r="104" spans="3:24" x14ac:dyDescent="0.3">
      <c r="D104" s="669" t="s">
        <v>557</v>
      </c>
      <c r="E104" s="606"/>
      <c r="F104" s="670">
        <f>SUM(F99:F103)</f>
        <v>0</v>
      </c>
      <c r="G104" s="670">
        <f>SUM(G99:G103)</f>
        <v>144292225.46832916</v>
      </c>
      <c r="H104" s="670">
        <f t="shared" ref="H104:X104" ca="1" si="292">SUM(H99:H103)</f>
        <v>137411003.94875675</v>
      </c>
      <c r="I104" s="670">
        <f t="shared" ca="1" si="292"/>
        <v>124734176.15920821</v>
      </c>
      <c r="J104" s="670">
        <f t="shared" ca="1" si="292"/>
        <v>122009703.45006463</v>
      </c>
      <c r="K104" s="670">
        <f t="shared" ca="1" si="292"/>
        <v>117433760.95945176</v>
      </c>
      <c r="L104" s="670">
        <f t="shared" ca="1" si="292"/>
        <v>111940271.12791722</v>
      </c>
      <c r="M104" s="670">
        <f t="shared" ca="1" si="292"/>
        <v>108525419.93774457</v>
      </c>
      <c r="N104" s="670">
        <f t="shared" ca="1" si="292"/>
        <v>105185250.79409027</v>
      </c>
      <c r="O104" s="670">
        <f t="shared" ca="1" si="292"/>
        <v>83206136.43042925</v>
      </c>
      <c r="P104" s="670">
        <f t="shared" ca="1" si="292"/>
        <v>88368350.169288546</v>
      </c>
      <c r="Q104" s="670">
        <f t="shared" ca="1" si="292"/>
        <v>83547451.141303286</v>
      </c>
      <c r="R104" s="670">
        <f t="shared" ca="1" si="292"/>
        <v>83738741.208477467</v>
      </c>
      <c r="S104" s="670">
        <f t="shared" ca="1" si="292"/>
        <v>83937245.968305543</v>
      </c>
      <c r="T104" s="670">
        <f t="shared" ca="1" si="292"/>
        <v>84057416.253916472</v>
      </c>
      <c r="U104" s="670">
        <f t="shared" ca="1" si="292"/>
        <v>83793907.16514641</v>
      </c>
      <c r="V104" s="670">
        <f t="shared" ca="1" si="292"/>
        <v>83646872.030640841</v>
      </c>
      <c r="W104" s="670">
        <f t="shared" ca="1" si="292"/>
        <v>83106564.199693188</v>
      </c>
      <c r="X104" s="677">
        <f t="shared" ca="1" si="292"/>
        <v>71002927.028865829</v>
      </c>
    </row>
    <row r="105" spans="3:24" x14ac:dyDescent="0.3">
      <c r="D105" s="279" t="s">
        <v>558</v>
      </c>
      <c r="E105" s="27"/>
      <c r="F105" s="608">
        <v>0</v>
      </c>
      <c r="G105" s="608">
        <f>+'JV NWC'!AA43</f>
        <v>4624453.3333333321</v>
      </c>
      <c r="H105" s="608">
        <f>+'JV NWC'!AB43</f>
        <v>4670693.3333333321</v>
      </c>
      <c r="I105" s="608">
        <f>+'JV NWC'!AC43</f>
        <v>4717400</v>
      </c>
      <c r="J105" s="608">
        <f>+'JV NWC'!AD43</f>
        <v>4764573.333333333</v>
      </c>
      <c r="K105" s="608">
        <f>+'JV NWC'!AE43</f>
        <v>4812226.6666666679</v>
      </c>
      <c r="L105" s="608">
        <f>+'JV NWC'!AF43</f>
        <v>4860346.6666666679</v>
      </c>
      <c r="M105" s="608">
        <f>+'JV NWC'!AG43</f>
        <v>4908946.6666666679</v>
      </c>
      <c r="N105" s="608">
        <f>+'JV NWC'!AH43</f>
        <v>4958040</v>
      </c>
      <c r="O105" s="608">
        <f>+'JV NWC'!AI43</f>
        <v>5007626.666666667</v>
      </c>
      <c r="P105" s="608">
        <f>+'JV NWC'!AJ43</f>
        <v>5057693.3333333321</v>
      </c>
      <c r="Q105" s="608">
        <f>+'JV NWC'!AK43</f>
        <v>5108280</v>
      </c>
      <c r="R105" s="608">
        <f>+'JV NWC'!AL43</f>
        <v>5159360</v>
      </c>
      <c r="S105" s="608">
        <f>+'JV NWC'!AM43</f>
        <v>5210946.666666667</v>
      </c>
      <c r="T105" s="608">
        <f>+'JV NWC'!AN43</f>
        <v>5263053.3333333321</v>
      </c>
      <c r="U105" s="608">
        <f>+'JV NWC'!AO43</f>
        <v>5315693.3333333321</v>
      </c>
      <c r="V105" s="608">
        <f>+'JV NWC'!AP43</f>
        <v>5368853.3333333321</v>
      </c>
      <c r="W105" s="608">
        <f>+'JV NWC'!AQ43</f>
        <v>5422541.8666666644</v>
      </c>
      <c r="X105" s="676">
        <f>+'JV NWC'!AR43</f>
        <v>0</v>
      </c>
    </row>
    <row r="106" spans="3:24" x14ac:dyDescent="0.3">
      <c r="D106" s="279" t="s">
        <v>559</v>
      </c>
      <c r="E106" s="27"/>
      <c r="F106" s="608">
        <v>0</v>
      </c>
      <c r="G106" s="608">
        <f>+'JV NWC'!AA44</f>
        <v>1843952.1948829168</v>
      </c>
      <c r="H106" s="608">
        <f>+'JV NWC'!AB44</f>
        <v>1887726.3375842222</v>
      </c>
      <c r="I106" s="608">
        <f>+'JV NWC'!AC44</f>
        <v>1932662.9630094655</v>
      </c>
      <c r="J106" s="608">
        <f>+'JV NWC'!AD44</f>
        <v>1978794.5680121712</v>
      </c>
      <c r="K106" s="608">
        <f>+'JV NWC'!AE44</f>
        <v>2026154.5792182949</v>
      </c>
      <c r="L106" s="608">
        <f>+'JV NWC'!AF44</f>
        <v>2074777.3799469168</v>
      </c>
      <c r="M106" s="608">
        <f>+'JV NWC'!AG44</f>
        <v>2124698.3379162014</v>
      </c>
      <c r="N106" s="608">
        <f>+'JV NWC'!AH44</f>
        <v>2175953.8337576599</v>
      </c>
      <c r="O106" s="608">
        <f>+'JV NWC'!AI44</f>
        <v>2228581.2903624303</v>
      </c>
      <c r="P106" s="608">
        <f>+'JV NWC'!AJ44</f>
        <v>2282619.203083978</v>
      </c>
      <c r="Q106" s="608">
        <f>+'JV NWC'!AK44</f>
        <v>2338107.1708223396</v>
      </c>
      <c r="R106" s="608">
        <f>+'JV NWC'!AL44</f>
        <v>2395085.9280157993</v>
      </c>
      <c r="S106" s="608">
        <f>+'JV NWC'!AM44</f>
        <v>2453597.3775666011</v>
      </c>
      <c r="T106" s="608">
        <f>+'JV NWC'!AN44</f>
        <v>2511028.7452077139</v>
      </c>
      <c r="U106" s="608">
        <f>+'JV NWC'!AO44</f>
        <v>2559791.0069600055</v>
      </c>
      <c r="V106" s="608">
        <f>+'JV NWC'!AP44</f>
        <v>2609570.7832605382</v>
      </c>
      <c r="W106" s="608">
        <f>+'JV NWC'!AQ44</f>
        <v>2660390.2769323946</v>
      </c>
      <c r="X106" s="676">
        <f>+'JV NWC'!AR44</f>
        <v>0</v>
      </c>
    </row>
    <row r="107" spans="3:24" x14ac:dyDescent="0.3">
      <c r="D107" s="279" t="s">
        <v>560</v>
      </c>
      <c r="E107" s="27"/>
      <c r="F107" s="608">
        <f>JV_IBD!M14</f>
        <v>0</v>
      </c>
      <c r="G107" s="608">
        <f>+JV_IBD!N25</f>
        <v>65500000</v>
      </c>
      <c r="H107" s="608">
        <f ca="1">+JV_IBD!O25</f>
        <v>55450000</v>
      </c>
      <c r="I107" s="608">
        <f ca="1">+JV_IBD!P25</f>
        <v>42400000</v>
      </c>
      <c r="J107" s="608">
        <f ca="1">+JV_IBD!Q25</f>
        <v>36680000</v>
      </c>
      <c r="K107" s="608">
        <f ca="1">+JV_IBD!R25</f>
        <v>33012000</v>
      </c>
      <c r="L107" s="608">
        <f ca="1">+JV_IBD!S25</f>
        <v>29344000</v>
      </c>
      <c r="M107" s="608">
        <f ca="1">+JV_IBD!T25</f>
        <v>25676000</v>
      </c>
      <c r="N107" s="608">
        <f ca="1">+JV_IBD!U25</f>
        <v>22008000</v>
      </c>
      <c r="O107" s="608">
        <f ca="1">+JV_IBD!V25</f>
        <v>0</v>
      </c>
      <c r="P107" s="608">
        <f ca="1">+JV_IBD!W25</f>
        <v>0</v>
      </c>
      <c r="Q107" s="608">
        <f ca="1">+JV_IBD!X25</f>
        <v>0</v>
      </c>
      <c r="R107" s="608">
        <f ca="1">+JV_IBD!Y25</f>
        <v>0</v>
      </c>
      <c r="S107" s="608">
        <f ca="1">+JV_IBD!Z25</f>
        <v>0</v>
      </c>
      <c r="T107" s="608">
        <f ca="1">+JV_IBD!AA25</f>
        <v>0</v>
      </c>
      <c r="U107" s="608">
        <f ca="1">+JV_IBD!AB25</f>
        <v>0</v>
      </c>
      <c r="V107" s="608">
        <f ca="1">+JV_IBD!AC25</f>
        <v>0</v>
      </c>
      <c r="W107" s="608">
        <f ca="1">+JV_IBD!AD25</f>
        <v>0</v>
      </c>
      <c r="X107" s="676">
        <f ca="1">+JV_IBD!AE25</f>
        <v>0</v>
      </c>
    </row>
    <row r="108" spans="3:24" x14ac:dyDescent="0.3">
      <c r="D108" s="669" t="s">
        <v>561</v>
      </c>
      <c r="E108" s="27"/>
      <c r="F108" s="670">
        <f>SUM(F105:F107)</f>
        <v>0</v>
      </c>
      <c r="G108" s="670">
        <f>SUM(G105:G107)</f>
        <v>71968405.528216243</v>
      </c>
      <c r="H108" s="670">
        <f t="shared" ref="H108:X108" ca="1" si="293">SUM(H105:H107)</f>
        <v>62008419.670917556</v>
      </c>
      <c r="I108" s="670">
        <f t="shared" ca="1" si="293"/>
        <v>49050062.963009462</v>
      </c>
      <c r="J108" s="670">
        <f t="shared" ca="1" si="293"/>
        <v>43423367.901345506</v>
      </c>
      <c r="K108" s="670">
        <f t="shared" ca="1" si="293"/>
        <v>39850381.245884962</v>
      </c>
      <c r="L108" s="670">
        <f t="shared" ca="1" si="293"/>
        <v>36279124.046613589</v>
      </c>
      <c r="M108" s="670">
        <f t="shared" ca="1" si="293"/>
        <v>32709645.004582867</v>
      </c>
      <c r="N108" s="670">
        <f t="shared" ca="1" si="293"/>
        <v>29141993.833757661</v>
      </c>
      <c r="O108" s="670">
        <f t="shared" ca="1" si="293"/>
        <v>7236207.9570290968</v>
      </c>
      <c r="P108" s="670">
        <f t="shared" ca="1" si="293"/>
        <v>7340312.5364173101</v>
      </c>
      <c r="Q108" s="670">
        <f t="shared" ca="1" si="293"/>
        <v>7446387.1708223391</v>
      </c>
      <c r="R108" s="670">
        <f t="shared" ca="1" si="293"/>
        <v>7554445.9280157993</v>
      </c>
      <c r="S108" s="670">
        <f t="shared" ca="1" si="293"/>
        <v>7664544.0442332681</v>
      </c>
      <c r="T108" s="670">
        <f t="shared" ca="1" si="293"/>
        <v>7774082.078541046</v>
      </c>
      <c r="U108" s="670">
        <f t="shared" ca="1" si="293"/>
        <v>7875484.3402933376</v>
      </c>
      <c r="V108" s="670">
        <f t="shared" ca="1" si="293"/>
        <v>7978424.1165938703</v>
      </c>
      <c r="W108" s="670">
        <f t="shared" ca="1" si="293"/>
        <v>8082932.1435990594</v>
      </c>
      <c r="X108" s="677">
        <f t="shared" ca="1" si="293"/>
        <v>0</v>
      </c>
    </row>
    <row r="109" spans="3:24" x14ac:dyDescent="0.3">
      <c r="D109" s="279" t="s">
        <v>562</v>
      </c>
      <c r="E109" s="27"/>
      <c r="F109" s="608">
        <f>+F88</f>
        <v>0</v>
      </c>
      <c r="G109" s="608">
        <f>+시나리오분석!I16</f>
        <v>68500000</v>
      </c>
      <c r="H109" s="608">
        <f t="shared" ref="H109:X109" si="294">+G109</f>
        <v>68500000</v>
      </c>
      <c r="I109" s="608">
        <f t="shared" si="294"/>
        <v>68500000</v>
      </c>
      <c r="J109" s="608">
        <f t="shared" si="294"/>
        <v>68500000</v>
      </c>
      <c r="K109" s="608">
        <f t="shared" si="294"/>
        <v>68500000</v>
      </c>
      <c r="L109" s="608">
        <f t="shared" si="294"/>
        <v>68500000</v>
      </c>
      <c r="M109" s="608">
        <f t="shared" si="294"/>
        <v>68500000</v>
      </c>
      <c r="N109" s="608">
        <f t="shared" si="294"/>
        <v>68500000</v>
      </c>
      <c r="O109" s="608">
        <f t="shared" si="294"/>
        <v>68500000</v>
      </c>
      <c r="P109" s="608">
        <f t="shared" si="294"/>
        <v>68500000</v>
      </c>
      <c r="Q109" s="608">
        <f t="shared" si="294"/>
        <v>68500000</v>
      </c>
      <c r="R109" s="608">
        <f t="shared" si="294"/>
        <v>68500000</v>
      </c>
      <c r="S109" s="608">
        <f t="shared" si="294"/>
        <v>68500000</v>
      </c>
      <c r="T109" s="608">
        <f t="shared" si="294"/>
        <v>68500000</v>
      </c>
      <c r="U109" s="608">
        <f t="shared" si="294"/>
        <v>68500000</v>
      </c>
      <c r="V109" s="608">
        <f t="shared" si="294"/>
        <v>68500000</v>
      </c>
      <c r="W109" s="608">
        <f t="shared" si="294"/>
        <v>68500000</v>
      </c>
      <c r="X109" s="676">
        <f t="shared" si="294"/>
        <v>68500000</v>
      </c>
    </row>
    <row r="110" spans="3:24" x14ac:dyDescent="0.3">
      <c r="D110" s="279" t="s">
        <v>563</v>
      </c>
      <c r="E110" s="27"/>
      <c r="F110" s="608">
        <v>0</v>
      </c>
      <c r="G110" s="608">
        <f>+F110+G121</f>
        <v>3823819.9401129112</v>
      </c>
      <c r="H110" s="608">
        <f t="shared" ref="H110:X110" ca="1" si="295">+G110+H121</f>
        <v>6902584.2778392127</v>
      </c>
      <c r="I110" s="608">
        <f t="shared" ca="1" si="295"/>
        <v>7184113.1961987456</v>
      </c>
      <c r="J110" s="608">
        <f t="shared" ca="1" si="295"/>
        <v>10086335.548719116</v>
      </c>
      <c r="K110" s="608">
        <f t="shared" ca="1" si="295"/>
        <v>9083379.7135667913</v>
      </c>
      <c r="L110" s="608">
        <f t="shared" ca="1" si="295"/>
        <v>7161147.081303631</v>
      </c>
      <c r="M110" s="608">
        <f t="shared" ca="1" si="295"/>
        <v>7315774.9331616992</v>
      </c>
      <c r="N110" s="608">
        <f t="shared" ca="1" si="295"/>
        <v>7543256.9603325948</v>
      </c>
      <c r="O110" s="608">
        <f t="shared" ca="1" si="295"/>
        <v>7469928.4734001532</v>
      </c>
      <c r="P110" s="608">
        <f t="shared" ca="1" si="295"/>
        <v>12528037.632871244</v>
      </c>
      <c r="Q110" s="608">
        <f t="shared" ca="1" si="295"/>
        <v>7601063.9704809459</v>
      </c>
      <c r="R110" s="608">
        <f t="shared" ca="1" si="295"/>
        <v>7684295.2804616624</v>
      </c>
      <c r="S110" s="608">
        <f t="shared" ca="1" si="295"/>
        <v>7772701.9240722852</v>
      </c>
      <c r="T110" s="608">
        <f t="shared" ca="1" si="295"/>
        <v>7783334.1753754504</v>
      </c>
      <c r="U110" s="608">
        <f t="shared" ca="1" si="295"/>
        <v>7418422.8248530785</v>
      </c>
      <c r="V110" s="608">
        <f t="shared" ca="1" si="295"/>
        <v>7168447.9140469795</v>
      </c>
      <c r="W110" s="608">
        <f t="shared" ca="1" si="295"/>
        <v>6523632.0560941258</v>
      </c>
      <c r="X110" s="676">
        <f t="shared" ca="1" si="295"/>
        <v>2502927.0288658245</v>
      </c>
    </row>
    <row r="111" spans="3:24" ht="14.25" thickBot="1" x14ac:dyDescent="0.35">
      <c r="D111" s="671" t="s">
        <v>564</v>
      </c>
      <c r="E111" s="672"/>
      <c r="F111" s="673">
        <f>SUM(F109:F110)</f>
        <v>0</v>
      </c>
      <c r="G111" s="673">
        <f>SUM(G109:G110)</f>
        <v>72323819.940112919</v>
      </c>
      <c r="H111" s="673">
        <f t="shared" ref="H111:X111" ca="1" si="296">SUM(H109:H110)</f>
        <v>75402584.277839214</v>
      </c>
      <c r="I111" s="673">
        <f t="shared" ca="1" si="296"/>
        <v>75684113.196198747</v>
      </c>
      <c r="J111" s="673">
        <f t="shared" ca="1" si="296"/>
        <v>78586335.548719108</v>
      </c>
      <c r="K111" s="673">
        <f t="shared" ca="1" si="296"/>
        <v>77583379.713566795</v>
      </c>
      <c r="L111" s="673">
        <f t="shared" ca="1" si="296"/>
        <v>75661147.081303626</v>
      </c>
      <c r="M111" s="673">
        <f t="shared" ca="1" si="296"/>
        <v>75815774.933161706</v>
      </c>
      <c r="N111" s="673">
        <f t="shared" ca="1" si="296"/>
        <v>76043256.960332602</v>
      </c>
      <c r="O111" s="673">
        <f t="shared" ca="1" si="296"/>
        <v>75969928.473400146</v>
      </c>
      <c r="P111" s="673">
        <f t="shared" ca="1" si="296"/>
        <v>81028037.63287124</v>
      </c>
      <c r="Q111" s="673">
        <f t="shared" ca="1" si="296"/>
        <v>76101063.970480949</v>
      </c>
      <c r="R111" s="673">
        <f t="shared" ca="1" si="296"/>
        <v>76184295.280461669</v>
      </c>
      <c r="S111" s="673">
        <f t="shared" ca="1" si="296"/>
        <v>76272701.924072281</v>
      </c>
      <c r="T111" s="673">
        <f t="shared" ca="1" si="296"/>
        <v>76283334.175375447</v>
      </c>
      <c r="U111" s="673">
        <f t="shared" ca="1" si="296"/>
        <v>75918422.824853078</v>
      </c>
      <c r="V111" s="673">
        <f t="shared" ca="1" si="296"/>
        <v>75668447.914046973</v>
      </c>
      <c r="W111" s="673">
        <f t="shared" ca="1" si="296"/>
        <v>75023632.056094125</v>
      </c>
      <c r="X111" s="678">
        <f t="shared" ca="1" si="296"/>
        <v>71002927.028865829</v>
      </c>
    </row>
    <row r="112" spans="3:24" x14ac:dyDescent="0.3">
      <c r="F112" s="582">
        <f>+F104-F108-F111</f>
        <v>0</v>
      </c>
      <c r="G112" s="582">
        <f t="shared" ref="G112:Q112" si="297">+G104-G108-G111</f>
        <v>0</v>
      </c>
      <c r="H112" s="582">
        <f t="shared" ca="1" si="297"/>
        <v>0</v>
      </c>
      <c r="I112" s="582">
        <f t="shared" ca="1" si="297"/>
        <v>0</v>
      </c>
      <c r="J112" s="582">
        <f t="shared" ca="1" si="297"/>
        <v>0</v>
      </c>
      <c r="K112" s="582">
        <f t="shared" ca="1" si="297"/>
        <v>0</v>
      </c>
      <c r="L112" s="582">
        <f t="shared" ca="1" si="297"/>
        <v>0</v>
      </c>
      <c r="M112" s="582">
        <f t="shared" ca="1" si="297"/>
        <v>0</v>
      </c>
      <c r="N112" s="582">
        <f t="shared" ca="1" si="297"/>
        <v>0</v>
      </c>
      <c r="O112" s="582">
        <f t="shared" ca="1" si="297"/>
        <v>0</v>
      </c>
      <c r="P112" s="582">
        <f t="shared" ca="1" si="297"/>
        <v>0</v>
      </c>
      <c r="Q112" s="582">
        <f t="shared" ca="1" si="297"/>
        <v>0</v>
      </c>
      <c r="W112" s="607">
        <f ca="1">+W111*시나리오분석!$I$15</f>
        <v>31509925.463559534</v>
      </c>
      <c r="X112" s="607">
        <f ca="1">+X111*시나리오분석!$I$15</f>
        <v>29821229.352123652</v>
      </c>
    </row>
    <row r="113" spans="3:25" x14ac:dyDescent="0.3">
      <c r="G113" s="582"/>
      <c r="H113" s="582"/>
      <c r="I113" s="582"/>
      <c r="J113" s="582"/>
      <c r="K113" s="582"/>
      <c r="L113" s="582"/>
      <c r="M113" s="582"/>
      <c r="N113" s="582"/>
      <c r="O113" s="582"/>
      <c r="P113" s="582"/>
      <c r="Q113" s="582"/>
    </row>
    <row r="114" spans="3:25" ht="14.25" thickBot="1" x14ac:dyDescent="0.35">
      <c r="F114" s="582"/>
    </row>
    <row r="115" spans="3:25" x14ac:dyDescent="0.3">
      <c r="C115" s="610" t="s">
        <v>597</v>
      </c>
      <c r="D115" s="293" t="s">
        <v>226</v>
      </c>
      <c r="E115" s="294"/>
      <c r="F115" s="674">
        <f>+'JV FCF'!D8</f>
        <v>0</v>
      </c>
      <c r="G115" s="674">
        <f>+G12</f>
        <v>29007737.46682876</v>
      </c>
      <c r="H115" s="674">
        <f t="shared" ref="H115:X115" si="298">+H12</f>
        <v>50463513.509904832</v>
      </c>
      <c r="I115" s="674">
        <f t="shared" si="298"/>
        <v>51212839.717235953</v>
      </c>
      <c r="J115" s="674">
        <f t="shared" si="298"/>
        <v>51975813.167106993</v>
      </c>
      <c r="K115" s="674">
        <f t="shared" si="298"/>
        <v>52752725.104552127</v>
      </c>
      <c r="L115" s="674">
        <f t="shared" si="298"/>
        <v>53543885.483239733</v>
      </c>
      <c r="M115" s="674">
        <f t="shared" si="298"/>
        <v>54349563.613155417</v>
      </c>
      <c r="N115" s="674">
        <f t="shared" si="298"/>
        <v>55170107.367198579</v>
      </c>
      <c r="O115" s="674">
        <f t="shared" si="298"/>
        <v>56005824.901933014</v>
      </c>
      <c r="P115" s="674">
        <f t="shared" si="298"/>
        <v>56857079.628363051</v>
      </c>
      <c r="Q115" s="674">
        <f t="shared" si="298"/>
        <v>57724093.377120882</v>
      </c>
      <c r="R115" s="674">
        <f t="shared" si="298"/>
        <v>58607361.824788027</v>
      </c>
      <c r="S115" s="674">
        <f t="shared" si="298"/>
        <v>59507102.583108552</v>
      </c>
      <c r="T115" s="674">
        <f t="shared" si="298"/>
        <v>60423723.700168483</v>
      </c>
      <c r="U115" s="674">
        <f t="shared" si="298"/>
        <v>61357621.591578476</v>
      </c>
      <c r="V115" s="674">
        <f t="shared" si="298"/>
        <v>62309170.285436325</v>
      </c>
      <c r="W115" s="674">
        <f t="shared" si="298"/>
        <v>63278731.491397001</v>
      </c>
      <c r="X115" s="675">
        <f t="shared" si="298"/>
        <v>26777784.647775173</v>
      </c>
    </row>
    <row r="116" spans="3:25" x14ac:dyDescent="0.3">
      <c r="D116" s="279" t="s">
        <v>565</v>
      </c>
      <c r="E116" s="27"/>
      <c r="F116" s="608">
        <f>+'JV FCF'!D9</f>
        <v>0</v>
      </c>
      <c r="G116" s="608">
        <f>-G26-G29</f>
        <v>-23919300.490789108</v>
      </c>
      <c r="H116" s="608">
        <f t="shared" ref="H116:X116" si="299">-H26-H29</f>
        <v>-41677770.166258685</v>
      </c>
      <c r="I116" s="608">
        <f t="shared" si="299"/>
        <v>-42370961.698128082</v>
      </c>
      <c r="J116" s="608">
        <f t="shared" si="299"/>
        <v>-43085651.621901728</v>
      </c>
      <c r="K116" s="608">
        <f t="shared" si="299"/>
        <v>-43814808.511964567</v>
      </c>
      <c r="L116" s="608">
        <f t="shared" si="299"/>
        <v>-44562631.619701371</v>
      </c>
      <c r="M116" s="608">
        <f t="shared" si="299"/>
        <v>-45329626.356699914</v>
      </c>
      <c r="N116" s="608">
        <f t="shared" si="299"/>
        <v>-46116313.595908344</v>
      </c>
      <c r="O116" s="608">
        <f t="shared" si="299"/>
        <v>-46923228.898237161</v>
      </c>
      <c r="P116" s="608">
        <f t="shared" si="299"/>
        <v>-47750924.01454246</v>
      </c>
      <c r="Q116" s="608">
        <f t="shared" si="299"/>
        <v>-48599965.259518832</v>
      </c>
      <c r="R116" s="608">
        <f t="shared" si="299"/>
        <v>-49470938.559751019</v>
      </c>
      <c r="S116" s="608">
        <f t="shared" si="299"/>
        <v>-50364443.976348765</v>
      </c>
      <c r="T116" s="608">
        <f t="shared" si="299"/>
        <v>-51374769.180526115</v>
      </c>
      <c r="U116" s="608">
        <f t="shared" si="299"/>
        <v>-52761129.242810249</v>
      </c>
      <c r="V116" s="608">
        <f t="shared" si="299"/>
        <v>-54176609.937009938</v>
      </c>
      <c r="W116" s="608">
        <f t="shared" si="299"/>
        <v>-55621883.127484776</v>
      </c>
      <c r="X116" s="676">
        <f t="shared" si="299"/>
        <v>-23790682.270941801</v>
      </c>
    </row>
    <row r="117" spans="3:25" x14ac:dyDescent="0.3">
      <c r="D117" s="669" t="s">
        <v>43</v>
      </c>
      <c r="E117" s="606"/>
      <c r="F117" s="670">
        <f>+F115-F116</f>
        <v>0</v>
      </c>
      <c r="G117" s="670">
        <f>SUM(G115:G116)</f>
        <v>5088436.9760396518</v>
      </c>
      <c r="H117" s="670">
        <f t="shared" ref="H117" si="300">SUM(H115:H116)</f>
        <v>8785743.3436461464</v>
      </c>
      <c r="I117" s="670">
        <f t="shared" ref="I117" si="301">SUM(I115:I116)</f>
        <v>8841878.0191078708</v>
      </c>
      <c r="J117" s="670">
        <f t="shared" ref="J117" si="302">SUM(J115:J116)</f>
        <v>8890161.5452052653</v>
      </c>
      <c r="K117" s="670">
        <f t="shared" ref="K117" si="303">SUM(K115:K116)</f>
        <v>8937916.5925875604</v>
      </c>
      <c r="L117" s="670">
        <f t="shared" ref="L117" si="304">SUM(L115:L116)</f>
        <v>8981253.8635383621</v>
      </c>
      <c r="M117" s="670">
        <f t="shared" ref="M117" si="305">SUM(M115:M116)</f>
        <v>9019937.2564555034</v>
      </c>
      <c r="N117" s="670">
        <f t="shared" ref="N117" si="306">SUM(N115:N116)</f>
        <v>9053793.7712902352</v>
      </c>
      <c r="O117" s="670">
        <f t="shared" ref="O117" si="307">SUM(O115:O116)</f>
        <v>9082596.0036958531</v>
      </c>
      <c r="P117" s="670">
        <f t="shared" ref="P117" si="308">SUM(P115:P116)</f>
        <v>9106155.6138205901</v>
      </c>
      <c r="Q117" s="670">
        <f t="shared" ref="Q117" si="309">SUM(Q115:Q116)</f>
        <v>9124128.1176020503</v>
      </c>
      <c r="R117" s="670">
        <f t="shared" ref="R117" si="310">SUM(R115:R116)</f>
        <v>9136423.2650370076</v>
      </c>
      <c r="S117" s="670">
        <f t="shared" ref="S117" si="311">SUM(S115:S116)</f>
        <v>9142658.6067597866</v>
      </c>
      <c r="T117" s="670">
        <f t="shared" ref="T117" si="312">SUM(T115:T116)</f>
        <v>9048954.519642368</v>
      </c>
      <c r="U117" s="670">
        <f t="shared" ref="U117" si="313">SUM(U115:U116)</f>
        <v>8596492.3487682268</v>
      </c>
      <c r="V117" s="670">
        <f t="shared" ref="V117" si="314">SUM(V115:V116)</f>
        <v>8132560.3484263867</v>
      </c>
      <c r="W117" s="670">
        <f t="shared" ref="W117" si="315">SUM(W115:W116)</f>
        <v>7656848.3639122248</v>
      </c>
      <c r="X117" s="677">
        <f t="shared" ref="X117" si="316">SUM(X115:X116)</f>
        <v>2987102.3768333718</v>
      </c>
    </row>
    <row r="118" spans="3:25" x14ac:dyDescent="0.3">
      <c r="D118" s="279" t="s">
        <v>566</v>
      </c>
      <c r="E118" s="27"/>
      <c r="F118" s="608">
        <f>+'JV_PL&amp;배당가능이익검토'!F86</f>
        <v>0</v>
      </c>
      <c r="G118" s="608">
        <f>-G33</f>
        <v>-481425</v>
      </c>
      <c r="H118" s="608">
        <f t="shared" ref="H118" ca="1" si="317">-H33</f>
        <v>-859521.25</v>
      </c>
      <c r="I118" s="608">
        <f t="shared" ref="I118:X118" ca="1" si="318">-I33</f>
        <v>-671361.25</v>
      </c>
      <c r="J118" s="608">
        <f t="shared" ca="1" si="318"/>
        <v>-574231</v>
      </c>
      <c r="K118" s="608">
        <f t="shared" ca="1" si="318"/>
        <v>-507742.90000000008</v>
      </c>
      <c r="L118" s="608">
        <f t="shared" ca="1" si="318"/>
        <v>-453823.3000000001</v>
      </c>
      <c r="M118" s="608">
        <f t="shared" ca="1" si="318"/>
        <v>-399903.6999999999</v>
      </c>
      <c r="N118" s="608">
        <f t="shared" ca="1" si="318"/>
        <v>-345984.09999999992</v>
      </c>
      <c r="O118" s="608">
        <f t="shared" ca="1" si="318"/>
        <v>-134799</v>
      </c>
      <c r="P118" s="608">
        <f t="shared" ca="1" si="318"/>
        <v>0</v>
      </c>
      <c r="Q118" s="608">
        <f t="shared" ca="1" si="318"/>
        <v>0</v>
      </c>
      <c r="R118" s="608">
        <f t="shared" ca="1" si="318"/>
        <v>0</v>
      </c>
      <c r="S118" s="608">
        <f t="shared" ca="1" si="318"/>
        <v>0</v>
      </c>
      <c r="T118" s="608">
        <f t="shared" ca="1" si="318"/>
        <v>0</v>
      </c>
      <c r="U118" s="608">
        <f t="shared" ca="1" si="318"/>
        <v>0</v>
      </c>
      <c r="V118" s="608">
        <f t="shared" ca="1" si="318"/>
        <v>0</v>
      </c>
      <c r="W118" s="608">
        <f t="shared" ca="1" si="318"/>
        <v>0</v>
      </c>
      <c r="X118" s="676">
        <f t="shared" ca="1" si="318"/>
        <v>0</v>
      </c>
    </row>
    <row r="119" spans="3:25" x14ac:dyDescent="0.3">
      <c r="D119" s="1122" t="s">
        <v>567</v>
      </c>
      <c r="E119" s="1123"/>
      <c r="F119" s="1124">
        <f t="shared" ref="F119" si="319">-E75</f>
        <v>0</v>
      </c>
      <c r="G119" s="1124">
        <f>+G94</f>
        <v>0</v>
      </c>
      <c r="H119" s="1124">
        <f ca="1">+H94</f>
        <v>-3500000</v>
      </c>
      <c r="I119" s="1124">
        <f t="shared" ref="I119:X119" ca="1" si="320">+I94</f>
        <v>-6500000</v>
      </c>
      <c r="J119" s="1124">
        <f t="shared" ca="1" si="320"/>
        <v>-4000000</v>
      </c>
      <c r="K119" s="1124">
        <f t="shared" ca="1" si="320"/>
        <v>-8000000</v>
      </c>
      <c r="L119" s="1124">
        <f t="shared" ca="1" si="320"/>
        <v>-9000000</v>
      </c>
      <c r="M119" s="1124">
        <f t="shared" ca="1" si="320"/>
        <v>-7000000</v>
      </c>
      <c r="N119" s="1124">
        <f t="shared" ca="1" si="320"/>
        <v>-7000000</v>
      </c>
      <c r="O119" s="1124">
        <f t="shared" ca="1" si="320"/>
        <v>-7500000</v>
      </c>
      <c r="P119" s="1124">
        <f t="shared" ca="1" si="320"/>
        <v>-2500000</v>
      </c>
      <c r="Q119" s="1124">
        <f t="shared" ca="1" si="320"/>
        <v>-12500000</v>
      </c>
      <c r="R119" s="1124">
        <f t="shared" ca="1" si="320"/>
        <v>-7500000</v>
      </c>
      <c r="S119" s="1124">
        <f t="shared" ca="1" si="320"/>
        <v>-7500000</v>
      </c>
      <c r="T119" s="1124">
        <f t="shared" ca="1" si="320"/>
        <v>-7500000</v>
      </c>
      <c r="U119" s="1124">
        <f t="shared" ca="1" si="320"/>
        <v>-7500000</v>
      </c>
      <c r="V119" s="1124">
        <f t="shared" ca="1" si="320"/>
        <v>-7000000</v>
      </c>
      <c r="W119" s="1124">
        <f t="shared" ca="1" si="320"/>
        <v>-7000000</v>
      </c>
      <c r="X119" s="1492">
        <f t="shared" ca="1" si="320"/>
        <v>-6500000</v>
      </c>
    </row>
    <row r="120" spans="3:25" x14ac:dyDescent="0.3">
      <c r="D120" s="279" t="s">
        <v>568</v>
      </c>
      <c r="E120" s="27"/>
      <c r="F120" s="608"/>
      <c r="G120" s="608">
        <f t="shared" ref="G120:X120" si="321">-G35</f>
        <v>-783192.03592674085</v>
      </c>
      <c r="H120" s="608">
        <f t="shared" ca="1" si="321"/>
        <v>-1347457.7559198451</v>
      </c>
      <c r="I120" s="608">
        <f t="shared" ca="1" si="321"/>
        <v>-1388987.850748338</v>
      </c>
      <c r="J120" s="608">
        <f t="shared" ca="1" si="321"/>
        <v>-1413708.1926848951</v>
      </c>
      <c r="K120" s="608">
        <f t="shared" ca="1" si="321"/>
        <v>-1433129.5277398853</v>
      </c>
      <c r="L120" s="608">
        <f t="shared" ca="1" si="321"/>
        <v>-1449663.1958015214</v>
      </c>
      <c r="M120" s="608">
        <f t="shared" ca="1" si="321"/>
        <v>-1465405.7045974359</v>
      </c>
      <c r="N120" s="608">
        <f t="shared" ca="1" si="321"/>
        <v>-1480327.6441193402</v>
      </c>
      <c r="O120" s="608">
        <f t="shared" ca="1" si="321"/>
        <v>-1521125.4906282951</v>
      </c>
      <c r="P120" s="608">
        <f t="shared" ca="1" si="321"/>
        <v>-1548046.4543495004</v>
      </c>
      <c r="Q120" s="608">
        <f t="shared" ca="1" si="321"/>
        <v>-1551101.7799923487</v>
      </c>
      <c r="R120" s="608">
        <f t="shared" ca="1" si="321"/>
        <v>-1553191.9550562913</v>
      </c>
      <c r="S120" s="608">
        <f t="shared" ca="1" si="321"/>
        <v>-1554251.9631491639</v>
      </c>
      <c r="T120" s="608">
        <f t="shared" ca="1" si="321"/>
        <v>-1538322.2683392027</v>
      </c>
      <c r="U120" s="608">
        <f t="shared" ca="1" si="321"/>
        <v>-1461403.6992905987</v>
      </c>
      <c r="V120" s="608">
        <f t="shared" ca="1" si="321"/>
        <v>-1382535.2592324857</v>
      </c>
      <c r="W120" s="608">
        <f t="shared" ca="1" si="321"/>
        <v>-1301664.2218650782</v>
      </c>
      <c r="X120" s="676">
        <f t="shared" ca="1" si="321"/>
        <v>-507807.40406167338</v>
      </c>
    </row>
    <row r="121" spans="3:25" ht="14.25" thickBot="1" x14ac:dyDescent="0.35">
      <c r="D121" s="671" t="s">
        <v>569</v>
      </c>
      <c r="E121" s="672"/>
      <c r="F121" s="673">
        <f>SUM(F117:F119)</f>
        <v>0</v>
      </c>
      <c r="G121" s="673">
        <f>SUM(G117:G120)</f>
        <v>3823819.9401129112</v>
      </c>
      <c r="H121" s="673">
        <f ca="1">SUM(H117:H120)</f>
        <v>3078764.3377263015</v>
      </c>
      <c r="I121" s="673">
        <f ca="1">SUM(I117:I120)</f>
        <v>281528.91835953272</v>
      </c>
      <c r="J121" s="673">
        <f ca="1">SUM(J117:J120)</f>
        <v>2902222.3525203699</v>
      </c>
      <c r="K121" s="673">
        <f t="shared" ref="K121:X121" ca="1" si="322">SUM(K117:K120)</f>
        <v>-1002955.8351523252</v>
      </c>
      <c r="L121" s="673">
        <f t="shared" ca="1" si="322"/>
        <v>-1922232.6322631601</v>
      </c>
      <c r="M121" s="673">
        <f t="shared" ca="1" si="322"/>
        <v>154627.85185806826</v>
      </c>
      <c r="N121" s="673">
        <f t="shared" ca="1" si="322"/>
        <v>227482.02717089537</v>
      </c>
      <c r="O121" s="673">
        <f t="shared" ca="1" si="322"/>
        <v>-73328.486932442058</v>
      </c>
      <c r="P121" s="673">
        <f t="shared" ca="1" si="322"/>
        <v>5058109.15947109</v>
      </c>
      <c r="Q121" s="673">
        <f t="shared" ca="1" si="322"/>
        <v>-4926973.6623902982</v>
      </c>
      <c r="R121" s="673">
        <f t="shared" ca="1" si="322"/>
        <v>83231.309980716323</v>
      </c>
      <c r="S121" s="673">
        <f t="shared" ca="1" si="322"/>
        <v>88406.643610622734</v>
      </c>
      <c r="T121" s="673">
        <f t="shared" ca="1" si="322"/>
        <v>10632.25130316522</v>
      </c>
      <c r="U121" s="673">
        <f t="shared" ca="1" si="322"/>
        <v>-364911.35052237194</v>
      </c>
      <c r="V121" s="673">
        <f t="shared" ca="1" si="322"/>
        <v>-249974.91080609895</v>
      </c>
      <c r="W121" s="673">
        <f t="shared" ca="1" si="322"/>
        <v>-644815.85795285343</v>
      </c>
      <c r="X121" s="678">
        <f t="shared" ca="1" si="322"/>
        <v>-4020705.0272283014</v>
      </c>
    </row>
    <row r="122" spans="3:25" x14ac:dyDescent="0.3">
      <c r="G122" s="582"/>
    </row>
    <row r="123" spans="3:25" x14ac:dyDescent="0.3">
      <c r="G123" s="582"/>
      <c r="H123" s="582"/>
      <c r="I123" s="582"/>
      <c r="J123" s="582"/>
      <c r="K123" s="582"/>
      <c r="L123" s="582"/>
      <c r="M123" s="582"/>
      <c r="N123" s="582"/>
      <c r="O123" s="582"/>
      <c r="P123" s="582"/>
      <c r="Q123" s="582"/>
      <c r="R123" s="582"/>
      <c r="S123" s="582"/>
      <c r="T123" s="582"/>
      <c r="U123" s="582"/>
      <c r="V123" s="582"/>
      <c r="W123" s="582"/>
      <c r="X123" s="582"/>
      <c r="Y123" s="582"/>
    </row>
    <row r="124" spans="3:25" ht="14.25" thickBot="1" x14ac:dyDescent="0.35">
      <c r="F124" s="582"/>
      <c r="G124" s="582"/>
      <c r="H124" s="582"/>
      <c r="I124" s="582">
        <f>H124-G124</f>
        <v>0</v>
      </c>
      <c r="J124" s="582">
        <f>+I124*2</f>
        <v>0</v>
      </c>
      <c r="K124" s="582"/>
      <c r="L124" s="582"/>
      <c r="M124" s="582"/>
      <c r="N124" s="582"/>
      <c r="O124" s="582"/>
      <c r="P124" s="582"/>
      <c r="Q124" s="582"/>
      <c r="R124" s="582"/>
      <c r="S124" s="582"/>
      <c r="T124" s="582"/>
      <c r="U124" s="582"/>
      <c r="V124" s="582"/>
      <c r="W124" s="582"/>
      <c r="X124" s="582"/>
    </row>
    <row r="125" spans="3:25" x14ac:dyDescent="0.3">
      <c r="C125" s="610" t="s">
        <v>596</v>
      </c>
      <c r="D125" s="665" t="s">
        <v>552</v>
      </c>
      <c r="E125" s="624"/>
      <c r="F125" s="623" t="s">
        <v>57</v>
      </c>
      <c r="G125" s="624">
        <v>2020</v>
      </c>
      <c r="H125" s="624">
        <v>2021</v>
      </c>
      <c r="I125" s="624">
        <v>2022</v>
      </c>
      <c r="J125" s="624">
        <v>2023</v>
      </c>
      <c r="K125" s="624">
        <v>2024</v>
      </c>
      <c r="L125" s="624">
        <v>2025</v>
      </c>
      <c r="M125" s="624">
        <v>2026</v>
      </c>
      <c r="N125" s="624">
        <v>2027</v>
      </c>
      <c r="O125" s="624">
        <v>2028</v>
      </c>
      <c r="P125" s="624">
        <v>2029</v>
      </c>
      <c r="Q125" s="624">
        <v>2030</v>
      </c>
      <c r="R125" s="624">
        <v>2031</v>
      </c>
      <c r="S125" s="624">
        <v>2032</v>
      </c>
      <c r="T125" s="624">
        <v>2033</v>
      </c>
      <c r="U125" s="624">
        <v>2034</v>
      </c>
      <c r="V125" s="624">
        <v>2035</v>
      </c>
      <c r="W125" s="624">
        <v>2036</v>
      </c>
      <c r="X125" s="625">
        <v>2037</v>
      </c>
    </row>
    <row r="126" spans="3:25" x14ac:dyDescent="0.3">
      <c r="D126" s="666" t="s">
        <v>553</v>
      </c>
      <c r="E126" s="312"/>
      <c r="F126" s="667">
        <f t="shared" ref="F126:X126" si="323">+F135+F132-SUM(F127:F127)</f>
        <v>0</v>
      </c>
      <c r="G126" s="667">
        <f t="shared" si="323"/>
        <v>0</v>
      </c>
      <c r="H126" s="667">
        <f t="shared" ca="1" si="323"/>
        <v>0</v>
      </c>
      <c r="I126" s="667">
        <f t="shared" ca="1" si="323"/>
        <v>0</v>
      </c>
      <c r="J126" s="667">
        <f t="shared" ca="1" si="323"/>
        <v>0</v>
      </c>
      <c r="K126" s="667">
        <f t="shared" ca="1" si="323"/>
        <v>0</v>
      </c>
      <c r="L126" s="667">
        <f t="shared" ca="1" si="323"/>
        <v>0</v>
      </c>
      <c r="M126" s="667">
        <f t="shared" ca="1" si="323"/>
        <v>0</v>
      </c>
      <c r="N126" s="667">
        <f t="shared" ca="1" si="323"/>
        <v>0</v>
      </c>
      <c r="O126" s="667">
        <f t="shared" ca="1" si="323"/>
        <v>0</v>
      </c>
      <c r="P126" s="667">
        <f t="shared" ca="1" si="323"/>
        <v>0</v>
      </c>
      <c r="Q126" s="667">
        <f t="shared" ca="1" si="323"/>
        <v>0</v>
      </c>
      <c r="R126" s="667">
        <f t="shared" ca="1" si="323"/>
        <v>0</v>
      </c>
      <c r="S126" s="667">
        <f t="shared" ca="1" si="323"/>
        <v>0</v>
      </c>
      <c r="T126" s="667">
        <f t="shared" ca="1" si="323"/>
        <v>0</v>
      </c>
      <c r="U126" s="667">
        <f t="shared" ca="1" si="323"/>
        <v>0</v>
      </c>
      <c r="V126" s="667">
        <f t="shared" ca="1" si="323"/>
        <v>0</v>
      </c>
      <c r="W126" s="667">
        <f t="shared" ca="1" si="323"/>
        <v>0</v>
      </c>
      <c r="X126" s="668">
        <f t="shared" ca="1" si="323"/>
        <v>-9925.4635595344007</v>
      </c>
    </row>
    <row r="127" spans="3:25" x14ac:dyDescent="0.3">
      <c r="D127" s="279" t="s">
        <v>593</v>
      </c>
      <c r="E127" s="27"/>
      <c r="F127" s="608"/>
      <c r="G127" s="608">
        <f>-'각사별 CF'!G44+G138+G119*시나리오분석!$I$15</f>
        <v>30376004.374847427</v>
      </c>
      <c r="H127" s="608">
        <f ca="1">+G127+H138+H119*시나리오분석!$I$15</f>
        <v>31669085.396692473</v>
      </c>
      <c r="I127" s="608">
        <f ca="1">+H127+I138+I119*시나리오분석!$I$15</f>
        <v>31787327.542403474</v>
      </c>
      <c r="J127" s="608">
        <f ca="1">+I127+J138+J119*시나리오분석!$I$15</f>
        <v>33006260.930462033</v>
      </c>
      <c r="K127" s="608">
        <f ca="1">+J127+K138+K119*시나리오분석!$I$15</f>
        <v>32585019.479698054</v>
      </c>
      <c r="L127" s="608">
        <f ca="1">+K127+L138+L119*시나리오분석!$I$15</f>
        <v>31777681.774147525</v>
      </c>
      <c r="M127" s="608">
        <f ca="1">+L127+M138+M119*시나리오분석!$I$15</f>
        <v>31842625.471927911</v>
      </c>
      <c r="N127" s="608">
        <f ca="1">+M127+N138+N119*시나리오분석!$I$15</f>
        <v>31938167.923339687</v>
      </c>
      <c r="O127" s="608">
        <f ca="1">+N127+O138+O119*시나리오분석!$I$15</f>
        <v>31907369.958828062</v>
      </c>
      <c r="P127" s="608">
        <f ca="1">+O127+P138+P119*시나리오분석!$I$15</f>
        <v>34031775.805805922</v>
      </c>
      <c r="Q127" s="608">
        <f ca="1">+P127+Q138+Q119*시나리오분석!$I$15</f>
        <v>31962446.867601998</v>
      </c>
      <c r="R127" s="608">
        <f ca="1">+Q127+R138+R119*시나리오분석!$I$15</f>
        <v>31997404.017793901</v>
      </c>
      <c r="S127" s="608">
        <f ca="1">+R127+S138+S119*시나리오분석!$I$15</f>
        <v>32034534.808110364</v>
      </c>
      <c r="T127" s="608">
        <f ca="1">+S127+T138+T119*시나리오분석!$I$15</f>
        <v>32039000.353657693</v>
      </c>
      <c r="U127" s="608">
        <f ca="1">+T127+U138+U119*시나리오분석!$I$15</f>
        <v>31885737.586438298</v>
      </c>
      <c r="V127" s="608">
        <f ca="1">+U127+V138+V119*시나리오분석!$I$15</f>
        <v>31780748.123899736</v>
      </c>
      <c r="W127" s="679">
        <f ca="1">+V127+W138+W119*시나리오분석!$I$15</f>
        <v>31509925.463559538</v>
      </c>
      <c r="X127" s="1518">
        <f ca="1">+W127+X138+X119*시나리오분석!$I$15</f>
        <v>29821229.352123652</v>
      </c>
    </row>
    <row r="128" spans="3:25" x14ac:dyDescent="0.3">
      <c r="D128" s="669" t="s">
        <v>557</v>
      </c>
      <c r="E128" s="606"/>
      <c r="F128" s="670">
        <f t="shared" ref="F128:W128" si="324">SUM(F126:F127)</f>
        <v>0</v>
      </c>
      <c r="G128" s="670">
        <f t="shared" si="324"/>
        <v>30376004.374847427</v>
      </c>
      <c r="H128" s="670">
        <f t="shared" ca="1" si="324"/>
        <v>31669085.396692473</v>
      </c>
      <c r="I128" s="670">
        <f t="shared" ca="1" si="324"/>
        <v>31787327.542403474</v>
      </c>
      <c r="J128" s="670">
        <f t="shared" ca="1" si="324"/>
        <v>33006260.930462033</v>
      </c>
      <c r="K128" s="670">
        <f t="shared" ca="1" si="324"/>
        <v>32585019.479698054</v>
      </c>
      <c r="L128" s="670">
        <f t="shared" ca="1" si="324"/>
        <v>31777681.774147525</v>
      </c>
      <c r="M128" s="670">
        <f t="shared" ca="1" si="324"/>
        <v>31842625.471927911</v>
      </c>
      <c r="N128" s="670">
        <f t="shared" ca="1" si="324"/>
        <v>31938167.923339687</v>
      </c>
      <c r="O128" s="670">
        <f t="shared" ca="1" si="324"/>
        <v>31907369.958828062</v>
      </c>
      <c r="P128" s="670">
        <f t="shared" ca="1" si="324"/>
        <v>34031775.805805922</v>
      </c>
      <c r="Q128" s="670">
        <f t="shared" ca="1" si="324"/>
        <v>31962446.867601998</v>
      </c>
      <c r="R128" s="670">
        <f t="shared" ca="1" si="324"/>
        <v>31997404.017793901</v>
      </c>
      <c r="S128" s="670">
        <f t="shared" ca="1" si="324"/>
        <v>32034534.808110364</v>
      </c>
      <c r="T128" s="670">
        <f t="shared" ca="1" si="324"/>
        <v>32039000.353657693</v>
      </c>
      <c r="U128" s="670">
        <f t="shared" ca="1" si="324"/>
        <v>31885737.586438298</v>
      </c>
      <c r="V128" s="670">
        <f t="shared" ca="1" si="324"/>
        <v>31780748.123899736</v>
      </c>
      <c r="W128" s="670">
        <f t="shared" ca="1" si="324"/>
        <v>31509925.463559538</v>
      </c>
      <c r="X128" s="677">
        <f t="shared" ref="X128" ca="1" si="325">SUM(X126:X127)</f>
        <v>29811303.888564117</v>
      </c>
    </row>
    <row r="129" spans="3:24" x14ac:dyDescent="0.3">
      <c r="D129" s="279" t="s">
        <v>594</v>
      </c>
      <c r="E129" s="27"/>
      <c r="F129" s="608">
        <v>0</v>
      </c>
      <c r="G129" s="608">
        <v>0</v>
      </c>
      <c r="H129" s="608">
        <v>0</v>
      </c>
      <c r="I129" s="608">
        <v>0</v>
      </c>
      <c r="J129" s="608">
        <v>0</v>
      </c>
      <c r="K129" s="608">
        <v>0</v>
      </c>
      <c r="L129" s="608">
        <v>0</v>
      </c>
      <c r="M129" s="608">
        <v>0</v>
      </c>
      <c r="N129" s="608">
        <v>0</v>
      </c>
      <c r="O129" s="608">
        <v>0</v>
      </c>
      <c r="P129" s="608">
        <v>0</v>
      </c>
      <c r="Q129" s="608">
        <v>0</v>
      </c>
      <c r="R129" s="608">
        <v>0</v>
      </c>
      <c r="S129" s="608">
        <v>0</v>
      </c>
      <c r="T129" s="608">
        <v>0</v>
      </c>
      <c r="U129" s="608">
        <v>0</v>
      </c>
      <c r="V129" s="608">
        <v>0</v>
      </c>
      <c r="W129" s="608">
        <v>0</v>
      </c>
      <c r="X129" s="676">
        <v>0</v>
      </c>
    </row>
    <row r="130" spans="3:24" x14ac:dyDescent="0.3">
      <c r="D130" s="680" t="s">
        <v>1341</v>
      </c>
      <c r="E130" s="681"/>
      <c r="F130" s="682"/>
      <c r="G130" s="682">
        <f>+'각사별 CF'!G48</f>
        <v>0</v>
      </c>
      <c r="H130" s="682">
        <f>+'각사별 CF'!H48</f>
        <v>0</v>
      </c>
      <c r="I130" s="682">
        <f>+'각사별 CF'!I48</f>
        <v>0</v>
      </c>
      <c r="J130" s="682">
        <f>+'각사별 CF'!J48</f>
        <v>0</v>
      </c>
      <c r="K130" s="682">
        <f>+'각사별 CF'!K48</f>
        <v>0</v>
      </c>
      <c r="L130" s="682">
        <f>+'각사별 CF'!L48</f>
        <v>0</v>
      </c>
      <c r="M130" s="682">
        <f>+'각사별 CF'!M48</f>
        <v>0</v>
      </c>
      <c r="N130" s="682">
        <f>+'각사별 CF'!N48</f>
        <v>0</v>
      </c>
      <c r="O130" s="682">
        <f>+'각사별 CF'!O48</f>
        <v>0</v>
      </c>
      <c r="P130" s="682">
        <f>+'각사별 CF'!P48</f>
        <v>0</v>
      </c>
      <c r="Q130" s="682">
        <f>+'각사별 CF'!Q48</f>
        <v>0</v>
      </c>
      <c r="R130" s="682">
        <f>+'각사별 CF'!R48</f>
        <v>0</v>
      </c>
      <c r="S130" s="682">
        <f>+'각사별 CF'!S48</f>
        <v>0</v>
      </c>
      <c r="T130" s="682">
        <f>+'각사별 CF'!T48</f>
        <v>0</v>
      </c>
      <c r="U130" s="682">
        <f>+'각사별 CF'!U48</f>
        <v>0</v>
      </c>
      <c r="V130" s="682">
        <f>+'각사별 CF'!V48</f>
        <v>0</v>
      </c>
      <c r="W130" s="682">
        <f>+'각사별 CF'!W48</f>
        <v>0</v>
      </c>
      <c r="X130" s="1517">
        <f>+'각사별 CF'!X48</f>
        <v>0</v>
      </c>
    </row>
    <row r="131" spans="3:24" x14ac:dyDescent="0.3">
      <c r="D131" s="1122" t="s">
        <v>1178</v>
      </c>
      <c r="E131" s="1123"/>
      <c r="F131" s="1124"/>
      <c r="G131" s="1124">
        <f>+'각사별 CF'!G35-'각사별 CF'!G53</f>
        <v>0</v>
      </c>
      <c r="H131" s="1124">
        <f ca="1">+'각사별 CF'!H35-'각사별 CF'!H53</f>
        <v>0</v>
      </c>
      <c r="I131" s="1124">
        <f ca="1">+'각사별 CF'!I35-'각사별 CF'!I53</f>
        <v>0</v>
      </c>
      <c r="J131" s="1124">
        <f ca="1">+'각사별 CF'!J35-'각사별 CF'!J53</f>
        <v>0</v>
      </c>
      <c r="K131" s="1124">
        <f ca="1">+'각사별 CF'!K35-'각사별 CF'!K53</f>
        <v>0</v>
      </c>
      <c r="L131" s="1124">
        <f ca="1">+'각사별 CF'!L35-'각사별 CF'!L53</f>
        <v>0</v>
      </c>
      <c r="M131" s="1124">
        <f ca="1">+'각사별 CF'!M35-'각사별 CF'!M53</f>
        <v>0</v>
      </c>
      <c r="N131" s="1124">
        <f ca="1">+'각사별 CF'!N35-'각사별 CF'!N53</f>
        <v>0</v>
      </c>
      <c r="O131" s="1124">
        <f ca="1">+'각사별 CF'!O35-'각사별 CF'!O53</f>
        <v>0</v>
      </c>
      <c r="P131" s="1124">
        <f ca="1">+'각사별 CF'!P35-'각사별 CF'!P53</f>
        <v>0</v>
      </c>
      <c r="Q131" s="1124">
        <f ca="1">+'각사별 CF'!Q35-'각사별 CF'!Q53</f>
        <v>0</v>
      </c>
      <c r="R131" s="1124">
        <f ca="1">+'각사별 CF'!R35-'각사별 CF'!R53</f>
        <v>0</v>
      </c>
      <c r="S131" s="1124">
        <f ca="1">+'각사별 CF'!S35-'각사별 CF'!S53</f>
        <v>0</v>
      </c>
      <c r="T131" s="1124">
        <f ca="1">+'각사별 CF'!T35-'각사별 CF'!T53</f>
        <v>0</v>
      </c>
      <c r="U131" s="1124">
        <f ca="1">+'각사별 CF'!U35-'각사별 CF'!U53</f>
        <v>0</v>
      </c>
      <c r="V131" s="1124">
        <f ca="1">+'각사별 CF'!V35-'각사별 CF'!V53</f>
        <v>0</v>
      </c>
      <c r="W131" s="1124">
        <f ca="1">+'각사별 CF'!W35-'각사별 CF'!W53</f>
        <v>0</v>
      </c>
      <c r="X131" s="1492">
        <f ca="1">+'각사별 CF'!X35-'각사별 CF'!X53</f>
        <v>0</v>
      </c>
    </row>
    <row r="132" spans="3:24" x14ac:dyDescent="0.3">
      <c r="D132" s="669" t="s">
        <v>561</v>
      </c>
      <c r="E132" s="27"/>
      <c r="F132" s="670">
        <f>SUM(F129:F131)</f>
        <v>0</v>
      </c>
      <c r="G132" s="670">
        <f>SUM(G129:G131)</f>
        <v>0</v>
      </c>
      <c r="H132" s="670">
        <f t="shared" ref="H132:W132" ca="1" si="326">SUM(H129:H131)</f>
        <v>0</v>
      </c>
      <c r="I132" s="670">
        <f t="shared" ca="1" si="326"/>
        <v>0</v>
      </c>
      <c r="J132" s="670">
        <f t="shared" ca="1" si="326"/>
        <v>0</v>
      </c>
      <c r="K132" s="670">
        <f t="shared" ca="1" si="326"/>
        <v>0</v>
      </c>
      <c r="L132" s="670">
        <f t="shared" ca="1" si="326"/>
        <v>0</v>
      </c>
      <c r="M132" s="670">
        <f t="shared" ca="1" si="326"/>
        <v>0</v>
      </c>
      <c r="N132" s="670">
        <f t="shared" ca="1" si="326"/>
        <v>0</v>
      </c>
      <c r="O132" s="670">
        <f t="shared" ca="1" si="326"/>
        <v>0</v>
      </c>
      <c r="P132" s="670">
        <f t="shared" ca="1" si="326"/>
        <v>0</v>
      </c>
      <c r="Q132" s="670">
        <f t="shared" ca="1" si="326"/>
        <v>0</v>
      </c>
      <c r="R132" s="670">
        <f t="shared" ca="1" si="326"/>
        <v>0</v>
      </c>
      <c r="S132" s="670">
        <f t="shared" ca="1" si="326"/>
        <v>0</v>
      </c>
      <c r="T132" s="670">
        <f t="shared" ca="1" si="326"/>
        <v>0</v>
      </c>
      <c r="U132" s="670">
        <f t="shared" ca="1" si="326"/>
        <v>0</v>
      </c>
      <c r="V132" s="670">
        <f t="shared" ca="1" si="326"/>
        <v>0</v>
      </c>
      <c r="W132" s="670">
        <f t="shared" ca="1" si="326"/>
        <v>0</v>
      </c>
      <c r="X132" s="677">
        <f t="shared" ref="X132" ca="1" si="327">SUM(X129:X131)</f>
        <v>0</v>
      </c>
    </row>
    <row r="133" spans="3:24" x14ac:dyDescent="0.3">
      <c r="D133" s="279" t="s">
        <v>562</v>
      </c>
      <c r="E133" s="27"/>
      <c r="F133" s="1516"/>
      <c r="G133" s="608">
        <f>+시나리오분석!Q28+'각사별 CF'!G50</f>
        <v>28770000.000000004</v>
      </c>
      <c r="H133" s="608">
        <f>+G133+'각사별 CF'!H50</f>
        <v>28770000.000000004</v>
      </c>
      <c r="I133" s="608">
        <f>+H133+'각사별 CF'!I50</f>
        <v>28770000.000000004</v>
      </c>
      <c r="J133" s="608">
        <f>+I133+'각사별 CF'!J50</f>
        <v>28770000.000000004</v>
      </c>
      <c r="K133" s="608">
        <f>+J133+'각사별 CF'!K50</f>
        <v>28770000.000000004</v>
      </c>
      <c r="L133" s="608">
        <f>+K133+'각사별 CF'!L50</f>
        <v>28770000.000000004</v>
      </c>
      <c r="M133" s="608">
        <f>+L133+'각사별 CF'!M50</f>
        <v>28770000.000000004</v>
      </c>
      <c r="N133" s="608">
        <f>+M133+'각사별 CF'!N50</f>
        <v>28770000.000000004</v>
      </c>
      <c r="O133" s="608">
        <f>+N133+'각사별 CF'!O50</f>
        <v>28770000.000000004</v>
      </c>
      <c r="P133" s="608">
        <f>+O133+'각사별 CF'!P50</f>
        <v>28770000.000000004</v>
      </c>
      <c r="Q133" s="608">
        <f>+P133+'각사별 CF'!Q50</f>
        <v>28770000.000000004</v>
      </c>
      <c r="R133" s="608">
        <f>+Q133+'각사별 CF'!R50</f>
        <v>28770000.000000004</v>
      </c>
      <c r="S133" s="608">
        <f>+R133+'각사별 CF'!S50</f>
        <v>28770000.000000004</v>
      </c>
      <c r="T133" s="608">
        <f>+S133+'각사별 CF'!T50</f>
        <v>28770000.000000004</v>
      </c>
      <c r="U133" s="608">
        <f>+T133+'각사별 CF'!U50</f>
        <v>28770000.000000004</v>
      </c>
      <c r="V133" s="608">
        <f>+U133+'각사별 CF'!V50</f>
        <v>28770000.000000004</v>
      </c>
      <c r="W133" s="608">
        <f>+V133+'각사별 CF'!W50</f>
        <v>28770000.000000004</v>
      </c>
      <c r="X133" s="676">
        <f>+W133+'각사별 CF'!X50</f>
        <v>28770000.000000004</v>
      </c>
    </row>
    <row r="134" spans="3:24" x14ac:dyDescent="0.3">
      <c r="D134" s="279" t="s">
        <v>563</v>
      </c>
      <c r="E134" s="27"/>
      <c r="F134" s="608">
        <v>0</v>
      </c>
      <c r="G134" s="608">
        <f>+F134+G143</f>
        <v>1606004.3748474228</v>
      </c>
      <c r="H134" s="608">
        <f t="shared" ref="H134:W134" ca="1" si="328">+G134+H143</f>
        <v>2899085.3966924697</v>
      </c>
      <c r="I134" s="608">
        <f t="shared" ca="1" si="328"/>
        <v>3017327.5424034731</v>
      </c>
      <c r="J134" s="608">
        <f t="shared" ca="1" si="328"/>
        <v>4236260.9304620288</v>
      </c>
      <c r="K134" s="608">
        <f t="shared" ca="1" si="328"/>
        <v>3815019.4796980517</v>
      </c>
      <c r="L134" s="608">
        <f t="shared" ca="1" si="328"/>
        <v>3007681.7741475245</v>
      </c>
      <c r="M134" s="608">
        <f t="shared" ca="1" si="328"/>
        <v>3072625.4719279134</v>
      </c>
      <c r="N134" s="608">
        <f t="shared" ca="1" si="328"/>
        <v>3168167.9233396878</v>
      </c>
      <c r="O134" s="608">
        <f t="shared" ca="1" si="328"/>
        <v>3137369.9588280628</v>
      </c>
      <c r="P134" s="608">
        <f t="shared" ca="1" si="328"/>
        <v>5261775.8058059206</v>
      </c>
      <c r="Q134" s="608">
        <f t="shared" ca="1" si="328"/>
        <v>3192446.8676019958</v>
      </c>
      <c r="R134" s="608">
        <f t="shared" ca="1" si="328"/>
        <v>3227404.0177938971</v>
      </c>
      <c r="S134" s="608">
        <f t="shared" ca="1" si="328"/>
        <v>3264534.8081103554</v>
      </c>
      <c r="T134" s="608">
        <f t="shared" ca="1" si="328"/>
        <v>3269000.3536576852</v>
      </c>
      <c r="U134" s="608">
        <f t="shared" ca="1" si="328"/>
        <v>3115737.5864382894</v>
      </c>
      <c r="V134" s="608">
        <f t="shared" ca="1" si="328"/>
        <v>3010748.1238997276</v>
      </c>
      <c r="W134" s="608">
        <f t="shared" ca="1" si="328"/>
        <v>2739925.4635595288</v>
      </c>
      <c r="X134" s="676">
        <f ca="1">+W134+X143+X138</f>
        <v>1041303.8885641139</v>
      </c>
    </row>
    <row r="135" spans="3:24" ht="14.25" thickBot="1" x14ac:dyDescent="0.35">
      <c r="D135" s="671" t="s">
        <v>564</v>
      </c>
      <c r="E135" s="672"/>
      <c r="F135" s="673">
        <f>SUM(F133:F134)</f>
        <v>0</v>
      </c>
      <c r="G135" s="673">
        <f>SUM(G133:G134)</f>
        <v>30376004.374847427</v>
      </c>
      <c r="H135" s="673">
        <f t="shared" ref="H135:W135" ca="1" si="329">SUM(H133:H134)</f>
        <v>31669085.396692473</v>
      </c>
      <c r="I135" s="673">
        <f t="shared" ca="1" si="329"/>
        <v>31787327.542403478</v>
      </c>
      <c r="J135" s="673">
        <f t="shared" ca="1" si="329"/>
        <v>33006260.930462033</v>
      </c>
      <c r="K135" s="673">
        <f t="shared" ca="1" si="329"/>
        <v>32585019.479698054</v>
      </c>
      <c r="L135" s="673">
        <f t="shared" ca="1" si="329"/>
        <v>31777681.774147529</v>
      </c>
      <c r="M135" s="673">
        <f t="shared" ca="1" si="329"/>
        <v>31842625.471927918</v>
      </c>
      <c r="N135" s="673">
        <f t="shared" ca="1" si="329"/>
        <v>31938167.923339691</v>
      </c>
      <c r="O135" s="673">
        <f t="shared" ca="1" si="329"/>
        <v>31907369.958828066</v>
      </c>
      <c r="P135" s="673">
        <f t="shared" ca="1" si="329"/>
        <v>34031775.805805922</v>
      </c>
      <c r="Q135" s="673">
        <f t="shared" ca="1" si="329"/>
        <v>31962446.867601998</v>
      </c>
      <c r="R135" s="673">
        <f t="shared" ca="1" si="329"/>
        <v>31997404.017793901</v>
      </c>
      <c r="S135" s="673">
        <f t="shared" ca="1" si="329"/>
        <v>32034534.80811036</v>
      </c>
      <c r="T135" s="673">
        <f t="shared" ca="1" si="329"/>
        <v>32039000.353657689</v>
      </c>
      <c r="U135" s="673">
        <f t="shared" ca="1" si="329"/>
        <v>31885737.586438295</v>
      </c>
      <c r="V135" s="673">
        <f t="shared" ca="1" si="329"/>
        <v>31780748.123899732</v>
      </c>
      <c r="W135" s="673">
        <f t="shared" ca="1" si="329"/>
        <v>31509925.463559531</v>
      </c>
      <c r="X135" s="678">
        <f t="shared" ref="X135" ca="1" si="330">SUM(X133:X134)</f>
        <v>29811303.888564117</v>
      </c>
    </row>
    <row r="136" spans="3:24" x14ac:dyDescent="0.3">
      <c r="F136" s="582"/>
      <c r="G136" s="582"/>
      <c r="W136" s="582"/>
    </row>
    <row r="137" spans="3:24" ht="14.25" thickBot="1" x14ac:dyDescent="0.35">
      <c r="F137" s="582"/>
      <c r="G137" s="582"/>
      <c r="H137" s="582"/>
      <c r="I137" s="582"/>
      <c r="J137" s="582"/>
      <c r="K137" s="582"/>
      <c r="L137" s="582"/>
      <c r="M137" s="582"/>
      <c r="N137" s="582"/>
      <c r="O137" s="582"/>
      <c r="P137" s="582"/>
      <c r="Q137" s="582"/>
      <c r="R137" s="582"/>
      <c r="S137" s="582"/>
      <c r="T137" s="582"/>
      <c r="U137" s="582"/>
      <c r="V137" s="582"/>
      <c r="W137" s="582"/>
    </row>
    <row r="138" spans="3:24" x14ac:dyDescent="0.3">
      <c r="C138" s="610" t="s">
        <v>599</v>
      </c>
      <c r="D138" s="381" t="s">
        <v>595</v>
      </c>
      <c r="E138" s="683"/>
      <c r="F138" s="684">
        <f>+'각사별 CF'!F21</f>
        <v>0</v>
      </c>
      <c r="G138" s="684">
        <f>+'각사별 CF'!G21</f>
        <v>1606004.3748474228</v>
      </c>
      <c r="H138" s="684">
        <f ca="1">+'각사별 CF'!H21</f>
        <v>2763081.0218450469</v>
      </c>
      <c r="I138" s="684">
        <f ca="1">+'각사별 CF'!I21</f>
        <v>2848242.1457110043</v>
      </c>
      <c r="J138" s="684">
        <f ca="1">+'각사별 CF'!J21</f>
        <v>2898933.3880585558</v>
      </c>
      <c r="K138" s="684">
        <f ca="1">+'각사별 CF'!K21</f>
        <v>2938758.5492360238</v>
      </c>
      <c r="L138" s="684">
        <f ca="1">+'각사별 CF'!L21</f>
        <v>2972662.2944494728</v>
      </c>
      <c r="M138" s="684">
        <f ca="1">+'각사별 CF'!M21</f>
        <v>3004943.6977803889</v>
      </c>
      <c r="N138" s="684">
        <f ca="1">+'각사별 CF'!N21</f>
        <v>3035542.4514117762</v>
      </c>
      <c r="O138" s="684">
        <f ca="1">+'각사별 CF'!O21</f>
        <v>3119202.035488375</v>
      </c>
      <c r="P138" s="684">
        <f ca="1">+'각사별 CF'!P21</f>
        <v>3174405.8469778579</v>
      </c>
      <c r="Q138" s="684">
        <f ca="1">+'각사별 CF'!Q21</f>
        <v>3180671.0617960752</v>
      </c>
      <c r="R138" s="684">
        <f ca="1">+'각사별 CF'!R21</f>
        <v>3184957.1501919013</v>
      </c>
      <c r="S138" s="684">
        <f ca="1">+'각사별 CF'!S21</f>
        <v>3187130.7903164621</v>
      </c>
      <c r="T138" s="684">
        <f ca="1">+'각사별 CF'!T21</f>
        <v>3154465.5455473298</v>
      </c>
      <c r="U138" s="684">
        <f ca="1">+'각사별 CF'!U21</f>
        <v>2996737.2327806042</v>
      </c>
      <c r="V138" s="684">
        <f ca="1">+'각사별 CF'!V21</f>
        <v>2835010.5374614382</v>
      </c>
      <c r="W138" s="684">
        <f ca="1">+'각사별 CF'!W21</f>
        <v>2669177.3396598012</v>
      </c>
      <c r="X138" s="685">
        <f ca="1">+'각사별 CF'!X21</f>
        <v>1041303.8885641139</v>
      </c>
    </row>
    <row r="139" spans="3:24" x14ac:dyDescent="0.3">
      <c r="D139" s="279" t="s">
        <v>566</v>
      </c>
      <c r="E139" s="27"/>
      <c r="F139" s="608"/>
      <c r="G139" s="608"/>
      <c r="H139" s="608"/>
      <c r="I139" s="608"/>
      <c r="J139" s="608"/>
      <c r="K139" s="608"/>
      <c r="L139" s="608"/>
      <c r="M139" s="608"/>
      <c r="N139" s="608"/>
      <c r="O139" s="608"/>
      <c r="P139" s="608"/>
      <c r="Q139" s="608"/>
      <c r="R139" s="608"/>
      <c r="S139" s="608"/>
      <c r="T139" s="608"/>
      <c r="U139" s="608"/>
      <c r="V139" s="608"/>
      <c r="W139" s="608"/>
      <c r="X139" s="676"/>
    </row>
    <row r="140" spans="3:24" x14ac:dyDescent="0.3">
      <c r="D140" s="279" t="s">
        <v>700</v>
      </c>
      <c r="E140" s="27"/>
      <c r="F140" s="608"/>
      <c r="G140" s="608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76"/>
    </row>
    <row r="141" spans="3:24" x14ac:dyDescent="0.3">
      <c r="D141" s="1122" t="s">
        <v>1177</v>
      </c>
      <c r="E141" s="1123"/>
      <c r="F141" s="1124"/>
      <c r="G141" s="1124">
        <f>-'각사별 CF'!G35</f>
        <v>0</v>
      </c>
      <c r="H141" s="1124">
        <f ca="1">-'각사별 CF'!H35</f>
        <v>-1470000.0000000002</v>
      </c>
      <c r="I141" s="1124">
        <f ca="1">-'각사별 CF'!I35</f>
        <v>-2730000.0000000009</v>
      </c>
      <c r="J141" s="1124">
        <f ca="1">-'각사별 CF'!J35</f>
        <v>-1680000</v>
      </c>
      <c r="K141" s="1124">
        <f ca="1">-'각사별 CF'!K35</f>
        <v>-3360000.0000000009</v>
      </c>
      <c r="L141" s="1124">
        <f ca="1">-'각사별 CF'!L35</f>
        <v>-3780000</v>
      </c>
      <c r="M141" s="1124">
        <f ca="1">-'각사별 CF'!M35</f>
        <v>-2940000</v>
      </c>
      <c r="N141" s="1124">
        <f ca="1">-'각사별 CF'!N35</f>
        <v>-2940000.0000000019</v>
      </c>
      <c r="O141" s="1124">
        <f ca="1">-'각사별 CF'!O35</f>
        <v>-3150000</v>
      </c>
      <c r="P141" s="1124">
        <f ca="1">-'각사별 CF'!P35</f>
        <v>-1050000</v>
      </c>
      <c r="Q141" s="1124">
        <f ca="1">-'각사별 CF'!Q35</f>
        <v>-5250000</v>
      </c>
      <c r="R141" s="1124">
        <f ca="1">-'각사별 CF'!R35</f>
        <v>-3150000</v>
      </c>
      <c r="S141" s="1124">
        <f ca="1">-'각사별 CF'!S35</f>
        <v>-3150000.0000000037</v>
      </c>
      <c r="T141" s="1124">
        <f ca="1">-'각사별 CF'!T35</f>
        <v>-3150000</v>
      </c>
      <c r="U141" s="1124">
        <f ca="1">-'각사별 CF'!U35</f>
        <v>-3150000</v>
      </c>
      <c r="V141" s="1124">
        <f ca="1">-'각사별 CF'!V35</f>
        <v>-2940000</v>
      </c>
      <c r="W141" s="1124">
        <f ca="1">-'각사별 CF'!W35</f>
        <v>-2940000</v>
      </c>
      <c r="X141" s="1492">
        <f ca="1">-'각사별 CF'!X35</f>
        <v>-3781229.3521236428</v>
      </c>
    </row>
    <row r="142" spans="3:24" x14ac:dyDescent="0.3">
      <c r="D142" s="279" t="s">
        <v>568</v>
      </c>
      <c r="E142" s="27"/>
      <c r="F142" s="608"/>
      <c r="G142" s="608">
        <f>-'JV FCF'!E40</f>
        <v>0</v>
      </c>
      <c r="H142" s="608">
        <f>-'JV FCF'!F40</f>
        <v>0</v>
      </c>
      <c r="I142" s="608">
        <f>-'JV FCF'!G40</f>
        <v>0</v>
      </c>
      <c r="J142" s="608">
        <f>-'JV FCF'!H40</f>
        <v>0</v>
      </c>
      <c r="K142" s="608">
        <f>-'JV FCF'!I40</f>
        <v>0</v>
      </c>
      <c r="L142" s="608">
        <f>-'JV FCF'!J40</f>
        <v>0</v>
      </c>
      <c r="M142" s="608">
        <f>-'JV FCF'!K40</f>
        <v>0</v>
      </c>
      <c r="N142" s="608">
        <f>-'JV FCF'!L40</f>
        <v>0</v>
      </c>
      <c r="O142" s="608">
        <f>-'JV FCF'!M40</f>
        <v>0</v>
      </c>
      <c r="P142" s="608">
        <f>-'JV FCF'!N40</f>
        <v>0</v>
      </c>
      <c r="Q142" s="608">
        <f>-'JV FCF'!O40</f>
        <v>0</v>
      </c>
      <c r="R142" s="608">
        <f>-'JV FCF'!P40</f>
        <v>0</v>
      </c>
      <c r="S142" s="608">
        <f>-'JV FCF'!Q40</f>
        <v>0</v>
      </c>
      <c r="T142" s="608">
        <f>-'JV FCF'!R40</f>
        <v>0</v>
      </c>
      <c r="U142" s="608">
        <f>-'JV FCF'!S40</f>
        <v>0</v>
      </c>
      <c r="V142" s="608">
        <f>-'JV FCF'!T40</f>
        <v>0</v>
      </c>
      <c r="W142" s="608">
        <f>-'JV FCF'!U40</f>
        <v>0</v>
      </c>
      <c r="X142" s="676">
        <f>-'JV FCF'!V40</f>
        <v>0</v>
      </c>
    </row>
    <row r="143" spans="3:24" ht="14.25" thickBot="1" x14ac:dyDescent="0.35">
      <c r="D143" s="671" t="s">
        <v>569</v>
      </c>
      <c r="E143" s="672"/>
      <c r="F143" s="673">
        <f>SUM(F138:F139)</f>
        <v>0</v>
      </c>
      <c r="G143" s="673">
        <f t="shared" ref="G143:W143" si="331">SUM(G138:G142)</f>
        <v>1606004.3748474228</v>
      </c>
      <c r="H143" s="673">
        <f t="shared" ca="1" si="331"/>
        <v>1293081.0218450467</v>
      </c>
      <c r="I143" s="673">
        <f t="shared" ca="1" si="331"/>
        <v>118242.14571100334</v>
      </c>
      <c r="J143" s="673">
        <f t="shared" ca="1" si="331"/>
        <v>1218933.3880585558</v>
      </c>
      <c r="K143" s="673">
        <f t="shared" ca="1" si="331"/>
        <v>-421241.45076397713</v>
      </c>
      <c r="L143" s="673">
        <f t="shared" ca="1" si="331"/>
        <v>-807337.7055505272</v>
      </c>
      <c r="M143" s="673">
        <f t="shared" ca="1" si="331"/>
        <v>64943.697780388873</v>
      </c>
      <c r="N143" s="673">
        <f t="shared" ca="1" si="331"/>
        <v>95542.451411774382</v>
      </c>
      <c r="O143" s="673">
        <f t="shared" ca="1" si="331"/>
        <v>-30797.964511625003</v>
      </c>
      <c r="P143" s="673">
        <f t="shared" ca="1" si="331"/>
        <v>2124405.8469778579</v>
      </c>
      <c r="Q143" s="673">
        <f t="shared" ca="1" si="331"/>
        <v>-2069328.9382039248</v>
      </c>
      <c r="R143" s="673">
        <f t="shared" ca="1" si="331"/>
        <v>34957.150191901252</v>
      </c>
      <c r="S143" s="673">
        <f t="shared" ca="1" si="331"/>
        <v>37130.790316458326</v>
      </c>
      <c r="T143" s="673">
        <f t="shared" ca="1" si="331"/>
        <v>4465.5455473298207</v>
      </c>
      <c r="U143" s="673">
        <f t="shared" ca="1" si="331"/>
        <v>-153262.76721939584</v>
      </c>
      <c r="V143" s="673">
        <f t="shared" ca="1" si="331"/>
        <v>-104989.46253856178</v>
      </c>
      <c r="W143" s="673">
        <f t="shared" ca="1" si="331"/>
        <v>-270822.66034019878</v>
      </c>
      <c r="X143" s="678">
        <f t="shared" ref="X143" ca="1" si="332">SUM(X138:X142)</f>
        <v>-2739925.4635595288</v>
      </c>
    </row>
    <row r="144" spans="3:24" x14ac:dyDescent="0.3">
      <c r="X144" s="597"/>
    </row>
    <row r="146" spans="4:24" x14ac:dyDescent="0.3">
      <c r="G146" s="582">
        <f>+G121*0.42</f>
        <v>1606004.3748474226</v>
      </c>
      <c r="H146" s="582">
        <f t="shared" ref="H146:W146" ca="1" si="333">+H121*0.42</f>
        <v>1293081.0218450467</v>
      </c>
      <c r="I146" s="582">
        <f t="shared" ca="1" si="333"/>
        <v>118242.14571100374</v>
      </c>
      <c r="J146" s="582">
        <f t="shared" ca="1" si="333"/>
        <v>1218933.3880585553</v>
      </c>
      <c r="K146" s="582">
        <f t="shared" ca="1" si="333"/>
        <v>-421241.45076397655</v>
      </c>
      <c r="L146" s="582">
        <f t="shared" ca="1" si="333"/>
        <v>-807337.7055505272</v>
      </c>
      <c r="M146" s="582">
        <f t="shared" ca="1" si="333"/>
        <v>64943.697780388669</v>
      </c>
      <c r="N146" s="582">
        <f t="shared" ca="1" si="333"/>
        <v>95542.451411776055</v>
      </c>
      <c r="O146" s="582">
        <f t="shared" ca="1" si="333"/>
        <v>-30797.964511625662</v>
      </c>
      <c r="P146" s="582">
        <f t="shared" ca="1" si="333"/>
        <v>2124405.8469778579</v>
      </c>
      <c r="Q146" s="582">
        <f t="shared" ca="1" si="333"/>
        <v>-2069328.9382039253</v>
      </c>
      <c r="R146" s="582">
        <f t="shared" ca="1" si="333"/>
        <v>34957.150191900851</v>
      </c>
      <c r="S146" s="582">
        <f t="shared" ca="1" si="333"/>
        <v>37130.790316461549</v>
      </c>
      <c r="T146" s="582">
        <f t="shared" ca="1" si="333"/>
        <v>4465.5455473293923</v>
      </c>
      <c r="U146" s="582">
        <f t="shared" ca="1" si="333"/>
        <v>-153262.76721939622</v>
      </c>
      <c r="V146" s="582">
        <f t="shared" ca="1" si="333"/>
        <v>-104989.46253856155</v>
      </c>
      <c r="W146" s="582">
        <f t="shared" ca="1" si="333"/>
        <v>-270822.66034019843</v>
      </c>
      <c r="X146" s="582">
        <f t="shared" ref="X146" ca="1" si="334">+X121*0.42</f>
        <v>-1688696.1114358865</v>
      </c>
    </row>
    <row r="149" spans="4:24" x14ac:dyDescent="0.3">
      <c r="G149" s="582">
        <f>+F127+G146</f>
        <v>1606004.3748474226</v>
      </c>
      <c r="H149" s="582">
        <f t="shared" ref="H149:X149" ca="1" si="335">+G127+H146</f>
        <v>31669085.396692473</v>
      </c>
      <c r="I149" s="582">
        <f t="shared" ca="1" si="335"/>
        <v>31787327.542403478</v>
      </c>
      <c r="J149" s="582">
        <f t="shared" ca="1" si="335"/>
        <v>33006260.930462029</v>
      </c>
      <c r="K149" s="582">
        <f t="shared" ca="1" si="335"/>
        <v>32585019.479698054</v>
      </c>
      <c r="L149" s="582">
        <f t="shared" ca="1" si="335"/>
        <v>31777681.774147525</v>
      </c>
      <c r="M149" s="582">
        <f t="shared" ca="1" si="335"/>
        <v>31842625.471927915</v>
      </c>
      <c r="N149" s="582">
        <f t="shared" ca="1" si="335"/>
        <v>31938167.923339687</v>
      </c>
      <c r="O149" s="582">
        <f t="shared" ca="1" si="335"/>
        <v>31907369.958828062</v>
      </c>
      <c r="P149" s="582">
        <f t="shared" ca="1" si="335"/>
        <v>34031775.805805922</v>
      </c>
      <c r="Q149" s="582">
        <f t="shared" ca="1" si="335"/>
        <v>31962446.867601998</v>
      </c>
      <c r="R149" s="582">
        <f t="shared" ca="1" si="335"/>
        <v>31997404.017793898</v>
      </c>
      <c r="S149" s="582">
        <f t="shared" ca="1" si="335"/>
        <v>32034534.808110364</v>
      </c>
      <c r="T149" s="582">
        <f t="shared" ca="1" si="335"/>
        <v>32039000.353657693</v>
      </c>
      <c r="U149" s="582">
        <f t="shared" ca="1" si="335"/>
        <v>31885737.586438298</v>
      </c>
      <c r="V149" s="582">
        <f t="shared" ca="1" si="335"/>
        <v>31780748.123899736</v>
      </c>
      <c r="W149" s="607">
        <f t="shared" ca="1" si="335"/>
        <v>31509925.463559538</v>
      </c>
      <c r="X149" s="607">
        <f t="shared" ca="1" si="335"/>
        <v>29821229.352123652</v>
      </c>
    </row>
    <row r="150" spans="4:24" x14ac:dyDescent="0.3">
      <c r="X150" s="582"/>
    </row>
    <row r="151" spans="4:24" x14ac:dyDescent="0.3">
      <c r="X151" s="582"/>
    </row>
    <row r="152" spans="4:24" x14ac:dyDescent="0.3">
      <c r="D152" s="582"/>
      <c r="X152" s="582"/>
    </row>
    <row r="153" spans="4:24" x14ac:dyDescent="0.3">
      <c r="D153" s="582"/>
      <c r="X153" s="582"/>
    </row>
    <row r="154" spans="4:24" x14ac:dyDescent="0.3">
      <c r="D154" s="582"/>
      <c r="G154" s="582"/>
      <c r="W154" s="582"/>
      <c r="X154" s="582"/>
    </row>
    <row r="155" spans="4:24" x14ac:dyDescent="0.3">
      <c r="D155" s="582"/>
      <c r="G155" s="582"/>
      <c r="W155" s="582"/>
      <c r="X155" s="582"/>
    </row>
    <row r="156" spans="4:24" x14ac:dyDescent="0.3">
      <c r="D156" s="582"/>
    </row>
  </sheetData>
  <mergeCells count="3">
    <mergeCell ref="C80:D81"/>
    <mergeCell ref="C7:D8"/>
    <mergeCell ref="C68:D69"/>
  </mergeCells>
  <phoneticPr fontId="2" type="noConversion"/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C000"/>
    <pageSetUpPr fitToPage="1"/>
  </sheetPr>
  <dimension ref="B2:IK92"/>
  <sheetViews>
    <sheetView zoomScale="85" zoomScaleNormal="85" workbookViewId="0">
      <selection activeCell="F13" sqref="F13"/>
    </sheetView>
  </sheetViews>
  <sheetFormatPr defaultColWidth="9" defaultRowHeight="16.5" outlineLevelCol="1" x14ac:dyDescent="0.3"/>
  <cols>
    <col min="1" max="1" width="2.875" style="58" customWidth="1"/>
    <col min="2" max="2" width="6.25" style="58" customWidth="1"/>
    <col min="3" max="3" width="16.75" style="58" customWidth="1" outlineLevel="1"/>
    <col min="4" max="4" width="13.375" style="58" customWidth="1" outlineLevel="1"/>
    <col min="5" max="5" width="16.5" style="58" customWidth="1" outlineLevel="1"/>
    <col min="6" max="6" width="13.25" style="58" bestFit="1" customWidth="1" outlineLevel="1"/>
    <col min="7" max="7" width="9" style="58" outlineLevel="1"/>
    <col min="8" max="8" width="14.625" style="58" bestFit="1" customWidth="1" outlineLevel="1"/>
    <col min="9" max="9" width="9" style="58" outlineLevel="1"/>
    <col min="10" max="10" width="9" style="58"/>
    <col min="11" max="12" width="9" style="58" outlineLevel="1"/>
    <col min="13" max="13" width="11" style="58" customWidth="1" outlineLevel="1"/>
    <col min="14" max="14" width="11.5" style="58" bestFit="1" customWidth="1" outlineLevel="1"/>
    <col min="15" max="15" width="11.875" style="58" bestFit="1" customWidth="1" outlineLevel="1"/>
    <col min="16" max="17" width="10.5" style="58" bestFit="1" customWidth="1" outlineLevel="1"/>
    <col min="18" max="18" width="11.625" style="58" customWidth="1" outlineLevel="1"/>
    <col min="19" max="19" width="11.375" style="58" customWidth="1" outlineLevel="1"/>
    <col min="20" max="21" width="10.5" style="58" bestFit="1" customWidth="1" outlineLevel="1"/>
    <col min="22" max="23" width="11.25" style="58" customWidth="1" outlineLevel="1"/>
    <col min="24" max="31" width="11.125" style="58" customWidth="1" outlineLevel="1"/>
    <col min="32" max="34" width="9" style="58"/>
    <col min="35" max="94" width="10.875" style="58" bestFit="1" customWidth="1" outlineLevel="1"/>
    <col min="95" max="103" width="11" style="58" bestFit="1" customWidth="1" outlineLevel="1"/>
    <col min="104" max="104" width="10.5" style="58" bestFit="1" customWidth="1" outlineLevel="1"/>
    <col min="105" max="112" width="10.5" style="58" bestFit="1" customWidth="1"/>
    <col min="113" max="113" width="10.75" style="58" bestFit="1" customWidth="1"/>
    <col min="114" max="124" width="10.5" style="58" bestFit="1" customWidth="1"/>
    <col min="125" max="125" width="10.75" style="58" bestFit="1" customWidth="1"/>
    <col min="126" max="136" width="10.5" style="58" bestFit="1" customWidth="1"/>
    <col min="137" max="137" width="10.75" style="58" bestFit="1" customWidth="1"/>
    <col min="138" max="148" width="10.5" style="58" bestFit="1" customWidth="1"/>
    <col min="149" max="149" width="10.75" style="58" bestFit="1" customWidth="1"/>
    <col min="150" max="160" width="10.5" style="58" bestFit="1" customWidth="1"/>
    <col min="161" max="161" width="11.875" style="58" bestFit="1" customWidth="1"/>
    <col min="162" max="208" width="9.5" style="58" bestFit="1" customWidth="1"/>
    <col min="209" max="209" width="10.75" style="58" bestFit="1" customWidth="1"/>
    <col min="210" max="245" width="9.125" style="58" bestFit="1" customWidth="1"/>
    <col min="246" max="16384" width="9" style="58"/>
  </cols>
  <sheetData>
    <row r="2" spans="2:245" s="77" customFormat="1" ht="38.25" x14ac:dyDescent="0.3">
      <c r="B2" s="24" t="s">
        <v>269</v>
      </c>
      <c r="O2" s="77">
        <f>+10/65.5</f>
        <v>0.15267175572519084</v>
      </c>
      <c r="BH2" s="77">
        <v>6.5</v>
      </c>
      <c r="BI2" s="77">
        <v>6.5</v>
      </c>
      <c r="BK2" s="77">
        <v>6.5</v>
      </c>
      <c r="BL2" s="77">
        <v>3.5</v>
      </c>
    </row>
    <row r="3" spans="2:245" s="78" customFormat="1" ht="5.25" customHeight="1" x14ac:dyDescent="0.3"/>
    <row r="4" spans="2:245" s="77" customFormat="1" ht="16.5" customHeight="1" thickBot="1" x14ac:dyDescent="0.35"/>
    <row r="5" spans="2:245" s="77" customFormat="1" ht="16.5" customHeight="1" thickBot="1" x14ac:dyDescent="0.35">
      <c r="AI5" s="139">
        <v>12</v>
      </c>
      <c r="BV5" s="577">
        <f ca="1">-SUM(AP10:BX10)</f>
        <v>-42400000</v>
      </c>
    </row>
    <row r="6" spans="2:245" s="77" customFormat="1" ht="16.5" customHeight="1" x14ac:dyDescent="0.3">
      <c r="B6" s="42" t="s">
        <v>54</v>
      </c>
      <c r="C6" s="41" t="s">
        <v>282</v>
      </c>
      <c r="H6" s="761" t="s">
        <v>895</v>
      </c>
      <c r="R6" s="762"/>
      <c r="AI6" s="216"/>
      <c r="AJ6" s="216"/>
      <c r="AK6" s="1320">
        <v>1</v>
      </c>
      <c r="AL6" s="1320">
        <v>1</v>
      </c>
      <c r="AM6" s="1320">
        <v>1</v>
      </c>
      <c r="AN6" s="1320">
        <v>1</v>
      </c>
      <c r="AO6" s="1320">
        <v>1</v>
      </c>
      <c r="AP6" s="1320">
        <v>1</v>
      </c>
      <c r="AQ6" s="1320">
        <v>1</v>
      </c>
      <c r="AR6" s="1320">
        <v>1</v>
      </c>
      <c r="AS6" s="1320">
        <v>1</v>
      </c>
      <c r="AT6" s="1320">
        <v>1</v>
      </c>
      <c r="AU6" s="1320">
        <v>1</v>
      </c>
      <c r="AV6" s="1320">
        <v>1</v>
      </c>
      <c r="AW6" s="1320">
        <v>2</v>
      </c>
      <c r="AX6" s="1320">
        <v>2</v>
      </c>
      <c r="AY6" s="1320">
        <v>2</v>
      </c>
      <c r="AZ6" s="1320">
        <v>2</v>
      </c>
      <c r="BA6" s="1320">
        <v>2</v>
      </c>
      <c r="BB6" s="1320">
        <v>2</v>
      </c>
      <c r="BC6" s="1320">
        <v>2</v>
      </c>
      <c r="BD6" s="1320">
        <v>2</v>
      </c>
      <c r="BE6" s="1320">
        <v>2</v>
      </c>
      <c r="BF6" s="1320">
        <v>2</v>
      </c>
      <c r="BG6" s="1320">
        <v>2</v>
      </c>
      <c r="BH6" s="1320">
        <v>2</v>
      </c>
      <c r="BI6" s="1320">
        <v>3</v>
      </c>
      <c r="BJ6" s="1320">
        <v>3</v>
      </c>
      <c r="BK6" s="1320">
        <v>3</v>
      </c>
      <c r="BL6" s="1320">
        <v>3</v>
      </c>
      <c r="BM6" s="1320">
        <v>3</v>
      </c>
      <c r="BN6" s="1320">
        <v>3</v>
      </c>
      <c r="BO6" s="1320">
        <v>3</v>
      </c>
      <c r="BP6" s="1320">
        <v>3</v>
      </c>
      <c r="BQ6" s="1320">
        <v>3</v>
      </c>
      <c r="BR6" s="1320">
        <v>3</v>
      </c>
      <c r="BS6" s="1320">
        <v>3</v>
      </c>
      <c r="BT6" s="1320">
        <v>3</v>
      </c>
      <c r="BU6" s="1320">
        <v>4</v>
      </c>
      <c r="BV6" s="1320">
        <v>4</v>
      </c>
      <c r="BW6" s="1320">
        <v>4</v>
      </c>
      <c r="BX6" s="1320">
        <v>4</v>
      </c>
      <c r="BY6" s="1320">
        <v>4</v>
      </c>
      <c r="BZ6" s="1320">
        <v>4</v>
      </c>
      <c r="CA6" s="1320">
        <v>4</v>
      </c>
      <c r="CB6" s="1320">
        <v>4</v>
      </c>
      <c r="CC6" s="1320">
        <v>4</v>
      </c>
      <c r="CD6" s="1320">
        <v>4</v>
      </c>
      <c r="CE6" s="1320">
        <v>4</v>
      </c>
      <c r="CF6" s="1320">
        <v>4</v>
      </c>
      <c r="CG6" s="1320">
        <v>5</v>
      </c>
      <c r="CH6" s="1320">
        <v>5</v>
      </c>
      <c r="CI6" s="1320">
        <v>5</v>
      </c>
      <c r="CJ6" s="1320">
        <v>5</v>
      </c>
      <c r="CK6" s="1320">
        <v>5</v>
      </c>
      <c r="CL6" s="1320">
        <v>5</v>
      </c>
      <c r="CM6" s="1320">
        <v>5</v>
      </c>
      <c r="CN6" s="1320">
        <v>5</v>
      </c>
      <c r="CO6" s="1320">
        <v>5</v>
      </c>
      <c r="CP6" s="1320">
        <v>5</v>
      </c>
      <c r="CQ6" s="1320">
        <v>5</v>
      </c>
      <c r="CR6" s="1320">
        <v>5</v>
      </c>
      <c r="CS6" s="1320">
        <v>6</v>
      </c>
      <c r="CT6" s="1320">
        <v>6</v>
      </c>
      <c r="CU6" s="1320">
        <v>6</v>
      </c>
      <c r="CV6" s="1320">
        <v>6</v>
      </c>
      <c r="CW6" s="1320">
        <v>6</v>
      </c>
      <c r="CX6" s="1320">
        <v>6</v>
      </c>
      <c r="CY6" s="1320">
        <v>6</v>
      </c>
      <c r="CZ6" s="1320">
        <v>6</v>
      </c>
      <c r="DA6" s="1320">
        <v>6</v>
      </c>
      <c r="DB6" s="1320">
        <v>6</v>
      </c>
      <c r="DC6" s="1320">
        <v>6</v>
      </c>
      <c r="DD6" s="1320">
        <v>6</v>
      </c>
      <c r="DE6" s="1320">
        <v>7</v>
      </c>
      <c r="DF6" s="1320">
        <v>7</v>
      </c>
      <c r="DG6" s="1320">
        <v>7</v>
      </c>
      <c r="DH6" s="1320">
        <v>7</v>
      </c>
      <c r="DI6" s="1320">
        <v>7</v>
      </c>
      <c r="DJ6" s="1320">
        <v>7</v>
      </c>
      <c r="DK6" s="1320">
        <v>7</v>
      </c>
      <c r="DL6" s="1320">
        <v>7</v>
      </c>
      <c r="DM6" s="1320">
        <v>7</v>
      </c>
      <c r="DN6" s="1320">
        <v>7</v>
      </c>
      <c r="DO6" s="1320">
        <v>7</v>
      </c>
      <c r="DP6" s="1320">
        <v>7</v>
      </c>
      <c r="DQ6" s="1320">
        <v>8</v>
      </c>
      <c r="DR6" s="1320">
        <v>8</v>
      </c>
      <c r="DS6" s="1320">
        <v>8</v>
      </c>
      <c r="DT6" s="1320">
        <v>8</v>
      </c>
      <c r="DU6" s="1320">
        <v>8</v>
      </c>
      <c r="DV6" s="1320">
        <v>8</v>
      </c>
      <c r="DW6" s="1320">
        <v>8</v>
      </c>
      <c r="DX6" s="1320">
        <v>8</v>
      </c>
      <c r="DY6" s="1320">
        <v>8</v>
      </c>
      <c r="DZ6" s="1320">
        <v>8</v>
      </c>
      <c r="EA6" s="1320">
        <v>8</v>
      </c>
      <c r="EB6" s="1320">
        <v>8</v>
      </c>
      <c r="EC6" s="1320">
        <v>9</v>
      </c>
      <c r="ED6" s="1320">
        <v>9</v>
      </c>
      <c r="EE6" s="1320">
        <v>9</v>
      </c>
      <c r="EF6" s="1320">
        <v>9</v>
      </c>
      <c r="EG6" s="1320">
        <v>9</v>
      </c>
      <c r="EH6" s="1320">
        <v>9</v>
      </c>
      <c r="EI6" s="1320">
        <v>9</v>
      </c>
      <c r="EJ6" s="1320">
        <v>9</v>
      </c>
      <c r="EK6" s="1320">
        <v>9</v>
      </c>
      <c r="EL6" s="1320">
        <v>9</v>
      </c>
      <c r="EM6" s="1320">
        <v>9</v>
      </c>
      <c r="EN6" s="1320">
        <v>9</v>
      </c>
      <c r="EO6" s="1320">
        <v>10</v>
      </c>
      <c r="EP6" s="1320">
        <v>10</v>
      </c>
      <c r="EQ6" s="1320">
        <v>10</v>
      </c>
      <c r="ER6" s="1320">
        <v>10</v>
      </c>
      <c r="ES6" s="1320">
        <v>10</v>
      </c>
      <c r="ET6" s="1320">
        <v>10</v>
      </c>
      <c r="EU6" s="1320">
        <v>10</v>
      </c>
      <c r="EV6" s="1320">
        <v>10</v>
      </c>
      <c r="EW6" s="1320">
        <v>10</v>
      </c>
      <c r="EX6" s="1320">
        <v>10</v>
      </c>
      <c r="EY6" s="1320">
        <v>10</v>
      </c>
      <c r="EZ6" s="1320">
        <v>10</v>
      </c>
      <c r="FA6" s="1320">
        <v>11</v>
      </c>
      <c r="FB6" s="1320">
        <v>11</v>
      </c>
      <c r="FC6" s="1320">
        <v>11</v>
      </c>
      <c r="FD6" s="1320">
        <v>11</v>
      </c>
      <c r="FE6" s="1320">
        <v>11</v>
      </c>
      <c r="FF6" s="1320">
        <v>11</v>
      </c>
      <c r="FG6" s="1320">
        <v>11</v>
      </c>
      <c r="FH6" s="1320">
        <v>11</v>
      </c>
      <c r="FI6" s="1320">
        <v>11</v>
      </c>
      <c r="FJ6" s="1320">
        <v>11</v>
      </c>
      <c r="FK6" s="1320">
        <v>11</v>
      </c>
      <c r="FL6" s="1320">
        <v>11</v>
      </c>
      <c r="FM6" s="1320">
        <v>12</v>
      </c>
      <c r="FN6" s="1320">
        <v>12</v>
      </c>
      <c r="FO6" s="1320">
        <v>12</v>
      </c>
      <c r="FP6" s="1320">
        <v>12</v>
      </c>
      <c r="FQ6" s="1320">
        <v>12</v>
      </c>
      <c r="FR6" s="1320">
        <v>12</v>
      </c>
      <c r="FS6" s="1320">
        <v>12</v>
      </c>
      <c r="FT6" s="1320">
        <v>12</v>
      </c>
      <c r="FU6" s="1320">
        <v>12</v>
      </c>
      <c r="FV6" s="1320">
        <v>12</v>
      </c>
      <c r="FW6" s="1320">
        <v>12</v>
      </c>
      <c r="FX6" s="1320">
        <v>12</v>
      </c>
      <c r="FY6" s="1320">
        <v>13</v>
      </c>
      <c r="FZ6" s="1320">
        <v>13</v>
      </c>
      <c r="GA6" s="1320">
        <v>13</v>
      </c>
      <c r="GB6" s="1320">
        <v>13</v>
      </c>
      <c r="GC6" s="1320">
        <v>13</v>
      </c>
      <c r="GD6" s="1320">
        <v>13</v>
      </c>
      <c r="GE6" s="1320">
        <v>13</v>
      </c>
      <c r="GF6" s="1320">
        <v>13</v>
      </c>
      <c r="GG6" s="1320">
        <v>13</v>
      </c>
      <c r="GH6" s="1320">
        <v>13</v>
      </c>
      <c r="GI6" s="1320">
        <v>13</v>
      </c>
      <c r="GJ6" s="1320">
        <v>13</v>
      </c>
      <c r="GK6" s="1320">
        <v>14</v>
      </c>
      <c r="GL6" s="1320">
        <v>14</v>
      </c>
      <c r="GM6" s="1320">
        <v>14</v>
      </c>
      <c r="GN6" s="1320">
        <v>14</v>
      </c>
      <c r="GO6" s="1320">
        <v>14</v>
      </c>
      <c r="GP6" s="1320">
        <v>14</v>
      </c>
      <c r="GQ6" s="1320">
        <v>14</v>
      </c>
      <c r="GR6" s="1320">
        <v>14</v>
      </c>
      <c r="GS6" s="1320">
        <v>14</v>
      </c>
      <c r="GT6" s="1320">
        <v>14</v>
      </c>
      <c r="GU6" s="1320">
        <v>14</v>
      </c>
      <c r="GV6" s="1320">
        <v>14</v>
      </c>
      <c r="GW6" s="1320">
        <v>15</v>
      </c>
      <c r="GX6" s="1320">
        <v>15</v>
      </c>
      <c r="GY6" s="1320">
        <v>15</v>
      </c>
      <c r="GZ6" s="1320">
        <v>15</v>
      </c>
      <c r="HA6" s="1320">
        <v>15</v>
      </c>
      <c r="HB6" s="1320">
        <v>15</v>
      </c>
      <c r="HC6" s="1320">
        <v>15</v>
      </c>
      <c r="HD6" s="1320">
        <v>15</v>
      </c>
      <c r="HE6" s="1320">
        <v>15</v>
      </c>
      <c r="HF6" s="1320">
        <v>15</v>
      </c>
      <c r="HG6" s="1320">
        <v>15</v>
      </c>
      <c r="HH6" s="1320">
        <v>15</v>
      </c>
      <c r="HI6" s="1320">
        <v>16</v>
      </c>
      <c r="HJ6" s="1320">
        <v>16</v>
      </c>
      <c r="HK6" s="1320">
        <v>16</v>
      </c>
      <c r="HL6" s="1320">
        <v>16</v>
      </c>
      <c r="HM6" s="1320">
        <v>16</v>
      </c>
      <c r="HN6" s="1320">
        <v>16</v>
      </c>
      <c r="HO6" s="1320">
        <v>16</v>
      </c>
      <c r="HP6" s="1320">
        <v>16</v>
      </c>
      <c r="HQ6" s="1320">
        <v>16</v>
      </c>
      <c r="HR6" s="1320">
        <v>16</v>
      </c>
      <c r="HS6" s="1320">
        <v>16</v>
      </c>
      <c r="HT6" s="1320">
        <v>16</v>
      </c>
      <c r="HU6" s="1320">
        <v>17</v>
      </c>
      <c r="HV6" s="1320">
        <v>17</v>
      </c>
      <c r="HW6" s="1320">
        <v>17</v>
      </c>
      <c r="HX6" s="1320">
        <v>17</v>
      </c>
      <c r="HY6" s="1320">
        <v>17</v>
      </c>
      <c r="HZ6" s="1320">
        <v>17</v>
      </c>
      <c r="IA6" s="1320">
        <v>17</v>
      </c>
      <c r="IB6" s="1320">
        <v>17</v>
      </c>
      <c r="IC6" s="1320">
        <v>17</v>
      </c>
      <c r="ID6" s="1320">
        <v>17</v>
      </c>
      <c r="IE6" s="1320">
        <v>17</v>
      </c>
      <c r="IF6" s="1320">
        <v>17</v>
      </c>
      <c r="IG6" s="1320">
        <v>18</v>
      </c>
      <c r="IH6" s="1320">
        <v>18</v>
      </c>
      <c r="II6" s="1320">
        <v>18</v>
      </c>
      <c r="IJ6" s="1320">
        <v>18</v>
      </c>
      <c r="IK6" s="1320">
        <v>18</v>
      </c>
    </row>
    <row r="7" spans="2:245" ht="16.5" customHeight="1" thickBot="1" x14ac:dyDescent="0.35">
      <c r="H7" s="760">
        <f>시나리오분석!I22</f>
        <v>0.1</v>
      </c>
      <c r="K7" s="217" t="s">
        <v>270</v>
      </c>
      <c r="N7" s="29">
        <v>1</v>
      </c>
      <c r="O7" s="29">
        <v>2</v>
      </c>
      <c r="P7" s="29">
        <v>3</v>
      </c>
      <c r="Q7" s="29">
        <v>4</v>
      </c>
      <c r="R7" s="29">
        <v>5</v>
      </c>
      <c r="S7" s="29">
        <v>6</v>
      </c>
      <c r="T7" s="29">
        <v>7</v>
      </c>
      <c r="U7" s="29">
        <v>8</v>
      </c>
      <c r="V7" s="29">
        <v>9</v>
      </c>
      <c r="W7" s="29">
        <v>10</v>
      </c>
      <c r="X7" s="29">
        <v>11</v>
      </c>
      <c r="Y7" s="29">
        <v>12</v>
      </c>
      <c r="Z7" s="29">
        <v>13</v>
      </c>
      <c r="AA7" s="29">
        <v>14</v>
      </c>
      <c r="AB7" s="29">
        <v>15</v>
      </c>
      <c r="AC7" s="29">
        <v>16</v>
      </c>
      <c r="AD7" s="29">
        <v>17</v>
      </c>
      <c r="AE7" s="29">
        <v>18</v>
      </c>
      <c r="AF7" s="29">
        <v>19</v>
      </c>
      <c r="AI7" s="1257" t="s">
        <v>1284</v>
      </c>
      <c r="AJ7" s="1257"/>
      <c r="AK7" s="1257">
        <f t="shared" ref="AK7:CV7" si="0">VALUE(YEAR(AK9))</f>
        <v>2020</v>
      </c>
      <c r="AL7" s="1257">
        <f t="shared" si="0"/>
        <v>2020</v>
      </c>
      <c r="AM7" s="1257">
        <f t="shared" si="0"/>
        <v>2020</v>
      </c>
      <c r="AN7" s="1257">
        <f t="shared" si="0"/>
        <v>2020</v>
      </c>
      <c r="AO7" s="1257">
        <f t="shared" si="0"/>
        <v>2020</v>
      </c>
      <c r="AP7" s="1257">
        <f t="shared" si="0"/>
        <v>2020</v>
      </c>
      <c r="AQ7" s="1257">
        <f t="shared" si="0"/>
        <v>2020</v>
      </c>
      <c r="AR7" s="1257">
        <f t="shared" si="0"/>
        <v>2020</v>
      </c>
      <c r="AS7" s="1257">
        <f t="shared" si="0"/>
        <v>2020</v>
      </c>
      <c r="AT7" s="1257">
        <f t="shared" si="0"/>
        <v>2020</v>
      </c>
      <c r="AU7" s="1257">
        <f t="shared" si="0"/>
        <v>2020</v>
      </c>
      <c r="AV7" s="1257">
        <f t="shared" si="0"/>
        <v>2020</v>
      </c>
      <c r="AW7" s="1260">
        <f t="shared" si="0"/>
        <v>2021</v>
      </c>
      <c r="AX7" s="1260">
        <f t="shared" si="0"/>
        <v>2021</v>
      </c>
      <c r="AY7" s="1260">
        <f t="shared" si="0"/>
        <v>2021</v>
      </c>
      <c r="AZ7" s="1260">
        <f t="shared" si="0"/>
        <v>2021</v>
      </c>
      <c r="BA7" s="1260">
        <f t="shared" si="0"/>
        <v>2021</v>
      </c>
      <c r="BB7" s="1260">
        <f t="shared" si="0"/>
        <v>2021</v>
      </c>
      <c r="BC7" s="1260">
        <f t="shared" si="0"/>
        <v>2021</v>
      </c>
      <c r="BD7" s="1260">
        <f t="shared" si="0"/>
        <v>2021</v>
      </c>
      <c r="BE7" s="1260">
        <f t="shared" si="0"/>
        <v>2021</v>
      </c>
      <c r="BF7" s="1260">
        <f t="shared" si="0"/>
        <v>2021</v>
      </c>
      <c r="BG7" s="1260">
        <f t="shared" si="0"/>
        <v>2021</v>
      </c>
      <c r="BH7" s="1260">
        <f t="shared" si="0"/>
        <v>2021</v>
      </c>
      <c r="BI7" s="1257">
        <f t="shared" si="0"/>
        <v>2022</v>
      </c>
      <c r="BJ7" s="1257">
        <f t="shared" si="0"/>
        <v>2022</v>
      </c>
      <c r="BK7" s="1257">
        <f t="shared" si="0"/>
        <v>2022</v>
      </c>
      <c r="BL7" s="1257">
        <f t="shared" si="0"/>
        <v>2022</v>
      </c>
      <c r="BM7" s="1257">
        <f t="shared" si="0"/>
        <v>2022</v>
      </c>
      <c r="BN7" s="1257">
        <f t="shared" si="0"/>
        <v>2022</v>
      </c>
      <c r="BO7" s="1257">
        <f t="shared" si="0"/>
        <v>2022</v>
      </c>
      <c r="BP7" s="1257">
        <f t="shared" si="0"/>
        <v>2022</v>
      </c>
      <c r="BQ7" s="1257">
        <f t="shared" si="0"/>
        <v>2022</v>
      </c>
      <c r="BR7" s="1257">
        <f t="shared" si="0"/>
        <v>2022</v>
      </c>
      <c r="BS7" s="1257">
        <f t="shared" si="0"/>
        <v>2022</v>
      </c>
      <c r="BT7" s="1257">
        <f t="shared" si="0"/>
        <v>2022</v>
      </c>
      <c r="BU7" s="1260">
        <f t="shared" si="0"/>
        <v>2023</v>
      </c>
      <c r="BV7" s="1260">
        <f t="shared" si="0"/>
        <v>2023</v>
      </c>
      <c r="BW7" s="1260">
        <f t="shared" si="0"/>
        <v>2023</v>
      </c>
      <c r="BX7" s="1260">
        <f t="shared" si="0"/>
        <v>2023</v>
      </c>
      <c r="BY7" s="1260">
        <f t="shared" si="0"/>
        <v>2023</v>
      </c>
      <c r="BZ7" s="1260">
        <f t="shared" si="0"/>
        <v>2023</v>
      </c>
      <c r="CA7" s="1260">
        <f t="shared" si="0"/>
        <v>2023</v>
      </c>
      <c r="CB7" s="1260">
        <f t="shared" si="0"/>
        <v>2023</v>
      </c>
      <c r="CC7" s="1260">
        <f t="shared" si="0"/>
        <v>2023</v>
      </c>
      <c r="CD7" s="1260">
        <f t="shared" si="0"/>
        <v>2023</v>
      </c>
      <c r="CE7" s="1260">
        <f t="shared" si="0"/>
        <v>2023</v>
      </c>
      <c r="CF7" s="1260">
        <f t="shared" si="0"/>
        <v>2023</v>
      </c>
      <c r="CG7" s="1257">
        <f t="shared" si="0"/>
        <v>2024</v>
      </c>
      <c r="CH7" s="1257">
        <f t="shared" si="0"/>
        <v>2024</v>
      </c>
      <c r="CI7" s="1257">
        <f t="shared" si="0"/>
        <v>2024</v>
      </c>
      <c r="CJ7" s="1257">
        <f t="shared" si="0"/>
        <v>2024</v>
      </c>
      <c r="CK7" s="1257">
        <f t="shared" si="0"/>
        <v>2024</v>
      </c>
      <c r="CL7" s="1257">
        <f t="shared" si="0"/>
        <v>2024</v>
      </c>
      <c r="CM7" s="1257">
        <f t="shared" si="0"/>
        <v>2024</v>
      </c>
      <c r="CN7" s="1257">
        <f t="shared" si="0"/>
        <v>2024</v>
      </c>
      <c r="CO7" s="1257">
        <f t="shared" si="0"/>
        <v>2024</v>
      </c>
      <c r="CP7" s="1257">
        <f t="shared" si="0"/>
        <v>2024</v>
      </c>
      <c r="CQ7" s="1257">
        <f t="shared" si="0"/>
        <v>2024</v>
      </c>
      <c r="CR7" s="1257">
        <f t="shared" si="0"/>
        <v>2024</v>
      </c>
      <c r="CS7" s="1260">
        <f t="shared" si="0"/>
        <v>2025</v>
      </c>
      <c r="CT7" s="1260">
        <f t="shared" si="0"/>
        <v>2025</v>
      </c>
      <c r="CU7" s="1260">
        <f t="shared" si="0"/>
        <v>2025</v>
      </c>
      <c r="CV7" s="1260">
        <f t="shared" si="0"/>
        <v>2025</v>
      </c>
      <c r="CW7" s="1260">
        <f t="shared" ref="CW7:FH7" si="1">VALUE(YEAR(CW9))</f>
        <v>2025</v>
      </c>
      <c r="CX7" s="1260">
        <f t="shared" si="1"/>
        <v>2025</v>
      </c>
      <c r="CY7" s="1260">
        <f t="shared" si="1"/>
        <v>2025</v>
      </c>
      <c r="CZ7" s="1260">
        <f t="shared" si="1"/>
        <v>2025</v>
      </c>
      <c r="DA7" s="1260">
        <f t="shared" si="1"/>
        <v>2025</v>
      </c>
      <c r="DB7" s="1260">
        <f t="shared" si="1"/>
        <v>2025</v>
      </c>
      <c r="DC7" s="1260">
        <f t="shared" si="1"/>
        <v>2025</v>
      </c>
      <c r="DD7" s="1260">
        <f t="shared" si="1"/>
        <v>2025</v>
      </c>
      <c r="DE7" s="1257">
        <f t="shared" si="1"/>
        <v>2026</v>
      </c>
      <c r="DF7" s="1257">
        <f t="shared" si="1"/>
        <v>2026</v>
      </c>
      <c r="DG7" s="1257">
        <f t="shared" si="1"/>
        <v>2026</v>
      </c>
      <c r="DH7" s="1257">
        <f t="shared" si="1"/>
        <v>2026</v>
      </c>
      <c r="DI7" s="1257">
        <f t="shared" si="1"/>
        <v>2026</v>
      </c>
      <c r="DJ7" s="1257">
        <f t="shared" si="1"/>
        <v>2026</v>
      </c>
      <c r="DK7" s="1257">
        <f t="shared" si="1"/>
        <v>2026</v>
      </c>
      <c r="DL7" s="1257">
        <f t="shared" si="1"/>
        <v>2026</v>
      </c>
      <c r="DM7" s="1257">
        <f t="shared" si="1"/>
        <v>2026</v>
      </c>
      <c r="DN7" s="1257">
        <f t="shared" si="1"/>
        <v>2026</v>
      </c>
      <c r="DO7" s="1257">
        <f t="shared" si="1"/>
        <v>2026</v>
      </c>
      <c r="DP7" s="1257">
        <f t="shared" si="1"/>
        <v>2026</v>
      </c>
      <c r="DQ7" s="1260">
        <f t="shared" si="1"/>
        <v>2027</v>
      </c>
      <c r="DR7" s="1260">
        <f t="shared" si="1"/>
        <v>2027</v>
      </c>
      <c r="DS7" s="1260">
        <f t="shared" si="1"/>
        <v>2027</v>
      </c>
      <c r="DT7" s="1260">
        <f t="shared" si="1"/>
        <v>2027</v>
      </c>
      <c r="DU7" s="1260">
        <f t="shared" si="1"/>
        <v>2027</v>
      </c>
      <c r="DV7" s="1260">
        <f t="shared" si="1"/>
        <v>2027</v>
      </c>
      <c r="DW7" s="1260">
        <f t="shared" si="1"/>
        <v>2027</v>
      </c>
      <c r="DX7" s="1260">
        <f t="shared" si="1"/>
        <v>2027</v>
      </c>
      <c r="DY7" s="1260">
        <f t="shared" si="1"/>
        <v>2027</v>
      </c>
      <c r="DZ7" s="1260">
        <f t="shared" si="1"/>
        <v>2027</v>
      </c>
      <c r="EA7" s="1260">
        <f t="shared" si="1"/>
        <v>2027</v>
      </c>
      <c r="EB7" s="1260">
        <f t="shared" si="1"/>
        <v>2027</v>
      </c>
      <c r="EC7" s="1257">
        <f t="shared" si="1"/>
        <v>2028</v>
      </c>
      <c r="ED7" s="1257">
        <f t="shared" si="1"/>
        <v>2028</v>
      </c>
      <c r="EE7" s="1257">
        <f t="shared" si="1"/>
        <v>2028</v>
      </c>
      <c r="EF7" s="1257">
        <f t="shared" si="1"/>
        <v>2028</v>
      </c>
      <c r="EG7" s="1257">
        <f t="shared" si="1"/>
        <v>2028</v>
      </c>
      <c r="EH7" s="1257">
        <f t="shared" si="1"/>
        <v>2028</v>
      </c>
      <c r="EI7" s="1257">
        <f t="shared" si="1"/>
        <v>2028</v>
      </c>
      <c r="EJ7" s="1257">
        <f t="shared" si="1"/>
        <v>2028</v>
      </c>
      <c r="EK7" s="1257">
        <f t="shared" si="1"/>
        <v>2028</v>
      </c>
      <c r="EL7" s="1257">
        <f t="shared" si="1"/>
        <v>2028</v>
      </c>
      <c r="EM7" s="1257">
        <f t="shared" si="1"/>
        <v>2028</v>
      </c>
      <c r="EN7" s="1257">
        <f t="shared" si="1"/>
        <v>2028</v>
      </c>
      <c r="EO7" s="1260">
        <f t="shared" si="1"/>
        <v>2029</v>
      </c>
      <c r="EP7" s="1260">
        <f t="shared" si="1"/>
        <v>2029</v>
      </c>
      <c r="EQ7" s="1260">
        <f t="shared" si="1"/>
        <v>2029</v>
      </c>
      <c r="ER7" s="1260">
        <f t="shared" si="1"/>
        <v>2029</v>
      </c>
      <c r="ES7" s="1260">
        <f t="shared" si="1"/>
        <v>2029</v>
      </c>
      <c r="ET7" s="1260">
        <f t="shared" si="1"/>
        <v>2029</v>
      </c>
      <c r="EU7" s="1260">
        <f t="shared" si="1"/>
        <v>2029</v>
      </c>
      <c r="EV7" s="1260">
        <f t="shared" si="1"/>
        <v>2029</v>
      </c>
      <c r="EW7" s="1260">
        <f t="shared" si="1"/>
        <v>2029</v>
      </c>
      <c r="EX7" s="1260">
        <f t="shared" si="1"/>
        <v>2029</v>
      </c>
      <c r="EY7" s="1260">
        <f t="shared" si="1"/>
        <v>2029</v>
      </c>
      <c r="EZ7" s="1260">
        <f t="shared" si="1"/>
        <v>2029</v>
      </c>
      <c r="FA7" s="1257">
        <f t="shared" si="1"/>
        <v>2030</v>
      </c>
      <c r="FB7" s="1257">
        <f t="shared" si="1"/>
        <v>2030</v>
      </c>
      <c r="FC7" s="1257">
        <f t="shared" si="1"/>
        <v>2030</v>
      </c>
      <c r="FD7" s="1257">
        <f t="shared" si="1"/>
        <v>2030</v>
      </c>
      <c r="FE7" s="1257">
        <f t="shared" si="1"/>
        <v>2030</v>
      </c>
      <c r="FF7" s="1257">
        <f t="shared" si="1"/>
        <v>2030</v>
      </c>
      <c r="FG7" s="1257">
        <f t="shared" si="1"/>
        <v>2030</v>
      </c>
      <c r="FH7" s="1257">
        <f t="shared" si="1"/>
        <v>2030</v>
      </c>
      <c r="FI7" s="1257">
        <f t="shared" ref="FI7:HT7" si="2">VALUE(YEAR(FI9))</f>
        <v>2030</v>
      </c>
      <c r="FJ7" s="1257">
        <f t="shared" si="2"/>
        <v>2030</v>
      </c>
      <c r="FK7" s="1257">
        <f t="shared" si="2"/>
        <v>2030</v>
      </c>
      <c r="FL7" s="1257">
        <f t="shared" si="2"/>
        <v>2030</v>
      </c>
      <c r="FM7" s="1260">
        <f t="shared" si="2"/>
        <v>2031</v>
      </c>
      <c r="FN7" s="1260">
        <f t="shared" si="2"/>
        <v>2031</v>
      </c>
      <c r="FO7" s="1260">
        <f t="shared" si="2"/>
        <v>2031</v>
      </c>
      <c r="FP7" s="1260">
        <f t="shared" si="2"/>
        <v>2031</v>
      </c>
      <c r="FQ7" s="1260">
        <f t="shared" si="2"/>
        <v>2031</v>
      </c>
      <c r="FR7" s="1260">
        <f t="shared" si="2"/>
        <v>2031</v>
      </c>
      <c r="FS7" s="1260">
        <f t="shared" si="2"/>
        <v>2031</v>
      </c>
      <c r="FT7" s="1260">
        <f t="shared" si="2"/>
        <v>2031</v>
      </c>
      <c r="FU7" s="1260">
        <f t="shared" si="2"/>
        <v>2031</v>
      </c>
      <c r="FV7" s="1260">
        <f t="shared" si="2"/>
        <v>2031</v>
      </c>
      <c r="FW7" s="1260">
        <f t="shared" si="2"/>
        <v>2031</v>
      </c>
      <c r="FX7" s="1260">
        <f t="shared" si="2"/>
        <v>2031</v>
      </c>
      <c r="FY7" s="1257">
        <f t="shared" si="2"/>
        <v>2032</v>
      </c>
      <c r="FZ7" s="1257">
        <f t="shared" si="2"/>
        <v>2032</v>
      </c>
      <c r="GA7" s="1257">
        <f t="shared" si="2"/>
        <v>2032</v>
      </c>
      <c r="GB7" s="1257">
        <f t="shared" si="2"/>
        <v>2032</v>
      </c>
      <c r="GC7" s="1257">
        <f t="shared" si="2"/>
        <v>2032</v>
      </c>
      <c r="GD7" s="1257">
        <f t="shared" si="2"/>
        <v>2032</v>
      </c>
      <c r="GE7" s="1257">
        <f t="shared" si="2"/>
        <v>2032</v>
      </c>
      <c r="GF7" s="1257">
        <f t="shared" si="2"/>
        <v>2032</v>
      </c>
      <c r="GG7" s="1257">
        <f t="shared" si="2"/>
        <v>2032</v>
      </c>
      <c r="GH7" s="1257">
        <f t="shared" si="2"/>
        <v>2032</v>
      </c>
      <c r="GI7" s="1257">
        <f t="shared" si="2"/>
        <v>2032</v>
      </c>
      <c r="GJ7" s="1257">
        <f t="shared" si="2"/>
        <v>2032</v>
      </c>
      <c r="GK7" s="1260">
        <f t="shared" si="2"/>
        <v>2033</v>
      </c>
      <c r="GL7" s="1260">
        <f t="shared" si="2"/>
        <v>2033</v>
      </c>
      <c r="GM7" s="1260">
        <f t="shared" si="2"/>
        <v>2033</v>
      </c>
      <c r="GN7" s="1260">
        <f t="shared" si="2"/>
        <v>2033</v>
      </c>
      <c r="GO7" s="1260">
        <f t="shared" si="2"/>
        <v>2033</v>
      </c>
      <c r="GP7" s="1260">
        <f t="shared" si="2"/>
        <v>2033</v>
      </c>
      <c r="GQ7" s="1260">
        <f t="shared" si="2"/>
        <v>2033</v>
      </c>
      <c r="GR7" s="1260">
        <f t="shared" si="2"/>
        <v>2033</v>
      </c>
      <c r="GS7" s="1260">
        <f t="shared" si="2"/>
        <v>2033</v>
      </c>
      <c r="GT7" s="1260">
        <f t="shared" si="2"/>
        <v>2033</v>
      </c>
      <c r="GU7" s="1260">
        <f t="shared" si="2"/>
        <v>2033</v>
      </c>
      <c r="GV7" s="1260">
        <f t="shared" si="2"/>
        <v>2033</v>
      </c>
      <c r="GW7" s="1257">
        <f t="shared" si="2"/>
        <v>2034</v>
      </c>
      <c r="GX7" s="1257">
        <f t="shared" si="2"/>
        <v>2034</v>
      </c>
      <c r="GY7" s="1257">
        <f t="shared" si="2"/>
        <v>2034</v>
      </c>
      <c r="GZ7" s="1257">
        <f t="shared" si="2"/>
        <v>2034</v>
      </c>
      <c r="HA7" s="1257">
        <f t="shared" si="2"/>
        <v>2034</v>
      </c>
      <c r="HB7" s="1257">
        <f t="shared" si="2"/>
        <v>2034</v>
      </c>
      <c r="HC7" s="1257">
        <f t="shared" si="2"/>
        <v>2034</v>
      </c>
      <c r="HD7" s="1257">
        <f t="shared" si="2"/>
        <v>2034</v>
      </c>
      <c r="HE7" s="1257">
        <f t="shared" si="2"/>
        <v>2034</v>
      </c>
      <c r="HF7" s="1257">
        <f t="shared" si="2"/>
        <v>2034</v>
      </c>
      <c r="HG7" s="1257">
        <f t="shared" si="2"/>
        <v>2034</v>
      </c>
      <c r="HH7" s="1257">
        <f t="shared" si="2"/>
        <v>2034</v>
      </c>
      <c r="HI7" s="1260">
        <f t="shared" si="2"/>
        <v>2035</v>
      </c>
      <c r="HJ7" s="1260">
        <f t="shared" si="2"/>
        <v>2035</v>
      </c>
      <c r="HK7" s="1260">
        <f t="shared" si="2"/>
        <v>2035</v>
      </c>
      <c r="HL7" s="1260">
        <f t="shared" si="2"/>
        <v>2035</v>
      </c>
      <c r="HM7" s="1260">
        <f t="shared" si="2"/>
        <v>2035</v>
      </c>
      <c r="HN7" s="1260">
        <f t="shared" si="2"/>
        <v>2035</v>
      </c>
      <c r="HO7" s="1260">
        <f t="shared" si="2"/>
        <v>2035</v>
      </c>
      <c r="HP7" s="1260">
        <f t="shared" si="2"/>
        <v>2035</v>
      </c>
      <c r="HQ7" s="1260">
        <f t="shared" si="2"/>
        <v>2035</v>
      </c>
      <c r="HR7" s="1260">
        <f t="shared" si="2"/>
        <v>2035</v>
      </c>
      <c r="HS7" s="1260">
        <f t="shared" si="2"/>
        <v>2035</v>
      </c>
      <c r="HT7" s="1260">
        <f t="shared" si="2"/>
        <v>2035</v>
      </c>
      <c r="HU7" s="1257">
        <f t="shared" ref="HU7:IK7" si="3">VALUE(YEAR(HU9))</f>
        <v>2036</v>
      </c>
      <c r="HV7" s="1257">
        <f t="shared" si="3"/>
        <v>2036</v>
      </c>
      <c r="HW7" s="1257">
        <f t="shared" si="3"/>
        <v>2036</v>
      </c>
      <c r="HX7" s="1257">
        <f t="shared" si="3"/>
        <v>2036</v>
      </c>
      <c r="HY7" s="1257">
        <f t="shared" si="3"/>
        <v>2036</v>
      </c>
      <c r="HZ7" s="1257">
        <f t="shared" si="3"/>
        <v>2036</v>
      </c>
      <c r="IA7" s="1257">
        <f t="shared" si="3"/>
        <v>2036</v>
      </c>
      <c r="IB7" s="1257">
        <f t="shared" si="3"/>
        <v>2036</v>
      </c>
      <c r="IC7" s="1257">
        <f t="shared" si="3"/>
        <v>2036</v>
      </c>
      <c r="ID7" s="1257">
        <f t="shared" si="3"/>
        <v>2036</v>
      </c>
      <c r="IE7" s="1257">
        <f t="shared" si="3"/>
        <v>2036</v>
      </c>
      <c r="IF7" s="1257">
        <f t="shared" si="3"/>
        <v>2036</v>
      </c>
      <c r="IG7" s="1260">
        <f t="shared" si="3"/>
        <v>2037</v>
      </c>
      <c r="IH7" s="1260">
        <f t="shared" si="3"/>
        <v>2037</v>
      </c>
      <c r="II7" s="1260">
        <f t="shared" si="3"/>
        <v>2037</v>
      </c>
      <c r="IJ7" s="1260">
        <f t="shared" si="3"/>
        <v>2037</v>
      </c>
      <c r="IK7" s="1260">
        <f t="shared" si="3"/>
        <v>2037</v>
      </c>
    </row>
    <row r="8" spans="2:245" s="219" customFormat="1" ht="13.5" x14ac:dyDescent="0.3">
      <c r="D8" s="220"/>
      <c r="F8" s="242" t="s">
        <v>270</v>
      </c>
      <c r="K8" s="2224" t="s">
        <v>47</v>
      </c>
      <c r="L8" s="2225"/>
      <c r="M8" s="143"/>
      <c r="N8" s="143" t="s">
        <v>58</v>
      </c>
      <c r="O8" s="143" t="s">
        <v>59</v>
      </c>
      <c r="P8" s="143" t="s">
        <v>60</v>
      </c>
      <c r="Q8" s="143" t="s">
        <v>61</v>
      </c>
      <c r="R8" s="143" t="s">
        <v>62</v>
      </c>
      <c r="S8" s="143" t="s">
        <v>63</v>
      </c>
      <c r="T8" s="143" t="s">
        <v>64</v>
      </c>
      <c r="U8" s="143" t="s">
        <v>65</v>
      </c>
      <c r="V8" s="143" t="s">
        <v>66</v>
      </c>
      <c r="W8" s="143" t="s">
        <v>67</v>
      </c>
      <c r="X8" s="143" t="s">
        <v>68</v>
      </c>
      <c r="Y8" s="143" t="s">
        <v>69</v>
      </c>
      <c r="Z8" s="143" t="s">
        <v>70</v>
      </c>
      <c r="AA8" s="143" t="s">
        <v>71</v>
      </c>
      <c r="AB8" s="143" t="s">
        <v>72</v>
      </c>
      <c r="AC8" s="143" t="s">
        <v>73</v>
      </c>
      <c r="AD8" s="143" t="s">
        <v>74</v>
      </c>
      <c r="AE8" s="106" t="s">
        <v>151</v>
      </c>
      <c r="AI8" s="1258"/>
      <c r="AJ8" s="1258"/>
      <c r="AK8" s="1258" t="str">
        <f t="shared" ref="AK8:CV8" si="4">YEAR(AK9)&amp;"."&amp;TEXT(ROUNDUP(MONTH(AK9)/3,0),"0Q")</f>
        <v>2020.1Q</v>
      </c>
      <c r="AL8" s="1258" t="str">
        <f t="shared" si="4"/>
        <v>2020.1Q</v>
      </c>
      <c r="AM8" s="1258" t="str">
        <f t="shared" si="4"/>
        <v>2020.1Q</v>
      </c>
      <c r="AN8" s="1258" t="str">
        <f t="shared" si="4"/>
        <v>2020.2Q</v>
      </c>
      <c r="AO8" s="1258" t="str">
        <f t="shared" si="4"/>
        <v>2020.2Q</v>
      </c>
      <c r="AP8" s="1258" t="str">
        <f t="shared" si="4"/>
        <v>2020.2Q</v>
      </c>
      <c r="AQ8" s="1258" t="str">
        <f t="shared" si="4"/>
        <v>2020.3Q</v>
      </c>
      <c r="AR8" s="1258" t="str">
        <f t="shared" si="4"/>
        <v>2020.3Q</v>
      </c>
      <c r="AS8" s="1258" t="str">
        <f t="shared" si="4"/>
        <v>2020.3Q</v>
      </c>
      <c r="AT8" s="1258" t="str">
        <f t="shared" si="4"/>
        <v>2020.4Q</v>
      </c>
      <c r="AU8" s="1258" t="str">
        <f t="shared" si="4"/>
        <v>2020.4Q</v>
      </c>
      <c r="AV8" s="1258" t="str">
        <f t="shared" si="4"/>
        <v>2020.4Q</v>
      </c>
      <c r="AW8" s="1261" t="str">
        <f t="shared" si="4"/>
        <v>2021.1Q</v>
      </c>
      <c r="AX8" s="1261" t="str">
        <f t="shared" si="4"/>
        <v>2021.1Q</v>
      </c>
      <c r="AY8" s="1261" t="str">
        <f t="shared" si="4"/>
        <v>2021.1Q</v>
      </c>
      <c r="AZ8" s="1261" t="str">
        <f t="shared" si="4"/>
        <v>2021.2Q</v>
      </c>
      <c r="BA8" s="1261" t="str">
        <f t="shared" si="4"/>
        <v>2021.2Q</v>
      </c>
      <c r="BB8" s="1261" t="str">
        <f t="shared" si="4"/>
        <v>2021.2Q</v>
      </c>
      <c r="BC8" s="1261" t="str">
        <f t="shared" si="4"/>
        <v>2021.3Q</v>
      </c>
      <c r="BD8" s="1261" t="str">
        <f t="shared" si="4"/>
        <v>2021.3Q</v>
      </c>
      <c r="BE8" s="1261" t="str">
        <f t="shared" si="4"/>
        <v>2021.3Q</v>
      </c>
      <c r="BF8" s="1261" t="str">
        <f t="shared" si="4"/>
        <v>2021.4Q</v>
      </c>
      <c r="BG8" s="1261" t="str">
        <f t="shared" si="4"/>
        <v>2021.4Q</v>
      </c>
      <c r="BH8" s="1261" t="str">
        <f t="shared" si="4"/>
        <v>2021.4Q</v>
      </c>
      <c r="BI8" s="1258" t="str">
        <f t="shared" si="4"/>
        <v>2022.1Q</v>
      </c>
      <c r="BJ8" s="1258" t="str">
        <f t="shared" si="4"/>
        <v>2022.1Q</v>
      </c>
      <c r="BK8" s="1258" t="str">
        <f t="shared" si="4"/>
        <v>2022.1Q</v>
      </c>
      <c r="BL8" s="1258" t="str">
        <f t="shared" si="4"/>
        <v>2022.2Q</v>
      </c>
      <c r="BM8" s="1258" t="str">
        <f t="shared" si="4"/>
        <v>2022.2Q</v>
      </c>
      <c r="BN8" s="1258" t="str">
        <f t="shared" si="4"/>
        <v>2022.2Q</v>
      </c>
      <c r="BO8" s="1258" t="str">
        <f t="shared" si="4"/>
        <v>2022.3Q</v>
      </c>
      <c r="BP8" s="1258" t="str">
        <f t="shared" si="4"/>
        <v>2022.3Q</v>
      </c>
      <c r="BQ8" s="1258" t="str">
        <f t="shared" si="4"/>
        <v>2022.3Q</v>
      </c>
      <c r="BR8" s="1258" t="str">
        <f t="shared" si="4"/>
        <v>2022.4Q</v>
      </c>
      <c r="BS8" s="1258" t="str">
        <f t="shared" si="4"/>
        <v>2022.4Q</v>
      </c>
      <c r="BT8" s="1258" t="str">
        <f t="shared" si="4"/>
        <v>2022.4Q</v>
      </c>
      <c r="BU8" s="1261" t="str">
        <f t="shared" si="4"/>
        <v>2023.1Q</v>
      </c>
      <c r="BV8" s="1261" t="str">
        <f t="shared" si="4"/>
        <v>2023.1Q</v>
      </c>
      <c r="BW8" s="1261" t="str">
        <f t="shared" si="4"/>
        <v>2023.1Q</v>
      </c>
      <c r="BX8" s="1261" t="str">
        <f t="shared" si="4"/>
        <v>2023.2Q</v>
      </c>
      <c r="BY8" s="1261" t="str">
        <f t="shared" si="4"/>
        <v>2023.2Q</v>
      </c>
      <c r="BZ8" s="1261" t="str">
        <f t="shared" si="4"/>
        <v>2023.2Q</v>
      </c>
      <c r="CA8" s="1261" t="str">
        <f t="shared" si="4"/>
        <v>2023.3Q</v>
      </c>
      <c r="CB8" s="1261" t="str">
        <f t="shared" si="4"/>
        <v>2023.3Q</v>
      </c>
      <c r="CC8" s="1261" t="str">
        <f t="shared" si="4"/>
        <v>2023.3Q</v>
      </c>
      <c r="CD8" s="1261" t="str">
        <f t="shared" si="4"/>
        <v>2023.4Q</v>
      </c>
      <c r="CE8" s="1261" t="str">
        <f t="shared" si="4"/>
        <v>2023.4Q</v>
      </c>
      <c r="CF8" s="1261" t="str">
        <f t="shared" si="4"/>
        <v>2023.4Q</v>
      </c>
      <c r="CG8" s="1258" t="str">
        <f t="shared" si="4"/>
        <v>2024.1Q</v>
      </c>
      <c r="CH8" s="1258" t="str">
        <f t="shared" si="4"/>
        <v>2024.1Q</v>
      </c>
      <c r="CI8" s="1258" t="str">
        <f t="shared" si="4"/>
        <v>2024.1Q</v>
      </c>
      <c r="CJ8" s="1258" t="str">
        <f t="shared" si="4"/>
        <v>2024.2Q</v>
      </c>
      <c r="CK8" s="1258" t="str">
        <f t="shared" si="4"/>
        <v>2024.2Q</v>
      </c>
      <c r="CL8" s="1258" t="str">
        <f t="shared" si="4"/>
        <v>2024.2Q</v>
      </c>
      <c r="CM8" s="1258" t="str">
        <f t="shared" si="4"/>
        <v>2024.3Q</v>
      </c>
      <c r="CN8" s="1258" t="str">
        <f t="shared" si="4"/>
        <v>2024.3Q</v>
      </c>
      <c r="CO8" s="1258" t="str">
        <f t="shared" si="4"/>
        <v>2024.3Q</v>
      </c>
      <c r="CP8" s="1258" t="str">
        <f t="shared" si="4"/>
        <v>2024.4Q</v>
      </c>
      <c r="CQ8" s="1258" t="str">
        <f t="shared" si="4"/>
        <v>2024.4Q</v>
      </c>
      <c r="CR8" s="1258" t="str">
        <f t="shared" si="4"/>
        <v>2024.4Q</v>
      </c>
      <c r="CS8" s="1261" t="str">
        <f t="shared" si="4"/>
        <v>2025.1Q</v>
      </c>
      <c r="CT8" s="1261" t="str">
        <f t="shared" si="4"/>
        <v>2025.1Q</v>
      </c>
      <c r="CU8" s="1261" t="str">
        <f t="shared" si="4"/>
        <v>2025.1Q</v>
      </c>
      <c r="CV8" s="1261" t="str">
        <f t="shared" si="4"/>
        <v>2025.2Q</v>
      </c>
      <c r="CW8" s="1261" t="str">
        <f t="shared" ref="CW8:FH8" si="5">YEAR(CW9)&amp;"."&amp;TEXT(ROUNDUP(MONTH(CW9)/3,0),"0Q")</f>
        <v>2025.2Q</v>
      </c>
      <c r="CX8" s="1261" t="str">
        <f t="shared" si="5"/>
        <v>2025.2Q</v>
      </c>
      <c r="CY8" s="1261" t="str">
        <f t="shared" si="5"/>
        <v>2025.3Q</v>
      </c>
      <c r="CZ8" s="1261" t="str">
        <f t="shared" si="5"/>
        <v>2025.3Q</v>
      </c>
      <c r="DA8" s="1261" t="str">
        <f t="shared" si="5"/>
        <v>2025.3Q</v>
      </c>
      <c r="DB8" s="1261" t="str">
        <f t="shared" si="5"/>
        <v>2025.4Q</v>
      </c>
      <c r="DC8" s="1261" t="str">
        <f t="shared" si="5"/>
        <v>2025.4Q</v>
      </c>
      <c r="DD8" s="1261" t="str">
        <f t="shared" si="5"/>
        <v>2025.4Q</v>
      </c>
      <c r="DE8" s="1258" t="str">
        <f t="shared" si="5"/>
        <v>2026.1Q</v>
      </c>
      <c r="DF8" s="1258" t="str">
        <f t="shared" si="5"/>
        <v>2026.1Q</v>
      </c>
      <c r="DG8" s="1258" t="str">
        <f t="shared" si="5"/>
        <v>2026.1Q</v>
      </c>
      <c r="DH8" s="1258" t="str">
        <f t="shared" si="5"/>
        <v>2026.2Q</v>
      </c>
      <c r="DI8" s="1258" t="str">
        <f t="shared" si="5"/>
        <v>2026.2Q</v>
      </c>
      <c r="DJ8" s="1258" t="str">
        <f t="shared" si="5"/>
        <v>2026.2Q</v>
      </c>
      <c r="DK8" s="1258" t="str">
        <f t="shared" si="5"/>
        <v>2026.3Q</v>
      </c>
      <c r="DL8" s="1258" t="str">
        <f t="shared" si="5"/>
        <v>2026.3Q</v>
      </c>
      <c r="DM8" s="1258" t="str">
        <f t="shared" si="5"/>
        <v>2026.3Q</v>
      </c>
      <c r="DN8" s="1258" t="str">
        <f t="shared" si="5"/>
        <v>2026.4Q</v>
      </c>
      <c r="DO8" s="1258" t="str">
        <f t="shared" si="5"/>
        <v>2026.4Q</v>
      </c>
      <c r="DP8" s="1258" t="str">
        <f t="shared" si="5"/>
        <v>2026.4Q</v>
      </c>
      <c r="DQ8" s="1261" t="str">
        <f t="shared" si="5"/>
        <v>2027.1Q</v>
      </c>
      <c r="DR8" s="1261" t="str">
        <f t="shared" si="5"/>
        <v>2027.1Q</v>
      </c>
      <c r="DS8" s="1261" t="str">
        <f t="shared" si="5"/>
        <v>2027.1Q</v>
      </c>
      <c r="DT8" s="1261" t="str">
        <f t="shared" si="5"/>
        <v>2027.2Q</v>
      </c>
      <c r="DU8" s="1261" t="str">
        <f t="shared" si="5"/>
        <v>2027.2Q</v>
      </c>
      <c r="DV8" s="1261" t="str">
        <f t="shared" si="5"/>
        <v>2027.2Q</v>
      </c>
      <c r="DW8" s="1261" t="str">
        <f t="shared" si="5"/>
        <v>2027.3Q</v>
      </c>
      <c r="DX8" s="1261" t="str">
        <f t="shared" si="5"/>
        <v>2027.3Q</v>
      </c>
      <c r="DY8" s="1261" t="str">
        <f t="shared" si="5"/>
        <v>2027.3Q</v>
      </c>
      <c r="DZ8" s="1261" t="str">
        <f t="shared" si="5"/>
        <v>2027.4Q</v>
      </c>
      <c r="EA8" s="1261" t="str">
        <f t="shared" si="5"/>
        <v>2027.4Q</v>
      </c>
      <c r="EB8" s="1261" t="str">
        <f t="shared" si="5"/>
        <v>2027.4Q</v>
      </c>
      <c r="EC8" s="1258" t="str">
        <f t="shared" si="5"/>
        <v>2028.1Q</v>
      </c>
      <c r="ED8" s="1258" t="str">
        <f t="shared" si="5"/>
        <v>2028.1Q</v>
      </c>
      <c r="EE8" s="1258" t="str">
        <f t="shared" si="5"/>
        <v>2028.1Q</v>
      </c>
      <c r="EF8" s="1258" t="str">
        <f t="shared" si="5"/>
        <v>2028.2Q</v>
      </c>
      <c r="EG8" s="1258" t="str">
        <f t="shared" si="5"/>
        <v>2028.2Q</v>
      </c>
      <c r="EH8" s="1258" t="str">
        <f t="shared" si="5"/>
        <v>2028.2Q</v>
      </c>
      <c r="EI8" s="1258" t="str">
        <f t="shared" si="5"/>
        <v>2028.3Q</v>
      </c>
      <c r="EJ8" s="1258" t="str">
        <f t="shared" si="5"/>
        <v>2028.3Q</v>
      </c>
      <c r="EK8" s="1258" t="str">
        <f t="shared" si="5"/>
        <v>2028.3Q</v>
      </c>
      <c r="EL8" s="1258" t="str">
        <f t="shared" si="5"/>
        <v>2028.4Q</v>
      </c>
      <c r="EM8" s="1258" t="str">
        <f t="shared" si="5"/>
        <v>2028.4Q</v>
      </c>
      <c r="EN8" s="1258" t="str">
        <f t="shared" si="5"/>
        <v>2028.4Q</v>
      </c>
      <c r="EO8" s="1261" t="str">
        <f t="shared" si="5"/>
        <v>2029.1Q</v>
      </c>
      <c r="EP8" s="1261" t="str">
        <f t="shared" si="5"/>
        <v>2029.1Q</v>
      </c>
      <c r="EQ8" s="1261" t="str">
        <f t="shared" si="5"/>
        <v>2029.1Q</v>
      </c>
      <c r="ER8" s="1261" t="str">
        <f t="shared" si="5"/>
        <v>2029.2Q</v>
      </c>
      <c r="ES8" s="1261" t="str">
        <f t="shared" si="5"/>
        <v>2029.2Q</v>
      </c>
      <c r="ET8" s="1261" t="str">
        <f t="shared" si="5"/>
        <v>2029.2Q</v>
      </c>
      <c r="EU8" s="1261" t="str">
        <f t="shared" si="5"/>
        <v>2029.3Q</v>
      </c>
      <c r="EV8" s="1261" t="str">
        <f t="shared" si="5"/>
        <v>2029.3Q</v>
      </c>
      <c r="EW8" s="1261" t="str">
        <f t="shared" si="5"/>
        <v>2029.3Q</v>
      </c>
      <c r="EX8" s="1261" t="str">
        <f t="shared" si="5"/>
        <v>2029.4Q</v>
      </c>
      <c r="EY8" s="1261" t="str">
        <f t="shared" si="5"/>
        <v>2029.4Q</v>
      </c>
      <c r="EZ8" s="1261" t="str">
        <f t="shared" si="5"/>
        <v>2029.4Q</v>
      </c>
      <c r="FA8" s="1258" t="str">
        <f t="shared" si="5"/>
        <v>2030.1Q</v>
      </c>
      <c r="FB8" s="1258" t="str">
        <f t="shared" si="5"/>
        <v>2030.1Q</v>
      </c>
      <c r="FC8" s="1258" t="str">
        <f t="shared" si="5"/>
        <v>2030.1Q</v>
      </c>
      <c r="FD8" s="1258" t="str">
        <f t="shared" si="5"/>
        <v>2030.2Q</v>
      </c>
      <c r="FE8" s="1258" t="str">
        <f t="shared" si="5"/>
        <v>2030.2Q</v>
      </c>
      <c r="FF8" s="1258" t="str">
        <f t="shared" si="5"/>
        <v>2030.2Q</v>
      </c>
      <c r="FG8" s="1258" t="str">
        <f t="shared" si="5"/>
        <v>2030.3Q</v>
      </c>
      <c r="FH8" s="1258" t="str">
        <f t="shared" si="5"/>
        <v>2030.3Q</v>
      </c>
      <c r="FI8" s="1258" t="str">
        <f t="shared" ref="FI8:HT8" si="6">YEAR(FI9)&amp;"."&amp;TEXT(ROUNDUP(MONTH(FI9)/3,0),"0Q")</f>
        <v>2030.3Q</v>
      </c>
      <c r="FJ8" s="1258" t="str">
        <f t="shared" si="6"/>
        <v>2030.4Q</v>
      </c>
      <c r="FK8" s="1258" t="str">
        <f t="shared" si="6"/>
        <v>2030.4Q</v>
      </c>
      <c r="FL8" s="1258" t="str">
        <f t="shared" si="6"/>
        <v>2030.4Q</v>
      </c>
      <c r="FM8" s="1261" t="str">
        <f t="shared" si="6"/>
        <v>2031.1Q</v>
      </c>
      <c r="FN8" s="1261" t="str">
        <f t="shared" si="6"/>
        <v>2031.1Q</v>
      </c>
      <c r="FO8" s="1261" t="str">
        <f t="shared" si="6"/>
        <v>2031.1Q</v>
      </c>
      <c r="FP8" s="1261" t="str">
        <f t="shared" si="6"/>
        <v>2031.2Q</v>
      </c>
      <c r="FQ8" s="1261" t="str">
        <f t="shared" si="6"/>
        <v>2031.2Q</v>
      </c>
      <c r="FR8" s="1261" t="str">
        <f t="shared" si="6"/>
        <v>2031.2Q</v>
      </c>
      <c r="FS8" s="1261" t="str">
        <f t="shared" si="6"/>
        <v>2031.3Q</v>
      </c>
      <c r="FT8" s="1261" t="str">
        <f t="shared" si="6"/>
        <v>2031.3Q</v>
      </c>
      <c r="FU8" s="1261" t="str">
        <f t="shared" si="6"/>
        <v>2031.3Q</v>
      </c>
      <c r="FV8" s="1261" t="str">
        <f t="shared" si="6"/>
        <v>2031.4Q</v>
      </c>
      <c r="FW8" s="1261" t="str">
        <f t="shared" si="6"/>
        <v>2031.4Q</v>
      </c>
      <c r="FX8" s="1261" t="str">
        <f t="shared" si="6"/>
        <v>2031.4Q</v>
      </c>
      <c r="FY8" s="1258" t="str">
        <f t="shared" si="6"/>
        <v>2032.1Q</v>
      </c>
      <c r="FZ8" s="1258" t="str">
        <f t="shared" si="6"/>
        <v>2032.1Q</v>
      </c>
      <c r="GA8" s="1258" t="str">
        <f t="shared" si="6"/>
        <v>2032.1Q</v>
      </c>
      <c r="GB8" s="1258" t="str">
        <f t="shared" si="6"/>
        <v>2032.2Q</v>
      </c>
      <c r="GC8" s="1258" t="str">
        <f t="shared" si="6"/>
        <v>2032.2Q</v>
      </c>
      <c r="GD8" s="1258" t="str">
        <f t="shared" si="6"/>
        <v>2032.2Q</v>
      </c>
      <c r="GE8" s="1258" t="str">
        <f t="shared" si="6"/>
        <v>2032.3Q</v>
      </c>
      <c r="GF8" s="1258" t="str">
        <f t="shared" si="6"/>
        <v>2032.3Q</v>
      </c>
      <c r="GG8" s="1258" t="str">
        <f t="shared" si="6"/>
        <v>2032.3Q</v>
      </c>
      <c r="GH8" s="1258" t="str">
        <f t="shared" si="6"/>
        <v>2032.4Q</v>
      </c>
      <c r="GI8" s="1258" t="str">
        <f t="shared" si="6"/>
        <v>2032.4Q</v>
      </c>
      <c r="GJ8" s="1258" t="str">
        <f t="shared" si="6"/>
        <v>2032.4Q</v>
      </c>
      <c r="GK8" s="1261" t="str">
        <f t="shared" si="6"/>
        <v>2033.1Q</v>
      </c>
      <c r="GL8" s="1261" t="str">
        <f t="shared" si="6"/>
        <v>2033.1Q</v>
      </c>
      <c r="GM8" s="1261" t="str">
        <f t="shared" si="6"/>
        <v>2033.1Q</v>
      </c>
      <c r="GN8" s="1261" t="str">
        <f t="shared" si="6"/>
        <v>2033.2Q</v>
      </c>
      <c r="GO8" s="1261" t="str">
        <f t="shared" si="6"/>
        <v>2033.2Q</v>
      </c>
      <c r="GP8" s="1261" t="str">
        <f t="shared" si="6"/>
        <v>2033.2Q</v>
      </c>
      <c r="GQ8" s="1261" t="str">
        <f t="shared" si="6"/>
        <v>2033.3Q</v>
      </c>
      <c r="GR8" s="1261" t="str">
        <f t="shared" si="6"/>
        <v>2033.3Q</v>
      </c>
      <c r="GS8" s="1261" t="str">
        <f t="shared" si="6"/>
        <v>2033.3Q</v>
      </c>
      <c r="GT8" s="1261" t="str">
        <f t="shared" si="6"/>
        <v>2033.4Q</v>
      </c>
      <c r="GU8" s="1261" t="str">
        <f t="shared" si="6"/>
        <v>2033.4Q</v>
      </c>
      <c r="GV8" s="1261" t="str">
        <f t="shared" si="6"/>
        <v>2033.4Q</v>
      </c>
      <c r="GW8" s="1258" t="str">
        <f t="shared" si="6"/>
        <v>2034.1Q</v>
      </c>
      <c r="GX8" s="1258" t="str">
        <f t="shared" si="6"/>
        <v>2034.1Q</v>
      </c>
      <c r="GY8" s="1258" t="str">
        <f t="shared" si="6"/>
        <v>2034.1Q</v>
      </c>
      <c r="GZ8" s="1258" t="str">
        <f t="shared" si="6"/>
        <v>2034.2Q</v>
      </c>
      <c r="HA8" s="1258" t="str">
        <f t="shared" si="6"/>
        <v>2034.2Q</v>
      </c>
      <c r="HB8" s="1258" t="str">
        <f t="shared" si="6"/>
        <v>2034.2Q</v>
      </c>
      <c r="HC8" s="1258" t="str">
        <f t="shared" si="6"/>
        <v>2034.3Q</v>
      </c>
      <c r="HD8" s="1258" t="str">
        <f t="shared" si="6"/>
        <v>2034.3Q</v>
      </c>
      <c r="HE8" s="1258" t="str">
        <f t="shared" si="6"/>
        <v>2034.3Q</v>
      </c>
      <c r="HF8" s="1258" t="str">
        <f t="shared" si="6"/>
        <v>2034.4Q</v>
      </c>
      <c r="HG8" s="1258" t="str">
        <f t="shared" si="6"/>
        <v>2034.4Q</v>
      </c>
      <c r="HH8" s="1258" t="str">
        <f t="shared" si="6"/>
        <v>2034.4Q</v>
      </c>
      <c r="HI8" s="1261" t="str">
        <f t="shared" si="6"/>
        <v>2035.1Q</v>
      </c>
      <c r="HJ8" s="1261" t="str">
        <f t="shared" si="6"/>
        <v>2035.1Q</v>
      </c>
      <c r="HK8" s="1261" t="str">
        <f t="shared" si="6"/>
        <v>2035.1Q</v>
      </c>
      <c r="HL8" s="1261" t="str">
        <f t="shared" si="6"/>
        <v>2035.2Q</v>
      </c>
      <c r="HM8" s="1261" t="str">
        <f t="shared" si="6"/>
        <v>2035.2Q</v>
      </c>
      <c r="HN8" s="1261" t="str">
        <f t="shared" si="6"/>
        <v>2035.2Q</v>
      </c>
      <c r="HO8" s="1261" t="str">
        <f t="shared" si="6"/>
        <v>2035.3Q</v>
      </c>
      <c r="HP8" s="1261" t="str">
        <f t="shared" si="6"/>
        <v>2035.3Q</v>
      </c>
      <c r="HQ8" s="1261" t="str">
        <f t="shared" si="6"/>
        <v>2035.3Q</v>
      </c>
      <c r="HR8" s="1261" t="str">
        <f t="shared" si="6"/>
        <v>2035.4Q</v>
      </c>
      <c r="HS8" s="1261" t="str">
        <f t="shared" si="6"/>
        <v>2035.4Q</v>
      </c>
      <c r="HT8" s="1261" t="str">
        <f t="shared" si="6"/>
        <v>2035.4Q</v>
      </c>
      <c r="HU8" s="1258" t="str">
        <f t="shared" ref="HU8:IK8" si="7">YEAR(HU9)&amp;"."&amp;TEXT(ROUNDUP(MONTH(HU9)/3,0),"0Q")</f>
        <v>2036.1Q</v>
      </c>
      <c r="HV8" s="1258" t="str">
        <f t="shared" si="7"/>
        <v>2036.1Q</v>
      </c>
      <c r="HW8" s="1258" t="str">
        <f t="shared" si="7"/>
        <v>2036.1Q</v>
      </c>
      <c r="HX8" s="1258" t="str">
        <f t="shared" si="7"/>
        <v>2036.2Q</v>
      </c>
      <c r="HY8" s="1258" t="str">
        <f t="shared" si="7"/>
        <v>2036.2Q</v>
      </c>
      <c r="HZ8" s="1258" t="str">
        <f t="shared" si="7"/>
        <v>2036.2Q</v>
      </c>
      <c r="IA8" s="1258" t="str">
        <f t="shared" si="7"/>
        <v>2036.3Q</v>
      </c>
      <c r="IB8" s="1258" t="str">
        <f t="shared" si="7"/>
        <v>2036.3Q</v>
      </c>
      <c r="IC8" s="1258" t="str">
        <f t="shared" si="7"/>
        <v>2036.3Q</v>
      </c>
      <c r="ID8" s="1258" t="str">
        <f t="shared" si="7"/>
        <v>2036.4Q</v>
      </c>
      <c r="IE8" s="1258" t="str">
        <f t="shared" si="7"/>
        <v>2036.4Q</v>
      </c>
      <c r="IF8" s="1258" t="str">
        <f t="shared" si="7"/>
        <v>2036.4Q</v>
      </c>
      <c r="IG8" s="1261" t="str">
        <f t="shared" si="7"/>
        <v>2037.1Q</v>
      </c>
      <c r="IH8" s="1261" t="str">
        <f t="shared" si="7"/>
        <v>2037.1Q</v>
      </c>
      <c r="II8" s="1261" t="str">
        <f t="shared" si="7"/>
        <v>2037.1Q</v>
      </c>
      <c r="IJ8" s="1261" t="str">
        <f t="shared" si="7"/>
        <v>2037.2Q</v>
      </c>
      <c r="IK8" s="1261" t="str">
        <f t="shared" si="7"/>
        <v>2037.2Q</v>
      </c>
    </row>
    <row r="9" spans="2:245" s="219" customFormat="1" ht="13.5" x14ac:dyDescent="0.3">
      <c r="C9" s="143" t="s">
        <v>41</v>
      </c>
      <c r="D9" s="143" t="s">
        <v>274</v>
      </c>
      <c r="E9" s="143" t="s">
        <v>277</v>
      </c>
      <c r="F9" s="143" t="s">
        <v>278</v>
      </c>
      <c r="G9" s="143" t="s">
        <v>279</v>
      </c>
      <c r="H9" s="143" t="s">
        <v>280</v>
      </c>
      <c r="I9" s="143" t="s">
        <v>281</v>
      </c>
      <c r="K9" s="107"/>
      <c r="L9" s="108"/>
      <c r="M9" s="108" t="s">
        <v>57</v>
      </c>
      <c r="N9" s="75">
        <v>2020</v>
      </c>
      <c r="O9" s="75">
        <v>2021</v>
      </c>
      <c r="P9" s="75">
        <v>2022</v>
      </c>
      <c r="Q9" s="75">
        <v>2023</v>
      </c>
      <c r="R9" s="75">
        <v>2024</v>
      </c>
      <c r="S9" s="75">
        <v>2025</v>
      </c>
      <c r="T9" s="75">
        <v>2026</v>
      </c>
      <c r="U9" s="75">
        <v>2027</v>
      </c>
      <c r="V9" s="75">
        <v>2028</v>
      </c>
      <c r="W9" s="75">
        <v>2029</v>
      </c>
      <c r="X9" s="75">
        <v>2030</v>
      </c>
      <c r="Y9" s="75">
        <v>2031</v>
      </c>
      <c r="Z9" s="75">
        <v>2032</v>
      </c>
      <c r="AA9" s="75">
        <v>2033</v>
      </c>
      <c r="AB9" s="75">
        <v>2034</v>
      </c>
      <c r="AC9" s="75">
        <v>2035</v>
      </c>
      <c r="AD9" s="75">
        <v>2036</v>
      </c>
      <c r="AE9" s="76">
        <v>2037</v>
      </c>
      <c r="AI9" s="1259" t="s">
        <v>552</v>
      </c>
      <c r="AJ9" s="1259"/>
      <c r="AK9" s="1259">
        <v>43861</v>
      </c>
      <c r="AL9" s="1259">
        <v>43890</v>
      </c>
      <c r="AM9" s="1259">
        <v>43921</v>
      </c>
      <c r="AN9" s="1259">
        <v>43951</v>
      </c>
      <c r="AO9" s="1259">
        <v>43982</v>
      </c>
      <c r="AP9" s="1259">
        <v>44012</v>
      </c>
      <c r="AQ9" s="1259">
        <v>44043</v>
      </c>
      <c r="AR9" s="1259">
        <f t="shared" ref="AR9:DC9" si="8">EOMONTH(AQ9,1)</f>
        <v>44074</v>
      </c>
      <c r="AS9" s="1259">
        <f t="shared" si="8"/>
        <v>44104</v>
      </c>
      <c r="AT9" s="1259">
        <f t="shared" si="8"/>
        <v>44135</v>
      </c>
      <c r="AU9" s="1259">
        <f t="shared" si="8"/>
        <v>44165</v>
      </c>
      <c r="AV9" s="1259">
        <f t="shared" si="8"/>
        <v>44196</v>
      </c>
      <c r="AW9" s="1262">
        <f t="shared" si="8"/>
        <v>44227</v>
      </c>
      <c r="AX9" s="1262">
        <f t="shared" si="8"/>
        <v>44255</v>
      </c>
      <c r="AY9" s="1262">
        <f t="shared" si="8"/>
        <v>44286</v>
      </c>
      <c r="AZ9" s="1262">
        <f t="shared" si="8"/>
        <v>44316</v>
      </c>
      <c r="BA9" s="1262">
        <f t="shared" si="8"/>
        <v>44347</v>
      </c>
      <c r="BB9" s="1262">
        <f t="shared" si="8"/>
        <v>44377</v>
      </c>
      <c r="BC9" s="1262">
        <f t="shared" si="8"/>
        <v>44408</v>
      </c>
      <c r="BD9" s="1262">
        <f t="shared" si="8"/>
        <v>44439</v>
      </c>
      <c r="BE9" s="1262">
        <f t="shared" si="8"/>
        <v>44469</v>
      </c>
      <c r="BF9" s="1262">
        <f t="shared" si="8"/>
        <v>44500</v>
      </c>
      <c r="BG9" s="1262">
        <f t="shared" si="8"/>
        <v>44530</v>
      </c>
      <c r="BH9" s="1262">
        <f t="shared" si="8"/>
        <v>44561</v>
      </c>
      <c r="BI9" s="1259">
        <f t="shared" si="8"/>
        <v>44592</v>
      </c>
      <c r="BJ9" s="1259">
        <f t="shared" si="8"/>
        <v>44620</v>
      </c>
      <c r="BK9" s="1259">
        <f t="shared" si="8"/>
        <v>44651</v>
      </c>
      <c r="BL9" s="1259">
        <f t="shared" si="8"/>
        <v>44681</v>
      </c>
      <c r="BM9" s="1259">
        <f t="shared" si="8"/>
        <v>44712</v>
      </c>
      <c r="BN9" s="1259">
        <f t="shared" si="8"/>
        <v>44742</v>
      </c>
      <c r="BO9" s="1259">
        <f t="shared" si="8"/>
        <v>44773</v>
      </c>
      <c r="BP9" s="1259">
        <f t="shared" si="8"/>
        <v>44804</v>
      </c>
      <c r="BQ9" s="1259">
        <f t="shared" si="8"/>
        <v>44834</v>
      </c>
      <c r="BR9" s="1259">
        <f t="shared" si="8"/>
        <v>44865</v>
      </c>
      <c r="BS9" s="1259">
        <f t="shared" si="8"/>
        <v>44895</v>
      </c>
      <c r="BT9" s="1259">
        <f t="shared" si="8"/>
        <v>44926</v>
      </c>
      <c r="BU9" s="1262">
        <f t="shared" si="8"/>
        <v>44957</v>
      </c>
      <c r="BV9" s="1262">
        <f t="shared" si="8"/>
        <v>44985</v>
      </c>
      <c r="BW9" s="1262">
        <f t="shared" si="8"/>
        <v>45016</v>
      </c>
      <c r="BX9" s="1262">
        <f t="shared" si="8"/>
        <v>45046</v>
      </c>
      <c r="BY9" s="1262">
        <f t="shared" si="8"/>
        <v>45077</v>
      </c>
      <c r="BZ9" s="1262">
        <f t="shared" si="8"/>
        <v>45107</v>
      </c>
      <c r="CA9" s="1262">
        <f t="shared" si="8"/>
        <v>45138</v>
      </c>
      <c r="CB9" s="1262">
        <f t="shared" si="8"/>
        <v>45169</v>
      </c>
      <c r="CC9" s="1262">
        <f t="shared" si="8"/>
        <v>45199</v>
      </c>
      <c r="CD9" s="1262">
        <f t="shared" si="8"/>
        <v>45230</v>
      </c>
      <c r="CE9" s="1262">
        <f t="shared" si="8"/>
        <v>45260</v>
      </c>
      <c r="CF9" s="1262">
        <f t="shared" si="8"/>
        <v>45291</v>
      </c>
      <c r="CG9" s="1259">
        <f t="shared" si="8"/>
        <v>45322</v>
      </c>
      <c r="CH9" s="1259">
        <f t="shared" si="8"/>
        <v>45351</v>
      </c>
      <c r="CI9" s="1259">
        <f t="shared" si="8"/>
        <v>45382</v>
      </c>
      <c r="CJ9" s="1259">
        <f t="shared" si="8"/>
        <v>45412</v>
      </c>
      <c r="CK9" s="1259">
        <f t="shared" si="8"/>
        <v>45443</v>
      </c>
      <c r="CL9" s="1259">
        <f t="shared" si="8"/>
        <v>45473</v>
      </c>
      <c r="CM9" s="1259">
        <f t="shared" si="8"/>
        <v>45504</v>
      </c>
      <c r="CN9" s="1259">
        <f t="shared" si="8"/>
        <v>45535</v>
      </c>
      <c r="CO9" s="1259">
        <f t="shared" si="8"/>
        <v>45565</v>
      </c>
      <c r="CP9" s="1259">
        <f t="shared" si="8"/>
        <v>45596</v>
      </c>
      <c r="CQ9" s="1259">
        <f t="shared" si="8"/>
        <v>45626</v>
      </c>
      <c r="CR9" s="1259">
        <f t="shared" si="8"/>
        <v>45657</v>
      </c>
      <c r="CS9" s="1262">
        <f t="shared" si="8"/>
        <v>45688</v>
      </c>
      <c r="CT9" s="1262">
        <f t="shared" si="8"/>
        <v>45716</v>
      </c>
      <c r="CU9" s="1262">
        <f t="shared" si="8"/>
        <v>45747</v>
      </c>
      <c r="CV9" s="1262">
        <f t="shared" si="8"/>
        <v>45777</v>
      </c>
      <c r="CW9" s="1262">
        <f t="shared" si="8"/>
        <v>45808</v>
      </c>
      <c r="CX9" s="1262">
        <f t="shared" si="8"/>
        <v>45838</v>
      </c>
      <c r="CY9" s="1262">
        <f t="shared" si="8"/>
        <v>45869</v>
      </c>
      <c r="CZ9" s="1262">
        <f t="shared" si="8"/>
        <v>45900</v>
      </c>
      <c r="DA9" s="1262">
        <f t="shared" si="8"/>
        <v>45930</v>
      </c>
      <c r="DB9" s="1262">
        <f t="shared" si="8"/>
        <v>45961</v>
      </c>
      <c r="DC9" s="1262">
        <f t="shared" si="8"/>
        <v>45991</v>
      </c>
      <c r="DD9" s="1262">
        <f t="shared" ref="DD9:FO9" si="9">EOMONTH(DC9,1)</f>
        <v>46022</v>
      </c>
      <c r="DE9" s="1259">
        <f t="shared" si="9"/>
        <v>46053</v>
      </c>
      <c r="DF9" s="1259">
        <f t="shared" si="9"/>
        <v>46081</v>
      </c>
      <c r="DG9" s="1259">
        <f t="shared" si="9"/>
        <v>46112</v>
      </c>
      <c r="DH9" s="1259">
        <f t="shared" si="9"/>
        <v>46142</v>
      </c>
      <c r="DI9" s="1259">
        <f t="shared" si="9"/>
        <v>46173</v>
      </c>
      <c r="DJ9" s="1259">
        <f t="shared" si="9"/>
        <v>46203</v>
      </c>
      <c r="DK9" s="1259">
        <f t="shared" si="9"/>
        <v>46234</v>
      </c>
      <c r="DL9" s="1259">
        <f t="shared" si="9"/>
        <v>46265</v>
      </c>
      <c r="DM9" s="1259">
        <f t="shared" si="9"/>
        <v>46295</v>
      </c>
      <c r="DN9" s="1259">
        <f t="shared" si="9"/>
        <v>46326</v>
      </c>
      <c r="DO9" s="1259">
        <f t="shared" si="9"/>
        <v>46356</v>
      </c>
      <c r="DP9" s="1259">
        <f t="shared" si="9"/>
        <v>46387</v>
      </c>
      <c r="DQ9" s="1262">
        <f t="shared" si="9"/>
        <v>46418</v>
      </c>
      <c r="DR9" s="1262">
        <f t="shared" si="9"/>
        <v>46446</v>
      </c>
      <c r="DS9" s="1262">
        <f t="shared" si="9"/>
        <v>46477</v>
      </c>
      <c r="DT9" s="1262">
        <f t="shared" si="9"/>
        <v>46507</v>
      </c>
      <c r="DU9" s="1262">
        <f t="shared" si="9"/>
        <v>46538</v>
      </c>
      <c r="DV9" s="1262">
        <f t="shared" si="9"/>
        <v>46568</v>
      </c>
      <c r="DW9" s="1262">
        <f t="shared" si="9"/>
        <v>46599</v>
      </c>
      <c r="DX9" s="1262">
        <f t="shared" si="9"/>
        <v>46630</v>
      </c>
      <c r="DY9" s="1262">
        <f t="shared" si="9"/>
        <v>46660</v>
      </c>
      <c r="DZ9" s="1262">
        <f t="shared" si="9"/>
        <v>46691</v>
      </c>
      <c r="EA9" s="1262">
        <f t="shared" si="9"/>
        <v>46721</v>
      </c>
      <c r="EB9" s="1262">
        <f t="shared" si="9"/>
        <v>46752</v>
      </c>
      <c r="EC9" s="1259">
        <f t="shared" si="9"/>
        <v>46783</v>
      </c>
      <c r="ED9" s="1259">
        <f t="shared" si="9"/>
        <v>46812</v>
      </c>
      <c r="EE9" s="1259">
        <f t="shared" si="9"/>
        <v>46843</v>
      </c>
      <c r="EF9" s="1259">
        <f t="shared" si="9"/>
        <v>46873</v>
      </c>
      <c r="EG9" s="1259">
        <f t="shared" si="9"/>
        <v>46904</v>
      </c>
      <c r="EH9" s="1259">
        <f t="shared" si="9"/>
        <v>46934</v>
      </c>
      <c r="EI9" s="1259">
        <f t="shared" si="9"/>
        <v>46965</v>
      </c>
      <c r="EJ9" s="1259">
        <f t="shared" si="9"/>
        <v>46996</v>
      </c>
      <c r="EK9" s="1259">
        <f t="shared" si="9"/>
        <v>47026</v>
      </c>
      <c r="EL9" s="1259">
        <f t="shared" si="9"/>
        <v>47057</v>
      </c>
      <c r="EM9" s="1259">
        <f t="shared" si="9"/>
        <v>47087</v>
      </c>
      <c r="EN9" s="1259">
        <f t="shared" si="9"/>
        <v>47118</v>
      </c>
      <c r="EO9" s="1262">
        <f t="shared" si="9"/>
        <v>47149</v>
      </c>
      <c r="EP9" s="1262">
        <f t="shared" si="9"/>
        <v>47177</v>
      </c>
      <c r="EQ9" s="1262">
        <f t="shared" si="9"/>
        <v>47208</v>
      </c>
      <c r="ER9" s="1262">
        <f t="shared" si="9"/>
        <v>47238</v>
      </c>
      <c r="ES9" s="1262">
        <f t="shared" si="9"/>
        <v>47269</v>
      </c>
      <c r="ET9" s="1262">
        <f t="shared" si="9"/>
        <v>47299</v>
      </c>
      <c r="EU9" s="1262">
        <f t="shared" si="9"/>
        <v>47330</v>
      </c>
      <c r="EV9" s="1262">
        <f t="shared" si="9"/>
        <v>47361</v>
      </c>
      <c r="EW9" s="1262">
        <f t="shared" si="9"/>
        <v>47391</v>
      </c>
      <c r="EX9" s="1262">
        <f t="shared" si="9"/>
        <v>47422</v>
      </c>
      <c r="EY9" s="1262">
        <f t="shared" si="9"/>
        <v>47452</v>
      </c>
      <c r="EZ9" s="1262">
        <f t="shared" si="9"/>
        <v>47483</v>
      </c>
      <c r="FA9" s="1259">
        <f t="shared" si="9"/>
        <v>47514</v>
      </c>
      <c r="FB9" s="1259">
        <f t="shared" si="9"/>
        <v>47542</v>
      </c>
      <c r="FC9" s="1259">
        <f t="shared" si="9"/>
        <v>47573</v>
      </c>
      <c r="FD9" s="1259">
        <f t="shared" si="9"/>
        <v>47603</v>
      </c>
      <c r="FE9" s="1259">
        <f t="shared" si="9"/>
        <v>47634</v>
      </c>
      <c r="FF9" s="1259">
        <f t="shared" si="9"/>
        <v>47664</v>
      </c>
      <c r="FG9" s="1259">
        <f t="shared" si="9"/>
        <v>47695</v>
      </c>
      <c r="FH9" s="1259">
        <f t="shared" si="9"/>
        <v>47726</v>
      </c>
      <c r="FI9" s="1259">
        <f t="shared" si="9"/>
        <v>47756</v>
      </c>
      <c r="FJ9" s="1259">
        <f t="shared" si="9"/>
        <v>47787</v>
      </c>
      <c r="FK9" s="1259">
        <f t="shared" si="9"/>
        <v>47817</v>
      </c>
      <c r="FL9" s="1259">
        <f t="shared" si="9"/>
        <v>47848</v>
      </c>
      <c r="FM9" s="1262">
        <f t="shared" si="9"/>
        <v>47879</v>
      </c>
      <c r="FN9" s="1262">
        <f t="shared" si="9"/>
        <v>47907</v>
      </c>
      <c r="FO9" s="1262">
        <f t="shared" si="9"/>
        <v>47938</v>
      </c>
      <c r="FP9" s="1262">
        <f t="shared" ref="FP9:IA9" si="10">EOMONTH(FO9,1)</f>
        <v>47968</v>
      </c>
      <c r="FQ9" s="1262">
        <f t="shared" si="10"/>
        <v>47999</v>
      </c>
      <c r="FR9" s="1262">
        <f t="shared" si="10"/>
        <v>48029</v>
      </c>
      <c r="FS9" s="1262">
        <f t="shared" si="10"/>
        <v>48060</v>
      </c>
      <c r="FT9" s="1262">
        <f t="shared" si="10"/>
        <v>48091</v>
      </c>
      <c r="FU9" s="1262">
        <f t="shared" si="10"/>
        <v>48121</v>
      </c>
      <c r="FV9" s="1262">
        <f t="shared" si="10"/>
        <v>48152</v>
      </c>
      <c r="FW9" s="1262">
        <f t="shared" si="10"/>
        <v>48182</v>
      </c>
      <c r="FX9" s="1262">
        <f t="shared" si="10"/>
        <v>48213</v>
      </c>
      <c r="FY9" s="1259">
        <f t="shared" si="10"/>
        <v>48244</v>
      </c>
      <c r="FZ9" s="1259">
        <f t="shared" si="10"/>
        <v>48273</v>
      </c>
      <c r="GA9" s="1259">
        <f t="shared" si="10"/>
        <v>48304</v>
      </c>
      <c r="GB9" s="1259">
        <f t="shared" si="10"/>
        <v>48334</v>
      </c>
      <c r="GC9" s="1259">
        <f t="shared" si="10"/>
        <v>48365</v>
      </c>
      <c r="GD9" s="1259">
        <f t="shared" si="10"/>
        <v>48395</v>
      </c>
      <c r="GE9" s="1259">
        <f t="shared" si="10"/>
        <v>48426</v>
      </c>
      <c r="GF9" s="1259">
        <f t="shared" si="10"/>
        <v>48457</v>
      </c>
      <c r="GG9" s="1259">
        <f t="shared" si="10"/>
        <v>48487</v>
      </c>
      <c r="GH9" s="1259">
        <f t="shared" si="10"/>
        <v>48518</v>
      </c>
      <c r="GI9" s="1259">
        <f t="shared" si="10"/>
        <v>48548</v>
      </c>
      <c r="GJ9" s="1259">
        <f t="shared" si="10"/>
        <v>48579</v>
      </c>
      <c r="GK9" s="1262">
        <f t="shared" si="10"/>
        <v>48610</v>
      </c>
      <c r="GL9" s="1262">
        <f t="shared" si="10"/>
        <v>48638</v>
      </c>
      <c r="GM9" s="1262">
        <f t="shared" si="10"/>
        <v>48669</v>
      </c>
      <c r="GN9" s="1262">
        <f t="shared" si="10"/>
        <v>48699</v>
      </c>
      <c r="GO9" s="1262">
        <f t="shared" si="10"/>
        <v>48730</v>
      </c>
      <c r="GP9" s="1262">
        <f t="shared" si="10"/>
        <v>48760</v>
      </c>
      <c r="GQ9" s="1262">
        <f t="shared" si="10"/>
        <v>48791</v>
      </c>
      <c r="GR9" s="1262">
        <f t="shared" si="10"/>
        <v>48822</v>
      </c>
      <c r="GS9" s="1262">
        <f t="shared" si="10"/>
        <v>48852</v>
      </c>
      <c r="GT9" s="1262">
        <f t="shared" si="10"/>
        <v>48883</v>
      </c>
      <c r="GU9" s="1262">
        <f t="shared" si="10"/>
        <v>48913</v>
      </c>
      <c r="GV9" s="1262">
        <f t="shared" si="10"/>
        <v>48944</v>
      </c>
      <c r="GW9" s="1259">
        <f t="shared" si="10"/>
        <v>48975</v>
      </c>
      <c r="GX9" s="1259">
        <f t="shared" si="10"/>
        <v>49003</v>
      </c>
      <c r="GY9" s="1259">
        <f t="shared" si="10"/>
        <v>49034</v>
      </c>
      <c r="GZ9" s="1259">
        <f t="shared" si="10"/>
        <v>49064</v>
      </c>
      <c r="HA9" s="1259">
        <f t="shared" si="10"/>
        <v>49095</v>
      </c>
      <c r="HB9" s="1259">
        <f t="shared" si="10"/>
        <v>49125</v>
      </c>
      <c r="HC9" s="1259">
        <f t="shared" si="10"/>
        <v>49156</v>
      </c>
      <c r="HD9" s="1259">
        <f t="shared" si="10"/>
        <v>49187</v>
      </c>
      <c r="HE9" s="1259">
        <f t="shared" si="10"/>
        <v>49217</v>
      </c>
      <c r="HF9" s="1259">
        <f t="shared" si="10"/>
        <v>49248</v>
      </c>
      <c r="HG9" s="1259">
        <f t="shared" si="10"/>
        <v>49278</v>
      </c>
      <c r="HH9" s="1259">
        <f t="shared" si="10"/>
        <v>49309</v>
      </c>
      <c r="HI9" s="1262">
        <f t="shared" si="10"/>
        <v>49340</v>
      </c>
      <c r="HJ9" s="1262">
        <f t="shared" si="10"/>
        <v>49368</v>
      </c>
      <c r="HK9" s="1262">
        <f t="shared" si="10"/>
        <v>49399</v>
      </c>
      <c r="HL9" s="1262">
        <f t="shared" si="10"/>
        <v>49429</v>
      </c>
      <c r="HM9" s="1262">
        <f t="shared" si="10"/>
        <v>49460</v>
      </c>
      <c r="HN9" s="1262">
        <f t="shared" si="10"/>
        <v>49490</v>
      </c>
      <c r="HO9" s="1262">
        <f t="shared" si="10"/>
        <v>49521</v>
      </c>
      <c r="HP9" s="1262">
        <f t="shared" si="10"/>
        <v>49552</v>
      </c>
      <c r="HQ9" s="1262">
        <f t="shared" si="10"/>
        <v>49582</v>
      </c>
      <c r="HR9" s="1262">
        <f t="shared" si="10"/>
        <v>49613</v>
      </c>
      <c r="HS9" s="1262">
        <f t="shared" si="10"/>
        <v>49643</v>
      </c>
      <c r="HT9" s="1262">
        <f t="shared" si="10"/>
        <v>49674</v>
      </c>
      <c r="HU9" s="1259">
        <f t="shared" si="10"/>
        <v>49705</v>
      </c>
      <c r="HV9" s="1259">
        <f t="shared" si="10"/>
        <v>49734</v>
      </c>
      <c r="HW9" s="1259">
        <f t="shared" si="10"/>
        <v>49765</v>
      </c>
      <c r="HX9" s="1259">
        <f t="shared" si="10"/>
        <v>49795</v>
      </c>
      <c r="HY9" s="1259">
        <f t="shared" si="10"/>
        <v>49826</v>
      </c>
      <c r="HZ9" s="1259">
        <f t="shared" si="10"/>
        <v>49856</v>
      </c>
      <c r="IA9" s="1259">
        <f t="shared" si="10"/>
        <v>49887</v>
      </c>
      <c r="IB9" s="1259">
        <f t="shared" ref="IB9:IK9" si="11">EOMONTH(IA9,1)</f>
        <v>49918</v>
      </c>
      <c r="IC9" s="1259">
        <f t="shared" si="11"/>
        <v>49948</v>
      </c>
      <c r="ID9" s="1259">
        <f t="shared" si="11"/>
        <v>49979</v>
      </c>
      <c r="IE9" s="1259">
        <f t="shared" si="11"/>
        <v>50009</v>
      </c>
      <c r="IF9" s="1259">
        <f t="shared" si="11"/>
        <v>50040</v>
      </c>
      <c r="IG9" s="1262">
        <f t="shared" si="11"/>
        <v>50071</v>
      </c>
      <c r="IH9" s="1262">
        <f t="shared" si="11"/>
        <v>50099</v>
      </c>
      <c r="II9" s="1262">
        <f t="shared" si="11"/>
        <v>50130</v>
      </c>
      <c r="IJ9" s="1262">
        <f t="shared" si="11"/>
        <v>50160</v>
      </c>
      <c r="IK9" s="1262">
        <f t="shared" si="11"/>
        <v>50191</v>
      </c>
    </row>
    <row r="10" spans="2:245" s="219" customFormat="1" ht="13.5" x14ac:dyDescent="0.3">
      <c r="B10" s="363">
        <f>C10-2019</f>
        <v>1</v>
      </c>
      <c r="C10" s="362">
        <f>YEAR(시나리오분석!L14)</f>
        <v>2020</v>
      </c>
      <c r="D10" s="228" t="s">
        <v>284</v>
      </c>
      <c r="E10" s="229" t="s">
        <v>286</v>
      </c>
      <c r="F10" s="229">
        <f>시나리오분석!I17</f>
        <v>65500000</v>
      </c>
      <c r="G10" s="230">
        <f>시나리오분석!$I$19</f>
        <v>1.47E-2</v>
      </c>
      <c r="H10" s="361">
        <f>시나리오분석!$I$20</f>
        <v>3</v>
      </c>
      <c r="I10" s="231" t="s">
        <v>275</v>
      </c>
      <c r="J10" s="221"/>
      <c r="K10" s="239" t="str">
        <f>E10</f>
        <v>J/V 최초 차입금</v>
      </c>
      <c r="L10" s="227"/>
      <c r="M10" s="1094">
        <f>+SUMIFS($AK10:$IK10,$AK$7:$IK$7,M$9)</f>
        <v>0</v>
      </c>
      <c r="N10" s="1094">
        <f t="shared" ref="N10:AC13" si="12">+SUMIFS($AK10:$IK10,$AK$7:$IK$7,N$9)</f>
        <v>65500000</v>
      </c>
      <c r="O10" s="1369">
        <f t="shared" ca="1" si="12"/>
        <v>-10050000</v>
      </c>
      <c r="P10" s="1094">
        <f t="shared" ca="1" si="12"/>
        <v>-13050000</v>
      </c>
      <c r="Q10" s="1094">
        <f t="shared" ca="1" si="12"/>
        <v>-42400000</v>
      </c>
      <c r="R10" s="1094">
        <f t="shared" si="12"/>
        <v>0</v>
      </c>
      <c r="S10" s="1094">
        <f t="shared" si="12"/>
        <v>0</v>
      </c>
      <c r="T10" s="1094">
        <f t="shared" si="12"/>
        <v>0</v>
      </c>
      <c r="U10" s="1094">
        <f t="shared" si="12"/>
        <v>0</v>
      </c>
      <c r="V10" s="1094">
        <f t="shared" si="12"/>
        <v>0</v>
      </c>
      <c r="W10" s="1094">
        <f t="shared" si="12"/>
        <v>0</v>
      </c>
      <c r="X10" s="1094">
        <f t="shared" si="12"/>
        <v>0</v>
      </c>
      <c r="Y10" s="1094">
        <f t="shared" si="12"/>
        <v>0</v>
      </c>
      <c r="Z10" s="1094">
        <f t="shared" si="12"/>
        <v>0</v>
      </c>
      <c r="AA10" s="1094">
        <f t="shared" si="12"/>
        <v>0</v>
      </c>
      <c r="AB10" s="1094">
        <f t="shared" si="12"/>
        <v>0</v>
      </c>
      <c r="AC10" s="1094">
        <f t="shared" si="12"/>
        <v>0</v>
      </c>
      <c r="AD10" s="1094">
        <f t="shared" ref="AD10:AE13" si="13">+SUMIFS($AK10:$IK10,$AK$7:$IK$7,AD$9)</f>
        <v>0</v>
      </c>
      <c r="AE10" s="1369">
        <f t="shared" si="13"/>
        <v>0</v>
      </c>
      <c r="AF10" s="221"/>
      <c r="AG10" s="221"/>
      <c r="AH10" s="221"/>
      <c r="AI10" s="239" t="s">
        <v>285</v>
      </c>
      <c r="AJ10" s="251"/>
      <c r="AK10" s="251"/>
      <c r="AL10" s="251"/>
      <c r="AM10" s="251"/>
      <c r="AN10" s="251"/>
      <c r="AO10" s="251"/>
      <c r="AP10" s="251">
        <f>+F10</f>
        <v>65500000</v>
      </c>
      <c r="AQ10" s="244">
        <f>+IF(MONTH(AQ9)=5,IF($B10&gt;AQ$6,0,IF($B10=AQ$6,$F10,IF($B10+$H10=AQ$6,-$F10*$H$7*6,IF($B10+$H10&gt;AQ$6,-$F10*$H$7,0)))),0)</f>
        <v>0</v>
      </c>
      <c r="AR10" s="244">
        <f t="shared" ref="AR10:DC10" si="14">+IF(MONTH(AR9)=5,IF($B10&gt;AR$6,0,IF($B10=AR$6,$F10,IF($B10+$H10=AR$6,-$F10*$H$7*6,IF($B10+$H10&gt;AR$6,-$F10*$H$7,0)))),0)</f>
        <v>0</v>
      </c>
      <c r="AS10" s="244">
        <f t="shared" si="14"/>
        <v>0</v>
      </c>
      <c r="AT10" s="244">
        <f t="shared" si="14"/>
        <v>0</v>
      </c>
      <c r="AU10" s="244">
        <f t="shared" si="14"/>
        <v>0</v>
      </c>
      <c r="AV10" s="244">
        <f>+IF(MONTH(AV9)=5,IF($B10&gt;AV$6,0,IF($B10=AV$6,$F10,IF($B10+$H10=AV$6,-$F10*$H$7*6,IF($B10+$H10&gt;AV$6,-$F10*$H$7,0)))),0)</f>
        <v>0</v>
      </c>
      <c r="AW10" s="244">
        <f ca="1">+IF(MONTH(AW9)=5,IF($B10&gt;AW$6,0,IF($B10=AW$6,$F10,IF($B10+$H10=AW$6,-$F10*$H$7*6,IF($B10+$H10&gt;AW$6,-$F10*$H$7,0)))),0)-'JV_PL&amp;배당가능이익검토'!G75</f>
        <v>-3500000</v>
      </c>
      <c r="AX10" s="244">
        <f t="shared" si="14"/>
        <v>0</v>
      </c>
      <c r="AY10" s="244">
        <f t="shared" si="14"/>
        <v>0</v>
      </c>
      <c r="AZ10" s="244">
        <f t="shared" si="14"/>
        <v>0</v>
      </c>
      <c r="BA10" s="244">
        <f>+IF(MONTH(BA9)=5,IF($B10&gt;BA$6,0,IF($B10=BA$6,$F10,IF($B10+$H10=BA$6,-$F10*$H$7*6,IF($B10+$H10&gt;BA$6,-$F10*$H$7,0)))),0)</f>
        <v>-6550000</v>
      </c>
      <c r="BB10" s="244">
        <f t="shared" si="14"/>
        <v>0</v>
      </c>
      <c r="BC10" s="244">
        <f t="shared" si="14"/>
        <v>0</v>
      </c>
      <c r="BD10" s="244">
        <f t="shared" si="14"/>
        <v>0</v>
      </c>
      <c r="BE10" s="244">
        <f t="shared" si="14"/>
        <v>0</v>
      </c>
      <c r="BF10" s="244">
        <f t="shared" si="14"/>
        <v>0</v>
      </c>
      <c r="BG10" s="244">
        <f>+IF(MONTH(BG9)=5,IF($B10&gt;BG$6,0,IF($B10=BG$6,$F10,IF($B10+$H10=BG$6,-$F10*$H$7*6,IF($B10+$H10&gt;BG$6,-$F10*$H$7,0)))),0)</f>
        <v>0</v>
      </c>
      <c r="BH10" s="244">
        <f t="shared" si="14"/>
        <v>0</v>
      </c>
      <c r="BI10" s="244">
        <f ca="1">+IF(MONTH(BI9)=5,IF($B10&gt;BI$6,0,IF($B10=BI$6,$F10,IF($B10+$H10=BI$6,-$F10*$H$7*6,IF($B10+$H10&gt;BI$6,-$F10*$H$7,0)))),0)-'JV_PL&amp;배당가능이익검토'!H75</f>
        <v>-6500000</v>
      </c>
      <c r="BJ10" s="244">
        <f t="shared" si="14"/>
        <v>0</v>
      </c>
      <c r="BK10" s="244">
        <f t="shared" si="14"/>
        <v>0</v>
      </c>
      <c r="BL10" s="244">
        <f t="shared" si="14"/>
        <v>0</v>
      </c>
      <c r="BM10" s="244">
        <f t="shared" si="14"/>
        <v>-6550000</v>
      </c>
      <c r="BN10" s="244">
        <f t="shared" si="14"/>
        <v>0</v>
      </c>
      <c r="BO10" s="244">
        <f t="shared" si="14"/>
        <v>0</v>
      </c>
      <c r="BP10" s="244">
        <f t="shared" si="14"/>
        <v>0</v>
      </c>
      <c r="BQ10" s="244">
        <f t="shared" si="14"/>
        <v>0</v>
      </c>
      <c r="BR10" s="244">
        <f t="shared" si="14"/>
        <v>0</v>
      </c>
      <c r="BS10" s="244">
        <f t="shared" si="14"/>
        <v>0</v>
      </c>
      <c r="BT10" s="244">
        <f t="shared" si="14"/>
        <v>0</v>
      </c>
      <c r="BU10" s="244">
        <f t="shared" si="14"/>
        <v>0</v>
      </c>
      <c r="BV10" s="244">
        <f t="shared" si="14"/>
        <v>0</v>
      </c>
      <c r="BW10" s="244">
        <f t="shared" si="14"/>
        <v>0</v>
      </c>
      <c r="BX10" s="244">
        <f t="shared" si="14"/>
        <v>0</v>
      </c>
      <c r="BY10" s="244">
        <f ca="1">+IF(MONTH(BY9)=5,IF($B10&gt;BY$6,0,IF($B10=BY$6,$F10,IF($B10+$H10=BY$6,-SUM(AP10:BX10),IF($B10+$H10&gt;BY$6,-$F10*$H$7,0)))),0)</f>
        <v>-42400000</v>
      </c>
      <c r="BZ10" s="244">
        <f t="shared" si="14"/>
        <v>0</v>
      </c>
      <c r="CA10" s="244">
        <f t="shared" si="14"/>
        <v>0</v>
      </c>
      <c r="CB10" s="244">
        <f t="shared" si="14"/>
        <v>0</v>
      </c>
      <c r="CC10" s="244">
        <f t="shared" si="14"/>
        <v>0</v>
      </c>
      <c r="CD10" s="244">
        <f t="shared" si="14"/>
        <v>0</v>
      </c>
      <c r="CE10" s="244">
        <f t="shared" si="14"/>
        <v>0</v>
      </c>
      <c r="CF10" s="244">
        <f t="shared" si="14"/>
        <v>0</v>
      </c>
      <c r="CG10" s="244">
        <f t="shared" si="14"/>
        <v>0</v>
      </c>
      <c r="CH10" s="244">
        <f t="shared" si="14"/>
        <v>0</v>
      </c>
      <c r="CI10" s="244">
        <f t="shared" si="14"/>
        <v>0</v>
      </c>
      <c r="CJ10" s="244">
        <f t="shared" si="14"/>
        <v>0</v>
      </c>
      <c r="CK10" s="244">
        <f t="shared" si="14"/>
        <v>0</v>
      </c>
      <c r="CL10" s="244">
        <f t="shared" si="14"/>
        <v>0</v>
      </c>
      <c r="CM10" s="244">
        <f t="shared" si="14"/>
        <v>0</v>
      </c>
      <c r="CN10" s="244">
        <f t="shared" si="14"/>
        <v>0</v>
      </c>
      <c r="CO10" s="244">
        <f t="shared" si="14"/>
        <v>0</v>
      </c>
      <c r="CP10" s="244">
        <f t="shared" si="14"/>
        <v>0</v>
      </c>
      <c r="CQ10" s="244">
        <f t="shared" si="14"/>
        <v>0</v>
      </c>
      <c r="CR10" s="244">
        <f t="shared" si="14"/>
        <v>0</v>
      </c>
      <c r="CS10" s="244">
        <f t="shared" si="14"/>
        <v>0</v>
      </c>
      <c r="CT10" s="244">
        <f t="shared" si="14"/>
        <v>0</v>
      </c>
      <c r="CU10" s="244">
        <f t="shared" si="14"/>
        <v>0</v>
      </c>
      <c r="CV10" s="244">
        <f t="shared" si="14"/>
        <v>0</v>
      </c>
      <c r="CW10" s="244">
        <f t="shared" si="14"/>
        <v>0</v>
      </c>
      <c r="CX10" s="244">
        <f t="shared" si="14"/>
        <v>0</v>
      </c>
      <c r="CY10" s="244">
        <f t="shared" si="14"/>
        <v>0</v>
      </c>
      <c r="CZ10" s="244">
        <f t="shared" si="14"/>
        <v>0</v>
      </c>
      <c r="DA10" s="244">
        <f t="shared" si="14"/>
        <v>0</v>
      </c>
      <c r="DB10" s="244">
        <f t="shared" si="14"/>
        <v>0</v>
      </c>
      <c r="DC10" s="244">
        <f t="shared" si="14"/>
        <v>0</v>
      </c>
      <c r="DD10" s="244">
        <f t="shared" ref="DD10:FO10" si="15">+IF(MONTH(DD9)=5,IF($B10&gt;DD$6,0,IF($B10=DD$6,$F10,IF($B10+$H10=DD$6,-$F10*$H$7*6,IF($B10+$H10&gt;DD$6,-$F10*$H$7,0)))),0)</f>
        <v>0</v>
      </c>
      <c r="DE10" s="244">
        <f t="shared" si="15"/>
        <v>0</v>
      </c>
      <c r="DF10" s="244">
        <f t="shared" si="15"/>
        <v>0</v>
      </c>
      <c r="DG10" s="244">
        <f t="shared" si="15"/>
        <v>0</v>
      </c>
      <c r="DH10" s="244">
        <f t="shared" si="15"/>
        <v>0</v>
      </c>
      <c r="DI10" s="244">
        <f t="shared" si="15"/>
        <v>0</v>
      </c>
      <c r="DJ10" s="244">
        <f t="shared" si="15"/>
        <v>0</v>
      </c>
      <c r="DK10" s="244">
        <f t="shared" si="15"/>
        <v>0</v>
      </c>
      <c r="DL10" s="244">
        <f t="shared" si="15"/>
        <v>0</v>
      </c>
      <c r="DM10" s="244">
        <f t="shared" si="15"/>
        <v>0</v>
      </c>
      <c r="DN10" s="244">
        <f t="shared" si="15"/>
        <v>0</v>
      </c>
      <c r="DO10" s="244">
        <f t="shared" si="15"/>
        <v>0</v>
      </c>
      <c r="DP10" s="244">
        <f t="shared" si="15"/>
        <v>0</v>
      </c>
      <c r="DQ10" s="244">
        <f t="shared" si="15"/>
        <v>0</v>
      </c>
      <c r="DR10" s="244">
        <f t="shared" si="15"/>
        <v>0</v>
      </c>
      <c r="DS10" s="244">
        <f t="shared" si="15"/>
        <v>0</v>
      </c>
      <c r="DT10" s="244">
        <f t="shared" si="15"/>
        <v>0</v>
      </c>
      <c r="DU10" s="244">
        <f t="shared" si="15"/>
        <v>0</v>
      </c>
      <c r="DV10" s="244">
        <f t="shared" si="15"/>
        <v>0</v>
      </c>
      <c r="DW10" s="244">
        <f t="shared" si="15"/>
        <v>0</v>
      </c>
      <c r="DX10" s="244">
        <f t="shared" si="15"/>
        <v>0</v>
      </c>
      <c r="DY10" s="244">
        <f t="shared" si="15"/>
        <v>0</v>
      </c>
      <c r="DZ10" s="244">
        <f t="shared" si="15"/>
        <v>0</v>
      </c>
      <c r="EA10" s="244">
        <f t="shared" si="15"/>
        <v>0</v>
      </c>
      <c r="EB10" s="244">
        <f t="shared" si="15"/>
        <v>0</v>
      </c>
      <c r="EC10" s="244">
        <f t="shared" si="15"/>
        <v>0</v>
      </c>
      <c r="ED10" s="244">
        <f t="shared" si="15"/>
        <v>0</v>
      </c>
      <c r="EE10" s="244">
        <f t="shared" si="15"/>
        <v>0</v>
      </c>
      <c r="EF10" s="244">
        <f t="shared" si="15"/>
        <v>0</v>
      </c>
      <c r="EG10" s="244">
        <f t="shared" si="15"/>
        <v>0</v>
      </c>
      <c r="EH10" s="244">
        <f t="shared" si="15"/>
        <v>0</v>
      </c>
      <c r="EI10" s="244">
        <f t="shared" si="15"/>
        <v>0</v>
      </c>
      <c r="EJ10" s="244">
        <f t="shared" si="15"/>
        <v>0</v>
      </c>
      <c r="EK10" s="244">
        <f t="shared" si="15"/>
        <v>0</v>
      </c>
      <c r="EL10" s="244">
        <f t="shared" si="15"/>
        <v>0</v>
      </c>
      <c r="EM10" s="244">
        <f t="shared" si="15"/>
        <v>0</v>
      </c>
      <c r="EN10" s="244">
        <f t="shared" si="15"/>
        <v>0</v>
      </c>
      <c r="EO10" s="244">
        <f t="shared" si="15"/>
        <v>0</v>
      </c>
      <c r="EP10" s="244">
        <f t="shared" si="15"/>
        <v>0</v>
      </c>
      <c r="EQ10" s="244">
        <f t="shared" si="15"/>
        <v>0</v>
      </c>
      <c r="ER10" s="244">
        <f t="shared" si="15"/>
        <v>0</v>
      </c>
      <c r="ES10" s="244">
        <f t="shared" si="15"/>
        <v>0</v>
      </c>
      <c r="ET10" s="244">
        <f t="shared" si="15"/>
        <v>0</v>
      </c>
      <c r="EU10" s="244">
        <f t="shared" si="15"/>
        <v>0</v>
      </c>
      <c r="EV10" s="244">
        <f t="shared" si="15"/>
        <v>0</v>
      </c>
      <c r="EW10" s="244">
        <f t="shared" si="15"/>
        <v>0</v>
      </c>
      <c r="EX10" s="244">
        <f t="shared" si="15"/>
        <v>0</v>
      </c>
      <c r="EY10" s="244">
        <f t="shared" si="15"/>
        <v>0</v>
      </c>
      <c r="EZ10" s="244">
        <f t="shared" si="15"/>
        <v>0</v>
      </c>
      <c r="FA10" s="244">
        <f t="shared" si="15"/>
        <v>0</v>
      </c>
      <c r="FB10" s="244">
        <f t="shared" si="15"/>
        <v>0</v>
      </c>
      <c r="FC10" s="244">
        <f t="shared" si="15"/>
        <v>0</v>
      </c>
      <c r="FD10" s="244">
        <f t="shared" si="15"/>
        <v>0</v>
      </c>
      <c r="FE10" s="244">
        <f t="shared" si="15"/>
        <v>0</v>
      </c>
      <c r="FF10" s="244">
        <f t="shared" si="15"/>
        <v>0</v>
      </c>
      <c r="FG10" s="244">
        <f t="shared" si="15"/>
        <v>0</v>
      </c>
      <c r="FH10" s="244">
        <f t="shared" si="15"/>
        <v>0</v>
      </c>
      <c r="FI10" s="244">
        <f t="shared" si="15"/>
        <v>0</v>
      </c>
      <c r="FJ10" s="244">
        <f t="shared" si="15"/>
        <v>0</v>
      </c>
      <c r="FK10" s="244">
        <f t="shared" si="15"/>
        <v>0</v>
      </c>
      <c r="FL10" s="244">
        <f t="shared" si="15"/>
        <v>0</v>
      </c>
      <c r="FM10" s="244">
        <f t="shared" si="15"/>
        <v>0</v>
      </c>
      <c r="FN10" s="244">
        <f t="shared" si="15"/>
        <v>0</v>
      </c>
      <c r="FO10" s="244">
        <f t="shared" si="15"/>
        <v>0</v>
      </c>
      <c r="FP10" s="244">
        <f t="shared" ref="FP10:IA10" si="16">+IF(MONTH(FP9)=5,IF($B10&gt;FP$6,0,IF($B10=FP$6,$F10,IF($B10+$H10=FP$6,-$F10*$H$7*6,IF($B10+$H10&gt;FP$6,-$F10*$H$7,0)))),0)</f>
        <v>0</v>
      </c>
      <c r="FQ10" s="244">
        <f t="shared" si="16"/>
        <v>0</v>
      </c>
      <c r="FR10" s="244">
        <f t="shared" si="16"/>
        <v>0</v>
      </c>
      <c r="FS10" s="244">
        <f t="shared" si="16"/>
        <v>0</v>
      </c>
      <c r="FT10" s="244">
        <f t="shared" si="16"/>
        <v>0</v>
      </c>
      <c r="FU10" s="244">
        <f t="shared" si="16"/>
        <v>0</v>
      </c>
      <c r="FV10" s="244">
        <f t="shared" si="16"/>
        <v>0</v>
      </c>
      <c r="FW10" s="244">
        <f t="shared" si="16"/>
        <v>0</v>
      </c>
      <c r="FX10" s="244">
        <f t="shared" si="16"/>
        <v>0</v>
      </c>
      <c r="FY10" s="244">
        <f t="shared" si="16"/>
        <v>0</v>
      </c>
      <c r="FZ10" s="244">
        <f t="shared" si="16"/>
        <v>0</v>
      </c>
      <c r="GA10" s="244">
        <f t="shared" si="16"/>
        <v>0</v>
      </c>
      <c r="GB10" s="244">
        <f t="shared" si="16"/>
        <v>0</v>
      </c>
      <c r="GC10" s="244">
        <f t="shared" si="16"/>
        <v>0</v>
      </c>
      <c r="GD10" s="244">
        <f t="shared" si="16"/>
        <v>0</v>
      </c>
      <c r="GE10" s="244">
        <f t="shared" si="16"/>
        <v>0</v>
      </c>
      <c r="GF10" s="244">
        <f t="shared" si="16"/>
        <v>0</v>
      </c>
      <c r="GG10" s="244">
        <f t="shared" si="16"/>
        <v>0</v>
      </c>
      <c r="GH10" s="244">
        <f t="shared" si="16"/>
        <v>0</v>
      </c>
      <c r="GI10" s="244">
        <f t="shared" si="16"/>
        <v>0</v>
      </c>
      <c r="GJ10" s="244">
        <f t="shared" si="16"/>
        <v>0</v>
      </c>
      <c r="GK10" s="244">
        <f t="shared" si="16"/>
        <v>0</v>
      </c>
      <c r="GL10" s="244">
        <f t="shared" si="16"/>
        <v>0</v>
      </c>
      <c r="GM10" s="244">
        <f t="shared" si="16"/>
        <v>0</v>
      </c>
      <c r="GN10" s="244">
        <f t="shared" si="16"/>
        <v>0</v>
      </c>
      <c r="GO10" s="244">
        <f t="shared" si="16"/>
        <v>0</v>
      </c>
      <c r="GP10" s="244">
        <f t="shared" si="16"/>
        <v>0</v>
      </c>
      <c r="GQ10" s="244">
        <f t="shared" si="16"/>
        <v>0</v>
      </c>
      <c r="GR10" s="244">
        <f t="shared" si="16"/>
        <v>0</v>
      </c>
      <c r="GS10" s="244">
        <f t="shared" si="16"/>
        <v>0</v>
      </c>
      <c r="GT10" s="244">
        <f t="shared" si="16"/>
        <v>0</v>
      </c>
      <c r="GU10" s="244">
        <f t="shared" si="16"/>
        <v>0</v>
      </c>
      <c r="GV10" s="244">
        <f t="shared" si="16"/>
        <v>0</v>
      </c>
      <c r="GW10" s="244">
        <f t="shared" si="16"/>
        <v>0</v>
      </c>
      <c r="GX10" s="244">
        <f t="shared" si="16"/>
        <v>0</v>
      </c>
      <c r="GY10" s="244">
        <f t="shared" si="16"/>
        <v>0</v>
      </c>
      <c r="GZ10" s="244">
        <f t="shared" si="16"/>
        <v>0</v>
      </c>
      <c r="HA10" s="244">
        <f t="shared" si="16"/>
        <v>0</v>
      </c>
      <c r="HB10" s="244">
        <f t="shared" si="16"/>
        <v>0</v>
      </c>
      <c r="HC10" s="244">
        <f t="shared" si="16"/>
        <v>0</v>
      </c>
      <c r="HD10" s="244">
        <f t="shared" si="16"/>
        <v>0</v>
      </c>
      <c r="HE10" s="244">
        <f t="shared" si="16"/>
        <v>0</v>
      </c>
      <c r="HF10" s="244">
        <f t="shared" si="16"/>
        <v>0</v>
      </c>
      <c r="HG10" s="244">
        <f t="shared" si="16"/>
        <v>0</v>
      </c>
      <c r="HH10" s="244">
        <f t="shared" si="16"/>
        <v>0</v>
      </c>
      <c r="HI10" s="244">
        <f t="shared" si="16"/>
        <v>0</v>
      </c>
      <c r="HJ10" s="244">
        <f t="shared" si="16"/>
        <v>0</v>
      </c>
      <c r="HK10" s="244">
        <f t="shared" si="16"/>
        <v>0</v>
      </c>
      <c r="HL10" s="244">
        <f t="shared" si="16"/>
        <v>0</v>
      </c>
      <c r="HM10" s="244">
        <f t="shared" si="16"/>
        <v>0</v>
      </c>
      <c r="HN10" s="244">
        <f t="shared" si="16"/>
        <v>0</v>
      </c>
      <c r="HO10" s="244">
        <f t="shared" si="16"/>
        <v>0</v>
      </c>
      <c r="HP10" s="244">
        <f t="shared" si="16"/>
        <v>0</v>
      </c>
      <c r="HQ10" s="244">
        <f t="shared" si="16"/>
        <v>0</v>
      </c>
      <c r="HR10" s="244">
        <f t="shared" si="16"/>
        <v>0</v>
      </c>
      <c r="HS10" s="244">
        <f t="shared" si="16"/>
        <v>0</v>
      </c>
      <c r="HT10" s="244">
        <f t="shared" si="16"/>
        <v>0</v>
      </c>
      <c r="HU10" s="244">
        <f t="shared" si="16"/>
        <v>0</v>
      </c>
      <c r="HV10" s="244">
        <f t="shared" si="16"/>
        <v>0</v>
      </c>
      <c r="HW10" s="244">
        <f t="shared" si="16"/>
        <v>0</v>
      </c>
      <c r="HX10" s="244">
        <f t="shared" si="16"/>
        <v>0</v>
      </c>
      <c r="HY10" s="244">
        <f t="shared" si="16"/>
        <v>0</v>
      </c>
      <c r="HZ10" s="244">
        <f t="shared" si="16"/>
        <v>0</v>
      </c>
      <c r="IA10" s="244">
        <f t="shared" si="16"/>
        <v>0</v>
      </c>
      <c r="IB10" s="244">
        <f t="shared" ref="IB10:IK10" si="17">+IF(MONTH(IB9)=5,IF($B10&gt;IB$6,0,IF($B10=IB$6,$F10,IF($B10+$H10=IB$6,-$F10*$H$7*6,IF($B10+$H10&gt;IB$6,-$F10*$H$7,0)))),0)</f>
        <v>0</v>
      </c>
      <c r="IC10" s="244">
        <f t="shared" si="17"/>
        <v>0</v>
      </c>
      <c r="ID10" s="244">
        <f t="shared" si="17"/>
        <v>0</v>
      </c>
      <c r="IE10" s="244">
        <f t="shared" si="17"/>
        <v>0</v>
      </c>
      <c r="IF10" s="244">
        <f t="shared" si="17"/>
        <v>0</v>
      </c>
      <c r="IG10" s="244">
        <f t="shared" si="17"/>
        <v>0</v>
      </c>
      <c r="IH10" s="244">
        <f t="shared" si="17"/>
        <v>0</v>
      </c>
      <c r="II10" s="244">
        <f t="shared" si="17"/>
        <v>0</v>
      </c>
      <c r="IJ10" s="244">
        <f t="shared" si="17"/>
        <v>0</v>
      </c>
      <c r="IK10" s="244">
        <f t="shared" si="17"/>
        <v>0</v>
      </c>
    </row>
    <row r="11" spans="2:245" s="219" customFormat="1" ht="13.5" x14ac:dyDescent="0.3">
      <c r="B11" s="363">
        <f>C11-2019</f>
        <v>-2019</v>
      </c>
      <c r="C11" s="362">
        <f>시나리오분석!M18</f>
        <v>0</v>
      </c>
      <c r="D11" s="228" t="s">
        <v>284</v>
      </c>
      <c r="E11" s="233" t="s">
        <v>288</v>
      </c>
      <c r="F11" s="237">
        <f>시나리오분석!Q18</f>
        <v>17200000</v>
      </c>
      <c r="G11" s="230">
        <f>시나리오분석!$I$19</f>
        <v>1.47E-2</v>
      </c>
      <c r="H11" s="361">
        <f>시나리오분석!$I$21</f>
        <v>5</v>
      </c>
      <c r="I11" s="234" t="s">
        <v>275</v>
      </c>
      <c r="J11" s="221"/>
      <c r="K11" s="221" t="str">
        <f>E11</f>
        <v>크레인 구입 차입금</v>
      </c>
      <c r="L11" s="227"/>
      <c r="M11" s="1094">
        <f t="shared" ref="M11:M13" si="18">+SUMIFS($AK11:$IK11,$AK$7:$IK$7,M$9)</f>
        <v>0</v>
      </c>
      <c r="N11" s="1094">
        <f t="shared" si="12"/>
        <v>0</v>
      </c>
      <c r="O11" s="1094">
        <f t="shared" si="12"/>
        <v>0</v>
      </c>
      <c r="P11" s="1094">
        <f t="shared" si="12"/>
        <v>0</v>
      </c>
      <c r="Q11" s="1094">
        <f t="shared" si="12"/>
        <v>0</v>
      </c>
      <c r="R11" s="1094">
        <f t="shared" si="12"/>
        <v>0</v>
      </c>
      <c r="S11" s="1094">
        <f t="shared" si="12"/>
        <v>0</v>
      </c>
      <c r="T11" s="1094">
        <f t="shared" si="12"/>
        <v>0</v>
      </c>
      <c r="U11" s="1094">
        <f t="shared" si="12"/>
        <v>0</v>
      </c>
      <c r="V11" s="1094">
        <f t="shared" si="12"/>
        <v>0</v>
      </c>
      <c r="W11" s="1094">
        <f t="shared" si="12"/>
        <v>0</v>
      </c>
      <c r="X11" s="1094">
        <f t="shared" si="12"/>
        <v>0</v>
      </c>
      <c r="Y11" s="1094">
        <f t="shared" si="12"/>
        <v>0</v>
      </c>
      <c r="Z11" s="1094">
        <f t="shared" si="12"/>
        <v>0</v>
      </c>
      <c r="AA11" s="1094">
        <f t="shared" si="12"/>
        <v>0</v>
      </c>
      <c r="AB11" s="1094">
        <f t="shared" si="12"/>
        <v>0</v>
      </c>
      <c r="AC11" s="1094">
        <f t="shared" si="12"/>
        <v>0</v>
      </c>
      <c r="AD11" s="1094">
        <f t="shared" si="13"/>
        <v>0</v>
      </c>
      <c r="AE11" s="1369">
        <f t="shared" si="13"/>
        <v>0</v>
      </c>
      <c r="AF11" s="221"/>
      <c r="AG11" s="221"/>
      <c r="AH11" s="221"/>
      <c r="AI11" s="221" t="s">
        <v>287</v>
      </c>
      <c r="AJ11" s="251"/>
      <c r="AK11" s="251"/>
      <c r="AL11" s="251"/>
      <c r="AM11" s="251"/>
      <c r="AN11" s="251"/>
      <c r="AO11" s="251"/>
      <c r="AP11" s="244">
        <f>+IF(MONTH(AP9)=5,IF($B11&gt;AP$6,0,IF($B11=AP$6,$F11,IF($B11+$H11=AP$6,-$F11*$H$7*6,IF($B11+$H11&gt;AP$6,-$F11*$H$7,0)))),0)</f>
        <v>0</v>
      </c>
      <c r="AQ11" s="244">
        <f t="shared" ref="AQ11:DB11" si="19">+IF(MONTH(AQ9)=5,IF($B11&gt;AQ$6,0,IF($B11=AQ$6,$F11,IF($B11+$H11=AQ$6,-$F11*$H$7*6,IF($B11+$H11&gt;AQ$6,-$F11*$H$7,0)))),0)</f>
        <v>0</v>
      </c>
      <c r="AR11" s="244">
        <f t="shared" si="19"/>
        <v>0</v>
      </c>
      <c r="AS11" s="244">
        <f t="shared" si="19"/>
        <v>0</v>
      </c>
      <c r="AT11" s="244">
        <f t="shared" si="19"/>
        <v>0</v>
      </c>
      <c r="AU11" s="244">
        <f t="shared" si="19"/>
        <v>0</v>
      </c>
      <c r="AV11" s="244">
        <f t="shared" si="19"/>
        <v>0</v>
      </c>
      <c r="AW11" s="244">
        <f t="shared" si="19"/>
        <v>0</v>
      </c>
      <c r="AX11" s="244">
        <f t="shared" si="19"/>
        <v>0</v>
      </c>
      <c r="AY11" s="244">
        <f t="shared" si="19"/>
        <v>0</v>
      </c>
      <c r="AZ11" s="244">
        <f t="shared" si="19"/>
        <v>0</v>
      </c>
      <c r="BA11" s="244">
        <f t="shared" si="19"/>
        <v>0</v>
      </c>
      <c r="BB11" s="244">
        <f t="shared" si="19"/>
        <v>0</v>
      </c>
      <c r="BC11" s="244">
        <f t="shared" si="19"/>
        <v>0</v>
      </c>
      <c r="BD11" s="244">
        <f t="shared" si="19"/>
        <v>0</v>
      </c>
      <c r="BE11" s="244">
        <f t="shared" si="19"/>
        <v>0</v>
      </c>
      <c r="BF11" s="244">
        <f t="shared" si="19"/>
        <v>0</v>
      </c>
      <c r="BG11" s="244">
        <f t="shared" si="19"/>
        <v>0</v>
      </c>
      <c r="BH11" s="244">
        <f t="shared" si="19"/>
        <v>0</v>
      </c>
      <c r="BI11" s="244">
        <f t="shared" si="19"/>
        <v>0</v>
      </c>
      <c r="BJ11" s="244">
        <f t="shared" si="19"/>
        <v>0</v>
      </c>
      <c r="BK11" s="244">
        <f t="shared" si="19"/>
        <v>0</v>
      </c>
      <c r="BL11" s="244">
        <f t="shared" si="19"/>
        <v>0</v>
      </c>
      <c r="BM11" s="244">
        <f t="shared" si="19"/>
        <v>0</v>
      </c>
      <c r="BN11" s="244">
        <f t="shared" si="19"/>
        <v>0</v>
      </c>
      <c r="BO11" s="244">
        <f t="shared" si="19"/>
        <v>0</v>
      </c>
      <c r="BP11" s="244">
        <f t="shared" si="19"/>
        <v>0</v>
      </c>
      <c r="BQ11" s="244">
        <f t="shared" si="19"/>
        <v>0</v>
      </c>
      <c r="BR11" s="244">
        <f t="shared" si="19"/>
        <v>0</v>
      </c>
      <c r="BS11" s="244">
        <f t="shared" si="19"/>
        <v>0</v>
      </c>
      <c r="BT11" s="244">
        <f t="shared" si="19"/>
        <v>0</v>
      </c>
      <c r="BU11" s="244">
        <f t="shared" si="19"/>
        <v>0</v>
      </c>
      <c r="BV11" s="244">
        <f t="shared" si="19"/>
        <v>0</v>
      </c>
      <c r="BW11" s="244">
        <f t="shared" si="19"/>
        <v>0</v>
      </c>
      <c r="BX11" s="244">
        <f t="shared" si="19"/>
        <v>0</v>
      </c>
      <c r="BY11" s="244">
        <f t="shared" si="19"/>
        <v>0</v>
      </c>
      <c r="BZ11" s="244">
        <f t="shared" si="19"/>
        <v>0</v>
      </c>
      <c r="CA11" s="244">
        <f t="shared" si="19"/>
        <v>0</v>
      </c>
      <c r="CB11" s="244">
        <f t="shared" si="19"/>
        <v>0</v>
      </c>
      <c r="CC11" s="244">
        <f t="shared" si="19"/>
        <v>0</v>
      </c>
      <c r="CD11" s="244">
        <f t="shared" si="19"/>
        <v>0</v>
      </c>
      <c r="CE11" s="244">
        <f t="shared" si="19"/>
        <v>0</v>
      </c>
      <c r="CF11" s="244">
        <f t="shared" si="19"/>
        <v>0</v>
      </c>
      <c r="CG11" s="244">
        <f t="shared" si="19"/>
        <v>0</v>
      </c>
      <c r="CH11" s="244">
        <f t="shared" si="19"/>
        <v>0</v>
      </c>
      <c r="CI11" s="244">
        <f t="shared" si="19"/>
        <v>0</v>
      </c>
      <c r="CJ11" s="244">
        <f t="shared" si="19"/>
        <v>0</v>
      </c>
      <c r="CK11" s="244">
        <f t="shared" si="19"/>
        <v>0</v>
      </c>
      <c r="CL11" s="244">
        <f t="shared" si="19"/>
        <v>0</v>
      </c>
      <c r="CM11" s="244">
        <f t="shared" si="19"/>
        <v>0</v>
      </c>
      <c r="CN11" s="244">
        <f t="shared" si="19"/>
        <v>0</v>
      </c>
      <c r="CO11" s="244">
        <f t="shared" si="19"/>
        <v>0</v>
      </c>
      <c r="CP11" s="244">
        <f t="shared" si="19"/>
        <v>0</v>
      </c>
      <c r="CQ11" s="244">
        <f t="shared" si="19"/>
        <v>0</v>
      </c>
      <c r="CR11" s="244">
        <f t="shared" si="19"/>
        <v>0</v>
      </c>
      <c r="CS11" s="244">
        <f t="shared" si="19"/>
        <v>0</v>
      </c>
      <c r="CT11" s="244">
        <f t="shared" si="19"/>
        <v>0</v>
      </c>
      <c r="CU11" s="244">
        <f t="shared" si="19"/>
        <v>0</v>
      </c>
      <c r="CV11" s="244">
        <f t="shared" si="19"/>
        <v>0</v>
      </c>
      <c r="CW11" s="244">
        <f t="shared" si="19"/>
        <v>0</v>
      </c>
      <c r="CX11" s="244">
        <f t="shared" si="19"/>
        <v>0</v>
      </c>
      <c r="CY11" s="244">
        <f t="shared" si="19"/>
        <v>0</v>
      </c>
      <c r="CZ11" s="244">
        <f t="shared" si="19"/>
        <v>0</v>
      </c>
      <c r="DA11" s="244">
        <f t="shared" si="19"/>
        <v>0</v>
      </c>
      <c r="DB11" s="244">
        <f t="shared" si="19"/>
        <v>0</v>
      </c>
      <c r="DC11" s="244">
        <f t="shared" ref="DC11:FN11" si="20">+IF(MONTH(DC9)=5,IF($B11&gt;DC$6,0,IF($B11=DC$6,$F11,IF($B11+$H11=DC$6,-$F11*$H$7*6,IF($B11+$H11&gt;DC$6,-$F11*$H$7,0)))),0)</f>
        <v>0</v>
      </c>
      <c r="DD11" s="244">
        <f t="shared" si="20"/>
        <v>0</v>
      </c>
      <c r="DE11" s="244">
        <f t="shared" si="20"/>
        <v>0</v>
      </c>
      <c r="DF11" s="244">
        <f t="shared" si="20"/>
        <v>0</v>
      </c>
      <c r="DG11" s="244">
        <f t="shared" si="20"/>
        <v>0</v>
      </c>
      <c r="DH11" s="244">
        <f t="shared" si="20"/>
        <v>0</v>
      </c>
      <c r="DI11" s="244">
        <f t="shared" si="20"/>
        <v>0</v>
      </c>
      <c r="DJ11" s="244">
        <f t="shared" si="20"/>
        <v>0</v>
      </c>
      <c r="DK11" s="244">
        <f t="shared" si="20"/>
        <v>0</v>
      </c>
      <c r="DL11" s="244">
        <f t="shared" si="20"/>
        <v>0</v>
      </c>
      <c r="DM11" s="244">
        <f t="shared" si="20"/>
        <v>0</v>
      </c>
      <c r="DN11" s="244">
        <f t="shared" si="20"/>
        <v>0</v>
      </c>
      <c r="DO11" s="244">
        <f t="shared" si="20"/>
        <v>0</v>
      </c>
      <c r="DP11" s="244">
        <f t="shared" si="20"/>
        <v>0</v>
      </c>
      <c r="DQ11" s="244">
        <f t="shared" si="20"/>
        <v>0</v>
      </c>
      <c r="DR11" s="244">
        <f t="shared" si="20"/>
        <v>0</v>
      </c>
      <c r="DS11" s="244">
        <f t="shared" si="20"/>
        <v>0</v>
      </c>
      <c r="DT11" s="244">
        <f t="shared" si="20"/>
        <v>0</v>
      </c>
      <c r="DU11" s="244">
        <f t="shared" si="20"/>
        <v>0</v>
      </c>
      <c r="DV11" s="244">
        <f t="shared" si="20"/>
        <v>0</v>
      </c>
      <c r="DW11" s="244">
        <f t="shared" si="20"/>
        <v>0</v>
      </c>
      <c r="DX11" s="244">
        <f t="shared" si="20"/>
        <v>0</v>
      </c>
      <c r="DY11" s="244">
        <f t="shared" si="20"/>
        <v>0</v>
      </c>
      <c r="DZ11" s="244">
        <f t="shared" si="20"/>
        <v>0</v>
      </c>
      <c r="EA11" s="244">
        <f t="shared" si="20"/>
        <v>0</v>
      </c>
      <c r="EB11" s="244">
        <f t="shared" si="20"/>
        <v>0</v>
      </c>
      <c r="EC11" s="244">
        <f t="shared" si="20"/>
        <v>0</v>
      </c>
      <c r="ED11" s="244">
        <f t="shared" si="20"/>
        <v>0</v>
      </c>
      <c r="EE11" s="244">
        <f t="shared" si="20"/>
        <v>0</v>
      </c>
      <c r="EF11" s="244">
        <f t="shared" si="20"/>
        <v>0</v>
      </c>
      <c r="EG11" s="244">
        <f t="shared" si="20"/>
        <v>0</v>
      </c>
      <c r="EH11" s="244">
        <f t="shared" si="20"/>
        <v>0</v>
      </c>
      <c r="EI11" s="244">
        <f t="shared" si="20"/>
        <v>0</v>
      </c>
      <c r="EJ11" s="244">
        <f t="shared" si="20"/>
        <v>0</v>
      </c>
      <c r="EK11" s="244">
        <f t="shared" si="20"/>
        <v>0</v>
      </c>
      <c r="EL11" s="244">
        <f t="shared" si="20"/>
        <v>0</v>
      </c>
      <c r="EM11" s="244">
        <f t="shared" si="20"/>
        <v>0</v>
      </c>
      <c r="EN11" s="244">
        <f t="shared" si="20"/>
        <v>0</v>
      </c>
      <c r="EO11" s="244">
        <f t="shared" si="20"/>
        <v>0</v>
      </c>
      <c r="EP11" s="244">
        <f t="shared" si="20"/>
        <v>0</v>
      </c>
      <c r="EQ11" s="244">
        <f t="shared" si="20"/>
        <v>0</v>
      </c>
      <c r="ER11" s="244">
        <f t="shared" si="20"/>
        <v>0</v>
      </c>
      <c r="ES11" s="244">
        <f t="shared" si="20"/>
        <v>0</v>
      </c>
      <c r="ET11" s="244">
        <f t="shared" si="20"/>
        <v>0</v>
      </c>
      <c r="EU11" s="244">
        <f t="shared" si="20"/>
        <v>0</v>
      </c>
      <c r="EV11" s="244">
        <f t="shared" si="20"/>
        <v>0</v>
      </c>
      <c r="EW11" s="244">
        <f t="shared" si="20"/>
        <v>0</v>
      </c>
      <c r="EX11" s="244">
        <f t="shared" si="20"/>
        <v>0</v>
      </c>
      <c r="EY11" s="244">
        <f t="shared" si="20"/>
        <v>0</v>
      </c>
      <c r="EZ11" s="244">
        <f t="shared" si="20"/>
        <v>0</v>
      </c>
      <c r="FA11" s="244">
        <f t="shared" si="20"/>
        <v>0</v>
      </c>
      <c r="FB11" s="244">
        <f t="shared" si="20"/>
        <v>0</v>
      </c>
      <c r="FC11" s="244">
        <f t="shared" si="20"/>
        <v>0</v>
      </c>
      <c r="FD11" s="244">
        <f t="shared" si="20"/>
        <v>0</v>
      </c>
      <c r="FE11" s="244">
        <f t="shared" si="20"/>
        <v>0</v>
      </c>
      <c r="FF11" s="244">
        <f t="shared" si="20"/>
        <v>0</v>
      </c>
      <c r="FG11" s="244">
        <f t="shared" si="20"/>
        <v>0</v>
      </c>
      <c r="FH11" s="244">
        <f t="shared" si="20"/>
        <v>0</v>
      </c>
      <c r="FI11" s="244">
        <f t="shared" si="20"/>
        <v>0</v>
      </c>
      <c r="FJ11" s="244">
        <f t="shared" si="20"/>
        <v>0</v>
      </c>
      <c r="FK11" s="244">
        <f t="shared" si="20"/>
        <v>0</v>
      </c>
      <c r="FL11" s="244">
        <f t="shared" si="20"/>
        <v>0</v>
      </c>
      <c r="FM11" s="244">
        <f t="shared" si="20"/>
        <v>0</v>
      </c>
      <c r="FN11" s="244">
        <f t="shared" si="20"/>
        <v>0</v>
      </c>
      <c r="FO11" s="244">
        <f t="shared" ref="FO11:HZ11" si="21">+IF(MONTH(FO9)=5,IF($B11&gt;FO$6,0,IF($B11=FO$6,$F11,IF($B11+$H11=FO$6,-$F11*$H$7*6,IF($B11+$H11&gt;FO$6,-$F11*$H$7,0)))),0)</f>
        <v>0</v>
      </c>
      <c r="FP11" s="244">
        <f t="shared" si="21"/>
        <v>0</v>
      </c>
      <c r="FQ11" s="244">
        <f t="shared" si="21"/>
        <v>0</v>
      </c>
      <c r="FR11" s="244">
        <f t="shared" si="21"/>
        <v>0</v>
      </c>
      <c r="FS11" s="244">
        <f t="shared" si="21"/>
        <v>0</v>
      </c>
      <c r="FT11" s="244">
        <f t="shared" si="21"/>
        <v>0</v>
      </c>
      <c r="FU11" s="244">
        <f t="shared" si="21"/>
        <v>0</v>
      </c>
      <c r="FV11" s="244">
        <f t="shared" si="21"/>
        <v>0</v>
      </c>
      <c r="FW11" s="244">
        <f t="shared" si="21"/>
        <v>0</v>
      </c>
      <c r="FX11" s="244">
        <f t="shared" si="21"/>
        <v>0</v>
      </c>
      <c r="FY11" s="244">
        <f t="shared" si="21"/>
        <v>0</v>
      </c>
      <c r="FZ11" s="244">
        <f t="shared" si="21"/>
        <v>0</v>
      </c>
      <c r="GA11" s="244">
        <f t="shared" si="21"/>
        <v>0</v>
      </c>
      <c r="GB11" s="244">
        <f t="shared" si="21"/>
        <v>0</v>
      </c>
      <c r="GC11" s="244">
        <f t="shared" si="21"/>
        <v>0</v>
      </c>
      <c r="GD11" s="244">
        <f t="shared" si="21"/>
        <v>0</v>
      </c>
      <c r="GE11" s="244">
        <f t="shared" si="21"/>
        <v>0</v>
      </c>
      <c r="GF11" s="244">
        <f t="shared" si="21"/>
        <v>0</v>
      </c>
      <c r="GG11" s="244">
        <f t="shared" si="21"/>
        <v>0</v>
      </c>
      <c r="GH11" s="244">
        <f t="shared" si="21"/>
        <v>0</v>
      </c>
      <c r="GI11" s="244">
        <f t="shared" si="21"/>
        <v>0</v>
      </c>
      <c r="GJ11" s="244">
        <f t="shared" si="21"/>
        <v>0</v>
      </c>
      <c r="GK11" s="244">
        <f t="shared" si="21"/>
        <v>0</v>
      </c>
      <c r="GL11" s="244">
        <f t="shared" si="21"/>
        <v>0</v>
      </c>
      <c r="GM11" s="244">
        <f t="shared" si="21"/>
        <v>0</v>
      </c>
      <c r="GN11" s="244">
        <f t="shared" si="21"/>
        <v>0</v>
      </c>
      <c r="GO11" s="244">
        <f t="shared" si="21"/>
        <v>0</v>
      </c>
      <c r="GP11" s="244">
        <f t="shared" si="21"/>
        <v>0</v>
      </c>
      <c r="GQ11" s="244">
        <f t="shared" si="21"/>
        <v>0</v>
      </c>
      <c r="GR11" s="244">
        <f t="shared" si="21"/>
        <v>0</v>
      </c>
      <c r="GS11" s="244">
        <f t="shared" si="21"/>
        <v>0</v>
      </c>
      <c r="GT11" s="244">
        <f t="shared" si="21"/>
        <v>0</v>
      </c>
      <c r="GU11" s="244">
        <f t="shared" si="21"/>
        <v>0</v>
      </c>
      <c r="GV11" s="244">
        <f t="shared" si="21"/>
        <v>0</v>
      </c>
      <c r="GW11" s="244">
        <f t="shared" si="21"/>
        <v>0</v>
      </c>
      <c r="GX11" s="244">
        <f t="shared" si="21"/>
        <v>0</v>
      </c>
      <c r="GY11" s="244">
        <f t="shared" si="21"/>
        <v>0</v>
      </c>
      <c r="GZ11" s="244">
        <f t="shared" si="21"/>
        <v>0</v>
      </c>
      <c r="HA11" s="244">
        <f t="shared" si="21"/>
        <v>0</v>
      </c>
      <c r="HB11" s="244">
        <f t="shared" si="21"/>
        <v>0</v>
      </c>
      <c r="HC11" s="244">
        <f t="shared" si="21"/>
        <v>0</v>
      </c>
      <c r="HD11" s="244">
        <f t="shared" si="21"/>
        <v>0</v>
      </c>
      <c r="HE11" s="244">
        <f t="shared" si="21"/>
        <v>0</v>
      </c>
      <c r="HF11" s="244">
        <f t="shared" si="21"/>
        <v>0</v>
      </c>
      <c r="HG11" s="244">
        <f t="shared" si="21"/>
        <v>0</v>
      </c>
      <c r="HH11" s="244">
        <f t="shared" si="21"/>
        <v>0</v>
      </c>
      <c r="HI11" s="244">
        <f t="shared" si="21"/>
        <v>0</v>
      </c>
      <c r="HJ11" s="244">
        <f t="shared" si="21"/>
        <v>0</v>
      </c>
      <c r="HK11" s="244">
        <f t="shared" si="21"/>
        <v>0</v>
      </c>
      <c r="HL11" s="244">
        <f t="shared" si="21"/>
        <v>0</v>
      </c>
      <c r="HM11" s="244">
        <f t="shared" si="21"/>
        <v>0</v>
      </c>
      <c r="HN11" s="244">
        <f t="shared" si="21"/>
        <v>0</v>
      </c>
      <c r="HO11" s="244">
        <f t="shared" si="21"/>
        <v>0</v>
      </c>
      <c r="HP11" s="244">
        <f t="shared" si="21"/>
        <v>0</v>
      </c>
      <c r="HQ11" s="244">
        <f t="shared" si="21"/>
        <v>0</v>
      </c>
      <c r="HR11" s="244">
        <f t="shared" si="21"/>
        <v>0</v>
      </c>
      <c r="HS11" s="244">
        <f t="shared" si="21"/>
        <v>0</v>
      </c>
      <c r="HT11" s="244">
        <f t="shared" si="21"/>
        <v>0</v>
      </c>
      <c r="HU11" s="244">
        <f t="shared" si="21"/>
        <v>0</v>
      </c>
      <c r="HV11" s="244">
        <f t="shared" si="21"/>
        <v>0</v>
      </c>
      <c r="HW11" s="244">
        <f t="shared" si="21"/>
        <v>0</v>
      </c>
      <c r="HX11" s="244">
        <f t="shared" si="21"/>
        <v>0</v>
      </c>
      <c r="HY11" s="244">
        <f t="shared" si="21"/>
        <v>0</v>
      </c>
      <c r="HZ11" s="244">
        <f t="shared" si="21"/>
        <v>0</v>
      </c>
      <c r="IA11" s="244">
        <f t="shared" ref="IA11:IK11" si="22">+IF(MONTH(IA9)=5,IF($B11&gt;IA$6,0,IF($B11=IA$6,$F11,IF($B11+$H11=IA$6,-$F11*$H$7*6,IF($B11+$H11&gt;IA$6,-$F11*$H$7,0)))),0)</f>
        <v>0</v>
      </c>
      <c r="IB11" s="244">
        <f t="shared" si="22"/>
        <v>0</v>
      </c>
      <c r="IC11" s="244">
        <f t="shared" si="22"/>
        <v>0</v>
      </c>
      <c r="ID11" s="244">
        <f t="shared" si="22"/>
        <v>0</v>
      </c>
      <c r="IE11" s="244">
        <f t="shared" si="22"/>
        <v>0</v>
      </c>
      <c r="IF11" s="244">
        <f t="shared" si="22"/>
        <v>0</v>
      </c>
      <c r="IG11" s="244">
        <f t="shared" si="22"/>
        <v>0</v>
      </c>
      <c r="IH11" s="244">
        <f t="shared" si="22"/>
        <v>0</v>
      </c>
      <c r="II11" s="244">
        <f t="shared" si="22"/>
        <v>0</v>
      </c>
      <c r="IJ11" s="244">
        <f t="shared" si="22"/>
        <v>0</v>
      </c>
      <c r="IK11" s="244">
        <f t="shared" si="22"/>
        <v>0</v>
      </c>
    </row>
    <row r="12" spans="2:245" s="219" customFormat="1" ht="13.5" x14ac:dyDescent="0.3">
      <c r="B12" s="363">
        <f>C12-2019</f>
        <v>4</v>
      </c>
      <c r="C12" s="362">
        <f>C10+H10</f>
        <v>2023</v>
      </c>
      <c r="D12" s="228" t="s">
        <v>896</v>
      </c>
      <c r="E12" s="233" t="s">
        <v>897</v>
      </c>
      <c r="F12" s="2245">
        <f>F10*56%</f>
        <v>36680000</v>
      </c>
      <c r="G12" s="230">
        <f>시나리오분석!$I$19</f>
        <v>1.47E-2</v>
      </c>
      <c r="H12" s="361">
        <f>시나리오분석!$I$21</f>
        <v>5</v>
      </c>
      <c r="I12" s="234" t="s">
        <v>275</v>
      </c>
      <c r="J12" s="221"/>
      <c r="K12" s="239" t="str">
        <f>E12</f>
        <v>J/V 최초 차입금(재금융)</v>
      </c>
      <c r="L12" s="227"/>
      <c r="M12" s="1094">
        <f t="shared" si="18"/>
        <v>0</v>
      </c>
      <c r="N12" s="1094">
        <f t="shared" si="12"/>
        <v>0</v>
      </c>
      <c r="O12" s="1094">
        <f t="shared" si="12"/>
        <v>0</v>
      </c>
      <c r="P12" s="1094">
        <f t="shared" si="12"/>
        <v>0</v>
      </c>
      <c r="Q12" s="1094">
        <f t="shared" si="12"/>
        <v>36680000</v>
      </c>
      <c r="R12" s="1369">
        <f t="shared" si="12"/>
        <v>-3668000</v>
      </c>
      <c r="S12" s="1369">
        <f t="shared" si="12"/>
        <v>-3668000</v>
      </c>
      <c r="T12" s="1094">
        <f t="shared" si="12"/>
        <v>-3668000</v>
      </c>
      <c r="U12" s="1094">
        <f t="shared" si="12"/>
        <v>-3668000</v>
      </c>
      <c r="V12" s="1369">
        <f t="shared" si="12"/>
        <v>-22008000</v>
      </c>
      <c r="W12" s="1094">
        <f t="shared" si="12"/>
        <v>0</v>
      </c>
      <c r="X12" s="1094">
        <f t="shared" si="12"/>
        <v>0</v>
      </c>
      <c r="Y12" s="1094">
        <f t="shared" si="12"/>
        <v>0</v>
      </c>
      <c r="Z12" s="1094">
        <f t="shared" si="12"/>
        <v>0</v>
      </c>
      <c r="AA12" s="1094">
        <f t="shared" si="12"/>
        <v>0</v>
      </c>
      <c r="AB12" s="1094">
        <f t="shared" si="12"/>
        <v>0</v>
      </c>
      <c r="AC12" s="1094">
        <f t="shared" si="12"/>
        <v>0</v>
      </c>
      <c r="AD12" s="1094">
        <f t="shared" si="13"/>
        <v>0</v>
      </c>
      <c r="AE12" s="1370">
        <f t="shared" si="13"/>
        <v>0</v>
      </c>
      <c r="AF12" s="221"/>
      <c r="AG12" s="221"/>
      <c r="AH12" s="221"/>
      <c r="AI12" s="239" t="s">
        <v>1282</v>
      </c>
      <c r="AJ12" s="758"/>
      <c r="AK12" s="758"/>
      <c r="AL12" s="758"/>
      <c r="AM12" s="758"/>
      <c r="AN12" s="758"/>
      <c r="AO12" s="758"/>
      <c r="AP12" s="245">
        <f>+IF(MONTH(AP9)=5,IF(시나리오분석!$H$20=Case!$B$77,IF($B12&gt;AP$6,0,IF($B12=AP$6,$F12,IF($B12+$H12=AP$6,-$F12*$H$7*6,IF($B12+$H12&gt;AP$6,-$F12*$H$7,0)))),0),0)</f>
        <v>0</v>
      </c>
      <c r="AQ12" s="245">
        <f>+IF(MONTH(AQ9)=5,IF(시나리오분석!$H$20=Case!$B$77,IF($B12&gt;AQ$6,0,IF($B12=AQ$6,$F12,IF($B12+$H12=AQ$6,-$F12*$H$7*6,IF($B12+$H12&gt;AQ$6,-$F12*$H$7,0)))),0),0)</f>
        <v>0</v>
      </c>
      <c r="AR12" s="245">
        <f>+IF(MONTH(AR9)=5,IF(시나리오분석!$H$20=Case!$B$77,IF($B12&gt;AR$6,0,IF($B12=AR$6,$F12,IF($B12+$H12=AR$6,-$F12*$H$7*6,IF($B12+$H12&gt;AR$6,-$F12*$H$7,0)))),0),0)</f>
        <v>0</v>
      </c>
      <c r="AS12" s="245">
        <f>+IF(MONTH(AS9)=5,IF(시나리오분석!$H$20=Case!$B$77,IF($B12&gt;AS$6,0,IF($B12=AS$6,$F12,IF($B12+$H12=AS$6,-$F12*$H$7*6,IF($B12+$H12&gt;AS$6,-$F12*$H$7,0)))),0),0)</f>
        <v>0</v>
      </c>
      <c r="AT12" s="245">
        <f>+IF(MONTH(AT9)=5,IF(시나리오분석!$H$20=Case!$B$77,IF($B12&gt;AT$6,0,IF($B12=AT$6,$F12,IF($B12+$H12=AT$6,-$F12*$H$7*6,IF($B12+$H12&gt;AT$6,-$F12*$H$7,0)))),0),0)</f>
        <v>0</v>
      </c>
      <c r="AU12" s="245">
        <f>+IF(MONTH(AU9)=5,IF(시나리오분석!$H$20=Case!$B$77,IF($B12&gt;AU$6,0,IF($B12=AU$6,$F12,IF($B12+$H12=AU$6,-$F12*$H$7*6,IF($B12+$H12&gt;AU$6,-$F12*$H$7,0)))),0),0)</f>
        <v>0</v>
      </c>
      <c r="AV12" s="245">
        <f>+IF(MONTH(AV9)=5,IF(시나리오분석!$H$20=Case!$B$77,IF($B12&gt;AV$6,0,IF($B12=AV$6,$F12,IF($B12+$H12=AV$6,-$F12*$H$7*6,IF($B12+$H12&gt;AV$6,-$F12*$H$7,0)))),0),0)</f>
        <v>0</v>
      </c>
      <c r="AW12" s="245">
        <f>+IF(MONTH(AW9)=5,IF(시나리오분석!$H$20=Case!$B$77,IF($B12&gt;AW$6,0,IF($B12=AW$6,$F12,IF($B12+$H12=AW$6,-$F12*$H$7*6,IF($B12+$H12&gt;AW$6,-$F12*$H$7,0)))),0),0)</f>
        <v>0</v>
      </c>
      <c r="AX12" s="245">
        <f>+IF(MONTH(AX9)=5,IF(시나리오분석!$H$20=Case!$B$77,IF($B12&gt;AX$6,0,IF($B12=AX$6,$F12,IF($B12+$H12=AX$6,-$F12*$H$7*6,IF($B12+$H12&gt;AX$6,-$F12*$H$7,0)))),0),0)</f>
        <v>0</v>
      </c>
      <c r="AY12" s="245">
        <f>+IF(MONTH(AY9)=5,IF(시나리오분석!$H$20=Case!$B$77,IF($B12&gt;AY$6,0,IF($B12=AY$6,$F12,IF($B12+$H12=AY$6,-$F12*$H$7*6,IF($B12+$H12&gt;AY$6,-$F12*$H$7,0)))),0),0)</f>
        <v>0</v>
      </c>
      <c r="AZ12" s="245">
        <f>+IF(MONTH(AZ9)=5,IF(시나리오분석!$H$20=Case!$B$77,IF($B12&gt;AZ$6,0,IF($B12=AZ$6,$F12,IF($B12+$H12=AZ$6,-$F12*$H$7*6,IF($B12+$H12&gt;AZ$6,-$F12*$H$7,0)))),0),0)</f>
        <v>0</v>
      </c>
      <c r="BA12" s="245">
        <f>+IF(MONTH(BA9)=5,IF(시나리오분석!$H$20=Case!$B$77,IF($B12&gt;BA$6,0,IF($B12=BA$6,$F12,IF($B12+$H12=BA$6,-$F12*$H$7*6,IF($B12+$H12&gt;BA$6,-$F12*$H$7,0)))),0),0)</f>
        <v>0</v>
      </c>
      <c r="BB12" s="245">
        <f>+IF(MONTH(BB9)=5,IF(시나리오분석!$H$20=Case!$B$77,IF($B12&gt;BB$6,0,IF($B12=BB$6,$F12,IF($B12+$H12=BB$6,-$F12*$H$7*6,IF($B12+$H12&gt;BB$6,-$F12*$H$7,0)))),0),0)</f>
        <v>0</v>
      </c>
      <c r="BC12" s="245">
        <f>+IF(MONTH(BC9)=5,IF(시나리오분석!$H$20=Case!$B$77,IF($B12&gt;BC$6,0,IF($B12=BC$6,$F12,IF($B12+$H12=BC$6,-$F12*$H$7*6,IF($B12+$H12&gt;BC$6,-$F12*$H$7,0)))),0),0)</f>
        <v>0</v>
      </c>
      <c r="BD12" s="245">
        <f>+IF(MONTH(BD9)=5,IF(시나리오분석!$H$20=Case!$B$77,IF($B12&gt;BD$6,0,IF($B12=BD$6,$F12,IF($B12+$H12=BD$6,-$F12*$H$7*6,IF($B12+$H12&gt;BD$6,-$F12*$H$7,0)))),0),0)</f>
        <v>0</v>
      </c>
      <c r="BE12" s="245">
        <f>+IF(MONTH(BE9)=5,IF(시나리오분석!$H$20=Case!$B$77,IF($B12&gt;BE$6,0,IF($B12=BE$6,$F12,IF($B12+$H12=BE$6,-$F12*$H$7*6,IF($B12+$H12&gt;BE$6,-$F12*$H$7,0)))),0),0)</f>
        <v>0</v>
      </c>
      <c r="BF12" s="245">
        <f>+IF(MONTH(BF9)=5,IF(시나리오분석!$H$20=Case!$B$77,IF($B12&gt;BF$6,0,IF($B12=BF$6,$F12,IF($B12+$H12=BF$6,-$F12*$H$7*6,IF($B12+$H12&gt;BF$6,-$F12*$H$7,0)))),0),0)</f>
        <v>0</v>
      </c>
      <c r="BG12" s="245">
        <f>+IF(MONTH(BG9)=5,IF(시나리오분석!$H$20=Case!$B$77,IF($B12&gt;BG$6,0,IF($B12=BG$6,$F12,IF($B12+$H12=BG$6,-$F12*$H$7*6,IF($B12+$H12&gt;BG$6,-$F12*$H$7,0)))),0),0)</f>
        <v>0</v>
      </c>
      <c r="BH12" s="245">
        <f>+IF(MONTH(BH9)=5,IF(시나리오분석!$H$20=Case!$B$77,IF($B12&gt;BH$6,0,IF($B12=BH$6,$F12,IF($B12+$H12=BH$6,-$F12*$H$7*6,IF($B12+$H12&gt;BH$6,-$F12*$H$7,0)))),0),0)</f>
        <v>0</v>
      </c>
      <c r="BI12" s="245">
        <f>+IF(MONTH(BI9)=5,IF(시나리오분석!$H$20=Case!$B$77,IF($B12&gt;BI$6,0,IF($B12=BI$6,$F12,IF($B12+$H12=BI$6,-$F12*$H$7*6,IF($B12+$H12&gt;BI$6,-$F12*$H$7,0)))),0),0)</f>
        <v>0</v>
      </c>
      <c r="BJ12" s="245">
        <f>+IF(MONTH(BJ9)=5,IF(시나리오분석!$H$20=Case!$B$77,IF($B12&gt;BJ$6,0,IF($B12=BJ$6,$F12,IF($B12+$H12=BJ$6,-$F12*$H$7*6,IF($B12+$H12&gt;BJ$6,-$F12*$H$7,0)))),0),0)</f>
        <v>0</v>
      </c>
      <c r="BK12" s="245">
        <f>+IF(MONTH(BK9)=5,IF(시나리오분석!$H$20=Case!$B$77,IF($B12&gt;BK$6,0,IF($B12=BK$6,$F12,IF($B12+$H12=BK$6,-$F12*$H$7*6,IF($B12+$H12&gt;BK$6,-$F12*$H$7,0)))),0),0)</f>
        <v>0</v>
      </c>
      <c r="BL12" s="245">
        <f>+IF(MONTH(BL9)=5,IF(시나리오분석!$H$20=Case!$B$77,IF($B12&gt;BL$6,0,IF($B12=BL$6,$F12,IF($B12+$H12=BL$6,-$F12*$H$7*6,IF($B12+$H12&gt;BL$6,-$F12*$H$7,0)))),0),0)</f>
        <v>0</v>
      </c>
      <c r="BM12" s="245">
        <f>+IF(MONTH(BM9)=5,IF(시나리오분석!$H$20=Case!$B$77,IF($B12&gt;BM$6,0,IF($B12=BM$6,$F12,IF($B12+$H12=BM$6,-$F12*$H$7*6,IF($B12+$H12&gt;BM$6,-$F12*$H$7,0)))),0),0)</f>
        <v>0</v>
      </c>
      <c r="BN12" s="245">
        <f>+IF(MONTH(BN9)=5,IF(시나리오분석!$H$20=Case!$B$77,IF($B12&gt;BN$6,0,IF($B12=BN$6,$F12,IF($B12+$H12=BN$6,-$F12*$H$7*6,IF($B12+$H12&gt;BN$6,-$F12*$H$7,0)))),0),0)</f>
        <v>0</v>
      </c>
      <c r="BO12" s="245">
        <f>+IF(MONTH(BO9)=5,IF(시나리오분석!$H$20=Case!$B$77,IF($B12&gt;BO$6,0,IF($B12=BO$6,$F12,IF($B12+$H12=BO$6,-$F12*$H$7*6,IF($B12+$H12&gt;BO$6,-$F12*$H$7,0)))),0),0)</f>
        <v>0</v>
      </c>
      <c r="BP12" s="245">
        <f>+IF(MONTH(BP9)=5,IF(시나리오분석!$H$20=Case!$B$77,IF($B12&gt;BP$6,0,IF($B12=BP$6,$F12,IF($B12+$H12=BP$6,-$F12*$H$7*6,IF($B12+$H12&gt;BP$6,-$F12*$H$7,0)))),0),0)</f>
        <v>0</v>
      </c>
      <c r="BQ12" s="245">
        <f>+IF(MONTH(BQ9)=5,IF(시나리오분석!$H$20=Case!$B$77,IF($B12&gt;BQ$6,0,IF($B12=BQ$6,$F12,IF($B12+$H12=BQ$6,-$F12*$H$7*6,IF($B12+$H12&gt;BQ$6,-$F12*$H$7,0)))),0),0)</f>
        <v>0</v>
      </c>
      <c r="BR12" s="245">
        <f>+IF(MONTH(BR9)=5,IF(시나리오분석!$H$20=Case!$B$77,IF($B12&gt;BR$6,0,IF($B12=BR$6,$F12,IF($B12+$H12=BR$6,-$F12*$H$7*6,IF($B12+$H12&gt;BR$6,-$F12*$H$7,0)))),0),0)</f>
        <v>0</v>
      </c>
      <c r="BS12" s="245">
        <f>+IF(MONTH(BS9)=5,IF(시나리오분석!$H$20=Case!$B$77,IF($B12&gt;BS$6,0,IF($B12=BS$6,$F12,IF($B12+$H12=BS$6,-$F12*$H$7*6,IF($B12+$H12&gt;BS$6,-$F12*$H$7,0)))),0),0)</f>
        <v>0</v>
      </c>
      <c r="BT12" s="245">
        <f>+IF(MONTH(BT9)=5,IF(시나리오분석!$H$20=Case!$B$77,IF($B12&gt;BT$6,0,IF($B12=BT$6,$F12,IF($B12+$H12=BT$6,-$F12*$H$7*6,IF($B12+$H12&gt;BT$6,-$F12*$H$7,0)))),0),0)</f>
        <v>0</v>
      </c>
      <c r="BU12" s="245">
        <f>+IF(MONTH(BU9)=5,IF(시나리오분석!$H$20=Case!$B$77,IF($B12&gt;BU$6,0,IF($B12=BU$6,$F12,IF($B12+$H12=BU$6,-$F12*$H$7*6,IF($B12+$H12&gt;BU$6,-$F12*$H$7,0)))),0),0)</f>
        <v>0</v>
      </c>
      <c r="BV12" s="245">
        <f>+IF(MONTH(BV9)=5,IF(시나리오분석!$H$20=Case!$B$77,IF($B12&gt;BV$6,0,IF($B12=BV$6,$F12,IF($B12+$H12=BV$6,-$F12*$H$7*6,IF($B12+$H12&gt;BV$6,-$F12*$H$7,0)))),0),0)</f>
        <v>0</v>
      </c>
      <c r="BW12" s="245">
        <f>+IF(MONTH(BW9)=5,IF(시나리오분석!$H$20=Case!$B$77,IF($B12&gt;BW$6,0,IF($B12=BW$6,$F12,IF($B12+$H12=BW$6,-$F12*$H$7*6,IF($B12+$H12&gt;BW$6,-$F12*$H$7,0)))),0),0)</f>
        <v>0</v>
      </c>
      <c r="BX12" s="245">
        <f>+IF(MONTH(BX9)=5,IF(시나리오분석!$H$20=Case!$B$77,IF($B12&gt;BX$6,0,IF($B12=BX$6,$F12,IF($B12+$H12=BX$6,-$F12*$H$7*6,IF($B12+$H12&gt;BX$6,-$F12*$H$7,0)))),0),0)</f>
        <v>0</v>
      </c>
      <c r="BY12" s="245">
        <f>+IF(MONTH(BY9)=5,IF(시나리오분석!$H$20=Case!$B$77,IF($B12&gt;BY$6,0,IF($B12=BY$6,$F12,IF($B12+$H12=BY$6,-$F12*$H$7*6,IF($B12+$H12&gt;BY$6,-$F12*$H$7,0)))),0),0)</f>
        <v>36680000</v>
      </c>
      <c r="BZ12" s="245">
        <f>+IF(MONTH(BZ9)=5,IF(시나리오분석!$H$20=Case!$B$77,IF($B12&gt;BZ$6,0,IF($B12=BZ$6,$F12,IF($B12+$H12=BZ$6,-$F12*$H$7*6,IF($B12+$H12&gt;BZ$6,-$F12*$H$7,0)))),0),0)</f>
        <v>0</v>
      </c>
      <c r="CA12" s="245">
        <f>+IF(MONTH(CA9)=5,IF(시나리오분석!$H$20=Case!$B$77,IF($B12&gt;CA$6,0,IF($B12=CA$6,$F12,IF($B12+$H12=CA$6,-$F12*$H$7*6,IF($B12+$H12&gt;CA$6,-$F12*$H$7,0)))),0),0)</f>
        <v>0</v>
      </c>
      <c r="CB12" s="245">
        <f>+IF(MONTH(CB9)=5,IF(시나리오분석!$H$20=Case!$B$77,IF($B12&gt;CB$6,0,IF($B12=CB$6,$F12,IF($B12+$H12=CB$6,-$F12*$H$7*6,IF($B12+$H12&gt;CB$6,-$F12*$H$7,0)))),0),0)</f>
        <v>0</v>
      </c>
      <c r="CC12" s="245">
        <f>+IF(MONTH(CC9)=5,IF(시나리오분석!$H$20=Case!$B$77,IF($B12&gt;CC$6,0,IF($B12=CC$6,$F12,IF($B12+$H12=CC$6,-$F12*$H$7*6,IF($B12+$H12&gt;CC$6,-$F12*$H$7,0)))),0),0)</f>
        <v>0</v>
      </c>
      <c r="CD12" s="245">
        <f>+IF(MONTH(CD9)=5,IF(시나리오분석!$H$20=Case!$B$77,IF($B12&gt;CD$6,0,IF($B12=CD$6,$F12,IF($B12+$H12=CD$6,-$F12*$H$7*6,IF($B12+$H12&gt;CD$6,-$F12*$H$7,0)))),0),0)</f>
        <v>0</v>
      </c>
      <c r="CE12" s="245">
        <f>+IF(MONTH(CE9)=5,IF(시나리오분석!$H$20=Case!$B$77,IF($B12&gt;CE$6,0,IF($B12=CE$6,$F12,IF($B12+$H12=CE$6,-$F12*$H$7*6,IF($B12+$H12&gt;CE$6,-$F12*$H$7,0)))),0),0)</f>
        <v>0</v>
      </c>
      <c r="CF12" s="245">
        <f>+IF(MONTH(CF9)=5,IF(시나리오분석!$H$20=Case!$B$77,IF($B12&gt;CF$6,0,IF($B12=CF$6,$F12,IF($B12+$H12=CF$6,-$F12*$H$7*6,IF($B12+$H12&gt;CF$6,-$F12*$H$7,0)))),0),0)</f>
        <v>0</v>
      </c>
      <c r="CG12" s="245">
        <f>+IF(MONTH(CG9)=5,IF(시나리오분석!$H$20=Case!$B$77,IF($B12&gt;CG$6,0,IF($B12=CG$6,$F12,IF($B12+$H12=CG$6,-$F12*$H$7*6,IF($B12+$H12&gt;CG$6,-$F12*$H$7,0)))),0),0)</f>
        <v>0</v>
      </c>
      <c r="CH12" s="245">
        <f>+IF(MONTH(CH9)=5,IF(시나리오분석!$H$20=Case!$B$77,IF($B12&gt;CH$6,0,IF($B12=CH$6,$F12,IF($B12+$H12=CH$6,-$F12*$H$7*6,IF($B12+$H12&gt;CH$6,-$F12*$H$7,0)))),0),0)</f>
        <v>0</v>
      </c>
      <c r="CI12" s="245">
        <f>+IF(MONTH(CI9)=5,IF(시나리오분석!$H$20=Case!$B$77,IF($B12&gt;CI$6,0,IF($B12=CI$6,$F12,IF($B12+$H12=CI$6,-$F12*$H$7*6,IF($B12+$H12&gt;CI$6,-$F12*$H$7,0)))),0),0)</f>
        <v>0</v>
      </c>
      <c r="CJ12" s="245">
        <f>+IF(MONTH(CJ9)=5,IF(시나리오분석!$H$20=Case!$B$77,IF($B12&gt;CJ$6,0,IF($B12=CJ$6,$F12,IF($B12+$H12=CJ$6,-$F12*$H$7*6,IF($B12+$H12&gt;CJ$6,-$F12*$H$7,0)))),0),0)</f>
        <v>0</v>
      </c>
      <c r="CK12" s="245">
        <f>+IF(MONTH(CK9)=5,IF(시나리오분석!$H$20=Case!$B$77,IF($B12&gt;CK$6,0,IF($B12=CK$6,$F12,IF($B12+$H12=CK$6,-$F12*$H$7*6,IF($B12+$H12&gt;CK$6,-$F12*$H$7,0)))),0),0)</f>
        <v>-3668000</v>
      </c>
      <c r="CL12" s="245">
        <f>+IF(MONTH(CL9)=5,IF(시나리오분석!$H$20=Case!$B$77,IF($B12&gt;CL$6,0,IF($B12=CL$6,$F12,IF($B12+$H12=CL$6,-$F12*$H$7*6,IF($B12+$H12&gt;CL$6,-$F12*$H$7,0)))),0),0)</f>
        <v>0</v>
      </c>
      <c r="CM12" s="245">
        <f>+IF(MONTH(CM9)=5,IF(시나리오분석!$H$20=Case!$B$77,IF($B12&gt;CM$6,0,IF($B12=CM$6,$F12,IF($B12+$H12=CM$6,-$F12*$H$7*6,IF($B12+$H12&gt;CM$6,-$F12*$H$7,0)))),0),0)</f>
        <v>0</v>
      </c>
      <c r="CN12" s="245">
        <f>+IF(MONTH(CN9)=5,IF(시나리오분석!$H$20=Case!$B$77,IF($B12&gt;CN$6,0,IF($B12=CN$6,$F12,IF($B12+$H12=CN$6,-$F12*$H$7*6,IF($B12+$H12&gt;CN$6,-$F12*$H$7,0)))),0),0)</f>
        <v>0</v>
      </c>
      <c r="CO12" s="245">
        <f>+IF(MONTH(CO9)=5,IF(시나리오분석!$H$20=Case!$B$77,IF($B12&gt;CO$6,0,IF($B12=CO$6,$F12,IF($B12+$H12=CO$6,-$F12*$H$7*6,IF($B12+$H12&gt;CO$6,-$F12*$H$7,0)))),0),0)</f>
        <v>0</v>
      </c>
      <c r="CP12" s="245">
        <f>+IF(MONTH(CP9)=5,IF(시나리오분석!$H$20=Case!$B$77,IF($B12&gt;CP$6,0,IF($B12=CP$6,$F12,IF($B12+$H12=CP$6,-$F12*$H$7*6,IF($B12+$H12&gt;CP$6,-$F12*$H$7,0)))),0),0)</f>
        <v>0</v>
      </c>
      <c r="CQ12" s="245">
        <f>+IF(MONTH(CQ9)=5,IF(시나리오분석!$H$20=Case!$B$77,IF($B12&gt;CQ$6,0,IF($B12=CQ$6,$F12,IF($B12+$H12=CQ$6,-$F12*$H$7*6,IF($B12+$H12&gt;CQ$6,-$F12*$H$7,0)))),0),0)</f>
        <v>0</v>
      </c>
      <c r="CR12" s="245">
        <f>+IF(MONTH(CR9)=5,IF(시나리오분석!$H$20=Case!$B$77,IF($B12&gt;CR$6,0,IF($B12=CR$6,$F12,IF($B12+$H12=CR$6,-$F12*$H$7*6,IF($B12+$H12&gt;CR$6,-$F12*$H$7,0)))),0),0)</f>
        <v>0</v>
      </c>
      <c r="CS12" s="245">
        <f>+IF(MONTH(CS9)=5,IF(시나리오분석!$H$20=Case!$B$77,IF($B12&gt;CS$6,0,IF($B12=CS$6,$F12,IF($B12+$H12=CS$6,-$F12*$H$7*6,IF($B12+$H12&gt;CS$6,-$F12*$H$7,0)))),0),0)</f>
        <v>0</v>
      </c>
      <c r="CT12" s="245">
        <f>+IF(MONTH(CT9)=5,IF(시나리오분석!$H$20=Case!$B$77,IF($B12&gt;CT$6,0,IF($B12=CT$6,$F12,IF($B12+$H12=CT$6,-$F12*$H$7*6,IF($B12+$H12&gt;CT$6,-$F12*$H$7,0)))),0),0)</f>
        <v>0</v>
      </c>
      <c r="CU12" s="245">
        <f>+IF(MONTH(CU9)=5,IF(시나리오분석!$H$20=Case!$B$77,IF($B12&gt;CU$6,0,IF($B12=CU$6,$F12,IF($B12+$H12=CU$6,-$F12*$H$7*6,IF($B12+$H12&gt;CU$6,-$F12*$H$7,0)))),0),0)</f>
        <v>0</v>
      </c>
      <c r="CV12" s="245">
        <f>+IF(MONTH(CV9)=5,IF(시나리오분석!$H$20=Case!$B$77,IF($B12&gt;CV$6,0,IF($B12=CV$6,$F12,IF($B12+$H12=CV$6,-$F12*$H$7*6,IF($B12+$H12&gt;CV$6,-$F12*$H$7,0)))),0),0)</f>
        <v>0</v>
      </c>
      <c r="CW12" s="245">
        <f>+IF(MONTH(CW9)=5,IF(시나리오분석!$H$20=Case!$B$77,IF($B12&gt;CW$6,0,IF($B12=CW$6,$F12,IF($B12+$H12=CW$6,-$F12*$H$7*6,IF($B12+$H12&gt;CW$6,-$F12*$H$7,0)))),0),0)</f>
        <v>-3668000</v>
      </c>
      <c r="CX12" s="245">
        <f>+IF(MONTH(CX9)=5,IF(시나리오분석!$H$20=Case!$B$77,IF($B12&gt;CX$6,0,IF($B12=CX$6,$F12,IF($B12+$H12=CX$6,-$F12*$H$7*6,IF($B12+$H12&gt;CX$6,-$F12*$H$7,0)))),0),0)</f>
        <v>0</v>
      </c>
      <c r="CY12" s="245">
        <f>+IF(MONTH(CY9)=5,IF(시나리오분석!$H$20=Case!$B$77,IF($B12&gt;CY$6,0,IF($B12=CY$6,$F12,IF($B12+$H12=CY$6,-$F12*$H$7*6,IF($B12+$H12&gt;CY$6,-$F12*$H$7,0)))),0),0)</f>
        <v>0</v>
      </c>
      <c r="CZ12" s="245">
        <f>+IF(MONTH(CZ9)=5,IF(시나리오분석!$H$20=Case!$B$77,IF($B12&gt;CZ$6,0,IF($B12=CZ$6,$F12,IF($B12+$H12=CZ$6,-$F12*$H$7*6,IF($B12+$H12&gt;CZ$6,-$F12*$H$7,0)))),0),0)</f>
        <v>0</v>
      </c>
      <c r="DA12" s="245">
        <f>+IF(MONTH(DA9)=5,IF(시나리오분석!$H$20=Case!$B$77,IF($B12&gt;DA$6,0,IF($B12=DA$6,$F12,IF($B12+$H12=DA$6,-$F12*$H$7*6,IF($B12+$H12&gt;DA$6,-$F12*$H$7,0)))),0),0)</f>
        <v>0</v>
      </c>
      <c r="DB12" s="245">
        <f>+IF(MONTH(DB9)=5,IF(시나리오분석!$H$20=Case!$B$77,IF($B12&gt;DB$6,0,IF($B12=DB$6,$F12,IF($B12+$H12=DB$6,-$F12*$H$7*6,IF($B12+$H12&gt;DB$6,-$F12*$H$7,0)))),0),0)</f>
        <v>0</v>
      </c>
      <c r="DC12" s="245">
        <f>+IF(MONTH(DC9)=5,IF(시나리오분석!$H$20=Case!$B$77,IF($B12&gt;DC$6,0,IF($B12=DC$6,$F12,IF($B12+$H12=DC$6,-$F12*$H$7*6,IF($B12+$H12&gt;DC$6,-$F12*$H$7,0)))),0),0)</f>
        <v>0</v>
      </c>
      <c r="DD12" s="245">
        <f>+IF(MONTH(DD9)=5,IF(시나리오분석!$H$20=Case!$B$77,IF($B12&gt;DD$6,0,IF($B12=DD$6,$F12,IF($B12+$H12=DD$6,-$F12*$H$7*6,IF($B12+$H12&gt;DD$6,-$F12*$H$7,0)))),0),0)</f>
        <v>0</v>
      </c>
      <c r="DE12" s="245">
        <f>+IF(MONTH(DE9)=5,IF(시나리오분석!$H$20=Case!$B$77,IF($B12&gt;DE$6,0,IF($B12=DE$6,$F12,IF($B12+$H12=DE$6,-$F12*$H$7*6,IF($B12+$H12&gt;DE$6,-$F12*$H$7,0)))),0),0)</f>
        <v>0</v>
      </c>
      <c r="DF12" s="245">
        <f>+IF(MONTH(DF9)=5,IF(시나리오분석!$H$20=Case!$B$77,IF($B12&gt;DF$6,0,IF($B12=DF$6,$F12,IF($B12+$H12=DF$6,-$F12*$H$7*6,IF($B12+$H12&gt;DF$6,-$F12*$H$7,0)))),0),0)</f>
        <v>0</v>
      </c>
      <c r="DG12" s="245">
        <f>+IF(MONTH(DG9)=5,IF(시나리오분석!$H$20=Case!$B$77,IF($B12&gt;DG$6,0,IF($B12=DG$6,$F12,IF($B12+$H12=DG$6,-$F12*$H$7*6,IF($B12+$H12&gt;DG$6,-$F12*$H$7,0)))),0),0)</f>
        <v>0</v>
      </c>
      <c r="DH12" s="245">
        <f>+IF(MONTH(DH9)=5,IF(시나리오분석!$H$20=Case!$B$77,IF($B12&gt;DH$6,0,IF($B12=DH$6,$F12,IF($B12+$H12=DH$6,-$F12*$H$7*6,IF($B12+$H12&gt;DH$6,-$F12*$H$7,0)))),0),0)</f>
        <v>0</v>
      </c>
      <c r="DI12" s="245">
        <f>+IF(MONTH(DI9)=5,IF(시나리오분석!$H$20=Case!$B$77,IF($B12&gt;DI$6,0,IF($B12=DI$6,$F12,IF($B12+$H12=DI$6,-$F12*$H$7*6,IF($B12+$H12&gt;DI$6,-$F12*$H$7,0)))),0),0)</f>
        <v>-3668000</v>
      </c>
      <c r="DJ12" s="245">
        <f>+IF(MONTH(DJ9)=5,IF(시나리오분석!$H$20=Case!$B$77,IF($B12&gt;DJ$6,0,IF($B12=DJ$6,$F12,IF($B12+$H12=DJ$6,-$F12*$H$7*6,IF($B12+$H12&gt;DJ$6,-$F12*$H$7,0)))),0),0)</f>
        <v>0</v>
      </c>
      <c r="DK12" s="245">
        <f>+IF(MONTH(DK9)=5,IF(시나리오분석!$H$20=Case!$B$77,IF($B12&gt;DK$6,0,IF($B12=DK$6,$F12,IF($B12+$H12=DK$6,-$F12*$H$7*6,IF($B12+$H12&gt;DK$6,-$F12*$H$7,0)))),0),0)</f>
        <v>0</v>
      </c>
      <c r="DL12" s="245">
        <f>+IF(MONTH(DL9)=5,IF(시나리오분석!$H$20=Case!$B$77,IF($B12&gt;DL$6,0,IF($B12=DL$6,$F12,IF($B12+$H12=DL$6,-$F12*$H$7*6,IF($B12+$H12&gt;DL$6,-$F12*$H$7,0)))),0),0)</f>
        <v>0</v>
      </c>
      <c r="DM12" s="245">
        <f>+IF(MONTH(DM9)=5,IF(시나리오분석!$H$20=Case!$B$77,IF($B12&gt;DM$6,0,IF($B12=DM$6,$F12,IF($B12+$H12=DM$6,-$F12*$H$7*6,IF($B12+$H12&gt;DM$6,-$F12*$H$7,0)))),0),0)</f>
        <v>0</v>
      </c>
      <c r="DN12" s="245">
        <f>+IF(MONTH(DN9)=5,IF(시나리오분석!$H$20=Case!$B$77,IF($B12&gt;DN$6,0,IF($B12=DN$6,$F12,IF($B12+$H12=DN$6,-$F12*$H$7*6,IF($B12+$H12&gt;DN$6,-$F12*$H$7,0)))),0),0)</f>
        <v>0</v>
      </c>
      <c r="DO12" s="245">
        <f>+IF(MONTH(DO9)=5,IF(시나리오분석!$H$20=Case!$B$77,IF($B12&gt;DO$6,0,IF($B12=DO$6,$F12,IF($B12+$H12=DO$6,-$F12*$H$7*6,IF($B12+$H12&gt;DO$6,-$F12*$H$7,0)))),0),0)</f>
        <v>0</v>
      </c>
      <c r="DP12" s="245">
        <f>+IF(MONTH(DP9)=5,IF(시나리오분석!$H$20=Case!$B$77,IF($B12&gt;DP$6,0,IF($B12=DP$6,$F12,IF($B12+$H12=DP$6,-$F12*$H$7*6,IF($B12+$H12&gt;DP$6,-$F12*$H$7,0)))),0),0)</f>
        <v>0</v>
      </c>
      <c r="DQ12" s="245">
        <f>+IF(MONTH(DQ9)=5,IF(시나리오분석!$H$20=Case!$B$77,IF($B12&gt;DQ$6,0,IF($B12=DQ$6,$F12,IF($B12+$H12=DQ$6,-$F12*$H$7*6,IF($B12+$H12&gt;DQ$6,-$F12*$H$7,0)))),0),0)</f>
        <v>0</v>
      </c>
      <c r="DR12" s="245">
        <f>+IF(MONTH(DR9)=5,IF(시나리오분석!$H$20=Case!$B$77,IF($B12&gt;DR$6,0,IF($B12=DR$6,$F12,IF($B12+$H12=DR$6,-$F12*$H$7*6,IF($B12+$H12&gt;DR$6,-$F12*$H$7,0)))),0),0)</f>
        <v>0</v>
      </c>
      <c r="DS12" s="245">
        <f>+IF(MONTH(DS9)=5,IF(시나리오분석!$H$20=Case!$B$77,IF($B12&gt;DS$6,0,IF($B12=DS$6,$F12,IF($B12+$H12=DS$6,-$F12*$H$7*6,IF($B12+$H12&gt;DS$6,-$F12*$H$7,0)))),0),0)</f>
        <v>0</v>
      </c>
      <c r="DT12" s="245">
        <f>+IF(MONTH(DT9)=5,IF(시나리오분석!$H$20=Case!$B$77,IF($B12&gt;DT$6,0,IF($B12=DT$6,$F12,IF($B12+$H12=DT$6,-$F12*$H$7*6,IF($B12+$H12&gt;DT$6,-$F12*$H$7,0)))),0),0)</f>
        <v>0</v>
      </c>
      <c r="DU12" s="245">
        <f>+IF(MONTH(DU9)=5,IF(시나리오분석!$H$20=Case!$B$77,IF($B12&gt;DU$6,0,IF($B12=DU$6,$F12,IF($B12+$H12=DU$6,-$F12*$H$7*6,IF($B12+$H12&gt;DU$6,-$F12*$H$7,0)))),0),0)</f>
        <v>-3668000</v>
      </c>
      <c r="DV12" s="245">
        <f>+IF(MONTH(DV9)=5,IF(시나리오분석!$H$20=Case!$B$77,IF($B12&gt;DV$6,0,IF($B12=DV$6,$F12,IF($B12+$H12=DV$6,-$F12*$H$7*6,IF($B12+$H12&gt;DV$6,-$F12*$H$7,0)))),0),0)</f>
        <v>0</v>
      </c>
      <c r="DW12" s="245">
        <f>+IF(MONTH(DW9)=5,IF(시나리오분석!$H$20=Case!$B$77,IF($B12&gt;DW$6,0,IF($B12=DW$6,$F12,IF($B12+$H12=DW$6,-$F12*$H$7*6,IF($B12+$H12&gt;DW$6,-$F12*$H$7,0)))),0),0)</f>
        <v>0</v>
      </c>
      <c r="DX12" s="245">
        <f>+IF(MONTH(DX9)=5,IF(시나리오분석!$H$20=Case!$B$77,IF($B12&gt;DX$6,0,IF($B12=DX$6,$F12,IF($B12+$H12=DX$6,-$F12*$H$7*6,IF($B12+$H12&gt;DX$6,-$F12*$H$7,0)))),0),0)</f>
        <v>0</v>
      </c>
      <c r="DY12" s="245">
        <f>+IF(MONTH(DY9)=5,IF(시나리오분석!$H$20=Case!$B$77,IF($B12&gt;DY$6,0,IF($B12=DY$6,$F12,IF($B12+$H12=DY$6,-$F12*$H$7*6,IF($B12+$H12&gt;DY$6,-$F12*$H$7,0)))),0),0)</f>
        <v>0</v>
      </c>
      <c r="DZ12" s="245">
        <f>+IF(MONTH(DZ9)=5,IF(시나리오분석!$H$20=Case!$B$77,IF($B12&gt;DZ$6,0,IF($B12=DZ$6,$F12,IF($B12+$H12=DZ$6,-$F12*$H$7*6,IF($B12+$H12&gt;DZ$6,-$F12*$H$7,0)))),0),0)</f>
        <v>0</v>
      </c>
      <c r="EA12" s="245">
        <f>+IF(MONTH(EA9)=5,IF(시나리오분석!$H$20=Case!$B$77,IF($B12&gt;EA$6,0,IF($B12=EA$6,$F12,IF($B12+$H12=EA$6,-$F12*$H$7*6,IF($B12+$H12&gt;EA$6,-$F12*$H$7,0)))),0),0)</f>
        <v>0</v>
      </c>
      <c r="EB12" s="245">
        <f>+IF(MONTH(EB9)=5,IF(시나리오분석!$H$20=Case!$B$77,IF($B12&gt;EB$6,0,IF($B12=EB$6,$F12,IF($B12+$H12=EB$6,-$F12*$H$7*6,IF($B12+$H12&gt;EB$6,-$F12*$H$7,0)))),0),0)</f>
        <v>0</v>
      </c>
      <c r="EC12" s="245">
        <f>+IF(MONTH(EC9)=5,IF(시나리오분석!$H$20=Case!$B$77,IF($B12&gt;EC$6,0,IF($B12=EC$6,$F12,IF($B12+$H12=EC$6,-$F12*$H$7*6,IF($B12+$H12&gt;EC$6,-$F12*$H$7,0)))),0),0)</f>
        <v>0</v>
      </c>
      <c r="ED12" s="245">
        <f>+IF(MONTH(ED9)=5,IF(시나리오분석!$H$20=Case!$B$77,IF($B12&gt;ED$6,0,IF($B12=ED$6,$F12,IF($B12+$H12=ED$6,-$F12*$H$7*6,IF($B12+$H12&gt;ED$6,-$F12*$H$7,0)))),0),0)</f>
        <v>0</v>
      </c>
      <c r="EE12" s="245">
        <f>+IF(MONTH(EE9)=5,IF(시나리오분석!$H$20=Case!$B$77,IF($B12&gt;EE$6,0,IF($B12=EE$6,$F12,IF($B12+$H12=EE$6,-$F12*$H$7*6,IF($B12+$H12&gt;EE$6,-$F12*$H$7,0)))),0),0)</f>
        <v>0</v>
      </c>
      <c r="EF12" s="245">
        <f>+IF(MONTH(EF9)=5,IF(시나리오분석!$H$20=Case!$B$77,IF($B12&gt;EF$6,0,IF($B12=EF$6,$F12,IF($B12+$H12=EF$6,-$F12*$H$7*6,IF($B12+$H12&gt;EF$6,-$F12*$H$7,0)))),0),0)</f>
        <v>0</v>
      </c>
      <c r="EG12" s="245">
        <f>+IF(MONTH(EG9)=5,IF(시나리오분석!$H$20=Case!$B$77,IF($B12&gt;EG$6,0,IF($B12=EG$6,$F12,IF($B12+$H12=EG$6,-$F12*$H$7*6,IF($B12+$H12&gt;EG$6,-$F12*$H$7,0)))),0),0)</f>
        <v>-22008000</v>
      </c>
      <c r="EH12" s="245">
        <f>+IF(MONTH(EH9)=5,IF(시나리오분석!$H$20=Case!$B$77,IF($B12&gt;EH$6,0,IF($B12=EH$6,$F12,IF($B12+$H12=EH$6,-$F12*$H$7*6,IF($B12+$H12&gt;EH$6,-$F12*$H$7,0)))),0),0)</f>
        <v>0</v>
      </c>
      <c r="EI12" s="245">
        <f>+IF(MONTH(EI9)=5,IF(시나리오분석!$H$20=Case!$B$77,IF($B12&gt;EI$6,0,IF($B12=EI$6,$F12,IF($B12+$H12=EI$6,-$F12*$H$7*6,IF($B12+$H12&gt;EI$6,-$F12*$H$7,0)))),0),0)</f>
        <v>0</v>
      </c>
      <c r="EJ12" s="245">
        <f>+IF(MONTH(EJ9)=5,IF(시나리오분석!$H$20=Case!$B$77,IF($B12&gt;EJ$6,0,IF($B12=EJ$6,$F12,IF($B12+$H12=EJ$6,-$F12*$H$7*6,IF($B12+$H12&gt;EJ$6,-$F12*$H$7,0)))),0),0)</f>
        <v>0</v>
      </c>
      <c r="EK12" s="245">
        <f>+IF(MONTH(EK9)=5,IF(시나리오분석!$H$20=Case!$B$77,IF($B12&gt;EK$6,0,IF($B12=EK$6,$F12,IF($B12+$H12=EK$6,-$F12*$H$7*6,IF($B12+$H12&gt;EK$6,-$F12*$H$7,0)))),0),0)</f>
        <v>0</v>
      </c>
      <c r="EL12" s="245">
        <f>+IF(MONTH(EL9)=5,IF(시나리오분석!$H$20=Case!$B$77,IF($B12&gt;EL$6,0,IF($B12=EL$6,$F12,IF($B12+$H12=EL$6,-$F12*$H$7*6,IF($B12+$H12&gt;EL$6,-$F12*$H$7,0)))),0),0)</f>
        <v>0</v>
      </c>
      <c r="EM12" s="245">
        <f>+IF(MONTH(EM9)=5,IF(시나리오분석!$H$20=Case!$B$77,IF($B12&gt;EM$6,0,IF($B12=EM$6,$F12,IF($B12+$H12=EM$6,-$F12*$H$7*6,IF($B12+$H12&gt;EM$6,-$F12*$H$7,0)))),0),0)</f>
        <v>0</v>
      </c>
      <c r="EN12" s="245">
        <f>+IF(MONTH(EN9)=5,IF(시나리오분석!$H$20=Case!$B$77,IF($B12&gt;EN$6,0,IF($B12=EN$6,$F12,IF($B12+$H12=EN$6,-$F12*$H$7*6,IF($B12+$H12&gt;EN$6,-$F12*$H$7,0)))),0),0)</f>
        <v>0</v>
      </c>
      <c r="EO12" s="245">
        <f>+IF(MONTH(EO9)=5,IF(시나리오분석!$H$20=Case!$B$77,IF($B12&gt;EO$6,0,IF($B12=EO$6,$F12,IF($B12+$H12=EO$6,-$F12*$H$7*6,IF($B12+$H12&gt;EO$6,-$F12*$H$7,0)))),0),0)</f>
        <v>0</v>
      </c>
      <c r="EP12" s="245">
        <f>+IF(MONTH(EP9)=5,IF(시나리오분석!$H$20=Case!$B$77,IF($B12&gt;EP$6,0,IF($B12=EP$6,$F12,IF($B12+$H12=EP$6,-$F12*$H$7*6,IF($B12+$H12&gt;EP$6,-$F12*$H$7,0)))),0),0)</f>
        <v>0</v>
      </c>
      <c r="EQ12" s="245">
        <f>+IF(MONTH(EQ9)=5,IF(시나리오분석!$H$20=Case!$B$77,IF($B12&gt;EQ$6,0,IF($B12=EQ$6,$F12,IF($B12+$H12=EQ$6,-$F12*$H$7*6,IF($B12+$H12&gt;EQ$6,-$F12*$H$7,0)))),0),0)</f>
        <v>0</v>
      </c>
      <c r="ER12" s="245">
        <f>+IF(MONTH(ER9)=5,IF(시나리오분석!$H$20=Case!$B$77,IF($B12&gt;ER$6,0,IF($B12=ER$6,$F12,IF($B12+$H12=ER$6,-$F12*$H$7*6,IF($B12+$H12&gt;ER$6,-$F12*$H$7,0)))),0),0)</f>
        <v>0</v>
      </c>
      <c r="ES12" s="245">
        <f>+IF(MONTH(ES9)=5,IF(시나리오분석!$H$20=Case!$B$77,IF($B12&gt;ES$6,0,IF($B12=ES$6,$F12,IF($B12+$H12=ES$6,-$F12*$H$7*6,IF($B12+$H12&gt;ES$6,-$F12*$H$7,0)))),0),0)</f>
        <v>0</v>
      </c>
      <c r="ET12" s="245">
        <f>+IF(MONTH(ET9)=5,IF(시나리오분석!$H$20=Case!$B$77,IF($B12&gt;ET$6,0,IF($B12=ET$6,$F12,IF($B12+$H12=ET$6,-$F12*$H$7*6,IF($B12+$H12&gt;ET$6,-$F12*$H$7,0)))),0),0)</f>
        <v>0</v>
      </c>
      <c r="EU12" s="245">
        <f>+IF(MONTH(EU9)=5,IF(시나리오분석!$H$20=Case!$B$77,IF($B12&gt;EU$6,0,IF($B12=EU$6,$F12,IF($B12+$H12=EU$6,-$F12*$H$7*6,IF($B12+$H12&gt;EU$6,-$F12*$H$7,0)))),0),0)</f>
        <v>0</v>
      </c>
      <c r="EV12" s="245">
        <f>+IF(MONTH(EV9)=5,IF(시나리오분석!$H$20=Case!$B$77,IF($B12&gt;EV$6,0,IF($B12=EV$6,$F12,IF($B12+$H12=EV$6,-$F12*$H$7*6,IF($B12+$H12&gt;EV$6,-$F12*$H$7,0)))),0),0)</f>
        <v>0</v>
      </c>
      <c r="EW12" s="245">
        <f>+IF(MONTH(EW9)=5,IF(시나리오분석!$H$20=Case!$B$77,IF($B12&gt;EW$6,0,IF($B12=EW$6,$F12,IF($B12+$H12=EW$6,-$F12*$H$7*6,IF($B12+$H12&gt;EW$6,-$F12*$H$7,0)))),0),0)</f>
        <v>0</v>
      </c>
      <c r="EX12" s="245">
        <f>+IF(MONTH(EX9)=5,IF(시나리오분석!$H$20=Case!$B$77,IF($B12&gt;EX$6,0,IF($B12=EX$6,$F12,IF($B12+$H12=EX$6,-$F12*$H$7*6,IF($B12+$H12&gt;EX$6,-$F12*$H$7,0)))),0),0)</f>
        <v>0</v>
      </c>
      <c r="EY12" s="245">
        <f>+IF(MONTH(EY9)=5,IF(시나리오분석!$H$20=Case!$B$77,IF($B12&gt;EY$6,0,IF($B12=EY$6,$F12,IF($B12+$H12=EY$6,-$F12*$H$7*6,IF($B12+$H12&gt;EY$6,-$F12*$H$7,0)))),0),0)</f>
        <v>0</v>
      </c>
      <c r="EZ12" s="245">
        <f>+IF(MONTH(EZ9)=5,IF(시나리오분석!$H$20=Case!$B$77,IF($B12&gt;EZ$6,0,IF($B12=EZ$6,$F12,IF($B12+$H12=EZ$6,-$F12*$H$7*6,IF($B12+$H12&gt;EZ$6,-$F12*$H$7,0)))),0),0)</f>
        <v>0</v>
      </c>
      <c r="FA12" s="245">
        <f>+IF(MONTH(FA9)=5,IF(시나리오분석!$H$20=Case!$B$77,IF($B12&gt;FA$6,0,IF($B12=FA$6,$F12,IF($B12+$H12=FA$6,-$F12*$H$7*6,IF($B12+$H12&gt;FA$6,-$F12*$H$7,0)))),0),0)</f>
        <v>0</v>
      </c>
      <c r="FB12" s="245">
        <f>+IF(MONTH(FB9)=5,IF(시나리오분석!$H$20=Case!$B$77,IF($B12&gt;FB$6,0,IF($B12=FB$6,$F12,IF($B12+$H12=FB$6,-$F12*$H$7*6,IF($B12+$H12&gt;FB$6,-$F12*$H$7,0)))),0),0)</f>
        <v>0</v>
      </c>
      <c r="FC12" s="245">
        <f>+IF(MONTH(FC9)=5,IF(시나리오분석!$H$20=Case!$B$77,IF($B12&gt;FC$6,0,IF($B12=FC$6,$F12,IF($B12+$H12=FC$6,-$F12*$H$7*6,IF($B12+$H12&gt;FC$6,-$F12*$H$7,0)))),0),0)</f>
        <v>0</v>
      </c>
      <c r="FD12" s="245">
        <f>+IF(MONTH(FD9)=5,IF(시나리오분석!$H$20=Case!$B$77,IF($B12&gt;FD$6,0,IF($B12=FD$6,$F12,IF($B12+$H12=FD$6,-$F12*$H$7*6,IF($B12+$H12&gt;FD$6,-$F12*$H$7,0)))),0),0)</f>
        <v>0</v>
      </c>
      <c r="FE12" s="245">
        <f>+IF(MONTH(FE9)=5,IF(시나리오분석!$H$20=Case!$B$77,IF($B12&gt;FE$6,0,IF($B12=FE$6,$F12,IF($B12+$H12=FE$6,-$F12*$H$7*6,IF($B12+$H12&gt;FE$6,-$F12*$H$7,0)))),0),0)</f>
        <v>0</v>
      </c>
      <c r="FF12" s="245">
        <f>+IF(MONTH(FF9)=5,IF(시나리오분석!$H$20=Case!$B$77,IF($B12&gt;FF$6,0,IF($B12=FF$6,$F12,IF($B12+$H12=FF$6,-$F12*$H$7*6,IF($B12+$H12&gt;FF$6,-$F12*$H$7,0)))),0),0)</f>
        <v>0</v>
      </c>
      <c r="FG12" s="245">
        <f>+IF(MONTH(FG9)=5,IF(시나리오분석!$H$20=Case!$B$77,IF($B12&gt;FG$6,0,IF($B12=FG$6,$F12,IF($B12+$H12=FG$6,-$F12*$H$7*6,IF($B12+$H12&gt;FG$6,-$F12*$H$7,0)))),0),0)</f>
        <v>0</v>
      </c>
      <c r="FH12" s="245">
        <f>+IF(MONTH(FH9)=5,IF(시나리오분석!$H$20=Case!$B$77,IF($B12&gt;FH$6,0,IF($B12=FH$6,$F12,IF($B12+$H12=FH$6,-$F12*$H$7*6,IF($B12+$H12&gt;FH$6,-$F12*$H$7,0)))),0),0)</f>
        <v>0</v>
      </c>
      <c r="FI12" s="245">
        <f>+IF(MONTH(FI9)=5,IF(시나리오분석!$H$20=Case!$B$77,IF($B12&gt;FI$6,0,IF($B12=FI$6,$F12,IF($B12+$H12=FI$6,-$F12*$H$7*6,IF($B12+$H12&gt;FI$6,-$F12*$H$7,0)))),0),0)</f>
        <v>0</v>
      </c>
      <c r="FJ12" s="245">
        <f>+IF(MONTH(FJ9)=5,IF(시나리오분석!$H$20=Case!$B$77,IF($B12&gt;FJ$6,0,IF($B12=FJ$6,$F12,IF($B12+$H12=FJ$6,-$F12*$H$7*6,IF($B12+$H12&gt;FJ$6,-$F12*$H$7,0)))),0),0)</f>
        <v>0</v>
      </c>
      <c r="FK12" s="245">
        <f>+IF(MONTH(FK9)=5,IF(시나리오분석!$H$20=Case!$B$77,IF($B12&gt;FK$6,0,IF($B12=FK$6,$F12,IF($B12+$H12=FK$6,-$F12*$H$7*6,IF($B12+$H12&gt;FK$6,-$F12*$H$7,0)))),0),0)</f>
        <v>0</v>
      </c>
      <c r="FL12" s="245">
        <f>+IF(MONTH(FL9)=5,IF(시나리오분석!$H$20=Case!$B$77,IF($B12&gt;FL$6,0,IF($B12=FL$6,$F12,IF($B12+$H12=FL$6,-$F12*$H$7*6,IF($B12+$H12&gt;FL$6,-$F12*$H$7,0)))),0),0)</f>
        <v>0</v>
      </c>
      <c r="FM12" s="245">
        <f>+IF(MONTH(FM9)=5,IF(시나리오분석!$H$20=Case!$B$77,IF($B12&gt;FM$6,0,IF($B12=FM$6,$F12,IF($B12+$H12=FM$6,-$F12*$H$7*6,IF($B12+$H12&gt;FM$6,-$F12*$H$7,0)))),0),0)</f>
        <v>0</v>
      </c>
      <c r="FN12" s="245">
        <f>+IF(MONTH(FN9)=5,IF(시나리오분석!$H$20=Case!$B$77,IF($B12&gt;FN$6,0,IF($B12=FN$6,$F12,IF($B12+$H12=FN$6,-$F12*$H$7*6,IF($B12+$H12&gt;FN$6,-$F12*$H$7,0)))),0),0)</f>
        <v>0</v>
      </c>
      <c r="FO12" s="245">
        <f>+IF(MONTH(FO9)=5,IF(시나리오분석!$H$20=Case!$B$77,IF($B12&gt;FO$6,0,IF($B12=FO$6,$F12,IF($B12+$H12=FO$6,-$F12*$H$7*6,IF($B12+$H12&gt;FO$6,-$F12*$H$7,0)))),0),0)</f>
        <v>0</v>
      </c>
      <c r="FP12" s="245">
        <f>+IF(MONTH(FP9)=5,IF(시나리오분석!$H$20=Case!$B$77,IF($B12&gt;FP$6,0,IF($B12=FP$6,$F12,IF($B12+$H12=FP$6,-$F12*$H$7*6,IF($B12+$H12&gt;FP$6,-$F12*$H$7,0)))),0),0)</f>
        <v>0</v>
      </c>
      <c r="FQ12" s="245">
        <f>+IF(MONTH(FQ9)=5,IF(시나리오분석!$H$20=Case!$B$77,IF($B12&gt;FQ$6,0,IF($B12=FQ$6,$F12,IF($B12+$H12=FQ$6,-$F12*$H$7*6,IF($B12+$H12&gt;FQ$6,-$F12*$H$7,0)))),0),0)</f>
        <v>0</v>
      </c>
      <c r="FR12" s="245">
        <f>+IF(MONTH(FR9)=5,IF(시나리오분석!$H$20=Case!$B$77,IF($B12&gt;FR$6,0,IF($B12=FR$6,$F12,IF($B12+$H12=FR$6,-$F12*$H$7*6,IF($B12+$H12&gt;FR$6,-$F12*$H$7,0)))),0),0)</f>
        <v>0</v>
      </c>
      <c r="FS12" s="245">
        <f>+IF(MONTH(FS9)=5,IF(시나리오분석!$H$20=Case!$B$77,IF($B12&gt;FS$6,0,IF($B12=FS$6,$F12,IF($B12+$H12=FS$6,-$F12*$H$7*6,IF($B12+$H12&gt;FS$6,-$F12*$H$7,0)))),0),0)</f>
        <v>0</v>
      </c>
      <c r="FT12" s="245">
        <f>+IF(MONTH(FT9)=5,IF(시나리오분석!$H$20=Case!$B$77,IF($B12&gt;FT$6,0,IF($B12=FT$6,$F12,IF($B12+$H12=FT$6,-$F12*$H$7*6,IF($B12+$H12&gt;FT$6,-$F12*$H$7,0)))),0),0)</f>
        <v>0</v>
      </c>
      <c r="FU12" s="245">
        <f>+IF(MONTH(FU9)=5,IF(시나리오분석!$H$20=Case!$B$77,IF($B12&gt;FU$6,0,IF($B12=FU$6,$F12,IF($B12+$H12=FU$6,-$F12*$H$7*6,IF($B12+$H12&gt;FU$6,-$F12*$H$7,0)))),0),0)</f>
        <v>0</v>
      </c>
      <c r="FV12" s="245">
        <f>+IF(MONTH(FV9)=5,IF(시나리오분석!$H$20=Case!$B$77,IF($B12&gt;FV$6,0,IF($B12=FV$6,$F12,IF($B12+$H12=FV$6,-$F12*$H$7*6,IF($B12+$H12&gt;FV$6,-$F12*$H$7,0)))),0),0)</f>
        <v>0</v>
      </c>
      <c r="FW12" s="245">
        <f>+IF(MONTH(FW9)=5,IF(시나리오분석!$H$20=Case!$B$77,IF($B12&gt;FW$6,0,IF($B12=FW$6,$F12,IF($B12+$H12=FW$6,-$F12*$H$7*6,IF($B12+$H12&gt;FW$6,-$F12*$H$7,0)))),0),0)</f>
        <v>0</v>
      </c>
      <c r="FX12" s="245">
        <f>+IF(MONTH(FX9)=5,IF(시나리오분석!$H$20=Case!$B$77,IF($B12&gt;FX$6,0,IF($B12=FX$6,$F12,IF($B12+$H12=FX$6,-$F12*$H$7*6,IF($B12+$H12&gt;FX$6,-$F12*$H$7,0)))),0),0)</f>
        <v>0</v>
      </c>
      <c r="FY12" s="245">
        <f>+IF(MONTH(FY9)=5,IF(시나리오분석!$H$20=Case!$B$77,IF($B12&gt;FY$6,0,IF($B12=FY$6,$F12,IF($B12+$H12=FY$6,-$F12*$H$7*6,IF($B12+$H12&gt;FY$6,-$F12*$H$7,0)))),0),0)</f>
        <v>0</v>
      </c>
      <c r="FZ12" s="245">
        <f>+IF(MONTH(FZ9)=5,IF(시나리오분석!$H$20=Case!$B$77,IF($B12&gt;FZ$6,0,IF($B12=FZ$6,$F12,IF($B12+$H12=FZ$6,-$F12*$H$7*6,IF($B12+$H12&gt;FZ$6,-$F12*$H$7,0)))),0),0)</f>
        <v>0</v>
      </c>
      <c r="GA12" s="245">
        <f>+IF(MONTH(GA9)=5,IF(시나리오분석!$H$20=Case!$B$77,IF($B12&gt;GA$6,0,IF($B12=GA$6,$F12,IF($B12+$H12=GA$6,-$F12*$H$7*6,IF($B12+$H12&gt;GA$6,-$F12*$H$7,0)))),0),0)</f>
        <v>0</v>
      </c>
      <c r="GB12" s="245">
        <f>+IF(MONTH(GB9)=5,IF(시나리오분석!$H$20=Case!$B$77,IF($B12&gt;GB$6,0,IF($B12=GB$6,$F12,IF($B12+$H12=GB$6,-$F12*$H$7*6,IF($B12+$H12&gt;GB$6,-$F12*$H$7,0)))),0),0)</f>
        <v>0</v>
      </c>
      <c r="GC12" s="245">
        <f>+IF(MONTH(GC9)=5,IF(시나리오분석!$H$20=Case!$B$77,IF($B12&gt;GC$6,0,IF($B12=GC$6,$F12,IF($B12+$H12=GC$6,-$F12*$H$7*6,IF($B12+$H12&gt;GC$6,-$F12*$H$7,0)))),0),0)</f>
        <v>0</v>
      </c>
      <c r="GD12" s="245">
        <f>+IF(MONTH(GD9)=5,IF(시나리오분석!$H$20=Case!$B$77,IF($B12&gt;GD$6,0,IF($B12=GD$6,$F12,IF($B12+$H12=GD$6,-$F12*$H$7*6,IF($B12+$H12&gt;GD$6,-$F12*$H$7,0)))),0),0)</f>
        <v>0</v>
      </c>
      <c r="GE12" s="245">
        <f>+IF(MONTH(GE9)=5,IF(시나리오분석!$H$20=Case!$B$77,IF($B12&gt;GE$6,0,IF($B12=GE$6,$F12,IF($B12+$H12=GE$6,-$F12*$H$7*6,IF($B12+$H12&gt;GE$6,-$F12*$H$7,0)))),0),0)</f>
        <v>0</v>
      </c>
      <c r="GF12" s="245">
        <f>+IF(MONTH(GF9)=5,IF(시나리오분석!$H$20=Case!$B$77,IF($B12&gt;GF$6,0,IF($B12=GF$6,$F12,IF($B12+$H12=GF$6,-$F12*$H$7*6,IF($B12+$H12&gt;GF$6,-$F12*$H$7,0)))),0),0)</f>
        <v>0</v>
      </c>
      <c r="GG12" s="245">
        <f>+IF(MONTH(GG9)=5,IF(시나리오분석!$H$20=Case!$B$77,IF($B12&gt;GG$6,0,IF($B12=GG$6,$F12,IF($B12+$H12=GG$6,-$F12*$H$7*6,IF($B12+$H12&gt;GG$6,-$F12*$H$7,0)))),0),0)</f>
        <v>0</v>
      </c>
      <c r="GH12" s="245">
        <f>+IF(MONTH(GH9)=5,IF(시나리오분석!$H$20=Case!$B$77,IF($B12&gt;GH$6,0,IF($B12=GH$6,$F12,IF($B12+$H12=GH$6,-$F12*$H$7*6,IF($B12+$H12&gt;GH$6,-$F12*$H$7,0)))),0),0)</f>
        <v>0</v>
      </c>
      <c r="GI12" s="245">
        <f>+IF(MONTH(GI9)=5,IF(시나리오분석!$H$20=Case!$B$77,IF($B12&gt;GI$6,0,IF($B12=GI$6,$F12,IF($B12+$H12=GI$6,-$F12*$H$7*6,IF($B12+$H12&gt;GI$6,-$F12*$H$7,0)))),0),0)</f>
        <v>0</v>
      </c>
      <c r="GJ12" s="245">
        <f>+IF(MONTH(GJ9)=5,IF(시나리오분석!$H$20=Case!$B$77,IF($B12&gt;GJ$6,0,IF($B12=GJ$6,$F12,IF($B12+$H12=GJ$6,-$F12*$H$7*6,IF($B12+$H12&gt;GJ$6,-$F12*$H$7,0)))),0),0)</f>
        <v>0</v>
      </c>
      <c r="GK12" s="245">
        <f>+IF(MONTH(GK9)=5,IF(시나리오분석!$H$20=Case!$B$77,IF($B12&gt;GK$6,0,IF($B12=GK$6,$F12,IF($B12+$H12=GK$6,-$F12*$H$7*6,IF($B12+$H12&gt;GK$6,-$F12*$H$7,0)))),0),0)</f>
        <v>0</v>
      </c>
      <c r="GL12" s="245">
        <f>+IF(MONTH(GL9)=5,IF(시나리오분석!$H$20=Case!$B$77,IF($B12&gt;GL$6,0,IF($B12=GL$6,$F12,IF($B12+$H12=GL$6,-$F12*$H$7*6,IF($B12+$H12&gt;GL$6,-$F12*$H$7,0)))),0),0)</f>
        <v>0</v>
      </c>
      <c r="GM12" s="245">
        <f>+IF(MONTH(GM9)=5,IF(시나리오분석!$H$20=Case!$B$77,IF($B12&gt;GM$6,0,IF($B12=GM$6,$F12,IF($B12+$H12=GM$6,-$F12*$H$7*6,IF($B12+$H12&gt;GM$6,-$F12*$H$7,0)))),0),0)</f>
        <v>0</v>
      </c>
      <c r="GN12" s="245">
        <f>+IF(MONTH(GN9)=5,IF(시나리오분석!$H$20=Case!$B$77,IF($B12&gt;GN$6,0,IF($B12=GN$6,$F12,IF($B12+$H12=GN$6,-$F12*$H$7*6,IF($B12+$H12&gt;GN$6,-$F12*$H$7,0)))),0),0)</f>
        <v>0</v>
      </c>
      <c r="GO12" s="245">
        <f>+IF(MONTH(GO9)=5,IF(시나리오분석!$H$20=Case!$B$77,IF($B12&gt;GO$6,0,IF($B12=GO$6,$F12,IF($B12+$H12=GO$6,-$F12*$H$7*6,IF($B12+$H12&gt;GO$6,-$F12*$H$7,0)))),0),0)</f>
        <v>0</v>
      </c>
      <c r="GP12" s="245">
        <f>+IF(MONTH(GP9)=5,IF(시나리오분석!$H$20=Case!$B$77,IF($B12&gt;GP$6,0,IF($B12=GP$6,$F12,IF($B12+$H12=GP$6,-$F12*$H$7*6,IF($B12+$H12&gt;GP$6,-$F12*$H$7,0)))),0),0)</f>
        <v>0</v>
      </c>
      <c r="GQ12" s="245">
        <f>+IF(MONTH(GQ9)=5,IF(시나리오분석!$H$20=Case!$B$77,IF($B12&gt;GQ$6,0,IF($B12=GQ$6,$F12,IF($B12+$H12=GQ$6,-$F12*$H$7*6,IF($B12+$H12&gt;GQ$6,-$F12*$H$7,0)))),0),0)</f>
        <v>0</v>
      </c>
      <c r="GR12" s="245">
        <f>+IF(MONTH(GR9)=5,IF(시나리오분석!$H$20=Case!$B$77,IF($B12&gt;GR$6,0,IF($B12=GR$6,$F12,IF($B12+$H12=GR$6,-$F12*$H$7*6,IF($B12+$H12&gt;GR$6,-$F12*$H$7,0)))),0),0)</f>
        <v>0</v>
      </c>
      <c r="GS12" s="245">
        <f>+IF(MONTH(GS9)=5,IF(시나리오분석!$H$20=Case!$B$77,IF($B12&gt;GS$6,0,IF($B12=GS$6,$F12,IF($B12+$H12=GS$6,-$F12*$H$7*6,IF($B12+$H12&gt;GS$6,-$F12*$H$7,0)))),0),0)</f>
        <v>0</v>
      </c>
      <c r="GT12" s="245">
        <f>+IF(MONTH(GT9)=5,IF(시나리오분석!$H$20=Case!$B$77,IF($B12&gt;GT$6,0,IF($B12=GT$6,$F12,IF($B12+$H12=GT$6,-$F12*$H$7*6,IF($B12+$H12&gt;GT$6,-$F12*$H$7,0)))),0),0)</f>
        <v>0</v>
      </c>
      <c r="GU12" s="245">
        <f>+IF(MONTH(GU9)=5,IF(시나리오분석!$H$20=Case!$B$77,IF($B12&gt;GU$6,0,IF($B12=GU$6,$F12,IF($B12+$H12=GU$6,-$F12*$H$7*6,IF($B12+$H12&gt;GU$6,-$F12*$H$7,0)))),0),0)</f>
        <v>0</v>
      </c>
      <c r="GV12" s="245">
        <f>+IF(MONTH(GV9)=5,IF(시나리오분석!$H$20=Case!$B$77,IF($B12&gt;GV$6,0,IF($B12=GV$6,$F12,IF($B12+$H12=GV$6,-$F12*$H$7*6,IF($B12+$H12&gt;GV$6,-$F12*$H$7,0)))),0),0)</f>
        <v>0</v>
      </c>
      <c r="GW12" s="245">
        <f>+IF(MONTH(GW9)=5,IF(시나리오분석!$H$20=Case!$B$77,IF($B12&gt;GW$6,0,IF($B12=GW$6,$F12,IF($B12+$H12=GW$6,-$F12*$H$7*6,IF($B12+$H12&gt;GW$6,-$F12*$H$7,0)))),0),0)</f>
        <v>0</v>
      </c>
      <c r="GX12" s="245">
        <f>+IF(MONTH(GX9)=5,IF(시나리오분석!$H$20=Case!$B$77,IF($B12&gt;GX$6,0,IF($B12=GX$6,$F12,IF($B12+$H12=GX$6,-$F12*$H$7*6,IF($B12+$H12&gt;GX$6,-$F12*$H$7,0)))),0),0)</f>
        <v>0</v>
      </c>
      <c r="GY12" s="245">
        <f>+IF(MONTH(GY9)=5,IF(시나리오분석!$H$20=Case!$B$77,IF($B12&gt;GY$6,0,IF($B12=GY$6,$F12,IF($B12+$H12=GY$6,-$F12*$H$7*6,IF($B12+$H12&gt;GY$6,-$F12*$H$7,0)))),0),0)</f>
        <v>0</v>
      </c>
      <c r="GZ12" s="245">
        <f>+IF(MONTH(GZ9)=5,IF(시나리오분석!$H$20=Case!$B$77,IF($B12&gt;GZ$6,0,IF($B12=GZ$6,$F12,IF($B12+$H12=GZ$6,-$F12*$H$7*6,IF($B12+$H12&gt;GZ$6,-$F12*$H$7,0)))),0),0)</f>
        <v>0</v>
      </c>
      <c r="HA12" s="245">
        <f>+IF(MONTH(HA9)=5,IF(시나리오분석!$H$20=Case!$B$77,IF($B12&gt;HA$6,0,IF($B12=HA$6,$F12,IF($B12+$H12=HA$6,-$F12*$H$7*6,IF($B12+$H12&gt;HA$6,-$F12*$H$7,0)))),0),0)</f>
        <v>0</v>
      </c>
      <c r="HB12" s="245">
        <f>+IF(MONTH(HB9)=5,IF(시나리오분석!$H$20=Case!$B$77,IF($B12&gt;HB$6,0,IF($B12=HB$6,$F12,IF($B12+$H12=HB$6,-$F12*$H$7*6,IF($B12+$H12&gt;HB$6,-$F12*$H$7,0)))),0),0)</f>
        <v>0</v>
      </c>
      <c r="HC12" s="245">
        <f>+IF(MONTH(HC9)=5,IF(시나리오분석!$H$20=Case!$B$77,IF($B12&gt;HC$6,0,IF($B12=HC$6,$F12,IF($B12+$H12=HC$6,-$F12*$H$7*6,IF($B12+$H12&gt;HC$6,-$F12*$H$7,0)))),0),0)</f>
        <v>0</v>
      </c>
      <c r="HD12" s="245">
        <f>+IF(MONTH(HD9)=5,IF(시나리오분석!$H$20=Case!$B$77,IF($B12&gt;HD$6,0,IF($B12=HD$6,$F12,IF($B12+$H12=HD$6,-$F12*$H$7*6,IF($B12+$H12&gt;HD$6,-$F12*$H$7,0)))),0),0)</f>
        <v>0</v>
      </c>
      <c r="HE12" s="245">
        <f>+IF(MONTH(HE9)=5,IF(시나리오분석!$H$20=Case!$B$77,IF($B12&gt;HE$6,0,IF($B12=HE$6,$F12,IF($B12+$H12=HE$6,-$F12*$H$7*6,IF($B12+$H12&gt;HE$6,-$F12*$H$7,0)))),0),0)</f>
        <v>0</v>
      </c>
      <c r="HF12" s="245">
        <f>+IF(MONTH(HF9)=5,IF(시나리오분석!$H$20=Case!$B$77,IF($B12&gt;HF$6,0,IF($B12=HF$6,$F12,IF($B12+$H12=HF$6,-$F12*$H$7*6,IF($B12+$H12&gt;HF$6,-$F12*$H$7,0)))),0),0)</f>
        <v>0</v>
      </c>
      <c r="HG12" s="245">
        <f>+IF(MONTH(HG9)=5,IF(시나리오분석!$H$20=Case!$B$77,IF($B12&gt;HG$6,0,IF($B12=HG$6,$F12,IF($B12+$H12=HG$6,-$F12*$H$7*6,IF($B12+$H12&gt;HG$6,-$F12*$H$7,0)))),0),0)</f>
        <v>0</v>
      </c>
      <c r="HH12" s="245">
        <f>+IF(MONTH(HH9)=5,IF(시나리오분석!$H$20=Case!$B$77,IF($B12&gt;HH$6,0,IF($B12=HH$6,$F12,IF($B12+$H12=HH$6,-$F12*$H$7*6,IF($B12+$H12&gt;HH$6,-$F12*$H$7,0)))),0),0)</f>
        <v>0</v>
      </c>
      <c r="HI12" s="245">
        <f>+IF(MONTH(HI9)=5,IF(시나리오분석!$H$20=Case!$B$77,IF($B12&gt;HI$6,0,IF($B12=HI$6,$F12,IF($B12+$H12=HI$6,-$F12*$H$7*6,IF($B12+$H12&gt;HI$6,-$F12*$H$7,0)))),0),0)</f>
        <v>0</v>
      </c>
      <c r="HJ12" s="245">
        <f>+IF(MONTH(HJ9)=5,IF(시나리오분석!$H$20=Case!$B$77,IF($B12&gt;HJ$6,0,IF($B12=HJ$6,$F12,IF($B12+$H12=HJ$6,-$F12*$H$7*6,IF($B12+$H12&gt;HJ$6,-$F12*$H$7,0)))),0),0)</f>
        <v>0</v>
      </c>
      <c r="HK12" s="245">
        <f>+IF(MONTH(HK9)=5,IF(시나리오분석!$H$20=Case!$B$77,IF($B12&gt;HK$6,0,IF($B12=HK$6,$F12,IF($B12+$H12=HK$6,-$F12*$H$7*6,IF($B12+$H12&gt;HK$6,-$F12*$H$7,0)))),0),0)</f>
        <v>0</v>
      </c>
      <c r="HL12" s="245">
        <f>+IF(MONTH(HL9)=5,IF(시나리오분석!$H$20=Case!$B$77,IF($B12&gt;HL$6,0,IF($B12=HL$6,$F12,IF($B12+$H12=HL$6,-$F12*$H$7*6,IF($B12+$H12&gt;HL$6,-$F12*$H$7,0)))),0),0)</f>
        <v>0</v>
      </c>
      <c r="HM12" s="245">
        <f>+IF(MONTH(HM9)=5,IF(시나리오분석!$H$20=Case!$B$77,IF($B12&gt;HM$6,0,IF($B12=HM$6,$F12,IF($B12+$H12=HM$6,-$F12*$H$7*6,IF($B12+$H12&gt;HM$6,-$F12*$H$7,0)))),0),0)</f>
        <v>0</v>
      </c>
      <c r="HN12" s="245">
        <f>+IF(MONTH(HN9)=5,IF(시나리오분석!$H$20=Case!$B$77,IF($B12&gt;HN$6,0,IF($B12=HN$6,$F12,IF($B12+$H12=HN$6,-$F12*$H$7*6,IF($B12+$H12&gt;HN$6,-$F12*$H$7,0)))),0),0)</f>
        <v>0</v>
      </c>
      <c r="HO12" s="245">
        <f>+IF(MONTH(HO9)=5,IF(시나리오분석!$H$20=Case!$B$77,IF($B12&gt;HO$6,0,IF($B12=HO$6,$F12,IF($B12+$H12=HO$6,-$F12*$H$7*6,IF($B12+$H12&gt;HO$6,-$F12*$H$7,0)))),0),0)</f>
        <v>0</v>
      </c>
      <c r="HP12" s="245">
        <f>+IF(MONTH(HP9)=5,IF(시나리오분석!$H$20=Case!$B$77,IF($B12&gt;HP$6,0,IF($B12=HP$6,$F12,IF($B12+$H12=HP$6,-$F12*$H$7*6,IF($B12+$H12&gt;HP$6,-$F12*$H$7,0)))),0),0)</f>
        <v>0</v>
      </c>
      <c r="HQ12" s="245">
        <f>+IF(MONTH(HQ9)=5,IF(시나리오분석!$H$20=Case!$B$77,IF($B12&gt;HQ$6,0,IF($B12=HQ$6,$F12,IF($B12+$H12=HQ$6,-$F12*$H$7*6,IF($B12+$H12&gt;HQ$6,-$F12*$H$7,0)))),0),0)</f>
        <v>0</v>
      </c>
      <c r="HR12" s="245">
        <f>+IF(MONTH(HR9)=5,IF(시나리오분석!$H$20=Case!$B$77,IF($B12&gt;HR$6,0,IF($B12=HR$6,$F12,IF($B12+$H12=HR$6,-$F12*$H$7*6,IF($B12+$H12&gt;HR$6,-$F12*$H$7,0)))),0),0)</f>
        <v>0</v>
      </c>
      <c r="HS12" s="245">
        <f>+IF(MONTH(HS9)=5,IF(시나리오분석!$H$20=Case!$B$77,IF($B12&gt;HS$6,0,IF($B12=HS$6,$F12,IF($B12+$H12=HS$6,-$F12*$H$7*6,IF($B12+$H12&gt;HS$6,-$F12*$H$7,0)))),0),0)</f>
        <v>0</v>
      </c>
      <c r="HT12" s="245">
        <f>+IF(MONTH(HT9)=5,IF(시나리오분석!$H$20=Case!$B$77,IF($B12&gt;HT$6,0,IF($B12=HT$6,$F12,IF($B12+$H12=HT$6,-$F12*$H$7*6,IF($B12+$H12&gt;HT$6,-$F12*$H$7,0)))),0),0)</f>
        <v>0</v>
      </c>
      <c r="HU12" s="245">
        <f>+IF(MONTH(HU9)=5,IF(시나리오분석!$H$20=Case!$B$77,IF($B12&gt;HU$6,0,IF($B12=HU$6,$F12,IF($B12+$H12=HU$6,-$F12*$H$7*6,IF($B12+$H12&gt;HU$6,-$F12*$H$7,0)))),0),0)</f>
        <v>0</v>
      </c>
      <c r="HV12" s="245">
        <f>+IF(MONTH(HV9)=5,IF(시나리오분석!$H$20=Case!$B$77,IF($B12&gt;HV$6,0,IF($B12=HV$6,$F12,IF($B12+$H12=HV$6,-$F12*$H$7*6,IF($B12+$H12&gt;HV$6,-$F12*$H$7,0)))),0),0)</f>
        <v>0</v>
      </c>
      <c r="HW12" s="245">
        <f>+IF(MONTH(HW9)=5,IF(시나리오분석!$H$20=Case!$B$77,IF($B12&gt;HW$6,0,IF($B12=HW$6,$F12,IF($B12+$H12=HW$6,-$F12*$H$7*6,IF($B12+$H12&gt;HW$6,-$F12*$H$7,0)))),0),0)</f>
        <v>0</v>
      </c>
      <c r="HX12" s="245">
        <f>+IF(MONTH(HX9)=5,IF(시나리오분석!$H$20=Case!$B$77,IF($B12&gt;HX$6,0,IF($B12=HX$6,$F12,IF($B12+$H12=HX$6,-$F12*$H$7*6,IF($B12+$H12&gt;HX$6,-$F12*$H$7,0)))),0),0)</f>
        <v>0</v>
      </c>
      <c r="HY12" s="245">
        <f>+IF(MONTH(HY9)=5,IF(시나리오분석!$H$20=Case!$B$77,IF($B12&gt;HY$6,0,IF($B12=HY$6,$F12,IF($B12+$H12=HY$6,-$F12*$H$7*6,IF($B12+$H12&gt;HY$6,-$F12*$H$7,0)))),0),0)</f>
        <v>0</v>
      </c>
      <c r="HZ12" s="245">
        <f>+IF(MONTH(HZ9)=5,IF(시나리오분석!$H$20=Case!$B$77,IF($B12&gt;HZ$6,0,IF($B12=HZ$6,$F12,IF($B12+$H12=HZ$6,-$F12*$H$7*6,IF($B12+$H12&gt;HZ$6,-$F12*$H$7,0)))),0),0)</f>
        <v>0</v>
      </c>
      <c r="IA12" s="245">
        <f>+IF(MONTH(IA9)=5,IF(시나리오분석!$H$20=Case!$B$77,IF($B12&gt;IA$6,0,IF($B12=IA$6,$F12,IF($B12+$H12=IA$6,-$F12*$H$7*6,IF($B12+$H12&gt;IA$6,-$F12*$H$7,0)))),0),0)</f>
        <v>0</v>
      </c>
      <c r="IB12" s="245">
        <f>+IF(MONTH(IB9)=5,IF(시나리오분석!$H$20=Case!$B$77,IF($B12&gt;IB$6,0,IF($B12=IB$6,$F12,IF($B12+$H12=IB$6,-$F12*$H$7*6,IF($B12+$H12&gt;IB$6,-$F12*$H$7,0)))),0),0)</f>
        <v>0</v>
      </c>
      <c r="IC12" s="245">
        <f>+IF(MONTH(IC9)=5,IF(시나리오분석!$H$20=Case!$B$77,IF($B12&gt;IC$6,0,IF($B12=IC$6,$F12,IF($B12+$H12=IC$6,-$F12*$H$7*6,IF($B12+$H12&gt;IC$6,-$F12*$H$7,0)))),0),0)</f>
        <v>0</v>
      </c>
      <c r="ID12" s="245">
        <f>+IF(MONTH(ID9)=5,IF(시나리오분석!$H$20=Case!$B$77,IF($B12&gt;ID$6,0,IF($B12=ID$6,$F12,IF($B12+$H12=ID$6,-$F12*$H$7*6,IF($B12+$H12&gt;ID$6,-$F12*$H$7,0)))),0),0)</f>
        <v>0</v>
      </c>
      <c r="IE12" s="245">
        <f>+IF(MONTH(IE9)=5,IF(시나리오분석!$H$20=Case!$B$77,IF($B12&gt;IE$6,0,IF($B12=IE$6,$F12,IF($B12+$H12=IE$6,-$F12*$H$7*6,IF($B12+$H12&gt;IE$6,-$F12*$H$7,0)))),0),0)</f>
        <v>0</v>
      </c>
      <c r="IF12" s="245">
        <f>+IF(MONTH(IF9)=5,IF(시나리오분석!$H$20=Case!$B$77,IF($B12&gt;IF$6,0,IF($B12=IF$6,$F12,IF($B12+$H12=IF$6,-$F12*$H$7*6,IF($B12+$H12&gt;IF$6,-$F12*$H$7,0)))),0),0)</f>
        <v>0</v>
      </c>
      <c r="IG12" s="245">
        <f>+IF(MONTH(IG9)=5,IF(시나리오분석!$H$20=Case!$B$77,IF($B12&gt;IG$6,0,IF($B12=IG$6,$F12,IF($B12+$H12=IG$6,-$F12*$H$7*6,IF($B12+$H12&gt;IG$6,-$F12*$H$7,0)))),0),0)</f>
        <v>0</v>
      </c>
      <c r="IH12" s="245">
        <f>+IF(MONTH(IH9)=5,IF(시나리오분석!$H$20=Case!$B$77,IF($B12&gt;IH$6,0,IF($B12=IH$6,$F12,IF($B12+$H12=IH$6,-$F12*$H$7*6,IF($B12+$H12&gt;IH$6,-$F12*$H$7,0)))),0),0)</f>
        <v>0</v>
      </c>
      <c r="II12" s="245">
        <f>+IF(MONTH(II9)=5,IF(시나리오분석!$H$20=Case!$B$77,IF($B12&gt;II$6,0,IF($B12=II$6,$F12,IF($B12+$H12=II$6,-$F12*$H$7*6,IF($B12+$H12&gt;II$6,-$F12*$H$7,0)))),0),0)</f>
        <v>0</v>
      </c>
      <c r="IJ12" s="245">
        <f>+IF(MONTH(IJ9)=5,IF(시나리오분석!$H$20=Case!$B$77,IF($B12&gt;IJ$6,0,IF($B12=IJ$6,$F12,IF($B12+$H12=IJ$6,-$F12*$H$7*6,IF($B12+$H12&gt;IJ$6,-$F12*$H$7,0)))),0),0)</f>
        <v>0</v>
      </c>
      <c r="IK12" s="245">
        <f>+IF(MONTH(IK9)=5,IF(시나리오분석!$H$20=Case!$B$77,IF($B12&gt;IK$6,0,IF($B12=IK$6,$F12,IF($B12+$H12=IK$6,-$F12*$H$7*6,IF($B12+$H12&gt;IK$6,-$F12*$H$7,0)))),0),0)</f>
        <v>0</v>
      </c>
    </row>
    <row r="13" spans="2:245" s="219" customFormat="1" ht="13.5" x14ac:dyDescent="0.3">
      <c r="B13" s="363">
        <f>C13-2019</f>
        <v>-2014</v>
      </c>
      <c r="C13" s="362">
        <f>C11+H11</f>
        <v>5</v>
      </c>
      <c r="D13" s="228" t="s">
        <v>896</v>
      </c>
      <c r="E13" s="233" t="s">
        <v>898</v>
      </c>
      <c r="F13" s="237">
        <f>F11*50%</f>
        <v>8600000</v>
      </c>
      <c r="G13" s="230">
        <f>시나리오분석!$I$19</f>
        <v>1.47E-2</v>
      </c>
      <c r="H13" s="361">
        <f>시나리오분석!$I$21</f>
        <v>5</v>
      </c>
      <c r="I13" s="234" t="s">
        <v>275</v>
      </c>
      <c r="J13" s="221"/>
      <c r="K13" s="239" t="str">
        <f>E13</f>
        <v>크레인 구입 차입금(재금융)</v>
      </c>
      <c r="L13" s="227"/>
      <c r="M13" s="1094">
        <f t="shared" si="18"/>
        <v>0</v>
      </c>
      <c r="N13" s="1094">
        <f t="shared" si="12"/>
        <v>0</v>
      </c>
      <c r="O13" s="1094">
        <f t="shared" si="12"/>
        <v>0</v>
      </c>
      <c r="P13" s="1094">
        <f t="shared" si="12"/>
        <v>0</v>
      </c>
      <c r="Q13" s="1094">
        <f t="shared" si="12"/>
        <v>0</v>
      </c>
      <c r="R13" s="1094">
        <f t="shared" si="12"/>
        <v>0</v>
      </c>
      <c r="S13" s="1094">
        <f t="shared" si="12"/>
        <v>0</v>
      </c>
      <c r="T13" s="1094">
        <f t="shared" si="12"/>
        <v>0</v>
      </c>
      <c r="U13" s="1094">
        <f t="shared" si="12"/>
        <v>0</v>
      </c>
      <c r="V13" s="1094">
        <f t="shared" si="12"/>
        <v>0</v>
      </c>
      <c r="W13" s="1094">
        <f t="shared" si="12"/>
        <v>0</v>
      </c>
      <c r="X13" s="1094">
        <f t="shared" si="12"/>
        <v>0</v>
      </c>
      <c r="Y13" s="1094">
        <f t="shared" si="12"/>
        <v>0</v>
      </c>
      <c r="Z13" s="1094">
        <f t="shared" si="12"/>
        <v>0</v>
      </c>
      <c r="AA13" s="1094">
        <f t="shared" si="12"/>
        <v>0</v>
      </c>
      <c r="AB13" s="1094">
        <f t="shared" si="12"/>
        <v>0</v>
      </c>
      <c r="AC13" s="1094">
        <f t="shared" si="12"/>
        <v>0</v>
      </c>
      <c r="AD13" s="1094">
        <f t="shared" si="13"/>
        <v>0</v>
      </c>
      <c r="AE13" s="1370">
        <f t="shared" si="13"/>
        <v>0</v>
      </c>
      <c r="AF13" s="221"/>
      <c r="AG13" s="221"/>
      <c r="AH13" s="221"/>
      <c r="AI13" s="239" t="s">
        <v>1283</v>
      </c>
      <c r="AJ13" s="758"/>
      <c r="AK13" s="758"/>
      <c r="AL13" s="758"/>
      <c r="AM13" s="758"/>
      <c r="AN13" s="758"/>
      <c r="AO13" s="758"/>
      <c r="AP13" s="244">
        <f>+IF(MONTH(AP9)=5,IF(시나리오분석!$H$21=Case!$B$78,0,IF($B13&gt;AP$6,0,IF($B13=AP$6,$F13,IF($B13+$H13=AP$6,-$F13*$H$7*6,IF($B13+$H13&gt;AP$6,-$F13*$H$7,0))))),0)</f>
        <v>0</v>
      </c>
      <c r="AQ13" s="244">
        <f>+IF(MONTH(AQ9)=5,IF(시나리오분석!$H$21=Case!$B$78,0,IF($B13&gt;AQ$6,0,IF($B13=AQ$6,$F13,IF($B13+$H13=AQ$6,-$F13*$H$7*6,IF($B13+$H13&gt;AQ$6,-$F13*$H$7,0))))),0)</f>
        <v>0</v>
      </c>
      <c r="AR13" s="244">
        <f>+IF(MONTH(AR9)=5,IF(시나리오분석!$H$21=Case!$B$78,0,IF($B13&gt;AR$6,0,IF($B13=AR$6,$F13,IF($B13+$H13=AR$6,-$F13*$H$7*6,IF($B13+$H13&gt;AR$6,-$F13*$H$7,0))))),0)</f>
        <v>0</v>
      </c>
      <c r="AS13" s="244">
        <f>+IF(MONTH(AS9)=5,IF(시나리오분석!$H$21=Case!$B$78,0,IF($B13&gt;AS$6,0,IF($B13=AS$6,$F13,IF($B13+$H13=AS$6,-$F13*$H$7*6,IF($B13+$H13&gt;AS$6,-$F13*$H$7,0))))),0)</f>
        <v>0</v>
      </c>
      <c r="AT13" s="244">
        <f>+IF(MONTH(AT9)=5,IF(시나리오분석!$H$21=Case!$B$78,0,IF($B13&gt;AT$6,0,IF($B13=AT$6,$F13,IF($B13+$H13=AT$6,-$F13*$H$7*6,IF($B13+$H13&gt;AT$6,-$F13*$H$7,0))))),0)</f>
        <v>0</v>
      </c>
      <c r="AU13" s="244">
        <f>+IF(MONTH(AU9)=5,IF(시나리오분석!$H$21=Case!$B$78,0,IF($B13&gt;AU$6,0,IF($B13=AU$6,$F13,IF($B13+$H13=AU$6,-$F13*$H$7*6,IF($B13+$H13&gt;AU$6,-$F13*$H$7,0))))),0)</f>
        <v>0</v>
      </c>
      <c r="AV13" s="244">
        <f>+IF(MONTH(AV9)=5,IF(시나리오분석!$H$21=Case!$B$78,0,IF($B13&gt;AV$6,0,IF($B13=AV$6,$F13,IF($B13+$H13=AV$6,-$F13*$H$7*6,IF($B13+$H13&gt;AV$6,-$F13*$H$7,0))))),0)</f>
        <v>0</v>
      </c>
      <c r="AW13" s="244">
        <f>+IF(MONTH(AW9)=5,IF(시나리오분석!$H$21=Case!$B$78,0,IF($B13&gt;AW$6,0,IF($B13=AW$6,$F13,IF($B13+$H13=AW$6,-$F13*$H$7*6,IF($B13+$H13&gt;AW$6,-$F13*$H$7,0))))),0)</f>
        <v>0</v>
      </c>
      <c r="AX13" s="244">
        <f>+IF(MONTH(AX9)=5,IF(시나리오분석!$H$21=Case!$B$78,0,IF($B13&gt;AX$6,0,IF($B13=AX$6,$F13,IF($B13+$H13=AX$6,-$F13*$H$7*6,IF($B13+$H13&gt;AX$6,-$F13*$H$7,0))))),0)</f>
        <v>0</v>
      </c>
      <c r="AY13" s="244">
        <f>+IF(MONTH(AY9)=5,IF(시나리오분석!$H$21=Case!$B$78,0,IF($B13&gt;AY$6,0,IF($B13=AY$6,$F13,IF($B13+$H13=AY$6,-$F13*$H$7*6,IF($B13+$H13&gt;AY$6,-$F13*$H$7,0))))),0)</f>
        <v>0</v>
      </c>
      <c r="AZ13" s="244">
        <f>+IF(MONTH(AZ9)=5,IF(시나리오분석!$H$21=Case!$B$78,0,IF($B13&gt;AZ$6,0,IF($B13=AZ$6,$F13,IF($B13+$H13=AZ$6,-$F13*$H$7*6,IF($B13+$H13&gt;AZ$6,-$F13*$H$7,0))))),0)</f>
        <v>0</v>
      </c>
      <c r="BA13" s="244">
        <f>+IF(MONTH(BA9)=5,IF(시나리오분석!$H$21=Case!$B$78,0,IF($B13&gt;BA$6,0,IF($B13=BA$6,$F13,IF($B13+$H13=BA$6,-$F13*$H$7*6,IF($B13+$H13&gt;BA$6,-$F13*$H$7,0))))),0)</f>
        <v>0</v>
      </c>
      <c r="BB13" s="244">
        <f>+IF(MONTH(BB9)=5,IF(시나리오분석!$H$21=Case!$B$78,0,IF($B13&gt;BB$6,0,IF($B13=BB$6,$F13,IF($B13+$H13=BB$6,-$F13*$H$7*6,IF($B13+$H13&gt;BB$6,-$F13*$H$7,0))))),0)</f>
        <v>0</v>
      </c>
      <c r="BC13" s="244">
        <f>+IF(MONTH(BC9)=5,IF(시나리오분석!$H$21=Case!$B$78,0,IF($B13&gt;BC$6,0,IF($B13=BC$6,$F13,IF($B13+$H13=BC$6,-$F13*$H$7*6,IF($B13+$H13&gt;BC$6,-$F13*$H$7,0))))),0)</f>
        <v>0</v>
      </c>
      <c r="BD13" s="244">
        <f>+IF(MONTH(BD9)=5,IF(시나리오분석!$H$21=Case!$B$78,0,IF($B13&gt;BD$6,0,IF($B13=BD$6,$F13,IF($B13+$H13=BD$6,-$F13*$H$7*6,IF($B13+$H13&gt;BD$6,-$F13*$H$7,0))))),0)</f>
        <v>0</v>
      </c>
      <c r="BE13" s="244">
        <f>+IF(MONTH(BE9)=5,IF(시나리오분석!$H$21=Case!$B$78,0,IF($B13&gt;BE$6,0,IF($B13=BE$6,$F13,IF($B13+$H13=BE$6,-$F13*$H$7*6,IF($B13+$H13&gt;BE$6,-$F13*$H$7,0))))),0)</f>
        <v>0</v>
      </c>
      <c r="BF13" s="244">
        <f>+IF(MONTH(BF9)=5,IF(시나리오분석!$H$21=Case!$B$78,0,IF($B13&gt;BF$6,0,IF($B13=BF$6,$F13,IF($B13+$H13=BF$6,-$F13*$H$7*6,IF($B13+$H13&gt;BF$6,-$F13*$H$7,0))))),0)</f>
        <v>0</v>
      </c>
      <c r="BG13" s="244">
        <f>+IF(MONTH(BG9)=5,IF(시나리오분석!$H$21=Case!$B$78,0,IF($B13&gt;BG$6,0,IF($B13=BG$6,$F13,IF($B13+$H13=BG$6,-$F13*$H$7*6,IF($B13+$H13&gt;BG$6,-$F13*$H$7,0))))),0)</f>
        <v>0</v>
      </c>
      <c r="BH13" s="244">
        <f>+IF(MONTH(BH9)=5,IF(시나리오분석!$H$21=Case!$B$78,0,IF($B13&gt;BH$6,0,IF($B13=BH$6,$F13,IF($B13+$H13=BH$6,-$F13*$H$7*6,IF($B13+$H13&gt;BH$6,-$F13*$H$7,0))))),0)</f>
        <v>0</v>
      </c>
      <c r="BI13" s="244">
        <f>+IF(MONTH(BI9)=5,IF(시나리오분석!$H$21=Case!$B$78,0,IF($B13&gt;BI$6,0,IF($B13=BI$6,$F13,IF($B13+$H13=BI$6,-$F13*$H$7*6,IF($B13+$H13&gt;BI$6,-$F13*$H$7,0))))),0)</f>
        <v>0</v>
      </c>
      <c r="BJ13" s="244">
        <f>+IF(MONTH(BJ9)=5,IF(시나리오분석!$H$21=Case!$B$78,0,IF($B13&gt;BJ$6,0,IF($B13=BJ$6,$F13,IF($B13+$H13=BJ$6,-$F13*$H$7*6,IF($B13+$H13&gt;BJ$6,-$F13*$H$7,0))))),0)</f>
        <v>0</v>
      </c>
      <c r="BK13" s="244">
        <f>+IF(MONTH(BK9)=5,IF(시나리오분석!$H$21=Case!$B$78,0,IF($B13&gt;BK$6,0,IF($B13=BK$6,$F13,IF($B13+$H13=BK$6,-$F13*$H$7*6,IF($B13+$H13&gt;BK$6,-$F13*$H$7,0))))),0)</f>
        <v>0</v>
      </c>
      <c r="BL13" s="244">
        <f>+IF(MONTH(BL9)=5,IF(시나리오분석!$H$21=Case!$B$78,0,IF($B13&gt;BL$6,0,IF($B13=BL$6,$F13,IF($B13+$H13=BL$6,-$F13*$H$7*6,IF($B13+$H13&gt;BL$6,-$F13*$H$7,0))))),0)</f>
        <v>0</v>
      </c>
      <c r="BM13" s="244">
        <f>+IF(MONTH(BM9)=5,IF(시나리오분석!$H$21=Case!$B$78,0,IF($B13&gt;BM$6,0,IF($B13=BM$6,$F13,IF($B13+$H13=BM$6,-$F13*$H$7*6,IF($B13+$H13&gt;BM$6,-$F13*$H$7,0))))),0)</f>
        <v>0</v>
      </c>
      <c r="BN13" s="244">
        <f>+IF(MONTH(BN9)=5,IF(시나리오분석!$H$21=Case!$B$78,0,IF($B13&gt;BN$6,0,IF($B13=BN$6,$F13,IF($B13+$H13=BN$6,-$F13*$H$7*6,IF($B13+$H13&gt;BN$6,-$F13*$H$7,0))))),0)</f>
        <v>0</v>
      </c>
      <c r="BO13" s="244">
        <f>+IF(MONTH(BO9)=5,IF(시나리오분석!$H$21=Case!$B$78,0,IF($B13&gt;BO$6,0,IF($B13=BO$6,$F13,IF($B13+$H13=BO$6,-$F13*$H$7*6,IF($B13+$H13&gt;BO$6,-$F13*$H$7,0))))),0)</f>
        <v>0</v>
      </c>
      <c r="BP13" s="244">
        <f>+IF(MONTH(BP9)=5,IF(시나리오분석!$H$21=Case!$B$78,0,IF($B13&gt;BP$6,0,IF($B13=BP$6,$F13,IF($B13+$H13=BP$6,-$F13*$H$7*6,IF($B13+$H13&gt;BP$6,-$F13*$H$7,0))))),0)</f>
        <v>0</v>
      </c>
      <c r="BQ13" s="244">
        <f>+IF(MONTH(BQ9)=5,IF(시나리오분석!$H$21=Case!$B$78,0,IF($B13&gt;BQ$6,0,IF($B13=BQ$6,$F13,IF($B13+$H13=BQ$6,-$F13*$H$7*6,IF($B13+$H13&gt;BQ$6,-$F13*$H$7,0))))),0)</f>
        <v>0</v>
      </c>
      <c r="BR13" s="244">
        <f>+IF(MONTH(BR9)=5,IF(시나리오분석!$H$21=Case!$B$78,0,IF($B13&gt;BR$6,0,IF($B13=BR$6,$F13,IF($B13+$H13=BR$6,-$F13*$H$7*6,IF($B13+$H13&gt;BR$6,-$F13*$H$7,0))))),0)</f>
        <v>0</v>
      </c>
      <c r="BS13" s="244">
        <f>+IF(MONTH(BS9)=5,IF(시나리오분석!$H$21=Case!$B$78,0,IF($B13&gt;BS$6,0,IF($B13=BS$6,$F13,IF($B13+$H13=BS$6,-$F13*$H$7*6,IF($B13+$H13&gt;BS$6,-$F13*$H$7,0))))),0)</f>
        <v>0</v>
      </c>
      <c r="BT13" s="244">
        <f>+IF(MONTH(BT9)=5,IF(시나리오분석!$H$21=Case!$B$78,0,IF($B13&gt;BT$6,0,IF($B13=BT$6,$F13,IF($B13+$H13=BT$6,-$F13*$H$7*6,IF($B13+$H13&gt;BT$6,-$F13*$H$7,0))))),0)</f>
        <v>0</v>
      </c>
      <c r="BU13" s="244">
        <f>+IF(MONTH(BU9)=5,IF(시나리오분석!$H$21=Case!$B$78,0,IF($B13&gt;BU$6,0,IF($B13=BU$6,$F13,IF($B13+$H13=BU$6,-$F13*$H$7*6,IF($B13+$H13&gt;BU$6,-$F13*$H$7,0))))),0)</f>
        <v>0</v>
      </c>
      <c r="BV13" s="244">
        <f>+IF(MONTH(BV9)=5,IF(시나리오분석!$H$21=Case!$B$78,0,IF($B13&gt;BV$6,0,IF($B13=BV$6,$F13,IF($B13+$H13=BV$6,-$F13*$H$7*6,IF($B13+$H13&gt;BV$6,-$F13*$H$7,0))))),0)</f>
        <v>0</v>
      </c>
      <c r="BW13" s="244">
        <f>+IF(MONTH(BW9)=5,IF(시나리오분석!$H$21=Case!$B$78,0,IF($B13&gt;BW$6,0,IF($B13=BW$6,$F13,IF($B13+$H13=BW$6,-$F13*$H$7*6,IF($B13+$H13&gt;BW$6,-$F13*$H$7,0))))),0)</f>
        <v>0</v>
      </c>
      <c r="BX13" s="244">
        <f>+IF(MONTH(BX9)=5,IF(시나리오분석!$H$21=Case!$B$78,0,IF($B13&gt;BX$6,0,IF($B13=BX$6,$F13,IF($B13+$H13=BX$6,-$F13*$H$7*6,IF($B13+$H13&gt;BX$6,-$F13*$H$7,0))))),0)</f>
        <v>0</v>
      </c>
      <c r="BY13" s="244">
        <f>+IF(MONTH(BY9)=5,IF(시나리오분석!$H$21=Case!$B$78,0,IF($B13&gt;BY$6,0,IF($B13=BY$6,$F13,IF($B13+$H13=BY$6,-$F13*$H$7*6,IF($B13+$H13&gt;BY$6,-$F13*$H$7,0))))),0)</f>
        <v>0</v>
      </c>
      <c r="BZ13" s="244">
        <f>+IF(MONTH(BZ9)=5,IF(시나리오분석!$H$21=Case!$B$78,0,IF($B13&gt;BZ$6,0,IF($B13=BZ$6,$F13,IF($B13+$H13=BZ$6,-$F13*$H$7*6,IF($B13+$H13&gt;BZ$6,-$F13*$H$7,0))))),0)</f>
        <v>0</v>
      </c>
      <c r="CA13" s="244">
        <f>+IF(MONTH(CA9)=5,IF(시나리오분석!$H$21=Case!$B$78,0,IF($B13&gt;CA$6,0,IF($B13=CA$6,$F13,IF($B13+$H13=CA$6,-$F13*$H$7*6,IF($B13+$H13&gt;CA$6,-$F13*$H$7,0))))),0)</f>
        <v>0</v>
      </c>
      <c r="CB13" s="244">
        <f>+IF(MONTH(CB9)=5,IF(시나리오분석!$H$21=Case!$B$78,0,IF($B13&gt;CB$6,0,IF($B13=CB$6,$F13,IF($B13+$H13=CB$6,-$F13*$H$7*6,IF($B13+$H13&gt;CB$6,-$F13*$H$7,0))))),0)</f>
        <v>0</v>
      </c>
      <c r="CC13" s="244">
        <f>+IF(MONTH(CC9)=5,IF(시나리오분석!$H$21=Case!$B$78,0,IF($B13&gt;CC$6,0,IF($B13=CC$6,$F13,IF($B13+$H13=CC$6,-$F13*$H$7*6,IF($B13+$H13&gt;CC$6,-$F13*$H$7,0))))),0)</f>
        <v>0</v>
      </c>
      <c r="CD13" s="244">
        <f>+IF(MONTH(CD9)=5,IF(시나리오분석!$H$21=Case!$B$78,0,IF($B13&gt;CD$6,0,IF($B13=CD$6,$F13,IF($B13+$H13=CD$6,-$F13*$H$7*6,IF($B13+$H13&gt;CD$6,-$F13*$H$7,0))))),0)</f>
        <v>0</v>
      </c>
      <c r="CE13" s="244">
        <f>+IF(MONTH(CE9)=5,IF(시나리오분석!$H$21=Case!$B$78,0,IF($B13&gt;CE$6,0,IF($B13=CE$6,$F13,IF($B13+$H13=CE$6,-$F13*$H$7*6,IF($B13+$H13&gt;CE$6,-$F13*$H$7,0))))),0)</f>
        <v>0</v>
      </c>
      <c r="CF13" s="244">
        <f>+IF(MONTH(CF9)=5,IF(시나리오분석!$H$21=Case!$B$78,0,IF($B13&gt;CF$6,0,IF($B13=CF$6,$F13,IF($B13+$H13=CF$6,-$F13*$H$7*6,IF($B13+$H13&gt;CF$6,-$F13*$H$7,0))))),0)</f>
        <v>0</v>
      </c>
      <c r="CG13" s="244">
        <f>+IF(MONTH(CG9)=5,IF(시나리오분석!$H$21=Case!$B$78,0,IF($B13&gt;CG$6,0,IF($B13=CG$6,$F13,IF($B13+$H13=CG$6,-$F13*$H$7*6,IF($B13+$H13&gt;CG$6,-$F13*$H$7,0))))),0)</f>
        <v>0</v>
      </c>
      <c r="CH13" s="244">
        <f>+IF(MONTH(CH9)=5,IF(시나리오분석!$H$21=Case!$B$78,0,IF($B13&gt;CH$6,0,IF($B13=CH$6,$F13,IF($B13+$H13=CH$6,-$F13*$H$7*6,IF($B13+$H13&gt;CH$6,-$F13*$H$7,0))))),0)</f>
        <v>0</v>
      </c>
      <c r="CI13" s="244">
        <f>+IF(MONTH(CI9)=5,IF(시나리오분석!$H$21=Case!$B$78,0,IF($B13&gt;CI$6,0,IF($B13=CI$6,$F13,IF($B13+$H13=CI$6,-$F13*$H$7*6,IF($B13+$H13&gt;CI$6,-$F13*$H$7,0))))),0)</f>
        <v>0</v>
      </c>
      <c r="CJ13" s="244">
        <f>+IF(MONTH(CJ9)=5,IF(시나리오분석!$H$21=Case!$B$78,0,IF($B13&gt;CJ$6,0,IF($B13=CJ$6,$F13,IF($B13+$H13=CJ$6,-$F13*$H$7*6,IF($B13+$H13&gt;CJ$6,-$F13*$H$7,0))))),0)</f>
        <v>0</v>
      </c>
      <c r="CK13" s="244">
        <f>+IF(MONTH(CK9)=5,IF(시나리오분석!$H$21=Case!$B$78,0,IF($B13&gt;CK$6,0,IF($B13=CK$6,$F13,IF($B13+$H13=CK$6,-$F13*$H$7*6,IF($B13+$H13&gt;CK$6,-$F13*$H$7,0))))),0)</f>
        <v>0</v>
      </c>
      <c r="CL13" s="244">
        <f>+IF(MONTH(CL9)=5,IF(시나리오분석!$H$21=Case!$B$78,0,IF($B13&gt;CL$6,0,IF($B13=CL$6,$F13,IF($B13+$H13=CL$6,-$F13*$H$7*6,IF($B13+$H13&gt;CL$6,-$F13*$H$7,0))))),0)</f>
        <v>0</v>
      </c>
      <c r="CM13" s="244">
        <f>+IF(MONTH(CM9)=5,IF(시나리오분석!$H$21=Case!$B$78,0,IF($B13&gt;CM$6,0,IF($B13=CM$6,$F13,IF($B13+$H13=CM$6,-$F13*$H$7*6,IF($B13+$H13&gt;CM$6,-$F13*$H$7,0))))),0)</f>
        <v>0</v>
      </c>
      <c r="CN13" s="244">
        <f>+IF(MONTH(CN9)=5,IF(시나리오분석!$H$21=Case!$B$78,0,IF($B13&gt;CN$6,0,IF($B13=CN$6,$F13,IF($B13+$H13=CN$6,-$F13*$H$7*6,IF($B13+$H13&gt;CN$6,-$F13*$H$7,0))))),0)</f>
        <v>0</v>
      </c>
      <c r="CO13" s="244">
        <f>+IF(MONTH(CO9)=5,IF(시나리오분석!$H$21=Case!$B$78,0,IF($B13&gt;CO$6,0,IF($B13=CO$6,$F13,IF($B13+$H13=CO$6,-$F13*$H$7*6,IF($B13+$H13&gt;CO$6,-$F13*$H$7,0))))),0)</f>
        <v>0</v>
      </c>
      <c r="CP13" s="244">
        <f>+IF(MONTH(CP9)=5,IF(시나리오분석!$H$21=Case!$B$78,0,IF($B13&gt;CP$6,0,IF($B13=CP$6,$F13,IF($B13+$H13=CP$6,-$F13*$H$7*6,IF($B13+$H13&gt;CP$6,-$F13*$H$7,0))))),0)</f>
        <v>0</v>
      </c>
      <c r="CQ13" s="244">
        <f>+IF(MONTH(CQ9)=5,IF(시나리오분석!$H$21=Case!$B$78,0,IF($B13&gt;CQ$6,0,IF($B13=CQ$6,$F13,IF($B13+$H13=CQ$6,-$F13*$H$7*6,IF($B13+$H13&gt;CQ$6,-$F13*$H$7,0))))),0)</f>
        <v>0</v>
      </c>
      <c r="CR13" s="244">
        <f>+IF(MONTH(CR9)=5,IF(시나리오분석!$H$21=Case!$B$78,0,IF($B13&gt;CR$6,0,IF($B13=CR$6,$F13,IF($B13+$H13=CR$6,-$F13*$H$7*6,IF($B13+$H13&gt;CR$6,-$F13*$H$7,0))))),0)</f>
        <v>0</v>
      </c>
      <c r="CS13" s="244">
        <f>+IF(MONTH(CS9)=5,IF(시나리오분석!$H$21=Case!$B$78,0,IF($B13&gt;CS$6,0,IF($B13=CS$6,$F13,IF($B13+$H13=CS$6,-$F13*$H$7*6,IF($B13+$H13&gt;CS$6,-$F13*$H$7,0))))),0)</f>
        <v>0</v>
      </c>
      <c r="CT13" s="244">
        <f>+IF(MONTH(CT9)=5,IF(시나리오분석!$H$21=Case!$B$78,0,IF($B13&gt;CT$6,0,IF($B13=CT$6,$F13,IF($B13+$H13=CT$6,-$F13*$H$7*6,IF($B13+$H13&gt;CT$6,-$F13*$H$7,0))))),0)</f>
        <v>0</v>
      </c>
      <c r="CU13" s="244">
        <f>+IF(MONTH(CU9)=5,IF(시나리오분석!$H$21=Case!$B$78,0,IF($B13&gt;CU$6,0,IF($B13=CU$6,$F13,IF($B13+$H13=CU$6,-$F13*$H$7*6,IF($B13+$H13&gt;CU$6,-$F13*$H$7,0))))),0)</f>
        <v>0</v>
      </c>
      <c r="CV13" s="244">
        <f>+IF(MONTH(CV9)=5,IF(시나리오분석!$H$21=Case!$B$78,0,IF($B13&gt;CV$6,0,IF($B13=CV$6,$F13,IF($B13+$H13=CV$6,-$F13*$H$7*6,IF($B13+$H13&gt;CV$6,-$F13*$H$7,0))))),0)</f>
        <v>0</v>
      </c>
      <c r="CW13" s="244">
        <f>+IF(MONTH(CW9)=5,IF(시나리오분석!$H$21=Case!$B$78,0,IF($B13&gt;CW$6,0,IF($B13=CW$6,$F13,IF($B13+$H13=CW$6,-$F13*$H$7*6,IF($B13+$H13&gt;CW$6,-$F13*$H$7,0))))),0)</f>
        <v>0</v>
      </c>
      <c r="CX13" s="244">
        <f>+IF(MONTH(CX9)=5,IF(시나리오분석!$H$21=Case!$B$78,0,IF($B13&gt;CX$6,0,IF($B13=CX$6,$F13,IF($B13+$H13=CX$6,-$F13*$H$7*6,IF($B13+$H13&gt;CX$6,-$F13*$H$7,0))))),0)</f>
        <v>0</v>
      </c>
      <c r="CY13" s="244">
        <f>+IF(MONTH(CY9)=5,IF(시나리오분석!$H$21=Case!$B$78,0,IF($B13&gt;CY$6,0,IF($B13=CY$6,$F13,IF($B13+$H13=CY$6,-$F13*$H$7*6,IF($B13+$H13&gt;CY$6,-$F13*$H$7,0))))),0)</f>
        <v>0</v>
      </c>
      <c r="CZ13" s="244">
        <f>+IF(MONTH(CZ9)=5,IF(시나리오분석!$H$21=Case!$B$78,0,IF($B13&gt;CZ$6,0,IF($B13=CZ$6,$F13,IF($B13+$H13=CZ$6,-$F13*$H$7*6,IF($B13+$H13&gt;CZ$6,-$F13*$H$7,0))))),0)</f>
        <v>0</v>
      </c>
      <c r="DA13" s="244">
        <f>+IF(MONTH(DA9)=5,IF(시나리오분석!$H$21=Case!$B$78,0,IF($B13&gt;DA$6,0,IF($B13=DA$6,$F13,IF($B13+$H13=DA$6,-$F13*$H$7*6,IF($B13+$H13&gt;DA$6,-$F13*$H$7,0))))),0)</f>
        <v>0</v>
      </c>
      <c r="DB13" s="244">
        <f>+IF(MONTH(DB9)=5,IF(시나리오분석!$H$21=Case!$B$78,0,IF($B13&gt;DB$6,0,IF($B13=DB$6,$F13,IF($B13+$H13=DB$6,-$F13*$H$7*6,IF($B13+$H13&gt;DB$6,-$F13*$H$7,0))))),0)</f>
        <v>0</v>
      </c>
      <c r="DC13" s="244">
        <f>+IF(MONTH(DC9)=5,IF(시나리오분석!$H$21=Case!$B$78,0,IF($B13&gt;DC$6,0,IF($B13=DC$6,$F13,IF($B13+$H13=DC$6,-$F13*$H$7*6,IF($B13+$H13&gt;DC$6,-$F13*$H$7,0))))),0)</f>
        <v>0</v>
      </c>
      <c r="DD13" s="244">
        <f>+IF(MONTH(DD9)=5,IF(시나리오분석!$H$21=Case!$B$78,0,IF($B13&gt;DD$6,0,IF($B13=DD$6,$F13,IF($B13+$H13=DD$6,-$F13*$H$7*6,IF($B13+$H13&gt;DD$6,-$F13*$H$7,0))))),0)</f>
        <v>0</v>
      </c>
      <c r="DE13" s="244">
        <f>+IF(MONTH(DE9)=5,IF(시나리오분석!$H$21=Case!$B$78,0,IF($B13&gt;DE$6,0,IF($B13=DE$6,$F13,IF($B13+$H13=DE$6,-$F13*$H$7*6,IF($B13+$H13&gt;DE$6,-$F13*$H$7,0))))),0)</f>
        <v>0</v>
      </c>
      <c r="DF13" s="244">
        <f>+IF(MONTH(DF9)=5,IF(시나리오분석!$H$21=Case!$B$78,0,IF($B13&gt;DF$6,0,IF($B13=DF$6,$F13,IF($B13+$H13=DF$6,-$F13*$H$7*6,IF($B13+$H13&gt;DF$6,-$F13*$H$7,0))))),0)</f>
        <v>0</v>
      </c>
      <c r="DG13" s="244">
        <f>+IF(MONTH(DG9)=5,IF(시나리오분석!$H$21=Case!$B$78,0,IF($B13&gt;DG$6,0,IF($B13=DG$6,$F13,IF($B13+$H13=DG$6,-$F13*$H$7*6,IF($B13+$H13&gt;DG$6,-$F13*$H$7,0))))),0)</f>
        <v>0</v>
      </c>
      <c r="DH13" s="244">
        <f>+IF(MONTH(DH9)=5,IF(시나리오분석!$H$21=Case!$B$78,0,IF($B13&gt;DH$6,0,IF($B13=DH$6,$F13,IF($B13+$H13=DH$6,-$F13*$H$7*6,IF($B13+$H13&gt;DH$6,-$F13*$H$7,0))))),0)</f>
        <v>0</v>
      </c>
      <c r="DI13" s="244">
        <f>+IF(MONTH(DI9)=5,IF(시나리오분석!$H$21=Case!$B$78,0,IF($B13&gt;DI$6,0,IF($B13=DI$6,$F13,IF($B13+$H13=DI$6,-$F13*$H$7*6,IF($B13+$H13&gt;DI$6,-$F13*$H$7,0))))),0)</f>
        <v>0</v>
      </c>
      <c r="DJ13" s="244">
        <f>+IF(MONTH(DJ9)=5,IF(시나리오분석!$H$21=Case!$B$78,0,IF($B13&gt;DJ$6,0,IF($B13=DJ$6,$F13,IF($B13+$H13=DJ$6,-$F13*$H$7*6,IF($B13+$H13&gt;DJ$6,-$F13*$H$7,0))))),0)</f>
        <v>0</v>
      </c>
      <c r="DK13" s="244">
        <f>+IF(MONTH(DK9)=5,IF(시나리오분석!$H$21=Case!$B$78,0,IF($B13&gt;DK$6,0,IF($B13=DK$6,$F13,IF($B13+$H13=DK$6,-$F13*$H$7*6,IF($B13+$H13&gt;DK$6,-$F13*$H$7,0))))),0)</f>
        <v>0</v>
      </c>
      <c r="DL13" s="244">
        <f>+IF(MONTH(DL9)=5,IF(시나리오분석!$H$21=Case!$B$78,0,IF($B13&gt;DL$6,0,IF($B13=DL$6,$F13,IF($B13+$H13=DL$6,-$F13*$H$7*6,IF($B13+$H13&gt;DL$6,-$F13*$H$7,0))))),0)</f>
        <v>0</v>
      </c>
      <c r="DM13" s="244">
        <f>+IF(MONTH(DM9)=5,IF(시나리오분석!$H$21=Case!$B$78,0,IF($B13&gt;DM$6,0,IF($B13=DM$6,$F13,IF($B13+$H13=DM$6,-$F13*$H$7*6,IF($B13+$H13&gt;DM$6,-$F13*$H$7,0))))),0)</f>
        <v>0</v>
      </c>
      <c r="DN13" s="244">
        <f>+IF(MONTH(DN9)=5,IF(시나리오분석!$H$21=Case!$B$78,0,IF($B13&gt;DN$6,0,IF($B13=DN$6,$F13,IF($B13+$H13=DN$6,-$F13*$H$7*6,IF($B13+$H13&gt;DN$6,-$F13*$H$7,0))))),0)</f>
        <v>0</v>
      </c>
      <c r="DO13" s="244">
        <f>+IF(MONTH(DO9)=5,IF(시나리오분석!$H$21=Case!$B$78,0,IF($B13&gt;DO$6,0,IF($B13=DO$6,$F13,IF($B13+$H13=DO$6,-$F13*$H$7*6,IF($B13+$H13&gt;DO$6,-$F13*$H$7,0))))),0)</f>
        <v>0</v>
      </c>
      <c r="DP13" s="244">
        <f>+IF(MONTH(DP9)=5,IF(시나리오분석!$H$21=Case!$B$78,0,IF($B13&gt;DP$6,0,IF($B13=DP$6,$F13,IF($B13+$H13=DP$6,-$F13*$H$7*6,IF($B13+$H13&gt;DP$6,-$F13*$H$7,0))))),0)</f>
        <v>0</v>
      </c>
      <c r="DQ13" s="244">
        <f>+IF(MONTH(DQ9)=5,IF(시나리오분석!$H$21=Case!$B$78,0,IF($B13&gt;DQ$6,0,IF($B13=DQ$6,$F13,IF($B13+$H13=DQ$6,-$F13*$H$7*6,IF($B13+$H13&gt;DQ$6,-$F13*$H$7,0))))),0)</f>
        <v>0</v>
      </c>
      <c r="DR13" s="244">
        <f>+IF(MONTH(DR9)=5,IF(시나리오분석!$H$21=Case!$B$78,0,IF($B13&gt;DR$6,0,IF($B13=DR$6,$F13,IF($B13+$H13=DR$6,-$F13*$H$7*6,IF($B13+$H13&gt;DR$6,-$F13*$H$7,0))))),0)</f>
        <v>0</v>
      </c>
      <c r="DS13" s="244">
        <f>+IF(MONTH(DS9)=5,IF(시나리오분석!$H$21=Case!$B$78,0,IF($B13&gt;DS$6,0,IF($B13=DS$6,$F13,IF($B13+$H13=DS$6,-$F13*$H$7*6,IF($B13+$H13&gt;DS$6,-$F13*$H$7,0))))),0)</f>
        <v>0</v>
      </c>
      <c r="DT13" s="244">
        <f>+IF(MONTH(DT9)=5,IF(시나리오분석!$H$21=Case!$B$78,0,IF($B13&gt;DT$6,0,IF($B13=DT$6,$F13,IF($B13+$H13=DT$6,-$F13*$H$7*6,IF($B13+$H13&gt;DT$6,-$F13*$H$7,0))))),0)</f>
        <v>0</v>
      </c>
      <c r="DU13" s="244">
        <f>+IF(MONTH(DU9)=5,IF(시나리오분석!$H$21=Case!$B$78,0,IF($B13&gt;DU$6,0,IF($B13=DU$6,$F13,IF($B13+$H13=DU$6,-$F13*$H$7*6,IF($B13+$H13&gt;DU$6,-$F13*$H$7,0))))),0)</f>
        <v>0</v>
      </c>
      <c r="DV13" s="244">
        <f>+IF(MONTH(DV9)=5,IF(시나리오분석!$H$21=Case!$B$78,0,IF($B13&gt;DV$6,0,IF($B13=DV$6,$F13,IF($B13+$H13=DV$6,-$F13*$H$7*6,IF($B13+$H13&gt;DV$6,-$F13*$H$7,0))))),0)</f>
        <v>0</v>
      </c>
      <c r="DW13" s="244">
        <f>+IF(MONTH(DW9)=5,IF(시나리오분석!$H$21=Case!$B$78,0,IF($B13&gt;DW$6,0,IF($B13=DW$6,$F13,IF($B13+$H13=DW$6,-$F13*$H$7*6,IF($B13+$H13&gt;DW$6,-$F13*$H$7,0))))),0)</f>
        <v>0</v>
      </c>
      <c r="DX13" s="244">
        <f>+IF(MONTH(DX9)=5,IF(시나리오분석!$H$21=Case!$B$78,0,IF($B13&gt;DX$6,0,IF($B13=DX$6,$F13,IF($B13+$H13=DX$6,-$F13*$H$7*6,IF($B13+$H13&gt;DX$6,-$F13*$H$7,0))))),0)</f>
        <v>0</v>
      </c>
      <c r="DY13" s="244">
        <f>+IF(MONTH(DY9)=5,IF(시나리오분석!$H$21=Case!$B$78,0,IF($B13&gt;DY$6,0,IF($B13=DY$6,$F13,IF($B13+$H13=DY$6,-$F13*$H$7*6,IF($B13+$H13&gt;DY$6,-$F13*$H$7,0))))),0)</f>
        <v>0</v>
      </c>
      <c r="DZ13" s="244">
        <f>+IF(MONTH(DZ9)=5,IF(시나리오분석!$H$21=Case!$B$78,0,IF($B13&gt;DZ$6,0,IF($B13=DZ$6,$F13,IF($B13+$H13=DZ$6,-$F13*$H$7*6,IF($B13+$H13&gt;DZ$6,-$F13*$H$7,0))))),0)</f>
        <v>0</v>
      </c>
      <c r="EA13" s="244">
        <f>+IF(MONTH(EA9)=5,IF(시나리오분석!$H$21=Case!$B$78,0,IF($B13&gt;EA$6,0,IF($B13=EA$6,$F13,IF($B13+$H13=EA$6,-$F13*$H$7*6,IF($B13+$H13&gt;EA$6,-$F13*$H$7,0))))),0)</f>
        <v>0</v>
      </c>
      <c r="EB13" s="244">
        <f>+IF(MONTH(EB9)=5,IF(시나리오분석!$H$21=Case!$B$78,0,IF($B13&gt;EB$6,0,IF($B13=EB$6,$F13,IF($B13+$H13=EB$6,-$F13*$H$7*6,IF($B13+$H13&gt;EB$6,-$F13*$H$7,0))))),0)</f>
        <v>0</v>
      </c>
      <c r="EC13" s="244">
        <f>+IF(MONTH(EC9)=5,IF(시나리오분석!$H$21=Case!$B$78,0,IF($B13&gt;EC$6,0,IF($B13=EC$6,$F13,IF($B13+$H13=EC$6,-$F13*$H$7*6,IF($B13+$H13&gt;EC$6,-$F13*$H$7,0))))),0)</f>
        <v>0</v>
      </c>
      <c r="ED13" s="244">
        <f>+IF(MONTH(ED9)=5,IF(시나리오분석!$H$21=Case!$B$78,0,IF($B13&gt;ED$6,0,IF($B13=ED$6,$F13,IF($B13+$H13=ED$6,-$F13*$H$7*6,IF($B13+$H13&gt;ED$6,-$F13*$H$7,0))))),0)</f>
        <v>0</v>
      </c>
      <c r="EE13" s="244">
        <f>+IF(MONTH(EE9)=5,IF(시나리오분석!$H$21=Case!$B$78,0,IF($B13&gt;EE$6,0,IF($B13=EE$6,$F13,IF($B13+$H13=EE$6,-$F13*$H$7*6,IF($B13+$H13&gt;EE$6,-$F13*$H$7,0))))),0)</f>
        <v>0</v>
      </c>
      <c r="EF13" s="244">
        <f>+IF(MONTH(EF9)=5,IF(시나리오분석!$H$21=Case!$B$78,0,IF($B13&gt;EF$6,0,IF($B13=EF$6,$F13,IF($B13+$H13=EF$6,-$F13*$H$7*6,IF($B13+$H13&gt;EF$6,-$F13*$H$7,0))))),0)</f>
        <v>0</v>
      </c>
      <c r="EG13" s="244">
        <f>+IF(MONTH(EG9)=5,IF(시나리오분석!$H$21=Case!$B$78,0,IF($B13&gt;EG$6,0,IF($B13=EG$6,$F13,IF($B13+$H13=EG$6,-$F13*$H$7*6,IF($B13+$H13&gt;EG$6,-$F13*$H$7,0))))),0)</f>
        <v>0</v>
      </c>
      <c r="EH13" s="244">
        <f>+IF(MONTH(EH9)=5,IF(시나리오분석!$H$21=Case!$B$78,0,IF($B13&gt;EH$6,0,IF($B13=EH$6,$F13,IF($B13+$H13=EH$6,-$F13*$H$7*6,IF($B13+$H13&gt;EH$6,-$F13*$H$7,0))))),0)</f>
        <v>0</v>
      </c>
      <c r="EI13" s="244">
        <f>+IF(MONTH(EI9)=5,IF(시나리오분석!$H$21=Case!$B$78,0,IF($B13&gt;EI$6,0,IF($B13=EI$6,$F13,IF($B13+$H13=EI$6,-$F13*$H$7*6,IF($B13+$H13&gt;EI$6,-$F13*$H$7,0))))),0)</f>
        <v>0</v>
      </c>
      <c r="EJ13" s="244">
        <f>+IF(MONTH(EJ9)=5,IF(시나리오분석!$H$21=Case!$B$78,0,IF($B13&gt;EJ$6,0,IF($B13=EJ$6,$F13,IF($B13+$H13=EJ$6,-$F13*$H$7*6,IF($B13+$H13&gt;EJ$6,-$F13*$H$7,0))))),0)</f>
        <v>0</v>
      </c>
      <c r="EK13" s="244">
        <f>+IF(MONTH(EK9)=5,IF(시나리오분석!$H$21=Case!$B$78,0,IF($B13&gt;EK$6,0,IF($B13=EK$6,$F13,IF($B13+$H13=EK$6,-$F13*$H$7*6,IF($B13+$H13&gt;EK$6,-$F13*$H$7,0))))),0)</f>
        <v>0</v>
      </c>
      <c r="EL13" s="244">
        <f>+IF(MONTH(EL9)=5,IF(시나리오분석!$H$21=Case!$B$78,0,IF($B13&gt;EL$6,0,IF($B13=EL$6,$F13,IF($B13+$H13=EL$6,-$F13*$H$7*6,IF($B13+$H13&gt;EL$6,-$F13*$H$7,0))))),0)</f>
        <v>0</v>
      </c>
      <c r="EM13" s="244">
        <f>+IF(MONTH(EM9)=5,IF(시나리오분석!$H$21=Case!$B$78,0,IF($B13&gt;EM$6,0,IF($B13=EM$6,$F13,IF($B13+$H13=EM$6,-$F13*$H$7*6,IF($B13+$H13&gt;EM$6,-$F13*$H$7,0))))),0)</f>
        <v>0</v>
      </c>
      <c r="EN13" s="244">
        <f>+IF(MONTH(EN9)=5,IF(시나리오분석!$H$21=Case!$B$78,0,IF($B13&gt;EN$6,0,IF($B13=EN$6,$F13,IF($B13+$H13=EN$6,-$F13*$H$7*6,IF($B13+$H13&gt;EN$6,-$F13*$H$7,0))))),0)</f>
        <v>0</v>
      </c>
      <c r="EO13" s="244">
        <f>+IF(MONTH(EO9)=5,IF(시나리오분석!$H$21=Case!$B$78,0,IF($B13&gt;EO$6,0,IF($B13=EO$6,$F13,IF($B13+$H13=EO$6,-$F13*$H$7*6,IF($B13+$H13&gt;EO$6,-$F13*$H$7,0))))),0)</f>
        <v>0</v>
      </c>
      <c r="EP13" s="244">
        <f>+IF(MONTH(EP9)=5,IF(시나리오분석!$H$21=Case!$B$78,0,IF($B13&gt;EP$6,0,IF($B13=EP$6,$F13,IF($B13+$H13=EP$6,-$F13*$H$7*6,IF($B13+$H13&gt;EP$6,-$F13*$H$7,0))))),0)</f>
        <v>0</v>
      </c>
      <c r="EQ13" s="244">
        <f>+IF(MONTH(EQ9)=5,IF(시나리오분석!$H$21=Case!$B$78,0,IF($B13&gt;EQ$6,0,IF($B13=EQ$6,$F13,IF($B13+$H13=EQ$6,-$F13*$H$7*6,IF($B13+$H13&gt;EQ$6,-$F13*$H$7,0))))),0)</f>
        <v>0</v>
      </c>
      <c r="ER13" s="244">
        <f>+IF(MONTH(ER9)=5,IF(시나리오분석!$H$21=Case!$B$78,0,IF($B13&gt;ER$6,0,IF($B13=ER$6,$F13,IF($B13+$H13=ER$6,-$F13*$H$7*6,IF($B13+$H13&gt;ER$6,-$F13*$H$7,0))))),0)</f>
        <v>0</v>
      </c>
      <c r="ES13" s="244">
        <f>+IF(MONTH(ES9)=5,IF(시나리오분석!$H$21=Case!$B$78,0,IF($B13&gt;ES$6,0,IF($B13=ES$6,$F13,IF($B13+$H13=ES$6,-$F13*$H$7*6,IF($B13+$H13&gt;ES$6,-$F13*$H$7,0))))),0)</f>
        <v>0</v>
      </c>
      <c r="ET13" s="244">
        <f>+IF(MONTH(ET9)=5,IF(시나리오분석!$H$21=Case!$B$78,0,IF($B13&gt;ET$6,0,IF($B13=ET$6,$F13,IF($B13+$H13=ET$6,-$F13*$H$7*6,IF($B13+$H13&gt;ET$6,-$F13*$H$7,0))))),0)</f>
        <v>0</v>
      </c>
      <c r="EU13" s="244">
        <f>+IF(MONTH(EU9)=5,IF(시나리오분석!$H$21=Case!$B$78,0,IF($B13&gt;EU$6,0,IF($B13=EU$6,$F13,IF($B13+$H13=EU$6,-$F13*$H$7*6,IF($B13+$H13&gt;EU$6,-$F13*$H$7,0))))),0)</f>
        <v>0</v>
      </c>
      <c r="EV13" s="244">
        <f>+IF(MONTH(EV9)=5,IF(시나리오분석!$H$21=Case!$B$78,0,IF($B13&gt;EV$6,0,IF($B13=EV$6,$F13,IF($B13+$H13=EV$6,-$F13*$H$7*6,IF($B13+$H13&gt;EV$6,-$F13*$H$7,0))))),0)</f>
        <v>0</v>
      </c>
      <c r="EW13" s="244">
        <f>+IF(MONTH(EW9)=5,IF(시나리오분석!$H$21=Case!$B$78,0,IF($B13&gt;EW$6,0,IF($B13=EW$6,$F13,IF($B13+$H13=EW$6,-$F13*$H$7*6,IF($B13+$H13&gt;EW$6,-$F13*$H$7,0))))),0)</f>
        <v>0</v>
      </c>
      <c r="EX13" s="244">
        <f>+IF(MONTH(EX9)=5,IF(시나리오분석!$H$21=Case!$B$78,0,IF($B13&gt;EX$6,0,IF($B13=EX$6,$F13,IF($B13+$H13=EX$6,-$F13*$H$7*6,IF($B13+$H13&gt;EX$6,-$F13*$H$7,0))))),0)</f>
        <v>0</v>
      </c>
      <c r="EY13" s="244">
        <f>+IF(MONTH(EY9)=5,IF(시나리오분석!$H$21=Case!$B$78,0,IF($B13&gt;EY$6,0,IF($B13=EY$6,$F13,IF($B13+$H13=EY$6,-$F13*$H$7*6,IF($B13+$H13&gt;EY$6,-$F13*$H$7,0))))),0)</f>
        <v>0</v>
      </c>
      <c r="EZ13" s="244">
        <f>+IF(MONTH(EZ9)=5,IF(시나리오분석!$H$21=Case!$B$78,0,IF($B13&gt;EZ$6,0,IF($B13=EZ$6,$F13,IF($B13+$H13=EZ$6,-$F13*$H$7*6,IF($B13+$H13&gt;EZ$6,-$F13*$H$7,0))))),0)</f>
        <v>0</v>
      </c>
      <c r="FA13" s="244">
        <f>+IF(MONTH(FA9)=5,IF(시나리오분석!$H$21=Case!$B$78,0,IF($B13&gt;FA$6,0,IF($B13=FA$6,$F13,IF($B13+$H13=FA$6,-$F13*$H$7*6,IF($B13+$H13&gt;FA$6,-$F13*$H$7,0))))),0)</f>
        <v>0</v>
      </c>
      <c r="FB13" s="244">
        <f>+IF(MONTH(FB9)=5,IF(시나리오분석!$H$21=Case!$B$78,0,IF($B13&gt;FB$6,0,IF($B13=FB$6,$F13,IF($B13+$H13=FB$6,-$F13*$H$7*6,IF($B13+$H13&gt;FB$6,-$F13*$H$7,0))))),0)</f>
        <v>0</v>
      </c>
      <c r="FC13" s="244">
        <f>+IF(MONTH(FC9)=5,IF(시나리오분석!$H$21=Case!$B$78,0,IF($B13&gt;FC$6,0,IF($B13=FC$6,$F13,IF($B13+$H13=FC$6,-$F13*$H$7*6,IF($B13+$H13&gt;FC$6,-$F13*$H$7,0))))),0)</f>
        <v>0</v>
      </c>
      <c r="FD13" s="244">
        <f>+IF(MONTH(FD9)=5,IF(시나리오분석!$H$21=Case!$B$78,0,IF($B13&gt;FD$6,0,IF($B13=FD$6,$F13,IF($B13+$H13=FD$6,-$F13*$H$7*6,IF($B13+$H13&gt;FD$6,-$F13*$H$7,0))))),0)</f>
        <v>0</v>
      </c>
      <c r="FE13" s="1094">
        <f>+IF(MONTH(FE9)=5,IF(시나리오분석!$H$21=Case!$B$78,0,IF($B13&gt;FE$6,0,IF($B13=FE$6,$F13,IF($B13+$H13=FE$6,-$F13*$H$7*6,IF($B13+$H13&gt;FE$6,-$F13*$H$7,0))))),0)</f>
        <v>0</v>
      </c>
      <c r="FF13" s="244">
        <f>+IF(MONTH(FF9)=5,IF(시나리오분석!$H$21=Case!$B$78,0,IF($B13&gt;FF$6,0,IF($B13=FF$6,$F13,IF($B13+$H13=FF$6,-$F13*$H$7*6,IF($B13+$H13&gt;FF$6,-$F13*$H$7,0))))),0)</f>
        <v>0</v>
      </c>
      <c r="FG13" s="244">
        <f>+IF(MONTH(FG9)=5,IF(시나리오분석!$H$21=Case!$B$78,0,IF($B13&gt;FG$6,0,IF($B13=FG$6,$F13,IF($B13+$H13=FG$6,-$F13*$H$7*6,IF($B13+$H13&gt;FG$6,-$F13*$H$7,0))))),0)</f>
        <v>0</v>
      </c>
      <c r="FH13" s="244">
        <f>+IF(MONTH(FH9)=5,IF(시나리오분석!$H$21=Case!$B$78,0,IF($B13&gt;FH$6,0,IF($B13=FH$6,$F13,IF($B13+$H13=FH$6,-$F13*$H$7*6,IF($B13+$H13&gt;FH$6,-$F13*$H$7,0))))),0)</f>
        <v>0</v>
      </c>
      <c r="FI13" s="244">
        <f>+IF(MONTH(FI9)=5,IF(시나리오분석!$H$21=Case!$B$78,0,IF($B13&gt;FI$6,0,IF($B13=FI$6,$F13,IF($B13+$H13=FI$6,-$F13*$H$7*6,IF($B13+$H13&gt;FI$6,-$F13*$H$7,0))))),0)</f>
        <v>0</v>
      </c>
      <c r="FJ13" s="244">
        <f>+IF(MONTH(FJ9)=5,IF(시나리오분석!$H$21=Case!$B$78,0,IF($B13&gt;FJ$6,0,IF($B13=FJ$6,$F13,IF($B13+$H13=FJ$6,-$F13*$H$7*6,IF($B13+$H13&gt;FJ$6,-$F13*$H$7,0))))),0)</f>
        <v>0</v>
      </c>
      <c r="FK13" s="244">
        <f>+IF(MONTH(FK9)=5,IF(시나리오분석!$H$21=Case!$B$78,0,IF($B13&gt;FK$6,0,IF($B13=FK$6,$F13,IF($B13+$H13=FK$6,-$F13*$H$7*6,IF($B13+$H13&gt;FK$6,-$F13*$H$7,0))))),0)</f>
        <v>0</v>
      </c>
      <c r="FL13" s="244">
        <f>+IF(MONTH(FL9)=5,IF(시나리오분석!$H$21=Case!$B$78,0,IF($B13&gt;FL$6,0,IF($B13=FL$6,$F13,IF($B13+$H13=FL$6,-$F13*$H$7*6,IF($B13+$H13&gt;FL$6,-$F13*$H$7,0))))),0)</f>
        <v>0</v>
      </c>
      <c r="FM13" s="244">
        <f>+IF(MONTH(FM9)=5,IF(시나리오분석!$H$21=Case!$B$78,0,IF($B13&gt;FM$6,0,IF($B13=FM$6,$F13,IF($B13+$H13=FM$6,-$F13*$H$7*6,IF($B13+$H13&gt;FM$6,-$F13*$H$7,0))))),0)</f>
        <v>0</v>
      </c>
      <c r="FN13" s="244">
        <f>+IF(MONTH(FN9)=5,IF(시나리오분석!$H$21=Case!$B$78,0,IF($B13&gt;FN$6,0,IF($B13=FN$6,$F13,IF($B13+$H13=FN$6,-$F13*$H$7*6,IF($B13+$H13&gt;FN$6,-$F13*$H$7,0))))),0)</f>
        <v>0</v>
      </c>
      <c r="FO13" s="244">
        <f>+IF(MONTH(FO9)=5,IF(시나리오분석!$H$21=Case!$B$78,0,IF($B13&gt;FO$6,0,IF($B13=FO$6,$F13,IF($B13+$H13=FO$6,-$F13*$H$7*6,IF($B13+$H13&gt;FO$6,-$F13*$H$7,0))))),0)</f>
        <v>0</v>
      </c>
      <c r="FP13" s="244">
        <f>+IF(MONTH(FP9)=5,IF(시나리오분석!$H$21=Case!$B$78,0,IF($B13&gt;FP$6,0,IF($B13=FP$6,$F13,IF($B13+$H13=FP$6,-$F13*$H$7*6,IF($B13+$H13&gt;FP$6,-$F13*$H$7,0))))),0)</f>
        <v>0</v>
      </c>
      <c r="FQ13" s="244">
        <f>+IF(MONTH(FQ9)=5,IF(시나리오분석!$H$21=Case!$B$78,0,IF($B13&gt;FQ$6,0,IF($B13=FQ$6,$F13,IF($B13+$H13=FQ$6,-$F13*$H$7*6,IF($B13+$H13&gt;FQ$6,-$F13*$H$7,0))))),0)</f>
        <v>0</v>
      </c>
      <c r="FR13" s="244">
        <f>+IF(MONTH(FR9)=5,IF(시나리오분석!$H$21=Case!$B$78,0,IF($B13&gt;FR$6,0,IF($B13=FR$6,$F13,IF($B13+$H13=FR$6,-$F13*$H$7*6,IF($B13+$H13&gt;FR$6,-$F13*$H$7,0))))),0)</f>
        <v>0</v>
      </c>
      <c r="FS13" s="244">
        <f>+IF(MONTH(FS9)=5,IF(시나리오분석!$H$21=Case!$B$78,0,IF($B13&gt;FS$6,0,IF($B13=FS$6,$F13,IF($B13+$H13=FS$6,-$F13*$H$7*6,IF($B13+$H13&gt;FS$6,-$F13*$H$7,0))))),0)</f>
        <v>0</v>
      </c>
      <c r="FT13" s="244">
        <f>+IF(MONTH(FT9)=5,IF(시나리오분석!$H$21=Case!$B$78,0,IF($B13&gt;FT$6,0,IF($B13=FT$6,$F13,IF($B13+$H13=FT$6,-$F13*$H$7*6,IF($B13+$H13&gt;FT$6,-$F13*$H$7,0))))),0)</f>
        <v>0</v>
      </c>
      <c r="FU13" s="244">
        <f>+IF(MONTH(FU9)=5,IF(시나리오분석!$H$21=Case!$B$78,0,IF($B13&gt;FU$6,0,IF($B13=FU$6,$F13,IF($B13+$H13=FU$6,-$F13*$H$7*6,IF($B13+$H13&gt;FU$6,-$F13*$H$7,0))))),0)</f>
        <v>0</v>
      </c>
      <c r="FV13" s="244">
        <f>+IF(MONTH(FV9)=5,IF(시나리오분석!$H$21=Case!$B$78,0,IF($B13&gt;FV$6,0,IF($B13=FV$6,$F13,IF($B13+$H13=FV$6,-$F13*$H$7*6,IF($B13+$H13&gt;FV$6,-$F13*$H$7,0))))),0)</f>
        <v>0</v>
      </c>
      <c r="FW13" s="244">
        <f>+IF(MONTH(FW9)=5,IF(시나리오분석!$H$21=Case!$B$78,0,IF($B13&gt;FW$6,0,IF($B13=FW$6,$F13,IF($B13+$H13=FW$6,-$F13*$H$7*6,IF($B13+$H13&gt;FW$6,-$F13*$H$7,0))))),0)</f>
        <v>0</v>
      </c>
      <c r="FX13" s="244">
        <f>+IF(MONTH(FX9)=5,IF(시나리오분석!$H$21=Case!$B$78,0,IF($B13&gt;FX$6,0,IF($B13=FX$6,$F13,IF($B13+$H13=FX$6,-$F13*$H$7*6,IF($B13+$H13&gt;FX$6,-$F13*$H$7,0))))),0)</f>
        <v>0</v>
      </c>
      <c r="FY13" s="244">
        <f>+IF(MONTH(FY9)=5,IF(시나리오분석!$H$21=Case!$B$78,0,IF($B13&gt;FY$6,0,IF($B13=FY$6,$F13,IF($B13+$H13=FY$6,-$F13*$H$7*6,IF($B13+$H13&gt;FY$6,-$F13*$H$7,0))))),0)</f>
        <v>0</v>
      </c>
      <c r="FZ13" s="244">
        <f>+IF(MONTH(FZ9)=5,IF(시나리오분석!$H$21=Case!$B$78,0,IF($B13&gt;FZ$6,0,IF($B13=FZ$6,$F13,IF($B13+$H13=FZ$6,-$F13*$H$7*6,IF($B13+$H13&gt;FZ$6,-$F13*$H$7,0))))),0)</f>
        <v>0</v>
      </c>
      <c r="GA13" s="244">
        <f>+IF(MONTH(GA9)=5,IF(시나리오분석!$H$21=Case!$B$78,0,IF($B13&gt;GA$6,0,IF($B13=GA$6,$F13,IF($B13+$H13=GA$6,-$F13*$H$7*6,IF($B13+$H13&gt;GA$6,-$F13*$H$7,0))))),0)</f>
        <v>0</v>
      </c>
      <c r="GB13" s="244">
        <f>+IF(MONTH(GB9)=5,IF(시나리오분석!$H$21=Case!$B$78,0,IF($B13&gt;GB$6,0,IF($B13=GB$6,$F13,IF($B13+$H13=GB$6,-$F13*$H$7*6,IF($B13+$H13&gt;GB$6,-$F13*$H$7,0))))),0)</f>
        <v>0</v>
      </c>
      <c r="GC13" s="244">
        <f>+IF(MONTH(GC9)=5,IF(시나리오분석!$H$21=Case!$B$78,0,IF($B13&gt;GC$6,0,IF($B13=GC$6,$F13,IF($B13+$H13=GC$6,-$F13*$H$7*6,IF($B13+$H13&gt;GC$6,-$F13*$H$7,0))))),0)</f>
        <v>0</v>
      </c>
      <c r="GD13" s="244">
        <f>+IF(MONTH(GD9)=5,IF(시나리오분석!$H$21=Case!$B$78,0,IF($B13&gt;GD$6,0,IF($B13=GD$6,$F13,IF($B13+$H13=GD$6,-$F13*$H$7*6,IF($B13+$H13&gt;GD$6,-$F13*$H$7,0))))),0)</f>
        <v>0</v>
      </c>
      <c r="GE13" s="244">
        <f>+IF(MONTH(GE9)=5,IF(시나리오분석!$H$21=Case!$B$78,0,IF($B13&gt;GE$6,0,IF($B13=GE$6,$F13,IF($B13+$H13=GE$6,-$F13*$H$7*6,IF($B13+$H13&gt;GE$6,-$F13*$H$7,0))))),0)</f>
        <v>0</v>
      </c>
      <c r="GF13" s="244">
        <f>+IF(MONTH(GF9)=5,IF(시나리오분석!$H$21=Case!$B$78,0,IF($B13&gt;GF$6,0,IF($B13=GF$6,$F13,IF($B13+$H13=GF$6,-$F13*$H$7*6,IF($B13+$H13&gt;GF$6,-$F13*$H$7,0))))),0)</f>
        <v>0</v>
      </c>
      <c r="GG13" s="244">
        <f>+IF(MONTH(GG9)=5,IF(시나리오분석!$H$21=Case!$B$78,0,IF($B13&gt;GG$6,0,IF($B13=GG$6,$F13,IF($B13+$H13=GG$6,-$F13*$H$7*6,IF($B13+$H13&gt;GG$6,-$F13*$H$7,0))))),0)</f>
        <v>0</v>
      </c>
      <c r="GH13" s="244">
        <f>+IF(MONTH(GH9)=5,IF(시나리오분석!$H$21=Case!$B$78,0,IF($B13&gt;GH$6,0,IF($B13=GH$6,$F13,IF($B13+$H13=GH$6,-$F13*$H$7*6,IF($B13+$H13&gt;GH$6,-$F13*$H$7,0))))),0)</f>
        <v>0</v>
      </c>
      <c r="GI13" s="244">
        <f>+IF(MONTH(GI9)=5,IF(시나리오분석!$H$21=Case!$B$78,0,IF($B13&gt;GI$6,0,IF($B13=GI$6,$F13,IF($B13+$H13=GI$6,-$F13*$H$7*6,IF($B13+$H13&gt;GI$6,-$F13*$H$7,0))))),0)</f>
        <v>0</v>
      </c>
      <c r="GJ13" s="244">
        <f>+IF(MONTH(GJ9)=5,IF(시나리오분석!$H$21=Case!$B$78,0,IF($B13&gt;GJ$6,0,IF($B13=GJ$6,$F13,IF($B13+$H13=GJ$6,-$F13*$H$7*6,IF($B13+$H13&gt;GJ$6,-$F13*$H$7,0))))),0)</f>
        <v>0</v>
      </c>
      <c r="GK13" s="244">
        <f>+IF(MONTH(GK9)=5,IF(시나리오분석!$H$21=Case!$B$78,0,IF($B13&gt;GK$6,0,IF($B13=GK$6,$F13,IF($B13+$H13=GK$6,-$F13*$H$7*6,IF($B13+$H13&gt;GK$6,-$F13*$H$7,0))))),0)</f>
        <v>0</v>
      </c>
      <c r="GL13" s="244">
        <f>+IF(MONTH(GL9)=5,IF(시나리오분석!$H$21=Case!$B$78,0,IF($B13&gt;GL$6,0,IF($B13=GL$6,$F13,IF($B13+$H13=GL$6,-$F13*$H$7*6,IF($B13+$H13&gt;GL$6,-$F13*$H$7,0))))),0)</f>
        <v>0</v>
      </c>
      <c r="GM13" s="244">
        <f>+IF(MONTH(GM9)=5,IF(시나리오분석!$H$21=Case!$B$78,0,IF($B13&gt;GM$6,0,IF($B13=GM$6,$F13,IF($B13+$H13=GM$6,-$F13*$H$7*6,IF($B13+$H13&gt;GM$6,-$F13*$H$7,0))))),0)</f>
        <v>0</v>
      </c>
      <c r="GN13" s="244">
        <f>+IF(MONTH(GN9)=5,IF(시나리오분석!$H$21=Case!$B$78,0,IF($B13&gt;GN$6,0,IF($B13=GN$6,$F13,IF($B13+$H13=GN$6,-$F13*$H$7*6,IF($B13+$H13&gt;GN$6,-$F13*$H$7,0))))),0)</f>
        <v>0</v>
      </c>
      <c r="GO13" s="244">
        <f>+IF(MONTH(GO9)=5,IF(시나리오분석!$H$21=Case!$B$78,0,IF($B13&gt;GO$6,0,IF($B13=GO$6,$F13,IF($B13+$H13=GO$6,-$F13*$H$7*6,IF($B13+$H13&gt;GO$6,-$F13*$H$7,0))))),0)</f>
        <v>0</v>
      </c>
      <c r="GP13" s="244">
        <f>+IF(MONTH(GP9)=5,IF(시나리오분석!$H$21=Case!$B$78,0,IF($B13&gt;GP$6,0,IF($B13=GP$6,$F13,IF($B13+$H13=GP$6,-$F13*$H$7*6,IF($B13+$H13&gt;GP$6,-$F13*$H$7,0))))),0)</f>
        <v>0</v>
      </c>
      <c r="GQ13" s="244">
        <f>+IF(MONTH(GQ9)=5,IF(시나리오분석!$H$21=Case!$B$78,0,IF($B13&gt;GQ$6,0,IF($B13=GQ$6,$F13,IF($B13+$H13=GQ$6,-$F13*$H$7*6,IF($B13+$H13&gt;GQ$6,-$F13*$H$7,0))))),0)</f>
        <v>0</v>
      </c>
      <c r="GR13" s="244">
        <f>+IF(MONTH(GR9)=5,IF(시나리오분석!$H$21=Case!$B$78,0,IF($B13&gt;GR$6,0,IF($B13=GR$6,$F13,IF($B13+$H13=GR$6,-$F13*$H$7*6,IF($B13+$H13&gt;GR$6,-$F13*$H$7,0))))),0)</f>
        <v>0</v>
      </c>
      <c r="GS13" s="244">
        <f>+IF(MONTH(GS9)=5,IF(시나리오분석!$H$21=Case!$B$78,0,IF($B13&gt;GS$6,0,IF($B13=GS$6,$F13,IF($B13+$H13=GS$6,-$F13*$H$7*6,IF($B13+$H13&gt;GS$6,-$F13*$H$7,0))))),0)</f>
        <v>0</v>
      </c>
      <c r="GT13" s="244">
        <f>+IF(MONTH(GT9)=5,IF(시나리오분석!$H$21=Case!$B$78,0,IF($B13&gt;GT$6,0,IF($B13=GT$6,$F13,IF($B13+$H13=GT$6,-$F13*$H$7*6,IF($B13+$H13&gt;GT$6,-$F13*$H$7,0))))),0)</f>
        <v>0</v>
      </c>
      <c r="GU13" s="244">
        <f>+IF(MONTH(GU9)=5,IF(시나리오분석!$H$21=Case!$B$78,0,IF($B13&gt;GU$6,0,IF($B13=GU$6,$F13,IF($B13+$H13=GU$6,-$F13*$H$7*6,IF($B13+$H13&gt;GU$6,-$F13*$H$7,0))))),0)</f>
        <v>0</v>
      </c>
      <c r="GV13" s="244">
        <f>+IF(MONTH(GV9)=5,IF(시나리오분석!$H$21=Case!$B$78,0,IF($B13&gt;GV$6,0,IF($B13=GV$6,$F13,IF($B13+$H13=GV$6,-$F13*$H$7*6,IF($B13+$H13&gt;GV$6,-$F13*$H$7,0))))),0)</f>
        <v>0</v>
      </c>
      <c r="GW13" s="244">
        <f>+IF(MONTH(GW9)=5,IF(시나리오분석!$H$21=Case!$B$78,0,IF($B13&gt;GW$6,0,IF($B13=GW$6,$F13,IF($B13+$H13=GW$6,-$F13*$H$7*6,IF($B13+$H13&gt;GW$6,-$F13*$H$7,0))))),0)</f>
        <v>0</v>
      </c>
      <c r="GX13" s="244">
        <f>+IF(MONTH(GX9)=5,IF(시나리오분석!$H$21=Case!$B$78,0,IF($B13&gt;GX$6,0,IF($B13=GX$6,$F13,IF($B13+$H13=GX$6,-$F13*$H$7*6,IF($B13+$H13&gt;GX$6,-$F13*$H$7,0))))),0)</f>
        <v>0</v>
      </c>
      <c r="GY13" s="244">
        <f>+IF(MONTH(GY9)=5,IF(시나리오분석!$H$21=Case!$B$78,0,IF($B13&gt;GY$6,0,IF($B13=GY$6,$F13,IF($B13+$H13=GY$6,-$F13*$H$7*6,IF($B13+$H13&gt;GY$6,-$F13*$H$7,0))))),0)</f>
        <v>0</v>
      </c>
      <c r="GZ13" s="244">
        <f>+IF(MONTH(GZ9)=5,IF(시나리오분석!$H$21=Case!$B$78,0,IF($B13&gt;GZ$6,0,IF($B13=GZ$6,$F13,IF($B13+$H13=GZ$6,-$F13*$H$7*6,IF($B13+$H13&gt;GZ$6,-$F13*$H$7,0))))),0)</f>
        <v>0</v>
      </c>
      <c r="HA13" s="1094">
        <f>+IF(MONTH(HA9)=5,IF(시나리오분석!$H$21=Case!$B$78,0,IF($B13&gt;HA$6,0,IF($B13=HA$6,$F13,IF($B13+$H13=HA$6,-$F13*$H$7*6,IF($B13+$H13&gt;HA$6,-$F13*$H$7,0))))),0)</f>
        <v>0</v>
      </c>
      <c r="HB13" s="244">
        <f>+IF(MONTH(HB9)=5,IF(시나리오분석!$H$21=Case!$B$78,0,IF($B13&gt;HB$6,0,IF($B13=HB$6,$F13,IF($B13+$H13=HB$6,-$F13*$H$7*6,IF($B13+$H13&gt;HB$6,-$F13*$H$7,0))))),0)</f>
        <v>0</v>
      </c>
      <c r="HC13" s="244">
        <f>+IF(MONTH(HC9)=5,IF(시나리오분석!$H$21=Case!$B$78,0,IF($B13&gt;HC$6,0,IF($B13=HC$6,$F13,IF($B13+$H13=HC$6,-$F13*$H$7*6,IF($B13+$H13&gt;HC$6,-$F13*$H$7,0))))),0)</f>
        <v>0</v>
      </c>
      <c r="HD13" s="244">
        <f>+IF(MONTH(HD9)=5,IF(시나리오분석!$H$21=Case!$B$78,0,IF($B13&gt;HD$6,0,IF($B13=HD$6,$F13,IF($B13+$H13=HD$6,-$F13*$H$7*6,IF($B13+$H13&gt;HD$6,-$F13*$H$7,0))))),0)</f>
        <v>0</v>
      </c>
      <c r="HE13" s="244">
        <f>+IF(MONTH(HE9)=5,IF(시나리오분석!$H$21=Case!$B$78,0,IF($B13&gt;HE$6,0,IF($B13=HE$6,$F13,IF($B13+$H13=HE$6,-$F13*$H$7*6,IF($B13+$H13&gt;HE$6,-$F13*$H$7,0))))),0)</f>
        <v>0</v>
      </c>
      <c r="HF13" s="244">
        <f>+IF(MONTH(HF9)=5,IF(시나리오분석!$H$21=Case!$B$78,0,IF($B13&gt;HF$6,0,IF($B13=HF$6,$F13,IF($B13+$H13=HF$6,-$F13*$H$7*6,IF($B13+$H13&gt;HF$6,-$F13*$H$7,0))))),0)</f>
        <v>0</v>
      </c>
      <c r="HG13" s="244">
        <f>+IF(MONTH(HG9)=5,IF(시나리오분석!$H$21=Case!$B$78,0,IF($B13&gt;HG$6,0,IF($B13=HG$6,$F13,IF($B13+$H13=HG$6,-$F13*$H$7*6,IF($B13+$H13&gt;HG$6,-$F13*$H$7,0))))),0)</f>
        <v>0</v>
      </c>
      <c r="HH13" s="244">
        <f>+IF(MONTH(HH9)=5,IF(시나리오분석!$H$21=Case!$B$78,0,IF($B13&gt;HH$6,0,IF($B13=HH$6,$F13,IF($B13+$H13=HH$6,-$F13*$H$7*6,IF($B13+$H13&gt;HH$6,-$F13*$H$7,0))))),0)</f>
        <v>0</v>
      </c>
      <c r="HI13" s="244">
        <f>+IF(MONTH(HI9)=5,IF(시나리오분석!$H$21=Case!$B$78,0,IF($B13&gt;HI$6,0,IF($B13=HI$6,$F13,IF($B13+$H13=HI$6,-$F13*$H$7*6,IF($B13+$H13&gt;HI$6,-$F13*$H$7,0))))),0)</f>
        <v>0</v>
      </c>
      <c r="HJ13" s="244">
        <f>+IF(MONTH(HJ9)=5,IF(시나리오분석!$H$21=Case!$B$78,0,IF($B13&gt;HJ$6,0,IF($B13=HJ$6,$F13,IF($B13+$H13=HJ$6,-$F13*$H$7*6,IF($B13+$H13&gt;HJ$6,-$F13*$H$7,0))))),0)</f>
        <v>0</v>
      </c>
      <c r="HK13" s="244">
        <f>+IF(MONTH(HK9)=5,IF(시나리오분석!$H$21=Case!$B$78,0,IF($B13&gt;HK$6,0,IF($B13=HK$6,$F13,IF($B13+$H13=HK$6,-$F13*$H$7*6,IF($B13+$H13&gt;HK$6,-$F13*$H$7,0))))),0)</f>
        <v>0</v>
      </c>
      <c r="HL13" s="244">
        <f>+IF(MONTH(HL9)=5,IF(시나리오분석!$H$21=Case!$B$78,0,IF($B13&gt;HL$6,0,IF($B13=HL$6,$F13,IF($B13+$H13=HL$6,-$F13*$H$7*6,IF($B13+$H13&gt;HL$6,-$F13*$H$7,0))))),0)</f>
        <v>0</v>
      </c>
      <c r="HM13" s="244">
        <f>+IF(MONTH(HM9)=5,IF(시나리오분석!$H$21=Case!$B$78,0,IF($B13&gt;HM$6,0,IF($B13=HM$6,$F13,IF($B13+$H13=HM$6,-$F13*$H$7*6,IF($B13+$H13&gt;HM$6,-$F13*$H$7,0))))),0)</f>
        <v>0</v>
      </c>
      <c r="HN13" s="244">
        <f>+IF(MONTH(HN9)=5,IF(시나리오분석!$H$21=Case!$B$78,0,IF($B13&gt;HN$6,0,IF($B13=HN$6,$F13,IF($B13+$H13=HN$6,-$F13*$H$7*6,IF($B13+$H13&gt;HN$6,-$F13*$H$7,0))))),0)</f>
        <v>0</v>
      </c>
      <c r="HO13" s="244">
        <f>+IF(MONTH(HO9)=5,IF(시나리오분석!$H$21=Case!$B$78,0,IF($B13&gt;HO$6,0,IF($B13=HO$6,$F13,IF($B13+$H13=HO$6,-$F13*$H$7*6,IF($B13+$H13&gt;HO$6,-$F13*$H$7,0))))),0)</f>
        <v>0</v>
      </c>
      <c r="HP13" s="244">
        <f>+IF(MONTH(HP9)=5,IF(시나리오분석!$H$21=Case!$B$78,0,IF($B13&gt;HP$6,0,IF($B13=HP$6,$F13,IF($B13+$H13=HP$6,-$F13*$H$7*6,IF($B13+$H13&gt;HP$6,-$F13*$H$7,0))))),0)</f>
        <v>0</v>
      </c>
      <c r="HQ13" s="244">
        <f>+IF(MONTH(HQ9)=5,IF(시나리오분석!$H$21=Case!$B$78,0,IF($B13&gt;HQ$6,0,IF($B13=HQ$6,$F13,IF($B13+$H13=HQ$6,-$F13*$H$7*6,IF($B13+$H13&gt;HQ$6,-$F13*$H$7,0))))),0)</f>
        <v>0</v>
      </c>
      <c r="HR13" s="244">
        <f>+IF(MONTH(HR9)=5,IF(시나리오분석!$H$21=Case!$B$78,0,IF($B13&gt;HR$6,0,IF($B13=HR$6,$F13,IF($B13+$H13=HR$6,-$F13*$H$7*6,IF($B13+$H13&gt;HR$6,-$F13*$H$7,0))))),0)</f>
        <v>0</v>
      </c>
      <c r="HS13" s="244">
        <f>+IF(MONTH(HS9)=5,IF(시나리오분석!$H$21=Case!$B$78,0,IF($B13&gt;HS$6,0,IF($B13=HS$6,$F13,IF($B13+$H13=HS$6,-$F13*$H$7*6,IF($B13+$H13&gt;HS$6,-$F13*$H$7,0))))),0)</f>
        <v>0</v>
      </c>
      <c r="HT13" s="244">
        <f>+IF(MONTH(HT9)=5,IF(시나리오분석!$H$21=Case!$B$78,0,IF($B13&gt;HT$6,0,IF($B13=HT$6,$F13,IF($B13+$H13=HT$6,-$F13*$H$7*6,IF($B13+$H13&gt;HT$6,-$F13*$H$7,0))))),0)</f>
        <v>0</v>
      </c>
      <c r="HU13" s="244">
        <f>+IF(MONTH(HU9)=5,IF(시나리오분석!$H$21=Case!$B$78,0,IF($B13&gt;HU$6,0,IF($B13=HU$6,$F13,IF($B13+$H13=HU$6,-$F13*$H$7*6,IF($B13+$H13&gt;HU$6,-$F13*$H$7,0))))),0)</f>
        <v>0</v>
      </c>
      <c r="HV13" s="244">
        <f>+IF(MONTH(HV9)=5,IF(시나리오분석!$H$21=Case!$B$78,0,IF($B13&gt;HV$6,0,IF($B13=HV$6,$F13,IF($B13+$H13=HV$6,-$F13*$H$7*6,IF($B13+$H13&gt;HV$6,-$F13*$H$7,0))))),0)</f>
        <v>0</v>
      </c>
      <c r="HW13" s="244">
        <f>+IF(MONTH(HW9)=5,IF(시나리오분석!$H$21=Case!$B$78,0,IF($B13&gt;HW$6,0,IF($B13=HW$6,$F13,IF($B13+$H13=HW$6,-$F13*$H$7*6,IF($B13+$H13&gt;HW$6,-$F13*$H$7,0))))),0)</f>
        <v>0</v>
      </c>
      <c r="HX13" s="244">
        <f>+IF(MONTH(HX9)=5,IF(시나리오분석!$H$21=Case!$B$78,0,IF($B13&gt;HX$6,0,IF($B13=HX$6,$F13,IF($B13+$H13=HX$6,-$F13*$H$7*6,IF($B13+$H13&gt;HX$6,-$F13*$H$7,0))))),0)</f>
        <v>0</v>
      </c>
      <c r="HY13" s="244">
        <f>+IF(MONTH(HY9)=5,IF(시나리오분석!$H$21=Case!$B$78,0,IF($B13&gt;HY$6,0,IF($B13=HY$6,$F13,IF($B13+$H13=HY$6,-$F13*$H$7*6,IF($B13+$H13&gt;HY$6,-$F13*$H$7,0))))),0)</f>
        <v>0</v>
      </c>
      <c r="HZ13" s="244">
        <f>+IF(MONTH(HZ9)=5,IF(시나리오분석!$H$21=Case!$B$78,0,IF($B13&gt;HZ$6,0,IF($B13=HZ$6,$F13,IF($B13+$H13=HZ$6,-$F13*$H$7*6,IF($B13+$H13&gt;HZ$6,-$F13*$H$7,0))))),0)</f>
        <v>0</v>
      </c>
      <c r="IA13" s="244">
        <f>+IF(MONTH(IA9)=5,IF(시나리오분석!$H$21=Case!$B$78,0,IF($B13&gt;IA$6,0,IF($B13=IA$6,$F13,IF($B13+$H13=IA$6,-$F13*$H$7*6,IF($B13+$H13&gt;IA$6,-$F13*$H$7,0))))),0)</f>
        <v>0</v>
      </c>
      <c r="IB13" s="244">
        <f>+IF(MONTH(IB9)=5,IF(시나리오분석!$H$21=Case!$B$78,0,IF($B13&gt;IB$6,0,IF($B13=IB$6,$F13,IF($B13+$H13=IB$6,-$F13*$H$7*6,IF($B13+$H13&gt;IB$6,-$F13*$H$7,0))))),0)</f>
        <v>0</v>
      </c>
      <c r="IC13" s="244">
        <f>+IF(MONTH(IC9)=5,IF(시나리오분석!$H$21=Case!$B$78,0,IF($B13&gt;IC$6,0,IF($B13=IC$6,$F13,IF($B13+$H13=IC$6,-$F13*$H$7*6,IF($B13+$H13&gt;IC$6,-$F13*$H$7,0))))),0)</f>
        <v>0</v>
      </c>
      <c r="ID13" s="244">
        <f>+IF(MONTH(ID9)=5,IF(시나리오분석!$H$21=Case!$B$78,0,IF($B13&gt;ID$6,0,IF($B13=ID$6,$F13,IF($B13+$H13=ID$6,-$F13*$H$7*6,IF($B13+$H13&gt;ID$6,-$F13*$H$7,0))))),0)</f>
        <v>0</v>
      </c>
      <c r="IE13" s="244">
        <f>+IF(MONTH(IE9)=5,IF(시나리오분석!$H$21=Case!$B$78,0,IF($B13&gt;IE$6,0,IF($B13=IE$6,$F13,IF($B13+$H13=IE$6,-$F13*$H$7*6,IF($B13+$H13&gt;IE$6,-$F13*$H$7,0))))),0)</f>
        <v>0</v>
      </c>
      <c r="IF13" s="244">
        <f>+IF(MONTH(IF9)=5,IF(시나리오분석!$H$21=Case!$B$78,0,IF($B13&gt;IF$6,0,IF($B13=IF$6,$F13,IF($B13+$H13=IF$6,-$F13*$H$7*6,IF($B13+$H13&gt;IF$6,-$F13*$H$7,0))))),0)</f>
        <v>0</v>
      </c>
      <c r="IG13" s="244">
        <f>+IF(MONTH(IG9)=5,IF(시나리오분석!$H$21=Case!$B$78,0,IF($B13&gt;IG$6,0,IF($B13=IG$6,$F13,IF($B13+$H13=IG$6,-$F13*$H$7*6,IF($B13+$H13&gt;IG$6,-$F13*$H$7,0))))),0)</f>
        <v>0</v>
      </c>
      <c r="IH13" s="244">
        <f>+IF(MONTH(IH9)=5,IF(시나리오분석!$H$21=Case!$B$78,0,IF($B13&gt;IH$6,0,IF($B13=IH$6,$F13,IF($B13+$H13=IH$6,-$F13*$H$7*6,IF($B13+$H13&gt;IH$6,-$F13*$H$7,0))))),0)</f>
        <v>0</v>
      </c>
      <c r="II13" s="244">
        <f>+IF(MONTH(II9)=5,IF(시나리오분석!$H$21=Case!$B$78,0,IF($B13&gt;II$6,0,IF($B13=II$6,$F13,IF($B13+$H13=II$6,-$F13*$H$7*6,IF($B13+$H13&gt;II$6,-$F13*$H$7,0))))),0)</f>
        <v>0</v>
      </c>
      <c r="IJ13" s="244">
        <f>+IF(MONTH(IJ9)=5,IF(시나리오분석!$H$21=Case!$B$78,0,IF($B13&gt;IJ$6,0,IF($B13=IJ$6,$F13,IF($B13+$H13=IJ$6,-$F13*$H$7*6,IF($B13+$H13&gt;IJ$6,-$F13*$H$7,0))))),0)</f>
        <v>0</v>
      </c>
      <c r="IK13" s="244">
        <f>+IF(MONTH(IK9)=5,IF(시나리오분석!$H$21=Case!$B$78,0,IF($B13&gt;IK$6,0,IF($B13=IK$6,$F13,IF($B13+$H13=IK$6,-$F13*$H$7*6,IF($B13+$H13&gt;IK$6,-$F13*$H$7,0))))),0)</f>
        <v>0</v>
      </c>
    </row>
    <row r="14" spans="2:245" s="219" customFormat="1" ht="13.5" x14ac:dyDescent="0.3">
      <c r="C14" s="222" t="s">
        <v>276</v>
      </c>
      <c r="D14" s="223"/>
      <c r="E14" s="224"/>
      <c r="F14" s="238">
        <f>SUM(F10:F13)</f>
        <v>127980000</v>
      </c>
      <c r="G14" s="224"/>
      <c r="H14" s="224"/>
      <c r="I14" s="225"/>
      <c r="K14" s="236" t="s">
        <v>276</v>
      </c>
      <c r="L14" s="222"/>
      <c r="M14" s="247">
        <f>SUM(M10:M13)</f>
        <v>0</v>
      </c>
      <c r="N14" s="247">
        <f t="shared" ref="N14:AE14" si="23">SUM(N10:N13)</f>
        <v>65500000</v>
      </c>
      <c r="O14" s="247">
        <f t="shared" ca="1" si="23"/>
        <v>-10050000</v>
      </c>
      <c r="P14" s="247">
        <f t="shared" ca="1" si="23"/>
        <v>-13050000</v>
      </c>
      <c r="Q14" s="247">
        <f t="shared" ca="1" si="23"/>
        <v>-5720000</v>
      </c>
      <c r="R14" s="247">
        <f t="shared" si="23"/>
        <v>-3668000</v>
      </c>
      <c r="S14" s="247">
        <f t="shared" si="23"/>
        <v>-3668000</v>
      </c>
      <c r="T14" s="247">
        <f t="shared" si="23"/>
        <v>-3668000</v>
      </c>
      <c r="U14" s="247">
        <f t="shared" si="23"/>
        <v>-3668000</v>
      </c>
      <c r="V14" s="247">
        <f t="shared" si="23"/>
        <v>-22008000</v>
      </c>
      <c r="W14" s="247">
        <f t="shared" si="23"/>
        <v>0</v>
      </c>
      <c r="X14" s="247">
        <f t="shared" si="23"/>
        <v>0</v>
      </c>
      <c r="Y14" s="247">
        <f t="shared" si="23"/>
        <v>0</v>
      </c>
      <c r="Z14" s="247">
        <f t="shared" si="23"/>
        <v>0</v>
      </c>
      <c r="AA14" s="248">
        <f t="shared" si="23"/>
        <v>0</v>
      </c>
      <c r="AB14" s="247">
        <f t="shared" si="23"/>
        <v>0</v>
      </c>
      <c r="AC14" s="247">
        <f t="shared" si="23"/>
        <v>0</v>
      </c>
      <c r="AD14" s="247">
        <f t="shared" si="23"/>
        <v>0</v>
      </c>
      <c r="AE14" s="249">
        <f t="shared" si="23"/>
        <v>0</v>
      </c>
      <c r="AI14" s="249">
        <f t="shared" ref="AI14:AP14" si="24">SUM(AI10:AI13)</f>
        <v>0</v>
      </c>
      <c r="AJ14" s="249">
        <f t="shared" si="24"/>
        <v>0</v>
      </c>
      <c r="AK14" s="249">
        <f t="shared" si="24"/>
        <v>0</v>
      </c>
      <c r="AL14" s="249">
        <f t="shared" si="24"/>
        <v>0</v>
      </c>
      <c r="AM14" s="249">
        <f t="shared" si="24"/>
        <v>0</v>
      </c>
      <c r="AN14" s="249">
        <f t="shared" si="24"/>
        <v>0</v>
      </c>
      <c r="AO14" s="249">
        <f t="shared" si="24"/>
        <v>0</v>
      </c>
      <c r="AP14" s="249">
        <f t="shared" si="24"/>
        <v>65500000</v>
      </c>
      <c r="AQ14" s="249">
        <f t="shared" ref="AQ14:DB14" si="25">SUM(AQ10:AQ13)</f>
        <v>0</v>
      </c>
      <c r="AR14" s="249">
        <f t="shared" si="25"/>
        <v>0</v>
      </c>
      <c r="AS14" s="249">
        <f t="shared" si="25"/>
        <v>0</v>
      </c>
      <c r="AT14" s="249">
        <f t="shared" si="25"/>
        <v>0</v>
      </c>
      <c r="AU14" s="249">
        <f t="shared" si="25"/>
        <v>0</v>
      </c>
      <c r="AV14" s="249">
        <f t="shared" si="25"/>
        <v>0</v>
      </c>
      <c r="AW14" s="249">
        <f t="shared" ca="1" si="25"/>
        <v>-3500000</v>
      </c>
      <c r="AX14" s="249">
        <f t="shared" si="25"/>
        <v>0</v>
      </c>
      <c r="AY14" s="249">
        <f t="shared" si="25"/>
        <v>0</v>
      </c>
      <c r="AZ14" s="249">
        <f t="shared" si="25"/>
        <v>0</v>
      </c>
      <c r="BA14" s="249">
        <f t="shared" si="25"/>
        <v>-6550000</v>
      </c>
      <c r="BB14" s="249">
        <f t="shared" si="25"/>
        <v>0</v>
      </c>
      <c r="BC14" s="249">
        <f t="shared" si="25"/>
        <v>0</v>
      </c>
      <c r="BD14" s="249">
        <f t="shared" si="25"/>
        <v>0</v>
      </c>
      <c r="BE14" s="249">
        <f t="shared" si="25"/>
        <v>0</v>
      </c>
      <c r="BF14" s="249">
        <f t="shared" si="25"/>
        <v>0</v>
      </c>
      <c r="BG14" s="249">
        <f t="shared" si="25"/>
        <v>0</v>
      </c>
      <c r="BH14" s="249">
        <f t="shared" si="25"/>
        <v>0</v>
      </c>
      <c r="BI14" s="249">
        <f t="shared" ca="1" si="25"/>
        <v>-6500000</v>
      </c>
      <c r="BJ14" s="249">
        <f t="shared" si="25"/>
        <v>0</v>
      </c>
      <c r="BK14" s="249">
        <f t="shared" si="25"/>
        <v>0</v>
      </c>
      <c r="BL14" s="249">
        <f t="shared" si="25"/>
        <v>0</v>
      </c>
      <c r="BM14" s="249">
        <f t="shared" si="25"/>
        <v>-6550000</v>
      </c>
      <c r="BN14" s="249">
        <f t="shared" si="25"/>
        <v>0</v>
      </c>
      <c r="BO14" s="249">
        <f t="shared" si="25"/>
        <v>0</v>
      </c>
      <c r="BP14" s="249">
        <f t="shared" si="25"/>
        <v>0</v>
      </c>
      <c r="BQ14" s="249">
        <f t="shared" si="25"/>
        <v>0</v>
      </c>
      <c r="BR14" s="249">
        <f t="shared" si="25"/>
        <v>0</v>
      </c>
      <c r="BS14" s="249">
        <f t="shared" si="25"/>
        <v>0</v>
      </c>
      <c r="BT14" s="249">
        <f t="shared" si="25"/>
        <v>0</v>
      </c>
      <c r="BU14" s="249">
        <f t="shared" si="25"/>
        <v>0</v>
      </c>
      <c r="BV14" s="249">
        <f t="shared" si="25"/>
        <v>0</v>
      </c>
      <c r="BW14" s="249">
        <f t="shared" si="25"/>
        <v>0</v>
      </c>
      <c r="BX14" s="249">
        <f t="shared" si="25"/>
        <v>0</v>
      </c>
      <c r="BY14" s="249">
        <f t="shared" ca="1" si="25"/>
        <v>-5720000</v>
      </c>
      <c r="BZ14" s="249">
        <f t="shared" si="25"/>
        <v>0</v>
      </c>
      <c r="CA14" s="249">
        <f t="shared" si="25"/>
        <v>0</v>
      </c>
      <c r="CB14" s="249">
        <f t="shared" si="25"/>
        <v>0</v>
      </c>
      <c r="CC14" s="249">
        <f t="shared" si="25"/>
        <v>0</v>
      </c>
      <c r="CD14" s="249">
        <f t="shared" si="25"/>
        <v>0</v>
      </c>
      <c r="CE14" s="249">
        <f t="shared" si="25"/>
        <v>0</v>
      </c>
      <c r="CF14" s="249">
        <f t="shared" si="25"/>
        <v>0</v>
      </c>
      <c r="CG14" s="249">
        <f t="shared" si="25"/>
        <v>0</v>
      </c>
      <c r="CH14" s="249">
        <f t="shared" si="25"/>
        <v>0</v>
      </c>
      <c r="CI14" s="249">
        <f t="shared" si="25"/>
        <v>0</v>
      </c>
      <c r="CJ14" s="249">
        <f t="shared" si="25"/>
        <v>0</v>
      </c>
      <c r="CK14" s="249">
        <f t="shared" si="25"/>
        <v>-3668000</v>
      </c>
      <c r="CL14" s="249">
        <f t="shared" si="25"/>
        <v>0</v>
      </c>
      <c r="CM14" s="249">
        <f t="shared" si="25"/>
        <v>0</v>
      </c>
      <c r="CN14" s="249">
        <f t="shared" si="25"/>
        <v>0</v>
      </c>
      <c r="CO14" s="249">
        <f t="shared" si="25"/>
        <v>0</v>
      </c>
      <c r="CP14" s="249">
        <f t="shared" si="25"/>
        <v>0</v>
      </c>
      <c r="CQ14" s="249">
        <f t="shared" si="25"/>
        <v>0</v>
      </c>
      <c r="CR14" s="249">
        <f t="shared" si="25"/>
        <v>0</v>
      </c>
      <c r="CS14" s="249">
        <f t="shared" si="25"/>
        <v>0</v>
      </c>
      <c r="CT14" s="249">
        <f t="shared" si="25"/>
        <v>0</v>
      </c>
      <c r="CU14" s="249">
        <f t="shared" si="25"/>
        <v>0</v>
      </c>
      <c r="CV14" s="249">
        <f t="shared" si="25"/>
        <v>0</v>
      </c>
      <c r="CW14" s="249">
        <f t="shared" si="25"/>
        <v>-3668000</v>
      </c>
      <c r="CX14" s="249">
        <f t="shared" si="25"/>
        <v>0</v>
      </c>
      <c r="CY14" s="249">
        <f t="shared" si="25"/>
        <v>0</v>
      </c>
      <c r="CZ14" s="249">
        <f t="shared" si="25"/>
        <v>0</v>
      </c>
      <c r="DA14" s="249">
        <f t="shared" si="25"/>
        <v>0</v>
      </c>
      <c r="DB14" s="249">
        <f t="shared" si="25"/>
        <v>0</v>
      </c>
      <c r="DC14" s="249">
        <f t="shared" ref="DC14:FN14" si="26">SUM(DC10:DC13)</f>
        <v>0</v>
      </c>
      <c r="DD14" s="249">
        <f t="shared" si="26"/>
        <v>0</v>
      </c>
      <c r="DE14" s="249">
        <f t="shared" si="26"/>
        <v>0</v>
      </c>
      <c r="DF14" s="249">
        <f t="shared" si="26"/>
        <v>0</v>
      </c>
      <c r="DG14" s="249">
        <f t="shared" si="26"/>
        <v>0</v>
      </c>
      <c r="DH14" s="249">
        <f t="shared" si="26"/>
        <v>0</v>
      </c>
      <c r="DI14" s="249">
        <f t="shared" si="26"/>
        <v>-3668000</v>
      </c>
      <c r="DJ14" s="249">
        <f t="shared" si="26"/>
        <v>0</v>
      </c>
      <c r="DK14" s="249">
        <f t="shared" si="26"/>
        <v>0</v>
      </c>
      <c r="DL14" s="249">
        <f t="shared" si="26"/>
        <v>0</v>
      </c>
      <c r="DM14" s="249">
        <f t="shared" si="26"/>
        <v>0</v>
      </c>
      <c r="DN14" s="249">
        <f t="shared" si="26"/>
        <v>0</v>
      </c>
      <c r="DO14" s="249">
        <f t="shared" si="26"/>
        <v>0</v>
      </c>
      <c r="DP14" s="249">
        <f t="shared" si="26"/>
        <v>0</v>
      </c>
      <c r="DQ14" s="249">
        <f t="shared" si="26"/>
        <v>0</v>
      </c>
      <c r="DR14" s="249">
        <f t="shared" si="26"/>
        <v>0</v>
      </c>
      <c r="DS14" s="249">
        <f t="shared" si="26"/>
        <v>0</v>
      </c>
      <c r="DT14" s="249">
        <f t="shared" si="26"/>
        <v>0</v>
      </c>
      <c r="DU14" s="249">
        <f t="shared" si="26"/>
        <v>-3668000</v>
      </c>
      <c r="DV14" s="249">
        <f t="shared" si="26"/>
        <v>0</v>
      </c>
      <c r="DW14" s="249">
        <f t="shared" si="26"/>
        <v>0</v>
      </c>
      <c r="DX14" s="249">
        <f t="shared" si="26"/>
        <v>0</v>
      </c>
      <c r="DY14" s="249">
        <f t="shared" si="26"/>
        <v>0</v>
      </c>
      <c r="DZ14" s="249">
        <f t="shared" si="26"/>
        <v>0</v>
      </c>
      <c r="EA14" s="249">
        <f t="shared" si="26"/>
        <v>0</v>
      </c>
      <c r="EB14" s="249">
        <f t="shared" si="26"/>
        <v>0</v>
      </c>
      <c r="EC14" s="249">
        <f t="shared" si="26"/>
        <v>0</v>
      </c>
      <c r="ED14" s="249">
        <f t="shared" si="26"/>
        <v>0</v>
      </c>
      <c r="EE14" s="249">
        <f t="shared" si="26"/>
        <v>0</v>
      </c>
      <c r="EF14" s="249">
        <f t="shared" si="26"/>
        <v>0</v>
      </c>
      <c r="EG14" s="249">
        <f t="shared" si="26"/>
        <v>-22008000</v>
      </c>
      <c r="EH14" s="249">
        <f t="shared" si="26"/>
        <v>0</v>
      </c>
      <c r="EI14" s="249">
        <f t="shared" si="26"/>
        <v>0</v>
      </c>
      <c r="EJ14" s="249">
        <f t="shared" si="26"/>
        <v>0</v>
      </c>
      <c r="EK14" s="249">
        <f t="shared" si="26"/>
        <v>0</v>
      </c>
      <c r="EL14" s="249">
        <f t="shared" si="26"/>
        <v>0</v>
      </c>
      <c r="EM14" s="249">
        <f t="shared" si="26"/>
        <v>0</v>
      </c>
      <c r="EN14" s="249">
        <f t="shared" si="26"/>
        <v>0</v>
      </c>
      <c r="EO14" s="249">
        <f t="shared" si="26"/>
        <v>0</v>
      </c>
      <c r="EP14" s="249">
        <f t="shared" si="26"/>
        <v>0</v>
      </c>
      <c r="EQ14" s="249">
        <f t="shared" si="26"/>
        <v>0</v>
      </c>
      <c r="ER14" s="249">
        <f t="shared" si="26"/>
        <v>0</v>
      </c>
      <c r="ES14" s="249">
        <f t="shared" si="26"/>
        <v>0</v>
      </c>
      <c r="ET14" s="249">
        <f t="shared" si="26"/>
        <v>0</v>
      </c>
      <c r="EU14" s="249">
        <f t="shared" si="26"/>
        <v>0</v>
      </c>
      <c r="EV14" s="249">
        <f t="shared" si="26"/>
        <v>0</v>
      </c>
      <c r="EW14" s="249">
        <f t="shared" si="26"/>
        <v>0</v>
      </c>
      <c r="EX14" s="249">
        <f t="shared" si="26"/>
        <v>0</v>
      </c>
      <c r="EY14" s="249">
        <f t="shared" si="26"/>
        <v>0</v>
      </c>
      <c r="EZ14" s="249">
        <f t="shared" si="26"/>
        <v>0</v>
      </c>
      <c r="FA14" s="249">
        <f t="shared" si="26"/>
        <v>0</v>
      </c>
      <c r="FB14" s="249">
        <f t="shared" si="26"/>
        <v>0</v>
      </c>
      <c r="FC14" s="249">
        <f t="shared" si="26"/>
        <v>0</v>
      </c>
      <c r="FD14" s="249">
        <f t="shared" si="26"/>
        <v>0</v>
      </c>
      <c r="FE14" s="249">
        <f t="shared" si="26"/>
        <v>0</v>
      </c>
      <c r="FF14" s="249">
        <f t="shared" si="26"/>
        <v>0</v>
      </c>
      <c r="FG14" s="249">
        <f t="shared" si="26"/>
        <v>0</v>
      </c>
      <c r="FH14" s="249">
        <f t="shared" si="26"/>
        <v>0</v>
      </c>
      <c r="FI14" s="249">
        <f t="shared" si="26"/>
        <v>0</v>
      </c>
      <c r="FJ14" s="249">
        <f t="shared" si="26"/>
        <v>0</v>
      </c>
      <c r="FK14" s="249">
        <f t="shared" si="26"/>
        <v>0</v>
      </c>
      <c r="FL14" s="249">
        <f t="shared" si="26"/>
        <v>0</v>
      </c>
      <c r="FM14" s="249">
        <f t="shared" si="26"/>
        <v>0</v>
      </c>
      <c r="FN14" s="249">
        <f t="shared" si="26"/>
        <v>0</v>
      </c>
      <c r="FO14" s="249">
        <f t="shared" ref="FO14:HZ14" si="27">SUM(FO10:FO13)</f>
        <v>0</v>
      </c>
      <c r="FP14" s="249">
        <f t="shared" si="27"/>
        <v>0</v>
      </c>
      <c r="FQ14" s="249">
        <f t="shared" si="27"/>
        <v>0</v>
      </c>
      <c r="FR14" s="249">
        <f t="shared" si="27"/>
        <v>0</v>
      </c>
      <c r="FS14" s="249">
        <f t="shared" si="27"/>
        <v>0</v>
      </c>
      <c r="FT14" s="249">
        <f t="shared" si="27"/>
        <v>0</v>
      </c>
      <c r="FU14" s="249">
        <f t="shared" si="27"/>
        <v>0</v>
      </c>
      <c r="FV14" s="249">
        <f t="shared" si="27"/>
        <v>0</v>
      </c>
      <c r="FW14" s="249">
        <f t="shared" si="27"/>
        <v>0</v>
      </c>
      <c r="FX14" s="249">
        <f t="shared" si="27"/>
        <v>0</v>
      </c>
      <c r="FY14" s="249">
        <f t="shared" si="27"/>
        <v>0</v>
      </c>
      <c r="FZ14" s="249">
        <f t="shared" si="27"/>
        <v>0</v>
      </c>
      <c r="GA14" s="249">
        <f t="shared" si="27"/>
        <v>0</v>
      </c>
      <c r="GB14" s="249">
        <f t="shared" si="27"/>
        <v>0</v>
      </c>
      <c r="GC14" s="249">
        <f t="shared" si="27"/>
        <v>0</v>
      </c>
      <c r="GD14" s="249">
        <f t="shared" si="27"/>
        <v>0</v>
      </c>
      <c r="GE14" s="249">
        <f t="shared" si="27"/>
        <v>0</v>
      </c>
      <c r="GF14" s="249">
        <f t="shared" si="27"/>
        <v>0</v>
      </c>
      <c r="GG14" s="249">
        <f t="shared" si="27"/>
        <v>0</v>
      </c>
      <c r="GH14" s="249">
        <f t="shared" si="27"/>
        <v>0</v>
      </c>
      <c r="GI14" s="249">
        <f t="shared" si="27"/>
        <v>0</v>
      </c>
      <c r="GJ14" s="249">
        <f t="shared" si="27"/>
        <v>0</v>
      </c>
      <c r="GK14" s="249">
        <f t="shared" si="27"/>
        <v>0</v>
      </c>
      <c r="GL14" s="249">
        <f t="shared" si="27"/>
        <v>0</v>
      </c>
      <c r="GM14" s="249">
        <f t="shared" si="27"/>
        <v>0</v>
      </c>
      <c r="GN14" s="249">
        <f t="shared" si="27"/>
        <v>0</v>
      </c>
      <c r="GO14" s="249">
        <f t="shared" si="27"/>
        <v>0</v>
      </c>
      <c r="GP14" s="249">
        <f t="shared" si="27"/>
        <v>0</v>
      </c>
      <c r="GQ14" s="249">
        <f t="shared" si="27"/>
        <v>0</v>
      </c>
      <c r="GR14" s="249">
        <f t="shared" si="27"/>
        <v>0</v>
      </c>
      <c r="GS14" s="249">
        <f t="shared" si="27"/>
        <v>0</v>
      </c>
      <c r="GT14" s="249">
        <f t="shared" si="27"/>
        <v>0</v>
      </c>
      <c r="GU14" s="249">
        <f t="shared" si="27"/>
        <v>0</v>
      </c>
      <c r="GV14" s="249">
        <f t="shared" si="27"/>
        <v>0</v>
      </c>
      <c r="GW14" s="249">
        <f t="shared" si="27"/>
        <v>0</v>
      </c>
      <c r="GX14" s="249">
        <f t="shared" si="27"/>
        <v>0</v>
      </c>
      <c r="GY14" s="249">
        <f t="shared" si="27"/>
        <v>0</v>
      </c>
      <c r="GZ14" s="249">
        <f t="shared" si="27"/>
        <v>0</v>
      </c>
      <c r="HA14" s="249">
        <f t="shared" si="27"/>
        <v>0</v>
      </c>
      <c r="HB14" s="249">
        <f t="shared" si="27"/>
        <v>0</v>
      </c>
      <c r="HC14" s="249">
        <f t="shared" si="27"/>
        <v>0</v>
      </c>
      <c r="HD14" s="249">
        <f t="shared" si="27"/>
        <v>0</v>
      </c>
      <c r="HE14" s="249">
        <f t="shared" si="27"/>
        <v>0</v>
      </c>
      <c r="HF14" s="249">
        <f t="shared" si="27"/>
        <v>0</v>
      </c>
      <c r="HG14" s="249">
        <f t="shared" si="27"/>
        <v>0</v>
      </c>
      <c r="HH14" s="249">
        <f t="shared" si="27"/>
        <v>0</v>
      </c>
      <c r="HI14" s="249">
        <f t="shared" si="27"/>
        <v>0</v>
      </c>
      <c r="HJ14" s="249">
        <f t="shared" si="27"/>
        <v>0</v>
      </c>
      <c r="HK14" s="249">
        <f t="shared" si="27"/>
        <v>0</v>
      </c>
      <c r="HL14" s="249">
        <f t="shared" si="27"/>
        <v>0</v>
      </c>
      <c r="HM14" s="249">
        <f t="shared" si="27"/>
        <v>0</v>
      </c>
      <c r="HN14" s="249">
        <f t="shared" si="27"/>
        <v>0</v>
      </c>
      <c r="HO14" s="249">
        <f t="shared" si="27"/>
        <v>0</v>
      </c>
      <c r="HP14" s="249">
        <f t="shared" si="27"/>
        <v>0</v>
      </c>
      <c r="HQ14" s="249">
        <f t="shared" si="27"/>
        <v>0</v>
      </c>
      <c r="HR14" s="249">
        <f t="shared" si="27"/>
        <v>0</v>
      </c>
      <c r="HS14" s="249">
        <f t="shared" si="27"/>
        <v>0</v>
      </c>
      <c r="HT14" s="249">
        <f t="shared" si="27"/>
        <v>0</v>
      </c>
      <c r="HU14" s="249">
        <f t="shared" si="27"/>
        <v>0</v>
      </c>
      <c r="HV14" s="249">
        <f t="shared" si="27"/>
        <v>0</v>
      </c>
      <c r="HW14" s="249">
        <f t="shared" si="27"/>
        <v>0</v>
      </c>
      <c r="HX14" s="249">
        <f t="shared" si="27"/>
        <v>0</v>
      </c>
      <c r="HY14" s="249">
        <f t="shared" si="27"/>
        <v>0</v>
      </c>
      <c r="HZ14" s="249">
        <f t="shared" si="27"/>
        <v>0</v>
      </c>
      <c r="IA14" s="249">
        <f t="shared" ref="IA14:IK14" si="28">SUM(IA10:IA13)</f>
        <v>0</v>
      </c>
      <c r="IB14" s="249">
        <f t="shared" si="28"/>
        <v>0</v>
      </c>
      <c r="IC14" s="249">
        <f t="shared" si="28"/>
        <v>0</v>
      </c>
      <c r="ID14" s="249">
        <f t="shared" si="28"/>
        <v>0</v>
      </c>
      <c r="IE14" s="249">
        <f t="shared" si="28"/>
        <v>0</v>
      </c>
      <c r="IF14" s="249">
        <f t="shared" si="28"/>
        <v>0</v>
      </c>
      <c r="IG14" s="249">
        <f t="shared" si="28"/>
        <v>0</v>
      </c>
      <c r="IH14" s="249">
        <f t="shared" si="28"/>
        <v>0</v>
      </c>
      <c r="II14" s="249">
        <f t="shared" si="28"/>
        <v>0</v>
      </c>
      <c r="IJ14" s="249">
        <f t="shared" si="28"/>
        <v>0</v>
      </c>
      <c r="IK14" s="249">
        <f t="shared" si="28"/>
        <v>0</v>
      </c>
    </row>
    <row r="15" spans="2:245" s="219" customFormat="1" ht="13.5" x14ac:dyDescent="0.3"/>
    <row r="16" spans="2:245" s="219" customFormat="1" ht="13.5" x14ac:dyDescent="0.3"/>
    <row r="17" spans="2:245" s="219" customFormat="1" ht="13.5" x14ac:dyDescent="0.3">
      <c r="B17" s="42" t="s">
        <v>55</v>
      </c>
      <c r="C17" s="41" t="s">
        <v>283</v>
      </c>
    </row>
    <row r="18" spans="2:245" s="219" customFormat="1" x14ac:dyDescent="0.3">
      <c r="K18" s="217" t="s">
        <v>270</v>
      </c>
      <c r="L18" s="58"/>
      <c r="M18" s="58"/>
      <c r="N18" s="29">
        <v>1</v>
      </c>
      <c r="O18" s="29">
        <v>2</v>
      </c>
      <c r="P18" s="29">
        <v>3</v>
      </c>
      <c r="Q18" s="29">
        <v>4</v>
      </c>
      <c r="R18" s="29">
        <v>5</v>
      </c>
      <c r="S18" s="29">
        <v>6</v>
      </c>
      <c r="T18" s="29">
        <v>7</v>
      </c>
      <c r="U18" s="29">
        <v>8</v>
      </c>
      <c r="V18" s="29">
        <v>9</v>
      </c>
      <c r="W18" s="29">
        <v>10</v>
      </c>
      <c r="X18" s="29">
        <v>11</v>
      </c>
      <c r="Y18" s="29">
        <v>12</v>
      </c>
      <c r="Z18" s="29">
        <v>13</v>
      </c>
      <c r="AA18" s="29">
        <v>14</v>
      </c>
      <c r="AB18" s="29">
        <v>15</v>
      </c>
      <c r="AC18" s="29">
        <v>16</v>
      </c>
      <c r="AD18" s="29">
        <v>17</v>
      </c>
      <c r="AE18" s="29">
        <v>18</v>
      </c>
      <c r="AI18" s="1257" t="s">
        <v>1285</v>
      </c>
      <c r="AJ18" s="1257"/>
      <c r="AK18" s="1257">
        <f t="shared" ref="AK18:CV18" si="29">VALUE(YEAR(AK20))</f>
        <v>2020</v>
      </c>
      <c r="AL18" s="1257">
        <f t="shared" si="29"/>
        <v>2020</v>
      </c>
      <c r="AM18" s="1257">
        <f t="shared" si="29"/>
        <v>2020</v>
      </c>
      <c r="AN18" s="1257">
        <f t="shared" si="29"/>
        <v>2020</v>
      </c>
      <c r="AO18" s="1257">
        <f t="shared" si="29"/>
        <v>2020</v>
      </c>
      <c r="AP18" s="1257">
        <f t="shared" si="29"/>
        <v>2020</v>
      </c>
      <c r="AQ18" s="1257">
        <f t="shared" si="29"/>
        <v>2020</v>
      </c>
      <c r="AR18" s="1257">
        <f t="shared" si="29"/>
        <v>2020</v>
      </c>
      <c r="AS18" s="1257">
        <f t="shared" si="29"/>
        <v>2020</v>
      </c>
      <c r="AT18" s="1257">
        <f t="shared" si="29"/>
        <v>2020</v>
      </c>
      <c r="AU18" s="1257">
        <f t="shared" si="29"/>
        <v>2020</v>
      </c>
      <c r="AV18" s="1257">
        <f t="shared" si="29"/>
        <v>2020</v>
      </c>
      <c r="AW18" s="1260">
        <f t="shared" si="29"/>
        <v>2021</v>
      </c>
      <c r="AX18" s="1260">
        <f t="shared" si="29"/>
        <v>2021</v>
      </c>
      <c r="AY18" s="1260">
        <f t="shared" si="29"/>
        <v>2021</v>
      </c>
      <c r="AZ18" s="1260">
        <f t="shared" si="29"/>
        <v>2021</v>
      </c>
      <c r="BA18" s="1260">
        <f t="shared" si="29"/>
        <v>2021</v>
      </c>
      <c r="BB18" s="1260">
        <f t="shared" si="29"/>
        <v>2021</v>
      </c>
      <c r="BC18" s="1260">
        <f t="shared" si="29"/>
        <v>2021</v>
      </c>
      <c r="BD18" s="1260">
        <f t="shared" si="29"/>
        <v>2021</v>
      </c>
      <c r="BE18" s="1260">
        <f t="shared" si="29"/>
        <v>2021</v>
      </c>
      <c r="BF18" s="1260">
        <f t="shared" si="29"/>
        <v>2021</v>
      </c>
      <c r="BG18" s="1260">
        <f t="shared" si="29"/>
        <v>2021</v>
      </c>
      <c r="BH18" s="1260">
        <f t="shared" si="29"/>
        <v>2021</v>
      </c>
      <c r="BI18" s="1257">
        <f t="shared" si="29"/>
        <v>2022</v>
      </c>
      <c r="BJ18" s="1257">
        <f t="shared" si="29"/>
        <v>2022</v>
      </c>
      <c r="BK18" s="1257">
        <f t="shared" si="29"/>
        <v>2022</v>
      </c>
      <c r="BL18" s="1257">
        <f t="shared" si="29"/>
        <v>2022</v>
      </c>
      <c r="BM18" s="1257">
        <f t="shared" si="29"/>
        <v>2022</v>
      </c>
      <c r="BN18" s="1257">
        <f t="shared" si="29"/>
        <v>2022</v>
      </c>
      <c r="BO18" s="1257">
        <f t="shared" si="29"/>
        <v>2022</v>
      </c>
      <c r="BP18" s="1257">
        <f t="shared" si="29"/>
        <v>2022</v>
      </c>
      <c r="BQ18" s="1257">
        <f t="shared" si="29"/>
        <v>2022</v>
      </c>
      <c r="BR18" s="1257">
        <f t="shared" si="29"/>
        <v>2022</v>
      </c>
      <c r="BS18" s="1257">
        <f t="shared" si="29"/>
        <v>2022</v>
      </c>
      <c r="BT18" s="1257">
        <f t="shared" si="29"/>
        <v>2022</v>
      </c>
      <c r="BU18" s="1260">
        <f t="shared" si="29"/>
        <v>2023</v>
      </c>
      <c r="BV18" s="1260">
        <f t="shared" si="29"/>
        <v>2023</v>
      </c>
      <c r="BW18" s="1260">
        <f t="shared" si="29"/>
        <v>2023</v>
      </c>
      <c r="BX18" s="1260">
        <f t="shared" si="29"/>
        <v>2023</v>
      </c>
      <c r="BY18" s="1260">
        <f t="shared" si="29"/>
        <v>2023</v>
      </c>
      <c r="BZ18" s="1260">
        <f t="shared" si="29"/>
        <v>2023</v>
      </c>
      <c r="CA18" s="1260">
        <f t="shared" si="29"/>
        <v>2023</v>
      </c>
      <c r="CB18" s="1260">
        <f t="shared" si="29"/>
        <v>2023</v>
      </c>
      <c r="CC18" s="1260">
        <f t="shared" si="29"/>
        <v>2023</v>
      </c>
      <c r="CD18" s="1260">
        <f t="shared" si="29"/>
        <v>2023</v>
      </c>
      <c r="CE18" s="1260">
        <f t="shared" si="29"/>
        <v>2023</v>
      </c>
      <c r="CF18" s="1260">
        <f t="shared" si="29"/>
        <v>2023</v>
      </c>
      <c r="CG18" s="1257">
        <f t="shared" si="29"/>
        <v>2024</v>
      </c>
      <c r="CH18" s="1257">
        <f t="shared" si="29"/>
        <v>2024</v>
      </c>
      <c r="CI18" s="1257">
        <f t="shared" si="29"/>
        <v>2024</v>
      </c>
      <c r="CJ18" s="1257">
        <f t="shared" si="29"/>
        <v>2024</v>
      </c>
      <c r="CK18" s="1257">
        <f t="shared" si="29"/>
        <v>2024</v>
      </c>
      <c r="CL18" s="1257">
        <f t="shared" si="29"/>
        <v>2024</v>
      </c>
      <c r="CM18" s="1257">
        <f t="shared" si="29"/>
        <v>2024</v>
      </c>
      <c r="CN18" s="1257">
        <f t="shared" si="29"/>
        <v>2024</v>
      </c>
      <c r="CO18" s="1257">
        <f t="shared" si="29"/>
        <v>2024</v>
      </c>
      <c r="CP18" s="1257">
        <f t="shared" si="29"/>
        <v>2024</v>
      </c>
      <c r="CQ18" s="1257">
        <f t="shared" si="29"/>
        <v>2024</v>
      </c>
      <c r="CR18" s="1257">
        <f t="shared" si="29"/>
        <v>2024</v>
      </c>
      <c r="CS18" s="1260">
        <f t="shared" si="29"/>
        <v>2025</v>
      </c>
      <c r="CT18" s="1260">
        <f t="shared" si="29"/>
        <v>2025</v>
      </c>
      <c r="CU18" s="1260">
        <f t="shared" si="29"/>
        <v>2025</v>
      </c>
      <c r="CV18" s="1260">
        <f t="shared" si="29"/>
        <v>2025</v>
      </c>
      <c r="CW18" s="1260">
        <f t="shared" ref="CW18:FH18" si="30">VALUE(YEAR(CW20))</f>
        <v>2025</v>
      </c>
      <c r="CX18" s="1260">
        <f t="shared" si="30"/>
        <v>2025</v>
      </c>
      <c r="CY18" s="1260">
        <f t="shared" si="30"/>
        <v>2025</v>
      </c>
      <c r="CZ18" s="1260">
        <f t="shared" si="30"/>
        <v>2025</v>
      </c>
      <c r="DA18" s="1260">
        <f t="shared" si="30"/>
        <v>2025</v>
      </c>
      <c r="DB18" s="1260">
        <f t="shared" si="30"/>
        <v>2025</v>
      </c>
      <c r="DC18" s="1260">
        <f t="shared" si="30"/>
        <v>2025</v>
      </c>
      <c r="DD18" s="1260">
        <f t="shared" si="30"/>
        <v>2025</v>
      </c>
      <c r="DE18" s="1257">
        <f t="shared" si="30"/>
        <v>2026</v>
      </c>
      <c r="DF18" s="1257">
        <f t="shared" si="30"/>
        <v>2026</v>
      </c>
      <c r="DG18" s="1257">
        <f t="shared" si="30"/>
        <v>2026</v>
      </c>
      <c r="DH18" s="1257">
        <f t="shared" si="30"/>
        <v>2026</v>
      </c>
      <c r="DI18" s="1257">
        <f t="shared" si="30"/>
        <v>2026</v>
      </c>
      <c r="DJ18" s="1257">
        <f t="shared" si="30"/>
        <v>2026</v>
      </c>
      <c r="DK18" s="1257">
        <f t="shared" si="30"/>
        <v>2026</v>
      </c>
      <c r="DL18" s="1257">
        <f t="shared" si="30"/>
        <v>2026</v>
      </c>
      <c r="DM18" s="1257">
        <f t="shared" si="30"/>
        <v>2026</v>
      </c>
      <c r="DN18" s="1257">
        <f t="shared" si="30"/>
        <v>2026</v>
      </c>
      <c r="DO18" s="1257">
        <f t="shared" si="30"/>
        <v>2026</v>
      </c>
      <c r="DP18" s="1257">
        <f t="shared" si="30"/>
        <v>2026</v>
      </c>
      <c r="DQ18" s="1260">
        <f t="shared" si="30"/>
        <v>2027</v>
      </c>
      <c r="DR18" s="1260">
        <f t="shared" si="30"/>
        <v>2027</v>
      </c>
      <c r="DS18" s="1260">
        <f t="shared" si="30"/>
        <v>2027</v>
      </c>
      <c r="DT18" s="1260">
        <f t="shared" si="30"/>
        <v>2027</v>
      </c>
      <c r="DU18" s="1260">
        <f t="shared" si="30"/>
        <v>2027</v>
      </c>
      <c r="DV18" s="1260">
        <f t="shared" si="30"/>
        <v>2027</v>
      </c>
      <c r="DW18" s="1260">
        <f t="shared" si="30"/>
        <v>2027</v>
      </c>
      <c r="DX18" s="1260">
        <f t="shared" si="30"/>
        <v>2027</v>
      </c>
      <c r="DY18" s="1260">
        <f t="shared" si="30"/>
        <v>2027</v>
      </c>
      <c r="DZ18" s="1260">
        <f t="shared" si="30"/>
        <v>2027</v>
      </c>
      <c r="EA18" s="1260">
        <f t="shared" si="30"/>
        <v>2027</v>
      </c>
      <c r="EB18" s="1260">
        <f t="shared" si="30"/>
        <v>2027</v>
      </c>
      <c r="EC18" s="1257">
        <f t="shared" si="30"/>
        <v>2028</v>
      </c>
      <c r="ED18" s="1257">
        <f t="shared" si="30"/>
        <v>2028</v>
      </c>
      <c r="EE18" s="1257">
        <f t="shared" si="30"/>
        <v>2028</v>
      </c>
      <c r="EF18" s="1257">
        <f t="shared" si="30"/>
        <v>2028</v>
      </c>
      <c r="EG18" s="1257">
        <f t="shared" si="30"/>
        <v>2028</v>
      </c>
      <c r="EH18" s="1257">
        <f t="shared" si="30"/>
        <v>2028</v>
      </c>
      <c r="EI18" s="1257">
        <f t="shared" si="30"/>
        <v>2028</v>
      </c>
      <c r="EJ18" s="1257">
        <f t="shared" si="30"/>
        <v>2028</v>
      </c>
      <c r="EK18" s="1257">
        <f t="shared" si="30"/>
        <v>2028</v>
      </c>
      <c r="EL18" s="1257">
        <f t="shared" si="30"/>
        <v>2028</v>
      </c>
      <c r="EM18" s="1257">
        <f t="shared" si="30"/>
        <v>2028</v>
      </c>
      <c r="EN18" s="1257">
        <f t="shared" si="30"/>
        <v>2028</v>
      </c>
      <c r="EO18" s="1260">
        <f t="shared" si="30"/>
        <v>2029</v>
      </c>
      <c r="EP18" s="1260">
        <f t="shared" si="30"/>
        <v>2029</v>
      </c>
      <c r="EQ18" s="1260">
        <f t="shared" si="30"/>
        <v>2029</v>
      </c>
      <c r="ER18" s="1260">
        <f t="shared" si="30"/>
        <v>2029</v>
      </c>
      <c r="ES18" s="1260">
        <f t="shared" si="30"/>
        <v>2029</v>
      </c>
      <c r="ET18" s="1260">
        <f t="shared" si="30"/>
        <v>2029</v>
      </c>
      <c r="EU18" s="1260">
        <f t="shared" si="30"/>
        <v>2029</v>
      </c>
      <c r="EV18" s="1260">
        <f t="shared" si="30"/>
        <v>2029</v>
      </c>
      <c r="EW18" s="1260">
        <f t="shared" si="30"/>
        <v>2029</v>
      </c>
      <c r="EX18" s="1260">
        <f t="shared" si="30"/>
        <v>2029</v>
      </c>
      <c r="EY18" s="1260">
        <f t="shared" si="30"/>
        <v>2029</v>
      </c>
      <c r="EZ18" s="1260">
        <f t="shared" si="30"/>
        <v>2029</v>
      </c>
      <c r="FA18" s="1257">
        <f t="shared" si="30"/>
        <v>2030</v>
      </c>
      <c r="FB18" s="1257">
        <f t="shared" si="30"/>
        <v>2030</v>
      </c>
      <c r="FC18" s="1257">
        <f t="shared" si="30"/>
        <v>2030</v>
      </c>
      <c r="FD18" s="1257">
        <f t="shared" si="30"/>
        <v>2030</v>
      </c>
      <c r="FE18" s="1257">
        <f t="shared" si="30"/>
        <v>2030</v>
      </c>
      <c r="FF18" s="1257">
        <f t="shared" si="30"/>
        <v>2030</v>
      </c>
      <c r="FG18" s="1257">
        <f t="shared" si="30"/>
        <v>2030</v>
      </c>
      <c r="FH18" s="1257">
        <f t="shared" si="30"/>
        <v>2030</v>
      </c>
      <c r="FI18" s="1257">
        <f t="shared" ref="FI18:HT18" si="31">VALUE(YEAR(FI20))</f>
        <v>2030</v>
      </c>
      <c r="FJ18" s="1257">
        <f t="shared" si="31"/>
        <v>2030</v>
      </c>
      <c r="FK18" s="1257">
        <f t="shared" si="31"/>
        <v>2030</v>
      </c>
      <c r="FL18" s="1257">
        <f t="shared" si="31"/>
        <v>2030</v>
      </c>
      <c r="FM18" s="1260">
        <f t="shared" si="31"/>
        <v>2031</v>
      </c>
      <c r="FN18" s="1260">
        <f t="shared" si="31"/>
        <v>2031</v>
      </c>
      <c r="FO18" s="1260">
        <f t="shared" si="31"/>
        <v>2031</v>
      </c>
      <c r="FP18" s="1260">
        <f t="shared" si="31"/>
        <v>2031</v>
      </c>
      <c r="FQ18" s="1260">
        <f t="shared" si="31"/>
        <v>2031</v>
      </c>
      <c r="FR18" s="1260">
        <f t="shared" si="31"/>
        <v>2031</v>
      </c>
      <c r="FS18" s="1260">
        <f t="shared" si="31"/>
        <v>2031</v>
      </c>
      <c r="FT18" s="1260">
        <f t="shared" si="31"/>
        <v>2031</v>
      </c>
      <c r="FU18" s="1260">
        <f t="shared" si="31"/>
        <v>2031</v>
      </c>
      <c r="FV18" s="1260">
        <f t="shared" si="31"/>
        <v>2031</v>
      </c>
      <c r="FW18" s="1260">
        <f t="shared" si="31"/>
        <v>2031</v>
      </c>
      <c r="FX18" s="1260">
        <f t="shared" si="31"/>
        <v>2031</v>
      </c>
      <c r="FY18" s="1257">
        <f t="shared" si="31"/>
        <v>2032</v>
      </c>
      <c r="FZ18" s="1257">
        <f t="shared" si="31"/>
        <v>2032</v>
      </c>
      <c r="GA18" s="1257">
        <f t="shared" si="31"/>
        <v>2032</v>
      </c>
      <c r="GB18" s="1257">
        <f t="shared" si="31"/>
        <v>2032</v>
      </c>
      <c r="GC18" s="1257">
        <f t="shared" si="31"/>
        <v>2032</v>
      </c>
      <c r="GD18" s="1257">
        <f t="shared" si="31"/>
        <v>2032</v>
      </c>
      <c r="GE18" s="1257">
        <f t="shared" si="31"/>
        <v>2032</v>
      </c>
      <c r="GF18" s="1257">
        <f t="shared" si="31"/>
        <v>2032</v>
      </c>
      <c r="GG18" s="1257">
        <f t="shared" si="31"/>
        <v>2032</v>
      </c>
      <c r="GH18" s="1257">
        <f t="shared" si="31"/>
        <v>2032</v>
      </c>
      <c r="GI18" s="1257">
        <f t="shared" si="31"/>
        <v>2032</v>
      </c>
      <c r="GJ18" s="1257">
        <f t="shared" si="31"/>
        <v>2032</v>
      </c>
      <c r="GK18" s="1260">
        <f t="shared" si="31"/>
        <v>2033</v>
      </c>
      <c r="GL18" s="1260">
        <f t="shared" si="31"/>
        <v>2033</v>
      </c>
      <c r="GM18" s="1260">
        <f t="shared" si="31"/>
        <v>2033</v>
      </c>
      <c r="GN18" s="1260">
        <f t="shared" si="31"/>
        <v>2033</v>
      </c>
      <c r="GO18" s="1260">
        <f t="shared" si="31"/>
        <v>2033</v>
      </c>
      <c r="GP18" s="1260">
        <f t="shared" si="31"/>
        <v>2033</v>
      </c>
      <c r="GQ18" s="1260">
        <f t="shared" si="31"/>
        <v>2033</v>
      </c>
      <c r="GR18" s="1260">
        <f t="shared" si="31"/>
        <v>2033</v>
      </c>
      <c r="GS18" s="1260">
        <f t="shared" si="31"/>
        <v>2033</v>
      </c>
      <c r="GT18" s="1260">
        <f t="shared" si="31"/>
        <v>2033</v>
      </c>
      <c r="GU18" s="1260">
        <f t="shared" si="31"/>
        <v>2033</v>
      </c>
      <c r="GV18" s="1260">
        <f t="shared" si="31"/>
        <v>2033</v>
      </c>
      <c r="GW18" s="1257">
        <f t="shared" si="31"/>
        <v>2034</v>
      </c>
      <c r="GX18" s="1257">
        <f t="shared" si="31"/>
        <v>2034</v>
      </c>
      <c r="GY18" s="1257">
        <f t="shared" si="31"/>
        <v>2034</v>
      </c>
      <c r="GZ18" s="1257">
        <f t="shared" si="31"/>
        <v>2034</v>
      </c>
      <c r="HA18" s="1257">
        <f t="shared" si="31"/>
        <v>2034</v>
      </c>
      <c r="HB18" s="1257">
        <f t="shared" si="31"/>
        <v>2034</v>
      </c>
      <c r="HC18" s="1257">
        <f t="shared" si="31"/>
        <v>2034</v>
      </c>
      <c r="HD18" s="1257">
        <f t="shared" si="31"/>
        <v>2034</v>
      </c>
      <c r="HE18" s="1257">
        <f t="shared" si="31"/>
        <v>2034</v>
      </c>
      <c r="HF18" s="1257">
        <f t="shared" si="31"/>
        <v>2034</v>
      </c>
      <c r="HG18" s="1257">
        <f t="shared" si="31"/>
        <v>2034</v>
      </c>
      <c r="HH18" s="1257">
        <f t="shared" si="31"/>
        <v>2034</v>
      </c>
      <c r="HI18" s="1260">
        <f t="shared" si="31"/>
        <v>2035</v>
      </c>
      <c r="HJ18" s="1260">
        <f t="shared" si="31"/>
        <v>2035</v>
      </c>
      <c r="HK18" s="1260">
        <f t="shared" si="31"/>
        <v>2035</v>
      </c>
      <c r="HL18" s="1260">
        <f t="shared" si="31"/>
        <v>2035</v>
      </c>
      <c r="HM18" s="1260">
        <f t="shared" si="31"/>
        <v>2035</v>
      </c>
      <c r="HN18" s="1260">
        <f t="shared" si="31"/>
        <v>2035</v>
      </c>
      <c r="HO18" s="1260">
        <f t="shared" si="31"/>
        <v>2035</v>
      </c>
      <c r="HP18" s="1260">
        <f t="shared" si="31"/>
        <v>2035</v>
      </c>
      <c r="HQ18" s="1260">
        <f t="shared" si="31"/>
        <v>2035</v>
      </c>
      <c r="HR18" s="1260">
        <f t="shared" si="31"/>
        <v>2035</v>
      </c>
      <c r="HS18" s="1260">
        <f t="shared" si="31"/>
        <v>2035</v>
      </c>
      <c r="HT18" s="1260">
        <f t="shared" si="31"/>
        <v>2035</v>
      </c>
      <c r="HU18" s="1257">
        <f t="shared" ref="HU18:IK18" si="32">VALUE(YEAR(HU20))</f>
        <v>2036</v>
      </c>
      <c r="HV18" s="1257">
        <f t="shared" si="32"/>
        <v>2036</v>
      </c>
      <c r="HW18" s="1257">
        <f t="shared" si="32"/>
        <v>2036</v>
      </c>
      <c r="HX18" s="1257">
        <f t="shared" si="32"/>
        <v>2036</v>
      </c>
      <c r="HY18" s="1257">
        <f t="shared" si="32"/>
        <v>2036</v>
      </c>
      <c r="HZ18" s="1257">
        <f t="shared" si="32"/>
        <v>2036</v>
      </c>
      <c r="IA18" s="1257">
        <f t="shared" si="32"/>
        <v>2036</v>
      </c>
      <c r="IB18" s="1257">
        <f t="shared" si="32"/>
        <v>2036</v>
      </c>
      <c r="IC18" s="1257">
        <f t="shared" si="32"/>
        <v>2036</v>
      </c>
      <c r="ID18" s="1257">
        <f t="shared" si="32"/>
        <v>2036</v>
      </c>
      <c r="IE18" s="1257">
        <f t="shared" si="32"/>
        <v>2036</v>
      </c>
      <c r="IF18" s="1257">
        <f t="shared" si="32"/>
        <v>2036</v>
      </c>
      <c r="IG18" s="1260">
        <f t="shared" si="32"/>
        <v>2037</v>
      </c>
      <c r="IH18" s="1260">
        <f t="shared" si="32"/>
        <v>2037</v>
      </c>
      <c r="II18" s="1260">
        <f t="shared" si="32"/>
        <v>2037</v>
      </c>
      <c r="IJ18" s="1260">
        <f t="shared" si="32"/>
        <v>2037</v>
      </c>
      <c r="IK18" s="1260">
        <f t="shared" si="32"/>
        <v>2037</v>
      </c>
    </row>
    <row r="19" spans="2:245" s="219" customFormat="1" ht="13.5" x14ac:dyDescent="0.3">
      <c r="F19" s="242" t="s">
        <v>270</v>
      </c>
      <c r="K19" s="2224" t="s">
        <v>47</v>
      </c>
      <c r="L19" s="2225"/>
      <c r="M19" s="143"/>
      <c r="N19" s="143" t="s">
        <v>58</v>
      </c>
      <c r="O19" s="143" t="s">
        <v>59</v>
      </c>
      <c r="P19" s="143" t="s">
        <v>60</v>
      </c>
      <c r="Q19" s="143" t="s">
        <v>61</v>
      </c>
      <c r="R19" s="143" t="s">
        <v>62</v>
      </c>
      <c r="S19" s="143" t="s">
        <v>63</v>
      </c>
      <c r="T19" s="143" t="s">
        <v>64</v>
      </c>
      <c r="U19" s="143" t="s">
        <v>65</v>
      </c>
      <c r="V19" s="143" t="s">
        <v>66</v>
      </c>
      <c r="W19" s="143" t="s">
        <v>67</v>
      </c>
      <c r="X19" s="143" t="s">
        <v>68</v>
      </c>
      <c r="Y19" s="143" t="s">
        <v>69</v>
      </c>
      <c r="Z19" s="143" t="s">
        <v>70</v>
      </c>
      <c r="AA19" s="143" t="s">
        <v>71</v>
      </c>
      <c r="AB19" s="143" t="s">
        <v>72</v>
      </c>
      <c r="AC19" s="143" t="s">
        <v>73</v>
      </c>
      <c r="AD19" s="143" t="s">
        <v>74</v>
      </c>
      <c r="AE19" s="106" t="s">
        <v>151</v>
      </c>
      <c r="AI19" s="1258"/>
      <c r="AJ19" s="1258"/>
      <c r="AK19" s="1258" t="str">
        <f t="shared" ref="AK19:CV19" si="33">YEAR(AK20)&amp;"."&amp;TEXT(ROUNDUP(MONTH(AK20)/3,0),"0Q")</f>
        <v>2020.1Q</v>
      </c>
      <c r="AL19" s="1258" t="str">
        <f t="shared" si="33"/>
        <v>2020.1Q</v>
      </c>
      <c r="AM19" s="1258" t="str">
        <f t="shared" si="33"/>
        <v>2020.1Q</v>
      </c>
      <c r="AN19" s="1258" t="str">
        <f t="shared" si="33"/>
        <v>2020.2Q</v>
      </c>
      <c r="AO19" s="1258" t="str">
        <f t="shared" si="33"/>
        <v>2020.2Q</v>
      </c>
      <c r="AP19" s="1258" t="str">
        <f t="shared" si="33"/>
        <v>2020.2Q</v>
      </c>
      <c r="AQ19" s="1258" t="str">
        <f t="shared" si="33"/>
        <v>2020.3Q</v>
      </c>
      <c r="AR19" s="1258" t="str">
        <f t="shared" si="33"/>
        <v>2020.3Q</v>
      </c>
      <c r="AS19" s="1258" t="str">
        <f t="shared" si="33"/>
        <v>2020.3Q</v>
      </c>
      <c r="AT19" s="1258" t="str">
        <f t="shared" si="33"/>
        <v>2020.4Q</v>
      </c>
      <c r="AU19" s="1258" t="str">
        <f t="shared" si="33"/>
        <v>2020.4Q</v>
      </c>
      <c r="AV19" s="1258" t="str">
        <f t="shared" si="33"/>
        <v>2020.4Q</v>
      </c>
      <c r="AW19" s="1261" t="str">
        <f t="shared" si="33"/>
        <v>2021.1Q</v>
      </c>
      <c r="AX19" s="1261" t="str">
        <f t="shared" si="33"/>
        <v>2021.1Q</v>
      </c>
      <c r="AY19" s="1261" t="str">
        <f t="shared" si="33"/>
        <v>2021.1Q</v>
      </c>
      <c r="AZ19" s="1261" t="str">
        <f t="shared" si="33"/>
        <v>2021.2Q</v>
      </c>
      <c r="BA19" s="1261" t="str">
        <f t="shared" si="33"/>
        <v>2021.2Q</v>
      </c>
      <c r="BB19" s="1261" t="str">
        <f t="shared" si="33"/>
        <v>2021.2Q</v>
      </c>
      <c r="BC19" s="1261" t="str">
        <f t="shared" si="33"/>
        <v>2021.3Q</v>
      </c>
      <c r="BD19" s="1261" t="str">
        <f t="shared" si="33"/>
        <v>2021.3Q</v>
      </c>
      <c r="BE19" s="1261" t="str">
        <f t="shared" si="33"/>
        <v>2021.3Q</v>
      </c>
      <c r="BF19" s="1261" t="str">
        <f t="shared" si="33"/>
        <v>2021.4Q</v>
      </c>
      <c r="BG19" s="1261" t="str">
        <f t="shared" si="33"/>
        <v>2021.4Q</v>
      </c>
      <c r="BH19" s="1261" t="str">
        <f t="shared" si="33"/>
        <v>2021.4Q</v>
      </c>
      <c r="BI19" s="1258" t="str">
        <f t="shared" si="33"/>
        <v>2022.1Q</v>
      </c>
      <c r="BJ19" s="1258" t="str">
        <f t="shared" si="33"/>
        <v>2022.1Q</v>
      </c>
      <c r="BK19" s="1258" t="str">
        <f t="shared" si="33"/>
        <v>2022.1Q</v>
      </c>
      <c r="BL19" s="1258" t="str">
        <f t="shared" si="33"/>
        <v>2022.2Q</v>
      </c>
      <c r="BM19" s="1258" t="str">
        <f t="shared" si="33"/>
        <v>2022.2Q</v>
      </c>
      <c r="BN19" s="1258" t="str">
        <f t="shared" si="33"/>
        <v>2022.2Q</v>
      </c>
      <c r="BO19" s="1258" t="str">
        <f t="shared" si="33"/>
        <v>2022.3Q</v>
      </c>
      <c r="BP19" s="1258" t="str">
        <f t="shared" si="33"/>
        <v>2022.3Q</v>
      </c>
      <c r="BQ19" s="1258" t="str">
        <f t="shared" si="33"/>
        <v>2022.3Q</v>
      </c>
      <c r="BR19" s="1258" t="str">
        <f t="shared" si="33"/>
        <v>2022.4Q</v>
      </c>
      <c r="BS19" s="1258" t="str">
        <f t="shared" si="33"/>
        <v>2022.4Q</v>
      </c>
      <c r="BT19" s="1258" t="str">
        <f t="shared" si="33"/>
        <v>2022.4Q</v>
      </c>
      <c r="BU19" s="1261" t="str">
        <f t="shared" si="33"/>
        <v>2023.1Q</v>
      </c>
      <c r="BV19" s="1261" t="str">
        <f t="shared" si="33"/>
        <v>2023.1Q</v>
      </c>
      <c r="BW19" s="1261" t="str">
        <f t="shared" si="33"/>
        <v>2023.1Q</v>
      </c>
      <c r="BX19" s="1261" t="str">
        <f t="shared" si="33"/>
        <v>2023.2Q</v>
      </c>
      <c r="BY19" s="1261" t="str">
        <f t="shared" si="33"/>
        <v>2023.2Q</v>
      </c>
      <c r="BZ19" s="1261" t="str">
        <f t="shared" si="33"/>
        <v>2023.2Q</v>
      </c>
      <c r="CA19" s="1261" t="str">
        <f t="shared" si="33"/>
        <v>2023.3Q</v>
      </c>
      <c r="CB19" s="1261" t="str">
        <f t="shared" si="33"/>
        <v>2023.3Q</v>
      </c>
      <c r="CC19" s="1261" t="str">
        <f t="shared" si="33"/>
        <v>2023.3Q</v>
      </c>
      <c r="CD19" s="1261" t="str">
        <f t="shared" si="33"/>
        <v>2023.4Q</v>
      </c>
      <c r="CE19" s="1261" t="str">
        <f t="shared" si="33"/>
        <v>2023.4Q</v>
      </c>
      <c r="CF19" s="1261" t="str">
        <f t="shared" si="33"/>
        <v>2023.4Q</v>
      </c>
      <c r="CG19" s="1258" t="str">
        <f t="shared" si="33"/>
        <v>2024.1Q</v>
      </c>
      <c r="CH19" s="1258" t="str">
        <f t="shared" si="33"/>
        <v>2024.1Q</v>
      </c>
      <c r="CI19" s="1258" t="str">
        <f t="shared" si="33"/>
        <v>2024.1Q</v>
      </c>
      <c r="CJ19" s="1258" t="str">
        <f t="shared" si="33"/>
        <v>2024.2Q</v>
      </c>
      <c r="CK19" s="1258" t="str">
        <f t="shared" si="33"/>
        <v>2024.2Q</v>
      </c>
      <c r="CL19" s="1258" t="str">
        <f t="shared" si="33"/>
        <v>2024.2Q</v>
      </c>
      <c r="CM19" s="1258" t="str">
        <f t="shared" si="33"/>
        <v>2024.3Q</v>
      </c>
      <c r="CN19" s="1258" t="str">
        <f t="shared" si="33"/>
        <v>2024.3Q</v>
      </c>
      <c r="CO19" s="1258" t="str">
        <f t="shared" si="33"/>
        <v>2024.3Q</v>
      </c>
      <c r="CP19" s="1258" t="str">
        <f t="shared" si="33"/>
        <v>2024.4Q</v>
      </c>
      <c r="CQ19" s="1258" t="str">
        <f t="shared" si="33"/>
        <v>2024.4Q</v>
      </c>
      <c r="CR19" s="1258" t="str">
        <f t="shared" si="33"/>
        <v>2024.4Q</v>
      </c>
      <c r="CS19" s="1261" t="str">
        <f t="shared" si="33"/>
        <v>2025.1Q</v>
      </c>
      <c r="CT19" s="1261" t="str">
        <f t="shared" si="33"/>
        <v>2025.1Q</v>
      </c>
      <c r="CU19" s="1261" t="str">
        <f t="shared" si="33"/>
        <v>2025.1Q</v>
      </c>
      <c r="CV19" s="1261" t="str">
        <f t="shared" si="33"/>
        <v>2025.2Q</v>
      </c>
      <c r="CW19" s="1261" t="str">
        <f t="shared" ref="CW19:FH19" si="34">YEAR(CW20)&amp;"."&amp;TEXT(ROUNDUP(MONTH(CW20)/3,0),"0Q")</f>
        <v>2025.2Q</v>
      </c>
      <c r="CX19" s="1261" t="str">
        <f t="shared" si="34"/>
        <v>2025.2Q</v>
      </c>
      <c r="CY19" s="1261" t="str">
        <f t="shared" si="34"/>
        <v>2025.3Q</v>
      </c>
      <c r="CZ19" s="1261" t="str">
        <f t="shared" si="34"/>
        <v>2025.3Q</v>
      </c>
      <c r="DA19" s="1261" t="str">
        <f t="shared" si="34"/>
        <v>2025.3Q</v>
      </c>
      <c r="DB19" s="1261" t="str">
        <f t="shared" si="34"/>
        <v>2025.4Q</v>
      </c>
      <c r="DC19" s="1261" t="str">
        <f t="shared" si="34"/>
        <v>2025.4Q</v>
      </c>
      <c r="DD19" s="1261" t="str">
        <f t="shared" si="34"/>
        <v>2025.4Q</v>
      </c>
      <c r="DE19" s="1258" t="str">
        <f t="shared" si="34"/>
        <v>2026.1Q</v>
      </c>
      <c r="DF19" s="1258" t="str">
        <f t="shared" si="34"/>
        <v>2026.1Q</v>
      </c>
      <c r="DG19" s="1258" t="str">
        <f t="shared" si="34"/>
        <v>2026.1Q</v>
      </c>
      <c r="DH19" s="1258" t="str">
        <f t="shared" si="34"/>
        <v>2026.2Q</v>
      </c>
      <c r="DI19" s="1258" t="str">
        <f t="shared" si="34"/>
        <v>2026.2Q</v>
      </c>
      <c r="DJ19" s="1258" t="str">
        <f t="shared" si="34"/>
        <v>2026.2Q</v>
      </c>
      <c r="DK19" s="1258" t="str">
        <f t="shared" si="34"/>
        <v>2026.3Q</v>
      </c>
      <c r="DL19" s="1258" t="str">
        <f t="shared" si="34"/>
        <v>2026.3Q</v>
      </c>
      <c r="DM19" s="1258" t="str">
        <f t="shared" si="34"/>
        <v>2026.3Q</v>
      </c>
      <c r="DN19" s="1258" t="str">
        <f t="shared" si="34"/>
        <v>2026.4Q</v>
      </c>
      <c r="DO19" s="1258" t="str">
        <f t="shared" si="34"/>
        <v>2026.4Q</v>
      </c>
      <c r="DP19" s="1258" t="str">
        <f t="shared" si="34"/>
        <v>2026.4Q</v>
      </c>
      <c r="DQ19" s="1261" t="str">
        <f t="shared" si="34"/>
        <v>2027.1Q</v>
      </c>
      <c r="DR19" s="1261" t="str">
        <f t="shared" si="34"/>
        <v>2027.1Q</v>
      </c>
      <c r="DS19" s="1261" t="str">
        <f t="shared" si="34"/>
        <v>2027.1Q</v>
      </c>
      <c r="DT19" s="1261" t="str">
        <f t="shared" si="34"/>
        <v>2027.2Q</v>
      </c>
      <c r="DU19" s="1261" t="str">
        <f t="shared" si="34"/>
        <v>2027.2Q</v>
      </c>
      <c r="DV19" s="1261" t="str">
        <f t="shared" si="34"/>
        <v>2027.2Q</v>
      </c>
      <c r="DW19" s="1261" t="str">
        <f t="shared" si="34"/>
        <v>2027.3Q</v>
      </c>
      <c r="DX19" s="1261" t="str">
        <f t="shared" si="34"/>
        <v>2027.3Q</v>
      </c>
      <c r="DY19" s="1261" t="str">
        <f t="shared" si="34"/>
        <v>2027.3Q</v>
      </c>
      <c r="DZ19" s="1261" t="str">
        <f t="shared" si="34"/>
        <v>2027.4Q</v>
      </c>
      <c r="EA19" s="1261" t="str">
        <f t="shared" si="34"/>
        <v>2027.4Q</v>
      </c>
      <c r="EB19" s="1261" t="str">
        <f t="shared" si="34"/>
        <v>2027.4Q</v>
      </c>
      <c r="EC19" s="1258" t="str">
        <f t="shared" si="34"/>
        <v>2028.1Q</v>
      </c>
      <c r="ED19" s="1258" t="str">
        <f t="shared" si="34"/>
        <v>2028.1Q</v>
      </c>
      <c r="EE19" s="1258" t="str">
        <f t="shared" si="34"/>
        <v>2028.1Q</v>
      </c>
      <c r="EF19" s="1258" t="str">
        <f t="shared" si="34"/>
        <v>2028.2Q</v>
      </c>
      <c r="EG19" s="1258" t="str">
        <f t="shared" si="34"/>
        <v>2028.2Q</v>
      </c>
      <c r="EH19" s="1258" t="str">
        <f t="shared" si="34"/>
        <v>2028.2Q</v>
      </c>
      <c r="EI19" s="1258" t="str">
        <f t="shared" si="34"/>
        <v>2028.3Q</v>
      </c>
      <c r="EJ19" s="1258" t="str">
        <f t="shared" si="34"/>
        <v>2028.3Q</v>
      </c>
      <c r="EK19" s="1258" t="str">
        <f t="shared" si="34"/>
        <v>2028.3Q</v>
      </c>
      <c r="EL19" s="1258" t="str">
        <f t="shared" si="34"/>
        <v>2028.4Q</v>
      </c>
      <c r="EM19" s="1258" t="str">
        <f t="shared" si="34"/>
        <v>2028.4Q</v>
      </c>
      <c r="EN19" s="1258" t="str">
        <f t="shared" si="34"/>
        <v>2028.4Q</v>
      </c>
      <c r="EO19" s="1261" t="str">
        <f t="shared" si="34"/>
        <v>2029.1Q</v>
      </c>
      <c r="EP19" s="1261" t="str">
        <f t="shared" si="34"/>
        <v>2029.1Q</v>
      </c>
      <c r="EQ19" s="1261" t="str">
        <f t="shared" si="34"/>
        <v>2029.1Q</v>
      </c>
      <c r="ER19" s="1261" t="str">
        <f t="shared" si="34"/>
        <v>2029.2Q</v>
      </c>
      <c r="ES19" s="1261" t="str">
        <f t="shared" si="34"/>
        <v>2029.2Q</v>
      </c>
      <c r="ET19" s="1261" t="str">
        <f t="shared" si="34"/>
        <v>2029.2Q</v>
      </c>
      <c r="EU19" s="1261" t="str">
        <f t="shared" si="34"/>
        <v>2029.3Q</v>
      </c>
      <c r="EV19" s="1261" t="str">
        <f t="shared" si="34"/>
        <v>2029.3Q</v>
      </c>
      <c r="EW19" s="1261" t="str">
        <f t="shared" si="34"/>
        <v>2029.3Q</v>
      </c>
      <c r="EX19" s="1261" t="str">
        <f t="shared" si="34"/>
        <v>2029.4Q</v>
      </c>
      <c r="EY19" s="1261" t="str">
        <f t="shared" si="34"/>
        <v>2029.4Q</v>
      </c>
      <c r="EZ19" s="1261" t="str">
        <f t="shared" si="34"/>
        <v>2029.4Q</v>
      </c>
      <c r="FA19" s="1258" t="str">
        <f t="shared" si="34"/>
        <v>2030.1Q</v>
      </c>
      <c r="FB19" s="1258" t="str">
        <f t="shared" si="34"/>
        <v>2030.1Q</v>
      </c>
      <c r="FC19" s="1258" t="str">
        <f t="shared" si="34"/>
        <v>2030.1Q</v>
      </c>
      <c r="FD19" s="1258" t="str">
        <f t="shared" si="34"/>
        <v>2030.2Q</v>
      </c>
      <c r="FE19" s="1258" t="str">
        <f t="shared" si="34"/>
        <v>2030.2Q</v>
      </c>
      <c r="FF19" s="1258" t="str">
        <f t="shared" si="34"/>
        <v>2030.2Q</v>
      </c>
      <c r="FG19" s="1258" t="str">
        <f t="shared" si="34"/>
        <v>2030.3Q</v>
      </c>
      <c r="FH19" s="1258" t="str">
        <f t="shared" si="34"/>
        <v>2030.3Q</v>
      </c>
      <c r="FI19" s="1258" t="str">
        <f t="shared" ref="FI19:HT19" si="35">YEAR(FI20)&amp;"."&amp;TEXT(ROUNDUP(MONTH(FI20)/3,0),"0Q")</f>
        <v>2030.3Q</v>
      </c>
      <c r="FJ19" s="1258" t="str">
        <f t="shared" si="35"/>
        <v>2030.4Q</v>
      </c>
      <c r="FK19" s="1258" t="str">
        <f t="shared" si="35"/>
        <v>2030.4Q</v>
      </c>
      <c r="FL19" s="1258" t="str">
        <f t="shared" si="35"/>
        <v>2030.4Q</v>
      </c>
      <c r="FM19" s="1261" t="str">
        <f t="shared" si="35"/>
        <v>2031.1Q</v>
      </c>
      <c r="FN19" s="1261" t="str">
        <f t="shared" si="35"/>
        <v>2031.1Q</v>
      </c>
      <c r="FO19" s="1261" t="str">
        <f t="shared" si="35"/>
        <v>2031.1Q</v>
      </c>
      <c r="FP19" s="1261" t="str">
        <f t="shared" si="35"/>
        <v>2031.2Q</v>
      </c>
      <c r="FQ19" s="1261" t="str">
        <f t="shared" si="35"/>
        <v>2031.2Q</v>
      </c>
      <c r="FR19" s="1261" t="str">
        <f t="shared" si="35"/>
        <v>2031.2Q</v>
      </c>
      <c r="FS19" s="1261" t="str">
        <f t="shared" si="35"/>
        <v>2031.3Q</v>
      </c>
      <c r="FT19" s="1261" t="str">
        <f t="shared" si="35"/>
        <v>2031.3Q</v>
      </c>
      <c r="FU19" s="1261" t="str">
        <f t="shared" si="35"/>
        <v>2031.3Q</v>
      </c>
      <c r="FV19" s="1261" t="str">
        <f t="shared" si="35"/>
        <v>2031.4Q</v>
      </c>
      <c r="FW19" s="1261" t="str">
        <f t="shared" si="35"/>
        <v>2031.4Q</v>
      </c>
      <c r="FX19" s="1261" t="str">
        <f t="shared" si="35"/>
        <v>2031.4Q</v>
      </c>
      <c r="FY19" s="1258" t="str">
        <f t="shared" si="35"/>
        <v>2032.1Q</v>
      </c>
      <c r="FZ19" s="1258" t="str">
        <f t="shared" si="35"/>
        <v>2032.1Q</v>
      </c>
      <c r="GA19" s="1258" t="str">
        <f t="shared" si="35"/>
        <v>2032.1Q</v>
      </c>
      <c r="GB19" s="1258" t="str">
        <f t="shared" si="35"/>
        <v>2032.2Q</v>
      </c>
      <c r="GC19" s="1258" t="str">
        <f t="shared" si="35"/>
        <v>2032.2Q</v>
      </c>
      <c r="GD19" s="1258" t="str">
        <f t="shared" si="35"/>
        <v>2032.2Q</v>
      </c>
      <c r="GE19" s="1258" t="str">
        <f t="shared" si="35"/>
        <v>2032.3Q</v>
      </c>
      <c r="GF19" s="1258" t="str">
        <f t="shared" si="35"/>
        <v>2032.3Q</v>
      </c>
      <c r="GG19" s="1258" t="str">
        <f t="shared" si="35"/>
        <v>2032.3Q</v>
      </c>
      <c r="GH19" s="1258" t="str">
        <f t="shared" si="35"/>
        <v>2032.4Q</v>
      </c>
      <c r="GI19" s="1258" t="str">
        <f t="shared" si="35"/>
        <v>2032.4Q</v>
      </c>
      <c r="GJ19" s="1258" t="str">
        <f t="shared" si="35"/>
        <v>2032.4Q</v>
      </c>
      <c r="GK19" s="1261" t="str">
        <f t="shared" si="35"/>
        <v>2033.1Q</v>
      </c>
      <c r="GL19" s="1261" t="str">
        <f t="shared" si="35"/>
        <v>2033.1Q</v>
      </c>
      <c r="GM19" s="1261" t="str">
        <f t="shared" si="35"/>
        <v>2033.1Q</v>
      </c>
      <c r="GN19" s="1261" t="str">
        <f t="shared" si="35"/>
        <v>2033.2Q</v>
      </c>
      <c r="GO19" s="1261" t="str">
        <f t="shared" si="35"/>
        <v>2033.2Q</v>
      </c>
      <c r="GP19" s="1261" t="str">
        <f t="shared" si="35"/>
        <v>2033.2Q</v>
      </c>
      <c r="GQ19" s="1261" t="str">
        <f t="shared" si="35"/>
        <v>2033.3Q</v>
      </c>
      <c r="GR19" s="1261" t="str">
        <f t="shared" si="35"/>
        <v>2033.3Q</v>
      </c>
      <c r="GS19" s="1261" t="str">
        <f t="shared" si="35"/>
        <v>2033.3Q</v>
      </c>
      <c r="GT19" s="1261" t="str">
        <f t="shared" si="35"/>
        <v>2033.4Q</v>
      </c>
      <c r="GU19" s="1261" t="str">
        <f t="shared" si="35"/>
        <v>2033.4Q</v>
      </c>
      <c r="GV19" s="1261" t="str">
        <f t="shared" si="35"/>
        <v>2033.4Q</v>
      </c>
      <c r="GW19" s="1258" t="str">
        <f t="shared" si="35"/>
        <v>2034.1Q</v>
      </c>
      <c r="GX19" s="1258" t="str">
        <f t="shared" si="35"/>
        <v>2034.1Q</v>
      </c>
      <c r="GY19" s="1258" t="str">
        <f t="shared" si="35"/>
        <v>2034.1Q</v>
      </c>
      <c r="GZ19" s="1258" t="str">
        <f t="shared" si="35"/>
        <v>2034.2Q</v>
      </c>
      <c r="HA19" s="1258" t="str">
        <f t="shared" si="35"/>
        <v>2034.2Q</v>
      </c>
      <c r="HB19" s="1258" t="str">
        <f t="shared" si="35"/>
        <v>2034.2Q</v>
      </c>
      <c r="HC19" s="1258" t="str">
        <f t="shared" si="35"/>
        <v>2034.3Q</v>
      </c>
      <c r="HD19" s="1258" t="str">
        <f t="shared" si="35"/>
        <v>2034.3Q</v>
      </c>
      <c r="HE19" s="1258" t="str">
        <f t="shared" si="35"/>
        <v>2034.3Q</v>
      </c>
      <c r="HF19" s="1258" t="str">
        <f t="shared" si="35"/>
        <v>2034.4Q</v>
      </c>
      <c r="HG19" s="1258" t="str">
        <f t="shared" si="35"/>
        <v>2034.4Q</v>
      </c>
      <c r="HH19" s="1258" t="str">
        <f t="shared" si="35"/>
        <v>2034.4Q</v>
      </c>
      <c r="HI19" s="1261" t="str">
        <f t="shared" si="35"/>
        <v>2035.1Q</v>
      </c>
      <c r="HJ19" s="1261" t="str">
        <f t="shared" si="35"/>
        <v>2035.1Q</v>
      </c>
      <c r="HK19" s="1261" t="str">
        <f t="shared" si="35"/>
        <v>2035.1Q</v>
      </c>
      <c r="HL19" s="1261" t="str">
        <f t="shared" si="35"/>
        <v>2035.2Q</v>
      </c>
      <c r="HM19" s="1261" t="str">
        <f t="shared" si="35"/>
        <v>2035.2Q</v>
      </c>
      <c r="HN19" s="1261" t="str">
        <f t="shared" si="35"/>
        <v>2035.2Q</v>
      </c>
      <c r="HO19" s="1261" t="str">
        <f t="shared" si="35"/>
        <v>2035.3Q</v>
      </c>
      <c r="HP19" s="1261" t="str">
        <f t="shared" si="35"/>
        <v>2035.3Q</v>
      </c>
      <c r="HQ19" s="1261" t="str">
        <f t="shared" si="35"/>
        <v>2035.3Q</v>
      </c>
      <c r="HR19" s="1261" t="str">
        <f t="shared" si="35"/>
        <v>2035.4Q</v>
      </c>
      <c r="HS19" s="1261" t="str">
        <f t="shared" si="35"/>
        <v>2035.4Q</v>
      </c>
      <c r="HT19" s="1261" t="str">
        <f t="shared" si="35"/>
        <v>2035.4Q</v>
      </c>
      <c r="HU19" s="1258" t="str">
        <f t="shared" ref="HU19:IK19" si="36">YEAR(HU20)&amp;"."&amp;TEXT(ROUNDUP(MONTH(HU20)/3,0),"0Q")</f>
        <v>2036.1Q</v>
      </c>
      <c r="HV19" s="1258" t="str">
        <f t="shared" si="36"/>
        <v>2036.1Q</v>
      </c>
      <c r="HW19" s="1258" t="str">
        <f t="shared" si="36"/>
        <v>2036.1Q</v>
      </c>
      <c r="HX19" s="1258" t="str">
        <f t="shared" si="36"/>
        <v>2036.2Q</v>
      </c>
      <c r="HY19" s="1258" t="str">
        <f t="shared" si="36"/>
        <v>2036.2Q</v>
      </c>
      <c r="HZ19" s="1258" t="str">
        <f t="shared" si="36"/>
        <v>2036.2Q</v>
      </c>
      <c r="IA19" s="1258" t="str">
        <f t="shared" si="36"/>
        <v>2036.3Q</v>
      </c>
      <c r="IB19" s="1258" t="str">
        <f t="shared" si="36"/>
        <v>2036.3Q</v>
      </c>
      <c r="IC19" s="1258" t="str">
        <f t="shared" si="36"/>
        <v>2036.3Q</v>
      </c>
      <c r="ID19" s="1258" t="str">
        <f t="shared" si="36"/>
        <v>2036.4Q</v>
      </c>
      <c r="IE19" s="1258" t="str">
        <f t="shared" si="36"/>
        <v>2036.4Q</v>
      </c>
      <c r="IF19" s="1258" t="str">
        <f t="shared" si="36"/>
        <v>2036.4Q</v>
      </c>
      <c r="IG19" s="1261" t="str">
        <f t="shared" si="36"/>
        <v>2037.1Q</v>
      </c>
      <c r="IH19" s="1261" t="str">
        <f t="shared" si="36"/>
        <v>2037.1Q</v>
      </c>
      <c r="II19" s="1261" t="str">
        <f t="shared" si="36"/>
        <v>2037.1Q</v>
      </c>
      <c r="IJ19" s="1261" t="str">
        <f t="shared" si="36"/>
        <v>2037.2Q</v>
      </c>
      <c r="IK19" s="1261" t="str">
        <f t="shared" si="36"/>
        <v>2037.2Q</v>
      </c>
    </row>
    <row r="20" spans="2:245" s="219" customFormat="1" ht="13.5" x14ac:dyDescent="0.3">
      <c r="C20" s="143" t="s">
        <v>41</v>
      </c>
      <c r="D20" s="143" t="s">
        <v>274</v>
      </c>
      <c r="E20" s="143" t="s">
        <v>277</v>
      </c>
      <c r="F20" s="143" t="s">
        <v>278</v>
      </c>
      <c r="G20" s="143" t="s">
        <v>279</v>
      </c>
      <c r="H20" s="143" t="s">
        <v>280</v>
      </c>
      <c r="I20" s="143" t="s">
        <v>281</v>
      </c>
      <c r="K20" s="107"/>
      <c r="L20" s="108"/>
      <c r="M20" s="108" t="s">
        <v>57</v>
      </c>
      <c r="N20" s="75">
        <v>2020</v>
      </c>
      <c r="O20" s="75">
        <v>2021</v>
      </c>
      <c r="P20" s="75">
        <v>2022</v>
      </c>
      <c r="Q20" s="75">
        <v>2023</v>
      </c>
      <c r="R20" s="75">
        <v>2024</v>
      </c>
      <c r="S20" s="75">
        <v>2025</v>
      </c>
      <c r="T20" s="75">
        <v>2026</v>
      </c>
      <c r="U20" s="75">
        <v>2027</v>
      </c>
      <c r="V20" s="75">
        <v>2028</v>
      </c>
      <c r="W20" s="75">
        <v>2029</v>
      </c>
      <c r="X20" s="75">
        <v>2030</v>
      </c>
      <c r="Y20" s="75">
        <v>2031</v>
      </c>
      <c r="Z20" s="75">
        <v>2032</v>
      </c>
      <c r="AA20" s="75">
        <v>2033</v>
      </c>
      <c r="AB20" s="75">
        <v>2034</v>
      </c>
      <c r="AC20" s="75">
        <v>2035</v>
      </c>
      <c r="AD20" s="75">
        <v>2036</v>
      </c>
      <c r="AE20" s="76">
        <v>2037</v>
      </c>
      <c r="AI20" s="1259" t="s">
        <v>552</v>
      </c>
      <c r="AJ20" s="1259"/>
      <c r="AK20" s="1259">
        <v>43861</v>
      </c>
      <c r="AL20" s="1259">
        <v>43890</v>
      </c>
      <c r="AM20" s="1259">
        <v>43921</v>
      </c>
      <c r="AN20" s="1259">
        <v>43951</v>
      </c>
      <c r="AO20" s="1259">
        <v>43982</v>
      </c>
      <c r="AP20" s="1259">
        <v>44012</v>
      </c>
      <c r="AQ20" s="1259">
        <v>44043</v>
      </c>
      <c r="AR20" s="1259">
        <f t="shared" ref="AR20" si="37">EOMONTH(AQ20,1)</f>
        <v>44074</v>
      </c>
      <c r="AS20" s="1259">
        <f t="shared" ref="AS20" si="38">EOMONTH(AR20,1)</f>
        <v>44104</v>
      </c>
      <c r="AT20" s="1259">
        <f t="shared" ref="AT20" si="39">EOMONTH(AS20,1)</f>
        <v>44135</v>
      </c>
      <c r="AU20" s="1259">
        <f t="shared" ref="AU20" si="40">EOMONTH(AT20,1)</f>
        <v>44165</v>
      </c>
      <c r="AV20" s="1259">
        <f t="shared" ref="AV20" si="41">EOMONTH(AU20,1)</f>
        <v>44196</v>
      </c>
      <c r="AW20" s="1262">
        <f t="shared" ref="AW20" si="42">EOMONTH(AV20,1)</f>
        <v>44227</v>
      </c>
      <c r="AX20" s="1262">
        <f t="shared" ref="AX20" si="43">EOMONTH(AW20,1)</f>
        <v>44255</v>
      </c>
      <c r="AY20" s="1262">
        <f t="shared" ref="AY20" si="44">EOMONTH(AX20,1)</f>
        <v>44286</v>
      </c>
      <c r="AZ20" s="1262">
        <f t="shared" ref="AZ20" si="45">EOMONTH(AY20,1)</f>
        <v>44316</v>
      </c>
      <c r="BA20" s="1262">
        <f t="shared" ref="BA20" si="46">EOMONTH(AZ20,1)</f>
        <v>44347</v>
      </c>
      <c r="BB20" s="1262">
        <f t="shared" ref="BB20" si="47">EOMONTH(BA20,1)</f>
        <v>44377</v>
      </c>
      <c r="BC20" s="1262">
        <f t="shared" ref="BC20" si="48">EOMONTH(BB20,1)</f>
        <v>44408</v>
      </c>
      <c r="BD20" s="1262">
        <f t="shared" ref="BD20" si="49">EOMONTH(BC20,1)</f>
        <v>44439</v>
      </c>
      <c r="BE20" s="1262">
        <f t="shared" ref="BE20" si="50">EOMONTH(BD20,1)</f>
        <v>44469</v>
      </c>
      <c r="BF20" s="1262">
        <f t="shared" ref="BF20" si="51">EOMONTH(BE20,1)</f>
        <v>44500</v>
      </c>
      <c r="BG20" s="1262">
        <f t="shared" ref="BG20" si="52">EOMONTH(BF20,1)</f>
        <v>44530</v>
      </c>
      <c r="BH20" s="1262">
        <f t="shared" ref="BH20" si="53">EOMONTH(BG20,1)</f>
        <v>44561</v>
      </c>
      <c r="BI20" s="1259">
        <f t="shared" ref="BI20" si="54">EOMONTH(BH20,1)</f>
        <v>44592</v>
      </c>
      <c r="BJ20" s="1259">
        <f t="shared" ref="BJ20" si="55">EOMONTH(BI20,1)</f>
        <v>44620</v>
      </c>
      <c r="BK20" s="1259">
        <f t="shared" ref="BK20" si="56">EOMONTH(BJ20,1)</f>
        <v>44651</v>
      </c>
      <c r="BL20" s="1259">
        <f t="shared" ref="BL20" si="57">EOMONTH(BK20,1)</f>
        <v>44681</v>
      </c>
      <c r="BM20" s="1259">
        <f t="shared" ref="BM20" si="58">EOMONTH(BL20,1)</f>
        <v>44712</v>
      </c>
      <c r="BN20" s="1259">
        <f t="shared" ref="BN20" si="59">EOMONTH(BM20,1)</f>
        <v>44742</v>
      </c>
      <c r="BO20" s="1259">
        <f t="shared" ref="BO20" si="60">EOMONTH(BN20,1)</f>
        <v>44773</v>
      </c>
      <c r="BP20" s="1259">
        <f t="shared" ref="BP20" si="61">EOMONTH(BO20,1)</f>
        <v>44804</v>
      </c>
      <c r="BQ20" s="1259">
        <f t="shared" ref="BQ20" si="62">EOMONTH(BP20,1)</f>
        <v>44834</v>
      </c>
      <c r="BR20" s="1259">
        <f t="shared" ref="BR20" si="63">EOMONTH(BQ20,1)</f>
        <v>44865</v>
      </c>
      <c r="BS20" s="1259">
        <f t="shared" ref="BS20" si="64">EOMONTH(BR20,1)</f>
        <v>44895</v>
      </c>
      <c r="BT20" s="1259">
        <f t="shared" ref="BT20" si="65">EOMONTH(BS20,1)</f>
        <v>44926</v>
      </c>
      <c r="BU20" s="1262">
        <f t="shared" ref="BU20" si="66">EOMONTH(BT20,1)</f>
        <v>44957</v>
      </c>
      <c r="BV20" s="1262">
        <f t="shared" ref="BV20" si="67">EOMONTH(BU20,1)</f>
        <v>44985</v>
      </c>
      <c r="BW20" s="1262">
        <f t="shared" ref="BW20" si="68">EOMONTH(BV20,1)</f>
        <v>45016</v>
      </c>
      <c r="BX20" s="1262">
        <f t="shared" ref="BX20" si="69">EOMONTH(BW20,1)</f>
        <v>45046</v>
      </c>
      <c r="BY20" s="1262">
        <f t="shared" ref="BY20" si="70">EOMONTH(BX20,1)</f>
        <v>45077</v>
      </c>
      <c r="BZ20" s="1262">
        <f t="shared" ref="BZ20" si="71">EOMONTH(BY20,1)</f>
        <v>45107</v>
      </c>
      <c r="CA20" s="1262">
        <f t="shared" ref="CA20" si="72">EOMONTH(BZ20,1)</f>
        <v>45138</v>
      </c>
      <c r="CB20" s="1262">
        <f t="shared" ref="CB20" si="73">EOMONTH(CA20,1)</f>
        <v>45169</v>
      </c>
      <c r="CC20" s="1262">
        <f t="shared" ref="CC20" si="74">EOMONTH(CB20,1)</f>
        <v>45199</v>
      </c>
      <c r="CD20" s="1262">
        <f t="shared" ref="CD20" si="75">EOMONTH(CC20,1)</f>
        <v>45230</v>
      </c>
      <c r="CE20" s="1262">
        <f t="shared" ref="CE20" si="76">EOMONTH(CD20,1)</f>
        <v>45260</v>
      </c>
      <c r="CF20" s="1262">
        <f t="shared" ref="CF20" si="77">EOMONTH(CE20,1)</f>
        <v>45291</v>
      </c>
      <c r="CG20" s="1259">
        <f t="shared" ref="CG20" si="78">EOMONTH(CF20,1)</f>
        <v>45322</v>
      </c>
      <c r="CH20" s="1259">
        <f t="shared" ref="CH20" si="79">EOMONTH(CG20,1)</f>
        <v>45351</v>
      </c>
      <c r="CI20" s="1259">
        <f t="shared" ref="CI20" si="80">EOMONTH(CH20,1)</f>
        <v>45382</v>
      </c>
      <c r="CJ20" s="1259">
        <f t="shared" ref="CJ20" si="81">EOMONTH(CI20,1)</f>
        <v>45412</v>
      </c>
      <c r="CK20" s="1259">
        <f t="shared" ref="CK20" si="82">EOMONTH(CJ20,1)</f>
        <v>45443</v>
      </c>
      <c r="CL20" s="1259">
        <f t="shared" ref="CL20" si="83">EOMONTH(CK20,1)</f>
        <v>45473</v>
      </c>
      <c r="CM20" s="1259">
        <f t="shared" ref="CM20" si="84">EOMONTH(CL20,1)</f>
        <v>45504</v>
      </c>
      <c r="CN20" s="1259">
        <f t="shared" ref="CN20" si="85">EOMONTH(CM20,1)</f>
        <v>45535</v>
      </c>
      <c r="CO20" s="1259">
        <f t="shared" ref="CO20" si="86">EOMONTH(CN20,1)</f>
        <v>45565</v>
      </c>
      <c r="CP20" s="1259">
        <f t="shared" ref="CP20" si="87">EOMONTH(CO20,1)</f>
        <v>45596</v>
      </c>
      <c r="CQ20" s="1259">
        <f t="shared" ref="CQ20" si="88">EOMONTH(CP20,1)</f>
        <v>45626</v>
      </c>
      <c r="CR20" s="1259">
        <f t="shared" ref="CR20" si="89">EOMONTH(CQ20,1)</f>
        <v>45657</v>
      </c>
      <c r="CS20" s="1262">
        <f t="shared" ref="CS20" si="90">EOMONTH(CR20,1)</f>
        <v>45688</v>
      </c>
      <c r="CT20" s="1262">
        <f t="shared" ref="CT20" si="91">EOMONTH(CS20,1)</f>
        <v>45716</v>
      </c>
      <c r="CU20" s="1262">
        <f t="shared" ref="CU20" si="92">EOMONTH(CT20,1)</f>
        <v>45747</v>
      </c>
      <c r="CV20" s="1262">
        <f t="shared" ref="CV20" si="93">EOMONTH(CU20,1)</f>
        <v>45777</v>
      </c>
      <c r="CW20" s="1262">
        <f t="shared" ref="CW20" si="94">EOMONTH(CV20,1)</f>
        <v>45808</v>
      </c>
      <c r="CX20" s="1262">
        <f t="shared" ref="CX20" si="95">EOMONTH(CW20,1)</f>
        <v>45838</v>
      </c>
      <c r="CY20" s="1262">
        <f t="shared" ref="CY20" si="96">EOMONTH(CX20,1)</f>
        <v>45869</v>
      </c>
      <c r="CZ20" s="1262">
        <f t="shared" ref="CZ20" si="97">EOMONTH(CY20,1)</f>
        <v>45900</v>
      </c>
      <c r="DA20" s="1262">
        <f t="shared" ref="DA20" si="98">EOMONTH(CZ20,1)</f>
        <v>45930</v>
      </c>
      <c r="DB20" s="1262">
        <f t="shared" ref="DB20" si="99">EOMONTH(DA20,1)</f>
        <v>45961</v>
      </c>
      <c r="DC20" s="1262">
        <f t="shared" ref="DC20" si="100">EOMONTH(DB20,1)</f>
        <v>45991</v>
      </c>
      <c r="DD20" s="1262">
        <f t="shared" ref="DD20" si="101">EOMONTH(DC20,1)</f>
        <v>46022</v>
      </c>
      <c r="DE20" s="1259">
        <f t="shared" ref="DE20" si="102">EOMONTH(DD20,1)</f>
        <v>46053</v>
      </c>
      <c r="DF20" s="1259">
        <f t="shared" ref="DF20" si="103">EOMONTH(DE20,1)</f>
        <v>46081</v>
      </c>
      <c r="DG20" s="1259">
        <f t="shared" ref="DG20" si="104">EOMONTH(DF20,1)</f>
        <v>46112</v>
      </c>
      <c r="DH20" s="1259">
        <f t="shared" ref="DH20" si="105">EOMONTH(DG20,1)</f>
        <v>46142</v>
      </c>
      <c r="DI20" s="1259">
        <f t="shared" ref="DI20" si="106">EOMONTH(DH20,1)</f>
        <v>46173</v>
      </c>
      <c r="DJ20" s="1259">
        <f t="shared" ref="DJ20" si="107">EOMONTH(DI20,1)</f>
        <v>46203</v>
      </c>
      <c r="DK20" s="1259">
        <f t="shared" ref="DK20" si="108">EOMONTH(DJ20,1)</f>
        <v>46234</v>
      </c>
      <c r="DL20" s="1259">
        <f t="shared" ref="DL20" si="109">EOMONTH(DK20,1)</f>
        <v>46265</v>
      </c>
      <c r="DM20" s="1259">
        <f t="shared" ref="DM20" si="110">EOMONTH(DL20,1)</f>
        <v>46295</v>
      </c>
      <c r="DN20" s="1259">
        <f t="shared" ref="DN20" si="111">EOMONTH(DM20,1)</f>
        <v>46326</v>
      </c>
      <c r="DO20" s="1259">
        <f t="shared" ref="DO20" si="112">EOMONTH(DN20,1)</f>
        <v>46356</v>
      </c>
      <c r="DP20" s="1259">
        <f t="shared" ref="DP20" si="113">EOMONTH(DO20,1)</f>
        <v>46387</v>
      </c>
      <c r="DQ20" s="1262">
        <f t="shared" ref="DQ20" si="114">EOMONTH(DP20,1)</f>
        <v>46418</v>
      </c>
      <c r="DR20" s="1262">
        <f t="shared" ref="DR20" si="115">EOMONTH(DQ20,1)</f>
        <v>46446</v>
      </c>
      <c r="DS20" s="1262">
        <f t="shared" ref="DS20" si="116">EOMONTH(DR20,1)</f>
        <v>46477</v>
      </c>
      <c r="DT20" s="1262">
        <f t="shared" ref="DT20" si="117">EOMONTH(DS20,1)</f>
        <v>46507</v>
      </c>
      <c r="DU20" s="1262">
        <f t="shared" ref="DU20" si="118">EOMONTH(DT20,1)</f>
        <v>46538</v>
      </c>
      <c r="DV20" s="1262">
        <f t="shared" ref="DV20" si="119">EOMONTH(DU20,1)</f>
        <v>46568</v>
      </c>
      <c r="DW20" s="1262">
        <f t="shared" ref="DW20" si="120">EOMONTH(DV20,1)</f>
        <v>46599</v>
      </c>
      <c r="DX20" s="1262">
        <f t="shared" ref="DX20" si="121">EOMONTH(DW20,1)</f>
        <v>46630</v>
      </c>
      <c r="DY20" s="1262">
        <f t="shared" ref="DY20" si="122">EOMONTH(DX20,1)</f>
        <v>46660</v>
      </c>
      <c r="DZ20" s="1262">
        <f t="shared" ref="DZ20" si="123">EOMONTH(DY20,1)</f>
        <v>46691</v>
      </c>
      <c r="EA20" s="1262">
        <f t="shared" ref="EA20" si="124">EOMONTH(DZ20,1)</f>
        <v>46721</v>
      </c>
      <c r="EB20" s="1262">
        <f t="shared" ref="EB20" si="125">EOMONTH(EA20,1)</f>
        <v>46752</v>
      </c>
      <c r="EC20" s="1259">
        <f t="shared" ref="EC20" si="126">EOMONTH(EB20,1)</f>
        <v>46783</v>
      </c>
      <c r="ED20" s="1259">
        <f t="shared" ref="ED20" si="127">EOMONTH(EC20,1)</f>
        <v>46812</v>
      </c>
      <c r="EE20" s="1259">
        <f t="shared" ref="EE20" si="128">EOMONTH(ED20,1)</f>
        <v>46843</v>
      </c>
      <c r="EF20" s="1259">
        <f t="shared" ref="EF20" si="129">EOMONTH(EE20,1)</f>
        <v>46873</v>
      </c>
      <c r="EG20" s="1259">
        <f t="shared" ref="EG20" si="130">EOMONTH(EF20,1)</f>
        <v>46904</v>
      </c>
      <c r="EH20" s="1259">
        <f t="shared" ref="EH20" si="131">EOMONTH(EG20,1)</f>
        <v>46934</v>
      </c>
      <c r="EI20" s="1259">
        <f t="shared" ref="EI20" si="132">EOMONTH(EH20,1)</f>
        <v>46965</v>
      </c>
      <c r="EJ20" s="1259">
        <f t="shared" ref="EJ20" si="133">EOMONTH(EI20,1)</f>
        <v>46996</v>
      </c>
      <c r="EK20" s="1259">
        <f t="shared" ref="EK20" si="134">EOMONTH(EJ20,1)</f>
        <v>47026</v>
      </c>
      <c r="EL20" s="1259">
        <f t="shared" ref="EL20" si="135">EOMONTH(EK20,1)</f>
        <v>47057</v>
      </c>
      <c r="EM20" s="1259">
        <f t="shared" ref="EM20" si="136">EOMONTH(EL20,1)</f>
        <v>47087</v>
      </c>
      <c r="EN20" s="1259">
        <f t="shared" ref="EN20" si="137">EOMONTH(EM20,1)</f>
        <v>47118</v>
      </c>
      <c r="EO20" s="1262">
        <f t="shared" ref="EO20" si="138">EOMONTH(EN20,1)</f>
        <v>47149</v>
      </c>
      <c r="EP20" s="1262">
        <f t="shared" ref="EP20" si="139">EOMONTH(EO20,1)</f>
        <v>47177</v>
      </c>
      <c r="EQ20" s="1262">
        <f t="shared" ref="EQ20" si="140">EOMONTH(EP20,1)</f>
        <v>47208</v>
      </c>
      <c r="ER20" s="1262">
        <f t="shared" ref="ER20" si="141">EOMONTH(EQ20,1)</f>
        <v>47238</v>
      </c>
      <c r="ES20" s="1262">
        <f t="shared" ref="ES20" si="142">EOMONTH(ER20,1)</f>
        <v>47269</v>
      </c>
      <c r="ET20" s="1262">
        <f t="shared" ref="ET20" si="143">EOMONTH(ES20,1)</f>
        <v>47299</v>
      </c>
      <c r="EU20" s="1262">
        <f t="shared" ref="EU20" si="144">EOMONTH(ET20,1)</f>
        <v>47330</v>
      </c>
      <c r="EV20" s="1262">
        <f t="shared" ref="EV20" si="145">EOMONTH(EU20,1)</f>
        <v>47361</v>
      </c>
      <c r="EW20" s="1262">
        <f t="shared" ref="EW20" si="146">EOMONTH(EV20,1)</f>
        <v>47391</v>
      </c>
      <c r="EX20" s="1262">
        <f t="shared" ref="EX20" si="147">EOMONTH(EW20,1)</f>
        <v>47422</v>
      </c>
      <c r="EY20" s="1262">
        <f t="shared" ref="EY20" si="148">EOMONTH(EX20,1)</f>
        <v>47452</v>
      </c>
      <c r="EZ20" s="1262">
        <f t="shared" ref="EZ20" si="149">EOMONTH(EY20,1)</f>
        <v>47483</v>
      </c>
      <c r="FA20" s="1259">
        <f t="shared" ref="FA20" si="150">EOMONTH(EZ20,1)</f>
        <v>47514</v>
      </c>
      <c r="FB20" s="1259">
        <f t="shared" ref="FB20" si="151">EOMONTH(FA20,1)</f>
        <v>47542</v>
      </c>
      <c r="FC20" s="1259">
        <f t="shared" ref="FC20" si="152">EOMONTH(FB20,1)</f>
        <v>47573</v>
      </c>
      <c r="FD20" s="1259">
        <f t="shared" ref="FD20" si="153">EOMONTH(FC20,1)</f>
        <v>47603</v>
      </c>
      <c r="FE20" s="1259">
        <f t="shared" ref="FE20" si="154">EOMONTH(FD20,1)</f>
        <v>47634</v>
      </c>
      <c r="FF20" s="1259">
        <f t="shared" ref="FF20" si="155">EOMONTH(FE20,1)</f>
        <v>47664</v>
      </c>
      <c r="FG20" s="1259">
        <f t="shared" ref="FG20" si="156">EOMONTH(FF20,1)</f>
        <v>47695</v>
      </c>
      <c r="FH20" s="1259">
        <f t="shared" ref="FH20" si="157">EOMONTH(FG20,1)</f>
        <v>47726</v>
      </c>
      <c r="FI20" s="1259">
        <f t="shared" ref="FI20" si="158">EOMONTH(FH20,1)</f>
        <v>47756</v>
      </c>
      <c r="FJ20" s="1259">
        <f t="shared" ref="FJ20" si="159">EOMONTH(FI20,1)</f>
        <v>47787</v>
      </c>
      <c r="FK20" s="1259">
        <f t="shared" ref="FK20" si="160">EOMONTH(FJ20,1)</f>
        <v>47817</v>
      </c>
      <c r="FL20" s="1259">
        <f t="shared" ref="FL20" si="161">EOMONTH(FK20,1)</f>
        <v>47848</v>
      </c>
      <c r="FM20" s="1262">
        <f t="shared" ref="FM20" si="162">EOMONTH(FL20,1)</f>
        <v>47879</v>
      </c>
      <c r="FN20" s="1262">
        <f t="shared" ref="FN20" si="163">EOMONTH(FM20,1)</f>
        <v>47907</v>
      </c>
      <c r="FO20" s="1262">
        <f t="shared" ref="FO20" si="164">EOMONTH(FN20,1)</f>
        <v>47938</v>
      </c>
      <c r="FP20" s="1262">
        <f t="shared" ref="FP20" si="165">EOMONTH(FO20,1)</f>
        <v>47968</v>
      </c>
      <c r="FQ20" s="1262">
        <f t="shared" ref="FQ20" si="166">EOMONTH(FP20,1)</f>
        <v>47999</v>
      </c>
      <c r="FR20" s="1262">
        <f t="shared" ref="FR20" si="167">EOMONTH(FQ20,1)</f>
        <v>48029</v>
      </c>
      <c r="FS20" s="1262">
        <f t="shared" ref="FS20" si="168">EOMONTH(FR20,1)</f>
        <v>48060</v>
      </c>
      <c r="FT20" s="1262">
        <f t="shared" ref="FT20" si="169">EOMONTH(FS20,1)</f>
        <v>48091</v>
      </c>
      <c r="FU20" s="1262">
        <f t="shared" ref="FU20" si="170">EOMONTH(FT20,1)</f>
        <v>48121</v>
      </c>
      <c r="FV20" s="1262">
        <f t="shared" ref="FV20" si="171">EOMONTH(FU20,1)</f>
        <v>48152</v>
      </c>
      <c r="FW20" s="1262">
        <f t="shared" ref="FW20" si="172">EOMONTH(FV20,1)</f>
        <v>48182</v>
      </c>
      <c r="FX20" s="1262">
        <f t="shared" ref="FX20" si="173">EOMONTH(FW20,1)</f>
        <v>48213</v>
      </c>
      <c r="FY20" s="1259">
        <f t="shared" ref="FY20" si="174">EOMONTH(FX20,1)</f>
        <v>48244</v>
      </c>
      <c r="FZ20" s="1259">
        <f t="shared" ref="FZ20" si="175">EOMONTH(FY20,1)</f>
        <v>48273</v>
      </c>
      <c r="GA20" s="1259">
        <f t="shared" ref="GA20" si="176">EOMONTH(FZ20,1)</f>
        <v>48304</v>
      </c>
      <c r="GB20" s="1259">
        <f t="shared" ref="GB20" si="177">EOMONTH(GA20,1)</f>
        <v>48334</v>
      </c>
      <c r="GC20" s="1259">
        <f t="shared" ref="GC20" si="178">EOMONTH(GB20,1)</f>
        <v>48365</v>
      </c>
      <c r="GD20" s="1259">
        <f t="shared" ref="GD20" si="179">EOMONTH(GC20,1)</f>
        <v>48395</v>
      </c>
      <c r="GE20" s="1259">
        <f t="shared" ref="GE20" si="180">EOMONTH(GD20,1)</f>
        <v>48426</v>
      </c>
      <c r="GF20" s="1259">
        <f t="shared" ref="GF20" si="181">EOMONTH(GE20,1)</f>
        <v>48457</v>
      </c>
      <c r="GG20" s="1259">
        <f t="shared" ref="GG20" si="182">EOMONTH(GF20,1)</f>
        <v>48487</v>
      </c>
      <c r="GH20" s="1259">
        <f t="shared" ref="GH20" si="183">EOMONTH(GG20,1)</f>
        <v>48518</v>
      </c>
      <c r="GI20" s="1259">
        <f t="shared" ref="GI20" si="184">EOMONTH(GH20,1)</f>
        <v>48548</v>
      </c>
      <c r="GJ20" s="1259">
        <f t="shared" ref="GJ20" si="185">EOMONTH(GI20,1)</f>
        <v>48579</v>
      </c>
      <c r="GK20" s="1262">
        <f t="shared" ref="GK20" si="186">EOMONTH(GJ20,1)</f>
        <v>48610</v>
      </c>
      <c r="GL20" s="1262">
        <f t="shared" ref="GL20" si="187">EOMONTH(GK20,1)</f>
        <v>48638</v>
      </c>
      <c r="GM20" s="1262">
        <f t="shared" ref="GM20" si="188">EOMONTH(GL20,1)</f>
        <v>48669</v>
      </c>
      <c r="GN20" s="1262">
        <f t="shared" ref="GN20" si="189">EOMONTH(GM20,1)</f>
        <v>48699</v>
      </c>
      <c r="GO20" s="1262">
        <f t="shared" ref="GO20" si="190">EOMONTH(GN20,1)</f>
        <v>48730</v>
      </c>
      <c r="GP20" s="1262">
        <f t="shared" ref="GP20" si="191">EOMONTH(GO20,1)</f>
        <v>48760</v>
      </c>
      <c r="GQ20" s="1262">
        <f t="shared" ref="GQ20" si="192">EOMONTH(GP20,1)</f>
        <v>48791</v>
      </c>
      <c r="GR20" s="1262">
        <f t="shared" ref="GR20" si="193">EOMONTH(GQ20,1)</f>
        <v>48822</v>
      </c>
      <c r="GS20" s="1262">
        <f t="shared" ref="GS20" si="194">EOMONTH(GR20,1)</f>
        <v>48852</v>
      </c>
      <c r="GT20" s="1262">
        <f t="shared" ref="GT20" si="195">EOMONTH(GS20,1)</f>
        <v>48883</v>
      </c>
      <c r="GU20" s="1262">
        <f t="shared" ref="GU20" si="196">EOMONTH(GT20,1)</f>
        <v>48913</v>
      </c>
      <c r="GV20" s="1262">
        <f t="shared" ref="GV20" si="197">EOMONTH(GU20,1)</f>
        <v>48944</v>
      </c>
      <c r="GW20" s="1259">
        <f t="shared" ref="GW20" si="198">EOMONTH(GV20,1)</f>
        <v>48975</v>
      </c>
      <c r="GX20" s="1259">
        <f t="shared" ref="GX20" si="199">EOMONTH(GW20,1)</f>
        <v>49003</v>
      </c>
      <c r="GY20" s="1259">
        <f t="shared" ref="GY20" si="200">EOMONTH(GX20,1)</f>
        <v>49034</v>
      </c>
      <c r="GZ20" s="1259">
        <f t="shared" ref="GZ20" si="201">EOMONTH(GY20,1)</f>
        <v>49064</v>
      </c>
      <c r="HA20" s="1259">
        <f t="shared" ref="HA20" si="202">EOMONTH(GZ20,1)</f>
        <v>49095</v>
      </c>
      <c r="HB20" s="1259">
        <f t="shared" ref="HB20" si="203">EOMONTH(HA20,1)</f>
        <v>49125</v>
      </c>
      <c r="HC20" s="1259">
        <f t="shared" ref="HC20" si="204">EOMONTH(HB20,1)</f>
        <v>49156</v>
      </c>
      <c r="HD20" s="1259">
        <f t="shared" ref="HD20" si="205">EOMONTH(HC20,1)</f>
        <v>49187</v>
      </c>
      <c r="HE20" s="1259">
        <f t="shared" ref="HE20" si="206">EOMONTH(HD20,1)</f>
        <v>49217</v>
      </c>
      <c r="HF20" s="1259">
        <f t="shared" ref="HF20" si="207">EOMONTH(HE20,1)</f>
        <v>49248</v>
      </c>
      <c r="HG20" s="1259">
        <f t="shared" ref="HG20" si="208">EOMONTH(HF20,1)</f>
        <v>49278</v>
      </c>
      <c r="HH20" s="1259">
        <f t="shared" ref="HH20" si="209">EOMONTH(HG20,1)</f>
        <v>49309</v>
      </c>
      <c r="HI20" s="1262">
        <f t="shared" ref="HI20" si="210">EOMONTH(HH20,1)</f>
        <v>49340</v>
      </c>
      <c r="HJ20" s="1262">
        <f t="shared" ref="HJ20" si="211">EOMONTH(HI20,1)</f>
        <v>49368</v>
      </c>
      <c r="HK20" s="1262">
        <f t="shared" ref="HK20" si="212">EOMONTH(HJ20,1)</f>
        <v>49399</v>
      </c>
      <c r="HL20" s="1262">
        <f t="shared" ref="HL20" si="213">EOMONTH(HK20,1)</f>
        <v>49429</v>
      </c>
      <c r="HM20" s="1262">
        <f t="shared" ref="HM20" si="214">EOMONTH(HL20,1)</f>
        <v>49460</v>
      </c>
      <c r="HN20" s="1262">
        <f t="shared" ref="HN20" si="215">EOMONTH(HM20,1)</f>
        <v>49490</v>
      </c>
      <c r="HO20" s="1262">
        <f t="shared" ref="HO20" si="216">EOMONTH(HN20,1)</f>
        <v>49521</v>
      </c>
      <c r="HP20" s="1262">
        <f t="shared" ref="HP20" si="217">EOMONTH(HO20,1)</f>
        <v>49552</v>
      </c>
      <c r="HQ20" s="1262">
        <f t="shared" ref="HQ20" si="218">EOMONTH(HP20,1)</f>
        <v>49582</v>
      </c>
      <c r="HR20" s="1262">
        <f t="shared" ref="HR20" si="219">EOMONTH(HQ20,1)</f>
        <v>49613</v>
      </c>
      <c r="HS20" s="1262">
        <f t="shared" ref="HS20" si="220">EOMONTH(HR20,1)</f>
        <v>49643</v>
      </c>
      <c r="HT20" s="1262">
        <f t="shared" ref="HT20" si="221">EOMONTH(HS20,1)</f>
        <v>49674</v>
      </c>
      <c r="HU20" s="1259">
        <f t="shared" ref="HU20" si="222">EOMONTH(HT20,1)</f>
        <v>49705</v>
      </c>
      <c r="HV20" s="1259">
        <f t="shared" ref="HV20" si="223">EOMONTH(HU20,1)</f>
        <v>49734</v>
      </c>
      <c r="HW20" s="1259">
        <f t="shared" ref="HW20" si="224">EOMONTH(HV20,1)</f>
        <v>49765</v>
      </c>
      <c r="HX20" s="1259">
        <f t="shared" ref="HX20" si="225">EOMONTH(HW20,1)</f>
        <v>49795</v>
      </c>
      <c r="HY20" s="1259">
        <f t="shared" ref="HY20" si="226">EOMONTH(HX20,1)</f>
        <v>49826</v>
      </c>
      <c r="HZ20" s="1259">
        <f t="shared" ref="HZ20" si="227">EOMONTH(HY20,1)</f>
        <v>49856</v>
      </c>
      <c r="IA20" s="1259">
        <f t="shared" ref="IA20" si="228">EOMONTH(HZ20,1)</f>
        <v>49887</v>
      </c>
      <c r="IB20" s="1259">
        <f t="shared" ref="IB20" si="229">EOMONTH(IA20,1)</f>
        <v>49918</v>
      </c>
      <c r="IC20" s="1259">
        <f t="shared" ref="IC20" si="230">EOMONTH(IB20,1)</f>
        <v>49948</v>
      </c>
      <c r="ID20" s="1259">
        <f t="shared" ref="ID20" si="231">EOMONTH(IC20,1)</f>
        <v>49979</v>
      </c>
      <c r="IE20" s="1259">
        <f t="shared" ref="IE20" si="232">EOMONTH(ID20,1)</f>
        <v>50009</v>
      </c>
      <c r="IF20" s="1259">
        <f t="shared" ref="IF20" si="233">EOMONTH(IE20,1)</f>
        <v>50040</v>
      </c>
      <c r="IG20" s="1262">
        <f t="shared" ref="IG20" si="234">EOMONTH(IF20,1)</f>
        <v>50071</v>
      </c>
      <c r="IH20" s="1262">
        <f t="shared" ref="IH20" si="235">EOMONTH(IG20,1)</f>
        <v>50099</v>
      </c>
      <c r="II20" s="1262">
        <f t="shared" ref="II20" si="236">EOMONTH(IH20,1)</f>
        <v>50130</v>
      </c>
      <c r="IJ20" s="1262">
        <f t="shared" ref="IJ20" si="237">EOMONTH(II20,1)</f>
        <v>50160</v>
      </c>
      <c r="IK20" s="1262">
        <f t="shared" ref="IK20" si="238">EOMONTH(IJ20,1)</f>
        <v>50191</v>
      </c>
    </row>
    <row r="21" spans="2:245" s="219" customFormat="1" ht="13.5" x14ac:dyDescent="0.3">
      <c r="C21" s="362">
        <f t="shared" ref="C21:I22" si="239">C10</f>
        <v>2020</v>
      </c>
      <c r="D21" s="227" t="str">
        <f t="shared" si="239"/>
        <v>SIN Bank</v>
      </c>
      <c r="E21" s="233" t="str">
        <f t="shared" si="239"/>
        <v>J/V 최초 차입금</v>
      </c>
      <c r="F21" s="237">
        <f t="shared" si="239"/>
        <v>65500000</v>
      </c>
      <c r="G21" s="230">
        <f t="shared" si="239"/>
        <v>1.47E-2</v>
      </c>
      <c r="H21" s="361">
        <f t="shared" si="239"/>
        <v>3</v>
      </c>
      <c r="I21" s="234" t="str">
        <f t="shared" si="239"/>
        <v>수시상환</v>
      </c>
      <c r="J21" s="221"/>
      <c r="K21" s="221" t="str">
        <f>K10</f>
        <v>J/V 최초 차입금</v>
      </c>
      <c r="L21" s="227"/>
      <c r="M21" s="244">
        <f t="shared" ref="M21:AE21" si="240">L21+M10</f>
        <v>0</v>
      </c>
      <c r="N21" s="244">
        <f t="shared" si="240"/>
        <v>65500000</v>
      </c>
      <c r="O21" s="245">
        <f t="shared" ca="1" si="240"/>
        <v>55450000</v>
      </c>
      <c r="P21" s="245">
        <f t="shared" ca="1" si="240"/>
        <v>42400000</v>
      </c>
      <c r="Q21" s="245">
        <f t="shared" ca="1" si="240"/>
        <v>0</v>
      </c>
      <c r="R21" s="245">
        <f t="shared" ca="1" si="240"/>
        <v>0</v>
      </c>
      <c r="S21" s="245">
        <f t="shared" ca="1" si="240"/>
        <v>0</v>
      </c>
      <c r="T21" s="244">
        <f t="shared" ca="1" si="240"/>
        <v>0</v>
      </c>
      <c r="U21" s="244">
        <f t="shared" ca="1" si="240"/>
        <v>0</v>
      </c>
      <c r="V21" s="245">
        <f t="shared" ca="1" si="240"/>
        <v>0</v>
      </c>
      <c r="W21" s="245">
        <f t="shared" ca="1" si="240"/>
        <v>0</v>
      </c>
      <c r="X21" s="245">
        <f t="shared" ca="1" si="240"/>
        <v>0</v>
      </c>
      <c r="Y21" s="245">
        <f t="shared" ca="1" si="240"/>
        <v>0</v>
      </c>
      <c r="Z21" s="245">
        <f t="shared" ca="1" si="240"/>
        <v>0</v>
      </c>
      <c r="AA21" s="244">
        <f t="shared" ca="1" si="240"/>
        <v>0</v>
      </c>
      <c r="AB21" s="244">
        <f t="shared" ca="1" si="240"/>
        <v>0</v>
      </c>
      <c r="AC21" s="245">
        <f t="shared" ca="1" si="240"/>
        <v>0</v>
      </c>
      <c r="AD21" s="245">
        <f t="shared" ca="1" si="240"/>
        <v>0</v>
      </c>
      <c r="AE21" s="246">
        <f t="shared" ca="1" si="240"/>
        <v>0</v>
      </c>
      <c r="AF21" s="221"/>
      <c r="AG21" s="221"/>
      <c r="AH21" s="221"/>
      <c r="AI21" s="250" t="str">
        <f>AI10</f>
        <v>J/V 최초 차입금</v>
      </c>
      <c r="AJ21" s="251"/>
      <c r="AK21" s="251">
        <f t="shared" ref="AK21:BO21" si="241">AJ21+AK10</f>
        <v>0</v>
      </c>
      <c r="AL21" s="251">
        <f t="shared" si="241"/>
        <v>0</v>
      </c>
      <c r="AM21" s="251">
        <f t="shared" si="241"/>
        <v>0</v>
      </c>
      <c r="AN21" s="251">
        <f t="shared" si="241"/>
        <v>0</v>
      </c>
      <c r="AO21" s="251">
        <f t="shared" si="241"/>
        <v>0</v>
      </c>
      <c r="AP21" s="251">
        <f t="shared" si="241"/>
        <v>65500000</v>
      </c>
      <c r="AQ21" s="251">
        <f t="shared" si="241"/>
        <v>65500000</v>
      </c>
      <c r="AR21" s="251">
        <f t="shared" si="241"/>
        <v>65500000</v>
      </c>
      <c r="AS21" s="251">
        <f t="shared" si="241"/>
        <v>65500000</v>
      </c>
      <c r="AT21" s="251">
        <f t="shared" si="241"/>
        <v>65500000</v>
      </c>
      <c r="AU21" s="251">
        <f t="shared" si="241"/>
        <v>65500000</v>
      </c>
      <c r="AV21" s="251">
        <f t="shared" si="241"/>
        <v>65500000</v>
      </c>
      <c r="AW21" s="251">
        <f t="shared" ca="1" si="241"/>
        <v>62000000</v>
      </c>
      <c r="AX21" s="251">
        <f t="shared" ca="1" si="241"/>
        <v>62000000</v>
      </c>
      <c r="AY21" s="251">
        <f t="shared" ca="1" si="241"/>
        <v>62000000</v>
      </c>
      <c r="AZ21" s="251">
        <f t="shared" ca="1" si="241"/>
        <v>62000000</v>
      </c>
      <c r="BA21" s="251">
        <f t="shared" ca="1" si="241"/>
        <v>55450000</v>
      </c>
      <c r="BB21" s="251">
        <f t="shared" ca="1" si="241"/>
        <v>55450000</v>
      </c>
      <c r="BC21" s="251">
        <f t="shared" ca="1" si="241"/>
        <v>55450000</v>
      </c>
      <c r="BD21" s="251">
        <f t="shared" ca="1" si="241"/>
        <v>55450000</v>
      </c>
      <c r="BE21" s="251">
        <f t="shared" ca="1" si="241"/>
        <v>55450000</v>
      </c>
      <c r="BF21" s="251">
        <f t="shared" ca="1" si="241"/>
        <v>55450000</v>
      </c>
      <c r="BG21" s="251">
        <f t="shared" ca="1" si="241"/>
        <v>55450000</v>
      </c>
      <c r="BH21" s="251">
        <f t="shared" ca="1" si="241"/>
        <v>55450000</v>
      </c>
      <c r="BI21" s="251">
        <f t="shared" ca="1" si="241"/>
        <v>48950000</v>
      </c>
      <c r="BJ21" s="251">
        <f t="shared" ca="1" si="241"/>
        <v>48950000</v>
      </c>
      <c r="BK21" s="251">
        <f t="shared" ca="1" si="241"/>
        <v>48950000</v>
      </c>
      <c r="BL21" s="251">
        <f t="shared" ca="1" si="241"/>
        <v>48950000</v>
      </c>
      <c r="BM21" s="251">
        <f t="shared" ca="1" si="241"/>
        <v>42400000</v>
      </c>
      <c r="BN21" s="251">
        <f t="shared" ca="1" si="241"/>
        <v>42400000</v>
      </c>
      <c r="BO21" s="251">
        <f t="shared" ca="1" si="241"/>
        <v>42400000</v>
      </c>
      <c r="BP21" s="251">
        <f t="shared" ref="BP21:CQ21" ca="1" si="242">BO21+BP10</f>
        <v>42400000</v>
      </c>
      <c r="BQ21" s="251">
        <f t="shared" ca="1" si="242"/>
        <v>42400000</v>
      </c>
      <c r="BR21" s="251">
        <f t="shared" ca="1" si="242"/>
        <v>42400000</v>
      </c>
      <c r="BS21" s="251">
        <f t="shared" ca="1" si="242"/>
        <v>42400000</v>
      </c>
      <c r="BT21" s="251">
        <f t="shared" ca="1" si="242"/>
        <v>42400000</v>
      </c>
      <c r="BU21" s="251">
        <f t="shared" ca="1" si="242"/>
        <v>42400000</v>
      </c>
      <c r="BV21" s="251">
        <f t="shared" ca="1" si="242"/>
        <v>42400000</v>
      </c>
      <c r="BW21" s="251">
        <f t="shared" ca="1" si="242"/>
        <v>42400000</v>
      </c>
      <c r="BX21" s="251">
        <f t="shared" ca="1" si="242"/>
        <v>42400000</v>
      </c>
      <c r="BY21" s="251">
        <f t="shared" ca="1" si="242"/>
        <v>0</v>
      </c>
      <c r="BZ21" s="251">
        <f t="shared" ca="1" si="242"/>
        <v>0</v>
      </c>
      <c r="CA21" s="251">
        <f t="shared" ca="1" si="242"/>
        <v>0</v>
      </c>
      <c r="CB21" s="251">
        <f t="shared" ca="1" si="242"/>
        <v>0</v>
      </c>
      <c r="CC21" s="251">
        <f t="shared" ca="1" si="242"/>
        <v>0</v>
      </c>
      <c r="CD21" s="251">
        <f t="shared" ca="1" si="242"/>
        <v>0</v>
      </c>
      <c r="CE21" s="251">
        <f t="shared" ca="1" si="242"/>
        <v>0</v>
      </c>
      <c r="CF21" s="251">
        <f t="shared" ca="1" si="242"/>
        <v>0</v>
      </c>
      <c r="CG21" s="251">
        <f t="shared" ca="1" si="242"/>
        <v>0</v>
      </c>
      <c r="CH21" s="251">
        <f t="shared" ca="1" si="242"/>
        <v>0</v>
      </c>
      <c r="CI21" s="251">
        <f t="shared" ca="1" si="242"/>
        <v>0</v>
      </c>
      <c r="CJ21" s="251">
        <f t="shared" ca="1" si="242"/>
        <v>0</v>
      </c>
      <c r="CK21" s="251">
        <f t="shared" ca="1" si="242"/>
        <v>0</v>
      </c>
      <c r="CL21" s="251">
        <f t="shared" ca="1" si="242"/>
        <v>0</v>
      </c>
      <c r="CM21" s="251">
        <f t="shared" ca="1" si="242"/>
        <v>0</v>
      </c>
      <c r="CN21" s="251">
        <f t="shared" ca="1" si="242"/>
        <v>0</v>
      </c>
      <c r="CO21" s="251">
        <f t="shared" ca="1" si="242"/>
        <v>0</v>
      </c>
      <c r="CP21" s="251">
        <f t="shared" ca="1" si="242"/>
        <v>0</v>
      </c>
      <c r="CQ21" s="1366">
        <f t="shared" ca="1" si="242"/>
        <v>0</v>
      </c>
      <c r="CR21" s="1366">
        <f t="shared" ref="CR21:CR24" ca="1" si="243">CQ21+CR10</f>
        <v>0</v>
      </c>
      <c r="CS21" s="1366">
        <f t="shared" ref="CS21:CS24" ca="1" si="244">CR21+CS10</f>
        <v>0</v>
      </c>
      <c r="CT21" s="1366">
        <f t="shared" ref="CT21:CT24" ca="1" si="245">CS21+CT10</f>
        <v>0</v>
      </c>
      <c r="CU21" s="1366">
        <f t="shared" ref="CU21:CU24" ca="1" si="246">CT21+CU10</f>
        <v>0</v>
      </c>
      <c r="CV21" s="1366">
        <f t="shared" ref="CV21:CV24" ca="1" si="247">CU21+CV10</f>
        <v>0</v>
      </c>
      <c r="CW21" s="1366">
        <f t="shared" ref="CW21:CW24" ca="1" si="248">CV21+CW10</f>
        <v>0</v>
      </c>
      <c r="CX21" s="1366">
        <f t="shared" ref="CX21:CX24" ca="1" si="249">CW21+CX10</f>
        <v>0</v>
      </c>
      <c r="CY21" s="1366">
        <f t="shared" ref="CY21:CY24" ca="1" si="250">CX21+CY10</f>
        <v>0</v>
      </c>
      <c r="CZ21" s="1366">
        <f t="shared" ref="CZ21:CZ24" ca="1" si="251">CY21+CZ10</f>
        <v>0</v>
      </c>
      <c r="DA21" s="1366">
        <f t="shared" ref="DA21:DA24" ca="1" si="252">CZ21+DA10</f>
        <v>0</v>
      </c>
      <c r="DB21" s="1366">
        <f t="shared" ref="DB21:DB24" ca="1" si="253">DA21+DB10</f>
        <v>0</v>
      </c>
      <c r="DC21" s="1366">
        <f t="shared" ref="DC21:DC24" ca="1" si="254">DB21+DC10</f>
        <v>0</v>
      </c>
      <c r="DD21" s="1366">
        <f t="shared" ref="DD21:DD24" ca="1" si="255">DC21+DD10</f>
        <v>0</v>
      </c>
      <c r="DE21" s="1366">
        <f t="shared" ref="DE21:DE24" ca="1" si="256">DD21+DE10</f>
        <v>0</v>
      </c>
      <c r="DF21" s="1366">
        <f t="shared" ref="DF21:DF24" ca="1" si="257">DE21+DF10</f>
        <v>0</v>
      </c>
      <c r="DG21" s="1366">
        <f t="shared" ref="DG21:DG24" ca="1" si="258">DF21+DG10</f>
        <v>0</v>
      </c>
      <c r="DH21" s="1366">
        <f t="shared" ref="DH21:DH24" ca="1" si="259">DG21+DH10</f>
        <v>0</v>
      </c>
      <c r="DI21" s="1366">
        <f t="shared" ref="DI21:DI24" ca="1" si="260">DH21+DI10</f>
        <v>0</v>
      </c>
      <c r="DJ21" s="1366">
        <f t="shared" ref="DJ21:DJ24" ca="1" si="261">DI21+DJ10</f>
        <v>0</v>
      </c>
      <c r="DK21" s="1366">
        <f t="shared" ref="DK21:DK24" ca="1" si="262">DJ21+DK10</f>
        <v>0</v>
      </c>
      <c r="DL21" s="1366">
        <f t="shared" ref="DL21:DL24" ca="1" si="263">DK21+DL10</f>
        <v>0</v>
      </c>
      <c r="DM21" s="1366">
        <f t="shared" ref="DM21:DM24" ca="1" si="264">DL21+DM10</f>
        <v>0</v>
      </c>
      <c r="DN21" s="1366">
        <f t="shared" ref="DN21:DN24" ca="1" si="265">DM21+DN10</f>
        <v>0</v>
      </c>
      <c r="DO21" s="1366">
        <f t="shared" ref="DO21:DO24" ca="1" si="266">DN21+DO10</f>
        <v>0</v>
      </c>
      <c r="DP21" s="1366">
        <f t="shared" ref="DP21:DP24" ca="1" si="267">DO21+DP10</f>
        <v>0</v>
      </c>
      <c r="DQ21" s="1366">
        <f t="shared" ref="DQ21:DQ24" ca="1" si="268">DP21+DQ10</f>
        <v>0</v>
      </c>
      <c r="DR21" s="1366">
        <f t="shared" ref="DR21:DR24" ca="1" si="269">DQ21+DR10</f>
        <v>0</v>
      </c>
      <c r="DS21" s="1366">
        <f t="shared" ref="DS21:DS24" ca="1" si="270">DR21+DS10</f>
        <v>0</v>
      </c>
      <c r="DT21" s="1366">
        <f t="shared" ref="DT21:DT24" ca="1" si="271">DS21+DT10</f>
        <v>0</v>
      </c>
      <c r="DU21" s="1366">
        <f t="shared" ref="DU21:DU24" ca="1" si="272">DT21+DU10</f>
        <v>0</v>
      </c>
      <c r="DV21" s="1366">
        <f t="shared" ref="DV21:DV24" ca="1" si="273">DU21+DV10</f>
        <v>0</v>
      </c>
      <c r="DW21" s="1366">
        <f t="shared" ref="DW21:DW24" ca="1" si="274">DV21+DW10</f>
        <v>0</v>
      </c>
      <c r="DX21" s="1366">
        <f t="shared" ref="DX21:DX24" ca="1" si="275">DW21+DX10</f>
        <v>0</v>
      </c>
      <c r="DY21" s="1366">
        <f t="shared" ref="DY21:DY24" ca="1" si="276">DX21+DY10</f>
        <v>0</v>
      </c>
      <c r="DZ21" s="1366">
        <f t="shared" ref="DZ21:DZ24" ca="1" si="277">DY21+DZ10</f>
        <v>0</v>
      </c>
      <c r="EA21" s="1366">
        <f t="shared" ref="EA21:EA24" ca="1" si="278">DZ21+EA10</f>
        <v>0</v>
      </c>
      <c r="EB21" s="1366">
        <f t="shared" ref="EB21:EB24" ca="1" si="279">EA21+EB10</f>
        <v>0</v>
      </c>
      <c r="EC21" s="1366">
        <f t="shared" ref="EC21:EC24" ca="1" si="280">EB21+EC10</f>
        <v>0</v>
      </c>
      <c r="ED21" s="1366">
        <f t="shared" ref="ED21:ED24" ca="1" si="281">EC21+ED10</f>
        <v>0</v>
      </c>
      <c r="EE21" s="1366">
        <f t="shared" ref="EE21:EE24" ca="1" si="282">ED21+EE10</f>
        <v>0</v>
      </c>
      <c r="EF21" s="1366">
        <f t="shared" ref="EF21:EF24" ca="1" si="283">EE21+EF10</f>
        <v>0</v>
      </c>
      <c r="EG21" s="1366">
        <f t="shared" ref="EG21:EG24" ca="1" si="284">EF21+EG10</f>
        <v>0</v>
      </c>
      <c r="EH21" s="1366">
        <f t="shared" ref="EH21:EH24" ca="1" si="285">EG21+EH10</f>
        <v>0</v>
      </c>
      <c r="EI21" s="1366">
        <f t="shared" ref="EI21:EI24" ca="1" si="286">EH21+EI10</f>
        <v>0</v>
      </c>
      <c r="EJ21" s="1366">
        <f t="shared" ref="EJ21:EJ24" ca="1" si="287">EI21+EJ10</f>
        <v>0</v>
      </c>
      <c r="EK21" s="1366">
        <f t="shared" ref="EK21:EK24" ca="1" si="288">EJ21+EK10</f>
        <v>0</v>
      </c>
      <c r="EL21" s="1366">
        <f t="shared" ref="EL21:EL24" ca="1" si="289">EK21+EL10</f>
        <v>0</v>
      </c>
      <c r="EM21" s="1366">
        <f t="shared" ref="EM21:EM24" ca="1" si="290">EL21+EM10</f>
        <v>0</v>
      </c>
      <c r="EN21" s="1366">
        <f t="shared" ref="EN21:EN24" ca="1" si="291">EM21+EN10</f>
        <v>0</v>
      </c>
      <c r="EO21" s="1366">
        <f t="shared" ref="EO21:EO24" ca="1" si="292">EN21+EO10</f>
        <v>0</v>
      </c>
      <c r="EP21" s="1366">
        <f t="shared" ref="EP21:EP24" ca="1" si="293">EO21+EP10</f>
        <v>0</v>
      </c>
      <c r="EQ21" s="1366">
        <f t="shared" ref="EQ21:EQ24" ca="1" si="294">EP21+EQ10</f>
        <v>0</v>
      </c>
      <c r="ER21" s="1366">
        <f t="shared" ref="ER21:ER24" ca="1" si="295">EQ21+ER10</f>
        <v>0</v>
      </c>
      <c r="ES21" s="1366">
        <f t="shared" ref="ES21:ES24" ca="1" si="296">ER21+ES10</f>
        <v>0</v>
      </c>
      <c r="ET21" s="1366">
        <f t="shared" ref="ET21:ET24" ca="1" si="297">ES21+ET10</f>
        <v>0</v>
      </c>
      <c r="EU21" s="1366">
        <f t="shared" ref="EU21:EU24" ca="1" si="298">ET21+EU10</f>
        <v>0</v>
      </c>
      <c r="EV21" s="1366">
        <f t="shared" ref="EV21:EV24" ca="1" si="299">EU21+EV10</f>
        <v>0</v>
      </c>
      <c r="EW21" s="1366">
        <f t="shared" ref="EW21:EW24" ca="1" si="300">EV21+EW10</f>
        <v>0</v>
      </c>
      <c r="EX21" s="1366">
        <f t="shared" ref="EX21:EX24" ca="1" si="301">EW21+EX10</f>
        <v>0</v>
      </c>
      <c r="EY21" s="1366">
        <f t="shared" ref="EY21:EY24" ca="1" si="302">EX21+EY10</f>
        <v>0</v>
      </c>
      <c r="EZ21" s="1366">
        <f t="shared" ref="EZ21:EZ24" ca="1" si="303">EY21+EZ10</f>
        <v>0</v>
      </c>
      <c r="FA21" s="1366">
        <f t="shared" ref="FA21:FA24" ca="1" si="304">EZ21+FA10</f>
        <v>0</v>
      </c>
      <c r="FB21" s="1366">
        <f t="shared" ref="FB21:FB24" ca="1" si="305">FA21+FB10</f>
        <v>0</v>
      </c>
      <c r="FC21" s="1366">
        <f t="shared" ref="FC21:FC24" ca="1" si="306">FB21+FC10</f>
        <v>0</v>
      </c>
      <c r="FD21" s="1366">
        <f t="shared" ref="FD21:FD24" ca="1" si="307">FC21+FD10</f>
        <v>0</v>
      </c>
      <c r="FE21" s="1366">
        <f t="shared" ref="FE21:FE24" ca="1" si="308">FD21+FE10</f>
        <v>0</v>
      </c>
      <c r="FF21" s="1366">
        <f t="shared" ref="FF21:FF24" ca="1" si="309">FE21+FF10</f>
        <v>0</v>
      </c>
      <c r="FG21" s="1366">
        <f t="shared" ref="FG21:FG24" ca="1" si="310">FF21+FG10</f>
        <v>0</v>
      </c>
      <c r="FH21" s="1366">
        <f t="shared" ref="FH21:FH24" ca="1" si="311">FG21+FH10</f>
        <v>0</v>
      </c>
      <c r="FI21" s="1366">
        <f t="shared" ref="FI21:FI24" ca="1" si="312">FH21+FI10</f>
        <v>0</v>
      </c>
      <c r="FJ21" s="1366">
        <f t="shared" ref="FJ21:FJ24" ca="1" si="313">FI21+FJ10</f>
        <v>0</v>
      </c>
      <c r="FK21" s="1366">
        <f t="shared" ref="FK21:FK24" ca="1" si="314">FJ21+FK10</f>
        <v>0</v>
      </c>
      <c r="FL21" s="1366">
        <f t="shared" ref="FL21:FL24" ca="1" si="315">FK21+FL10</f>
        <v>0</v>
      </c>
      <c r="FM21" s="1366">
        <f t="shared" ref="FM21:FM24" ca="1" si="316">FL21+FM10</f>
        <v>0</v>
      </c>
      <c r="FN21" s="1366">
        <f t="shared" ref="FN21:FN24" ca="1" si="317">FM21+FN10</f>
        <v>0</v>
      </c>
      <c r="FO21" s="1366">
        <f t="shared" ref="FO21:FO24" ca="1" si="318">FN21+FO10</f>
        <v>0</v>
      </c>
      <c r="FP21" s="1366">
        <f t="shared" ref="FP21:FP24" ca="1" si="319">FO21+FP10</f>
        <v>0</v>
      </c>
      <c r="FQ21" s="1366">
        <f t="shared" ref="FQ21:FQ24" ca="1" si="320">FP21+FQ10</f>
        <v>0</v>
      </c>
      <c r="FR21" s="1366">
        <f t="shared" ref="FR21:FR24" ca="1" si="321">FQ21+FR10</f>
        <v>0</v>
      </c>
      <c r="FS21" s="1366">
        <f t="shared" ref="FS21:FS24" ca="1" si="322">FR21+FS10</f>
        <v>0</v>
      </c>
      <c r="FT21" s="1366">
        <f t="shared" ref="FT21:FT24" ca="1" si="323">FS21+FT10</f>
        <v>0</v>
      </c>
      <c r="FU21" s="1366">
        <f t="shared" ref="FU21:FU24" ca="1" si="324">FT21+FU10</f>
        <v>0</v>
      </c>
      <c r="FV21" s="1366">
        <f t="shared" ref="FV21:FV24" ca="1" si="325">FU21+FV10</f>
        <v>0</v>
      </c>
      <c r="FW21" s="1366">
        <f t="shared" ref="FW21:FW24" ca="1" si="326">FV21+FW10</f>
        <v>0</v>
      </c>
      <c r="FX21" s="1366">
        <f t="shared" ref="FX21:FX24" ca="1" si="327">FW21+FX10</f>
        <v>0</v>
      </c>
      <c r="FY21" s="1366">
        <f t="shared" ref="FY21:FY24" ca="1" si="328">FX21+FY10</f>
        <v>0</v>
      </c>
      <c r="FZ21" s="1366">
        <f t="shared" ref="FZ21:FZ24" ca="1" si="329">FY21+FZ10</f>
        <v>0</v>
      </c>
      <c r="GA21" s="1366">
        <f t="shared" ref="GA21:GA24" ca="1" si="330">FZ21+GA10</f>
        <v>0</v>
      </c>
      <c r="GB21" s="1366">
        <f t="shared" ref="GB21:GB24" ca="1" si="331">GA21+GB10</f>
        <v>0</v>
      </c>
      <c r="GC21" s="1366">
        <f t="shared" ref="GC21:GC24" ca="1" si="332">GB21+GC10</f>
        <v>0</v>
      </c>
      <c r="GD21" s="1366">
        <f t="shared" ref="GD21:GD24" ca="1" si="333">GC21+GD10</f>
        <v>0</v>
      </c>
      <c r="GE21" s="1366">
        <f t="shared" ref="GE21:GE24" ca="1" si="334">GD21+GE10</f>
        <v>0</v>
      </c>
      <c r="GF21" s="1366">
        <f t="shared" ref="GF21:GF24" ca="1" si="335">GE21+GF10</f>
        <v>0</v>
      </c>
      <c r="GG21" s="1366">
        <f t="shared" ref="GG21:GG24" ca="1" si="336">GF21+GG10</f>
        <v>0</v>
      </c>
      <c r="GH21" s="1366">
        <f t="shared" ref="GH21:GH24" ca="1" si="337">GG21+GH10</f>
        <v>0</v>
      </c>
      <c r="GI21" s="1366">
        <f t="shared" ref="GI21:GI24" ca="1" si="338">GH21+GI10</f>
        <v>0</v>
      </c>
      <c r="GJ21" s="1366">
        <f t="shared" ref="GJ21:GJ24" ca="1" si="339">GI21+GJ10</f>
        <v>0</v>
      </c>
      <c r="GK21" s="1366">
        <f t="shared" ref="GK21:GK24" ca="1" si="340">GJ21+GK10</f>
        <v>0</v>
      </c>
      <c r="GL21" s="1366">
        <f t="shared" ref="GL21:GL24" ca="1" si="341">GK21+GL10</f>
        <v>0</v>
      </c>
      <c r="GM21" s="1366">
        <f t="shared" ref="GM21:GM24" ca="1" si="342">GL21+GM10</f>
        <v>0</v>
      </c>
      <c r="GN21" s="1366">
        <f t="shared" ref="GN21:GN24" ca="1" si="343">GM21+GN10</f>
        <v>0</v>
      </c>
      <c r="GO21" s="1366">
        <f t="shared" ref="GO21:GO24" ca="1" si="344">GN21+GO10</f>
        <v>0</v>
      </c>
      <c r="GP21" s="1366">
        <f t="shared" ref="GP21:GP24" ca="1" si="345">GO21+GP10</f>
        <v>0</v>
      </c>
      <c r="GQ21" s="1366">
        <f t="shared" ref="GQ21:GQ24" ca="1" si="346">GP21+GQ10</f>
        <v>0</v>
      </c>
      <c r="GR21" s="1366">
        <f t="shared" ref="GR21:GR24" ca="1" si="347">GQ21+GR10</f>
        <v>0</v>
      </c>
      <c r="GS21" s="1366">
        <f t="shared" ref="GS21:GS24" ca="1" si="348">GR21+GS10</f>
        <v>0</v>
      </c>
      <c r="GT21" s="1366">
        <f t="shared" ref="GT21:GT24" ca="1" si="349">GS21+GT10</f>
        <v>0</v>
      </c>
      <c r="GU21" s="1366">
        <f t="shared" ref="GU21:GU24" ca="1" si="350">GT21+GU10</f>
        <v>0</v>
      </c>
      <c r="GV21" s="1366">
        <f t="shared" ref="GV21:GV24" ca="1" si="351">GU21+GV10</f>
        <v>0</v>
      </c>
      <c r="GW21" s="1366">
        <f t="shared" ref="GW21:GW24" ca="1" si="352">GV21+GW10</f>
        <v>0</v>
      </c>
      <c r="GX21" s="1366">
        <f t="shared" ref="GX21:GX24" ca="1" si="353">GW21+GX10</f>
        <v>0</v>
      </c>
      <c r="GY21" s="1366">
        <f t="shared" ref="GY21:GY24" ca="1" si="354">GX21+GY10</f>
        <v>0</v>
      </c>
      <c r="GZ21" s="1366">
        <f t="shared" ref="GZ21:GZ24" ca="1" si="355">GY21+GZ10</f>
        <v>0</v>
      </c>
      <c r="HA21" s="1366">
        <f t="shared" ref="HA21:HA24" ca="1" si="356">GZ21+HA10</f>
        <v>0</v>
      </c>
      <c r="HB21" s="1366">
        <f t="shared" ref="HB21:HB24" ca="1" si="357">HA21+HB10</f>
        <v>0</v>
      </c>
      <c r="HC21" s="1366">
        <f t="shared" ref="HC21:HC24" ca="1" si="358">HB21+HC10</f>
        <v>0</v>
      </c>
      <c r="HD21" s="1366">
        <f t="shared" ref="HD21:HD24" ca="1" si="359">HC21+HD10</f>
        <v>0</v>
      </c>
      <c r="HE21" s="1366">
        <f t="shared" ref="HE21:HE24" ca="1" si="360">HD21+HE10</f>
        <v>0</v>
      </c>
      <c r="HF21" s="1366">
        <f t="shared" ref="HF21:HF24" ca="1" si="361">HE21+HF10</f>
        <v>0</v>
      </c>
      <c r="HG21" s="1366">
        <f t="shared" ref="HG21:HG24" ca="1" si="362">HF21+HG10</f>
        <v>0</v>
      </c>
      <c r="HH21" s="1366">
        <f t="shared" ref="HH21:HH24" ca="1" si="363">HG21+HH10</f>
        <v>0</v>
      </c>
      <c r="HI21" s="1366">
        <f t="shared" ref="HI21:HI24" ca="1" si="364">HH21+HI10</f>
        <v>0</v>
      </c>
      <c r="HJ21" s="1366">
        <f t="shared" ref="HJ21:HJ24" ca="1" si="365">HI21+HJ10</f>
        <v>0</v>
      </c>
      <c r="HK21" s="1366">
        <f t="shared" ref="HK21:HK24" ca="1" si="366">HJ21+HK10</f>
        <v>0</v>
      </c>
      <c r="HL21" s="1366">
        <f t="shared" ref="HL21:HL24" ca="1" si="367">HK21+HL10</f>
        <v>0</v>
      </c>
      <c r="HM21" s="1366">
        <f t="shared" ref="HM21:HM24" ca="1" si="368">HL21+HM10</f>
        <v>0</v>
      </c>
      <c r="HN21" s="1366">
        <f t="shared" ref="HN21:HN24" ca="1" si="369">HM21+HN10</f>
        <v>0</v>
      </c>
      <c r="HO21" s="1366">
        <f t="shared" ref="HO21:HO24" ca="1" si="370">HN21+HO10</f>
        <v>0</v>
      </c>
      <c r="HP21" s="1366">
        <f t="shared" ref="HP21:HP24" ca="1" si="371">HO21+HP10</f>
        <v>0</v>
      </c>
      <c r="HQ21" s="1366">
        <f t="shared" ref="HQ21:HQ24" ca="1" si="372">HP21+HQ10</f>
        <v>0</v>
      </c>
      <c r="HR21" s="1366">
        <f t="shared" ref="HR21:HR24" ca="1" si="373">HQ21+HR10</f>
        <v>0</v>
      </c>
      <c r="HS21" s="1366">
        <f t="shared" ref="HS21:HS24" ca="1" si="374">HR21+HS10</f>
        <v>0</v>
      </c>
      <c r="HT21" s="1366">
        <f t="shared" ref="HT21:HT24" ca="1" si="375">HS21+HT10</f>
        <v>0</v>
      </c>
      <c r="HU21" s="1366">
        <f t="shared" ref="HU21:HU24" ca="1" si="376">HT21+HU10</f>
        <v>0</v>
      </c>
      <c r="HV21" s="1366">
        <f t="shared" ref="HV21:HV24" ca="1" si="377">HU21+HV10</f>
        <v>0</v>
      </c>
      <c r="HW21" s="1366">
        <f t="shared" ref="HW21:HW24" ca="1" si="378">HV21+HW10</f>
        <v>0</v>
      </c>
      <c r="HX21" s="1366">
        <f t="shared" ref="HX21:HX24" ca="1" si="379">HW21+HX10</f>
        <v>0</v>
      </c>
      <c r="HY21" s="1366">
        <f t="shared" ref="HY21:HY24" ca="1" si="380">HX21+HY10</f>
        <v>0</v>
      </c>
      <c r="HZ21" s="1366">
        <f t="shared" ref="HZ21:HZ24" ca="1" si="381">HY21+HZ10</f>
        <v>0</v>
      </c>
      <c r="IA21" s="1366">
        <f t="shared" ref="IA21:IA24" ca="1" si="382">HZ21+IA10</f>
        <v>0</v>
      </c>
      <c r="IB21" s="1366">
        <f t="shared" ref="IB21:IB24" ca="1" si="383">IA21+IB10</f>
        <v>0</v>
      </c>
      <c r="IC21" s="1366">
        <f t="shared" ref="IC21:IC24" ca="1" si="384">IB21+IC10</f>
        <v>0</v>
      </c>
      <c r="ID21" s="1366">
        <f t="shared" ref="ID21:ID24" ca="1" si="385">IC21+ID10</f>
        <v>0</v>
      </c>
      <c r="IE21" s="1366">
        <f t="shared" ref="IE21:IE24" ca="1" si="386">ID21+IE10</f>
        <v>0</v>
      </c>
      <c r="IF21" s="1366">
        <f t="shared" ref="IF21:IF24" ca="1" si="387">IE21+IF10</f>
        <v>0</v>
      </c>
      <c r="IG21" s="1366">
        <f t="shared" ref="IG21:IG24" ca="1" si="388">IF21+IG10</f>
        <v>0</v>
      </c>
      <c r="IH21" s="1366">
        <f t="shared" ref="IH21:IH24" ca="1" si="389">IG21+IH10</f>
        <v>0</v>
      </c>
      <c r="II21" s="1366">
        <f t="shared" ref="II21:II24" ca="1" si="390">IH21+II10</f>
        <v>0</v>
      </c>
      <c r="IJ21" s="1366">
        <f t="shared" ref="IJ21:IJ24" ca="1" si="391">II21+IJ10</f>
        <v>0</v>
      </c>
      <c r="IK21" s="1366">
        <f t="shared" ref="IK21:IK24" ca="1" si="392">IJ21+IK10</f>
        <v>0</v>
      </c>
    </row>
    <row r="22" spans="2:245" s="219" customFormat="1" ht="13.5" x14ac:dyDescent="0.3">
      <c r="C22" s="362">
        <f t="shared" si="239"/>
        <v>0</v>
      </c>
      <c r="D22" s="227" t="str">
        <f t="shared" si="239"/>
        <v>SIN Bank</v>
      </c>
      <c r="E22" s="233" t="str">
        <f t="shared" si="239"/>
        <v>크레인 구입 차입금</v>
      </c>
      <c r="F22" s="237">
        <f t="shared" si="239"/>
        <v>17200000</v>
      </c>
      <c r="G22" s="230">
        <f t="shared" si="239"/>
        <v>1.47E-2</v>
      </c>
      <c r="H22" s="361">
        <f t="shared" si="239"/>
        <v>5</v>
      </c>
      <c r="I22" s="234" t="str">
        <f t="shared" si="239"/>
        <v>수시상환</v>
      </c>
      <c r="J22" s="221"/>
      <c r="K22" s="221" t="str">
        <f>K11</f>
        <v>크레인 구입 차입금</v>
      </c>
      <c r="L22" s="227"/>
      <c r="M22" s="245">
        <f t="shared" ref="M22:AE22" si="393">L22+M11</f>
        <v>0</v>
      </c>
      <c r="N22" s="245">
        <f t="shared" si="393"/>
        <v>0</v>
      </c>
      <c r="O22" s="245">
        <f t="shared" si="393"/>
        <v>0</v>
      </c>
      <c r="P22" s="245">
        <f t="shared" si="393"/>
        <v>0</v>
      </c>
      <c r="Q22" s="245">
        <f t="shared" si="393"/>
        <v>0</v>
      </c>
      <c r="R22" s="245">
        <f t="shared" si="393"/>
        <v>0</v>
      </c>
      <c r="S22" s="245">
        <f t="shared" si="393"/>
        <v>0</v>
      </c>
      <c r="T22" s="244">
        <f t="shared" si="393"/>
        <v>0</v>
      </c>
      <c r="U22" s="244">
        <f t="shared" si="393"/>
        <v>0</v>
      </c>
      <c r="V22" s="245">
        <f t="shared" si="393"/>
        <v>0</v>
      </c>
      <c r="W22" s="245">
        <f t="shared" si="393"/>
        <v>0</v>
      </c>
      <c r="X22" s="245">
        <f t="shared" si="393"/>
        <v>0</v>
      </c>
      <c r="Y22" s="245">
        <f t="shared" si="393"/>
        <v>0</v>
      </c>
      <c r="Z22" s="245">
        <f t="shared" si="393"/>
        <v>0</v>
      </c>
      <c r="AA22" s="244">
        <f t="shared" si="393"/>
        <v>0</v>
      </c>
      <c r="AB22" s="244">
        <f t="shared" si="393"/>
        <v>0</v>
      </c>
      <c r="AC22" s="245">
        <f t="shared" si="393"/>
        <v>0</v>
      </c>
      <c r="AD22" s="245">
        <f t="shared" si="393"/>
        <v>0</v>
      </c>
      <c r="AE22" s="246">
        <f t="shared" si="393"/>
        <v>0</v>
      </c>
      <c r="AF22" s="221"/>
      <c r="AG22" s="221"/>
      <c r="AH22" s="221"/>
      <c r="AI22" s="250" t="str">
        <f>AI11</f>
        <v>크레인 구입 차입금</v>
      </c>
      <c r="AJ22" s="251"/>
      <c r="AK22" s="251">
        <f t="shared" ref="AK22:BO22" si="394">AJ22+AK11</f>
        <v>0</v>
      </c>
      <c r="AL22" s="251">
        <f t="shared" si="394"/>
        <v>0</v>
      </c>
      <c r="AM22" s="251">
        <f t="shared" si="394"/>
        <v>0</v>
      </c>
      <c r="AN22" s="251">
        <f t="shared" si="394"/>
        <v>0</v>
      </c>
      <c r="AO22" s="251">
        <f t="shared" si="394"/>
        <v>0</v>
      </c>
      <c r="AP22" s="251">
        <f t="shared" si="394"/>
        <v>0</v>
      </c>
      <c r="AQ22" s="251">
        <f t="shared" si="394"/>
        <v>0</v>
      </c>
      <c r="AR22" s="251">
        <f t="shared" si="394"/>
        <v>0</v>
      </c>
      <c r="AS22" s="251">
        <f t="shared" si="394"/>
        <v>0</v>
      </c>
      <c r="AT22" s="251">
        <f t="shared" si="394"/>
        <v>0</v>
      </c>
      <c r="AU22" s="251">
        <f t="shared" si="394"/>
        <v>0</v>
      </c>
      <c r="AV22" s="251">
        <f t="shared" si="394"/>
        <v>0</v>
      </c>
      <c r="AW22" s="251">
        <f t="shared" si="394"/>
        <v>0</v>
      </c>
      <c r="AX22" s="251">
        <f t="shared" si="394"/>
        <v>0</v>
      </c>
      <c r="AY22" s="251">
        <f t="shared" si="394"/>
        <v>0</v>
      </c>
      <c r="AZ22" s="251">
        <f t="shared" si="394"/>
        <v>0</v>
      </c>
      <c r="BA22" s="251">
        <f t="shared" si="394"/>
        <v>0</v>
      </c>
      <c r="BB22" s="251">
        <f t="shared" si="394"/>
        <v>0</v>
      </c>
      <c r="BC22" s="251">
        <f t="shared" si="394"/>
        <v>0</v>
      </c>
      <c r="BD22" s="251">
        <f t="shared" si="394"/>
        <v>0</v>
      </c>
      <c r="BE22" s="251">
        <f t="shared" si="394"/>
        <v>0</v>
      </c>
      <c r="BF22" s="251">
        <f t="shared" si="394"/>
        <v>0</v>
      </c>
      <c r="BG22" s="251">
        <f t="shared" si="394"/>
        <v>0</v>
      </c>
      <c r="BH22" s="251">
        <f t="shared" si="394"/>
        <v>0</v>
      </c>
      <c r="BI22" s="251">
        <f t="shared" si="394"/>
        <v>0</v>
      </c>
      <c r="BJ22" s="251">
        <f t="shared" si="394"/>
        <v>0</v>
      </c>
      <c r="BK22" s="251">
        <f t="shared" si="394"/>
        <v>0</v>
      </c>
      <c r="BL22" s="251">
        <f t="shared" si="394"/>
        <v>0</v>
      </c>
      <c r="BM22" s="251">
        <f t="shared" si="394"/>
        <v>0</v>
      </c>
      <c r="BN22" s="251">
        <f t="shared" si="394"/>
        <v>0</v>
      </c>
      <c r="BO22" s="251">
        <f t="shared" si="394"/>
        <v>0</v>
      </c>
      <c r="BP22" s="251">
        <f t="shared" ref="BP22:CQ22" si="395">BO22+BP11</f>
        <v>0</v>
      </c>
      <c r="BQ22" s="251">
        <f t="shared" si="395"/>
        <v>0</v>
      </c>
      <c r="BR22" s="251">
        <f t="shared" si="395"/>
        <v>0</v>
      </c>
      <c r="BS22" s="251">
        <f t="shared" si="395"/>
        <v>0</v>
      </c>
      <c r="BT22" s="251">
        <f t="shared" si="395"/>
        <v>0</v>
      </c>
      <c r="BU22" s="251">
        <f t="shared" si="395"/>
        <v>0</v>
      </c>
      <c r="BV22" s="251">
        <f t="shared" si="395"/>
        <v>0</v>
      </c>
      <c r="BW22" s="251">
        <f t="shared" si="395"/>
        <v>0</v>
      </c>
      <c r="BX22" s="251">
        <f t="shared" si="395"/>
        <v>0</v>
      </c>
      <c r="BY22" s="251">
        <f t="shared" si="395"/>
        <v>0</v>
      </c>
      <c r="BZ22" s="251">
        <f t="shared" si="395"/>
        <v>0</v>
      </c>
      <c r="CA22" s="251">
        <f t="shared" si="395"/>
        <v>0</v>
      </c>
      <c r="CB22" s="251">
        <f t="shared" si="395"/>
        <v>0</v>
      </c>
      <c r="CC22" s="251">
        <f t="shared" si="395"/>
        <v>0</v>
      </c>
      <c r="CD22" s="251">
        <f t="shared" si="395"/>
        <v>0</v>
      </c>
      <c r="CE22" s="251">
        <f t="shared" si="395"/>
        <v>0</v>
      </c>
      <c r="CF22" s="251">
        <f t="shared" si="395"/>
        <v>0</v>
      </c>
      <c r="CG22" s="251">
        <f t="shared" si="395"/>
        <v>0</v>
      </c>
      <c r="CH22" s="251">
        <f t="shared" si="395"/>
        <v>0</v>
      </c>
      <c r="CI22" s="251">
        <f t="shared" si="395"/>
        <v>0</v>
      </c>
      <c r="CJ22" s="251">
        <f t="shared" si="395"/>
        <v>0</v>
      </c>
      <c r="CK22" s="251">
        <f t="shared" si="395"/>
        <v>0</v>
      </c>
      <c r="CL22" s="251">
        <f t="shared" si="395"/>
        <v>0</v>
      </c>
      <c r="CM22" s="251">
        <f t="shared" si="395"/>
        <v>0</v>
      </c>
      <c r="CN22" s="251">
        <f t="shared" si="395"/>
        <v>0</v>
      </c>
      <c r="CO22" s="251">
        <f t="shared" si="395"/>
        <v>0</v>
      </c>
      <c r="CP22" s="251">
        <f t="shared" si="395"/>
        <v>0</v>
      </c>
      <c r="CQ22" s="1366">
        <f t="shared" si="395"/>
        <v>0</v>
      </c>
      <c r="CR22" s="1366">
        <f t="shared" si="243"/>
        <v>0</v>
      </c>
      <c r="CS22" s="1366">
        <f t="shared" si="244"/>
        <v>0</v>
      </c>
      <c r="CT22" s="1366">
        <f t="shared" si="245"/>
        <v>0</v>
      </c>
      <c r="CU22" s="1366">
        <f t="shared" si="246"/>
        <v>0</v>
      </c>
      <c r="CV22" s="1366">
        <f t="shared" si="247"/>
        <v>0</v>
      </c>
      <c r="CW22" s="1366">
        <f t="shared" si="248"/>
        <v>0</v>
      </c>
      <c r="CX22" s="1366">
        <f t="shared" si="249"/>
        <v>0</v>
      </c>
      <c r="CY22" s="1366">
        <f t="shared" si="250"/>
        <v>0</v>
      </c>
      <c r="CZ22" s="1366">
        <f t="shared" si="251"/>
        <v>0</v>
      </c>
      <c r="DA22" s="1366">
        <f t="shared" si="252"/>
        <v>0</v>
      </c>
      <c r="DB22" s="1366">
        <f t="shared" si="253"/>
        <v>0</v>
      </c>
      <c r="DC22" s="1366">
        <f t="shared" si="254"/>
        <v>0</v>
      </c>
      <c r="DD22" s="1366">
        <f t="shared" si="255"/>
        <v>0</v>
      </c>
      <c r="DE22" s="1366">
        <f t="shared" si="256"/>
        <v>0</v>
      </c>
      <c r="DF22" s="1366">
        <f t="shared" si="257"/>
        <v>0</v>
      </c>
      <c r="DG22" s="1366">
        <f t="shared" si="258"/>
        <v>0</v>
      </c>
      <c r="DH22" s="1366">
        <f t="shared" si="259"/>
        <v>0</v>
      </c>
      <c r="DI22" s="1366">
        <f t="shared" si="260"/>
        <v>0</v>
      </c>
      <c r="DJ22" s="1366">
        <f t="shared" si="261"/>
        <v>0</v>
      </c>
      <c r="DK22" s="1366">
        <f t="shared" si="262"/>
        <v>0</v>
      </c>
      <c r="DL22" s="1366">
        <f t="shared" si="263"/>
        <v>0</v>
      </c>
      <c r="DM22" s="1366">
        <f t="shared" si="264"/>
        <v>0</v>
      </c>
      <c r="DN22" s="1366">
        <f t="shared" si="265"/>
        <v>0</v>
      </c>
      <c r="DO22" s="1366">
        <f t="shared" si="266"/>
        <v>0</v>
      </c>
      <c r="DP22" s="1366">
        <f t="shared" si="267"/>
        <v>0</v>
      </c>
      <c r="DQ22" s="1366">
        <f t="shared" si="268"/>
        <v>0</v>
      </c>
      <c r="DR22" s="1366">
        <f t="shared" si="269"/>
        <v>0</v>
      </c>
      <c r="DS22" s="1366">
        <f t="shared" si="270"/>
        <v>0</v>
      </c>
      <c r="DT22" s="1366">
        <f t="shared" si="271"/>
        <v>0</v>
      </c>
      <c r="DU22" s="1366">
        <f t="shared" si="272"/>
        <v>0</v>
      </c>
      <c r="DV22" s="1366">
        <f t="shared" si="273"/>
        <v>0</v>
      </c>
      <c r="DW22" s="1366">
        <f t="shared" si="274"/>
        <v>0</v>
      </c>
      <c r="DX22" s="1366">
        <f t="shared" si="275"/>
        <v>0</v>
      </c>
      <c r="DY22" s="1366">
        <f t="shared" si="276"/>
        <v>0</v>
      </c>
      <c r="DZ22" s="1366">
        <f t="shared" si="277"/>
        <v>0</v>
      </c>
      <c r="EA22" s="1366">
        <f t="shared" si="278"/>
        <v>0</v>
      </c>
      <c r="EB22" s="1366">
        <f t="shared" si="279"/>
        <v>0</v>
      </c>
      <c r="EC22" s="1366">
        <f t="shared" si="280"/>
        <v>0</v>
      </c>
      <c r="ED22" s="1366">
        <f t="shared" si="281"/>
        <v>0</v>
      </c>
      <c r="EE22" s="1366">
        <f t="shared" si="282"/>
        <v>0</v>
      </c>
      <c r="EF22" s="1366">
        <f t="shared" si="283"/>
        <v>0</v>
      </c>
      <c r="EG22" s="1366">
        <f t="shared" si="284"/>
        <v>0</v>
      </c>
      <c r="EH22" s="1366">
        <f t="shared" si="285"/>
        <v>0</v>
      </c>
      <c r="EI22" s="1366">
        <f t="shared" si="286"/>
        <v>0</v>
      </c>
      <c r="EJ22" s="1366">
        <f t="shared" si="287"/>
        <v>0</v>
      </c>
      <c r="EK22" s="1366">
        <f t="shared" si="288"/>
        <v>0</v>
      </c>
      <c r="EL22" s="1366">
        <f t="shared" si="289"/>
        <v>0</v>
      </c>
      <c r="EM22" s="1366">
        <f t="shared" si="290"/>
        <v>0</v>
      </c>
      <c r="EN22" s="1366">
        <f t="shared" si="291"/>
        <v>0</v>
      </c>
      <c r="EO22" s="1366">
        <f t="shared" si="292"/>
        <v>0</v>
      </c>
      <c r="EP22" s="1366">
        <f t="shared" si="293"/>
        <v>0</v>
      </c>
      <c r="EQ22" s="1366">
        <f t="shared" si="294"/>
        <v>0</v>
      </c>
      <c r="ER22" s="1366">
        <f t="shared" si="295"/>
        <v>0</v>
      </c>
      <c r="ES22" s="1366">
        <f t="shared" si="296"/>
        <v>0</v>
      </c>
      <c r="ET22" s="1366">
        <f t="shared" si="297"/>
        <v>0</v>
      </c>
      <c r="EU22" s="1366">
        <f t="shared" si="298"/>
        <v>0</v>
      </c>
      <c r="EV22" s="1366">
        <f t="shared" si="299"/>
        <v>0</v>
      </c>
      <c r="EW22" s="1366">
        <f t="shared" si="300"/>
        <v>0</v>
      </c>
      <c r="EX22" s="1366">
        <f t="shared" si="301"/>
        <v>0</v>
      </c>
      <c r="EY22" s="1366">
        <f t="shared" si="302"/>
        <v>0</v>
      </c>
      <c r="EZ22" s="1366">
        <f t="shared" si="303"/>
        <v>0</v>
      </c>
      <c r="FA22" s="1366">
        <f t="shared" si="304"/>
        <v>0</v>
      </c>
      <c r="FB22" s="1366">
        <f t="shared" si="305"/>
        <v>0</v>
      </c>
      <c r="FC22" s="1366">
        <f t="shared" si="306"/>
        <v>0</v>
      </c>
      <c r="FD22" s="1366">
        <f t="shared" si="307"/>
        <v>0</v>
      </c>
      <c r="FE22" s="1366">
        <f t="shared" si="308"/>
        <v>0</v>
      </c>
      <c r="FF22" s="1366">
        <f t="shared" si="309"/>
        <v>0</v>
      </c>
      <c r="FG22" s="1366">
        <f t="shared" si="310"/>
        <v>0</v>
      </c>
      <c r="FH22" s="1366">
        <f t="shared" si="311"/>
        <v>0</v>
      </c>
      <c r="FI22" s="1366">
        <f t="shared" si="312"/>
        <v>0</v>
      </c>
      <c r="FJ22" s="1366">
        <f t="shared" si="313"/>
        <v>0</v>
      </c>
      <c r="FK22" s="1366">
        <f t="shared" si="314"/>
        <v>0</v>
      </c>
      <c r="FL22" s="1366">
        <f t="shared" si="315"/>
        <v>0</v>
      </c>
      <c r="FM22" s="1366">
        <f t="shared" si="316"/>
        <v>0</v>
      </c>
      <c r="FN22" s="1366">
        <f t="shared" si="317"/>
        <v>0</v>
      </c>
      <c r="FO22" s="1366">
        <f t="shared" si="318"/>
        <v>0</v>
      </c>
      <c r="FP22" s="1366">
        <f t="shared" si="319"/>
        <v>0</v>
      </c>
      <c r="FQ22" s="1366">
        <f t="shared" si="320"/>
        <v>0</v>
      </c>
      <c r="FR22" s="1366">
        <f t="shared" si="321"/>
        <v>0</v>
      </c>
      <c r="FS22" s="1366">
        <f t="shared" si="322"/>
        <v>0</v>
      </c>
      <c r="FT22" s="1366">
        <f t="shared" si="323"/>
        <v>0</v>
      </c>
      <c r="FU22" s="1366">
        <f t="shared" si="324"/>
        <v>0</v>
      </c>
      <c r="FV22" s="1366">
        <f t="shared" si="325"/>
        <v>0</v>
      </c>
      <c r="FW22" s="1366">
        <f t="shared" si="326"/>
        <v>0</v>
      </c>
      <c r="FX22" s="1366">
        <f t="shared" si="327"/>
        <v>0</v>
      </c>
      <c r="FY22" s="1366">
        <f t="shared" si="328"/>
        <v>0</v>
      </c>
      <c r="FZ22" s="1366">
        <f t="shared" si="329"/>
        <v>0</v>
      </c>
      <c r="GA22" s="1366">
        <f t="shared" si="330"/>
        <v>0</v>
      </c>
      <c r="GB22" s="1366">
        <f t="shared" si="331"/>
        <v>0</v>
      </c>
      <c r="GC22" s="1366">
        <f t="shared" si="332"/>
        <v>0</v>
      </c>
      <c r="GD22" s="1366">
        <f t="shared" si="333"/>
        <v>0</v>
      </c>
      <c r="GE22" s="1366">
        <f t="shared" si="334"/>
        <v>0</v>
      </c>
      <c r="GF22" s="1366">
        <f t="shared" si="335"/>
        <v>0</v>
      </c>
      <c r="GG22" s="1366">
        <f t="shared" si="336"/>
        <v>0</v>
      </c>
      <c r="GH22" s="1366">
        <f t="shared" si="337"/>
        <v>0</v>
      </c>
      <c r="GI22" s="1366">
        <f t="shared" si="338"/>
        <v>0</v>
      </c>
      <c r="GJ22" s="1366">
        <f t="shared" si="339"/>
        <v>0</v>
      </c>
      <c r="GK22" s="1366">
        <f t="shared" si="340"/>
        <v>0</v>
      </c>
      <c r="GL22" s="1366">
        <f t="shared" si="341"/>
        <v>0</v>
      </c>
      <c r="GM22" s="1366">
        <f t="shared" si="342"/>
        <v>0</v>
      </c>
      <c r="GN22" s="1366">
        <f t="shared" si="343"/>
        <v>0</v>
      </c>
      <c r="GO22" s="1366">
        <f t="shared" si="344"/>
        <v>0</v>
      </c>
      <c r="GP22" s="1366">
        <f t="shared" si="345"/>
        <v>0</v>
      </c>
      <c r="GQ22" s="1366">
        <f t="shared" si="346"/>
        <v>0</v>
      </c>
      <c r="GR22" s="1366">
        <f t="shared" si="347"/>
        <v>0</v>
      </c>
      <c r="GS22" s="1366">
        <f t="shared" si="348"/>
        <v>0</v>
      </c>
      <c r="GT22" s="1366">
        <f t="shared" si="349"/>
        <v>0</v>
      </c>
      <c r="GU22" s="1366">
        <f t="shared" si="350"/>
        <v>0</v>
      </c>
      <c r="GV22" s="1366">
        <f t="shared" si="351"/>
        <v>0</v>
      </c>
      <c r="GW22" s="1366">
        <f t="shared" si="352"/>
        <v>0</v>
      </c>
      <c r="GX22" s="1366">
        <f t="shared" si="353"/>
        <v>0</v>
      </c>
      <c r="GY22" s="1366">
        <f t="shared" si="354"/>
        <v>0</v>
      </c>
      <c r="GZ22" s="1366">
        <f t="shared" si="355"/>
        <v>0</v>
      </c>
      <c r="HA22" s="1366">
        <f t="shared" si="356"/>
        <v>0</v>
      </c>
      <c r="HB22" s="1366">
        <f t="shared" si="357"/>
        <v>0</v>
      </c>
      <c r="HC22" s="1366">
        <f t="shared" si="358"/>
        <v>0</v>
      </c>
      <c r="HD22" s="1366">
        <f t="shared" si="359"/>
        <v>0</v>
      </c>
      <c r="HE22" s="1366">
        <f t="shared" si="360"/>
        <v>0</v>
      </c>
      <c r="HF22" s="1366">
        <f t="shared" si="361"/>
        <v>0</v>
      </c>
      <c r="HG22" s="1366">
        <f t="shared" si="362"/>
        <v>0</v>
      </c>
      <c r="HH22" s="1366">
        <f t="shared" si="363"/>
        <v>0</v>
      </c>
      <c r="HI22" s="1366">
        <f t="shared" si="364"/>
        <v>0</v>
      </c>
      <c r="HJ22" s="1366">
        <f t="shared" si="365"/>
        <v>0</v>
      </c>
      <c r="HK22" s="1366">
        <f t="shared" si="366"/>
        <v>0</v>
      </c>
      <c r="HL22" s="1366">
        <f t="shared" si="367"/>
        <v>0</v>
      </c>
      <c r="HM22" s="1366">
        <f t="shared" si="368"/>
        <v>0</v>
      </c>
      <c r="HN22" s="1366">
        <f t="shared" si="369"/>
        <v>0</v>
      </c>
      <c r="HO22" s="1366">
        <f t="shared" si="370"/>
        <v>0</v>
      </c>
      <c r="HP22" s="1366">
        <f t="shared" si="371"/>
        <v>0</v>
      </c>
      <c r="HQ22" s="1366">
        <f t="shared" si="372"/>
        <v>0</v>
      </c>
      <c r="HR22" s="1366">
        <f t="shared" si="373"/>
        <v>0</v>
      </c>
      <c r="HS22" s="1366">
        <f t="shared" si="374"/>
        <v>0</v>
      </c>
      <c r="HT22" s="1366">
        <f t="shared" si="375"/>
        <v>0</v>
      </c>
      <c r="HU22" s="1366">
        <f t="shared" si="376"/>
        <v>0</v>
      </c>
      <c r="HV22" s="1366">
        <f t="shared" si="377"/>
        <v>0</v>
      </c>
      <c r="HW22" s="1366">
        <f t="shared" si="378"/>
        <v>0</v>
      </c>
      <c r="HX22" s="1366">
        <f t="shared" si="379"/>
        <v>0</v>
      </c>
      <c r="HY22" s="1366">
        <f t="shared" si="380"/>
        <v>0</v>
      </c>
      <c r="HZ22" s="1366">
        <f t="shared" si="381"/>
        <v>0</v>
      </c>
      <c r="IA22" s="1366">
        <f t="shared" si="382"/>
        <v>0</v>
      </c>
      <c r="IB22" s="1366">
        <f t="shared" si="383"/>
        <v>0</v>
      </c>
      <c r="IC22" s="1366">
        <f t="shared" si="384"/>
        <v>0</v>
      </c>
      <c r="ID22" s="1366">
        <f t="shared" si="385"/>
        <v>0</v>
      </c>
      <c r="IE22" s="1366">
        <f t="shared" si="386"/>
        <v>0</v>
      </c>
      <c r="IF22" s="1366">
        <f t="shared" si="387"/>
        <v>0</v>
      </c>
      <c r="IG22" s="1366">
        <f t="shared" si="388"/>
        <v>0</v>
      </c>
      <c r="IH22" s="1366">
        <f t="shared" si="389"/>
        <v>0</v>
      </c>
      <c r="II22" s="1366">
        <f t="shared" si="390"/>
        <v>0</v>
      </c>
      <c r="IJ22" s="1366">
        <f t="shared" si="391"/>
        <v>0</v>
      </c>
      <c r="IK22" s="1366">
        <f t="shared" si="392"/>
        <v>0</v>
      </c>
    </row>
    <row r="23" spans="2:245" s="219" customFormat="1" ht="13.5" x14ac:dyDescent="0.3">
      <c r="C23" s="362">
        <f t="shared" ref="C23:I24" si="396">C12</f>
        <v>2023</v>
      </c>
      <c r="D23" s="227" t="str">
        <f t="shared" si="396"/>
        <v>SIN Bank</v>
      </c>
      <c r="E23" s="233" t="str">
        <f t="shared" si="396"/>
        <v>J/V 최초 차입금(재금융)</v>
      </c>
      <c r="F23" s="237">
        <f t="shared" si="396"/>
        <v>36680000</v>
      </c>
      <c r="G23" s="230">
        <f t="shared" si="396"/>
        <v>1.47E-2</v>
      </c>
      <c r="H23" s="361">
        <f t="shared" si="396"/>
        <v>5</v>
      </c>
      <c r="I23" s="234" t="str">
        <f t="shared" si="396"/>
        <v>수시상환</v>
      </c>
      <c r="J23" s="221"/>
      <c r="K23" s="221" t="str">
        <f>K12</f>
        <v>J/V 최초 차입금(재금융)</v>
      </c>
      <c r="L23" s="227"/>
      <c r="M23" s="245">
        <f t="shared" ref="M23:AE23" si="397">L23+M12</f>
        <v>0</v>
      </c>
      <c r="N23" s="245">
        <f t="shared" si="397"/>
        <v>0</v>
      </c>
      <c r="O23" s="245">
        <f t="shared" si="397"/>
        <v>0</v>
      </c>
      <c r="P23" s="245">
        <f t="shared" si="397"/>
        <v>0</v>
      </c>
      <c r="Q23" s="245">
        <f t="shared" si="397"/>
        <v>36680000</v>
      </c>
      <c r="R23" s="245">
        <f t="shared" si="397"/>
        <v>33012000</v>
      </c>
      <c r="S23" s="245">
        <f t="shared" si="397"/>
        <v>29344000</v>
      </c>
      <c r="T23" s="244">
        <f t="shared" si="397"/>
        <v>25676000</v>
      </c>
      <c r="U23" s="244">
        <f t="shared" si="397"/>
        <v>22008000</v>
      </c>
      <c r="V23" s="245">
        <f t="shared" si="397"/>
        <v>0</v>
      </c>
      <c r="W23" s="245">
        <f t="shared" si="397"/>
        <v>0</v>
      </c>
      <c r="X23" s="245">
        <f t="shared" si="397"/>
        <v>0</v>
      </c>
      <c r="Y23" s="245">
        <f t="shared" si="397"/>
        <v>0</v>
      </c>
      <c r="Z23" s="245">
        <f t="shared" si="397"/>
        <v>0</v>
      </c>
      <c r="AA23" s="244">
        <f t="shared" si="397"/>
        <v>0</v>
      </c>
      <c r="AB23" s="244">
        <f t="shared" si="397"/>
        <v>0</v>
      </c>
      <c r="AC23" s="245">
        <f t="shared" si="397"/>
        <v>0</v>
      </c>
      <c r="AD23" s="245">
        <f t="shared" si="397"/>
        <v>0</v>
      </c>
      <c r="AE23" s="246">
        <f t="shared" si="397"/>
        <v>0</v>
      </c>
      <c r="AF23" s="221"/>
      <c r="AG23" s="221"/>
      <c r="AH23" s="221"/>
      <c r="AI23" s="757" t="str">
        <f>AI12</f>
        <v>J/V 최초 차입금(재금융)</v>
      </c>
      <c r="AJ23" s="758"/>
      <c r="AK23" s="758">
        <f t="shared" ref="AK23:CQ23" si="398">AJ23+AK12</f>
        <v>0</v>
      </c>
      <c r="AL23" s="758">
        <f t="shared" si="398"/>
        <v>0</v>
      </c>
      <c r="AM23" s="758">
        <f t="shared" si="398"/>
        <v>0</v>
      </c>
      <c r="AN23" s="758">
        <f t="shared" si="398"/>
        <v>0</v>
      </c>
      <c r="AO23" s="758">
        <f t="shared" si="398"/>
        <v>0</v>
      </c>
      <c r="AP23" s="758">
        <f t="shared" si="398"/>
        <v>0</v>
      </c>
      <c r="AQ23" s="758">
        <f t="shared" si="398"/>
        <v>0</v>
      </c>
      <c r="AR23" s="758">
        <f t="shared" si="398"/>
        <v>0</v>
      </c>
      <c r="AS23" s="758">
        <f t="shared" si="398"/>
        <v>0</v>
      </c>
      <c r="AT23" s="758">
        <f t="shared" si="398"/>
        <v>0</v>
      </c>
      <c r="AU23" s="758">
        <f t="shared" si="398"/>
        <v>0</v>
      </c>
      <c r="AV23" s="758">
        <f t="shared" si="398"/>
        <v>0</v>
      </c>
      <c r="AW23" s="758">
        <f t="shared" si="398"/>
        <v>0</v>
      </c>
      <c r="AX23" s="758">
        <f t="shared" si="398"/>
        <v>0</v>
      </c>
      <c r="AY23" s="758">
        <f t="shared" si="398"/>
        <v>0</v>
      </c>
      <c r="AZ23" s="758">
        <f t="shared" si="398"/>
        <v>0</v>
      </c>
      <c r="BA23" s="758">
        <f t="shared" si="398"/>
        <v>0</v>
      </c>
      <c r="BB23" s="758">
        <f t="shared" si="398"/>
        <v>0</v>
      </c>
      <c r="BC23" s="758">
        <f t="shared" si="398"/>
        <v>0</v>
      </c>
      <c r="BD23" s="758">
        <f t="shared" si="398"/>
        <v>0</v>
      </c>
      <c r="BE23" s="758">
        <f t="shared" si="398"/>
        <v>0</v>
      </c>
      <c r="BF23" s="758">
        <f t="shared" si="398"/>
        <v>0</v>
      </c>
      <c r="BG23" s="758">
        <f t="shared" si="398"/>
        <v>0</v>
      </c>
      <c r="BH23" s="758">
        <f t="shared" si="398"/>
        <v>0</v>
      </c>
      <c r="BI23" s="758">
        <f t="shared" si="398"/>
        <v>0</v>
      </c>
      <c r="BJ23" s="758">
        <f t="shared" si="398"/>
        <v>0</v>
      </c>
      <c r="BK23" s="758">
        <f t="shared" si="398"/>
        <v>0</v>
      </c>
      <c r="BL23" s="758">
        <f t="shared" si="398"/>
        <v>0</v>
      </c>
      <c r="BM23" s="758">
        <f t="shared" si="398"/>
        <v>0</v>
      </c>
      <c r="BN23" s="758">
        <f t="shared" si="398"/>
        <v>0</v>
      </c>
      <c r="BO23" s="758">
        <f t="shared" si="398"/>
        <v>0</v>
      </c>
      <c r="BP23" s="758">
        <f t="shared" si="398"/>
        <v>0</v>
      </c>
      <c r="BQ23" s="758">
        <f t="shared" si="398"/>
        <v>0</v>
      </c>
      <c r="BR23" s="758">
        <f t="shared" si="398"/>
        <v>0</v>
      </c>
      <c r="BS23" s="758">
        <f t="shared" si="398"/>
        <v>0</v>
      </c>
      <c r="BT23" s="758">
        <f t="shared" si="398"/>
        <v>0</v>
      </c>
      <c r="BU23" s="758">
        <f t="shared" si="398"/>
        <v>0</v>
      </c>
      <c r="BV23" s="758">
        <f t="shared" si="398"/>
        <v>0</v>
      </c>
      <c r="BW23" s="758">
        <f t="shared" si="398"/>
        <v>0</v>
      </c>
      <c r="BX23" s="758">
        <f t="shared" si="398"/>
        <v>0</v>
      </c>
      <c r="BY23" s="758">
        <f t="shared" si="398"/>
        <v>36680000</v>
      </c>
      <c r="BZ23" s="758">
        <f t="shared" si="398"/>
        <v>36680000</v>
      </c>
      <c r="CA23" s="758">
        <f t="shared" si="398"/>
        <v>36680000</v>
      </c>
      <c r="CB23" s="758">
        <f t="shared" si="398"/>
        <v>36680000</v>
      </c>
      <c r="CC23" s="758">
        <f t="shared" si="398"/>
        <v>36680000</v>
      </c>
      <c r="CD23" s="758">
        <f t="shared" si="398"/>
        <v>36680000</v>
      </c>
      <c r="CE23" s="758">
        <f t="shared" si="398"/>
        <v>36680000</v>
      </c>
      <c r="CF23" s="758">
        <f t="shared" si="398"/>
        <v>36680000</v>
      </c>
      <c r="CG23" s="758">
        <f t="shared" si="398"/>
        <v>36680000</v>
      </c>
      <c r="CH23" s="758">
        <f t="shared" si="398"/>
        <v>36680000</v>
      </c>
      <c r="CI23" s="758">
        <f t="shared" si="398"/>
        <v>36680000</v>
      </c>
      <c r="CJ23" s="758">
        <f t="shared" si="398"/>
        <v>36680000</v>
      </c>
      <c r="CK23" s="758">
        <f t="shared" si="398"/>
        <v>33012000</v>
      </c>
      <c r="CL23" s="758">
        <f t="shared" si="398"/>
        <v>33012000</v>
      </c>
      <c r="CM23" s="758">
        <f t="shared" si="398"/>
        <v>33012000</v>
      </c>
      <c r="CN23" s="758">
        <f t="shared" si="398"/>
        <v>33012000</v>
      </c>
      <c r="CO23" s="758">
        <f t="shared" si="398"/>
        <v>33012000</v>
      </c>
      <c r="CP23" s="758">
        <f t="shared" si="398"/>
        <v>33012000</v>
      </c>
      <c r="CQ23" s="1367">
        <f t="shared" si="398"/>
        <v>33012000</v>
      </c>
      <c r="CR23" s="1367">
        <f t="shared" si="243"/>
        <v>33012000</v>
      </c>
      <c r="CS23" s="1367">
        <f t="shared" si="244"/>
        <v>33012000</v>
      </c>
      <c r="CT23" s="1367">
        <f t="shared" si="245"/>
        <v>33012000</v>
      </c>
      <c r="CU23" s="1367">
        <f t="shared" si="246"/>
        <v>33012000</v>
      </c>
      <c r="CV23" s="1367">
        <f t="shared" si="247"/>
        <v>33012000</v>
      </c>
      <c r="CW23" s="1367">
        <f t="shared" si="248"/>
        <v>29344000</v>
      </c>
      <c r="CX23" s="1367">
        <f t="shared" si="249"/>
        <v>29344000</v>
      </c>
      <c r="CY23" s="1367">
        <f t="shared" si="250"/>
        <v>29344000</v>
      </c>
      <c r="CZ23" s="1367">
        <f t="shared" si="251"/>
        <v>29344000</v>
      </c>
      <c r="DA23" s="1367">
        <f t="shared" si="252"/>
        <v>29344000</v>
      </c>
      <c r="DB23" s="1367">
        <f t="shared" si="253"/>
        <v>29344000</v>
      </c>
      <c r="DC23" s="1367">
        <f t="shared" si="254"/>
        <v>29344000</v>
      </c>
      <c r="DD23" s="1367">
        <f t="shared" si="255"/>
        <v>29344000</v>
      </c>
      <c r="DE23" s="1367">
        <f t="shared" si="256"/>
        <v>29344000</v>
      </c>
      <c r="DF23" s="1367">
        <f t="shared" si="257"/>
        <v>29344000</v>
      </c>
      <c r="DG23" s="1367">
        <f t="shared" si="258"/>
        <v>29344000</v>
      </c>
      <c r="DH23" s="1367">
        <f t="shared" si="259"/>
        <v>29344000</v>
      </c>
      <c r="DI23" s="1367">
        <f t="shared" si="260"/>
        <v>25676000</v>
      </c>
      <c r="DJ23" s="1367">
        <f t="shared" si="261"/>
        <v>25676000</v>
      </c>
      <c r="DK23" s="1367">
        <f t="shared" si="262"/>
        <v>25676000</v>
      </c>
      <c r="DL23" s="1367">
        <f t="shared" si="263"/>
        <v>25676000</v>
      </c>
      <c r="DM23" s="1367">
        <f t="shared" si="264"/>
        <v>25676000</v>
      </c>
      <c r="DN23" s="1367">
        <f t="shared" si="265"/>
        <v>25676000</v>
      </c>
      <c r="DO23" s="1367">
        <f t="shared" si="266"/>
        <v>25676000</v>
      </c>
      <c r="DP23" s="1367">
        <f t="shared" si="267"/>
        <v>25676000</v>
      </c>
      <c r="DQ23" s="1367">
        <f t="shared" si="268"/>
        <v>25676000</v>
      </c>
      <c r="DR23" s="1367">
        <f t="shared" si="269"/>
        <v>25676000</v>
      </c>
      <c r="DS23" s="1367">
        <f t="shared" si="270"/>
        <v>25676000</v>
      </c>
      <c r="DT23" s="1367">
        <f t="shared" si="271"/>
        <v>25676000</v>
      </c>
      <c r="DU23" s="1367">
        <f t="shared" si="272"/>
        <v>22008000</v>
      </c>
      <c r="DV23" s="1367">
        <f t="shared" si="273"/>
        <v>22008000</v>
      </c>
      <c r="DW23" s="1367">
        <f t="shared" si="274"/>
        <v>22008000</v>
      </c>
      <c r="DX23" s="1367">
        <f t="shared" si="275"/>
        <v>22008000</v>
      </c>
      <c r="DY23" s="1367">
        <f t="shared" si="276"/>
        <v>22008000</v>
      </c>
      <c r="DZ23" s="1367">
        <f t="shared" si="277"/>
        <v>22008000</v>
      </c>
      <c r="EA23" s="1367">
        <f t="shared" si="278"/>
        <v>22008000</v>
      </c>
      <c r="EB23" s="1367">
        <f t="shared" si="279"/>
        <v>22008000</v>
      </c>
      <c r="EC23" s="1367">
        <f t="shared" si="280"/>
        <v>22008000</v>
      </c>
      <c r="ED23" s="1367">
        <f t="shared" si="281"/>
        <v>22008000</v>
      </c>
      <c r="EE23" s="1367">
        <f t="shared" si="282"/>
        <v>22008000</v>
      </c>
      <c r="EF23" s="1367">
        <f t="shared" si="283"/>
        <v>22008000</v>
      </c>
      <c r="EG23" s="1367">
        <f t="shared" si="284"/>
        <v>0</v>
      </c>
      <c r="EH23" s="1367">
        <f t="shared" si="285"/>
        <v>0</v>
      </c>
      <c r="EI23" s="1367">
        <f t="shared" si="286"/>
        <v>0</v>
      </c>
      <c r="EJ23" s="1367">
        <f t="shared" si="287"/>
        <v>0</v>
      </c>
      <c r="EK23" s="1367">
        <f t="shared" si="288"/>
        <v>0</v>
      </c>
      <c r="EL23" s="1367">
        <f t="shared" si="289"/>
        <v>0</v>
      </c>
      <c r="EM23" s="1367">
        <f t="shared" si="290"/>
        <v>0</v>
      </c>
      <c r="EN23" s="1367">
        <f t="shared" si="291"/>
        <v>0</v>
      </c>
      <c r="EO23" s="1367">
        <f t="shared" si="292"/>
        <v>0</v>
      </c>
      <c r="EP23" s="1367">
        <f t="shared" si="293"/>
        <v>0</v>
      </c>
      <c r="EQ23" s="1367">
        <f t="shared" si="294"/>
        <v>0</v>
      </c>
      <c r="ER23" s="1367">
        <f t="shared" si="295"/>
        <v>0</v>
      </c>
      <c r="ES23" s="1367">
        <f t="shared" si="296"/>
        <v>0</v>
      </c>
      <c r="ET23" s="1367">
        <f t="shared" si="297"/>
        <v>0</v>
      </c>
      <c r="EU23" s="1367">
        <f t="shared" si="298"/>
        <v>0</v>
      </c>
      <c r="EV23" s="1367">
        <f t="shared" si="299"/>
        <v>0</v>
      </c>
      <c r="EW23" s="1367">
        <f t="shared" si="300"/>
        <v>0</v>
      </c>
      <c r="EX23" s="1367">
        <f t="shared" si="301"/>
        <v>0</v>
      </c>
      <c r="EY23" s="1367">
        <f t="shared" si="302"/>
        <v>0</v>
      </c>
      <c r="EZ23" s="1367">
        <f t="shared" si="303"/>
        <v>0</v>
      </c>
      <c r="FA23" s="1367">
        <f t="shared" si="304"/>
        <v>0</v>
      </c>
      <c r="FB23" s="1367">
        <f t="shared" si="305"/>
        <v>0</v>
      </c>
      <c r="FC23" s="1367">
        <f t="shared" si="306"/>
        <v>0</v>
      </c>
      <c r="FD23" s="1367">
        <f t="shared" si="307"/>
        <v>0</v>
      </c>
      <c r="FE23" s="1367">
        <f t="shared" si="308"/>
        <v>0</v>
      </c>
      <c r="FF23" s="1367">
        <f t="shared" si="309"/>
        <v>0</v>
      </c>
      <c r="FG23" s="1367">
        <f t="shared" si="310"/>
        <v>0</v>
      </c>
      <c r="FH23" s="1367">
        <f t="shared" si="311"/>
        <v>0</v>
      </c>
      <c r="FI23" s="1367">
        <f t="shared" si="312"/>
        <v>0</v>
      </c>
      <c r="FJ23" s="1367">
        <f t="shared" si="313"/>
        <v>0</v>
      </c>
      <c r="FK23" s="1367">
        <f t="shared" si="314"/>
        <v>0</v>
      </c>
      <c r="FL23" s="1367">
        <f t="shared" si="315"/>
        <v>0</v>
      </c>
      <c r="FM23" s="1367">
        <f t="shared" si="316"/>
        <v>0</v>
      </c>
      <c r="FN23" s="1367">
        <f t="shared" si="317"/>
        <v>0</v>
      </c>
      <c r="FO23" s="1367">
        <f t="shared" si="318"/>
        <v>0</v>
      </c>
      <c r="FP23" s="1367">
        <f t="shared" si="319"/>
        <v>0</v>
      </c>
      <c r="FQ23" s="1367">
        <f t="shared" si="320"/>
        <v>0</v>
      </c>
      <c r="FR23" s="1367">
        <f t="shared" si="321"/>
        <v>0</v>
      </c>
      <c r="FS23" s="1367">
        <f t="shared" si="322"/>
        <v>0</v>
      </c>
      <c r="FT23" s="1367">
        <f t="shared" si="323"/>
        <v>0</v>
      </c>
      <c r="FU23" s="1367">
        <f t="shared" si="324"/>
        <v>0</v>
      </c>
      <c r="FV23" s="1367">
        <f t="shared" si="325"/>
        <v>0</v>
      </c>
      <c r="FW23" s="1367">
        <f t="shared" si="326"/>
        <v>0</v>
      </c>
      <c r="FX23" s="1367">
        <f t="shared" si="327"/>
        <v>0</v>
      </c>
      <c r="FY23" s="1367">
        <f t="shared" si="328"/>
        <v>0</v>
      </c>
      <c r="FZ23" s="1367">
        <f t="shared" si="329"/>
        <v>0</v>
      </c>
      <c r="GA23" s="1367">
        <f t="shared" si="330"/>
        <v>0</v>
      </c>
      <c r="GB23" s="1367">
        <f t="shared" si="331"/>
        <v>0</v>
      </c>
      <c r="GC23" s="1367">
        <f t="shared" si="332"/>
        <v>0</v>
      </c>
      <c r="GD23" s="1367">
        <f t="shared" si="333"/>
        <v>0</v>
      </c>
      <c r="GE23" s="1367">
        <f t="shared" si="334"/>
        <v>0</v>
      </c>
      <c r="GF23" s="1367">
        <f t="shared" si="335"/>
        <v>0</v>
      </c>
      <c r="GG23" s="1367">
        <f t="shared" si="336"/>
        <v>0</v>
      </c>
      <c r="GH23" s="1367">
        <f t="shared" si="337"/>
        <v>0</v>
      </c>
      <c r="GI23" s="1367">
        <f t="shared" si="338"/>
        <v>0</v>
      </c>
      <c r="GJ23" s="1367">
        <f t="shared" si="339"/>
        <v>0</v>
      </c>
      <c r="GK23" s="1367">
        <f t="shared" si="340"/>
        <v>0</v>
      </c>
      <c r="GL23" s="1367">
        <f t="shared" si="341"/>
        <v>0</v>
      </c>
      <c r="GM23" s="1367">
        <f t="shared" si="342"/>
        <v>0</v>
      </c>
      <c r="GN23" s="1367">
        <f t="shared" si="343"/>
        <v>0</v>
      </c>
      <c r="GO23" s="1367">
        <f t="shared" si="344"/>
        <v>0</v>
      </c>
      <c r="GP23" s="1367">
        <f t="shared" si="345"/>
        <v>0</v>
      </c>
      <c r="GQ23" s="1367">
        <f t="shared" si="346"/>
        <v>0</v>
      </c>
      <c r="GR23" s="1367">
        <f t="shared" si="347"/>
        <v>0</v>
      </c>
      <c r="GS23" s="1367">
        <f t="shared" si="348"/>
        <v>0</v>
      </c>
      <c r="GT23" s="1367">
        <f t="shared" si="349"/>
        <v>0</v>
      </c>
      <c r="GU23" s="1367">
        <f t="shared" si="350"/>
        <v>0</v>
      </c>
      <c r="GV23" s="1367">
        <f t="shared" si="351"/>
        <v>0</v>
      </c>
      <c r="GW23" s="1367">
        <f t="shared" si="352"/>
        <v>0</v>
      </c>
      <c r="GX23" s="1367">
        <f t="shared" si="353"/>
        <v>0</v>
      </c>
      <c r="GY23" s="1367">
        <f t="shared" si="354"/>
        <v>0</v>
      </c>
      <c r="GZ23" s="1367">
        <f t="shared" si="355"/>
        <v>0</v>
      </c>
      <c r="HA23" s="1367">
        <f t="shared" si="356"/>
        <v>0</v>
      </c>
      <c r="HB23" s="1367">
        <f t="shared" si="357"/>
        <v>0</v>
      </c>
      <c r="HC23" s="1367">
        <f t="shared" si="358"/>
        <v>0</v>
      </c>
      <c r="HD23" s="1367">
        <f t="shared" si="359"/>
        <v>0</v>
      </c>
      <c r="HE23" s="1367">
        <f t="shared" si="360"/>
        <v>0</v>
      </c>
      <c r="HF23" s="1367">
        <f t="shared" si="361"/>
        <v>0</v>
      </c>
      <c r="HG23" s="1367">
        <f t="shared" si="362"/>
        <v>0</v>
      </c>
      <c r="HH23" s="1367">
        <f t="shared" si="363"/>
        <v>0</v>
      </c>
      <c r="HI23" s="1367">
        <f t="shared" si="364"/>
        <v>0</v>
      </c>
      <c r="HJ23" s="1367">
        <f t="shared" si="365"/>
        <v>0</v>
      </c>
      <c r="HK23" s="1367">
        <f t="shared" si="366"/>
        <v>0</v>
      </c>
      <c r="HL23" s="1367">
        <f t="shared" si="367"/>
        <v>0</v>
      </c>
      <c r="HM23" s="1367">
        <f t="shared" si="368"/>
        <v>0</v>
      </c>
      <c r="HN23" s="1367">
        <f t="shared" si="369"/>
        <v>0</v>
      </c>
      <c r="HO23" s="1367">
        <f t="shared" si="370"/>
        <v>0</v>
      </c>
      <c r="HP23" s="1367">
        <f t="shared" si="371"/>
        <v>0</v>
      </c>
      <c r="HQ23" s="1367">
        <f t="shared" si="372"/>
        <v>0</v>
      </c>
      <c r="HR23" s="1367">
        <f t="shared" si="373"/>
        <v>0</v>
      </c>
      <c r="HS23" s="1367">
        <f t="shared" si="374"/>
        <v>0</v>
      </c>
      <c r="HT23" s="1367">
        <f t="shared" si="375"/>
        <v>0</v>
      </c>
      <c r="HU23" s="1367">
        <f t="shared" si="376"/>
        <v>0</v>
      </c>
      <c r="HV23" s="1367">
        <f t="shared" si="377"/>
        <v>0</v>
      </c>
      <c r="HW23" s="1367">
        <f t="shared" si="378"/>
        <v>0</v>
      </c>
      <c r="HX23" s="1367">
        <f t="shared" si="379"/>
        <v>0</v>
      </c>
      <c r="HY23" s="1367">
        <f t="shared" si="380"/>
        <v>0</v>
      </c>
      <c r="HZ23" s="1367">
        <f t="shared" si="381"/>
        <v>0</v>
      </c>
      <c r="IA23" s="1367">
        <f t="shared" si="382"/>
        <v>0</v>
      </c>
      <c r="IB23" s="1367">
        <f t="shared" si="383"/>
        <v>0</v>
      </c>
      <c r="IC23" s="1367">
        <f t="shared" si="384"/>
        <v>0</v>
      </c>
      <c r="ID23" s="1367">
        <f t="shared" si="385"/>
        <v>0</v>
      </c>
      <c r="IE23" s="1367">
        <f t="shared" si="386"/>
        <v>0</v>
      </c>
      <c r="IF23" s="1367">
        <f t="shared" si="387"/>
        <v>0</v>
      </c>
      <c r="IG23" s="1367">
        <f t="shared" si="388"/>
        <v>0</v>
      </c>
      <c r="IH23" s="1367">
        <f t="shared" si="389"/>
        <v>0</v>
      </c>
      <c r="II23" s="1367">
        <f t="shared" si="390"/>
        <v>0</v>
      </c>
      <c r="IJ23" s="1367">
        <f t="shared" si="391"/>
        <v>0</v>
      </c>
      <c r="IK23" s="1367">
        <f t="shared" si="392"/>
        <v>0</v>
      </c>
    </row>
    <row r="24" spans="2:245" s="219" customFormat="1" ht="13.5" x14ac:dyDescent="0.3">
      <c r="C24" s="362">
        <f t="shared" si="396"/>
        <v>5</v>
      </c>
      <c r="D24" s="227" t="str">
        <f t="shared" si="396"/>
        <v>SIN Bank</v>
      </c>
      <c r="E24" s="233" t="str">
        <f t="shared" si="396"/>
        <v>크레인 구입 차입금(재금융)</v>
      </c>
      <c r="F24" s="237">
        <f t="shared" si="396"/>
        <v>8600000</v>
      </c>
      <c r="G24" s="230">
        <f t="shared" si="396"/>
        <v>1.47E-2</v>
      </c>
      <c r="H24" s="361">
        <f t="shared" si="396"/>
        <v>5</v>
      </c>
      <c r="I24" s="234" t="str">
        <f t="shared" si="396"/>
        <v>수시상환</v>
      </c>
      <c r="J24" s="221"/>
      <c r="K24" s="221" t="str">
        <f>K13</f>
        <v>크레인 구입 차입금(재금융)</v>
      </c>
      <c r="L24" s="227"/>
      <c r="M24" s="245">
        <f t="shared" ref="M24:AE24" si="399">L24+M13</f>
        <v>0</v>
      </c>
      <c r="N24" s="245">
        <f t="shared" si="399"/>
        <v>0</v>
      </c>
      <c r="O24" s="245">
        <f t="shared" si="399"/>
        <v>0</v>
      </c>
      <c r="P24" s="245">
        <f t="shared" si="399"/>
        <v>0</v>
      </c>
      <c r="Q24" s="245">
        <f t="shared" si="399"/>
        <v>0</v>
      </c>
      <c r="R24" s="245">
        <f t="shared" si="399"/>
        <v>0</v>
      </c>
      <c r="S24" s="245">
        <f t="shared" si="399"/>
        <v>0</v>
      </c>
      <c r="T24" s="244">
        <f t="shared" si="399"/>
        <v>0</v>
      </c>
      <c r="U24" s="244">
        <f t="shared" si="399"/>
        <v>0</v>
      </c>
      <c r="V24" s="245">
        <f t="shared" si="399"/>
        <v>0</v>
      </c>
      <c r="W24" s="245">
        <f t="shared" si="399"/>
        <v>0</v>
      </c>
      <c r="X24" s="245">
        <f t="shared" si="399"/>
        <v>0</v>
      </c>
      <c r="Y24" s="245">
        <f t="shared" si="399"/>
        <v>0</v>
      </c>
      <c r="Z24" s="245">
        <f t="shared" si="399"/>
        <v>0</v>
      </c>
      <c r="AA24" s="244">
        <f t="shared" si="399"/>
        <v>0</v>
      </c>
      <c r="AB24" s="244">
        <f t="shared" si="399"/>
        <v>0</v>
      </c>
      <c r="AC24" s="245">
        <f t="shared" si="399"/>
        <v>0</v>
      </c>
      <c r="AD24" s="245">
        <f t="shared" si="399"/>
        <v>0</v>
      </c>
      <c r="AE24" s="246">
        <f t="shared" si="399"/>
        <v>0</v>
      </c>
      <c r="AF24" s="221"/>
      <c r="AG24" s="221"/>
      <c r="AH24" s="221"/>
      <c r="AI24" s="757" t="str">
        <f>AI13</f>
        <v>크레인 구입 차입금(재금융)</v>
      </c>
      <c r="AJ24" s="758"/>
      <c r="AK24" s="758">
        <f t="shared" ref="AK24:CQ24" si="400">AJ24+AK13</f>
        <v>0</v>
      </c>
      <c r="AL24" s="758">
        <f t="shared" si="400"/>
        <v>0</v>
      </c>
      <c r="AM24" s="758">
        <f t="shared" si="400"/>
        <v>0</v>
      </c>
      <c r="AN24" s="758">
        <f t="shared" si="400"/>
        <v>0</v>
      </c>
      <c r="AO24" s="758">
        <f t="shared" si="400"/>
        <v>0</v>
      </c>
      <c r="AP24" s="758">
        <f t="shared" si="400"/>
        <v>0</v>
      </c>
      <c r="AQ24" s="758">
        <f t="shared" si="400"/>
        <v>0</v>
      </c>
      <c r="AR24" s="758">
        <f t="shared" si="400"/>
        <v>0</v>
      </c>
      <c r="AS24" s="758">
        <f t="shared" si="400"/>
        <v>0</v>
      </c>
      <c r="AT24" s="758">
        <f t="shared" si="400"/>
        <v>0</v>
      </c>
      <c r="AU24" s="758">
        <f t="shared" si="400"/>
        <v>0</v>
      </c>
      <c r="AV24" s="758">
        <f t="shared" si="400"/>
        <v>0</v>
      </c>
      <c r="AW24" s="758">
        <f t="shared" si="400"/>
        <v>0</v>
      </c>
      <c r="AX24" s="758">
        <f t="shared" si="400"/>
        <v>0</v>
      </c>
      <c r="AY24" s="758">
        <f t="shared" si="400"/>
        <v>0</v>
      </c>
      <c r="AZ24" s="758">
        <f t="shared" si="400"/>
        <v>0</v>
      </c>
      <c r="BA24" s="758">
        <f t="shared" si="400"/>
        <v>0</v>
      </c>
      <c r="BB24" s="758">
        <f t="shared" si="400"/>
        <v>0</v>
      </c>
      <c r="BC24" s="758">
        <f t="shared" si="400"/>
        <v>0</v>
      </c>
      <c r="BD24" s="758">
        <f t="shared" si="400"/>
        <v>0</v>
      </c>
      <c r="BE24" s="758">
        <f t="shared" si="400"/>
        <v>0</v>
      </c>
      <c r="BF24" s="758">
        <f t="shared" si="400"/>
        <v>0</v>
      </c>
      <c r="BG24" s="758">
        <f t="shared" si="400"/>
        <v>0</v>
      </c>
      <c r="BH24" s="758">
        <f t="shared" si="400"/>
        <v>0</v>
      </c>
      <c r="BI24" s="758">
        <f t="shared" si="400"/>
        <v>0</v>
      </c>
      <c r="BJ24" s="758">
        <f t="shared" si="400"/>
        <v>0</v>
      </c>
      <c r="BK24" s="758">
        <f t="shared" si="400"/>
        <v>0</v>
      </c>
      <c r="BL24" s="758">
        <f t="shared" si="400"/>
        <v>0</v>
      </c>
      <c r="BM24" s="758">
        <f t="shared" si="400"/>
        <v>0</v>
      </c>
      <c r="BN24" s="758">
        <f t="shared" si="400"/>
        <v>0</v>
      </c>
      <c r="BO24" s="758">
        <f t="shared" si="400"/>
        <v>0</v>
      </c>
      <c r="BP24" s="758">
        <f t="shared" si="400"/>
        <v>0</v>
      </c>
      <c r="BQ24" s="758">
        <f t="shared" si="400"/>
        <v>0</v>
      </c>
      <c r="BR24" s="758">
        <f t="shared" si="400"/>
        <v>0</v>
      </c>
      <c r="BS24" s="758">
        <f t="shared" si="400"/>
        <v>0</v>
      </c>
      <c r="BT24" s="758">
        <f t="shared" si="400"/>
        <v>0</v>
      </c>
      <c r="BU24" s="758">
        <f t="shared" si="400"/>
        <v>0</v>
      </c>
      <c r="BV24" s="758">
        <f t="shared" si="400"/>
        <v>0</v>
      </c>
      <c r="BW24" s="758">
        <f t="shared" si="400"/>
        <v>0</v>
      </c>
      <c r="BX24" s="758">
        <f t="shared" si="400"/>
        <v>0</v>
      </c>
      <c r="BY24" s="758">
        <f t="shared" si="400"/>
        <v>0</v>
      </c>
      <c r="BZ24" s="758">
        <f t="shared" si="400"/>
        <v>0</v>
      </c>
      <c r="CA24" s="758">
        <f t="shared" si="400"/>
        <v>0</v>
      </c>
      <c r="CB24" s="758">
        <f t="shared" si="400"/>
        <v>0</v>
      </c>
      <c r="CC24" s="758">
        <f t="shared" si="400"/>
        <v>0</v>
      </c>
      <c r="CD24" s="758">
        <f t="shared" si="400"/>
        <v>0</v>
      </c>
      <c r="CE24" s="758">
        <f t="shared" si="400"/>
        <v>0</v>
      </c>
      <c r="CF24" s="758">
        <f t="shared" si="400"/>
        <v>0</v>
      </c>
      <c r="CG24" s="758">
        <f t="shared" si="400"/>
        <v>0</v>
      </c>
      <c r="CH24" s="758">
        <f t="shared" si="400"/>
        <v>0</v>
      </c>
      <c r="CI24" s="758">
        <f t="shared" si="400"/>
        <v>0</v>
      </c>
      <c r="CJ24" s="758">
        <f t="shared" si="400"/>
        <v>0</v>
      </c>
      <c r="CK24" s="758">
        <f t="shared" si="400"/>
        <v>0</v>
      </c>
      <c r="CL24" s="758">
        <f t="shared" si="400"/>
        <v>0</v>
      </c>
      <c r="CM24" s="758">
        <f t="shared" si="400"/>
        <v>0</v>
      </c>
      <c r="CN24" s="758">
        <f t="shared" si="400"/>
        <v>0</v>
      </c>
      <c r="CO24" s="758">
        <f t="shared" si="400"/>
        <v>0</v>
      </c>
      <c r="CP24" s="758">
        <f t="shared" si="400"/>
        <v>0</v>
      </c>
      <c r="CQ24" s="1367">
        <f t="shared" si="400"/>
        <v>0</v>
      </c>
      <c r="CR24" s="1367">
        <f t="shared" si="243"/>
        <v>0</v>
      </c>
      <c r="CS24" s="1367">
        <f t="shared" si="244"/>
        <v>0</v>
      </c>
      <c r="CT24" s="1367">
        <f t="shared" si="245"/>
        <v>0</v>
      </c>
      <c r="CU24" s="1367">
        <f t="shared" si="246"/>
        <v>0</v>
      </c>
      <c r="CV24" s="1367">
        <f t="shared" si="247"/>
        <v>0</v>
      </c>
      <c r="CW24" s="1367">
        <f t="shared" si="248"/>
        <v>0</v>
      </c>
      <c r="CX24" s="1367">
        <f t="shared" si="249"/>
        <v>0</v>
      </c>
      <c r="CY24" s="1367">
        <f t="shared" si="250"/>
        <v>0</v>
      </c>
      <c r="CZ24" s="1367">
        <f t="shared" si="251"/>
        <v>0</v>
      </c>
      <c r="DA24" s="1367">
        <f t="shared" si="252"/>
        <v>0</v>
      </c>
      <c r="DB24" s="1367">
        <f t="shared" si="253"/>
        <v>0</v>
      </c>
      <c r="DC24" s="1367">
        <f t="shared" si="254"/>
        <v>0</v>
      </c>
      <c r="DD24" s="1367">
        <f t="shared" si="255"/>
        <v>0</v>
      </c>
      <c r="DE24" s="1367">
        <f t="shared" si="256"/>
        <v>0</v>
      </c>
      <c r="DF24" s="1367">
        <f t="shared" si="257"/>
        <v>0</v>
      </c>
      <c r="DG24" s="1367">
        <f t="shared" si="258"/>
        <v>0</v>
      </c>
      <c r="DH24" s="1367">
        <f t="shared" si="259"/>
        <v>0</v>
      </c>
      <c r="DI24" s="1367">
        <f t="shared" si="260"/>
        <v>0</v>
      </c>
      <c r="DJ24" s="1367">
        <f t="shared" si="261"/>
        <v>0</v>
      </c>
      <c r="DK24" s="1367">
        <f t="shared" si="262"/>
        <v>0</v>
      </c>
      <c r="DL24" s="1367">
        <f t="shared" si="263"/>
        <v>0</v>
      </c>
      <c r="DM24" s="1367">
        <f t="shared" si="264"/>
        <v>0</v>
      </c>
      <c r="DN24" s="1367">
        <f t="shared" si="265"/>
        <v>0</v>
      </c>
      <c r="DO24" s="1367">
        <f t="shared" si="266"/>
        <v>0</v>
      </c>
      <c r="DP24" s="1367">
        <f t="shared" si="267"/>
        <v>0</v>
      </c>
      <c r="DQ24" s="1367">
        <f t="shared" si="268"/>
        <v>0</v>
      </c>
      <c r="DR24" s="1367">
        <f t="shared" si="269"/>
        <v>0</v>
      </c>
      <c r="DS24" s="1367">
        <f t="shared" si="270"/>
        <v>0</v>
      </c>
      <c r="DT24" s="1367">
        <f t="shared" si="271"/>
        <v>0</v>
      </c>
      <c r="DU24" s="1367">
        <f t="shared" si="272"/>
        <v>0</v>
      </c>
      <c r="DV24" s="1367">
        <f t="shared" si="273"/>
        <v>0</v>
      </c>
      <c r="DW24" s="1367">
        <f t="shared" si="274"/>
        <v>0</v>
      </c>
      <c r="DX24" s="1367">
        <f t="shared" si="275"/>
        <v>0</v>
      </c>
      <c r="DY24" s="1367">
        <f t="shared" si="276"/>
        <v>0</v>
      </c>
      <c r="DZ24" s="1367">
        <f t="shared" si="277"/>
        <v>0</v>
      </c>
      <c r="EA24" s="1367">
        <f t="shared" si="278"/>
        <v>0</v>
      </c>
      <c r="EB24" s="1367">
        <f t="shared" si="279"/>
        <v>0</v>
      </c>
      <c r="EC24" s="1367">
        <f t="shared" si="280"/>
        <v>0</v>
      </c>
      <c r="ED24" s="1367">
        <f t="shared" si="281"/>
        <v>0</v>
      </c>
      <c r="EE24" s="1367">
        <f t="shared" si="282"/>
        <v>0</v>
      </c>
      <c r="EF24" s="1367">
        <f t="shared" si="283"/>
        <v>0</v>
      </c>
      <c r="EG24" s="1367">
        <f t="shared" si="284"/>
        <v>0</v>
      </c>
      <c r="EH24" s="1367">
        <f t="shared" si="285"/>
        <v>0</v>
      </c>
      <c r="EI24" s="1367">
        <f t="shared" si="286"/>
        <v>0</v>
      </c>
      <c r="EJ24" s="1367">
        <f t="shared" si="287"/>
        <v>0</v>
      </c>
      <c r="EK24" s="1367">
        <f t="shared" si="288"/>
        <v>0</v>
      </c>
      <c r="EL24" s="1367">
        <f t="shared" si="289"/>
        <v>0</v>
      </c>
      <c r="EM24" s="1367">
        <f t="shared" si="290"/>
        <v>0</v>
      </c>
      <c r="EN24" s="1367">
        <f t="shared" si="291"/>
        <v>0</v>
      </c>
      <c r="EO24" s="1367">
        <f t="shared" si="292"/>
        <v>0</v>
      </c>
      <c r="EP24" s="1367">
        <f t="shared" si="293"/>
        <v>0</v>
      </c>
      <c r="EQ24" s="1367">
        <f t="shared" si="294"/>
        <v>0</v>
      </c>
      <c r="ER24" s="1367">
        <f t="shared" si="295"/>
        <v>0</v>
      </c>
      <c r="ES24" s="1367">
        <f t="shared" si="296"/>
        <v>0</v>
      </c>
      <c r="ET24" s="1367">
        <f t="shared" si="297"/>
        <v>0</v>
      </c>
      <c r="EU24" s="1367">
        <f t="shared" si="298"/>
        <v>0</v>
      </c>
      <c r="EV24" s="1367">
        <f t="shared" si="299"/>
        <v>0</v>
      </c>
      <c r="EW24" s="1367">
        <f t="shared" si="300"/>
        <v>0</v>
      </c>
      <c r="EX24" s="1367">
        <f t="shared" si="301"/>
        <v>0</v>
      </c>
      <c r="EY24" s="1367">
        <f t="shared" si="302"/>
        <v>0</v>
      </c>
      <c r="EZ24" s="1367">
        <f t="shared" si="303"/>
        <v>0</v>
      </c>
      <c r="FA24" s="1367">
        <f t="shared" si="304"/>
        <v>0</v>
      </c>
      <c r="FB24" s="1367">
        <f t="shared" si="305"/>
        <v>0</v>
      </c>
      <c r="FC24" s="1367">
        <f t="shared" si="306"/>
        <v>0</v>
      </c>
      <c r="FD24" s="1367">
        <f t="shared" si="307"/>
        <v>0</v>
      </c>
      <c r="FE24" s="1367">
        <f t="shared" si="308"/>
        <v>0</v>
      </c>
      <c r="FF24" s="1367">
        <f t="shared" si="309"/>
        <v>0</v>
      </c>
      <c r="FG24" s="1367">
        <f t="shared" si="310"/>
        <v>0</v>
      </c>
      <c r="FH24" s="1367">
        <f t="shared" si="311"/>
        <v>0</v>
      </c>
      <c r="FI24" s="1367">
        <f t="shared" si="312"/>
        <v>0</v>
      </c>
      <c r="FJ24" s="1367">
        <f t="shared" si="313"/>
        <v>0</v>
      </c>
      <c r="FK24" s="1367">
        <f t="shared" si="314"/>
        <v>0</v>
      </c>
      <c r="FL24" s="1367">
        <f t="shared" si="315"/>
        <v>0</v>
      </c>
      <c r="FM24" s="1367">
        <f t="shared" si="316"/>
        <v>0</v>
      </c>
      <c r="FN24" s="1367">
        <f t="shared" si="317"/>
        <v>0</v>
      </c>
      <c r="FO24" s="1367">
        <f t="shared" si="318"/>
        <v>0</v>
      </c>
      <c r="FP24" s="1367">
        <f t="shared" si="319"/>
        <v>0</v>
      </c>
      <c r="FQ24" s="1367">
        <f t="shared" si="320"/>
        <v>0</v>
      </c>
      <c r="FR24" s="1367">
        <f t="shared" si="321"/>
        <v>0</v>
      </c>
      <c r="FS24" s="1367">
        <f t="shared" si="322"/>
        <v>0</v>
      </c>
      <c r="FT24" s="1367">
        <f t="shared" si="323"/>
        <v>0</v>
      </c>
      <c r="FU24" s="1367">
        <f t="shared" si="324"/>
        <v>0</v>
      </c>
      <c r="FV24" s="1367">
        <f t="shared" si="325"/>
        <v>0</v>
      </c>
      <c r="FW24" s="1367">
        <f t="shared" si="326"/>
        <v>0</v>
      </c>
      <c r="FX24" s="1367">
        <f t="shared" si="327"/>
        <v>0</v>
      </c>
      <c r="FY24" s="1367">
        <f t="shared" si="328"/>
        <v>0</v>
      </c>
      <c r="FZ24" s="1367">
        <f t="shared" si="329"/>
        <v>0</v>
      </c>
      <c r="GA24" s="1367">
        <f t="shared" si="330"/>
        <v>0</v>
      </c>
      <c r="GB24" s="1367">
        <f t="shared" si="331"/>
        <v>0</v>
      </c>
      <c r="GC24" s="1367">
        <f t="shared" si="332"/>
        <v>0</v>
      </c>
      <c r="GD24" s="1367">
        <f t="shared" si="333"/>
        <v>0</v>
      </c>
      <c r="GE24" s="1367">
        <f t="shared" si="334"/>
        <v>0</v>
      </c>
      <c r="GF24" s="1367">
        <f t="shared" si="335"/>
        <v>0</v>
      </c>
      <c r="GG24" s="1367">
        <f t="shared" si="336"/>
        <v>0</v>
      </c>
      <c r="GH24" s="1367">
        <f t="shared" si="337"/>
        <v>0</v>
      </c>
      <c r="GI24" s="1367">
        <f t="shared" si="338"/>
        <v>0</v>
      </c>
      <c r="GJ24" s="1367">
        <f t="shared" si="339"/>
        <v>0</v>
      </c>
      <c r="GK24" s="1367">
        <f t="shared" si="340"/>
        <v>0</v>
      </c>
      <c r="GL24" s="1367">
        <f t="shared" si="341"/>
        <v>0</v>
      </c>
      <c r="GM24" s="1367">
        <f t="shared" si="342"/>
        <v>0</v>
      </c>
      <c r="GN24" s="1367">
        <f t="shared" si="343"/>
        <v>0</v>
      </c>
      <c r="GO24" s="1367">
        <f t="shared" si="344"/>
        <v>0</v>
      </c>
      <c r="GP24" s="1367">
        <f t="shared" si="345"/>
        <v>0</v>
      </c>
      <c r="GQ24" s="1367">
        <f t="shared" si="346"/>
        <v>0</v>
      </c>
      <c r="GR24" s="1367">
        <f t="shared" si="347"/>
        <v>0</v>
      </c>
      <c r="GS24" s="1367">
        <f t="shared" si="348"/>
        <v>0</v>
      </c>
      <c r="GT24" s="1367">
        <f t="shared" si="349"/>
        <v>0</v>
      </c>
      <c r="GU24" s="1367">
        <f t="shared" si="350"/>
        <v>0</v>
      </c>
      <c r="GV24" s="1367">
        <f t="shared" si="351"/>
        <v>0</v>
      </c>
      <c r="GW24" s="1367">
        <f t="shared" si="352"/>
        <v>0</v>
      </c>
      <c r="GX24" s="1367">
        <f t="shared" si="353"/>
        <v>0</v>
      </c>
      <c r="GY24" s="1367">
        <f t="shared" si="354"/>
        <v>0</v>
      </c>
      <c r="GZ24" s="1367">
        <f t="shared" si="355"/>
        <v>0</v>
      </c>
      <c r="HA24" s="1367">
        <f t="shared" si="356"/>
        <v>0</v>
      </c>
      <c r="HB24" s="1367">
        <f t="shared" si="357"/>
        <v>0</v>
      </c>
      <c r="HC24" s="1367">
        <f t="shared" si="358"/>
        <v>0</v>
      </c>
      <c r="HD24" s="1367">
        <f t="shared" si="359"/>
        <v>0</v>
      </c>
      <c r="HE24" s="1367">
        <f t="shared" si="360"/>
        <v>0</v>
      </c>
      <c r="HF24" s="1367">
        <f t="shared" si="361"/>
        <v>0</v>
      </c>
      <c r="HG24" s="1367">
        <f t="shared" si="362"/>
        <v>0</v>
      </c>
      <c r="HH24" s="1367">
        <f t="shared" si="363"/>
        <v>0</v>
      </c>
      <c r="HI24" s="1367">
        <f t="shared" si="364"/>
        <v>0</v>
      </c>
      <c r="HJ24" s="1367">
        <f t="shared" si="365"/>
        <v>0</v>
      </c>
      <c r="HK24" s="1367">
        <f t="shared" si="366"/>
        <v>0</v>
      </c>
      <c r="HL24" s="1367">
        <f t="shared" si="367"/>
        <v>0</v>
      </c>
      <c r="HM24" s="1367">
        <f t="shared" si="368"/>
        <v>0</v>
      </c>
      <c r="HN24" s="1367">
        <f t="shared" si="369"/>
        <v>0</v>
      </c>
      <c r="HO24" s="1367">
        <f t="shared" si="370"/>
        <v>0</v>
      </c>
      <c r="HP24" s="1367">
        <f t="shared" si="371"/>
        <v>0</v>
      </c>
      <c r="HQ24" s="1367">
        <f t="shared" si="372"/>
        <v>0</v>
      </c>
      <c r="HR24" s="1367">
        <f t="shared" si="373"/>
        <v>0</v>
      </c>
      <c r="HS24" s="1367">
        <f t="shared" si="374"/>
        <v>0</v>
      </c>
      <c r="HT24" s="1367">
        <f t="shared" si="375"/>
        <v>0</v>
      </c>
      <c r="HU24" s="1367">
        <f t="shared" si="376"/>
        <v>0</v>
      </c>
      <c r="HV24" s="1367">
        <f t="shared" si="377"/>
        <v>0</v>
      </c>
      <c r="HW24" s="1367">
        <f t="shared" si="378"/>
        <v>0</v>
      </c>
      <c r="HX24" s="1367">
        <f t="shared" si="379"/>
        <v>0</v>
      </c>
      <c r="HY24" s="1367">
        <f t="shared" si="380"/>
        <v>0</v>
      </c>
      <c r="HZ24" s="1367">
        <f t="shared" si="381"/>
        <v>0</v>
      </c>
      <c r="IA24" s="1367">
        <f t="shared" si="382"/>
        <v>0</v>
      </c>
      <c r="IB24" s="1367">
        <f t="shared" si="383"/>
        <v>0</v>
      </c>
      <c r="IC24" s="1367">
        <f t="shared" si="384"/>
        <v>0</v>
      </c>
      <c r="ID24" s="1367">
        <f t="shared" si="385"/>
        <v>0</v>
      </c>
      <c r="IE24" s="1367">
        <f t="shared" si="386"/>
        <v>0</v>
      </c>
      <c r="IF24" s="1367">
        <f t="shared" si="387"/>
        <v>0</v>
      </c>
      <c r="IG24" s="1367">
        <f t="shared" si="388"/>
        <v>0</v>
      </c>
      <c r="IH24" s="1367">
        <f t="shared" si="389"/>
        <v>0</v>
      </c>
      <c r="II24" s="1367">
        <f t="shared" si="390"/>
        <v>0</v>
      </c>
      <c r="IJ24" s="1367">
        <f t="shared" si="391"/>
        <v>0</v>
      </c>
      <c r="IK24" s="1367">
        <f t="shared" si="392"/>
        <v>0</v>
      </c>
    </row>
    <row r="25" spans="2:245" s="219" customFormat="1" ht="13.5" x14ac:dyDescent="0.3">
      <c r="C25" s="222" t="s">
        <v>276</v>
      </c>
      <c r="D25" s="223"/>
      <c r="E25" s="224"/>
      <c r="F25" s="240">
        <f>SUM(F21:F24)</f>
        <v>127980000</v>
      </c>
      <c r="G25" s="224"/>
      <c r="H25" s="224"/>
      <c r="I25" s="225"/>
      <c r="K25" s="236" t="s">
        <v>276</v>
      </c>
      <c r="L25" s="222"/>
      <c r="M25" s="247">
        <f>SUM(M21:M24)</f>
        <v>0</v>
      </c>
      <c r="N25" s="247">
        <f t="shared" ref="N25:AE25" si="401">SUM(N21:N24)</f>
        <v>65500000</v>
      </c>
      <c r="O25" s="247">
        <f t="shared" ca="1" si="401"/>
        <v>55450000</v>
      </c>
      <c r="P25" s="247">
        <f t="shared" ca="1" si="401"/>
        <v>42400000</v>
      </c>
      <c r="Q25" s="247">
        <f t="shared" ca="1" si="401"/>
        <v>36680000</v>
      </c>
      <c r="R25" s="247">
        <f t="shared" ca="1" si="401"/>
        <v>33012000</v>
      </c>
      <c r="S25" s="247">
        <f t="shared" ca="1" si="401"/>
        <v>29344000</v>
      </c>
      <c r="T25" s="247">
        <f t="shared" ca="1" si="401"/>
        <v>25676000</v>
      </c>
      <c r="U25" s="247">
        <f t="shared" ca="1" si="401"/>
        <v>22008000</v>
      </c>
      <c r="V25" s="247">
        <f t="shared" ca="1" si="401"/>
        <v>0</v>
      </c>
      <c r="W25" s="247">
        <f t="shared" ca="1" si="401"/>
        <v>0</v>
      </c>
      <c r="X25" s="247">
        <f t="shared" ca="1" si="401"/>
        <v>0</v>
      </c>
      <c r="Y25" s="247">
        <f t="shared" ca="1" si="401"/>
        <v>0</v>
      </c>
      <c r="Z25" s="247">
        <f t="shared" ca="1" si="401"/>
        <v>0</v>
      </c>
      <c r="AA25" s="248">
        <f t="shared" ca="1" si="401"/>
        <v>0</v>
      </c>
      <c r="AB25" s="247">
        <f t="shared" ca="1" si="401"/>
        <v>0</v>
      </c>
      <c r="AC25" s="247">
        <f t="shared" ca="1" si="401"/>
        <v>0</v>
      </c>
      <c r="AD25" s="247">
        <f t="shared" ca="1" si="401"/>
        <v>0</v>
      </c>
      <c r="AE25" s="249">
        <f t="shared" ca="1" si="401"/>
        <v>0</v>
      </c>
      <c r="AI25" s="249">
        <f t="shared" ref="AI25:CQ25" si="402">SUM(AI21:AI24)</f>
        <v>0</v>
      </c>
      <c r="AJ25" s="249">
        <f t="shared" si="402"/>
        <v>0</v>
      </c>
      <c r="AK25" s="249">
        <f t="shared" si="402"/>
        <v>0</v>
      </c>
      <c r="AL25" s="249">
        <f t="shared" si="402"/>
        <v>0</v>
      </c>
      <c r="AM25" s="249">
        <f t="shared" si="402"/>
        <v>0</v>
      </c>
      <c r="AN25" s="249">
        <f t="shared" si="402"/>
        <v>0</v>
      </c>
      <c r="AO25" s="249">
        <f t="shared" si="402"/>
        <v>0</v>
      </c>
      <c r="AP25" s="249">
        <f t="shared" si="402"/>
        <v>65500000</v>
      </c>
      <c r="AQ25" s="249">
        <f t="shared" si="402"/>
        <v>65500000</v>
      </c>
      <c r="AR25" s="249">
        <f t="shared" si="402"/>
        <v>65500000</v>
      </c>
      <c r="AS25" s="249">
        <f t="shared" si="402"/>
        <v>65500000</v>
      </c>
      <c r="AT25" s="249">
        <f t="shared" si="402"/>
        <v>65500000</v>
      </c>
      <c r="AU25" s="249">
        <f t="shared" si="402"/>
        <v>65500000</v>
      </c>
      <c r="AV25" s="249">
        <f t="shared" si="402"/>
        <v>65500000</v>
      </c>
      <c r="AW25" s="249">
        <f t="shared" ca="1" si="402"/>
        <v>62000000</v>
      </c>
      <c r="AX25" s="249">
        <f t="shared" ca="1" si="402"/>
        <v>62000000</v>
      </c>
      <c r="AY25" s="249">
        <f t="shared" ca="1" si="402"/>
        <v>62000000</v>
      </c>
      <c r="AZ25" s="249">
        <f t="shared" ca="1" si="402"/>
        <v>62000000</v>
      </c>
      <c r="BA25" s="249">
        <f t="shared" ca="1" si="402"/>
        <v>55450000</v>
      </c>
      <c r="BB25" s="249">
        <f t="shared" ca="1" si="402"/>
        <v>55450000</v>
      </c>
      <c r="BC25" s="249">
        <f t="shared" ca="1" si="402"/>
        <v>55450000</v>
      </c>
      <c r="BD25" s="249">
        <f t="shared" ca="1" si="402"/>
        <v>55450000</v>
      </c>
      <c r="BE25" s="249">
        <f t="shared" ca="1" si="402"/>
        <v>55450000</v>
      </c>
      <c r="BF25" s="249">
        <f t="shared" ca="1" si="402"/>
        <v>55450000</v>
      </c>
      <c r="BG25" s="249">
        <f t="shared" ca="1" si="402"/>
        <v>55450000</v>
      </c>
      <c r="BH25" s="249">
        <f t="shared" ca="1" si="402"/>
        <v>55450000</v>
      </c>
      <c r="BI25" s="249">
        <f t="shared" ca="1" si="402"/>
        <v>48950000</v>
      </c>
      <c r="BJ25" s="249">
        <f t="shared" ca="1" si="402"/>
        <v>48950000</v>
      </c>
      <c r="BK25" s="249">
        <f t="shared" ca="1" si="402"/>
        <v>48950000</v>
      </c>
      <c r="BL25" s="249">
        <f t="shared" ca="1" si="402"/>
        <v>48950000</v>
      </c>
      <c r="BM25" s="249">
        <f t="shared" ca="1" si="402"/>
        <v>42400000</v>
      </c>
      <c r="BN25" s="249">
        <f t="shared" ca="1" si="402"/>
        <v>42400000</v>
      </c>
      <c r="BO25" s="249">
        <f t="shared" ca="1" si="402"/>
        <v>42400000</v>
      </c>
      <c r="BP25" s="249">
        <f t="shared" ca="1" si="402"/>
        <v>42400000</v>
      </c>
      <c r="BQ25" s="249">
        <f t="shared" ca="1" si="402"/>
        <v>42400000</v>
      </c>
      <c r="BR25" s="249">
        <f t="shared" ca="1" si="402"/>
        <v>42400000</v>
      </c>
      <c r="BS25" s="249">
        <f t="shared" ca="1" si="402"/>
        <v>42400000</v>
      </c>
      <c r="BT25" s="249">
        <f t="shared" ca="1" si="402"/>
        <v>42400000</v>
      </c>
      <c r="BU25" s="249">
        <f t="shared" ca="1" si="402"/>
        <v>42400000</v>
      </c>
      <c r="BV25" s="249">
        <f t="shared" ca="1" si="402"/>
        <v>42400000</v>
      </c>
      <c r="BW25" s="249">
        <f t="shared" ca="1" si="402"/>
        <v>42400000</v>
      </c>
      <c r="BX25" s="249">
        <f t="shared" ca="1" si="402"/>
        <v>42400000</v>
      </c>
      <c r="BY25" s="249">
        <f t="shared" ca="1" si="402"/>
        <v>36680000</v>
      </c>
      <c r="BZ25" s="249">
        <f t="shared" ca="1" si="402"/>
        <v>36680000</v>
      </c>
      <c r="CA25" s="249">
        <f t="shared" ca="1" si="402"/>
        <v>36680000</v>
      </c>
      <c r="CB25" s="249">
        <f t="shared" ca="1" si="402"/>
        <v>36680000</v>
      </c>
      <c r="CC25" s="249">
        <f t="shared" ca="1" si="402"/>
        <v>36680000</v>
      </c>
      <c r="CD25" s="249">
        <f t="shared" ca="1" si="402"/>
        <v>36680000</v>
      </c>
      <c r="CE25" s="249">
        <f t="shared" ca="1" si="402"/>
        <v>36680000</v>
      </c>
      <c r="CF25" s="249">
        <f t="shared" ca="1" si="402"/>
        <v>36680000</v>
      </c>
      <c r="CG25" s="249">
        <f t="shared" ca="1" si="402"/>
        <v>36680000</v>
      </c>
      <c r="CH25" s="249">
        <f t="shared" ca="1" si="402"/>
        <v>36680000</v>
      </c>
      <c r="CI25" s="249">
        <f t="shared" ca="1" si="402"/>
        <v>36680000</v>
      </c>
      <c r="CJ25" s="249">
        <f t="shared" ca="1" si="402"/>
        <v>36680000</v>
      </c>
      <c r="CK25" s="249">
        <f t="shared" ca="1" si="402"/>
        <v>33012000</v>
      </c>
      <c r="CL25" s="249">
        <f t="shared" ca="1" si="402"/>
        <v>33012000</v>
      </c>
      <c r="CM25" s="249">
        <f t="shared" ca="1" si="402"/>
        <v>33012000</v>
      </c>
      <c r="CN25" s="249">
        <f t="shared" ca="1" si="402"/>
        <v>33012000</v>
      </c>
      <c r="CO25" s="249">
        <f t="shared" ca="1" si="402"/>
        <v>33012000</v>
      </c>
      <c r="CP25" s="249">
        <f t="shared" ca="1" si="402"/>
        <v>33012000</v>
      </c>
      <c r="CQ25" s="1368">
        <f t="shared" ca="1" si="402"/>
        <v>33012000</v>
      </c>
      <c r="CR25" s="1368">
        <f t="shared" ref="CR25:FC25" ca="1" si="403">SUM(CR21:CR24)</f>
        <v>33012000</v>
      </c>
      <c r="CS25" s="1368">
        <f t="shared" ca="1" si="403"/>
        <v>33012000</v>
      </c>
      <c r="CT25" s="1368">
        <f t="shared" ca="1" si="403"/>
        <v>33012000</v>
      </c>
      <c r="CU25" s="1368">
        <f t="shared" ca="1" si="403"/>
        <v>33012000</v>
      </c>
      <c r="CV25" s="1368">
        <f t="shared" ca="1" si="403"/>
        <v>33012000</v>
      </c>
      <c r="CW25" s="1368">
        <f t="shared" ca="1" si="403"/>
        <v>29344000</v>
      </c>
      <c r="CX25" s="1368">
        <f t="shared" ca="1" si="403"/>
        <v>29344000</v>
      </c>
      <c r="CY25" s="1368">
        <f t="shared" ca="1" si="403"/>
        <v>29344000</v>
      </c>
      <c r="CZ25" s="1368">
        <f t="shared" ca="1" si="403"/>
        <v>29344000</v>
      </c>
      <c r="DA25" s="1368">
        <f t="shared" ca="1" si="403"/>
        <v>29344000</v>
      </c>
      <c r="DB25" s="1368">
        <f t="shared" ca="1" si="403"/>
        <v>29344000</v>
      </c>
      <c r="DC25" s="1368">
        <f t="shared" ca="1" si="403"/>
        <v>29344000</v>
      </c>
      <c r="DD25" s="1368">
        <f t="shared" ca="1" si="403"/>
        <v>29344000</v>
      </c>
      <c r="DE25" s="1368">
        <f t="shared" ca="1" si="403"/>
        <v>29344000</v>
      </c>
      <c r="DF25" s="1368">
        <f t="shared" ca="1" si="403"/>
        <v>29344000</v>
      </c>
      <c r="DG25" s="1368">
        <f t="shared" ca="1" si="403"/>
        <v>29344000</v>
      </c>
      <c r="DH25" s="1368">
        <f t="shared" ca="1" si="403"/>
        <v>29344000</v>
      </c>
      <c r="DI25" s="1368">
        <f t="shared" ca="1" si="403"/>
        <v>25676000</v>
      </c>
      <c r="DJ25" s="1368">
        <f t="shared" ca="1" si="403"/>
        <v>25676000</v>
      </c>
      <c r="DK25" s="1368">
        <f t="shared" ca="1" si="403"/>
        <v>25676000</v>
      </c>
      <c r="DL25" s="1368">
        <f t="shared" ca="1" si="403"/>
        <v>25676000</v>
      </c>
      <c r="DM25" s="1368">
        <f t="shared" ca="1" si="403"/>
        <v>25676000</v>
      </c>
      <c r="DN25" s="1368">
        <f t="shared" ca="1" si="403"/>
        <v>25676000</v>
      </c>
      <c r="DO25" s="1368">
        <f t="shared" ca="1" si="403"/>
        <v>25676000</v>
      </c>
      <c r="DP25" s="1368">
        <f t="shared" ca="1" si="403"/>
        <v>25676000</v>
      </c>
      <c r="DQ25" s="1368">
        <f t="shared" ca="1" si="403"/>
        <v>25676000</v>
      </c>
      <c r="DR25" s="1368">
        <f t="shared" ca="1" si="403"/>
        <v>25676000</v>
      </c>
      <c r="DS25" s="1368">
        <f t="shared" ca="1" si="403"/>
        <v>25676000</v>
      </c>
      <c r="DT25" s="1368">
        <f t="shared" ca="1" si="403"/>
        <v>25676000</v>
      </c>
      <c r="DU25" s="1368">
        <f t="shared" ca="1" si="403"/>
        <v>22008000</v>
      </c>
      <c r="DV25" s="1368">
        <f t="shared" ca="1" si="403"/>
        <v>22008000</v>
      </c>
      <c r="DW25" s="1368">
        <f t="shared" ca="1" si="403"/>
        <v>22008000</v>
      </c>
      <c r="DX25" s="1368">
        <f t="shared" ca="1" si="403"/>
        <v>22008000</v>
      </c>
      <c r="DY25" s="1368">
        <f t="shared" ca="1" si="403"/>
        <v>22008000</v>
      </c>
      <c r="DZ25" s="1368">
        <f t="shared" ca="1" si="403"/>
        <v>22008000</v>
      </c>
      <c r="EA25" s="1368">
        <f t="shared" ca="1" si="403"/>
        <v>22008000</v>
      </c>
      <c r="EB25" s="1368">
        <f t="shared" ca="1" si="403"/>
        <v>22008000</v>
      </c>
      <c r="EC25" s="1368">
        <f t="shared" ca="1" si="403"/>
        <v>22008000</v>
      </c>
      <c r="ED25" s="1368">
        <f t="shared" ca="1" si="403"/>
        <v>22008000</v>
      </c>
      <c r="EE25" s="1368">
        <f t="shared" ca="1" si="403"/>
        <v>22008000</v>
      </c>
      <c r="EF25" s="1368">
        <f t="shared" ca="1" si="403"/>
        <v>22008000</v>
      </c>
      <c r="EG25" s="1368">
        <f t="shared" ca="1" si="403"/>
        <v>0</v>
      </c>
      <c r="EH25" s="1368">
        <f t="shared" ca="1" si="403"/>
        <v>0</v>
      </c>
      <c r="EI25" s="1368">
        <f t="shared" ca="1" si="403"/>
        <v>0</v>
      </c>
      <c r="EJ25" s="1368">
        <f t="shared" ca="1" si="403"/>
        <v>0</v>
      </c>
      <c r="EK25" s="1368">
        <f t="shared" ca="1" si="403"/>
        <v>0</v>
      </c>
      <c r="EL25" s="1368">
        <f t="shared" ca="1" si="403"/>
        <v>0</v>
      </c>
      <c r="EM25" s="1368">
        <f t="shared" ca="1" si="403"/>
        <v>0</v>
      </c>
      <c r="EN25" s="1368">
        <f t="shared" ca="1" si="403"/>
        <v>0</v>
      </c>
      <c r="EO25" s="1368">
        <f t="shared" ca="1" si="403"/>
        <v>0</v>
      </c>
      <c r="EP25" s="1368">
        <f t="shared" ca="1" si="403"/>
        <v>0</v>
      </c>
      <c r="EQ25" s="1368">
        <f t="shared" ca="1" si="403"/>
        <v>0</v>
      </c>
      <c r="ER25" s="1368">
        <f t="shared" ca="1" si="403"/>
        <v>0</v>
      </c>
      <c r="ES25" s="1368">
        <f t="shared" ca="1" si="403"/>
        <v>0</v>
      </c>
      <c r="ET25" s="1368">
        <f t="shared" ca="1" si="403"/>
        <v>0</v>
      </c>
      <c r="EU25" s="1368">
        <f t="shared" ca="1" si="403"/>
        <v>0</v>
      </c>
      <c r="EV25" s="1368">
        <f t="shared" ca="1" si="403"/>
        <v>0</v>
      </c>
      <c r="EW25" s="1368">
        <f t="shared" ca="1" si="403"/>
        <v>0</v>
      </c>
      <c r="EX25" s="1368">
        <f t="shared" ca="1" si="403"/>
        <v>0</v>
      </c>
      <c r="EY25" s="1368">
        <f t="shared" ca="1" si="403"/>
        <v>0</v>
      </c>
      <c r="EZ25" s="1368">
        <f t="shared" ca="1" si="403"/>
        <v>0</v>
      </c>
      <c r="FA25" s="1368">
        <f t="shared" ca="1" si="403"/>
        <v>0</v>
      </c>
      <c r="FB25" s="1368">
        <f t="shared" ca="1" si="403"/>
        <v>0</v>
      </c>
      <c r="FC25" s="1368">
        <f t="shared" ca="1" si="403"/>
        <v>0</v>
      </c>
      <c r="FD25" s="1368">
        <f t="shared" ref="FD25:HO25" ca="1" si="404">SUM(FD21:FD24)</f>
        <v>0</v>
      </c>
      <c r="FE25" s="1368">
        <f t="shared" ca="1" si="404"/>
        <v>0</v>
      </c>
      <c r="FF25" s="1368">
        <f t="shared" ca="1" si="404"/>
        <v>0</v>
      </c>
      <c r="FG25" s="1368">
        <f t="shared" ca="1" si="404"/>
        <v>0</v>
      </c>
      <c r="FH25" s="1368">
        <f t="shared" ca="1" si="404"/>
        <v>0</v>
      </c>
      <c r="FI25" s="1368">
        <f t="shared" ca="1" si="404"/>
        <v>0</v>
      </c>
      <c r="FJ25" s="1368">
        <f t="shared" ca="1" si="404"/>
        <v>0</v>
      </c>
      <c r="FK25" s="1368">
        <f t="shared" ca="1" si="404"/>
        <v>0</v>
      </c>
      <c r="FL25" s="1368">
        <f t="shared" ca="1" si="404"/>
        <v>0</v>
      </c>
      <c r="FM25" s="1368">
        <f t="shared" ca="1" si="404"/>
        <v>0</v>
      </c>
      <c r="FN25" s="1368">
        <f t="shared" ca="1" si="404"/>
        <v>0</v>
      </c>
      <c r="FO25" s="1368">
        <f t="shared" ca="1" si="404"/>
        <v>0</v>
      </c>
      <c r="FP25" s="1368">
        <f t="shared" ca="1" si="404"/>
        <v>0</v>
      </c>
      <c r="FQ25" s="1368">
        <f t="shared" ca="1" si="404"/>
        <v>0</v>
      </c>
      <c r="FR25" s="1368">
        <f t="shared" ca="1" si="404"/>
        <v>0</v>
      </c>
      <c r="FS25" s="1368">
        <f t="shared" ca="1" si="404"/>
        <v>0</v>
      </c>
      <c r="FT25" s="1368">
        <f t="shared" ca="1" si="404"/>
        <v>0</v>
      </c>
      <c r="FU25" s="1368">
        <f t="shared" ca="1" si="404"/>
        <v>0</v>
      </c>
      <c r="FV25" s="1368">
        <f t="shared" ca="1" si="404"/>
        <v>0</v>
      </c>
      <c r="FW25" s="1368">
        <f t="shared" ca="1" si="404"/>
        <v>0</v>
      </c>
      <c r="FX25" s="1368">
        <f t="shared" ca="1" si="404"/>
        <v>0</v>
      </c>
      <c r="FY25" s="1368">
        <f t="shared" ca="1" si="404"/>
        <v>0</v>
      </c>
      <c r="FZ25" s="1368">
        <f t="shared" ca="1" si="404"/>
        <v>0</v>
      </c>
      <c r="GA25" s="1368">
        <f t="shared" ca="1" si="404"/>
        <v>0</v>
      </c>
      <c r="GB25" s="1368">
        <f t="shared" ca="1" si="404"/>
        <v>0</v>
      </c>
      <c r="GC25" s="1368">
        <f t="shared" ca="1" si="404"/>
        <v>0</v>
      </c>
      <c r="GD25" s="1368">
        <f t="shared" ca="1" si="404"/>
        <v>0</v>
      </c>
      <c r="GE25" s="1368">
        <f t="shared" ca="1" si="404"/>
        <v>0</v>
      </c>
      <c r="GF25" s="1368">
        <f t="shared" ca="1" si="404"/>
        <v>0</v>
      </c>
      <c r="GG25" s="1368">
        <f t="shared" ca="1" si="404"/>
        <v>0</v>
      </c>
      <c r="GH25" s="1368">
        <f t="shared" ca="1" si="404"/>
        <v>0</v>
      </c>
      <c r="GI25" s="1368">
        <f t="shared" ca="1" si="404"/>
        <v>0</v>
      </c>
      <c r="GJ25" s="1368">
        <f t="shared" ca="1" si="404"/>
        <v>0</v>
      </c>
      <c r="GK25" s="1368">
        <f t="shared" ca="1" si="404"/>
        <v>0</v>
      </c>
      <c r="GL25" s="1368">
        <f t="shared" ca="1" si="404"/>
        <v>0</v>
      </c>
      <c r="GM25" s="1368">
        <f t="shared" ca="1" si="404"/>
        <v>0</v>
      </c>
      <c r="GN25" s="1368">
        <f t="shared" ca="1" si="404"/>
        <v>0</v>
      </c>
      <c r="GO25" s="1368">
        <f t="shared" ca="1" si="404"/>
        <v>0</v>
      </c>
      <c r="GP25" s="1368">
        <f t="shared" ca="1" si="404"/>
        <v>0</v>
      </c>
      <c r="GQ25" s="1368">
        <f t="shared" ca="1" si="404"/>
        <v>0</v>
      </c>
      <c r="GR25" s="1368">
        <f t="shared" ca="1" si="404"/>
        <v>0</v>
      </c>
      <c r="GS25" s="1368">
        <f t="shared" ca="1" si="404"/>
        <v>0</v>
      </c>
      <c r="GT25" s="1368">
        <f t="shared" ca="1" si="404"/>
        <v>0</v>
      </c>
      <c r="GU25" s="1368">
        <f t="shared" ca="1" si="404"/>
        <v>0</v>
      </c>
      <c r="GV25" s="1368">
        <f t="shared" ca="1" si="404"/>
        <v>0</v>
      </c>
      <c r="GW25" s="1368">
        <f t="shared" ca="1" si="404"/>
        <v>0</v>
      </c>
      <c r="GX25" s="1368">
        <f t="shared" ca="1" si="404"/>
        <v>0</v>
      </c>
      <c r="GY25" s="1368">
        <f t="shared" ca="1" si="404"/>
        <v>0</v>
      </c>
      <c r="GZ25" s="1368">
        <f t="shared" ca="1" si="404"/>
        <v>0</v>
      </c>
      <c r="HA25" s="1368">
        <f t="shared" ca="1" si="404"/>
        <v>0</v>
      </c>
      <c r="HB25" s="1368">
        <f t="shared" ca="1" si="404"/>
        <v>0</v>
      </c>
      <c r="HC25" s="1368">
        <f t="shared" ca="1" si="404"/>
        <v>0</v>
      </c>
      <c r="HD25" s="1368">
        <f t="shared" ca="1" si="404"/>
        <v>0</v>
      </c>
      <c r="HE25" s="1368">
        <f t="shared" ca="1" si="404"/>
        <v>0</v>
      </c>
      <c r="HF25" s="1368">
        <f t="shared" ca="1" si="404"/>
        <v>0</v>
      </c>
      <c r="HG25" s="1368">
        <f t="shared" ca="1" si="404"/>
        <v>0</v>
      </c>
      <c r="HH25" s="1368">
        <f t="shared" ca="1" si="404"/>
        <v>0</v>
      </c>
      <c r="HI25" s="1368">
        <f t="shared" ca="1" si="404"/>
        <v>0</v>
      </c>
      <c r="HJ25" s="1368">
        <f t="shared" ca="1" si="404"/>
        <v>0</v>
      </c>
      <c r="HK25" s="1368">
        <f t="shared" ca="1" si="404"/>
        <v>0</v>
      </c>
      <c r="HL25" s="1368">
        <f t="shared" ca="1" si="404"/>
        <v>0</v>
      </c>
      <c r="HM25" s="1368">
        <f t="shared" ca="1" si="404"/>
        <v>0</v>
      </c>
      <c r="HN25" s="1368">
        <f t="shared" ca="1" si="404"/>
        <v>0</v>
      </c>
      <c r="HO25" s="1368">
        <f t="shared" ca="1" si="404"/>
        <v>0</v>
      </c>
      <c r="HP25" s="1368">
        <f t="shared" ref="HP25:IK25" ca="1" si="405">SUM(HP21:HP24)</f>
        <v>0</v>
      </c>
      <c r="HQ25" s="1368">
        <f t="shared" ca="1" si="405"/>
        <v>0</v>
      </c>
      <c r="HR25" s="1368">
        <f t="shared" ca="1" si="405"/>
        <v>0</v>
      </c>
      <c r="HS25" s="1368">
        <f t="shared" ca="1" si="405"/>
        <v>0</v>
      </c>
      <c r="HT25" s="1368">
        <f t="shared" ca="1" si="405"/>
        <v>0</v>
      </c>
      <c r="HU25" s="1368">
        <f t="shared" ca="1" si="405"/>
        <v>0</v>
      </c>
      <c r="HV25" s="1368">
        <f t="shared" ca="1" si="405"/>
        <v>0</v>
      </c>
      <c r="HW25" s="1368">
        <f t="shared" ca="1" si="405"/>
        <v>0</v>
      </c>
      <c r="HX25" s="1368">
        <f t="shared" ca="1" si="405"/>
        <v>0</v>
      </c>
      <c r="HY25" s="1368">
        <f t="shared" ca="1" si="405"/>
        <v>0</v>
      </c>
      <c r="HZ25" s="1368">
        <f t="shared" ca="1" si="405"/>
        <v>0</v>
      </c>
      <c r="IA25" s="1368">
        <f t="shared" ca="1" si="405"/>
        <v>0</v>
      </c>
      <c r="IB25" s="1368">
        <f t="shared" ca="1" si="405"/>
        <v>0</v>
      </c>
      <c r="IC25" s="1368">
        <f t="shared" ca="1" si="405"/>
        <v>0</v>
      </c>
      <c r="ID25" s="1368">
        <f t="shared" ca="1" si="405"/>
        <v>0</v>
      </c>
      <c r="IE25" s="1368">
        <f t="shared" ca="1" si="405"/>
        <v>0</v>
      </c>
      <c r="IF25" s="1368">
        <f t="shared" ca="1" si="405"/>
        <v>0</v>
      </c>
      <c r="IG25" s="1368">
        <f t="shared" ca="1" si="405"/>
        <v>0</v>
      </c>
      <c r="IH25" s="1368">
        <f t="shared" ca="1" si="405"/>
        <v>0</v>
      </c>
      <c r="II25" s="1368">
        <f t="shared" ca="1" si="405"/>
        <v>0</v>
      </c>
      <c r="IJ25" s="1368">
        <f t="shared" ca="1" si="405"/>
        <v>0</v>
      </c>
      <c r="IK25" s="1368">
        <f t="shared" ca="1" si="405"/>
        <v>0</v>
      </c>
    </row>
    <row r="26" spans="2:245" s="219" customFormat="1" ht="13.5" x14ac:dyDescent="0.3"/>
    <row r="27" spans="2:245" s="219" customFormat="1" ht="13.5" x14ac:dyDescent="0.3"/>
    <row r="28" spans="2:245" s="219" customFormat="1" x14ac:dyDescent="0.3">
      <c r="B28" s="42" t="s">
        <v>179</v>
      </c>
      <c r="C28" s="41" t="s">
        <v>370</v>
      </c>
      <c r="K28" s="217" t="s">
        <v>270</v>
      </c>
      <c r="L28" s="58"/>
      <c r="M28" s="58"/>
      <c r="N28" s="29">
        <v>1</v>
      </c>
      <c r="O28" s="29">
        <v>2</v>
      </c>
      <c r="P28" s="29">
        <v>3</v>
      </c>
      <c r="Q28" s="29">
        <v>4</v>
      </c>
      <c r="R28" s="29">
        <v>5</v>
      </c>
      <c r="S28" s="29">
        <v>6</v>
      </c>
      <c r="T28" s="29">
        <v>7</v>
      </c>
      <c r="U28" s="29">
        <v>8</v>
      </c>
      <c r="V28" s="29">
        <v>9</v>
      </c>
      <c r="W28" s="29">
        <v>10</v>
      </c>
      <c r="X28" s="29">
        <v>11</v>
      </c>
      <c r="Y28" s="29">
        <v>12</v>
      </c>
      <c r="Z28" s="29">
        <v>13</v>
      </c>
      <c r="AA28" s="29">
        <v>14</v>
      </c>
      <c r="AB28" s="29">
        <v>15</v>
      </c>
      <c r="AC28" s="29">
        <v>16</v>
      </c>
      <c r="AD28" s="29">
        <v>17</v>
      </c>
      <c r="AE28" s="29">
        <v>18</v>
      </c>
      <c r="AI28" s="1413" t="str">
        <f>+C28</f>
        <v>이자 발생 스케쥴(PL)</v>
      </c>
      <c r="AJ28" s="1257"/>
      <c r="AK28" s="1257">
        <f t="shared" ref="AK28:CV28" si="406">VALUE(YEAR(AK30))</f>
        <v>2020</v>
      </c>
      <c r="AL28" s="1257">
        <f t="shared" si="406"/>
        <v>2020</v>
      </c>
      <c r="AM28" s="1257">
        <f t="shared" si="406"/>
        <v>2020</v>
      </c>
      <c r="AN28" s="1257">
        <f t="shared" si="406"/>
        <v>2020</v>
      </c>
      <c r="AO28" s="1257">
        <f t="shared" si="406"/>
        <v>2020</v>
      </c>
      <c r="AP28" s="1257">
        <f t="shared" si="406"/>
        <v>2020</v>
      </c>
      <c r="AQ28" s="1257">
        <f t="shared" si="406"/>
        <v>2020</v>
      </c>
      <c r="AR28" s="1257">
        <f t="shared" si="406"/>
        <v>2020</v>
      </c>
      <c r="AS28" s="1257">
        <f t="shared" si="406"/>
        <v>2020</v>
      </c>
      <c r="AT28" s="1257">
        <f t="shared" si="406"/>
        <v>2020</v>
      </c>
      <c r="AU28" s="1257">
        <f t="shared" si="406"/>
        <v>2020</v>
      </c>
      <c r="AV28" s="1257">
        <f t="shared" si="406"/>
        <v>2020</v>
      </c>
      <c r="AW28" s="1260">
        <f t="shared" si="406"/>
        <v>2021</v>
      </c>
      <c r="AX28" s="1260">
        <f t="shared" si="406"/>
        <v>2021</v>
      </c>
      <c r="AY28" s="1260">
        <f t="shared" si="406"/>
        <v>2021</v>
      </c>
      <c r="AZ28" s="1260">
        <f t="shared" si="406"/>
        <v>2021</v>
      </c>
      <c r="BA28" s="1260">
        <f t="shared" si="406"/>
        <v>2021</v>
      </c>
      <c r="BB28" s="1260">
        <f t="shared" si="406"/>
        <v>2021</v>
      </c>
      <c r="BC28" s="1260">
        <f t="shared" si="406"/>
        <v>2021</v>
      </c>
      <c r="BD28" s="1260">
        <f t="shared" si="406"/>
        <v>2021</v>
      </c>
      <c r="BE28" s="1260">
        <f t="shared" si="406"/>
        <v>2021</v>
      </c>
      <c r="BF28" s="1260">
        <f t="shared" si="406"/>
        <v>2021</v>
      </c>
      <c r="BG28" s="1260">
        <f t="shared" si="406"/>
        <v>2021</v>
      </c>
      <c r="BH28" s="1260">
        <f t="shared" si="406"/>
        <v>2021</v>
      </c>
      <c r="BI28" s="1257">
        <f t="shared" si="406"/>
        <v>2022</v>
      </c>
      <c r="BJ28" s="1257">
        <f t="shared" si="406"/>
        <v>2022</v>
      </c>
      <c r="BK28" s="1257">
        <f t="shared" si="406"/>
        <v>2022</v>
      </c>
      <c r="BL28" s="1257">
        <f t="shared" si="406"/>
        <v>2022</v>
      </c>
      <c r="BM28" s="1257">
        <f t="shared" si="406"/>
        <v>2022</v>
      </c>
      <c r="BN28" s="1257">
        <f t="shared" si="406"/>
        <v>2022</v>
      </c>
      <c r="BO28" s="1257">
        <f t="shared" si="406"/>
        <v>2022</v>
      </c>
      <c r="BP28" s="1257">
        <f t="shared" si="406"/>
        <v>2022</v>
      </c>
      <c r="BQ28" s="1257">
        <f t="shared" si="406"/>
        <v>2022</v>
      </c>
      <c r="BR28" s="1257">
        <f t="shared" si="406"/>
        <v>2022</v>
      </c>
      <c r="BS28" s="1257">
        <f t="shared" si="406"/>
        <v>2022</v>
      </c>
      <c r="BT28" s="1257">
        <f t="shared" si="406"/>
        <v>2022</v>
      </c>
      <c r="BU28" s="1260">
        <f t="shared" si="406"/>
        <v>2023</v>
      </c>
      <c r="BV28" s="1260">
        <f t="shared" si="406"/>
        <v>2023</v>
      </c>
      <c r="BW28" s="1260">
        <f t="shared" si="406"/>
        <v>2023</v>
      </c>
      <c r="BX28" s="1260">
        <f t="shared" si="406"/>
        <v>2023</v>
      </c>
      <c r="BY28" s="1260">
        <f t="shared" si="406"/>
        <v>2023</v>
      </c>
      <c r="BZ28" s="1260">
        <f t="shared" si="406"/>
        <v>2023</v>
      </c>
      <c r="CA28" s="1260">
        <f t="shared" si="406"/>
        <v>2023</v>
      </c>
      <c r="CB28" s="1260">
        <f t="shared" si="406"/>
        <v>2023</v>
      </c>
      <c r="CC28" s="1260">
        <f t="shared" si="406"/>
        <v>2023</v>
      </c>
      <c r="CD28" s="1260">
        <f t="shared" si="406"/>
        <v>2023</v>
      </c>
      <c r="CE28" s="1260">
        <f t="shared" si="406"/>
        <v>2023</v>
      </c>
      <c r="CF28" s="1260">
        <f t="shared" si="406"/>
        <v>2023</v>
      </c>
      <c r="CG28" s="1257">
        <f t="shared" si="406"/>
        <v>2024</v>
      </c>
      <c r="CH28" s="1257">
        <f t="shared" si="406"/>
        <v>2024</v>
      </c>
      <c r="CI28" s="1257">
        <f t="shared" si="406"/>
        <v>2024</v>
      </c>
      <c r="CJ28" s="1257">
        <f t="shared" si="406"/>
        <v>2024</v>
      </c>
      <c r="CK28" s="1257">
        <f t="shared" si="406"/>
        <v>2024</v>
      </c>
      <c r="CL28" s="1257">
        <f t="shared" si="406"/>
        <v>2024</v>
      </c>
      <c r="CM28" s="1257">
        <f t="shared" si="406"/>
        <v>2024</v>
      </c>
      <c r="CN28" s="1257">
        <f t="shared" si="406"/>
        <v>2024</v>
      </c>
      <c r="CO28" s="1257">
        <f t="shared" si="406"/>
        <v>2024</v>
      </c>
      <c r="CP28" s="1257">
        <f t="shared" si="406"/>
        <v>2024</v>
      </c>
      <c r="CQ28" s="1257">
        <f t="shared" si="406"/>
        <v>2024</v>
      </c>
      <c r="CR28" s="1257">
        <f t="shared" si="406"/>
        <v>2024</v>
      </c>
      <c r="CS28" s="1260">
        <f t="shared" si="406"/>
        <v>2025</v>
      </c>
      <c r="CT28" s="1260">
        <f t="shared" si="406"/>
        <v>2025</v>
      </c>
      <c r="CU28" s="1260">
        <f t="shared" si="406"/>
        <v>2025</v>
      </c>
      <c r="CV28" s="1260">
        <f t="shared" si="406"/>
        <v>2025</v>
      </c>
      <c r="CW28" s="1260">
        <f t="shared" ref="CW28:FH28" si="407">VALUE(YEAR(CW30))</f>
        <v>2025</v>
      </c>
      <c r="CX28" s="1260">
        <f t="shared" si="407"/>
        <v>2025</v>
      </c>
      <c r="CY28" s="1260">
        <f t="shared" si="407"/>
        <v>2025</v>
      </c>
      <c r="CZ28" s="1260">
        <f t="shared" si="407"/>
        <v>2025</v>
      </c>
      <c r="DA28" s="1260">
        <f t="shared" si="407"/>
        <v>2025</v>
      </c>
      <c r="DB28" s="1260">
        <f t="shared" si="407"/>
        <v>2025</v>
      </c>
      <c r="DC28" s="1260">
        <f t="shared" si="407"/>
        <v>2025</v>
      </c>
      <c r="DD28" s="1260">
        <f t="shared" si="407"/>
        <v>2025</v>
      </c>
      <c r="DE28" s="1257">
        <f t="shared" si="407"/>
        <v>2026</v>
      </c>
      <c r="DF28" s="1257">
        <f t="shared" si="407"/>
        <v>2026</v>
      </c>
      <c r="DG28" s="1257">
        <f t="shared" si="407"/>
        <v>2026</v>
      </c>
      <c r="DH28" s="1257">
        <f t="shared" si="407"/>
        <v>2026</v>
      </c>
      <c r="DI28" s="1257">
        <f t="shared" si="407"/>
        <v>2026</v>
      </c>
      <c r="DJ28" s="1257">
        <f t="shared" si="407"/>
        <v>2026</v>
      </c>
      <c r="DK28" s="1257">
        <f t="shared" si="407"/>
        <v>2026</v>
      </c>
      <c r="DL28" s="1257">
        <f t="shared" si="407"/>
        <v>2026</v>
      </c>
      <c r="DM28" s="1257">
        <f t="shared" si="407"/>
        <v>2026</v>
      </c>
      <c r="DN28" s="1257">
        <f t="shared" si="407"/>
        <v>2026</v>
      </c>
      <c r="DO28" s="1257">
        <f t="shared" si="407"/>
        <v>2026</v>
      </c>
      <c r="DP28" s="1257">
        <f t="shared" si="407"/>
        <v>2026</v>
      </c>
      <c r="DQ28" s="1260">
        <f t="shared" si="407"/>
        <v>2027</v>
      </c>
      <c r="DR28" s="1260">
        <f t="shared" si="407"/>
        <v>2027</v>
      </c>
      <c r="DS28" s="1260">
        <f t="shared" si="407"/>
        <v>2027</v>
      </c>
      <c r="DT28" s="1260">
        <f t="shared" si="407"/>
        <v>2027</v>
      </c>
      <c r="DU28" s="1260">
        <f t="shared" si="407"/>
        <v>2027</v>
      </c>
      <c r="DV28" s="1260">
        <f t="shared" si="407"/>
        <v>2027</v>
      </c>
      <c r="DW28" s="1260">
        <f t="shared" si="407"/>
        <v>2027</v>
      </c>
      <c r="DX28" s="1260">
        <f t="shared" si="407"/>
        <v>2027</v>
      </c>
      <c r="DY28" s="1260">
        <f t="shared" si="407"/>
        <v>2027</v>
      </c>
      <c r="DZ28" s="1260">
        <f t="shared" si="407"/>
        <v>2027</v>
      </c>
      <c r="EA28" s="1260">
        <f t="shared" si="407"/>
        <v>2027</v>
      </c>
      <c r="EB28" s="1260">
        <f t="shared" si="407"/>
        <v>2027</v>
      </c>
      <c r="EC28" s="1257">
        <f t="shared" si="407"/>
        <v>2028</v>
      </c>
      <c r="ED28" s="1257">
        <f t="shared" si="407"/>
        <v>2028</v>
      </c>
      <c r="EE28" s="1257">
        <f t="shared" si="407"/>
        <v>2028</v>
      </c>
      <c r="EF28" s="1257">
        <f t="shared" si="407"/>
        <v>2028</v>
      </c>
      <c r="EG28" s="1257">
        <f t="shared" si="407"/>
        <v>2028</v>
      </c>
      <c r="EH28" s="1257">
        <f t="shared" si="407"/>
        <v>2028</v>
      </c>
      <c r="EI28" s="1257">
        <f t="shared" si="407"/>
        <v>2028</v>
      </c>
      <c r="EJ28" s="1257">
        <f t="shared" si="407"/>
        <v>2028</v>
      </c>
      <c r="EK28" s="1257">
        <f t="shared" si="407"/>
        <v>2028</v>
      </c>
      <c r="EL28" s="1257">
        <f t="shared" si="407"/>
        <v>2028</v>
      </c>
      <c r="EM28" s="1257">
        <f t="shared" si="407"/>
        <v>2028</v>
      </c>
      <c r="EN28" s="1257">
        <f t="shared" si="407"/>
        <v>2028</v>
      </c>
      <c r="EO28" s="1260">
        <f t="shared" si="407"/>
        <v>2029</v>
      </c>
      <c r="EP28" s="1260">
        <f t="shared" si="407"/>
        <v>2029</v>
      </c>
      <c r="EQ28" s="1260">
        <f t="shared" si="407"/>
        <v>2029</v>
      </c>
      <c r="ER28" s="1260">
        <f t="shared" si="407"/>
        <v>2029</v>
      </c>
      <c r="ES28" s="1260">
        <f t="shared" si="407"/>
        <v>2029</v>
      </c>
      <c r="ET28" s="1260">
        <f t="shared" si="407"/>
        <v>2029</v>
      </c>
      <c r="EU28" s="1260">
        <f t="shared" si="407"/>
        <v>2029</v>
      </c>
      <c r="EV28" s="1260">
        <f t="shared" si="407"/>
        <v>2029</v>
      </c>
      <c r="EW28" s="1260">
        <f t="shared" si="407"/>
        <v>2029</v>
      </c>
      <c r="EX28" s="1260">
        <f t="shared" si="407"/>
        <v>2029</v>
      </c>
      <c r="EY28" s="1260">
        <f t="shared" si="407"/>
        <v>2029</v>
      </c>
      <c r="EZ28" s="1260">
        <f t="shared" si="407"/>
        <v>2029</v>
      </c>
      <c r="FA28" s="1257">
        <f t="shared" si="407"/>
        <v>2030</v>
      </c>
      <c r="FB28" s="1257">
        <f t="shared" si="407"/>
        <v>2030</v>
      </c>
      <c r="FC28" s="1257">
        <f t="shared" si="407"/>
        <v>2030</v>
      </c>
      <c r="FD28" s="1257">
        <f t="shared" si="407"/>
        <v>2030</v>
      </c>
      <c r="FE28" s="1257">
        <f t="shared" si="407"/>
        <v>2030</v>
      </c>
      <c r="FF28" s="1257">
        <f t="shared" si="407"/>
        <v>2030</v>
      </c>
      <c r="FG28" s="1257">
        <f t="shared" si="407"/>
        <v>2030</v>
      </c>
      <c r="FH28" s="1257">
        <f t="shared" si="407"/>
        <v>2030</v>
      </c>
      <c r="FI28" s="1257">
        <f t="shared" ref="FI28:HT28" si="408">VALUE(YEAR(FI30))</f>
        <v>2030</v>
      </c>
      <c r="FJ28" s="1257">
        <f t="shared" si="408"/>
        <v>2030</v>
      </c>
      <c r="FK28" s="1257">
        <f t="shared" si="408"/>
        <v>2030</v>
      </c>
      <c r="FL28" s="1257">
        <f t="shared" si="408"/>
        <v>2030</v>
      </c>
      <c r="FM28" s="1260">
        <f t="shared" si="408"/>
        <v>2031</v>
      </c>
      <c r="FN28" s="1260">
        <f t="shared" si="408"/>
        <v>2031</v>
      </c>
      <c r="FO28" s="1260">
        <f t="shared" si="408"/>
        <v>2031</v>
      </c>
      <c r="FP28" s="1260">
        <f t="shared" si="408"/>
        <v>2031</v>
      </c>
      <c r="FQ28" s="1260">
        <f t="shared" si="408"/>
        <v>2031</v>
      </c>
      <c r="FR28" s="1260">
        <f t="shared" si="408"/>
        <v>2031</v>
      </c>
      <c r="FS28" s="1260">
        <f t="shared" si="408"/>
        <v>2031</v>
      </c>
      <c r="FT28" s="1260">
        <f t="shared" si="408"/>
        <v>2031</v>
      </c>
      <c r="FU28" s="1260">
        <f t="shared" si="408"/>
        <v>2031</v>
      </c>
      <c r="FV28" s="1260">
        <f t="shared" si="408"/>
        <v>2031</v>
      </c>
      <c r="FW28" s="1260">
        <f t="shared" si="408"/>
        <v>2031</v>
      </c>
      <c r="FX28" s="1260">
        <f t="shared" si="408"/>
        <v>2031</v>
      </c>
      <c r="FY28" s="1257">
        <f t="shared" si="408"/>
        <v>2032</v>
      </c>
      <c r="FZ28" s="1257">
        <f t="shared" si="408"/>
        <v>2032</v>
      </c>
      <c r="GA28" s="1257">
        <f t="shared" si="408"/>
        <v>2032</v>
      </c>
      <c r="GB28" s="1257">
        <f t="shared" si="408"/>
        <v>2032</v>
      </c>
      <c r="GC28" s="1257">
        <f t="shared" si="408"/>
        <v>2032</v>
      </c>
      <c r="GD28" s="1257">
        <f t="shared" si="408"/>
        <v>2032</v>
      </c>
      <c r="GE28" s="1257">
        <f t="shared" si="408"/>
        <v>2032</v>
      </c>
      <c r="GF28" s="1257">
        <f t="shared" si="408"/>
        <v>2032</v>
      </c>
      <c r="GG28" s="1257">
        <f t="shared" si="408"/>
        <v>2032</v>
      </c>
      <c r="GH28" s="1257">
        <f t="shared" si="408"/>
        <v>2032</v>
      </c>
      <c r="GI28" s="1257">
        <f t="shared" si="408"/>
        <v>2032</v>
      </c>
      <c r="GJ28" s="1257">
        <f t="shared" si="408"/>
        <v>2032</v>
      </c>
      <c r="GK28" s="1260">
        <f t="shared" si="408"/>
        <v>2033</v>
      </c>
      <c r="GL28" s="1260">
        <f t="shared" si="408"/>
        <v>2033</v>
      </c>
      <c r="GM28" s="1260">
        <f t="shared" si="408"/>
        <v>2033</v>
      </c>
      <c r="GN28" s="1260">
        <f t="shared" si="408"/>
        <v>2033</v>
      </c>
      <c r="GO28" s="1260">
        <f t="shared" si="408"/>
        <v>2033</v>
      </c>
      <c r="GP28" s="1260">
        <f t="shared" si="408"/>
        <v>2033</v>
      </c>
      <c r="GQ28" s="1260">
        <f t="shared" si="408"/>
        <v>2033</v>
      </c>
      <c r="GR28" s="1260">
        <f t="shared" si="408"/>
        <v>2033</v>
      </c>
      <c r="GS28" s="1260">
        <f t="shared" si="408"/>
        <v>2033</v>
      </c>
      <c r="GT28" s="1260">
        <f t="shared" si="408"/>
        <v>2033</v>
      </c>
      <c r="GU28" s="1260">
        <f t="shared" si="408"/>
        <v>2033</v>
      </c>
      <c r="GV28" s="1260">
        <f t="shared" si="408"/>
        <v>2033</v>
      </c>
      <c r="GW28" s="1257">
        <f t="shared" si="408"/>
        <v>2034</v>
      </c>
      <c r="GX28" s="1257">
        <f t="shared" si="408"/>
        <v>2034</v>
      </c>
      <c r="GY28" s="1257">
        <f t="shared" si="408"/>
        <v>2034</v>
      </c>
      <c r="GZ28" s="1257">
        <f t="shared" si="408"/>
        <v>2034</v>
      </c>
      <c r="HA28" s="1257">
        <f t="shared" si="408"/>
        <v>2034</v>
      </c>
      <c r="HB28" s="1257">
        <f t="shared" si="408"/>
        <v>2034</v>
      </c>
      <c r="HC28" s="1257">
        <f t="shared" si="408"/>
        <v>2034</v>
      </c>
      <c r="HD28" s="1257">
        <f t="shared" si="408"/>
        <v>2034</v>
      </c>
      <c r="HE28" s="1257">
        <f t="shared" si="408"/>
        <v>2034</v>
      </c>
      <c r="HF28" s="1257">
        <f t="shared" si="408"/>
        <v>2034</v>
      </c>
      <c r="HG28" s="1257">
        <f t="shared" si="408"/>
        <v>2034</v>
      </c>
      <c r="HH28" s="1257">
        <f t="shared" si="408"/>
        <v>2034</v>
      </c>
      <c r="HI28" s="1260">
        <f t="shared" si="408"/>
        <v>2035</v>
      </c>
      <c r="HJ28" s="1260">
        <f t="shared" si="408"/>
        <v>2035</v>
      </c>
      <c r="HK28" s="1260">
        <f t="shared" si="408"/>
        <v>2035</v>
      </c>
      <c r="HL28" s="1260">
        <f t="shared" si="408"/>
        <v>2035</v>
      </c>
      <c r="HM28" s="1260">
        <f t="shared" si="408"/>
        <v>2035</v>
      </c>
      <c r="HN28" s="1260">
        <f t="shared" si="408"/>
        <v>2035</v>
      </c>
      <c r="HO28" s="1260">
        <f t="shared" si="408"/>
        <v>2035</v>
      </c>
      <c r="HP28" s="1260">
        <f t="shared" si="408"/>
        <v>2035</v>
      </c>
      <c r="HQ28" s="1260">
        <f t="shared" si="408"/>
        <v>2035</v>
      </c>
      <c r="HR28" s="1260">
        <f t="shared" si="408"/>
        <v>2035</v>
      </c>
      <c r="HS28" s="1260">
        <f t="shared" si="408"/>
        <v>2035</v>
      </c>
      <c r="HT28" s="1260">
        <f t="shared" si="408"/>
        <v>2035</v>
      </c>
      <c r="HU28" s="1257">
        <f t="shared" ref="HU28:IK28" si="409">VALUE(YEAR(HU30))</f>
        <v>2036</v>
      </c>
      <c r="HV28" s="1257">
        <f t="shared" si="409"/>
        <v>2036</v>
      </c>
      <c r="HW28" s="1257">
        <f t="shared" si="409"/>
        <v>2036</v>
      </c>
      <c r="HX28" s="1257">
        <f t="shared" si="409"/>
        <v>2036</v>
      </c>
      <c r="HY28" s="1257">
        <f t="shared" si="409"/>
        <v>2036</v>
      </c>
      <c r="HZ28" s="1257">
        <f t="shared" si="409"/>
        <v>2036</v>
      </c>
      <c r="IA28" s="1257">
        <f t="shared" si="409"/>
        <v>2036</v>
      </c>
      <c r="IB28" s="1257">
        <f t="shared" si="409"/>
        <v>2036</v>
      </c>
      <c r="IC28" s="1257">
        <f t="shared" si="409"/>
        <v>2036</v>
      </c>
      <c r="ID28" s="1257">
        <f t="shared" si="409"/>
        <v>2036</v>
      </c>
      <c r="IE28" s="1257">
        <f t="shared" si="409"/>
        <v>2036</v>
      </c>
      <c r="IF28" s="1257">
        <f t="shared" si="409"/>
        <v>2036</v>
      </c>
      <c r="IG28" s="1260">
        <f t="shared" si="409"/>
        <v>2037</v>
      </c>
      <c r="IH28" s="1260">
        <f t="shared" si="409"/>
        <v>2037</v>
      </c>
      <c r="II28" s="1260">
        <f t="shared" si="409"/>
        <v>2037</v>
      </c>
      <c r="IJ28" s="1260">
        <f t="shared" si="409"/>
        <v>2037</v>
      </c>
      <c r="IK28" s="1260">
        <f t="shared" si="409"/>
        <v>2037</v>
      </c>
    </row>
    <row r="29" spans="2:245" s="219" customFormat="1" ht="13.5" x14ac:dyDescent="0.3">
      <c r="F29" s="242" t="s">
        <v>270</v>
      </c>
      <c r="K29" s="2224" t="s">
        <v>47</v>
      </c>
      <c r="L29" s="2225"/>
      <c r="M29" s="143"/>
      <c r="N29" s="143" t="s">
        <v>58</v>
      </c>
      <c r="O29" s="143" t="s">
        <v>59</v>
      </c>
      <c r="P29" s="143" t="s">
        <v>60</v>
      </c>
      <c r="Q29" s="143" t="s">
        <v>61</v>
      </c>
      <c r="R29" s="143" t="s">
        <v>62</v>
      </c>
      <c r="S29" s="143" t="s">
        <v>63</v>
      </c>
      <c r="T29" s="143" t="s">
        <v>64</v>
      </c>
      <c r="U29" s="143" t="s">
        <v>65</v>
      </c>
      <c r="V29" s="143" t="s">
        <v>66</v>
      </c>
      <c r="W29" s="143" t="s">
        <v>67</v>
      </c>
      <c r="X29" s="143" t="s">
        <v>68</v>
      </c>
      <c r="Y29" s="143" t="s">
        <v>69</v>
      </c>
      <c r="Z29" s="143" t="s">
        <v>70</v>
      </c>
      <c r="AA29" s="143" t="s">
        <v>71</v>
      </c>
      <c r="AB29" s="143" t="s">
        <v>72</v>
      </c>
      <c r="AC29" s="143" t="s">
        <v>73</v>
      </c>
      <c r="AD29" s="143" t="s">
        <v>74</v>
      </c>
      <c r="AE29" s="106" t="s">
        <v>151</v>
      </c>
      <c r="AI29" s="1258"/>
      <c r="AJ29" s="1258"/>
      <c r="AK29" s="1258" t="str">
        <f t="shared" ref="AK29:CV29" si="410">YEAR(AK30)&amp;"."&amp;TEXT(ROUNDUP(MONTH(AK30)/3,0),"0Q")</f>
        <v>2020.1Q</v>
      </c>
      <c r="AL29" s="1258" t="str">
        <f t="shared" si="410"/>
        <v>2020.1Q</v>
      </c>
      <c r="AM29" s="1258" t="str">
        <f t="shared" si="410"/>
        <v>2020.1Q</v>
      </c>
      <c r="AN29" s="1258" t="str">
        <f t="shared" si="410"/>
        <v>2020.2Q</v>
      </c>
      <c r="AO29" s="1258" t="str">
        <f t="shared" si="410"/>
        <v>2020.2Q</v>
      </c>
      <c r="AP29" s="1258" t="str">
        <f t="shared" si="410"/>
        <v>2020.2Q</v>
      </c>
      <c r="AQ29" s="1258" t="str">
        <f t="shared" si="410"/>
        <v>2020.3Q</v>
      </c>
      <c r="AR29" s="1258" t="str">
        <f t="shared" si="410"/>
        <v>2020.3Q</v>
      </c>
      <c r="AS29" s="1258" t="str">
        <f t="shared" si="410"/>
        <v>2020.3Q</v>
      </c>
      <c r="AT29" s="1258" t="str">
        <f t="shared" si="410"/>
        <v>2020.4Q</v>
      </c>
      <c r="AU29" s="1258" t="str">
        <f t="shared" si="410"/>
        <v>2020.4Q</v>
      </c>
      <c r="AV29" s="1258" t="str">
        <f t="shared" si="410"/>
        <v>2020.4Q</v>
      </c>
      <c r="AW29" s="1261" t="str">
        <f t="shared" si="410"/>
        <v>2021.1Q</v>
      </c>
      <c r="AX29" s="1261" t="str">
        <f t="shared" si="410"/>
        <v>2021.1Q</v>
      </c>
      <c r="AY29" s="1261" t="str">
        <f t="shared" si="410"/>
        <v>2021.1Q</v>
      </c>
      <c r="AZ29" s="1261" t="str">
        <f t="shared" si="410"/>
        <v>2021.2Q</v>
      </c>
      <c r="BA29" s="1261" t="str">
        <f t="shared" si="410"/>
        <v>2021.2Q</v>
      </c>
      <c r="BB29" s="1261" t="str">
        <f t="shared" si="410"/>
        <v>2021.2Q</v>
      </c>
      <c r="BC29" s="1261" t="str">
        <f t="shared" si="410"/>
        <v>2021.3Q</v>
      </c>
      <c r="BD29" s="1261" t="str">
        <f t="shared" si="410"/>
        <v>2021.3Q</v>
      </c>
      <c r="BE29" s="1261" t="str">
        <f t="shared" si="410"/>
        <v>2021.3Q</v>
      </c>
      <c r="BF29" s="1261" t="str">
        <f t="shared" si="410"/>
        <v>2021.4Q</v>
      </c>
      <c r="BG29" s="1261" t="str">
        <f t="shared" si="410"/>
        <v>2021.4Q</v>
      </c>
      <c r="BH29" s="1261" t="str">
        <f t="shared" si="410"/>
        <v>2021.4Q</v>
      </c>
      <c r="BI29" s="1258" t="str">
        <f t="shared" si="410"/>
        <v>2022.1Q</v>
      </c>
      <c r="BJ29" s="1258" t="str">
        <f t="shared" si="410"/>
        <v>2022.1Q</v>
      </c>
      <c r="BK29" s="1258" t="str">
        <f t="shared" si="410"/>
        <v>2022.1Q</v>
      </c>
      <c r="BL29" s="1258" t="str">
        <f t="shared" si="410"/>
        <v>2022.2Q</v>
      </c>
      <c r="BM29" s="1258" t="str">
        <f t="shared" si="410"/>
        <v>2022.2Q</v>
      </c>
      <c r="BN29" s="1258" t="str">
        <f t="shared" si="410"/>
        <v>2022.2Q</v>
      </c>
      <c r="BO29" s="1258" t="str">
        <f t="shared" si="410"/>
        <v>2022.3Q</v>
      </c>
      <c r="BP29" s="1258" t="str">
        <f t="shared" si="410"/>
        <v>2022.3Q</v>
      </c>
      <c r="BQ29" s="1258" t="str">
        <f t="shared" si="410"/>
        <v>2022.3Q</v>
      </c>
      <c r="BR29" s="1258" t="str">
        <f t="shared" si="410"/>
        <v>2022.4Q</v>
      </c>
      <c r="BS29" s="1258" t="str">
        <f t="shared" si="410"/>
        <v>2022.4Q</v>
      </c>
      <c r="BT29" s="1258" t="str">
        <f t="shared" si="410"/>
        <v>2022.4Q</v>
      </c>
      <c r="BU29" s="1261" t="str">
        <f t="shared" si="410"/>
        <v>2023.1Q</v>
      </c>
      <c r="BV29" s="1261" t="str">
        <f t="shared" si="410"/>
        <v>2023.1Q</v>
      </c>
      <c r="BW29" s="1261" t="str">
        <f t="shared" si="410"/>
        <v>2023.1Q</v>
      </c>
      <c r="BX29" s="1261" t="str">
        <f t="shared" si="410"/>
        <v>2023.2Q</v>
      </c>
      <c r="BY29" s="1261" t="str">
        <f t="shared" si="410"/>
        <v>2023.2Q</v>
      </c>
      <c r="BZ29" s="1261" t="str">
        <f t="shared" si="410"/>
        <v>2023.2Q</v>
      </c>
      <c r="CA29" s="1261" t="str">
        <f t="shared" si="410"/>
        <v>2023.3Q</v>
      </c>
      <c r="CB29" s="1261" t="str">
        <f t="shared" si="410"/>
        <v>2023.3Q</v>
      </c>
      <c r="CC29" s="1261" t="str">
        <f t="shared" si="410"/>
        <v>2023.3Q</v>
      </c>
      <c r="CD29" s="1261" t="str">
        <f t="shared" si="410"/>
        <v>2023.4Q</v>
      </c>
      <c r="CE29" s="1261" t="str">
        <f t="shared" si="410"/>
        <v>2023.4Q</v>
      </c>
      <c r="CF29" s="1261" t="str">
        <f t="shared" si="410"/>
        <v>2023.4Q</v>
      </c>
      <c r="CG29" s="1258" t="str">
        <f t="shared" si="410"/>
        <v>2024.1Q</v>
      </c>
      <c r="CH29" s="1258" t="str">
        <f t="shared" si="410"/>
        <v>2024.1Q</v>
      </c>
      <c r="CI29" s="1258" t="str">
        <f t="shared" si="410"/>
        <v>2024.1Q</v>
      </c>
      <c r="CJ29" s="1258" t="str">
        <f t="shared" si="410"/>
        <v>2024.2Q</v>
      </c>
      <c r="CK29" s="1258" t="str">
        <f t="shared" si="410"/>
        <v>2024.2Q</v>
      </c>
      <c r="CL29" s="1258" t="str">
        <f t="shared" si="410"/>
        <v>2024.2Q</v>
      </c>
      <c r="CM29" s="1258" t="str">
        <f t="shared" si="410"/>
        <v>2024.3Q</v>
      </c>
      <c r="CN29" s="1258" t="str">
        <f t="shared" si="410"/>
        <v>2024.3Q</v>
      </c>
      <c r="CO29" s="1258" t="str">
        <f t="shared" si="410"/>
        <v>2024.3Q</v>
      </c>
      <c r="CP29" s="1258" t="str">
        <f t="shared" si="410"/>
        <v>2024.4Q</v>
      </c>
      <c r="CQ29" s="1258" t="str">
        <f t="shared" si="410"/>
        <v>2024.4Q</v>
      </c>
      <c r="CR29" s="1258" t="str">
        <f t="shared" si="410"/>
        <v>2024.4Q</v>
      </c>
      <c r="CS29" s="1261" t="str">
        <f t="shared" si="410"/>
        <v>2025.1Q</v>
      </c>
      <c r="CT29" s="1261" t="str">
        <f t="shared" si="410"/>
        <v>2025.1Q</v>
      </c>
      <c r="CU29" s="1261" t="str">
        <f t="shared" si="410"/>
        <v>2025.1Q</v>
      </c>
      <c r="CV29" s="1261" t="str">
        <f t="shared" si="410"/>
        <v>2025.2Q</v>
      </c>
      <c r="CW29" s="1261" t="str">
        <f t="shared" ref="CW29:FH29" si="411">YEAR(CW30)&amp;"."&amp;TEXT(ROUNDUP(MONTH(CW30)/3,0),"0Q")</f>
        <v>2025.2Q</v>
      </c>
      <c r="CX29" s="1261" t="str">
        <f t="shared" si="411"/>
        <v>2025.2Q</v>
      </c>
      <c r="CY29" s="1261" t="str">
        <f t="shared" si="411"/>
        <v>2025.3Q</v>
      </c>
      <c r="CZ29" s="1261" t="str">
        <f t="shared" si="411"/>
        <v>2025.3Q</v>
      </c>
      <c r="DA29" s="1261" t="str">
        <f t="shared" si="411"/>
        <v>2025.3Q</v>
      </c>
      <c r="DB29" s="1261" t="str">
        <f t="shared" si="411"/>
        <v>2025.4Q</v>
      </c>
      <c r="DC29" s="1261" t="str">
        <f t="shared" si="411"/>
        <v>2025.4Q</v>
      </c>
      <c r="DD29" s="1261" t="str">
        <f t="shared" si="411"/>
        <v>2025.4Q</v>
      </c>
      <c r="DE29" s="1258" t="str">
        <f t="shared" si="411"/>
        <v>2026.1Q</v>
      </c>
      <c r="DF29" s="1258" t="str">
        <f t="shared" si="411"/>
        <v>2026.1Q</v>
      </c>
      <c r="DG29" s="1258" t="str">
        <f t="shared" si="411"/>
        <v>2026.1Q</v>
      </c>
      <c r="DH29" s="1258" t="str">
        <f t="shared" si="411"/>
        <v>2026.2Q</v>
      </c>
      <c r="DI29" s="1258" t="str">
        <f t="shared" si="411"/>
        <v>2026.2Q</v>
      </c>
      <c r="DJ29" s="1258" t="str">
        <f t="shared" si="411"/>
        <v>2026.2Q</v>
      </c>
      <c r="DK29" s="1258" t="str">
        <f t="shared" si="411"/>
        <v>2026.3Q</v>
      </c>
      <c r="DL29" s="1258" t="str">
        <f t="shared" si="411"/>
        <v>2026.3Q</v>
      </c>
      <c r="DM29" s="1258" t="str">
        <f t="shared" si="411"/>
        <v>2026.3Q</v>
      </c>
      <c r="DN29" s="1258" t="str">
        <f t="shared" si="411"/>
        <v>2026.4Q</v>
      </c>
      <c r="DO29" s="1258" t="str">
        <f t="shared" si="411"/>
        <v>2026.4Q</v>
      </c>
      <c r="DP29" s="1258" t="str">
        <f t="shared" si="411"/>
        <v>2026.4Q</v>
      </c>
      <c r="DQ29" s="1261" t="str">
        <f t="shared" si="411"/>
        <v>2027.1Q</v>
      </c>
      <c r="DR29" s="1261" t="str">
        <f t="shared" si="411"/>
        <v>2027.1Q</v>
      </c>
      <c r="DS29" s="1261" t="str">
        <f t="shared" si="411"/>
        <v>2027.1Q</v>
      </c>
      <c r="DT29" s="1261" t="str">
        <f t="shared" si="411"/>
        <v>2027.2Q</v>
      </c>
      <c r="DU29" s="1261" t="str">
        <f t="shared" si="411"/>
        <v>2027.2Q</v>
      </c>
      <c r="DV29" s="1261" t="str">
        <f t="shared" si="411"/>
        <v>2027.2Q</v>
      </c>
      <c r="DW29" s="1261" t="str">
        <f t="shared" si="411"/>
        <v>2027.3Q</v>
      </c>
      <c r="DX29" s="1261" t="str">
        <f t="shared" si="411"/>
        <v>2027.3Q</v>
      </c>
      <c r="DY29" s="1261" t="str">
        <f t="shared" si="411"/>
        <v>2027.3Q</v>
      </c>
      <c r="DZ29" s="1261" t="str">
        <f t="shared" si="411"/>
        <v>2027.4Q</v>
      </c>
      <c r="EA29" s="1261" t="str">
        <f t="shared" si="411"/>
        <v>2027.4Q</v>
      </c>
      <c r="EB29" s="1261" t="str">
        <f t="shared" si="411"/>
        <v>2027.4Q</v>
      </c>
      <c r="EC29" s="1258" t="str">
        <f t="shared" si="411"/>
        <v>2028.1Q</v>
      </c>
      <c r="ED29" s="1258" t="str">
        <f t="shared" si="411"/>
        <v>2028.1Q</v>
      </c>
      <c r="EE29" s="1258" t="str">
        <f t="shared" si="411"/>
        <v>2028.1Q</v>
      </c>
      <c r="EF29" s="1258" t="str">
        <f t="shared" si="411"/>
        <v>2028.2Q</v>
      </c>
      <c r="EG29" s="1258" t="str">
        <f t="shared" si="411"/>
        <v>2028.2Q</v>
      </c>
      <c r="EH29" s="1258" t="str">
        <f t="shared" si="411"/>
        <v>2028.2Q</v>
      </c>
      <c r="EI29" s="1258" t="str">
        <f t="shared" si="411"/>
        <v>2028.3Q</v>
      </c>
      <c r="EJ29" s="1258" t="str">
        <f t="shared" si="411"/>
        <v>2028.3Q</v>
      </c>
      <c r="EK29" s="1258" t="str">
        <f t="shared" si="411"/>
        <v>2028.3Q</v>
      </c>
      <c r="EL29" s="1258" t="str">
        <f t="shared" si="411"/>
        <v>2028.4Q</v>
      </c>
      <c r="EM29" s="1258" t="str">
        <f t="shared" si="411"/>
        <v>2028.4Q</v>
      </c>
      <c r="EN29" s="1258" t="str">
        <f t="shared" si="411"/>
        <v>2028.4Q</v>
      </c>
      <c r="EO29" s="1261" t="str">
        <f t="shared" si="411"/>
        <v>2029.1Q</v>
      </c>
      <c r="EP29" s="1261" t="str">
        <f t="shared" si="411"/>
        <v>2029.1Q</v>
      </c>
      <c r="EQ29" s="1261" t="str">
        <f t="shared" si="411"/>
        <v>2029.1Q</v>
      </c>
      <c r="ER29" s="1261" t="str">
        <f t="shared" si="411"/>
        <v>2029.2Q</v>
      </c>
      <c r="ES29" s="1261" t="str">
        <f t="shared" si="411"/>
        <v>2029.2Q</v>
      </c>
      <c r="ET29" s="1261" t="str">
        <f t="shared" si="411"/>
        <v>2029.2Q</v>
      </c>
      <c r="EU29" s="1261" t="str">
        <f t="shared" si="411"/>
        <v>2029.3Q</v>
      </c>
      <c r="EV29" s="1261" t="str">
        <f t="shared" si="411"/>
        <v>2029.3Q</v>
      </c>
      <c r="EW29" s="1261" t="str">
        <f t="shared" si="411"/>
        <v>2029.3Q</v>
      </c>
      <c r="EX29" s="1261" t="str">
        <f t="shared" si="411"/>
        <v>2029.4Q</v>
      </c>
      <c r="EY29" s="1261" t="str">
        <f t="shared" si="411"/>
        <v>2029.4Q</v>
      </c>
      <c r="EZ29" s="1261" t="str">
        <f t="shared" si="411"/>
        <v>2029.4Q</v>
      </c>
      <c r="FA29" s="1258" t="str">
        <f t="shared" si="411"/>
        <v>2030.1Q</v>
      </c>
      <c r="FB29" s="1258" t="str">
        <f t="shared" si="411"/>
        <v>2030.1Q</v>
      </c>
      <c r="FC29" s="1258" t="str">
        <f t="shared" si="411"/>
        <v>2030.1Q</v>
      </c>
      <c r="FD29" s="1258" t="str">
        <f t="shared" si="411"/>
        <v>2030.2Q</v>
      </c>
      <c r="FE29" s="1258" t="str">
        <f t="shared" si="411"/>
        <v>2030.2Q</v>
      </c>
      <c r="FF29" s="1258" t="str">
        <f t="shared" si="411"/>
        <v>2030.2Q</v>
      </c>
      <c r="FG29" s="1258" t="str">
        <f t="shared" si="411"/>
        <v>2030.3Q</v>
      </c>
      <c r="FH29" s="1258" t="str">
        <f t="shared" si="411"/>
        <v>2030.3Q</v>
      </c>
      <c r="FI29" s="1258" t="str">
        <f t="shared" ref="FI29:HT29" si="412">YEAR(FI30)&amp;"."&amp;TEXT(ROUNDUP(MONTH(FI30)/3,0),"0Q")</f>
        <v>2030.3Q</v>
      </c>
      <c r="FJ29" s="1258" t="str">
        <f t="shared" si="412"/>
        <v>2030.4Q</v>
      </c>
      <c r="FK29" s="1258" t="str">
        <f t="shared" si="412"/>
        <v>2030.4Q</v>
      </c>
      <c r="FL29" s="1258" t="str">
        <f t="shared" si="412"/>
        <v>2030.4Q</v>
      </c>
      <c r="FM29" s="1261" t="str">
        <f t="shared" si="412"/>
        <v>2031.1Q</v>
      </c>
      <c r="FN29" s="1261" t="str">
        <f t="shared" si="412"/>
        <v>2031.1Q</v>
      </c>
      <c r="FO29" s="1261" t="str">
        <f t="shared" si="412"/>
        <v>2031.1Q</v>
      </c>
      <c r="FP29" s="1261" t="str">
        <f t="shared" si="412"/>
        <v>2031.2Q</v>
      </c>
      <c r="FQ29" s="1261" t="str">
        <f t="shared" si="412"/>
        <v>2031.2Q</v>
      </c>
      <c r="FR29" s="1261" t="str">
        <f t="shared" si="412"/>
        <v>2031.2Q</v>
      </c>
      <c r="FS29" s="1261" t="str">
        <f t="shared" si="412"/>
        <v>2031.3Q</v>
      </c>
      <c r="FT29" s="1261" t="str">
        <f t="shared" si="412"/>
        <v>2031.3Q</v>
      </c>
      <c r="FU29" s="1261" t="str">
        <f t="shared" si="412"/>
        <v>2031.3Q</v>
      </c>
      <c r="FV29" s="1261" t="str">
        <f t="shared" si="412"/>
        <v>2031.4Q</v>
      </c>
      <c r="FW29" s="1261" t="str">
        <f t="shared" si="412"/>
        <v>2031.4Q</v>
      </c>
      <c r="FX29" s="1261" t="str">
        <f t="shared" si="412"/>
        <v>2031.4Q</v>
      </c>
      <c r="FY29" s="1258" t="str">
        <f t="shared" si="412"/>
        <v>2032.1Q</v>
      </c>
      <c r="FZ29" s="1258" t="str">
        <f t="shared" si="412"/>
        <v>2032.1Q</v>
      </c>
      <c r="GA29" s="1258" t="str">
        <f t="shared" si="412"/>
        <v>2032.1Q</v>
      </c>
      <c r="GB29" s="1258" t="str">
        <f t="shared" si="412"/>
        <v>2032.2Q</v>
      </c>
      <c r="GC29" s="1258" t="str">
        <f t="shared" si="412"/>
        <v>2032.2Q</v>
      </c>
      <c r="GD29" s="1258" t="str">
        <f t="shared" si="412"/>
        <v>2032.2Q</v>
      </c>
      <c r="GE29" s="1258" t="str">
        <f t="shared" si="412"/>
        <v>2032.3Q</v>
      </c>
      <c r="GF29" s="1258" t="str">
        <f t="shared" si="412"/>
        <v>2032.3Q</v>
      </c>
      <c r="GG29" s="1258" t="str">
        <f t="shared" si="412"/>
        <v>2032.3Q</v>
      </c>
      <c r="GH29" s="1258" t="str">
        <f t="shared" si="412"/>
        <v>2032.4Q</v>
      </c>
      <c r="GI29" s="1258" t="str">
        <f t="shared" si="412"/>
        <v>2032.4Q</v>
      </c>
      <c r="GJ29" s="1258" t="str">
        <f t="shared" si="412"/>
        <v>2032.4Q</v>
      </c>
      <c r="GK29" s="1261" t="str">
        <f t="shared" si="412"/>
        <v>2033.1Q</v>
      </c>
      <c r="GL29" s="1261" t="str">
        <f t="shared" si="412"/>
        <v>2033.1Q</v>
      </c>
      <c r="GM29" s="1261" t="str">
        <f t="shared" si="412"/>
        <v>2033.1Q</v>
      </c>
      <c r="GN29" s="1261" t="str">
        <f t="shared" si="412"/>
        <v>2033.2Q</v>
      </c>
      <c r="GO29" s="1261" t="str">
        <f t="shared" si="412"/>
        <v>2033.2Q</v>
      </c>
      <c r="GP29" s="1261" t="str">
        <f t="shared" si="412"/>
        <v>2033.2Q</v>
      </c>
      <c r="GQ29" s="1261" t="str">
        <f t="shared" si="412"/>
        <v>2033.3Q</v>
      </c>
      <c r="GR29" s="1261" t="str">
        <f t="shared" si="412"/>
        <v>2033.3Q</v>
      </c>
      <c r="GS29" s="1261" t="str">
        <f t="shared" si="412"/>
        <v>2033.3Q</v>
      </c>
      <c r="GT29" s="1261" t="str">
        <f t="shared" si="412"/>
        <v>2033.4Q</v>
      </c>
      <c r="GU29" s="1261" t="str">
        <f t="shared" si="412"/>
        <v>2033.4Q</v>
      </c>
      <c r="GV29" s="1261" t="str">
        <f t="shared" si="412"/>
        <v>2033.4Q</v>
      </c>
      <c r="GW29" s="1258" t="str">
        <f t="shared" si="412"/>
        <v>2034.1Q</v>
      </c>
      <c r="GX29" s="1258" t="str">
        <f t="shared" si="412"/>
        <v>2034.1Q</v>
      </c>
      <c r="GY29" s="1258" t="str">
        <f t="shared" si="412"/>
        <v>2034.1Q</v>
      </c>
      <c r="GZ29" s="1258" t="str">
        <f t="shared" si="412"/>
        <v>2034.2Q</v>
      </c>
      <c r="HA29" s="1258" t="str">
        <f t="shared" si="412"/>
        <v>2034.2Q</v>
      </c>
      <c r="HB29" s="1258" t="str">
        <f t="shared" si="412"/>
        <v>2034.2Q</v>
      </c>
      <c r="HC29" s="1258" t="str">
        <f t="shared" si="412"/>
        <v>2034.3Q</v>
      </c>
      <c r="HD29" s="1258" t="str">
        <f t="shared" si="412"/>
        <v>2034.3Q</v>
      </c>
      <c r="HE29" s="1258" t="str">
        <f t="shared" si="412"/>
        <v>2034.3Q</v>
      </c>
      <c r="HF29" s="1258" t="str">
        <f t="shared" si="412"/>
        <v>2034.4Q</v>
      </c>
      <c r="HG29" s="1258" t="str">
        <f t="shared" si="412"/>
        <v>2034.4Q</v>
      </c>
      <c r="HH29" s="1258" t="str">
        <f t="shared" si="412"/>
        <v>2034.4Q</v>
      </c>
      <c r="HI29" s="1261" t="str">
        <f t="shared" si="412"/>
        <v>2035.1Q</v>
      </c>
      <c r="HJ29" s="1261" t="str">
        <f t="shared" si="412"/>
        <v>2035.1Q</v>
      </c>
      <c r="HK29" s="1261" t="str">
        <f t="shared" si="412"/>
        <v>2035.1Q</v>
      </c>
      <c r="HL29" s="1261" t="str">
        <f t="shared" si="412"/>
        <v>2035.2Q</v>
      </c>
      <c r="HM29" s="1261" t="str">
        <f t="shared" si="412"/>
        <v>2035.2Q</v>
      </c>
      <c r="HN29" s="1261" t="str">
        <f t="shared" si="412"/>
        <v>2035.2Q</v>
      </c>
      <c r="HO29" s="1261" t="str">
        <f t="shared" si="412"/>
        <v>2035.3Q</v>
      </c>
      <c r="HP29" s="1261" t="str">
        <f t="shared" si="412"/>
        <v>2035.3Q</v>
      </c>
      <c r="HQ29" s="1261" t="str">
        <f t="shared" si="412"/>
        <v>2035.3Q</v>
      </c>
      <c r="HR29" s="1261" t="str">
        <f t="shared" si="412"/>
        <v>2035.4Q</v>
      </c>
      <c r="HS29" s="1261" t="str">
        <f t="shared" si="412"/>
        <v>2035.4Q</v>
      </c>
      <c r="HT29" s="1261" t="str">
        <f t="shared" si="412"/>
        <v>2035.4Q</v>
      </c>
      <c r="HU29" s="1258" t="str">
        <f t="shared" ref="HU29:IK29" si="413">YEAR(HU30)&amp;"."&amp;TEXT(ROUNDUP(MONTH(HU30)/3,0),"0Q")</f>
        <v>2036.1Q</v>
      </c>
      <c r="HV29" s="1258" t="str">
        <f t="shared" si="413"/>
        <v>2036.1Q</v>
      </c>
      <c r="HW29" s="1258" t="str">
        <f t="shared" si="413"/>
        <v>2036.1Q</v>
      </c>
      <c r="HX29" s="1258" t="str">
        <f t="shared" si="413"/>
        <v>2036.2Q</v>
      </c>
      <c r="HY29" s="1258" t="str">
        <f t="shared" si="413"/>
        <v>2036.2Q</v>
      </c>
      <c r="HZ29" s="1258" t="str">
        <f t="shared" si="413"/>
        <v>2036.2Q</v>
      </c>
      <c r="IA29" s="1258" t="str">
        <f t="shared" si="413"/>
        <v>2036.3Q</v>
      </c>
      <c r="IB29" s="1258" t="str">
        <f t="shared" si="413"/>
        <v>2036.3Q</v>
      </c>
      <c r="IC29" s="1258" t="str">
        <f t="shared" si="413"/>
        <v>2036.3Q</v>
      </c>
      <c r="ID29" s="1258" t="str">
        <f t="shared" si="413"/>
        <v>2036.4Q</v>
      </c>
      <c r="IE29" s="1258" t="str">
        <f t="shared" si="413"/>
        <v>2036.4Q</v>
      </c>
      <c r="IF29" s="1258" t="str">
        <f t="shared" si="413"/>
        <v>2036.4Q</v>
      </c>
      <c r="IG29" s="1261" t="str">
        <f t="shared" si="413"/>
        <v>2037.1Q</v>
      </c>
      <c r="IH29" s="1261" t="str">
        <f t="shared" si="413"/>
        <v>2037.1Q</v>
      </c>
      <c r="II29" s="1261" t="str">
        <f t="shared" si="413"/>
        <v>2037.1Q</v>
      </c>
      <c r="IJ29" s="1261" t="str">
        <f t="shared" si="413"/>
        <v>2037.2Q</v>
      </c>
      <c r="IK29" s="1261" t="str">
        <f t="shared" si="413"/>
        <v>2037.2Q</v>
      </c>
    </row>
    <row r="30" spans="2:245" s="219" customFormat="1" ht="13.5" x14ac:dyDescent="0.3">
      <c r="C30" s="143" t="s">
        <v>41</v>
      </c>
      <c r="D30" s="143" t="s">
        <v>274</v>
      </c>
      <c r="E30" s="143" t="s">
        <v>277</v>
      </c>
      <c r="F30" s="143" t="s">
        <v>278</v>
      </c>
      <c r="G30" s="143" t="s">
        <v>279</v>
      </c>
      <c r="H30" s="143" t="s">
        <v>280</v>
      </c>
      <c r="I30" s="143" t="s">
        <v>281</v>
      </c>
      <c r="K30" s="107"/>
      <c r="L30" s="108"/>
      <c r="M30" s="108" t="s">
        <v>57</v>
      </c>
      <c r="N30" s="75">
        <v>2020</v>
      </c>
      <c r="O30" s="75">
        <v>2021</v>
      </c>
      <c r="P30" s="75">
        <v>2022</v>
      </c>
      <c r="Q30" s="75">
        <v>2023</v>
      </c>
      <c r="R30" s="75">
        <v>2024</v>
      </c>
      <c r="S30" s="75">
        <v>2025</v>
      </c>
      <c r="T30" s="75">
        <v>2026</v>
      </c>
      <c r="U30" s="75">
        <v>2027</v>
      </c>
      <c r="V30" s="75">
        <v>2028</v>
      </c>
      <c r="W30" s="75">
        <v>2029</v>
      </c>
      <c r="X30" s="75">
        <v>2030</v>
      </c>
      <c r="Y30" s="75">
        <v>2031</v>
      </c>
      <c r="Z30" s="75">
        <v>2032</v>
      </c>
      <c r="AA30" s="75">
        <v>2033</v>
      </c>
      <c r="AB30" s="75">
        <v>2034</v>
      </c>
      <c r="AC30" s="75">
        <v>2035</v>
      </c>
      <c r="AD30" s="75">
        <v>2036</v>
      </c>
      <c r="AE30" s="76">
        <v>2037</v>
      </c>
      <c r="AI30" s="1259" t="s">
        <v>552</v>
      </c>
      <c r="AJ30" s="1259"/>
      <c r="AK30" s="1259">
        <v>43861</v>
      </c>
      <c r="AL30" s="1259">
        <v>43890</v>
      </c>
      <c r="AM30" s="1259">
        <v>43921</v>
      </c>
      <c r="AN30" s="1259">
        <v>43951</v>
      </c>
      <c r="AO30" s="1259">
        <v>43982</v>
      </c>
      <c r="AP30" s="1259">
        <v>44012</v>
      </c>
      <c r="AQ30" s="1259">
        <v>44043</v>
      </c>
      <c r="AR30" s="1259">
        <f t="shared" ref="AR30" si="414">EOMONTH(AQ30,1)</f>
        <v>44074</v>
      </c>
      <c r="AS30" s="1259">
        <f t="shared" ref="AS30" si="415">EOMONTH(AR30,1)</f>
        <v>44104</v>
      </c>
      <c r="AT30" s="1259">
        <f t="shared" ref="AT30" si="416">EOMONTH(AS30,1)</f>
        <v>44135</v>
      </c>
      <c r="AU30" s="1259">
        <f t="shared" ref="AU30" si="417">EOMONTH(AT30,1)</f>
        <v>44165</v>
      </c>
      <c r="AV30" s="1259">
        <f t="shared" ref="AV30" si="418">EOMONTH(AU30,1)</f>
        <v>44196</v>
      </c>
      <c r="AW30" s="1262">
        <f t="shared" ref="AW30" si="419">EOMONTH(AV30,1)</f>
        <v>44227</v>
      </c>
      <c r="AX30" s="1262">
        <f t="shared" ref="AX30" si="420">EOMONTH(AW30,1)</f>
        <v>44255</v>
      </c>
      <c r="AY30" s="1262">
        <f t="shared" ref="AY30" si="421">EOMONTH(AX30,1)</f>
        <v>44286</v>
      </c>
      <c r="AZ30" s="1262">
        <f t="shared" ref="AZ30" si="422">EOMONTH(AY30,1)</f>
        <v>44316</v>
      </c>
      <c r="BA30" s="1262">
        <f t="shared" ref="BA30" si="423">EOMONTH(AZ30,1)</f>
        <v>44347</v>
      </c>
      <c r="BB30" s="1262">
        <f t="shared" ref="BB30" si="424">EOMONTH(BA30,1)</f>
        <v>44377</v>
      </c>
      <c r="BC30" s="1262">
        <f t="shared" ref="BC30" si="425">EOMONTH(BB30,1)</f>
        <v>44408</v>
      </c>
      <c r="BD30" s="1262">
        <f t="shared" ref="BD30" si="426">EOMONTH(BC30,1)</f>
        <v>44439</v>
      </c>
      <c r="BE30" s="1262">
        <f t="shared" ref="BE30" si="427">EOMONTH(BD30,1)</f>
        <v>44469</v>
      </c>
      <c r="BF30" s="1262">
        <f t="shared" ref="BF30" si="428">EOMONTH(BE30,1)</f>
        <v>44500</v>
      </c>
      <c r="BG30" s="1262">
        <f t="shared" ref="BG30" si="429">EOMONTH(BF30,1)</f>
        <v>44530</v>
      </c>
      <c r="BH30" s="1262">
        <f t="shared" ref="BH30" si="430">EOMONTH(BG30,1)</f>
        <v>44561</v>
      </c>
      <c r="BI30" s="1259">
        <f t="shared" ref="BI30" si="431">EOMONTH(BH30,1)</f>
        <v>44592</v>
      </c>
      <c r="BJ30" s="1259">
        <f t="shared" ref="BJ30" si="432">EOMONTH(BI30,1)</f>
        <v>44620</v>
      </c>
      <c r="BK30" s="1259">
        <f t="shared" ref="BK30" si="433">EOMONTH(BJ30,1)</f>
        <v>44651</v>
      </c>
      <c r="BL30" s="1259">
        <f t="shared" ref="BL30" si="434">EOMONTH(BK30,1)</f>
        <v>44681</v>
      </c>
      <c r="BM30" s="1259">
        <f t="shared" ref="BM30" si="435">EOMONTH(BL30,1)</f>
        <v>44712</v>
      </c>
      <c r="BN30" s="1259">
        <f t="shared" ref="BN30" si="436">EOMONTH(BM30,1)</f>
        <v>44742</v>
      </c>
      <c r="BO30" s="1259">
        <f t="shared" ref="BO30" si="437">EOMONTH(BN30,1)</f>
        <v>44773</v>
      </c>
      <c r="BP30" s="1259">
        <f t="shared" ref="BP30" si="438">EOMONTH(BO30,1)</f>
        <v>44804</v>
      </c>
      <c r="BQ30" s="1259">
        <f t="shared" ref="BQ30" si="439">EOMONTH(BP30,1)</f>
        <v>44834</v>
      </c>
      <c r="BR30" s="1259">
        <f t="shared" ref="BR30" si="440">EOMONTH(BQ30,1)</f>
        <v>44865</v>
      </c>
      <c r="BS30" s="1259">
        <f t="shared" ref="BS30" si="441">EOMONTH(BR30,1)</f>
        <v>44895</v>
      </c>
      <c r="BT30" s="1259">
        <f t="shared" ref="BT30" si="442">EOMONTH(BS30,1)</f>
        <v>44926</v>
      </c>
      <c r="BU30" s="1262">
        <f t="shared" ref="BU30" si="443">EOMONTH(BT30,1)</f>
        <v>44957</v>
      </c>
      <c r="BV30" s="1262">
        <f t="shared" ref="BV30" si="444">EOMONTH(BU30,1)</f>
        <v>44985</v>
      </c>
      <c r="BW30" s="1262">
        <f t="shared" ref="BW30" si="445">EOMONTH(BV30,1)</f>
        <v>45016</v>
      </c>
      <c r="BX30" s="1262">
        <f t="shared" ref="BX30" si="446">EOMONTH(BW30,1)</f>
        <v>45046</v>
      </c>
      <c r="BY30" s="1262">
        <f t="shared" ref="BY30" si="447">EOMONTH(BX30,1)</f>
        <v>45077</v>
      </c>
      <c r="BZ30" s="1262">
        <f t="shared" ref="BZ30" si="448">EOMONTH(BY30,1)</f>
        <v>45107</v>
      </c>
      <c r="CA30" s="1262">
        <f t="shared" ref="CA30" si="449">EOMONTH(BZ30,1)</f>
        <v>45138</v>
      </c>
      <c r="CB30" s="1262">
        <f t="shared" ref="CB30" si="450">EOMONTH(CA30,1)</f>
        <v>45169</v>
      </c>
      <c r="CC30" s="1262">
        <f t="shared" ref="CC30" si="451">EOMONTH(CB30,1)</f>
        <v>45199</v>
      </c>
      <c r="CD30" s="1262">
        <f t="shared" ref="CD30" si="452">EOMONTH(CC30,1)</f>
        <v>45230</v>
      </c>
      <c r="CE30" s="1262">
        <f t="shared" ref="CE30" si="453">EOMONTH(CD30,1)</f>
        <v>45260</v>
      </c>
      <c r="CF30" s="1262">
        <f t="shared" ref="CF30" si="454">EOMONTH(CE30,1)</f>
        <v>45291</v>
      </c>
      <c r="CG30" s="1259">
        <f t="shared" ref="CG30" si="455">EOMONTH(CF30,1)</f>
        <v>45322</v>
      </c>
      <c r="CH30" s="1259">
        <f t="shared" ref="CH30" si="456">EOMONTH(CG30,1)</f>
        <v>45351</v>
      </c>
      <c r="CI30" s="1259">
        <f t="shared" ref="CI30" si="457">EOMONTH(CH30,1)</f>
        <v>45382</v>
      </c>
      <c r="CJ30" s="1259">
        <f t="shared" ref="CJ30" si="458">EOMONTH(CI30,1)</f>
        <v>45412</v>
      </c>
      <c r="CK30" s="1259">
        <f t="shared" ref="CK30" si="459">EOMONTH(CJ30,1)</f>
        <v>45443</v>
      </c>
      <c r="CL30" s="1259">
        <f t="shared" ref="CL30" si="460">EOMONTH(CK30,1)</f>
        <v>45473</v>
      </c>
      <c r="CM30" s="1259">
        <f t="shared" ref="CM30" si="461">EOMONTH(CL30,1)</f>
        <v>45504</v>
      </c>
      <c r="CN30" s="1259">
        <f t="shared" ref="CN30" si="462">EOMONTH(CM30,1)</f>
        <v>45535</v>
      </c>
      <c r="CO30" s="1259">
        <f t="shared" ref="CO30" si="463">EOMONTH(CN30,1)</f>
        <v>45565</v>
      </c>
      <c r="CP30" s="1259">
        <f t="shared" ref="CP30" si="464">EOMONTH(CO30,1)</f>
        <v>45596</v>
      </c>
      <c r="CQ30" s="1259">
        <f t="shared" ref="CQ30" si="465">EOMONTH(CP30,1)</f>
        <v>45626</v>
      </c>
      <c r="CR30" s="1259">
        <f t="shared" ref="CR30" si="466">EOMONTH(CQ30,1)</f>
        <v>45657</v>
      </c>
      <c r="CS30" s="1262">
        <f t="shared" ref="CS30" si="467">EOMONTH(CR30,1)</f>
        <v>45688</v>
      </c>
      <c r="CT30" s="1262">
        <f t="shared" ref="CT30" si="468">EOMONTH(CS30,1)</f>
        <v>45716</v>
      </c>
      <c r="CU30" s="1262">
        <f t="shared" ref="CU30" si="469">EOMONTH(CT30,1)</f>
        <v>45747</v>
      </c>
      <c r="CV30" s="1262">
        <f t="shared" ref="CV30" si="470">EOMONTH(CU30,1)</f>
        <v>45777</v>
      </c>
      <c r="CW30" s="1262">
        <f t="shared" ref="CW30" si="471">EOMONTH(CV30,1)</f>
        <v>45808</v>
      </c>
      <c r="CX30" s="1262">
        <f t="shared" ref="CX30" si="472">EOMONTH(CW30,1)</f>
        <v>45838</v>
      </c>
      <c r="CY30" s="1262">
        <f t="shared" ref="CY30" si="473">EOMONTH(CX30,1)</f>
        <v>45869</v>
      </c>
      <c r="CZ30" s="1262">
        <f t="shared" ref="CZ30" si="474">EOMONTH(CY30,1)</f>
        <v>45900</v>
      </c>
      <c r="DA30" s="1262">
        <f t="shared" ref="DA30" si="475">EOMONTH(CZ30,1)</f>
        <v>45930</v>
      </c>
      <c r="DB30" s="1262">
        <f t="shared" ref="DB30" si="476">EOMONTH(DA30,1)</f>
        <v>45961</v>
      </c>
      <c r="DC30" s="1262">
        <f t="shared" ref="DC30" si="477">EOMONTH(DB30,1)</f>
        <v>45991</v>
      </c>
      <c r="DD30" s="1262">
        <f t="shared" ref="DD30" si="478">EOMONTH(DC30,1)</f>
        <v>46022</v>
      </c>
      <c r="DE30" s="1259">
        <f t="shared" ref="DE30" si="479">EOMONTH(DD30,1)</f>
        <v>46053</v>
      </c>
      <c r="DF30" s="1259">
        <f t="shared" ref="DF30" si="480">EOMONTH(DE30,1)</f>
        <v>46081</v>
      </c>
      <c r="DG30" s="1259">
        <f t="shared" ref="DG30" si="481">EOMONTH(DF30,1)</f>
        <v>46112</v>
      </c>
      <c r="DH30" s="1259">
        <f t="shared" ref="DH30" si="482">EOMONTH(DG30,1)</f>
        <v>46142</v>
      </c>
      <c r="DI30" s="1259">
        <f t="shared" ref="DI30" si="483">EOMONTH(DH30,1)</f>
        <v>46173</v>
      </c>
      <c r="DJ30" s="1259">
        <f t="shared" ref="DJ30" si="484">EOMONTH(DI30,1)</f>
        <v>46203</v>
      </c>
      <c r="DK30" s="1259">
        <f t="shared" ref="DK30" si="485">EOMONTH(DJ30,1)</f>
        <v>46234</v>
      </c>
      <c r="DL30" s="1259">
        <f t="shared" ref="DL30" si="486">EOMONTH(DK30,1)</f>
        <v>46265</v>
      </c>
      <c r="DM30" s="1259">
        <f t="shared" ref="DM30" si="487">EOMONTH(DL30,1)</f>
        <v>46295</v>
      </c>
      <c r="DN30" s="1259">
        <f t="shared" ref="DN30" si="488">EOMONTH(DM30,1)</f>
        <v>46326</v>
      </c>
      <c r="DO30" s="1259">
        <f t="shared" ref="DO30" si="489">EOMONTH(DN30,1)</f>
        <v>46356</v>
      </c>
      <c r="DP30" s="1259">
        <f t="shared" ref="DP30" si="490">EOMONTH(DO30,1)</f>
        <v>46387</v>
      </c>
      <c r="DQ30" s="1262">
        <f t="shared" ref="DQ30" si="491">EOMONTH(DP30,1)</f>
        <v>46418</v>
      </c>
      <c r="DR30" s="1262">
        <f t="shared" ref="DR30" si="492">EOMONTH(DQ30,1)</f>
        <v>46446</v>
      </c>
      <c r="DS30" s="1262">
        <f t="shared" ref="DS30" si="493">EOMONTH(DR30,1)</f>
        <v>46477</v>
      </c>
      <c r="DT30" s="1262">
        <f t="shared" ref="DT30" si="494">EOMONTH(DS30,1)</f>
        <v>46507</v>
      </c>
      <c r="DU30" s="1262">
        <f t="shared" ref="DU30" si="495">EOMONTH(DT30,1)</f>
        <v>46538</v>
      </c>
      <c r="DV30" s="1262">
        <f t="shared" ref="DV30" si="496">EOMONTH(DU30,1)</f>
        <v>46568</v>
      </c>
      <c r="DW30" s="1262">
        <f t="shared" ref="DW30" si="497">EOMONTH(DV30,1)</f>
        <v>46599</v>
      </c>
      <c r="DX30" s="1262">
        <f t="shared" ref="DX30" si="498">EOMONTH(DW30,1)</f>
        <v>46630</v>
      </c>
      <c r="DY30" s="1262">
        <f t="shared" ref="DY30" si="499">EOMONTH(DX30,1)</f>
        <v>46660</v>
      </c>
      <c r="DZ30" s="1262">
        <f t="shared" ref="DZ30" si="500">EOMONTH(DY30,1)</f>
        <v>46691</v>
      </c>
      <c r="EA30" s="1262">
        <f t="shared" ref="EA30" si="501">EOMONTH(DZ30,1)</f>
        <v>46721</v>
      </c>
      <c r="EB30" s="1262">
        <f t="shared" ref="EB30" si="502">EOMONTH(EA30,1)</f>
        <v>46752</v>
      </c>
      <c r="EC30" s="1259">
        <f t="shared" ref="EC30" si="503">EOMONTH(EB30,1)</f>
        <v>46783</v>
      </c>
      <c r="ED30" s="1259">
        <f t="shared" ref="ED30" si="504">EOMONTH(EC30,1)</f>
        <v>46812</v>
      </c>
      <c r="EE30" s="1259">
        <f t="shared" ref="EE30" si="505">EOMONTH(ED30,1)</f>
        <v>46843</v>
      </c>
      <c r="EF30" s="1259">
        <f t="shared" ref="EF30" si="506">EOMONTH(EE30,1)</f>
        <v>46873</v>
      </c>
      <c r="EG30" s="1259">
        <f t="shared" ref="EG30" si="507">EOMONTH(EF30,1)</f>
        <v>46904</v>
      </c>
      <c r="EH30" s="1259">
        <f t="shared" ref="EH30" si="508">EOMONTH(EG30,1)</f>
        <v>46934</v>
      </c>
      <c r="EI30" s="1259">
        <f t="shared" ref="EI30" si="509">EOMONTH(EH30,1)</f>
        <v>46965</v>
      </c>
      <c r="EJ30" s="1259">
        <f t="shared" ref="EJ30" si="510">EOMONTH(EI30,1)</f>
        <v>46996</v>
      </c>
      <c r="EK30" s="1259">
        <f t="shared" ref="EK30" si="511">EOMONTH(EJ30,1)</f>
        <v>47026</v>
      </c>
      <c r="EL30" s="1259">
        <f t="shared" ref="EL30" si="512">EOMONTH(EK30,1)</f>
        <v>47057</v>
      </c>
      <c r="EM30" s="1259">
        <f t="shared" ref="EM30" si="513">EOMONTH(EL30,1)</f>
        <v>47087</v>
      </c>
      <c r="EN30" s="1259">
        <f t="shared" ref="EN30" si="514">EOMONTH(EM30,1)</f>
        <v>47118</v>
      </c>
      <c r="EO30" s="1262">
        <f t="shared" ref="EO30" si="515">EOMONTH(EN30,1)</f>
        <v>47149</v>
      </c>
      <c r="EP30" s="1262">
        <f t="shared" ref="EP30" si="516">EOMONTH(EO30,1)</f>
        <v>47177</v>
      </c>
      <c r="EQ30" s="1262">
        <f t="shared" ref="EQ30" si="517">EOMONTH(EP30,1)</f>
        <v>47208</v>
      </c>
      <c r="ER30" s="1262">
        <f t="shared" ref="ER30" si="518">EOMONTH(EQ30,1)</f>
        <v>47238</v>
      </c>
      <c r="ES30" s="1262">
        <f t="shared" ref="ES30" si="519">EOMONTH(ER30,1)</f>
        <v>47269</v>
      </c>
      <c r="ET30" s="1262">
        <f t="shared" ref="ET30" si="520">EOMONTH(ES30,1)</f>
        <v>47299</v>
      </c>
      <c r="EU30" s="1262">
        <f t="shared" ref="EU30" si="521">EOMONTH(ET30,1)</f>
        <v>47330</v>
      </c>
      <c r="EV30" s="1262">
        <f t="shared" ref="EV30" si="522">EOMONTH(EU30,1)</f>
        <v>47361</v>
      </c>
      <c r="EW30" s="1262">
        <f t="shared" ref="EW30" si="523">EOMONTH(EV30,1)</f>
        <v>47391</v>
      </c>
      <c r="EX30" s="1262">
        <f t="shared" ref="EX30" si="524">EOMONTH(EW30,1)</f>
        <v>47422</v>
      </c>
      <c r="EY30" s="1262">
        <f t="shared" ref="EY30" si="525">EOMONTH(EX30,1)</f>
        <v>47452</v>
      </c>
      <c r="EZ30" s="1262">
        <f t="shared" ref="EZ30" si="526">EOMONTH(EY30,1)</f>
        <v>47483</v>
      </c>
      <c r="FA30" s="1259">
        <f t="shared" ref="FA30" si="527">EOMONTH(EZ30,1)</f>
        <v>47514</v>
      </c>
      <c r="FB30" s="1259">
        <f t="shared" ref="FB30" si="528">EOMONTH(FA30,1)</f>
        <v>47542</v>
      </c>
      <c r="FC30" s="1259">
        <f t="shared" ref="FC30" si="529">EOMONTH(FB30,1)</f>
        <v>47573</v>
      </c>
      <c r="FD30" s="1259">
        <f t="shared" ref="FD30" si="530">EOMONTH(FC30,1)</f>
        <v>47603</v>
      </c>
      <c r="FE30" s="1259">
        <f t="shared" ref="FE30" si="531">EOMONTH(FD30,1)</f>
        <v>47634</v>
      </c>
      <c r="FF30" s="1259">
        <f t="shared" ref="FF30" si="532">EOMONTH(FE30,1)</f>
        <v>47664</v>
      </c>
      <c r="FG30" s="1259">
        <f t="shared" ref="FG30" si="533">EOMONTH(FF30,1)</f>
        <v>47695</v>
      </c>
      <c r="FH30" s="1259">
        <f t="shared" ref="FH30" si="534">EOMONTH(FG30,1)</f>
        <v>47726</v>
      </c>
      <c r="FI30" s="1259">
        <f t="shared" ref="FI30" si="535">EOMONTH(FH30,1)</f>
        <v>47756</v>
      </c>
      <c r="FJ30" s="1259">
        <f t="shared" ref="FJ30" si="536">EOMONTH(FI30,1)</f>
        <v>47787</v>
      </c>
      <c r="FK30" s="1259">
        <f t="shared" ref="FK30" si="537">EOMONTH(FJ30,1)</f>
        <v>47817</v>
      </c>
      <c r="FL30" s="1259">
        <f t="shared" ref="FL30" si="538">EOMONTH(FK30,1)</f>
        <v>47848</v>
      </c>
      <c r="FM30" s="1262">
        <f t="shared" ref="FM30" si="539">EOMONTH(FL30,1)</f>
        <v>47879</v>
      </c>
      <c r="FN30" s="1262">
        <f t="shared" ref="FN30" si="540">EOMONTH(FM30,1)</f>
        <v>47907</v>
      </c>
      <c r="FO30" s="1262">
        <f t="shared" ref="FO30" si="541">EOMONTH(FN30,1)</f>
        <v>47938</v>
      </c>
      <c r="FP30" s="1262">
        <f t="shared" ref="FP30" si="542">EOMONTH(FO30,1)</f>
        <v>47968</v>
      </c>
      <c r="FQ30" s="1262">
        <f t="shared" ref="FQ30" si="543">EOMONTH(FP30,1)</f>
        <v>47999</v>
      </c>
      <c r="FR30" s="1262">
        <f t="shared" ref="FR30" si="544">EOMONTH(FQ30,1)</f>
        <v>48029</v>
      </c>
      <c r="FS30" s="1262">
        <f t="shared" ref="FS30" si="545">EOMONTH(FR30,1)</f>
        <v>48060</v>
      </c>
      <c r="FT30" s="1262">
        <f t="shared" ref="FT30" si="546">EOMONTH(FS30,1)</f>
        <v>48091</v>
      </c>
      <c r="FU30" s="1262">
        <f t="shared" ref="FU30" si="547">EOMONTH(FT30,1)</f>
        <v>48121</v>
      </c>
      <c r="FV30" s="1262">
        <f t="shared" ref="FV30" si="548">EOMONTH(FU30,1)</f>
        <v>48152</v>
      </c>
      <c r="FW30" s="1262">
        <f t="shared" ref="FW30" si="549">EOMONTH(FV30,1)</f>
        <v>48182</v>
      </c>
      <c r="FX30" s="1262">
        <f t="shared" ref="FX30" si="550">EOMONTH(FW30,1)</f>
        <v>48213</v>
      </c>
      <c r="FY30" s="1259">
        <f t="shared" ref="FY30" si="551">EOMONTH(FX30,1)</f>
        <v>48244</v>
      </c>
      <c r="FZ30" s="1259">
        <f t="shared" ref="FZ30" si="552">EOMONTH(FY30,1)</f>
        <v>48273</v>
      </c>
      <c r="GA30" s="1259">
        <f t="shared" ref="GA30" si="553">EOMONTH(FZ30,1)</f>
        <v>48304</v>
      </c>
      <c r="GB30" s="1259">
        <f t="shared" ref="GB30" si="554">EOMONTH(GA30,1)</f>
        <v>48334</v>
      </c>
      <c r="GC30" s="1259">
        <f t="shared" ref="GC30" si="555">EOMONTH(GB30,1)</f>
        <v>48365</v>
      </c>
      <c r="GD30" s="1259">
        <f t="shared" ref="GD30" si="556">EOMONTH(GC30,1)</f>
        <v>48395</v>
      </c>
      <c r="GE30" s="1259">
        <f t="shared" ref="GE30" si="557">EOMONTH(GD30,1)</f>
        <v>48426</v>
      </c>
      <c r="GF30" s="1259">
        <f t="shared" ref="GF30" si="558">EOMONTH(GE30,1)</f>
        <v>48457</v>
      </c>
      <c r="GG30" s="1259">
        <f t="shared" ref="GG30" si="559">EOMONTH(GF30,1)</f>
        <v>48487</v>
      </c>
      <c r="GH30" s="1259">
        <f t="shared" ref="GH30" si="560">EOMONTH(GG30,1)</f>
        <v>48518</v>
      </c>
      <c r="GI30" s="1259">
        <f t="shared" ref="GI30" si="561">EOMONTH(GH30,1)</f>
        <v>48548</v>
      </c>
      <c r="GJ30" s="1259">
        <f t="shared" ref="GJ30" si="562">EOMONTH(GI30,1)</f>
        <v>48579</v>
      </c>
      <c r="GK30" s="1262">
        <f t="shared" ref="GK30" si="563">EOMONTH(GJ30,1)</f>
        <v>48610</v>
      </c>
      <c r="GL30" s="1262">
        <f t="shared" ref="GL30" si="564">EOMONTH(GK30,1)</f>
        <v>48638</v>
      </c>
      <c r="GM30" s="1262">
        <f t="shared" ref="GM30" si="565">EOMONTH(GL30,1)</f>
        <v>48669</v>
      </c>
      <c r="GN30" s="1262">
        <f t="shared" ref="GN30" si="566">EOMONTH(GM30,1)</f>
        <v>48699</v>
      </c>
      <c r="GO30" s="1262">
        <f t="shared" ref="GO30" si="567">EOMONTH(GN30,1)</f>
        <v>48730</v>
      </c>
      <c r="GP30" s="1262">
        <f t="shared" ref="GP30" si="568">EOMONTH(GO30,1)</f>
        <v>48760</v>
      </c>
      <c r="GQ30" s="1262">
        <f t="shared" ref="GQ30" si="569">EOMONTH(GP30,1)</f>
        <v>48791</v>
      </c>
      <c r="GR30" s="1262">
        <f t="shared" ref="GR30" si="570">EOMONTH(GQ30,1)</f>
        <v>48822</v>
      </c>
      <c r="GS30" s="1262">
        <f t="shared" ref="GS30" si="571">EOMONTH(GR30,1)</f>
        <v>48852</v>
      </c>
      <c r="GT30" s="1262">
        <f t="shared" ref="GT30" si="572">EOMONTH(GS30,1)</f>
        <v>48883</v>
      </c>
      <c r="GU30" s="1262">
        <f t="shared" ref="GU30" si="573">EOMONTH(GT30,1)</f>
        <v>48913</v>
      </c>
      <c r="GV30" s="1262">
        <f t="shared" ref="GV30" si="574">EOMONTH(GU30,1)</f>
        <v>48944</v>
      </c>
      <c r="GW30" s="1259">
        <f t="shared" ref="GW30" si="575">EOMONTH(GV30,1)</f>
        <v>48975</v>
      </c>
      <c r="GX30" s="1259">
        <f t="shared" ref="GX30" si="576">EOMONTH(GW30,1)</f>
        <v>49003</v>
      </c>
      <c r="GY30" s="1259">
        <f t="shared" ref="GY30" si="577">EOMONTH(GX30,1)</f>
        <v>49034</v>
      </c>
      <c r="GZ30" s="1259">
        <f t="shared" ref="GZ30" si="578">EOMONTH(GY30,1)</f>
        <v>49064</v>
      </c>
      <c r="HA30" s="1259">
        <f t="shared" ref="HA30" si="579">EOMONTH(GZ30,1)</f>
        <v>49095</v>
      </c>
      <c r="HB30" s="1259">
        <f t="shared" ref="HB30" si="580">EOMONTH(HA30,1)</f>
        <v>49125</v>
      </c>
      <c r="HC30" s="1259">
        <f t="shared" ref="HC30" si="581">EOMONTH(HB30,1)</f>
        <v>49156</v>
      </c>
      <c r="HD30" s="1259">
        <f t="shared" ref="HD30" si="582">EOMONTH(HC30,1)</f>
        <v>49187</v>
      </c>
      <c r="HE30" s="1259">
        <f t="shared" ref="HE30" si="583">EOMONTH(HD30,1)</f>
        <v>49217</v>
      </c>
      <c r="HF30" s="1259">
        <f t="shared" ref="HF30" si="584">EOMONTH(HE30,1)</f>
        <v>49248</v>
      </c>
      <c r="HG30" s="1259">
        <f t="shared" ref="HG30" si="585">EOMONTH(HF30,1)</f>
        <v>49278</v>
      </c>
      <c r="HH30" s="1259">
        <f t="shared" ref="HH30" si="586">EOMONTH(HG30,1)</f>
        <v>49309</v>
      </c>
      <c r="HI30" s="1262">
        <f t="shared" ref="HI30" si="587">EOMONTH(HH30,1)</f>
        <v>49340</v>
      </c>
      <c r="HJ30" s="1262">
        <f t="shared" ref="HJ30" si="588">EOMONTH(HI30,1)</f>
        <v>49368</v>
      </c>
      <c r="HK30" s="1262">
        <f t="shared" ref="HK30" si="589">EOMONTH(HJ30,1)</f>
        <v>49399</v>
      </c>
      <c r="HL30" s="1262">
        <f t="shared" ref="HL30" si="590">EOMONTH(HK30,1)</f>
        <v>49429</v>
      </c>
      <c r="HM30" s="1262">
        <f t="shared" ref="HM30" si="591">EOMONTH(HL30,1)</f>
        <v>49460</v>
      </c>
      <c r="HN30" s="1262">
        <f t="shared" ref="HN30" si="592">EOMONTH(HM30,1)</f>
        <v>49490</v>
      </c>
      <c r="HO30" s="1262">
        <f t="shared" ref="HO30" si="593">EOMONTH(HN30,1)</f>
        <v>49521</v>
      </c>
      <c r="HP30" s="1262">
        <f t="shared" ref="HP30" si="594">EOMONTH(HO30,1)</f>
        <v>49552</v>
      </c>
      <c r="HQ30" s="1262">
        <f t="shared" ref="HQ30" si="595">EOMONTH(HP30,1)</f>
        <v>49582</v>
      </c>
      <c r="HR30" s="1262">
        <f t="shared" ref="HR30" si="596">EOMONTH(HQ30,1)</f>
        <v>49613</v>
      </c>
      <c r="HS30" s="1262">
        <f t="shared" ref="HS30" si="597">EOMONTH(HR30,1)</f>
        <v>49643</v>
      </c>
      <c r="HT30" s="1262">
        <f t="shared" ref="HT30" si="598">EOMONTH(HS30,1)</f>
        <v>49674</v>
      </c>
      <c r="HU30" s="1259">
        <f t="shared" ref="HU30" si="599">EOMONTH(HT30,1)</f>
        <v>49705</v>
      </c>
      <c r="HV30" s="1259">
        <f t="shared" ref="HV30" si="600">EOMONTH(HU30,1)</f>
        <v>49734</v>
      </c>
      <c r="HW30" s="1259">
        <f t="shared" ref="HW30" si="601">EOMONTH(HV30,1)</f>
        <v>49765</v>
      </c>
      <c r="HX30" s="1259">
        <f t="shared" ref="HX30" si="602">EOMONTH(HW30,1)</f>
        <v>49795</v>
      </c>
      <c r="HY30" s="1259">
        <f t="shared" ref="HY30" si="603">EOMONTH(HX30,1)</f>
        <v>49826</v>
      </c>
      <c r="HZ30" s="1259">
        <f t="shared" ref="HZ30" si="604">EOMONTH(HY30,1)</f>
        <v>49856</v>
      </c>
      <c r="IA30" s="1259">
        <f t="shared" ref="IA30" si="605">EOMONTH(HZ30,1)</f>
        <v>49887</v>
      </c>
      <c r="IB30" s="1259">
        <f t="shared" ref="IB30" si="606">EOMONTH(IA30,1)</f>
        <v>49918</v>
      </c>
      <c r="IC30" s="1259">
        <f t="shared" ref="IC30" si="607">EOMONTH(IB30,1)</f>
        <v>49948</v>
      </c>
      <c r="ID30" s="1259">
        <f t="shared" ref="ID30" si="608">EOMONTH(IC30,1)</f>
        <v>49979</v>
      </c>
      <c r="IE30" s="1259">
        <f t="shared" ref="IE30" si="609">EOMONTH(ID30,1)</f>
        <v>50009</v>
      </c>
      <c r="IF30" s="1259">
        <f t="shared" ref="IF30" si="610">EOMONTH(IE30,1)</f>
        <v>50040</v>
      </c>
      <c r="IG30" s="1262">
        <f t="shared" ref="IG30" si="611">EOMONTH(IF30,1)</f>
        <v>50071</v>
      </c>
      <c r="IH30" s="1262">
        <f t="shared" ref="IH30" si="612">EOMONTH(IG30,1)</f>
        <v>50099</v>
      </c>
      <c r="II30" s="1262">
        <f t="shared" ref="II30" si="613">EOMONTH(IH30,1)</f>
        <v>50130</v>
      </c>
      <c r="IJ30" s="1262">
        <f t="shared" ref="IJ30" si="614">EOMONTH(II30,1)</f>
        <v>50160</v>
      </c>
      <c r="IK30" s="1262">
        <f t="shared" ref="IK30" si="615">EOMONTH(IJ30,1)</f>
        <v>50191</v>
      </c>
    </row>
    <row r="31" spans="2:245" s="219" customFormat="1" ht="13.5" x14ac:dyDescent="0.3">
      <c r="C31" s="362">
        <f t="shared" ref="C31:I32" si="616">C21</f>
        <v>2020</v>
      </c>
      <c r="D31" s="227" t="str">
        <f t="shared" si="616"/>
        <v>SIN Bank</v>
      </c>
      <c r="E31" s="233" t="str">
        <f t="shared" si="616"/>
        <v>J/V 최초 차입금</v>
      </c>
      <c r="F31" s="241">
        <f t="shared" si="616"/>
        <v>65500000</v>
      </c>
      <c r="G31" s="235">
        <f t="shared" si="616"/>
        <v>1.47E-2</v>
      </c>
      <c r="H31" s="361">
        <f t="shared" si="616"/>
        <v>3</v>
      </c>
      <c r="I31" s="234" t="str">
        <f t="shared" si="616"/>
        <v>수시상환</v>
      </c>
      <c r="J31" s="221"/>
      <c r="K31" s="232" t="str">
        <f>K21</f>
        <v>J/V 최초 차입금</v>
      </c>
      <c r="L31" s="227"/>
      <c r="M31" s="244"/>
      <c r="N31" s="1094">
        <f>+SUMIFS($AK31:$IK31,$AK$28:$IK$28,N$30)</f>
        <v>481425</v>
      </c>
      <c r="O31" s="1369">
        <f ca="1">+SUMIFS($AK31:$IK31,$AK$28:$IK$28,O$30)</f>
        <v>859521.25</v>
      </c>
      <c r="P31" s="1369">
        <f t="shared" ref="O31:AD34" ca="1" si="617">+SUMIFS($AK31:$IK31,$AK$28:$IK$28,P$30)</f>
        <v>671361.25</v>
      </c>
      <c r="Q31" s="1369">
        <f t="shared" ca="1" si="617"/>
        <v>259700</v>
      </c>
      <c r="R31" s="1369">
        <f t="shared" ca="1" si="617"/>
        <v>0</v>
      </c>
      <c r="S31" s="1369">
        <f t="shared" ca="1" si="617"/>
        <v>0</v>
      </c>
      <c r="T31" s="1094">
        <f t="shared" ca="1" si="617"/>
        <v>0</v>
      </c>
      <c r="U31" s="1094">
        <f t="shared" ca="1" si="617"/>
        <v>0</v>
      </c>
      <c r="V31" s="1369">
        <f t="shared" ca="1" si="617"/>
        <v>0</v>
      </c>
      <c r="W31" s="1369">
        <f t="shared" ca="1" si="617"/>
        <v>0</v>
      </c>
      <c r="X31" s="1369">
        <f t="shared" ca="1" si="617"/>
        <v>0</v>
      </c>
      <c r="Y31" s="1369">
        <f t="shared" ca="1" si="617"/>
        <v>0</v>
      </c>
      <c r="Z31" s="1369">
        <f t="shared" ca="1" si="617"/>
        <v>0</v>
      </c>
      <c r="AA31" s="1094">
        <f t="shared" ca="1" si="617"/>
        <v>0</v>
      </c>
      <c r="AB31" s="1094">
        <f t="shared" ca="1" si="617"/>
        <v>0</v>
      </c>
      <c r="AC31" s="1369">
        <f t="shared" ca="1" si="617"/>
        <v>0</v>
      </c>
      <c r="AD31" s="1369">
        <f t="shared" ca="1" si="617"/>
        <v>0</v>
      </c>
      <c r="AE31" s="1370">
        <f t="shared" ref="AE31:AE34" ca="1" si="618">+SUMIFS($AK31:$IK31,$AK$28:$IK$28,AE$30)</f>
        <v>0</v>
      </c>
      <c r="AF31" s="221"/>
      <c r="AG31" s="221"/>
      <c r="AH31" s="221"/>
      <c r="AI31" s="239" t="s">
        <v>285</v>
      </c>
      <c r="AJ31" s="251"/>
      <c r="AK31" s="255"/>
      <c r="AL31" s="255">
        <f t="shared" ref="AL31:AO31" si="619">+AK21*$G31/12</f>
        <v>0</v>
      </c>
      <c r="AM31" s="255">
        <f t="shared" si="619"/>
        <v>0</v>
      </c>
      <c r="AN31" s="255">
        <f t="shared" si="619"/>
        <v>0</v>
      </c>
      <c r="AO31" s="255">
        <f t="shared" si="619"/>
        <v>0</v>
      </c>
      <c r="AP31" s="255">
        <f t="shared" ref="AP31" si="620">+AO21*$G31/12</f>
        <v>0</v>
      </c>
      <c r="AQ31" s="255">
        <f>+AP21*$G31/12</f>
        <v>80237.5</v>
      </c>
      <c r="AR31" s="255">
        <f t="shared" ref="AR31:BB31" si="621">+AQ21*$G31/12</f>
        <v>80237.5</v>
      </c>
      <c r="AS31" s="255">
        <f t="shared" si="621"/>
        <v>80237.5</v>
      </c>
      <c r="AT31" s="255">
        <f t="shared" si="621"/>
        <v>80237.5</v>
      </c>
      <c r="AU31" s="255">
        <f t="shared" si="621"/>
        <v>80237.5</v>
      </c>
      <c r="AV31" s="255">
        <f t="shared" si="621"/>
        <v>80237.5</v>
      </c>
      <c r="AW31" s="255">
        <f>+AV21*$G31/12</f>
        <v>80237.5</v>
      </c>
      <c r="AX31" s="255">
        <f t="shared" ca="1" si="621"/>
        <v>75950</v>
      </c>
      <c r="AY31" s="255">
        <f t="shared" ca="1" si="621"/>
        <v>75950</v>
      </c>
      <c r="AZ31" s="255">
        <f t="shared" ca="1" si="621"/>
        <v>75950</v>
      </c>
      <c r="BA31" s="255">
        <f t="shared" ca="1" si="621"/>
        <v>75950</v>
      </c>
      <c r="BB31" s="255">
        <f t="shared" ca="1" si="621"/>
        <v>67926.25</v>
      </c>
      <c r="BC31" s="255">
        <f t="shared" ref="BC31:BT31" ca="1" si="622">+BB21*$G31/12</f>
        <v>67926.25</v>
      </c>
      <c r="BD31" s="255">
        <f t="shared" ca="1" si="622"/>
        <v>67926.25</v>
      </c>
      <c r="BE31" s="255">
        <f t="shared" ca="1" si="622"/>
        <v>67926.25</v>
      </c>
      <c r="BF31" s="255">
        <f t="shared" ca="1" si="622"/>
        <v>67926.25</v>
      </c>
      <c r="BG31" s="255">
        <f t="shared" ca="1" si="622"/>
        <v>67926.25</v>
      </c>
      <c r="BH31" s="255">
        <f t="shared" ca="1" si="622"/>
        <v>67926.25</v>
      </c>
      <c r="BI31" s="255">
        <f t="shared" ca="1" si="622"/>
        <v>67926.25</v>
      </c>
      <c r="BJ31" s="255">
        <f t="shared" ca="1" si="622"/>
        <v>59963.75</v>
      </c>
      <c r="BK31" s="255">
        <f t="shared" ca="1" si="622"/>
        <v>59963.75</v>
      </c>
      <c r="BL31" s="255">
        <f t="shared" ca="1" si="622"/>
        <v>59963.75</v>
      </c>
      <c r="BM31" s="255">
        <f t="shared" ca="1" si="622"/>
        <v>59963.75</v>
      </c>
      <c r="BN31" s="255">
        <f t="shared" ca="1" si="622"/>
        <v>51940</v>
      </c>
      <c r="BO31" s="255">
        <f t="shared" ca="1" si="622"/>
        <v>51940</v>
      </c>
      <c r="BP31" s="255">
        <f t="shared" ca="1" si="622"/>
        <v>51940</v>
      </c>
      <c r="BQ31" s="255">
        <f t="shared" ca="1" si="622"/>
        <v>51940</v>
      </c>
      <c r="BR31" s="255">
        <f t="shared" ca="1" si="622"/>
        <v>51940</v>
      </c>
      <c r="BS31" s="255">
        <f t="shared" ca="1" si="622"/>
        <v>51940</v>
      </c>
      <c r="BT31" s="255">
        <f t="shared" ca="1" si="622"/>
        <v>51940</v>
      </c>
      <c r="BU31" s="255">
        <f t="shared" ref="BU31:DB31" ca="1" si="623">+BT21*$G31/12</f>
        <v>51940</v>
      </c>
      <c r="BV31" s="255">
        <f t="shared" ca="1" si="623"/>
        <v>51940</v>
      </c>
      <c r="BW31" s="255">
        <f t="shared" ca="1" si="623"/>
        <v>51940</v>
      </c>
      <c r="BX31" s="255">
        <f t="shared" ca="1" si="623"/>
        <v>51940</v>
      </c>
      <c r="BY31" s="255">
        <f t="shared" ca="1" si="623"/>
        <v>51940</v>
      </c>
      <c r="BZ31" s="255">
        <f t="shared" ca="1" si="623"/>
        <v>0</v>
      </c>
      <c r="CA31" s="255">
        <f t="shared" ca="1" si="623"/>
        <v>0</v>
      </c>
      <c r="CB31" s="255">
        <f t="shared" ca="1" si="623"/>
        <v>0</v>
      </c>
      <c r="CC31" s="255">
        <f t="shared" ca="1" si="623"/>
        <v>0</v>
      </c>
      <c r="CD31" s="255">
        <f t="shared" ca="1" si="623"/>
        <v>0</v>
      </c>
      <c r="CE31" s="255">
        <f t="shared" ca="1" si="623"/>
        <v>0</v>
      </c>
      <c r="CF31" s="255">
        <f t="shared" ca="1" si="623"/>
        <v>0</v>
      </c>
      <c r="CG31" s="255">
        <f t="shared" ca="1" si="623"/>
        <v>0</v>
      </c>
      <c r="CH31" s="255">
        <f t="shared" ca="1" si="623"/>
        <v>0</v>
      </c>
      <c r="CI31" s="255">
        <f t="shared" ca="1" si="623"/>
        <v>0</v>
      </c>
      <c r="CJ31" s="255">
        <f t="shared" ca="1" si="623"/>
        <v>0</v>
      </c>
      <c r="CK31" s="255">
        <f t="shared" ca="1" si="623"/>
        <v>0</v>
      </c>
      <c r="CL31" s="255">
        <f t="shared" ca="1" si="623"/>
        <v>0</v>
      </c>
      <c r="CM31" s="255">
        <f t="shared" ca="1" si="623"/>
        <v>0</v>
      </c>
      <c r="CN31" s="255">
        <f t="shared" ca="1" si="623"/>
        <v>0</v>
      </c>
      <c r="CO31" s="255">
        <f t="shared" ca="1" si="623"/>
        <v>0</v>
      </c>
      <c r="CP31" s="255">
        <f t="shared" ca="1" si="623"/>
        <v>0</v>
      </c>
      <c r="CQ31" s="255">
        <f t="shared" ca="1" si="623"/>
        <v>0</v>
      </c>
      <c r="CR31" s="255">
        <f t="shared" ca="1" si="623"/>
        <v>0</v>
      </c>
      <c r="CS31" s="255">
        <f t="shared" ca="1" si="623"/>
        <v>0</v>
      </c>
      <c r="CT31" s="255">
        <f t="shared" ca="1" si="623"/>
        <v>0</v>
      </c>
      <c r="CU31" s="255">
        <f t="shared" ca="1" si="623"/>
        <v>0</v>
      </c>
      <c r="CV31" s="255">
        <f t="shared" ca="1" si="623"/>
        <v>0</v>
      </c>
      <c r="CW31" s="255">
        <f t="shared" ca="1" si="623"/>
        <v>0</v>
      </c>
      <c r="CX31" s="255">
        <f t="shared" ca="1" si="623"/>
        <v>0</v>
      </c>
      <c r="CY31" s="255">
        <f t="shared" ca="1" si="623"/>
        <v>0</v>
      </c>
      <c r="CZ31" s="255">
        <f t="shared" ca="1" si="623"/>
        <v>0</v>
      </c>
      <c r="DA31" s="255">
        <f t="shared" ca="1" si="623"/>
        <v>0</v>
      </c>
      <c r="DB31" s="255">
        <f t="shared" ca="1" si="623"/>
        <v>0</v>
      </c>
      <c r="DC31" s="255">
        <f t="shared" ref="DC31:FN31" ca="1" si="624">+DB21*$G31/12</f>
        <v>0</v>
      </c>
      <c r="DD31" s="255">
        <f t="shared" ca="1" si="624"/>
        <v>0</v>
      </c>
      <c r="DE31" s="255">
        <f t="shared" ca="1" si="624"/>
        <v>0</v>
      </c>
      <c r="DF31" s="255">
        <f t="shared" ca="1" si="624"/>
        <v>0</v>
      </c>
      <c r="DG31" s="255">
        <f t="shared" ca="1" si="624"/>
        <v>0</v>
      </c>
      <c r="DH31" s="255">
        <f t="shared" ca="1" si="624"/>
        <v>0</v>
      </c>
      <c r="DI31" s="255">
        <f t="shared" ca="1" si="624"/>
        <v>0</v>
      </c>
      <c r="DJ31" s="255">
        <f t="shared" ca="1" si="624"/>
        <v>0</v>
      </c>
      <c r="DK31" s="255">
        <f t="shared" ca="1" si="624"/>
        <v>0</v>
      </c>
      <c r="DL31" s="255">
        <f t="shared" ca="1" si="624"/>
        <v>0</v>
      </c>
      <c r="DM31" s="255">
        <f t="shared" ca="1" si="624"/>
        <v>0</v>
      </c>
      <c r="DN31" s="255">
        <f t="shared" ca="1" si="624"/>
        <v>0</v>
      </c>
      <c r="DO31" s="255">
        <f t="shared" ca="1" si="624"/>
        <v>0</v>
      </c>
      <c r="DP31" s="255">
        <f t="shared" ca="1" si="624"/>
        <v>0</v>
      </c>
      <c r="DQ31" s="255">
        <f t="shared" ca="1" si="624"/>
        <v>0</v>
      </c>
      <c r="DR31" s="255">
        <f t="shared" ca="1" si="624"/>
        <v>0</v>
      </c>
      <c r="DS31" s="255">
        <f t="shared" ca="1" si="624"/>
        <v>0</v>
      </c>
      <c r="DT31" s="255">
        <f t="shared" ca="1" si="624"/>
        <v>0</v>
      </c>
      <c r="DU31" s="255">
        <f t="shared" ca="1" si="624"/>
        <v>0</v>
      </c>
      <c r="DV31" s="255">
        <f t="shared" ca="1" si="624"/>
        <v>0</v>
      </c>
      <c r="DW31" s="255">
        <f t="shared" ca="1" si="624"/>
        <v>0</v>
      </c>
      <c r="DX31" s="255">
        <f t="shared" ca="1" si="624"/>
        <v>0</v>
      </c>
      <c r="DY31" s="255">
        <f t="shared" ca="1" si="624"/>
        <v>0</v>
      </c>
      <c r="DZ31" s="255">
        <f t="shared" ca="1" si="624"/>
        <v>0</v>
      </c>
      <c r="EA31" s="255">
        <f t="shared" ca="1" si="624"/>
        <v>0</v>
      </c>
      <c r="EB31" s="255">
        <f t="shared" ca="1" si="624"/>
        <v>0</v>
      </c>
      <c r="EC31" s="255">
        <f t="shared" ca="1" si="624"/>
        <v>0</v>
      </c>
      <c r="ED31" s="255">
        <f t="shared" ca="1" si="624"/>
        <v>0</v>
      </c>
      <c r="EE31" s="255">
        <f t="shared" ca="1" si="624"/>
        <v>0</v>
      </c>
      <c r="EF31" s="255">
        <f t="shared" ca="1" si="624"/>
        <v>0</v>
      </c>
      <c r="EG31" s="255">
        <f t="shared" ca="1" si="624"/>
        <v>0</v>
      </c>
      <c r="EH31" s="255">
        <f t="shared" ca="1" si="624"/>
        <v>0</v>
      </c>
      <c r="EI31" s="255">
        <f t="shared" ca="1" si="624"/>
        <v>0</v>
      </c>
      <c r="EJ31" s="255">
        <f t="shared" ca="1" si="624"/>
        <v>0</v>
      </c>
      <c r="EK31" s="255">
        <f t="shared" ca="1" si="624"/>
        <v>0</v>
      </c>
      <c r="EL31" s="255">
        <f t="shared" ca="1" si="624"/>
        <v>0</v>
      </c>
      <c r="EM31" s="255">
        <f t="shared" ca="1" si="624"/>
        <v>0</v>
      </c>
      <c r="EN31" s="255">
        <f t="shared" ca="1" si="624"/>
        <v>0</v>
      </c>
      <c r="EO31" s="255">
        <f t="shared" ca="1" si="624"/>
        <v>0</v>
      </c>
      <c r="EP31" s="255">
        <f t="shared" ca="1" si="624"/>
        <v>0</v>
      </c>
      <c r="EQ31" s="255">
        <f t="shared" ca="1" si="624"/>
        <v>0</v>
      </c>
      <c r="ER31" s="255">
        <f t="shared" ca="1" si="624"/>
        <v>0</v>
      </c>
      <c r="ES31" s="255">
        <f t="shared" ca="1" si="624"/>
        <v>0</v>
      </c>
      <c r="ET31" s="255">
        <f t="shared" ca="1" si="624"/>
        <v>0</v>
      </c>
      <c r="EU31" s="255">
        <f t="shared" ca="1" si="624"/>
        <v>0</v>
      </c>
      <c r="EV31" s="255">
        <f t="shared" ca="1" si="624"/>
        <v>0</v>
      </c>
      <c r="EW31" s="255">
        <f t="shared" ca="1" si="624"/>
        <v>0</v>
      </c>
      <c r="EX31" s="255">
        <f t="shared" ca="1" si="624"/>
        <v>0</v>
      </c>
      <c r="EY31" s="255">
        <f t="shared" ca="1" si="624"/>
        <v>0</v>
      </c>
      <c r="EZ31" s="255">
        <f t="shared" ca="1" si="624"/>
        <v>0</v>
      </c>
      <c r="FA31" s="255">
        <f t="shared" ca="1" si="624"/>
        <v>0</v>
      </c>
      <c r="FB31" s="255">
        <f t="shared" ca="1" si="624"/>
        <v>0</v>
      </c>
      <c r="FC31" s="255">
        <f t="shared" ca="1" si="624"/>
        <v>0</v>
      </c>
      <c r="FD31" s="255">
        <f t="shared" ca="1" si="624"/>
        <v>0</v>
      </c>
      <c r="FE31" s="255">
        <f t="shared" ca="1" si="624"/>
        <v>0</v>
      </c>
      <c r="FF31" s="255">
        <f t="shared" ca="1" si="624"/>
        <v>0</v>
      </c>
      <c r="FG31" s="255">
        <f t="shared" ca="1" si="624"/>
        <v>0</v>
      </c>
      <c r="FH31" s="255">
        <f t="shared" ca="1" si="624"/>
        <v>0</v>
      </c>
      <c r="FI31" s="255">
        <f t="shared" ca="1" si="624"/>
        <v>0</v>
      </c>
      <c r="FJ31" s="255">
        <f t="shared" ca="1" si="624"/>
        <v>0</v>
      </c>
      <c r="FK31" s="255">
        <f t="shared" ca="1" si="624"/>
        <v>0</v>
      </c>
      <c r="FL31" s="255">
        <f t="shared" ca="1" si="624"/>
        <v>0</v>
      </c>
      <c r="FM31" s="255">
        <f t="shared" ca="1" si="624"/>
        <v>0</v>
      </c>
      <c r="FN31" s="255">
        <f t="shared" ca="1" si="624"/>
        <v>0</v>
      </c>
      <c r="FO31" s="255">
        <f t="shared" ref="FO31:HZ31" ca="1" si="625">+FN21*$G31/12</f>
        <v>0</v>
      </c>
      <c r="FP31" s="255">
        <f t="shared" ca="1" si="625"/>
        <v>0</v>
      </c>
      <c r="FQ31" s="255">
        <f t="shared" ca="1" si="625"/>
        <v>0</v>
      </c>
      <c r="FR31" s="255">
        <f t="shared" ca="1" si="625"/>
        <v>0</v>
      </c>
      <c r="FS31" s="255">
        <f t="shared" ca="1" si="625"/>
        <v>0</v>
      </c>
      <c r="FT31" s="255">
        <f t="shared" ca="1" si="625"/>
        <v>0</v>
      </c>
      <c r="FU31" s="255">
        <f t="shared" ca="1" si="625"/>
        <v>0</v>
      </c>
      <c r="FV31" s="255">
        <f t="shared" ca="1" si="625"/>
        <v>0</v>
      </c>
      <c r="FW31" s="255">
        <f t="shared" ca="1" si="625"/>
        <v>0</v>
      </c>
      <c r="FX31" s="255">
        <f t="shared" ca="1" si="625"/>
        <v>0</v>
      </c>
      <c r="FY31" s="255">
        <f t="shared" ca="1" si="625"/>
        <v>0</v>
      </c>
      <c r="FZ31" s="255">
        <f t="shared" ca="1" si="625"/>
        <v>0</v>
      </c>
      <c r="GA31" s="255">
        <f t="shared" ca="1" si="625"/>
        <v>0</v>
      </c>
      <c r="GB31" s="255">
        <f t="shared" ca="1" si="625"/>
        <v>0</v>
      </c>
      <c r="GC31" s="255">
        <f t="shared" ca="1" si="625"/>
        <v>0</v>
      </c>
      <c r="GD31" s="255">
        <f t="shared" ca="1" si="625"/>
        <v>0</v>
      </c>
      <c r="GE31" s="255">
        <f t="shared" ca="1" si="625"/>
        <v>0</v>
      </c>
      <c r="GF31" s="255">
        <f t="shared" ca="1" si="625"/>
        <v>0</v>
      </c>
      <c r="GG31" s="255">
        <f t="shared" ca="1" si="625"/>
        <v>0</v>
      </c>
      <c r="GH31" s="255">
        <f t="shared" ca="1" si="625"/>
        <v>0</v>
      </c>
      <c r="GI31" s="255">
        <f t="shared" ca="1" si="625"/>
        <v>0</v>
      </c>
      <c r="GJ31" s="255">
        <f t="shared" ca="1" si="625"/>
        <v>0</v>
      </c>
      <c r="GK31" s="255">
        <f t="shared" ca="1" si="625"/>
        <v>0</v>
      </c>
      <c r="GL31" s="255">
        <f t="shared" ca="1" si="625"/>
        <v>0</v>
      </c>
      <c r="GM31" s="255">
        <f t="shared" ca="1" si="625"/>
        <v>0</v>
      </c>
      <c r="GN31" s="255">
        <f t="shared" ca="1" si="625"/>
        <v>0</v>
      </c>
      <c r="GO31" s="255">
        <f t="shared" ca="1" si="625"/>
        <v>0</v>
      </c>
      <c r="GP31" s="255">
        <f t="shared" ca="1" si="625"/>
        <v>0</v>
      </c>
      <c r="GQ31" s="255">
        <f t="shared" ca="1" si="625"/>
        <v>0</v>
      </c>
      <c r="GR31" s="255">
        <f t="shared" ca="1" si="625"/>
        <v>0</v>
      </c>
      <c r="GS31" s="255">
        <f t="shared" ca="1" si="625"/>
        <v>0</v>
      </c>
      <c r="GT31" s="255">
        <f t="shared" ca="1" si="625"/>
        <v>0</v>
      </c>
      <c r="GU31" s="255">
        <f t="shared" ca="1" si="625"/>
        <v>0</v>
      </c>
      <c r="GV31" s="255">
        <f t="shared" ca="1" si="625"/>
        <v>0</v>
      </c>
      <c r="GW31" s="255">
        <f t="shared" ca="1" si="625"/>
        <v>0</v>
      </c>
      <c r="GX31" s="255">
        <f t="shared" ca="1" si="625"/>
        <v>0</v>
      </c>
      <c r="GY31" s="255">
        <f t="shared" ca="1" si="625"/>
        <v>0</v>
      </c>
      <c r="GZ31" s="255">
        <f t="shared" ca="1" si="625"/>
        <v>0</v>
      </c>
      <c r="HA31" s="255">
        <f t="shared" ca="1" si="625"/>
        <v>0</v>
      </c>
      <c r="HB31" s="255">
        <f t="shared" ca="1" si="625"/>
        <v>0</v>
      </c>
      <c r="HC31" s="255">
        <f t="shared" ca="1" si="625"/>
        <v>0</v>
      </c>
      <c r="HD31" s="255">
        <f t="shared" ca="1" si="625"/>
        <v>0</v>
      </c>
      <c r="HE31" s="255">
        <f t="shared" ca="1" si="625"/>
        <v>0</v>
      </c>
      <c r="HF31" s="255">
        <f t="shared" ca="1" si="625"/>
        <v>0</v>
      </c>
      <c r="HG31" s="255">
        <f t="shared" ca="1" si="625"/>
        <v>0</v>
      </c>
      <c r="HH31" s="255">
        <f t="shared" ca="1" si="625"/>
        <v>0</v>
      </c>
      <c r="HI31" s="255">
        <f t="shared" ca="1" si="625"/>
        <v>0</v>
      </c>
      <c r="HJ31" s="255">
        <f t="shared" ca="1" si="625"/>
        <v>0</v>
      </c>
      <c r="HK31" s="255">
        <f t="shared" ca="1" si="625"/>
        <v>0</v>
      </c>
      <c r="HL31" s="255">
        <f t="shared" ca="1" si="625"/>
        <v>0</v>
      </c>
      <c r="HM31" s="255">
        <f t="shared" ca="1" si="625"/>
        <v>0</v>
      </c>
      <c r="HN31" s="255">
        <f t="shared" ca="1" si="625"/>
        <v>0</v>
      </c>
      <c r="HO31" s="255">
        <f t="shared" ca="1" si="625"/>
        <v>0</v>
      </c>
      <c r="HP31" s="255">
        <f t="shared" ca="1" si="625"/>
        <v>0</v>
      </c>
      <c r="HQ31" s="255">
        <f t="shared" ca="1" si="625"/>
        <v>0</v>
      </c>
      <c r="HR31" s="255">
        <f t="shared" ca="1" si="625"/>
        <v>0</v>
      </c>
      <c r="HS31" s="255">
        <f t="shared" ca="1" si="625"/>
        <v>0</v>
      </c>
      <c r="HT31" s="255">
        <f t="shared" ca="1" si="625"/>
        <v>0</v>
      </c>
      <c r="HU31" s="255">
        <f t="shared" ca="1" si="625"/>
        <v>0</v>
      </c>
      <c r="HV31" s="255">
        <f t="shared" ca="1" si="625"/>
        <v>0</v>
      </c>
      <c r="HW31" s="255">
        <f t="shared" ca="1" si="625"/>
        <v>0</v>
      </c>
      <c r="HX31" s="255">
        <f t="shared" ca="1" si="625"/>
        <v>0</v>
      </c>
      <c r="HY31" s="255">
        <f t="shared" ca="1" si="625"/>
        <v>0</v>
      </c>
      <c r="HZ31" s="255">
        <f t="shared" ca="1" si="625"/>
        <v>0</v>
      </c>
      <c r="IA31" s="255">
        <f t="shared" ref="IA31:IK31" ca="1" si="626">+HZ21*$G31/12</f>
        <v>0</v>
      </c>
      <c r="IB31" s="255">
        <f t="shared" ca="1" si="626"/>
        <v>0</v>
      </c>
      <c r="IC31" s="255">
        <f t="shared" ca="1" si="626"/>
        <v>0</v>
      </c>
      <c r="ID31" s="255">
        <f t="shared" ca="1" si="626"/>
        <v>0</v>
      </c>
      <c r="IE31" s="255">
        <f t="shared" ca="1" si="626"/>
        <v>0</v>
      </c>
      <c r="IF31" s="255">
        <f t="shared" ca="1" si="626"/>
        <v>0</v>
      </c>
      <c r="IG31" s="255">
        <f t="shared" ca="1" si="626"/>
        <v>0</v>
      </c>
      <c r="IH31" s="255">
        <f t="shared" ca="1" si="626"/>
        <v>0</v>
      </c>
      <c r="II31" s="255">
        <f t="shared" ca="1" si="626"/>
        <v>0</v>
      </c>
      <c r="IJ31" s="255">
        <f t="shared" ca="1" si="626"/>
        <v>0</v>
      </c>
      <c r="IK31" s="255">
        <f t="shared" ca="1" si="626"/>
        <v>0</v>
      </c>
    </row>
    <row r="32" spans="2:245" s="219" customFormat="1" ht="13.5" x14ac:dyDescent="0.3">
      <c r="C32" s="362">
        <f t="shared" si="616"/>
        <v>0</v>
      </c>
      <c r="D32" s="227" t="str">
        <f t="shared" si="616"/>
        <v>SIN Bank</v>
      </c>
      <c r="E32" s="233" t="str">
        <f t="shared" si="616"/>
        <v>크레인 구입 차입금</v>
      </c>
      <c r="F32" s="241">
        <f t="shared" si="616"/>
        <v>17200000</v>
      </c>
      <c r="G32" s="230">
        <f t="shared" si="616"/>
        <v>1.47E-2</v>
      </c>
      <c r="H32" s="361">
        <f t="shared" si="616"/>
        <v>5</v>
      </c>
      <c r="I32" s="234" t="str">
        <f t="shared" si="616"/>
        <v>수시상환</v>
      </c>
      <c r="J32" s="221"/>
      <c r="K32" s="232" t="str">
        <f>K22</f>
        <v>크레인 구입 차입금</v>
      </c>
      <c r="L32" s="227"/>
      <c r="M32" s="244"/>
      <c r="N32" s="1094">
        <f t="shared" ref="N32:N34" si="627">+SUMIFS($AK32:$IK32,$AK$28:$IK$28,N$30)</f>
        <v>0</v>
      </c>
      <c r="O32" s="1369">
        <f t="shared" si="617"/>
        <v>0</v>
      </c>
      <c r="P32" s="1369">
        <f t="shared" si="617"/>
        <v>0</v>
      </c>
      <c r="Q32" s="1369">
        <f t="shared" si="617"/>
        <v>0</v>
      </c>
      <c r="R32" s="1369">
        <f t="shared" si="617"/>
        <v>0</v>
      </c>
      <c r="S32" s="1369">
        <f t="shared" si="617"/>
        <v>0</v>
      </c>
      <c r="T32" s="1094">
        <f t="shared" si="617"/>
        <v>0</v>
      </c>
      <c r="U32" s="1094">
        <f t="shared" si="617"/>
        <v>0</v>
      </c>
      <c r="V32" s="1369">
        <f t="shared" si="617"/>
        <v>0</v>
      </c>
      <c r="W32" s="1369">
        <f t="shared" si="617"/>
        <v>0</v>
      </c>
      <c r="X32" s="1369">
        <f t="shared" si="617"/>
        <v>0</v>
      </c>
      <c r="Y32" s="1369">
        <f t="shared" si="617"/>
        <v>0</v>
      </c>
      <c r="Z32" s="1369">
        <f t="shared" si="617"/>
        <v>0</v>
      </c>
      <c r="AA32" s="1094">
        <f t="shared" si="617"/>
        <v>0</v>
      </c>
      <c r="AB32" s="1094">
        <f t="shared" si="617"/>
        <v>0</v>
      </c>
      <c r="AC32" s="1369">
        <f t="shared" si="617"/>
        <v>0</v>
      </c>
      <c r="AD32" s="1369">
        <f t="shared" si="617"/>
        <v>0</v>
      </c>
      <c r="AE32" s="1370">
        <f t="shared" si="618"/>
        <v>0</v>
      </c>
      <c r="AF32" s="221"/>
      <c r="AG32" s="221"/>
      <c r="AH32" s="221"/>
      <c r="AI32" s="221" t="s">
        <v>287</v>
      </c>
      <c r="AJ32" s="251"/>
      <c r="AK32" s="255"/>
      <c r="AL32" s="255">
        <f t="shared" ref="AL32:AO32" si="628">+AK22*$G32/12</f>
        <v>0</v>
      </c>
      <c r="AM32" s="255">
        <f t="shared" si="628"/>
        <v>0</v>
      </c>
      <c r="AN32" s="255">
        <f t="shared" si="628"/>
        <v>0</v>
      </c>
      <c r="AO32" s="255">
        <f t="shared" si="628"/>
        <v>0</v>
      </c>
      <c r="AP32" s="255">
        <f t="shared" ref="AP32:AQ34" si="629">+AO22*$G32/12</f>
        <v>0</v>
      </c>
      <c r="AQ32" s="255">
        <f t="shared" si="629"/>
        <v>0</v>
      </c>
      <c r="AR32" s="255">
        <f t="shared" ref="AR32:BB32" si="630">+AQ22*$G32/12</f>
        <v>0</v>
      </c>
      <c r="AS32" s="255">
        <f t="shared" si="630"/>
        <v>0</v>
      </c>
      <c r="AT32" s="255">
        <f t="shared" si="630"/>
        <v>0</v>
      </c>
      <c r="AU32" s="255">
        <f t="shared" si="630"/>
        <v>0</v>
      </c>
      <c r="AV32" s="255">
        <f t="shared" si="630"/>
        <v>0</v>
      </c>
      <c r="AW32" s="255">
        <f t="shared" si="630"/>
        <v>0</v>
      </c>
      <c r="AX32" s="255">
        <f t="shared" si="630"/>
        <v>0</v>
      </c>
      <c r="AY32" s="255">
        <f t="shared" si="630"/>
        <v>0</v>
      </c>
      <c r="AZ32" s="255">
        <f t="shared" si="630"/>
        <v>0</v>
      </c>
      <c r="BA32" s="255">
        <f t="shared" si="630"/>
        <v>0</v>
      </c>
      <c r="BB32" s="255">
        <f t="shared" si="630"/>
        <v>0</v>
      </c>
      <c r="BC32" s="255">
        <f t="shared" ref="BC32:BT32" si="631">+BB22*$G32/12</f>
        <v>0</v>
      </c>
      <c r="BD32" s="255">
        <f t="shared" si="631"/>
        <v>0</v>
      </c>
      <c r="BE32" s="255">
        <f t="shared" si="631"/>
        <v>0</v>
      </c>
      <c r="BF32" s="255">
        <f t="shared" si="631"/>
        <v>0</v>
      </c>
      <c r="BG32" s="255">
        <f t="shared" si="631"/>
        <v>0</v>
      </c>
      <c r="BH32" s="255">
        <f t="shared" si="631"/>
        <v>0</v>
      </c>
      <c r="BI32" s="255">
        <f t="shared" si="631"/>
        <v>0</v>
      </c>
      <c r="BJ32" s="255">
        <f t="shared" si="631"/>
        <v>0</v>
      </c>
      <c r="BK32" s="255">
        <f t="shared" si="631"/>
        <v>0</v>
      </c>
      <c r="BL32" s="255">
        <f t="shared" si="631"/>
        <v>0</v>
      </c>
      <c r="BM32" s="255">
        <f t="shared" si="631"/>
        <v>0</v>
      </c>
      <c r="BN32" s="255">
        <f t="shared" si="631"/>
        <v>0</v>
      </c>
      <c r="BO32" s="255">
        <f t="shared" si="631"/>
        <v>0</v>
      </c>
      <c r="BP32" s="255">
        <f t="shared" si="631"/>
        <v>0</v>
      </c>
      <c r="BQ32" s="255">
        <f t="shared" si="631"/>
        <v>0</v>
      </c>
      <c r="BR32" s="255">
        <f t="shared" si="631"/>
        <v>0</v>
      </c>
      <c r="BS32" s="255">
        <f t="shared" si="631"/>
        <v>0</v>
      </c>
      <c r="BT32" s="255">
        <f t="shared" si="631"/>
        <v>0</v>
      </c>
      <c r="BU32" s="255">
        <f t="shared" ref="BU32:DB32" si="632">+BT22*$G32/12</f>
        <v>0</v>
      </c>
      <c r="BV32" s="255">
        <f t="shared" si="632"/>
        <v>0</v>
      </c>
      <c r="BW32" s="255">
        <f t="shared" si="632"/>
        <v>0</v>
      </c>
      <c r="BX32" s="255">
        <f t="shared" si="632"/>
        <v>0</v>
      </c>
      <c r="BY32" s="255">
        <f t="shared" si="632"/>
        <v>0</v>
      </c>
      <c r="BZ32" s="255">
        <f t="shared" si="632"/>
        <v>0</v>
      </c>
      <c r="CA32" s="255">
        <f t="shared" si="632"/>
        <v>0</v>
      </c>
      <c r="CB32" s="255">
        <f t="shared" si="632"/>
        <v>0</v>
      </c>
      <c r="CC32" s="255">
        <f t="shared" si="632"/>
        <v>0</v>
      </c>
      <c r="CD32" s="255">
        <f t="shared" si="632"/>
        <v>0</v>
      </c>
      <c r="CE32" s="255">
        <f t="shared" si="632"/>
        <v>0</v>
      </c>
      <c r="CF32" s="255">
        <f t="shared" si="632"/>
        <v>0</v>
      </c>
      <c r="CG32" s="255">
        <f t="shared" si="632"/>
        <v>0</v>
      </c>
      <c r="CH32" s="255">
        <f t="shared" si="632"/>
        <v>0</v>
      </c>
      <c r="CI32" s="255">
        <f t="shared" si="632"/>
        <v>0</v>
      </c>
      <c r="CJ32" s="255">
        <f t="shared" si="632"/>
        <v>0</v>
      </c>
      <c r="CK32" s="255">
        <f t="shared" si="632"/>
        <v>0</v>
      </c>
      <c r="CL32" s="255">
        <f t="shared" si="632"/>
        <v>0</v>
      </c>
      <c r="CM32" s="255">
        <f t="shared" si="632"/>
        <v>0</v>
      </c>
      <c r="CN32" s="255">
        <f t="shared" si="632"/>
        <v>0</v>
      </c>
      <c r="CO32" s="255">
        <f t="shared" si="632"/>
        <v>0</v>
      </c>
      <c r="CP32" s="255">
        <f t="shared" si="632"/>
        <v>0</v>
      </c>
      <c r="CQ32" s="255">
        <f t="shared" si="632"/>
        <v>0</v>
      </c>
      <c r="CR32" s="255">
        <f t="shared" si="632"/>
        <v>0</v>
      </c>
      <c r="CS32" s="255">
        <f t="shared" si="632"/>
        <v>0</v>
      </c>
      <c r="CT32" s="255">
        <f t="shared" si="632"/>
        <v>0</v>
      </c>
      <c r="CU32" s="255">
        <f t="shared" si="632"/>
        <v>0</v>
      </c>
      <c r="CV32" s="255">
        <f t="shared" si="632"/>
        <v>0</v>
      </c>
      <c r="CW32" s="255">
        <f t="shared" si="632"/>
        <v>0</v>
      </c>
      <c r="CX32" s="255">
        <f t="shared" si="632"/>
        <v>0</v>
      </c>
      <c r="CY32" s="255">
        <f t="shared" si="632"/>
        <v>0</v>
      </c>
      <c r="CZ32" s="255">
        <f t="shared" si="632"/>
        <v>0</v>
      </c>
      <c r="DA32" s="255">
        <f t="shared" si="632"/>
        <v>0</v>
      </c>
      <c r="DB32" s="255">
        <f t="shared" si="632"/>
        <v>0</v>
      </c>
      <c r="DC32" s="255">
        <f t="shared" ref="DC32:FN32" si="633">+DB22*$G32/12</f>
        <v>0</v>
      </c>
      <c r="DD32" s="255">
        <f t="shared" si="633"/>
        <v>0</v>
      </c>
      <c r="DE32" s="255">
        <f t="shared" si="633"/>
        <v>0</v>
      </c>
      <c r="DF32" s="255">
        <f t="shared" si="633"/>
        <v>0</v>
      </c>
      <c r="DG32" s="255">
        <f t="shared" si="633"/>
        <v>0</v>
      </c>
      <c r="DH32" s="255">
        <f t="shared" si="633"/>
        <v>0</v>
      </c>
      <c r="DI32" s="255">
        <f t="shared" si="633"/>
        <v>0</v>
      </c>
      <c r="DJ32" s="255">
        <f t="shared" si="633"/>
        <v>0</v>
      </c>
      <c r="DK32" s="255">
        <f t="shared" si="633"/>
        <v>0</v>
      </c>
      <c r="DL32" s="255">
        <f t="shared" si="633"/>
        <v>0</v>
      </c>
      <c r="DM32" s="255">
        <f t="shared" si="633"/>
        <v>0</v>
      </c>
      <c r="DN32" s="255">
        <f t="shared" si="633"/>
        <v>0</v>
      </c>
      <c r="DO32" s="255">
        <f t="shared" si="633"/>
        <v>0</v>
      </c>
      <c r="DP32" s="255">
        <f t="shared" si="633"/>
        <v>0</v>
      </c>
      <c r="DQ32" s="255">
        <f t="shared" si="633"/>
        <v>0</v>
      </c>
      <c r="DR32" s="255">
        <f t="shared" si="633"/>
        <v>0</v>
      </c>
      <c r="DS32" s="255">
        <f t="shared" si="633"/>
        <v>0</v>
      </c>
      <c r="DT32" s="255">
        <f t="shared" si="633"/>
        <v>0</v>
      </c>
      <c r="DU32" s="255">
        <f t="shared" si="633"/>
        <v>0</v>
      </c>
      <c r="DV32" s="255">
        <f t="shared" si="633"/>
        <v>0</v>
      </c>
      <c r="DW32" s="255">
        <f t="shared" si="633"/>
        <v>0</v>
      </c>
      <c r="DX32" s="255">
        <f t="shared" si="633"/>
        <v>0</v>
      </c>
      <c r="DY32" s="255">
        <f t="shared" si="633"/>
        <v>0</v>
      </c>
      <c r="DZ32" s="255">
        <f t="shared" si="633"/>
        <v>0</v>
      </c>
      <c r="EA32" s="255">
        <f t="shared" si="633"/>
        <v>0</v>
      </c>
      <c r="EB32" s="255">
        <f t="shared" si="633"/>
        <v>0</v>
      </c>
      <c r="EC32" s="255">
        <f t="shared" si="633"/>
        <v>0</v>
      </c>
      <c r="ED32" s="255">
        <f t="shared" si="633"/>
        <v>0</v>
      </c>
      <c r="EE32" s="255">
        <f t="shared" si="633"/>
        <v>0</v>
      </c>
      <c r="EF32" s="255">
        <f t="shared" si="633"/>
        <v>0</v>
      </c>
      <c r="EG32" s="255">
        <f t="shared" si="633"/>
        <v>0</v>
      </c>
      <c r="EH32" s="255">
        <f t="shared" si="633"/>
        <v>0</v>
      </c>
      <c r="EI32" s="255">
        <f t="shared" si="633"/>
        <v>0</v>
      </c>
      <c r="EJ32" s="255">
        <f t="shared" si="633"/>
        <v>0</v>
      </c>
      <c r="EK32" s="255">
        <f t="shared" si="633"/>
        <v>0</v>
      </c>
      <c r="EL32" s="255">
        <f t="shared" si="633"/>
        <v>0</v>
      </c>
      <c r="EM32" s="255">
        <f t="shared" si="633"/>
        <v>0</v>
      </c>
      <c r="EN32" s="255">
        <f t="shared" si="633"/>
        <v>0</v>
      </c>
      <c r="EO32" s="255">
        <f t="shared" si="633"/>
        <v>0</v>
      </c>
      <c r="EP32" s="255">
        <f t="shared" si="633"/>
        <v>0</v>
      </c>
      <c r="EQ32" s="255">
        <f t="shared" si="633"/>
        <v>0</v>
      </c>
      <c r="ER32" s="255">
        <f t="shared" si="633"/>
        <v>0</v>
      </c>
      <c r="ES32" s="255">
        <f t="shared" si="633"/>
        <v>0</v>
      </c>
      <c r="ET32" s="255">
        <f t="shared" si="633"/>
        <v>0</v>
      </c>
      <c r="EU32" s="255">
        <f t="shared" si="633"/>
        <v>0</v>
      </c>
      <c r="EV32" s="255">
        <f t="shared" si="633"/>
        <v>0</v>
      </c>
      <c r="EW32" s="255">
        <f t="shared" si="633"/>
        <v>0</v>
      </c>
      <c r="EX32" s="255">
        <f t="shared" si="633"/>
        <v>0</v>
      </c>
      <c r="EY32" s="255">
        <f t="shared" si="633"/>
        <v>0</v>
      </c>
      <c r="EZ32" s="255">
        <f t="shared" si="633"/>
        <v>0</v>
      </c>
      <c r="FA32" s="255">
        <f t="shared" si="633"/>
        <v>0</v>
      </c>
      <c r="FB32" s="255">
        <f t="shared" si="633"/>
        <v>0</v>
      </c>
      <c r="FC32" s="255">
        <f t="shared" si="633"/>
        <v>0</v>
      </c>
      <c r="FD32" s="255">
        <f t="shared" si="633"/>
        <v>0</v>
      </c>
      <c r="FE32" s="255">
        <f t="shared" si="633"/>
        <v>0</v>
      </c>
      <c r="FF32" s="255">
        <f t="shared" si="633"/>
        <v>0</v>
      </c>
      <c r="FG32" s="255">
        <f t="shared" si="633"/>
        <v>0</v>
      </c>
      <c r="FH32" s="255">
        <f t="shared" si="633"/>
        <v>0</v>
      </c>
      <c r="FI32" s="255">
        <f t="shared" si="633"/>
        <v>0</v>
      </c>
      <c r="FJ32" s="255">
        <f t="shared" si="633"/>
        <v>0</v>
      </c>
      <c r="FK32" s="255">
        <f t="shared" si="633"/>
        <v>0</v>
      </c>
      <c r="FL32" s="255">
        <f t="shared" si="633"/>
        <v>0</v>
      </c>
      <c r="FM32" s="255">
        <f t="shared" si="633"/>
        <v>0</v>
      </c>
      <c r="FN32" s="255">
        <f t="shared" si="633"/>
        <v>0</v>
      </c>
      <c r="FO32" s="255">
        <f t="shared" ref="FO32:HZ32" si="634">+FN22*$G32/12</f>
        <v>0</v>
      </c>
      <c r="FP32" s="255">
        <f t="shared" si="634"/>
        <v>0</v>
      </c>
      <c r="FQ32" s="255">
        <f t="shared" si="634"/>
        <v>0</v>
      </c>
      <c r="FR32" s="255">
        <f t="shared" si="634"/>
        <v>0</v>
      </c>
      <c r="FS32" s="255">
        <f t="shared" si="634"/>
        <v>0</v>
      </c>
      <c r="FT32" s="255">
        <f t="shared" si="634"/>
        <v>0</v>
      </c>
      <c r="FU32" s="255">
        <f t="shared" si="634"/>
        <v>0</v>
      </c>
      <c r="FV32" s="255">
        <f t="shared" si="634"/>
        <v>0</v>
      </c>
      <c r="FW32" s="255">
        <f t="shared" si="634"/>
        <v>0</v>
      </c>
      <c r="FX32" s="255">
        <f t="shared" si="634"/>
        <v>0</v>
      </c>
      <c r="FY32" s="255">
        <f t="shared" si="634"/>
        <v>0</v>
      </c>
      <c r="FZ32" s="255">
        <f t="shared" si="634"/>
        <v>0</v>
      </c>
      <c r="GA32" s="255">
        <f t="shared" si="634"/>
        <v>0</v>
      </c>
      <c r="GB32" s="255">
        <f t="shared" si="634"/>
        <v>0</v>
      </c>
      <c r="GC32" s="255">
        <f t="shared" si="634"/>
        <v>0</v>
      </c>
      <c r="GD32" s="255">
        <f t="shared" si="634"/>
        <v>0</v>
      </c>
      <c r="GE32" s="255">
        <f t="shared" si="634"/>
        <v>0</v>
      </c>
      <c r="GF32" s="255">
        <f t="shared" si="634"/>
        <v>0</v>
      </c>
      <c r="GG32" s="255">
        <f t="shared" si="634"/>
        <v>0</v>
      </c>
      <c r="GH32" s="255">
        <f t="shared" si="634"/>
        <v>0</v>
      </c>
      <c r="GI32" s="255">
        <f t="shared" si="634"/>
        <v>0</v>
      </c>
      <c r="GJ32" s="255">
        <f t="shared" si="634"/>
        <v>0</v>
      </c>
      <c r="GK32" s="255">
        <f t="shared" si="634"/>
        <v>0</v>
      </c>
      <c r="GL32" s="255">
        <f t="shared" si="634"/>
        <v>0</v>
      </c>
      <c r="GM32" s="255">
        <f t="shared" si="634"/>
        <v>0</v>
      </c>
      <c r="GN32" s="255">
        <f t="shared" si="634"/>
        <v>0</v>
      </c>
      <c r="GO32" s="255">
        <f t="shared" si="634"/>
        <v>0</v>
      </c>
      <c r="GP32" s="255">
        <f t="shared" si="634"/>
        <v>0</v>
      </c>
      <c r="GQ32" s="255">
        <f t="shared" si="634"/>
        <v>0</v>
      </c>
      <c r="GR32" s="255">
        <f t="shared" si="634"/>
        <v>0</v>
      </c>
      <c r="GS32" s="255">
        <f t="shared" si="634"/>
        <v>0</v>
      </c>
      <c r="GT32" s="255">
        <f t="shared" si="634"/>
        <v>0</v>
      </c>
      <c r="GU32" s="255">
        <f t="shared" si="634"/>
        <v>0</v>
      </c>
      <c r="GV32" s="255">
        <f t="shared" si="634"/>
        <v>0</v>
      </c>
      <c r="GW32" s="255">
        <f t="shared" si="634"/>
        <v>0</v>
      </c>
      <c r="GX32" s="255">
        <f t="shared" si="634"/>
        <v>0</v>
      </c>
      <c r="GY32" s="255">
        <f t="shared" si="634"/>
        <v>0</v>
      </c>
      <c r="GZ32" s="255">
        <f t="shared" si="634"/>
        <v>0</v>
      </c>
      <c r="HA32" s="255">
        <f t="shared" si="634"/>
        <v>0</v>
      </c>
      <c r="HB32" s="255">
        <f t="shared" si="634"/>
        <v>0</v>
      </c>
      <c r="HC32" s="255">
        <f t="shared" si="634"/>
        <v>0</v>
      </c>
      <c r="HD32" s="255">
        <f t="shared" si="634"/>
        <v>0</v>
      </c>
      <c r="HE32" s="255">
        <f t="shared" si="634"/>
        <v>0</v>
      </c>
      <c r="HF32" s="255">
        <f t="shared" si="634"/>
        <v>0</v>
      </c>
      <c r="HG32" s="255">
        <f t="shared" si="634"/>
        <v>0</v>
      </c>
      <c r="HH32" s="255">
        <f t="shared" si="634"/>
        <v>0</v>
      </c>
      <c r="HI32" s="255">
        <f t="shared" si="634"/>
        <v>0</v>
      </c>
      <c r="HJ32" s="255">
        <f t="shared" si="634"/>
        <v>0</v>
      </c>
      <c r="HK32" s="255">
        <f t="shared" si="634"/>
        <v>0</v>
      </c>
      <c r="HL32" s="255">
        <f t="shared" si="634"/>
        <v>0</v>
      </c>
      <c r="HM32" s="255">
        <f t="shared" si="634"/>
        <v>0</v>
      </c>
      <c r="HN32" s="255">
        <f t="shared" si="634"/>
        <v>0</v>
      </c>
      <c r="HO32" s="255">
        <f t="shared" si="634"/>
        <v>0</v>
      </c>
      <c r="HP32" s="255">
        <f t="shared" si="634"/>
        <v>0</v>
      </c>
      <c r="HQ32" s="255">
        <f t="shared" si="634"/>
        <v>0</v>
      </c>
      <c r="HR32" s="255">
        <f t="shared" si="634"/>
        <v>0</v>
      </c>
      <c r="HS32" s="255">
        <f t="shared" si="634"/>
        <v>0</v>
      </c>
      <c r="HT32" s="255">
        <f t="shared" si="634"/>
        <v>0</v>
      </c>
      <c r="HU32" s="255">
        <f t="shared" si="634"/>
        <v>0</v>
      </c>
      <c r="HV32" s="255">
        <f t="shared" si="634"/>
        <v>0</v>
      </c>
      <c r="HW32" s="255">
        <f t="shared" si="634"/>
        <v>0</v>
      </c>
      <c r="HX32" s="255">
        <f t="shared" si="634"/>
        <v>0</v>
      </c>
      <c r="HY32" s="255">
        <f t="shared" si="634"/>
        <v>0</v>
      </c>
      <c r="HZ32" s="255">
        <f t="shared" si="634"/>
        <v>0</v>
      </c>
      <c r="IA32" s="255">
        <f t="shared" ref="IA32:IK32" si="635">+HZ22*$G32/12</f>
        <v>0</v>
      </c>
      <c r="IB32" s="255">
        <f t="shared" si="635"/>
        <v>0</v>
      </c>
      <c r="IC32" s="255">
        <f t="shared" si="635"/>
        <v>0</v>
      </c>
      <c r="ID32" s="255">
        <f t="shared" si="635"/>
        <v>0</v>
      </c>
      <c r="IE32" s="255">
        <f t="shared" si="635"/>
        <v>0</v>
      </c>
      <c r="IF32" s="255">
        <f t="shared" si="635"/>
        <v>0</v>
      </c>
      <c r="IG32" s="255">
        <f t="shared" si="635"/>
        <v>0</v>
      </c>
      <c r="IH32" s="255">
        <f t="shared" si="635"/>
        <v>0</v>
      </c>
      <c r="II32" s="255">
        <f t="shared" si="635"/>
        <v>0</v>
      </c>
      <c r="IJ32" s="255">
        <f t="shared" si="635"/>
        <v>0</v>
      </c>
      <c r="IK32" s="255">
        <f t="shared" si="635"/>
        <v>0</v>
      </c>
    </row>
    <row r="33" spans="2:245" s="219" customFormat="1" ht="13.5" x14ac:dyDescent="0.3">
      <c r="C33" s="362">
        <f t="shared" ref="C33:I34" si="636">C23</f>
        <v>2023</v>
      </c>
      <c r="D33" s="227" t="str">
        <f t="shared" si="636"/>
        <v>SIN Bank</v>
      </c>
      <c r="E33" s="233" t="str">
        <f t="shared" si="636"/>
        <v>J/V 최초 차입금(재금융)</v>
      </c>
      <c r="F33" s="241">
        <f t="shared" si="636"/>
        <v>36680000</v>
      </c>
      <c r="G33" s="230">
        <f t="shared" si="636"/>
        <v>1.47E-2</v>
      </c>
      <c r="H33" s="361">
        <f t="shared" si="636"/>
        <v>5</v>
      </c>
      <c r="I33" s="234" t="str">
        <f t="shared" si="636"/>
        <v>수시상환</v>
      </c>
      <c r="J33" s="221"/>
      <c r="K33" s="759" t="str">
        <f>K23</f>
        <v>J/V 최초 차입금(재금융)</v>
      </c>
      <c r="L33" s="227"/>
      <c r="M33" s="244"/>
      <c r="N33" s="1094">
        <f t="shared" si="627"/>
        <v>0</v>
      </c>
      <c r="O33" s="1369">
        <f t="shared" si="617"/>
        <v>0</v>
      </c>
      <c r="P33" s="1369">
        <f t="shared" si="617"/>
        <v>0</v>
      </c>
      <c r="Q33" s="1369">
        <f t="shared" si="617"/>
        <v>314531</v>
      </c>
      <c r="R33" s="1369">
        <f t="shared" si="617"/>
        <v>507742.90000000008</v>
      </c>
      <c r="S33" s="1369">
        <f t="shared" si="617"/>
        <v>453823.3000000001</v>
      </c>
      <c r="T33" s="1094">
        <f t="shared" si="617"/>
        <v>399903.6999999999</v>
      </c>
      <c r="U33" s="1094">
        <f t="shared" si="617"/>
        <v>345984.09999999992</v>
      </c>
      <c r="V33" s="1369">
        <f t="shared" si="617"/>
        <v>134799</v>
      </c>
      <c r="W33" s="1369">
        <f t="shared" si="617"/>
        <v>0</v>
      </c>
      <c r="X33" s="1369">
        <f t="shared" si="617"/>
        <v>0</v>
      </c>
      <c r="Y33" s="1369">
        <f t="shared" si="617"/>
        <v>0</v>
      </c>
      <c r="Z33" s="1369">
        <f t="shared" si="617"/>
        <v>0</v>
      </c>
      <c r="AA33" s="1094">
        <f t="shared" si="617"/>
        <v>0</v>
      </c>
      <c r="AB33" s="1094">
        <f t="shared" si="617"/>
        <v>0</v>
      </c>
      <c r="AC33" s="1369">
        <f t="shared" si="617"/>
        <v>0</v>
      </c>
      <c r="AD33" s="1369">
        <f t="shared" si="617"/>
        <v>0</v>
      </c>
      <c r="AE33" s="1370">
        <f t="shared" si="618"/>
        <v>0</v>
      </c>
      <c r="AF33" s="221"/>
      <c r="AG33" s="221"/>
      <c r="AH33" s="221"/>
      <c r="AI33" s="239" t="s">
        <v>1282</v>
      </c>
      <c r="AJ33" s="758"/>
      <c r="AK33" s="255"/>
      <c r="AL33" s="255">
        <f t="shared" ref="AL33:AO33" si="637">+AK23*$G33/12</f>
        <v>0</v>
      </c>
      <c r="AM33" s="255">
        <f t="shared" si="637"/>
        <v>0</v>
      </c>
      <c r="AN33" s="255">
        <f t="shared" si="637"/>
        <v>0</v>
      </c>
      <c r="AO33" s="255">
        <f t="shared" si="637"/>
        <v>0</v>
      </c>
      <c r="AP33" s="255">
        <f t="shared" si="629"/>
        <v>0</v>
      </c>
      <c r="AQ33" s="255">
        <f t="shared" si="629"/>
        <v>0</v>
      </c>
      <c r="AR33" s="255">
        <f t="shared" ref="AR33:BB33" si="638">+AQ23*$G33/12</f>
        <v>0</v>
      </c>
      <c r="AS33" s="255">
        <f t="shared" si="638"/>
        <v>0</v>
      </c>
      <c r="AT33" s="255">
        <f t="shared" si="638"/>
        <v>0</v>
      </c>
      <c r="AU33" s="255">
        <f t="shared" si="638"/>
        <v>0</v>
      </c>
      <c r="AV33" s="255">
        <f t="shared" si="638"/>
        <v>0</v>
      </c>
      <c r="AW33" s="255">
        <f t="shared" si="638"/>
        <v>0</v>
      </c>
      <c r="AX33" s="255">
        <f t="shared" si="638"/>
        <v>0</v>
      </c>
      <c r="AY33" s="255">
        <f t="shared" si="638"/>
        <v>0</v>
      </c>
      <c r="AZ33" s="255">
        <f t="shared" si="638"/>
        <v>0</v>
      </c>
      <c r="BA33" s="255">
        <f t="shared" si="638"/>
        <v>0</v>
      </c>
      <c r="BB33" s="255">
        <f t="shared" si="638"/>
        <v>0</v>
      </c>
      <c r="BC33" s="255">
        <f t="shared" ref="BC33:BT33" si="639">+BB23*$G33/12</f>
        <v>0</v>
      </c>
      <c r="BD33" s="255">
        <f t="shared" si="639"/>
        <v>0</v>
      </c>
      <c r="BE33" s="255">
        <f t="shared" si="639"/>
        <v>0</v>
      </c>
      <c r="BF33" s="255">
        <f t="shared" si="639"/>
        <v>0</v>
      </c>
      <c r="BG33" s="255">
        <f t="shared" si="639"/>
        <v>0</v>
      </c>
      <c r="BH33" s="255">
        <f t="shared" si="639"/>
        <v>0</v>
      </c>
      <c r="BI33" s="255">
        <f t="shared" si="639"/>
        <v>0</v>
      </c>
      <c r="BJ33" s="255">
        <f t="shared" si="639"/>
        <v>0</v>
      </c>
      <c r="BK33" s="255">
        <f t="shared" si="639"/>
        <v>0</v>
      </c>
      <c r="BL33" s="255">
        <f t="shared" si="639"/>
        <v>0</v>
      </c>
      <c r="BM33" s="255">
        <f t="shared" si="639"/>
        <v>0</v>
      </c>
      <c r="BN33" s="255">
        <f t="shared" si="639"/>
        <v>0</v>
      </c>
      <c r="BO33" s="255">
        <f t="shared" si="639"/>
        <v>0</v>
      </c>
      <c r="BP33" s="255">
        <f t="shared" si="639"/>
        <v>0</v>
      </c>
      <c r="BQ33" s="255">
        <f t="shared" si="639"/>
        <v>0</v>
      </c>
      <c r="BR33" s="255">
        <f t="shared" si="639"/>
        <v>0</v>
      </c>
      <c r="BS33" s="255">
        <f t="shared" si="639"/>
        <v>0</v>
      </c>
      <c r="BT33" s="255">
        <f t="shared" si="639"/>
        <v>0</v>
      </c>
      <c r="BU33" s="255">
        <f t="shared" ref="BU33:DB33" si="640">+BT23*$G33/12</f>
        <v>0</v>
      </c>
      <c r="BV33" s="255">
        <f t="shared" si="640"/>
        <v>0</v>
      </c>
      <c r="BW33" s="255">
        <f t="shared" si="640"/>
        <v>0</v>
      </c>
      <c r="BX33" s="255">
        <f t="shared" si="640"/>
        <v>0</v>
      </c>
      <c r="BY33" s="255">
        <f t="shared" si="640"/>
        <v>0</v>
      </c>
      <c r="BZ33" s="255">
        <f t="shared" si="640"/>
        <v>44933</v>
      </c>
      <c r="CA33" s="255">
        <f t="shared" si="640"/>
        <v>44933</v>
      </c>
      <c r="CB33" s="255">
        <f t="shared" si="640"/>
        <v>44933</v>
      </c>
      <c r="CC33" s="255">
        <f t="shared" si="640"/>
        <v>44933</v>
      </c>
      <c r="CD33" s="255">
        <f t="shared" si="640"/>
        <v>44933</v>
      </c>
      <c r="CE33" s="255">
        <f t="shared" si="640"/>
        <v>44933</v>
      </c>
      <c r="CF33" s="255">
        <f t="shared" si="640"/>
        <v>44933</v>
      </c>
      <c r="CG33" s="255">
        <f t="shared" si="640"/>
        <v>44933</v>
      </c>
      <c r="CH33" s="255">
        <f t="shared" si="640"/>
        <v>44933</v>
      </c>
      <c r="CI33" s="255">
        <f t="shared" si="640"/>
        <v>44933</v>
      </c>
      <c r="CJ33" s="255">
        <f t="shared" si="640"/>
        <v>44933</v>
      </c>
      <c r="CK33" s="255">
        <f t="shared" si="640"/>
        <v>44933</v>
      </c>
      <c r="CL33" s="255">
        <f t="shared" si="640"/>
        <v>40439.699999999997</v>
      </c>
      <c r="CM33" s="255">
        <f t="shared" si="640"/>
        <v>40439.699999999997</v>
      </c>
      <c r="CN33" s="255">
        <f t="shared" si="640"/>
        <v>40439.699999999997</v>
      </c>
      <c r="CO33" s="255">
        <f t="shared" si="640"/>
        <v>40439.699999999997</v>
      </c>
      <c r="CP33" s="255">
        <f t="shared" si="640"/>
        <v>40439.699999999997</v>
      </c>
      <c r="CQ33" s="255">
        <f t="shared" si="640"/>
        <v>40439.699999999997</v>
      </c>
      <c r="CR33" s="255">
        <f t="shared" si="640"/>
        <v>40439.699999999997</v>
      </c>
      <c r="CS33" s="255">
        <f t="shared" si="640"/>
        <v>40439.699999999997</v>
      </c>
      <c r="CT33" s="255">
        <f t="shared" si="640"/>
        <v>40439.699999999997</v>
      </c>
      <c r="CU33" s="255">
        <f t="shared" si="640"/>
        <v>40439.699999999997</v>
      </c>
      <c r="CV33" s="255">
        <f t="shared" si="640"/>
        <v>40439.699999999997</v>
      </c>
      <c r="CW33" s="255">
        <f t="shared" si="640"/>
        <v>40439.699999999997</v>
      </c>
      <c r="CX33" s="255">
        <f t="shared" si="640"/>
        <v>35946.400000000001</v>
      </c>
      <c r="CY33" s="255">
        <f t="shared" si="640"/>
        <v>35946.400000000001</v>
      </c>
      <c r="CZ33" s="255">
        <f t="shared" si="640"/>
        <v>35946.400000000001</v>
      </c>
      <c r="DA33" s="255">
        <f t="shared" si="640"/>
        <v>35946.400000000001</v>
      </c>
      <c r="DB33" s="255">
        <f t="shared" si="640"/>
        <v>35946.400000000001</v>
      </c>
      <c r="DC33" s="255">
        <f t="shared" ref="DC33:FN33" si="641">+DB23*$G33/12</f>
        <v>35946.400000000001</v>
      </c>
      <c r="DD33" s="255">
        <f t="shared" si="641"/>
        <v>35946.400000000001</v>
      </c>
      <c r="DE33" s="255">
        <f t="shared" si="641"/>
        <v>35946.400000000001</v>
      </c>
      <c r="DF33" s="255">
        <f t="shared" si="641"/>
        <v>35946.400000000001</v>
      </c>
      <c r="DG33" s="255">
        <f t="shared" si="641"/>
        <v>35946.400000000001</v>
      </c>
      <c r="DH33" s="255">
        <f t="shared" si="641"/>
        <v>35946.400000000001</v>
      </c>
      <c r="DI33" s="255">
        <f t="shared" si="641"/>
        <v>35946.400000000001</v>
      </c>
      <c r="DJ33" s="255">
        <f t="shared" si="641"/>
        <v>31453.100000000002</v>
      </c>
      <c r="DK33" s="255">
        <f t="shared" si="641"/>
        <v>31453.100000000002</v>
      </c>
      <c r="DL33" s="255">
        <f t="shared" si="641"/>
        <v>31453.100000000002</v>
      </c>
      <c r="DM33" s="255">
        <f t="shared" si="641"/>
        <v>31453.100000000002</v>
      </c>
      <c r="DN33" s="255">
        <f t="shared" si="641"/>
        <v>31453.100000000002</v>
      </c>
      <c r="DO33" s="255">
        <f t="shared" si="641"/>
        <v>31453.100000000002</v>
      </c>
      <c r="DP33" s="255">
        <f t="shared" si="641"/>
        <v>31453.100000000002</v>
      </c>
      <c r="DQ33" s="255">
        <f t="shared" si="641"/>
        <v>31453.100000000002</v>
      </c>
      <c r="DR33" s="255">
        <f t="shared" si="641"/>
        <v>31453.100000000002</v>
      </c>
      <c r="DS33" s="255">
        <f t="shared" si="641"/>
        <v>31453.100000000002</v>
      </c>
      <c r="DT33" s="255">
        <f t="shared" si="641"/>
        <v>31453.100000000002</v>
      </c>
      <c r="DU33" s="255">
        <f t="shared" si="641"/>
        <v>31453.100000000002</v>
      </c>
      <c r="DV33" s="255">
        <f t="shared" si="641"/>
        <v>26959.8</v>
      </c>
      <c r="DW33" s="255">
        <f t="shared" si="641"/>
        <v>26959.8</v>
      </c>
      <c r="DX33" s="255">
        <f t="shared" si="641"/>
        <v>26959.8</v>
      </c>
      <c r="DY33" s="255">
        <f t="shared" si="641"/>
        <v>26959.8</v>
      </c>
      <c r="DZ33" s="255">
        <f t="shared" si="641"/>
        <v>26959.8</v>
      </c>
      <c r="EA33" s="255">
        <f t="shared" si="641"/>
        <v>26959.8</v>
      </c>
      <c r="EB33" s="255">
        <f t="shared" si="641"/>
        <v>26959.8</v>
      </c>
      <c r="EC33" s="255">
        <f t="shared" si="641"/>
        <v>26959.8</v>
      </c>
      <c r="ED33" s="255">
        <f t="shared" si="641"/>
        <v>26959.8</v>
      </c>
      <c r="EE33" s="255">
        <f t="shared" si="641"/>
        <v>26959.8</v>
      </c>
      <c r="EF33" s="255">
        <f t="shared" si="641"/>
        <v>26959.8</v>
      </c>
      <c r="EG33" s="255">
        <f t="shared" si="641"/>
        <v>26959.8</v>
      </c>
      <c r="EH33" s="255">
        <f t="shared" si="641"/>
        <v>0</v>
      </c>
      <c r="EI33" s="255">
        <f t="shared" si="641"/>
        <v>0</v>
      </c>
      <c r="EJ33" s="255">
        <f t="shared" si="641"/>
        <v>0</v>
      </c>
      <c r="EK33" s="255">
        <f t="shared" si="641"/>
        <v>0</v>
      </c>
      <c r="EL33" s="255">
        <f t="shared" si="641"/>
        <v>0</v>
      </c>
      <c r="EM33" s="255">
        <f t="shared" si="641"/>
        <v>0</v>
      </c>
      <c r="EN33" s="255">
        <f t="shared" si="641"/>
        <v>0</v>
      </c>
      <c r="EO33" s="255">
        <f t="shared" si="641"/>
        <v>0</v>
      </c>
      <c r="EP33" s="255">
        <f t="shared" si="641"/>
        <v>0</v>
      </c>
      <c r="EQ33" s="255">
        <f t="shared" si="641"/>
        <v>0</v>
      </c>
      <c r="ER33" s="255">
        <f t="shared" si="641"/>
        <v>0</v>
      </c>
      <c r="ES33" s="255">
        <f t="shared" si="641"/>
        <v>0</v>
      </c>
      <c r="ET33" s="255">
        <f t="shared" si="641"/>
        <v>0</v>
      </c>
      <c r="EU33" s="255">
        <f t="shared" si="641"/>
        <v>0</v>
      </c>
      <c r="EV33" s="255">
        <f t="shared" si="641"/>
        <v>0</v>
      </c>
      <c r="EW33" s="255">
        <f t="shared" si="641"/>
        <v>0</v>
      </c>
      <c r="EX33" s="255">
        <f t="shared" si="641"/>
        <v>0</v>
      </c>
      <c r="EY33" s="255">
        <f t="shared" si="641"/>
        <v>0</v>
      </c>
      <c r="EZ33" s="255">
        <f t="shared" si="641"/>
        <v>0</v>
      </c>
      <c r="FA33" s="255">
        <f t="shared" si="641"/>
        <v>0</v>
      </c>
      <c r="FB33" s="255">
        <f t="shared" si="641"/>
        <v>0</v>
      </c>
      <c r="FC33" s="255">
        <f t="shared" si="641"/>
        <v>0</v>
      </c>
      <c r="FD33" s="255">
        <f t="shared" si="641"/>
        <v>0</v>
      </c>
      <c r="FE33" s="255">
        <f t="shared" si="641"/>
        <v>0</v>
      </c>
      <c r="FF33" s="255">
        <f t="shared" si="641"/>
        <v>0</v>
      </c>
      <c r="FG33" s="255">
        <f t="shared" si="641"/>
        <v>0</v>
      </c>
      <c r="FH33" s="255">
        <f t="shared" si="641"/>
        <v>0</v>
      </c>
      <c r="FI33" s="255">
        <f t="shared" si="641"/>
        <v>0</v>
      </c>
      <c r="FJ33" s="255">
        <f t="shared" si="641"/>
        <v>0</v>
      </c>
      <c r="FK33" s="255">
        <f t="shared" si="641"/>
        <v>0</v>
      </c>
      <c r="FL33" s="255">
        <f t="shared" si="641"/>
        <v>0</v>
      </c>
      <c r="FM33" s="255">
        <f t="shared" si="641"/>
        <v>0</v>
      </c>
      <c r="FN33" s="255">
        <f t="shared" si="641"/>
        <v>0</v>
      </c>
      <c r="FO33" s="255">
        <f t="shared" ref="FO33:HZ33" si="642">+FN23*$G33/12</f>
        <v>0</v>
      </c>
      <c r="FP33" s="255">
        <f t="shared" si="642"/>
        <v>0</v>
      </c>
      <c r="FQ33" s="255">
        <f t="shared" si="642"/>
        <v>0</v>
      </c>
      <c r="FR33" s="255">
        <f t="shared" si="642"/>
        <v>0</v>
      </c>
      <c r="FS33" s="255">
        <f t="shared" si="642"/>
        <v>0</v>
      </c>
      <c r="FT33" s="255">
        <f t="shared" si="642"/>
        <v>0</v>
      </c>
      <c r="FU33" s="255">
        <f t="shared" si="642"/>
        <v>0</v>
      </c>
      <c r="FV33" s="255">
        <f t="shared" si="642"/>
        <v>0</v>
      </c>
      <c r="FW33" s="255">
        <f t="shared" si="642"/>
        <v>0</v>
      </c>
      <c r="FX33" s="255">
        <f t="shared" si="642"/>
        <v>0</v>
      </c>
      <c r="FY33" s="255">
        <f t="shared" si="642"/>
        <v>0</v>
      </c>
      <c r="FZ33" s="255">
        <f t="shared" si="642"/>
        <v>0</v>
      </c>
      <c r="GA33" s="255">
        <f t="shared" si="642"/>
        <v>0</v>
      </c>
      <c r="GB33" s="255">
        <f t="shared" si="642"/>
        <v>0</v>
      </c>
      <c r="GC33" s="255">
        <f t="shared" si="642"/>
        <v>0</v>
      </c>
      <c r="GD33" s="255">
        <f t="shared" si="642"/>
        <v>0</v>
      </c>
      <c r="GE33" s="255">
        <f t="shared" si="642"/>
        <v>0</v>
      </c>
      <c r="GF33" s="255">
        <f t="shared" si="642"/>
        <v>0</v>
      </c>
      <c r="GG33" s="255">
        <f t="shared" si="642"/>
        <v>0</v>
      </c>
      <c r="GH33" s="255">
        <f t="shared" si="642"/>
        <v>0</v>
      </c>
      <c r="GI33" s="255">
        <f t="shared" si="642"/>
        <v>0</v>
      </c>
      <c r="GJ33" s="255">
        <f t="shared" si="642"/>
        <v>0</v>
      </c>
      <c r="GK33" s="255">
        <f t="shared" si="642"/>
        <v>0</v>
      </c>
      <c r="GL33" s="255">
        <f t="shared" si="642"/>
        <v>0</v>
      </c>
      <c r="GM33" s="255">
        <f t="shared" si="642"/>
        <v>0</v>
      </c>
      <c r="GN33" s="255">
        <f t="shared" si="642"/>
        <v>0</v>
      </c>
      <c r="GO33" s="255">
        <f t="shared" si="642"/>
        <v>0</v>
      </c>
      <c r="GP33" s="255">
        <f t="shared" si="642"/>
        <v>0</v>
      </c>
      <c r="GQ33" s="255">
        <f t="shared" si="642"/>
        <v>0</v>
      </c>
      <c r="GR33" s="255">
        <f t="shared" si="642"/>
        <v>0</v>
      </c>
      <c r="GS33" s="255">
        <f t="shared" si="642"/>
        <v>0</v>
      </c>
      <c r="GT33" s="255">
        <f t="shared" si="642"/>
        <v>0</v>
      </c>
      <c r="GU33" s="255">
        <f t="shared" si="642"/>
        <v>0</v>
      </c>
      <c r="GV33" s="255">
        <f t="shared" si="642"/>
        <v>0</v>
      </c>
      <c r="GW33" s="255">
        <f t="shared" si="642"/>
        <v>0</v>
      </c>
      <c r="GX33" s="255">
        <f t="shared" si="642"/>
        <v>0</v>
      </c>
      <c r="GY33" s="255">
        <f t="shared" si="642"/>
        <v>0</v>
      </c>
      <c r="GZ33" s="255">
        <f t="shared" si="642"/>
        <v>0</v>
      </c>
      <c r="HA33" s="255">
        <f t="shared" si="642"/>
        <v>0</v>
      </c>
      <c r="HB33" s="255">
        <f t="shared" si="642"/>
        <v>0</v>
      </c>
      <c r="HC33" s="255">
        <f t="shared" si="642"/>
        <v>0</v>
      </c>
      <c r="HD33" s="255">
        <f t="shared" si="642"/>
        <v>0</v>
      </c>
      <c r="HE33" s="255">
        <f t="shared" si="642"/>
        <v>0</v>
      </c>
      <c r="HF33" s="255">
        <f t="shared" si="642"/>
        <v>0</v>
      </c>
      <c r="HG33" s="255">
        <f t="shared" si="642"/>
        <v>0</v>
      </c>
      <c r="HH33" s="255">
        <f t="shared" si="642"/>
        <v>0</v>
      </c>
      <c r="HI33" s="255">
        <f t="shared" si="642"/>
        <v>0</v>
      </c>
      <c r="HJ33" s="255">
        <f t="shared" si="642"/>
        <v>0</v>
      </c>
      <c r="HK33" s="255">
        <f t="shared" si="642"/>
        <v>0</v>
      </c>
      <c r="HL33" s="255">
        <f t="shared" si="642"/>
        <v>0</v>
      </c>
      <c r="HM33" s="255">
        <f t="shared" si="642"/>
        <v>0</v>
      </c>
      <c r="HN33" s="255">
        <f t="shared" si="642"/>
        <v>0</v>
      </c>
      <c r="HO33" s="255">
        <f t="shared" si="642"/>
        <v>0</v>
      </c>
      <c r="HP33" s="255">
        <f t="shared" si="642"/>
        <v>0</v>
      </c>
      <c r="HQ33" s="255">
        <f t="shared" si="642"/>
        <v>0</v>
      </c>
      <c r="HR33" s="255">
        <f t="shared" si="642"/>
        <v>0</v>
      </c>
      <c r="HS33" s="255">
        <f t="shared" si="642"/>
        <v>0</v>
      </c>
      <c r="HT33" s="255">
        <f t="shared" si="642"/>
        <v>0</v>
      </c>
      <c r="HU33" s="255">
        <f t="shared" si="642"/>
        <v>0</v>
      </c>
      <c r="HV33" s="255">
        <f t="shared" si="642"/>
        <v>0</v>
      </c>
      <c r="HW33" s="255">
        <f t="shared" si="642"/>
        <v>0</v>
      </c>
      <c r="HX33" s="255">
        <f t="shared" si="642"/>
        <v>0</v>
      </c>
      <c r="HY33" s="255">
        <f t="shared" si="642"/>
        <v>0</v>
      </c>
      <c r="HZ33" s="255">
        <f t="shared" si="642"/>
        <v>0</v>
      </c>
      <c r="IA33" s="255">
        <f t="shared" ref="IA33:IK33" si="643">+HZ23*$G33/12</f>
        <v>0</v>
      </c>
      <c r="IB33" s="255">
        <f t="shared" si="643"/>
        <v>0</v>
      </c>
      <c r="IC33" s="255">
        <f t="shared" si="643"/>
        <v>0</v>
      </c>
      <c r="ID33" s="255">
        <f t="shared" si="643"/>
        <v>0</v>
      </c>
      <c r="IE33" s="255">
        <f t="shared" si="643"/>
        <v>0</v>
      </c>
      <c r="IF33" s="255">
        <f t="shared" si="643"/>
        <v>0</v>
      </c>
      <c r="IG33" s="255">
        <f t="shared" si="643"/>
        <v>0</v>
      </c>
      <c r="IH33" s="255">
        <f t="shared" si="643"/>
        <v>0</v>
      </c>
      <c r="II33" s="255">
        <f t="shared" si="643"/>
        <v>0</v>
      </c>
      <c r="IJ33" s="255">
        <f t="shared" si="643"/>
        <v>0</v>
      </c>
      <c r="IK33" s="255">
        <f t="shared" si="643"/>
        <v>0</v>
      </c>
    </row>
    <row r="34" spans="2:245" s="219" customFormat="1" ht="13.5" x14ac:dyDescent="0.3">
      <c r="C34" s="362">
        <f t="shared" si="636"/>
        <v>5</v>
      </c>
      <c r="D34" s="227" t="str">
        <f t="shared" si="636"/>
        <v>SIN Bank</v>
      </c>
      <c r="E34" s="233" t="str">
        <f t="shared" si="636"/>
        <v>크레인 구입 차입금(재금융)</v>
      </c>
      <c r="F34" s="241">
        <f t="shared" si="636"/>
        <v>8600000</v>
      </c>
      <c r="G34" s="230">
        <f t="shared" si="636"/>
        <v>1.47E-2</v>
      </c>
      <c r="H34" s="361">
        <f t="shared" si="636"/>
        <v>5</v>
      </c>
      <c r="I34" s="234" t="str">
        <f t="shared" si="636"/>
        <v>수시상환</v>
      </c>
      <c r="J34" s="221"/>
      <c r="K34" s="759" t="str">
        <f>K24</f>
        <v>크레인 구입 차입금(재금융)</v>
      </c>
      <c r="L34" s="227"/>
      <c r="M34" s="244"/>
      <c r="N34" s="1094">
        <f t="shared" si="627"/>
        <v>0</v>
      </c>
      <c r="O34" s="1369">
        <f t="shared" si="617"/>
        <v>0</v>
      </c>
      <c r="P34" s="1369">
        <f t="shared" si="617"/>
        <v>0</v>
      </c>
      <c r="Q34" s="1369">
        <f t="shared" si="617"/>
        <v>0</v>
      </c>
      <c r="R34" s="1369">
        <f t="shared" si="617"/>
        <v>0</v>
      </c>
      <c r="S34" s="1369">
        <f t="shared" si="617"/>
        <v>0</v>
      </c>
      <c r="T34" s="1094">
        <f t="shared" si="617"/>
        <v>0</v>
      </c>
      <c r="U34" s="1094">
        <f t="shared" si="617"/>
        <v>0</v>
      </c>
      <c r="V34" s="1369">
        <f t="shared" si="617"/>
        <v>0</v>
      </c>
      <c r="W34" s="1369">
        <f t="shared" si="617"/>
        <v>0</v>
      </c>
      <c r="X34" s="1369">
        <f t="shared" si="617"/>
        <v>0</v>
      </c>
      <c r="Y34" s="1369">
        <f t="shared" si="617"/>
        <v>0</v>
      </c>
      <c r="Z34" s="1369">
        <f t="shared" si="617"/>
        <v>0</v>
      </c>
      <c r="AA34" s="1094">
        <f t="shared" si="617"/>
        <v>0</v>
      </c>
      <c r="AB34" s="1094">
        <f t="shared" si="617"/>
        <v>0</v>
      </c>
      <c r="AC34" s="1369">
        <f t="shared" si="617"/>
        <v>0</v>
      </c>
      <c r="AD34" s="1369">
        <f t="shared" si="617"/>
        <v>0</v>
      </c>
      <c r="AE34" s="1370">
        <f t="shared" si="618"/>
        <v>0</v>
      </c>
      <c r="AF34" s="221"/>
      <c r="AG34" s="221"/>
      <c r="AH34" s="221"/>
      <c r="AI34" s="239" t="s">
        <v>1283</v>
      </c>
      <c r="AJ34" s="758"/>
      <c r="AK34" s="255"/>
      <c r="AL34" s="255">
        <f t="shared" ref="AL34:AO34" si="644">+AK24*$G34/12</f>
        <v>0</v>
      </c>
      <c r="AM34" s="255">
        <f t="shared" si="644"/>
        <v>0</v>
      </c>
      <c r="AN34" s="255">
        <f t="shared" si="644"/>
        <v>0</v>
      </c>
      <c r="AO34" s="255">
        <f t="shared" si="644"/>
        <v>0</v>
      </c>
      <c r="AP34" s="255">
        <f t="shared" si="629"/>
        <v>0</v>
      </c>
      <c r="AQ34" s="255">
        <f t="shared" si="629"/>
        <v>0</v>
      </c>
      <c r="AR34" s="255">
        <f t="shared" ref="AR34:BB34" si="645">+AQ24*$G34/12</f>
        <v>0</v>
      </c>
      <c r="AS34" s="255">
        <f t="shared" si="645"/>
        <v>0</v>
      </c>
      <c r="AT34" s="255">
        <f t="shared" si="645"/>
        <v>0</v>
      </c>
      <c r="AU34" s="255">
        <f t="shared" si="645"/>
        <v>0</v>
      </c>
      <c r="AV34" s="255">
        <f t="shared" si="645"/>
        <v>0</v>
      </c>
      <c r="AW34" s="255">
        <f t="shared" si="645"/>
        <v>0</v>
      </c>
      <c r="AX34" s="255">
        <f t="shared" si="645"/>
        <v>0</v>
      </c>
      <c r="AY34" s="255">
        <f t="shared" si="645"/>
        <v>0</v>
      </c>
      <c r="AZ34" s="255">
        <f t="shared" si="645"/>
        <v>0</v>
      </c>
      <c r="BA34" s="255">
        <f t="shared" si="645"/>
        <v>0</v>
      </c>
      <c r="BB34" s="255">
        <f t="shared" si="645"/>
        <v>0</v>
      </c>
      <c r="BC34" s="255">
        <f t="shared" ref="BC34:BT34" si="646">+BB24*$G34/12</f>
        <v>0</v>
      </c>
      <c r="BD34" s="255">
        <f t="shared" si="646"/>
        <v>0</v>
      </c>
      <c r="BE34" s="255">
        <f t="shared" si="646"/>
        <v>0</v>
      </c>
      <c r="BF34" s="255">
        <f t="shared" si="646"/>
        <v>0</v>
      </c>
      <c r="BG34" s="255">
        <f t="shared" si="646"/>
        <v>0</v>
      </c>
      <c r="BH34" s="255">
        <f t="shared" si="646"/>
        <v>0</v>
      </c>
      <c r="BI34" s="255">
        <f t="shared" si="646"/>
        <v>0</v>
      </c>
      <c r="BJ34" s="255">
        <f t="shared" si="646"/>
        <v>0</v>
      </c>
      <c r="BK34" s="255">
        <f t="shared" si="646"/>
        <v>0</v>
      </c>
      <c r="BL34" s="255">
        <f t="shared" si="646"/>
        <v>0</v>
      </c>
      <c r="BM34" s="255">
        <f t="shared" si="646"/>
        <v>0</v>
      </c>
      <c r="BN34" s="255">
        <f t="shared" si="646"/>
        <v>0</v>
      </c>
      <c r="BO34" s="255">
        <f t="shared" si="646"/>
        <v>0</v>
      </c>
      <c r="BP34" s="255">
        <f t="shared" si="646"/>
        <v>0</v>
      </c>
      <c r="BQ34" s="255">
        <f t="shared" si="646"/>
        <v>0</v>
      </c>
      <c r="BR34" s="255">
        <f t="shared" si="646"/>
        <v>0</v>
      </c>
      <c r="BS34" s="255">
        <f t="shared" si="646"/>
        <v>0</v>
      </c>
      <c r="BT34" s="255">
        <f t="shared" si="646"/>
        <v>0</v>
      </c>
      <c r="BU34" s="255">
        <f t="shared" ref="BU34:DB34" si="647">+BT24*$G34/12</f>
        <v>0</v>
      </c>
      <c r="BV34" s="255">
        <f t="shared" si="647"/>
        <v>0</v>
      </c>
      <c r="BW34" s="255">
        <f t="shared" si="647"/>
        <v>0</v>
      </c>
      <c r="BX34" s="255">
        <f t="shared" si="647"/>
        <v>0</v>
      </c>
      <c r="BY34" s="255">
        <f t="shared" si="647"/>
        <v>0</v>
      </c>
      <c r="BZ34" s="255">
        <f t="shared" si="647"/>
        <v>0</v>
      </c>
      <c r="CA34" s="255">
        <f t="shared" si="647"/>
        <v>0</v>
      </c>
      <c r="CB34" s="255">
        <f t="shared" si="647"/>
        <v>0</v>
      </c>
      <c r="CC34" s="255">
        <f t="shared" si="647"/>
        <v>0</v>
      </c>
      <c r="CD34" s="255">
        <f t="shared" si="647"/>
        <v>0</v>
      </c>
      <c r="CE34" s="255">
        <f t="shared" si="647"/>
        <v>0</v>
      </c>
      <c r="CF34" s="255">
        <f t="shared" si="647"/>
        <v>0</v>
      </c>
      <c r="CG34" s="255">
        <f t="shared" si="647"/>
        <v>0</v>
      </c>
      <c r="CH34" s="255">
        <f t="shared" si="647"/>
        <v>0</v>
      </c>
      <c r="CI34" s="255">
        <f t="shared" si="647"/>
        <v>0</v>
      </c>
      <c r="CJ34" s="255">
        <f t="shared" si="647"/>
        <v>0</v>
      </c>
      <c r="CK34" s="255">
        <f t="shared" si="647"/>
        <v>0</v>
      </c>
      <c r="CL34" s="255">
        <f t="shared" si="647"/>
        <v>0</v>
      </c>
      <c r="CM34" s="255">
        <f t="shared" si="647"/>
        <v>0</v>
      </c>
      <c r="CN34" s="255">
        <f t="shared" si="647"/>
        <v>0</v>
      </c>
      <c r="CO34" s="255">
        <f t="shared" si="647"/>
        <v>0</v>
      </c>
      <c r="CP34" s="255">
        <f t="shared" si="647"/>
        <v>0</v>
      </c>
      <c r="CQ34" s="255">
        <f t="shared" si="647"/>
        <v>0</v>
      </c>
      <c r="CR34" s="255">
        <f t="shared" si="647"/>
        <v>0</v>
      </c>
      <c r="CS34" s="255">
        <f t="shared" si="647"/>
        <v>0</v>
      </c>
      <c r="CT34" s="255">
        <f t="shared" si="647"/>
        <v>0</v>
      </c>
      <c r="CU34" s="255">
        <f t="shared" si="647"/>
        <v>0</v>
      </c>
      <c r="CV34" s="255">
        <f t="shared" si="647"/>
        <v>0</v>
      </c>
      <c r="CW34" s="255">
        <f t="shared" si="647"/>
        <v>0</v>
      </c>
      <c r="CX34" s="255">
        <f t="shared" si="647"/>
        <v>0</v>
      </c>
      <c r="CY34" s="255">
        <f t="shared" si="647"/>
        <v>0</v>
      </c>
      <c r="CZ34" s="255">
        <f t="shared" si="647"/>
        <v>0</v>
      </c>
      <c r="DA34" s="255">
        <f t="shared" si="647"/>
        <v>0</v>
      </c>
      <c r="DB34" s="255">
        <f t="shared" si="647"/>
        <v>0</v>
      </c>
      <c r="DC34" s="255">
        <f t="shared" ref="DC34:FN34" si="648">+DB24*$G34/12</f>
        <v>0</v>
      </c>
      <c r="DD34" s="255">
        <f t="shared" si="648"/>
        <v>0</v>
      </c>
      <c r="DE34" s="255">
        <f t="shared" si="648"/>
        <v>0</v>
      </c>
      <c r="DF34" s="255">
        <f t="shared" si="648"/>
        <v>0</v>
      </c>
      <c r="DG34" s="255">
        <f t="shared" si="648"/>
        <v>0</v>
      </c>
      <c r="DH34" s="255">
        <f t="shared" si="648"/>
        <v>0</v>
      </c>
      <c r="DI34" s="255">
        <f t="shared" si="648"/>
        <v>0</v>
      </c>
      <c r="DJ34" s="255">
        <f t="shared" si="648"/>
        <v>0</v>
      </c>
      <c r="DK34" s="255">
        <f t="shared" si="648"/>
        <v>0</v>
      </c>
      <c r="DL34" s="255">
        <f t="shared" si="648"/>
        <v>0</v>
      </c>
      <c r="DM34" s="255">
        <f t="shared" si="648"/>
        <v>0</v>
      </c>
      <c r="DN34" s="255">
        <f t="shared" si="648"/>
        <v>0</v>
      </c>
      <c r="DO34" s="255">
        <f t="shared" si="648"/>
        <v>0</v>
      </c>
      <c r="DP34" s="255">
        <f t="shared" si="648"/>
        <v>0</v>
      </c>
      <c r="DQ34" s="255">
        <f t="shared" si="648"/>
        <v>0</v>
      </c>
      <c r="DR34" s="255">
        <f t="shared" si="648"/>
        <v>0</v>
      </c>
      <c r="DS34" s="255">
        <f t="shared" si="648"/>
        <v>0</v>
      </c>
      <c r="DT34" s="255">
        <f t="shared" si="648"/>
        <v>0</v>
      </c>
      <c r="DU34" s="255">
        <f t="shared" si="648"/>
        <v>0</v>
      </c>
      <c r="DV34" s="255">
        <f t="shared" si="648"/>
        <v>0</v>
      </c>
      <c r="DW34" s="255">
        <f t="shared" si="648"/>
        <v>0</v>
      </c>
      <c r="DX34" s="255">
        <f t="shared" si="648"/>
        <v>0</v>
      </c>
      <c r="DY34" s="255">
        <f t="shared" si="648"/>
        <v>0</v>
      </c>
      <c r="DZ34" s="255">
        <f t="shared" si="648"/>
        <v>0</v>
      </c>
      <c r="EA34" s="255">
        <f t="shared" si="648"/>
        <v>0</v>
      </c>
      <c r="EB34" s="255">
        <f t="shared" si="648"/>
        <v>0</v>
      </c>
      <c r="EC34" s="255">
        <f t="shared" si="648"/>
        <v>0</v>
      </c>
      <c r="ED34" s="255">
        <f t="shared" si="648"/>
        <v>0</v>
      </c>
      <c r="EE34" s="255">
        <f t="shared" si="648"/>
        <v>0</v>
      </c>
      <c r="EF34" s="255">
        <f t="shared" si="648"/>
        <v>0</v>
      </c>
      <c r="EG34" s="255">
        <f t="shared" si="648"/>
        <v>0</v>
      </c>
      <c r="EH34" s="255">
        <f t="shared" si="648"/>
        <v>0</v>
      </c>
      <c r="EI34" s="255">
        <f t="shared" si="648"/>
        <v>0</v>
      </c>
      <c r="EJ34" s="255">
        <f t="shared" si="648"/>
        <v>0</v>
      </c>
      <c r="EK34" s="255">
        <f t="shared" si="648"/>
        <v>0</v>
      </c>
      <c r="EL34" s="255">
        <f t="shared" si="648"/>
        <v>0</v>
      </c>
      <c r="EM34" s="255">
        <f t="shared" si="648"/>
        <v>0</v>
      </c>
      <c r="EN34" s="255">
        <f t="shared" si="648"/>
        <v>0</v>
      </c>
      <c r="EO34" s="255">
        <f t="shared" si="648"/>
        <v>0</v>
      </c>
      <c r="EP34" s="255">
        <f t="shared" si="648"/>
        <v>0</v>
      </c>
      <c r="EQ34" s="255">
        <f t="shared" si="648"/>
        <v>0</v>
      </c>
      <c r="ER34" s="255">
        <f t="shared" si="648"/>
        <v>0</v>
      </c>
      <c r="ES34" s="255">
        <f t="shared" si="648"/>
        <v>0</v>
      </c>
      <c r="ET34" s="255">
        <f t="shared" si="648"/>
        <v>0</v>
      </c>
      <c r="EU34" s="255">
        <f t="shared" si="648"/>
        <v>0</v>
      </c>
      <c r="EV34" s="255">
        <f t="shared" si="648"/>
        <v>0</v>
      </c>
      <c r="EW34" s="255">
        <f t="shared" si="648"/>
        <v>0</v>
      </c>
      <c r="EX34" s="255">
        <f t="shared" si="648"/>
        <v>0</v>
      </c>
      <c r="EY34" s="255">
        <f t="shared" si="648"/>
        <v>0</v>
      </c>
      <c r="EZ34" s="255">
        <f t="shared" si="648"/>
        <v>0</v>
      </c>
      <c r="FA34" s="255">
        <f t="shared" si="648"/>
        <v>0</v>
      </c>
      <c r="FB34" s="255">
        <f t="shared" si="648"/>
        <v>0</v>
      </c>
      <c r="FC34" s="255">
        <f t="shared" si="648"/>
        <v>0</v>
      </c>
      <c r="FD34" s="255">
        <f t="shared" si="648"/>
        <v>0</v>
      </c>
      <c r="FE34" s="255">
        <f t="shared" si="648"/>
        <v>0</v>
      </c>
      <c r="FF34" s="255">
        <f t="shared" si="648"/>
        <v>0</v>
      </c>
      <c r="FG34" s="255">
        <f t="shared" si="648"/>
        <v>0</v>
      </c>
      <c r="FH34" s="255">
        <f t="shared" si="648"/>
        <v>0</v>
      </c>
      <c r="FI34" s="255">
        <f t="shared" si="648"/>
        <v>0</v>
      </c>
      <c r="FJ34" s="255">
        <f t="shared" si="648"/>
        <v>0</v>
      </c>
      <c r="FK34" s="255">
        <f t="shared" si="648"/>
        <v>0</v>
      </c>
      <c r="FL34" s="255">
        <f t="shared" si="648"/>
        <v>0</v>
      </c>
      <c r="FM34" s="255">
        <f t="shared" si="648"/>
        <v>0</v>
      </c>
      <c r="FN34" s="255">
        <f t="shared" si="648"/>
        <v>0</v>
      </c>
      <c r="FO34" s="255">
        <f t="shared" ref="FO34:HZ34" si="649">+FN24*$G34/12</f>
        <v>0</v>
      </c>
      <c r="FP34" s="255">
        <f t="shared" si="649"/>
        <v>0</v>
      </c>
      <c r="FQ34" s="255">
        <f t="shared" si="649"/>
        <v>0</v>
      </c>
      <c r="FR34" s="255">
        <f t="shared" si="649"/>
        <v>0</v>
      </c>
      <c r="FS34" s="255">
        <f t="shared" si="649"/>
        <v>0</v>
      </c>
      <c r="FT34" s="255">
        <f t="shared" si="649"/>
        <v>0</v>
      </c>
      <c r="FU34" s="255">
        <f t="shared" si="649"/>
        <v>0</v>
      </c>
      <c r="FV34" s="255">
        <f t="shared" si="649"/>
        <v>0</v>
      </c>
      <c r="FW34" s="255">
        <f t="shared" si="649"/>
        <v>0</v>
      </c>
      <c r="FX34" s="255">
        <f t="shared" si="649"/>
        <v>0</v>
      </c>
      <c r="FY34" s="255">
        <f t="shared" si="649"/>
        <v>0</v>
      </c>
      <c r="FZ34" s="255">
        <f t="shared" si="649"/>
        <v>0</v>
      </c>
      <c r="GA34" s="255">
        <f t="shared" si="649"/>
        <v>0</v>
      </c>
      <c r="GB34" s="255">
        <f t="shared" si="649"/>
        <v>0</v>
      </c>
      <c r="GC34" s="255">
        <f t="shared" si="649"/>
        <v>0</v>
      </c>
      <c r="GD34" s="255">
        <f t="shared" si="649"/>
        <v>0</v>
      </c>
      <c r="GE34" s="255">
        <f t="shared" si="649"/>
        <v>0</v>
      </c>
      <c r="GF34" s="255">
        <f t="shared" si="649"/>
        <v>0</v>
      </c>
      <c r="GG34" s="255">
        <f t="shared" si="649"/>
        <v>0</v>
      </c>
      <c r="GH34" s="255">
        <f t="shared" si="649"/>
        <v>0</v>
      </c>
      <c r="GI34" s="255">
        <f t="shared" si="649"/>
        <v>0</v>
      </c>
      <c r="GJ34" s="255">
        <f t="shared" si="649"/>
        <v>0</v>
      </c>
      <c r="GK34" s="255">
        <f t="shared" si="649"/>
        <v>0</v>
      </c>
      <c r="GL34" s="255">
        <f t="shared" si="649"/>
        <v>0</v>
      </c>
      <c r="GM34" s="255">
        <f t="shared" si="649"/>
        <v>0</v>
      </c>
      <c r="GN34" s="255">
        <f t="shared" si="649"/>
        <v>0</v>
      </c>
      <c r="GO34" s="255">
        <f t="shared" si="649"/>
        <v>0</v>
      </c>
      <c r="GP34" s="255">
        <f t="shared" si="649"/>
        <v>0</v>
      </c>
      <c r="GQ34" s="255">
        <f t="shared" si="649"/>
        <v>0</v>
      </c>
      <c r="GR34" s="255">
        <f t="shared" si="649"/>
        <v>0</v>
      </c>
      <c r="GS34" s="255">
        <f t="shared" si="649"/>
        <v>0</v>
      </c>
      <c r="GT34" s="255">
        <f t="shared" si="649"/>
        <v>0</v>
      </c>
      <c r="GU34" s="255">
        <f t="shared" si="649"/>
        <v>0</v>
      </c>
      <c r="GV34" s="255">
        <f t="shared" si="649"/>
        <v>0</v>
      </c>
      <c r="GW34" s="255">
        <f t="shared" si="649"/>
        <v>0</v>
      </c>
      <c r="GX34" s="255">
        <f t="shared" si="649"/>
        <v>0</v>
      </c>
      <c r="GY34" s="255">
        <f t="shared" si="649"/>
        <v>0</v>
      </c>
      <c r="GZ34" s="255">
        <f t="shared" si="649"/>
        <v>0</v>
      </c>
      <c r="HA34" s="255">
        <f t="shared" si="649"/>
        <v>0</v>
      </c>
      <c r="HB34" s="255">
        <f t="shared" si="649"/>
        <v>0</v>
      </c>
      <c r="HC34" s="255">
        <f t="shared" si="649"/>
        <v>0</v>
      </c>
      <c r="HD34" s="255">
        <f t="shared" si="649"/>
        <v>0</v>
      </c>
      <c r="HE34" s="255">
        <f t="shared" si="649"/>
        <v>0</v>
      </c>
      <c r="HF34" s="255">
        <f t="shared" si="649"/>
        <v>0</v>
      </c>
      <c r="HG34" s="255">
        <f t="shared" si="649"/>
        <v>0</v>
      </c>
      <c r="HH34" s="255">
        <f t="shared" si="649"/>
        <v>0</v>
      </c>
      <c r="HI34" s="255">
        <f t="shared" si="649"/>
        <v>0</v>
      </c>
      <c r="HJ34" s="255">
        <f t="shared" si="649"/>
        <v>0</v>
      </c>
      <c r="HK34" s="255">
        <f t="shared" si="649"/>
        <v>0</v>
      </c>
      <c r="HL34" s="255">
        <f t="shared" si="649"/>
        <v>0</v>
      </c>
      <c r="HM34" s="255">
        <f t="shared" si="649"/>
        <v>0</v>
      </c>
      <c r="HN34" s="255">
        <f t="shared" si="649"/>
        <v>0</v>
      </c>
      <c r="HO34" s="255">
        <f t="shared" si="649"/>
        <v>0</v>
      </c>
      <c r="HP34" s="255">
        <f t="shared" si="649"/>
        <v>0</v>
      </c>
      <c r="HQ34" s="255">
        <f t="shared" si="649"/>
        <v>0</v>
      </c>
      <c r="HR34" s="255">
        <f t="shared" si="649"/>
        <v>0</v>
      </c>
      <c r="HS34" s="255">
        <f t="shared" si="649"/>
        <v>0</v>
      </c>
      <c r="HT34" s="255">
        <f t="shared" si="649"/>
        <v>0</v>
      </c>
      <c r="HU34" s="255">
        <f t="shared" si="649"/>
        <v>0</v>
      </c>
      <c r="HV34" s="255">
        <f t="shared" si="649"/>
        <v>0</v>
      </c>
      <c r="HW34" s="255">
        <f t="shared" si="649"/>
        <v>0</v>
      </c>
      <c r="HX34" s="255">
        <f t="shared" si="649"/>
        <v>0</v>
      </c>
      <c r="HY34" s="255">
        <f t="shared" si="649"/>
        <v>0</v>
      </c>
      <c r="HZ34" s="255">
        <f t="shared" si="649"/>
        <v>0</v>
      </c>
      <c r="IA34" s="255">
        <f t="shared" ref="IA34:IK34" si="650">+HZ24*$G34/12</f>
        <v>0</v>
      </c>
      <c r="IB34" s="255">
        <f t="shared" si="650"/>
        <v>0</v>
      </c>
      <c r="IC34" s="255">
        <f t="shared" si="650"/>
        <v>0</v>
      </c>
      <c r="ID34" s="255">
        <f t="shared" si="650"/>
        <v>0</v>
      </c>
      <c r="IE34" s="255">
        <f t="shared" si="650"/>
        <v>0</v>
      </c>
      <c r="IF34" s="255">
        <f t="shared" si="650"/>
        <v>0</v>
      </c>
      <c r="IG34" s="255">
        <f t="shared" si="650"/>
        <v>0</v>
      </c>
      <c r="IH34" s="255">
        <f t="shared" si="650"/>
        <v>0</v>
      </c>
      <c r="II34" s="255">
        <f t="shared" si="650"/>
        <v>0</v>
      </c>
      <c r="IJ34" s="255">
        <f t="shared" si="650"/>
        <v>0</v>
      </c>
      <c r="IK34" s="255">
        <f t="shared" si="650"/>
        <v>0</v>
      </c>
    </row>
    <row r="35" spans="2:245" s="219" customFormat="1" ht="13.5" x14ac:dyDescent="0.3">
      <c r="C35" s="222" t="s">
        <v>276</v>
      </c>
      <c r="D35" s="223"/>
      <c r="E35" s="224"/>
      <c r="F35" s="240">
        <f>SUM(F31:F34)</f>
        <v>127980000</v>
      </c>
      <c r="G35" s="224"/>
      <c r="H35" s="224"/>
      <c r="I35" s="225"/>
      <c r="K35" s="236" t="s">
        <v>276</v>
      </c>
      <c r="L35" s="222"/>
      <c r="M35" s="240">
        <f t="shared" ref="M35:AE35" si="651">SUM(M31:M34)</f>
        <v>0</v>
      </c>
      <c r="N35" s="247">
        <f t="shared" si="651"/>
        <v>481425</v>
      </c>
      <c r="O35" s="247">
        <f ca="1">SUM(O31:O34)</f>
        <v>859521.25</v>
      </c>
      <c r="P35" s="247">
        <f t="shared" ca="1" si="651"/>
        <v>671361.25</v>
      </c>
      <c r="Q35" s="247">
        <f t="shared" ca="1" si="651"/>
        <v>574231</v>
      </c>
      <c r="R35" s="247">
        <f t="shared" ca="1" si="651"/>
        <v>507742.90000000008</v>
      </c>
      <c r="S35" s="247">
        <f t="shared" ca="1" si="651"/>
        <v>453823.3000000001</v>
      </c>
      <c r="T35" s="247">
        <f t="shared" ca="1" si="651"/>
        <v>399903.6999999999</v>
      </c>
      <c r="U35" s="247">
        <f t="shared" ca="1" si="651"/>
        <v>345984.09999999992</v>
      </c>
      <c r="V35" s="247">
        <f t="shared" ca="1" si="651"/>
        <v>134799</v>
      </c>
      <c r="W35" s="247">
        <f t="shared" ca="1" si="651"/>
        <v>0</v>
      </c>
      <c r="X35" s="247">
        <f t="shared" ca="1" si="651"/>
        <v>0</v>
      </c>
      <c r="Y35" s="247">
        <f t="shared" ca="1" si="651"/>
        <v>0</v>
      </c>
      <c r="Z35" s="247">
        <f t="shared" ca="1" si="651"/>
        <v>0</v>
      </c>
      <c r="AA35" s="248">
        <f t="shared" ca="1" si="651"/>
        <v>0</v>
      </c>
      <c r="AB35" s="247">
        <f t="shared" ca="1" si="651"/>
        <v>0</v>
      </c>
      <c r="AC35" s="247">
        <f t="shared" ca="1" si="651"/>
        <v>0</v>
      </c>
      <c r="AD35" s="247">
        <f t="shared" ca="1" si="651"/>
        <v>0</v>
      </c>
      <c r="AE35" s="249">
        <f t="shared" ca="1" si="651"/>
        <v>0</v>
      </c>
      <c r="AI35" s="249"/>
      <c r="AJ35" s="249"/>
      <c r="AK35" s="249"/>
      <c r="AL35" s="249">
        <f t="shared" ref="AL35:CT35" si="652">SUM(AL31:AL34)</f>
        <v>0</v>
      </c>
      <c r="AM35" s="249">
        <f t="shared" si="652"/>
        <v>0</v>
      </c>
      <c r="AN35" s="249">
        <f t="shared" si="652"/>
        <v>0</v>
      </c>
      <c r="AO35" s="249">
        <f t="shared" si="652"/>
        <v>0</v>
      </c>
      <c r="AP35" s="249">
        <f t="shared" si="652"/>
        <v>0</v>
      </c>
      <c r="AQ35" s="249">
        <f t="shared" si="652"/>
        <v>80237.5</v>
      </c>
      <c r="AR35" s="249">
        <f t="shared" si="652"/>
        <v>80237.5</v>
      </c>
      <c r="AS35" s="249">
        <f t="shared" si="652"/>
        <v>80237.5</v>
      </c>
      <c r="AT35" s="249">
        <f t="shared" si="652"/>
        <v>80237.5</v>
      </c>
      <c r="AU35" s="249">
        <f t="shared" si="652"/>
        <v>80237.5</v>
      </c>
      <c r="AV35" s="249">
        <f t="shared" si="652"/>
        <v>80237.5</v>
      </c>
      <c r="AW35" s="249">
        <f t="shared" si="652"/>
        <v>80237.5</v>
      </c>
      <c r="AX35" s="249">
        <f t="shared" ca="1" si="652"/>
        <v>75950</v>
      </c>
      <c r="AY35" s="249">
        <f t="shared" ca="1" si="652"/>
        <v>75950</v>
      </c>
      <c r="AZ35" s="249">
        <f t="shared" ca="1" si="652"/>
        <v>75950</v>
      </c>
      <c r="BA35" s="249">
        <f t="shared" ca="1" si="652"/>
        <v>75950</v>
      </c>
      <c r="BB35" s="249">
        <f t="shared" ca="1" si="652"/>
        <v>67926.25</v>
      </c>
      <c r="BC35" s="249">
        <f t="shared" ca="1" si="652"/>
        <v>67926.25</v>
      </c>
      <c r="BD35" s="249">
        <f t="shared" ca="1" si="652"/>
        <v>67926.25</v>
      </c>
      <c r="BE35" s="249">
        <f t="shared" ca="1" si="652"/>
        <v>67926.25</v>
      </c>
      <c r="BF35" s="249">
        <f t="shared" ca="1" si="652"/>
        <v>67926.25</v>
      </c>
      <c r="BG35" s="249">
        <f t="shared" ca="1" si="652"/>
        <v>67926.25</v>
      </c>
      <c r="BH35" s="249">
        <f t="shared" ca="1" si="652"/>
        <v>67926.25</v>
      </c>
      <c r="BI35" s="249">
        <f t="shared" ca="1" si="652"/>
        <v>67926.25</v>
      </c>
      <c r="BJ35" s="249">
        <f t="shared" ca="1" si="652"/>
        <v>59963.75</v>
      </c>
      <c r="BK35" s="249">
        <f t="shared" ca="1" si="652"/>
        <v>59963.75</v>
      </c>
      <c r="BL35" s="249">
        <f t="shared" ca="1" si="652"/>
        <v>59963.75</v>
      </c>
      <c r="BM35" s="249">
        <f t="shared" ca="1" si="652"/>
        <v>59963.75</v>
      </c>
      <c r="BN35" s="249">
        <f t="shared" ca="1" si="652"/>
        <v>51940</v>
      </c>
      <c r="BO35" s="249">
        <f t="shared" ca="1" si="652"/>
        <v>51940</v>
      </c>
      <c r="BP35" s="249">
        <f t="shared" ca="1" si="652"/>
        <v>51940</v>
      </c>
      <c r="BQ35" s="249">
        <f t="shared" ca="1" si="652"/>
        <v>51940</v>
      </c>
      <c r="BR35" s="249">
        <f t="shared" ca="1" si="652"/>
        <v>51940</v>
      </c>
      <c r="BS35" s="249">
        <f t="shared" ca="1" si="652"/>
        <v>51940</v>
      </c>
      <c r="BT35" s="249">
        <f t="shared" ca="1" si="652"/>
        <v>51940</v>
      </c>
      <c r="BU35" s="249">
        <f t="shared" ca="1" si="652"/>
        <v>51940</v>
      </c>
      <c r="BV35" s="249">
        <f t="shared" ca="1" si="652"/>
        <v>51940</v>
      </c>
      <c r="BW35" s="249">
        <f t="shared" ca="1" si="652"/>
        <v>51940</v>
      </c>
      <c r="BX35" s="249">
        <f t="shared" ca="1" si="652"/>
        <v>51940</v>
      </c>
      <c r="BY35" s="249">
        <f t="shared" ca="1" si="652"/>
        <v>51940</v>
      </c>
      <c r="BZ35" s="249">
        <f t="shared" ca="1" si="652"/>
        <v>44933</v>
      </c>
      <c r="CA35" s="249">
        <f t="shared" ca="1" si="652"/>
        <v>44933</v>
      </c>
      <c r="CB35" s="249">
        <f t="shared" ca="1" si="652"/>
        <v>44933</v>
      </c>
      <c r="CC35" s="249">
        <f t="shared" ca="1" si="652"/>
        <v>44933</v>
      </c>
      <c r="CD35" s="249">
        <f t="shared" ca="1" si="652"/>
        <v>44933</v>
      </c>
      <c r="CE35" s="249">
        <f t="shared" ca="1" si="652"/>
        <v>44933</v>
      </c>
      <c r="CF35" s="249">
        <f t="shared" ca="1" si="652"/>
        <v>44933</v>
      </c>
      <c r="CG35" s="249">
        <f t="shared" ca="1" si="652"/>
        <v>44933</v>
      </c>
      <c r="CH35" s="249">
        <f t="shared" ca="1" si="652"/>
        <v>44933</v>
      </c>
      <c r="CI35" s="249">
        <f t="shared" ca="1" si="652"/>
        <v>44933</v>
      </c>
      <c r="CJ35" s="249">
        <f t="shared" ca="1" si="652"/>
        <v>44933</v>
      </c>
      <c r="CK35" s="249">
        <f t="shared" ca="1" si="652"/>
        <v>44933</v>
      </c>
      <c r="CL35" s="249">
        <f t="shared" ca="1" si="652"/>
        <v>40439.699999999997</v>
      </c>
      <c r="CM35" s="249">
        <f t="shared" ca="1" si="652"/>
        <v>40439.699999999997</v>
      </c>
      <c r="CN35" s="249">
        <f t="shared" ca="1" si="652"/>
        <v>40439.699999999997</v>
      </c>
      <c r="CO35" s="249">
        <f t="shared" ca="1" si="652"/>
        <v>40439.699999999997</v>
      </c>
      <c r="CP35" s="249">
        <f t="shared" ca="1" si="652"/>
        <v>40439.699999999997</v>
      </c>
      <c r="CQ35" s="249">
        <f t="shared" ca="1" si="652"/>
        <v>40439.699999999997</v>
      </c>
      <c r="CR35" s="249">
        <f t="shared" ca="1" si="652"/>
        <v>40439.699999999997</v>
      </c>
      <c r="CS35" s="249">
        <f t="shared" ca="1" si="652"/>
        <v>40439.699999999997</v>
      </c>
      <c r="CT35" s="249">
        <f t="shared" ca="1" si="652"/>
        <v>40439.699999999997</v>
      </c>
      <c r="CU35" s="249">
        <f t="shared" ref="CU35:DB35" ca="1" si="653">SUM(CU31:CU34)</f>
        <v>40439.699999999997</v>
      </c>
      <c r="CV35" s="249">
        <f t="shared" ca="1" si="653"/>
        <v>40439.699999999997</v>
      </c>
      <c r="CW35" s="249">
        <f t="shared" ca="1" si="653"/>
        <v>40439.699999999997</v>
      </c>
      <c r="CX35" s="249">
        <f t="shared" ca="1" si="653"/>
        <v>35946.400000000001</v>
      </c>
      <c r="CY35" s="249">
        <f t="shared" ca="1" si="653"/>
        <v>35946.400000000001</v>
      </c>
      <c r="CZ35" s="249">
        <f t="shared" ca="1" si="653"/>
        <v>35946.400000000001</v>
      </c>
      <c r="DA35" s="249">
        <f t="shared" ca="1" si="653"/>
        <v>35946.400000000001</v>
      </c>
      <c r="DB35" s="249">
        <f t="shared" ca="1" si="653"/>
        <v>35946.400000000001</v>
      </c>
      <c r="DC35" s="249">
        <f t="shared" ref="DC35:FN35" ca="1" si="654">SUM(DC31:DC34)</f>
        <v>35946.400000000001</v>
      </c>
      <c r="DD35" s="249">
        <f t="shared" ca="1" si="654"/>
        <v>35946.400000000001</v>
      </c>
      <c r="DE35" s="249">
        <f t="shared" ca="1" si="654"/>
        <v>35946.400000000001</v>
      </c>
      <c r="DF35" s="249">
        <f t="shared" ca="1" si="654"/>
        <v>35946.400000000001</v>
      </c>
      <c r="DG35" s="249">
        <f t="shared" ca="1" si="654"/>
        <v>35946.400000000001</v>
      </c>
      <c r="DH35" s="249">
        <f t="shared" ca="1" si="654"/>
        <v>35946.400000000001</v>
      </c>
      <c r="DI35" s="249">
        <f t="shared" ca="1" si="654"/>
        <v>35946.400000000001</v>
      </c>
      <c r="DJ35" s="249">
        <f t="shared" ca="1" si="654"/>
        <v>31453.100000000002</v>
      </c>
      <c r="DK35" s="249">
        <f t="shared" ca="1" si="654"/>
        <v>31453.100000000002</v>
      </c>
      <c r="DL35" s="249">
        <f t="shared" ca="1" si="654"/>
        <v>31453.100000000002</v>
      </c>
      <c r="DM35" s="249">
        <f t="shared" ca="1" si="654"/>
        <v>31453.100000000002</v>
      </c>
      <c r="DN35" s="249">
        <f t="shared" ca="1" si="654"/>
        <v>31453.100000000002</v>
      </c>
      <c r="DO35" s="249">
        <f t="shared" ca="1" si="654"/>
        <v>31453.100000000002</v>
      </c>
      <c r="DP35" s="249">
        <f t="shared" ca="1" si="654"/>
        <v>31453.100000000002</v>
      </c>
      <c r="DQ35" s="249">
        <f t="shared" ca="1" si="654"/>
        <v>31453.100000000002</v>
      </c>
      <c r="DR35" s="249">
        <f t="shared" ca="1" si="654"/>
        <v>31453.100000000002</v>
      </c>
      <c r="DS35" s="249">
        <f t="shared" ca="1" si="654"/>
        <v>31453.100000000002</v>
      </c>
      <c r="DT35" s="249">
        <f t="shared" ca="1" si="654"/>
        <v>31453.100000000002</v>
      </c>
      <c r="DU35" s="249">
        <f t="shared" ca="1" si="654"/>
        <v>31453.100000000002</v>
      </c>
      <c r="DV35" s="249">
        <f t="shared" ca="1" si="654"/>
        <v>26959.8</v>
      </c>
      <c r="DW35" s="249">
        <f t="shared" ca="1" si="654"/>
        <v>26959.8</v>
      </c>
      <c r="DX35" s="249">
        <f t="shared" ca="1" si="654"/>
        <v>26959.8</v>
      </c>
      <c r="DY35" s="249">
        <f t="shared" ca="1" si="654"/>
        <v>26959.8</v>
      </c>
      <c r="DZ35" s="249">
        <f t="shared" ca="1" si="654"/>
        <v>26959.8</v>
      </c>
      <c r="EA35" s="249">
        <f t="shared" ca="1" si="654"/>
        <v>26959.8</v>
      </c>
      <c r="EB35" s="249">
        <f t="shared" ca="1" si="654"/>
        <v>26959.8</v>
      </c>
      <c r="EC35" s="249">
        <f t="shared" ca="1" si="654"/>
        <v>26959.8</v>
      </c>
      <c r="ED35" s="249">
        <f t="shared" ca="1" si="654"/>
        <v>26959.8</v>
      </c>
      <c r="EE35" s="249">
        <f t="shared" ca="1" si="654"/>
        <v>26959.8</v>
      </c>
      <c r="EF35" s="249">
        <f t="shared" ca="1" si="654"/>
        <v>26959.8</v>
      </c>
      <c r="EG35" s="249">
        <f t="shared" ca="1" si="654"/>
        <v>26959.8</v>
      </c>
      <c r="EH35" s="249">
        <f t="shared" ca="1" si="654"/>
        <v>0</v>
      </c>
      <c r="EI35" s="249">
        <f t="shared" ca="1" si="654"/>
        <v>0</v>
      </c>
      <c r="EJ35" s="249">
        <f t="shared" ca="1" si="654"/>
        <v>0</v>
      </c>
      <c r="EK35" s="249">
        <f t="shared" ca="1" si="654"/>
        <v>0</v>
      </c>
      <c r="EL35" s="249">
        <f t="shared" ca="1" si="654"/>
        <v>0</v>
      </c>
      <c r="EM35" s="249">
        <f t="shared" ca="1" si="654"/>
        <v>0</v>
      </c>
      <c r="EN35" s="249">
        <f t="shared" ca="1" si="654"/>
        <v>0</v>
      </c>
      <c r="EO35" s="249">
        <f t="shared" ca="1" si="654"/>
        <v>0</v>
      </c>
      <c r="EP35" s="249">
        <f t="shared" ca="1" si="654"/>
        <v>0</v>
      </c>
      <c r="EQ35" s="249">
        <f t="shared" ca="1" si="654"/>
        <v>0</v>
      </c>
      <c r="ER35" s="249">
        <f t="shared" ca="1" si="654"/>
        <v>0</v>
      </c>
      <c r="ES35" s="249">
        <f t="shared" ca="1" si="654"/>
        <v>0</v>
      </c>
      <c r="ET35" s="249">
        <f t="shared" ca="1" si="654"/>
        <v>0</v>
      </c>
      <c r="EU35" s="249">
        <f t="shared" ca="1" si="654"/>
        <v>0</v>
      </c>
      <c r="EV35" s="249">
        <f t="shared" ca="1" si="654"/>
        <v>0</v>
      </c>
      <c r="EW35" s="249">
        <f t="shared" ca="1" si="654"/>
        <v>0</v>
      </c>
      <c r="EX35" s="249">
        <f t="shared" ca="1" si="654"/>
        <v>0</v>
      </c>
      <c r="EY35" s="249">
        <f t="shared" ca="1" si="654"/>
        <v>0</v>
      </c>
      <c r="EZ35" s="249">
        <f t="shared" ca="1" si="654"/>
        <v>0</v>
      </c>
      <c r="FA35" s="249">
        <f t="shared" ca="1" si="654"/>
        <v>0</v>
      </c>
      <c r="FB35" s="249">
        <f t="shared" ca="1" si="654"/>
        <v>0</v>
      </c>
      <c r="FC35" s="249">
        <f t="shared" ca="1" si="654"/>
        <v>0</v>
      </c>
      <c r="FD35" s="249">
        <f t="shared" ca="1" si="654"/>
        <v>0</v>
      </c>
      <c r="FE35" s="249">
        <f t="shared" ca="1" si="654"/>
        <v>0</v>
      </c>
      <c r="FF35" s="249">
        <f t="shared" ca="1" si="654"/>
        <v>0</v>
      </c>
      <c r="FG35" s="249">
        <f t="shared" ca="1" si="654"/>
        <v>0</v>
      </c>
      <c r="FH35" s="249">
        <f t="shared" ca="1" si="654"/>
        <v>0</v>
      </c>
      <c r="FI35" s="249">
        <f t="shared" ca="1" si="654"/>
        <v>0</v>
      </c>
      <c r="FJ35" s="249">
        <f t="shared" ca="1" si="654"/>
        <v>0</v>
      </c>
      <c r="FK35" s="249">
        <f t="shared" ca="1" si="654"/>
        <v>0</v>
      </c>
      <c r="FL35" s="249">
        <f t="shared" ca="1" si="654"/>
        <v>0</v>
      </c>
      <c r="FM35" s="249">
        <f t="shared" ca="1" si="654"/>
        <v>0</v>
      </c>
      <c r="FN35" s="249">
        <f t="shared" ca="1" si="654"/>
        <v>0</v>
      </c>
      <c r="FO35" s="249">
        <f t="shared" ref="FO35:HZ35" ca="1" si="655">SUM(FO31:FO34)</f>
        <v>0</v>
      </c>
      <c r="FP35" s="249">
        <f t="shared" ca="1" si="655"/>
        <v>0</v>
      </c>
      <c r="FQ35" s="249">
        <f t="shared" ca="1" si="655"/>
        <v>0</v>
      </c>
      <c r="FR35" s="249">
        <f t="shared" ca="1" si="655"/>
        <v>0</v>
      </c>
      <c r="FS35" s="249">
        <f t="shared" ca="1" si="655"/>
        <v>0</v>
      </c>
      <c r="FT35" s="249">
        <f t="shared" ca="1" si="655"/>
        <v>0</v>
      </c>
      <c r="FU35" s="249">
        <f t="shared" ca="1" si="655"/>
        <v>0</v>
      </c>
      <c r="FV35" s="249">
        <f t="shared" ca="1" si="655"/>
        <v>0</v>
      </c>
      <c r="FW35" s="249">
        <f t="shared" ca="1" si="655"/>
        <v>0</v>
      </c>
      <c r="FX35" s="249">
        <f t="shared" ca="1" si="655"/>
        <v>0</v>
      </c>
      <c r="FY35" s="249">
        <f t="shared" ca="1" si="655"/>
        <v>0</v>
      </c>
      <c r="FZ35" s="249">
        <f t="shared" ca="1" si="655"/>
        <v>0</v>
      </c>
      <c r="GA35" s="249">
        <f t="shared" ca="1" si="655"/>
        <v>0</v>
      </c>
      <c r="GB35" s="249">
        <f t="shared" ca="1" si="655"/>
        <v>0</v>
      </c>
      <c r="GC35" s="249">
        <f t="shared" ca="1" si="655"/>
        <v>0</v>
      </c>
      <c r="GD35" s="249">
        <f t="shared" ca="1" si="655"/>
        <v>0</v>
      </c>
      <c r="GE35" s="249">
        <f t="shared" ca="1" si="655"/>
        <v>0</v>
      </c>
      <c r="GF35" s="249">
        <f t="shared" ca="1" si="655"/>
        <v>0</v>
      </c>
      <c r="GG35" s="249">
        <f t="shared" ca="1" si="655"/>
        <v>0</v>
      </c>
      <c r="GH35" s="249">
        <f t="shared" ca="1" si="655"/>
        <v>0</v>
      </c>
      <c r="GI35" s="249">
        <f t="shared" ca="1" si="655"/>
        <v>0</v>
      </c>
      <c r="GJ35" s="249">
        <f t="shared" ca="1" si="655"/>
        <v>0</v>
      </c>
      <c r="GK35" s="249">
        <f t="shared" ca="1" si="655"/>
        <v>0</v>
      </c>
      <c r="GL35" s="249">
        <f t="shared" ca="1" si="655"/>
        <v>0</v>
      </c>
      <c r="GM35" s="249">
        <f t="shared" ca="1" si="655"/>
        <v>0</v>
      </c>
      <c r="GN35" s="249">
        <f t="shared" ca="1" si="655"/>
        <v>0</v>
      </c>
      <c r="GO35" s="249">
        <f t="shared" ca="1" si="655"/>
        <v>0</v>
      </c>
      <c r="GP35" s="249">
        <f t="shared" ca="1" si="655"/>
        <v>0</v>
      </c>
      <c r="GQ35" s="249">
        <f t="shared" ca="1" si="655"/>
        <v>0</v>
      </c>
      <c r="GR35" s="249">
        <f t="shared" ca="1" si="655"/>
        <v>0</v>
      </c>
      <c r="GS35" s="249">
        <f t="shared" ca="1" si="655"/>
        <v>0</v>
      </c>
      <c r="GT35" s="249">
        <f t="shared" ca="1" si="655"/>
        <v>0</v>
      </c>
      <c r="GU35" s="249">
        <f t="shared" ca="1" si="655"/>
        <v>0</v>
      </c>
      <c r="GV35" s="249">
        <f t="shared" ca="1" si="655"/>
        <v>0</v>
      </c>
      <c r="GW35" s="249">
        <f t="shared" ca="1" si="655"/>
        <v>0</v>
      </c>
      <c r="GX35" s="249">
        <f t="shared" ca="1" si="655"/>
        <v>0</v>
      </c>
      <c r="GY35" s="249">
        <f t="shared" ca="1" si="655"/>
        <v>0</v>
      </c>
      <c r="GZ35" s="249">
        <f t="shared" ca="1" si="655"/>
        <v>0</v>
      </c>
      <c r="HA35" s="249">
        <f t="shared" ca="1" si="655"/>
        <v>0</v>
      </c>
      <c r="HB35" s="249">
        <f t="shared" ca="1" si="655"/>
        <v>0</v>
      </c>
      <c r="HC35" s="249">
        <f t="shared" ca="1" si="655"/>
        <v>0</v>
      </c>
      <c r="HD35" s="249">
        <f t="shared" ca="1" si="655"/>
        <v>0</v>
      </c>
      <c r="HE35" s="249">
        <f t="shared" ca="1" si="655"/>
        <v>0</v>
      </c>
      <c r="HF35" s="249">
        <f t="shared" ca="1" si="655"/>
        <v>0</v>
      </c>
      <c r="HG35" s="249">
        <f t="shared" ca="1" si="655"/>
        <v>0</v>
      </c>
      <c r="HH35" s="249">
        <f t="shared" ca="1" si="655"/>
        <v>0</v>
      </c>
      <c r="HI35" s="249">
        <f t="shared" ca="1" si="655"/>
        <v>0</v>
      </c>
      <c r="HJ35" s="249">
        <f t="shared" ca="1" si="655"/>
        <v>0</v>
      </c>
      <c r="HK35" s="249">
        <f t="shared" ca="1" si="655"/>
        <v>0</v>
      </c>
      <c r="HL35" s="249">
        <f t="shared" ca="1" si="655"/>
        <v>0</v>
      </c>
      <c r="HM35" s="249">
        <f t="shared" ca="1" si="655"/>
        <v>0</v>
      </c>
      <c r="HN35" s="249">
        <f t="shared" ca="1" si="655"/>
        <v>0</v>
      </c>
      <c r="HO35" s="249">
        <f t="shared" ca="1" si="655"/>
        <v>0</v>
      </c>
      <c r="HP35" s="249">
        <f t="shared" ca="1" si="655"/>
        <v>0</v>
      </c>
      <c r="HQ35" s="249">
        <f t="shared" ca="1" si="655"/>
        <v>0</v>
      </c>
      <c r="HR35" s="249">
        <f t="shared" ca="1" si="655"/>
        <v>0</v>
      </c>
      <c r="HS35" s="249">
        <f t="shared" ca="1" si="655"/>
        <v>0</v>
      </c>
      <c r="HT35" s="249">
        <f t="shared" ca="1" si="655"/>
        <v>0</v>
      </c>
      <c r="HU35" s="249">
        <f t="shared" ca="1" si="655"/>
        <v>0</v>
      </c>
      <c r="HV35" s="249">
        <f t="shared" ca="1" si="655"/>
        <v>0</v>
      </c>
      <c r="HW35" s="249">
        <f t="shared" ca="1" si="655"/>
        <v>0</v>
      </c>
      <c r="HX35" s="249">
        <f t="shared" ca="1" si="655"/>
        <v>0</v>
      </c>
      <c r="HY35" s="249">
        <f t="shared" ca="1" si="655"/>
        <v>0</v>
      </c>
      <c r="HZ35" s="249">
        <f t="shared" ca="1" si="655"/>
        <v>0</v>
      </c>
      <c r="IA35" s="249">
        <f t="shared" ref="IA35:IK35" ca="1" si="656">SUM(IA31:IA34)</f>
        <v>0</v>
      </c>
      <c r="IB35" s="249">
        <f t="shared" ca="1" si="656"/>
        <v>0</v>
      </c>
      <c r="IC35" s="249">
        <f t="shared" ca="1" si="656"/>
        <v>0</v>
      </c>
      <c r="ID35" s="249">
        <f t="shared" ca="1" si="656"/>
        <v>0</v>
      </c>
      <c r="IE35" s="249">
        <f t="shared" ca="1" si="656"/>
        <v>0</v>
      </c>
      <c r="IF35" s="249">
        <f t="shared" ca="1" si="656"/>
        <v>0</v>
      </c>
      <c r="IG35" s="249">
        <f t="shared" ca="1" si="656"/>
        <v>0</v>
      </c>
      <c r="IH35" s="249">
        <f t="shared" ca="1" si="656"/>
        <v>0</v>
      </c>
      <c r="II35" s="249">
        <f t="shared" ca="1" si="656"/>
        <v>0</v>
      </c>
      <c r="IJ35" s="249">
        <f t="shared" ca="1" si="656"/>
        <v>0</v>
      </c>
      <c r="IK35" s="249">
        <f t="shared" ca="1" si="656"/>
        <v>0</v>
      </c>
    </row>
    <row r="36" spans="2:245" s="219" customFormat="1" ht="13.5" x14ac:dyDescent="0.3"/>
    <row r="37" spans="2:245" s="219" customFormat="1" ht="13.5" x14ac:dyDescent="0.3"/>
    <row r="38" spans="2:245" s="219" customFormat="1" ht="13.5" x14ac:dyDescent="0.3"/>
    <row r="39" spans="2:245" s="219" customFormat="1" x14ac:dyDescent="0.3">
      <c r="B39" s="42" t="s">
        <v>194</v>
      </c>
      <c r="C39" s="41" t="s">
        <v>371</v>
      </c>
      <c r="K39" s="217" t="s">
        <v>270</v>
      </c>
      <c r="L39" s="58"/>
      <c r="M39" s="58"/>
      <c r="N39" s="29">
        <v>1</v>
      </c>
      <c r="O39" s="29">
        <v>2</v>
      </c>
      <c r="P39" s="29">
        <v>3</v>
      </c>
      <c r="Q39" s="29">
        <v>4</v>
      </c>
      <c r="R39" s="29">
        <v>5</v>
      </c>
      <c r="S39" s="29">
        <v>6</v>
      </c>
      <c r="T39" s="29">
        <v>7</v>
      </c>
      <c r="U39" s="29">
        <v>8</v>
      </c>
      <c r="V39" s="29">
        <v>9</v>
      </c>
      <c r="W39" s="29">
        <v>10</v>
      </c>
      <c r="X39" s="29">
        <v>11</v>
      </c>
      <c r="Y39" s="29">
        <v>12</v>
      </c>
      <c r="Z39" s="29">
        <v>13</v>
      </c>
      <c r="AA39" s="29">
        <v>14</v>
      </c>
      <c r="AB39" s="29">
        <v>15</v>
      </c>
      <c r="AC39" s="29">
        <v>16</v>
      </c>
      <c r="AD39" s="29">
        <v>17</v>
      </c>
      <c r="AE39" s="29">
        <v>18</v>
      </c>
      <c r="AI39" s="1413" t="str">
        <f>+C39</f>
        <v>이자 지급 스케쥴(CF) -시나리오분석 시트상 지급스케줄 선택에 따라 변동됨</v>
      </c>
      <c r="AJ39" s="1257"/>
      <c r="AK39" s="1257">
        <f t="shared" ref="AK39:CV39" si="657">VALUE(YEAR(AK41))</f>
        <v>2020</v>
      </c>
      <c r="AL39" s="1257">
        <f t="shared" si="657"/>
        <v>2020</v>
      </c>
      <c r="AM39" s="1257">
        <f t="shared" si="657"/>
        <v>2020</v>
      </c>
      <c r="AN39" s="1257">
        <f t="shared" si="657"/>
        <v>2020</v>
      </c>
      <c r="AO39" s="1257">
        <f t="shared" si="657"/>
        <v>2020</v>
      </c>
      <c r="AP39" s="1257">
        <f t="shared" si="657"/>
        <v>2020</v>
      </c>
      <c r="AQ39" s="1257">
        <f t="shared" si="657"/>
        <v>2020</v>
      </c>
      <c r="AR39" s="1257">
        <f t="shared" si="657"/>
        <v>2020</v>
      </c>
      <c r="AS39" s="1257">
        <f t="shared" si="657"/>
        <v>2020</v>
      </c>
      <c r="AT39" s="1257">
        <f t="shared" si="657"/>
        <v>2020</v>
      </c>
      <c r="AU39" s="1257">
        <f t="shared" si="657"/>
        <v>2020</v>
      </c>
      <c r="AV39" s="1257">
        <f t="shared" si="657"/>
        <v>2020</v>
      </c>
      <c r="AW39" s="1260">
        <f t="shared" si="657"/>
        <v>2021</v>
      </c>
      <c r="AX39" s="1260">
        <f t="shared" si="657"/>
        <v>2021</v>
      </c>
      <c r="AY39" s="1260">
        <f t="shared" si="657"/>
        <v>2021</v>
      </c>
      <c r="AZ39" s="1260">
        <f t="shared" si="657"/>
        <v>2021</v>
      </c>
      <c r="BA39" s="1260">
        <f t="shared" si="657"/>
        <v>2021</v>
      </c>
      <c r="BB39" s="1260">
        <f t="shared" si="657"/>
        <v>2021</v>
      </c>
      <c r="BC39" s="1260">
        <f t="shared" si="657"/>
        <v>2021</v>
      </c>
      <c r="BD39" s="1260">
        <f t="shared" si="657"/>
        <v>2021</v>
      </c>
      <c r="BE39" s="1260">
        <f t="shared" si="657"/>
        <v>2021</v>
      </c>
      <c r="BF39" s="1260">
        <f t="shared" si="657"/>
        <v>2021</v>
      </c>
      <c r="BG39" s="1260">
        <f t="shared" si="657"/>
        <v>2021</v>
      </c>
      <c r="BH39" s="1260">
        <f t="shared" si="657"/>
        <v>2021</v>
      </c>
      <c r="BI39" s="1257">
        <f t="shared" si="657"/>
        <v>2022</v>
      </c>
      <c r="BJ39" s="1257">
        <f t="shared" si="657"/>
        <v>2022</v>
      </c>
      <c r="BK39" s="1257">
        <f t="shared" si="657"/>
        <v>2022</v>
      </c>
      <c r="BL39" s="1257">
        <f t="shared" si="657"/>
        <v>2022</v>
      </c>
      <c r="BM39" s="1257">
        <f t="shared" si="657"/>
        <v>2022</v>
      </c>
      <c r="BN39" s="1257">
        <f t="shared" si="657"/>
        <v>2022</v>
      </c>
      <c r="BO39" s="1257">
        <f t="shared" si="657"/>
        <v>2022</v>
      </c>
      <c r="BP39" s="1257">
        <f t="shared" si="657"/>
        <v>2022</v>
      </c>
      <c r="BQ39" s="1257">
        <f t="shared" si="657"/>
        <v>2022</v>
      </c>
      <c r="BR39" s="1257">
        <f t="shared" si="657"/>
        <v>2022</v>
      </c>
      <c r="BS39" s="1257">
        <f t="shared" si="657"/>
        <v>2022</v>
      </c>
      <c r="BT39" s="1257">
        <f t="shared" si="657"/>
        <v>2022</v>
      </c>
      <c r="BU39" s="1260">
        <f t="shared" si="657"/>
        <v>2023</v>
      </c>
      <c r="BV39" s="1260">
        <f t="shared" si="657"/>
        <v>2023</v>
      </c>
      <c r="BW39" s="1260">
        <f t="shared" si="657"/>
        <v>2023</v>
      </c>
      <c r="BX39" s="1260">
        <f t="shared" si="657"/>
        <v>2023</v>
      </c>
      <c r="BY39" s="1260">
        <f t="shared" si="657"/>
        <v>2023</v>
      </c>
      <c r="BZ39" s="1260">
        <f t="shared" si="657"/>
        <v>2023</v>
      </c>
      <c r="CA39" s="1260">
        <f t="shared" si="657"/>
        <v>2023</v>
      </c>
      <c r="CB39" s="1260">
        <f t="shared" si="657"/>
        <v>2023</v>
      </c>
      <c r="CC39" s="1260">
        <f t="shared" si="657"/>
        <v>2023</v>
      </c>
      <c r="CD39" s="1260">
        <f t="shared" si="657"/>
        <v>2023</v>
      </c>
      <c r="CE39" s="1260">
        <f t="shared" si="657"/>
        <v>2023</v>
      </c>
      <c r="CF39" s="1260">
        <f t="shared" si="657"/>
        <v>2023</v>
      </c>
      <c r="CG39" s="1257">
        <f t="shared" si="657"/>
        <v>2024</v>
      </c>
      <c r="CH39" s="1257">
        <f t="shared" si="657"/>
        <v>2024</v>
      </c>
      <c r="CI39" s="1257">
        <f t="shared" si="657"/>
        <v>2024</v>
      </c>
      <c r="CJ39" s="1257">
        <f t="shared" si="657"/>
        <v>2024</v>
      </c>
      <c r="CK39" s="1257">
        <f t="shared" si="657"/>
        <v>2024</v>
      </c>
      <c r="CL39" s="1257">
        <f t="shared" si="657"/>
        <v>2024</v>
      </c>
      <c r="CM39" s="1257">
        <f t="shared" si="657"/>
        <v>2024</v>
      </c>
      <c r="CN39" s="1257">
        <f t="shared" si="657"/>
        <v>2024</v>
      </c>
      <c r="CO39" s="1257">
        <f t="shared" si="657"/>
        <v>2024</v>
      </c>
      <c r="CP39" s="1257">
        <f t="shared" si="657"/>
        <v>2024</v>
      </c>
      <c r="CQ39" s="1257">
        <f t="shared" si="657"/>
        <v>2024</v>
      </c>
      <c r="CR39" s="1257">
        <f t="shared" si="657"/>
        <v>2024</v>
      </c>
      <c r="CS39" s="1260">
        <f t="shared" si="657"/>
        <v>2025</v>
      </c>
      <c r="CT39" s="1260">
        <f t="shared" si="657"/>
        <v>2025</v>
      </c>
      <c r="CU39" s="1260">
        <f t="shared" si="657"/>
        <v>2025</v>
      </c>
      <c r="CV39" s="1260">
        <f t="shared" si="657"/>
        <v>2025</v>
      </c>
      <c r="CW39" s="1260">
        <f t="shared" ref="CW39:FH39" si="658">VALUE(YEAR(CW41))</f>
        <v>2025</v>
      </c>
      <c r="CX39" s="1260">
        <f t="shared" si="658"/>
        <v>2025</v>
      </c>
      <c r="CY39" s="1260">
        <f t="shared" si="658"/>
        <v>2025</v>
      </c>
      <c r="CZ39" s="1260">
        <f t="shared" si="658"/>
        <v>2025</v>
      </c>
      <c r="DA39" s="1260">
        <f t="shared" si="658"/>
        <v>2025</v>
      </c>
      <c r="DB39" s="1260">
        <f t="shared" si="658"/>
        <v>2025</v>
      </c>
      <c r="DC39" s="1260">
        <f t="shared" si="658"/>
        <v>2025</v>
      </c>
      <c r="DD39" s="1260">
        <f t="shared" si="658"/>
        <v>2025</v>
      </c>
      <c r="DE39" s="1257">
        <f t="shared" si="658"/>
        <v>2026</v>
      </c>
      <c r="DF39" s="1257">
        <f t="shared" si="658"/>
        <v>2026</v>
      </c>
      <c r="DG39" s="1257">
        <f t="shared" si="658"/>
        <v>2026</v>
      </c>
      <c r="DH39" s="1257">
        <f t="shared" si="658"/>
        <v>2026</v>
      </c>
      <c r="DI39" s="1257">
        <f t="shared" si="658"/>
        <v>2026</v>
      </c>
      <c r="DJ39" s="1257">
        <f t="shared" si="658"/>
        <v>2026</v>
      </c>
      <c r="DK39" s="1257">
        <f t="shared" si="658"/>
        <v>2026</v>
      </c>
      <c r="DL39" s="1257">
        <f t="shared" si="658"/>
        <v>2026</v>
      </c>
      <c r="DM39" s="1257">
        <f t="shared" si="658"/>
        <v>2026</v>
      </c>
      <c r="DN39" s="1257">
        <f t="shared" si="658"/>
        <v>2026</v>
      </c>
      <c r="DO39" s="1257">
        <f t="shared" si="658"/>
        <v>2026</v>
      </c>
      <c r="DP39" s="1257">
        <f t="shared" si="658"/>
        <v>2026</v>
      </c>
      <c r="DQ39" s="1260">
        <f t="shared" si="658"/>
        <v>2027</v>
      </c>
      <c r="DR39" s="1260">
        <f t="shared" si="658"/>
        <v>2027</v>
      </c>
      <c r="DS39" s="1260">
        <f t="shared" si="658"/>
        <v>2027</v>
      </c>
      <c r="DT39" s="1260">
        <f t="shared" si="658"/>
        <v>2027</v>
      </c>
      <c r="DU39" s="1260">
        <f t="shared" si="658"/>
        <v>2027</v>
      </c>
      <c r="DV39" s="1260">
        <f t="shared" si="658"/>
        <v>2027</v>
      </c>
      <c r="DW39" s="1260">
        <f t="shared" si="658"/>
        <v>2027</v>
      </c>
      <c r="DX39" s="1260">
        <f t="shared" si="658"/>
        <v>2027</v>
      </c>
      <c r="DY39" s="1260">
        <f t="shared" si="658"/>
        <v>2027</v>
      </c>
      <c r="DZ39" s="1260">
        <f t="shared" si="658"/>
        <v>2027</v>
      </c>
      <c r="EA39" s="1260">
        <f t="shared" si="658"/>
        <v>2027</v>
      </c>
      <c r="EB39" s="1260">
        <f t="shared" si="658"/>
        <v>2027</v>
      </c>
      <c r="EC39" s="1257">
        <f t="shared" si="658"/>
        <v>2028</v>
      </c>
      <c r="ED39" s="1257">
        <f t="shared" si="658"/>
        <v>2028</v>
      </c>
      <c r="EE39" s="1257">
        <f t="shared" si="658"/>
        <v>2028</v>
      </c>
      <c r="EF39" s="1257">
        <f t="shared" si="658"/>
        <v>2028</v>
      </c>
      <c r="EG39" s="1257">
        <f t="shared" si="658"/>
        <v>2028</v>
      </c>
      <c r="EH39" s="1257">
        <f t="shared" si="658"/>
        <v>2028</v>
      </c>
      <c r="EI39" s="1257">
        <f t="shared" si="658"/>
        <v>2028</v>
      </c>
      <c r="EJ39" s="1257">
        <f t="shared" si="658"/>
        <v>2028</v>
      </c>
      <c r="EK39" s="1257">
        <f t="shared" si="658"/>
        <v>2028</v>
      </c>
      <c r="EL39" s="1257">
        <f t="shared" si="658"/>
        <v>2028</v>
      </c>
      <c r="EM39" s="1257">
        <f t="shared" si="658"/>
        <v>2028</v>
      </c>
      <c r="EN39" s="1257">
        <f t="shared" si="658"/>
        <v>2028</v>
      </c>
      <c r="EO39" s="1260">
        <f t="shared" si="658"/>
        <v>2029</v>
      </c>
      <c r="EP39" s="1260">
        <f t="shared" si="658"/>
        <v>2029</v>
      </c>
      <c r="EQ39" s="1260">
        <f t="shared" si="658"/>
        <v>2029</v>
      </c>
      <c r="ER39" s="1260">
        <f t="shared" si="658"/>
        <v>2029</v>
      </c>
      <c r="ES39" s="1260">
        <f t="shared" si="658"/>
        <v>2029</v>
      </c>
      <c r="ET39" s="1260">
        <f t="shared" si="658"/>
        <v>2029</v>
      </c>
      <c r="EU39" s="1260">
        <f t="shared" si="658"/>
        <v>2029</v>
      </c>
      <c r="EV39" s="1260">
        <f t="shared" si="658"/>
        <v>2029</v>
      </c>
      <c r="EW39" s="1260">
        <f t="shared" si="658"/>
        <v>2029</v>
      </c>
      <c r="EX39" s="1260">
        <f t="shared" si="658"/>
        <v>2029</v>
      </c>
      <c r="EY39" s="1260">
        <f t="shared" si="658"/>
        <v>2029</v>
      </c>
      <c r="EZ39" s="1260">
        <f t="shared" si="658"/>
        <v>2029</v>
      </c>
      <c r="FA39" s="1257">
        <f t="shared" si="658"/>
        <v>2030</v>
      </c>
      <c r="FB39" s="1257">
        <f t="shared" si="658"/>
        <v>2030</v>
      </c>
      <c r="FC39" s="1257">
        <f t="shared" si="658"/>
        <v>2030</v>
      </c>
      <c r="FD39" s="1257">
        <f t="shared" si="658"/>
        <v>2030</v>
      </c>
      <c r="FE39" s="1257">
        <f t="shared" si="658"/>
        <v>2030</v>
      </c>
      <c r="FF39" s="1257">
        <f t="shared" si="658"/>
        <v>2030</v>
      </c>
      <c r="FG39" s="1257">
        <f t="shared" si="658"/>
        <v>2030</v>
      </c>
      <c r="FH39" s="1257">
        <f t="shared" si="658"/>
        <v>2030</v>
      </c>
      <c r="FI39" s="1257">
        <f t="shared" ref="FI39:HT39" si="659">VALUE(YEAR(FI41))</f>
        <v>2030</v>
      </c>
      <c r="FJ39" s="1257">
        <f t="shared" si="659"/>
        <v>2030</v>
      </c>
      <c r="FK39" s="1257">
        <f t="shared" si="659"/>
        <v>2030</v>
      </c>
      <c r="FL39" s="1257">
        <f t="shared" si="659"/>
        <v>2030</v>
      </c>
      <c r="FM39" s="1260">
        <f t="shared" si="659"/>
        <v>2031</v>
      </c>
      <c r="FN39" s="1260">
        <f t="shared" si="659"/>
        <v>2031</v>
      </c>
      <c r="FO39" s="1260">
        <f t="shared" si="659"/>
        <v>2031</v>
      </c>
      <c r="FP39" s="1260">
        <f t="shared" si="659"/>
        <v>2031</v>
      </c>
      <c r="FQ39" s="1260">
        <f t="shared" si="659"/>
        <v>2031</v>
      </c>
      <c r="FR39" s="1260">
        <f t="shared" si="659"/>
        <v>2031</v>
      </c>
      <c r="FS39" s="1260">
        <f t="shared" si="659"/>
        <v>2031</v>
      </c>
      <c r="FT39" s="1260">
        <f t="shared" si="659"/>
        <v>2031</v>
      </c>
      <c r="FU39" s="1260">
        <f t="shared" si="659"/>
        <v>2031</v>
      </c>
      <c r="FV39" s="1260">
        <f t="shared" si="659"/>
        <v>2031</v>
      </c>
      <c r="FW39" s="1260">
        <f t="shared" si="659"/>
        <v>2031</v>
      </c>
      <c r="FX39" s="1260">
        <f t="shared" si="659"/>
        <v>2031</v>
      </c>
      <c r="FY39" s="1257">
        <f t="shared" si="659"/>
        <v>2032</v>
      </c>
      <c r="FZ39" s="1257">
        <f t="shared" si="659"/>
        <v>2032</v>
      </c>
      <c r="GA39" s="1257">
        <f t="shared" si="659"/>
        <v>2032</v>
      </c>
      <c r="GB39" s="1257">
        <f t="shared" si="659"/>
        <v>2032</v>
      </c>
      <c r="GC39" s="1257">
        <f t="shared" si="659"/>
        <v>2032</v>
      </c>
      <c r="GD39" s="1257">
        <f t="shared" si="659"/>
        <v>2032</v>
      </c>
      <c r="GE39" s="1257">
        <f t="shared" si="659"/>
        <v>2032</v>
      </c>
      <c r="GF39" s="1257">
        <f t="shared" si="659"/>
        <v>2032</v>
      </c>
      <c r="GG39" s="1257">
        <f t="shared" si="659"/>
        <v>2032</v>
      </c>
      <c r="GH39" s="1257">
        <f t="shared" si="659"/>
        <v>2032</v>
      </c>
      <c r="GI39" s="1257">
        <f t="shared" si="659"/>
        <v>2032</v>
      </c>
      <c r="GJ39" s="1257">
        <f t="shared" si="659"/>
        <v>2032</v>
      </c>
      <c r="GK39" s="1260">
        <f t="shared" si="659"/>
        <v>2033</v>
      </c>
      <c r="GL39" s="1260">
        <f t="shared" si="659"/>
        <v>2033</v>
      </c>
      <c r="GM39" s="1260">
        <f t="shared" si="659"/>
        <v>2033</v>
      </c>
      <c r="GN39" s="1260">
        <f t="shared" si="659"/>
        <v>2033</v>
      </c>
      <c r="GO39" s="1260">
        <f t="shared" si="659"/>
        <v>2033</v>
      </c>
      <c r="GP39" s="1260">
        <f t="shared" si="659"/>
        <v>2033</v>
      </c>
      <c r="GQ39" s="1260">
        <f t="shared" si="659"/>
        <v>2033</v>
      </c>
      <c r="GR39" s="1260">
        <f t="shared" si="659"/>
        <v>2033</v>
      </c>
      <c r="GS39" s="1260">
        <f t="shared" si="659"/>
        <v>2033</v>
      </c>
      <c r="GT39" s="1260">
        <f t="shared" si="659"/>
        <v>2033</v>
      </c>
      <c r="GU39" s="1260">
        <f t="shared" si="659"/>
        <v>2033</v>
      </c>
      <c r="GV39" s="1260">
        <f t="shared" si="659"/>
        <v>2033</v>
      </c>
      <c r="GW39" s="1257">
        <f t="shared" si="659"/>
        <v>2034</v>
      </c>
      <c r="GX39" s="1257">
        <f t="shared" si="659"/>
        <v>2034</v>
      </c>
      <c r="GY39" s="1257">
        <f t="shared" si="659"/>
        <v>2034</v>
      </c>
      <c r="GZ39" s="1257">
        <f t="shared" si="659"/>
        <v>2034</v>
      </c>
      <c r="HA39" s="1257">
        <f t="shared" si="659"/>
        <v>2034</v>
      </c>
      <c r="HB39" s="1257">
        <f t="shared" si="659"/>
        <v>2034</v>
      </c>
      <c r="HC39" s="1257">
        <f t="shared" si="659"/>
        <v>2034</v>
      </c>
      <c r="HD39" s="1257">
        <f t="shared" si="659"/>
        <v>2034</v>
      </c>
      <c r="HE39" s="1257">
        <f t="shared" si="659"/>
        <v>2034</v>
      </c>
      <c r="HF39" s="1257">
        <f t="shared" si="659"/>
        <v>2034</v>
      </c>
      <c r="HG39" s="1257">
        <f t="shared" si="659"/>
        <v>2034</v>
      </c>
      <c r="HH39" s="1257">
        <f t="shared" si="659"/>
        <v>2034</v>
      </c>
      <c r="HI39" s="1260">
        <f t="shared" si="659"/>
        <v>2035</v>
      </c>
      <c r="HJ39" s="1260">
        <f t="shared" si="659"/>
        <v>2035</v>
      </c>
      <c r="HK39" s="1260">
        <f t="shared" si="659"/>
        <v>2035</v>
      </c>
      <c r="HL39" s="1260">
        <f t="shared" si="659"/>
        <v>2035</v>
      </c>
      <c r="HM39" s="1260">
        <f t="shared" si="659"/>
        <v>2035</v>
      </c>
      <c r="HN39" s="1260">
        <f t="shared" si="659"/>
        <v>2035</v>
      </c>
      <c r="HO39" s="1260">
        <f t="shared" si="659"/>
        <v>2035</v>
      </c>
      <c r="HP39" s="1260">
        <f t="shared" si="659"/>
        <v>2035</v>
      </c>
      <c r="HQ39" s="1260">
        <f t="shared" si="659"/>
        <v>2035</v>
      </c>
      <c r="HR39" s="1260">
        <f t="shared" si="659"/>
        <v>2035</v>
      </c>
      <c r="HS39" s="1260">
        <f t="shared" si="659"/>
        <v>2035</v>
      </c>
      <c r="HT39" s="1260">
        <f t="shared" si="659"/>
        <v>2035</v>
      </c>
      <c r="HU39" s="1257">
        <f t="shared" ref="HU39:IK39" si="660">VALUE(YEAR(HU41))</f>
        <v>2036</v>
      </c>
      <c r="HV39" s="1257">
        <f t="shared" si="660"/>
        <v>2036</v>
      </c>
      <c r="HW39" s="1257">
        <f t="shared" si="660"/>
        <v>2036</v>
      </c>
      <c r="HX39" s="1257">
        <f t="shared" si="660"/>
        <v>2036</v>
      </c>
      <c r="HY39" s="1257">
        <f t="shared" si="660"/>
        <v>2036</v>
      </c>
      <c r="HZ39" s="1257">
        <f t="shared" si="660"/>
        <v>2036</v>
      </c>
      <c r="IA39" s="1257">
        <f t="shared" si="660"/>
        <v>2036</v>
      </c>
      <c r="IB39" s="1257">
        <f t="shared" si="660"/>
        <v>2036</v>
      </c>
      <c r="IC39" s="1257">
        <f t="shared" si="660"/>
        <v>2036</v>
      </c>
      <c r="ID39" s="1257">
        <f t="shared" si="660"/>
        <v>2036</v>
      </c>
      <c r="IE39" s="1257">
        <f t="shared" si="660"/>
        <v>2036</v>
      </c>
      <c r="IF39" s="1257">
        <f t="shared" si="660"/>
        <v>2036</v>
      </c>
      <c r="IG39" s="1260">
        <f t="shared" si="660"/>
        <v>2037</v>
      </c>
      <c r="IH39" s="1260">
        <f t="shared" si="660"/>
        <v>2037</v>
      </c>
      <c r="II39" s="1260">
        <f t="shared" si="660"/>
        <v>2037</v>
      </c>
      <c r="IJ39" s="1260">
        <f t="shared" si="660"/>
        <v>2037</v>
      </c>
      <c r="IK39" s="1260">
        <f t="shared" si="660"/>
        <v>2037</v>
      </c>
    </row>
    <row r="40" spans="2:245" s="219" customFormat="1" ht="13.5" x14ac:dyDescent="0.3">
      <c r="F40" s="242" t="s">
        <v>270</v>
      </c>
      <c r="K40" s="2224" t="s">
        <v>47</v>
      </c>
      <c r="L40" s="2225"/>
      <c r="M40" s="143"/>
      <c r="N40" s="143" t="s">
        <v>58</v>
      </c>
      <c r="O40" s="143" t="s">
        <v>59</v>
      </c>
      <c r="P40" s="143" t="s">
        <v>60</v>
      </c>
      <c r="Q40" s="143" t="s">
        <v>61</v>
      </c>
      <c r="R40" s="143" t="s">
        <v>62</v>
      </c>
      <c r="S40" s="143" t="s">
        <v>63</v>
      </c>
      <c r="T40" s="143" t="s">
        <v>64</v>
      </c>
      <c r="U40" s="143" t="s">
        <v>65</v>
      </c>
      <c r="V40" s="143" t="s">
        <v>66</v>
      </c>
      <c r="W40" s="143" t="s">
        <v>67</v>
      </c>
      <c r="X40" s="143" t="s">
        <v>68</v>
      </c>
      <c r="Y40" s="143" t="s">
        <v>69</v>
      </c>
      <c r="Z40" s="143" t="s">
        <v>70</v>
      </c>
      <c r="AA40" s="143" t="s">
        <v>71</v>
      </c>
      <c r="AB40" s="143" t="s">
        <v>72</v>
      </c>
      <c r="AC40" s="143" t="s">
        <v>73</v>
      </c>
      <c r="AD40" s="143" t="s">
        <v>74</v>
      </c>
      <c r="AE40" s="106" t="s">
        <v>151</v>
      </c>
      <c r="AI40" s="1258"/>
      <c r="AJ40" s="1258"/>
      <c r="AK40" s="1258" t="str">
        <f t="shared" ref="AK40:CV40" si="661">YEAR(AK41)&amp;"."&amp;TEXT(ROUNDUP(MONTH(AK41)/3,0),"0Q")</f>
        <v>2020.1Q</v>
      </c>
      <c r="AL40" s="1258" t="str">
        <f t="shared" si="661"/>
        <v>2020.1Q</v>
      </c>
      <c r="AM40" s="1258" t="str">
        <f t="shared" si="661"/>
        <v>2020.1Q</v>
      </c>
      <c r="AN40" s="1258" t="str">
        <f t="shared" si="661"/>
        <v>2020.2Q</v>
      </c>
      <c r="AO40" s="1258" t="str">
        <f t="shared" si="661"/>
        <v>2020.2Q</v>
      </c>
      <c r="AP40" s="1258" t="str">
        <f t="shared" si="661"/>
        <v>2020.2Q</v>
      </c>
      <c r="AQ40" s="1258" t="str">
        <f t="shared" si="661"/>
        <v>2020.3Q</v>
      </c>
      <c r="AR40" s="1258" t="str">
        <f t="shared" si="661"/>
        <v>2020.3Q</v>
      </c>
      <c r="AS40" s="1258" t="str">
        <f t="shared" si="661"/>
        <v>2020.3Q</v>
      </c>
      <c r="AT40" s="1258" t="str">
        <f t="shared" si="661"/>
        <v>2020.4Q</v>
      </c>
      <c r="AU40" s="1258" t="str">
        <f t="shared" si="661"/>
        <v>2020.4Q</v>
      </c>
      <c r="AV40" s="1258" t="str">
        <f t="shared" si="661"/>
        <v>2020.4Q</v>
      </c>
      <c r="AW40" s="1261" t="str">
        <f t="shared" si="661"/>
        <v>2021.1Q</v>
      </c>
      <c r="AX40" s="1261" t="str">
        <f t="shared" si="661"/>
        <v>2021.1Q</v>
      </c>
      <c r="AY40" s="1261" t="str">
        <f t="shared" si="661"/>
        <v>2021.1Q</v>
      </c>
      <c r="AZ40" s="1261" t="str">
        <f t="shared" si="661"/>
        <v>2021.2Q</v>
      </c>
      <c r="BA40" s="1261" t="str">
        <f t="shared" si="661"/>
        <v>2021.2Q</v>
      </c>
      <c r="BB40" s="1261" t="str">
        <f t="shared" si="661"/>
        <v>2021.2Q</v>
      </c>
      <c r="BC40" s="1261" t="str">
        <f t="shared" si="661"/>
        <v>2021.3Q</v>
      </c>
      <c r="BD40" s="1261" t="str">
        <f t="shared" si="661"/>
        <v>2021.3Q</v>
      </c>
      <c r="BE40" s="1261" t="str">
        <f t="shared" si="661"/>
        <v>2021.3Q</v>
      </c>
      <c r="BF40" s="1261" t="str">
        <f t="shared" si="661"/>
        <v>2021.4Q</v>
      </c>
      <c r="BG40" s="1261" t="str">
        <f t="shared" si="661"/>
        <v>2021.4Q</v>
      </c>
      <c r="BH40" s="1261" t="str">
        <f t="shared" si="661"/>
        <v>2021.4Q</v>
      </c>
      <c r="BI40" s="1258" t="str">
        <f t="shared" si="661"/>
        <v>2022.1Q</v>
      </c>
      <c r="BJ40" s="1258" t="str">
        <f t="shared" si="661"/>
        <v>2022.1Q</v>
      </c>
      <c r="BK40" s="1258" t="str">
        <f t="shared" si="661"/>
        <v>2022.1Q</v>
      </c>
      <c r="BL40" s="1258" t="str">
        <f t="shared" si="661"/>
        <v>2022.2Q</v>
      </c>
      <c r="BM40" s="1258" t="str">
        <f t="shared" si="661"/>
        <v>2022.2Q</v>
      </c>
      <c r="BN40" s="1258" t="str">
        <f t="shared" si="661"/>
        <v>2022.2Q</v>
      </c>
      <c r="BO40" s="1258" t="str">
        <f t="shared" si="661"/>
        <v>2022.3Q</v>
      </c>
      <c r="BP40" s="1258" t="str">
        <f t="shared" si="661"/>
        <v>2022.3Q</v>
      </c>
      <c r="BQ40" s="1258" t="str">
        <f t="shared" si="661"/>
        <v>2022.3Q</v>
      </c>
      <c r="BR40" s="1258" t="str">
        <f t="shared" si="661"/>
        <v>2022.4Q</v>
      </c>
      <c r="BS40" s="1258" t="str">
        <f t="shared" si="661"/>
        <v>2022.4Q</v>
      </c>
      <c r="BT40" s="1258" t="str">
        <f t="shared" si="661"/>
        <v>2022.4Q</v>
      </c>
      <c r="BU40" s="1261" t="str">
        <f t="shared" si="661"/>
        <v>2023.1Q</v>
      </c>
      <c r="BV40" s="1261" t="str">
        <f t="shared" si="661"/>
        <v>2023.1Q</v>
      </c>
      <c r="BW40" s="1261" t="str">
        <f t="shared" si="661"/>
        <v>2023.1Q</v>
      </c>
      <c r="BX40" s="1261" t="str">
        <f t="shared" si="661"/>
        <v>2023.2Q</v>
      </c>
      <c r="BY40" s="1261" t="str">
        <f t="shared" si="661"/>
        <v>2023.2Q</v>
      </c>
      <c r="BZ40" s="1261" t="str">
        <f t="shared" si="661"/>
        <v>2023.2Q</v>
      </c>
      <c r="CA40" s="1261" t="str">
        <f t="shared" si="661"/>
        <v>2023.3Q</v>
      </c>
      <c r="CB40" s="1261" t="str">
        <f t="shared" si="661"/>
        <v>2023.3Q</v>
      </c>
      <c r="CC40" s="1261" t="str">
        <f t="shared" si="661"/>
        <v>2023.3Q</v>
      </c>
      <c r="CD40" s="1261" t="str">
        <f t="shared" si="661"/>
        <v>2023.4Q</v>
      </c>
      <c r="CE40" s="1261" t="str">
        <f t="shared" si="661"/>
        <v>2023.4Q</v>
      </c>
      <c r="CF40" s="1261" t="str">
        <f t="shared" si="661"/>
        <v>2023.4Q</v>
      </c>
      <c r="CG40" s="1258" t="str">
        <f t="shared" si="661"/>
        <v>2024.1Q</v>
      </c>
      <c r="CH40" s="1258" t="str">
        <f t="shared" si="661"/>
        <v>2024.1Q</v>
      </c>
      <c r="CI40" s="1258" t="str">
        <f t="shared" si="661"/>
        <v>2024.1Q</v>
      </c>
      <c r="CJ40" s="1258" t="str">
        <f t="shared" si="661"/>
        <v>2024.2Q</v>
      </c>
      <c r="CK40" s="1258" t="str">
        <f t="shared" si="661"/>
        <v>2024.2Q</v>
      </c>
      <c r="CL40" s="1258" t="str">
        <f t="shared" si="661"/>
        <v>2024.2Q</v>
      </c>
      <c r="CM40" s="1258" t="str">
        <f t="shared" si="661"/>
        <v>2024.3Q</v>
      </c>
      <c r="CN40" s="1258" t="str">
        <f t="shared" si="661"/>
        <v>2024.3Q</v>
      </c>
      <c r="CO40" s="1258" t="str">
        <f t="shared" si="661"/>
        <v>2024.3Q</v>
      </c>
      <c r="CP40" s="1258" t="str">
        <f t="shared" si="661"/>
        <v>2024.4Q</v>
      </c>
      <c r="CQ40" s="1258" t="str">
        <f t="shared" si="661"/>
        <v>2024.4Q</v>
      </c>
      <c r="CR40" s="1258" t="str">
        <f t="shared" si="661"/>
        <v>2024.4Q</v>
      </c>
      <c r="CS40" s="1261" t="str">
        <f t="shared" si="661"/>
        <v>2025.1Q</v>
      </c>
      <c r="CT40" s="1261" t="str">
        <f t="shared" si="661"/>
        <v>2025.1Q</v>
      </c>
      <c r="CU40" s="1261" t="str">
        <f t="shared" si="661"/>
        <v>2025.1Q</v>
      </c>
      <c r="CV40" s="1261" t="str">
        <f t="shared" si="661"/>
        <v>2025.2Q</v>
      </c>
      <c r="CW40" s="1261" t="str">
        <f t="shared" ref="CW40:FH40" si="662">YEAR(CW41)&amp;"."&amp;TEXT(ROUNDUP(MONTH(CW41)/3,0),"0Q")</f>
        <v>2025.2Q</v>
      </c>
      <c r="CX40" s="1261" t="str">
        <f t="shared" si="662"/>
        <v>2025.2Q</v>
      </c>
      <c r="CY40" s="1261" t="str">
        <f t="shared" si="662"/>
        <v>2025.3Q</v>
      </c>
      <c r="CZ40" s="1261" t="str">
        <f t="shared" si="662"/>
        <v>2025.3Q</v>
      </c>
      <c r="DA40" s="1261" t="str">
        <f t="shared" si="662"/>
        <v>2025.3Q</v>
      </c>
      <c r="DB40" s="1261" t="str">
        <f t="shared" si="662"/>
        <v>2025.4Q</v>
      </c>
      <c r="DC40" s="1261" t="str">
        <f t="shared" si="662"/>
        <v>2025.4Q</v>
      </c>
      <c r="DD40" s="1261" t="str">
        <f t="shared" si="662"/>
        <v>2025.4Q</v>
      </c>
      <c r="DE40" s="1258" t="str">
        <f t="shared" si="662"/>
        <v>2026.1Q</v>
      </c>
      <c r="DF40" s="1258" t="str">
        <f t="shared" si="662"/>
        <v>2026.1Q</v>
      </c>
      <c r="DG40" s="1258" t="str">
        <f t="shared" si="662"/>
        <v>2026.1Q</v>
      </c>
      <c r="DH40" s="1258" t="str">
        <f t="shared" si="662"/>
        <v>2026.2Q</v>
      </c>
      <c r="DI40" s="1258" t="str">
        <f t="shared" si="662"/>
        <v>2026.2Q</v>
      </c>
      <c r="DJ40" s="1258" t="str">
        <f t="shared" si="662"/>
        <v>2026.2Q</v>
      </c>
      <c r="DK40" s="1258" t="str">
        <f t="shared" si="662"/>
        <v>2026.3Q</v>
      </c>
      <c r="DL40" s="1258" t="str">
        <f t="shared" si="662"/>
        <v>2026.3Q</v>
      </c>
      <c r="DM40" s="1258" t="str">
        <f t="shared" si="662"/>
        <v>2026.3Q</v>
      </c>
      <c r="DN40" s="1258" t="str">
        <f t="shared" si="662"/>
        <v>2026.4Q</v>
      </c>
      <c r="DO40" s="1258" t="str">
        <f t="shared" si="662"/>
        <v>2026.4Q</v>
      </c>
      <c r="DP40" s="1258" t="str">
        <f t="shared" si="662"/>
        <v>2026.4Q</v>
      </c>
      <c r="DQ40" s="1261" t="str">
        <f t="shared" si="662"/>
        <v>2027.1Q</v>
      </c>
      <c r="DR40" s="1261" t="str">
        <f t="shared" si="662"/>
        <v>2027.1Q</v>
      </c>
      <c r="DS40" s="1261" t="str">
        <f t="shared" si="662"/>
        <v>2027.1Q</v>
      </c>
      <c r="DT40" s="1261" t="str">
        <f t="shared" si="662"/>
        <v>2027.2Q</v>
      </c>
      <c r="DU40" s="1261" t="str">
        <f t="shared" si="662"/>
        <v>2027.2Q</v>
      </c>
      <c r="DV40" s="1261" t="str">
        <f t="shared" si="662"/>
        <v>2027.2Q</v>
      </c>
      <c r="DW40" s="1261" t="str">
        <f t="shared" si="662"/>
        <v>2027.3Q</v>
      </c>
      <c r="DX40" s="1261" t="str">
        <f t="shared" si="662"/>
        <v>2027.3Q</v>
      </c>
      <c r="DY40" s="1261" t="str">
        <f t="shared" si="662"/>
        <v>2027.3Q</v>
      </c>
      <c r="DZ40" s="1261" t="str">
        <f t="shared" si="662"/>
        <v>2027.4Q</v>
      </c>
      <c r="EA40" s="1261" t="str">
        <f t="shared" si="662"/>
        <v>2027.4Q</v>
      </c>
      <c r="EB40" s="1261" t="str">
        <f t="shared" si="662"/>
        <v>2027.4Q</v>
      </c>
      <c r="EC40" s="1258" t="str">
        <f t="shared" si="662"/>
        <v>2028.1Q</v>
      </c>
      <c r="ED40" s="1258" t="str">
        <f t="shared" si="662"/>
        <v>2028.1Q</v>
      </c>
      <c r="EE40" s="1258" t="str">
        <f t="shared" si="662"/>
        <v>2028.1Q</v>
      </c>
      <c r="EF40" s="1258" t="str">
        <f t="shared" si="662"/>
        <v>2028.2Q</v>
      </c>
      <c r="EG40" s="1258" t="str">
        <f t="shared" si="662"/>
        <v>2028.2Q</v>
      </c>
      <c r="EH40" s="1258" t="str">
        <f t="shared" si="662"/>
        <v>2028.2Q</v>
      </c>
      <c r="EI40" s="1258" t="str">
        <f t="shared" si="662"/>
        <v>2028.3Q</v>
      </c>
      <c r="EJ40" s="1258" t="str">
        <f t="shared" si="662"/>
        <v>2028.3Q</v>
      </c>
      <c r="EK40" s="1258" t="str">
        <f t="shared" si="662"/>
        <v>2028.3Q</v>
      </c>
      <c r="EL40" s="1258" t="str">
        <f t="shared" si="662"/>
        <v>2028.4Q</v>
      </c>
      <c r="EM40" s="1258" t="str">
        <f t="shared" si="662"/>
        <v>2028.4Q</v>
      </c>
      <c r="EN40" s="1258" t="str">
        <f t="shared" si="662"/>
        <v>2028.4Q</v>
      </c>
      <c r="EO40" s="1261" t="str">
        <f t="shared" si="662"/>
        <v>2029.1Q</v>
      </c>
      <c r="EP40" s="1261" t="str">
        <f t="shared" si="662"/>
        <v>2029.1Q</v>
      </c>
      <c r="EQ40" s="1261" t="str">
        <f t="shared" si="662"/>
        <v>2029.1Q</v>
      </c>
      <c r="ER40" s="1261" t="str">
        <f t="shared" si="662"/>
        <v>2029.2Q</v>
      </c>
      <c r="ES40" s="1261" t="str">
        <f t="shared" si="662"/>
        <v>2029.2Q</v>
      </c>
      <c r="ET40" s="1261" t="str">
        <f t="shared" si="662"/>
        <v>2029.2Q</v>
      </c>
      <c r="EU40" s="1261" t="str">
        <f t="shared" si="662"/>
        <v>2029.3Q</v>
      </c>
      <c r="EV40" s="1261" t="str">
        <f t="shared" si="662"/>
        <v>2029.3Q</v>
      </c>
      <c r="EW40" s="1261" t="str">
        <f t="shared" si="662"/>
        <v>2029.3Q</v>
      </c>
      <c r="EX40" s="1261" t="str">
        <f t="shared" si="662"/>
        <v>2029.4Q</v>
      </c>
      <c r="EY40" s="1261" t="str">
        <f t="shared" si="662"/>
        <v>2029.4Q</v>
      </c>
      <c r="EZ40" s="1261" t="str">
        <f t="shared" si="662"/>
        <v>2029.4Q</v>
      </c>
      <c r="FA40" s="1258" t="str">
        <f t="shared" si="662"/>
        <v>2030.1Q</v>
      </c>
      <c r="FB40" s="1258" t="str">
        <f t="shared" si="662"/>
        <v>2030.1Q</v>
      </c>
      <c r="FC40" s="1258" t="str">
        <f t="shared" si="662"/>
        <v>2030.1Q</v>
      </c>
      <c r="FD40" s="1258" t="str">
        <f t="shared" si="662"/>
        <v>2030.2Q</v>
      </c>
      <c r="FE40" s="1258" t="str">
        <f t="shared" si="662"/>
        <v>2030.2Q</v>
      </c>
      <c r="FF40" s="1258" t="str">
        <f t="shared" si="662"/>
        <v>2030.2Q</v>
      </c>
      <c r="FG40" s="1258" t="str">
        <f t="shared" si="662"/>
        <v>2030.3Q</v>
      </c>
      <c r="FH40" s="1258" t="str">
        <f t="shared" si="662"/>
        <v>2030.3Q</v>
      </c>
      <c r="FI40" s="1258" t="str">
        <f t="shared" ref="FI40:HT40" si="663">YEAR(FI41)&amp;"."&amp;TEXT(ROUNDUP(MONTH(FI41)/3,0),"0Q")</f>
        <v>2030.3Q</v>
      </c>
      <c r="FJ40" s="1258" t="str">
        <f t="shared" si="663"/>
        <v>2030.4Q</v>
      </c>
      <c r="FK40" s="1258" t="str">
        <f t="shared" si="663"/>
        <v>2030.4Q</v>
      </c>
      <c r="FL40" s="1258" t="str">
        <f t="shared" si="663"/>
        <v>2030.4Q</v>
      </c>
      <c r="FM40" s="1261" t="str">
        <f t="shared" si="663"/>
        <v>2031.1Q</v>
      </c>
      <c r="FN40" s="1261" t="str">
        <f t="shared" si="663"/>
        <v>2031.1Q</v>
      </c>
      <c r="FO40" s="1261" t="str">
        <f t="shared" si="663"/>
        <v>2031.1Q</v>
      </c>
      <c r="FP40" s="1261" t="str">
        <f t="shared" si="663"/>
        <v>2031.2Q</v>
      </c>
      <c r="FQ40" s="1261" t="str">
        <f t="shared" si="663"/>
        <v>2031.2Q</v>
      </c>
      <c r="FR40" s="1261" t="str">
        <f t="shared" si="663"/>
        <v>2031.2Q</v>
      </c>
      <c r="FS40" s="1261" t="str">
        <f t="shared" si="663"/>
        <v>2031.3Q</v>
      </c>
      <c r="FT40" s="1261" t="str">
        <f t="shared" si="663"/>
        <v>2031.3Q</v>
      </c>
      <c r="FU40" s="1261" t="str">
        <f t="shared" si="663"/>
        <v>2031.3Q</v>
      </c>
      <c r="FV40" s="1261" t="str">
        <f t="shared" si="663"/>
        <v>2031.4Q</v>
      </c>
      <c r="FW40" s="1261" t="str">
        <f t="shared" si="663"/>
        <v>2031.4Q</v>
      </c>
      <c r="FX40" s="1261" t="str">
        <f t="shared" si="663"/>
        <v>2031.4Q</v>
      </c>
      <c r="FY40" s="1258" t="str">
        <f t="shared" si="663"/>
        <v>2032.1Q</v>
      </c>
      <c r="FZ40" s="1258" t="str">
        <f t="shared" si="663"/>
        <v>2032.1Q</v>
      </c>
      <c r="GA40" s="1258" t="str">
        <f t="shared" si="663"/>
        <v>2032.1Q</v>
      </c>
      <c r="GB40" s="1258" t="str">
        <f t="shared" si="663"/>
        <v>2032.2Q</v>
      </c>
      <c r="GC40" s="1258" t="str">
        <f t="shared" si="663"/>
        <v>2032.2Q</v>
      </c>
      <c r="GD40" s="1258" t="str">
        <f t="shared" si="663"/>
        <v>2032.2Q</v>
      </c>
      <c r="GE40" s="1258" t="str">
        <f t="shared" si="663"/>
        <v>2032.3Q</v>
      </c>
      <c r="GF40" s="1258" t="str">
        <f t="shared" si="663"/>
        <v>2032.3Q</v>
      </c>
      <c r="GG40" s="1258" t="str">
        <f t="shared" si="663"/>
        <v>2032.3Q</v>
      </c>
      <c r="GH40" s="1258" t="str">
        <f t="shared" si="663"/>
        <v>2032.4Q</v>
      </c>
      <c r="GI40" s="1258" t="str">
        <f t="shared" si="663"/>
        <v>2032.4Q</v>
      </c>
      <c r="GJ40" s="1258" t="str">
        <f t="shared" si="663"/>
        <v>2032.4Q</v>
      </c>
      <c r="GK40" s="1261" t="str">
        <f t="shared" si="663"/>
        <v>2033.1Q</v>
      </c>
      <c r="GL40" s="1261" t="str">
        <f t="shared" si="663"/>
        <v>2033.1Q</v>
      </c>
      <c r="GM40" s="1261" t="str">
        <f t="shared" si="663"/>
        <v>2033.1Q</v>
      </c>
      <c r="GN40" s="1261" t="str">
        <f t="shared" si="663"/>
        <v>2033.2Q</v>
      </c>
      <c r="GO40" s="1261" t="str">
        <f t="shared" si="663"/>
        <v>2033.2Q</v>
      </c>
      <c r="GP40" s="1261" t="str">
        <f t="shared" si="663"/>
        <v>2033.2Q</v>
      </c>
      <c r="GQ40" s="1261" t="str">
        <f t="shared" si="663"/>
        <v>2033.3Q</v>
      </c>
      <c r="GR40" s="1261" t="str">
        <f t="shared" si="663"/>
        <v>2033.3Q</v>
      </c>
      <c r="GS40" s="1261" t="str">
        <f t="shared" si="663"/>
        <v>2033.3Q</v>
      </c>
      <c r="GT40" s="1261" t="str">
        <f t="shared" si="663"/>
        <v>2033.4Q</v>
      </c>
      <c r="GU40" s="1261" t="str">
        <f t="shared" si="663"/>
        <v>2033.4Q</v>
      </c>
      <c r="GV40" s="1261" t="str">
        <f t="shared" si="663"/>
        <v>2033.4Q</v>
      </c>
      <c r="GW40" s="1258" t="str">
        <f t="shared" si="663"/>
        <v>2034.1Q</v>
      </c>
      <c r="GX40" s="1258" t="str">
        <f t="shared" si="663"/>
        <v>2034.1Q</v>
      </c>
      <c r="GY40" s="1258" t="str">
        <f t="shared" si="663"/>
        <v>2034.1Q</v>
      </c>
      <c r="GZ40" s="1258" t="str">
        <f t="shared" si="663"/>
        <v>2034.2Q</v>
      </c>
      <c r="HA40" s="1258" t="str">
        <f t="shared" si="663"/>
        <v>2034.2Q</v>
      </c>
      <c r="HB40" s="1258" t="str">
        <f t="shared" si="663"/>
        <v>2034.2Q</v>
      </c>
      <c r="HC40" s="1258" t="str">
        <f t="shared" si="663"/>
        <v>2034.3Q</v>
      </c>
      <c r="HD40" s="1258" t="str">
        <f t="shared" si="663"/>
        <v>2034.3Q</v>
      </c>
      <c r="HE40" s="1258" t="str">
        <f t="shared" si="663"/>
        <v>2034.3Q</v>
      </c>
      <c r="HF40" s="1258" t="str">
        <f t="shared" si="663"/>
        <v>2034.4Q</v>
      </c>
      <c r="HG40" s="1258" t="str">
        <f t="shared" si="663"/>
        <v>2034.4Q</v>
      </c>
      <c r="HH40" s="1258" t="str">
        <f t="shared" si="663"/>
        <v>2034.4Q</v>
      </c>
      <c r="HI40" s="1261" t="str">
        <f t="shared" si="663"/>
        <v>2035.1Q</v>
      </c>
      <c r="HJ40" s="1261" t="str">
        <f t="shared" si="663"/>
        <v>2035.1Q</v>
      </c>
      <c r="HK40" s="1261" t="str">
        <f t="shared" si="663"/>
        <v>2035.1Q</v>
      </c>
      <c r="HL40" s="1261" t="str">
        <f t="shared" si="663"/>
        <v>2035.2Q</v>
      </c>
      <c r="HM40" s="1261" t="str">
        <f t="shared" si="663"/>
        <v>2035.2Q</v>
      </c>
      <c r="HN40" s="1261" t="str">
        <f t="shared" si="663"/>
        <v>2035.2Q</v>
      </c>
      <c r="HO40" s="1261" t="str">
        <f t="shared" si="663"/>
        <v>2035.3Q</v>
      </c>
      <c r="HP40" s="1261" t="str">
        <f t="shared" si="663"/>
        <v>2035.3Q</v>
      </c>
      <c r="HQ40" s="1261" t="str">
        <f t="shared" si="663"/>
        <v>2035.3Q</v>
      </c>
      <c r="HR40" s="1261" t="str">
        <f t="shared" si="663"/>
        <v>2035.4Q</v>
      </c>
      <c r="HS40" s="1261" t="str">
        <f t="shared" si="663"/>
        <v>2035.4Q</v>
      </c>
      <c r="HT40" s="1261" t="str">
        <f t="shared" si="663"/>
        <v>2035.4Q</v>
      </c>
      <c r="HU40" s="1258" t="str">
        <f t="shared" ref="HU40:IK40" si="664">YEAR(HU41)&amp;"."&amp;TEXT(ROUNDUP(MONTH(HU41)/3,0),"0Q")</f>
        <v>2036.1Q</v>
      </c>
      <c r="HV40" s="1258" t="str">
        <f t="shared" si="664"/>
        <v>2036.1Q</v>
      </c>
      <c r="HW40" s="1258" t="str">
        <f t="shared" si="664"/>
        <v>2036.1Q</v>
      </c>
      <c r="HX40" s="1258" t="str">
        <f t="shared" si="664"/>
        <v>2036.2Q</v>
      </c>
      <c r="HY40" s="1258" t="str">
        <f t="shared" si="664"/>
        <v>2036.2Q</v>
      </c>
      <c r="HZ40" s="1258" t="str">
        <f t="shared" si="664"/>
        <v>2036.2Q</v>
      </c>
      <c r="IA40" s="1258" t="str">
        <f t="shared" si="664"/>
        <v>2036.3Q</v>
      </c>
      <c r="IB40" s="1258" t="str">
        <f t="shared" si="664"/>
        <v>2036.3Q</v>
      </c>
      <c r="IC40" s="1258" t="str">
        <f t="shared" si="664"/>
        <v>2036.3Q</v>
      </c>
      <c r="ID40" s="1258" t="str">
        <f t="shared" si="664"/>
        <v>2036.4Q</v>
      </c>
      <c r="IE40" s="1258" t="str">
        <f t="shared" si="664"/>
        <v>2036.4Q</v>
      </c>
      <c r="IF40" s="1258" t="str">
        <f t="shared" si="664"/>
        <v>2036.4Q</v>
      </c>
      <c r="IG40" s="1261" t="str">
        <f t="shared" si="664"/>
        <v>2037.1Q</v>
      </c>
      <c r="IH40" s="1261" t="str">
        <f t="shared" si="664"/>
        <v>2037.1Q</v>
      </c>
      <c r="II40" s="1261" t="str">
        <f t="shared" si="664"/>
        <v>2037.1Q</v>
      </c>
      <c r="IJ40" s="1261" t="str">
        <f t="shared" si="664"/>
        <v>2037.2Q</v>
      </c>
      <c r="IK40" s="1261" t="str">
        <f t="shared" si="664"/>
        <v>2037.2Q</v>
      </c>
    </row>
    <row r="41" spans="2:245" s="219" customFormat="1" ht="13.5" x14ac:dyDescent="0.3">
      <c r="C41" s="143" t="s">
        <v>41</v>
      </c>
      <c r="D41" s="143" t="s">
        <v>274</v>
      </c>
      <c r="E41" s="143" t="s">
        <v>277</v>
      </c>
      <c r="F41" s="143" t="s">
        <v>278</v>
      </c>
      <c r="G41" s="143" t="s">
        <v>279</v>
      </c>
      <c r="H41" s="143" t="s">
        <v>280</v>
      </c>
      <c r="I41" s="143" t="s">
        <v>281</v>
      </c>
      <c r="K41" s="107"/>
      <c r="L41" s="108"/>
      <c r="M41" s="108" t="s">
        <v>57</v>
      </c>
      <c r="N41" s="75">
        <v>2020</v>
      </c>
      <c r="O41" s="75">
        <v>2021</v>
      </c>
      <c r="P41" s="75">
        <v>2022</v>
      </c>
      <c r="Q41" s="75">
        <v>2023</v>
      </c>
      <c r="R41" s="75">
        <v>2024</v>
      </c>
      <c r="S41" s="75">
        <v>2025</v>
      </c>
      <c r="T41" s="75">
        <v>2026</v>
      </c>
      <c r="U41" s="75">
        <v>2027</v>
      </c>
      <c r="V41" s="75">
        <v>2028</v>
      </c>
      <c r="W41" s="75">
        <v>2029</v>
      </c>
      <c r="X41" s="75">
        <v>2030</v>
      </c>
      <c r="Y41" s="75">
        <v>2031</v>
      </c>
      <c r="Z41" s="75">
        <v>2032</v>
      </c>
      <c r="AA41" s="75">
        <v>2033</v>
      </c>
      <c r="AB41" s="75">
        <v>2034</v>
      </c>
      <c r="AC41" s="75">
        <v>2035</v>
      </c>
      <c r="AD41" s="75">
        <v>2036</v>
      </c>
      <c r="AE41" s="76">
        <v>2037</v>
      </c>
      <c r="AI41" s="1259" t="s">
        <v>552</v>
      </c>
      <c r="AJ41" s="1259"/>
      <c r="AK41" s="1259">
        <v>43861</v>
      </c>
      <c r="AL41" s="1259">
        <v>43890</v>
      </c>
      <c r="AM41" s="1259">
        <v>43921</v>
      </c>
      <c r="AN41" s="1259">
        <v>43951</v>
      </c>
      <c r="AO41" s="1259">
        <v>43982</v>
      </c>
      <c r="AP41" s="1259">
        <v>44012</v>
      </c>
      <c r="AQ41" s="1259">
        <v>44043</v>
      </c>
      <c r="AR41" s="1259">
        <f t="shared" ref="AR41" si="665">EOMONTH(AQ41,1)</f>
        <v>44074</v>
      </c>
      <c r="AS41" s="1259">
        <f t="shared" ref="AS41" si="666">EOMONTH(AR41,1)</f>
        <v>44104</v>
      </c>
      <c r="AT41" s="1259">
        <f t="shared" ref="AT41" si="667">EOMONTH(AS41,1)</f>
        <v>44135</v>
      </c>
      <c r="AU41" s="1259">
        <f t="shared" ref="AU41" si="668">EOMONTH(AT41,1)</f>
        <v>44165</v>
      </c>
      <c r="AV41" s="1259">
        <f t="shared" ref="AV41" si="669">EOMONTH(AU41,1)</f>
        <v>44196</v>
      </c>
      <c r="AW41" s="1262">
        <f t="shared" ref="AW41" si="670">EOMONTH(AV41,1)</f>
        <v>44227</v>
      </c>
      <c r="AX41" s="1262">
        <f t="shared" ref="AX41" si="671">EOMONTH(AW41,1)</f>
        <v>44255</v>
      </c>
      <c r="AY41" s="1262">
        <f t="shared" ref="AY41" si="672">EOMONTH(AX41,1)</f>
        <v>44286</v>
      </c>
      <c r="AZ41" s="1262">
        <f t="shared" ref="AZ41" si="673">EOMONTH(AY41,1)</f>
        <v>44316</v>
      </c>
      <c r="BA41" s="1262">
        <f t="shared" ref="BA41" si="674">EOMONTH(AZ41,1)</f>
        <v>44347</v>
      </c>
      <c r="BB41" s="1262">
        <f t="shared" ref="BB41" si="675">EOMONTH(BA41,1)</f>
        <v>44377</v>
      </c>
      <c r="BC41" s="1262">
        <f t="shared" ref="BC41" si="676">EOMONTH(BB41,1)</f>
        <v>44408</v>
      </c>
      <c r="BD41" s="1262">
        <f t="shared" ref="BD41" si="677">EOMONTH(BC41,1)</f>
        <v>44439</v>
      </c>
      <c r="BE41" s="1262">
        <f t="shared" ref="BE41" si="678">EOMONTH(BD41,1)</f>
        <v>44469</v>
      </c>
      <c r="BF41" s="1262">
        <f t="shared" ref="BF41" si="679">EOMONTH(BE41,1)</f>
        <v>44500</v>
      </c>
      <c r="BG41" s="1262">
        <f t="shared" ref="BG41" si="680">EOMONTH(BF41,1)</f>
        <v>44530</v>
      </c>
      <c r="BH41" s="1262">
        <f t="shared" ref="BH41" si="681">EOMONTH(BG41,1)</f>
        <v>44561</v>
      </c>
      <c r="BI41" s="1259">
        <f t="shared" ref="BI41" si="682">EOMONTH(BH41,1)</f>
        <v>44592</v>
      </c>
      <c r="BJ41" s="1259">
        <f t="shared" ref="BJ41" si="683">EOMONTH(BI41,1)</f>
        <v>44620</v>
      </c>
      <c r="BK41" s="1259">
        <f t="shared" ref="BK41" si="684">EOMONTH(BJ41,1)</f>
        <v>44651</v>
      </c>
      <c r="BL41" s="1259">
        <f t="shared" ref="BL41" si="685">EOMONTH(BK41,1)</f>
        <v>44681</v>
      </c>
      <c r="BM41" s="1259">
        <f t="shared" ref="BM41" si="686">EOMONTH(BL41,1)</f>
        <v>44712</v>
      </c>
      <c r="BN41" s="1259">
        <f t="shared" ref="BN41" si="687">EOMONTH(BM41,1)</f>
        <v>44742</v>
      </c>
      <c r="BO41" s="1259">
        <f t="shared" ref="BO41" si="688">EOMONTH(BN41,1)</f>
        <v>44773</v>
      </c>
      <c r="BP41" s="1259">
        <f t="shared" ref="BP41" si="689">EOMONTH(BO41,1)</f>
        <v>44804</v>
      </c>
      <c r="BQ41" s="1259">
        <f t="shared" ref="BQ41" si="690">EOMONTH(BP41,1)</f>
        <v>44834</v>
      </c>
      <c r="BR41" s="1259">
        <f t="shared" ref="BR41" si="691">EOMONTH(BQ41,1)</f>
        <v>44865</v>
      </c>
      <c r="BS41" s="1259">
        <f t="shared" ref="BS41" si="692">EOMONTH(BR41,1)</f>
        <v>44895</v>
      </c>
      <c r="BT41" s="1259">
        <f t="shared" ref="BT41" si="693">EOMONTH(BS41,1)</f>
        <v>44926</v>
      </c>
      <c r="BU41" s="1262">
        <f t="shared" ref="BU41" si="694">EOMONTH(BT41,1)</f>
        <v>44957</v>
      </c>
      <c r="BV41" s="1262">
        <f t="shared" ref="BV41" si="695">EOMONTH(BU41,1)</f>
        <v>44985</v>
      </c>
      <c r="BW41" s="1262">
        <f t="shared" ref="BW41" si="696">EOMONTH(BV41,1)</f>
        <v>45016</v>
      </c>
      <c r="BX41" s="1262">
        <f t="shared" ref="BX41" si="697">EOMONTH(BW41,1)</f>
        <v>45046</v>
      </c>
      <c r="BY41" s="1262">
        <f t="shared" ref="BY41" si="698">EOMONTH(BX41,1)</f>
        <v>45077</v>
      </c>
      <c r="BZ41" s="1262">
        <f t="shared" ref="BZ41" si="699">EOMONTH(BY41,1)</f>
        <v>45107</v>
      </c>
      <c r="CA41" s="1262">
        <f t="shared" ref="CA41" si="700">EOMONTH(BZ41,1)</f>
        <v>45138</v>
      </c>
      <c r="CB41" s="1262">
        <f t="shared" ref="CB41" si="701">EOMONTH(CA41,1)</f>
        <v>45169</v>
      </c>
      <c r="CC41" s="1262">
        <f t="shared" ref="CC41" si="702">EOMONTH(CB41,1)</f>
        <v>45199</v>
      </c>
      <c r="CD41" s="1262">
        <f t="shared" ref="CD41" si="703">EOMONTH(CC41,1)</f>
        <v>45230</v>
      </c>
      <c r="CE41" s="1262">
        <f t="shared" ref="CE41" si="704">EOMONTH(CD41,1)</f>
        <v>45260</v>
      </c>
      <c r="CF41" s="1262">
        <f t="shared" ref="CF41" si="705">EOMONTH(CE41,1)</f>
        <v>45291</v>
      </c>
      <c r="CG41" s="1259">
        <f t="shared" ref="CG41" si="706">EOMONTH(CF41,1)</f>
        <v>45322</v>
      </c>
      <c r="CH41" s="1259">
        <f t="shared" ref="CH41" si="707">EOMONTH(CG41,1)</f>
        <v>45351</v>
      </c>
      <c r="CI41" s="1259">
        <f t="shared" ref="CI41" si="708">EOMONTH(CH41,1)</f>
        <v>45382</v>
      </c>
      <c r="CJ41" s="1259">
        <f t="shared" ref="CJ41" si="709">EOMONTH(CI41,1)</f>
        <v>45412</v>
      </c>
      <c r="CK41" s="1259">
        <f t="shared" ref="CK41" si="710">EOMONTH(CJ41,1)</f>
        <v>45443</v>
      </c>
      <c r="CL41" s="1259">
        <f t="shared" ref="CL41" si="711">EOMONTH(CK41,1)</f>
        <v>45473</v>
      </c>
      <c r="CM41" s="1259">
        <f t="shared" ref="CM41" si="712">EOMONTH(CL41,1)</f>
        <v>45504</v>
      </c>
      <c r="CN41" s="1259">
        <f t="shared" ref="CN41" si="713">EOMONTH(CM41,1)</f>
        <v>45535</v>
      </c>
      <c r="CO41" s="1259">
        <f t="shared" ref="CO41" si="714">EOMONTH(CN41,1)</f>
        <v>45565</v>
      </c>
      <c r="CP41" s="1259">
        <f t="shared" ref="CP41" si="715">EOMONTH(CO41,1)</f>
        <v>45596</v>
      </c>
      <c r="CQ41" s="1259">
        <f t="shared" ref="CQ41" si="716">EOMONTH(CP41,1)</f>
        <v>45626</v>
      </c>
      <c r="CR41" s="1259">
        <f t="shared" ref="CR41" si="717">EOMONTH(CQ41,1)</f>
        <v>45657</v>
      </c>
      <c r="CS41" s="1262">
        <f t="shared" ref="CS41" si="718">EOMONTH(CR41,1)</f>
        <v>45688</v>
      </c>
      <c r="CT41" s="1262">
        <f t="shared" ref="CT41" si="719">EOMONTH(CS41,1)</f>
        <v>45716</v>
      </c>
      <c r="CU41" s="1262">
        <f t="shared" ref="CU41" si="720">EOMONTH(CT41,1)</f>
        <v>45747</v>
      </c>
      <c r="CV41" s="1262">
        <f t="shared" ref="CV41" si="721">EOMONTH(CU41,1)</f>
        <v>45777</v>
      </c>
      <c r="CW41" s="1262">
        <f t="shared" ref="CW41" si="722">EOMONTH(CV41,1)</f>
        <v>45808</v>
      </c>
      <c r="CX41" s="1262">
        <f t="shared" ref="CX41" si="723">EOMONTH(CW41,1)</f>
        <v>45838</v>
      </c>
      <c r="CY41" s="1262">
        <f t="shared" ref="CY41" si="724">EOMONTH(CX41,1)</f>
        <v>45869</v>
      </c>
      <c r="CZ41" s="1262">
        <f t="shared" ref="CZ41" si="725">EOMONTH(CY41,1)</f>
        <v>45900</v>
      </c>
      <c r="DA41" s="1262">
        <f t="shared" ref="DA41" si="726">EOMONTH(CZ41,1)</f>
        <v>45930</v>
      </c>
      <c r="DB41" s="1262">
        <f t="shared" ref="DB41" si="727">EOMONTH(DA41,1)</f>
        <v>45961</v>
      </c>
      <c r="DC41" s="1262">
        <f t="shared" ref="DC41" si="728">EOMONTH(DB41,1)</f>
        <v>45991</v>
      </c>
      <c r="DD41" s="1262">
        <f t="shared" ref="DD41" si="729">EOMONTH(DC41,1)</f>
        <v>46022</v>
      </c>
      <c r="DE41" s="1259">
        <f t="shared" ref="DE41" si="730">EOMONTH(DD41,1)</f>
        <v>46053</v>
      </c>
      <c r="DF41" s="1259">
        <f t="shared" ref="DF41" si="731">EOMONTH(DE41,1)</f>
        <v>46081</v>
      </c>
      <c r="DG41" s="1259">
        <f t="shared" ref="DG41" si="732">EOMONTH(DF41,1)</f>
        <v>46112</v>
      </c>
      <c r="DH41" s="1259">
        <f t="shared" ref="DH41" si="733">EOMONTH(DG41,1)</f>
        <v>46142</v>
      </c>
      <c r="DI41" s="1259">
        <f t="shared" ref="DI41" si="734">EOMONTH(DH41,1)</f>
        <v>46173</v>
      </c>
      <c r="DJ41" s="1259">
        <f t="shared" ref="DJ41" si="735">EOMONTH(DI41,1)</f>
        <v>46203</v>
      </c>
      <c r="DK41" s="1259">
        <f t="shared" ref="DK41" si="736">EOMONTH(DJ41,1)</f>
        <v>46234</v>
      </c>
      <c r="DL41" s="1259">
        <f t="shared" ref="DL41" si="737">EOMONTH(DK41,1)</f>
        <v>46265</v>
      </c>
      <c r="DM41" s="1259">
        <f t="shared" ref="DM41" si="738">EOMONTH(DL41,1)</f>
        <v>46295</v>
      </c>
      <c r="DN41" s="1259">
        <f t="shared" ref="DN41" si="739">EOMONTH(DM41,1)</f>
        <v>46326</v>
      </c>
      <c r="DO41" s="1259">
        <f t="shared" ref="DO41" si="740">EOMONTH(DN41,1)</f>
        <v>46356</v>
      </c>
      <c r="DP41" s="1259">
        <f t="shared" ref="DP41" si="741">EOMONTH(DO41,1)</f>
        <v>46387</v>
      </c>
      <c r="DQ41" s="1262">
        <f t="shared" ref="DQ41" si="742">EOMONTH(DP41,1)</f>
        <v>46418</v>
      </c>
      <c r="DR41" s="1262">
        <f t="shared" ref="DR41" si="743">EOMONTH(DQ41,1)</f>
        <v>46446</v>
      </c>
      <c r="DS41" s="1262">
        <f t="shared" ref="DS41" si="744">EOMONTH(DR41,1)</f>
        <v>46477</v>
      </c>
      <c r="DT41" s="1262">
        <f t="shared" ref="DT41" si="745">EOMONTH(DS41,1)</f>
        <v>46507</v>
      </c>
      <c r="DU41" s="1262">
        <f t="shared" ref="DU41" si="746">EOMONTH(DT41,1)</f>
        <v>46538</v>
      </c>
      <c r="DV41" s="1262">
        <f t="shared" ref="DV41" si="747">EOMONTH(DU41,1)</f>
        <v>46568</v>
      </c>
      <c r="DW41" s="1262">
        <f t="shared" ref="DW41" si="748">EOMONTH(DV41,1)</f>
        <v>46599</v>
      </c>
      <c r="DX41" s="1262">
        <f t="shared" ref="DX41" si="749">EOMONTH(DW41,1)</f>
        <v>46630</v>
      </c>
      <c r="DY41" s="1262">
        <f t="shared" ref="DY41" si="750">EOMONTH(DX41,1)</f>
        <v>46660</v>
      </c>
      <c r="DZ41" s="1262">
        <f t="shared" ref="DZ41" si="751">EOMONTH(DY41,1)</f>
        <v>46691</v>
      </c>
      <c r="EA41" s="1262">
        <f t="shared" ref="EA41" si="752">EOMONTH(DZ41,1)</f>
        <v>46721</v>
      </c>
      <c r="EB41" s="1262">
        <f t="shared" ref="EB41" si="753">EOMONTH(EA41,1)</f>
        <v>46752</v>
      </c>
      <c r="EC41" s="1259">
        <f t="shared" ref="EC41" si="754">EOMONTH(EB41,1)</f>
        <v>46783</v>
      </c>
      <c r="ED41" s="1259">
        <f t="shared" ref="ED41" si="755">EOMONTH(EC41,1)</f>
        <v>46812</v>
      </c>
      <c r="EE41" s="1259">
        <f t="shared" ref="EE41" si="756">EOMONTH(ED41,1)</f>
        <v>46843</v>
      </c>
      <c r="EF41" s="1259">
        <f t="shared" ref="EF41" si="757">EOMONTH(EE41,1)</f>
        <v>46873</v>
      </c>
      <c r="EG41" s="1259">
        <f t="shared" ref="EG41" si="758">EOMONTH(EF41,1)</f>
        <v>46904</v>
      </c>
      <c r="EH41" s="1259">
        <f t="shared" ref="EH41" si="759">EOMONTH(EG41,1)</f>
        <v>46934</v>
      </c>
      <c r="EI41" s="1259">
        <f t="shared" ref="EI41" si="760">EOMONTH(EH41,1)</f>
        <v>46965</v>
      </c>
      <c r="EJ41" s="1259">
        <f t="shared" ref="EJ41" si="761">EOMONTH(EI41,1)</f>
        <v>46996</v>
      </c>
      <c r="EK41" s="1259">
        <f t="shared" ref="EK41" si="762">EOMONTH(EJ41,1)</f>
        <v>47026</v>
      </c>
      <c r="EL41" s="1259">
        <f t="shared" ref="EL41" si="763">EOMONTH(EK41,1)</f>
        <v>47057</v>
      </c>
      <c r="EM41" s="1259">
        <f t="shared" ref="EM41" si="764">EOMONTH(EL41,1)</f>
        <v>47087</v>
      </c>
      <c r="EN41" s="1259">
        <f t="shared" ref="EN41" si="765">EOMONTH(EM41,1)</f>
        <v>47118</v>
      </c>
      <c r="EO41" s="1262">
        <f t="shared" ref="EO41" si="766">EOMONTH(EN41,1)</f>
        <v>47149</v>
      </c>
      <c r="EP41" s="1262">
        <f t="shared" ref="EP41" si="767">EOMONTH(EO41,1)</f>
        <v>47177</v>
      </c>
      <c r="EQ41" s="1262">
        <f t="shared" ref="EQ41" si="768">EOMONTH(EP41,1)</f>
        <v>47208</v>
      </c>
      <c r="ER41" s="1262">
        <f t="shared" ref="ER41" si="769">EOMONTH(EQ41,1)</f>
        <v>47238</v>
      </c>
      <c r="ES41" s="1262">
        <f t="shared" ref="ES41" si="770">EOMONTH(ER41,1)</f>
        <v>47269</v>
      </c>
      <c r="ET41" s="1262">
        <f t="shared" ref="ET41" si="771">EOMONTH(ES41,1)</f>
        <v>47299</v>
      </c>
      <c r="EU41" s="1262">
        <f t="shared" ref="EU41" si="772">EOMONTH(ET41,1)</f>
        <v>47330</v>
      </c>
      <c r="EV41" s="1262">
        <f t="shared" ref="EV41" si="773">EOMONTH(EU41,1)</f>
        <v>47361</v>
      </c>
      <c r="EW41" s="1262">
        <f t="shared" ref="EW41" si="774">EOMONTH(EV41,1)</f>
        <v>47391</v>
      </c>
      <c r="EX41" s="1262">
        <f t="shared" ref="EX41" si="775">EOMONTH(EW41,1)</f>
        <v>47422</v>
      </c>
      <c r="EY41" s="1262">
        <f t="shared" ref="EY41" si="776">EOMONTH(EX41,1)</f>
        <v>47452</v>
      </c>
      <c r="EZ41" s="1262">
        <f t="shared" ref="EZ41" si="777">EOMONTH(EY41,1)</f>
        <v>47483</v>
      </c>
      <c r="FA41" s="1259">
        <f t="shared" ref="FA41" si="778">EOMONTH(EZ41,1)</f>
        <v>47514</v>
      </c>
      <c r="FB41" s="1259">
        <f t="shared" ref="FB41" si="779">EOMONTH(FA41,1)</f>
        <v>47542</v>
      </c>
      <c r="FC41" s="1259">
        <f t="shared" ref="FC41" si="780">EOMONTH(FB41,1)</f>
        <v>47573</v>
      </c>
      <c r="FD41" s="1259">
        <f t="shared" ref="FD41" si="781">EOMONTH(FC41,1)</f>
        <v>47603</v>
      </c>
      <c r="FE41" s="1259">
        <f t="shared" ref="FE41" si="782">EOMONTH(FD41,1)</f>
        <v>47634</v>
      </c>
      <c r="FF41" s="1259">
        <f t="shared" ref="FF41" si="783">EOMONTH(FE41,1)</f>
        <v>47664</v>
      </c>
      <c r="FG41" s="1259">
        <f t="shared" ref="FG41" si="784">EOMONTH(FF41,1)</f>
        <v>47695</v>
      </c>
      <c r="FH41" s="1259">
        <f t="shared" ref="FH41" si="785">EOMONTH(FG41,1)</f>
        <v>47726</v>
      </c>
      <c r="FI41" s="1259">
        <f t="shared" ref="FI41" si="786">EOMONTH(FH41,1)</f>
        <v>47756</v>
      </c>
      <c r="FJ41" s="1259">
        <f t="shared" ref="FJ41" si="787">EOMONTH(FI41,1)</f>
        <v>47787</v>
      </c>
      <c r="FK41" s="1259">
        <f t="shared" ref="FK41" si="788">EOMONTH(FJ41,1)</f>
        <v>47817</v>
      </c>
      <c r="FL41" s="1259">
        <f t="shared" ref="FL41" si="789">EOMONTH(FK41,1)</f>
        <v>47848</v>
      </c>
      <c r="FM41" s="1262">
        <f t="shared" ref="FM41" si="790">EOMONTH(FL41,1)</f>
        <v>47879</v>
      </c>
      <c r="FN41" s="1262">
        <f t="shared" ref="FN41" si="791">EOMONTH(FM41,1)</f>
        <v>47907</v>
      </c>
      <c r="FO41" s="1262">
        <f t="shared" ref="FO41" si="792">EOMONTH(FN41,1)</f>
        <v>47938</v>
      </c>
      <c r="FP41" s="1262">
        <f t="shared" ref="FP41" si="793">EOMONTH(FO41,1)</f>
        <v>47968</v>
      </c>
      <c r="FQ41" s="1262">
        <f t="shared" ref="FQ41" si="794">EOMONTH(FP41,1)</f>
        <v>47999</v>
      </c>
      <c r="FR41" s="1262">
        <f t="shared" ref="FR41" si="795">EOMONTH(FQ41,1)</f>
        <v>48029</v>
      </c>
      <c r="FS41" s="1262">
        <f t="shared" ref="FS41" si="796">EOMONTH(FR41,1)</f>
        <v>48060</v>
      </c>
      <c r="FT41" s="1262">
        <f t="shared" ref="FT41" si="797">EOMONTH(FS41,1)</f>
        <v>48091</v>
      </c>
      <c r="FU41" s="1262">
        <f t="shared" ref="FU41" si="798">EOMONTH(FT41,1)</f>
        <v>48121</v>
      </c>
      <c r="FV41" s="1262">
        <f t="shared" ref="FV41" si="799">EOMONTH(FU41,1)</f>
        <v>48152</v>
      </c>
      <c r="FW41" s="1262">
        <f t="shared" ref="FW41" si="800">EOMONTH(FV41,1)</f>
        <v>48182</v>
      </c>
      <c r="FX41" s="1262">
        <f t="shared" ref="FX41" si="801">EOMONTH(FW41,1)</f>
        <v>48213</v>
      </c>
      <c r="FY41" s="1259">
        <f t="shared" ref="FY41" si="802">EOMONTH(FX41,1)</f>
        <v>48244</v>
      </c>
      <c r="FZ41" s="1259">
        <f t="shared" ref="FZ41" si="803">EOMONTH(FY41,1)</f>
        <v>48273</v>
      </c>
      <c r="GA41" s="1259">
        <f t="shared" ref="GA41" si="804">EOMONTH(FZ41,1)</f>
        <v>48304</v>
      </c>
      <c r="GB41" s="1259">
        <f t="shared" ref="GB41" si="805">EOMONTH(GA41,1)</f>
        <v>48334</v>
      </c>
      <c r="GC41" s="1259">
        <f t="shared" ref="GC41" si="806">EOMONTH(GB41,1)</f>
        <v>48365</v>
      </c>
      <c r="GD41" s="1259">
        <f t="shared" ref="GD41" si="807">EOMONTH(GC41,1)</f>
        <v>48395</v>
      </c>
      <c r="GE41" s="1259">
        <f t="shared" ref="GE41" si="808">EOMONTH(GD41,1)</f>
        <v>48426</v>
      </c>
      <c r="GF41" s="1259">
        <f t="shared" ref="GF41" si="809">EOMONTH(GE41,1)</f>
        <v>48457</v>
      </c>
      <c r="GG41" s="1259">
        <f t="shared" ref="GG41" si="810">EOMONTH(GF41,1)</f>
        <v>48487</v>
      </c>
      <c r="GH41" s="1259">
        <f t="shared" ref="GH41" si="811">EOMONTH(GG41,1)</f>
        <v>48518</v>
      </c>
      <c r="GI41" s="1259">
        <f t="shared" ref="GI41" si="812">EOMONTH(GH41,1)</f>
        <v>48548</v>
      </c>
      <c r="GJ41" s="1259">
        <f t="shared" ref="GJ41" si="813">EOMONTH(GI41,1)</f>
        <v>48579</v>
      </c>
      <c r="GK41" s="1262">
        <f t="shared" ref="GK41" si="814">EOMONTH(GJ41,1)</f>
        <v>48610</v>
      </c>
      <c r="GL41" s="1262">
        <f t="shared" ref="GL41" si="815">EOMONTH(GK41,1)</f>
        <v>48638</v>
      </c>
      <c r="GM41" s="1262">
        <f t="shared" ref="GM41" si="816">EOMONTH(GL41,1)</f>
        <v>48669</v>
      </c>
      <c r="GN41" s="1262">
        <f t="shared" ref="GN41" si="817">EOMONTH(GM41,1)</f>
        <v>48699</v>
      </c>
      <c r="GO41" s="1262">
        <f t="shared" ref="GO41" si="818">EOMONTH(GN41,1)</f>
        <v>48730</v>
      </c>
      <c r="GP41" s="1262">
        <f t="shared" ref="GP41" si="819">EOMONTH(GO41,1)</f>
        <v>48760</v>
      </c>
      <c r="GQ41" s="1262">
        <f t="shared" ref="GQ41" si="820">EOMONTH(GP41,1)</f>
        <v>48791</v>
      </c>
      <c r="GR41" s="1262">
        <f t="shared" ref="GR41" si="821">EOMONTH(GQ41,1)</f>
        <v>48822</v>
      </c>
      <c r="GS41" s="1262">
        <f t="shared" ref="GS41" si="822">EOMONTH(GR41,1)</f>
        <v>48852</v>
      </c>
      <c r="GT41" s="1262">
        <f t="shared" ref="GT41" si="823">EOMONTH(GS41,1)</f>
        <v>48883</v>
      </c>
      <c r="GU41" s="1262">
        <f t="shared" ref="GU41" si="824">EOMONTH(GT41,1)</f>
        <v>48913</v>
      </c>
      <c r="GV41" s="1262">
        <f t="shared" ref="GV41" si="825">EOMONTH(GU41,1)</f>
        <v>48944</v>
      </c>
      <c r="GW41" s="1259">
        <f t="shared" ref="GW41" si="826">EOMONTH(GV41,1)</f>
        <v>48975</v>
      </c>
      <c r="GX41" s="1259">
        <f t="shared" ref="GX41" si="827">EOMONTH(GW41,1)</f>
        <v>49003</v>
      </c>
      <c r="GY41" s="1259">
        <f t="shared" ref="GY41" si="828">EOMONTH(GX41,1)</f>
        <v>49034</v>
      </c>
      <c r="GZ41" s="1259">
        <f t="shared" ref="GZ41" si="829">EOMONTH(GY41,1)</f>
        <v>49064</v>
      </c>
      <c r="HA41" s="1259">
        <f t="shared" ref="HA41" si="830">EOMONTH(GZ41,1)</f>
        <v>49095</v>
      </c>
      <c r="HB41" s="1259">
        <f t="shared" ref="HB41" si="831">EOMONTH(HA41,1)</f>
        <v>49125</v>
      </c>
      <c r="HC41" s="1259">
        <f t="shared" ref="HC41" si="832">EOMONTH(HB41,1)</f>
        <v>49156</v>
      </c>
      <c r="HD41" s="1259">
        <f t="shared" ref="HD41" si="833">EOMONTH(HC41,1)</f>
        <v>49187</v>
      </c>
      <c r="HE41" s="1259">
        <f t="shared" ref="HE41" si="834">EOMONTH(HD41,1)</f>
        <v>49217</v>
      </c>
      <c r="HF41" s="1259">
        <f t="shared" ref="HF41" si="835">EOMONTH(HE41,1)</f>
        <v>49248</v>
      </c>
      <c r="HG41" s="1259">
        <f t="shared" ref="HG41" si="836">EOMONTH(HF41,1)</f>
        <v>49278</v>
      </c>
      <c r="HH41" s="1259">
        <f t="shared" ref="HH41" si="837">EOMONTH(HG41,1)</f>
        <v>49309</v>
      </c>
      <c r="HI41" s="1262">
        <f t="shared" ref="HI41" si="838">EOMONTH(HH41,1)</f>
        <v>49340</v>
      </c>
      <c r="HJ41" s="1262">
        <f t="shared" ref="HJ41" si="839">EOMONTH(HI41,1)</f>
        <v>49368</v>
      </c>
      <c r="HK41" s="1262">
        <f t="shared" ref="HK41" si="840">EOMONTH(HJ41,1)</f>
        <v>49399</v>
      </c>
      <c r="HL41" s="1262">
        <f t="shared" ref="HL41" si="841">EOMONTH(HK41,1)</f>
        <v>49429</v>
      </c>
      <c r="HM41" s="1262">
        <f t="shared" ref="HM41" si="842">EOMONTH(HL41,1)</f>
        <v>49460</v>
      </c>
      <c r="HN41" s="1262">
        <f t="shared" ref="HN41" si="843">EOMONTH(HM41,1)</f>
        <v>49490</v>
      </c>
      <c r="HO41" s="1262">
        <f t="shared" ref="HO41" si="844">EOMONTH(HN41,1)</f>
        <v>49521</v>
      </c>
      <c r="HP41" s="1262">
        <f t="shared" ref="HP41" si="845">EOMONTH(HO41,1)</f>
        <v>49552</v>
      </c>
      <c r="HQ41" s="1262">
        <f t="shared" ref="HQ41" si="846">EOMONTH(HP41,1)</f>
        <v>49582</v>
      </c>
      <c r="HR41" s="1262">
        <f t="shared" ref="HR41" si="847">EOMONTH(HQ41,1)</f>
        <v>49613</v>
      </c>
      <c r="HS41" s="1262">
        <f t="shared" ref="HS41" si="848">EOMONTH(HR41,1)</f>
        <v>49643</v>
      </c>
      <c r="HT41" s="1262">
        <f t="shared" ref="HT41" si="849">EOMONTH(HS41,1)</f>
        <v>49674</v>
      </c>
      <c r="HU41" s="1259">
        <f t="shared" ref="HU41" si="850">EOMONTH(HT41,1)</f>
        <v>49705</v>
      </c>
      <c r="HV41" s="1259">
        <f t="shared" ref="HV41" si="851">EOMONTH(HU41,1)</f>
        <v>49734</v>
      </c>
      <c r="HW41" s="1259">
        <f t="shared" ref="HW41" si="852">EOMONTH(HV41,1)</f>
        <v>49765</v>
      </c>
      <c r="HX41" s="1259">
        <f t="shared" ref="HX41" si="853">EOMONTH(HW41,1)</f>
        <v>49795</v>
      </c>
      <c r="HY41" s="1259">
        <f t="shared" ref="HY41" si="854">EOMONTH(HX41,1)</f>
        <v>49826</v>
      </c>
      <c r="HZ41" s="1259">
        <f t="shared" ref="HZ41" si="855">EOMONTH(HY41,1)</f>
        <v>49856</v>
      </c>
      <c r="IA41" s="1259">
        <f t="shared" ref="IA41" si="856">EOMONTH(HZ41,1)</f>
        <v>49887</v>
      </c>
      <c r="IB41" s="1259">
        <f t="shared" ref="IB41" si="857">EOMONTH(IA41,1)</f>
        <v>49918</v>
      </c>
      <c r="IC41" s="1259">
        <f t="shared" ref="IC41" si="858">EOMONTH(IB41,1)</f>
        <v>49948</v>
      </c>
      <c r="ID41" s="1259">
        <f t="shared" ref="ID41" si="859">EOMONTH(IC41,1)</f>
        <v>49979</v>
      </c>
      <c r="IE41" s="1259">
        <f t="shared" ref="IE41" si="860">EOMONTH(ID41,1)</f>
        <v>50009</v>
      </c>
      <c r="IF41" s="1259">
        <f t="shared" ref="IF41" si="861">EOMONTH(IE41,1)</f>
        <v>50040</v>
      </c>
      <c r="IG41" s="1262">
        <f t="shared" ref="IG41" si="862">EOMONTH(IF41,1)</f>
        <v>50071</v>
      </c>
      <c r="IH41" s="1262">
        <f t="shared" ref="IH41" si="863">EOMONTH(IG41,1)</f>
        <v>50099</v>
      </c>
      <c r="II41" s="1262">
        <f t="shared" ref="II41" si="864">EOMONTH(IH41,1)</f>
        <v>50130</v>
      </c>
      <c r="IJ41" s="1262">
        <f t="shared" ref="IJ41" si="865">EOMONTH(II41,1)</f>
        <v>50160</v>
      </c>
      <c r="IK41" s="1262">
        <f t="shared" ref="IK41" si="866">EOMONTH(IJ41,1)</f>
        <v>50191</v>
      </c>
    </row>
    <row r="42" spans="2:245" s="219" customFormat="1" ht="13.5" x14ac:dyDescent="0.3">
      <c r="C42" s="362">
        <f>IF(시나리오분석!$H$19=Case!$B$23,JV_IBD!C55,JV_IBD!C66)</f>
        <v>2020</v>
      </c>
      <c r="D42" s="227" t="str">
        <f>IF(시나리오분석!$H$19=Case!$B$23,JV_IBD!D55,JV_IBD!D66)</f>
        <v>SIN Bank</v>
      </c>
      <c r="E42" s="233" t="str">
        <f>IF(시나리오분석!$H$19=Case!$B$23,JV_IBD!E55,JV_IBD!E66)</f>
        <v>J/V 최초 차입금</v>
      </c>
      <c r="F42" s="241">
        <f>IF(시나리오분석!$H$19=Case!$B$23,JV_IBD!F55,JV_IBD!F66)</f>
        <v>65500000</v>
      </c>
      <c r="G42" s="235">
        <f>IF(시나리오분석!$H$19=Case!$B$23,JV_IBD!G55,JV_IBD!G66)</f>
        <v>1.47E-2</v>
      </c>
      <c r="H42" s="361">
        <f>IF(시나리오분석!$H$19=Case!$B$23,JV_IBD!H55,JV_IBD!H66)</f>
        <v>3</v>
      </c>
      <c r="I42" s="234" t="str">
        <f>IF(시나리오분석!$H$19=Case!$B$23,JV_IBD!I55,JV_IBD!I66)</f>
        <v>수시상환</v>
      </c>
      <c r="J42" s="221"/>
      <c r="K42" s="232" t="str">
        <f>IF(시나리오분석!$H$19=Case!$B$23,JV_IBD!K55,JV_IBD!K66)</f>
        <v>J/V 최초 차입금</v>
      </c>
      <c r="L42" s="227"/>
      <c r="M42" s="244">
        <f>IF(시나리오분석!$H$19=Case!$B$23,JV_IBD!M55,IF(시나리오분석!H19=Case!$B$24,JV_IBD!M66,IF(시나리오분석!$H$19=Case!$B$25,JV_IBD!M77,JV_IBD!M88)))</f>
        <v>0</v>
      </c>
      <c r="N42" s="244">
        <f>IF(시나리오분석!$H$19=Case!$B$23,JV_IBD!N55,IF(시나리오분석!I19=Case!$B$24,JV_IBD!N66,IF(시나리오분석!$H$19=Case!$B$25,JV_IBD!N77,JV_IBD!N88)))</f>
        <v>0</v>
      </c>
      <c r="O42" s="245">
        <f>IF(시나리오분석!$H$19=Case!$B$23,JV_IBD!O55,IF(시나리오분석!J19=Case!$B$24,JV_IBD!O66,IF(시나리오분석!$H$19=Case!$B$25,JV_IBD!O77,JV_IBD!O88)))</f>
        <v>962850</v>
      </c>
      <c r="P42" s="245">
        <f ca="1">IF(시나리오분석!$H$19=Case!$B$23,JV_IBD!P55,IF(시나리오분석!K19=Case!$B$24,JV_IBD!P66,IF(시나리오분석!$H$19=Case!$B$25,JV_IBD!P77,JV_IBD!P88)))</f>
        <v>815115</v>
      </c>
      <c r="Q42" s="245">
        <f ca="1">IF(시나리오분석!$H$19=Case!$B$23,JV_IBD!Q55,IF(시나리오분석!L19=Case!$B$24,JV_IBD!Q66,IF(시나리오분석!$H$19=Case!$B$25,JV_IBD!Q77,JV_IBD!Q88)))</f>
        <v>623280</v>
      </c>
      <c r="R42" s="245">
        <f ca="1">IF(시나리오분석!$H$19=Case!$B$23,JV_IBD!R55,IF(시나리오분석!M19=Case!$B$24,JV_IBD!R66,IF(시나리오분석!$H$19=Case!$B$25,JV_IBD!R77,JV_IBD!R88)))</f>
        <v>0</v>
      </c>
      <c r="S42" s="245">
        <f ca="1">IF(시나리오분석!$H$19=Case!$B$23,JV_IBD!S55,IF(시나리오분석!N19=Case!$B$24,JV_IBD!S66,IF(시나리오분석!$H$19=Case!$B$25,JV_IBD!S77,JV_IBD!S88)))</f>
        <v>0</v>
      </c>
      <c r="T42" s="244">
        <f ca="1">IF(시나리오분석!$H$19=Case!$B$23,JV_IBD!T55,IF(시나리오분석!O19=Case!$B$24,JV_IBD!T66,IF(시나리오분석!$H$19=Case!$B$25,JV_IBD!T77,JV_IBD!T88)))</f>
        <v>0</v>
      </c>
      <c r="U42" s="244">
        <f ca="1">IF(시나리오분석!$H$19=Case!$B$23,JV_IBD!U55,IF(시나리오분석!P19=Case!$B$24,JV_IBD!U66,IF(시나리오분석!$H$19=Case!$B$25,JV_IBD!U77,JV_IBD!U88)))</f>
        <v>0</v>
      </c>
      <c r="V42" s="245">
        <f ca="1">IF(시나리오분석!$H$19=Case!$B$23,JV_IBD!V55,IF(시나리오분석!Q19=Case!$B$24,JV_IBD!V66,IF(시나리오분석!$H$19=Case!$B$25,JV_IBD!V77,JV_IBD!V88)))</f>
        <v>0</v>
      </c>
      <c r="W42" s="245">
        <f ca="1">IF(시나리오분석!$H$19=Case!$B$23,JV_IBD!W55,IF(시나리오분석!R19=Case!$B$24,JV_IBD!W66,IF(시나리오분석!$H$19=Case!$B$25,JV_IBD!W77,JV_IBD!W88)))</f>
        <v>0</v>
      </c>
      <c r="X42" s="245">
        <f ca="1">IF(시나리오분석!$H$19=Case!$B$23,JV_IBD!X55,IF(시나리오분석!S19=Case!$B$24,JV_IBD!X66,IF(시나리오분석!$H$19=Case!$B$25,JV_IBD!X77,JV_IBD!X88)))</f>
        <v>0</v>
      </c>
      <c r="Y42" s="245">
        <f ca="1">IF(시나리오분석!$H$19=Case!$B$23,JV_IBD!Y55,IF(시나리오분석!T19=Case!$B$24,JV_IBD!Y66,IF(시나리오분석!$H$19=Case!$B$25,JV_IBD!Y77,JV_IBD!Y88)))</f>
        <v>0</v>
      </c>
      <c r="Z42" s="245">
        <f ca="1">IF(시나리오분석!$H$19=Case!$B$23,JV_IBD!Z55,IF(시나리오분석!U19=Case!$B$24,JV_IBD!Z66,IF(시나리오분석!$H$19=Case!$B$25,JV_IBD!Z77,JV_IBD!Z88)))</f>
        <v>0</v>
      </c>
      <c r="AA42" s="244">
        <f ca="1">IF(시나리오분석!$H$19=Case!$B$23,JV_IBD!AA55,IF(시나리오분석!V19=Case!$B$24,JV_IBD!AA66,IF(시나리오분석!$H$19=Case!$B$25,JV_IBD!AA77,JV_IBD!AA88)))</f>
        <v>0</v>
      </c>
      <c r="AB42" s="244">
        <f ca="1">IF(시나리오분석!$H$19=Case!$B$23,JV_IBD!AB55,IF(시나리오분석!W19=Case!$B$24,JV_IBD!AB66,IF(시나리오분석!$H$19=Case!$B$25,JV_IBD!AB77,JV_IBD!AB88)))</f>
        <v>0</v>
      </c>
      <c r="AC42" s="245">
        <f ca="1">IF(시나리오분석!$H$19=Case!$B$23,JV_IBD!AC55,IF(시나리오분석!X19=Case!$B$24,JV_IBD!AC66,IF(시나리오분석!$H$19=Case!$B$25,JV_IBD!AC77,JV_IBD!AC88)))</f>
        <v>0</v>
      </c>
      <c r="AD42" s="245">
        <f ca="1">IF(시나리오분석!$H$19=Case!$B$23,JV_IBD!AD55,IF(시나리오분석!Y19=Case!$B$24,JV_IBD!AD66,IF(시나리오분석!$H$19=Case!$B$25,JV_IBD!AD77,JV_IBD!AD88)))</f>
        <v>0</v>
      </c>
      <c r="AE42" s="246">
        <f ca="1">IF(시나리오분석!$H$19=Case!$B$23,JV_IBD!AE55,IF(시나리오분석!Z19=Case!$B$24,JV_IBD!AE66,IF(시나리오분석!$H$19=Case!$B$25,JV_IBD!AE77,JV_IBD!AE88)))</f>
        <v>0</v>
      </c>
      <c r="AF42" s="221"/>
      <c r="AG42" s="221"/>
      <c r="AH42" s="221"/>
      <c r="AI42" s="239" t="s">
        <v>285</v>
      </c>
      <c r="AJ42" s="255"/>
      <c r="AK42" s="255"/>
      <c r="AL42" s="255">
        <f>+AL31</f>
        <v>0</v>
      </c>
      <c r="AM42" s="255">
        <f t="shared" ref="AM42:CX43" si="867">+AM31</f>
        <v>0</v>
      </c>
      <c r="AN42" s="255">
        <f t="shared" si="867"/>
        <v>0</v>
      </c>
      <c r="AO42" s="255">
        <f t="shared" si="867"/>
        <v>0</v>
      </c>
      <c r="AP42" s="255">
        <f t="shared" si="867"/>
        <v>0</v>
      </c>
      <c r="AQ42" s="255">
        <f t="shared" si="867"/>
        <v>80237.5</v>
      </c>
      <c r="AR42" s="255">
        <f t="shared" si="867"/>
        <v>80237.5</v>
      </c>
      <c r="AS42" s="255">
        <f t="shared" si="867"/>
        <v>80237.5</v>
      </c>
      <c r="AT42" s="255">
        <f t="shared" si="867"/>
        <v>80237.5</v>
      </c>
      <c r="AU42" s="255">
        <f t="shared" si="867"/>
        <v>80237.5</v>
      </c>
      <c r="AV42" s="255">
        <f t="shared" si="867"/>
        <v>80237.5</v>
      </c>
      <c r="AW42" s="255">
        <f t="shared" si="867"/>
        <v>80237.5</v>
      </c>
      <c r="AX42" s="255">
        <f t="shared" ca="1" si="867"/>
        <v>75950</v>
      </c>
      <c r="AY42" s="255">
        <f t="shared" ca="1" si="867"/>
        <v>75950</v>
      </c>
      <c r="AZ42" s="255">
        <f t="shared" ca="1" si="867"/>
        <v>75950</v>
      </c>
      <c r="BA42" s="255">
        <f t="shared" ca="1" si="867"/>
        <v>75950</v>
      </c>
      <c r="BB42" s="255">
        <f t="shared" ca="1" si="867"/>
        <v>67926.25</v>
      </c>
      <c r="BC42" s="255">
        <f t="shared" ca="1" si="867"/>
        <v>67926.25</v>
      </c>
      <c r="BD42" s="255">
        <f t="shared" ca="1" si="867"/>
        <v>67926.25</v>
      </c>
      <c r="BE42" s="255">
        <f t="shared" ca="1" si="867"/>
        <v>67926.25</v>
      </c>
      <c r="BF42" s="255">
        <f t="shared" ca="1" si="867"/>
        <v>67926.25</v>
      </c>
      <c r="BG42" s="255">
        <f t="shared" ca="1" si="867"/>
        <v>67926.25</v>
      </c>
      <c r="BH42" s="255">
        <f t="shared" ca="1" si="867"/>
        <v>67926.25</v>
      </c>
      <c r="BI42" s="255">
        <f t="shared" ca="1" si="867"/>
        <v>67926.25</v>
      </c>
      <c r="BJ42" s="255">
        <f t="shared" ca="1" si="867"/>
        <v>59963.75</v>
      </c>
      <c r="BK42" s="255">
        <f t="shared" ca="1" si="867"/>
        <v>59963.75</v>
      </c>
      <c r="BL42" s="255">
        <f t="shared" ca="1" si="867"/>
        <v>59963.75</v>
      </c>
      <c r="BM42" s="255">
        <f t="shared" ca="1" si="867"/>
        <v>59963.75</v>
      </c>
      <c r="BN42" s="255">
        <f t="shared" ca="1" si="867"/>
        <v>51940</v>
      </c>
      <c r="BO42" s="255">
        <f t="shared" ca="1" si="867"/>
        <v>51940</v>
      </c>
      <c r="BP42" s="255">
        <f t="shared" ca="1" si="867"/>
        <v>51940</v>
      </c>
      <c r="BQ42" s="255">
        <f t="shared" ca="1" si="867"/>
        <v>51940</v>
      </c>
      <c r="BR42" s="255">
        <f t="shared" ca="1" si="867"/>
        <v>51940</v>
      </c>
      <c r="BS42" s="255">
        <f t="shared" ca="1" si="867"/>
        <v>51940</v>
      </c>
      <c r="BT42" s="255">
        <f t="shared" ca="1" si="867"/>
        <v>51940</v>
      </c>
      <c r="BU42" s="255">
        <f t="shared" ca="1" si="867"/>
        <v>51940</v>
      </c>
      <c r="BV42" s="255">
        <f t="shared" ca="1" si="867"/>
        <v>51940</v>
      </c>
      <c r="BW42" s="255">
        <f t="shared" ca="1" si="867"/>
        <v>51940</v>
      </c>
      <c r="BX42" s="255">
        <f t="shared" ca="1" si="867"/>
        <v>51940</v>
      </c>
      <c r="BY42" s="255">
        <f t="shared" ca="1" si="867"/>
        <v>51940</v>
      </c>
      <c r="BZ42" s="255">
        <f t="shared" ca="1" si="867"/>
        <v>0</v>
      </c>
      <c r="CA42" s="255">
        <f t="shared" ca="1" si="867"/>
        <v>0</v>
      </c>
      <c r="CB42" s="255">
        <f t="shared" ca="1" si="867"/>
        <v>0</v>
      </c>
      <c r="CC42" s="255">
        <f t="shared" ca="1" si="867"/>
        <v>0</v>
      </c>
      <c r="CD42" s="255">
        <f t="shared" ca="1" si="867"/>
        <v>0</v>
      </c>
      <c r="CE42" s="255">
        <f t="shared" ca="1" si="867"/>
        <v>0</v>
      </c>
      <c r="CF42" s="255">
        <f t="shared" ca="1" si="867"/>
        <v>0</v>
      </c>
      <c r="CG42" s="255">
        <f t="shared" ca="1" si="867"/>
        <v>0</v>
      </c>
      <c r="CH42" s="255">
        <f t="shared" ca="1" si="867"/>
        <v>0</v>
      </c>
      <c r="CI42" s="255">
        <f t="shared" ca="1" si="867"/>
        <v>0</v>
      </c>
      <c r="CJ42" s="255">
        <f t="shared" ca="1" si="867"/>
        <v>0</v>
      </c>
      <c r="CK42" s="255">
        <f t="shared" ca="1" si="867"/>
        <v>0</v>
      </c>
      <c r="CL42" s="255">
        <f t="shared" ca="1" si="867"/>
        <v>0</v>
      </c>
      <c r="CM42" s="255">
        <f t="shared" ca="1" si="867"/>
        <v>0</v>
      </c>
      <c r="CN42" s="255">
        <f t="shared" ca="1" si="867"/>
        <v>0</v>
      </c>
      <c r="CO42" s="255">
        <f t="shared" ca="1" si="867"/>
        <v>0</v>
      </c>
      <c r="CP42" s="255">
        <f t="shared" ca="1" si="867"/>
        <v>0</v>
      </c>
      <c r="CQ42" s="255">
        <f t="shared" ca="1" si="867"/>
        <v>0</v>
      </c>
      <c r="CR42" s="255">
        <f t="shared" ca="1" si="867"/>
        <v>0</v>
      </c>
      <c r="CS42" s="255">
        <f t="shared" ca="1" si="867"/>
        <v>0</v>
      </c>
      <c r="CT42" s="255">
        <f t="shared" ca="1" si="867"/>
        <v>0</v>
      </c>
      <c r="CU42" s="255">
        <f t="shared" ca="1" si="867"/>
        <v>0</v>
      </c>
      <c r="CV42" s="255">
        <f t="shared" ca="1" si="867"/>
        <v>0</v>
      </c>
      <c r="CW42" s="255">
        <f t="shared" ca="1" si="867"/>
        <v>0</v>
      </c>
      <c r="CX42" s="255">
        <f t="shared" ca="1" si="867"/>
        <v>0</v>
      </c>
      <c r="CY42" s="255">
        <f t="shared" ref="CY42:FJ45" ca="1" si="868">+CY31</f>
        <v>0</v>
      </c>
      <c r="CZ42" s="255">
        <f t="shared" ca="1" si="868"/>
        <v>0</v>
      </c>
      <c r="DA42" s="255">
        <f t="shared" ca="1" si="868"/>
        <v>0</v>
      </c>
      <c r="DB42" s="255">
        <f t="shared" ca="1" si="868"/>
        <v>0</v>
      </c>
      <c r="DC42" s="255">
        <f t="shared" ca="1" si="868"/>
        <v>0</v>
      </c>
      <c r="DD42" s="255">
        <f t="shared" ca="1" si="868"/>
        <v>0</v>
      </c>
      <c r="DE42" s="255">
        <f t="shared" ca="1" si="868"/>
        <v>0</v>
      </c>
      <c r="DF42" s="255">
        <f t="shared" ca="1" si="868"/>
        <v>0</v>
      </c>
      <c r="DG42" s="255">
        <f t="shared" ca="1" si="868"/>
        <v>0</v>
      </c>
      <c r="DH42" s="255">
        <f t="shared" ca="1" si="868"/>
        <v>0</v>
      </c>
      <c r="DI42" s="255">
        <f t="shared" ca="1" si="868"/>
        <v>0</v>
      </c>
      <c r="DJ42" s="255">
        <f t="shared" ca="1" si="868"/>
        <v>0</v>
      </c>
      <c r="DK42" s="255">
        <f t="shared" ca="1" si="868"/>
        <v>0</v>
      </c>
      <c r="DL42" s="255">
        <f t="shared" ca="1" si="868"/>
        <v>0</v>
      </c>
      <c r="DM42" s="255">
        <f t="shared" ca="1" si="868"/>
        <v>0</v>
      </c>
      <c r="DN42" s="255">
        <f t="shared" ca="1" si="868"/>
        <v>0</v>
      </c>
      <c r="DO42" s="255">
        <f t="shared" ca="1" si="868"/>
        <v>0</v>
      </c>
      <c r="DP42" s="255">
        <f t="shared" ca="1" si="868"/>
        <v>0</v>
      </c>
      <c r="DQ42" s="255">
        <f t="shared" ca="1" si="868"/>
        <v>0</v>
      </c>
      <c r="DR42" s="255">
        <f t="shared" ca="1" si="868"/>
        <v>0</v>
      </c>
      <c r="DS42" s="255">
        <f t="shared" ca="1" si="868"/>
        <v>0</v>
      </c>
      <c r="DT42" s="255">
        <f t="shared" ca="1" si="868"/>
        <v>0</v>
      </c>
      <c r="DU42" s="255">
        <f t="shared" ca="1" si="868"/>
        <v>0</v>
      </c>
      <c r="DV42" s="255">
        <f t="shared" ca="1" si="868"/>
        <v>0</v>
      </c>
      <c r="DW42" s="255">
        <f t="shared" ca="1" si="868"/>
        <v>0</v>
      </c>
      <c r="DX42" s="255">
        <f t="shared" ca="1" si="868"/>
        <v>0</v>
      </c>
      <c r="DY42" s="255">
        <f t="shared" ca="1" si="868"/>
        <v>0</v>
      </c>
      <c r="DZ42" s="255">
        <f t="shared" ca="1" si="868"/>
        <v>0</v>
      </c>
      <c r="EA42" s="255">
        <f t="shared" ca="1" si="868"/>
        <v>0</v>
      </c>
      <c r="EB42" s="255">
        <f t="shared" ca="1" si="868"/>
        <v>0</v>
      </c>
      <c r="EC42" s="255">
        <f t="shared" ca="1" si="868"/>
        <v>0</v>
      </c>
      <c r="ED42" s="255">
        <f t="shared" ca="1" si="868"/>
        <v>0</v>
      </c>
      <c r="EE42" s="255">
        <f t="shared" ca="1" si="868"/>
        <v>0</v>
      </c>
      <c r="EF42" s="255">
        <f t="shared" ca="1" si="868"/>
        <v>0</v>
      </c>
      <c r="EG42" s="255">
        <f t="shared" ca="1" si="868"/>
        <v>0</v>
      </c>
      <c r="EH42" s="255">
        <f t="shared" ca="1" si="868"/>
        <v>0</v>
      </c>
      <c r="EI42" s="255">
        <f t="shared" ca="1" si="868"/>
        <v>0</v>
      </c>
      <c r="EJ42" s="255">
        <f t="shared" ca="1" si="868"/>
        <v>0</v>
      </c>
      <c r="EK42" s="255">
        <f t="shared" ca="1" si="868"/>
        <v>0</v>
      </c>
      <c r="EL42" s="255">
        <f t="shared" ca="1" si="868"/>
        <v>0</v>
      </c>
      <c r="EM42" s="255">
        <f t="shared" ca="1" si="868"/>
        <v>0</v>
      </c>
      <c r="EN42" s="255">
        <f t="shared" ca="1" si="868"/>
        <v>0</v>
      </c>
      <c r="EO42" s="255">
        <f t="shared" ca="1" si="868"/>
        <v>0</v>
      </c>
      <c r="EP42" s="255">
        <f t="shared" ca="1" si="868"/>
        <v>0</v>
      </c>
      <c r="EQ42" s="255">
        <f t="shared" ca="1" si="868"/>
        <v>0</v>
      </c>
      <c r="ER42" s="255">
        <f t="shared" ca="1" si="868"/>
        <v>0</v>
      </c>
      <c r="ES42" s="255">
        <f t="shared" ca="1" si="868"/>
        <v>0</v>
      </c>
      <c r="ET42" s="255">
        <f t="shared" ca="1" si="868"/>
        <v>0</v>
      </c>
      <c r="EU42" s="255">
        <f t="shared" ca="1" si="868"/>
        <v>0</v>
      </c>
      <c r="EV42" s="255">
        <f t="shared" ca="1" si="868"/>
        <v>0</v>
      </c>
      <c r="EW42" s="255">
        <f t="shared" ca="1" si="868"/>
        <v>0</v>
      </c>
      <c r="EX42" s="255">
        <f t="shared" ca="1" si="868"/>
        <v>0</v>
      </c>
      <c r="EY42" s="255">
        <f t="shared" ca="1" si="868"/>
        <v>0</v>
      </c>
      <c r="EZ42" s="255">
        <f t="shared" ca="1" si="868"/>
        <v>0</v>
      </c>
      <c r="FA42" s="255">
        <f t="shared" ca="1" si="868"/>
        <v>0</v>
      </c>
      <c r="FB42" s="255">
        <f t="shared" ca="1" si="868"/>
        <v>0</v>
      </c>
      <c r="FC42" s="255">
        <f t="shared" ca="1" si="868"/>
        <v>0</v>
      </c>
      <c r="FD42" s="255">
        <f t="shared" ca="1" si="868"/>
        <v>0</v>
      </c>
      <c r="FE42" s="255">
        <f t="shared" ca="1" si="868"/>
        <v>0</v>
      </c>
      <c r="FF42" s="255">
        <f t="shared" ca="1" si="868"/>
        <v>0</v>
      </c>
      <c r="FG42" s="255">
        <f t="shared" ca="1" si="868"/>
        <v>0</v>
      </c>
      <c r="FH42" s="255">
        <f t="shared" ca="1" si="868"/>
        <v>0</v>
      </c>
      <c r="FI42" s="255">
        <f t="shared" ca="1" si="868"/>
        <v>0</v>
      </c>
      <c r="FJ42" s="255">
        <f t="shared" ca="1" si="868"/>
        <v>0</v>
      </c>
      <c r="FK42" s="255">
        <f t="shared" ref="FK42:HV45" ca="1" si="869">+FK31</f>
        <v>0</v>
      </c>
      <c r="FL42" s="255">
        <f t="shared" ca="1" si="869"/>
        <v>0</v>
      </c>
      <c r="FM42" s="255">
        <f t="shared" ca="1" si="869"/>
        <v>0</v>
      </c>
      <c r="FN42" s="255">
        <f t="shared" ca="1" si="869"/>
        <v>0</v>
      </c>
      <c r="FO42" s="255">
        <f t="shared" ca="1" si="869"/>
        <v>0</v>
      </c>
      <c r="FP42" s="255">
        <f t="shared" ca="1" si="869"/>
        <v>0</v>
      </c>
      <c r="FQ42" s="255">
        <f t="shared" ca="1" si="869"/>
        <v>0</v>
      </c>
      <c r="FR42" s="255">
        <f t="shared" ca="1" si="869"/>
        <v>0</v>
      </c>
      <c r="FS42" s="255">
        <f t="shared" ca="1" si="869"/>
        <v>0</v>
      </c>
      <c r="FT42" s="255">
        <f t="shared" ca="1" si="869"/>
        <v>0</v>
      </c>
      <c r="FU42" s="255">
        <f t="shared" ca="1" si="869"/>
        <v>0</v>
      </c>
      <c r="FV42" s="255">
        <f t="shared" ca="1" si="869"/>
        <v>0</v>
      </c>
      <c r="FW42" s="255">
        <f t="shared" ca="1" si="869"/>
        <v>0</v>
      </c>
      <c r="FX42" s="255">
        <f t="shared" ca="1" si="869"/>
        <v>0</v>
      </c>
      <c r="FY42" s="255">
        <f t="shared" ca="1" si="869"/>
        <v>0</v>
      </c>
      <c r="FZ42" s="255">
        <f t="shared" ca="1" si="869"/>
        <v>0</v>
      </c>
      <c r="GA42" s="255">
        <f t="shared" ca="1" si="869"/>
        <v>0</v>
      </c>
      <c r="GB42" s="255">
        <f t="shared" ca="1" si="869"/>
        <v>0</v>
      </c>
      <c r="GC42" s="255">
        <f t="shared" ca="1" si="869"/>
        <v>0</v>
      </c>
      <c r="GD42" s="255">
        <f t="shared" ca="1" si="869"/>
        <v>0</v>
      </c>
      <c r="GE42" s="255">
        <f t="shared" ca="1" si="869"/>
        <v>0</v>
      </c>
      <c r="GF42" s="255">
        <f t="shared" ca="1" si="869"/>
        <v>0</v>
      </c>
      <c r="GG42" s="255">
        <f t="shared" ca="1" si="869"/>
        <v>0</v>
      </c>
      <c r="GH42" s="255">
        <f t="shared" ca="1" si="869"/>
        <v>0</v>
      </c>
      <c r="GI42" s="255">
        <f t="shared" ca="1" si="869"/>
        <v>0</v>
      </c>
      <c r="GJ42" s="255">
        <f t="shared" ca="1" si="869"/>
        <v>0</v>
      </c>
      <c r="GK42" s="255">
        <f t="shared" ca="1" si="869"/>
        <v>0</v>
      </c>
      <c r="GL42" s="255">
        <f t="shared" ca="1" si="869"/>
        <v>0</v>
      </c>
      <c r="GM42" s="255">
        <f t="shared" ca="1" si="869"/>
        <v>0</v>
      </c>
      <c r="GN42" s="255">
        <f t="shared" ca="1" si="869"/>
        <v>0</v>
      </c>
      <c r="GO42" s="255">
        <f t="shared" ca="1" si="869"/>
        <v>0</v>
      </c>
      <c r="GP42" s="255">
        <f t="shared" ca="1" si="869"/>
        <v>0</v>
      </c>
      <c r="GQ42" s="255">
        <f t="shared" ca="1" si="869"/>
        <v>0</v>
      </c>
      <c r="GR42" s="255">
        <f t="shared" ca="1" si="869"/>
        <v>0</v>
      </c>
      <c r="GS42" s="255">
        <f t="shared" ca="1" si="869"/>
        <v>0</v>
      </c>
      <c r="GT42" s="255">
        <f t="shared" ca="1" si="869"/>
        <v>0</v>
      </c>
      <c r="GU42" s="255">
        <f t="shared" ca="1" si="869"/>
        <v>0</v>
      </c>
      <c r="GV42" s="255">
        <f t="shared" ca="1" si="869"/>
        <v>0</v>
      </c>
      <c r="GW42" s="255">
        <f t="shared" ca="1" si="869"/>
        <v>0</v>
      </c>
      <c r="GX42" s="255">
        <f t="shared" ca="1" si="869"/>
        <v>0</v>
      </c>
      <c r="GY42" s="255">
        <f t="shared" ca="1" si="869"/>
        <v>0</v>
      </c>
      <c r="GZ42" s="255">
        <f t="shared" ca="1" si="869"/>
        <v>0</v>
      </c>
      <c r="HA42" s="255">
        <f t="shared" ca="1" si="869"/>
        <v>0</v>
      </c>
      <c r="HB42" s="255">
        <f t="shared" ca="1" si="869"/>
        <v>0</v>
      </c>
      <c r="HC42" s="255">
        <f t="shared" ca="1" si="869"/>
        <v>0</v>
      </c>
      <c r="HD42" s="255">
        <f t="shared" ca="1" si="869"/>
        <v>0</v>
      </c>
      <c r="HE42" s="255">
        <f t="shared" ca="1" si="869"/>
        <v>0</v>
      </c>
      <c r="HF42" s="255">
        <f t="shared" ca="1" si="869"/>
        <v>0</v>
      </c>
      <c r="HG42" s="255">
        <f t="shared" ca="1" si="869"/>
        <v>0</v>
      </c>
      <c r="HH42" s="255">
        <f t="shared" ca="1" si="869"/>
        <v>0</v>
      </c>
      <c r="HI42" s="255">
        <f t="shared" ca="1" si="869"/>
        <v>0</v>
      </c>
      <c r="HJ42" s="255">
        <f t="shared" ca="1" si="869"/>
        <v>0</v>
      </c>
      <c r="HK42" s="255">
        <f t="shared" ca="1" si="869"/>
        <v>0</v>
      </c>
      <c r="HL42" s="255">
        <f t="shared" ca="1" si="869"/>
        <v>0</v>
      </c>
      <c r="HM42" s="255">
        <f t="shared" ca="1" si="869"/>
        <v>0</v>
      </c>
      <c r="HN42" s="255">
        <f t="shared" ca="1" si="869"/>
        <v>0</v>
      </c>
      <c r="HO42" s="255">
        <f t="shared" ca="1" si="869"/>
        <v>0</v>
      </c>
      <c r="HP42" s="255">
        <f t="shared" ca="1" si="869"/>
        <v>0</v>
      </c>
      <c r="HQ42" s="255">
        <f t="shared" ca="1" si="869"/>
        <v>0</v>
      </c>
      <c r="HR42" s="255">
        <f t="shared" ca="1" si="869"/>
        <v>0</v>
      </c>
      <c r="HS42" s="255">
        <f t="shared" ca="1" si="869"/>
        <v>0</v>
      </c>
      <c r="HT42" s="255">
        <f t="shared" ca="1" si="869"/>
        <v>0</v>
      </c>
      <c r="HU42" s="255">
        <f t="shared" ca="1" si="869"/>
        <v>0</v>
      </c>
      <c r="HV42" s="255">
        <f t="shared" ca="1" si="869"/>
        <v>0</v>
      </c>
      <c r="HW42" s="255">
        <f t="shared" ref="HW42:IK45" ca="1" si="870">+HW31</f>
        <v>0</v>
      </c>
      <c r="HX42" s="255">
        <f t="shared" ca="1" si="870"/>
        <v>0</v>
      </c>
      <c r="HY42" s="255">
        <f t="shared" ca="1" si="870"/>
        <v>0</v>
      </c>
      <c r="HZ42" s="255">
        <f t="shared" ca="1" si="870"/>
        <v>0</v>
      </c>
      <c r="IA42" s="255">
        <f t="shared" ca="1" si="870"/>
        <v>0</v>
      </c>
      <c r="IB42" s="255">
        <f t="shared" ca="1" si="870"/>
        <v>0</v>
      </c>
      <c r="IC42" s="255">
        <f t="shared" ca="1" si="870"/>
        <v>0</v>
      </c>
      <c r="ID42" s="255">
        <f t="shared" ca="1" si="870"/>
        <v>0</v>
      </c>
      <c r="IE42" s="255">
        <f t="shared" ca="1" si="870"/>
        <v>0</v>
      </c>
      <c r="IF42" s="255">
        <f t="shared" ca="1" si="870"/>
        <v>0</v>
      </c>
      <c r="IG42" s="255">
        <f t="shared" ca="1" si="870"/>
        <v>0</v>
      </c>
      <c r="IH42" s="255">
        <f t="shared" ca="1" si="870"/>
        <v>0</v>
      </c>
      <c r="II42" s="255">
        <f t="shared" ca="1" si="870"/>
        <v>0</v>
      </c>
      <c r="IJ42" s="255">
        <f t="shared" ca="1" si="870"/>
        <v>0</v>
      </c>
      <c r="IK42" s="255">
        <f t="shared" ca="1" si="870"/>
        <v>0</v>
      </c>
    </row>
    <row r="43" spans="2:245" s="219" customFormat="1" ht="13.5" x14ac:dyDescent="0.3">
      <c r="C43" s="362">
        <f>IF(시나리오분석!$H$19=Case!$B$23,JV_IBD!C56,JV_IBD!C67)</f>
        <v>0</v>
      </c>
      <c r="D43" s="227" t="str">
        <f>IF(시나리오분석!$H$19=Case!$B$23,JV_IBD!D56,JV_IBD!D67)</f>
        <v>SIN Bank</v>
      </c>
      <c r="E43" s="233" t="str">
        <f>IF(시나리오분석!$H$19=Case!$B$23,JV_IBD!E56,JV_IBD!E67)</f>
        <v>크레인 구입 차입금</v>
      </c>
      <c r="F43" s="241">
        <f>IF(시나리오분석!$H$19=Case!$B$23,JV_IBD!F56,JV_IBD!F67)</f>
        <v>17200000</v>
      </c>
      <c r="G43" s="230">
        <f>IF(시나리오분석!$H$19=Case!$B$23,JV_IBD!G56,JV_IBD!G67)</f>
        <v>1.47E-2</v>
      </c>
      <c r="H43" s="361">
        <f>IF(시나리오분석!$H$19=Case!$B$23,JV_IBD!H56,JV_IBD!H67)</f>
        <v>5</v>
      </c>
      <c r="I43" s="234" t="str">
        <f>IF(시나리오분석!$H$19=Case!$B$23,JV_IBD!I56,JV_IBD!I67)</f>
        <v>수시상환</v>
      </c>
      <c r="J43" s="221"/>
      <c r="K43" s="232" t="str">
        <f>IF(시나리오분석!$H$19=Case!$B$23,JV_IBD!K56,JV_IBD!K67)</f>
        <v>크레인 구입 차입금</v>
      </c>
      <c r="L43" s="227"/>
      <c r="M43" s="244">
        <f>IF(시나리오분석!$H$19=Case!$B$23,JV_IBD!M56,IF(시나리오분석!H20=Case!$B$24,JV_IBD!M67,IF(시나리오분석!$H$19=Case!$B$25,JV_IBD!M78,JV_IBD!M89)))</f>
        <v>0</v>
      </c>
      <c r="N43" s="244">
        <f>IF(시나리오분석!$H$19=Case!$B$23,JV_IBD!N56,IF(시나리오분석!I20=Case!$B$24,JV_IBD!N67,IF(시나리오분석!$H$19=Case!$B$25,JV_IBD!N78,JV_IBD!N89)))</f>
        <v>0</v>
      </c>
      <c r="O43" s="245">
        <f>IF(시나리오분석!$H$19=Case!$B$23,JV_IBD!O56,IF(시나리오분석!J20=Case!$B$24,JV_IBD!O67,IF(시나리오분석!$H$19=Case!$B$25,JV_IBD!O78,JV_IBD!O89)))</f>
        <v>0</v>
      </c>
      <c r="P43" s="245">
        <f>IF(시나리오분석!$H$19=Case!$B$23,JV_IBD!P56,IF(시나리오분석!K20=Case!$B$24,JV_IBD!P67,IF(시나리오분석!$H$19=Case!$B$25,JV_IBD!P78,JV_IBD!P89)))</f>
        <v>0</v>
      </c>
      <c r="Q43" s="245">
        <f>IF(시나리오분석!$H$19=Case!$B$23,JV_IBD!Q56,IF(시나리오분석!L20=Case!$B$24,JV_IBD!Q67,IF(시나리오분석!$H$19=Case!$B$25,JV_IBD!Q78,JV_IBD!Q89)))</f>
        <v>0</v>
      </c>
      <c r="R43" s="245">
        <f>IF(시나리오분석!$H$19=Case!$B$23,JV_IBD!R56,IF(시나리오분석!M20=Case!$B$24,JV_IBD!R67,IF(시나리오분석!$H$19=Case!$B$25,JV_IBD!R78,JV_IBD!R89)))</f>
        <v>0</v>
      </c>
      <c r="S43" s="245">
        <f>IF(시나리오분석!$H$19=Case!$B$23,JV_IBD!S56,IF(시나리오분석!N20=Case!$B$24,JV_IBD!S67,IF(시나리오분석!$H$19=Case!$B$25,JV_IBD!S78,JV_IBD!S89)))</f>
        <v>0</v>
      </c>
      <c r="T43" s="244">
        <f>IF(시나리오분석!$H$19=Case!$B$23,JV_IBD!T56,IF(시나리오분석!O20=Case!$B$24,JV_IBD!T67,IF(시나리오분석!$H$19=Case!$B$25,JV_IBD!T78,JV_IBD!T89)))</f>
        <v>0</v>
      </c>
      <c r="U43" s="244">
        <f>IF(시나리오분석!$H$19=Case!$B$23,JV_IBD!U56,IF(시나리오분석!P20=Case!$B$24,JV_IBD!U67,IF(시나리오분석!$H$19=Case!$B$25,JV_IBD!U78,JV_IBD!U89)))</f>
        <v>0</v>
      </c>
      <c r="V43" s="245">
        <f>IF(시나리오분석!$H$19=Case!$B$23,JV_IBD!V56,IF(시나리오분석!Q20=Case!$B$24,JV_IBD!V67,IF(시나리오분석!$H$19=Case!$B$25,JV_IBD!V78,JV_IBD!V89)))</f>
        <v>0</v>
      </c>
      <c r="W43" s="245">
        <f>IF(시나리오분석!$H$19=Case!$B$23,JV_IBD!W56,IF(시나리오분석!R20=Case!$B$24,JV_IBD!W67,IF(시나리오분석!$H$19=Case!$B$25,JV_IBD!W78,JV_IBD!W89)))</f>
        <v>0</v>
      </c>
      <c r="X43" s="245">
        <f>IF(시나리오분석!$H$19=Case!$B$23,JV_IBD!X56,IF(시나리오분석!S20=Case!$B$24,JV_IBD!X67,IF(시나리오분석!$H$19=Case!$B$25,JV_IBD!X78,JV_IBD!X89)))</f>
        <v>0</v>
      </c>
      <c r="Y43" s="245">
        <f>IF(시나리오분석!$H$19=Case!$B$23,JV_IBD!Y56,IF(시나리오분석!T20=Case!$B$24,JV_IBD!Y67,IF(시나리오분석!$H$19=Case!$B$25,JV_IBD!Y78,JV_IBD!Y89)))</f>
        <v>0</v>
      </c>
      <c r="Z43" s="245">
        <f>IF(시나리오분석!$H$19=Case!$B$23,JV_IBD!Z56,IF(시나리오분석!U20=Case!$B$24,JV_IBD!Z67,IF(시나리오분석!$H$19=Case!$B$25,JV_IBD!Z78,JV_IBD!Z89)))</f>
        <v>0</v>
      </c>
      <c r="AA43" s="244">
        <f>IF(시나리오분석!$H$19=Case!$B$23,JV_IBD!AA56,IF(시나리오분석!V20=Case!$B$24,JV_IBD!AA67,IF(시나리오분석!$H$19=Case!$B$25,JV_IBD!AA78,JV_IBD!AA89)))</f>
        <v>0</v>
      </c>
      <c r="AB43" s="244">
        <f>IF(시나리오분석!$H$19=Case!$B$23,JV_IBD!AB56,IF(시나리오분석!W20=Case!$B$24,JV_IBD!AB67,IF(시나리오분석!$H$19=Case!$B$25,JV_IBD!AB78,JV_IBD!AB89)))</f>
        <v>0</v>
      </c>
      <c r="AC43" s="245">
        <f>IF(시나리오분석!$H$19=Case!$B$23,JV_IBD!AC56,IF(시나리오분석!X20=Case!$B$24,JV_IBD!AC67,IF(시나리오분석!$H$19=Case!$B$25,JV_IBD!AC78,JV_IBD!AC89)))</f>
        <v>0</v>
      </c>
      <c r="AD43" s="245">
        <f>IF(시나리오분석!$H$19=Case!$B$23,JV_IBD!AD56,IF(시나리오분석!Y20=Case!$B$24,JV_IBD!AD67,IF(시나리오분석!$H$19=Case!$B$25,JV_IBD!AD78,JV_IBD!AD89)))</f>
        <v>0</v>
      </c>
      <c r="AE43" s="246">
        <f>IF(시나리오분석!$H$19=Case!$B$23,JV_IBD!AE56,IF(시나리오분석!Z20=Case!$B$24,JV_IBD!AE67,IF(시나리오분석!$H$19=Case!$B$25,JV_IBD!AE78,JV_IBD!AE89)))</f>
        <v>0</v>
      </c>
      <c r="AF43" s="221"/>
      <c r="AG43" s="221"/>
      <c r="AH43" s="221"/>
      <c r="AI43" s="221" t="s">
        <v>287</v>
      </c>
      <c r="AJ43" s="255"/>
      <c r="AK43" s="255"/>
      <c r="AL43" s="255">
        <f t="shared" ref="AL43:BA45" si="871">+AL32</f>
        <v>0</v>
      </c>
      <c r="AM43" s="255">
        <f t="shared" si="871"/>
        <v>0</v>
      </c>
      <c r="AN43" s="255">
        <f t="shared" si="871"/>
        <v>0</v>
      </c>
      <c r="AO43" s="255">
        <f t="shared" si="871"/>
        <v>0</v>
      </c>
      <c r="AP43" s="255">
        <f t="shared" si="871"/>
        <v>0</v>
      </c>
      <c r="AQ43" s="255">
        <f t="shared" si="871"/>
        <v>0</v>
      </c>
      <c r="AR43" s="255">
        <f t="shared" si="871"/>
        <v>0</v>
      </c>
      <c r="AS43" s="255">
        <f t="shared" si="871"/>
        <v>0</v>
      </c>
      <c r="AT43" s="255">
        <f t="shared" si="871"/>
        <v>0</v>
      </c>
      <c r="AU43" s="255">
        <f t="shared" si="871"/>
        <v>0</v>
      </c>
      <c r="AV43" s="255">
        <f t="shared" si="871"/>
        <v>0</v>
      </c>
      <c r="AW43" s="255">
        <f t="shared" si="871"/>
        <v>0</v>
      </c>
      <c r="AX43" s="255">
        <f t="shared" si="871"/>
        <v>0</v>
      </c>
      <c r="AY43" s="255">
        <f t="shared" si="871"/>
        <v>0</v>
      </c>
      <c r="AZ43" s="255">
        <f t="shared" si="871"/>
        <v>0</v>
      </c>
      <c r="BA43" s="255">
        <f t="shared" si="871"/>
        <v>0</v>
      </c>
      <c r="BB43" s="255">
        <f t="shared" si="867"/>
        <v>0</v>
      </c>
      <c r="BC43" s="255">
        <f t="shared" si="867"/>
        <v>0</v>
      </c>
      <c r="BD43" s="255">
        <f t="shared" si="867"/>
        <v>0</v>
      </c>
      <c r="BE43" s="255">
        <f t="shared" si="867"/>
        <v>0</v>
      </c>
      <c r="BF43" s="255">
        <f t="shared" si="867"/>
        <v>0</v>
      </c>
      <c r="BG43" s="255">
        <f t="shared" si="867"/>
        <v>0</v>
      </c>
      <c r="BH43" s="255">
        <f t="shared" si="867"/>
        <v>0</v>
      </c>
      <c r="BI43" s="255">
        <f t="shared" si="867"/>
        <v>0</v>
      </c>
      <c r="BJ43" s="255">
        <f t="shared" si="867"/>
        <v>0</v>
      </c>
      <c r="BK43" s="255">
        <f t="shared" si="867"/>
        <v>0</v>
      </c>
      <c r="BL43" s="255">
        <f t="shared" si="867"/>
        <v>0</v>
      </c>
      <c r="BM43" s="255">
        <f t="shared" si="867"/>
        <v>0</v>
      </c>
      <c r="BN43" s="255">
        <f t="shared" si="867"/>
        <v>0</v>
      </c>
      <c r="BO43" s="255">
        <f t="shared" si="867"/>
        <v>0</v>
      </c>
      <c r="BP43" s="255">
        <f t="shared" si="867"/>
        <v>0</v>
      </c>
      <c r="BQ43" s="255">
        <f t="shared" si="867"/>
        <v>0</v>
      </c>
      <c r="BR43" s="255">
        <f t="shared" si="867"/>
        <v>0</v>
      </c>
      <c r="BS43" s="255">
        <f t="shared" si="867"/>
        <v>0</v>
      </c>
      <c r="BT43" s="255">
        <f t="shared" si="867"/>
        <v>0</v>
      </c>
      <c r="BU43" s="255">
        <f t="shared" si="867"/>
        <v>0</v>
      </c>
      <c r="BV43" s="255">
        <f t="shared" si="867"/>
        <v>0</v>
      </c>
      <c r="BW43" s="255">
        <f t="shared" si="867"/>
        <v>0</v>
      </c>
      <c r="BX43" s="255">
        <f t="shared" si="867"/>
        <v>0</v>
      </c>
      <c r="BY43" s="255">
        <f t="shared" si="867"/>
        <v>0</v>
      </c>
      <c r="BZ43" s="255">
        <f t="shared" si="867"/>
        <v>0</v>
      </c>
      <c r="CA43" s="255">
        <f t="shared" si="867"/>
        <v>0</v>
      </c>
      <c r="CB43" s="255">
        <f t="shared" si="867"/>
        <v>0</v>
      </c>
      <c r="CC43" s="255">
        <f t="shared" si="867"/>
        <v>0</v>
      </c>
      <c r="CD43" s="255">
        <f t="shared" si="867"/>
        <v>0</v>
      </c>
      <c r="CE43" s="255">
        <f t="shared" si="867"/>
        <v>0</v>
      </c>
      <c r="CF43" s="255">
        <f t="shared" si="867"/>
        <v>0</v>
      </c>
      <c r="CG43" s="255">
        <f t="shared" si="867"/>
        <v>0</v>
      </c>
      <c r="CH43" s="255">
        <f t="shared" si="867"/>
        <v>0</v>
      </c>
      <c r="CI43" s="255">
        <f t="shared" si="867"/>
        <v>0</v>
      </c>
      <c r="CJ43" s="255">
        <f t="shared" si="867"/>
        <v>0</v>
      </c>
      <c r="CK43" s="255">
        <f t="shared" si="867"/>
        <v>0</v>
      </c>
      <c r="CL43" s="255">
        <f t="shared" si="867"/>
        <v>0</v>
      </c>
      <c r="CM43" s="255">
        <f t="shared" si="867"/>
        <v>0</v>
      </c>
      <c r="CN43" s="255">
        <f t="shared" si="867"/>
        <v>0</v>
      </c>
      <c r="CO43" s="255">
        <f t="shared" si="867"/>
        <v>0</v>
      </c>
      <c r="CP43" s="255">
        <f t="shared" si="867"/>
        <v>0</v>
      </c>
      <c r="CQ43" s="255">
        <f t="shared" si="867"/>
        <v>0</v>
      </c>
      <c r="CR43" s="255">
        <f t="shared" si="867"/>
        <v>0</v>
      </c>
      <c r="CS43" s="255">
        <f t="shared" si="867"/>
        <v>0</v>
      </c>
      <c r="CT43" s="255">
        <f t="shared" si="867"/>
        <v>0</v>
      </c>
      <c r="CU43" s="255">
        <f t="shared" si="867"/>
        <v>0</v>
      </c>
      <c r="CV43" s="255">
        <f t="shared" si="867"/>
        <v>0</v>
      </c>
      <c r="CW43" s="255">
        <f t="shared" si="867"/>
        <v>0</v>
      </c>
      <c r="CX43" s="255">
        <f t="shared" si="867"/>
        <v>0</v>
      </c>
      <c r="CY43" s="255">
        <f t="shared" si="868"/>
        <v>0</v>
      </c>
      <c r="CZ43" s="255">
        <f t="shared" si="868"/>
        <v>0</v>
      </c>
      <c r="DA43" s="255">
        <f t="shared" si="868"/>
        <v>0</v>
      </c>
      <c r="DB43" s="255">
        <f t="shared" si="868"/>
        <v>0</v>
      </c>
      <c r="DC43" s="255">
        <f t="shared" si="868"/>
        <v>0</v>
      </c>
      <c r="DD43" s="255">
        <f t="shared" si="868"/>
        <v>0</v>
      </c>
      <c r="DE43" s="255">
        <f t="shared" si="868"/>
        <v>0</v>
      </c>
      <c r="DF43" s="255">
        <f t="shared" si="868"/>
        <v>0</v>
      </c>
      <c r="DG43" s="255">
        <f t="shared" si="868"/>
        <v>0</v>
      </c>
      <c r="DH43" s="255">
        <f t="shared" si="868"/>
        <v>0</v>
      </c>
      <c r="DI43" s="255">
        <f t="shared" si="868"/>
        <v>0</v>
      </c>
      <c r="DJ43" s="255">
        <f t="shared" si="868"/>
        <v>0</v>
      </c>
      <c r="DK43" s="255">
        <f t="shared" si="868"/>
        <v>0</v>
      </c>
      <c r="DL43" s="255">
        <f t="shared" si="868"/>
        <v>0</v>
      </c>
      <c r="DM43" s="255">
        <f t="shared" si="868"/>
        <v>0</v>
      </c>
      <c r="DN43" s="255">
        <f t="shared" si="868"/>
        <v>0</v>
      </c>
      <c r="DO43" s="255">
        <f t="shared" si="868"/>
        <v>0</v>
      </c>
      <c r="DP43" s="255">
        <f t="shared" si="868"/>
        <v>0</v>
      </c>
      <c r="DQ43" s="255">
        <f t="shared" si="868"/>
        <v>0</v>
      </c>
      <c r="DR43" s="255">
        <f t="shared" si="868"/>
        <v>0</v>
      </c>
      <c r="DS43" s="255">
        <f t="shared" si="868"/>
        <v>0</v>
      </c>
      <c r="DT43" s="255">
        <f t="shared" si="868"/>
        <v>0</v>
      </c>
      <c r="DU43" s="255">
        <f t="shared" si="868"/>
        <v>0</v>
      </c>
      <c r="DV43" s="255">
        <f t="shared" si="868"/>
        <v>0</v>
      </c>
      <c r="DW43" s="255">
        <f t="shared" si="868"/>
        <v>0</v>
      </c>
      <c r="DX43" s="255">
        <f t="shared" si="868"/>
        <v>0</v>
      </c>
      <c r="DY43" s="255">
        <f t="shared" si="868"/>
        <v>0</v>
      </c>
      <c r="DZ43" s="255">
        <f t="shared" si="868"/>
        <v>0</v>
      </c>
      <c r="EA43" s="255">
        <f t="shared" si="868"/>
        <v>0</v>
      </c>
      <c r="EB43" s="255">
        <f t="shared" si="868"/>
        <v>0</v>
      </c>
      <c r="EC43" s="255">
        <f t="shared" si="868"/>
        <v>0</v>
      </c>
      <c r="ED43" s="255">
        <f t="shared" si="868"/>
        <v>0</v>
      </c>
      <c r="EE43" s="255">
        <f t="shared" si="868"/>
        <v>0</v>
      </c>
      <c r="EF43" s="255">
        <f t="shared" si="868"/>
        <v>0</v>
      </c>
      <c r="EG43" s="255">
        <f t="shared" si="868"/>
        <v>0</v>
      </c>
      <c r="EH43" s="255">
        <f t="shared" si="868"/>
        <v>0</v>
      </c>
      <c r="EI43" s="255">
        <f t="shared" si="868"/>
        <v>0</v>
      </c>
      <c r="EJ43" s="255">
        <f t="shared" si="868"/>
        <v>0</v>
      </c>
      <c r="EK43" s="255">
        <f t="shared" si="868"/>
        <v>0</v>
      </c>
      <c r="EL43" s="255">
        <f t="shared" si="868"/>
        <v>0</v>
      </c>
      <c r="EM43" s="255">
        <f t="shared" si="868"/>
        <v>0</v>
      </c>
      <c r="EN43" s="255">
        <f t="shared" si="868"/>
        <v>0</v>
      </c>
      <c r="EO43" s="255">
        <f t="shared" si="868"/>
        <v>0</v>
      </c>
      <c r="EP43" s="255">
        <f t="shared" si="868"/>
        <v>0</v>
      </c>
      <c r="EQ43" s="255">
        <f t="shared" si="868"/>
        <v>0</v>
      </c>
      <c r="ER43" s="255">
        <f t="shared" si="868"/>
        <v>0</v>
      </c>
      <c r="ES43" s="255">
        <f t="shared" si="868"/>
        <v>0</v>
      </c>
      <c r="ET43" s="255">
        <f t="shared" si="868"/>
        <v>0</v>
      </c>
      <c r="EU43" s="255">
        <f t="shared" si="868"/>
        <v>0</v>
      </c>
      <c r="EV43" s="255">
        <f t="shared" si="868"/>
        <v>0</v>
      </c>
      <c r="EW43" s="255">
        <f t="shared" si="868"/>
        <v>0</v>
      </c>
      <c r="EX43" s="255">
        <f t="shared" si="868"/>
        <v>0</v>
      </c>
      <c r="EY43" s="255">
        <f t="shared" si="868"/>
        <v>0</v>
      </c>
      <c r="EZ43" s="255">
        <f t="shared" si="868"/>
        <v>0</v>
      </c>
      <c r="FA43" s="255">
        <f t="shared" si="868"/>
        <v>0</v>
      </c>
      <c r="FB43" s="255">
        <f t="shared" si="868"/>
        <v>0</v>
      </c>
      <c r="FC43" s="255">
        <f t="shared" si="868"/>
        <v>0</v>
      </c>
      <c r="FD43" s="255">
        <f t="shared" si="868"/>
        <v>0</v>
      </c>
      <c r="FE43" s="255">
        <f t="shared" si="868"/>
        <v>0</v>
      </c>
      <c r="FF43" s="255">
        <f t="shared" si="868"/>
        <v>0</v>
      </c>
      <c r="FG43" s="255">
        <f t="shared" si="868"/>
        <v>0</v>
      </c>
      <c r="FH43" s="255">
        <f t="shared" si="868"/>
        <v>0</v>
      </c>
      <c r="FI43" s="255">
        <f t="shared" si="868"/>
        <v>0</v>
      </c>
      <c r="FJ43" s="255">
        <f t="shared" si="868"/>
        <v>0</v>
      </c>
      <c r="FK43" s="255">
        <f t="shared" si="869"/>
        <v>0</v>
      </c>
      <c r="FL43" s="255">
        <f t="shared" si="869"/>
        <v>0</v>
      </c>
      <c r="FM43" s="255">
        <f t="shared" si="869"/>
        <v>0</v>
      </c>
      <c r="FN43" s="255">
        <f t="shared" si="869"/>
        <v>0</v>
      </c>
      <c r="FO43" s="255">
        <f t="shared" si="869"/>
        <v>0</v>
      </c>
      <c r="FP43" s="255">
        <f t="shared" si="869"/>
        <v>0</v>
      </c>
      <c r="FQ43" s="255">
        <f t="shared" si="869"/>
        <v>0</v>
      </c>
      <c r="FR43" s="255">
        <f t="shared" si="869"/>
        <v>0</v>
      </c>
      <c r="FS43" s="255">
        <f t="shared" si="869"/>
        <v>0</v>
      </c>
      <c r="FT43" s="255">
        <f t="shared" si="869"/>
        <v>0</v>
      </c>
      <c r="FU43" s="255">
        <f t="shared" si="869"/>
        <v>0</v>
      </c>
      <c r="FV43" s="255">
        <f t="shared" si="869"/>
        <v>0</v>
      </c>
      <c r="FW43" s="255">
        <f t="shared" si="869"/>
        <v>0</v>
      </c>
      <c r="FX43" s="255">
        <f t="shared" si="869"/>
        <v>0</v>
      </c>
      <c r="FY43" s="255">
        <f t="shared" si="869"/>
        <v>0</v>
      </c>
      <c r="FZ43" s="255">
        <f t="shared" si="869"/>
        <v>0</v>
      </c>
      <c r="GA43" s="255">
        <f t="shared" si="869"/>
        <v>0</v>
      </c>
      <c r="GB43" s="255">
        <f t="shared" si="869"/>
        <v>0</v>
      </c>
      <c r="GC43" s="255">
        <f t="shared" si="869"/>
        <v>0</v>
      </c>
      <c r="GD43" s="255">
        <f t="shared" si="869"/>
        <v>0</v>
      </c>
      <c r="GE43" s="255">
        <f t="shared" si="869"/>
        <v>0</v>
      </c>
      <c r="GF43" s="255">
        <f t="shared" si="869"/>
        <v>0</v>
      </c>
      <c r="GG43" s="255">
        <f t="shared" si="869"/>
        <v>0</v>
      </c>
      <c r="GH43" s="255">
        <f t="shared" si="869"/>
        <v>0</v>
      </c>
      <c r="GI43" s="255">
        <f t="shared" si="869"/>
        <v>0</v>
      </c>
      <c r="GJ43" s="255">
        <f t="shared" si="869"/>
        <v>0</v>
      </c>
      <c r="GK43" s="255">
        <f t="shared" si="869"/>
        <v>0</v>
      </c>
      <c r="GL43" s="255">
        <f t="shared" si="869"/>
        <v>0</v>
      </c>
      <c r="GM43" s="255">
        <f t="shared" si="869"/>
        <v>0</v>
      </c>
      <c r="GN43" s="255">
        <f t="shared" si="869"/>
        <v>0</v>
      </c>
      <c r="GO43" s="255">
        <f t="shared" si="869"/>
        <v>0</v>
      </c>
      <c r="GP43" s="255">
        <f t="shared" si="869"/>
        <v>0</v>
      </c>
      <c r="GQ43" s="255">
        <f t="shared" si="869"/>
        <v>0</v>
      </c>
      <c r="GR43" s="255">
        <f t="shared" si="869"/>
        <v>0</v>
      </c>
      <c r="GS43" s="255">
        <f t="shared" si="869"/>
        <v>0</v>
      </c>
      <c r="GT43" s="255">
        <f t="shared" si="869"/>
        <v>0</v>
      </c>
      <c r="GU43" s="255">
        <f t="shared" si="869"/>
        <v>0</v>
      </c>
      <c r="GV43" s="255">
        <f t="shared" si="869"/>
        <v>0</v>
      </c>
      <c r="GW43" s="255">
        <f t="shared" si="869"/>
        <v>0</v>
      </c>
      <c r="GX43" s="255">
        <f t="shared" si="869"/>
        <v>0</v>
      </c>
      <c r="GY43" s="255">
        <f t="shared" si="869"/>
        <v>0</v>
      </c>
      <c r="GZ43" s="255">
        <f t="shared" si="869"/>
        <v>0</v>
      </c>
      <c r="HA43" s="255">
        <f t="shared" si="869"/>
        <v>0</v>
      </c>
      <c r="HB43" s="255">
        <f t="shared" si="869"/>
        <v>0</v>
      </c>
      <c r="HC43" s="255">
        <f t="shared" si="869"/>
        <v>0</v>
      </c>
      <c r="HD43" s="255">
        <f t="shared" si="869"/>
        <v>0</v>
      </c>
      <c r="HE43" s="255">
        <f t="shared" si="869"/>
        <v>0</v>
      </c>
      <c r="HF43" s="255">
        <f t="shared" si="869"/>
        <v>0</v>
      </c>
      <c r="HG43" s="255">
        <f t="shared" si="869"/>
        <v>0</v>
      </c>
      <c r="HH43" s="255">
        <f t="shared" si="869"/>
        <v>0</v>
      </c>
      <c r="HI43" s="255">
        <f t="shared" si="869"/>
        <v>0</v>
      </c>
      <c r="HJ43" s="255">
        <f t="shared" si="869"/>
        <v>0</v>
      </c>
      <c r="HK43" s="255">
        <f t="shared" si="869"/>
        <v>0</v>
      </c>
      <c r="HL43" s="255">
        <f t="shared" si="869"/>
        <v>0</v>
      </c>
      <c r="HM43" s="255">
        <f t="shared" si="869"/>
        <v>0</v>
      </c>
      <c r="HN43" s="255">
        <f t="shared" si="869"/>
        <v>0</v>
      </c>
      <c r="HO43" s="255">
        <f t="shared" si="869"/>
        <v>0</v>
      </c>
      <c r="HP43" s="255">
        <f t="shared" si="869"/>
        <v>0</v>
      </c>
      <c r="HQ43" s="255">
        <f t="shared" si="869"/>
        <v>0</v>
      </c>
      <c r="HR43" s="255">
        <f t="shared" si="869"/>
        <v>0</v>
      </c>
      <c r="HS43" s="255">
        <f t="shared" si="869"/>
        <v>0</v>
      </c>
      <c r="HT43" s="255">
        <f t="shared" si="869"/>
        <v>0</v>
      </c>
      <c r="HU43" s="255">
        <f t="shared" si="869"/>
        <v>0</v>
      </c>
      <c r="HV43" s="255">
        <f t="shared" si="869"/>
        <v>0</v>
      </c>
      <c r="HW43" s="255">
        <f t="shared" si="870"/>
        <v>0</v>
      </c>
      <c r="HX43" s="255">
        <f t="shared" si="870"/>
        <v>0</v>
      </c>
      <c r="HY43" s="255">
        <f t="shared" si="870"/>
        <v>0</v>
      </c>
      <c r="HZ43" s="255">
        <f t="shared" si="870"/>
        <v>0</v>
      </c>
      <c r="IA43" s="255">
        <f t="shared" si="870"/>
        <v>0</v>
      </c>
      <c r="IB43" s="255">
        <f t="shared" si="870"/>
        <v>0</v>
      </c>
      <c r="IC43" s="255">
        <f t="shared" si="870"/>
        <v>0</v>
      </c>
      <c r="ID43" s="255">
        <f t="shared" si="870"/>
        <v>0</v>
      </c>
      <c r="IE43" s="255">
        <f t="shared" si="870"/>
        <v>0</v>
      </c>
      <c r="IF43" s="255">
        <f t="shared" si="870"/>
        <v>0</v>
      </c>
      <c r="IG43" s="255">
        <f t="shared" si="870"/>
        <v>0</v>
      </c>
      <c r="IH43" s="255">
        <f t="shared" si="870"/>
        <v>0</v>
      </c>
      <c r="II43" s="255">
        <f t="shared" si="870"/>
        <v>0</v>
      </c>
      <c r="IJ43" s="255">
        <f t="shared" si="870"/>
        <v>0</v>
      </c>
      <c r="IK43" s="255">
        <f t="shared" si="870"/>
        <v>0</v>
      </c>
    </row>
    <row r="44" spans="2:245" s="219" customFormat="1" ht="13.5" x14ac:dyDescent="0.3">
      <c r="C44" s="362">
        <f>IF(시나리오분석!$H$19=Case!$B$23,JV_IBD!C57,JV_IBD!C68)</f>
        <v>2023</v>
      </c>
      <c r="D44" s="227" t="str">
        <f>IF(시나리오분석!$H$19=Case!$B$23,JV_IBD!D57,JV_IBD!D68)</f>
        <v>SIN Bank</v>
      </c>
      <c r="E44" s="233" t="str">
        <f>IF(시나리오분석!$H$19=Case!$B$23,JV_IBD!E57,JV_IBD!E68)</f>
        <v>J/V 최초 차입금(재금융)</v>
      </c>
      <c r="F44" s="241">
        <f>IF(시나리오분석!$H$19=Case!$B$23,JV_IBD!F57,JV_IBD!F68)</f>
        <v>36680000</v>
      </c>
      <c r="G44" s="230">
        <f>IF(시나리오분석!$H$19=Case!$B$23,JV_IBD!G57,JV_IBD!G68)</f>
        <v>1.47E-2</v>
      </c>
      <c r="H44" s="361">
        <f>IF(시나리오분석!$H$19=Case!$B$23,JV_IBD!H57,JV_IBD!H68)</f>
        <v>5</v>
      </c>
      <c r="I44" s="234" t="str">
        <f>IF(시나리오분석!$H$19=Case!$B$23,JV_IBD!I57,JV_IBD!I68)</f>
        <v>수시상환</v>
      </c>
      <c r="J44" s="221"/>
      <c r="K44" s="759" t="str">
        <f>IF(시나리오분석!$H$19=Case!$B$23,JV_IBD!K57,JV_IBD!K68)</f>
        <v>J/V 최초 차입금(재금융)</v>
      </c>
      <c r="L44" s="227"/>
      <c r="M44" s="244">
        <f>IF(시나리오분석!$H$19=Case!$B$23,JV_IBD!M57,IF(시나리오분석!H21=Case!$B$24,JV_IBD!M68,IF(시나리오분석!$H$19=Case!$B$25,JV_IBD!M79,JV_IBD!M90)))</f>
        <v>0</v>
      </c>
      <c r="N44" s="244">
        <f>IF(시나리오분석!$H$19=Case!$B$23,JV_IBD!N57,IF(시나리오분석!I21=Case!$B$24,JV_IBD!N68,IF(시나리오분석!$H$19=Case!$B$25,JV_IBD!N79,JV_IBD!N90)))</f>
        <v>0</v>
      </c>
      <c r="O44" s="245">
        <f>IF(시나리오분석!$H$19=Case!$B$23,JV_IBD!O57,IF(시나리오분석!J21=Case!$B$24,JV_IBD!O68,IF(시나리오분석!$H$19=Case!$B$25,JV_IBD!O79,JV_IBD!O90)))</f>
        <v>0</v>
      </c>
      <c r="P44" s="245">
        <f>IF(시나리오분석!$H$19=Case!$B$23,JV_IBD!P57,IF(시나리오분석!K21=Case!$B$24,JV_IBD!P68,IF(시나리오분석!$H$19=Case!$B$25,JV_IBD!P79,JV_IBD!P90)))</f>
        <v>0</v>
      </c>
      <c r="Q44" s="245">
        <f>IF(시나리오분석!$H$19=Case!$B$23,JV_IBD!Q57,IF(시나리오분석!L21=Case!$B$24,JV_IBD!Q68,IF(시나리오분석!$H$19=Case!$B$25,JV_IBD!Q79,JV_IBD!Q90)))</f>
        <v>0</v>
      </c>
      <c r="R44" s="245">
        <f>IF(시나리오분석!$H$19=Case!$B$23,JV_IBD!R57,IF(시나리오분석!M21=Case!$B$24,JV_IBD!R68,IF(시나리오분석!$H$19=Case!$B$25,JV_IBD!R79,JV_IBD!R90)))</f>
        <v>539196</v>
      </c>
      <c r="S44" s="245">
        <f>IF(시나리오분석!$H$19=Case!$B$23,JV_IBD!S57,IF(시나리오분석!N21=Case!$B$24,JV_IBD!S68,IF(시나리오분석!$H$19=Case!$B$25,JV_IBD!S79,JV_IBD!S90)))</f>
        <v>485276.39999999997</v>
      </c>
      <c r="T44" s="244">
        <f>IF(시나리오분석!$H$19=Case!$B$23,JV_IBD!T57,IF(시나리오분석!O21=Case!$B$24,JV_IBD!T68,IF(시나리오분석!$H$19=Case!$B$25,JV_IBD!T79,JV_IBD!T90)))</f>
        <v>431356.8</v>
      </c>
      <c r="U44" s="244">
        <f>IF(시나리오분석!$H$19=Case!$B$23,JV_IBD!U57,IF(시나리오분석!P21=Case!$B$24,JV_IBD!U68,IF(시나리오분석!$H$19=Case!$B$25,JV_IBD!U79,JV_IBD!U90)))</f>
        <v>377437.2</v>
      </c>
      <c r="V44" s="245">
        <f>IF(시나리오분석!$H$19=Case!$B$23,JV_IBD!V57,IF(시나리오분석!Q21=Case!$B$24,JV_IBD!V68,IF(시나리오분석!$H$19=Case!$B$25,JV_IBD!V79,JV_IBD!V90)))</f>
        <v>323517.59999999998</v>
      </c>
      <c r="W44" s="245">
        <f>IF(시나리오분석!$H$19=Case!$B$23,JV_IBD!W57,IF(시나리오분석!R21=Case!$B$24,JV_IBD!W68,IF(시나리오분석!$H$19=Case!$B$25,JV_IBD!W79,JV_IBD!W90)))</f>
        <v>0</v>
      </c>
      <c r="X44" s="245">
        <f>IF(시나리오분석!$H$19=Case!$B$23,JV_IBD!X57,IF(시나리오분석!S21=Case!$B$24,JV_IBD!X68,IF(시나리오분석!$H$19=Case!$B$25,JV_IBD!X79,JV_IBD!X90)))</f>
        <v>0</v>
      </c>
      <c r="Y44" s="245">
        <f>IF(시나리오분석!$H$19=Case!$B$23,JV_IBD!Y57,IF(시나리오분석!T21=Case!$B$24,JV_IBD!Y68,IF(시나리오분석!$H$19=Case!$B$25,JV_IBD!Y79,JV_IBD!Y90)))</f>
        <v>0</v>
      </c>
      <c r="Z44" s="245">
        <f>IF(시나리오분석!$H$19=Case!$B$23,JV_IBD!Z57,IF(시나리오분석!U21=Case!$B$24,JV_IBD!Z68,IF(시나리오분석!$H$19=Case!$B$25,JV_IBD!Z79,JV_IBD!Z90)))</f>
        <v>0</v>
      </c>
      <c r="AA44" s="244">
        <f>IF(시나리오분석!$H$19=Case!$B$23,JV_IBD!AA57,IF(시나리오분석!V21=Case!$B$24,JV_IBD!AA68,IF(시나리오분석!$H$19=Case!$B$25,JV_IBD!AA79,JV_IBD!AA90)))</f>
        <v>0</v>
      </c>
      <c r="AB44" s="244">
        <f>IF(시나리오분석!$H$19=Case!$B$23,JV_IBD!AB57,IF(시나리오분석!W21=Case!$B$24,JV_IBD!AB68,IF(시나리오분석!$H$19=Case!$B$25,JV_IBD!AB79,JV_IBD!AB90)))</f>
        <v>0</v>
      </c>
      <c r="AC44" s="245">
        <f>IF(시나리오분석!$H$19=Case!$B$23,JV_IBD!AC57,IF(시나리오분석!X21=Case!$B$24,JV_IBD!AC68,IF(시나리오분석!$H$19=Case!$B$25,JV_IBD!AC79,JV_IBD!AC90)))</f>
        <v>0</v>
      </c>
      <c r="AD44" s="245">
        <f>IF(시나리오분석!$H$19=Case!$B$23,JV_IBD!AD57,IF(시나리오분석!Y21=Case!$B$24,JV_IBD!AD68,IF(시나리오분석!$H$19=Case!$B$25,JV_IBD!AD79,JV_IBD!AD90)))</f>
        <v>0</v>
      </c>
      <c r="AE44" s="246">
        <f>IF(시나리오분석!$H$19=Case!$B$23,JV_IBD!AE57,IF(시나리오분석!Z21=Case!$B$24,JV_IBD!AE68,IF(시나리오분석!$H$19=Case!$B$25,JV_IBD!AE79,JV_IBD!AE90)))</f>
        <v>0</v>
      </c>
      <c r="AF44" s="221"/>
      <c r="AG44" s="221"/>
      <c r="AH44" s="221"/>
      <c r="AI44" s="239" t="s">
        <v>1282</v>
      </c>
      <c r="AJ44" s="255"/>
      <c r="AK44" s="255"/>
      <c r="AL44" s="255">
        <f t="shared" si="871"/>
        <v>0</v>
      </c>
      <c r="AM44" s="255">
        <f t="shared" ref="AM44:CX45" si="872">+AM33</f>
        <v>0</v>
      </c>
      <c r="AN44" s="255">
        <f t="shared" si="872"/>
        <v>0</v>
      </c>
      <c r="AO44" s="255">
        <f t="shared" si="872"/>
        <v>0</v>
      </c>
      <c r="AP44" s="255">
        <f t="shared" si="872"/>
        <v>0</v>
      </c>
      <c r="AQ44" s="255">
        <f t="shared" si="872"/>
        <v>0</v>
      </c>
      <c r="AR44" s="255">
        <f t="shared" si="872"/>
        <v>0</v>
      </c>
      <c r="AS44" s="255">
        <f t="shared" si="872"/>
        <v>0</v>
      </c>
      <c r="AT44" s="255">
        <f t="shared" si="872"/>
        <v>0</v>
      </c>
      <c r="AU44" s="255">
        <f t="shared" si="872"/>
        <v>0</v>
      </c>
      <c r="AV44" s="255">
        <f t="shared" si="872"/>
        <v>0</v>
      </c>
      <c r="AW44" s="255">
        <f t="shared" si="872"/>
        <v>0</v>
      </c>
      <c r="AX44" s="255">
        <f t="shared" si="872"/>
        <v>0</v>
      </c>
      <c r="AY44" s="255">
        <f t="shared" si="872"/>
        <v>0</v>
      </c>
      <c r="AZ44" s="255">
        <f t="shared" si="872"/>
        <v>0</v>
      </c>
      <c r="BA44" s="255">
        <f t="shared" si="872"/>
        <v>0</v>
      </c>
      <c r="BB44" s="255">
        <f t="shared" si="872"/>
        <v>0</v>
      </c>
      <c r="BC44" s="255">
        <f t="shared" si="872"/>
        <v>0</v>
      </c>
      <c r="BD44" s="255">
        <f t="shared" si="872"/>
        <v>0</v>
      </c>
      <c r="BE44" s="255">
        <f t="shared" si="872"/>
        <v>0</v>
      </c>
      <c r="BF44" s="255">
        <f t="shared" si="872"/>
        <v>0</v>
      </c>
      <c r="BG44" s="255">
        <f t="shared" si="872"/>
        <v>0</v>
      </c>
      <c r="BH44" s="255">
        <f t="shared" si="872"/>
        <v>0</v>
      </c>
      <c r="BI44" s="255">
        <f t="shared" si="872"/>
        <v>0</v>
      </c>
      <c r="BJ44" s="255">
        <f t="shared" si="872"/>
        <v>0</v>
      </c>
      <c r="BK44" s="255">
        <f t="shared" si="872"/>
        <v>0</v>
      </c>
      <c r="BL44" s="255">
        <f t="shared" si="872"/>
        <v>0</v>
      </c>
      <c r="BM44" s="255">
        <f t="shared" si="872"/>
        <v>0</v>
      </c>
      <c r="BN44" s="255">
        <f t="shared" si="872"/>
        <v>0</v>
      </c>
      <c r="BO44" s="255">
        <f t="shared" si="872"/>
        <v>0</v>
      </c>
      <c r="BP44" s="255">
        <f t="shared" si="872"/>
        <v>0</v>
      </c>
      <c r="BQ44" s="255">
        <f t="shared" si="872"/>
        <v>0</v>
      </c>
      <c r="BR44" s="255">
        <f t="shared" si="872"/>
        <v>0</v>
      </c>
      <c r="BS44" s="255">
        <f t="shared" si="872"/>
        <v>0</v>
      </c>
      <c r="BT44" s="255">
        <f t="shared" si="872"/>
        <v>0</v>
      </c>
      <c r="BU44" s="255">
        <f t="shared" si="872"/>
        <v>0</v>
      </c>
      <c r="BV44" s="255">
        <f t="shared" si="872"/>
        <v>0</v>
      </c>
      <c r="BW44" s="255">
        <f t="shared" si="872"/>
        <v>0</v>
      </c>
      <c r="BX44" s="255">
        <f t="shared" si="872"/>
        <v>0</v>
      </c>
      <c r="BY44" s="255">
        <f t="shared" si="872"/>
        <v>0</v>
      </c>
      <c r="BZ44" s="255">
        <f t="shared" si="872"/>
        <v>44933</v>
      </c>
      <c r="CA44" s="255">
        <f t="shared" si="872"/>
        <v>44933</v>
      </c>
      <c r="CB44" s="255">
        <f t="shared" si="872"/>
        <v>44933</v>
      </c>
      <c r="CC44" s="255">
        <f t="shared" si="872"/>
        <v>44933</v>
      </c>
      <c r="CD44" s="255">
        <f t="shared" si="872"/>
        <v>44933</v>
      </c>
      <c r="CE44" s="255">
        <f t="shared" si="872"/>
        <v>44933</v>
      </c>
      <c r="CF44" s="255">
        <f t="shared" si="872"/>
        <v>44933</v>
      </c>
      <c r="CG44" s="255">
        <f t="shared" si="872"/>
        <v>44933</v>
      </c>
      <c r="CH44" s="255">
        <f t="shared" si="872"/>
        <v>44933</v>
      </c>
      <c r="CI44" s="255">
        <f t="shared" si="872"/>
        <v>44933</v>
      </c>
      <c r="CJ44" s="255">
        <f t="shared" si="872"/>
        <v>44933</v>
      </c>
      <c r="CK44" s="255">
        <f t="shared" si="872"/>
        <v>44933</v>
      </c>
      <c r="CL44" s="255">
        <f t="shared" si="872"/>
        <v>40439.699999999997</v>
      </c>
      <c r="CM44" s="255">
        <f t="shared" si="872"/>
        <v>40439.699999999997</v>
      </c>
      <c r="CN44" s="255">
        <f t="shared" si="872"/>
        <v>40439.699999999997</v>
      </c>
      <c r="CO44" s="255">
        <f t="shared" si="872"/>
        <v>40439.699999999997</v>
      </c>
      <c r="CP44" s="255">
        <f t="shared" si="872"/>
        <v>40439.699999999997</v>
      </c>
      <c r="CQ44" s="255">
        <f t="shared" si="872"/>
        <v>40439.699999999997</v>
      </c>
      <c r="CR44" s="255">
        <f t="shared" si="872"/>
        <v>40439.699999999997</v>
      </c>
      <c r="CS44" s="255">
        <f t="shared" si="872"/>
        <v>40439.699999999997</v>
      </c>
      <c r="CT44" s="255">
        <f t="shared" si="872"/>
        <v>40439.699999999997</v>
      </c>
      <c r="CU44" s="255">
        <f t="shared" si="872"/>
        <v>40439.699999999997</v>
      </c>
      <c r="CV44" s="255">
        <f t="shared" si="872"/>
        <v>40439.699999999997</v>
      </c>
      <c r="CW44" s="255">
        <f t="shared" si="872"/>
        <v>40439.699999999997</v>
      </c>
      <c r="CX44" s="255">
        <f t="shared" si="872"/>
        <v>35946.400000000001</v>
      </c>
      <c r="CY44" s="255">
        <f t="shared" si="868"/>
        <v>35946.400000000001</v>
      </c>
      <c r="CZ44" s="255">
        <f t="shared" si="868"/>
        <v>35946.400000000001</v>
      </c>
      <c r="DA44" s="255">
        <f t="shared" si="868"/>
        <v>35946.400000000001</v>
      </c>
      <c r="DB44" s="255">
        <f t="shared" si="868"/>
        <v>35946.400000000001</v>
      </c>
      <c r="DC44" s="255">
        <f t="shared" si="868"/>
        <v>35946.400000000001</v>
      </c>
      <c r="DD44" s="255">
        <f t="shared" si="868"/>
        <v>35946.400000000001</v>
      </c>
      <c r="DE44" s="255">
        <f t="shared" si="868"/>
        <v>35946.400000000001</v>
      </c>
      <c r="DF44" s="255">
        <f t="shared" si="868"/>
        <v>35946.400000000001</v>
      </c>
      <c r="DG44" s="255">
        <f t="shared" si="868"/>
        <v>35946.400000000001</v>
      </c>
      <c r="DH44" s="255">
        <f t="shared" si="868"/>
        <v>35946.400000000001</v>
      </c>
      <c r="DI44" s="255">
        <f t="shared" si="868"/>
        <v>35946.400000000001</v>
      </c>
      <c r="DJ44" s="255">
        <f t="shared" si="868"/>
        <v>31453.100000000002</v>
      </c>
      <c r="DK44" s="255">
        <f t="shared" si="868"/>
        <v>31453.100000000002</v>
      </c>
      <c r="DL44" s="255">
        <f t="shared" si="868"/>
        <v>31453.100000000002</v>
      </c>
      <c r="DM44" s="255">
        <f t="shared" si="868"/>
        <v>31453.100000000002</v>
      </c>
      <c r="DN44" s="255">
        <f t="shared" si="868"/>
        <v>31453.100000000002</v>
      </c>
      <c r="DO44" s="255">
        <f t="shared" si="868"/>
        <v>31453.100000000002</v>
      </c>
      <c r="DP44" s="255">
        <f t="shared" si="868"/>
        <v>31453.100000000002</v>
      </c>
      <c r="DQ44" s="255">
        <f t="shared" si="868"/>
        <v>31453.100000000002</v>
      </c>
      <c r="DR44" s="255">
        <f t="shared" si="868"/>
        <v>31453.100000000002</v>
      </c>
      <c r="DS44" s="255">
        <f t="shared" si="868"/>
        <v>31453.100000000002</v>
      </c>
      <c r="DT44" s="255">
        <f t="shared" si="868"/>
        <v>31453.100000000002</v>
      </c>
      <c r="DU44" s="255">
        <f t="shared" si="868"/>
        <v>31453.100000000002</v>
      </c>
      <c r="DV44" s="255">
        <f t="shared" si="868"/>
        <v>26959.8</v>
      </c>
      <c r="DW44" s="255">
        <f t="shared" si="868"/>
        <v>26959.8</v>
      </c>
      <c r="DX44" s="255">
        <f t="shared" si="868"/>
        <v>26959.8</v>
      </c>
      <c r="DY44" s="255">
        <f t="shared" si="868"/>
        <v>26959.8</v>
      </c>
      <c r="DZ44" s="255">
        <f t="shared" si="868"/>
        <v>26959.8</v>
      </c>
      <c r="EA44" s="255">
        <f t="shared" si="868"/>
        <v>26959.8</v>
      </c>
      <c r="EB44" s="255">
        <f t="shared" si="868"/>
        <v>26959.8</v>
      </c>
      <c r="EC44" s="255">
        <f t="shared" si="868"/>
        <v>26959.8</v>
      </c>
      <c r="ED44" s="255">
        <f t="shared" si="868"/>
        <v>26959.8</v>
      </c>
      <c r="EE44" s="255">
        <f t="shared" si="868"/>
        <v>26959.8</v>
      </c>
      <c r="EF44" s="255">
        <f t="shared" si="868"/>
        <v>26959.8</v>
      </c>
      <c r="EG44" s="255">
        <f t="shared" si="868"/>
        <v>26959.8</v>
      </c>
      <c r="EH44" s="255">
        <f t="shared" si="868"/>
        <v>0</v>
      </c>
      <c r="EI44" s="255">
        <f t="shared" si="868"/>
        <v>0</v>
      </c>
      <c r="EJ44" s="255">
        <f t="shared" si="868"/>
        <v>0</v>
      </c>
      <c r="EK44" s="255">
        <f t="shared" si="868"/>
        <v>0</v>
      </c>
      <c r="EL44" s="255">
        <f t="shared" si="868"/>
        <v>0</v>
      </c>
      <c r="EM44" s="255">
        <f t="shared" si="868"/>
        <v>0</v>
      </c>
      <c r="EN44" s="255">
        <f t="shared" si="868"/>
        <v>0</v>
      </c>
      <c r="EO44" s="255">
        <f t="shared" si="868"/>
        <v>0</v>
      </c>
      <c r="EP44" s="255">
        <f t="shared" si="868"/>
        <v>0</v>
      </c>
      <c r="EQ44" s="255">
        <f t="shared" si="868"/>
        <v>0</v>
      </c>
      <c r="ER44" s="255">
        <f t="shared" si="868"/>
        <v>0</v>
      </c>
      <c r="ES44" s="255">
        <f t="shared" si="868"/>
        <v>0</v>
      </c>
      <c r="ET44" s="255">
        <f t="shared" si="868"/>
        <v>0</v>
      </c>
      <c r="EU44" s="255">
        <f t="shared" si="868"/>
        <v>0</v>
      </c>
      <c r="EV44" s="255">
        <f t="shared" si="868"/>
        <v>0</v>
      </c>
      <c r="EW44" s="255">
        <f t="shared" si="868"/>
        <v>0</v>
      </c>
      <c r="EX44" s="255">
        <f t="shared" si="868"/>
        <v>0</v>
      </c>
      <c r="EY44" s="255">
        <f t="shared" si="868"/>
        <v>0</v>
      </c>
      <c r="EZ44" s="255">
        <f t="shared" si="868"/>
        <v>0</v>
      </c>
      <c r="FA44" s="255">
        <f t="shared" si="868"/>
        <v>0</v>
      </c>
      <c r="FB44" s="255">
        <f t="shared" si="868"/>
        <v>0</v>
      </c>
      <c r="FC44" s="255">
        <f t="shared" si="868"/>
        <v>0</v>
      </c>
      <c r="FD44" s="255">
        <f t="shared" si="868"/>
        <v>0</v>
      </c>
      <c r="FE44" s="255">
        <f t="shared" si="868"/>
        <v>0</v>
      </c>
      <c r="FF44" s="255">
        <f t="shared" si="868"/>
        <v>0</v>
      </c>
      <c r="FG44" s="255">
        <f t="shared" si="868"/>
        <v>0</v>
      </c>
      <c r="FH44" s="255">
        <f t="shared" si="868"/>
        <v>0</v>
      </c>
      <c r="FI44" s="255">
        <f t="shared" si="868"/>
        <v>0</v>
      </c>
      <c r="FJ44" s="255">
        <f t="shared" si="868"/>
        <v>0</v>
      </c>
      <c r="FK44" s="255">
        <f t="shared" si="869"/>
        <v>0</v>
      </c>
      <c r="FL44" s="255">
        <f t="shared" si="869"/>
        <v>0</v>
      </c>
      <c r="FM44" s="255">
        <f t="shared" si="869"/>
        <v>0</v>
      </c>
      <c r="FN44" s="255">
        <f t="shared" si="869"/>
        <v>0</v>
      </c>
      <c r="FO44" s="255">
        <f t="shared" si="869"/>
        <v>0</v>
      </c>
      <c r="FP44" s="255">
        <f t="shared" si="869"/>
        <v>0</v>
      </c>
      <c r="FQ44" s="255">
        <f t="shared" si="869"/>
        <v>0</v>
      </c>
      <c r="FR44" s="255">
        <f t="shared" si="869"/>
        <v>0</v>
      </c>
      <c r="FS44" s="255">
        <f t="shared" si="869"/>
        <v>0</v>
      </c>
      <c r="FT44" s="255">
        <f t="shared" si="869"/>
        <v>0</v>
      </c>
      <c r="FU44" s="255">
        <f t="shared" si="869"/>
        <v>0</v>
      </c>
      <c r="FV44" s="255">
        <f t="shared" si="869"/>
        <v>0</v>
      </c>
      <c r="FW44" s="255">
        <f t="shared" si="869"/>
        <v>0</v>
      </c>
      <c r="FX44" s="255">
        <f t="shared" si="869"/>
        <v>0</v>
      </c>
      <c r="FY44" s="255">
        <f t="shared" si="869"/>
        <v>0</v>
      </c>
      <c r="FZ44" s="255">
        <f t="shared" si="869"/>
        <v>0</v>
      </c>
      <c r="GA44" s="255">
        <f t="shared" si="869"/>
        <v>0</v>
      </c>
      <c r="GB44" s="255">
        <f t="shared" si="869"/>
        <v>0</v>
      </c>
      <c r="GC44" s="255">
        <f t="shared" si="869"/>
        <v>0</v>
      </c>
      <c r="GD44" s="255">
        <f t="shared" si="869"/>
        <v>0</v>
      </c>
      <c r="GE44" s="255">
        <f t="shared" si="869"/>
        <v>0</v>
      </c>
      <c r="GF44" s="255">
        <f t="shared" si="869"/>
        <v>0</v>
      </c>
      <c r="GG44" s="255">
        <f t="shared" si="869"/>
        <v>0</v>
      </c>
      <c r="GH44" s="255">
        <f t="shared" si="869"/>
        <v>0</v>
      </c>
      <c r="GI44" s="255">
        <f t="shared" si="869"/>
        <v>0</v>
      </c>
      <c r="GJ44" s="255">
        <f t="shared" si="869"/>
        <v>0</v>
      </c>
      <c r="GK44" s="255">
        <f t="shared" si="869"/>
        <v>0</v>
      </c>
      <c r="GL44" s="255">
        <f t="shared" si="869"/>
        <v>0</v>
      </c>
      <c r="GM44" s="255">
        <f t="shared" si="869"/>
        <v>0</v>
      </c>
      <c r="GN44" s="255">
        <f t="shared" si="869"/>
        <v>0</v>
      </c>
      <c r="GO44" s="255">
        <f t="shared" si="869"/>
        <v>0</v>
      </c>
      <c r="GP44" s="255">
        <f t="shared" si="869"/>
        <v>0</v>
      </c>
      <c r="GQ44" s="255">
        <f t="shared" si="869"/>
        <v>0</v>
      </c>
      <c r="GR44" s="255">
        <f t="shared" si="869"/>
        <v>0</v>
      </c>
      <c r="GS44" s="255">
        <f t="shared" si="869"/>
        <v>0</v>
      </c>
      <c r="GT44" s="255">
        <f t="shared" si="869"/>
        <v>0</v>
      </c>
      <c r="GU44" s="255">
        <f t="shared" si="869"/>
        <v>0</v>
      </c>
      <c r="GV44" s="255">
        <f t="shared" si="869"/>
        <v>0</v>
      </c>
      <c r="GW44" s="255">
        <f t="shared" si="869"/>
        <v>0</v>
      </c>
      <c r="GX44" s="255">
        <f t="shared" si="869"/>
        <v>0</v>
      </c>
      <c r="GY44" s="255">
        <f t="shared" si="869"/>
        <v>0</v>
      </c>
      <c r="GZ44" s="255">
        <f t="shared" si="869"/>
        <v>0</v>
      </c>
      <c r="HA44" s="255">
        <f t="shared" si="869"/>
        <v>0</v>
      </c>
      <c r="HB44" s="255">
        <f t="shared" si="869"/>
        <v>0</v>
      </c>
      <c r="HC44" s="255">
        <f t="shared" si="869"/>
        <v>0</v>
      </c>
      <c r="HD44" s="255">
        <f t="shared" si="869"/>
        <v>0</v>
      </c>
      <c r="HE44" s="255">
        <f t="shared" si="869"/>
        <v>0</v>
      </c>
      <c r="HF44" s="255">
        <f t="shared" si="869"/>
        <v>0</v>
      </c>
      <c r="HG44" s="255">
        <f t="shared" si="869"/>
        <v>0</v>
      </c>
      <c r="HH44" s="255">
        <f t="shared" si="869"/>
        <v>0</v>
      </c>
      <c r="HI44" s="255">
        <f t="shared" si="869"/>
        <v>0</v>
      </c>
      <c r="HJ44" s="255">
        <f t="shared" si="869"/>
        <v>0</v>
      </c>
      <c r="HK44" s="255">
        <f t="shared" si="869"/>
        <v>0</v>
      </c>
      <c r="HL44" s="255">
        <f t="shared" si="869"/>
        <v>0</v>
      </c>
      <c r="HM44" s="255">
        <f t="shared" si="869"/>
        <v>0</v>
      </c>
      <c r="HN44" s="255">
        <f t="shared" si="869"/>
        <v>0</v>
      </c>
      <c r="HO44" s="255">
        <f t="shared" si="869"/>
        <v>0</v>
      </c>
      <c r="HP44" s="255">
        <f t="shared" si="869"/>
        <v>0</v>
      </c>
      <c r="HQ44" s="255">
        <f t="shared" si="869"/>
        <v>0</v>
      </c>
      <c r="HR44" s="255">
        <f t="shared" si="869"/>
        <v>0</v>
      </c>
      <c r="HS44" s="255">
        <f t="shared" si="869"/>
        <v>0</v>
      </c>
      <c r="HT44" s="255">
        <f t="shared" si="869"/>
        <v>0</v>
      </c>
      <c r="HU44" s="255">
        <f t="shared" si="869"/>
        <v>0</v>
      </c>
      <c r="HV44" s="255">
        <f t="shared" si="869"/>
        <v>0</v>
      </c>
      <c r="HW44" s="255">
        <f t="shared" si="870"/>
        <v>0</v>
      </c>
      <c r="HX44" s="255">
        <f t="shared" si="870"/>
        <v>0</v>
      </c>
      <c r="HY44" s="255">
        <f t="shared" si="870"/>
        <v>0</v>
      </c>
      <c r="HZ44" s="255">
        <f t="shared" si="870"/>
        <v>0</v>
      </c>
      <c r="IA44" s="255">
        <f t="shared" si="870"/>
        <v>0</v>
      </c>
      <c r="IB44" s="255">
        <f t="shared" si="870"/>
        <v>0</v>
      </c>
      <c r="IC44" s="255">
        <f t="shared" si="870"/>
        <v>0</v>
      </c>
      <c r="ID44" s="255">
        <f t="shared" si="870"/>
        <v>0</v>
      </c>
      <c r="IE44" s="255">
        <f t="shared" si="870"/>
        <v>0</v>
      </c>
      <c r="IF44" s="255">
        <f t="shared" si="870"/>
        <v>0</v>
      </c>
      <c r="IG44" s="255">
        <f t="shared" si="870"/>
        <v>0</v>
      </c>
      <c r="IH44" s="255">
        <f t="shared" si="870"/>
        <v>0</v>
      </c>
      <c r="II44" s="255">
        <f t="shared" si="870"/>
        <v>0</v>
      </c>
      <c r="IJ44" s="255">
        <f t="shared" si="870"/>
        <v>0</v>
      </c>
      <c r="IK44" s="255">
        <f t="shared" si="870"/>
        <v>0</v>
      </c>
    </row>
    <row r="45" spans="2:245" s="219" customFormat="1" ht="13.5" x14ac:dyDescent="0.3">
      <c r="C45" s="362">
        <f>IF(시나리오분석!$H$19=Case!$B$23,JV_IBD!C58,JV_IBD!C69)</f>
        <v>5</v>
      </c>
      <c r="D45" s="227" t="str">
        <f>IF(시나리오분석!$H$19=Case!$B$23,JV_IBD!D58,JV_IBD!D69)</f>
        <v>SIN Bank</v>
      </c>
      <c r="E45" s="233" t="str">
        <f>IF(시나리오분석!$H$19=Case!$B$23,JV_IBD!E58,JV_IBD!E69)</f>
        <v>크레인 구입 차입금(재금융)</v>
      </c>
      <c r="F45" s="241">
        <f>IF(시나리오분석!$H$19=Case!$B$23,JV_IBD!F58,JV_IBD!F69)</f>
        <v>8600000</v>
      </c>
      <c r="G45" s="230">
        <f>IF(시나리오분석!$H$19=Case!$B$23,JV_IBD!G58,JV_IBD!G69)</f>
        <v>1.47E-2</v>
      </c>
      <c r="H45" s="361">
        <f>IF(시나리오분석!$H$19=Case!$B$23,JV_IBD!H58,JV_IBD!H69)</f>
        <v>5</v>
      </c>
      <c r="I45" s="234" t="str">
        <f>IF(시나리오분석!$H$19=Case!$B$23,JV_IBD!I58,JV_IBD!I69)</f>
        <v>수시상환</v>
      </c>
      <c r="J45" s="221"/>
      <c r="K45" s="759" t="str">
        <f>IF(시나리오분석!$H$19=Case!$B$23,JV_IBD!K58,JV_IBD!K69)</f>
        <v>크레인 구입 차입금(재금융)</v>
      </c>
      <c r="L45" s="227"/>
      <c r="M45" s="244">
        <f>IF(시나리오분석!$H$19=Case!$B$23,JV_IBD!M58,IF(시나리오분석!H22=Case!$B$24,JV_IBD!M69,IF(시나리오분석!$H$19=Case!$B$25,JV_IBD!M80,JV_IBD!M91)))</f>
        <v>0</v>
      </c>
      <c r="N45" s="244">
        <f>IF(시나리오분석!$H$19=Case!$B$23,JV_IBD!N58,IF(시나리오분석!I22=Case!$B$24,JV_IBD!N69,IF(시나리오분석!$H$19=Case!$B$25,JV_IBD!N80,JV_IBD!N91)))</f>
        <v>0</v>
      </c>
      <c r="O45" s="245">
        <f>IF(시나리오분석!$H$19=Case!$B$23,JV_IBD!O58,IF(시나리오분석!J22=Case!$B$24,JV_IBD!O69,IF(시나리오분석!$H$19=Case!$B$25,JV_IBD!O80,JV_IBD!O91)))</f>
        <v>0</v>
      </c>
      <c r="P45" s="245">
        <f>IF(시나리오분석!$H$19=Case!$B$23,JV_IBD!P58,IF(시나리오분석!K22=Case!$B$24,JV_IBD!P69,IF(시나리오분석!$H$19=Case!$B$25,JV_IBD!P80,JV_IBD!P91)))</f>
        <v>0</v>
      </c>
      <c r="Q45" s="245">
        <f>IF(시나리오분석!$H$19=Case!$B$23,JV_IBD!Q58,IF(시나리오분석!L22=Case!$B$24,JV_IBD!Q69,IF(시나리오분석!$H$19=Case!$B$25,JV_IBD!Q80,JV_IBD!Q91)))</f>
        <v>0</v>
      </c>
      <c r="R45" s="245">
        <f>IF(시나리오분석!$H$19=Case!$B$23,JV_IBD!R58,IF(시나리오분석!M22=Case!$B$24,JV_IBD!R69,IF(시나리오분석!$H$19=Case!$B$25,JV_IBD!R80,JV_IBD!R91)))</f>
        <v>0</v>
      </c>
      <c r="S45" s="245">
        <f>IF(시나리오분석!$H$19=Case!$B$23,JV_IBD!S58,IF(시나리오분석!N22=Case!$B$24,JV_IBD!S69,IF(시나리오분석!$H$19=Case!$B$25,JV_IBD!S80,JV_IBD!S91)))</f>
        <v>0</v>
      </c>
      <c r="T45" s="244">
        <f>IF(시나리오분석!$H$19=Case!$B$23,JV_IBD!T58,IF(시나리오분석!O22=Case!$B$24,JV_IBD!T69,IF(시나리오분석!$H$19=Case!$B$25,JV_IBD!T80,JV_IBD!T91)))</f>
        <v>0</v>
      </c>
      <c r="U45" s="244">
        <f>IF(시나리오분석!$H$19=Case!$B$23,JV_IBD!U58,IF(시나리오분석!P22=Case!$B$24,JV_IBD!U69,IF(시나리오분석!$H$19=Case!$B$25,JV_IBD!U80,JV_IBD!U91)))</f>
        <v>0</v>
      </c>
      <c r="V45" s="245">
        <f>IF(시나리오분석!$H$19=Case!$B$23,JV_IBD!V58,IF(시나리오분석!Q22=Case!$B$24,JV_IBD!V69,IF(시나리오분석!$H$19=Case!$B$25,JV_IBD!V80,JV_IBD!V91)))</f>
        <v>0</v>
      </c>
      <c r="W45" s="245">
        <f>IF(시나리오분석!$H$19=Case!$B$23,JV_IBD!W58,IF(시나리오분석!R22=Case!$B$24,JV_IBD!W69,IF(시나리오분석!$H$19=Case!$B$25,JV_IBD!W80,JV_IBD!W91)))</f>
        <v>0</v>
      </c>
      <c r="X45" s="245">
        <f>IF(시나리오분석!$H$19=Case!$B$23,JV_IBD!X58,IF(시나리오분석!S22=Case!$B$24,JV_IBD!X69,IF(시나리오분석!$H$19=Case!$B$25,JV_IBD!X80,JV_IBD!X91)))</f>
        <v>0</v>
      </c>
      <c r="Y45" s="245">
        <f>IF(시나리오분석!$H$19=Case!$B$23,JV_IBD!Y58,IF(시나리오분석!T22=Case!$B$24,JV_IBD!Y69,IF(시나리오분석!$H$19=Case!$B$25,JV_IBD!Y80,JV_IBD!Y91)))</f>
        <v>0</v>
      </c>
      <c r="Z45" s="245">
        <f>IF(시나리오분석!$H$19=Case!$B$23,JV_IBD!Z58,IF(시나리오분석!U22=Case!$B$24,JV_IBD!Z69,IF(시나리오분석!$H$19=Case!$B$25,JV_IBD!Z80,JV_IBD!Z91)))</f>
        <v>0</v>
      </c>
      <c r="AA45" s="244">
        <f>IF(시나리오분석!$H$19=Case!$B$23,JV_IBD!AA58,IF(시나리오분석!V22=Case!$B$24,JV_IBD!AA69,IF(시나리오분석!$H$19=Case!$B$25,JV_IBD!AA80,JV_IBD!AA91)))</f>
        <v>0</v>
      </c>
      <c r="AB45" s="244">
        <f>IF(시나리오분석!$H$19=Case!$B$23,JV_IBD!AB58,IF(시나리오분석!W22=Case!$B$24,JV_IBD!AB69,IF(시나리오분석!$H$19=Case!$B$25,JV_IBD!AB80,JV_IBD!AB91)))</f>
        <v>0</v>
      </c>
      <c r="AC45" s="245">
        <f>IF(시나리오분석!$H$19=Case!$B$23,JV_IBD!AC58,IF(시나리오분석!X22=Case!$B$24,JV_IBD!AC69,IF(시나리오분석!$H$19=Case!$B$25,JV_IBD!AC80,JV_IBD!AC91)))</f>
        <v>0</v>
      </c>
      <c r="AD45" s="245">
        <f>IF(시나리오분석!$H$19=Case!$B$23,JV_IBD!AD58,IF(시나리오분석!Y22=Case!$B$24,JV_IBD!AD69,IF(시나리오분석!$H$19=Case!$B$25,JV_IBD!AD80,JV_IBD!AD91)))</f>
        <v>0</v>
      </c>
      <c r="AE45" s="246">
        <f>IF(시나리오분석!$H$19=Case!$B$23,JV_IBD!AE58,IF(시나리오분석!Z22=Case!$B$24,JV_IBD!AE69,IF(시나리오분석!$H$19=Case!$B$25,JV_IBD!AE80,JV_IBD!AE91)))</f>
        <v>0</v>
      </c>
      <c r="AF45" s="221"/>
      <c r="AG45" s="221"/>
      <c r="AH45" s="221"/>
      <c r="AI45" s="239" t="s">
        <v>1283</v>
      </c>
      <c r="AJ45" s="255"/>
      <c r="AK45" s="255"/>
      <c r="AL45" s="255">
        <f t="shared" si="871"/>
        <v>0</v>
      </c>
      <c r="AM45" s="255">
        <f t="shared" si="872"/>
        <v>0</v>
      </c>
      <c r="AN45" s="255">
        <f t="shared" si="872"/>
        <v>0</v>
      </c>
      <c r="AO45" s="255">
        <f t="shared" si="872"/>
        <v>0</v>
      </c>
      <c r="AP45" s="255">
        <f t="shared" si="872"/>
        <v>0</v>
      </c>
      <c r="AQ45" s="255">
        <f t="shared" si="872"/>
        <v>0</v>
      </c>
      <c r="AR45" s="255">
        <f t="shared" si="872"/>
        <v>0</v>
      </c>
      <c r="AS45" s="255">
        <f t="shared" si="872"/>
        <v>0</v>
      </c>
      <c r="AT45" s="255">
        <f t="shared" si="872"/>
        <v>0</v>
      </c>
      <c r="AU45" s="255">
        <f t="shared" si="872"/>
        <v>0</v>
      </c>
      <c r="AV45" s="255">
        <f t="shared" si="872"/>
        <v>0</v>
      </c>
      <c r="AW45" s="255">
        <f t="shared" si="872"/>
        <v>0</v>
      </c>
      <c r="AX45" s="255">
        <f t="shared" si="872"/>
        <v>0</v>
      </c>
      <c r="AY45" s="255">
        <f t="shared" si="872"/>
        <v>0</v>
      </c>
      <c r="AZ45" s="255">
        <f t="shared" si="872"/>
        <v>0</v>
      </c>
      <c r="BA45" s="255">
        <f t="shared" si="872"/>
        <v>0</v>
      </c>
      <c r="BB45" s="255">
        <f t="shared" si="872"/>
        <v>0</v>
      </c>
      <c r="BC45" s="255">
        <f t="shared" si="872"/>
        <v>0</v>
      </c>
      <c r="BD45" s="255">
        <f t="shared" si="872"/>
        <v>0</v>
      </c>
      <c r="BE45" s="255">
        <f t="shared" si="872"/>
        <v>0</v>
      </c>
      <c r="BF45" s="255">
        <f t="shared" si="872"/>
        <v>0</v>
      </c>
      <c r="BG45" s="255">
        <f t="shared" si="872"/>
        <v>0</v>
      </c>
      <c r="BH45" s="255">
        <f t="shared" si="872"/>
        <v>0</v>
      </c>
      <c r="BI45" s="255">
        <f t="shared" si="872"/>
        <v>0</v>
      </c>
      <c r="BJ45" s="255">
        <f t="shared" si="872"/>
        <v>0</v>
      </c>
      <c r="BK45" s="255">
        <f t="shared" si="872"/>
        <v>0</v>
      </c>
      <c r="BL45" s="255">
        <f t="shared" si="872"/>
        <v>0</v>
      </c>
      <c r="BM45" s="255">
        <f t="shared" si="872"/>
        <v>0</v>
      </c>
      <c r="BN45" s="255">
        <f t="shared" si="872"/>
        <v>0</v>
      </c>
      <c r="BO45" s="255">
        <f t="shared" si="872"/>
        <v>0</v>
      </c>
      <c r="BP45" s="255">
        <f t="shared" si="872"/>
        <v>0</v>
      </c>
      <c r="BQ45" s="255">
        <f t="shared" si="872"/>
        <v>0</v>
      </c>
      <c r="BR45" s="255">
        <f t="shared" si="872"/>
        <v>0</v>
      </c>
      <c r="BS45" s="255">
        <f t="shared" si="872"/>
        <v>0</v>
      </c>
      <c r="BT45" s="255">
        <f t="shared" si="872"/>
        <v>0</v>
      </c>
      <c r="BU45" s="255">
        <f t="shared" si="872"/>
        <v>0</v>
      </c>
      <c r="BV45" s="255">
        <f t="shared" si="872"/>
        <v>0</v>
      </c>
      <c r="BW45" s="255">
        <f t="shared" si="872"/>
        <v>0</v>
      </c>
      <c r="BX45" s="255">
        <f t="shared" si="872"/>
        <v>0</v>
      </c>
      <c r="BY45" s="255">
        <f t="shared" si="872"/>
        <v>0</v>
      </c>
      <c r="BZ45" s="255">
        <f t="shared" si="872"/>
        <v>0</v>
      </c>
      <c r="CA45" s="255">
        <f t="shared" si="872"/>
        <v>0</v>
      </c>
      <c r="CB45" s="255">
        <f t="shared" si="872"/>
        <v>0</v>
      </c>
      <c r="CC45" s="255">
        <f t="shared" si="872"/>
        <v>0</v>
      </c>
      <c r="CD45" s="255">
        <f t="shared" si="872"/>
        <v>0</v>
      </c>
      <c r="CE45" s="255">
        <f t="shared" si="872"/>
        <v>0</v>
      </c>
      <c r="CF45" s="255">
        <f t="shared" si="872"/>
        <v>0</v>
      </c>
      <c r="CG45" s="255">
        <f t="shared" si="872"/>
        <v>0</v>
      </c>
      <c r="CH45" s="255">
        <f t="shared" si="872"/>
        <v>0</v>
      </c>
      <c r="CI45" s="255">
        <f t="shared" si="872"/>
        <v>0</v>
      </c>
      <c r="CJ45" s="255">
        <f t="shared" si="872"/>
        <v>0</v>
      </c>
      <c r="CK45" s="255">
        <f t="shared" si="872"/>
        <v>0</v>
      </c>
      <c r="CL45" s="255">
        <f t="shared" si="872"/>
        <v>0</v>
      </c>
      <c r="CM45" s="255">
        <f t="shared" si="872"/>
        <v>0</v>
      </c>
      <c r="CN45" s="255">
        <f t="shared" si="872"/>
        <v>0</v>
      </c>
      <c r="CO45" s="255">
        <f t="shared" si="872"/>
        <v>0</v>
      </c>
      <c r="CP45" s="255">
        <f t="shared" si="872"/>
        <v>0</v>
      </c>
      <c r="CQ45" s="255">
        <f t="shared" si="872"/>
        <v>0</v>
      </c>
      <c r="CR45" s="255">
        <f t="shared" si="872"/>
        <v>0</v>
      </c>
      <c r="CS45" s="255">
        <f t="shared" si="872"/>
        <v>0</v>
      </c>
      <c r="CT45" s="255">
        <f t="shared" si="872"/>
        <v>0</v>
      </c>
      <c r="CU45" s="255">
        <f t="shared" si="872"/>
        <v>0</v>
      </c>
      <c r="CV45" s="255">
        <f t="shared" si="872"/>
        <v>0</v>
      </c>
      <c r="CW45" s="255">
        <f t="shared" si="872"/>
        <v>0</v>
      </c>
      <c r="CX45" s="255">
        <f t="shared" si="872"/>
        <v>0</v>
      </c>
      <c r="CY45" s="255">
        <f t="shared" si="868"/>
        <v>0</v>
      </c>
      <c r="CZ45" s="255">
        <f t="shared" si="868"/>
        <v>0</v>
      </c>
      <c r="DA45" s="255">
        <f t="shared" si="868"/>
        <v>0</v>
      </c>
      <c r="DB45" s="255">
        <f t="shared" si="868"/>
        <v>0</v>
      </c>
      <c r="DC45" s="255">
        <f t="shared" si="868"/>
        <v>0</v>
      </c>
      <c r="DD45" s="255">
        <f t="shared" si="868"/>
        <v>0</v>
      </c>
      <c r="DE45" s="255">
        <f t="shared" si="868"/>
        <v>0</v>
      </c>
      <c r="DF45" s="255">
        <f t="shared" si="868"/>
        <v>0</v>
      </c>
      <c r="DG45" s="255">
        <f t="shared" si="868"/>
        <v>0</v>
      </c>
      <c r="DH45" s="255">
        <f t="shared" si="868"/>
        <v>0</v>
      </c>
      <c r="DI45" s="255">
        <f t="shared" si="868"/>
        <v>0</v>
      </c>
      <c r="DJ45" s="255">
        <f t="shared" si="868"/>
        <v>0</v>
      </c>
      <c r="DK45" s="255">
        <f t="shared" si="868"/>
        <v>0</v>
      </c>
      <c r="DL45" s="255">
        <f t="shared" si="868"/>
        <v>0</v>
      </c>
      <c r="DM45" s="255">
        <f t="shared" si="868"/>
        <v>0</v>
      </c>
      <c r="DN45" s="255">
        <f t="shared" si="868"/>
        <v>0</v>
      </c>
      <c r="DO45" s="255">
        <f t="shared" si="868"/>
        <v>0</v>
      </c>
      <c r="DP45" s="255">
        <f t="shared" si="868"/>
        <v>0</v>
      </c>
      <c r="DQ45" s="255">
        <f t="shared" si="868"/>
        <v>0</v>
      </c>
      <c r="DR45" s="255">
        <f t="shared" si="868"/>
        <v>0</v>
      </c>
      <c r="DS45" s="255">
        <f t="shared" si="868"/>
        <v>0</v>
      </c>
      <c r="DT45" s="255">
        <f t="shared" si="868"/>
        <v>0</v>
      </c>
      <c r="DU45" s="255">
        <f t="shared" si="868"/>
        <v>0</v>
      </c>
      <c r="DV45" s="255">
        <f t="shared" si="868"/>
        <v>0</v>
      </c>
      <c r="DW45" s="255">
        <f t="shared" si="868"/>
        <v>0</v>
      </c>
      <c r="DX45" s="255">
        <f t="shared" si="868"/>
        <v>0</v>
      </c>
      <c r="DY45" s="255">
        <f t="shared" si="868"/>
        <v>0</v>
      </c>
      <c r="DZ45" s="255">
        <f t="shared" si="868"/>
        <v>0</v>
      </c>
      <c r="EA45" s="255">
        <f t="shared" si="868"/>
        <v>0</v>
      </c>
      <c r="EB45" s="255">
        <f t="shared" si="868"/>
        <v>0</v>
      </c>
      <c r="EC45" s="255">
        <f t="shared" si="868"/>
        <v>0</v>
      </c>
      <c r="ED45" s="255">
        <f t="shared" si="868"/>
        <v>0</v>
      </c>
      <c r="EE45" s="255">
        <f t="shared" si="868"/>
        <v>0</v>
      </c>
      <c r="EF45" s="255">
        <f t="shared" si="868"/>
        <v>0</v>
      </c>
      <c r="EG45" s="255">
        <f t="shared" si="868"/>
        <v>0</v>
      </c>
      <c r="EH45" s="255">
        <f t="shared" si="868"/>
        <v>0</v>
      </c>
      <c r="EI45" s="255">
        <f t="shared" si="868"/>
        <v>0</v>
      </c>
      <c r="EJ45" s="255">
        <f t="shared" si="868"/>
        <v>0</v>
      </c>
      <c r="EK45" s="255">
        <f t="shared" si="868"/>
        <v>0</v>
      </c>
      <c r="EL45" s="255">
        <f t="shared" si="868"/>
        <v>0</v>
      </c>
      <c r="EM45" s="255">
        <f t="shared" si="868"/>
        <v>0</v>
      </c>
      <c r="EN45" s="255">
        <f t="shared" si="868"/>
        <v>0</v>
      </c>
      <c r="EO45" s="255">
        <f t="shared" si="868"/>
        <v>0</v>
      </c>
      <c r="EP45" s="255">
        <f t="shared" si="868"/>
        <v>0</v>
      </c>
      <c r="EQ45" s="255">
        <f t="shared" si="868"/>
        <v>0</v>
      </c>
      <c r="ER45" s="255">
        <f t="shared" si="868"/>
        <v>0</v>
      </c>
      <c r="ES45" s="255">
        <f t="shared" si="868"/>
        <v>0</v>
      </c>
      <c r="ET45" s="255">
        <f t="shared" si="868"/>
        <v>0</v>
      </c>
      <c r="EU45" s="255">
        <f t="shared" si="868"/>
        <v>0</v>
      </c>
      <c r="EV45" s="255">
        <f t="shared" si="868"/>
        <v>0</v>
      </c>
      <c r="EW45" s="255">
        <f t="shared" si="868"/>
        <v>0</v>
      </c>
      <c r="EX45" s="255">
        <f t="shared" si="868"/>
        <v>0</v>
      </c>
      <c r="EY45" s="255">
        <f t="shared" si="868"/>
        <v>0</v>
      </c>
      <c r="EZ45" s="255">
        <f t="shared" si="868"/>
        <v>0</v>
      </c>
      <c r="FA45" s="255">
        <f t="shared" si="868"/>
        <v>0</v>
      </c>
      <c r="FB45" s="255">
        <f t="shared" si="868"/>
        <v>0</v>
      </c>
      <c r="FC45" s="255">
        <f t="shared" si="868"/>
        <v>0</v>
      </c>
      <c r="FD45" s="255">
        <f t="shared" si="868"/>
        <v>0</v>
      </c>
      <c r="FE45" s="255">
        <f t="shared" si="868"/>
        <v>0</v>
      </c>
      <c r="FF45" s="255">
        <f t="shared" si="868"/>
        <v>0</v>
      </c>
      <c r="FG45" s="255">
        <f t="shared" si="868"/>
        <v>0</v>
      </c>
      <c r="FH45" s="255">
        <f t="shared" si="868"/>
        <v>0</v>
      </c>
      <c r="FI45" s="255">
        <f t="shared" si="868"/>
        <v>0</v>
      </c>
      <c r="FJ45" s="255">
        <f t="shared" ref="FJ45:HU45" si="873">+FJ34</f>
        <v>0</v>
      </c>
      <c r="FK45" s="255">
        <f t="shared" si="873"/>
        <v>0</v>
      </c>
      <c r="FL45" s="255">
        <f t="shared" si="873"/>
        <v>0</v>
      </c>
      <c r="FM45" s="255">
        <f t="shared" si="873"/>
        <v>0</v>
      </c>
      <c r="FN45" s="255">
        <f t="shared" si="873"/>
        <v>0</v>
      </c>
      <c r="FO45" s="255">
        <f t="shared" si="873"/>
        <v>0</v>
      </c>
      <c r="FP45" s="255">
        <f t="shared" si="873"/>
        <v>0</v>
      </c>
      <c r="FQ45" s="255">
        <f t="shared" si="873"/>
        <v>0</v>
      </c>
      <c r="FR45" s="255">
        <f t="shared" si="873"/>
        <v>0</v>
      </c>
      <c r="FS45" s="255">
        <f t="shared" si="873"/>
        <v>0</v>
      </c>
      <c r="FT45" s="255">
        <f t="shared" si="873"/>
        <v>0</v>
      </c>
      <c r="FU45" s="255">
        <f t="shared" si="873"/>
        <v>0</v>
      </c>
      <c r="FV45" s="255">
        <f t="shared" si="873"/>
        <v>0</v>
      </c>
      <c r="FW45" s="255">
        <f t="shared" si="873"/>
        <v>0</v>
      </c>
      <c r="FX45" s="255">
        <f t="shared" si="873"/>
        <v>0</v>
      </c>
      <c r="FY45" s="255">
        <f t="shared" si="873"/>
        <v>0</v>
      </c>
      <c r="FZ45" s="255">
        <f t="shared" si="873"/>
        <v>0</v>
      </c>
      <c r="GA45" s="255">
        <f t="shared" si="873"/>
        <v>0</v>
      </c>
      <c r="GB45" s="255">
        <f t="shared" si="873"/>
        <v>0</v>
      </c>
      <c r="GC45" s="255">
        <f t="shared" si="873"/>
        <v>0</v>
      </c>
      <c r="GD45" s="255">
        <f t="shared" si="873"/>
        <v>0</v>
      </c>
      <c r="GE45" s="255">
        <f t="shared" si="873"/>
        <v>0</v>
      </c>
      <c r="GF45" s="255">
        <f t="shared" si="873"/>
        <v>0</v>
      </c>
      <c r="GG45" s="255">
        <f t="shared" si="873"/>
        <v>0</v>
      </c>
      <c r="GH45" s="255">
        <f t="shared" si="873"/>
        <v>0</v>
      </c>
      <c r="GI45" s="255">
        <f t="shared" si="873"/>
        <v>0</v>
      </c>
      <c r="GJ45" s="255">
        <f t="shared" si="873"/>
        <v>0</v>
      </c>
      <c r="GK45" s="255">
        <f t="shared" si="873"/>
        <v>0</v>
      </c>
      <c r="GL45" s="255">
        <f t="shared" si="873"/>
        <v>0</v>
      </c>
      <c r="GM45" s="255">
        <f t="shared" si="873"/>
        <v>0</v>
      </c>
      <c r="GN45" s="255">
        <f t="shared" si="873"/>
        <v>0</v>
      </c>
      <c r="GO45" s="255">
        <f t="shared" si="873"/>
        <v>0</v>
      </c>
      <c r="GP45" s="255">
        <f t="shared" si="873"/>
        <v>0</v>
      </c>
      <c r="GQ45" s="255">
        <f t="shared" si="873"/>
        <v>0</v>
      </c>
      <c r="GR45" s="255">
        <f t="shared" si="873"/>
        <v>0</v>
      </c>
      <c r="GS45" s="255">
        <f t="shared" si="873"/>
        <v>0</v>
      </c>
      <c r="GT45" s="255">
        <f t="shared" si="873"/>
        <v>0</v>
      </c>
      <c r="GU45" s="255">
        <f t="shared" si="873"/>
        <v>0</v>
      </c>
      <c r="GV45" s="255">
        <f t="shared" si="873"/>
        <v>0</v>
      </c>
      <c r="GW45" s="255">
        <f t="shared" si="873"/>
        <v>0</v>
      </c>
      <c r="GX45" s="255">
        <f t="shared" si="873"/>
        <v>0</v>
      </c>
      <c r="GY45" s="255">
        <f t="shared" si="873"/>
        <v>0</v>
      </c>
      <c r="GZ45" s="255">
        <f t="shared" si="873"/>
        <v>0</v>
      </c>
      <c r="HA45" s="255">
        <f t="shared" si="873"/>
        <v>0</v>
      </c>
      <c r="HB45" s="255">
        <f t="shared" si="873"/>
        <v>0</v>
      </c>
      <c r="HC45" s="255">
        <f t="shared" si="873"/>
        <v>0</v>
      </c>
      <c r="HD45" s="255">
        <f t="shared" si="873"/>
        <v>0</v>
      </c>
      <c r="HE45" s="255">
        <f t="shared" si="873"/>
        <v>0</v>
      </c>
      <c r="HF45" s="255">
        <f t="shared" si="873"/>
        <v>0</v>
      </c>
      <c r="HG45" s="255">
        <f t="shared" si="873"/>
        <v>0</v>
      </c>
      <c r="HH45" s="255">
        <f t="shared" si="873"/>
        <v>0</v>
      </c>
      <c r="HI45" s="255">
        <f t="shared" si="873"/>
        <v>0</v>
      </c>
      <c r="HJ45" s="255">
        <f t="shared" si="873"/>
        <v>0</v>
      </c>
      <c r="HK45" s="255">
        <f t="shared" si="873"/>
        <v>0</v>
      </c>
      <c r="HL45" s="255">
        <f t="shared" si="873"/>
        <v>0</v>
      </c>
      <c r="HM45" s="255">
        <f t="shared" si="873"/>
        <v>0</v>
      </c>
      <c r="HN45" s="255">
        <f t="shared" si="873"/>
        <v>0</v>
      </c>
      <c r="HO45" s="255">
        <f t="shared" si="873"/>
        <v>0</v>
      </c>
      <c r="HP45" s="255">
        <f t="shared" si="873"/>
        <v>0</v>
      </c>
      <c r="HQ45" s="255">
        <f t="shared" si="873"/>
        <v>0</v>
      </c>
      <c r="HR45" s="255">
        <f t="shared" si="873"/>
        <v>0</v>
      </c>
      <c r="HS45" s="255">
        <f t="shared" si="873"/>
        <v>0</v>
      </c>
      <c r="HT45" s="255">
        <f t="shared" si="873"/>
        <v>0</v>
      </c>
      <c r="HU45" s="255">
        <f t="shared" si="873"/>
        <v>0</v>
      </c>
      <c r="HV45" s="255">
        <f t="shared" si="869"/>
        <v>0</v>
      </c>
      <c r="HW45" s="255">
        <f t="shared" si="870"/>
        <v>0</v>
      </c>
      <c r="HX45" s="255">
        <f t="shared" si="870"/>
        <v>0</v>
      </c>
      <c r="HY45" s="255">
        <f t="shared" si="870"/>
        <v>0</v>
      </c>
      <c r="HZ45" s="255">
        <f t="shared" si="870"/>
        <v>0</v>
      </c>
      <c r="IA45" s="255">
        <f t="shared" si="870"/>
        <v>0</v>
      </c>
      <c r="IB45" s="255">
        <f t="shared" si="870"/>
        <v>0</v>
      </c>
      <c r="IC45" s="255">
        <f t="shared" si="870"/>
        <v>0</v>
      </c>
      <c r="ID45" s="255">
        <f t="shared" si="870"/>
        <v>0</v>
      </c>
      <c r="IE45" s="255">
        <f t="shared" si="870"/>
        <v>0</v>
      </c>
      <c r="IF45" s="255">
        <f t="shared" si="870"/>
        <v>0</v>
      </c>
      <c r="IG45" s="255">
        <f t="shared" si="870"/>
        <v>0</v>
      </c>
      <c r="IH45" s="255">
        <f t="shared" si="870"/>
        <v>0</v>
      </c>
      <c r="II45" s="255">
        <f t="shared" si="870"/>
        <v>0</v>
      </c>
      <c r="IJ45" s="255">
        <f t="shared" si="870"/>
        <v>0</v>
      </c>
      <c r="IK45" s="255">
        <f t="shared" si="870"/>
        <v>0</v>
      </c>
    </row>
    <row r="46" spans="2:245" s="219" customFormat="1" ht="13.5" x14ac:dyDescent="0.3">
      <c r="C46" s="222" t="s">
        <v>276</v>
      </c>
      <c r="D46" s="223"/>
      <c r="E46" s="224"/>
      <c r="F46" s="240">
        <f>SUM(F42:F45)</f>
        <v>127980000</v>
      </c>
      <c r="G46" s="224"/>
      <c r="H46" s="224"/>
      <c r="I46" s="225"/>
      <c r="K46" s="236" t="s">
        <v>276</v>
      </c>
      <c r="L46" s="222"/>
      <c r="M46" s="247">
        <f t="shared" ref="M46:AE46" si="874">SUM(M42:M45)</f>
        <v>0</v>
      </c>
      <c r="N46" s="247">
        <f t="shared" si="874"/>
        <v>0</v>
      </c>
      <c r="O46" s="247">
        <f t="shared" si="874"/>
        <v>962850</v>
      </c>
      <c r="P46" s="247">
        <f t="shared" ca="1" si="874"/>
        <v>815115</v>
      </c>
      <c r="Q46" s="247">
        <f t="shared" ca="1" si="874"/>
        <v>623280</v>
      </c>
      <c r="R46" s="247">
        <f t="shared" ca="1" si="874"/>
        <v>539196</v>
      </c>
      <c r="S46" s="247">
        <f t="shared" ca="1" si="874"/>
        <v>485276.39999999997</v>
      </c>
      <c r="T46" s="247">
        <f t="shared" ca="1" si="874"/>
        <v>431356.8</v>
      </c>
      <c r="U46" s="247">
        <f t="shared" ca="1" si="874"/>
        <v>377437.2</v>
      </c>
      <c r="V46" s="247">
        <f t="shared" ca="1" si="874"/>
        <v>323517.59999999998</v>
      </c>
      <c r="W46" s="247">
        <f t="shared" ca="1" si="874"/>
        <v>0</v>
      </c>
      <c r="X46" s="247">
        <f t="shared" ca="1" si="874"/>
        <v>0</v>
      </c>
      <c r="Y46" s="247">
        <f t="shared" ca="1" si="874"/>
        <v>0</v>
      </c>
      <c r="Z46" s="247">
        <f t="shared" ca="1" si="874"/>
        <v>0</v>
      </c>
      <c r="AA46" s="248">
        <f t="shared" ca="1" si="874"/>
        <v>0</v>
      </c>
      <c r="AB46" s="247">
        <f t="shared" ca="1" si="874"/>
        <v>0</v>
      </c>
      <c r="AC46" s="247">
        <f t="shared" ca="1" si="874"/>
        <v>0</v>
      </c>
      <c r="AD46" s="247">
        <f t="shared" ca="1" si="874"/>
        <v>0</v>
      </c>
      <c r="AE46" s="249">
        <f t="shared" ca="1" si="874"/>
        <v>0</v>
      </c>
      <c r="AI46" s="249"/>
      <c r="AJ46" s="249"/>
      <c r="AK46" s="249">
        <f t="shared" ref="AK46:AL46" si="875">SUM(AK42:AK45)</f>
        <v>0</v>
      </c>
      <c r="AL46" s="249">
        <f t="shared" si="875"/>
        <v>0</v>
      </c>
      <c r="AM46" s="249">
        <f t="shared" ref="AM46:CX46" si="876">SUM(AM42:AM45)</f>
        <v>0</v>
      </c>
      <c r="AN46" s="249">
        <f t="shared" si="876"/>
        <v>0</v>
      </c>
      <c r="AO46" s="249">
        <f t="shared" si="876"/>
        <v>0</v>
      </c>
      <c r="AP46" s="249">
        <f t="shared" si="876"/>
        <v>0</v>
      </c>
      <c r="AQ46" s="249">
        <f t="shared" si="876"/>
        <v>80237.5</v>
      </c>
      <c r="AR46" s="249">
        <f t="shared" si="876"/>
        <v>80237.5</v>
      </c>
      <c r="AS46" s="249">
        <f t="shared" si="876"/>
        <v>80237.5</v>
      </c>
      <c r="AT46" s="249">
        <f t="shared" si="876"/>
        <v>80237.5</v>
      </c>
      <c r="AU46" s="249">
        <f t="shared" si="876"/>
        <v>80237.5</v>
      </c>
      <c r="AV46" s="249">
        <f t="shared" si="876"/>
        <v>80237.5</v>
      </c>
      <c r="AW46" s="249">
        <f t="shared" si="876"/>
        <v>80237.5</v>
      </c>
      <c r="AX46" s="249">
        <f t="shared" ca="1" si="876"/>
        <v>75950</v>
      </c>
      <c r="AY46" s="249">
        <f t="shared" ca="1" si="876"/>
        <v>75950</v>
      </c>
      <c r="AZ46" s="249">
        <f t="shared" ca="1" si="876"/>
        <v>75950</v>
      </c>
      <c r="BA46" s="249">
        <f t="shared" ca="1" si="876"/>
        <v>75950</v>
      </c>
      <c r="BB46" s="249">
        <f t="shared" ca="1" si="876"/>
        <v>67926.25</v>
      </c>
      <c r="BC46" s="249">
        <f t="shared" ca="1" si="876"/>
        <v>67926.25</v>
      </c>
      <c r="BD46" s="249">
        <f t="shared" ca="1" si="876"/>
        <v>67926.25</v>
      </c>
      <c r="BE46" s="249">
        <f t="shared" ca="1" si="876"/>
        <v>67926.25</v>
      </c>
      <c r="BF46" s="249">
        <f t="shared" ca="1" si="876"/>
        <v>67926.25</v>
      </c>
      <c r="BG46" s="249">
        <f t="shared" ca="1" si="876"/>
        <v>67926.25</v>
      </c>
      <c r="BH46" s="249">
        <f t="shared" ca="1" si="876"/>
        <v>67926.25</v>
      </c>
      <c r="BI46" s="249">
        <f t="shared" ca="1" si="876"/>
        <v>67926.25</v>
      </c>
      <c r="BJ46" s="249">
        <f t="shared" ca="1" si="876"/>
        <v>59963.75</v>
      </c>
      <c r="BK46" s="249">
        <f t="shared" ca="1" si="876"/>
        <v>59963.75</v>
      </c>
      <c r="BL46" s="249">
        <f t="shared" ca="1" si="876"/>
        <v>59963.75</v>
      </c>
      <c r="BM46" s="249">
        <f t="shared" ca="1" si="876"/>
        <v>59963.75</v>
      </c>
      <c r="BN46" s="249">
        <f t="shared" ca="1" si="876"/>
        <v>51940</v>
      </c>
      <c r="BO46" s="249">
        <f t="shared" ca="1" si="876"/>
        <v>51940</v>
      </c>
      <c r="BP46" s="249">
        <f t="shared" ca="1" si="876"/>
        <v>51940</v>
      </c>
      <c r="BQ46" s="249">
        <f t="shared" ca="1" si="876"/>
        <v>51940</v>
      </c>
      <c r="BR46" s="249">
        <f t="shared" ca="1" si="876"/>
        <v>51940</v>
      </c>
      <c r="BS46" s="249">
        <f t="shared" ca="1" si="876"/>
        <v>51940</v>
      </c>
      <c r="BT46" s="249">
        <f t="shared" ca="1" si="876"/>
        <v>51940</v>
      </c>
      <c r="BU46" s="249">
        <f t="shared" ca="1" si="876"/>
        <v>51940</v>
      </c>
      <c r="BV46" s="249">
        <f t="shared" ca="1" si="876"/>
        <v>51940</v>
      </c>
      <c r="BW46" s="249">
        <f t="shared" ca="1" si="876"/>
        <v>51940</v>
      </c>
      <c r="BX46" s="249">
        <f t="shared" ca="1" si="876"/>
        <v>51940</v>
      </c>
      <c r="BY46" s="249">
        <f t="shared" ca="1" si="876"/>
        <v>51940</v>
      </c>
      <c r="BZ46" s="249">
        <f t="shared" ca="1" si="876"/>
        <v>44933</v>
      </c>
      <c r="CA46" s="249">
        <f t="shared" ca="1" si="876"/>
        <v>44933</v>
      </c>
      <c r="CB46" s="249">
        <f t="shared" ca="1" si="876"/>
        <v>44933</v>
      </c>
      <c r="CC46" s="249">
        <f t="shared" ca="1" si="876"/>
        <v>44933</v>
      </c>
      <c r="CD46" s="249">
        <f t="shared" ca="1" si="876"/>
        <v>44933</v>
      </c>
      <c r="CE46" s="249">
        <f t="shared" ca="1" si="876"/>
        <v>44933</v>
      </c>
      <c r="CF46" s="249">
        <f t="shared" ca="1" si="876"/>
        <v>44933</v>
      </c>
      <c r="CG46" s="249">
        <f t="shared" ca="1" si="876"/>
        <v>44933</v>
      </c>
      <c r="CH46" s="249">
        <f t="shared" ca="1" si="876"/>
        <v>44933</v>
      </c>
      <c r="CI46" s="249">
        <f t="shared" ca="1" si="876"/>
        <v>44933</v>
      </c>
      <c r="CJ46" s="249">
        <f t="shared" ca="1" si="876"/>
        <v>44933</v>
      </c>
      <c r="CK46" s="249">
        <f t="shared" ca="1" si="876"/>
        <v>44933</v>
      </c>
      <c r="CL46" s="249">
        <f t="shared" ca="1" si="876"/>
        <v>40439.699999999997</v>
      </c>
      <c r="CM46" s="249">
        <f t="shared" ca="1" si="876"/>
        <v>40439.699999999997</v>
      </c>
      <c r="CN46" s="249">
        <f t="shared" ca="1" si="876"/>
        <v>40439.699999999997</v>
      </c>
      <c r="CO46" s="249">
        <f t="shared" ca="1" si="876"/>
        <v>40439.699999999997</v>
      </c>
      <c r="CP46" s="249">
        <f t="shared" ca="1" si="876"/>
        <v>40439.699999999997</v>
      </c>
      <c r="CQ46" s="249">
        <f t="shared" ca="1" si="876"/>
        <v>40439.699999999997</v>
      </c>
      <c r="CR46" s="249">
        <f t="shared" ca="1" si="876"/>
        <v>40439.699999999997</v>
      </c>
      <c r="CS46" s="249">
        <f t="shared" ca="1" si="876"/>
        <v>40439.699999999997</v>
      </c>
      <c r="CT46" s="249">
        <f t="shared" ca="1" si="876"/>
        <v>40439.699999999997</v>
      </c>
      <c r="CU46" s="249">
        <f t="shared" ca="1" si="876"/>
        <v>40439.699999999997</v>
      </c>
      <c r="CV46" s="249">
        <f t="shared" ca="1" si="876"/>
        <v>40439.699999999997</v>
      </c>
      <c r="CW46" s="249">
        <f t="shared" ca="1" si="876"/>
        <v>40439.699999999997</v>
      </c>
      <c r="CX46" s="249">
        <f t="shared" ca="1" si="876"/>
        <v>35946.400000000001</v>
      </c>
      <c r="CY46" s="249">
        <f t="shared" ref="CY46:FJ46" ca="1" si="877">SUM(CY42:CY45)</f>
        <v>35946.400000000001</v>
      </c>
      <c r="CZ46" s="249">
        <f t="shared" ca="1" si="877"/>
        <v>35946.400000000001</v>
      </c>
      <c r="DA46" s="249">
        <f t="shared" ca="1" si="877"/>
        <v>35946.400000000001</v>
      </c>
      <c r="DB46" s="249">
        <f t="shared" ca="1" si="877"/>
        <v>35946.400000000001</v>
      </c>
      <c r="DC46" s="249">
        <f t="shared" ca="1" si="877"/>
        <v>35946.400000000001</v>
      </c>
      <c r="DD46" s="249">
        <f t="shared" ca="1" si="877"/>
        <v>35946.400000000001</v>
      </c>
      <c r="DE46" s="249">
        <f t="shared" ca="1" si="877"/>
        <v>35946.400000000001</v>
      </c>
      <c r="DF46" s="249">
        <f t="shared" ca="1" si="877"/>
        <v>35946.400000000001</v>
      </c>
      <c r="DG46" s="249">
        <f t="shared" ca="1" si="877"/>
        <v>35946.400000000001</v>
      </c>
      <c r="DH46" s="249">
        <f t="shared" ca="1" si="877"/>
        <v>35946.400000000001</v>
      </c>
      <c r="DI46" s="249">
        <f t="shared" ca="1" si="877"/>
        <v>35946.400000000001</v>
      </c>
      <c r="DJ46" s="249">
        <f t="shared" ca="1" si="877"/>
        <v>31453.100000000002</v>
      </c>
      <c r="DK46" s="249">
        <f t="shared" ca="1" si="877"/>
        <v>31453.100000000002</v>
      </c>
      <c r="DL46" s="249">
        <f t="shared" ca="1" si="877"/>
        <v>31453.100000000002</v>
      </c>
      <c r="DM46" s="249">
        <f t="shared" ca="1" si="877"/>
        <v>31453.100000000002</v>
      </c>
      <c r="DN46" s="249">
        <f t="shared" ca="1" si="877"/>
        <v>31453.100000000002</v>
      </c>
      <c r="DO46" s="249">
        <f t="shared" ca="1" si="877"/>
        <v>31453.100000000002</v>
      </c>
      <c r="DP46" s="249">
        <f t="shared" ca="1" si="877"/>
        <v>31453.100000000002</v>
      </c>
      <c r="DQ46" s="249">
        <f t="shared" ca="1" si="877"/>
        <v>31453.100000000002</v>
      </c>
      <c r="DR46" s="249">
        <f t="shared" ca="1" si="877"/>
        <v>31453.100000000002</v>
      </c>
      <c r="DS46" s="249">
        <f t="shared" ca="1" si="877"/>
        <v>31453.100000000002</v>
      </c>
      <c r="DT46" s="249">
        <f t="shared" ca="1" si="877"/>
        <v>31453.100000000002</v>
      </c>
      <c r="DU46" s="249">
        <f t="shared" ca="1" si="877"/>
        <v>31453.100000000002</v>
      </c>
      <c r="DV46" s="249">
        <f t="shared" ca="1" si="877"/>
        <v>26959.8</v>
      </c>
      <c r="DW46" s="249">
        <f t="shared" ca="1" si="877"/>
        <v>26959.8</v>
      </c>
      <c r="DX46" s="249">
        <f t="shared" ca="1" si="877"/>
        <v>26959.8</v>
      </c>
      <c r="DY46" s="249">
        <f t="shared" ca="1" si="877"/>
        <v>26959.8</v>
      </c>
      <c r="DZ46" s="249">
        <f t="shared" ca="1" si="877"/>
        <v>26959.8</v>
      </c>
      <c r="EA46" s="249">
        <f t="shared" ca="1" si="877"/>
        <v>26959.8</v>
      </c>
      <c r="EB46" s="249">
        <f t="shared" ca="1" si="877"/>
        <v>26959.8</v>
      </c>
      <c r="EC46" s="249">
        <f t="shared" ca="1" si="877"/>
        <v>26959.8</v>
      </c>
      <c r="ED46" s="249">
        <f t="shared" ca="1" si="877"/>
        <v>26959.8</v>
      </c>
      <c r="EE46" s="249">
        <f t="shared" ca="1" si="877"/>
        <v>26959.8</v>
      </c>
      <c r="EF46" s="249">
        <f t="shared" ca="1" si="877"/>
        <v>26959.8</v>
      </c>
      <c r="EG46" s="249">
        <f t="shared" ca="1" si="877"/>
        <v>26959.8</v>
      </c>
      <c r="EH46" s="249">
        <f t="shared" ca="1" si="877"/>
        <v>0</v>
      </c>
      <c r="EI46" s="249">
        <f t="shared" ca="1" si="877"/>
        <v>0</v>
      </c>
      <c r="EJ46" s="249">
        <f t="shared" ca="1" si="877"/>
        <v>0</v>
      </c>
      <c r="EK46" s="249">
        <f t="shared" ca="1" si="877"/>
        <v>0</v>
      </c>
      <c r="EL46" s="249">
        <f t="shared" ca="1" si="877"/>
        <v>0</v>
      </c>
      <c r="EM46" s="249">
        <f t="shared" ca="1" si="877"/>
        <v>0</v>
      </c>
      <c r="EN46" s="249">
        <f t="shared" ca="1" si="877"/>
        <v>0</v>
      </c>
      <c r="EO46" s="249">
        <f t="shared" ca="1" si="877"/>
        <v>0</v>
      </c>
      <c r="EP46" s="249">
        <f t="shared" ca="1" si="877"/>
        <v>0</v>
      </c>
      <c r="EQ46" s="249">
        <f t="shared" ca="1" si="877"/>
        <v>0</v>
      </c>
      <c r="ER46" s="249">
        <f t="shared" ca="1" si="877"/>
        <v>0</v>
      </c>
      <c r="ES46" s="249">
        <f t="shared" ca="1" si="877"/>
        <v>0</v>
      </c>
      <c r="ET46" s="249">
        <f t="shared" ca="1" si="877"/>
        <v>0</v>
      </c>
      <c r="EU46" s="249">
        <f t="shared" ca="1" si="877"/>
        <v>0</v>
      </c>
      <c r="EV46" s="249">
        <f t="shared" ca="1" si="877"/>
        <v>0</v>
      </c>
      <c r="EW46" s="249">
        <f t="shared" ca="1" si="877"/>
        <v>0</v>
      </c>
      <c r="EX46" s="249">
        <f t="shared" ca="1" si="877"/>
        <v>0</v>
      </c>
      <c r="EY46" s="249">
        <f t="shared" ca="1" si="877"/>
        <v>0</v>
      </c>
      <c r="EZ46" s="249">
        <f t="shared" ca="1" si="877"/>
        <v>0</v>
      </c>
      <c r="FA46" s="249">
        <f t="shared" ca="1" si="877"/>
        <v>0</v>
      </c>
      <c r="FB46" s="249">
        <f t="shared" ca="1" si="877"/>
        <v>0</v>
      </c>
      <c r="FC46" s="249">
        <f t="shared" ca="1" si="877"/>
        <v>0</v>
      </c>
      <c r="FD46" s="249">
        <f t="shared" ca="1" si="877"/>
        <v>0</v>
      </c>
      <c r="FE46" s="249">
        <f t="shared" ca="1" si="877"/>
        <v>0</v>
      </c>
      <c r="FF46" s="249">
        <f t="shared" ca="1" si="877"/>
        <v>0</v>
      </c>
      <c r="FG46" s="249">
        <f t="shared" ca="1" si="877"/>
        <v>0</v>
      </c>
      <c r="FH46" s="249">
        <f t="shared" ca="1" si="877"/>
        <v>0</v>
      </c>
      <c r="FI46" s="249">
        <f t="shared" ca="1" si="877"/>
        <v>0</v>
      </c>
      <c r="FJ46" s="249">
        <f t="shared" ca="1" si="877"/>
        <v>0</v>
      </c>
      <c r="FK46" s="249">
        <f t="shared" ref="FK46:HV46" ca="1" si="878">SUM(FK42:FK45)</f>
        <v>0</v>
      </c>
      <c r="FL46" s="249">
        <f t="shared" ca="1" si="878"/>
        <v>0</v>
      </c>
      <c r="FM46" s="249">
        <f t="shared" ca="1" si="878"/>
        <v>0</v>
      </c>
      <c r="FN46" s="249">
        <f t="shared" ca="1" si="878"/>
        <v>0</v>
      </c>
      <c r="FO46" s="249">
        <f t="shared" ca="1" si="878"/>
        <v>0</v>
      </c>
      <c r="FP46" s="249">
        <f t="shared" ca="1" si="878"/>
        <v>0</v>
      </c>
      <c r="FQ46" s="249">
        <f t="shared" ca="1" si="878"/>
        <v>0</v>
      </c>
      <c r="FR46" s="249">
        <f t="shared" ca="1" si="878"/>
        <v>0</v>
      </c>
      <c r="FS46" s="249">
        <f t="shared" ca="1" si="878"/>
        <v>0</v>
      </c>
      <c r="FT46" s="249">
        <f t="shared" ca="1" si="878"/>
        <v>0</v>
      </c>
      <c r="FU46" s="249">
        <f t="shared" ca="1" si="878"/>
        <v>0</v>
      </c>
      <c r="FV46" s="249">
        <f t="shared" ca="1" si="878"/>
        <v>0</v>
      </c>
      <c r="FW46" s="249">
        <f t="shared" ca="1" si="878"/>
        <v>0</v>
      </c>
      <c r="FX46" s="249">
        <f t="shared" ca="1" si="878"/>
        <v>0</v>
      </c>
      <c r="FY46" s="249">
        <f t="shared" ca="1" si="878"/>
        <v>0</v>
      </c>
      <c r="FZ46" s="249">
        <f t="shared" ca="1" si="878"/>
        <v>0</v>
      </c>
      <c r="GA46" s="249">
        <f t="shared" ca="1" si="878"/>
        <v>0</v>
      </c>
      <c r="GB46" s="249">
        <f t="shared" ca="1" si="878"/>
        <v>0</v>
      </c>
      <c r="GC46" s="249">
        <f t="shared" ca="1" si="878"/>
        <v>0</v>
      </c>
      <c r="GD46" s="249">
        <f t="shared" ca="1" si="878"/>
        <v>0</v>
      </c>
      <c r="GE46" s="249">
        <f t="shared" ca="1" si="878"/>
        <v>0</v>
      </c>
      <c r="GF46" s="249">
        <f t="shared" ca="1" si="878"/>
        <v>0</v>
      </c>
      <c r="GG46" s="249">
        <f t="shared" ca="1" si="878"/>
        <v>0</v>
      </c>
      <c r="GH46" s="249">
        <f t="shared" ca="1" si="878"/>
        <v>0</v>
      </c>
      <c r="GI46" s="249">
        <f t="shared" ca="1" si="878"/>
        <v>0</v>
      </c>
      <c r="GJ46" s="249">
        <f t="shared" ca="1" si="878"/>
        <v>0</v>
      </c>
      <c r="GK46" s="249">
        <f t="shared" ca="1" si="878"/>
        <v>0</v>
      </c>
      <c r="GL46" s="249">
        <f t="shared" ca="1" si="878"/>
        <v>0</v>
      </c>
      <c r="GM46" s="249">
        <f t="shared" ca="1" si="878"/>
        <v>0</v>
      </c>
      <c r="GN46" s="249">
        <f t="shared" ca="1" si="878"/>
        <v>0</v>
      </c>
      <c r="GO46" s="249">
        <f t="shared" ca="1" si="878"/>
        <v>0</v>
      </c>
      <c r="GP46" s="249">
        <f t="shared" ca="1" si="878"/>
        <v>0</v>
      </c>
      <c r="GQ46" s="249">
        <f t="shared" ca="1" si="878"/>
        <v>0</v>
      </c>
      <c r="GR46" s="249">
        <f t="shared" ca="1" si="878"/>
        <v>0</v>
      </c>
      <c r="GS46" s="249">
        <f t="shared" ca="1" si="878"/>
        <v>0</v>
      </c>
      <c r="GT46" s="249">
        <f t="shared" ca="1" si="878"/>
        <v>0</v>
      </c>
      <c r="GU46" s="249">
        <f t="shared" ca="1" si="878"/>
        <v>0</v>
      </c>
      <c r="GV46" s="249">
        <f t="shared" ca="1" si="878"/>
        <v>0</v>
      </c>
      <c r="GW46" s="249">
        <f t="shared" ca="1" si="878"/>
        <v>0</v>
      </c>
      <c r="GX46" s="249">
        <f t="shared" ca="1" si="878"/>
        <v>0</v>
      </c>
      <c r="GY46" s="249">
        <f t="shared" ca="1" si="878"/>
        <v>0</v>
      </c>
      <c r="GZ46" s="249">
        <f t="shared" ca="1" si="878"/>
        <v>0</v>
      </c>
      <c r="HA46" s="249">
        <f t="shared" ca="1" si="878"/>
        <v>0</v>
      </c>
      <c r="HB46" s="249">
        <f t="shared" ca="1" si="878"/>
        <v>0</v>
      </c>
      <c r="HC46" s="249">
        <f t="shared" ca="1" si="878"/>
        <v>0</v>
      </c>
      <c r="HD46" s="249">
        <f t="shared" ca="1" si="878"/>
        <v>0</v>
      </c>
      <c r="HE46" s="249">
        <f t="shared" ca="1" si="878"/>
        <v>0</v>
      </c>
      <c r="HF46" s="249">
        <f t="shared" ca="1" si="878"/>
        <v>0</v>
      </c>
      <c r="HG46" s="249">
        <f t="shared" ca="1" si="878"/>
        <v>0</v>
      </c>
      <c r="HH46" s="249">
        <f t="shared" ca="1" si="878"/>
        <v>0</v>
      </c>
      <c r="HI46" s="249">
        <f t="shared" ca="1" si="878"/>
        <v>0</v>
      </c>
      <c r="HJ46" s="249">
        <f t="shared" ca="1" si="878"/>
        <v>0</v>
      </c>
      <c r="HK46" s="249">
        <f t="shared" ca="1" si="878"/>
        <v>0</v>
      </c>
      <c r="HL46" s="249">
        <f t="shared" ca="1" si="878"/>
        <v>0</v>
      </c>
      <c r="HM46" s="249">
        <f t="shared" ca="1" si="878"/>
        <v>0</v>
      </c>
      <c r="HN46" s="249">
        <f t="shared" ca="1" si="878"/>
        <v>0</v>
      </c>
      <c r="HO46" s="249">
        <f t="shared" ca="1" si="878"/>
        <v>0</v>
      </c>
      <c r="HP46" s="249">
        <f t="shared" ca="1" si="878"/>
        <v>0</v>
      </c>
      <c r="HQ46" s="249">
        <f t="shared" ca="1" si="878"/>
        <v>0</v>
      </c>
      <c r="HR46" s="249">
        <f t="shared" ca="1" si="878"/>
        <v>0</v>
      </c>
      <c r="HS46" s="249">
        <f t="shared" ca="1" si="878"/>
        <v>0</v>
      </c>
      <c r="HT46" s="249">
        <f t="shared" ca="1" si="878"/>
        <v>0</v>
      </c>
      <c r="HU46" s="249">
        <f t="shared" ca="1" si="878"/>
        <v>0</v>
      </c>
      <c r="HV46" s="249">
        <f t="shared" ca="1" si="878"/>
        <v>0</v>
      </c>
      <c r="HW46" s="249">
        <f t="shared" ref="HW46:IK46" ca="1" si="879">SUM(HW42:HW45)</f>
        <v>0</v>
      </c>
      <c r="HX46" s="249">
        <f t="shared" ca="1" si="879"/>
        <v>0</v>
      </c>
      <c r="HY46" s="249">
        <f t="shared" ca="1" si="879"/>
        <v>0</v>
      </c>
      <c r="HZ46" s="249">
        <f t="shared" ca="1" si="879"/>
        <v>0</v>
      </c>
      <c r="IA46" s="249">
        <f t="shared" ca="1" si="879"/>
        <v>0</v>
      </c>
      <c r="IB46" s="249">
        <f t="shared" ca="1" si="879"/>
        <v>0</v>
      </c>
      <c r="IC46" s="249">
        <f t="shared" ca="1" si="879"/>
        <v>0</v>
      </c>
      <c r="ID46" s="249">
        <f t="shared" ca="1" si="879"/>
        <v>0</v>
      </c>
      <c r="IE46" s="249">
        <f t="shared" ca="1" si="879"/>
        <v>0</v>
      </c>
      <c r="IF46" s="249">
        <f t="shared" ca="1" si="879"/>
        <v>0</v>
      </c>
      <c r="IG46" s="249">
        <f t="shared" ca="1" si="879"/>
        <v>0</v>
      </c>
      <c r="IH46" s="249">
        <f t="shared" ca="1" si="879"/>
        <v>0</v>
      </c>
      <c r="II46" s="249">
        <f t="shared" ca="1" si="879"/>
        <v>0</v>
      </c>
      <c r="IJ46" s="249">
        <f t="shared" ca="1" si="879"/>
        <v>0</v>
      </c>
      <c r="IK46" s="249">
        <f t="shared" ca="1" si="879"/>
        <v>0</v>
      </c>
    </row>
    <row r="47" spans="2:245" s="219" customFormat="1" ht="13.5" x14ac:dyDescent="0.3"/>
    <row r="48" spans="2:245" s="219" customFormat="1" ht="13.5" x14ac:dyDescent="0.3"/>
    <row r="49" spans="2:106" s="219" customFormat="1" ht="13.5" x14ac:dyDescent="0.3"/>
    <row r="51" spans="2:106" s="364" customFormat="1" ht="9.75" customHeight="1" x14ac:dyDescent="0.3"/>
    <row r="52" spans="2:106" s="219" customFormat="1" x14ac:dyDescent="0.3">
      <c r="B52" s="42"/>
      <c r="C52" s="41" t="s">
        <v>369</v>
      </c>
      <c r="K52" s="217" t="s">
        <v>270</v>
      </c>
      <c r="L52" s="58"/>
      <c r="M52" s="58"/>
      <c r="N52" s="29">
        <v>1</v>
      </c>
      <c r="O52" s="29">
        <v>2</v>
      </c>
      <c r="P52" s="29">
        <v>3</v>
      </c>
      <c r="Q52" s="29">
        <v>4</v>
      </c>
      <c r="R52" s="29">
        <v>5</v>
      </c>
      <c r="S52" s="29">
        <v>6</v>
      </c>
      <c r="T52" s="29">
        <v>7</v>
      </c>
      <c r="U52" s="29">
        <v>8</v>
      </c>
      <c r="V52" s="29">
        <v>9</v>
      </c>
      <c r="W52" s="29">
        <v>10</v>
      </c>
      <c r="X52" s="29">
        <v>11</v>
      </c>
      <c r="Y52" s="29">
        <v>12</v>
      </c>
      <c r="Z52" s="29">
        <v>13</v>
      </c>
      <c r="AA52" s="29">
        <v>14</v>
      </c>
      <c r="AB52" s="29">
        <v>15</v>
      </c>
      <c r="AC52" s="29">
        <v>16</v>
      </c>
      <c r="AD52" s="29">
        <v>17</v>
      </c>
      <c r="AE52" s="29">
        <v>18</v>
      </c>
    </row>
    <row r="53" spans="2:106" s="219" customFormat="1" ht="13.5" x14ac:dyDescent="0.3">
      <c r="F53" s="242" t="s">
        <v>270</v>
      </c>
      <c r="K53" s="2224" t="s">
        <v>47</v>
      </c>
      <c r="L53" s="2225"/>
      <c r="M53" s="143"/>
      <c r="N53" s="143" t="s">
        <v>58</v>
      </c>
      <c r="O53" s="143" t="s">
        <v>59</v>
      </c>
      <c r="P53" s="143" t="s">
        <v>60</v>
      </c>
      <c r="Q53" s="143" t="s">
        <v>61</v>
      </c>
      <c r="R53" s="143" t="s">
        <v>62</v>
      </c>
      <c r="S53" s="143" t="s">
        <v>63</v>
      </c>
      <c r="T53" s="143" t="s">
        <v>64</v>
      </c>
      <c r="U53" s="143" t="s">
        <v>65</v>
      </c>
      <c r="V53" s="143" t="s">
        <v>66</v>
      </c>
      <c r="W53" s="143" t="s">
        <v>67</v>
      </c>
      <c r="X53" s="143" t="s">
        <v>68</v>
      </c>
      <c r="Y53" s="143" t="s">
        <v>69</v>
      </c>
      <c r="Z53" s="143" t="s">
        <v>70</v>
      </c>
      <c r="AA53" s="143" t="s">
        <v>71</v>
      </c>
      <c r="AB53" s="143" t="s">
        <v>72</v>
      </c>
      <c r="AC53" s="143" t="s">
        <v>73</v>
      </c>
      <c r="AD53" s="143" t="s">
        <v>74</v>
      </c>
      <c r="AE53" s="106" t="s">
        <v>151</v>
      </c>
    </row>
    <row r="54" spans="2:106" s="219" customFormat="1" ht="13.5" x14ac:dyDescent="0.3">
      <c r="C54" s="143" t="s">
        <v>41</v>
      </c>
      <c r="D54" s="143" t="s">
        <v>274</v>
      </c>
      <c r="E54" s="143" t="s">
        <v>277</v>
      </c>
      <c r="F54" s="143" t="s">
        <v>278</v>
      </c>
      <c r="G54" s="143" t="s">
        <v>279</v>
      </c>
      <c r="H54" s="143" t="s">
        <v>280</v>
      </c>
      <c r="I54" s="143" t="s">
        <v>281</v>
      </c>
      <c r="K54" s="107"/>
      <c r="L54" s="108"/>
      <c r="M54" s="108" t="s">
        <v>57</v>
      </c>
      <c r="N54" s="75">
        <v>2020</v>
      </c>
      <c r="O54" s="75">
        <v>2021</v>
      </c>
      <c r="P54" s="75">
        <v>2022</v>
      </c>
      <c r="Q54" s="75">
        <v>2023</v>
      </c>
      <c r="R54" s="75">
        <v>2024</v>
      </c>
      <c r="S54" s="75">
        <v>2025</v>
      </c>
      <c r="T54" s="75">
        <v>2026</v>
      </c>
      <c r="U54" s="75">
        <v>2027</v>
      </c>
      <c r="V54" s="75">
        <v>2028</v>
      </c>
      <c r="W54" s="75">
        <v>2029</v>
      </c>
      <c r="X54" s="75">
        <v>2030</v>
      </c>
      <c r="Y54" s="75">
        <v>2031</v>
      </c>
      <c r="Z54" s="75">
        <v>2032</v>
      </c>
      <c r="AA54" s="75">
        <v>2033</v>
      </c>
      <c r="AB54" s="75">
        <v>2034</v>
      </c>
      <c r="AC54" s="75">
        <v>2035</v>
      </c>
      <c r="AD54" s="75">
        <v>2036</v>
      </c>
      <c r="AE54" s="76">
        <v>2037</v>
      </c>
      <c r="AI54" s="56" t="s">
        <v>76</v>
      </c>
      <c r="AJ54" s="56" t="s">
        <v>77</v>
      </c>
      <c r="AK54" s="56" t="s">
        <v>78</v>
      </c>
      <c r="AL54" s="56" t="s">
        <v>79</v>
      </c>
      <c r="AM54" s="56" t="s">
        <v>80</v>
      </c>
      <c r="AN54" s="56" t="s">
        <v>81</v>
      </c>
      <c r="AO54" s="56" t="s">
        <v>82</v>
      </c>
      <c r="AP54" s="56" t="s">
        <v>83</v>
      </c>
      <c r="AQ54" s="56" t="s">
        <v>84</v>
      </c>
      <c r="AR54" s="56" t="s">
        <v>85</v>
      </c>
      <c r="AS54" s="56" t="s">
        <v>86</v>
      </c>
      <c r="AT54" s="56" t="s">
        <v>87</v>
      </c>
      <c r="AU54" s="56" t="s">
        <v>88</v>
      </c>
      <c r="AV54" s="56" t="s">
        <v>89</v>
      </c>
      <c r="AW54" s="56" t="s">
        <v>90</v>
      </c>
      <c r="AX54" s="56" t="s">
        <v>91</v>
      </c>
      <c r="AY54" s="56" t="s">
        <v>92</v>
      </c>
      <c r="AZ54" s="56" t="s">
        <v>93</v>
      </c>
      <c r="BA54" s="56" t="s">
        <v>94</v>
      </c>
      <c r="BB54" s="56" t="s">
        <v>95</v>
      </c>
      <c r="BC54" s="56" t="s">
        <v>96</v>
      </c>
      <c r="BD54" s="56" t="s">
        <v>97</v>
      </c>
      <c r="BE54" s="56" t="s">
        <v>98</v>
      </c>
      <c r="BF54" s="56" t="s">
        <v>99</v>
      </c>
      <c r="BG54" s="56" t="s">
        <v>100</v>
      </c>
      <c r="BH54" s="56" t="s">
        <v>101</v>
      </c>
      <c r="BI54" s="56" t="s">
        <v>102</v>
      </c>
      <c r="BJ54" s="56" t="s">
        <v>113</v>
      </c>
      <c r="BK54" s="56" t="s">
        <v>106</v>
      </c>
      <c r="BL54" s="56" t="s">
        <v>107</v>
      </c>
      <c r="BM54" s="56" t="s">
        <v>108</v>
      </c>
      <c r="BN54" s="56" t="s">
        <v>105</v>
      </c>
      <c r="BO54" s="56" t="s">
        <v>114</v>
      </c>
      <c r="BP54" s="56" t="s">
        <v>115</v>
      </c>
      <c r="BQ54" s="56" t="s">
        <v>116</v>
      </c>
      <c r="BR54" s="56" t="s">
        <v>117</v>
      </c>
      <c r="BS54" s="56" t="s">
        <v>118</v>
      </c>
      <c r="BT54" s="56" t="s">
        <v>119</v>
      </c>
      <c r="BU54" s="56" t="s">
        <v>120</v>
      </c>
      <c r="BV54" s="56" t="s">
        <v>121</v>
      </c>
      <c r="BW54" s="56" t="s">
        <v>122</v>
      </c>
      <c r="BX54" s="56" t="s">
        <v>123</v>
      </c>
      <c r="BY54" s="56" t="s">
        <v>124</v>
      </c>
      <c r="BZ54" s="56" t="s">
        <v>125</v>
      </c>
      <c r="CA54" s="56" t="s">
        <v>126</v>
      </c>
      <c r="CB54" s="56" t="s">
        <v>127</v>
      </c>
      <c r="CC54" s="56" t="s">
        <v>128</v>
      </c>
      <c r="CD54" s="56" t="s">
        <v>129</v>
      </c>
      <c r="CE54" s="56" t="s">
        <v>130</v>
      </c>
      <c r="CF54" s="56" t="s">
        <v>131</v>
      </c>
      <c r="CG54" s="56" t="s">
        <v>132</v>
      </c>
      <c r="CH54" s="56" t="s">
        <v>133</v>
      </c>
      <c r="CI54" s="56" t="s">
        <v>134</v>
      </c>
      <c r="CJ54" s="56" t="s">
        <v>135</v>
      </c>
      <c r="CK54" s="56" t="s">
        <v>136</v>
      </c>
      <c r="CL54" s="56" t="s">
        <v>137</v>
      </c>
      <c r="CM54" s="56" t="s">
        <v>138</v>
      </c>
      <c r="CN54" s="56" t="s">
        <v>139</v>
      </c>
      <c r="CO54" s="56" t="s">
        <v>140</v>
      </c>
      <c r="CP54" s="56" t="s">
        <v>141</v>
      </c>
      <c r="CQ54" s="56" t="s">
        <v>142</v>
      </c>
      <c r="CR54" s="56" t="s">
        <v>143</v>
      </c>
      <c r="CS54" s="56" t="s">
        <v>144</v>
      </c>
      <c r="CT54" s="56" t="s">
        <v>145</v>
      </c>
      <c r="CU54" s="56" t="s">
        <v>146</v>
      </c>
      <c r="CV54" s="56" t="s">
        <v>147</v>
      </c>
      <c r="CW54" s="56" t="s">
        <v>148</v>
      </c>
      <c r="CX54" s="56" t="s">
        <v>149</v>
      </c>
      <c r="CY54" s="56" t="s">
        <v>152</v>
      </c>
      <c r="CZ54" s="56" t="s">
        <v>153</v>
      </c>
      <c r="DA54" s="56" t="s">
        <v>154</v>
      </c>
      <c r="DB54" s="56" t="s">
        <v>155</v>
      </c>
    </row>
    <row r="55" spans="2:106" s="219" customFormat="1" ht="13.5" x14ac:dyDescent="0.3">
      <c r="C55" s="362">
        <f>JV_IBD!C21</f>
        <v>2020</v>
      </c>
      <c r="D55" s="227" t="str">
        <f>JV_IBD!D21</f>
        <v>SIN Bank</v>
      </c>
      <c r="E55" s="233" t="str">
        <f>JV_IBD!E21</f>
        <v>J/V 최초 차입금</v>
      </c>
      <c r="F55" s="241">
        <f>JV_IBD!F21</f>
        <v>65500000</v>
      </c>
      <c r="G55" s="235">
        <f>JV_IBD!G21</f>
        <v>1.47E-2</v>
      </c>
      <c r="H55" s="361">
        <f>JV_IBD!H21</f>
        <v>3</v>
      </c>
      <c r="I55" s="234" t="str">
        <f>JV_IBD!I21</f>
        <v>수시상환</v>
      </c>
      <c r="J55" s="221"/>
      <c r="K55" s="232" t="str">
        <f>JV_IBD!K21</f>
        <v>J/V 최초 차입금</v>
      </c>
      <c r="L55" s="227"/>
      <c r="M55" s="244"/>
      <c r="N55" s="244">
        <f>JV_IBD!M21*$G55</f>
        <v>0</v>
      </c>
      <c r="O55" s="245">
        <f>JV_IBD!N21*$G55</f>
        <v>962850</v>
      </c>
      <c r="P55" s="245">
        <f ca="1">JV_IBD!O21*$G55</f>
        <v>815115</v>
      </c>
      <c r="Q55" s="245">
        <f ca="1">JV_IBD!P21*$G55</f>
        <v>623280</v>
      </c>
      <c r="R55" s="245">
        <f ca="1">JV_IBD!Q21*$G55</f>
        <v>0</v>
      </c>
      <c r="S55" s="245">
        <f ca="1">JV_IBD!R21*$G55</f>
        <v>0</v>
      </c>
      <c r="T55" s="244">
        <f ca="1">JV_IBD!S21*$G55</f>
        <v>0</v>
      </c>
      <c r="U55" s="244">
        <f ca="1">JV_IBD!T21*$G55</f>
        <v>0</v>
      </c>
      <c r="V55" s="245">
        <f ca="1">JV_IBD!U21*$G55</f>
        <v>0</v>
      </c>
      <c r="W55" s="245">
        <f ca="1">JV_IBD!V21*$G55</f>
        <v>0</v>
      </c>
      <c r="X55" s="245">
        <f ca="1">JV_IBD!W21*$G55</f>
        <v>0</v>
      </c>
      <c r="Y55" s="245">
        <f ca="1">JV_IBD!X21*$G55</f>
        <v>0</v>
      </c>
      <c r="Z55" s="245">
        <f ca="1">JV_IBD!Y21*$G55</f>
        <v>0</v>
      </c>
      <c r="AA55" s="244">
        <f ca="1">JV_IBD!Z21*$G55</f>
        <v>0</v>
      </c>
      <c r="AB55" s="244">
        <f ca="1">JV_IBD!AA21*$G55</f>
        <v>0</v>
      </c>
      <c r="AC55" s="245">
        <f ca="1">JV_IBD!AB21*$G55</f>
        <v>0</v>
      </c>
      <c r="AD55" s="245">
        <f ca="1">JV_IBD!AC21*$G55</f>
        <v>0</v>
      </c>
      <c r="AE55" s="246">
        <f ca="1">JV_IBD!AD21*$G55</f>
        <v>0</v>
      </c>
      <c r="AF55" s="221"/>
      <c r="AG55" s="221"/>
      <c r="AH55" s="221"/>
      <c r="AI55" s="255">
        <f>N55/JV_IBD!$AI$5</f>
        <v>0</v>
      </c>
      <c r="AJ55" s="255">
        <f t="shared" ref="AJ55:AL56" si="880">AI55</f>
        <v>0</v>
      </c>
      <c r="AK55" s="255">
        <f t="shared" si="880"/>
        <v>0</v>
      </c>
      <c r="AL55" s="255">
        <f t="shared" si="880"/>
        <v>0</v>
      </c>
      <c r="AM55" s="255">
        <f>O55/JV_IBD!$AI$5</f>
        <v>80237.5</v>
      </c>
      <c r="AN55" s="255">
        <f t="shared" ref="AN55:AP56" si="881">AM55</f>
        <v>80237.5</v>
      </c>
      <c r="AO55" s="255">
        <f t="shared" si="881"/>
        <v>80237.5</v>
      </c>
      <c r="AP55" s="255">
        <f t="shared" si="881"/>
        <v>80237.5</v>
      </c>
      <c r="AQ55" s="255">
        <f ca="1">P55/JV_IBD!$AI$5</f>
        <v>67926.25</v>
      </c>
      <c r="AR55" s="255">
        <f t="shared" ref="AR55:AT56" ca="1" si="882">AQ55</f>
        <v>67926.25</v>
      </c>
      <c r="AS55" s="255">
        <f t="shared" ca="1" si="882"/>
        <v>67926.25</v>
      </c>
      <c r="AT55" s="255">
        <f t="shared" ca="1" si="882"/>
        <v>67926.25</v>
      </c>
      <c r="AU55" s="255">
        <f ca="1">Q55/JV_IBD!$AI$5</f>
        <v>51940</v>
      </c>
      <c r="AV55" s="255">
        <f t="shared" ref="AV55:AX56" ca="1" si="883">AU55</f>
        <v>51940</v>
      </c>
      <c r="AW55" s="255">
        <f t="shared" ca="1" si="883"/>
        <v>51940</v>
      </c>
      <c r="AX55" s="255">
        <f t="shared" ca="1" si="883"/>
        <v>51940</v>
      </c>
      <c r="AY55" s="255">
        <f ca="1">R55/JV_IBD!$AI$5</f>
        <v>0</v>
      </c>
      <c r="AZ55" s="255">
        <f t="shared" ref="AZ55:BB56" ca="1" si="884">AY55</f>
        <v>0</v>
      </c>
      <c r="BA55" s="255">
        <f t="shared" ca="1" si="884"/>
        <v>0</v>
      </c>
      <c r="BB55" s="255">
        <f t="shared" ca="1" si="884"/>
        <v>0</v>
      </c>
      <c r="BC55" s="255">
        <f ca="1">S55/JV_IBD!$AI$5</f>
        <v>0</v>
      </c>
      <c r="BD55" s="255">
        <f t="shared" ref="BD55:BF56" ca="1" si="885">BC55</f>
        <v>0</v>
      </c>
      <c r="BE55" s="255">
        <f t="shared" ca="1" si="885"/>
        <v>0</v>
      </c>
      <c r="BF55" s="255">
        <f t="shared" ca="1" si="885"/>
        <v>0</v>
      </c>
      <c r="BG55" s="255">
        <f ca="1">T55/JV_IBD!$AI$5</f>
        <v>0</v>
      </c>
      <c r="BH55" s="255">
        <f t="shared" ref="BH55:BJ56" ca="1" si="886">BG55</f>
        <v>0</v>
      </c>
      <c r="BI55" s="255">
        <f t="shared" ca="1" si="886"/>
        <v>0</v>
      </c>
      <c r="BJ55" s="255">
        <f t="shared" ca="1" si="886"/>
        <v>0</v>
      </c>
      <c r="BK55" s="255">
        <f ca="1">U55/JV_IBD!$AI$5</f>
        <v>0</v>
      </c>
      <c r="BL55" s="255">
        <f t="shared" ref="BL55:BN56" ca="1" si="887">BK55</f>
        <v>0</v>
      </c>
      <c r="BM55" s="255">
        <f t="shared" ca="1" si="887"/>
        <v>0</v>
      </c>
      <c r="BN55" s="255">
        <f t="shared" ca="1" si="887"/>
        <v>0</v>
      </c>
      <c r="BO55" s="255">
        <f ca="1">V55/JV_IBD!$AI$5</f>
        <v>0</v>
      </c>
      <c r="BP55" s="255">
        <f t="shared" ref="BP55:BR56" ca="1" si="888">BO55</f>
        <v>0</v>
      </c>
      <c r="BQ55" s="255">
        <f t="shared" ca="1" si="888"/>
        <v>0</v>
      </c>
      <c r="BR55" s="255">
        <f t="shared" ca="1" si="888"/>
        <v>0</v>
      </c>
      <c r="BS55" s="255">
        <f ca="1">W55/JV_IBD!$AI$5</f>
        <v>0</v>
      </c>
      <c r="BT55" s="255">
        <f t="shared" ref="BT55:BV56" ca="1" si="889">BS55</f>
        <v>0</v>
      </c>
      <c r="BU55" s="255">
        <f t="shared" ca="1" si="889"/>
        <v>0</v>
      </c>
      <c r="BV55" s="255">
        <f t="shared" ca="1" si="889"/>
        <v>0</v>
      </c>
      <c r="BW55" s="255">
        <f ca="1">X55/JV_IBD!$AI$5</f>
        <v>0</v>
      </c>
      <c r="BX55" s="255">
        <f t="shared" ref="BX55:BZ56" ca="1" si="890">BW55</f>
        <v>0</v>
      </c>
      <c r="BY55" s="255">
        <f t="shared" ca="1" si="890"/>
        <v>0</v>
      </c>
      <c r="BZ55" s="255">
        <f t="shared" ca="1" si="890"/>
        <v>0</v>
      </c>
      <c r="CA55" s="255">
        <f ca="1">Y55/JV_IBD!$AI$5</f>
        <v>0</v>
      </c>
      <c r="CB55" s="255">
        <f t="shared" ref="CB55:CD56" ca="1" si="891">CA55</f>
        <v>0</v>
      </c>
      <c r="CC55" s="255">
        <f t="shared" ca="1" si="891"/>
        <v>0</v>
      </c>
      <c r="CD55" s="255">
        <f t="shared" ca="1" si="891"/>
        <v>0</v>
      </c>
      <c r="CE55" s="255">
        <f ca="1">Z55/JV_IBD!$AI$5</f>
        <v>0</v>
      </c>
      <c r="CF55" s="255">
        <f t="shared" ref="CF55:CH56" ca="1" si="892">CE55</f>
        <v>0</v>
      </c>
      <c r="CG55" s="255">
        <f t="shared" ca="1" si="892"/>
        <v>0</v>
      </c>
      <c r="CH55" s="255">
        <f t="shared" ca="1" si="892"/>
        <v>0</v>
      </c>
      <c r="CI55" s="255">
        <f ca="1">AA55/JV_IBD!$AI$5</f>
        <v>0</v>
      </c>
      <c r="CJ55" s="255">
        <f t="shared" ref="CJ55:CL56" ca="1" si="893">CI55</f>
        <v>0</v>
      </c>
      <c r="CK55" s="255">
        <f t="shared" ca="1" si="893"/>
        <v>0</v>
      </c>
      <c r="CL55" s="255">
        <f t="shared" ca="1" si="893"/>
        <v>0</v>
      </c>
      <c r="CM55" s="255">
        <f ca="1">AB55/JV_IBD!$AI$5</f>
        <v>0</v>
      </c>
      <c r="CN55" s="255">
        <f t="shared" ref="CN55:CP56" ca="1" si="894">CM55</f>
        <v>0</v>
      </c>
      <c r="CO55" s="255">
        <f t="shared" ca="1" si="894"/>
        <v>0</v>
      </c>
      <c r="CP55" s="255">
        <f t="shared" ca="1" si="894"/>
        <v>0</v>
      </c>
      <c r="CQ55" s="255">
        <f ca="1">AC55/JV_IBD!$AI$5</f>
        <v>0</v>
      </c>
      <c r="CR55" s="255">
        <f t="shared" ref="CR55:CT56" ca="1" si="895">CQ55</f>
        <v>0</v>
      </c>
      <c r="CS55" s="255">
        <f t="shared" ca="1" si="895"/>
        <v>0</v>
      </c>
      <c r="CT55" s="255">
        <f t="shared" ca="1" si="895"/>
        <v>0</v>
      </c>
      <c r="CU55" s="255">
        <f ca="1">AD55/JV_IBD!$AI$5</f>
        <v>0</v>
      </c>
      <c r="CV55" s="255">
        <f t="shared" ref="CV55:CX56" ca="1" si="896">CU55</f>
        <v>0</v>
      </c>
      <c r="CW55" s="255">
        <f t="shared" ca="1" si="896"/>
        <v>0</v>
      </c>
      <c r="CX55" s="255">
        <f t="shared" ca="1" si="896"/>
        <v>0</v>
      </c>
      <c r="CY55" s="256">
        <f ca="1">AE55/JV_IBD!$AI$5</f>
        <v>0</v>
      </c>
      <c r="CZ55" s="256">
        <f t="shared" ref="CZ55:DB56" ca="1" si="897">CY55</f>
        <v>0</v>
      </c>
      <c r="DA55" s="256">
        <f t="shared" ca="1" si="897"/>
        <v>0</v>
      </c>
      <c r="DB55" s="256">
        <f t="shared" ca="1" si="897"/>
        <v>0</v>
      </c>
    </row>
    <row r="56" spans="2:106" s="219" customFormat="1" ht="13.5" x14ac:dyDescent="0.3">
      <c r="C56" s="362">
        <f>JV_IBD!C22</f>
        <v>0</v>
      </c>
      <c r="D56" s="227" t="str">
        <f>JV_IBD!D22</f>
        <v>SIN Bank</v>
      </c>
      <c r="E56" s="233" t="str">
        <f>JV_IBD!E22</f>
        <v>크레인 구입 차입금</v>
      </c>
      <c r="F56" s="241">
        <f>JV_IBD!F22</f>
        <v>17200000</v>
      </c>
      <c r="G56" s="230">
        <f>JV_IBD!G22</f>
        <v>1.47E-2</v>
      </c>
      <c r="H56" s="361">
        <f>JV_IBD!H22</f>
        <v>5</v>
      </c>
      <c r="I56" s="234" t="str">
        <f>JV_IBD!I22</f>
        <v>수시상환</v>
      </c>
      <c r="J56" s="221"/>
      <c r="K56" s="232" t="str">
        <f>JV_IBD!K22</f>
        <v>크레인 구입 차입금</v>
      </c>
      <c r="L56" s="227"/>
      <c r="M56" s="244"/>
      <c r="N56" s="244">
        <f>JV_IBD!M22*$G56</f>
        <v>0</v>
      </c>
      <c r="O56" s="245">
        <f>JV_IBD!N22*$G56</f>
        <v>0</v>
      </c>
      <c r="P56" s="245">
        <f>JV_IBD!O22*$G56</f>
        <v>0</v>
      </c>
      <c r="Q56" s="245">
        <f>JV_IBD!P22*$G56</f>
        <v>0</v>
      </c>
      <c r="R56" s="245">
        <f>JV_IBD!Q22*$G56</f>
        <v>0</v>
      </c>
      <c r="S56" s="245">
        <f>JV_IBD!R22*$G56</f>
        <v>0</v>
      </c>
      <c r="T56" s="244">
        <f>JV_IBD!S22*$G56</f>
        <v>0</v>
      </c>
      <c r="U56" s="244">
        <f>JV_IBD!T22*$G56</f>
        <v>0</v>
      </c>
      <c r="V56" s="245">
        <f>JV_IBD!U22*$G56</f>
        <v>0</v>
      </c>
      <c r="W56" s="245">
        <f>JV_IBD!V22*$G56</f>
        <v>0</v>
      </c>
      <c r="X56" s="245">
        <f>JV_IBD!W22*$G56</f>
        <v>0</v>
      </c>
      <c r="Y56" s="245">
        <f>JV_IBD!X22*$G56</f>
        <v>0</v>
      </c>
      <c r="Z56" s="245">
        <f>JV_IBD!Y22*$G56</f>
        <v>0</v>
      </c>
      <c r="AA56" s="244">
        <f>JV_IBD!Z22*$G56</f>
        <v>0</v>
      </c>
      <c r="AB56" s="244">
        <f>JV_IBD!AA22*$G56</f>
        <v>0</v>
      </c>
      <c r="AC56" s="245">
        <f>JV_IBD!AB22*$G56</f>
        <v>0</v>
      </c>
      <c r="AD56" s="245">
        <f>JV_IBD!AC22*$G56</f>
        <v>0</v>
      </c>
      <c r="AE56" s="246">
        <f>JV_IBD!AD22*$G56</f>
        <v>0</v>
      </c>
      <c r="AF56" s="221"/>
      <c r="AG56" s="221"/>
      <c r="AH56" s="221"/>
      <c r="AI56" s="255">
        <f>N56/JV_IBD!$AI$5</f>
        <v>0</v>
      </c>
      <c r="AJ56" s="255">
        <f t="shared" si="880"/>
        <v>0</v>
      </c>
      <c r="AK56" s="255">
        <f t="shared" si="880"/>
        <v>0</v>
      </c>
      <c r="AL56" s="255">
        <f t="shared" si="880"/>
        <v>0</v>
      </c>
      <c r="AM56" s="255">
        <f>O56/JV_IBD!$AI$5</f>
        <v>0</v>
      </c>
      <c r="AN56" s="255">
        <f t="shared" si="881"/>
        <v>0</v>
      </c>
      <c r="AO56" s="255">
        <f t="shared" si="881"/>
        <v>0</v>
      </c>
      <c r="AP56" s="255">
        <f t="shared" si="881"/>
        <v>0</v>
      </c>
      <c r="AQ56" s="255">
        <f>P56/JV_IBD!$AI$5</f>
        <v>0</v>
      </c>
      <c r="AR56" s="255">
        <f t="shared" si="882"/>
        <v>0</v>
      </c>
      <c r="AS56" s="255">
        <f t="shared" si="882"/>
        <v>0</v>
      </c>
      <c r="AT56" s="255">
        <f t="shared" si="882"/>
        <v>0</v>
      </c>
      <c r="AU56" s="255">
        <f>Q56/JV_IBD!$AI$5</f>
        <v>0</v>
      </c>
      <c r="AV56" s="255">
        <f t="shared" si="883"/>
        <v>0</v>
      </c>
      <c r="AW56" s="255">
        <f t="shared" si="883"/>
        <v>0</v>
      </c>
      <c r="AX56" s="255">
        <f t="shared" si="883"/>
        <v>0</v>
      </c>
      <c r="AY56" s="255">
        <f>R56/JV_IBD!$AI$5</f>
        <v>0</v>
      </c>
      <c r="AZ56" s="255">
        <f t="shared" si="884"/>
        <v>0</v>
      </c>
      <c r="BA56" s="255">
        <f t="shared" si="884"/>
        <v>0</v>
      </c>
      <c r="BB56" s="255">
        <f t="shared" si="884"/>
        <v>0</v>
      </c>
      <c r="BC56" s="255">
        <f>S56/JV_IBD!$AI$5</f>
        <v>0</v>
      </c>
      <c r="BD56" s="255">
        <f t="shared" si="885"/>
        <v>0</v>
      </c>
      <c r="BE56" s="255">
        <f t="shared" si="885"/>
        <v>0</v>
      </c>
      <c r="BF56" s="255">
        <f t="shared" si="885"/>
        <v>0</v>
      </c>
      <c r="BG56" s="255">
        <f>T56/JV_IBD!$AI$5</f>
        <v>0</v>
      </c>
      <c r="BH56" s="255">
        <f t="shared" si="886"/>
        <v>0</v>
      </c>
      <c r="BI56" s="255">
        <f t="shared" si="886"/>
        <v>0</v>
      </c>
      <c r="BJ56" s="255">
        <f t="shared" si="886"/>
        <v>0</v>
      </c>
      <c r="BK56" s="255">
        <f>U56/JV_IBD!$AI$5</f>
        <v>0</v>
      </c>
      <c r="BL56" s="255">
        <f t="shared" si="887"/>
        <v>0</v>
      </c>
      <c r="BM56" s="255">
        <f t="shared" si="887"/>
        <v>0</v>
      </c>
      <c r="BN56" s="255">
        <f t="shared" si="887"/>
        <v>0</v>
      </c>
      <c r="BO56" s="255">
        <f>V56/JV_IBD!$AI$5</f>
        <v>0</v>
      </c>
      <c r="BP56" s="255">
        <f t="shared" si="888"/>
        <v>0</v>
      </c>
      <c r="BQ56" s="255">
        <f t="shared" si="888"/>
        <v>0</v>
      </c>
      <c r="BR56" s="255">
        <f t="shared" si="888"/>
        <v>0</v>
      </c>
      <c r="BS56" s="255">
        <f>W56/JV_IBD!$AI$5</f>
        <v>0</v>
      </c>
      <c r="BT56" s="255">
        <f t="shared" si="889"/>
        <v>0</v>
      </c>
      <c r="BU56" s="255">
        <f t="shared" si="889"/>
        <v>0</v>
      </c>
      <c r="BV56" s="255">
        <f t="shared" si="889"/>
        <v>0</v>
      </c>
      <c r="BW56" s="255">
        <f>X56/JV_IBD!$AI$5</f>
        <v>0</v>
      </c>
      <c r="BX56" s="255">
        <f t="shared" si="890"/>
        <v>0</v>
      </c>
      <c r="BY56" s="255">
        <f t="shared" si="890"/>
        <v>0</v>
      </c>
      <c r="BZ56" s="255">
        <f t="shared" si="890"/>
        <v>0</v>
      </c>
      <c r="CA56" s="255">
        <f>Y56/JV_IBD!$AI$5</f>
        <v>0</v>
      </c>
      <c r="CB56" s="255">
        <f t="shared" si="891"/>
        <v>0</v>
      </c>
      <c r="CC56" s="255">
        <f t="shared" si="891"/>
        <v>0</v>
      </c>
      <c r="CD56" s="255">
        <f t="shared" si="891"/>
        <v>0</v>
      </c>
      <c r="CE56" s="255">
        <f>Z56/JV_IBD!$AI$5</f>
        <v>0</v>
      </c>
      <c r="CF56" s="255">
        <f t="shared" si="892"/>
        <v>0</v>
      </c>
      <c r="CG56" s="255">
        <f t="shared" si="892"/>
        <v>0</v>
      </c>
      <c r="CH56" s="255">
        <f t="shared" si="892"/>
        <v>0</v>
      </c>
      <c r="CI56" s="255">
        <f>AA56/JV_IBD!$AI$5</f>
        <v>0</v>
      </c>
      <c r="CJ56" s="255">
        <f t="shared" si="893"/>
        <v>0</v>
      </c>
      <c r="CK56" s="255">
        <f t="shared" si="893"/>
        <v>0</v>
      </c>
      <c r="CL56" s="255">
        <f t="shared" si="893"/>
        <v>0</v>
      </c>
      <c r="CM56" s="255">
        <f>AB56/JV_IBD!$AI$5</f>
        <v>0</v>
      </c>
      <c r="CN56" s="255">
        <f t="shared" si="894"/>
        <v>0</v>
      </c>
      <c r="CO56" s="255">
        <f t="shared" si="894"/>
        <v>0</v>
      </c>
      <c r="CP56" s="255">
        <f t="shared" si="894"/>
        <v>0</v>
      </c>
      <c r="CQ56" s="255">
        <f>AC56/JV_IBD!$AI$5</f>
        <v>0</v>
      </c>
      <c r="CR56" s="255">
        <f t="shared" si="895"/>
        <v>0</v>
      </c>
      <c r="CS56" s="255">
        <f t="shared" si="895"/>
        <v>0</v>
      </c>
      <c r="CT56" s="255">
        <f t="shared" si="895"/>
        <v>0</v>
      </c>
      <c r="CU56" s="255">
        <f>AD56/JV_IBD!$AI$5</f>
        <v>0</v>
      </c>
      <c r="CV56" s="255">
        <f t="shared" si="896"/>
        <v>0</v>
      </c>
      <c r="CW56" s="255">
        <f t="shared" si="896"/>
        <v>0</v>
      </c>
      <c r="CX56" s="255">
        <f t="shared" si="896"/>
        <v>0</v>
      </c>
      <c r="CY56" s="256">
        <f>AE56/JV_IBD!$AI$5</f>
        <v>0</v>
      </c>
      <c r="CZ56" s="256">
        <f t="shared" si="897"/>
        <v>0</v>
      </c>
      <c r="DA56" s="256">
        <f t="shared" si="897"/>
        <v>0</v>
      </c>
      <c r="DB56" s="256">
        <f t="shared" si="897"/>
        <v>0</v>
      </c>
    </row>
    <row r="57" spans="2:106" s="219" customFormat="1" ht="13.5" x14ac:dyDescent="0.3">
      <c r="C57" s="362">
        <f>JV_IBD!C23</f>
        <v>2023</v>
      </c>
      <c r="D57" s="227" t="str">
        <f>JV_IBD!D23</f>
        <v>SIN Bank</v>
      </c>
      <c r="E57" s="233" t="str">
        <f>JV_IBD!E23</f>
        <v>J/V 최초 차입금(재금융)</v>
      </c>
      <c r="F57" s="241">
        <f>JV_IBD!F23</f>
        <v>36680000</v>
      </c>
      <c r="G57" s="230">
        <f>JV_IBD!G23</f>
        <v>1.47E-2</v>
      </c>
      <c r="H57" s="361">
        <f>JV_IBD!H23</f>
        <v>5</v>
      </c>
      <c r="I57" s="234" t="str">
        <f>JV_IBD!I23</f>
        <v>수시상환</v>
      </c>
      <c r="J57" s="221"/>
      <c r="K57" s="759" t="str">
        <f>JV_IBD!K23</f>
        <v>J/V 최초 차입금(재금융)</v>
      </c>
      <c r="L57" s="227"/>
      <c r="M57" s="244"/>
      <c r="N57" s="244">
        <f>JV_IBD!M23*$G57</f>
        <v>0</v>
      </c>
      <c r="O57" s="245">
        <f>JV_IBD!N23*$G57</f>
        <v>0</v>
      </c>
      <c r="P57" s="245">
        <f>JV_IBD!O23*$G57</f>
        <v>0</v>
      </c>
      <c r="Q57" s="245">
        <f>JV_IBD!P23*$G57</f>
        <v>0</v>
      </c>
      <c r="R57" s="245">
        <f>JV_IBD!Q23*$G57</f>
        <v>539196</v>
      </c>
      <c r="S57" s="245">
        <f>JV_IBD!R23*$G57</f>
        <v>485276.39999999997</v>
      </c>
      <c r="T57" s="244">
        <f>JV_IBD!S23*$G57</f>
        <v>431356.8</v>
      </c>
      <c r="U57" s="244">
        <f>JV_IBD!T23*$G57</f>
        <v>377437.2</v>
      </c>
      <c r="V57" s="245">
        <f>JV_IBD!U23*$G57</f>
        <v>323517.59999999998</v>
      </c>
      <c r="W57" s="245">
        <f>JV_IBD!V23*$G57</f>
        <v>0</v>
      </c>
      <c r="X57" s="245">
        <f>JV_IBD!W23*$G57</f>
        <v>0</v>
      </c>
      <c r="Y57" s="245">
        <f>JV_IBD!X23*$G57</f>
        <v>0</v>
      </c>
      <c r="Z57" s="245">
        <f>JV_IBD!Y23*$G57</f>
        <v>0</v>
      </c>
      <c r="AA57" s="244">
        <f>JV_IBD!Z23*$G57</f>
        <v>0</v>
      </c>
      <c r="AB57" s="244">
        <f>JV_IBD!AA23*$G57</f>
        <v>0</v>
      </c>
      <c r="AC57" s="245">
        <f>JV_IBD!AB23*$G57</f>
        <v>0</v>
      </c>
      <c r="AD57" s="245">
        <f>JV_IBD!AC23*$G57</f>
        <v>0</v>
      </c>
      <c r="AE57" s="246">
        <f>JV_IBD!AD23*$G57</f>
        <v>0</v>
      </c>
      <c r="AF57" s="221"/>
      <c r="AG57" s="221"/>
      <c r="AH57" s="221"/>
      <c r="AI57" s="255">
        <f>N57/JV_IBD!$AI$5</f>
        <v>0</v>
      </c>
      <c r="AJ57" s="255">
        <f t="shared" ref="AJ57:AL58" si="898">AI57</f>
        <v>0</v>
      </c>
      <c r="AK57" s="255">
        <f t="shared" si="898"/>
        <v>0</v>
      </c>
      <c r="AL57" s="255">
        <f t="shared" si="898"/>
        <v>0</v>
      </c>
      <c r="AM57" s="255">
        <f>O57/JV_IBD!$AI$5</f>
        <v>0</v>
      </c>
      <c r="AN57" s="255">
        <f t="shared" ref="AN57:AP58" si="899">AM57</f>
        <v>0</v>
      </c>
      <c r="AO57" s="255">
        <f t="shared" si="899"/>
        <v>0</v>
      </c>
      <c r="AP57" s="255">
        <f t="shared" si="899"/>
        <v>0</v>
      </c>
      <c r="AQ57" s="255">
        <f>P57/JV_IBD!$AI$5</f>
        <v>0</v>
      </c>
      <c r="AR57" s="255">
        <f t="shared" ref="AR57:AT58" si="900">AQ57</f>
        <v>0</v>
      </c>
      <c r="AS57" s="255">
        <f t="shared" si="900"/>
        <v>0</v>
      </c>
      <c r="AT57" s="255">
        <f t="shared" si="900"/>
        <v>0</v>
      </c>
      <c r="AU57" s="255">
        <f>Q57/JV_IBD!$AI$5</f>
        <v>0</v>
      </c>
      <c r="AV57" s="255">
        <f t="shared" ref="AV57:AX58" si="901">AU57</f>
        <v>0</v>
      </c>
      <c r="AW57" s="255">
        <f t="shared" si="901"/>
        <v>0</v>
      </c>
      <c r="AX57" s="255">
        <f t="shared" si="901"/>
        <v>0</v>
      </c>
      <c r="AY57" s="255">
        <f>R57/JV_IBD!$AI$5</f>
        <v>44933</v>
      </c>
      <c r="AZ57" s="255">
        <f t="shared" ref="AZ57:BB58" si="902">AY57</f>
        <v>44933</v>
      </c>
      <c r="BA57" s="255">
        <f t="shared" si="902"/>
        <v>44933</v>
      </c>
      <c r="BB57" s="255">
        <f t="shared" si="902"/>
        <v>44933</v>
      </c>
      <c r="BC57" s="255">
        <f>S57/JV_IBD!$AI$5</f>
        <v>40439.699999999997</v>
      </c>
      <c r="BD57" s="255">
        <f t="shared" ref="BD57:BF58" si="903">BC57</f>
        <v>40439.699999999997</v>
      </c>
      <c r="BE57" s="255">
        <f t="shared" si="903"/>
        <v>40439.699999999997</v>
      </c>
      <c r="BF57" s="255">
        <f t="shared" si="903"/>
        <v>40439.699999999997</v>
      </c>
      <c r="BG57" s="255">
        <f>T57/JV_IBD!$AI$5</f>
        <v>35946.400000000001</v>
      </c>
      <c r="BH57" s="255">
        <f t="shared" ref="BH57:BJ58" si="904">BG57</f>
        <v>35946.400000000001</v>
      </c>
      <c r="BI57" s="255">
        <f t="shared" si="904"/>
        <v>35946.400000000001</v>
      </c>
      <c r="BJ57" s="255">
        <f t="shared" si="904"/>
        <v>35946.400000000001</v>
      </c>
      <c r="BK57" s="255">
        <f>U57/JV_IBD!$AI$5</f>
        <v>31453.100000000002</v>
      </c>
      <c r="BL57" s="255">
        <f t="shared" ref="BL57:BN58" si="905">BK57</f>
        <v>31453.100000000002</v>
      </c>
      <c r="BM57" s="255">
        <f t="shared" si="905"/>
        <v>31453.100000000002</v>
      </c>
      <c r="BN57" s="255">
        <f t="shared" si="905"/>
        <v>31453.100000000002</v>
      </c>
      <c r="BO57" s="255">
        <f>V57/JV_IBD!$AI$5</f>
        <v>26959.8</v>
      </c>
      <c r="BP57" s="255">
        <f t="shared" ref="BP57:BR58" si="906">BO57</f>
        <v>26959.8</v>
      </c>
      <c r="BQ57" s="255">
        <f t="shared" si="906"/>
        <v>26959.8</v>
      </c>
      <c r="BR57" s="255">
        <f t="shared" si="906"/>
        <v>26959.8</v>
      </c>
      <c r="BS57" s="255">
        <f>W57/JV_IBD!$AI$5</f>
        <v>0</v>
      </c>
      <c r="BT57" s="255">
        <f t="shared" ref="BT57:BV58" si="907">BS57</f>
        <v>0</v>
      </c>
      <c r="BU57" s="255">
        <f t="shared" si="907"/>
        <v>0</v>
      </c>
      <c r="BV57" s="255">
        <f t="shared" si="907"/>
        <v>0</v>
      </c>
      <c r="BW57" s="255">
        <f>X57/JV_IBD!$AI$5</f>
        <v>0</v>
      </c>
      <c r="BX57" s="255">
        <f t="shared" ref="BX57:BZ58" si="908">BW57</f>
        <v>0</v>
      </c>
      <c r="BY57" s="255">
        <f t="shared" si="908"/>
        <v>0</v>
      </c>
      <c r="BZ57" s="255">
        <f t="shared" si="908"/>
        <v>0</v>
      </c>
      <c r="CA57" s="255">
        <f>Y57/JV_IBD!$AI$5</f>
        <v>0</v>
      </c>
      <c r="CB57" s="255">
        <f t="shared" ref="CB57:CD58" si="909">CA57</f>
        <v>0</v>
      </c>
      <c r="CC57" s="255">
        <f t="shared" si="909"/>
        <v>0</v>
      </c>
      <c r="CD57" s="255">
        <f t="shared" si="909"/>
        <v>0</v>
      </c>
      <c r="CE57" s="255">
        <f>Z57/JV_IBD!$AI$5</f>
        <v>0</v>
      </c>
      <c r="CF57" s="255">
        <f t="shared" ref="CF57:CH58" si="910">CE57</f>
        <v>0</v>
      </c>
      <c r="CG57" s="255">
        <f t="shared" si="910"/>
        <v>0</v>
      </c>
      <c r="CH57" s="255">
        <f t="shared" si="910"/>
        <v>0</v>
      </c>
      <c r="CI57" s="255">
        <f>AA57/JV_IBD!$AI$5</f>
        <v>0</v>
      </c>
      <c r="CJ57" s="255">
        <f t="shared" ref="CJ57:CL58" si="911">CI57</f>
        <v>0</v>
      </c>
      <c r="CK57" s="255">
        <f t="shared" si="911"/>
        <v>0</v>
      </c>
      <c r="CL57" s="255">
        <f t="shared" si="911"/>
        <v>0</v>
      </c>
      <c r="CM57" s="255">
        <f>AB57/JV_IBD!$AI$5</f>
        <v>0</v>
      </c>
      <c r="CN57" s="255">
        <f t="shared" ref="CN57:CP58" si="912">CM57</f>
        <v>0</v>
      </c>
      <c r="CO57" s="255">
        <f t="shared" si="912"/>
        <v>0</v>
      </c>
      <c r="CP57" s="255">
        <f t="shared" si="912"/>
        <v>0</v>
      </c>
      <c r="CQ57" s="255">
        <f>AC57/JV_IBD!$AI$5</f>
        <v>0</v>
      </c>
      <c r="CR57" s="255">
        <f t="shared" ref="CR57:CT58" si="913">CQ57</f>
        <v>0</v>
      </c>
      <c r="CS57" s="255">
        <f t="shared" si="913"/>
        <v>0</v>
      </c>
      <c r="CT57" s="255">
        <f t="shared" si="913"/>
        <v>0</v>
      </c>
      <c r="CU57" s="255">
        <f>AD57/JV_IBD!$AI$5</f>
        <v>0</v>
      </c>
      <c r="CV57" s="255">
        <f t="shared" ref="CV57:CX58" si="914">CU57</f>
        <v>0</v>
      </c>
      <c r="CW57" s="255">
        <f t="shared" si="914"/>
        <v>0</v>
      </c>
      <c r="CX57" s="255">
        <f t="shared" si="914"/>
        <v>0</v>
      </c>
      <c r="CY57" s="256">
        <f>AE57/JV_IBD!$AI$5</f>
        <v>0</v>
      </c>
      <c r="CZ57" s="256">
        <f t="shared" ref="CZ57:DB58" si="915">CY57</f>
        <v>0</v>
      </c>
      <c r="DA57" s="256">
        <f t="shared" si="915"/>
        <v>0</v>
      </c>
      <c r="DB57" s="256">
        <f t="shared" si="915"/>
        <v>0</v>
      </c>
    </row>
    <row r="58" spans="2:106" s="219" customFormat="1" ht="13.5" x14ac:dyDescent="0.3">
      <c r="C58" s="362">
        <f>JV_IBD!C24</f>
        <v>5</v>
      </c>
      <c r="D58" s="227" t="str">
        <f>JV_IBD!D24</f>
        <v>SIN Bank</v>
      </c>
      <c r="E58" s="233" t="str">
        <f>JV_IBD!E24</f>
        <v>크레인 구입 차입금(재금융)</v>
      </c>
      <c r="F58" s="241">
        <f>JV_IBD!F24</f>
        <v>8600000</v>
      </c>
      <c r="G58" s="230">
        <f>JV_IBD!G24</f>
        <v>1.47E-2</v>
      </c>
      <c r="H58" s="361">
        <f>JV_IBD!H24</f>
        <v>5</v>
      </c>
      <c r="I58" s="234" t="str">
        <f>JV_IBD!I24</f>
        <v>수시상환</v>
      </c>
      <c r="J58" s="221"/>
      <c r="K58" s="759" t="str">
        <f>JV_IBD!K24</f>
        <v>크레인 구입 차입금(재금융)</v>
      </c>
      <c r="L58" s="227"/>
      <c r="M58" s="244"/>
      <c r="N58" s="244">
        <f>JV_IBD!M24*$G58</f>
        <v>0</v>
      </c>
      <c r="O58" s="245">
        <f>JV_IBD!N24*$G58</f>
        <v>0</v>
      </c>
      <c r="P58" s="245">
        <f>JV_IBD!O24*$G58</f>
        <v>0</v>
      </c>
      <c r="Q58" s="245">
        <f>JV_IBD!P24*$G58</f>
        <v>0</v>
      </c>
      <c r="R58" s="245">
        <f>JV_IBD!Q24*$G58</f>
        <v>0</v>
      </c>
      <c r="S58" s="245">
        <f>JV_IBD!R24*$G58</f>
        <v>0</v>
      </c>
      <c r="T58" s="244">
        <f>JV_IBD!S24*$G58</f>
        <v>0</v>
      </c>
      <c r="U58" s="244">
        <f>JV_IBD!T24*$G58</f>
        <v>0</v>
      </c>
      <c r="V58" s="245">
        <f>JV_IBD!U24*$G58</f>
        <v>0</v>
      </c>
      <c r="W58" s="245">
        <f>JV_IBD!V24*$G58</f>
        <v>0</v>
      </c>
      <c r="X58" s="245">
        <f>JV_IBD!W24*$G58</f>
        <v>0</v>
      </c>
      <c r="Y58" s="245">
        <f>JV_IBD!X24*$G58</f>
        <v>0</v>
      </c>
      <c r="Z58" s="245">
        <f>JV_IBD!Y24*$G58</f>
        <v>0</v>
      </c>
      <c r="AA58" s="244">
        <f>JV_IBD!Z24*$G58</f>
        <v>0</v>
      </c>
      <c r="AB58" s="244">
        <f>JV_IBD!AA24*$G58</f>
        <v>0</v>
      </c>
      <c r="AC58" s="245">
        <f>JV_IBD!AB24*$G58</f>
        <v>0</v>
      </c>
      <c r="AD58" s="245">
        <f>JV_IBD!AC24*$G58</f>
        <v>0</v>
      </c>
      <c r="AE58" s="246">
        <f>JV_IBD!AD24*$G58</f>
        <v>0</v>
      </c>
      <c r="AF58" s="221"/>
      <c r="AG58" s="221"/>
      <c r="AH58" s="221"/>
      <c r="AI58" s="255">
        <f>N58/JV_IBD!$AI$5</f>
        <v>0</v>
      </c>
      <c r="AJ58" s="255">
        <f t="shared" si="898"/>
        <v>0</v>
      </c>
      <c r="AK58" s="255">
        <f t="shared" si="898"/>
        <v>0</v>
      </c>
      <c r="AL58" s="255">
        <f t="shared" si="898"/>
        <v>0</v>
      </c>
      <c r="AM58" s="255">
        <f>O58/JV_IBD!$AI$5</f>
        <v>0</v>
      </c>
      <c r="AN58" s="255">
        <f t="shared" si="899"/>
        <v>0</v>
      </c>
      <c r="AO58" s="255">
        <f t="shared" si="899"/>
        <v>0</v>
      </c>
      <c r="AP58" s="255">
        <f t="shared" si="899"/>
        <v>0</v>
      </c>
      <c r="AQ58" s="255">
        <f>P58/JV_IBD!$AI$5</f>
        <v>0</v>
      </c>
      <c r="AR58" s="255">
        <f t="shared" si="900"/>
        <v>0</v>
      </c>
      <c r="AS58" s="255">
        <f t="shared" si="900"/>
        <v>0</v>
      </c>
      <c r="AT58" s="255">
        <f t="shared" si="900"/>
        <v>0</v>
      </c>
      <c r="AU58" s="255">
        <f>Q58/JV_IBD!$AI$5</f>
        <v>0</v>
      </c>
      <c r="AV58" s="255">
        <f t="shared" si="901"/>
        <v>0</v>
      </c>
      <c r="AW58" s="255">
        <f t="shared" si="901"/>
        <v>0</v>
      </c>
      <c r="AX58" s="255">
        <f t="shared" si="901"/>
        <v>0</v>
      </c>
      <c r="AY58" s="255">
        <f>R58/JV_IBD!$AI$5</f>
        <v>0</v>
      </c>
      <c r="AZ58" s="255">
        <f t="shared" si="902"/>
        <v>0</v>
      </c>
      <c r="BA58" s="255">
        <f t="shared" si="902"/>
        <v>0</v>
      </c>
      <c r="BB58" s="255">
        <f t="shared" si="902"/>
        <v>0</v>
      </c>
      <c r="BC58" s="255">
        <f>S58/JV_IBD!$AI$5</f>
        <v>0</v>
      </c>
      <c r="BD58" s="255">
        <f t="shared" si="903"/>
        <v>0</v>
      </c>
      <c r="BE58" s="255">
        <f t="shared" si="903"/>
        <v>0</v>
      </c>
      <c r="BF58" s="255">
        <f t="shared" si="903"/>
        <v>0</v>
      </c>
      <c r="BG58" s="255">
        <f>T58/JV_IBD!$AI$5</f>
        <v>0</v>
      </c>
      <c r="BH58" s="255">
        <f t="shared" si="904"/>
        <v>0</v>
      </c>
      <c r="BI58" s="255">
        <f t="shared" si="904"/>
        <v>0</v>
      </c>
      <c r="BJ58" s="255">
        <f t="shared" si="904"/>
        <v>0</v>
      </c>
      <c r="BK58" s="255">
        <f>U58/JV_IBD!$AI$5</f>
        <v>0</v>
      </c>
      <c r="BL58" s="255">
        <f t="shared" si="905"/>
        <v>0</v>
      </c>
      <c r="BM58" s="255">
        <f t="shared" si="905"/>
        <v>0</v>
      </c>
      <c r="BN58" s="255">
        <f t="shared" si="905"/>
        <v>0</v>
      </c>
      <c r="BO58" s="255">
        <f>V58/JV_IBD!$AI$5</f>
        <v>0</v>
      </c>
      <c r="BP58" s="255">
        <f t="shared" si="906"/>
        <v>0</v>
      </c>
      <c r="BQ58" s="255">
        <f t="shared" si="906"/>
        <v>0</v>
      </c>
      <c r="BR58" s="255">
        <f t="shared" si="906"/>
        <v>0</v>
      </c>
      <c r="BS58" s="255">
        <f>W58/JV_IBD!$AI$5</f>
        <v>0</v>
      </c>
      <c r="BT58" s="255">
        <f t="shared" si="907"/>
        <v>0</v>
      </c>
      <c r="BU58" s="255">
        <f t="shared" si="907"/>
        <v>0</v>
      </c>
      <c r="BV58" s="255">
        <f t="shared" si="907"/>
        <v>0</v>
      </c>
      <c r="BW58" s="255">
        <f>X58/JV_IBD!$AI$5</f>
        <v>0</v>
      </c>
      <c r="BX58" s="255">
        <f t="shared" si="908"/>
        <v>0</v>
      </c>
      <c r="BY58" s="255">
        <f t="shared" si="908"/>
        <v>0</v>
      </c>
      <c r="BZ58" s="255">
        <f t="shared" si="908"/>
        <v>0</v>
      </c>
      <c r="CA58" s="255">
        <f>Y58/JV_IBD!$AI$5</f>
        <v>0</v>
      </c>
      <c r="CB58" s="255">
        <f t="shared" si="909"/>
        <v>0</v>
      </c>
      <c r="CC58" s="255">
        <f t="shared" si="909"/>
        <v>0</v>
      </c>
      <c r="CD58" s="255">
        <f t="shared" si="909"/>
        <v>0</v>
      </c>
      <c r="CE58" s="255">
        <f>Z58/JV_IBD!$AI$5</f>
        <v>0</v>
      </c>
      <c r="CF58" s="255">
        <f t="shared" si="910"/>
        <v>0</v>
      </c>
      <c r="CG58" s="255">
        <f t="shared" si="910"/>
        <v>0</v>
      </c>
      <c r="CH58" s="255">
        <f t="shared" si="910"/>
        <v>0</v>
      </c>
      <c r="CI58" s="255">
        <f>AA58/JV_IBD!$AI$5</f>
        <v>0</v>
      </c>
      <c r="CJ58" s="255">
        <f t="shared" si="911"/>
        <v>0</v>
      </c>
      <c r="CK58" s="255">
        <f t="shared" si="911"/>
        <v>0</v>
      </c>
      <c r="CL58" s="255">
        <f t="shared" si="911"/>
        <v>0</v>
      </c>
      <c r="CM58" s="255">
        <f>AB58/JV_IBD!$AI$5</f>
        <v>0</v>
      </c>
      <c r="CN58" s="255">
        <f t="shared" si="912"/>
        <v>0</v>
      </c>
      <c r="CO58" s="255">
        <f t="shared" si="912"/>
        <v>0</v>
      </c>
      <c r="CP58" s="255">
        <f t="shared" si="912"/>
        <v>0</v>
      </c>
      <c r="CQ58" s="255">
        <f>AC58/JV_IBD!$AI$5</f>
        <v>0</v>
      </c>
      <c r="CR58" s="255">
        <f t="shared" si="913"/>
        <v>0</v>
      </c>
      <c r="CS58" s="255">
        <f t="shared" si="913"/>
        <v>0</v>
      </c>
      <c r="CT58" s="255">
        <f t="shared" si="913"/>
        <v>0</v>
      </c>
      <c r="CU58" s="255">
        <f>AD58/JV_IBD!$AI$5</f>
        <v>0</v>
      </c>
      <c r="CV58" s="255">
        <f t="shared" si="914"/>
        <v>0</v>
      </c>
      <c r="CW58" s="255">
        <f t="shared" si="914"/>
        <v>0</v>
      </c>
      <c r="CX58" s="255">
        <f t="shared" si="914"/>
        <v>0</v>
      </c>
      <c r="CY58" s="256">
        <f>AE58/JV_IBD!$AI$5</f>
        <v>0</v>
      </c>
      <c r="CZ58" s="256">
        <f t="shared" si="915"/>
        <v>0</v>
      </c>
      <c r="DA58" s="256">
        <f t="shared" si="915"/>
        <v>0</v>
      </c>
      <c r="DB58" s="256">
        <f t="shared" si="915"/>
        <v>0</v>
      </c>
    </row>
    <row r="59" spans="2:106" s="219" customFormat="1" ht="13.5" x14ac:dyDescent="0.3">
      <c r="C59" s="222" t="s">
        <v>276</v>
      </c>
      <c r="D59" s="223"/>
      <c r="E59" s="224"/>
      <c r="F59" s="240">
        <f>SUM(F55:F58)</f>
        <v>127980000</v>
      </c>
      <c r="G59" s="226"/>
      <c r="H59" s="224"/>
      <c r="I59" s="225"/>
      <c r="K59" s="236" t="s">
        <v>276</v>
      </c>
      <c r="L59" s="222"/>
      <c r="M59" s="247">
        <f>SUM(M55:M58)</f>
        <v>0</v>
      </c>
      <c r="N59" s="247">
        <f t="shared" ref="N59:AE59" si="916">SUM(N55:N58)</f>
        <v>0</v>
      </c>
      <c r="O59" s="247">
        <f t="shared" si="916"/>
        <v>962850</v>
      </c>
      <c r="P59" s="247">
        <f t="shared" ca="1" si="916"/>
        <v>815115</v>
      </c>
      <c r="Q59" s="247">
        <f t="shared" ca="1" si="916"/>
        <v>623280</v>
      </c>
      <c r="R59" s="247">
        <f t="shared" ca="1" si="916"/>
        <v>539196</v>
      </c>
      <c r="S59" s="247">
        <f t="shared" ca="1" si="916"/>
        <v>485276.39999999997</v>
      </c>
      <c r="T59" s="247">
        <f t="shared" ca="1" si="916"/>
        <v>431356.8</v>
      </c>
      <c r="U59" s="247">
        <f t="shared" ca="1" si="916"/>
        <v>377437.2</v>
      </c>
      <c r="V59" s="247">
        <f t="shared" ca="1" si="916"/>
        <v>323517.59999999998</v>
      </c>
      <c r="W59" s="247">
        <f t="shared" ca="1" si="916"/>
        <v>0</v>
      </c>
      <c r="X59" s="247">
        <f t="shared" ca="1" si="916"/>
        <v>0</v>
      </c>
      <c r="Y59" s="247">
        <f t="shared" ca="1" si="916"/>
        <v>0</v>
      </c>
      <c r="Z59" s="247">
        <f t="shared" ca="1" si="916"/>
        <v>0</v>
      </c>
      <c r="AA59" s="248">
        <f t="shared" ca="1" si="916"/>
        <v>0</v>
      </c>
      <c r="AB59" s="247">
        <f t="shared" ca="1" si="916"/>
        <v>0</v>
      </c>
      <c r="AC59" s="247">
        <f t="shared" ca="1" si="916"/>
        <v>0</v>
      </c>
      <c r="AD59" s="247">
        <f t="shared" ca="1" si="916"/>
        <v>0</v>
      </c>
      <c r="AE59" s="249">
        <f t="shared" ca="1" si="916"/>
        <v>0</v>
      </c>
      <c r="AI59" s="249">
        <f t="shared" ref="AI59:CT59" si="917">SUM(AI55:AI58)</f>
        <v>0</v>
      </c>
      <c r="AJ59" s="249">
        <f t="shared" si="917"/>
        <v>0</v>
      </c>
      <c r="AK59" s="249">
        <f t="shared" si="917"/>
        <v>0</v>
      </c>
      <c r="AL59" s="249">
        <f t="shared" si="917"/>
        <v>0</v>
      </c>
      <c r="AM59" s="249">
        <f t="shared" si="917"/>
        <v>80237.5</v>
      </c>
      <c r="AN59" s="249">
        <f t="shared" si="917"/>
        <v>80237.5</v>
      </c>
      <c r="AO59" s="249">
        <f t="shared" si="917"/>
        <v>80237.5</v>
      </c>
      <c r="AP59" s="249">
        <f t="shared" si="917"/>
        <v>80237.5</v>
      </c>
      <c r="AQ59" s="249">
        <f t="shared" ca="1" si="917"/>
        <v>67926.25</v>
      </c>
      <c r="AR59" s="249">
        <f t="shared" ca="1" si="917"/>
        <v>67926.25</v>
      </c>
      <c r="AS59" s="249">
        <f t="shared" ca="1" si="917"/>
        <v>67926.25</v>
      </c>
      <c r="AT59" s="249">
        <f t="shared" ca="1" si="917"/>
        <v>67926.25</v>
      </c>
      <c r="AU59" s="249">
        <f t="shared" ca="1" si="917"/>
        <v>51940</v>
      </c>
      <c r="AV59" s="249">
        <f t="shared" ca="1" si="917"/>
        <v>51940</v>
      </c>
      <c r="AW59" s="249">
        <f t="shared" ca="1" si="917"/>
        <v>51940</v>
      </c>
      <c r="AX59" s="249">
        <f t="shared" ca="1" si="917"/>
        <v>51940</v>
      </c>
      <c r="AY59" s="249">
        <f t="shared" ca="1" si="917"/>
        <v>44933</v>
      </c>
      <c r="AZ59" s="249">
        <f t="shared" ca="1" si="917"/>
        <v>44933</v>
      </c>
      <c r="BA59" s="249">
        <f t="shared" ca="1" si="917"/>
        <v>44933</v>
      </c>
      <c r="BB59" s="249">
        <f t="shared" ca="1" si="917"/>
        <v>44933</v>
      </c>
      <c r="BC59" s="249">
        <f t="shared" ca="1" si="917"/>
        <v>40439.699999999997</v>
      </c>
      <c r="BD59" s="249">
        <f t="shared" ca="1" si="917"/>
        <v>40439.699999999997</v>
      </c>
      <c r="BE59" s="249">
        <f t="shared" ca="1" si="917"/>
        <v>40439.699999999997</v>
      </c>
      <c r="BF59" s="249">
        <f t="shared" ca="1" si="917"/>
        <v>40439.699999999997</v>
      </c>
      <c r="BG59" s="249">
        <f t="shared" ca="1" si="917"/>
        <v>35946.400000000001</v>
      </c>
      <c r="BH59" s="249">
        <f t="shared" ca="1" si="917"/>
        <v>35946.400000000001</v>
      </c>
      <c r="BI59" s="249">
        <f t="shared" ca="1" si="917"/>
        <v>35946.400000000001</v>
      </c>
      <c r="BJ59" s="249">
        <f t="shared" ca="1" si="917"/>
        <v>35946.400000000001</v>
      </c>
      <c r="BK59" s="249">
        <f t="shared" ca="1" si="917"/>
        <v>31453.100000000002</v>
      </c>
      <c r="BL59" s="249">
        <f t="shared" ca="1" si="917"/>
        <v>31453.100000000002</v>
      </c>
      <c r="BM59" s="249">
        <f t="shared" ca="1" si="917"/>
        <v>31453.100000000002</v>
      </c>
      <c r="BN59" s="249">
        <f t="shared" ca="1" si="917"/>
        <v>31453.100000000002</v>
      </c>
      <c r="BO59" s="249">
        <f t="shared" ca="1" si="917"/>
        <v>26959.8</v>
      </c>
      <c r="BP59" s="249">
        <f t="shared" ca="1" si="917"/>
        <v>26959.8</v>
      </c>
      <c r="BQ59" s="249">
        <f t="shared" ca="1" si="917"/>
        <v>26959.8</v>
      </c>
      <c r="BR59" s="249">
        <f t="shared" ca="1" si="917"/>
        <v>26959.8</v>
      </c>
      <c r="BS59" s="249">
        <f t="shared" ca="1" si="917"/>
        <v>0</v>
      </c>
      <c r="BT59" s="249">
        <f t="shared" ca="1" si="917"/>
        <v>0</v>
      </c>
      <c r="BU59" s="249">
        <f t="shared" ca="1" si="917"/>
        <v>0</v>
      </c>
      <c r="BV59" s="249">
        <f t="shared" ca="1" si="917"/>
        <v>0</v>
      </c>
      <c r="BW59" s="249">
        <f t="shared" ca="1" si="917"/>
        <v>0</v>
      </c>
      <c r="BX59" s="249">
        <f t="shared" ca="1" si="917"/>
        <v>0</v>
      </c>
      <c r="BY59" s="249">
        <f t="shared" ca="1" si="917"/>
        <v>0</v>
      </c>
      <c r="BZ59" s="249">
        <f t="shared" ca="1" si="917"/>
        <v>0</v>
      </c>
      <c r="CA59" s="249">
        <f t="shared" ca="1" si="917"/>
        <v>0</v>
      </c>
      <c r="CB59" s="249">
        <f t="shared" ca="1" si="917"/>
        <v>0</v>
      </c>
      <c r="CC59" s="249">
        <f t="shared" ca="1" si="917"/>
        <v>0</v>
      </c>
      <c r="CD59" s="249">
        <f t="shared" ca="1" si="917"/>
        <v>0</v>
      </c>
      <c r="CE59" s="249">
        <f t="shared" ca="1" si="917"/>
        <v>0</v>
      </c>
      <c r="CF59" s="249">
        <f t="shared" ca="1" si="917"/>
        <v>0</v>
      </c>
      <c r="CG59" s="249">
        <f t="shared" ca="1" si="917"/>
        <v>0</v>
      </c>
      <c r="CH59" s="249">
        <f t="shared" ca="1" si="917"/>
        <v>0</v>
      </c>
      <c r="CI59" s="249">
        <f t="shared" ca="1" si="917"/>
        <v>0</v>
      </c>
      <c r="CJ59" s="249">
        <f t="shared" ca="1" si="917"/>
        <v>0</v>
      </c>
      <c r="CK59" s="249">
        <f t="shared" ca="1" si="917"/>
        <v>0</v>
      </c>
      <c r="CL59" s="249">
        <f t="shared" ca="1" si="917"/>
        <v>0</v>
      </c>
      <c r="CM59" s="249">
        <f t="shared" ca="1" si="917"/>
        <v>0</v>
      </c>
      <c r="CN59" s="249">
        <f t="shared" ca="1" si="917"/>
        <v>0</v>
      </c>
      <c r="CO59" s="249">
        <f t="shared" ca="1" si="917"/>
        <v>0</v>
      </c>
      <c r="CP59" s="249">
        <f t="shared" ca="1" si="917"/>
        <v>0</v>
      </c>
      <c r="CQ59" s="249">
        <f t="shared" ca="1" si="917"/>
        <v>0</v>
      </c>
      <c r="CR59" s="249">
        <f t="shared" ca="1" si="917"/>
        <v>0</v>
      </c>
      <c r="CS59" s="249">
        <f t="shared" ca="1" si="917"/>
        <v>0</v>
      </c>
      <c r="CT59" s="249">
        <f t="shared" ca="1" si="917"/>
        <v>0</v>
      </c>
      <c r="CU59" s="249">
        <f t="shared" ref="CU59:DB59" ca="1" si="918">SUM(CU55:CU58)</f>
        <v>0</v>
      </c>
      <c r="CV59" s="249">
        <f t="shared" ca="1" si="918"/>
        <v>0</v>
      </c>
      <c r="CW59" s="249">
        <f t="shared" ca="1" si="918"/>
        <v>0</v>
      </c>
      <c r="CX59" s="249">
        <f t="shared" ca="1" si="918"/>
        <v>0</v>
      </c>
      <c r="CY59" s="249">
        <f t="shared" ca="1" si="918"/>
        <v>0</v>
      </c>
      <c r="CZ59" s="249">
        <f t="shared" ca="1" si="918"/>
        <v>0</v>
      </c>
      <c r="DA59" s="249">
        <f t="shared" ca="1" si="918"/>
        <v>0</v>
      </c>
      <c r="DB59" s="249">
        <f t="shared" ca="1" si="918"/>
        <v>0</v>
      </c>
    </row>
    <row r="60" spans="2:106" s="219" customFormat="1" ht="13.5" x14ac:dyDescent="0.3"/>
    <row r="62" spans="2:106" s="219" customFormat="1" ht="13.5" x14ac:dyDescent="0.3"/>
    <row r="63" spans="2:106" s="219" customFormat="1" x14ac:dyDescent="0.3">
      <c r="B63" s="42"/>
      <c r="C63" s="41" t="s">
        <v>368</v>
      </c>
      <c r="D63" s="365"/>
      <c r="K63" s="217" t="s">
        <v>270</v>
      </c>
      <c r="L63" s="58"/>
      <c r="M63" s="58"/>
      <c r="N63" s="29">
        <v>1</v>
      </c>
      <c r="O63" s="29">
        <v>2</v>
      </c>
      <c r="P63" s="29">
        <v>3</v>
      </c>
      <c r="Q63" s="29">
        <v>4</v>
      </c>
      <c r="R63" s="29">
        <v>5</v>
      </c>
      <c r="S63" s="29">
        <v>6</v>
      </c>
      <c r="T63" s="29">
        <v>7</v>
      </c>
      <c r="U63" s="29">
        <v>8</v>
      </c>
      <c r="V63" s="29">
        <v>9</v>
      </c>
      <c r="W63" s="29">
        <v>10</v>
      </c>
      <c r="X63" s="29">
        <v>11</v>
      </c>
      <c r="Y63" s="29">
        <v>12</v>
      </c>
      <c r="Z63" s="29">
        <v>13</v>
      </c>
      <c r="AA63" s="29">
        <v>14</v>
      </c>
      <c r="AB63" s="29">
        <v>15</v>
      </c>
      <c r="AC63" s="29">
        <v>16</v>
      </c>
      <c r="AD63" s="29">
        <v>17</v>
      </c>
      <c r="AE63" s="29">
        <v>18</v>
      </c>
    </row>
    <row r="64" spans="2:106" s="219" customFormat="1" ht="13.5" x14ac:dyDescent="0.3">
      <c r="F64" s="242" t="s">
        <v>270</v>
      </c>
      <c r="K64" s="2224" t="s">
        <v>47</v>
      </c>
      <c r="L64" s="2225"/>
      <c r="M64" s="143"/>
      <c r="N64" s="143" t="s">
        <v>58</v>
      </c>
      <c r="O64" s="143" t="s">
        <v>59</v>
      </c>
      <c r="P64" s="143" t="s">
        <v>60</v>
      </c>
      <c r="Q64" s="143" t="s">
        <v>61</v>
      </c>
      <c r="R64" s="143" t="s">
        <v>62</v>
      </c>
      <c r="S64" s="143" t="s">
        <v>63</v>
      </c>
      <c r="T64" s="143" t="s">
        <v>64</v>
      </c>
      <c r="U64" s="143" t="s">
        <v>65</v>
      </c>
      <c r="V64" s="143" t="s">
        <v>66</v>
      </c>
      <c r="W64" s="143" t="s">
        <v>67</v>
      </c>
      <c r="X64" s="143" t="s">
        <v>68</v>
      </c>
      <c r="Y64" s="143" t="s">
        <v>69</v>
      </c>
      <c r="Z64" s="143" t="s">
        <v>70</v>
      </c>
      <c r="AA64" s="143" t="s">
        <v>71</v>
      </c>
      <c r="AB64" s="143" t="s">
        <v>72</v>
      </c>
      <c r="AC64" s="143" t="s">
        <v>73</v>
      </c>
      <c r="AD64" s="143" t="s">
        <v>74</v>
      </c>
      <c r="AE64" s="106" t="s">
        <v>151</v>
      </c>
    </row>
    <row r="65" spans="2:110" s="219" customFormat="1" ht="13.5" x14ac:dyDescent="0.3">
      <c r="C65" s="143" t="s">
        <v>41</v>
      </c>
      <c r="D65" s="143" t="s">
        <v>274</v>
      </c>
      <c r="E65" s="143" t="s">
        <v>277</v>
      </c>
      <c r="F65" s="143" t="s">
        <v>278</v>
      </c>
      <c r="G65" s="143" t="s">
        <v>279</v>
      </c>
      <c r="H65" s="143" t="s">
        <v>280</v>
      </c>
      <c r="I65" s="143" t="s">
        <v>281</v>
      </c>
      <c r="K65" s="107"/>
      <c r="L65" s="108"/>
      <c r="M65" s="108" t="s">
        <v>57</v>
      </c>
      <c r="N65" s="75">
        <v>2020</v>
      </c>
      <c r="O65" s="75">
        <v>2021</v>
      </c>
      <c r="P65" s="75">
        <v>2022</v>
      </c>
      <c r="Q65" s="75">
        <v>2023</v>
      </c>
      <c r="R65" s="75">
        <v>2024</v>
      </c>
      <c r="S65" s="75">
        <v>2025</v>
      </c>
      <c r="T65" s="75">
        <v>2026</v>
      </c>
      <c r="U65" s="75">
        <v>2027</v>
      </c>
      <c r="V65" s="75">
        <v>2028</v>
      </c>
      <c r="W65" s="75">
        <v>2029</v>
      </c>
      <c r="X65" s="75">
        <v>2030</v>
      </c>
      <c r="Y65" s="75">
        <v>2031</v>
      </c>
      <c r="Z65" s="75">
        <v>2032</v>
      </c>
      <c r="AA65" s="75">
        <v>2033</v>
      </c>
      <c r="AB65" s="75">
        <v>2034</v>
      </c>
      <c r="AC65" s="75">
        <v>2035</v>
      </c>
      <c r="AD65" s="75">
        <v>2036</v>
      </c>
      <c r="AE65" s="76">
        <v>2037</v>
      </c>
      <c r="AI65" s="56" t="s">
        <v>76</v>
      </c>
      <c r="AJ65" s="56" t="s">
        <v>77</v>
      </c>
      <c r="AK65" s="56" t="s">
        <v>78</v>
      </c>
      <c r="AL65" s="56" t="s">
        <v>79</v>
      </c>
      <c r="AM65" s="56" t="s">
        <v>80</v>
      </c>
      <c r="AN65" s="56" t="s">
        <v>81</v>
      </c>
      <c r="AO65" s="56" t="s">
        <v>82</v>
      </c>
      <c r="AP65" s="56" t="s">
        <v>83</v>
      </c>
      <c r="AQ65" s="56" t="s">
        <v>84</v>
      </c>
      <c r="AR65" s="56" t="s">
        <v>85</v>
      </c>
      <c r="AS65" s="56" t="s">
        <v>86</v>
      </c>
      <c r="AT65" s="56" t="s">
        <v>87</v>
      </c>
      <c r="AU65" s="56" t="s">
        <v>88</v>
      </c>
      <c r="AV65" s="56" t="s">
        <v>89</v>
      </c>
      <c r="AW65" s="56" t="s">
        <v>90</v>
      </c>
      <c r="AX65" s="56" t="s">
        <v>91</v>
      </c>
      <c r="AY65" s="56" t="s">
        <v>92</v>
      </c>
      <c r="AZ65" s="56" t="s">
        <v>93</v>
      </c>
      <c r="BA65" s="56" t="s">
        <v>94</v>
      </c>
      <c r="BB65" s="56" t="s">
        <v>95</v>
      </c>
      <c r="BC65" s="56" t="s">
        <v>96</v>
      </c>
      <c r="BD65" s="56" t="s">
        <v>97</v>
      </c>
      <c r="BE65" s="56" t="s">
        <v>98</v>
      </c>
      <c r="BF65" s="56" t="s">
        <v>99</v>
      </c>
      <c r="BG65" s="56" t="s">
        <v>100</v>
      </c>
      <c r="BH65" s="56" t="s">
        <v>101</v>
      </c>
      <c r="BI65" s="56" t="s">
        <v>102</v>
      </c>
      <c r="BJ65" s="56" t="s">
        <v>113</v>
      </c>
      <c r="BK65" s="56" t="s">
        <v>106</v>
      </c>
      <c r="BL65" s="56" t="s">
        <v>107</v>
      </c>
      <c r="BM65" s="56" t="s">
        <v>108</v>
      </c>
      <c r="BN65" s="56" t="s">
        <v>105</v>
      </c>
      <c r="BO65" s="56" t="s">
        <v>114</v>
      </c>
      <c r="BP65" s="56" t="s">
        <v>115</v>
      </c>
      <c r="BQ65" s="56" t="s">
        <v>116</v>
      </c>
      <c r="BR65" s="56" t="s">
        <v>117</v>
      </c>
      <c r="BS65" s="56" t="s">
        <v>118</v>
      </c>
      <c r="BT65" s="56" t="s">
        <v>119</v>
      </c>
      <c r="BU65" s="56" t="s">
        <v>120</v>
      </c>
      <c r="BV65" s="56" t="s">
        <v>121</v>
      </c>
      <c r="BW65" s="56" t="s">
        <v>122</v>
      </c>
      <c r="BX65" s="56" t="s">
        <v>123</v>
      </c>
      <c r="BY65" s="56" t="s">
        <v>124</v>
      </c>
      <c r="BZ65" s="56" t="s">
        <v>125</v>
      </c>
      <c r="CA65" s="56" t="s">
        <v>126</v>
      </c>
      <c r="CB65" s="56" t="s">
        <v>127</v>
      </c>
      <c r="CC65" s="56" t="s">
        <v>128</v>
      </c>
      <c r="CD65" s="56" t="s">
        <v>129</v>
      </c>
      <c r="CE65" s="56" t="s">
        <v>130</v>
      </c>
      <c r="CF65" s="56" t="s">
        <v>131</v>
      </c>
      <c r="CG65" s="56" t="s">
        <v>132</v>
      </c>
      <c r="CH65" s="56" t="s">
        <v>133</v>
      </c>
      <c r="CI65" s="56" t="s">
        <v>134</v>
      </c>
      <c r="CJ65" s="56" t="s">
        <v>135</v>
      </c>
      <c r="CK65" s="56" t="s">
        <v>136</v>
      </c>
      <c r="CL65" s="56" t="s">
        <v>137</v>
      </c>
      <c r="CM65" s="56" t="s">
        <v>138</v>
      </c>
      <c r="CN65" s="56" t="s">
        <v>139</v>
      </c>
      <c r="CO65" s="56" t="s">
        <v>140</v>
      </c>
      <c r="CP65" s="56" t="s">
        <v>141</v>
      </c>
      <c r="CQ65" s="56" t="s">
        <v>142</v>
      </c>
      <c r="CR65" s="56" t="s">
        <v>143</v>
      </c>
      <c r="CS65" s="56" t="s">
        <v>144</v>
      </c>
      <c r="CT65" s="56" t="s">
        <v>145</v>
      </c>
      <c r="CU65" s="56" t="s">
        <v>146</v>
      </c>
      <c r="CV65" s="56" t="s">
        <v>147</v>
      </c>
      <c r="CW65" s="56" t="s">
        <v>148</v>
      </c>
      <c r="CX65" s="56" t="s">
        <v>149</v>
      </c>
      <c r="CY65" s="56" t="s">
        <v>152</v>
      </c>
      <c r="CZ65" s="56" t="s">
        <v>153</v>
      </c>
      <c r="DA65" s="56" t="s">
        <v>154</v>
      </c>
      <c r="DB65" s="56" t="s">
        <v>155</v>
      </c>
    </row>
    <row r="66" spans="2:110" s="219" customFormat="1" ht="13.5" x14ac:dyDescent="0.3">
      <c r="C66" s="362">
        <f>JV_IBD!C21</f>
        <v>2020</v>
      </c>
      <c r="D66" s="227" t="str">
        <f>JV_IBD!D21</f>
        <v>SIN Bank</v>
      </c>
      <c r="E66" s="233" t="str">
        <f>JV_IBD!E21</f>
        <v>J/V 최초 차입금</v>
      </c>
      <c r="F66" s="241">
        <f>JV_IBD!F21</f>
        <v>65500000</v>
      </c>
      <c r="G66" s="235">
        <f>JV_IBD!G21</f>
        <v>1.47E-2</v>
      </c>
      <c r="H66" s="361">
        <f>JV_IBD!H21</f>
        <v>3</v>
      </c>
      <c r="I66" s="234" t="str">
        <f>JV_IBD!I21</f>
        <v>수시상환</v>
      </c>
      <c r="J66" s="221"/>
      <c r="K66" s="232" t="str">
        <f>JV_IBD!K21</f>
        <v>J/V 최초 차입금</v>
      </c>
      <c r="L66" s="227"/>
      <c r="M66" s="244"/>
      <c r="N66" s="244">
        <f>M55</f>
        <v>0</v>
      </c>
      <c r="O66" s="245">
        <f>N55</f>
        <v>0</v>
      </c>
      <c r="P66" s="245">
        <f t="shared" ref="P66:AE66" si="919">O55</f>
        <v>962850</v>
      </c>
      <c r="Q66" s="245">
        <f t="shared" ca="1" si="919"/>
        <v>815115</v>
      </c>
      <c r="R66" s="245">
        <f t="shared" ca="1" si="919"/>
        <v>623280</v>
      </c>
      <c r="S66" s="245">
        <f t="shared" ca="1" si="919"/>
        <v>0</v>
      </c>
      <c r="T66" s="244">
        <f t="shared" ca="1" si="919"/>
        <v>0</v>
      </c>
      <c r="U66" s="244">
        <f t="shared" ca="1" si="919"/>
        <v>0</v>
      </c>
      <c r="V66" s="245">
        <f t="shared" ca="1" si="919"/>
        <v>0</v>
      </c>
      <c r="W66" s="245">
        <f t="shared" ca="1" si="919"/>
        <v>0</v>
      </c>
      <c r="X66" s="245">
        <f t="shared" ca="1" si="919"/>
        <v>0</v>
      </c>
      <c r="Y66" s="245">
        <f t="shared" ca="1" si="919"/>
        <v>0</v>
      </c>
      <c r="Z66" s="245">
        <f t="shared" ca="1" si="919"/>
        <v>0</v>
      </c>
      <c r="AA66" s="244">
        <f t="shared" ca="1" si="919"/>
        <v>0</v>
      </c>
      <c r="AB66" s="244">
        <f t="shared" ca="1" si="919"/>
        <v>0</v>
      </c>
      <c r="AC66" s="245">
        <f t="shared" ca="1" si="919"/>
        <v>0</v>
      </c>
      <c r="AD66" s="245">
        <f t="shared" ca="1" si="919"/>
        <v>0</v>
      </c>
      <c r="AE66" s="246">
        <f t="shared" ca="1" si="919"/>
        <v>0</v>
      </c>
      <c r="AF66" s="221"/>
      <c r="AG66" s="221"/>
      <c r="AH66" s="221"/>
      <c r="AI66" s="255"/>
      <c r="AJ66" s="255"/>
      <c r="AK66" s="255"/>
      <c r="AL66" s="255"/>
      <c r="AM66" s="255">
        <f>SUM(AI55:AL55)</f>
        <v>0</v>
      </c>
      <c r="AN66" s="255"/>
      <c r="AO66" s="255"/>
      <c r="AP66" s="255"/>
      <c r="AQ66" s="255">
        <f>SUM(AM55:AP55)</f>
        <v>320950</v>
      </c>
      <c r="AR66" s="255"/>
      <c r="AS66" s="255"/>
      <c r="AT66" s="255"/>
      <c r="AU66" s="255">
        <f ca="1">SUM(AQ55:AT55)</f>
        <v>271705</v>
      </c>
      <c r="AV66" s="255"/>
      <c r="AW66" s="255"/>
      <c r="AX66" s="255"/>
      <c r="AY66" s="255">
        <f ca="1">SUM(AU55:AX55)</f>
        <v>207760</v>
      </c>
      <c r="AZ66" s="255"/>
      <c r="BA66" s="255"/>
      <c r="BB66" s="255"/>
      <c r="BC66" s="255">
        <f ca="1">SUM(AY55:BB55)</f>
        <v>0</v>
      </c>
      <c r="BD66" s="255"/>
      <c r="BE66" s="255"/>
      <c r="BF66" s="255"/>
      <c r="BG66" s="255">
        <f ca="1">SUM(BC55:BF55)</f>
        <v>0</v>
      </c>
      <c r="BH66" s="255"/>
      <c r="BI66" s="255"/>
      <c r="BJ66" s="255"/>
      <c r="BK66" s="255">
        <f ca="1">SUM(BG55:BJ55)</f>
        <v>0</v>
      </c>
      <c r="BL66" s="255"/>
      <c r="BM66" s="255"/>
      <c r="BN66" s="255"/>
      <c r="BO66" s="255">
        <f ca="1">SUM(BK55:BN55)</f>
        <v>0</v>
      </c>
      <c r="BP66" s="255"/>
      <c r="BQ66" s="255"/>
      <c r="BR66" s="255"/>
      <c r="BS66" s="255">
        <f ca="1">SUM(BO55:BR55)</f>
        <v>0</v>
      </c>
      <c r="BT66" s="255"/>
      <c r="BU66" s="255"/>
      <c r="BV66" s="255"/>
      <c r="BW66" s="255">
        <f ca="1">SUM(BS55:BV55)</f>
        <v>0</v>
      </c>
      <c r="BX66" s="255"/>
      <c r="BY66" s="255"/>
      <c r="BZ66" s="255"/>
      <c r="CA66" s="255">
        <f ca="1">SUM(BW55:BZ55)</f>
        <v>0</v>
      </c>
      <c r="CB66" s="255"/>
      <c r="CC66" s="255"/>
      <c r="CD66" s="255"/>
      <c r="CE66" s="255">
        <f ca="1">SUM(CA55:CD55)</f>
        <v>0</v>
      </c>
      <c r="CF66" s="255"/>
      <c r="CG66" s="255"/>
      <c r="CH66" s="255"/>
      <c r="CI66" s="255">
        <f ca="1">SUM(CE55:CH55)</f>
        <v>0</v>
      </c>
      <c r="CJ66" s="255"/>
      <c r="CK66" s="255"/>
      <c r="CL66" s="255"/>
      <c r="CM66" s="255">
        <f ca="1">SUM(CI55:CL55)</f>
        <v>0</v>
      </c>
      <c r="CN66" s="255"/>
      <c r="CO66" s="255"/>
      <c r="CP66" s="255"/>
      <c r="CQ66" s="255">
        <f ca="1">SUM(CM55:CP55)</f>
        <v>0</v>
      </c>
      <c r="CR66" s="255"/>
      <c r="CS66" s="255"/>
      <c r="CT66" s="255"/>
      <c r="CU66" s="255">
        <f ca="1">SUM(CQ55:CT55)</f>
        <v>0</v>
      </c>
      <c r="CV66" s="255"/>
      <c r="CW66" s="255"/>
      <c r="CX66" s="255"/>
      <c r="CY66" s="256">
        <f ca="1">SUM(CU55:CX55)</f>
        <v>0</v>
      </c>
      <c r="CZ66" s="256"/>
      <c r="DA66" s="256"/>
      <c r="DB66" s="256"/>
      <c r="DC66" s="255"/>
      <c r="DD66" s="255"/>
      <c r="DE66" s="255"/>
      <c r="DF66" s="255"/>
    </row>
    <row r="67" spans="2:110" s="219" customFormat="1" ht="13.5" x14ac:dyDescent="0.3">
      <c r="C67" s="362">
        <f>JV_IBD!C22</f>
        <v>0</v>
      </c>
      <c r="D67" s="227" t="str">
        <f>JV_IBD!D22</f>
        <v>SIN Bank</v>
      </c>
      <c r="E67" s="233" t="str">
        <f>JV_IBD!E22</f>
        <v>크레인 구입 차입금</v>
      </c>
      <c r="F67" s="241">
        <f>JV_IBD!F22</f>
        <v>17200000</v>
      </c>
      <c r="G67" s="230">
        <f>JV_IBD!G22</f>
        <v>1.47E-2</v>
      </c>
      <c r="H67" s="361">
        <f>JV_IBD!H22</f>
        <v>5</v>
      </c>
      <c r="I67" s="234" t="str">
        <f>JV_IBD!I22</f>
        <v>수시상환</v>
      </c>
      <c r="J67" s="221"/>
      <c r="K67" s="232" t="str">
        <f>JV_IBD!K22</f>
        <v>크레인 구입 차입금</v>
      </c>
      <c r="L67" s="227"/>
      <c r="M67" s="244"/>
      <c r="N67" s="244">
        <f t="shared" ref="N67:AE67" si="920">M56</f>
        <v>0</v>
      </c>
      <c r="O67" s="245">
        <f t="shared" si="920"/>
        <v>0</v>
      </c>
      <c r="P67" s="245">
        <f t="shared" si="920"/>
        <v>0</v>
      </c>
      <c r="Q67" s="245">
        <f t="shared" si="920"/>
        <v>0</v>
      </c>
      <c r="R67" s="245">
        <f t="shared" si="920"/>
        <v>0</v>
      </c>
      <c r="S67" s="245">
        <f t="shared" si="920"/>
        <v>0</v>
      </c>
      <c r="T67" s="244">
        <f t="shared" si="920"/>
        <v>0</v>
      </c>
      <c r="U67" s="244">
        <f t="shared" si="920"/>
        <v>0</v>
      </c>
      <c r="V67" s="245">
        <f t="shared" si="920"/>
        <v>0</v>
      </c>
      <c r="W67" s="245">
        <f t="shared" si="920"/>
        <v>0</v>
      </c>
      <c r="X67" s="245">
        <f t="shared" si="920"/>
        <v>0</v>
      </c>
      <c r="Y67" s="245">
        <f t="shared" si="920"/>
        <v>0</v>
      </c>
      <c r="Z67" s="245">
        <f t="shared" si="920"/>
        <v>0</v>
      </c>
      <c r="AA67" s="244">
        <f t="shared" si="920"/>
        <v>0</v>
      </c>
      <c r="AB67" s="244">
        <f t="shared" si="920"/>
        <v>0</v>
      </c>
      <c r="AC67" s="245">
        <f t="shared" si="920"/>
        <v>0</v>
      </c>
      <c r="AD67" s="245">
        <f t="shared" si="920"/>
        <v>0</v>
      </c>
      <c r="AE67" s="246">
        <f t="shared" si="920"/>
        <v>0</v>
      </c>
      <c r="AF67" s="221"/>
      <c r="AG67" s="221"/>
      <c r="AH67" s="221"/>
      <c r="AI67" s="255"/>
      <c r="AJ67" s="255"/>
      <c r="AK67" s="255"/>
      <c r="AL67" s="255"/>
      <c r="AM67" s="255">
        <f>SUM(AI56:AL56)</f>
        <v>0</v>
      </c>
      <c r="AN67" s="255"/>
      <c r="AO67" s="255"/>
      <c r="AP67" s="255"/>
      <c r="AQ67" s="255">
        <f>SUM(AM56:AP56)</f>
        <v>0</v>
      </c>
      <c r="AR67" s="255"/>
      <c r="AS67" s="255"/>
      <c r="AT67" s="255"/>
      <c r="AU67" s="255">
        <f>SUM(AQ56:AT56)</f>
        <v>0</v>
      </c>
      <c r="AV67" s="255"/>
      <c r="AW67" s="255"/>
      <c r="AX67" s="255"/>
      <c r="AY67" s="255">
        <f>SUM(AU56:AX56)</f>
        <v>0</v>
      </c>
      <c r="AZ67" s="255"/>
      <c r="BA67" s="255"/>
      <c r="BB67" s="255"/>
      <c r="BC67" s="255">
        <f>SUM(AY56:BB56)</f>
        <v>0</v>
      </c>
      <c r="BD67" s="255"/>
      <c r="BE67" s="255"/>
      <c r="BF67" s="255"/>
      <c r="BG67" s="255">
        <f>SUM(BC56:BF56)</f>
        <v>0</v>
      </c>
      <c r="BH67" s="255"/>
      <c r="BI67" s="255"/>
      <c r="BJ67" s="255"/>
      <c r="BK67" s="255">
        <f>SUM(BG56:BJ56)</f>
        <v>0</v>
      </c>
      <c r="BL67" s="255"/>
      <c r="BM67" s="255"/>
      <c r="BN67" s="255"/>
      <c r="BO67" s="255">
        <f>SUM(BK56:BN56)</f>
        <v>0</v>
      </c>
      <c r="BP67" s="255"/>
      <c r="BQ67" s="255"/>
      <c r="BR67" s="255"/>
      <c r="BS67" s="255">
        <f>SUM(BO56:BR56)</f>
        <v>0</v>
      </c>
      <c r="BT67" s="255"/>
      <c r="BU67" s="255"/>
      <c r="BV67" s="255"/>
      <c r="BW67" s="255">
        <f>SUM(BS56:BV56)</f>
        <v>0</v>
      </c>
      <c r="BX67" s="255"/>
      <c r="BY67" s="255"/>
      <c r="BZ67" s="255"/>
      <c r="CA67" s="255">
        <f>SUM(BW56:BZ56)</f>
        <v>0</v>
      </c>
      <c r="CB67" s="255"/>
      <c r="CC67" s="255"/>
      <c r="CD67" s="255"/>
      <c r="CE67" s="255">
        <f>SUM(CA56:CD56)</f>
        <v>0</v>
      </c>
      <c r="CF67" s="255"/>
      <c r="CG67" s="255"/>
      <c r="CH67" s="255"/>
      <c r="CI67" s="255">
        <f>SUM(CE56:CH56)</f>
        <v>0</v>
      </c>
      <c r="CJ67" s="255"/>
      <c r="CK67" s="255"/>
      <c r="CL67" s="255"/>
      <c r="CM67" s="255">
        <f>SUM(CI56:CL56)</f>
        <v>0</v>
      </c>
      <c r="CN67" s="255"/>
      <c r="CO67" s="255"/>
      <c r="CP67" s="255"/>
      <c r="CQ67" s="255">
        <f>SUM(CM56:CP56)</f>
        <v>0</v>
      </c>
      <c r="CR67" s="255"/>
      <c r="CS67" s="255"/>
      <c r="CT67" s="255"/>
      <c r="CU67" s="255">
        <f>SUM(CQ56:CT56)</f>
        <v>0</v>
      </c>
      <c r="CV67" s="255"/>
      <c r="CW67" s="255"/>
      <c r="CX67" s="255"/>
      <c r="CY67" s="256">
        <f>SUM(CU56:CX56)</f>
        <v>0</v>
      </c>
      <c r="CZ67" s="256"/>
      <c r="DA67" s="256"/>
      <c r="DB67" s="256"/>
      <c r="DC67" s="255"/>
      <c r="DD67" s="255"/>
      <c r="DE67" s="255"/>
      <c r="DF67" s="255"/>
    </row>
    <row r="68" spans="2:110" s="219" customFormat="1" ht="13.5" x14ac:dyDescent="0.3">
      <c r="C68" s="362">
        <f>JV_IBD!C23</f>
        <v>2023</v>
      </c>
      <c r="D68" s="227" t="str">
        <f>JV_IBD!D23</f>
        <v>SIN Bank</v>
      </c>
      <c r="E68" s="233" t="str">
        <f>JV_IBD!E23</f>
        <v>J/V 최초 차입금(재금융)</v>
      </c>
      <c r="F68" s="241">
        <f>JV_IBD!F23</f>
        <v>36680000</v>
      </c>
      <c r="G68" s="230">
        <f>JV_IBD!G23</f>
        <v>1.47E-2</v>
      </c>
      <c r="H68" s="361">
        <f>JV_IBD!H23</f>
        <v>5</v>
      </c>
      <c r="I68" s="234" t="str">
        <f>JV_IBD!I23</f>
        <v>수시상환</v>
      </c>
      <c r="J68" s="221"/>
      <c r="K68" s="759" t="str">
        <f>JV_IBD!K23</f>
        <v>J/V 최초 차입금(재금융)</v>
      </c>
      <c r="L68" s="227"/>
      <c r="M68" s="244"/>
      <c r="N68" s="244">
        <f t="shared" ref="N68:AE68" si="921">M57</f>
        <v>0</v>
      </c>
      <c r="O68" s="245">
        <f t="shared" si="921"/>
        <v>0</v>
      </c>
      <c r="P68" s="245">
        <f t="shared" si="921"/>
        <v>0</v>
      </c>
      <c r="Q68" s="245">
        <f t="shared" si="921"/>
        <v>0</v>
      </c>
      <c r="R68" s="245">
        <f t="shared" si="921"/>
        <v>0</v>
      </c>
      <c r="S68" s="245">
        <f t="shared" si="921"/>
        <v>539196</v>
      </c>
      <c r="T68" s="244">
        <f t="shared" si="921"/>
        <v>485276.39999999997</v>
      </c>
      <c r="U68" s="244">
        <f t="shared" si="921"/>
        <v>431356.8</v>
      </c>
      <c r="V68" s="245">
        <f t="shared" si="921"/>
        <v>377437.2</v>
      </c>
      <c r="W68" s="245">
        <f t="shared" si="921"/>
        <v>323517.59999999998</v>
      </c>
      <c r="X68" s="245">
        <f t="shared" si="921"/>
        <v>0</v>
      </c>
      <c r="Y68" s="245">
        <f t="shared" si="921"/>
        <v>0</v>
      </c>
      <c r="Z68" s="245">
        <f t="shared" si="921"/>
        <v>0</v>
      </c>
      <c r="AA68" s="244">
        <f t="shared" si="921"/>
        <v>0</v>
      </c>
      <c r="AB68" s="244">
        <f t="shared" si="921"/>
        <v>0</v>
      </c>
      <c r="AC68" s="245">
        <f t="shared" si="921"/>
        <v>0</v>
      </c>
      <c r="AD68" s="245">
        <f t="shared" si="921"/>
        <v>0</v>
      </c>
      <c r="AE68" s="246">
        <f t="shared" si="921"/>
        <v>0</v>
      </c>
      <c r="AF68" s="221"/>
      <c r="AG68" s="221"/>
      <c r="AH68" s="221"/>
      <c r="AI68" s="255"/>
      <c r="AJ68" s="255"/>
      <c r="AK68" s="255"/>
      <c r="AL68" s="255"/>
      <c r="AM68" s="255">
        <f>SUM(AI57:AL57)</f>
        <v>0</v>
      </c>
      <c r="AN68" s="255"/>
      <c r="AO68" s="255"/>
      <c r="AP68" s="255"/>
      <c r="AQ68" s="255">
        <f>SUM(AM57:AP57)</f>
        <v>0</v>
      </c>
      <c r="AR68" s="255"/>
      <c r="AS68" s="255"/>
      <c r="AT68" s="255"/>
      <c r="AU68" s="255">
        <f>SUM(AQ57:AT57)</f>
        <v>0</v>
      </c>
      <c r="AV68" s="255"/>
      <c r="AW68" s="255"/>
      <c r="AX68" s="255"/>
      <c r="AY68" s="255">
        <f>SUM(AU57:AX57)</f>
        <v>0</v>
      </c>
      <c r="AZ68" s="255"/>
      <c r="BA68" s="255"/>
      <c r="BB68" s="255"/>
      <c r="BC68" s="255">
        <f>SUM(AY57:BB57)</f>
        <v>179732</v>
      </c>
      <c r="BD68" s="255"/>
      <c r="BE68" s="255"/>
      <c r="BF68" s="255"/>
      <c r="BG68" s="255">
        <f>SUM(BC57:BF57)</f>
        <v>161758.79999999999</v>
      </c>
      <c r="BH68" s="255"/>
      <c r="BI68" s="255"/>
      <c r="BJ68" s="255"/>
      <c r="BK68" s="255">
        <f>SUM(BG57:BJ57)</f>
        <v>143785.60000000001</v>
      </c>
      <c r="BL68" s="255"/>
      <c r="BM68" s="255"/>
      <c r="BN68" s="255"/>
      <c r="BO68" s="255">
        <f>SUM(BK57:BN57)</f>
        <v>125812.40000000001</v>
      </c>
      <c r="BP68" s="255"/>
      <c r="BQ68" s="255"/>
      <c r="BR68" s="255"/>
      <c r="BS68" s="255">
        <f>SUM(BO57:BR57)</f>
        <v>107839.2</v>
      </c>
      <c r="BT68" s="255"/>
      <c r="BU68" s="255"/>
      <c r="BV68" s="255"/>
      <c r="BW68" s="255">
        <f>SUM(BS57:BV57)</f>
        <v>0</v>
      </c>
      <c r="BX68" s="255"/>
      <c r="BY68" s="255"/>
      <c r="BZ68" s="255"/>
      <c r="CA68" s="255">
        <f>SUM(BW57:BZ57)</f>
        <v>0</v>
      </c>
      <c r="CB68" s="255"/>
      <c r="CC68" s="255"/>
      <c r="CD68" s="255"/>
      <c r="CE68" s="255">
        <f>SUM(CA57:CD57)</f>
        <v>0</v>
      </c>
      <c r="CF68" s="255"/>
      <c r="CG68" s="255"/>
      <c r="CH68" s="255"/>
      <c r="CI68" s="255">
        <f>SUM(CE57:CH57)</f>
        <v>0</v>
      </c>
      <c r="CJ68" s="255"/>
      <c r="CK68" s="255"/>
      <c r="CL68" s="255"/>
      <c r="CM68" s="255">
        <f>SUM(CI57:CL57)</f>
        <v>0</v>
      </c>
      <c r="CN68" s="255"/>
      <c r="CO68" s="255"/>
      <c r="CP68" s="255"/>
      <c r="CQ68" s="255">
        <f>SUM(CM57:CP57)</f>
        <v>0</v>
      </c>
      <c r="CR68" s="255"/>
      <c r="CS68" s="255"/>
      <c r="CT68" s="255"/>
      <c r="CU68" s="255">
        <f>SUM(CQ57:CT57)</f>
        <v>0</v>
      </c>
      <c r="CV68" s="255"/>
      <c r="CW68" s="255"/>
      <c r="CX68" s="255"/>
      <c r="CY68" s="256">
        <f>SUM(CU57:CX57)</f>
        <v>0</v>
      </c>
      <c r="CZ68" s="256"/>
      <c r="DA68" s="256"/>
      <c r="DB68" s="256"/>
      <c r="DC68" s="255"/>
      <c r="DD68" s="255"/>
      <c r="DE68" s="255"/>
      <c r="DF68" s="255"/>
    </row>
    <row r="69" spans="2:110" s="219" customFormat="1" ht="13.5" x14ac:dyDescent="0.3">
      <c r="C69" s="362">
        <f>JV_IBD!C24</f>
        <v>5</v>
      </c>
      <c r="D69" s="227" t="str">
        <f>JV_IBD!D24</f>
        <v>SIN Bank</v>
      </c>
      <c r="E69" s="233" t="str">
        <f>JV_IBD!E24</f>
        <v>크레인 구입 차입금(재금융)</v>
      </c>
      <c r="F69" s="241">
        <f>JV_IBD!F24</f>
        <v>8600000</v>
      </c>
      <c r="G69" s="230">
        <f>JV_IBD!G24</f>
        <v>1.47E-2</v>
      </c>
      <c r="H69" s="361">
        <f>JV_IBD!H24</f>
        <v>5</v>
      </c>
      <c r="I69" s="234" t="str">
        <f>JV_IBD!I24</f>
        <v>수시상환</v>
      </c>
      <c r="J69" s="221"/>
      <c r="K69" s="759" t="str">
        <f>JV_IBD!K24</f>
        <v>크레인 구입 차입금(재금융)</v>
      </c>
      <c r="L69" s="227"/>
      <c r="M69" s="244"/>
      <c r="N69" s="244">
        <f t="shared" ref="N69:AE69" si="922">M58</f>
        <v>0</v>
      </c>
      <c r="O69" s="245">
        <f t="shared" si="922"/>
        <v>0</v>
      </c>
      <c r="P69" s="245">
        <f t="shared" si="922"/>
        <v>0</v>
      </c>
      <c r="Q69" s="245">
        <f t="shared" si="922"/>
        <v>0</v>
      </c>
      <c r="R69" s="245">
        <f t="shared" si="922"/>
        <v>0</v>
      </c>
      <c r="S69" s="245">
        <f t="shared" si="922"/>
        <v>0</v>
      </c>
      <c r="T69" s="244">
        <f t="shared" si="922"/>
        <v>0</v>
      </c>
      <c r="U69" s="244">
        <f t="shared" si="922"/>
        <v>0</v>
      </c>
      <c r="V69" s="245">
        <f t="shared" si="922"/>
        <v>0</v>
      </c>
      <c r="W69" s="245">
        <f t="shared" si="922"/>
        <v>0</v>
      </c>
      <c r="X69" s="245">
        <f t="shared" si="922"/>
        <v>0</v>
      </c>
      <c r="Y69" s="245">
        <f t="shared" si="922"/>
        <v>0</v>
      </c>
      <c r="Z69" s="245">
        <f t="shared" si="922"/>
        <v>0</v>
      </c>
      <c r="AA69" s="244">
        <f t="shared" si="922"/>
        <v>0</v>
      </c>
      <c r="AB69" s="244">
        <f t="shared" si="922"/>
        <v>0</v>
      </c>
      <c r="AC69" s="245">
        <f t="shared" si="922"/>
        <v>0</v>
      </c>
      <c r="AD69" s="245">
        <f t="shared" si="922"/>
        <v>0</v>
      </c>
      <c r="AE69" s="246">
        <f t="shared" si="922"/>
        <v>0</v>
      </c>
      <c r="AF69" s="221"/>
      <c r="AG69" s="221"/>
      <c r="AH69" s="221"/>
      <c r="AI69" s="255"/>
      <c r="AJ69" s="255"/>
      <c r="AK69" s="255"/>
      <c r="AL69" s="255"/>
      <c r="AM69" s="255">
        <f>SUM(AI58:AL58)</f>
        <v>0</v>
      </c>
      <c r="AN69" s="255"/>
      <c r="AO69" s="255"/>
      <c r="AP69" s="255"/>
      <c r="AQ69" s="255">
        <f>SUM(AM58:AP58)</f>
        <v>0</v>
      </c>
      <c r="AR69" s="255"/>
      <c r="AS69" s="255"/>
      <c r="AT69" s="255"/>
      <c r="AU69" s="255">
        <f>SUM(AQ58:AT58)</f>
        <v>0</v>
      </c>
      <c r="AV69" s="255"/>
      <c r="AW69" s="255"/>
      <c r="AX69" s="255"/>
      <c r="AY69" s="255">
        <f>SUM(AU58:AX58)</f>
        <v>0</v>
      </c>
      <c r="AZ69" s="255"/>
      <c r="BA69" s="255"/>
      <c r="BB69" s="255"/>
      <c r="BC69" s="255">
        <f>SUM(AY58:BB58)</f>
        <v>0</v>
      </c>
      <c r="BD69" s="255"/>
      <c r="BE69" s="255"/>
      <c r="BF69" s="255"/>
      <c r="BG69" s="255">
        <f>SUM(BC58:BF58)</f>
        <v>0</v>
      </c>
      <c r="BH69" s="255"/>
      <c r="BI69" s="255"/>
      <c r="BJ69" s="255"/>
      <c r="BK69" s="255">
        <f>SUM(BG58:BJ58)</f>
        <v>0</v>
      </c>
      <c r="BL69" s="255"/>
      <c r="BM69" s="255"/>
      <c r="BN69" s="255"/>
      <c r="BO69" s="255">
        <f>SUM(BK58:BN58)</f>
        <v>0</v>
      </c>
      <c r="BP69" s="255"/>
      <c r="BQ69" s="255"/>
      <c r="BR69" s="255"/>
      <c r="BS69" s="255">
        <f>SUM(BO58:BR58)</f>
        <v>0</v>
      </c>
      <c r="BT69" s="255"/>
      <c r="BU69" s="255"/>
      <c r="BV69" s="255"/>
      <c r="BW69" s="255">
        <f>SUM(BS58:BV58)</f>
        <v>0</v>
      </c>
      <c r="BX69" s="255"/>
      <c r="BY69" s="255"/>
      <c r="BZ69" s="255"/>
      <c r="CA69" s="255">
        <f>SUM(BW58:BZ58)</f>
        <v>0</v>
      </c>
      <c r="CB69" s="255"/>
      <c r="CC69" s="255"/>
      <c r="CD69" s="255"/>
      <c r="CE69" s="255">
        <f>SUM(CA58:CD58)</f>
        <v>0</v>
      </c>
      <c r="CF69" s="255"/>
      <c r="CG69" s="255"/>
      <c r="CH69" s="255"/>
      <c r="CI69" s="255">
        <f>SUM(CE58:CH58)</f>
        <v>0</v>
      </c>
      <c r="CJ69" s="255"/>
      <c r="CK69" s="255"/>
      <c r="CL69" s="255"/>
      <c r="CM69" s="255">
        <f>SUM(CI58:CL58)</f>
        <v>0</v>
      </c>
      <c r="CN69" s="255"/>
      <c r="CO69" s="255"/>
      <c r="CP69" s="255"/>
      <c r="CQ69" s="255">
        <f>SUM(CM58:CP58)</f>
        <v>0</v>
      </c>
      <c r="CR69" s="255"/>
      <c r="CS69" s="255"/>
      <c r="CT69" s="255"/>
      <c r="CU69" s="255">
        <f>SUM(CQ58:CT58)</f>
        <v>0</v>
      </c>
      <c r="CV69" s="255"/>
      <c r="CW69" s="255"/>
      <c r="CX69" s="255"/>
      <c r="CY69" s="256">
        <f>SUM(CU58:CX58)</f>
        <v>0</v>
      </c>
      <c r="CZ69" s="256"/>
      <c r="DA69" s="256"/>
      <c r="DB69" s="256"/>
      <c r="DC69" s="255"/>
      <c r="DD69" s="255"/>
      <c r="DE69" s="255"/>
      <c r="DF69" s="255"/>
    </row>
    <row r="70" spans="2:110" s="219" customFormat="1" ht="13.5" x14ac:dyDescent="0.3">
      <c r="C70" s="222" t="s">
        <v>276</v>
      </c>
      <c r="D70" s="223"/>
      <c r="E70" s="224"/>
      <c r="F70" s="240">
        <f>SUM(F66:F69)</f>
        <v>127980000</v>
      </c>
      <c r="G70" s="224"/>
      <c r="H70" s="224"/>
      <c r="I70" s="225"/>
      <c r="K70" s="236" t="s">
        <v>276</v>
      </c>
      <c r="L70" s="222"/>
      <c r="M70" s="240">
        <f t="shared" ref="M70:AE70" si="923">SUM(M66:M69)</f>
        <v>0</v>
      </c>
      <c r="N70" s="240">
        <f t="shared" si="923"/>
        <v>0</v>
      </c>
      <c r="O70" s="240">
        <f t="shared" si="923"/>
        <v>0</v>
      </c>
      <c r="P70" s="240">
        <f t="shared" si="923"/>
        <v>962850</v>
      </c>
      <c r="Q70" s="240">
        <f t="shared" ca="1" si="923"/>
        <v>815115</v>
      </c>
      <c r="R70" s="240">
        <f t="shared" ca="1" si="923"/>
        <v>623280</v>
      </c>
      <c r="S70" s="240">
        <f t="shared" ca="1" si="923"/>
        <v>539196</v>
      </c>
      <c r="T70" s="240">
        <f t="shared" ca="1" si="923"/>
        <v>485276.39999999997</v>
      </c>
      <c r="U70" s="240">
        <f t="shared" ca="1" si="923"/>
        <v>431356.8</v>
      </c>
      <c r="V70" s="240">
        <f t="shared" ca="1" si="923"/>
        <v>377437.2</v>
      </c>
      <c r="W70" s="240">
        <f t="shared" ca="1" si="923"/>
        <v>323517.59999999998</v>
      </c>
      <c r="X70" s="240">
        <f t="shared" ca="1" si="923"/>
        <v>0</v>
      </c>
      <c r="Y70" s="240">
        <f t="shared" ca="1" si="923"/>
        <v>0</v>
      </c>
      <c r="Z70" s="240">
        <f t="shared" ca="1" si="923"/>
        <v>0</v>
      </c>
      <c r="AA70" s="240">
        <f t="shared" ca="1" si="923"/>
        <v>0</v>
      </c>
      <c r="AB70" s="240">
        <f t="shared" ca="1" si="923"/>
        <v>0</v>
      </c>
      <c r="AC70" s="240">
        <f t="shared" ca="1" si="923"/>
        <v>0</v>
      </c>
      <c r="AD70" s="240">
        <f t="shared" ca="1" si="923"/>
        <v>0</v>
      </c>
      <c r="AE70" s="240">
        <f t="shared" ca="1" si="923"/>
        <v>0</v>
      </c>
      <c r="AI70" s="240">
        <f t="shared" ref="AI70:CT70" si="924">SUM(AI66:AI69)</f>
        <v>0</v>
      </c>
      <c r="AJ70" s="240">
        <f t="shared" si="924"/>
        <v>0</v>
      </c>
      <c r="AK70" s="240">
        <f t="shared" si="924"/>
        <v>0</v>
      </c>
      <c r="AL70" s="240">
        <f t="shared" si="924"/>
        <v>0</v>
      </c>
      <c r="AM70" s="240">
        <f t="shared" si="924"/>
        <v>0</v>
      </c>
      <c r="AN70" s="240">
        <f t="shared" si="924"/>
        <v>0</v>
      </c>
      <c r="AO70" s="240">
        <f t="shared" si="924"/>
        <v>0</v>
      </c>
      <c r="AP70" s="240">
        <f t="shared" si="924"/>
        <v>0</v>
      </c>
      <c r="AQ70" s="240">
        <f t="shared" si="924"/>
        <v>320950</v>
      </c>
      <c r="AR70" s="240">
        <f t="shared" si="924"/>
        <v>0</v>
      </c>
      <c r="AS70" s="240">
        <f t="shared" si="924"/>
        <v>0</v>
      </c>
      <c r="AT70" s="240">
        <f t="shared" si="924"/>
        <v>0</v>
      </c>
      <c r="AU70" s="240">
        <f t="shared" ca="1" si="924"/>
        <v>271705</v>
      </c>
      <c r="AV70" s="240">
        <f t="shared" si="924"/>
        <v>0</v>
      </c>
      <c r="AW70" s="240">
        <f t="shared" si="924"/>
        <v>0</v>
      </c>
      <c r="AX70" s="240">
        <f t="shared" si="924"/>
        <v>0</v>
      </c>
      <c r="AY70" s="240">
        <f t="shared" ca="1" si="924"/>
        <v>207760</v>
      </c>
      <c r="AZ70" s="240">
        <f t="shared" si="924"/>
        <v>0</v>
      </c>
      <c r="BA70" s="240">
        <f t="shared" si="924"/>
        <v>0</v>
      </c>
      <c r="BB70" s="240">
        <f t="shared" si="924"/>
        <v>0</v>
      </c>
      <c r="BC70" s="240">
        <f t="shared" ca="1" si="924"/>
        <v>179732</v>
      </c>
      <c r="BD70" s="240">
        <f t="shared" si="924"/>
        <v>0</v>
      </c>
      <c r="BE70" s="240">
        <f t="shared" si="924"/>
        <v>0</v>
      </c>
      <c r="BF70" s="240">
        <f t="shared" si="924"/>
        <v>0</v>
      </c>
      <c r="BG70" s="240">
        <f t="shared" ca="1" si="924"/>
        <v>161758.79999999999</v>
      </c>
      <c r="BH70" s="240">
        <f t="shared" si="924"/>
        <v>0</v>
      </c>
      <c r="BI70" s="240">
        <f t="shared" si="924"/>
        <v>0</v>
      </c>
      <c r="BJ70" s="240">
        <f t="shared" si="924"/>
        <v>0</v>
      </c>
      <c r="BK70" s="240">
        <f t="shared" ca="1" si="924"/>
        <v>143785.60000000001</v>
      </c>
      <c r="BL70" s="240">
        <f t="shared" si="924"/>
        <v>0</v>
      </c>
      <c r="BM70" s="240">
        <f t="shared" si="924"/>
        <v>0</v>
      </c>
      <c r="BN70" s="240">
        <f t="shared" si="924"/>
        <v>0</v>
      </c>
      <c r="BO70" s="240">
        <f t="shared" ca="1" si="924"/>
        <v>125812.40000000001</v>
      </c>
      <c r="BP70" s="240">
        <f t="shared" si="924"/>
        <v>0</v>
      </c>
      <c r="BQ70" s="240">
        <f t="shared" si="924"/>
        <v>0</v>
      </c>
      <c r="BR70" s="240">
        <f t="shared" si="924"/>
        <v>0</v>
      </c>
      <c r="BS70" s="240">
        <f t="shared" ca="1" si="924"/>
        <v>107839.2</v>
      </c>
      <c r="BT70" s="240">
        <f t="shared" si="924"/>
        <v>0</v>
      </c>
      <c r="BU70" s="240">
        <f t="shared" si="924"/>
        <v>0</v>
      </c>
      <c r="BV70" s="240">
        <f t="shared" si="924"/>
        <v>0</v>
      </c>
      <c r="BW70" s="240">
        <f t="shared" ca="1" si="924"/>
        <v>0</v>
      </c>
      <c r="BX70" s="240">
        <f t="shared" si="924"/>
        <v>0</v>
      </c>
      <c r="BY70" s="240">
        <f t="shared" si="924"/>
        <v>0</v>
      </c>
      <c r="BZ70" s="240">
        <f t="shared" si="924"/>
        <v>0</v>
      </c>
      <c r="CA70" s="240">
        <f t="shared" ca="1" si="924"/>
        <v>0</v>
      </c>
      <c r="CB70" s="240">
        <f t="shared" si="924"/>
        <v>0</v>
      </c>
      <c r="CC70" s="240">
        <f t="shared" si="924"/>
        <v>0</v>
      </c>
      <c r="CD70" s="240">
        <f t="shared" si="924"/>
        <v>0</v>
      </c>
      <c r="CE70" s="240">
        <f t="shared" ca="1" si="924"/>
        <v>0</v>
      </c>
      <c r="CF70" s="240">
        <f t="shared" si="924"/>
        <v>0</v>
      </c>
      <c r="CG70" s="240">
        <f t="shared" si="924"/>
        <v>0</v>
      </c>
      <c r="CH70" s="240">
        <f t="shared" si="924"/>
        <v>0</v>
      </c>
      <c r="CI70" s="240">
        <f t="shared" ca="1" si="924"/>
        <v>0</v>
      </c>
      <c r="CJ70" s="240">
        <f t="shared" si="924"/>
        <v>0</v>
      </c>
      <c r="CK70" s="240">
        <f t="shared" si="924"/>
        <v>0</v>
      </c>
      <c r="CL70" s="240">
        <f t="shared" si="924"/>
        <v>0</v>
      </c>
      <c r="CM70" s="240">
        <f t="shared" ca="1" si="924"/>
        <v>0</v>
      </c>
      <c r="CN70" s="240">
        <f t="shared" si="924"/>
        <v>0</v>
      </c>
      <c r="CO70" s="240">
        <f t="shared" si="924"/>
        <v>0</v>
      </c>
      <c r="CP70" s="240">
        <f t="shared" si="924"/>
        <v>0</v>
      </c>
      <c r="CQ70" s="240">
        <f t="shared" ca="1" si="924"/>
        <v>0</v>
      </c>
      <c r="CR70" s="240">
        <f t="shared" si="924"/>
        <v>0</v>
      </c>
      <c r="CS70" s="240">
        <f t="shared" si="924"/>
        <v>0</v>
      </c>
      <c r="CT70" s="240">
        <f t="shared" si="924"/>
        <v>0</v>
      </c>
      <c r="CU70" s="240">
        <f t="shared" ref="CU70:DB70" ca="1" si="925">SUM(CU66:CU69)</f>
        <v>0</v>
      </c>
      <c r="CV70" s="240">
        <f t="shared" si="925"/>
        <v>0</v>
      </c>
      <c r="CW70" s="240">
        <f t="shared" si="925"/>
        <v>0</v>
      </c>
      <c r="CX70" s="240">
        <f t="shared" si="925"/>
        <v>0</v>
      </c>
      <c r="CY70" s="240">
        <f t="shared" ca="1" si="925"/>
        <v>0</v>
      </c>
      <c r="CZ70" s="240">
        <f t="shared" si="925"/>
        <v>0</v>
      </c>
      <c r="DA70" s="240">
        <f t="shared" si="925"/>
        <v>0</v>
      </c>
      <c r="DB70" s="240">
        <f t="shared" si="925"/>
        <v>0</v>
      </c>
    </row>
    <row r="71" spans="2:110" s="219" customFormat="1" ht="13.5" x14ac:dyDescent="0.3"/>
    <row r="73" spans="2:110" s="219" customFormat="1" ht="13.5" x14ac:dyDescent="0.3"/>
    <row r="74" spans="2:110" s="219" customFormat="1" x14ac:dyDescent="0.3">
      <c r="B74" s="42"/>
      <c r="C74" s="41" t="s">
        <v>955</v>
      </c>
      <c r="D74" s="365"/>
      <c r="K74" s="217" t="s">
        <v>270</v>
      </c>
      <c r="L74" s="58"/>
      <c r="M74" s="58"/>
      <c r="N74" s="29">
        <v>1</v>
      </c>
      <c r="O74" s="29">
        <v>2</v>
      </c>
      <c r="P74" s="29">
        <v>3</v>
      </c>
      <c r="Q74" s="29">
        <v>4</v>
      </c>
      <c r="R74" s="29">
        <v>5</v>
      </c>
      <c r="S74" s="29">
        <v>6</v>
      </c>
      <c r="T74" s="29">
        <v>7</v>
      </c>
      <c r="U74" s="29">
        <v>8</v>
      </c>
      <c r="V74" s="29">
        <v>9</v>
      </c>
      <c r="W74" s="29">
        <v>10</v>
      </c>
      <c r="X74" s="29">
        <v>11</v>
      </c>
      <c r="Y74" s="29">
        <v>12</v>
      </c>
      <c r="Z74" s="29">
        <v>13</v>
      </c>
      <c r="AA74" s="29">
        <v>14</v>
      </c>
      <c r="AB74" s="29">
        <v>15</v>
      </c>
      <c r="AC74" s="29">
        <v>16</v>
      </c>
      <c r="AD74" s="29">
        <v>17</v>
      </c>
      <c r="AE74" s="29">
        <v>18</v>
      </c>
    </row>
    <row r="75" spans="2:110" s="219" customFormat="1" ht="13.5" x14ac:dyDescent="0.3">
      <c r="F75" s="242" t="s">
        <v>270</v>
      </c>
      <c r="K75" s="2224" t="s">
        <v>47</v>
      </c>
      <c r="L75" s="2225"/>
      <c r="M75" s="790"/>
      <c r="N75" s="790" t="s">
        <v>58</v>
      </c>
      <c r="O75" s="790" t="s">
        <v>59</v>
      </c>
      <c r="P75" s="790" t="s">
        <v>60</v>
      </c>
      <c r="Q75" s="790" t="s">
        <v>61</v>
      </c>
      <c r="R75" s="790" t="s">
        <v>62</v>
      </c>
      <c r="S75" s="790" t="s">
        <v>63</v>
      </c>
      <c r="T75" s="790" t="s">
        <v>64</v>
      </c>
      <c r="U75" s="790" t="s">
        <v>65</v>
      </c>
      <c r="V75" s="790" t="s">
        <v>66</v>
      </c>
      <c r="W75" s="790" t="s">
        <v>67</v>
      </c>
      <c r="X75" s="790" t="s">
        <v>68</v>
      </c>
      <c r="Y75" s="790" t="s">
        <v>69</v>
      </c>
      <c r="Z75" s="790" t="s">
        <v>70</v>
      </c>
      <c r="AA75" s="790" t="s">
        <v>71</v>
      </c>
      <c r="AB75" s="790" t="s">
        <v>72</v>
      </c>
      <c r="AC75" s="790" t="s">
        <v>73</v>
      </c>
      <c r="AD75" s="790" t="s">
        <v>74</v>
      </c>
      <c r="AE75" s="354" t="s">
        <v>151</v>
      </c>
    </row>
    <row r="76" spans="2:110" s="219" customFormat="1" ht="13.5" x14ac:dyDescent="0.3">
      <c r="C76" s="790" t="s">
        <v>41</v>
      </c>
      <c r="D76" s="790" t="s">
        <v>274</v>
      </c>
      <c r="E76" s="790" t="s">
        <v>277</v>
      </c>
      <c r="F76" s="790" t="s">
        <v>278</v>
      </c>
      <c r="G76" s="790" t="s">
        <v>279</v>
      </c>
      <c r="H76" s="790" t="s">
        <v>280</v>
      </c>
      <c r="I76" s="790" t="s">
        <v>281</v>
      </c>
      <c r="K76" s="107"/>
      <c r="L76" s="108"/>
      <c r="M76" s="108" t="s">
        <v>57</v>
      </c>
      <c r="N76" s="75">
        <v>2020</v>
      </c>
      <c r="O76" s="75">
        <v>2021</v>
      </c>
      <c r="P76" s="75">
        <v>2022</v>
      </c>
      <c r="Q76" s="75">
        <v>2023</v>
      </c>
      <c r="R76" s="75">
        <v>2024</v>
      </c>
      <c r="S76" s="75">
        <v>2025</v>
      </c>
      <c r="T76" s="75">
        <v>2026</v>
      </c>
      <c r="U76" s="75">
        <v>2027</v>
      </c>
      <c r="V76" s="75">
        <v>2028</v>
      </c>
      <c r="W76" s="75">
        <v>2029</v>
      </c>
      <c r="X76" s="75">
        <v>2030</v>
      </c>
      <c r="Y76" s="75">
        <v>2031</v>
      </c>
      <c r="Z76" s="75">
        <v>2032</v>
      </c>
      <c r="AA76" s="75">
        <v>2033</v>
      </c>
      <c r="AB76" s="75">
        <v>2034</v>
      </c>
      <c r="AC76" s="75">
        <v>2035</v>
      </c>
      <c r="AD76" s="75">
        <v>2036</v>
      </c>
      <c r="AE76" s="76">
        <v>2037</v>
      </c>
      <c r="AI76" s="56" t="s">
        <v>76</v>
      </c>
      <c r="AJ76" s="56" t="s">
        <v>77</v>
      </c>
      <c r="AK76" s="56" t="s">
        <v>78</v>
      </c>
      <c r="AL76" s="56" t="s">
        <v>79</v>
      </c>
      <c r="AM76" s="56" t="s">
        <v>80</v>
      </c>
      <c r="AN76" s="56" t="s">
        <v>81</v>
      </c>
      <c r="AO76" s="56" t="s">
        <v>82</v>
      </c>
      <c r="AP76" s="56" t="s">
        <v>83</v>
      </c>
      <c r="AQ76" s="56" t="s">
        <v>84</v>
      </c>
      <c r="AR76" s="56" t="s">
        <v>85</v>
      </c>
      <c r="AS76" s="56" t="s">
        <v>86</v>
      </c>
      <c r="AT76" s="56" t="s">
        <v>87</v>
      </c>
      <c r="AU76" s="56" t="s">
        <v>88</v>
      </c>
      <c r="AV76" s="56" t="s">
        <v>89</v>
      </c>
      <c r="AW76" s="56" t="s">
        <v>90</v>
      </c>
      <c r="AX76" s="56" t="s">
        <v>91</v>
      </c>
      <c r="AY76" s="56" t="s">
        <v>92</v>
      </c>
      <c r="AZ76" s="56" t="s">
        <v>93</v>
      </c>
      <c r="BA76" s="56" t="s">
        <v>94</v>
      </c>
      <c r="BB76" s="56" t="s">
        <v>95</v>
      </c>
      <c r="BC76" s="56" t="s">
        <v>96</v>
      </c>
      <c r="BD76" s="56" t="s">
        <v>97</v>
      </c>
      <c r="BE76" s="56" t="s">
        <v>98</v>
      </c>
      <c r="BF76" s="56" t="s">
        <v>99</v>
      </c>
      <c r="BG76" s="56" t="s">
        <v>100</v>
      </c>
      <c r="BH76" s="56" t="s">
        <v>101</v>
      </c>
      <c r="BI76" s="56" t="s">
        <v>102</v>
      </c>
      <c r="BJ76" s="56" t="s">
        <v>113</v>
      </c>
      <c r="BK76" s="56" t="s">
        <v>106</v>
      </c>
      <c r="BL76" s="56" t="s">
        <v>107</v>
      </c>
      <c r="BM76" s="56" t="s">
        <v>108</v>
      </c>
      <c r="BN76" s="56" t="s">
        <v>105</v>
      </c>
      <c r="BO76" s="56" t="s">
        <v>114</v>
      </c>
      <c r="BP76" s="56" t="s">
        <v>115</v>
      </c>
      <c r="BQ76" s="56" t="s">
        <v>116</v>
      </c>
      <c r="BR76" s="56" t="s">
        <v>117</v>
      </c>
      <c r="BS76" s="56" t="s">
        <v>118</v>
      </c>
      <c r="BT76" s="56" t="s">
        <v>119</v>
      </c>
      <c r="BU76" s="56" t="s">
        <v>120</v>
      </c>
      <c r="BV76" s="56" t="s">
        <v>121</v>
      </c>
      <c r="BW76" s="56" t="s">
        <v>122</v>
      </c>
      <c r="BX76" s="56" t="s">
        <v>123</v>
      </c>
      <c r="BY76" s="56" t="s">
        <v>124</v>
      </c>
      <c r="BZ76" s="56" t="s">
        <v>125</v>
      </c>
      <c r="CA76" s="56" t="s">
        <v>126</v>
      </c>
      <c r="CB76" s="56" t="s">
        <v>127</v>
      </c>
      <c r="CC76" s="56" t="s">
        <v>128</v>
      </c>
      <c r="CD76" s="56" t="s">
        <v>129</v>
      </c>
      <c r="CE76" s="56" t="s">
        <v>130</v>
      </c>
      <c r="CF76" s="56" t="s">
        <v>131</v>
      </c>
      <c r="CG76" s="56" t="s">
        <v>132</v>
      </c>
      <c r="CH76" s="56" t="s">
        <v>133</v>
      </c>
      <c r="CI76" s="56" t="s">
        <v>134</v>
      </c>
      <c r="CJ76" s="56" t="s">
        <v>135</v>
      </c>
      <c r="CK76" s="56" t="s">
        <v>136</v>
      </c>
      <c r="CL76" s="56" t="s">
        <v>137</v>
      </c>
      <c r="CM76" s="56" t="s">
        <v>138</v>
      </c>
      <c r="CN76" s="56" t="s">
        <v>139</v>
      </c>
      <c r="CO76" s="56" t="s">
        <v>140</v>
      </c>
      <c r="CP76" s="56" t="s">
        <v>141</v>
      </c>
      <c r="CQ76" s="56" t="s">
        <v>142</v>
      </c>
      <c r="CR76" s="56" t="s">
        <v>143</v>
      </c>
      <c r="CS76" s="56" t="s">
        <v>144</v>
      </c>
      <c r="CT76" s="56" t="s">
        <v>145</v>
      </c>
      <c r="CU76" s="56" t="s">
        <v>146</v>
      </c>
      <c r="CV76" s="56" t="s">
        <v>147</v>
      </c>
      <c r="CW76" s="56" t="s">
        <v>148</v>
      </c>
      <c r="CX76" s="56" t="s">
        <v>149</v>
      </c>
      <c r="CY76" s="56" t="s">
        <v>152</v>
      </c>
      <c r="CZ76" s="56" t="s">
        <v>153</v>
      </c>
      <c r="DA76" s="56" t="s">
        <v>154</v>
      </c>
      <c r="DB76" s="56" t="s">
        <v>155</v>
      </c>
    </row>
    <row r="77" spans="2:110" s="219" customFormat="1" ht="13.5" x14ac:dyDescent="0.3">
      <c r="C77" s="362">
        <f t="shared" ref="C77:I77" si="926">C55</f>
        <v>2020</v>
      </c>
      <c r="D77" s="227" t="str">
        <f t="shared" si="926"/>
        <v>SIN Bank</v>
      </c>
      <c r="E77" s="233" t="str">
        <f t="shared" si="926"/>
        <v>J/V 최초 차입금</v>
      </c>
      <c r="F77" s="241">
        <f t="shared" si="926"/>
        <v>65500000</v>
      </c>
      <c r="G77" s="235">
        <f t="shared" si="926"/>
        <v>1.47E-2</v>
      </c>
      <c r="H77" s="361">
        <f t="shared" si="926"/>
        <v>3</v>
      </c>
      <c r="I77" s="234" t="str">
        <f t="shared" si="926"/>
        <v>수시상환</v>
      </c>
      <c r="J77" s="221"/>
      <c r="K77" s="232" t="str">
        <f>JV_IBD!K32</f>
        <v>크레인 구입 차입금</v>
      </c>
      <c r="L77" s="227"/>
      <c r="M77" s="244"/>
      <c r="N77" s="244">
        <f>N55</f>
        <v>0</v>
      </c>
      <c r="O77" s="245">
        <f t="shared" ref="O77:AE77" si="927">O55</f>
        <v>962850</v>
      </c>
      <c r="P77" s="245">
        <f t="shared" ca="1" si="927"/>
        <v>815115</v>
      </c>
      <c r="Q77" s="245">
        <f t="shared" ca="1" si="927"/>
        <v>623280</v>
      </c>
      <c r="R77" s="245">
        <f t="shared" ca="1" si="927"/>
        <v>0</v>
      </c>
      <c r="S77" s="245">
        <f t="shared" ca="1" si="927"/>
        <v>0</v>
      </c>
      <c r="T77" s="244">
        <f t="shared" ca="1" si="927"/>
        <v>0</v>
      </c>
      <c r="U77" s="244">
        <f t="shared" ca="1" si="927"/>
        <v>0</v>
      </c>
      <c r="V77" s="245">
        <f t="shared" ca="1" si="927"/>
        <v>0</v>
      </c>
      <c r="W77" s="245">
        <f t="shared" ca="1" si="927"/>
        <v>0</v>
      </c>
      <c r="X77" s="245">
        <f t="shared" ca="1" si="927"/>
        <v>0</v>
      </c>
      <c r="Y77" s="245">
        <f t="shared" ca="1" si="927"/>
        <v>0</v>
      </c>
      <c r="Z77" s="245">
        <f t="shared" ca="1" si="927"/>
        <v>0</v>
      </c>
      <c r="AA77" s="244">
        <f t="shared" ca="1" si="927"/>
        <v>0</v>
      </c>
      <c r="AB77" s="244">
        <f t="shared" ca="1" si="927"/>
        <v>0</v>
      </c>
      <c r="AC77" s="245">
        <f t="shared" ca="1" si="927"/>
        <v>0</v>
      </c>
      <c r="AD77" s="245">
        <f t="shared" ca="1" si="927"/>
        <v>0</v>
      </c>
      <c r="AE77" s="246">
        <f t="shared" ca="1" si="927"/>
        <v>0</v>
      </c>
      <c r="AF77" s="221"/>
      <c r="AG77" s="221"/>
      <c r="AH77" s="221"/>
      <c r="AI77" s="255">
        <f>AI55</f>
        <v>0</v>
      </c>
      <c r="AJ77" s="255">
        <f t="shared" ref="AJ77:CU77" si="928">AJ55</f>
        <v>0</v>
      </c>
      <c r="AK77" s="255">
        <f t="shared" si="928"/>
        <v>0</v>
      </c>
      <c r="AL77" s="255">
        <f t="shared" si="928"/>
        <v>0</v>
      </c>
      <c r="AM77" s="255">
        <f t="shared" si="928"/>
        <v>80237.5</v>
      </c>
      <c r="AN77" s="255">
        <f t="shared" si="928"/>
        <v>80237.5</v>
      </c>
      <c r="AO77" s="255">
        <f t="shared" si="928"/>
        <v>80237.5</v>
      </c>
      <c r="AP77" s="255">
        <f t="shared" si="928"/>
        <v>80237.5</v>
      </c>
      <c r="AQ77" s="255">
        <f t="shared" ca="1" si="928"/>
        <v>67926.25</v>
      </c>
      <c r="AR77" s="255">
        <f t="shared" ca="1" si="928"/>
        <v>67926.25</v>
      </c>
      <c r="AS77" s="255">
        <f t="shared" ca="1" si="928"/>
        <v>67926.25</v>
      </c>
      <c r="AT77" s="255">
        <f t="shared" ca="1" si="928"/>
        <v>67926.25</v>
      </c>
      <c r="AU77" s="255">
        <f t="shared" ca="1" si="928"/>
        <v>51940</v>
      </c>
      <c r="AV77" s="255">
        <f t="shared" ca="1" si="928"/>
        <v>51940</v>
      </c>
      <c r="AW77" s="255">
        <f t="shared" ca="1" si="928"/>
        <v>51940</v>
      </c>
      <c r="AX77" s="255">
        <f t="shared" ca="1" si="928"/>
        <v>51940</v>
      </c>
      <c r="AY77" s="255">
        <f t="shared" ca="1" si="928"/>
        <v>0</v>
      </c>
      <c r="AZ77" s="255">
        <f t="shared" ca="1" si="928"/>
        <v>0</v>
      </c>
      <c r="BA77" s="255">
        <f t="shared" ca="1" si="928"/>
        <v>0</v>
      </c>
      <c r="BB77" s="255">
        <f t="shared" ca="1" si="928"/>
        <v>0</v>
      </c>
      <c r="BC77" s="255">
        <f t="shared" ca="1" si="928"/>
        <v>0</v>
      </c>
      <c r="BD77" s="255">
        <f t="shared" ca="1" si="928"/>
        <v>0</v>
      </c>
      <c r="BE77" s="255">
        <f t="shared" ca="1" si="928"/>
        <v>0</v>
      </c>
      <c r="BF77" s="255">
        <f t="shared" ca="1" si="928"/>
        <v>0</v>
      </c>
      <c r="BG77" s="255">
        <f t="shared" ca="1" si="928"/>
        <v>0</v>
      </c>
      <c r="BH77" s="255">
        <f t="shared" ca="1" si="928"/>
        <v>0</v>
      </c>
      <c r="BI77" s="255">
        <f t="shared" ca="1" si="928"/>
        <v>0</v>
      </c>
      <c r="BJ77" s="255">
        <f t="shared" ca="1" si="928"/>
        <v>0</v>
      </c>
      <c r="BK77" s="255">
        <f t="shared" ca="1" si="928"/>
        <v>0</v>
      </c>
      <c r="BL77" s="255">
        <f t="shared" ca="1" si="928"/>
        <v>0</v>
      </c>
      <c r="BM77" s="255">
        <f t="shared" ca="1" si="928"/>
        <v>0</v>
      </c>
      <c r="BN77" s="255">
        <f t="shared" ca="1" si="928"/>
        <v>0</v>
      </c>
      <c r="BO77" s="255">
        <f t="shared" ca="1" si="928"/>
        <v>0</v>
      </c>
      <c r="BP77" s="255">
        <f t="shared" ca="1" si="928"/>
        <v>0</v>
      </c>
      <c r="BQ77" s="255">
        <f t="shared" ca="1" si="928"/>
        <v>0</v>
      </c>
      <c r="BR77" s="255">
        <f t="shared" ca="1" si="928"/>
        <v>0</v>
      </c>
      <c r="BS77" s="255">
        <f t="shared" ca="1" si="928"/>
        <v>0</v>
      </c>
      <c r="BT77" s="255">
        <f t="shared" ca="1" si="928"/>
        <v>0</v>
      </c>
      <c r="BU77" s="255">
        <f t="shared" ca="1" si="928"/>
        <v>0</v>
      </c>
      <c r="BV77" s="255">
        <f t="shared" ca="1" si="928"/>
        <v>0</v>
      </c>
      <c r="BW77" s="255">
        <f t="shared" ca="1" si="928"/>
        <v>0</v>
      </c>
      <c r="BX77" s="255">
        <f t="shared" ca="1" si="928"/>
        <v>0</v>
      </c>
      <c r="BY77" s="255">
        <f t="shared" ca="1" si="928"/>
        <v>0</v>
      </c>
      <c r="BZ77" s="255">
        <f t="shared" ca="1" si="928"/>
        <v>0</v>
      </c>
      <c r="CA77" s="255">
        <f t="shared" ca="1" si="928"/>
        <v>0</v>
      </c>
      <c r="CB77" s="255">
        <f t="shared" ca="1" si="928"/>
        <v>0</v>
      </c>
      <c r="CC77" s="255">
        <f t="shared" ca="1" si="928"/>
        <v>0</v>
      </c>
      <c r="CD77" s="255">
        <f t="shared" ca="1" si="928"/>
        <v>0</v>
      </c>
      <c r="CE77" s="255">
        <f t="shared" ca="1" si="928"/>
        <v>0</v>
      </c>
      <c r="CF77" s="255">
        <f t="shared" ca="1" si="928"/>
        <v>0</v>
      </c>
      <c r="CG77" s="255">
        <f t="shared" ca="1" si="928"/>
        <v>0</v>
      </c>
      <c r="CH77" s="255">
        <f t="shared" ca="1" si="928"/>
        <v>0</v>
      </c>
      <c r="CI77" s="255">
        <f t="shared" ca="1" si="928"/>
        <v>0</v>
      </c>
      <c r="CJ77" s="255">
        <f t="shared" ca="1" si="928"/>
        <v>0</v>
      </c>
      <c r="CK77" s="255">
        <f t="shared" ca="1" si="928"/>
        <v>0</v>
      </c>
      <c r="CL77" s="255">
        <f t="shared" ca="1" si="928"/>
        <v>0</v>
      </c>
      <c r="CM77" s="255">
        <f t="shared" ca="1" si="928"/>
        <v>0</v>
      </c>
      <c r="CN77" s="255">
        <f t="shared" ca="1" si="928"/>
        <v>0</v>
      </c>
      <c r="CO77" s="255">
        <f t="shared" ca="1" si="928"/>
        <v>0</v>
      </c>
      <c r="CP77" s="255">
        <f t="shared" ca="1" si="928"/>
        <v>0</v>
      </c>
      <c r="CQ77" s="255">
        <f t="shared" ca="1" si="928"/>
        <v>0</v>
      </c>
      <c r="CR77" s="255">
        <f t="shared" ca="1" si="928"/>
        <v>0</v>
      </c>
      <c r="CS77" s="255">
        <f t="shared" ca="1" si="928"/>
        <v>0</v>
      </c>
      <c r="CT77" s="255">
        <f t="shared" ca="1" si="928"/>
        <v>0</v>
      </c>
      <c r="CU77" s="255">
        <f t="shared" ca="1" si="928"/>
        <v>0</v>
      </c>
      <c r="CV77" s="255">
        <f t="shared" ref="CV77:DB77" ca="1" si="929">CV55</f>
        <v>0</v>
      </c>
      <c r="CW77" s="255">
        <f t="shared" ca="1" si="929"/>
        <v>0</v>
      </c>
      <c r="CX77" s="255">
        <f t="shared" ca="1" si="929"/>
        <v>0</v>
      </c>
      <c r="CY77" s="256">
        <f t="shared" ca="1" si="929"/>
        <v>0</v>
      </c>
      <c r="CZ77" s="256">
        <f t="shared" ca="1" si="929"/>
        <v>0</v>
      </c>
      <c r="DA77" s="256">
        <f t="shared" ca="1" si="929"/>
        <v>0</v>
      </c>
      <c r="DB77" s="256">
        <f t="shared" ca="1" si="929"/>
        <v>0</v>
      </c>
      <c r="DC77" s="255"/>
      <c r="DD77" s="255"/>
      <c r="DE77" s="255"/>
      <c r="DF77" s="255"/>
    </row>
    <row r="78" spans="2:110" s="219" customFormat="1" ht="13.5" x14ac:dyDescent="0.3">
      <c r="C78" s="362">
        <f t="shared" ref="C78:E80" si="930">C56</f>
        <v>0</v>
      </c>
      <c r="D78" s="227" t="str">
        <f t="shared" si="930"/>
        <v>SIN Bank</v>
      </c>
      <c r="E78" s="233" t="str">
        <f t="shared" si="930"/>
        <v>크레인 구입 차입금</v>
      </c>
      <c r="F78" s="241">
        <f t="shared" ref="F78:I80" si="931">F56</f>
        <v>17200000</v>
      </c>
      <c r="G78" s="230">
        <f t="shared" si="931"/>
        <v>1.47E-2</v>
      </c>
      <c r="H78" s="361">
        <f t="shared" si="931"/>
        <v>5</v>
      </c>
      <c r="I78" s="234" t="str">
        <f t="shared" si="931"/>
        <v>수시상환</v>
      </c>
      <c r="J78" s="221"/>
      <c r="K78" s="232" t="str">
        <f>JV_IBD!K33</f>
        <v>J/V 최초 차입금(재금융)</v>
      </c>
      <c r="L78" s="227"/>
      <c r="M78" s="244"/>
      <c r="N78" s="244">
        <f t="shared" ref="N78:AE78" si="932">N56</f>
        <v>0</v>
      </c>
      <c r="O78" s="245">
        <f t="shared" si="932"/>
        <v>0</v>
      </c>
      <c r="P78" s="245">
        <f t="shared" si="932"/>
        <v>0</v>
      </c>
      <c r="Q78" s="245">
        <f t="shared" si="932"/>
        <v>0</v>
      </c>
      <c r="R78" s="245">
        <f t="shared" si="932"/>
        <v>0</v>
      </c>
      <c r="S78" s="245">
        <f t="shared" si="932"/>
        <v>0</v>
      </c>
      <c r="T78" s="244">
        <f t="shared" si="932"/>
        <v>0</v>
      </c>
      <c r="U78" s="244">
        <f t="shared" si="932"/>
        <v>0</v>
      </c>
      <c r="V78" s="245">
        <f t="shared" si="932"/>
        <v>0</v>
      </c>
      <c r="W78" s="245">
        <f t="shared" si="932"/>
        <v>0</v>
      </c>
      <c r="X78" s="245">
        <f t="shared" si="932"/>
        <v>0</v>
      </c>
      <c r="Y78" s="245">
        <f t="shared" si="932"/>
        <v>0</v>
      </c>
      <c r="Z78" s="245">
        <f t="shared" si="932"/>
        <v>0</v>
      </c>
      <c r="AA78" s="244">
        <f t="shared" si="932"/>
        <v>0</v>
      </c>
      <c r="AB78" s="244">
        <f t="shared" si="932"/>
        <v>0</v>
      </c>
      <c r="AC78" s="245">
        <f t="shared" si="932"/>
        <v>0</v>
      </c>
      <c r="AD78" s="245">
        <f t="shared" si="932"/>
        <v>0</v>
      </c>
      <c r="AE78" s="246">
        <f t="shared" si="932"/>
        <v>0</v>
      </c>
      <c r="AF78" s="221"/>
      <c r="AG78" s="221"/>
      <c r="AH78" s="221"/>
      <c r="AI78" s="255">
        <f t="shared" ref="AI78:CT78" si="933">AI56</f>
        <v>0</v>
      </c>
      <c r="AJ78" s="255">
        <f t="shared" si="933"/>
        <v>0</v>
      </c>
      <c r="AK78" s="255">
        <f t="shared" si="933"/>
        <v>0</v>
      </c>
      <c r="AL78" s="255">
        <f t="shared" si="933"/>
        <v>0</v>
      </c>
      <c r="AM78" s="255">
        <f t="shared" si="933"/>
        <v>0</v>
      </c>
      <c r="AN78" s="255">
        <f t="shared" si="933"/>
        <v>0</v>
      </c>
      <c r="AO78" s="255">
        <f t="shared" si="933"/>
        <v>0</v>
      </c>
      <c r="AP78" s="255">
        <f t="shared" si="933"/>
        <v>0</v>
      </c>
      <c r="AQ78" s="255">
        <f t="shared" si="933"/>
        <v>0</v>
      </c>
      <c r="AR78" s="255">
        <f t="shared" si="933"/>
        <v>0</v>
      </c>
      <c r="AS78" s="255">
        <f t="shared" si="933"/>
        <v>0</v>
      </c>
      <c r="AT78" s="255">
        <f t="shared" si="933"/>
        <v>0</v>
      </c>
      <c r="AU78" s="255">
        <f t="shared" si="933"/>
        <v>0</v>
      </c>
      <c r="AV78" s="255">
        <f t="shared" si="933"/>
        <v>0</v>
      </c>
      <c r="AW78" s="255">
        <f t="shared" si="933"/>
        <v>0</v>
      </c>
      <c r="AX78" s="255">
        <f t="shared" si="933"/>
        <v>0</v>
      </c>
      <c r="AY78" s="255">
        <f t="shared" si="933"/>
        <v>0</v>
      </c>
      <c r="AZ78" s="255">
        <f t="shared" si="933"/>
        <v>0</v>
      </c>
      <c r="BA78" s="255">
        <f t="shared" si="933"/>
        <v>0</v>
      </c>
      <c r="BB78" s="255">
        <f t="shared" si="933"/>
        <v>0</v>
      </c>
      <c r="BC78" s="255">
        <f t="shared" si="933"/>
        <v>0</v>
      </c>
      <c r="BD78" s="255">
        <f t="shared" si="933"/>
        <v>0</v>
      </c>
      <c r="BE78" s="255">
        <f t="shared" si="933"/>
        <v>0</v>
      </c>
      <c r="BF78" s="255">
        <f t="shared" si="933"/>
        <v>0</v>
      </c>
      <c r="BG78" s="255">
        <f t="shared" si="933"/>
        <v>0</v>
      </c>
      <c r="BH78" s="255">
        <f t="shared" si="933"/>
        <v>0</v>
      </c>
      <c r="BI78" s="255">
        <f t="shared" si="933"/>
        <v>0</v>
      </c>
      <c r="BJ78" s="255">
        <f t="shared" si="933"/>
        <v>0</v>
      </c>
      <c r="BK78" s="255">
        <f t="shared" si="933"/>
        <v>0</v>
      </c>
      <c r="BL78" s="255">
        <f t="shared" si="933"/>
        <v>0</v>
      </c>
      <c r="BM78" s="255">
        <f t="shared" si="933"/>
        <v>0</v>
      </c>
      <c r="BN78" s="255">
        <f t="shared" si="933"/>
        <v>0</v>
      </c>
      <c r="BO78" s="255">
        <f t="shared" si="933"/>
        <v>0</v>
      </c>
      <c r="BP78" s="255">
        <f t="shared" si="933"/>
        <v>0</v>
      </c>
      <c r="BQ78" s="255">
        <f t="shared" si="933"/>
        <v>0</v>
      </c>
      <c r="BR78" s="255">
        <f t="shared" si="933"/>
        <v>0</v>
      </c>
      <c r="BS78" s="255">
        <f t="shared" si="933"/>
        <v>0</v>
      </c>
      <c r="BT78" s="255">
        <f t="shared" si="933"/>
        <v>0</v>
      </c>
      <c r="BU78" s="255">
        <f t="shared" si="933"/>
        <v>0</v>
      </c>
      <c r="BV78" s="255">
        <f t="shared" si="933"/>
        <v>0</v>
      </c>
      <c r="BW78" s="255">
        <f t="shared" si="933"/>
        <v>0</v>
      </c>
      <c r="BX78" s="255">
        <f t="shared" si="933"/>
        <v>0</v>
      </c>
      <c r="BY78" s="255">
        <f t="shared" si="933"/>
        <v>0</v>
      </c>
      <c r="BZ78" s="255">
        <f t="shared" si="933"/>
        <v>0</v>
      </c>
      <c r="CA78" s="255">
        <f t="shared" si="933"/>
        <v>0</v>
      </c>
      <c r="CB78" s="255">
        <f t="shared" si="933"/>
        <v>0</v>
      </c>
      <c r="CC78" s="255">
        <f t="shared" si="933"/>
        <v>0</v>
      </c>
      <c r="CD78" s="255">
        <f t="shared" si="933"/>
        <v>0</v>
      </c>
      <c r="CE78" s="255">
        <f t="shared" si="933"/>
        <v>0</v>
      </c>
      <c r="CF78" s="255">
        <f t="shared" si="933"/>
        <v>0</v>
      </c>
      <c r="CG78" s="255">
        <f t="shared" si="933"/>
        <v>0</v>
      </c>
      <c r="CH78" s="255">
        <f t="shared" si="933"/>
        <v>0</v>
      </c>
      <c r="CI78" s="255">
        <f t="shared" si="933"/>
        <v>0</v>
      </c>
      <c r="CJ78" s="255">
        <f t="shared" si="933"/>
        <v>0</v>
      </c>
      <c r="CK78" s="255">
        <f t="shared" si="933"/>
        <v>0</v>
      </c>
      <c r="CL78" s="255">
        <f t="shared" si="933"/>
        <v>0</v>
      </c>
      <c r="CM78" s="255">
        <f t="shared" si="933"/>
        <v>0</v>
      </c>
      <c r="CN78" s="255">
        <f t="shared" si="933"/>
        <v>0</v>
      </c>
      <c r="CO78" s="255">
        <f t="shared" si="933"/>
        <v>0</v>
      </c>
      <c r="CP78" s="255">
        <f t="shared" si="933"/>
        <v>0</v>
      </c>
      <c r="CQ78" s="255">
        <f t="shared" si="933"/>
        <v>0</v>
      </c>
      <c r="CR78" s="255">
        <f t="shared" si="933"/>
        <v>0</v>
      </c>
      <c r="CS78" s="255">
        <f t="shared" si="933"/>
        <v>0</v>
      </c>
      <c r="CT78" s="255">
        <f t="shared" si="933"/>
        <v>0</v>
      </c>
      <c r="CU78" s="255">
        <f t="shared" ref="CU78:DB78" si="934">CU56</f>
        <v>0</v>
      </c>
      <c r="CV78" s="255">
        <f t="shared" si="934"/>
        <v>0</v>
      </c>
      <c r="CW78" s="255">
        <f t="shared" si="934"/>
        <v>0</v>
      </c>
      <c r="CX78" s="255">
        <f t="shared" si="934"/>
        <v>0</v>
      </c>
      <c r="CY78" s="256">
        <f t="shared" si="934"/>
        <v>0</v>
      </c>
      <c r="CZ78" s="256">
        <f t="shared" si="934"/>
        <v>0</v>
      </c>
      <c r="DA78" s="256">
        <f t="shared" si="934"/>
        <v>0</v>
      </c>
      <c r="DB78" s="256">
        <f t="shared" si="934"/>
        <v>0</v>
      </c>
      <c r="DC78" s="255"/>
      <c r="DD78" s="255"/>
      <c r="DE78" s="255"/>
      <c r="DF78" s="255"/>
    </row>
    <row r="79" spans="2:110" s="219" customFormat="1" ht="13.5" x14ac:dyDescent="0.3">
      <c r="C79" s="362">
        <f t="shared" si="930"/>
        <v>2023</v>
      </c>
      <c r="D79" s="227" t="str">
        <f t="shared" si="930"/>
        <v>SIN Bank</v>
      </c>
      <c r="E79" s="233" t="str">
        <f t="shared" si="930"/>
        <v>J/V 최초 차입금(재금융)</v>
      </c>
      <c r="F79" s="241">
        <f t="shared" si="931"/>
        <v>36680000</v>
      </c>
      <c r="G79" s="230">
        <f t="shared" si="931"/>
        <v>1.47E-2</v>
      </c>
      <c r="H79" s="361">
        <f t="shared" si="931"/>
        <v>5</v>
      </c>
      <c r="I79" s="234" t="str">
        <f t="shared" si="931"/>
        <v>수시상환</v>
      </c>
      <c r="J79" s="221"/>
      <c r="K79" s="759" t="str">
        <f>JV_IBD!K34</f>
        <v>크레인 구입 차입금(재금융)</v>
      </c>
      <c r="L79" s="227"/>
      <c r="M79" s="244"/>
      <c r="N79" s="244">
        <f t="shared" ref="N79:AE79" si="935">N57</f>
        <v>0</v>
      </c>
      <c r="O79" s="245">
        <f t="shared" si="935"/>
        <v>0</v>
      </c>
      <c r="P79" s="245">
        <f t="shared" si="935"/>
        <v>0</v>
      </c>
      <c r="Q79" s="245">
        <f t="shared" si="935"/>
        <v>0</v>
      </c>
      <c r="R79" s="245">
        <f t="shared" si="935"/>
        <v>539196</v>
      </c>
      <c r="S79" s="245">
        <f t="shared" si="935"/>
        <v>485276.39999999997</v>
      </c>
      <c r="T79" s="244">
        <f t="shared" si="935"/>
        <v>431356.8</v>
      </c>
      <c r="U79" s="244">
        <f t="shared" si="935"/>
        <v>377437.2</v>
      </c>
      <c r="V79" s="245">
        <f t="shared" si="935"/>
        <v>323517.59999999998</v>
      </c>
      <c r="W79" s="245">
        <f t="shared" si="935"/>
        <v>0</v>
      </c>
      <c r="X79" s="245">
        <f t="shared" si="935"/>
        <v>0</v>
      </c>
      <c r="Y79" s="245">
        <f t="shared" si="935"/>
        <v>0</v>
      </c>
      <c r="Z79" s="245">
        <f t="shared" si="935"/>
        <v>0</v>
      </c>
      <c r="AA79" s="244">
        <f t="shared" si="935"/>
        <v>0</v>
      </c>
      <c r="AB79" s="244">
        <f t="shared" si="935"/>
        <v>0</v>
      </c>
      <c r="AC79" s="245">
        <f t="shared" si="935"/>
        <v>0</v>
      </c>
      <c r="AD79" s="245">
        <f t="shared" si="935"/>
        <v>0</v>
      </c>
      <c r="AE79" s="246">
        <f t="shared" si="935"/>
        <v>0</v>
      </c>
      <c r="AF79" s="221"/>
      <c r="AG79" s="221"/>
      <c r="AH79" s="221"/>
      <c r="AI79" s="255">
        <f t="shared" ref="AI79:CT79" si="936">AI57</f>
        <v>0</v>
      </c>
      <c r="AJ79" s="255">
        <f t="shared" si="936"/>
        <v>0</v>
      </c>
      <c r="AK79" s="255">
        <f t="shared" si="936"/>
        <v>0</v>
      </c>
      <c r="AL79" s="255">
        <f t="shared" si="936"/>
        <v>0</v>
      </c>
      <c r="AM79" s="255">
        <f t="shared" si="936"/>
        <v>0</v>
      </c>
      <c r="AN79" s="255">
        <f t="shared" si="936"/>
        <v>0</v>
      </c>
      <c r="AO79" s="255">
        <f t="shared" si="936"/>
        <v>0</v>
      </c>
      <c r="AP79" s="255">
        <f t="shared" si="936"/>
        <v>0</v>
      </c>
      <c r="AQ79" s="255">
        <f t="shared" si="936"/>
        <v>0</v>
      </c>
      <c r="AR79" s="255">
        <f t="shared" si="936"/>
        <v>0</v>
      </c>
      <c r="AS79" s="255">
        <f t="shared" si="936"/>
        <v>0</v>
      </c>
      <c r="AT79" s="255">
        <f t="shared" si="936"/>
        <v>0</v>
      </c>
      <c r="AU79" s="255">
        <f t="shared" si="936"/>
        <v>0</v>
      </c>
      <c r="AV79" s="255">
        <f t="shared" si="936"/>
        <v>0</v>
      </c>
      <c r="AW79" s="255">
        <f t="shared" si="936"/>
        <v>0</v>
      </c>
      <c r="AX79" s="255">
        <f t="shared" si="936"/>
        <v>0</v>
      </c>
      <c r="AY79" s="255">
        <f t="shared" si="936"/>
        <v>44933</v>
      </c>
      <c r="AZ79" s="255">
        <f t="shared" si="936"/>
        <v>44933</v>
      </c>
      <c r="BA79" s="255">
        <f t="shared" si="936"/>
        <v>44933</v>
      </c>
      <c r="BB79" s="255">
        <f t="shared" si="936"/>
        <v>44933</v>
      </c>
      <c r="BC79" s="255">
        <f t="shared" si="936"/>
        <v>40439.699999999997</v>
      </c>
      <c r="BD79" s="255">
        <f t="shared" si="936"/>
        <v>40439.699999999997</v>
      </c>
      <c r="BE79" s="255">
        <f t="shared" si="936"/>
        <v>40439.699999999997</v>
      </c>
      <c r="BF79" s="255">
        <f t="shared" si="936"/>
        <v>40439.699999999997</v>
      </c>
      <c r="BG79" s="255">
        <f t="shared" si="936"/>
        <v>35946.400000000001</v>
      </c>
      <c r="BH79" s="255">
        <f t="shared" si="936"/>
        <v>35946.400000000001</v>
      </c>
      <c r="BI79" s="255">
        <f t="shared" si="936"/>
        <v>35946.400000000001</v>
      </c>
      <c r="BJ79" s="255">
        <f t="shared" si="936"/>
        <v>35946.400000000001</v>
      </c>
      <c r="BK79" s="255">
        <f t="shared" si="936"/>
        <v>31453.100000000002</v>
      </c>
      <c r="BL79" s="255">
        <f t="shared" si="936"/>
        <v>31453.100000000002</v>
      </c>
      <c r="BM79" s="255">
        <f t="shared" si="936"/>
        <v>31453.100000000002</v>
      </c>
      <c r="BN79" s="255">
        <f t="shared" si="936"/>
        <v>31453.100000000002</v>
      </c>
      <c r="BO79" s="255">
        <f t="shared" si="936"/>
        <v>26959.8</v>
      </c>
      <c r="BP79" s="255">
        <f t="shared" si="936"/>
        <v>26959.8</v>
      </c>
      <c r="BQ79" s="255">
        <f t="shared" si="936"/>
        <v>26959.8</v>
      </c>
      <c r="BR79" s="255">
        <f t="shared" si="936"/>
        <v>26959.8</v>
      </c>
      <c r="BS79" s="255">
        <f t="shared" si="936"/>
        <v>0</v>
      </c>
      <c r="BT79" s="255">
        <f t="shared" si="936"/>
        <v>0</v>
      </c>
      <c r="BU79" s="255">
        <f t="shared" si="936"/>
        <v>0</v>
      </c>
      <c r="BV79" s="255">
        <f t="shared" si="936"/>
        <v>0</v>
      </c>
      <c r="BW79" s="255">
        <f t="shared" si="936"/>
        <v>0</v>
      </c>
      <c r="BX79" s="255">
        <f t="shared" si="936"/>
        <v>0</v>
      </c>
      <c r="BY79" s="255">
        <f t="shared" si="936"/>
        <v>0</v>
      </c>
      <c r="BZ79" s="255">
        <f t="shared" si="936"/>
        <v>0</v>
      </c>
      <c r="CA79" s="255">
        <f t="shared" si="936"/>
        <v>0</v>
      </c>
      <c r="CB79" s="255">
        <f t="shared" si="936"/>
        <v>0</v>
      </c>
      <c r="CC79" s="255">
        <f t="shared" si="936"/>
        <v>0</v>
      </c>
      <c r="CD79" s="255">
        <f t="shared" si="936"/>
        <v>0</v>
      </c>
      <c r="CE79" s="255">
        <f t="shared" si="936"/>
        <v>0</v>
      </c>
      <c r="CF79" s="255">
        <f t="shared" si="936"/>
        <v>0</v>
      </c>
      <c r="CG79" s="255">
        <f t="shared" si="936"/>
        <v>0</v>
      </c>
      <c r="CH79" s="255">
        <f t="shared" si="936"/>
        <v>0</v>
      </c>
      <c r="CI79" s="255">
        <f t="shared" si="936"/>
        <v>0</v>
      </c>
      <c r="CJ79" s="255">
        <f t="shared" si="936"/>
        <v>0</v>
      </c>
      <c r="CK79" s="255">
        <f t="shared" si="936"/>
        <v>0</v>
      </c>
      <c r="CL79" s="255">
        <f t="shared" si="936"/>
        <v>0</v>
      </c>
      <c r="CM79" s="255">
        <f t="shared" si="936"/>
        <v>0</v>
      </c>
      <c r="CN79" s="255">
        <f t="shared" si="936"/>
        <v>0</v>
      </c>
      <c r="CO79" s="255">
        <f t="shared" si="936"/>
        <v>0</v>
      </c>
      <c r="CP79" s="255">
        <f t="shared" si="936"/>
        <v>0</v>
      </c>
      <c r="CQ79" s="255">
        <f t="shared" si="936"/>
        <v>0</v>
      </c>
      <c r="CR79" s="255">
        <f t="shared" si="936"/>
        <v>0</v>
      </c>
      <c r="CS79" s="255">
        <f t="shared" si="936"/>
        <v>0</v>
      </c>
      <c r="CT79" s="255">
        <f t="shared" si="936"/>
        <v>0</v>
      </c>
      <c r="CU79" s="255">
        <f t="shared" ref="CU79:DB79" si="937">CU57</f>
        <v>0</v>
      </c>
      <c r="CV79" s="255">
        <f t="shared" si="937"/>
        <v>0</v>
      </c>
      <c r="CW79" s="255">
        <f t="shared" si="937"/>
        <v>0</v>
      </c>
      <c r="CX79" s="255">
        <f t="shared" si="937"/>
        <v>0</v>
      </c>
      <c r="CY79" s="256">
        <f t="shared" si="937"/>
        <v>0</v>
      </c>
      <c r="CZ79" s="256">
        <f t="shared" si="937"/>
        <v>0</v>
      </c>
      <c r="DA79" s="256">
        <f t="shared" si="937"/>
        <v>0</v>
      </c>
      <c r="DB79" s="256">
        <f t="shared" si="937"/>
        <v>0</v>
      </c>
      <c r="DC79" s="255"/>
      <c r="DD79" s="255"/>
      <c r="DE79" s="255"/>
      <c r="DF79" s="255"/>
    </row>
    <row r="80" spans="2:110" s="219" customFormat="1" ht="13.5" x14ac:dyDescent="0.3">
      <c r="C80" s="362">
        <f t="shared" si="930"/>
        <v>5</v>
      </c>
      <c r="D80" s="227" t="str">
        <f t="shared" si="930"/>
        <v>SIN Bank</v>
      </c>
      <c r="E80" s="233" t="str">
        <f t="shared" si="930"/>
        <v>크레인 구입 차입금(재금융)</v>
      </c>
      <c r="F80" s="241">
        <f t="shared" si="931"/>
        <v>8600000</v>
      </c>
      <c r="G80" s="230">
        <f t="shared" si="931"/>
        <v>1.47E-2</v>
      </c>
      <c r="H80" s="361">
        <f t="shared" si="931"/>
        <v>5</v>
      </c>
      <c r="I80" s="234" t="str">
        <f t="shared" si="931"/>
        <v>수시상환</v>
      </c>
      <c r="J80" s="221"/>
      <c r="K80" s="759" t="str">
        <f>JV_IBD!K35</f>
        <v>합계</v>
      </c>
      <c r="L80" s="227"/>
      <c r="M80" s="244"/>
      <c r="N80" s="244">
        <f t="shared" ref="N80:AE80" si="938">N58</f>
        <v>0</v>
      </c>
      <c r="O80" s="245">
        <f t="shared" si="938"/>
        <v>0</v>
      </c>
      <c r="P80" s="245">
        <f t="shared" si="938"/>
        <v>0</v>
      </c>
      <c r="Q80" s="245">
        <f t="shared" si="938"/>
        <v>0</v>
      </c>
      <c r="R80" s="245">
        <f t="shared" si="938"/>
        <v>0</v>
      </c>
      <c r="S80" s="245">
        <f t="shared" si="938"/>
        <v>0</v>
      </c>
      <c r="T80" s="244">
        <f t="shared" si="938"/>
        <v>0</v>
      </c>
      <c r="U80" s="244">
        <f t="shared" si="938"/>
        <v>0</v>
      </c>
      <c r="V80" s="245">
        <f t="shared" si="938"/>
        <v>0</v>
      </c>
      <c r="W80" s="245">
        <f t="shared" si="938"/>
        <v>0</v>
      </c>
      <c r="X80" s="245">
        <f t="shared" si="938"/>
        <v>0</v>
      </c>
      <c r="Y80" s="245">
        <f t="shared" si="938"/>
        <v>0</v>
      </c>
      <c r="Z80" s="245">
        <f t="shared" si="938"/>
        <v>0</v>
      </c>
      <c r="AA80" s="244">
        <f t="shared" si="938"/>
        <v>0</v>
      </c>
      <c r="AB80" s="244">
        <f t="shared" si="938"/>
        <v>0</v>
      </c>
      <c r="AC80" s="245">
        <f t="shared" si="938"/>
        <v>0</v>
      </c>
      <c r="AD80" s="245">
        <f t="shared" si="938"/>
        <v>0</v>
      </c>
      <c r="AE80" s="246">
        <f t="shared" si="938"/>
        <v>0</v>
      </c>
      <c r="AF80" s="221"/>
      <c r="AG80" s="221"/>
      <c r="AH80" s="221"/>
      <c r="AI80" s="255">
        <f t="shared" ref="AI80:CT80" si="939">AI58</f>
        <v>0</v>
      </c>
      <c r="AJ80" s="255">
        <f t="shared" si="939"/>
        <v>0</v>
      </c>
      <c r="AK80" s="255">
        <f t="shared" si="939"/>
        <v>0</v>
      </c>
      <c r="AL80" s="255">
        <f t="shared" si="939"/>
        <v>0</v>
      </c>
      <c r="AM80" s="255">
        <f t="shared" si="939"/>
        <v>0</v>
      </c>
      <c r="AN80" s="255">
        <f t="shared" si="939"/>
        <v>0</v>
      </c>
      <c r="AO80" s="255">
        <f t="shared" si="939"/>
        <v>0</v>
      </c>
      <c r="AP80" s="255">
        <f t="shared" si="939"/>
        <v>0</v>
      </c>
      <c r="AQ80" s="255">
        <f t="shared" si="939"/>
        <v>0</v>
      </c>
      <c r="AR80" s="255">
        <f t="shared" si="939"/>
        <v>0</v>
      </c>
      <c r="AS80" s="255">
        <f t="shared" si="939"/>
        <v>0</v>
      </c>
      <c r="AT80" s="255">
        <f t="shared" si="939"/>
        <v>0</v>
      </c>
      <c r="AU80" s="255">
        <f t="shared" si="939"/>
        <v>0</v>
      </c>
      <c r="AV80" s="255">
        <f t="shared" si="939"/>
        <v>0</v>
      </c>
      <c r="AW80" s="255">
        <f t="shared" si="939"/>
        <v>0</v>
      </c>
      <c r="AX80" s="255">
        <f t="shared" si="939"/>
        <v>0</v>
      </c>
      <c r="AY80" s="255">
        <f t="shared" si="939"/>
        <v>0</v>
      </c>
      <c r="AZ80" s="255">
        <f t="shared" si="939"/>
        <v>0</v>
      </c>
      <c r="BA80" s="255">
        <f t="shared" si="939"/>
        <v>0</v>
      </c>
      <c r="BB80" s="255">
        <f t="shared" si="939"/>
        <v>0</v>
      </c>
      <c r="BC80" s="255">
        <f t="shared" si="939"/>
        <v>0</v>
      </c>
      <c r="BD80" s="255">
        <f t="shared" si="939"/>
        <v>0</v>
      </c>
      <c r="BE80" s="255">
        <f t="shared" si="939"/>
        <v>0</v>
      </c>
      <c r="BF80" s="255">
        <f t="shared" si="939"/>
        <v>0</v>
      </c>
      <c r="BG80" s="255">
        <f t="shared" si="939"/>
        <v>0</v>
      </c>
      <c r="BH80" s="255">
        <f t="shared" si="939"/>
        <v>0</v>
      </c>
      <c r="BI80" s="255">
        <f t="shared" si="939"/>
        <v>0</v>
      </c>
      <c r="BJ80" s="255">
        <f t="shared" si="939"/>
        <v>0</v>
      </c>
      <c r="BK80" s="255">
        <f t="shared" si="939"/>
        <v>0</v>
      </c>
      <c r="BL80" s="255">
        <f t="shared" si="939"/>
        <v>0</v>
      </c>
      <c r="BM80" s="255">
        <f t="shared" si="939"/>
        <v>0</v>
      </c>
      <c r="BN80" s="255">
        <f t="shared" si="939"/>
        <v>0</v>
      </c>
      <c r="BO80" s="255">
        <f t="shared" si="939"/>
        <v>0</v>
      </c>
      <c r="BP80" s="255">
        <f t="shared" si="939"/>
        <v>0</v>
      </c>
      <c r="BQ80" s="255">
        <f t="shared" si="939"/>
        <v>0</v>
      </c>
      <c r="BR80" s="255">
        <f t="shared" si="939"/>
        <v>0</v>
      </c>
      <c r="BS80" s="255">
        <f t="shared" si="939"/>
        <v>0</v>
      </c>
      <c r="BT80" s="255">
        <f t="shared" si="939"/>
        <v>0</v>
      </c>
      <c r="BU80" s="255">
        <f t="shared" si="939"/>
        <v>0</v>
      </c>
      <c r="BV80" s="255">
        <f t="shared" si="939"/>
        <v>0</v>
      </c>
      <c r="BW80" s="255">
        <f t="shared" si="939"/>
        <v>0</v>
      </c>
      <c r="BX80" s="255">
        <f t="shared" si="939"/>
        <v>0</v>
      </c>
      <c r="BY80" s="255">
        <f t="shared" si="939"/>
        <v>0</v>
      </c>
      <c r="BZ80" s="255">
        <f t="shared" si="939"/>
        <v>0</v>
      </c>
      <c r="CA80" s="255">
        <f t="shared" si="939"/>
        <v>0</v>
      </c>
      <c r="CB80" s="255">
        <f t="shared" si="939"/>
        <v>0</v>
      </c>
      <c r="CC80" s="255">
        <f t="shared" si="939"/>
        <v>0</v>
      </c>
      <c r="CD80" s="255">
        <f t="shared" si="939"/>
        <v>0</v>
      </c>
      <c r="CE80" s="255">
        <f t="shared" si="939"/>
        <v>0</v>
      </c>
      <c r="CF80" s="255">
        <f t="shared" si="939"/>
        <v>0</v>
      </c>
      <c r="CG80" s="255">
        <f t="shared" si="939"/>
        <v>0</v>
      </c>
      <c r="CH80" s="255">
        <f t="shared" si="939"/>
        <v>0</v>
      </c>
      <c r="CI80" s="255">
        <f t="shared" si="939"/>
        <v>0</v>
      </c>
      <c r="CJ80" s="255">
        <f t="shared" si="939"/>
        <v>0</v>
      </c>
      <c r="CK80" s="255">
        <f t="shared" si="939"/>
        <v>0</v>
      </c>
      <c r="CL80" s="255">
        <f t="shared" si="939"/>
        <v>0</v>
      </c>
      <c r="CM80" s="255">
        <f t="shared" si="939"/>
        <v>0</v>
      </c>
      <c r="CN80" s="255">
        <f t="shared" si="939"/>
        <v>0</v>
      </c>
      <c r="CO80" s="255">
        <f t="shared" si="939"/>
        <v>0</v>
      </c>
      <c r="CP80" s="255">
        <f t="shared" si="939"/>
        <v>0</v>
      </c>
      <c r="CQ80" s="255">
        <f t="shared" si="939"/>
        <v>0</v>
      </c>
      <c r="CR80" s="255">
        <f t="shared" si="939"/>
        <v>0</v>
      </c>
      <c r="CS80" s="255">
        <f t="shared" si="939"/>
        <v>0</v>
      </c>
      <c r="CT80" s="255">
        <f t="shared" si="939"/>
        <v>0</v>
      </c>
      <c r="CU80" s="255">
        <f t="shared" ref="CU80:DB80" si="940">CU58</f>
        <v>0</v>
      </c>
      <c r="CV80" s="255">
        <f t="shared" si="940"/>
        <v>0</v>
      </c>
      <c r="CW80" s="255">
        <f t="shared" si="940"/>
        <v>0</v>
      </c>
      <c r="CX80" s="255">
        <f t="shared" si="940"/>
        <v>0</v>
      </c>
      <c r="CY80" s="256">
        <f t="shared" si="940"/>
        <v>0</v>
      </c>
      <c r="CZ80" s="256">
        <f t="shared" si="940"/>
        <v>0</v>
      </c>
      <c r="DA80" s="256">
        <f t="shared" si="940"/>
        <v>0</v>
      </c>
      <c r="DB80" s="256">
        <f t="shared" si="940"/>
        <v>0</v>
      </c>
      <c r="DC80" s="255"/>
      <c r="DD80" s="255"/>
      <c r="DE80" s="255"/>
      <c r="DF80" s="255"/>
    </row>
    <row r="81" spans="2:110" s="219" customFormat="1" ht="13.5" x14ac:dyDescent="0.3">
      <c r="C81" s="222" t="s">
        <v>276</v>
      </c>
      <c r="D81" s="223"/>
      <c r="E81" s="224"/>
      <c r="F81" s="240">
        <f>SUM(F77:F80)</f>
        <v>127980000</v>
      </c>
      <c r="G81" s="224"/>
      <c r="H81" s="224"/>
      <c r="I81" s="225"/>
      <c r="K81" s="236" t="s">
        <v>276</v>
      </c>
      <c r="L81" s="222"/>
      <c r="M81" s="240">
        <f t="shared" ref="M81:AE81" si="941">SUM(M77:M80)</f>
        <v>0</v>
      </c>
      <c r="N81" s="240">
        <f t="shared" si="941"/>
        <v>0</v>
      </c>
      <c r="O81" s="240">
        <f t="shared" si="941"/>
        <v>962850</v>
      </c>
      <c r="P81" s="240">
        <f t="shared" ca="1" si="941"/>
        <v>815115</v>
      </c>
      <c r="Q81" s="240">
        <f t="shared" ca="1" si="941"/>
        <v>623280</v>
      </c>
      <c r="R81" s="240">
        <f t="shared" ca="1" si="941"/>
        <v>539196</v>
      </c>
      <c r="S81" s="240">
        <f t="shared" ca="1" si="941"/>
        <v>485276.39999999997</v>
      </c>
      <c r="T81" s="240">
        <f t="shared" ca="1" si="941"/>
        <v>431356.8</v>
      </c>
      <c r="U81" s="240">
        <f t="shared" ca="1" si="941"/>
        <v>377437.2</v>
      </c>
      <c r="V81" s="240">
        <f t="shared" ca="1" si="941"/>
        <v>323517.59999999998</v>
      </c>
      <c r="W81" s="240">
        <f t="shared" ca="1" si="941"/>
        <v>0</v>
      </c>
      <c r="X81" s="240">
        <f t="shared" ca="1" si="941"/>
        <v>0</v>
      </c>
      <c r="Y81" s="240">
        <f t="shared" ca="1" si="941"/>
        <v>0</v>
      </c>
      <c r="Z81" s="240">
        <f t="shared" ca="1" si="941"/>
        <v>0</v>
      </c>
      <c r="AA81" s="240">
        <f t="shared" ca="1" si="941"/>
        <v>0</v>
      </c>
      <c r="AB81" s="240">
        <f t="shared" ca="1" si="941"/>
        <v>0</v>
      </c>
      <c r="AC81" s="240">
        <f t="shared" ca="1" si="941"/>
        <v>0</v>
      </c>
      <c r="AD81" s="240">
        <f t="shared" ca="1" si="941"/>
        <v>0</v>
      </c>
      <c r="AE81" s="240">
        <f t="shared" ca="1" si="941"/>
        <v>0</v>
      </c>
      <c r="AI81" s="240">
        <f t="shared" ref="AI81:CT81" si="942">SUM(AI77:AI80)</f>
        <v>0</v>
      </c>
      <c r="AJ81" s="240">
        <f t="shared" si="942"/>
        <v>0</v>
      </c>
      <c r="AK81" s="240">
        <f t="shared" si="942"/>
        <v>0</v>
      </c>
      <c r="AL81" s="240">
        <f t="shared" si="942"/>
        <v>0</v>
      </c>
      <c r="AM81" s="240">
        <f t="shared" si="942"/>
        <v>80237.5</v>
      </c>
      <c r="AN81" s="240">
        <f t="shared" si="942"/>
        <v>80237.5</v>
      </c>
      <c r="AO81" s="240">
        <f t="shared" si="942"/>
        <v>80237.5</v>
      </c>
      <c r="AP81" s="240">
        <f t="shared" si="942"/>
        <v>80237.5</v>
      </c>
      <c r="AQ81" s="240">
        <f t="shared" ca="1" si="942"/>
        <v>67926.25</v>
      </c>
      <c r="AR81" s="240">
        <f t="shared" ca="1" si="942"/>
        <v>67926.25</v>
      </c>
      <c r="AS81" s="240">
        <f t="shared" ca="1" si="942"/>
        <v>67926.25</v>
      </c>
      <c r="AT81" s="240">
        <f t="shared" ca="1" si="942"/>
        <v>67926.25</v>
      </c>
      <c r="AU81" s="240">
        <f t="shared" ca="1" si="942"/>
        <v>51940</v>
      </c>
      <c r="AV81" s="240">
        <f t="shared" ca="1" si="942"/>
        <v>51940</v>
      </c>
      <c r="AW81" s="240">
        <f t="shared" ca="1" si="942"/>
        <v>51940</v>
      </c>
      <c r="AX81" s="240">
        <f t="shared" ca="1" si="942"/>
        <v>51940</v>
      </c>
      <c r="AY81" s="240">
        <f t="shared" ca="1" si="942"/>
        <v>44933</v>
      </c>
      <c r="AZ81" s="240">
        <f t="shared" ca="1" si="942"/>
        <v>44933</v>
      </c>
      <c r="BA81" s="240">
        <f t="shared" ca="1" si="942"/>
        <v>44933</v>
      </c>
      <c r="BB81" s="240">
        <f t="shared" ca="1" si="942"/>
        <v>44933</v>
      </c>
      <c r="BC81" s="240">
        <f t="shared" ca="1" si="942"/>
        <v>40439.699999999997</v>
      </c>
      <c r="BD81" s="240">
        <f t="shared" ca="1" si="942"/>
        <v>40439.699999999997</v>
      </c>
      <c r="BE81" s="240">
        <f t="shared" ca="1" si="942"/>
        <v>40439.699999999997</v>
      </c>
      <c r="BF81" s="240">
        <f t="shared" ca="1" si="942"/>
        <v>40439.699999999997</v>
      </c>
      <c r="BG81" s="240">
        <f t="shared" ca="1" si="942"/>
        <v>35946.400000000001</v>
      </c>
      <c r="BH81" s="240">
        <f t="shared" ca="1" si="942"/>
        <v>35946.400000000001</v>
      </c>
      <c r="BI81" s="240">
        <f t="shared" ca="1" si="942"/>
        <v>35946.400000000001</v>
      </c>
      <c r="BJ81" s="240">
        <f t="shared" ca="1" si="942"/>
        <v>35946.400000000001</v>
      </c>
      <c r="BK81" s="240">
        <f t="shared" ca="1" si="942"/>
        <v>31453.100000000002</v>
      </c>
      <c r="BL81" s="240">
        <f t="shared" ca="1" si="942"/>
        <v>31453.100000000002</v>
      </c>
      <c r="BM81" s="240">
        <f t="shared" ca="1" si="942"/>
        <v>31453.100000000002</v>
      </c>
      <c r="BN81" s="240">
        <f t="shared" ca="1" si="942"/>
        <v>31453.100000000002</v>
      </c>
      <c r="BO81" s="240">
        <f t="shared" ca="1" si="942"/>
        <v>26959.8</v>
      </c>
      <c r="BP81" s="240">
        <f t="shared" ca="1" si="942"/>
        <v>26959.8</v>
      </c>
      <c r="BQ81" s="240">
        <f t="shared" ca="1" si="942"/>
        <v>26959.8</v>
      </c>
      <c r="BR81" s="240">
        <f t="shared" ca="1" si="942"/>
        <v>26959.8</v>
      </c>
      <c r="BS81" s="240">
        <f t="shared" ca="1" si="942"/>
        <v>0</v>
      </c>
      <c r="BT81" s="240">
        <f t="shared" ca="1" si="942"/>
        <v>0</v>
      </c>
      <c r="BU81" s="240">
        <f t="shared" ca="1" si="942"/>
        <v>0</v>
      </c>
      <c r="BV81" s="240">
        <f t="shared" ca="1" si="942"/>
        <v>0</v>
      </c>
      <c r="BW81" s="240">
        <f t="shared" ca="1" si="942"/>
        <v>0</v>
      </c>
      <c r="BX81" s="240">
        <f t="shared" ca="1" si="942"/>
        <v>0</v>
      </c>
      <c r="BY81" s="240">
        <f t="shared" ca="1" si="942"/>
        <v>0</v>
      </c>
      <c r="BZ81" s="240">
        <f t="shared" ca="1" si="942"/>
        <v>0</v>
      </c>
      <c r="CA81" s="240">
        <f t="shared" ca="1" si="942"/>
        <v>0</v>
      </c>
      <c r="CB81" s="240">
        <f t="shared" ca="1" si="942"/>
        <v>0</v>
      </c>
      <c r="CC81" s="240">
        <f t="shared" ca="1" si="942"/>
        <v>0</v>
      </c>
      <c r="CD81" s="240">
        <f t="shared" ca="1" si="942"/>
        <v>0</v>
      </c>
      <c r="CE81" s="240">
        <f t="shared" ca="1" si="942"/>
        <v>0</v>
      </c>
      <c r="CF81" s="240">
        <f t="shared" ca="1" si="942"/>
        <v>0</v>
      </c>
      <c r="CG81" s="240">
        <f t="shared" ca="1" si="942"/>
        <v>0</v>
      </c>
      <c r="CH81" s="240">
        <f t="shared" ca="1" si="942"/>
        <v>0</v>
      </c>
      <c r="CI81" s="240">
        <f t="shared" ca="1" si="942"/>
        <v>0</v>
      </c>
      <c r="CJ81" s="240">
        <f t="shared" ca="1" si="942"/>
        <v>0</v>
      </c>
      <c r="CK81" s="240">
        <f t="shared" ca="1" si="942"/>
        <v>0</v>
      </c>
      <c r="CL81" s="240">
        <f t="shared" ca="1" si="942"/>
        <v>0</v>
      </c>
      <c r="CM81" s="240">
        <f t="shared" ca="1" si="942"/>
        <v>0</v>
      </c>
      <c r="CN81" s="240">
        <f t="shared" ca="1" si="942"/>
        <v>0</v>
      </c>
      <c r="CO81" s="240">
        <f t="shared" ca="1" si="942"/>
        <v>0</v>
      </c>
      <c r="CP81" s="240">
        <f t="shared" ca="1" si="942"/>
        <v>0</v>
      </c>
      <c r="CQ81" s="240">
        <f t="shared" ca="1" si="942"/>
        <v>0</v>
      </c>
      <c r="CR81" s="240">
        <f t="shared" ca="1" si="942"/>
        <v>0</v>
      </c>
      <c r="CS81" s="240">
        <f t="shared" ca="1" si="942"/>
        <v>0</v>
      </c>
      <c r="CT81" s="240">
        <f t="shared" ca="1" si="942"/>
        <v>0</v>
      </c>
      <c r="CU81" s="240">
        <f t="shared" ref="CU81:DB81" ca="1" si="943">SUM(CU77:CU80)</f>
        <v>0</v>
      </c>
      <c r="CV81" s="240">
        <f t="shared" ca="1" si="943"/>
        <v>0</v>
      </c>
      <c r="CW81" s="240">
        <f t="shared" ca="1" si="943"/>
        <v>0</v>
      </c>
      <c r="CX81" s="240">
        <f t="shared" ca="1" si="943"/>
        <v>0</v>
      </c>
      <c r="CY81" s="240">
        <f t="shared" ca="1" si="943"/>
        <v>0</v>
      </c>
      <c r="CZ81" s="240">
        <f t="shared" ca="1" si="943"/>
        <v>0</v>
      </c>
      <c r="DA81" s="240">
        <f t="shared" ca="1" si="943"/>
        <v>0</v>
      </c>
      <c r="DB81" s="240">
        <f t="shared" ca="1" si="943"/>
        <v>0</v>
      </c>
    </row>
    <row r="82" spans="2:110" s="219" customFormat="1" ht="13.5" x14ac:dyDescent="0.3"/>
    <row r="84" spans="2:110" s="219" customFormat="1" ht="13.5" x14ac:dyDescent="0.3"/>
    <row r="85" spans="2:110" s="219" customFormat="1" x14ac:dyDescent="0.3">
      <c r="B85" s="42"/>
      <c r="C85" s="41" t="s">
        <v>956</v>
      </c>
      <c r="D85" s="365"/>
      <c r="K85" s="217" t="s">
        <v>270</v>
      </c>
      <c r="L85" s="58"/>
      <c r="M85" s="58"/>
      <c r="N85" s="29">
        <v>1</v>
      </c>
      <c r="O85" s="29">
        <v>2</v>
      </c>
      <c r="P85" s="29">
        <v>3</v>
      </c>
      <c r="Q85" s="29">
        <v>4</v>
      </c>
      <c r="R85" s="29">
        <v>5</v>
      </c>
      <c r="S85" s="29">
        <v>6</v>
      </c>
      <c r="T85" s="29">
        <v>7</v>
      </c>
      <c r="U85" s="29">
        <v>8</v>
      </c>
      <c r="V85" s="29">
        <v>9</v>
      </c>
      <c r="W85" s="29">
        <v>10</v>
      </c>
      <c r="X85" s="29">
        <v>11</v>
      </c>
      <c r="Y85" s="29">
        <v>12</v>
      </c>
      <c r="Z85" s="29">
        <v>13</v>
      </c>
      <c r="AA85" s="29">
        <v>14</v>
      </c>
      <c r="AB85" s="29">
        <v>15</v>
      </c>
      <c r="AC85" s="29">
        <v>16</v>
      </c>
      <c r="AD85" s="29">
        <v>17</v>
      </c>
      <c r="AE85" s="29">
        <v>18</v>
      </c>
    </row>
    <row r="86" spans="2:110" s="219" customFormat="1" ht="13.5" x14ac:dyDescent="0.3">
      <c r="F86" s="242" t="s">
        <v>270</v>
      </c>
      <c r="K86" s="2224" t="s">
        <v>47</v>
      </c>
      <c r="L86" s="2225"/>
      <c r="M86" s="790"/>
      <c r="N86" s="790" t="s">
        <v>58</v>
      </c>
      <c r="O86" s="790" t="s">
        <v>59</v>
      </c>
      <c r="P86" s="790" t="s">
        <v>60</v>
      </c>
      <c r="Q86" s="790" t="s">
        <v>61</v>
      </c>
      <c r="R86" s="790" t="s">
        <v>62</v>
      </c>
      <c r="S86" s="790" t="s">
        <v>63</v>
      </c>
      <c r="T86" s="790" t="s">
        <v>64</v>
      </c>
      <c r="U86" s="790" t="s">
        <v>65</v>
      </c>
      <c r="V86" s="790" t="s">
        <v>66</v>
      </c>
      <c r="W86" s="790" t="s">
        <v>67</v>
      </c>
      <c r="X86" s="790" t="s">
        <v>68</v>
      </c>
      <c r="Y86" s="790" t="s">
        <v>69</v>
      </c>
      <c r="Z86" s="790" t="s">
        <v>70</v>
      </c>
      <c r="AA86" s="790" t="s">
        <v>71</v>
      </c>
      <c r="AB86" s="790" t="s">
        <v>72</v>
      </c>
      <c r="AC86" s="790" t="s">
        <v>73</v>
      </c>
      <c r="AD86" s="790" t="s">
        <v>74</v>
      </c>
      <c r="AE86" s="354" t="s">
        <v>151</v>
      </c>
      <c r="AI86" s="219" t="str">
        <f>20&amp;LEFT(AI87,2)</f>
        <v>2020</v>
      </c>
      <c r="AJ86" s="219" t="str">
        <f t="shared" ref="AJ86:CU86" si="944">20&amp;LEFT(AJ87,2)</f>
        <v>2020</v>
      </c>
      <c r="AK86" s="219" t="str">
        <f t="shared" si="944"/>
        <v>2020</v>
      </c>
      <c r="AL86" s="219" t="str">
        <f t="shared" si="944"/>
        <v>2020</v>
      </c>
      <c r="AM86" s="219" t="str">
        <f t="shared" si="944"/>
        <v>2021</v>
      </c>
      <c r="AN86" s="219" t="str">
        <f t="shared" si="944"/>
        <v>2021</v>
      </c>
      <c r="AO86" s="219" t="str">
        <f t="shared" si="944"/>
        <v>2021</v>
      </c>
      <c r="AP86" s="219" t="str">
        <f t="shared" si="944"/>
        <v>2021</v>
      </c>
      <c r="AQ86" s="219" t="str">
        <f t="shared" si="944"/>
        <v>2022</v>
      </c>
      <c r="AR86" s="219" t="str">
        <f t="shared" si="944"/>
        <v>2022</v>
      </c>
      <c r="AS86" s="219" t="str">
        <f t="shared" si="944"/>
        <v>2022</v>
      </c>
      <c r="AT86" s="219" t="str">
        <f t="shared" si="944"/>
        <v>2022</v>
      </c>
      <c r="AU86" s="219" t="str">
        <f t="shared" si="944"/>
        <v>2023</v>
      </c>
      <c r="AV86" s="219" t="str">
        <f t="shared" si="944"/>
        <v>2023</v>
      </c>
      <c r="AW86" s="219" t="str">
        <f t="shared" si="944"/>
        <v>2023</v>
      </c>
      <c r="AX86" s="219" t="str">
        <f t="shared" si="944"/>
        <v>2023</v>
      </c>
      <c r="AY86" s="219" t="str">
        <f t="shared" si="944"/>
        <v>2024</v>
      </c>
      <c r="AZ86" s="219" t="str">
        <f t="shared" si="944"/>
        <v>2024</v>
      </c>
      <c r="BA86" s="219" t="str">
        <f t="shared" si="944"/>
        <v>2024</v>
      </c>
      <c r="BB86" s="219" t="str">
        <f t="shared" si="944"/>
        <v>2024</v>
      </c>
      <c r="BC86" s="219" t="str">
        <f t="shared" si="944"/>
        <v>2025</v>
      </c>
      <c r="BD86" s="219" t="str">
        <f t="shared" si="944"/>
        <v>2025</v>
      </c>
      <c r="BE86" s="219" t="str">
        <f t="shared" si="944"/>
        <v>2025</v>
      </c>
      <c r="BF86" s="219" t="str">
        <f t="shared" si="944"/>
        <v>2025</v>
      </c>
      <c r="BG86" s="219" t="str">
        <f t="shared" si="944"/>
        <v>2026</v>
      </c>
      <c r="BH86" s="219" t="str">
        <f t="shared" si="944"/>
        <v>2026</v>
      </c>
      <c r="BI86" s="219" t="str">
        <f t="shared" si="944"/>
        <v>2026</v>
      </c>
      <c r="BJ86" s="219" t="str">
        <f t="shared" si="944"/>
        <v>2026</v>
      </c>
      <c r="BK86" s="219" t="str">
        <f t="shared" si="944"/>
        <v>2027</v>
      </c>
      <c r="BL86" s="219" t="str">
        <f t="shared" si="944"/>
        <v>2027</v>
      </c>
      <c r="BM86" s="219" t="str">
        <f t="shared" si="944"/>
        <v>2027</v>
      </c>
      <c r="BN86" s="219" t="str">
        <f t="shared" si="944"/>
        <v>2027</v>
      </c>
      <c r="BO86" s="219" t="str">
        <f t="shared" si="944"/>
        <v>2028</v>
      </c>
      <c r="BP86" s="219" t="str">
        <f t="shared" si="944"/>
        <v>2028</v>
      </c>
      <c r="BQ86" s="219" t="str">
        <f t="shared" si="944"/>
        <v>2028</v>
      </c>
      <c r="BR86" s="219" t="str">
        <f t="shared" si="944"/>
        <v>2028</v>
      </c>
      <c r="BS86" s="219" t="str">
        <f t="shared" si="944"/>
        <v>2029</v>
      </c>
      <c r="BT86" s="219" t="str">
        <f t="shared" si="944"/>
        <v>2029</v>
      </c>
      <c r="BU86" s="219" t="str">
        <f t="shared" si="944"/>
        <v>2029</v>
      </c>
      <c r="BV86" s="219" t="str">
        <f t="shared" si="944"/>
        <v>2029</v>
      </c>
      <c r="BW86" s="219" t="str">
        <f t="shared" si="944"/>
        <v>2030</v>
      </c>
      <c r="BX86" s="219" t="str">
        <f t="shared" si="944"/>
        <v>2030</v>
      </c>
      <c r="BY86" s="219" t="str">
        <f t="shared" si="944"/>
        <v>2030</v>
      </c>
      <c r="BZ86" s="219" t="str">
        <f t="shared" si="944"/>
        <v>2030</v>
      </c>
      <c r="CA86" s="219" t="str">
        <f t="shared" si="944"/>
        <v>2031</v>
      </c>
      <c r="CB86" s="219" t="str">
        <f t="shared" si="944"/>
        <v>2031</v>
      </c>
      <c r="CC86" s="219" t="str">
        <f t="shared" si="944"/>
        <v>2031</v>
      </c>
      <c r="CD86" s="219" t="str">
        <f t="shared" si="944"/>
        <v>2031</v>
      </c>
      <c r="CE86" s="219" t="str">
        <f t="shared" si="944"/>
        <v>2032</v>
      </c>
      <c r="CF86" s="219" t="str">
        <f t="shared" si="944"/>
        <v>2032</v>
      </c>
      <c r="CG86" s="219" t="str">
        <f t="shared" si="944"/>
        <v>2032</v>
      </c>
      <c r="CH86" s="219" t="str">
        <f t="shared" si="944"/>
        <v>2032</v>
      </c>
      <c r="CI86" s="219" t="str">
        <f t="shared" si="944"/>
        <v>2033</v>
      </c>
      <c r="CJ86" s="219" t="str">
        <f t="shared" si="944"/>
        <v>2033</v>
      </c>
      <c r="CK86" s="219" t="str">
        <f t="shared" si="944"/>
        <v>2033</v>
      </c>
      <c r="CL86" s="219" t="str">
        <f t="shared" si="944"/>
        <v>2033</v>
      </c>
      <c r="CM86" s="219" t="str">
        <f t="shared" si="944"/>
        <v>2034</v>
      </c>
      <c r="CN86" s="219" t="str">
        <f t="shared" si="944"/>
        <v>2034</v>
      </c>
      <c r="CO86" s="219" t="str">
        <f t="shared" si="944"/>
        <v>2034</v>
      </c>
      <c r="CP86" s="219" t="str">
        <f t="shared" si="944"/>
        <v>2034</v>
      </c>
      <c r="CQ86" s="219" t="str">
        <f t="shared" si="944"/>
        <v>2035</v>
      </c>
      <c r="CR86" s="219" t="str">
        <f t="shared" si="944"/>
        <v>2035</v>
      </c>
      <c r="CS86" s="219" t="str">
        <f t="shared" si="944"/>
        <v>2035</v>
      </c>
      <c r="CT86" s="219" t="str">
        <f t="shared" si="944"/>
        <v>2035</v>
      </c>
      <c r="CU86" s="219" t="str">
        <f t="shared" si="944"/>
        <v>2036</v>
      </c>
      <c r="CV86" s="219" t="str">
        <f t="shared" ref="CV86:DB86" si="945">20&amp;LEFT(CV87,2)</f>
        <v>2036</v>
      </c>
      <c r="CW86" s="219" t="str">
        <f t="shared" si="945"/>
        <v>2036</v>
      </c>
      <c r="CX86" s="219" t="str">
        <f t="shared" si="945"/>
        <v>2036</v>
      </c>
      <c r="CY86" s="219" t="str">
        <f t="shared" si="945"/>
        <v>2037</v>
      </c>
      <c r="CZ86" s="219" t="str">
        <f t="shared" si="945"/>
        <v>2037</v>
      </c>
      <c r="DA86" s="219" t="str">
        <f t="shared" si="945"/>
        <v>2037</v>
      </c>
      <c r="DB86" s="219" t="str">
        <f t="shared" si="945"/>
        <v>2037</v>
      </c>
    </row>
    <row r="87" spans="2:110" s="219" customFormat="1" ht="13.5" x14ac:dyDescent="0.3">
      <c r="C87" s="790" t="s">
        <v>41</v>
      </c>
      <c r="D87" s="790" t="s">
        <v>274</v>
      </c>
      <c r="E87" s="790" t="s">
        <v>277</v>
      </c>
      <c r="F87" s="790" t="s">
        <v>278</v>
      </c>
      <c r="G87" s="790" t="s">
        <v>279</v>
      </c>
      <c r="H87" s="790" t="s">
        <v>280</v>
      </c>
      <c r="I87" s="790" t="s">
        <v>281</v>
      </c>
      <c r="K87" s="107"/>
      <c r="L87" s="108"/>
      <c r="M87" s="108" t="s">
        <v>57</v>
      </c>
      <c r="N87" s="75">
        <v>2020</v>
      </c>
      <c r="O87" s="75">
        <v>2021</v>
      </c>
      <c r="P87" s="75">
        <v>2022</v>
      </c>
      <c r="Q87" s="75">
        <v>2023</v>
      </c>
      <c r="R87" s="75">
        <v>2024</v>
      </c>
      <c r="S87" s="75">
        <v>2025</v>
      </c>
      <c r="T87" s="75">
        <v>2026</v>
      </c>
      <c r="U87" s="75">
        <v>2027</v>
      </c>
      <c r="V87" s="75">
        <v>2028</v>
      </c>
      <c r="W87" s="75">
        <v>2029</v>
      </c>
      <c r="X87" s="75">
        <v>2030</v>
      </c>
      <c r="Y87" s="75">
        <v>2031</v>
      </c>
      <c r="Z87" s="75">
        <v>2032</v>
      </c>
      <c r="AA87" s="75">
        <v>2033</v>
      </c>
      <c r="AB87" s="75">
        <v>2034</v>
      </c>
      <c r="AC87" s="75">
        <v>2035</v>
      </c>
      <c r="AD87" s="75">
        <v>2036</v>
      </c>
      <c r="AE87" s="76">
        <v>2037</v>
      </c>
      <c r="AI87" s="56" t="s">
        <v>76</v>
      </c>
      <c r="AJ87" s="56" t="s">
        <v>77</v>
      </c>
      <c r="AK87" s="56" t="s">
        <v>78</v>
      </c>
      <c r="AL87" s="56" t="s">
        <v>79</v>
      </c>
      <c r="AM87" s="56" t="s">
        <v>80</v>
      </c>
      <c r="AN87" s="56" t="s">
        <v>81</v>
      </c>
      <c r="AO87" s="56" t="s">
        <v>82</v>
      </c>
      <c r="AP87" s="56" t="s">
        <v>83</v>
      </c>
      <c r="AQ87" s="56" t="s">
        <v>84</v>
      </c>
      <c r="AR87" s="56" t="s">
        <v>85</v>
      </c>
      <c r="AS87" s="56" t="s">
        <v>86</v>
      </c>
      <c r="AT87" s="56" t="s">
        <v>87</v>
      </c>
      <c r="AU87" s="56" t="s">
        <v>88</v>
      </c>
      <c r="AV87" s="56" t="s">
        <v>89</v>
      </c>
      <c r="AW87" s="56" t="s">
        <v>90</v>
      </c>
      <c r="AX87" s="56" t="s">
        <v>91</v>
      </c>
      <c r="AY87" s="56" t="s">
        <v>92</v>
      </c>
      <c r="AZ87" s="56" t="s">
        <v>93</v>
      </c>
      <c r="BA87" s="56" t="s">
        <v>94</v>
      </c>
      <c r="BB87" s="56" t="s">
        <v>95</v>
      </c>
      <c r="BC87" s="56" t="s">
        <v>96</v>
      </c>
      <c r="BD87" s="56" t="s">
        <v>97</v>
      </c>
      <c r="BE87" s="56" t="s">
        <v>98</v>
      </c>
      <c r="BF87" s="56" t="s">
        <v>99</v>
      </c>
      <c r="BG87" s="56" t="s">
        <v>100</v>
      </c>
      <c r="BH87" s="56" t="s">
        <v>101</v>
      </c>
      <c r="BI87" s="56" t="s">
        <v>102</v>
      </c>
      <c r="BJ87" s="56" t="s">
        <v>113</v>
      </c>
      <c r="BK87" s="56" t="s">
        <v>106</v>
      </c>
      <c r="BL87" s="56" t="s">
        <v>107</v>
      </c>
      <c r="BM87" s="56" t="s">
        <v>108</v>
      </c>
      <c r="BN87" s="56" t="s">
        <v>105</v>
      </c>
      <c r="BO87" s="56" t="s">
        <v>114</v>
      </c>
      <c r="BP87" s="56" t="s">
        <v>115</v>
      </c>
      <c r="BQ87" s="56" t="s">
        <v>116</v>
      </c>
      <c r="BR87" s="56" t="s">
        <v>117</v>
      </c>
      <c r="BS87" s="56" t="s">
        <v>118</v>
      </c>
      <c r="BT87" s="56" t="s">
        <v>119</v>
      </c>
      <c r="BU87" s="56" t="s">
        <v>120</v>
      </c>
      <c r="BV87" s="56" t="s">
        <v>121</v>
      </c>
      <c r="BW87" s="56" t="s">
        <v>122</v>
      </c>
      <c r="BX87" s="56" t="s">
        <v>123</v>
      </c>
      <c r="BY87" s="56" t="s">
        <v>124</v>
      </c>
      <c r="BZ87" s="56" t="s">
        <v>125</v>
      </c>
      <c r="CA87" s="56" t="s">
        <v>126</v>
      </c>
      <c r="CB87" s="56" t="s">
        <v>127</v>
      </c>
      <c r="CC87" s="56" t="s">
        <v>128</v>
      </c>
      <c r="CD87" s="56" t="s">
        <v>129</v>
      </c>
      <c r="CE87" s="56" t="s">
        <v>130</v>
      </c>
      <c r="CF87" s="56" t="s">
        <v>131</v>
      </c>
      <c r="CG87" s="56" t="s">
        <v>132</v>
      </c>
      <c r="CH87" s="56" t="s">
        <v>133</v>
      </c>
      <c r="CI87" s="56" t="s">
        <v>134</v>
      </c>
      <c r="CJ87" s="56" t="s">
        <v>135</v>
      </c>
      <c r="CK87" s="56" t="s">
        <v>136</v>
      </c>
      <c r="CL87" s="56" t="s">
        <v>137</v>
      </c>
      <c r="CM87" s="56" t="s">
        <v>138</v>
      </c>
      <c r="CN87" s="56" t="s">
        <v>139</v>
      </c>
      <c r="CO87" s="56" t="s">
        <v>140</v>
      </c>
      <c r="CP87" s="56" t="s">
        <v>141</v>
      </c>
      <c r="CQ87" s="56" t="s">
        <v>142</v>
      </c>
      <c r="CR87" s="56" t="s">
        <v>143</v>
      </c>
      <c r="CS87" s="56" t="s">
        <v>144</v>
      </c>
      <c r="CT87" s="56" t="s">
        <v>145</v>
      </c>
      <c r="CU87" s="56" t="s">
        <v>146</v>
      </c>
      <c r="CV87" s="56" t="s">
        <v>147</v>
      </c>
      <c r="CW87" s="56" t="s">
        <v>148</v>
      </c>
      <c r="CX87" s="56" t="s">
        <v>149</v>
      </c>
      <c r="CY87" s="56" t="s">
        <v>152</v>
      </c>
      <c r="CZ87" s="56" t="s">
        <v>153</v>
      </c>
      <c r="DA87" s="56" t="s">
        <v>154</v>
      </c>
      <c r="DB87" s="56" t="s">
        <v>155</v>
      </c>
    </row>
    <row r="88" spans="2:110" s="219" customFormat="1" ht="13.5" x14ac:dyDescent="0.3">
      <c r="C88" s="362">
        <f>C10</f>
        <v>2020</v>
      </c>
      <c r="D88" s="227" t="str">
        <f t="shared" ref="D88:I88" si="946">D10</f>
        <v>SIN Bank</v>
      </c>
      <c r="E88" s="233" t="str">
        <f t="shared" si="946"/>
        <v>J/V 최초 차입금</v>
      </c>
      <c r="F88" s="241">
        <f t="shared" si="946"/>
        <v>65500000</v>
      </c>
      <c r="G88" s="235">
        <f t="shared" si="946"/>
        <v>1.47E-2</v>
      </c>
      <c r="H88" s="361">
        <f t="shared" si="946"/>
        <v>3</v>
      </c>
      <c r="I88" s="234" t="str">
        <f t="shared" si="946"/>
        <v>수시상환</v>
      </c>
      <c r="J88" s="221"/>
      <c r="K88" s="232" t="str">
        <f>JV_IBD!K43</f>
        <v>크레인 구입 차입금</v>
      </c>
      <c r="L88" s="227"/>
      <c r="M88" s="244"/>
      <c r="N88" s="244">
        <f>SUMIF($AI$86:$DB$86,N$87,$AI88:$DB88)</f>
        <v>0</v>
      </c>
      <c r="O88" s="245">
        <f t="shared" ref="O88:AD91" si="947">SUMIF($AI$86:$DB$86,O$87,$AI88:$DB88)</f>
        <v>240712.5</v>
      </c>
      <c r="P88" s="245">
        <f t="shared" ca="1" si="947"/>
        <v>284016.25</v>
      </c>
      <c r="Q88" s="245">
        <f t="shared" ca="1" si="947"/>
        <v>223746.25</v>
      </c>
      <c r="R88" s="245">
        <f t="shared" ca="1" si="947"/>
        <v>51940</v>
      </c>
      <c r="S88" s="245">
        <f t="shared" ca="1" si="947"/>
        <v>0</v>
      </c>
      <c r="T88" s="244">
        <f t="shared" ca="1" si="947"/>
        <v>0</v>
      </c>
      <c r="U88" s="244">
        <f t="shared" ca="1" si="947"/>
        <v>0</v>
      </c>
      <c r="V88" s="245">
        <f t="shared" ca="1" si="947"/>
        <v>0</v>
      </c>
      <c r="W88" s="245">
        <f t="shared" ca="1" si="947"/>
        <v>0</v>
      </c>
      <c r="X88" s="245">
        <f t="shared" ca="1" si="947"/>
        <v>0</v>
      </c>
      <c r="Y88" s="245">
        <f t="shared" ca="1" si="947"/>
        <v>0</v>
      </c>
      <c r="Z88" s="245">
        <f t="shared" ca="1" si="947"/>
        <v>0</v>
      </c>
      <c r="AA88" s="244">
        <f t="shared" ca="1" si="947"/>
        <v>0</v>
      </c>
      <c r="AB88" s="244">
        <f t="shared" ca="1" si="947"/>
        <v>0</v>
      </c>
      <c r="AC88" s="245">
        <f t="shared" ca="1" si="947"/>
        <v>0</v>
      </c>
      <c r="AD88" s="245">
        <f t="shared" ca="1" si="947"/>
        <v>0</v>
      </c>
      <c r="AE88" s="246">
        <f ca="1">SUMIF($AI$86:$DB$86,AE$87,$AI88:$DB88)</f>
        <v>0</v>
      </c>
      <c r="AF88" s="221"/>
      <c r="AG88" s="221"/>
      <c r="AH88" s="221"/>
      <c r="AI88" s="255"/>
      <c r="AJ88" s="255">
        <f>AI55</f>
        <v>0</v>
      </c>
      <c r="AK88" s="255">
        <f t="shared" ref="AK88:CV88" si="948">AJ55</f>
        <v>0</v>
      </c>
      <c r="AL88" s="255">
        <f t="shared" si="948"/>
        <v>0</v>
      </c>
      <c r="AM88" s="255">
        <f t="shared" si="948"/>
        <v>0</v>
      </c>
      <c r="AN88" s="255">
        <f t="shared" si="948"/>
        <v>80237.5</v>
      </c>
      <c r="AO88" s="255">
        <f t="shared" si="948"/>
        <v>80237.5</v>
      </c>
      <c r="AP88" s="255">
        <f t="shared" si="948"/>
        <v>80237.5</v>
      </c>
      <c r="AQ88" s="255">
        <f t="shared" si="948"/>
        <v>80237.5</v>
      </c>
      <c r="AR88" s="255">
        <f t="shared" ca="1" si="948"/>
        <v>67926.25</v>
      </c>
      <c r="AS88" s="255">
        <f t="shared" ca="1" si="948"/>
        <v>67926.25</v>
      </c>
      <c r="AT88" s="255">
        <f t="shared" ca="1" si="948"/>
        <v>67926.25</v>
      </c>
      <c r="AU88" s="255">
        <f t="shared" ca="1" si="948"/>
        <v>67926.25</v>
      </c>
      <c r="AV88" s="255">
        <f t="shared" ca="1" si="948"/>
        <v>51940</v>
      </c>
      <c r="AW88" s="255">
        <f t="shared" ca="1" si="948"/>
        <v>51940</v>
      </c>
      <c r="AX88" s="255">
        <f t="shared" ca="1" si="948"/>
        <v>51940</v>
      </c>
      <c r="AY88" s="255">
        <f t="shared" ca="1" si="948"/>
        <v>51940</v>
      </c>
      <c r="AZ88" s="255">
        <f t="shared" ca="1" si="948"/>
        <v>0</v>
      </c>
      <c r="BA88" s="255">
        <f t="shared" ca="1" si="948"/>
        <v>0</v>
      </c>
      <c r="BB88" s="255">
        <f t="shared" ca="1" si="948"/>
        <v>0</v>
      </c>
      <c r="BC88" s="255">
        <f t="shared" ca="1" si="948"/>
        <v>0</v>
      </c>
      <c r="BD88" s="255">
        <f t="shared" ca="1" si="948"/>
        <v>0</v>
      </c>
      <c r="BE88" s="255">
        <f t="shared" ca="1" si="948"/>
        <v>0</v>
      </c>
      <c r="BF88" s="255">
        <f t="shared" ca="1" si="948"/>
        <v>0</v>
      </c>
      <c r="BG88" s="255">
        <f t="shared" ca="1" si="948"/>
        <v>0</v>
      </c>
      <c r="BH88" s="255">
        <f t="shared" ca="1" si="948"/>
        <v>0</v>
      </c>
      <c r="BI88" s="255">
        <f t="shared" ca="1" si="948"/>
        <v>0</v>
      </c>
      <c r="BJ88" s="255">
        <f t="shared" ca="1" si="948"/>
        <v>0</v>
      </c>
      <c r="BK88" s="255">
        <f t="shared" ca="1" si="948"/>
        <v>0</v>
      </c>
      <c r="BL88" s="255">
        <f t="shared" ca="1" si="948"/>
        <v>0</v>
      </c>
      <c r="BM88" s="255">
        <f t="shared" ca="1" si="948"/>
        <v>0</v>
      </c>
      <c r="BN88" s="255">
        <f t="shared" ca="1" si="948"/>
        <v>0</v>
      </c>
      <c r="BO88" s="255">
        <f t="shared" ca="1" si="948"/>
        <v>0</v>
      </c>
      <c r="BP88" s="255">
        <f t="shared" ca="1" si="948"/>
        <v>0</v>
      </c>
      <c r="BQ88" s="255">
        <f t="shared" ca="1" si="948"/>
        <v>0</v>
      </c>
      <c r="BR88" s="255">
        <f t="shared" ca="1" si="948"/>
        <v>0</v>
      </c>
      <c r="BS88" s="255">
        <f t="shared" ca="1" si="948"/>
        <v>0</v>
      </c>
      <c r="BT88" s="255">
        <f t="shared" ca="1" si="948"/>
        <v>0</v>
      </c>
      <c r="BU88" s="255">
        <f t="shared" ca="1" si="948"/>
        <v>0</v>
      </c>
      <c r="BV88" s="255">
        <f t="shared" ca="1" si="948"/>
        <v>0</v>
      </c>
      <c r="BW88" s="255">
        <f t="shared" ca="1" si="948"/>
        <v>0</v>
      </c>
      <c r="BX88" s="255">
        <f t="shared" ca="1" si="948"/>
        <v>0</v>
      </c>
      <c r="BY88" s="255">
        <f t="shared" ca="1" si="948"/>
        <v>0</v>
      </c>
      <c r="BZ88" s="255">
        <f t="shared" ca="1" si="948"/>
        <v>0</v>
      </c>
      <c r="CA88" s="255">
        <f t="shared" ca="1" si="948"/>
        <v>0</v>
      </c>
      <c r="CB88" s="255">
        <f t="shared" ca="1" si="948"/>
        <v>0</v>
      </c>
      <c r="CC88" s="255">
        <f t="shared" ca="1" si="948"/>
        <v>0</v>
      </c>
      <c r="CD88" s="255">
        <f t="shared" ca="1" si="948"/>
        <v>0</v>
      </c>
      <c r="CE88" s="255">
        <f t="shared" ca="1" si="948"/>
        <v>0</v>
      </c>
      <c r="CF88" s="255">
        <f t="shared" ca="1" si="948"/>
        <v>0</v>
      </c>
      <c r="CG88" s="255">
        <f t="shared" ca="1" si="948"/>
        <v>0</v>
      </c>
      <c r="CH88" s="255">
        <f t="shared" ca="1" si="948"/>
        <v>0</v>
      </c>
      <c r="CI88" s="255">
        <f t="shared" ca="1" si="948"/>
        <v>0</v>
      </c>
      <c r="CJ88" s="255">
        <f t="shared" ca="1" si="948"/>
        <v>0</v>
      </c>
      <c r="CK88" s="255">
        <f t="shared" ca="1" si="948"/>
        <v>0</v>
      </c>
      <c r="CL88" s="255">
        <f t="shared" ca="1" si="948"/>
        <v>0</v>
      </c>
      <c r="CM88" s="255">
        <f t="shared" ca="1" si="948"/>
        <v>0</v>
      </c>
      <c r="CN88" s="255">
        <f t="shared" ca="1" si="948"/>
        <v>0</v>
      </c>
      <c r="CO88" s="255">
        <f t="shared" ca="1" si="948"/>
        <v>0</v>
      </c>
      <c r="CP88" s="255">
        <f t="shared" ca="1" si="948"/>
        <v>0</v>
      </c>
      <c r="CQ88" s="255">
        <f t="shared" ca="1" si="948"/>
        <v>0</v>
      </c>
      <c r="CR88" s="255">
        <f t="shared" ca="1" si="948"/>
        <v>0</v>
      </c>
      <c r="CS88" s="255">
        <f t="shared" ca="1" si="948"/>
        <v>0</v>
      </c>
      <c r="CT88" s="255">
        <f t="shared" ca="1" si="948"/>
        <v>0</v>
      </c>
      <c r="CU88" s="255">
        <f t="shared" ca="1" si="948"/>
        <v>0</v>
      </c>
      <c r="CV88" s="255">
        <f t="shared" ca="1" si="948"/>
        <v>0</v>
      </c>
      <c r="CW88" s="255">
        <f t="shared" ref="CW88:DB88" ca="1" si="949">CV55</f>
        <v>0</v>
      </c>
      <c r="CX88" s="255">
        <f t="shared" ca="1" si="949"/>
        <v>0</v>
      </c>
      <c r="CY88" s="256">
        <f t="shared" ca="1" si="949"/>
        <v>0</v>
      </c>
      <c r="CZ88" s="256">
        <f t="shared" ca="1" si="949"/>
        <v>0</v>
      </c>
      <c r="DA88" s="256">
        <f t="shared" ca="1" si="949"/>
        <v>0</v>
      </c>
      <c r="DB88" s="256">
        <f t="shared" ca="1" si="949"/>
        <v>0</v>
      </c>
      <c r="DC88" s="255"/>
      <c r="DD88" s="255"/>
      <c r="DE88" s="255"/>
      <c r="DF88" s="255"/>
    </row>
    <row r="89" spans="2:110" s="219" customFormat="1" ht="13.5" x14ac:dyDescent="0.3">
      <c r="C89" s="362">
        <f t="shared" ref="C89:I89" si="950">C11</f>
        <v>0</v>
      </c>
      <c r="D89" s="227" t="str">
        <f t="shared" si="950"/>
        <v>SIN Bank</v>
      </c>
      <c r="E89" s="233" t="str">
        <f t="shared" si="950"/>
        <v>크레인 구입 차입금</v>
      </c>
      <c r="F89" s="241">
        <f t="shared" si="950"/>
        <v>17200000</v>
      </c>
      <c r="G89" s="230">
        <f t="shared" si="950"/>
        <v>1.47E-2</v>
      </c>
      <c r="H89" s="361">
        <f t="shared" si="950"/>
        <v>5</v>
      </c>
      <c r="I89" s="234" t="str">
        <f t="shared" si="950"/>
        <v>수시상환</v>
      </c>
      <c r="J89" s="221"/>
      <c r="K89" s="232" t="str">
        <f>JV_IBD!K44</f>
        <v>J/V 최초 차입금(재금융)</v>
      </c>
      <c r="L89" s="227"/>
      <c r="M89" s="244"/>
      <c r="N89" s="244">
        <f>SUMIF($AI$86:$DB$86,N$87,$AI89:$DB89)</f>
        <v>0</v>
      </c>
      <c r="O89" s="245">
        <f t="shared" si="947"/>
        <v>0</v>
      </c>
      <c r="P89" s="245">
        <f t="shared" si="947"/>
        <v>0</v>
      </c>
      <c r="Q89" s="245">
        <f t="shared" si="947"/>
        <v>0</v>
      </c>
      <c r="R89" s="245">
        <f t="shared" si="947"/>
        <v>0</v>
      </c>
      <c r="S89" s="245">
        <f t="shared" si="947"/>
        <v>0</v>
      </c>
      <c r="T89" s="244">
        <f t="shared" si="947"/>
        <v>0</v>
      </c>
      <c r="U89" s="244">
        <f t="shared" si="947"/>
        <v>0</v>
      </c>
      <c r="V89" s="245">
        <f t="shared" si="947"/>
        <v>0</v>
      </c>
      <c r="W89" s="245">
        <f t="shared" si="947"/>
        <v>0</v>
      </c>
      <c r="X89" s="245">
        <f t="shared" si="947"/>
        <v>0</v>
      </c>
      <c r="Y89" s="245">
        <f t="shared" si="947"/>
        <v>0</v>
      </c>
      <c r="Z89" s="245">
        <f t="shared" si="947"/>
        <v>0</v>
      </c>
      <c r="AA89" s="244">
        <f t="shared" si="947"/>
        <v>0</v>
      </c>
      <c r="AB89" s="244">
        <f t="shared" si="947"/>
        <v>0</v>
      </c>
      <c r="AC89" s="245">
        <f t="shared" si="947"/>
        <v>0</v>
      </c>
      <c r="AD89" s="245">
        <f t="shared" si="947"/>
        <v>0</v>
      </c>
      <c r="AE89" s="246">
        <f>SUMIF($AI$86:$DB$86,AE$87,$AI89:$DB89)</f>
        <v>0</v>
      </c>
      <c r="AF89" s="221"/>
      <c r="AG89" s="221"/>
      <c r="AH89" s="221"/>
      <c r="AI89" s="255"/>
      <c r="AJ89" s="255">
        <f t="shared" ref="AJ89:CU89" si="951">AI56</f>
        <v>0</v>
      </c>
      <c r="AK89" s="255">
        <f t="shared" si="951"/>
        <v>0</v>
      </c>
      <c r="AL89" s="255">
        <f t="shared" si="951"/>
        <v>0</v>
      </c>
      <c r="AM89" s="255">
        <f t="shared" si="951"/>
        <v>0</v>
      </c>
      <c r="AN89" s="255">
        <f t="shared" si="951"/>
        <v>0</v>
      </c>
      <c r="AO89" s="255">
        <f t="shared" si="951"/>
        <v>0</v>
      </c>
      <c r="AP89" s="255">
        <f t="shared" si="951"/>
        <v>0</v>
      </c>
      <c r="AQ89" s="255">
        <f t="shared" si="951"/>
        <v>0</v>
      </c>
      <c r="AR89" s="255">
        <f t="shared" si="951"/>
        <v>0</v>
      </c>
      <c r="AS89" s="255">
        <f t="shared" si="951"/>
        <v>0</v>
      </c>
      <c r="AT89" s="255">
        <f t="shared" si="951"/>
        <v>0</v>
      </c>
      <c r="AU89" s="255">
        <f t="shared" si="951"/>
        <v>0</v>
      </c>
      <c r="AV89" s="255">
        <f t="shared" si="951"/>
        <v>0</v>
      </c>
      <c r="AW89" s="255">
        <f t="shared" si="951"/>
        <v>0</v>
      </c>
      <c r="AX89" s="255">
        <f t="shared" si="951"/>
        <v>0</v>
      </c>
      <c r="AY89" s="255">
        <f t="shared" si="951"/>
        <v>0</v>
      </c>
      <c r="AZ89" s="255">
        <f t="shared" si="951"/>
        <v>0</v>
      </c>
      <c r="BA89" s="255">
        <f t="shared" si="951"/>
        <v>0</v>
      </c>
      <c r="BB89" s="255">
        <f t="shared" si="951"/>
        <v>0</v>
      </c>
      <c r="BC89" s="255">
        <f t="shared" si="951"/>
        <v>0</v>
      </c>
      <c r="BD89" s="255">
        <f t="shared" si="951"/>
        <v>0</v>
      </c>
      <c r="BE89" s="255">
        <f t="shared" si="951"/>
        <v>0</v>
      </c>
      <c r="BF89" s="255">
        <f t="shared" si="951"/>
        <v>0</v>
      </c>
      <c r="BG89" s="255">
        <f t="shared" si="951"/>
        <v>0</v>
      </c>
      <c r="BH89" s="255">
        <f t="shared" si="951"/>
        <v>0</v>
      </c>
      <c r="BI89" s="255">
        <f t="shared" si="951"/>
        <v>0</v>
      </c>
      <c r="BJ89" s="255">
        <f t="shared" si="951"/>
        <v>0</v>
      </c>
      <c r="BK89" s="255">
        <f t="shared" si="951"/>
        <v>0</v>
      </c>
      <c r="BL89" s="255">
        <f t="shared" si="951"/>
        <v>0</v>
      </c>
      <c r="BM89" s="255">
        <f t="shared" si="951"/>
        <v>0</v>
      </c>
      <c r="BN89" s="255">
        <f t="shared" si="951"/>
        <v>0</v>
      </c>
      <c r="BO89" s="255">
        <f t="shared" si="951"/>
        <v>0</v>
      </c>
      <c r="BP89" s="255">
        <f t="shared" si="951"/>
        <v>0</v>
      </c>
      <c r="BQ89" s="255">
        <f t="shared" si="951"/>
        <v>0</v>
      </c>
      <c r="BR89" s="255">
        <f t="shared" si="951"/>
        <v>0</v>
      </c>
      <c r="BS89" s="255">
        <f t="shared" si="951"/>
        <v>0</v>
      </c>
      <c r="BT89" s="255">
        <f t="shared" si="951"/>
        <v>0</v>
      </c>
      <c r="BU89" s="255">
        <f t="shared" si="951"/>
        <v>0</v>
      </c>
      <c r="BV89" s="255">
        <f t="shared" si="951"/>
        <v>0</v>
      </c>
      <c r="BW89" s="255">
        <f t="shared" si="951"/>
        <v>0</v>
      </c>
      <c r="BX89" s="255">
        <f t="shared" si="951"/>
        <v>0</v>
      </c>
      <c r="BY89" s="255">
        <f t="shared" si="951"/>
        <v>0</v>
      </c>
      <c r="BZ89" s="255">
        <f t="shared" si="951"/>
        <v>0</v>
      </c>
      <c r="CA89" s="255">
        <f t="shared" si="951"/>
        <v>0</v>
      </c>
      <c r="CB89" s="255">
        <f t="shared" si="951"/>
        <v>0</v>
      </c>
      <c r="CC89" s="255">
        <f t="shared" si="951"/>
        <v>0</v>
      </c>
      <c r="CD89" s="255">
        <f t="shared" si="951"/>
        <v>0</v>
      </c>
      <c r="CE89" s="255">
        <f t="shared" si="951"/>
        <v>0</v>
      </c>
      <c r="CF89" s="255">
        <f t="shared" si="951"/>
        <v>0</v>
      </c>
      <c r="CG89" s="255">
        <f t="shared" si="951"/>
        <v>0</v>
      </c>
      <c r="CH89" s="255">
        <f t="shared" si="951"/>
        <v>0</v>
      </c>
      <c r="CI89" s="255">
        <f t="shared" si="951"/>
        <v>0</v>
      </c>
      <c r="CJ89" s="255">
        <f t="shared" si="951"/>
        <v>0</v>
      </c>
      <c r="CK89" s="255">
        <f t="shared" si="951"/>
        <v>0</v>
      </c>
      <c r="CL89" s="255">
        <f t="shared" si="951"/>
        <v>0</v>
      </c>
      <c r="CM89" s="255">
        <f t="shared" si="951"/>
        <v>0</v>
      </c>
      <c r="CN89" s="255">
        <f t="shared" si="951"/>
        <v>0</v>
      </c>
      <c r="CO89" s="255">
        <f t="shared" si="951"/>
        <v>0</v>
      </c>
      <c r="CP89" s="255">
        <f t="shared" si="951"/>
        <v>0</v>
      </c>
      <c r="CQ89" s="255">
        <f t="shared" si="951"/>
        <v>0</v>
      </c>
      <c r="CR89" s="255">
        <f t="shared" si="951"/>
        <v>0</v>
      </c>
      <c r="CS89" s="255">
        <f t="shared" si="951"/>
        <v>0</v>
      </c>
      <c r="CT89" s="255">
        <f t="shared" si="951"/>
        <v>0</v>
      </c>
      <c r="CU89" s="255">
        <f t="shared" si="951"/>
        <v>0</v>
      </c>
      <c r="CV89" s="255">
        <f t="shared" ref="CV89:DB89" si="952">CU56</f>
        <v>0</v>
      </c>
      <c r="CW89" s="255">
        <f t="shared" si="952"/>
        <v>0</v>
      </c>
      <c r="CX89" s="255">
        <f t="shared" si="952"/>
        <v>0</v>
      </c>
      <c r="CY89" s="256">
        <f t="shared" si="952"/>
        <v>0</v>
      </c>
      <c r="CZ89" s="256">
        <f t="shared" si="952"/>
        <v>0</v>
      </c>
      <c r="DA89" s="256">
        <f t="shared" si="952"/>
        <v>0</v>
      </c>
      <c r="DB89" s="256">
        <f t="shared" si="952"/>
        <v>0</v>
      </c>
      <c r="DC89" s="255"/>
      <c r="DD89" s="255"/>
      <c r="DE89" s="255"/>
      <c r="DF89" s="255"/>
    </row>
    <row r="90" spans="2:110" s="219" customFormat="1" ht="13.5" x14ac:dyDescent="0.3">
      <c r="C90" s="362">
        <f t="shared" ref="C90:I90" si="953">C12</f>
        <v>2023</v>
      </c>
      <c r="D90" s="227" t="str">
        <f t="shared" si="953"/>
        <v>SIN Bank</v>
      </c>
      <c r="E90" s="233" t="str">
        <f t="shared" si="953"/>
        <v>J/V 최초 차입금(재금융)</v>
      </c>
      <c r="F90" s="241">
        <f t="shared" si="953"/>
        <v>36680000</v>
      </c>
      <c r="G90" s="230">
        <f t="shared" si="953"/>
        <v>1.47E-2</v>
      </c>
      <c r="H90" s="361">
        <f t="shared" si="953"/>
        <v>5</v>
      </c>
      <c r="I90" s="234" t="str">
        <f t="shared" si="953"/>
        <v>수시상환</v>
      </c>
      <c r="J90" s="221"/>
      <c r="K90" s="759" t="str">
        <f>JV_IBD!K45</f>
        <v>크레인 구입 차입금(재금융)</v>
      </c>
      <c r="L90" s="227"/>
      <c r="M90" s="244"/>
      <c r="N90" s="244">
        <f>SUMIF($AI$86:$DB$86,N$87,$AI90:$DB90)</f>
        <v>0</v>
      </c>
      <c r="O90" s="245">
        <f t="shared" si="947"/>
        <v>0</v>
      </c>
      <c r="P90" s="245">
        <f t="shared" si="947"/>
        <v>0</v>
      </c>
      <c r="Q90" s="245">
        <f t="shared" si="947"/>
        <v>0</v>
      </c>
      <c r="R90" s="245">
        <f t="shared" si="947"/>
        <v>134799</v>
      </c>
      <c r="S90" s="245">
        <f t="shared" si="947"/>
        <v>166252.09999999998</v>
      </c>
      <c r="T90" s="244">
        <f t="shared" si="947"/>
        <v>148278.9</v>
      </c>
      <c r="U90" s="244">
        <f t="shared" si="947"/>
        <v>130305.70000000001</v>
      </c>
      <c r="V90" s="245">
        <f t="shared" si="947"/>
        <v>112332.5</v>
      </c>
      <c r="W90" s="245">
        <f t="shared" si="947"/>
        <v>26959.8</v>
      </c>
      <c r="X90" s="245">
        <f t="shared" si="947"/>
        <v>0</v>
      </c>
      <c r="Y90" s="245">
        <f t="shared" si="947"/>
        <v>0</v>
      </c>
      <c r="Z90" s="245">
        <f t="shared" si="947"/>
        <v>0</v>
      </c>
      <c r="AA90" s="244">
        <f t="shared" si="947"/>
        <v>0</v>
      </c>
      <c r="AB90" s="244">
        <f t="shared" si="947"/>
        <v>0</v>
      </c>
      <c r="AC90" s="245">
        <f t="shared" si="947"/>
        <v>0</v>
      </c>
      <c r="AD90" s="245">
        <f t="shared" si="947"/>
        <v>0</v>
      </c>
      <c r="AE90" s="246">
        <f>SUMIF($AI$86:$DB$86,AE$87,$AI90:$DB90)</f>
        <v>0</v>
      </c>
      <c r="AF90" s="221"/>
      <c r="AG90" s="221"/>
      <c r="AH90" s="221"/>
      <c r="AI90" s="255"/>
      <c r="AJ90" s="255">
        <f t="shared" ref="AJ90:CU90" si="954">AI57</f>
        <v>0</v>
      </c>
      <c r="AK90" s="255">
        <f t="shared" si="954"/>
        <v>0</v>
      </c>
      <c r="AL90" s="255">
        <f t="shared" si="954"/>
        <v>0</v>
      </c>
      <c r="AM90" s="255">
        <f t="shared" si="954"/>
        <v>0</v>
      </c>
      <c r="AN90" s="255">
        <f t="shared" si="954"/>
        <v>0</v>
      </c>
      <c r="AO90" s="255">
        <f t="shared" si="954"/>
        <v>0</v>
      </c>
      <c r="AP90" s="255">
        <f t="shared" si="954"/>
        <v>0</v>
      </c>
      <c r="AQ90" s="255">
        <f t="shared" si="954"/>
        <v>0</v>
      </c>
      <c r="AR90" s="255">
        <f t="shared" si="954"/>
        <v>0</v>
      </c>
      <c r="AS90" s="255">
        <f t="shared" si="954"/>
        <v>0</v>
      </c>
      <c r="AT90" s="255">
        <f t="shared" si="954"/>
        <v>0</v>
      </c>
      <c r="AU90" s="255">
        <f t="shared" si="954"/>
        <v>0</v>
      </c>
      <c r="AV90" s="255">
        <f t="shared" si="954"/>
        <v>0</v>
      </c>
      <c r="AW90" s="255">
        <f t="shared" si="954"/>
        <v>0</v>
      </c>
      <c r="AX90" s="255">
        <f t="shared" si="954"/>
        <v>0</v>
      </c>
      <c r="AY90" s="255">
        <f t="shared" si="954"/>
        <v>0</v>
      </c>
      <c r="AZ90" s="255">
        <f t="shared" si="954"/>
        <v>44933</v>
      </c>
      <c r="BA90" s="255">
        <f t="shared" si="954"/>
        <v>44933</v>
      </c>
      <c r="BB90" s="255">
        <f t="shared" si="954"/>
        <v>44933</v>
      </c>
      <c r="BC90" s="255">
        <f t="shared" si="954"/>
        <v>44933</v>
      </c>
      <c r="BD90" s="255">
        <f t="shared" si="954"/>
        <v>40439.699999999997</v>
      </c>
      <c r="BE90" s="255">
        <f t="shared" si="954"/>
        <v>40439.699999999997</v>
      </c>
      <c r="BF90" s="255">
        <f t="shared" si="954"/>
        <v>40439.699999999997</v>
      </c>
      <c r="BG90" s="255">
        <f t="shared" si="954"/>
        <v>40439.699999999997</v>
      </c>
      <c r="BH90" s="255">
        <f t="shared" si="954"/>
        <v>35946.400000000001</v>
      </c>
      <c r="BI90" s="255">
        <f t="shared" si="954"/>
        <v>35946.400000000001</v>
      </c>
      <c r="BJ90" s="255">
        <f t="shared" si="954"/>
        <v>35946.400000000001</v>
      </c>
      <c r="BK90" s="255">
        <f t="shared" si="954"/>
        <v>35946.400000000001</v>
      </c>
      <c r="BL90" s="255">
        <f t="shared" si="954"/>
        <v>31453.100000000002</v>
      </c>
      <c r="BM90" s="255">
        <f t="shared" si="954"/>
        <v>31453.100000000002</v>
      </c>
      <c r="BN90" s="255">
        <f t="shared" si="954"/>
        <v>31453.100000000002</v>
      </c>
      <c r="BO90" s="255">
        <f t="shared" si="954"/>
        <v>31453.100000000002</v>
      </c>
      <c r="BP90" s="255">
        <f t="shared" si="954"/>
        <v>26959.8</v>
      </c>
      <c r="BQ90" s="255">
        <f t="shared" si="954"/>
        <v>26959.8</v>
      </c>
      <c r="BR90" s="255">
        <f t="shared" si="954"/>
        <v>26959.8</v>
      </c>
      <c r="BS90" s="255">
        <f t="shared" si="954"/>
        <v>26959.8</v>
      </c>
      <c r="BT90" s="255">
        <f t="shared" si="954"/>
        <v>0</v>
      </c>
      <c r="BU90" s="255">
        <f t="shared" si="954"/>
        <v>0</v>
      </c>
      <c r="BV90" s="255">
        <f t="shared" si="954"/>
        <v>0</v>
      </c>
      <c r="BW90" s="255">
        <f t="shared" si="954"/>
        <v>0</v>
      </c>
      <c r="BX90" s="255">
        <f t="shared" si="954"/>
        <v>0</v>
      </c>
      <c r="BY90" s="255">
        <f t="shared" si="954"/>
        <v>0</v>
      </c>
      <c r="BZ90" s="255">
        <f t="shared" si="954"/>
        <v>0</v>
      </c>
      <c r="CA90" s="255">
        <f t="shared" si="954"/>
        <v>0</v>
      </c>
      <c r="CB90" s="255">
        <f t="shared" si="954"/>
        <v>0</v>
      </c>
      <c r="CC90" s="255">
        <f t="shared" si="954"/>
        <v>0</v>
      </c>
      <c r="CD90" s="255">
        <f t="shared" si="954"/>
        <v>0</v>
      </c>
      <c r="CE90" s="255">
        <f t="shared" si="954"/>
        <v>0</v>
      </c>
      <c r="CF90" s="255">
        <f t="shared" si="954"/>
        <v>0</v>
      </c>
      <c r="CG90" s="255">
        <f t="shared" si="954"/>
        <v>0</v>
      </c>
      <c r="CH90" s="255">
        <f t="shared" si="954"/>
        <v>0</v>
      </c>
      <c r="CI90" s="255">
        <f t="shared" si="954"/>
        <v>0</v>
      </c>
      <c r="CJ90" s="255">
        <f t="shared" si="954"/>
        <v>0</v>
      </c>
      <c r="CK90" s="255">
        <f t="shared" si="954"/>
        <v>0</v>
      </c>
      <c r="CL90" s="255">
        <f t="shared" si="954"/>
        <v>0</v>
      </c>
      <c r="CM90" s="255">
        <f t="shared" si="954"/>
        <v>0</v>
      </c>
      <c r="CN90" s="255">
        <f t="shared" si="954"/>
        <v>0</v>
      </c>
      <c r="CO90" s="255">
        <f t="shared" si="954"/>
        <v>0</v>
      </c>
      <c r="CP90" s="255">
        <f t="shared" si="954"/>
        <v>0</v>
      </c>
      <c r="CQ90" s="255">
        <f t="shared" si="954"/>
        <v>0</v>
      </c>
      <c r="CR90" s="255">
        <f t="shared" si="954"/>
        <v>0</v>
      </c>
      <c r="CS90" s="255">
        <f t="shared" si="954"/>
        <v>0</v>
      </c>
      <c r="CT90" s="255">
        <f t="shared" si="954"/>
        <v>0</v>
      </c>
      <c r="CU90" s="255">
        <f t="shared" si="954"/>
        <v>0</v>
      </c>
      <c r="CV90" s="255">
        <f t="shared" ref="CV90:DB90" si="955">CU57</f>
        <v>0</v>
      </c>
      <c r="CW90" s="255">
        <f t="shared" si="955"/>
        <v>0</v>
      </c>
      <c r="CX90" s="255">
        <f t="shared" si="955"/>
        <v>0</v>
      </c>
      <c r="CY90" s="256">
        <f t="shared" si="955"/>
        <v>0</v>
      </c>
      <c r="CZ90" s="256">
        <f t="shared" si="955"/>
        <v>0</v>
      </c>
      <c r="DA90" s="256">
        <f t="shared" si="955"/>
        <v>0</v>
      </c>
      <c r="DB90" s="256">
        <f t="shared" si="955"/>
        <v>0</v>
      </c>
      <c r="DC90" s="255"/>
      <c r="DD90" s="255"/>
      <c r="DE90" s="255"/>
      <c r="DF90" s="255"/>
    </row>
    <row r="91" spans="2:110" s="219" customFormat="1" ht="13.5" x14ac:dyDescent="0.3">
      <c r="C91" s="362">
        <f t="shared" ref="C91:I91" si="956">C13</f>
        <v>5</v>
      </c>
      <c r="D91" s="227" t="str">
        <f t="shared" si="956"/>
        <v>SIN Bank</v>
      </c>
      <c r="E91" s="233" t="str">
        <f t="shared" si="956"/>
        <v>크레인 구입 차입금(재금융)</v>
      </c>
      <c r="F91" s="241">
        <f t="shared" si="956"/>
        <v>8600000</v>
      </c>
      <c r="G91" s="230">
        <f t="shared" si="956"/>
        <v>1.47E-2</v>
      </c>
      <c r="H91" s="361">
        <f t="shared" si="956"/>
        <v>5</v>
      </c>
      <c r="I91" s="234" t="str">
        <f t="shared" si="956"/>
        <v>수시상환</v>
      </c>
      <c r="J91" s="221"/>
      <c r="K91" s="759" t="str">
        <f>JV_IBD!K46</f>
        <v>합계</v>
      </c>
      <c r="L91" s="227"/>
      <c r="M91" s="244"/>
      <c r="N91" s="244">
        <f>SUMIF($AI$86:$DB$86,N$87,$AI91:$DB91)</f>
        <v>0</v>
      </c>
      <c r="O91" s="245">
        <f t="shared" si="947"/>
        <v>0</v>
      </c>
      <c r="P91" s="245">
        <f t="shared" si="947"/>
        <v>0</v>
      </c>
      <c r="Q91" s="245">
        <f t="shared" si="947"/>
        <v>0</v>
      </c>
      <c r="R91" s="245">
        <f t="shared" si="947"/>
        <v>0</v>
      </c>
      <c r="S91" s="245">
        <f t="shared" si="947"/>
        <v>0</v>
      </c>
      <c r="T91" s="244">
        <f t="shared" si="947"/>
        <v>0</v>
      </c>
      <c r="U91" s="244">
        <f t="shared" si="947"/>
        <v>0</v>
      </c>
      <c r="V91" s="245">
        <f t="shared" si="947"/>
        <v>0</v>
      </c>
      <c r="W91" s="245">
        <f t="shared" si="947"/>
        <v>0</v>
      </c>
      <c r="X91" s="245">
        <f t="shared" si="947"/>
        <v>0</v>
      </c>
      <c r="Y91" s="245">
        <f t="shared" si="947"/>
        <v>0</v>
      </c>
      <c r="Z91" s="245">
        <f t="shared" si="947"/>
        <v>0</v>
      </c>
      <c r="AA91" s="244">
        <f t="shared" si="947"/>
        <v>0</v>
      </c>
      <c r="AB91" s="244">
        <f t="shared" si="947"/>
        <v>0</v>
      </c>
      <c r="AC91" s="245">
        <f t="shared" si="947"/>
        <v>0</v>
      </c>
      <c r="AD91" s="245">
        <f t="shared" si="947"/>
        <v>0</v>
      </c>
      <c r="AE91" s="246">
        <f>SUMIF($AI$86:$DB$86,AE$87,$AI91:$DB91)</f>
        <v>0</v>
      </c>
      <c r="AF91" s="221"/>
      <c r="AG91" s="221"/>
      <c r="AH91" s="221"/>
      <c r="AI91" s="255"/>
      <c r="AJ91" s="255">
        <f t="shared" ref="AJ91:CU91" si="957">AI58</f>
        <v>0</v>
      </c>
      <c r="AK91" s="255">
        <f t="shared" si="957"/>
        <v>0</v>
      </c>
      <c r="AL91" s="255">
        <f t="shared" si="957"/>
        <v>0</v>
      </c>
      <c r="AM91" s="255">
        <f t="shared" si="957"/>
        <v>0</v>
      </c>
      <c r="AN91" s="255">
        <f t="shared" si="957"/>
        <v>0</v>
      </c>
      <c r="AO91" s="255">
        <f t="shared" si="957"/>
        <v>0</v>
      </c>
      <c r="AP91" s="255">
        <f t="shared" si="957"/>
        <v>0</v>
      </c>
      <c r="AQ91" s="255">
        <f t="shared" si="957"/>
        <v>0</v>
      </c>
      <c r="AR91" s="255">
        <f t="shared" si="957"/>
        <v>0</v>
      </c>
      <c r="AS91" s="255">
        <f t="shared" si="957"/>
        <v>0</v>
      </c>
      <c r="AT91" s="255">
        <f t="shared" si="957"/>
        <v>0</v>
      </c>
      <c r="AU91" s="255">
        <f t="shared" si="957"/>
        <v>0</v>
      </c>
      <c r="AV91" s="255">
        <f t="shared" si="957"/>
        <v>0</v>
      </c>
      <c r="AW91" s="255">
        <f t="shared" si="957"/>
        <v>0</v>
      </c>
      <c r="AX91" s="255">
        <f t="shared" si="957"/>
        <v>0</v>
      </c>
      <c r="AY91" s="255">
        <f t="shared" si="957"/>
        <v>0</v>
      </c>
      <c r="AZ91" s="255">
        <f t="shared" si="957"/>
        <v>0</v>
      </c>
      <c r="BA91" s="255">
        <f t="shared" si="957"/>
        <v>0</v>
      </c>
      <c r="BB91" s="255">
        <f t="shared" si="957"/>
        <v>0</v>
      </c>
      <c r="BC91" s="255">
        <f t="shared" si="957"/>
        <v>0</v>
      </c>
      <c r="BD91" s="255">
        <f t="shared" si="957"/>
        <v>0</v>
      </c>
      <c r="BE91" s="255">
        <f t="shared" si="957"/>
        <v>0</v>
      </c>
      <c r="BF91" s="255">
        <f t="shared" si="957"/>
        <v>0</v>
      </c>
      <c r="BG91" s="255">
        <f t="shared" si="957"/>
        <v>0</v>
      </c>
      <c r="BH91" s="255">
        <f t="shared" si="957"/>
        <v>0</v>
      </c>
      <c r="BI91" s="255">
        <f t="shared" si="957"/>
        <v>0</v>
      </c>
      <c r="BJ91" s="255">
        <f t="shared" si="957"/>
        <v>0</v>
      </c>
      <c r="BK91" s="255">
        <f t="shared" si="957"/>
        <v>0</v>
      </c>
      <c r="BL91" s="255">
        <f t="shared" si="957"/>
        <v>0</v>
      </c>
      <c r="BM91" s="255">
        <f t="shared" si="957"/>
        <v>0</v>
      </c>
      <c r="BN91" s="255">
        <f t="shared" si="957"/>
        <v>0</v>
      </c>
      <c r="BO91" s="255">
        <f t="shared" si="957"/>
        <v>0</v>
      </c>
      <c r="BP91" s="255">
        <f t="shared" si="957"/>
        <v>0</v>
      </c>
      <c r="BQ91" s="255">
        <f t="shared" si="957"/>
        <v>0</v>
      </c>
      <c r="BR91" s="255">
        <f t="shared" si="957"/>
        <v>0</v>
      </c>
      <c r="BS91" s="255">
        <f t="shared" si="957"/>
        <v>0</v>
      </c>
      <c r="BT91" s="255">
        <f t="shared" si="957"/>
        <v>0</v>
      </c>
      <c r="BU91" s="255">
        <f t="shared" si="957"/>
        <v>0</v>
      </c>
      <c r="BV91" s="255">
        <f t="shared" si="957"/>
        <v>0</v>
      </c>
      <c r="BW91" s="255">
        <f t="shared" si="957"/>
        <v>0</v>
      </c>
      <c r="BX91" s="255">
        <f t="shared" si="957"/>
        <v>0</v>
      </c>
      <c r="BY91" s="255">
        <f t="shared" si="957"/>
        <v>0</v>
      </c>
      <c r="BZ91" s="255">
        <f t="shared" si="957"/>
        <v>0</v>
      </c>
      <c r="CA91" s="255">
        <f t="shared" si="957"/>
        <v>0</v>
      </c>
      <c r="CB91" s="255">
        <f t="shared" si="957"/>
        <v>0</v>
      </c>
      <c r="CC91" s="255">
        <f t="shared" si="957"/>
        <v>0</v>
      </c>
      <c r="CD91" s="255">
        <f t="shared" si="957"/>
        <v>0</v>
      </c>
      <c r="CE91" s="255">
        <f t="shared" si="957"/>
        <v>0</v>
      </c>
      <c r="CF91" s="255">
        <f t="shared" si="957"/>
        <v>0</v>
      </c>
      <c r="CG91" s="255">
        <f t="shared" si="957"/>
        <v>0</v>
      </c>
      <c r="CH91" s="255">
        <f t="shared" si="957"/>
        <v>0</v>
      </c>
      <c r="CI91" s="255">
        <f t="shared" si="957"/>
        <v>0</v>
      </c>
      <c r="CJ91" s="255">
        <f t="shared" si="957"/>
        <v>0</v>
      </c>
      <c r="CK91" s="255">
        <f t="shared" si="957"/>
        <v>0</v>
      </c>
      <c r="CL91" s="255">
        <f t="shared" si="957"/>
        <v>0</v>
      </c>
      <c r="CM91" s="255">
        <f t="shared" si="957"/>
        <v>0</v>
      </c>
      <c r="CN91" s="255">
        <f t="shared" si="957"/>
        <v>0</v>
      </c>
      <c r="CO91" s="255">
        <f t="shared" si="957"/>
        <v>0</v>
      </c>
      <c r="CP91" s="255">
        <f t="shared" si="957"/>
        <v>0</v>
      </c>
      <c r="CQ91" s="255">
        <f t="shared" si="957"/>
        <v>0</v>
      </c>
      <c r="CR91" s="255">
        <f t="shared" si="957"/>
        <v>0</v>
      </c>
      <c r="CS91" s="255">
        <f t="shared" si="957"/>
        <v>0</v>
      </c>
      <c r="CT91" s="255">
        <f t="shared" si="957"/>
        <v>0</v>
      </c>
      <c r="CU91" s="255">
        <f t="shared" si="957"/>
        <v>0</v>
      </c>
      <c r="CV91" s="255">
        <f t="shared" ref="CV91:DB91" si="958">CU58</f>
        <v>0</v>
      </c>
      <c r="CW91" s="255">
        <f t="shared" si="958"/>
        <v>0</v>
      </c>
      <c r="CX91" s="255">
        <f t="shared" si="958"/>
        <v>0</v>
      </c>
      <c r="CY91" s="256">
        <f t="shared" si="958"/>
        <v>0</v>
      </c>
      <c r="CZ91" s="256">
        <f t="shared" si="958"/>
        <v>0</v>
      </c>
      <c r="DA91" s="256">
        <f t="shared" si="958"/>
        <v>0</v>
      </c>
      <c r="DB91" s="256">
        <f t="shared" si="958"/>
        <v>0</v>
      </c>
      <c r="DC91" s="255"/>
      <c r="DD91" s="255"/>
      <c r="DE91" s="255"/>
      <c r="DF91" s="255"/>
    </row>
    <row r="92" spans="2:110" s="219" customFormat="1" ht="13.5" x14ac:dyDescent="0.3">
      <c r="C92" s="222" t="s">
        <v>276</v>
      </c>
      <c r="D92" s="223"/>
      <c r="E92" s="224"/>
      <c r="F92" s="240">
        <f>SUM(F88:F91)</f>
        <v>127980000</v>
      </c>
      <c r="G92" s="224"/>
      <c r="H92" s="224"/>
      <c r="I92" s="225"/>
      <c r="K92" s="236" t="s">
        <v>276</v>
      </c>
      <c r="L92" s="222"/>
      <c r="M92" s="240">
        <f t="shared" ref="M92:AE92" si="959">SUM(M88:M91)</f>
        <v>0</v>
      </c>
      <c r="N92" s="240">
        <f t="shared" si="959"/>
        <v>0</v>
      </c>
      <c r="O92" s="240">
        <f t="shared" si="959"/>
        <v>240712.5</v>
      </c>
      <c r="P92" s="240">
        <f t="shared" ca="1" si="959"/>
        <v>284016.25</v>
      </c>
      <c r="Q92" s="240">
        <f t="shared" ca="1" si="959"/>
        <v>223746.25</v>
      </c>
      <c r="R92" s="240">
        <f t="shared" ca="1" si="959"/>
        <v>186739</v>
      </c>
      <c r="S92" s="240">
        <f t="shared" ca="1" si="959"/>
        <v>166252.09999999998</v>
      </c>
      <c r="T92" s="240">
        <f t="shared" ca="1" si="959"/>
        <v>148278.9</v>
      </c>
      <c r="U92" s="240">
        <f t="shared" ca="1" si="959"/>
        <v>130305.70000000001</v>
      </c>
      <c r="V92" s="240">
        <f t="shared" ca="1" si="959"/>
        <v>112332.5</v>
      </c>
      <c r="W92" s="240">
        <f t="shared" ca="1" si="959"/>
        <v>26959.8</v>
      </c>
      <c r="X92" s="240">
        <f t="shared" ca="1" si="959"/>
        <v>0</v>
      </c>
      <c r="Y92" s="240">
        <f t="shared" ca="1" si="959"/>
        <v>0</v>
      </c>
      <c r="Z92" s="240">
        <f t="shared" ca="1" si="959"/>
        <v>0</v>
      </c>
      <c r="AA92" s="240">
        <f t="shared" ca="1" si="959"/>
        <v>0</v>
      </c>
      <c r="AB92" s="240">
        <f t="shared" ca="1" si="959"/>
        <v>0</v>
      </c>
      <c r="AC92" s="240">
        <f t="shared" ca="1" si="959"/>
        <v>0</v>
      </c>
      <c r="AD92" s="240">
        <f t="shared" ca="1" si="959"/>
        <v>0</v>
      </c>
      <c r="AE92" s="240">
        <f t="shared" ca="1" si="959"/>
        <v>0</v>
      </c>
      <c r="AI92" s="240">
        <f t="shared" ref="AI92:CT92" si="960">SUM(AI88:AI91)</f>
        <v>0</v>
      </c>
      <c r="AJ92" s="240">
        <f t="shared" si="960"/>
        <v>0</v>
      </c>
      <c r="AK92" s="240">
        <f t="shared" si="960"/>
        <v>0</v>
      </c>
      <c r="AL92" s="240">
        <f t="shared" si="960"/>
        <v>0</v>
      </c>
      <c r="AM92" s="240">
        <f t="shared" si="960"/>
        <v>0</v>
      </c>
      <c r="AN92" s="240">
        <f t="shared" si="960"/>
        <v>80237.5</v>
      </c>
      <c r="AO92" s="240">
        <f t="shared" si="960"/>
        <v>80237.5</v>
      </c>
      <c r="AP92" s="240">
        <f t="shared" si="960"/>
        <v>80237.5</v>
      </c>
      <c r="AQ92" s="240">
        <f t="shared" si="960"/>
        <v>80237.5</v>
      </c>
      <c r="AR92" s="240">
        <f t="shared" ca="1" si="960"/>
        <v>67926.25</v>
      </c>
      <c r="AS92" s="240">
        <f t="shared" ca="1" si="960"/>
        <v>67926.25</v>
      </c>
      <c r="AT92" s="240">
        <f t="shared" ca="1" si="960"/>
        <v>67926.25</v>
      </c>
      <c r="AU92" s="240">
        <f t="shared" ca="1" si="960"/>
        <v>67926.25</v>
      </c>
      <c r="AV92" s="240">
        <f t="shared" ca="1" si="960"/>
        <v>51940</v>
      </c>
      <c r="AW92" s="240">
        <f t="shared" ca="1" si="960"/>
        <v>51940</v>
      </c>
      <c r="AX92" s="240">
        <f t="shared" ca="1" si="960"/>
        <v>51940</v>
      </c>
      <c r="AY92" s="240">
        <f t="shared" ca="1" si="960"/>
        <v>51940</v>
      </c>
      <c r="AZ92" s="240">
        <f t="shared" ca="1" si="960"/>
        <v>44933</v>
      </c>
      <c r="BA92" s="240">
        <f t="shared" ca="1" si="960"/>
        <v>44933</v>
      </c>
      <c r="BB92" s="240">
        <f t="shared" ca="1" si="960"/>
        <v>44933</v>
      </c>
      <c r="BC92" s="240">
        <f t="shared" ca="1" si="960"/>
        <v>44933</v>
      </c>
      <c r="BD92" s="240">
        <f t="shared" ca="1" si="960"/>
        <v>40439.699999999997</v>
      </c>
      <c r="BE92" s="240">
        <f t="shared" ca="1" si="960"/>
        <v>40439.699999999997</v>
      </c>
      <c r="BF92" s="240">
        <f t="shared" ca="1" si="960"/>
        <v>40439.699999999997</v>
      </c>
      <c r="BG92" s="240">
        <f t="shared" ca="1" si="960"/>
        <v>40439.699999999997</v>
      </c>
      <c r="BH92" s="240">
        <f t="shared" ca="1" si="960"/>
        <v>35946.400000000001</v>
      </c>
      <c r="BI92" s="240">
        <f t="shared" ca="1" si="960"/>
        <v>35946.400000000001</v>
      </c>
      <c r="BJ92" s="240">
        <f t="shared" ca="1" si="960"/>
        <v>35946.400000000001</v>
      </c>
      <c r="BK92" s="240">
        <f t="shared" ca="1" si="960"/>
        <v>35946.400000000001</v>
      </c>
      <c r="BL92" s="240">
        <f t="shared" ca="1" si="960"/>
        <v>31453.100000000002</v>
      </c>
      <c r="BM92" s="240">
        <f t="shared" ca="1" si="960"/>
        <v>31453.100000000002</v>
      </c>
      <c r="BN92" s="240">
        <f t="shared" ca="1" si="960"/>
        <v>31453.100000000002</v>
      </c>
      <c r="BO92" s="240">
        <f t="shared" ca="1" si="960"/>
        <v>31453.100000000002</v>
      </c>
      <c r="BP92" s="240">
        <f t="shared" ca="1" si="960"/>
        <v>26959.8</v>
      </c>
      <c r="BQ92" s="240">
        <f t="shared" ca="1" si="960"/>
        <v>26959.8</v>
      </c>
      <c r="BR92" s="240">
        <f t="shared" ca="1" si="960"/>
        <v>26959.8</v>
      </c>
      <c r="BS92" s="240">
        <f t="shared" ca="1" si="960"/>
        <v>26959.8</v>
      </c>
      <c r="BT92" s="240">
        <f t="shared" ca="1" si="960"/>
        <v>0</v>
      </c>
      <c r="BU92" s="240">
        <f t="shared" ca="1" si="960"/>
        <v>0</v>
      </c>
      <c r="BV92" s="240">
        <f t="shared" ca="1" si="960"/>
        <v>0</v>
      </c>
      <c r="BW92" s="240">
        <f t="shared" ca="1" si="960"/>
        <v>0</v>
      </c>
      <c r="BX92" s="240">
        <f t="shared" ca="1" si="960"/>
        <v>0</v>
      </c>
      <c r="BY92" s="240">
        <f t="shared" ca="1" si="960"/>
        <v>0</v>
      </c>
      <c r="BZ92" s="240">
        <f t="shared" ca="1" si="960"/>
        <v>0</v>
      </c>
      <c r="CA92" s="240">
        <f t="shared" ca="1" si="960"/>
        <v>0</v>
      </c>
      <c r="CB92" s="240">
        <f t="shared" ca="1" si="960"/>
        <v>0</v>
      </c>
      <c r="CC92" s="240">
        <f t="shared" ca="1" si="960"/>
        <v>0</v>
      </c>
      <c r="CD92" s="240">
        <f t="shared" ca="1" si="960"/>
        <v>0</v>
      </c>
      <c r="CE92" s="240">
        <f t="shared" ca="1" si="960"/>
        <v>0</v>
      </c>
      <c r="CF92" s="240">
        <f t="shared" ca="1" si="960"/>
        <v>0</v>
      </c>
      <c r="CG92" s="240">
        <f t="shared" ca="1" si="960"/>
        <v>0</v>
      </c>
      <c r="CH92" s="240">
        <f t="shared" ca="1" si="960"/>
        <v>0</v>
      </c>
      <c r="CI92" s="240">
        <f t="shared" ca="1" si="960"/>
        <v>0</v>
      </c>
      <c r="CJ92" s="240">
        <f t="shared" ca="1" si="960"/>
        <v>0</v>
      </c>
      <c r="CK92" s="240">
        <f t="shared" ca="1" si="960"/>
        <v>0</v>
      </c>
      <c r="CL92" s="240">
        <f t="shared" ca="1" si="960"/>
        <v>0</v>
      </c>
      <c r="CM92" s="240">
        <f t="shared" ca="1" si="960"/>
        <v>0</v>
      </c>
      <c r="CN92" s="240">
        <f t="shared" ca="1" si="960"/>
        <v>0</v>
      </c>
      <c r="CO92" s="240">
        <f t="shared" ca="1" si="960"/>
        <v>0</v>
      </c>
      <c r="CP92" s="240">
        <f t="shared" ca="1" si="960"/>
        <v>0</v>
      </c>
      <c r="CQ92" s="240">
        <f t="shared" ca="1" si="960"/>
        <v>0</v>
      </c>
      <c r="CR92" s="240">
        <f t="shared" ca="1" si="960"/>
        <v>0</v>
      </c>
      <c r="CS92" s="240">
        <f t="shared" ca="1" si="960"/>
        <v>0</v>
      </c>
      <c r="CT92" s="240">
        <f t="shared" ca="1" si="960"/>
        <v>0</v>
      </c>
      <c r="CU92" s="240">
        <f t="shared" ref="CU92:DB92" ca="1" si="961">SUM(CU88:CU91)</f>
        <v>0</v>
      </c>
      <c r="CV92" s="240">
        <f t="shared" ca="1" si="961"/>
        <v>0</v>
      </c>
      <c r="CW92" s="240">
        <f t="shared" ca="1" si="961"/>
        <v>0</v>
      </c>
      <c r="CX92" s="240">
        <f t="shared" ca="1" si="961"/>
        <v>0</v>
      </c>
      <c r="CY92" s="240">
        <f t="shared" ca="1" si="961"/>
        <v>0</v>
      </c>
      <c r="CZ92" s="240">
        <f t="shared" ca="1" si="961"/>
        <v>0</v>
      </c>
      <c r="DA92" s="240">
        <f t="shared" ca="1" si="961"/>
        <v>0</v>
      </c>
      <c r="DB92" s="240">
        <f t="shared" ca="1" si="961"/>
        <v>0</v>
      </c>
    </row>
  </sheetData>
  <mergeCells count="8">
    <mergeCell ref="K75:L75"/>
    <mergeCell ref="K86:L86"/>
    <mergeCell ref="K8:L8"/>
    <mergeCell ref="K19:L19"/>
    <mergeCell ref="K29:L29"/>
    <mergeCell ref="K53:L53"/>
    <mergeCell ref="K64:L64"/>
    <mergeCell ref="K40:L40"/>
  </mergeCells>
  <phoneticPr fontId="2" type="noConversion"/>
  <pageMargins left="0.7" right="0.7" top="0.75" bottom="0.75" header="0.3" footer="0.3"/>
  <pageSetup scale="10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B2:IK92"/>
  <sheetViews>
    <sheetView workbookViewId="0"/>
  </sheetViews>
  <sheetFormatPr defaultColWidth="9" defaultRowHeight="16.5" outlineLevelCol="1" x14ac:dyDescent="0.3"/>
  <cols>
    <col min="1" max="1" width="2.875" style="58" customWidth="1"/>
    <col min="2" max="2" width="6.25" style="58" customWidth="1"/>
    <col min="3" max="3" width="16.75" style="58" customWidth="1" outlineLevel="1"/>
    <col min="4" max="4" width="13.375" style="58" customWidth="1" outlineLevel="1"/>
    <col min="5" max="5" width="16.5" style="58" customWidth="1" outlineLevel="1"/>
    <col min="6" max="6" width="13.25" style="58" bestFit="1" customWidth="1" outlineLevel="1"/>
    <col min="7" max="7" width="9" style="58" outlineLevel="1"/>
    <col min="8" max="8" width="14.625" style="58" bestFit="1" customWidth="1" outlineLevel="1"/>
    <col min="9" max="9" width="9" style="58" outlineLevel="1"/>
    <col min="10" max="10" width="9" style="58"/>
    <col min="11" max="12" width="9" style="58" outlineLevel="1"/>
    <col min="13" max="13" width="11" style="58" customWidth="1" outlineLevel="1"/>
    <col min="14" max="14" width="11.5" style="58" bestFit="1" customWidth="1" outlineLevel="1"/>
    <col min="15" max="15" width="11.875" style="58" bestFit="1" customWidth="1" outlineLevel="1"/>
    <col min="16" max="17" width="10.5" style="58" bestFit="1" customWidth="1" outlineLevel="1"/>
    <col min="18" max="18" width="11.625" style="58" customWidth="1" outlineLevel="1"/>
    <col min="19" max="21" width="10.5" style="58" bestFit="1" customWidth="1" outlineLevel="1"/>
    <col min="22" max="23" width="11.25" style="58" customWidth="1" outlineLevel="1"/>
    <col min="24" max="31" width="11.125" style="58" customWidth="1" outlineLevel="1"/>
    <col min="32" max="34" width="9" style="58"/>
    <col min="35" max="94" width="10.875" style="58" bestFit="1" customWidth="1" outlineLevel="1"/>
    <col min="95" max="103" width="11" style="58" bestFit="1" customWidth="1" outlineLevel="1"/>
    <col min="104" max="104" width="10.5" style="58" bestFit="1" customWidth="1" outlineLevel="1"/>
    <col min="105" max="112" width="10.5" style="58" bestFit="1" customWidth="1"/>
    <col min="113" max="113" width="10.75" style="58" bestFit="1" customWidth="1"/>
    <col min="114" max="124" width="10.5" style="58" bestFit="1" customWidth="1"/>
    <col min="125" max="125" width="10.75" style="58" bestFit="1" customWidth="1"/>
    <col min="126" max="136" width="10.5" style="58" bestFit="1" customWidth="1"/>
    <col min="137" max="137" width="10.75" style="58" bestFit="1" customWidth="1"/>
    <col min="138" max="148" width="10.5" style="58" bestFit="1" customWidth="1"/>
    <col min="149" max="149" width="10.75" style="58" bestFit="1" customWidth="1"/>
    <col min="150" max="160" width="10.5" style="58" bestFit="1" customWidth="1"/>
    <col min="161" max="161" width="11.875" style="58" bestFit="1" customWidth="1"/>
    <col min="162" max="208" width="9.5" style="58" bestFit="1" customWidth="1"/>
    <col min="209" max="209" width="10.75" style="58" bestFit="1" customWidth="1"/>
    <col min="210" max="245" width="9.125" style="58" bestFit="1" customWidth="1"/>
    <col min="246" max="16384" width="9" style="58"/>
  </cols>
  <sheetData>
    <row r="2" spans="2:245" s="77" customFormat="1" ht="38.25" x14ac:dyDescent="0.3">
      <c r="B2" s="24" t="s">
        <v>269</v>
      </c>
    </row>
    <row r="3" spans="2:245" s="78" customFormat="1" ht="5.25" customHeight="1" x14ac:dyDescent="0.3"/>
    <row r="4" spans="2:245" s="77" customFormat="1" ht="16.5" customHeight="1" thickBot="1" x14ac:dyDescent="0.35"/>
    <row r="5" spans="2:245" s="77" customFormat="1" ht="16.5" customHeight="1" thickBot="1" x14ac:dyDescent="0.35">
      <c r="AI5" s="139">
        <v>12</v>
      </c>
    </row>
    <row r="6" spans="2:245" s="77" customFormat="1" ht="16.5" customHeight="1" x14ac:dyDescent="0.3">
      <c r="B6" s="42" t="s">
        <v>54</v>
      </c>
      <c r="C6" s="41" t="s">
        <v>282</v>
      </c>
      <c r="H6" s="761" t="s">
        <v>895</v>
      </c>
      <c r="R6" s="762">
        <f>SUM(M10:R10)</f>
        <v>13100000</v>
      </c>
      <c r="AI6" s="216"/>
      <c r="AJ6" s="216"/>
      <c r="AK6" s="1320">
        <v>1</v>
      </c>
      <c r="AL6" s="1320">
        <v>1</v>
      </c>
      <c r="AM6" s="1320">
        <v>1</v>
      </c>
      <c r="AN6" s="1320">
        <v>1</v>
      </c>
      <c r="AO6" s="1320">
        <v>1</v>
      </c>
      <c r="AP6" s="1320">
        <v>1</v>
      </c>
      <c r="AQ6" s="1320">
        <v>1</v>
      </c>
      <c r="AR6" s="1320">
        <v>1</v>
      </c>
      <c r="AS6" s="1320">
        <v>1</v>
      </c>
      <c r="AT6" s="1320">
        <v>1</v>
      </c>
      <c r="AU6" s="1320">
        <v>1</v>
      </c>
      <c r="AV6" s="1320">
        <v>1</v>
      </c>
      <c r="AW6" s="1320">
        <v>2</v>
      </c>
      <c r="AX6" s="1320">
        <v>2</v>
      </c>
      <c r="AY6" s="1320">
        <v>2</v>
      </c>
      <c r="AZ6" s="1320">
        <v>2</v>
      </c>
      <c r="BA6" s="1320">
        <v>2</v>
      </c>
      <c r="BB6" s="1320">
        <v>2</v>
      </c>
      <c r="BC6" s="1320">
        <v>2</v>
      </c>
      <c r="BD6" s="1320">
        <v>2</v>
      </c>
      <c r="BE6" s="1320">
        <v>2</v>
      </c>
      <c r="BF6" s="1320">
        <v>2</v>
      </c>
      <c r="BG6" s="1320">
        <v>2</v>
      </c>
      <c r="BH6" s="1320">
        <v>2</v>
      </c>
      <c r="BI6" s="1320">
        <v>3</v>
      </c>
      <c r="BJ6" s="1320">
        <v>3</v>
      </c>
      <c r="BK6" s="1320">
        <v>3</v>
      </c>
      <c r="BL6" s="1320">
        <v>3</v>
      </c>
      <c r="BM6" s="1320">
        <v>3</v>
      </c>
      <c r="BN6" s="1320">
        <v>3</v>
      </c>
      <c r="BO6" s="1320">
        <v>3</v>
      </c>
      <c r="BP6" s="1320">
        <v>3</v>
      </c>
      <c r="BQ6" s="1320">
        <v>3</v>
      </c>
      <c r="BR6" s="1320">
        <v>3</v>
      </c>
      <c r="BS6" s="1320">
        <v>3</v>
      </c>
      <c r="BT6" s="1320">
        <v>3</v>
      </c>
      <c r="BU6" s="1320">
        <v>4</v>
      </c>
      <c r="BV6" s="1320">
        <v>4</v>
      </c>
      <c r="BW6" s="1320">
        <v>4</v>
      </c>
      <c r="BX6" s="1320">
        <v>4</v>
      </c>
      <c r="BY6" s="1320">
        <v>4</v>
      </c>
      <c r="BZ6" s="1320">
        <v>4</v>
      </c>
      <c r="CA6" s="1320">
        <v>4</v>
      </c>
      <c r="CB6" s="1320">
        <v>4</v>
      </c>
      <c r="CC6" s="1320">
        <v>4</v>
      </c>
      <c r="CD6" s="1320">
        <v>4</v>
      </c>
      <c r="CE6" s="1320">
        <v>4</v>
      </c>
      <c r="CF6" s="1320">
        <v>4</v>
      </c>
      <c r="CG6" s="1320">
        <v>5</v>
      </c>
      <c r="CH6" s="1320">
        <v>5</v>
      </c>
      <c r="CI6" s="1320">
        <v>5</v>
      </c>
      <c r="CJ6" s="1320">
        <v>5</v>
      </c>
      <c r="CK6" s="1320">
        <v>5</v>
      </c>
      <c r="CL6" s="1320">
        <v>5</v>
      </c>
      <c r="CM6" s="1320">
        <v>5</v>
      </c>
      <c r="CN6" s="1320">
        <v>5</v>
      </c>
      <c r="CO6" s="1320">
        <v>5</v>
      </c>
      <c r="CP6" s="1320">
        <v>5</v>
      </c>
      <c r="CQ6" s="1320">
        <v>5</v>
      </c>
      <c r="CR6" s="1320">
        <v>5</v>
      </c>
      <c r="CS6" s="1320">
        <v>6</v>
      </c>
      <c r="CT6" s="1320">
        <v>6</v>
      </c>
      <c r="CU6" s="1320">
        <v>6</v>
      </c>
      <c r="CV6" s="1320">
        <v>6</v>
      </c>
      <c r="CW6" s="1320">
        <v>6</v>
      </c>
      <c r="CX6" s="1320">
        <v>6</v>
      </c>
      <c r="CY6" s="1320">
        <v>6</v>
      </c>
      <c r="CZ6" s="1320">
        <v>6</v>
      </c>
      <c r="DA6" s="1320">
        <v>6</v>
      </c>
      <c r="DB6" s="1320">
        <v>6</v>
      </c>
      <c r="DC6" s="1320">
        <v>6</v>
      </c>
      <c r="DD6" s="1320">
        <v>6</v>
      </c>
      <c r="DE6" s="1320">
        <v>7</v>
      </c>
      <c r="DF6" s="1320">
        <v>7</v>
      </c>
      <c r="DG6" s="1320">
        <v>7</v>
      </c>
      <c r="DH6" s="1320">
        <v>7</v>
      </c>
      <c r="DI6" s="1320">
        <v>7</v>
      </c>
      <c r="DJ6" s="1320">
        <v>7</v>
      </c>
      <c r="DK6" s="1320">
        <v>7</v>
      </c>
      <c r="DL6" s="1320">
        <v>7</v>
      </c>
      <c r="DM6" s="1320">
        <v>7</v>
      </c>
      <c r="DN6" s="1320">
        <v>7</v>
      </c>
      <c r="DO6" s="1320">
        <v>7</v>
      </c>
      <c r="DP6" s="1320">
        <v>7</v>
      </c>
      <c r="DQ6" s="1320">
        <v>8</v>
      </c>
      <c r="DR6" s="1320">
        <v>8</v>
      </c>
      <c r="DS6" s="1320">
        <v>8</v>
      </c>
      <c r="DT6" s="1320">
        <v>8</v>
      </c>
      <c r="DU6" s="1320">
        <v>8</v>
      </c>
      <c r="DV6" s="1320">
        <v>8</v>
      </c>
      <c r="DW6" s="1320">
        <v>8</v>
      </c>
      <c r="DX6" s="1320">
        <v>8</v>
      </c>
      <c r="DY6" s="1320">
        <v>8</v>
      </c>
      <c r="DZ6" s="1320">
        <v>8</v>
      </c>
      <c r="EA6" s="1320">
        <v>8</v>
      </c>
      <c r="EB6" s="1320">
        <v>8</v>
      </c>
      <c r="EC6" s="1320">
        <v>9</v>
      </c>
      <c r="ED6" s="1320">
        <v>9</v>
      </c>
      <c r="EE6" s="1320">
        <v>9</v>
      </c>
      <c r="EF6" s="1320">
        <v>9</v>
      </c>
      <c r="EG6" s="1320">
        <v>9</v>
      </c>
      <c r="EH6" s="1320">
        <v>9</v>
      </c>
      <c r="EI6" s="1320">
        <v>9</v>
      </c>
      <c r="EJ6" s="1320">
        <v>9</v>
      </c>
      <c r="EK6" s="1320">
        <v>9</v>
      </c>
      <c r="EL6" s="1320">
        <v>9</v>
      </c>
      <c r="EM6" s="1320">
        <v>9</v>
      </c>
      <c r="EN6" s="1320">
        <v>9</v>
      </c>
      <c r="EO6" s="1320">
        <v>10</v>
      </c>
      <c r="EP6" s="1320">
        <v>10</v>
      </c>
      <c r="EQ6" s="1320">
        <v>10</v>
      </c>
      <c r="ER6" s="1320">
        <v>10</v>
      </c>
      <c r="ES6" s="1320">
        <v>10</v>
      </c>
      <c r="ET6" s="1320">
        <v>10</v>
      </c>
      <c r="EU6" s="1320">
        <v>10</v>
      </c>
      <c r="EV6" s="1320">
        <v>10</v>
      </c>
      <c r="EW6" s="1320">
        <v>10</v>
      </c>
      <c r="EX6" s="1320">
        <v>10</v>
      </c>
      <c r="EY6" s="1320">
        <v>10</v>
      </c>
      <c r="EZ6" s="1320">
        <v>10</v>
      </c>
      <c r="FA6" s="1320">
        <v>11</v>
      </c>
      <c r="FB6" s="1320">
        <v>11</v>
      </c>
      <c r="FC6" s="1320">
        <v>11</v>
      </c>
      <c r="FD6" s="1320">
        <v>11</v>
      </c>
      <c r="FE6" s="1320">
        <v>11</v>
      </c>
      <c r="FF6" s="1320">
        <v>11</v>
      </c>
      <c r="FG6" s="1320">
        <v>11</v>
      </c>
      <c r="FH6" s="1320">
        <v>11</v>
      </c>
      <c r="FI6" s="1320">
        <v>11</v>
      </c>
      <c r="FJ6" s="1320">
        <v>11</v>
      </c>
      <c r="FK6" s="1320">
        <v>11</v>
      </c>
      <c r="FL6" s="1320">
        <v>11</v>
      </c>
      <c r="FM6" s="1320">
        <v>12</v>
      </c>
      <c r="FN6" s="1320">
        <v>12</v>
      </c>
      <c r="FO6" s="1320">
        <v>12</v>
      </c>
      <c r="FP6" s="1320">
        <v>12</v>
      </c>
      <c r="FQ6" s="1320">
        <v>12</v>
      </c>
      <c r="FR6" s="1320">
        <v>12</v>
      </c>
      <c r="FS6" s="1320">
        <v>12</v>
      </c>
      <c r="FT6" s="1320">
        <v>12</v>
      </c>
      <c r="FU6" s="1320">
        <v>12</v>
      </c>
      <c r="FV6" s="1320">
        <v>12</v>
      </c>
      <c r="FW6" s="1320">
        <v>12</v>
      </c>
      <c r="FX6" s="1320">
        <v>12</v>
      </c>
      <c r="FY6" s="1320">
        <v>13</v>
      </c>
      <c r="FZ6" s="1320">
        <v>13</v>
      </c>
      <c r="GA6" s="1320">
        <v>13</v>
      </c>
      <c r="GB6" s="1320">
        <v>13</v>
      </c>
      <c r="GC6" s="1320">
        <v>13</v>
      </c>
      <c r="GD6" s="1320">
        <v>13</v>
      </c>
      <c r="GE6" s="1320">
        <v>13</v>
      </c>
      <c r="GF6" s="1320">
        <v>13</v>
      </c>
      <c r="GG6" s="1320">
        <v>13</v>
      </c>
      <c r="GH6" s="1320">
        <v>13</v>
      </c>
      <c r="GI6" s="1320">
        <v>13</v>
      </c>
      <c r="GJ6" s="1320">
        <v>13</v>
      </c>
      <c r="GK6" s="1320">
        <v>14</v>
      </c>
      <c r="GL6" s="1320">
        <v>14</v>
      </c>
      <c r="GM6" s="1320">
        <v>14</v>
      </c>
      <c r="GN6" s="1320">
        <v>14</v>
      </c>
      <c r="GO6" s="1320">
        <v>14</v>
      </c>
      <c r="GP6" s="1320">
        <v>14</v>
      </c>
      <c r="GQ6" s="1320">
        <v>14</v>
      </c>
      <c r="GR6" s="1320">
        <v>14</v>
      </c>
      <c r="GS6" s="1320">
        <v>14</v>
      </c>
      <c r="GT6" s="1320">
        <v>14</v>
      </c>
      <c r="GU6" s="1320">
        <v>14</v>
      </c>
      <c r="GV6" s="1320">
        <v>14</v>
      </c>
      <c r="GW6" s="1320">
        <v>15</v>
      </c>
      <c r="GX6" s="1320">
        <v>15</v>
      </c>
      <c r="GY6" s="1320">
        <v>15</v>
      </c>
      <c r="GZ6" s="1320">
        <v>15</v>
      </c>
      <c r="HA6" s="1320">
        <v>15</v>
      </c>
      <c r="HB6" s="1320">
        <v>15</v>
      </c>
      <c r="HC6" s="1320">
        <v>15</v>
      </c>
      <c r="HD6" s="1320">
        <v>15</v>
      </c>
      <c r="HE6" s="1320">
        <v>15</v>
      </c>
      <c r="HF6" s="1320">
        <v>15</v>
      </c>
      <c r="HG6" s="1320">
        <v>15</v>
      </c>
      <c r="HH6" s="1320">
        <v>15</v>
      </c>
      <c r="HI6" s="1320">
        <v>16</v>
      </c>
      <c r="HJ6" s="1320">
        <v>16</v>
      </c>
      <c r="HK6" s="1320">
        <v>16</v>
      </c>
      <c r="HL6" s="1320">
        <v>16</v>
      </c>
      <c r="HM6" s="1320">
        <v>16</v>
      </c>
      <c r="HN6" s="1320">
        <v>16</v>
      </c>
      <c r="HO6" s="1320">
        <v>16</v>
      </c>
      <c r="HP6" s="1320">
        <v>16</v>
      </c>
      <c r="HQ6" s="1320">
        <v>16</v>
      </c>
      <c r="HR6" s="1320">
        <v>16</v>
      </c>
      <c r="HS6" s="1320">
        <v>16</v>
      </c>
      <c r="HT6" s="1320">
        <v>16</v>
      </c>
      <c r="HU6" s="1320">
        <v>17</v>
      </c>
      <c r="HV6" s="1320">
        <v>17</v>
      </c>
      <c r="HW6" s="1320">
        <v>17</v>
      </c>
      <c r="HX6" s="1320">
        <v>17</v>
      </c>
      <c r="HY6" s="1320">
        <v>17</v>
      </c>
      <c r="HZ6" s="1320">
        <v>17</v>
      </c>
      <c r="IA6" s="1320">
        <v>17</v>
      </c>
      <c r="IB6" s="1320">
        <v>17</v>
      </c>
      <c r="IC6" s="1320">
        <v>17</v>
      </c>
      <c r="ID6" s="1320">
        <v>17</v>
      </c>
      <c r="IE6" s="1320">
        <v>17</v>
      </c>
      <c r="IF6" s="1320">
        <v>17</v>
      </c>
      <c r="IG6" s="1320">
        <v>18</v>
      </c>
      <c r="IH6" s="1320">
        <v>18</v>
      </c>
      <c r="II6" s="1320">
        <v>18</v>
      </c>
      <c r="IJ6" s="1320">
        <v>18</v>
      </c>
      <c r="IK6" s="1320">
        <v>18</v>
      </c>
    </row>
    <row r="7" spans="2:245" ht="16.5" customHeight="1" thickBot="1" x14ac:dyDescent="0.35">
      <c r="H7" s="760">
        <f>시나리오분석!I22</f>
        <v>0.1</v>
      </c>
      <c r="K7" s="217" t="s">
        <v>270</v>
      </c>
      <c r="N7" s="1353">
        <v>1</v>
      </c>
      <c r="O7" s="1353">
        <v>2</v>
      </c>
      <c r="P7" s="1353">
        <v>3</v>
      </c>
      <c r="Q7" s="1353">
        <v>4</v>
      </c>
      <c r="R7" s="1353">
        <v>5</v>
      </c>
      <c r="S7" s="1353">
        <v>6</v>
      </c>
      <c r="T7" s="1353">
        <v>7</v>
      </c>
      <c r="U7" s="1353">
        <v>8</v>
      </c>
      <c r="V7" s="1353">
        <v>9</v>
      </c>
      <c r="W7" s="1353">
        <v>10</v>
      </c>
      <c r="X7" s="1353">
        <v>11</v>
      </c>
      <c r="Y7" s="1353">
        <v>12</v>
      </c>
      <c r="Z7" s="1353">
        <v>13</v>
      </c>
      <c r="AA7" s="1353">
        <v>14</v>
      </c>
      <c r="AB7" s="1353">
        <v>15</v>
      </c>
      <c r="AC7" s="1353">
        <v>16</v>
      </c>
      <c r="AD7" s="1353">
        <v>17</v>
      </c>
      <c r="AE7" s="1353">
        <v>18</v>
      </c>
      <c r="AF7" s="1353">
        <v>19</v>
      </c>
      <c r="AI7" s="1257" t="s">
        <v>1284</v>
      </c>
      <c r="AJ7" s="1257"/>
      <c r="AK7" s="1257">
        <f t="shared" ref="AK7:CV7" si="0">VALUE(YEAR(AK9))</f>
        <v>2020</v>
      </c>
      <c r="AL7" s="1257">
        <f t="shared" si="0"/>
        <v>2020</v>
      </c>
      <c r="AM7" s="1257">
        <f t="shared" si="0"/>
        <v>2020</v>
      </c>
      <c r="AN7" s="1257">
        <f t="shared" si="0"/>
        <v>2020</v>
      </c>
      <c r="AO7" s="1257">
        <f t="shared" si="0"/>
        <v>2020</v>
      </c>
      <c r="AP7" s="1257">
        <f t="shared" si="0"/>
        <v>2020</v>
      </c>
      <c r="AQ7" s="1257">
        <f t="shared" si="0"/>
        <v>2020</v>
      </c>
      <c r="AR7" s="1257">
        <f t="shared" si="0"/>
        <v>2020</v>
      </c>
      <c r="AS7" s="1257">
        <f t="shared" si="0"/>
        <v>2020</v>
      </c>
      <c r="AT7" s="1257">
        <f t="shared" si="0"/>
        <v>2020</v>
      </c>
      <c r="AU7" s="1257">
        <f t="shared" si="0"/>
        <v>2020</v>
      </c>
      <c r="AV7" s="1257">
        <f t="shared" si="0"/>
        <v>2020</v>
      </c>
      <c r="AW7" s="1260">
        <f t="shared" si="0"/>
        <v>2021</v>
      </c>
      <c r="AX7" s="1260">
        <f t="shared" si="0"/>
        <v>2021</v>
      </c>
      <c r="AY7" s="1260">
        <f t="shared" si="0"/>
        <v>2021</v>
      </c>
      <c r="AZ7" s="1260">
        <f t="shared" si="0"/>
        <v>2021</v>
      </c>
      <c r="BA7" s="1260">
        <f t="shared" si="0"/>
        <v>2021</v>
      </c>
      <c r="BB7" s="1260">
        <f t="shared" si="0"/>
        <v>2021</v>
      </c>
      <c r="BC7" s="1260">
        <f t="shared" si="0"/>
        <v>2021</v>
      </c>
      <c r="BD7" s="1260">
        <f t="shared" si="0"/>
        <v>2021</v>
      </c>
      <c r="BE7" s="1260">
        <f t="shared" si="0"/>
        <v>2021</v>
      </c>
      <c r="BF7" s="1260">
        <f t="shared" si="0"/>
        <v>2021</v>
      </c>
      <c r="BG7" s="1260">
        <f t="shared" si="0"/>
        <v>2021</v>
      </c>
      <c r="BH7" s="1260">
        <f t="shared" si="0"/>
        <v>2021</v>
      </c>
      <c r="BI7" s="1257">
        <f t="shared" si="0"/>
        <v>2022</v>
      </c>
      <c r="BJ7" s="1257">
        <f t="shared" si="0"/>
        <v>2022</v>
      </c>
      <c r="BK7" s="1257">
        <f t="shared" si="0"/>
        <v>2022</v>
      </c>
      <c r="BL7" s="1257">
        <f t="shared" si="0"/>
        <v>2022</v>
      </c>
      <c r="BM7" s="1257">
        <f t="shared" si="0"/>
        <v>2022</v>
      </c>
      <c r="BN7" s="1257">
        <f t="shared" si="0"/>
        <v>2022</v>
      </c>
      <c r="BO7" s="1257">
        <f t="shared" si="0"/>
        <v>2022</v>
      </c>
      <c r="BP7" s="1257">
        <f t="shared" si="0"/>
        <v>2022</v>
      </c>
      <c r="BQ7" s="1257">
        <f t="shared" si="0"/>
        <v>2022</v>
      </c>
      <c r="BR7" s="1257">
        <f t="shared" si="0"/>
        <v>2022</v>
      </c>
      <c r="BS7" s="1257">
        <f t="shared" si="0"/>
        <v>2022</v>
      </c>
      <c r="BT7" s="1257">
        <f t="shared" si="0"/>
        <v>2022</v>
      </c>
      <c r="BU7" s="1260">
        <f t="shared" si="0"/>
        <v>2023</v>
      </c>
      <c r="BV7" s="1260">
        <f t="shared" si="0"/>
        <v>2023</v>
      </c>
      <c r="BW7" s="1260">
        <f t="shared" si="0"/>
        <v>2023</v>
      </c>
      <c r="BX7" s="1260">
        <f t="shared" si="0"/>
        <v>2023</v>
      </c>
      <c r="BY7" s="1260">
        <f t="shared" si="0"/>
        <v>2023</v>
      </c>
      <c r="BZ7" s="1260">
        <f t="shared" si="0"/>
        <v>2023</v>
      </c>
      <c r="CA7" s="1260">
        <f t="shared" si="0"/>
        <v>2023</v>
      </c>
      <c r="CB7" s="1260">
        <f t="shared" si="0"/>
        <v>2023</v>
      </c>
      <c r="CC7" s="1260">
        <f t="shared" si="0"/>
        <v>2023</v>
      </c>
      <c r="CD7" s="1260">
        <f t="shared" si="0"/>
        <v>2023</v>
      </c>
      <c r="CE7" s="1260">
        <f t="shared" si="0"/>
        <v>2023</v>
      </c>
      <c r="CF7" s="1260">
        <f t="shared" si="0"/>
        <v>2023</v>
      </c>
      <c r="CG7" s="1257">
        <f t="shared" si="0"/>
        <v>2024</v>
      </c>
      <c r="CH7" s="1257">
        <f t="shared" si="0"/>
        <v>2024</v>
      </c>
      <c r="CI7" s="1257">
        <f t="shared" si="0"/>
        <v>2024</v>
      </c>
      <c r="CJ7" s="1257">
        <f t="shared" si="0"/>
        <v>2024</v>
      </c>
      <c r="CK7" s="1257">
        <f t="shared" si="0"/>
        <v>2024</v>
      </c>
      <c r="CL7" s="1257">
        <f t="shared" si="0"/>
        <v>2024</v>
      </c>
      <c r="CM7" s="1257">
        <f t="shared" si="0"/>
        <v>2024</v>
      </c>
      <c r="CN7" s="1257">
        <f t="shared" si="0"/>
        <v>2024</v>
      </c>
      <c r="CO7" s="1257">
        <f t="shared" si="0"/>
        <v>2024</v>
      </c>
      <c r="CP7" s="1257">
        <f t="shared" si="0"/>
        <v>2024</v>
      </c>
      <c r="CQ7" s="1257">
        <f t="shared" si="0"/>
        <v>2024</v>
      </c>
      <c r="CR7" s="1257">
        <f t="shared" si="0"/>
        <v>2024</v>
      </c>
      <c r="CS7" s="1260">
        <f t="shared" si="0"/>
        <v>2025</v>
      </c>
      <c r="CT7" s="1260">
        <f t="shared" si="0"/>
        <v>2025</v>
      </c>
      <c r="CU7" s="1260">
        <f t="shared" si="0"/>
        <v>2025</v>
      </c>
      <c r="CV7" s="1260">
        <f t="shared" si="0"/>
        <v>2025</v>
      </c>
      <c r="CW7" s="1260">
        <f t="shared" ref="CW7:FH7" si="1">VALUE(YEAR(CW9))</f>
        <v>2025</v>
      </c>
      <c r="CX7" s="1260">
        <f t="shared" si="1"/>
        <v>2025</v>
      </c>
      <c r="CY7" s="1260">
        <f t="shared" si="1"/>
        <v>2025</v>
      </c>
      <c r="CZ7" s="1260">
        <f t="shared" si="1"/>
        <v>2025</v>
      </c>
      <c r="DA7" s="1260">
        <f t="shared" si="1"/>
        <v>2025</v>
      </c>
      <c r="DB7" s="1260">
        <f t="shared" si="1"/>
        <v>2025</v>
      </c>
      <c r="DC7" s="1260">
        <f t="shared" si="1"/>
        <v>2025</v>
      </c>
      <c r="DD7" s="1260">
        <f t="shared" si="1"/>
        <v>2025</v>
      </c>
      <c r="DE7" s="1257">
        <f t="shared" si="1"/>
        <v>2026</v>
      </c>
      <c r="DF7" s="1257">
        <f t="shared" si="1"/>
        <v>2026</v>
      </c>
      <c r="DG7" s="1257">
        <f t="shared" si="1"/>
        <v>2026</v>
      </c>
      <c r="DH7" s="1257">
        <f t="shared" si="1"/>
        <v>2026</v>
      </c>
      <c r="DI7" s="1257">
        <f t="shared" si="1"/>
        <v>2026</v>
      </c>
      <c r="DJ7" s="1257">
        <f t="shared" si="1"/>
        <v>2026</v>
      </c>
      <c r="DK7" s="1257">
        <f t="shared" si="1"/>
        <v>2026</v>
      </c>
      <c r="DL7" s="1257">
        <f t="shared" si="1"/>
        <v>2026</v>
      </c>
      <c r="DM7" s="1257">
        <f t="shared" si="1"/>
        <v>2026</v>
      </c>
      <c r="DN7" s="1257">
        <f t="shared" si="1"/>
        <v>2026</v>
      </c>
      <c r="DO7" s="1257">
        <f t="shared" si="1"/>
        <v>2026</v>
      </c>
      <c r="DP7" s="1257">
        <f t="shared" si="1"/>
        <v>2026</v>
      </c>
      <c r="DQ7" s="1260">
        <f t="shared" si="1"/>
        <v>2027</v>
      </c>
      <c r="DR7" s="1260">
        <f t="shared" si="1"/>
        <v>2027</v>
      </c>
      <c r="DS7" s="1260">
        <f t="shared" si="1"/>
        <v>2027</v>
      </c>
      <c r="DT7" s="1260">
        <f t="shared" si="1"/>
        <v>2027</v>
      </c>
      <c r="DU7" s="1260">
        <f t="shared" si="1"/>
        <v>2027</v>
      </c>
      <c r="DV7" s="1260">
        <f t="shared" si="1"/>
        <v>2027</v>
      </c>
      <c r="DW7" s="1260">
        <f t="shared" si="1"/>
        <v>2027</v>
      </c>
      <c r="DX7" s="1260">
        <f t="shared" si="1"/>
        <v>2027</v>
      </c>
      <c r="DY7" s="1260">
        <f t="shared" si="1"/>
        <v>2027</v>
      </c>
      <c r="DZ7" s="1260">
        <f t="shared" si="1"/>
        <v>2027</v>
      </c>
      <c r="EA7" s="1260">
        <f t="shared" si="1"/>
        <v>2027</v>
      </c>
      <c r="EB7" s="1260">
        <f t="shared" si="1"/>
        <v>2027</v>
      </c>
      <c r="EC7" s="1257">
        <f t="shared" si="1"/>
        <v>2028</v>
      </c>
      <c r="ED7" s="1257">
        <f t="shared" si="1"/>
        <v>2028</v>
      </c>
      <c r="EE7" s="1257">
        <f t="shared" si="1"/>
        <v>2028</v>
      </c>
      <c r="EF7" s="1257">
        <f t="shared" si="1"/>
        <v>2028</v>
      </c>
      <c r="EG7" s="1257">
        <f t="shared" si="1"/>
        <v>2028</v>
      </c>
      <c r="EH7" s="1257">
        <f t="shared" si="1"/>
        <v>2028</v>
      </c>
      <c r="EI7" s="1257">
        <f t="shared" si="1"/>
        <v>2028</v>
      </c>
      <c r="EJ7" s="1257">
        <f t="shared" si="1"/>
        <v>2028</v>
      </c>
      <c r="EK7" s="1257">
        <f t="shared" si="1"/>
        <v>2028</v>
      </c>
      <c r="EL7" s="1257">
        <f t="shared" si="1"/>
        <v>2028</v>
      </c>
      <c r="EM7" s="1257">
        <f t="shared" si="1"/>
        <v>2028</v>
      </c>
      <c r="EN7" s="1257">
        <f t="shared" si="1"/>
        <v>2028</v>
      </c>
      <c r="EO7" s="1260">
        <f t="shared" si="1"/>
        <v>2029</v>
      </c>
      <c r="EP7" s="1260">
        <f t="shared" si="1"/>
        <v>2029</v>
      </c>
      <c r="EQ7" s="1260">
        <f t="shared" si="1"/>
        <v>2029</v>
      </c>
      <c r="ER7" s="1260">
        <f t="shared" si="1"/>
        <v>2029</v>
      </c>
      <c r="ES7" s="1260">
        <f t="shared" si="1"/>
        <v>2029</v>
      </c>
      <c r="ET7" s="1260">
        <f t="shared" si="1"/>
        <v>2029</v>
      </c>
      <c r="EU7" s="1260">
        <f t="shared" si="1"/>
        <v>2029</v>
      </c>
      <c r="EV7" s="1260">
        <f t="shared" si="1"/>
        <v>2029</v>
      </c>
      <c r="EW7" s="1260">
        <f t="shared" si="1"/>
        <v>2029</v>
      </c>
      <c r="EX7" s="1260">
        <f t="shared" si="1"/>
        <v>2029</v>
      </c>
      <c r="EY7" s="1260">
        <f t="shared" si="1"/>
        <v>2029</v>
      </c>
      <c r="EZ7" s="1260">
        <f t="shared" si="1"/>
        <v>2029</v>
      </c>
      <c r="FA7" s="1257">
        <f t="shared" si="1"/>
        <v>2030</v>
      </c>
      <c r="FB7" s="1257">
        <f t="shared" si="1"/>
        <v>2030</v>
      </c>
      <c r="FC7" s="1257">
        <f t="shared" si="1"/>
        <v>2030</v>
      </c>
      <c r="FD7" s="1257">
        <f t="shared" si="1"/>
        <v>2030</v>
      </c>
      <c r="FE7" s="1257">
        <f t="shared" si="1"/>
        <v>2030</v>
      </c>
      <c r="FF7" s="1257">
        <f t="shared" si="1"/>
        <v>2030</v>
      </c>
      <c r="FG7" s="1257">
        <f t="shared" si="1"/>
        <v>2030</v>
      </c>
      <c r="FH7" s="1257">
        <f t="shared" si="1"/>
        <v>2030</v>
      </c>
      <c r="FI7" s="1257">
        <f t="shared" ref="FI7:HT7" si="2">VALUE(YEAR(FI9))</f>
        <v>2030</v>
      </c>
      <c r="FJ7" s="1257">
        <f t="shared" si="2"/>
        <v>2030</v>
      </c>
      <c r="FK7" s="1257">
        <f t="shared" si="2"/>
        <v>2030</v>
      </c>
      <c r="FL7" s="1257">
        <f t="shared" si="2"/>
        <v>2030</v>
      </c>
      <c r="FM7" s="1260">
        <f t="shared" si="2"/>
        <v>2031</v>
      </c>
      <c r="FN7" s="1260">
        <f t="shared" si="2"/>
        <v>2031</v>
      </c>
      <c r="FO7" s="1260">
        <f t="shared" si="2"/>
        <v>2031</v>
      </c>
      <c r="FP7" s="1260">
        <f t="shared" si="2"/>
        <v>2031</v>
      </c>
      <c r="FQ7" s="1260">
        <f t="shared" si="2"/>
        <v>2031</v>
      </c>
      <c r="FR7" s="1260">
        <f t="shared" si="2"/>
        <v>2031</v>
      </c>
      <c r="FS7" s="1260">
        <f t="shared" si="2"/>
        <v>2031</v>
      </c>
      <c r="FT7" s="1260">
        <f t="shared" si="2"/>
        <v>2031</v>
      </c>
      <c r="FU7" s="1260">
        <f t="shared" si="2"/>
        <v>2031</v>
      </c>
      <c r="FV7" s="1260">
        <f t="shared" si="2"/>
        <v>2031</v>
      </c>
      <c r="FW7" s="1260">
        <f t="shared" si="2"/>
        <v>2031</v>
      </c>
      <c r="FX7" s="1260">
        <f t="shared" si="2"/>
        <v>2031</v>
      </c>
      <c r="FY7" s="1257">
        <f t="shared" si="2"/>
        <v>2032</v>
      </c>
      <c r="FZ7" s="1257">
        <f t="shared" si="2"/>
        <v>2032</v>
      </c>
      <c r="GA7" s="1257">
        <f t="shared" si="2"/>
        <v>2032</v>
      </c>
      <c r="GB7" s="1257">
        <f t="shared" si="2"/>
        <v>2032</v>
      </c>
      <c r="GC7" s="1257">
        <f t="shared" si="2"/>
        <v>2032</v>
      </c>
      <c r="GD7" s="1257">
        <f t="shared" si="2"/>
        <v>2032</v>
      </c>
      <c r="GE7" s="1257">
        <f t="shared" si="2"/>
        <v>2032</v>
      </c>
      <c r="GF7" s="1257">
        <f t="shared" si="2"/>
        <v>2032</v>
      </c>
      <c r="GG7" s="1257">
        <f t="shared" si="2"/>
        <v>2032</v>
      </c>
      <c r="GH7" s="1257">
        <f t="shared" si="2"/>
        <v>2032</v>
      </c>
      <c r="GI7" s="1257">
        <f t="shared" si="2"/>
        <v>2032</v>
      </c>
      <c r="GJ7" s="1257">
        <f t="shared" si="2"/>
        <v>2032</v>
      </c>
      <c r="GK7" s="1260">
        <f t="shared" si="2"/>
        <v>2033</v>
      </c>
      <c r="GL7" s="1260">
        <f t="shared" si="2"/>
        <v>2033</v>
      </c>
      <c r="GM7" s="1260">
        <f t="shared" si="2"/>
        <v>2033</v>
      </c>
      <c r="GN7" s="1260">
        <f t="shared" si="2"/>
        <v>2033</v>
      </c>
      <c r="GO7" s="1260">
        <f t="shared" si="2"/>
        <v>2033</v>
      </c>
      <c r="GP7" s="1260">
        <f t="shared" si="2"/>
        <v>2033</v>
      </c>
      <c r="GQ7" s="1260">
        <f t="shared" si="2"/>
        <v>2033</v>
      </c>
      <c r="GR7" s="1260">
        <f t="shared" si="2"/>
        <v>2033</v>
      </c>
      <c r="GS7" s="1260">
        <f t="shared" si="2"/>
        <v>2033</v>
      </c>
      <c r="GT7" s="1260">
        <f t="shared" si="2"/>
        <v>2033</v>
      </c>
      <c r="GU7" s="1260">
        <f t="shared" si="2"/>
        <v>2033</v>
      </c>
      <c r="GV7" s="1260">
        <f t="shared" si="2"/>
        <v>2033</v>
      </c>
      <c r="GW7" s="1257">
        <f t="shared" si="2"/>
        <v>2034</v>
      </c>
      <c r="GX7" s="1257">
        <f t="shared" si="2"/>
        <v>2034</v>
      </c>
      <c r="GY7" s="1257">
        <f t="shared" si="2"/>
        <v>2034</v>
      </c>
      <c r="GZ7" s="1257">
        <f t="shared" si="2"/>
        <v>2034</v>
      </c>
      <c r="HA7" s="1257">
        <f t="shared" si="2"/>
        <v>2034</v>
      </c>
      <c r="HB7" s="1257">
        <f t="shared" si="2"/>
        <v>2034</v>
      </c>
      <c r="HC7" s="1257">
        <f t="shared" si="2"/>
        <v>2034</v>
      </c>
      <c r="HD7" s="1257">
        <f t="shared" si="2"/>
        <v>2034</v>
      </c>
      <c r="HE7" s="1257">
        <f t="shared" si="2"/>
        <v>2034</v>
      </c>
      <c r="HF7" s="1257">
        <f t="shared" si="2"/>
        <v>2034</v>
      </c>
      <c r="HG7" s="1257">
        <f t="shared" si="2"/>
        <v>2034</v>
      </c>
      <c r="HH7" s="1257">
        <f t="shared" si="2"/>
        <v>2034</v>
      </c>
      <c r="HI7" s="1260">
        <f t="shared" si="2"/>
        <v>2035</v>
      </c>
      <c r="HJ7" s="1260">
        <f t="shared" si="2"/>
        <v>2035</v>
      </c>
      <c r="HK7" s="1260">
        <f t="shared" si="2"/>
        <v>2035</v>
      </c>
      <c r="HL7" s="1260">
        <f t="shared" si="2"/>
        <v>2035</v>
      </c>
      <c r="HM7" s="1260">
        <f t="shared" si="2"/>
        <v>2035</v>
      </c>
      <c r="HN7" s="1260">
        <f t="shared" si="2"/>
        <v>2035</v>
      </c>
      <c r="HO7" s="1260">
        <f t="shared" si="2"/>
        <v>2035</v>
      </c>
      <c r="HP7" s="1260">
        <f t="shared" si="2"/>
        <v>2035</v>
      </c>
      <c r="HQ7" s="1260">
        <f t="shared" si="2"/>
        <v>2035</v>
      </c>
      <c r="HR7" s="1260">
        <f t="shared" si="2"/>
        <v>2035</v>
      </c>
      <c r="HS7" s="1260">
        <f t="shared" si="2"/>
        <v>2035</v>
      </c>
      <c r="HT7" s="1260">
        <f t="shared" si="2"/>
        <v>2035</v>
      </c>
      <c r="HU7" s="1257">
        <f t="shared" ref="HU7:IK7" si="3">VALUE(YEAR(HU9))</f>
        <v>2036</v>
      </c>
      <c r="HV7" s="1257">
        <f t="shared" si="3"/>
        <v>2036</v>
      </c>
      <c r="HW7" s="1257">
        <f t="shared" si="3"/>
        <v>2036</v>
      </c>
      <c r="HX7" s="1257">
        <f t="shared" si="3"/>
        <v>2036</v>
      </c>
      <c r="HY7" s="1257">
        <f t="shared" si="3"/>
        <v>2036</v>
      </c>
      <c r="HZ7" s="1257">
        <f t="shared" si="3"/>
        <v>2036</v>
      </c>
      <c r="IA7" s="1257">
        <f t="shared" si="3"/>
        <v>2036</v>
      </c>
      <c r="IB7" s="1257">
        <f t="shared" si="3"/>
        <v>2036</v>
      </c>
      <c r="IC7" s="1257">
        <f t="shared" si="3"/>
        <v>2036</v>
      </c>
      <c r="ID7" s="1257">
        <f t="shared" si="3"/>
        <v>2036</v>
      </c>
      <c r="IE7" s="1257">
        <f t="shared" si="3"/>
        <v>2036</v>
      </c>
      <c r="IF7" s="1257">
        <f t="shared" si="3"/>
        <v>2036</v>
      </c>
      <c r="IG7" s="1260">
        <f t="shared" si="3"/>
        <v>2037</v>
      </c>
      <c r="IH7" s="1260">
        <f t="shared" si="3"/>
        <v>2037</v>
      </c>
      <c r="II7" s="1260">
        <f t="shared" si="3"/>
        <v>2037</v>
      </c>
      <c r="IJ7" s="1260">
        <f t="shared" si="3"/>
        <v>2037</v>
      </c>
      <c r="IK7" s="1260">
        <f t="shared" si="3"/>
        <v>2037</v>
      </c>
    </row>
    <row r="8" spans="2:245" s="219" customFormat="1" ht="13.5" x14ac:dyDescent="0.3">
      <c r="D8" s="220"/>
      <c r="F8" s="242" t="s">
        <v>270</v>
      </c>
      <c r="K8" s="2224" t="s">
        <v>47</v>
      </c>
      <c r="L8" s="2225"/>
      <c r="M8" s="1355"/>
      <c r="N8" s="1355" t="s">
        <v>58</v>
      </c>
      <c r="O8" s="1355" t="s">
        <v>59</v>
      </c>
      <c r="P8" s="1355" t="s">
        <v>60</v>
      </c>
      <c r="Q8" s="1355" t="s">
        <v>61</v>
      </c>
      <c r="R8" s="1355" t="s">
        <v>62</v>
      </c>
      <c r="S8" s="1355" t="s">
        <v>63</v>
      </c>
      <c r="T8" s="1355" t="s">
        <v>64</v>
      </c>
      <c r="U8" s="1355" t="s">
        <v>65</v>
      </c>
      <c r="V8" s="1355" t="s">
        <v>66</v>
      </c>
      <c r="W8" s="1355" t="s">
        <v>67</v>
      </c>
      <c r="X8" s="1355" t="s">
        <v>68</v>
      </c>
      <c r="Y8" s="1355" t="s">
        <v>69</v>
      </c>
      <c r="Z8" s="1355" t="s">
        <v>70</v>
      </c>
      <c r="AA8" s="1355" t="s">
        <v>71</v>
      </c>
      <c r="AB8" s="1355" t="s">
        <v>72</v>
      </c>
      <c r="AC8" s="1355" t="s">
        <v>73</v>
      </c>
      <c r="AD8" s="1355" t="s">
        <v>74</v>
      </c>
      <c r="AE8" s="1354" t="s">
        <v>151</v>
      </c>
      <c r="AI8" s="1258"/>
      <c r="AJ8" s="1258"/>
      <c r="AK8" s="1258" t="str">
        <f t="shared" ref="AK8:CV8" si="4">YEAR(AK9)&amp;"."&amp;TEXT(ROUNDUP(MONTH(AK9)/3,0),"0Q")</f>
        <v>2020.1Q</v>
      </c>
      <c r="AL8" s="1258" t="str">
        <f t="shared" si="4"/>
        <v>2020.1Q</v>
      </c>
      <c r="AM8" s="1258" t="str">
        <f t="shared" si="4"/>
        <v>2020.1Q</v>
      </c>
      <c r="AN8" s="1258" t="str">
        <f t="shared" si="4"/>
        <v>2020.2Q</v>
      </c>
      <c r="AO8" s="1258" t="str">
        <f t="shared" si="4"/>
        <v>2020.2Q</v>
      </c>
      <c r="AP8" s="1258" t="str">
        <f t="shared" si="4"/>
        <v>2020.2Q</v>
      </c>
      <c r="AQ8" s="1258" t="str">
        <f t="shared" si="4"/>
        <v>2020.3Q</v>
      </c>
      <c r="AR8" s="1258" t="str">
        <f t="shared" si="4"/>
        <v>2020.3Q</v>
      </c>
      <c r="AS8" s="1258" t="str">
        <f t="shared" si="4"/>
        <v>2020.3Q</v>
      </c>
      <c r="AT8" s="1258" t="str">
        <f t="shared" si="4"/>
        <v>2020.4Q</v>
      </c>
      <c r="AU8" s="1258" t="str">
        <f t="shared" si="4"/>
        <v>2020.4Q</v>
      </c>
      <c r="AV8" s="1258" t="str">
        <f t="shared" si="4"/>
        <v>2020.4Q</v>
      </c>
      <c r="AW8" s="1261" t="str">
        <f t="shared" si="4"/>
        <v>2021.1Q</v>
      </c>
      <c r="AX8" s="1261" t="str">
        <f t="shared" si="4"/>
        <v>2021.1Q</v>
      </c>
      <c r="AY8" s="1261" t="str">
        <f t="shared" si="4"/>
        <v>2021.1Q</v>
      </c>
      <c r="AZ8" s="1261" t="str">
        <f t="shared" si="4"/>
        <v>2021.2Q</v>
      </c>
      <c r="BA8" s="1261" t="str">
        <f t="shared" si="4"/>
        <v>2021.2Q</v>
      </c>
      <c r="BB8" s="1261" t="str">
        <f t="shared" si="4"/>
        <v>2021.2Q</v>
      </c>
      <c r="BC8" s="1261" t="str">
        <f t="shared" si="4"/>
        <v>2021.3Q</v>
      </c>
      <c r="BD8" s="1261" t="str">
        <f t="shared" si="4"/>
        <v>2021.3Q</v>
      </c>
      <c r="BE8" s="1261" t="str">
        <f t="shared" si="4"/>
        <v>2021.3Q</v>
      </c>
      <c r="BF8" s="1261" t="str">
        <f t="shared" si="4"/>
        <v>2021.4Q</v>
      </c>
      <c r="BG8" s="1261" t="str">
        <f t="shared" si="4"/>
        <v>2021.4Q</v>
      </c>
      <c r="BH8" s="1261" t="str">
        <f t="shared" si="4"/>
        <v>2021.4Q</v>
      </c>
      <c r="BI8" s="1258" t="str">
        <f t="shared" si="4"/>
        <v>2022.1Q</v>
      </c>
      <c r="BJ8" s="1258" t="str">
        <f t="shared" si="4"/>
        <v>2022.1Q</v>
      </c>
      <c r="BK8" s="1258" t="str">
        <f t="shared" si="4"/>
        <v>2022.1Q</v>
      </c>
      <c r="BL8" s="1258" t="str">
        <f t="shared" si="4"/>
        <v>2022.2Q</v>
      </c>
      <c r="BM8" s="1258" t="str">
        <f t="shared" si="4"/>
        <v>2022.2Q</v>
      </c>
      <c r="BN8" s="1258" t="str">
        <f t="shared" si="4"/>
        <v>2022.2Q</v>
      </c>
      <c r="BO8" s="1258" t="str">
        <f t="shared" si="4"/>
        <v>2022.3Q</v>
      </c>
      <c r="BP8" s="1258" t="str">
        <f t="shared" si="4"/>
        <v>2022.3Q</v>
      </c>
      <c r="BQ8" s="1258" t="str">
        <f t="shared" si="4"/>
        <v>2022.3Q</v>
      </c>
      <c r="BR8" s="1258" t="str">
        <f t="shared" si="4"/>
        <v>2022.4Q</v>
      </c>
      <c r="BS8" s="1258" t="str">
        <f t="shared" si="4"/>
        <v>2022.4Q</v>
      </c>
      <c r="BT8" s="1258" t="str">
        <f t="shared" si="4"/>
        <v>2022.4Q</v>
      </c>
      <c r="BU8" s="1261" t="str">
        <f t="shared" si="4"/>
        <v>2023.1Q</v>
      </c>
      <c r="BV8" s="1261" t="str">
        <f t="shared" si="4"/>
        <v>2023.1Q</v>
      </c>
      <c r="BW8" s="1261" t="str">
        <f t="shared" si="4"/>
        <v>2023.1Q</v>
      </c>
      <c r="BX8" s="1261" t="str">
        <f t="shared" si="4"/>
        <v>2023.2Q</v>
      </c>
      <c r="BY8" s="1261" t="str">
        <f t="shared" si="4"/>
        <v>2023.2Q</v>
      </c>
      <c r="BZ8" s="1261" t="str">
        <f t="shared" si="4"/>
        <v>2023.2Q</v>
      </c>
      <c r="CA8" s="1261" t="str">
        <f t="shared" si="4"/>
        <v>2023.3Q</v>
      </c>
      <c r="CB8" s="1261" t="str">
        <f t="shared" si="4"/>
        <v>2023.3Q</v>
      </c>
      <c r="CC8" s="1261" t="str">
        <f t="shared" si="4"/>
        <v>2023.3Q</v>
      </c>
      <c r="CD8" s="1261" t="str">
        <f t="shared" si="4"/>
        <v>2023.4Q</v>
      </c>
      <c r="CE8" s="1261" t="str">
        <f t="shared" si="4"/>
        <v>2023.4Q</v>
      </c>
      <c r="CF8" s="1261" t="str">
        <f t="shared" si="4"/>
        <v>2023.4Q</v>
      </c>
      <c r="CG8" s="1258" t="str">
        <f t="shared" si="4"/>
        <v>2024.1Q</v>
      </c>
      <c r="CH8" s="1258" t="str">
        <f t="shared" si="4"/>
        <v>2024.1Q</v>
      </c>
      <c r="CI8" s="1258" t="str">
        <f t="shared" si="4"/>
        <v>2024.1Q</v>
      </c>
      <c r="CJ8" s="1258" t="str">
        <f t="shared" si="4"/>
        <v>2024.2Q</v>
      </c>
      <c r="CK8" s="1258" t="str">
        <f t="shared" si="4"/>
        <v>2024.2Q</v>
      </c>
      <c r="CL8" s="1258" t="str">
        <f t="shared" si="4"/>
        <v>2024.2Q</v>
      </c>
      <c r="CM8" s="1258" t="str">
        <f t="shared" si="4"/>
        <v>2024.3Q</v>
      </c>
      <c r="CN8" s="1258" t="str">
        <f t="shared" si="4"/>
        <v>2024.3Q</v>
      </c>
      <c r="CO8" s="1258" t="str">
        <f t="shared" si="4"/>
        <v>2024.3Q</v>
      </c>
      <c r="CP8" s="1258" t="str">
        <f t="shared" si="4"/>
        <v>2024.4Q</v>
      </c>
      <c r="CQ8" s="1258" t="str">
        <f t="shared" si="4"/>
        <v>2024.4Q</v>
      </c>
      <c r="CR8" s="1258" t="str">
        <f t="shared" si="4"/>
        <v>2024.4Q</v>
      </c>
      <c r="CS8" s="1261" t="str">
        <f t="shared" si="4"/>
        <v>2025.1Q</v>
      </c>
      <c r="CT8" s="1261" t="str">
        <f t="shared" si="4"/>
        <v>2025.1Q</v>
      </c>
      <c r="CU8" s="1261" t="str">
        <f t="shared" si="4"/>
        <v>2025.1Q</v>
      </c>
      <c r="CV8" s="1261" t="str">
        <f t="shared" si="4"/>
        <v>2025.2Q</v>
      </c>
      <c r="CW8" s="1261" t="str">
        <f t="shared" ref="CW8:FH8" si="5">YEAR(CW9)&amp;"."&amp;TEXT(ROUNDUP(MONTH(CW9)/3,0),"0Q")</f>
        <v>2025.2Q</v>
      </c>
      <c r="CX8" s="1261" t="str">
        <f t="shared" si="5"/>
        <v>2025.2Q</v>
      </c>
      <c r="CY8" s="1261" t="str">
        <f t="shared" si="5"/>
        <v>2025.3Q</v>
      </c>
      <c r="CZ8" s="1261" t="str">
        <f t="shared" si="5"/>
        <v>2025.3Q</v>
      </c>
      <c r="DA8" s="1261" t="str">
        <f t="shared" si="5"/>
        <v>2025.3Q</v>
      </c>
      <c r="DB8" s="1261" t="str">
        <f t="shared" si="5"/>
        <v>2025.4Q</v>
      </c>
      <c r="DC8" s="1261" t="str">
        <f t="shared" si="5"/>
        <v>2025.4Q</v>
      </c>
      <c r="DD8" s="1261" t="str">
        <f t="shared" si="5"/>
        <v>2025.4Q</v>
      </c>
      <c r="DE8" s="1258" t="str">
        <f t="shared" si="5"/>
        <v>2026.1Q</v>
      </c>
      <c r="DF8" s="1258" t="str">
        <f t="shared" si="5"/>
        <v>2026.1Q</v>
      </c>
      <c r="DG8" s="1258" t="str">
        <f t="shared" si="5"/>
        <v>2026.1Q</v>
      </c>
      <c r="DH8" s="1258" t="str">
        <f t="shared" si="5"/>
        <v>2026.2Q</v>
      </c>
      <c r="DI8" s="1258" t="str">
        <f t="shared" si="5"/>
        <v>2026.2Q</v>
      </c>
      <c r="DJ8" s="1258" t="str">
        <f t="shared" si="5"/>
        <v>2026.2Q</v>
      </c>
      <c r="DK8" s="1258" t="str">
        <f t="shared" si="5"/>
        <v>2026.3Q</v>
      </c>
      <c r="DL8" s="1258" t="str">
        <f t="shared" si="5"/>
        <v>2026.3Q</v>
      </c>
      <c r="DM8" s="1258" t="str">
        <f t="shared" si="5"/>
        <v>2026.3Q</v>
      </c>
      <c r="DN8" s="1258" t="str">
        <f t="shared" si="5"/>
        <v>2026.4Q</v>
      </c>
      <c r="DO8" s="1258" t="str">
        <f t="shared" si="5"/>
        <v>2026.4Q</v>
      </c>
      <c r="DP8" s="1258" t="str">
        <f t="shared" si="5"/>
        <v>2026.4Q</v>
      </c>
      <c r="DQ8" s="1261" t="str">
        <f t="shared" si="5"/>
        <v>2027.1Q</v>
      </c>
      <c r="DR8" s="1261" t="str">
        <f t="shared" si="5"/>
        <v>2027.1Q</v>
      </c>
      <c r="DS8" s="1261" t="str">
        <f t="shared" si="5"/>
        <v>2027.1Q</v>
      </c>
      <c r="DT8" s="1261" t="str">
        <f t="shared" si="5"/>
        <v>2027.2Q</v>
      </c>
      <c r="DU8" s="1261" t="str">
        <f t="shared" si="5"/>
        <v>2027.2Q</v>
      </c>
      <c r="DV8" s="1261" t="str">
        <f t="shared" si="5"/>
        <v>2027.2Q</v>
      </c>
      <c r="DW8" s="1261" t="str">
        <f t="shared" si="5"/>
        <v>2027.3Q</v>
      </c>
      <c r="DX8" s="1261" t="str">
        <f t="shared" si="5"/>
        <v>2027.3Q</v>
      </c>
      <c r="DY8" s="1261" t="str">
        <f t="shared" si="5"/>
        <v>2027.3Q</v>
      </c>
      <c r="DZ8" s="1261" t="str">
        <f t="shared" si="5"/>
        <v>2027.4Q</v>
      </c>
      <c r="EA8" s="1261" t="str">
        <f t="shared" si="5"/>
        <v>2027.4Q</v>
      </c>
      <c r="EB8" s="1261" t="str">
        <f t="shared" si="5"/>
        <v>2027.4Q</v>
      </c>
      <c r="EC8" s="1258" t="str">
        <f t="shared" si="5"/>
        <v>2028.1Q</v>
      </c>
      <c r="ED8" s="1258" t="str">
        <f t="shared" si="5"/>
        <v>2028.1Q</v>
      </c>
      <c r="EE8" s="1258" t="str">
        <f t="shared" si="5"/>
        <v>2028.1Q</v>
      </c>
      <c r="EF8" s="1258" t="str">
        <f t="shared" si="5"/>
        <v>2028.2Q</v>
      </c>
      <c r="EG8" s="1258" t="str">
        <f t="shared" si="5"/>
        <v>2028.2Q</v>
      </c>
      <c r="EH8" s="1258" t="str">
        <f t="shared" si="5"/>
        <v>2028.2Q</v>
      </c>
      <c r="EI8" s="1258" t="str">
        <f t="shared" si="5"/>
        <v>2028.3Q</v>
      </c>
      <c r="EJ8" s="1258" t="str">
        <f t="shared" si="5"/>
        <v>2028.3Q</v>
      </c>
      <c r="EK8" s="1258" t="str">
        <f t="shared" si="5"/>
        <v>2028.3Q</v>
      </c>
      <c r="EL8" s="1258" t="str">
        <f t="shared" si="5"/>
        <v>2028.4Q</v>
      </c>
      <c r="EM8" s="1258" t="str">
        <f t="shared" si="5"/>
        <v>2028.4Q</v>
      </c>
      <c r="EN8" s="1258" t="str">
        <f t="shared" si="5"/>
        <v>2028.4Q</v>
      </c>
      <c r="EO8" s="1261" t="str">
        <f t="shared" si="5"/>
        <v>2029.1Q</v>
      </c>
      <c r="EP8" s="1261" t="str">
        <f t="shared" si="5"/>
        <v>2029.1Q</v>
      </c>
      <c r="EQ8" s="1261" t="str">
        <f t="shared" si="5"/>
        <v>2029.1Q</v>
      </c>
      <c r="ER8" s="1261" t="str">
        <f t="shared" si="5"/>
        <v>2029.2Q</v>
      </c>
      <c r="ES8" s="1261" t="str">
        <f t="shared" si="5"/>
        <v>2029.2Q</v>
      </c>
      <c r="ET8" s="1261" t="str">
        <f t="shared" si="5"/>
        <v>2029.2Q</v>
      </c>
      <c r="EU8" s="1261" t="str">
        <f t="shared" si="5"/>
        <v>2029.3Q</v>
      </c>
      <c r="EV8" s="1261" t="str">
        <f t="shared" si="5"/>
        <v>2029.3Q</v>
      </c>
      <c r="EW8" s="1261" t="str">
        <f t="shared" si="5"/>
        <v>2029.3Q</v>
      </c>
      <c r="EX8" s="1261" t="str">
        <f t="shared" si="5"/>
        <v>2029.4Q</v>
      </c>
      <c r="EY8" s="1261" t="str">
        <f t="shared" si="5"/>
        <v>2029.4Q</v>
      </c>
      <c r="EZ8" s="1261" t="str">
        <f t="shared" si="5"/>
        <v>2029.4Q</v>
      </c>
      <c r="FA8" s="1258" t="str">
        <f t="shared" si="5"/>
        <v>2030.1Q</v>
      </c>
      <c r="FB8" s="1258" t="str">
        <f t="shared" si="5"/>
        <v>2030.1Q</v>
      </c>
      <c r="FC8" s="1258" t="str">
        <f t="shared" si="5"/>
        <v>2030.1Q</v>
      </c>
      <c r="FD8" s="1258" t="str">
        <f t="shared" si="5"/>
        <v>2030.2Q</v>
      </c>
      <c r="FE8" s="1258" t="str">
        <f t="shared" si="5"/>
        <v>2030.2Q</v>
      </c>
      <c r="FF8" s="1258" t="str">
        <f t="shared" si="5"/>
        <v>2030.2Q</v>
      </c>
      <c r="FG8" s="1258" t="str">
        <f t="shared" si="5"/>
        <v>2030.3Q</v>
      </c>
      <c r="FH8" s="1258" t="str">
        <f t="shared" si="5"/>
        <v>2030.3Q</v>
      </c>
      <c r="FI8" s="1258" t="str">
        <f t="shared" ref="FI8:HT8" si="6">YEAR(FI9)&amp;"."&amp;TEXT(ROUNDUP(MONTH(FI9)/3,0),"0Q")</f>
        <v>2030.3Q</v>
      </c>
      <c r="FJ8" s="1258" t="str">
        <f t="shared" si="6"/>
        <v>2030.4Q</v>
      </c>
      <c r="FK8" s="1258" t="str">
        <f t="shared" si="6"/>
        <v>2030.4Q</v>
      </c>
      <c r="FL8" s="1258" t="str">
        <f t="shared" si="6"/>
        <v>2030.4Q</v>
      </c>
      <c r="FM8" s="1261" t="str">
        <f t="shared" si="6"/>
        <v>2031.1Q</v>
      </c>
      <c r="FN8" s="1261" t="str">
        <f t="shared" si="6"/>
        <v>2031.1Q</v>
      </c>
      <c r="FO8" s="1261" t="str">
        <f t="shared" si="6"/>
        <v>2031.1Q</v>
      </c>
      <c r="FP8" s="1261" t="str">
        <f t="shared" si="6"/>
        <v>2031.2Q</v>
      </c>
      <c r="FQ8" s="1261" t="str">
        <f t="shared" si="6"/>
        <v>2031.2Q</v>
      </c>
      <c r="FR8" s="1261" t="str">
        <f t="shared" si="6"/>
        <v>2031.2Q</v>
      </c>
      <c r="FS8" s="1261" t="str">
        <f t="shared" si="6"/>
        <v>2031.3Q</v>
      </c>
      <c r="FT8" s="1261" t="str">
        <f t="shared" si="6"/>
        <v>2031.3Q</v>
      </c>
      <c r="FU8" s="1261" t="str">
        <f t="shared" si="6"/>
        <v>2031.3Q</v>
      </c>
      <c r="FV8" s="1261" t="str">
        <f t="shared" si="6"/>
        <v>2031.4Q</v>
      </c>
      <c r="FW8" s="1261" t="str">
        <f t="shared" si="6"/>
        <v>2031.4Q</v>
      </c>
      <c r="FX8" s="1261" t="str">
        <f t="shared" si="6"/>
        <v>2031.4Q</v>
      </c>
      <c r="FY8" s="1258" t="str">
        <f t="shared" si="6"/>
        <v>2032.1Q</v>
      </c>
      <c r="FZ8" s="1258" t="str">
        <f t="shared" si="6"/>
        <v>2032.1Q</v>
      </c>
      <c r="GA8" s="1258" t="str">
        <f t="shared" si="6"/>
        <v>2032.1Q</v>
      </c>
      <c r="GB8" s="1258" t="str">
        <f t="shared" si="6"/>
        <v>2032.2Q</v>
      </c>
      <c r="GC8" s="1258" t="str">
        <f t="shared" si="6"/>
        <v>2032.2Q</v>
      </c>
      <c r="GD8" s="1258" t="str">
        <f t="shared" si="6"/>
        <v>2032.2Q</v>
      </c>
      <c r="GE8" s="1258" t="str">
        <f t="shared" si="6"/>
        <v>2032.3Q</v>
      </c>
      <c r="GF8" s="1258" t="str">
        <f t="shared" si="6"/>
        <v>2032.3Q</v>
      </c>
      <c r="GG8" s="1258" t="str">
        <f t="shared" si="6"/>
        <v>2032.3Q</v>
      </c>
      <c r="GH8" s="1258" t="str">
        <f t="shared" si="6"/>
        <v>2032.4Q</v>
      </c>
      <c r="GI8" s="1258" t="str">
        <f t="shared" si="6"/>
        <v>2032.4Q</v>
      </c>
      <c r="GJ8" s="1258" t="str">
        <f t="shared" si="6"/>
        <v>2032.4Q</v>
      </c>
      <c r="GK8" s="1261" t="str">
        <f t="shared" si="6"/>
        <v>2033.1Q</v>
      </c>
      <c r="GL8" s="1261" t="str">
        <f t="shared" si="6"/>
        <v>2033.1Q</v>
      </c>
      <c r="GM8" s="1261" t="str">
        <f t="shared" si="6"/>
        <v>2033.1Q</v>
      </c>
      <c r="GN8" s="1261" t="str">
        <f t="shared" si="6"/>
        <v>2033.2Q</v>
      </c>
      <c r="GO8" s="1261" t="str">
        <f t="shared" si="6"/>
        <v>2033.2Q</v>
      </c>
      <c r="GP8" s="1261" t="str">
        <f t="shared" si="6"/>
        <v>2033.2Q</v>
      </c>
      <c r="GQ8" s="1261" t="str">
        <f t="shared" si="6"/>
        <v>2033.3Q</v>
      </c>
      <c r="GR8" s="1261" t="str">
        <f t="shared" si="6"/>
        <v>2033.3Q</v>
      </c>
      <c r="GS8" s="1261" t="str">
        <f t="shared" si="6"/>
        <v>2033.3Q</v>
      </c>
      <c r="GT8" s="1261" t="str">
        <f t="shared" si="6"/>
        <v>2033.4Q</v>
      </c>
      <c r="GU8" s="1261" t="str">
        <f t="shared" si="6"/>
        <v>2033.4Q</v>
      </c>
      <c r="GV8" s="1261" t="str">
        <f t="shared" si="6"/>
        <v>2033.4Q</v>
      </c>
      <c r="GW8" s="1258" t="str">
        <f t="shared" si="6"/>
        <v>2034.1Q</v>
      </c>
      <c r="GX8" s="1258" t="str">
        <f t="shared" si="6"/>
        <v>2034.1Q</v>
      </c>
      <c r="GY8" s="1258" t="str">
        <f t="shared" si="6"/>
        <v>2034.1Q</v>
      </c>
      <c r="GZ8" s="1258" t="str">
        <f t="shared" si="6"/>
        <v>2034.2Q</v>
      </c>
      <c r="HA8" s="1258" t="str">
        <f t="shared" si="6"/>
        <v>2034.2Q</v>
      </c>
      <c r="HB8" s="1258" t="str">
        <f t="shared" si="6"/>
        <v>2034.2Q</v>
      </c>
      <c r="HC8" s="1258" t="str">
        <f t="shared" si="6"/>
        <v>2034.3Q</v>
      </c>
      <c r="HD8" s="1258" t="str">
        <f t="shared" si="6"/>
        <v>2034.3Q</v>
      </c>
      <c r="HE8" s="1258" t="str">
        <f t="shared" si="6"/>
        <v>2034.3Q</v>
      </c>
      <c r="HF8" s="1258" t="str">
        <f t="shared" si="6"/>
        <v>2034.4Q</v>
      </c>
      <c r="HG8" s="1258" t="str">
        <f t="shared" si="6"/>
        <v>2034.4Q</v>
      </c>
      <c r="HH8" s="1258" t="str">
        <f t="shared" si="6"/>
        <v>2034.4Q</v>
      </c>
      <c r="HI8" s="1261" t="str">
        <f t="shared" si="6"/>
        <v>2035.1Q</v>
      </c>
      <c r="HJ8" s="1261" t="str">
        <f t="shared" si="6"/>
        <v>2035.1Q</v>
      </c>
      <c r="HK8" s="1261" t="str">
        <f t="shared" si="6"/>
        <v>2035.1Q</v>
      </c>
      <c r="HL8" s="1261" t="str">
        <f t="shared" si="6"/>
        <v>2035.2Q</v>
      </c>
      <c r="HM8" s="1261" t="str">
        <f t="shared" si="6"/>
        <v>2035.2Q</v>
      </c>
      <c r="HN8" s="1261" t="str">
        <f t="shared" si="6"/>
        <v>2035.2Q</v>
      </c>
      <c r="HO8" s="1261" t="str">
        <f t="shared" si="6"/>
        <v>2035.3Q</v>
      </c>
      <c r="HP8" s="1261" t="str">
        <f t="shared" si="6"/>
        <v>2035.3Q</v>
      </c>
      <c r="HQ8" s="1261" t="str">
        <f t="shared" si="6"/>
        <v>2035.3Q</v>
      </c>
      <c r="HR8" s="1261" t="str">
        <f t="shared" si="6"/>
        <v>2035.4Q</v>
      </c>
      <c r="HS8" s="1261" t="str">
        <f t="shared" si="6"/>
        <v>2035.4Q</v>
      </c>
      <c r="HT8" s="1261" t="str">
        <f t="shared" si="6"/>
        <v>2035.4Q</v>
      </c>
      <c r="HU8" s="1258" t="str">
        <f t="shared" ref="HU8:IK8" si="7">YEAR(HU9)&amp;"."&amp;TEXT(ROUNDUP(MONTH(HU9)/3,0),"0Q")</f>
        <v>2036.1Q</v>
      </c>
      <c r="HV8" s="1258" t="str">
        <f t="shared" si="7"/>
        <v>2036.1Q</v>
      </c>
      <c r="HW8" s="1258" t="str">
        <f t="shared" si="7"/>
        <v>2036.1Q</v>
      </c>
      <c r="HX8" s="1258" t="str">
        <f t="shared" si="7"/>
        <v>2036.2Q</v>
      </c>
      <c r="HY8" s="1258" t="str">
        <f t="shared" si="7"/>
        <v>2036.2Q</v>
      </c>
      <c r="HZ8" s="1258" t="str">
        <f t="shared" si="7"/>
        <v>2036.2Q</v>
      </c>
      <c r="IA8" s="1258" t="str">
        <f t="shared" si="7"/>
        <v>2036.3Q</v>
      </c>
      <c r="IB8" s="1258" t="str">
        <f t="shared" si="7"/>
        <v>2036.3Q</v>
      </c>
      <c r="IC8" s="1258" t="str">
        <f t="shared" si="7"/>
        <v>2036.3Q</v>
      </c>
      <c r="ID8" s="1258" t="str">
        <f t="shared" si="7"/>
        <v>2036.4Q</v>
      </c>
      <c r="IE8" s="1258" t="str">
        <f t="shared" si="7"/>
        <v>2036.4Q</v>
      </c>
      <c r="IF8" s="1258" t="str">
        <f t="shared" si="7"/>
        <v>2036.4Q</v>
      </c>
      <c r="IG8" s="1261" t="str">
        <f t="shared" si="7"/>
        <v>2037.1Q</v>
      </c>
      <c r="IH8" s="1261" t="str">
        <f t="shared" si="7"/>
        <v>2037.1Q</v>
      </c>
      <c r="II8" s="1261" t="str">
        <f t="shared" si="7"/>
        <v>2037.1Q</v>
      </c>
      <c r="IJ8" s="1261" t="str">
        <f t="shared" si="7"/>
        <v>2037.2Q</v>
      </c>
      <c r="IK8" s="1261" t="str">
        <f t="shared" si="7"/>
        <v>2037.2Q</v>
      </c>
    </row>
    <row r="9" spans="2:245" s="219" customFormat="1" ht="13.5" x14ac:dyDescent="0.3">
      <c r="C9" s="1355" t="s">
        <v>41</v>
      </c>
      <c r="D9" s="1355" t="s">
        <v>274</v>
      </c>
      <c r="E9" s="1355" t="s">
        <v>277</v>
      </c>
      <c r="F9" s="1355" t="s">
        <v>278</v>
      </c>
      <c r="G9" s="1355" t="s">
        <v>279</v>
      </c>
      <c r="H9" s="1355" t="s">
        <v>280</v>
      </c>
      <c r="I9" s="1355" t="s">
        <v>281</v>
      </c>
      <c r="K9" s="107"/>
      <c r="L9" s="108"/>
      <c r="M9" s="108" t="s">
        <v>57</v>
      </c>
      <c r="N9" s="75">
        <v>2020</v>
      </c>
      <c r="O9" s="75">
        <v>2021</v>
      </c>
      <c r="P9" s="75">
        <v>2022</v>
      </c>
      <c r="Q9" s="75">
        <v>2023</v>
      </c>
      <c r="R9" s="75">
        <v>2024</v>
      </c>
      <c r="S9" s="75">
        <v>2025</v>
      </c>
      <c r="T9" s="75">
        <v>2026</v>
      </c>
      <c r="U9" s="75">
        <v>2027</v>
      </c>
      <c r="V9" s="75">
        <v>2028</v>
      </c>
      <c r="W9" s="75">
        <v>2029</v>
      </c>
      <c r="X9" s="75">
        <v>2030</v>
      </c>
      <c r="Y9" s="75">
        <v>2031</v>
      </c>
      <c r="Z9" s="75">
        <v>2032</v>
      </c>
      <c r="AA9" s="75">
        <v>2033</v>
      </c>
      <c r="AB9" s="75">
        <v>2034</v>
      </c>
      <c r="AC9" s="75">
        <v>2035</v>
      </c>
      <c r="AD9" s="75">
        <v>2036</v>
      </c>
      <c r="AE9" s="76">
        <v>2037</v>
      </c>
      <c r="AI9" s="1259" t="s">
        <v>552</v>
      </c>
      <c r="AJ9" s="1259"/>
      <c r="AK9" s="1259">
        <v>43861</v>
      </c>
      <c r="AL9" s="1259">
        <v>43890</v>
      </c>
      <c r="AM9" s="1259">
        <v>43921</v>
      </c>
      <c r="AN9" s="1259">
        <v>43951</v>
      </c>
      <c r="AO9" s="1259">
        <v>43982</v>
      </c>
      <c r="AP9" s="1259">
        <v>44012</v>
      </c>
      <c r="AQ9" s="1259">
        <v>44043</v>
      </c>
      <c r="AR9" s="1259">
        <f t="shared" ref="AR9:DC9" si="8">EOMONTH(AQ9,1)</f>
        <v>44074</v>
      </c>
      <c r="AS9" s="1259">
        <f t="shared" si="8"/>
        <v>44104</v>
      </c>
      <c r="AT9" s="1259">
        <f t="shared" si="8"/>
        <v>44135</v>
      </c>
      <c r="AU9" s="1259">
        <f t="shared" si="8"/>
        <v>44165</v>
      </c>
      <c r="AV9" s="1259">
        <f t="shared" si="8"/>
        <v>44196</v>
      </c>
      <c r="AW9" s="1262">
        <f t="shared" si="8"/>
        <v>44227</v>
      </c>
      <c r="AX9" s="1262">
        <f t="shared" si="8"/>
        <v>44255</v>
      </c>
      <c r="AY9" s="1262">
        <f t="shared" si="8"/>
        <v>44286</v>
      </c>
      <c r="AZ9" s="1262">
        <f t="shared" si="8"/>
        <v>44316</v>
      </c>
      <c r="BA9" s="1262">
        <f t="shared" si="8"/>
        <v>44347</v>
      </c>
      <c r="BB9" s="1262">
        <f t="shared" si="8"/>
        <v>44377</v>
      </c>
      <c r="BC9" s="1262">
        <f t="shared" si="8"/>
        <v>44408</v>
      </c>
      <c r="BD9" s="1262">
        <f t="shared" si="8"/>
        <v>44439</v>
      </c>
      <c r="BE9" s="1262">
        <f t="shared" si="8"/>
        <v>44469</v>
      </c>
      <c r="BF9" s="1262">
        <f t="shared" si="8"/>
        <v>44500</v>
      </c>
      <c r="BG9" s="1262">
        <f t="shared" si="8"/>
        <v>44530</v>
      </c>
      <c r="BH9" s="1262">
        <f t="shared" si="8"/>
        <v>44561</v>
      </c>
      <c r="BI9" s="1259">
        <f t="shared" si="8"/>
        <v>44592</v>
      </c>
      <c r="BJ9" s="1259">
        <f t="shared" si="8"/>
        <v>44620</v>
      </c>
      <c r="BK9" s="1259">
        <f t="shared" si="8"/>
        <v>44651</v>
      </c>
      <c r="BL9" s="1259">
        <f t="shared" si="8"/>
        <v>44681</v>
      </c>
      <c r="BM9" s="1259">
        <f t="shared" si="8"/>
        <v>44712</v>
      </c>
      <c r="BN9" s="1259">
        <f t="shared" si="8"/>
        <v>44742</v>
      </c>
      <c r="BO9" s="1259">
        <f t="shared" si="8"/>
        <v>44773</v>
      </c>
      <c r="BP9" s="1259">
        <f t="shared" si="8"/>
        <v>44804</v>
      </c>
      <c r="BQ9" s="1259">
        <f t="shared" si="8"/>
        <v>44834</v>
      </c>
      <c r="BR9" s="1259">
        <f t="shared" si="8"/>
        <v>44865</v>
      </c>
      <c r="BS9" s="1259">
        <f t="shared" si="8"/>
        <v>44895</v>
      </c>
      <c r="BT9" s="1259">
        <f t="shared" si="8"/>
        <v>44926</v>
      </c>
      <c r="BU9" s="1262">
        <f t="shared" si="8"/>
        <v>44957</v>
      </c>
      <c r="BV9" s="1262">
        <f t="shared" si="8"/>
        <v>44985</v>
      </c>
      <c r="BW9" s="1262">
        <f t="shared" si="8"/>
        <v>45016</v>
      </c>
      <c r="BX9" s="1262">
        <f t="shared" si="8"/>
        <v>45046</v>
      </c>
      <c r="BY9" s="1262">
        <f t="shared" si="8"/>
        <v>45077</v>
      </c>
      <c r="BZ9" s="1262">
        <f t="shared" si="8"/>
        <v>45107</v>
      </c>
      <c r="CA9" s="1262">
        <f t="shared" si="8"/>
        <v>45138</v>
      </c>
      <c r="CB9" s="1262">
        <f t="shared" si="8"/>
        <v>45169</v>
      </c>
      <c r="CC9" s="1262">
        <f t="shared" si="8"/>
        <v>45199</v>
      </c>
      <c r="CD9" s="1262">
        <f t="shared" si="8"/>
        <v>45230</v>
      </c>
      <c r="CE9" s="1262">
        <f t="shared" si="8"/>
        <v>45260</v>
      </c>
      <c r="CF9" s="1262">
        <f t="shared" si="8"/>
        <v>45291</v>
      </c>
      <c r="CG9" s="1259">
        <f t="shared" si="8"/>
        <v>45322</v>
      </c>
      <c r="CH9" s="1259">
        <f t="shared" si="8"/>
        <v>45351</v>
      </c>
      <c r="CI9" s="1259">
        <f t="shared" si="8"/>
        <v>45382</v>
      </c>
      <c r="CJ9" s="1259">
        <f t="shared" si="8"/>
        <v>45412</v>
      </c>
      <c r="CK9" s="1259">
        <f t="shared" si="8"/>
        <v>45443</v>
      </c>
      <c r="CL9" s="1259">
        <f t="shared" si="8"/>
        <v>45473</v>
      </c>
      <c r="CM9" s="1259">
        <f t="shared" si="8"/>
        <v>45504</v>
      </c>
      <c r="CN9" s="1259">
        <f t="shared" si="8"/>
        <v>45535</v>
      </c>
      <c r="CO9" s="1259">
        <f t="shared" si="8"/>
        <v>45565</v>
      </c>
      <c r="CP9" s="1259">
        <f t="shared" si="8"/>
        <v>45596</v>
      </c>
      <c r="CQ9" s="1259">
        <f t="shared" si="8"/>
        <v>45626</v>
      </c>
      <c r="CR9" s="1259">
        <f t="shared" si="8"/>
        <v>45657</v>
      </c>
      <c r="CS9" s="1262">
        <f t="shared" si="8"/>
        <v>45688</v>
      </c>
      <c r="CT9" s="1262">
        <f t="shared" si="8"/>
        <v>45716</v>
      </c>
      <c r="CU9" s="1262">
        <f t="shared" si="8"/>
        <v>45747</v>
      </c>
      <c r="CV9" s="1262">
        <f t="shared" si="8"/>
        <v>45777</v>
      </c>
      <c r="CW9" s="1262">
        <f t="shared" si="8"/>
        <v>45808</v>
      </c>
      <c r="CX9" s="1262">
        <f t="shared" si="8"/>
        <v>45838</v>
      </c>
      <c r="CY9" s="1262">
        <f t="shared" si="8"/>
        <v>45869</v>
      </c>
      <c r="CZ9" s="1262">
        <f t="shared" si="8"/>
        <v>45900</v>
      </c>
      <c r="DA9" s="1262">
        <f t="shared" si="8"/>
        <v>45930</v>
      </c>
      <c r="DB9" s="1262">
        <f t="shared" si="8"/>
        <v>45961</v>
      </c>
      <c r="DC9" s="1262">
        <f t="shared" si="8"/>
        <v>45991</v>
      </c>
      <c r="DD9" s="1262">
        <f t="shared" ref="DD9:FO9" si="9">EOMONTH(DC9,1)</f>
        <v>46022</v>
      </c>
      <c r="DE9" s="1259">
        <f t="shared" si="9"/>
        <v>46053</v>
      </c>
      <c r="DF9" s="1259">
        <f t="shared" si="9"/>
        <v>46081</v>
      </c>
      <c r="DG9" s="1259">
        <f t="shared" si="9"/>
        <v>46112</v>
      </c>
      <c r="DH9" s="1259">
        <f t="shared" si="9"/>
        <v>46142</v>
      </c>
      <c r="DI9" s="1259">
        <f t="shared" si="9"/>
        <v>46173</v>
      </c>
      <c r="DJ9" s="1259">
        <f t="shared" si="9"/>
        <v>46203</v>
      </c>
      <c r="DK9" s="1259">
        <f t="shared" si="9"/>
        <v>46234</v>
      </c>
      <c r="DL9" s="1259">
        <f t="shared" si="9"/>
        <v>46265</v>
      </c>
      <c r="DM9" s="1259">
        <f t="shared" si="9"/>
        <v>46295</v>
      </c>
      <c r="DN9" s="1259">
        <f t="shared" si="9"/>
        <v>46326</v>
      </c>
      <c r="DO9" s="1259">
        <f t="shared" si="9"/>
        <v>46356</v>
      </c>
      <c r="DP9" s="1259">
        <f t="shared" si="9"/>
        <v>46387</v>
      </c>
      <c r="DQ9" s="1262">
        <f t="shared" si="9"/>
        <v>46418</v>
      </c>
      <c r="DR9" s="1262">
        <f t="shared" si="9"/>
        <v>46446</v>
      </c>
      <c r="DS9" s="1262">
        <f t="shared" si="9"/>
        <v>46477</v>
      </c>
      <c r="DT9" s="1262">
        <f t="shared" si="9"/>
        <v>46507</v>
      </c>
      <c r="DU9" s="1262">
        <f t="shared" si="9"/>
        <v>46538</v>
      </c>
      <c r="DV9" s="1262">
        <f t="shared" si="9"/>
        <v>46568</v>
      </c>
      <c r="DW9" s="1262">
        <f t="shared" si="9"/>
        <v>46599</v>
      </c>
      <c r="DX9" s="1262">
        <f t="shared" si="9"/>
        <v>46630</v>
      </c>
      <c r="DY9" s="1262">
        <f t="shared" si="9"/>
        <v>46660</v>
      </c>
      <c r="DZ9" s="1262">
        <f t="shared" si="9"/>
        <v>46691</v>
      </c>
      <c r="EA9" s="1262">
        <f t="shared" si="9"/>
        <v>46721</v>
      </c>
      <c r="EB9" s="1262">
        <f t="shared" si="9"/>
        <v>46752</v>
      </c>
      <c r="EC9" s="1259">
        <f t="shared" si="9"/>
        <v>46783</v>
      </c>
      <c r="ED9" s="1259">
        <f t="shared" si="9"/>
        <v>46812</v>
      </c>
      <c r="EE9" s="1259">
        <f t="shared" si="9"/>
        <v>46843</v>
      </c>
      <c r="EF9" s="1259">
        <f t="shared" si="9"/>
        <v>46873</v>
      </c>
      <c r="EG9" s="1259">
        <f t="shared" si="9"/>
        <v>46904</v>
      </c>
      <c r="EH9" s="1259">
        <f t="shared" si="9"/>
        <v>46934</v>
      </c>
      <c r="EI9" s="1259">
        <f t="shared" si="9"/>
        <v>46965</v>
      </c>
      <c r="EJ9" s="1259">
        <f t="shared" si="9"/>
        <v>46996</v>
      </c>
      <c r="EK9" s="1259">
        <f t="shared" si="9"/>
        <v>47026</v>
      </c>
      <c r="EL9" s="1259">
        <f t="shared" si="9"/>
        <v>47057</v>
      </c>
      <c r="EM9" s="1259">
        <f t="shared" si="9"/>
        <v>47087</v>
      </c>
      <c r="EN9" s="1259">
        <f t="shared" si="9"/>
        <v>47118</v>
      </c>
      <c r="EO9" s="1262">
        <f t="shared" si="9"/>
        <v>47149</v>
      </c>
      <c r="EP9" s="1262">
        <f t="shared" si="9"/>
        <v>47177</v>
      </c>
      <c r="EQ9" s="1262">
        <f t="shared" si="9"/>
        <v>47208</v>
      </c>
      <c r="ER9" s="1262">
        <f t="shared" si="9"/>
        <v>47238</v>
      </c>
      <c r="ES9" s="1262">
        <f t="shared" si="9"/>
        <v>47269</v>
      </c>
      <c r="ET9" s="1262">
        <f t="shared" si="9"/>
        <v>47299</v>
      </c>
      <c r="EU9" s="1262">
        <f t="shared" si="9"/>
        <v>47330</v>
      </c>
      <c r="EV9" s="1262">
        <f t="shared" si="9"/>
        <v>47361</v>
      </c>
      <c r="EW9" s="1262">
        <f t="shared" si="9"/>
        <v>47391</v>
      </c>
      <c r="EX9" s="1262">
        <f t="shared" si="9"/>
        <v>47422</v>
      </c>
      <c r="EY9" s="1262">
        <f t="shared" si="9"/>
        <v>47452</v>
      </c>
      <c r="EZ9" s="1262">
        <f t="shared" si="9"/>
        <v>47483</v>
      </c>
      <c r="FA9" s="1259">
        <f t="shared" si="9"/>
        <v>47514</v>
      </c>
      <c r="FB9" s="1259">
        <f t="shared" si="9"/>
        <v>47542</v>
      </c>
      <c r="FC9" s="1259">
        <f t="shared" si="9"/>
        <v>47573</v>
      </c>
      <c r="FD9" s="1259">
        <f t="shared" si="9"/>
        <v>47603</v>
      </c>
      <c r="FE9" s="1259">
        <f t="shared" si="9"/>
        <v>47634</v>
      </c>
      <c r="FF9" s="1259">
        <f t="shared" si="9"/>
        <v>47664</v>
      </c>
      <c r="FG9" s="1259">
        <f t="shared" si="9"/>
        <v>47695</v>
      </c>
      <c r="FH9" s="1259">
        <f t="shared" si="9"/>
        <v>47726</v>
      </c>
      <c r="FI9" s="1259">
        <f t="shared" si="9"/>
        <v>47756</v>
      </c>
      <c r="FJ9" s="1259">
        <f t="shared" si="9"/>
        <v>47787</v>
      </c>
      <c r="FK9" s="1259">
        <f t="shared" si="9"/>
        <v>47817</v>
      </c>
      <c r="FL9" s="1259">
        <f t="shared" si="9"/>
        <v>47848</v>
      </c>
      <c r="FM9" s="1262">
        <f t="shared" si="9"/>
        <v>47879</v>
      </c>
      <c r="FN9" s="1262">
        <f t="shared" si="9"/>
        <v>47907</v>
      </c>
      <c r="FO9" s="1262">
        <f t="shared" si="9"/>
        <v>47938</v>
      </c>
      <c r="FP9" s="1262">
        <f t="shared" ref="FP9:IA9" si="10">EOMONTH(FO9,1)</f>
        <v>47968</v>
      </c>
      <c r="FQ9" s="1262">
        <f t="shared" si="10"/>
        <v>47999</v>
      </c>
      <c r="FR9" s="1262">
        <f t="shared" si="10"/>
        <v>48029</v>
      </c>
      <c r="FS9" s="1262">
        <f t="shared" si="10"/>
        <v>48060</v>
      </c>
      <c r="FT9" s="1262">
        <f t="shared" si="10"/>
        <v>48091</v>
      </c>
      <c r="FU9" s="1262">
        <f t="shared" si="10"/>
        <v>48121</v>
      </c>
      <c r="FV9" s="1262">
        <f t="shared" si="10"/>
        <v>48152</v>
      </c>
      <c r="FW9" s="1262">
        <f t="shared" si="10"/>
        <v>48182</v>
      </c>
      <c r="FX9" s="1262">
        <f t="shared" si="10"/>
        <v>48213</v>
      </c>
      <c r="FY9" s="1259">
        <f t="shared" si="10"/>
        <v>48244</v>
      </c>
      <c r="FZ9" s="1259">
        <f t="shared" si="10"/>
        <v>48273</v>
      </c>
      <c r="GA9" s="1259">
        <f t="shared" si="10"/>
        <v>48304</v>
      </c>
      <c r="GB9" s="1259">
        <f t="shared" si="10"/>
        <v>48334</v>
      </c>
      <c r="GC9" s="1259">
        <f t="shared" si="10"/>
        <v>48365</v>
      </c>
      <c r="GD9" s="1259">
        <f t="shared" si="10"/>
        <v>48395</v>
      </c>
      <c r="GE9" s="1259">
        <f t="shared" si="10"/>
        <v>48426</v>
      </c>
      <c r="GF9" s="1259">
        <f t="shared" si="10"/>
        <v>48457</v>
      </c>
      <c r="GG9" s="1259">
        <f t="shared" si="10"/>
        <v>48487</v>
      </c>
      <c r="GH9" s="1259">
        <f t="shared" si="10"/>
        <v>48518</v>
      </c>
      <c r="GI9" s="1259">
        <f t="shared" si="10"/>
        <v>48548</v>
      </c>
      <c r="GJ9" s="1259">
        <f t="shared" si="10"/>
        <v>48579</v>
      </c>
      <c r="GK9" s="1262">
        <f t="shared" si="10"/>
        <v>48610</v>
      </c>
      <c r="GL9" s="1262">
        <f t="shared" si="10"/>
        <v>48638</v>
      </c>
      <c r="GM9" s="1262">
        <f t="shared" si="10"/>
        <v>48669</v>
      </c>
      <c r="GN9" s="1262">
        <f t="shared" si="10"/>
        <v>48699</v>
      </c>
      <c r="GO9" s="1262">
        <f t="shared" si="10"/>
        <v>48730</v>
      </c>
      <c r="GP9" s="1262">
        <f t="shared" si="10"/>
        <v>48760</v>
      </c>
      <c r="GQ9" s="1262">
        <f t="shared" si="10"/>
        <v>48791</v>
      </c>
      <c r="GR9" s="1262">
        <f t="shared" si="10"/>
        <v>48822</v>
      </c>
      <c r="GS9" s="1262">
        <f t="shared" si="10"/>
        <v>48852</v>
      </c>
      <c r="GT9" s="1262">
        <f t="shared" si="10"/>
        <v>48883</v>
      </c>
      <c r="GU9" s="1262">
        <f t="shared" si="10"/>
        <v>48913</v>
      </c>
      <c r="GV9" s="1262">
        <f t="shared" si="10"/>
        <v>48944</v>
      </c>
      <c r="GW9" s="1259">
        <f t="shared" si="10"/>
        <v>48975</v>
      </c>
      <c r="GX9" s="1259">
        <f t="shared" si="10"/>
        <v>49003</v>
      </c>
      <c r="GY9" s="1259">
        <f t="shared" si="10"/>
        <v>49034</v>
      </c>
      <c r="GZ9" s="1259">
        <f t="shared" si="10"/>
        <v>49064</v>
      </c>
      <c r="HA9" s="1259">
        <f t="shared" si="10"/>
        <v>49095</v>
      </c>
      <c r="HB9" s="1259">
        <f t="shared" si="10"/>
        <v>49125</v>
      </c>
      <c r="HC9" s="1259">
        <f t="shared" si="10"/>
        <v>49156</v>
      </c>
      <c r="HD9" s="1259">
        <f t="shared" si="10"/>
        <v>49187</v>
      </c>
      <c r="HE9" s="1259">
        <f t="shared" si="10"/>
        <v>49217</v>
      </c>
      <c r="HF9" s="1259">
        <f t="shared" si="10"/>
        <v>49248</v>
      </c>
      <c r="HG9" s="1259">
        <f t="shared" si="10"/>
        <v>49278</v>
      </c>
      <c r="HH9" s="1259">
        <f t="shared" si="10"/>
        <v>49309</v>
      </c>
      <c r="HI9" s="1262">
        <f t="shared" si="10"/>
        <v>49340</v>
      </c>
      <c r="HJ9" s="1262">
        <f t="shared" si="10"/>
        <v>49368</v>
      </c>
      <c r="HK9" s="1262">
        <f t="shared" si="10"/>
        <v>49399</v>
      </c>
      <c r="HL9" s="1262">
        <f t="shared" si="10"/>
        <v>49429</v>
      </c>
      <c r="HM9" s="1262">
        <f t="shared" si="10"/>
        <v>49460</v>
      </c>
      <c r="HN9" s="1262">
        <f t="shared" si="10"/>
        <v>49490</v>
      </c>
      <c r="HO9" s="1262">
        <f t="shared" si="10"/>
        <v>49521</v>
      </c>
      <c r="HP9" s="1262">
        <f t="shared" si="10"/>
        <v>49552</v>
      </c>
      <c r="HQ9" s="1262">
        <f t="shared" si="10"/>
        <v>49582</v>
      </c>
      <c r="HR9" s="1262">
        <f t="shared" si="10"/>
        <v>49613</v>
      </c>
      <c r="HS9" s="1262">
        <f t="shared" si="10"/>
        <v>49643</v>
      </c>
      <c r="HT9" s="1262">
        <f t="shared" si="10"/>
        <v>49674</v>
      </c>
      <c r="HU9" s="1259">
        <f t="shared" si="10"/>
        <v>49705</v>
      </c>
      <c r="HV9" s="1259">
        <f t="shared" si="10"/>
        <v>49734</v>
      </c>
      <c r="HW9" s="1259">
        <f t="shared" si="10"/>
        <v>49765</v>
      </c>
      <c r="HX9" s="1259">
        <f t="shared" si="10"/>
        <v>49795</v>
      </c>
      <c r="HY9" s="1259">
        <f t="shared" si="10"/>
        <v>49826</v>
      </c>
      <c r="HZ9" s="1259">
        <f t="shared" si="10"/>
        <v>49856</v>
      </c>
      <c r="IA9" s="1259">
        <f t="shared" si="10"/>
        <v>49887</v>
      </c>
      <c r="IB9" s="1259">
        <f t="shared" ref="IB9:IK9" si="11">EOMONTH(IA9,1)</f>
        <v>49918</v>
      </c>
      <c r="IC9" s="1259">
        <f t="shared" si="11"/>
        <v>49948</v>
      </c>
      <c r="ID9" s="1259">
        <f t="shared" si="11"/>
        <v>49979</v>
      </c>
      <c r="IE9" s="1259">
        <f t="shared" si="11"/>
        <v>50009</v>
      </c>
      <c r="IF9" s="1259">
        <f t="shared" si="11"/>
        <v>50040</v>
      </c>
      <c r="IG9" s="1262">
        <f t="shared" si="11"/>
        <v>50071</v>
      </c>
      <c r="IH9" s="1262">
        <f t="shared" si="11"/>
        <v>50099</v>
      </c>
      <c r="II9" s="1262">
        <f t="shared" si="11"/>
        <v>50130</v>
      </c>
      <c r="IJ9" s="1262">
        <f t="shared" si="11"/>
        <v>50160</v>
      </c>
      <c r="IK9" s="1262">
        <f t="shared" si="11"/>
        <v>50191</v>
      </c>
    </row>
    <row r="10" spans="2:245" s="219" customFormat="1" ht="13.5" x14ac:dyDescent="0.3">
      <c r="B10" s="363">
        <f>C10-2019</f>
        <v>1</v>
      </c>
      <c r="C10" s="362">
        <f>YEAR(시나리오분석!L14)</f>
        <v>2020</v>
      </c>
      <c r="D10" s="228" t="s">
        <v>284</v>
      </c>
      <c r="E10" s="229" t="s">
        <v>286</v>
      </c>
      <c r="F10" s="229">
        <f>시나리오분석!I17</f>
        <v>65500000</v>
      </c>
      <c r="G10" s="230">
        <f>시나리오분석!$I$19</f>
        <v>1.47E-2</v>
      </c>
      <c r="H10" s="361">
        <f>시나리오분석!$I$20</f>
        <v>3</v>
      </c>
      <c r="I10" s="231" t="s">
        <v>275</v>
      </c>
      <c r="J10" s="221"/>
      <c r="K10" s="239" t="str">
        <f>E10</f>
        <v>J/V 최초 차입금</v>
      </c>
      <c r="L10" s="227"/>
      <c r="M10" s="243">
        <f>IF($B10&gt;N$7,0,IF($B10=N$7,$F10,IF($B10+$H10+1&gt;N$7,-$F10*$H$7,0)))</f>
        <v>65500000</v>
      </c>
      <c r="N10" s="244">
        <f>IF($B10&gt;O$7,0,IF($B10=O$7,$F10,IF($B10+$H10+1&gt;O$7,-$F10*$H$7,0)))</f>
        <v>-6550000</v>
      </c>
      <c r="O10" s="245">
        <f>IF($B10&gt;P$7,0,IF($B10=P$7,$F10,IF($B10+$H10+1&gt;P$7,-$F10*$H$7,0)))</f>
        <v>-6550000</v>
      </c>
      <c r="P10" s="244">
        <f>IF($B10&gt;Q$7,0,IF($B10=Q$7,$F10,IF($B10+$H10=Q$7,-$F10*$H$7*6,IF($B10+$H10&gt;Q$7,-$F10*$H$7,0))))</f>
        <v>-39300000</v>
      </c>
      <c r="Q10" s="244">
        <f>IF($B10&gt;R$7,0,IF($B10=R$7,$F10,IF($B10+$H10=R$7,-$F10*$H$7*6,IF($B10+$H10&gt;R$7,-$F10*$H$7,0))))</f>
        <v>0</v>
      </c>
      <c r="R10" s="244">
        <f>IF($B10&gt;S$7,0,IF($B10=S$7,$F10,IF($B10+$H10=S$7,-$F10*$H$7*6,IF($B10+$H10&gt;S$7,-$F10*$H$7,0))))</f>
        <v>0</v>
      </c>
      <c r="S10" s="244">
        <f>IF($B10&gt;T$7,0,IF($B10=T$7,$F10,IF($B10+$H10=T$7,-$F10*$H$7*6,IF($B10+$H10&gt;T$7,-$F10*$H$7,0))))</f>
        <v>0</v>
      </c>
      <c r="T10" s="244">
        <f t="shared" ref="T10:AD10" si="12">IF($B10&gt;U$7,0,IF($B10=U$7,$F10,IF($B10+$H10=U$7,-$F10*$H$7*6,IF($B10+$H10&gt;U$7,-$F10*$H$7,0))))</f>
        <v>0</v>
      </c>
      <c r="U10" s="244">
        <f t="shared" si="12"/>
        <v>0</v>
      </c>
      <c r="V10" s="244">
        <f t="shared" si="12"/>
        <v>0</v>
      </c>
      <c r="W10" s="244">
        <f t="shared" si="12"/>
        <v>0</v>
      </c>
      <c r="X10" s="244">
        <f t="shared" si="12"/>
        <v>0</v>
      </c>
      <c r="Y10" s="244">
        <f t="shared" si="12"/>
        <v>0</v>
      </c>
      <c r="Z10" s="244">
        <f t="shared" si="12"/>
        <v>0</v>
      </c>
      <c r="AA10" s="244">
        <f t="shared" si="12"/>
        <v>0</v>
      </c>
      <c r="AB10" s="244">
        <f t="shared" si="12"/>
        <v>0</v>
      </c>
      <c r="AC10" s="244">
        <f t="shared" si="12"/>
        <v>0</v>
      </c>
      <c r="AD10" s="244">
        <f t="shared" si="12"/>
        <v>0</v>
      </c>
      <c r="AE10" s="245"/>
      <c r="AF10" s="221"/>
      <c r="AG10" s="221"/>
      <c r="AH10" s="221"/>
      <c r="AI10" s="239" t="s">
        <v>285</v>
      </c>
      <c r="AJ10" s="251"/>
      <c r="AK10" s="251"/>
      <c r="AL10" s="251"/>
      <c r="AM10" s="251"/>
      <c r="AN10" s="251"/>
      <c r="AO10" s="251"/>
      <c r="AP10" s="251">
        <f>+F10</f>
        <v>65500000</v>
      </c>
      <c r="AQ10" s="244">
        <f>+IF(MONTH(AQ9)=5,IF($B10&gt;AQ$6,0,IF($B10=AQ$6,$F10,IF($B10+$H10=AQ$6,-$F10*$H$7*6,IF($B10+$H10&gt;AQ$6,-$F10*$H$7,0)))),0)</f>
        <v>0</v>
      </c>
      <c r="AR10" s="244">
        <f t="shared" ref="AR10:DC10" si="13">+IF(MONTH(AR9)=5,IF($B10&gt;AR$6,0,IF($B10=AR$6,$F10,IF($B10+$H10=AR$6,-$F10*$H$7*6,IF($B10+$H10&gt;AR$6,-$F10*$H$7,0)))),0)</f>
        <v>0</v>
      </c>
      <c r="AS10" s="244">
        <f t="shared" si="13"/>
        <v>0</v>
      </c>
      <c r="AT10" s="244">
        <f t="shared" si="13"/>
        <v>0</v>
      </c>
      <c r="AU10" s="244">
        <f t="shared" si="13"/>
        <v>0</v>
      </c>
      <c r="AV10" s="244">
        <f t="shared" si="13"/>
        <v>0</v>
      </c>
      <c r="AW10" s="244">
        <f t="shared" si="13"/>
        <v>0</v>
      </c>
      <c r="AX10" s="244">
        <f t="shared" si="13"/>
        <v>0</v>
      </c>
      <c r="AY10" s="244">
        <f t="shared" si="13"/>
        <v>0</v>
      </c>
      <c r="AZ10" s="244">
        <f t="shared" si="13"/>
        <v>0</v>
      </c>
      <c r="BA10" s="244">
        <f t="shared" si="13"/>
        <v>-6550000</v>
      </c>
      <c r="BB10" s="244">
        <f t="shared" si="13"/>
        <v>0</v>
      </c>
      <c r="BC10" s="244">
        <f t="shared" si="13"/>
        <v>0</v>
      </c>
      <c r="BD10" s="244">
        <f t="shared" si="13"/>
        <v>0</v>
      </c>
      <c r="BE10" s="244">
        <f t="shared" si="13"/>
        <v>0</v>
      </c>
      <c r="BF10" s="244">
        <f t="shared" si="13"/>
        <v>0</v>
      </c>
      <c r="BG10" s="244">
        <f t="shared" si="13"/>
        <v>0</v>
      </c>
      <c r="BH10" s="244">
        <f t="shared" si="13"/>
        <v>0</v>
      </c>
      <c r="BI10" s="244">
        <f t="shared" si="13"/>
        <v>0</v>
      </c>
      <c r="BJ10" s="244">
        <f t="shared" si="13"/>
        <v>0</v>
      </c>
      <c r="BK10" s="244">
        <f t="shared" si="13"/>
        <v>0</v>
      </c>
      <c r="BL10" s="244">
        <f t="shared" si="13"/>
        <v>0</v>
      </c>
      <c r="BM10" s="244">
        <f t="shared" si="13"/>
        <v>-6550000</v>
      </c>
      <c r="BN10" s="244">
        <f t="shared" si="13"/>
        <v>0</v>
      </c>
      <c r="BO10" s="244">
        <f t="shared" si="13"/>
        <v>0</v>
      </c>
      <c r="BP10" s="244">
        <f t="shared" si="13"/>
        <v>0</v>
      </c>
      <c r="BQ10" s="244">
        <f t="shared" si="13"/>
        <v>0</v>
      </c>
      <c r="BR10" s="244">
        <f t="shared" si="13"/>
        <v>0</v>
      </c>
      <c r="BS10" s="244">
        <f t="shared" si="13"/>
        <v>0</v>
      </c>
      <c r="BT10" s="244">
        <f t="shared" si="13"/>
        <v>0</v>
      </c>
      <c r="BU10" s="244">
        <f t="shared" si="13"/>
        <v>0</v>
      </c>
      <c r="BV10" s="244">
        <f t="shared" si="13"/>
        <v>0</v>
      </c>
      <c r="BW10" s="244">
        <f t="shared" si="13"/>
        <v>0</v>
      </c>
      <c r="BX10" s="244">
        <f t="shared" si="13"/>
        <v>0</v>
      </c>
      <c r="BY10" s="244">
        <f t="shared" si="13"/>
        <v>-39300000</v>
      </c>
      <c r="BZ10" s="244">
        <f t="shared" si="13"/>
        <v>0</v>
      </c>
      <c r="CA10" s="244">
        <f t="shared" si="13"/>
        <v>0</v>
      </c>
      <c r="CB10" s="244">
        <f t="shared" si="13"/>
        <v>0</v>
      </c>
      <c r="CC10" s="244">
        <f t="shared" si="13"/>
        <v>0</v>
      </c>
      <c r="CD10" s="244">
        <f t="shared" si="13"/>
        <v>0</v>
      </c>
      <c r="CE10" s="244">
        <f t="shared" si="13"/>
        <v>0</v>
      </c>
      <c r="CF10" s="244">
        <f t="shared" si="13"/>
        <v>0</v>
      </c>
      <c r="CG10" s="244">
        <f t="shared" si="13"/>
        <v>0</v>
      </c>
      <c r="CH10" s="244">
        <f t="shared" si="13"/>
        <v>0</v>
      </c>
      <c r="CI10" s="244">
        <f t="shared" si="13"/>
        <v>0</v>
      </c>
      <c r="CJ10" s="244">
        <f t="shared" si="13"/>
        <v>0</v>
      </c>
      <c r="CK10" s="244">
        <f t="shared" si="13"/>
        <v>0</v>
      </c>
      <c r="CL10" s="244">
        <f t="shared" si="13"/>
        <v>0</v>
      </c>
      <c r="CM10" s="244">
        <f t="shared" si="13"/>
        <v>0</v>
      </c>
      <c r="CN10" s="244">
        <f t="shared" si="13"/>
        <v>0</v>
      </c>
      <c r="CO10" s="244">
        <f t="shared" si="13"/>
        <v>0</v>
      </c>
      <c r="CP10" s="244">
        <f t="shared" si="13"/>
        <v>0</v>
      </c>
      <c r="CQ10" s="244">
        <f t="shared" si="13"/>
        <v>0</v>
      </c>
      <c r="CR10" s="244">
        <f t="shared" si="13"/>
        <v>0</v>
      </c>
      <c r="CS10" s="244">
        <f t="shared" si="13"/>
        <v>0</v>
      </c>
      <c r="CT10" s="244">
        <f t="shared" si="13"/>
        <v>0</v>
      </c>
      <c r="CU10" s="244">
        <f t="shared" si="13"/>
        <v>0</v>
      </c>
      <c r="CV10" s="244">
        <f t="shared" si="13"/>
        <v>0</v>
      </c>
      <c r="CW10" s="244">
        <f t="shared" si="13"/>
        <v>0</v>
      </c>
      <c r="CX10" s="244">
        <f t="shared" si="13"/>
        <v>0</v>
      </c>
      <c r="CY10" s="244">
        <f t="shared" si="13"/>
        <v>0</v>
      </c>
      <c r="CZ10" s="244">
        <f t="shared" si="13"/>
        <v>0</v>
      </c>
      <c r="DA10" s="244">
        <f t="shared" si="13"/>
        <v>0</v>
      </c>
      <c r="DB10" s="244">
        <f t="shared" si="13"/>
        <v>0</v>
      </c>
      <c r="DC10" s="244">
        <f t="shared" si="13"/>
        <v>0</v>
      </c>
      <c r="DD10" s="244">
        <f t="shared" ref="DD10:FO10" si="14">+IF(MONTH(DD9)=5,IF($B10&gt;DD$6,0,IF($B10=DD$6,$F10,IF($B10+$H10=DD$6,-$F10*$H$7*6,IF($B10+$H10&gt;DD$6,-$F10*$H$7,0)))),0)</f>
        <v>0</v>
      </c>
      <c r="DE10" s="244">
        <f t="shared" si="14"/>
        <v>0</v>
      </c>
      <c r="DF10" s="244">
        <f t="shared" si="14"/>
        <v>0</v>
      </c>
      <c r="DG10" s="244">
        <f t="shared" si="14"/>
        <v>0</v>
      </c>
      <c r="DH10" s="244">
        <f t="shared" si="14"/>
        <v>0</v>
      </c>
      <c r="DI10" s="244">
        <f t="shared" si="14"/>
        <v>0</v>
      </c>
      <c r="DJ10" s="244">
        <f t="shared" si="14"/>
        <v>0</v>
      </c>
      <c r="DK10" s="244">
        <f t="shared" si="14"/>
        <v>0</v>
      </c>
      <c r="DL10" s="244">
        <f t="shared" si="14"/>
        <v>0</v>
      </c>
      <c r="DM10" s="244">
        <f t="shared" si="14"/>
        <v>0</v>
      </c>
      <c r="DN10" s="244">
        <f t="shared" si="14"/>
        <v>0</v>
      </c>
      <c r="DO10" s="244">
        <f t="shared" si="14"/>
        <v>0</v>
      </c>
      <c r="DP10" s="244">
        <f t="shared" si="14"/>
        <v>0</v>
      </c>
      <c r="DQ10" s="244">
        <f t="shared" si="14"/>
        <v>0</v>
      </c>
      <c r="DR10" s="244">
        <f t="shared" si="14"/>
        <v>0</v>
      </c>
      <c r="DS10" s="244">
        <f t="shared" si="14"/>
        <v>0</v>
      </c>
      <c r="DT10" s="244">
        <f t="shared" si="14"/>
        <v>0</v>
      </c>
      <c r="DU10" s="244">
        <f t="shared" si="14"/>
        <v>0</v>
      </c>
      <c r="DV10" s="244">
        <f t="shared" si="14"/>
        <v>0</v>
      </c>
      <c r="DW10" s="244">
        <f t="shared" si="14"/>
        <v>0</v>
      </c>
      <c r="DX10" s="244">
        <f t="shared" si="14"/>
        <v>0</v>
      </c>
      <c r="DY10" s="244">
        <f t="shared" si="14"/>
        <v>0</v>
      </c>
      <c r="DZ10" s="244">
        <f t="shared" si="14"/>
        <v>0</v>
      </c>
      <c r="EA10" s="244">
        <f t="shared" si="14"/>
        <v>0</v>
      </c>
      <c r="EB10" s="244">
        <f t="shared" si="14"/>
        <v>0</v>
      </c>
      <c r="EC10" s="244">
        <f t="shared" si="14"/>
        <v>0</v>
      </c>
      <c r="ED10" s="244">
        <f t="shared" si="14"/>
        <v>0</v>
      </c>
      <c r="EE10" s="244">
        <f t="shared" si="14"/>
        <v>0</v>
      </c>
      <c r="EF10" s="244">
        <f t="shared" si="14"/>
        <v>0</v>
      </c>
      <c r="EG10" s="244">
        <f t="shared" si="14"/>
        <v>0</v>
      </c>
      <c r="EH10" s="244">
        <f t="shared" si="14"/>
        <v>0</v>
      </c>
      <c r="EI10" s="244">
        <f t="shared" si="14"/>
        <v>0</v>
      </c>
      <c r="EJ10" s="244">
        <f t="shared" si="14"/>
        <v>0</v>
      </c>
      <c r="EK10" s="244">
        <f t="shared" si="14"/>
        <v>0</v>
      </c>
      <c r="EL10" s="244">
        <f t="shared" si="14"/>
        <v>0</v>
      </c>
      <c r="EM10" s="244">
        <f t="shared" si="14"/>
        <v>0</v>
      </c>
      <c r="EN10" s="244">
        <f t="shared" si="14"/>
        <v>0</v>
      </c>
      <c r="EO10" s="244">
        <f t="shared" si="14"/>
        <v>0</v>
      </c>
      <c r="EP10" s="244">
        <f t="shared" si="14"/>
        <v>0</v>
      </c>
      <c r="EQ10" s="244">
        <f t="shared" si="14"/>
        <v>0</v>
      </c>
      <c r="ER10" s="244">
        <f t="shared" si="14"/>
        <v>0</v>
      </c>
      <c r="ES10" s="244">
        <f t="shared" si="14"/>
        <v>0</v>
      </c>
      <c r="ET10" s="244">
        <f t="shared" si="14"/>
        <v>0</v>
      </c>
      <c r="EU10" s="244">
        <f t="shared" si="14"/>
        <v>0</v>
      </c>
      <c r="EV10" s="244">
        <f t="shared" si="14"/>
        <v>0</v>
      </c>
      <c r="EW10" s="244">
        <f t="shared" si="14"/>
        <v>0</v>
      </c>
      <c r="EX10" s="244">
        <f t="shared" si="14"/>
        <v>0</v>
      </c>
      <c r="EY10" s="244">
        <f t="shared" si="14"/>
        <v>0</v>
      </c>
      <c r="EZ10" s="244">
        <f t="shared" si="14"/>
        <v>0</v>
      </c>
      <c r="FA10" s="244">
        <f t="shared" si="14"/>
        <v>0</v>
      </c>
      <c r="FB10" s="244">
        <f t="shared" si="14"/>
        <v>0</v>
      </c>
      <c r="FC10" s="244">
        <f t="shared" si="14"/>
        <v>0</v>
      </c>
      <c r="FD10" s="244">
        <f t="shared" si="14"/>
        <v>0</v>
      </c>
      <c r="FE10" s="244">
        <f t="shared" si="14"/>
        <v>0</v>
      </c>
      <c r="FF10" s="244">
        <f t="shared" si="14"/>
        <v>0</v>
      </c>
      <c r="FG10" s="244">
        <f t="shared" si="14"/>
        <v>0</v>
      </c>
      <c r="FH10" s="244">
        <f t="shared" si="14"/>
        <v>0</v>
      </c>
      <c r="FI10" s="244">
        <f t="shared" si="14"/>
        <v>0</v>
      </c>
      <c r="FJ10" s="244">
        <f t="shared" si="14"/>
        <v>0</v>
      </c>
      <c r="FK10" s="244">
        <f t="shared" si="14"/>
        <v>0</v>
      </c>
      <c r="FL10" s="244">
        <f t="shared" si="14"/>
        <v>0</v>
      </c>
      <c r="FM10" s="244">
        <f t="shared" si="14"/>
        <v>0</v>
      </c>
      <c r="FN10" s="244">
        <f t="shared" si="14"/>
        <v>0</v>
      </c>
      <c r="FO10" s="244">
        <f t="shared" si="14"/>
        <v>0</v>
      </c>
      <c r="FP10" s="244">
        <f t="shared" ref="FP10:IA10" si="15">+IF(MONTH(FP9)=5,IF($B10&gt;FP$6,0,IF($B10=FP$6,$F10,IF($B10+$H10=FP$6,-$F10*$H$7*6,IF($B10+$H10&gt;FP$6,-$F10*$H$7,0)))),0)</f>
        <v>0</v>
      </c>
      <c r="FQ10" s="244">
        <f t="shared" si="15"/>
        <v>0</v>
      </c>
      <c r="FR10" s="244">
        <f t="shared" si="15"/>
        <v>0</v>
      </c>
      <c r="FS10" s="244">
        <f t="shared" si="15"/>
        <v>0</v>
      </c>
      <c r="FT10" s="244">
        <f t="shared" si="15"/>
        <v>0</v>
      </c>
      <c r="FU10" s="244">
        <f t="shared" si="15"/>
        <v>0</v>
      </c>
      <c r="FV10" s="244">
        <f t="shared" si="15"/>
        <v>0</v>
      </c>
      <c r="FW10" s="244">
        <f t="shared" si="15"/>
        <v>0</v>
      </c>
      <c r="FX10" s="244">
        <f t="shared" si="15"/>
        <v>0</v>
      </c>
      <c r="FY10" s="244">
        <f t="shared" si="15"/>
        <v>0</v>
      </c>
      <c r="FZ10" s="244">
        <f t="shared" si="15"/>
        <v>0</v>
      </c>
      <c r="GA10" s="244">
        <f t="shared" si="15"/>
        <v>0</v>
      </c>
      <c r="GB10" s="244">
        <f t="shared" si="15"/>
        <v>0</v>
      </c>
      <c r="GC10" s="244">
        <f t="shared" si="15"/>
        <v>0</v>
      </c>
      <c r="GD10" s="244">
        <f t="shared" si="15"/>
        <v>0</v>
      </c>
      <c r="GE10" s="244">
        <f t="shared" si="15"/>
        <v>0</v>
      </c>
      <c r="GF10" s="244">
        <f t="shared" si="15"/>
        <v>0</v>
      </c>
      <c r="GG10" s="244">
        <f t="shared" si="15"/>
        <v>0</v>
      </c>
      <c r="GH10" s="244">
        <f t="shared" si="15"/>
        <v>0</v>
      </c>
      <c r="GI10" s="244">
        <f t="shared" si="15"/>
        <v>0</v>
      </c>
      <c r="GJ10" s="244">
        <f t="shared" si="15"/>
        <v>0</v>
      </c>
      <c r="GK10" s="244">
        <f t="shared" si="15"/>
        <v>0</v>
      </c>
      <c r="GL10" s="244">
        <f t="shared" si="15"/>
        <v>0</v>
      </c>
      <c r="GM10" s="244">
        <f t="shared" si="15"/>
        <v>0</v>
      </c>
      <c r="GN10" s="244">
        <f t="shared" si="15"/>
        <v>0</v>
      </c>
      <c r="GO10" s="244">
        <f t="shared" si="15"/>
        <v>0</v>
      </c>
      <c r="GP10" s="244">
        <f t="shared" si="15"/>
        <v>0</v>
      </c>
      <c r="GQ10" s="244">
        <f t="shared" si="15"/>
        <v>0</v>
      </c>
      <c r="GR10" s="244">
        <f t="shared" si="15"/>
        <v>0</v>
      </c>
      <c r="GS10" s="244">
        <f t="shared" si="15"/>
        <v>0</v>
      </c>
      <c r="GT10" s="244">
        <f t="shared" si="15"/>
        <v>0</v>
      </c>
      <c r="GU10" s="244">
        <f t="shared" si="15"/>
        <v>0</v>
      </c>
      <c r="GV10" s="244">
        <f t="shared" si="15"/>
        <v>0</v>
      </c>
      <c r="GW10" s="244">
        <f t="shared" si="15"/>
        <v>0</v>
      </c>
      <c r="GX10" s="244">
        <f t="shared" si="15"/>
        <v>0</v>
      </c>
      <c r="GY10" s="244">
        <f t="shared" si="15"/>
        <v>0</v>
      </c>
      <c r="GZ10" s="244">
        <f t="shared" si="15"/>
        <v>0</v>
      </c>
      <c r="HA10" s="244">
        <f t="shared" si="15"/>
        <v>0</v>
      </c>
      <c r="HB10" s="244">
        <f t="shared" si="15"/>
        <v>0</v>
      </c>
      <c r="HC10" s="244">
        <f t="shared" si="15"/>
        <v>0</v>
      </c>
      <c r="HD10" s="244">
        <f t="shared" si="15"/>
        <v>0</v>
      </c>
      <c r="HE10" s="244">
        <f t="shared" si="15"/>
        <v>0</v>
      </c>
      <c r="HF10" s="244">
        <f t="shared" si="15"/>
        <v>0</v>
      </c>
      <c r="HG10" s="244">
        <f t="shared" si="15"/>
        <v>0</v>
      </c>
      <c r="HH10" s="244">
        <f t="shared" si="15"/>
        <v>0</v>
      </c>
      <c r="HI10" s="244">
        <f t="shared" si="15"/>
        <v>0</v>
      </c>
      <c r="HJ10" s="244">
        <f t="shared" si="15"/>
        <v>0</v>
      </c>
      <c r="HK10" s="244">
        <f t="shared" si="15"/>
        <v>0</v>
      </c>
      <c r="HL10" s="244">
        <f t="shared" si="15"/>
        <v>0</v>
      </c>
      <c r="HM10" s="244">
        <f t="shared" si="15"/>
        <v>0</v>
      </c>
      <c r="HN10" s="244">
        <f t="shared" si="15"/>
        <v>0</v>
      </c>
      <c r="HO10" s="244">
        <f t="shared" si="15"/>
        <v>0</v>
      </c>
      <c r="HP10" s="244">
        <f t="shared" si="15"/>
        <v>0</v>
      </c>
      <c r="HQ10" s="244">
        <f t="shared" si="15"/>
        <v>0</v>
      </c>
      <c r="HR10" s="244">
        <f t="shared" si="15"/>
        <v>0</v>
      </c>
      <c r="HS10" s="244">
        <f t="shared" si="15"/>
        <v>0</v>
      </c>
      <c r="HT10" s="244">
        <f t="shared" si="15"/>
        <v>0</v>
      </c>
      <c r="HU10" s="244">
        <f t="shared" si="15"/>
        <v>0</v>
      </c>
      <c r="HV10" s="244">
        <f t="shared" si="15"/>
        <v>0</v>
      </c>
      <c r="HW10" s="244">
        <f t="shared" si="15"/>
        <v>0</v>
      </c>
      <c r="HX10" s="244">
        <f t="shared" si="15"/>
        <v>0</v>
      </c>
      <c r="HY10" s="244">
        <f t="shared" si="15"/>
        <v>0</v>
      </c>
      <c r="HZ10" s="244">
        <f t="shared" si="15"/>
        <v>0</v>
      </c>
      <c r="IA10" s="244">
        <f t="shared" si="15"/>
        <v>0</v>
      </c>
      <c r="IB10" s="244">
        <f t="shared" ref="IB10:IK10" si="16">+IF(MONTH(IB9)=5,IF($B10&gt;IB$6,0,IF($B10=IB$6,$F10,IF($B10+$H10=IB$6,-$F10*$H$7*6,IF($B10+$H10&gt;IB$6,-$F10*$H$7,0)))),0)</f>
        <v>0</v>
      </c>
      <c r="IC10" s="244">
        <f t="shared" si="16"/>
        <v>0</v>
      </c>
      <c r="ID10" s="244">
        <f t="shared" si="16"/>
        <v>0</v>
      </c>
      <c r="IE10" s="244">
        <f t="shared" si="16"/>
        <v>0</v>
      </c>
      <c r="IF10" s="244">
        <f t="shared" si="16"/>
        <v>0</v>
      </c>
      <c r="IG10" s="244">
        <f t="shared" si="16"/>
        <v>0</v>
      </c>
      <c r="IH10" s="244">
        <f t="shared" si="16"/>
        <v>0</v>
      </c>
      <c r="II10" s="244">
        <f t="shared" si="16"/>
        <v>0</v>
      </c>
      <c r="IJ10" s="244">
        <f t="shared" si="16"/>
        <v>0</v>
      </c>
      <c r="IK10" s="244">
        <f t="shared" si="16"/>
        <v>0</v>
      </c>
    </row>
    <row r="11" spans="2:245" s="219" customFormat="1" ht="13.5" x14ac:dyDescent="0.3">
      <c r="B11" s="363">
        <f>C11-2019</f>
        <v>-2019</v>
      </c>
      <c r="C11" s="362">
        <f>시나리오분석!M18</f>
        <v>0</v>
      </c>
      <c r="D11" s="228" t="s">
        <v>284</v>
      </c>
      <c r="E11" s="233" t="s">
        <v>288</v>
      </c>
      <c r="F11" s="237">
        <f>시나리오분석!Q18</f>
        <v>17200000</v>
      </c>
      <c r="G11" s="230">
        <f>시나리오분석!$I$19</f>
        <v>1.47E-2</v>
      </c>
      <c r="H11" s="361">
        <f>시나리오분석!$I$21</f>
        <v>5</v>
      </c>
      <c r="I11" s="234" t="s">
        <v>275</v>
      </c>
      <c r="J11" s="221"/>
      <c r="K11" s="221" t="str">
        <f>E11</f>
        <v>크레인 구입 차입금</v>
      </c>
      <c r="L11" s="227"/>
      <c r="M11" s="244">
        <f>IF($B11&gt;N$7,0,IF($B11=N$7,$F11,IF($B11+$H11=N$7,-$F11*$H$7*6,IF($B11+$H11&gt;N$7,-$F11*$H$7,0))))</f>
        <v>0</v>
      </c>
      <c r="N11" s="244">
        <f t="shared" ref="N11:AC11" si="17">IF($B11&gt;O$7,0,IF($B11=O$7,$F11,IF($B11+$H11=O$7,-$F11*$H$7*6,IF($B11+$H11&gt;O$7,-$F11*$H$7,0))))</f>
        <v>0</v>
      </c>
      <c r="O11" s="244">
        <f t="shared" si="17"/>
        <v>0</v>
      </c>
      <c r="P11" s="244">
        <f t="shared" si="17"/>
        <v>0</v>
      </c>
      <c r="Q11" s="244">
        <f t="shared" si="17"/>
        <v>0</v>
      </c>
      <c r="R11" s="244">
        <f t="shared" si="17"/>
        <v>0</v>
      </c>
      <c r="S11" s="244">
        <f t="shared" si="17"/>
        <v>0</v>
      </c>
      <c r="T11" s="244">
        <f t="shared" si="17"/>
        <v>0</v>
      </c>
      <c r="U11" s="244">
        <f t="shared" si="17"/>
        <v>0</v>
      </c>
      <c r="V11" s="244">
        <f>IF($B11&gt;W$7,0,IF($B11=W$7,$F11,IF($B11+$H11=W$7,-$F11*$H$7*6,IF($B11+$H11&gt;W$7,-$F11*$H$7,0))))</f>
        <v>0</v>
      </c>
      <c r="W11" s="1094">
        <f t="shared" si="17"/>
        <v>0</v>
      </c>
      <c r="X11" s="1094">
        <f t="shared" si="17"/>
        <v>0</v>
      </c>
      <c r="Y11" s="1094">
        <f t="shared" si="17"/>
        <v>0</v>
      </c>
      <c r="Z11" s="1094">
        <f t="shared" si="17"/>
        <v>0</v>
      </c>
      <c r="AA11" s="1094">
        <f t="shared" si="17"/>
        <v>0</v>
      </c>
      <c r="AB11" s="1094">
        <f t="shared" si="17"/>
        <v>0</v>
      </c>
      <c r="AC11" s="244">
        <f t="shared" si="17"/>
        <v>0</v>
      </c>
      <c r="AD11" s="244">
        <f>-ROUND(SUM(M11:AC11),0)</f>
        <v>0</v>
      </c>
      <c r="AE11" s="245"/>
      <c r="AF11" s="221"/>
      <c r="AG11" s="221"/>
      <c r="AH11" s="221"/>
      <c r="AI11" s="221" t="s">
        <v>287</v>
      </c>
      <c r="AJ11" s="251"/>
      <c r="AK11" s="251"/>
      <c r="AL11" s="251"/>
      <c r="AM11" s="251"/>
      <c r="AN11" s="251"/>
      <c r="AO11" s="251"/>
      <c r="AP11" s="244">
        <f>+IF(MONTH(AP9)=5,IF($B11&gt;AP$6,0,IF($B11=AP$6,$F11,IF($B11+$H11=AP$6,-$F11*$H$7*6,IF($B11+$H11&gt;AP$6,-$F11*$H$7,0)))),0)</f>
        <v>0</v>
      </c>
      <c r="AQ11" s="244">
        <f t="shared" ref="AQ11:DB11" si="18">+IF(MONTH(AQ9)=5,IF($B11&gt;AQ$6,0,IF($B11=AQ$6,$F11,IF($B11+$H11=AQ$6,-$F11*$H$7*6,IF($B11+$H11&gt;AQ$6,-$F11*$H$7,0)))),0)</f>
        <v>0</v>
      </c>
      <c r="AR11" s="244">
        <f t="shared" si="18"/>
        <v>0</v>
      </c>
      <c r="AS11" s="244">
        <f t="shared" si="18"/>
        <v>0</v>
      </c>
      <c r="AT11" s="244">
        <f t="shared" si="18"/>
        <v>0</v>
      </c>
      <c r="AU11" s="244">
        <f t="shared" si="18"/>
        <v>0</v>
      </c>
      <c r="AV11" s="244">
        <f t="shared" si="18"/>
        <v>0</v>
      </c>
      <c r="AW11" s="244">
        <f t="shared" si="18"/>
        <v>0</v>
      </c>
      <c r="AX11" s="244">
        <f t="shared" si="18"/>
        <v>0</v>
      </c>
      <c r="AY11" s="244">
        <f t="shared" si="18"/>
        <v>0</v>
      </c>
      <c r="AZ11" s="244">
        <f t="shared" si="18"/>
        <v>0</v>
      </c>
      <c r="BA11" s="244">
        <f t="shared" si="18"/>
        <v>0</v>
      </c>
      <c r="BB11" s="244">
        <f t="shared" si="18"/>
        <v>0</v>
      </c>
      <c r="BC11" s="244">
        <f t="shared" si="18"/>
        <v>0</v>
      </c>
      <c r="BD11" s="244">
        <f t="shared" si="18"/>
        <v>0</v>
      </c>
      <c r="BE11" s="244">
        <f t="shared" si="18"/>
        <v>0</v>
      </c>
      <c r="BF11" s="244">
        <f t="shared" si="18"/>
        <v>0</v>
      </c>
      <c r="BG11" s="244">
        <f t="shared" si="18"/>
        <v>0</v>
      </c>
      <c r="BH11" s="244">
        <f t="shared" si="18"/>
        <v>0</v>
      </c>
      <c r="BI11" s="244">
        <f t="shared" si="18"/>
        <v>0</v>
      </c>
      <c r="BJ11" s="244">
        <f t="shared" si="18"/>
        <v>0</v>
      </c>
      <c r="BK11" s="244">
        <f t="shared" si="18"/>
        <v>0</v>
      </c>
      <c r="BL11" s="244">
        <f t="shared" si="18"/>
        <v>0</v>
      </c>
      <c r="BM11" s="244">
        <f t="shared" si="18"/>
        <v>0</v>
      </c>
      <c r="BN11" s="244">
        <f t="shared" si="18"/>
        <v>0</v>
      </c>
      <c r="BO11" s="244">
        <f t="shared" si="18"/>
        <v>0</v>
      </c>
      <c r="BP11" s="244">
        <f t="shared" si="18"/>
        <v>0</v>
      </c>
      <c r="BQ11" s="244">
        <f t="shared" si="18"/>
        <v>0</v>
      </c>
      <c r="BR11" s="244">
        <f t="shared" si="18"/>
        <v>0</v>
      </c>
      <c r="BS11" s="244">
        <f t="shared" si="18"/>
        <v>0</v>
      </c>
      <c r="BT11" s="244">
        <f t="shared" si="18"/>
        <v>0</v>
      </c>
      <c r="BU11" s="244">
        <f t="shared" si="18"/>
        <v>0</v>
      </c>
      <c r="BV11" s="244">
        <f t="shared" si="18"/>
        <v>0</v>
      </c>
      <c r="BW11" s="244">
        <f t="shared" si="18"/>
        <v>0</v>
      </c>
      <c r="BX11" s="244">
        <f t="shared" si="18"/>
        <v>0</v>
      </c>
      <c r="BY11" s="244">
        <f t="shared" si="18"/>
        <v>0</v>
      </c>
      <c r="BZ11" s="244">
        <f t="shared" si="18"/>
        <v>0</v>
      </c>
      <c r="CA11" s="244">
        <f t="shared" si="18"/>
        <v>0</v>
      </c>
      <c r="CB11" s="244">
        <f t="shared" si="18"/>
        <v>0</v>
      </c>
      <c r="CC11" s="244">
        <f t="shared" si="18"/>
        <v>0</v>
      </c>
      <c r="CD11" s="244">
        <f t="shared" si="18"/>
        <v>0</v>
      </c>
      <c r="CE11" s="244">
        <f t="shared" si="18"/>
        <v>0</v>
      </c>
      <c r="CF11" s="244">
        <f t="shared" si="18"/>
        <v>0</v>
      </c>
      <c r="CG11" s="244">
        <f t="shared" si="18"/>
        <v>0</v>
      </c>
      <c r="CH11" s="244">
        <f t="shared" si="18"/>
        <v>0</v>
      </c>
      <c r="CI11" s="244">
        <f t="shared" si="18"/>
        <v>0</v>
      </c>
      <c r="CJ11" s="244">
        <f t="shared" si="18"/>
        <v>0</v>
      </c>
      <c r="CK11" s="244">
        <f t="shared" si="18"/>
        <v>0</v>
      </c>
      <c r="CL11" s="244">
        <f t="shared" si="18"/>
        <v>0</v>
      </c>
      <c r="CM11" s="244">
        <f t="shared" si="18"/>
        <v>0</v>
      </c>
      <c r="CN11" s="244">
        <f t="shared" si="18"/>
        <v>0</v>
      </c>
      <c r="CO11" s="244">
        <f t="shared" si="18"/>
        <v>0</v>
      </c>
      <c r="CP11" s="244">
        <f t="shared" si="18"/>
        <v>0</v>
      </c>
      <c r="CQ11" s="244">
        <f t="shared" si="18"/>
        <v>0</v>
      </c>
      <c r="CR11" s="244">
        <f t="shared" si="18"/>
        <v>0</v>
      </c>
      <c r="CS11" s="244">
        <f t="shared" si="18"/>
        <v>0</v>
      </c>
      <c r="CT11" s="244">
        <f t="shared" si="18"/>
        <v>0</v>
      </c>
      <c r="CU11" s="244">
        <f t="shared" si="18"/>
        <v>0</v>
      </c>
      <c r="CV11" s="244">
        <f t="shared" si="18"/>
        <v>0</v>
      </c>
      <c r="CW11" s="244">
        <f t="shared" si="18"/>
        <v>0</v>
      </c>
      <c r="CX11" s="244">
        <f t="shared" si="18"/>
        <v>0</v>
      </c>
      <c r="CY11" s="244">
        <f t="shared" si="18"/>
        <v>0</v>
      </c>
      <c r="CZ11" s="244">
        <f t="shared" si="18"/>
        <v>0</v>
      </c>
      <c r="DA11" s="244">
        <f t="shared" si="18"/>
        <v>0</v>
      </c>
      <c r="DB11" s="244">
        <f t="shared" si="18"/>
        <v>0</v>
      </c>
      <c r="DC11" s="244">
        <f t="shared" ref="DC11:FN11" si="19">+IF(MONTH(DC9)=5,IF($B11&gt;DC$6,0,IF($B11=DC$6,$F11,IF($B11+$H11=DC$6,-$F11*$H$7*6,IF($B11+$H11&gt;DC$6,-$F11*$H$7,0)))),0)</f>
        <v>0</v>
      </c>
      <c r="DD11" s="244">
        <f t="shared" si="19"/>
        <v>0</v>
      </c>
      <c r="DE11" s="244">
        <f t="shared" si="19"/>
        <v>0</v>
      </c>
      <c r="DF11" s="244">
        <f t="shared" si="19"/>
        <v>0</v>
      </c>
      <c r="DG11" s="244">
        <f t="shared" si="19"/>
        <v>0</v>
      </c>
      <c r="DH11" s="244">
        <f t="shared" si="19"/>
        <v>0</v>
      </c>
      <c r="DI11" s="244">
        <f t="shared" si="19"/>
        <v>0</v>
      </c>
      <c r="DJ11" s="244">
        <f t="shared" si="19"/>
        <v>0</v>
      </c>
      <c r="DK11" s="244">
        <f t="shared" si="19"/>
        <v>0</v>
      </c>
      <c r="DL11" s="244">
        <f t="shared" si="19"/>
        <v>0</v>
      </c>
      <c r="DM11" s="244">
        <f t="shared" si="19"/>
        <v>0</v>
      </c>
      <c r="DN11" s="244">
        <f t="shared" si="19"/>
        <v>0</v>
      </c>
      <c r="DO11" s="244">
        <f t="shared" si="19"/>
        <v>0</v>
      </c>
      <c r="DP11" s="244">
        <f t="shared" si="19"/>
        <v>0</v>
      </c>
      <c r="DQ11" s="244">
        <f t="shared" si="19"/>
        <v>0</v>
      </c>
      <c r="DR11" s="244">
        <f t="shared" si="19"/>
        <v>0</v>
      </c>
      <c r="DS11" s="244">
        <f t="shared" si="19"/>
        <v>0</v>
      </c>
      <c r="DT11" s="244">
        <f t="shared" si="19"/>
        <v>0</v>
      </c>
      <c r="DU11" s="244">
        <f t="shared" si="19"/>
        <v>0</v>
      </c>
      <c r="DV11" s="244">
        <f t="shared" si="19"/>
        <v>0</v>
      </c>
      <c r="DW11" s="244">
        <f t="shared" si="19"/>
        <v>0</v>
      </c>
      <c r="DX11" s="244">
        <f t="shared" si="19"/>
        <v>0</v>
      </c>
      <c r="DY11" s="244">
        <f t="shared" si="19"/>
        <v>0</v>
      </c>
      <c r="DZ11" s="244">
        <f t="shared" si="19"/>
        <v>0</v>
      </c>
      <c r="EA11" s="244">
        <f t="shared" si="19"/>
        <v>0</v>
      </c>
      <c r="EB11" s="244">
        <f t="shared" si="19"/>
        <v>0</v>
      </c>
      <c r="EC11" s="244">
        <f t="shared" si="19"/>
        <v>0</v>
      </c>
      <c r="ED11" s="244">
        <f t="shared" si="19"/>
        <v>0</v>
      </c>
      <c r="EE11" s="244">
        <f t="shared" si="19"/>
        <v>0</v>
      </c>
      <c r="EF11" s="244">
        <f t="shared" si="19"/>
        <v>0</v>
      </c>
      <c r="EG11" s="244">
        <f t="shared" si="19"/>
        <v>0</v>
      </c>
      <c r="EH11" s="244">
        <f t="shared" si="19"/>
        <v>0</v>
      </c>
      <c r="EI11" s="244">
        <f t="shared" si="19"/>
        <v>0</v>
      </c>
      <c r="EJ11" s="244">
        <f t="shared" si="19"/>
        <v>0</v>
      </c>
      <c r="EK11" s="244">
        <f t="shared" si="19"/>
        <v>0</v>
      </c>
      <c r="EL11" s="244">
        <f t="shared" si="19"/>
        <v>0</v>
      </c>
      <c r="EM11" s="244">
        <f t="shared" si="19"/>
        <v>0</v>
      </c>
      <c r="EN11" s="244">
        <f t="shared" si="19"/>
        <v>0</v>
      </c>
      <c r="EO11" s="244">
        <f t="shared" si="19"/>
        <v>0</v>
      </c>
      <c r="EP11" s="244">
        <f t="shared" si="19"/>
        <v>0</v>
      </c>
      <c r="EQ11" s="244">
        <f t="shared" si="19"/>
        <v>0</v>
      </c>
      <c r="ER11" s="244">
        <f t="shared" si="19"/>
        <v>0</v>
      </c>
      <c r="ES11" s="244">
        <f t="shared" si="19"/>
        <v>0</v>
      </c>
      <c r="ET11" s="244">
        <f t="shared" si="19"/>
        <v>0</v>
      </c>
      <c r="EU11" s="244">
        <f t="shared" si="19"/>
        <v>0</v>
      </c>
      <c r="EV11" s="244">
        <f t="shared" si="19"/>
        <v>0</v>
      </c>
      <c r="EW11" s="244">
        <f t="shared" si="19"/>
        <v>0</v>
      </c>
      <c r="EX11" s="244">
        <f t="shared" si="19"/>
        <v>0</v>
      </c>
      <c r="EY11" s="244">
        <f t="shared" si="19"/>
        <v>0</v>
      </c>
      <c r="EZ11" s="244">
        <f t="shared" si="19"/>
        <v>0</v>
      </c>
      <c r="FA11" s="244">
        <f t="shared" si="19"/>
        <v>0</v>
      </c>
      <c r="FB11" s="244">
        <f t="shared" si="19"/>
        <v>0</v>
      </c>
      <c r="FC11" s="244">
        <f t="shared" si="19"/>
        <v>0</v>
      </c>
      <c r="FD11" s="244">
        <f t="shared" si="19"/>
        <v>0</v>
      </c>
      <c r="FE11" s="244">
        <f t="shared" si="19"/>
        <v>0</v>
      </c>
      <c r="FF11" s="244">
        <f t="shared" si="19"/>
        <v>0</v>
      </c>
      <c r="FG11" s="244">
        <f t="shared" si="19"/>
        <v>0</v>
      </c>
      <c r="FH11" s="244">
        <f t="shared" si="19"/>
        <v>0</v>
      </c>
      <c r="FI11" s="244">
        <f t="shared" si="19"/>
        <v>0</v>
      </c>
      <c r="FJ11" s="244">
        <f t="shared" si="19"/>
        <v>0</v>
      </c>
      <c r="FK11" s="244">
        <f t="shared" si="19"/>
        <v>0</v>
      </c>
      <c r="FL11" s="244">
        <f t="shared" si="19"/>
        <v>0</v>
      </c>
      <c r="FM11" s="244">
        <f t="shared" si="19"/>
        <v>0</v>
      </c>
      <c r="FN11" s="244">
        <f t="shared" si="19"/>
        <v>0</v>
      </c>
      <c r="FO11" s="244">
        <f t="shared" ref="FO11:HZ11" si="20">+IF(MONTH(FO9)=5,IF($B11&gt;FO$6,0,IF($B11=FO$6,$F11,IF($B11+$H11=FO$6,-$F11*$H$7*6,IF($B11+$H11&gt;FO$6,-$F11*$H$7,0)))),0)</f>
        <v>0</v>
      </c>
      <c r="FP11" s="244">
        <f t="shared" si="20"/>
        <v>0</v>
      </c>
      <c r="FQ11" s="244">
        <f t="shared" si="20"/>
        <v>0</v>
      </c>
      <c r="FR11" s="244">
        <f t="shared" si="20"/>
        <v>0</v>
      </c>
      <c r="FS11" s="244">
        <f t="shared" si="20"/>
        <v>0</v>
      </c>
      <c r="FT11" s="244">
        <f t="shared" si="20"/>
        <v>0</v>
      </c>
      <c r="FU11" s="244">
        <f t="shared" si="20"/>
        <v>0</v>
      </c>
      <c r="FV11" s="244">
        <f t="shared" si="20"/>
        <v>0</v>
      </c>
      <c r="FW11" s="244">
        <f t="shared" si="20"/>
        <v>0</v>
      </c>
      <c r="FX11" s="244">
        <f t="shared" si="20"/>
        <v>0</v>
      </c>
      <c r="FY11" s="244">
        <f t="shared" si="20"/>
        <v>0</v>
      </c>
      <c r="FZ11" s="244">
        <f t="shared" si="20"/>
        <v>0</v>
      </c>
      <c r="GA11" s="244">
        <f t="shared" si="20"/>
        <v>0</v>
      </c>
      <c r="GB11" s="244">
        <f t="shared" si="20"/>
        <v>0</v>
      </c>
      <c r="GC11" s="244">
        <f t="shared" si="20"/>
        <v>0</v>
      </c>
      <c r="GD11" s="244">
        <f t="shared" si="20"/>
        <v>0</v>
      </c>
      <c r="GE11" s="244">
        <f t="shared" si="20"/>
        <v>0</v>
      </c>
      <c r="GF11" s="244">
        <f t="shared" si="20"/>
        <v>0</v>
      </c>
      <c r="GG11" s="244">
        <f t="shared" si="20"/>
        <v>0</v>
      </c>
      <c r="GH11" s="244">
        <f t="shared" si="20"/>
        <v>0</v>
      </c>
      <c r="GI11" s="244">
        <f t="shared" si="20"/>
        <v>0</v>
      </c>
      <c r="GJ11" s="244">
        <f t="shared" si="20"/>
        <v>0</v>
      </c>
      <c r="GK11" s="244">
        <f t="shared" si="20"/>
        <v>0</v>
      </c>
      <c r="GL11" s="244">
        <f t="shared" si="20"/>
        <v>0</v>
      </c>
      <c r="GM11" s="244">
        <f t="shared" si="20"/>
        <v>0</v>
      </c>
      <c r="GN11" s="244">
        <f t="shared" si="20"/>
        <v>0</v>
      </c>
      <c r="GO11" s="244">
        <f t="shared" si="20"/>
        <v>0</v>
      </c>
      <c r="GP11" s="244">
        <f t="shared" si="20"/>
        <v>0</v>
      </c>
      <c r="GQ11" s="244">
        <f t="shared" si="20"/>
        <v>0</v>
      </c>
      <c r="GR11" s="244">
        <f t="shared" si="20"/>
        <v>0</v>
      </c>
      <c r="GS11" s="244">
        <f t="shared" si="20"/>
        <v>0</v>
      </c>
      <c r="GT11" s="244">
        <f t="shared" si="20"/>
        <v>0</v>
      </c>
      <c r="GU11" s="244">
        <f t="shared" si="20"/>
        <v>0</v>
      </c>
      <c r="GV11" s="244">
        <f t="shared" si="20"/>
        <v>0</v>
      </c>
      <c r="GW11" s="244">
        <f t="shared" si="20"/>
        <v>0</v>
      </c>
      <c r="GX11" s="244">
        <f t="shared" si="20"/>
        <v>0</v>
      </c>
      <c r="GY11" s="244">
        <f t="shared" si="20"/>
        <v>0</v>
      </c>
      <c r="GZ11" s="244">
        <f t="shared" si="20"/>
        <v>0</v>
      </c>
      <c r="HA11" s="244">
        <f t="shared" si="20"/>
        <v>0</v>
      </c>
      <c r="HB11" s="244">
        <f t="shared" si="20"/>
        <v>0</v>
      </c>
      <c r="HC11" s="244">
        <f t="shared" si="20"/>
        <v>0</v>
      </c>
      <c r="HD11" s="244">
        <f t="shared" si="20"/>
        <v>0</v>
      </c>
      <c r="HE11" s="244">
        <f t="shared" si="20"/>
        <v>0</v>
      </c>
      <c r="HF11" s="244">
        <f t="shared" si="20"/>
        <v>0</v>
      </c>
      <c r="HG11" s="244">
        <f t="shared" si="20"/>
        <v>0</v>
      </c>
      <c r="HH11" s="244">
        <f t="shared" si="20"/>
        <v>0</v>
      </c>
      <c r="HI11" s="244">
        <f t="shared" si="20"/>
        <v>0</v>
      </c>
      <c r="HJ11" s="244">
        <f t="shared" si="20"/>
        <v>0</v>
      </c>
      <c r="HK11" s="244">
        <f t="shared" si="20"/>
        <v>0</v>
      </c>
      <c r="HL11" s="244">
        <f t="shared" si="20"/>
        <v>0</v>
      </c>
      <c r="HM11" s="244">
        <f t="shared" si="20"/>
        <v>0</v>
      </c>
      <c r="HN11" s="244">
        <f t="shared" si="20"/>
        <v>0</v>
      </c>
      <c r="HO11" s="244">
        <f t="shared" si="20"/>
        <v>0</v>
      </c>
      <c r="HP11" s="244">
        <f t="shared" si="20"/>
        <v>0</v>
      </c>
      <c r="HQ11" s="244">
        <f t="shared" si="20"/>
        <v>0</v>
      </c>
      <c r="HR11" s="244">
        <f t="shared" si="20"/>
        <v>0</v>
      </c>
      <c r="HS11" s="244">
        <f t="shared" si="20"/>
        <v>0</v>
      </c>
      <c r="HT11" s="244">
        <f t="shared" si="20"/>
        <v>0</v>
      </c>
      <c r="HU11" s="244">
        <f t="shared" si="20"/>
        <v>0</v>
      </c>
      <c r="HV11" s="244">
        <f t="shared" si="20"/>
        <v>0</v>
      </c>
      <c r="HW11" s="244">
        <f t="shared" si="20"/>
        <v>0</v>
      </c>
      <c r="HX11" s="244">
        <f t="shared" si="20"/>
        <v>0</v>
      </c>
      <c r="HY11" s="244">
        <f t="shared" si="20"/>
        <v>0</v>
      </c>
      <c r="HZ11" s="244">
        <f t="shared" si="20"/>
        <v>0</v>
      </c>
      <c r="IA11" s="244">
        <f t="shared" ref="IA11:IK11" si="21">+IF(MONTH(IA9)=5,IF($B11&gt;IA$6,0,IF($B11=IA$6,$F11,IF($B11+$H11=IA$6,-$F11*$H$7*6,IF($B11+$H11&gt;IA$6,-$F11*$H$7,0)))),0)</f>
        <v>0</v>
      </c>
      <c r="IB11" s="244">
        <f t="shared" si="21"/>
        <v>0</v>
      </c>
      <c r="IC11" s="244">
        <f t="shared" si="21"/>
        <v>0</v>
      </c>
      <c r="ID11" s="244">
        <f t="shared" si="21"/>
        <v>0</v>
      </c>
      <c r="IE11" s="244">
        <f t="shared" si="21"/>
        <v>0</v>
      </c>
      <c r="IF11" s="244">
        <f t="shared" si="21"/>
        <v>0</v>
      </c>
      <c r="IG11" s="244">
        <f t="shared" si="21"/>
        <v>0</v>
      </c>
      <c r="IH11" s="244">
        <f t="shared" si="21"/>
        <v>0</v>
      </c>
      <c r="II11" s="244">
        <f t="shared" si="21"/>
        <v>0</v>
      </c>
      <c r="IJ11" s="244">
        <f t="shared" si="21"/>
        <v>0</v>
      </c>
      <c r="IK11" s="244">
        <f t="shared" si="21"/>
        <v>0</v>
      </c>
    </row>
    <row r="12" spans="2:245" s="219" customFormat="1" ht="13.5" x14ac:dyDescent="0.3">
      <c r="B12" s="363">
        <f>C12-2019</f>
        <v>4</v>
      </c>
      <c r="C12" s="362">
        <f>C10+H10</f>
        <v>2023</v>
      </c>
      <c r="D12" s="228" t="s">
        <v>896</v>
      </c>
      <c r="E12" s="233" t="s">
        <v>897</v>
      </c>
      <c r="F12" s="237">
        <f>F10*50%</f>
        <v>32750000</v>
      </c>
      <c r="G12" s="230">
        <f>시나리오분석!$I$19</f>
        <v>1.47E-2</v>
      </c>
      <c r="H12" s="361">
        <f>시나리오분석!$I$21</f>
        <v>5</v>
      </c>
      <c r="I12" s="234" t="s">
        <v>275</v>
      </c>
      <c r="J12" s="221"/>
      <c r="K12" s="239" t="str">
        <f>E12</f>
        <v>J/V 최초 차입금(재금융)</v>
      </c>
      <c r="L12" s="227"/>
      <c r="M12" s="244">
        <f>IF(시나리오분석!$H$20=Case!$B$77,IF($B12&gt;N$7,0,IF($B12=N$7,$F12,IF($B12+$H12=N$7,-$F12*$H$7*6,IF($B12+$H12&gt;N$7,-$F12*$H$7,0)))),0)</f>
        <v>0</v>
      </c>
      <c r="N12" s="244">
        <f>IF(시나리오분석!$H$20=Case!$B$77,IF($B12&gt;O$7,0,IF($B12=O$7,$F12,IF($B12+$H12=O$7,-$F12*$H$7*6,IF($B12+$H12&gt;O$7,-$F12*$H$7,0)))),0)</f>
        <v>0</v>
      </c>
      <c r="O12" s="244">
        <f>IF(시나리오분석!$H$20=Case!$B$77,IF($B12&gt;P$7,0,IF($B12=P$7,$F12,IF($B12+$H12=P$7,-$F12*$H$7*6,IF($B12+$H12&gt;P$7,-$F12*$H$7,0)))),0)</f>
        <v>0</v>
      </c>
      <c r="P12" s="244">
        <f>IF(시나리오분석!$H$20=Case!$B$77,IF($B12&gt;Q$7,0,IF($B12=Q$7,$F12,IF($B12+$H12=Q$7,-$F12*$H$7*6,IF($B12+$H12&gt;Q$7,-$F12*$H$7,0)))),0)</f>
        <v>32750000</v>
      </c>
      <c r="Q12" s="244">
        <f>IF(시나리오분석!$H$20=Case!$B$77,IF($B12&gt;R$7,0,IF($B12=R$7,$F12,IF($B12+$H12=R$7,-$F12*$H$7*6,IF($B12+$H12&gt;R$7,-$F12*$H$7,0)))),0)</f>
        <v>-3275000</v>
      </c>
      <c r="R12" s="245">
        <f>IF(시나리오분석!$H$20=Case!$B$77,IF($B12&gt;S$7,0,IF($B12=S$7,$F12,IF($B12+$H12=S$7,-$F12*$H$7*6,IF($B12+$H12&gt;S$7,-$F12*$H$7,0)))),0)</f>
        <v>-3275000</v>
      </c>
      <c r="S12" s="245">
        <f>IF(시나리오분석!$H$20=Case!$B$77,IF($B12&gt;T$7,0,IF($B12=T$7,$F12,IF($B12+$H12=T$7,-$F12*$H$7*6,IF($B12+$H12&gt;T$7,-$F12*$H$7,0)))),0)</f>
        <v>-3275000</v>
      </c>
      <c r="T12" s="244">
        <f>IF(시나리오분석!$H$20=Case!$B$77,IF($B12&gt;U$7,0,IF($B12=U$7,$F12,IF($B12+$H12=U$7,-$F12*$H$7*6,IF($B12+$H12&gt;U$7,-$F12*$H$7,0)))),0)</f>
        <v>-3275000</v>
      </c>
      <c r="U12" s="244">
        <f>IF(시나리오분석!$H$20=Case!$B$77,IF($B12&gt;V$7,0,IF($B12=V$7,$F12,IF($B12+$H12=V$7,-$F12*$H$7*6,IF($B12+$H12&gt;V$7,-$F12*$H$7,0)))),0)</f>
        <v>-19650000</v>
      </c>
      <c r="V12" s="245">
        <f>IF(시나리오분석!$H$20=Case!$B$77,IF($B12&gt;W$7,0,IF($B12=W$7,$F12,IF($B12+$H12=W$7,-$F12*$H$7*6,IF($B12+$H12&gt;W$7,-$F12*$H$7,0)))),0)</f>
        <v>0</v>
      </c>
      <c r="W12" s="244">
        <f>IF(시나리오분석!$H$20=Case!$B$77,IF($B12&gt;X$7,0,IF($B12=X$7,$F12,IF($B12+$H12=X$7,-$F12*$H$7*6,IF($B12+$H12&gt;X$7,-$F12*$H$7,0)))),0)</f>
        <v>0</v>
      </c>
      <c r="X12" s="244">
        <f>IF(시나리오분석!$H$20=Case!$B$77,IF($B12&gt;Y$7,0,IF($B12=Y$7,$F12,IF($B12+$H12=Y$7,-$F12*$H$7*6,IF($B12+$H12&gt;Y$7,-$F12*$H$7,0)))),0)</f>
        <v>0</v>
      </c>
      <c r="Y12" s="244">
        <f>IF(시나리오분석!$H$20=Case!$B$77,IF($B12&gt;Z$7,0,IF($B12=Z$7,$F12,IF($B12+$H12=Z$7,-$F12*$H$7*6,IF($B12+$H12&gt;Z$7,-$F12*$H$7,0)))),0)</f>
        <v>0</v>
      </c>
      <c r="Z12" s="244">
        <f>IF(시나리오분석!$H$20=Case!$B$77,IF($B12&gt;AA$7,0,IF($B12=AA$7,$F12,IF($B12+$H12=AA$7,-$F12*$H$7*6,IF($B12+$H12&gt;AA$7,-$F12*$H$7,0)))),0)</f>
        <v>0</v>
      </c>
      <c r="AA12" s="244">
        <f>IF(시나리오분석!$H$20=Case!$B$77,IF($B12&gt;AB$7,0,IF($B12=AB$7,$F12,IF($B12+$H12=AB$7,-$F12*$H$7*6,IF($B12+$H12&gt;AB$7,-$F12*$H$7,0)))),0)</f>
        <v>0</v>
      </c>
      <c r="AB12" s="244">
        <f>IF(시나리오분석!$H$20=Case!$B$77,IF($B12&gt;AC$7,0,IF($B12=AC$7,$F12,IF($B12+$H12=AC$7,-$F12*$H$7*6,IF($B12+$H12&gt;AC$7,-$F12*$H$7,0)))),0)</f>
        <v>0</v>
      </c>
      <c r="AC12" s="244">
        <f>IF(시나리오분석!$H$20=Case!$B$77,IF($B12&gt;AD$7,0,IF($B12=AD$7,$F12,IF($B12+$H12=AD$7,-$F12*$H$7*6,IF($B12+$H12&gt;AD$7,-$F12*$H$7,0)))),0)</f>
        <v>0</v>
      </c>
      <c r="AD12" s="244">
        <f>IF(시나리오분석!$H$20=Case!$B$77,IF($B12&gt;AE$7,0,IF($B12=AE$7,$F12,IF($B12+$H12=AE$7,-$F12*$H$7*6,IF($B12+$H12&gt;AE$7,-$F12*$H$7,0)))),0)</f>
        <v>0</v>
      </c>
      <c r="AE12" s="246"/>
      <c r="AF12" s="221"/>
      <c r="AG12" s="221"/>
      <c r="AH12" s="221"/>
      <c r="AI12" s="239" t="s">
        <v>1282</v>
      </c>
      <c r="AJ12" s="758"/>
      <c r="AK12" s="758"/>
      <c r="AL12" s="758"/>
      <c r="AM12" s="758"/>
      <c r="AN12" s="758"/>
      <c r="AO12" s="758"/>
      <c r="AP12" s="245">
        <f>+IF(MONTH(AP9)=5,IF(시나리오분석!$H$20=Case!$B$77,IF($B12&gt;AP$6,0,IF($B12=AP$6,$F12,IF($B12+$H12=AP$6,-$F12*$H$7*6,IF($B12+$H12&gt;AP$6,-$F12*$H$7,0)))),0),0)</f>
        <v>0</v>
      </c>
      <c r="AQ12" s="245">
        <f>+IF(MONTH(AQ9)=5,IF(시나리오분석!$H$20=Case!$B$77,IF($B12&gt;AQ$6,0,IF($B12=AQ$6,$F12,IF($B12+$H12=AQ$6,-$F12*$H$7*6,IF($B12+$H12&gt;AQ$6,-$F12*$H$7,0)))),0),0)</f>
        <v>0</v>
      </c>
      <c r="AR12" s="245">
        <f>+IF(MONTH(AR9)=5,IF(시나리오분석!$H$20=Case!$B$77,IF($B12&gt;AR$6,0,IF($B12=AR$6,$F12,IF($B12+$H12=AR$6,-$F12*$H$7*6,IF($B12+$H12&gt;AR$6,-$F12*$H$7,0)))),0),0)</f>
        <v>0</v>
      </c>
      <c r="AS12" s="245">
        <f>+IF(MONTH(AS9)=5,IF(시나리오분석!$H$20=Case!$B$77,IF($B12&gt;AS$6,0,IF($B12=AS$6,$F12,IF($B12+$H12=AS$6,-$F12*$H$7*6,IF($B12+$H12&gt;AS$6,-$F12*$H$7,0)))),0),0)</f>
        <v>0</v>
      </c>
      <c r="AT12" s="245">
        <f>+IF(MONTH(AT9)=5,IF(시나리오분석!$H$20=Case!$B$77,IF($B12&gt;AT$6,0,IF($B12=AT$6,$F12,IF($B12+$H12=AT$6,-$F12*$H$7*6,IF($B12+$H12&gt;AT$6,-$F12*$H$7,0)))),0),0)</f>
        <v>0</v>
      </c>
      <c r="AU12" s="245">
        <f>+IF(MONTH(AU9)=5,IF(시나리오분석!$H$20=Case!$B$77,IF($B12&gt;AU$6,0,IF($B12=AU$6,$F12,IF($B12+$H12=AU$6,-$F12*$H$7*6,IF($B12+$H12&gt;AU$6,-$F12*$H$7,0)))),0),0)</f>
        <v>0</v>
      </c>
      <c r="AV12" s="245">
        <f>+IF(MONTH(AV9)=5,IF(시나리오분석!$H$20=Case!$B$77,IF($B12&gt;AV$6,0,IF($B12=AV$6,$F12,IF($B12+$H12=AV$6,-$F12*$H$7*6,IF($B12+$H12&gt;AV$6,-$F12*$H$7,0)))),0),0)</f>
        <v>0</v>
      </c>
      <c r="AW12" s="245">
        <f>+IF(MONTH(AW9)=5,IF(시나리오분석!$H$20=Case!$B$77,IF($B12&gt;AW$6,0,IF($B12=AW$6,$F12,IF($B12+$H12=AW$6,-$F12*$H$7*6,IF($B12+$H12&gt;AW$6,-$F12*$H$7,0)))),0),0)</f>
        <v>0</v>
      </c>
      <c r="AX12" s="245">
        <f>+IF(MONTH(AX9)=5,IF(시나리오분석!$H$20=Case!$B$77,IF($B12&gt;AX$6,0,IF($B12=AX$6,$F12,IF($B12+$H12=AX$6,-$F12*$H$7*6,IF($B12+$H12&gt;AX$6,-$F12*$H$7,0)))),0),0)</f>
        <v>0</v>
      </c>
      <c r="AY12" s="245">
        <f>+IF(MONTH(AY9)=5,IF(시나리오분석!$H$20=Case!$B$77,IF($B12&gt;AY$6,0,IF($B12=AY$6,$F12,IF($B12+$H12=AY$6,-$F12*$H$7*6,IF($B12+$H12&gt;AY$6,-$F12*$H$7,0)))),0),0)</f>
        <v>0</v>
      </c>
      <c r="AZ12" s="245">
        <f>+IF(MONTH(AZ9)=5,IF(시나리오분석!$H$20=Case!$B$77,IF($B12&gt;AZ$6,0,IF($B12=AZ$6,$F12,IF($B12+$H12=AZ$6,-$F12*$H$7*6,IF($B12+$H12&gt;AZ$6,-$F12*$H$7,0)))),0),0)</f>
        <v>0</v>
      </c>
      <c r="BA12" s="245">
        <f>+IF(MONTH(BA9)=5,IF(시나리오분석!$H$20=Case!$B$77,IF($B12&gt;BA$6,0,IF($B12=BA$6,$F12,IF($B12+$H12=BA$6,-$F12*$H$7*6,IF($B12+$H12&gt;BA$6,-$F12*$H$7,0)))),0),0)</f>
        <v>0</v>
      </c>
      <c r="BB12" s="245">
        <f>+IF(MONTH(BB9)=5,IF(시나리오분석!$H$20=Case!$B$77,IF($B12&gt;BB$6,0,IF($B12=BB$6,$F12,IF($B12+$H12=BB$6,-$F12*$H$7*6,IF($B12+$H12&gt;BB$6,-$F12*$H$7,0)))),0),0)</f>
        <v>0</v>
      </c>
      <c r="BC12" s="245">
        <f>+IF(MONTH(BC9)=5,IF(시나리오분석!$H$20=Case!$B$77,IF($B12&gt;BC$6,0,IF($B12=BC$6,$F12,IF($B12+$H12=BC$6,-$F12*$H$7*6,IF($B12+$H12&gt;BC$6,-$F12*$H$7,0)))),0),0)</f>
        <v>0</v>
      </c>
      <c r="BD12" s="245">
        <f>+IF(MONTH(BD9)=5,IF(시나리오분석!$H$20=Case!$B$77,IF($B12&gt;BD$6,0,IF($B12=BD$6,$F12,IF($B12+$H12=BD$6,-$F12*$H$7*6,IF($B12+$H12&gt;BD$6,-$F12*$H$7,0)))),0),0)</f>
        <v>0</v>
      </c>
      <c r="BE12" s="245">
        <f>+IF(MONTH(BE9)=5,IF(시나리오분석!$H$20=Case!$B$77,IF($B12&gt;BE$6,0,IF($B12=BE$6,$F12,IF($B12+$H12=BE$6,-$F12*$H$7*6,IF($B12+$H12&gt;BE$6,-$F12*$H$7,0)))),0),0)</f>
        <v>0</v>
      </c>
      <c r="BF12" s="245">
        <f>+IF(MONTH(BF9)=5,IF(시나리오분석!$H$20=Case!$B$77,IF($B12&gt;BF$6,0,IF($B12=BF$6,$F12,IF($B12+$H12=BF$6,-$F12*$H$7*6,IF($B12+$H12&gt;BF$6,-$F12*$H$7,0)))),0),0)</f>
        <v>0</v>
      </c>
      <c r="BG12" s="245">
        <f>+IF(MONTH(BG9)=5,IF(시나리오분석!$H$20=Case!$B$77,IF($B12&gt;BG$6,0,IF($B12=BG$6,$F12,IF($B12+$H12=BG$6,-$F12*$H$7*6,IF($B12+$H12&gt;BG$6,-$F12*$H$7,0)))),0),0)</f>
        <v>0</v>
      </c>
      <c r="BH12" s="245">
        <f>+IF(MONTH(BH9)=5,IF(시나리오분석!$H$20=Case!$B$77,IF($B12&gt;BH$6,0,IF($B12=BH$6,$F12,IF($B12+$H12=BH$6,-$F12*$H$7*6,IF($B12+$H12&gt;BH$6,-$F12*$H$7,0)))),0),0)</f>
        <v>0</v>
      </c>
      <c r="BI12" s="245">
        <f>+IF(MONTH(BI9)=5,IF(시나리오분석!$H$20=Case!$B$77,IF($B12&gt;BI$6,0,IF($B12=BI$6,$F12,IF($B12+$H12=BI$6,-$F12*$H$7*6,IF($B12+$H12&gt;BI$6,-$F12*$H$7,0)))),0),0)</f>
        <v>0</v>
      </c>
      <c r="BJ12" s="245">
        <f>+IF(MONTH(BJ9)=5,IF(시나리오분석!$H$20=Case!$B$77,IF($B12&gt;BJ$6,0,IF($B12=BJ$6,$F12,IF($B12+$H12=BJ$6,-$F12*$H$7*6,IF($B12+$H12&gt;BJ$6,-$F12*$H$7,0)))),0),0)</f>
        <v>0</v>
      </c>
      <c r="BK12" s="245">
        <f>+IF(MONTH(BK9)=5,IF(시나리오분석!$H$20=Case!$B$77,IF($B12&gt;BK$6,0,IF($B12=BK$6,$F12,IF($B12+$H12=BK$6,-$F12*$H$7*6,IF($B12+$H12&gt;BK$6,-$F12*$H$7,0)))),0),0)</f>
        <v>0</v>
      </c>
      <c r="BL12" s="245">
        <f>+IF(MONTH(BL9)=5,IF(시나리오분석!$H$20=Case!$B$77,IF($B12&gt;BL$6,0,IF($B12=BL$6,$F12,IF($B12+$H12=BL$6,-$F12*$H$7*6,IF($B12+$H12&gt;BL$6,-$F12*$H$7,0)))),0),0)</f>
        <v>0</v>
      </c>
      <c r="BM12" s="245">
        <f>+IF(MONTH(BM9)=5,IF(시나리오분석!$H$20=Case!$B$77,IF($B12&gt;BM$6,0,IF($B12=BM$6,$F12,IF($B12+$H12=BM$6,-$F12*$H$7*6,IF($B12+$H12&gt;BM$6,-$F12*$H$7,0)))),0),0)</f>
        <v>0</v>
      </c>
      <c r="BN12" s="245">
        <f>+IF(MONTH(BN9)=5,IF(시나리오분석!$H$20=Case!$B$77,IF($B12&gt;BN$6,0,IF($B12=BN$6,$F12,IF($B12+$H12=BN$6,-$F12*$H$7*6,IF($B12+$H12&gt;BN$6,-$F12*$H$7,0)))),0),0)</f>
        <v>0</v>
      </c>
      <c r="BO12" s="245">
        <f>+IF(MONTH(BO9)=5,IF(시나리오분석!$H$20=Case!$B$77,IF($B12&gt;BO$6,0,IF($B12=BO$6,$F12,IF($B12+$H12=BO$6,-$F12*$H$7*6,IF($B12+$H12&gt;BO$6,-$F12*$H$7,0)))),0),0)</f>
        <v>0</v>
      </c>
      <c r="BP12" s="245">
        <f>+IF(MONTH(BP9)=5,IF(시나리오분석!$H$20=Case!$B$77,IF($B12&gt;BP$6,0,IF($B12=BP$6,$F12,IF($B12+$H12=BP$6,-$F12*$H$7*6,IF($B12+$H12&gt;BP$6,-$F12*$H$7,0)))),0),0)</f>
        <v>0</v>
      </c>
      <c r="BQ12" s="245">
        <f>+IF(MONTH(BQ9)=5,IF(시나리오분석!$H$20=Case!$B$77,IF($B12&gt;BQ$6,0,IF($B12=BQ$6,$F12,IF($B12+$H12=BQ$6,-$F12*$H$7*6,IF($B12+$H12&gt;BQ$6,-$F12*$H$7,0)))),0),0)</f>
        <v>0</v>
      </c>
      <c r="BR12" s="245">
        <f>+IF(MONTH(BR9)=5,IF(시나리오분석!$H$20=Case!$B$77,IF($B12&gt;BR$6,0,IF($B12=BR$6,$F12,IF($B12+$H12=BR$6,-$F12*$H$7*6,IF($B12+$H12&gt;BR$6,-$F12*$H$7,0)))),0),0)</f>
        <v>0</v>
      </c>
      <c r="BS12" s="245">
        <f>+IF(MONTH(BS9)=5,IF(시나리오분석!$H$20=Case!$B$77,IF($B12&gt;BS$6,0,IF($B12=BS$6,$F12,IF($B12+$H12=BS$6,-$F12*$H$7*6,IF($B12+$H12&gt;BS$6,-$F12*$H$7,0)))),0),0)</f>
        <v>0</v>
      </c>
      <c r="BT12" s="245">
        <f>+IF(MONTH(BT9)=5,IF(시나리오분석!$H$20=Case!$B$77,IF($B12&gt;BT$6,0,IF($B12=BT$6,$F12,IF($B12+$H12=BT$6,-$F12*$H$7*6,IF($B12+$H12&gt;BT$6,-$F12*$H$7,0)))),0),0)</f>
        <v>0</v>
      </c>
      <c r="BU12" s="245">
        <f>+IF(MONTH(BU9)=5,IF(시나리오분석!$H$20=Case!$B$77,IF($B12&gt;BU$6,0,IF($B12=BU$6,$F12,IF($B12+$H12=BU$6,-$F12*$H$7*6,IF($B12+$H12&gt;BU$6,-$F12*$H$7,0)))),0),0)</f>
        <v>0</v>
      </c>
      <c r="BV12" s="245">
        <f>+IF(MONTH(BV9)=5,IF(시나리오분석!$H$20=Case!$B$77,IF($B12&gt;BV$6,0,IF($B12=BV$6,$F12,IF($B12+$H12=BV$6,-$F12*$H$7*6,IF($B12+$H12&gt;BV$6,-$F12*$H$7,0)))),0),0)</f>
        <v>0</v>
      </c>
      <c r="BW12" s="245">
        <f>+IF(MONTH(BW9)=5,IF(시나리오분석!$H$20=Case!$B$77,IF($B12&gt;BW$6,0,IF($B12=BW$6,$F12,IF($B12+$H12=BW$6,-$F12*$H$7*6,IF($B12+$H12&gt;BW$6,-$F12*$H$7,0)))),0),0)</f>
        <v>0</v>
      </c>
      <c r="BX12" s="245">
        <f>+IF(MONTH(BX9)=5,IF(시나리오분석!$H$20=Case!$B$77,IF($B12&gt;BX$6,0,IF($B12=BX$6,$F12,IF($B12+$H12=BX$6,-$F12*$H$7*6,IF($B12+$H12&gt;BX$6,-$F12*$H$7,0)))),0),0)</f>
        <v>0</v>
      </c>
      <c r="BY12" s="245">
        <f>+IF(MONTH(BY9)=5,IF(시나리오분석!$H$20=Case!$B$77,IF($B12&gt;BY$6,0,IF($B12=BY$6,$F12,IF($B12+$H12=BY$6,-$F12*$H$7*6,IF($B12+$H12&gt;BY$6,-$F12*$H$7,0)))),0),0)</f>
        <v>32750000</v>
      </c>
      <c r="BZ12" s="245">
        <f>+IF(MONTH(BZ9)=5,IF(시나리오분석!$H$20=Case!$B$77,IF($B12&gt;BZ$6,0,IF($B12=BZ$6,$F12,IF($B12+$H12=BZ$6,-$F12*$H$7*6,IF($B12+$H12&gt;BZ$6,-$F12*$H$7,0)))),0),0)</f>
        <v>0</v>
      </c>
      <c r="CA12" s="245">
        <f>+IF(MONTH(CA9)=5,IF(시나리오분석!$H$20=Case!$B$77,IF($B12&gt;CA$6,0,IF($B12=CA$6,$F12,IF($B12+$H12=CA$6,-$F12*$H$7*6,IF($B12+$H12&gt;CA$6,-$F12*$H$7,0)))),0),0)</f>
        <v>0</v>
      </c>
      <c r="CB12" s="245">
        <f>+IF(MONTH(CB9)=5,IF(시나리오분석!$H$20=Case!$B$77,IF($B12&gt;CB$6,0,IF($B12=CB$6,$F12,IF($B12+$H12=CB$6,-$F12*$H$7*6,IF($B12+$H12&gt;CB$6,-$F12*$H$7,0)))),0),0)</f>
        <v>0</v>
      </c>
      <c r="CC12" s="245">
        <f>+IF(MONTH(CC9)=5,IF(시나리오분석!$H$20=Case!$B$77,IF($B12&gt;CC$6,0,IF($B12=CC$6,$F12,IF($B12+$H12=CC$6,-$F12*$H$7*6,IF($B12+$H12&gt;CC$6,-$F12*$H$7,0)))),0),0)</f>
        <v>0</v>
      </c>
      <c r="CD12" s="245">
        <f>+IF(MONTH(CD9)=5,IF(시나리오분석!$H$20=Case!$B$77,IF($B12&gt;CD$6,0,IF($B12=CD$6,$F12,IF($B12+$H12=CD$6,-$F12*$H$7*6,IF($B12+$H12&gt;CD$6,-$F12*$H$7,0)))),0),0)</f>
        <v>0</v>
      </c>
      <c r="CE12" s="245">
        <f>+IF(MONTH(CE9)=5,IF(시나리오분석!$H$20=Case!$B$77,IF($B12&gt;CE$6,0,IF($B12=CE$6,$F12,IF($B12+$H12=CE$6,-$F12*$H$7*6,IF($B12+$H12&gt;CE$6,-$F12*$H$7,0)))),0),0)</f>
        <v>0</v>
      </c>
      <c r="CF12" s="245">
        <f>+IF(MONTH(CF9)=5,IF(시나리오분석!$H$20=Case!$B$77,IF($B12&gt;CF$6,0,IF($B12=CF$6,$F12,IF($B12+$H12=CF$6,-$F12*$H$7*6,IF($B12+$H12&gt;CF$6,-$F12*$H$7,0)))),0),0)</f>
        <v>0</v>
      </c>
      <c r="CG12" s="245">
        <f>+IF(MONTH(CG9)=5,IF(시나리오분석!$H$20=Case!$B$77,IF($B12&gt;CG$6,0,IF($B12=CG$6,$F12,IF($B12+$H12=CG$6,-$F12*$H$7*6,IF($B12+$H12&gt;CG$6,-$F12*$H$7,0)))),0),0)</f>
        <v>0</v>
      </c>
      <c r="CH12" s="245">
        <f>+IF(MONTH(CH9)=5,IF(시나리오분석!$H$20=Case!$B$77,IF($B12&gt;CH$6,0,IF($B12=CH$6,$F12,IF($B12+$H12=CH$6,-$F12*$H$7*6,IF($B12+$H12&gt;CH$6,-$F12*$H$7,0)))),0),0)</f>
        <v>0</v>
      </c>
      <c r="CI12" s="245">
        <f>+IF(MONTH(CI9)=5,IF(시나리오분석!$H$20=Case!$B$77,IF($B12&gt;CI$6,0,IF($B12=CI$6,$F12,IF($B12+$H12=CI$6,-$F12*$H$7*6,IF($B12+$H12&gt;CI$6,-$F12*$H$7,0)))),0),0)</f>
        <v>0</v>
      </c>
      <c r="CJ12" s="245">
        <f>+IF(MONTH(CJ9)=5,IF(시나리오분석!$H$20=Case!$B$77,IF($B12&gt;CJ$6,0,IF($B12=CJ$6,$F12,IF($B12+$H12=CJ$6,-$F12*$H$7*6,IF($B12+$H12&gt;CJ$6,-$F12*$H$7,0)))),0),0)</f>
        <v>0</v>
      </c>
      <c r="CK12" s="245">
        <f>+IF(MONTH(CK9)=5,IF(시나리오분석!$H$20=Case!$B$77,IF($B12&gt;CK$6,0,IF($B12=CK$6,$F12,IF($B12+$H12=CK$6,-$F12*$H$7*6,IF($B12+$H12&gt;CK$6,-$F12*$H$7,0)))),0),0)</f>
        <v>-3275000</v>
      </c>
      <c r="CL12" s="245">
        <f>+IF(MONTH(CL9)=5,IF(시나리오분석!$H$20=Case!$B$77,IF($B12&gt;CL$6,0,IF($B12=CL$6,$F12,IF($B12+$H12=CL$6,-$F12*$H$7*6,IF($B12+$H12&gt;CL$6,-$F12*$H$7,0)))),0),0)</f>
        <v>0</v>
      </c>
      <c r="CM12" s="245">
        <f>+IF(MONTH(CM9)=5,IF(시나리오분석!$H$20=Case!$B$77,IF($B12&gt;CM$6,0,IF($B12=CM$6,$F12,IF($B12+$H12=CM$6,-$F12*$H$7*6,IF($B12+$H12&gt;CM$6,-$F12*$H$7,0)))),0),0)</f>
        <v>0</v>
      </c>
      <c r="CN12" s="245">
        <f>+IF(MONTH(CN9)=5,IF(시나리오분석!$H$20=Case!$B$77,IF($B12&gt;CN$6,0,IF($B12=CN$6,$F12,IF($B12+$H12=CN$6,-$F12*$H$7*6,IF($B12+$H12&gt;CN$6,-$F12*$H$7,0)))),0),0)</f>
        <v>0</v>
      </c>
      <c r="CO12" s="245">
        <f>+IF(MONTH(CO9)=5,IF(시나리오분석!$H$20=Case!$B$77,IF($B12&gt;CO$6,0,IF($B12=CO$6,$F12,IF($B12+$H12=CO$6,-$F12*$H$7*6,IF($B12+$H12&gt;CO$6,-$F12*$H$7,0)))),0),0)</f>
        <v>0</v>
      </c>
      <c r="CP12" s="245">
        <f>+IF(MONTH(CP9)=5,IF(시나리오분석!$H$20=Case!$B$77,IF($B12&gt;CP$6,0,IF($B12=CP$6,$F12,IF($B12+$H12=CP$6,-$F12*$H$7*6,IF($B12+$H12&gt;CP$6,-$F12*$H$7,0)))),0),0)</f>
        <v>0</v>
      </c>
      <c r="CQ12" s="245">
        <f>+IF(MONTH(CQ9)=5,IF(시나리오분석!$H$20=Case!$B$77,IF($B12&gt;CQ$6,0,IF($B12=CQ$6,$F12,IF($B12+$H12=CQ$6,-$F12*$H$7*6,IF($B12+$H12&gt;CQ$6,-$F12*$H$7,0)))),0),0)</f>
        <v>0</v>
      </c>
      <c r="CR12" s="245">
        <f>+IF(MONTH(CR9)=5,IF(시나리오분석!$H$20=Case!$B$77,IF($B12&gt;CR$6,0,IF($B12=CR$6,$F12,IF($B12+$H12=CR$6,-$F12*$H$7*6,IF($B12+$H12&gt;CR$6,-$F12*$H$7,0)))),0),0)</f>
        <v>0</v>
      </c>
      <c r="CS12" s="245">
        <f>+IF(MONTH(CS9)=5,IF(시나리오분석!$H$20=Case!$B$77,IF($B12&gt;CS$6,0,IF($B12=CS$6,$F12,IF($B12+$H12=CS$6,-$F12*$H$7*6,IF($B12+$H12&gt;CS$6,-$F12*$H$7,0)))),0),0)</f>
        <v>0</v>
      </c>
      <c r="CT12" s="245">
        <f>+IF(MONTH(CT9)=5,IF(시나리오분석!$H$20=Case!$B$77,IF($B12&gt;CT$6,0,IF($B12=CT$6,$F12,IF($B12+$H12=CT$6,-$F12*$H$7*6,IF($B12+$H12&gt;CT$6,-$F12*$H$7,0)))),0),0)</f>
        <v>0</v>
      </c>
      <c r="CU12" s="245">
        <f>+IF(MONTH(CU9)=5,IF(시나리오분석!$H$20=Case!$B$77,IF($B12&gt;CU$6,0,IF($B12=CU$6,$F12,IF($B12+$H12=CU$6,-$F12*$H$7*6,IF($B12+$H12&gt;CU$6,-$F12*$H$7,0)))),0),0)</f>
        <v>0</v>
      </c>
      <c r="CV12" s="245">
        <f>+IF(MONTH(CV9)=5,IF(시나리오분석!$H$20=Case!$B$77,IF($B12&gt;CV$6,0,IF($B12=CV$6,$F12,IF($B12+$H12=CV$6,-$F12*$H$7*6,IF($B12+$H12&gt;CV$6,-$F12*$H$7,0)))),0),0)</f>
        <v>0</v>
      </c>
      <c r="CW12" s="245">
        <f>+IF(MONTH(CW9)=5,IF(시나리오분석!$H$20=Case!$B$77,IF($B12&gt;CW$6,0,IF($B12=CW$6,$F12,IF($B12+$H12=CW$6,-$F12*$H$7*6,IF($B12+$H12&gt;CW$6,-$F12*$H$7,0)))),0),0)</f>
        <v>-3275000</v>
      </c>
      <c r="CX12" s="245">
        <f>+IF(MONTH(CX9)=5,IF(시나리오분석!$H$20=Case!$B$77,IF($B12&gt;CX$6,0,IF($B12=CX$6,$F12,IF($B12+$H12=CX$6,-$F12*$H$7*6,IF($B12+$H12&gt;CX$6,-$F12*$H$7,0)))),0),0)</f>
        <v>0</v>
      </c>
      <c r="CY12" s="245">
        <f>+IF(MONTH(CY9)=5,IF(시나리오분석!$H$20=Case!$B$77,IF($B12&gt;CY$6,0,IF($B12=CY$6,$F12,IF($B12+$H12=CY$6,-$F12*$H$7*6,IF($B12+$H12&gt;CY$6,-$F12*$H$7,0)))),0),0)</f>
        <v>0</v>
      </c>
      <c r="CZ12" s="245">
        <f>+IF(MONTH(CZ9)=5,IF(시나리오분석!$H$20=Case!$B$77,IF($B12&gt;CZ$6,0,IF($B12=CZ$6,$F12,IF($B12+$H12=CZ$6,-$F12*$H$7*6,IF($B12+$H12&gt;CZ$6,-$F12*$H$7,0)))),0),0)</f>
        <v>0</v>
      </c>
      <c r="DA12" s="245">
        <f>+IF(MONTH(DA9)=5,IF(시나리오분석!$H$20=Case!$B$77,IF($B12&gt;DA$6,0,IF($B12=DA$6,$F12,IF($B12+$H12=DA$6,-$F12*$H$7*6,IF($B12+$H12&gt;DA$6,-$F12*$H$7,0)))),0),0)</f>
        <v>0</v>
      </c>
      <c r="DB12" s="245">
        <f>+IF(MONTH(DB9)=5,IF(시나리오분석!$H$20=Case!$B$77,IF($B12&gt;DB$6,0,IF($B12=DB$6,$F12,IF($B12+$H12=DB$6,-$F12*$H$7*6,IF($B12+$H12&gt;DB$6,-$F12*$H$7,0)))),0),0)</f>
        <v>0</v>
      </c>
      <c r="DC12" s="245">
        <f>+IF(MONTH(DC9)=5,IF(시나리오분석!$H$20=Case!$B$77,IF($B12&gt;DC$6,0,IF($B12=DC$6,$F12,IF($B12+$H12=DC$6,-$F12*$H$7*6,IF($B12+$H12&gt;DC$6,-$F12*$H$7,0)))),0),0)</f>
        <v>0</v>
      </c>
      <c r="DD12" s="245">
        <f>+IF(MONTH(DD9)=5,IF(시나리오분석!$H$20=Case!$B$77,IF($B12&gt;DD$6,0,IF($B12=DD$6,$F12,IF($B12+$H12=DD$6,-$F12*$H$7*6,IF($B12+$H12&gt;DD$6,-$F12*$H$7,0)))),0),0)</f>
        <v>0</v>
      </c>
      <c r="DE12" s="245">
        <f>+IF(MONTH(DE9)=5,IF(시나리오분석!$H$20=Case!$B$77,IF($B12&gt;DE$6,0,IF($B12=DE$6,$F12,IF($B12+$H12=DE$6,-$F12*$H$7*6,IF($B12+$H12&gt;DE$6,-$F12*$H$7,0)))),0),0)</f>
        <v>0</v>
      </c>
      <c r="DF12" s="245">
        <f>+IF(MONTH(DF9)=5,IF(시나리오분석!$H$20=Case!$B$77,IF($B12&gt;DF$6,0,IF($B12=DF$6,$F12,IF($B12+$H12=DF$6,-$F12*$H$7*6,IF($B12+$H12&gt;DF$6,-$F12*$H$7,0)))),0),0)</f>
        <v>0</v>
      </c>
      <c r="DG12" s="245">
        <f>+IF(MONTH(DG9)=5,IF(시나리오분석!$H$20=Case!$B$77,IF($B12&gt;DG$6,0,IF($B12=DG$6,$F12,IF($B12+$H12=DG$6,-$F12*$H$7*6,IF($B12+$H12&gt;DG$6,-$F12*$H$7,0)))),0),0)</f>
        <v>0</v>
      </c>
      <c r="DH12" s="245">
        <f>+IF(MONTH(DH9)=5,IF(시나리오분석!$H$20=Case!$B$77,IF($B12&gt;DH$6,0,IF($B12=DH$6,$F12,IF($B12+$H12=DH$6,-$F12*$H$7*6,IF($B12+$H12&gt;DH$6,-$F12*$H$7,0)))),0),0)</f>
        <v>0</v>
      </c>
      <c r="DI12" s="245">
        <f>+IF(MONTH(DI9)=5,IF(시나리오분석!$H$20=Case!$B$77,IF($B12&gt;DI$6,0,IF($B12=DI$6,$F12,IF($B12+$H12=DI$6,-$F12*$H$7*6,IF($B12+$H12&gt;DI$6,-$F12*$H$7,0)))),0),0)</f>
        <v>-3275000</v>
      </c>
      <c r="DJ12" s="245">
        <f>+IF(MONTH(DJ9)=5,IF(시나리오분석!$H$20=Case!$B$77,IF($B12&gt;DJ$6,0,IF($B12=DJ$6,$F12,IF($B12+$H12=DJ$6,-$F12*$H$7*6,IF($B12+$H12&gt;DJ$6,-$F12*$H$7,0)))),0),0)</f>
        <v>0</v>
      </c>
      <c r="DK12" s="245">
        <f>+IF(MONTH(DK9)=5,IF(시나리오분석!$H$20=Case!$B$77,IF($B12&gt;DK$6,0,IF($B12=DK$6,$F12,IF($B12+$H12=DK$6,-$F12*$H$7*6,IF($B12+$H12&gt;DK$6,-$F12*$H$7,0)))),0),0)</f>
        <v>0</v>
      </c>
      <c r="DL12" s="245">
        <f>+IF(MONTH(DL9)=5,IF(시나리오분석!$H$20=Case!$B$77,IF($B12&gt;DL$6,0,IF($B12=DL$6,$F12,IF($B12+$H12=DL$6,-$F12*$H$7*6,IF($B12+$H12&gt;DL$6,-$F12*$H$7,0)))),0),0)</f>
        <v>0</v>
      </c>
      <c r="DM12" s="245">
        <f>+IF(MONTH(DM9)=5,IF(시나리오분석!$H$20=Case!$B$77,IF($B12&gt;DM$6,0,IF($B12=DM$6,$F12,IF($B12+$H12=DM$6,-$F12*$H$7*6,IF($B12+$H12&gt;DM$6,-$F12*$H$7,0)))),0),0)</f>
        <v>0</v>
      </c>
      <c r="DN12" s="245">
        <f>+IF(MONTH(DN9)=5,IF(시나리오분석!$H$20=Case!$B$77,IF($B12&gt;DN$6,0,IF($B12=DN$6,$F12,IF($B12+$H12=DN$6,-$F12*$H$7*6,IF($B12+$H12&gt;DN$6,-$F12*$H$7,0)))),0),0)</f>
        <v>0</v>
      </c>
      <c r="DO12" s="245">
        <f>+IF(MONTH(DO9)=5,IF(시나리오분석!$H$20=Case!$B$77,IF($B12&gt;DO$6,0,IF($B12=DO$6,$F12,IF($B12+$H12=DO$6,-$F12*$H$7*6,IF($B12+$H12&gt;DO$6,-$F12*$H$7,0)))),0),0)</f>
        <v>0</v>
      </c>
      <c r="DP12" s="245">
        <f>+IF(MONTH(DP9)=5,IF(시나리오분석!$H$20=Case!$B$77,IF($B12&gt;DP$6,0,IF($B12=DP$6,$F12,IF($B12+$H12=DP$6,-$F12*$H$7*6,IF($B12+$H12&gt;DP$6,-$F12*$H$7,0)))),0),0)</f>
        <v>0</v>
      </c>
      <c r="DQ12" s="245">
        <f>+IF(MONTH(DQ9)=5,IF(시나리오분석!$H$20=Case!$B$77,IF($B12&gt;DQ$6,0,IF($B12=DQ$6,$F12,IF($B12+$H12=DQ$6,-$F12*$H$7*6,IF($B12+$H12&gt;DQ$6,-$F12*$H$7,0)))),0),0)</f>
        <v>0</v>
      </c>
      <c r="DR12" s="245">
        <f>+IF(MONTH(DR9)=5,IF(시나리오분석!$H$20=Case!$B$77,IF($B12&gt;DR$6,0,IF($B12=DR$6,$F12,IF($B12+$H12=DR$6,-$F12*$H$7*6,IF($B12+$H12&gt;DR$6,-$F12*$H$7,0)))),0),0)</f>
        <v>0</v>
      </c>
      <c r="DS12" s="245">
        <f>+IF(MONTH(DS9)=5,IF(시나리오분석!$H$20=Case!$B$77,IF($B12&gt;DS$6,0,IF($B12=DS$6,$F12,IF($B12+$H12=DS$6,-$F12*$H$7*6,IF($B12+$H12&gt;DS$6,-$F12*$H$7,0)))),0),0)</f>
        <v>0</v>
      </c>
      <c r="DT12" s="245">
        <f>+IF(MONTH(DT9)=5,IF(시나리오분석!$H$20=Case!$B$77,IF($B12&gt;DT$6,0,IF($B12=DT$6,$F12,IF($B12+$H12=DT$6,-$F12*$H$7*6,IF($B12+$H12&gt;DT$6,-$F12*$H$7,0)))),0),0)</f>
        <v>0</v>
      </c>
      <c r="DU12" s="245">
        <f>+IF(MONTH(DU9)=5,IF(시나리오분석!$H$20=Case!$B$77,IF($B12&gt;DU$6,0,IF($B12=DU$6,$F12,IF($B12+$H12=DU$6,-$F12*$H$7*6,IF($B12+$H12&gt;DU$6,-$F12*$H$7,0)))),0),0)</f>
        <v>-3275000</v>
      </c>
      <c r="DV12" s="245">
        <f>+IF(MONTH(DV9)=5,IF(시나리오분석!$H$20=Case!$B$77,IF($B12&gt;DV$6,0,IF($B12=DV$6,$F12,IF($B12+$H12=DV$6,-$F12*$H$7*6,IF($B12+$H12&gt;DV$6,-$F12*$H$7,0)))),0),0)</f>
        <v>0</v>
      </c>
      <c r="DW12" s="245">
        <f>+IF(MONTH(DW9)=5,IF(시나리오분석!$H$20=Case!$B$77,IF($B12&gt;DW$6,0,IF($B12=DW$6,$F12,IF($B12+$H12=DW$6,-$F12*$H$7*6,IF($B12+$H12&gt;DW$6,-$F12*$H$7,0)))),0),0)</f>
        <v>0</v>
      </c>
      <c r="DX12" s="245">
        <f>+IF(MONTH(DX9)=5,IF(시나리오분석!$H$20=Case!$B$77,IF($B12&gt;DX$6,0,IF($B12=DX$6,$F12,IF($B12+$H12=DX$6,-$F12*$H$7*6,IF($B12+$H12&gt;DX$6,-$F12*$H$7,0)))),0),0)</f>
        <v>0</v>
      </c>
      <c r="DY12" s="245">
        <f>+IF(MONTH(DY9)=5,IF(시나리오분석!$H$20=Case!$B$77,IF($B12&gt;DY$6,0,IF($B12=DY$6,$F12,IF($B12+$H12=DY$6,-$F12*$H$7*6,IF($B12+$H12&gt;DY$6,-$F12*$H$7,0)))),0),0)</f>
        <v>0</v>
      </c>
      <c r="DZ12" s="245">
        <f>+IF(MONTH(DZ9)=5,IF(시나리오분석!$H$20=Case!$B$77,IF($B12&gt;DZ$6,0,IF($B12=DZ$6,$F12,IF($B12+$H12=DZ$6,-$F12*$H$7*6,IF($B12+$H12&gt;DZ$6,-$F12*$H$7,0)))),0),0)</f>
        <v>0</v>
      </c>
      <c r="EA12" s="245">
        <f>+IF(MONTH(EA9)=5,IF(시나리오분석!$H$20=Case!$B$77,IF($B12&gt;EA$6,0,IF($B12=EA$6,$F12,IF($B12+$H12=EA$6,-$F12*$H$7*6,IF($B12+$H12&gt;EA$6,-$F12*$H$7,0)))),0),0)</f>
        <v>0</v>
      </c>
      <c r="EB12" s="245">
        <f>+IF(MONTH(EB9)=5,IF(시나리오분석!$H$20=Case!$B$77,IF($B12&gt;EB$6,0,IF($B12=EB$6,$F12,IF($B12+$H12=EB$6,-$F12*$H$7*6,IF($B12+$H12&gt;EB$6,-$F12*$H$7,0)))),0),0)</f>
        <v>0</v>
      </c>
      <c r="EC12" s="245">
        <f>+IF(MONTH(EC9)=5,IF(시나리오분석!$H$20=Case!$B$77,IF($B12&gt;EC$6,0,IF($B12=EC$6,$F12,IF($B12+$H12=EC$6,-$F12*$H$7*6,IF($B12+$H12&gt;EC$6,-$F12*$H$7,0)))),0),0)</f>
        <v>0</v>
      </c>
      <c r="ED12" s="245">
        <f>+IF(MONTH(ED9)=5,IF(시나리오분석!$H$20=Case!$B$77,IF($B12&gt;ED$6,0,IF($B12=ED$6,$F12,IF($B12+$H12=ED$6,-$F12*$H$7*6,IF($B12+$H12&gt;ED$6,-$F12*$H$7,0)))),0),0)</f>
        <v>0</v>
      </c>
      <c r="EE12" s="245">
        <f>+IF(MONTH(EE9)=5,IF(시나리오분석!$H$20=Case!$B$77,IF($B12&gt;EE$6,0,IF($B12=EE$6,$F12,IF($B12+$H12=EE$6,-$F12*$H$7*6,IF($B12+$H12&gt;EE$6,-$F12*$H$7,0)))),0),0)</f>
        <v>0</v>
      </c>
      <c r="EF12" s="245">
        <f>+IF(MONTH(EF9)=5,IF(시나리오분석!$H$20=Case!$B$77,IF($B12&gt;EF$6,0,IF($B12=EF$6,$F12,IF($B12+$H12=EF$6,-$F12*$H$7*6,IF($B12+$H12&gt;EF$6,-$F12*$H$7,0)))),0),0)</f>
        <v>0</v>
      </c>
      <c r="EG12" s="245">
        <f>+IF(MONTH(EG9)=5,IF(시나리오분석!$H$20=Case!$B$77,IF($B12&gt;EG$6,0,IF($B12=EG$6,$F12,IF($B12+$H12=EG$6,-$F12*$H$7*6,IF($B12+$H12&gt;EG$6,-$F12*$H$7,0)))),0),0)</f>
        <v>-19650000</v>
      </c>
      <c r="EH12" s="245">
        <f>+IF(MONTH(EH9)=5,IF(시나리오분석!$H$20=Case!$B$77,IF($B12&gt;EH$6,0,IF($B12=EH$6,$F12,IF($B12+$H12=EH$6,-$F12*$H$7*6,IF($B12+$H12&gt;EH$6,-$F12*$H$7,0)))),0),0)</f>
        <v>0</v>
      </c>
      <c r="EI12" s="245">
        <f>+IF(MONTH(EI9)=5,IF(시나리오분석!$H$20=Case!$B$77,IF($B12&gt;EI$6,0,IF($B12=EI$6,$F12,IF($B12+$H12=EI$6,-$F12*$H$7*6,IF($B12+$H12&gt;EI$6,-$F12*$H$7,0)))),0),0)</f>
        <v>0</v>
      </c>
      <c r="EJ12" s="245">
        <f>+IF(MONTH(EJ9)=5,IF(시나리오분석!$H$20=Case!$B$77,IF($B12&gt;EJ$6,0,IF($B12=EJ$6,$F12,IF($B12+$H12=EJ$6,-$F12*$H$7*6,IF($B12+$H12&gt;EJ$6,-$F12*$H$7,0)))),0),0)</f>
        <v>0</v>
      </c>
      <c r="EK12" s="245">
        <f>+IF(MONTH(EK9)=5,IF(시나리오분석!$H$20=Case!$B$77,IF($B12&gt;EK$6,0,IF($B12=EK$6,$F12,IF($B12+$H12=EK$6,-$F12*$H$7*6,IF($B12+$H12&gt;EK$6,-$F12*$H$7,0)))),0),0)</f>
        <v>0</v>
      </c>
      <c r="EL12" s="245">
        <f>+IF(MONTH(EL9)=5,IF(시나리오분석!$H$20=Case!$B$77,IF($B12&gt;EL$6,0,IF($B12=EL$6,$F12,IF($B12+$H12=EL$6,-$F12*$H$7*6,IF($B12+$H12&gt;EL$6,-$F12*$H$7,0)))),0),0)</f>
        <v>0</v>
      </c>
      <c r="EM12" s="245">
        <f>+IF(MONTH(EM9)=5,IF(시나리오분석!$H$20=Case!$B$77,IF($B12&gt;EM$6,0,IF($B12=EM$6,$F12,IF($B12+$H12=EM$6,-$F12*$H$7*6,IF($B12+$H12&gt;EM$6,-$F12*$H$7,0)))),0),0)</f>
        <v>0</v>
      </c>
      <c r="EN12" s="245">
        <f>+IF(MONTH(EN9)=5,IF(시나리오분석!$H$20=Case!$B$77,IF($B12&gt;EN$6,0,IF($B12=EN$6,$F12,IF($B12+$H12=EN$6,-$F12*$H$7*6,IF($B12+$H12&gt;EN$6,-$F12*$H$7,0)))),0),0)</f>
        <v>0</v>
      </c>
      <c r="EO12" s="245">
        <f>+IF(MONTH(EO9)=5,IF(시나리오분석!$H$20=Case!$B$77,IF($B12&gt;EO$6,0,IF($B12=EO$6,$F12,IF($B12+$H12=EO$6,-$F12*$H$7*6,IF($B12+$H12&gt;EO$6,-$F12*$H$7,0)))),0),0)</f>
        <v>0</v>
      </c>
      <c r="EP12" s="245">
        <f>+IF(MONTH(EP9)=5,IF(시나리오분석!$H$20=Case!$B$77,IF($B12&gt;EP$6,0,IF($B12=EP$6,$F12,IF($B12+$H12=EP$6,-$F12*$H$7*6,IF($B12+$H12&gt;EP$6,-$F12*$H$7,0)))),0),0)</f>
        <v>0</v>
      </c>
      <c r="EQ12" s="245">
        <f>+IF(MONTH(EQ9)=5,IF(시나리오분석!$H$20=Case!$B$77,IF($B12&gt;EQ$6,0,IF($B12=EQ$6,$F12,IF($B12+$H12=EQ$6,-$F12*$H$7*6,IF($B12+$H12&gt;EQ$6,-$F12*$H$7,0)))),0),0)</f>
        <v>0</v>
      </c>
      <c r="ER12" s="245">
        <f>+IF(MONTH(ER9)=5,IF(시나리오분석!$H$20=Case!$B$77,IF($B12&gt;ER$6,0,IF($B12=ER$6,$F12,IF($B12+$H12=ER$6,-$F12*$H$7*6,IF($B12+$H12&gt;ER$6,-$F12*$H$7,0)))),0),0)</f>
        <v>0</v>
      </c>
      <c r="ES12" s="245">
        <f>+IF(MONTH(ES9)=5,IF(시나리오분석!$H$20=Case!$B$77,IF($B12&gt;ES$6,0,IF($B12=ES$6,$F12,IF($B12+$H12=ES$6,-$F12*$H$7*6,IF($B12+$H12&gt;ES$6,-$F12*$H$7,0)))),0),0)</f>
        <v>0</v>
      </c>
      <c r="ET12" s="245">
        <f>+IF(MONTH(ET9)=5,IF(시나리오분석!$H$20=Case!$B$77,IF($B12&gt;ET$6,0,IF($B12=ET$6,$F12,IF($B12+$H12=ET$6,-$F12*$H$7*6,IF($B12+$H12&gt;ET$6,-$F12*$H$7,0)))),0),0)</f>
        <v>0</v>
      </c>
      <c r="EU12" s="245">
        <f>+IF(MONTH(EU9)=5,IF(시나리오분석!$H$20=Case!$B$77,IF($B12&gt;EU$6,0,IF($B12=EU$6,$F12,IF($B12+$H12=EU$6,-$F12*$H$7*6,IF($B12+$H12&gt;EU$6,-$F12*$H$7,0)))),0),0)</f>
        <v>0</v>
      </c>
      <c r="EV12" s="245">
        <f>+IF(MONTH(EV9)=5,IF(시나리오분석!$H$20=Case!$B$77,IF($B12&gt;EV$6,0,IF($B12=EV$6,$F12,IF($B12+$H12=EV$6,-$F12*$H$7*6,IF($B12+$H12&gt;EV$6,-$F12*$H$7,0)))),0),0)</f>
        <v>0</v>
      </c>
      <c r="EW12" s="245">
        <f>+IF(MONTH(EW9)=5,IF(시나리오분석!$H$20=Case!$B$77,IF($B12&gt;EW$6,0,IF($B12=EW$6,$F12,IF($B12+$H12=EW$6,-$F12*$H$7*6,IF($B12+$H12&gt;EW$6,-$F12*$H$7,0)))),0),0)</f>
        <v>0</v>
      </c>
      <c r="EX12" s="245">
        <f>+IF(MONTH(EX9)=5,IF(시나리오분석!$H$20=Case!$B$77,IF($B12&gt;EX$6,0,IF($B12=EX$6,$F12,IF($B12+$H12=EX$6,-$F12*$H$7*6,IF($B12+$H12&gt;EX$6,-$F12*$H$7,0)))),0),0)</f>
        <v>0</v>
      </c>
      <c r="EY12" s="245">
        <f>+IF(MONTH(EY9)=5,IF(시나리오분석!$H$20=Case!$B$77,IF($B12&gt;EY$6,0,IF($B12=EY$6,$F12,IF($B12+$H12=EY$6,-$F12*$H$7*6,IF($B12+$H12&gt;EY$6,-$F12*$H$7,0)))),0),0)</f>
        <v>0</v>
      </c>
      <c r="EZ12" s="245">
        <f>+IF(MONTH(EZ9)=5,IF(시나리오분석!$H$20=Case!$B$77,IF($B12&gt;EZ$6,0,IF($B12=EZ$6,$F12,IF($B12+$H12=EZ$6,-$F12*$H$7*6,IF($B12+$H12&gt;EZ$6,-$F12*$H$7,0)))),0),0)</f>
        <v>0</v>
      </c>
      <c r="FA12" s="245">
        <f>+IF(MONTH(FA9)=5,IF(시나리오분석!$H$20=Case!$B$77,IF($B12&gt;FA$6,0,IF($B12=FA$6,$F12,IF($B12+$H12=FA$6,-$F12*$H$7*6,IF($B12+$H12&gt;FA$6,-$F12*$H$7,0)))),0),0)</f>
        <v>0</v>
      </c>
      <c r="FB12" s="245">
        <f>+IF(MONTH(FB9)=5,IF(시나리오분석!$H$20=Case!$B$77,IF($B12&gt;FB$6,0,IF($B12=FB$6,$F12,IF($B12+$H12=FB$6,-$F12*$H$7*6,IF($B12+$H12&gt;FB$6,-$F12*$H$7,0)))),0),0)</f>
        <v>0</v>
      </c>
      <c r="FC12" s="245">
        <f>+IF(MONTH(FC9)=5,IF(시나리오분석!$H$20=Case!$B$77,IF($B12&gt;FC$6,0,IF($B12=FC$6,$F12,IF($B12+$H12=FC$6,-$F12*$H$7*6,IF($B12+$H12&gt;FC$6,-$F12*$H$7,0)))),0),0)</f>
        <v>0</v>
      </c>
      <c r="FD12" s="245">
        <f>+IF(MONTH(FD9)=5,IF(시나리오분석!$H$20=Case!$B$77,IF($B12&gt;FD$6,0,IF($B12=FD$6,$F12,IF($B12+$H12=FD$6,-$F12*$H$7*6,IF($B12+$H12&gt;FD$6,-$F12*$H$7,0)))),0),0)</f>
        <v>0</v>
      </c>
      <c r="FE12" s="245">
        <f>+IF(MONTH(FE9)=5,IF(시나리오분석!$H$20=Case!$B$77,IF($B12&gt;FE$6,0,IF($B12=FE$6,$F12,IF($B12+$H12=FE$6,-$F12*$H$7*6,IF($B12+$H12&gt;FE$6,-$F12*$H$7,0)))),0),0)</f>
        <v>0</v>
      </c>
      <c r="FF12" s="245">
        <f>+IF(MONTH(FF9)=5,IF(시나리오분석!$H$20=Case!$B$77,IF($B12&gt;FF$6,0,IF($B12=FF$6,$F12,IF($B12+$H12=FF$6,-$F12*$H$7*6,IF($B12+$H12&gt;FF$6,-$F12*$H$7,0)))),0),0)</f>
        <v>0</v>
      </c>
      <c r="FG12" s="245">
        <f>+IF(MONTH(FG9)=5,IF(시나리오분석!$H$20=Case!$B$77,IF($B12&gt;FG$6,0,IF($B12=FG$6,$F12,IF($B12+$H12=FG$6,-$F12*$H$7*6,IF($B12+$H12&gt;FG$6,-$F12*$H$7,0)))),0),0)</f>
        <v>0</v>
      </c>
      <c r="FH12" s="245">
        <f>+IF(MONTH(FH9)=5,IF(시나리오분석!$H$20=Case!$B$77,IF($B12&gt;FH$6,0,IF($B12=FH$6,$F12,IF($B12+$H12=FH$6,-$F12*$H$7*6,IF($B12+$H12&gt;FH$6,-$F12*$H$7,0)))),0),0)</f>
        <v>0</v>
      </c>
      <c r="FI12" s="245">
        <f>+IF(MONTH(FI9)=5,IF(시나리오분석!$H$20=Case!$B$77,IF($B12&gt;FI$6,0,IF($B12=FI$6,$F12,IF($B12+$H12=FI$6,-$F12*$H$7*6,IF($B12+$H12&gt;FI$6,-$F12*$H$7,0)))),0),0)</f>
        <v>0</v>
      </c>
      <c r="FJ12" s="245">
        <f>+IF(MONTH(FJ9)=5,IF(시나리오분석!$H$20=Case!$B$77,IF($B12&gt;FJ$6,0,IF($B12=FJ$6,$F12,IF($B12+$H12=FJ$6,-$F12*$H$7*6,IF($B12+$H12&gt;FJ$6,-$F12*$H$7,0)))),0),0)</f>
        <v>0</v>
      </c>
      <c r="FK12" s="245">
        <f>+IF(MONTH(FK9)=5,IF(시나리오분석!$H$20=Case!$B$77,IF($B12&gt;FK$6,0,IF($B12=FK$6,$F12,IF($B12+$H12=FK$6,-$F12*$H$7*6,IF($B12+$H12&gt;FK$6,-$F12*$H$7,0)))),0),0)</f>
        <v>0</v>
      </c>
      <c r="FL12" s="245">
        <f>+IF(MONTH(FL9)=5,IF(시나리오분석!$H$20=Case!$B$77,IF($B12&gt;FL$6,0,IF($B12=FL$6,$F12,IF($B12+$H12=FL$6,-$F12*$H$7*6,IF($B12+$H12&gt;FL$6,-$F12*$H$7,0)))),0),0)</f>
        <v>0</v>
      </c>
      <c r="FM12" s="245">
        <f>+IF(MONTH(FM9)=5,IF(시나리오분석!$H$20=Case!$B$77,IF($B12&gt;FM$6,0,IF($B12=FM$6,$F12,IF($B12+$H12=FM$6,-$F12*$H$7*6,IF($B12+$H12&gt;FM$6,-$F12*$H$7,0)))),0),0)</f>
        <v>0</v>
      </c>
      <c r="FN12" s="245">
        <f>+IF(MONTH(FN9)=5,IF(시나리오분석!$H$20=Case!$B$77,IF($B12&gt;FN$6,0,IF($B12=FN$6,$F12,IF($B12+$H12=FN$6,-$F12*$H$7*6,IF($B12+$H12&gt;FN$6,-$F12*$H$7,0)))),0),0)</f>
        <v>0</v>
      </c>
      <c r="FO12" s="245">
        <f>+IF(MONTH(FO9)=5,IF(시나리오분석!$H$20=Case!$B$77,IF($B12&gt;FO$6,0,IF($B12=FO$6,$F12,IF($B12+$H12=FO$6,-$F12*$H$7*6,IF($B12+$H12&gt;FO$6,-$F12*$H$7,0)))),0),0)</f>
        <v>0</v>
      </c>
      <c r="FP12" s="245">
        <f>+IF(MONTH(FP9)=5,IF(시나리오분석!$H$20=Case!$B$77,IF($B12&gt;FP$6,0,IF($B12=FP$6,$F12,IF($B12+$H12=FP$6,-$F12*$H$7*6,IF($B12+$H12&gt;FP$6,-$F12*$H$7,0)))),0),0)</f>
        <v>0</v>
      </c>
      <c r="FQ12" s="245">
        <f>+IF(MONTH(FQ9)=5,IF(시나리오분석!$H$20=Case!$B$77,IF($B12&gt;FQ$6,0,IF($B12=FQ$6,$F12,IF($B12+$H12=FQ$6,-$F12*$H$7*6,IF($B12+$H12&gt;FQ$6,-$F12*$H$7,0)))),0),0)</f>
        <v>0</v>
      </c>
      <c r="FR12" s="245">
        <f>+IF(MONTH(FR9)=5,IF(시나리오분석!$H$20=Case!$B$77,IF($B12&gt;FR$6,0,IF($B12=FR$6,$F12,IF($B12+$H12=FR$6,-$F12*$H$7*6,IF($B12+$H12&gt;FR$6,-$F12*$H$7,0)))),0),0)</f>
        <v>0</v>
      </c>
      <c r="FS12" s="245">
        <f>+IF(MONTH(FS9)=5,IF(시나리오분석!$H$20=Case!$B$77,IF($B12&gt;FS$6,0,IF($B12=FS$6,$F12,IF($B12+$H12=FS$6,-$F12*$H$7*6,IF($B12+$H12&gt;FS$6,-$F12*$H$7,0)))),0),0)</f>
        <v>0</v>
      </c>
      <c r="FT12" s="245">
        <f>+IF(MONTH(FT9)=5,IF(시나리오분석!$H$20=Case!$B$77,IF($B12&gt;FT$6,0,IF($B12=FT$6,$F12,IF($B12+$H12=FT$6,-$F12*$H$7*6,IF($B12+$H12&gt;FT$6,-$F12*$H$7,0)))),0),0)</f>
        <v>0</v>
      </c>
      <c r="FU12" s="245">
        <f>+IF(MONTH(FU9)=5,IF(시나리오분석!$H$20=Case!$B$77,IF($B12&gt;FU$6,0,IF($B12=FU$6,$F12,IF($B12+$H12=FU$6,-$F12*$H$7*6,IF($B12+$H12&gt;FU$6,-$F12*$H$7,0)))),0),0)</f>
        <v>0</v>
      </c>
      <c r="FV12" s="245">
        <f>+IF(MONTH(FV9)=5,IF(시나리오분석!$H$20=Case!$B$77,IF($B12&gt;FV$6,0,IF($B12=FV$6,$F12,IF($B12+$H12=FV$6,-$F12*$H$7*6,IF($B12+$H12&gt;FV$6,-$F12*$H$7,0)))),0),0)</f>
        <v>0</v>
      </c>
      <c r="FW12" s="245">
        <f>+IF(MONTH(FW9)=5,IF(시나리오분석!$H$20=Case!$B$77,IF($B12&gt;FW$6,0,IF($B12=FW$6,$F12,IF($B12+$H12=FW$6,-$F12*$H$7*6,IF($B12+$H12&gt;FW$6,-$F12*$H$7,0)))),0),0)</f>
        <v>0</v>
      </c>
      <c r="FX12" s="245">
        <f>+IF(MONTH(FX9)=5,IF(시나리오분석!$H$20=Case!$B$77,IF($B12&gt;FX$6,0,IF($B12=FX$6,$F12,IF($B12+$H12=FX$6,-$F12*$H$7*6,IF($B12+$H12&gt;FX$6,-$F12*$H$7,0)))),0),0)</f>
        <v>0</v>
      </c>
      <c r="FY12" s="245">
        <f>+IF(MONTH(FY9)=5,IF(시나리오분석!$H$20=Case!$B$77,IF($B12&gt;FY$6,0,IF($B12=FY$6,$F12,IF($B12+$H12=FY$6,-$F12*$H$7*6,IF($B12+$H12&gt;FY$6,-$F12*$H$7,0)))),0),0)</f>
        <v>0</v>
      </c>
      <c r="FZ12" s="245">
        <f>+IF(MONTH(FZ9)=5,IF(시나리오분석!$H$20=Case!$B$77,IF($B12&gt;FZ$6,0,IF($B12=FZ$6,$F12,IF($B12+$H12=FZ$6,-$F12*$H$7*6,IF($B12+$H12&gt;FZ$6,-$F12*$H$7,0)))),0),0)</f>
        <v>0</v>
      </c>
      <c r="GA12" s="245">
        <f>+IF(MONTH(GA9)=5,IF(시나리오분석!$H$20=Case!$B$77,IF($B12&gt;GA$6,0,IF($B12=GA$6,$F12,IF($B12+$H12=GA$6,-$F12*$H$7*6,IF($B12+$H12&gt;GA$6,-$F12*$H$7,0)))),0),0)</f>
        <v>0</v>
      </c>
      <c r="GB12" s="245">
        <f>+IF(MONTH(GB9)=5,IF(시나리오분석!$H$20=Case!$B$77,IF($B12&gt;GB$6,0,IF($B12=GB$6,$F12,IF($B12+$H12=GB$6,-$F12*$H$7*6,IF($B12+$H12&gt;GB$6,-$F12*$H$7,0)))),0),0)</f>
        <v>0</v>
      </c>
      <c r="GC12" s="245">
        <f>+IF(MONTH(GC9)=5,IF(시나리오분석!$H$20=Case!$B$77,IF($B12&gt;GC$6,0,IF($B12=GC$6,$F12,IF($B12+$H12=GC$6,-$F12*$H$7*6,IF($B12+$H12&gt;GC$6,-$F12*$H$7,0)))),0),0)</f>
        <v>0</v>
      </c>
      <c r="GD12" s="245">
        <f>+IF(MONTH(GD9)=5,IF(시나리오분석!$H$20=Case!$B$77,IF($B12&gt;GD$6,0,IF($B12=GD$6,$F12,IF($B12+$H12=GD$6,-$F12*$H$7*6,IF($B12+$H12&gt;GD$6,-$F12*$H$7,0)))),0),0)</f>
        <v>0</v>
      </c>
      <c r="GE12" s="245">
        <f>+IF(MONTH(GE9)=5,IF(시나리오분석!$H$20=Case!$B$77,IF($B12&gt;GE$6,0,IF($B12=GE$6,$F12,IF($B12+$H12=GE$6,-$F12*$H$7*6,IF($B12+$H12&gt;GE$6,-$F12*$H$7,0)))),0),0)</f>
        <v>0</v>
      </c>
      <c r="GF12" s="245">
        <f>+IF(MONTH(GF9)=5,IF(시나리오분석!$H$20=Case!$B$77,IF($B12&gt;GF$6,0,IF($B12=GF$6,$F12,IF($B12+$H12=GF$6,-$F12*$H$7*6,IF($B12+$H12&gt;GF$6,-$F12*$H$7,0)))),0),0)</f>
        <v>0</v>
      </c>
      <c r="GG12" s="245">
        <f>+IF(MONTH(GG9)=5,IF(시나리오분석!$H$20=Case!$B$77,IF($B12&gt;GG$6,0,IF($B12=GG$6,$F12,IF($B12+$H12=GG$6,-$F12*$H$7*6,IF($B12+$H12&gt;GG$6,-$F12*$H$7,0)))),0),0)</f>
        <v>0</v>
      </c>
      <c r="GH12" s="245">
        <f>+IF(MONTH(GH9)=5,IF(시나리오분석!$H$20=Case!$B$77,IF($B12&gt;GH$6,0,IF($B12=GH$6,$F12,IF($B12+$H12=GH$6,-$F12*$H$7*6,IF($B12+$H12&gt;GH$6,-$F12*$H$7,0)))),0),0)</f>
        <v>0</v>
      </c>
      <c r="GI12" s="245">
        <f>+IF(MONTH(GI9)=5,IF(시나리오분석!$H$20=Case!$B$77,IF($B12&gt;GI$6,0,IF($B12=GI$6,$F12,IF($B12+$H12=GI$6,-$F12*$H$7*6,IF($B12+$H12&gt;GI$6,-$F12*$H$7,0)))),0),0)</f>
        <v>0</v>
      </c>
      <c r="GJ12" s="245">
        <f>+IF(MONTH(GJ9)=5,IF(시나리오분석!$H$20=Case!$B$77,IF($B12&gt;GJ$6,0,IF($B12=GJ$6,$F12,IF($B12+$H12=GJ$6,-$F12*$H$7*6,IF($B12+$H12&gt;GJ$6,-$F12*$H$7,0)))),0),0)</f>
        <v>0</v>
      </c>
      <c r="GK12" s="245">
        <f>+IF(MONTH(GK9)=5,IF(시나리오분석!$H$20=Case!$B$77,IF($B12&gt;GK$6,0,IF($B12=GK$6,$F12,IF($B12+$H12=GK$6,-$F12*$H$7*6,IF($B12+$H12&gt;GK$6,-$F12*$H$7,0)))),0),0)</f>
        <v>0</v>
      </c>
      <c r="GL12" s="245">
        <f>+IF(MONTH(GL9)=5,IF(시나리오분석!$H$20=Case!$B$77,IF($B12&gt;GL$6,0,IF($B12=GL$6,$F12,IF($B12+$H12=GL$6,-$F12*$H$7*6,IF($B12+$H12&gt;GL$6,-$F12*$H$7,0)))),0),0)</f>
        <v>0</v>
      </c>
      <c r="GM12" s="245">
        <f>+IF(MONTH(GM9)=5,IF(시나리오분석!$H$20=Case!$B$77,IF($B12&gt;GM$6,0,IF($B12=GM$6,$F12,IF($B12+$H12=GM$6,-$F12*$H$7*6,IF($B12+$H12&gt;GM$6,-$F12*$H$7,0)))),0),0)</f>
        <v>0</v>
      </c>
      <c r="GN12" s="245">
        <f>+IF(MONTH(GN9)=5,IF(시나리오분석!$H$20=Case!$B$77,IF($B12&gt;GN$6,0,IF($B12=GN$6,$F12,IF($B12+$H12=GN$6,-$F12*$H$7*6,IF($B12+$H12&gt;GN$6,-$F12*$H$7,0)))),0),0)</f>
        <v>0</v>
      </c>
      <c r="GO12" s="245">
        <f>+IF(MONTH(GO9)=5,IF(시나리오분석!$H$20=Case!$B$77,IF($B12&gt;GO$6,0,IF($B12=GO$6,$F12,IF($B12+$H12=GO$6,-$F12*$H$7*6,IF($B12+$H12&gt;GO$6,-$F12*$H$7,0)))),0),0)</f>
        <v>0</v>
      </c>
      <c r="GP12" s="245">
        <f>+IF(MONTH(GP9)=5,IF(시나리오분석!$H$20=Case!$B$77,IF($B12&gt;GP$6,0,IF($B12=GP$6,$F12,IF($B12+$H12=GP$6,-$F12*$H$7*6,IF($B12+$H12&gt;GP$6,-$F12*$H$7,0)))),0),0)</f>
        <v>0</v>
      </c>
      <c r="GQ12" s="245">
        <f>+IF(MONTH(GQ9)=5,IF(시나리오분석!$H$20=Case!$B$77,IF($B12&gt;GQ$6,0,IF($B12=GQ$6,$F12,IF($B12+$H12=GQ$6,-$F12*$H$7*6,IF($B12+$H12&gt;GQ$6,-$F12*$H$7,0)))),0),0)</f>
        <v>0</v>
      </c>
      <c r="GR12" s="245">
        <f>+IF(MONTH(GR9)=5,IF(시나리오분석!$H$20=Case!$B$77,IF($B12&gt;GR$6,0,IF($B12=GR$6,$F12,IF($B12+$H12=GR$6,-$F12*$H$7*6,IF($B12+$H12&gt;GR$6,-$F12*$H$7,0)))),0),0)</f>
        <v>0</v>
      </c>
      <c r="GS12" s="245">
        <f>+IF(MONTH(GS9)=5,IF(시나리오분석!$H$20=Case!$B$77,IF($B12&gt;GS$6,0,IF($B12=GS$6,$F12,IF($B12+$H12=GS$6,-$F12*$H$7*6,IF($B12+$H12&gt;GS$6,-$F12*$H$7,0)))),0),0)</f>
        <v>0</v>
      </c>
      <c r="GT12" s="245">
        <f>+IF(MONTH(GT9)=5,IF(시나리오분석!$H$20=Case!$B$77,IF($B12&gt;GT$6,0,IF($B12=GT$6,$F12,IF($B12+$H12=GT$6,-$F12*$H$7*6,IF($B12+$H12&gt;GT$6,-$F12*$H$7,0)))),0),0)</f>
        <v>0</v>
      </c>
      <c r="GU12" s="245">
        <f>+IF(MONTH(GU9)=5,IF(시나리오분석!$H$20=Case!$B$77,IF($B12&gt;GU$6,0,IF($B12=GU$6,$F12,IF($B12+$H12=GU$6,-$F12*$H$7*6,IF($B12+$H12&gt;GU$6,-$F12*$H$7,0)))),0),0)</f>
        <v>0</v>
      </c>
      <c r="GV12" s="245">
        <f>+IF(MONTH(GV9)=5,IF(시나리오분석!$H$20=Case!$B$77,IF($B12&gt;GV$6,0,IF($B12=GV$6,$F12,IF($B12+$H12=GV$6,-$F12*$H$7*6,IF($B12+$H12&gt;GV$6,-$F12*$H$7,0)))),0),0)</f>
        <v>0</v>
      </c>
      <c r="GW12" s="245">
        <f>+IF(MONTH(GW9)=5,IF(시나리오분석!$H$20=Case!$B$77,IF($B12&gt;GW$6,0,IF($B12=GW$6,$F12,IF($B12+$H12=GW$6,-$F12*$H$7*6,IF($B12+$H12&gt;GW$6,-$F12*$H$7,0)))),0),0)</f>
        <v>0</v>
      </c>
      <c r="GX12" s="245">
        <f>+IF(MONTH(GX9)=5,IF(시나리오분석!$H$20=Case!$B$77,IF($B12&gt;GX$6,0,IF($B12=GX$6,$F12,IF($B12+$H12=GX$6,-$F12*$H$7*6,IF($B12+$H12&gt;GX$6,-$F12*$H$7,0)))),0),0)</f>
        <v>0</v>
      </c>
      <c r="GY12" s="245">
        <f>+IF(MONTH(GY9)=5,IF(시나리오분석!$H$20=Case!$B$77,IF($B12&gt;GY$6,0,IF($B12=GY$6,$F12,IF($B12+$H12=GY$6,-$F12*$H$7*6,IF($B12+$H12&gt;GY$6,-$F12*$H$7,0)))),0),0)</f>
        <v>0</v>
      </c>
      <c r="GZ12" s="245">
        <f>+IF(MONTH(GZ9)=5,IF(시나리오분석!$H$20=Case!$B$77,IF($B12&gt;GZ$6,0,IF($B12=GZ$6,$F12,IF($B12+$H12=GZ$6,-$F12*$H$7*6,IF($B12+$H12&gt;GZ$6,-$F12*$H$7,0)))),0),0)</f>
        <v>0</v>
      </c>
      <c r="HA12" s="245">
        <f>+IF(MONTH(HA9)=5,IF(시나리오분석!$H$20=Case!$B$77,IF($B12&gt;HA$6,0,IF($B12=HA$6,$F12,IF($B12+$H12=HA$6,-$F12*$H$7*6,IF($B12+$H12&gt;HA$6,-$F12*$H$7,0)))),0),0)</f>
        <v>0</v>
      </c>
      <c r="HB12" s="245">
        <f>+IF(MONTH(HB9)=5,IF(시나리오분석!$H$20=Case!$B$77,IF($B12&gt;HB$6,0,IF($B12=HB$6,$F12,IF($B12+$H12=HB$6,-$F12*$H$7*6,IF($B12+$H12&gt;HB$6,-$F12*$H$7,0)))),0),0)</f>
        <v>0</v>
      </c>
      <c r="HC12" s="245">
        <f>+IF(MONTH(HC9)=5,IF(시나리오분석!$H$20=Case!$B$77,IF($B12&gt;HC$6,0,IF($B12=HC$6,$F12,IF($B12+$H12=HC$6,-$F12*$H$7*6,IF($B12+$H12&gt;HC$6,-$F12*$H$7,0)))),0),0)</f>
        <v>0</v>
      </c>
      <c r="HD12" s="245">
        <f>+IF(MONTH(HD9)=5,IF(시나리오분석!$H$20=Case!$B$77,IF($B12&gt;HD$6,0,IF($B12=HD$6,$F12,IF($B12+$H12=HD$6,-$F12*$H$7*6,IF($B12+$H12&gt;HD$6,-$F12*$H$7,0)))),0),0)</f>
        <v>0</v>
      </c>
      <c r="HE12" s="245">
        <f>+IF(MONTH(HE9)=5,IF(시나리오분석!$H$20=Case!$B$77,IF($B12&gt;HE$6,0,IF($B12=HE$6,$F12,IF($B12+$H12=HE$6,-$F12*$H$7*6,IF($B12+$H12&gt;HE$6,-$F12*$H$7,0)))),0),0)</f>
        <v>0</v>
      </c>
      <c r="HF12" s="245">
        <f>+IF(MONTH(HF9)=5,IF(시나리오분석!$H$20=Case!$B$77,IF($B12&gt;HF$6,0,IF($B12=HF$6,$F12,IF($B12+$H12=HF$6,-$F12*$H$7*6,IF($B12+$H12&gt;HF$6,-$F12*$H$7,0)))),0),0)</f>
        <v>0</v>
      </c>
      <c r="HG12" s="245">
        <f>+IF(MONTH(HG9)=5,IF(시나리오분석!$H$20=Case!$B$77,IF($B12&gt;HG$6,0,IF($B12=HG$6,$F12,IF($B12+$H12=HG$6,-$F12*$H$7*6,IF($B12+$H12&gt;HG$6,-$F12*$H$7,0)))),0),0)</f>
        <v>0</v>
      </c>
      <c r="HH12" s="245">
        <f>+IF(MONTH(HH9)=5,IF(시나리오분석!$H$20=Case!$B$77,IF($B12&gt;HH$6,0,IF($B12=HH$6,$F12,IF($B12+$H12=HH$6,-$F12*$H$7*6,IF($B12+$H12&gt;HH$6,-$F12*$H$7,0)))),0),0)</f>
        <v>0</v>
      </c>
      <c r="HI12" s="245">
        <f>+IF(MONTH(HI9)=5,IF(시나리오분석!$H$20=Case!$B$77,IF($B12&gt;HI$6,0,IF($B12=HI$6,$F12,IF($B12+$H12=HI$6,-$F12*$H$7*6,IF($B12+$H12&gt;HI$6,-$F12*$H$7,0)))),0),0)</f>
        <v>0</v>
      </c>
      <c r="HJ12" s="245">
        <f>+IF(MONTH(HJ9)=5,IF(시나리오분석!$H$20=Case!$B$77,IF($B12&gt;HJ$6,0,IF($B12=HJ$6,$F12,IF($B12+$H12=HJ$6,-$F12*$H$7*6,IF($B12+$H12&gt;HJ$6,-$F12*$H$7,0)))),0),0)</f>
        <v>0</v>
      </c>
      <c r="HK12" s="245">
        <f>+IF(MONTH(HK9)=5,IF(시나리오분석!$H$20=Case!$B$77,IF($B12&gt;HK$6,0,IF($B12=HK$6,$F12,IF($B12+$H12=HK$6,-$F12*$H$7*6,IF($B12+$H12&gt;HK$6,-$F12*$H$7,0)))),0),0)</f>
        <v>0</v>
      </c>
      <c r="HL12" s="245">
        <f>+IF(MONTH(HL9)=5,IF(시나리오분석!$H$20=Case!$B$77,IF($B12&gt;HL$6,0,IF($B12=HL$6,$F12,IF($B12+$H12=HL$6,-$F12*$H$7*6,IF($B12+$H12&gt;HL$6,-$F12*$H$7,0)))),0),0)</f>
        <v>0</v>
      </c>
      <c r="HM12" s="245">
        <f>+IF(MONTH(HM9)=5,IF(시나리오분석!$H$20=Case!$B$77,IF($B12&gt;HM$6,0,IF($B12=HM$6,$F12,IF($B12+$H12=HM$6,-$F12*$H$7*6,IF($B12+$H12&gt;HM$6,-$F12*$H$7,0)))),0),0)</f>
        <v>0</v>
      </c>
      <c r="HN12" s="245">
        <f>+IF(MONTH(HN9)=5,IF(시나리오분석!$H$20=Case!$B$77,IF($B12&gt;HN$6,0,IF($B12=HN$6,$F12,IF($B12+$H12=HN$6,-$F12*$H$7*6,IF($B12+$H12&gt;HN$6,-$F12*$H$7,0)))),0),0)</f>
        <v>0</v>
      </c>
      <c r="HO12" s="245">
        <f>+IF(MONTH(HO9)=5,IF(시나리오분석!$H$20=Case!$B$77,IF($B12&gt;HO$6,0,IF($B12=HO$6,$F12,IF($B12+$H12=HO$6,-$F12*$H$7*6,IF($B12+$H12&gt;HO$6,-$F12*$H$7,0)))),0),0)</f>
        <v>0</v>
      </c>
      <c r="HP12" s="245">
        <f>+IF(MONTH(HP9)=5,IF(시나리오분석!$H$20=Case!$B$77,IF($B12&gt;HP$6,0,IF($B12=HP$6,$F12,IF($B12+$H12=HP$6,-$F12*$H$7*6,IF($B12+$H12&gt;HP$6,-$F12*$H$7,0)))),0),0)</f>
        <v>0</v>
      </c>
      <c r="HQ12" s="245">
        <f>+IF(MONTH(HQ9)=5,IF(시나리오분석!$H$20=Case!$B$77,IF($B12&gt;HQ$6,0,IF($B12=HQ$6,$F12,IF($B12+$H12=HQ$6,-$F12*$H$7*6,IF($B12+$H12&gt;HQ$6,-$F12*$H$7,0)))),0),0)</f>
        <v>0</v>
      </c>
      <c r="HR12" s="245">
        <f>+IF(MONTH(HR9)=5,IF(시나리오분석!$H$20=Case!$B$77,IF($B12&gt;HR$6,0,IF($B12=HR$6,$F12,IF($B12+$H12=HR$6,-$F12*$H$7*6,IF($B12+$H12&gt;HR$6,-$F12*$H$7,0)))),0),0)</f>
        <v>0</v>
      </c>
      <c r="HS12" s="245">
        <f>+IF(MONTH(HS9)=5,IF(시나리오분석!$H$20=Case!$B$77,IF($B12&gt;HS$6,0,IF($B12=HS$6,$F12,IF($B12+$H12=HS$6,-$F12*$H$7*6,IF($B12+$H12&gt;HS$6,-$F12*$H$7,0)))),0),0)</f>
        <v>0</v>
      </c>
      <c r="HT12" s="245">
        <f>+IF(MONTH(HT9)=5,IF(시나리오분석!$H$20=Case!$B$77,IF($B12&gt;HT$6,0,IF($B12=HT$6,$F12,IF($B12+$H12=HT$6,-$F12*$H$7*6,IF($B12+$H12&gt;HT$6,-$F12*$H$7,0)))),0),0)</f>
        <v>0</v>
      </c>
      <c r="HU12" s="245">
        <f>+IF(MONTH(HU9)=5,IF(시나리오분석!$H$20=Case!$B$77,IF($B12&gt;HU$6,0,IF($B12=HU$6,$F12,IF($B12+$H12=HU$6,-$F12*$H$7*6,IF($B12+$H12&gt;HU$6,-$F12*$H$7,0)))),0),0)</f>
        <v>0</v>
      </c>
      <c r="HV12" s="245">
        <f>+IF(MONTH(HV9)=5,IF(시나리오분석!$H$20=Case!$B$77,IF($B12&gt;HV$6,0,IF($B12=HV$6,$F12,IF($B12+$H12=HV$6,-$F12*$H$7*6,IF($B12+$H12&gt;HV$6,-$F12*$H$7,0)))),0),0)</f>
        <v>0</v>
      </c>
      <c r="HW12" s="245">
        <f>+IF(MONTH(HW9)=5,IF(시나리오분석!$H$20=Case!$B$77,IF($B12&gt;HW$6,0,IF($B12=HW$6,$F12,IF($B12+$H12=HW$6,-$F12*$H$7*6,IF($B12+$H12&gt;HW$6,-$F12*$H$7,0)))),0),0)</f>
        <v>0</v>
      </c>
      <c r="HX12" s="245">
        <f>+IF(MONTH(HX9)=5,IF(시나리오분석!$H$20=Case!$B$77,IF($B12&gt;HX$6,0,IF($B12=HX$6,$F12,IF($B12+$H12=HX$6,-$F12*$H$7*6,IF($B12+$H12&gt;HX$6,-$F12*$H$7,0)))),0),0)</f>
        <v>0</v>
      </c>
      <c r="HY12" s="245">
        <f>+IF(MONTH(HY9)=5,IF(시나리오분석!$H$20=Case!$B$77,IF($B12&gt;HY$6,0,IF($B12=HY$6,$F12,IF($B12+$H12=HY$6,-$F12*$H$7*6,IF($B12+$H12&gt;HY$6,-$F12*$H$7,0)))),0),0)</f>
        <v>0</v>
      </c>
      <c r="HZ12" s="245">
        <f>+IF(MONTH(HZ9)=5,IF(시나리오분석!$H$20=Case!$B$77,IF($B12&gt;HZ$6,0,IF($B12=HZ$6,$F12,IF($B12+$H12=HZ$6,-$F12*$H$7*6,IF($B12+$H12&gt;HZ$6,-$F12*$H$7,0)))),0),0)</f>
        <v>0</v>
      </c>
      <c r="IA12" s="245">
        <f>+IF(MONTH(IA9)=5,IF(시나리오분석!$H$20=Case!$B$77,IF($B12&gt;IA$6,0,IF($B12=IA$6,$F12,IF($B12+$H12=IA$6,-$F12*$H$7*6,IF($B12+$H12&gt;IA$6,-$F12*$H$7,0)))),0),0)</f>
        <v>0</v>
      </c>
      <c r="IB12" s="245">
        <f>+IF(MONTH(IB9)=5,IF(시나리오분석!$H$20=Case!$B$77,IF($B12&gt;IB$6,0,IF($B12=IB$6,$F12,IF($B12+$H12=IB$6,-$F12*$H$7*6,IF($B12+$H12&gt;IB$6,-$F12*$H$7,0)))),0),0)</f>
        <v>0</v>
      </c>
      <c r="IC12" s="245">
        <f>+IF(MONTH(IC9)=5,IF(시나리오분석!$H$20=Case!$B$77,IF($B12&gt;IC$6,0,IF($B12=IC$6,$F12,IF($B12+$H12=IC$6,-$F12*$H$7*6,IF($B12+$H12&gt;IC$6,-$F12*$H$7,0)))),0),0)</f>
        <v>0</v>
      </c>
      <c r="ID12" s="245">
        <f>+IF(MONTH(ID9)=5,IF(시나리오분석!$H$20=Case!$B$77,IF($B12&gt;ID$6,0,IF($B12=ID$6,$F12,IF($B12+$H12=ID$6,-$F12*$H$7*6,IF($B12+$H12&gt;ID$6,-$F12*$H$7,0)))),0),0)</f>
        <v>0</v>
      </c>
      <c r="IE12" s="245">
        <f>+IF(MONTH(IE9)=5,IF(시나리오분석!$H$20=Case!$B$77,IF($B12&gt;IE$6,0,IF($B12=IE$6,$F12,IF($B12+$H12=IE$6,-$F12*$H$7*6,IF($B12+$H12&gt;IE$6,-$F12*$H$7,0)))),0),0)</f>
        <v>0</v>
      </c>
      <c r="IF12" s="245">
        <f>+IF(MONTH(IF9)=5,IF(시나리오분석!$H$20=Case!$B$77,IF($B12&gt;IF$6,0,IF($B12=IF$6,$F12,IF($B12+$H12=IF$6,-$F12*$H$7*6,IF($B12+$H12&gt;IF$6,-$F12*$H$7,0)))),0),0)</f>
        <v>0</v>
      </c>
      <c r="IG12" s="245">
        <f>+IF(MONTH(IG9)=5,IF(시나리오분석!$H$20=Case!$B$77,IF($B12&gt;IG$6,0,IF($B12=IG$6,$F12,IF($B12+$H12=IG$6,-$F12*$H$7*6,IF($B12+$H12&gt;IG$6,-$F12*$H$7,0)))),0),0)</f>
        <v>0</v>
      </c>
      <c r="IH12" s="245">
        <f>+IF(MONTH(IH9)=5,IF(시나리오분석!$H$20=Case!$B$77,IF($B12&gt;IH$6,0,IF($B12=IH$6,$F12,IF($B12+$H12=IH$6,-$F12*$H$7*6,IF($B12+$H12&gt;IH$6,-$F12*$H$7,0)))),0),0)</f>
        <v>0</v>
      </c>
      <c r="II12" s="245">
        <f>+IF(MONTH(II9)=5,IF(시나리오분석!$H$20=Case!$B$77,IF($B12&gt;II$6,0,IF($B12=II$6,$F12,IF($B12+$H12=II$6,-$F12*$H$7*6,IF($B12+$H12&gt;II$6,-$F12*$H$7,0)))),0),0)</f>
        <v>0</v>
      </c>
      <c r="IJ12" s="245">
        <f>+IF(MONTH(IJ9)=5,IF(시나리오분석!$H$20=Case!$B$77,IF($B12&gt;IJ$6,0,IF($B12=IJ$6,$F12,IF($B12+$H12=IJ$6,-$F12*$H$7*6,IF($B12+$H12&gt;IJ$6,-$F12*$H$7,0)))),0),0)</f>
        <v>0</v>
      </c>
      <c r="IK12" s="245">
        <f>+IF(MONTH(IK9)=5,IF(시나리오분석!$H$20=Case!$B$77,IF($B12&gt;IK$6,0,IF($B12=IK$6,$F12,IF($B12+$H12=IK$6,-$F12*$H$7*6,IF($B12+$H12&gt;IK$6,-$F12*$H$7,0)))),0),0)</f>
        <v>0</v>
      </c>
    </row>
    <row r="13" spans="2:245" s="219" customFormat="1" ht="13.5" x14ac:dyDescent="0.3">
      <c r="B13" s="363">
        <f>C13-2019</f>
        <v>-2014</v>
      </c>
      <c r="C13" s="362">
        <f>C11+H11</f>
        <v>5</v>
      </c>
      <c r="D13" s="228" t="s">
        <v>896</v>
      </c>
      <c r="E13" s="233" t="s">
        <v>898</v>
      </c>
      <c r="F13" s="237">
        <f>F11*50%</f>
        <v>8600000</v>
      </c>
      <c r="G13" s="230">
        <f>시나리오분석!$I$19</f>
        <v>1.47E-2</v>
      </c>
      <c r="H13" s="361">
        <f>시나리오분석!$I$21</f>
        <v>5</v>
      </c>
      <c r="I13" s="234" t="s">
        <v>275</v>
      </c>
      <c r="J13" s="221"/>
      <c r="K13" s="239" t="str">
        <f>E13</f>
        <v>크레인 구입 차입금(재금융)</v>
      </c>
      <c r="L13" s="227"/>
      <c r="M13" s="244">
        <f>IF(시나리오분석!$H$21=Case!$B$78,0,IF($B13&gt;N$7,0,IF($B13=N$7,$F13,IF($B13+$H13=N$7,-$F13*$H$7*6,IF($B13+$H13&gt;N$7,-$F13*$H$7,0)))))</f>
        <v>0</v>
      </c>
      <c r="N13" s="244">
        <f>IF(시나리오분석!$H$21=Case!$B$78,0,IF($B13&gt;O$7,0,IF($B13=O$7,$F13,IF($B13+$H13=O$7,-$F13*$H$7*6,IF($B13+$H13&gt;O$7,-$F13*$H$7,0)))))</f>
        <v>0</v>
      </c>
      <c r="O13" s="244">
        <f>IF(시나리오분석!$H$21=Case!$B$78,0,IF($B13&gt;P$7,0,IF($B13=P$7,$F13,IF($B13+$H13=P$7,-$F13*$H$7*6,IF($B13+$H13&gt;P$7,-$F13*$H$7,0)))))</f>
        <v>0</v>
      </c>
      <c r="P13" s="244">
        <f>IF(시나리오분석!$H$21=Case!$B$78,0,IF($B13&gt;Q$7,0,IF($B13=Q$7,$F13,IF($B13+$H13=Q$7,-$F13*$H$7*6,IF($B13+$H13&gt;Q$7,-$F13*$H$7,0)))))</f>
        <v>0</v>
      </c>
      <c r="Q13" s="244">
        <f>IF(시나리오분석!$H$21=Case!$B$78,0,IF($B13&gt;R$7,0,IF($B13=R$7,$F13,IF($B13+$H13=R$7,-$F13*$H$7*6,IF($B13+$H13&gt;R$7,-$F13*$H$7,0)))))</f>
        <v>0</v>
      </c>
      <c r="R13" s="244">
        <f>IF(시나리오분석!$H$21=Case!$B$78,0,IF($B13&gt;S$7,0,IF($B13=S$7,$F13,IF($B13+$H13=S$7,-$F13*$H$7*6,IF($B13+$H13&gt;S$7,-$F13*$H$7,0)))))</f>
        <v>0</v>
      </c>
      <c r="S13" s="244">
        <f>IF(시나리오분석!$H$21=Case!$B$78,0,IF($B13&gt;T$7,0,IF($B13=T$7,$F13,IF($B13+$H13=T$7,-$F13*$H$7*6,IF($B13+$H13&gt;T$7,-$F13*$H$7,0)))))</f>
        <v>0</v>
      </c>
      <c r="T13" s="244">
        <f>IF(시나리오분석!$H$21=Case!$B$78,0,IF($B13&gt;U$7,0,IF($B13=U$7,$F13,IF($B13+$H13=U$7,-$F13*$H$7*6,IF($B13+$H13&gt;U$7,-$F13*$H$7,0)))))</f>
        <v>0</v>
      </c>
      <c r="U13" s="244">
        <f>IF(시나리오분석!$H$21=Case!$B$78,0,IF($B13&gt;V$7,0,IF($B13=V$7,$F13,IF($B13+$H13=V$7,-$F13*$H$7*6,IF($B13+$H13&gt;V$7,-$F13*$H$7,0)))))</f>
        <v>0</v>
      </c>
      <c r="V13" s="244">
        <f>IF(시나리오분석!$H$21=Case!$B$78,0,IF($B13&gt;W$7,0,IF($B13=W$7,$F13,IF($B13+$H13=W$7,-$F13*$H$7*6,IF($B13+$H13&gt;W$7,-$F13*$H$7,0)))))</f>
        <v>0</v>
      </c>
      <c r="W13" s="244">
        <f>IF(시나리오분석!$H$21=Case!$B$78,0,IF($B13&gt;X$7,0,IF($B13=X$7,$F13,IF($B13+$H13=X$7,-$F13*$H$7*6,IF($B13+$H13&gt;X$7,-$F13*$H$7,0)))))</f>
        <v>0</v>
      </c>
      <c r="X13" s="244">
        <f>IF(시나리오분석!$H$21=Case!$B$78,0,IF($B13&gt;Y$7,0,IF($B13=Y$7,$F13,IF($B13+$H13=Y$7,-$F13*$H$7*6,IF($B13+$H13&gt;Y$7,-$F13*$H$7,0)))))</f>
        <v>0</v>
      </c>
      <c r="Y13" s="244">
        <f>IF(시나리오분석!$H$21=Case!$B$78,0,IF($B13&gt;Z$7,0,IF($B13=Z$7,$F13,IF($B13+$H13=Z$7,-$F13*$H$7*6,IF($B13+$H13&gt;Z$7,-$F13*$H$7,0)))))</f>
        <v>0</v>
      </c>
      <c r="Z13" s="244">
        <f>IF(시나리오분석!$H$21=Case!$B$78,0,IF($B13&gt;AA$7,0,IF($B13=AA$7,$F13,IF($B13+$H13=AA$7,-$F13*$H$7*6,IF($B13+$H13&gt;AA$7,-$F13*$H$7,0)))))</f>
        <v>0</v>
      </c>
      <c r="AA13" s="244">
        <f>IF(시나리오분석!$H$21=Case!$B$78,0,IF($B13&gt;AB$7,0,IF($B13=AB$7,$F13,IF($B13+$H13=AB$7,-$F13*$H$7*6,IF($B13+$H13&gt;AB$7,-$F13*$H$7,0)))))</f>
        <v>0</v>
      </c>
      <c r="AB13" s="244">
        <f>IF(시나리오분석!$H$21=Case!$B$78,0,IF($B13&gt;AC$7,0,IF($B13=AC$7,$F13,IF($B13+$H13=AC$7,-$F13*$H$7*6,IF($B13+$H13&gt;AC$7,-$F13*$H$7,0)))))</f>
        <v>0</v>
      </c>
      <c r="AC13" s="244">
        <f>IF(시나리오분석!$H$21=Case!$B$78,0,IF($B13&gt;AD$7,0,IF($B13=AD$7,$F13,IF($B13+$H13=AD$7,-$F13*$H$7*6,IF($B13+$H13&gt;AD$7,-$F13*$H$7,0)))))</f>
        <v>0</v>
      </c>
      <c r="AD13" s="244">
        <f>-SUM(M13:AC13)</f>
        <v>0</v>
      </c>
      <c r="AE13" s="246"/>
      <c r="AF13" s="221"/>
      <c r="AG13" s="221"/>
      <c r="AH13" s="221"/>
      <c r="AI13" s="239" t="s">
        <v>1283</v>
      </c>
      <c r="AJ13" s="758"/>
      <c r="AK13" s="758"/>
      <c r="AL13" s="758"/>
      <c r="AM13" s="758"/>
      <c r="AN13" s="758"/>
      <c r="AO13" s="758"/>
      <c r="AP13" s="244">
        <f>+IF(MONTH(AP9)=5,IF(시나리오분석!$H$21=Case!$B$78,0,IF($B13&gt;AP$6,0,IF($B13=AP$6,$F13,IF($B13+$H13=AP$6,-$F13*$H$7*6,IF($B13+$H13&gt;AP$6,-$F13*$H$7,0))))),0)</f>
        <v>0</v>
      </c>
      <c r="AQ13" s="244">
        <f>+IF(MONTH(AQ9)=5,IF(시나리오분석!$H$21=Case!$B$78,0,IF($B13&gt;AQ$6,0,IF($B13=AQ$6,$F13,IF($B13+$H13=AQ$6,-$F13*$H$7*6,IF($B13+$H13&gt;AQ$6,-$F13*$H$7,0))))),0)</f>
        <v>0</v>
      </c>
      <c r="AR13" s="244">
        <f>+IF(MONTH(AR9)=5,IF(시나리오분석!$H$21=Case!$B$78,0,IF($B13&gt;AR$6,0,IF($B13=AR$6,$F13,IF($B13+$H13=AR$6,-$F13*$H$7*6,IF($B13+$H13&gt;AR$6,-$F13*$H$7,0))))),0)</f>
        <v>0</v>
      </c>
      <c r="AS13" s="244">
        <f>+IF(MONTH(AS9)=5,IF(시나리오분석!$H$21=Case!$B$78,0,IF($B13&gt;AS$6,0,IF($B13=AS$6,$F13,IF($B13+$H13=AS$6,-$F13*$H$7*6,IF($B13+$H13&gt;AS$6,-$F13*$H$7,0))))),0)</f>
        <v>0</v>
      </c>
      <c r="AT13" s="244">
        <f>+IF(MONTH(AT9)=5,IF(시나리오분석!$H$21=Case!$B$78,0,IF($B13&gt;AT$6,0,IF($B13=AT$6,$F13,IF($B13+$H13=AT$6,-$F13*$H$7*6,IF($B13+$H13&gt;AT$6,-$F13*$H$7,0))))),0)</f>
        <v>0</v>
      </c>
      <c r="AU13" s="244">
        <f>+IF(MONTH(AU9)=5,IF(시나리오분석!$H$21=Case!$B$78,0,IF($B13&gt;AU$6,0,IF($B13=AU$6,$F13,IF($B13+$H13=AU$6,-$F13*$H$7*6,IF($B13+$H13&gt;AU$6,-$F13*$H$7,0))))),0)</f>
        <v>0</v>
      </c>
      <c r="AV13" s="244">
        <f>+IF(MONTH(AV9)=5,IF(시나리오분석!$H$21=Case!$B$78,0,IF($B13&gt;AV$6,0,IF($B13=AV$6,$F13,IF($B13+$H13=AV$6,-$F13*$H$7*6,IF($B13+$H13&gt;AV$6,-$F13*$H$7,0))))),0)</f>
        <v>0</v>
      </c>
      <c r="AW13" s="244">
        <f>+IF(MONTH(AW9)=5,IF(시나리오분석!$H$21=Case!$B$78,0,IF($B13&gt;AW$6,0,IF($B13=AW$6,$F13,IF($B13+$H13=AW$6,-$F13*$H$7*6,IF($B13+$H13&gt;AW$6,-$F13*$H$7,0))))),0)</f>
        <v>0</v>
      </c>
      <c r="AX13" s="244">
        <f>+IF(MONTH(AX9)=5,IF(시나리오분석!$H$21=Case!$B$78,0,IF($B13&gt;AX$6,0,IF($B13=AX$6,$F13,IF($B13+$H13=AX$6,-$F13*$H$7*6,IF($B13+$H13&gt;AX$6,-$F13*$H$7,0))))),0)</f>
        <v>0</v>
      </c>
      <c r="AY13" s="244">
        <f>+IF(MONTH(AY9)=5,IF(시나리오분석!$H$21=Case!$B$78,0,IF($B13&gt;AY$6,0,IF($B13=AY$6,$F13,IF($B13+$H13=AY$6,-$F13*$H$7*6,IF($B13+$H13&gt;AY$6,-$F13*$H$7,0))))),0)</f>
        <v>0</v>
      </c>
      <c r="AZ13" s="244">
        <f>+IF(MONTH(AZ9)=5,IF(시나리오분석!$H$21=Case!$B$78,0,IF($B13&gt;AZ$6,0,IF($B13=AZ$6,$F13,IF($B13+$H13=AZ$6,-$F13*$H$7*6,IF($B13+$H13&gt;AZ$6,-$F13*$H$7,0))))),0)</f>
        <v>0</v>
      </c>
      <c r="BA13" s="244">
        <f>+IF(MONTH(BA9)=5,IF(시나리오분석!$H$21=Case!$B$78,0,IF($B13&gt;BA$6,0,IF($B13=BA$6,$F13,IF($B13+$H13=BA$6,-$F13*$H$7*6,IF($B13+$H13&gt;BA$6,-$F13*$H$7,0))))),0)</f>
        <v>0</v>
      </c>
      <c r="BB13" s="244">
        <f>+IF(MONTH(BB9)=5,IF(시나리오분석!$H$21=Case!$B$78,0,IF($B13&gt;BB$6,0,IF($B13=BB$6,$F13,IF($B13+$H13=BB$6,-$F13*$H$7*6,IF($B13+$H13&gt;BB$6,-$F13*$H$7,0))))),0)</f>
        <v>0</v>
      </c>
      <c r="BC13" s="244">
        <f>+IF(MONTH(BC9)=5,IF(시나리오분석!$H$21=Case!$B$78,0,IF($B13&gt;BC$6,0,IF($B13=BC$6,$F13,IF($B13+$H13=BC$6,-$F13*$H$7*6,IF($B13+$H13&gt;BC$6,-$F13*$H$7,0))))),0)</f>
        <v>0</v>
      </c>
      <c r="BD13" s="244">
        <f>+IF(MONTH(BD9)=5,IF(시나리오분석!$H$21=Case!$B$78,0,IF($B13&gt;BD$6,0,IF($B13=BD$6,$F13,IF($B13+$H13=BD$6,-$F13*$H$7*6,IF($B13+$H13&gt;BD$6,-$F13*$H$7,0))))),0)</f>
        <v>0</v>
      </c>
      <c r="BE13" s="244">
        <f>+IF(MONTH(BE9)=5,IF(시나리오분석!$H$21=Case!$B$78,0,IF($B13&gt;BE$6,0,IF($B13=BE$6,$F13,IF($B13+$H13=BE$6,-$F13*$H$7*6,IF($B13+$H13&gt;BE$6,-$F13*$H$7,0))))),0)</f>
        <v>0</v>
      </c>
      <c r="BF13" s="244">
        <f>+IF(MONTH(BF9)=5,IF(시나리오분석!$H$21=Case!$B$78,0,IF($B13&gt;BF$6,0,IF($B13=BF$6,$F13,IF($B13+$H13=BF$6,-$F13*$H$7*6,IF($B13+$H13&gt;BF$6,-$F13*$H$7,0))))),0)</f>
        <v>0</v>
      </c>
      <c r="BG13" s="244">
        <f>+IF(MONTH(BG9)=5,IF(시나리오분석!$H$21=Case!$B$78,0,IF($B13&gt;BG$6,0,IF($B13=BG$6,$F13,IF($B13+$H13=BG$6,-$F13*$H$7*6,IF($B13+$H13&gt;BG$6,-$F13*$H$7,0))))),0)</f>
        <v>0</v>
      </c>
      <c r="BH13" s="244">
        <f>+IF(MONTH(BH9)=5,IF(시나리오분석!$H$21=Case!$B$78,0,IF($B13&gt;BH$6,0,IF($B13=BH$6,$F13,IF($B13+$H13=BH$6,-$F13*$H$7*6,IF($B13+$H13&gt;BH$6,-$F13*$H$7,0))))),0)</f>
        <v>0</v>
      </c>
      <c r="BI13" s="244">
        <f>+IF(MONTH(BI9)=5,IF(시나리오분석!$H$21=Case!$B$78,0,IF($B13&gt;BI$6,0,IF($B13=BI$6,$F13,IF($B13+$H13=BI$6,-$F13*$H$7*6,IF($B13+$H13&gt;BI$6,-$F13*$H$7,0))))),0)</f>
        <v>0</v>
      </c>
      <c r="BJ13" s="244">
        <f>+IF(MONTH(BJ9)=5,IF(시나리오분석!$H$21=Case!$B$78,0,IF($B13&gt;BJ$6,0,IF($B13=BJ$6,$F13,IF($B13+$H13=BJ$6,-$F13*$H$7*6,IF($B13+$H13&gt;BJ$6,-$F13*$H$7,0))))),0)</f>
        <v>0</v>
      </c>
      <c r="BK13" s="244">
        <f>+IF(MONTH(BK9)=5,IF(시나리오분석!$H$21=Case!$B$78,0,IF($B13&gt;BK$6,0,IF($B13=BK$6,$F13,IF($B13+$H13=BK$6,-$F13*$H$7*6,IF($B13+$H13&gt;BK$6,-$F13*$H$7,0))))),0)</f>
        <v>0</v>
      </c>
      <c r="BL13" s="244">
        <f>+IF(MONTH(BL9)=5,IF(시나리오분석!$H$21=Case!$B$78,0,IF($B13&gt;BL$6,0,IF($B13=BL$6,$F13,IF($B13+$H13=BL$6,-$F13*$H$7*6,IF($B13+$H13&gt;BL$6,-$F13*$H$7,0))))),0)</f>
        <v>0</v>
      </c>
      <c r="BM13" s="244">
        <f>+IF(MONTH(BM9)=5,IF(시나리오분석!$H$21=Case!$B$78,0,IF($B13&gt;BM$6,0,IF($B13=BM$6,$F13,IF($B13+$H13=BM$6,-$F13*$H$7*6,IF($B13+$H13&gt;BM$6,-$F13*$H$7,0))))),0)</f>
        <v>0</v>
      </c>
      <c r="BN13" s="244">
        <f>+IF(MONTH(BN9)=5,IF(시나리오분석!$H$21=Case!$B$78,0,IF($B13&gt;BN$6,0,IF($B13=BN$6,$F13,IF($B13+$H13=BN$6,-$F13*$H$7*6,IF($B13+$H13&gt;BN$6,-$F13*$H$7,0))))),0)</f>
        <v>0</v>
      </c>
      <c r="BO13" s="244">
        <f>+IF(MONTH(BO9)=5,IF(시나리오분석!$H$21=Case!$B$78,0,IF($B13&gt;BO$6,0,IF($B13=BO$6,$F13,IF($B13+$H13=BO$6,-$F13*$H$7*6,IF($B13+$H13&gt;BO$6,-$F13*$H$7,0))))),0)</f>
        <v>0</v>
      </c>
      <c r="BP13" s="244">
        <f>+IF(MONTH(BP9)=5,IF(시나리오분석!$H$21=Case!$B$78,0,IF($B13&gt;BP$6,0,IF($B13=BP$6,$F13,IF($B13+$H13=BP$6,-$F13*$H$7*6,IF($B13+$H13&gt;BP$6,-$F13*$H$7,0))))),0)</f>
        <v>0</v>
      </c>
      <c r="BQ13" s="244">
        <f>+IF(MONTH(BQ9)=5,IF(시나리오분석!$H$21=Case!$B$78,0,IF($B13&gt;BQ$6,0,IF($B13=BQ$6,$F13,IF($B13+$H13=BQ$6,-$F13*$H$7*6,IF($B13+$H13&gt;BQ$6,-$F13*$H$7,0))))),0)</f>
        <v>0</v>
      </c>
      <c r="BR13" s="244">
        <f>+IF(MONTH(BR9)=5,IF(시나리오분석!$H$21=Case!$B$78,0,IF($B13&gt;BR$6,0,IF($B13=BR$6,$F13,IF($B13+$H13=BR$6,-$F13*$H$7*6,IF($B13+$H13&gt;BR$6,-$F13*$H$7,0))))),0)</f>
        <v>0</v>
      </c>
      <c r="BS13" s="244">
        <f>+IF(MONTH(BS9)=5,IF(시나리오분석!$H$21=Case!$B$78,0,IF($B13&gt;BS$6,0,IF($B13=BS$6,$F13,IF($B13+$H13=BS$6,-$F13*$H$7*6,IF($B13+$H13&gt;BS$6,-$F13*$H$7,0))))),0)</f>
        <v>0</v>
      </c>
      <c r="BT13" s="244">
        <f>+IF(MONTH(BT9)=5,IF(시나리오분석!$H$21=Case!$B$78,0,IF($B13&gt;BT$6,0,IF($B13=BT$6,$F13,IF($B13+$H13=BT$6,-$F13*$H$7*6,IF($B13+$H13&gt;BT$6,-$F13*$H$7,0))))),0)</f>
        <v>0</v>
      </c>
      <c r="BU13" s="244">
        <f>+IF(MONTH(BU9)=5,IF(시나리오분석!$H$21=Case!$B$78,0,IF($B13&gt;BU$6,0,IF($B13=BU$6,$F13,IF($B13+$H13=BU$6,-$F13*$H$7*6,IF($B13+$H13&gt;BU$6,-$F13*$H$7,0))))),0)</f>
        <v>0</v>
      </c>
      <c r="BV13" s="244">
        <f>+IF(MONTH(BV9)=5,IF(시나리오분석!$H$21=Case!$B$78,0,IF($B13&gt;BV$6,0,IF($B13=BV$6,$F13,IF($B13+$H13=BV$6,-$F13*$H$7*6,IF($B13+$H13&gt;BV$6,-$F13*$H$7,0))))),0)</f>
        <v>0</v>
      </c>
      <c r="BW13" s="244">
        <f>+IF(MONTH(BW9)=5,IF(시나리오분석!$H$21=Case!$B$78,0,IF($B13&gt;BW$6,0,IF($B13=BW$6,$F13,IF($B13+$H13=BW$6,-$F13*$H$7*6,IF($B13+$H13&gt;BW$6,-$F13*$H$7,0))))),0)</f>
        <v>0</v>
      </c>
      <c r="BX13" s="244">
        <f>+IF(MONTH(BX9)=5,IF(시나리오분석!$H$21=Case!$B$78,0,IF($B13&gt;BX$6,0,IF($B13=BX$6,$F13,IF($B13+$H13=BX$6,-$F13*$H$7*6,IF($B13+$H13&gt;BX$6,-$F13*$H$7,0))))),0)</f>
        <v>0</v>
      </c>
      <c r="BY13" s="244">
        <f>+IF(MONTH(BY9)=5,IF(시나리오분석!$H$21=Case!$B$78,0,IF($B13&gt;BY$6,0,IF($B13=BY$6,$F13,IF($B13+$H13=BY$6,-$F13*$H$7*6,IF($B13+$H13&gt;BY$6,-$F13*$H$7,0))))),0)</f>
        <v>0</v>
      </c>
      <c r="BZ13" s="244">
        <f>+IF(MONTH(BZ9)=5,IF(시나리오분석!$H$21=Case!$B$78,0,IF($B13&gt;BZ$6,0,IF($B13=BZ$6,$F13,IF($B13+$H13=BZ$6,-$F13*$H$7*6,IF($B13+$H13&gt;BZ$6,-$F13*$H$7,0))))),0)</f>
        <v>0</v>
      </c>
      <c r="CA13" s="244">
        <f>+IF(MONTH(CA9)=5,IF(시나리오분석!$H$21=Case!$B$78,0,IF($B13&gt;CA$6,0,IF($B13=CA$6,$F13,IF($B13+$H13=CA$6,-$F13*$H$7*6,IF($B13+$H13&gt;CA$6,-$F13*$H$7,0))))),0)</f>
        <v>0</v>
      </c>
      <c r="CB13" s="244">
        <f>+IF(MONTH(CB9)=5,IF(시나리오분석!$H$21=Case!$B$78,0,IF($B13&gt;CB$6,0,IF($B13=CB$6,$F13,IF($B13+$H13=CB$6,-$F13*$H$7*6,IF($B13+$H13&gt;CB$6,-$F13*$H$7,0))))),0)</f>
        <v>0</v>
      </c>
      <c r="CC13" s="244">
        <f>+IF(MONTH(CC9)=5,IF(시나리오분석!$H$21=Case!$B$78,0,IF($B13&gt;CC$6,0,IF($B13=CC$6,$F13,IF($B13+$H13=CC$6,-$F13*$H$7*6,IF($B13+$H13&gt;CC$6,-$F13*$H$7,0))))),0)</f>
        <v>0</v>
      </c>
      <c r="CD13" s="244">
        <f>+IF(MONTH(CD9)=5,IF(시나리오분석!$H$21=Case!$B$78,0,IF($B13&gt;CD$6,0,IF($B13=CD$6,$F13,IF($B13+$H13=CD$6,-$F13*$H$7*6,IF($B13+$H13&gt;CD$6,-$F13*$H$7,0))))),0)</f>
        <v>0</v>
      </c>
      <c r="CE13" s="244">
        <f>+IF(MONTH(CE9)=5,IF(시나리오분석!$H$21=Case!$B$78,0,IF($B13&gt;CE$6,0,IF($B13=CE$6,$F13,IF($B13+$H13=CE$6,-$F13*$H$7*6,IF($B13+$H13&gt;CE$6,-$F13*$H$7,0))))),0)</f>
        <v>0</v>
      </c>
      <c r="CF13" s="244">
        <f>+IF(MONTH(CF9)=5,IF(시나리오분석!$H$21=Case!$B$78,0,IF($B13&gt;CF$6,0,IF($B13=CF$6,$F13,IF($B13+$H13=CF$6,-$F13*$H$7*6,IF($B13+$H13&gt;CF$6,-$F13*$H$7,0))))),0)</f>
        <v>0</v>
      </c>
      <c r="CG13" s="244">
        <f>+IF(MONTH(CG9)=5,IF(시나리오분석!$H$21=Case!$B$78,0,IF($B13&gt;CG$6,0,IF($B13=CG$6,$F13,IF($B13+$H13=CG$6,-$F13*$H$7*6,IF($B13+$H13&gt;CG$6,-$F13*$H$7,0))))),0)</f>
        <v>0</v>
      </c>
      <c r="CH13" s="244">
        <f>+IF(MONTH(CH9)=5,IF(시나리오분석!$H$21=Case!$B$78,0,IF($B13&gt;CH$6,0,IF($B13=CH$6,$F13,IF($B13+$H13=CH$6,-$F13*$H$7*6,IF($B13+$H13&gt;CH$6,-$F13*$H$7,0))))),0)</f>
        <v>0</v>
      </c>
      <c r="CI13" s="244">
        <f>+IF(MONTH(CI9)=5,IF(시나리오분석!$H$21=Case!$B$78,0,IF($B13&gt;CI$6,0,IF($B13=CI$6,$F13,IF($B13+$H13=CI$6,-$F13*$H$7*6,IF($B13+$H13&gt;CI$6,-$F13*$H$7,0))))),0)</f>
        <v>0</v>
      </c>
      <c r="CJ13" s="244">
        <f>+IF(MONTH(CJ9)=5,IF(시나리오분석!$H$21=Case!$B$78,0,IF($B13&gt;CJ$6,0,IF($B13=CJ$6,$F13,IF($B13+$H13=CJ$6,-$F13*$H$7*6,IF($B13+$H13&gt;CJ$6,-$F13*$H$7,0))))),0)</f>
        <v>0</v>
      </c>
      <c r="CK13" s="244">
        <f>+IF(MONTH(CK9)=5,IF(시나리오분석!$H$21=Case!$B$78,0,IF($B13&gt;CK$6,0,IF($B13=CK$6,$F13,IF($B13+$H13=CK$6,-$F13*$H$7*6,IF($B13+$H13&gt;CK$6,-$F13*$H$7,0))))),0)</f>
        <v>0</v>
      </c>
      <c r="CL13" s="244">
        <f>+IF(MONTH(CL9)=5,IF(시나리오분석!$H$21=Case!$B$78,0,IF($B13&gt;CL$6,0,IF($B13=CL$6,$F13,IF($B13+$H13=CL$6,-$F13*$H$7*6,IF($B13+$H13&gt;CL$6,-$F13*$H$7,0))))),0)</f>
        <v>0</v>
      </c>
      <c r="CM13" s="244">
        <f>+IF(MONTH(CM9)=5,IF(시나리오분석!$H$21=Case!$B$78,0,IF($B13&gt;CM$6,0,IF($B13=CM$6,$F13,IF($B13+$H13=CM$6,-$F13*$H$7*6,IF($B13+$H13&gt;CM$6,-$F13*$H$7,0))))),0)</f>
        <v>0</v>
      </c>
      <c r="CN13" s="244">
        <f>+IF(MONTH(CN9)=5,IF(시나리오분석!$H$21=Case!$B$78,0,IF($B13&gt;CN$6,0,IF($B13=CN$6,$F13,IF($B13+$H13=CN$6,-$F13*$H$7*6,IF($B13+$H13&gt;CN$6,-$F13*$H$7,0))))),0)</f>
        <v>0</v>
      </c>
      <c r="CO13" s="244">
        <f>+IF(MONTH(CO9)=5,IF(시나리오분석!$H$21=Case!$B$78,0,IF($B13&gt;CO$6,0,IF($B13=CO$6,$F13,IF($B13+$H13=CO$6,-$F13*$H$7*6,IF($B13+$H13&gt;CO$6,-$F13*$H$7,0))))),0)</f>
        <v>0</v>
      </c>
      <c r="CP13" s="244">
        <f>+IF(MONTH(CP9)=5,IF(시나리오분석!$H$21=Case!$B$78,0,IF($B13&gt;CP$6,0,IF($B13=CP$6,$F13,IF($B13+$H13=CP$6,-$F13*$H$7*6,IF($B13+$H13&gt;CP$6,-$F13*$H$7,0))))),0)</f>
        <v>0</v>
      </c>
      <c r="CQ13" s="244">
        <f>+IF(MONTH(CQ9)=5,IF(시나리오분석!$H$21=Case!$B$78,0,IF($B13&gt;CQ$6,0,IF($B13=CQ$6,$F13,IF($B13+$H13=CQ$6,-$F13*$H$7*6,IF($B13+$H13&gt;CQ$6,-$F13*$H$7,0))))),0)</f>
        <v>0</v>
      </c>
      <c r="CR13" s="244">
        <f>+IF(MONTH(CR9)=5,IF(시나리오분석!$H$21=Case!$B$78,0,IF($B13&gt;CR$6,0,IF($B13=CR$6,$F13,IF($B13+$H13=CR$6,-$F13*$H$7*6,IF($B13+$H13&gt;CR$6,-$F13*$H$7,0))))),0)</f>
        <v>0</v>
      </c>
      <c r="CS13" s="244">
        <f>+IF(MONTH(CS9)=5,IF(시나리오분석!$H$21=Case!$B$78,0,IF($B13&gt;CS$6,0,IF($B13=CS$6,$F13,IF($B13+$H13=CS$6,-$F13*$H$7*6,IF($B13+$H13&gt;CS$6,-$F13*$H$7,0))))),0)</f>
        <v>0</v>
      </c>
      <c r="CT13" s="244">
        <f>+IF(MONTH(CT9)=5,IF(시나리오분석!$H$21=Case!$B$78,0,IF($B13&gt;CT$6,0,IF($B13=CT$6,$F13,IF($B13+$H13=CT$6,-$F13*$H$7*6,IF($B13+$H13&gt;CT$6,-$F13*$H$7,0))))),0)</f>
        <v>0</v>
      </c>
      <c r="CU13" s="244">
        <f>+IF(MONTH(CU9)=5,IF(시나리오분석!$H$21=Case!$B$78,0,IF($B13&gt;CU$6,0,IF($B13=CU$6,$F13,IF($B13+$H13=CU$6,-$F13*$H$7*6,IF($B13+$H13&gt;CU$6,-$F13*$H$7,0))))),0)</f>
        <v>0</v>
      </c>
      <c r="CV13" s="244">
        <f>+IF(MONTH(CV9)=5,IF(시나리오분석!$H$21=Case!$B$78,0,IF($B13&gt;CV$6,0,IF($B13=CV$6,$F13,IF($B13+$H13=CV$6,-$F13*$H$7*6,IF($B13+$H13&gt;CV$6,-$F13*$H$7,0))))),0)</f>
        <v>0</v>
      </c>
      <c r="CW13" s="244">
        <f>+IF(MONTH(CW9)=5,IF(시나리오분석!$H$21=Case!$B$78,0,IF($B13&gt;CW$6,0,IF($B13=CW$6,$F13,IF($B13+$H13=CW$6,-$F13*$H$7*6,IF($B13+$H13&gt;CW$6,-$F13*$H$7,0))))),0)</f>
        <v>0</v>
      </c>
      <c r="CX13" s="244">
        <f>+IF(MONTH(CX9)=5,IF(시나리오분석!$H$21=Case!$B$78,0,IF($B13&gt;CX$6,0,IF($B13=CX$6,$F13,IF($B13+$H13=CX$6,-$F13*$H$7*6,IF($B13+$H13&gt;CX$6,-$F13*$H$7,0))))),0)</f>
        <v>0</v>
      </c>
      <c r="CY13" s="244">
        <f>+IF(MONTH(CY9)=5,IF(시나리오분석!$H$21=Case!$B$78,0,IF($B13&gt;CY$6,0,IF($B13=CY$6,$F13,IF($B13+$H13=CY$6,-$F13*$H$7*6,IF($B13+$H13&gt;CY$6,-$F13*$H$7,0))))),0)</f>
        <v>0</v>
      </c>
      <c r="CZ13" s="244">
        <f>+IF(MONTH(CZ9)=5,IF(시나리오분석!$H$21=Case!$B$78,0,IF($B13&gt;CZ$6,0,IF($B13=CZ$6,$F13,IF($B13+$H13=CZ$6,-$F13*$H$7*6,IF($B13+$H13&gt;CZ$6,-$F13*$H$7,0))))),0)</f>
        <v>0</v>
      </c>
      <c r="DA13" s="244">
        <f>+IF(MONTH(DA9)=5,IF(시나리오분석!$H$21=Case!$B$78,0,IF($B13&gt;DA$6,0,IF($B13=DA$6,$F13,IF($B13+$H13=DA$6,-$F13*$H$7*6,IF($B13+$H13&gt;DA$6,-$F13*$H$7,0))))),0)</f>
        <v>0</v>
      </c>
      <c r="DB13" s="244">
        <f>+IF(MONTH(DB9)=5,IF(시나리오분석!$H$21=Case!$B$78,0,IF($B13&gt;DB$6,0,IF($B13=DB$6,$F13,IF($B13+$H13=DB$6,-$F13*$H$7*6,IF($B13+$H13&gt;DB$6,-$F13*$H$7,0))))),0)</f>
        <v>0</v>
      </c>
      <c r="DC13" s="244">
        <f>+IF(MONTH(DC9)=5,IF(시나리오분석!$H$21=Case!$B$78,0,IF($B13&gt;DC$6,0,IF($B13=DC$6,$F13,IF($B13+$H13=DC$6,-$F13*$H$7*6,IF($B13+$H13&gt;DC$6,-$F13*$H$7,0))))),0)</f>
        <v>0</v>
      </c>
      <c r="DD13" s="244">
        <f>+IF(MONTH(DD9)=5,IF(시나리오분석!$H$21=Case!$B$78,0,IF($B13&gt;DD$6,0,IF($B13=DD$6,$F13,IF($B13+$H13=DD$6,-$F13*$H$7*6,IF($B13+$H13&gt;DD$6,-$F13*$H$7,0))))),0)</f>
        <v>0</v>
      </c>
      <c r="DE13" s="244">
        <f>+IF(MONTH(DE9)=5,IF(시나리오분석!$H$21=Case!$B$78,0,IF($B13&gt;DE$6,0,IF($B13=DE$6,$F13,IF($B13+$H13=DE$6,-$F13*$H$7*6,IF($B13+$H13&gt;DE$6,-$F13*$H$7,0))))),0)</f>
        <v>0</v>
      </c>
      <c r="DF13" s="244">
        <f>+IF(MONTH(DF9)=5,IF(시나리오분석!$H$21=Case!$B$78,0,IF($B13&gt;DF$6,0,IF($B13=DF$6,$F13,IF($B13+$H13=DF$6,-$F13*$H$7*6,IF($B13+$H13&gt;DF$6,-$F13*$H$7,0))))),0)</f>
        <v>0</v>
      </c>
      <c r="DG13" s="244">
        <f>+IF(MONTH(DG9)=5,IF(시나리오분석!$H$21=Case!$B$78,0,IF($B13&gt;DG$6,0,IF($B13=DG$6,$F13,IF($B13+$H13=DG$6,-$F13*$H$7*6,IF($B13+$H13&gt;DG$6,-$F13*$H$7,0))))),0)</f>
        <v>0</v>
      </c>
      <c r="DH13" s="244">
        <f>+IF(MONTH(DH9)=5,IF(시나리오분석!$H$21=Case!$B$78,0,IF($B13&gt;DH$6,0,IF($B13=DH$6,$F13,IF($B13+$H13=DH$6,-$F13*$H$7*6,IF($B13+$H13&gt;DH$6,-$F13*$H$7,0))))),0)</f>
        <v>0</v>
      </c>
      <c r="DI13" s="244">
        <f>+IF(MONTH(DI9)=5,IF(시나리오분석!$H$21=Case!$B$78,0,IF($B13&gt;DI$6,0,IF($B13=DI$6,$F13,IF($B13+$H13=DI$6,-$F13*$H$7*6,IF($B13+$H13&gt;DI$6,-$F13*$H$7,0))))),0)</f>
        <v>0</v>
      </c>
      <c r="DJ13" s="244">
        <f>+IF(MONTH(DJ9)=5,IF(시나리오분석!$H$21=Case!$B$78,0,IF($B13&gt;DJ$6,0,IF($B13=DJ$6,$F13,IF($B13+$H13=DJ$6,-$F13*$H$7*6,IF($B13+$H13&gt;DJ$6,-$F13*$H$7,0))))),0)</f>
        <v>0</v>
      </c>
      <c r="DK13" s="244">
        <f>+IF(MONTH(DK9)=5,IF(시나리오분석!$H$21=Case!$B$78,0,IF($B13&gt;DK$6,0,IF($B13=DK$6,$F13,IF($B13+$H13=DK$6,-$F13*$H$7*6,IF($B13+$H13&gt;DK$6,-$F13*$H$7,0))))),0)</f>
        <v>0</v>
      </c>
      <c r="DL13" s="244">
        <f>+IF(MONTH(DL9)=5,IF(시나리오분석!$H$21=Case!$B$78,0,IF($B13&gt;DL$6,0,IF($B13=DL$6,$F13,IF($B13+$H13=DL$6,-$F13*$H$7*6,IF($B13+$H13&gt;DL$6,-$F13*$H$7,0))))),0)</f>
        <v>0</v>
      </c>
      <c r="DM13" s="244">
        <f>+IF(MONTH(DM9)=5,IF(시나리오분석!$H$21=Case!$B$78,0,IF($B13&gt;DM$6,0,IF($B13=DM$6,$F13,IF($B13+$H13=DM$6,-$F13*$H$7*6,IF($B13+$H13&gt;DM$6,-$F13*$H$7,0))))),0)</f>
        <v>0</v>
      </c>
      <c r="DN13" s="244">
        <f>+IF(MONTH(DN9)=5,IF(시나리오분석!$H$21=Case!$B$78,0,IF($B13&gt;DN$6,0,IF($B13=DN$6,$F13,IF($B13+$H13=DN$6,-$F13*$H$7*6,IF($B13+$H13&gt;DN$6,-$F13*$H$7,0))))),0)</f>
        <v>0</v>
      </c>
      <c r="DO13" s="244">
        <f>+IF(MONTH(DO9)=5,IF(시나리오분석!$H$21=Case!$B$78,0,IF($B13&gt;DO$6,0,IF($B13=DO$6,$F13,IF($B13+$H13=DO$6,-$F13*$H$7*6,IF($B13+$H13&gt;DO$6,-$F13*$H$7,0))))),0)</f>
        <v>0</v>
      </c>
      <c r="DP13" s="244">
        <f>+IF(MONTH(DP9)=5,IF(시나리오분석!$H$21=Case!$B$78,0,IF($B13&gt;DP$6,0,IF($B13=DP$6,$F13,IF($B13+$H13=DP$6,-$F13*$H$7*6,IF($B13+$H13&gt;DP$6,-$F13*$H$7,0))))),0)</f>
        <v>0</v>
      </c>
      <c r="DQ13" s="244">
        <f>+IF(MONTH(DQ9)=5,IF(시나리오분석!$H$21=Case!$B$78,0,IF($B13&gt;DQ$6,0,IF($B13=DQ$6,$F13,IF($B13+$H13=DQ$6,-$F13*$H$7*6,IF($B13+$H13&gt;DQ$6,-$F13*$H$7,0))))),0)</f>
        <v>0</v>
      </c>
      <c r="DR13" s="244">
        <f>+IF(MONTH(DR9)=5,IF(시나리오분석!$H$21=Case!$B$78,0,IF($B13&gt;DR$6,0,IF($B13=DR$6,$F13,IF($B13+$H13=DR$6,-$F13*$H$7*6,IF($B13+$H13&gt;DR$6,-$F13*$H$7,0))))),0)</f>
        <v>0</v>
      </c>
      <c r="DS13" s="244">
        <f>+IF(MONTH(DS9)=5,IF(시나리오분석!$H$21=Case!$B$78,0,IF($B13&gt;DS$6,0,IF($B13=DS$6,$F13,IF($B13+$H13=DS$6,-$F13*$H$7*6,IF($B13+$H13&gt;DS$6,-$F13*$H$7,0))))),0)</f>
        <v>0</v>
      </c>
      <c r="DT13" s="244">
        <f>+IF(MONTH(DT9)=5,IF(시나리오분석!$H$21=Case!$B$78,0,IF($B13&gt;DT$6,0,IF($B13=DT$6,$F13,IF($B13+$H13=DT$6,-$F13*$H$7*6,IF($B13+$H13&gt;DT$6,-$F13*$H$7,0))))),0)</f>
        <v>0</v>
      </c>
      <c r="DU13" s="244">
        <f>+IF(MONTH(DU9)=5,IF(시나리오분석!$H$21=Case!$B$78,0,IF($B13&gt;DU$6,0,IF($B13=DU$6,$F13,IF($B13+$H13=DU$6,-$F13*$H$7*6,IF($B13+$H13&gt;DU$6,-$F13*$H$7,0))))),0)</f>
        <v>0</v>
      </c>
      <c r="DV13" s="244">
        <f>+IF(MONTH(DV9)=5,IF(시나리오분석!$H$21=Case!$B$78,0,IF($B13&gt;DV$6,0,IF($B13=DV$6,$F13,IF($B13+$H13=DV$6,-$F13*$H$7*6,IF($B13+$H13&gt;DV$6,-$F13*$H$7,0))))),0)</f>
        <v>0</v>
      </c>
      <c r="DW13" s="244">
        <f>+IF(MONTH(DW9)=5,IF(시나리오분석!$H$21=Case!$B$78,0,IF($B13&gt;DW$6,0,IF($B13=DW$6,$F13,IF($B13+$H13=DW$6,-$F13*$H$7*6,IF($B13+$H13&gt;DW$6,-$F13*$H$7,0))))),0)</f>
        <v>0</v>
      </c>
      <c r="DX13" s="244">
        <f>+IF(MONTH(DX9)=5,IF(시나리오분석!$H$21=Case!$B$78,0,IF($B13&gt;DX$6,0,IF($B13=DX$6,$F13,IF($B13+$H13=DX$6,-$F13*$H$7*6,IF($B13+$H13&gt;DX$6,-$F13*$H$7,0))))),0)</f>
        <v>0</v>
      </c>
      <c r="DY13" s="244">
        <f>+IF(MONTH(DY9)=5,IF(시나리오분석!$H$21=Case!$B$78,0,IF($B13&gt;DY$6,0,IF($B13=DY$6,$F13,IF($B13+$H13=DY$6,-$F13*$H$7*6,IF($B13+$H13&gt;DY$6,-$F13*$H$7,0))))),0)</f>
        <v>0</v>
      </c>
      <c r="DZ13" s="244">
        <f>+IF(MONTH(DZ9)=5,IF(시나리오분석!$H$21=Case!$B$78,0,IF($B13&gt;DZ$6,0,IF($B13=DZ$6,$F13,IF($B13+$H13=DZ$6,-$F13*$H$7*6,IF($B13+$H13&gt;DZ$6,-$F13*$H$7,0))))),0)</f>
        <v>0</v>
      </c>
      <c r="EA13" s="244">
        <f>+IF(MONTH(EA9)=5,IF(시나리오분석!$H$21=Case!$B$78,0,IF($B13&gt;EA$6,0,IF($B13=EA$6,$F13,IF($B13+$H13=EA$6,-$F13*$H$7*6,IF($B13+$H13&gt;EA$6,-$F13*$H$7,0))))),0)</f>
        <v>0</v>
      </c>
      <c r="EB13" s="244">
        <f>+IF(MONTH(EB9)=5,IF(시나리오분석!$H$21=Case!$B$78,0,IF($B13&gt;EB$6,0,IF($B13=EB$6,$F13,IF($B13+$H13=EB$6,-$F13*$H$7*6,IF($B13+$H13&gt;EB$6,-$F13*$H$7,0))))),0)</f>
        <v>0</v>
      </c>
      <c r="EC13" s="244">
        <f>+IF(MONTH(EC9)=5,IF(시나리오분석!$H$21=Case!$B$78,0,IF($B13&gt;EC$6,0,IF($B13=EC$6,$F13,IF($B13+$H13=EC$6,-$F13*$H$7*6,IF($B13+$H13&gt;EC$6,-$F13*$H$7,0))))),0)</f>
        <v>0</v>
      </c>
      <c r="ED13" s="244">
        <f>+IF(MONTH(ED9)=5,IF(시나리오분석!$H$21=Case!$B$78,0,IF($B13&gt;ED$6,0,IF($B13=ED$6,$F13,IF($B13+$H13=ED$6,-$F13*$H$7*6,IF($B13+$H13&gt;ED$6,-$F13*$H$7,0))))),0)</f>
        <v>0</v>
      </c>
      <c r="EE13" s="244">
        <f>+IF(MONTH(EE9)=5,IF(시나리오분석!$H$21=Case!$B$78,0,IF($B13&gt;EE$6,0,IF($B13=EE$6,$F13,IF($B13+$H13=EE$6,-$F13*$H$7*6,IF($B13+$H13&gt;EE$6,-$F13*$H$7,0))))),0)</f>
        <v>0</v>
      </c>
      <c r="EF13" s="244">
        <f>+IF(MONTH(EF9)=5,IF(시나리오분석!$H$21=Case!$B$78,0,IF($B13&gt;EF$6,0,IF($B13=EF$6,$F13,IF($B13+$H13=EF$6,-$F13*$H$7*6,IF($B13+$H13&gt;EF$6,-$F13*$H$7,0))))),0)</f>
        <v>0</v>
      </c>
      <c r="EG13" s="244">
        <f>+IF(MONTH(EG9)=5,IF(시나리오분석!$H$21=Case!$B$78,0,IF($B13&gt;EG$6,0,IF($B13=EG$6,$F13,IF($B13+$H13=EG$6,-$F13*$H$7*6,IF($B13+$H13&gt;EG$6,-$F13*$H$7,0))))),0)</f>
        <v>0</v>
      </c>
      <c r="EH13" s="244">
        <f>+IF(MONTH(EH9)=5,IF(시나리오분석!$H$21=Case!$B$78,0,IF($B13&gt;EH$6,0,IF($B13=EH$6,$F13,IF($B13+$H13=EH$6,-$F13*$H$7*6,IF($B13+$H13&gt;EH$6,-$F13*$H$7,0))))),0)</f>
        <v>0</v>
      </c>
      <c r="EI13" s="244">
        <f>+IF(MONTH(EI9)=5,IF(시나리오분석!$H$21=Case!$B$78,0,IF($B13&gt;EI$6,0,IF($B13=EI$6,$F13,IF($B13+$H13=EI$6,-$F13*$H$7*6,IF($B13+$H13&gt;EI$6,-$F13*$H$7,0))))),0)</f>
        <v>0</v>
      </c>
      <c r="EJ13" s="244">
        <f>+IF(MONTH(EJ9)=5,IF(시나리오분석!$H$21=Case!$B$78,0,IF($B13&gt;EJ$6,0,IF($B13=EJ$6,$F13,IF($B13+$H13=EJ$6,-$F13*$H$7*6,IF($B13+$H13&gt;EJ$6,-$F13*$H$7,0))))),0)</f>
        <v>0</v>
      </c>
      <c r="EK13" s="244">
        <f>+IF(MONTH(EK9)=5,IF(시나리오분석!$H$21=Case!$B$78,0,IF($B13&gt;EK$6,0,IF($B13=EK$6,$F13,IF($B13+$H13=EK$6,-$F13*$H$7*6,IF($B13+$H13&gt;EK$6,-$F13*$H$7,0))))),0)</f>
        <v>0</v>
      </c>
      <c r="EL13" s="244">
        <f>+IF(MONTH(EL9)=5,IF(시나리오분석!$H$21=Case!$B$78,0,IF($B13&gt;EL$6,0,IF($B13=EL$6,$F13,IF($B13+$H13=EL$6,-$F13*$H$7*6,IF($B13+$H13&gt;EL$6,-$F13*$H$7,0))))),0)</f>
        <v>0</v>
      </c>
      <c r="EM13" s="244">
        <f>+IF(MONTH(EM9)=5,IF(시나리오분석!$H$21=Case!$B$78,0,IF($B13&gt;EM$6,0,IF($B13=EM$6,$F13,IF($B13+$H13=EM$6,-$F13*$H$7*6,IF($B13+$H13&gt;EM$6,-$F13*$H$7,0))))),0)</f>
        <v>0</v>
      </c>
      <c r="EN13" s="244">
        <f>+IF(MONTH(EN9)=5,IF(시나리오분석!$H$21=Case!$B$78,0,IF($B13&gt;EN$6,0,IF($B13=EN$6,$F13,IF($B13+$H13=EN$6,-$F13*$H$7*6,IF($B13+$H13&gt;EN$6,-$F13*$H$7,0))))),0)</f>
        <v>0</v>
      </c>
      <c r="EO13" s="244">
        <f>+IF(MONTH(EO9)=5,IF(시나리오분석!$H$21=Case!$B$78,0,IF($B13&gt;EO$6,0,IF($B13=EO$6,$F13,IF($B13+$H13=EO$6,-$F13*$H$7*6,IF($B13+$H13&gt;EO$6,-$F13*$H$7,0))))),0)</f>
        <v>0</v>
      </c>
      <c r="EP13" s="244">
        <f>+IF(MONTH(EP9)=5,IF(시나리오분석!$H$21=Case!$B$78,0,IF($B13&gt;EP$6,0,IF($B13=EP$6,$F13,IF($B13+$H13=EP$6,-$F13*$H$7*6,IF($B13+$H13&gt;EP$6,-$F13*$H$7,0))))),0)</f>
        <v>0</v>
      </c>
      <c r="EQ13" s="244">
        <f>+IF(MONTH(EQ9)=5,IF(시나리오분석!$H$21=Case!$B$78,0,IF($B13&gt;EQ$6,0,IF($B13=EQ$6,$F13,IF($B13+$H13=EQ$6,-$F13*$H$7*6,IF($B13+$H13&gt;EQ$6,-$F13*$H$7,0))))),0)</f>
        <v>0</v>
      </c>
      <c r="ER13" s="244">
        <f>+IF(MONTH(ER9)=5,IF(시나리오분석!$H$21=Case!$B$78,0,IF($B13&gt;ER$6,0,IF($B13=ER$6,$F13,IF($B13+$H13=ER$6,-$F13*$H$7*6,IF($B13+$H13&gt;ER$6,-$F13*$H$7,0))))),0)</f>
        <v>0</v>
      </c>
      <c r="ES13" s="244">
        <f>+IF(MONTH(ES9)=5,IF(시나리오분석!$H$21=Case!$B$78,0,IF($B13&gt;ES$6,0,IF($B13=ES$6,$F13,IF($B13+$H13=ES$6,-$F13*$H$7*6,IF($B13+$H13&gt;ES$6,-$F13*$H$7,0))))),0)</f>
        <v>0</v>
      </c>
      <c r="ET13" s="244">
        <f>+IF(MONTH(ET9)=5,IF(시나리오분석!$H$21=Case!$B$78,0,IF($B13&gt;ET$6,0,IF($B13=ET$6,$F13,IF($B13+$H13=ET$6,-$F13*$H$7*6,IF($B13+$H13&gt;ET$6,-$F13*$H$7,0))))),0)</f>
        <v>0</v>
      </c>
      <c r="EU13" s="244">
        <f>+IF(MONTH(EU9)=5,IF(시나리오분석!$H$21=Case!$B$78,0,IF($B13&gt;EU$6,0,IF($B13=EU$6,$F13,IF($B13+$H13=EU$6,-$F13*$H$7*6,IF($B13+$H13&gt;EU$6,-$F13*$H$7,0))))),0)</f>
        <v>0</v>
      </c>
      <c r="EV13" s="244">
        <f>+IF(MONTH(EV9)=5,IF(시나리오분석!$H$21=Case!$B$78,0,IF($B13&gt;EV$6,0,IF($B13=EV$6,$F13,IF($B13+$H13=EV$6,-$F13*$H$7*6,IF($B13+$H13&gt;EV$6,-$F13*$H$7,0))))),0)</f>
        <v>0</v>
      </c>
      <c r="EW13" s="244">
        <f>+IF(MONTH(EW9)=5,IF(시나리오분석!$H$21=Case!$B$78,0,IF($B13&gt;EW$6,0,IF($B13=EW$6,$F13,IF($B13+$H13=EW$6,-$F13*$H$7*6,IF($B13+$H13&gt;EW$6,-$F13*$H$7,0))))),0)</f>
        <v>0</v>
      </c>
      <c r="EX13" s="244">
        <f>+IF(MONTH(EX9)=5,IF(시나리오분석!$H$21=Case!$B$78,0,IF($B13&gt;EX$6,0,IF($B13=EX$6,$F13,IF($B13+$H13=EX$6,-$F13*$H$7*6,IF($B13+$H13&gt;EX$6,-$F13*$H$7,0))))),0)</f>
        <v>0</v>
      </c>
      <c r="EY13" s="244">
        <f>+IF(MONTH(EY9)=5,IF(시나리오분석!$H$21=Case!$B$78,0,IF($B13&gt;EY$6,0,IF($B13=EY$6,$F13,IF($B13+$H13=EY$6,-$F13*$H$7*6,IF($B13+$H13&gt;EY$6,-$F13*$H$7,0))))),0)</f>
        <v>0</v>
      </c>
      <c r="EZ13" s="244">
        <f>+IF(MONTH(EZ9)=5,IF(시나리오분석!$H$21=Case!$B$78,0,IF($B13&gt;EZ$6,0,IF($B13=EZ$6,$F13,IF($B13+$H13=EZ$6,-$F13*$H$7*6,IF($B13+$H13&gt;EZ$6,-$F13*$H$7,0))))),0)</f>
        <v>0</v>
      </c>
      <c r="FA13" s="244">
        <f>+IF(MONTH(FA9)=5,IF(시나리오분석!$H$21=Case!$B$78,0,IF($B13&gt;FA$6,0,IF($B13=FA$6,$F13,IF($B13+$H13=FA$6,-$F13*$H$7*6,IF($B13+$H13&gt;FA$6,-$F13*$H$7,0))))),0)</f>
        <v>0</v>
      </c>
      <c r="FB13" s="244">
        <f>+IF(MONTH(FB9)=5,IF(시나리오분석!$H$21=Case!$B$78,0,IF($B13&gt;FB$6,0,IF($B13=FB$6,$F13,IF($B13+$H13=FB$6,-$F13*$H$7*6,IF($B13+$H13&gt;FB$6,-$F13*$H$7,0))))),0)</f>
        <v>0</v>
      </c>
      <c r="FC13" s="244">
        <f>+IF(MONTH(FC9)=5,IF(시나리오분석!$H$21=Case!$B$78,0,IF($B13&gt;FC$6,0,IF($B13=FC$6,$F13,IF($B13+$H13=FC$6,-$F13*$H$7*6,IF($B13+$H13&gt;FC$6,-$F13*$H$7,0))))),0)</f>
        <v>0</v>
      </c>
      <c r="FD13" s="244">
        <f>+IF(MONTH(FD9)=5,IF(시나리오분석!$H$21=Case!$B$78,0,IF($B13&gt;FD$6,0,IF($B13=FD$6,$F13,IF($B13+$H13=FD$6,-$F13*$H$7*6,IF($B13+$H13&gt;FD$6,-$F13*$H$7,0))))),0)</f>
        <v>0</v>
      </c>
      <c r="FE13" s="1094">
        <f>+IF(MONTH(FE9)=5,IF(시나리오분석!$H$21=Case!$B$78,0,IF($B13&gt;FE$6,0,IF($B13=FE$6,$F13,IF($B13+$H13=FE$6,-$F13*$H$7*6,IF($B13+$H13&gt;FE$6,-$F13*$H$7,0))))),0)</f>
        <v>0</v>
      </c>
      <c r="FF13" s="244">
        <f>+IF(MONTH(FF9)=5,IF(시나리오분석!$H$21=Case!$B$78,0,IF($B13&gt;FF$6,0,IF($B13=FF$6,$F13,IF($B13+$H13=FF$6,-$F13*$H$7*6,IF($B13+$H13&gt;FF$6,-$F13*$H$7,0))))),0)</f>
        <v>0</v>
      </c>
      <c r="FG13" s="244">
        <f>+IF(MONTH(FG9)=5,IF(시나리오분석!$H$21=Case!$B$78,0,IF($B13&gt;FG$6,0,IF($B13=FG$6,$F13,IF($B13+$H13=FG$6,-$F13*$H$7*6,IF($B13+$H13&gt;FG$6,-$F13*$H$7,0))))),0)</f>
        <v>0</v>
      </c>
      <c r="FH13" s="244">
        <f>+IF(MONTH(FH9)=5,IF(시나리오분석!$H$21=Case!$B$78,0,IF($B13&gt;FH$6,0,IF($B13=FH$6,$F13,IF($B13+$H13=FH$6,-$F13*$H$7*6,IF($B13+$H13&gt;FH$6,-$F13*$H$7,0))))),0)</f>
        <v>0</v>
      </c>
      <c r="FI13" s="244">
        <f>+IF(MONTH(FI9)=5,IF(시나리오분석!$H$21=Case!$B$78,0,IF($B13&gt;FI$6,0,IF($B13=FI$6,$F13,IF($B13+$H13=FI$6,-$F13*$H$7*6,IF($B13+$H13&gt;FI$6,-$F13*$H$7,0))))),0)</f>
        <v>0</v>
      </c>
      <c r="FJ13" s="244">
        <f>+IF(MONTH(FJ9)=5,IF(시나리오분석!$H$21=Case!$B$78,0,IF($B13&gt;FJ$6,0,IF($B13=FJ$6,$F13,IF($B13+$H13=FJ$6,-$F13*$H$7*6,IF($B13+$H13&gt;FJ$6,-$F13*$H$7,0))))),0)</f>
        <v>0</v>
      </c>
      <c r="FK13" s="244">
        <f>+IF(MONTH(FK9)=5,IF(시나리오분석!$H$21=Case!$B$78,0,IF($B13&gt;FK$6,0,IF($B13=FK$6,$F13,IF($B13+$H13=FK$6,-$F13*$H$7*6,IF($B13+$H13&gt;FK$6,-$F13*$H$7,0))))),0)</f>
        <v>0</v>
      </c>
      <c r="FL13" s="244">
        <f>+IF(MONTH(FL9)=5,IF(시나리오분석!$H$21=Case!$B$78,0,IF($B13&gt;FL$6,0,IF($B13=FL$6,$F13,IF($B13+$H13=FL$6,-$F13*$H$7*6,IF($B13+$H13&gt;FL$6,-$F13*$H$7,0))))),0)</f>
        <v>0</v>
      </c>
      <c r="FM13" s="244">
        <f>+IF(MONTH(FM9)=5,IF(시나리오분석!$H$21=Case!$B$78,0,IF($B13&gt;FM$6,0,IF($B13=FM$6,$F13,IF($B13+$H13=FM$6,-$F13*$H$7*6,IF($B13+$H13&gt;FM$6,-$F13*$H$7,0))))),0)</f>
        <v>0</v>
      </c>
      <c r="FN13" s="244">
        <f>+IF(MONTH(FN9)=5,IF(시나리오분석!$H$21=Case!$B$78,0,IF($B13&gt;FN$6,0,IF($B13=FN$6,$F13,IF($B13+$H13=FN$6,-$F13*$H$7*6,IF($B13+$H13&gt;FN$6,-$F13*$H$7,0))))),0)</f>
        <v>0</v>
      </c>
      <c r="FO13" s="244">
        <f>+IF(MONTH(FO9)=5,IF(시나리오분석!$H$21=Case!$B$78,0,IF($B13&gt;FO$6,0,IF($B13=FO$6,$F13,IF($B13+$H13=FO$6,-$F13*$H$7*6,IF($B13+$H13&gt;FO$6,-$F13*$H$7,0))))),0)</f>
        <v>0</v>
      </c>
      <c r="FP13" s="244">
        <f>+IF(MONTH(FP9)=5,IF(시나리오분석!$H$21=Case!$B$78,0,IF($B13&gt;FP$6,0,IF($B13=FP$6,$F13,IF($B13+$H13=FP$6,-$F13*$H$7*6,IF($B13+$H13&gt;FP$6,-$F13*$H$7,0))))),0)</f>
        <v>0</v>
      </c>
      <c r="FQ13" s="244">
        <f>+IF(MONTH(FQ9)=5,IF(시나리오분석!$H$21=Case!$B$78,0,IF($B13&gt;FQ$6,0,IF($B13=FQ$6,$F13,IF($B13+$H13=FQ$6,-$F13*$H$7*6,IF($B13+$H13&gt;FQ$6,-$F13*$H$7,0))))),0)</f>
        <v>0</v>
      </c>
      <c r="FR13" s="244">
        <f>+IF(MONTH(FR9)=5,IF(시나리오분석!$H$21=Case!$B$78,0,IF($B13&gt;FR$6,0,IF($B13=FR$6,$F13,IF($B13+$H13=FR$6,-$F13*$H$7*6,IF($B13+$H13&gt;FR$6,-$F13*$H$7,0))))),0)</f>
        <v>0</v>
      </c>
      <c r="FS13" s="244">
        <f>+IF(MONTH(FS9)=5,IF(시나리오분석!$H$21=Case!$B$78,0,IF($B13&gt;FS$6,0,IF($B13=FS$6,$F13,IF($B13+$H13=FS$6,-$F13*$H$7*6,IF($B13+$H13&gt;FS$6,-$F13*$H$7,0))))),0)</f>
        <v>0</v>
      </c>
      <c r="FT13" s="244">
        <f>+IF(MONTH(FT9)=5,IF(시나리오분석!$H$21=Case!$B$78,0,IF($B13&gt;FT$6,0,IF($B13=FT$6,$F13,IF($B13+$H13=FT$6,-$F13*$H$7*6,IF($B13+$H13&gt;FT$6,-$F13*$H$7,0))))),0)</f>
        <v>0</v>
      </c>
      <c r="FU13" s="244">
        <f>+IF(MONTH(FU9)=5,IF(시나리오분석!$H$21=Case!$B$78,0,IF($B13&gt;FU$6,0,IF($B13=FU$6,$F13,IF($B13+$H13=FU$6,-$F13*$H$7*6,IF($B13+$H13&gt;FU$6,-$F13*$H$7,0))))),0)</f>
        <v>0</v>
      </c>
      <c r="FV13" s="244">
        <f>+IF(MONTH(FV9)=5,IF(시나리오분석!$H$21=Case!$B$78,0,IF($B13&gt;FV$6,0,IF($B13=FV$6,$F13,IF($B13+$H13=FV$6,-$F13*$H$7*6,IF($B13+$H13&gt;FV$6,-$F13*$H$7,0))))),0)</f>
        <v>0</v>
      </c>
      <c r="FW13" s="244">
        <f>+IF(MONTH(FW9)=5,IF(시나리오분석!$H$21=Case!$B$78,0,IF($B13&gt;FW$6,0,IF($B13=FW$6,$F13,IF($B13+$H13=FW$6,-$F13*$H$7*6,IF($B13+$H13&gt;FW$6,-$F13*$H$7,0))))),0)</f>
        <v>0</v>
      </c>
      <c r="FX13" s="244">
        <f>+IF(MONTH(FX9)=5,IF(시나리오분석!$H$21=Case!$B$78,0,IF($B13&gt;FX$6,0,IF($B13=FX$6,$F13,IF($B13+$H13=FX$6,-$F13*$H$7*6,IF($B13+$H13&gt;FX$6,-$F13*$H$7,0))))),0)</f>
        <v>0</v>
      </c>
      <c r="FY13" s="244">
        <f>+IF(MONTH(FY9)=5,IF(시나리오분석!$H$21=Case!$B$78,0,IF($B13&gt;FY$6,0,IF($B13=FY$6,$F13,IF($B13+$H13=FY$6,-$F13*$H$7*6,IF($B13+$H13&gt;FY$6,-$F13*$H$7,0))))),0)</f>
        <v>0</v>
      </c>
      <c r="FZ13" s="244">
        <f>+IF(MONTH(FZ9)=5,IF(시나리오분석!$H$21=Case!$B$78,0,IF($B13&gt;FZ$6,0,IF($B13=FZ$6,$F13,IF($B13+$H13=FZ$6,-$F13*$H$7*6,IF($B13+$H13&gt;FZ$6,-$F13*$H$7,0))))),0)</f>
        <v>0</v>
      </c>
      <c r="GA13" s="244">
        <f>+IF(MONTH(GA9)=5,IF(시나리오분석!$H$21=Case!$B$78,0,IF($B13&gt;GA$6,0,IF($B13=GA$6,$F13,IF($B13+$H13=GA$6,-$F13*$H$7*6,IF($B13+$H13&gt;GA$6,-$F13*$H$7,0))))),0)</f>
        <v>0</v>
      </c>
      <c r="GB13" s="244">
        <f>+IF(MONTH(GB9)=5,IF(시나리오분석!$H$21=Case!$B$78,0,IF($B13&gt;GB$6,0,IF($B13=GB$6,$F13,IF($B13+$H13=GB$6,-$F13*$H$7*6,IF($B13+$H13&gt;GB$6,-$F13*$H$7,0))))),0)</f>
        <v>0</v>
      </c>
      <c r="GC13" s="244">
        <f>+IF(MONTH(GC9)=5,IF(시나리오분석!$H$21=Case!$B$78,0,IF($B13&gt;GC$6,0,IF($B13=GC$6,$F13,IF($B13+$H13=GC$6,-$F13*$H$7*6,IF($B13+$H13&gt;GC$6,-$F13*$H$7,0))))),0)</f>
        <v>0</v>
      </c>
      <c r="GD13" s="244">
        <f>+IF(MONTH(GD9)=5,IF(시나리오분석!$H$21=Case!$B$78,0,IF($B13&gt;GD$6,0,IF($B13=GD$6,$F13,IF($B13+$H13=GD$6,-$F13*$H$7*6,IF($B13+$H13&gt;GD$6,-$F13*$H$7,0))))),0)</f>
        <v>0</v>
      </c>
      <c r="GE13" s="244">
        <f>+IF(MONTH(GE9)=5,IF(시나리오분석!$H$21=Case!$B$78,0,IF($B13&gt;GE$6,0,IF($B13=GE$6,$F13,IF($B13+$H13=GE$6,-$F13*$H$7*6,IF($B13+$H13&gt;GE$6,-$F13*$H$7,0))))),0)</f>
        <v>0</v>
      </c>
      <c r="GF13" s="244">
        <f>+IF(MONTH(GF9)=5,IF(시나리오분석!$H$21=Case!$B$78,0,IF($B13&gt;GF$6,0,IF($B13=GF$6,$F13,IF($B13+$H13=GF$6,-$F13*$H$7*6,IF($B13+$H13&gt;GF$6,-$F13*$H$7,0))))),0)</f>
        <v>0</v>
      </c>
      <c r="GG13" s="244">
        <f>+IF(MONTH(GG9)=5,IF(시나리오분석!$H$21=Case!$B$78,0,IF($B13&gt;GG$6,0,IF($B13=GG$6,$F13,IF($B13+$H13=GG$6,-$F13*$H$7*6,IF($B13+$H13&gt;GG$6,-$F13*$H$7,0))))),0)</f>
        <v>0</v>
      </c>
      <c r="GH13" s="244">
        <f>+IF(MONTH(GH9)=5,IF(시나리오분석!$H$21=Case!$B$78,0,IF($B13&gt;GH$6,0,IF($B13=GH$6,$F13,IF($B13+$H13=GH$6,-$F13*$H$7*6,IF($B13+$H13&gt;GH$6,-$F13*$H$7,0))))),0)</f>
        <v>0</v>
      </c>
      <c r="GI13" s="244">
        <f>+IF(MONTH(GI9)=5,IF(시나리오분석!$H$21=Case!$B$78,0,IF($B13&gt;GI$6,0,IF($B13=GI$6,$F13,IF($B13+$H13=GI$6,-$F13*$H$7*6,IF($B13+$H13&gt;GI$6,-$F13*$H$7,0))))),0)</f>
        <v>0</v>
      </c>
      <c r="GJ13" s="244">
        <f>+IF(MONTH(GJ9)=5,IF(시나리오분석!$H$21=Case!$B$78,0,IF($B13&gt;GJ$6,0,IF($B13=GJ$6,$F13,IF($B13+$H13=GJ$6,-$F13*$H$7*6,IF($B13+$H13&gt;GJ$6,-$F13*$H$7,0))))),0)</f>
        <v>0</v>
      </c>
      <c r="GK13" s="244">
        <f>+IF(MONTH(GK9)=5,IF(시나리오분석!$H$21=Case!$B$78,0,IF($B13&gt;GK$6,0,IF($B13=GK$6,$F13,IF($B13+$H13=GK$6,-$F13*$H$7*6,IF($B13+$H13&gt;GK$6,-$F13*$H$7,0))))),0)</f>
        <v>0</v>
      </c>
      <c r="GL13" s="244">
        <f>+IF(MONTH(GL9)=5,IF(시나리오분석!$H$21=Case!$B$78,0,IF($B13&gt;GL$6,0,IF($B13=GL$6,$F13,IF($B13+$H13=GL$6,-$F13*$H$7*6,IF($B13+$H13&gt;GL$6,-$F13*$H$7,0))))),0)</f>
        <v>0</v>
      </c>
      <c r="GM13" s="244">
        <f>+IF(MONTH(GM9)=5,IF(시나리오분석!$H$21=Case!$B$78,0,IF($B13&gt;GM$6,0,IF($B13=GM$6,$F13,IF($B13+$H13=GM$6,-$F13*$H$7*6,IF($B13+$H13&gt;GM$6,-$F13*$H$7,0))))),0)</f>
        <v>0</v>
      </c>
      <c r="GN13" s="244">
        <f>+IF(MONTH(GN9)=5,IF(시나리오분석!$H$21=Case!$B$78,0,IF($B13&gt;GN$6,0,IF($B13=GN$6,$F13,IF($B13+$H13=GN$6,-$F13*$H$7*6,IF($B13+$H13&gt;GN$6,-$F13*$H$7,0))))),0)</f>
        <v>0</v>
      </c>
      <c r="GO13" s="244">
        <f>+IF(MONTH(GO9)=5,IF(시나리오분석!$H$21=Case!$B$78,0,IF($B13&gt;GO$6,0,IF($B13=GO$6,$F13,IF($B13+$H13=GO$6,-$F13*$H$7*6,IF($B13+$H13&gt;GO$6,-$F13*$H$7,0))))),0)</f>
        <v>0</v>
      </c>
      <c r="GP13" s="244">
        <f>+IF(MONTH(GP9)=5,IF(시나리오분석!$H$21=Case!$B$78,0,IF($B13&gt;GP$6,0,IF($B13=GP$6,$F13,IF($B13+$H13=GP$6,-$F13*$H$7*6,IF($B13+$H13&gt;GP$6,-$F13*$H$7,0))))),0)</f>
        <v>0</v>
      </c>
      <c r="GQ13" s="244">
        <f>+IF(MONTH(GQ9)=5,IF(시나리오분석!$H$21=Case!$B$78,0,IF($B13&gt;GQ$6,0,IF($B13=GQ$6,$F13,IF($B13+$H13=GQ$6,-$F13*$H$7*6,IF($B13+$H13&gt;GQ$6,-$F13*$H$7,0))))),0)</f>
        <v>0</v>
      </c>
      <c r="GR13" s="244">
        <f>+IF(MONTH(GR9)=5,IF(시나리오분석!$H$21=Case!$B$78,0,IF($B13&gt;GR$6,0,IF($B13=GR$6,$F13,IF($B13+$H13=GR$6,-$F13*$H$7*6,IF($B13+$H13&gt;GR$6,-$F13*$H$7,0))))),0)</f>
        <v>0</v>
      </c>
      <c r="GS13" s="244">
        <f>+IF(MONTH(GS9)=5,IF(시나리오분석!$H$21=Case!$B$78,0,IF($B13&gt;GS$6,0,IF($B13=GS$6,$F13,IF($B13+$H13=GS$6,-$F13*$H$7*6,IF($B13+$H13&gt;GS$6,-$F13*$H$7,0))))),0)</f>
        <v>0</v>
      </c>
      <c r="GT13" s="244">
        <f>+IF(MONTH(GT9)=5,IF(시나리오분석!$H$21=Case!$B$78,0,IF($B13&gt;GT$6,0,IF($B13=GT$6,$F13,IF($B13+$H13=GT$6,-$F13*$H$7*6,IF($B13+$H13&gt;GT$6,-$F13*$H$7,0))))),0)</f>
        <v>0</v>
      </c>
      <c r="GU13" s="244">
        <f>+IF(MONTH(GU9)=5,IF(시나리오분석!$H$21=Case!$B$78,0,IF($B13&gt;GU$6,0,IF($B13=GU$6,$F13,IF($B13+$H13=GU$6,-$F13*$H$7*6,IF($B13+$H13&gt;GU$6,-$F13*$H$7,0))))),0)</f>
        <v>0</v>
      </c>
      <c r="GV13" s="244">
        <f>+IF(MONTH(GV9)=5,IF(시나리오분석!$H$21=Case!$B$78,0,IF($B13&gt;GV$6,0,IF($B13=GV$6,$F13,IF($B13+$H13=GV$6,-$F13*$H$7*6,IF($B13+$H13&gt;GV$6,-$F13*$H$7,0))))),0)</f>
        <v>0</v>
      </c>
      <c r="GW13" s="244">
        <f>+IF(MONTH(GW9)=5,IF(시나리오분석!$H$21=Case!$B$78,0,IF($B13&gt;GW$6,0,IF($B13=GW$6,$F13,IF($B13+$H13=GW$6,-$F13*$H$7*6,IF($B13+$H13&gt;GW$6,-$F13*$H$7,0))))),0)</f>
        <v>0</v>
      </c>
      <c r="GX13" s="244">
        <f>+IF(MONTH(GX9)=5,IF(시나리오분석!$H$21=Case!$B$78,0,IF($B13&gt;GX$6,0,IF($B13=GX$6,$F13,IF($B13+$H13=GX$6,-$F13*$H$7*6,IF($B13+$H13&gt;GX$6,-$F13*$H$7,0))))),0)</f>
        <v>0</v>
      </c>
      <c r="GY13" s="244">
        <f>+IF(MONTH(GY9)=5,IF(시나리오분석!$H$21=Case!$B$78,0,IF($B13&gt;GY$6,0,IF($B13=GY$6,$F13,IF($B13+$H13=GY$6,-$F13*$H$7*6,IF($B13+$H13&gt;GY$6,-$F13*$H$7,0))))),0)</f>
        <v>0</v>
      </c>
      <c r="GZ13" s="244">
        <f>+IF(MONTH(GZ9)=5,IF(시나리오분석!$H$21=Case!$B$78,0,IF($B13&gt;GZ$6,0,IF($B13=GZ$6,$F13,IF($B13+$H13=GZ$6,-$F13*$H$7*6,IF($B13+$H13&gt;GZ$6,-$F13*$H$7,0))))),0)</f>
        <v>0</v>
      </c>
      <c r="HA13" s="1094">
        <f>+IF(MONTH(HA9)=5,IF(시나리오분석!$H$21=Case!$B$78,0,IF($B13&gt;HA$6,0,IF($B13=HA$6,$F13,IF($B13+$H13=HA$6,-$F13*$H$7*6,IF($B13+$H13&gt;HA$6,-$F13*$H$7,0))))),0)</f>
        <v>0</v>
      </c>
      <c r="HB13" s="244">
        <f>+IF(MONTH(HB9)=5,IF(시나리오분석!$H$21=Case!$B$78,0,IF($B13&gt;HB$6,0,IF($B13=HB$6,$F13,IF($B13+$H13=HB$6,-$F13*$H$7*6,IF($B13+$H13&gt;HB$6,-$F13*$H$7,0))))),0)</f>
        <v>0</v>
      </c>
      <c r="HC13" s="244">
        <f>+IF(MONTH(HC9)=5,IF(시나리오분석!$H$21=Case!$B$78,0,IF($B13&gt;HC$6,0,IF($B13=HC$6,$F13,IF($B13+$H13=HC$6,-$F13*$H$7*6,IF($B13+$H13&gt;HC$6,-$F13*$H$7,0))))),0)</f>
        <v>0</v>
      </c>
      <c r="HD13" s="244">
        <f>+IF(MONTH(HD9)=5,IF(시나리오분석!$H$21=Case!$B$78,0,IF($B13&gt;HD$6,0,IF($B13=HD$6,$F13,IF($B13+$H13=HD$6,-$F13*$H$7*6,IF($B13+$H13&gt;HD$6,-$F13*$H$7,0))))),0)</f>
        <v>0</v>
      </c>
      <c r="HE13" s="244">
        <f>+IF(MONTH(HE9)=5,IF(시나리오분석!$H$21=Case!$B$78,0,IF($B13&gt;HE$6,0,IF($B13=HE$6,$F13,IF($B13+$H13=HE$6,-$F13*$H$7*6,IF($B13+$H13&gt;HE$6,-$F13*$H$7,0))))),0)</f>
        <v>0</v>
      </c>
      <c r="HF13" s="244">
        <f>+IF(MONTH(HF9)=5,IF(시나리오분석!$H$21=Case!$B$78,0,IF($B13&gt;HF$6,0,IF($B13=HF$6,$F13,IF($B13+$H13=HF$6,-$F13*$H$7*6,IF($B13+$H13&gt;HF$6,-$F13*$H$7,0))))),0)</f>
        <v>0</v>
      </c>
      <c r="HG13" s="244">
        <f>+IF(MONTH(HG9)=5,IF(시나리오분석!$H$21=Case!$B$78,0,IF($B13&gt;HG$6,0,IF($B13=HG$6,$F13,IF($B13+$H13=HG$6,-$F13*$H$7*6,IF($B13+$H13&gt;HG$6,-$F13*$H$7,0))))),0)</f>
        <v>0</v>
      </c>
      <c r="HH13" s="244">
        <f>+IF(MONTH(HH9)=5,IF(시나리오분석!$H$21=Case!$B$78,0,IF($B13&gt;HH$6,0,IF($B13=HH$6,$F13,IF($B13+$H13=HH$6,-$F13*$H$7*6,IF($B13+$H13&gt;HH$6,-$F13*$H$7,0))))),0)</f>
        <v>0</v>
      </c>
      <c r="HI13" s="244">
        <f>+IF(MONTH(HI9)=5,IF(시나리오분석!$H$21=Case!$B$78,0,IF($B13&gt;HI$6,0,IF($B13=HI$6,$F13,IF($B13+$H13=HI$6,-$F13*$H$7*6,IF($B13+$H13&gt;HI$6,-$F13*$H$7,0))))),0)</f>
        <v>0</v>
      </c>
      <c r="HJ13" s="244">
        <f>+IF(MONTH(HJ9)=5,IF(시나리오분석!$H$21=Case!$B$78,0,IF($B13&gt;HJ$6,0,IF($B13=HJ$6,$F13,IF($B13+$H13=HJ$6,-$F13*$H$7*6,IF($B13+$H13&gt;HJ$6,-$F13*$H$7,0))))),0)</f>
        <v>0</v>
      </c>
      <c r="HK13" s="244">
        <f>+IF(MONTH(HK9)=5,IF(시나리오분석!$H$21=Case!$B$78,0,IF($B13&gt;HK$6,0,IF($B13=HK$6,$F13,IF($B13+$H13=HK$6,-$F13*$H$7*6,IF($B13+$H13&gt;HK$6,-$F13*$H$7,0))))),0)</f>
        <v>0</v>
      </c>
      <c r="HL13" s="244">
        <f>+IF(MONTH(HL9)=5,IF(시나리오분석!$H$21=Case!$B$78,0,IF($B13&gt;HL$6,0,IF($B13=HL$6,$F13,IF($B13+$H13=HL$6,-$F13*$H$7*6,IF($B13+$H13&gt;HL$6,-$F13*$H$7,0))))),0)</f>
        <v>0</v>
      </c>
      <c r="HM13" s="244">
        <f>+IF(MONTH(HM9)=5,IF(시나리오분석!$H$21=Case!$B$78,0,IF($B13&gt;HM$6,0,IF($B13=HM$6,$F13,IF($B13+$H13=HM$6,-$F13*$H$7*6,IF($B13+$H13&gt;HM$6,-$F13*$H$7,0))))),0)</f>
        <v>0</v>
      </c>
      <c r="HN13" s="244">
        <f>+IF(MONTH(HN9)=5,IF(시나리오분석!$H$21=Case!$B$78,0,IF($B13&gt;HN$6,0,IF($B13=HN$6,$F13,IF($B13+$H13=HN$6,-$F13*$H$7*6,IF($B13+$H13&gt;HN$6,-$F13*$H$7,0))))),0)</f>
        <v>0</v>
      </c>
      <c r="HO13" s="244">
        <f>+IF(MONTH(HO9)=5,IF(시나리오분석!$H$21=Case!$B$78,0,IF($B13&gt;HO$6,0,IF($B13=HO$6,$F13,IF($B13+$H13=HO$6,-$F13*$H$7*6,IF($B13+$H13&gt;HO$6,-$F13*$H$7,0))))),0)</f>
        <v>0</v>
      </c>
      <c r="HP13" s="244">
        <f>+IF(MONTH(HP9)=5,IF(시나리오분석!$H$21=Case!$B$78,0,IF($B13&gt;HP$6,0,IF($B13=HP$6,$F13,IF($B13+$H13=HP$6,-$F13*$H$7*6,IF($B13+$H13&gt;HP$6,-$F13*$H$7,0))))),0)</f>
        <v>0</v>
      </c>
      <c r="HQ13" s="244">
        <f>+IF(MONTH(HQ9)=5,IF(시나리오분석!$H$21=Case!$B$78,0,IF($B13&gt;HQ$6,0,IF($B13=HQ$6,$F13,IF($B13+$H13=HQ$6,-$F13*$H$7*6,IF($B13+$H13&gt;HQ$6,-$F13*$H$7,0))))),0)</f>
        <v>0</v>
      </c>
      <c r="HR13" s="244">
        <f>+IF(MONTH(HR9)=5,IF(시나리오분석!$H$21=Case!$B$78,0,IF($B13&gt;HR$6,0,IF($B13=HR$6,$F13,IF($B13+$H13=HR$6,-$F13*$H$7*6,IF($B13+$H13&gt;HR$6,-$F13*$H$7,0))))),0)</f>
        <v>0</v>
      </c>
      <c r="HS13" s="244">
        <f>+IF(MONTH(HS9)=5,IF(시나리오분석!$H$21=Case!$B$78,0,IF($B13&gt;HS$6,0,IF($B13=HS$6,$F13,IF($B13+$H13=HS$6,-$F13*$H$7*6,IF($B13+$H13&gt;HS$6,-$F13*$H$7,0))))),0)</f>
        <v>0</v>
      </c>
      <c r="HT13" s="244">
        <f>+IF(MONTH(HT9)=5,IF(시나리오분석!$H$21=Case!$B$78,0,IF($B13&gt;HT$6,0,IF($B13=HT$6,$F13,IF($B13+$H13=HT$6,-$F13*$H$7*6,IF($B13+$H13&gt;HT$6,-$F13*$H$7,0))))),0)</f>
        <v>0</v>
      </c>
      <c r="HU13" s="244">
        <f>+IF(MONTH(HU9)=5,IF(시나리오분석!$H$21=Case!$B$78,0,IF($B13&gt;HU$6,0,IF($B13=HU$6,$F13,IF($B13+$H13=HU$6,-$F13*$H$7*6,IF($B13+$H13&gt;HU$6,-$F13*$H$7,0))))),0)</f>
        <v>0</v>
      </c>
      <c r="HV13" s="244">
        <f>+IF(MONTH(HV9)=5,IF(시나리오분석!$H$21=Case!$B$78,0,IF($B13&gt;HV$6,0,IF($B13=HV$6,$F13,IF($B13+$H13=HV$6,-$F13*$H$7*6,IF($B13+$H13&gt;HV$6,-$F13*$H$7,0))))),0)</f>
        <v>0</v>
      </c>
      <c r="HW13" s="244">
        <f>+IF(MONTH(HW9)=5,IF(시나리오분석!$H$21=Case!$B$78,0,IF($B13&gt;HW$6,0,IF($B13=HW$6,$F13,IF($B13+$H13=HW$6,-$F13*$H$7*6,IF($B13+$H13&gt;HW$6,-$F13*$H$7,0))))),0)</f>
        <v>0</v>
      </c>
      <c r="HX13" s="244">
        <f>+IF(MONTH(HX9)=5,IF(시나리오분석!$H$21=Case!$B$78,0,IF($B13&gt;HX$6,0,IF($B13=HX$6,$F13,IF($B13+$H13=HX$6,-$F13*$H$7*6,IF($B13+$H13&gt;HX$6,-$F13*$H$7,0))))),0)</f>
        <v>0</v>
      </c>
      <c r="HY13" s="244">
        <f>+IF(MONTH(HY9)=5,IF(시나리오분석!$H$21=Case!$B$78,0,IF($B13&gt;HY$6,0,IF($B13=HY$6,$F13,IF($B13+$H13=HY$6,-$F13*$H$7*6,IF($B13+$H13&gt;HY$6,-$F13*$H$7,0))))),0)</f>
        <v>0</v>
      </c>
      <c r="HZ13" s="244">
        <f>+IF(MONTH(HZ9)=5,IF(시나리오분석!$H$21=Case!$B$78,0,IF($B13&gt;HZ$6,0,IF($B13=HZ$6,$F13,IF($B13+$H13=HZ$6,-$F13*$H$7*6,IF($B13+$H13&gt;HZ$6,-$F13*$H$7,0))))),0)</f>
        <v>0</v>
      </c>
      <c r="IA13" s="244">
        <f>+IF(MONTH(IA9)=5,IF(시나리오분석!$H$21=Case!$B$78,0,IF($B13&gt;IA$6,0,IF($B13=IA$6,$F13,IF($B13+$H13=IA$6,-$F13*$H$7*6,IF($B13+$H13&gt;IA$6,-$F13*$H$7,0))))),0)</f>
        <v>0</v>
      </c>
      <c r="IB13" s="244">
        <f>+IF(MONTH(IB9)=5,IF(시나리오분석!$H$21=Case!$B$78,0,IF($B13&gt;IB$6,0,IF($B13=IB$6,$F13,IF($B13+$H13=IB$6,-$F13*$H$7*6,IF($B13+$H13&gt;IB$6,-$F13*$H$7,0))))),0)</f>
        <v>0</v>
      </c>
      <c r="IC13" s="244">
        <f>+IF(MONTH(IC9)=5,IF(시나리오분석!$H$21=Case!$B$78,0,IF($B13&gt;IC$6,0,IF($B13=IC$6,$F13,IF($B13+$H13=IC$6,-$F13*$H$7*6,IF($B13+$H13&gt;IC$6,-$F13*$H$7,0))))),0)</f>
        <v>0</v>
      </c>
      <c r="ID13" s="244">
        <f>+IF(MONTH(ID9)=5,IF(시나리오분석!$H$21=Case!$B$78,0,IF($B13&gt;ID$6,0,IF($B13=ID$6,$F13,IF($B13+$H13=ID$6,-$F13*$H$7*6,IF($B13+$H13&gt;ID$6,-$F13*$H$7,0))))),0)</f>
        <v>0</v>
      </c>
      <c r="IE13" s="244">
        <f>+IF(MONTH(IE9)=5,IF(시나리오분석!$H$21=Case!$B$78,0,IF($B13&gt;IE$6,0,IF($B13=IE$6,$F13,IF($B13+$H13=IE$6,-$F13*$H$7*6,IF($B13+$H13&gt;IE$6,-$F13*$H$7,0))))),0)</f>
        <v>0</v>
      </c>
      <c r="IF13" s="244">
        <f>+IF(MONTH(IF9)=5,IF(시나리오분석!$H$21=Case!$B$78,0,IF($B13&gt;IF$6,0,IF($B13=IF$6,$F13,IF($B13+$H13=IF$6,-$F13*$H$7*6,IF($B13+$H13&gt;IF$6,-$F13*$H$7,0))))),0)</f>
        <v>0</v>
      </c>
      <c r="IG13" s="244">
        <f>+IF(MONTH(IG9)=5,IF(시나리오분석!$H$21=Case!$B$78,0,IF($B13&gt;IG$6,0,IF($B13=IG$6,$F13,IF($B13+$H13=IG$6,-$F13*$H$7*6,IF($B13+$H13&gt;IG$6,-$F13*$H$7,0))))),0)</f>
        <v>0</v>
      </c>
      <c r="IH13" s="244">
        <f>+IF(MONTH(IH9)=5,IF(시나리오분석!$H$21=Case!$B$78,0,IF($B13&gt;IH$6,0,IF($B13=IH$6,$F13,IF($B13+$H13=IH$6,-$F13*$H$7*6,IF($B13+$H13&gt;IH$6,-$F13*$H$7,0))))),0)</f>
        <v>0</v>
      </c>
      <c r="II13" s="244">
        <f>+IF(MONTH(II9)=5,IF(시나리오분석!$H$21=Case!$B$78,0,IF($B13&gt;II$6,0,IF($B13=II$6,$F13,IF($B13+$H13=II$6,-$F13*$H$7*6,IF($B13+$H13&gt;II$6,-$F13*$H$7,0))))),0)</f>
        <v>0</v>
      </c>
      <c r="IJ13" s="244">
        <f>+IF(MONTH(IJ9)=5,IF(시나리오분석!$H$21=Case!$B$78,0,IF($B13&gt;IJ$6,0,IF($B13=IJ$6,$F13,IF($B13+$H13=IJ$6,-$F13*$H$7*6,IF($B13+$H13&gt;IJ$6,-$F13*$H$7,0))))),0)</f>
        <v>0</v>
      </c>
      <c r="IK13" s="244">
        <f>+IF(MONTH(IK9)=5,IF(시나리오분석!$H$21=Case!$B$78,0,IF($B13&gt;IK$6,0,IF($B13=IK$6,$F13,IF($B13+$H13=IK$6,-$F13*$H$7*6,IF($B13+$H13&gt;IK$6,-$F13*$H$7,0))))),0)</f>
        <v>0</v>
      </c>
    </row>
    <row r="14" spans="2:245" s="219" customFormat="1" ht="13.5" x14ac:dyDescent="0.3">
      <c r="C14" s="222" t="s">
        <v>276</v>
      </c>
      <c r="D14" s="223"/>
      <c r="E14" s="224"/>
      <c r="F14" s="238">
        <f>SUM(F10:F13)</f>
        <v>124050000</v>
      </c>
      <c r="G14" s="224"/>
      <c r="H14" s="224"/>
      <c r="I14" s="225"/>
      <c r="K14" s="236" t="s">
        <v>276</v>
      </c>
      <c r="L14" s="222"/>
      <c r="M14" s="247">
        <f>SUM(M10:M13)</f>
        <v>65500000</v>
      </c>
      <c r="N14" s="247">
        <f t="shared" ref="N14:AE14" si="22">SUM(N10:N13)</f>
        <v>-6550000</v>
      </c>
      <c r="O14" s="247">
        <f t="shared" si="22"/>
        <v>-6550000</v>
      </c>
      <c r="P14" s="247">
        <f t="shared" si="22"/>
        <v>-6550000</v>
      </c>
      <c r="Q14" s="247">
        <f t="shared" si="22"/>
        <v>-3275000</v>
      </c>
      <c r="R14" s="247">
        <f t="shared" si="22"/>
        <v>-3275000</v>
      </c>
      <c r="S14" s="247">
        <f t="shared" si="22"/>
        <v>-3275000</v>
      </c>
      <c r="T14" s="247">
        <f t="shared" si="22"/>
        <v>-3275000</v>
      </c>
      <c r="U14" s="247">
        <f t="shared" si="22"/>
        <v>-19650000</v>
      </c>
      <c r="V14" s="247">
        <f t="shared" si="22"/>
        <v>0</v>
      </c>
      <c r="W14" s="247">
        <f t="shared" si="22"/>
        <v>0</v>
      </c>
      <c r="X14" s="247">
        <f t="shared" si="22"/>
        <v>0</v>
      </c>
      <c r="Y14" s="247">
        <f t="shared" si="22"/>
        <v>0</v>
      </c>
      <c r="Z14" s="247">
        <f t="shared" si="22"/>
        <v>0</v>
      </c>
      <c r="AA14" s="248">
        <f t="shared" si="22"/>
        <v>0</v>
      </c>
      <c r="AB14" s="247">
        <f t="shared" si="22"/>
        <v>0</v>
      </c>
      <c r="AC14" s="247">
        <f t="shared" si="22"/>
        <v>0</v>
      </c>
      <c r="AD14" s="247">
        <f t="shared" si="22"/>
        <v>0</v>
      </c>
      <c r="AE14" s="249">
        <f t="shared" si="22"/>
        <v>0</v>
      </c>
      <c r="AI14" s="249">
        <f t="shared" ref="AI14:CT14" si="23">SUM(AI10:AI13)</f>
        <v>0</v>
      </c>
      <c r="AJ14" s="249">
        <f t="shared" si="23"/>
        <v>0</v>
      </c>
      <c r="AK14" s="249">
        <f t="shared" si="23"/>
        <v>0</v>
      </c>
      <c r="AL14" s="249">
        <f t="shared" si="23"/>
        <v>0</v>
      </c>
      <c r="AM14" s="249">
        <f t="shared" si="23"/>
        <v>0</v>
      </c>
      <c r="AN14" s="249">
        <f t="shared" si="23"/>
        <v>0</v>
      </c>
      <c r="AO14" s="249">
        <f t="shared" si="23"/>
        <v>0</v>
      </c>
      <c r="AP14" s="249">
        <f t="shared" si="23"/>
        <v>65500000</v>
      </c>
      <c r="AQ14" s="249">
        <f t="shared" si="23"/>
        <v>0</v>
      </c>
      <c r="AR14" s="249">
        <f t="shared" si="23"/>
        <v>0</v>
      </c>
      <c r="AS14" s="249">
        <f t="shared" si="23"/>
        <v>0</v>
      </c>
      <c r="AT14" s="249">
        <f t="shared" si="23"/>
        <v>0</v>
      </c>
      <c r="AU14" s="249">
        <f t="shared" si="23"/>
        <v>0</v>
      </c>
      <c r="AV14" s="249">
        <f t="shared" si="23"/>
        <v>0</v>
      </c>
      <c r="AW14" s="249">
        <f t="shared" si="23"/>
        <v>0</v>
      </c>
      <c r="AX14" s="249">
        <f t="shared" si="23"/>
        <v>0</v>
      </c>
      <c r="AY14" s="249">
        <f t="shared" si="23"/>
        <v>0</v>
      </c>
      <c r="AZ14" s="249">
        <f t="shared" si="23"/>
        <v>0</v>
      </c>
      <c r="BA14" s="249">
        <f t="shared" si="23"/>
        <v>-6550000</v>
      </c>
      <c r="BB14" s="249">
        <f t="shared" si="23"/>
        <v>0</v>
      </c>
      <c r="BC14" s="249">
        <f t="shared" si="23"/>
        <v>0</v>
      </c>
      <c r="BD14" s="249">
        <f t="shared" si="23"/>
        <v>0</v>
      </c>
      <c r="BE14" s="249">
        <f t="shared" si="23"/>
        <v>0</v>
      </c>
      <c r="BF14" s="249">
        <f t="shared" si="23"/>
        <v>0</v>
      </c>
      <c r="BG14" s="249">
        <f t="shared" si="23"/>
        <v>0</v>
      </c>
      <c r="BH14" s="249">
        <f t="shared" si="23"/>
        <v>0</v>
      </c>
      <c r="BI14" s="249">
        <f t="shared" si="23"/>
        <v>0</v>
      </c>
      <c r="BJ14" s="249">
        <f t="shared" si="23"/>
        <v>0</v>
      </c>
      <c r="BK14" s="249">
        <f t="shared" si="23"/>
        <v>0</v>
      </c>
      <c r="BL14" s="249">
        <f t="shared" si="23"/>
        <v>0</v>
      </c>
      <c r="BM14" s="249">
        <f t="shared" si="23"/>
        <v>-6550000</v>
      </c>
      <c r="BN14" s="249">
        <f t="shared" si="23"/>
        <v>0</v>
      </c>
      <c r="BO14" s="249">
        <f t="shared" si="23"/>
        <v>0</v>
      </c>
      <c r="BP14" s="249">
        <f t="shared" si="23"/>
        <v>0</v>
      </c>
      <c r="BQ14" s="249">
        <f t="shared" si="23"/>
        <v>0</v>
      </c>
      <c r="BR14" s="249">
        <f t="shared" si="23"/>
        <v>0</v>
      </c>
      <c r="BS14" s="249">
        <f t="shared" si="23"/>
        <v>0</v>
      </c>
      <c r="BT14" s="249">
        <f t="shared" si="23"/>
        <v>0</v>
      </c>
      <c r="BU14" s="249">
        <f t="shared" si="23"/>
        <v>0</v>
      </c>
      <c r="BV14" s="249">
        <f t="shared" si="23"/>
        <v>0</v>
      </c>
      <c r="BW14" s="249">
        <f t="shared" si="23"/>
        <v>0</v>
      </c>
      <c r="BX14" s="249">
        <f t="shared" si="23"/>
        <v>0</v>
      </c>
      <c r="BY14" s="249">
        <f t="shared" si="23"/>
        <v>-6550000</v>
      </c>
      <c r="BZ14" s="249">
        <f t="shared" si="23"/>
        <v>0</v>
      </c>
      <c r="CA14" s="249">
        <f t="shared" si="23"/>
        <v>0</v>
      </c>
      <c r="CB14" s="249">
        <f t="shared" si="23"/>
        <v>0</v>
      </c>
      <c r="CC14" s="249">
        <f t="shared" si="23"/>
        <v>0</v>
      </c>
      <c r="CD14" s="249">
        <f t="shared" si="23"/>
        <v>0</v>
      </c>
      <c r="CE14" s="249">
        <f t="shared" si="23"/>
        <v>0</v>
      </c>
      <c r="CF14" s="249">
        <f t="shared" si="23"/>
        <v>0</v>
      </c>
      <c r="CG14" s="249">
        <f t="shared" si="23"/>
        <v>0</v>
      </c>
      <c r="CH14" s="249">
        <f t="shared" si="23"/>
        <v>0</v>
      </c>
      <c r="CI14" s="249">
        <f t="shared" si="23"/>
        <v>0</v>
      </c>
      <c r="CJ14" s="249">
        <f t="shared" si="23"/>
        <v>0</v>
      </c>
      <c r="CK14" s="249">
        <f t="shared" si="23"/>
        <v>-3275000</v>
      </c>
      <c r="CL14" s="249">
        <f t="shared" si="23"/>
        <v>0</v>
      </c>
      <c r="CM14" s="249">
        <f t="shared" si="23"/>
        <v>0</v>
      </c>
      <c r="CN14" s="249">
        <f t="shared" si="23"/>
        <v>0</v>
      </c>
      <c r="CO14" s="249">
        <f t="shared" si="23"/>
        <v>0</v>
      </c>
      <c r="CP14" s="249">
        <f t="shared" si="23"/>
        <v>0</v>
      </c>
      <c r="CQ14" s="249">
        <f t="shared" si="23"/>
        <v>0</v>
      </c>
      <c r="CR14" s="249">
        <f t="shared" si="23"/>
        <v>0</v>
      </c>
      <c r="CS14" s="249">
        <f t="shared" si="23"/>
        <v>0</v>
      </c>
      <c r="CT14" s="249">
        <f t="shared" si="23"/>
        <v>0</v>
      </c>
      <c r="CU14" s="249">
        <f t="shared" ref="CU14:FF14" si="24">SUM(CU10:CU13)</f>
        <v>0</v>
      </c>
      <c r="CV14" s="249">
        <f t="shared" si="24"/>
        <v>0</v>
      </c>
      <c r="CW14" s="249">
        <f t="shared" si="24"/>
        <v>-3275000</v>
      </c>
      <c r="CX14" s="249">
        <f t="shared" si="24"/>
        <v>0</v>
      </c>
      <c r="CY14" s="249">
        <f t="shared" si="24"/>
        <v>0</v>
      </c>
      <c r="CZ14" s="249">
        <f t="shared" si="24"/>
        <v>0</v>
      </c>
      <c r="DA14" s="249">
        <f t="shared" si="24"/>
        <v>0</v>
      </c>
      <c r="DB14" s="249">
        <f t="shared" si="24"/>
        <v>0</v>
      </c>
      <c r="DC14" s="249">
        <f t="shared" si="24"/>
        <v>0</v>
      </c>
      <c r="DD14" s="249">
        <f t="shared" si="24"/>
        <v>0</v>
      </c>
      <c r="DE14" s="249">
        <f t="shared" si="24"/>
        <v>0</v>
      </c>
      <c r="DF14" s="249">
        <f t="shared" si="24"/>
        <v>0</v>
      </c>
      <c r="DG14" s="249">
        <f t="shared" si="24"/>
        <v>0</v>
      </c>
      <c r="DH14" s="249">
        <f t="shared" si="24"/>
        <v>0</v>
      </c>
      <c r="DI14" s="249">
        <f t="shared" si="24"/>
        <v>-3275000</v>
      </c>
      <c r="DJ14" s="249">
        <f t="shared" si="24"/>
        <v>0</v>
      </c>
      <c r="DK14" s="249">
        <f t="shared" si="24"/>
        <v>0</v>
      </c>
      <c r="DL14" s="249">
        <f t="shared" si="24"/>
        <v>0</v>
      </c>
      <c r="DM14" s="249">
        <f t="shared" si="24"/>
        <v>0</v>
      </c>
      <c r="DN14" s="249">
        <f t="shared" si="24"/>
        <v>0</v>
      </c>
      <c r="DO14" s="249">
        <f t="shared" si="24"/>
        <v>0</v>
      </c>
      <c r="DP14" s="249">
        <f t="shared" si="24"/>
        <v>0</v>
      </c>
      <c r="DQ14" s="249">
        <f t="shared" si="24"/>
        <v>0</v>
      </c>
      <c r="DR14" s="249">
        <f t="shared" si="24"/>
        <v>0</v>
      </c>
      <c r="DS14" s="249">
        <f t="shared" si="24"/>
        <v>0</v>
      </c>
      <c r="DT14" s="249">
        <f t="shared" si="24"/>
        <v>0</v>
      </c>
      <c r="DU14" s="249">
        <f t="shared" si="24"/>
        <v>-3275000</v>
      </c>
      <c r="DV14" s="249">
        <f t="shared" si="24"/>
        <v>0</v>
      </c>
      <c r="DW14" s="249">
        <f t="shared" si="24"/>
        <v>0</v>
      </c>
      <c r="DX14" s="249">
        <f t="shared" si="24"/>
        <v>0</v>
      </c>
      <c r="DY14" s="249">
        <f t="shared" si="24"/>
        <v>0</v>
      </c>
      <c r="DZ14" s="249">
        <f t="shared" si="24"/>
        <v>0</v>
      </c>
      <c r="EA14" s="249">
        <f t="shared" si="24"/>
        <v>0</v>
      </c>
      <c r="EB14" s="249">
        <f t="shared" si="24"/>
        <v>0</v>
      </c>
      <c r="EC14" s="249">
        <f t="shared" si="24"/>
        <v>0</v>
      </c>
      <c r="ED14" s="249">
        <f t="shared" si="24"/>
        <v>0</v>
      </c>
      <c r="EE14" s="249">
        <f t="shared" si="24"/>
        <v>0</v>
      </c>
      <c r="EF14" s="249">
        <f t="shared" si="24"/>
        <v>0</v>
      </c>
      <c r="EG14" s="249">
        <f t="shared" si="24"/>
        <v>-19650000</v>
      </c>
      <c r="EH14" s="249">
        <f t="shared" si="24"/>
        <v>0</v>
      </c>
      <c r="EI14" s="249">
        <f t="shared" si="24"/>
        <v>0</v>
      </c>
      <c r="EJ14" s="249">
        <f t="shared" si="24"/>
        <v>0</v>
      </c>
      <c r="EK14" s="249">
        <f t="shared" si="24"/>
        <v>0</v>
      </c>
      <c r="EL14" s="249">
        <f t="shared" si="24"/>
        <v>0</v>
      </c>
      <c r="EM14" s="249">
        <f t="shared" si="24"/>
        <v>0</v>
      </c>
      <c r="EN14" s="249">
        <f t="shared" si="24"/>
        <v>0</v>
      </c>
      <c r="EO14" s="249">
        <f t="shared" si="24"/>
        <v>0</v>
      </c>
      <c r="EP14" s="249">
        <f t="shared" si="24"/>
        <v>0</v>
      </c>
      <c r="EQ14" s="249">
        <f t="shared" si="24"/>
        <v>0</v>
      </c>
      <c r="ER14" s="249">
        <f t="shared" si="24"/>
        <v>0</v>
      </c>
      <c r="ES14" s="249">
        <f t="shared" si="24"/>
        <v>0</v>
      </c>
      <c r="ET14" s="249">
        <f t="shared" si="24"/>
        <v>0</v>
      </c>
      <c r="EU14" s="249">
        <f t="shared" si="24"/>
        <v>0</v>
      </c>
      <c r="EV14" s="249">
        <f t="shared" si="24"/>
        <v>0</v>
      </c>
      <c r="EW14" s="249">
        <f t="shared" si="24"/>
        <v>0</v>
      </c>
      <c r="EX14" s="249">
        <f t="shared" si="24"/>
        <v>0</v>
      </c>
      <c r="EY14" s="249">
        <f t="shared" si="24"/>
        <v>0</v>
      </c>
      <c r="EZ14" s="249">
        <f t="shared" si="24"/>
        <v>0</v>
      </c>
      <c r="FA14" s="249">
        <f t="shared" si="24"/>
        <v>0</v>
      </c>
      <c r="FB14" s="249">
        <f t="shared" si="24"/>
        <v>0</v>
      </c>
      <c r="FC14" s="249">
        <f t="shared" si="24"/>
        <v>0</v>
      </c>
      <c r="FD14" s="249">
        <f t="shared" si="24"/>
        <v>0</v>
      </c>
      <c r="FE14" s="249">
        <f t="shared" si="24"/>
        <v>0</v>
      </c>
      <c r="FF14" s="249">
        <f t="shared" si="24"/>
        <v>0</v>
      </c>
      <c r="FG14" s="249">
        <f t="shared" ref="FG14:HR14" si="25">SUM(FG10:FG13)</f>
        <v>0</v>
      </c>
      <c r="FH14" s="249">
        <f t="shared" si="25"/>
        <v>0</v>
      </c>
      <c r="FI14" s="249">
        <f t="shared" si="25"/>
        <v>0</v>
      </c>
      <c r="FJ14" s="249">
        <f t="shared" si="25"/>
        <v>0</v>
      </c>
      <c r="FK14" s="249">
        <f t="shared" si="25"/>
        <v>0</v>
      </c>
      <c r="FL14" s="249">
        <f t="shared" si="25"/>
        <v>0</v>
      </c>
      <c r="FM14" s="249">
        <f t="shared" si="25"/>
        <v>0</v>
      </c>
      <c r="FN14" s="249">
        <f t="shared" si="25"/>
        <v>0</v>
      </c>
      <c r="FO14" s="249">
        <f t="shared" si="25"/>
        <v>0</v>
      </c>
      <c r="FP14" s="249">
        <f t="shared" si="25"/>
        <v>0</v>
      </c>
      <c r="FQ14" s="249">
        <f t="shared" si="25"/>
        <v>0</v>
      </c>
      <c r="FR14" s="249">
        <f t="shared" si="25"/>
        <v>0</v>
      </c>
      <c r="FS14" s="249">
        <f t="shared" si="25"/>
        <v>0</v>
      </c>
      <c r="FT14" s="249">
        <f t="shared" si="25"/>
        <v>0</v>
      </c>
      <c r="FU14" s="249">
        <f t="shared" si="25"/>
        <v>0</v>
      </c>
      <c r="FV14" s="249">
        <f t="shared" si="25"/>
        <v>0</v>
      </c>
      <c r="FW14" s="249">
        <f t="shared" si="25"/>
        <v>0</v>
      </c>
      <c r="FX14" s="249">
        <f t="shared" si="25"/>
        <v>0</v>
      </c>
      <c r="FY14" s="249">
        <f t="shared" si="25"/>
        <v>0</v>
      </c>
      <c r="FZ14" s="249">
        <f t="shared" si="25"/>
        <v>0</v>
      </c>
      <c r="GA14" s="249">
        <f t="shared" si="25"/>
        <v>0</v>
      </c>
      <c r="GB14" s="249">
        <f t="shared" si="25"/>
        <v>0</v>
      </c>
      <c r="GC14" s="249">
        <f t="shared" si="25"/>
        <v>0</v>
      </c>
      <c r="GD14" s="249">
        <f t="shared" si="25"/>
        <v>0</v>
      </c>
      <c r="GE14" s="249">
        <f t="shared" si="25"/>
        <v>0</v>
      </c>
      <c r="GF14" s="249">
        <f t="shared" si="25"/>
        <v>0</v>
      </c>
      <c r="GG14" s="249">
        <f t="shared" si="25"/>
        <v>0</v>
      </c>
      <c r="GH14" s="249">
        <f t="shared" si="25"/>
        <v>0</v>
      </c>
      <c r="GI14" s="249">
        <f t="shared" si="25"/>
        <v>0</v>
      </c>
      <c r="GJ14" s="249">
        <f t="shared" si="25"/>
        <v>0</v>
      </c>
      <c r="GK14" s="249">
        <f t="shared" si="25"/>
        <v>0</v>
      </c>
      <c r="GL14" s="249">
        <f t="shared" si="25"/>
        <v>0</v>
      </c>
      <c r="GM14" s="249">
        <f t="shared" si="25"/>
        <v>0</v>
      </c>
      <c r="GN14" s="249">
        <f t="shared" si="25"/>
        <v>0</v>
      </c>
      <c r="GO14" s="249">
        <f t="shared" si="25"/>
        <v>0</v>
      </c>
      <c r="GP14" s="249">
        <f t="shared" si="25"/>
        <v>0</v>
      </c>
      <c r="GQ14" s="249">
        <f t="shared" si="25"/>
        <v>0</v>
      </c>
      <c r="GR14" s="249">
        <f t="shared" si="25"/>
        <v>0</v>
      </c>
      <c r="GS14" s="249">
        <f t="shared" si="25"/>
        <v>0</v>
      </c>
      <c r="GT14" s="249">
        <f t="shared" si="25"/>
        <v>0</v>
      </c>
      <c r="GU14" s="249">
        <f t="shared" si="25"/>
        <v>0</v>
      </c>
      <c r="GV14" s="249">
        <f t="shared" si="25"/>
        <v>0</v>
      </c>
      <c r="GW14" s="249">
        <f t="shared" si="25"/>
        <v>0</v>
      </c>
      <c r="GX14" s="249">
        <f t="shared" si="25"/>
        <v>0</v>
      </c>
      <c r="GY14" s="249">
        <f t="shared" si="25"/>
        <v>0</v>
      </c>
      <c r="GZ14" s="249">
        <f t="shared" si="25"/>
        <v>0</v>
      </c>
      <c r="HA14" s="249">
        <f t="shared" si="25"/>
        <v>0</v>
      </c>
      <c r="HB14" s="249">
        <f t="shared" si="25"/>
        <v>0</v>
      </c>
      <c r="HC14" s="249">
        <f t="shared" si="25"/>
        <v>0</v>
      </c>
      <c r="HD14" s="249">
        <f t="shared" si="25"/>
        <v>0</v>
      </c>
      <c r="HE14" s="249">
        <f t="shared" si="25"/>
        <v>0</v>
      </c>
      <c r="HF14" s="249">
        <f t="shared" si="25"/>
        <v>0</v>
      </c>
      <c r="HG14" s="249">
        <f t="shared" si="25"/>
        <v>0</v>
      </c>
      <c r="HH14" s="249">
        <f t="shared" si="25"/>
        <v>0</v>
      </c>
      <c r="HI14" s="249">
        <f t="shared" si="25"/>
        <v>0</v>
      </c>
      <c r="HJ14" s="249">
        <f t="shared" si="25"/>
        <v>0</v>
      </c>
      <c r="HK14" s="249">
        <f t="shared" si="25"/>
        <v>0</v>
      </c>
      <c r="HL14" s="249">
        <f t="shared" si="25"/>
        <v>0</v>
      </c>
      <c r="HM14" s="249">
        <f t="shared" si="25"/>
        <v>0</v>
      </c>
      <c r="HN14" s="249">
        <f t="shared" si="25"/>
        <v>0</v>
      </c>
      <c r="HO14" s="249">
        <f t="shared" si="25"/>
        <v>0</v>
      </c>
      <c r="HP14" s="249">
        <f t="shared" si="25"/>
        <v>0</v>
      </c>
      <c r="HQ14" s="249">
        <f t="shared" si="25"/>
        <v>0</v>
      </c>
      <c r="HR14" s="249">
        <f t="shared" si="25"/>
        <v>0</v>
      </c>
      <c r="HS14" s="249">
        <f t="shared" ref="HS14:IK14" si="26">SUM(HS10:HS13)</f>
        <v>0</v>
      </c>
      <c r="HT14" s="249">
        <f t="shared" si="26"/>
        <v>0</v>
      </c>
      <c r="HU14" s="249">
        <f t="shared" si="26"/>
        <v>0</v>
      </c>
      <c r="HV14" s="249">
        <f t="shared" si="26"/>
        <v>0</v>
      </c>
      <c r="HW14" s="249">
        <f t="shared" si="26"/>
        <v>0</v>
      </c>
      <c r="HX14" s="249">
        <f t="shared" si="26"/>
        <v>0</v>
      </c>
      <c r="HY14" s="249">
        <f t="shared" si="26"/>
        <v>0</v>
      </c>
      <c r="HZ14" s="249">
        <f t="shared" si="26"/>
        <v>0</v>
      </c>
      <c r="IA14" s="249">
        <f t="shared" si="26"/>
        <v>0</v>
      </c>
      <c r="IB14" s="249">
        <f t="shared" si="26"/>
        <v>0</v>
      </c>
      <c r="IC14" s="249">
        <f t="shared" si="26"/>
        <v>0</v>
      </c>
      <c r="ID14" s="249">
        <f t="shared" si="26"/>
        <v>0</v>
      </c>
      <c r="IE14" s="249">
        <f t="shared" si="26"/>
        <v>0</v>
      </c>
      <c r="IF14" s="249">
        <f t="shared" si="26"/>
        <v>0</v>
      </c>
      <c r="IG14" s="249">
        <f t="shared" si="26"/>
        <v>0</v>
      </c>
      <c r="IH14" s="249">
        <f t="shared" si="26"/>
        <v>0</v>
      </c>
      <c r="II14" s="249">
        <f t="shared" si="26"/>
        <v>0</v>
      </c>
      <c r="IJ14" s="249">
        <f t="shared" si="26"/>
        <v>0</v>
      </c>
      <c r="IK14" s="249">
        <f t="shared" si="26"/>
        <v>0</v>
      </c>
    </row>
    <row r="15" spans="2:245" s="219" customFormat="1" ht="13.5" x14ac:dyDescent="0.3"/>
    <row r="16" spans="2:245" s="219" customFormat="1" ht="13.5" x14ac:dyDescent="0.3"/>
    <row r="17" spans="2:245" s="219" customFormat="1" ht="13.5" x14ac:dyDescent="0.3">
      <c r="B17" s="42" t="s">
        <v>55</v>
      </c>
      <c r="C17" s="41" t="s">
        <v>283</v>
      </c>
    </row>
    <row r="18" spans="2:245" s="219" customFormat="1" x14ac:dyDescent="0.3">
      <c r="K18" s="217" t="s">
        <v>270</v>
      </c>
      <c r="L18" s="58"/>
      <c r="M18" s="58"/>
      <c r="N18" s="1353">
        <v>1</v>
      </c>
      <c r="O18" s="1353">
        <v>2</v>
      </c>
      <c r="P18" s="1353">
        <v>3</v>
      </c>
      <c r="Q18" s="1353">
        <v>4</v>
      </c>
      <c r="R18" s="1353">
        <v>5</v>
      </c>
      <c r="S18" s="1353">
        <v>6</v>
      </c>
      <c r="T18" s="1353">
        <v>7</v>
      </c>
      <c r="U18" s="1353">
        <v>8</v>
      </c>
      <c r="V18" s="1353">
        <v>9</v>
      </c>
      <c r="W18" s="1353">
        <v>10</v>
      </c>
      <c r="X18" s="1353">
        <v>11</v>
      </c>
      <c r="Y18" s="1353">
        <v>12</v>
      </c>
      <c r="Z18" s="1353">
        <v>13</v>
      </c>
      <c r="AA18" s="1353">
        <v>14</v>
      </c>
      <c r="AB18" s="1353">
        <v>15</v>
      </c>
      <c r="AC18" s="1353">
        <v>16</v>
      </c>
      <c r="AD18" s="1353">
        <v>17</v>
      </c>
      <c r="AE18" s="1353">
        <v>18</v>
      </c>
      <c r="AI18" s="1257" t="s">
        <v>1285</v>
      </c>
      <c r="AJ18" s="1257"/>
      <c r="AK18" s="1257">
        <f t="shared" ref="AK18:CV18" si="27">VALUE(YEAR(AK20))</f>
        <v>2020</v>
      </c>
      <c r="AL18" s="1257">
        <f t="shared" si="27"/>
        <v>2020</v>
      </c>
      <c r="AM18" s="1257">
        <f t="shared" si="27"/>
        <v>2020</v>
      </c>
      <c r="AN18" s="1257">
        <f t="shared" si="27"/>
        <v>2020</v>
      </c>
      <c r="AO18" s="1257">
        <f t="shared" si="27"/>
        <v>2020</v>
      </c>
      <c r="AP18" s="1257">
        <f t="shared" si="27"/>
        <v>2020</v>
      </c>
      <c r="AQ18" s="1257">
        <f t="shared" si="27"/>
        <v>2020</v>
      </c>
      <c r="AR18" s="1257">
        <f t="shared" si="27"/>
        <v>2020</v>
      </c>
      <c r="AS18" s="1257">
        <f t="shared" si="27"/>
        <v>2020</v>
      </c>
      <c r="AT18" s="1257">
        <f t="shared" si="27"/>
        <v>2020</v>
      </c>
      <c r="AU18" s="1257">
        <f t="shared" si="27"/>
        <v>2020</v>
      </c>
      <c r="AV18" s="1257">
        <f t="shared" si="27"/>
        <v>2020</v>
      </c>
      <c r="AW18" s="1260">
        <f t="shared" si="27"/>
        <v>2021</v>
      </c>
      <c r="AX18" s="1260">
        <f t="shared" si="27"/>
        <v>2021</v>
      </c>
      <c r="AY18" s="1260">
        <f t="shared" si="27"/>
        <v>2021</v>
      </c>
      <c r="AZ18" s="1260">
        <f t="shared" si="27"/>
        <v>2021</v>
      </c>
      <c r="BA18" s="1260">
        <f t="shared" si="27"/>
        <v>2021</v>
      </c>
      <c r="BB18" s="1260">
        <f t="shared" si="27"/>
        <v>2021</v>
      </c>
      <c r="BC18" s="1260">
        <f t="shared" si="27"/>
        <v>2021</v>
      </c>
      <c r="BD18" s="1260">
        <f t="shared" si="27"/>
        <v>2021</v>
      </c>
      <c r="BE18" s="1260">
        <f t="shared" si="27"/>
        <v>2021</v>
      </c>
      <c r="BF18" s="1260">
        <f t="shared" si="27"/>
        <v>2021</v>
      </c>
      <c r="BG18" s="1260">
        <f t="shared" si="27"/>
        <v>2021</v>
      </c>
      <c r="BH18" s="1260">
        <f t="shared" si="27"/>
        <v>2021</v>
      </c>
      <c r="BI18" s="1257">
        <f t="shared" si="27"/>
        <v>2022</v>
      </c>
      <c r="BJ18" s="1257">
        <f t="shared" si="27"/>
        <v>2022</v>
      </c>
      <c r="BK18" s="1257">
        <f t="shared" si="27"/>
        <v>2022</v>
      </c>
      <c r="BL18" s="1257">
        <f t="shared" si="27"/>
        <v>2022</v>
      </c>
      <c r="BM18" s="1257">
        <f t="shared" si="27"/>
        <v>2022</v>
      </c>
      <c r="BN18" s="1257">
        <f t="shared" si="27"/>
        <v>2022</v>
      </c>
      <c r="BO18" s="1257">
        <f t="shared" si="27"/>
        <v>2022</v>
      </c>
      <c r="BP18" s="1257">
        <f t="shared" si="27"/>
        <v>2022</v>
      </c>
      <c r="BQ18" s="1257">
        <f t="shared" si="27"/>
        <v>2022</v>
      </c>
      <c r="BR18" s="1257">
        <f t="shared" si="27"/>
        <v>2022</v>
      </c>
      <c r="BS18" s="1257">
        <f t="shared" si="27"/>
        <v>2022</v>
      </c>
      <c r="BT18" s="1257">
        <f t="shared" si="27"/>
        <v>2022</v>
      </c>
      <c r="BU18" s="1260">
        <f t="shared" si="27"/>
        <v>2023</v>
      </c>
      <c r="BV18" s="1260">
        <f t="shared" si="27"/>
        <v>2023</v>
      </c>
      <c r="BW18" s="1260">
        <f t="shared" si="27"/>
        <v>2023</v>
      </c>
      <c r="BX18" s="1260">
        <f t="shared" si="27"/>
        <v>2023</v>
      </c>
      <c r="BY18" s="1260">
        <f t="shared" si="27"/>
        <v>2023</v>
      </c>
      <c r="BZ18" s="1260">
        <f t="shared" si="27"/>
        <v>2023</v>
      </c>
      <c r="CA18" s="1260">
        <f t="shared" si="27"/>
        <v>2023</v>
      </c>
      <c r="CB18" s="1260">
        <f t="shared" si="27"/>
        <v>2023</v>
      </c>
      <c r="CC18" s="1260">
        <f t="shared" si="27"/>
        <v>2023</v>
      </c>
      <c r="CD18" s="1260">
        <f t="shared" si="27"/>
        <v>2023</v>
      </c>
      <c r="CE18" s="1260">
        <f t="shared" si="27"/>
        <v>2023</v>
      </c>
      <c r="CF18" s="1260">
        <f t="shared" si="27"/>
        <v>2023</v>
      </c>
      <c r="CG18" s="1257">
        <f t="shared" si="27"/>
        <v>2024</v>
      </c>
      <c r="CH18" s="1257">
        <f t="shared" si="27"/>
        <v>2024</v>
      </c>
      <c r="CI18" s="1257">
        <f t="shared" si="27"/>
        <v>2024</v>
      </c>
      <c r="CJ18" s="1257">
        <f t="shared" si="27"/>
        <v>2024</v>
      </c>
      <c r="CK18" s="1257">
        <f t="shared" si="27"/>
        <v>2024</v>
      </c>
      <c r="CL18" s="1257">
        <f t="shared" si="27"/>
        <v>2024</v>
      </c>
      <c r="CM18" s="1257">
        <f t="shared" si="27"/>
        <v>2024</v>
      </c>
      <c r="CN18" s="1257">
        <f t="shared" si="27"/>
        <v>2024</v>
      </c>
      <c r="CO18" s="1257">
        <f t="shared" si="27"/>
        <v>2024</v>
      </c>
      <c r="CP18" s="1257">
        <f t="shared" si="27"/>
        <v>2024</v>
      </c>
      <c r="CQ18" s="1257">
        <f t="shared" si="27"/>
        <v>2024</v>
      </c>
      <c r="CR18" s="1257">
        <f t="shared" si="27"/>
        <v>2024</v>
      </c>
      <c r="CS18" s="1260">
        <f t="shared" si="27"/>
        <v>2025</v>
      </c>
      <c r="CT18" s="1260">
        <f t="shared" si="27"/>
        <v>2025</v>
      </c>
      <c r="CU18" s="1260">
        <f t="shared" si="27"/>
        <v>2025</v>
      </c>
      <c r="CV18" s="1260">
        <f t="shared" si="27"/>
        <v>2025</v>
      </c>
      <c r="CW18" s="1260">
        <f t="shared" ref="CW18:FH18" si="28">VALUE(YEAR(CW20))</f>
        <v>2025</v>
      </c>
      <c r="CX18" s="1260">
        <f t="shared" si="28"/>
        <v>2025</v>
      </c>
      <c r="CY18" s="1260">
        <f t="shared" si="28"/>
        <v>2025</v>
      </c>
      <c r="CZ18" s="1260">
        <f t="shared" si="28"/>
        <v>2025</v>
      </c>
      <c r="DA18" s="1260">
        <f t="shared" si="28"/>
        <v>2025</v>
      </c>
      <c r="DB18" s="1260">
        <f t="shared" si="28"/>
        <v>2025</v>
      </c>
      <c r="DC18" s="1260">
        <f t="shared" si="28"/>
        <v>2025</v>
      </c>
      <c r="DD18" s="1260">
        <f t="shared" si="28"/>
        <v>2025</v>
      </c>
      <c r="DE18" s="1257">
        <f t="shared" si="28"/>
        <v>2026</v>
      </c>
      <c r="DF18" s="1257">
        <f t="shared" si="28"/>
        <v>2026</v>
      </c>
      <c r="DG18" s="1257">
        <f t="shared" si="28"/>
        <v>2026</v>
      </c>
      <c r="DH18" s="1257">
        <f t="shared" si="28"/>
        <v>2026</v>
      </c>
      <c r="DI18" s="1257">
        <f t="shared" si="28"/>
        <v>2026</v>
      </c>
      <c r="DJ18" s="1257">
        <f t="shared" si="28"/>
        <v>2026</v>
      </c>
      <c r="DK18" s="1257">
        <f t="shared" si="28"/>
        <v>2026</v>
      </c>
      <c r="DL18" s="1257">
        <f t="shared" si="28"/>
        <v>2026</v>
      </c>
      <c r="DM18" s="1257">
        <f t="shared" si="28"/>
        <v>2026</v>
      </c>
      <c r="DN18" s="1257">
        <f t="shared" si="28"/>
        <v>2026</v>
      </c>
      <c r="DO18" s="1257">
        <f t="shared" si="28"/>
        <v>2026</v>
      </c>
      <c r="DP18" s="1257">
        <f t="shared" si="28"/>
        <v>2026</v>
      </c>
      <c r="DQ18" s="1260">
        <f t="shared" si="28"/>
        <v>2027</v>
      </c>
      <c r="DR18" s="1260">
        <f t="shared" si="28"/>
        <v>2027</v>
      </c>
      <c r="DS18" s="1260">
        <f t="shared" si="28"/>
        <v>2027</v>
      </c>
      <c r="DT18" s="1260">
        <f t="shared" si="28"/>
        <v>2027</v>
      </c>
      <c r="DU18" s="1260">
        <f t="shared" si="28"/>
        <v>2027</v>
      </c>
      <c r="DV18" s="1260">
        <f t="shared" si="28"/>
        <v>2027</v>
      </c>
      <c r="DW18" s="1260">
        <f t="shared" si="28"/>
        <v>2027</v>
      </c>
      <c r="DX18" s="1260">
        <f t="shared" si="28"/>
        <v>2027</v>
      </c>
      <c r="DY18" s="1260">
        <f t="shared" si="28"/>
        <v>2027</v>
      </c>
      <c r="DZ18" s="1260">
        <f t="shared" si="28"/>
        <v>2027</v>
      </c>
      <c r="EA18" s="1260">
        <f t="shared" si="28"/>
        <v>2027</v>
      </c>
      <c r="EB18" s="1260">
        <f t="shared" si="28"/>
        <v>2027</v>
      </c>
      <c r="EC18" s="1257">
        <f t="shared" si="28"/>
        <v>2028</v>
      </c>
      <c r="ED18" s="1257">
        <f t="shared" si="28"/>
        <v>2028</v>
      </c>
      <c r="EE18" s="1257">
        <f t="shared" si="28"/>
        <v>2028</v>
      </c>
      <c r="EF18" s="1257">
        <f t="shared" si="28"/>
        <v>2028</v>
      </c>
      <c r="EG18" s="1257">
        <f t="shared" si="28"/>
        <v>2028</v>
      </c>
      <c r="EH18" s="1257">
        <f t="shared" si="28"/>
        <v>2028</v>
      </c>
      <c r="EI18" s="1257">
        <f t="shared" si="28"/>
        <v>2028</v>
      </c>
      <c r="EJ18" s="1257">
        <f t="shared" si="28"/>
        <v>2028</v>
      </c>
      <c r="EK18" s="1257">
        <f t="shared" si="28"/>
        <v>2028</v>
      </c>
      <c r="EL18" s="1257">
        <f t="shared" si="28"/>
        <v>2028</v>
      </c>
      <c r="EM18" s="1257">
        <f t="shared" si="28"/>
        <v>2028</v>
      </c>
      <c r="EN18" s="1257">
        <f t="shared" si="28"/>
        <v>2028</v>
      </c>
      <c r="EO18" s="1260">
        <f t="shared" si="28"/>
        <v>2029</v>
      </c>
      <c r="EP18" s="1260">
        <f t="shared" si="28"/>
        <v>2029</v>
      </c>
      <c r="EQ18" s="1260">
        <f t="shared" si="28"/>
        <v>2029</v>
      </c>
      <c r="ER18" s="1260">
        <f t="shared" si="28"/>
        <v>2029</v>
      </c>
      <c r="ES18" s="1260">
        <f t="shared" si="28"/>
        <v>2029</v>
      </c>
      <c r="ET18" s="1260">
        <f t="shared" si="28"/>
        <v>2029</v>
      </c>
      <c r="EU18" s="1260">
        <f t="shared" si="28"/>
        <v>2029</v>
      </c>
      <c r="EV18" s="1260">
        <f t="shared" si="28"/>
        <v>2029</v>
      </c>
      <c r="EW18" s="1260">
        <f t="shared" si="28"/>
        <v>2029</v>
      </c>
      <c r="EX18" s="1260">
        <f t="shared" si="28"/>
        <v>2029</v>
      </c>
      <c r="EY18" s="1260">
        <f t="shared" si="28"/>
        <v>2029</v>
      </c>
      <c r="EZ18" s="1260">
        <f t="shared" si="28"/>
        <v>2029</v>
      </c>
      <c r="FA18" s="1257">
        <f t="shared" si="28"/>
        <v>2030</v>
      </c>
      <c r="FB18" s="1257">
        <f t="shared" si="28"/>
        <v>2030</v>
      </c>
      <c r="FC18" s="1257">
        <f t="shared" si="28"/>
        <v>2030</v>
      </c>
      <c r="FD18" s="1257">
        <f t="shared" si="28"/>
        <v>2030</v>
      </c>
      <c r="FE18" s="1257">
        <f t="shared" si="28"/>
        <v>2030</v>
      </c>
      <c r="FF18" s="1257">
        <f t="shared" si="28"/>
        <v>2030</v>
      </c>
      <c r="FG18" s="1257">
        <f t="shared" si="28"/>
        <v>2030</v>
      </c>
      <c r="FH18" s="1257">
        <f t="shared" si="28"/>
        <v>2030</v>
      </c>
      <c r="FI18" s="1257">
        <f t="shared" ref="FI18:HT18" si="29">VALUE(YEAR(FI20))</f>
        <v>2030</v>
      </c>
      <c r="FJ18" s="1257">
        <f t="shared" si="29"/>
        <v>2030</v>
      </c>
      <c r="FK18" s="1257">
        <f t="shared" si="29"/>
        <v>2030</v>
      </c>
      <c r="FL18" s="1257">
        <f t="shared" si="29"/>
        <v>2030</v>
      </c>
      <c r="FM18" s="1260">
        <f t="shared" si="29"/>
        <v>2031</v>
      </c>
      <c r="FN18" s="1260">
        <f t="shared" si="29"/>
        <v>2031</v>
      </c>
      <c r="FO18" s="1260">
        <f t="shared" si="29"/>
        <v>2031</v>
      </c>
      <c r="FP18" s="1260">
        <f t="shared" si="29"/>
        <v>2031</v>
      </c>
      <c r="FQ18" s="1260">
        <f t="shared" si="29"/>
        <v>2031</v>
      </c>
      <c r="FR18" s="1260">
        <f t="shared" si="29"/>
        <v>2031</v>
      </c>
      <c r="FS18" s="1260">
        <f t="shared" si="29"/>
        <v>2031</v>
      </c>
      <c r="FT18" s="1260">
        <f t="shared" si="29"/>
        <v>2031</v>
      </c>
      <c r="FU18" s="1260">
        <f t="shared" si="29"/>
        <v>2031</v>
      </c>
      <c r="FV18" s="1260">
        <f t="shared" si="29"/>
        <v>2031</v>
      </c>
      <c r="FW18" s="1260">
        <f t="shared" si="29"/>
        <v>2031</v>
      </c>
      <c r="FX18" s="1260">
        <f t="shared" si="29"/>
        <v>2031</v>
      </c>
      <c r="FY18" s="1257">
        <f t="shared" si="29"/>
        <v>2032</v>
      </c>
      <c r="FZ18" s="1257">
        <f t="shared" si="29"/>
        <v>2032</v>
      </c>
      <c r="GA18" s="1257">
        <f t="shared" si="29"/>
        <v>2032</v>
      </c>
      <c r="GB18" s="1257">
        <f t="shared" si="29"/>
        <v>2032</v>
      </c>
      <c r="GC18" s="1257">
        <f t="shared" si="29"/>
        <v>2032</v>
      </c>
      <c r="GD18" s="1257">
        <f t="shared" si="29"/>
        <v>2032</v>
      </c>
      <c r="GE18" s="1257">
        <f t="shared" si="29"/>
        <v>2032</v>
      </c>
      <c r="GF18" s="1257">
        <f t="shared" si="29"/>
        <v>2032</v>
      </c>
      <c r="GG18" s="1257">
        <f t="shared" si="29"/>
        <v>2032</v>
      </c>
      <c r="GH18" s="1257">
        <f t="shared" si="29"/>
        <v>2032</v>
      </c>
      <c r="GI18" s="1257">
        <f t="shared" si="29"/>
        <v>2032</v>
      </c>
      <c r="GJ18" s="1257">
        <f t="shared" si="29"/>
        <v>2032</v>
      </c>
      <c r="GK18" s="1260">
        <f t="shared" si="29"/>
        <v>2033</v>
      </c>
      <c r="GL18" s="1260">
        <f t="shared" si="29"/>
        <v>2033</v>
      </c>
      <c r="GM18" s="1260">
        <f t="shared" si="29"/>
        <v>2033</v>
      </c>
      <c r="GN18" s="1260">
        <f t="shared" si="29"/>
        <v>2033</v>
      </c>
      <c r="GO18" s="1260">
        <f t="shared" si="29"/>
        <v>2033</v>
      </c>
      <c r="GP18" s="1260">
        <f t="shared" si="29"/>
        <v>2033</v>
      </c>
      <c r="GQ18" s="1260">
        <f t="shared" si="29"/>
        <v>2033</v>
      </c>
      <c r="GR18" s="1260">
        <f t="shared" si="29"/>
        <v>2033</v>
      </c>
      <c r="GS18" s="1260">
        <f t="shared" si="29"/>
        <v>2033</v>
      </c>
      <c r="GT18" s="1260">
        <f t="shared" si="29"/>
        <v>2033</v>
      </c>
      <c r="GU18" s="1260">
        <f t="shared" si="29"/>
        <v>2033</v>
      </c>
      <c r="GV18" s="1260">
        <f t="shared" si="29"/>
        <v>2033</v>
      </c>
      <c r="GW18" s="1257">
        <f t="shared" si="29"/>
        <v>2034</v>
      </c>
      <c r="GX18" s="1257">
        <f t="shared" si="29"/>
        <v>2034</v>
      </c>
      <c r="GY18" s="1257">
        <f t="shared" si="29"/>
        <v>2034</v>
      </c>
      <c r="GZ18" s="1257">
        <f t="shared" si="29"/>
        <v>2034</v>
      </c>
      <c r="HA18" s="1257">
        <f t="shared" si="29"/>
        <v>2034</v>
      </c>
      <c r="HB18" s="1257">
        <f t="shared" si="29"/>
        <v>2034</v>
      </c>
      <c r="HC18" s="1257">
        <f t="shared" si="29"/>
        <v>2034</v>
      </c>
      <c r="HD18" s="1257">
        <f t="shared" si="29"/>
        <v>2034</v>
      </c>
      <c r="HE18" s="1257">
        <f t="shared" si="29"/>
        <v>2034</v>
      </c>
      <c r="HF18" s="1257">
        <f t="shared" si="29"/>
        <v>2034</v>
      </c>
      <c r="HG18" s="1257">
        <f t="shared" si="29"/>
        <v>2034</v>
      </c>
      <c r="HH18" s="1257">
        <f t="shared" si="29"/>
        <v>2034</v>
      </c>
      <c r="HI18" s="1260">
        <f t="shared" si="29"/>
        <v>2035</v>
      </c>
      <c r="HJ18" s="1260">
        <f t="shared" si="29"/>
        <v>2035</v>
      </c>
      <c r="HK18" s="1260">
        <f t="shared" si="29"/>
        <v>2035</v>
      </c>
      <c r="HL18" s="1260">
        <f t="shared" si="29"/>
        <v>2035</v>
      </c>
      <c r="HM18" s="1260">
        <f t="shared" si="29"/>
        <v>2035</v>
      </c>
      <c r="HN18" s="1260">
        <f t="shared" si="29"/>
        <v>2035</v>
      </c>
      <c r="HO18" s="1260">
        <f t="shared" si="29"/>
        <v>2035</v>
      </c>
      <c r="HP18" s="1260">
        <f t="shared" si="29"/>
        <v>2035</v>
      </c>
      <c r="HQ18" s="1260">
        <f t="shared" si="29"/>
        <v>2035</v>
      </c>
      <c r="HR18" s="1260">
        <f t="shared" si="29"/>
        <v>2035</v>
      </c>
      <c r="HS18" s="1260">
        <f t="shared" si="29"/>
        <v>2035</v>
      </c>
      <c r="HT18" s="1260">
        <f t="shared" si="29"/>
        <v>2035</v>
      </c>
      <c r="HU18" s="1257">
        <f t="shared" ref="HU18:IK18" si="30">VALUE(YEAR(HU20))</f>
        <v>2036</v>
      </c>
      <c r="HV18" s="1257">
        <f t="shared" si="30"/>
        <v>2036</v>
      </c>
      <c r="HW18" s="1257">
        <f t="shared" si="30"/>
        <v>2036</v>
      </c>
      <c r="HX18" s="1257">
        <f t="shared" si="30"/>
        <v>2036</v>
      </c>
      <c r="HY18" s="1257">
        <f t="shared" si="30"/>
        <v>2036</v>
      </c>
      <c r="HZ18" s="1257">
        <f t="shared" si="30"/>
        <v>2036</v>
      </c>
      <c r="IA18" s="1257">
        <f t="shared" si="30"/>
        <v>2036</v>
      </c>
      <c r="IB18" s="1257">
        <f t="shared" si="30"/>
        <v>2036</v>
      </c>
      <c r="IC18" s="1257">
        <f t="shared" si="30"/>
        <v>2036</v>
      </c>
      <c r="ID18" s="1257">
        <f t="shared" si="30"/>
        <v>2036</v>
      </c>
      <c r="IE18" s="1257">
        <f t="shared" si="30"/>
        <v>2036</v>
      </c>
      <c r="IF18" s="1257">
        <f t="shared" si="30"/>
        <v>2036</v>
      </c>
      <c r="IG18" s="1260">
        <f t="shared" si="30"/>
        <v>2037</v>
      </c>
      <c r="IH18" s="1260">
        <f t="shared" si="30"/>
        <v>2037</v>
      </c>
      <c r="II18" s="1260">
        <f t="shared" si="30"/>
        <v>2037</v>
      </c>
      <c r="IJ18" s="1260">
        <f t="shared" si="30"/>
        <v>2037</v>
      </c>
      <c r="IK18" s="1260">
        <f t="shared" si="30"/>
        <v>2037</v>
      </c>
    </row>
    <row r="19" spans="2:245" s="219" customFormat="1" ht="13.5" x14ac:dyDescent="0.3">
      <c r="F19" s="242" t="s">
        <v>270</v>
      </c>
      <c r="K19" s="2224" t="s">
        <v>47</v>
      </c>
      <c r="L19" s="2225"/>
      <c r="M19" s="1355"/>
      <c r="N19" s="1355" t="s">
        <v>58</v>
      </c>
      <c r="O19" s="1355" t="s">
        <v>59</v>
      </c>
      <c r="P19" s="1355" t="s">
        <v>60</v>
      </c>
      <c r="Q19" s="1355" t="s">
        <v>61</v>
      </c>
      <c r="R19" s="1355" t="s">
        <v>62</v>
      </c>
      <c r="S19" s="1355" t="s">
        <v>63</v>
      </c>
      <c r="T19" s="1355" t="s">
        <v>64</v>
      </c>
      <c r="U19" s="1355" t="s">
        <v>65</v>
      </c>
      <c r="V19" s="1355" t="s">
        <v>66</v>
      </c>
      <c r="W19" s="1355" t="s">
        <v>67</v>
      </c>
      <c r="X19" s="1355" t="s">
        <v>68</v>
      </c>
      <c r="Y19" s="1355" t="s">
        <v>69</v>
      </c>
      <c r="Z19" s="1355" t="s">
        <v>70</v>
      </c>
      <c r="AA19" s="1355" t="s">
        <v>71</v>
      </c>
      <c r="AB19" s="1355" t="s">
        <v>72</v>
      </c>
      <c r="AC19" s="1355" t="s">
        <v>73</v>
      </c>
      <c r="AD19" s="1355" t="s">
        <v>74</v>
      </c>
      <c r="AE19" s="1354" t="s">
        <v>151</v>
      </c>
      <c r="AI19" s="1258"/>
      <c r="AJ19" s="1258"/>
      <c r="AK19" s="1258" t="str">
        <f t="shared" ref="AK19:CV19" si="31">YEAR(AK20)&amp;"."&amp;TEXT(ROUNDUP(MONTH(AK20)/3,0),"0Q")</f>
        <v>2020.1Q</v>
      </c>
      <c r="AL19" s="1258" t="str">
        <f t="shared" si="31"/>
        <v>2020.1Q</v>
      </c>
      <c r="AM19" s="1258" t="str">
        <f t="shared" si="31"/>
        <v>2020.1Q</v>
      </c>
      <c r="AN19" s="1258" t="str">
        <f t="shared" si="31"/>
        <v>2020.2Q</v>
      </c>
      <c r="AO19" s="1258" t="str">
        <f t="shared" si="31"/>
        <v>2020.2Q</v>
      </c>
      <c r="AP19" s="1258" t="str">
        <f t="shared" si="31"/>
        <v>2020.2Q</v>
      </c>
      <c r="AQ19" s="1258" t="str">
        <f t="shared" si="31"/>
        <v>2020.3Q</v>
      </c>
      <c r="AR19" s="1258" t="str">
        <f t="shared" si="31"/>
        <v>2020.3Q</v>
      </c>
      <c r="AS19" s="1258" t="str">
        <f t="shared" si="31"/>
        <v>2020.3Q</v>
      </c>
      <c r="AT19" s="1258" t="str">
        <f t="shared" si="31"/>
        <v>2020.4Q</v>
      </c>
      <c r="AU19" s="1258" t="str">
        <f t="shared" si="31"/>
        <v>2020.4Q</v>
      </c>
      <c r="AV19" s="1258" t="str">
        <f t="shared" si="31"/>
        <v>2020.4Q</v>
      </c>
      <c r="AW19" s="1261" t="str">
        <f t="shared" si="31"/>
        <v>2021.1Q</v>
      </c>
      <c r="AX19" s="1261" t="str">
        <f t="shared" si="31"/>
        <v>2021.1Q</v>
      </c>
      <c r="AY19" s="1261" t="str">
        <f t="shared" si="31"/>
        <v>2021.1Q</v>
      </c>
      <c r="AZ19" s="1261" t="str">
        <f t="shared" si="31"/>
        <v>2021.2Q</v>
      </c>
      <c r="BA19" s="1261" t="str">
        <f t="shared" si="31"/>
        <v>2021.2Q</v>
      </c>
      <c r="BB19" s="1261" t="str">
        <f t="shared" si="31"/>
        <v>2021.2Q</v>
      </c>
      <c r="BC19" s="1261" t="str">
        <f t="shared" si="31"/>
        <v>2021.3Q</v>
      </c>
      <c r="BD19" s="1261" t="str">
        <f t="shared" si="31"/>
        <v>2021.3Q</v>
      </c>
      <c r="BE19" s="1261" t="str">
        <f t="shared" si="31"/>
        <v>2021.3Q</v>
      </c>
      <c r="BF19" s="1261" t="str">
        <f t="shared" si="31"/>
        <v>2021.4Q</v>
      </c>
      <c r="BG19" s="1261" t="str">
        <f t="shared" si="31"/>
        <v>2021.4Q</v>
      </c>
      <c r="BH19" s="1261" t="str">
        <f t="shared" si="31"/>
        <v>2021.4Q</v>
      </c>
      <c r="BI19" s="1258" t="str">
        <f t="shared" si="31"/>
        <v>2022.1Q</v>
      </c>
      <c r="BJ19" s="1258" t="str">
        <f t="shared" si="31"/>
        <v>2022.1Q</v>
      </c>
      <c r="BK19" s="1258" t="str">
        <f t="shared" si="31"/>
        <v>2022.1Q</v>
      </c>
      <c r="BL19" s="1258" t="str">
        <f t="shared" si="31"/>
        <v>2022.2Q</v>
      </c>
      <c r="BM19" s="1258" t="str">
        <f t="shared" si="31"/>
        <v>2022.2Q</v>
      </c>
      <c r="BN19" s="1258" t="str">
        <f t="shared" si="31"/>
        <v>2022.2Q</v>
      </c>
      <c r="BO19" s="1258" t="str">
        <f t="shared" si="31"/>
        <v>2022.3Q</v>
      </c>
      <c r="BP19" s="1258" t="str">
        <f t="shared" si="31"/>
        <v>2022.3Q</v>
      </c>
      <c r="BQ19" s="1258" t="str">
        <f t="shared" si="31"/>
        <v>2022.3Q</v>
      </c>
      <c r="BR19" s="1258" t="str">
        <f t="shared" si="31"/>
        <v>2022.4Q</v>
      </c>
      <c r="BS19" s="1258" t="str">
        <f t="shared" si="31"/>
        <v>2022.4Q</v>
      </c>
      <c r="BT19" s="1258" t="str">
        <f t="shared" si="31"/>
        <v>2022.4Q</v>
      </c>
      <c r="BU19" s="1261" t="str">
        <f t="shared" si="31"/>
        <v>2023.1Q</v>
      </c>
      <c r="BV19" s="1261" t="str">
        <f t="shared" si="31"/>
        <v>2023.1Q</v>
      </c>
      <c r="BW19" s="1261" t="str">
        <f t="shared" si="31"/>
        <v>2023.1Q</v>
      </c>
      <c r="BX19" s="1261" t="str">
        <f t="shared" si="31"/>
        <v>2023.2Q</v>
      </c>
      <c r="BY19" s="1261" t="str">
        <f t="shared" si="31"/>
        <v>2023.2Q</v>
      </c>
      <c r="BZ19" s="1261" t="str">
        <f t="shared" si="31"/>
        <v>2023.2Q</v>
      </c>
      <c r="CA19" s="1261" t="str">
        <f t="shared" si="31"/>
        <v>2023.3Q</v>
      </c>
      <c r="CB19" s="1261" t="str">
        <f t="shared" si="31"/>
        <v>2023.3Q</v>
      </c>
      <c r="CC19" s="1261" t="str">
        <f t="shared" si="31"/>
        <v>2023.3Q</v>
      </c>
      <c r="CD19" s="1261" t="str">
        <f t="shared" si="31"/>
        <v>2023.4Q</v>
      </c>
      <c r="CE19" s="1261" t="str">
        <f t="shared" si="31"/>
        <v>2023.4Q</v>
      </c>
      <c r="CF19" s="1261" t="str">
        <f t="shared" si="31"/>
        <v>2023.4Q</v>
      </c>
      <c r="CG19" s="1258" t="str">
        <f t="shared" si="31"/>
        <v>2024.1Q</v>
      </c>
      <c r="CH19" s="1258" t="str">
        <f t="shared" si="31"/>
        <v>2024.1Q</v>
      </c>
      <c r="CI19" s="1258" t="str">
        <f t="shared" si="31"/>
        <v>2024.1Q</v>
      </c>
      <c r="CJ19" s="1258" t="str">
        <f t="shared" si="31"/>
        <v>2024.2Q</v>
      </c>
      <c r="CK19" s="1258" t="str">
        <f t="shared" si="31"/>
        <v>2024.2Q</v>
      </c>
      <c r="CL19" s="1258" t="str">
        <f t="shared" si="31"/>
        <v>2024.2Q</v>
      </c>
      <c r="CM19" s="1258" t="str">
        <f t="shared" si="31"/>
        <v>2024.3Q</v>
      </c>
      <c r="CN19" s="1258" t="str">
        <f t="shared" si="31"/>
        <v>2024.3Q</v>
      </c>
      <c r="CO19" s="1258" t="str">
        <f t="shared" si="31"/>
        <v>2024.3Q</v>
      </c>
      <c r="CP19" s="1258" t="str">
        <f t="shared" si="31"/>
        <v>2024.4Q</v>
      </c>
      <c r="CQ19" s="1258" t="str">
        <f t="shared" si="31"/>
        <v>2024.4Q</v>
      </c>
      <c r="CR19" s="1258" t="str">
        <f t="shared" si="31"/>
        <v>2024.4Q</v>
      </c>
      <c r="CS19" s="1261" t="str">
        <f t="shared" si="31"/>
        <v>2025.1Q</v>
      </c>
      <c r="CT19" s="1261" t="str">
        <f t="shared" si="31"/>
        <v>2025.1Q</v>
      </c>
      <c r="CU19" s="1261" t="str">
        <f t="shared" si="31"/>
        <v>2025.1Q</v>
      </c>
      <c r="CV19" s="1261" t="str">
        <f t="shared" si="31"/>
        <v>2025.2Q</v>
      </c>
      <c r="CW19" s="1261" t="str">
        <f t="shared" ref="CW19:FH19" si="32">YEAR(CW20)&amp;"."&amp;TEXT(ROUNDUP(MONTH(CW20)/3,0),"0Q")</f>
        <v>2025.2Q</v>
      </c>
      <c r="CX19" s="1261" t="str">
        <f t="shared" si="32"/>
        <v>2025.2Q</v>
      </c>
      <c r="CY19" s="1261" t="str">
        <f t="shared" si="32"/>
        <v>2025.3Q</v>
      </c>
      <c r="CZ19" s="1261" t="str">
        <f t="shared" si="32"/>
        <v>2025.3Q</v>
      </c>
      <c r="DA19" s="1261" t="str">
        <f t="shared" si="32"/>
        <v>2025.3Q</v>
      </c>
      <c r="DB19" s="1261" t="str">
        <f t="shared" si="32"/>
        <v>2025.4Q</v>
      </c>
      <c r="DC19" s="1261" t="str">
        <f t="shared" si="32"/>
        <v>2025.4Q</v>
      </c>
      <c r="DD19" s="1261" t="str">
        <f t="shared" si="32"/>
        <v>2025.4Q</v>
      </c>
      <c r="DE19" s="1258" t="str">
        <f t="shared" si="32"/>
        <v>2026.1Q</v>
      </c>
      <c r="DF19" s="1258" t="str">
        <f t="shared" si="32"/>
        <v>2026.1Q</v>
      </c>
      <c r="DG19" s="1258" t="str">
        <f t="shared" si="32"/>
        <v>2026.1Q</v>
      </c>
      <c r="DH19" s="1258" t="str">
        <f t="shared" si="32"/>
        <v>2026.2Q</v>
      </c>
      <c r="DI19" s="1258" t="str">
        <f t="shared" si="32"/>
        <v>2026.2Q</v>
      </c>
      <c r="DJ19" s="1258" t="str">
        <f t="shared" si="32"/>
        <v>2026.2Q</v>
      </c>
      <c r="DK19" s="1258" t="str">
        <f t="shared" si="32"/>
        <v>2026.3Q</v>
      </c>
      <c r="DL19" s="1258" t="str">
        <f t="shared" si="32"/>
        <v>2026.3Q</v>
      </c>
      <c r="DM19" s="1258" t="str">
        <f t="shared" si="32"/>
        <v>2026.3Q</v>
      </c>
      <c r="DN19" s="1258" t="str">
        <f t="shared" si="32"/>
        <v>2026.4Q</v>
      </c>
      <c r="DO19" s="1258" t="str">
        <f t="shared" si="32"/>
        <v>2026.4Q</v>
      </c>
      <c r="DP19" s="1258" t="str">
        <f t="shared" si="32"/>
        <v>2026.4Q</v>
      </c>
      <c r="DQ19" s="1261" t="str">
        <f t="shared" si="32"/>
        <v>2027.1Q</v>
      </c>
      <c r="DR19" s="1261" t="str">
        <f t="shared" si="32"/>
        <v>2027.1Q</v>
      </c>
      <c r="DS19" s="1261" t="str">
        <f t="shared" si="32"/>
        <v>2027.1Q</v>
      </c>
      <c r="DT19" s="1261" t="str">
        <f t="shared" si="32"/>
        <v>2027.2Q</v>
      </c>
      <c r="DU19" s="1261" t="str">
        <f t="shared" si="32"/>
        <v>2027.2Q</v>
      </c>
      <c r="DV19" s="1261" t="str">
        <f t="shared" si="32"/>
        <v>2027.2Q</v>
      </c>
      <c r="DW19" s="1261" t="str">
        <f t="shared" si="32"/>
        <v>2027.3Q</v>
      </c>
      <c r="DX19" s="1261" t="str">
        <f t="shared" si="32"/>
        <v>2027.3Q</v>
      </c>
      <c r="DY19" s="1261" t="str">
        <f t="shared" si="32"/>
        <v>2027.3Q</v>
      </c>
      <c r="DZ19" s="1261" t="str">
        <f t="shared" si="32"/>
        <v>2027.4Q</v>
      </c>
      <c r="EA19" s="1261" t="str">
        <f t="shared" si="32"/>
        <v>2027.4Q</v>
      </c>
      <c r="EB19" s="1261" t="str">
        <f t="shared" si="32"/>
        <v>2027.4Q</v>
      </c>
      <c r="EC19" s="1258" t="str">
        <f t="shared" si="32"/>
        <v>2028.1Q</v>
      </c>
      <c r="ED19" s="1258" t="str">
        <f t="shared" si="32"/>
        <v>2028.1Q</v>
      </c>
      <c r="EE19" s="1258" t="str">
        <f t="shared" si="32"/>
        <v>2028.1Q</v>
      </c>
      <c r="EF19" s="1258" t="str">
        <f t="shared" si="32"/>
        <v>2028.2Q</v>
      </c>
      <c r="EG19" s="1258" t="str">
        <f t="shared" si="32"/>
        <v>2028.2Q</v>
      </c>
      <c r="EH19" s="1258" t="str">
        <f t="shared" si="32"/>
        <v>2028.2Q</v>
      </c>
      <c r="EI19" s="1258" t="str">
        <f t="shared" si="32"/>
        <v>2028.3Q</v>
      </c>
      <c r="EJ19" s="1258" t="str">
        <f t="shared" si="32"/>
        <v>2028.3Q</v>
      </c>
      <c r="EK19" s="1258" t="str">
        <f t="shared" si="32"/>
        <v>2028.3Q</v>
      </c>
      <c r="EL19" s="1258" t="str">
        <f t="shared" si="32"/>
        <v>2028.4Q</v>
      </c>
      <c r="EM19" s="1258" t="str">
        <f t="shared" si="32"/>
        <v>2028.4Q</v>
      </c>
      <c r="EN19" s="1258" t="str">
        <f t="shared" si="32"/>
        <v>2028.4Q</v>
      </c>
      <c r="EO19" s="1261" t="str">
        <f t="shared" si="32"/>
        <v>2029.1Q</v>
      </c>
      <c r="EP19" s="1261" t="str">
        <f t="shared" si="32"/>
        <v>2029.1Q</v>
      </c>
      <c r="EQ19" s="1261" t="str">
        <f t="shared" si="32"/>
        <v>2029.1Q</v>
      </c>
      <c r="ER19" s="1261" t="str">
        <f t="shared" si="32"/>
        <v>2029.2Q</v>
      </c>
      <c r="ES19" s="1261" t="str">
        <f t="shared" si="32"/>
        <v>2029.2Q</v>
      </c>
      <c r="ET19" s="1261" t="str">
        <f t="shared" si="32"/>
        <v>2029.2Q</v>
      </c>
      <c r="EU19" s="1261" t="str">
        <f t="shared" si="32"/>
        <v>2029.3Q</v>
      </c>
      <c r="EV19" s="1261" t="str">
        <f t="shared" si="32"/>
        <v>2029.3Q</v>
      </c>
      <c r="EW19" s="1261" t="str">
        <f t="shared" si="32"/>
        <v>2029.3Q</v>
      </c>
      <c r="EX19" s="1261" t="str">
        <f t="shared" si="32"/>
        <v>2029.4Q</v>
      </c>
      <c r="EY19" s="1261" t="str">
        <f t="shared" si="32"/>
        <v>2029.4Q</v>
      </c>
      <c r="EZ19" s="1261" t="str">
        <f t="shared" si="32"/>
        <v>2029.4Q</v>
      </c>
      <c r="FA19" s="1258" t="str">
        <f t="shared" si="32"/>
        <v>2030.1Q</v>
      </c>
      <c r="FB19" s="1258" t="str">
        <f t="shared" si="32"/>
        <v>2030.1Q</v>
      </c>
      <c r="FC19" s="1258" t="str">
        <f t="shared" si="32"/>
        <v>2030.1Q</v>
      </c>
      <c r="FD19" s="1258" t="str">
        <f t="shared" si="32"/>
        <v>2030.2Q</v>
      </c>
      <c r="FE19" s="1258" t="str">
        <f t="shared" si="32"/>
        <v>2030.2Q</v>
      </c>
      <c r="FF19" s="1258" t="str">
        <f t="shared" si="32"/>
        <v>2030.2Q</v>
      </c>
      <c r="FG19" s="1258" t="str">
        <f t="shared" si="32"/>
        <v>2030.3Q</v>
      </c>
      <c r="FH19" s="1258" t="str">
        <f t="shared" si="32"/>
        <v>2030.3Q</v>
      </c>
      <c r="FI19" s="1258" t="str">
        <f t="shared" ref="FI19:HT19" si="33">YEAR(FI20)&amp;"."&amp;TEXT(ROUNDUP(MONTH(FI20)/3,0),"0Q")</f>
        <v>2030.3Q</v>
      </c>
      <c r="FJ19" s="1258" t="str">
        <f t="shared" si="33"/>
        <v>2030.4Q</v>
      </c>
      <c r="FK19" s="1258" t="str">
        <f t="shared" si="33"/>
        <v>2030.4Q</v>
      </c>
      <c r="FL19" s="1258" t="str">
        <f t="shared" si="33"/>
        <v>2030.4Q</v>
      </c>
      <c r="FM19" s="1261" t="str">
        <f t="shared" si="33"/>
        <v>2031.1Q</v>
      </c>
      <c r="FN19" s="1261" t="str">
        <f t="shared" si="33"/>
        <v>2031.1Q</v>
      </c>
      <c r="FO19" s="1261" t="str">
        <f t="shared" si="33"/>
        <v>2031.1Q</v>
      </c>
      <c r="FP19" s="1261" t="str">
        <f t="shared" si="33"/>
        <v>2031.2Q</v>
      </c>
      <c r="FQ19" s="1261" t="str">
        <f t="shared" si="33"/>
        <v>2031.2Q</v>
      </c>
      <c r="FR19" s="1261" t="str">
        <f t="shared" si="33"/>
        <v>2031.2Q</v>
      </c>
      <c r="FS19" s="1261" t="str">
        <f t="shared" si="33"/>
        <v>2031.3Q</v>
      </c>
      <c r="FT19" s="1261" t="str">
        <f t="shared" si="33"/>
        <v>2031.3Q</v>
      </c>
      <c r="FU19" s="1261" t="str">
        <f t="shared" si="33"/>
        <v>2031.3Q</v>
      </c>
      <c r="FV19" s="1261" t="str">
        <f t="shared" si="33"/>
        <v>2031.4Q</v>
      </c>
      <c r="FW19" s="1261" t="str">
        <f t="shared" si="33"/>
        <v>2031.4Q</v>
      </c>
      <c r="FX19" s="1261" t="str">
        <f t="shared" si="33"/>
        <v>2031.4Q</v>
      </c>
      <c r="FY19" s="1258" t="str">
        <f t="shared" si="33"/>
        <v>2032.1Q</v>
      </c>
      <c r="FZ19" s="1258" t="str">
        <f t="shared" si="33"/>
        <v>2032.1Q</v>
      </c>
      <c r="GA19" s="1258" t="str">
        <f t="shared" si="33"/>
        <v>2032.1Q</v>
      </c>
      <c r="GB19" s="1258" t="str">
        <f t="shared" si="33"/>
        <v>2032.2Q</v>
      </c>
      <c r="GC19" s="1258" t="str">
        <f t="shared" si="33"/>
        <v>2032.2Q</v>
      </c>
      <c r="GD19" s="1258" t="str">
        <f t="shared" si="33"/>
        <v>2032.2Q</v>
      </c>
      <c r="GE19" s="1258" t="str">
        <f t="shared" si="33"/>
        <v>2032.3Q</v>
      </c>
      <c r="GF19" s="1258" t="str">
        <f t="shared" si="33"/>
        <v>2032.3Q</v>
      </c>
      <c r="GG19" s="1258" t="str">
        <f t="shared" si="33"/>
        <v>2032.3Q</v>
      </c>
      <c r="GH19" s="1258" t="str">
        <f t="shared" si="33"/>
        <v>2032.4Q</v>
      </c>
      <c r="GI19" s="1258" t="str">
        <f t="shared" si="33"/>
        <v>2032.4Q</v>
      </c>
      <c r="GJ19" s="1258" t="str">
        <f t="shared" si="33"/>
        <v>2032.4Q</v>
      </c>
      <c r="GK19" s="1261" t="str">
        <f t="shared" si="33"/>
        <v>2033.1Q</v>
      </c>
      <c r="GL19" s="1261" t="str">
        <f t="shared" si="33"/>
        <v>2033.1Q</v>
      </c>
      <c r="GM19" s="1261" t="str">
        <f t="shared" si="33"/>
        <v>2033.1Q</v>
      </c>
      <c r="GN19" s="1261" t="str">
        <f t="shared" si="33"/>
        <v>2033.2Q</v>
      </c>
      <c r="GO19" s="1261" t="str">
        <f t="shared" si="33"/>
        <v>2033.2Q</v>
      </c>
      <c r="GP19" s="1261" t="str">
        <f t="shared" si="33"/>
        <v>2033.2Q</v>
      </c>
      <c r="GQ19" s="1261" t="str">
        <f t="shared" si="33"/>
        <v>2033.3Q</v>
      </c>
      <c r="GR19" s="1261" t="str">
        <f t="shared" si="33"/>
        <v>2033.3Q</v>
      </c>
      <c r="GS19" s="1261" t="str">
        <f t="shared" si="33"/>
        <v>2033.3Q</v>
      </c>
      <c r="GT19" s="1261" t="str">
        <f t="shared" si="33"/>
        <v>2033.4Q</v>
      </c>
      <c r="GU19" s="1261" t="str">
        <f t="shared" si="33"/>
        <v>2033.4Q</v>
      </c>
      <c r="GV19" s="1261" t="str">
        <f t="shared" si="33"/>
        <v>2033.4Q</v>
      </c>
      <c r="GW19" s="1258" t="str">
        <f t="shared" si="33"/>
        <v>2034.1Q</v>
      </c>
      <c r="GX19" s="1258" t="str">
        <f t="shared" si="33"/>
        <v>2034.1Q</v>
      </c>
      <c r="GY19" s="1258" t="str">
        <f t="shared" si="33"/>
        <v>2034.1Q</v>
      </c>
      <c r="GZ19" s="1258" t="str">
        <f t="shared" si="33"/>
        <v>2034.2Q</v>
      </c>
      <c r="HA19" s="1258" t="str">
        <f t="shared" si="33"/>
        <v>2034.2Q</v>
      </c>
      <c r="HB19" s="1258" t="str">
        <f t="shared" si="33"/>
        <v>2034.2Q</v>
      </c>
      <c r="HC19" s="1258" t="str">
        <f t="shared" si="33"/>
        <v>2034.3Q</v>
      </c>
      <c r="HD19" s="1258" t="str">
        <f t="shared" si="33"/>
        <v>2034.3Q</v>
      </c>
      <c r="HE19" s="1258" t="str">
        <f t="shared" si="33"/>
        <v>2034.3Q</v>
      </c>
      <c r="HF19" s="1258" t="str">
        <f t="shared" si="33"/>
        <v>2034.4Q</v>
      </c>
      <c r="HG19" s="1258" t="str">
        <f t="shared" si="33"/>
        <v>2034.4Q</v>
      </c>
      <c r="HH19" s="1258" t="str">
        <f t="shared" si="33"/>
        <v>2034.4Q</v>
      </c>
      <c r="HI19" s="1261" t="str">
        <f t="shared" si="33"/>
        <v>2035.1Q</v>
      </c>
      <c r="HJ19" s="1261" t="str">
        <f t="shared" si="33"/>
        <v>2035.1Q</v>
      </c>
      <c r="HK19" s="1261" t="str">
        <f t="shared" si="33"/>
        <v>2035.1Q</v>
      </c>
      <c r="HL19" s="1261" t="str">
        <f t="shared" si="33"/>
        <v>2035.2Q</v>
      </c>
      <c r="HM19" s="1261" t="str">
        <f t="shared" si="33"/>
        <v>2035.2Q</v>
      </c>
      <c r="HN19" s="1261" t="str">
        <f t="shared" si="33"/>
        <v>2035.2Q</v>
      </c>
      <c r="HO19" s="1261" t="str">
        <f t="shared" si="33"/>
        <v>2035.3Q</v>
      </c>
      <c r="HP19" s="1261" t="str">
        <f t="shared" si="33"/>
        <v>2035.3Q</v>
      </c>
      <c r="HQ19" s="1261" t="str">
        <f t="shared" si="33"/>
        <v>2035.3Q</v>
      </c>
      <c r="HR19" s="1261" t="str">
        <f t="shared" si="33"/>
        <v>2035.4Q</v>
      </c>
      <c r="HS19" s="1261" t="str">
        <f t="shared" si="33"/>
        <v>2035.4Q</v>
      </c>
      <c r="HT19" s="1261" t="str">
        <f t="shared" si="33"/>
        <v>2035.4Q</v>
      </c>
      <c r="HU19" s="1258" t="str">
        <f t="shared" ref="HU19:IK19" si="34">YEAR(HU20)&amp;"."&amp;TEXT(ROUNDUP(MONTH(HU20)/3,0),"0Q")</f>
        <v>2036.1Q</v>
      </c>
      <c r="HV19" s="1258" t="str">
        <f t="shared" si="34"/>
        <v>2036.1Q</v>
      </c>
      <c r="HW19" s="1258" t="str">
        <f t="shared" si="34"/>
        <v>2036.1Q</v>
      </c>
      <c r="HX19" s="1258" t="str">
        <f t="shared" si="34"/>
        <v>2036.2Q</v>
      </c>
      <c r="HY19" s="1258" t="str">
        <f t="shared" si="34"/>
        <v>2036.2Q</v>
      </c>
      <c r="HZ19" s="1258" t="str">
        <f t="shared" si="34"/>
        <v>2036.2Q</v>
      </c>
      <c r="IA19" s="1258" t="str">
        <f t="shared" si="34"/>
        <v>2036.3Q</v>
      </c>
      <c r="IB19" s="1258" t="str">
        <f t="shared" si="34"/>
        <v>2036.3Q</v>
      </c>
      <c r="IC19" s="1258" t="str">
        <f t="shared" si="34"/>
        <v>2036.3Q</v>
      </c>
      <c r="ID19" s="1258" t="str">
        <f t="shared" si="34"/>
        <v>2036.4Q</v>
      </c>
      <c r="IE19" s="1258" t="str">
        <f t="shared" si="34"/>
        <v>2036.4Q</v>
      </c>
      <c r="IF19" s="1258" t="str">
        <f t="shared" si="34"/>
        <v>2036.4Q</v>
      </c>
      <c r="IG19" s="1261" t="str">
        <f t="shared" si="34"/>
        <v>2037.1Q</v>
      </c>
      <c r="IH19" s="1261" t="str">
        <f t="shared" si="34"/>
        <v>2037.1Q</v>
      </c>
      <c r="II19" s="1261" t="str">
        <f t="shared" si="34"/>
        <v>2037.1Q</v>
      </c>
      <c r="IJ19" s="1261" t="str">
        <f t="shared" si="34"/>
        <v>2037.2Q</v>
      </c>
      <c r="IK19" s="1261" t="str">
        <f t="shared" si="34"/>
        <v>2037.2Q</v>
      </c>
    </row>
    <row r="20" spans="2:245" s="219" customFormat="1" ht="13.5" x14ac:dyDescent="0.3">
      <c r="C20" s="1355" t="s">
        <v>41</v>
      </c>
      <c r="D20" s="1355" t="s">
        <v>274</v>
      </c>
      <c r="E20" s="1355" t="s">
        <v>277</v>
      </c>
      <c r="F20" s="1355" t="s">
        <v>278</v>
      </c>
      <c r="G20" s="1355" t="s">
        <v>279</v>
      </c>
      <c r="H20" s="1355" t="s">
        <v>280</v>
      </c>
      <c r="I20" s="1355" t="s">
        <v>281</v>
      </c>
      <c r="K20" s="107"/>
      <c r="L20" s="108"/>
      <c r="M20" s="108" t="s">
        <v>57</v>
      </c>
      <c r="N20" s="75">
        <v>2020</v>
      </c>
      <c r="O20" s="75">
        <v>2021</v>
      </c>
      <c r="P20" s="75">
        <v>2022</v>
      </c>
      <c r="Q20" s="75">
        <v>2023</v>
      </c>
      <c r="R20" s="75">
        <v>2024</v>
      </c>
      <c r="S20" s="75">
        <v>2025</v>
      </c>
      <c r="T20" s="75">
        <v>2026</v>
      </c>
      <c r="U20" s="75">
        <v>2027</v>
      </c>
      <c r="V20" s="75">
        <v>2028</v>
      </c>
      <c r="W20" s="75">
        <v>2029</v>
      </c>
      <c r="X20" s="75">
        <v>2030</v>
      </c>
      <c r="Y20" s="75">
        <v>2031</v>
      </c>
      <c r="Z20" s="75">
        <v>2032</v>
      </c>
      <c r="AA20" s="75">
        <v>2033</v>
      </c>
      <c r="AB20" s="75">
        <v>2034</v>
      </c>
      <c r="AC20" s="75">
        <v>2035</v>
      </c>
      <c r="AD20" s="75">
        <v>2036</v>
      </c>
      <c r="AE20" s="76">
        <v>2037</v>
      </c>
      <c r="AI20" s="1259" t="s">
        <v>552</v>
      </c>
      <c r="AJ20" s="1259"/>
      <c r="AK20" s="1259">
        <v>43861</v>
      </c>
      <c r="AL20" s="1259">
        <v>43890</v>
      </c>
      <c r="AM20" s="1259">
        <v>43921</v>
      </c>
      <c r="AN20" s="1259">
        <v>43951</v>
      </c>
      <c r="AO20" s="1259">
        <v>43982</v>
      </c>
      <c r="AP20" s="1259">
        <v>44012</v>
      </c>
      <c r="AQ20" s="1259">
        <v>44043</v>
      </c>
      <c r="AR20" s="1259">
        <f t="shared" ref="AR20:DC20" si="35">EOMONTH(AQ20,1)</f>
        <v>44074</v>
      </c>
      <c r="AS20" s="1259">
        <f t="shared" si="35"/>
        <v>44104</v>
      </c>
      <c r="AT20" s="1259">
        <f t="shared" si="35"/>
        <v>44135</v>
      </c>
      <c r="AU20" s="1259">
        <f t="shared" si="35"/>
        <v>44165</v>
      </c>
      <c r="AV20" s="1259">
        <f t="shared" si="35"/>
        <v>44196</v>
      </c>
      <c r="AW20" s="1262">
        <f t="shared" si="35"/>
        <v>44227</v>
      </c>
      <c r="AX20" s="1262">
        <f t="shared" si="35"/>
        <v>44255</v>
      </c>
      <c r="AY20" s="1262">
        <f t="shared" si="35"/>
        <v>44286</v>
      </c>
      <c r="AZ20" s="1262">
        <f t="shared" si="35"/>
        <v>44316</v>
      </c>
      <c r="BA20" s="1262">
        <f t="shared" si="35"/>
        <v>44347</v>
      </c>
      <c r="BB20" s="1262">
        <f t="shared" si="35"/>
        <v>44377</v>
      </c>
      <c r="BC20" s="1262">
        <f t="shared" si="35"/>
        <v>44408</v>
      </c>
      <c r="BD20" s="1262">
        <f t="shared" si="35"/>
        <v>44439</v>
      </c>
      <c r="BE20" s="1262">
        <f t="shared" si="35"/>
        <v>44469</v>
      </c>
      <c r="BF20" s="1262">
        <f t="shared" si="35"/>
        <v>44500</v>
      </c>
      <c r="BG20" s="1262">
        <f t="shared" si="35"/>
        <v>44530</v>
      </c>
      <c r="BH20" s="1262">
        <f t="shared" si="35"/>
        <v>44561</v>
      </c>
      <c r="BI20" s="1259">
        <f t="shared" si="35"/>
        <v>44592</v>
      </c>
      <c r="BJ20" s="1259">
        <f t="shared" si="35"/>
        <v>44620</v>
      </c>
      <c r="BK20" s="1259">
        <f t="shared" si="35"/>
        <v>44651</v>
      </c>
      <c r="BL20" s="1259">
        <f t="shared" si="35"/>
        <v>44681</v>
      </c>
      <c r="BM20" s="1259">
        <f t="shared" si="35"/>
        <v>44712</v>
      </c>
      <c r="BN20" s="1259">
        <f t="shared" si="35"/>
        <v>44742</v>
      </c>
      <c r="BO20" s="1259">
        <f t="shared" si="35"/>
        <v>44773</v>
      </c>
      <c r="BP20" s="1259">
        <f t="shared" si="35"/>
        <v>44804</v>
      </c>
      <c r="BQ20" s="1259">
        <f t="shared" si="35"/>
        <v>44834</v>
      </c>
      <c r="BR20" s="1259">
        <f t="shared" si="35"/>
        <v>44865</v>
      </c>
      <c r="BS20" s="1259">
        <f t="shared" si="35"/>
        <v>44895</v>
      </c>
      <c r="BT20" s="1259">
        <f t="shared" si="35"/>
        <v>44926</v>
      </c>
      <c r="BU20" s="1262">
        <f t="shared" si="35"/>
        <v>44957</v>
      </c>
      <c r="BV20" s="1262">
        <f t="shared" si="35"/>
        <v>44985</v>
      </c>
      <c r="BW20" s="1262">
        <f t="shared" si="35"/>
        <v>45016</v>
      </c>
      <c r="BX20" s="1262">
        <f t="shared" si="35"/>
        <v>45046</v>
      </c>
      <c r="BY20" s="1262">
        <f t="shared" si="35"/>
        <v>45077</v>
      </c>
      <c r="BZ20" s="1262">
        <f t="shared" si="35"/>
        <v>45107</v>
      </c>
      <c r="CA20" s="1262">
        <f t="shared" si="35"/>
        <v>45138</v>
      </c>
      <c r="CB20" s="1262">
        <f t="shared" si="35"/>
        <v>45169</v>
      </c>
      <c r="CC20" s="1262">
        <f t="shared" si="35"/>
        <v>45199</v>
      </c>
      <c r="CD20" s="1262">
        <f t="shared" si="35"/>
        <v>45230</v>
      </c>
      <c r="CE20" s="1262">
        <f t="shared" si="35"/>
        <v>45260</v>
      </c>
      <c r="CF20" s="1262">
        <f t="shared" si="35"/>
        <v>45291</v>
      </c>
      <c r="CG20" s="1259">
        <f t="shared" si="35"/>
        <v>45322</v>
      </c>
      <c r="CH20" s="1259">
        <f t="shared" si="35"/>
        <v>45351</v>
      </c>
      <c r="CI20" s="1259">
        <f t="shared" si="35"/>
        <v>45382</v>
      </c>
      <c r="CJ20" s="1259">
        <f t="shared" si="35"/>
        <v>45412</v>
      </c>
      <c r="CK20" s="1259">
        <f t="shared" si="35"/>
        <v>45443</v>
      </c>
      <c r="CL20" s="1259">
        <f t="shared" si="35"/>
        <v>45473</v>
      </c>
      <c r="CM20" s="1259">
        <f t="shared" si="35"/>
        <v>45504</v>
      </c>
      <c r="CN20" s="1259">
        <f t="shared" si="35"/>
        <v>45535</v>
      </c>
      <c r="CO20" s="1259">
        <f t="shared" si="35"/>
        <v>45565</v>
      </c>
      <c r="CP20" s="1259">
        <f t="shared" si="35"/>
        <v>45596</v>
      </c>
      <c r="CQ20" s="1259">
        <f t="shared" si="35"/>
        <v>45626</v>
      </c>
      <c r="CR20" s="1259">
        <f t="shared" si="35"/>
        <v>45657</v>
      </c>
      <c r="CS20" s="1262">
        <f t="shared" si="35"/>
        <v>45688</v>
      </c>
      <c r="CT20" s="1262">
        <f t="shared" si="35"/>
        <v>45716</v>
      </c>
      <c r="CU20" s="1262">
        <f t="shared" si="35"/>
        <v>45747</v>
      </c>
      <c r="CV20" s="1262">
        <f t="shared" si="35"/>
        <v>45777</v>
      </c>
      <c r="CW20" s="1262">
        <f t="shared" si="35"/>
        <v>45808</v>
      </c>
      <c r="CX20" s="1262">
        <f t="shared" si="35"/>
        <v>45838</v>
      </c>
      <c r="CY20" s="1262">
        <f t="shared" si="35"/>
        <v>45869</v>
      </c>
      <c r="CZ20" s="1262">
        <f t="shared" si="35"/>
        <v>45900</v>
      </c>
      <c r="DA20" s="1262">
        <f t="shared" si="35"/>
        <v>45930</v>
      </c>
      <c r="DB20" s="1262">
        <f t="shared" si="35"/>
        <v>45961</v>
      </c>
      <c r="DC20" s="1262">
        <f t="shared" si="35"/>
        <v>45991</v>
      </c>
      <c r="DD20" s="1262">
        <f t="shared" ref="DD20:FO20" si="36">EOMONTH(DC20,1)</f>
        <v>46022</v>
      </c>
      <c r="DE20" s="1259">
        <f t="shared" si="36"/>
        <v>46053</v>
      </c>
      <c r="DF20" s="1259">
        <f t="shared" si="36"/>
        <v>46081</v>
      </c>
      <c r="DG20" s="1259">
        <f t="shared" si="36"/>
        <v>46112</v>
      </c>
      <c r="DH20" s="1259">
        <f t="shared" si="36"/>
        <v>46142</v>
      </c>
      <c r="DI20" s="1259">
        <f t="shared" si="36"/>
        <v>46173</v>
      </c>
      <c r="DJ20" s="1259">
        <f t="shared" si="36"/>
        <v>46203</v>
      </c>
      <c r="DK20" s="1259">
        <f t="shared" si="36"/>
        <v>46234</v>
      </c>
      <c r="DL20" s="1259">
        <f t="shared" si="36"/>
        <v>46265</v>
      </c>
      <c r="DM20" s="1259">
        <f t="shared" si="36"/>
        <v>46295</v>
      </c>
      <c r="DN20" s="1259">
        <f t="shared" si="36"/>
        <v>46326</v>
      </c>
      <c r="DO20" s="1259">
        <f t="shared" si="36"/>
        <v>46356</v>
      </c>
      <c r="DP20" s="1259">
        <f t="shared" si="36"/>
        <v>46387</v>
      </c>
      <c r="DQ20" s="1262">
        <f t="shared" si="36"/>
        <v>46418</v>
      </c>
      <c r="DR20" s="1262">
        <f t="shared" si="36"/>
        <v>46446</v>
      </c>
      <c r="DS20" s="1262">
        <f t="shared" si="36"/>
        <v>46477</v>
      </c>
      <c r="DT20" s="1262">
        <f t="shared" si="36"/>
        <v>46507</v>
      </c>
      <c r="DU20" s="1262">
        <f t="shared" si="36"/>
        <v>46538</v>
      </c>
      <c r="DV20" s="1262">
        <f t="shared" si="36"/>
        <v>46568</v>
      </c>
      <c r="DW20" s="1262">
        <f t="shared" si="36"/>
        <v>46599</v>
      </c>
      <c r="DX20" s="1262">
        <f t="shared" si="36"/>
        <v>46630</v>
      </c>
      <c r="DY20" s="1262">
        <f t="shared" si="36"/>
        <v>46660</v>
      </c>
      <c r="DZ20" s="1262">
        <f t="shared" si="36"/>
        <v>46691</v>
      </c>
      <c r="EA20" s="1262">
        <f t="shared" si="36"/>
        <v>46721</v>
      </c>
      <c r="EB20" s="1262">
        <f t="shared" si="36"/>
        <v>46752</v>
      </c>
      <c r="EC20" s="1259">
        <f t="shared" si="36"/>
        <v>46783</v>
      </c>
      <c r="ED20" s="1259">
        <f t="shared" si="36"/>
        <v>46812</v>
      </c>
      <c r="EE20" s="1259">
        <f t="shared" si="36"/>
        <v>46843</v>
      </c>
      <c r="EF20" s="1259">
        <f t="shared" si="36"/>
        <v>46873</v>
      </c>
      <c r="EG20" s="1259">
        <f t="shared" si="36"/>
        <v>46904</v>
      </c>
      <c r="EH20" s="1259">
        <f t="shared" si="36"/>
        <v>46934</v>
      </c>
      <c r="EI20" s="1259">
        <f t="shared" si="36"/>
        <v>46965</v>
      </c>
      <c r="EJ20" s="1259">
        <f t="shared" si="36"/>
        <v>46996</v>
      </c>
      <c r="EK20" s="1259">
        <f t="shared" si="36"/>
        <v>47026</v>
      </c>
      <c r="EL20" s="1259">
        <f t="shared" si="36"/>
        <v>47057</v>
      </c>
      <c r="EM20" s="1259">
        <f t="shared" si="36"/>
        <v>47087</v>
      </c>
      <c r="EN20" s="1259">
        <f t="shared" si="36"/>
        <v>47118</v>
      </c>
      <c r="EO20" s="1262">
        <f t="shared" si="36"/>
        <v>47149</v>
      </c>
      <c r="EP20" s="1262">
        <f t="shared" si="36"/>
        <v>47177</v>
      </c>
      <c r="EQ20" s="1262">
        <f t="shared" si="36"/>
        <v>47208</v>
      </c>
      <c r="ER20" s="1262">
        <f t="shared" si="36"/>
        <v>47238</v>
      </c>
      <c r="ES20" s="1262">
        <f t="shared" si="36"/>
        <v>47269</v>
      </c>
      <c r="ET20" s="1262">
        <f t="shared" si="36"/>
        <v>47299</v>
      </c>
      <c r="EU20" s="1262">
        <f t="shared" si="36"/>
        <v>47330</v>
      </c>
      <c r="EV20" s="1262">
        <f t="shared" si="36"/>
        <v>47361</v>
      </c>
      <c r="EW20" s="1262">
        <f t="shared" si="36"/>
        <v>47391</v>
      </c>
      <c r="EX20" s="1262">
        <f t="shared" si="36"/>
        <v>47422</v>
      </c>
      <c r="EY20" s="1262">
        <f t="shared" si="36"/>
        <v>47452</v>
      </c>
      <c r="EZ20" s="1262">
        <f t="shared" si="36"/>
        <v>47483</v>
      </c>
      <c r="FA20" s="1259">
        <f t="shared" si="36"/>
        <v>47514</v>
      </c>
      <c r="FB20" s="1259">
        <f t="shared" si="36"/>
        <v>47542</v>
      </c>
      <c r="FC20" s="1259">
        <f t="shared" si="36"/>
        <v>47573</v>
      </c>
      <c r="FD20" s="1259">
        <f t="shared" si="36"/>
        <v>47603</v>
      </c>
      <c r="FE20" s="1259">
        <f t="shared" si="36"/>
        <v>47634</v>
      </c>
      <c r="FF20" s="1259">
        <f t="shared" si="36"/>
        <v>47664</v>
      </c>
      <c r="FG20" s="1259">
        <f t="shared" si="36"/>
        <v>47695</v>
      </c>
      <c r="FH20" s="1259">
        <f t="shared" si="36"/>
        <v>47726</v>
      </c>
      <c r="FI20" s="1259">
        <f t="shared" si="36"/>
        <v>47756</v>
      </c>
      <c r="FJ20" s="1259">
        <f t="shared" si="36"/>
        <v>47787</v>
      </c>
      <c r="FK20" s="1259">
        <f t="shared" si="36"/>
        <v>47817</v>
      </c>
      <c r="FL20" s="1259">
        <f t="shared" si="36"/>
        <v>47848</v>
      </c>
      <c r="FM20" s="1262">
        <f t="shared" si="36"/>
        <v>47879</v>
      </c>
      <c r="FN20" s="1262">
        <f t="shared" si="36"/>
        <v>47907</v>
      </c>
      <c r="FO20" s="1262">
        <f t="shared" si="36"/>
        <v>47938</v>
      </c>
      <c r="FP20" s="1262">
        <f t="shared" ref="FP20:IA20" si="37">EOMONTH(FO20,1)</f>
        <v>47968</v>
      </c>
      <c r="FQ20" s="1262">
        <f t="shared" si="37"/>
        <v>47999</v>
      </c>
      <c r="FR20" s="1262">
        <f t="shared" si="37"/>
        <v>48029</v>
      </c>
      <c r="FS20" s="1262">
        <f t="shared" si="37"/>
        <v>48060</v>
      </c>
      <c r="FT20" s="1262">
        <f t="shared" si="37"/>
        <v>48091</v>
      </c>
      <c r="FU20" s="1262">
        <f t="shared" si="37"/>
        <v>48121</v>
      </c>
      <c r="FV20" s="1262">
        <f t="shared" si="37"/>
        <v>48152</v>
      </c>
      <c r="FW20" s="1262">
        <f t="shared" si="37"/>
        <v>48182</v>
      </c>
      <c r="FX20" s="1262">
        <f t="shared" si="37"/>
        <v>48213</v>
      </c>
      <c r="FY20" s="1259">
        <f t="shared" si="37"/>
        <v>48244</v>
      </c>
      <c r="FZ20" s="1259">
        <f t="shared" si="37"/>
        <v>48273</v>
      </c>
      <c r="GA20" s="1259">
        <f t="shared" si="37"/>
        <v>48304</v>
      </c>
      <c r="GB20" s="1259">
        <f t="shared" si="37"/>
        <v>48334</v>
      </c>
      <c r="GC20" s="1259">
        <f t="shared" si="37"/>
        <v>48365</v>
      </c>
      <c r="GD20" s="1259">
        <f t="shared" si="37"/>
        <v>48395</v>
      </c>
      <c r="GE20" s="1259">
        <f t="shared" si="37"/>
        <v>48426</v>
      </c>
      <c r="GF20" s="1259">
        <f t="shared" si="37"/>
        <v>48457</v>
      </c>
      <c r="GG20" s="1259">
        <f t="shared" si="37"/>
        <v>48487</v>
      </c>
      <c r="GH20" s="1259">
        <f t="shared" si="37"/>
        <v>48518</v>
      </c>
      <c r="GI20" s="1259">
        <f t="shared" si="37"/>
        <v>48548</v>
      </c>
      <c r="GJ20" s="1259">
        <f t="shared" si="37"/>
        <v>48579</v>
      </c>
      <c r="GK20" s="1262">
        <f t="shared" si="37"/>
        <v>48610</v>
      </c>
      <c r="GL20" s="1262">
        <f t="shared" si="37"/>
        <v>48638</v>
      </c>
      <c r="GM20" s="1262">
        <f t="shared" si="37"/>
        <v>48669</v>
      </c>
      <c r="GN20" s="1262">
        <f t="shared" si="37"/>
        <v>48699</v>
      </c>
      <c r="GO20" s="1262">
        <f t="shared" si="37"/>
        <v>48730</v>
      </c>
      <c r="GP20" s="1262">
        <f t="shared" si="37"/>
        <v>48760</v>
      </c>
      <c r="GQ20" s="1262">
        <f t="shared" si="37"/>
        <v>48791</v>
      </c>
      <c r="GR20" s="1262">
        <f t="shared" si="37"/>
        <v>48822</v>
      </c>
      <c r="GS20" s="1262">
        <f t="shared" si="37"/>
        <v>48852</v>
      </c>
      <c r="GT20" s="1262">
        <f t="shared" si="37"/>
        <v>48883</v>
      </c>
      <c r="GU20" s="1262">
        <f t="shared" si="37"/>
        <v>48913</v>
      </c>
      <c r="GV20" s="1262">
        <f t="shared" si="37"/>
        <v>48944</v>
      </c>
      <c r="GW20" s="1259">
        <f t="shared" si="37"/>
        <v>48975</v>
      </c>
      <c r="GX20" s="1259">
        <f t="shared" si="37"/>
        <v>49003</v>
      </c>
      <c r="GY20" s="1259">
        <f t="shared" si="37"/>
        <v>49034</v>
      </c>
      <c r="GZ20" s="1259">
        <f t="shared" si="37"/>
        <v>49064</v>
      </c>
      <c r="HA20" s="1259">
        <f t="shared" si="37"/>
        <v>49095</v>
      </c>
      <c r="HB20" s="1259">
        <f t="shared" si="37"/>
        <v>49125</v>
      </c>
      <c r="HC20" s="1259">
        <f t="shared" si="37"/>
        <v>49156</v>
      </c>
      <c r="HD20" s="1259">
        <f t="shared" si="37"/>
        <v>49187</v>
      </c>
      <c r="HE20" s="1259">
        <f t="shared" si="37"/>
        <v>49217</v>
      </c>
      <c r="HF20" s="1259">
        <f t="shared" si="37"/>
        <v>49248</v>
      </c>
      <c r="HG20" s="1259">
        <f t="shared" si="37"/>
        <v>49278</v>
      </c>
      <c r="HH20" s="1259">
        <f t="shared" si="37"/>
        <v>49309</v>
      </c>
      <c r="HI20" s="1262">
        <f t="shared" si="37"/>
        <v>49340</v>
      </c>
      <c r="HJ20" s="1262">
        <f t="shared" si="37"/>
        <v>49368</v>
      </c>
      <c r="HK20" s="1262">
        <f t="shared" si="37"/>
        <v>49399</v>
      </c>
      <c r="HL20" s="1262">
        <f t="shared" si="37"/>
        <v>49429</v>
      </c>
      <c r="HM20" s="1262">
        <f t="shared" si="37"/>
        <v>49460</v>
      </c>
      <c r="HN20" s="1262">
        <f t="shared" si="37"/>
        <v>49490</v>
      </c>
      <c r="HO20" s="1262">
        <f t="shared" si="37"/>
        <v>49521</v>
      </c>
      <c r="HP20" s="1262">
        <f t="shared" si="37"/>
        <v>49552</v>
      </c>
      <c r="HQ20" s="1262">
        <f t="shared" si="37"/>
        <v>49582</v>
      </c>
      <c r="HR20" s="1262">
        <f t="shared" si="37"/>
        <v>49613</v>
      </c>
      <c r="HS20" s="1262">
        <f t="shared" si="37"/>
        <v>49643</v>
      </c>
      <c r="HT20" s="1262">
        <f t="shared" si="37"/>
        <v>49674</v>
      </c>
      <c r="HU20" s="1259">
        <f t="shared" si="37"/>
        <v>49705</v>
      </c>
      <c r="HV20" s="1259">
        <f t="shared" si="37"/>
        <v>49734</v>
      </c>
      <c r="HW20" s="1259">
        <f t="shared" si="37"/>
        <v>49765</v>
      </c>
      <c r="HX20" s="1259">
        <f t="shared" si="37"/>
        <v>49795</v>
      </c>
      <c r="HY20" s="1259">
        <f t="shared" si="37"/>
        <v>49826</v>
      </c>
      <c r="HZ20" s="1259">
        <f t="shared" si="37"/>
        <v>49856</v>
      </c>
      <c r="IA20" s="1259">
        <f t="shared" si="37"/>
        <v>49887</v>
      </c>
      <c r="IB20" s="1259">
        <f t="shared" ref="IB20:IK20" si="38">EOMONTH(IA20,1)</f>
        <v>49918</v>
      </c>
      <c r="IC20" s="1259">
        <f t="shared" si="38"/>
        <v>49948</v>
      </c>
      <c r="ID20" s="1259">
        <f t="shared" si="38"/>
        <v>49979</v>
      </c>
      <c r="IE20" s="1259">
        <f t="shared" si="38"/>
        <v>50009</v>
      </c>
      <c r="IF20" s="1259">
        <f t="shared" si="38"/>
        <v>50040</v>
      </c>
      <c r="IG20" s="1262">
        <f t="shared" si="38"/>
        <v>50071</v>
      </c>
      <c r="IH20" s="1262">
        <f t="shared" si="38"/>
        <v>50099</v>
      </c>
      <c r="II20" s="1262">
        <f t="shared" si="38"/>
        <v>50130</v>
      </c>
      <c r="IJ20" s="1262">
        <f t="shared" si="38"/>
        <v>50160</v>
      </c>
      <c r="IK20" s="1262">
        <f t="shared" si="38"/>
        <v>50191</v>
      </c>
    </row>
    <row r="21" spans="2:245" s="219" customFormat="1" ht="13.5" x14ac:dyDescent="0.3">
      <c r="C21" s="362">
        <f t="shared" ref="C21:I24" si="39">C10</f>
        <v>2020</v>
      </c>
      <c r="D21" s="227" t="str">
        <f t="shared" si="39"/>
        <v>SIN Bank</v>
      </c>
      <c r="E21" s="233" t="str">
        <f t="shared" si="39"/>
        <v>J/V 최초 차입금</v>
      </c>
      <c r="F21" s="237">
        <f t="shared" si="39"/>
        <v>65500000</v>
      </c>
      <c r="G21" s="230">
        <f t="shared" si="39"/>
        <v>1.47E-2</v>
      </c>
      <c r="H21" s="361">
        <f t="shared" si="39"/>
        <v>3</v>
      </c>
      <c r="I21" s="234" t="str">
        <f t="shared" si="39"/>
        <v>수시상환</v>
      </c>
      <c r="J21" s="221"/>
      <c r="K21" s="221" t="str">
        <f>K10</f>
        <v>J/V 최초 차입금</v>
      </c>
      <c r="L21" s="227"/>
      <c r="M21" s="244">
        <f t="shared" ref="M21:AE24" si="40">L21+M10</f>
        <v>65500000</v>
      </c>
      <c r="N21" s="244">
        <f t="shared" si="40"/>
        <v>58950000</v>
      </c>
      <c r="O21" s="245">
        <f t="shared" si="40"/>
        <v>52400000</v>
      </c>
      <c r="P21" s="245">
        <f t="shared" si="40"/>
        <v>13100000</v>
      </c>
      <c r="Q21" s="245">
        <f t="shared" si="40"/>
        <v>13100000</v>
      </c>
      <c r="R21" s="245">
        <f t="shared" si="40"/>
        <v>13100000</v>
      </c>
      <c r="S21" s="245">
        <f t="shared" si="40"/>
        <v>13100000</v>
      </c>
      <c r="T21" s="244">
        <f t="shared" si="40"/>
        <v>13100000</v>
      </c>
      <c r="U21" s="244">
        <f t="shared" si="40"/>
        <v>13100000</v>
      </c>
      <c r="V21" s="245">
        <f t="shared" si="40"/>
        <v>13100000</v>
      </c>
      <c r="W21" s="245">
        <f t="shared" si="40"/>
        <v>13100000</v>
      </c>
      <c r="X21" s="245">
        <f t="shared" si="40"/>
        <v>13100000</v>
      </c>
      <c r="Y21" s="245">
        <f t="shared" si="40"/>
        <v>13100000</v>
      </c>
      <c r="Z21" s="245">
        <f t="shared" si="40"/>
        <v>13100000</v>
      </c>
      <c r="AA21" s="244">
        <f t="shared" si="40"/>
        <v>13100000</v>
      </c>
      <c r="AB21" s="244">
        <f t="shared" si="40"/>
        <v>13100000</v>
      </c>
      <c r="AC21" s="245">
        <f t="shared" si="40"/>
        <v>13100000</v>
      </c>
      <c r="AD21" s="245">
        <f t="shared" si="40"/>
        <v>13100000</v>
      </c>
      <c r="AE21" s="246">
        <f t="shared" si="40"/>
        <v>13100000</v>
      </c>
      <c r="AF21" s="221"/>
      <c r="AG21" s="221"/>
      <c r="AH21" s="221"/>
      <c r="AI21" s="250" t="str">
        <f>AI10</f>
        <v>J/V 최초 차입금</v>
      </c>
      <c r="AJ21" s="251"/>
      <c r="AK21" s="251">
        <f t="shared" ref="AK21:CV24" si="41">AJ21+AK10</f>
        <v>0</v>
      </c>
      <c r="AL21" s="251">
        <f t="shared" si="41"/>
        <v>0</v>
      </c>
      <c r="AM21" s="251">
        <f t="shared" si="41"/>
        <v>0</v>
      </c>
      <c r="AN21" s="251">
        <f t="shared" si="41"/>
        <v>0</v>
      </c>
      <c r="AO21" s="251">
        <f t="shared" si="41"/>
        <v>0</v>
      </c>
      <c r="AP21" s="251">
        <f t="shared" si="41"/>
        <v>65500000</v>
      </c>
      <c r="AQ21" s="251">
        <f t="shared" si="41"/>
        <v>65500000</v>
      </c>
      <c r="AR21" s="251">
        <f t="shared" si="41"/>
        <v>65500000</v>
      </c>
      <c r="AS21" s="251">
        <f t="shared" si="41"/>
        <v>65500000</v>
      </c>
      <c r="AT21" s="251">
        <f t="shared" si="41"/>
        <v>65500000</v>
      </c>
      <c r="AU21" s="251">
        <f t="shared" si="41"/>
        <v>65500000</v>
      </c>
      <c r="AV21" s="251">
        <f t="shared" si="41"/>
        <v>65500000</v>
      </c>
      <c r="AW21" s="251">
        <f t="shared" si="41"/>
        <v>65500000</v>
      </c>
      <c r="AX21" s="251">
        <f t="shared" si="41"/>
        <v>65500000</v>
      </c>
      <c r="AY21" s="251">
        <f t="shared" si="41"/>
        <v>65500000</v>
      </c>
      <c r="AZ21" s="251">
        <f t="shared" si="41"/>
        <v>65500000</v>
      </c>
      <c r="BA21" s="251">
        <f t="shared" si="41"/>
        <v>58950000</v>
      </c>
      <c r="BB21" s="251">
        <f t="shared" si="41"/>
        <v>58950000</v>
      </c>
      <c r="BC21" s="251">
        <f t="shared" si="41"/>
        <v>58950000</v>
      </c>
      <c r="BD21" s="251">
        <f t="shared" si="41"/>
        <v>58950000</v>
      </c>
      <c r="BE21" s="251">
        <f t="shared" si="41"/>
        <v>58950000</v>
      </c>
      <c r="BF21" s="251">
        <f t="shared" si="41"/>
        <v>58950000</v>
      </c>
      <c r="BG21" s="251">
        <f t="shared" si="41"/>
        <v>58950000</v>
      </c>
      <c r="BH21" s="251">
        <f t="shared" si="41"/>
        <v>58950000</v>
      </c>
      <c r="BI21" s="251">
        <f t="shared" si="41"/>
        <v>58950000</v>
      </c>
      <c r="BJ21" s="251">
        <f t="shared" si="41"/>
        <v>58950000</v>
      </c>
      <c r="BK21" s="251">
        <f t="shared" si="41"/>
        <v>58950000</v>
      </c>
      <c r="BL21" s="251">
        <f t="shared" si="41"/>
        <v>58950000</v>
      </c>
      <c r="BM21" s="251">
        <f t="shared" si="41"/>
        <v>52400000</v>
      </c>
      <c r="BN21" s="251">
        <f t="shared" si="41"/>
        <v>52400000</v>
      </c>
      <c r="BO21" s="251">
        <f t="shared" si="41"/>
        <v>52400000</v>
      </c>
      <c r="BP21" s="251">
        <f t="shared" si="41"/>
        <v>52400000</v>
      </c>
      <c r="BQ21" s="251">
        <f t="shared" si="41"/>
        <v>52400000</v>
      </c>
      <c r="BR21" s="251">
        <f t="shared" si="41"/>
        <v>52400000</v>
      </c>
      <c r="BS21" s="251">
        <f t="shared" si="41"/>
        <v>52400000</v>
      </c>
      <c r="BT21" s="251">
        <f t="shared" si="41"/>
        <v>52400000</v>
      </c>
      <c r="BU21" s="251">
        <f t="shared" si="41"/>
        <v>52400000</v>
      </c>
      <c r="BV21" s="251">
        <f t="shared" si="41"/>
        <v>52400000</v>
      </c>
      <c r="BW21" s="251">
        <f t="shared" si="41"/>
        <v>52400000</v>
      </c>
      <c r="BX21" s="251">
        <f t="shared" si="41"/>
        <v>52400000</v>
      </c>
      <c r="BY21" s="251">
        <f t="shared" si="41"/>
        <v>13100000</v>
      </c>
      <c r="BZ21" s="251">
        <f t="shared" si="41"/>
        <v>13100000</v>
      </c>
      <c r="CA21" s="251">
        <f t="shared" si="41"/>
        <v>13100000</v>
      </c>
      <c r="CB21" s="251">
        <f t="shared" si="41"/>
        <v>13100000</v>
      </c>
      <c r="CC21" s="251">
        <f t="shared" si="41"/>
        <v>13100000</v>
      </c>
      <c r="CD21" s="251">
        <f t="shared" si="41"/>
        <v>13100000</v>
      </c>
      <c r="CE21" s="251">
        <f t="shared" si="41"/>
        <v>13100000</v>
      </c>
      <c r="CF21" s="251">
        <f t="shared" si="41"/>
        <v>13100000</v>
      </c>
      <c r="CG21" s="251">
        <f t="shared" si="41"/>
        <v>13100000</v>
      </c>
      <c r="CH21" s="251">
        <f t="shared" si="41"/>
        <v>13100000</v>
      </c>
      <c r="CI21" s="251">
        <f t="shared" si="41"/>
        <v>13100000</v>
      </c>
      <c r="CJ21" s="251">
        <f t="shared" si="41"/>
        <v>13100000</v>
      </c>
      <c r="CK21" s="251">
        <f t="shared" si="41"/>
        <v>13100000</v>
      </c>
      <c r="CL21" s="251">
        <f t="shared" si="41"/>
        <v>13100000</v>
      </c>
      <c r="CM21" s="251">
        <f t="shared" si="41"/>
        <v>13100000</v>
      </c>
      <c r="CN21" s="251">
        <f t="shared" si="41"/>
        <v>13100000</v>
      </c>
      <c r="CO21" s="251">
        <f t="shared" si="41"/>
        <v>13100000</v>
      </c>
      <c r="CP21" s="251">
        <f t="shared" si="41"/>
        <v>13100000</v>
      </c>
      <c r="CQ21" s="1366">
        <f t="shared" si="41"/>
        <v>13100000</v>
      </c>
      <c r="CR21" s="1366">
        <f t="shared" si="41"/>
        <v>13100000</v>
      </c>
      <c r="CS21" s="1366">
        <f t="shared" si="41"/>
        <v>13100000</v>
      </c>
      <c r="CT21" s="1366">
        <f t="shared" si="41"/>
        <v>13100000</v>
      </c>
      <c r="CU21" s="1366">
        <f t="shared" si="41"/>
        <v>13100000</v>
      </c>
      <c r="CV21" s="1366">
        <f t="shared" si="41"/>
        <v>13100000</v>
      </c>
      <c r="CW21" s="1366">
        <f t="shared" ref="CW21:FH24" si="42">CV21+CW10</f>
        <v>13100000</v>
      </c>
      <c r="CX21" s="1366">
        <f t="shared" si="42"/>
        <v>13100000</v>
      </c>
      <c r="CY21" s="1366">
        <f t="shared" si="42"/>
        <v>13100000</v>
      </c>
      <c r="CZ21" s="1366">
        <f t="shared" si="42"/>
        <v>13100000</v>
      </c>
      <c r="DA21" s="1366">
        <f t="shared" si="42"/>
        <v>13100000</v>
      </c>
      <c r="DB21" s="1366">
        <f t="shared" si="42"/>
        <v>13100000</v>
      </c>
      <c r="DC21" s="1366">
        <f t="shared" si="42"/>
        <v>13100000</v>
      </c>
      <c r="DD21" s="1366">
        <f t="shared" si="42"/>
        <v>13100000</v>
      </c>
      <c r="DE21" s="1366">
        <f t="shared" si="42"/>
        <v>13100000</v>
      </c>
      <c r="DF21" s="1366">
        <f t="shared" si="42"/>
        <v>13100000</v>
      </c>
      <c r="DG21" s="1366">
        <f t="shared" si="42"/>
        <v>13100000</v>
      </c>
      <c r="DH21" s="1366">
        <f t="shared" si="42"/>
        <v>13100000</v>
      </c>
      <c r="DI21" s="1366">
        <f t="shared" si="42"/>
        <v>13100000</v>
      </c>
      <c r="DJ21" s="1366">
        <f t="shared" si="42"/>
        <v>13100000</v>
      </c>
      <c r="DK21" s="1366">
        <f t="shared" si="42"/>
        <v>13100000</v>
      </c>
      <c r="DL21" s="1366">
        <f t="shared" si="42"/>
        <v>13100000</v>
      </c>
      <c r="DM21" s="1366">
        <f t="shared" si="42"/>
        <v>13100000</v>
      </c>
      <c r="DN21" s="1366">
        <f t="shared" si="42"/>
        <v>13100000</v>
      </c>
      <c r="DO21" s="1366">
        <f t="shared" si="42"/>
        <v>13100000</v>
      </c>
      <c r="DP21" s="1366">
        <f t="shared" si="42"/>
        <v>13100000</v>
      </c>
      <c r="DQ21" s="1366">
        <f t="shared" si="42"/>
        <v>13100000</v>
      </c>
      <c r="DR21" s="1366">
        <f t="shared" si="42"/>
        <v>13100000</v>
      </c>
      <c r="DS21" s="1366">
        <f t="shared" si="42"/>
        <v>13100000</v>
      </c>
      <c r="DT21" s="1366">
        <f t="shared" si="42"/>
        <v>13100000</v>
      </c>
      <c r="DU21" s="1366">
        <f t="shared" si="42"/>
        <v>13100000</v>
      </c>
      <c r="DV21" s="1366">
        <f t="shared" si="42"/>
        <v>13100000</v>
      </c>
      <c r="DW21" s="1366">
        <f t="shared" si="42"/>
        <v>13100000</v>
      </c>
      <c r="DX21" s="1366">
        <f t="shared" si="42"/>
        <v>13100000</v>
      </c>
      <c r="DY21" s="1366">
        <f t="shared" si="42"/>
        <v>13100000</v>
      </c>
      <c r="DZ21" s="1366">
        <f t="shared" si="42"/>
        <v>13100000</v>
      </c>
      <c r="EA21" s="1366">
        <f t="shared" si="42"/>
        <v>13100000</v>
      </c>
      <c r="EB21" s="1366">
        <f t="shared" si="42"/>
        <v>13100000</v>
      </c>
      <c r="EC21" s="1366">
        <f t="shared" si="42"/>
        <v>13100000</v>
      </c>
      <c r="ED21" s="1366">
        <f t="shared" si="42"/>
        <v>13100000</v>
      </c>
      <c r="EE21" s="1366">
        <f t="shared" si="42"/>
        <v>13100000</v>
      </c>
      <c r="EF21" s="1366">
        <f t="shared" si="42"/>
        <v>13100000</v>
      </c>
      <c r="EG21" s="1366">
        <f t="shared" si="42"/>
        <v>13100000</v>
      </c>
      <c r="EH21" s="1366">
        <f t="shared" si="42"/>
        <v>13100000</v>
      </c>
      <c r="EI21" s="1366">
        <f t="shared" si="42"/>
        <v>13100000</v>
      </c>
      <c r="EJ21" s="1366">
        <f t="shared" si="42"/>
        <v>13100000</v>
      </c>
      <c r="EK21" s="1366">
        <f t="shared" si="42"/>
        <v>13100000</v>
      </c>
      <c r="EL21" s="1366">
        <f t="shared" si="42"/>
        <v>13100000</v>
      </c>
      <c r="EM21" s="1366">
        <f t="shared" si="42"/>
        <v>13100000</v>
      </c>
      <c r="EN21" s="1366">
        <f t="shared" si="42"/>
        <v>13100000</v>
      </c>
      <c r="EO21" s="1366">
        <f t="shared" si="42"/>
        <v>13100000</v>
      </c>
      <c r="EP21" s="1366">
        <f t="shared" si="42"/>
        <v>13100000</v>
      </c>
      <c r="EQ21" s="1366">
        <f t="shared" si="42"/>
        <v>13100000</v>
      </c>
      <c r="ER21" s="1366">
        <f t="shared" si="42"/>
        <v>13100000</v>
      </c>
      <c r="ES21" s="1366">
        <f t="shared" si="42"/>
        <v>13100000</v>
      </c>
      <c r="ET21" s="1366">
        <f t="shared" si="42"/>
        <v>13100000</v>
      </c>
      <c r="EU21" s="1366">
        <f t="shared" si="42"/>
        <v>13100000</v>
      </c>
      <c r="EV21" s="1366">
        <f t="shared" si="42"/>
        <v>13100000</v>
      </c>
      <c r="EW21" s="1366">
        <f t="shared" si="42"/>
        <v>13100000</v>
      </c>
      <c r="EX21" s="1366">
        <f t="shared" si="42"/>
        <v>13100000</v>
      </c>
      <c r="EY21" s="1366">
        <f t="shared" si="42"/>
        <v>13100000</v>
      </c>
      <c r="EZ21" s="1366">
        <f t="shared" si="42"/>
        <v>13100000</v>
      </c>
      <c r="FA21" s="1366">
        <f t="shared" si="42"/>
        <v>13100000</v>
      </c>
      <c r="FB21" s="1366">
        <f t="shared" si="42"/>
        <v>13100000</v>
      </c>
      <c r="FC21" s="1366">
        <f t="shared" si="42"/>
        <v>13100000</v>
      </c>
      <c r="FD21" s="1366">
        <f t="shared" si="42"/>
        <v>13100000</v>
      </c>
      <c r="FE21" s="1366">
        <f t="shared" si="42"/>
        <v>13100000</v>
      </c>
      <c r="FF21" s="1366">
        <f t="shared" si="42"/>
        <v>13100000</v>
      </c>
      <c r="FG21" s="1366">
        <f t="shared" si="42"/>
        <v>13100000</v>
      </c>
      <c r="FH21" s="1366">
        <f t="shared" si="42"/>
        <v>13100000</v>
      </c>
      <c r="FI21" s="1366">
        <f t="shared" ref="FI21:HT24" si="43">FH21+FI10</f>
        <v>13100000</v>
      </c>
      <c r="FJ21" s="1366">
        <f t="shared" si="43"/>
        <v>13100000</v>
      </c>
      <c r="FK21" s="1366">
        <f t="shared" si="43"/>
        <v>13100000</v>
      </c>
      <c r="FL21" s="1366">
        <f t="shared" si="43"/>
        <v>13100000</v>
      </c>
      <c r="FM21" s="1366">
        <f t="shared" si="43"/>
        <v>13100000</v>
      </c>
      <c r="FN21" s="1366">
        <f t="shared" si="43"/>
        <v>13100000</v>
      </c>
      <c r="FO21" s="1366">
        <f t="shared" si="43"/>
        <v>13100000</v>
      </c>
      <c r="FP21" s="1366">
        <f t="shared" si="43"/>
        <v>13100000</v>
      </c>
      <c r="FQ21" s="1366">
        <f t="shared" si="43"/>
        <v>13100000</v>
      </c>
      <c r="FR21" s="1366">
        <f t="shared" si="43"/>
        <v>13100000</v>
      </c>
      <c r="FS21" s="1366">
        <f t="shared" si="43"/>
        <v>13100000</v>
      </c>
      <c r="FT21" s="1366">
        <f t="shared" si="43"/>
        <v>13100000</v>
      </c>
      <c r="FU21" s="1366">
        <f t="shared" si="43"/>
        <v>13100000</v>
      </c>
      <c r="FV21" s="1366">
        <f t="shared" si="43"/>
        <v>13100000</v>
      </c>
      <c r="FW21" s="1366">
        <f t="shared" si="43"/>
        <v>13100000</v>
      </c>
      <c r="FX21" s="1366">
        <f t="shared" si="43"/>
        <v>13100000</v>
      </c>
      <c r="FY21" s="1366">
        <f t="shared" si="43"/>
        <v>13100000</v>
      </c>
      <c r="FZ21" s="1366">
        <f t="shared" si="43"/>
        <v>13100000</v>
      </c>
      <c r="GA21" s="1366">
        <f t="shared" si="43"/>
        <v>13100000</v>
      </c>
      <c r="GB21" s="1366">
        <f t="shared" si="43"/>
        <v>13100000</v>
      </c>
      <c r="GC21" s="1366">
        <f t="shared" si="43"/>
        <v>13100000</v>
      </c>
      <c r="GD21" s="1366">
        <f t="shared" si="43"/>
        <v>13100000</v>
      </c>
      <c r="GE21" s="1366">
        <f t="shared" si="43"/>
        <v>13100000</v>
      </c>
      <c r="GF21" s="1366">
        <f t="shared" si="43"/>
        <v>13100000</v>
      </c>
      <c r="GG21" s="1366">
        <f t="shared" si="43"/>
        <v>13100000</v>
      </c>
      <c r="GH21" s="1366">
        <f t="shared" si="43"/>
        <v>13100000</v>
      </c>
      <c r="GI21" s="1366">
        <f t="shared" si="43"/>
        <v>13100000</v>
      </c>
      <c r="GJ21" s="1366">
        <f t="shared" si="43"/>
        <v>13100000</v>
      </c>
      <c r="GK21" s="1366">
        <f t="shared" si="43"/>
        <v>13100000</v>
      </c>
      <c r="GL21" s="1366">
        <f t="shared" si="43"/>
        <v>13100000</v>
      </c>
      <c r="GM21" s="1366">
        <f t="shared" si="43"/>
        <v>13100000</v>
      </c>
      <c r="GN21" s="1366">
        <f t="shared" si="43"/>
        <v>13100000</v>
      </c>
      <c r="GO21" s="1366">
        <f t="shared" si="43"/>
        <v>13100000</v>
      </c>
      <c r="GP21" s="1366">
        <f t="shared" si="43"/>
        <v>13100000</v>
      </c>
      <c r="GQ21" s="1366">
        <f t="shared" si="43"/>
        <v>13100000</v>
      </c>
      <c r="GR21" s="1366">
        <f t="shared" si="43"/>
        <v>13100000</v>
      </c>
      <c r="GS21" s="1366">
        <f t="shared" si="43"/>
        <v>13100000</v>
      </c>
      <c r="GT21" s="1366">
        <f t="shared" si="43"/>
        <v>13100000</v>
      </c>
      <c r="GU21" s="1366">
        <f t="shared" si="43"/>
        <v>13100000</v>
      </c>
      <c r="GV21" s="1366">
        <f t="shared" si="43"/>
        <v>13100000</v>
      </c>
      <c r="GW21" s="1366">
        <f t="shared" si="43"/>
        <v>13100000</v>
      </c>
      <c r="GX21" s="1366">
        <f t="shared" si="43"/>
        <v>13100000</v>
      </c>
      <c r="GY21" s="1366">
        <f t="shared" si="43"/>
        <v>13100000</v>
      </c>
      <c r="GZ21" s="1366">
        <f t="shared" si="43"/>
        <v>13100000</v>
      </c>
      <c r="HA21" s="1366">
        <f t="shared" si="43"/>
        <v>13100000</v>
      </c>
      <c r="HB21" s="1366">
        <f t="shared" si="43"/>
        <v>13100000</v>
      </c>
      <c r="HC21" s="1366">
        <f t="shared" si="43"/>
        <v>13100000</v>
      </c>
      <c r="HD21" s="1366">
        <f t="shared" si="43"/>
        <v>13100000</v>
      </c>
      <c r="HE21" s="1366">
        <f t="shared" si="43"/>
        <v>13100000</v>
      </c>
      <c r="HF21" s="1366">
        <f t="shared" si="43"/>
        <v>13100000</v>
      </c>
      <c r="HG21" s="1366">
        <f t="shared" si="43"/>
        <v>13100000</v>
      </c>
      <c r="HH21" s="1366">
        <f t="shared" si="43"/>
        <v>13100000</v>
      </c>
      <c r="HI21" s="1366">
        <f t="shared" si="43"/>
        <v>13100000</v>
      </c>
      <c r="HJ21" s="1366">
        <f t="shared" si="43"/>
        <v>13100000</v>
      </c>
      <c r="HK21" s="1366">
        <f t="shared" si="43"/>
        <v>13100000</v>
      </c>
      <c r="HL21" s="1366">
        <f t="shared" si="43"/>
        <v>13100000</v>
      </c>
      <c r="HM21" s="1366">
        <f t="shared" si="43"/>
        <v>13100000</v>
      </c>
      <c r="HN21" s="1366">
        <f t="shared" si="43"/>
        <v>13100000</v>
      </c>
      <c r="HO21" s="1366">
        <f t="shared" si="43"/>
        <v>13100000</v>
      </c>
      <c r="HP21" s="1366">
        <f t="shared" si="43"/>
        <v>13100000</v>
      </c>
      <c r="HQ21" s="1366">
        <f t="shared" si="43"/>
        <v>13100000</v>
      </c>
      <c r="HR21" s="1366">
        <f t="shared" si="43"/>
        <v>13100000</v>
      </c>
      <c r="HS21" s="1366">
        <f t="shared" si="43"/>
        <v>13100000</v>
      </c>
      <c r="HT21" s="1366">
        <f t="shared" si="43"/>
        <v>13100000</v>
      </c>
      <c r="HU21" s="1366">
        <f t="shared" ref="HU21:IK24" si="44">HT21+HU10</f>
        <v>13100000</v>
      </c>
      <c r="HV21" s="1366">
        <f t="shared" si="44"/>
        <v>13100000</v>
      </c>
      <c r="HW21" s="1366">
        <f t="shared" si="44"/>
        <v>13100000</v>
      </c>
      <c r="HX21" s="1366">
        <f t="shared" si="44"/>
        <v>13100000</v>
      </c>
      <c r="HY21" s="1366">
        <f t="shared" si="44"/>
        <v>13100000</v>
      </c>
      <c r="HZ21" s="1366">
        <f t="shared" si="44"/>
        <v>13100000</v>
      </c>
      <c r="IA21" s="1366">
        <f t="shared" si="44"/>
        <v>13100000</v>
      </c>
      <c r="IB21" s="1366">
        <f t="shared" si="44"/>
        <v>13100000</v>
      </c>
      <c r="IC21" s="1366">
        <f t="shared" si="44"/>
        <v>13100000</v>
      </c>
      <c r="ID21" s="1366">
        <f t="shared" si="44"/>
        <v>13100000</v>
      </c>
      <c r="IE21" s="1366">
        <f t="shared" si="44"/>
        <v>13100000</v>
      </c>
      <c r="IF21" s="1366">
        <f t="shared" si="44"/>
        <v>13100000</v>
      </c>
      <c r="IG21" s="1366">
        <f t="shared" si="44"/>
        <v>13100000</v>
      </c>
      <c r="IH21" s="1366">
        <f t="shared" si="44"/>
        <v>13100000</v>
      </c>
      <c r="II21" s="1366">
        <f t="shared" si="44"/>
        <v>13100000</v>
      </c>
      <c r="IJ21" s="1366">
        <f t="shared" si="44"/>
        <v>13100000</v>
      </c>
      <c r="IK21" s="1366">
        <f t="shared" si="44"/>
        <v>13100000</v>
      </c>
    </row>
    <row r="22" spans="2:245" s="219" customFormat="1" ht="13.5" x14ac:dyDescent="0.3">
      <c r="C22" s="362">
        <f t="shared" si="39"/>
        <v>0</v>
      </c>
      <c r="D22" s="227" t="str">
        <f t="shared" si="39"/>
        <v>SIN Bank</v>
      </c>
      <c r="E22" s="233" t="str">
        <f t="shared" si="39"/>
        <v>크레인 구입 차입금</v>
      </c>
      <c r="F22" s="237">
        <f t="shared" si="39"/>
        <v>17200000</v>
      </c>
      <c r="G22" s="230">
        <f t="shared" si="39"/>
        <v>1.47E-2</v>
      </c>
      <c r="H22" s="361">
        <f t="shared" si="39"/>
        <v>5</v>
      </c>
      <c r="I22" s="234" t="str">
        <f t="shared" si="39"/>
        <v>수시상환</v>
      </c>
      <c r="J22" s="221"/>
      <c r="K22" s="221" t="str">
        <f>K11</f>
        <v>크레인 구입 차입금</v>
      </c>
      <c r="L22" s="227"/>
      <c r="M22" s="245">
        <f t="shared" si="40"/>
        <v>0</v>
      </c>
      <c r="N22" s="245">
        <f t="shared" si="40"/>
        <v>0</v>
      </c>
      <c r="O22" s="245">
        <f t="shared" si="40"/>
        <v>0</v>
      </c>
      <c r="P22" s="245">
        <f t="shared" si="40"/>
        <v>0</v>
      </c>
      <c r="Q22" s="245">
        <f t="shared" si="40"/>
        <v>0</v>
      </c>
      <c r="R22" s="245">
        <f t="shared" si="40"/>
        <v>0</v>
      </c>
      <c r="S22" s="245">
        <f t="shared" si="40"/>
        <v>0</v>
      </c>
      <c r="T22" s="244">
        <f t="shared" si="40"/>
        <v>0</v>
      </c>
      <c r="U22" s="244">
        <f t="shared" si="40"/>
        <v>0</v>
      </c>
      <c r="V22" s="245">
        <f t="shared" si="40"/>
        <v>0</v>
      </c>
      <c r="W22" s="245">
        <f t="shared" si="40"/>
        <v>0</v>
      </c>
      <c r="X22" s="245">
        <f t="shared" si="40"/>
        <v>0</v>
      </c>
      <c r="Y22" s="245">
        <f t="shared" si="40"/>
        <v>0</v>
      </c>
      <c r="Z22" s="245">
        <f t="shared" si="40"/>
        <v>0</v>
      </c>
      <c r="AA22" s="244">
        <f t="shared" si="40"/>
        <v>0</v>
      </c>
      <c r="AB22" s="244">
        <f t="shared" si="40"/>
        <v>0</v>
      </c>
      <c r="AC22" s="245">
        <f t="shared" si="40"/>
        <v>0</v>
      </c>
      <c r="AD22" s="245">
        <f t="shared" si="40"/>
        <v>0</v>
      </c>
      <c r="AE22" s="246">
        <f t="shared" si="40"/>
        <v>0</v>
      </c>
      <c r="AF22" s="221"/>
      <c r="AG22" s="221"/>
      <c r="AH22" s="221"/>
      <c r="AI22" s="250" t="str">
        <f>AI11</f>
        <v>크레인 구입 차입금</v>
      </c>
      <c r="AJ22" s="251"/>
      <c r="AK22" s="251">
        <f t="shared" si="41"/>
        <v>0</v>
      </c>
      <c r="AL22" s="251">
        <f t="shared" si="41"/>
        <v>0</v>
      </c>
      <c r="AM22" s="251">
        <f t="shared" si="41"/>
        <v>0</v>
      </c>
      <c r="AN22" s="251">
        <f t="shared" si="41"/>
        <v>0</v>
      </c>
      <c r="AO22" s="251">
        <f t="shared" si="41"/>
        <v>0</v>
      </c>
      <c r="AP22" s="251">
        <f t="shared" si="41"/>
        <v>0</v>
      </c>
      <c r="AQ22" s="251">
        <f t="shared" si="41"/>
        <v>0</v>
      </c>
      <c r="AR22" s="251">
        <f t="shared" si="41"/>
        <v>0</v>
      </c>
      <c r="AS22" s="251">
        <f t="shared" si="41"/>
        <v>0</v>
      </c>
      <c r="AT22" s="251">
        <f t="shared" si="41"/>
        <v>0</v>
      </c>
      <c r="AU22" s="251">
        <f t="shared" si="41"/>
        <v>0</v>
      </c>
      <c r="AV22" s="251">
        <f t="shared" si="41"/>
        <v>0</v>
      </c>
      <c r="AW22" s="251">
        <f t="shared" si="41"/>
        <v>0</v>
      </c>
      <c r="AX22" s="251">
        <f t="shared" si="41"/>
        <v>0</v>
      </c>
      <c r="AY22" s="251">
        <f t="shared" si="41"/>
        <v>0</v>
      </c>
      <c r="AZ22" s="251">
        <f t="shared" si="41"/>
        <v>0</v>
      </c>
      <c r="BA22" s="251">
        <f t="shared" si="41"/>
        <v>0</v>
      </c>
      <c r="BB22" s="251">
        <f t="shared" si="41"/>
        <v>0</v>
      </c>
      <c r="BC22" s="251">
        <f t="shared" si="41"/>
        <v>0</v>
      </c>
      <c r="BD22" s="251">
        <f t="shared" si="41"/>
        <v>0</v>
      </c>
      <c r="BE22" s="251">
        <f t="shared" si="41"/>
        <v>0</v>
      </c>
      <c r="BF22" s="251">
        <f t="shared" si="41"/>
        <v>0</v>
      </c>
      <c r="BG22" s="251">
        <f t="shared" si="41"/>
        <v>0</v>
      </c>
      <c r="BH22" s="251">
        <f t="shared" si="41"/>
        <v>0</v>
      </c>
      <c r="BI22" s="251">
        <f t="shared" si="41"/>
        <v>0</v>
      </c>
      <c r="BJ22" s="251">
        <f t="shared" si="41"/>
        <v>0</v>
      </c>
      <c r="BK22" s="251">
        <f t="shared" si="41"/>
        <v>0</v>
      </c>
      <c r="BL22" s="251">
        <f t="shared" si="41"/>
        <v>0</v>
      </c>
      <c r="BM22" s="251">
        <f t="shared" si="41"/>
        <v>0</v>
      </c>
      <c r="BN22" s="251">
        <f t="shared" si="41"/>
        <v>0</v>
      </c>
      <c r="BO22" s="251">
        <f t="shared" si="41"/>
        <v>0</v>
      </c>
      <c r="BP22" s="251">
        <f t="shared" si="41"/>
        <v>0</v>
      </c>
      <c r="BQ22" s="251">
        <f t="shared" si="41"/>
        <v>0</v>
      </c>
      <c r="BR22" s="251">
        <f t="shared" si="41"/>
        <v>0</v>
      </c>
      <c r="BS22" s="251">
        <f t="shared" si="41"/>
        <v>0</v>
      </c>
      <c r="BT22" s="251">
        <f t="shared" si="41"/>
        <v>0</v>
      </c>
      <c r="BU22" s="251">
        <f t="shared" si="41"/>
        <v>0</v>
      </c>
      <c r="BV22" s="251">
        <f t="shared" si="41"/>
        <v>0</v>
      </c>
      <c r="BW22" s="251">
        <f t="shared" si="41"/>
        <v>0</v>
      </c>
      <c r="BX22" s="251">
        <f t="shared" si="41"/>
        <v>0</v>
      </c>
      <c r="BY22" s="251">
        <f t="shared" si="41"/>
        <v>0</v>
      </c>
      <c r="BZ22" s="251">
        <f t="shared" si="41"/>
        <v>0</v>
      </c>
      <c r="CA22" s="251">
        <f t="shared" si="41"/>
        <v>0</v>
      </c>
      <c r="CB22" s="251">
        <f t="shared" si="41"/>
        <v>0</v>
      </c>
      <c r="CC22" s="251">
        <f t="shared" si="41"/>
        <v>0</v>
      </c>
      <c r="CD22" s="251">
        <f t="shared" si="41"/>
        <v>0</v>
      </c>
      <c r="CE22" s="251">
        <f t="shared" si="41"/>
        <v>0</v>
      </c>
      <c r="CF22" s="251">
        <f t="shared" si="41"/>
        <v>0</v>
      </c>
      <c r="CG22" s="251">
        <f t="shared" si="41"/>
        <v>0</v>
      </c>
      <c r="CH22" s="251">
        <f t="shared" si="41"/>
        <v>0</v>
      </c>
      <c r="CI22" s="251">
        <f t="shared" si="41"/>
        <v>0</v>
      </c>
      <c r="CJ22" s="251">
        <f t="shared" si="41"/>
        <v>0</v>
      </c>
      <c r="CK22" s="251">
        <f t="shared" si="41"/>
        <v>0</v>
      </c>
      <c r="CL22" s="251">
        <f t="shared" si="41"/>
        <v>0</v>
      </c>
      <c r="CM22" s="251">
        <f t="shared" si="41"/>
        <v>0</v>
      </c>
      <c r="CN22" s="251">
        <f t="shared" si="41"/>
        <v>0</v>
      </c>
      <c r="CO22" s="251">
        <f t="shared" si="41"/>
        <v>0</v>
      </c>
      <c r="CP22" s="251">
        <f t="shared" si="41"/>
        <v>0</v>
      </c>
      <c r="CQ22" s="1366">
        <f t="shared" si="41"/>
        <v>0</v>
      </c>
      <c r="CR22" s="1366">
        <f t="shared" si="41"/>
        <v>0</v>
      </c>
      <c r="CS22" s="1366">
        <f t="shared" si="41"/>
        <v>0</v>
      </c>
      <c r="CT22" s="1366">
        <f t="shared" si="41"/>
        <v>0</v>
      </c>
      <c r="CU22" s="1366">
        <f t="shared" si="41"/>
        <v>0</v>
      </c>
      <c r="CV22" s="1366">
        <f t="shared" si="41"/>
        <v>0</v>
      </c>
      <c r="CW22" s="1366">
        <f t="shared" si="42"/>
        <v>0</v>
      </c>
      <c r="CX22" s="1366">
        <f t="shared" si="42"/>
        <v>0</v>
      </c>
      <c r="CY22" s="1366">
        <f t="shared" si="42"/>
        <v>0</v>
      </c>
      <c r="CZ22" s="1366">
        <f t="shared" si="42"/>
        <v>0</v>
      </c>
      <c r="DA22" s="1366">
        <f t="shared" si="42"/>
        <v>0</v>
      </c>
      <c r="DB22" s="1366">
        <f t="shared" si="42"/>
        <v>0</v>
      </c>
      <c r="DC22" s="1366">
        <f t="shared" si="42"/>
        <v>0</v>
      </c>
      <c r="DD22" s="1366">
        <f t="shared" si="42"/>
        <v>0</v>
      </c>
      <c r="DE22" s="1366">
        <f t="shared" si="42"/>
        <v>0</v>
      </c>
      <c r="DF22" s="1366">
        <f t="shared" si="42"/>
        <v>0</v>
      </c>
      <c r="DG22" s="1366">
        <f t="shared" si="42"/>
        <v>0</v>
      </c>
      <c r="DH22" s="1366">
        <f t="shared" si="42"/>
        <v>0</v>
      </c>
      <c r="DI22" s="1366">
        <f t="shared" si="42"/>
        <v>0</v>
      </c>
      <c r="DJ22" s="1366">
        <f t="shared" si="42"/>
        <v>0</v>
      </c>
      <c r="DK22" s="1366">
        <f t="shared" si="42"/>
        <v>0</v>
      </c>
      <c r="DL22" s="1366">
        <f t="shared" si="42"/>
        <v>0</v>
      </c>
      <c r="DM22" s="1366">
        <f t="shared" si="42"/>
        <v>0</v>
      </c>
      <c r="DN22" s="1366">
        <f t="shared" si="42"/>
        <v>0</v>
      </c>
      <c r="DO22" s="1366">
        <f t="shared" si="42"/>
        <v>0</v>
      </c>
      <c r="DP22" s="1366">
        <f t="shared" si="42"/>
        <v>0</v>
      </c>
      <c r="DQ22" s="1366">
        <f t="shared" si="42"/>
        <v>0</v>
      </c>
      <c r="DR22" s="1366">
        <f t="shared" si="42"/>
        <v>0</v>
      </c>
      <c r="DS22" s="1366">
        <f t="shared" si="42"/>
        <v>0</v>
      </c>
      <c r="DT22" s="1366">
        <f t="shared" si="42"/>
        <v>0</v>
      </c>
      <c r="DU22" s="1366">
        <f t="shared" si="42"/>
        <v>0</v>
      </c>
      <c r="DV22" s="1366">
        <f t="shared" si="42"/>
        <v>0</v>
      </c>
      <c r="DW22" s="1366">
        <f t="shared" si="42"/>
        <v>0</v>
      </c>
      <c r="DX22" s="1366">
        <f t="shared" si="42"/>
        <v>0</v>
      </c>
      <c r="DY22" s="1366">
        <f t="shared" si="42"/>
        <v>0</v>
      </c>
      <c r="DZ22" s="1366">
        <f t="shared" si="42"/>
        <v>0</v>
      </c>
      <c r="EA22" s="1366">
        <f t="shared" si="42"/>
        <v>0</v>
      </c>
      <c r="EB22" s="1366">
        <f t="shared" si="42"/>
        <v>0</v>
      </c>
      <c r="EC22" s="1366">
        <f t="shared" si="42"/>
        <v>0</v>
      </c>
      <c r="ED22" s="1366">
        <f t="shared" si="42"/>
        <v>0</v>
      </c>
      <c r="EE22" s="1366">
        <f t="shared" si="42"/>
        <v>0</v>
      </c>
      <c r="EF22" s="1366">
        <f t="shared" si="42"/>
        <v>0</v>
      </c>
      <c r="EG22" s="1366">
        <f t="shared" si="42"/>
        <v>0</v>
      </c>
      <c r="EH22" s="1366">
        <f t="shared" si="42"/>
        <v>0</v>
      </c>
      <c r="EI22" s="1366">
        <f t="shared" si="42"/>
        <v>0</v>
      </c>
      <c r="EJ22" s="1366">
        <f t="shared" si="42"/>
        <v>0</v>
      </c>
      <c r="EK22" s="1366">
        <f t="shared" si="42"/>
        <v>0</v>
      </c>
      <c r="EL22" s="1366">
        <f t="shared" si="42"/>
        <v>0</v>
      </c>
      <c r="EM22" s="1366">
        <f t="shared" si="42"/>
        <v>0</v>
      </c>
      <c r="EN22" s="1366">
        <f t="shared" si="42"/>
        <v>0</v>
      </c>
      <c r="EO22" s="1366">
        <f t="shared" si="42"/>
        <v>0</v>
      </c>
      <c r="EP22" s="1366">
        <f t="shared" si="42"/>
        <v>0</v>
      </c>
      <c r="EQ22" s="1366">
        <f t="shared" si="42"/>
        <v>0</v>
      </c>
      <c r="ER22" s="1366">
        <f t="shared" si="42"/>
        <v>0</v>
      </c>
      <c r="ES22" s="1366">
        <f t="shared" si="42"/>
        <v>0</v>
      </c>
      <c r="ET22" s="1366">
        <f t="shared" si="42"/>
        <v>0</v>
      </c>
      <c r="EU22" s="1366">
        <f t="shared" si="42"/>
        <v>0</v>
      </c>
      <c r="EV22" s="1366">
        <f t="shared" si="42"/>
        <v>0</v>
      </c>
      <c r="EW22" s="1366">
        <f t="shared" si="42"/>
        <v>0</v>
      </c>
      <c r="EX22" s="1366">
        <f t="shared" si="42"/>
        <v>0</v>
      </c>
      <c r="EY22" s="1366">
        <f t="shared" si="42"/>
        <v>0</v>
      </c>
      <c r="EZ22" s="1366">
        <f t="shared" si="42"/>
        <v>0</v>
      </c>
      <c r="FA22" s="1366">
        <f t="shared" si="42"/>
        <v>0</v>
      </c>
      <c r="FB22" s="1366">
        <f t="shared" si="42"/>
        <v>0</v>
      </c>
      <c r="FC22" s="1366">
        <f t="shared" si="42"/>
        <v>0</v>
      </c>
      <c r="FD22" s="1366">
        <f t="shared" si="42"/>
        <v>0</v>
      </c>
      <c r="FE22" s="1366">
        <f t="shared" si="42"/>
        <v>0</v>
      </c>
      <c r="FF22" s="1366">
        <f t="shared" si="42"/>
        <v>0</v>
      </c>
      <c r="FG22" s="1366">
        <f t="shared" si="42"/>
        <v>0</v>
      </c>
      <c r="FH22" s="1366">
        <f t="shared" si="42"/>
        <v>0</v>
      </c>
      <c r="FI22" s="1366">
        <f t="shared" si="43"/>
        <v>0</v>
      </c>
      <c r="FJ22" s="1366">
        <f t="shared" si="43"/>
        <v>0</v>
      </c>
      <c r="FK22" s="1366">
        <f t="shared" si="43"/>
        <v>0</v>
      </c>
      <c r="FL22" s="1366">
        <f t="shared" si="43"/>
        <v>0</v>
      </c>
      <c r="FM22" s="1366">
        <f t="shared" si="43"/>
        <v>0</v>
      </c>
      <c r="FN22" s="1366">
        <f t="shared" si="43"/>
        <v>0</v>
      </c>
      <c r="FO22" s="1366">
        <f t="shared" si="43"/>
        <v>0</v>
      </c>
      <c r="FP22" s="1366">
        <f t="shared" si="43"/>
        <v>0</v>
      </c>
      <c r="FQ22" s="1366">
        <f t="shared" si="43"/>
        <v>0</v>
      </c>
      <c r="FR22" s="1366">
        <f t="shared" si="43"/>
        <v>0</v>
      </c>
      <c r="FS22" s="1366">
        <f t="shared" si="43"/>
        <v>0</v>
      </c>
      <c r="FT22" s="1366">
        <f t="shared" si="43"/>
        <v>0</v>
      </c>
      <c r="FU22" s="1366">
        <f t="shared" si="43"/>
        <v>0</v>
      </c>
      <c r="FV22" s="1366">
        <f t="shared" si="43"/>
        <v>0</v>
      </c>
      <c r="FW22" s="1366">
        <f t="shared" si="43"/>
        <v>0</v>
      </c>
      <c r="FX22" s="1366">
        <f t="shared" si="43"/>
        <v>0</v>
      </c>
      <c r="FY22" s="1366">
        <f t="shared" si="43"/>
        <v>0</v>
      </c>
      <c r="FZ22" s="1366">
        <f t="shared" si="43"/>
        <v>0</v>
      </c>
      <c r="GA22" s="1366">
        <f t="shared" si="43"/>
        <v>0</v>
      </c>
      <c r="GB22" s="1366">
        <f t="shared" si="43"/>
        <v>0</v>
      </c>
      <c r="GC22" s="1366">
        <f t="shared" si="43"/>
        <v>0</v>
      </c>
      <c r="GD22" s="1366">
        <f t="shared" si="43"/>
        <v>0</v>
      </c>
      <c r="GE22" s="1366">
        <f t="shared" si="43"/>
        <v>0</v>
      </c>
      <c r="GF22" s="1366">
        <f t="shared" si="43"/>
        <v>0</v>
      </c>
      <c r="GG22" s="1366">
        <f t="shared" si="43"/>
        <v>0</v>
      </c>
      <c r="GH22" s="1366">
        <f t="shared" si="43"/>
        <v>0</v>
      </c>
      <c r="GI22" s="1366">
        <f t="shared" si="43"/>
        <v>0</v>
      </c>
      <c r="GJ22" s="1366">
        <f t="shared" si="43"/>
        <v>0</v>
      </c>
      <c r="GK22" s="1366">
        <f t="shared" si="43"/>
        <v>0</v>
      </c>
      <c r="GL22" s="1366">
        <f t="shared" si="43"/>
        <v>0</v>
      </c>
      <c r="GM22" s="1366">
        <f t="shared" si="43"/>
        <v>0</v>
      </c>
      <c r="GN22" s="1366">
        <f t="shared" si="43"/>
        <v>0</v>
      </c>
      <c r="GO22" s="1366">
        <f t="shared" si="43"/>
        <v>0</v>
      </c>
      <c r="GP22" s="1366">
        <f t="shared" si="43"/>
        <v>0</v>
      </c>
      <c r="GQ22" s="1366">
        <f t="shared" si="43"/>
        <v>0</v>
      </c>
      <c r="GR22" s="1366">
        <f t="shared" si="43"/>
        <v>0</v>
      </c>
      <c r="GS22" s="1366">
        <f t="shared" si="43"/>
        <v>0</v>
      </c>
      <c r="GT22" s="1366">
        <f t="shared" si="43"/>
        <v>0</v>
      </c>
      <c r="GU22" s="1366">
        <f t="shared" si="43"/>
        <v>0</v>
      </c>
      <c r="GV22" s="1366">
        <f t="shared" si="43"/>
        <v>0</v>
      </c>
      <c r="GW22" s="1366">
        <f t="shared" si="43"/>
        <v>0</v>
      </c>
      <c r="GX22" s="1366">
        <f t="shared" si="43"/>
        <v>0</v>
      </c>
      <c r="GY22" s="1366">
        <f t="shared" si="43"/>
        <v>0</v>
      </c>
      <c r="GZ22" s="1366">
        <f t="shared" si="43"/>
        <v>0</v>
      </c>
      <c r="HA22" s="1366">
        <f t="shared" si="43"/>
        <v>0</v>
      </c>
      <c r="HB22" s="1366">
        <f t="shared" si="43"/>
        <v>0</v>
      </c>
      <c r="HC22" s="1366">
        <f t="shared" si="43"/>
        <v>0</v>
      </c>
      <c r="HD22" s="1366">
        <f t="shared" si="43"/>
        <v>0</v>
      </c>
      <c r="HE22" s="1366">
        <f t="shared" si="43"/>
        <v>0</v>
      </c>
      <c r="HF22" s="1366">
        <f t="shared" si="43"/>
        <v>0</v>
      </c>
      <c r="HG22" s="1366">
        <f t="shared" si="43"/>
        <v>0</v>
      </c>
      <c r="HH22" s="1366">
        <f t="shared" si="43"/>
        <v>0</v>
      </c>
      <c r="HI22" s="1366">
        <f t="shared" si="43"/>
        <v>0</v>
      </c>
      <c r="HJ22" s="1366">
        <f t="shared" si="43"/>
        <v>0</v>
      </c>
      <c r="HK22" s="1366">
        <f t="shared" si="43"/>
        <v>0</v>
      </c>
      <c r="HL22" s="1366">
        <f t="shared" si="43"/>
        <v>0</v>
      </c>
      <c r="HM22" s="1366">
        <f t="shared" si="43"/>
        <v>0</v>
      </c>
      <c r="HN22" s="1366">
        <f t="shared" si="43"/>
        <v>0</v>
      </c>
      <c r="HO22" s="1366">
        <f t="shared" si="43"/>
        <v>0</v>
      </c>
      <c r="HP22" s="1366">
        <f t="shared" si="43"/>
        <v>0</v>
      </c>
      <c r="HQ22" s="1366">
        <f t="shared" si="43"/>
        <v>0</v>
      </c>
      <c r="HR22" s="1366">
        <f t="shared" si="43"/>
        <v>0</v>
      </c>
      <c r="HS22" s="1366">
        <f t="shared" si="43"/>
        <v>0</v>
      </c>
      <c r="HT22" s="1366">
        <f t="shared" si="43"/>
        <v>0</v>
      </c>
      <c r="HU22" s="1366">
        <f t="shared" si="44"/>
        <v>0</v>
      </c>
      <c r="HV22" s="1366">
        <f t="shared" si="44"/>
        <v>0</v>
      </c>
      <c r="HW22" s="1366">
        <f t="shared" si="44"/>
        <v>0</v>
      </c>
      <c r="HX22" s="1366">
        <f t="shared" si="44"/>
        <v>0</v>
      </c>
      <c r="HY22" s="1366">
        <f t="shared" si="44"/>
        <v>0</v>
      </c>
      <c r="HZ22" s="1366">
        <f t="shared" si="44"/>
        <v>0</v>
      </c>
      <c r="IA22" s="1366">
        <f t="shared" si="44"/>
        <v>0</v>
      </c>
      <c r="IB22" s="1366">
        <f t="shared" si="44"/>
        <v>0</v>
      </c>
      <c r="IC22" s="1366">
        <f t="shared" si="44"/>
        <v>0</v>
      </c>
      <c r="ID22" s="1366">
        <f t="shared" si="44"/>
        <v>0</v>
      </c>
      <c r="IE22" s="1366">
        <f t="shared" si="44"/>
        <v>0</v>
      </c>
      <c r="IF22" s="1366">
        <f t="shared" si="44"/>
        <v>0</v>
      </c>
      <c r="IG22" s="1366">
        <f t="shared" si="44"/>
        <v>0</v>
      </c>
      <c r="IH22" s="1366">
        <f t="shared" si="44"/>
        <v>0</v>
      </c>
      <c r="II22" s="1366">
        <f t="shared" si="44"/>
        <v>0</v>
      </c>
      <c r="IJ22" s="1366">
        <f t="shared" si="44"/>
        <v>0</v>
      </c>
      <c r="IK22" s="1366">
        <f t="shared" si="44"/>
        <v>0</v>
      </c>
    </row>
    <row r="23" spans="2:245" s="219" customFormat="1" ht="13.5" x14ac:dyDescent="0.3">
      <c r="C23" s="362">
        <f t="shared" si="39"/>
        <v>2023</v>
      </c>
      <c r="D23" s="227" t="str">
        <f t="shared" si="39"/>
        <v>SIN Bank</v>
      </c>
      <c r="E23" s="233" t="str">
        <f t="shared" si="39"/>
        <v>J/V 최초 차입금(재금융)</v>
      </c>
      <c r="F23" s="237">
        <f t="shared" si="39"/>
        <v>32750000</v>
      </c>
      <c r="G23" s="230">
        <f t="shared" si="39"/>
        <v>1.47E-2</v>
      </c>
      <c r="H23" s="361">
        <f t="shared" si="39"/>
        <v>5</v>
      </c>
      <c r="I23" s="234" t="str">
        <f t="shared" si="39"/>
        <v>수시상환</v>
      </c>
      <c r="J23" s="221"/>
      <c r="K23" s="221" t="str">
        <f>K12</f>
        <v>J/V 최초 차입금(재금융)</v>
      </c>
      <c r="L23" s="227"/>
      <c r="M23" s="245">
        <f t="shared" si="40"/>
        <v>0</v>
      </c>
      <c r="N23" s="245">
        <f t="shared" si="40"/>
        <v>0</v>
      </c>
      <c r="O23" s="245">
        <f t="shared" si="40"/>
        <v>0</v>
      </c>
      <c r="P23" s="245">
        <f t="shared" si="40"/>
        <v>32750000</v>
      </c>
      <c r="Q23" s="245">
        <f t="shared" si="40"/>
        <v>29475000</v>
      </c>
      <c r="R23" s="245">
        <f t="shared" si="40"/>
        <v>26200000</v>
      </c>
      <c r="S23" s="245">
        <f t="shared" si="40"/>
        <v>22925000</v>
      </c>
      <c r="T23" s="244">
        <f t="shared" si="40"/>
        <v>19650000</v>
      </c>
      <c r="U23" s="244">
        <f t="shared" si="40"/>
        <v>0</v>
      </c>
      <c r="V23" s="245">
        <f t="shared" si="40"/>
        <v>0</v>
      </c>
      <c r="W23" s="245">
        <f t="shared" si="40"/>
        <v>0</v>
      </c>
      <c r="X23" s="245">
        <f t="shared" si="40"/>
        <v>0</v>
      </c>
      <c r="Y23" s="245">
        <f t="shared" si="40"/>
        <v>0</v>
      </c>
      <c r="Z23" s="245">
        <f t="shared" si="40"/>
        <v>0</v>
      </c>
      <c r="AA23" s="244">
        <f t="shared" si="40"/>
        <v>0</v>
      </c>
      <c r="AB23" s="244">
        <f t="shared" si="40"/>
        <v>0</v>
      </c>
      <c r="AC23" s="245">
        <f t="shared" si="40"/>
        <v>0</v>
      </c>
      <c r="AD23" s="245">
        <f t="shared" si="40"/>
        <v>0</v>
      </c>
      <c r="AE23" s="246">
        <f t="shared" si="40"/>
        <v>0</v>
      </c>
      <c r="AF23" s="221"/>
      <c r="AG23" s="221"/>
      <c r="AH23" s="221"/>
      <c r="AI23" s="757" t="str">
        <f>AI12</f>
        <v>J/V 최초 차입금(재금융)</v>
      </c>
      <c r="AJ23" s="758"/>
      <c r="AK23" s="758">
        <f t="shared" si="41"/>
        <v>0</v>
      </c>
      <c r="AL23" s="758">
        <f t="shared" si="41"/>
        <v>0</v>
      </c>
      <c r="AM23" s="758">
        <f t="shared" si="41"/>
        <v>0</v>
      </c>
      <c r="AN23" s="758">
        <f t="shared" si="41"/>
        <v>0</v>
      </c>
      <c r="AO23" s="758">
        <f t="shared" si="41"/>
        <v>0</v>
      </c>
      <c r="AP23" s="758">
        <f t="shared" si="41"/>
        <v>0</v>
      </c>
      <c r="AQ23" s="758">
        <f t="shared" si="41"/>
        <v>0</v>
      </c>
      <c r="AR23" s="758">
        <f t="shared" si="41"/>
        <v>0</v>
      </c>
      <c r="AS23" s="758">
        <f t="shared" si="41"/>
        <v>0</v>
      </c>
      <c r="AT23" s="758">
        <f t="shared" si="41"/>
        <v>0</v>
      </c>
      <c r="AU23" s="758">
        <f t="shared" si="41"/>
        <v>0</v>
      </c>
      <c r="AV23" s="758">
        <f t="shared" si="41"/>
        <v>0</v>
      </c>
      <c r="AW23" s="758">
        <f t="shared" si="41"/>
        <v>0</v>
      </c>
      <c r="AX23" s="758">
        <f t="shared" si="41"/>
        <v>0</v>
      </c>
      <c r="AY23" s="758">
        <f t="shared" si="41"/>
        <v>0</v>
      </c>
      <c r="AZ23" s="758">
        <f t="shared" si="41"/>
        <v>0</v>
      </c>
      <c r="BA23" s="758">
        <f t="shared" si="41"/>
        <v>0</v>
      </c>
      <c r="BB23" s="758">
        <f t="shared" si="41"/>
        <v>0</v>
      </c>
      <c r="BC23" s="758">
        <f t="shared" si="41"/>
        <v>0</v>
      </c>
      <c r="BD23" s="758">
        <f t="shared" si="41"/>
        <v>0</v>
      </c>
      <c r="BE23" s="758">
        <f t="shared" si="41"/>
        <v>0</v>
      </c>
      <c r="BF23" s="758">
        <f t="shared" si="41"/>
        <v>0</v>
      </c>
      <c r="BG23" s="758">
        <f t="shared" si="41"/>
        <v>0</v>
      </c>
      <c r="BH23" s="758">
        <f t="shared" si="41"/>
        <v>0</v>
      </c>
      <c r="BI23" s="758">
        <f t="shared" si="41"/>
        <v>0</v>
      </c>
      <c r="BJ23" s="758">
        <f t="shared" si="41"/>
        <v>0</v>
      </c>
      <c r="BK23" s="758">
        <f t="shared" si="41"/>
        <v>0</v>
      </c>
      <c r="BL23" s="758">
        <f t="shared" si="41"/>
        <v>0</v>
      </c>
      <c r="BM23" s="758">
        <f t="shared" si="41"/>
        <v>0</v>
      </c>
      <c r="BN23" s="758">
        <f t="shared" si="41"/>
        <v>0</v>
      </c>
      <c r="BO23" s="758">
        <f t="shared" si="41"/>
        <v>0</v>
      </c>
      <c r="BP23" s="758">
        <f t="shared" si="41"/>
        <v>0</v>
      </c>
      <c r="BQ23" s="758">
        <f t="shared" si="41"/>
        <v>0</v>
      </c>
      <c r="BR23" s="758">
        <f t="shared" si="41"/>
        <v>0</v>
      </c>
      <c r="BS23" s="758">
        <f t="shared" si="41"/>
        <v>0</v>
      </c>
      <c r="BT23" s="758">
        <f t="shared" si="41"/>
        <v>0</v>
      </c>
      <c r="BU23" s="758">
        <f t="shared" si="41"/>
        <v>0</v>
      </c>
      <c r="BV23" s="758">
        <f t="shared" si="41"/>
        <v>0</v>
      </c>
      <c r="BW23" s="758">
        <f t="shared" si="41"/>
        <v>0</v>
      </c>
      <c r="BX23" s="758">
        <f t="shared" si="41"/>
        <v>0</v>
      </c>
      <c r="BY23" s="758">
        <f t="shared" si="41"/>
        <v>32750000</v>
      </c>
      <c r="BZ23" s="758">
        <f t="shared" si="41"/>
        <v>32750000</v>
      </c>
      <c r="CA23" s="758">
        <f t="shared" si="41"/>
        <v>32750000</v>
      </c>
      <c r="CB23" s="758">
        <f t="shared" si="41"/>
        <v>32750000</v>
      </c>
      <c r="CC23" s="758">
        <f t="shared" si="41"/>
        <v>32750000</v>
      </c>
      <c r="CD23" s="758">
        <f t="shared" si="41"/>
        <v>32750000</v>
      </c>
      <c r="CE23" s="758">
        <f t="shared" si="41"/>
        <v>32750000</v>
      </c>
      <c r="CF23" s="758">
        <f t="shared" si="41"/>
        <v>32750000</v>
      </c>
      <c r="CG23" s="758">
        <f t="shared" si="41"/>
        <v>32750000</v>
      </c>
      <c r="CH23" s="758">
        <f t="shared" si="41"/>
        <v>32750000</v>
      </c>
      <c r="CI23" s="758">
        <f t="shared" si="41"/>
        <v>32750000</v>
      </c>
      <c r="CJ23" s="758">
        <f t="shared" si="41"/>
        <v>32750000</v>
      </c>
      <c r="CK23" s="758">
        <f t="shared" si="41"/>
        <v>29475000</v>
      </c>
      <c r="CL23" s="758">
        <f t="shared" si="41"/>
        <v>29475000</v>
      </c>
      <c r="CM23" s="758">
        <f t="shared" si="41"/>
        <v>29475000</v>
      </c>
      <c r="CN23" s="758">
        <f t="shared" si="41"/>
        <v>29475000</v>
      </c>
      <c r="CO23" s="758">
        <f t="shared" si="41"/>
        <v>29475000</v>
      </c>
      <c r="CP23" s="758">
        <f t="shared" si="41"/>
        <v>29475000</v>
      </c>
      <c r="CQ23" s="1367">
        <f t="shared" si="41"/>
        <v>29475000</v>
      </c>
      <c r="CR23" s="1367">
        <f t="shared" si="41"/>
        <v>29475000</v>
      </c>
      <c r="CS23" s="1367">
        <f t="shared" si="41"/>
        <v>29475000</v>
      </c>
      <c r="CT23" s="1367">
        <f t="shared" si="41"/>
        <v>29475000</v>
      </c>
      <c r="CU23" s="1367">
        <f t="shared" si="41"/>
        <v>29475000</v>
      </c>
      <c r="CV23" s="1367">
        <f t="shared" si="41"/>
        <v>29475000</v>
      </c>
      <c r="CW23" s="1367">
        <f t="shared" si="42"/>
        <v>26200000</v>
      </c>
      <c r="CX23" s="1367">
        <f t="shared" si="42"/>
        <v>26200000</v>
      </c>
      <c r="CY23" s="1367">
        <f t="shared" si="42"/>
        <v>26200000</v>
      </c>
      <c r="CZ23" s="1367">
        <f t="shared" si="42"/>
        <v>26200000</v>
      </c>
      <c r="DA23" s="1367">
        <f t="shared" si="42"/>
        <v>26200000</v>
      </c>
      <c r="DB23" s="1367">
        <f t="shared" si="42"/>
        <v>26200000</v>
      </c>
      <c r="DC23" s="1367">
        <f t="shared" si="42"/>
        <v>26200000</v>
      </c>
      <c r="DD23" s="1367">
        <f t="shared" si="42"/>
        <v>26200000</v>
      </c>
      <c r="DE23" s="1367">
        <f t="shared" si="42"/>
        <v>26200000</v>
      </c>
      <c r="DF23" s="1367">
        <f t="shared" si="42"/>
        <v>26200000</v>
      </c>
      <c r="DG23" s="1367">
        <f t="shared" si="42"/>
        <v>26200000</v>
      </c>
      <c r="DH23" s="1367">
        <f t="shared" si="42"/>
        <v>26200000</v>
      </c>
      <c r="DI23" s="1367">
        <f t="shared" si="42"/>
        <v>22925000</v>
      </c>
      <c r="DJ23" s="1367">
        <f t="shared" si="42"/>
        <v>22925000</v>
      </c>
      <c r="DK23" s="1367">
        <f t="shared" si="42"/>
        <v>22925000</v>
      </c>
      <c r="DL23" s="1367">
        <f t="shared" si="42"/>
        <v>22925000</v>
      </c>
      <c r="DM23" s="1367">
        <f t="shared" si="42"/>
        <v>22925000</v>
      </c>
      <c r="DN23" s="1367">
        <f t="shared" si="42"/>
        <v>22925000</v>
      </c>
      <c r="DO23" s="1367">
        <f t="shared" si="42"/>
        <v>22925000</v>
      </c>
      <c r="DP23" s="1367">
        <f t="shared" si="42"/>
        <v>22925000</v>
      </c>
      <c r="DQ23" s="1367">
        <f t="shared" si="42"/>
        <v>22925000</v>
      </c>
      <c r="DR23" s="1367">
        <f t="shared" si="42"/>
        <v>22925000</v>
      </c>
      <c r="DS23" s="1367">
        <f t="shared" si="42"/>
        <v>22925000</v>
      </c>
      <c r="DT23" s="1367">
        <f t="shared" si="42"/>
        <v>22925000</v>
      </c>
      <c r="DU23" s="1367">
        <f t="shared" si="42"/>
        <v>19650000</v>
      </c>
      <c r="DV23" s="1367">
        <f t="shared" si="42"/>
        <v>19650000</v>
      </c>
      <c r="DW23" s="1367">
        <f t="shared" si="42"/>
        <v>19650000</v>
      </c>
      <c r="DX23" s="1367">
        <f t="shared" si="42"/>
        <v>19650000</v>
      </c>
      <c r="DY23" s="1367">
        <f t="shared" si="42"/>
        <v>19650000</v>
      </c>
      <c r="DZ23" s="1367">
        <f t="shared" si="42"/>
        <v>19650000</v>
      </c>
      <c r="EA23" s="1367">
        <f t="shared" si="42"/>
        <v>19650000</v>
      </c>
      <c r="EB23" s="1367">
        <f t="shared" si="42"/>
        <v>19650000</v>
      </c>
      <c r="EC23" s="1367">
        <f t="shared" si="42"/>
        <v>19650000</v>
      </c>
      <c r="ED23" s="1367">
        <f t="shared" si="42"/>
        <v>19650000</v>
      </c>
      <c r="EE23" s="1367">
        <f t="shared" si="42"/>
        <v>19650000</v>
      </c>
      <c r="EF23" s="1367">
        <f t="shared" si="42"/>
        <v>19650000</v>
      </c>
      <c r="EG23" s="1367">
        <f t="shared" si="42"/>
        <v>0</v>
      </c>
      <c r="EH23" s="1367">
        <f t="shared" si="42"/>
        <v>0</v>
      </c>
      <c r="EI23" s="1367">
        <f t="shared" si="42"/>
        <v>0</v>
      </c>
      <c r="EJ23" s="1367">
        <f t="shared" si="42"/>
        <v>0</v>
      </c>
      <c r="EK23" s="1367">
        <f t="shared" si="42"/>
        <v>0</v>
      </c>
      <c r="EL23" s="1367">
        <f t="shared" si="42"/>
        <v>0</v>
      </c>
      <c r="EM23" s="1367">
        <f t="shared" si="42"/>
        <v>0</v>
      </c>
      <c r="EN23" s="1367">
        <f t="shared" si="42"/>
        <v>0</v>
      </c>
      <c r="EO23" s="1367">
        <f t="shared" si="42"/>
        <v>0</v>
      </c>
      <c r="EP23" s="1367">
        <f t="shared" si="42"/>
        <v>0</v>
      </c>
      <c r="EQ23" s="1367">
        <f t="shared" si="42"/>
        <v>0</v>
      </c>
      <c r="ER23" s="1367">
        <f t="shared" si="42"/>
        <v>0</v>
      </c>
      <c r="ES23" s="1367">
        <f t="shared" si="42"/>
        <v>0</v>
      </c>
      <c r="ET23" s="1367">
        <f t="shared" si="42"/>
        <v>0</v>
      </c>
      <c r="EU23" s="1367">
        <f t="shared" si="42"/>
        <v>0</v>
      </c>
      <c r="EV23" s="1367">
        <f t="shared" si="42"/>
        <v>0</v>
      </c>
      <c r="EW23" s="1367">
        <f t="shared" si="42"/>
        <v>0</v>
      </c>
      <c r="EX23" s="1367">
        <f t="shared" si="42"/>
        <v>0</v>
      </c>
      <c r="EY23" s="1367">
        <f t="shared" si="42"/>
        <v>0</v>
      </c>
      <c r="EZ23" s="1367">
        <f t="shared" si="42"/>
        <v>0</v>
      </c>
      <c r="FA23" s="1367">
        <f t="shared" si="42"/>
        <v>0</v>
      </c>
      <c r="FB23" s="1367">
        <f t="shared" si="42"/>
        <v>0</v>
      </c>
      <c r="FC23" s="1367">
        <f t="shared" si="42"/>
        <v>0</v>
      </c>
      <c r="FD23" s="1367">
        <f t="shared" si="42"/>
        <v>0</v>
      </c>
      <c r="FE23" s="1367">
        <f t="shared" si="42"/>
        <v>0</v>
      </c>
      <c r="FF23" s="1367">
        <f t="shared" si="42"/>
        <v>0</v>
      </c>
      <c r="FG23" s="1367">
        <f t="shared" si="42"/>
        <v>0</v>
      </c>
      <c r="FH23" s="1367">
        <f t="shared" si="42"/>
        <v>0</v>
      </c>
      <c r="FI23" s="1367">
        <f t="shared" si="43"/>
        <v>0</v>
      </c>
      <c r="FJ23" s="1367">
        <f t="shared" si="43"/>
        <v>0</v>
      </c>
      <c r="FK23" s="1367">
        <f t="shared" si="43"/>
        <v>0</v>
      </c>
      <c r="FL23" s="1367">
        <f t="shared" si="43"/>
        <v>0</v>
      </c>
      <c r="FM23" s="1367">
        <f t="shared" si="43"/>
        <v>0</v>
      </c>
      <c r="FN23" s="1367">
        <f t="shared" si="43"/>
        <v>0</v>
      </c>
      <c r="FO23" s="1367">
        <f t="shared" si="43"/>
        <v>0</v>
      </c>
      <c r="FP23" s="1367">
        <f t="shared" si="43"/>
        <v>0</v>
      </c>
      <c r="FQ23" s="1367">
        <f t="shared" si="43"/>
        <v>0</v>
      </c>
      <c r="FR23" s="1367">
        <f t="shared" si="43"/>
        <v>0</v>
      </c>
      <c r="FS23" s="1367">
        <f t="shared" si="43"/>
        <v>0</v>
      </c>
      <c r="FT23" s="1367">
        <f t="shared" si="43"/>
        <v>0</v>
      </c>
      <c r="FU23" s="1367">
        <f t="shared" si="43"/>
        <v>0</v>
      </c>
      <c r="FV23" s="1367">
        <f t="shared" si="43"/>
        <v>0</v>
      </c>
      <c r="FW23" s="1367">
        <f t="shared" si="43"/>
        <v>0</v>
      </c>
      <c r="FX23" s="1367">
        <f t="shared" si="43"/>
        <v>0</v>
      </c>
      <c r="FY23" s="1367">
        <f t="shared" si="43"/>
        <v>0</v>
      </c>
      <c r="FZ23" s="1367">
        <f t="shared" si="43"/>
        <v>0</v>
      </c>
      <c r="GA23" s="1367">
        <f t="shared" si="43"/>
        <v>0</v>
      </c>
      <c r="GB23" s="1367">
        <f t="shared" si="43"/>
        <v>0</v>
      </c>
      <c r="GC23" s="1367">
        <f t="shared" si="43"/>
        <v>0</v>
      </c>
      <c r="GD23" s="1367">
        <f t="shared" si="43"/>
        <v>0</v>
      </c>
      <c r="GE23" s="1367">
        <f t="shared" si="43"/>
        <v>0</v>
      </c>
      <c r="GF23" s="1367">
        <f t="shared" si="43"/>
        <v>0</v>
      </c>
      <c r="GG23" s="1367">
        <f t="shared" si="43"/>
        <v>0</v>
      </c>
      <c r="GH23" s="1367">
        <f t="shared" si="43"/>
        <v>0</v>
      </c>
      <c r="GI23" s="1367">
        <f t="shared" si="43"/>
        <v>0</v>
      </c>
      <c r="GJ23" s="1367">
        <f t="shared" si="43"/>
        <v>0</v>
      </c>
      <c r="GK23" s="1367">
        <f t="shared" si="43"/>
        <v>0</v>
      </c>
      <c r="GL23" s="1367">
        <f t="shared" si="43"/>
        <v>0</v>
      </c>
      <c r="GM23" s="1367">
        <f t="shared" si="43"/>
        <v>0</v>
      </c>
      <c r="GN23" s="1367">
        <f t="shared" si="43"/>
        <v>0</v>
      </c>
      <c r="GO23" s="1367">
        <f t="shared" si="43"/>
        <v>0</v>
      </c>
      <c r="GP23" s="1367">
        <f t="shared" si="43"/>
        <v>0</v>
      </c>
      <c r="GQ23" s="1367">
        <f t="shared" si="43"/>
        <v>0</v>
      </c>
      <c r="GR23" s="1367">
        <f t="shared" si="43"/>
        <v>0</v>
      </c>
      <c r="GS23" s="1367">
        <f t="shared" si="43"/>
        <v>0</v>
      </c>
      <c r="GT23" s="1367">
        <f t="shared" si="43"/>
        <v>0</v>
      </c>
      <c r="GU23" s="1367">
        <f t="shared" si="43"/>
        <v>0</v>
      </c>
      <c r="GV23" s="1367">
        <f t="shared" si="43"/>
        <v>0</v>
      </c>
      <c r="GW23" s="1367">
        <f t="shared" si="43"/>
        <v>0</v>
      </c>
      <c r="GX23" s="1367">
        <f t="shared" si="43"/>
        <v>0</v>
      </c>
      <c r="GY23" s="1367">
        <f t="shared" si="43"/>
        <v>0</v>
      </c>
      <c r="GZ23" s="1367">
        <f t="shared" si="43"/>
        <v>0</v>
      </c>
      <c r="HA23" s="1367">
        <f t="shared" si="43"/>
        <v>0</v>
      </c>
      <c r="HB23" s="1367">
        <f t="shared" si="43"/>
        <v>0</v>
      </c>
      <c r="HC23" s="1367">
        <f t="shared" si="43"/>
        <v>0</v>
      </c>
      <c r="HD23" s="1367">
        <f t="shared" si="43"/>
        <v>0</v>
      </c>
      <c r="HE23" s="1367">
        <f t="shared" si="43"/>
        <v>0</v>
      </c>
      <c r="HF23" s="1367">
        <f t="shared" si="43"/>
        <v>0</v>
      </c>
      <c r="HG23" s="1367">
        <f t="shared" si="43"/>
        <v>0</v>
      </c>
      <c r="HH23" s="1367">
        <f t="shared" si="43"/>
        <v>0</v>
      </c>
      <c r="HI23" s="1367">
        <f t="shared" si="43"/>
        <v>0</v>
      </c>
      <c r="HJ23" s="1367">
        <f t="shared" si="43"/>
        <v>0</v>
      </c>
      <c r="HK23" s="1367">
        <f t="shared" si="43"/>
        <v>0</v>
      </c>
      <c r="HL23" s="1367">
        <f t="shared" si="43"/>
        <v>0</v>
      </c>
      <c r="HM23" s="1367">
        <f t="shared" si="43"/>
        <v>0</v>
      </c>
      <c r="HN23" s="1367">
        <f t="shared" si="43"/>
        <v>0</v>
      </c>
      <c r="HO23" s="1367">
        <f t="shared" si="43"/>
        <v>0</v>
      </c>
      <c r="HP23" s="1367">
        <f t="shared" si="43"/>
        <v>0</v>
      </c>
      <c r="HQ23" s="1367">
        <f t="shared" si="43"/>
        <v>0</v>
      </c>
      <c r="HR23" s="1367">
        <f t="shared" si="43"/>
        <v>0</v>
      </c>
      <c r="HS23" s="1367">
        <f t="shared" si="43"/>
        <v>0</v>
      </c>
      <c r="HT23" s="1367">
        <f t="shared" si="43"/>
        <v>0</v>
      </c>
      <c r="HU23" s="1367">
        <f t="shared" si="44"/>
        <v>0</v>
      </c>
      <c r="HV23" s="1367">
        <f t="shared" si="44"/>
        <v>0</v>
      </c>
      <c r="HW23" s="1367">
        <f t="shared" si="44"/>
        <v>0</v>
      </c>
      <c r="HX23" s="1367">
        <f t="shared" si="44"/>
        <v>0</v>
      </c>
      <c r="HY23" s="1367">
        <f t="shared" si="44"/>
        <v>0</v>
      </c>
      <c r="HZ23" s="1367">
        <f t="shared" si="44"/>
        <v>0</v>
      </c>
      <c r="IA23" s="1367">
        <f t="shared" si="44"/>
        <v>0</v>
      </c>
      <c r="IB23" s="1367">
        <f t="shared" si="44"/>
        <v>0</v>
      </c>
      <c r="IC23" s="1367">
        <f t="shared" si="44"/>
        <v>0</v>
      </c>
      <c r="ID23" s="1367">
        <f t="shared" si="44"/>
        <v>0</v>
      </c>
      <c r="IE23" s="1367">
        <f t="shared" si="44"/>
        <v>0</v>
      </c>
      <c r="IF23" s="1367">
        <f t="shared" si="44"/>
        <v>0</v>
      </c>
      <c r="IG23" s="1367">
        <f t="shared" si="44"/>
        <v>0</v>
      </c>
      <c r="IH23" s="1367">
        <f t="shared" si="44"/>
        <v>0</v>
      </c>
      <c r="II23" s="1367">
        <f t="shared" si="44"/>
        <v>0</v>
      </c>
      <c r="IJ23" s="1367">
        <f t="shared" si="44"/>
        <v>0</v>
      </c>
      <c r="IK23" s="1367">
        <f t="shared" si="44"/>
        <v>0</v>
      </c>
    </row>
    <row r="24" spans="2:245" s="219" customFormat="1" ht="13.5" x14ac:dyDescent="0.3">
      <c r="C24" s="362">
        <f t="shared" si="39"/>
        <v>5</v>
      </c>
      <c r="D24" s="227" t="str">
        <f t="shared" si="39"/>
        <v>SIN Bank</v>
      </c>
      <c r="E24" s="233" t="str">
        <f t="shared" si="39"/>
        <v>크레인 구입 차입금(재금융)</v>
      </c>
      <c r="F24" s="237">
        <f t="shared" si="39"/>
        <v>8600000</v>
      </c>
      <c r="G24" s="230">
        <f t="shared" si="39"/>
        <v>1.47E-2</v>
      </c>
      <c r="H24" s="361">
        <f t="shared" si="39"/>
        <v>5</v>
      </c>
      <c r="I24" s="234" t="str">
        <f t="shared" si="39"/>
        <v>수시상환</v>
      </c>
      <c r="J24" s="221"/>
      <c r="K24" s="221" t="str">
        <f>K13</f>
        <v>크레인 구입 차입금(재금융)</v>
      </c>
      <c r="L24" s="227"/>
      <c r="M24" s="245">
        <f t="shared" si="40"/>
        <v>0</v>
      </c>
      <c r="N24" s="245">
        <f t="shared" si="40"/>
        <v>0</v>
      </c>
      <c r="O24" s="245">
        <f t="shared" si="40"/>
        <v>0</v>
      </c>
      <c r="P24" s="245">
        <f t="shared" si="40"/>
        <v>0</v>
      </c>
      <c r="Q24" s="245">
        <f t="shared" si="40"/>
        <v>0</v>
      </c>
      <c r="R24" s="245">
        <f t="shared" si="40"/>
        <v>0</v>
      </c>
      <c r="S24" s="245">
        <f t="shared" si="40"/>
        <v>0</v>
      </c>
      <c r="T24" s="244">
        <f t="shared" si="40"/>
        <v>0</v>
      </c>
      <c r="U24" s="244">
        <f t="shared" si="40"/>
        <v>0</v>
      </c>
      <c r="V24" s="245">
        <f t="shared" si="40"/>
        <v>0</v>
      </c>
      <c r="W24" s="245">
        <f t="shared" si="40"/>
        <v>0</v>
      </c>
      <c r="X24" s="245">
        <f t="shared" si="40"/>
        <v>0</v>
      </c>
      <c r="Y24" s="245">
        <f t="shared" si="40"/>
        <v>0</v>
      </c>
      <c r="Z24" s="245">
        <f t="shared" si="40"/>
        <v>0</v>
      </c>
      <c r="AA24" s="244">
        <f t="shared" si="40"/>
        <v>0</v>
      </c>
      <c r="AB24" s="244">
        <f t="shared" si="40"/>
        <v>0</v>
      </c>
      <c r="AC24" s="245">
        <f t="shared" si="40"/>
        <v>0</v>
      </c>
      <c r="AD24" s="245">
        <f t="shared" si="40"/>
        <v>0</v>
      </c>
      <c r="AE24" s="246">
        <f t="shared" si="40"/>
        <v>0</v>
      </c>
      <c r="AF24" s="221"/>
      <c r="AG24" s="221"/>
      <c r="AH24" s="221"/>
      <c r="AI24" s="757" t="str">
        <f>AI13</f>
        <v>크레인 구입 차입금(재금융)</v>
      </c>
      <c r="AJ24" s="758"/>
      <c r="AK24" s="758">
        <f t="shared" si="41"/>
        <v>0</v>
      </c>
      <c r="AL24" s="758">
        <f t="shared" si="41"/>
        <v>0</v>
      </c>
      <c r="AM24" s="758">
        <f t="shared" si="41"/>
        <v>0</v>
      </c>
      <c r="AN24" s="758">
        <f t="shared" si="41"/>
        <v>0</v>
      </c>
      <c r="AO24" s="758">
        <f t="shared" si="41"/>
        <v>0</v>
      </c>
      <c r="AP24" s="758">
        <f t="shared" si="41"/>
        <v>0</v>
      </c>
      <c r="AQ24" s="758">
        <f t="shared" si="41"/>
        <v>0</v>
      </c>
      <c r="AR24" s="758">
        <f t="shared" si="41"/>
        <v>0</v>
      </c>
      <c r="AS24" s="758">
        <f t="shared" si="41"/>
        <v>0</v>
      </c>
      <c r="AT24" s="758">
        <f t="shared" si="41"/>
        <v>0</v>
      </c>
      <c r="AU24" s="758">
        <f t="shared" si="41"/>
        <v>0</v>
      </c>
      <c r="AV24" s="758">
        <f t="shared" si="41"/>
        <v>0</v>
      </c>
      <c r="AW24" s="758">
        <f t="shared" si="41"/>
        <v>0</v>
      </c>
      <c r="AX24" s="758">
        <f t="shared" si="41"/>
        <v>0</v>
      </c>
      <c r="AY24" s="758">
        <f t="shared" si="41"/>
        <v>0</v>
      </c>
      <c r="AZ24" s="758">
        <f t="shared" si="41"/>
        <v>0</v>
      </c>
      <c r="BA24" s="758">
        <f t="shared" si="41"/>
        <v>0</v>
      </c>
      <c r="BB24" s="758">
        <f t="shared" si="41"/>
        <v>0</v>
      </c>
      <c r="BC24" s="758">
        <f t="shared" si="41"/>
        <v>0</v>
      </c>
      <c r="BD24" s="758">
        <f t="shared" si="41"/>
        <v>0</v>
      </c>
      <c r="BE24" s="758">
        <f t="shared" si="41"/>
        <v>0</v>
      </c>
      <c r="BF24" s="758">
        <f t="shared" si="41"/>
        <v>0</v>
      </c>
      <c r="BG24" s="758">
        <f t="shared" si="41"/>
        <v>0</v>
      </c>
      <c r="BH24" s="758">
        <f t="shared" si="41"/>
        <v>0</v>
      </c>
      <c r="BI24" s="758">
        <f t="shared" si="41"/>
        <v>0</v>
      </c>
      <c r="BJ24" s="758">
        <f t="shared" si="41"/>
        <v>0</v>
      </c>
      <c r="BK24" s="758">
        <f t="shared" si="41"/>
        <v>0</v>
      </c>
      <c r="BL24" s="758">
        <f t="shared" si="41"/>
        <v>0</v>
      </c>
      <c r="BM24" s="758">
        <f t="shared" si="41"/>
        <v>0</v>
      </c>
      <c r="BN24" s="758">
        <f t="shared" si="41"/>
        <v>0</v>
      </c>
      <c r="BO24" s="758">
        <f t="shared" si="41"/>
        <v>0</v>
      </c>
      <c r="BP24" s="758">
        <f t="shared" si="41"/>
        <v>0</v>
      </c>
      <c r="BQ24" s="758">
        <f t="shared" si="41"/>
        <v>0</v>
      </c>
      <c r="BR24" s="758">
        <f t="shared" si="41"/>
        <v>0</v>
      </c>
      <c r="BS24" s="758">
        <f t="shared" si="41"/>
        <v>0</v>
      </c>
      <c r="BT24" s="758">
        <f t="shared" si="41"/>
        <v>0</v>
      </c>
      <c r="BU24" s="758">
        <f t="shared" si="41"/>
        <v>0</v>
      </c>
      <c r="BV24" s="758">
        <f t="shared" si="41"/>
        <v>0</v>
      </c>
      <c r="BW24" s="758">
        <f t="shared" si="41"/>
        <v>0</v>
      </c>
      <c r="BX24" s="758">
        <f t="shared" si="41"/>
        <v>0</v>
      </c>
      <c r="BY24" s="758">
        <f t="shared" si="41"/>
        <v>0</v>
      </c>
      <c r="BZ24" s="758">
        <f t="shared" si="41"/>
        <v>0</v>
      </c>
      <c r="CA24" s="758">
        <f t="shared" si="41"/>
        <v>0</v>
      </c>
      <c r="CB24" s="758">
        <f t="shared" si="41"/>
        <v>0</v>
      </c>
      <c r="CC24" s="758">
        <f t="shared" si="41"/>
        <v>0</v>
      </c>
      <c r="CD24" s="758">
        <f t="shared" si="41"/>
        <v>0</v>
      </c>
      <c r="CE24" s="758">
        <f t="shared" si="41"/>
        <v>0</v>
      </c>
      <c r="CF24" s="758">
        <f t="shared" si="41"/>
        <v>0</v>
      </c>
      <c r="CG24" s="758">
        <f t="shared" si="41"/>
        <v>0</v>
      </c>
      <c r="CH24" s="758">
        <f t="shared" si="41"/>
        <v>0</v>
      </c>
      <c r="CI24" s="758">
        <f t="shared" si="41"/>
        <v>0</v>
      </c>
      <c r="CJ24" s="758">
        <f t="shared" si="41"/>
        <v>0</v>
      </c>
      <c r="CK24" s="758">
        <f t="shared" si="41"/>
        <v>0</v>
      </c>
      <c r="CL24" s="758">
        <f t="shared" si="41"/>
        <v>0</v>
      </c>
      <c r="CM24" s="758">
        <f t="shared" si="41"/>
        <v>0</v>
      </c>
      <c r="CN24" s="758">
        <f t="shared" si="41"/>
        <v>0</v>
      </c>
      <c r="CO24" s="758">
        <f t="shared" si="41"/>
        <v>0</v>
      </c>
      <c r="CP24" s="758">
        <f t="shared" si="41"/>
        <v>0</v>
      </c>
      <c r="CQ24" s="1367">
        <f t="shared" si="41"/>
        <v>0</v>
      </c>
      <c r="CR24" s="1367">
        <f t="shared" si="41"/>
        <v>0</v>
      </c>
      <c r="CS24" s="1367">
        <f t="shared" si="41"/>
        <v>0</v>
      </c>
      <c r="CT24" s="1367">
        <f t="shared" si="41"/>
        <v>0</v>
      </c>
      <c r="CU24" s="1367">
        <f t="shared" si="41"/>
        <v>0</v>
      </c>
      <c r="CV24" s="1367">
        <f t="shared" ref="CV24" si="45">CU24+CV13</f>
        <v>0</v>
      </c>
      <c r="CW24" s="1367">
        <f t="shared" si="42"/>
        <v>0</v>
      </c>
      <c r="CX24" s="1367">
        <f t="shared" si="42"/>
        <v>0</v>
      </c>
      <c r="CY24" s="1367">
        <f t="shared" si="42"/>
        <v>0</v>
      </c>
      <c r="CZ24" s="1367">
        <f t="shared" si="42"/>
        <v>0</v>
      </c>
      <c r="DA24" s="1367">
        <f t="shared" si="42"/>
        <v>0</v>
      </c>
      <c r="DB24" s="1367">
        <f t="shared" si="42"/>
        <v>0</v>
      </c>
      <c r="DC24" s="1367">
        <f t="shared" si="42"/>
        <v>0</v>
      </c>
      <c r="DD24" s="1367">
        <f t="shared" si="42"/>
        <v>0</v>
      </c>
      <c r="DE24" s="1367">
        <f t="shared" si="42"/>
        <v>0</v>
      </c>
      <c r="DF24" s="1367">
        <f t="shared" si="42"/>
        <v>0</v>
      </c>
      <c r="DG24" s="1367">
        <f t="shared" si="42"/>
        <v>0</v>
      </c>
      <c r="DH24" s="1367">
        <f t="shared" si="42"/>
        <v>0</v>
      </c>
      <c r="DI24" s="1367">
        <f t="shared" si="42"/>
        <v>0</v>
      </c>
      <c r="DJ24" s="1367">
        <f t="shared" si="42"/>
        <v>0</v>
      </c>
      <c r="DK24" s="1367">
        <f t="shared" si="42"/>
        <v>0</v>
      </c>
      <c r="DL24" s="1367">
        <f t="shared" si="42"/>
        <v>0</v>
      </c>
      <c r="DM24" s="1367">
        <f t="shared" si="42"/>
        <v>0</v>
      </c>
      <c r="DN24" s="1367">
        <f t="shared" si="42"/>
        <v>0</v>
      </c>
      <c r="DO24" s="1367">
        <f t="shared" si="42"/>
        <v>0</v>
      </c>
      <c r="DP24" s="1367">
        <f t="shared" si="42"/>
        <v>0</v>
      </c>
      <c r="DQ24" s="1367">
        <f t="shared" si="42"/>
        <v>0</v>
      </c>
      <c r="DR24" s="1367">
        <f t="shared" si="42"/>
        <v>0</v>
      </c>
      <c r="DS24" s="1367">
        <f t="shared" si="42"/>
        <v>0</v>
      </c>
      <c r="DT24" s="1367">
        <f t="shared" si="42"/>
        <v>0</v>
      </c>
      <c r="DU24" s="1367">
        <f t="shared" si="42"/>
        <v>0</v>
      </c>
      <c r="DV24" s="1367">
        <f t="shared" si="42"/>
        <v>0</v>
      </c>
      <c r="DW24" s="1367">
        <f t="shared" si="42"/>
        <v>0</v>
      </c>
      <c r="DX24" s="1367">
        <f t="shared" si="42"/>
        <v>0</v>
      </c>
      <c r="DY24" s="1367">
        <f t="shared" si="42"/>
        <v>0</v>
      </c>
      <c r="DZ24" s="1367">
        <f t="shared" si="42"/>
        <v>0</v>
      </c>
      <c r="EA24" s="1367">
        <f t="shared" si="42"/>
        <v>0</v>
      </c>
      <c r="EB24" s="1367">
        <f t="shared" si="42"/>
        <v>0</v>
      </c>
      <c r="EC24" s="1367">
        <f t="shared" si="42"/>
        <v>0</v>
      </c>
      <c r="ED24" s="1367">
        <f t="shared" si="42"/>
        <v>0</v>
      </c>
      <c r="EE24" s="1367">
        <f t="shared" si="42"/>
        <v>0</v>
      </c>
      <c r="EF24" s="1367">
        <f t="shared" si="42"/>
        <v>0</v>
      </c>
      <c r="EG24" s="1367">
        <f t="shared" si="42"/>
        <v>0</v>
      </c>
      <c r="EH24" s="1367">
        <f t="shared" si="42"/>
        <v>0</v>
      </c>
      <c r="EI24" s="1367">
        <f t="shared" si="42"/>
        <v>0</v>
      </c>
      <c r="EJ24" s="1367">
        <f t="shared" si="42"/>
        <v>0</v>
      </c>
      <c r="EK24" s="1367">
        <f t="shared" si="42"/>
        <v>0</v>
      </c>
      <c r="EL24" s="1367">
        <f t="shared" si="42"/>
        <v>0</v>
      </c>
      <c r="EM24" s="1367">
        <f t="shared" si="42"/>
        <v>0</v>
      </c>
      <c r="EN24" s="1367">
        <f t="shared" si="42"/>
        <v>0</v>
      </c>
      <c r="EO24" s="1367">
        <f t="shared" si="42"/>
        <v>0</v>
      </c>
      <c r="EP24" s="1367">
        <f t="shared" si="42"/>
        <v>0</v>
      </c>
      <c r="EQ24" s="1367">
        <f t="shared" si="42"/>
        <v>0</v>
      </c>
      <c r="ER24" s="1367">
        <f t="shared" si="42"/>
        <v>0</v>
      </c>
      <c r="ES24" s="1367">
        <f t="shared" si="42"/>
        <v>0</v>
      </c>
      <c r="ET24" s="1367">
        <f t="shared" si="42"/>
        <v>0</v>
      </c>
      <c r="EU24" s="1367">
        <f t="shared" si="42"/>
        <v>0</v>
      </c>
      <c r="EV24" s="1367">
        <f t="shared" si="42"/>
        <v>0</v>
      </c>
      <c r="EW24" s="1367">
        <f t="shared" si="42"/>
        <v>0</v>
      </c>
      <c r="EX24" s="1367">
        <f t="shared" si="42"/>
        <v>0</v>
      </c>
      <c r="EY24" s="1367">
        <f t="shared" si="42"/>
        <v>0</v>
      </c>
      <c r="EZ24" s="1367">
        <f t="shared" si="42"/>
        <v>0</v>
      </c>
      <c r="FA24" s="1367">
        <f t="shared" si="42"/>
        <v>0</v>
      </c>
      <c r="FB24" s="1367">
        <f t="shared" si="42"/>
        <v>0</v>
      </c>
      <c r="FC24" s="1367">
        <f t="shared" si="42"/>
        <v>0</v>
      </c>
      <c r="FD24" s="1367">
        <f t="shared" si="42"/>
        <v>0</v>
      </c>
      <c r="FE24" s="1367">
        <f t="shared" si="42"/>
        <v>0</v>
      </c>
      <c r="FF24" s="1367">
        <f t="shared" si="42"/>
        <v>0</v>
      </c>
      <c r="FG24" s="1367">
        <f t="shared" si="42"/>
        <v>0</v>
      </c>
      <c r="FH24" s="1367">
        <f t="shared" ref="FH24" si="46">FG24+FH13</f>
        <v>0</v>
      </c>
      <c r="FI24" s="1367">
        <f t="shared" si="43"/>
        <v>0</v>
      </c>
      <c r="FJ24" s="1367">
        <f t="shared" si="43"/>
        <v>0</v>
      </c>
      <c r="FK24" s="1367">
        <f t="shared" si="43"/>
        <v>0</v>
      </c>
      <c r="FL24" s="1367">
        <f t="shared" si="43"/>
        <v>0</v>
      </c>
      <c r="FM24" s="1367">
        <f t="shared" si="43"/>
        <v>0</v>
      </c>
      <c r="FN24" s="1367">
        <f t="shared" si="43"/>
        <v>0</v>
      </c>
      <c r="FO24" s="1367">
        <f t="shared" si="43"/>
        <v>0</v>
      </c>
      <c r="FP24" s="1367">
        <f t="shared" si="43"/>
        <v>0</v>
      </c>
      <c r="FQ24" s="1367">
        <f t="shared" si="43"/>
        <v>0</v>
      </c>
      <c r="FR24" s="1367">
        <f t="shared" si="43"/>
        <v>0</v>
      </c>
      <c r="FS24" s="1367">
        <f t="shared" si="43"/>
        <v>0</v>
      </c>
      <c r="FT24" s="1367">
        <f t="shared" si="43"/>
        <v>0</v>
      </c>
      <c r="FU24" s="1367">
        <f t="shared" si="43"/>
        <v>0</v>
      </c>
      <c r="FV24" s="1367">
        <f t="shared" si="43"/>
        <v>0</v>
      </c>
      <c r="FW24" s="1367">
        <f t="shared" si="43"/>
        <v>0</v>
      </c>
      <c r="FX24" s="1367">
        <f t="shared" si="43"/>
        <v>0</v>
      </c>
      <c r="FY24" s="1367">
        <f t="shared" si="43"/>
        <v>0</v>
      </c>
      <c r="FZ24" s="1367">
        <f t="shared" si="43"/>
        <v>0</v>
      </c>
      <c r="GA24" s="1367">
        <f t="shared" si="43"/>
        <v>0</v>
      </c>
      <c r="GB24" s="1367">
        <f t="shared" si="43"/>
        <v>0</v>
      </c>
      <c r="GC24" s="1367">
        <f t="shared" si="43"/>
        <v>0</v>
      </c>
      <c r="GD24" s="1367">
        <f t="shared" si="43"/>
        <v>0</v>
      </c>
      <c r="GE24" s="1367">
        <f t="shared" si="43"/>
        <v>0</v>
      </c>
      <c r="GF24" s="1367">
        <f t="shared" si="43"/>
        <v>0</v>
      </c>
      <c r="GG24" s="1367">
        <f t="shared" si="43"/>
        <v>0</v>
      </c>
      <c r="GH24" s="1367">
        <f t="shared" si="43"/>
        <v>0</v>
      </c>
      <c r="GI24" s="1367">
        <f t="shared" si="43"/>
        <v>0</v>
      </c>
      <c r="GJ24" s="1367">
        <f t="shared" si="43"/>
        <v>0</v>
      </c>
      <c r="GK24" s="1367">
        <f t="shared" si="43"/>
        <v>0</v>
      </c>
      <c r="GL24" s="1367">
        <f t="shared" si="43"/>
        <v>0</v>
      </c>
      <c r="GM24" s="1367">
        <f t="shared" si="43"/>
        <v>0</v>
      </c>
      <c r="GN24" s="1367">
        <f t="shared" si="43"/>
        <v>0</v>
      </c>
      <c r="GO24" s="1367">
        <f t="shared" si="43"/>
        <v>0</v>
      </c>
      <c r="GP24" s="1367">
        <f t="shared" si="43"/>
        <v>0</v>
      </c>
      <c r="GQ24" s="1367">
        <f t="shared" si="43"/>
        <v>0</v>
      </c>
      <c r="GR24" s="1367">
        <f t="shared" si="43"/>
        <v>0</v>
      </c>
      <c r="GS24" s="1367">
        <f t="shared" si="43"/>
        <v>0</v>
      </c>
      <c r="GT24" s="1367">
        <f t="shared" si="43"/>
        <v>0</v>
      </c>
      <c r="GU24" s="1367">
        <f t="shared" si="43"/>
        <v>0</v>
      </c>
      <c r="GV24" s="1367">
        <f t="shared" si="43"/>
        <v>0</v>
      </c>
      <c r="GW24" s="1367">
        <f t="shared" si="43"/>
        <v>0</v>
      </c>
      <c r="GX24" s="1367">
        <f t="shared" si="43"/>
        <v>0</v>
      </c>
      <c r="GY24" s="1367">
        <f t="shared" si="43"/>
        <v>0</v>
      </c>
      <c r="GZ24" s="1367">
        <f t="shared" si="43"/>
        <v>0</v>
      </c>
      <c r="HA24" s="1367">
        <f t="shared" si="43"/>
        <v>0</v>
      </c>
      <c r="HB24" s="1367">
        <f t="shared" si="43"/>
        <v>0</v>
      </c>
      <c r="HC24" s="1367">
        <f t="shared" si="43"/>
        <v>0</v>
      </c>
      <c r="HD24" s="1367">
        <f t="shared" si="43"/>
        <v>0</v>
      </c>
      <c r="HE24" s="1367">
        <f t="shared" si="43"/>
        <v>0</v>
      </c>
      <c r="HF24" s="1367">
        <f t="shared" si="43"/>
        <v>0</v>
      </c>
      <c r="HG24" s="1367">
        <f t="shared" si="43"/>
        <v>0</v>
      </c>
      <c r="HH24" s="1367">
        <f t="shared" si="43"/>
        <v>0</v>
      </c>
      <c r="HI24" s="1367">
        <f t="shared" si="43"/>
        <v>0</v>
      </c>
      <c r="HJ24" s="1367">
        <f t="shared" si="43"/>
        <v>0</v>
      </c>
      <c r="HK24" s="1367">
        <f t="shared" si="43"/>
        <v>0</v>
      </c>
      <c r="HL24" s="1367">
        <f t="shared" si="43"/>
        <v>0</v>
      </c>
      <c r="HM24" s="1367">
        <f t="shared" si="43"/>
        <v>0</v>
      </c>
      <c r="HN24" s="1367">
        <f t="shared" si="43"/>
        <v>0</v>
      </c>
      <c r="HO24" s="1367">
        <f t="shared" si="43"/>
        <v>0</v>
      </c>
      <c r="HP24" s="1367">
        <f t="shared" si="43"/>
        <v>0</v>
      </c>
      <c r="HQ24" s="1367">
        <f t="shared" si="43"/>
        <v>0</v>
      </c>
      <c r="HR24" s="1367">
        <f t="shared" si="43"/>
        <v>0</v>
      </c>
      <c r="HS24" s="1367">
        <f t="shared" si="43"/>
        <v>0</v>
      </c>
      <c r="HT24" s="1367">
        <f t="shared" ref="HT24" si="47">HS24+HT13</f>
        <v>0</v>
      </c>
      <c r="HU24" s="1367">
        <f t="shared" si="44"/>
        <v>0</v>
      </c>
      <c r="HV24" s="1367">
        <f t="shared" si="44"/>
        <v>0</v>
      </c>
      <c r="HW24" s="1367">
        <f t="shared" si="44"/>
        <v>0</v>
      </c>
      <c r="HX24" s="1367">
        <f t="shared" si="44"/>
        <v>0</v>
      </c>
      <c r="HY24" s="1367">
        <f t="shared" si="44"/>
        <v>0</v>
      </c>
      <c r="HZ24" s="1367">
        <f t="shared" si="44"/>
        <v>0</v>
      </c>
      <c r="IA24" s="1367">
        <f t="shared" si="44"/>
        <v>0</v>
      </c>
      <c r="IB24" s="1367">
        <f t="shared" si="44"/>
        <v>0</v>
      </c>
      <c r="IC24" s="1367">
        <f t="shared" si="44"/>
        <v>0</v>
      </c>
      <c r="ID24" s="1367">
        <f t="shared" si="44"/>
        <v>0</v>
      </c>
      <c r="IE24" s="1367">
        <f t="shared" si="44"/>
        <v>0</v>
      </c>
      <c r="IF24" s="1367">
        <f t="shared" si="44"/>
        <v>0</v>
      </c>
      <c r="IG24" s="1367">
        <f t="shared" si="44"/>
        <v>0</v>
      </c>
      <c r="IH24" s="1367">
        <f t="shared" si="44"/>
        <v>0</v>
      </c>
      <c r="II24" s="1367">
        <f t="shared" si="44"/>
        <v>0</v>
      </c>
      <c r="IJ24" s="1367">
        <f t="shared" si="44"/>
        <v>0</v>
      </c>
      <c r="IK24" s="1367">
        <f t="shared" si="44"/>
        <v>0</v>
      </c>
    </row>
    <row r="25" spans="2:245" s="219" customFormat="1" ht="13.5" x14ac:dyDescent="0.3">
      <c r="C25" s="222" t="s">
        <v>276</v>
      </c>
      <c r="D25" s="223"/>
      <c r="E25" s="224"/>
      <c r="F25" s="240">
        <f>SUM(F21:F24)</f>
        <v>124050000</v>
      </c>
      <c r="G25" s="224"/>
      <c r="H25" s="224"/>
      <c r="I25" s="225"/>
      <c r="K25" s="236" t="s">
        <v>276</v>
      </c>
      <c r="L25" s="222"/>
      <c r="M25" s="247">
        <f>SUM(M21:M24)</f>
        <v>65500000</v>
      </c>
      <c r="N25" s="247">
        <f t="shared" ref="N25:AE25" si="48">SUM(N21:N24)</f>
        <v>58950000</v>
      </c>
      <c r="O25" s="247">
        <f t="shared" si="48"/>
        <v>52400000</v>
      </c>
      <c r="P25" s="247">
        <f t="shared" si="48"/>
        <v>45850000</v>
      </c>
      <c r="Q25" s="247">
        <f t="shared" si="48"/>
        <v>42575000</v>
      </c>
      <c r="R25" s="247">
        <f t="shared" si="48"/>
        <v>39300000</v>
      </c>
      <c r="S25" s="247">
        <f t="shared" si="48"/>
        <v>36025000</v>
      </c>
      <c r="T25" s="247">
        <f t="shared" si="48"/>
        <v>32750000</v>
      </c>
      <c r="U25" s="247">
        <f t="shared" si="48"/>
        <v>13100000</v>
      </c>
      <c r="V25" s="247">
        <f t="shared" si="48"/>
        <v>13100000</v>
      </c>
      <c r="W25" s="247">
        <f t="shared" si="48"/>
        <v>13100000</v>
      </c>
      <c r="X25" s="247">
        <f t="shared" si="48"/>
        <v>13100000</v>
      </c>
      <c r="Y25" s="247">
        <f t="shared" si="48"/>
        <v>13100000</v>
      </c>
      <c r="Z25" s="247">
        <f t="shared" si="48"/>
        <v>13100000</v>
      </c>
      <c r="AA25" s="248">
        <f t="shared" si="48"/>
        <v>13100000</v>
      </c>
      <c r="AB25" s="247">
        <f t="shared" si="48"/>
        <v>13100000</v>
      </c>
      <c r="AC25" s="247">
        <f t="shared" si="48"/>
        <v>13100000</v>
      </c>
      <c r="AD25" s="247">
        <f t="shared" si="48"/>
        <v>13100000</v>
      </c>
      <c r="AE25" s="249">
        <f t="shared" si="48"/>
        <v>13100000</v>
      </c>
      <c r="AI25" s="249">
        <f t="shared" ref="AI25:CT25" si="49">SUM(AI21:AI24)</f>
        <v>0</v>
      </c>
      <c r="AJ25" s="249">
        <f t="shared" si="49"/>
        <v>0</v>
      </c>
      <c r="AK25" s="249">
        <f t="shared" si="49"/>
        <v>0</v>
      </c>
      <c r="AL25" s="249">
        <f t="shared" si="49"/>
        <v>0</v>
      </c>
      <c r="AM25" s="249">
        <f t="shared" si="49"/>
        <v>0</v>
      </c>
      <c r="AN25" s="249">
        <f t="shared" si="49"/>
        <v>0</v>
      </c>
      <c r="AO25" s="249">
        <f t="shared" si="49"/>
        <v>0</v>
      </c>
      <c r="AP25" s="249">
        <f t="shared" si="49"/>
        <v>65500000</v>
      </c>
      <c r="AQ25" s="249">
        <f t="shared" si="49"/>
        <v>65500000</v>
      </c>
      <c r="AR25" s="249">
        <f t="shared" si="49"/>
        <v>65500000</v>
      </c>
      <c r="AS25" s="249">
        <f t="shared" si="49"/>
        <v>65500000</v>
      </c>
      <c r="AT25" s="249">
        <f t="shared" si="49"/>
        <v>65500000</v>
      </c>
      <c r="AU25" s="249">
        <f t="shared" si="49"/>
        <v>65500000</v>
      </c>
      <c r="AV25" s="249">
        <f t="shared" si="49"/>
        <v>65500000</v>
      </c>
      <c r="AW25" s="249">
        <f t="shared" si="49"/>
        <v>65500000</v>
      </c>
      <c r="AX25" s="249">
        <f t="shared" si="49"/>
        <v>65500000</v>
      </c>
      <c r="AY25" s="249">
        <f t="shared" si="49"/>
        <v>65500000</v>
      </c>
      <c r="AZ25" s="249">
        <f t="shared" si="49"/>
        <v>65500000</v>
      </c>
      <c r="BA25" s="249">
        <f t="shared" si="49"/>
        <v>58950000</v>
      </c>
      <c r="BB25" s="249">
        <f t="shared" si="49"/>
        <v>58950000</v>
      </c>
      <c r="BC25" s="249">
        <f t="shared" si="49"/>
        <v>58950000</v>
      </c>
      <c r="BD25" s="249">
        <f t="shared" si="49"/>
        <v>58950000</v>
      </c>
      <c r="BE25" s="249">
        <f t="shared" si="49"/>
        <v>58950000</v>
      </c>
      <c r="BF25" s="249">
        <f t="shared" si="49"/>
        <v>58950000</v>
      </c>
      <c r="BG25" s="249">
        <f t="shared" si="49"/>
        <v>58950000</v>
      </c>
      <c r="BH25" s="249">
        <f t="shared" si="49"/>
        <v>58950000</v>
      </c>
      <c r="BI25" s="249">
        <f t="shared" si="49"/>
        <v>58950000</v>
      </c>
      <c r="BJ25" s="249">
        <f t="shared" si="49"/>
        <v>58950000</v>
      </c>
      <c r="BK25" s="249">
        <f t="shared" si="49"/>
        <v>58950000</v>
      </c>
      <c r="BL25" s="249">
        <f t="shared" si="49"/>
        <v>58950000</v>
      </c>
      <c r="BM25" s="249">
        <f t="shared" si="49"/>
        <v>52400000</v>
      </c>
      <c r="BN25" s="249">
        <f t="shared" si="49"/>
        <v>52400000</v>
      </c>
      <c r="BO25" s="249">
        <f t="shared" si="49"/>
        <v>52400000</v>
      </c>
      <c r="BP25" s="249">
        <f t="shared" si="49"/>
        <v>52400000</v>
      </c>
      <c r="BQ25" s="249">
        <f t="shared" si="49"/>
        <v>52400000</v>
      </c>
      <c r="BR25" s="249">
        <f t="shared" si="49"/>
        <v>52400000</v>
      </c>
      <c r="BS25" s="249">
        <f t="shared" si="49"/>
        <v>52400000</v>
      </c>
      <c r="BT25" s="249">
        <f t="shared" si="49"/>
        <v>52400000</v>
      </c>
      <c r="BU25" s="249">
        <f t="shared" si="49"/>
        <v>52400000</v>
      </c>
      <c r="BV25" s="249">
        <f t="shared" si="49"/>
        <v>52400000</v>
      </c>
      <c r="BW25" s="249">
        <f t="shared" si="49"/>
        <v>52400000</v>
      </c>
      <c r="BX25" s="249">
        <f t="shared" si="49"/>
        <v>52400000</v>
      </c>
      <c r="BY25" s="249">
        <f t="shared" si="49"/>
        <v>45850000</v>
      </c>
      <c r="BZ25" s="249">
        <f t="shared" si="49"/>
        <v>45850000</v>
      </c>
      <c r="CA25" s="249">
        <f t="shared" si="49"/>
        <v>45850000</v>
      </c>
      <c r="CB25" s="249">
        <f t="shared" si="49"/>
        <v>45850000</v>
      </c>
      <c r="CC25" s="249">
        <f t="shared" si="49"/>
        <v>45850000</v>
      </c>
      <c r="CD25" s="249">
        <f t="shared" si="49"/>
        <v>45850000</v>
      </c>
      <c r="CE25" s="249">
        <f t="shared" si="49"/>
        <v>45850000</v>
      </c>
      <c r="CF25" s="249">
        <f t="shared" si="49"/>
        <v>45850000</v>
      </c>
      <c r="CG25" s="249">
        <f t="shared" si="49"/>
        <v>45850000</v>
      </c>
      <c r="CH25" s="249">
        <f t="shared" si="49"/>
        <v>45850000</v>
      </c>
      <c r="CI25" s="249">
        <f t="shared" si="49"/>
        <v>45850000</v>
      </c>
      <c r="CJ25" s="249">
        <f t="shared" si="49"/>
        <v>45850000</v>
      </c>
      <c r="CK25" s="249">
        <f t="shared" si="49"/>
        <v>42575000</v>
      </c>
      <c r="CL25" s="249">
        <f t="shared" si="49"/>
        <v>42575000</v>
      </c>
      <c r="CM25" s="249">
        <f t="shared" si="49"/>
        <v>42575000</v>
      </c>
      <c r="CN25" s="249">
        <f t="shared" si="49"/>
        <v>42575000</v>
      </c>
      <c r="CO25" s="249">
        <f t="shared" si="49"/>
        <v>42575000</v>
      </c>
      <c r="CP25" s="249">
        <f t="shared" si="49"/>
        <v>42575000</v>
      </c>
      <c r="CQ25" s="1368">
        <f t="shared" si="49"/>
        <v>42575000</v>
      </c>
      <c r="CR25" s="1368">
        <f t="shared" si="49"/>
        <v>42575000</v>
      </c>
      <c r="CS25" s="1368">
        <f t="shared" si="49"/>
        <v>42575000</v>
      </c>
      <c r="CT25" s="1368">
        <f t="shared" si="49"/>
        <v>42575000</v>
      </c>
      <c r="CU25" s="1368">
        <f t="shared" ref="CU25:FF25" si="50">SUM(CU21:CU24)</f>
        <v>42575000</v>
      </c>
      <c r="CV25" s="1368">
        <f t="shared" si="50"/>
        <v>42575000</v>
      </c>
      <c r="CW25" s="1368">
        <f t="shared" si="50"/>
        <v>39300000</v>
      </c>
      <c r="CX25" s="1368">
        <f t="shared" si="50"/>
        <v>39300000</v>
      </c>
      <c r="CY25" s="1368">
        <f t="shared" si="50"/>
        <v>39300000</v>
      </c>
      <c r="CZ25" s="1368">
        <f t="shared" si="50"/>
        <v>39300000</v>
      </c>
      <c r="DA25" s="1368">
        <f t="shared" si="50"/>
        <v>39300000</v>
      </c>
      <c r="DB25" s="1368">
        <f t="shared" si="50"/>
        <v>39300000</v>
      </c>
      <c r="DC25" s="1368">
        <f t="shared" si="50"/>
        <v>39300000</v>
      </c>
      <c r="DD25" s="1368">
        <f t="shared" si="50"/>
        <v>39300000</v>
      </c>
      <c r="DE25" s="1368">
        <f t="shared" si="50"/>
        <v>39300000</v>
      </c>
      <c r="DF25" s="1368">
        <f t="shared" si="50"/>
        <v>39300000</v>
      </c>
      <c r="DG25" s="1368">
        <f t="shared" si="50"/>
        <v>39300000</v>
      </c>
      <c r="DH25" s="1368">
        <f t="shared" si="50"/>
        <v>39300000</v>
      </c>
      <c r="DI25" s="1368">
        <f t="shared" si="50"/>
        <v>36025000</v>
      </c>
      <c r="DJ25" s="1368">
        <f t="shared" si="50"/>
        <v>36025000</v>
      </c>
      <c r="DK25" s="1368">
        <f t="shared" si="50"/>
        <v>36025000</v>
      </c>
      <c r="DL25" s="1368">
        <f t="shared" si="50"/>
        <v>36025000</v>
      </c>
      <c r="DM25" s="1368">
        <f t="shared" si="50"/>
        <v>36025000</v>
      </c>
      <c r="DN25" s="1368">
        <f t="shared" si="50"/>
        <v>36025000</v>
      </c>
      <c r="DO25" s="1368">
        <f t="shared" si="50"/>
        <v>36025000</v>
      </c>
      <c r="DP25" s="1368">
        <f t="shared" si="50"/>
        <v>36025000</v>
      </c>
      <c r="DQ25" s="1368">
        <f t="shared" si="50"/>
        <v>36025000</v>
      </c>
      <c r="DR25" s="1368">
        <f t="shared" si="50"/>
        <v>36025000</v>
      </c>
      <c r="DS25" s="1368">
        <f t="shared" si="50"/>
        <v>36025000</v>
      </c>
      <c r="DT25" s="1368">
        <f t="shared" si="50"/>
        <v>36025000</v>
      </c>
      <c r="DU25" s="1368">
        <f t="shared" si="50"/>
        <v>32750000</v>
      </c>
      <c r="DV25" s="1368">
        <f t="shared" si="50"/>
        <v>32750000</v>
      </c>
      <c r="DW25" s="1368">
        <f t="shared" si="50"/>
        <v>32750000</v>
      </c>
      <c r="DX25" s="1368">
        <f t="shared" si="50"/>
        <v>32750000</v>
      </c>
      <c r="DY25" s="1368">
        <f t="shared" si="50"/>
        <v>32750000</v>
      </c>
      <c r="DZ25" s="1368">
        <f t="shared" si="50"/>
        <v>32750000</v>
      </c>
      <c r="EA25" s="1368">
        <f t="shared" si="50"/>
        <v>32750000</v>
      </c>
      <c r="EB25" s="1368">
        <f t="shared" si="50"/>
        <v>32750000</v>
      </c>
      <c r="EC25" s="1368">
        <f t="shared" si="50"/>
        <v>32750000</v>
      </c>
      <c r="ED25" s="1368">
        <f t="shared" si="50"/>
        <v>32750000</v>
      </c>
      <c r="EE25" s="1368">
        <f t="shared" si="50"/>
        <v>32750000</v>
      </c>
      <c r="EF25" s="1368">
        <f t="shared" si="50"/>
        <v>32750000</v>
      </c>
      <c r="EG25" s="1368">
        <f t="shared" si="50"/>
        <v>13100000</v>
      </c>
      <c r="EH25" s="1368">
        <f t="shared" si="50"/>
        <v>13100000</v>
      </c>
      <c r="EI25" s="1368">
        <f t="shared" si="50"/>
        <v>13100000</v>
      </c>
      <c r="EJ25" s="1368">
        <f t="shared" si="50"/>
        <v>13100000</v>
      </c>
      <c r="EK25" s="1368">
        <f t="shared" si="50"/>
        <v>13100000</v>
      </c>
      <c r="EL25" s="1368">
        <f t="shared" si="50"/>
        <v>13100000</v>
      </c>
      <c r="EM25" s="1368">
        <f t="shared" si="50"/>
        <v>13100000</v>
      </c>
      <c r="EN25" s="1368">
        <f t="shared" si="50"/>
        <v>13100000</v>
      </c>
      <c r="EO25" s="1368">
        <f t="shared" si="50"/>
        <v>13100000</v>
      </c>
      <c r="EP25" s="1368">
        <f t="shared" si="50"/>
        <v>13100000</v>
      </c>
      <c r="EQ25" s="1368">
        <f t="shared" si="50"/>
        <v>13100000</v>
      </c>
      <c r="ER25" s="1368">
        <f t="shared" si="50"/>
        <v>13100000</v>
      </c>
      <c r="ES25" s="1368">
        <f t="shared" si="50"/>
        <v>13100000</v>
      </c>
      <c r="ET25" s="1368">
        <f t="shared" si="50"/>
        <v>13100000</v>
      </c>
      <c r="EU25" s="1368">
        <f t="shared" si="50"/>
        <v>13100000</v>
      </c>
      <c r="EV25" s="1368">
        <f t="shared" si="50"/>
        <v>13100000</v>
      </c>
      <c r="EW25" s="1368">
        <f t="shared" si="50"/>
        <v>13100000</v>
      </c>
      <c r="EX25" s="1368">
        <f t="shared" si="50"/>
        <v>13100000</v>
      </c>
      <c r="EY25" s="1368">
        <f t="shared" si="50"/>
        <v>13100000</v>
      </c>
      <c r="EZ25" s="1368">
        <f t="shared" si="50"/>
        <v>13100000</v>
      </c>
      <c r="FA25" s="1368">
        <f t="shared" si="50"/>
        <v>13100000</v>
      </c>
      <c r="FB25" s="1368">
        <f t="shared" si="50"/>
        <v>13100000</v>
      </c>
      <c r="FC25" s="1368">
        <f t="shared" si="50"/>
        <v>13100000</v>
      </c>
      <c r="FD25" s="1368">
        <f t="shared" si="50"/>
        <v>13100000</v>
      </c>
      <c r="FE25" s="1368">
        <f t="shared" si="50"/>
        <v>13100000</v>
      </c>
      <c r="FF25" s="1368">
        <f t="shared" si="50"/>
        <v>13100000</v>
      </c>
      <c r="FG25" s="1368">
        <f t="shared" ref="FG25:HR25" si="51">SUM(FG21:FG24)</f>
        <v>13100000</v>
      </c>
      <c r="FH25" s="1368">
        <f t="shared" si="51"/>
        <v>13100000</v>
      </c>
      <c r="FI25" s="1368">
        <f t="shared" si="51"/>
        <v>13100000</v>
      </c>
      <c r="FJ25" s="1368">
        <f t="shared" si="51"/>
        <v>13100000</v>
      </c>
      <c r="FK25" s="1368">
        <f t="shared" si="51"/>
        <v>13100000</v>
      </c>
      <c r="FL25" s="1368">
        <f t="shared" si="51"/>
        <v>13100000</v>
      </c>
      <c r="FM25" s="1368">
        <f t="shared" si="51"/>
        <v>13100000</v>
      </c>
      <c r="FN25" s="1368">
        <f t="shared" si="51"/>
        <v>13100000</v>
      </c>
      <c r="FO25" s="1368">
        <f t="shared" si="51"/>
        <v>13100000</v>
      </c>
      <c r="FP25" s="1368">
        <f t="shared" si="51"/>
        <v>13100000</v>
      </c>
      <c r="FQ25" s="1368">
        <f t="shared" si="51"/>
        <v>13100000</v>
      </c>
      <c r="FR25" s="1368">
        <f t="shared" si="51"/>
        <v>13100000</v>
      </c>
      <c r="FS25" s="1368">
        <f t="shared" si="51"/>
        <v>13100000</v>
      </c>
      <c r="FT25" s="1368">
        <f t="shared" si="51"/>
        <v>13100000</v>
      </c>
      <c r="FU25" s="1368">
        <f t="shared" si="51"/>
        <v>13100000</v>
      </c>
      <c r="FV25" s="1368">
        <f t="shared" si="51"/>
        <v>13100000</v>
      </c>
      <c r="FW25" s="1368">
        <f t="shared" si="51"/>
        <v>13100000</v>
      </c>
      <c r="FX25" s="1368">
        <f t="shared" si="51"/>
        <v>13100000</v>
      </c>
      <c r="FY25" s="1368">
        <f t="shared" si="51"/>
        <v>13100000</v>
      </c>
      <c r="FZ25" s="1368">
        <f t="shared" si="51"/>
        <v>13100000</v>
      </c>
      <c r="GA25" s="1368">
        <f t="shared" si="51"/>
        <v>13100000</v>
      </c>
      <c r="GB25" s="1368">
        <f t="shared" si="51"/>
        <v>13100000</v>
      </c>
      <c r="GC25" s="1368">
        <f t="shared" si="51"/>
        <v>13100000</v>
      </c>
      <c r="GD25" s="1368">
        <f t="shared" si="51"/>
        <v>13100000</v>
      </c>
      <c r="GE25" s="1368">
        <f t="shared" si="51"/>
        <v>13100000</v>
      </c>
      <c r="GF25" s="1368">
        <f t="shared" si="51"/>
        <v>13100000</v>
      </c>
      <c r="GG25" s="1368">
        <f t="shared" si="51"/>
        <v>13100000</v>
      </c>
      <c r="GH25" s="1368">
        <f t="shared" si="51"/>
        <v>13100000</v>
      </c>
      <c r="GI25" s="1368">
        <f t="shared" si="51"/>
        <v>13100000</v>
      </c>
      <c r="GJ25" s="1368">
        <f t="shared" si="51"/>
        <v>13100000</v>
      </c>
      <c r="GK25" s="1368">
        <f t="shared" si="51"/>
        <v>13100000</v>
      </c>
      <c r="GL25" s="1368">
        <f t="shared" si="51"/>
        <v>13100000</v>
      </c>
      <c r="GM25" s="1368">
        <f t="shared" si="51"/>
        <v>13100000</v>
      </c>
      <c r="GN25" s="1368">
        <f t="shared" si="51"/>
        <v>13100000</v>
      </c>
      <c r="GO25" s="1368">
        <f t="shared" si="51"/>
        <v>13100000</v>
      </c>
      <c r="GP25" s="1368">
        <f t="shared" si="51"/>
        <v>13100000</v>
      </c>
      <c r="GQ25" s="1368">
        <f t="shared" si="51"/>
        <v>13100000</v>
      </c>
      <c r="GR25" s="1368">
        <f t="shared" si="51"/>
        <v>13100000</v>
      </c>
      <c r="GS25" s="1368">
        <f t="shared" si="51"/>
        <v>13100000</v>
      </c>
      <c r="GT25" s="1368">
        <f t="shared" si="51"/>
        <v>13100000</v>
      </c>
      <c r="GU25" s="1368">
        <f t="shared" si="51"/>
        <v>13100000</v>
      </c>
      <c r="GV25" s="1368">
        <f t="shared" si="51"/>
        <v>13100000</v>
      </c>
      <c r="GW25" s="1368">
        <f t="shared" si="51"/>
        <v>13100000</v>
      </c>
      <c r="GX25" s="1368">
        <f t="shared" si="51"/>
        <v>13100000</v>
      </c>
      <c r="GY25" s="1368">
        <f t="shared" si="51"/>
        <v>13100000</v>
      </c>
      <c r="GZ25" s="1368">
        <f t="shared" si="51"/>
        <v>13100000</v>
      </c>
      <c r="HA25" s="1368">
        <f t="shared" si="51"/>
        <v>13100000</v>
      </c>
      <c r="HB25" s="1368">
        <f t="shared" si="51"/>
        <v>13100000</v>
      </c>
      <c r="HC25" s="1368">
        <f t="shared" si="51"/>
        <v>13100000</v>
      </c>
      <c r="HD25" s="1368">
        <f t="shared" si="51"/>
        <v>13100000</v>
      </c>
      <c r="HE25" s="1368">
        <f t="shared" si="51"/>
        <v>13100000</v>
      </c>
      <c r="HF25" s="1368">
        <f t="shared" si="51"/>
        <v>13100000</v>
      </c>
      <c r="HG25" s="1368">
        <f t="shared" si="51"/>
        <v>13100000</v>
      </c>
      <c r="HH25" s="1368">
        <f t="shared" si="51"/>
        <v>13100000</v>
      </c>
      <c r="HI25" s="1368">
        <f t="shared" si="51"/>
        <v>13100000</v>
      </c>
      <c r="HJ25" s="1368">
        <f t="shared" si="51"/>
        <v>13100000</v>
      </c>
      <c r="HK25" s="1368">
        <f t="shared" si="51"/>
        <v>13100000</v>
      </c>
      <c r="HL25" s="1368">
        <f t="shared" si="51"/>
        <v>13100000</v>
      </c>
      <c r="HM25" s="1368">
        <f t="shared" si="51"/>
        <v>13100000</v>
      </c>
      <c r="HN25" s="1368">
        <f t="shared" si="51"/>
        <v>13100000</v>
      </c>
      <c r="HO25" s="1368">
        <f t="shared" si="51"/>
        <v>13100000</v>
      </c>
      <c r="HP25" s="1368">
        <f t="shared" si="51"/>
        <v>13100000</v>
      </c>
      <c r="HQ25" s="1368">
        <f t="shared" si="51"/>
        <v>13100000</v>
      </c>
      <c r="HR25" s="1368">
        <f t="shared" si="51"/>
        <v>13100000</v>
      </c>
      <c r="HS25" s="1368">
        <f t="shared" ref="HS25:IK25" si="52">SUM(HS21:HS24)</f>
        <v>13100000</v>
      </c>
      <c r="HT25" s="1368">
        <f t="shared" si="52"/>
        <v>13100000</v>
      </c>
      <c r="HU25" s="1368">
        <f t="shared" si="52"/>
        <v>13100000</v>
      </c>
      <c r="HV25" s="1368">
        <f t="shared" si="52"/>
        <v>13100000</v>
      </c>
      <c r="HW25" s="1368">
        <f t="shared" si="52"/>
        <v>13100000</v>
      </c>
      <c r="HX25" s="1368">
        <f t="shared" si="52"/>
        <v>13100000</v>
      </c>
      <c r="HY25" s="1368">
        <f t="shared" si="52"/>
        <v>13100000</v>
      </c>
      <c r="HZ25" s="1368">
        <f t="shared" si="52"/>
        <v>13100000</v>
      </c>
      <c r="IA25" s="1368">
        <f t="shared" si="52"/>
        <v>13100000</v>
      </c>
      <c r="IB25" s="1368">
        <f t="shared" si="52"/>
        <v>13100000</v>
      </c>
      <c r="IC25" s="1368">
        <f t="shared" si="52"/>
        <v>13100000</v>
      </c>
      <c r="ID25" s="1368">
        <f t="shared" si="52"/>
        <v>13100000</v>
      </c>
      <c r="IE25" s="1368">
        <f t="shared" si="52"/>
        <v>13100000</v>
      </c>
      <c r="IF25" s="1368">
        <f t="shared" si="52"/>
        <v>13100000</v>
      </c>
      <c r="IG25" s="1368">
        <f t="shared" si="52"/>
        <v>13100000</v>
      </c>
      <c r="IH25" s="1368">
        <f t="shared" si="52"/>
        <v>13100000</v>
      </c>
      <c r="II25" s="1368">
        <f t="shared" si="52"/>
        <v>13100000</v>
      </c>
      <c r="IJ25" s="1368">
        <f t="shared" si="52"/>
        <v>13100000</v>
      </c>
      <c r="IK25" s="1368">
        <f t="shared" si="52"/>
        <v>13100000</v>
      </c>
    </row>
    <row r="26" spans="2:245" s="219" customFormat="1" ht="13.5" x14ac:dyDescent="0.3"/>
    <row r="27" spans="2:245" s="219" customFormat="1" ht="13.5" x14ac:dyDescent="0.3"/>
    <row r="28" spans="2:245" s="219" customFormat="1" x14ac:dyDescent="0.3">
      <c r="B28" s="42" t="s">
        <v>179</v>
      </c>
      <c r="C28" s="41" t="s">
        <v>370</v>
      </c>
      <c r="K28" s="217" t="s">
        <v>270</v>
      </c>
      <c r="L28" s="58"/>
      <c r="M28" s="58"/>
      <c r="N28" s="1353">
        <v>1</v>
      </c>
      <c r="O28" s="1353">
        <v>2</v>
      </c>
      <c r="P28" s="1353">
        <v>3</v>
      </c>
      <c r="Q28" s="1353">
        <v>4</v>
      </c>
      <c r="R28" s="1353">
        <v>5</v>
      </c>
      <c r="S28" s="1353">
        <v>6</v>
      </c>
      <c r="T28" s="1353">
        <v>7</v>
      </c>
      <c r="U28" s="1353">
        <v>8</v>
      </c>
      <c r="V28" s="1353">
        <v>9</v>
      </c>
      <c r="W28" s="1353">
        <v>10</v>
      </c>
      <c r="X28" s="1353">
        <v>11</v>
      </c>
      <c r="Y28" s="1353">
        <v>12</v>
      </c>
      <c r="Z28" s="1353">
        <v>13</v>
      </c>
      <c r="AA28" s="1353">
        <v>14</v>
      </c>
      <c r="AB28" s="1353">
        <v>15</v>
      </c>
      <c r="AC28" s="1353">
        <v>16</v>
      </c>
      <c r="AD28" s="1353">
        <v>17</v>
      </c>
      <c r="AE28" s="1353">
        <v>18</v>
      </c>
      <c r="AI28" s="1257"/>
      <c r="AJ28" s="1257"/>
      <c r="AK28" s="1257">
        <f t="shared" ref="AK28:CV28" si="53">VALUE(YEAR(AK30))</f>
        <v>2020</v>
      </c>
      <c r="AL28" s="1257">
        <f t="shared" si="53"/>
        <v>2020</v>
      </c>
      <c r="AM28" s="1257">
        <f t="shared" si="53"/>
        <v>2020</v>
      </c>
      <c r="AN28" s="1257">
        <f t="shared" si="53"/>
        <v>2020</v>
      </c>
      <c r="AO28" s="1257">
        <f t="shared" si="53"/>
        <v>2020</v>
      </c>
      <c r="AP28" s="1257">
        <f t="shared" si="53"/>
        <v>2020</v>
      </c>
      <c r="AQ28" s="1257">
        <f t="shared" si="53"/>
        <v>2020</v>
      </c>
      <c r="AR28" s="1257">
        <f t="shared" si="53"/>
        <v>2020</v>
      </c>
      <c r="AS28" s="1257">
        <f t="shared" si="53"/>
        <v>2020</v>
      </c>
      <c r="AT28" s="1257">
        <f t="shared" si="53"/>
        <v>2020</v>
      </c>
      <c r="AU28" s="1257">
        <f t="shared" si="53"/>
        <v>2020</v>
      </c>
      <c r="AV28" s="1257">
        <f t="shared" si="53"/>
        <v>2020</v>
      </c>
      <c r="AW28" s="1260">
        <f t="shared" si="53"/>
        <v>2021</v>
      </c>
      <c r="AX28" s="1260">
        <f t="shared" si="53"/>
        <v>2021</v>
      </c>
      <c r="AY28" s="1260">
        <f t="shared" si="53"/>
        <v>2021</v>
      </c>
      <c r="AZ28" s="1260">
        <f t="shared" si="53"/>
        <v>2021</v>
      </c>
      <c r="BA28" s="1260">
        <f t="shared" si="53"/>
        <v>2021</v>
      </c>
      <c r="BB28" s="1260">
        <f t="shared" si="53"/>
        <v>2021</v>
      </c>
      <c r="BC28" s="1260">
        <f t="shared" si="53"/>
        <v>2021</v>
      </c>
      <c r="BD28" s="1260">
        <f t="shared" si="53"/>
        <v>2021</v>
      </c>
      <c r="BE28" s="1260">
        <f t="shared" si="53"/>
        <v>2021</v>
      </c>
      <c r="BF28" s="1260">
        <f t="shared" si="53"/>
        <v>2021</v>
      </c>
      <c r="BG28" s="1260">
        <f t="shared" si="53"/>
        <v>2021</v>
      </c>
      <c r="BH28" s="1260">
        <f t="shared" si="53"/>
        <v>2021</v>
      </c>
      <c r="BI28" s="1257">
        <f t="shared" si="53"/>
        <v>2022</v>
      </c>
      <c r="BJ28" s="1257">
        <f t="shared" si="53"/>
        <v>2022</v>
      </c>
      <c r="BK28" s="1257">
        <f t="shared" si="53"/>
        <v>2022</v>
      </c>
      <c r="BL28" s="1257">
        <f t="shared" si="53"/>
        <v>2022</v>
      </c>
      <c r="BM28" s="1257">
        <f t="shared" si="53"/>
        <v>2022</v>
      </c>
      <c r="BN28" s="1257">
        <f t="shared" si="53"/>
        <v>2022</v>
      </c>
      <c r="BO28" s="1257">
        <f t="shared" si="53"/>
        <v>2022</v>
      </c>
      <c r="BP28" s="1257">
        <f t="shared" si="53"/>
        <v>2022</v>
      </c>
      <c r="BQ28" s="1257">
        <f t="shared" si="53"/>
        <v>2022</v>
      </c>
      <c r="BR28" s="1257">
        <f t="shared" si="53"/>
        <v>2022</v>
      </c>
      <c r="BS28" s="1257">
        <f t="shared" si="53"/>
        <v>2022</v>
      </c>
      <c r="BT28" s="1257">
        <f t="shared" si="53"/>
        <v>2022</v>
      </c>
      <c r="BU28" s="1260">
        <f t="shared" si="53"/>
        <v>2023</v>
      </c>
      <c r="BV28" s="1260">
        <f t="shared" si="53"/>
        <v>2023</v>
      </c>
      <c r="BW28" s="1260">
        <f t="shared" si="53"/>
        <v>2023</v>
      </c>
      <c r="BX28" s="1260">
        <f t="shared" si="53"/>
        <v>2023</v>
      </c>
      <c r="BY28" s="1260">
        <f t="shared" si="53"/>
        <v>2023</v>
      </c>
      <c r="BZ28" s="1260">
        <f t="shared" si="53"/>
        <v>2023</v>
      </c>
      <c r="CA28" s="1260">
        <f t="shared" si="53"/>
        <v>2023</v>
      </c>
      <c r="CB28" s="1260">
        <f t="shared" si="53"/>
        <v>2023</v>
      </c>
      <c r="CC28" s="1260">
        <f t="shared" si="53"/>
        <v>2023</v>
      </c>
      <c r="CD28" s="1260">
        <f t="shared" si="53"/>
        <v>2023</v>
      </c>
      <c r="CE28" s="1260">
        <f t="shared" si="53"/>
        <v>2023</v>
      </c>
      <c r="CF28" s="1260">
        <f t="shared" si="53"/>
        <v>2023</v>
      </c>
      <c r="CG28" s="1257">
        <f t="shared" si="53"/>
        <v>2024</v>
      </c>
      <c r="CH28" s="1257">
        <f t="shared" si="53"/>
        <v>2024</v>
      </c>
      <c r="CI28" s="1257">
        <f t="shared" si="53"/>
        <v>2024</v>
      </c>
      <c r="CJ28" s="1257">
        <f t="shared" si="53"/>
        <v>2024</v>
      </c>
      <c r="CK28" s="1257">
        <f t="shared" si="53"/>
        <v>2024</v>
      </c>
      <c r="CL28" s="1257">
        <f t="shared" si="53"/>
        <v>2024</v>
      </c>
      <c r="CM28" s="1257">
        <f t="shared" si="53"/>
        <v>2024</v>
      </c>
      <c r="CN28" s="1257">
        <f t="shared" si="53"/>
        <v>2024</v>
      </c>
      <c r="CO28" s="1257">
        <f t="shared" si="53"/>
        <v>2024</v>
      </c>
      <c r="CP28" s="1257">
        <f t="shared" si="53"/>
        <v>2024</v>
      </c>
      <c r="CQ28" s="1257">
        <f t="shared" si="53"/>
        <v>2024</v>
      </c>
      <c r="CR28" s="1257">
        <f t="shared" si="53"/>
        <v>2024</v>
      </c>
      <c r="CS28" s="1260">
        <f t="shared" si="53"/>
        <v>2025</v>
      </c>
      <c r="CT28" s="1260">
        <f t="shared" si="53"/>
        <v>2025</v>
      </c>
      <c r="CU28" s="1260">
        <f t="shared" si="53"/>
        <v>2025</v>
      </c>
      <c r="CV28" s="1260">
        <f t="shared" si="53"/>
        <v>2025</v>
      </c>
      <c r="CW28" s="1260">
        <f t="shared" ref="CW28:FH28" si="54">VALUE(YEAR(CW30))</f>
        <v>2025</v>
      </c>
      <c r="CX28" s="1260">
        <f t="shared" si="54"/>
        <v>2025</v>
      </c>
      <c r="CY28" s="1260">
        <f t="shared" si="54"/>
        <v>2025</v>
      </c>
      <c r="CZ28" s="1260">
        <f t="shared" si="54"/>
        <v>2025</v>
      </c>
      <c r="DA28" s="1260">
        <f t="shared" si="54"/>
        <v>2025</v>
      </c>
      <c r="DB28" s="1260">
        <f t="shared" si="54"/>
        <v>2025</v>
      </c>
      <c r="DC28" s="1260">
        <f t="shared" si="54"/>
        <v>2025</v>
      </c>
      <c r="DD28" s="1260">
        <f t="shared" si="54"/>
        <v>2025</v>
      </c>
      <c r="DE28" s="1257">
        <f t="shared" si="54"/>
        <v>2026</v>
      </c>
      <c r="DF28" s="1257">
        <f t="shared" si="54"/>
        <v>2026</v>
      </c>
      <c r="DG28" s="1257">
        <f t="shared" si="54"/>
        <v>2026</v>
      </c>
      <c r="DH28" s="1257">
        <f t="shared" si="54"/>
        <v>2026</v>
      </c>
      <c r="DI28" s="1257">
        <f t="shared" si="54"/>
        <v>2026</v>
      </c>
      <c r="DJ28" s="1257">
        <f t="shared" si="54"/>
        <v>2026</v>
      </c>
      <c r="DK28" s="1257">
        <f t="shared" si="54"/>
        <v>2026</v>
      </c>
      <c r="DL28" s="1257">
        <f t="shared" si="54"/>
        <v>2026</v>
      </c>
      <c r="DM28" s="1257">
        <f t="shared" si="54"/>
        <v>2026</v>
      </c>
      <c r="DN28" s="1257">
        <f t="shared" si="54"/>
        <v>2026</v>
      </c>
      <c r="DO28" s="1257">
        <f t="shared" si="54"/>
        <v>2026</v>
      </c>
      <c r="DP28" s="1257">
        <f t="shared" si="54"/>
        <v>2026</v>
      </c>
      <c r="DQ28" s="1260">
        <f t="shared" si="54"/>
        <v>2027</v>
      </c>
      <c r="DR28" s="1260">
        <f t="shared" si="54"/>
        <v>2027</v>
      </c>
      <c r="DS28" s="1260">
        <f t="shared" si="54"/>
        <v>2027</v>
      </c>
      <c r="DT28" s="1260">
        <f t="shared" si="54"/>
        <v>2027</v>
      </c>
      <c r="DU28" s="1260">
        <f t="shared" si="54"/>
        <v>2027</v>
      </c>
      <c r="DV28" s="1260">
        <f t="shared" si="54"/>
        <v>2027</v>
      </c>
      <c r="DW28" s="1260">
        <f t="shared" si="54"/>
        <v>2027</v>
      </c>
      <c r="DX28" s="1260">
        <f t="shared" si="54"/>
        <v>2027</v>
      </c>
      <c r="DY28" s="1260">
        <f t="shared" si="54"/>
        <v>2027</v>
      </c>
      <c r="DZ28" s="1260">
        <f t="shared" si="54"/>
        <v>2027</v>
      </c>
      <c r="EA28" s="1260">
        <f t="shared" si="54"/>
        <v>2027</v>
      </c>
      <c r="EB28" s="1260">
        <f t="shared" si="54"/>
        <v>2027</v>
      </c>
      <c r="EC28" s="1257">
        <f t="shared" si="54"/>
        <v>2028</v>
      </c>
      <c r="ED28" s="1257">
        <f t="shared" si="54"/>
        <v>2028</v>
      </c>
      <c r="EE28" s="1257">
        <f t="shared" si="54"/>
        <v>2028</v>
      </c>
      <c r="EF28" s="1257">
        <f t="shared" si="54"/>
        <v>2028</v>
      </c>
      <c r="EG28" s="1257">
        <f t="shared" si="54"/>
        <v>2028</v>
      </c>
      <c r="EH28" s="1257">
        <f t="shared" si="54"/>
        <v>2028</v>
      </c>
      <c r="EI28" s="1257">
        <f t="shared" si="54"/>
        <v>2028</v>
      </c>
      <c r="EJ28" s="1257">
        <f t="shared" si="54"/>
        <v>2028</v>
      </c>
      <c r="EK28" s="1257">
        <f t="shared" si="54"/>
        <v>2028</v>
      </c>
      <c r="EL28" s="1257">
        <f t="shared" si="54"/>
        <v>2028</v>
      </c>
      <c r="EM28" s="1257">
        <f t="shared" si="54"/>
        <v>2028</v>
      </c>
      <c r="EN28" s="1257">
        <f t="shared" si="54"/>
        <v>2028</v>
      </c>
      <c r="EO28" s="1260">
        <f t="shared" si="54"/>
        <v>2029</v>
      </c>
      <c r="EP28" s="1260">
        <f t="shared" si="54"/>
        <v>2029</v>
      </c>
      <c r="EQ28" s="1260">
        <f t="shared" si="54"/>
        <v>2029</v>
      </c>
      <c r="ER28" s="1260">
        <f t="shared" si="54"/>
        <v>2029</v>
      </c>
      <c r="ES28" s="1260">
        <f t="shared" si="54"/>
        <v>2029</v>
      </c>
      <c r="ET28" s="1260">
        <f t="shared" si="54"/>
        <v>2029</v>
      </c>
      <c r="EU28" s="1260">
        <f t="shared" si="54"/>
        <v>2029</v>
      </c>
      <c r="EV28" s="1260">
        <f t="shared" si="54"/>
        <v>2029</v>
      </c>
      <c r="EW28" s="1260">
        <f t="shared" si="54"/>
        <v>2029</v>
      </c>
      <c r="EX28" s="1260">
        <f t="shared" si="54"/>
        <v>2029</v>
      </c>
      <c r="EY28" s="1260">
        <f t="shared" si="54"/>
        <v>2029</v>
      </c>
      <c r="EZ28" s="1260">
        <f t="shared" si="54"/>
        <v>2029</v>
      </c>
      <c r="FA28" s="1257">
        <f t="shared" si="54"/>
        <v>2030</v>
      </c>
      <c r="FB28" s="1257">
        <f t="shared" si="54"/>
        <v>2030</v>
      </c>
      <c r="FC28" s="1257">
        <f t="shared" si="54"/>
        <v>2030</v>
      </c>
      <c r="FD28" s="1257">
        <f t="shared" si="54"/>
        <v>2030</v>
      </c>
      <c r="FE28" s="1257">
        <f t="shared" si="54"/>
        <v>2030</v>
      </c>
      <c r="FF28" s="1257">
        <f t="shared" si="54"/>
        <v>2030</v>
      </c>
      <c r="FG28" s="1257">
        <f t="shared" si="54"/>
        <v>2030</v>
      </c>
      <c r="FH28" s="1257">
        <f t="shared" si="54"/>
        <v>2030</v>
      </c>
      <c r="FI28" s="1257">
        <f t="shared" ref="FI28:HT28" si="55">VALUE(YEAR(FI30))</f>
        <v>2030</v>
      </c>
      <c r="FJ28" s="1257">
        <f t="shared" si="55"/>
        <v>2030</v>
      </c>
      <c r="FK28" s="1257">
        <f t="shared" si="55"/>
        <v>2030</v>
      </c>
      <c r="FL28" s="1257">
        <f t="shared" si="55"/>
        <v>2030</v>
      </c>
      <c r="FM28" s="1260">
        <f t="shared" si="55"/>
        <v>2031</v>
      </c>
      <c r="FN28" s="1260">
        <f t="shared" si="55"/>
        <v>2031</v>
      </c>
      <c r="FO28" s="1260">
        <f t="shared" si="55"/>
        <v>2031</v>
      </c>
      <c r="FP28" s="1260">
        <f t="shared" si="55"/>
        <v>2031</v>
      </c>
      <c r="FQ28" s="1260">
        <f t="shared" si="55"/>
        <v>2031</v>
      </c>
      <c r="FR28" s="1260">
        <f t="shared" si="55"/>
        <v>2031</v>
      </c>
      <c r="FS28" s="1260">
        <f t="shared" si="55"/>
        <v>2031</v>
      </c>
      <c r="FT28" s="1260">
        <f t="shared" si="55"/>
        <v>2031</v>
      </c>
      <c r="FU28" s="1260">
        <f t="shared" si="55"/>
        <v>2031</v>
      </c>
      <c r="FV28" s="1260">
        <f t="shared" si="55"/>
        <v>2031</v>
      </c>
      <c r="FW28" s="1260">
        <f t="shared" si="55"/>
        <v>2031</v>
      </c>
      <c r="FX28" s="1260">
        <f t="shared" si="55"/>
        <v>2031</v>
      </c>
      <c r="FY28" s="1257">
        <f t="shared" si="55"/>
        <v>2032</v>
      </c>
      <c r="FZ28" s="1257">
        <f t="shared" si="55"/>
        <v>2032</v>
      </c>
      <c r="GA28" s="1257">
        <f t="shared" si="55"/>
        <v>2032</v>
      </c>
      <c r="GB28" s="1257">
        <f t="shared" si="55"/>
        <v>2032</v>
      </c>
      <c r="GC28" s="1257">
        <f t="shared" si="55"/>
        <v>2032</v>
      </c>
      <c r="GD28" s="1257">
        <f t="shared" si="55"/>
        <v>2032</v>
      </c>
      <c r="GE28" s="1257">
        <f t="shared" si="55"/>
        <v>2032</v>
      </c>
      <c r="GF28" s="1257">
        <f t="shared" si="55"/>
        <v>2032</v>
      </c>
      <c r="GG28" s="1257">
        <f t="shared" si="55"/>
        <v>2032</v>
      </c>
      <c r="GH28" s="1257">
        <f t="shared" si="55"/>
        <v>2032</v>
      </c>
      <c r="GI28" s="1257">
        <f t="shared" si="55"/>
        <v>2032</v>
      </c>
      <c r="GJ28" s="1257">
        <f t="shared" si="55"/>
        <v>2032</v>
      </c>
      <c r="GK28" s="1260">
        <f t="shared" si="55"/>
        <v>2033</v>
      </c>
      <c r="GL28" s="1260">
        <f t="shared" si="55"/>
        <v>2033</v>
      </c>
      <c r="GM28" s="1260">
        <f t="shared" si="55"/>
        <v>2033</v>
      </c>
      <c r="GN28" s="1260">
        <f t="shared" si="55"/>
        <v>2033</v>
      </c>
      <c r="GO28" s="1260">
        <f t="shared" si="55"/>
        <v>2033</v>
      </c>
      <c r="GP28" s="1260">
        <f t="shared" si="55"/>
        <v>2033</v>
      </c>
      <c r="GQ28" s="1260">
        <f t="shared" si="55"/>
        <v>2033</v>
      </c>
      <c r="GR28" s="1260">
        <f t="shared" si="55"/>
        <v>2033</v>
      </c>
      <c r="GS28" s="1260">
        <f t="shared" si="55"/>
        <v>2033</v>
      </c>
      <c r="GT28" s="1260">
        <f t="shared" si="55"/>
        <v>2033</v>
      </c>
      <c r="GU28" s="1260">
        <f t="shared" si="55"/>
        <v>2033</v>
      </c>
      <c r="GV28" s="1260">
        <f t="shared" si="55"/>
        <v>2033</v>
      </c>
      <c r="GW28" s="1257">
        <f t="shared" si="55"/>
        <v>2034</v>
      </c>
      <c r="GX28" s="1257">
        <f t="shared" si="55"/>
        <v>2034</v>
      </c>
      <c r="GY28" s="1257">
        <f t="shared" si="55"/>
        <v>2034</v>
      </c>
      <c r="GZ28" s="1257">
        <f t="shared" si="55"/>
        <v>2034</v>
      </c>
      <c r="HA28" s="1257">
        <f t="shared" si="55"/>
        <v>2034</v>
      </c>
      <c r="HB28" s="1257">
        <f t="shared" si="55"/>
        <v>2034</v>
      </c>
      <c r="HC28" s="1257">
        <f t="shared" si="55"/>
        <v>2034</v>
      </c>
      <c r="HD28" s="1257">
        <f t="shared" si="55"/>
        <v>2034</v>
      </c>
      <c r="HE28" s="1257">
        <f t="shared" si="55"/>
        <v>2034</v>
      </c>
      <c r="HF28" s="1257">
        <f t="shared" si="55"/>
        <v>2034</v>
      </c>
      <c r="HG28" s="1257">
        <f t="shared" si="55"/>
        <v>2034</v>
      </c>
      <c r="HH28" s="1257">
        <f t="shared" si="55"/>
        <v>2034</v>
      </c>
      <c r="HI28" s="1260">
        <f t="shared" si="55"/>
        <v>2035</v>
      </c>
      <c r="HJ28" s="1260">
        <f t="shared" si="55"/>
        <v>2035</v>
      </c>
      <c r="HK28" s="1260">
        <f t="shared" si="55"/>
        <v>2035</v>
      </c>
      <c r="HL28" s="1260">
        <f t="shared" si="55"/>
        <v>2035</v>
      </c>
      <c r="HM28" s="1260">
        <f t="shared" si="55"/>
        <v>2035</v>
      </c>
      <c r="HN28" s="1260">
        <f t="shared" si="55"/>
        <v>2035</v>
      </c>
      <c r="HO28" s="1260">
        <f t="shared" si="55"/>
        <v>2035</v>
      </c>
      <c r="HP28" s="1260">
        <f t="shared" si="55"/>
        <v>2035</v>
      </c>
      <c r="HQ28" s="1260">
        <f t="shared" si="55"/>
        <v>2035</v>
      </c>
      <c r="HR28" s="1260">
        <f t="shared" si="55"/>
        <v>2035</v>
      </c>
      <c r="HS28" s="1260">
        <f t="shared" si="55"/>
        <v>2035</v>
      </c>
      <c r="HT28" s="1260">
        <f t="shared" si="55"/>
        <v>2035</v>
      </c>
      <c r="HU28" s="1257">
        <f t="shared" ref="HU28:IK28" si="56">VALUE(YEAR(HU30))</f>
        <v>2036</v>
      </c>
      <c r="HV28" s="1257">
        <f t="shared" si="56"/>
        <v>2036</v>
      </c>
      <c r="HW28" s="1257">
        <f t="shared" si="56"/>
        <v>2036</v>
      </c>
      <c r="HX28" s="1257">
        <f t="shared" si="56"/>
        <v>2036</v>
      </c>
      <c r="HY28" s="1257">
        <f t="shared" si="56"/>
        <v>2036</v>
      </c>
      <c r="HZ28" s="1257">
        <f t="shared" si="56"/>
        <v>2036</v>
      </c>
      <c r="IA28" s="1257">
        <f t="shared" si="56"/>
        <v>2036</v>
      </c>
      <c r="IB28" s="1257">
        <f t="shared" si="56"/>
        <v>2036</v>
      </c>
      <c r="IC28" s="1257">
        <f t="shared" si="56"/>
        <v>2036</v>
      </c>
      <c r="ID28" s="1257">
        <f t="shared" si="56"/>
        <v>2036</v>
      </c>
      <c r="IE28" s="1257">
        <f t="shared" si="56"/>
        <v>2036</v>
      </c>
      <c r="IF28" s="1257">
        <f t="shared" si="56"/>
        <v>2036</v>
      </c>
      <c r="IG28" s="1260">
        <f t="shared" si="56"/>
        <v>2037</v>
      </c>
      <c r="IH28" s="1260">
        <f t="shared" si="56"/>
        <v>2037</v>
      </c>
      <c r="II28" s="1260">
        <f t="shared" si="56"/>
        <v>2037</v>
      </c>
      <c r="IJ28" s="1260">
        <f t="shared" si="56"/>
        <v>2037</v>
      </c>
      <c r="IK28" s="1260">
        <f t="shared" si="56"/>
        <v>2037</v>
      </c>
    </row>
    <row r="29" spans="2:245" s="219" customFormat="1" ht="13.5" x14ac:dyDescent="0.3">
      <c r="F29" s="242" t="s">
        <v>270</v>
      </c>
      <c r="K29" s="2224" t="s">
        <v>47</v>
      </c>
      <c r="L29" s="2225"/>
      <c r="M29" s="1355"/>
      <c r="N29" s="1355" t="s">
        <v>58</v>
      </c>
      <c r="O29" s="1355" t="s">
        <v>59</v>
      </c>
      <c r="P29" s="1355" t="s">
        <v>60</v>
      </c>
      <c r="Q29" s="1355" t="s">
        <v>61</v>
      </c>
      <c r="R29" s="1355" t="s">
        <v>62</v>
      </c>
      <c r="S29" s="1355" t="s">
        <v>63</v>
      </c>
      <c r="T29" s="1355" t="s">
        <v>64</v>
      </c>
      <c r="U29" s="1355" t="s">
        <v>65</v>
      </c>
      <c r="V29" s="1355" t="s">
        <v>66</v>
      </c>
      <c r="W29" s="1355" t="s">
        <v>67</v>
      </c>
      <c r="X29" s="1355" t="s">
        <v>68</v>
      </c>
      <c r="Y29" s="1355" t="s">
        <v>69</v>
      </c>
      <c r="Z29" s="1355" t="s">
        <v>70</v>
      </c>
      <c r="AA29" s="1355" t="s">
        <v>71</v>
      </c>
      <c r="AB29" s="1355" t="s">
        <v>72</v>
      </c>
      <c r="AC29" s="1355" t="s">
        <v>73</v>
      </c>
      <c r="AD29" s="1355" t="s">
        <v>74</v>
      </c>
      <c r="AE29" s="1354" t="s">
        <v>151</v>
      </c>
      <c r="AI29" s="1258"/>
      <c r="AJ29" s="1258"/>
      <c r="AK29" s="1258" t="str">
        <f t="shared" ref="AK29:CV29" si="57">YEAR(AK30)&amp;"."&amp;TEXT(ROUNDUP(MONTH(AK30)/3,0),"0Q")</f>
        <v>2020.1Q</v>
      </c>
      <c r="AL29" s="1258" t="str">
        <f t="shared" si="57"/>
        <v>2020.1Q</v>
      </c>
      <c r="AM29" s="1258" t="str">
        <f t="shared" si="57"/>
        <v>2020.1Q</v>
      </c>
      <c r="AN29" s="1258" t="str">
        <f t="shared" si="57"/>
        <v>2020.2Q</v>
      </c>
      <c r="AO29" s="1258" t="str">
        <f t="shared" si="57"/>
        <v>2020.2Q</v>
      </c>
      <c r="AP29" s="1258" t="str">
        <f t="shared" si="57"/>
        <v>2020.2Q</v>
      </c>
      <c r="AQ29" s="1258" t="str">
        <f t="shared" si="57"/>
        <v>2020.3Q</v>
      </c>
      <c r="AR29" s="1258" t="str">
        <f t="shared" si="57"/>
        <v>2020.3Q</v>
      </c>
      <c r="AS29" s="1258" t="str">
        <f t="shared" si="57"/>
        <v>2020.3Q</v>
      </c>
      <c r="AT29" s="1258" t="str">
        <f t="shared" si="57"/>
        <v>2020.4Q</v>
      </c>
      <c r="AU29" s="1258" t="str">
        <f t="shared" si="57"/>
        <v>2020.4Q</v>
      </c>
      <c r="AV29" s="1258" t="str">
        <f t="shared" si="57"/>
        <v>2020.4Q</v>
      </c>
      <c r="AW29" s="1261" t="str">
        <f t="shared" si="57"/>
        <v>2021.1Q</v>
      </c>
      <c r="AX29" s="1261" t="str">
        <f t="shared" si="57"/>
        <v>2021.1Q</v>
      </c>
      <c r="AY29" s="1261" t="str">
        <f t="shared" si="57"/>
        <v>2021.1Q</v>
      </c>
      <c r="AZ29" s="1261" t="str">
        <f t="shared" si="57"/>
        <v>2021.2Q</v>
      </c>
      <c r="BA29" s="1261" t="str">
        <f t="shared" si="57"/>
        <v>2021.2Q</v>
      </c>
      <c r="BB29" s="1261" t="str">
        <f t="shared" si="57"/>
        <v>2021.2Q</v>
      </c>
      <c r="BC29" s="1261" t="str">
        <f t="shared" si="57"/>
        <v>2021.3Q</v>
      </c>
      <c r="BD29" s="1261" t="str">
        <f t="shared" si="57"/>
        <v>2021.3Q</v>
      </c>
      <c r="BE29" s="1261" t="str">
        <f t="shared" si="57"/>
        <v>2021.3Q</v>
      </c>
      <c r="BF29" s="1261" t="str">
        <f t="shared" si="57"/>
        <v>2021.4Q</v>
      </c>
      <c r="BG29" s="1261" t="str">
        <f t="shared" si="57"/>
        <v>2021.4Q</v>
      </c>
      <c r="BH29" s="1261" t="str">
        <f t="shared" si="57"/>
        <v>2021.4Q</v>
      </c>
      <c r="BI29" s="1258" t="str">
        <f t="shared" si="57"/>
        <v>2022.1Q</v>
      </c>
      <c r="BJ29" s="1258" t="str">
        <f t="shared" si="57"/>
        <v>2022.1Q</v>
      </c>
      <c r="BK29" s="1258" t="str">
        <f t="shared" si="57"/>
        <v>2022.1Q</v>
      </c>
      <c r="BL29" s="1258" t="str">
        <f t="shared" si="57"/>
        <v>2022.2Q</v>
      </c>
      <c r="BM29" s="1258" t="str">
        <f t="shared" si="57"/>
        <v>2022.2Q</v>
      </c>
      <c r="BN29" s="1258" t="str">
        <f t="shared" si="57"/>
        <v>2022.2Q</v>
      </c>
      <c r="BO29" s="1258" t="str">
        <f t="shared" si="57"/>
        <v>2022.3Q</v>
      </c>
      <c r="BP29" s="1258" t="str">
        <f t="shared" si="57"/>
        <v>2022.3Q</v>
      </c>
      <c r="BQ29" s="1258" t="str">
        <f t="shared" si="57"/>
        <v>2022.3Q</v>
      </c>
      <c r="BR29" s="1258" t="str">
        <f t="shared" si="57"/>
        <v>2022.4Q</v>
      </c>
      <c r="BS29" s="1258" t="str">
        <f t="shared" si="57"/>
        <v>2022.4Q</v>
      </c>
      <c r="BT29" s="1258" t="str">
        <f t="shared" si="57"/>
        <v>2022.4Q</v>
      </c>
      <c r="BU29" s="1261" t="str">
        <f t="shared" si="57"/>
        <v>2023.1Q</v>
      </c>
      <c r="BV29" s="1261" t="str">
        <f t="shared" si="57"/>
        <v>2023.1Q</v>
      </c>
      <c r="BW29" s="1261" t="str">
        <f t="shared" si="57"/>
        <v>2023.1Q</v>
      </c>
      <c r="BX29" s="1261" t="str">
        <f t="shared" si="57"/>
        <v>2023.2Q</v>
      </c>
      <c r="BY29" s="1261" t="str">
        <f t="shared" si="57"/>
        <v>2023.2Q</v>
      </c>
      <c r="BZ29" s="1261" t="str">
        <f t="shared" si="57"/>
        <v>2023.2Q</v>
      </c>
      <c r="CA29" s="1261" t="str">
        <f t="shared" si="57"/>
        <v>2023.3Q</v>
      </c>
      <c r="CB29" s="1261" t="str">
        <f t="shared" si="57"/>
        <v>2023.3Q</v>
      </c>
      <c r="CC29" s="1261" t="str">
        <f t="shared" si="57"/>
        <v>2023.3Q</v>
      </c>
      <c r="CD29" s="1261" t="str">
        <f t="shared" si="57"/>
        <v>2023.4Q</v>
      </c>
      <c r="CE29" s="1261" t="str">
        <f t="shared" si="57"/>
        <v>2023.4Q</v>
      </c>
      <c r="CF29" s="1261" t="str">
        <f t="shared" si="57"/>
        <v>2023.4Q</v>
      </c>
      <c r="CG29" s="1258" t="str">
        <f t="shared" si="57"/>
        <v>2024.1Q</v>
      </c>
      <c r="CH29" s="1258" t="str">
        <f t="shared" si="57"/>
        <v>2024.1Q</v>
      </c>
      <c r="CI29" s="1258" t="str">
        <f t="shared" si="57"/>
        <v>2024.1Q</v>
      </c>
      <c r="CJ29" s="1258" t="str">
        <f t="shared" si="57"/>
        <v>2024.2Q</v>
      </c>
      <c r="CK29" s="1258" t="str">
        <f t="shared" si="57"/>
        <v>2024.2Q</v>
      </c>
      <c r="CL29" s="1258" t="str">
        <f t="shared" si="57"/>
        <v>2024.2Q</v>
      </c>
      <c r="CM29" s="1258" t="str">
        <f t="shared" si="57"/>
        <v>2024.3Q</v>
      </c>
      <c r="CN29" s="1258" t="str">
        <f t="shared" si="57"/>
        <v>2024.3Q</v>
      </c>
      <c r="CO29" s="1258" t="str">
        <f t="shared" si="57"/>
        <v>2024.3Q</v>
      </c>
      <c r="CP29" s="1258" t="str">
        <f t="shared" si="57"/>
        <v>2024.4Q</v>
      </c>
      <c r="CQ29" s="1258" t="str">
        <f t="shared" si="57"/>
        <v>2024.4Q</v>
      </c>
      <c r="CR29" s="1258" t="str">
        <f t="shared" si="57"/>
        <v>2024.4Q</v>
      </c>
      <c r="CS29" s="1261" t="str">
        <f t="shared" si="57"/>
        <v>2025.1Q</v>
      </c>
      <c r="CT29" s="1261" t="str">
        <f t="shared" si="57"/>
        <v>2025.1Q</v>
      </c>
      <c r="CU29" s="1261" t="str">
        <f t="shared" si="57"/>
        <v>2025.1Q</v>
      </c>
      <c r="CV29" s="1261" t="str">
        <f t="shared" si="57"/>
        <v>2025.2Q</v>
      </c>
      <c r="CW29" s="1261" t="str">
        <f t="shared" ref="CW29:FH29" si="58">YEAR(CW30)&amp;"."&amp;TEXT(ROUNDUP(MONTH(CW30)/3,0),"0Q")</f>
        <v>2025.2Q</v>
      </c>
      <c r="CX29" s="1261" t="str">
        <f t="shared" si="58"/>
        <v>2025.2Q</v>
      </c>
      <c r="CY29" s="1261" t="str">
        <f t="shared" si="58"/>
        <v>2025.3Q</v>
      </c>
      <c r="CZ29" s="1261" t="str">
        <f t="shared" si="58"/>
        <v>2025.3Q</v>
      </c>
      <c r="DA29" s="1261" t="str">
        <f t="shared" si="58"/>
        <v>2025.3Q</v>
      </c>
      <c r="DB29" s="1261" t="str">
        <f t="shared" si="58"/>
        <v>2025.4Q</v>
      </c>
      <c r="DC29" s="1261" t="str">
        <f t="shared" si="58"/>
        <v>2025.4Q</v>
      </c>
      <c r="DD29" s="1261" t="str">
        <f t="shared" si="58"/>
        <v>2025.4Q</v>
      </c>
      <c r="DE29" s="1258" t="str">
        <f t="shared" si="58"/>
        <v>2026.1Q</v>
      </c>
      <c r="DF29" s="1258" t="str">
        <f t="shared" si="58"/>
        <v>2026.1Q</v>
      </c>
      <c r="DG29" s="1258" t="str">
        <f t="shared" si="58"/>
        <v>2026.1Q</v>
      </c>
      <c r="DH29" s="1258" t="str">
        <f t="shared" si="58"/>
        <v>2026.2Q</v>
      </c>
      <c r="DI29" s="1258" t="str">
        <f t="shared" si="58"/>
        <v>2026.2Q</v>
      </c>
      <c r="DJ29" s="1258" t="str">
        <f t="shared" si="58"/>
        <v>2026.2Q</v>
      </c>
      <c r="DK29" s="1258" t="str">
        <f t="shared" si="58"/>
        <v>2026.3Q</v>
      </c>
      <c r="DL29" s="1258" t="str">
        <f t="shared" si="58"/>
        <v>2026.3Q</v>
      </c>
      <c r="DM29" s="1258" t="str">
        <f t="shared" si="58"/>
        <v>2026.3Q</v>
      </c>
      <c r="DN29" s="1258" t="str">
        <f t="shared" si="58"/>
        <v>2026.4Q</v>
      </c>
      <c r="DO29" s="1258" t="str">
        <f t="shared" si="58"/>
        <v>2026.4Q</v>
      </c>
      <c r="DP29" s="1258" t="str">
        <f t="shared" si="58"/>
        <v>2026.4Q</v>
      </c>
      <c r="DQ29" s="1261" t="str">
        <f t="shared" si="58"/>
        <v>2027.1Q</v>
      </c>
      <c r="DR29" s="1261" t="str">
        <f t="shared" si="58"/>
        <v>2027.1Q</v>
      </c>
      <c r="DS29" s="1261" t="str">
        <f t="shared" si="58"/>
        <v>2027.1Q</v>
      </c>
      <c r="DT29" s="1261" t="str">
        <f t="shared" si="58"/>
        <v>2027.2Q</v>
      </c>
      <c r="DU29" s="1261" t="str">
        <f t="shared" si="58"/>
        <v>2027.2Q</v>
      </c>
      <c r="DV29" s="1261" t="str">
        <f t="shared" si="58"/>
        <v>2027.2Q</v>
      </c>
      <c r="DW29" s="1261" t="str">
        <f t="shared" si="58"/>
        <v>2027.3Q</v>
      </c>
      <c r="DX29" s="1261" t="str">
        <f t="shared" si="58"/>
        <v>2027.3Q</v>
      </c>
      <c r="DY29" s="1261" t="str">
        <f t="shared" si="58"/>
        <v>2027.3Q</v>
      </c>
      <c r="DZ29" s="1261" t="str">
        <f t="shared" si="58"/>
        <v>2027.4Q</v>
      </c>
      <c r="EA29" s="1261" t="str">
        <f t="shared" si="58"/>
        <v>2027.4Q</v>
      </c>
      <c r="EB29" s="1261" t="str">
        <f t="shared" si="58"/>
        <v>2027.4Q</v>
      </c>
      <c r="EC29" s="1258" t="str">
        <f t="shared" si="58"/>
        <v>2028.1Q</v>
      </c>
      <c r="ED29" s="1258" t="str">
        <f t="shared" si="58"/>
        <v>2028.1Q</v>
      </c>
      <c r="EE29" s="1258" t="str">
        <f t="shared" si="58"/>
        <v>2028.1Q</v>
      </c>
      <c r="EF29" s="1258" t="str">
        <f t="shared" si="58"/>
        <v>2028.2Q</v>
      </c>
      <c r="EG29" s="1258" t="str">
        <f t="shared" si="58"/>
        <v>2028.2Q</v>
      </c>
      <c r="EH29" s="1258" t="str">
        <f t="shared" si="58"/>
        <v>2028.2Q</v>
      </c>
      <c r="EI29" s="1258" t="str">
        <f t="shared" si="58"/>
        <v>2028.3Q</v>
      </c>
      <c r="EJ29" s="1258" t="str">
        <f t="shared" si="58"/>
        <v>2028.3Q</v>
      </c>
      <c r="EK29" s="1258" t="str">
        <f t="shared" si="58"/>
        <v>2028.3Q</v>
      </c>
      <c r="EL29" s="1258" t="str">
        <f t="shared" si="58"/>
        <v>2028.4Q</v>
      </c>
      <c r="EM29" s="1258" t="str">
        <f t="shared" si="58"/>
        <v>2028.4Q</v>
      </c>
      <c r="EN29" s="1258" t="str">
        <f t="shared" si="58"/>
        <v>2028.4Q</v>
      </c>
      <c r="EO29" s="1261" t="str">
        <f t="shared" si="58"/>
        <v>2029.1Q</v>
      </c>
      <c r="EP29" s="1261" t="str">
        <f t="shared" si="58"/>
        <v>2029.1Q</v>
      </c>
      <c r="EQ29" s="1261" t="str">
        <f t="shared" si="58"/>
        <v>2029.1Q</v>
      </c>
      <c r="ER29" s="1261" t="str">
        <f t="shared" si="58"/>
        <v>2029.2Q</v>
      </c>
      <c r="ES29" s="1261" t="str">
        <f t="shared" si="58"/>
        <v>2029.2Q</v>
      </c>
      <c r="ET29" s="1261" t="str">
        <f t="shared" si="58"/>
        <v>2029.2Q</v>
      </c>
      <c r="EU29" s="1261" t="str">
        <f t="shared" si="58"/>
        <v>2029.3Q</v>
      </c>
      <c r="EV29" s="1261" t="str">
        <f t="shared" si="58"/>
        <v>2029.3Q</v>
      </c>
      <c r="EW29" s="1261" t="str">
        <f t="shared" si="58"/>
        <v>2029.3Q</v>
      </c>
      <c r="EX29" s="1261" t="str">
        <f t="shared" si="58"/>
        <v>2029.4Q</v>
      </c>
      <c r="EY29" s="1261" t="str">
        <f t="shared" si="58"/>
        <v>2029.4Q</v>
      </c>
      <c r="EZ29" s="1261" t="str">
        <f t="shared" si="58"/>
        <v>2029.4Q</v>
      </c>
      <c r="FA29" s="1258" t="str">
        <f t="shared" si="58"/>
        <v>2030.1Q</v>
      </c>
      <c r="FB29" s="1258" t="str">
        <f t="shared" si="58"/>
        <v>2030.1Q</v>
      </c>
      <c r="FC29" s="1258" t="str">
        <f t="shared" si="58"/>
        <v>2030.1Q</v>
      </c>
      <c r="FD29" s="1258" t="str">
        <f t="shared" si="58"/>
        <v>2030.2Q</v>
      </c>
      <c r="FE29" s="1258" t="str">
        <f t="shared" si="58"/>
        <v>2030.2Q</v>
      </c>
      <c r="FF29" s="1258" t="str">
        <f t="shared" si="58"/>
        <v>2030.2Q</v>
      </c>
      <c r="FG29" s="1258" t="str">
        <f t="shared" si="58"/>
        <v>2030.3Q</v>
      </c>
      <c r="FH29" s="1258" t="str">
        <f t="shared" si="58"/>
        <v>2030.3Q</v>
      </c>
      <c r="FI29" s="1258" t="str">
        <f t="shared" ref="FI29:HT29" si="59">YEAR(FI30)&amp;"."&amp;TEXT(ROUNDUP(MONTH(FI30)/3,0),"0Q")</f>
        <v>2030.3Q</v>
      </c>
      <c r="FJ29" s="1258" t="str">
        <f t="shared" si="59"/>
        <v>2030.4Q</v>
      </c>
      <c r="FK29" s="1258" t="str">
        <f t="shared" si="59"/>
        <v>2030.4Q</v>
      </c>
      <c r="FL29" s="1258" t="str">
        <f t="shared" si="59"/>
        <v>2030.4Q</v>
      </c>
      <c r="FM29" s="1261" t="str">
        <f t="shared" si="59"/>
        <v>2031.1Q</v>
      </c>
      <c r="FN29" s="1261" t="str">
        <f t="shared" si="59"/>
        <v>2031.1Q</v>
      </c>
      <c r="FO29" s="1261" t="str">
        <f t="shared" si="59"/>
        <v>2031.1Q</v>
      </c>
      <c r="FP29" s="1261" t="str">
        <f t="shared" si="59"/>
        <v>2031.2Q</v>
      </c>
      <c r="FQ29" s="1261" t="str">
        <f t="shared" si="59"/>
        <v>2031.2Q</v>
      </c>
      <c r="FR29" s="1261" t="str">
        <f t="shared" si="59"/>
        <v>2031.2Q</v>
      </c>
      <c r="FS29" s="1261" t="str">
        <f t="shared" si="59"/>
        <v>2031.3Q</v>
      </c>
      <c r="FT29" s="1261" t="str">
        <f t="shared" si="59"/>
        <v>2031.3Q</v>
      </c>
      <c r="FU29" s="1261" t="str">
        <f t="shared" si="59"/>
        <v>2031.3Q</v>
      </c>
      <c r="FV29" s="1261" t="str">
        <f t="shared" si="59"/>
        <v>2031.4Q</v>
      </c>
      <c r="FW29" s="1261" t="str">
        <f t="shared" si="59"/>
        <v>2031.4Q</v>
      </c>
      <c r="FX29" s="1261" t="str">
        <f t="shared" si="59"/>
        <v>2031.4Q</v>
      </c>
      <c r="FY29" s="1258" t="str">
        <f t="shared" si="59"/>
        <v>2032.1Q</v>
      </c>
      <c r="FZ29" s="1258" t="str">
        <f t="shared" si="59"/>
        <v>2032.1Q</v>
      </c>
      <c r="GA29" s="1258" t="str">
        <f t="shared" si="59"/>
        <v>2032.1Q</v>
      </c>
      <c r="GB29" s="1258" t="str">
        <f t="shared" si="59"/>
        <v>2032.2Q</v>
      </c>
      <c r="GC29" s="1258" t="str">
        <f t="shared" si="59"/>
        <v>2032.2Q</v>
      </c>
      <c r="GD29" s="1258" t="str">
        <f t="shared" si="59"/>
        <v>2032.2Q</v>
      </c>
      <c r="GE29" s="1258" t="str">
        <f t="shared" si="59"/>
        <v>2032.3Q</v>
      </c>
      <c r="GF29" s="1258" t="str">
        <f t="shared" si="59"/>
        <v>2032.3Q</v>
      </c>
      <c r="GG29" s="1258" t="str">
        <f t="shared" si="59"/>
        <v>2032.3Q</v>
      </c>
      <c r="GH29" s="1258" t="str">
        <f t="shared" si="59"/>
        <v>2032.4Q</v>
      </c>
      <c r="GI29" s="1258" t="str">
        <f t="shared" si="59"/>
        <v>2032.4Q</v>
      </c>
      <c r="GJ29" s="1258" t="str">
        <f t="shared" si="59"/>
        <v>2032.4Q</v>
      </c>
      <c r="GK29" s="1261" t="str">
        <f t="shared" si="59"/>
        <v>2033.1Q</v>
      </c>
      <c r="GL29" s="1261" t="str">
        <f t="shared" si="59"/>
        <v>2033.1Q</v>
      </c>
      <c r="GM29" s="1261" t="str">
        <f t="shared" si="59"/>
        <v>2033.1Q</v>
      </c>
      <c r="GN29" s="1261" t="str">
        <f t="shared" si="59"/>
        <v>2033.2Q</v>
      </c>
      <c r="GO29" s="1261" t="str">
        <f t="shared" si="59"/>
        <v>2033.2Q</v>
      </c>
      <c r="GP29" s="1261" t="str">
        <f t="shared" si="59"/>
        <v>2033.2Q</v>
      </c>
      <c r="GQ29" s="1261" t="str">
        <f t="shared" si="59"/>
        <v>2033.3Q</v>
      </c>
      <c r="GR29" s="1261" t="str">
        <f t="shared" si="59"/>
        <v>2033.3Q</v>
      </c>
      <c r="GS29" s="1261" t="str">
        <f t="shared" si="59"/>
        <v>2033.3Q</v>
      </c>
      <c r="GT29" s="1261" t="str">
        <f t="shared" si="59"/>
        <v>2033.4Q</v>
      </c>
      <c r="GU29" s="1261" t="str">
        <f t="shared" si="59"/>
        <v>2033.4Q</v>
      </c>
      <c r="GV29" s="1261" t="str">
        <f t="shared" si="59"/>
        <v>2033.4Q</v>
      </c>
      <c r="GW29" s="1258" t="str">
        <f t="shared" si="59"/>
        <v>2034.1Q</v>
      </c>
      <c r="GX29" s="1258" t="str">
        <f t="shared" si="59"/>
        <v>2034.1Q</v>
      </c>
      <c r="GY29" s="1258" t="str">
        <f t="shared" si="59"/>
        <v>2034.1Q</v>
      </c>
      <c r="GZ29" s="1258" t="str">
        <f t="shared" si="59"/>
        <v>2034.2Q</v>
      </c>
      <c r="HA29" s="1258" t="str">
        <f t="shared" si="59"/>
        <v>2034.2Q</v>
      </c>
      <c r="HB29" s="1258" t="str">
        <f t="shared" si="59"/>
        <v>2034.2Q</v>
      </c>
      <c r="HC29" s="1258" t="str">
        <f t="shared" si="59"/>
        <v>2034.3Q</v>
      </c>
      <c r="HD29" s="1258" t="str">
        <f t="shared" si="59"/>
        <v>2034.3Q</v>
      </c>
      <c r="HE29" s="1258" t="str">
        <f t="shared" si="59"/>
        <v>2034.3Q</v>
      </c>
      <c r="HF29" s="1258" t="str">
        <f t="shared" si="59"/>
        <v>2034.4Q</v>
      </c>
      <c r="HG29" s="1258" t="str">
        <f t="shared" si="59"/>
        <v>2034.4Q</v>
      </c>
      <c r="HH29" s="1258" t="str">
        <f t="shared" si="59"/>
        <v>2034.4Q</v>
      </c>
      <c r="HI29" s="1261" t="str">
        <f t="shared" si="59"/>
        <v>2035.1Q</v>
      </c>
      <c r="HJ29" s="1261" t="str">
        <f t="shared" si="59"/>
        <v>2035.1Q</v>
      </c>
      <c r="HK29" s="1261" t="str">
        <f t="shared" si="59"/>
        <v>2035.1Q</v>
      </c>
      <c r="HL29" s="1261" t="str">
        <f t="shared" si="59"/>
        <v>2035.2Q</v>
      </c>
      <c r="HM29" s="1261" t="str">
        <f t="shared" si="59"/>
        <v>2035.2Q</v>
      </c>
      <c r="HN29" s="1261" t="str">
        <f t="shared" si="59"/>
        <v>2035.2Q</v>
      </c>
      <c r="HO29" s="1261" t="str">
        <f t="shared" si="59"/>
        <v>2035.3Q</v>
      </c>
      <c r="HP29" s="1261" t="str">
        <f t="shared" si="59"/>
        <v>2035.3Q</v>
      </c>
      <c r="HQ29" s="1261" t="str">
        <f t="shared" si="59"/>
        <v>2035.3Q</v>
      </c>
      <c r="HR29" s="1261" t="str">
        <f t="shared" si="59"/>
        <v>2035.4Q</v>
      </c>
      <c r="HS29" s="1261" t="str">
        <f t="shared" si="59"/>
        <v>2035.4Q</v>
      </c>
      <c r="HT29" s="1261" t="str">
        <f t="shared" si="59"/>
        <v>2035.4Q</v>
      </c>
      <c r="HU29" s="1258" t="str">
        <f t="shared" ref="HU29:IK29" si="60">YEAR(HU30)&amp;"."&amp;TEXT(ROUNDUP(MONTH(HU30)/3,0),"0Q")</f>
        <v>2036.1Q</v>
      </c>
      <c r="HV29" s="1258" t="str">
        <f t="shared" si="60"/>
        <v>2036.1Q</v>
      </c>
      <c r="HW29" s="1258" t="str">
        <f t="shared" si="60"/>
        <v>2036.1Q</v>
      </c>
      <c r="HX29" s="1258" t="str">
        <f t="shared" si="60"/>
        <v>2036.2Q</v>
      </c>
      <c r="HY29" s="1258" t="str">
        <f t="shared" si="60"/>
        <v>2036.2Q</v>
      </c>
      <c r="HZ29" s="1258" t="str">
        <f t="shared" si="60"/>
        <v>2036.2Q</v>
      </c>
      <c r="IA29" s="1258" t="str">
        <f t="shared" si="60"/>
        <v>2036.3Q</v>
      </c>
      <c r="IB29" s="1258" t="str">
        <f t="shared" si="60"/>
        <v>2036.3Q</v>
      </c>
      <c r="IC29" s="1258" t="str">
        <f t="shared" si="60"/>
        <v>2036.3Q</v>
      </c>
      <c r="ID29" s="1258" t="str">
        <f t="shared" si="60"/>
        <v>2036.4Q</v>
      </c>
      <c r="IE29" s="1258" t="str">
        <f t="shared" si="60"/>
        <v>2036.4Q</v>
      </c>
      <c r="IF29" s="1258" t="str">
        <f t="shared" si="60"/>
        <v>2036.4Q</v>
      </c>
      <c r="IG29" s="1261" t="str">
        <f t="shared" si="60"/>
        <v>2037.1Q</v>
      </c>
      <c r="IH29" s="1261" t="str">
        <f t="shared" si="60"/>
        <v>2037.1Q</v>
      </c>
      <c r="II29" s="1261" t="str">
        <f t="shared" si="60"/>
        <v>2037.1Q</v>
      </c>
      <c r="IJ29" s="1261" t="str">
        <f t="shared" si="60"/>
        <v>2037.2Q</v>
      </c>
      <c r="IK29" s="1261" t="str">
        <f t="shared" si="60"/>
        <v>2037.2Q</v>
      </c>
    </row>
    <row r="30" spans="2:245" s="219" customFormat="1" ht="13.5" x14ac:dyDescent="0.3">
      <c r="C30" s="1355" t="s">
        <v>41</v>
      </c>
      <c r="D30" s="1355" t="s">
        <v>274</v>
      </c>
      <c r="E30" s="1355" t="s">
        <v>277</v>
      </c>
      <c r="F30" s="1355" t="s">
        <v>278</v>
      </c>
      <c r="G30" s="1355" t="s">
        <v>279</v>
      </c>
      <c r="H30" s="1355" t="s">
        <v>280</v>
      </c>
      <c r="I30" s="1355" t="s">
        <v>281</v>
      </c>
      <c r="K30" s="107"/>
      <c r="L30" s="108"/>
      <c r="M30" s="108" t="s">
        <v>57</v>
      </c>
      <c r="N30" s="75">
        <v>2020</v>
      </c>
      <c r="O30" s="75">
        <v>2021</v>
      </c>
      <c r="P30" s="75">
        <v>2022</v>
      </c>
      <c r="Q30" s="75">
        <v>2023</v>
      </c>
      <c r="R30" s="75">
        <v>2024</v>
      </c>
      <c r="S30" s="75">
        <v>2025</v>
      </c>
      <c r="T30" s="75">
        <v>2026</v>
      </c>
      <c r="U30" s="75">
        <v>2027</v>
      </c>
      <c r="V30" s="75">
        <v>2028</v>
      </c>
      <c r="W30" s="75">
        <v>2029</v>
      </c>
      <c r="X30" s="75">
        <v>2030</v>
      </c>
      <c r="Y30" s="75">
        <v>2031</v>
      </c>
      <c r="Z30" s="75">
        <v>2032</v>
      </c>
      <c r="AA30" s="75">
        <v>2033</v>
      </c>
      <c r="AB30" s="75">
        <v>2034</v>
      </c>
      <c r="AC30" s="75">
        <v>2035</v>
      </c>
      <c r="AD30" s="75">
        <v>2036</v>
      </c>
      <c r="AE30" s="76">
        <v>2037</v>
      </c>
      <c r="AI30" s="1259" t="s">
        <v>552</v>
      </c>
      <c r="AJ30" s="1259"/>
      <c r="AK30" s="1259">
        <v>43861</v>
      </c>
      <c r="AL30" s="1259">
        <v>43890</v>
      </c>
      <c r="AM30" s="1259">
        <v>43921</v>
      </c>
      <c r="AN30" s="1259">
        <v>43951</v>
      </c>
      <c r="AO30" s="1259">
        <v>43982</v>
      </c>
      <c r="AP30" s="1259">
        <v>44012</v>
      </c>
      <c r="AQ30" s="1259">
        <v>44043</v>
      </c>
      <c r="AR30" s="1259">
        <f t="shared" ref="AR30:DC30" si="61">EOMONTH(AQ30,1)</f>
        <v>44074</v>
      </c>
      <c r="AS30" s="1259">
        <f t="shared" si="61"/>
        <v>44104</v>
      </c>
      <c r="AT30" s="1259">
        <f t="shared" si="61"/>
        <v>44135</v>
      </c>
      <c r="AU30" s="1259">
        <f t="shared" si="61"/>
        <v>44165</v>
      </c>
      <c r="AV30" s="1259">
        <f t="shared" si="61"/>
        <v>44196</v>
      </c>
      <c r="AW30" s="1262">
        <f t="shared" si="61"/>
        <v>44227</v>
      </c>
      <c r="AX30" s="1262">
        <f t="shared" si="61"/>
        <v>44255</v>
      </c>
      <c r="AY30" s="1262">
        <f t="shared" si="61"/>
        <v>44286</v>
      </c>
      <c r="AZ30" s="1262">
        <f t="shared" si="61"/>
        <v>44316</v>
      </c>
      <c r="BA30" s="1262">
        <f t="shared" si="61"/>
        <v>44347</v>
      </c>
      <c r="BB30" s="1262">
        <f t="shared" si="61"/>
        <v>44377</v>
      </c>
      <c r="BC30" s="1262">
        <f t="shared" si="61"/>
        <v>44408</v>
      </c>
      <c r="BD30" s="1262">
        <f t="shared" si="61"/>
        <v>44439</v>
      </c>
      <c r="BE30" s="1262">
        <f t="shared" si="61"/>
        <v>44469</v>
      </c>
      <c r="BF30" s="1262">
        <f t="shared" si="61"/>
        <v>44500</v>
      </c>
      <c r="BG30" s="1262">
        <f t="shared" si="61"/>
        <v>44530</v>
      </c>
      <c r="BH30" s="1262">
        <f t="shared" si="61"/>
        <v>44561</v>
      </c>
      <c r="BI30" s="1259">
        <f t="shared" si="61"/>
        <v>44592</v>
      </c>
      <c r="BJ30" s="1259">
        <f t="shared" si="61"/>
        <v>44620</v>
      </c>
      <c r="BK30" s="1259">
        <f t="shared" si="61"/>
        <v>44651</v>
      </c>
      <c r="BL30" s="1259">
        <f t="shared" si="61"/>
        <v>44681</v>
      </c>
      <c r="BM30" s="1259">
        <f t="shared" si="61"/>
        <v>44712</v>
      </c>
      <c r="BN30" s="1259">
        <f t="shared" si="61"/>
        <v>44742</v>
      </c>
      <c r="BO30" s="1259">
        <f t="shared" si="61"/>
        <v>44773</v>
      </c>
      <c r="BP30" s="1259">
        <f t="shared" si="61"/>
        <v>44804</v>
      </c>
      <c r="BQ30" s="1259">
        <f t="shared" si="61"/>
        <v>44834</v>
      </c>
      <c r="BR30" s="1259">
        <f t="shared" si="61"/>
        <v>44865</v>
      </c>
      <c r="BS30" s="1259">
        <f t="shared" si="61"/>
        <v>44895</v>
      </c>
      <c r="BT30" s="1259">
        <f t="shared" si="61"/>
        <v>44926</v>
      </c>
      <c r="BU30" s="1262">
        <f t="shared" si="61"/>
        <v>44957</v>
      </c>
      <c r="BV30" s="1262">
        <f t="shared" si="61"/>
        <v>44985</v>
      </c>
      <c r="BW30" s="1262">
        <f t="shared" si="61"/>
        <v>45016</v>
      </c>
      <c r="BX30" s="1262">
        <f t="shared" si="61"/>
        <v>45046</v>
      </c>
      <c r="BY30" s="1262">
        <f t="shared" si="61"/>
        <v>45077</v>
      </c>
      <c r="BZ30" s="1262">
        <f t="shared" si="61"/>
        <v>45107</v>
      </c>
      <c r="CA30" s="1262">
        <f t="shared" si="61"/>
        <v>45138</v>
      </c>
      <c r="CB30" s="1262">
        <f t="shared" si="61"/>
        <v>45169</v>
      </c>
      <c r="CC30" s="1262">
        <f t="shared" si="61"/>
        <v>45199</v>
      </c>
      <c r="CD30" s="1262">
        <f t="shared" si="61"/>
        <v>45230</v>
      </c>
      <c r="CE30" s="1262">
        <f t="shared" si="61"/>
        <v>45260</v>
      </c>
      <c r="CF30" s="1262">
        <f t="shared" si="61"/>
        <v>45291</v>
      </c>
      <c r="CG30" s="1259">
        <f t="shared" si="61"/>
        <v>45322</v>
      </c>
      <c r="CH30" s="1259">
        <f t="shared" si="61"/>
        <v>45351</v>
      </c>
      <c r="CI30" s="1259">
        <f t="shared" si="61"/>
        <v>45382</v>
      </c>
      <c r="CJ30" s="1259">
        <f t="shared" si="61"/>
        <v>45412</v>
      </c>
      <c r="CK30" s="1259">
        <f t="shared" si="61"/>
        <v>45443</v>
      </c>
      <c r="CL30" s="1259">
        <f t="shared" si="61"/>
        <v>45473</v>
      </c>
      <c r="CM30" s="1259">
        <f t="shared" si="61"/>
        <v>45504</v>
      </c>
      <c r="CN30" s="1259">
        <f t="shared" si="61"/>
        <v>45535</v>
      </c>
      <c r="CO30" s="1259">
        <f t="shared" si="61"/>
        <v>45565</v>
      </c>
      <c r="CP30" s="1259">
        <f t="shared" si="61"/>
        <v>45596</v>
      </c>
      <c r="CQ30" s="1259">
        <f t="shared" si="61"/>
        <v>45626</v>
      </c>
      <c r="CR30" s="1259">
        <f t="shared" si="61"/>
        <v>45657</v>
      </c>
      <c r="CS30" s="1262">
        <f t="shared" si="61"/>
        <v>45688</v>
      </c>
      <c r="CT30" s="1262">
        <f t="shared" si="61"/>
        <v>45716</v>
      </c>
      <c r="CU30" s="1262">
        <f t="shared" si="61"/>
        <v>45747</v>
      </c>
      <c r="CV30" s="1262">
        <f t="shared" si="61"/>
        <v>45777</v>
      </c>
      <c r="CW30" s="1262">
        <f t="shared" si="61"/>
        <v>45808</v>
      </c>
      <c r="CX30" s="1262">
        <f t="shared" si="61"/>
        <v>45838</v>
      </c>
      <c r="CY30" s="1262">
        <f t="shared" si="61"/>
        <v>45869</v>
      </c>
      <c r="CZ30" s="1262">
        <f t="shared" si="61"/>
        <v>45900</v>
      </c>
      <c r="DA30" s="1262">
        <f t="shared" si="61"/>
        <v>45930</v>
      </c>
      <c r="DB30" s="1262">
        <f t="shared" si="61"/>
        <v>45961</v>
      </c>
      <c r="DC30" s="1262">
        <f t="shared" si="61"/>
        <v>45991</v>
      </c>
      <c r="DD30" s="1262">
        <f t="shared" ref="DD30:FO30" si="62">EOMONTH(DC30,1)</f>
        <v>46022</v>
      </c>
      <c r="DE30" s="1259">
        <f t="shared" si="62"/>
        <v>46053</v>
      </c>
      <c r="DF30" s="1259">
        <f t="shared" si="62"/>
        <v>46081</v>
      </c>
      <c r="DG30" s="1259">
        <f t="shared" si="62"/>
        <v>46112</v>
      </c>
      <c r="DH30" s="1259">
        <f t="shared" si="62"/>
        <v>46142</v>
      </c>
      <c r="DI30" s="1259">
        <f t="shared" si="62"/>
        <v>46173</v>
      </c>
      <c r="DJ30" s="1259">
        <f t="shared" si="62"/>
        <v>46203</v>
      </c>
      <c r="DK30" s="1259">
        <f t="shared" si="62"/>
        <v>46234</v>
      </c>
      <c r="DL30" s="1259">
        <f t="shared" si="62"/>
        <v>46265</v>
      </c>
      <c r="DM30" s="1259">
        <f t="shared" si="62"/>
        <v>46295</v>
      </c>
      <c r="DN30" s="1259">
        <f t="shared" si="62"/>
        <v>46326</v>
      </c>
      <c r="DO30" s="1259">
        <f t="shared" si="62"/>
        <v>46356</v>
      </c>
      <c r="DP30" s="1259">
        <f t="shared" si="62"/>
        <v>46387</v>
      </c>
      <c r="DQ30" s="1262">
        <f t="shared" si="62"/>
        <v>46418</v>
      </c>
      <c r="DR30" s="1262">
        <f t="shared" si="62"/>
        <v>46446</v>
      </c>
      <c r="DS30" s="1262">
        <f t="shared" si="62"/>
        <v>46477</v>
      </c>
      <c r="DT30" s="1262">
        <f t="shared" si="62"/>
        <v>46507</v>
      </c>
      <c r="DU30" s="1262">
        <f t="shared" si="62"/>
        <v>46538</v>
      </c>
      <c r="DV30" s="1262">
        <f t="shared" si="62"/>
        <v>46568</v>
      </c>
      <c r="DW30" s="1262">
        <f t="shared" si="62"/>
        <v>46599</v>
      </c>
      <c r="DX30" s="1262">
        <f t="shared" si="62"/>
        <v>46630</v>
      </c>
      <c r="DY30" s="1262">
        <f t="shared" si="62"/>
        <v>46660</v>
      </c>
      <c r="DZ30" s="1262">
        <f t="shared" si="62"/>
        <v>46691</v>
      </c>
      <c r="EA30" s="1262">
        <f t="shared" si="62"/>
        <v>46721</v>
      </c>
      <c r="EB30" s="1262">
        <f t="shared" si="62"/>
        <v>46752</v>
      </c>
      <c r="EC30" s="1259">
        <f t="shared" si="62"/>
        <v>46783</v>
      </c>
      <c r="ED30" s="1259">
        <f t="shared" si="62"/>
        <v>46812</v>
      </c>
      <c r="EE30" s="1259">
        <f t="shared" si="62"/>
        <v>46843</v>
      </c>
      <c r="EF30" s="1259">
        <f t="shared" si="62"/>
        <v>46873</v>
      </c>
      <c r="EG30" s="1259">
        <f t="shared" si="62"/>
        <v>46904</v>
      </c>
      <c r="EH30" s="1259">
        <f t="shared" si="62"/>
        <v>46934</v>
      </c>
      <c r="EI30" s="1259">
        <f t="shared" si="62"/>
        <v>46965</v>
      </c>
      <c r="EJ30" s="1259">
        <f t="shared" si="62"/>
        <v>46996</v>
      </c>
      <c r="EK30" s="1259">
        <f t="shared" si="62"/>
        <v>47026</v>
      </c>
      <c r="EL30" s="1259">
        <f t="shared" si="62"/>
        <v>47057</v>
      </c>
      <c r="EM30" s="1259">
        <f t="shared" si="62"/>
        <v>47087</v>
      </c>
      <c r="EN30" s="1259">
        <f t="shared" si="62"/>
        <v>47118</v>
      </c>
      <c r="EO30" s="1262">
        <f t="shared" si="62"/>
        <v>47149</v>
      </c>
      <c r="EP30" s="1262">
        <f t="shared" si="62"/>
        <v>47177</v>
      </c>
      <c r="EQ30" s="1262">
        <f t="shared" si="62"/>
        <v>47208</v>
      </c>
      <c r="ER30" s="1262">
        <f t="shared" si="62"/>
        <v>47238</v>
      </c>
      <c r="ES30" s="1262">
        <f t="shared" si="62"/>
        <v>47269</v>
      </c>
      <c r="ET30" s="1262">
        <f t="shared" si="62"/>
        <v>47299</v>
      </c>
      <c r="EU30" s="1262">
        <f t="shared" si="62"/>
        <v>47330</v>
      </c>
      <c r="EV30" s="1262">
        <f t="shared" si="62"/>
        <v>47361</v>
      </c>
      <c r="EW30" s="1262">
        <f t="shared" si="62"/>
        <v>47391</v>
      </c>
      <c r="EX30" s="1262">
        <f t="shared" si="62"/>
        <v>47422</v>
      </c>
      <c r="EY30" s="1262">
        <f t="shared" si="62"/>
        <v>47452</v>
      </c>
      <c r="EZ30" s="1262">
        <f t="shared" si="62"/>
        <v>47483</v>
      </c>
      <c r="FA30" s="1259">
        <f t="shared" si="62"/>
        <v>47514</v>
      </c>
      <c r="FB30" s="1259">
        <f t="shared" si="62"/>
        <v>47542</v>
      </c>
      <c r="FC30" s="1259">
        <f t="shared" si="62"/>
        <v>47573</v>
      </c>
      <c r="FD30" s="1259">
        <f t="shared" si="62"/>
        <v>47603</v>
      </c>
      <c r="FE30" s="1259">
        <f t="shared" si="62"/>
        <v>47634</v>
      </c>
      <c r="FF30" s="1259">
        <f t="shared" si="62"/>
        <v>47664</v>
      </c>
      <c r="FG30" s="1259">
        <f t="shared" si="62"/>
        <v>47695</v>
      </c>
      <c r="FH30" s="1259">
        <f t="shared" si="62"/>
        <v>47726</v>
      </c>
      <c r="FI30" s="1259">
        <f t="shared" si="62"/>
        <v>47756</v>
      </c>
      <c r="FJ30" s="1259">
        <f t="shared" si="62"/>
        <v>47787</v>
      </c>
      <c r="FK30" s="1259">
        <f t="shared" si="62"/>
        <v>47817</v>
      </c>
      <c r="FL30" s="1259">
        <f t="shared" si="62"/>
        <v>47848</v>
      </c>
      <c r="FM30" s="1262">
        <f t="shared" si="62"/>
        <v>47879</v>
      </c>
      <c r="FN30" s="1262">
        <f t="shared" si="62"/>
        <v>47907</v>
      </c>
      <c r="FO30" s="1262">
        <f t="shared" si="62"/>
        <v>47938</v>
      </c>
      <c r="FP30" s="1262">
        <f t="shared" ref="FP30:IA30" si="63">EOMONTH(FO30,1)</f>
        <v>47968</v>
      </c>
      <c r="FQ30" s="1262">
        <f t="shared" si="63"/>
        <v>47999</v>
      </c>
      <c r="FR30" s="1262">
        <f t="shared" si="63"/>
        <v>48029</v>
      </c>
      <c r="FS30" s="1262">
        <f t="shared" si="63"/>
        <v>48060</v>
      </c>
      <c r="FT30" s="1262">
        <f t="shared" si="63"/>
        <v>48091</v>
      </c>
      <c r="FU30" s="1262">
        <f t="shared" si="63"/>
        <v>48121</v>
      </c>
      <c r="FV30" s="1262">
        <f t="shared" si="63"/>
        <v>48152</v>
      </c>
      <c r="FW30" s="1262">
        <f t="shared" si="63"/>
        <v>48182</v>
      </c>
      <c r="FX30" s="1262">
        <f t="shared" si="63"/>
        <v>48213</v>
      </c>
      <c r="FY30" s="1259">
        <f t="shared" si="63"/>
        <v>48244</v>
      </c>
      <c r="FZ30" s="1259">
        <f t="shared" si="63"/>
        <v>48273</v>
      </c>
      <c r="GA30" s="1259">
        <f t="shared" si="63"/>
        <v>48304</v>
      </c>
      <c r="GB30" s="1259">
        <f t="shared" si="63"/>
        <v>48334</v>
      </c>
      <c r="GC30" s="1259">
        <f t="shared" si="63"/>
        <v>48365</v>
      </c>
      <c r="GD30" s="1259">
        <f t="shared" si="63"/>
        <v>48395</v>
      </c>
      <c r="GE30" s="1259">
        <f t="shared" si="63"/>
        <v>48426</v>
      </c>
      <c r="GF30" s="1259">
        <f t="shared" si="63"/>
        <v>48457</v>
      </c>
      <c r="GG30" s="1259">
        <f t="shared" si="63"/>
        <v>48487</v>
      </c>
      <c r="GH30" s="1259">
        <f t="shared" si="63"/>
        <v>48518</v>
      </c>
      <c r="GI30" s="1259">
        <f t="shared" si="63"/>
        <v>48548</v>
      </c>
      <c r="GJ30" s="1259">
        <f t="shared" si="63"/>
        <v>48579</v>
      </c>
      <c r="GK30" s="1262">
        <f t="shared" si="63"/>
        <v>48610</v>
      </c>
      <c r="GL30" s="1262">
        <f t="shared" si="63"/>
        <v>48638</v>
      </c>
      <c r="GM30" s="1262">
        <f t="shared" si="63"/>
        <v>48669</v>
      </c>
      <c r="GN30" s="1262">
        <f t="shared" si="63"/>
        <v>48699</v>
      </c>
      <c r="GO30" s="1262">
        <f t="shared" si="63"/>
        <v>48730</v>
      </c>
      <c r="GP30" s="1262">
        <f t="shared" si="63"/>
        <v>48760</v>
      </c>
      <c r="GQ30" s="1262">
        <f t="shared" si="63"/>
        <v>48791</v>
      </c>
      <c r="GR30" s="1262">
        <f t="shared" si="63"/>
        <v>48822</v>
      </c>
      <c r="GS30" s="1262">
        <f t="shared" si="63"/>
        <v>48852</v>
      </c>
      <c r="GT30" s="1262">
        <f t="shared" si="63"/>
        <v>48883</v>
      </c>
      <c r="GU30" s="1262">
        <f t="shared" si="63"/>
        <v>48913</v>
      </c>
      <c r="GV30" s="1262">
        <f t="shared" si="63"/>
        <v>48944</v>
      </c>
      <c r="GW30" s="1259">
        <f t="shared" si="63"/>
        <v>48975</v>
      </c>
      <c r="GX30" s="1259">
        <f t="shared" si="63"/>
        <v>49003</v>
      </c>
      <c r="GY30" s="1259">
        <f t="shared" si="63"/>
        <v>49034</v>
      </c>
      <c r="GZ30" s="1259">
        <f t="shared" si="63"/>
        <v>49064</v>
      </c>
      <c r="HA30" s="1259">
        <f t="shared" si="63"/>
        <v>49095</v>
      </c>
      <c r="HB30" s="1259">
        <f t="shared" si="63"/>
        <v>49125</v>
      </c>
      <c r="HC30" s="1259">
        <f t="shared" si="63"/>
        <v>49156</v>
      </c>
      <c r="HD30" s="1259">
        <f t="shared" si="63"/>
        <v>49187</v>
      </c>
      <c r="HE30" s="1259">
        <f t="shared" si="63"/>
        <v>49217</v>
      </c>
      <c r="HF30" s="1259">
        <f t="shared" si="63"/>
        <v>49248</v>
      </c>
      <c r="HG30" s="1259">
        <f t="shared" si="63"/>
        <v>49278</v>
      </c>
      <c r="HH30" s="1259">
        <f t="shared" si="63"/>
        <v>49309</v>
      </c>
      <c r="HI30" s="1262">
        <f t="shared" si="63"/>
        <v>49340</v>
      </c>
      <c r="HJ30" s="1262">
        <f t="shared" si="63"/>
        <v>49368</v>
      </c>
      <c r="HK30" s="1262">
        <f t="shared" si="63"/>
        <v>49399</v>
      </c>
      <c r="HL30" s="1262">
        <f t="shared" si="63"/>
        <v>49429</v>
      </c>
      <c r="HM30" s="1262">
        <f t="shared" si="63"/>
        <v>49460</v>
      </c>
      <c r="HN30" s="1262">
        <f t="shared" si="63"/>
        <v>49490</v>
      </c>
      <c r="HO30" s="1262">
        <f t="shared" si="63"/>
        <v>49521</v>
      </c>
      <c r="HP30" s="1262">
        <f t="shared" si="63"/>
        <v>49552</v>
      </c>
      <c r="HQ30" s="1262">
        <f t="shared" si="63"/>
        <v>49582</v>
      </c>
      <c r="HR30" s="1262">
        <f t="shared" si="63"/>
        <v>49613</v>
      </c>
      <c r="HS30" s="1262">
        <f t="shared" si="63"/>
        <v>49643</v>
      </c>
      <c r="HT30" s="1262">
        <f t="shared" si="63"/>
        <v>49674</v>
      </c>
      <c r="HU30" s="1259">
        <f t="shared" si="63"/>
        <v>49705</v>
      </c>
      <c r="HV30" s="1259">
        <f t="shared" si="63"/>
        <v>49734</v>
      </c>
      <c r="HW30" s="1259">
        <f t="shared" si="63"/>
        <v>49765</v>
      </c>
      <c r="HX30" s="1259">
        <f t="shared" si="63"/>
        <v>49795</v>
      </c>
      <c r="HY30" s="1259">
        <f t="shared" si="63"/>
        <v>49826</v>
      </c>
      <c r="HZ30" s="1259">
        <f t="shared" si="63"/>
        <v>49856</v>
      </c>
      <c r="IA30" s="1259">
        <f t="shared" si="63"/>
        <v>49887</v>
      </c>
      <c r="IB30" s="1259">
        <f t="shared" ref="IB30:IK30" si="64">EOMONTH(IA30,1)</f>
        <v>49918</v>
      </c>
      <c r="IC30" s="1259">
        <f t="shared" si="64"/>
        <v>49948</v>
      </c>
      <c r="ID30" s="1259">
        <f t="shared" si="64"/>
        <v>49979</v>
      </c>
      <c r="IE30" s="1259">
        <f t="shared" si="64"/>
        <v>50009</v>
      </c>
      <c r="IF30" s="1259">
        <f t="shared" si="64"/>
        <v>50040</v>
      </c>
      <c r="IG30" s="1262">
        <f t="shared" si="64"/>
        <v>50071</v>
      </c>
      <c r="IH30" s="1262">
        <f t="shared" si="64"/>
        <v>50099</v>
      </c>
      <c r="II30" s="1262">
        <f t="shared" si="64"/>
        <v>50130</v>
      </c>
      <c r="IJ30" s="1262">
        <f t="shared" si="64"/>
        <v>50160</v>
      </c>
      <c r="IK30" s="1262">
        <f t="shared" si="64"/>
        <v>50191</v>
      </c>
    </row>
    <row r="31" spans="2:245" s="219" customFormat="1" ht="13.5" x14ac:dyDescent="0.3">
      <c r="C31" s="362">
        <f t="shared" ref="C31:I34" si="65">C21</f>
        <v>2020</v>
      </c>
      <c r="D31" s="227" t="str">
        <f t="shared" si="65"/>
        <v>SIN Bank</v>
      </c>
      <c r="E31" s="233" t="str">
        <f t="shared" si="65"/>
        <v>J/V 최초 차입금</v>
      </c>
      <c r="F31" s="241">
        <f t="shared" si="65"/>
        <v>65500000</v>
      </c>
      <c r="G31" s="235">
        <f t="shared" si="65"/>
        <v>1.47E-2</v>
      </c>
      <c r="H31" s="361">
        <f t="shared" si="65"/>
        <v>3</v>
      </c>
      <c r="I31" s="234" t="str">
        <f t="shared" si="65"/>
        <v>수시상환</v>
      </c>
      <c r="J31" s="221"/>
      <c r="K31" s="232" t="str">
        <f>K21</f>
        <v>J/V 최초 차입금</v>
      </c>
      <c r="L31" s="227"/>
      <c r="M31" s="244"/>
      <c r="N31" s="244">
        <f>M21*$G31</f>
        <v>962850</v>
      </c>
      <c r="O31" s="245">
        <f t="shared" ref="O31:AE34" si="66">N21*$G31</f>
        <v>866565</v>
      </c>
      <c r="P31" s="245">
        <f t="shared" si="66"/>
        <v>770280</v>
      </c>
      <c r="Q31" s="245">
        <f t="shared" si="66"/>
        <v>192570</v>
      </c>
      <c r="R31" s="245">
        <f t="shared" si="66"/>
        <v>192570</v>
      </c>
      <c r="S31" s="245">
        <f t="shared" si="66"/>
        <v>192570</v>
      </c>
      <c r="T31" s="244">
        <f t="shared" si="66"/>
        <v>192570</v>
      </c>
      <c r="U31" s="244">
        <f t="shared" si="66"/>
        <v>192570</v>
      </c>
      <c r="V31" s="245">
        <f t="shared" si="66"/>
        <v>192570</v>
      </c>
      <c r="W31" s="245">
        <f t="shared" si="66"/>
        <v>192570</v>
      </c>
      <c r="X31" s="245">
        <f t="shared" si="66"/>
        <v>192570</v>
      </c>
      <c r="Y31" s="245">
        <f t="shared" si="66"/>
        <v>192570</v>
      </c>
      <c r="Z31" s="245">
        <f t="shared" si="66"/>
        <v>192570</v>
      </c>
      <c r="AA31" s="244">
        <f t="shared" si="66"/>
        <v>192570</v>
      </c>
      <c r="AB31" s="244">
        <f t="shared" si="66"/>
        <v>192570</v>
      </c>
      <c r="AC31" s="245">
        <f t="shared" si="66"/>
        <v>192570</v>
      </c>
      <c r="AD31" s="245">
        <f t="shared" si="66"/>
        <v>192570</v>
      </c>
      <c r="AE31" s="246">
        <f t="shared" si="66"/>
        <v>192570</v>
      </c>
      <c r="AF31" s="221"/>
      <c r="AG31" s="221"/>
      <c r="AH31" s="221"/>
      <c r="AI31" s="250" t="str">
        <f>AI20</f>
        <v>구 분</v>
      </c>
      <c r="AJ31" s="251"/>
      <c r="AK31" s="255"/>
      <c r="AL31" s="255">
        <f t="shared" ref="AL31:AQ34" si="67">+AK21*$G31/12</f>
        <v>0</v>
      </c>
      <c r="AM31" s="255">
        <f t="shared" si="67"/>
        <v>0</v>
      </c>
      <c r="AN31" s="255">
        <f t="shared" si="67"/>
        <v>0</v>
      </c>
      <c r="AO31" s="255">
        <f t="shared" si="67"/>
        <v>0</v>
      </c>
      <c r="AP31" s="255">
        <f t="shared" si="67"/>
        <v>0</v>
      </c>
      <c r="AQ31" s="255">
        <f>+AP21*$G31/12</f>
        <v>80237.5</v>
      </c>
      <c r="AR31" s="255">
        <f t="shared" ref="AR31:DC34" si="68">+AQ21*$G31/12</f>
        <v>80237.5</v>
      </c>
      <c r="AS31" s="255">
        <f t="shared" si="68"/>
        <v>80237.5</v>
      </c>
      <c r="AT31" s="255">
        <f t="shared" si="68"/>
        <v>80237.5</v>
      </c>
      <c r="AU31" s="255">
        <f t="shared" si="68"/>
        <v>80237.5</v>
      </c>
      <c r="AV31" s="255">
        <f t="shared" si="68"/>
        <v>80237.5</v>
      </c>
      <c r="AW31" s="255">
        <f t="shared" si="68"/>
        <v>80237.5</v>
      </c>
      <c r="AX31" s="255">
        <f t="shared" si="68"/>
        <v>80237.5</v>
      </c>
      <c r="AY31" s="255">
        <f t="shared" si="68"/>
        <v>80237.5</v>
      </c>
      <c r="AZ31" s="255">
        <f t="shared" si="68"/>
        <v>80237.5</v>
      </c>
      <c r="BA31" s="255">
        <f t="shared" si="68"/>
        <v>80237.5</v>
      </c>
      <c r="BB31" s="255">
        <f t="shared" si="68"/>
        <v>72213.75</v>
      </c>
      <c r="BC31" s="255">
        <f t="shared" si="68"/>
        <v>72213.75</v>
      </c>
      <c r="BD31" s="255">
        <f t="shared" si="68"/>
        <v>72213.75</v>
      </c>
      <c r="BE31" s="255">
        <f t="shared" si="68"/>
        <v>72213.75</v>
      </c>
      <c r="BF31" s="255">
        <f t="shared" si="68"/>
        <v>72213.75</v>
      </c>
      <c r="BG31" s="255">
        <f t="shared" si="68"/>
        <v>72213.75</v>
      </c>
      <c r="BH31" s="255">
        <f t="shared" si="68"/>
        <v>72213.75</v>
      </c>
      <c r="BI31" s="255">
        <f t="shared" si="68"/>
        <v>72213.75</v>
      </c>
      <c r="BJ31" s="255">
        <f t="shared" si="68"/>
        <v>72213.75</v>
      </c>
      <c r="BK31" s="255">
        <f t="shared" si="68"/>
        <v>72213.75</v>
      </c>
      <c r="BL31" s="255">
        <f t="shared" si="68"/>
        <v>72213.75</v>
      </c>
      <c r="BM31" s="255">
        <f t="shared" si="68"/>
        <v>72213.75</v>
      </c>
      <c r="BN31" s="255">
        <f t="shared" si="68"/>
        <v>64190</v>
      </c>
      <c r="BO31" s="255">
        <f t="shared" si="68"/>
        <v>64190</v>
      </c>
      <c r="BP31" s="255">
        <f t="shared" si="68"/>
        <v>64190</v>
      </c>
      <c r="BQ31" s="255">
        <f t="shared" si="68"/>
        <v>64190</v>
      </c>
      <c r="BR31" s="255">
        <f t="shared" si="68"/>
        <v>64190</v>
      </c>
      <c r="BS31" s="255">
        <f t="shared" si="68"/>
        <v>64190</v>
      </c>
      <c r="BT31" s="255">
        <f t="shared" si="68"/>
        <v>64190</v>
      </c>
      <c r="BU31" s="255">
        <f t="shared" si="68"/>
        <v>64190</v>
      </c>
      <c r="BV31" s="255">
        <f t="shared" si="68"/>
        <v>64190</v>
      </c>
      <c r="BW31" s="255">
        <f t="shared" si="68"/>
        <v>64190</v>
      </c>
      <c r="BX31" s="255">
        <f t="shared" si="68"/>
        <v>64190</v>
      </c>
      <c r="BY31" s="255">
        <f t="shared" si="68"/>
        <v>64190</v>
      </c>
      <c r="BZ31" s="255">
        <f t="shared" si="68"/>
        <v>16047.5</v>
      </c>
      <c r="CA31" s="255">
        <f t="shared" si="68"/>
        <v>16047.5</v>
      </c>
      <c r="CB31" s="255">
        <f t="shared" si="68"/>
        <v>16047.5</v>
      </c>
      <c r="CC31" s="255">
        <f t="shared" si="68"/>
        <v>16047.5</v>
      </c>
      <c r="CD31" s="255">
        <f t="shared" si="68"/>
        <v>16047.5</v>
      </c>
      <c r="CE31" s="255">
        <f t="shared" si="68"/>
        <v>16047.5</v>
      </c>
      <c r="CF31" s="255">
        <f t="shared" si="68"/>
        <v>16047.5</v>
      </c>
      <c r="CG31" s="255">
        <f t="shared" si="68"/>
        <v>16047.5</v>
      </c>
      <c r="CH31" s="255">
        <f t="shared" si="68"/>
        <v>16047.5</v>
      </c>
      <c r="CI31" s="255">
        <f t="shared" si="68"/>
        <v>16047.5</v>
      </c>
      <c r="CJ31" s="255">
        <f t="shared" si="68"/>
        <v>16047.5</v>
      </c>
      <c r="CK31" s="255">
        <f t="shared" si="68"/>
        <v>16047.5</v>
      </c>
      <c r="CL31" s="255">
        <f t="shared" si="68"/>
        <v>16047.5</v>
      </c>
      <c r="CM31" s="255">
        <f t="shared" si="68"/>
        <v>16047.5</v>
      </c>
      <c r="CN31" s="255">
        <f t="shared" si="68"/>
        <v>16047.5</v>
      </c>
      <c r="CO31" s="255">
        <f t="shared" si="68"/>
        <v>16047.5</v>
      </c>
      <c r="CP31" s="255">
        <f t="shared" si="68"/>
        <v>16047.5</v>
      </c>
      <c r="CQ31" s="255">
        <f t="shared" si="68"/>
        <v>16047.5</v>
      </c>
      <c r="CR31" s="255">
        <f t="shared" si="68"/>
        <v>16047.5</v>
      </c>
      <c r="CS31" s="255">
        <f t="shared" si="68"/>
        <v>16047.5</v>
      </c>
      <c r="CT31" s="255">
        <f t="shared" si="68"/>
        <v>16047.5</v>
      </c>
      <c r="CU31" s="255">
        <f t="shared" si="68"/>
        <v>16047.5</v>
      </c>
      <c r="CV31" s="255">
        <f t="shared" si="68"/>
        <v>16047.5</v>
      </c>
      <c r="CW31" s="255">
        <f t="shared" si="68"/>
        <v>16047.5</v>
      </c>
      <c r="CX31" s="255">
        <f t="shared" si="68"/>
        <v>16047.5</v>
      </c>
      <c r="CY31" s="255">
        <f t="shared" si="68"/>
        <v>16047.5</v>
      </c>
      <c r="CZ31" s="255">
        <f t="shared" si="68"/>
        <v>16047.5</v>
      </c>
      <c r="DA31" s="255">
        <f t="shared" si="68"/>
        <v>16047.5</v>
      </c>
      <c r="DB31" s="255">
        <f t="shared" si="68"/>
        <v>16047.5</v>
      </c>
      <c r="DC31" s="255">
        <f t="shared" si="68"/>
        <v>16047.5</v>
      </c>
      <c r="DD31" s="255">
        <f t="shared" ref="DD31:FO34" si="69">+DC21*$G31/12</f>
        <v>16047.5</v>
      </c>
      <c r="DE31" s="255">
        <f t="shared" si="69"/>
        <v>16047.5</v>
      </c>
      <c r="DF31" s="255">
        <f t="shared" si="69"/>
        <v>16047.5</v>
      </c>
      <c r="DG31" s="255">
        <f t="shared" si="69"/>
        <v>16047.5</v>
      </c>
      <c r="DH31" s="255">
        <f t="shared" si="69"/>
        <v>16047.5</v>
      </c>
      <c r="DI31" s="255">
        <f t="shared" si="69"/>
        <v>16047.5</v>
      </c>
      <c r="DJ31" s="255">
        <f t="shared" si="69"/>
        <v>16047.5</v>
      </c>
      <c r="DK31" s="255">
        <f t="shared" si="69"/>
        <v>16047.5</v>
      </c>
      <c r="DL31" s="255">
        <f t="shared" si="69"/>
        <v>16047.5</v>
      </c>
      <c r="DM31" s="255">
        <f t="shared" si="69"/>
        <v>16047.5</v>
      </c>
      <c r="DN31" s="255">
        <f t="shared" si="69"/>
        <v>16047.5</v>
      </c>
      <c r="DO31" s="255">
        <f t="shared" si="69"/>
        <v>16047.5</v>
      </c>
      <c r="DP31" s="255">
        <f t="shared" si="69"/>
        <v>16047.5</v>
      </c>
      <c r="DQ31" s="255">
        <f t="shared" si="69"/>
        <v>16047.5</v>
      </c>
      <c r="DR31" s="255">
        <f t="shared" si="69"/>
        <v>16047.5</v>
      </c>
      <c r="DS31" s="255">
        <f t="shared" si="69"/>
        <v>16047.5</v>
      </c>
      <c r="DT31" s="255">
        <f t="shared" si="69"/>
        <v>16047.5</v>
      </c>
      <c r="DU31" s="255">
        <f t="shared" si="69"/>
        <v>16047.5</v>
      </c>
      <c r="DV31" s="255">
        <f t="shared" si="69"/>
        <v>16047.5</v>
      </c>
      <c r="DW31" s="255">
        <f t="shared" si="69"/>
        <v>16047.5</v>
      </c>
      <c r="DX31" s="255">
        <f t="shared" si="69"/>
        <v>16047.5</v>
      </c>
      <c r="DY31" s="255">
        <f t="shared" si="69"/>
        <v>16047.5</v>
      </c>
      <c r="DZ31" s="255">
        <f t="shared" si="69"/>
        <v>16047.5</v>
      </c>
      <c r="EA31" s="255">
        <f t="shared" si="69"/>
        <v>16047.5</v>
      </c>
      <c r="EB31" s="255">
        <f t="shared" si="69"/>
        <v>16047.5</v>
      </c>
      <c r="EC31" s="255">
        <f t="shared" si="69"/>
        <v>16047.5</v>
      </c>
      <c r="ED31" s="255">
        <f t="shared" si="69"/>
        <v>16047.5</v>
      </c>
      <c r="EE31" s="255">
        <f t="shared" si="69"/>
        <v>16047.5</v>
      </c>
      <c r="EF31" s="255">
        <f t="shared" si="69"/>
        <v>16047.5</v>
      </c>
      <c r="EG31" s="255">
        <f t="shared" si="69"/>
        <v>16047.5</v>
      </c>
      <c r="EH31" s="255">
        <f t="shared" si="69"/>
        <v>16047.5</v>
      </c>
      <c r="EI31" s="255">
        <f t="shared" si="69"/>
        <v>16047.5</v>
      </c>
      <c r="EJ31" s="255">
        <f t="shared" si="69"/>
        <v>16047.5</v>
      </c>
      <c r="EK31" s="255">
        <f t="shared" si="69"/>
        <v>16047.5</v>
      </c>
      <c r="EL31" s="255">
        <f t="shared" si="69"/>
        <v>16047.5</v>
      </c>
      <c r="EM31" s="255">
        <f t="shared" si="69"/>
        <v>16047.5</v>
      </c>
      <c r="EN31" s="255">
        <f t="shared" si="69"/>
        <v>16047.5</v>
      </c>
      <c r="EO31" s="255">
        <f t="shared" si="69"/>
        <v>16047.5</v>
      </c>
      <c r="EP31" s="255">
        <f t="shared" si="69"/>
        <v>16047.5</v>
      </c>
      <c r="EQ31" s="255">
        <f t="shared" si="69"/>
        <v>16047.5</v>
      </c>
      <c r="ER31" s="255">
        <f t="shared" si="69"/>
        <v>16047.5</v>
      </c>
      <c r="ES31" s="255">
        <f t="shared" si="69"/>
        <v>16047.5</v>
      </c>
      <c r="ET31" s="255">
        <f t="shared" si="69"/>
        <v>16047.5</v>
      </c>
      <c r="EU31" s="255">
        <f t="shared" si="69"/>
        <v>16047.5</v>
      </c>
      <c r="EV31" s="255">
        <f t="shared" si="69"/>
        <v>16047.5</v>
      </c>
      <c r="EW31" s="255">
        <f t="shared" si="69"/>
        <v>16047.5</v>
      </c>
      <c r="EX31" s="255">
        <f t="shared" si="69"/>
        <v>16047.5</v>
      </c>
      <c r="EY31" s="255">
        <f t="shared" si="69"/>
        <v>16047.5</v>
      </c>
      <c r="EZ31" s="255">
        <f t="shared" si="69"/>
        <v>16047.5</v>
      </c>
      <c r="FA31" s="255">
        <f t="shared" si="69"/>
        <v>16047.5</v>
      </c>
      <c r="FB31" s="255">
        <f t="shared" si="69"/>
        <v>16047.5</v>
      </c>
      <c r="FC31" s="255">
        <f t="shared" si="69"/>
        <v>16047.5</v>
      </c>
      <c r="FD31" s="255">
        <f t="shared" si="69"/>
        <v>16047.5</v>
      </c>
      <c r="FE31" s="255">
        <f t="shared" si="69"/>
        <v>16047.5</v>
      </c>
      <c r="FF31" s="255">
        <f t="shared" si="69"/>
        <v>16047.5</v>
      </c>
      <c r="FG31" s="255">
        <f t="shared" si="69"/>
        <v>16047.5</v>
      </c>
      <c r="FH31" s="255">
        <f t="shared" si="69"/>
        <v>16047.5</v>
      </c>
      <c r="FI31" s="255">
        <f t="shared" si="69"/>
        <v>16047.5</v>
      </c>
      <c r="FJ31" s="255">
        <f t="shared" si="69"/>
        <v>16047.5</v>
      </c>
      <c r="FK31" s="255">
        <f t="shared" si="69"/>
        <v>16047.5</v>
      </c>
      <c r="FL31" s="255">
        <f t="shared" si="69"/>
        <v>16047.5</v>
      </c>
      <c r="FM31" s="255">
        <f t="shared" si="69"/>
        <v>16047.5</v>
      </c>
      <c r="FN31" s="255">
        <f t="shared" si="69"/>
        <v>16047.5</v>
      </c>
      <c r="FO31" s="255">
        <f t="shared" si="69"/>
        <v>16047.5</v>
      </c>
      <c r="FP31" s="255">
        <f t="shared" ref="FP31:IA34" si="70">+FO21*$G31/12</f>
        <v>16047.5</v>
      </c>
      <c r="FQ31" s="255">
        <f t="shared" si="70"/>
        <v>16047.5</v>
      </c>
      <c r="FR31" s="255">
        <f t="shared" si="70"/>
        <v>16047.5</v>
      </c>
      <c r="FS31" s="255">
        <f t="shared" si="70"/>
        <v>16047.5</v>
      </c>
      <c r="FT31" s="255">
        <f t="shared" si="70"/>
        <v>16047.5</v>
      </c>
      <c r="FU31" s="255">
        <f t="shared" si="70"/>
        <v>16047.5</v>
      </c>
      <c r="FV31" s="255">
        <f t="shared" si="70"/>
        <v>16047.5</v>
      </c>
      <c r="FW31" s="255">
        <f t="shared" si="70"/>
        <v>16047.5</v>
      </c>
      <c r="FX31" s="255">
        <f t="shared" si="70"/>
        <v>16047.5</v>
      </c>
      <c r="FY31" s="255">
        <f t="shared" si="70"/>
        <v>16047.5</v>
      </c>
      <c r="FZ31" s="255">
        <f t="shared" si="70"/>
        <v>16047.5</v>
      </c>
      <c r="GA31" s="255">
        <f t="shared" si="70"/>
        <v>16047.5</v>
      </c>
      <c r="GB31" s="255">
        <f t="shared" si="70"/>
        <v>16047.5</v>
      </c>
      <c r="GC31" s="255">
        <f t="shared" si="70"/>
        <v>16047.5</v>
      </c>
      <c r="GD31" s="255">
        <f t="shared" si="70"/>
        <v>16047.5</v>
      </c>
      <c r="GE31" s="255">
        <f t="shared" si="70"/>
        <v>16047.5</v>
      </c>
      <c r="GF31" s="255">
        <f t="shared" si="70"/>
        <v>16047.5</v>
      </c>
      <c r="GG31" s="255">
        <f t="shared" si="70"/>
        <v>16047.5</v>
      </c>
      <c r="GH31" s="255">
        <f t="shared" si="70"/>
        <v>16047.5</v>
      </c>
      <c r="GI31" s="255">
        <f t="shared" si="70"/>
        <v>16047.5</v>
      </c>
      <c r="GJ31" s="255">
        <f t="shared" si="70"/>
        <v>16047.5</v>
      </c>
      <c r="GK31" s="255">
        <f t="shared" si="70"/>
        <v>16047.5</v>
      </c>
      <c r="GL31" s="255">
        <f t="shared" si="70"/>
        <v>16047.5</v>
      </c>
      <c r="GM31" s="255">
        <f t="shared" si="70"/>
        <v>16047.5</v>
      </c>
      <c r="GN31" s="255">
        <f t="shared" si="70"/>
        <v>16047.5</v>
      </c>
      <c r="GO31" s="255">
        <f t="shared" si="70"/>
        <v>16047.5</v>
      </c>
      <c r="GP31" s="255">
        <f t="shared" si="70"/>
        <v>16047.5</v>
      </c>
      <c r="GQ31" s="255">
        <f t="shared" si="70"/>
        <v>16047.5</v>
      </c>
      <c r="GR31" s="255">
        <f t="shared" si="70"/>
        <v>16047.5</v>
      </c>
      <c r="GS31" s="255">
        <f t="shared" si="70"/>
        <v>16047.5</v>
      </c>
      <c r="GT31" s="255">
        <f t="shared" si="70"/>
        <v>16047.5</v>
      </c>
      <c r="GU31" s="255">
        <f t="shared" si="70"/>
        <v>16047.5</v>
      </c>
      <c r="GV31" s="255">
        <f t="shared" si="70"/>
        <v>16047.5</v>
      </c>
      <c r="GW31" s="255">
        <f t="shared" si="70"/>
        <v>16047.5</v>
      </c>
      <c r="GX31" s="255">
        <f t="shared" si="70"/>
        <v>16047.5</v>
      </c>
      <c r="GY31" s="255">
        <f t="shared" si="70"/>
        <v>16047.5</v>
      </c>
      <c r="GZ31" s="255">
        <f t="shared" si="70"/>
        <v>16047.5</v>
      </c>
      <c r="HA31" s="255">
        <f t="shared" si="70"/>
        <v>16047.5</v>
      </c>
      <c r="HB31" s="255">
        <f t="shared" si="70"/>
        <v>16047.5</v>
      </c>
      <c r="HC31" s="255">
        <f t="shared" si="70"/>
        <v>16047.5</v>
      </c>
      <c r="HD31" s="255">
        <f t="shared" si="70"/>
        <v>16047.5</v>
      </c>
      <c r="HE31" s="255">
        <f t="shared" si="70"/>
        <v>16047.5</v>
      </c>
      <c r="HF31" s="255">
        <f t="shared" si="70"/>
        <v>16047.5</v>
      </c>
      <c r="HG31" s="255">
        <f t="shared" si="70"/>
        <v>16047.5</v>
      </c>
      <c r="HH31" s="255">
        <f t="shared" si="70"/>
        <v>16047.5</v>
      </c>
      <c r="HI31" s="255">
        <f t="shared" si="70"/>
        <v>16047.5</v>
      </c>
      <c r="HJ31" s="255">
        <f t="shared" si="70"/>
        <v>16047.5</v>
      </c>
      <c r="HK31" s="255">
        <f t="shared" si="70"/>
        <v>16047.5</v>
      </c>
      <c r="HL31" s="255">
        <f t="shared" si="70"/>
        <v>16047.5</v>
      </c>
      <c r="HM31" s="255">
        <f t="shared" si="70"/>
        <v>16047.5</v>
      </c>
      <c r="HN31" s="255">
        <f t="shared" si="70"/>
        <v>16047.5</v>
      </c>
      <c r="HO31" s="255">
        <f t="shared" si="70"/>
        <v>16047.5</v>
      </c>
      <c r="HP31" s="255">
        <f t="shared" si="70"/>
        <v>16047.5</v>
      </c>
      <c r="HQ31" s="255">
        <f t="shared" si="70"/>
        <v>16047.5</v>
      </c>
      <c r="HR31" s="255">
        <f t="shared" si="70"/>
        <v>16047.5</v>
      </c>
      <c r="HS31" s="255">
        <f t="shared" si="70"/>
        <v>16047.5</v>
      </c>
      <c r="HT31" s="255">
        <f t="shared" si="70"/>
        <v>16047.5</v>
      </c>
      <c r="HU31" s="255">
        <f t="shared" si="70"/>
        <v>16047.5</v>
      </c>
      <c r="HV31" s="255">
        <f t="shared" si="70"/>
        <v>16047.5</v>
      </c>
      <c r="HW31" s="255">
        <f t="shared" si="70"/>
        <v>16047.5</v>
      </c>
      <c r="HX31" s="255">
        <f t="shared" si="70"/>
        <v>16047.5</v>
      </c>
      <c r="HY31" s="255">
        <f t="shared" si="70"/>
        <v>16047.5</v>
      </c>
      <c r="HZ31" s="255">
        <f t="shared" si="70"/>
        <v>16047.5</v>
      </c>
      <c r="IA31" s="255">
        <f t="shared" si="70"/>
        <v>16047.5</v>
      </c>
      <c r="IB31" s="255">
        <f t="shared" ref="IB31:IK33" si="71">+IA21*$G31/12</f>
        <v>16047.5</v>
      </c>
      <c r="IC31" s="255">
        <f t="shared" si="71"/>
        <v>16047.5</v>
      </c>
      <c r="ID31" s="255">
        <f t="shared" si="71"/>
        <v>16047.5</v>
      </c>
      <c r="IE31" s="255">
        <f t="shared" si="71"/>
        <v>16047.5</v>
      </c>
      <c r="IF31" s="255">
        <f t="shared" si="71"/>
        <v>16047.5</v>
      </c>
      <c r="IG31" s="255">
        <f t="shared" si="71"/>
        <v>16047.5</v>
      </c>
      <c r="IH31" s="255">
        <f t="shared" si="71"/>
        <v>16047.5</v>
      </c>
      <c r="II31" s="255">
        <f t="shared" si="71"/>
        <v>16047.5</v>
      </c>
      <c r="IJ31" s="255">
        <f t="shared" si="71"/>
        <v>16047.5</v>
      </c>
      <c r="IK31" s="255">
        <f t="shared" si="71"/>
        <v>16047.5</v>
      </c>
    </row>
    <row r="32" spans="2:245" s="219" customFormat="1" ht="13.5" x14ac:dyDescent="0.3">
      <c r="C32" s="362">
        <f t="shared" si="65"/>
        <v>0</v>
      </c>
      <c r="D32" s="227" t="str">
        <f t="shared" si="65"/>
        <v>SIN Bank</v>
      </c>
      <c r="E32" s="233" t="str">
        <f t="shared" si="65"/>
        <v>크레인 구입 차입금</v>
      </c>
      <c r="F32" s="241">
        <f t="shared" si="65"/>
        <v>17200000</v>
      </c>
      <c r="G32" s="230">
        <f t="shared" si="65"/>
        <v>1.47E-2</v>
      </c>
      <c r="H32" s="361">
        <f t="shared" si="65"/>
        <v>5</v>
      </c>
      <c r="I32" s="234" t="str">
        <f t="shared" si="65"/>
        <v>수시상환</v>
      </c>
      <c r="J32" s="221"/>
      <c r="K32" s="232" t="str">
        <f>K22</f>
        <v>크레인 구입 차입금</v>
      </c>
      <c r="L32" s="227"/>
      <c r="M32" s="244"/>
      <c r="N32" s="244">
        <f>M22*$G32</f>
        <v>0</v>
      </c>
      <c r="O32" s="245">
        <f t="shared" si="66"/>
        <v>0</v>
      </c>
      <c r="P32" s="245">
        <f t="shared" si="66"/>
        <v>0</v>
      </c>
      <c r="Q32" s="245">
        <f t="shared" si="66"/>
        <v>0</v>
      </c>
      <c r="R32" s="245">
        <f t="shared" si="66"/>
        <v>0</v>
      </c>
      <c r="S32" s="245">
        <f t="shared" si="66"/>
        <v>0</v>
      </c>
      <c r="T32" s="244">
        <f t="shared" si="66"/>
        <v>0</v>
      </c>
      <c r="U32" s="244">
        <f t="shared" si="66"/>
        <v>0</v>
      </c>
      <c r="V32" s="245">
        <f t="shared" si="66"/>
        <v>0</v>
      </c>
      <c r="W32" s="245">
        <f t="shared" si="66"/>
        <v>0</v>
      </c>
      <c r="X32" s="245">
        <f t="shared" si="66"/>
        <v>0</v>
      </c>
      <c r="Y32" s="245">
        <f t="shared" si="66"/>
        <v>0</v>
      </c>
      <c r="Z32" s="245">
        <f t="shared" si="66"/>
        <v>0</v>
      </c>
      <c r="AA32" s="244">
        <f t="shared" si="66"/>
        <v>0</v>
      </c>
      <c r="AB32" s="244">
        <f t="shared" si="66"/>
        <v>0</v>
      </c>
      <c r="AC32" s="245">
        <f t="shared" si="66"/>
        <v>0</v>
      </c>
      <c r="AD32" s="245">
        <f t="shared" si="66"/>
        <v>0</v>
      </c>
      <c r="AE32" s="246">
        <f t="shared" si="66"/>
        <v>0</v>
      </c>
      <c r="AF32" s="221"/>
      <c r="AG32" s="221"/>
      <c r="AH32" s="221"/>
      <c r="AI32" s="250" t="str">
        <f>AI21</f>
        <v>J/V 최초 차입금</v>
      </c>
      <c r="AJ32" s="251"/>
      <c r="AK32" s="255"/>
      <c r="AL32" s="255">
        <f t="shared" si="67"/>
        <v>0</v>
      </c>
      <c r="AM32" s="255">
        <f t="shared" si="67"/>
        <v>0</v>
      </c>
      <c r="AN32" s="255">
        <f t="shared" si="67"/>
        <v>0</v>
      </c>
      <c r="AO32" s="255">
        <f t="shared" si="67"/>
        <v>0</v>
      </c>
      <c r="AP32" s="255">
        <f t="shared" si="67"/>
        <v>0</v>
      </c>
      <c r="AQ32" s="255">
        <f t="shared" si="67"/>
        <v>0</v>
      </c>
      <c r="AR32" s="255">
        <f t="shared" si="68"/>
        <v>0</v>
      </c>
      <c r="AS32" s="255">
        <f t="shared" si="68"/>
        <v>0</v>
      </c>
      <c r="AT32" s="255">
        <f t="shared" si="68"/>
        <v>0</v>
      </c>
      <c r="AU32" s="255">
        <f t="shared" si="68"/>
        <v>0</v>
      </c>
      <c r="AV32" s="255">
        <f t="shared" si="68"/>
        <v>0</v>
      </c>
      <c r="AW32" s="255">
        <f t="shared" si="68"/>
        <v>0</v>
      </c>
      <c r="AX32" s="255">
        <f t="shared" si="68"/>
        <v>0</v>
      </c>
      <c r="AY32" s="255">
        <f t="shared" si="68"/>
        <v>0</v>
      </c>
      <c r="AZ32" s="255">
        <f t="shared" si="68"/>
        <v>0</v>
      </c>
      <c r="BA32" s="255">
        <f t="shared" si="68"/>
        <v>0</v>
      </c>
      <c r="BB32" s="255">
        <f t="shared" si="68"/>
        <v>0</v>
      </c>
      <c r="BC32" s="255">
        <f t="shared" si="68"/>
        <v>0</v>
      </c>
      <c r="BD32" s="255">
        <f t="shared" si="68"/>
        <v>0</v>
      </c>
      <c r="BE32" s="255">
        <f t="shared" si="68"/>
        <v>0</v>
      </c>
      <c r="BF32" s="255">
        <f t="shared" si="68"/>
        <v>0</v>
      </c>
      <c r="BG32" s="255">
        <f t="shared" si="68"/>
        <v>0</v>
      </c>
      <c r="BH32" s="255">
        <f t="shared" si="68"/>
        <v>0</v>
      </c>
      <c r="BI32" s="255">
        <f t="shared" si="68"/>
        <v>0</v>
      </c>
      <c r="BJ32" s="255">
        <f t="shared" si="68"/>
        <v>0</v>
      </c>
      <c r="BK32" s="255">
        <f t="shared" si="68"/>
        <v>0</v>
      </c>
      <c r="BL32" s="255">
        <f t="shared" si="68"/>
        <v>0</v>
      </c>
      <c r="BM32" s="255">
        <f t="shared" si="68"/>
        <v>0</v>
      </c>
      <c r="BN32" s="255">
        <f t="shared" si="68"/>
        <v>0</v>
      </c>
      <c r="BO32" s="255">
        <f t="shared" si="68"/>
        <v>0</v>
      </c>
      <c r="BP32" s="255">
        <f t="shared" si="68"/>
        <v>0</v>
      </c>
      <c r="BQ32" s="255">
        <f t="shared" si="68"/>
        <v>0</v>
      </c>
      <c r="BR32" s="255">
        <f t="shared" si="68"/>
        <v>0</v>
      </c>
      <c r="BS32" s="255">
        <f t="shared" si="68"/>
        <v>0</v>
      </c>
      <c r="BT32" s="255">
        <f t="shared" si="68"/>
        <v>0</v>
      </c>
      <c r="BU32" s="255">
        <f t="shared" si="68"/>
        <v>0</v>
      </c>
      <c r="BV32" s="255">
        <f t="shared" si="68"/>
        <v>0</v>
      </c>
      <c r="BW32" s="255">
        <f t="shared" si="68"/>
        <v>0</v>
      </c>
      <c r="BX32" s="255">
        <f t="shared" si="68"/>
        <v>0</v>
      </c>
      <c r="BY32" s="255">
        <f t="shared" si="68"/>
        <v>0</v>
      </c>
      <c r="BZ32" s="255">
        <f t="shared" si="68"/>
        <v>0</v>
      </c>
      <c r="CA32" s="255">
        <f t="shared" si="68"/>
        <v>0</v>
      </c>
      <c r="CB32" s="255">
        <f t="shared" si="68"/>
        <v>0</v>
      </c>
      <c r="CC32" s="255">
        <f t="shared" si="68"/>
        <v>0</v>
      </c>
      <c r="CD32" s="255">
        <f t="shared" si="68"/>
        <v>0</v>
      </c>
      <c r="CE32" s="255">
        <f t="shared" si="68"/>
        <v>0</v>
      </c>
      <c r="CF32" s="255">
        <f t="shared" si="68"/>
        <v>0</v>
      </c>
      <c r="CG32" s="255">
        <f t="shared" si="68"/>
        <v>0</v>
      </c>
      <c r="CH32" s="255">
        <f t="shared" si="68"/>
        <v>0</v>
      </c>
      <c r="CI32" s="255">
        <f t="shared" si="68"/>
        <v>0</v>
      </c>
      <c r="CJ32" s="255">
        <f t="shared" si="68"/>
        <v>0</v>
      </c>
      <c r="CK32" s="255">
        <f t="shared" si="68"/>
        <v>0</v>
      </c>
      <c r="CL32" s="255">
        <f t="shared" si="68"/>
        <v>0</v>
      </c>
      <c r="CM32" s="255">
        <f t="shared" si="68"/>
        <v>0</v>
      </c>
      <c r="CN32" s="255">
        <f t="shared" si="68"/>
        <v>0</v>
      </c>
      <c r="CO32" s="255">
        <f t="shared" si="68"/>
        <v>0</v>
      </c>
      <c r="CP32" s="255">
        <f t="shared" si="68"/>
        <v>0</v>
      </c>
      <c r="CQ32" s="255">
        <f t="shared" si="68"/>
        <v>0</v>
      </c>
      <c r="CR32" s="255">
        <f t="shared" si="68"/>
        <v>0</v>
      </c>
      <c r="CS32" s="255">
        <f t="shared" si="68"/>
        <v>0</v>
      </c>
      <c r="CT32" s="255">
        <f t="shared" si="68"/>
        <v>0</v>
      </c>
      <c r="CU32" s="255">
        <f t="shared" si="68"/>
        <v>0</v>
      </c>
      <c r="CV32" s="255">
        <f t="shared" si="68"/>
        <v>0</v>
      </c>
      <c r="CW32" s="255">
        <f t="shared" si="68"/>
        <v>0</v>
      </c>
      <c r="CX32" s="255">
        <f t="shared" si="68"/>
        <v>0</v>
      </c>
      <c r="CY32" s="255">
        <f t="shared" si="68"/>
        <v>0</v>
      </c>
      <c r="CZ32" s="255">
        <f t="shared" si="68"/>
        <v>0</v>
      </c>
      <c r="DA32" s="255">
        <f t="shared" si="68"/>
        <v>0</v>
      </c>
      <c r="DB32" s="255">
        <f t="shared" si="68"/>
        <v>0</v>
      </c>
      <c r="DC32" s="255">
        <f t="shared" si="68"/>
        <v>0</v>
      </c>
      <c r="DD32" s="255">
        <f t="shared" si="69"/>
        <v>0</v>
      </c>
      <c r="DE32" s="255">
        <f t="shared" si="69"/>
        <v>0</v>
      </c>
      <c r="DF32" s="255">
        <f t="shared" si="69"/>
        <v>0</v>
      </c>
      <c r="DG32" s="255">
        <f t="shared" si="69"/>
        <v>0</v>
      </c>
      <c r="DH32" s="255">
        <f t="shared" si="69"/>
        <v>0</v>
      </c>
      <c r="DI32" s="255">
        <f t="shared" si="69"/>
        <v>0</v>
      </c>
      <c r="DJ32" s="255">
        <f t="shared" si="69"/>
        <v>0</v>
      </c>
      <c r="DK32" s="255">
        <f t="shared" si="69"/>
        <v>0</v>
      </c>
      <c r="DL32" s="255">
        <f t="shared" si="69"/>
        <v>0</v>
      </c>
      <c r="DM32" s="255">
        <f t="shared" si="69"/>
        <v>0</v>
      </c>
      <c r="DN32" s="255">
        <f t="shared" si="69"/>
        <v>0</v>
      </c>
      <c r="DO32" s="255">
        <f t="shared" si="69"/>
        <v>0</v>
      </c>
      <c r="DP32" s="255">
        <f t="shared" si="69"/>
        <v>0</v>
      </c>
      <c r="DQ32" s="255">
        <f t="shared" si="69"/>
        <v>0</v>
      </c>
      <c r="DR32" s="255">
        <f t="shared" si="69"/>
        <v>0</v>
      </c>
      <c r="DS32" s="255">
        <f t="shared" si="69"/>
        <v>0</v>
      </c>
      <c r="DT32" s="255">
        <f t="shared" si="69"/>
        <v>0</v>
      </c>
      <c r="DU32" s="255">
        <f t="shared" si="69"/>
        <v>0</v>
      </c>
      <c r="DV32" s="255">
        <f t="shared" si="69"/>
        <v>0</v>
      </c>
      <c r="DW32" s="255">
        <f t="shared" si="69"/>
        <v>0</v>
      </c>
      <c r="DX32" s="255">
        <f t="shared" si="69"/>
        <v>0</v>
      </c>
      <c r="DY32" s="255">
        <f t="shared" si="69"/>
        <v>0</v>
      </c>
      <c r="DZ32" s="255">
        <f t="shared" si="69"/>
        <v>0</v>
      </c>
      <c r="EA32" s="255">
        <f t="shared" si="69"/>
        <v>0</v>
      </c>
      <c r="EB32" s="255">
        <f t="shared" si="69"/>
        <v>0</v>
      </c>
      <c r="EC32" s="255">
        <f t="shared" si="69"/>
        <v>0</v>
      </c>
      <c r="ED32" s="255">
        <f t="shared" si="69"/>
        <v>0</v>
      </c>
      <c r="EE32" s="255">
        <f t="shared" si="69"/>
        <v>0</v>
      </c>
      <c r="EF32" s="255">
        <f t="shared" si="69"/>
        <v>0</v>
      </c>
      <c r="EG32" s="255">
        <f t="shared" si="69"/>
        <v>0</v>
      </c>
      <c r="EH32" s="255">
        <f t="shared" si="69"/>
        <v>0</v>
      </c>
      <c r="EI32" s="255">
        <f t="shared" si="69"/>
        <v>0</v>
      </c>
      <c r="EJ32" s="255">
        <f t="shared" si="69"/>
        <v>0</v>
      </c>
      <c r="EK32" s="255">
        <f t="shared" si="69"/>
        <v>0</v>
      </c>
      <c r="EL32" s="255">
        <f t="shared" si="69"/>
        <v>0</v>
      </c>
      <c r="EM32" s="255">
        <f t="shared" si="69"/>
        <v>0</v>
      </c>
      <c r="EN32" s="255">
        <f t="shared" si="69"/>
        <v>0</v>
      </c>
      <c r="EO32" s="255">
        <f t="shared" si="69"/>
        <v>0</v>
      </c>
      <c r="EP32" s="255">
        <f t="shared" si="69"/>
        <v>0</v>
      </c>
      <c r="EQ32" s="255">
        <f t="shared" si="69"/>
        <v>0</v>
      </c>
      <c r="ER32" s="255">
        <f t="shared" si="69"/>
        <v>0</v>
      </c>
      <c r="ES32" s="255">
        <f t="shared" si="69"/>
        <v>0</v>
      </c>
      <c r="ET32" s="255">
        <f t="shared" si="69"/>
        <v>0</v>
      </c>
      <c r="EU32" s="255">
        <f t="shared" si="69"/>
        <v>0</v>
      </c>
      <c r="EV32" s="255">
        <f t="shared" si="69"/>
        <v>0</v>
      </c>
      <c r="EW32" s="255">
        <f t="shared" si="69"/>
        <v>0</v>
      </c>
      <c r="EX32" s="255">
        <f t="shared" si="69"/>
        <v>0</v>
      </c>
      <c r="EY32" s="255">
        <f t="shared" si="69"/>
        <v>0</v>
      </c>
      <c r="EZ32" s="255">
        <f t="shared" si="69"/>
        <v>0</v>
      </c>
      <c r="FA32" s="255">
        <f t="shared" si="69"/>
        <v>0</v>
      </c>
      <c r="FB32" s="255">
        <f t="shared" si="69"/>
        <v>0</v>
      </c>
      <c r="FC32" s="255">
        <f t="shared" si="69"/>
        <v>0</v>
      </c>
      <c r="FD32" s="255">
        <f t="shared" si="69"/>
        <v>0</v>
      </c>
      <c r="FE32" s="255">
        <f t="shared" si="69"/>
        <v>0</v>
      </c>
      <c r="FF32" s="255">
        <f t="shared" si="69"/>
        <v>0</v>
      </c>
      <c r="FG32" s="255">
        <f t="shared" si="69"/>
        <v>0</v>
      </c>
      <c r="FH32" s="255">
        <f t="shared" si="69"/>
        <v>0</v>
      </c>
      <c r="FI32" s="255">
        <f t="shared" si="69"/>
        <v>0</v>
      </c>
      <c r="FJ32" s="255">
        <f t="shared" si="69"/>
        <v>0</v>
      </c>
      <c r="FK32" s="255">
        <f t="shared" si="69"/>
        <v>0</v>
      </c>
      <c r="FL32" s="255">
        <f t="shared" si="69"/>
        <v>0</v>
      </c>
      <c r="FM32" s="255">
        <f t="shared" si="69"/>
        <v>0</v>
      </c>
      <c r="FN32" s="255">
        <f t="shared" si="69"/>
        <v>0</v>
      </c>
      <c r="FO32" s="255">
        <f t="shared" si="69"/>
        <v>0</v>
      </c>
      <c r="FP32" s="255">
        <f t="shared" si="70"/>
        <v>0</v>
      </c>
      <c r="FQ32" s="255">
        <f t="shared" si="70"/>
        <v>0</v>
      </c>
      <c r="FR32" s="255">
        <f t="shared" si="70"/>
        <v>0</v>
      </c>
      <c r="FS32" s="255">
        <f t="shared" si="70"/>
        <v>0</v>
      </c>
      <c r="FT32" s="255">
        <f t="shared" si="70"/>
        <v>0</v>
      </c>
      <c r="FU32" s="255">
        <f t="shared" si="70"/>
        <v>0</v>
      </c>
      <c r="FV32" s="255">
        <f t="shared" si="70"/>
        <v>0</v>
      </c>
      <c r="FW32" s="255">
        <f t="shared" si="70"/>
        <v>0</v>
      </c>
      <c r="FX32" s="255">
        <f t="shared" si="70"/>
        <v>0</v>
      </c>
      <c r="FY32" s="255">
        <f t="shared" si="70"/>
        <v>0</v>
      </c>
      <c r="FZ32" s="255">
        <f t="shared" si="70"/>
        <v>0</v>
      </c>
      <c r="GA32" s="255">
        <f t="shared" si="70"/>
        <v>0</v>
      </c>
      <c r="GB32" s="255">
        <f t="shared" si="70"/>
        <v>0</v>
      </c>
      <c r="GC32" s="255">
        <f t="shared" si="70"/>
        <v>0</v>
      </c>
      <c r="GD32" s="255">
        <f t="shared" si="70"/>
        <v>0</v>
      </c>
      <c r="GE32" s="255">
        <f t="shared" si="70"/>
        <v>0</v>
      </c>
      <c r="GF32" s="255">
        <f t="shared" si="70"/>
        <v>0</v>
      </c>
      <c r="GG32" s="255">
        <f t="shared" si="70"/>
        <v>0</v>
      </c>
      <c r="GH32" s="255">
        <f t="shared" si="70"/>
        <v>0</v>
      </c>
      <c r="GI32" s="255">
        <f t="shared" si="70"/>
        <v>0</v>
      </c>
      <c r="GJ32" s="255">
        <f t="shared" si="70"/>
        <v>0</v>
      </c>
      <c r="GK32" s="255">
        <f t="shared" si="70"/>
        <v>0</v>
      </c>
      <c r="GL32" s="255">
        <f t="shared" si="70"/>
        <v>0</v>
      </c>
      <c r="GM32" s="255">
        <f t="shared" si="70"/>
        <v>0</v>
      </c>
      <c r="GN32" s="255">
        <f t="shared" si="70"/>
        <v>0</v>
      </c>
      <c r="GO32" s="255">
        <f t="shared" si="70"/>
        <v>0</v>
      </c>
      <c r="GP32" s="255">
        <f t="shared" si="70"/>
        <v>0</v>
      </c>
      <c r="GQ32" s="255">
        <f t="shared" si="70"/>
        <v>0</v>
      </c>
      <c r="GR32" s="255">
        <f t="shared" si="70"/>
        <v>0</v>
      </c>
      <c r="GS32" s="255">
        <f t="shared" si="70"/>
        <v>0</v>
      </c>
      <c r="GT32" s="255">
        <f t="shared" si="70"/>
        <v>0</v>
      </c>
      <c r="GU32" s="255">
        <f t="shared" si="70"/>
        <v>0</v>
      </c>
      <c r="GV32" s="255">
        <f t="shared" si="70"/>
        <v>0</v>
      </c>
      <c r="GW32" s="255">
        <f t="shared" si="70"/>
        <v>0</v>
      </c>
      <c r="GX32" s="255">
        <f t="shared" si="70"/>
        <v>0</v>
      </c>
      <c r="GY32" s="255">
        <f t="shared" si="70"/>
        <v>0</v>
      </c>
      <c r="GZ32" s="255">
        <f t="shared" si="70"/>
        <v>0</v>
      </c>
      <c r="HA32" s="255">
        <f t="shared" si="70"/>
        <v>0</v>
      </c>
      <c r="HB32" s="255">
        <f t="shared" si="70"/>
        <v>0</v>
      </c>
      <c r="HC32" s="255">
        <f t="shared" si="70"/>
        <v>0</v>
      </c>
      <c r="HD32" s="255">
        <f t="shared" si="70"/>
        <v>0</v>
      </c>
      <c r="HE32" s="255">
        <f t="shared" si="70"/>
        <v>0</v>
      </c>
      <c r="HF32" s="255">
        <f t="shared" si="70"/>
        <v>0</v>
      </c>
      <c r="HG32" s="255">
        <f t="shared" si="70"/>
        <v>0</v>
      </c>
      <c r="HH32" s="255">
        <f t="shared" si="70"/>
        <v>0</v>
      </c>
      <c r="HI32" s="255">
        <f t="shared" si="70"/>
        <v>0</v>
      </c>
      <c r="HJ32" s="255">
        <f t="shared" si="70"/>
        <v>0</v>
      </c>
      <c r="HK32" s="255">
        <f t="shared" si="70"/>
        <v>0</v>
      </c>
      <c r="HL32" s="255">
        <f t="shared" si="70"/>
        <v>0</v>
      </c>
      <c r="HM32" s="255">
        <f t="shared" si="70"/>
        <v>0</v>
      </c>
      <c r="HN32" s="255">
        <f t="shared" si="70"/>
        <v>0</v>
      </c>
      <c r="HO32" s="255">
        <f t="shared" si="70"/>
        <v>0</v>
      </c>
      <c r="HP32" s="255">
        <f t="shared" si="70"/>
        <v>0</v>
      </c>
      <c r="HQ32" s="255">
        <f t="shared" si="70"/>
        <v>0</v>
      </c>
      <c r="HR32" s="255">
        <f t="shared" si="70"/>
        <v>0</v>
      </c>
      <c r="HS32" s="255">
        <f t="shared" si="70"/>
        <v>0</v>
      </c>
      <c r="HT32" s="255">
        <f t="shared" si="70"/>
        <v>0</v>
      </c>
      <c r="HU32" s="255">
        <f t="shared" si="70"/>
        <v>0</v>
      </c>
      <c r="HV32" s="255">
        <f t="shared" si="70"/>
        <v>0</v>
      </c>
      <c r="HW32" s="255">
        <f t="shared" si="70"/>
        <v>0</v>
      </c>
      <c r="HX32" s="255">
        <f t="shared" si="70"/>
        <v>0</v>
      </c>
      <c r="HY32" s="255">
        <f t="shared" si="70"/>
        <v>0</v>
      </c>
      <c r="HZ32" s="255">
        <f t="shared" si="70"/>
        <v>0</v>
      </c>
      <c r="IA32" s="255">
        <f t="shared" si="70"/>
        <v>0</v>
      </c>
      <c r="IB32" s="255">
        <f t="shared" si="71"/>
        <v>0</v>
      </c>
      <c r="IC32" s="255">
        <f t="shared" si="71"/>
        <v>0</v>
      </c>
      <c r="ID32" s="255">
        <f t="shared" si="71"/>
        <v>0</v>
      </c>
      <c r="IE32" s="255">
        <f t="shared" si="71"/>
        <v>0</v>
      </c>
      <c r="IF32" s="255">
        <f t="shared" si="71"/>
        <v>0</v>
      </c>
      <c r="IG32" s="255">
        <f t="shared" si="71"/>
        <v>0</v>
      </c>
      <c r="IH32" s="255">
        <f t="shared" si="71"/>
        <v>0</v>
      </c>
      <c r="II32" s="255">
        <f t="shared" si="71"/>
        <v>0</v>
      </c>
      <c r="IJ32" s="255">
        <f t="shared" si="71"/>
        <v>0</v>
      </c>
      <c r="IK32" s="255">
        <f t="shared" si="71"/>
        <v>0</v>
      </c>
    </row>
    <row r="33" spans="2:245" s="219" customFormat="1" ht="13.5" x14ac:dyDescent="0.3">
      <c r="C33" s="362">
        <f t="shared" si="65"/>
        <v>2023</v>
      </c>
      <c r="D33" s="227" t="str">
        <f t="shared" si="65"/>
        <v>SIN Bank</v>
      </c>
      <c r="E33" s="233" t="str">
        <f t="shared" si="65"/>
        <v>J/V 최초 차입금(재금융)</v>
      </c>
      <c r="F33" s="241">
        <f t="shared" si="65"/>
        <v>32750000</v>
      </c>
      <c r="G33" s="230">
        <f t="shared" si="65"/>
        <v>1.47E-2</v>
      </c>
      <c r="H33" s="361">
        <f t="shared" si="65"/>
        <v>5</v>
      </c>
      <c r="I33" s="234" t="str">
        <f t="shared" si="65"/>
        <v>수시상환</v>
      </c>
      <c r="J33" s="221"/>
      <c r="K33" s="759" t="str">
        <f>K23</f>
        <v>J/V 최초 차입금(재금융)</v>
      </c>
      <c r="L33" s="227"/>
      <c r="M33" s="244"/>
      <c r="N33" s="244">
        <f>M23*$G33</f>
        <v>0</v>
      </c>
      <c r="O33" s="245">
        <f t="shared" si="66"/>
        <v>0</v>
      </c>
      <c r="P33" s="245">
        <f t="shared" si="66"/>
        <v>0</v>
      </c>
      <c r="Q33" s="245">
        <f t="shared" si="66"/>
        <v>481425</v>
      </c>
      <c r="R33" s="245">
        <f t="shared" si="66"/>
        <v>433282.5</v>
      </c>
      <c r="S33" s="245">
        <f t="shared" si="66"/>
        <v>385140</v>
      </c>
      <c r="T33" s="244">
        <f t="shared" si="66"/>
        <v>336997.5</v>
      </c>
      <c r="U33" s="244">
        <f t="shared" si="66"/>
        <v>288855</v>
      </c>
      <c r="V33" s="245">
        <f t="shared" si="66"/>
        <v>0</v>
      </c>
      <c r="W33" s="245">
        <f t="shared" si="66"/>
        <v>0</v>
      </c>
      <c r="X33" s="245">
        <f t="shared" si="66"/>
        <v>0</v>
      </c>
      <c r="Y33" s="245">
        <f t="shared" si="66"/>
        <v>0</v>
      </c>
      <c r="Z33" s="245">
        <f t="shared" si="66"/>
        <v>0</v>
      </c>
      <c r="AA33" s="244">
        <f t="shared" si="66"/>
        <v>0</v>
      </c>
      <c r="AB33" s="244">
        <f t="shared" si="66"/>
        <v>0</v>
      </c>
      <c r="AC33" s="245">
        <f t="shared" si="66"/>
        <v>0</v>
      </c>
      <c r="AD33" s="245">
        <f t="shared" si="66"/>
        <v>0</v>
      </c>
      <c r="AE33" s="246">
        <f t="shared" si="66"/>
        <v>0</v>
      </c>
      <c r="AF33" s="221"/>
      <c r="AG33" s="221"/>
      <c r="AH33" s="221"/>
      <c r="AI33" s="757" t="str">
        <f>AI22</f>
        <v>크레인 구입 차입금</v>
      </c>
      <c r="AJ33" s="758"/>
      <c r="AK33" s="255"/>
      <c r="AL33" s="255">
        <f t="shared" si="67"/>
        <v>0</v>
      </c>
      <c r="AM33" s="255">
        <f t="shared" si="67"/>
        <v>0</v>
      </c>
      <c r="AN33" s="255">
        <f t="shared" si="67"/>
        <v>0</v>
      </c>
      <c r="AO33" s="255">
        <f t="shared" si="67"/>
        <v>0</v>
      </c>
      <c r="AP33" s="255">
        <f t="shared" si="67"/>
        <v>0</v>
      </c>
      <c r="AQ33" s="255">
        <f t="shared" si="67"/>
        <v>0</v>
      </c>
      <c r="AR33" s="255">
        <f t="shared" si="68"/>
        <v>0</v>
      </c>
      <c r="AS33" s="255">
        <f t="shared" si="68"/>
        <v>0</v>
      </c>
      <c r="AT33" s="255">
        <f t="shared" si="68"/>
        <v>0</v>
      </c>
      <c r="AU33" s="255">
        <f t="shared" si="68"/>
        <v>0</v>
      </c>
      <c r="AV33" s="255">
        <f t="shared" si="68"/>
        <v>0</v>
      </c>
      <c r="AW33" s="255">
        <f t="shared" si="68"/>
        <v>0</v>
      </c>
      <c r="AX33" s="255">
        <f t="shared" si="68"/>
        <v>0</v>
      </c>
      <c r="AY33" s="255">
        <f t="shared" si="68"/>
        <v>0</v>
      </c>
      <c r="AZ33" s="255">
        <f t="shared" si="68"/>
        <v>0</v>
      </c>
      <c r="BA33" s="255">
        <f t="shared" si="68"/>
        <v>0</v>
      </c>
      <c r="BB33" s="255">
        <f t="shared" si="68"/>
        <v>0</v>
      </c>
      <c r="BC33" s="255">
        <f t="shared" si="68"/>
        <v>0</v>
      </c>
      <c r="BD33" s="255">
        <f t="shared" si="68"/>
        <v>0</v>
      </c>
      <c r="BE33" s="255">
        <f t="shared" si="68"/>
        <v>0</v>
      </c>
      <c r="BF33" s="255">
        <f t="shared" si="68"/>
        <v>0</v>
      </c>
      <c r="BG33" s="255">
        <f t="shared" si="68"/>
        <v>0</v>
      </c>
      <c r="BH33" s="255">
        <f t="shared" si="68"/>
        <v>0</v>
      </c>
      <c r="BI33" s="255">
        <f t="shared" si="68"/>
        <v>0</v>
      </c>
      <c r="BJ33" s="255">
        <f t="shared" si="68"/>
        <v>0</v>
      </c>
      <c r="BK33" s="255">
        <f t="shared" si="68"/>
        <v>0</v>
      </c>
      <c r="BL33" s="255">
        <f t="shared" si="68"/>
        <v>0</v>
      </c>
      <c r="BM33" s="255">
        <f t="shared" si="68"/>
        <v>0</v>
      </c>
      <c r="BN33" s="255">
        <f t="shared" si="68"/>
        <v>0</v>
      </c>
      <c r="BO33" s="255">
        <f t="shared" si="68"/>
        <v>0</v>
      </c>
      <c r="BP33" s="255">
        <f t="shared" si="68"/>
        <v>0</v>
      </c>
      <c r="BQ33" s="255">
        <f t="shared" si="68"/>
        <v>0</v>
      </c>
      <c r="BR33" s="255">
        <f t="shared" si="68"/>
        <v>0</v>
      </c>
      <c r="BS33" s="255">
        <f t="shared" si="68"/>
        <v>0</v>
      </c>
      <c r="BT33" s="255">
        <f t="shared" si="68"/>
        <v>0</v>
      </c>
      <c r="BU33" s="255">
        <f t="shared" si="68"/>
        <v>0</v>
      </c>
      <c r="BV33" s="255">
        <f t="shared" si="68"/>
        <v>0</v>
      </c>
      <c r="BW33" s="255">
        <f t="shared" si="68"/>
        <v>0</v>
      </c>
      <c r="BX33" s="255">
        <f t="shared" si="68"/>
        <v>0</v>
      </c>
      <c r="BY33" s="255">
        <f t="shared" si="68"/>
        <v>0</v>
      </c>
      <c r="BZ33" s="255">
        <f t="shared" si="68"/>
        <v>40118.75</v>
      </c>
      <c r="CA33" s="255">
        <f t="shared" si="68"/>
        <v>40118.75</v>
      </c>
      <c r="CB33" s="255">
        <f t="shared" si="68"/>
        <v>40118.75</v>
      </c>
      <c r="CC33" s="255">
        <f t="shared" si="68"/>
        <v>40118.75</v>
      </c>
      <c r="CD33" s="255">
        <f t="shared" si="68"/>
        <v>40118.75</v>
      </c>
      <c r="CE33" s="255">
        <f t="shared" si="68"/>
        <v>40118.75</v>
      </c>
      <c r="CF33" s="255">
        <f t="shared" si="68"/>
        <v>40118.75</v>
      </c>
      <c r="CG33" s="255">
        <f t="shared" si="68"/>
        <v>40118.75</v>
      </c>
      <c r="CH33" s="255">
        <f t="shared" si="68"/>
        <v>40118.75</v>
      </c>
      <c r="CI33" s="255">
        <f t="shared" si="68"/>
        <v>40118.75</v>
      </c>
      <c r="CJ33" s="255">
        <f t="shared" si="68"/>
        <v>40118.75</v>
      </c>
      <c r="CK33" s="255">
        <f t="shared" si="68"/>
        <v>40118.75</v>
      </c>
      <c r="CL33" s="255">
        <f t="shared" si="68"/>
        <v>36106.875</v>
      </c>
      <c r="CM33" s="255">
        <f t="shared" si="68"/>
        <v>36106.875</v>
      </c>
      <c r="CN33" s="255">
        <f t="shared" si="68"/>
        <v>36106.875</v>
      </c>
      <c r="CO33" s="255">
        <f t="shared" si="68"/>
        <v>36106.875</v>
      </c>
      <c r="CP33" s="255">
        <f t="shared" si="68"/>
        <v>36106.875</v>
      </c>
      <c r="CQ33" s="255">
        <f t="shared" si="68"/>
        <v>36106.875</v>
      </c>
      <c r="CR33" s="255">
        <f t="shared" si="68"/>
        <v>36106.875</v>
      </c>
      <c r="CS33" s="255">
        <f t="shared" si="68"/>
        <v>36106.875</v>
      </c>
      <c r="CT33" s="255">
        <f t="shared" si="68"/>
        <v>36106.875</v>
      </c>
      <c r="CU33" s="255">
        <f t="shared" si="68"/>
        <v>36106.875</v>
      </c>
      <c r="CV33" s="255">
        <f t="shared" si="68"/>
        <v>36106.875</v>
      </c>
      <c r="CW33" s="255">
        <f t="shared" si="68"/>
        <v>36106.875</v>
      </c>
      <c r="CX33" s="255">
        <f t="shared" si="68"/>
        <v>32095</v>
      </c>
      <c r="CY33" s="255">
        <f t="shared" si="68"/>
        <v>32095</v>
      </c>
      <c r="CZ33" s="255">
        <f t="shared" si="68"/>
        <v>32095</v>
      </c>
      <c r="DA33" s="255">
        <f t="shared" si="68"/>
        <v>32095</v>
      </c>
      <c r="DB33" s="255">
        <f t="shared" si="68"/>
        <v>32095</v>
      </c>
      <c r="DC33" s="255">
        <f t="shared" si="68"/>
        <v>32095</v>
      </c>
      <c r="DD33" s="255">
        <f t="shared" si="69"/>
        <v>32095</v>
      </c>
      <c r="DE33" s="255">
        <f t="shared" si="69"/>
        <v>32095</v>
      </c>
      <c r="DF33" s="255">
        <f t="shared" si="69"/>
        <v>32095</v>
      </c>
      <c r="DG33" s="255">
        <f t="shared" si="69"/>
        <v>32095</v>
      </c>
      <c r="DH33" s="255">
        <f t="shared" si="69"/>
        <v>32095</v>
      </c>
      <c r="DI33" s="255">
        <f t="shared" si="69"/>
        <v>32095</v>
      </c>
      <c r="DJ33" s="255">
        <f t="shared" si="69"/>
        <v>28083.125</v>
      </c>
      <c r="DK33" s="255">
        <f t="shared" si="69"/>
        <v>28083.125</v>
      </c>
      <c r="DL33" s="255">
        <f t="shared" si="69"/>
        <v>28083.125</v>
      </c>
      <c r="DM33" s="255">
        <f t="shared" si="69"/>
        <v>28083.125</v>
      </c>
      <c r="DN33" s="255">
        <f t="shared" si="69"/>
        <v>28083.125</v>
      </c>
      <c r="DO33" s="255">
        <f t="shared" si="69"/>
        <v>28083.125</v>
      </c>
      <c r="DP33" s="255">
        <f t="shared" si="69"/>
        <v>28083.125</v>
      </c>
      <c r="DQ33" s="255">
        <f t="shared" si="69"/>
        <v>28083.125</v>
      </c>
      <c r="DR33" s="255">
        <f t="shared" si="69"/>
        <v>28083.125</v>
      </c>
      <c r="DS33" s="255">
        <f t="shared" si="69"/>
        <v>28083.125</v>
      </c>
      <c r="DT33" s="255">
        <f t="shared" si="69"/>
        <v>28083.125</v>
      </c>
      <c r="DU33" s="255">
        <f t="shared" si="69"/>
        <v>28083.125</v>
      </c>
      <c r="DV33" s="255">
        <f t="shared" si="69"/>
        <v>24071.25</v>
      </c>
      <c r="DW33" s="255">
        <f t="shared" si="69"/>
        <v>24071.25</v>
      </c>
      <c r="DX33" s="255">
        <f t="shared" si="69"/>
        <v>24071.25</v>
      </c>
      <c r="DY33" s="255">
        <f t="shared" si="69"/>
        <v>24071.25</v>
      </c>
      <c r="DZ33" s="255">
        <f t="shared" si="69"/>
        <v>24071.25</v>
      </c>
      <c r="EA33" s="255">
        <f t="shared" si="69"/>
        <v>24071.25</v>
      </c>
      <c r="EB33" s="255">
        <f t="shared" si="69"/>
        <v>24071.25</v>
      </c>
      <c r="EC33" s="255">
        <f t="shared" si="69"/>
        <v>24071.25</v>
      </c>
      <c r="ED33" s="255">
        <f t="shared" si="69"/>
        <v>24071.25</v>
      </c>
      <c r="EE33" s="255">
        <f t="shared" si="69"/>
        <v>24071.25</v>
      </c>
      <c r="EF33" s="255">
        <f t="shared" si="69"/>
        <v>24071.25</v>
      </c>
      <c r="EG33" s="255">
        <f t="shared" si="69"/>
        <v>24071.25</v>
      </c>
      <c r="EH33" s="255">
        <f t="shared" si="69"/>
        <v>0</v>
      </c>
      <c r="EI33" s="255">
        <f t="shared" si="69"/>
        <v>0</v>
      </c>
      <c r="EJ33" s="255">
        <f t="shared" si="69"/>
        <v>0</v>
      </c>
      <c r="EK33" s="255">
        <f t="shared" si="69"/>
        <v>0</v>
      </c>
      <c r="EL33" s="255">
        <f t="shared" si="69"/>
        <v>0</v>
      </c>
      <c r="EM33" s="255">
        <f t="shared" si="69"/>
        <v>0</v>
      </c>
      <c r="EN33" s="255">
        <f t="shared" si="69"/>
        <v>0</v>
      </c>
      <c r="EO33" s="255">
        <f t="shared" si="69"/>
        <v>0</v>
      </c>
      <c r="EP33" s="255">
        <f t="shared" si="69"/>
        <v>0</v>
      </c>
      <c r="EQ33" s="255">
        <f t="shared" si="69"/>
        <v>0</v>
      </c>
      <c r="ER33" s="255">
        <f t="shared" si="69"/>
        <v>0</v>
      </c>
      <c r="ES33" s="255">
        <f t="shared" si="69"/>
        <v>0</v>
      </c>
      <c r="ET33" s="255">
        <f t="shared" si="69"/>
        <v>0</v>
      </c>
      <c r="EU33" s="255">
        <f t="shared" si="69"/>
        <v>0</v>
      </c>
      <c r="EV33" s="255">
        <f t="shared" si="69"/>
        <v>0</v>
      </c>
      <c r="EW33" s="255">
        <f t="shared" si="69"/>
        <v>0</v>
      </c>
      <c r="EX33" s="255">
        <f t="shared" si="69"/>
        <v>0</v>
      </c>
      <c r="EY33" s="255">
        <f t="shared" si="69"/>
        <v>0</v>
      </c>
      <c r="EZ33" s="255">
        <f t="shared" si="69"/>
        <v>0</v>
      </c>
      <c r="FA33" s="255">
        <f t="shared" si="69"/>
        <v>0</v>
      </c>
      <c r="FB33" s="255">
        <f t="shared" si="69"/>
        <v>0</v>
      </c>
      <c r="FC33" s="255">
        <f t="shared" si="69"/>
        <v>0</v>
      </c>
      <c r="FD33" s="255">
        <f t="shared" si="69"/>
        <v>0</v>
      </c>
      <c r="FE33" s="255">
        <f t="shared" si="69"/>
        <v>0</v>
      </c>
      <c r="FF33" s="255">
        <f t="shared" si="69"/>
        <v>0</v>
      </c>
      <c r="FG33" s="255">
        <f t="shared" si="69"/>
        <v>0</v>
      </c>
      <c r="FH33" s="255">
        <f t="shared" si="69"/>
        <v>0</v>
      </c>
      <c r="FI33" s="255">
        <f t="shared" si="69"/>
        <v>0</v>
      </c>
      <c r="FJ33" s="255">
        <f t="shared" si="69"/>
        <v>0</v>
      </c>
      <c r="FK33" s="255">
        <f t="shared" si="69"/>
        <v>0</v>
      </c>
      <c r="FL33" s="255">
        <f t="shared" si="69"/>
        <v>0</v>
      </c>
      <c r="FM33" s="255">
        <f t="shared" si="69"/>
        <v>0</v>
      </c>
      <c r="FN33" s="255">
        <f t="shared" si="69"/>
        <v>0</v>
      </c>
      <c r="FO33" s="255">
        <f t="shared" si="69"/>
        <v>0</v>
      </c>
      <c r="FP33" s="255">
        <f t="shared" si="70"/>
        <v>0</v>
      </c>
      <c r="FQ33" s="255">
        <f t="shared" si="70"/>
        <v>0</v>
      </c>
      <c r="FR33" s="255">
        <f t="shared" si="70"/>
        <v>0</v>
      </c>
      <c r="FS33" s="255">
        <f t="shared" si="70"/>
        <v>0</v>
      </c>
      <c r="FT33" s="255">
        <f t="shared" si="70"/>
        <v>0</v>
      </c>
      <c r="FU33" s="255">
        <f t="shared" si="70"/>
        <v>0</v>
      </c>
      <c r="FV33" s="255">
        <f t="shared" si="70"/>
        <v>0</v>
      </c>
      <c r="FW33" s="255">
        <f t="shared" si="70"/>
        <v>0</v>
      </c>
      <c r="FX33" s="255">
        <f t="shared" si="70"/>
        <v>0</v>
      </c>
      <c r="FY33" s="255">
        <f t="shared" si="70"/>
        <v>0</v>
      </c>
      <c r="FZ33" s="255">
        <f t="shared" si="70"/>
        <v>0</v>
      </c>
      <c r="GA33" s="255">
        <f t="shared" si="70"/>
        <v>0</v>
      </c>
      <c r="GB33" s="255">
        <f t="shared" si="70"/>
        <v>0</v>
      </c>
      <c r="GC33" s="255">
        <f t="shared" si="70"/>
        <v>0</v>
      </c>
      <c r="GD33" s="255">
        <f t="shared" si="70"/>
        <v>0</v>
      </c>
      <c r="GE33" s="255">
        <f t="shared" si="70"/>
        <v>0</v>
      </c>
      <c r="GF33" s="255">
        <f t="shared" si="70"/>
        <v>0</v>
      </c>
      <c r="GG33" s="255">
        <f t="shared" si="70"/>
        <v>0</v>
      </c>
      <c r="GH33" s="255">
        <f t="shared" si="70"/>
        <v>0</v>
      </c>
      <c r="GI33" s="255">
        <f t="shared" si="70"/>
        <v>0</v>
      </c>
      <c r="GJ33" s="255">
        <f t="shared" si="70"/>
        <v>0</v>
      </c>
      <c r="GK33" s="255">
        <f t="shared" si="70"/>
        <v>0</v>
      </c>
      <c r="GL33" s="255">
        <f t="shared" si="70"/>
        <v>0</v>
      </c>
      <c r="GM33" s="255">
        <f t="shared" si="70"/>
        <v>0</v>
      </c>
      <c r="GN33" s="255">
        <f t="shared" si="70"/>
        <v>0</v>
      </c>
      <c r="GO33" s="255">
        <f t="shared" si="70"/>
        <v>0</v>
      </c>
      <c r="GP33" s="255">
        <f t="shared" si="70"/>
        <v>0</v>
      </c>
      <c r="GQ33" s="255">
        <f t="shared" si="70"/>
        <v>0</v>
      </c>
      <c r="GR33" s="255">
        <f t="shared" si="70"/>
        <v>0</v>
      </c>
      <c r="GS33" s="255">
        <f t="shared" si="70"/>
        <v>0</v>
      </c>
      <c r="GT33" s="255">
        <f t="shared" si="70"/>
        <v>0</v>
      </c>
      <c r="GU33" s="255">
        <f t="shared" si="70"/>
        <v>0</v>
      </c>
      <c r="GV33" s="255">
        <f t="shared" si="70"/>
        <v>0</v>
      </c>
      <c r="GW33" s="255">
        <f t="shared" si="70"/>
        <v>0</v>
      </c>
      <c r="GX33" s="255">
        <f t="shared" si="70"/>
        <v>0</v>
      </c>
      <c r="GY33" s="255">
        <f t="shared" si="70"/>
        <v>0</v>
      </c>
      <c r="GZ33" s="255">
        <f t="shared" si="70"/>
        <v>0</v>
      </c>
      <c r="HA33" s="255">
        <f t="shared" si="70"/>
        <v>0</v>
      </c>
      <c r="HB33" s="255">
        <f t="shared" si="70"/>
        <v>0</v>
      </c>
      <c r="HC33" s="255">
        <f t="shared" si="70"/>
        <v>0</v>
      </c>
      <c r="HD33" s="255">
        <f t="shared" si="70"/>
        <v>0</v>
      </c>
      <c r="HE33" s="255">
        <f t="shared" si="70"/>
        <v>0</v>
      </c>
      <c r="HF33" s="255">
        <f t="shared" si="70"/>
        <v>0</v>
      </c>
      <c r="HG33" s="255">
        <f t="shared" si="70"/>
        <v>0</v>
      </c>
      <c r="HH33" s="255">
        <f t="shared" si="70"/>
        <v>0</v>
      </c>
      <c r="HI33" s="255">
        <f t="shared" si="70"/>
        <v>0</v>
      </c>
      <c r="HJ33" s="255">
        <f t="shared" si="70"/>
        <v>0</v>
      </c>
      <c r="HK33" s="255">
        <f t="shared" si="70"/>
        <v>0</v>
      </c>
      <c r="HL33" s="255">
        <f t="shared" si="70"/>
        <v>0</v>
      </c>
      <c r="HM33" s="255">
        <f t="shared" si="70"/>
        <v>0</v>
      </c>
      <c r="HN33" s="255">
        <f t="shared" si="70"/>
        <v>0</v>
      </c>
      <c r="HO33" s="255">
        <f t="shared" si="70"/>
        <v>0</v>
      </c>
      <c r="HP33" s="255">
        <f t="shared" si="70"/>
        <v>0</v>
      </c>
      <c r="HQ33" s="255">
        <f t="shared" si="70"/>
        <v>0</v>
      </c>
      <c r="HR33" s="255">
        <f t="shared" si="70"/>
        <v>0</v>
      </c>
      <c r="HS33" s="255">
        <f t="shared" si="70"/>
        <v>0</v>
      </c>
      <c r="HT33" s="255">
        <f t="shared" si="70"/>
        <v>0</v>
      </c>
      <c r="HU33" s="255">
        <f t="shared" si="70"/>
        <v>0</v>
      </c>
      <c r="HV33" s="255">
        <f t="shared" si="70"/>
        <v>0</v>
      </c>
      <c r="HW33" s="255">
        <f t="shared" si="70"/>
        <v>0</v>
      </c>
      <c r="HX33" s="255">
        <f t="shared" si="70"/>
        <v>0</v>
      </c>
      <c r="HY33" s="255">
        <f t="shared" si="70"/>
        <v>0</v>
      </c>
      <c r="HZ33" s="255">
        <f t="shared" si="70"/>
        <v>0</v>
      </c>
      <c r="IA33" s="255">
        <f t="shared" si="70"/>
        <v>0</v>
      </c>
      <c r="IB33" s="255">
        <f t="shared" si="71"/>
        <v>0</v>
      </c>
      <c r="IC33" s="255">
        <f t="shared" si="71"/>
        <v>0</v>
      </c>
      <c r="ID33" s="255">
        <f t="shared" si="71"/>
        <v>0</v>
      </c>
      <c r="IE33" s="255">
        <f t="shared" si="71"/>
        <v>0</v>
      </c>
      <c r="IF33" s="255">
        <f t="shared" si="71"/>
        <v>0</v>
      </c>
      <c r="IG33" s="255">
        <f t="shared" si="71"/>
        <v>0</v>
      </c>
      <c r="IH33" s="255">
        <f t="shared" si="71"/>
        <v>0</v>
      </c>
      <c r="II33" s="255">
        <f t="shared" si="71"/>
        <v>0</v>
      </c>
      <c r="IJ33" s="255">
        <f t="shared" si="71"/>
        <v>0</v>
      </c>
      <c r="IK33" s="255">
        <f t="shared" si="71"/>
        <v>0</v>
      </c>
    </row>
    <row r="34" spans="2:245" s="219" customFormat="1" ht="13.5" x14ac:dyDescent="0.3">
      <c r="C34" s="362">
        <f t="shared" si="65"/>
        <v>5</v>
      </c>
      <c r="D34" s="227" t="str">
        <f t="shared" si="65"/>
        <v>SIN Bank</v>
      </c>
      <c r="E34" s="233" t="str">
        <f t="shared" si="65"/>
        <v>크레인 구입 차입금(재금융)</v>
      </c>
      <c r="F34" s="241">
        <f t="shared" si="65"/>
        <v>8600000</v>
      </c>
      <c r="G34" s="230">
        <f t="shared" si="65"/>
        <v>1.47E-2</v>
      </c>
      <c r="H34" s="361">
        <f t="shared" si="65"/>
        <v>5</v>
      </c>
      <c r="I34" s="234" t="str">
        <f t="shared" si="65"/>
        <v>수시상환</v>
      </c>
      <c r="J34" s="221"/>
      <c r="K34" s="759" t="str">
        <f>K24</f>
        <v>크레인 구입 차입금(재금융)</v>
      </c>
      <c r="L34" s="227"/>
      <c r="M34" s="244"/>
      <c r="N34" s="244">
        <f>M24*$G34</f>
        <v>0</v>
      </c>
      <c r="O34" s="245">
        <f t="shared" si="66"/>
        <v>0</v>
      </c>
      <c r="P34" s="245">
        <f t="shared" si="66"/>
        <v>0</v>
      </c>
      <c r="Q34" s="245">
        <f t="shared" si="66"/>
        <v>0</v>
      </c>
      <c r="R34" s="245">
        <f t="shared" si="66"/>
        <v>0</v>
      </c>
      <c r="S34" s="245">
        <f t="shared" si="66"/>
        <v>0</v>
      </c>
      <c r="T34" s="244">
        <f t="shared" si="66"/>
        <v>0</v>
      </c>
      <c r="U34" s="244">
        <f t="shared" si="66"/>
        <v>0</v>
      </c>
      <c r="V34" s="245">
        <f t="shared" si="66"/>
        <v>0</v>
      </c>
      <c r="W34" s="245">
        <f t="shared" si="66"/>
        <v>0</v>
      </c>
      <c r="X34" s="245">
        <f t="shared" si="66"/>
        <v>0</v>
      </c>
      <c r="Y34" s="245">
        <f t="shared" si="66"/>
        <v>0</v>
      </c>
      <c r="Z34" s="245">
        <f t="shared" si="66"/>
        <v>0</v>
      </c>
      <c r="AA34" s="244">
        <f t="shared" si="66"/>
        <v>0</v>
      </c>
      <c r="AB34" s="244">
        <f t="shared" si="66"/>
        <v>0</v>
      </c>
      <c r="AC34" s="245">
        <f t="shared" si="66"/>
        <v>0</v>
      </c>
      <c r="AD34" s="245">
        <f t="shared" si="66"/>
        <v>0</v>
      </c>
      <c r="AE34" s="246">
        <f t="shared" si="66"/>
        <v>0</v>
      </c>
      <c r="AF34" s="221"/>
      <c r="AG34" s="221"/>
      <c r="AH34" s="221"/>
      <c r="AI34" s="757" t="str">
        <f>AI23</f>
        <v>J/V 최초 차입금(재금융)</v>
      </c>
      <c r="AJ34" s="758"/>
      <c r="AK34" s="255"/>
      <c r="AL34" s="255">
        <f t="shared" si="67"/>
        <v>0</v>
      </c>
      <c r="AM34" s="255">
        <f t="shared" si="67"/>
        <v>0</v>
      </c>
      <c r="AN34" s="255">
        <f t="shared" si="67"/>
        <v>0</v>
      </c>
      <c r="AO34" s="255">
        <f t="shared" si="67"/>
        <v>0</v>
      </c>
      <c r="AP34" s="255">
        <f t="shared" si="67"/>
        <v>0</v>
      </c>
      <c r="AQ34" s="255">
        <f t="shared" si="67"/>
        <v>0</v>
      </c>
      <c r="AR34" s="255">
        <f t="shared" si="68"/>
        <v>0</v>
      </c>
      <c r="AS34" s="255">
        <f t="shared" si="68"/>
        <v>0</v>
      </c>
      <c r="AT34" s="255">
        <f t="shared" si="68"/>
        <v>0</v>
      </c>
      <c r="AU34" s="255">
        <f t="shared" si="68"/>
        <v>0</v>
      </c>
      <c r="AV34" s="255">
        <f t="shared" si="68"/>
        <v>0</v>
      </c>
      <c r="AW34" s="255">
        <f t="shared" si="68"/>
        <v>0</v>
      </c>
      <c r="AX34" s="255">
        <f t="shared" si="68"/>
        <v>0</v>
      </c>
      <c r="AY34" s="255">
        <f t="shared" si="68"/>
        <v>0</v>
      </c>
      <c r="AZ34" s="255">
        <f t="shared" si="68"/>
        <v>0</v>
      </c>
      <c r="BA34" s="255">
        <f t="shared" si="68"/>
        <v>0</v>
      </c>
      <c r="BB34" s="255">
        <f t="shared" si="68"/>
        <v>0</v>
      </c>
      <c r="BC34" s="255">
        <f t="shared" si="68"/>
        <v>0</v>
      </c>
      <c r="BD34" s="255">
        <f t="shared" si="68"/>
        <v>0</v>
      </c>
      <c r="BE34" s="255">
        <f t="shared" si="68"/>
        <v>0</v>
      </c>
      <c r="BF34" s="255">
        <f t="shared" si="68"/>
        <v>0</v>
      </c>
      <c r="BG34" s="255">
        <f t="shared" si="68"/>
        <v>0</v>
      </c>
      <c r="BH34" s="255">
        <f t="shared" si="68"/>
        <v>0</v>
      </c>
      <c r="BI34" s="255">
        <f t="shared" si="68"/>
        <v>0</v>
      </c>
      <c r="BJ34" s="255">
        <f t="shared" si="68"/>
        <v>0</v>
      </c>
      <c r="BK34" s="255">
        <f t="shared" si="68"/>
        <v>0</v>
      </c>
      <c r="BL34" s="255">
        <f t="shared" si="68"/>
        <v>0</v>
      </c>
      <c r="BM34" s="255">
        <f t="shared" si="68"/>
        <v>0</v>
      </c>
      <c r="BN34" s="255">
        <f t="shared" si="68"/>
        <v>0</v>
      </c>
      <c r="BO34" s="255">
        <f t="shared" si="68"/>
        <v>0</v>
      </c>
      <c r="BP34" s="255">
        <f t="shared" si="68"/>
        <v>0</v>
      </c>
      <c r="BQ34" s="255">
        <f t="shared" si="68"/>
        <v>0</v>
      </c>
      <c r="BR34" s="255">
        <f t="shared" si="68"/>
        <v>0</v>
      </c>
      <c r="BS34" s="255">
        <f t="shared" si="68"/>
        <v>0</v>
      </c>
      <c r="BT34" s="255">
        <f t="shared" si="68"/>
        <v>0</v>
      </c>
      <c r="BU34" s="255">
        <f t="shared" si="68"/>
        <v>0</v>
      </c>
      <c r="BV34" s="255">
        <f t="shared" si="68"/>
        <v>0</v>
      </c>
      <c r="BW34" s="255">
        <f t="shared" si="68"/>
        <v>0</v>
      </c>
      <c r="BX34" s="255">
        <f t="shared" si="68"/>
        <v>0</v>
      </c>
      <c r="BY34" s="255">
        <f t="shared" si="68"/>
        <v>0</v>
      </c>
      <c r="BZ34" s="255">
        <f t="shared" si="68"/>
        <v>0</v>
      </c>
      <c r="CA34" s="255">
        <f t="shared" si="68"/>
        <v>0</v>
      </c>
      <c r="CB34" s="255">
        <f t="shared" si="68"/>
        <v>0</v>
      </c>
      <c r="CC34" s="255">
        <f t="shared" si="68"/>
        <v>0</v>
      </c>
      <c r="CD34" s="255">
        <f t="shared" si="68"/>
        <v>0</v>
      </c>
      <c r="CE34" s="255">
        <f t="shared" si="68"/>
        <v>0</v>
      </c>
      <c r="CF34" s="255">
        <f t="shared" si="68"/>
        <v>0</v>
      </c>
      <c r="CG34" s="255">
        <f t="shared" si="68"/>
        <v>0</v>
      </c>
      <c r="CH34" s="255">
        <f t="shared" si="68"/>
        <v>0</v>
      </c>
      <c r="CI34" s="255">
        <f t="shared" si="68"/>
        <v>0</v>
      </c>
      <c r="CJ34" s="255">
        <f t="shared" si="68"/>
        <v>0</v>
      </c>
      <c r="CK34" s="255">
        <f t="shared" si="68"/>
        <v>0</v>
      </c>
      <c r="CL34" s="255">
        <f t="shared" si="68"/>
        <v>0</v>
      </c>
      <c r="CM34" s="255">
        <f t="shared" si="68"/>
        <v>0</v>
      </c>
      <c r="CN34" s="255">
        <f t="shared" si="68"/>
        <v>0</v>
      </c>
      <c r="CO34" s="255">
        <f t="shared" si="68"/>
        <v>0</v>
      </c>
      <c r="CP34" s="255">
        <f t="shared" si="68"/>
        <v>0</v>
      </c>
      <c r="CQ34" s="255">
        <f t="shared" si="68"/>
        <v>0</v>
      </c>
      <c r="CR34" s="255">
        <f t="shared" si="68"/>
        <v>0</v>
      </c>
      <c r="CS34" s="255">
        <f t="shared" si="68"/>
        <v>0</v>
      </c>
      <c r="CT34" s="255">
        <f t="shared" si="68"/>
        <v>0</v>
      </c>
      <c r="CU34" s="255">
        <f t="shared" si="68"/>
        <v>0</v>
      </c>
      <c r="CV34" s="255">
        <f t="shared" si="68"/>
        <v>0</v>
      </c>
      <c r="CW34" s="255">
        <f t="shared" si="68"/>
        <v>0</v>
      </c>
      <c r="CX34" s="255">
        <f t="shared" si="68"/>
        <v>0</v>
      </c>
      <c r="CY34" s="255">
        <f t="shared" si="68"/>
        <v>0</v>
      </c>
      <c r="CZ34" s="255">
        <f t="shared" si="68"/>
        <v>0</v>
      </c>
      <c r="DA34" s="255">
        <f t="shared" si="68"/>
        <v>0</v>
      </c>
      <c r="DB34" s="255">
        <f t="shared" si="68"/>
        <v>0</v>
      </c>
      <c r="DC34" s="255">
        <f t="shared" ref="DC34:FN34" si="72">+DB24*$G34/12</f>
        <v>0</v>
      </c>
      <c r="DD34" s="255">
        <f t="shared" si="72"/>
        <v>0</v>
      </c>
      <c r="DE34" s="255">
        <f t="shared" si="72"/>
        <v>0</v>
      </c>
      <c r="DF34" s="255">
        <f t="shared" si="72"/>
        <v>0</v>
      </c>
      <c r="DG34" s="255">
        <f t="shared" si="72"/>
        <v>0</v>
      </c>
      <c r="DH34" s="255">
        <f t="shared" si="72"/>
        <v>0</v>
      </c>
      <c r="DI34" s="255">
        <f t="shared" si="72"/>
        <v>0</v>
      </c>
      <c r="DJ34" s="255">
        <f t="shared" si="72"/>
        <v>0</v>
      </c>
      <c r="DK34" s="255">
        <f t="shared" si="72"/>
        <v>0</v>
      </c>
      <c r="DL34" s="255">
        <f t="shared" si="72"/>
        <v>0</v>
      </c>
      <c r="DM34" s="255">
        <f t="shared" si="72"/>
        <v>0</v>
      </c>
      <c r="DN34" s="255">
        <f t="shared" si="72"/>
        <v>0</v>
      </c>
      <c r="DO34" s="255">
        <f t="shared" si="72"/>
        <v>0</v>
      </c>
      <c r="DP34" s="255">
        <f t="shared" si="72"/>
        <v>0</v>
      </c>
      <c r="DQ34" s="255">
        <f t="shared" si="72"/>
        <v>0</v>
      </c>
      <c r="DR34" s="255">
        <f t="shared" si="72"/>
        <v>0</v>
      </c>
      <c r="DS34" s="255">
        <f t="shared" si="72"/>
        <v>0</v>
      </c>
      <c r="DT34" s="255">
        <f t="shared" si="72"/>
        <v>0</v>
      </c>
      <c r="DU34" s="255">
        <f t="shared" si="72"/>
        <v>0</v>
      </c>
      <c r="DV34" s="255">
        <f t="shared" si="72"/>
        <v>0</v>
      </c>
      <c r="DW34" s="255">
        <f t="shared" si="72"/>
        <v>0</v>
      </c>
      <c r="DX34" s="255">
        <f t="shared" si="72"/>
        <v>0</v>
      </c>
      <c r="DY34" s="255">
        <f t="shared" si="72"/>
        <v>0</v>
      </c>
      <c r="DZ34" s="255">
        <f t="shared" si="72"/>
        <v>0</v>
      </c>
      <c r="EA34" s="255">
        <f t="shared" si="72"/>
        <v>0</v>
      </c>
      <c r="EB34" s="255">
        <f t="shared" si="72"/>
        <v>0</v>
      </c>
      <c r="EC34" s="255">
        <f t="shared" si="72"/>
        <v>0</v>
      </c>
      <c r="ED34" s="255">
        <f t="shared" si="72"/>
        <v>0</v>
      </c>
      <c r="EE34" s="255">
        <f t="shared" si="72"/>
        <v>0</v>
      </c>
      <c r="EF34" s="255">
        <f t="shared" si="72"/>
        <v>0</v>
      </c>
      <c r="EG34" s="255">
        <f t="shared" si="72"/>
        <v>0</v>
      </c>
      <c r="EH34" s="255">
        <f t="shared" si="72"/>
        <v>0</v>
      </c>
      <c r="EI34" s="255">
        <f t="shared" si="72"/>
        <v>0</v>
      </c>
      <c r="EJ34" s="255">
        <f t="shared" si="72"/>
        <v>0</v>
      </c>
      <c r="EK34" s="255">
        <f t="shared" si="72"/>
        <v>0</v>
      </c>
      <c r="EL34" s="255">
        <f t="shared" si="72"/>
        <v>0</v>
      </c>
      <c r="EM34" s="255">
        <f t="shared" si="72"/>
        <v>0</v>
      </c>
      <c r="EN34" s="255">
        <f t="shared" si="72"/>
        <v>0</v>
      </c>
      <c r="EO34" s="255">
        <f t="shared" si="72"/>
        <v>0</v>
      </c>
      <c r="EP34" s="255">
        <f t="shared" si="72"/>
        <v>0</v>
      </c>
      <c r="EQ34" s="255">
        <f t="shared" si="72"/>
        <v>0</v>
      </c>
      <c r="ER34" s="255">
        <f t="shared" si="72"/>
        <v>0</v>
      </c>
      <c r="ES34" s="255">
        <f t="shared" si="72"/>
        <v>0</v>
      </c>
      <c r="ET34" s="255">
        <f t="shared" si="72"/>
        <v>0</v>
      </c>
      <c r="EU34" s="255">
        <f t="shared" si="72"/>
        <v>0</v>
      </c>
      <c r="EV34" s="255">
        <f t="shared" si="72"/>
        <v>0</v>
      </c>
      <c r="EW34" s="255">
        <f t="shared" si="72"/>
        <v>0</v>
      </c>
      <c r="EX34" s="255">
        <f t="shared" si="72"/>
        <v>0</v>
      </c>
      <c r="EY34" s="255">
        <f t="shared" si="72"/>
        <v>0</v>
      </c>
      <c r="EZ34" s="255">
        <f t="shared" si="72"/>
        <v>0</v>
      </c>
      <c r="FA34" s="255">
        <f t="shared" si="72"/>
        <v>0</v>
      </c>
      <c r="FB34" s="255">
        <f t="shared" si="72"/>
        <v>0</v>
      </c>
      <c r="FC34" s="255">
        <f t="shared" si="72"/>
        <v>0</v>
      </c>
      <c r="FD34" s="255">
        <f t="shared" si="72"/>
        <v>0</v>
      </c>
      <c r="FE34" s="255">
        <f t="shared" si="72"/>
        <v>0</v>
      </c>
      <c r="FF34" s="255">
        <f t="shared" si="72"/>
        <v>0</v>
      </c>
      <c r="FG34" s="255">
        <f t="shared" si="72"/>
        <v>0</v>
      </c>
      <c r="FH34" s="255">
        <f t="shared" si="72"/>
        <v>0</v>
      </c>
      <c r="FI34" s="255">
        <f t="shared" si="72"/>
        <v>0</v>
      </c>
      <c r="FJ34" s="255">
        <f t="shared" si="72"/>
        <v>0</v>
      </c>
      <c r="FK34" s="255">
        <f t="shared" si="72"/>
        <v>0</v>
      </c>
      <c r="FL34" s="255">
        <f t="shared" si="72"/>
        <v>0</v>
      </c>
      <c r="FM34" s="255">
        <f t="shared" si="72"/>
        <v>0</v>
      </c>
      <c r="FN34" s="255">
        <f t="shared" si="72"/>
        <v>0</v>
      </c>
      <c r="FO34" s="255">
        <f t="shared" si="69"/>
        <v>0</v>
      </c>
      <c r="FP34" s="255">
        <f t="shared" si="70"/>
        <v>0</v>
      </c>
      <c r="FQ34" s="255">
        <f t="shared" si="70"/>
        <v>0</v>
      </c>
      <c r="FR34" s="255">
        <f t="shared" si="70"/>
        <v>0</v>
      </c>
      <c r="FS34" s="255">
        <f t="shared" si="70"/>
        <v>0</v>
      </c>
      <c r="FT34" s="255">
        <f t="shared" si="70"/>
        <v>0</v>
      </c>
      <c r="FU34" s="255">
        <f t="shared" si="70"/>
        <v>0</v>
      </c>
      <c r="FV34" s="255">
        <f t="shared" si="70"/>
        <v>0</v>
      </c>
      <c r="FW34" s="255">
        <f t="shared" si="70"/>
        <v>0</v>
      </c>
      <c r="FX34" s="255">
        <f t="shared" si="70"/>
        <v>0</v>
      </c>
      <c r="FY34" s="255">
        <f t="shared" si="70"/>
        <v>0</v>
      </c>
      <c r="FZ34" s="255">
        <f t="shared" si="70"/>
        <v>0</v>
      </c>
      <c r="GA34" s="255">
        <f t="shared" si="70"/>
        <v>0</v>
      </c>
      <c r="GB34" s="255">
        <f t="shared" si="70"/>
        <v>0</v>
      </c>
      <c r="GC34" s="255">
        <f t="shared" si="70"/>
        <v>0</v>
      </c>
      <c r="GD34" s="255">
        <f t="shared" si="70"/>
        <v>0</v>
      </c>
      <c r="GE34" s="255">
        <f t="shared" si="70"/>
        <v>0</v>
      </c>
      <c r="GF34" s="255">
        <f t="shared" si="70"/>
        <v>0</v>
      </c>
      <c r="GG34" s="255">
        <f t="shared" si="70"/>
        <v>0</v>
      </c>
      <c r="GH34" s="255">
        <f t="shared" si="70"/>
        <v>0</v>
      </c>
      <c r="GI34" s="255">
        <f t="shared" si="70"/>
        <v>0</v>
      </c>
      <c r="GJ34" s="255">
        <f t="shared" si="70"/>
        <v>0</v>
      </c>
      <c r="GK34" s="255">
        <f t="shared" si="70"/>
        <v>0</v>
      </c>
      <c r="GL34" s="255">
        <f t="shared" si="70"/>
        <v>0</v>
      </c>
      <c r="GM34" s="255">
        <f t="shared" si="70"/>
        <v>0</v>
      </c>
      <c r="GN34" s="255">
        <f t="shared" si="70"/>
        <v>0</v>
      </c>
      <c r="GO34" s="255">
        <f t="shared" si="70"/>
        <v>0</v>
      </c>
      <c r="GP34" s="255">
        <f t="shared" si="70"/>
        <v>0</v>
      </c>
      <c r="GQ34" s="255">
        <f t="shared" si="70"/>
        <v>0</v>
      </c>
      <c r="GR34" s="255">
        <f t="shared" si="70"/>
        <v>0</v>
      </c>
      <c r="GS34" s="255">
        <f t="shared" si="70"/>
        <v>0</v>
      </c>
      <c r="GT34" s="255">
        <f t="shared" si="70"/>
        <v>0</v>
      </c>
      <c r="GU34" s="255">
        <f t="shared" si="70"/>
        <v>0</v>
      </c>
      <c r="GV34" s="255">
        <f t="shared" si="70"/>
        <v>0</v>
      </c>
      <c r="GW34" s="255">
        <f t="shared" si="70"/>
        <v>0</v>
      </c>
      <c r="GX34" s="255">
        <f t="shared" si="70"/>
        <v>0</v>
      </c>
      <c r="GY34" s="255">
        <f t="shared" si="70"/>
        <v>0</v>
      </c>
      <c r="GZ34" s="255">
        <f t="shared" si="70"/>
        <v>0</v>
      </c>
      <c r="HA34" s="255">
        <f t="shared" si="70"/>
        <v>0</v>
      </c>
      <c r="HB34" s="255">
        <f t="shared" si="70"/>
        <v>0</v>
      </c>
      <c r="HC34" s="255">
        <f t="shared" si="70"/>
        <v>0</v>
      </c>
      <c r="HD34" s="255">
        <f t="shared" si="70"/>
        <v>0</v>
      </c>
      <c r="HE34" s="255">
        <f t="shared" si="70"/>
        <v>0</v>
      </c>
      <c r="HF34" s="255">
        <f t="shared" si="70"/>
        <v>0</v>
      </c>
      <c r="HG34" s="255">
        <f t="shared" si="70"/>
        <v>0</v>
      </c>
      <c r="HH34" s="255">
        <f t="shared" si="70"/>
        <v>0</v>
      </c>
      <c r="HI34" s="255">
        <f t="shared" si="70"/>
        <v>0</v>
      </c>
      <c r="HJ34" s="255">
        <f t="shared" si="70"/>
        <v>0</v>
      </c>
      <c r="HK34" s="255">
        <f t="shared" si="70"/>
        <v>0</v>
      </c>
      <c r="HL34" s="255">
        <f t="shared" si="70"/>
        <v>0</v>
      </c>
      <c r="HM34" s="255">
        <f t="shared" si="70"/>
        <v>0</v>
      </c>
      <c r="HN34" s="255">
        <f t="shared" si="70"/>
        <v>0</v>
      </c>
      <c r="HO34" s="255">
        <f t="shared" si="70"/>
        <v>0</v>
      </c>
      <c r="HP34" s="255">
        <f t="shared" si="70"/>
        <v>0</v>
      </c>
      <c r="HQ34" s="255">
        <f t="shared" si="70"/>
        <v>0</v>
      </c>
      <c r="HR34" s="255">
        <f t="shared" si="70"/>
        <v>0</v>
      </c>
      <c r="HS34" s="255">
        <f t="shared" si="70"/>
        <v>0</v>
      </c>
      <c r="HT34" s="255">
        <f t="shared" si="70"/>
        <v>0</v>
      </c>
      <c r="HU34" s="255">
        <f t="shared" si="70"/>
        <v>0</v>
      </c>
      <c r="HV34" s="255">
        <f t="shared" si="70"/>
        <v>0</v>
      </c>
      <c r="HW34" s="255">
        <f t="shared" si="70"/>
        <v>0</v>
      </c>
      <c r="HX34" s="255">
        <f t="shared" si="70"/>
        <v>0</v>
      </c>
      <c r="HY34" s="255">
        <f t="shared" si="70"/>
        <v>0</v>
      </c>
      <c r="HZ34" s="255">
        <f t="shared" si="70"/>
        <v>0</v>
      </c>
      <c r="IA34" s="255">
        <f t="shared" ref="IA34:IK34" si="73">+HZ24*$G34/12</f>
        <v>0</v>
      </c>
      <c r="IB34" s="255">
        <f t="shared" si="73"/>
        <v>0</v>
      </c>
      <c r="IC34" s="255">
        <f t="shared" si="73"/>
        <v>0</v>
      </c>
      <c r="ID34" s="255">
        <f t="shared" si="73"/>
        <v>0</v>
      </c>
      <c r="IE34" s="255">
        <f t="shared" si="73"/>
        <v>0</v>
      </c>
      <c r="IF34" s="255">
        <f t="shared" si="73"/>
        <v>0</v>
      </c>
      <c r="IG34" s="255">
        <f t="shared" si="73"/>
        <v>0</v>
      </c>
      <c r="IH34" s="255">
        <f t="shared" si="73"/>
        <v>0</v>
      </c>
      <c r="II34" s="255">
        <f t="shared" si="73"/>
        <v>0</v>
      </c>
      <c r="IJ34" s="255">
        <f t="shared" si="73"/>
        <v>0</v>
      </c>
      <c r="IK34" s="255">
        <f t="shared" si="73"/>
        <v>0</v>
      </c>
    </row>
    <row r="35" spans="2:245" s="219" customFormat="1" ht="13.5" x14ac:dyDescent="0.3">
      <c r="C35" s="222" t="s">
        <v>276</v>
      </c>
      <c r="D35" s="223"/>
      <c r="E35" s="224"/>
      <c r="F35" s="240">
        <f>SUM(F31:F34)</f>
        <v>124050000</v>
      </c>
      <c r="G35" s="224"/>
      <c r="H35" s="224"/>
      <c r="I35" s="225"/>
      <c r="K35" s="236" t="s">
        <v>276</v>
      </c>
      <c r="L35" s="222"/>
      <c r="M35" s="240">
        <f t="shared" ref="M35:AE35" si="74">SUM(M31:M34)</f>
        <v>0</v>
      </c>
      <c r="N35" s="247">
        <f t="shared" si="74"/>
        <v>962850</v>
      </c>
      <c r="O35" s="247">
        <f t="shared" si="74"/>
        <v>866565</v>
      </c>
      <c r="P35" s="247">
        <f t="shared" si="74"/>
        <v>770280</v>
      </c>
      <c r="Q35" s="247">
        <f t="shared" si="74"/>
        <v>673995</v>
      </c>
      <c r="R35" s="247">
        <f t="shared" si="74"/>
        <v>625852.5</v>
      </c>
      <c r="S35" s="247">
        <f t="shared" si="74"/>
        <v>577710</v>
      </c>
      <c r="T35" s="247">
        <f t="shared" si="74"/>
        <v>529567.5</v>
      </c>
      <c r="U35" s="247">
        <f t="shared" si="74"/>
        <v>481425</v>
      </c>
      <c r="V35" s="247">
        <f t="shared" si="74"/>
        <v>192570</v>
      </c>
      <c r="W35" s="247">
        <f t="shared" si="74"/>
        <v>192570</v>
      </c>
      <c r="X35" s="247">
        <f t="shared" si="74"/>
        <v>192570</v>
      </c>
      <c r="Y35" s="247">
        <f t="shared" si="74"/>
        <v>192570</v>
      </c>
      <c r="Z35" s="247">
        <f t="shared" si="74"/>
        <v>192570</v>
      </c>
      <c r="AA35" s="248">
        <f t="shared" si="74"/>
        <v>192570</v>
      </c>
      <c r="AB35" s="247">
        <f t="shared" si="74"/>
        <v>192570</v>
      </c>
      <c r="AC35" s="247">
        <f t="shared" si="74"/>
        <v>192570</v>
      </c>
      <c r="AD35" s="247">
        <f t="shared" si="74"/>
        <v>192570</v>
      </c>
      <c r="AE35" s="249">
        <f t="shared" si="74"/>
        <v>192570</v>
      </c>
      <c r="AI35" s="249"/>
      <c r="AJ35" s="249"/>
      <c r="AK35" s="249"/>
      <c r="AL35" s="249">
        <f t="shared" ref="AL35:CW35" si="75">SUM(AL31:AL34)</f>
        <v>0</v>
      </c>
      <c r="AM35" s="249">
        <f t="shared" si="75"/>
        <v>0</v>
      </c>
      <c r="AN35" s="249">
        <f t="shared" si="75"/>
        <v>0</v>
      </c>
      <c r="AO35" s="249">
        <f t="shared" si="75"/>
        <v>0</v>
      </c>
      <c r="AP35" s="249">
        <f t="shared" si="75"/>
        <v>0</v>
      </c>
      <c r="AQ35" s="249">
        <f t="shared" si="75"/>
        <v>80237.5</v>
      </c>
      <c r="AR35" s="249">
        <f t="shared" si="75"/>
        <v>80237.5</v>
      </c>
      <c r="AS35" s="249">
        <f t="shared" si="75"/>
        <v>80237.5</v>
      </c>
      <c r="AT35" s="249">
        <f t="shared" si="75"/>
        <v>80237.5</v>
      </c>
      <c r="AU35" s="249">
        <f t="shared" si="75"/>
        <v>80237.5</v>
      </c>
      <c r="AV35" s="249">
        <f t="shared" si="75"/>
        <v>80237.5</v>
      </c>
      <c r="AW35" s="249">
        <f t="shared" si="75"/>
        <v>80237.5</v>
      </c>
      <c r="AX35" s="249">
        <f t="shared" si="75"/>
        <v>80237.5</v>
      </c>
      <c r="AY35" s="249">
        <f t="shared" si="75"/>
        <v>80237.5</v>
      </c>
      <c r="AZ35" s="249">
        <f t="shared" si="75"/>
        <v>80237.5</v>
      </c>
      <c r="BA35" s="249">
        <f t="shared" si="75"/>
        <v>80237.5</v>
      </c>
      <c r="BB35" s="249">
        <f t="shared" si="75"/>
        <v>72213.75</v>
      </c>
      <c r="BC35" s="249">
        <f t="shared" si="75"/>
        <v>72213.75</v>
      </c>
      <c r="BD35" s="249">
        <f t="shared" si="75"/>
        <v>72213.75</v>
      </c>
      <c r="BE35" s="249">
        <f t="shared" si="75"/>
        <v>72213.75</v>
      </c>
      <c r="BF35" s="249">
        <f t="shared" si="75"/>
        <v>72213.75</v>
      </c>
      <c r="BG35" s="249">
        <f t="shared" si="75"/>
        <v>72213.75</v>
      </c>
      <c r="BH35" s="249">
        <f t="shared" si="75"/>
        <v>72213.75</v>
      </c>
      <c r="BI35" s="249">
        <f t="shared" si="75"/>
        <v>72213.75</v>
      </c>
      <c r="BJ35" s="249">
        <f t="shared" si="75"/>
        <v>72213.75</v>
      </c>
      <c r="BK35" s="249">
        <f t="shared" si="75"/>
        <v>72213.75</v>
      </c>
      <c r="BL35" s="249">
        <f t="shared" si="75"/>
        <v>72213.75</v>
      </c>
      <c r="BM35" s="249">
        <f t="shared" si="75"/>
        <v>72213.75</v>
      </c>
      <c r="BN35" s="249">
        <f t="shared" si="75"/>
        <v>64190</v>
      </c>
      <c r="BO35" s="249">
        <f t="shared" si="75"/>
        <v>64190</v>
      </c>
      <c r="BP35" s="249">
        <f t="shared" si="75"/>
        <v>64190</v>
      </c>
      <c r="BQ35" s="249">
        <f t="shared" si="75"/>
        <v>64190</v>
      </c>
      <c r="BR35" s="249">
        <f t="shared" si="75"/>
        <v>64190</v>
      </c>
      <c r="BS35" s="249">
        <f t="shared" si="75"/>
        <v>64190</v>
      </c>
      <c r="BT35" s="249">
        <f t="shared" si="75"/>
        <v>64190</v>
      </c>
      <c r="BU35" s="249">
        <f t="shared" si="75"/>
        <v>64190</v>
      </c>
      <c r="BV35" s="249">
        <f t="shared" si="75"/>
        <v>64190</v>
      </c>
      <c r="BW35" s="249">
        <f t="shared" si="75"/>
        <v>64190</v>
      </c>
      <c r="BX35" s="249">
        <f t="shared" si="75"/>
        <v>64190</v>
      </c>
      <c r="BY35" s="249">
        <f t="shared" si="75"/>
        <v>64190</v>
      </c>
      <c r="BZ35" s="249">
        <f t="shared" si="75"/>
        <v>56166.25</v>
      </c>
      <c r="CA35" s="249">
        <f t="shared" si="75"/>
        <v>56166.25</v>
      </c>
      <c r="CB35" s="249">
        <f t="shared" si="75"/>
        <v>56166.25</v>
      </c>
      <c r="CC35" s="249">
        <f t="shared" si="75"/>
        <v>56166.25</v>
      </c>
      <c r="CD35" s="249">
        <f t="shared" si="75"/>
        <v>56166.25</v>
      </c>
      <c r="CE35" s="249">
        <f t="shared" si="75"/>
        <v>56166.25</v>
      </c>
      <c r="CF35" s="249">
        <f t="shared" si="75"/>
        <v>56166.25</v>
      </c>
      <c r="CG35" s="249">
        <f t="shared" si="75"/>
        <v>56166.25</v>
      </c>
      <c r="CH35" s="249">
        <f t="shared" si="75"/>
        <v>56166.25</v>
      </c>
      <c r="CI35" s="249">
        <f t="shared" si="75"/>
        <v>56166.25</v>
      </c>
      <c r="CJ35" s="249">
        <f t="shared" si="75"/>
        <v>56166.25</v>
      </c>
      <c r="CK35" s="249">
        <f t="shared" si="75"/>
        <v>56166.25</v>
      </c>
      <c r="CL35" s="249">
        <f t="shared" si="75"/>
        <v>52154.375</v>
      </c>
      <c r="CM35" s="249">
        <f t="shared" si="75"/>
        <v>52154.375</v>
      </c>
      <c r="CN35" s="249">
        <f t="shared" si="75"/>
        <v>52154.375</v>
      </c>
      <c r="CO35" s="249">
        <f t="shared" si="75"/>
        <v>52154.375</v>
      </c>
      <c r="CP35" s="249">
        <f t="shared" si="75"/>
        <v>52154.375</v>
      </c>
      <c r="CQ35" s="249">
        <f t="shared" si="75"/>
        <v>52154.375</v>
      </c>
      <c r="CR35" s="249">
        <f t="shared" si="75"/>
        <v>52154.375</v>
      </c>
      <c r="CS35" s="249">
        <f t="shared" si="75"/>
        <v>52154.375</v>
      </c>
      <c r="CT35" s="249">
        <f t="shared" si="75"/>
        <v>52154.375</v>
      </c>
      <c r="CU35" s="249">
        <f t="shared" si="75"/>
        <v>52154.375</v>
      </c>
      <c r="CV35" s="249">
        <f t="shared" si="75"/>
        <v>52154.375</v>
      </c>
      <c r="CW35" s="249">
        <f t="shared" si="75"/>
        <v>52154.375</v>
      </c>
      <c r="CX35" s="249">
        <f t="shared" ref="CX35:FI35" si="76">SUM(CX31:CX34)</f>
        <v>48142.5</v>
      </c>
      <c r="CY35" s="249">
        <f t="shared" si="76"/>
        <v>48142.5</v>
      </c>
      <c r="CZ35" s="249">
        <f t="shared" si="76"/>
        <v>48142.5</v>
      </c>
      <c r="DA35" s="249">
        <f t="shared" si="76"/>
        <v>48142.5</v>
      </c>
      <c r="DB35" s="249">
        <f t="shared" si="76"/>
        <v>48142.5</v>
      </c>
      <c r="DC35" s="249">
        <f t="shared" si="76"/>
        <v>48142.5</v>
      </c>
      <c r="DD35" s="249">
        <f t="shared" si="76"/>
        <v>48142.5</v>
      </c>
      <c r="DE35" s="249">
        <f t="shared" si="76"/>
        <v>48142.5</v>
      </c>
      <c r="DF35" s="249">
        <f t="shared" si="76"/>
        <v>48142.5</v>
      </c>
      <c r="DG35" s="249">
        <f t="shared" si="76"/>
        <v>48142.5</v>
      </c>
      <c r="DH35" s="249">
        <f t="shared" si="76"/>
        <v>48142.5</v>
      </c>
      <c r="DI35" s="249">
        <f t="shared" si="76"/>
        <v>48142.5</v>
      </c>
      <c r="DJ35" s="249">
        <f t="shared" si="76"/>
        <v>44130.625</v>
      </c>
      <c r="DK35" s="249">
        <f t="shared" si="76"/>
        <v>44130.625</v>
      </c>
      <c r="DL35" s="249">
        <f t="shared" si="76"/>
        <v>44130.625</v>
      </c>
      <c r="DM35" s="249">
        <f t="shared" si="76"/>
        <v>44130.625</v>
      </c>
      <c r="DN35" s="249">
        <f t="shared" si="76"/>
        <v>44130.625</v>
      </c>
      <c r="DO35" s="249">
        <f t="shared" si="76"/>
        <v>44130.625</v>
      </c>
      <c r="DP35" s="249">
        <f t="shared" si="76"/>
        <v>44130.625</v>
      </c>
      <c r="DQ35" s="249">
        <f t="shared" si="76"/>
        <v>44130.625</v>
      </c>
      <c r="DR35" s="249">
        <f t="shared" si="76"/>
        <v>44130.625</v>
      </c>
      <c r="DS35" s="249">
        <f t="shared" si="76"/>
        <v>44130.625</v>
      </c>
      <c r="DT35" s="249">
        <f t="shared" si="76"/>
        <v>44130.625</v>
      </c>
      <c r="DU35" s="249">
        <f t="shared" si="76"/>
        <v>44130.625</v>
      </c>
      <c r="DV35" s="249">
        <f t="shared" si="76"/>
        <v>40118.75</v>
      </c>
      <c r="DW35" s="249">
        <f t="shared" si="76"/>
        <v>40118.75</v>
      </c>
      <c r="DX35" s="249">
        <f t="shared" si="76"/>
        <v>40118.75</v>
      </c>
      <c r="DY35" s="249">
        <f t="shared" si="76"/>
        <v>40118.75</v>
      </c>
      <c r="DZ35" s="249">
        <f t="shared" si="76"/>
        <v>40118.75</v>
      </c>
      <c r="EA35" s="249">
        <f t="shared" si="76"/>
        <v>40118.75</v>
      </c>
      <c r="EB35" s="249">
        <f t="shared" si="76"/>
        <v>40118.75</v>
      </c>
      <c r="EC35" s="249">
        <f t="shared" si="76"/>
        <v>40118.75</v>
      </c>
      <c r="ED35" s="249">
        <f t="shared" si="76"/>
        <v>40118.75</v>
      </c>
      <c r="EE35" s="249">
        <f t="shared" si="76"/>
        <v>40118.75</v>
      </c>
      <c r="EF35" s="249">
        <f t="shared" si="76"/>
        <v>40118.75</v>
      </c>
      <c r="EG35" s="249">
        <f t="shared" si="76"/>
        <v>40118.75</v>
      </c>
      <c r="EH35" s="249">
        <f t="shared" si="76"/>
        <v>16047.5</v>
      </c>
      <c r="EI35" s="249">
        <f t="shared" si="76"/>
        <v>16047.5</v>
      </c>
      <c r="EJ35" s="249">
        <f t="shared" si="76"/>
        <v>16047.5</v>
      </c>
      <c r="EK35" s="249">
        <f t="shared" si="76"/>
        <v>16047.5</v>
      </c>
      <c r="EL35" s="249">
        <f t="shared" si="76"/>
        <v>16047.5</v>
      </c>
      <c r="EM35" s="249">
        <f t="shared" si="76"/>
        <v>16047.5</v>
      </c>
      <c r="EN35" s="249">
        <f t="shared" si="76"/>
        <v>16047.5</v>
      </c>
      <c r="EO35" s="249">
        <f t="shared" si="76"/>
        <v>16047.5</v>
      </c>
      <c r="EP35" s="249">
        <f t="shared" si="76"/>
        <v>16047.5</v>
      </c>
      <c r="EQ35" s="249">
        <f t="shared" si="76"/>
        <v>16047.5</v>
      </c>
      <c r="ER35" s="249">
        <f t="shared" si="76"/>
        <v>16047.5</v>
      </c>
      <c r="ES35" s="249">
        <f t="shared" si="76"/>
        <v>16047.5</v>
      </c>
      <c r="ET35" s="249">
        <f t="shared" si="76"/>
        <v>16047.5</v>
      </c>
      <c r="EU35" s="249">
        <f t="shared" si="76"/>
        <v>16047.5</v>
      </c>
      <c r="EV35" s="249">
        <f t="shared" si="76"/>
        <v>16047.5</v>
      </c>
      <c r="EW35" s="249">
        <f t="shared" si="76"/>
        <v>16047.5</v>
      </c>
      <c r="EX35" s="249">
        <f t="shared" si="76"/>
        <v>16047.5</v>
      </c>
      <c r="EY35" s="249">
        <f t="shared" si="76"/>
        <v>16047.5</v>
      </c>
      <c r="EZ35" s="249">
        <f t="shared" si="76"/>
        <v>16047.5</v>
      </c>
      <c r="FA35" s="249">
        <f t="shared" si="76"/>
        <v>16047.5</v>
      </c>
      <c r="FB35" s="249">
        <f t="shared" si="76"/>
        <v>16047.5</v>
      </c>
      <c r="FC35" s="249">
        <f t="shared" si="76"/>
        <v>16047.5</v>
      </c>
      <c r="FD35" s="249">
        <f t="shared" si="76"/>
        <v>16047.5</v>
      </c>
      <c r="FE35" s="249">
        <f t="shared" si="76"/>
        <v>16047.5</v>
      </c>
      <c r="FF35" s="249">
        <f t="shared" si="76"/>
        <v>16047.5</v>
      </c>
      <c r="FG35" s="249">
        <f t="shared" si="76"/>
        <v>16047.5</v>
      </c>
      <c r="FH35" s="249">
        <f t="shared" si="76"/>
        <v>16047.5</v>
      </c>
      <c r="FI35" s="249">
        <f t="shared" si="76"/>
        <v>16047.5</v>
      </c>
      <c r="FJ35" s="249">
        <f t="shared" ref="FJ35:HU35" si="77">SUM(FJ31:FJ34)</f>
        <v>16047.5</v>
      </c>
      <c r="FK35" s="249">
        <f t="shared" si="77"/>
        <v>16047.5</v>
      </c>
      <c r="FL35" s="249">
        <f t="shared" si="77"/>
        <v>16047.5</v>
      </c>
      <c r="FM35" s="249">
        <f t="shared" si="77"/>
        <v>16047.5</v>
      </c>
      <c r="FN35" s="249">
        <f t="shared" si="77"/>
        <v>16047.5</v>
      </c>
      <c r="FO35" s="249">
        <f t="shared" si="77"/>
        <v>16047.5</v>
      </c>
      <c r="FP35" s="249">
        <f t="shared" si="77"/>
        <v>16047.5</v>
      </c>
      <c r="FQ35" s="249">
        <f t="shared" si="77"/>
        <v>16047.5</v>
      </c>
      <c r="FR35" s="249">
        <f t="shared" si="77"/>
        <v>16047.5</v>
      </c>
      <c r="FS35" s="249">
        <f t="shared" si="77"/>
        <v>16047.5</v>
      </c>
      <c r="FT35" s="249">
        <f t="shared" si="77"/>
        <v>16047.5</v>
      </c>
      <c r="FU35" s="249">
        <f t="shared" si="77"/>
        <v>16047.5</v>
      </c>
      <c r="FV35" s="249">
        <f t="shared" si="77"/>
        <v>16047.5</v>
      </c>
      <c r="FW35" s="249">
        <f t="shared" si="77"/>
        <v>16047.5</v>
      </c>
      <c r="FX35" s="249">
        <f t="shared" si="77"/>
        <v>16047.5</v>
      </c>
      <c r="FY35" s="249">
        <f t="shared" si="77"/>
        <v>16047.5</v>
      </c>
      <c r="FZ35" s="249">
        <f t="shared" si="77"/>
        <v>16047.5</v>
      </c>
      <c r="GA35" s="249">
        <f t="shared" si="77"/>
        <v>16047.5</v>
      </c>
      <c r="GB35" s="249">
        <f t="shared" si="77"/>
        <v>16047.5</v>
      </c>
      <c r="GC35" s="249">
        <f t="shared" si="77"/>
        <v>16047.5</v>
      </c>
      <c r="GD35" s="249">
        <f t="shared" si="77"/>
        <v>16047.5</v>
      </c>
      <c r="GE35" s="249">
        <f t="shared" si="77"/>
        <v>16047.5</v>
      </c>
      <c r="GF35" s="249">
        <f t="shared" si="77"/>
        <v>16047.5</v>
      </c>
      <c r="GG35" s="249">
        <f t="shared" si="77"/>
        <v>16047.5</v>
      </c>
      <c r="GH35" s="249">
        <f t="shared" si="77"/>
        <v>16047.5</v>
      </c>
      <c r="GI35" s="249">
        <f t="shared" si="77"/>
        <v>16047.5</v>
      </c>
      <c r="GJ35" s="249">
        <f t="shared" si="77"/>
        <v>16047.5</v>
      </c>
      <c r="GK35" s="249">
        <f t="shared" si="77"/>
        <v>16047.5</v>
      </c>
      <c r="GL35" s="249">
        <f t="shared" si="77"/>
        <v>16047.5</v>
      </c>
      <c r="GM35" s="249">
        <f t="shared" si="77"/>
        <v>16047.5</v>
      </c>
      <c r="GN35" s="249">
        <f t="shared" si="77"/>
        <v>16047.5</v>
      </c>
      <c r="GO35" s="249">
        <f t="shared" si="77"/>
        <v>16047.5</v>
      </c>
      <c r="GP35" s="249">
        <f t="shared" si="77"/>
        <v>16047.5</v>
      </c>
      <c r="GQ35" s="249">
        <f t="shared" si="77"/>
        <v>16047.5</v>
      </c>
      <c r="GR35" s="249">
        <f t="shared" si="77"/>
        <v>16047.5</v>
      </c>
      <c r="GS35" s="249">
        <f t="shared" si="77"/>
        <v>16047.5</v>
      </c>
      <c r="GT35" s="249">
        <f t="shared" si="77"/>
        <v>16047.5</v>
      </c>
      <c r="GU35" s="249">
        <f t="shared" si="77"/>
        <v>16047.5</v>
      </c>
      <c r="GV35" s="249">
        <f t="shared" si="77"/>
        <v>16047.5</v>
      </c>
      <c r="GW35" s="249">
        <f t="shared" si="77"/>
        <v>16047.5</v>
      </c>
      <c r="GX35" s="249">
        <f t="shared" si="77"/>
        <v>16047.5</v>
      </c>
      <c r="GY35" s="249">
        <f t="shared" si="77"/>
        <v>16047.5</v>
      </c>
      <c r="GZ35" s="249">
        <f t="shared" si="77"/>
        <v>16047.5</v>
      </c>
      <c r="HA35" s="249">
        <f t="shared" si="77"/>
        <v>16047.5</v>
      </c>
      <c r="HB35" s="249">
        <f t="shared" si="77"/>
        <v>16047.5</v>
      </c>
      <c r="HC35" s="249">
        <f t="shared" si="77"/>
        <v>16047.5</v>
      </c>
      <c r="HD35" s="249">
        <f t="shared" si="77"/>
        <v>16047.5</v>
      </c>
      <c r="HE35" s="249">
        <f t="shared" si="77"/>
        <v>16047.5</v>
      </c>
      <c r="HF35" s="249">
        <f t="shared" si="77"/>
        <v>16047.5</v>
      </c>
      <c r="HG35" s="249">
        <f t="shared" si="77"/>
        <v>16047.5</v>
      </c>
      <c r="HH35" s="249">
        <f t="shared" si="77"/>
        <v>16047.5</v>
      </c>
      <c r="HI35" s="249">
        <f t="shared" si="77"/>
        <v>16047.5</v>
      </c>
      <c r="HJ35" s="249">
        <f t="shared" si="77"/>
        <v>16047.5</v>
      </c>
      <c r="HK35" s="249">
        <f t="shared" si="77"/>
        <v>16047.5</v>
      </c>
      <c r="HL35" s="249">
        <f t="shared" si="77"/>
        <v>16047.5</v>
      </c>
      <c r="HM35" s="249">
        <f t="shared" si="77"/>
        <v>16047.5</v>
      </c>
      <c r="HN35" s="249">
        <f t="shared" si="77"/>
        <v>16047.5</v>
      </c>
      <c r="HO35" s="249">
        <f t="shared" si="77"/>
        <v>16047.5</v>
      </c>
      <c r="HP35" s="249">
        <f t="shared" si="77"/>
        <v>16047.5</v>
      </c>
      <c r="HQ35" s="249">
        <f t="shared" si="77"/>
        <v>16047.5</v>
      </c>
      <c r="HR35" s="249">
        <f t="shared" si="77"/>
        <v>16047.5</v>
      </c>
      <c r="HS35" s="249">
        <f t="shared" si="77"/>
        <v>16047.5</v>
      </c>
      <c r="HT35" s="249">
        <f t="shared" si="77"/>
        <v>16047.5</v>
      </c>
      <c r="HU35" s="249">
        <f t="shared" si="77"/>
        <v>16047.5</v>
      </c>
      <c r="HV35" s="249">
        <f t="shared" ref="HV35:IK35" si="78">SUM(HV31:HV34)</f>
        <v>16047.5</v>
      </c>
      <c r="HW35" s="249">
        <f t="shared" si="78"/>
        <v>16047.5</v>
      </c>
      <c r="HX35" s="249">
        <f t="shared" si="78"/>
        <v>16047.5</v>
      </c>
      <c r="HY35" s="249">
        <f t="shared" si="78"/>
        <v>16047.5</v>
      </c>
      <c r="HZ35" s="249">
        <f t="shared" si="78"/>
        <v>16047.5</v>
      </c>
      <c r="IA35" s="249">
        <f t="shared" si="78"/>
        <v>16047.5</v>
      </c>
      <c r="IB35" s="249">
        <f t="shared" si="78"/>
        <v>16047.5</v>
      </c>
      <c r="IC35" s="249">
        <f t="shared" si="78"/>
        <v>16047.5</v>
      </c>
      <c r="ID35" s="249">
        <f t="shared" si="78"/>
        <v>16047.5</v>
      </c>
      <c r="IE35" s="249">
        <f t="shared" si="78"/>
        <v>16047.5</v>
      </c>
      <c r="IF35" s="249">
        <f t="shared" si="78"/>
        <v>16047.5</v>
      </c>
      <c r="IG35" s="249">
        <f t="shared" si="78"/>
        <v>16047.5</v>
      </c>
      <c r="IH35" s="249">
        <f t="shared" si="78"/>
        <v>16047.5</v>
      </c>
      <c r="II35" s="249">
        <f t="shared" si="78"/>
        <v>16047.5</v>
      </c>
      <c r="IJ35" s="249">
        <f t="shared" si="78"/>
        <v>16047.5</v>
      </c>
      <c r="IK35" s="249">
        <f t="shared" si="78"/>
        <v>16047.5</v>
      </c>
    </row>
    <row r="36" spans="2:245" s="219" customFormat="1" ht="13.5" x14ac:dyDescent="0.3"/>
    <row r="37" spans="2:245" s="219" customFormat="1" ht="13.5" x14ac:dyDescent="0.3"/>
    <row r="38" spans="2:245" s="219" customFormat="1" ht="13.5" x14ac:dyDescent="0.3"/>
    <row r="39" spans="2:245" s="219" customFormat="1" x14ac:dyDescent="0.3">
      <c r="B39" s="42" t="s">
        <v>194</v>
      </c>
      <c r="C39" s="41" t="s">
        <v>371</v>
      </c>
      <c r="K39" s="217" t="s">
        <v>270</v>
      </c>
      <c r="L39" s="58"/>
      <c r="M39" s="58"/>
      <c r="N39" s="1353">
        <v>1</v>
      </c>
      <c r="O39" s="1353">
        <v>2</v>
      </c>
      <c r="P39" s="1353">
        <v>3</v>
      </c>
      <c r="Q39" s="1353">
        <v>4</v>
      </c>
      <c r="R39" s="1353">
        <v>5</v>
      </c>
      <c r="S39" s="1353">
        <v>6</v>
      </c>
      <c r="T39" s="1353">
        <v>7</v>
      </c>
      <c r="U39" s="1353">
        <v>8</v>
      </c>
      <c r="V39" s="1353">
        <v>9</v>
      </c>
      <c r="W39" s="1353">
        <v>10</v>
      </c>
      <c r="X39" s="1353">
        <v>11</v>
      </c>
      <c r="Y39" s="1353">
        <v>12</v>
      </c>
      <c r="Z39" s="1353">
        <v>13</v>
      </c>
      <c r="AA39" s="1353">
        <v>14</v>
      </c>
      <c r="AB39" s="1353">
        <v>15</v>
      </c>
      <c r="AC39" s="1353">
        <v>16</v>
      </c>
      <c r="AD39" s="1353">
        <v>17</v>
      </c>
      <c r="AE39" s="1353">
        <v>18</v>
      </c>
      <c r="AI39" s="1257"/>
      <c r="AJ39" s="1257"/>
      <c r="AK39" s="1257">
        <f t="shared" ref="AK39:CV39" si="79">VALUE(YEAR(AK41))</f>
        <v>2020</v>
      </c>
      <c r="AL39" s="1257">
        <f t="shared" si="79"/>
        <v>2020</v>
      </c>
      <c r="AM39" s="1257">
        <f t="shared" si="79"/>
        <v>2020</v>
      </c>
      <c r="AN39" s="1257">
        <f t="shared" si="79"/>
        <v>2020</v>
      </c>
      <c r="AO39" s="1257">
        <f t="shared" si="79"/>
        <v>2020</v>
      </c>
      <c r="AP39" s="1257">
        <f t="shared" si="79"/>
        <v>2020</v>
      </c>
      <c r="AQ39" s="1257">
        <f t="shared" si="79"/>
        <v>2020</v>
      </c>
      <c r="AR39" s="1257">
        <f t="shared" si="79"/>
        <v>2020</v>
      </c>
      <c r="AS39" s="1257">
        <f t="shared" si="79"/>
        <v>2020</v>
      </c>
      <c r="AT39" s="1257">
        <f t="shared" si="79"/>
        <v>2020</v>
      </c>
      <c r="AU39" s="1257">
        <f t="shared" si="79"/>
        <v>2020</v>
      </c>
      <c r="AV39" s="1257">
        <f t="shared" si="79"/>
        <v>2020</v>
      </c>
      <c r="AW39" s="1260">
        <f t="shared" si="79"/>
        <v>2021</v>
      </c>
      <c r="AX39" s="1260">
        <f t="shared" si="79"/>
        <v>2021</v>
      </c>
      <c r="AY39" s="1260">
        <f t="shared" si="79"/>
        <v>2021</v>
      </c>
      <c r="AZ39" s="1260">
        <f t="shared" si="79"/>
        <v>2021</v>
      </c>
      <c r="BA39" s="1260">
        <f t="shared" si="79"/>
        <v>2021</v>
      </c>
      <c r="BB39" s="1260">
        <f t="shared" si="79"/>
        <v>2021</v>
      </c>
      <c r="BC39" s="1260">
        <f t="shared" si="79"/>
        <v>2021</v>
      </c>
      <c r="BD39" s="1260">
        <f t="shared" si="79"/>
        <v>2021</v>
      </c>
      <c r="BE39" s="1260">
        <f t="shared" si="79"/>
        <v>2021</v>
      </c>
      <c r="BF39" s="1260">
        <f t="shared" si="79"/>
        <v>2021</v>
      </c>
      <c r="BG39" s="1260">
        <f t="shared" si="79"/>
        <v>2021</v>
      </c>
      <c r="BH39" s="1260">
        <f t="shared" si="79"/>
        <v>2021</v>
      </c>
      <c r="BI39" s="1257">
        <f t="shared" si="79"/>
        <v>2022</v>
      </c>
      <c r="BJ39" s="1257">
        <f t="shared" si="79"/>
        <v>2022</v>
      </c>
      <c r="BK39" s="1257">
        <f t="shared" si="79"/>
        <v>2022</v>
      </c>
      <c r="BL39" s="1257">
        <f t="shared" si="79"/>
        <v>2022</v>
      </c>
      <c r="BM39" s="1257">
        <f t="shared" si="79"/>
        <v>2022</v>
      </c>
      <c r="BN39" s="1257">
        <f t="shared" si="79"/>
        <v>2022</v>
      </c>
      <c r="BO39" s="1257">
        <f t="shared" si="79"/>
        <v>2022</v>
      </c>
      <c r="BP39" s="1257">
        <f t="shared" si="79"/>
        <v>2022</v>
      </c>
      <c r="BQ39" s="1257">
        <f t="shared" si="79"/>
        <v>2022</v>
      </c>
      <c r="BR39" s="1257">
        <f t="shared" si="79"/>
        <v>2022</v>
      </c>
      <c r="BS39" s="1257">
        <f t="shared" si="79"/>
        <v>2022</v>
      </c>
      <c r="BT39" s="1257">
        <f t="shared" si="79"/>
        <v>2022</v>
      </c>
      <c r="BU39" s="1260">
        <f t="shared" si="79"/>
        <v>2023</v>
      </c>
      <c r="BV39" s="1260">
        <f t="shared" si="79"/>
        <v>2023</v>
      </c>
      <c r="BW39" s="1260">
        <f t="shared" si="79"/>
        <v>2023</v>
      </c>
      <c r="BX39" s="1260">
        <f t="shared" si="79"/>
        <v>2023</v>
      </c>
      <c r="BY39" s="1260">
        <f t="shared" si="79"/>
        <v>2023</v>
      </c>
      <c r="BZ39" s="1260">
        <f t="shared" si="79"/>
        <v>2023</v>
      </c>
      <c r="CA39" s="1260">
        <f t="shared" si="79"/>
        <v>2023</v>
      </c>
      <c r="CB39" s="1260">
        <f t="shared" si="79"/>
        <v>2023</v>
      </c>
      <c r="CC39" s="1260">
        <f t="shared" si="79"/>
        <v>2023</v>
      </c>
      <c r="CD39" s="1260">
        <f t="shared" si="79"/>
        <v>2023</v>
      </c>
      <c r="CE39" s="1260">
        <f t="shared" si="79"/>
        <v>2023</v>
      </c>
      <c r="CF39" s="1260">
        <f t="shared" si="79"/>
        <v>2023</v>
      </c>
      <c r="CG39" s="1257">
        <f t="shared" si="79"/>
        <v>2024</v>
      </c>
      <c r="CH39" s="1257">
        <f t="shared" si="79"/>
        <v>2024</v>
      </c>
      <c r="CI39" s="1257">
        <f t="shared" si="79"/>
        <v>2024</v>
      </c>
      <c r="CJ39" s="1257">
        <f t="shared" si="79"/>
        <v>2024</v>
      </c>
      <c r="CK39" s="1257">
        <f t="shared" si="79"/>
        <v>2024</v>
      </c>
      <c r="CL39" s="1257">
        <f t="shared" si="79"/>
        <v>2024</v>
      </c>
      <c r="CM39" s="1257">
        <f t="shared" si="79"/>
        <v>2024</v>
      </c>
      <c r="CN39" s="1257">
        <f t="shared" si="79"/>
        <v>2024</v>
      </c>
      <c r="CO39" s="1257">
        <f t="shared" si="79"/>
        <v>2024</v>
      </c>
      <c r="CP39" s="1257">
        <f t="shared" si="79"/>
        <v>2024</v>
      </c>
      <c r="CQ39" s="1257">
        <f t="shared" si="79"/>
        <v>2024</v>
      </c>
      <c r="CR39" s="1257">
        <f t="shared" si="79"/>
        <v>2024</v>
      </c>
      <c r="CS39" s="1260">
        <f t="shared" si="79"/>
        <v>2025</v>
      </c>
      <c r="CT39" s="1260">
        <f t="shared" si="79"/>
        <v>2025</v>
      </c>
      <c r="CU39" s="1260">
        <f t="shared" si="79"/>
        <v>2025</v>
      </c>
      <c r="CV39" s="1260">
        <f t="shared" si="79"/>
        <v>2025</v>
      </c>
      <c r="CW39" s="1260">
        <f t="shared" ref="CW39:FH39" si="80">VALUE(YEAR(CW41))</f>
        <v>2025</v>
      </c>
      <c r="CX39" s="1260">
        <f t="shared" si="80"/>
        <v>2025</v>
      </c>
      <c r="CY39" s="1260">
        <f t="shared" si="80"/>
        <v>2025</v>
      </c>
      <c r="CZ39" s="1260">
        <f t="shared" si="80"/>
        <v>2025</v>
      </c>
      <c r="DA39" s="1260">
        <f t="shared" si="80"/>
        <v>2025</v>
      </c>
      <c r="DB39" s="1260">
        <f t="shared" si="80"/>
        <v>2025</v>
      </c>
      <c r="DC39" s="1260">
        <f t="shared" si="80"/>
        <v>2025</v>
      </c>
      <c r="DD39" s="1260">
        <f t="shared" si="80"/>
        <v>2025</v>
      </c>
      <c r="DE39" s="1257">
        <f t="shared" si="80"/>
        <v>2026</v>
      </c>
      <c r="DF39" s="1257">
        <f t="shared" si="80"/>
        <v>2026</v>
      </c>
      <c r="DG39" s="1257">
        <f t="shared" si="80"/>
        <v>2026</v>
      </c>
      <c r="DH39" s="1257">
        <f t="shared" si="80"/>
        <v>2026</v>
      </c>
      <c r="DI39" s="1257">
        <f t="shared" si="80"/>
        <v>2026</v>
      </c>
      <c r="DJ39" s="1257">
        <f t="shared" si="80"/>
        <v>2026</v>
      </c>
      <c r="DK39" s="1257">
        <f t="shared" si="80"/>
        <v>2026</v>
      </c>
      <c r="DL39" s="1257">
        <f t="shared" si="80"/>
        <v>2026</v>
      </c>
      <c r="DM39" s="1257">
        <f t="shared" si="80"/>
        <v>2026</v>
      </c>
      <c r="DN39" s="1257">
        <f t="shared" si="80"/>
        <v>2026</v>
      </c>
      <c r="DO39" s="1257">
        <f t="shared" si="80"/>
        <v>2026</v>
      </c>
      <c r="DP39" s="1257">
        <f t="shared" si="80"/>
        <v>2026</v>
      </c>
      <c r="DQ39" s="1260">
        <f t="shared" si="80"/>
        <v>2027</v>
      </c>
      <c r="DR39" s="1260">
        <f t="shared" si="80"/>
        <v>2027</v>
      </c>
      <c r="DS39" s="1260">
        <f t="shared" si="80"/>
        <v>2027</v>
      </c>
      <c r="DT39" s="1260">
        <f t="shared" si="80"/>
        <v>2027</v>
      </c>
      <c r="DU39" s="1260">
        <f t="shared" si="80"/>
        <v>2027</v>
      </c>
      <c r="DV39" s="1260">
        <f t="shared" si="80"/>
        <v>2027</v>
      </c>
      <c r="DW39" s="1260">
        <f t="shared" si="80"/>
        <v>2027</v>
      </c>
      <c r="DX39" s="1260">
        <f t="shared" si="80"/>
        <v>2027</v>
      </c>
      <c r="DY39" s="1260">
        <f t="shared" si="80"/>
        <v>2027</v>
      </c>
      <c r="DZ39" s="1260">
        <f t="shared" si="80"/>
        <v>2027</v>
      </c>
      <c r="EA39" s="1260">
        <f t="shared" si="80"/>
        <v>2027</v>
      </c>
      <c r="EB39" s="1260">
        <f t="shared" si="80"/>
        <v>2027</v>
      </c>
      <c r="EC39" s="1257">
        <f t="shared" si="80"/>
        <v>2028</v>
      </c>
      <c r="ED39" s="1257">
        <f t="shared" si="80"/>
        <v>2028</v>
      </c>
      <c r="EE39" s="1257">
        <f t="shared" si="80"/>
        <v>2028</v>
      </c>
      <c r="EF39" s="1257">
        <f t="shared" si="80"/>
        <v>2028</v>
      </c>
      <c r="EG39" s="1257">
        <f t="shared" si="80"/>
        <v>2028</v>
      </c>
      <c r="EH39" s="1257">
        <f t="shared" si="80"/>
        <v>2028</v>
      </c>
      <c r="EI39" s="1257">
        <f t="shared" si="80"/>
        <v>2028</v>
      </c>
      <c r="EJ39" s="1257">
        <f t="shared" si="80"/>
        <v>2028</v>
      </c>
      <c r="EK39" s="1257">
        <f t="shared" si="80"/>
        <v>2028</v>
      </c>
      <c r="EL39" s="1257">
        <f t="shared" si="80"/>
        <v>2028</v>
      </c>
      <c r="EM39" s="1257">
        <f t="shared" si="80"/>
        <v>2028</v>
      </c>
      <c r="EN39" s="1257">
        <f t="shared" si="80"/>
        <v>2028</v>
      </c>
      <c r="EO39" s="1260">
        <f t="shared" si="80"/>
        <v>2029</v>
      </c>
      <c r="EP39" s="1260">
        <f t="shared" si="80"/>
        <v>2029</v>
      </c>
      <c r="EQ39" s="1260">
        <f t="shared" si="80"/>
        <v>2029</v>
      </c>
      <c r="ER39" s="1260">
        <f t="shared" si="80"/>
        <v>2029</v>
      </c>
      <c r="ES39" s="1260">
        <f t="shared" si="80"/>
        <v>2029</v>
      </c>
      <c r="ET39" s="1260">
        <f t="shared" si="80"/>
        <v>2029</v>
      </c>
      <c r="EU39" s="1260">
        <f t="shared" si="80"/>
        <v>2029</v>
      </c>
      <c r="EV39" s="1260">
        <f t="shared" si="80"/>
        <v>2029</v>
      </c>
      <c r="EW39" s="1260">
        <f t="shared" si="80"/>
        <v>2029</v>
      </c>
      <c r="EX39" s="1260">
        <f t="shared" si="80"/>
        <v>2029</v>
      </c>
      <c r="EY39" s="1260">
        <f t="shared" si="80"/>
        <v>2029</v>
      </c>
      <c r="EZ39" s="1260">
        <f t="shared" si="80"/>
        <v>2029</v>
      </c>
      <c r="FA39" s="1257">
        <f t="shared" si="80"/>
        <v>2030</v>
      </c>
      <c r="FB39" s="1257">
        <f t="shared" si="80"/>
        <v>2030</v>
      </c>
      <c r="FC39" s="1257">
        <f t="shared" si="80"/>
        <v>2030</v>
      </c>
      <c r="FD39" s="1257">
        <f t="shared" si="80"/>
        <v>2030</v>
      </c>
      <c r="FE39" s="1257">
        <f t="shared" si="80"/>
        <v>2030</v>
      </c>
      <c r="FF39" s="1257">
        <f t="shared" si="80"/>
        <v>2030</v>
      </c>
      <c r="FG39" s="1257">
        <f t="shared" si="80"/>
        <v>2030</v>
      </c>
      <c r="FH39" s="1257">
        <f t="shared" si="80"/>
        <v>2030</v>
      </c>
      <c r="FI39" s="1257">
        <f t="shared" ref="FI39:HT39" si="81">VALUE(YEAR(FI41))</f>
        <v>2030</v>
      </c>
      <c r="FJ39" s="1257">
        <f t="shared" si="81"/>
        <v>2030</v>
      </c>
      <c r="FK39" s="1257">
        <f t="shared" si="81"/>
        <v>2030</v>
      </c>
      <c r="FL39" s="1257">
        <f t="shared" si="81"/>
        <v>2030</v>
      </c>
      <c r="FM39" s="1260">
        <f t="shared" si="81"/>
        <v>2031</v>
      </c>
      <c r="FN39" s="1260">
        <f t="shared" si="81"/>
        <v>2031</v>
      </c>
      <c r="FO39" s="1260">
        <f t="shared" si="81"/>
        <v>2031</v>
      </c>
      <c r="FP39" s="1260">
        <f t="shared" si="81"/>
        <v>2031</v>
      </c>
      <c r="FQ39" s="1260">
        <f t="shared" si="81"/>
        <v>2031</v>
      </c>
      <c r="FR39" s="1260">
        <f t="shared" si="81"/>
        <v>2031</v>
      </c>
      <c r="FS39" s="1260">
        <f t="shared" si="81"/>
        <v>2031</v>
      </c>
      <c r="FT39" s="1260">
        <f t="shared" si="81"/>
        <v>2031</v>
      </c>
      <c r="FU39" s="1260">
        <f t="shared" si="81"/>
        <v>2031</v>
      </c>
      <c r="FV39" s="1260">
        <f t="shared" si="81"/>
        <v>2031</v>
      </c>
      <c r="FW39" s="1260">
        <f t="shared" si="81"/>
        <v>2031</v>
      </c>
      <c r="FX39" s="1260">
        <f t="shared" si="81"/>
        <v>2031</v>
      </c>
      <c r="FY39" s="1257">
        <f t="shared" si="81"/>
        <v>2032</v>
      </c>
      <c r="FZ39" s="1257">
        <f t="shared" si="81"/>
        <v>2032</v>
      </c>
      <c r="GA39" s="1257">
        <f t="shared" si="81"/>
        <v>2032</v>
      </c>
      <c r="GB39" s="1257">
        <f t="shared" si="81"/>
        <v>2032</v>
      </c>
      <c r="GC39" s="1257">
        <f t="shared" si="81"/>
        <v>2032</v>
      </c>
      <c r="GD39" s="1257">
        <f t="shared" si="81"/>
        <v>2032</v>
      </c>
      <c r="GE39" s="1257">
        <f t="shared" si="81"/>
        <v>2032</v>
      </c>
      <c r="GF39" s="1257">
        <f t="shared" si="81"/>
        <v>2032</v>
      </c>
      <c r="GG39" s="1257">
        <f t="shared" si="81"/>
        <v>2032</v>
      </c>
      <c r="GH39" s="1257">
        <f t="shared" si="81"/>
        <v>2032</v>
      </c>
      <c r="GI39" s="1257">
        <f t="shared" si="81"/>
        <v>2032</v>
      </c>
      <c r="GJ39" s="1257">
        <f t="shared" si="81"/>
        <v>2032</v>
      </c>
      <c r="GK39" s="1260">
        <f t="shared" si="81"/>
        <v>2033</v>
      </c>
      <c r="GL39" s="1260">
        <f t="shared" si="81"/>
        <v>2033</v>
      </c>
      <c r="GM39" s="1260">
        <f t="shared" si="81"/>
        <v>2033</v>
      </c>
      <c r="GN39" s="1260">
        <f t="shared" si="81"/>
        <v>2033</v>
      </c>
      <c r="GO39" s="1260">
        <f t="shared" si="81"/>
        <v>2033</v>
      </c>
      <c r="GP39" s="1260">
        <f t="shared" si="81"/>
        <v>2033</v>
      </c>
      <c r="GQ39" s="1260">
        <f t="shared" si="81"/>
        <v>2033</v>
      </c>
      <c r="GR39" s="1260">
        <f t="shared" si="81"/>
        <v>2033</v>
      </c>
      <c r="GS39" s="1260">
        <f t="shared" si="81"/>
        <v>2033</v>
      </c>
      <c r="GT39" s="1260">
        <f t="shared" si="81"/>
        <v>2033</v>
      </c>
      <c r="GU39" s="1260">
        <f t="shared" si="81"/>
        <v>2033</v>
      </c>
      <c r="GV39" s="1260">
        <f t="shared" si="81"/>
        <v>2033</v>
      </c>
      <c r="GW39" s="1257">
        <f t="shared" si="81"/>
        <v>2034</v>
      </c>
      <c r="GX39" s="1257">
        <f t="shared" si="81"/>
        <v>2034</v>
      </c>
      <c r="GY39" s="1257">
        <f t="shared" si="81"/>
        <v>2034</v>
      </c>
      <c r="GZ39" s="1257">
        <f t="shared" si="81"/>
        <v>2034</v>
      </c>
      <c r="HA39" s="1257">
        <f t="shared" si="81"/>
        <v>2034</v>
      </c>
      <c r="HB39" s="1257">
        <f t="shared" si="81"/>
        <v>2034</v>
      </c>
      <c r="HC39" s="1257">
        <f t="shared" si="81"/>
        <v>2034</v>
      </c>
      <c r="HD39" s="1257">
        <f t="shared" si="81"/>
        <v>2034</v>
      </c>
      <c r="HE39" s="1257">
        <f t="shared" si="81"/>
        <v>2034</v>
      </c>
      <c r="HF39" s="1257">
        <f t="shared" si="81"/>
        <v>2034</v>
      </c>
      <c r="HG39" s="1257">
        <f t="shared" si="81"/>
        <v>2034</v>
      </c>
      <c r="HH39" s="1257">
        <f t="shared" si="81"/>
        <v>2034</v>
      </c>
      <c r="HI39" s="1260">
        <f t="shared" si="81"/>
        <v>2035</v>
      </c>
      <c r="HJ39" s="1260">
        <f t="shared" si="81"/>
        <v>2035</v>
      </c>
      <c r="HK39" s="1260">
        <f t="shared" si="81"/>
        <v>2035</v>
      </c>
      <c r="HL39" s="1260">
        <f t="shared" si="81"/>
        <v>2035</v>
      </c>
      <c r="HM39" s="1260">
        <f t="shared" si="81"/>
        <v>2035</v>
      </c>
      <c r="HN39" s="1260">
        <f t="shared" si="81"/>
        <v>2035</v>
      </c>
      <c r="HO39" s="1260">
        <f t="shared" si="81"/>
        <v>2035</v>
      </c>
      <c r="HP39" s="1260">
        <f t="shared" si="81"/>
        <v>2035</v>
      </c>
      <c r="HQ39" s="1260">
        <f t="shared" si="81"/>
        <v>2035</v>
      </c>
      <c r="HR39" s="1260">
        <f t="shared" si="81"/>
        <v>2035</v>
      </c>
      <c r="HS39" s="1260">
        <f t="shared" si="81"/>
        <v>2035</v>
      </c>
      <c r="HT39" s="1260">
        <f t="shared" si="81"/>
        <v>2035</v>
      </c>
      <c r="HU39" s="1257">
        <f t="shared" ref="HU39:IK39" si="82">VALUE(YEAR(HU41))</f>
        <v>2036</v>
      </c>
      <c r="HV39" s="1257">
        <f t="shared" si="82"/>
        <v>2036</v>
      </c>
      <c r="HW39" s="1257">
        <f t="shared" si="82"/>
        <v>2036</v>
      </c>
      <c r="HX39" s="1257">
        <f t="shared" si="82"/>
        <v>2036</v>
      </c>
      <c r="HY39" s="1257">
        <f t="shared" si="82"/>
        <v>2036</v>
      </c>
      <c r="HZ39" s="1257">
        <f t="shared" si="82"/>
        <v>2036</v>
      </c>
      <c r="IA39" s="1257">
        <f t="shared" si="82"/>
        <v>2036</v>
      </c>
      <c r="IB39" s="1257">
        <f t="shared" si="82"/>
        <v>2036</v>
      </c>
      <c r="IC39" s="1257">
        <f t="shared" si="82"/>
        <v>2036</v>
      </c>
      <c r="ID39" s="1257">
        <f t="shared" si="82"/>
        <v>2036</v>
      </c>
      <c r="IE39" s="1257">
        <f t="shared" si="82"/>
        <v>2036</v>
      </c>
      <c r="IF39" s="1257">
        <f t="shared" si="82"/>
        <v>2036</v>
      </c>
      <c r="IG39" s="1260">
        <f t="shared" si="82"/>
        <v>2037</v>
      </c>
      <c r="IH39" s="1260">
        <f t="shared" si="82"/>
        <v>2037</v>
      </c>
      <c r="II39" s="1260">
        <f t="shared" si="82"/>
        <v>2037</v>
      </c>
      <c r="IJ39" s="1260">
        <f t="shared" si="82"/>
        <v>2037</v>
      </c>
      <c r="IK39" s="1260">
        <f t="shared" si="82"/>
        <v>2037</v>
      </c>
    </row>
    <row r="40" spans="2:245" s="219" customFormat="1" ht="13.5" x14ac:dyDescent="0.3">
      <c r="F40" s="242" t="s">
        <v>270</v>
      </c>
      <c r="K40" s="2224" t="s">
        <v>47</v>
      </c>
      <c r="L40" s="2225"/>
      <c r="M40" s="1355"/>
      <c r="N40" s="1355" t="s">
        <v>58</v>
      </c>
      <c r="O40" s="1355" t="s">
        <v>59</v>
      </c>
      <c r="P40" s="1355" t="s">
        <v>60</v>
      </c>
      <c r="Q40" s="1355" t="s">
        <v>61</v>
      </c>
      <c r="R40" s="1355" t="s">
        <v>62</v>
      </c>
      <c r="S40" s="1355" t="s">
        <v>63</v>
      </c>
      <c r="T40" s="1355" t="s">
        <v>64</v>
      </c>
      <c r="U40" s="1355" t="s">
        <v>65</v>
      </c>
      <c r="V40" s="1355" t="s">
        <v>66</v>
      </c>
      <c r="W40" s="1355" t="s">
        <v>67</v>
      </c>
      <c r="X40" s="1355" t="s">
        <v>68</v>
      </c>
      <c r="Y40" s="1355" t="s">
        <v>69</v>
      </c>
      <c r="Z40" s="1355" t="s">
        <v>70</v>
      </c>
      <c r="AA40" s="1355" t="s">
        <v>71</v>
      </c>
      <c r="AB40" s="1355" t="s">
        <v>72</v>
      </c>
      <c r="AC40" s="1355" t="s">
        <v>73</v>
      </c>
      <c r="AD40" s="1355" t="s">
        <v>74</v>
      </c>
      <c r="AE40" s="1354" t="s">
        <v>151</v>
      </c>
      <c r="AI40" s="1258"/>
      <c r="AJ40" s="1258"/>
      <c r="AK40" s="1258" t="str">
        <f t="shared" ref="AK40:CV40" si="83">YEAR(AK41)&amp;"."&amp;TEXT(ROUNDUP(MONTH(AK41)/3,0),"0Q")</f>
        <v>2020.1Q</v>
      </c>
      <c r="AL40" s="1258" t="str">
        <f t="shared" si="83"/>
        <v>2020.1Q</v>
      </c>
      <c r="AM40" s="1258" t="str">
        <f t="shared" si="83"/>
        <v>2020.1Q</v>
      </c>
      <c r="AN40" s="1258" t="str">
        <f t="shared" si="83"/>
        <v>2020.2Q</v>
      </c>
      <c r="AO40" s="1258" t="str">
        <f t="shared" si="83"/>
        <v>2020.2Q</v>
      </c>
      <c r="AP40" s="1258" t="str">
        <f t="shared" si="83"/>
        <v>2020.2Q</v>
      </c>
      <c r="AQ40" s="1258" t="str">
        <f t="shared" si="83"/>
        <v>2020.3Q</v>
      </c>
      <c r="AR40" s="1258" t="str">
        <f t="shared" si="83"/>
        <v>2020.3Q</v>
      </c>
      <c r="AS40" s="1258" t="str">
        <f t="shared" si="83"/>
        <v>2020.3Q</v>
      </c>
      <c r="AT40" s="1258" t="str">
        <f t="shared" si="83"/>
        <v>2020.4Q</v>
      </c>
      <c r="AU40" s="1258" t="str">
        <f t="shared" si="83"/>
        <v>2020.4Q</v>
      </c>
      <c r="AV40" s="1258" t="str">
        <f t="shared" si="83"/>
        <v>2020.4Q</v>
      </c>
      <c r="AW40" s="1261" t="str">
        <f t="shared" si="83"/>
        <v>2021.1Q</v>
      </c>
      <c r="AX40" s="1261" t="str">
        <f t="shared" si="83"/>
        <v>2021.1Q</v>
      </c>
      <c r="AY40" s="1261" t="str">
        <f t="shared" si="83"/>
        <v>2021.1Q</v>
      </c>
      <c r="AZ40" s="1261" t="str">
        <f t="shared" si="83"/>
        <v>2021.2Q</v>
      </c>
      <c r="BA40" s="1261" t="str">
        <f t="shared" si="83"/>
        <v>2021.2Q</v>
      </c>
      <c r="BB40" s="1261" t="str">
        <f t="shared" si="83"/>
        <v>2021.2Q</v>
      </c>
      <c r="BC40" s="1261" t="str">
        <f t="shared" si="83"/>
        <v>2021.3Q</v>
      </c>
      <c r="BD40" s="1261" t="str">
        <f t="shared" si="83"/>
        <v>2021.3Q</v>
      </c>
      <c r="BE40" s="1261" t="str">
        <f t="shared" si="83"/>
        <v>2021.3Q</v>
      </c>
      <c r="BF40" s="1261" t="str">
        <f t="shared" si="83"/>
        <v>2021.4Q</v>
      </c>
      <c r="BG40" s="1261" t="str">
        <f t="shared" si="83"/>
        <v>2021.4Q</v>
      </c>
      <c r="BH40" s="1261" t="str">
        <f t="shared" si="83"/>
        <v>2021.4Q</v>
      </c>
      <c r="BI40" s="1258" t="str">
        <f t="shared" si="83"/>
        <v>2022.1Q</v>
      </c>
      <c r="BJ40" s="1258" t="str">
        <f t="shared" si="83"/>
        <v>2022.1Q</v>
      </c>
      <c r="BK40" s="1258" t="str">
        <f t="shared" si="83"/>
        <v>2022.1Q</v>
      </c>
      <c r="BL40" s="1258" t="str">
        <f t="shared" si="83"/>
        <v>2022.2Q</v>
      </c>
      <c r="BM40" s="1258" t="str">
        <f t="shared" si="83"/>
        <v>2022.2Q</v>
      </c>
      <c r="BN40" s="1258" t="str">
        <f t="shared" si="83"/>
        <v>2022.2Q</v>
      </c>
      <c r="BO40" s="1258" t="str">
        <f t="shared" si="83"/>
        <v>2022.3Q</v>
      </c>
      <c r="BP40" s="1258" t="str">
        <f t="shared" si="83"/>
        <v>2022.3Q</v>
      </c>
      <c r="BQ40" s="1258" t="str">
        <f t="shared" si="83"/>
        <v>2022.3Q</v>
      </c>
      <c r="BR40" s="1258" t="str">
        <f t="shared" si="83"/>
        <v>2022.4Q</v>
      </c>
      <c r="BS40" s="1258" t="str">
        <f t="shared" si="83"/>
        <v>2022.4Q</v>
      </c>
      <c r="BT40" s="1258" t="str">
        <f t="shared" si="83"/>
        <v>2022.4Q</v>
      </c>
      <c r="BU40" s="1261" t="str">
        <f t="shared" si="83"/>
        <v>2023.1Q</v>
      </c>
      <c r="BV40" s="1261" t="str">
        <f t="shared" si="83"/>
        <v>2023.1Q</v>
      </c>
      <c r="BW40" s="1261" t="str">
        <f t="shared" si="83"/>
        <v>2023.1Q</v>
      </c>
      <c r="BX40" s="1261" t="str">
        <f t="shared" si="83"/>
        <v>2023.2Q</v>
      </c>
      <c r="BY40" s="1261" t="str">
        <f t="shared" si="83"/>
        <v>2023.2Q</v>
      </c>
      <c r="BZ40" s="1261" t="str">
        <f t="shared" si="83"/>
        <v>2023.2Q</v>
      </c>
      <c r="CA40" s="1261" t="str">
        <f t="shared" si="83"/>
        <v>2023.3Q</v>
      </c>
      <c r="CB40" s="1261" t="str">
        <f t="shared" si="83"/>
        <v>2023.3Q</v>
      </c>
      <c r="CC40" s="1261" t="str">
        <f t="shared" si="83"/>
        <v>2023.3Q</v>
      </c>
      <c r="CD40" s="1261" t="str">
        <f t="shared" si="83"/>
        <v>2023.4Q</v>
      </c>
      <c r="CE40" s="1261" t="str">
        <f t="shared" si="83"/>
        <v>2023.4Q</v>
      </c>
      <c r="CF40" s="1261" t="str">
        <f t="shared" si="83"/>
        <v>2023.4Q</v>
      </c>
      <c r="CG40" s="1258" t="str">
        <f t="shared" si="83"/>
        <v>2024.1Q</v>
      </c>
      <c r="CH40" s="1258" t="str">
        <f t="shared" si="83"/>
        <v>2024.1Q</v>
      </c>
      <c r="CI40" s="1258" t="str">
        <f t="shared" si="83"/>
        <v>2024.1Q</v>
      </c>
      <c r="CJ40" s="1258" t="str">
        <f t="shared" si="83"/>
        <v>2024.2Q</v>
      </c>
      <c r="CK40" s="1258" t="str">
        <f t="shared" si="83"/>
        <v>2024.2Q</v>
      </c>
      <c r="CL40" s="1258" t="str">
        <f t="shared" si="83"/>
        <v>2024.2Q</v>
      </c>
      <c r="CM40" s="1258" t="str">
        <f t="shared" si="83"/>
        <v>2024.3Q</v>
      </c>
      <c r="CN40" s="1258" t="str">
        <f t="shared" si="83"/>
        <v>2024.3Q</v>
      </c>
      <c r="CO40" s="1258" t="str">
        <f t="shared" si="83"/>
        <v>2024.3Q</v>
      </c>
      <c r="CP40" s="1258" t="str">
        <f t="shared" si="83"/>
        <v>2024.4Q</v>
      </c>
      <c r="CQ40" s="1258" t="str">
        <f t="shared" si="83"/>
        <v>2024.4Q</v>
      </c>
      <c r="CR40" s="1258" t="str">
        <f t="shared" si="83"/>
        <v>2024.4Q</v>
      </c>
      <c r="CS40" s="1261" t="str">
        <f t="shared" si="83"/>
        <v>2025.1Q</v>
      </c>
      <c r="CT40" s="1261" t="str">
        <f t="shared" si="83"/>
        <v>2025.1Q</v>
      </c>
      <c r="CU40" s="1261" t="str">
        <f t="shared" si="83"/>
        <v>2025.1Q</v>
      </c>
      <c r="CV40" s="1261" t="str">
        <f t="shared" si="83"/>
        <v>2025.2Q</v>
      </c>
      <c r="CW40" s="1261" t="str">
        <f t="shared" ref="CW40:FH40" si="84">YEAR(CW41)&amp;"."&amp;TEXT(ROUNDUP(MONTH(CW41)/3,0),"0Q")</f>
        <v>2025.2Q</v>
      </c>
      <c r="CX40" s="1261" t="str">
        <f t="shared" si="84"/>
        <v>2025.2Q</v>
      </c>
      <c r="CY40" s="1261" t="str">
        <f t="shared" si="84"/>
        <v>2025.3Q</v>
      </c>
      <c r="CZ40" s="1261" t="str">
        <f t="shared" si="84"/>
        <v>2025.3Q</v>
      </c>
      <c r="DA40" s="1261" t="str">
        <f t="shared" si="84"/>
        <v>2025.3Q</v>
      </c>
      <c r="DB40" s="1261" t="str">
        <f t="shared" si="84"/>
        <v>2025.4Q</v>
      </c>
      <c r="DC40" s="1261" t="str">
        <f t="shared" si="84"/>
        <v>2025.4Q</v>
      </c>
      <c r="DD40" s="1261" t="str">
        <f t="shared" si="84"/>
        <v>2025.4Q</v>
      </c>
      <c r="DE40" s="1258" t="str">
        <f t="shared" si="84"/>
        <v>2026.1Q</v>
      </c>
      <c r="DF40" s="1258" t="str">
        <f t="shared" si="84"/>
        <v>2026.1Q</v>
      </c>
      <c r="DG40" s="1258" t="str">
        <f t="shared" si="84"/>
        <v>2026.1Q</v>
      </c>
      <c r="DH40" s="1258" t="str">
        <f t="shared" si="84"/>
        <v>2026.2Q</v>
      </c>
      <c r="DI40" s="1258" t="str">
        <f t="shared" si="84"/>
        <v>2026.2Q</v>
      </c>
      <c r="DJ40" s="1258" t="str">
        <f t="shared" si="84"/>
        <v>2026.2Q</v>
      </c>
      <c r="DK40" s="1258" t="str">
        <f t="shared" si="84"/>
        <v>2026.3Q</v>
      </c>
      <c r="DL40" s="1258" t="str">
        <f t="shared" si="84"/>
        <v>2026.3Q</v>
      </c>
      <c r="DM40" s="1258" t="str">
        <f t="shared" si="84"/>
        <v>2026.3Q</v>
      </c>
      <c r="DN40" s="1258" t="str">
        <f t="shared" si="84"/>
        <v>2026.4Q</v>
      </c>
      <c r="DO40" s="1258" t="str">
        <f t="shared" si="84"/>
        <v>2026.4Q</v>
      </c>
      <c r="DP40" s="1258" t="str">
        <f t="shared" si="84"/>
        <v>2026.4Q</v>
      </c>
      <c r="DQ40" s="1261" t="str">
        <f t="shared" si="84"/>
        <v>2027.1Q</v>
      </c>
      <c r="DR40" s="1261" t="str">
        <f t="shared" si="84"/>
        <v>2027.1Q</v>
      </c>
      <c r="DS40" s="1261" t="str">
        <f t="shared" si="84"/>
        <v>2027.1Q</v>
      </c>
      <c r="DT40" s="1261" t="str">
        <f t="shared" si="84"/>
        <v>2027.2Q</v>
      </c>
      <c r="DU40" s="1261" t="str">
        <f t="shared" si="84"/>
        <v>2027.2Q</v>
      </c>
      <c r="DV40" s="1261" t="str">
        <f t="shared" si="84"/>
        <v>2027.2Q</v>
      </c>
      <c r="DW40" s="1261" t="str">
        <f t="shared" si="84"/>
        <v>2027.3Q</v>
      </c>
      <c r="DX40" s="1261" t="str">
        <f t="shared" si="84"/>
        <v>2027.3Q</v>
      </c>
      <c r="DY40" s="1261" t="str">
        <f t="shared" si="84"/>
        <v>2027.3Q</v>
      </c>
      <c r="DZ40" s="1261" t="str">
        <f t="shared" si="84"/>
        <v>2027.4Q</v>
      </c>
      <c r="EA40" s="1261" t="str">
        <f t="shared" si="84"/>
        <v>2027.4Q</v>
      </c>
      <c r="EB40" s="1261" t="str">
        <f t="shared" si="84"/>
        <v>2027.4Q</v>
      </c>
      <c r="EC40" s="1258" t="str">
        <f t="shared" si="84"/>
        <v>2028.1Q</v>
      </c>
      <c r="ED40" s="1258" t="str">
        <f t="shared" si="84"/>
        <v>2028.1Q</v>
      </c>
      <c r="EE40" s="1258" t="str">
        <f t="shared" si="84"/>
        <v>2028.1Q</v>
      </c>
      <c r="EF40" s="1258" t="str">
        <f t="shared" si="84"/>
        <v>2028.2Q</v>
      </c>
      <c r="EG40" s="1258" t="str">
        <f t="shared" si="84"/>
        <v>2028.2Q</v>
      </c>
      <c r="EH40" s="1258" t="str">
        <f t="shared" si="84"/>
        <v>2028.2Q</v>
      </c>
      <c r="EI40" s="1258" t="str">
        <f t="shared" si="84"/>
        <v>2028.3Q</v>
      </c>
      <c r="EJ40" s="1258" t="str">
        <f t="shared" si="84"/>
        <v>2028.3Q</v>
      </c>
      <c r="EK40" s="1258" t="str">
        <f t="shared" si="84"/>
        <v>2028.3Q</v>
      </c>
      <c r="EL40" s="1258" t="str">
        <f t="shared" si="84"/>
        <v>2028.4Q</v>
      </c>
      <c r="EM40" s="1258" t="str">
        <f t="shared" si="84"/>
        <v>2028.4Q</v>
      </c>
      <c r="EN40" s="1258" t="str">
        <f t="shared" si="84"/>
        <v>2028.4Q</v>
      </c>
      <c r="EO40" s="1261" t="str">
        <f t="shared" si="84"/>
        <v>2029.1Q</v>
      </c>
      <c r="EP40" s="1261" t="str">
        <f t="shared" si="84"/>
        <v>2029.1Q</v>
      </c>
      <c r="EQ40" s="1261" t="str">
        <f t="shared" si="84"/>
        <v>2029.1Q</v>
      </c>
      <c r="ER40" s="1261" t="str">
        <f t="shared" si="84"/>
        <v>2029.2Q</v>
      </c>
      <c r="ES40" s="1261" t="str">
        <f t="shared" si="84"/>
        <v>2029.2Q</v>
      </c>
      <c r="ET40" s="1261" t="str">
        <f t="shared" si="84"/>
        <v>2029.2Q</v>
      </c>
      <c r="EU40" s="1261" t="str">
        <f t="shared" si="84"/>
        <v>2029.3Q</v>
      </c>
      <c r="EV40" s="1261" t="str">
        <f t="shared" si="84"/>
        <v>2029.3Q</v>
      </c>
      <c r="EW40" s="1261" t="str">
        <f t="shared" si="84"/>
        <v>2029.3Q</v>
      </c>
      <c r="EX40" s="1261" t="str">
        <f t="shared" si="84"/>
        <v>2029.4Q</v>
      </c>
      <c r="EY40" s="1261" t="str">
        <f t="shared" si="84"/>
        <v>2029.4Q</v>
      </c>
      <c r="EZ40" s="1261" t="str">
        <f t="shared" si="84"/>
        <v>2029.4Q</v>
      </c>
      <c r="FA40" s="1258" t="str">
        <f t="shared" si="84"/>
        <v>2030.1Q</v>
      </c>
      <c r="FB40" s="1258" t="str">
        <f t="shared" si="84"/>
        <v>2030.1Q</v>
      </c>
      <c r="FC40" s="1258" t="str">
        <f t="shared" si="84"/>
        <v>2030.1Q</v>
      </c>
      <c r="FD40" s="1258" t="str">
        <f t="shared" si="84"/>
        <v>2030.2Q</v>
      </c>
      <c r="FE40" s="1258" t="str">
        <f t="shared" si="84"/>
        <v>2030.2Q</v>
      </c>
      <c r="FF40" s="1258" t="str">
        <f t="shared" si="84"/>
        <v>2030.2Q</v>
      </c>
      <c r="FG40" s="1258" t="str">
        <f t="shared" si="84"/>
        <v>2030.3Q</v>
      </c>
      <c r="FH40" s="1258" t="str">
        <f t="shared" si="84"/>
        <v>2030.3Q</v>
      </c>
      <c r="FI40" s="1258" t="str">
        <f t="shared" ref="FI40:HT40" si="85">YEAR(FI41)&amp;"."&amp;TEXT(ROUNDUP(MONTH(FI41)/3,0),"0Q")</f>
        <v>2030.3Q</v>
      </c>
      <c r="FJ40" s="1258" t="str">
        <f t="shared" si="85"/>
        <v>2030.4Q</v>
      </c>
      <c r="FK40" s="1258" t="str">
        <f t="shared" si="85"/>
        <v>2030.4Q</v>
      </c>
      <c r="FL40" s="1258" t="str">
        <f t="shared" si="85"/>
        <v>2030.4Q</v>
      </c>
      <c r="FM40" s="1261" t="str">
        <f t="shared" si="85"/>
        <v>2031.1Q</v>
      </c>
      <c r="FN40" s="1261" t="str">
        <f t="shared" si="85"/>
        <v>2031.1Q</v>
      </c>
      <c r="FO40" s="1261" t="str">
        <f t="shared" si="85"/>
        <v>2031.1Q</v>
      </c>
      <c r="FP40" s="1261" t="str">
        <f t="shared" si="85"/>
        <v>2031.2Q</v>
      </c>
      <c r="FQ40" s="1261" t="str">
        <f t="shared" si="85"/>
        <v>2031.2Q</v>
      </c>
      <c r="FR40" s="1261" t="str">
        <f t="shared" si="85"/>
        <v>2031.2Q</v>
      </c>
      <c r="FS40" s="1261" t="str">
        <f t="shared" si="85"/>
        <v>2031.3Q</v>
      </c>
      <c r="FT40" s="1261" t="str">
        <f t="shared" si="85"/>
        <v>2031.3Q</v>
      </c>
      <c r="FU40" s="1261" t="str">
        <f t="shared" si="85"/>
        <v>2031.3Q</v>
      </c>
      <c r="FV40" s="1261" t="str">
        <f t="shared" si="85"/>
        <v>2031.4Q</v>
      </c>
      <c r="FW40" s="1261" t="str">
        <f t="shared" si="85"/>
        <v>2031.4Q</v>
      </c>
      <c r="FX40" s="1261" t="str">
        <f t="shared" si="85"/>
        <v>2031.4Q</v>
      </c>
      <c r="FY40" s="1258" t="str">
        <f t="shared" si="85"/>
        <v>2032.1Q</v>
      </c>
      <c r="FZ40" s="1258" t="str">
        <f t="shared" si="85"/>
        <v>2032.1Q</v>
      </c>
      <c r="GA40" s="1258" t="str">
        <f t="shared" si="85"/>
        <v>2032.1Q</v>
      </c>
      <c r="GB40" s="1258" t="str">
        <f t="shared" si="85"/>
        <v>2032.2Q</v>
      </c>
      <c r="GC40" s="1258" t="str">
        <f t="shared" si="85"/>
        <v>2032.2Q</v>
      </c>
      <c r="GD40" s="1258" t="str">
        <f t="shared" si="85"/>
        <v>2032.2Q</v>
      </c>
      <c r="GE40" s="1258" t="str">
        <f t="shared" si="85"/>
        <v>2032.3Q</v>
      </c>
      <c r="GF40" s="1258" t="str">
        <f t="shared" si="85"/>
        <v>2032.3Q</v>
      </c>
      <c r="GG40" s="1258" t="str">
        <f t="shared" si="85"/>
        <v>2032.3Q</v>
      </c>
      <c r="GH40" s="1258" t="str">
        <f t="shared" si="85"/>
        <v>2032.4Q</v>
      </c>
      <c r="GI40" s="1258" t="str">
        <f t="shared" si="85"/>
        <v>2032.4Q</v>
      </c>
      <c r="GJ40" s="1258" t="str">
        <f t="shared" si="85"/>
        <v>2032.4Q</v>
      </c>
      <c r="GK40" s="1261" t="str">
        <f t="shared" si="85"/>
        <v>2033.1Q</v>
      </c>
      <c r="GL40" s="1261" t="str">
        <f t="shared" si="85"/>
        <v>2033.1Q</v>
      </c>
      <c r="GM40" s="1261" t="str">
        <f t="shared" si="85"/>
        <v>2033.1Q</v>
      </c>
      <c r="GN40" s="1261" t="str">
        <f t="shared" si="85"/>
        <v>2033.2Q</v>
      </c>
      <c r="GO40" s="1261" t="str">
        <f t="shared" si="85"/>
        <v>2033.2Q</v>
      </c>
      <c r="GP40" s="1261" t="str">
        <f t="shared" si="85"/>
        <v>2033.2Q</v>
      </c>
      <c r="GQ40" s="1261" t="str">
        <f t="shared" si="85"/>
        <v>2033.3Q</v>
      </c>
      <c r="GR40" s="1261" t="str">
        <f t="shared" si="85"/>
        <v>2033.3Q</v>
      </c>
      <c r="GS40" s="1261" t="str">
        <f t="shared" si="85"/>
        <v>2033.3Q</v>
      </c>
      <c r="GT40" s="1261" t="str">
        <f t="shared" si="85"/>
        <v>2033.4Q</v>
      </c>
      <c r="GU40" s="1261" t="str">
        <f t="shared" si="85"/>
        <v>2033.4Q</v>
      </c>
      <c r="GV40" s="1261" t="str">
        <f t="shared" si="85"/>
        <v>2033.4Q</v>
      </c>
      <c r="GW40" s="1258" t="str">
        <f t="shared" si="85"/>
        <v>2034.1Q</v>
      </c>
      <c r="GX40" s="1258" t="str">
        <f t="shared" si="85"/>
        <v>2034.1Q</v>
      </c>
      <c r="GY40" s="1258" t="str">
        <f t="shared" si="85"/>
        <v>2034.1Q</v>
      </c>
      <c r="GZ40" s="1258" t="str">
        <f t="shared" si="85"/>
        <v>2034.2Q</v>
      </c>
      <c r="HA40" s="1258" t="str">
        <f t="shared" si="85"/>
        <v>2034.2Q</v>
      </c>
      <c r="HB40" s="1258" t="str">
        <f t="shared" si="85"/>
        <v>2034.2Q</v>
      </c>
      <c r="HC40" s="1258" t="str">
        <f t="shared" si="85"/>
        <v>2034.3Q</v>
      </c>
      <c r="HD40" s="1258" t="str">
        <f t="shared" si="85"/>
        <v>2034.3Q</v>
      </c>
      <c r="HE40" s="1258" t="str">
        <f t="shared" si="85"/>
        <v>2034.3Q</v>
      </c>
      <c r="HF40" s="1258" t="str">
        <f t="shared" si="85"/>
        <v>2034.4Q</v>
      </c>
      <c r="HG40" s="1258" t="str">
        <f t="shared" si="85"/>
        <v>2034.4Q</v>
      </c>
      <c r="HH40" s="1258" t="str">
        <f t="shared" si="85"/>
        <v>2034.4Q</v>
      </c>
      <c r="HI40" s="1261" t="str">
        <f t="shared" si="85"/>
        <v>2035.1Q</v>
      </c>
      <c r="HJ40" s="1261" t="str">
        <f t="shared" si="85"/>
        <v>2035.1Q</v>
      </c>
      <c r="HK40" s="1261" t="str">
        <f t="shared" si="85"/>
        <v>2035.1Q</v>
      </c>
      <c r="HL40" s="1261" t="str">
        <f t="shared" si="85"/>
        <v>2035.2Q</v>
      </c>
      <c r="HM40" s="1261" t="str">
        <f t="shared" si="85"/>
        <v>2035.2Q</v>
      </c>
      <c r="HN40" s="1261" t="str">
        <f t="shared" si="85"/>
        <v>2035.2Q</v>
      </c>
      <c r="HO40" s="1261" t="str">
        <f t="shared" si="85"/>
        <v>2035.3Q</v>
      </c>
      <c r="HP40" s="1261" t="str">
        <f t="shared" si="85"/>
        <v>2035.3Q</v>
      </c>
      <c r="HQ40" s="1261" t="str">
        <f t="shared" si="85"/>
        <v>2035.3Q</v>
      </c>
      <c r="HR40" s="1261" t="str">
        <f t="shared" si="85"/>
        <v>2035.4Q</v>
      </c>
      <c r="HS40" s="1261" t="str">
        <f t="shared" si="85"/>
        <v>2035.4Q</v>
      </c>
      <c r="HT40" s="1261" t="str">
        <f t="shared" si="85"/>
        <v>2035.4Q</v>
      </c>
      <c r="HU40" s="1258" t="str">
        <f t="shared" ref="HU40:IK40" si="86">YEAR(HU41)&amp;"."&amp;TEXT(ROUNDUP(MONTH(HU41)/3,0),"0Q")</f>
        <v>2036.1Q</v>
      </c>
      <c r="HV40" s="1258" t="str">
        <f t="shared" si="86"/>
        <v>2036.1Q</v>
      </c>
      <c r="HW40" s="1258" t="str">
        <f t="shared" si="86"/>
        <v>2036.1Q</v>
      </c>
      <c r="HX40" s="1258" t="str">
        <f t="shared" si="86"/>
        <v>2036.2Q</v>
      </c>
      <c r="HY40" s="1258" t="str">
        <f t="shared" si="86"/>
        <v>2036.2Q</v>
      </c>
      <c r="HZ40" s="1258" t="str">
        <f t="shared" si="86"/>
        <v>2036.2Q</v>
      </c>
      <c r="IA40" s="1258" t="str">
        <f t="shared" si="86"/>
        <v>2036.3Q</v>
      </c>
      <c r="IB40" s="1258" t="str">
        <f t="shared" si="86"/>
        <v>2036.3Q</v>
      </c>
      <c r="IC40" s="1258" t="str">
        <f t="shared" si="86"/>
        <v>2036.3Q</v>
      </c>
      <c r="ID40" s="1258" t="str">
        <f t="shared" si="86"/>
        <v>2036.4Q</v>
      </c>
      <c r="IE40" s="1258" t="str">
        <f t="shared" si="86"/>
        <v>2036.4Q</v>
      </c>
      <c r="IF40" s="1258" t="str">
        <f t="shared" si="86"/>
        <v>2036.4Q</v>
      </c>
      <c r="IG40" s="1261" t="str">
        <f t="shared" si="86"/>
        <v>2037.1Q</v>
      </c>
      <c r="IH40" s="1261" t="str">
        <f t="shared" si="86"/>
        <v>2037.1Q</v>
      </c>
      <c r="II40" s="1261" t="str">
        <f t="shared" si="86"/>
        <v>2037.1Q</v>
      </c>
      <c r="IJ40" s="1261" t="str">
        <f t="shared" si="86"/>
        <v>2037.2Q</v>
      </c>
      <c r="IK40" s="1261" t="str">
        <f t="shared" si="86"/>
        <v>2037.2Q</v>
      </c>
    </row>
    <row r="41" spans="2:245" s="219" customFormat="1" ht="13.5" x14ac:dyDescent="0.3">
      <c r="C41" s="1355" t="s">
        <v>41</v>
      </c>
      <c r="D41" s="1355" t="s">
        <v>274</v>
      </c>
      <c r="E41" s="1355" t="s">
        <v>277</v>
      </c>
      <c r="F41" s="1355" t="s">
        <v>278</v>
      </c>
      <c r="G41" s="1355" t="s">
        <v>279</v>
      </c>
      <c r="H41" s="1355" t="s">
        <v>280</v>
      </c>
      <c r="I41" s="1355" t="s">
        <v>281</v>
      </c>
      <c r="K41" s="107"/>
      <c r="L41" s="108"/>
      <c r="M41" s="108" t="s">
        <v>57</v>
      </c>
      <c r="N41" s="75">
        <v>2020</v>
      </c>
      <c r="O41" s="75">
        <v>2021</v>
      </c>
      <c r="P41" s="75">
        <v>2022</v>
      </c>
      <c r="Q41" s="75">
        <v>2023</v>
      </c>
      <c r="R41" s="75">
        <v>2024</v>
      </c>
      <c r="S41" s="75">
        <v>2025</v>
      </c>
      <c r="T41" s="75">
        <v>2026</v>
      </c>
      <c r="U41" s="75">
        <v>2027</v>
      </c>
      <c r="V41" s="75">
        <v>2028</v>
      </c>
      <c r="W41" s="75">
        <v>2029</v>
      </c>
      <c r="X41" s="75">
        <v>2030</v>
      </c>
      <c r="Y41" s="75">
        <v>2031</v>
      </c>
      <c r="Z41" s="75">
        <v>2032</v>
      </c>
      <c r="AA41" s="75">
        <v>2033</v>
      </c>
      <c r="AB41" s="75">
        <v>2034</v>
      </c>
      <c r="AC41" s="75">
        <v>2035</v>
      </c>
      <c r="AD41" s="75">
        <v>2036</v>
      </c>
      <c r="AE41" s="76">
        <v>2037</v>
      </c>
      <c r="AI41" s="1259" t="s">
        <v>552</v>
      </c>
      <c r="AJ41" s="1259"/>
      <c r="AK41" s="1259">
        <v>43861</v>
      </c>
      <c r="AL41" s="1259">
        <v>43890</v>
      </c>
      <c r="AM41" s="1259">
        <v>43921</v>
      </c>
      <c r="AN41" s="1259">
        <v>43951</v>
      </c>
      <c r="AO41" s="1259">
        <v>43982</v>
      </c>
      <c r="AP41" s="1259">
        <v>44012</v>
      </c>
      <c r="AQ41" s="1259">
        <v>44043</v>
      </c>
      <c r="AR41" s="1259">
        <f t="shared" ref="AR41:DC41" si="87">EOMONTH(AQ41,1)</f>
        <v>44074</v>
      </c>
      <c r="AS41" s="1259">
        <f t="shared" si="87"/>
        <v>44104</v>
      </c>
      <c r="AT41" s="1259">
        <f t="shared" si="87"/>
        <v>44135</v>
      </c>
      <c r="AU41" s="1259">
        <f t="shared" si="87"/>
        <v>44165</v>
      </c>
      <c r="AV41" s="1259">
        <f t="shared" si="87"/>
        <v>44196</v>
      </c>
      <c r="AW41" s="1262">
        <f t="shared" si="87"/>
        <v>44227</v>
      </c>
      <c r="AX41" s="1262">
        <f t="shared" si="87"/>
        <v>44255</v>
      </c>
      <c r="AY41" s="1262">
        <f t="shared" si="87"/>
        <v>44286</v>
      </c>
      <c r="AZ41" s="1262">
        <f t="shared" si="87"/>
        <v>44316</v>
      </c>
      <c r="BA41" s="1262">
        <f t="shared" si="87"/>
        <v>44347</v>
      </c>
      <c r="BB41" s="1262">
        <f t="shared" si="87"/>
        <v>44377</v>
      </c>
      <c r="BC41" s="1262">
        <f t="shared" si="87"/>
        <v>44408</v>
      </c>
      <c r="BD41" s="1262">
        <f t="shared" si="87"/>
        <v>44439</v>
      </c>
      <c r="BE41" s="1262">
        <f t="shared" si="87"/>
        <v>44469</v>
      </c>
      <c r="BF41" s="1262">
        <f t="shared" si="87"/>
        <v>44500</v>
      </c>
      <c r="BG41" s="1262">
        <f t="shared" si="87"/>
        <v>44530</v>
      </c>
      <c r="BH41" s="1262">
        <f t="shared" si="87"/>
        <v>44561</v>
      </c>
      <c r="BI41" s="1259">
        <f t="shared" si="87"/>
        <v>44592</v>
      </c>
      <c r="BJ41" s="1259">
        <f t="shared" si="87"/>
        <v>44620</v>
      </c>
      <c r="BK41" s="1259">
        <f t="shared" si="87"/>
        <v>44651</v>
      </c>
      <c r="BL41" s="1259">
        <f t="shared" si="87"/>
        <v>44681</v>
      </c>
      <c r="BM41" s="1259">
        <f t="shared" si="87"/>
        <v>44712</v>
      </c>
      <c r="BN41" s="1259">
        <f t="shared" si="87"/>
        <v>44742</v>
      </c>
      <c r="BO41" s="1259">
        <f t="shared" si="87"/>
        <v>44773</v>
      </c>
      <c r="BP41" s="1259">
        <f t="shared" si="87"/>
        <v>44804</v>
      </c>
      <c r="BQ41" s="1259">
        <f t="shared" si="87"/>
        <v>44834</v>
      </c>
      <c r="BR41" s="1259">
        <f t="shared" si="87"/>
        <v>44865</v>
      </c>
      <c r="BS41" s="1259">
        <f t="shared" si="87"/>
        <v>44895</v>
      </c>
      <c r="BT41" s="1259">
        <f t="shared" si="87"/>
        <v>44926</v>
      </c>
      <c r="BU41" s="1262">
        <f t="shared" si="87"/>
        <v>44957</v>
      </c>
      <c r="BV41" s="1262">
        <f t="shared" si="87"/>
        <v>44985</v>
      </c>
      <c r="BW41" s="1262">
        <f t="shared" si="87"/>
        <v>45016</v>
      </c>
      <c r="BX41" s="1262">
        <f t="shared" si="87"/>
        <v>45046</v>
      </c>
      <c r="BY41" s="1262">
        <f t="shared" si="87"/>
        <v>45077</v>
      </c>
      <c r="BZ41" s="1262">
        <f t="shared" si="87"/>
        <v>45107</v>
      </c>
      <c r="CA41" s="1262">
        <f t="shared" si="87"/>
        <v>45138</v>
      </c>
      <c r="CB41" s="1262">
        <f t="shared" si="87"/>
        <v>45169</v>
      </c>
      <c r="CC41" s="1262">
        <f t="shared" si="87"/>
        <v>45199</v>
      </c>
      <c r="CD41" s="1262">
        <f t="shared" si="87"/>
        <v>45230</v>
      </c>
      <c r="CE41" s="1262">
        <f t="shared" si="87"/>
        <v>45260</v>
      </c>
      <c r="CF41" s="1262">
        <f t="shared" si="87"/>
        <v>45291</v>
      </c>
      <c r="CG41" s="1259">
        <f t="shared" si="87"/>
        <v>45322</v>
      </c>
      <c r="CH41" s="1259">
        <f t="shared" si="87"/>
        <v>45351</v>
      </c>
      <c r="CI41" s="1259">
        <f t="shared" si="87"/>
        <v>45382</v>
      </c>
      <c r="CJ41" s="1259">
        <f t="shared" si="87"/>
        <v>45412</v>
      </c>
      <c r="CK41" s="1259">
        <f t="shared" si="87"/>
        <v>45443</v>
      </c>
      <c r="CL41" s="1259">
        <f t="shared" si="87"/>
        <v>45473</v>
      </c>
      <c r="CM41" s="1259">
        <f t="shared" si="87"/>
        <v>45504</v>
      </c>
      <c r="CN41" s="1259">
        <f t="shared" si="87"/>
        <v>45535</v>
      </c>
      <c r="CO41" s="1259">
        <f t="shared" si="87"/>
        <v>45565</v>
      </c>
      <c r="CP41" s="1259">
        <f t="shared" si="87"/>
        <v>45596</v>
      </c>
      <c r="CQ41" s="1259">
        <f t="shared" si="87"/>
        <v>45626</v>
      </c>
      <c r="CR41" s="1259">
        <f t="shared" si="87"/>
        <v>45657</v>
      </c>
      <c r="CS41" s="1262">
        <f t="shared" si="87"/>
        <v>45688</v>
      </c>
      <c r="CT41" s="1262">
        <f t="shared" si="87"/>
        <v>45716</v>
      </c>
      <c r="CU41" s="1262">
        <f t="shared" si="87"/>
        <v>45747</v>
      </c>
      <c r="CV41" s="1262">
        <f t="shared" si="87"/>
        <v>45777</v>
      </c>
      <c r="CW41" s="1262">
        <f t="shared" si="87"/>
        <v>45808</v>
      </c>
      <c r="CX41" s="1262">
        <f t="shared" si="87"/>
        <v>45838</v>
      </c>
      <c r="CY41" s="1262">
        <f t="shared" si="87"/>
        <v>45869</v>
      </c>
      <c r="CZ41" s="1262">
        <f t="shared" si="87"/>
        <v>45900</v>
      </c>
      <c r="DA41" s="1262">
        <f t="shared" si="87"/>
        <v>45930</v>
      </c>
      <c r="DB41" s="1262">
        <f t="shared" si="87"/>
        <v>45961</v>
      </c>
      <c r="DC41" s="1262">
        <f t="shared" si="87"/>
        <v>45991</v>
      </c>
      <c r="DD41" s="1262">
        <f t="shared" ref="DD41:FO41" si="88">EOMONTH(DC41,1)</f>
        <v>46022</v>
      </c>
      <c r="DE41" s="1259">
        <f t="shared" si="88"/>
        <v>46053</v>
      </c>
      <c r="DF41" s="1259">
        <f t="shared" si="88"/>
        <v>46081</v>
      </c>
      <c r="DG41" s="1259">
        <f t="shared" si="88"/>
        <v>46112</v>
      </c>
      <c r="DH41" s="1259">
        <f t="shared" si="88"/>
        <v>46142</v>
      </c>
      <c r="DI41" s="1259">
        <f t="shared" si="88"/>
        <v>46173</v>
      </c>
      <c r="DJ41" s="1259">
        <f t="shared" si="88"/>
        <v>46203</v>
      </c>
      <c r="DK41" s="1259">
        <f t="shared" si="88"/>
        <v>46234</v>
      </c>
      <c r="DL41" s="1259">
        <f t="shared" si="88"/>
        <v>46265</v>
      </c>
      <c r="DM41" s="1259">
        <f t="shared" si="88"/>
        <v>46295</v>
      </c>
      <c r="DN41" s="1259">
        <f t="shared" si="88"/>
        <v>46326</v>
      </c>
      <c r="DO41" s="1259">
        <f t="shared" si="88"/>
        <v>46356</v>
      </c>
      <c r="DP41" s="1259">
        <f t="shared" si="88"/>
        <v>46387</v>
      </c>
      <c r="DQ41" s="1262">
        <f t="shared" si="88"/>
        <v>46418</v>
      </c>
      <c r="DR41" s="1262">
        <f t="shared" si="88"/>
        <v>46446</v>
      </c>
      <c r="DS41" s="1262">
        <f t="shared" si="88"/>
        <v>46477</v>
      </c>
      <c r="DT41" s="1262">
        <f t="shared" si="88"/>
        <v>46507</v>
      </c>
      <c r="DU41" s="1262">
        <f t="shared" si="88"/>
        <v>46538</v>
      </c>
      <c r="DV41" s="1262">
        <f t="shared" si="88"/>
        <v>46568</v>
      </c>
      <c r="DW41" s="1262">
        <f t="shared" si="88"/>
        <v>46599</v>
      </c>
      <c r="DX41" s="1262">
        <f t="shared" si="88"/>
        <v>46630</v>
      </c>
      <c r="DY41" s="1262">
        <f t="shared" si="88"/>
        <v>46660</v>
      </c>
      <c r="DZ41" s="1262">
        <f t="shared" si="88"/>
        <v>46691</v>
      </c>
      <c r="EA41" s="1262">
        <f t="shared" si="88"/>
        <v>46721</v>
      </c>
      <c r="EB41" s="1262">
        <f t="shared" si="88"/>
        <v>46752</v>
      </c>
      <c r="EC41" s="1259">
        <f t="shared" si="88"/>
        <v>46783</v>
      </c>
      <c r="ED41" s="1259">
        <f t="shared" si="88"/>
        <v>46812</v>
      </c>
      <c r="EE41" s="1259">
        <f t="shared" si="88"/>
        <v>46843</v>
      </c>
      <c r="EF41" s="1259">
        <f t="shared" si="88"/>
        <v>46873</v>
      </c>
      <c r="EG41" s="1259">
        <f t="shared" si="88"/>
        <v>46904</v>
      </c>
      <c r="EH41" s="1259">
        <f t="shared" si="88"/>
        <v>46934</v>
      </c>
      <c r="EI41" s="1259">
        <f t="shared" si="88"/>
        <v>46965</v>
      </c>
      <c r="EJ41" s="1259">
        <f t="shared" si="88"/>
        <v>46996</v>
      </c>
      <c r="EK41" s="1259">
        <f t="shared" si="88"/>
        <v>47026</v>
      </c>
      <c r="EL41" s="1259">
        <f t="shared" si="88"/>
        <v>47057</v>
      </c>
      <c r="EM41" s="1259">
        <f t="shared" si="88"/>
        <v>47087</v>
      </c>
      <c r="EN41" s="1259">
        <f t="shared" si="88"/>
        <v>47118</v>
      </c>
      <c r="EO41" s="1262">
        <f t="shared" si="88"/>
        <v>47149</v>
      </c>
      <c r="EP41" s="1262">
        <f t="shared" si="88"/>
        <v>47177</v>
      </c>
      <c r="EQ41" s="1262">
        <f t="shared" si="88"/>
        <v>47208</v>
      </c>
      <c r="ER41" s="1262">
        <f t="shared" si="88"/>
        <v>47238</v>
      </c>
      <c r="ES41" s="1262">
        <f t="shared" si="88"/>
        <v>47269</v>
      </c>
      <c r="ET41" s="1262">
        <f t="shared" si="88"/>
        <v>47299</v>
      </c>
      <c r="EU41" s="1262">
        <f t="shared" si="88"/>
        <v>47330</v>
      </c>
      <c r="EV41" s="1262">
        <f t="shared" si="88"/>
        <v>47361</v>
      </c>
      <c r="EW41" s="1262">
        <f t="shared" si="88"/>
        <v>47391</v>
      </c>
      <c r="EX41" s="1262">
        <f t="shared" si="88"/>
        <v>47422</v>
      </c>
      <c r="EY41" s="1262">
        <f t="shared" si="88"/>
        <v>47452</v>
      </c>
      <c r="EZ41" s="1262">
        <f t="shared" si="88"/>
        <v>47483</v>
      </c>
      <c r="FA41" s="1259">
        <f t="shared" si="88"/>
        <v>47514</v>
      </c>
      <c r="FB41" s="1259">
        <f t="shared" si="88"/>
        <v>47542</v>
      </c>
      <c r="FC41" s="1259">
        <f t="shared" si="88"/>
        <v>47573</v>
      </c>
      <c r="FD41" s="1259">
        <f t="shared" si="88"/>
        <v>47603</v>
      </c>
      <c r="FE41" s="1259">
        <f t="shared" si="88"/>
        <v>47634</v>
      </c>
      <c r="FF41" s="1259">
        <f t="shared" si="88"/>
        <v>47664</v>
      </c>
      <c r="FG41" s="1259">
        <f t="shared" si="88"/>
        <v>47695</v>
      </c>
      <c r="FH41" s="1259">
        <f t="shared" si="88"/>
        <v>47726</v>
      </c>
      <c r="FI41" s="1259">
        <f t="shared" si="88"/>
        <v>47756</v>
      </c>
      <c r="FJ41" s="1259">
        <f t="shared" si="88"/>
        <v>47787</v>
      </c>
      <c r="FK41" s="1259">
        <f t="shared" si="88"/>
        <v>47817</v>
      </c>
      <c r="FL41" s="1259">
        <f t="shared" si="88"/>
        <v>47848</v>
      </c>
      <c r="FM41" s="1262">
        <f t="shared" si="88"/>
        <v>47879</v>
      </c>
      <c r="FN41" s="1262">
        <f t="shared" si="88"/>
        <v>47907</v>
      </c>
      <c r="FO41" s="1262">
        <f t="shared" si="88"/>
        <v>47938</v>
      </c>
      <c r="FP41" s="1262">
        <f t="shared" ref="FP41:IA41" si="89">EOMONTH(FO41,1)</f>
        <v>47968</v>
      </c>
      <c r="FQ41" s="1262">
        <f t="shared" si="89"/>
        <v>47999</v>
      </c>
      <c r="FR41" s="1262">
        <f t="shared" si="89"/>
        <v>48029</v>
      </c>
      <c r="FS41" s="1262">
        <f t="shared" si="89"/>
        <v>48060</v>
      </c>
      <c r="FT41" s="1262">
        <f t="shared" si="89"/>
        <v>48091</v>
      </c>
      <c r="FU41" s="1262">
        <f t="shared" si="89"/>
        <v>48121</v>
      </c>
      <c r="FV41" s="1262">
        <f t="shared" si="89"/>
        <v>48152</v>
      </c>
      <c r="FW41" s="1262">
        <f t="shared" si="89"/>
        <v>48182</v>
      </c>
      <c r="FX41" s="1262">
        <f t="shared" si="89"/>
        <v>48213</v>
      </c>
      <c r="FY41" s="1259">
        <f t="shared" si="89"/>
        <v>48244</v>
      </c>
      <c r="FZ41" s="1259">
        <f t="shared" si="89"/>
        <v>48273</v>
      </c>
      <c r="GA41" s="1259">
        <f t="shared" si="89"/>
        <v>48304</v>
      </c>
      <c r="GB41" s="1259">
        <f t="shared" si="89"/>
        <v>48334</v>
      </c>
      <c r="GC41" s="1259">
        <f t="shared" si="89"/>
        <v>48365</v>
      </c>
      <c r="GD41" s="1259">
        <f t="shared" si="89"/>
        <v>48395</v>
      </c>
      <c r="GE41" s="1259">
        <f t="shared" si="89"/>
        <v>48426</v>
      </c>
      <c r="GF41" s="1259">
        <f t="shared" si="89"/>
        <v>48457</v>
      </c>
      <c r="GG41" s="1259">
        <f t="shared" si="89"/>
        <v>48487</v>
      </c>
      <c r="GH41" s="1259">
        <f t="shared" si="89"/>
        <v>48518</v>
      </c>
      <c r="GI41" s="1259">
        <f t="shared" si="89"/>
        <v>48548</v>
      </c>
      <c r="GJ41" s="1259">
        <f t="shared" si="89"/>
        <v>48579</v>
      </c>
      <c r="GK41" s="1262">
        <f t="shared" si="89"/>
        <v>48610</v>
      </c>
      <c r="GL41" s="1262">
        <f t="shared" si="89"/>
        <v>48638</v>
      </c>
      <c r="GM41" s="1262">
        <f t="shared" si="89"/>
        <v>48669</v>
      </c>
      <c r="GN41" s="1262">
        <f t="shared" si="89"/>
        <v>48699</v>
      </c>
      <c r="GO41" s="1262">
        <f t="shared" si="89"/>
        <v>48730</v>
      </c>
      <c r="GP41" s="1262">
        <f t="shared" si="89"/>
        <v>48760</v>
      </c>
      <c r="GQ41" s="1262">
        <f t="shared" si="89"/>
        <v>48791</v>
      </c>
      <c r="GR41" s="1262">
        <f t="shared" si="89"/>
        <v>48822</v>
      </c>
      <c r="GS41" s="1262">
        <f t="shared" si="89"/>
        <v>48852</v>
      </c>
      <c r="GT41" s="1262">
        <f t="shared" si="89"/>
        <v>48883</v>
      </c>
      <c r="GU41" s="1262">
        <f t="shared" si="89"/>
        <v>48913</v>
      </c>
      <c r="GV41" s="1262">
        <f t="shared" si="89"/>
        <v>48944</v>
      </c>
      <c r="GW41" s="1259">
        <f t="shared" si="89"/>
        <v>48975</v>
      </c>
      <c r="GX41" s="1259">
        <f t="shared" si="89"/>
        <v>49003</v>
      </c>
      <c r="GY41" s="1259">
        <f t="shared" si="89"/>
        <v>49034</v>
      </c>
      <c r="GZ41" s="1259">
        <f t="shared" si="89"/>
        <v>49064</v>
      </c>
      <c r="HA41" s="1259">
        <f t="shared" si="89"/>
        <v>49095</v>
      </c>
      <c r="HB41" s="1259">
        <f t="shared" si="89"/>
        <v>49125</v>
      </c>
      <c r="HC41" s="1259">
        <f t="shared" si="89"/>
        <v>49156</v>
      </c>
      <c r="HD41" s="1259">
        <f t="shared" si="89"/>
        <v>49187</v>
      </c>
      <c r="HE41" s="1259">
        <f t="shared" si="89"/>
        <v>49217</v>
      </c>
      <c r="HF41" s="1259">
        <f t="shared" si="89"/>
        <v>49248</v>
      </c>
      <c r="HG41" s="1259">
        <f t="shared" si="89"/>
        <v>49278</v>
      </c>
      <c r="HH41" s="1259">
        <f t="shared" si="89"/>
        <v>49309</v>
      </c>
      <c r="HI41" s="1262">
        <f t="shared" si="89"/>
        <v>49340</v>
      </c>
      <c r="HJ41" s="1262">
        <f t="shared" si="89"/>
        <v>49368</v>
      </c>
      <c r="HK41" s="1262">
        <f t="shared" si="89"/>
        <v>49399</v>
      </c>
      <c r="HL41" s="1262">
        <f t="shared" si="89"/>
        <v>49429</v>
      </c>
      <c r="HM41" s="1262">
        <f t="shared" si="89"/>
        <v>49460</v>
      </c>
      <c r="HN41" s="1262">
        <f t="shared" si="89"/>
        <v>49490</v>
      </c>
      <c r="HO41" s="1262">
        <f t="shared" si="89"/>
        <v>49521</v>
      </c>
      <c r="HP41" s="1262">
        <f t="shared" si="89"/>
        <v>49552</v>
      </c>
      <c r="HQ41" s="1262">
        <f t="shared" si="89"/>
        <v>49582</v>
      </c>
      <c r="HR41" s="1262">
        <f t="shared" si="89"/>
        <v>49613</v>
      </c>
      <c r="HS41" s="1262">
        <f t="shared" si="89"/>
        <v>49643</v>
      </c>
      <c r="HT41" s="1262">
        <f t="shared" si="89"/>
        <v>49674</v>
      </c>
      <c r="HU41" s="1259">
        <f t="shared" si="89"/>
        <v>49705</v>
      </c>
      <c r="HV41" s="1259">
        <f t="shared" si="89"/>
        <v>49734</v>
      </c>
      <c r="HW41" s="1259">
        <f t="shared" si="89"/>
        <v>49765</v>
      </c>
      <c r="HX41" s="1259">
        <f t="shared" si="89"/>
        <v>49795</v>
      </c>
      <c r="HY41" s="1259">
        <f t="shared" si="89"/>
        <v>49826</v>
      </c>
      <c r="HZ41" s="1259">
        <f t="shared" si="89"/>
        <v>49856</v>
      </c>
      <c r="IA41" s="1259">
        <f t="shared" si="89"/>
        <v>49887</v>
      </c>
      <c r="IB41" s="1259">
        <f t="shared" ref="IB41:IK41" si="90">EOMONTH(IA41,1)</f>
        <v>49918</v>
      </c>
      <c r="IC41" s="1259">
        <f t="shared" si="90"/>
        <v>49948</v>
      </c>
      <c r="ID41" s="1259">
        <f t="shared" si="90"/>
        <v>49979</v>
      </c>
      <c r="IE41" s="1259">
        <f t="shared" si="90"/>
        <v>50009</v>
      </c>
      <c r="IF41" s="1259">
        <f t="shared" si="90"/>
        <v>50040</v>
      </c>
      <c r="IG41" s="1262">
        <f t="shared" si="90"/>
        <v>50071</v>
      </c>
      <c r="IH41" s="1262">
        <f t="shared" si="90"/>
        <v>50099</v>
      </c>
      <c r="II41" s="1262">
        <f t="shared" si="90"/>
        <v>50130</v>
      </c>
      <c r="IJ41" s="1262">
        <f t="shared" si="90"/>
        <v>50160</v>
      </c>
      <c r="IK41" s="1262">
        <f t="shared" si="90"/>
        <v>50191</v>
      </c>
    </row>
    <row r="42" spans="2:245" s="219" customFormat="1" ht="13.5" x14ac:dyDescent="0.3">
      <c r="C42" s="362">
        <f>IF(시나리오분석!$H$19=Case!$B$23,'JV_IBD (2)'!C55,'JV_IBD (2)'!C66)</f>
        <v>2020</v>
      </c>
      <c r="D42" s="227" t="str">
        <f>IF(시나리오분석!$H$19=Case!$B$23,'JV_IBD (2)'!D55,'JV_IBD (2)'!D66)</f>
        <v>SIN Bank</v>
      </c>
      <c r="E42" s="233" t="str">
        <f>IF(시나리오분석!$H$19=Case!$B$23,'JV_IBD (2)'!E55,'JV_IBD (2)'!E66)</f>
        <v>J/V 최초 차입금</v>
      </c>
      <c r="F42" s="241">
        <f>IF(시나리오분석!$H$19=Case!$B$23,'JV_IBD (2)'!F55,'JV_IBD (2)'!F66)</f>
        <v>65500000</v>
      </c>
      <c r="G42" s="235">
        <f>IF(시나리오분석!$H$19=Case!$B$23,'JV_IBD (2)'!G55,'JV_IBD (2)'!G66)</f>
        <v>1.47E-2</v>
      </c>
      <c r="H42" s="361">
        <f>IF(시나리오분석!$H$19=Case!$B$23,'JV_IBD (2)'!H55,'JV_IBD (2)'!H66)</f>
        <v>3</v>
      </c>
      <c r="I42" s="234" t="str">
        <f>IF(시나리오분석!$H$19=Case!$B$23,'JV_IBD (2)'!I55,'JV_IBD (2)'!I66)</f>
        <v>수시상환</v>
      </c>
      <c r="J42" s="221"/>
      <c r="K42" s="232" t="str">
        <f>IF(시나리오분석!$H$19=Case!$B$23,'JV_IBD (2)'!K55,'JV_IBD (2)'!K66)</f>
        <v>J/V 최초 차입금</v>
      </c>
      <c r="L42" s="227"/>
      <c r="M42" s="244">
        <f>IF(시나리오분석!$H$19=Case!$B$23,'JV_IBD (2)'!M55,IF(시나리오분석!H19=Case!$B$24,'JV_IBD (2)'!M66,IF(시나리오분석!$H$19=Case!$B$25,'JV_IBD (2)'!M77,'JV_IBD (2)'!M88)))</f>
        <v>0</v>
      </c>
      <c r="N42" s="244">
        <f>IF(시나리오분석!$H$19=Case!$B$23,'JV_IBD (2)'!N55,IF(시나리오분석!I19=Case!$B$24,'JV_IBD (2)'!N66,IF(시나리오분석!$H$19=Case!$B$25,'JV_IBD (2)'!N77,'JV_IBD (2)'!N88)))</f>
        <v>962850</v>
      </c>
      <c r="O42" s="245">
        <f>IF(시나리오분석!$H$19=Case!$B$23,'JV_IBD (2)'!O55,IF(시나리오분석!J19=Case!$B$24,'JV_IBD (2)'!O66,IF(시나리오분석!$H$19=Case!$B$25,'JV_IBD (2)'!O77,'JV_IBD (2)'!O88)))</f>
        <v>866565</v>
      </c>
      <c r="P42" s="245">
        <f>IF(시나리오분석!$H$19=Case!$B$23,'JV_IBD (2)'!P55,IF(시나리오분석!K19=Case!$B$24,'JV_IBD (2)'!P66,IF(시나리오분석!$H$19=Case!$B$25,'JV_IBD (2)'!P77,'JV_IBD (2)'!P88)))</f>
        <v>770280</v>
      </c>
      <c r="Q42" s="245">
        <f>IF(시나리오분석!$H$19=Case!$B$23,'JV_IBD (2)'!Q55,IF(시나리오분석!L19=Case!$B$24,'JV_IBD (2)'!Q66,IF(시나리오분석!$H$19=Case!$B$25,'JV_IBD (2)'!Q77,'JV_IBD (2)'!Q88)))</f>
        <v>192570</v>
      </c>
      <c r="R42" s="245">
        <f>IF(시나리오분석!$H$19=Case!$B$23,'JV_IBD (2)'!R55,IF(시나리오분석!M19=Case!$B$24,'JV_IBD (2)'!R66,IF(시나리오분석!$H$19=Case!$B$25,'JV_IBD (2)'!R77,'JV_IBD (2)'!R88)))</f>
        <v>192570</v>
      </c>
      <c r="S42" s="245">
        <f>IF(시나리오분석!$H$19=Case!$B$23,'JV_IBD (2)'!S55,IF(시나리오분석!N19=Case!$B$24,'JV_IBD (2)'!S66,IF(시나리오분석!$H$19=Case!$B$25,'JV_IBD (2)'!S77,'JV_IBD (2)'!S88)))</f>
        <v>192570</v>
      </c>
      <c r="T42" s="244">
        <f>IF(시나리오분석!$H$19=Case!$B$23,'JV_IBD (2)'!T55,IF(시나리오분석!O19=Case!$B$24,'JV_IBD (2)'!T66,IF(시나리오분석!$H$19=Case!$B$25,'JV_IBD (2)'!T77,'JV_IBD (2)'!T88)))</f>
        <v>192570</v>
      </c>
      <c r="U42" s="244">
        <f>IF(시나리오분석!$H$19=Case!$B$23,'JV_IBD (2)'!U55,IF(시나리오분석!P19=Case!$B$24,'JV_IBD (2)'!U66,IF(시나리오분석!$H$19=Case!$B$25,'JV_IBD (2)'!U77,'JV_IBD (2)'!U88)))</f>
        <v>192570</v>
      </c>
      <c r="V42" s="245">
        <f>IF(시나리오분석!$H$19=Case!$B$23,'JV_IBD (2)'!V55,IF(시나리오분석!Q19=Case!$B$24,'JV_IBD (2)'!V66,IF(시나리오분석!$H$19=Case!$B$25,'JV_IBD (2)'!V77,'JV_IBD (2)'!V88)))</f>
        <v>192570</v>
      </c>
      <c r="W42" s="245">
        <f>IF(시나리오분석!$H$19=Case!$B$23,'JV_IBD (2)'!W55,IF(시나리오분석!R19=Case!$B$24,'JV_IBD (2)'!W66,IF(시나리오분석!$H$19=Case!$B$25,'JV_IBD (2)'!W77,'JV_IBD (2)'!W88)))</f>
        <v>192570</v>
      </c>
      <c r="X42" s="245">
        <f>IF(시나리오분석!$H$19=Case!$B$23,'JV_IBD (2)'!X55,IF(시나리오분석!S19=Case!$B$24,'JV_IBD (2)'!X66,IF(시나리오분석!$H$19=Case!$B$25,'JV_IBD (2)'!X77,'JV_IBD (2)'!X88)))</f>
        <v>192570</v>
      </c>
      <c r="Y42" s="245">
        <f>IF(시나리오분석!$H$19=Case!$B$23,'JV_IBD (2)'!Y55,IF(시나리오분석!T19=Case!$B$24,'JV_IBD (2)'!Y66,IF(시나리오분석!$H$19=Case!$B$25,'JV_IBD (2)'!Y77,'JV_IBD (2)'!Y88)))</f>
        <v>192570</v>
      </c>
      <c r="Z42" s="245">
        <f>IF(시나리오분석!$H$19=Case!$B$23,'JV_IBD (2)'!Z55,IF(시나리오분석!U19=Case!$B$24,'JV_IBD (2)'!Z66,IF(시나리오분석!$H$19=Case!$B$25,'JV_IBD (2)'!Z77,'JV_IBD (2)'!Z88)))</f>
        <v>192570</v>
      </c>
      <c r="AA42" s="244">
        <f>IF(시나리오분석!$H$19=Case!$B$23,'JV_IBD (2)'!AA55,IF(시나리오분석!V19=Case!$B$24,'JV_IBD (2)'!AA66,IF(시나리오분석!$H$19=Case!$B$25,'JV_IBD (2)'!AA77,'JV_IBD (2)'!AA88)))</f>
        <v>192570</v>
      </c>
      <c r="AB42" s="244">
        <f>IF(시나리오분석!$H$19=Case!$B$23,'JV_IBD (2)'!AB55,IF(시나리오분석!W19=Case!$B$24,'JV_IBD (2)'!AB66,IF(시나리오분석!$H$19=Case!$B$25,'JV_IBD (2)'!AB77,'JV_IBD (2)'!AB88)))</f>
        <v>192570</v>
      </c>
      <c r="AC42" s="245">
        <f>IF(시나리오분석!$H$19=Case!$B$23,'JV_IBD (2)'!AC55,IF(시나리오분석!X19=Case!$B$24,'JV_IBD (2)'!AC66,IF(시나리오분석!$H$19=Case!$B$25,'JV_IBD (2)'!AC77,'JV_IBD (2)'!AC88)))</f>
        <v>192570</v>
      </c>
      <c r="AD42" s="245">
        <f>IF(시나리오분석!$H$19=Case!$B$23,'JV_IBD (2)'!AD55,IF(시나리오분석!Y19=Case!$B$24,'JV_IBD (2)'!AD66,IF(시나리오분석!$H$19=Case!$B$25,'JV_IBD (2)'!AD77,'JV_IBD (2)'!AD88)))</f>
        <v>192570</v>
      </c>
      <c r="AE42" s="246">
        <f>IF(시나리오분석!$H$19=Case!$B$23,'JV_IBD (2)'!AE55,IF(시나리오분석!Z19=Case!$B$24,'JV_IBD (2)'!AE66,IF(시나리오분석!$H$19=Case!$B$25,'JV_IBD (2)'!AE77,'JV_IBD (2)'!AE88)))</f>
        <v>192570</v>
      </c>
      <c r="AF42" s="221"/>
      <c r="AG42" s="221"/>
      <c r="AH42" s="221"/>
      <c r="AI42" s="255">
        <f>IF(시나리오분석!$H$19=Case!$B$23,'JV_IBD (2)'!AI55,IF(시나리오분석!AD19=Case!$B$24,'JV_IBD (2)'!AI66,IF(시나리오분석!$H$19=Case!$B$25,'JV_IBD (2)'!AI77,'JV_IBD (2)'!AI88)))</f>
        <v>80237.5</v>
      </c>
      <c r="AJ42" s="255">
        <f>IF(시나리오분석!$H$19=Case!$B$23,'JV_IBD (2)'!AJ55,IF(시나리오분석!AE19=Case!$B$24,'JV_IBD (2)'!AJ66,IF(시나리오분석!$H$19=Case!$B$25,'JV_IBD (2)'!AJ77,'JV_IBD (2)'!AJ88)))</f>
        <v>80237.5</v>
      </c>
      <c r="AK42" s="255">
        <f>IF(시나리오분석!$H$19=Case!$B$23,'JV_IBD (2)'!AK55,IF(시나리오분석!AF19=Case!$B$24,'JV_IBD (2)'!AK66,IF(시나리오분석!$H$19=Case!$B$25,'JV_IBD (2)'!AK77,'JV_IBD (2)'!AK88)))</f>
        <v>80237.5</v>
      </c>
      <c r="AL42" s="255">
        <f>IF(시나리오분석!$H$19=Case!$B$23,'JV_IBD (2)'!AL55,IF(시나리오분석!AG19=Case!$B$24,'JV_IBD (2)'!AL66,IF(시나리오분석!$H$19=Case!$B$25,'JV_IBD (2)'!AL77,'JV_IBD (2)'!AL88)))</f>
        <v>80237.5</v>
      </c>
      <c r="AM42" s="255">
        <f>IF(시나리오분석!$H$19=Case!$B$23,'JV_IBD (2)'!AM55,IF(시나리오분석!AH19=Case!$B$24,'JV_IBD (2)'!AM66,IF(시나리오분석!$H$19=Case!$B$25,'JV_IBD (2)'!AM77,'JV_IBD (2)'!AM88)))</f>
        <v>72213.75</v>
      </c>
      <c r="AN42" s="255">
        <f>IF(시나리오분석!$H$19=Case!$B$23,'JV_IBD (2)'!AN55,IF(시나리오분석!AI19=Case!$B$24,'JV_IBD (2)'!AN66,IF(시나리오분석!$H$19=Case!$B$25,'JV_IBD (2)'!AN77,'JV_IBD (2)'!AN88)))</f>
        <v>72213.75</v>
      </c>
      <c r="AO42" s="255">
        <f>IF(시나리오분석!$H$19=Case!$B$23,'JV_IBD (2)'!AO55,IF(시나리오분석!AJ19=Case!$B$24,'JV_IBD (2)'!AO66,IF(시나리오분석!$H$19=Case!$B$25,'JV_IBD (2)'!AO77,'JV_IBD (2)'!AO88)))</f>
        <v>72213.75</v>
      </c>
      <c r="AP42" s="255">
        <f>IF(시나리오분석!$H$19=Case!$B$23,'JV_IBD (2)'!AP55,IF(시나리오분석!AK19=Case!$B$24,'JV_IBD (2)'!AP66,IF(시나리오분석!$H$19=Case!$B$25,'JV_IBD (2)'!AP77,'JV_IBD (2)'!AP88)))</f>
        <v>72213.75</v>
      </c>
      <c r="AQ42" s="255">
        <f>IF(시나리오분석!$H$19=Case!$B$23,'JV_IBD (2)'!AQ55,IF(시나리오분석!AL19=Case!$B$24,'JV_IBD (2)'!AQ66,IF(시나리오분석!$H$19=Case!$B$25,'JV_IBD (2)'!AQ77,'JV_IBD (2)'!AQ88)))</f>
        <v>64190</v>
      </c>
      <c r="AR42" s="255">
        <f>IF(시나리오분석!$H$19=Case!$B$23,'JV_IBD (2)'!AR55,IF(시나리오분석!AM19=Case!$B$24,'JV_IBD (2)'!AR66,IF(시나리오분석!$H$19=Case!$B$25,'JV_IBD (2)'!AR77,'JV_IBD (2)'!AR88)))</f>
        <v>64190</v>
      </c>
      <c r="AS42" s="255">
        <f>IF(시나리오분석!$H$19=Case!$B$23,'JV_IBD (2)'!AS55,IF(시나리오분석!AN19=Case!$B$24,'JV_IBD (2)'!AS66,IF(시나리오분석!$H$19=Case!$B$25,'JV_IBD (2)'!AS77,'JV_IBD (2)'!AS88)))</f>
        <v>64190</v>
      </c>
      <c r="AT42" s="255">
        <f>IF(시나리오분석!$H$19=Case!$B$23,'JV_IBD (2)'!AT55,IF(시나리오분석!AO19=Case!$B$24,'JV_IBD (2)'!AT66,IF(시나리오분석!$H$19=Case!$B$25,'JV_IBD (2)'!AT77,'JV_IBD (2)'!AT88)))</f>
        <v>64190</v>
      </c>
      <c r="AU42" s="255">
        <f>IF(시나리오분석!$H$19=Case!$B$23,'JV_IBD (2)'!AU55,IF(시나리오분석!AP19=Case!$B$24,'JV_IBD (2)'!AU66,IF(시나리오분석!$H$19=Case!$B$25,'JV_IBD (2)'!AU77,'JV_IBD (2)'!AU88)))</f>
        <v>16047.5</v>
      </c>
      <c r="AV42" s="255">
        <f>IF(시나리오분석!$H$19=Case!$B$23,'JV_IBD (2)'!AV55,IF(시나리오분석!AQ19=Case!$B$24,'JV_IBD (2)'!AV66,IF(시나리오분석!$H$19=Case!$B$25,'JV_IBD (2)'!AV77,'JV_IBD (2)'!AV88)))</f>
        <v>16047.5</v>
      </c>
      <c r="AW42" s="255">
        <f>IF(시나리오분석!$H$19=Case!$B$23,'JV_IBD (2)'!AW55,IF(시나리오분석!AR19=Case!$B$24,'JV_IBD (2)'!AW66,IF(시나리오분석!$H$19=Case!$B$25,'JV_IBD (2)'!AW77,'JV_IBD (2)'!AW88)))</f>
        <v>16047.5</v>
      </c>
      <c r="AX42" s="255">
        <f>IF(시나리오분석!$H$19=Case!$B$23,'JV_IBD (2)'!AX55,IF(시나리오분석!AS19=Case!$B$24,'JV_IBD (2)'!AX66,IF(시나리오분석!$H$19=Case!$B$25,'JV_IBD (2)'!AX77,'JV_IBD (2)'!AX88)))</f>
        <v>16047.5</v>
      </c>
      <c r="AY42" s="255">
        <f>IF(시나리오분석!$H$19=Case!$B$23,'JV_IBD (2)'!AY55,IF(시나리오분석!AT19=Case!$B$24,'JV_IBD (2)'!AY66,IF(시나리오분석!$H$19=Case!$B$25,'JV_IBD (2)'!AY77,'JV_IBD (2)'!AY88)))</f>
        <v>16047.5</v>
      </c>
      <c r="AZ42" s="255">
        <f>IF(시나리오분석!$H$19=Case!$B$23,'JV_IBD (2)'!AZ55,IF(시나리오분석!AU19=Case!$B$24,'JV_IBD (2)'!AZ66,IF(시나리오분석!$H$19=Case!$B$25,'JV_IBD (2)'!AZ77,'JV_IBD (2)'!AZ88)))</f>
        <v>16047.5</v>
      </c>
      <c r="BA42" s="255">
        <f>IF(시나리오분석!$H$19=Case!$B$23,'JV_IBD (2)'!BA55,IF(시나리오분석!AV19=Case!$B$24,'JV_IBD (2)'!BA66,IF(시나리오분석!$H$19=Case!$B$25,'JV_IBD (2)'!BA77,'JV_IBD (2)'!BA88)))</f>
        <v>16047.5</v>
      </c>
      <c r="BB42" s="255">
        <f>IF(시나리오분석!$H$19=Case!$B$23,'JV_IBD (2)'!BB55,IF(시나리오분석!AW19=Case!$B$24,'JV_IBD (2)'!BB66,IF(시나리오분석!$H$19=Case!$B$25,'JV_IBD (2)'!BB77,'JV_IBD (2)'!BB88)))</f>
        <v>16047.5</v>
      </c>
      <c r="BC42" s="255">
        <f>IF(시나리오분석!$H$19=Case!$B$23,'JV_IBD (2)'!BC55,IF(시나리오분석!AX19=Case!$B$24,'JV_IBD (2)'!BC66,IF(시나리오분석!$H$19=Case!$B$25,'JV_IBD (2)'!BC77,'JV_IBD (2)'!BC88)))</f>
        <v>16047.5</v>
      </c>
      <c r="BD42" s="255">
        <f>IF(시나리오분석!$H$19=Case!$B$23,'JV_IBD (2)'!BD55,IF(시나리오분석!AY19=Case!$B$24,'JV_IBD (2)'!BD66,IF(시나리오분석!$H$19=Case!$B$25,'JV_IBD (2)'!BD77,'JV_IBD (2)'!BD88)))</f>
        <v>16047.5</v>
      </c>
      <c r="BE42" s="255">
        <f>IF(시나리오분석!$H$19=Case!$B$23,'JV_IBD (2)'!BE55,IF(시나리오분석!AZ19=Case!$B$24,'JV_IBD (2)'!BE66,IF(시나리오분석!$H$19=Case!$B$25,'JV_IBD (2)'!BE77,'JV_IBD (2)'!BE88)))</f>
        <v>16047.5</v>
      </c>
      <c r="BF42" s="255">
        <f>IF(시나리오분석!$H$19=Case!$B$23,'JV_IBD (2)'!BF55,IF(시나리오분석!BA19=Case!$B$24,'JV_IBD (2)'!BF66,IF(시나리오분석!$H$19=Case!$B$25,'JV_IBD (2)'!BF77,'JV_IBD (2)'!BF88)))</f>
        <v>16047.5</v>
      </c>
      <c r="BG42" s="255">
        <f>IF(시나리오분석!$H$19=Case!$B$23,'JV_IBD (2)'!BG55,IF(시나리오분석!BB19=Case!$B$24,'JV_IBD (2)'!BG66,IF(시나리오분석!$H$19=Case!$B$25,'JV_IBD (2)'!BG77,'JV_IBD (2)'!BG88)))</f>
        <v>16047.5</v>
      </c>
      <c r="BH42" s="255">
        <f>IF(시나리오분석!$H$19=Case!$B$23,'JV_IBD (2)'!BH55,IF(시나리오분석!BC19=Case!$B$24,'JV_IBD (2)'!BH66,IF(시나리오분석!$H$19=Case!$B$25,'JV_IBD (2)'!BH77,'JV_IBD (2)'!BH88)))</f>
        <v>16047.5</v>
      </c>
      <c r="BI42" s="255">
        <f>IF(시나리오분석!$H$19=Case!$B$23,'JV_IBD (2)'!BI55,IF(시나리오분석!BD19=Case!$B$24,'JV_IBD (2)'!BI66,IF(시나리오분석!$H$19=Case!$B$25,'JV_IBD (2)'!BI77,'JV_IBD (2)'!BI88)))</f>
        <v>16047.5</v>
      </c>
      <c r="BJ42" s="255">
        <f>IF(시나리오분석!$H$19=Case!$B$23,'JV_IBD (2)'!BJ55,IF(시나리오분석!BE19=Case!$B$24,'JV_IBD (2)'!BJ66,IF(시나리오분석!$H$19=Case!$B$25,'JV_IBD (2)'!BJ77,'JV_IBD (2)'!BJ88)))</f>
        <v>16047.5</v>
      </c>
      <c r="BK42" s="255">
        <f>IF(시나리오분석!$H$19=Case!$B$23,'JV_IBD (2)'!BK55,IF(시나리오분석!BF19=Case!$B$24,'JV_IBD (2)'!BK66,IF(시나리오분석!$H$19=Case!$B$25,'JV_IBD (2)'!BK77,'JV_IBD (2)'!BK88)))</f>
        <v>16047.5</v>
      </c>
      <c r="BL42" s="255">
        <f>IF(시나리오분석!$H$19=Case!$B$23,'JV_IBD (2)'!BL55,IF(시나리오분석!BG19=Case!$B$24,'JV_IBD (2)'!BL66,IF(시나리오분석!$H$19=Case!$B$25,'JV_IBD (2)'!BL77,'JV_IBD (2)'!BL88)))</f>
        <v>16047.5</v>
      </c>
      <c r="BM42" s="255">
        <f>IF(시나리오분석!$H$19=Case!$B$23,'JV_IBD (2)'!BM55,IF(시나리오분석!BH19=Case!$B$24,'JV_IBD (2)'!BM66,IF(시나리오분석!$H$19=Case!$B$25,'JV_IBD (2)'!BM77,'JV_IBD (2)'!BM88)))</f>
        <v>16047.5</v>
      </c>
      <c r="BN42" s="255">
        <f>IF(시나리오분석!$H$19=Case!$B$23,'JV_IBD (2)'!BN55,IF(시나리오분석!BI19=Case!$B$24,'JV_IBD (2)'!BN66,IF(시나리오분석!$H$19=Case!$B$25,'JV_IBD (2)'!BN77,'JV_IBD (2)'!BN88)))</f>
        <v>16047.5</v>
      </c>
      <c r="BO42" s="255">
        <f>IF(시나리오분석!$H$19=Case!$B$23,'JV_IBD (2)'!BO55,IF(시나리오분석!BJ19=Case!$B$24,'JV_IBD (2)'!BO66,IF(시나리오분석!$H$19=Case!$B$25,'JV_IBD (2)'!BO77,'JV_IBD (2)'!BO88)))</f>
        <v>16047.5</v>
      </c>
      <c r="BP42" s="255">
        <f>IF(시나리오분석!$H$19=Case!$B$23,'JV_IBD (2)'!BP55,IF(시나리오분석!BK19=Case!$B$24,'JV_IBD (2)'!BP66,IF(시나리오분석!$H$19=Case!$B$25,'JV_IBD (2)'!BP77,'JV_IBD (2)'!BP88)))</f>
        <v>16047.5</v>
      </c>
      <c r="BQ42" s="255">
        <f>IF(시나리오분석!$H$19=Case!$B$23,'JV_IBD (2)'!BQ55,IF(시나리오분석!BL19=Case!$B$24,'JV_IBD (2)'!BQ66,IF(시나리오분석!$H$19=Case!$B$25,'JV_IBD (2)'!BQ77,'JV_IBD (2)'!BQ88)))</f>
        <v>16047.5</v>
      </c>
      <c r="BR42" s="255">
        <f>IF(시나리오분석!$H$19=Case!$B$23,'JV_IBD (2)'!BR55,IF(시나리오분석!BM19=Case!$B$24,'JV_IBD (2)'!BR66,IF(시나리오분석!$H$19=Case!$B$25,'JV_IBD (2)'!BR77,'JV_IBD (2)'!BR88)))</f>
        <v>16047.5</v>
      </c>
      <c r="BS42" s="255">
        <f>IF(시나리오분석!$H$19=Case!$B$23,'JV_IBD (2)'!BS55,IF(시나리오분석!BN19=Case!$B$24,'JV_IBD (2)'!BS66,IF(시나리오분석!$H$19=Case!$B$25,'JV_IBD (2)'!BS77,'JV_IBD (2)'!BS88)))</f>
        <v>16047.5</v>
      </c>
      <c r="BT42" s="255">
        <f>IF(시나리오분석!$H$19=Case!$B$23,'JV_IBD (2)'!BT55,IF(시나리오분석!BO19=Case!$B$24,'JV_IBD (2)'!BT66,IF(시나리오분석!$H$19=Case!$B$25,'JV_IBD (2)'!BT77,'JV_IBD (2)'!BT88)))</f>
        <v>16047.5</v>
      </c>
      <c r="BU42" s="255">
        <f>IF(시나리오분석!$H$19=Case!$B$23,'JV_IBD (2)'!BU55,IF(시나리오분석!BP19=Case!$B$24,'JV_IBD (2)'!BU66,IF(시나리오분석!$H$19=Case!$B$25,'JV_IBD (2)'!BU77,'JV_IBD (2)'!BU88)))</f>
        <v>16047.5</v>
      </c>
      <c r="BV42" s="255">
        <f>IF(시나리오분석!$H$19=Case!$B$23,'JV_IBD (2)'!BV55,IF(시나리오분석!BQ19=Case!$B$24,'JV_IBD (2)'!BV66,IF(시나리오분석!$H$19=Case!$B$25,'JV_IBD (2)'!BV77,'JV_IBD (2)'!BV88)))</f>
        <v>16047.5</v>
      </c>
      <c r="BW42" s="255">
        <f>IF(시나리오분석!$H$19=Case!$B$23,'JV_IBD (2)'!BW55,IF(시나리오분석!BR19=Case!$B$24,'JV_IBD (2)'!BW66,IF(시나리오분석!$H$19=Case!$B$25,'JV_IBD (2)'!BW77,'JV_IBD (2)'!BW88)))</f>
        <v>16047.5</v>
      </c>
      <c r="BX42" s="255">
        <f>IF(시나리오분석!$H$19=Case!$B$23,'JV_IBD (2)'!BX55,IF(시나리오분석!BS19=Case!$B$24,'JV_IBD (2)'!BX66,IF(시나리오분석!$H$19=Case!$B$25,'JV_IBD (2)'!BX77,'JV_IBD (2)'!BX88)))</f>
        <v>16047.5</v>
      </c>
      <c r="BY42" s="255">
        <f>IF(시나리오분석!$H$19=Case!$B$23,'JV_IBD (2)'!BY55,IF(시나리오분석!BT19=Case!$B$24,'JV_IBD (2)'!BY66,IF(시나리오분석!$H$19=Case!$B$25,'JV_IBD (2)'!BY77,'JV_IBD (2)'!BY88)))</f>
        <v>16047.5</v>
      </c>
      <c r="BZ42" s="255">
        <f>IF(시나리오분석!$H$19=Case!$B$23,'JV_IBD (2)'!BZ55,IF(시나리오분석!BU19=Case!$B$24,'JV_IBD (2)'!BZ66,IF(시나리오분석!$H$19=Case!$B$25,'JV_IBD (2)'!BZ77,'JV_IBD (2)'!BZ88)))</f>
        <v>16047.5</v>
      </c>
      <c r="CA42" s="255">
        <f>IF(시나리오분석!$H$19=Case!$B$23,'JV_IBD (2)'!CA55,IF(시나리오분석!BV19=Case!$B$24,'JV_IBD (2)'!CA66,IF(시나리오분석!$H$19=Case!$B$25,'JV_IBD (2)'!CA77,'JV_IBD (2)'!CA88)))</f>
        <v>16047.5</v>
      </c>
      <c r="CB42" s="255">
        <f>IF(시나리오분석!$H$19=Case!$B$23,'JV_IBD (2)'!CB55,IF(시나리오분석!BW19=Case!$B$24,'JV_IBD (2)'!CB66,IF(시나리오분석!$H$19=Case!$B$25,'JV_IBD (2)'!CB77,'JV_IBD (2)'!CB88)))</f>
        <v>16047.5</v>
      </c>
      <c r="CC42" s="255">
        <f>IF(시나리오분석!$H$19=Case!$B$23,'JV_IBD (2)'!CC55,IF(시나리오분석!BX19=Case!$B$24,'JV_IBD (2)'!CC66,IF(시나리오분석!$H$19=Case!$B$25,'JV_IBD (2)'!CC77,'JV_IBD (2)'!CC88)))</f>
        <v>16047.5</v>
      </c>
      <c r="CD42" s="255">
        <f>IF(시나리오분석!$H$19=Case!$B$23,'JV_IBD (2)'!CD55,IF(시나리오분석!BY19=Case!$B$24,'JV_IBD (2)'!CD66,IF(시나리오분석!$H$19=Case!$B$25,'JV_IBD (2)'!CD77,'JV_IBD (2)'!CD88)))</f>
        <v>16047.5</v>
      </c>
      <c r="CE42" s="255">
        <f>IF(시나리오분석!$H$19=Case!$B$23,'JV_IBD (2)'!CE55,IF(시나리오분석!BZ19=Case!$B$24,'JV_IBD (2)'!CE66,IF(시나리오분석!$H$19=Case!$B$25,'JV_IBD (2)'!CE77,'JV_IBD (2)'!CE88)))</f>
        <v>16047.5</v>
      </c>
      <c r="CF42" s="255">
        <f>IF(시나리오분석!$H$19=Case!$B$23,'JV_IBD (2)'!CF55,IF(시나리오분석!CA19=Case!$B$24,'JV_IBD (2)'!CF66,IF(시나리오분석!$H$19=Case!$B$25,'JV_IBD (2)'!CF77,'JV_IBD (2)'!CF88)))</f>
        <v>16047.5</v>
      </c>
      <c r="CG42" s="255">
        <f>IF(시나리오분석!$H$19=Case!$B$23,'JV_IBD (2)'!CG55,IF(시나리오분석!CB19=Case!$B$24,'JV_IBD (2)'!CG66,IF(시나리오분석!$H$19=Case!$B$25,'JV_IBD (2)'!CG77,'JV_IBD (2)'!CG88)))</f>
        <v>16047.5</v>
      </c>
      <c r="CH42" s="255">
        <f>IF(시나리오분석!$H$19=Case!$B$23,'JV_IBD (2)'!CH55,IF(시나리오분석!CC19=Case!$B$24,'JV_IBD (2)'!CH66,IF(시나리오분석!$H$19=Case!$B$25,'JV_IBD (2)'!CH77,'JV_IBD (2)'!CH88)))</f>
        <v>16047.5</v>
      </c>
      <c r="CI42" s="255">
        <f>IF(시나리오분석!$H$19=Case!$B$23,'JV_IBD (2)'!CI55,IF(시나리오분석!CD19=Case!$B$24,'JV_IBD (2)'!CI66,IF(시나리오분석!$H$19=Case!$B$25,'JV_IBD (2)'!CI77,'JV_IBD (2)'!CI88)))</f>
        <v>16047.5</v>
      </c>
      <c r="CJ42" s="255">
        <f>IF(시나리오분석!$H$19=Case!$B$23,'JV_IBD (2)'!CJ55,IF(시나리오분석!CE19=Case!$B$24,'JV_IBD (2)'!CJ66,IF(시나리오분석!$H$19=Case!$B$25,'JV_IBD (2)'!CJ77,'JV_IBD (2)'!CJ88)))</f>
        <v>16047.5</v>
      </c>
      <c r="CK42" s="255">
        <f>IF(시나리오분석!$H$19=Case!$B$23,'JV_IBD (2)'!CK55,IF(시나리오분석!CF19=Case!$B$24,'JV_IBD (2)'!CK66,IF(시나리오분석!$H$19=Case!$B$25,'JV_IBD (2)'!CK77,'JV_IBD (2)'!CK88)))</f>
        <v>16047.5</v>
      </c>
      <c r="CL42" s="255">
        <f>IF(시나리오분석!$H$19=Case!$B$23,'JV_IBD (2)'!CL55,IF(시나리오분석!CG19=Case!$B$24,'JV_IBD (2)'!CL66,IF(시나리오분석!$H$19=Case!$B$25,'JV_IBD (2)'!CL77,'JV_IBD (2)'!CL88)))</f>
        <v>16047.5</v>
      </c>
      <c r="CM42" s="255">
        <f>IF(시나리오분석!$H$19=Case!$B$23,'JV_IBD (2)'!CM55,IF(시나리오분석!CH19=Case!$B$24,'JV_IBD (2)'!CM66,IF(시나리오분석!$H$19=Case!$B$25,'JV_IBD (2)'!CM77,'JV_IBD (2)'!CM88)))</f>
        <v>16047.5</v>
      </c>
      <c r="CN42" s="255">
        <f>IF(시나리오분석!$H$19=Case!$B$23,'JV_IBD (2)'!CN55,IF(시나리오분석!CI19=Case!$B$24,'JV_IBD (2)'!CN66,IF(시나리오분석!$H$19=Case!$B$25,'JV_IBD (2)'!CN77,'JV_IBD (2)'!CN88)))</f>
        <v>16047.5</v>
      </c>
      <c r="CO42" s="255">
        <f>IF(시나리오분석!$H$19=Case!$B$23,'JV_IBD (2)'!CO55,IF(시나리오분석!CJ19=Case!$B$24,'JV_IBD (2)'!CO66,IF(시나리오분석!$H$19=Case!$B$25,'JV_IBD (2)'!CO77,'JV_IBD (2)'!CO88)))</f>
        <v>16047.5</v>
      </c>
      <c r="CP42" s="255">
        <f>IF(시나리오분석!$H$19=Case!$B$23,'JV_IBD (2)'!CP55,IF(시나리오분석!CK19=Case!$B$24,'JV_IBD (2)'!CP66,IF(시나리오분석!$H$19=Case!$B$25,'JV_IBD (2)'!CP77,'JV_IBD (2)'!CP88)))</f>
        <v>16047.5</v>
      </c>
      <c r="CQ42" s="255">
        <f>IF(시나리오분석!$H$19=Case!$B$23,'JV_IBD (2)'!CQ55,IF(시나리오분석!CL19=Case!$B$24,'JV_IBD (2)'!CQ66,IF(시나리오분석!$H$19=Case!$B$25,'JV_IBD (2)'!CQ77,'JV_IBD (2)'!CQ88)))</f>
        <v>16047.5</v>
      </c>
      <c r="CR42" s="255">
        <f>IF(시나리오분석!$H$19=Case!$B$23,'JV_IBD (2)'!CR55,IF(시나리오분석!CM19=Case!$B$24,'JV_IBD (2)'!CR66,IF(시나리오분석!$H$19=Case!$B$25,'JV_IBD (2)'!CR77,'JV_IBD (2)'!CR88)))</f>
        <v>16047.5</v>
      </c>
      <c r="CS42" s="255">
        <f>IF(시나리오분석!$H$19=Case!$B$23,'JV_IBD (2)'!CS55,IF(시나리오분석!CN19=Case!$B$24,'JV_IBD (2)'!CS66,IF(시나리오분석!$H$19=Case!$B$25,'JV_IBD (2)'!CS77,'JV_IBD (2)'!CS88)))</f>
        <v>16047.5</v>
      </c>
      <c r="CT42" s="255">
        <f>IF(시나리오분석!$H$19=Case!$B$23,'JV_IBD (2)'!CT55,IF(시나리오분석!CO19=Case!$B$24,'JV_IBD (2)'!CT66,IF(시나리오분석!$H$19=Case!$B$25,'JV_IBD (2)'!CT77,'JV_IBD (2)'!CT88)))</f>
        <v>16047.5</v>
      </c>
      <c r="CU42" s="255">
        <f>IF(시나리오분석!$H$19=Case!$B$23,'JV_IBD (2)'!CU55,IF(시나리오분석!CP19=Case!$B$24,'JV_IBD (2)'!CU66,IF(시나리오분석!$H$19=Case!$B$25,'JV_IBD (2)'!CU77,'JV_IBD (2)'!CU88)))</f>
        <v>16047.5</v>
      </c>
      <c r="CV42" s="255">
        <f>IF(시나리오분석!$H$19=Case!$B$23,'JV_IBD (2)'!CV55,IF(시나리오분석!CQ19=Case!$B$24,'JV_IBD (2)'!CV66,IF(시나리오분석!$H$19=Case!$B$25,'JV_IBD (2)'!CV77,'JV_IBD (2)'!CV88)))</f>
        <v>16047.5</v>
      </c>
      <c r="CW42" s="255">
        <f>IF(시나리오분석!$H$19=Case!$B$23,'JV_IBD (2)'!CW55,IF(시나리오분석!CR19=Case!$B$24,'JV_IBD (2)'!CW66,IF(시나리오분석!$H$19=Case!$B$25,'JV_IBD (2)'!CW77,'JV_IBD (2)'!CW88)))</f>
        <v>16047.5</v>
      </c>
      <c r="CX42" s="255">
        <f>IF(시나리오분석!$H$19=Case!$B$23,'JV_IBD (2)'!CX55,IF(시나리오분석!CS19=Case!$B$24,'JV_IBD (2)'!CX66,IF(시나리오분석!$H$19=Case!$B$25,'JV_IBD (2)'!CX77,'JV_IBD (2)'!CX88)))</f>
        <v>16047.5</v>
      </c>
      <c r="CY42" s="256">
        <f>IF(시나리오분석!$H$19=Case!$B$23,'JV_IBD (2)'!CY55,IF(시나리오분석!CT19=Case!$B$24,'JV_IBD (2)'!CY66,IF(시나리오분석!$H$19=Case!$B$25,'JV_IBD (2)'!CY77,'JV_IBD (2)'!CY88)))</f>
        <v>16047.5</v>
      </c>
      <c r="CZ42" s="256">
        <f>IF(시나리오분석!$H$19=Case!$B$23,'JV_IBD (2)'!CZ55,IF(시나리오분석!CU19=Case!$B$24,'JV_IBD (2)'!CZ66,IF(시나리오분석!$H$19=Case!$B$25,'JV_IBD (2)'!CZ77,'JV_IBD (2)'!CZ88)))</f>
        <v>16047.5</v>
      </c>
      <c r="DA42" s="256">
        <f>IF(시나리오분석!$H$19=Case!$B$23,'JV_IBD (2)'!DA55,IF(시나리오분석!CV19=Case!$B$24,'JV_IBD (2)'!DA66,IF(시나리오분석!$H$19=Case!$B$25,'JV_IBD (2)'!DA77,'JV_IBD (2)'!DA88)))</f>
        <v>16047.5</v>
      </c>
      <c r="DB42" s="256">
        <f>IF(시나리오분석!$H$19=Case!$B$23,'JV_IBD (2)'!DB55,IF(시나리오분석!CW19=Case!$B$24,'JV_IBD (2)'!DB66,IF(시나리오분석!$H$19=Case!$B$25,'JV_IBD (2)'!DB77,'JV_IBD (2)'!DB88)))</f>
        <v>16047.5</v>
      </c>
    </row>
    <row r="43" spans="2:245" s="219" customFormat="1" ht="13.5" x14ac:dyDescent="0.3">
      <c r="C43" s="362">
        <f>IF(시나리오분석!$H$19=Case!$B$23,'JV_IBD (2)'!C56,'JV_IBD (2)'!C67)</f>
        <v>0</v>
      </c>
      <c r="D43" s="227" t="str">
        <f>IF(시나리오분석!$H$19=Case!$B$23,'JV_IBD (2)'!D56,'JV_IBD (2)'!D67)</f>
        <v>SIN Bank</v>
      </c>
      <c r="E43" s="233" t="str">
        <f>IF(시나리오분석!$H$19=Case!$B$23,'JV_IBD (2)'!E56,'JV_IBD (2)'!E67)</f>
        <v>크레인 구입 차입금</v>
      </c>
      <c r="F43" s="241">
        <f>IF(시나리오분석!$H$19=Case!$B$23,'JV_IBD (2)'!F56,'JV_IBD (2)'!F67)</f>
        <v>17200000</v>
      </c>
      <c r="G43" s="230">
        <f>IF(시나리오분석!$H$19=Case!$B$23,'JV_IBD (2)'!G56,'JV_IBD (2)'!G67)</f>
        <v>1.47E-2</v>
      </c>
      <c r="H43" s="361">
        <f>IF(시나리오분석!$H$19=Case!$B$23,'JV_IBD (2)'!H56,'JV_IBD (2)'!H67)</f>
        <v>5</v>
      </c>
      <c r="I43" s="234" t="str">
        <f>IF(시나리오분석!$H$19=Case!$B$23,'JV_IBD (2)'!I56,'JV_IBD (2)'!I67)</f>
        <v>수시상환</v>
      </c>
      <c r="J43" s="221"/>
      <c r="K43" s="232" t="str">
        <f>IF(시나리오분석!$H$19=Case!$B$23,'JV_IBD (2)'!K56,'JV_IBD (2)'!K67)</f>
        <v>크레인 구입 차입금</v>
      </c>
      <c r="L43" s="227"/>
      <c r="M43" s="244">
        <f>IF(시나리오분석!$H$19=Case!$B$23,'JV_IBD (2)'!M56,IF(시나리오분석!H20=Case!$B$24,'JV_IBD (2)'!M67,IF(시나리오분석!$H$19=Case!$B$25,'JV_IBD (2)'!M78,'JV_IBD (2)'!M89)))</f>
        <v>0</v>
      </c>
      <c r="N43" s="244">
        <f>IF(시나리오분석!$H$19=Case!$B$23,'JV_IBD (2)'!N56,IF(시나리오분석!I20=Case!$B$24,'JV_IBD (2)'!N67,IF(시나리오분석!$H$19=Case!$B$25,'JV_IBD (2)'!N78,'JV_IBD (2)'!N89)))</f>
        <v>0</v>
      </c>
      <c r="O43" s="245">
        <f>IF(시나리오분석!$H$19=Case!$B$23,'JV_IBD (2)'!O56,IF(시나리오분석!J20=Case!$B$24,'JV_IBD (2)'!O67,IF(시나리오분석!$H$19=Case!$B$25,'JV_IBD (2)'!O78,'JV_IBD (2)'!O89)))</f>
        <v>0</v>
      </c>
      <c r="P43" s="245">
        <f>IF(시나리오분석!$H$19=Case!$B$23,'JV_IBD (2)'!P56,IF(시나리오분석!K20=Case!$B$24,'JV_IBD (2)'!P67,IF(시나리오분석!$H$19=Case!$B$25,'JV_IBD (2)'!P78,'JV_IBD (2)'!P89)))</f>
        <v>0</v>
      </c>
      <c r="Q43" s="245">
        <f>IF(시나리오분석!$H$19=Case!$B$23,'JV_IBD (2)'!Q56,IF(시나리오분석!L20=Case!$B$24,'JV_IBD (2)'!Q67,IF(시나리오분석!$H$19=Case!$B$25,'JV_IBD (2)'!Q78,'JV_IBD (2)'!Q89)))</f>
        <v>0</v>
      </c>
      <c r="R43" s="245">
        <f>IF(시나리오분석!$H$19=Case!$B$23,'JV_IBD (2)'!R56,IF(시나리오분석!M20=Case!$B$24,'JV_IBD (2)'!R67,IF(시나리오분석!$H$19=Case!$B$25,'JV_IBD (2)'!R78,'JV_IBD (2)'!R89)))</f>
        <v>0</v>
      </c>
      <c r="S43" s="245">
        <f>IF(시나리오분석!$H$19=Case!$B$23,'JV_IBD (2)'!S56,IF(시나리오분석!N20=Case!$B$24,'JV_IBD (2)'!S67,IF(시나리오분석!$H$19=Case!$B$25,'JV_IBD (2)'!S78,'JV_IBD (2)'!S89)))</f>
        <v>0</v>
      </c>
      <c r="T43" s="244">
        <f>IF(시나리오분석!$H$19=Case!$B$23,'JV_IBD (2)'!T56,IF(시나리오분석!O20=Case!$B$24,'JV_IBD (2)'!T67,IF(시나리오분석!$H$19=Case!$B$25,'JV_IBD (2)'!T78,'JV_IBD (2)'!T89)))</f>
        <v>0</v>
      </c>
      <c r="U43" s="244">
        <f>IF(시나리오분석!$H$19=Case!$B$23,'JV_IBD (2)'!U56,IF(시나리오분석!P20=Case!$B$24,'JV_IBD (2)'!U67,IF(시나리오분석!$H$19=Case!$B$25,'JV_IBD (2)'!U78,'JV_IBD (2)'!U89)))</f>
        <v>0</v>
      </c>
      <c r="V43" s="245">
        <f>IF(시나리오분석!$H$19=Case!$B$23,'JV_IBD (2)'!V56,IF(시나리오분석!Q20=Case!$B$24,'JV_IBD (2)'!V67,IF(시나리오분석!$H$19=Case!$B$25,'JV_IBD (2)'!V78,'JV_IBD (2)'!V89)))</f>
        <v>0</v>
      </c>
      <c r="W43" s="245">
        <f>IF(시나리오분석!$H$19=Case!$B$23,'JV_IBD (2)'!W56,IF(시나리오분석!R20=Case!$B$24,'JV_IBD (2)'!W67,IF(시나리오분석!$H$19=Case!$B$25,'JV_IBD (2)'!W78,'JV_IBD (2)'!W89)))</f>
        <v>0</v>
      </c>
      <c r="X43" s="245">
        <f>IF(시나리오분석!$H$19=Case!$B$23,'JV_IBD (2)'!X56,IF(시나리오분석!S20=Case!$B$24,'JV_IBD (2)'!X67,IF(시나리오분석!$H$19=Case!$B$25,'JV_IBD (2)'!X78,'JV_IBD (2)'!X89)))</f>
        <v>0</v>
      </c>
      <c r="Y43" s="245">
        <f>IF(시나리오분석!$H$19=Case!$B$23,'JV_IBD (2)'!Y56,IF(시나리오분석!T20=Case!$B$24,'JV_IBD (2)'!Y67,IF(시나리오분석!$H$19=Case!$B$25,'JV_IBD (2)'!Y78,'JV_IBD (2)'!Y89)))</f>
        <v>0</v>
      </c>
      <c r="Z43" s="245">
        <f>IF(시나리오분석!$H$19=Case!$B$23,'JV_IBD (2)'!Z56,IF(시나리오분석!U20=Case!$B$24,'JV_IBD (2)'!Z67,IF(시나리오분석!$H$19=Case!$B$25,'JV_IBD (2)'!Z78,'JV_IBD (2)'!Z89)))</f>
        <v>0</v>
      </c>
      <c r="AA43" s="244">
        <f>IF(시나리오분석!$H$19=Case!$B$23,'JV_IBD (2)'!AA56,IF(시나리오분석!V20=Case!$B$24,'JV_IBD (2)'!AA67,IF(시나리오분석!$H$19=Case!$B$25,'JV_IBD (2)'!AA78,'JV_IBD (2)'!AA89)))</f>
        <v>0</v>
      </c>
      <c r="AB43" s="244">
        <f>IF(시나리오분석!$H$19=Case!$B$23,'JV_IBD (2)'!AB56,IF(시나리오분석!W20=Case!$B$24,'JV_IBD (2)'!AB67,IF(시나리오분석!$H$19=Case!$B$25,'JV_IBD (2)'!AB78,'JV_IBD (2)'!AB89)))</f>
        <v>0</v>
      </c>
      <c r="AC43" s="245">
        <f>IF(시나리오분석!$H$19=Case!$B$23,'JV_IBD (2)'!AC56,IF(시나리오분석!X20=Case!$B$24,'JV_IBD (2)'!AC67,IF(시나리오분석!$H$19=Case!$B$25,'JV_IBD (2)'!AC78,'JV_IBD (2)'!AC89)))</f>
        <v>0</v>
      </c>
      <c r="AD43" s="245">
        <f>IF(시나리오분석!$H$19=Case!$B$23,'JV_IBD (2)'!AD56,IF(시나리오분석!Y20=Case!$B$24,'JV_IBD (2)'!AD67,IF(시나리오분석!$H$19=Case!$B$25,'JV_IBD (2)'!AD78,'JV_IBD (2)'!AD89)))</f>
        <v>0</v>
      </c>
      <c r="AE43" s="246">
        <f>IF(시나리오분석!$H$19=Case!$B$23,'JV_IBD (2)'!AE56,IF(시나리오분석!Z20=Case!$B$24,'JV_IBD (2)'!AE67,IF(시나리오분석!$H$19=Case!$B$25,'JV_IBD (2)'!AE78,'JV_IBD (2)'!AE89)))</f>
        <v>0</v>
      </c>
      <c r="AF43" s="221"/>
      <c r="AG43" s="221"/>
      <c r="AH43" s="221"/>
      <c r="AI43" s="255">
        <f>IF(시나리오분석!$H$19=Case!$B$23,'JV_IBD (2)'!AI56,IF(시나리오분석!AD20=Case!$B$24,'JV_IBD (2)'!AI67,IF(시나리오분석!$H$19=Case!$B$25,'JV_IBD (2)'!AI78,'JV_IBD (2)'!AI89)))</f>
        <v>0</v>
      </c>
      <c r="AJ43" s="255">
        <f>IF(시나리오분석!$H$19=Case!$B$23,'JV_IBD (2)'!AJ56,IF(시나리오분석!AE20=Case!$B$24,'JV_IBD (2)'!AJ67,IF(시나리오분석!$H$19=Case!$B$25,'JV_IBD (2)'!AJ78,'JV_IBD (2)'!AJ89)))</f>
        <v>0</v>
      </c>
      <c r="AK43" s="255">
        <f>IF(시나리오분석!$H$19=Case!$B$23,'JV_IBD (2)'!AK56,IF(시나리오분석!AF20=Case!$B$24,'JV_IBD (2)'!AK67,IF(시나리오분석!$H$19=Case!$B$25,'JV_IBD (2)'!AK78,'JV_IBD (2)'!AK89)))</f>
        <v>0</v>
      </c>
      <c r="AL43" s="255">
        <f>IF(시나리오분석!$H$19=Case!$B$23,'JV_IBD (2)'!AL56,IF(시나리오분석!AG20=Case!$B$24,'JV_IBD (2)'!AL67,IF(시나리오분석!$H$19=Case!$B$25,'JV_IBD (2)'!AL78,'JV_IBD (2)'!AL89)))</f>
        <v>0</v>
      </c>
      <c r="AM43" s="255">
        <f>IF(시나리오분석!$H$19=Case!$B$23,'JV_IBD (2)'!AM56,IF(시나리오분석!AH20=Case!$B$24,'JV_IBD (2)'!AM67,IF(시나리오분석!$H$19=Case!$B$25,'JV_IBD (2)'!AM78,'JV_IBD (2)'!AM89)))</f>
        <v>0</v>
      </c>
      <c r="AN43" s="255">
        <f>IF(시나리오분석!$H$19=Case!$B$23,'JV_IBD (2)'!AN56,IF(시나리오분석!AI20=Case!$B$24,'JV_IBD (2)'!AN67,IF(시나리오분석!$H$19=Case!$B$25,'JV_IBD (2)'!AN78,'JV_IBD (2)'!AN89)))</f>
        <v>0</v>
      </c>
      <c r="AO43" s="255">
        <f>IF(시나리오분석!$H$19=Case!$B$23,'JV_IBD (2)'!AO56,IF(시나리오분석!AJ20=Case!$B$24,'JV_IBD (2)'!AO67,IF(시나리오분석!$H$19=Case!$B$25,'JV_IBD (2)'!AO78,'JV_IBD (2)'!AO89)))</f>
        <v>0</v>
      </c>
      <c r="AP43" s="255">
        <f>IF(시나리오분석!$H$19=Case!$B$23,'JV_IBD (2)'!AP56,IF(시나리오분석!AK20=Case!$B$24,'JV_IBD (2)'!AP67,IF(시나리오분석!$H$19=Case!$B$25,'JV_IBD (2)'!AP78,'JV_IBD (2)'!AP89)))</f>
        <v>0</v>
      </c>
      <c r="AQ43" s="255">
        <f>IF(시나리오분석!$H$19=Case!$B$23,'JV_IBD (2)'!AQ56,IF(시나리오분석!AL20=Case!$B$24,'JV_IBD (2)'!AQ67,IF(시나리오분석!$H$19=Case!$B$25,'JV_IBD (2)'!AQ78,'JV_IBD (2)'!AQ89)))</f>
        <v>0</v>
      </c>
      <c r="AR43" s="255">
        <f>IF(시나리오분석!$H$19=Case!$B$23,'JV_IBD (2)'!AR56,IF(시나리오분석!AM20=Case!$B$24,'JV_IBD (2)'!AR67,IF(시나리오분석!$H$19=Case!$B$25,'JV_IBD (2)'!AR78,'JV_IBD (2)'!AR89)))</f>
        <v>0</v>
      </c>
      <c r="AS43" s="255">
        <f>IF(시나리오분석!$H$19=Case!$B$23,'JV_IBD (2)'!AS56,IF(시나리오분석!AN20=Case!$B$24,'JV_IBD (2)'!AS67,IF(시나리오분석!$H$19=Case!$B$25,'JV_IBD (2)'!AS78,'JV_IBD (2)'!AS89)))</f>
        <v>0</v>
      </c>
      <c r="AT43" s="255">
        <f>IF(시나리오분석!$H$19=Case!$B$23,'JV_IBD (2)'!AT56,IF(시나리오분석!AO20=Case!$B$24,'JV_IBD (2)'!AT67,IF(시나리오분석!$H$19=Case!$B$25,'JV_IBD (2)'!AT78,'JV_IBD (2)'!AT89)))</f>
        <v>0</v>
      </c>
      <c r="AU43" s="255">
        <f>IF(시나리오분석!$H$19=Case!$B$23,'JV_IBD (2)'!AU56,IF(시나리오분석!AP20=Case!$B$24,'JV_IBD (2)'!AU67,IF(시나리오분석!$H$19=Case!$B$25,'JV_IBD (2)'!AU78,'JV_IBD (2)'!AU89)))</f>
        <v>0</v>
      </c>
      <c r="AV43" s="255">
        <f>IF(시나리오분석!$H$19=Case!$B$23,'JV_IBD (2)'!AV56,IF(시나리오분석!AQ20=Case!$B$24,'JV_IBD (2)'!AV67,IF(시나리오분석!$H$19=Case!$B$25,'JV_IBD (2)'!AV78,'JV_IBD (2)'!AV89)))</f>
        <v>0</v>
      </c>
      <c r="AW43" s="255">
        <f>IF(시나리오분석!$H$19=Case!$B$23,'JV_IBD (2)'!AW56,IF(시나리오분석!AR20=Case!$B$24,'JV_IBD (2)'!AW67,IF(시나리오분석!$H$19=Case!$B$25,'JV_IBD (2)'!AW78,'JV_IBD (2)'!AW89)))</f>
        <v>0</v>
      </c>
      <c r="AX43" s="255">
        <f>IF(시나리오분석!$H$19=Case!$B$23,'JV_IBD (2)'!AX56,IF(시나리오분석!AS20=Case!$B$24,'JV_IBD (2)'!AX67,IF(시나리오분석!$H$19=Case!$B$25,'JV_IBD (2)'!AX78,'JV_IBD (2)'!AX89)))</f>
        <v>0</v>
      </c>
      <c r="AY43" s="255">
        <f>IF(시나리오분석!$H$19=Case!$B$23,'JV_IBD (2)'!AY56,IF(시나리오분석!AT20=Case!$B$24,'JV_IBD (2)'!AY67,IF(시나리오분석!$H$19=Case!$B$25,'JV_IBD (2)'!AY78,'JV_IBD (2)'!AY89)))</f>
        <v>0</v>
      </c>
      <c r="AZ43" s="255">
        <f>IF(시나리오분석!$H$19=Case!$B$23,'JV_IBD (2)'!AZ56,IF(시나리오분석!AU20=Case!$B$24,'JV_IBD (2)'!AZ67,IF(시나리오분석!$H$19=Case!$B$25,'JV_IBD (2)'!AZ78,'JV_IBD (2)'!AZ89)))</f>
        <v>0</v>
      </c>
      <c r="BA43" s="255">
        <f>IF(시나리오분석!$H$19=Case!$B$23,'JV_IBD (2)'!BA56,IF(시나리오분석!AV20=Case!$B$24,'JV_IBD (2)'!BA67,IF(시나리오분석!$H$19=Case!$B$25,'JV_IBD (2)'!BA78,'JV_IBD (2)'!BA89)))</f>
        <v>0</v>
      </c>
      <c r="BB43" s="255">
        <f>IF(시나리오분석!$H$19=Case!$B$23,'JV_IBD (2)'!BB56,IF(시나리오분석!AW20=Case!$B$24,'JV_IBD (2)'!BB67,IF(시나리오분석!$H$19=Case!$B$25,'JV_IBD (2)'!BB78,'JV_IBD (2)'!BB89)))</f>
        <v>0</v>
      </c>
      <c r="BC43" s="255">
        <f>IF(시나리오분석!$H$19=Case!$B$23,'JV_IBD (2)'!BC56,IF(시나리오분석!AX20=Case!$B$24,'JV_IBD (2)'!BC67,IF(시나리오분석!$H$19=Case!$B$25,'JV_IBD (2)'!BC78,'JV_IBD (2)'!BC89)))</f>
        <v>0</v>
      </c>
      <c r="BD43" s="255">
        <f>IF(시나리오분석!$H$19=Case!$B$23,'JV_IBD (2)'!BD56,IF(시나리오분석!AY20=Case!$B$24,'JV_IBD (2)'!BD67,IF(시나리오분석!$H$19=Case!$B$25,'JV_IBD (2)'!BD78,'JV_IBD (2)'!BD89)))</f>
        <v>0</v>
      </c>
      <c r="BE43" s="255">
        <f>IF(시나리오분석!$H$19=Case!$B$23,'JV_IBD (2)'!BE56,IF(시나리오분석!AZ20=Case!$B$24,'JV_IBD (2)'!BE67,IF(시나리오분석!$H$19=Case!$B$25,'JV_IBD (2)'!BE78,'JV_IBD (2)'!BE89)))</f>
        <v>0</v>
      </c>
      <c r="BF43" s="255">
        <f>IF(시나리오분석!$H$19=Case!$B$23,'JV_IBD (2)'!BF56,IF(시나리오분석!BA20=Case!$B$24,'JV_IBD (2)'!BF67,IF(시나리오분석!$H$19=Case!$B$25,'JV_IBD (2)'!BF78,'JV_IBD (2)'!BF89)))</f>
        <v>0</v>
      </c>
      <c r="BG43" s="255">
        <f>IF(시나리오분석!$H$19=Case!$B$23,'JV_IBD (2)'!BG56,IF(시나리오분석!BB20=Case!$B$24,'JV_IBD (2)'!BG67,IF(시나리오분석!$H$19=Case!$B$25,'JV_IBD (2)'!BG78,'JV_IBD (2)'!BG89)))</f>
        <v>0</v>
      </c>
      <c r="BH43" s="255">
        <f>IF(시나리오분석!$H$19=Case!$B$23,'JV_IBD (2)'!BH56,IF(시나리오분석!BC20=Case!$B$24,'JV_IBD (2)'!BH67,IF(시나리오분석!$H$19=Case!$B$25,'JV_IBD (2)'!BH78,'JV_IBD (2)'!BH89)))</f>
        <v>0</v>
      </c>
      <c r="BI43" s="255">
        <f>IF(시나리오분석!$H$19=Case!$B$23,'JV_IBD (2)'!BI56,IF(시나리오분석!BD20=Case!$B$24,'JV_IBD (2)'!BI67,IF(시나리오분석!$H$19=Case!$B$25,'JV_IBD (2)'!BI78,'JV_IBD (2)'!BI89)))</f>
        <v>0</v>
      </c>
      <c r="BJ43" s="255">
        <f>IF(시나리오분석!$H$19=Case!$B$23,'JV_IBD (2)'!BJ56,IF(시나리오분석!BE20=Case!$B$24,'JV_IBD (2)'!BJ67,IF(시나리오분석!$H$19=Case!$B$25,'JV_IBD (2)'!BJ78,'JV_IBD (2)'!BJ89)))</f>
        <v>0</v>
      </c>
      <c r="BK43" s="255">
        <f>IF(시나리오분석!$H$19=Case!$B$23,'JV_IBD (2)'!BK56,IF(시나리오분석!BF20=Case!$B$24,'JV_IBD (2)'!BK67,IF(시나리오분석!$H$19=Case!$B$25,'JV_IBD (2)'!BK78,'JV_IBD (2)'!BK89)))</f>
        <v>0</v>
      </c>
      <c r="BL43" s="255">
        <f>IF(시나리오분석!$H$19=Case!$B$23,'JV_IBD (2)'!BL56,IF(시나리오분석!BG20=Case!$B$24,'JV_IBD (2)'!BL67,IF(시나리오분석!$H$19=Case!$B$25,'JV_IBD (2)'!BL78,'JV_IBD (2)'!BL89)))</f>
        <v>0</v>
      </c>
      <c r="BM43" s="255">
        <f>IF(시나리오분석!$H$19=Case!$B$23,'JV_IBD (2)'!BM56,IF(시나리오분석!BH20=Case!$B$24,'JV_IBD (2)'!BM67,IF(시나리오분석!$H$19=Case!$B$25,'JV_IBD (2)'!BM78,'JV_IBD (2)'!BM89)))</f>
        <v>0</v>
      </c>
      <c r="BN43" s="255">
        <f>IF(시나리오분석!$H$19=Case!$B$23,'JV_IBD (2)'!BN56,IF(시나리오분석!BI20=Case!$B$24,'JV_IBD (2)'!BN67,IF(시나리오분석!$H$19=Case!$B$25,'JV_IBD (2)'!BN78,'JV_IBD (2)'!BN89)))</f>
        <v>0</v>
      </c>
      <c r="BO43" s="255">
        <f>IF(시나리오분석!$H$19=Case!$B$23,'JV_IBD (2)'!BO56,IF(시나리오분석!BJ20=Case!$B$24,'JV_IBD (2)'!BO67,IF(시나리오분석!$H$19=Case!$B$25,'JV_IBD (2)'!BO78,'JV_IBD (2)'!BO89)))</f>
        <v>0</v>
      </c>
      <c r="BP43" s="255">
        <f>IF(시나리오분석!$H$19=Case!$B$23,'JV_IBD (2)'!BP56,IF(시나리오분석!BK20=Case!$B$24,'JV_IBD (2)'!BP67,IF(시나리오분석!$H$19=Case!$B$25,'JV_IBD (2)'!BP78,'JV_IBD (2)'!BP89)))</f>
        <v>0</v>
      </c>
      <c r="BQ43" s="255">
        <f>IF(시나리오분석!$H$19=Case!$B$23,'JV_IBD (2)'!BQ56,IF(시나리오분석!BL20=Case!$B$24,'JV_IBD (2)'!BQ67,IF(시나리오분석!$H$19=Case!$B$25,'JV_IBD (2)'!BQ78,'JV_IBD (2)'!BQ89)))</f>
        <v>0</v>
      </c>
      <c r="BR43" s="255">
        <f>IF(시나리오분석!$H$19=Case!$B$23,'JV_IBD (2)'!BR56,IF(시나리오분석!BM20=Case!$B$24,'JV_IBD (2)'!BR67,IF(시나리오분석!$H$19=Case!$B$25,'JV_IBD (2)'!BR78,'JV_IBD (2)'!BR89)))</f>
        <v>0</v>
      </c>
      <c r="BS43" s="255">
        <f>IF(시나리오분석!$H$19=Case!$B$23,'JV_IBD (2)'!BS56,IF(시나리오분석!BN20=Case!$B$24,'JV_IBD (2)'!BS67,IF(시나리오분석!$H$19=Case!$B$25,'JV_IBD (2)'!BS78,'JV_IBD (2)'!BS89)))</f>
        <v>0</v>
      </c>
      <c r="BT43" s="255">
        <f>IF(시나리오분석!$H$19=Case!$B$23,'JV_IBD (2)'!BT56,IF(시나리오분석!BO20=Case!$B$24,'JV_IBD (2)'!BT67,IF(시나리오분석!$H$19=Case!$B$25,'JV_IBD (2)'!BT78,'JV_IBD (2)'!BT89)))</f>
        <v>0</v>
      </c>
      <c r="BU43" s="255">
        <f>IF(시나리오분석!$H$19=Case!$B$23,'JV_IBD (2)'!BU56,IF(시나리오분석!BP20=Case!$B$24,'JV_IBD (2)'!BU67,IF(시나리오분석!$H$19=Case!$B$25,'JV_IBD (2)'!BU78,'JV_IBD (2)'!BU89)))</f>
        <v>0</v>
      </c>
      <c r="BV43" s="255">
        <f>IF(시나리오분석!$H$19=Case!$B$23,'JV_IBD (2)'!BV56,IF(시나리오분석!BQ20=Case!$B$24,'JV_IBD (2)'!BV67,IF(시나리오분석!$H$19=Case!$B$25,'JV_IBD (2)'!BV78,'JV_IBD (2)'!BV89)))</f>
        <v>0</v>
      </c>
      <c r="BW43" s="255">
        <f>IF(시나리오분석!$H$19=Case!$B$23,'JV_IBD (2)'!BW56,IF(시나리오분석!BR20=Case!$B$24,'JV_IBD (2)'!BW67,IF(시나리오분석!$H$19=Case!$B$25,'JV_IBD (2)'!BW78,'JV_IBD (2)'!BW89)))</f>
        <v>0</v>
      </c>
      <c r="BX43" s="255">
        <f>IF(시나리오분석!$H$19=Case!$B$23,'JV_IBD (2)'!BX56,IF(시나리오분석!BS20=Case!$B$24,'JV_IBD (2)'!BX67,IF(시나리오분석!$H$19=Case!$B$25,'JV_IBD (2)'!BX78,'JV_IBD (2)'!BX89)))</f>
        <v>0</v>
      </c>
      <c r="BY43" s="255">
        <f>IF(시나리오분석!$H$19=Case!$B$23,'JV_IBD (2)'!BY56,IF(시나리오분석!BT20=Case!$B$24,'JV_IBD (2)'!BY67,IF(시나리오분석!$H$19=Case!$B$25,'JV_IBD (2)'!BY78,'JV_IBD (2)'!BY89)))</f>
        <v>0</v>
      </c>
      <c r="BZ43" s="255">
        <f>IF(시나리오분석!$H$19=Case!$B$23,'JV_IBD (2)'!BZ56,IF(시나리오분석!BU20=Case!$B$24,'JV_IBD (2)'!BZ67,IF(시나리오분석!$H$19=Case!$B$25,'JV_IBD (2)'!BZ78,'JV_IBD (2)'!BZ89)))</f>
        <v>0</v>
      </c>
      <c r="CA43" s="255">
        <f>IF(시나리오분석!$H$19=Case!$B$23,'JV_IBD (2)'!CA56,IF(시나리오분석!BV20=Case!$B$24,'JV_IBD (2)'!CA67,IF(시나리오분석!$H$19=Case!$B$25,'JV_IBD (2)'!CA78,'JV_IBD (2)'!CA89)))</f>
        <v>0</v>
      </c>
      <c r="CB43" s="255">
        <f>IF(시나리오분석!$H$19=Case!$B$23,'JV_IBD (2)'!CB56,IF(시나리오분석!BW20=Case!$B$24,'JV_IBD (2)'!CB67,IF(시나리오분석!$H$19=Case!$B$25,'JV_IBD (2)'!CB78,'JV_IBD (2)'!CB89)))</f>
        <v>0</v>
      </c>
      <c r="CC43" s="255">
        <f>IF(시나리오분석!$H$19=Case!$B$23,'JV_IBD (2)'!CC56,IF(시나리오분석!BX20=Case!$B$24,'JV_IBD (2)'!CC67,IF(시나리오분석!$H$19=Case!$B$25,'JV_IBD (2)'!CC78,'JV_IBD (2)'!CC89)))</f>
        <v>0</v>
      </c>
      <c r="CD43" s="255">
        <f>IF(시나리오분석!$H$19=Case!$B$23,'JV_IBD (2)'!CD56,IF(시나리오분석!BY20=Case!$B$24,'JV_IBD (2)'!CD67,IF(시나리오분석!$H$19=Case!$B$25,'JV_IBD (2)'!CD78,'JV_IBD (2)'!CD89)))</f>
        <v>0</v>
      </c>
      <c r="CE43" s="255">
        <f>IF(시나리오분석!$H$19=Case!$B$23,'JV_IBD (2)'!CE56,IF(시나리오분석!BZ20=Case!$B$24,'JV_IBD (2)'!CE67,IF(시나리오분석!$H$19=Case!$B$25,'JV_IBD (2)'!CE78,'JV_IBD (2)'!CE89)))</f>
        <v>0</v>
      </c>
      <c r="CF43" s="255">
        <f>IF(시나리오분석!$H$19=Case!$B$23,'JV_IBD (2)'!CF56,IF(시나리오분석!CA20=Case!$B$24,'JV_IBD (2)'!CF67,IF(시나리오분석!$H$19=Case!$B$25,'JV_IBD (2)'!CF78,'JV_IBD (2)'!CF89)))</f>
        <v>0</v>
      </c>
      <c r="CG43" s="255">
        <f>IF(시나리오분석!$H$19=Case!$B$23,'JV_IBD (2)'!CG56,IF(시나리오분석!CB20=Case!$B$24,'JV_IBD (2)'!CG67,IF(시나리오분석!$H$19=Case!$B$25,'JV_IBD (2)'!CG78,'JV_IBD (2)'!CG89)))</f>
        <v>0</v>
      </c>
      <c r="CH43" s="255">
        <f>IF(시나리오분석!$H$19=Case!$B$23,'JV_IBD (2)'!CH56,IF(시나리오분석!CC20=Case!$B$24,'JV_IBD (2)'!CH67,IF(시나리오분석!$H$19=Case!$B$25,'JV_IBD (2)'!CH78,'JV_IBD (2)'!CH89)))</f>
        <v>0</v>
      </c>
      <c r="CI43" s="255">
        <f>IF(시나리오분석!$H$19=Case!$B$23,'JV_IBD (2)'!CI56,IF(시나리오분석!CD20=Case!$B$24,'JV_IBD (2)'!CI67,IF(시나리오분석!$H$19=Case!$B$25,'JV_IBD (2)'!CI78,'JV_IBD (2)'!CI89)))</f>
        <v>0</v>
      </c>
      <c r="CJ43" s="255">
        <f>IF(시나리오분석!$H$19=Case!$B$23,'JV_IBD (2)'!CJ56,IF(시나리오분석!CE20=Case!$B$24,'JV_IBD (2)'!CJ67,IF(시나리오분석!$H$19=Case!$B$25,'JV_IBD (2)'!CJ78,'JV_IBD (2)'!CJ89)))</f>
        <v>0</v>
      </c>
      <c r="CK43" s="255">
        <f>IF(시나리오분석!$H$19=Case!$B$23,'JV_IBD (2)'!CK56,IF(시나리오분석!CF20=Case!$B$24,'JV_IBD (2)'!CK67,IF(시나리오분석!$H$19=Case!$B$25,'JV_IBD (2)'!CK78,'JV_IBD (2)'!CK89)))</f>
        <v>0</v>
      </c>
      <c r="CL43" s="255">
        <f>IF(시나리오분석!$H$19=Case!$B$23,'JV_IBD (2)'!CL56,IF(시나리오분석!CG20=Case!$B$24,'JV_IBD (2)'!CL67,IF(시나리오분석!$H$19=Case!$B$25,'JV_IBD (2)'!CL78,'JV_IBD (2)'!CL89)))</f>
        <v>0</v>
      </c>
      <c r="CM43" s="255">
        <f>IF(시나리오분석!$H$19=Case!$B$23,'JV_IBD (2)'!CM56,IF(시나리오분석!CH20=Case!$B$24,'JV_IBD (2)'!CM67,IF(시나리오분석!$H$19=Case!$B$25,'JV_IBD (2)'!CM78,'JV_IBD (2)'!CM89)))</f>
        <v>0</v>
      </c>
      <c r="CN43" s="255">
        <f>IF(시나리오분석!$H$19=Case!$B$23,'JV_IBD (2)'!CN56,IF(시나리오분석!CI20=Case!$B$24,'JV_IBD (2)'!CN67,IF(시나리오분석!$H$19=Case!$B$25,'JV_IBD (2)'!CN78,'JV_IBD (2)'!CN89)))</f>
        <v>0</v>
      </c>
      <c r="CO43" s="255">
        <f>IF(시나리오분석!$H$19=Case!$B$23,'JV_IBD (2)'!CO56,IF(시나리오분석!CJ20=Case!$B$24,'JV_IBD (2)'!CO67,IF(시나리오분석!$H$19=Case!$B$25,'JV_IBD (2)'!CO78,'JV_IBD (2)'!CO89)))</f>
        <v>0</v>
      </c>
      <c r="CP43" s="255">
        <f>IF(시나리오분석!$H$19=Case!$B$23,'JV_IBD (2)'!CP56,IF(시나리오분석!CK20=Case!$B$24,'JV_IBD (2)'!CP67,IF(시나리오분석!$H$19=Case!$B$25,'JV_IBD (2)'!CP78,'JV_IBD (2)'!CP89)))</f>
        <v>0</v>
      </c>
      <c r="CQ43" s="255">
        <f>IF(시나리오분석!$H$19=Case!$B$23,'JV_IBD (2)'!CQ56,IF(시나리오분석!CL20=Case!$B$24,'JV_IBD (2)'!CQ67,IF(시나리오분석!$H$19=Case!$B$25,'JV_IBD (2)'!CQ78,'JV_IBD (2)'!CQ89)))</f>
        <v>0</v>
      </c>
      <c r="CR43" s="255">
        <f>IF(시나리오분석!$H$19=Case!$B$23,'JV_IBD (2)'!CR56,IF(시나리오분석!CM20=Case!$B$24,'JV_IBD (2)'!CR67,IF(시나리오분석!$H$19=Case!$B$25,'JV_IBD (2)'!CR78,'JV_IBD (2)'!CR89)))</f>
        <v>0</v>
      </c>
      <c r="CS43" s="255">
        <f>IF(시나리오분석!$H$19=Case!$B$23,'JV_IBD (2)'!CS56,IF(시나리오분석!CN20=Case!$B$24,'JV_IBD (2)'!CS67,IF(시나리오분석!$H$19=Case!$B$25,'JV_IBD (2)'!CS78,'JV_IBD (2)'!CS89)))</f>
        <v>0</v>
      </c>
      <c r="CT43" s="255">
        <f>IF(시나리오분석!$H$19=Case!$B$23,'JV_IBD (2)'!CT56,IF(시나리오분석!CO20=Case!$B$24,'JV_IBD (2)'!CT67,IF(시나리오분석!$H$19=Case!$B$25,'JV_IBD (2)'!CT78,'JV_IBD (2)'!CT89)))</f>
        <v>0</v>
      </c>
      <c r="CU43" s="255">
        <f>IF(시나리오분석!$H$19=Case!$B$23,'JV_IBD (2)'!CU56,IF(시나리오분석!CP20=Case!$B$24,'JV_IBD (2)'!CU67,IF(시나리오분석!$H$19=Case!$B$25,'JV_IBD (2)'!CU78,'JV_IBD (2)'!CU89)))</f>
        <v>0</v>
      </c>
      <c r="CV43" s="255">
        <f>IF(시나리오분석!$H$19=Case!$B$23,'JV_IBD (2)'!CV56,IF(시나리오분석!CQ20=Case!$B$24,'JV_IBD (2)'!CV67,IF(시나리오분석!$H$19=Case!$B$25,'JV_IBD (2)'!CV78,'JV_IBD (2)'!CV89)))</f>
        <v>0</v>
      </c>
      <c r="CW43" s="255">
        <f>IF(시나리오분석!$H$19=Case!$B$23,'JV_IBD (2)'!CW56,IF(시나리오분석!CR20=Case!$B$24,'JV_IBD (2)'!CW67,IF(시나리오분석!$H$19=Case!$B$25,'JV_IBD (2)'!CW78,'JV_IBD (2)'!CW89)))</f>
        <v>0</v>
      </c>
      <c r="CX43" s="255">
        <f>IF(시나리오분석!$H$19=Case!$B$23,'JV_IBD (2)'!CX56,IF(시나리오분석!CS20=Case!$B$24,'JV_IBD (2)'!CX67,IF(시나리오분석!$H$19=Case!$B$25,'JV_IBD (2)'!CX78,'JV_IBD (2)'!CX89)))</f>
        <v>0</v>
      </c>
      <c r="CY43" s="256">
        <f>IF(시나리오분석!$H$19=Case!$B$23,'JV_IBD (2)'!CY56,IF(시나리오분석!CT20=Case!$B$24,'JV_IBD (2)'!CY67,IF(시나리오분석!$H$19=Case!$B$25,'JV_IBD (2)'!CY78,'JV_IBD (2)'!CY89)))</f>
        <v>0</v>
      </c>
      <c r="CZ43" s="256">
        <f>IF(시나리오분석!$H$19=Case!$B$23,'JV_IBD (2)'!CZ56,IF(시나리오분석!CU20=Case!$B$24,'JV_IBD (2)'!CZ67,IF(시나리오분석!$H$19=Case!$B$25,'JV_IBD (2)'!CZ78,'JV_IBD (2)'!CZ89)))</f>
        <v>0</v>
      </c>
      <c r="DA43" s="256">
        <f>IF(시나리오분석!$H$19=Case!$B$23,'JV_IBD (2)'!DA56,IF(시나리오분석!CV20=Case!$B$24,'JV_IBD (2)'!DA67,IF(시나리오분석!$H$19=Case!$B$25,'JV_IBD (2)'!DA78,'JV_IBD (2)'!DA89)))</f>
        <v>0</v>
      </c>
      <c r="DB43" s="256">
        <f>IF(시나리오분석!$H$19=Case!$B$23,'JV_IBD (2)'!DB56,IF(시나리오분석!CW20=Case!$B$24,'JV_IBD (2)'!DB67,IF(시나리오분석!$H$19=Case!$B$25,'JV_IBD (2)'!DB78,'JV_IBD (2)'!DB89)))</f>
        <v>0</v>
      </c>
    </row>
    <row r="44" spans="2:245" s="219" customFormat="1" ht="13.5" x14ac:dyDescent="0.3">
      <c r="C44" s="362">
        <f>IF(시나리오분석!$H$19=Case!$B$23,'JV_IBD (2)'!C57,'JV_IBD (2)'!C68)</f>
        <v>2023</v>
      </c>
      <c r="D44" s="227" t="str">
        <f>IF(시나리오분석!$H$19=Case!$B$23,'JV_IBD (2)'!D57,'JV_IBD (2)'!D68)</f>
        <v>SIN Bank</v>
      </c>
      <c r="E44" s="233" t="str">
        <f>IF(시나리오분석!$H$19=Case!$B$23,'JV_IBD (2)'!E57,'JV_IBD (2)'!E68)</f>
        <v>J/V 최초 차입금(재금융)</v>
      </c>
      <c r="F44" s="241">
        <f>IF(시나리오분석!$H$19=Case!$B$23,'JV_IBD (2)'!F57,'JV_IBD (2)'!F68)</f>
        <v>32750000</v>
      </c>
      <c r="G44" s="230">
        <f>IF(시나리오분석!$H$19=Case!$B$23,'JV_IBD (2)'!G57,'JV_IBD (2)'!G68)</f>
        <v>1.47E-2</v>
      </c>
      <c r="H44" s="361">
        <f>IF(시나리오분석!$H$19=Case!$B$23,'JV_IBD (2)'!H57,'JV_IBD (2)'!H68)</f>
        <v>5</v>
      </c>
      <c r="I44" s="234" t="str">
        <f>IF(시나리오분석!$H$19=Case!$B$23,'JV_IBD (2)'!I57,'JV_IBD (2)'!I68)</f>
        <v>수시상환</v>
      </c>
      <c r="J44" s="221"/>
      <c r="K44" s="759" t="str">
        <f>IF(시나리오분석!$H$19=Case!$B$23,'JV_IBD (2)'!K57,'JV_IBD (2)'!K68)</f>
        <v>J/V 최초 차입금(재금융)</v>
      </c>
      <c r="L44" s="227"/>
      <c r="M44" s="244">
        <f>IF(시나리오분석!$H$19=Case!$B$23,'JV_IBD (2)'!M57,IF(시나리오분석!H21=Case!$B$24,'JV_IBD (2)'!M68,IF(시나리오분석!$H$19=Case!$B$25,'JV_IBD (2)'!M79,'JV_IBD (2)'!M90)))</f>
        <v>0</v>
      </c>
      <c r="N44" s="244">
        <f>IF(시나리오분석!$H$19=Case!$B$23,'JV_IBD (2)'!N57,IF(시나리오분석!I21=Case!$B$24,'JV_IBD (2)'!N68,IF(시나리오분석!$H$19=Case!$B$25,'JV_IBD (2)'!N79,'JV_IBD (2)'!N90)))</f>
        <v>0</v>
      </c>
      <c r="O44" s="245">
        <f>IF(시나리오분석!$H$19=Case!$B$23,'JV_IBD (2)'!O57,IF(시나리오분석!J21=Case!$B$24,'JV_IBD (2)'!O68,IF(시나리오분석!$H$19=Case!$B$25,'JV_IBD (2)'!O79,'JV_IBD (2)'!O90)))</f>
        <v>0</v>
      </c>
      <c r="P44" s="245">
        <f>IF(시나리오분석!$H$19=Case!$B$23,'JV_IBD (2)'!P57,IF(시나리오분석!K21=Case!$B$24,'JV_IBD (2)'!P68,IF(시나리오분석!$H$19=Case!$B$25,'JV_IBD (2)'!P79,'JV_IBD (2)'!P90)))</f>
        <v>0</v>
      </c>
      <c r="Q44" s="245">
        <f>IF(시나리오분석!$H$19=Case!$B$23,'JV_IBD (2)'!Q57,IF(시나리오분석!L21=Case!$B$24,'JV_IBD (2)'!Q68,IF(시나리오분석!$H$19=Case!$B$25,'JV_IBD (2)'!Q79,'JV_IBD (2)'!Q90)))</f>
        <v>481425</v>
      </c>
      <c r="R44" s="245">
        <f>IF(시나리오분석!$H$19=Case!$B$23,'JV_IBD (2)'!R57,IF(시나리오분석!M21=Case!$B$24,'JV_IBD (2)'!R68,IF(시나리오분석!$H$19=Case!$B$25,'JV_IBD (2)'!R79,'JV_IBD (2)'!R90)))</f>
        <v>433282.5</v>
      </c>
      <c r="S44" s="245">
        <f>IF(시나리오분석!$H$19=Case!$B$23,'JV_IBD (2)'!S57,IF(시나리오분석!N21=Case!$B$24,'JV_IBD (2)'!S68,IF(시나리오분석!$H$19=Case!$B$25,'JV_IBD (2)'!S79,'JV_IBD (2)'!S90)))</f>
        <v>385140</v>
      </c>
      <c r="T44" s="244">
        <f>IF(시나리오분석!$H$19=Case!$B$23,'JV_IBD (2)'!T57,IF(시나리오분석!O21=Case!$B$24,'JV_IBD (2)'!T68,IF(시나리오분석!$H$19=Case!$B$25,'JV_IBD (2)'!T79,'JV_IBD (2)'!T90)))</f>
        <v>336997.5</v>
      </c>
      <c r="U44" s="244">
        <f>IF(시나리오분석!$H$19=Case!$B$23,'JV_IBD (2)'!U57,IF(시나리오분석!P21=Case!$B$24,'JV_IBD (2)'!U68,IF(시나리오분석!$H$19=Case!$B$25,'JV_IBD (2)'!U79,'JV_IBD (2)'!U90)))</f>
        <v>288855</v>
      </c>
      <c r="V44" s="245">
        <f>IF(시나리오분석!$H$19=Case!$B$23,'JV_IBD (2)'!V57,IF(시나리오분석!Q21=Case!$B$24,'JV_IBD (2)'!V68,IF(시나리오분석!$H$19=Case!$B$25,'JV_IBD (2)'!V79,'JV_IBD (2)'!V90)))</f>
        <v>0</v>
      </c>
      <c r="W44" s="245">
        <f>IF(시나리오분석!$H$19=Case!$B$23,'JV_IBD (2)'!W57,IF(시나리오분석!R21=Case!$B$24,'JV_IBD (2)'!W68,IF(시나리오분석!$H$19=Case!$B$25,'JV_IBD (2)'!W79,'JV_IBD (2)'!W90)))</f>
        <v>0</v>
      </c>
      <c r="X44" s="245">
        <f>IF(시나리오분석!$H$19=Case!$B$23,'JV_IBD (2)'!X57,IF(시나리오분석!S21=Case!$B$24,'JV_IBD (2)'!X68,IF(시나리오분석!$H$19=Case!$B$25,'JV_IBD (2)'!X79,'JV_IBD (2)'!X90)))</f>
        <v>0</v>
      </c>
      <c r="Y44" s="245">
        <f>IF(시나리오분석!$H$19=Case!$B$23,'JV_IBD (2)'!Y57,IF(시나리오분석!T21=Case!$B$24,'JV_IBD (2)'!Y68,IF(시나리오분석!$H$19=Case!$B$25,'JV_IBD (2)'!Y79,'JV_IBD (2)'!Y90)))</f>
        <v>0</v>
      </c>
      <c r="Z44" s="245">
        <f>IF(시나리오분석!$H$19=Case!$B$23,'JV_IBD (2)'!Z57,IF(시나리오분석!U21=Case!$B$24,'JV_IBD (2)'!Z68,IF(시나리오분석!$H$19=Case!$B$25,'JV_IBD (2)'!Z79,'JV_IBD (2)'!Z90)))</f>
        <v>0</v>
      </c>
      <c r="AA44" s="244">
        <f>IF(시나리오분석!$H$19=Case!$B$23,'JV_IBD (2)'!AA57,IF(시나리오분석!V21=Case!$B$24,'JV_IBD (2)'!AA68,IF(시나리오분석!$H$19=Case!$B$25,'JV_IBD (2)'!AA79,'JV_IBD (2)'!AA90)))</f>
        <v>0</v>
      </c>
      <c r="AB44" s="244">
        <f>IF(시나리오분석!$H$19=Case!$B$23,'JV_IBD (2)'!AB57,IF(시나리오분석!W21=Case!$B$24,'JV_IBD (2)'!AB68,IF(시나리오분석!$H$19=Case!$B$25,'JV_IBD (2)'!AB79,'JV_IBD (2)'!AB90)))</f>
        <v>0</v>
      </c>
      <c r="AC44" s="245">
        <f>IF(시나리오분석!$H$19=Case!$B$23,'JV_IBD (2)'!AC57,IF(시나리오분석!X21=Case!$B$24,'JV_IBD (2)'!AC68,IF(시나리오분석!$H$19=Case!$B$25,'JV_IBD (2)'!AC79,'JV_IBD (2)'!AC90)))</f>
        <v>0</v>
      </c>
      <c r="AD44" s="245">
        <f>IF(시나리오분석!$H$19=Case!$B$23,'JV_IBD (2)'!AD57,IF(시나리오분석!Y21=Case!$B$24,'JV_IBD (2)'!AD68,IF(시나리오분석!$H$19=Case!$B$25,'JV_IBD (2)'!AD79,'JV_IBD (2)'!AD90)))</f>
        <v>0</v>
      </c>
      <c r="AE44" s="246">
        <f>IF(시나리오분석!$H$19=Case!$B$23,'JV_IBD (2)'!AE57,IF(시나리오분석!Z21=Case!$B$24,'JV_IBD (2)'!AE68,IF(시나리오분석!$H$19=Case!$B$25,'JV_IBD (2)'!AE79,'JV_IBD (2)'!AE90)))</f>
        <v>0</v>
      </c>
      <c r="AF44" s="221"/>
      <c r="AG44" s="221"/>
      <c r="AH44" s="221"/>
      <c r="AI44" s="255">
        <f>IF(시나리오분석!$H$19=Case!$B$23,'JV_IBD (2)'!AI57,IF(시나리오분석!AD21=Case!$B$24,'JV_IBD (2)'!AI68,IF(시나리오분석!$H$19=Case!$B$25,'JV_IBD (2)'!AI79,'JV_IBD (2)'!AI90)))</f>
        <v>0</v>
      </c>
      <c r="AJ44" s="255">
        <f>IF(시나리오분석!$H$19=Case!$B$23,'JV_IBD (2)'!AJ57,IF(시나리오분석!AE21=Case!$B$24,'JV_IBD (2)'!AJ68,IF(시나리오분석!$H$19=Case!$B$25,'JV_IBD (2)'!AJ79,'JV_IBD (2)'!AJ90)))</f>
        <v>0</v>
      </c>
      <c r="AK44" s="255">
        <f>IF(시나리오분석!$H$19=Case!$B$23,'JV_IBD (2)'!AK57,IF(시나리오분석!AF21=Case!$B$24,'JV_IBD (2)'!AK68,IF(시나리오분석!$H$19=Case!$B$25,'JV_IBD (2)'!AK79,'JV_IBD (2)'!AK90)))</f>
        <v>0</v>
      </c>
      <c r="AL44" s="255">
        <f>IF(시나리오분석!$H$19=Case!$B$23,'JV_IBD (2)'!AL57,IF(시나리오분석!AG21=Case!$B$24,'JV_IBD (2)'!AL68,IF(시나리오분석!$H$19=Case!$B$25,'JV_IBD (2)'!AL79,'JV_IBD (2)'!AL90)))</f>
        <v>0</v>
      </c>
      <c r="AM44" s="255">
        <f>IF(시나리오분석!$H$19=Case!$B$23,'JV_IBD (2)'!AM57,IF(시나리오분석!AH21=Case!$B$24,'JV_IBD (2)'!AM68,IF(시나리오분석!$H$19=Case!$B$25,'JV_IBD (2)'!AM79,'JV_IBD (2)'!AM90)))</f>
        <v>0</v>
      </c>
      <c r="AN44" s="255">
        <f>IF(시나리오분석!$H$19=Case!$B$23,'JV_IBD (2)'!AN57,IF(시나리오분석!AI21=Case!$B$24,'JV_IBD (2)'!AN68,IF(시나리오분석!$H$19=Case!$B$25,'JV_IBD (2)'!AN79,'JV_IBD (2)'!AN90)))</f>
        <v>0</v>
      </c>
      <c r="AO44" s="255">
        <f>IF(시나리오분석!$H$19=Case!$B$23,'JV_IBD (2)'!AO57,IF(시나리오분석!AJ21=Case!$B$24,'JV_IBD (2)'!AO68,IF(시나리오분석!$H$19=Case!$B$25,'JV_IBD (2)'!AO79,'JV_IBD (2)'!AO90)))</f>
        <v>0</v>
      </c>
      <c r="AP44" s="255">
        <f>IF(시나리오분석!$H$19=Case!$B$23,'JV_IBD (2)'!AP57,IF(시나리오분석!AK21=Case!$B$24,'JV_IBD (2)'!AP68,IF(시나리오분석!$H$19=Case!$B$25,'JV_IBD (2)'!AP79,'JV_IBD (2)'!AP90)))</f>
        <v>0</v>
      </c>
      <c r="AQ44" s="255">
        <f>IF(시나리오분석!$H$19=Case!$B$23,'JV_IBD (2)'!AQ57,IF(시나리오분석!AL21=Case!$B$24,'JV_IBD (2)'!AQ68,IF(시나리오분석!$H$19=Case!$B$25,'JV_IBD (2)'!AQ79,'JV_IBD (2)'!AQ90)))</f>
        <v>0</v>
      </c>
      <c r="AR44" s="255">
        <f>IF(시나리오분석!$H$19=Case!$B$23,'JV_IBD (2)'!AR57,IF(시나리오분석!AM21=Case!$B$24,'JV_IBD (2)'!AR68,IF(시나리오분석!$H$19=Case!$B$25,'JV_IBD (2)'!AR79,'JV_IBD (2)'!AR90)))</f>
        <v>0</v>
      </c>
      <c r="AS44" s="255">
        <f>IF(시나리오분석!$H$19=Case!$B$23,'JV_IBD (2)'!AS57,IF(시나리오분석!AN21=Case!$B$24,'JV_IBD (2)'!AS68,IF(시나리오분석!$H$19=Case!$B$25,'JV_IBD (2)'!AS79,'JV_IBD (2)'!AS90)))</f>
        <v>0</v>
      </c>
      <c r="AT44" s="255">
        <f>IF(시나리오분석!$H$19=Case!$B$23,'JV_IBD (2)'!AT57,IF(시나리오분석!AO21=Case!$B$24,'JV_IBD (2)'!AT68,IF(시나리오분석!$H$19=Case!$B$25,'JV_IBD (2)'!AT79,'JV_IBD (2)'!AT90)))</f>
        <v>0</v>
      </c>
      <c r="AU44" s="255">
        <f>IF(시나리오분석!$H$19=Case!$B$23,'JV_IBD (2)'!AU57,IF(시나리오분석!AP21=Case!$B$24,'JV_IBD (2)'!AU68,IF(시나리오분석!$H$19=Case!$B$25,'JV_IBD (2)'!AU79,'JV_IBD (2)'!AU90)))</f>
        <v>40118.75</v>
      </c>
      <c r="AV44" s="255">
        <f>IF(시나리오분석!$H$19=Case!$B$23,'JV_IBD (2)'!AV57,IF(시나리오분석!AQ21=Case!$B$24,'JV_IBD (2)'!AV68,IF(시나리오분석!$H$19=Case!$B$25,'JV_IBD (2)'!AV79,'JV_IBD (2)'!AV90)))</f>
        <v>40118.75</v>
      </c>
      <c r="AW44" s="255">
        <f>IF(시나리오분석!$H$19=Case!$B$23,'JV_IBD (2)'!AW57,IF(시나리오분석!AR21=Case!$B$24,'JV_IBD (2)'!AW68,IF(시나리오분석!$H$19=Case!$B$25,'JV_IBD (2)'!AW79,'JV_IBD (2)'!AW90)))</f>
        <v>40118.75</v>
      </c>
      <c r="AX44" s="255">
        <f>IF(시나리오분석!$H$19=Case!$B$23,'JV_IBD (2)'!AX57,IF(시나리오분석!AS21=Case!$B$24,'JV_IBD (2)'!AX68,IF(시나리오분석!$H$19=Case!$B$25,'JV_IBD (2)'!AX79,'JV_IBD (2)'!AX90)))</f>
        <v>40118.75</v>
      </c>
      <c r="AY44" s="255">
        <f>IF(시나리오분석!$H$19=Case!$B$23,'JV_IBD (2)'!AY57,IF(시나리오분석!AT21=Case!$B$24,'JV_IBD (2)'!AY68,IF(시나리오분석!$H$19=Case!$B$25,'JV_IBD (2)'!AY79,'JV_IBD (2)'!AY90)))</f>
        <v>36106.875</v>
      </c>
      <c r="AZ44" s="255">
        <f>IF(시나리오분석!$H$19=Case!$B$23,'JV_IBD (2)'!AZ57,IF(시나리오분석!AU21=Case!$B$24,'JV_IBD (2)'!AZ68,IF(시나리오분석!$H$19=Case!$B$25,'JV_IBD (2)'!AZ79,'JV_IBD (2)'!AZ90)))</f>
        <v>36106.875</v>
      </c>
      <c r="BA44" s="255">
        <f>IF(시나리오분석!$H$19=Case!$B$23,'JV_IBD (2)'!BA57,IF(시나리오분석!AV21=Case!$B$24,'JV_IBD (2)'!BA68,IF(시나리오분석!$H$19=Case!$B$25,'JV_IBD (2)'!BA79,'JV_IBD (2)'!BA90)))</f>
        <v>36106.875</v>
      </c>
      <c r="BB44" s="255">
        <f>IF(시나리오분석!$H$19=Case!$B$23,'JV_IBD (2)'!BB57,IF(시나리오분석!AW21=Case!$B$24,'JV_IBD (2)'!BB68,IF(시나리오분석!$H$19=Case!$B$25,'JV_IBD (2)'!BB79,'JV_IBD (2)'!BB90)))</f>
        <v>36106.875</v>
      </c>
      <c r="BC44" s="255">
        <f>IF(시나리오분석!$H$19=Case!$B$23,'JV_IBD (2)'!BC57,IF(시나리오분석!AX21=Case!$B$24,'JV_IBD (2)'!BC68,IF(시나리오분석!$H$19=Case!$B$25,'JV_IBD (2)'!BC79,'JV_IBD (2)'!BC90)))</f>
        <v>32095</v>
      </c>
      <c r="BD44" s="255">
        <f>IF(시나리오분석!$H$19=Case!$B$23,'JV_IBD (2)'!BD57,IF(시나리오분석!AY21=Case!$B$24,'JV_IBD (2)'!BD68,IF(시나리오분석!$H$19=Case!$B$25,'JV_IBD (2)'!BD79,'JV_IBD (2)'!BD90)))</f>
        <v>32095</v>
      </c>
      <c r="BE44" s="255">
        <f>IF(시나리오분석!$H$19=Case!$B$23,'JV_IBD (2)'!BE57,IF(시나리오분석!AZ21=Case!$B$24,'JV_IBD (2)'!BE68,IF(시나리오분석!$H$19=Case!$B$25,'JV_IBD (2)'!BE79,'JV_IBD (2)'!BE90)))</f>
        <v>32095</v>
      </c>
      <c r="BF44" s="255">
        <f>IF(시나리오분석!$H$19=Case!$B$23,'JV_IBD (2)'!BF57,IF(시나리오분석!BA21=Case!$B$24,'JV_IBD (2)'!BF68,IF(시나리오분석!$H$19=Case!$B$25,'JV_IBD (2)'!BF79,'JV_IBD (2)'!BF90)))</f>
        <v>32095</v>
      </c>
      <c r="BG44" s="255">
        <f>IF(시나리오분석!$H$19=Case!$B$23,'JV_IBD (2)'!BG57,IF(시나리오분석!BB21=Case!$B$24,'JV_IBD (2)'!BG68,IF(시나리오분석!$H$19=Case!$B$25,'JV_IBD (2)'!BG79,'JV_IBD (2)'!BG90)))</f>
        <v>28083.125</v>
      </c>
      <c r="BH44" s="255">
        <f>IF(시나리오분석!$H$19=Case!$B$23,'JV_IBD (2)'!BH57,IF(시나리오분석!BC21=Case!$B$24,'JV_IBD (2)'!BH68,IF(시나리오분석!$H$19=Case!$B$25,'JV_IBD (2)'!BH79,'JV_IBD (2)'!BH90)))</f>
        <v>28083.125</v>
      </c>
      <c r="BI44" s="255">
        <f>IF(시나리오분석!$H$19=Case!$B$23,'JV_IBD (2)'!BI57,IF(시나리오분석!BD21=Case!$B$24,'JV_IBD (2)'!BI68,IF(시나리오분석!$H$19=Case!$B$25,'JV_IBD (2)'!BI79,'JV_IBD (2)'!BI90)))</f>
        <v>28083.125</v>
      </c>
      <c r="BJ44" s="255">
        <f>IF(시나리오분석!$H$19=Case!$B$23,'JV_IBD (2)'!BJ57,IF(시나리오분석!BE21=Case!$B$24,'JV_IBD (2)'!BJ68,IF(시나리오분석!$H$19=Case!$B$25,'JV_IBD (2)'!BJ79,'JV_IBD (2)'!BJ90)))</f>
        <v>28083.125</v>
      </c>
      <c r="BK44" s="255">
        <f>IF(시나리오분석!$H$19=Case!$B$23,'JV_IBD (2)'!BK57,IF(시나리오분석!BF21=Case!$B$24,'JV_IBD (2)'!BK68,IF(시나리오분석!$H$19=Case!$B$25,'JV_IBD (2)'!BK79,'JV_IBD (2)'!BK90)))</f>
        <v>24071.25</v>
      </c>
      <c r="BL44" s="255">
        <f>IF(시나리오분석!$H$19=Case!$B$23,'JV_IBD (2)'!BL57,IF(시나리오분석!BG21=Case!$B$24,'JV_IBD (2)'!BL68,IF(시나리오분석!$H$19=Case!$B$25,'JV_IBD (2)'!BL79,'JV_IBD (2)'!BL90)))</f>
        <v>24071.25</v>
      </c>
      <c r="BM44" s="255">
        <f>IF(시나리오분석!$H$19=Case!$B$23,'JV_IBD (2)'!BM57,IF(시나리오분석!BH21=Case!$B$24,'JV_IBD (2)'!BM68,IF(시나리오분석!$H$19=Case!$B$25,'JV_IBD (2)'!BM79,'JV_IBD (2)'!BM90)))</f>
        <v>24071.25</v>
      </c>
      <c r="BN44" s="255">
        <f>IF(시나리오분석!$H$19=Case!$B$23,'JV_IBD (2)'!BN57,IF(시나리오분석!BI21=Case!$B$24,'JV_IBD (2)'!BN68,IF(시나리오분석!$H$19=Case!$B$25,'JV_IBD (2)'!BN79,'JV_IBD (2)'!BN90)))</f>
        <v>24071.25</v>
      </c>
      <c r="BO44" s="255">
        <f>IF(시나리오분석!$H$19=Case!$B$23,'JV_IBD (2)'!BO57,IF(시나리오분석!BJ21=Case!$B$24,'JV_IBD (2)'!BO68,IF(시나리오분석!$H$19=Case!$B$25,'JV_IBD (2)'!BO79,'JV_IBD (2)'!BO90)))</f>
        <v>0</v>
      </c>
      <c r="BP44" s="255">
        <f>IF(시나리오분석!$H$19=Case!$B$23,'JV_IBD (2)'!BP57,IF(시나리오분석!BK21=Case!$B$24,'JV_IBD (2)'!BP68,IF(시나리오분석!$H$19=Case!$B$25,'JV_IBD (2)'!BP79,'JV_IBD (2)'!BP90)))</f>
        <v>0</v>
      </c>
      <c r="BQ44" s="255">
        <f>IF(시나리오분석!$H$19=Case!$B$23,'JV_IBD (2)'!BQ57,IF(시나리오분석!BL21=Case!$B$24,'JV_IBD (2)'!BQ68,IF(시나리오분석!$H$19=Case!$B$25,'JV_IBD (2)'!BQ79,'JV_IBD (2)'!BQ90)))</f>
        <v>0</v>
      </c>
      <c r="BR44" s="255">
        <f>IF(시나리오분석!$H$19=Case!$B$23,'JV_IBD (2)'!BR57,IF(시나리오분석!BM21=Case!$B$24,'JV_IBD (2)'!BR68,IF(시나리오분석!$H$19=Case!$B$25,'JV_IBD (2)'!BR79,'JV_IBD (2)'!BR90)))</f>
        <v>0</v>
      </c>
      <c r="BS44" s="255">
        <f>IF(시나리오분석!$H$19=Case!$B$23,'JV_IBD (2)'!BS57,IF(시나리오분석!BN21=Case!$B$24,'JV_IBD (2)'!BS68,IF(시나리오분석!$H$19=Case!$B$25,'JV_IBD (2)'!BS79,'JV_IBD (2)'!BS90)))</f>
        <v>0</v>
      </c>
      <c r="BT44" s="255">
        <f>IF(시나리오분석!$H$19=Case!$B$23,'JV_IBD (2)'!BT57,IF(시나리오분석!BO21=Case!$B$24,'JV_IBD (2)'!BT68,IF(시나리오분석!$H$19=Case!$B$25,'JV_IBD (2)'!BT79,'JV_IBD (2)'!BT90)))</f>
        <v>0</v>
      </c>
      <c r="BU44" s="255">
        <f>IF(시나리오분석!$H$19=Case!$B$23,'JV_IBD (2)'!BU57,IF(시나리오분석!BP21=Case!$B$24,'JV_IBD (2)'!BU68,IF(시나리오분석!$H$19=Case!$B$25,'JV_IBD (2)'!BU79,'JV_IBD (2)'!BU90)))</f>
        <v>0</v>
      </c>
      <c r="BV44" s="255">
        <f>IF(시나리오분석!$H$19=Case!$B$23,'JV_IBD (2)'!BV57,IF(시나리오분석!BQ21=Case!$B$24,'JV_IBD (2)'!BV68,IF(시나리오분석!$H$19=Case!$B$25,'JV_IBD (2)'!BV79,'JV_IBD (2)'!BV90)))</f>
        <v>0</v>
      </c>
      <c r="BW44" s="255">
        <f>IF(시나리오분석!$H$19=Case!$B$23,'JV_IBD (2)'!BW57,IF(시나리오분석!BR21=Case!$B$24,'JV_IBD (2)'!BW68,IF(시나리오분석!$H$19=Case!$B$25,'JV_IBD (2)'!BW79,'JV_IBD (2)'!BW90)))</f>
        <v>0</v>
      </c>
      <c r="BX44" s="255">
        <f>IF(시나리오분석!$H$19=Case!$B$23,'JV_IBD (2)'!BX57,IF(시나리오분석!BS21=Case!$B$24,'JV_IBD (2)'!BX68,IF(시나리오분석!$H$19=Case!$B$25,'JV_IBD (2)'!BX79,'JV_IBD (2)'!BX90)))</f>
        <v>0</v>
      </c>
      <c r="BY44" s="255">
        <f>IF(시나리오분석!$H$19=Case!$B$23,'JV_IBD (2)'!BY57,IF(시나리오분석!BT21=Case!$B$24,'JV_IBD (2)'!BY68,IF(시나리오분석!$H$19=Case!$B$25,'JV_IBD (2)'!BY79,'JV_IBD (2)'!BY90)))</f>
        <v>0</v>
      </c>
      <c r="BZ44" s="255">
        <f>IF(시나리오분석!$H$19=Case!$B$23,'JV_IBD (2)'!BZ57,IF(시나리오분석!BU21=Case!$B$24,'JV_IBD (2)'!BZ68,IF(시나리오분석!$H$19=Case!$B$25,'JV_IBD (2)'!BZ79,'JV_IBD (2)'!BZ90)))</f>
        <v>0</v>
      </c>
      <c r="CA44" s="255">
        <f>IF(시나리오분석!$H$19=Case!$B$23,'JV_IBD (2)'!CA57,IF(시나리오분석!BV21=Case!$B$24,'JV_IBD (2)'!CA68,IF(시나리오분석!$H$19=Case!$B$25,'JV_IBD (2)'!CA79,'JV_IBD (2)'!CA90)))</f>
        <v>0</v>
      </c>
      <c r="CB44" s="255">
        <f>IF(시나리오분석!$H$19=Case!$B$23,'JV_IBD (2)'!CB57,IF(시나리오분석!BW21=Case!$B$24,'JV_IBD (2)'!CB68,IF(시나리오분석!$H$19=Case!$B$25,'JV_IBD (2)'!CB79,'JV_IBD (2)'!CB90)))</f>
        <v>0</v>
      </c>
      <c r="CC44" s="255">
        <f>IF(시나리오분석!$H$19=Case!$B$23,'JV_IBD (2)'!CC57,IF(시나리오분석!BX21=Case!$B$24,'JV_IBD (2)'!CC68,IF(시나리오분석!$H$19=Case!$B$25,'JV_IBD (2)'!CC79,'JV_IBD (2)'!CC90)))</f>
        <v>0</v>
      </c>
      <c r="CD44" s="255">
        <f>IF(시나리오분석!$H$19=Case!$B$23,'JV_IBD (2)'!CD57,IF(시나리오분석!BY21=Case!$B$24,'JV_IBD (2)'!CD68,IF(시나리오분석!$H$19=Case!$B$25,'JV_IBD (2)'!CD79,'JV_IBD (2)'!CD90)))</f>
        <v>0</v>
      </c>
      <c r="CE44" s="255">
        <f>IF(시나리오분석!$H$19=Case!$B$23,'JV_IBD (2)'!CE57,IF(시나리오분석!BZ21=Case!$B$24,'JV_IBD (2)'!CE68,IF(시나리오분석!$H$19=Case!$B$25,'JV_IBD (2)'!CE79,'JV_IBD (2)'!CE90)))</f>
        <v>0</v>
      </c>
      <c r="CF44" s="255">
        <f>IF(시나리오분석!$H$19=Case!$B$23,'JV_IBD (2)'!CF57,IF(시나리오분석!CA21=Case!$B$24,'JV_IBD (2)'!CF68,IF(시나리오분석!$H$19=Case!$B$25,'JV_IBD (2)'!CF79,'JV_IBD (2)'!CF90)))</f>
        <v>0</v>
      </c>
      <c r="CG44" s="255">
        <f>IF(시나리오분석!$H$19=Case!$B$23,'JV_IBD (2)'!CG57,IF(시나리오분석!CB21=Case!$B$24,'JV_IBD (2)'!CG68,IF(시나리오분석!$H$19=Case!$B$25,'JV_IBD (2)'!CG79,'JV_IBD (2)'!CG90)))</f>
        <v>0</v>
      </c>
      <c r="CH44" s="255">
        <f>IF(시나리오분석!$H$19=Case!$B$23,'JV_IBD (2)'!CH57,IF(시나리오분석!CC21=Case!$B$24,'JV_IBD (2)'!CH68,IF(시나리오분석!$H$19=Case!$B$25,'JV_IBD (2)'!CH79,'JV_IBD (2)'!CH90)))</f>
        <v>0</v>
      </c>
      <c r="CI44" s="255">
        <f>IF(시나리오분석!$H$19=Case!$B$23,'JV_IBD (2)'!CI57,IF(시나리오분석!CD21=Case!$B$24,'JV_IBD (2)'!CI68,IF(시나리오분석!$H$19=Case!$B$25,'JV_IBD (2)'!CI79,'JV_IBD (2)'!CI90)))</f>
        <v>0</v>
      </c>
      <c r="CJ44" s="255">
        <f>IF(시나리오분석!$H$19=Case!$B$23,'JV_IBD (2)'!CJ57,IF(시나리오분석!CE21=Case!$B$24,'JV_IBD (2)'!CJ68,IF(시나리오분석!$H$19=Case!$B$25,'JV_IBD (2)'!CJ79,'JV_IBD (2)'!CJ90)))</f>
        <v>0</v>
      </c>
      <c r="CK44" s="255">
        <f>IF(시나리오분석!$H$19=Case!$B$23,'JV_IBD (2)'!CK57,IF(시나리오분석!CF21=Case!$B$24,'JV_IBD (2)'!CK68,IF(시나리오분석!$H$19=Case!$B$25,'JV_IBD (2)'!CK79,'JV_IBD (2)'!CK90)))</f>
        <v>0</v>
      </c>
      <c r="CL44" s="255">
        <f>IF(시나리오분석!$H$19=Case!$B$23,'JV_IBD (2)'!CL57,IF(시나리오분석!CG21=Case!$B$24,'JV_IBD (2)'!CL68,IF(시나리오분석!$H$19=Case!$B$25,'JV_IBD (2)'!CL79,'JV_IBD (2)'!CL90)))</f>
        <v>0</v>
      </c>
      <c r="CM44" s="255">
        <f>IF(시나리오분석!$H$19=Case!$B$23,'JV_IBD (2)'!CM57,IF(시나리오분석!CH21=Case!$B$24,'JV_IBD (2)'!CM68,IF(시나리오분석!$H$19=Case!$B$25,'JV_IBD (2)'!CM79,'JV_IBD (2)'!CM90)))</f>
        <v>0</v>
      </c>
      <c r="CN44" s="255">
        <f>IF(시나리오분석!$H$19=Case!$B$23,'JV_IBD (2)'!CN57,IF(시나리오분석!CI21=Case!$B$24,'JV_IBD (2)'!CN68,IF(시나리오분석!$H$19=Case!$B$25,'JV_IBD (2)'!CN79,'JV_IBD (2)'!CN90)))</f>
        <v>0</v>
      </c>
      <c r="CO44" s="255">
        <f>IF(시나리오분석!$H$19=Case!$B$23,'JV_IBD (2)'!CO57,IF(시나리오분석!CJ21=Case!$B$24,'JV_IBD (2)'!CO68,IF(시나리오분석!$H$19=Case!$B$25,'JV_IBD (2)'!CO79,'JV_IBD (2)'!CO90)))</f>
        <v>0</v>
      </c>
      <c r="CP44" s="255">
        <f>IF(시나리오분석!$H$19=Case!$B$23,'JV_IBD (2)'!CP57,IF(시나리오분석!CK21=Case!$B$24,'JV_IBD (2)'!CP68,IF(시나리오분석!$H$19=Case!$B$25,'JV_IBD (2)'!CP79,'JV_IBD (2)'!CP90)))</f>
        <v>0</v>
      </c>
      <c r="CQ44" s="255">
        <f>IF(시나리오분석!$H$19=Case!$B$23,'JV_IBD (2)'!CQ57,IF(시나리오분석!CL21=Case!$B$24,'JV_IBD (2)'!CQ68,IF(시나리오분석!$H$19=Case!$B$25,'JV_IBD (2)'!CQ79,'JV_IBD (2)'!CQ90)))</f>
        <v>0</v>
      </c>
      <c r="CR44" s="255">
        <f>IF(시나리오분석!$H$19=Case!$B$23,'JV_IBD (2)'!CR57,IF(시나리오분석!CM21=Case!$B$24,'JV_IBD (2)'!CR68,IF(시나리오분석!$H$19=Case!$B$25,'JV_IBD (2)'!CR79,'JV_IBD (2)'!CR90)))</f>
        <v>0</v>
      </c>
      <c r="CS44" s="255">
        <f>IF(시나리오분석!$H$19=Case!$B$23,'JV_IBD (2)'!CS57,IF(시나리오분석!CN21=Case!$B$24,'JV_IBD (2)'!CS68,IF(시나리오분석!$H$19=Case!$B$25,'JV_IBD (2)'!CS79,'JV_IBD (2)'!CS90)))</f>
        <v>0</v>
      </c>
      <c r="CT44" s="255">
        <f>IF(시나리오분석!$H$19=Case!$B$23,'JV_IBD (2)'!CT57,IF(시나리오분석!CO21=Case!$B$24,'JV_IBD (2)'!CT68,IF(시나리오분석!$H$19=Case!$B$25,'JV_IBD (2)'!CT79,'JV_IBD (2)'!CT90)))</f>
        <v>0</v>
      </c>
      <c r="CU44" s="255">
        <f>IF(시나리오분석!$H$19=Case!$B$23,'JV_IBD (2)'!CU57,IF(시나리오분석!CP21=Case!$B$24,'JV_IBD (2)'!CU68,IF(시나리오분석!$H$19=Case!$B$25,'JV_IBD (2)'!CU79,'JV_IBD (2)'!CU90)))</f>
        <v>0</v>
      </c>
      <c r="CV44" s="255">
        <f>IF(시나리오분석!$H$19=Case!$B$23,'JV_IBD (2)'!CV57,IF(시나리오분석!CQ21=Case!$B$24,'JV_IBD (2)'!CV68,IF(시나리오분석!$H$19=Case!$B$25,'JV_IBD (2)'!CV79,'JV_IBD (2)'!CV90)))</f>
        <v>0</v>
      </c>
      <c r="CW44" s="255">
        <f>IF(시나리오분석!$H$19=Case!$B$23,'JV_IBD (2)'!CW57,IF(시나리오분석!CR21=Case!$B$24,'JV_IBD (2)'!CW68,IF(시나리오분석!$H$19=Case!$B$25,'JV_IBD (2)'!CW79,'JV_IBD (2)'!CW90)))</f>
        <v>0</v>
      </c>
      <c r="CX44" s="255">
        <f>IF(시나리오분석!$H$19=Case!$B$23,'JV_IBD (2)'!CX57,IF(시나리오분석!CS21=Case!$B$24,'JV_IBD (2)'!CX68,IF(시나리오분석!$H$19=Case!$B$25,'JV_IBD (2)'!CX79,'JV_IBD (2)'!CX90)))</f>
        <v>0</v>
      </c>
      <c r="CY44" s="256">
        <f>IF(시나리오분석!$H$19=Case!$B$23,'JV_IBD (2)'!CY57,IF(시나리오분석!CT21=Case!$B$24,'JV_IBD (2)'!CY68,IF(시나리오분석!$H$19=Case!$B$25,'JV_IBD (2)'!CY79,'JV_IBD (2)'!CY90)))</f>
        <v>0</v>
      </c>
      <c r="CZ44" s="256">
        <f>IF(시나리오분석!$H$19=Case!$B$23,'JV_IBD (2)'!CZ57,IF(시나리오분석!CU21=Case!$B$24,'JV_IBD (2)'!CZ68,IF(시나리오분석!$H$19=Case!$B$25,'JV_IBD (2)'!CZ79,'JV_IBD (2)'!CZ90)))</f>
        <v>0</v>
      </c>
      <c r="DA44" s="256">
        <f>IF(시나리오분석!$H$19=Case!$B$23,'JV_IBD (2)'!DA57,IF(시나리오분석!CV21=Case!$B$24,'JV_IBD (2)'!DA68,IF(시나리오분석!$H$19=Case!$B$25,'JV_IBD (2)'!DA79,'JV_IBD (2)'!DA90)))</f>
        <v>0</v>
      </c>
      <c r="DB44" s="256">
        <f>IF(시나리오분석!$H$19=Case!$B$23,'JV_IBD (2)'!DB57,IF(시나리오분석!CW21=Case!$B$24,'JV_IBD (2)'!DB68,IF(시나리오분석!$H$19=Case!$B$25,'JV_IBD (2)'!DB79,'JV_IBD (2)'!DB90)))</f>
        <v>0</v>
      </c>
    </row>
    <row r="45" spans="2:245" s="219" customFormat="1" ht="13.5" x14ac:dyDescent="0.3">
      <c r="C45" s="362">
        <f>IF(시나리오분석!$H$19=Case!$B$23,'JV_IBD (2)'!C58,'JV_IBD (2)'!C69)</f>
        <v>5</v>
      </c>
      <c r="D45" s="227" t="str">
        <f>IF(시나리오분석!$H$19=Case!$B$23,'JV_IBD (2)'!D58,'JV_IBD (2)'!D69)</f>
        <v>SIN Bank</v>
      </c>
      <c r="E45" s="233" t="str">
        <f>IF(시나리오분석!$H$19=Case!$B$23,'JV_IBD (2)'!E58,'JV_IBD (2)'!E69)</f>
        <v>크레인 구입 차입금(재금융)</v>
      </c>
      <c r="F45" s="241">
        <f>IF(시나리오분석!$H$19=Case!$B$23,'JV_IBD (2)'!F58,'JV_IBD (2)'!F69)</f>
        <v>8600000</v>
      </c>
      <c r="G45" s="230">
        <f>IF(시나리오분석!$H$19=Case!$B$23,'JV_IBD (2)'!G58,'JV_IBD (2)'!G69)</f>
        <v>1.47E-2</v>
      </c>
      <c r="H45" s="361">
        <f>IF(시나리오분석!$H$19=Case!$B$23,'JV_IBD (2)'!H58,'JV_IBD (2)'!H69)</f>
        <v>5</v>
      </c>
      <c r="I45" s="234" t="str">
        <f>IF(시나리오분석!$H$19=Case!$B$23,'JV_IBD (2)'!I58,'JV_IBD (2)'!I69)</f>
        <v>수시상환</v>
      </c>
      <c r="J45" s="221"/>
      <c r="K45" s="759" t="str">
        <f>IF(시나리오분석!$H$19=Case!$B$23,'JV_IBD (2)'!K58,'JV_IBD (2)'!K69)</f>
        <v>크레인 구입 차입금(재금융)</v>
      </c>
      <c r="L45" s="227"/>
      <c r="M45" s="244">
        <f>IF(시나리오분석!$H$19=Case!$B$23,'JV_IBD (2)'!M58,IF(시나리오분석!H22=Case!$B$24,'JV_IBD (2)'!M69,IF(시나리오분석!$H$19=Case!$B$25,'JV_IBD (2)'!M80,'JV_IBD (2)'!M91)))</f>
        <v>0</v>
      </c>
      <c r="N45" s="244">
        <f>IF(시나리오분석!$H$19=Case!$B$23,'JV_IBD (2)'!N58,IF(시나리오분석!I22=Case!$B$24,'JV_IBD (2)'!N69,IF(시나리오분석!$H$19=Case!$B$25,'JV_IBD (2)'!N80,'JV_IBD (2)'!N91)))</f>
        <v>0</v>
      </c>
      <c r="O45" s="245">
        <f>IF(시나리오분석!$H$19=Case!$B$23,'JV_IBD (2)'!O58,IF(시나리오분석!J22=Case!$B$24,'JV_IBD (2)'!O69,IF(시나리오분석!$H$19=Case!$B$25,'JV_IBD (2)'!O80,'JV_IBD (2)'!O91)))</f>
        <v>0</v>
      </c>
      <c r="P45" s="245">
        <f>IF(시나리오분석!$H$19=Case!$B$23,'JV_IBD (2)'!P58,IF(시나리오분석!K22=Case!$B$24,'JV_IBD (2)'!P69,IF(시나리오분석!$H$19=Case!$B$25,'JV_IBD (2)'!P80,'JV_IBD (2)'!P91)))</f>
        <v>0</v>
      </c>
      <c r="Q45" s="245">
        <f>IF(시나리오분석!$H$19=Case!$B$23,'JV_IBD (2)'!Q58,IF(시나리오분석!L22=Case!$B$24,'JV_IBD (2)'!Q69,IF(시나리오분석!$H$19=Case!$B$25,'JV_IBD (2)'!Q80,'JV_IBD (2)'!Q91)))</f>
        <v>0</v>
      </c>
      <c r="R45" s="245">
        <f>IF(시나리오분석!$H$19=Case!$B$23,'JV_IBD (2)'!R58,IF(시나리오분석!M22=Case!$B$24,'JV_IBD (2)'!R69,IF(시나리오분석!$H$19=Case!$B$25,'JV_IBD (2)'!R80,'JV_IBD (2)'!R91)))</f>
        <v>0</v>
      </c>
      <c r="S45" s="245">
        <f>IF(시나리오분석!$H$19=Case!$B$23,'JV_IBD (2)'!S58,IF(시나리오분석!N22=Case!$B$24,'JV_IBD (2)'!S69,IF(시나리오분석!$H$19=Case!$B$25,'JV_IBD (2)'!S80,'JV_IBD (2)'!S91)))</f>
        <v>0</v>
      </c>
      <c r="T45" s="244">
        <f>IF(시나리오분석!$H$19=Case!$B$23,'JV_IBD (2)'!T58,IF(시나리오분석!O22=Case!$B$24,'JV_IBD (2)'!T69,IF(시나리오분석!$H$19=Case!$B$25,'JV_IBD (2)'!T80,'JV_IBD (2)'!T91)))</f>
        <v>0</v>
      </c>
      <c r="U45" s="244">
        <f>IF(시나리오분석!$H$19=Case!$B$23,'JV_IBD (2)'!U58,IF(시나리오분석!P22=Case!$B$24,'JV_IBD (2)'!U69,IF(시나리오분석!$H$19=Case!$B$25,'JV_IBD (2)'!U80,'JV_IBD (2)'!U91)))</f>
        <v>0</v>
      </c>
      <c r="V45" s="245">
        <f>IF(시나리오분석!$H$19=Case!$B$23,'JV_IBD (2)'!V58,IF(시나리오분석!Q22=Case!$B$24,'JV_IBD (2)'!V69,IF(시나리오분석!$H$19=Case!$B$25,'JV_IBD (2)'!V80,'JV_IBD (2)'!V91)))</f>
        <v>0</v>
      </c>
      <c r="W45" s="245">
        <f>IF(시나리오분석!$H$19=Case!$B$23,'JV_IBD (2)'!W58,IF(시나리오분석!R22=Case!$B$24,'JV_IBD (2)'!W69,IF(시나리오분석!$H$19=Case!$B$25,'JV_IBD (2)'!W80,'JV_IBD (2)'!W91)))</f>
        <v>0</v>
      </c>
      <c r="X45" s="245">
        <f>IF(시나리오분석!$H$19=Case!$B$23,'JV_IBD (2)'!X58,IF(시나리오분석!S22=Case!$B$24,'JV_IBD (2)'!X69,IF(시나리오분석!$H$19=Case!$B$25,'JV_IBD (2)'!X80,'JV_IBD (2)'!X91)))</f>
        <v>0</v>
      </c>
      <c r="Y45" s="245">
        <f>IF(시나리오분석!$H$19=Case!$B$23,'JV_IBD (2)'!Y58,IF(시나리오분석!T22=Case!$B$24,'JV_IBD (2)'!Y69,IF(시나리오분석!$H$19=Case!$B$25,'JV_IBD (2)'!Y80,'JV_IBD (2)'!Y91)))</f>
        <v>0</v>
      </c>
      <c r="Z45" s="245">
        <f>IF(시나리오분석!$H$19=Case!$B$23,'JV_IBD (2)'!Z58,IF(시나리오분석!U22=Case!$B$24,'JV_IBD (2)'!Z69,IF(시나리오분석!$H$19=Case!$B$25,'JV_IBD (2)'!Z80,'JV_IBD (2)'!Z91)))</f>
        <v>0</v>
      </c>
      <c r="AA45" s="244">
        <f>IF(시나리오분석!$H$19=Case!$B$23,'JV_IBD (2)'!AA58,IF(시나리오분석!V22=Case!$B$24,'JV_IBD (2)'!AA69,IF(시나리오분석!$H$19=Case!$B$25,'JV_IBD (2)'!AA80,'JV_IBD (2)'!AA91)))</f>
        <v>0</v>
      </c>
      <c r="AB45" s="244">
        <f>IF(시나리오분석!$H$19=Case!$B$23,'JV_IBD (2)'!AB58,IF(시나리오분석!W22=Case!$B$24,'JV_IBD (2)'!AB69,IF(시나리오분석!$H$19=Case!$B$25,'JV_IBD (2)'!AB80,'JV_IBD (2)'!AB91)))</f>
        <v>0</v>
      </c>
      <c r="AC45" s="245">
        <f>IF(시나리오분석!$H$19=Case!$B$23,'JV_IBD (2)'!AC58,IF(시나리오분석!X22=Case!$B$24,'JV_IBD (2)'!AC69,IF(시나리오분석!$H$19=Case!$B$25,'JV_IBD (2)'!AC80,'JV_IBD (2)'!AC91)))</f>
        <v>0</v>
      </c>
      <c r="AD45" s="245">
        <f>IF(시나리오분석!$H$19=Case!$B$23,'JV_IBD (2)'!AD58,IF(시나리오분석!Y22=Case!$B$24,'JV_IBD (2)'!AD69,IF(시나리오분석!$H$19=Case!$B$25,'JV_IBD (2)'!AD80,'JV_IBD (2)'!AD91)))</f>
        <v>0</v>
      </c>
      <c r="AE45" s="246">
        <f>IF(시나리오분석!$H$19=Case!$B$23,'JV_IBD (2)'!AE58,IF(시나리오분석!Z22=Case!$B$24,'JV_IBD (2)'!AE69,IF(시나리오분석!$H$19=Case!$B$25,'JV_IBD (2)'!AE80,'JV_IBD (2)'!AE91)))</f>
        <v>0</v>
      </c>
      <c r="AF45" s="221"/>
      <c r="AG45" s="221"/>
      <c r="AH45" s="221"/>
      <c r="AI45" s="255">
        <f>IF(시나리오분석!$H$19=Case!$B$23,'JV_IBD (2)'!AI58,IF(시나리오분석!AD22=Case!$B$24,'JV_IBD (2)'!AI69,IF(시나리오분석!$H$19=Case!$B$25,'JV_IBD (2)'!AI80,'JV_IBD (2)'!AI91)))</f>
        <v>0</v>
      </c>
      <c r="AJ45" s="255">
        <f>IF(시나리오분석!$H$19=Case!$B$23,'JV_IBD (2)'!AJ58,IF(시나리오분석!AE22=Case!$B$24,'JV_IBD (2)'!AJ69,IF(시나리오분석!$H$19=Case!$B$25,'JV_IBD (2)'!AJ80,'JV_IBD (2)'!AJ91)))</f>
        <v>0</v>
      </c>
      <c r="AK45" s="255">
        <f>IF(시나리오분석!$H$19=Case!$B$23,'JV_IBD (2)'!AK58,IF(시나리오분석!AF22=Case!$B$24,'JV_IBD (2)'!AK69,IF(시나리오분석!$H$19=Case!$B$25,'JV_IBD (2)'!AK80,'JV_IBD (2)'!AK91)))</f>
        <v>0</v>
      </c>
      <c r="AL45" s="255">
        <f>IF(시나리오분석!$H$19=Case!$B$23,'JV_IBD (2)'!AL58,IF(시나리오분석!AG22=Case!$B$24,'JV_IBD (2)'!AL69,IF(시나리오분석!$H$19=Case!$B$25,'JV_IBD (2)'!AL80,'JV_IBD (2)'!AL91)))</f>
        <v>0</v>
      </c>
      <c r="AM45" s="255">
        <f>IF(시나리오분석!$H$19=Case!$B$23,'JV_IBD (2)'!AM58,IF(시나리오분석!AH22=Case!$B$24,'JV_IBD (2)'!AM69,IF(시나리오분석!$H$19=Case!$B$25,'JV_IBD (2)'!AM80,'JV_IBD (2)'!AM91)))</f>
        <v>0</v>
      </c>
      <c r="AN45" s="255">
        <f>IF(시나리오분석!$H$19=Case!$B$23,'JV_IBD (2)'!AN58,IF(시나리오분석!AI22=Case!$B$24,'JV_IBD (2)'!AN69,IF(시나리오분석!$H$19=Case!$B$25,'JV_IBD (2)'!AN80,'JV_IBD (2)'!AN91)))</f>
        <v>0</v>
      </c>
      <c r="AO45" s="255">
        <f>IF(시나리오분석!$H$19=Case!$B$23,'JV_IBD (2)'!AO58,IF(시나리오분석!AJ22=Case!$B$24,'JV_IBD (2)'!AO69,IF(시나리오분석!$H$19=Case!$B$25,'JV_IBD (2)'!AO80,'JV_IBD (2)'!AO91)))</f>
        <v>0</v>
      </c>
      <c r="AP45" s="255">
        <f>IF(시나리오분석!$H$19=Case!$B$23,'JV_IBD (2)'!AP58,IF(시나리오분석!AK22=Case!$B$24,'JV_IBD (2)'!AP69,IF(시나리오분석!$H$19=Case!$B$25,'JV_IBD (2)'!AP80,'JV_IBD (2)'!AP91)))</f>
        <v>0</v>
      </c>
      <c r="AQ45" s="255">
        <f>IF(시나리오분석!$H$19=Case!$B$23,'JV_IBD (2)'!AQ58,IF(시나리오분석!AL22=Case!$B$24,'JV_IBD (2)'!AQ69,IF(시나리오분석!$H$19=Case!$B$25,'JV_IBD (2)'!AQ80,'JV_IBD (2)'!AQ91)))</f>
        <v>0</v>
      </c>
      <c r="AR45" s="255">
        <f>IF(시나리오분석!$H$19=Case!$B$23,'JV_IBD (2)'!AR58,IF(시나리오분석!AM22=Case!$B$24,'JV_IBD (2)'!AR69,IF(시나리오분석!$H$19=Case!$B$25,'JV_IBD (2)'!AR80,'JV_IBD (2)'!AR91)))</f>
        <v>0</v>
      </c>
      <c r="AS45" s="255">
        <f>IF(시나리오분석!$H$19=Case!$B$23,'JV_IBD (2)'!AS58,IF(시나리오분석!AN22=Case!$B$24,'JV_IBD (2)'!AS69,IF(시나리오분석!$H$19=Case!$B$25,'JV_IBD (2)'!AS80,'JV_IBD (2)'!AS91)))</f>
        <v>0</v>
      </c>
      <c r="AT45" s="255">
        <f>IF(시나리오분석!$H$19=Case!$B$23,'JV_IBD (2)'!AT58,IF(시나리오분석!AO22=Case!$B$24,'JV_IBD (2)'!AT69,IF(시나리오분석!$H$19=Case!$B$25,'JV_IBD (2)'!AT80,'JV_IBD (2)'!AT91)))</f>
        <v>0</v>
      </c>
      <c r="AU45" s="255">
        <f>IF(시나리오분석!$H$19=Case!$B$23,'JV_IBD (2)'!AU58,IF(시나리오분석!AP22=Case!$B$24,'JV_IBD (2)'!AU69,IF(시나리오분석!$H$19=Case!$B$25,'JV_IBD (2)'!AU80,'JV_IBD (2)'!AU91)))</f>
        <v>0</v>
      </c>
      <c r="AV45" s="255">
        <f>IF(시나리오분석!$H$19=Case!$B$23,'JV_IBD (2)'!AV58,IF(시나리오분석!AQ22=Case!$B$24,'JV_IBD (2)'!AV69,IF(시나리오분석!$H$19=Case!$B$25,'JV_IBD (2)'!AV80,'JV_IBD (2)'!AV91)))</f>
        <v>0</v>
      </c>
      <c r="AW45" s="255">
        <f>IF(시나리오분석!$H$19=Case!$B$23,'JV_IBD (2)'!AW58,IF(시나리오분석!AR22=Case!$B$24,'JV_IBD (2)'!AW69,IF(시나리오분석!$H$19=Case!$B$25,'JV_IBD (2)'!AW80,'JV_IBD (2)'!AW91)))</f>
        <v>0</v>
      </c>
      <c r="AX45" s="255">
        <f>IF(시나리오분석!$H$19=Case!$B$23,'JV_IBD (2)'!AX58,IF(시나리오분석!AS22=Case!$B$24,'JV_IBD (2)'!AX69,IF(시나리오분석!$H$19=Case!$B$25,'JV_IBD (2)'!AX80,'JV_IBD (2)'!AX91)))</f>
        <v>0</v>
      </c>
      <c r="AY45" s="255">
        <f>IF(시나리오분석!$H$19=Case!$B$23,'JV_IBD (2)'!AY58,IF(시나리오분석!AT22=Case!$B$24,'JV_IBD (2)'!AY69,IF(시나리오분석!$H$19=Case!$B$25,'JV_IBD (2)'!AY80,'JV_IBD (2)'!AY91)))</f>
        <v>0</v>
      </c>
      <c r="AZ45" s="255">
        <f>IF(시나리오분석!$H$19=Case!$B$23,'JV_IBD (2)'!AZ58,IF(시나리오분석!AU22=Case!$B$24,'JV_IBD (2)'!AZ69,IF(시나리오분석!$H$19=Case!$B$25,'JV_IBD (2)'!AZ80,'JV_IBD (2)'!AZ91)))</f>
        <v>0</v>
      </c>
      <c r="BA45" s="255">
        <f>IF(시나리오분석!$H$19=Case!$B$23,'JV_IBD (2)'!BA58,IF(시나리오분석!AV22=Case!$B$24,'JV_IBD (2)'!BA69,IF(시나리오분석!$H$19=Case!$B$25,'JV_IBD (2)'!BA80,'JV_IBD (2)'!BA91)))</f>
        <v>0</v>
      </c>
      <c r="BB45" s="255">
        <f>IF(시나리오분석!$H$19=Case!$B$23,'JV_IBD (2)'!BB58,IF(시나리오분석!AW22=Case!$B$24,'JV_IBD (2)'!BB69,IF(시나리오분석!$H$19=Case!$B$25,'JV_IBD (2)'!BB80,'JV_IBD (2)'!BB91)))</f>
        <v>0</v>
      </c>
      <c r="BC45" s="255">
        <f>IF(시나리오분석!$H$19=Case!$B$23,'JV_IBD (2)'!BC58,IF(시나리오분석!AX22=Case!$B$24,'JV_IBD (2)'!BC69,IF(시나리오분석!$H$19=Case!$B$25,'JV_IBD (2)'!BC80,'JV_IBD (2)'!BC91)))</f>
        <v>0</v>
      </c>
      <c r="BD45" s="255">
        <f>IF(시나리오분석!$H$19=Case!$B$23,'JV_IBD (2)'!BD58,IF(시나리오분석!AY22=Case!$B$24,'JV_IBD (2)'!BD69,IF(시나리오분석!$H$19=Case!$B$25,'JV_IBD (2)'!BD80,'JV_IBD (2)'!BD91)))</f>
        <v>0</v>
      </c>
      <c r="BE45" s="255">
        <f>IF(시나리오분석!$H$19=Case!$B$23,'JV_IBD (2)'!BE58,IF(시나리오분석!AZ22=Case!$B$24,'JV_IBD (2)'!BE69,IF(시나리오분석!$H$19=Case!$B$25,'JV_IBD (2)'!BE80,'JV_IBD (2)'!BE91)))</f>
        <v>0</v>
      </c>
      <c r="BF45" s="255">
        <f>IF(시나리오분석!$H$19=Case!$B$23,'JV_IBD (2)'!BF58,IF(시나리오분석!BA22=Case!$B$24,'JV_IBD (2)'!BF69,IF(시나리오분석!$H$19=Case!$B$25,'JV_IBD (2)'!BF80,'JV_IBD (2)'!BF91)))</f>
        <v>0</v>
      </c>
      <c r="BG45" s="255">
        <f>IF(시나리오분석!$H$19=Case!$B$23,'JV_IBD (2)'!BG58,IF(시나리오분석!BB22=Case!$B$24,'JV_IBD (2)'!BG69,IF(시나리오분석!$H$19=Case!$B$25,'JV_IBD (2)'!BG80,'JV_IBD (2)'!BG91)))</f>
        <v>0</v>
      </c>
      <c r="BH45" s="255">
        <f>IF(시나리오분석!$H$19=Case!$B$23,'JV_IBD (2)'!BH58,IF(시나리오분석!BC22=Case!$B$24,'JV_IBD (2)'!BH69,IF(시나리오분석!$H$19=Case!$B$25,'JV_IBD (2)'!BH80,'JV_IBD (2)'!BH91)))</f>
        <v>0</v>
      </c>
      <c r="BI45" s="255">
        <f>IF(시나리오분석!$H$19=Case!$B$23,'JV_IBD (2)'!BI58,IF(시나리오분석!BD22=Case!$B$24,'JV_IBD (2)'!BI69,IF(시나리오분석!$H$19=Case!$B$25,'JV_IBD (2)'!BI80,'JV_IBD (2)'!BI91)))</f>
        <v>0</v>
      </c>
      <c r="BJ45" s="255">
        <f>IF(시나리오분석!$H$19=Case!$B$23,'JV_IBD (2)'!BJ58,IF(시나리오분석!BE22=Case!$B$24,'JV_IBD (2)'!BJ69,IF(시나리오분석!$H$19=Case!$B$25,'JV_IBD (2)'!BJ80,'JV_IBD (2)'!BJ91)))</f>
        <v>0</v>
      </c>
      <c r="BK45" s="255">
        <f>IF(시나리오분석!$H$19=Case!$B$23,'JV_IBD (2)'!BK58,IF(시나리오분석!BF22=Case!$B$24,'JV_IBD (2)'!BK69,IF(시나리오분석!$H$19=Case!$B$25,'JV_IBD (2)'!BK80,'JV_IBD (2)'!BK91)))</f>
        <v>0</v>
      </c>
      <c r="BL45" s="255">
        <f>IF(시나리오분석!$H$19=Case!$B$23,'JV_IBD (2)'!BL58,IF(시나리오분석!BG22=Case!$B$24,'JV_IBD (2)'!BL69,IF(시나리오분석!$H$19=Case!$B$25,'JV_IBD (2)'!BL80,'JV_IBD (2)'!BL91)))</f>
        <v>0</v>
      </c>
      <c r="BM45" s="255">
        <f>IF(시나리오분석!$H$19=Case!$B$23,'JV_IBD (2)'!BM58,IF(시나리오분석!BH22=Case!$B$24,'JV_IBD (2)'!BM69,IF(시나리오분석!$H$19=Case!$B$25,'JV_IBD (2)'!BM80,'JV_IBD (2)'!BM91)))</f>
        <v>0</v>
      </c>
      <c r="BN45" s="255">
        <f>IF(시나리오분석!$H$19=Case!$B$23,'JV_IBD (2)'!BN58,IF(시나리오분석!BI22=Case!$B$24,'JV_IBD (2)'!BN69,IF(시나리오분석!$H$19=Case!$B$25,'JV_IBD (2)'!BN80,'JV_IBD (2)'!BN91)))</f>
        <v>0</v>
      </c>
      <c r="BO45" s="255">
        <f>IF(시나리오분석!$H$19=Case!$B$23,'JV_IBD (2)'!BO58,IF(시나리오분석!BJ22=Case!$B$24,'JV_IBD (2)'!BO69,IF(시나리오분석!$H$19=Case!$B$25,'JV_IBD (2)'!BO80,'JV_IBD (2)'!BO91)))</f>
        <v>0</v>
      </c>
      <c r="BP45" s="255">
        <f>IF(시나리오분석!$H$19=Case!$B$23,'JV_IBD (2)'!BP58,IF(시나리오분석!BK22=Case!$B$24,'JV_IBD (2)'!BP69,IF(시나리오분석!$H$19=Case!$B$25,'JV_IBD (2)'!BP80,'JV_IBD (2)'!BP91)))</f>
        <v>0</v>
      </c>
      <c r="BQ45" s="255">
        <f>IF(시나리오분석!$H$19=Case!$B$23,'JV_IBD (2)'!BQ58,IF(시나리오분석!BL22=Case!$B$24,'JV_IBD (2)'!BQ69,IF(시나리오분석!$H$19=Case!$B$25,'JV_IBD (2)'!BQ80,'JV_IBD (2)'!BQ91)))</f>
        <v>0</v>
      </c>
      <c r="BR45" s="255">
        <f>IF(시나리오분석!$H$19=Case!$B$23,'JV_IBD (2)'!BR58,IF(시나리오분석!BM22=Case!$B$24,'JV_IBD (2)'!BR69,IF(시나리오분석!$H$19=Case!$B$25,'JV_IBD (2)'!BR80,'JV_IBD (2)'!BR91)))</f>
        <v>0</v>
      </c>
      <c r="BS45" s="255">
        <f>IF(시나리오분석!$H$19=Case!$B$23,'JV_IBD (2)'!BS58,IF(시나리오분석!BN22=Case!$B$24,'JV_IBD (2)'!BS69,IF(시나리오분석!$H$19=Case!$B$25,'JV_IBD (2)'!BS80,'JV_IBD (2)'!BS91)))</f>
        <v>0</v>
      </c>
      <c r="BT45" s="255">
        <f>IF(시나리오분석!$H$19=Case!$B$23,'JV_IBD (2)'!BT58,IF(시나리오분석!BO22=Case!$B$24,'JV_IBD (2)'!BT69,IF(시나리오분석!$H$19=Case!$B$25,'JV_IBD (2)'!BT80,'JV_IBD (2)'!BT91)))</f>
        <v>0</v>
      </c>
      <c r="BU45" s="255">
        <f>IF(시나리오분석!$H$19=Case!$B$23,'JV_IBD (2)'!BU58,IF(시나리오분석!BP22=Case!$B$24,'JV_IBD (2)'!BU69,IF(시나리오분석!$H$19=Case!$B$25,'JV_IBD (2)'!BU80,'JV_IBD (2)'!BU91)))</f>
        <v>0</v>
      </c>
      <c r="BV45" s="255">
        <f>IF(시나리오분석!$H$19=Case!$B$23,'JV_IBD (2)'!BV58,IF(시나리오분석!BQ22=Case!$B$24,'JV_IBD (2)'!BV69,IF(시나리오분석!$H$19=Case!$B$25,'JV_IBD (2)'!BV80,'JV_IBD (2)'!BV91)))</f>
        <v>0</v>
      </c>
      <c r="BW45" s="255">
        <f>IF(시나리오분석!$H$19=Case!$B$23,'JV_IBD (2)'!BW58,IF(시나리오분석!BR22=Case!$B$24,'JV_IBD (2)'!BW69,IF(시나리오분석!$H$19=Case!$B$25,'JV_IBD (2)'!BW80,'JV_IBD (2)'!BW91)))</f>
        <v>0</v>
      </c>
      <c r="BX45" s="255">
        <f>IF(시나리오분석!$H$19=Case!$B$23,'JV_IBD (2)'!BX58,IF(시나리오분석!BS22=Case!$B$24,'JV_IBD (2)'!BX69,IF(시나리오분석!$H$19=Case!$B$25,'JV_IBD (2)'!BX80,'JV_IBD (2)'!BX91)))</f>
        <v>0</v>
      </c>
      <c r="BY45" s="255">
        <f>IF(시나리오분석!$H$19=Case!$B$23,'JV_IBD (2)'!BY58,IF(시나리오분석!BT22=Case!$B$24,'JV_IBD (2)'!BY69,IF(시나리오분석!$H$19=Case!$B$25,'JV_IBD (2)'!BY80,'JV_IBD (2)'!BY91)))</f>
        <v>0</v>
      </c>
      <c r="BZ45" s="255">
        <f>IF(시나리오분석!$H$19=Case!$B$23,'JV_IBD (2)'!BZ58,IF(시나리오분석!BU22=Case!$B$24,'JV_IBD (2)'!BZ69,IF(시나리오분석!$H$19=Case!$B$25,'JV_IBD (2)'!BZ80,'JV_IBD (2)'!BZ91)))</f>
        <v>0</v>
      </c>
      <c r="CA45" s="255">
        <f>IF(시나리오분석!$H$19=Case!$B$23,'JV_IBD (2)'!CA58,IF(시나리오분석!BV22=Case!$B$24,'JV_IBD (2)'!CA69,IF(시나리오분석!$H$19=Case!$B$25,'JV_IBD (2)'!CA80,'JV_IBD (2)'!CA91)))</f>
        <v>0</v>
      </c>
      <c r="CB45" s="255">
        <f>IF(시나리오분석!$H$19=Case!$B$23,'JV_IBD (2)'!CB58,IF(시나리오분석!BW22=Case!$B$24,'JV_IBD (2)'!CB69,IF(시나리오분석!$H$19=Case!$B$25,'JV_IBD (2)'!CB80,'JV_IBD (2)'!CB91)))</f>
        <v>0</v>
      </c>
      <c r="CC45" s="255">
        <f>IF(시나리오분석!$H$19=Case!$B$23,'JV_IBD (2)'!CC58,IF(시나리오분석!BX22=Case!$B$24,'JV_IBD (2)'!CC69,IF(시나리오분석!$H$19=Case!$B$25,'JV_IBD (2)'!CC80,'JV_IBD (2)'!CC91)))</f>
        <v>0</v>
      </c>
      <c r="CD45" s="255">
        <f>IF(시나리오분석!$H$19=Case!$B$23,'JV_IBD (2)'!CD58,IF(시나리오분석!BY22=Case!$B$24,'JV_IBD (2)'!CD69,IF(시나리오분석!$H$19=Case!$B$25,'JV_IBD (2)'!CD80,'JV_IBD (2)'!CD91)))</f>
        <v>0</v>
      </c>
      <c r="CE45" s="255">
        <f>IF(시나리오분석!$H$19=Case!$B$23,'JV_IBD (2)'!CE58,IF(시나리오분석!BZ22=Case!$B$24,'JV_IBD (2)'!CE69,IF(시나리오분석!$H$19=Case!$B$25,'JV_IBD (2)'!CE80,'JV_IBD (2)'!CE91)))</f>
        <v>0</v>
      </c>
      <c r="CF45" s="255">
        <f>IF(시나리오분석!$H$19=Case!$B$23,'JV_IBD (2)'!CF58,IF(시나리오분석!CA22=Case!$B$24,'JV_IBD (2)'!CF69,IF(시나리오분석!$H$19=Case!$B$25,'JV_IBD (2)'!CF80,'JV_IBD (2)'!CF91)))</f>
        <v>0</v>
      </c>
      <c r="CG45" s="255">
        <f>IF(시나리오분석!$H$19=Case!$B$23,'JV_IBD (2)'!CG58,IF(시나리오분석!CB22=Case!$B$24,'JV_IBD (2)'!CG69,IF(시나리오분석!$H$19=Case!$B$25,'JV_IBD (2)'!CG80,'JV_IBD (2)'!CG91)))</f>
        <v>0</v>
      </c>
      <c r="CH45" s="255">
        <f>IF(시나리오분석!$H$19=Case!$B$23,'JV_IBD (2)'!CH58,IF(시나리오분석!CC22=Case!$B$24,'JV_IBD (2)'!CH69,IF(시나리오분석!$H$19=Case!$B$25,'JV_IBD (2)'!CH80,'JV_IBD (2)'!CH91)))</f>
        <v>0</v>
      </c>
      <c r="CI45" s="255">
        <f>IF(시나리오분석!$H$19=Case!$B$23,'JV_IBD (2)'!CI58,IF(시나리오분석!CD22=Case!$B$24,'JV_IBD (2)'!CI69,IF(시나리오분석!$H$19=Case!$B$25,'JV_IBD (2)'!CI80,'JV_IBD (2)'!CI91)))</f>
        <v>0</v>
      </c>
      <c r="CJ45" s="255">
        <f>IF(시나리오분석!$H$19=Case!$B$23,'JV_IBD (2)'!CJ58,IF(시나리오분석!CE22=Case!$B$24,'JV_IBD (2)'!CJ69,IF(시나리오분석!$H$19=Case!$B$25,'JV_IBD (2)'!CJ80,'JV_IBD (2)'!CJ91)))</f>
        <v>0</v>
      </c>
      <c r="CK45" s="255">
        <f>IF(시나리오분석!$H$19=Case!$B$23,'JV_IBD (2)'!CK58,IF(시나리오분석!CF22=Case!$B$24,'JV_IBD (2)'!CK69,IF(시나리오분석!$H$19=Case!$B$25,'JV_IBD (2)'!CK80,'JV_IBD (2)'!CK91)))</f>
        <v>0</v>
      </c>
      <c r="CL45" s="255">
        <f>IF(시나리오분석!$H$19=Case!$B$23,'JV_IBD (2)'!CL58,IF(시나리오분석!CG22=Case!$B$24,'JV_IBD (2)'!CL69,IF(시나리오분석!$H$19=Case!$B$25,'JV_IBD (2)'!CL80,'JV_IBD (2)'!CL91)))</f>
        <v>0</v>
      </c>
      <c r="CM45" s="255">
        <f>IF(시나리오분석!$H$19=Case!$B$23,'JV_IBD (2)'!CM58,IF(시나리오분석!CH22=Case!$B$24,'JV_IBD (2)'!CM69,IF(시나리오분석!$H$19=Case!$B$25,'JV_IBD (2)'!CM80,'JV_IBD (2)'!CM91)))</f>
        <v>0</v>
      </c>
      <c r="CN45" s="255">
        <f>IF(시나리오분석!$H$19=Case!$B$23,'JV_IBD (2)'!CN58,IF(시나리오분석!CI22=Case!$B$24,'JV_IBD (2)'!CN69,IF(시나리오분석!$H$19=Case!$B$25,'JV_IBD (2)'!CN80,'JV_IBD (2)'!CN91)))</f>
        <v>0</v>
      </c>
      <c r="CO45" s="255">
        <f>IF(시나리오분석!$H$19=Case!$B$23,'JV_IBD (2)'!CO58,IF(시나리오분석!CJ22=Case!$B$24,'JV_IBD (2)'!CO69,IF(시나리오분석!$H$19=Case!$B$25,'JV_IBD (2)'!CO80,'JV_IBD (2)'!CO91)))</f>
        <v>0</v>
      </c>
      <c r="CP45" s="255">
        <f>IF(시나리오분석!$H$19=Case!$B$23,'JV_IBD (2)'!CP58,IF(시나리오분석!CK22=Case!$B$24,'JV_IBD (2)'!CP69,IF(시나리오분석!$H$19=Case!$B$25,'JV_IBD (2)'!CP80,'JV_IBD (2)'!CP91)))</f>
        <v>0</v>
      </c>
      <c r="CQ45" s="255">
        <f>IF(시나리오분석!$H$19=Case!$B$23,'JV_IBD (2)'!CQ58,IF(시나리오분석!CL22=Case!$B$24,'JV_IBD (2)'!CQ69,IF(시나리오분석!$H$19=Case!$B$25,'JV_IBD (2)'!CQ80,'JV_IBD (2)'!CQ91)))</f>
        <v>0</v>
      </c>
      <c r="CR45" s="255">
        <f>IF(시나리오분석!$H$19=Case!$B$23,'JV_IBD (2)'!CR58,IF(시나리오분석!CM22=Case!$B$24,'JV_IBD (2)'!CR69,IF(시나리오분석!$H$19=Case!$B$25,'JV_IBD (2)'!CR80,'JV_IBD (2)'!CR91)))</f>
        <v>0</v>
      </c>
      <c r="CS45" s="255">
        <f>IF(시나리오분석!$H$19=Case!$B$23,'JV_IBD (2)'!CS58,IF(시나리오분석!CN22=Case!$B$24,'JV_IBD (2)'!CS69,IF(시나리오분석!$H$19=Case!$B$25,'JV_IBD (2)'!CS80,'JV_IBD (2)'!CS91)))</f>
        <v>0</v>
      </c>
      <c r="CT45" s="255">
        <f>IF(시나리오분석!$H$19=Case!$B$23,'JV_IBD (2)'!CT58,IF(시나리오분석!CO22=Case!$B$24,'JV_IBD (2)'!CT69,IF(시나리오분석!$H$19=Case!$B$25,'JV_IBD (2)'!CT80,'JV_IBD (2)'!CT91)))</f>
        <v>0</v>
      </c>
      <c r="CU45" s="255">
        <f>IF(시나리오분석!$H$19=Case!$B$23,'JV_IBD (2)'!CU58,IF(시나리오분석!CP22=Case!$B$24,'JV_IBD (2)'!CU69,IF(시나리오분석!$H$19=Case!$B$25,'JV_IBD (2)'!CU80,'JV_IBD (2)'!CU91)))</f>
        <v>0</v>
      </c>
      <c r="CV45" s="255">
        <f>IF(시나리오분석!$H$19=Case!$B$23,'JV_IBD (2)'!CV58,IF(시나리오분석!CQ22=Case!$B$24,'JV_IBD (2)'!CV69,IF(시나리오분석!$H$19=Case!$B$25,'JV_IBD (2)'!CV80,'JV_IBD (2)'!CV91)))</f>
        <v>0</v>
      </c>
      <c r="CW45" s="255">
        <f>IF(시나리오분석!$H$19=Case!$B$23,'JV_IBD (2)'!CW58,IF(시나리오분석!CR22=Case!$B$24,'JV_IBD (2)'!CW69,IF(시나리오분석!$H$19=Case!$B$25,'JV_IBD (2)'!CW80,'JV_IBD (2)'!CW91)))</f>
        <v>0</v>
      </c>
      <c r="CX45" s="255">
        <f>IF(시나리오분석!$H$19=Case!$B$23,'JV_IBD (2)'!CX58,IF(시나리오분석!CS22=Case!$B$24,'JV_IBD (2)'!CX69,IF(시나리오분석!$H$19=Case!$B$25,'JV_IBD (2)'!CX80,'JV_IBD (2)'!CX91)))</f>
        <v>0</v>
      </c>
      <c r="CY45" s="256">
        <f>IF(시나리오분석!$H$19=Case!$B$23,'JV_IBD (2)'!CY58,IF(시나리오분석!CT22=Case!$B$24,'JV_IBD (2)'!CY69,IF(시나리오분석!$H$19=Case!$B$25,'JV_IBD (2)'!CY80,'JV_IBD (2)'!CY91)))</f>
        <v>0</v>
      </c>
      <c r="CZ45" s="256">
        <f>IF(시나리오분석!$H$19=Case!$B$23,'JV_IBD (2)'!CZ58,IF(시나리오분석!CU22=Case!$B$24,'JV_IBD (2)'!CZ69,IF(시나리오분석!$H$19=Case!$B$25,'JV_IBD (2)'!CZ80,'JV_IBD (2)'!CZ91)))</f>
        <v>0</v>
      </c>
      <c r="DA45" s="256">
        <f>IF(시나리오분석!$H$19=Case!$B$23,'JV_IBD (2)'!DA58,IF(시나리오분석!CV22=Case!$B$24,'JV_IBD (2)'!DA69,IF(시나리오분석!$H$19=Case!$B$25,'JV_IBD (2)'!DA80,'JV_IBD (2)'!DA91)))</f>
        <v>0</v>
      </c>
      <c r="DB45" s="256">
        <f>IF(시나리오분석!$H$19=Case!$B$23,'JV_IBD (2)'!DB58,IF(시나리오분석!CW22=Case!$B$24,'JV_IBD (2)'!DB69,IF(시나리오분석!$H$19=Case!$B$25,'JV_IBD (2)'!DB80,'JV_IBD (2)'!DB91)))</f>
        <v>0</v>
      </c>
    </row>
    <row r="46" spans="2:245" s="219" customFormat="1" ht="13.5" x14ac:dyDescent="0.3">
      <c r="C46" s="222" t="s">
        <v>276</v>
      </c>
      <c r="D46" s="223"/>
      <c r="E46" s="224"/>
      <c r="F46" s="240">
        <f>SUM(F42:F45)</f>
        <v>124050000</v>
      </c>
      <c r="G46" s="224"/>
      <c r="H46" s="224"/>
      <c r="I46" s="225"/>
      <c r="K46" s="236" t="s">
        <v>276</v>
      </c>
      <c r="L46" s="222"/>
      <c r="M46" s="247">
        <f t="shared" ref="M46:AE46" si="91">SUM(M42:M45)</f>
        <v>0</v>
      </c>
      <c r="N46" s="247">
        <f t="shared" si="91"/>
        <v>962850</v>
      </c>
      <c r="O46" s="247">
        <f t="shared" si="91"/>
        <v>866565</v>
      </c>
      <c r="P46" s="247">
        <f t="shared" si="91"/>
        <v>770280</v>
      </c>
      <c r="Q46" s="247">
        <f t="shared" si="91"/>
        <v>673995</v>
      </c>
      <c r="R46" s="247">
        <f t="shared" si="91"/>
        <v>625852.5</v>
      </c>
      <c r="S46" s="247">
        <f t="shared" si="91"/>
        <v>577710</v>
      </c>
      <c r="T46" s="247">
        <f t="shared" si="91"/>
        <v>529567.5</v>
      </c>
      <c r="U46" s="247">
        <f t="shared" si="91"/>
        <v>481425</v>
      </c>
      <c r="V46" s="247">
        <f t="shared" si="91"/>
        <v>192570</v>
      </c>
      <c r="W46" s="247">
        <f t="shared" si="91"/>
        <v>192570</v>
      </c>
      <c r="X46" s="247">
        <f t="shared" si="91"/>
        <v>192570</v>
      </c>
      <c r="Y46" s="247">
        <f t="shared" si="91"/>
        <v>192570</v>
      </c>
      <c r="Z46" s="247">
        <f t="shared" si="91"/>
        <v>192570</v>
      </c>
      <c r="AA46" s="248">
        <f t="shared" si="91"/>
        <v>192570</v>
      </c>
      <c r="AB46" s="247">
        <f t="shared" si="91"/>
        <v>192570</v>
      </c>
      <c r="AC46" s="247">
        <f t="shared" si="91"/>
        <v>192570</v>
      </c>
      <c r="AD46" s="247">
        <f t="shared" si="91"/>
        <v>192570</v>
      </c>
      <c r="AE46" s="249">
        <f t="shared" si="91"/>
        <v>192570</v>
      </c>
      <c r="AI46" s="249">
        <f t="shared" ref="AI46:CT46" si="92">SUM(AI42:AI45)</f>
        <v>80237.5</v>
      </c>
      <c r="AJ46" s="249">
        <f t="shared" si="92"/>
        <v>80237.5</v>
      </c>
      <c r="AK46" s="249">
        <f t="shared" si="92"/>
        <v>80237.5</v>
      </c>
      <c r="AL46" s="249">
        <f t="shared" si="92"/>
        <v>80237.5</v>
      </c>
      <c r="AM46" s="249">
        <f t="shared" si="92"/>
        <v>72213.75</v>
      </c>
      <c r="AN46" s="249">
        <f t="shared" si="92"/>
        <v>72213.75</v>
      </c>
      <c r="AO46" s="249">
        <f t="shared" si="92"/>
        <v>72213.75</v>
      </c>
      <c r="AP46" s="249">
        <f t="shared" si="92"/>
        <v>72213.75</v>
      </c>
      <c r="AQ46" s="249">
        <f t="shared" si="92"/>
        <v>64190</v>
      </c>
      <c r="AR46" s="249">
        <f t="shared" si="92"/>
        <v>64190</v>
      </c>
      <c r="AS46" s="249">
        <f t="shared" si="92"/>
        <v>64190</v>
      </c>
      <c r="AT46" s="249">
        <f t="shared" si="92"/>
        <v>64190</v>
      </c>
      <c r="AU46" s="249">
        <f t="shared" si="92"/>
        <v>56166.25</v>
      </c>
      <c r="AV46" s="249">
        <f t="shared" si="92"/>
        <v>56166.25</v>
      </c>
      <c r="AW46" s="249">
        <f t="shared" si="92"/>
        <v>56166.25</v>
      </c>
      <c r="AX46" s="249">
        <f t="shared" si="92"/>
        <v>56166.25</v>
      </c>
      <c r="AY46" s="249">
        <f t="shared" si="92"/>
        <v>52154.375</v>
      </c>
      <c r="AZ46" s="249">
        <f t="shared" si="92"/>
        <v>52154.375</v>
      </c>
      <c r="BA46" s="249">
        <f t="shared" si="92"/>
        <v>52154.375</v>
      </c>
      <c r="BB46" s="249">
        <f t="shared" si="92"/>
        <v>52154.375</v>
      </c>
      <c r="BC46" s="249">
        <f t="shared" si="92"/>
        <v>48142.5</v>
      </c>
      <c r="BD46" s="249">
        <f t="shared" si="92"/>
        <v>48142.5</v>
      </c>
      <c r="BE46" s="249">
        <f t="shared" si="92"/>
        <v>48142.5</v>
      </c>
      <c r="BF46" s="249">
        <f t="shared" si="92"/>
        <v>48142.5</v>
      </c>
      <c r="BG46" s="249">
        <f t="shared" si="92"/>
        <v>44130.625</v>
      </c>
      <c r="BH46" s="249">
        <f t="shared" si="92"/>
        <v>44130.625</v>
      </c>
      <c r="BI46" s="249">
        <f t="shared" si="92"/>
        <v>44130.625</v>
      </c>
      <c r="BJ46" s="249">
        <f t="shared" si="92"/>
        <v>44130.625</v>
      </c>
      <c r="BK46" s="249">
        <f t="shared" si="92"/>
        <v>40118.75</v>
      </c>
      <c r="BL46" s="249">
        <f t="shared" si="92"/>
        <v>40118.75</v>
      </c>
      <c r="BM46" s="249">
        <f t="shared" si="92"/>
        <v>40118.75</v>
      </c>
      <c r="BN46" s="249">
        <f t="shared" si="92"/>
        <v>40118.75</v>
      </c>
      <c r="BO46" s="249">
        <f t="shared" si="92"/>
        <v>16047.5</v>
      </c>
      <c r="BP46" s="249">
        <f t="shared" si="92"/>
        <v>16047.5</v>
      </c>
      <c r="BQ46" s="249">
        <f t="shared" si="92"/>
        <v>16047.5</v>
      </c>
      <c r="BR46" s="249">
        <f t="shared" si="92"/>
        <v>16047.5</v>
      </c>
      <c r="BS46" s="249">
        <f t="shared" si="92"/>
        <v>16047.5</v>
      </c>
      <c r="BT46" s="249">
        <f t="shared" si="92"/>
        <v>16047.5</v>
      </c>
      <c r="BU46" s="249">
        <f t="shared" si="92"/>
        <v>16047.5</v>
      </c>
      <c r="BV46" s="249">
        <f t="shared" si="92"/>
        <v>16047.5</v>
      </c>
      <c r="BW46" s="249">
        <f t="shared" si="92"/>
        <v>16047.5</v>
      </c>
      <c r="BX46" s="249">
        <f t="shared" si="92"/>
        <v>16047.5</v>
      </c>
      <c r="BY46" s="249">
        <f t="shared" si="92"/>
        <v>16047.5</v>
      </c>
      <c r="BZ46" s="249">
        <f t="shared" si="92"/>
        <v>16047.5</v>
      </c>
      <c r="CA46" s="249">
        <f t="shared" si="92"/>
        <v>16047.5</v>
      </c>
      <c r="CB46" s="249">
        <f t="shared" si="92"/>
        <v>16047.5</v>
      </c>
      <c r="CC46" s="249">
        <f t="shared" si="92"/>
        <v>16047.5</v>
      </c>
      <c r="CD46" s="249">
        <f t="shared" si="92"/>
        <v>16047.5</v>
      </c>
      <c r="CE46" s="249">
        <f t="shared" si="92"/>
        <v>16047.5</v>
      </c>
      <c r="CF46" s="249">
        <f t="shared" si="92"/>
        <v>16047.5</v>
      </c>
      <c r="CG46" s="249">
        <f t="shared" si="92"/>
        <v>16047.5</v>
      </c>
      <c r="CH46" s="249">
        <f t="shared" si="92"/>
        <v>16047.5</v>
      </c>
      <c r="CI46" s="249">
        <f t="shared" si="92"/>
        <v>16047.5</v>
      </c>
      <c r="CJ46" s="249">
        <f t="shared" si="92"/>
        <v>16047.5</v>
      </c>
      <c r="CK46" s="249">
        <f t="shared" si="92"/>
        <v>16047.5</v>
      </c>
      <c r="CL46" s="249">
        <f t="shared" si="92"/>
        <v>16047.5</v>
      </c>
      <c r="CM46" s="249">
        <f t="shared" si="92"/>
        <v>16047.5</v>
      </c>
      <c r="CN46" s="249">
        <f t="shared" si="92"/>
        <v>16047.5</v>
      </c>
      <c r="CO46" s="249">
        <f t="shared" si="92"/>
        <v>16047.5</v>
      </c>
      <c r="CP46" s="249">
        <f t="shared" si="92"/>
        <v>16047.5</v>
      </c>
      <c r="CQ46" s="249">
        <f t="shared" si="92"/>
        <v>16047.5</v>
      </c>
      <c r="CR46" s="249">
        <f t="shared" si="92"/>
        <v>16047.5</v>
      </c>
      <c r="CS46" s="249">
        <f t="shared" si="92"/>
        <v>16047.5</v>
      </c>
      <c r="CT46" s="249">
        <f t="shared" si="92"/>
        <v>16047.5</v>
      </c>
      <c r="CU46" s="249">
        <f t="shared" ref="CU46:DB46" si="93">SUM(CU42:CU45)</f>
        <v>16047.5</v>
      </c>
      <c r="CV46" s="249">
        <f t="shared" si="93"/>
        <v>16047.5</v>
      </c>
      <c r="CW46" s="249">
        <f t="shared" si="93"/>
        <v>16047.5</v>
      </c>
      <c r="CX46" s="249">
        <f t="shared" si="93"/>
        <v>16047.5</v>
      </c>
      <c r="CY46" s="249">
        <f t="shared" si="93"/>
        <v>16047.5</v>
      </c>
      <c r="CZ46" s="249">
        <f t="shared" si="93"/>
        <v>16047.5</v>
      </c>
      <c r="DA46" s="249">
        <f t="shared" si="93"/>
        <v>16047.5</v>
      </c>
      <c r="DB46" s="249">
        <f t="shared" si="93"/>
        <v>16047.5</v>
      </c>
    </row>
    <row r="47" spans="2:245" s="219" customFormat="1" ht="13.5" x14ac:dyDescent="0.3"/>
    <row r="48" spans="2:245" s="219" customFormat="1" ht="13.5" x14ac:dyDescent="0.3"/>
    <row r="49" spans="2:106" s="219" customFormat="1" ht="13.5" x14ac:dyDescent="0.3"/>
    <row r="51" spans="2:106" s="364" customFormat="1" ht="9.75" customHeight="1" x14ac:dyDescent="0.3"/>
    <row r="52" spans="2:106" s="219" customFormat="1" x14ac:dyDescent="0.3">
      <c r="B52" s="42"/>
      <c r="C52" s="41" t="s">
        <v>369</v>
      </c>
      <c r="K52" s="217" t="s">
        <v>270</v>
      </c>
      <c r="L52" s="58"/>
      <c r="M52" s="58"/>
      <c r="N52" s="1353">
        <v>1</v>
      </c>
      <c r="O52" s="1353">
        <v>2</v>
      </c>
      <c r="P52" s="1353">
        <v>3</v>
      </c>
      <c r="Q52" s="1353">
        <v>4</v>
      </c>
      <c r="R52" s="1353">
        <v>5</v>
      </c>
      <c r="S52" s="1353">
        <v>6</v>
      </c>
      <c r="T52" s="1353">
        <v>7</v>
      </c>
      <c r="U52" s="1353">
        <v>8</v>
      </c>
      <c r="V52" s="1353">
        <v>9</v>
      </c>
      <c r="W52" s="1353">
        <v>10</v>
      </c>
      <c r="X52" s="1353">
        <v>11</v>
      </c>
      <c r="Y52" s="1353">
        <v>12</v>
      </c>
      <c r="Z52" s="1353">
        <v>13</v>
      </c>
      <c r="AA52" s="1353">
        <v>14</v>
      </c>
      <c r="AB52" s="1353">
        <v>15</v>
      </c>
      <c r="AC52" s="1353">
        <v>16</v>
      </c>
      <c r="AD52" s="1353">
        <v>17</v>
      </c>
      <c r="AE52" s="1353">
        <v>18</v>
      </c>
    </row>
    <row r="53" spans="2:106" s="219" customFormat="1" ht="13.5" x14ac:dyDescent="0.3">
      <c r="F53" s="242" t="s">
        <v>270</v>
      </c>
      <c r="K53" s="2224" t="s">
        <v>47</v>
      </c>
      <c r="L53" s="2225"/>
      <c r="M53" s="1355"/>
      <c r="N53" s="1355" t="s">
        <v>58</v>
      </c>
      <c r="O53" s="1355" t="s">
        <v>59</v>
      </c>
      <c r="P53" s="1355" t="s">
        <v>60</v>
      </c>
      <c r="Q53" s="1355" t="s">
        <v>61</v>
      </c>
      <c r="R53" s="1355" t="s">
        <v>62</v>
      </c>
      <c r="S53" s="1355" t="s">
        <v>63</v>
      </c>
      <c r="T53" s="1355" t="s">
        <v>64</v>
      </c>
      <c r="U53" s="1355" t="s">
        <v>65</v>
      </c>
      <c r="V53" s="1355" t="s">
        <v>66</v>
      </c>
      <c r="W53" s="1355" t="s">
        <v>67</v>
      </c>
      <c r="X53" s="1355" t="s">
        <v>68</v>
      </c>
      <c r="Y53" s="1355" t="s">
        <v>69</v>
      </c>
      <c r="Z53" s="1355" t="s">
        <v>70</v>
      </c>
      <c r="AA53" s="1355" t="s">
        <v>71</v>
      </c>
      <c r="AB53" s="1355" t="s">
        <v>72</v>
      </c>
      <c r="AC53" s="1355" t="s">
        <v>73</v>
      </c>
      <c r="AD53" s="1355" t="s">
        <v>74</v>
      </c>
      <c r="AE53" s="1354" t="s">
        <v>151</v>
      </c>
    </row>
    <row r="54" spans="2:106" s="219" customFormat="1" ht="13.5" x14ac:dyDescent="0.3">
      <c r="C54" s="1355" t="s">
        <v>41</v>
      </c>
      <c r="D54" s="1355" t="s">
        <v>274</v>
      </c>
      <c r="E54" s="1355" t="s">
        <v>277</v>
      </c>
      <c r="F54" s="1355" t="s">
        <v>278</v>
      </c>
      <c r="G54" s="1355" t="s">
        <v>279</v>
      </c>
      <c r="H54" s="1355" t="s">
        <v>280</v>
      </c>
      <c r="I54" s="1355" t="s">
        <v>281</v>
      </c>
      <c r="K54" s="107"/>
      <c r="L54" s="108"/>
      <c r="M54" s="108" t="s">
        <v>57</v>
      </c>
      <c r="N54" s="75">
        <v>2020</v>
      </c>
      <c r="O54" s="75">
        <v>2021</v>
      </c>
      <c r="P54" s="75">
        <v>2022</v>
      </c>
      <c r="Q54" s="75">
        <v>2023</v>
      </c>
      <c r="R54" s="75">
        <v>2024</v>
      </c>
      <c r="S54" s="75">
        <v>2025</v>
      </c>
      <c r="T54" s="75">
        <v>2026</v>
      </c>
      <c r="U54" s="75">
        <v>2027</v>
      </c>
      <c r="V54" s="75">
        <v>2028</v>
      </c>
      <c r="W54" s="75">
        <v>2029</v>
      </c>
      <c r="X54" s="75">
        <v>2030</v>
      </c>
      <c r="Y54" s="75">
        <v>2031</v>
      </c>
      <c r="Z54" s="75">
        <v>2032</v>
      </c>
      <c r="AA54" s="75">
        <v>2033</v>
      </c>
      <c r="AB54" s="75">
        <v>2034</v>
      </c>
      <c r="AC54" s="75">
        <v>2035</v>
      </c>
      <c r="AD54" s="75">
        <v>2036</v>
      </c>
      <c r="AE54" s="76">
        <v>2037</v>
      </c>
      <c r="AI54" s="56" t="s">
        <v>76</v>
      </c>
      <c r="AJ54" s="56" t="s">
        <v>77</v>
      </c>
      <c r="AK54" s="56" t="s">
        <v>78</v>
      </c>
      <c r="AL54" s="56" t="s">
        <v>79</v>
      </c>
      <c r="AM54" s="56" t="s">
        <v>80</v>
      </c>
      <c r="AN54" s="56" t="s">
        <v>81</v>
      </c>
      <c r="AO54" s="56" t="s">
        <v>82</v>
      </c>
      <c r="AP54" s="56" t="s">
        <v>83</v>
      </c>
      <c r="AQ54" s="56" t="s">
        <v>84</v>
      </c>
      <c r="AR54" s="56" t="s">
        <v>85</v>
      </c>
      <c r="AS54" s="56" t="s">
        <v>86</v>
      </c>
      <c r="AT54" s="56" t="s">
        <v>87</v>
      </c>
      <c r="AU54" s="56" t="s">
        <v>88</v>
      </c>
      <c r="AV54" s="56" t="s">
        <v>89</v>
      </c>
      <c r="AW54" s="56" t="s">
        <v>90</v>
      </c>
      <c r="AX54" s="56" t="s">
        <v>91</v>
      </c>
      <c r="AY54" s="56" t="s">
        <v>92</v>
      </c>
      <c r="AZ54" s="56" t="s">
        <v>93</v>
      </c>
      <c r="BA54" s="56" t="s">
        <v>94</v>
      </c>
      <c r="BB54" s="56" t="s">
        <v>95</v>
      </c>
      <c r="BC54" s="56" t="s">
        <v>96</v>
      </c>
      <c r="BD54" s="56" t="s">
        <v>97</v>
      </c>
      <c r="BE54" s="56" t="s">
        <v>98</v>
      </c>
      <c r="BF54" s="56" t="s">
        <v>99</v>
      </c>
      <c r="BG54" s="56" t="s">
        <v>100</v>
      </c>
      <c r="BH54" s="56" t="s">
        <v>101</v>
      </c>
      <c r="BI54" s="56" t="s">
        <v>102</v>
      </c>
      <c r="BJ54" s="56" t="s">
        <v>113</v>
      </c>
      <c r="BK54" s="56" t="s">
        <v>106</v>
      </c>
      <c r="BL54" s="56" t="s">
        <v>107</v>
      </c>
      <c r="BM54" s="56" t="s">
        <v>108</v>
      </c>
      <c r="BN54" s="56" t="s">
        <v>105</v>
      </c>
      <c r="BO54" s="56" t="s">
        <v>114</v>
      </c>
      <c r="BP54" s="56" t="s">
        <v>115</v>
      </c>
      <c r="BQ54" s="56" t="s">
        <v>116</v>
      </c>
      <c r="BR54" s="56" t="s">
        <v>117</v>
      </c>
      <c r="BS54" s="56" t="s">
        <v>118</v>
      </c>
      <c r="BT54" s="56" t="s">
        <v>119</v>
      </c>
      <c r="BU54" s="56" t="s">
        <v>120</v>
      </c>
      <c r="BV54" s="56" t="s">
        <v>121</v>
      </c>
      <c r="BW54" s="56" t="s">
        <v>122</v>
      </c>
      <c r="BX54" s="56" t="s">
        <v>123</v>
      </c>
      <c r="BY54" s="56" t="s">
        <v>124</v>
      </c>
      <c r="BZ54" s="56" t="s">
        <v>125</v>
      </c>
      <c r="CA54" s="56" t="s">
        <v>126</v>
      </c>
      <c r="CB54" s="56" t="s">
        <v>127</v>
      </c>
      <c r="CC54" s="56" t="s">
        <v>128</v>
      </c>
      <c r="CD54" s="56" t="s">
        <v>129</v>
      </c>
      <c r="CE54" s="56" t="s">
        <v>130</v>
      </c>
      <c r="CF54" s="56" t="s">
        <v>131</v>
      </c>
      <c r="CG54" s="56" t="s">
        <v>132</v>
      </c>
      <c r="CH54" s="56" t="s">
        <v>133</v>
      </c>
      <c r="CI54" s="56" t="s">
        <v>134</v>
      </c>
      <c r="CJ54" s="56" t="s">
        <v>135</v>
      </c>
      <c r="CK54" s="56" t="s">
        <v>136</v>
      </c>
      <c r="CL54" s="56" t="s">
        <v>137</v>
      </c>
      <c r="CM54" s="56" t="s">
        <v>138</v>
      </c>
      <c r="CN54" s="56" t="s">
        <v>139</v>
      </c>
      <c r="CO54" s="56" t="s">
        <v>140</v>
      </c>
      <c r="CP54" s="56" t="s">
        <v>141</v>
      </c>
      <c r="CQ54" s="56" t="s">
        <v>142</v>
      </c>
      <c r="CR54" s="56" t="s">
        <v>143</v>
      </c>
      <c r="CS54" s="56" t="s">
        <v>144</v>
      </c>
      <c r="CT54" s="56" t="s">
        <v>145</v>
      </c>
      <c r="CU54" s="56" t="s">
        <v>146</v>
      </c>
      <c r="CV54" s="56" t="s">
        <v>147</v>
      </c>
      <c r="CW54" s="56" t="s">
        <v>148</v>
      </c>
      <c r="CX54" s="56" t="s">
        <v>149</v>
      </c>
      <c r="CY54" s="56" t="s">
        <v>152</v>
      </c>
      <c r="CZ54" s="56" t="s">
        <v>153</v>
      </c>
      <c r="DA54" s="56" t="s">
        <v>154</v>
      </c>
      <c r="DB54" s="56" t="s">
        <v>155</v>
      </c>
    </row>
    <row r="55" spans="2:106" s="219" customFormat="1" ht="13.5" x14ac:dyDescent="0.3">
      <c r="C55" s="362">
        <f>'JV_IBD (2)'!C21</f>
        <v>2020</v>
      </c>
      <c r="D55" s="227" t="str">
        <f>'JV_IBD (2)'!D21</f>
        <v>SIN Bank</v>
      </c>
      <c r="E55" s="233" t="str">
        <f>'JV_IBD (2)'!E21</f>
        <v>J/V 최초 차입금</v>
      </c>
      <c r="F55" s="241">
        <f>'JV_IBD (2)'!F21</f>
        <v>65500000</v>
      </c>
      <c r="G55" s="235">
        <f>'JV_IBD (2)'!G21</f>
        <v>1.47E-2</v>
      </c>
      <c r="H55" s="361">
        <f>'JV_IBD (2)'!H21</f>
        <v>3</v>
      </c>
      <c r="I55" s="234" t="str">
        <f>'JV_IBD (2)'!I21</f>
        <v>수시상환</v>
      </c>
      <c r="J55" s="221"/>
      <c r="K55" s="232" t="str">
        <f>'JV_IBD (2)'!K21</f>
        <v>J/V 최초 차입금</v>
      </c>
      <c r="L55" s="227"/>
      <c r="M55" s="244"/>
      <c r="N55" s="244">
        <f>'JV_IBD (2)'!M21*$G55</f>
        <v>962850</v>
      </c>
      <c r="O55" s="245">
        <f>'JV_IBD (2)'!N21*$G55</f>
        <v>866565</v>
      </c>
      <c r="P55" s="245">
        <f>'JV_IBD (2)'!O21*$G55</f>
        <v>770280</v>
      </c>
      <c r="Q55" s="245">
        <f>'JV_IBD (2)'!P21*$G55</f>
        <v>192570</v>
      </c>
      <c r="R55" s="245">
        <f>'JV_IBD (2)'!Q21*$G55</f>
        <v>192570</v>
      </c>
      <c r="S55" s="245">
        <f>'JV_IBD (2)'!R21*$G55</f>
        <v>192570</v>
      </c>
      <c r="T55" s="244">
        <f>'JV_IBD (2)'!S21*$G55</f>
        <v>192570</v>
      </c>
      <c r="U55" s="244">
        <f>'JV_IBD (2)'!T21*$G55</f>
        <v>192570</v>
      </c>
      <c r="V55" s="245">
        <f>'JV_IBD (2)'!U21*$G55</f>
        <v>192570</v>
      </c>
      <c r="W55" s="245">
        <f>'JV_IBD (2)'!V21*$G55</f>
        <v>192570</v>
      </c>
      <c r="X55" s="245">
        <f>'JV_IBD (2)'!W21*$G55</f>
        <v>192570</v>
      </c>
      <c r="Y55" s="245">
        <f>'JV_IBD (2)'!X21*$G55</f>
        <v>192570</v>
      </c>
      <c r="Z55" s="245">
        <f>'JV_IBD (2)'!Y21*$G55</f>
        <v>192570</v>
      </c>
      <c r="AA55" s="244">
        <f>'JV_IBD (2)'!Z21*$G55</f>
        <v>192570</v>
      </c>
      <c r="AB55" s="244">
        <f>'JV_IBD (2)'!AA21*$G55</f>
        <v>192570</v>
      </c>
      <c r="AC55" s="245">
        <f>'JV_IBD (2)'!AB21*$G55</f>
        <v>192570</v>
      </c>
      <c r="AD55" s="245">
        <f>'JV_IBD (2)'!AC21*$G55</f>
        <v>192570</v>
      </c>
      <c r="AE55" s="246">
        <f>'JV_IBD (2)'!AD21*$G55</f>
        <v>192570</v>
      </c>
      <c r="AF55" s="221"/>
      <c r="AG55" s="221"/>
      <c r="AH55" s="221"/>
      <c r="AI55" s="255">
        <f>N55/'JV_IBD (2)'!$AI$5</f>
        <v>80237.5</v>
      </c>
      <c r="AJ55" s="255">
        <f t="shared" ref="AJ55:AL58" si="94">AI55</f>
        <v>80237.5</v>
      </c>
      <c r="AK55" s="255">
        <f t="shared" si="94"/>
        <v>80237.5</v>
      </c>
      <c r="AL55" s="255">
        <f t="shared" si="94"/>
        <v>80237.5</v>
      </c>
      <c r="AM55" s="255">
        <f>O55/'JV_IBD (2)'!$AI$5</f>
        <v>72213.75</v>
      </c>
      <c r="AN55" s="255">
        <f t="shared" ref="AN55:AP58" si="95">AM55</f>
        <v>72213.75</v>
      </c>
      <c r="AO55" s="255">
        <f t="shared" si="95"/>
        <v>72213.75</v>
      </c>
      <c r="AP55" s="255">
        <f t="shared" si="95"/>
        <v>72213.75</v>
      </c>
      <c r="AQ55" s="255">
        <f>P55/'JV_IBD (2)'!$AI$5</f>
        <v>64190</v>
      </c>
      <c r="AR55" s="255">
        <f t="shared" ref="AR55:AT58" si="96">AQ55</f>
        <v>64190</v>
      </c>
      <c r="AS55" s="255">
        <f t="shared" si="96"/>
        <v>64190</v>
      </c>
      <c r="AT55" s="255">
        <f t="shared" si="96"/>
        <v>64190</v>
      </c>
      <c r="AU55" s="255">
        <f>Q55/'JV_IBD (2)'!$AI$5</f>
        <v>16047.5</v>
      </c>
      <c r="AV55" s="255">
        <f t="shared" ref="AV55:AX58" si="97">AU55</f>
        <v>16047.5</v>
      </c>
      <c r="AW55" s="255">
        <f t="shared" si="97"/>
        <v>16047.5</v>
      </c>
      <c r="AX55" s="255">
        <f t="shared" si="97"/>
        <v>16047.5</v>
      </c>
      <c r="AY55" s="255">
        <f>R55/'JV_IBD (2)'!$AI$5</f>
        <v>16047.5</v>
      </c>
      <c r="AZ55" s="255">
        <f t="shared" ref="AZ55:BB58" si="98">AY55</f>
        <v>16047.5</v>
      </c>
      <c r="BA55" s="255">
        <f t="shared" si="98"/>
        <v>16047.5</v>
      </c>
      <c r="BB55" s="255">
        <f t="shared" si="98"/>
        <v>16047.5</v>
      </c>
      <c r="BC55" s="255">
        <f>S55/'JV_IBD (2)'!$AI$5</f>
        <v>16047.5</v>
      </c>
      <c r="BD55" s="255">
        <f t="shared" ref="BD55:BF58" si="99">BC55</f>
        <v>16047.5</v>
      </c>
      <c r="BE55" s="255">
        <f t="shared" si="99"/>
        <v>16047.5</v>
      </c>
      <c r="BF55" s="255">
        <f t="shared" si="99"/>
        <v>16047.5</v>
      </c>
      <c r="BG55" s="255">
        <f>T55/'JV_IBD (2)'!$AI$5</f>
        <v>16047.5</v>
      </c>
      <c r="BH55" s="255">
        <f t="shared" ref="BH55:BJ58" si="100">BG55</f>
        <v>16047.5</v>
      </c>
      <c r="BI55" s="255">
        <f t="shared" si="100"/>
        <v>16047.5</v>
      </c>
      <c r="BJ55" s="255">
        <f t="shared" si="100"/>
        <v>16047.5</v>
      </c>
      <c r="BK55" s="255">
        <f>U55/'JV_IBD (2)'!$AI$5</f>
        <v>16047.5</v>
      </c>
      <c r="BL55" s="255">
        <f t="shared" ref="BL55:BN58" si="101">BK55</f>
        <v>16047.5</v>
      </c>
      <c r="BM55" s="255">
        <f t="shared" si="101"/>
        <v>16047.5</v>
      </c>
      <c r="BN55" s="255">
        <f t="shared" si="101"/>
        <v>16047.5</v>
      </c>
      <c r="BO55" s="255">
        <f>V55/'JV_IBD (2)'!$AI$5</f>
        <v>16047.5</v>
      </c>
      <c r="BP55" s="255">
        <f t="shared" ref="BP55:BR58" si="102">BO55</f>
        <v>16047.5</v>
      </c>
      <c r="BQ55" s="255">
        <f t="shared" si="102"/>
        <v>16047.5</v>
      </c>
      <c r="BR55" s="255">
        <f t="shared" si="102"/>
        <v>16047.5</v>
      </c>
      <c r="BS55" s="255">
        <f>W55/'JV_IBD (2)'!$AI$5</f>
        <v>16047.5</v>
      </c>
      <c r="BT55" s="255">
        <f t="shared" ref="BT55:BV58" si="103">BS55</f>
        <v>16047.5</v>
      </c>
      <c r="BU55" s="255">
        <f t="shared" si="103"/>
        <v>16047.5</v>
      </c>
      <c r="BV55" s="255">
        <f t="shared" si="103"/>
        <v>16047.5</v>
      </c>
      <c r="BW55" s="255">
        <f>X55/'JV_IBD (2)'!$AI$5</f>
        <v>16047.5</v>
      </c>
      <c r="BX55" s="255">
        <f t="shared" ref="BX55:BZ58" si="104">BW55</f>
        <v>16047.5</v>
      </c>
      <c r="BY55" s="255">
        <f t="shared" si="104"/>
        <v>16047.5</v>
      </c>
      <c r="BZ55" s="255">
        <f t="shared" si="104"/>
        <v>16047.5</v>
      </c>
      <c r="CA55" s="255">
        <f>Y55/'JV_IBD (2)'!$AI$5</f>
        <v>16047.5</v>
      </c>
      <c r="CB55" s="255">
        <f t="shared" ref="CB55:CD58" si="105">CA55</f>
        <v>16047.5</v>
      </c>
      <c r="CC55" s="255">
        <f t="shared" si="105"/>
        <v>16047.5</v>
      </c>
      <c r="CD55" s="255">
        <f t="shared" si="105"/>
        <v>16047.5</v>
      </c>
      <c r="CE55" s="255">
        <f>Z55/'JV_IBD (2)'!$AI$5</f>
        <v>16047.5</v>
      </c>
      <c r="CF55" s="255">
        <f t="shared" ref="CF55:CH58" si="106">CE55</f>
        <v>16047.5</v>
      </c>
      <c r="CG55" s="255">
        <f t="shared" si="106"/>
        <v>16047.5</v>
      </c>
      <c r="CH55" s="255">
        <f t="shared" si="106"/>
        <v>16047.5</v>
      </c>
      <c r="CI55" s="255">
        <f>AA55/'JV_IBD (2)'!$AI$5</f>
        <v>16047.5</v>
      </c>
      <c r="CJ55" s="255">
        <f t="shared" ref="CJ55:CL58" si="107">CI55</f>
        <v>16047.5</v>
      </c>
      <c r="CK55" s="255">
        <f t="shared" si="107"/>
        <v>16047.5</v>
      </c>
      <c r="CL55" s="255">
        <f t="shared" si="107"/>
        <v>16047.5</v>
      </c>
      <c r="CM55" s="255">
        <f>AB55/'JV_IBD (2)'!$AI$5</f>
        <v>16047.5</v>
      </c>
      <c r="CN55" s="255">
        <f t="shared" ref="CN55:CP58" si="108">CM55</f>
        <v>16047.5</v>
      </c>
      <c r="CO55" s="255">
        <f t="shared" si="108"/>
        <v>16047.5</v>
      </c>
      <c r="CP55" s="255">
        <f t="shared" si="108"/>
        <v>16047.5</v>
      </c>
      <c r="CQ55" s="255">
        <f>AC55/'JV_IBD (2)'!$AI$5</f>
        <v>16047.5</v>
      </c>
      <c r="CR55" s="255">
        <f t="shared" ref="CR55:CT58" si="109">CQ55</f>
        <v>16047.5</v>
      </c>
      <c r="CS55" s="255">
        <f t="shared" si="109"/>
        <v>16047.5</v>
      </c>
      <c r="CT55" s="255">
        <f t="shared" si="109"/>
        <v>16047.5</v>
      </c>
      <c r="CU55" s="255">
        <f>AD55/'JV_IBD (2)'!$AI$5</f>
        <v>16047.5</v>
      </c>
      <c r="CV55" s="255">
        <f t="shared" ref="CV55:CX58" si="110">CU55</f>
        <v>16047.5</v>
      </c>
      <c r="CW55" s="255">
        <f t="shared" si="110"/>
        <v>16047.5</v>
      </c>
      <c r="CX55" s="255">
        <f t="shared" si="110"/>
        <v>16047.5</v>
      </c>
      <c r="CY55" s="256">
        <f>AE55/'JV_IBD (2)'!$AI$5</f>
        <v>16047.5</v>
      </c>
      <c r="CZ55" s="256">
        <f t="shared" ref="CZ55:DB58" si="111">CY55</f>
        <v>16047.5</v>
      </c>
      <c r="DA55" s="256">
        <f t="shared" si="111"/>
        <v>16047.5</v>
      </c>
      <c r="DB55" s="256">
        <f t="shared" si="111"/>
        <v>16047.5</v>
      </c>
    </row>
    <row r="56" spans="2:106" s="219" customFormat="1" ht="13.5" x14ac:dyDescent="0.3">
      <c r="C56" s="362">
        <f>'JV_IBD (2)'!C22</f>
        <v>0</v>
      </c>
      <c r="D56" s="227" t="str">
        <f>'JV_IBD (2)'!D22</f>
        <v>SIN Bank</v>
      </c>
      <c r="E56" s="233" t="str">
        <f>'JV_IBD (2)'!E22</f>
        <v>크레인 구입 차입금</v>
      </c>
      <c r="F56" s="241">
        <f>'JV_IBD (2)'!F22</f>
        <v>17200000</v>
      </c>
      <c r="G56" s="230">
        <f>'JV_IBD (2)'!G22</f>
        <v>1.47E-2</v>
      </c>
      <c r="H56" s="361">
        <f>'JV_IBD (2)'!H22</f>
        <v>5</v>
      </c>
      <c r="I56" s="234" t="str">
        <f>'JV_IBD (2)'!I22</f>
        <v>수시상환</v>
      </c>
      <c r="J56" s="221"/>
      <c r="K56" s="232" t="str">
        <f>'JV_IBD (2)'!K22</f>
        <v>크레인 구입 차입금</v>
      </c>
      <c r="L56" s="227"/>
      <c r="M56" s="244"/>
      <c r="N56" s="244">
        <f>'JV_IBD (2)'!M22*$G56</f>
        <v>0</v>
      </c>
      <c r="O56" s="245">
        <f>'JV_IBD (2)'!N22*$G56</f>
        <v>0</v>
      </c>
      <c r="P56" s="245">
        <f>'JV_IBD (2)'!O22*$G56</f>
        <v>0</v>
      </c>
      <c r="Q56" s="245">
        <f>'JV_IBD (2)'!P22*$G56</f>
        <v>0</v>
      </c>
      <c r="R56" s="245">
        <f>'JV_IBD (2)'!Q22*$G56</f>
        <v>0</v>
      </c>
      <c r="S56" s="245">
        <f>'JV_IBD (2)'!R22*$G56</f>
        <v>0</v>
      </c>
      <c r="T56" s="244">
        <f>'JV_IBD (2)'!S22*$G56</f>
        <v>0</v>
      </c>
      <c r="U56" s="244">
        <f>'JV_IBD (2)'!T22*$G56</f>
        <v>0</v>
      </c>
      <c r="V56" s="245">
        <f>'JV_IBD (2)'!U22*$G56</f>
        <v>0</v>
      </c>
      <c r="W56" s="245">
        <f>'JV_IBD (2)'!V22*$G56</f>
        <v>0</v>
      </c>
      <c r="X56" s="245">
        <f>'JV_IBD (2)'!W22*$G56</f>
        <v>0</v>
      </c>
      <c r="Y56" s="245">
        <f>'JV_IBD (2)'!X22*$G56</f>
        <v>0</v>
      </c>
      <c r="Z56" s="245">
        <f>'JV_IBD (2)'!Y22*$G56</f>
        <v>0</v>
      </c>
      <c r="AA56" s="244">
        <f>'JV_IBD (2)'!Z22*$G56</f>
        <v>0</v>
      </c>
      <c r="AB56" s="244">
        <f>'JV_IBD (2)'!AA22*$G56</f>
        <v>0</v>
      </c>
      <c r="AC56" s="245">
        <f>'JV_IBD (2)'!AB22*$G56</f>
        <v>0</v>
      </c>
      <c r="AD56" s="245">
        <f>'JV_IBD (2)'!AC22*$G56</f>
        <v>0</v>
      </c>
      <c r="AE56" s="246">
        <f>'JV_IBD (2)'!AD22*$G56</f>
        <v>0</v>
      </c>
      <c r="AF56" s="221"/>
      <c r="AG56" s="221"/>
      <c r="AH56" s="221"/>
      <c r="AI56" s="255">
        <f>N56/'JV_IBD (2)'!$AI$5</f>
        <v>0</v>
      </c>
      <c r="AJ56" s="255">
        <f t="shared" si="94"/>
        <v>0</v>
      </c>
      <c r="AK56" s="255">
        <f t="shared" si="94"/>
        <v>0</v>
      </c>
      <c r="AL56" s="255">
        <f t="shared" si="94"/>
        <v>0</v>
      </c>
      <c r="AM56" s="255">
        <f>O56/'JV_IBD (2)'!$AI$5</f>
        <v>0</v>
      </c>
      <c r="AN56" s="255">
        <f t="shared" si="95"/>
        <v>0</v>
      </c>
      <c r="AO56" s="255">
        <f t="shared" si="95"/>
        <v>0</v>
      </c>
      <c r="AP56" s="255">
        <f t="shared" si="95"/>
        <v>0</v>
      </c>
      <c r="AQ56" s="255">
        <f>P56/'JV_IBD (2)'!$AI$5</f>
        <v>0</v>
      </c>
      <c r="AR56" s="255">
        <f t="shared" si="96"/>
        <v>0</v>
      </c>
      <c r="AS56" s="255">
        <f t="shared" si="96"/>
        <v>0</v>
      </c>
      <c r="AT56" s="255">
        <f t="shared" si="96"/>
        <v>0</v>
      </c>
      <c r="AU56" s="255">
        <f>Q56/'JV_IBD (2)'!$AI$5</f>
        <v>0</v>
      </c>
      <c r="AV56" s="255">
        <f t="shared" si="97"/>
        <v>0</v>
      </c>
      <c r="AW56" s="255">
        <f t="shared" si="97"/>
        <v>0</v>
      </c>
      <c r="AX56" s="255">
        <f t="shared" si="97"/>
        <v>0</v>
      </c>
      <c r="AY56" s="255">
        <f>R56/'JV_IBD (2)'!$AI$5</f>
        <v>0</v>
      </c>
      <c r="AZ56" s="255">
        <f t="shared" si="98"/>
        <v>0</v>
      </c>
      <c r="BA56" s="255">
        <f t="shared" si="98"/>
        <v>0</v>
      </c>
      <c r="BB56" s="255">
        <f t="shared" si="98"/>
        <v>0</v>
      </c>
      <c r="BC56" s="255">
        <f>S56/'JV_IBD (2)'!$AI$5</f>
        <v>0</v>
      </c>
      <c r="BD56" s="255">
        <f t="shared" si="99"/>
        <v>0</v>
      </c>
      <c r="BE56" s="255">
        <f t="shared" si="99"/>
        <v>0</v>
      </c>
      <c r="BF56" s="255">
        <f t="shared" si="99"/>
        <v>0</v>
      </c>
      <c r="BG56" s="255">
        <f>T56/'JV_IBD (2)'!$AI$5</f>
        <v>0</v>
      </c>
      <c r="BH56" s="255">
        <f t="shared" si="100"/>
        <v>0</v>
      </c>
      <c r="BI56" s="255">
        <f t="shared" si="100"/>
        <v>0</v>
      </c>
      <c r="BJ56" s="255">
        <f t="shared" si="100"/>
        <v>0</v>
      </c>
      <c r="BK56" s="255">
        <f>U56/'JV_IBD (2)'!$AI$5</f>
        <v>0</v>
      </c>
      <c r="BL56" s="255">
        <f t="shared" si="101"/>
        <v>0</v>
      </c>
      <c r="BM56" s="255">
        <f t="shared" si="101"/>
        <v>0</v>
      </c>
      <c r="BN56" s="255">
        <f t="shared" si="101"/>
        <v>0</v>
      </c>
      <c r="BO56" s="255">
        <f>V56/'JV_IBD (2)'!$AI$5</f>
        <v>0</v>
      </c>
      <c r="BP56" s="255">
        <f t="shared" si="102"/>
        <v>0</v>
      </c>
      <c r="BQ56" s="255">
        <f t="shared" si="102"/>
        <v>0</v>
      </c>
      <c r="BR56" s="255">
        <f t="shared" si="102"/>
        <v>0</v>
      </c>
      <c r="BS56" s="255">
        <f>W56/'JV_IBD (2)'!$AI$5</f>
        <v>0</v>
      </c>
      <c r="BT56" s="255">
        <f t="shared" si="103"/>
        <v>0</v>
      </c>
      <c r="BU56" s="255">
        <f t="shared" si="103"/>
        <v>0</v>
      </c>
      <c r="BV56" s="255">
        <f t="shared" si="103"/>
        <v>0</v>
      </c>
      <c r="BW56" s="255">
        <f>X56/'JV_IBD (2)'!$AI$5</f>
        <v>0</v>
      </c>
      <c r="BX56" s="255">
        <f t="shared" si="104"/>
        <v>0</v>
      </c>
      <c r="BY56" s="255">
        <f t="shared" si="104"/>
        <v>0</v>
      </c>
      <c r="BZ56" s="255">
        <f t="shared" si="104"/>
        <v>0</v>
      </c>
      <c r="CA56" s="255">
        <f>Y56/'JV_IBD (2)'!$AI$5</f>
        <v>0</v>
      </c>
      <c r="CB56" s="255">
        <f t="shared" si="105"/>
        <v>0</v>
      </c>
      <c r="CC56" s="255">
        <f t="shared" si="105"/>
        <v>0</v>
      </c>
      <c r="CD56" s="255">
        <f t="shared" si="105"/>
        <v>0</v>
      </c>
      <c r="CE56" s="255">
        <f>Z56/'JV_IBD (2)'!$AI$5</f>
        <v>0</v>
      </c>
      <c r="CF56" s="255">
        <f t="shared" si="106"/>
        <v>0</v>
      </c>
      <c r="CG56" s="255">
        <f t="shared" si="106"/>
        <v>0</v>
      </c>
      <c r="CH56" s="255">
        <f t="shared" si="106"/>
        <v>0</v>
      </c>
      <c r="CI56" s="255">
        <f>AA56/'JV_IBD (2)'!$AI$5</f>
        <v>0</v>
      </c>
      <c r="CJ56" s="255">
        <f t="shared" si="107"/>
        <v>0</v>
      </c>
      <c r="CK56" s="255">
        <f t="shared" si="107"/>
        <v>0</v>
      </c>
      <c r="CL56" s="255">
        <f t="shared" si="107"/>
        <v>0</v>
      </c>
      <c r="CM56" s="255">
        <f>AB56/'JV_IBD (2)'!$AI$5</f>
        <v>0</v>
      </c>
      <c r="CN56" s="255">
        <f t="shared" si="108"/>
        <v>0</v>
      </c>
      <c r="CO56" s="255">
        <f t="shared" si="108"/>
        <v>0</v>
      </c>
      <c r="CP56" s="255">
        <f t="shared" si="108"/>
        <v>0</v>
      </c>
      <c r="CQ56" s="255">
        <f>AC56/'JV_IBD (2)'!$AI$5</f>
        <v>0</v>
      </c>
      <c r="CR56" s="255">
        <f t="shared" si="109"/>
        <v>0</v>
      </c>
      <c r="CS56" s="255">
        <f t="shared" si="109"/>
        <v>0</v>
      </c>
      <c r="CT56" s="255">
        <f t="shared" si="109"/>
        <v>0</v>
      </c>
      <c r="CU56" s="255">
        <f>AD56/'JV_IBD (2)'!$AI$5</f>
        <v>0</v>
      </c>
      <c r="CV56" s="255">
        <f t="shared" si="110"/>
        <v>0</v>
      </c>
      <c r="CW56" s="255">
        <f t="shared" si="110"/>
        <v>0</v>
      </c>
      <c r="CX56" s="255">
        <f t="shared" si="110"/>
        <v>0</v>
      </c>
      <c r="CY56" s="256">
        <f>AE56/'JV_IBD (2)'!$AI$5</f>
        <v>0</v>
      </c>
      <c r="CZ56" s="256">
        <f t="shared" si="111"/>
        <v>0</v>
      </c>
      <c r="DA56" s="256">
        <f t="shared" si="111"/>
        <v>0</v>
      </c>
      <c r="DB56" s="256">
        <f t="shared" si="111"/>
        <v>0</v>
      </c>
    </row>
    <row r="57" spans="2:106" s="219" customFormat="1" ht="13.5" x14ac:dyDescent="0.3">
      <c r="C57" s="362">
        <f>'JV_IBD (2)'!C23</f>
        <v>2023</v>
      </c>
      <c r="D57" s="227" t="str">
        <f>'JV_IBD (2)'!D23</f>
        <v>SIN Bank</v>
      </c>
      <c r="E57" s="233" t="str">
        <f>'JV_IBD (2)'!E23</f>
        <v>J/V 최초 차입금(재금융)</v>
      </c>
      <c r="F57" s="241">
        <f>'JV_IBD (2)'!F23</f>
        <v>32750000</v>
      </c>
      <c r="G57" s="230">
        <f>'JV_IBD (2)'!G23</f>
        <v>1.47E-2</v>
      </c>
      <c r="H57" s="361">
        <f>'JV_IBD (2)'!H23</f>
        <v>5</v>
      </c>
      <c r="I57" s="234" t="str">
        <f>'JV_IBD (2)'!I23</f>
        <v>수시상환</v>
      </c>
      <c r="J57" s="221"/>
      <c r="K57" s="759" t="str">
        <f>'JV_IBD (2)'!K23</f>
        <v>J/V 최초 차입금(재금융)</v>
      </c>
      <c r="L57" s="227"/>
      <c r="M57" s="244"/>
      <c r="N57" s="244">
        <f>'JV_IBD (2)'!M23*$G57</f>
        <v>0</v>
      </c>
      <c r="O57" s="245">
        <f>'JV_IBD (2)'!N23*$G57</f>
        <v>0</v>
      </c>
      <c r="P57" s="245">
        <f>'JV_IBD (2)'!O23*$G57</f>
        <v>0</v>
      </c>
      <c r="Q57" s="245">
        <f>'JV_IBD (2)'!P23*$G57</f>
        <v>481425</v>
      </c>
      <c r="R57" s="245">
        <f>'JV_IBD (2)'!Q23*$G57</f>
        <v>433282.5</v>
      </c>
      <c r="S57" s="245">
        <f>'JV_IBD (2)'!R23*$G57</f>
        <v>385140</v>
      </c>
      <c r="T57" s="244">
        <f>'JV_IBD (2)'!S23*$G57</f>
        <v>336997.5</v>
      </c>
      <c r="U57" s="244">
        <f>'JV_IBD (2)'!T23*$G57</f>
        <v>288855</v>
      </c>
      <c r="V57" s="245">
        <f>'JV_IBD (2)'!U23*$G57</f>
        <v>0</v>
      </c>
      <c r="W57" s="245">
        <f>'JV_IBD (2)'!V23*$G57</f>
        <v>0</v>
      </c>
      <c r="X57" s="245">
        <f>'JV_IBD (2)'!W23*$G57</f>
        <v>0</v>
      </c>
      <c r="Y57" s="245">
        <f>'JV_IBD (2)'!X23*$G57</f>
        <v>0</v>
      </c>
      <c r="Z57" s="245">
        <f>'JV_IBD (2)'!Y23*$G57</f>
        <v>0</v>
      </c>
      <c r="AA57" s="244">
        <f>'JV_IBD (2)'!Z23*$G57</f>
        <v>0</v>
      </c>
      <c r="AB57" s="244">
        <f>'JV_IBD (2)'!AA23*$G57</f>
        <v>0</v>
      </c>
      <c r="AC57" s="245">
        <f>'JV_IBD (2)'!AB23*$G57</f>
        <v>0</v>
      </c>
      <c r="AD57" s="245">
        <f>'JV_IBD (2)'!AC23*$G57</f>
        <v>0</v>
      </c>
      <c r="AE57" s="246">
        <f>'JV_IBD (2)'!AD23*$G57</f>
        <v>0</v>
      </c>
      <c r="AF57" s="221"/>
      <c r="AG57" s="221"/>
      <c r="AH57" s="221"/>
      <c r="AI57" s="255">
        <f>N57/'JV_IBD (2)'!$AI$5</f>
        <v>0</v>
      </c>
      <c r="AJ57" s="255">
        <f t="shared" si="94"/>
        <v>0</v>
      </c>
      <c r="AK57" s="255">
        <f t="shared" si="94"/>
        <v>0</v>
      </c>
      <c r="AL57" s="255">
        <f t="shared" si="94"/>
        <v>0</v>
      </c>
      <c r="AM57" s="255">
        <f>O57/'JV_IBD (2)'!$AI$5</f>
        <v>0</v>
      </c>
      <c r="AN57" s="255">
        <f t="shared" si="95"/>
        <v>0</v>
      </c>
      <c r="AO57" s="255">
        <f t="shared" si="95"/>
        <v>0</v>
      </c>
      <c r="AP57" s="255">
        <f t="shared" si="95"/>
        <v>0</v>
      </c>
      <c r="AQ57" s="255">
        <f>P57/'JV_IBD (2)'!$AI$5</f>
        <v>0</v>
      </c>
      <c r="AR57" s="255">
        <f t="shared" si="96"/>
        <v>0</v>
      </c>
      <c r="AS57" s="255">
        <f t="shared" si="96"/>
        <v>0</v>
      </c>
      <c r="AT57" s="255">
        <f t="shared" si="96"/>
        <v>0</v>
      </c>
      <c r="AU57" s="255">
        <f>Q57/'JV_IBD (2)'!$AI$5</f>
        <v>40118.75</v>
      </c>
      <c r="AV57" s="255">
        <f t="shared" si="97"/>
        <v>40118.75</v>
      </c>
      <c r="AW57" s="255">
        <f t="shared" si="97"/>
        <v>40118.75</v>
      </c>
      <c r="AX57" s="255">
        <f t="shared" si="97"/>
        <v>40118.75</v>
      </c>
      <c r="AY57" s="255">
        <f>R57/'JV_IBD (2)'!$AI$5</f>
        <v>36106.875</v>
      </c>
      <c r="AZ57" s="255">
        <f t="shared" si="98"/>
        <v>36106.875</v>
      </c>
      <c r="BA57" s="255">
        <f t="shared" si="98"/>
        <v>36106.875</v>
      </c>
      <c r="BB57" s="255">
        <f t="shared" si="98"/>
        <v>36106.875</v>
      </c>
      <c r="BC57" s="255">
        <f>S57/'JV_IBD (2)'!$AI$5</f>
        <v>32095</v>
      </c>
      <c r="BD57" s="255">
        <f t="shared" si="99"/>
        <v>32095</v>
      </c>
      <c r="BE57" s="255">
        <f t="shared" si="99"/>
        <v>32095</v>
      </c>
      <c r="BF57" s="255">
        <f t="shared" si="99"/>
        <v>32095</v>
      </c>
      <c r="BG57" s="255">
        <f>T57/'JV_IBD (2)'!$AI$5</f>
        <v>28083.125</v>
      </c>
      <c r="BH57" s="255">
        <f t="shared" si="100"/>
        <v>28083.125</v>
      </c>
      <c r="BI57" s="255">
        <f t="shared" si="100"/>
        <v>28083.125</v>
      </c>
      <c r="BJ57" s="255">
        <f t="shared" si="100"/>
        <v>28083.125</v>
      </c>
      <c r="BK57" s="255">
        <f>U57/'JV_IBD (2)'!$AI$5</f>
        <v>24071.25</v>
      </c>
      <c r="BL57" s="255">
        <f t="shared" si="101"/>
        <v>24071.25</v>
      </c>
      <c r="BM57" s="255">
        <f t="shared" si="101"/>
        <v>24071.25</v>
      </c>
      <c r="BN57" s="255">
        <f t="shared" si="101"/>
        <v>24071.25</v>
      </c>
      <c r="BO57" s="255">
        <f>V57/'JV_IBD (2)'!$AI$5</f>
        <v>0</v>
      </c>
      <c r="BP57" s="255">
        <f t="shared" si="102"/>
        <v>0</v>
      </c>
      <c r="BQ57" s="255">
        <f t="shared" si="102"/>
        <v>0</v>
      </c>
      <c r="BR57" s="255">
        <f t="shared" si="102"/>
        <v>0</v>
      </c>
      <c r="BS57" s="255">
        <f>W57/'JV_IBD (2)'!$AI$5</f>
        <v>0</v>
      </c>
      <c r="BT57" s="255">
        <f t="shared" si="103"/>
        <v>0</v>
      </c>
      <c r="BU57" s="255">
        <f t="shared" si="103"/>
        <v>0</v>
      </c>
      <c r="BV57" s="255">
        <f t="shared" si="103"/>
        <v>0</v>
      </c>
      <c r="BW57" s="255">
        <f>X57/'JV_IBD (2)'!$AI$5</f>
        <v>0</v>
      </c>
      <c r="BX57" s="255">
        <f t="shared" si="104"/>
        <v>0</v>
      </c>
      <c r="BY57" s="255">
        <f t="shared" si="104"/>
        <v>0</v>
      </c>
      <c r="BZ57" s="255">
        <f t="shared" si="104"/>
        <v>0</v>
      </c>
      <c r="CA57" s="255">
        <f>Y57/'JV_IBD (2)'!$AI$5</f>
        <v>0</v>
      </c>
      <c r="CB57" s="255">
        <f t="shared" si="105"/>
        <v>0</v>
      </c>
      <c r="CC57" s="255">
        <f t="shared" si="105"/>
        <v>0</v>
      </c>
      <c r="CD57" s="255">
        <f t="shared" si="105"/>
        <v>0</v>
      </c>
      <c r="CE57" s="255">
        <f>Z57/'JV_IBD (2)'!$AI$5</f>
        <v>0</v>
      </c>
      <c r="CF57" s="255">
        <f t="shared" si="106"/>
        <v>0</v>
      </c>
      <c r="CG57" s="255">
        <f t="shared" si="106"/>
        <v>0</v>
      </c>
      <c r="CH57" s="255">
        <f t="shared" si="106"/>
        <v>0</v>
      </c>
      <c r="CI57" s="255">
        <f>AA57/'JV_IBD (2)'!$AI$5</f>
        <v>0</v>
      </c>
      <c r="CJ57" s="255">
        <f t="shared" si="107"/>
        <v>0</v>
      </c>
      <c r="CK57" s="255">
        <f t="shared" si="107"/>
        <v>0</v>
      </c>
      <c r="CL57" s="255">
        <f t="shared" si="107"/>
        <v>0</v>
      </c>
      <c r="CM57" s="255">
        <f>AB57/'JV_IBD (2)'!$AI$5</f>
        <v>0</v>
      </c>
      <c r="CN57" s="255">
        <f t="shared" si="108"/>
        <v>0</v>
      </c>
      <c r="CO57" s="255">
        <f t="shared" si="108"/>
        <v>0</v>
      </c>
      <c r="CP57" s="255">
        <f t="shared" si="108"/>
        <v>0</v>
      </c>
      <c r="CQ57" s="255">
        <f>AC57/'JV_IBD (2)'!$AI$5</f>
        <v>0</v>
      </c>
      <c r="CR57" s="255">
        <f t="shared" si="109"/>
        <v>0</v>
      </c>
      <c r="CS57" s="255">
        <f t="shared" si="109"/>
        <v>0</v>
      </c>
      <c r="CT57" s="255">
        <f t="shared" si="109"/>
        <v>0</v>
      </c>
      <c r="CU57" s="255">
        <f>AD57/'JV_IBD (2)'!$AI$5</f>
        <v>0</v>
      </c>
      <c r="CV57" s="255">
        <f t="shared" si="110"/>
        <v>0</v>
      </c>
      <c r="CW57" s="255">
        <f t="shared" si="110"/>
        <v>0</v>
      </c>
      <c r="CX57" s="255">
        <f t="shared" si="110"/>
        <v>0</v>
      </c>
      <c r="CY57" s="256">
        <f>AE57/'JV_IBD (2)'!$AI$5</f>
        <v>0</v>
      </c>
      <c r="CZ57" s="256">
        <f t="shared" si="111"/>
        <v>0</v>
      </c>
      <c r="DA57" s="256">
        <f t="shared" si="111"/>
        <v>0</v>
      </c>
      <c r="DB57" s="256">
        <f t="shared" si="111"/>
        <v>0</v>
      </c>
    </row>
    <row r="58" spans="2:106" s="219" customFormat="1" ht="13.5" x14ac:dyDescent="0.3">
      <c r="C58" s="362">
        <f>'JV_IBD (2)'!C24</f>
        <v>5</v>
      </c>
      <c r="D58" s="227" t="str">
        <f>'JV_IBD (2)'!D24</f>
        <v>SIN Bank</v>
      </c>
      <c r="E58" s="233" t="str">
        <f>'JV_IBD (2)'!E24</f>
        <v>크레인 구입 차입금(재금융)</v>
      </c>
      <c r="F58" s="241">
        <f>'JV_IBD (2)'!F24</f>
        <v>8600000</v>
      </c>
      <c r="G58" s="230">
        <f>'JV_IBD (2)'!G24</f>
        <v>1.47E-2</v>
      </c>
      <c r="H58" s="361">
        <f>'JV_IBD (2)'!H24</f>
        <v>5</v>
      </c>
      <c r="I58" s="234" t="str">
        <f>'JV_IBD (2)'!I24</f>
        <v>수시상환</v>
      </c>
      <c r="J58" s="221"/>
      <c r="K58" s="759" t="str">
        <f>'JV_IBD (2)'!K24</f>
        <v>크레인 구입 차입금(재금융)</v>
      </c>
      <c r="L58" s="227"/>
      <c r="M58" s="244"/>
      <c r="N58" s="244">
        <f>'JV_IBD (2)'!M24*$G58</f>
        <v>0</v>
      </c>
      <c r="O58" s="245">
        <f>'JV_IBD (2)'!N24*$G58</f>
        <v>0</v>
      </c>
      <c r="P58" s="245">
        <f>'JV_IBD (2)'!O24*$G58</f>
        <v>0</v>
      </c>
      <c r="Q58" s="245">
        <f>'JV_IBD (2)'!P24*$G58</f>
        <v>0</v>
      </c>
      <c r="R58" s="245">
        <f>'JV_IBD (2)'!Q24*$G58</f>
        <v>0</v>
      </c>
      <c r="S58" s="245">
        <f>'JV_IBD (2)'!R24*$G58</f>
        <v>0</v>
      </c>
      <c r="T58" s="244">
        <f>'JV_IBD (2)'!S24*$G58</f>
        <v>0</v>
      </c>
      <c r="U58" s="244">
        <f>'JV_IBD (2)'!T24*$G58</f>
        <v>0</v>
      </c>
      <c r="V58" s="245">
        <f>'JV_IBD (2)'!U24*$G58</f>
        <v>0</v>
      </c>
      <c r="W58" s="245">
        <f>'JV_IBD (2)'!V24*$G58</f>
        <v>0</v>
      </c>
      <c r="X58" s="245">
        <f>'JV_IBD (2)'!W24*$G58</f>
        <v>0</v>
      </c>
      <c r="Y58" s="245">
        <f>'JV_IBD (2)'!X24*$G58</f>
        <v>0</v>
      </c>
      <c r="Z58" s="245">
        <f>'JV_IBD (2)'!Y24*$G58</f>
        <v>0</v>
      </c>
      <c r="AA58" s="244">
        <f>'JV_IBD (2)'!Z24*$G58</f>
        <v>0</v>
      </c>
      <c r="AB58" s="244">
        <f>'JV_IBD (2)'!AA24*$G58</f>
        <v>0</v>
      </c>
      <c r="AC58" s="245">
        <f>'JV_IBD (2)'!AB24*$G58</f>
        <v>0</v>
      </c>
      <c r="AD58" s="245">
        <f>'JV_IBD (2)'!AC24*$G58</f>
        <v>0</v>
      </c>
      <c r="AE58" s="246">
        <f>'JV_IBD (2)'!AD24*$G58</f>
        <v>0</v>
      </c>
      <c r="AF58" s="221"/>
      <c r="AG58" s="221"/>
      <c r="AH58" s="221"/>
      <c r="AI58" s="255">
        <f>N58/'JV_IBD (2)'!$AI$5</f>
        <v>0</v>
      </c>
      <c r="AJ58" s="255">
        <f t="shared" si="94"/>
        <v>0</v>
      </c>
      <c r="AK58" s="255">
        <f t="shared" si="94"/>
        <v>0</v>
      </c>
      <c r="AL58" s="255">
        <f t="shared" si="94"/>
        <v>0</v>
      </c>
      <c r="AM58" s="255">
        <f>O58/'JV_IBD (2)'!$AI$5</f>
        <v>0</v>
      </c>
      <c r="AN58" s="255">
        <f t="shared" si="95"/>
        <v>0</v>
      </c>
      <c r="AO58" s="255">
        <f t="shared" si="95"/>
        <v>0</v>
      </c>
      <c r="AP58" s="255">
        <f t="shared" si="95"/>
        <v>0</v>
      </c>
      <c r="AQ58" s="255">
        <f>P58/'JV_IBD (2)'!$AI$5</f>
        <v>0</v>
      </c>
      <c r="AR58" s="255">
        <f t="shared" si="96"/>
        <v>0</v>
      </c>
      <c r="AS58" s="255">
        <f t="shared" si="96"/>
        <v>0</v>
      </c>
      <c r="AT58" s="255">
        <f t="shared" si="96"/>
        <v>0</v>
      </c>
      <c r="AU58" s="255">
        <f>Q58/'JV_IBD (2)'!$AI$5</f>
        <v>0</v>
      </c>
      <c r="AV58" s="255">
        <f t="shared" si="97"/>
        <v>0</v>
      </c>
      <c r="AW58" s="255">
        <f t="shared" si="97"/>
        <v>0</v>
      </c>
      <c r="AX58" s="255">
        <f t="shared" si="97"/>
        <v>0</v>
      </c>
      <c r="AY58" s="255">
        <f>R58/'JV_IBD (2)'!$AI$5</f>
        <v>0</v>
      </c>
      <c r="AZ58" s="255">
        <f t="shared" si="98"/>
        <v>0</v>
      </c>
      <c r="BA58" s="255">
        <f t="shared" si="98"/>
        <v>0</v>
      </c>
      <c r="BB58" s="255">
        <f t="shared" si="98"/>
        <v>0</v>
      </c>
      <c r="BC58" s="255">
        <f>S58/'JV_IBD (2)'!$AI$5</f>
        <v>0</v>
      </c>
      <c r="BD58" s="255">
        <f t="shared" si="99"/>
        <v>0</v>
      </c>
      <c r="BE58" s="255">
        <f t="shared" si="99"/>
        <v>0</v>
      </c>
      <c r="BF58" s="255">
        <f t="shared" si="99"/>
        <v>0</v>
      </c>
      <c r="BG58" s="255">
        <f>T58/'JV_IBD (2)'!$AI$5</f>
        <v>0</v>
      </c>
      <c r="BH58" s="255">
        <f t="shared" si="100"/>
        <v>0</v>
      </c>
      <c r="BI58" s="255">
        <f t="shared" si="100"/>
        <v>0</v>
      </c>
      <c r="BJ58" s="255">
        <f t="shared" si="100"/>
        <v>0</v>
      </c>
      <c r="BK58" s="255">
        <f>U58/'JV_IBD (2)'!$AI$5</f>
        <v>0</v>
      </c>
      <c r="BL58" s="255">
        <f t="shared" si="101"/>
        <v>0</v>
      </c>
      <c r="BM58" s="255">
        <f t="shared" si="101"/>
        <v>0</v>
      </c>
      <c r="BN58" s="255">
        <f t="shared" si="101"/>
        <v>0</v>
      </c>
      <c r="BO58" s="255">
        <f>V58/'JV_IBD (2)'!$AI$5</f>
        <v>0</v>
      </c>
      <c r="BP58" s="255">
        <f t="shared" si="102"/>
        <v>0</v>
      </c>
      <c r="BQ58" s="255">
        <f t="shared" si="102"/>
        <v>0</v>
      </c>
      <c r="BR58" s="255">
        <f t="shared" si="102"/>
        <v>0</v>
      </c>
      <c r="BS58" s="255">
        <f>W58/'JV_IBD (2)'!$AI$5</f>
        <v>0</v>
      </c>
      <c r="BT58" s="255">
        <f t="shared" si="103"/>
        <v>0</v>
      </c>
      <c r="BU58" s="255">
        <f t="shared" si="103"/>
        <v>0</v>
      </c>
      <c r="BV58" s="255">
        <f t="shared" si="103"/>
        <v>0</v>
      </c>
      <c r="BW58" s="255">
        <f>X58/'JV_IBD (2)'!$AI$5</f>
        <v>0</v>
      </c>
      <c r="BX58" s="255">
        <f t="shared" si="104"/>
        <v>0</v>
      </c>
      <c r="BY58" s="255">
        <f t="shared" si="104"/>
        <v>0</v>
      </c>
      <c r="BZ58" s="255">
        <f t="shared" si="104"/>
        <v>0</v>
      </c>
      <c r="CA58" s="255">
        <f>Y58/'JV_IBD (2)'!$AI$5</f>
        <v>0</v>
      </c>
      <c r="CB58" s="255">
        <f t="shared" si="105"/>
        <v>0</v>
      </c>
      <c r="CC58" s="255">
        <f t="shared" si="105"/>
        <v>0</v>
      </c>
      <c r="CD58" s="255">
        <f t="shared" si="105"/>
        <v>0</v>
      </c>
      <c r="CE58" s="255">
        <f>Z58/'JV_IBD (2)'!$AI$5</f>
        <v>0</v>
      </c>
      <c r="CF58" s="255">
        <f t="shared" si="106"/>
        <v>0</v>
      </c>
      <c r="CG58" s="255">
        <f t="shared" si="106"/>
        <v>0</v>
      </c>
      <c r="CH58" s="255">
        <f t="shared" si="106"/>
        <v>0</v>
      </c>
      <c r="CI58" s="255">
        <f>AA58/'JV_IBD (2)'!$AI$5</f>
        <v>0</v>
      </c>
      <c r="CJ58" s="255">
        <f t="shared" si="107"/>
        <v>0</v>
      </c>
      <c r="CK58" s="255">
        <f t="shared" si="107"/>
        <v>0</v>
      </c>
      <c r="CL58" s="255">
        <f t="shared" si="107"/>
        <v>0</v>
      </c>
      <c r="CM58" s="255">
        <f>AB58/'JV_IBD (2)'!$AI$5</f>
        <v>0</v>
      </c>
      <c r="CN58" s="255">
        <f t="shared" si="108"/>
        <v>0</v>
      </c>
      <c r="CO58" s="255">
        <f t="shared" si="108"/>
        <v>0</v>
      </c>
      <c r="CP58" s="255">
        <f t="shared" si="108"/>
        <v>0</v>
      </c>
      <c r="CQ58" s="255">
        <f>AC58/'JV_IBD (2)'!$AI$5</f>
        <v>0</v>
      </c>
      <c r="CR58" s="255">
        <f t="shared" si="109"/>
        <v>0</v>
      </c>
      <c r="CS58" s="255">
        <f t="shared" si="109"/>
        <v>0</v>
      </c>
      <c r="CT58" s="255">
        <f t="shared" si="109"/>
        <v>0</v>
      </c>
      <c r="CU58" s="255">
        <f>AD58/'JV_IBD (2)'!$AI$5</f>
        <v>0</v>
      </c>
      <c r="CV58" s="255">
        <f t="shared" si="110"/>
        <v>0</v>
      </c>
      <c r="CW58" s="255">
        <f t="shared" si="110"/>
        <v>0</v>
      </c>
      <c r="CX58" s="255">
        <f t="shared" si="110"/>
        <v>0</v>
      </c>
      <c r="CY58" s="256">
        <f>AE58/'JV_IBD (2)'!$AI$5</f>
        <v>0</v>
      </c>
      <c r="CZ58" s="256">
        <f t="shared" si="111"/>
        <v>0</v>
      </c>
      <c r="DA58" s="256">
        <f t="shared" si="111"/>
        <v>0</v>
      </c>
      <c r="DB58" s="256">
        <f t="shared" si="111"/>
        <v>0</v>
      </c>
    </row>
    <row r="59" spans="2:106" s="219" customFormat="1" ht="13.5" x14ac:dyDescent="0.3">
      <c r="C59" s="222" t="s">
        <v>276</v>
      </c>
      <c r="D59" s="223"/>
      <c r="E59" s="224"/>
      <c r="F59" s="240">
        <f>SUM(F55:F58)</f>
        <v>124050000</v>
      </c>
      <c r="G59" s="226"/>
      <c r="H59" s="224"/>
      <c r="I59" s="225"/>
      <c r="K59" s="236" t="s">
        <v>276</v>
      </c>
      <c r="L59" s="222"/>
      <c r="M59" s="247">
        <f>SUM(M55:M58)</f>
        <v>0</v>
      </c>
      <c r="N59" s="247">
        <f t="shared" ref="N59:AE59" si="112">SUM(N55:N58)</f>
        <v>962850</v>
      </c>
      <c r="O59" s="247">
        <f t="shared" si="112"/>
        <v>866565</v>
      </c>
      <c r="P59" s="247">
        <f t="shared" si="112"/>
        <v>770280</v>
      </c>
      <c r="Q59" s="247">
        <f t="shared" si="112"/>
        <v>673995</v>
      </c>
      <c r="R59" s="247">
        <f t="shared" si="112"/>
        <v>625852.5</v>
      </c>
      <c r="S59" s="247">
        <f t="shared" si="112"/>
        <v>577710</v>
      </c>
      <c r="T59" s="247">
        <f t="shared" si="112"/>
        <v>529567.5</v>
      </c>
      <c r="U59" s="247">
        <f t="shared" si="112"/>
        <v>481425</v>
      </c>
      <c r="V59" s="247">
        <f t="shared" si="112"/>
        <v>192570</v>
      </c>
      <c r="W59" s="247">
        <f t="shared" si="112"/>
        <v>192570</v>
      </c>
      <c r="X59" s="247">
        <f t="shared" si="112"/>
        <v>192570</v>
      </c>
      <c r="Y59" s="247">
        <f t="shared" si="112"/>
        <v>192570</v>
      </c>
      <c r="Z59" s="247">
        <f t="shared" si="112"/>
        <v>192570</v>
      </c>
      <c r="AA59" s="248">
        <f t="shared" si="112"/>
        <v>192570</v>
      </c>
      <c r="AB59" s="247">
        <f t="shared" si="112"/>
        <v>192570</v>
      </c>
      <c r="AC59" s="247">
        <f t="shared" si="112"/>
        <v>192570</v>
      </c>
      <c r="AD59" s="247">
        <f t="shared" si="112"/>
        <v>192570</v>
      </c>
      <c r="AE59" s="249">
        <f t="shared" si="112"/>
        <v>192570</v>
      </c>
      <c r="AI59" s="249">
        <f t="shared" ref="AI59:CT59" si="113">SUM(AI55:AI58)</f>
        <v>80237.5</v>
      </c>
      <c r="AJ59" s="249">
        <f t="shared" si="113"/>
        <v>80237.5</v>
      </c>
      <c r="AK59" s="249">
        <f t="shared" si="113"/>
        <v>80237.5</v>
      </c>
      <c r="AL59" s="249">
        <f t="shared" si="113"/>
        <v>80237.5</v>
      </c>
      <c r="AM59" s="249">
        <f t="shared" si="113"/>
        <v>72213.75</v>
      </c>
      <c r="AN59" s="249">
        <f t="shared" si="113"/>
        <v>72213.75</v>
      </c>
      <c r="AO59" s="249">
        <f t="shared" si="113"/>
        <v>72213.75</v>
      </c>
      <c r="AP59" s="249">
        <f t="shared" si="113"/>
        <v>72213.75</v>
      </c>
      <c r="AQ59" s="249">
        <f t="shared" si="113"/>
        <v>64190</v>
      </c>
      <c r="AR59" s="249">
        <f t="shared" si="113"/>
        <v>64190</v>
      </c>
      <c r="AS59" s="249">
        <f t="shared" si="113"/>
        <v>64190</v>
      </c>
      <c r="AT59" s="249">
        <f t="shared" si="113"/>
        <v>64190</v>
      </c>
      <c r="AU59" s="249">
        <f t="shared" si="113"/>
        <v>56166.25</v>
      </c>
      <c r="AV59" s="249">
        <f t="shared" si="113"/>
        <v>56166.25</v>
      </c>
      <c r="AW59" s="249">
        <f t="shared" si="113"/>
        <v>56166.25</v>
      </c>
      <c r="AX59" s="249">
        <f t="shared" si="113"/>
        <v>56166.25</v>
      </c>
      <c r="AY59" s="249">
        <f t="shared" si="113"/>
        <v>52154.375</v>
      </c>
      <c r="AZ59" s="249">
        <f t="shared" si="113"/>
        <v>52154.375</v>
      </c>
      <c r="BA59" s="249">
        <f t="shared" si="113"/>
        <v>52154.375</v>
      </c>
      <c r="BB59" s="249">
        <f t="shared" si="113"/>
        <v>52154.375</v>
      </c>
      <c r="BC59" s="249">
        <f t="shared" si="113"/>
        <v>48142.5</v>
      </c>
      <c r="BD59" s="249">
        <f t="shared" si="113"/>
        <v>48142.5</v>
      </c>
      <c r="BE59" s="249">
        <f t="shared" si="113"/>
        <v>48142.5</v>
      </c>
      <c r="BF59" s="249">
        <f t="shared" si="113"/>
        <v>48142.5</v>
      </c>
      <c r="BG59" s="249">
        <f t="shared" si="113"/>
        <v>44130.625</v>
      </c>
      <c r="BH59" s="249">
        <f t="shared" si="113"/>
        <v>44130.625</v>
      </c>
      <c r="BI59" s="249">
        <f t="shared" si="113"/>
        <v>44130.625</v>
      </c>
      <c r="BJ59" s="249">
        <f t="shared" si="113"/>
        <v>44130.625</v>
      </c>
      <c r="BK59" s="249">
        <f t="shared" si="113"/>
        <v>40118.75</v>
      </c>
      <c r="BL59" s="249">
        <f t="shared" si="113"/>
        <v>40118.75</v>
      </c>
      <c r="BM59" s="249">
        <f t="shared" si="113"/>
        <v>40118.75</v>
      </c>
      <c r="BN59" s="249">
        <f t="shared" si="113"/>
        <v>40118.75</v>
      </c>
      <c r="BO59" s="249">
        <f t="shared" si="113"/>
        <v>16047.5</v>
      </c>
      <c r="BP59" s="249">
        <f t="shared" si="113"/>
        <v>16047.5</v>
      </c>
      <c r="BQ59" s="249">
        <f t="shared" si="113"/>
        <v>16047.5</v>
      </c>
      <c r="BR59" s="249">
        <f t="shared" si="113"/>
        <v>16047.5</v>
      </c>
      <c r="BS59" s="249">
        <f t="shared" si="113"/>
        <v>16047.5</v>
      </c>
      <c r="BT59" s="249">
        <f t="shared" si="113"/>
        <v>16047.5</v>
      </c>
      <c r="BU59" s="249">
        <f t="shared" si="113"/>
        <v>16047.5</v>
      </c>
      <c r="BV59" s="249">
        <f t="shared" si="113"/>
        <v>16047.5</v>
      </c>
      <c r="BW59" s="249">
        <f t="shared" si="113"/>
        <v>16047.5</v>
      </c>
      <c r="BX59" s="249">
        <f t="shared" si="113"/>
        <v>16047.5</v>
      </c>
      <c r="BY59" s="249">
        <f t="shared" si="113"/>
        <v>16047.5</v>
      </c>
      <c r="BZ59" s="249">
        <f t="shared" si="113"/>
        <v>16047.5</v>
      </c>
      <c r="CA59" s="249">
        <f t="shared" si="113"/>
        <v>16047.5</v>
      </c>
      <c r="CB59" s="249">
        <f t="shared" si="113"/>
        <v>16047.5</v>
      </c>
      <c r="CC59" s="249">
        <f t="shared" si="113"/>
        <v>16047.5</v>
      </c>
      <c r="CD59" s="249">
        <f t="shared" si="113"/>
        <v>16047.5</v>
      </c>
      <c r="CE59" s="249">
        <f t="shared" si="113"/>
        <v>16047.5</v>
      </c>
      <c r="CF59" s="249">
        <f t="shared" si="113"/>
        <v>16047.5</v>
      </c>
      <c r="CG59" s="249">
        <f t="shared" si="113"/>
        <v>16047.5</v>
      </c>
      <c r="CH59" s="249">
        <f t="shared" si="113"/>
        <v>16047.5</v>
      </c>
      <c r="CI59" s="249">
        <f t="shared" si="113"/>
        <v>16047.5</v>
      </c>
      <c r="CJ59" s="249">
        <f t="shared" si="113"/>
        <v>16047.5</v>
      </c>
      <c r="CK59" s="249">
        <f t="shared" si="113"/>
        <v>16047.5</v>
      </c>
      <c r="CL59" s="249">
        <f t="shared" si="113"/>
        <v>16047.5</v>
      </c>
      <c r="CM59" s="249">
        <f t="shared" si="113"/>
        <v>16047.5</v>
      </c>
      <c r="CN59" s="249">
        <f t="shared" si="113"/>
        <v>16047.5</v>
      </c>
      <c r="CO59" s="249">
        <f t="shared" si="113"/>
        <v>16047.5</v>
      </c>
      <c r="CP59" s="249">
        <f t="shared" si="113"/>
        <v>16047.5</v>
      </c>
      <c r="CQ59" s="249">
        <f t="shared" si="113"/>
        <v>16047.5</v>
      </c>
      <c r="CR59" s="249">
        <f t="shared" si="113"/>
        <v>16047.5</v>
      </c>
      <c r="CS59" s="249">
        <f t="shared" si="113"/>
        <v>16047.5</v>
      </c>
      <c r="CT59" s="249">
        <f t="shared" si="113"/>
        <v>16047.5</v>
      </c>
      <c r="CU59" s="249">
        <f t="shared" ref="CU59:DB59" si="114">SUM(CU55:CU58)</f>
        <v>16047.5</v>
      </c>
      <c r="CV59" s="249">
        <f t="shared" si="114"/>
        <v>16047.5</v>
      </c>
      <c r="CW59" s="249">
        <f t="shared" si="114"/>
        <v>16047.5</v>
      </c>
      <c r="CX59" s="249">
        <f t="shared" si="114"/>
        <v>16047.5</v>
      </c>
      <c r="CY59" s="249">
        <f t="shared" si="114"/>
        <v>16047.5</v>
      </c>
      <c r="CZ59" s="249">
        <f t="shared" si="114"/>
        <v>16047.5</v>
      </c>
      <c r="DA59" s="249">
        <f t="shared" si="114"/>
        <v>16047.5</v>
      </c>
      <c r="DB59" s="249">
        <f t="shared" si="114"/>
        <v>16047.5</v>
      </c>
    </row>
    <row r="60" spans="2:106" s="219" customFormat="1" ht="13.5" x14ac:dyDescent="0.3"/>
    <row r="62" spans="2:106" s="219" customFormat="1" ht="13.5" x14ac:dyDescent="0.3"/>
    <row r="63" spans="2:106" s="219" customFormat="1" x14ac:dyDescent="0.3">
      <c r="B63" s="42"/>
      <c r="C63" s="41" t="s">
        <v>368</v>
      </c>
      <c r="D63" s="365"/>
      <c r="K63" s="217" t="s">
        <v>270</v>
      </c>
      <c r="L63" s="58"/>
      <c r="M63" s="58"/>
      <c r="N63" s="1353">
        <v>1</v>
      </c>
      <c r="O63" s="1353">
        <v>2</v>
      </c>
      <c r="P63" s="1353">
        <v>3</v>
      </c>
      <c r="Q63" s="1353">
        <v>4</v>
      </c>
      <c r="R63" s="1353">
        <v>5</v>
      </c>
      <c r="S63" s="1353">
        <v>6</v>
      </c>
      <c r="T63" s="1353">
        <v>7</v>
      </c>
      <c r="U63" s="1353">
        <v>8</v>
      </c>
      <c r="V63" s="1353">
        <v>9</v>
      </c>
      <c r="W63" s="1353">
        <v>10</v>
      </c>
      <c r="X63" s="1353">
        <v>11</v>
      </c>
      <c r="Y63" s="1353">
        <v>12</v>
      </c>
      <c r="Z63" s="1353">
        <v>13</v>
      </c>
      <c r="AA63" s="1353">
        <v>14</v>
      </c>
      <c r="AB63" s="1353">
        <v>15</v>
      </c>
      <c r="AC63" s="1353">
        <v>16</v>
      </c>
      <c r="AD63" s="1353">
        <v>17</v>
      </c>
      <c r="AE63" s="1353">
        <v>18</v>
      </c>
    </row>
    <row r="64" spans="2:106" s="219" customFormat="1" ht="13.5" x14ac:dyDescent="0.3">
      <c r="F64" s="242" t="s">
        <v>270</v>
      </c>
      <c r="K64" s="2224" t="s">
        <v>47</v>
      </c>
      <c r="L64" s="2225"/>
      <c r="M64" s="1355"/>
      <c r="N64" s="1355" t="s">
        <v>58</v>
      </c>
      <c r="O64" s="1355" t="s">
        <v>59</v>
      </c>
      <c r="P64" s="1355" t="s">
        <v>60</v>
      </c>
      <c r="Q64" s="1355" t="s">
        <v>61</v>
      </c>
      <c r="R64" s="1355" t="s">
        <v>62</v>
      </c>
      <c r="S64" s="1355" t="s">
        <v>63</v>
      </c>
      <c r="T64" s="1355" t="s">
        <v>64</v>
      </c>
      <c r="U64" s="1355" t="s">
        <v>65</v>
      </c>
      <c r="V64" s="1355" t="s">
        <v>66</v>
      </c>
      <c r="W64" s="1355" t="s">
        <v>67</v>
      </c>
      <c r="X64" s="1355" t="s">
        <v>68</v>
      </c>
      <c r="Y64" s="1355" t="s">
        <v>69</v>
      </c>
      <c r="Z64" s="1355" t="s">
        <v>70</v>
      </c>
      <c r="AA64" s="1355" t="s">
        <v>71</v>
      </c>
      <c r="AB64" s="1355" t="s">
        <v>72</v>
      </c>
      <c r="AC64" s="1355" t="s">
        <v>73</v>
      </c>
      <c r="AD64" s="1355" t="s">
        <v>74</v>
      </c>
      <c r="AE64" s="1354" t="s">
        <v>151</v>
      </c>
    </row>
    <row r="65" spans="2:110" s="219" customFormat="1" ht="13.5" x14ac:dyDescent="0.3">
      <c r="C65" s="1355" t="s">
        <v>41</v>
      </c>
      <c r="D65" s="1355" t="s">
        <v>274</v>
      </c>
      <c r="E65" s="1355" t="s">
        <v>277</v>
      </c>
      <c r="F65" s="1355" t="s">
        <v>278</v>
      </c>
      <c r="G65" s="1355" t="s">
        <v>279</v>
      </c>
      <c r="H65" s="1355" t="s">
        <v>280</v>
      </c>
      <c r="I65" s="1355" t="s">
        <v>281</v>
      </c>
      <c r="K65" s="107"/>
      <c r="L65" s="108"/>
      <c r="M65" s="108" t="s">
        <v>57</v>
      </c>
      <c r="N65" s="75">
        <v>2020</v>
      </c>
      <c r="O65" s="75">
        <v>2021</v>
      </c>
      <c r="P65" s="75">
        <v>2022</v>
      </c>
      <c r="Q65" s="75">
        <v>2023</v>
      </c>
      <c r="R65" s="75">
        <v>2024</v>
      </c>
      <c r="S65" s="75">
        <v>2025</v>
      </c>
      <c r="T65" s="75">
        <v>2026</v>
      </c>
      <c r="U65" s="75">
        <v>2027</v>
      </c>
      <c r="V65" s="75">
        <v>2028</v>
      </c>
      <c r="W65" s="75">
        <v>2029</v>
      </c>
      <c r="X65" s="75">
        <v>2030</v>
      </c>
      <c r="Y65" s="75">
        <v>2031</v>
      </c>
      <c r="Z65" s="75">
        <v>2032</v>
      </c>
      <c r="AA65" s="75">
        <v>2033</v>
      </c>
      <c r="AB65" s="75">
        <v>2034</v>
      </c>
      <c r="AC65" s="75">
        <v>2035</v>
      </c>
      <c r="AD65" s="75">
        <v>2036</v>
      </c>
      <c r="AE65" s="76">
        <v>2037</v>
      </c>
      <c r="AI65" s="56" t="s">
        <v>76</v>
      </c>
      <c r="AJ65" s="56" t="s">
        <v>77</v>
      </c>
      <c r="AK65" s="56" t="s">
        <v>78</v>
      </c>
      <c r="AL65" s="56" t="s">
        <v>79</v>
      </c>
      <c r="AM65" s="56" t="s">
        <v>80</v>
      </c>
      <c r="AN65" s="56" t="s">
        <v>81</v>
      </c>
      <c r="AO65" s="56" t="s">
        <v>82</v>
      </c>
      <c r="AP65" s="56" t="s">
        <v>83</v>
      </c>
      <c r="AQ65" s="56" t="s">
        <v>84</v>
      </c>
      <c r="AR65" s="56" t="s">
        <v>85</v>
      </c>
      <c r="AS65" s="56" t="s">
        <v>86</v>
      </c>
      <c r="AT65" s="56" t="s">
        <v>87</v>
      </c>
      <c r="AU65" s="56" t="s">
        <v>88</v>
      </c>
      <c r="AV65" s="56" t="s">
        <v>89</v>
      </c>
      <c r="AW65" s="56" t="s">
        <v>90</v>
      </c>
      <c r="AX65" s="56" t="s">
        <v>91</v>
      </c>
      <c r="AY65" s="56" t="s">
        <v>92</v>
      </c>
      <c r="AZ65" s="56" t="s">
        <v>93</v>
      </c>
      <c r="BA65" s="56" t="s">
        <v>94</v>
      </c>
      <c r="BB65" s="56" t="s">
        <v>95</v>
      </c>
      <c r="BC65" s="56" t="s">
        <v>96</v>
      </c>
      <c r="BD65" s="56" t="s">
        <v>97</v>
      </c>
      <c r="BE65" s="56" t="s">
        <v>98</v>
      </c>
      <c r="BF65" s="56" t="s">
        <v>99</v>
      </c>
      <c r="BG65" s="56" t="s">
        <v>100</v>
      </c>
      <c r="BH65" s="56" t="s">
        <v>101</v>
      </c>
      <c r="BI65" s="56" t="s">
        <v>102</v>
      </c>
      <c r="BJ65" s="56" t="s">
        <v>113</v>
      </c>
      <c r="BK65" s="56" t="s">
        <v>106</v>
      </c>
      <c r="BL65" s="56" t="s">
        <v>107</v>
      </c>
      <c r="BM65" s="56" t="s">
        <v>108</v>
      </c>
      <c r="BN65" s="56" t="s">
        <v>105</v>
      </c>
      <c r="BO65" s="56" t="s">
        <v>114</v>
      </c>
      <c r="BP65" s="56" t="s">
        <v>115</v>
      </c>
      <c r="BQ65" s="56" t="s">
        <v>116</v>
      </c>
      <c r="BR65" s="56" t="s">
        <v>117</v>
      </c>
      <c r="BS65" s="56" t="s">
        <v>118</v>
      </c>
      <c r="BT65" s="56" t="s">
        <v>119</v>
      </c>
      <c r="BU65" s="56" t="s">
        <v>120</v>
      </c>
      <c r="BV65" s="56" t="s">
        <v>121</v>
      </c>
      <c r="BW65" s="56" t="s">
        <v>122</v>
      </c>
      <c r="BX65" s="56" t="s">
        <v>123</v>
      </c>
      <c r="BY65" s="56" t="s">
        <v>124</v>
      </c>
      <c r="BZ65" s="56" t="s">
        <v>125</v>
      </c>
      <c r="CA65" s="56" t="s">
        <v>126</v>
      </c>
      <c r="CB65" s="56" t="s">
        <v>127</v>
      </c>
      <c r="CC65" s="56" t="s">
        <v>128</v>
      </c>
      <c r="CD65" s="56" t="s">
        <v>129</v>
      </c>
      <c r="CE65" s="56" t="s">
        <v>130</v>
      </c>
      <c r="CF65" s="56" t="s">
        <v>131</v>
      </c>
      <c r="CG65" s="56" t="s">
        <v>132</v>
      </c>
      <c r="CH65" s="56" t="s">
        <v>133</v>
      </c>
      <c r="CI65" s="56" t="s">
        <v>134</v>
      </c>
      <c r="CJ65" s="56" t="s">
        <v>135</v>
      </c>
      <c r="CK65" s="56" t="s">
        <v>136</v>
      </c>
      <c r="CL65" s="56" t="s">
        <v>137</v>
      </c>
      <c r="CM65" s="56" t="s">
        <v>138</v>
      </c>
      <c r="CN65" s="56" t="s">
        <v>139</v>
      </c>
      <c r="CO65" s="56" t="s">
        <v>140</v>
      </c>
      <c r="CP65" s="56" t="s">
        <v>141</v>
      </c>
      <c r="CQ65" s="56" t="s">
        <v>142</v>
      </c>
      <c r="CR65" s="56" t="s">
        <v>143</v>
      </c>
      <c r="CS65" s="56" t="s">
        <v>144</v>
      </c>
      <c r="CT65" s="56" t="s">
        <v>145</v>
      </c>
      <c r="CU65" s="56" t="s">
        <v>146</v>
      </c>
      <c r="CV65" s="56" t="s">
        <v>147</v>
      </c>
      <c r="CW65" s="56" t="s">
        <v>148</v>
      </c>
      <c r="CX65" s="56" t="s">
        <v>149</v>
      </c>
      <c r="CY65" s="56" t="s">
        <v>152</v>
      </c>
      <c r="CZ65" s="56" t="s">
        <v>153</v>
      </c>
      <c r="DA65" s="56" t="s">
        <v>154</v>
      </c>
      <c r="DB65" s="56" t="s">
        <v>155</v>
      </c>
    </row>
    <row r="66" spans="2:110" s="219" customFormat="1" ht="13.5" x14ac:dyDescent="0.3">
      <c r="C66" s="362">
        <f>'JV_IBD (2)'!C21</f>
        <v>2020</v>
      </c>
      <c r="D66" s="227" t="str">
        <f>'JV_IBD (2)'!D21</f>
        <v>SIN Bank</v>
      </c>
      <c r="E66" s="233" t="str">
        <f>'JV_IBD (2)'!E21</f>
        <v>J/V 최초 차입금</v>
      </c>
      <c r="F66" s="241">
        <f>'JV_IBD (2)'!F21</f>
        <v>65500000</v>
      </c>
      <c r="G66" s="235">
        <f>'JV_IBD (2)'!G21</f>
        <v>1.47E-2</v>
      </c>
      <c r="H66" s="361">
        <f>'JV_IBD (2)'!H21</f>
        <v>3</v>
      </c>
      <c r="I66" s="234" t="str">
        <f>'JV_IBD (2)'!I21</f>
        <v>수시상환</v>
      </c>
      <c r="J66" s="221"/>
      <c r="K66" s="232" t="str">
        <f>'JV_IBD (2)'!K21</f>
        <v>J/V 최초 차입금</v>
      </c>
      <c r="L66" s="227"/>
      <c r="M66" s="244"/>
      <c r="N66" s="244">
        <f>M55</f>
        <v>0</v>
      </c>
      <c r="O66" s="245">
        <f>N55</f>
        <v>962850</v>
      </c>
      <c r="P66" s="245">
        <f t="shared" ref="P66:AE66" si="115">O55</f>
        <v>866565</v>
      </c>
      <c r="Q66" s="245">
        <f t="shared" si="115"/>
        <v>770280</v>
      </c>
      <c r="R66" s="245">
        <f t="shared" si="115"/>
        <v>192570</v>
      </c>
      <c r="S66" s="245">
        <f t="shared" si="115"/>
        <v>192570</v>
      </c>
      <c r="T66" s="244">
        <f t="shared" si="115"/>
        <v>192570</v>
      </c>
      <c r="U66" s="244">
        <f t="shared" si="115"/>
        <v>192570</v>
      </c>
      <c r="V66" s="245">
        <f t="shared" si="115"/>
        <v>192570</v>
      </c>
      <c r="W66" s="245">
        <f t="shared" si="115"/>
        <v>192570</v>
      </c>
      <c r="X66" s="245">
        <f t="shared" si="115"/>
        <v>192570</v>
      </c>
      <c r="Y66" s="245">
        <f t="shared" si="115"/>
        <v>192570</v>
      </c>
      <c r="Z66" s="245">
        <f t="shared" si="115"/>
        <v>192570</v>
      </c>
      <c r="AA66" s="244">
        <f t="shared" si="115"/>
        <v>192570</v>
      </c>
      <c r="AB66" s="244">
        <f t="shared" si="115"/>
        <v>192570</v>
      </c>
      <c r="AC66" s="245">
        <f t="shared" si="115"/>
        <v>192570</v>
      </c>
      <c r="AD66" s="245">
        <f t="shared" si="115"/>
        <v>192570</v>
      </c>
      <c r="AE66" s="246">
        <f t="shared" si="115"/>
        <v>192570</v>
      </c>
      <c r="AF66" s="221"/>
      <c r="AG66" s="221"/>
      <c r="AH66" s="221"/>
      <c r="AI66" s="255"/>
      <c r="AJ66" s="255"/>
      <c r="AK66" s="255"/>
      <c r="AL66" s="255"/>
      <c r="AM66" s="255">
        <f>SUM(AI55:AL55)</f>
        <v>320950</v>
      </c>
      <c r="AN66" s="255"/>
      <c r="AO66" s="255"/>
      <c r="AP66" s="255"/>
      <c r="AQ66" s="255">
        <f>SUM(AM55:AP55)</f>
        <v>288855</v>
      </c>
      <c r="AR66" s="255"/>
      <c r="AS66" s="255"/>
      <c r="AT66" s="255"/>
      <c r="AU66" s="255">
        <f>SUM(AQ55:AT55)</f>
        <v>256760</v>
      </c>
      <c r="AV66" s="255"/>
      <c r="AW66" s="255"/>
      <c r="AX66" s="255"/>
      <c r="AY66" s="255">
        <f>SUM(AU55:AX55)</f>
        <v>64190</v>
      </c>
      <c r="AZ66" s="255"/>
      <c r="BA66" s="255"/>
      <c r="BB66" s="255"/>
      <c r="BC66" s="255">
        <f>SUM(AY55:BB55)</f>
        <v>64190</v>
      </c>
      <c r="BD66" s="255"/>
      <c r="BE66" s="255"/>
      <c r="BF66" s="255"/>
      <c r="BG66" s="255">
        <f>SUM(BC55:BF55)</f>
        <v>64190</v>
      </c>
      <c r="BH66" s="255"/>
      <c r="BI66" s="255"/>
      <c r="BJ66" s="255"/>
      <c r="BK66" s="255">
        <f>SUM(BG55:BJ55)</f>
        <v>64190</v>
      </c>
      <c r="BL66" s="255"/>
      <c r="BM66" s="255"/>
      <c r="BN66" s="255"/>
      <c r="BO66" s="255">
        <f>SUM(BK55:BN55)</f>
        <v>64190</v>
      </c>
      <c r="BP66" s="255"/>
      <c r="BQ66" s="255"/>
      <c r="BR66" s="255"/>
      <c r="BS66" s="255">
        <f>SUM(BO55:BR55)</f>
        <v>64190</v>
      </c>
      <c r="BT66" s="255"/>
      <c r="BU66" s="255"/>
      <c r="BV66" s="255"/>
      <c r="BW66" s="255">
        <f>SUM(BS55:BV55)</f>
        <v>64190</v>
      </c>
      <c r="BX66" s="255"/>
      <c r="BY66" s="255"/>
      <c r="BZ66" s="255"/>
      <c r="CA66" s="255">
        <f>SUM(BW55:BZ55)</f>
        <v>64190</v>
      </c>
      <c r="CB66" s="255"/>
      <c r="CC66" s="255"/>
      <c r="CD66" s="255"/>
      <c r="CE66" s="255">
        <f>SUM(CA55:CD55)</f>
        <v>64190</v>
      </c>
      <c r="CF66" s="255"/>
      <c r="CG66" s="255"/>
      <c r="CH66" s="255"/>
      <c r="CI66" s="255">
        <f>SUM(CE55:CH55)</f>
        <v>64190</v>
      </c>
      <c r="CJ66" s="255"/>
      <c r="CK66" s="255"/>
      <c r="CL66" s="255"/>
      <c r="CM66" s="255">
        <f>SUM(CI55:CL55)</f>
        <v>64190</v>
      </c>
      <c r="CN66" s="255"/>
      <c r="CO66" s="255"/>
      <c r="CP66" s="255"/>
      <c r="CQ66" s="255">
        <f>SUM(CM55:CP55)</f>
        <v>64190</v>
      </c>
      <c r="CR66" s="255"/>
      <c r="CS66" s="255"/>
      <c r="CT66" s="255"/>
      <c r="CU66" s="255">
        <f>SUM(CQ55:CT55)</f>
        <v>64190</v>
      </c>
      <c r="CV66" s="255"/>
      <c r="CW66" s="255"/>
      <c r="CX66" s="255"/>
      <c r="CY66" s="256">
        <f>SUM(CU55:CX55)</f>
        <v>64190</v>
      </c>
      <c r="CZ66" s="256"/>
      <c r="DA66" s="256"/>
      <c r="DB66" s="256"/>
      <c r="DC66" s="255"/>
      <c r="DD66" s="255"/>
      <c r="DE66" s="255"/>
      <c r="DF66" s="255"/>
    </row>
    <row r="67" spans="2:110" s="219" customFormat="1" ht="13.5" x14ac:dyDescent="0.3">
      <c r="C67" s="362">
        <f>'JV_IBD (2)'!C22</f>
        <v>0</v>
      </c>
      <c r="D67" s="227" t="str">
        <f>'JV_IBD (2)'!D22</f>
        <v>SIN Bank</v>
      </c>
      <c r="E67" s="233" t="str">
        <f>'JV_IBD (2)'!E22</f>
        <v>크레인 구입 차입금</v>
      </c>
      <c r="F67" s="241">
        <f>'JV_IBD (2)'!F22</f>
        <v>17200000</v>
      </c>
      <c r="G67" s="230">
        <f>'JV_IBD (2)'!G22</f>
        <v>1.47E-2</v>
      </c>
      <c r="H67" s="361">
        <f>'JV_IBD (2)'!H22</f>
        <v>5</v>
      </c>
      <c r="I67" s="234" t="str">
        <f>'JV_IBD (2)'!I22</f>
        <v>수시상환</v>
      </c>
      <c r="J67" s="221"/>
      <c r="K67" s="232" t="str">
        <f>'JV_IBD (2)'!K22</f>
        <v>크레인 구입 차입금</v>
      </c>
      <c r="L67" s="227"/>
      <c r="M67" s="244"/>
      <c r="N67" s="244">
        <f t="shared" ref="N67:AE69" si="116">M56</f>
        <v>0</v>
      </c>
      <c r="O67" s="245">
        <f t="shared" si="116"/>
        <v>0</v>
      </c>
      <c r="P67" s="245">
        <f t="shared" si="116"/>
        <v>0</v>
      </c>
      <c r="Q67" s="245">
        <f t="shared" si="116"/>
        <v>0</v>
      </c>
      <c r="R67" s="245">
        <f t="shared" si="116"/>
        <v>0</v>
      </c>
      <c r="S67" s="245">
        <f t="shared" si="116"/>
        <v>0</v>
      </c>
      <c r="T67" s="244">
        <f t="shared" si="116"/>
        <v>0</v>
      </c>
      <c r="U67" s="244">
        <f t="shared" si="116"/>
        <v>0</v>
      </c>
      <c r="V67" s="245">
        <f t="shared" si="116"/>
        <v>0</v>
      </c>
      <c r="W67" s="245">
        <f t="shared" si="116"/>
        <v>0</v>
      </c>
      <c r="X67" s="245">
        <f t="shared" si="116"/>
        <v>0</v>
      </c>
      <c r="Y67" s="245">
        <f t="shared" si="116"/>
        <v>0</v>
      </c>
      <c r="Z67" s="245">
        <f t="shared" si="116"/>
        <v>0</v>
      </c>
      <c r="AA67" s="244">
        <f t="shared" si="116"/>
        <v>0</v>
      </c>
      <c r="AB67" s="244">
        <f t="shared" si="116"/>
        <v>0</v>
      </c>
      <c r="AC67" s="245">
        <f t="shared" si="116"/>
        <v>0</v>
      </c>
      <c r="AD67" s="245">
        <f t="shared" si="116"/>
        <v>0</v>
      </c>
      <c r="AE67" s="246">
        <f t="shared" si="116"/>
        <v>0</v>
      </c>
      <c r="AF67" s="221"/>
      <c r="AG67" s="221"/>
      <c r="AH67" s="221"/>
      <c r="AI67" s="255"/>
      <c r="AJ67" s="255"/>
      <c r="AK67" s="255"/>
      <c r="AL67" s="255"/>
      <c r="AM67" s="255">
        <f>SUM(AI56:AL56)</f>
        <v>0</v>
      </c>
      <c r="AN67" s="255"/>
      <c r="AO67" s="255"/>
      <c r="AP67" s="255"/>
      <c r="AQ67" s="255">
        <f>SUM(AM56:AP56)</f>
        <v>0</v>
      </c>
      <c r="AR67" s="255"/>
      <c r="AS67" s="255"/>
      <c r="AT67" s="255"/>
      <c r="AU67" s="255">
        <f>SUM(AQ56:AT56)</f>
        <v>0</v>
      </c>
      <c r="AV67" s="255"/>
      <c r="AW67" s="255"/>
      <c r="AX67" s="255"/>
      <c r="AY67" s="255">
        <f>SUM(AU56:AX56)</f>
        <v>0</v>
      </c>
      <c r="AZ67" s="255"/>
      <c r="BA67" s="255"/>
      <c r="BB67" s="255"/>
      <c r="BC67" s="255">
        <f>SUM(AY56:BB56)</f>
        <v>0</v>
      </c>
      <c r="BD67" s="255"/>
      <c r="BE67" s="255"/>
      <c r="BF67" s="255"/>
      <c r="BG67" s="255">
        <f>SUM(BC56:BF56)</f>
        <v>0</v>
      </c>
      <c r="BH67" s="255"/>
      <c r="BI67" s="255"/>
      <c r="BJ67" s="255"/>
      <c r="BK67" s="255">
        <f>SUM(BG56:BJ56)</f>
        <v>0</v>
      </c>
      <c r="BL67" s="255"/>
      <c r="BM67" s="255"/>
      <c r="BN67" s="255"/>
      <c r="BO67" s="255">
        <f>SUM(BK56:BN56)</f>
        <v>0</v>
      </c>
      <c r="BP67" s="255"/>
      <c r="BQ67" s="255"/>
      <c r="BR67" s="255"/>
      <c r="BS67" s="255">
        <f>SUM(BO56:BR56)</f>
        <v>0</v>
      </c>
      <c r="BT67" s="255"/>
      <c r="BU67" s="255"/>
      <c r="BV67" s="255"/>
      <c r="BW67" s="255">
        <f>SUM(BS56:BV56)</f>
        <v>0</v>
      </c>
      <c r="BX67" s="255"/>
      <c r="BY67" s="255"/>
      <c r="BZ67" s="255"/>
      <c r="CA67" s="255">
        <f>SUM(BW56:BZ56)</f>
        <v>0</v>
      </c>
      <c r="CB67" s="255"/>
      <c r="CC67" s="255"/>
      <c r="CD67" s="255"/>
      <c r="CE67" s="255">
        <f>SUM(CA56:CD56)</f>
        <v>0</v>
      </c>
      <c r="CF67" s="255"/>
      <c r="CG67" s="255"/>
      <c r="CH67" s="255"/>
      <c r="CI67" s="255">
        <f>SUM(CE56:CH56)</f>
        <v>0</v>
      </c>
      <c r="CJ67" s="255"/>
      <c r="CK67" s="255"/>
      <c r="CL67" s="255"/>
      <c r="CM67" s="255">
        <f>SUM(CI56:CL56)</f>
        <v>0</v>
      </c>
      <c r="CN67" s="255"/>
      <c r="CO67" s="255"/>
      <c r="CP67" s="255"/>
      <c r="CQ67" s="255">
        <f>SUM(CM56:CP56)</f>
        <v>0</v>
      </c>
      <c r="CR67" s="255"/>
      <c r="CS67" s="255"/>
      <c r="CT67" s="255"/>
      <c r="CU67" s="255">
        <f>SUM(CQ56:CT56)</f>
        <v>0</v>
      </c>
      <c r="CV67" s="255"/>
      <c r="CW67" s="255"/>
      <c r="CX67" s="255"/>
      <c r="CY67" s="256">
        <f>SUM(CU56:CX56)</f>
        <v>0</v>
      </c>
      <c r="CZ67" s="256"/>
      <c r="DA67" s="256"/>
      <c r="DB67" s="256"/>
      <c r="DC67" s="255"/>
      <c r="DD67" s="255"/>
      <c r="DE67" s="255"/>
      <c r="DF67" s="255"/>
    </row>
    <row r="68" spans="2:110" s="219" customFormat="1" ht="13.5" x14ac:dyDescent="0.3">
      <c r="C68" s="362">
        <f>'JV_IBD (2)'!C23</f>
        <v>2023</v>
      </c>
      <c r="D68" s="227" t="str">
        <f>'JV_IBD (2)'!D23</f>
        <v>SIN Bank</v>
      </c>
      <c r="E68" s="233" t="str">
        <f>'JV_IBD (2)'!E23</f>
        <v>J/V 최초 차입금(재금융)</v>
      </c>
      <c r="F68" s="241">
        <f>'JV_IBD (2)'!F23</f>
        <v>32750000</v>
      </c>
      <c r="G68" s="230">
        <f>'JV_IBD (2)'!G23</f>
        <v>1.47E-2</v>
      </c>
      <c r="H68" s="361">
        <f>'JV_IBD (2)'!H23</f>
        <v>5</v>
      </c>
      <c r="I68" s="234" t="str">
        <f>'JV_IBD (2)'!I23</f>
        <v>수시상환</v>
      </c>
      <c r="J68" s="221"/>
      <c r="K68" s="759" t="str">
        <f>'JV_IBD (2)'!K23</f>
        <v>J/V 최초 차입금(재금융)</v>
      </c>
      <c r="L68" s="227"/>
      <c r="M68" s="244"/>
      <c r="N68" s="244">
        <f t="shared" si="116"/>
        <v>0</v>
      </c>
      <c r="O68" s="245">
        <f t="shared" si="116"/>
        <v>0</v>
      </c>
      <c r="P68" s="245">
        <f t="shared" si="116"/>
        <v>0</v>
      </c>
      <c r="Q68" s="245">
        <f t="shared" si="116"/>
        <v>0</v>
      </c>
      <c r="R68" s="245">
        <f t="shared" si="116"/>
        <v>481425</v>
      </c>
      <c r="S68" s="245">
        <f t="shared" si="116"/>
        <v>433282.5</v>
      </c>
      <c r="T68" s="244">
        <f t="shared" si="116"/>
        <v>385140</v>
      </c>
      <c r="U68" s="244">
        <f t="shared" si="116"/>
        <v>336997.5</v>
      </c>
      <c r="V68" s="245">
        <f t="shared" si="116"/>
        <v>288855</v>
      </c>
      <c r="W68" s="245">
        <f t="shared" si="116"/>
        <v>0</v>
      </c>
      <c r="X68" s="245">
        <f t="shared" si="116"/>
        <v>0</v>
      </c>
      <c r="Y68" s="245">
        <f t="shared" si="116"/>
        <v>0</v>
      </c>
      <c r="Z68" s="245">
        <f t="shared" si="116"/>
        <v>0</v>
      </c>
      <c r="AA68" s="244">
        <f t="shared" si="116"/>
        <v>0</v>
      </c>
      <c r="AB68" s="244">
        <f t="shared" si="116"/>
        <v>0</v>
      </c>
      <c r="AC68" s="245">
        <f t="shared" si="116"/>
        <v>0</v>
      </c>
      <c r="AD68" s="245">
        <f t="shared" si="116"/>
        <v>0</v>
      </c>
      <c r="AE68" s="246">
        <f t="shared" si="116"/>
        <v>0</v>
      </c>
      <c r="AF68" s="221"/>
      <c r="AG68" s="221"/>
      <c r="AH68" s="221"/>
      <c r="AI68" s="255"/>
      <c r="AJ68" s="255"/>
      <c r="AK68" s="255"/>
      <c r="AL68" s="255"/>
      <c r="AM68" s="255">
        <f>SUM(AI57:AL57)</f>
        <v>0</v>
      </c>
      <c r="AN68" s="255"/>
      <c r="AO68" s="255"/>
      <c r="AP68" s="255"/>
      <c r="AQ68" s="255">
        <f>SUM(AM57:AP57)</f>
        <v>0</v>
      </c>
      <c r="AR68" s="255"/>
      <c r="AS68" s="255"/>
      <c r="AT68" s="255"/>
      <c r="AU68" s="255">
        <f>SUM(AQ57:AT57)</f>
        <v>0</v>
      </c>
      <c r="AV68" s="255"/>
      <c r="AW68" s="255"/>
      <c r="AX68" s="255"/>
      <c r="AY68" s="255">
        <f>SUM(AU57:AX57)</f>
        <v>160475</v>
      </c>
      <c r="AZ68" s="255"/>
      <c r="BA68" s="255"/>
      <c r="BB68" s="255"/>
      <c r="BC68" s="255">
        <f>SUM(AY57:BB57)</f>
        <v>144427.5</v>
      </c>
      <c r="BD68" s="255"/>
      <c r="BE68" s="255"/>
      <c r="BF68" s="255"/>
      <c r="BG68" s="255">
        <f>SUM(BC57:BF57)</f>
        <v>128380</v>
      </c>
      <c r="BH68" s="255"/>
      <c r="BI68" s="255"/>
      <c r="BJ68" s="255"/>
      <c r="BK68" s="255">
        <f>SUM(BG57:BJ57)</f>
        <v>112332.5</v>
      </c>
      <c r="BL68" s="255"/>
      <c r="BM68" s="255"/>
      <c r="BN68" s="255"/>
      <c r="BO68" s="255">
        <f>SUM(BK57:BN57)</f>
        <v>96285</v>
      </c>
      <c r="BP68" s="255"/>
      <c r="BQ68" s="255"/>
      <c r="BR68" s="255"/>
      <c r="BS68" s="255">
        <f>SUM(BO57:BR57)</f>
        <v>0</v>
      </c>
      <c r="BT68" s="255"/>
      <c r="BU68" s="255"/>
      <c r="BV68" s="255"/>
      <c r="BW68" s="255">
        <f>SUM(BS57:BV57)</f>
        <v>0</v>
      </c>
      <c r="BX68" s="255"/>
      <c r="BY68" s="255"/>
      <c r="BZ68" s="255"/>
      <c r="CA68" s="255">
        <f>SUM(BW57:BZ57)</f>
        <v>0</v>
      </c>
      <c r="CB68" s="255"/>
      <c r="CC68" s="255"/>
      <c r="CD68" s="255"/>
      <c r="CE68" s="255">
        <f>SUM(CA57:CD57)</f>
        <v>0</v>
      </c>
      <c r="CF68" s="255"/>
      <c r="CG68" s="255"/>
      <c r="CH68" s="255"/>
      <c r="CI68" s="255">
        <f>SUM(CE57:CH57)</f>
        <v>0</v>
      </c>
      <c r="CJ68" s="255"/>
      <c r="CK68" s="255"/>
      <c r="CL68" s="255"/>
      <c r="CM68" s="255">
        <f>SUM(CI57:CL57)</f>
        <v>0</v>
      </c>
      <c r="CN68" s="255"/>
      <c r="CO68" s="255"/>
      <c r="CP68" s="255"/>
      <c r="CQ68" s="255">
        <f>SUM(CM57:CP57)</f>
        <v>0</v>
      </c>
      <c r="CR68" s="255"/>
      <c r="CS68" s="255"/>
      <c r="CT68" s="255"/>
      <c r="CU68" s="255">
        <f>SUM(CQ57:CT57)</f>
        <v>0</v>
      </c>
      <c r="CV68" s="255"/>
      <c r="CW68" s="255"/>
      <c r="CX68" s="255"/>
      <c r="CY68" s="256">
        <f>SUM(CU57:CX57)</f>
        <v>0</v>
      </c>
      <c r="CZ68" s="256"/>
      <c r="DA68" s="256"/>
      <c r="DB68" s="256"/>
      <c r="DC68" s="255"/>
      <c r="DD68" s="255"/>
      <c r="DE68" s="255"/>
      <c r="DF68" s="255"/>
    </row>
    <row r="69" spans="2:110" s="219" customFormat="1" ht="13.5" x14ac:dyDescent="0.3">
      <c r="C69" s="362">
        <f>'JV_IBD (2)'!C24</f>
        <v>5</v>
      </c>
      <c r="D69" s="227" t="str">
        <f>'JV_IBD (2)'!D24</f>
        <v>SIN Bank</v>
      </c>
      <c r="E69" s="233" t="str">
        <f>'JV_IBD (2)'!E24</f>
        <v>크레인 구입 차입금(재금융)</v>
      </c>
      <c r="F69" s="241">
        <f>'JV_IBD (2)'!F24</f>
        <v>8600000</v>
      </c>
      <c r="G69" s="230">
        <f>'JV_IBD (2)'!G24</f>
        <v>1.47E-2</v>
      </c>
      <c r="H69" s="361">
        <f>'JV_IBD (2)'!H24</f>
        <v>5</v>
      </c>
      <c r="I69" s="234" t="str">
        <f>'JV_IBD (2)'!I24</f>
        <v>수시상환</v>
      </c>
      <c r="J69" s="221"/>
      <c r="K69" s="759" t="str">
        <f>'JV_IBD (2)'!K24</f>
        <v>크레인 구입 차입금(재금융)</v>
      </c>
      <c r="L69" s="227"/>
      <c r="M69" s="244"/>
      <c r="N69" s="244">
        <f t="shared" si="116"/>
        <v>0</v>
      </c>
      <c r="O69" s="245">
        <f t="shared" si="116"/>
        <v>0</v>
      </c>
      <c r="P69" s="245">
        <f t="shared" si="116"/>
        <v>0</v>
      </c>
      <c r="Q69" s="245">
        <f t="shared" si="116"/>
        <v>0</v>
      </c>
      <c r="R69" s="245">
        <f t="shared" si="116"/>
        <v>0</v>
      </c>
      <c r="S69" s="245">
        <f t="shared" si="116"/>
        <v>0</v>
      </c>
      <c r="T69" s="244">
        <f t="shared" si="116"/>
        <v>0</v>
      </c>
      <c r="U69" s="244">
        <f t="shared" si="116"/>
        <v>0</v>
      </c>
      <c r="V69" s="245">
        <f t="shared" si="116"/>
        <v>0</v>
      </c>
      <c r="W69" s="245">
        <f t="shared" si="116"/>
        <v>0</v>
      </c>
      <c r="X69" s="245">
        <f t="shared" si="116"/>
        <v>0</v>
      </c>
      <c r="Y69" s="245">
        <f t="shared" si="116"/>
        <v>0</v>
      </c>
      <c r="Z69" s="245">
        <f t="shared" si="116"/>
        <v>0</v>
      </c>
      <c r="AA69" s="244">
        <f t="shared" si="116"/>
        <v>0</v>
      </c>
      <c r="AB69" s="244">
        <f t="shared" si="116"/>
        <v>0</v>
      </c>
      <c r="AC69" s="245">
        <f t="shared" si="116"/>
        <v>0</v>
      </c>
      <c r="AD69" s="245">
        <f t="shared" si="116"/>
        <v>0</v>
      </c>
      <c r="AE69" s="246">
        <f t="shared" si="116"/>
        <v>0</v>
      </c>
      <c r="AF69" s="221"/>
      <c r="AG69" s="221"/>
      <c r="AH69" s="221"/>
      <c r="AI69" s="255"/>
      <c r="AJ69" s="255"/>
      <c r="AK69" s="255"/>
      <c r="AL69" s="255"/>
      <c r="AM69" s="255">
        <f>SUM(AI58:AL58)</f>
        <v>0</v>
      </c>
      <c r="AN69" s="255"/>
      <c r="AO69" s="255"/>
      <c r="AP69" s="255"/>
      <c r="AQ69" s="255">
        <f>SUM(AM58:AP58)</f>
        <v>0</v>
      </c>
      <c r="AR69" s="255"/>
      <c r="AS69" s="255"/>
      <c r="AT69" s="255"/>
      <c r="AU69" s="255">
        <f>SUM(AQ58:AT58)</f>
        <v>0</v>
      </c>
      <c r="AV69" s="255"/>
      <c r="AW69" s="255"/>
      <c r="AX69" s="255"/>
      <c r="AY69" s="255">
        <f>SUM(AU58:AX58)</f>
        <v>0</v>
      </c>
      <c r="AZ69" s="255"/>
      <c r="BA69" s="255"/>
      <c r="BB69" s="255"/>
      <c r="BC69" s="255">
        <f>SUM(AY58:BB58)</f>
        <v>0</v>
      </c>
      <c r="BD69" s="255"/>
      <c r="BE69" s="255"/>
      <c r="BF69" s="255"/>
      <c r="BG69" s="255">
        <f>SUM(BC58:BF58)</f>
        <v>0</v>
      </c>
      <c r="BH69" s="255"/>
      <c r="BI69" s="255"/>
      <c r="BJ69" s="255"/>
      <c r="BK69" s="255">
        <f>SUM(BG58:BJ58)</f>
        <v>0</v>
      </c>
      <c r="BL69" s="255"/>
      <c r="BM69" s="255"/>
      <c r="BN69" s="255"/>
      <c r="BO69" s="255">
        <f>SUM(BK58:BN58)</f>
        <v>0</v>
      </c>
      <c r="BP69" s="255"/>
      <c r="BQ69" s="255"/>
      <c r="BR69" s="255"/>
      <c r="BS69" s="255">
        <f>SUM(BO58:BR58)</f>
        <v>0</v>
      </c>
      <c r="BT69" s="255"/>
      <c r="BU69" s="255"/>
      <c r="BV69" s="255"/>
      <c r="BW69" s="255">
        <f>SUM(BS58:BV58)</f>
        <v>0</v>
      </c>
      <c r="BX69" s="255"/>
      <c r="BY69" s="255"/>
      <c r="BZ69" s="255"/>
      <c r="CA69" s="255">
        <f>SUM(BW58:BZ58)</f>
        <v>0</v>
      </c>
      <c r="CB69" s="255"/>
      <c r="CC69" s="255"/>
      <c r="CD69" s="255"/>
      <c r="CE69" s="255">
        <f>SUM(CA58:CD58)</f>
        <v>0</v>
      </c>
      <c r="CF69" s="255"/>
      <c r="CG69" s="255"/>
      <c r="CH69" s="255"/>
      <c r="CI69" s="255">
        <f>SUM(CE58:CH58)</f>
        <v>0</v>
      </c>
      <c r="CJ69" s="255"/>
      <c r="CK69" s="255"/>
      <c r="CL69" s="255"/>
      <c r="CM69" s="255">
        <f>SUM(CI58:CL58)</f>
        <v>0</v>
      </c>
      <c r="CN69" s="255"/>
      <c r="CO69" s="255"/>
      <c r="CP69" s="255"/>
      <c r="CQ69" s="255">
        <f>SUM(CM58:CP58)</f>
        <v>0</v>
      </c>
      <c r="CR69" s="255"/>
      <c r="CS69" s="255"/>
      <c r="CT69" s="255"/>
      <c r="CU69" s="255">
        <f>SUM(CQ58:CT58)</f>
        <v>0</v>
      </c>
      <c r="CV69" s="255"/>
      <c r="CW69" s="255"/>
      <c r="CX69" s="255"/>
      <c r="CY69" s="256">
        <f>SUM(CU58:CX58)</f>
        <v>0</v>
      </c>
      <c r="CZ69" s="256"/>
      <c r="DA69" s="256"/>
      <c r="DB69" s="256"/>
      <c r="DC69" s="255"/>
      <c r="DD69" s="255"/>
      <c r="DE69" s="255"/>
      <c r="DF69" s="255"/>
    </row>
    <row r="70" spans="2:110" s="219" customFormat="1" ht="13.5" x14ac:dyDescent="0.3">
      <c r="C70" s="222" t="s">
        <v>276</v>
      </c>
      <c r="D70" s="223"/>
      <c r="E70" s="224"/>
      <c r="F70" s="240">
        <f>SUM(F66:F69)</f>
        <v>124050000</v>
      </c>
      <c r="G70" s="224"/>
      <c r="H70" s="224"/>
      <c r="I70" s="225"/>
      <c r="K70" s="236" t="s">
        <v>276</v>
      </c>
      <c r="L70" s="222"/>
      <c r="M70" s="240">
        <f t="shared" ref="M70:AE70" si="117">SUM(M66:M69)</f>
        <v>0</v>
      </c>
      <c r="N70" s="240">
        <f t="shared" si="117"/>
        <v>0</v>
      </c>
      <c r="O70" s="240">
        <f t="shared" si="117"/>
        <v>962850</v>
      </c>
      <c r="P70" s="240">
        <f t="shared" si="117"/>
        <v>866565</v>
      </c>
      <c r="Q70" s="240">
        <f t="shared" si="117"/>
        <v>770280</v>
      </c>
      <c r="R70" s="240">
        <f t="shared" si="117"/>
        <v>673995</v>
      </c>
      <c r="S70" s="240">
        <f t="shared" si="117"/>
        <v>625852.5</v>
      </c>
      <c r="T70" s="240">
        <f t="shared" si="117"/>
        <v>577710</v>
      </c>
      <c r="U70" s="240">
        <f t="shared" si="117"/>
        <v>529567.5</v>
      </c>
      <c r="V70" s="240">
        <f t="shared" si="117"/>
        <v>481425</v>
      </c>
      <c r="W70" s="240">
        <f t="shared" si="117"/>
        <v>192570</v>
      </c>
      <c r="X70" s="240">
        <f t="shared" si="117"/>
        <v>192570</v>
      </c>
      <c r="Y70" s="240">
        <f t="shared" si="117"/>
        <v>192570</v>
      </c>
      <c r="Z70" s="240">
        <f t="shared" si="117"/>
        <v>192570</v>
      </c>
      <c r="AA70" s="240">
        <f t="shared" si="117"/>
        <v>192570</v>
      </c>
      <c r="AB70" s="240">
        <f t="shared" si="117"/>
        <v>192570</v>
      </c>
      <c r="AC70" s="240">
        <f t="shared" si="117"/>
        <v>192570</v>
      </c>
      <c r="AD70" s="240">
        <f t="shared" si="117"/>
        <v>192570</v>
      </c>
      <c r="AE70" s="240">
        <f t="shared" si="117"/>
        <v>192570</v>
      </c>
      <c r="AI70" s="240">
        <f t="shared" ref="AI70:CT70" si="118">SUM(AI66:AI69)</f>
        <v>0</v>
      </c>
      <c r="AJ70" s="240">
        <f t="shared" si="118"/>
        <v>0</v>
      </c>
      <c r="AK70" s="240">
        <f t="shared" si="118"/>
        <v>0</v>
      </c>
      <c r="AL70" s="240">
        <f t="shared" si="118"/>
        <v>0</v>
      </c>
      <c r="AM70" s="240">
        <f t="shared" si="118"/>
        <v>320950</v>
      </c>
      <c r="AN70" s="240">
        <f t="shared" si="118"/>
        <v>0</v>
      </c>
      <c r="AO70" s="240">
        <f t="shared" si="118"/>
        <v>0</v>
      </c>
      <c r="AP70" s="240">
        <f t="shared" si="118"/>
        <v>0</v>
      </c>
      <c r="AQ70" s="240">
        <f t="shared" si="118"/>
        <v>288855</v>
      </c>
      <c r="AR70" s="240">
        <f t="shared" si="118"/>
        <v>0</v>
      </c>
      <c r="AS70" s="240">
        <f t="shared" si="118"/>
        <v>0</v>
      </c>
      <c r="AT70" s="240">
        <f t="shared" si="118"/>
        <v>0</v>
      </c>
      <c r="AU70" s="240">
        <f t="shared" si="118"/>
        <v>256760</v>
      </c>
      <c r="AV70" s="240">
        <f t="shared" si="118"/>
        <v>0</v>
      </c>
      <c r="AW70" s="240">
        <f t="shared" si="118"/>
        <v>0</v>
      </c>
      <c r="AX70" s="240">
        <f t="shared" si="118"/>
        <v>0</v>
      </c>
      <c r="AY70" s="240">
        <f t="shared" si="118"/>
        <v>224665</v>
      </c>
      <c r="AZ70" s="240">
        <f t="shared" si="118"/>
        <v>0</v>
      </c>
      <c r="BA70" s="240">
        <f t="shared" si="118"/>
        <v>0</v>
      </c>
      <c r="BB70" s="240">
        <f t="shared" si="118"/>
        <v>0</v>
      </c>
      <c r="BC70" s="240">
        <f t="shared" si="118"/>
        <v>208617.5</v>
      </c>
      <c r="BD70" s="240">
        <f t="shared" si="118"/>
        <v>0</v>
      </c>
      <c r="BE70" s="240">
        <f t="shared" si="118"/>
        <v>0</v>
      </c>
      <c r="BF70" s="240">
        <f t="shared" si="118"/>
        <v>0</v>
      </c>
      <c r="BG70" s="240">
        <f t="shared" si="118"/>
        <v>192570</v>
      </c>
      <c r="BH70" s="240">
        <f t="shared" si="118"/>
        <v>0</v>
      </c>
      <c r="BI70" s="240">
        <f t="shared" si="118"/>
        <v>0</v>
      </c>
      <c r="BJ70" s="240">
        <f t="shared" si="118"/>
        <v>0</v>
      </c>
      <c r="BK70" s="240">
        <f t="shared" si="118"/>
        <v>176522.5</v>
      </c>
      <c r="BL70" s="240">
        <f t="shared" si="118"/>
        <v>0</v>
      </c>
      <c r="BM70" s="240">
        <f t="shared" si="118"/>
        <v>0</v>
      </c>
      <c r="BN70" s="240">
        <f t="shared" si="118"/>
        <v>0</v>
      </c>
      <c r="BO70" s="240">
        <f t="shared" si="118"/>
        <v>160475</v>
      </c>
      <c r="BP70" s="240">
        <f t="shared" si="118"/>
        <v>0</v>
      </c>
      <c r="BQ70" s="240">
        <f t="shared" si="118"/>
        <v>0</v>
      </c>
      <c r="BR70" s="240">
        <f t="shared" si="118"/>
        <v>0</v>
      </c>
      <c r="BS70" s="240">
        <f t="shared" si="118"/>
        <v>64190</v>
      </c>
      <c r="BT70" s="240">
        <f t="shared" si="118"/>
        <v>0</v>
      </c>
      <c r="BU70" s="240">
        <f t="shared" si="118"/>
        <v>0</v>
      </c>
      <c r="BV70" s="240">
        <f t="shared" si="118"/>
        <v>0</v>
      </c>
      <c r="BW70" s="240">
        <f t="shared" si="118"/>
        <v>64190</v>
      </c>
      <c r="BX70" s="240">
        <f t="shared" si="118"/>
        <v>0</v>
      </c>
      <c r="BY70" s="240">
        <f t="shared" si="118"/>
        <v>0</v>
      </c>
      <c r="BZ70" s="240">
        <f t="shared" si="118"/>
        <v>0</v>
      </c>
      <c r="CA70" s="240">
        <f t="shared" si="118"/>
        <v>64190</v>
      </c>
      <c r="CB70" s="240">
        <f t="shared" si="118"/>
        <v>0</v>
      </c>
      <c r="CC70" s="240">
        <f t="shared" si="118"/>
        <v>0</v>
      </c>
      <c r="CD70" s="240">
        <f t="shared" si="118"/>
        <v>0</v>
      </c>
      <c r="CE70" s="240">
        <f t="shared" si="118"/>
        <v>64190</v>
      </c>
      <c r="CF70" s="240">
        <f t="shared" si="118"/>
        <v>0</v>
      </c>
      <c r="CG70" s="240">
        <f t="shared" si="118"/>
        <v>0</v>
      </c>
      <c r="CH70" s="240">
        <f t="shared" si="118"/>
        <v>0</v>
      </c>
      <c r="CI70" s="240">
        <f t="shared" si="118"/>
        <v>64190</v>
      </c>
      <c r="CJ70" s="240">
        <f t="shared" si="118"/>
        <v>0</v>
      </c>
      <c r="CK70" s="240">
        <f t="shared" si="118"/>
        <v>0</v>
      </c>
      <c r="CL70" s="240">
        <f t="shared" si="118"/>
        <v>0</v>
      </c>
      <c r="CM70" s="240">
        <f t="shared" si="118"/>
        <v>64190</v>
      </c>
      <c r="CN70" s="240">
        <f t="shared" si="118"/>
        <v>0</v>
      </c>
      <c r="CO70" s="240">
        <f t="shared" si="118"/>
        <v>0</v>
      </c>
      <c r="CP70" s="240">
        <f t="shared" si="118"/>
        <v>0</v>
      </c>
      <c r="CQ70" s="240">
        <f t="shared" si="118"/>
        <v>64190</v>
      </c>
      <c r="CR70" s="240">
        <f t="shared" si="118"/>
        <v>0</v>
      </c>
      <c r="CS70" s="240">
        <f t="shared" si="118"/>
        <v>0</v>
      </c>
      <c r="CT70" s="240">
        <f t="shared" si="118"/>
        <v>0</v>
      </c>
      <c r="CU70" s="240">
        <f t="shared" ref="CU70:DB70" si="119">SUM(CU66:CU69)</f>
        <v>64190</v>
      </c>
      <c r="CV70" s="240">
        <f t="shared" si="119"/>
        <v>0</v>
      </c>
      <c r="CW70" s="240">
        <f t="shared" si="119"/>
        <v>0</v>
      </c>
      <c r="CX70" s="240">
        <f t="shared" si="119"/>
        <v>0</v>
      </c>
      <c r="CY70" s="240">
        <f t="shared" si="119"/>
        <v>64190</v>
      </c>
      <c r="CZ70" s="240">
        <f t="shared" si="119"/>
        <v>0</v>
      </c>
      <c r="DA70" s="240">
        <f t="shared" si="119"/>
        <v>0</v>
      </c>
      <c r="DB70" s="240">
        <f t="shared" si="119"/>
        <v>0</v>
      </c>
    </row>
    <row r="71" spans="2:110" s="219" customFormat="1" ht="13.5" x14ac:dyDescent="0.3"/>
    <row r="73" spans="2:110" s="219" customFormat="1" ht="13.5" x14ac:dyDescent="0.3"/>
    <row r="74" spans="2:110" s="219" customFormat="1" x14ac:dyDescent="0.3">
      <c r="B74" s="42"/>
      <c r="C74" s="41" t="s">
        <v>955</v>
      </c>
      <c r="D74" s="365"/>
      <c r="K74" s="217" t="s">
        <v>270</v>
      </c>
      <c r="L74" s="58"/>
      <c r="M74" s="58"/>
      <c r="N74" s="1353">
        <v>1</v>
      </c>
      <c r="O74" s="1353">
        <v>2</v>
      </c>
      <c r="P74" s="1353">
        <v>3</v>
      </c>
      <c r="Q74" s="1353">
        <v>4</v>
      </c>
      <c r="R74" s="1353">
        <v>5</v>
      </c>
      <c r="S74" s="1353">
        <v>6</v>
      </c>
      <c r="T74" s="1353">
        <v>7</v>
      </c>
      <c r="U74" s="1353">
        <v>8</v>
      </c>
      <c r="V74" s="1353">
        <v>9</v>
      </c>
      <c r="W74" s="1353">
        <v>10</v>
      </c>
      <c r="X74" s="1353">
        <v>11</v>
      </c>
      <c r="Y74" s="1353">
        <v>12</v>
      </c>
      <c r="Z74" s="1353">
        <v>13</v>
      </c>
      <c r="AA74" s="1353">
        <v>14</v>
      </c>
      <c r="AB74" s="1353">
        <v>15</v>
      </c>
      <c r="AC74" s="1353">
        <v>16</v>
      </c>
      <c r="AD74" s="1353">
        <v>17</v>
      </c>
      <c r="AE74" s="1353">
        <v>18</v>
      </c>
    </row>
    <row r="75" spans="2:110" s="219" customFormat="1" ht="13.5" x14ac:dyDescent="0.3">
      <c r="F75" s="242" t="s">
        <v>270</v>
      </c>
      <c r="K75" s="2224" t="s">
        <v>47</v>
      </c>
      <c r="L75" s="2225"/>
      <c r="M75" s="1355"/>
      <c r="N75" s="1355" t="s">
        <v>58</v>
      </c>
      <c r="O75" s="1355" t="s">
        <v>59</v>
      </c>
      <c r="P75" s="1355" t="s">
        <v>60</v>
      </c>
      <c r="Q75" s="1355" t="s">
        <v>61</v>
      </c>
      <c r="R75" s="1355" t="s">
        <v>62</v>
      </c>
      <c r="S75" s="1355" t="s">
        <v>63</v>
      </c>
      <c r="T75" s="1355" t="s">
        <v>64</v>
      </c>
      <c r="U75" s="1355" t="s">
        <v>65</v>
      </c>
      <c r="V75" s="1355" t="s">
        <v>66</v>
      </c>
      <c r="W75" s="1355" t="s">
        <v>67</v>
      </c>
      <c r="X75" s="1355" t="s">
        <v>68</v>
      </c>
      <c r="Y75" s="1355" t="s">
        <v>69</v>
      </c>
      <c r="Z75" s="1355" t="s">
        <v>70</v>
      </c>
      <c r="AA75" s="1355" t="s">
        <v>71</v>
      </c>
      <c r="AB75" s="1355" t="s">
        <v>72</v>
      </c>
      <c r="AC75" s="1355" t="s">
        <v>73</v>
      </c>
      <c r="AD75" s="1355" t="s">
        <v>74</v>
      </c>
      <c r="AE75" s="1354" t="s">
        <v>151</v>
      </c>
    </row>
    <row r="76" spans="2:110" s="219" customFormat="1" ht="13.5" x14ac:dyDescent="0.3">
      <c r="C76" s="1355" t="s">
        <v>41</v>
      </c>
      <c r="D76" s="1355" t="s">
        <v>274</v>
      </c>
      <c r="E76" s="1355" t="s">
        <v>277</v>
      </c>
      <c r="F76" s="1355" t="s">
        <v>278</v>
      </c>
      <c r="G76" s="1355" t="s">
        <v>279</v>
      </c>
      <c r="H76" s="1355" t="s">
        <v>280</v>
      </c>
      <c r="I76" s="1355" t="s">
        <v>281</v>
      </c>
      <c r="K76" s="107"/>
      <c r="L76" s="108"/>
      <c r="M76" s="108" t="s">
        <v>57</v>
      </c>
      <c r="N76" s="75">
        <v>2020</v>
      </c>
      <c r="O76" s="75">
        <v>2021</v>
      </c>
      <c r="P76" s="75">
        <v>2022</v>
      </c>
      <c r="Q76" s="75">
        <v>2023</v>
      </c>
      <c r="R76" s="75">
        <v>2024</v>
      </c>
      <c r="S76" s="75">
        <v>2025</v>
      </c>
      <c r="T76" s="75">
        <v>2026</v>
      </c>
      <c r="U76" s="75">
        <v>2027</v>
      </c>
      <c r="V76" s="75">
        <v>2028</v>
      </c>
      <c r="W76" s="75">
        <v>2029</v>
      </c>
      <c r="X76" s="75">
        <v>2030</v>
      </c>
      <c r="Y76" s="75">
        <v>2031</v>
      </c>
      <c r="Z76" s="75">
        <v>2032</v>
      </c>
      <c r="AA76" s="75">
        <v>2033</v>
      </c>
      <c r="AB76" s="75">
        <v>2034</v>
      </c>
      <c r="AC76" s="75">
        <v>2035</v>
      </c>
      <c r="AD76" s="75">
        <v>2036</v>
      </c>
      <c r="AE76" s="76">
        <v>2037</v>
      </c>
      <c r="AI76" s="56" t="s">
        <v>76</v>
      </c>
      <c r="AJ76" s="56" t="s">
        <v>77</v>
      </c>
      <c r="AK76" s="56" t="s">
        <v>78</v>
      </c>
      <c r="AL76" s="56" t="s">
        <v>79</v>
      </c>
      <c r="AM76" s="56" t="s">
        <v>80</v>
      </c>
      <c r="AN76" s="56" t="s">
        <v>81</v>
      </c>
      <c r="AO76" s="56" t="s">
        <v>82</v>
      </c>
      <c r="AP76" s="56" t="s">
        <v>83</v>
      </c>
      <c r="AQ76" s="56" t="s">
        <v>84</v>
      </c>
      <c r="AR76" s="56" t="s">
        <v>85</v>
      </c>
      <c r="AS76" s="56" t="s">
        <v>86</v>
      </c>
      <c r="AT76" s="56" t="s">
        <v>87</v>
      </c>
      <c r="AU76" s="56" t="s">
        <v>88</v>
      </c>
      <c r="AV76" s="56" t="s">
        <v>89</v>
      </c>
      <c r="AW76" s="56" t="s">
        <v>90</v>
      </c>
      <c r="AX76" s="56" t="s">
        <v>91</v>
      </c>
      <c r="AY76" s="56" t="s">
        <v>92</v>
      </c>
      <c r="AZ76" s="56" t="s">
        <v>93</v>
      </c>
      <c r="BA76" s="56" t="s">
        <v>94</v>
      </c>
      <c r="BB76" s="56" t="s">
        <v>95</v>
      </c>
      <c r="BC76" s="56" t="s">
        <v>96</v>
      </c>
      <c r="BD76" s="56" t="s">
        <v>97</v>
      </c>
      <c r="BE76" s="56" t="s">
        <v>98</v>
      </c>
      <c r="BF76" s="56" t="s">
        <v>99</v>
      </c>
      <c r="BG76" s="56" t="s">
        <v>100</v>
      </c>
      <c r="BH76" s="56" t="s">
        <v>101</v>
      </c>
      <c r="BI76" s="56" t="s">
        <v>102</v>
      </c>
      <c r="BJ76" s="56" t="s">
        <v>113</v>
      </c>
      <c r="BK76" s="56" t="s">
        <v>106</v>
      </c>
      <c r="BL76" s="56" t="s">
        <v>107</v>
      </c>
      <c r="BM76" s="56" t="s">
        <v>108</v>
      </c>
      <c r="BN76" s="56" t="s">
        <v>105</v>
      </c>
      <c r="BO76" s="56" t="s">
        <v>114</v>
      </c>
      <c r="BP76" s="56" t="s">
        <v>115</v>
      </c>
      <c r="BQ76" s="56" t="s">
        <v>116</v>
      </c>
      <c r="BR76" s="56" t="s">
        <v>117</v>
      </c>
      <c r="BS76" s="56" t="s">
        <v>118</v>
      </c>
      <c r="BT76" s="56" t="s">
        <v>119</v>
      </c>
      <c r="BU76" s="56" t="s">
        <v>120</v>
      </c>
      <c r="BV76" s="56" t="s">
        <v>121</v>
      </c>
      <c r="BW76" s="56" t="s">
        <v>122</v>
      </c>
      <c r="BX76" s="56" t="s">
        <v>123</v>
      </c>
      <c r="BY76" s="56" t="s">
        <v>124</v>
      </c>
      <c r="BZ76" s="56" t="s">
        <v>125</v>
      </c>
      <c r="CA76" s="56" t="s">
        <v>126</v>
      </c>
      <c r="CB76" s="56" t="s">
        <v>127</v>
      </c>
      <c r="CC76" s="56" t="s">
        <v>128</v>
      </c>
      <c r="CD76" s="56" t="s">
        <v>129</v>
      </c>
      <c r="CE76" s="56" t="s">
        <v>130</v>
      </c>
      <c r="CF76" s="56" t="s">
        <v>131</v>
      </c>
      <c r="CG76" s="56" t="s">
        <v>132</v>
      </c>
      <c r="CH76" s="56" t="s">
        <v>133</v>
      </c>
      <c r="CI76" s="56" t="s">
        <v>134</v>
      </c>
      <c r="CJ76" s="56" t="s">
        <v>135</v>
      </c>
      <c r="CK76" s="56" t="s">
        <v>136</v>
      </c>
      <c r="CL76" s="56" t="s">
        <v>137</v>
      </c>
      <c r="CM76" s="56" t="s">
        <v>138</v>
      </c>
      <c r="CN76" s="56" t="s">
        <v>139</v>
      </c>
      <c r="CO76" s="56" t="s">
        <v>140</v>
      </c>
      <c r="CP76" s="56" t="s">
        <v>141</v>
      </c>
      <c r="CQ76" s="56" t="s">
        <v>142</v>
      </c>
      <c r="CR76" s="56" t="s">
        <v>143</v>
      </c>
      <c r="CS76" s="56" t="s">
        <v>144</v>
      </c>
      <c r="CT76" s="56" t="s">
        <v>145</v>
      </c>
      <c r="CU76" s="56" t="s">
        <v>146</v>
      </c>
      <c r="CV76" s="56" t="s">
        <v>147</v>
      </c>
      <c r="CW76" s="56" t="s">
        <v>148</v>
      </c>
      <c r="CX76" s="56" t="s">
        <v>149</v>
      </c>
      <c r="CY76" s="56" t="s">
        <v>152</v>
      </c>
      <c r="CZ76" s="56" t="s">
        <v>153</v>
      </c>
      <c r="DA76" s="56" t="s">
        <v>154</v>
      </c>
      <c r="DB76" s="56" t="s">
        <v>155</v>
      </c>
    </row>
    <row r="77" spans="2:110" s="219" customFormat="1" ht="13.5" x14ac:dyDescent="0.3">
      <c r="C77" s="362">
        <f t="shared" ref="C77:I80" si="120">C55</f>
        <v>2020</v>
      </c>
      <c r="D77" s="227" t="str">
        <f t="shared" si="120"/>
        <v>SIN Bank</v>
      </c>
      <c r="E77" s="233" t="str">
        <f t="shared" si="120"/>
        <v>J/V 최초 차입금</v>
      </c>
      <c r="F77" s="241">
        <f t="shared" si="120"/>
        <v>65500000</v>
      </c>
      <c r="G77" s="235">
        <f t="shared" si="120"/>
        <v>1.47E-2</v>
      </c>
      <c r="H77" s="361">
        <f t="shared" si="120"/>
        <v>3</v>
      </c>
      <c r="I77" s="234" t="str">
        <f t="shared" si="120"/>
        <v>수시상환</v>
      </c>
      <c r="J77" s="221"/>
      <c r="K77" s="232" t="str">
        <f>'JV_IBD (2)'!K32</f>
        <v>크레인 구입 차입금</v>
      </c>
      <c r="L77" s="227"/>
      <c r="M77" s="244"/>
      <c r="N77" s="244">
        <f>N55</f>
        <v>962850</v>
      </c>
      <c r="O77" s="245">
        <f t="shared" ref="O77:AE77" si="121">O55</f>
        <v>866565</v>
      </c>
      <c r="P77" s="245">
        <f t="shared" si="121"/>
        <v>770280</v>
      </c>
      <c r="Q77" s="245">
        <f t="shared" si="121"/>
        <v>192570</v>
      </c>
      <c r="R77" s="245">
        <f t="shared" si="121"/>
        <v>192570</v>
      </c>
      <c r="S77" s="245">
        <f t="shared" si="121"/>
        <v>192570</v>
      </c>
      <c r="T77" s="244">
        <f t="shared" si="121"/>
        <v>192570</v>
      </c>
      <c r="U77" s="244">
        <f t="shared" si="121"/>
        <v>192570</v>
      </c>
      <c r="V77" s="245">
        <f t="shared" si="121"/>
        <v>192570</v>
      </c>
      <c r="W77" s="245">
        <f t="shared" si="121"/>
        <v>192570</v>
      </c>
      <c r="X77" s="245">
        <f t="shared" si="121"/>
        <v>192570</v>
      </c>
      <c r="Y77" s="245">
        <f t="shared" si="121"/>
        <v>192570</v>
      </c>
      <c r="Z77" s="245">
        <f t="shared" si="121"/>
        <v>192570</v>
      </c>
      <c r="AA77" s="244">
        <f t="shared" si="121"/>
        <v>192570</v>
      </c>
      <c r="AB77" s="244">
        <f t="shared" si="121"/>
        <v>192570</v>
      </c>
      <c r="AC77" s="245">
        <f t="shared" si="121"/>
        <v>192570</v>
      </c>
      <c r="AD77" s="245">
        <f t="shared" si="121"/>
        <v>192570</v>
      </c>
      <c r="AE77" s="246">
        <f t="shared" si="121"/>
        <v>192570</v>
      </c>
      <c r="AF77" s="221"/>
      <c r="AG77" s="221"/>
      <c r="AH77" s="221"/>
      <c r="AI77" s="255">
        <f>AI55</f>
        <v>80237.5</v>
      </c>
      <c r="AJ77" s="255">
        <f t="shared" ref="AJ77:CU80" si="122">AJ55</f>
        <v>80237.5</v>
      </c>
      <c r="AK77" s="255">
        <f t="shared" si="122"/>
        <v>80237.5</v>
      </c>
      <c r="AL77" s="255">
        <f t="shared" si="122"/>
        <v>80237.5</v>
      </c>
      <c r="AM77" s="255">
        <f t="shared" si="122"/>
        <v>72213.75</v>
      </c>
      <c r="AN77" s="255">
        <f t="shared" si="122"/>
        <v>72213.75</v>
      </c>
      <c r="AO77" s="255">
        <f t="shared" si="122"/>
        <v>72213.75</v>
      </c>
      <c r="AP77" s="255">
        <f t="shared" si="122"/>
        <v>72213.75</v>
      </c>
      <c r="AQ77" s="255">
        <f t="shared" si="122"/>
        <v>64190</v>
      </c>
      <c r="AR77" s="255">
        <f t="shared" si="122"/>
        <v>64190</v>
      </c>
      <c r="AS77" s="255">
        <f t="shared" si="122"/>
        <v>64190</v>
      </c>
      <c r="AT77" s="255">
        <f t="shared" si="122"/>
        <v>64190</v>
      </c>
      <c r="AU77" s="255">
        <f t="shared" si="122"/>
        <v>16047.5</v>
      </c>
      <c r="AV77" s="255">
        <f t="shared" si="122"/>
        <v>16047.5</v>
      </c>
      <c r="AW77" s="255">
        <f t="shared" si="122"/>
        <v>16047.5</v>
      </c>
      <c r="AX77" s="255">
        <f t="shared" si="122"/>
        <v>16047.5</v>
      </c>
      <c r="AY77" s="255">
        <f t="shared" si="122"/>
        <v>16047.5</v>
      </c>
      <c r="AZ77" s="255">
        <f t="shared" si="122"/>
        <v>16047.5</v>
      </c>
      <c r="BA77" s="255">
        <f t="shared" si="122"/>
        <v>16047.5</v>
      </c>
      <c r="BB77" s="255">
        <f t="shared" si="122"/>
        <v>16047.5</v>
      </c>
      <c r="BC77" s="255">
        <f t="shared" si="122"/>
        <v>16047.5</v>
      </c>
      <c r="BD77" s="255">
        <f t="shared" si="122"/>
        <v>16047.5</v>
      </c>
      <c r="BE77" s="255">
        <f t="shared" si="122"/>
        <v>16047.5</v>
      </c>
      <c r="BF77" s="255">
        <f t="shared" si="122"/>
        <v>16047.5</v>
      </c>
      <c r="BG77" s="255">
        <f t="shared" si="122"/>
        <v>16047.5</v>
      </c>
      <c r="BH77" s="255">
        <f t="shared" si="122"/>
        <v>16047.5</v>
      </c>
      <c r="BI77" s="255">
        <f t="shared" si="122"/>
        <v>16047.5</v>
      </c>
      <c r="BJ77" s="255">
        <f t="shared" si="122"/>
        <v>16047.5</v>
      </c>
      <c r="BK77" s="255">
        <f t="shared" si="122"/>
        <v>16047.5</v>
      </c>
      <c r="BL77" s="255">
        <f t="shared" si="122"/>
        <v>16047.5</v>
      </c>
      <c r="BM77" s="255">
        <f t="shared" si="122"/>
        <v>16047.5</v>
      </c>
      <c r="BN77" s="255">
        <f t="shared" si="122"/>
        <v>16047.5</v>
      </c>
      <c r="BO77" s="255">
        <f t="shared" si="122"/>
        <v>16047.5</v>
      </c>
      <c r="BP77" s="255">
        <f t="shared" si="122"/>
        <v>16047.5</v>
      </c>
      <c r="BQ77" s="255">
        <f t="shared" si="122"/>
        <v>16047.5</v>
      </c>
      <c r="BR77" s="255">
        <f t="shared" si="122"/>
        <v>16047.5</v>
      </c>
      <c r="BS77" s="255">
        <f t="shared" si="122"/>
        <v>16047.5</v>
      </c>
      <c r="BT77" s="255">
        <f t="shared" si="122"/>
        <v>16047.5</v>
      </c>
      <c r="BU77" s="255">
        <f t="shared" si="122"/>
        <v>16047.5</v>
      </c>
      <c r="BV77" s="255">
        <f t="shared" si="122"/>
        <v>16047.5</v>
      </c>
      <c r="BW77" s="255">
        <f t="shared" si="122"/>
        <v>16047.5</v>
      </c>
      <c r="BX77" s="255">
        <f t="shared" si="122"/>
        <v>16047.5</v>
      </c>
      <c r="BY77" s="255">
        <f t="shared" si="122"/>
        <v>16047.5</v>
      </c>
      <c r="BZ77" s="255">
        <f t="shared" si="122"/>
        <v>16047.5</v>
      </c>
      <c r="CA77" s="255">
        <f t="shared" si="122"/>
        <v>16047.5</v>
      </c>
      <c r="CB77" s="255">
        <f t="shared" si="122"/>
        <v>16047.5</v>
      </c>
      <c r="CC77" s="255">
        <f t="shared" si="122"/>
        <v>16047.5</v>
      </c>
      <c r="CD77" s="255">
        <f t="shared" si="122"/>
        <v>16047.5</v>
      </c>
      <c r="CE77" s="255">
        <f t="shared" si="122"/>
        <v>16047.5</v>
      </c>
      <c r="CF77" s="255">
        <f t="shared" si="122"/>
        <v>16047.5</v>
      </c>
      <c r="CG77" s="255">
        <f t="shared" si="122"/>
        <v>16047.5</v>
      </c>
      <c r="CH77" s="255">
        <f t="shared" si="122"/>
        <v>16047.5</v>
      </c>
      <c r="CI77" s="255">
        <f t="shared" si="122"/>
        <v>16047.5</v>
      </c>
      <c r="CJ77" s="255">
        <f t="shared" si="122"/>
        <v>16047.5</v>
      </c>
      <c r="CK77" s="255">
        <f t="shared" si="122"/>
        <v>16047.5</v>
      </c>
      <c r="CL77" s="255">
        <f t="shared" si="122"/>
        <v>16047.5</v>
      </c>
      <c r="CM77" s="255">
        <f t="shared" si="122"/>
        <v>16047.5</v>
      </c>
      <c r="CN77" s="255">
        <f t="shared" si="122"/>
        <v>16047.5</v>
      </c>
      <c r="CO77" s="255">
        <f t="shared" si="122"/>
        <v>16047.5</v>
      </c>
      <c r="CP77" s="255">
        <f t="shared" si="122"/>
        <v>16047.5</v>
      </c>
      <c r="CQ77" s="255">
        <f t="shared" si="122"/>
        <v>16047.5</v>
      </c>
      <c r="CR77" s="255">
        <f t="shared" si="122"/>
        <v>16047.5</v>
      </c>
      <c r="CS77" s="255">
        <f t="shared" si="122"/>
        <v>16047.5</v>
      </c>
      <c r="CT77" s="255">
        <f t="shared" si="122"/>
        <v>16047.5</v>
      </c>
      <c r="CU77" s="255">
        <f t="shared" si="122"/>
        <v>16047.5</v>
      </c>
      <c r="CV77" s="255">
        <f t="shared" ref="CV77:DB80" si="123">CV55</f>
        <v>16047.5</v>
      </c>
      <c r="CW77" s="255">
        <f t="shared" si="123"/>
        <v>16047.5</v>
      </c>
      <c r="CX77" s="255">
        <f t="shared" si="123"/>
        <v>16047.5</v>
      </c>
      <c r="CY77" s="256">
        <f t="shared" si="123"/>
        <v>16047.5</v>
      </c>
      <c r="CZ77" s="256">
        <f t="shared" si="123"/>
        <v>16047.5</v>
      </c>
      <c r="DA77" s="256">
        <f t="shared" si="123"/>
        <v>16047.5</v>
      </c>
      <c r="DB77" s="256">
        <f t="shared" si="123"/>
        <v>16047.5</v>
      </c>
      <c r="DC77" s="255"/>
      <c r="DD77" s="255"/>
      <c r="DE77" s="255"/>
      <c r="DF77" s="255"/>
    </row>
    <row r="78" spans="2:110" s="219" customFormat="1" ht="13.5" x14ac:dyDescent="0.3">
      <c r="C78" s="362">
        <f t="shared" si="120"/>
        <v>0</v>
      </c>
      <c r="D78" s="227" t="str">
        <f t="shared" si="120"/>
        <v>SIN Bank</v>
      </c>
      <c r="E78" s="233" t="str">
        <f t="shared" si="120"/>
        <v>크레인 구입 차입금</v>
      </c>
      <c r="F78" s="241">
        <f t="shared" si="120"/>
        <v>17200000</v>
      </c>
      <c r="G78" s="230">
        <f t="shared" si="120"/>
        <v>1.47E-2</v>
      </c>
      <c r="H78" s="361">
        <f t="shared" si="120"/>
        <v>5</v>
      </c>
      <c r="I78" s="234" t="str">
        <f t="shared" si="120"/>
        <v>수시상환</v>
      </c>
      <c r="J78" s="221"/>
      <c r="K78" s="232" t="str">
        <f>'JV_IBD (2)'!K33</f>
        <v>J/V 최초 차입금(재금융)</v>
      </c>
      <c r="L78" s="227"/>
      <c r="M78" s="244"/>
      <c r="N78" s="244">
        <f t="shared" ref="N78:AE80" si="124">N56</f>
        <v>0</v>
      </c>
      <c r="O78" s="245">
        <f t="shared" si="124"/>
        <v>0</v>
      </c>
      <c r="P78" s="245">
        <f t="shared" si="124"/>
        <v>0</v>
      </c>
      <c r="Q78" s="245">
        <f t="shared" si="124"/>
        <v>0</v>
      </c>
      <c r="R78" s="245">
        <f t="shared" si="124"/>
        <v>0</v>
      </c>
      <c r="S78" s="245">
        <f t="shared" si="124"/>
        <v>0</v>
      </c>
      <c r="T78" s="244">
        <f t="shared" si="124"/>
        <v>0</v>
      </c>
      <c r="U78" s="244">
        <f t="shared" si="124"/>
        <v>0</v>
      </c>
      <c r="V78" s="245">
        <f t="shared" si="124"/>
        <v>0</v>
      </c>
      <c r="W78" s="245">
        <f t="shared" si="124"/>
        <v>0</v>
      </c>
      <c r="X78" s="245">
        <f t="shared" si="124"/>
        <v>0</v>
      </c>
      <c r="Y78" s="245">
        <f t="shared" si="124"/>
        <v>0</v>
      </c>
      <c r="Z78" s="245">
        <f t="shared" si="124"/>
        <v>0</v>
      </c>
      <c r="AA78" s="244">
        <f t="shared" si="124"/>
        <v>0</v>
      </c>
      <c r="AB78" s="244">
        <f t="shared" si="124"/>
        <v>0</v>
      </c>
      <c r="AC78" s="245">
        <f t="shared" si="124"/>
        <v>0</v>
      </c>
      <c r="AD78" s="245">
        <f t="shared" si="124"/>
        <v>0</v>
      </c>
      <c r="AE78" s="246">
        <f t="shared" si="124"/>
        <v>0</v>
      </c>
      <c r="AF78" s="221"/>
      <c r="AG78" s="221"/>
      <c r="AH78" s="221"/>
      <c r="AI78" s="255">
        <f t="shared" ref="AI78:CT80" si="125">AI56</f>
        <v>0</v>
      </c>
      <c r="AJ78" s="255">
        <f t="shared" si="125"/>
        <v>0</v>
      </c>
      <c r="AK78" s="255">
        <f t="shared" si="125"/>
        <v>0</v>
      </c>
      <c r="AL78" s="255">
        <f t="shared" si="125"/>
        <v>0</v>
      </c>
      <c r="AM78" s="255">
        <f t="shared" si="125"/>
        <v>0</v>
      </c>
      <c r="AN78" s="255">
        <f t="shared" si="125"/>
        <v>0</v>
      </c>
      <c r="AO78" s="255">
        <f t="shared" si="125"/>
        <v>0</v>
      </c>
      <c r="AP78" s="255">
        <f t="shared" si="125"/>
        <v>0</v>
      </c>
      <c r="AQ78" s="255">
        <f t="shared" si="125"/>
        <v>0</v>
      </c>
      <c r="AR78" s="255">
        <f t="shared" si="125"/>
        <v>0</v>
      </c>
      <c r="AS78" s="255">
        <f t="shared" si="125"/>
        <v>0</v>
      </c>
      <c r="AT78" s="255">
        <f t="shared" si="125"/>
        <v>0</v>
      </c>
      <c r="AU78" s="255">
        <f t="shared" si="125"/>
        <v>0</v>
      </c>
      <c r="AV78" s="255">
        <f t="shared" si="125"/>
        <v>0</v>
      </c>
      <c r="AW78" s="255">
        <f t="shared" si="125"/>
        <v>0</v>
      </c>
      <c r="AX78" s="255">
        <f t="shared" si="125"/>
        <v>0</v>
      </c>
      <c r="AY78" s="255">
        <f t="shared" si="125"/>
        <v>0</v>
      </c>
      <c r="AZ78" s="255">
        <f t="shared" si="125"/>
        <v>0</v>
      </c>
      <c r="BA78" s="255">
        <f t="shared" si="125"/>
        <v>0</v>
      </c>
      <c r="BB78" s="255">
        <f t="shared" si="125"/>
        <v>0</v>
      </c>
      <c r="BC78" s="255">
        <f t="shared" si="125"/>
        <v>0</v>
      </c>
      <c r="BD78" s="255">
        <f t="shared" si="125"/>
        <v>0</v>
      </c>
      <c r="BE78" s="255">
        <f t="shared" si="125"/>
        <v>0</v>
      </c>
      <c r="BF78" s="255">
        <f t="shared" si="125"/>
        <v>0</v>
      </c>
      <c r="BG78" s="255">
        <f t="shared" si="125"/>
        <v>0</v>
      </c>
      <c r="BH78" s="255">
        <f t="shared" si="125"/>
        <v>0</v>
      </c>
      <c r="BI78" s="255">
        <f t="shared" si="125"/>
        <v>0</v>
      </c>
      <c r="BJ78" s="255">
        <f t="shared" si="125"/>
        <v>0</v>
      </c>
      <c r="BK78" s="255">
        <f t="shared" si="125"/>
        <v>0</v>
      </c>
      <c r="BL78" s="255">
        <f t="shared" si="125"/>
        <v>0</v>
      </c>
      <c r="BM78" s="255">
        <f t="shared" si="125"/>
        <v>0</v>
      </c>
      <c r="BN78" s="255">
        <f t="shared" si="125"/>
        <v>0</v>
      </c>
      <c r="BO78" s="255">
        <f t="shared" si="125"/>
        <v>0</v>
      </c>
      <c r="BP78" s="255">
        <f t="shared" si="125"/>
        <v>0</v>
      </c>
      <c r="BQ78" s="255">
        <f t="shared" si="125"/>
        <v>0</v>
      </c>
      <c r="BR78" s="255">
        <f t="shared" si="125"/>
        <v>0</v>
      </c>
      <c r="BS78" s="255">
        <f t="shared" si="125"/>
        <v>0</v>
      </c>
      <c r="BT78" s="255">
        <f t="shared" si="125"/>
        <v>0</v>
      </c>
      <c r="BU78" s="255">
        <f t="shared" si="125"/>
        <v>0</v>
      </c>
      <c r="BV78" s="255">
        <f t="shared" si="125"/>
        <v>0</v>
      </c>
      <c r="BW78" s="255">
        <f t="shared" si="125"/>
        <v>0</v>
      </c>
      <c r="BX78" s="255">
        <f t="shared" si="125"/>
        <v>0</v>
      </c>
      <c r="BY78" s="255">
        <f t="shared" si="125"/>
        <v>0</v>
      </c>
      <c r="BZ78" s="255">
        <f t="shared" si="125"/>
        <v>0</v>
      </c>
      <c r="CA78" s="255">
        <f t="shared" si="125"/>
        <v>0</v>
      </c>
      <c r="CB78" s="255">
        <f t="shared" si="125"/>
        <v>0</v>
      </c>
      <c r="CC78" s="255">
        <f t="shared" si="125"/>
        <v>0</v>
      </c>
      <c r="CD78" s="255">
        <f t="shared" si="125"/>
        <v>0</v>
      </c>
      <c r="CE78" s="255">
        <f t="shared" si="125"/>
        <v>0</v>
      </c>
      <c r="CF78" s="255">
        <f t="shared" si="125"/>
        <v>0</v>
      </c>
      <c r="CG78" s="255">
        <f t="shared" si="125"/>
        <v>0</v>
      </c>
      <c r="CH78" s="255">
        <f t="shared" si="125"/>
        <v>0</v>
      </c>
      <c r="CI78" s="255">
        <f t="shared" si="125"/>
        <v>0</v>
      </c>
      <c r="CJ78" s="255">
        <f t="shared" si="125"/>
        <v>0</v>
      </c>
      <c r="CK78" s="255">
        <f t="shared" si="125"/>
        <v>0</v>
      </c>
      <c r="CL78" s="255">
        <f t="shared" si="125"/>
        <v>0</v>
      </c>
      <c r="CM78" s="255">
        <f t="shared" si="125"/>
        <v>0</v>
      </c>
      <c r="CN78" s="255">
        <f t="shared" si="125"/>
        <v>0</v>
      </c>
      <c r="CO78" s="255">
        <f t="shared" si="125"/>
        <v>0</v>
      </c>
      <c r="CP78" s="255">
        <f t="shared" si="125"/>
        <v>0</v>
      </c>
      <c r="CQ78" s="255">
        <f t="shared" si="125"/>
        <v>0</v>
      </c>
      <c r="CR78" s="255">
        <f t="shared" si="125"/>
        <v>0</v>
      </c>
      <c r="CS78" s="255">
        <f t="shared" si="125"/>
        <v>0</v>
      </c>
      <c r="CT78" s="255">
        <f t="shared" si="125"/>
        <v>0</v>
      </c>
      <c r="CU78" s="255">
        <f t="shared" si="122"/>
        <v>0</v>
      </c>
      <c r="CV78" s="255">
        <f t="shared" si="123"/>
        <v>0</v>
      </c>
      <c r="CW78" s="255">
        <f t="shared" si="123"/>
        <v>0</v>
      </c>
      <c r="CX78" s="255">
        <f t="shared" si="123"/>
        <v>0</v>
      </c>
      <c r="CY78" s="256">
        <f t="shared" si="123"/>
        <v>0</v>
      </c>
      <c r="CZ78" s="256">
        <f t="shared" si="123"/>
        <v>0</v>
      </c>
      <c r="DA78" s="256">
        <f t="shared" si="123"/>
        <v>0</v>
      </c>
      <c r="DB78" s="256">
        <f t="shared" si="123"/>
        <v>0</v>
      </c>
      <c r="DC78" s="255"/>
      <c r="DD78" s="255"/>
      <c r="DE78" s="255"/>
      <c r="DF78" s="255"/>
    </row>
    <row r="79" spans="2:110" s="219" customFormat="1" ht="13.5" x14ac:dyDescent="0.3">
      <c r="C79" s="362">
        <f t="shared" si="120"/>
        <v>2023</v>
      </c>
      <c r="D79" s="227" t="str">
        <f t="shared" si="120"/>
        <v>SIN Bank</v>
      </c>
      <c r="E79" s="233" t="str">
        <f t="shared" si="120"/>
        <v>J/V 최초 차입금(재금융)</v>
      </c>
      <c r="F79" s="241">
        <f t="shared" si="120"/>
        <v>32750000</v>
      </c>
      <c r="G79" s="230">
        <f t="shared" si="120"/>
        <v>1.47E-2</v>
      </c>
      <c r="H79" s="361">
        <f t="shared" si="120"/>
        <v>5</v>
      </c>
      <c r="I79" s="234" t="str">
        <f t="shared" si="120"/>
        <v>수시상환</v>
      </c>
      <c r="J79" s="221"/>
      <c r="K79" s="759" t="str">
        <f>'JV_IBD (2)'!K34</f>
        <v>크레인 구입 차입금(재금융)</v>
      </c>
      <c r="L79" s="227"/>
      <c r="M79" s="244"/>
      <c r="N79" s="244">
        <f t="shared" si="124"/>
        <v>0</v>
      </c>
      <c r="O79" s="245">
        <f t="shared" si="124"/>
        <v>0</v>
      </c>
      <c r="P79" s="245">
        <f t="shared" si="124"/>
        <v>0</v>
      </c>
      <c r="Q79" s="245">
        <f t="shared" si="124"/>
        <v>481425</v>
      </c>
      <c r="R79" s="245">
        <f t="shared" si="124"/>
        <v>433282.5</v>
      </c>
      <c r="S79" s="245">
        <f t="shared" si="124"/>
        <v>385140</v>
      </c>
      <c r="T79" s="244">
        <f t="shared" si="124"/>
        <v>336997.5</v>
      </c>
      <c r="U79" s="244">
        <f t="shared" si="124"/>
        <v>288855</v>
      </c>
      <c r="V79" s="245">
        <f t="shared" si="124"/>
        <v>0</v>
      </c>
      <c r="W79" s="245">
        <f t="shared" si="124"/>
        <v>0</v>
      </c>
      <c r="X79" s="245">
        <f t="shared" si="124"/>
        <v>0</v>
      </c>
      <c r="Y79" s="245">
        <f t="shared" si="124"/>
        <v>0</v>
      </c>
      <c r="Z79" s="245">
        <f t="shared" si="124"/>
        <v>0</v>
      </c>
      <c r="AA79" s="244">
        <f t="shared" si="124"/>
        <v>0</v>
      </c>
      <c r="AB79" s="244">
        <f t="shared" si="124"/>
        <v>0</v>
      </c>
      <c r="AC79" s="245">
        <f t="shared" si="124"/>
        <v>0</v>
      </c>
      <c r="AD79" s="245">
        <f t="shared" si="124"/>
        <v>0</v>
      </c>
      <c r="AE79" s="246">
        <f t="shared" si="124"/>
        <v>0</v>
      </c>
      <c r="AF79" s="221"/>
      <c r="AG79" s="221"/>
      <c r="AH79" s="221"/>
      <c r="AI79" s="255">
        <f t="shared" si="125"/>
        <v>0</v>
      </c>
      <c r="AJ79" s="255">
        <f t="shared" si="125"/>
        <v>0</v>
      </c>
      <c r="AK79" s="255">
        <f t="shared" si="125"/>
        <v>0</v>
      </c>
      <c r="AL79" s="255">
        <f t="shared" si="125"/>
        <v>0</v>
      </c>
      <c r="AM79" s="255">
        <f t="shared" si="125"/>
        <v>0</v>
      </c>
      <c r="AN79" s="255">
        <f t="shared" si="125"/>
        <v>0</v>
      </c>
      <c r="AO79" s="255">
        <f t="shared" si="125"/>
        <v>0</v>
      </c>
      <c r="AP79" s="255">
        <f t="shared" si="125"/>
        <v>0</v>
      </c>
      <c r="AQ79" s="255">
        <f t="shared" si="125"/>
        <v>0</v>
      </c>
      <c r="AR79" s="255">
        <f t="shared" si="125"/>
        <v>0</v>
      </c>
      <c r="AS79" s="255">
        <f t="shared" si="125"/>
        <v>0</v>
      </c>
      <c r="AT79" s="255">
        <f t="shared" si="125"/>
        <v>0</v>
      </c>
      <c r="AU79" s="255">
        <f t="shared" si="125"/>
        <v>40118.75</v>
      </c>
      <c r="AV79" s="255">
        <f t="shared" si="125"/>
        <v>40118.75</v>
      </c>
      <c r="AW79" s="255">
        <f t="shared" si="125"/>
        <v>40118.75</v>
      </c>
      <c r="AX79" s="255">
        <f t="shared" si="125"/>
        <v>40118.75</v>
      </c>
      <c r="AY79" s="255">
        <f t="shared" si="125"/>
        <v>36106.875</v>
      </c>
      <c r="AZ79" s="255">
        <f t="shared" si="125"/>
        <v>36106.875</v>
      </c>
      <c r="BA79" s="255">
        <f t="shared" si="125"/>
        <v>36106.875</v>
      </c>
      <c r="BB79" s="255">
        <f t="shared" si="125"/>
        <v>36106.875</v>
      </c>
      <c r="BC79" s="255">
        <f t="shared" si="125"/>
        <v>32095</v>
      </c>
      <c r="BD79" s="255">
        <f t="shared" si="125"/>
        <v>32095</v>
      </c>
      <c r="BE79" s="255">
        <f t="shared" si="125"/>
        <v>32095</v>
      </c>
      <c r="BF79" s="255">
        <f t="shared" si="125"/>
        <v>32095</v>
      </c>
      <c r="BG79" s="255">
        <f t="shared" si="125"/>
        <v>28083.125</v>
      </c>
      <c r="BH79" s="255">
        <f t="shared" si="125"/>
        <v>28083.125</v>
      </c>
      <c r="BI79" s="255">
        <f t="shared" si="125"/>
        <v>28083.125</v>
      </c>
      <c r="BJ79" s="255">
        <f t="shared" si="125"/>
        <v>28083.125</v>
      </c>
      <c r="BK79" s="255">
        <f t="shared" si="125"/>
        <v>24071.25</v>
      </c>
      <c r="BL79" s="255">
        <f t="shared" si="125"/>
        <v>24071.25</v>
      </c>
      <c r="BM79" s="255">
        <f t="shared" si="125"/>
        <v>24071.25</v>
      </c>
      <c r="BN79" s="255">
        <f t="shared" si="125"/>
        <v>24071.25</v>
      </c>
      <c r="BO79" s="255">
        <f t="shared" si="125"/>
        <v>0</v>
      </c>
      <c r="BP79" s="255">
        <f t="shared" si="125"/>
        <v>0</v>
      </c>
      <c r="BQ79" s="255">
        <f t="shared" si="125"/>
        <v>0</v>
      </c>
      <c r="BR79" s="255">
        <f t="shared" si="125"/>
        <v>0</v>
      </c>
      <c r="BS79" s="255">
        <f t="shared" si="125"/>
        <v>0</v>
      </c>
      <c r="BT79" s="255">
        <f t="shared" si="125"/>
        <v>0</v>
      </c>
      <c r="BU79" s="255">
        <f t="shared" si="125"/>
        <v>0</v>
      </c>
      <c r="BV79" s="255">
        <f t="shared" si="125"/>
        <v>0</v>
      </c>
      <c r="BW79" s="255">
        <f t="shared" si="125"/>
        <v>0</v>
      </c>
      <c r="BX79" s="255">
        <f t="shared" si="125"/>
        <v>0</v>
      </c>
      <c r="BY79" s="255">
        <f t="shared" si="125"/>
        <v>0</v>
      </c>
      <c r="BZ79" s="255">
        <f t="shared" si="125"/>
        <v>0</v>
      </c>
      <c r="CA79" s="255">
        <f t="shared" si="125"/>
        <v>0</v>
      </c>
      <c r="CB79" s="255">
        <f t="shared" si="125"/>
        <v>0</v>
      </c>
      <c r="CC79" s="255">
        <f t="shared" si="125"/>
        <v>0</v>
      </c>
      <c r="CD79" s="255">
        <f t="shared" si="125"/>
        <v>0</v>
      </c>
      <c r="CE79" s="255">
        <f t="shared" si="125"/>
        <v>0</v>
      </c>
      <c r="CF79" s="255">
        <f t="shared" si="125"/>
        <v>0</v>
      </c>
      <c r="CG79" s="255">
        <f t="shared" si="125"/>
        <v>0</v>
      </c>
      <c r="CH79" s="255">
        <f t="shared" si="125"/>
        <v>0</v>
      </c>
      <c r="CI79" s="255">
        <f t="shared" si="125"/>
        <v>0</v>
      </c>
      <c r="CJ79" s="255">
        <f t="shared" si="125"/>
        <v>0</v>
      </c>
      <c r="CK79" s="255">
        <f t="shared" si="125"/>
        <v>0</v>
      </c>
      <c r="CL79" s="255">
        <f t="shared" si="125"/>
        <v>0</v>
      </c>
      <c r="CM79" s="255">
        <f t="shared" si="125"/>
        <v>0</v>
      </c>
      <c r="CN79" s="255">
        <f t="shared" si="125"/>
        <v>0</v>
      </c>
      <c r="CO79" s="255">
        <f t="shared" si="125"/>
        <v>0</v>
      </c>
      <c r="CP79" s="255">
        <f t="shared" si="125"/>
        <v>0</v>
      </c>
      <c r="CQ79" s="255">
        <f t="shared" si="125"/>
        <v>0</v>
      </c>
      <c r="CR79" s="255">
        <f t="shared" si="125"/>
        <v>0</v>
      </c>
      <c r="CS79" s="255">
        <f t="shared" si="125"/>
        <v>0</v>
      </c>
      <c r="CT79" s="255">
        <f t="shared" si="125"/>
        <v>0</v>
      </c>
      <c r="CU79" s="255">
        <f t="shared" si="122"/>
        <v>0</v>
      </c>
      <c r="CV79" s="255">
        <f t="shared" si="123"/>
        <v>0</v>
      </c>
      <c r="CW79" s="255">
        <f t="shared" si="123"/>
        <v>0</v>
      </c>
      <c r="CX79" s="255">
        <f t="shared" si="123"/>
        <v>0</v>
      </c>
      <c r="CY79" s="256">
        <f t="shared" si="123"/>
        <v>0</v>
      </c>
      <c r="CZ79" s="256">
        <f t="shared" si="123"/>
        <v>0</v>
      </c>
      <c r="DA79" s="256">
        <f t="shared" si="123"/>
        <v>0</v>
      </c>
      <c r="DB79" s="256">
        <f t="shared" si="123"/>
        <v>0</v>
      </c>
      <c r="DC79" s="255"/>
      <c r="DD79" s="255"/>
      <c r="DE79" s="255"/>
      <c r="DF79" s="255"/>
    </row>
    <row r="80" spans="2:110" s="219" customFormat="1" ht="13.5" x14ac:dyDescent="0.3">
      <c r="C80" s="362">
        <f t="shared" si="120"/>
        <v>5</v>
      </c>
      <c r="D80" s="227" t="str">
        <f t="shared" si="120"/>
        <v>SIN Bank</v>
      </c>
      <c r="E80" s="233" t="str">
        <f t="shared" si="120"/>
        <v>크레인 구입 차입금(재금융)</v>
      </c>
      <c r="F80" s="241">
        <f t="shared" si="120"/>
        <v>8600000</v>
      </c>
      <c r="G80" s="230">
        <f t="shared" si="120"/>
        <v>1.47E-2</v>
      </c>
      <c r="H80" s="361">
        <f t="shared" si="120"/>
        <v>5</v>
      </c>
      <c r="I80" s="234" t="str">
        <f t="shared" si="120"/>
        <v>수시상환</v>
      </c>
      <c r="J80" s="221"/>
      <c r="K80" s="759" t="str">
        <f>'JV_IBD (2)'!K35</f>
        <v>합계</v>
      </c>
      <c r="L80" s="227"/>
      <c r="M80" s="244"/>
      <c r="N80" s="244">
        <f t="shared" si="124"/>
        <v>0</v>
      </c>
      <c r="O80" s="245">
        <f t="shared" si="124"/>
        <v>0</v>
      </c>
      <c r="P80" s="245">
        <f t="shared" si="124"/>
        <v>0</v>
      </c>
      <c r="Q80" s="245">
        <f t="shared" si="124"/>
        <v>0</v>
      </c>
      <c r="R80" s="245">
        <f t="shared" si="124"/>
        <v>0</v>
      </c>
      <c r="S80" s="245">
        <f t="shared" si="124"/>
        <v>0</v>
      </c>
      <c r="T80" s="244">
        <f t="shared" si="124"/>
        <v>0</v>
      </c>
      <c r="U80" s="244">
        <f t="shared" si="124"/>
        <v>0</v>
      </c>
      <c r="V80" s="245">
        <f t="shared" si="124"/>
        <v>0</v>
      </c>
      <c r="W80" s="245">
        <f t="shared" si="124"/>
        <v>0</v>
      </c>
      <c r="X80" s="245">
        <f t="shared" si="124"/>
        <v>0</v>
      </c>
      <c r="Y80" s="245">
        <f t="shared" si="124"/>
        <v>0</v>
      </c>
      <c r="Z80" s="245">
        <f t="shared" si="124"/>
        <v>0</v>
      </c>
      <c r="AA80" s="244">
        <f t="shared" si="124"/>
        <v>0</v>
      </c>
      <c r="AB80" s="244">
        <f t="shared" si="124"/>
        <v>0</v>
      </c>
      <c r="AC80" s="245">
        <f t="shared" si="124"/>
        <v>0</v>
      </c>
      <c r="AD80" s="245">
        <f t="shared" si="124"/>
        <v>0</v>
      </c>
      <c r="AE80" s="246">
        <f t="shared" si="124"/>
        <v>0</v>
      </c>
      <c r="AF80" s="221"/>
      <c r="AG80" s="221"/>
      <c r="AH80" s="221"/>
      <c r="AI80" s="255">
        <f t="shared" si="125"/>
        <v>0</v>
      </c>
      <c r="AJ80" s="255">
        <f t="shared" si="125"/>
        <v>0</v>
      </c>
      <c r="AK80" s="255">
        <f t="shared" si="125"/>
        <v>0</v>
      </c>
      <c r="AL80" s="255">
        <f t="shared" si="125"/>
        <v>0</v>
      </c>
      <c r="AM80" s="255">
        <f t="shared" si="125"/>
        <v>0</v>
      </c>
      <c r="AN80" s="255">
        <f t="shared" si="125"/>
        <v>0</v>
      </c>
      <c r="AO80" s="255">
        <f t="shared" si="125"/>
        <v>0</v>
      </c>
      <c r="AP80" s="255">
        <f t="shared" si="125"/>
        <v>0</v>
      </c>
      <c r="AQ80" s="255">
        <f t="shared" si="125"/>
        <v>0</v>
      </c>
      <c r="AR80" s="255">
        <f t="shared" si="125"/>
        <v>0</v>
      </c>
      <c r="AS80" s="255">
        <f t="shared" si="125"/>
        <v>0</v>
      </c>
      <c r="AT80" s="255">
        <f t="shared" si="125"/>
        <v>0</v>
      </c>
      <c r="AU80" s="255">
        <f t="shared" si="125"/>
        <v>0</v>
      </c>
      <c r="AV80" s="255">
        <f t="shared" si="125"/>
        <v>0</v>
      </c>
      <c r="AW80" s="255">
        <f t="shared" si="125"/>
        <v>0</v>
      </c>
      <c r="AX80" s="255">
        <f t="shared" si="125"/>
        <v>0</v>
      </c>
      <c r="AY80" s="255">
        <f t="shared" si="125"/>
        <v>0</v>
      </c>
      <c r="AZ80" s="255">
        <f t="shared" si="125"/>
        <v>0</v>
      </c>
      <c r="BA80" s="255">
        <f t="shared" si="125"/>
        <v>0</v>
      </c>
      <c r="BB80" s="255">
        <f t="shared" si="125"/>
        <v>0</v>
      </c>
      <c r="BC80" s="255">
        <f t="shared" si="125"/>
        <v>0</v>
      </c>
      <c r="BD80" s="255">
        <f t="shared" si="125"/>
        <v>0</v>
      </c>
      <c r="BE80" s="255">
        <f t="shared" si="125"/>
        <v>0</v>
      </c>
      <c r="BF80" s="255">
        <f t="shared" si="125"/>
        <v>0</v>
      </c>
      <c r="BG80" s="255">
        <f t="shared" si="125"/>
        <v>0</v>
      </c>
      <c r="BH80" s="255">
        <f t="shared" si="125"/>
        <v>0</v>
      </c>
      <c r="BI80" s="255">
        <f t="shared" si="125"/>
        <v>0</v>
      </c>
      <c r="BJ80" s="255">
        <f t="shared" si="125"/>
        <v>0</v>
      </c>
      <c r="BK80" s="255">
        <f t="shared" si="125"/>
        <v>0</v>
      </c>
      <c r="BL80" s="255">
        <f t="shared" si="125"/>
        <v>0</v>
      </c>
      <c r="BM80" s="255">
        <f t="shared" si="125"/>
        <v>0</v>
      </c>
      <c r="BN80" s="255">
        <f t="shared" si="125"/>
        <v>0</v>
      </c>
      <c r="BO80" s="255">
        <f t="shared" si="125"/>
        <v>0</v>
      </c>
      <c r="BP80" s="255">
        <f t="shared" si="125"/>
        <v>0</v>
      </c>
      <c r="BQ80" s="255">
        <f t="shared" si="125"/>
        <v>0</v>
      </c>
      <c r="BR80" s="255">
        <f t="shared" si="125"/>
        <v>0</v>
      </c>
      <c r="BS80" s="255">
        <f t="shared" si="125"/>
        <v>0</v>
      </c>
      <c r="BT80" s="255">
        <f t="shared" si="125"/>
        <v>0</v>
      </c>
      <c r="BU80" s="255">
        <f t="shared" si="125"/>
        <v>0</v>
      </c>
      <c r="BV80" s="255">
        <f t="shared" si="125"/>
        <v>0</v>
      </c>
      <c r="BW80" s="255">
        <f t="shared" si="125"/>
        <v>0</v>
      </c>
      <c r="BX80" s="255">
        <f t="shared" si="125"/>
        <v>0</v>
      </c>
      <c r="BY80" s="255">
        <f t="shared" si="125"/>
        <v>0</v>
      </c>
      <c r="BZ80" s="255">
        <f t="shared" si="125"/>
        <v>0</v>
      </c>
      <c r="CA80" s="255">
        <f t="shared" si="125"/>
        <v>0</v>
      </c>
      <c r="CB80" s="255">
        <f t="shared" si="125"/>
        <v>0</v>
      </c>
      <c r="CC80" s="255">
        <f t="shared" si="125"/>
        <v>0</v>
      </c>
      <c r="CD80" s="255">
        <f t="shared" si="125"/>
        <v>0</v>
      </c>
      <c r="CE80" s="255">
        <f t="shared" si="125"/>
        <v>0</v>
      </c>
      <c r="CF80" s="255">
        <f t="shared" si="125"/>
        <v>0</v>
      </c>
      <c r="CG80" s="255">
        <f t="shared" si="125"/>
        <v>0</v>
      </c>
      <c r="CH80" s="255">
        <f t="shared" si="125"/>
        <v>0</v>
      </c>
      <c r="CI80" s="255">
        <f t="shared" si="125"/>
        <v>0</v>
      </c>
      <c r="CJ80" s="255">
        <f t="shared" si="125"/>
        <v>0</v>
      </c>
      <c r="CK80" s="255">
        <f t="shared" si="125"/>
        <v>0</v>
      </c>
      <c r="CL80" s="255">
        <f t="shared" si="125"/>
        <v>0</v>
      </c>
      <c r="CM80" s="255">
        <f t="shared" si="125"/>
        <v>0</v>
      </c>
      <c r="CN80" s="255">
        <f t="shared" si="125"/>
        <v>0</v>
      </c>
      <c r="CO80" s="255">
        <f t="shared" si="125"/>
        <v>0</v>
      </c>
      <c r="CP80" s="255">
        <f t="shared" si="125"/>
        <v>0</v>
      </c>
      <c r="CQ80" s="255">
        <f t="shared" si="125"/>
        <v>0</v>
      </c>
      <c r="CR80" s="255">
        <f t="shared" si="125"/>
        <v>0</v>
      </c>
      <c r="CS80" s="255">
        <f t="shared" si="125"/>
        <v>0</v>
      </c>
      <c r="CT80" s="255">
        <f t="shared" si="125"/>
        <v>0</v>
      </c>
      <c r="CU80" s="255">
        <f t="shared" si="122"/>
        <v>0</v>
      </c>
      <c r="CV80" s="255">
        <f t="shared" si="123"/>
        <v>0</v>
      </c>
      <c r="CW80" s="255">
        <f t="shared" si="123"/>
        <v>0</v>
      </c>
      <c r="CX80" s="255">
        <f t="shared" si="123"/>
        <v>0</v>
      </c>
      <c r="CY80" s="256">
        <f t="shared" si="123"/>
        <v>0</v>
      </c>
      <c r="CZ80" s="256">
        <f t="shared" si="123"/>
        <v>0</v>
      </c>
      <c r="DA80" s="256">
        <f t="shared" si="123"/>
        <v>0</v>
      </c>
      <c r="DB80" s="256">
        <f t="shared" si="123"/>
        <v>0</v>
      </c>
      <c r="DC80" s="255"/>
      <c r="DD80" s="255"/>
      <c r="DE80" s="255"/>
      <c r="DF80" s="255"/>
    </row>
    <row r="81" spans="2:110" s="219" customFormat="1" ht="13.5" x14ac:dyDescent="0.3">
      <c r="C81" s="222" t="s">
        <v>276</v>
      </c>
      <c r="D81" s="223"/>
      <c r="E81" s="224"/>
      <c r="F81" s="240">
        <f>SUM(F77:F80)</f>
        <v>124050000</v>
      </c>
      <c r="G81" s="224"/>
      <c r="H81" s="224"/>
      <c r="I81" s="225"/>
      <c r="K81" s="236" t="s">
        <v>276</v>
      </c>
      <c r="L81" s="222"/>
      <c r="M81" s="240">
        <f t="shared" ref="M81:AE81" si="126">SUM(M77:M80)</f>
        <v>0</v>
      </c>
      <c r="N81" s="240">
        <f t="shared" si="126"/>
        <v>962850</v>
      </c>
      <c r="O81" s="240">
        <f t="shared" si="126"/>
        <v>866565</v>
      </c>
      <c r="P81" s="240">
        <f t="shared" si="126"/>
        <v>770280</v>
      </c>
      <c r="Q81" s="240">
        <f t="shared" si="126"/>
        <v>673995</v>
      </c>
      <c r="R81" s="240">
        <f t="shared" si="126"/>
        <v>625852.5</v>
      </c>
      <c r="S81" s="240">
        <f t="shared" si="126"/>
        <v>577710</v>
      </c>
      <c r="T81" s="240">
        <f t="shared" si="126"/>
        <v>529567.5</v>
      </c>
      <c r="U81" s="240">
        <f t="shared" si="126"/>
        <v>481425</v>
      </c>
      <c r="V81" s="240">
        <f t="shared" si="126"/>
        <v>192570</v>
      </c>
      <c r="W81" s="240">
        <f t="shared" si="126"/>
        <v>192570</v>
      </c>
      <c r="X81" s="240">
        <f t="shared" si="126"/>
        <v>192570</v>
      </c>
      <c r="Y81" s="240">
        <f t="shared" si="126"/>
        <v>192570</v>
      </c>
      <c r="Z81" s="240">
        <f t="shared" si="126"/>
        <v>192570</v>
      </c>
      <c r="AA81" s="240">
        <f t="shared" si="126"/>
        <v>192570</v>
      </c>
      <c r="AB81" s="240">
        <f t="shared" si="126"/>
        <v>192570</v>
      </c>
      <c r="AC81" s="240">
        <f t="shared" si="126"/>
        <v>192570</v>
      </c>
      <c r="AD81" s="240">
        <f t="shared" si="126"/>
        <v>192570</v>
      </c>
      <c r="AE81" s="240">
        <f t="shared" si="126"/>
        <v>192570</v>
      </c>
      <c r="AI81" s="240">
        <f t="shared" ref="AI81:CT81" si="127">SUM(AI77:AI80)</f>
        <v>80237.5</v>
      </c>
      <c r="AJ81" s="240">
        <f t="shared" si="127"/>
        <v>80237.5</v>
      </c>
      <c r="AK81" s="240">
        <f t="shared" si="127"/>
        <v>80237.5</v>
      </c>
      <c r="AL81" s="240">
        <f t="shared" si="127"/>
        <v>80237.5</v>
      </c>
      <c r="AM81" s="240">
        <f t="shared" si="127"/>
        <v>72213.75</v>
      </c>
      <c r="AN81" s="240">
        <f t="shared" si="127"/>
        <v>72213.75</v>
      </c>
      <c r="AO81" s="240">
        <f t="shared" si="127"/>
        <v>72213.75</v>
      </c>
      <c r="AP81" s="240">
        <f t="shared" si="127"/>
        <v>72213.75</v>
      </c>
      <c r="AQ81" s="240">
        <f t="shared" si="127"/>
        <v>64190</v>
      </c>
      <c r="AR81" s="240">
        <f t="shared" si="127"/>
        <v>64190</v>
      </c>
      <c r="AS81" s="240">
        <f t="shared" si="127"/>
        <v>64190</v>
      </c>
      <c r="AT81" s="240">
        <f t="shared" si="127"/>
        <v>64190</v>
      </c>
      <c r="AU81" s="240">
        <f t="shared" si="127"/>
        <v>56166.25</v>
      </c>
      <c r="AV81" s="240">
        <f t="shared" si="127"/>
        <v>56166.25</v>
      </c>
      <c r="AW81" s="240">
        <f t="shared" si="127"/>
        <v>56166.25</v>
      </c>
      <c r="AX81" s="240">
        <f t="shared" si="127"/>
        <v>56166.25</v>
      </c>
      <c r="AY81" s="240">
        <f t="shared" si="127"/>
        <v>52154.375</v>
      </c>
      <c r="AZ81" s="240">
        <f t="shared" si="127"/>
        <v>52154.375</v>
      </c>
      <c r="BA81" s="240">
        <f t="shared" si="127"/>
        <v>52154.375</v>
      </c>
      <c r="BB81" s="240">
        <f t="shared" si="127"/>
        <v>52154.375</v>
      </c>
      <c r="BC81" s="240">
        <f t="shared" si="127"/>
        <v>48142.5</v>
      </c>
      <c r="BD81" s="240">
        <f t="shared" si="127"/>
        <v>48142.5</v>
      </c>
      <c r="BE81" s="240">
        <f t="shared" si="127"/>
        <v>48142.5</v>
      </c>
      <c r="BF81" s="240">
        <f t="shared" si="127"/>
        <v>48142.5</v>
      </c>
      <c r="BG81" s="240">
        <f t="shared" si="127"/>
        <v>44130.625</v>
      </c>
      <c r="BH81" s="240">
        <f t="shared" si="127"/>
        <v>44130.625</v>
      </c>
      <c r="BI81" s="240">
        <f t="shared" si="127"/>
        <v>44130.625</v>
      </c>
      <c r="BJ81" s="240">
        <f t="shared" si="127"/>
        <v>44130.625</v>
      </c>
      <c r="BK81" s="240">
        <f t="shared" si="127"/>
        <v>40118.75</v>
      </c>
      <c r="BL81" s="240">
        <f t="shared" si="127"/>
        <v>40118.75</v>
      </c>
      <c r="BM81" s="240">
        <f t="shared" si="127"/>
        <v>40118.75</v>
      </c>
      <c r="BN81" s="240">
        <f t="shared" si="127"/>
        <v>40118.75</v>
      </c>
      <c r="BO81" s="240">
        <f t="shared" si="127"/>
        <v>16047.5</v>
      </c>
      <c r="BP81" s="240">
        <f t="shared" si="127"/>
        <v>16047.5</v>
      </c>
      <c r="BQ81" s="240">
        <f t="shared" si="127"/>
        <v>16047.5</v>
      </c>
      <c r="BR81" s="240">
        <f t="shared" si="127"/>
        <v>16047.5</v>
      </c>
      <c r="BS81" s="240">
        <f t="shared" si="127"/>
        <v>16047.5</v>
      </c>
      <c r="BT81" s="240">
        <f t="shared" si="127"/>
        <v>16047.5</v>
      </c>
      <c r="BU81" s="240">
        <f t="shared" si="127"/>
        <v>16047.5</v>
      </c>
      <c r="BV81" s="240">
        <f t="shared" si="127"/>
        <v>16047.5</v>
      </c>
      <c r="BW81" s="240">
        <f t="shared" si="127"/>
        <v>16047.5</v>
      </c>
      <c r="BX81" s="240">
        <f t="shared" si="127"/>
        <v>16047.5</v>
      </c>
      <c r="BY81" s="240">
        <f t="shared" si="127"/>
        <v>16047.5</v>
      </c>
      <c r="BZ81" s="240">
        <f t="shared" si="127"/>
        <v>16047.5</v>
      </c>
      <c r="CA81" s="240">
        <f t="shared" si="127"/>
        <v>16047.5</v>
      </c>
      <c r="CB81" s="240">
        <f t="shared" si="127"/>
        <v>16047.5</v>
      </c>
      <c r="CC81" s="240">
        <f t="shared" si="127"/>
        <v>16047.5</v>
      </c>
      <c r="CD81" s="240">
        <f t="shared" si="127"/>
        <v>16047.5</v>
      </c>
      <c r="CE81" s="240">
        <f t="shared" si="127"/>
        <v>16047.5</v>
      </c>
      <c r="CF81" s="240">
        <f t="shared" si="127"/>
        <v>16047.5</v>
      </c>
      <c r="CG81" s="240">
        <f t="shared" si="127"/>
        <v>16047.5</v>
      </c>
      <c r="CH81" s="240">
        <f t="shared" si="127"/>
        <v>16047.5</v>
      </c>
      <c r="CI81" s="240">
        <f t="shared" si="127"/>
        <v>16047.5</v>
      </c>
      <c r="CJ81" s="240">
        <f t="shared" si="127"/>
        <v>16047.5</v>
      </c>
      <c r="CK81" s="240">
        <f t="shared" si="127"/>
        <v>16047.5</v>
      </c>
      <c r="CL81" s="240">
        <f t="shared" si="127"/>
        <v>16047.5</v>
      </c>
      <c r="CM81" s="240">
        <f t="shared" si="127"/>
        <v>16047.5</v>
      </c>
      <c r="CN81" s="240">
        <f t="shared" si="127"/>
        <v>16047.5</v>
      </c>
      <c r="CO81" s="240">
        <f t="shared" si="127"/>
        <v>16047.5</v>
      </c>
      <c r="CP81" s="240">
        <f t="shared" si="127"/>
        <v>16047.5</v>
      </c>
      <c r="CQ81" s="240">
        <f t="shared" si="127"/>
        <v>16047.5</v>
      </c>
      <c r="CR81" s="240">
        <f t="shared" si="127"/>
        <v>16047.5</v>
      </c>
      <c r="CS81" s="240">
        <f t="shared" si="127"/>
        <v>16047.5</v>
      </c>
      <c r="CT81" s="240">
        <f t="shared" si="127"/>
        <v>16047.5</v>
      </c>
      <c r="CU81" s="240">
        <f t="shared" ref="CU81:DB81" si="128">SUM(CU77:CU80)</f>
        <v>16047.5</v>
      </c>
      <c r="CV81" s="240">
        <f t="shared" si="128"/>
        <v>16047.5</v>
      </c>
      <c r="CW81" s="240">
        <f t="shared" si="128"/>
        <v>16047.5</v>
      </c>
      <c r="CX81" s="240">
        <f t="shared" si="128"/>
        <v>16047.5</v>
      </c>
      <c r="CY81" s="240">
        <f t="shared" si="128"/>
        <v>16047.5</v>
      </c>
      <c r="CZ81" s="240">
        <f t="shared" si="128"/>
        <v>16047.5</v>
      </c>
      <c r="DA81" s="240">
        <f t="shared" si="128"/>
        <v>16047.5</v>
      </c>
      <c r="DB81" s="240">
        <f t="shared" si="128"/>
        <v>16047.5</v>
      </c>
    </row>
    <row r="82" spans="2:110" s="219" customFormat="1" ht="13.5" x14ac:dyDescent="0.3"/>
    <row r="84" spans="2:110" s="219" customFormat="1" ht="13.5" x14ac:dyDescent="0.3"/>
    <row r="85" spans="2:110" s="219" customFormat="1" x14ac:dyDescent="0.3">
      <c r="B85" s="42"/>
      <c r="C85" s="41" t="s">
        <v>956</v>
      </c>
      <c r="D85" s="365"/>
      <c r="K85" s="217" t="s">
        <v>270</v>
      </c>
      <c r="L85" s="58"/>
      <c r="M85" s="58"/>
      <c r="N85" s="1353">
        <v>1</v>
      </c>
      <c r="O85" s="1353">
        <v>2</v>
      </c>
      <c r="P85" s="1353">
        <v>3</v>
      </c>
      <c r="Q85" s="1353">
        <v>4</v>
      </c>
      <c r="R85" s="1353">
        <v>5</v>
      </c>
      <c r="S85" s="1353">
        <v>6</v>
      </c>
      <c r="T85" s="1353">
        <v>7</v>
      </c>
      <c r="U85" s="1353">
        <v>8</v>
      </c>
      <c r="V85" s="1353">
        <v>9</v>
      </c>
      <c r="W85" s="1353">
        <v>10</v>
      </c>
      <c r="X85" s="1353">
        <v>11</v>
      </c>
      <c r="Y85" s="1353">
        <v>12</v>
      </c>
      <c r="Z85" s="1353">
        <v>13</v>
      </c>
      <c r="AA85" s="1353">
        <v>14</v>
      </c>
      <c r="AB85" s="1353">
        <v>15</v>
      </c>
      <c r="AC85" s="1353">
        <v>16</v>
      </c>
      <c r="AD85" s="1353">
        <v>17</v>
      </c>
      <c r="AE85" s="1353">
        <v>18</v>
      </c>
    </row>
    <row r="86" spans="2:110" s="219" customFormat="1" ht="13.5" x14ac:dyDescent="0.3">
      <c r="F86" s="242" t="s">
        <v>270</v>
      </c>
      <c r="K86" s="2224" t="s">
        <v>47</v>
      </c>
      <c r="L86" s="2225"/>
      <c r="M86" s="1355"/>
      <c r="N86" s="1355" t="s">
        <v>58</v>
      </c>
      <c r="O86" s="1355" t="s">
        <v>59</v>
      </c>
      <c r="P86" s="1355" t="s">
        <v>60</v>
      </c>
      <c r="Q86" s="1355" t="s">
        <v>61</v>
      </c>
      <c r="R86" s="1355" t="s">
        <v>62</v>
      </c>
      <c r="S86" s="1355" t="s">
        <v>63</v>
      </c>
      <c r="T86" s="1355" t="s">
        <v>64</v>
      </c>
      <c r="U86" s="1355" t="s">
        <v>65</v>
      </c>
      <c r="V86" s="1355" t="s">
        <v>66</v>
      </c>
      <c r="W86" s="1355" t="s">
        <v>67</v>
      </c>
      <c r="X86" s="1355" t="s">
        <v>68</v>
      </c>
      <c r="Y86" s="1355" t="s">
        <v>69</v>
      </c>
      <c r="Z86" s="1355" t="s">
        <v>70</v>
      </c>
      <c r="AA86" s="1355" t="s">
        <v>71</v>
      </c>
      <c r="AB86" s="1355" t="s">
        <v>72</v>
      </c>
      <c r="AC86" s="1355" t="s">
        <v>73</v>
      </c>
      <c r="AD86" s="1355" t="s">
        <v>74</v>
      </c>
      <c r="AE86" s="1354" t="s">
        <v>151</v>
      </c>
      <c r="AI86" s="219" t="str">
        <f>20&amp;LEFT(AI87,2)</f>
        <v>2020</v>
      </c>
      <c r="AJ86" s="219" t="str">
        <f t="shared" ref="AJ86:CU86" si="129">20&amp;LEFT(AJ87,2)</f>
        <v>2020</v>
      </c>
      <c r="AK86" s="219" t="str">
        <f t="shared" si="129"/>
        <v>2020</v>
      </c>
      <c r="AL86" s="219" t="str">
        <f t="shared" si="129"/>
        <v>2020</v>
      </c>
      <c r="AM86" s="219" t="str">
        <f t="shared" si="129"/>
        <v>2021</v>
      </c>
      <c r="AN86" s="219" t="str">
        <f t="shared" si="129"/>
        <v>2021</v>
      </c>
      <c r="AO86" s="219" t="str">
        <f t="shared" si="129"/>
        <v>2021</v>
      </c>
      <c r="AP86" s="219" t="str">
        <f t="shared" si="129"/>
        <v>2021</v>
      </c>
      <c r="AQ86" s="219" t="str">
        <f t="shared" si="129"/>
        <v>2022</v>
      </c>
      <c r="AR86" s="219" t="str">
        <f t="shared" si="129"/>
        <v>2022</v>
      </c>
      <c r="AS86" s="219" t="str">
        <f t="shared" si="129"/>
        <v>2022</v>
      </c>
      <c r="AT86" s="219" t="str">
        <f t="shared" si="129"/>
        <v>2022</v>
      </c>
      <c r="AU86" s="219" t="str">
        <f t="shared" si="129"/>
        <v>2023</v>
      </c>
      <c r="AV86" s="219" t="str">
        <f t="shared" si="129"/>
        <v>2023</v>
      </c>
      <c r="AW86" s="219" t="str">
        <f t="shared" si="129"/>
        <v>2023</v>
      </c>
      <c r="AX86" s="219" t="str">
        <f t="shared" si="129"/>
        <v>2023</v>
      </c>
      <c r="AY86" s="219" t="str">
        <f t="shared" si="129"/>
        <v>2024</v>
      </c>
      <c r="AZ86" s="219" t="str">
        <f t="shared" si="129"/>
        <v>2024</v>
      </c>
      <c r="BA86" s="219" t="str">
        <f t="shared" si="129"/>
        <v>2024</v>
      </c>
      <c r="BB86" s="219" t="str">
        <f t="shared" si="129"/>
        <v>2024</v>
      </c>
      <c r="BC86" s="219" t="str">
        <f t="shared" si="129"/>
        <v>2025</v>
      </c>
      <c r="BD86" s="219" t="str">
        <f t="shared" si="129"/>
        <v>2025</v>
      </c>
      <c r="BE86" s="219" t="str">
        <f t="shared" si="129"/>
        <v>2025</v>
      </c>
      <c r="BF86" s="219" t="str">
        <f t="shared" si="129"/>
        <v>2025</v>
      </c>
      <c r="BG86" s="219" t="str">
        <f t="shared" si="129"/>
        <v>2026</v>
      </c>
      <c r="BH86" s="219" t="str">
        <f t="shared" si="129"/>
        <v>2026</v>
      </c>
      <c r="BI86" s="219" t="str">
        <f t="shared" si="129"/>
        <v>2026</v>
      </c>
      <c r="BJ86" s="219" t="str">
        <f t="shared" si="129"/>
        <v>2026</v>
      </c>
      <c r="BK86" s="219" t="str">
        <f t="shared" si="129"/>
        <v>2027</v>
      </c>
      <c r="BL86" s="219" t="str">
        <f t="shared" si="129"/>
        <v>2027</v>
      </c>
      <c r="BM86" s="219" t="str">
        <f t="shared" si="129"/>
        <v>2027</v>
      </c>
      <c r="BN86" s="219" t="str">
        <f t="shared" si="129"/>
        <v>2027</v>
      </c>
      <c r="BO86" s="219" t="str">
        <f t="shared" si="129"/>
        <v>2028</v>
      </c>
      <c r="BP86" s="219" t="str">
        <f t="shared" si="129"/>
        <v>2028</v>
      </c>
      <c r="BQ86" s="219" t="str">
        <f t="shared" si="129"/>
        <v>2028</v>
      </c>
      <c r="BR86" s="219" t="str">
        <f t="shared" si="129"/>
        <v>2028</v>
      </c>
      <c r="BS86" s="219" t="str">
        <f t="shared" si="129"/>
        <v>2029</v>
      </c>
      <c r="BT86" s="219" t="str">
        <f t="shared" si="129"/>
        <v>2029</v>
      </c>
      <c r="BU86" s="219" t="str">
        <f t="shared" si="129"/>
        <v>2029</v>
      </c>
      <c r="BV86" s="219" t="str">
        <f t="shared" si="129"/>
        <v>2029</v>
      </c>
      <c r="BW86" s="219" t="str">
        <f t="shared" si="129"/>
        <v>2030</v>
      </c>
      <c r="BX86" s="219" t="str">
        <f t="shared" si="129"/>
        <v>2030</v>
      </c>
      <c r="BY86" s="219" t="str">
        <f t="shared" si="129"/>
        <v>2030</v>
      </c>
      <c r="BZ86" s="219" t="str">
        <f t="shared" si="129"/>
        <v>2030</v>
      </c>
      <c r="CA86" s="219" t="str">
        <f t="shared" si="129"/>
        <v>2031</v>
      </c>
      <c r="CB86" s="219" t="str">
        <f t="shared" si="129"/>
        <v>2031</v>
      </c>
      <c r="CC86" s="219" t="str">
        <f t="shared" si="129"/>
        <v>2031</v>
      </c>
      <c r="CD86" s="219" t="str">
        <f t="shared" si="129"/>
        <v>2031</v>
      </c>
      <c r="CE86" s="219" t="str">
        <f t="shared" si="129"/>
        <v>2032</v>
      </c>
      <c r="CF86" s="219" t="str">
        <f t="shared" si="129"/>
        <v>2032</v>
      </c>
      <c r="CG86" s="219" t="str">
        <f t="shared" si="129"/>
        <v>2032</v>
      </c>
      <c r="CH86" s="219" t="str">
        <f t="shared" si="129"/>
        <v>2032</v>
      </c>
      <c r="CI86" s="219" t="str">
        <f t="shared" si="129"/>
        <v>2033</v>
      </c>
      <c r="CJ86" s="219" t="str">
        <f t="shared" si="129"/>
        <v>2033</v>
      </c>
      <c r="CK86" s="219" t="str">
        <f t="shared" si="129"/>
        <v>2033</v>
      </c>
      <c r="CL86" s="219" t="str">
        <f t="shared" si="129"/>
        <v>2033</v>
      </c>
      <c r="CM86" s="219" t="str">
        <f t="shared" si="129"/>
        <v>2034</v>
      </c>
      <c r="CN86" s="219" t="str">
        <f t="shared" si="129"/>
        <v>2034</v>
      </c>
      <c r="CO86" s="219" t="str">
        <f t="shared" si="129"/>
        <v>2034</v>
      </c>
      <c r="CP86" s="219" t="str">
        <f t="shared" si="129"/>
        <v>2034</v>
      </c>
      <c r="CQ86" s="219" t="str">
        <f t="shared" si="129"/>
        <v>2035</v>
      </c>
      <c r="CR86" s="219" t="str">
        <f t="shared" si="129"/>
        <v>2035</v>
      </c>
      <c r="CS86" s="219" t="str">
        <f t="shared" si="129"/>
        <v>2035</v>
      </c>
      <c r="CT86" s="219" t="str">
        <f t="shared" si="129"/>
        <v>2035</v>
      </c>
      <c r="CU86" s="219" t="str">
        <f t="shared" si="129"/>
        <v>2036</v>
      </c>
      <c r="CV86" s="219" t="str">
        <f t="shared" ref="CV86:DB86" si="130">20&amp;LEFT(CV87,2)</f>
        <v>2036</v>
      </c>
      <c r="CW86" s="219" t="str">
        <f t="shared" si="130"/>
        <v>2036</v>
      </c>
      <c r="CX86" s="219" t="str">
        <f t="shared" si="130"/>
        <v>2036</v>
      </c>
      <c r="CY86" s="219" t="str">
        <f t="shared" si="130"/>
        <v>2037</v>
      </c>
      <c r="CZ86" s="219" t="str">
        <f t="shared" si="130"/>
        <v>2037</v>
      </c>
      <c r="DA86" s="219" t="str">
        <f t="shared" si="130"/>
        <v>2037</v>
      </c>
      <c r="DB86" s="219" t="str">
        <f t="shared" si="130"/>
        <v>2037</v>
      </c>
    </row>
    <row r="87" spans="2:110" s="219" customFormat="1" ht="13.5" x14ac:dyDescent="0.3">
      <c r="C87" s="1355" t="s">
        <v>41</v>
      </c>
      <c r="D87" s="1355" t="s">
        <v>274</v>
      </c>
      <c r="E87" s="1355" t="s">
        <v>277</v>
      </c>
      <c r="F87" s="1355" t="s">
        <v>278</v>
      </c>
      <c r="G87" s="1355" t="s">
        <v>279</v>
      </c>
      <c r="H87" s="1355" t="s">
        <v>280</v>
      </c>
      <c r="I87" s="1355" t="s">
        <v>281</v>
      </c>
      <c r="K87" s="107"/>
      <c r="L87" s="108"/>
      <c r="M87" s="108" t="s">
        <v>57</v>
      </c>
      <c r="N87" s="75">
        <v>2020</v>
      </c>
      <c r="O87" s="75">
        <v>2021</v>
      </c>
      <c r="P87" s="75">
        <v>2022</v>
      </c>
      <c r="Q87" s="75">
        <v>2023</v>
      </c>
      <c r="R87" s="75">
        <v>2024</v>
      </c>
      <c r="S87" s="75">
        <v>2025</v>
      </c>
      <c r="T87" s="75">
        <v>2026</v>
      </c>
      <c r="U87" s="75">
        <v>2027</v>
      </c>
      <c r="V87" s="75">
        <v>2028</v>
      </c>
      <c r="W87" s="75">
        <v>2029</v>
      </c>
      <c r="X87" s="75">
        <v>2030</v>
      </c>
      <c r="Y87" s="75">
        <v>2031</v>
      </c>
      <c r="Z87" s="75">
        <v>2032</v>
      </c>
      <c r="AA87" s="75">
        <v>2033</v>
      </c>
      <c r="AB87" s="75">
        <v>2034</v>
      </c>
      <c r="AC87" s="75">
        <v>2035</v>
      </c>
      <c r="AD87" s="75">
        <v>2036</v>
      </c>
      <c r="AE87" s="76">
        <v>2037</v>
      </c>
      <c r="AI87" s="56" t="s">
        <v>76</v>
      </c>
      <c r="AJ87" s="56" t="s">
        <v>77</v>
      </c>
      <c r="AK87" s="56" t="s">
        <v>78</v>
      </c>
      <c r="AL87" s="56" t="s">
        <v>79</v>
      </c>
      <c r="AM87" s="56" t="s">
        <v>80</v>
      </c>
      <c r="AN87" s="56" t="s">
        <v>81</v>
      </c>
      <c r="AO87" s="56" t="s">
        <v>82</v>
      </c>
      <c r="AP87" s="56" t="s">
        <v>83</v>
      </c>
      <c r="AQ87" s="56" t="s">
        <v>84</v>
      </c>
      <c r="AR87" s="56" t="s">
        <v>85</v>
      </c>
      <c r="AS87" s="56" t="s">
        <v>86</v>
      </c>
      <c r="AT87" s="56" t="s">
        <v>87</v>
      </c>
      <c r="AU87" s="56" t="s">
        <v>88</v>
      </c>
      <c r="AV87" s="56" t="s">
        <v>89</v>
      </c>
      <c r="AW87" s="56" t="s">
        <v>90</v>
      </c>
      <c r="AX87" s="56" t="s">
        <v>91</v>
      </c>
      <c r="AY87" s="56" t="s">
        <v>92</v>
      </c>
      <c r="AZ87" s="56" t="s">
        <v>93</v>
      </c>
      <c r="BA87" s="56" t="s">
        <v>94</v>
      </c>
      <c r="BB87" s="56" t="s">
        <v>95</v>
      </c>
      <c r="BC87" s="56" t="s">
        <v>96</v>
      </c>
      <c r="BD87" s="56" t="s">
        <v>97</v>
      </c>
      <c r="BE87" s="56" t="s">
        <v>98</v>
      </c>
      <c r="BF87" s="56" t="s">
        <v>99</v>
      </c>
      <c r="BG87" s="56" t="s">
        <v>100</v>
      </c>
      <c r="BH87" s="56" t="s">
        <v>101</v>
      </c>
      <c r="BI87" s="56" t="s">
        <v>102</v>
      </c>
      <c r="BJ87" s="56" t="s">
        <v>113</v>
      </c>
      <c r="BK87" s="56" t="s">
        <v>106</v>
      </c>
      <c r="BL87" s="56" t="s">
        <v>107</v>
      </c>
      <c r="BM87" s="56" t="s">
        <v>108</v>
      </c>
      <c r="BN87" s="56" t="s">
        <v>105</v>
      </c>
      <c r="BO87" s="56" t="s">
        <v>114</v>
      </c>
      <c r="BP87" s="56" t="s">
        <v>115</v>
      </c>
      <c r="BQ87" s="56" t="s">
        <v>116</v>
      </c>
      <c r="BR87" s="56" t="s">
        <v>117</v>
      </c>
      <c r="BS87" s="56" t="s">
        <v>118</v>
      </c>
      <c r="BT87" s="56" t="s">
        <v>119</v>
      </c>
      <c r="BU87" s="56" t="s">
        <v>120</v>
      </c>
      <c r="BV87" s="56" t="s">
        <v>121</v>
      </c>
      <c r="BW87" s="56" t="s">
        <v>122</v>
      </c>
      <c r="BX87" s="56" t="s">
        <v>123</v>
      </c>
      <c r="BY87" s="56" t="s">
        <v>124</v>
      </c>
      <c r="BZ87" s="56" t="s">
        <v>125</v>
      </c>
      <c r="CA87" s="56" t="s">
        <v>126</v>
      </c>
      <c r="CB87" s="56" t="s">
        <v>127</v>
      </c>
      <c r="CC87" s="56" t="s">
        <v>128</v>
      </c>
      <c r="CD87" s="56" t="s">
        <v>129</v>
      </c>
      <c r="CE87" s="56" t="s">
        <v>130</v>
      </c>
      <c r="CF87" s="56" t="s">
        <v>131</v>
      </c>
      <c r="CG87" s="56" t="s">
        <v>132</v>
      </c>
      <c r="CH87" s="56" t="s">
        <v>133</v>
      </c>
      <c r="CI87" s="56" t="s">
        <v>134</v>
      </c>
      <c r="CJ87" s="56" t="s">
        <v>135</v>
      </c>
      <c r="CK87" s="56" t="s">
        <v>136</v>
      </c>
      <c r="CL87" s="56" t="s">
        <v>137</v>
      </c>
      <c r="CM87" s="56" t="s">
        <v>138</v>
      </c>
      <c r="CN87" s="56" t="s">
        <v>139</v>
      </c>
      <c r="CO87" s="56" t="s">
        <v>140</v>
      </c>
      <c r="CP87" s="56" t="s">
        <v>141</v>
      </c>
      <c r="CQ87" s="56" t="s">
        <v>142</v>
      </c>
      <c r="CR87" s="56" t="s">
        <v>143</v>
      </c>
      <c r="CS87" s="56" t="s">
        <v>144</v>
      </c>
      <c r="CT87" s="56" t="s">
        <v>145</v>
      </c>
      <c r="CU87" s="56" t="s">
        <v>146</v>
      </c>
      <c r="CV87" s="56" t="s">
        <v>147</v>
      </c>
      <c r="CW87" s="56" t="s">
        <v>148</v>
      </c>
      <c r="CX87" s="56" t="s">
        <v>149</v>
      </c>
      <c r="CY87" s="56" t="s">
        <v>152</v>
      </c>
      <c r="CZ87" s="56" t="s">
        <v>153</v>
      </c>
      <c r="DA87" s="56" t="s">
        <v>154</v>
      </c>
      <c r="DB87" s="56" t="s">
        <v>155</v>
      </c>
    </row>
    <row r="88" spans="2:110" s="219" customFormat="1" ht="13.5" x14ac:dyDescent="0.3">
      <c r="C88" s="362">
        <f>C10</f>
        <v>2020</v>
      </c>
      <c r="D88" s="227" t="str">
        <f t="shared" ref="D88:I88" si="131">D10</f>
        <v>SIN Bank</v>
      </c>
      <c r="E88" s="233" t="str">
        <f t="shared" si="131"/>
        <v>J/V 최초 차입금</v>
      </c>
      <c r="F88" s="241">
        <f t="shared" si="131"/>
        <v>65500000</v>
      </c>
      <c r="G88" s="235">
        <f t="shared" si="131"/>
        <v>1.47E-2</v>
      </c>
      <c r="H88" s="361">
        <f t="shared" si="131"/>
        <v>3</v>
      </c>
      <c r="I88" s="234" t="str">
        <f t="shared" si="131"/>
        <v>수시상환</v>
      </c>
      <c r="J88" s="221"/>
      <c r="K88" s="232" t="str">
        <f>'JV_IBD (2)'!K43</f>
        <v>크레인 구입 차입금</v>
      </c>
      <c r="L88" s="227"/>
      <c r="M88" s="244"/>
      <c r="N88" s="244">
        <f>SUMIF($AI$86:$DB$86,N$87,$AI88:$DB88)</f>
        <v>240712.5</v>
      </c>
      <c r="O88" s="245">
        <f t="shared" ref="O88:AD91" si="132">SUMIF($AI$86:$DB$86,O$87,$AI88:$DB88)</f>
        <v>296878.75</v>
      </c>
      <c r="P88" s="245">
        <f t="shared" si="132"/>
        <v>264783.75</v>
      </c>
      <c r="Q88" s="245">
        <f t="shared" si="132"/>
        <v>112332.5</v>
      </c>
      <c r="R88" s="245">
        <f t="shared" si="132"/>
        <v>64190</v>
      </c>
      <c r="S88" s="245">
        <f t="shared" si="132"/>
        <v>64190</v>
      </c>
      <c r="T88" s="244">
        <f t="shared" si="132"/>
        <v>64190</v>
      </c>
      <c r="U88" s="244">
        <f t="shared" si="132"/>
        <v>64190</v>
      </c>
      <c r="V88" s="245">
        <f t="shared" si="132"/>
        <v>64190</v>
      </c>
      <c r="W88" s="245">
        <f t="shared" si="132"/>
        <v>64190</v>
      </c>
      <c r="X88" s="245">
        <f t="shared" si="132"/>
        <v>64190</v>
      </c>
      <c r="Y88" s="245">
        <f t="shared" si="132"/>
        <v>64190</v>
      </c>
      <c r="Z88" s="245">
        <f t="shared" si="132"/>
        <v>64190</v>
      </c>
      <c r="AA88" s="244">
        <f t="shared" si="132"/>
        <v>64190</v>
      </c>
      <c r="AB88" s="244">
        <f t="shared" si="132"/>
        <v>64190</v>
      </c>
      <c r="AC88" s="245">
        <f t="shared" si="132"/>
        <v>64190</v>
      </c>
      <c r="AD88" s="245">
        <f t="shared" si="132"/>
        <v>64190</v>
      </c>
      <c r="AE88" s="246">
        <f>SUMIF($AI$86:$DB$86,AE$87,$AI88:$DB88)</f>
        <v>64190</v>
      </c>
      <c r="AF88" s="221"/>
      <c r="AG88" s="221"/>
      <c r="AH88" s="221"/>
      <c r="AI88" s="255"/>
      <c r="AJ88" s="255">
        <f>AI55</f>
        <v>80237.5</v>
      </c>
      <c r="AK88" s="255">
        <f t="shared" ref="AK88:CV91" si="133">AJ55</f>
        <v>80237.5</v>
      </c>
      <c r="AL88" s="255">
        <f t="shared" si="133"/>
        <v>80237.5</v>
      </c>
      <c r="AM88" s="255">
        <f t="shared" si="133"/>
        <v>80237.5</v>
      </c>
      <c r="AN88" s="255">
        <f t="shared" si="133"/>
        <v>72213.75</v>
      </c>
      <c r="AO88" s="255">
        <f t="shared" si="133"/>
        <v>72213.75</v>
      </c>
      <c r="AP88" s="255">
        <f t="shared" si="133"/>
        <v>72213.75</v>
      </c>
      <c r="AQ88" s="255">
        <f t="shared" si="133"/>
        <v>72213.75</v>
      </c>
      <c r="AR88" s="255">
        <f t="shared" si="133"/>
        <v>64190</v>
      </c>
      <c r="AS88" s="255">
        <f t="shared" si="133"/>
        <v>64190</v>
      </c>
      <c r="AT88" s="255">
        <f t="shared" si="133"/>
        <v>64190</v>
      </c>
      <c r="AU88" s="255">
        <f t="shared" si="133"/>
        <v>64190</v>
      </c>
      <c r="AV88" s="255">
        <f t="shared" si="133"/>
        <v>16047.5</v>
      </c>
      <c r="AW88" s="255">
        <f t="shared" si="133"/>
        <v>16047.5</v>
      </c>
      <c r="AX88" s="255">
        <f t="shared" si="133"/>
        <v>16047.5</v>
      </c>
      <c r="AY88" s="255">
        <f t="shared" si="133"/>
        <v>16047.5</v>
      </c>
      <c r="AZ88" s="255">
        <f t="shared" si="133"/>
        <v>16047.5</v>
      </c>
      <c r="BA88" s="255">
        <f t="shared" si="133"/>
        <v>16047.5</v>
      </c>
      <c r="BB88" s="255">
        <f t="shared" si="133"/>
        <v>16047.5</v>
      </c>
      <c r="BC88" s="255">
        <f t="shared" si="133"/>
        <v>16047.5</v>
      </c>
      <c r="BD88" s="255">
        <f t="shared" si="133"/>
        <v>16047.5</v>
      </c>
      <c r="BE88" s="255">
        <f t="shared" si="133"/>
        <v>16047.5</v>
      </c>
      <c r="BF88" s="255">
        <f t="shared" si="133"/>
        <v>16047.5</v>
      </c>
      <c r="BG88" s="255">
        <f t="shared" si="133"/>
        <v>16047.5</v>
      </c>
      <c r="BH88" s="255">
        <f t="shared" si="133"/>
        <v>16047.5</v>
      </c>
      <c r="BI88" s="255">
        <f t="shared" si="133"/>
        <v>16047.5</v>
      </c>
      <c r="BJ88" s="255">
        <f t="shared" si="133"/>
        <v>16047.5</v>
      </c>
      <c r="BK88" s="255">
        <f t="shared" si="133"/>
        <v>16047.5</v>
      </c>
      <c r="BL88" s="255">
        <f t="shared" si="133"/>
        <v>16047.5</v>
      </c>
      <c r="BM88" s="255">
        <f t="shared" si="133"/>
        <v>16047.5</v>
      </c>
      <c r="BN88" s="255">
        <f t="shared" si="133"/>
        <v>16047.5</v>
      </c>
      <c r="BO88" s="255">
        <f t="shared" si="133"/>
        <v>16047.5</v>
      </c>
      <c r="BP88" s="255">
        <f t="shared" si="133"/>
        <v>16047.5</v>
      </c>
      <c r="BQ88" s="255">
        <f t="shared" si="133"/>
        <v>16047.5</v>
      </c>
      <c r="BR88" s="255">
        <f t="shared" si="133"/>
        <v>16047.5</v>
      </c>
      <c r="BS88" s="255">
        <f t="shared" si="133"/>
        <v>16047.5</v>
      </c>
      <c r="BT88" s="255">
        <f t="shared" si="133"/>
        <v>16047.5</v>
      </c>
      <c r="BU88" s="255">
        <f t="shared" si="133"/>
        <v>16047.5</v>
      </c>
      <c r="BV88" s="255">
        <f t="shared" si="133"/>
        <v>16047.5</v>
      </c>
      <c r="BW88" s="255">
        <f t="shared" si="133"/>
        <v>16047.5</v>
      </c>
      <c r="BX88" s="255">
        <f t="shared" si="133"/>
        <v>16047.5</v>
      </c>
      <c r="BY88" s="255">
        <f t="shared" si="133"/>
        <v>16047.5</v>
      </c>
      <c r="BZ88" s="255">
        <f t="shared" si="133"/>
        <v>16047.5</v>
      </c>
      <c r="CA88" s="255">
        <f t="shared" si="133"/>
        <v>16047.5</v>
      </c>
      <c r="CB88" s="255">
        <f t="shared" si="133"/>
        <v>16047.5</v>
      </c>
      <c r="CC88" s="255">
        <f t="shared" si="133"/>
        <v>16047.5</v>
      </c>
      <c r="CD88" s="255">
        <f t="shared" si="133"/>
        <v>16047.5</v>
      </c>
      <c r="CE88" s="255">
        <f t="shared" si="133"/>
        <v>16047.5</v>
      </c>
      <c r="CF88" s="255">
        <f t="shared" si="133"/>
        <v>16047.5</v>
      </c>
      <c r="CG88" s="255">
        <f t="shared" si="133"/>
        <v>16047.5</v>
      </c>
      <c r="CH88" s="255">
        <f t="shared" si="133"/>
        <v>16047.5</v>
      </c>
      <c r="CI88" s="255">
        <f t="shared" si="133"/>
        <v>16047.5</v>
      </c>
      <c r="CJ88" s="255">
        <f t="shared" si="133"/>
        <v>16047.5</v>
      </c>
      <c r="CK88" s="255">
        <f t="shared" si="133"/>
        <v>16047.5</v>
      </c>
      <c r="CL88" s="255">
        <f t="shared" si="133"/>
        <v>16047.5</v>
      </c>
      <c r="CM88" s="255">
        <f t="shared" si="133"/>
        <v>16047.5</v>
      </c>
      <c r="CN88" s="255">
        <f t="shared" si="133"/>
        <v>16047.5</v>
      </c>
      <c r="CO88" s="255">
        <f t="shared" si="133"/>
        <v>16047.5</v>
      </c>
      <c r="CP88" s="255">
        <f t="shared" si="133"/>
        <v>16047.5</v>
      </c>
      <c r="CQ88" s="255">
        <f t="shared" si="133"/>
        <v>16047.5</v>
      </c>
      <c r="CR88" s="255">
        <f t="shared" si="133"/>
        <v>16047.5</v>
      </c>
      <c r="CS88" s="255">
        <f t="shared" si="133"/>
        <v>16047.5</v>
      </c>
      <c r="CT88" s="255">
        <f t="shared" si="133"/>
        <v>16047.5</v>
      </c>
      <c r="CU88" s="255">
        <f t="shared" si="133"/>
        <v>16047.5</v>
      </c>
      <c r="CV88" s="255">
        <f t="shared" si="133"/>
        <v>16047.5</v>
      </c>
      <c r="CW88" s="255">
        <f t="shared" ref="CW88:DB91" si="134">CV55</f>
        <v>16047.5</v>
      </c>
      <c r="CX88" s="255">
        <f t="shared" si="134"/>
        <v>16047.5</v>
      </c>
      <c r="CY88" s="256">
        <f t="shared" si="134"/>
        <v>16047.5</v>
      </c>
      <c r="CZ88" s="256">
        <f t="shared" si="134"/>
        <v>16047.5</v>
      </c>
      <c r="DA88" s="256">
        <f t="shared" si="134"/>
        <v>16047.5</v>
      </c>
      <c r="DB88" s="256">
        <f t="shared" si="134"/>
        <v>16047.5</v>
      </c>
      <c r="DC88" s="255"/>
      <c r="DD88" s="255"/>
      <c r="DE88" s="255"/>
      <c r="DF88" s="255"/>
    </row>
    <row r="89" spans="2:110" s="219" customFormat="1" ht="13.5" x14ac:dyDescent="0.3">
      <c r="C89" s="362">
        <f t="shared" ref="C89:I91" si="135">C11</f>
        <v>0</v>
      </c>
      <c r="D89" s="227" t="str">
        <f t="shared" si="135"/>
        <v>SIN Bank</v>
      </c>
      <c r="E89" s="233" t="str">
        <f t="shared" si="135"/>
        <v>크레인 구입 차입금</v>
      </c>
      <c r="F89" s="241">
        <f t="shared" si="135"/>
        <v>17200000</v>
      </c>
      <c r="G89" s="230">
        <f t="shared" si="135"/>
        <v>1.47E-2</v>
      </c>
      <c r="H89" s="361">
        <f t="shared" si="135"/>
        <v>5</v>
      </c>
      <c r="I89" s="234" t="str">
        <f t="shared" si="135"/>
        <v>수시상환</v>
      </c>
      <c r="J89" s="221"/>
      <c r="K89" s="232" t="str">
        <f>'JV_IBD (2)'!K44</f>
        <v>J/V 최초 차입금(재금융)</v>
      </c>
      <c r="L89" s="227"/>
      <c r="M89" s="244"/>
      <c r="N89" s="244">
        <f>SUMIF($AI$86:$DB$86,N$87,$AI89:$DB89)</f>
        <v>0</v>
      </c>
      <c r="O89" s="245">
        <f t="shared" si="132"/>
        <v>0</v>
      </c>
      <c r="P89" s="245">
        <f t="shared" si="132"/>
        <v>0</v>
      </c>
      <c r="Q89" s="245">
        <f t="shared" si="132"/>
        <v>0</v>
      </c>
      <c r="R89" s="245">
        <f t="shared" si="132"/>
        <v>0</v>
      </c>
      <c r="S89" s="245">
        <f t="shared" si="132"/>
        <v>0</v>
      </c>
      <c r="T89" s="244">
        <f t="shared" si="132"/>
        <v>0</v>
      </c>
      <c r="U89" s="244">
        <f t="shared" si="132"/>
        <v>0</v>
      </c>
      <c r="V89" s="245">
        <f t="shared" si="132"/>
        <v>0</v>
      </c>
      <c r="W89" s="245">
        <f t="shared" si="132"/>
        <v>0</v>
      </c>
      <c r="X89" s="245">
        <f t="shared" si="132"/>
        <v>0</v>
      </c>
      <c r="Y89" s="245">
        <f t="shared" si="132"/>
        <v>0</v>
      </c>
      <c r="Z89" s="245">
        <f t="shared" si="132"/>
        <v>0</v>
      </c>
      <c r="AA89" s="244">
        <f t="shared" si="132"/>
        <v>0</v>
      </c>
      <c r="AB89" s="244">
        <f t="shared" si="132"/>
        <v>0</v>
      </c>
      <c r="AC89" s="245">
        <f t="shared" si="132"/>
        <v>0</v>
      </c>
      <c r="AD89" s="245">
        <f t="shared" si="132"/>
        <v>0</v>
      </c>
      <c r="AE89" s="246">
        <f>SUMIF($AI$86:$DB$86,AE$87,$AI89:$DB89)</f>
        <v>0</v>
      </c>
      <c r="AF89" s="221"/>
      <c r="AG89" s="221"/>
      <c r="AH89" s="221"/>
      <c r="AI89" s="255"/>
      <c r="AJ89" s="255">
        <f t="shared" ref="AJ89:CU91" si="136">AI56</f>
        <v>0</v>
      </c>
      <c r="AK89" s="255">
        <f t="shared" si="136"/>
        <v>0</v>
      </c>
      <c r="AL89" s="255">
        <f t="shared" si="136"/>
        <v>0</v>
      </c>
      <c r="AM89" s="255">
        <f t="shared" si="136"/>
        <v>0</v>
      </c>
      <c r="AN89" s="255">
        <f t="shared" si="136"/>
        <v>0</v>
      </c>
      <c r="AO89" s="255">
        <f t="shared" si="136"/>
        <v>0</v>
      </c>
      <c r="AP89" s="255">
        <f t="shared" si="136"/>
        <v>0</v>
      </c>
      <c r="AQ89" s="255">
        <f t="shared" si="136"/>
        <v>0</v>
      </c>
      <c r="AR89" s="255">
        <f t="shared" si="136"/>
        <v>0</v>
      </c>
      <c r="AS89" s="255">
        <f t="shared" si="136"/>
        <v>0</v>
      </c>
      <c r="AT89" s="255">
        <f t="shared" si="136"/>
        <v>0</v>
      </c>
      <c r="AU89" s="255">
        <f t="shared" si="136"/>
        <v>0</v>
      </c>
      <c r="AV89" s="255">
        <f t="shared" si="136"/>
        <v>0</v>
      </c>
      <c r="AW89" s="255">
        <f t="shared" si="136"/>
        <v>0</v>
      </c>
      <c r="AX89" s="255">
        <f t="shared" si="136"/>
        <v>0</v>
      </c>
      <c r="AY89" s="255">
        <f t="shared" si="136"/>
        <v>0</v>
      </c>
      <c r="AZ89" s="255">
        <f t="shared" si="136"/>
        <v>0</v>
      </c>
      <c r="BA89" s="255">
        <f t="shared" si="136"/>
        <v>0</v>
      </c>
      <c r="BB89" s="255">
        <f t="shared" si="136"/>
        <v>0</v>
      </c>
      <c r="BC89" s="255">
        <f t="shared" si="136"/>
        <v>0</v>
      </c>
      <c r="BD89" s="255">
        <f t="shared" si="136"/>
        <v>0</v>
      </c>
      <c r="BE89" s="255">
        <f t="shared" si="136"/>
        <v>0</v>
      </c>
      <c r="BF89" s="255">
        <f t="shared" si="136"/>
        <v>0</v>
      </c>
      <c r="BG89" s="255">
        <f t="shared" si="136"/>
        <v>0</v>
      </c>
      <c r="BH89" s="255">
        <f t="shared" si="136"/>
        <v>0</v>
      </c>
      <c r="BI89" s="255">
        <f t="shared" si="136"/>
        <v>0</v>
      </c>
      <c r="BJ89" s="255">
        <f t="shared" si="136"/>
        <v>0</v>
      </c>
      <c r="BK89" s="255">
        <f t="shared" si="136"/>
        <v>0</v>
      </c>
      <c r="BL89" s="255">
        <f t="shared" si="136"/>
        <v>0</v>
      </c>
      <c r="BM89" s="255">
        <f t="shared" si="136"/>
        <v>0</v>
      </c>
      <c r="BN89" s="255">
        <f t="shared" si="136"/>
        <v>0</v>
      </c>
      <c r="BO89" s="255">
        <f t="shared" si="136"/>
        <v>0</v>
      </c>
      <c r="BP89" s="255">
        <f t="shared" si="136"/>
        <v>0</v>
      </c>
      <c r="BQ89" s="255">
        <f t="shared" si="136"/>
        <v>0</v>
      </c>
      <c r="BR89" s="255">
        <f t="shared" si="136"/>
        <v>0</v>
      </c>
      <c r="BS89" s="255">
        <f t="shared" si="136"/>
        <v>0</v>
      </c>
      <c r="BT89" s="255">
        <f t="shared" si="136"/>
        <v>0</v>
      </c>
      <c r="BU89" s="255">
        <f t="shared" si="136"/>
        <v>0</v>
      </c>
      <c r="BV89" s="255">
        <f t="shared" si="136"/>
        <v>0</v>
      </c>
      <c r="BW89" s="255">
        <f t="shared" si="136"/>
        <v>0</v>
      </c>
      <c r="BX89" s="255">
        <f t="shared" si="136"/>
        <v>0</v>
      </c>
      <c r="BY89" s="255">
        <f t="shared" si="136"/>
        <v>0</v>
      </c>
      <c r="BZ89" s="255">
        <f t="shared" si="136"/>
        <v>0</v>
      </c>
      <c r="CA89" s="255">
        <f t="shared" si="136"/>
        <v>0</v>
      </c>
      <c r="CB89" s="255">
        <f t="shared" si="136"/>
        <v>0</v>
      </c>
      <c r="CC89" s="255">
        <f t="shared" si="136"/>
        <v>0</v>
      </c>
      <c r="CD89" s="255">
        <f t="shared" si="136"/>
        <v>0</v>
      </c>
      <c r="CE89" s="255">
        <f t="shared" si="136"/>
        <v>0</v>
      </c>
      <c r="CF89" s="255">
        <f t="shared" si="136"/>
        <v>0</v>
      </c>
      <c r="CG89" s="255">
        <f t="shared" si="136"/>
        <v>0</v>
      </c>
      <c r="CH89" s="255">
        <f t="shared" si="136"/>
        <v>0</v>
      </c>
      <c r="CI89" s="255">
        <f t="shared" si="136"/>
        <v>0</v>
      </c>
      <c r="CJ89" s="255">
        <f t="shared" si="136"/>
        <v>0</v>
      </c>
      <c r="CK89" s="255">
        <f t="shared" si="136"/>
        <v>0</v>
      </c>
      <c r="CL89" s="255">
        <f t="shared" si="136"/>
        <v>0</v>
      </c>
      <c r="CM89" s="255">
        <f t="shared" si="136"/>
        <v>0</v>
      </c>
      <c r="CN89" s="255">
        <f t="shared" si="136"/>
        <v>0</v>
      </c>
      <c r="CO89" s="255">
        <f t="shared" si="136"/>
        <v>0</v>
      </c>
      <c r="CP89" s="255">
        <f t="shared" si="136"/>
        <v>0</v>
      </c>
      <c r="CQ89" s="255">
        <f t="shared" si="136"/>
        <v>0</v>
      </c>
      <c r="CR89" s="255">
        <f t="shared" si="136"/>
        <v>0</v>
      </c>
      <c r="CS89" s="255">
        <f t="shared" si="136"/>
        <v>0</v>
      </c>
      <c r="CT89" s="255">
        <f t="shared" si="136"/>
        <v>0</v>
      </c>
      <c r="CU89" s="255">
        <f t="shared" si="136"/>
        <v>0</v>
      </c>
      <c r="CV89" s="255">
        <f t="shared" si="133"/>
        <v>0</v>
      </c>
      <c r="CW89" s="255">
        <f t="shared" si="134"/>
        <v>0</v>
      </c>
      <c r="CX89" s="255">
        <f t="shared" si="134"/>
        <v>0</v>
      </c>
      <c r="CY89" s="256">
        <f t="shared" si="134"/>
        <v>0</v>
      </c>
      <c r="CZ89" s="256">
        <f t="shared" si="134"/>
        <v>0</v>
      </c>
      <c r="DA89" s="256">
        <f t="shared" si="134"/>
        <v>0</v>
      </c>
      <c r="DB89" s="256">
        <f t="shared" si="134"/>
        <v>0</v>
      </c>
      <c r="DC89" s="255"/>
      <c r="DD89" s="255"/>
      <c r="DE89" s="255"/>
      <c r="DF89" s="255"/>
    </row>
    <row r="90" spans="2:110" s="219" customFormat="1" ht="13.5" x14ac:dyDescent="0.3">
      <c r="C90" s="362">
        <f t="shared" si="135"/>
        <v>2023</v>
      </c>
      <c r="D90" s="227" t="str">
        <f t="shared" si="135"/>
        <v>SIN Bank</v>
      </c>
      <c r="E90" s="233" t="str">
        <f t="shared" si="135"/>
        <v>J/V 최초 차입금(재금융)</v>
      </c>
      <c r="F90" s="241">
        <f t="shared" si="135"/>
        <v>32750000</v>
      </c>
      <c r="G90" s="230">
        <f t="shared" si="135"/>
        <v>1.47E-2</v>
      </c>
      <c r="H90" s="361">
        <f t="shared" si="135"/>
        <v>5</v>
      </c>
      <c r="I90" s="234" t="str">
        <f t="shared" si="135"/>
        <v>수시상환</v>
      </c>
      <c r="J90" s="221"/>
      <c r="K90" s="759" t="str">
        <f>'JV_IBD (2)'!K45</f>
        <v>크레인 구입 차입금(재금융)</v>
      </c>
      <c r="L90" s="227"/>
      <c r="M90" s="244"/>
      <c r="N90" s="244">
        <f>SUMIF($AI$86:$DB$86,N$87,$AI90:$DB90)</f>
        <v>0</v>
      </c>
      <c r="O90" s="245">
        <f t="shared" si="132"/>
        <v>0</v>
      </c>
      <c r="P90" s="245">
        <f t="shared" si="132"/>
        <v>0</v>
      </c>
      <c r="Q90" s="245">
        <f t="shared" si="132"/>
        <v>120356.25</v>
      </c>
      <c r="R90" s="245">
        <f t="shared" si="132"/>
        <v>148439.375</v>
      </c>
      <c r="S90" s="245">
        <f t="shared" si="132"/>
        <v>132391.875</v>
      </c>
      <c r="T90" s="244">
        <f t="shared" si="132"/>
        <v>116344.375</v>
      </c>
      <c r="U90" s="244">
        <f t="shared" si="132"/>
        <v>100296.875</v>
      </c>
      <c r="V90" s="245">
        <f t="shared" si="132"/>
        <v>24071.25</v>
      </c>
      <c r="W90" s="245">
        <f t="shared" si="132"/>
        <v>0</v>
      </c>
      <c r="X90" s="245">
        <f t="shared" si="132"/>
        <v>0</v>
      </c>
      <c r="Y90" s="245">
        <f t="shared" si="132"/>
        <v>0</v>
      </c>
      <c r="Z90" s="245">
        <f t="shared" si="132"/>
        <v>0</v>
      </c>
      <c r="AA90" s="244">
        <f t="shared" si="132"/>
        <v>0</v>
      </c>
      <c r="AB90" s="244">
        <f t="shared" si="132"/>
        <v>0</v>
      </c>
      <c r="AC90" s="245">
        <f t="shared" si="132"/>
        <v>0</v>
      </c>
      <c r="AD90" s="245">
        <f t="shared" si="132"/>
        <v>0</v>
      </c>
      <c r="AE90" s="246">
        <f>SUMIF($AI$86:$DB$86,AE$87,$AI90:$DB90)</f>
        <v>0</v>
      </c>
      <c r="AF90" s="221"/>
      <c r="AG90" s="221"/>
      <c r="AH90" s="221"/>
      <c r="AI90" s="255"/>
      <c r="AJ90" s="255">
        <f t="shared" si="136"/>
        <v>0</v>
      </c>
      <c r="AK90" s="255">
        <f t="shared" si="136"/>
        <v>0</v>
      </c>
      <c r="AL90" s="255">
        <f t="shared" si="136"/>
        <v>0</v>
      </c>
      <c r="AM90" s="255">
        <f t="shared" si="136"/>
        <v>0</v>
      </c>
      <c r="AN90" s="255">
        <f t="shared" si="136"/>
        <v>0</v>
      </c>
      <c r="AO90" s="255">
        <f t="shared" si="136"/>
        <v>0</v>
      </c>
      <c r="AP90" s="255">
        <f t="shared" si="136"/>
        <v>0</v>
      </c>
      <c r="AQ90" s="255">
        <f t="shared" si="136"/>
        <v>0</v>
      </c>
      <c r="AR90" s="255">
        <f t="shared" si="136"/>
        <v>0</v>
      </c>
      <c r="AS90" s="255">
        <f t="shared" si="136"/>
        <v>0</v>
      </c>
      <c r="AT90" s="255">
        <f t="shared" si="136"/>
        <v>0</v>
      </c>
      <c r="AU90" s="255">
        <f t="shared" si="136"/>
        <v>0</v>
      </c>
      <c r="AV90" s="255">
        <f t="shared" si="136"/>
        <v>40118.75</v>
      </c>
      <c r="AW90" s="255">
        <f t="shared" si="136"/>
        <v>40118.75</v>
      </c>
      <c r="AX90" s="255">
        <f t="shared" si="136"/>
        <v>40118.75</v>
      </c>
      <c r="AY90" s="255">
        <f t="shared" si="136"/>
        <v>40118.75</v>
      </c>
      <c r="AZ90" s="255">
        <f t="shared" si="136"/>
        <v>36106.875</v>
      </c>
      <c r="BA90" s="255">
        <f t="shared" si="136"/>
        <v>36106.875</v>
      </c>
      <c r="BB90" s="255">
        <f t="shared" si="136"/>
        <v>36106.875</v>
      </c>
      <c r="BC90" s="255">
        <f t="shared" si="136"/>
        <v>36106.875</v>
      </c>
      <c r="BD90" s="255">
        <f t="shared" si="136"/>
        <v>32095</v>
      </c>
      <c r="BE90" s="255">
        <f t="shared" si="136"/>
        <v>32095</v>
      </c>
      <c r="BF90" s="255">
        <f t="shared" si="136"/>
        <v>32095</v>
      </c>
      <c r="BG90" s="255">
        <f t="shared" si="136"/>
        <v>32095</v>
      </c>
      <c r="BH90" s="255">
        <f t="shared" si="136"/>
        <v>28083.125</v>
      </c>
      <c r="BI90" s="255">
        <f t="shared" si="136"/>
        <v>28083.125</v>
      </c>
      <c r="BJ90" s="255">
        <f t="shared" si="136"/>
        <v>28083.125</v>
      </c>
      <c r="BK90" s="255">
        <f t="shared" si="136"/>
        <v>28083.125</v>
      </c>
      <c r="BL90" s="255">
        <f t="shared" si="136"/>
        <v>24071.25</v>
      </c>
      <c r="BM90" s="255">
        <f t="shared" si="136"/>
        <v>24071.25</v>
      </c>
      <c r="BN90" s="255">
        <f t="shared" si="136"/>
        <v>24071.25</v>
      </c>
      <c r="BO90" s="255">
        <f t="shared" si="136"/>
        <v>24071.25</v>
      </c>
      <c r="BP90" s="255">
        <f t="shared" si="136"/>
        <v>0</v>
      </c>
      <c r="BQ90" s="255">
        <f t="shared" si="136"/>
        <v>0</v>
      </c>
      <c r="BR90" s="255">
        <f t="shared" si="136"/>
        <v>0</v>
      </c>
      <c r="BS90" s="255">
        <f t="shared" si="136"/>
        <v>0</v>
      </c>
      <c r="BT90" s="255">
        <f t="shared" si="136"/>
        <v>0</v>
      </c>
      <c r="BU90" s="255">
        <f t="shared" si="136"/>
        <v>0</v>
      </c>
      <c r="BV90" s="255">
        <f t="shared" si="136"/>
        <v>0</v>
      </c>
      <c r="BW90" s="255">
        <f t="shared" si="136"/>
        <v>0</v>
      </c>
      <c r="BX90" s="255">
        <f t="shared" si="136"/>
        <v>0</v>
      </c>
      <c r="BY90" s="255">
        <f t="shared" si="136"/>
        <v>0</v>
      </c>
      <c r="BZ90" s="255">
        <f t="shared" si="136"/>
        <v>0</v>
      </c>
      <c r="CA90" s="255">
        <f t="shared" si="136"/>
        <v>0</v>
      </c>
      <c r="CB90" s="255">
        <f t="shared" si="136"/>
        <v>0</v>
      </c>
      <c r="CC90" s="255">
        <f t="shared" si="136"/>
        <v>0</v>
      </c>
      <c r="CD90" s="255">
        <f t="shared" si="136"/>
        <v>0</v>
      </c>
      <c r="CE90" s="255">
        <f t="shared" si="136"/>
        <v>0</v>
      </c>
      <c r="CF90" s="255">
        <f t="shared" si="136"/>
        <v>0</v>
      </c>
      <c r="CG90" s="255">
        <f t="shared" si="136"/>
        <v>0</v>
      </c>
      <c r="CH90" s="255">
        <f t="shared" si="136"/>
        <v>0</v>
      </c>
      <c r="CI90" s="255">
        <f t="shared" si="136"/>
        <v>0</v>
      </c>
      <c r="CJ90" s="255">
        <f t="shared" si="136"/>
        <v>0</v>
      </c>
      <c r="CK90" s="255">
        <f t="shared" si="136"/>
        <v>0</v>
      </c>
      <c r="CL90" s="255">
        <f t="shared" si="136"/>
        <v>0</v>
      </c>
      <c r="CM90" s="255">
        <f t="shared" si="136"/>
        <v>0</v>
      </c>
      <c r="CN90" s="255">
        <f t="shared" si="136"/>
        <v>0</v>
      </c>
      <c r="CO90" s="255">
        <f t="shared" si="136"/>
        <v>0</v>
      </c>
      <c r="CP90" s="255">
        <f t="shared" si="136"/>
        <v>0</v>
      </c>
      <c r="CQ90" s="255">
        <f t="shared" si="136"/>
        <v>0</v>
      </c>
      <c r="CR90" s="255">
        <f t="shared" si="136"/>
        <v>0</v>
      </c>
      <c r="CS90" s="255">
        <f t="shared" si="136"/>
        <v>0</v>
      </c>
      <c r="CT90" s="255">
        <f t="shared" si="136"/>
        <v>0</v>
      </c>
      <c r="CU90" s="255">
        <f t="shared" si="136"/>
        <v>0</v>
      </c>
      <c r="CV90" s="255">
        <f t="shared" si="133"/>
        <v>0</v>
      </c>
      <c r="CW90" s="255">
        <f t="shared" si="134"/>
        <v>0</v>
      </c>
      <c r="CX90" s="255">
        <f t="shared" si="134"/>
        <v>0</v>
      </c>
      <c r="CY90" s="256">
        <f t="shared" si="134"/>
        <v>0</v>
      </c>
      <c r="CZ90" s="256">
        <f t="shared" si="134"/>
        <v>0</v>
      </c>
      <c r="DA90" s="256">
        <f t="shared" si="134"/>
        <v>0</v>
      </c>
      <c r="DB90" s="256">
        <f t="shared" si="134"/>
        <v>0</v>
      </c>
      <c r="DC90" s="255"/>
      <c r="DD90" s="255"/>
      <c r="DE90" s="255"/>
      <c r="DF90" s="255"/>
    </row>
    <row r="91" spans="2:110" s="219" customFormat="1" ht="13.5" x14ac:dyDescent="0.3">
      <c r="C91" s="362">
        <f t="shared" si="135"/>
        <v>5</v>
      </c>
      <c r="D91" s="227" t="str">
        <f t="shared" si="135"/>
        <v>SIN Bank</v>
      </c>
      <c r="E91" s="233" t="str">
        <f t="shared" si="135"/>
        <v>크레인 구입 차입금(재금융)</v>
      </c>
      <c r="F91" s="241">
        <f t="shared" si="135"/>
        <v>8600000</v>
      </c>
      <c r="G91" s="230">
        <f t="shared" si="135"/>
        <v>1.47E-2</v>
      </c>
      <c r="H91" s="361">
        <f t="shared" si="135"/>
        <v>5</v>
      </c>
      <c r="I91" s="234" t="str">
        <f t="shared" si="135"/>
        <v>수시상환</v>
      </c>
      <c r="J91" s="221"/>
      <c r="K91" s="759" t="str">
        <f>'JV_IBD (2)'!K46</f>
        <v>합계</v>
      </c>
      <c r="L91" s="227"/>
      <c r="M91" s="244"/>
      <c r="N91" s="244">
        <f>SUMIF($AI$86:$DB$86,N$87,$AI91:$DB91)</f>
        <v>0</v>
      </c>
      <c r="O91" s="245">
        <f t="shared" si="132"/>
        <v>0</v>
      </c>
      <c r="P91" s="245">
        <f t="shared" si="132"/>
        <v>0</v>
      </c>
      <c r="Q91" s="245">
        <f t="shared" si="132"/>
        <v>0</v>
      </c>
      <c r="R91" s="245">
        <f t="shared" si="132"/>
        <v>0</v>
      </c>
      <c r="S91" s="245">
        <f t="shared" si="132"/>
        <v>0</v>
      </c>
      <c r="T91" s="244">
        <f t="shared" si="132"/>
        <v>0</v>
      </c>
      <c r="U91" s="244">
        <f t="shared" si="132"/>
        <v>0</v>
      </c>
      <c r="V91" s="245">
        <f t="shared" si="132"/>
        <v>0</v>
      </c>
      <c r="W91" s="245">
        <f t="shared" si="132"/>
        <v>0</v>
      </c>
      <c r="X91" s="245">
        <f t="shared" si="132"/>
        <v>0</v>
      </c>
      <c r="Y91" s="245">
        <f t="shared" si="132"/>
        <v>0</v>
      </c>
      <c r="Z91" s="245">
        <f t="shared" si="132"/>
        <v>0</v>
      </c>
      <c r="AA91" s="244">
        <f t="shared" si="132"/>
        <v>0</v>
      </c>
      <c r="AB91" s="244">
        <f t="shared" si="132"/>
        <v>0</v>
      </c>
      <c r="AC91" s="245">
        <f t="shared" si="132"/>
        <v>0</v>
      </c>
      <c r="AD91" s="245">
        <f t="shared" si="132"/>
        <v>0</v>
      </c>
      <c r="AE91" s="246">
        <f>SUMIF($AI$86:$DB$86,AE$87,$AI91:$DB91)</f>
        <v>0</v>
      </c>
      <c r="AF91" s="221"/>
      <c r="AG91" s="221"/>
      <c r="AH91" s="221"/>
      <c r="AI91" s="255"/>
      <c r="AJ91" s="255">
        <f t="shared" si="136"/>
        <v>0</v>
      </c>
      <c r="AK91" s="255">
        <f t="shared" si="136"/>
        <v>0</v>
      </c>
      <c r="AL91" s="255">
        <f t="shared" si="136"/>
        <v>0</v>
      </c>
      <c r="AM91" s="255">
        <f t="shared" si="136"/>
        <v>0</v>
      </c>
      <c r="AN91" s="255">
        <f t="shared" si="136"/>
        <v>0</v>
      </c>
      <c r="AO91" s="255">
        <f t="shared" si="136"/>
        <v>0</v>
      </c>
      <c r="AP91" s="255">
        <f t="shared" si="136"/>
        <v>0</v>
      </c>
      <c r="AQ91" s="255">
        <f t="shared" si="136"/>
        <v>0</v>
      </c>
      <c r="AR91" s="255">
        <f t="shared" si="136"/>
        <v>0</v>
      </c>
      <c r="AS91" s="255">
        <f t="shared" si="136"/>
        <v>0</v>
      </c>
      <c r="AT91" s="255">
        <f t="shared" si="136"/>
        <v>0</v>
      </c>
      <c r="AU91" s="255">
        <f t="shared" si="136"/>
        <v>0</v>
      </c>
      <c r="AV91" s="255">
        <f t="shared" si="136"/>
        <v>0</v>
      </c>
      <c r="AW91" s="255">
        <f t="shared" si="136"/>
        <v>0</v>
      </c>
      <c r="AX91" s="255">
        <f t="shared" si="136"/>
        <v>0</v>
      </c>
      <c r="AY91" s="255">
        <f t="shared" si="136"/>
        <v>0</v>
      </c>
      <c r="AZ91" s="255">
        <f t="shared" si="136"/>
        <v>0</v>
      </c>
      <c r="BA91" s="255">
        <f t="shared" si="136"/>
        <v>0</v>
      </c>
      <c r="BB91" s="255">
        <f t="shared" si="136"/>
        <v>0</v>
      </c>
      <c r="BC91" s="255">
        <f t="shared" si="136"/>
        <v>0</v>
      </c>
      <c r="BD91" s="255">
        <f t="shared" si="136"/>
        <v>0</v>
      </c>
      <c r="BE91" s="255">
        <f t="shared" si="136"/>
        <v>0</v>
      </c>
      <c r="BF91" s="255">
        <f t="shared" si="136"/>
        <v>0</v>
      </c>
      <c r="BG91" s="255">
        <f t="shared" si="136"/>
        <v>0</v>
      </c>
      <c r="BH91" s="255">
        <f t="shared" si="136"/>
        <v>0</v>
      </c>
      <c r="BI91" s="255">
        <f t="shared" si="136"/>
        <v>0</v>
      </c>
      <c r="BJ91" s="255">
        <f t="shared" si="136"/>
        <v>0</v>
      </c>
      <c r="BK91" s="255">
        <f t="shared" si="136"/>
        <v>0</v>
      </c>
      <c r="BL91" s="255">
        <f t="shared" si="136"/>
        <v>0</v>
      </c>
      <c r="BM91" s="255">
        <f t="shared" si="136"/>
        <v>0</v>
      </c>
      <c r="BN91" s="255">
        <f t="shared" si="136"/>
        <v>0</v>
      </c>
      <c r="BO91" s="255">
        <f t="shared" si="136"/>
        <v>0</v>
      </c>
      <c r="BP91" s="255">
        <f t="shared" si="136"/>
        <v>0</v>
      </c>
      <c r="BQ91" s="255">
        <f t="shared" si="136"/>
        <v>0</v>
      </c>
      <c r="BR91" s="255">
        <f t="shared" si="136"/>
        <v>0</v>
      </c>
      <c r="BS91" s="255">
        <f t="shared" si="136"/>
        <v>0</v>
      </c>
      <c r="BT91" s="255">
        <f t="shared" si="136"/>
        <v>0</v>
      </c>
      <c r="BU91" s="255">
        <f t="shared" si="136"/>
        <v>0</v>
      </c>
      <c r="BV91" s="255">
        <f t="shared" si="136"/>
        <v>0</v>
      </c>
      <c r="BW91" s="255">
        <f t="shared" si="136"/>
        <v>0</v>
      </c>
      <c r="BX91" s="255">
        <f t="shared" si="136"/>
        <v>0</v>
      </c>
      <c r="BY91" s="255">
        <f t="shared" si="136"/>
        <v>0</v>
      </c>
      <c r="BZ91" s="255">
        <f t="shared" si="136"/>
        <v>0</v>
      </c>
      <c r="CA91" s="255">
        <f t="shared" si="136"/>
        <v>0</v>
      </c>
      <c r="CB91" s="255">
        <f t="shared" si="136"/>
        <v>0</v>
      </c>
      <c r="CC91" s="255">
        <f t="shared" si="136"/>
        <v>0</v>
      </c>
      <c r="CD91" s="255">
        <f t="shared" si="136"/>
        <v>0</v>
      </c>
      <c r="CE91" s="255">
        <f t="shared" si="136"/>
        <v>0</v>
      </c>
      <c r="CF91" s="255">
        <f t="shared" si="136"/>
        <v>0</v>
      </c>
      <c r="CG91" s="255">
        <f t="shared" si="136"/>
        <v>0</v>
      </c>
      <c r="CH91" s="255">
        <f t="shared" si="136"/>
        <v>0</v>
      </c>
      <c r="CI91" s="255">
        <f t="shared" si="136"/>
        <v>0</v>
      </c>
      <c r="CJ91" s="255">
        <f t="shared" si="136"/>
        <v>0</v>
      </c>
      <c r="CK91" s="255">
        <f t="shared" si="136"/>
        <v>0</v>
      </c>
      <c r="CL91" s="255">
        <f t="shared" si="136"/>
        <v>0</v>
      </c>
      <c r="CM91" s="255">
        <f t="shared" si="136"/>
        <v>0</v>
      </c>
      <c r="CN91" s="255">
        <f t="shared" si="136"/>
        <v>0</v>
      </c>
      <c r="CO91" s="255">
        <f t="shared" si="136"/>
        <v>0</v>
      </c>
      <c r="CP91" s="255">
        <f t="shared" si="136"/>
        <v>0</v>
      </c>
      <c r="CQ91" s="255">
        <f t="shared" si="136"/>
        <v>0</v>
      </c>
      <c r="CR91" s="255">
        <f t="shared" si="136"/>
        <v>0</v>
      </c>
      <c r="CS91" s="255">
        <f t="shared" si="136"/>
        <v>0</v>
      </c>
      <c r="CT91" s="255">
        <f t="shared" si="136"/>
        <v>0</v>
      </c>
      <c r="CU91" s="255">
        <f t="shared" si="136"/>
        <v>0</v>
      </c>
      <c r="CV91" s="255">
        <f t="shared" si="133"/>
        <v>0</v>
      </c>
      <c r="CW91" s="255">
        <f t="shared" si="134"/>
        <v>0</v>
      </c>
      <c r="CX91" s="255">
        <f t="shared" si="134"/>
        <v>0</v>
      </c>
      <c r="CY91" s="256">
        <f t="shared" si="134"/>
        <v>0</v>
      </c>
      <c r="CZ91" s="256">
        <f t="shared" si="134"/>
        <v>0</v>
      </c>
      <c r="DA91" s="256">
        <f t="shared" si="134"/>
        <v>0</v>
      </c>
      <c r="DB91" s="256">
        <f t="shared" si="134"/>
        <v>0</v>
      </c>
      <c r="DC91" s="255"/>
      <c r="DD91" s="255"/>
      <c r="DE91" s="255"/>
      <c r="DF91" s="255"/>
    </row>
    <row r="92" spans="2:110" s="219" customFormat="1" ht="13.5" x14ac:dyDescent="0.3">
      <c r="C92" s="222" t="s">
        <v>276</v>
      </c>
      <c r="D92" s="223"/>
      <c r="E92" s="224"/>
      <c r="F92" s="240">
        <f>SUM(F88:F91)</f>
        <v>124050000</v>
      </c>
      <c r="G92" s="224"/>
      <c r="H92" s="224"/>
      <c r="I92" s="225"/>
      <c r="K92" s="236" t="s">
        <v>276</v>
      </c>
      <c r="L92" s="222"/>
      <c r="M92" s="240">
        <f t="shared" ref="M92:AE92" si="137">SUM(M88:M91)</f>
        <v>0</v>
      </c>
      <c r="N92" s="240">
        <f t="shared" si="137"/>
        <v>240712.5</v>
      </c>
      <c r="O92" s="240">
        <f t="shared" si="137"/>
        <v>296878.75</v>
      </c>
      <c r="P92" s="240">
        <f t="shared" si="137"/>
        <v>264783.75</v>
      </c>
      <c r="Q92" s="240">
        <f t="shared" si="137"/>
        <v>232688.75</v>
      </c>
      <c r="R92" s="240">
        <f t="shared" si="137"/>
        <v>212629.375</v>
      </c>
      <c r="S92" s="240">
        <f t="shared" si="137"/>
        <v>196581.875</v>
      </c>
      <c r="T92" s="240">
        <f t="shared" si="137"/>
        <v>180534.375</v>
      </c>
      <c r="U92" s="240">
        <f t="shared" si="137"/>
        <v>164486.875</v>
      </c>
      <c r="V92" s="240">
        <f t="shared" si="137"/>
        <v>88261.25</v>
      </c>
      <c r="W92" s="240">
        <f t="shared" si="137"/>
        <v>64190</v>
      </c>
      <c r="X92" s="240">
        <f t="shared" si="137"/>
        <v>64190</v>
      </c>
      <c r="Y92" s="240">
        <f t="shared" si="137"/>
        <v>64190</v>
      </c>
      <c r="Z92" s="240">
        <f t="shared" si="137"/>
        <v>64190</v>
      </c>
      <c r="AA92" s="240">
        <f t="shared" si="137"/>
        <v>64190</v>
      </c>
      <c r="AB92" s="240">
        <f t="shared" si="137"/>
        <v>64190</v>
      </c>
      <c r="AC92" s="240">
        <f t="shared" si="137"/>
        <v>64190</v>
      </c>
      <c r="AD92" s="240">
        <f t="shared" si="137"/>
        <v>64190</v>
      </c>
      <c r="AE92" s="240">
        <f t="shared" si="137"/>
        <v>64190</v>
      </c>
      <c r="AI92" s="240">
        <f t="shared" ref="AI92:CT92" si="138">SUM(AI88:AI91)</f>
        <v>0</v>
      </c>
      <c r="AJ92" s="240">
        <f t="shared" si="138"/>
        <v>80237.5</v>
      </c>
      <c r="AK92" s="240">
        <f t="shared" si="138"/>
        <v>80237.5</v>
      </c>
      <c r="AL92" s="240">
        <f t="shared" si="138"/>
        <v>80237.5</v>
      </c>
      <c r="AM92" s="240">
        <f t="shared" si="138"/>
        <v>80237.5</v>
      </c>
      <c r="AN92" s="240">
        <f t="shared" si="138"/>
        <v>72213.75</v>
      </c>
      <c r="AO92" s="240">
        <f t="shared" si="138"/>
        <v>72213.75</v>
      </c>
      <c r="AP92" s="240">
        <f t="shared" si="138"/>
        <v>72213.75</v>
      </c>
      <c r="AQ92" s="240">
        <f t="shared" si="138"/>
        <v>72213.75</v>
      </c>
      <c r="AR92" s="240">
        <f t="shared" si="138"/>
        <v>64190</v>
      </c>
      <c r="AS92" s="240">
        <f t="shared" si="138"/>
        <v>64190</v>
      </c>
      <c r="AT92" s="240">
        <f t="shared" si="138"/>
        <v>64190</v>
      </c>
      <c r="AU92" s="240">
        <f t="shared" si="138"/>
        <v>64190</v>
      </c>
      <c r="AV92" s="240">
        <f t="shared" si="138"/>
        <v>56166.25</v>
      </c>
      <c r="AW92" s="240">
        <f t="shared" si="138"/>
        <v>56166.25</v>
      </c>
      <c r="AX92" s="240">
        <f t="shared" si="138"/>
        <v>56166.25</v>
      </c>
      <c r="AY92" s="240">
        <f t="shared" si="138"/>
        <v>56166.25</v>
      </c>
      <c r="AZ92" s="240">
        <f t="shared" si="138"/>
        <v>52154.375</v>
      </c>
      <c r="BA92" s="240">
        <f t="shared" si="138"/>
        <v>52154.375</v>
      </c>
      <c r="BB92" s="240">
        <f t="shared" si="138"/>
        <v>52154.375</v>
      </c>
      <c r="BC92" s="240">
        <f t="shared" si="138"/>
        <v>52154.375</v>
      </c>
      <c r="BD92" s="240">
        <f t="shared" si="138"/>
        <v>48142.5</v>
      </c>
      <c r="BE92" s="240">
        <f t="shared" si="138"/>
        <v>48142.5</v>
      </c>
      <c r="BF92" s="240">
        <f t="shared" si="138"/>
        <v>48142.5</v>
      </c>
      <c r="BG92" s="240">
        <f t="shared" si="138"/>
        <v>48142.5</v>
      </c>
      <c r="BH92" s="240">
        <f t="shared" si="138"/>
        <v>44130.625</v>
      </c>
      <c r="BI92" s="240">
        <f t="shared" si="138"/>
        <v>44130.625</v>
      </c>
      <c r="BJ92" s="240">
        <f t="shared" si="138"/>
        <v>44130.625</v>
      </c>
      <c r="BK92" s="240">
        <f t="shared" si="138"/>
        <v>44130.625</v>
      </c>
      <c r="BL92" s="240">
        <f t="shared" si="138"/>
        <v>40118.75</v>
      </c>
      <c r="BM92" s="240">
        <f t="shared" si="138"/>
        <v>40118.75</v>
      </c>
      <c r="BN92" s="240">
        <f t="shared" si="138"/>
        <v>40118.75</v>
      </c>
      <c r="BO92" s="240">
        <f t="shared" si="138"/>
        <v>40118.75</v>
      </c>
      <c r="BP92" s="240">
        <f t="shared" si="138"/>
        <v>16047.5</v>
      </c>
      <c r="BQ92" s="240">
        <f t="shared" si="138"/>
        <v>16047.5</v>
      </c>
      <c r="BR92" s="240">
        <f t="shared" si="138"/>
        <v>16047.5</v>
      </c>
      <c r="BS92" s="240">
        <f t="shared" si="138"/>
        <v>16047.5</v>
      </c>
      <c r="BT92" s="240">
        <f t="shared" si="138"/>
        <v>16047.5</v>
      </c>
      <c r="BU92" s="240">
        <f t="shared" si="138"/>
        <v>16047.5</v>
      </c>
      <c r="BV92" s="240">
        <f t="shared" si="138"/>
        <v>16047.5</v>
      </c>
      <c r="BW92" s="240">
        <f t="shared" si="138"/>
        <v>16047.5</v>
      </c>
      <c r="BX92" s="240">
        <f t="shared" si="138"/>
        <v>16047.5</v>
      </c>
      <c r="BY92" s="240">
        <f t="shared" si="138"/>
        <v>16047.5</v>
      </c>
      <c r="BZ92" s="240">
        <f t="shared" si="138"/>
        <v>16047.5</v>
      </c>
      <c r="CA92" s="240">
        <f t="shared" si="138"/>
        <v>16047.5</v>
      </c>
      <c r="CB92" s="240">
        <f t="shared" si="138"/>
        <v>16047.5</v>
      </c>
      <c r="CC92" s="240">
        <f t="shared" si="138"/>
        <v>16047.5</v>
      </c>
      <c r="CD92" s="240">
        <f t="shared" si="138"/>
        <v>16047.5</v>
      </c>
      <c r="CE92" s="240">
        <f t="shared" si="138"/>
        <v>16047.5</v>
      </c>
      <c r="CF92" s="240">
        <f t="shared" si="138"/>
        <v>16047.5</v>
      </c>
      <c r="CG92" s="240">
        <f t="shared" si="138"/>
        <v>16047.5</v>
      </c>
      <c r="CH92" s="240">
        <f t="shared" si="138"/>
        <v>16047.5</v>
      </c>
      <c r="CI92" s="240">
        <f t="shared" si="138"/>
        <v>16047.5</v>
      </c>
      <c r="CJ92" s="240">
        <f t="shared" si="138"/>
        <v>16047.5</v>
      </c>
      <c r="CK92" s="240">
        <f t="shared" si="138"/>
        <v>16047.5</v>
      </c>
      <c r="CL92" s="240">
        <f t="shared" si="138"/>
        <v>16047.5</v>
      </c>
      <c r="CM92" s="240">
        <f t="shared" si="138"/>
        <v>16047.5</v>
      </c>
      <c r="CN92" s="240">
        <f t="shared" si="138"/>
        <v>16047.5</v>
      </c>
      <c r="CO92" s="240">
        <f t="shared" si="138"/>
        <v>16047.5</v>
      </c>
      <c r="CP92" s="240">
        <f t="shared" si="138"/>
        <v>16047.5</v>
      </c>
      <c r="CQ92" s="240">
        <f t="shared" si="138"/>
        <v>16047.5</v>
      </c>
      <c r="CR92" s="240">
        <f t="shared" si="138"/>
        <v>16047.5</v>
      </c>
      <c r="CS92" s="240">
        <f t="shared" si="138"/>
        <v>16047.5</v>
      </c>
      <c r="CT92" s="240">
        <f t="shared" si="138"/>
        <v>16047.5</v>
      </c>
      <c r="CU92" s="240">
        <f t="shared" ref="CU92:DB92" si="139">SUM(CU88:CU91)</f>
        <v>16047.5</v>
      </c>
      <c r="CV92" s="240">
        <f t="shared" si="139"/>
        <v>16047.5</v>
      </c>
      <c r="CW92" s="240">
        <f t="shared" si="139"/>
        <v>16047.5</v>
      </c>
      <c r="CX92" s="240">
        <f t="shared" si="139"/>
        <v>16047.5</v>
      </c>
      <c r="CY92" s="240">
        <f t="shared" si="139"/>
        <v>16047.5</v>
      </c>
      <c r="CZ92" s="240">
        <f t="shared" si="139"/>
        <v>16047.5</v>
      </c>
      <c r="DA92" s="240">
        <f t="shared" si="139"/>
        <v>16047.5</v>
      </c>
      <c r="DB92" s="240">
        <f t="shared" si="139"/>
        <v>16047.5</v>
      </c>
    </row>
  </sheetData>
  <mergeCells count="8">
    <mergeCell ref="K75:L75"/>
    <mergeCell ref="K86:L86"/>
    <mergeCell ref="K8:L8"/>
    <mergeCell ref="K19:L19"/>
    <mergeCell ref="K29:L29"/>
    <mergeCell ref="K40:L40"/>
    <mergeCell ref="K53:L53"/>
    <mergeCell ref="K64:L64"/>
  </mergeCells>
  <phoneticPr fontId="2" type="noConversion"/>
  <pageMargins left="0.7" right="0.7" top="0.75" bottom="0.75" header="0.3" footer="0.3"/>
  <pageSetup scale="10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B2:L65"/>
  <sheetViews>
    <sheetView zoomScale="70" zoomScaleNormal="70" workbookViewId="0">
      <selection activeCell="L47" sqref="L47"/>
    </sheetView>
  </sheetViews>
  <sheetFormatPr defaultRowHeight="16.5" x14ac:dyDescent="0.3"/>
  <cols>
    <col min="1" max="1" width="1.375" customWidth="1"/>
    <col min="2" max="2" width="2.375" customWidth="1"/>
    <col min="4" max="4" width="12" customWidth="1"/>
    <col min="5" max="5" width="16.625" bestFit="1" customWidth="1"/>
    <col min="6" max="6" width="13.625" customWidth="1"/>
    <col min="7" max="7" width="10.875" customWidth="1"/>
    <col min="8" max="8" width="14.125" style="58" customWidth="1"/>
    <col min="9" max="9" width="15.875" style="58" customWidth="1"/>
    <col min="10" max="10" width="10.375" customWidth="1"/>
    <col min="11" max="11" width="14.75" customWidth="1"/>
    <col min="12" max="13" width="13.5" bestFit="1" customWidth="1"/>
  </cols>
  <sheetData>
    <row r="2" spans="2:10" s="77" customFormat="1" ht="38.25" x14ac:dyDescent="0.3">
      <c r="B2" s="24" t="s">
        <v>451</v>
      </c>
    </row>
    <row r="3" spans="2:10" s="78" customFormat="1" ht="5.25" customHeight="1" x14ac:dyDescent="0.3"/>
    <row r="5" spans="2:10" s="58" customFormat="1" x14ac:dyDescent="0.3">
      <c r="C5" s="42" t="s">
        <v>54</v>
      </c>
      <c r="D5" s="41" t="s">
        <v>56</v>
      </c>
    </row>
    <row r="6" spans="2:10" x14ac:dyDescent="0.3">
      <c r="D6" t="s">
        <v>445</v>
      </c>
      <c r="H6" s="58" t="s">
        <v>446</v>
      </c>
    </row>
    <row r="7" spans="2:10" x14ac:dyDescent="0.3">
      <c r="D7" s="2224" t="s">
        <v>47</v>
      </c>
      <c r="E7" s="2225"/>
      <c r="F7" s="488"/>
      <c r="H7" s="2224" t="s">
        <v>47</v>
      </c>
      <c r="I7" s="2225"/>
      <c r="J7" s="488"/>
    </row>
    <row r="8" spans="2:10" x14ac:dyDescent="0.3">
      <c r="D8" s="107"/>
      <c r="E8" s="108"/>
      <c r="F8" s="489" t="s">
        <v>57</v>
      </c>
      <c r="H8" s="107"/>
      <c r="I8" s="108"/>
      <c r="J8" s="489" t="s">
        <v>57</v>
      </c>
    </row>
    <row r="9" spans="2:10" x14ac:dyDescent="0.3">
      <c r="D9" s="90" t="s">
        <v>104</v>
      </c>
      <c r="E9" s="109" t="s">
        <v>272</v>
      </c>
      <c r="F9" s="110">
        <f>J9</f>
        <v>343915</v>
      </c>
      <c r="H9" s="90" t="s">
        <v>104</v>
      </c>
      <c r="I9" s="109" t="s">
        <v>272</v>
      </c>
      <c r="J9" s="110">
        <f>JV_Sales!E40</f>
        <v>343915</v>
      </c>
    </row>
    <row r="10" spans="2:10" x14ac:dyDescent="0.3">
      <c r="D10" s="102" t="s">
        <v>109</v>
      </c>
      <c r="E10" s="118"/>
      <c r="F10" s="490">
        <f>J10</f>
        <v>539946.55000000005</v>
      </c>
      <c r="H10" s="102" t="s">
        <v>109</v>
      </c>
      <c r="I10" s="118"/>
      <c r="J10" s="490">
        <f>JV_Sales!E41</f>
        <v>539946.55000000005</v>
      </c>
    </row>
    <row r="12" spans="2:10" s="58" customFormat="1" x14ac:dyDescent="0.3">
      <c r="C12" s="42" t="s">
        <v>55</v>
      </c>
      <c r="D12" s="41" t="s">
        <v>180</v>
      </c>
    </row>
    <row r="13" spans="2:10" s="58" customFormat="1" x14ac:dyDescent="0.3">
      <c r="D13" s="58" t="s">
        <v>445</v>
      </c>
      <c r="H13" s="58" t="s">
        <v>446</v>
      </c>
    </row>
    <row r="14" spans="2:10" x14ac:dyDescent="0.3">
      <c r="D14" s="2224" t="s">
        <v>47</v>
      </c>
      <c r="E14" s="2225"/>
      <c r="F14" s="488"/>
      <c r="H14" s="2224" t="s">
        <v>47</v>
      </c>
      <c r="I14" s="2225"/>
      <c r="J14" s="488"/>
    </row>
    <row r="15" spans="2:10" x14ac:dyDescent="0.3">
      <c r="D15" s="107"/>
      <c r="E15" s="108"/>
      <c r="F15" s="489" t="s">
        <v>57</v>
      </c>
      <c r="H15" s="107"/>
      <c r="I15" s="108"/>
      <c r="J15" s="489" t="s">
        <v>57</v>
      </c>
    </row>
    <row r="16" spans="2:10" x14ac:dyDescent="0.3">
      <c r="D16" s="90" t="s">
        <v>158</v>
      </c>
      <c r="E16" s="109"/>
      <c r="F16" s="491">
        <f>시나리오분석!$E$29</f>
        <v>174.65</v>
      </c>
      <c r="H16" s="90" t="s">
        <v>158</v>
      </c>
      <c r="I16" s="109"/>
      <c r="J16" s="491">
        <f>JV_Sales!E53</f>
        <v>174.65</v>
      </c>
    </row>
    <row r="17" spans="3:10" x14ac:dyDescent="0.3">
      <c r="D17" s="93" t="s">
        <v>183</v>
      </c>
      <c r="E17" s="111" t="s">
        <v>184</v>
      </c>
      <c r="F17" s="1242">
        <v>64.540000000000006</v>
      </c>
      <c r="H17" s="93" t="s">
        <v>183</v>
      </c>
      <c r="I17" s="111" t="s">
        <v>184</v>
      </c>
      <c r="J17" s="492">
        <f>JV_Sales!E54</f>
        <v>64.069999999999993</v>
      </c>
    </row>
    <row r="18" spans="3:10" x14ac:dyDescent="0.3">
      <c r="D18" s="93"/>
      <c r="E18" s="111" t="s">
        <v>185</v>
      </c>
      <c r="F18" s="492">
        <f>시나리오분석!$E$31</f>
        <v>80</v>
      </c>
      <c r="H18" s="93"/>
      <c r="I18" s="111" t="s">
        <v>185</v>
      </c>
      <c r="J18" s="492">
        <f>JV_Sales!E55</f>
        <v>80</v>
      </c>
    </row>
    <row r="19" spans="3:10" x14ac:dyDescent="0.3">
      <c r="D19" s="93"/>
      <c r="E19" s="111" t="s">
        <v>186</v>
      </c>
      <c r="F19" s="492">
        <f>SUM(F17:F18)</f>
        <v>144.54000000000002</v>
      </c>
      <c r="H19" s="93"/>
      <c r="I19" s="111" t="s">
        <v>186</v>
      </c>
      <c r="J19" s="492">
        <f>JV_Sales!E56</f>
        <v>144.07</v>
      </c>
    </row>
    <row r="20" spans="3:10" x14ac:dyDescent="0.3">
      <c r="D20" s="93" t="s">
        <v>103</v>
      </c>
      <c r="E20" s="111">
        <f>시나리오분석!E2</f>
        <v>0</v>
      </c>
      <c r="F20" s="480">
        <f>F16*시나리오분석!$I$34+F19*시나리오분석!$I$35</f>
        <v>150.56200000000001</v>
      </c>
      <c r="H20" s="93" t="s">
        <v>103</v>
      </c>
      <c r="I20" s="111">
        <f>시나리오분석!I2</f>
        <v>0</v>
      </c>
      <c r="J20" s="480">
        <f>JV_Sales!E57</f>
        <v>150.18600000000001</v>
      </c>
    </row>
    <row r="21" spans="3:10" x14ac:dyDescent="0.3">
      <c r="D21" s="93" t="s">
        <v>188</v>
      </c>
      <c r="E21" s="111"/>
      <c r="F21" s="480">
        <f>시나리오분석!$E$34</f>
        <v>16</v>
      </c>
      <c r="H21" s="93" t="s">
        <v>188</v>
      </c>
      <c r="I21" s="111"/>
      <c r="J21" s="480">
        <f>JV_Sales!E58</f>
        <v>16</v>
      </c>
    </row>
    <row r="22" spans="3:10" x14ac:dyDescent="0.3">
      <c r="D22" s="93" t="s">
        <v>189</v>
      </c>
      <c r="E22" s="111"/>
      <c r="F22" s="480">
        <f>F20+F21</f>
        <v>166.56200000000001</v>
      </c>
      <c r="H22" s="93" t="s">
        <v>189</v>
      </c>
      <c r="I22" s="111"/>
      <c r="J22" s="480">
        <f>JV_Sales!E59</f>
        <v>166.18600000000001</v>
      </c>
    </row>
    <row r="23" spans="3:10" x14ac:dyDescent="0.3">
      <c r="D23" s="102"/>
      <c r="E23" s="118"/>
      <c r="F23" s="214"/>
      <c r="H23" s="102"/>
      <c r="I23" s="118"/>
      <c r="J23" s="214"/>
    </row>
    <row r="25" spans="3:10" s="58" customFormat="1" x14ac:dyDescent="0.3">
      <c r="C25" s="42" t="s">
        <v>179</v>
      </c>
      <c r="D25" s="41" t="s">
        <v>195</v>
      </c>
    </row>
    <row r="26" spans="3:10" s="58" customFormat="1" x14ac:dyDescent="0.3">
      <c r="D26" s="58" t="s">
        <v>445</v>
      </c>
      <c r="H26" s="58" t="s">
        <v>446</v>
      </c>
    </row>
    <row r="27" spans="3:10" x14ac:dyDescent="0.3">
      <c r="D27" s="2224" t="s">
        <v>47</v>
      </c>
      <c r="E27" s="2225"/>
      <c r="F27" s="488"/>
      <c r="H27" s="2224" t="s">
        <v>47</v>
      </c>
      <c r="I27" s="2225"/>
      <c r="J27" s="488"/>
    </row>
    <row r="28" spans="3:10" x14ac:dyDescent="0.3">
      <c r="D28" s="107"/>
      <c r="E28" s="108"/>
      <c r="F28" s="489" t="s">
        <v>57</v>
      </c>
      <c r="H28" s="107"/>
      <c r="I28" s="108"/>
      <c r="J28" s="489" t="s">
        <v>57</v>
      </c>
    </row>
    <row r="29" spans="3:10" x14ac:dyDescent="0.3">
      <c r="D29" s="90" t="s">
        <v>196</v>
      </c>
      <c r="E29" s="109"/>
      <c r="F29" s="161">
        <v>522714</v>
      </c>
      <c r="H29" s="90" t="s">
        <v>196</v>
      </c>
      <c r="I29" s="109"/>
      <c r="J29" s="161">
        <f>JV_Sales!E65</f>
        <v>340000</v>
      </c>
    </row>
    <row r="30" spans="3:10" x14ac:dyDescent="0.3">
      <c r="D30" s="93" t="s">
        <v>104</v>
      </c>
      <c r="E30" s="111" t="s">
        <v>216</v>
      </c>
      <c r="F30" s="493">
        <f>MAX(F9-F29,0)</f>
        <v>0</v>
      </c>
      <c r="H30" s="93" t="s">
        <v>104</v>
      </c>
      <c r="I30" s="111" t="s">
        <v>216</v>
      </c>
      <c r="J30" s="161">
        <f>JV_Sales!E67</f>
        <v>3915</v>
      </c>
    </row>
    <row r="31" spans="3:10" x14ac:dyDescent="0.3">
      <c r="D31" s="93"/>
      <c r="E31" s="111" t="s">
        <v>218</v>
      </c>
      <c r="F31" s="161">
        <f>IF(F30-25000&gt;0,25000,F30)</f>
        <v>0</v>
      </c>
      <c r="H31" s="93"/>
      <c r="I31" s="111" t="s">
        <v>218</v>
      </c>
      <c r="J31" s="161">
        <f>JV_Sales!E68</f>
        <v>3915</v>
      </c>
    </row>
    <row r="32" spans="3:10" x14ac:dyDescent="0.3">
      <c r="D32" s="93"/>
      <c r="E32" s="111" t="s">
        <v>220</v>
      </c>
      <c r="F32" s="161">
        <f>F30-F31</f>
        <v>0</v>
      </c>
      <c r="H32" s="93"/>
      <c r="I32" s="111" t="s">
        <v>220</v>
      </c>
      <c r="J32" s="161">
        <f>JV_Sales!E69</f>
        <v>0</v>
      </c>
    </row>
    <row r="33" spans="4:12" x14ac:dyDescent="0.3">
      <c r="D33" s="93" t="s">
        <v>221</v>
      </c>
      <c r="E33" s="155">
        <f>시나리오분석!$E$40</f>
        <v>0.35</v>
      </c>
      <c r="F33" s="161">
        <f>$D$66*F9</f>
        <v>0</v>
      </c>
      <c r="H33" s="93" t="s">
        <v>221</v>
      </c>
      <c r="I33" s="155">
        <f>시나리오분석!$E$40</f>
        <v>0.35</v>
      </c>
      <c r="J33" s="161">
        <f>JV_Sales!E70</f>
        <v>134394</v>
      </c>
    </row>
    <row r="34" spans="4:12" x14ac:dyDescent="0.3">
      <c r="D34" s="93" t="s">
        <v>323</v>
      </c>
      <c r="E34" s="306">
        <f>시나리오분석!$I$35</f>
        <v>0.8</v>
      </c>
      <c r="F34" s="161">
        <f>F9*시나리오분석!I35</f>
        <v>275132</v>
      </c>
      <c r="H34" s="93" t="s">
        <v>323</v>
      </c>
      <c r="I34" s="306">
        <f>시나리오분석!$I$35</f>
        <v>0.8</v>
      </c>
      <c r="J34" s="161">
        <f>JV_Sales!E71</f>
        <v>275132</v>
      </c>
    </row>
    <row r="35" spans="4:12" x14ac:dyDescent="0.3">
      <c r="D35" s="90" t="s">
        <v>230</v>
      </c>
      <c r="E35" s="109" t="s">
        <v>217</v>
      </c>
      <c r="F35" s="491">
        <v>0</v>
      </c>
      <c r="G35" s="622"/>
      <c r="H35" s="90" t="s">
        <v>230</v>
      </c>
      <c r="I35" s="109" t="s">
        <v>217</v>
      </c>
      <c r="J35" s="491">
        <f>JV_Sales!E72</f>
        <v>22.424499999999995</v>
      </c>
      <c r="K35" s="622">
        <f>+J35*J31</f>
        <v>87791.917499999981</v>
      </c>
    </row>
    <row r="36" spans="4:12" x14ac:dyDescent="0.3">
      <c r="D36" s="93"/>
      <c r="E36" s="111" t="s">
        <v>219</v>
      </c>
      <c r="F36" s="480">
        <v>0</v>
      </c>
      <c r="G36" s="622"/>
      <c r="H36" s="93"/>
      <c r="I36" s="111" t="s">
        <v>219</v>
      </c>
      <c r="J36" s="480">
        <f>JV_Sales!E73</f>
        <v>32.034999999999997</v>
      </c>
      <c r="K36" s="622">
        <f>+J36*J32</f>
        <v>0</v>
      </c>
    </row>
    <row r="37" spans="4:12" x14ac:dyDescent="0.3">
      <c r="D37" s="93"/>
      <c r="E37" s="111" t="s">
        <v>38</v>
      </c>
      <c r="F37" s="480">
        <v>0</v>
      </c>
      <c r="G37" s="622"/>
      <c r="H37" s="93"/>
      <c r="I37" s="111" t="s">
        <v>38</v>
      </c>
      <c r="J37" s="480">
        <f>JV_Sales!E74</f>
        <v>17.2989</v>
      </c>
      <c r="K37" s="622">
        <f>+J37*J33</f>
        <v>2324868.3665999998</v>
      </c>
    </row>
    <row r="38" spans="4:12" x14ac:dyDescent="0.3">
      <c r="D38" s="93"/>
      <c r="E38" s="111" t="s">
        <v>322</v>
      </c>
      <c r="F38" s="480">
        <f>시나리오분석!$E$39</f>
        <v>20</v>
      </c>
      <c r="G38" s="622"/>
      <c r="H38" s="93"/>
      <c r="I38" s="111" t="s">
        <v>322</v>
      </c>
      <c r="J38" s="480">
        <f>JV_Sales!E75</f>
        <v>20</v>
      </c>
      <c r="K38" s="622">
        <f>+J38*J34</f>
        <v>5502640</v>
      </c>
    </row>
    <row r="39" spans="4:12" x14ac:dyDescent="0.3">
      <c r="D39" s="90" t="s">
        <v>223</v>
      </c>
      <c r="E39" s="109"/>
      <c r="F39" s="160">
        <f>F31*F35+F32*F36+F33*F37+F34*F38</f>
        <v>5502640</v>
      </c>
      <c r="H39" s="90" t="s">
        <v>223</v>
      </c>
      <c r="I39" s="109"/>
      <c r="J39" s="160">
        <f>J31*J35+J32*J36+J33*J37+J34*J38</f>
        <v>7915300.2840999998</v>
      </c>
      <c r="K39" s="73"/>
      <c r="L39" s="201"/>
    </row>
    <row r="40" spans="4:12" x14ac:dyDescent="0.3">
      <c r="D40" s="93" t="s">
        <v>224</v>
      </c>
      <c r="E40" s="111"/>
      <c r="F40" s="480">
        <f>F39/F9</f>
        <v>16</v>
      </c>
      <c r="H40" s="93" t="s">
        <v>224</v>
      </c>
      <c r="I40" s="111"/>
      <c r="J40" s="480">
        <f>JV_Sales!E77</f>
        <v>24.719254129944897</v>
      </c>
    </row>
    <row r="41" spans="4:12" x14ac:dyDescent="0.3">
      <c r="D41" s="102"/>
      <c r="E41" s="118"/>
      <c r="F41" s="214"/>
      <c r="H41" s="102"/>
      <c r="I41" s="118"/>
      <c r="J41" s="214"/>
    </row>
    <row r="43" spans="4:12" x14ac:dyDescent="0.3">
      <c r="D43" s="2224" t="s">
        <v>47</v>
      </c>
      <c r="E43" s="2225"/>
      <c r="F43" s="489" t="s">
        <v>57</v>
      </c>
      <c r="G43" s="58"/>
      <c r="H43" s="2224" t="s">
        <v>47</v>
      </c>
      <c r="I43" s="2225"/>
      <c r="J43" s="489" t="s">
        <v>57</v>
      </c>
    </row>
    <row r="44" spans="4:12" x14ac:dyDescent="0.3">
      <c r="D44" s="199" t="s">
        <v>447</v>
      </c>
      <c r="E44" s="200"/>
      <c r="F44" s="535">
        <v>1308783.72</v>
      </c>
      <c r="G44" s="58"/>
      <c r="H44" s="199" t="s">
        <v>447</v>
      </c>
      <c r="I44" s="200"/>
      <c r="J44" s="1255">
        <v>586022</v>
      </c>
    </row>
    <row r="46" spans="4:12" x14ac:dyDescent="0.3">
      <c r="D46" s="2224" t="s">
        <v>47</v>
      </c>
      <c r="E46" s="2225"/>
      <c r="F46" s="489" t="s">
        <v>57</v>
      </c>
      <c r="H46" s="2224" t="s">
        <v>47</v>
      </c>
      <c r="I46" s="2225"/>
      <c r="J46" s="489" t="s">
        <v>57</v>
      </c>
      <c r="L46" s="369" t="s">
        <v>448</v>
      </c>
    </row>
    <row r="47" spans="4:12" x14ac:dyDescent="0.3">
      <c r="D47" s="199" t="s">
        <v>452</v>
      </c>
      <c r="E47" s="200"/>
      <c r="F47" s="494">
        <f>F39+F44</f>
        <v>6811423.7199999997</v>
      </c>
      <c r="H47" s="199" t="s">
        <v>452</v>
      </c>
      <c r="I47" s="200"/>
      <c r="J47" s="163">
        <f>J39+J44</f>
        <v>8501322.2840999998</v>
      </c>
      <c r="L47" s="496">
        <f>J47-F47</f>
        <v>1689898.5641000001</v>
      </c>
    </row>
    <row r="48" spans="4:12" x14ac:dyDescent="0.3">
      <c r="K48" s="63" t="s">
        <v>873</v>
      </c>
      <c r="L48" s="159">
        <f>J35*J31+J36*J32-F35*F31-F36*F32</f>
        <v>87791.917499999981</v>
      </c>
    </row>
    <row r="49" spans="4:12" x14ac:dyDescent="0.3">
      <c r="K49" s="26" t="s">
        <v>874</v>
      </c>
      <c r="L49" s="159">
        <f>J37*J33+J44-F44</f>
        <v>1602106.6465999999</v>
      </c>
    </row>
    <row r="50" spans="4:12" x14ac:dyDescent="0.3">
      <c r="K50" s="26" t="s">
        <v>875</v>
      </c>
      <c r="L50" s="599">
        <f>J34*J38-F34*F38</f>
        <v>0</v>
      </c>
    </row>
    <row r="51" spans="4:12" x14ac:dyDescent="0.3">
      <c r="J51" t="b">
        <f>J47=JV_Sales!E76</f>
        <v>1</v>
      </c>
    </row>
    <row r="54" spans="4:12" x14ac:dyDescent="0.25">
      <c r="D54" s="2233"/>
      <c r="E54" s="1243"/>
      <c r="F54" s="2234" t="s">
        <v>1235</v>
      </c>
      <c r="G54" s="2234" t="s">
        <v>1236</v>
      </c>
      <c r="H54" s="2234" t="s">
        <v>1237</v>
      </c>
      <c r="I54" s="2236" t="s">
        <v>1238</v>
      </c>
    </row>
    <row r="55" spans="4:12" x14ac:dyDescent="0.25">
      <c r="D55" s="2233"/>
      <c r="E55" s="1244"/>
      <c r="F55" s="2235"/>
      <c r="G55" s="2235"/>
      <c r="H55" s="2235"/>
      <c r="I55" s="2236"/>
    </row>
    <row r="56" spans="4:12" x14ac:dyDescent="0.25">
      <c r="D56" s="2233"/>
      <c r="E56" s="1245"/>
      <c r="F56" s="1246" t="s">
        <v>1239</v>
      </c>
      <c r="G56" s="1246" t="s">
        <v>1240</v>
      </c>
      <c r="H56" s="1246" t="s">
        <v>1241</v>
      </c>
      <c r="I56" s="2236"/>
    </row>
    <row r="57" spans="4:12" x14ac:dyDescent="0.25">
      <c r="D57" s="1247" t="s">
        <v>1242</v>
      </c>
      <c r="E57" s="1248"/>
      <c r="F57" s="1359">
        <v>320607.82</v>
      </c>
      <c r="G57" s="1359">
        <v>320607.82</v>
      </c>
      <c r="H57" s="1359">
        <v>0</v>
      </c>
      <c r="I57" s="1250" t="s">
        <v>1243</v>
      </c>
    </row>
    <row r="58" spans="4:12" x14ac:dyDescent="0.25">
      <c r="D58" s="1247" t="s">
        <v>1244</v>
      </c>
      <c r="E58" s="1248"/>
      <c r="F58" s="1359">
        <v>103774.02</v>
      </c>
      <c r="G58" s="1359">
        <v>103774.02</v>
      </c>
      <c r="H58" s="1359">
        <v>0</v>
      </c>
      <c r="I58" s="1250" t="s">
        <v>1245</v>
      </c>
    </row>
    <row r="59" spans="4:12" x14ac:dyDescent="0.25">
      <c r="D59" s="1247" t="s">
        <v>1246</v>
      </c>
      <c r="E59" s="1248"/>
      <c r="F59" s="1359">
        <v>28711.46</v>
      </c>
      <c r="G59" s="1360"/>
      <c r="H59" s="1360">
        <v>-28711.46</v>
      </c>
      <c r="I59" s="1250" t="s">
        <v>1247</v>
      </c>
    </row>
    <row r="60" spans="4:12" x14ac:dyDescent="0.25">
      <c r="D60" s="1247" t="s">
        <v>1248</v>
      </c>
      <c r="E60" s="1248"/>
      <c r="F60" s="1359">
        <v>855690.41999999993</v>
      </c>
      <c r="G60" s="1360"/>
      <c r="H60" s="1360">
        <v>-855690.41999999993</v>
      </c>
      <c r="I60" s="1250" t="s">
        <v>1247</v>
      </c>
    </row>
    <row r="61" spans="4:12" x14ac:dyDescent="0.25">
      <c r="D61" s="1247" t="s">
        <v>1249</v>
      </c>
      <c r="E61" s="1248"/>
      <c r="F61" s="1360"/>
      <c r="G61" s="1359">
        <v>87791.917499999981</v>
      </c>
      <c r="H61" s="1359">
        <v>87791.917499999981</v>
      </c>
      <c r="I61" s="1250" t="s">
        <v>1250</v>
      </c>
    </row>
    <row r="62" spans="4:12" x14ac:dyDescent="0.25">
      <c r="D62" s="1247" t="s">
        <v>1251</v>
      </c>
      <c r="E62" s="1248"/>
      <c r="F62" s="1360"/>
      <c r="G62" s="1359">
        <v>2324868.3665999998</v>
      </c>
      <c r="H62" s="1359">
        <v>2324868.3665999998</v>
      </c>
      <c r="I62" s="1249"/>
    </row>
    <row r="63" spans="4:12" x14ac:dyDescent="0.25">
      <c r="D63" s="1247" t="s">
        <v>1252</v>
      </c>
      <c r="E63" s="1248"/>
      <c r="F63" s="1360"/>
      <c r="G63" s="1359">
        <v>161640.0500000045</v>
      </c>
      <c r="H63" s="1359">
        <v>161640.0500000045</v>
      </c>
      <c r="I63" s="1251"/>
    </row>
    <row r="64" spans="4:12" x14ac:dyDescent="0.25">
      <c r="D64" s="1356" t="s">
        <v>1253</v>
      </c>
      <c r="E64" s="1357"/>
      <c r="F64" s="1361">
        <f>SUM(F57:F63)</f>
        <v>1308783.72</v>
      </c>
      <c r="G64" s="1361">
        <f>SUM(G57:G63)</f>
        <v>2998682.1741000041</v>
      </c>
      <c r="H64" s="1361">
        <f>G64-F64</f>
        <v>1689898.4541000042</v>
      </c>
      <c r="I64" s="1358"/>
    </row>
    <row r="65" spans="4:9" x14ac:dyDescent="0.25">
      <c r="D65" s="1253" t="s">
        <v>1254</v>
      </c>
      <c r="E65" s="1254"/>
      <c r="F65" s="1362">
        <f>F64/1.35</f>
        <v>969469.42222222209</v>
      </c>
      <c r="G65" s="1362">
        <f>G64/1.35</f>
        <v>2221246.054888892</v>
      </c>
      <c r="H65" s="1362">
        <f>G65-F65</f>
        <v>1251776.6326666698</v>
      </c>
      <c r="I65" s="1252"/>
    </row>
  </sheetData>
  <mergeCells count="15">
    <mergeCell ref="D54:D56"/>
    <mergeCell ref="F54:F55"/>
    <mergeCell ref="G54:G55"/>
    <mergeCell ref="H54:H55"/>
    <mergeCell ref="I54:I56"/>
    <mergeCell ref="D46:E46"/>
    <mergeCell ref="H46:I46"/>
    <mergeCell ref="D43:E43"/>
    <mergeCell ref="H43:I43"/>
    <mergeCell ref="D7:E7"/>
    <mergeCell ref="H7:I7"/>
    <mergeCell ref="D14:E14"/>
    <mergeCell ref="H14:I14"/>
    <mergeCell ref="H27:I27"/>
    <mergeCell ref="D27:E27"/>
  </mergeCells>
  <phoneticPr fontId="2" type="noConversion"/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B1:X35"/>
  <sheetViews>
    <sheetView workbookViewId="0"/>
  </sheetViews>
  <sheetFormatPr defaultColWidth="9" defaultRowHeight="13.5" x14ac:dyDescent="0.3"/>
  <cols>
    <col min="1" max="1" width="1.625" style="26" customWidth="1"/>
    <col min="2" max="2" width="2" style="26" customWidth="1"/>
    <col min="3" max="4" width="9" style="26"/>
    <col min="5" max="5" width="18.125" style="26" customWidth="1"/>
    <col min="6" max="6" width="11.125" style="26" customWidth="1"/>
    <col min="7" max="7" width="19.5" style="26" bestFit="1" customWidth="1"/>
    <col min="8" max="8" width="14.75" style="26" customWidth="1"/>
    <col min="9" max="9" width="15.625" style="26" customWidth="1"/>
    <col min="10" max="15" width="17" style="26" bestFit="1" customWidth="1"/>
    <col min="16" max="17" width="16.125" style="26" bestFit="1" customWidth="1"/>
    <col min="18" max="18" width="13.75" style="26" customWidth="1"/>
    <col min="19" max="23" width="10.75" style="26" bestFit="1" customWidth="1"/>
    <col min="24" max="24" width="11.75" style="26" bestFit="1" customWidth="1"/>
    <col min="25" max="16384" width="9" style="26"/>
  </cols>
  <sheetData>
    <row r="1" spans="2:24" s="58" customFormat="1" ht="16.5" x14ac:dyDescent="0.3"/>
    <row r="2" spans="2:24" s="77" customFormat="1" ht="38.25" x14ac:dyDescent="0.3">
      <c r="B2" s="24" t="s">
        <v>523</v>
      </c>
      <c r="H2" s="583">
        <f ca="1">+H4-H11</f>
        <v>-1470000.0000000002</v>
      </c>
      <c r="I2" s="577"/>
    </row>
    <row r="3" spans="2:24" s="78" customFormat="1" ht="5.25" customHeight="1" x14ac:dyDescent="0.3"/>
    <row r="4" spans="2:24" s="58" customFormat="1" ht="17.25" thickBot="1" x14ac:dyDescent="0.35">
      <c r="G4" s="622">
        <f>+'JV_PL&amp;배당가능이익검토'!G126</f>
        <v>0</v>
      </c>
      <c r="H4" s="622">
        <f ca="1">+'JV_PL&amp;배당가능이익검토'!H126</f>
        <v>0</v>
      </c>
      <c r="I4" s="622">
        <f ca="1">+'JV_PL&amp;배당가능이익검토'!I126</f>
        <v>0</v>
      </c>
      <c r="J4" s="622">
        <f ca="1">+'JV_PL&amp;배당가능이익검토'!J126</f>
        <v>0</v>
      </c>
      <c r="K4" s="622">
        <f ca="1">+'JV_PL&amp;배당가능이익검토'!K126</f>
        <v>0</v>
      </c>
      <c r="L4" s="622">
        <f ca="1">+'JV_PL&amp;배당가능이익검토'!L126</f>
        <v>0</v>
      </c>
      <c r="M4" s="622">
        <f ca="1">+'JV_PL&amp;배당가능이익검토'!M126</f>
        <v>0</v>
      </c>
      <c r="N4" s="622">
        <f ca="1">+'JV_PL&amp;배당가능이익검토'!N126</f>
        <v>0</v>
      </c>
      <c r="O4" s="622">
        <f ca="1">+'JV_PL&amp;배당가능이익검토'!O126</f>
        <v>0</v>
      </c>
      <c r="P4" s="622">
        <f ca="1">+'JV_PL&amp;배당가능이익검토'!P126</f>
        <v>0</v>
      </c>
      <c r="Q4" s="622">
        <f ca="1">+'JV_PL&amp;배당가능이익검토'!Q126</f>
        <v>0</v>
      </c>
      <c r="R4" s="622">
        <f ca="1">+'JV_PL&amp;배당가능이익검토'!R126</f>
        <v>0</v>
      </c>
      <c r="S4" s="622">
        <f ca="1">+'JV_PL&amp;배당가능이익검토'!S126</f>
        <v>0</v>
      </c>
      <c r="T4" s="622">
        <f ca="1">+'JV_PL&amp;배당가능이익검토'!T126</f>
        <v>0</v>
      </c>
      <c r="U4" s="622">
        <f ca="1">+'JV_PL&amp;배당가능이익검토'!U126</f>
        <v>0</v>
      </c>
      <c r="V4" s="622">
        <f ca="1">+'JV_PL&amp;배당가능이익검토'!V126</f>
        <v>0</v>
      </c>
      <c r="W4" s="622">
        <f ca="1">+'JV_PL&amp;배당가능이익검토'!W126</f>
        <v>0</v>
      </c>
      <c r="X4" s="622">
        <f ca="1">+'JV_PL&amp;배당가능이익검토'!X126</f>
        <v>-9925.4635595344007</v>
      </c>
    </row>
    <row r="5" spans="2:24" x14ac:dyDescent="0.3">
      <c r="C5" s="2203" t="s">
        <v>47</v>
      </c>
      <c r="D5" s="2204"/>
      <c r="E5" s="421"/>
      <c r="F5" s="422"/>
      <c r="G5" s="422" t="s">
        <v>58</v>
      </c>
      <c r="H5" s="422" t="s">
        <v>59</v>
      </c>
      <c r="I5" s="422" t="s">
        <v>60</v>
      </c>
      <c r="J5" s="422" t="s">
        <v>61</v>
      </c>
      <c r="K5" s="422" t="s">
        <v>62</v>
      </c>
      <c r="L5" s="422" t="s">
        <v>63</v>
      </c>
      <c r="M5" s="422" t="s">
        <v>64</v>
      </c>
      <c r="N5" s="422" t="s">
        <v>65</v>
      </c>
      <c r="O5" s="422" t="s">
        <v>66</v>
      </c>
      <c r="P5" s="422" t="s">
        <v>67</v>
      </c>
      <c r="Q5" s="422" t="s">
        <v>68</v>
      </c>
      <c r="R5" s="422" t="s">
        <v>69</v>
      </c>
      <c r="S5" s="422" t="s">
        <v>70</v>
      </c>
      <c r="T5" s="422" t="s">
        <v>71</v>
      </c>
      <c r="U5" s="422" t="s">
        <v>72</v>
      </c>
      <c r="V5" s="422" t="s">
        <v>73</v>
      </c>
      <c r="W5" s="422" t="s">
        <v>74</v>
      </c>
      <c r="X5" s="423" t="s">
        <v>151</v>
      </c>
    </row>
    <row r="6" spans="2:24" x14ac:dyDescent="0.3">
      <c r="C6" s="2205"/>
      <c r="D6" s="2206"/>
      <c r="E6" s="580">
        <f>시나리오분석!$E$19</f>
        <v>4.5999999999999999E-2</v>
      </c>
      <c r="F6" s="378" t="s">
        <v>57</v>
      </c>
      <c r="G6" s="379">
        <v>2020</v>
      </c>
      <c r="H6" s="379">
        <v>2021</v>
      </c>
      <c r="I6" s="379">
        <v>2022</v>
      </c>
      <c r="J6" s="379">
        <v>2023</v>
      </c>
      <c r="K6" s="379">
        <v>2024</v>
      </c>
      <c r="L6" s="379">
        <v>2025</v>
      </c>
      <c r="M6" s="379">
        <v>2026</v>
      </c>
      <c r="N6" s="379">
        <v>2027</v>
      </c>
      <c r="O6" s="379">
        <v>2028</v>
      </c>
      <c r="P6" s="379">
        <v>2029</v>
      </c>
      <c r="Q6" s="379">
        <v>2030</v>
      </c>
      <c r="R6" s="379">
        <v>2031</v>
      </c>
      <c r="S6" s="379">
        <v>2032</v>
      </c>
      <c r="T6" s="379">
        <v>2033</v>
      </c>
      <c r="U6" s="379">
        <v>2034</v>
      </c>
      <c r="V6" s="379">
        <v>2035</v>
      </c>
      <c r="W6" s="379">
        <v>2036</v>
      </c>
      <c r="X6" s="424">
        <v>2037</v>
      </c>
    </row>
    <row r="7" spans="2:24" s="77" customFormat="1" x14ac:dyDescent="0.3">
      <c r="C7" s="578" t="s">
        <v>531</v>
      </c>
      <c r="D7" s="258"/>
      <c r="E7" s="258"/>
      <c r="F7" s="255">
        <f>'각사별 CF'!F46</f>
        <v>0</v>
      </c>
      <c r="G7" s="582">
        <f>'각사별 CF'!G46</f>
        <v>0</v>
      </c>
      <c r="H7" s="582">
        <f ca="1">'각사별 CF'!H46</f>
        <v>0</v>
      </c>
      <c r="I7" s="582">
        <f ca="1">'각사별 CF'!I46</f>
        <v>0</v>
      </c>
      <c r="J7" s="582">
        <f ca="1">'각사별 CF'!J46</f>
        <v>0</v>
      </c>
      <c r="K7" s="582">
        <f ca="1">'각사별 CF'!K46</f>
        <v>0</v>
      </c>
      <c r="L7" s="582">
        <f ca="1">'각사별 CF'!L46</f>
        <v>0</v>
      </c>
      <c r="M7" s="582">
        <f ca="1">'각사별 CF'!M46</f>
        <v>0</v>
      </c>
      <c r="N7" s="582">
        <f ca="1">'각사별 CF'!N46</f>
        <v>0</v>
      </c>
      <c r="O7" s="582">
        <f ca="1">'각사별 CF'!O46</f>
        <v>0</v>
      </c>
      <c r="P7" s="582">
        <f ca="1">'각사별 CF'!P46</f>
        <v>0</v>
      </c>
      <c r="Q7" s="582">
        <f ca="1">'각사별 CF'!Q46</f>
        <v>0</v>
      </c>
      <c r="R7" s="582">
        <f ca="1">'각사별 CF'!R46</f>
        <v>0</v>
      </c>
      <c r="S7" s="582">
        <f ca="1">'각사별 CF'!S46</f>
        <v>0</v>
      </c>
      <c r="T7" s="582">
        <f ca="1">'각사별 CF'!T46</f>
        <v>0</v>
      </c>
      <c r="U7" s="582">
        <f ca="1">'각사별 CF'!U46</f>
        <v>0</v>
      </c>
      <c r="V7" s="582">
        <f ca="1">'각사별 CF'!V46</f>
        <v>0</v>
      </c>
      <c r="W7" s="582">
        <f ca="1">'각사별 CF'!W46</f>
        <v>0</v>
      </c>
      <c r="X7" s="582">
        <f ca="1">'각사별 CF'!X46</f>
        <v>0</v>
      </c>
    </row>
    <row r="8" spans="2:24" s="77" customFormat="1" x14ac:dyDescent="0.3">
      <c r="C8" s="578" t="s">
        <v>532</v>
      </c>
      <c r="D8" s="258"/>
      <c r="E8" s="258"/>
      <c r="F8" s="255">
        <f>'각사별 CF'!F47</f>
        <v>0</v>
      </c>
      <c r="G8" s="582">
        <f>'각사별 CF'!G47</f>
        <v>0</v>
      </c>
      <c r="H8" s="582">
        <f ca="1">'각사별 CF'!H47</f>
        <v>1470000.0000000002</v>
      </c>
      <c r="I8" s="582">
        <f ca="1">'각사별 CF'!I47</f>
        <v>2730000.0000000005</v>
      </c>
      <c r="J8" s="582">
        <f ca="1">'각사별 CF'!J47</f>
        <v>1680000.0000000002</v>
      </c>
      <c r="K8" s="582">
        <f ca="1">'각사별 CF'!K47</f>
        <v>3360000.0000000005</v>
      </c>
      <c r="L8" s="582">
        <f ca="1">'각사별 CF'!L47</f>
        <v>3780000.0000000005</v>
      </c>
      <c r="M8" s="582">
        <f ca="1">'각사별 CF'!M47</f>
        <v>2940000.0000000005</v>
      </c>
      <c r="N8" s="582">
        <f ca="1">'각사별 CF'!N47</f>
        <v>2940000.0000000005</v>
      </c>
      <c r="O8" s="582">
        <f ca="1">'각사별 CF'!O47</f>
        <v>3150000.0000000005</v>
      </c>
      <c r="P8" s="582">
        <f ca="1">'각사별 CF'!P47</f>
        <v>1050000</v>
      </c>
      <c r="Q8" s="582">
        <f ca="1">'각사별 CF'!Q47</f>
        <v>5250000.0000000009</v>
      </c>
      <c r="R8" s="582">
        <f ca="1">'각사별 CF'!R47</f>
        <v>3150000.0000000005</v>
      </c>
      <c r="S8" s="582">
        <f ca="1">'각사별 CF'!S47</f>
        <v>3150000.0000000005</v>
      </c>
      <c r="T8" s="582">
        <f ca="1">'각사별 CF'!T47</f>
        <v>3150000.0000000005</v>
      </c>
      <c r="U8" s="582">
        <f ca="1">'각사별 CF'!U47</f>
        <v>3150000.0000000005</v>
      </c>
      <c r="V8" s="582">
        <f ca="1">'각사별 CF'!V47</f>
        <v>2940000.0000000005</v>
      </c>
      <c r="W8" s="582">
        <f ca="1">'각사별 CF'!W47</f>
        <v>2940000.0000000005</v>
      </c>
      <c r="X8" s="582">
        <f ca="1">'각사별 CF'!X47</f>
        <v>32550000.000000004</v>
      </c>
    </row>
    <row r="9" spans="2:24" s="77" customFormat="1" ht="12.75" customHeight="1" x14ac:dyDescent="0.3">
      <c r="C9" s="578" t="s">
        <v>590</v>
      </c>
      <c r="D9" s="258"/>
      <c r="E9" s="258"/>
      <c r="F9" s="255">
        <f>IF(F8&gt;0,F8,-F7)</f>
        <v>0</v>
      </c>
      <c r="G9" s="582">
        <f t="shared" ref="G9:X9" si="0">IF(G8&gt;0,G8,-G7)</f>
        <v>0</v>
      </c>
      <c r="H9" s="582">
        <f t="shared" ca="1" si="0"/>
        <v>1470000.0000000002</v>
      </c>
      <c r="I9" s="582">
        <f t="shared" ca="1" si="0"/>
        <v>2730000.0000000005</v>
      </c>
      <c r="J9" s="582">
        <f t="shared" ca="1" si="0"/>
        <v>1680000.0000000002</v>
      </c>
      <c r="K9" s="582">
        <f t="shared" ca="1" si="0"/>
        <v>3360000.0000000005</v>
      </c>
      <c r="L9" s="582">
        <f t="shared" ca="1" si="0"/>
        <v>3780000.0000000005</v>
      </c>
      <c r="M9" s="582">
        <f t="shared" ca="1" si="0"/>
        <v>2940000.0000000005</v>
      </c>
      <c r="N9" s="582">
        <f t="shared" ca="1" si="0"/>
        <v>2940000.0000000005</v>
      </c>
      <c r="O9" s="582">
        <f t="shared" ca="1" si="0"/>
        <v>3150000.0000000005</v>
      </c>
      <c r="P9" s="582">
        <f t="shared" ca="1" si="0"/>
        <v>1050000</v>
      </c>
      <c r="Q9" s="582">
        <f t="shared" ca="1" si="0"/>
        <v>5250000.0000000009</v>
      </c>
      <c r="R9" s="582">
        <f t="shared" ca="1" si="0"/>
        <v>3150000.0000000005</v>
      </c>
      <c r="S9" s="582">
        <f t="shared" ca="1" si="0"/>
        <v>3150000.0000000005</v>
      </c>
      <c r="T9" s="582">
        <f t="shared" ca="1" si="0"/>
        <v>3150000.0000000005</v>
      </c>
      <c r="U9" s="582">
        <f t="shared" ca="1" si="0"/>
        <v>3150000.0000000005</v>
      </c>
      <c r="V9" s="582">
        <f t="shared" ca="1" si="0"/>
        <v>2940000.0000000005</v>
      </c>
      <c r="W9" s="582">
        <f t="shared" ca="1" si="0"/>
        <v>2940000.0000000005</v>
      </c>
      <c r="X9" s="582">
        <f t="shared" ca="1" si="0"/>
        <v>32550000.000000004</v>
      </c>
    </row>
    <row r="10" spans="2:24" s="77" customFormat="1" x14ac:dyDescent="0.3">
      <c r="C10" s="578" t="s">
        <v>330</v>
      </c>
      <c r="D10" s="258"/>
      <c r="E10" s="258"/>
      <c r="F10" s="255">
        <v>0</v>
      </c>
      <c r="G10" s="582">
        <f>F11</f>
        <v>0</v>
      </c>
      <c r="H10" s="582">
        <f>G11-G28-G29</f>
        <v>0</v>
      </c>
      <c r="I10" s="582">
        <f ca="1">H11-H28-H29</f>
        <v>1470000.0000000002</v>
      </c>
      <c r="J10" s="582">
        <f ca="1">I11-I28-I29</f>
        <v>4200000.0000000009</v>
      </c>
      <c r="K10" s="582">
        <f t="shared" ref="K10:X10" ca="1" si="1">J11-J28-J29</f>
        <v>5880000.0000000009</v>
      </c>
      <c r="L10" s="582">
        <f t="shared" ca="1" si="1"/>
        <v>9240000.0000000019</v>
      </c>
      <c r="M10" s="582">
        <f t="shared" ca="1" si="1"/>
        <v>13020000.000000002</v>
      </c>
      <c r="N10" s="582">
        <f t="shared" ca="1" si="1"/>
        <v>15960000.000000002</v>
      </c>
      <c r="O10" s="582">
        <f t="shared" ca="1" si="1"/>
        <v>18900000.000000004</v>
      </c>
      <c r="P10" s="582">
        <f t="shared" ca="1" si="1"/>
        <v>22050000.000000004</v>
      </c>
      <c r="Q10" s="582">
        <f t="shared" ca="1" si="1"/>
        <v>23100000.000000004</v>
      </c>
      <c r="R10" s="582">
        <f t="shared" ca="1" si="1"/>
        <v>28350000.000000004</v>
      </c>
      <c r="S10" s="582">
        <f t="shared" ca="1" si="1"/>
        <v>31500000.000000004</v>
      </c>
      <c r="T10" s="582">
        <f t="shared" ca="1" si="1"/>
        <v>34650000.000000007</v>
      </c>
      <c r="U10" s="582">
        <f t="shared" ca="1" si="1"/>
        <v>37800000.000000007</v>
      </c>
      <c r="V10" s="582">
        <f t="shared" ca="1" si="1"/>
        <v>40950000.000000007</v>
      </c>
      <c r="W10" s="582">
        <f t="shared" ca="1" si="1"/>
        <v>43890000.000000007</v>
      </c>
      <c r="X10" s="582">
        <f t="shared" ca="1" si="1"/>
        <v>46830000.000000007</v>
      </c>
    </row>
    <row r="11" spans="2:24" s="77" customFormat="1" x14ac:dyDescent="0.3">
      <c r="C11" s="578" t="s">
        <v>333</v>
      </c>
      <c r="D11" s="258"/>
      <c r="E11" s="258"/>
      <c r="F11" s="255">
        <f t="shared" ref="F11:W11" si="2">SUM(F9:F10)</f>
        <v>0</v>
      </c>
      <c r="G11" s="255">
        <f t="shared" si="2"/>
        <v>0</v>
      </c>
      <c r="H11" s="255">
        <f t="shared" ca="1" si="2"/>
        <v>1470000.0000000002</v>
      </c>
      <c r="I11" s="255">
        <f ca="1">SUM(I9:I10)</f>
        <v>4200000.0000000009</v>
      </c>
      <c r="J11" s="255">
        <f t="shared" ca="1" si="2"/>
        <v>5880000.0000000009</v>
      </c>
      <c r="K11" s="255">
        <f t="shared" ca="1" si="2"/>
        <v>9240000.0000000019</v>
      </c>
      <c r="L11" s="255">
        <f t="shared" ca="1" si="2"/>
        <v>13020000.000000002</v>
      </c>
      <c r="M11" s="582">
        <f t="shared" ca="1" si="2"/>
        <v>15960000.000000002</v>
      </c>
      <c r="N11" s="582">
        <f t="shared" ca="1" si="2"/>
        <v>18900000.000000004</v>
      </c>
      <c r="O11" s="582">
        <f t="shared" ca="1" si="2"/>
        <v>22050000.000000004</v>
      </c>
      <c r="P11" s="582">
        <f t="shared" ca="1" si="2"/>
        <v>23100000.000000004</v>
      </c>
      <c r="Q11" s="582">
        <f t="shared" ca="1" si="2"/>
        <v>28350000.000000004</v>
      </c>
      <c r="R11" s="582">
        <f t="shared" ca="1" si="2"/>
        <v>31500000.000000004</v>
      </c>
      <c r="S11" s="582">
        <f t="shared" ca="1" si="2"/>
        <v>34650000.000000007</v>
      </c>
      <c r="T11" s="582">
        <f t="shared" ca="1" si="2"/>
        <v>37800000.000000007</v>
      </c>
      <c r="U11" s="582">
        <f t="shared" ca="1" si="2"/>
        <v>40950000.000000007</v>
      </c>
      <c r="V11" s="582">
        <f t="shared" ca="1" si="2"/>
        <v>43890000.000000007</v>
      </c>
      <c r="W11" s="582">
        <f t="shared" ca="1" si="2"/>
        <v>46830000.000000007</v>
      </c>
      <c r="X11" s="582"/>
    </row>
    <row r="12" spans="2:24" s="77" customFormat="1" x14ac:dyDescent="0.3">
      <c r="C12" s="604" t="s">
        <v>591</v>
      </c>
      <c r="D12" s="605"/>
      <c r="E12" s="605"/>
      <c r="F12" s="576">
        <f>IF(F11&gt;0,0,-F11)</f>
        <v>0</v>
      </c>
      <c r="G12" s="576">
        <f t="shared" ref="G12:X12" si="3">IF(G11&gt;0,0,-G11)</f>
        <v>0</v>
      </c>
      <c r="H12" s="576">
        <f t="shared" ca="1" si="3"/>
        <v>0</v>
      </c>
      <c r="I12" s="576">
        <f t="shared" ca="1" si="3"/>
        <v>0</v>
      </c>
      <c r="J12" s="584">
        <f t="shared" ca="1" si="3"/>
        <v>0</v>
      </c>
      <c r="K12" s="584">
        <f t="shared" ca="1" si="3"/>
        <v>0</v>
      </c>
      <c r="L12" s="584">
        <f t="shared" ca="1" si="3"/>
        <v>0</v>
      </c>
      <c r="M12" s="584">
        <f t="shared" ca="1" si="3"/>
        <v>0</v>
      </c>
      <c r="N12" s="584">
        <f t="shared" ca="1" si="3"/>
        <v>0</v>
      </c>
      <c r="O12" s="584">
        <f t="shared" ca="1" si="3"/>
        <v>0</v>
      </c>
      <c r="P12" s="584">
        <f t="shared" ca="1" si="3"/>
        <v>0</v>
      </c>
      <c r="Q12" s="584">
        <f t="shared" ca="1" si="3"/>
        <v>0</v>
      </c>
      <c r="R12" s="584">
        <f t="shared" ca="1" si="3"/>
        <v>0</v>
      </c>
      <c r="S12" s="584">
        <f t="shared" ca="1" si="3"/>
        <v>0</v>
      </c>
      <c r="T12" s="584">
        <f t="shared" ca="1" si="3"/>
        <v>0</v>
      </c>
      <c r="U12" s="584">
        <f t="shared" ca="1" si="3"/>
        <v>0</v>
      </c>
      <c r="V12" s="584">
        <f t="shared" ca="1" si="3"/>
        <v>0</v>
      </c>
      <c r="W12" s="584">
        <f t="shared" ca="1" si="3"/>
        <v>0</v>
      </c>
      <c r="X12" s="584">
        <f t="shared" si="3"/>
        <v>0</v>
      </c>
    </row>
    <row r="13" spans="2:24" x14ac:dyDescent="0.3">
      <c r="C13" s="338" t="s">
        <v>534</v>
      </c>
      <c r="D13" s="338"/>
      <c r="E13" s="579">
        <f>시나리오분석!$E$19</f>
        <v>4.5999999999999999E-2</v>
      </c>
      <c r="F13" s="576">
        <f t="shared" ref="F13:X13" si="4">F12*$E$13</f>
        <v>0</v>
      </c>
      <c r="G13" s="576">
        <f t="shared" si="4"/>
        <v>0</v>
      </c>
      <c r="H13" s="576">
        <f t="shared" ca="1" si="4"/>
        <v>0</v>
      </c>
      <c r="I13" s="576">
        <f t="shared" ca="1" si="4"/>
        <v>0</v>
      </c>
      <c r="J13" s="584">
        <f t="shared" ca="1" si="4"/>
        <v>0</v>
      </c>
      <c r="K13" s="584">
        <f t="shared" ca="1" si="4"/>
        <v>0</v>
      </c>
      <c r="L13" s="584">
        <f t="shared" ca="1" si="4"/>
        <v>0</v>
      </c>
      <c r="M13" s="584">
        <f t="shared" ca="1" si="4"/>
        <v>0</v>
      </c>
      <c r="N13" s="584">
        <f t="shared" ca="1" si="4"/>
        <v>0</v>
      </c>
      <c r="O13" s="584">
        <f t="shared" ca="1" si="4"/>
        <v>0</v>
      </c>
      <c r="P13" s="584">
        <f t="shared" ca="1" si="4"/>
        <v>0</v>
      </c>
      <c r="Q13" s="584">
        <f t="shared" ca="1" si="4"/>
        <v>0</v>
      </c>
      <c r="R13" s="584">
        <f t="shared" ca="1" si="4"/>
        <v>0</v>
      </c>
      <c r="S13" s="584">
        <f t="shared" ca="1" si="4"/>
        <v>0</v>
      </c>
      <c r="T13" s="584">
        <f t="shared" ca="1" si="4"/>
        <v>0</v>
      </c>
      <c r="U13" s="584">
        <f t="shared" ca="1" si="4"/>
        <v>0</v>
      </c>
      <c r="V13" s="584">
        <f t="shared" ca="1" si="4"/>
        <v>0</v>
      </c>
      <c r="W13" s="584">
        <f t="shared" ca="1" si="4"/>
        <v>0</v>
      </c>
      <c r="X13" s="584">
        <f t="shared" si="4"/>
        <v>0</v>
      </c>
    </row>
    <row r="14" spans="2:24" x14ac:dyDescent="0.3">
      <c r="C14" s="571" t="s">
        <v>589</v>
      </c>
      <c r="F14" s="577">
        <f>IF(SUM($F$9:F9)&gt;0,SUM($F$9:F9),0)</f>
        <v>0</v>
      </c>
      <c r="G14" s="577">
        <f>IF(SUM($F$9:G9)&gt;0,SUM($F$9:G9),0)</f>
        <v>0</v>
      </c>
      <c r="H14" s="577">
        <f ca="1">IF(SUM($F$9:H9)&gt;0,SUM($F$9:H9),0)</f>
        <v>1470000.0000000002</v>
      </c>
      <c r="I14" s="577">
        <f ca="1">IF(SUM($F$9:I9)&gt;0,SUM($F$9:I9),0)</f>
        <v>4200000.0000000009</v>
      </c>
      <c r="J14" s="577">
        <f ca="1">IF(SUM($F$9:J9)&gt;0,SUM($F$9:J9),0)</f>
        <v>5880000.0000000009</v>
      </c>
      <c r="K14" s="577">
        <f ca="1">IF(SUM($F$9:K9)&gt;0,SUM($F$9:K9),0)</f>
        <v>9240000.0000000019</v>
      </c>
      <c r="L14" s="577">
        <f ca="1">IF(SUM($F$9:L9)&gt;0,SUM($F$9:L9),0)</f>
        <v>13020000.000000002</v>
      </c>
      <c r="M14" s="577">
        <f ca="1">IF(SUM($F$9:M9)&gt;0,SUM($F$9:M9),0)</f>
        <v>15960000.000000002</v>
      </c>
      <c r="N14" s="577">
        <f ca="1">IF(SUM($F$9:N9)&gt;0,SUM($F$9:N9),0)</f>
        <v>18900000.000000004</v>
      </c>
      <c r="O14" s="577">
        <f ca="1">IF(SUM($F$9:O9)&gt;0,SUM($F$9:O9),0)</f>
        <v>22050000.000000004</v>
      </c>
      <c r="P14" s="577">
        <f ca="1">IF(SUM($F$9:P9)&gt;0,SUM($F$9:P9),0)</f>
        <v>23100000.000000004</v>
      </c>
      <c r="Q14" s="577">
        <f ca="1">IF(SUM($F$9:Q9)&gt;0,SUM($F$9:Q9),0)</f>
        <v>28350000.000000004</v>
      </c>
      <c r="R14" s="577">
        <f ca="1">IF(SUM($F$9:R9)&gt;0,SUM($F$9:R9),0)</f>
        <v>31500000.000000004</v>
      </c>
      <c r="S14" s="577">
        <f ca="1">IF(SUM($F$9:S9)&gt;0,SUM($F$9:S9),0)</f>
        <v>34650000.000000007</v>
      </c>
      <c r="T14" s="577">
        <f ca="1">IF(SUM($F$9:T9)&gt;0,SUM($F$9:T9),0)</f>
        <v>37800000.000000007</v>
      </c>
      <c r="U14" s="577">
        <f ca="1">IF(SUM($F$9:U9)&gt;0,SUM($F$9:U9),0)</f>
        <v>40950000.000000007</v>
      </c>
      <c r="V14" s="577">
        <f ca="1">IF(SUM($F$9:V9)&gt;0,SUM($F$9:V9),0)</f>
        <v>43890000.000000007</v>
      </c>
      <c r="W14" s="577">
        <f ca="1">IF(SUM($F$9:W9)&gt;0,SUM($F$9:W9),0)</f>
        <v>46830000.000000007</v>
      </c>
      <c r="X14" s="577">
        <f ca="1">IF(SUM($F$9:X9)&gt;0,SUM($F$9:X9),0)</f>
        <v>79380000.000000015</v>
      </c>
    </row>
    <row r="15" spans="2:24" x14ac:dyDescent="0.3">
      <c r="C15" s="338" t="s">
        <v>535</v>
      </c>
      <c r="D15" s="338"/>
      <c r="E15" s="579">
        <f>시나리오분석!$E$19</f>
        <v>4.5999999999999999E-2</v>
      </c>
      <c r="F15" s="576">
        <f>F13*$E$15</f>
        <v>0</v>
      </c>
      <c r="G15" s="576">
        <f>G13*$E$15</f>
        <v>0</v>
      </c>
      <c r="H15" s="576">
        <f ca="1">H13*$E$15</f>
        <v>0</v>
      </c>
      <c r="I15" s="576">
        <f ca="1">I13*$E$15</f>
        <v>0</v>
      </c>
      <c r="J15" s="584">
        <f ca="1">J13*$E$15</f>
        <v>0</v>
      </c>
      <c r="K15" s="584">
        <f t="shared" ref="K15:X15" ca="1" si="5">K13*$E$15</f>
        <v>0</v>
      </c>
      <c r="L15" s="584">
        <f t="shared" ca="1" si="5"/>
        <v>0</v>
      </c>
      <c r="M15" s="584">
        <f t="shared" ca="1" si="5"/>
        <v>0</v>
      </c>
      <c r="N15" s="584">
        <f t="shared" ca="1" si="5"/>
        <v>0</v>
      </c>
      <c r="O15" s="584">
        <f t="shared" ca="1" si="5"/>
        <v>0</v>
      </c>
      <c r="P15" s="584">
        <f t="shared" ca="1" si="5"/>
        <v>0</v>
      </c>
      <c r="Q15" s="584">
        <f t="shared" ca="1" si="5"/>
        <v>0</v>
      </c>
      <c r="R15" s="584">
        <f t="shared" ca="1" si="5"/>
        <v>0</v>
      </c>
      <c r="S15" s="584">
        <f t="shared" ca="1" si="5"/>
        <v>0</v>
      </c>
      <c r="T15" s="584">
        <f t="shared" ca="1" si="5"/>
        <v>0</v>
      </c>
      <c r="U15" s="584">
        <f t="shared" ca="1" si="5"/>
        <v>0</v>
      </c>
      <c r="V15" s="584">
        <f t="shared" ca="1" si="5"/>
        <v>0</v>
      </c>
      <c r="W15" s="584">
        <f t="shared" ca="1" si="5"/>
        <v>0</v>
      </c>
      <c r="X15" s="584">
        <f t="shared" si="5"/>
        <v>0</v>
      </c>
    </row>
    <row r="16" spans="2:24" s="59" customFormat="1" x14ac:dyDescent="0.3">
      <c r="C16" s="59" t="s">
        <v>536</v>
      </c>
      <c r="F16" s="632">
        <f>MAX(F12+SUM($F$13:F13)+SUM($F$15:F15)-F14,0)</f>
        <v>0</v>
      </c>
      <c r="G16" s="632">
        <f>MAX(G12+SUM($F$13:G13)+SUM($F$15:G15)-G14,0)</f>
        <v>0</v>
      </c>
      <c r="H16" s="632">
        <f ca="1">MAX(H12+SUM($F$13:H13)+SUM($F$15:H15)-H14,0)</f>
        <v>0</v>
      </c>
      <c r="I16" s="632">
        <f ca="1">MAX(I12+SUM($F$13:I13)+SUM($F$15:I15)-I14,0)</f>
        <v>0</v>
      </c>
      <c r="J16" s="632">
        <f ca="1">MAX(J12+SUM($F$13:J13)+SUM($F$15:J15)-J14,0)</f>
        <v>0</v>
      </c>
      <c r="K16" s="632">
        <f ca="1">MAX(K12+SUM($F$13:K13)+SUM($F$15:K15)-K14,0)</f>
        <v>0</v>
      </c>
      <c r="L16" s="632">
        <f ca="1">MAX(L12+SUM($F$13:L13)+SUM($F$15:L15)-L14,0)</f>
        <v>0</v>
      </c>
      <c r="M16" s="632">
        <f ca="1">MAX(M12+SUM($F$13:M13)+SUM($F$15:M15)-M14,0)</f>
        <v>0</v>
      </c>
      <c r="N16" s="632">
        <f ca="1">MAX(N12+SUM($F$13:N13)+SUM($F$15:N15)-N14,0)</f>
        <v>0</v>
      </c>
      <c r="O16" s="632">
        <f ca="1">MAX(O12+SUM($F$13:O13)+SUM($F$15:O15)-O14,0)</f>
        <v>0</v>
      </c>
      <c r="P16" s="632">
        <f ca="1">MAX(P12+SUM($F$13:P13)+SUM($F$15:P15)-P14,0)</f>
        <v>0</v>
      </c>
      <c r="Q16" s="632">
        <f ca="1">MAX(Q12+SUM($F$13:Q13)+SUM($F$15:Q15)-Q14,0)</f>
        <v>0</v>
      </c>
      <c r="R16" s="632">
        <f ca="1">MAX(R12+SUM($F$13:R13)+SUM($F$15:R15)-R14,0)</f>
        <v>0</v>
      </c>
      <c r="S16" s="632">
        <f ca="1">MAX(S12+SUM($F$13:S13)+SUM($F$15:S15)-S14,0)</f>
        <v>0</v>
      </c>
      <c r="T16" s="632">
        <f ca="1">MAX(T12+SUM($F$13:T13)+SUM($F$15:T15)-T14,0)</f>
        <v>0</v>
      </c>
      <c r="U16" s="632">
        <f ca="1">MAX(U12+SUM($F$13:U13)+SUM($F$15:U15)-U14,0)</f>
        <v>0</v>
      </c>
      <c r="V16" s="632">
        <f ca="1">MAX(V12+SUM($F$13:V13)+SUM($F$15:V15)-V14,0)</f>
        <v>0</v>
      </c>
      <c r="W16" s="632">
        <f ca="1">MAX(W12+SUM($F$13:W13)+SUM($F$15:W15)-W14,0)</f>
        <v>0</v>
      </c>
      <c r="X16" s="632">
        <f ca="1">MAX(X12+SUM($F$13:X13)+SUM($F$15:X15)-X14,0)</f>
        <v>0</v>
      </c>
    </row>
    <row r="17" spans="3:24" x14ac:dyDescent="0.3">
      <c r="C17" s="26" t="s">
        <v>537</v>
      </c>
      <c r="F17" s="577"/>
      <c r="G17" s="583">
        <f t="shared" ref="G17:X17" si="6">G16-F16</f>
        <v>0</v>
      </c>
      <c r="H17" s="583">
        <f t="shared" ca="1" si="6"/>
        <v>0</v>
      </c>
      <c r="I17" s="583">
        <f t="shared" ca="1" si="6"/>
        <v>0</v>
      </c>
      <c r="J17" s="583">
        <f t="shared" ca="1" si="6"/>
        <v>0</v>
      </c>
      <c r="K17" s="583">
        <f t="shared" ca="1" si="6"/>
        <v>0</v>
      </c>
      <c r="L17" s="583">
        <f t="shared" ca="1" si="6"/>
        <v>0</v>
      </c>
      <c r="M17" s="583">
        <f t="shared" ca="1" si="6"/>
        <v>0</v>
      </c>
      <c r="N17" s="583">
        <f t="shared" ca="1" si="6"/>
        <v>0</v>
      </c>
      <c r="O17" s="583">
        <f t="shared" ca="1" si="6"/>
        <v>0</v>
      </c>
      <c r="P17" s="583">
        <f t="shared" ca="1" si="6"/>
        <v>0</v>
      </c>
      <c r="Q17" s="583">
        <f t="shared" ca="1" si="6"/>
        <v>0</v>
      </c>
      <c r="R17" s="583">
        <f t="shared" ca="1" si="6"/>
        <v>0</v>
      </c>
      <c r="S17" s="583">
        <f t="shared" ca="1" si="6"/>
        <v>0</v>
      </c>
      <c r="T17" s="583">
        <f t="shared" ca="1" si="6"/>
        <v>0</v>
      </c>
      <c r="U17" s="583">
        <f t="shared" ca="1" si="6"/>
        <v>0</v>
      </c>
      <c r="V17" s="583">
        <f t="shared" ca="1" si="6"/>
        <v>0</v>
      </c>
      <c r="W17" s="583">
        <f t="shared" ca="1" si="6"/>
        <v>0</v>
      </c>
      <c r="X17" s="583">
        <f t="shared" ca="1" si="6"/>
        <v>0</v>
      </c>
    </row>
    <row r="18" spans="3:24" x14ac:dyDescent="0.3">
      <c r="C18" s="26" t="s">
        <v>394</v>
      </c>
      <c r="F18" s="577">
        <f t="shared" ref="F18:X18" si="7">F17-F19</f>
        <v>0</v>
      </c>
      <c r="G18" s="583">
        <f t="shared" si="7"/>
        <v>0</v>
      </c>
      <c r="H18" s="583">
        <f t="shared" ca="1" si="7"/>
        <v>0</v>
      </c>
      <c r="I18" s="583">
        <f t="shared" ca="1" si="7"/>
        <v>0</v>
      </c>
      <c r="J18" s="583">
        <f t="shared" ca="1" si="7"/>
        <v>0</v>
      </c>
      <c r="K18" s="583">
        <f t="shared" ca="1" si="7"/>
        <v>0</v>
      </c>
      <c r="L18" s="583">
        <f t="shared" ca="1" si="7"/>
        <v>0</v>
      </c>
      <c r="M18" s="583">
        <f t="shared" ca="1" si="7"/>
        <v>0</v>
      </c>
      <c r="N18" s="583">
        <f t="shared" ca="1" si="7"/>
        <v>0</v>
      </c>
      <c r="O18" s="583">
        <f t="shared" ca="1" si="7"/>
        <v>0</v>
      </c>
      <c r="P18" s="583">
        <f t="shared" ca="1" si="7"/>
        <v>0</v>
      </c>
      <c r="Q18" s="583">
        <f t="shared" ca="1" si="7"/>
        <v>0</v>
      </c>
      <c r="R18" s="583">
        <f t="shared" ca="1" si="7"/>
        <v>0</v>
      </c>
      <c r="S18" s="583">
        <f t="shared" ca="1" si="7"/>
        <v>0</v>
      </c>
      <c r="T18" s="583">
        <f t="shared" ca="1" si="7"/>
        <v>0</v>
      </c>
      <c r="U18" s="583">
        <f t="shared" ca="1" si="7"/>
        <v>0</v>
      </c>
      <c r="V18" s="583">
        <f t="shared" ca="1" si="7"/>
        <v>0</v>
      </c>
      <c r="W18" s="583">
        <f t="shared" ca="1" si="7"/>
        <v>0</v>
      </c>
      <c r="X18" s="583">
        <f t="shared" ca="1" si="7"/>
        <v>0</v>
      </c>
    </row>
    <row r="19" spans="3:24" x14ac:dyDescent="0.3">
      <c r="C19" s="26" t="s">
        <v>395</v>
      </c>
      <c r="F19" s="577">
        <f t="shared" ref="F19:X19" si="8">F13+F15</f>
        <v>0</v>
      </c>
      <c r="G19" s="583">
        <f t="shared" si="8"/>
        <v>0</v>
      </c>
      <c r="H19" s="583">
        <f t="shared" ca="1" si="8"/>
        <v>0</v>
      </c>
      <c r="I19" s="583">
        <f t="shared" ca="1" si="8"/>
        <v>0</v>
      </c>
      <c r="J19" s="583">
        <f t="shared" ca="1" si="8"/>
        <v>0</v>
      </c>
      <c r="K19" s="583">
        <f t="shared" ca="1" si="8"/>
        <v>0</v>
      </c>
      <c r="L19" s="583">
        <f t="shared" ca="1" si="8"/>
        <v>0</v>
      </c>
      <c r="M19" s="583">
        <f t="shared" ca="1" si="8"/>
        <v>0</v>
      </c>
      <c r="N19" s="583">
        <f t="shared" ca="1" si="8"/>
        <v>0</v>
      </c>
      <c r="O19" s="583">
        <f t="shared" ca="1" si="8"/>
        <v>0</v>
      </c>
      <c r="P19" s="583">
        <f t="shared" ca="1" si="8"/>
        <v>0</v>
      </c>
      <c r="Q19" s="583">
        <f t="shared" ca="1" si="8"/>
        <v>0</v>
      </c>
      <c r="R19" s="583">
        <f t="shared" ca="1" si="8"/>
        <v>0</v>
      </c>
      <c r="S19" s="583">
        <f t="shared" ca="1" si="8"/>
        <v>0</v>
      </c>
      <c r="T19" s="583">
        <f t="shared" ca="1" si="8"/>
        <v>0</v>
      </c>
      <c r="U19" s="583">
        <f t="shared" ca="1" si="8"/>
        <v>0</v>
      </c>
      <c r="V19" s="583">
        <f t="shared" ca="1" si="8"/>
        <v>0</v>
      </c>
      <c r="W19" s="583">
        <f t="shared" ca="1" si="8"/>
        <v>0</v>
      </c>
      <c r="X19" s="583">
        <f t="shared" si="8"/>
        <v>0</v>
      </c>
    </row>
    <row r="20" spans="3:24" x14ac:dyDescent="0.3">
      <c r="G20" s="632"/>
      <c r="H20" s="632"/>
      <c r="I20" s="632"/>
      <c r="J20" s="632"/>
      <c r="K20" s="632"/>
      <c r="L20" s="632"/>
      <c r="M20" s="632"/>
      <c r="N20" s="632"/>
      <c r="O20" s="632"/>
      <c r="P20" s="632"/>
      <c r="Q20" s="632"/>
      <c r="R20" s="632"/>
      <c r="S20" s="632"/>
      <c r="T20" s="632"/>
      <c r="U20" s="632"/>
      <c r="V20" s="632"/>
      <c r="W20" s="632"/>
      <c r="X20" s="632"/>
    </row>
    <row r="21" spans="3:24" x14ac:dyDescent="0.3">
      <c r="E21" s="569"/>
      <c r="F21" s="255"/>
      <c r="G21" s="583"/>
      <c r="H21" s="583"/>
      <c r="I21" s="583"/>
      <c r="J21" s="583"/>
      <c r="K21" s="583"/>
      <c r="L21" s="583"/>
      <c r="M21" s="583"/>
      <c r="N21" s="583"/>
      <c r="O21" s="583"/>
      <c r="P21" s="583"/>
      <c r="Q21" s="583"/>
      <c r="R21" s="583"/>
      <c r="S21" s="583"/>
      <c r="T21" s="583"/>
      <c r="U21" s="583"/>
      <c r="V21" s="583"/>
      <c r="W21" s="583"/>
      <c r="X21" s="583"/>
    </row>
    <row r="22" spans="3:24" x14ac:dyDescent="0.3">
      <c r="G22" s="583"/>
      <c r="H22" s="583"/>
      <c r="I22" s="583"/>
      <c r="J22" s="583"/>
      <c r="K22" s="583"/>
      <c r="L22" s="583"/>
      <c r="M22" s="583"/>
      <c r="N22" s="583"/>
      <c r="O22" s="583"/>
      <c r="P22" s="583"/>
      <c r="Q22" s="583"/>
      <c r="R22" s="583"/>
      <c r="S22" s="583"/>
      <c r="T22" s="583"/>
      <c r="U22" s="583"/>
      <c r="V22" s="583"/>
      <c r="W22" s="583"/>
      <c r="X22" s="583"/>
    </row>
    <row r="23" spans="3:24" x14ac:dyDescent="0.3">
      <c r="C23" s="578" t="s">
        <v>538</v>
      </c>
      <c r="G23" s="583"/>
      <c r="H23" s="583"/>
      <c r="I23" s="583"/>
      <c r="J23" s="583"/>
      <c r="K23" s="583"/>
      <c r="L23" s="583"/>
      <c r="M23" s="583"/>
      <c r="N23" s="583"/>
      <c r="O23" s="583"/>
      <c r="P23" s="583"/>
      <c r="Q23" s="583"/>
      <c r="R23" s="583"/>
      <c r="S23" s="583"/>
      <c r="T23" s="583"/>
      <c r="U23" s="583"/>
      <c r="V23" s="583"/>
      <c r="W23" s="583"/>
      <c r="X23" s="583"/>
    </row>
    <row r="24" spans="3:24" x14ac:dyDescent="0.3">
      <c r="C24" s="578" t="s">
        <v>539</v>
      </c>
      <c r="Q24" s="582"/>
    </row>
    <row r="25" spans="3:24" x14ac:dyDescent="0.3">
      <c r="C25" s="77" t="s">
        <v>540</v>
      </c>
      <c r="Q25" s="582"/>
      <c r="R25" s="582"/>
    </row>
    <row r="27" spans="3:24" x14ac:dyDescent="0.3">
      <c r="E27" s="26" t="s">
        <v>943</v>
      </c>
      <c r="G27" s="255">
        <f>+MAX(G12-F12,)</f>
        <v>0</v>
      </c>
      <c r="H27" s="255">
        <f ca="1">+MAX(H12-G12,)</f>
        <v>0</v>
      </c>
      <c r="I27" s="255">
        <f t="shared" ref="I27:X27" ca="1" si="9">+MAX(I12-H12,)</f>
        <v>0</v>
      </c>
      <c r="J27" s="255">
        <f t="shared" ca="1" si="9"/>
        <v>0</v>
      </c>
      <c r="K27" s="255">
        <f t="shared" ca="1" si="9"/>
        <v>0</v>
      </c>
      <c r="L27" s="255">
        <f t="shared" ca="1" si="9"/>
        <v>0</v>
      </c>
      <c r="M27" s="255">
        <f t="shared" ca="1" si="9"/>
        <v>0</v>
      </c>
      <c r="N27" s="255">
        <f t="shared" ca="1" si="9"/>
        <v>0</v>
      </c>
      <c r="O27" s="255">
        <f t="shared" ca="1" si="9"/>
        <v>0</v>
      </c>
      <c r="P27" s="255">
        <f t="shared" ca="1" si="9"/>
        <v>0</v>
      </c>
      <c r="Q27" s="255">
        <f t="shared" ca="1" si="9"/>
        <v>0</v>
      </c>
      <c r="R27" s="255">
        <f t="shared" ca="1" si="9"/>
        <v>0</v>
      </c>
      <c r="S27" s="255">
        <f t="shared" ca="1" si="9"/>
        <v>0</v>
      </c>
      <c r="T27" s="255">
        <f t="shared" ca="1" si="9"/>
        <v>0</v>
      </c>
      <c r="U27" s="255">
        <f t="shared" ca="1" si="9"/>
        <v>0</v>
      </c>
      <c r="V27" s="255">
        <f t="shared" ca="1" si="9"/>
        <v>0</v>
      </c>
      <c r="W27" s="255">
        <f t="shared" ca="1" si="9"/>
        <v>0</v>
      </c>
      <c r="X27" s="255">
        <f t="shared" ca="1" si="9"/>
        <v>0</v>
      </c>
    </row>
    <row r="28" spans="3:24" x14ac:dyDescent="0.3">
      <c r="E28" s="313" t="s">
        <v>395</v>
      </c>
      <c r="F28" s="313"/>
      <c r="G28" s="787">
        <f>+F32*$E$15+G27*$E$15</f>
        <v>0</v>
      </c>
      <c r="H28" s="787">
        <f ca="1">+G32*$E$15+H27*$E$15</f>
        <v>0</v>
      </c>
      <c r="I28" s="787">
        <f ca="1">+H32*$E$15+I27*$E$15</f>
        <v>0</v>
      </c>
      <c r="J28" s="787">
        <f t="shared" ref="J28:X28" ca="1" si="10">+I32*$E$15+J27*$E$15</f>
        <v>0</v>
      </c>
      <c r="K28" s="787">
        <f t="shared" ca="1" si="10"/>
        <v>0</v>
      </c>
      <c r="L28" s="787">
        <f t="shared" ca="1" si="10"/>
        <v>0</v>
      </c>
      <c r="M28" s="787">
        <f t="shared" ca="1" si="10"/>
        <v>0</v>
      </c>
      <c r="N28" s="787">
        <f t="shared" ca="1" si="10"/>
        <v>0</v>
      </c>
      <c r="O28" s="787">
        <f t="shared" ca="1" si="10"/>
        <v>0</v>
      </c>
      <c r="P28" s="787">
        <f t="shared" ca="1" si="10"/>
        <v>0</v>
      </c>
      <c r="Q28" s="787">
        <f t="shared" ca="1" si="10"/>
        <v>0</v>
      </c>
      <c r="R28" s="787">
        <f t="shared" ca="1" si="10"/>
        <v>0</v>
      </c>
      <c r="S28" s="787">
        <f t="shared" ca="1" si="10"/>
        <v>0</v>
      </c>
      <c r="T28" s="787">
        <f t="shared" ca="1" si="10"/>
        <v>0</v>
      </c>
      <c r="U28" s="787">
        <f t="shared" ca="1" si="10"/>
        <v>0</v>
      </c>
      <c r="V28" s="787">
        <f t="shared" ca="1" si="10"/>
        <v>0</v>
      </c>
      <c r="W28" s="787">
        <f t="shared" ca="1" si="10"/>
        <v>0</v>
      </c>
      <c r="X28" s="787">
        <f t="shared" ca="1" si="10"/>
        <v>0</v>
      </c>
    </row>
    <row r="29" spans="3:24" x14ac:dyDescent="0.3">
      <c r="E29" s="313" t="s">
        <v>945</v>
      </c>
      <c r="F29" s="313"/>
      <c r="G29" s="787">
        <f t="shared" ref="G29:X29" si="11">+G28*$E$15</f>
        <v>0</v>
      </c>
      <c r="H29" s="787">
        <f t="shared" ca="1" si="11"/>
        <v>0</v>
      </c>
      <c r="I29" s="787">
        <f t="shared" ca="1" si="11"/>
        <v>0</v>
      </c>
      <c r="J29" s="787">
        <f t="shared" ca="1" si="11"/>
        <v>0</v>
      </c>
      <c r="K29" s="787">
        <f t="shared" ca="1" si="11"/>
        <v>0</v>
      </c>
      <c r="L29" s="787">
        <f t="shared" ca="1" si="11"/>
        <v>0</v>
      </c>
      <c r="M29" s="787">
        <f t="shared" ca="1" si="11"/>
        <v>0</v>
      </c>
      <c r="N29" s="787">
        <f t="shared" ca="1" si="11"/>
        <v>0</v>
      </c>
      <c r="O29" s="787">
        <f t="shared" ca="1" si="11"/>
        <v>0</v>
      </c>
      <c r="P29" s="787">
        <f t="shared" ca="1" si="11"/>
        <v>0</v>
      </c>
      <c r="Q29" s="787">
        <f t="shared" ca="1" si="11"/>
        <v>0</v>
      </c>
      <c r="R29" s="787">
        <f t="shared" ca="1" si="11"/>
        <v>0</v>
      </c>
      <c r="S29" s="787">
        <f t="shared" ca="1" si="11"/>
        <v>0</v>
      </c>
      <c r="T29" s="787">
        <f t="shared" ca="1" si="11"/>
        <v>0</v>
      </c>
      <c r="U29" s="787">
        <f t="shared" ca="1" si="11"/>
        <v>0</v>
      </c>
      <c r="V29" s="787">
        <f t="shared" ca="1" si="11"/>
        <v>0</v>
      </c>
      <c r="W29" s="787">
        <f t="shared" ca="1" si="11"/>
        <v>0</v>
      </c>
      <c r="X29" s="787">
        <f t="shared" ca="1" si="11"/>
        <v>0</v>
      </c>
    </row>
    <row r="30" spans="3:24" x14ac:dyDescent="0.3">
      <c r="E30" s="26" t="s">
        <v>944</v>
      </c>
      <c r="G30" s="582">
        <f>SUM(G27:G29)</f>
        <v>0</v>
      </c>
      <c r="H30" s="582">
        <f ca="1">+G32+SUM(H27:H29)</f>
        <v>0</v>
      </c>
      <c r="I30" s="582">
        <f t="shared" ref="I30:U30" ca="1" si="12">+H32+SUM(I27:I29)</f>
        <v>0</v>
      </c>
      <c r="J30" s="582">
        <f t="shared" ca="1" si="12"/>
        <v>0</v>
      </c>
      <c r="K30" s="582">
        <f t="shared" ca="1" si="12"/>
        <v>0</v>
      </c>
      <c r="L30" s="582">
        <f t="shared" ca="1" si="12"/>
        <v>0</v>
      </c>
      <c r="M30" s="582">
        <f t="shared" ca="1" si="12"/>
        <v>0</v>
      </c>
      <c r="N30" s="582">
        <f t="shared" ca="1" si="12"/>
        <v>0</v>
      </c>
      <c r="O30" s="582">
        <f t="shared" ca="1" si="12"/>
        <v>0</v>
      </c>
      <c r="P30" s="582">
        <f t="shared" ca="1" si="12"/>
        <v>0</v>
      </c>
      <c r="Q30" s="582">
        <f t="shared" ca="1" si="12"/>
        <v>0</v>
      </c>
      <c r="R30" s="582">
        <f t="shared" ca="1" si="12"/>
        <v>0</v>
      </c>
      <c r="S30" s="582">
        <f t="shared" ca="1" si="12"/>
        <v>0</v>
      </c>
      <c r="T30" s="582">
        <f t="shared" ca="1" si="12"/>
        <v>0</v>
      </c>
      <c r="U30" s="582">
        <f t="shared" ca="1" si="12"/>
        <v>0</v>
      </c>
      <c r="V30" s="582">
        <f ca="1">+U32+SUM(V27:V29)</f>
        <v>0</v>
      </c>
      <c r="W30" s="582">
        <f ca="1">+V32+SUM(W27:W29)</f>
        <v>0</v>
      </c>
      <c r="X30" s="582">
        <f ca="1">+W32+SUM(X27:X29)</f>
        <v>0</v>
      </c>
    </row>
    <row r="31" spans="3:24" x14ac:dyDescent="0.3">
      <c r="E31" s="26" t="s">
        <v>946</v>
      </c>
      <c r="G31" s="582">
        <f>+MAX(G9,0)</f>
        <v>0</v>
      </c>
      <c r="H31" s="582">
        <f t="shared" ref="H31:X31" ca="1" si="13">+MAX(H9,0)</f>
        <v>1470000.0000000002</v>
      </c>
      <c r="I31" s="582">
        <f t="shared" ca="1" si="13"/>
        <v>2730000.0000000005</v>
      </c>
      <c r="J31" s="582">
        <f t="shared" ca="1" si="13"/>
        <v>1680000.0000000002</v>
      </c>
      <c r="K31" s="582">
        <f t="shared" ca="1" si="13"/>
        <v>3360000.0000000005</v>
      </c>
      <c r="L31" s="582">
        <f t="shared" ca="1" si="13"/>
        <v>3780000.0000000005</v>
      </c>
      <c r="M31" s="582">
        <f t="shared" ca="1" si="13"/>
        <v>2940000.0000000005</v>
      </c>
      <c r="N31" s="582">
        <f t="shared" ca="1" si="13"/>
        <v>2940000.0000000005</v>
      </c>
      <c r="O31" s="582">
        <f t="shared" ca="1" si="13"/>
        <v>3150000.0000000005</v>
      </c>
      <c r="P31" s="582">
        <f t="shared" ca="1" si="13"/>
        <v>1050000</v>
      </c>
      <c r="Q31" s="582">
        <f t="shared" ca="1" si="13"/>
        <v>5250000.0000000009</v>
      </c>
      <c r="R31" s="582">
        <f t="shared" ca="1" si="13"/>
        <v>3150000.0000000005</v>
      </c>
      <c r="S31" s="582">
        <f t="shared" ca="1" si="13"/>
        <v>3150000.0000000005</v>
      </c>
      <c r="T31" s="582">
        <f t="shared" ca="1" si="13"/>
        <v>3150000.0000000005</v>
      </c>
      <c r="U31" s="582">
        <f t="shared" ca="1" si="13"/>
        <v>3150000.0000000005</v>
      </c>
      <c r="V31" s="582">
        <f t="shared" ca="1" si="13"/>
        <v>2940000.0000000005</v>
      </c>
      <c r="W31" s="582">
        <f t="shared" ca="1" si="13"/>
        <v>2940000.0000000005</v>
      </c>
      <c r="X31" s="582">
        <f t="shared" ca="1" si="13"/>
        <v>32550000.000000004</v>
      </c>
    </row>
    <row r="32" spans="3:24" x14ac:dyDescent="0.3">
      <c r="E32" s="788" t="s">
        <v>947</v>
      </c>
      <c r="F32" s="788"/>
      <c r="G32" s="789">
        <f>+MAX(G30-G31,0)</f>
        <v>0</v>
      </c>
      <c r="H32" s="789">
        <f t="shared" ref="H32:X32" ca="1" si="14">+MAX(H30-H31,0)</f>
        <v>0</v>
      </c>
      <c r="I32" s="789">
        <f t="shared" ca="1" si="14"/>
        <v>0</v>
      </c>
      <c r="J32" s="789">
        <f t="shared" ca="1" si="14"/>
        <v>0</v>
      </c>
      <c r="K32" s="789">
        <f t="shared" ca="1" si="14"/>
        <v>0</v>
      </c>
      <c r="L32" s="789">
        <f t="shared" ca="1" si="14"/>
        <v>0</v>
      </c>
      <c r="M32" s="789">
        <f t="shared" ca="1" si="14"/>
        <v>0</v>
      </c>
      <c r="N32" s="789">
        <f t="shared" ca="1" si="14"/>
        <v>0</v>
      </c>
      <c r="O32" s="789">
        <f t="shared" ca="1" si="14"/>
        <v>0</v>
      </c>
      <c r="P32" s="789">
        <f t="shared" ca="1" si="14"/>
        <v>0</v>
      </c>
      <c r="Q32" s="789">
        <f t="shared" ca="1" si="14"/>
        <v>0</v>
      </c>
      <c r="R32" s="789">
        <f t="shared" ca="1" si="14"/>
        <v>0</v>
      </c>
      <c r="S32" s="789">
        <f t="shared" ca="1" si="14"/>
        <v>0</v>
      </c>
      <c r="T32" s="789">
        <f t="shared" ca="1" si="14"/>
        <v>0</v>
      </c>
      <c r="U32" s="789">
        <f t="shared" ca="1" si="14"/>
        <v>0</v>
      </c>
      <c r="V32" s="789">
        <f t="shared" ca="1" si="14"/>
        <v>0</v>
      </c>
      <c r="W32" s="789">
        <f t="shared" ca="1" si="14"/>
        <v>0</v>
      </c>
      <c r="X32" s="789">
        <f t="shared" ca="1" si="14"/>
        <v>0</v>
      </c>
    </row>
    <row r="33" spans="5:24" x14ac:dyDescent="0.3">
      <c r="E33" s="788" t="s">
        <v>948</v>
      </c>
      <c r="F33" s="788"/>
      <c r="G33" s="789">
        <f>+MAX(F32-G32,0)</f>
        <v>0</v>
      </c>
      <c r="H33" s="789">
        <f t="shared" ref="H33:X33" ca="1" si="15">+MAX(G32-H32,0)</f>
        <v>0</v>
      </c>
      <c r="I33" s="789">
        <f t="shared" ca="1" si="15"/>
        <v>0</v>
      </c>
      <c r="J33" s="789">
        <f t="shared" ca="1" si="15"/>
        <v>0</v>
      </c>
      <c r="K33" s="789">
        <f t="shared" ca="1" si="15"/>
        <v>0</v>
      </c>
      <c r="L33" s="789">
        <f t="shared" ca="1" si="15"/>
        <v>0</v>
      </c>
      <c r="M33" s="789">
        <f t="shared" ca="1" si="15"/>
        <v>0</v>
      </c>
      <c r="N33" s="789">
        <f t="shared" ca="1" si="15"/>
        <v>0</v>
      </c>
      <c r="O33" s="789">
        <f t="shared" ca="1" si="15"/>
        <v>0</v>
      </c>
      <c r="P33" s="789">
        <f t="shared" ca="1" si="15"/>
        <v>0</v>
      </c>
      <c r="Q33" s="789">
        <f t="shared" ca="1" si="15"/>
        <v>0</v>
      </c>
      <c r="R33" s="789">
        <f t="shared" ca="1" si="15"/>
        <v>0</v>
      </c>
      <c r="S33" s="789">
        <f t="shared" ca="1" si="15"/>
        <v>0</v>
      </c>
      <c r="T33" s="789">
        <f t="shared" ca="1" si="15"/>
        <v>0</v>
      </c>
      <c r="U33" s="789">
        <f t="shared" ca="1" si="15"/>
        <v>0</v>
      </c>
      <c r="V33" s="789">
        <f t="shared" ca="1" si="15"/>
        <v>0</v>
      </c>
      <c r="W33" s="789">
        <f t="shared" ca="1" si="15"/>
        <v>0</v>
      </c>
      <c r="X33" s="789">
        <f t="shared" ca="1" si="15"/>
        <v>0</v>
      </c>
    </row>
    <row r="34" spans="5:24" x14ac:dyDescent="0.3">
      <c r="G34" s="582">
        <f t="shared" ref="G34:M34" si="16">+G31-G33</f>
        <v>0</v>
      </c>
      <c r="H34" s="582">
        <f t="shared" ca="1" si="16"/>
        <v>1470000.0000000002</v>
      </c>
      <c r="I34" s="582">
        <f t="shared" ca="1" si="16"/>
        <v>2730000.0000000005</v>
      </c>
      <c r="J34" s="582">
        <f t="shared" ca="1" si="16"/>
        <v>1680000.0000000002</v>
      </c>
      <c r="K34" s="582">
        <f t="shared" ca="1" si="16"/>
        <v>3360000.0000000005</v>
      </c>
      <c r="L34" s="582">
        <f t="shared" ca="1" si="16"/>
        <v>3780000.0000000005</v>
      </c>
      <c r="M34" s="582">
        <f t="shared" ca="1" si="16"/>
        <v>2940000.0000000005</v>
      </c>
      <c r="N34" s="582">
        <f t="shared" ref="N34:X34" ca="1" si="17">+N31-N33</f>
        <v>2940000.0000000005</v>
      </c>
      <c r="O34" s="582">
        <f t="shared" ca="1" si="17"/>
        <v>3150000.0000000005</v>
      </c>
      <c r="P34" s="582">
        <f t="shared" ca="1" si="17"/>
        <v>1050000</v>
      </c>
      <c r="Q34" s="582">
        <f t="shared" ca="1" si="17"/>
        <v>5250000.0000000009</v>
      </c>
      <c r="R34" s="582">
        <f t="shared" ca="1" si="17"/>
        <v>3150000.0000000005</v>
      </c>
      <c r="S34" s="582">
        <f t="shared" ca="1" si="17"/>
        <v>3150000.0000000005</v>
      </c>
      <c r="T34" s="582">
        <f t="shared" ca="1" si="17"/>
        <v>3150000.0000000005</v>
      </c>
      <c r="U34" s="582">
        <f t="shared" ca="1" si="17"/>
        <v>3150000.0000000005</v>
      </c>
      <c r="V34" s="582">
        <f t="shared" ca="1" si="17"/>
        <v>2940000.0000000005</v>
      </c>
      <c r="W34" s="582">
        <f t="shared" ca="1" si="17"/>
        <v>2940000.0000000005</v>
      </c>
      <c r="X34" s="582">
        <f t="shared" ca="1" si="17"/>
        <v>32550000.000000004</v>
      </c>
    </row>
    <row r="35" spans="5:24" x14ac:dyDescent="0.3">
      <c r="G35" s="582">
        <f>+MAX(G34-G28-G29,0)</f>
        <v>0</v>
      </c>
      <c r="H35" s="582">
        <f t="shared" ref="H35:X35" ca="1" si="18">+MAX(H34-H28-H29,0)</f>
        <v>1470000.0000000002</v>
      </c>
      <c r="I35" s="582">
        <f t="shared" ca="1" si="18"/>
        <v>2730000.0000000005</v>
      </c>
      <c r="J35" s="582">
        <f t="shared" ca="1" si="18"/>
        <v>1680000.0000000002</v>
      </c>
      <c r="K35" s="582">
        <f t="shared" ca="1" si="18"/>
        <v>3360000.0000000005</v>
      </c>
      <c r="L35" s="582">
        <f t="shared" ca="1" si="18"/>
        <v>3780000.0000000005</v>
      </c>
      <c r="M35" s="582">
        <f t="shared" ca="1" si="18"/>
        <v>2940000.0000000005</v>
      </c>
      <c r="N35" s="582">
        <f t="shared" ca="1" si="18"/>
        <v>2940000.0000000005</v>
      </c>
      <c r="O35" s="582">
        <f t="shared" ca="1" si="18"/>
        <v>3150000.0000000005</v>
      </c>
      <c r="P35" s="582">
        <f t="shared" ca="1" si="18"/>
        <v>1050000</v>
      </c>
      <c r="Q35" s="582">
        <f t="shared" ca="1" si="18"/>
        <v>5250000.0000000009</v>
      </c>
      <c r="R35" s="582">
        <f t="shared" ca="1" si="18"/>
        <v>3150000.0000000005</v>
      </c>
      <c r="S35" s="582">
        <f t="shared" ca="1" si="18"/>
        <v>3150000.0000000005</v>
      </c>
      <c r="T35" s="582">
        <f t="shared" ca="1" si="18"/>
        <v>3150000.0000000005</v>
      </c>
      <c r="U35" s="582">
        <f t="shared" ca="1" si="18"/>
        <v>3150000.0000000005</v>
      </c>
      <c r="V35" s="582">
        <f t="shared" ca="1" si="18"/>
        <v>2940000.0000000005</v>
      </c>
      <c r="W35" s="582">
        <f t="shared" ca="1" si="18"/>
        <v>2940000.0000000005</v>
      </c>
      <c r="X35" s="582">
        <f t="shared" ca="1" si="18"/>
        <v>32550000.000000004</v>
      </c>
    </row>
  </sheetData>
  <mergeCells count="1">
    <mergeCell ref="C5:D6"/>
  </mergeCells>
  <phoneticPr fontId="2" type="noConversion"/>
  <pageMargins left="0.7" right="0.7" top="0.75" bottom="0.75" header="0.3" footer="0.3"/>
  <pageSetup scale="26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XFA43"/>
  <sheetViews>
    <sheetView zoomScale="70" zoomScaleNormal="70" workbookViewId="0">
      <selection activeCell="AQ39" sqref="AQ39"/>
    </sheetView>
  </sheetViews>
  <sheetFormatPr defaultColWidth="8.75" defaultRowHeight="16.5" outlineLevelCol="1" x14ac:dyDescent="0.3"/>
  <cols>
    <col min="1" max="1" width="28.25" style="58" customWidth="1"/>
    <col min="2" max="4" width="8.75" style="58"/>
    <col min="5" max="42" width="8.75" style="58" hidden="1" customWidth="1" outlineLevel="1"/>
    <col min="43" max="43" width="12.375" style="58" customWidth="1" collapsed="1"/>
    <col min="44" max="62" width="12.125" style="58" bestFit="1" customWidth="1"/>
    <col min="63" max="74" width="13.25" style="58" bestFit="1" customWidth="1"/>
    <col min="75" max="75" width="8.75" style="58"/>
    <col min="76" max="76" width="48.5" style="58" bestFit="1" customWidth="1"/>
    <col min="77" max="77" width="97.875" style="58" customWidth="1"/>
    <col min="78" max="78" width="33" style="58" customWidth="1"/>
    <col min="79" max="16384" width="8.75" style="58"/>
  </cols>
  <sheetData>
    <row r="1" spans="1:16381" s="612" customFormat="1" ht="11.25" x14ac:dyDescent="0.15">
      <c r="A1" s="611" t="s">
        <v>600</v>
      </c>
      <c r="B1" s="611" t="s">
        <v>601</v>
      </c>
      <c r="C1" s="611" t="s">
        <v>602</v>
      </c>
      <c r="D1" s="611" t="s">
        <v>603</v>
      </c>
      <c r="E1" s="611" t="s">
        <v>604</v>
      </c>
      <c r="F1" s="611" t="s">
        <v>605</v>
      </c>
      <c r="G1" s="611" t="s">
        <v>606</v>
      </c>
      <c r="H1" s="611" t="s">
        <v>607</v>
      </c>
      <c r="I1" s="611" t="s">
        <v>608</v>
      </c>
      <c r="J1" s="611" t="s">
        <v>609</v>
      </c>
      <c r="K1" s="611" t="s">
        <v>610</v>
      </c>
      <c r="L1" s="611" t="s">
        <v>611</v>
      </c>
      <c r="M1" s="611" t="s">
        <v>612</v>
      </c>
      <c r="N1" s="611" t="s">
        <v>613</v>
      </c>
      <c r="O1" s="611" t="s">
        <v>614</v>
      </c>
      <c r="P1" s="611" t="s">
        <v>615</v>
      </c>
      <c r="Q1" s="611" t="s">
        <v>616</v>
      </c>
      <c r="R1" s="611" t="s">
        <v>617</v>
      </c>
      <c r="S1" s="611" t="s">
        <v>618</v>
      </c>
      <c r="T1" s="611" t="s">
        <v>619</v>
      </c>
      <c r="U1" s="611" t="s">
        <v>620</v>
      </c>
      <c r="V1" s="611" t="s">
        <v>621</v>
      </c>
      <c r="W1" s="611" t="s">
        <v>622</v>
      </c>
      <c r="X1" s="611" t="s">
        <v>623</v>
      </c>
      <c r="Y1" s="611" t="s">
        <v>624</v>
      </c>
      <c r="Z1" s="611" t="s">
        <v>625</v>
      </c>
      <c r="AA1" s="611" t="s">
        <v>626</v>
      </c>
      <c r="AB1" s="611" t="s">
        <v>627</v>
      </c>
      <c r="AC1" s="611" t="s">
        <v>628</v>
      </c>
      <c r="AD1" s="611" t="s">
        <v>629</v>
      </c>
      <c r="AE1" s="611" t="s">
        <v>630</v>
      </c>
      <c r="AF1" s="611" t="s">
        <v>631</v>
      </c>
      <c r="AG1" s="611" t="s">
        <v>632</v>
      </c>
      <c r="AH1" s="611" t="s">
        <v>633</v>
      </c>
      <c r="AI1" s="611" t="s">
        <v>634</v>
      </c>
      <c r="AJ1" s="611" t="s">
        <v>635</v>
      </c>
      <c r="AK1" s="611" t="s">
        <v>636</v>
      </c>
      <c r="AL1" s="611" t="s">
        <v>637</v>
      </c>
      <c r="AM1" s="611" t="s">
        <v>638</v>
      </c>
      <c r="AN1" s="611" t="s">
        <v>639</v>
      </c>
      <c r="AO1" s="611" t="s">
        <v>640</v>
      </c>
      <c r="AP1" s="611" t="s">
        <v>641</v>
      </c>
      <c r="AQ1" s="611" t="s">
        <v>642</v>
      </c>
      <c r="AR1" s="611" t="s">
        <v>643</v>
      </c>
      <c r="AS1" s="611" t="s">
        <v>644</v>
      </c>
      <c r="AT1" s="611" t="s">
        <v>645</v>
      </c>
      <c r="AU1" s="611" t="s">
        <v>646</v>
      </c>
      <c r="AV1" s="611" t="s">
        <v>647</v>
      </c>
      <c r="AW1" s="611" t="s">
        <v>648</v>
      </c>
      <c r="AX1" s="611" t="s">
        <v>649</v>
      </c>
      <c r="AY1" s="611" t="s">
        <v>650</v>
      </c>
      <c r="AZ1" s="611" t="s">
        <v>651</v>
      </c>
      <c r="BA1" s="611" t="s">
        <v>652</v>
      </c>
      <c r="BB1" s="611" t="s">
        <v>653</v>
      </c>
      <c r="BC1" s="611" t="s">
        <v>654</v>
      </c>
      <c r="BD1" s="611" t="s">
        <v>655</v>
      </c>
      <c r="BE1" s="611" t="s">
        <v>656</v>
      </c>
      <c r="BF1" s="611" t="s">
        <v>657</v>
      </c>
      <c r="BG1" s="611" t="s">
        <v>658</v>
      </c>
      <c r="BH1" s="611" t="s">
        <v>659</v>
      </c>
      <c r="BI1" s="611" t="s">
        <v>660</v>
      </c>
      <c r="BJ1" s="611" t="s">
        <v>661</v>
      </c>
      <c r="BK1" s="611" t="s">
        <v>662</v>
      </c>
      <c r="BL1" s="611" t="s">
        <v>663</v>
      </c>
      <c r="BM1" s="611" t="s">
        <v>664</v>
      </c>
      <c r="BN1" s="611" t="s">
        <v>665</v>
      </c>
      <c r="BO1" s="611" t="s">
        <v>666</v>
      </c>
      <c r="BP1" s="611" t="s">
        <v>667</v>
      </c>
      <c r="BQ1" s="611" t="s">
        <v>668</v>
      </c>
      <c r="BR1" s="611" t="s">
        <v>669</v>
      </c>
      <c r="BS1" s="611" t="s">
        <v>670</v>
      </c>
      <c r="BT1" s="611" t="s">
        <v>671</v>
      </c>
      <c r="BU1" s="611" t="s">
        <v>672</v>
      </c>
      <c r="BV1" s="611" t="s">
        <v>673</v>
      </c>
      <c r="BW1" s="611" t="s">
        <v>674</v>
      </c>
      <c r="BX1" s="611" t="s">
        <v>675</v>
      </c>
      <c r="BY1" s="611" t="s">
        <v>676</v>
      </c>
      <c r="BZ1" s="611" t="s">
        <v>677</v>
      </c>
    </row>
    <row r="2" spans="1:16381" x14ac:dyDescent="0.3">
      <c r="A2" s="58" t="s">
        <v>678</v>
      </c>
    </row>
    <row r="3" spans="1:16381" s="618" customFormat="1" ht="12.75" customHeight="1" x14ac:dyDescent="0.3">
      <c r="A3" s="613" t="s">
        <v>679</v>
      </c>
      <c r="B3" s="613" t="s">
        <v>680</v>
      </c>
      <c r="C3" s="613" t="s">
        <v>681</v>
      </c>
      <c r="D3" s="613" t="s">
        <v>681</v>
      </c>
      <c r="E3" s="614">
        <v>2.1412079999999998</v>
      </c>
      <c r="F3" s="614">
        <v>2.112692</v>
      </c>
      <c r="G3" s="614">
        <v>2.1400250000000001</v>
      </c>
      <c r="H3" s="614">
        <v>2.1130499999999999</v>
      </c>
      <c r="I3" s="614">
        <v>2.1330830000000001</v>
      </c>
      <c r="J3" s="614">
        <v>2.2001499999999998</v>
      </c>
      <c r="K3" s="614">
        <v>2.1774170000000002</v>
      </c>
      <c r="L3" s="614">
        <v>2.1059830000000002</v>
      </c>
      <c r="M3" s="614">
        <v>2.0124249999999999</v>
      </c>
      <c r="N3" s="614">
        <v>1.950258</v>
      </c>
      <c r="O3" s="614">
        <v>1.8125329999999999</v>
      </c>
      <c r="P3" s="614">
        <v>1.7275499999999999</v>
      </c>
      <c r="Q3" s="614">
        <v>1.6289670000000001</v>
      </c>
      <c r="R3" s="614">
        <v>1.615791</v>
      </c>
      <c r="S3" s="614">
        <v>1.527444</v>
      </c>
      <c r="T3" s="614">
        <v>1.4173750000000001</v>
      </c>
      <c r="U3" s="614">
        <v>1.4100410000000001</v>
      </c>
      <c r="V3" s="614">
        <v>1.4848060000000001</v>
      </c>
      <c r="W3" s="614">
        <v>1.673602</v>
      </c>
      <c r="X3" s="614">
        <v>1.694957</v>
      </c>
      <c r="Y3" s="614">
        <v>1.7239629999999999</v>
      </c>
      <c r="Z3" s="614">
        <v>1.791723</v>
      </c>
      <c r="AA3" s="614">
        <v>1.7905880000000001</v>
      </c>
      <c r="AB3" s="614">
        <v>1.742183</v>
      </c>
      <c r="AC3" s="614">
        <v>1.6902280000000001</v>
      </c>
      <c r="AD3" s="614">
        <v>1.664398</v>
      </c>
      <c r="AE3" s="614">
        <v>1.5889329999999999</v>
      </c>
      <c r="AF3" s="614">
        <v>1.5071019999999999</v>
      </c>
      <c r="AG3" s="614">
        <v>1.4148609999999999</v>
      </c>
      <c r="AH3" s="614">
        <v>1.454515</v>
      </c>
      <c r="AI3" s="614">
        <v>1.3635079999999999</v>
      </c>
      <c r="AJ3" s="614">
        <v>1.257776</v>
      </c>
      <c r="AK3" s="614">
        <v>1.2496769999999999</v>
      </c>
      <c r="AL3" s="614">
        <v>1.2513000000000001</v>
      </c>
      <c r="AM3" s="614">
        <v>1.26705</v>
      </c>
      <c r="AN3" s="614">
        <v>1.374825</v>
      </c>
      <c r="AO3" s="614">
        <v>1.3815470000000001</v>
      </c>
      <c r="AP3" s="614">
        <v>1.380925</v>
      </c>
      <c r="AQ3" s="615">
        <f>IF(시나리오분석!$E$43=Case!$B$63,AQ12,IF(시나리오분석!$E$43=Case!$B$64,AQ20,IF(시나리오분석!$E$43=Case!$B$65,AQ26,AQ38)))</f>
        <v>1.3488420000000001</v>
      </c>
      <c r="AR3" s="615">
        <f>IF(시나리오분석!$E$43=Case!$B$63,AR12,IF(시나리오분석!$E$43=Case!$B$64,AR20,IF(시나리오분석!$E$43=Case!$B$65,AR26,AR38)))</f>
        <v>1.3640000000000001</v>
      </c>
      <c r="AS3" s="615">
        <f>IF(시나리오분석!$E$43=Case!$B$63,AS12,IF(시나리오분석!$E$43=Case!$B$64,AS20,IF(시나리오분석!$E$43=Case!$B$65,AS26,AS38)))</f>
        <v>1.37</v>
      </c>
      <c r="AT3" s="615">
        <f>IF(시나리오분석!$E$43=Case!$B$63,AT12,IF(시나리오분석!$E$43=Case!$B$64,AT20,IF(시나리오분석!$E$43=Case!$B$65,AT26,AT38)))</f>
        <v>1.351</v>
      </c>
      <c r="AU3" s="615">
        <f>IF(시나리오분석!$E$43=Case!$B$63,AU12,IF(시나리오분석!$E$43=Case!$B$64,AU20,IF(시나리오분석!$E$43=Case!$B$65,AU26,AU38)))</f>
        <v>1.335</v>
      </c>
      <c r="AV3" s="615">
        <f>IF(시나리오분석!$E$43=Case!$B$63,AV12,IF(시나리오분석!$E$43=Case!$B$64,AV20,IF(시나리오분석!$E$43=Case!$B$65,AV26,AV38)))</f>
        <v>1.325</v>
      </c>
      <c r="AW3" s="615">
        <f>IF(시나리오분석!$E$43=Case!$B$63,AW12,IF(시나리오분석!$E$43=Case!$B$64,AW20,IF(시나리오분석!$E$43=Case!$B$65,AW26,AW38)))</f>
        <v>1.3109999999999999</v>
      </c>
      <c r="AX3" s="615">
        <f>IF(시나리오분석!$E$43=Case!$B$63,AX12,IF(시나리오분석!$E$43=Case!$B$64,AX20,IF(시나리오분석!$E$43=Case!$B$65,AX26,AX38)))</f>
        <v>1.2969999999999999</v>
      </c>
      <c r="AY3" s="615">
        <f>IF(시나리오분석!$E$43=Case!$B$63,AY12,IF(시나리오분석!$E$43=Case!$B$64,AY20,IF(시나리오분석!$E$43=Case!$B$65,AY26,AY38)))</f>
        <v>1.29</v>
      </c>
      <c r="AZ3" s="615">
        <f>IF(시나리오분석!$E$43=Case!$B$63,AZ12,IF(시나리오분석!$E$43=Case!$B$64,AZ20,IF(시나리오분석!$E$43=Case!$B$65,AZ26,AZ38)))</f>
        <v>1.2849999999999999</v>
      </c>
      <c r="BA3" s="615">
        <f>IF(시나리오분석!$E$43=Case!$B$63,BA12,IF(시나리오분석!$E$43=Case!$B$64,BA20,IF(시나리오분석!$E$43=Case!$B$65,BA26,BA38)))</f>
        <v>1.2809999999999999</v>
      </c>
      <c r="BB3" s="615">
        <f>IF(시나리오분석!$E$43=Case!$B$63,BB12,IF(시나리오분석!$E$43=Case!$B$64,BB20,IF(시나리오분석!$E$43=Case!$B$65,BB26,BB38)))</f>
        <v>1.2769999999999999</v>
      </c>
      <c r="BC3" s="615">
        <f>IF(시나리오분석!$E$43=Case!$B$63,BC12,IF(시나리오분석!$E$43=Case!$B$64,BC20,IF(시나리오분석!$E$43=Case!$B$65,BC26,BC38)))</f>
        <v>1.274</v>
      </c>
      <c r="BD3" s="616">
        <f>IF(시나리오분석!$E$43=Case!$B$63,BD12,IF(시나리오분석!$E$43=Case!$B$64,BD20,IF(시나리오분석!$E$43=Case!$B$65,BD26,BD38)))</f>
        <v>1.2689999999999999</v>
      </c>
      <c r="BE3" s="616">
        <f>IF(시나리오분석!$E$43=Case!$B$63,BE12,IF(시나리오분석!$E$43=Case!$B$64,BE20,IF(시나리오분석!$E$43=Case!$B$65,BE26,BE38)))</f>
        <v>1.262</v>
      </c>
      <c r="BF3" s="616">
        <f>IF(시나리오분석!$E$43=Case!$B$63,BF12,IF(시나리오분석!$E$43=Case!$B$64,BF20,IF(시나리오분석!$E$43=Case!$B$65,BF26,BF38)))</f>
        <v>1.254</v>
      </c>
      <c r="BG3" s="616">
        <f>IF(시나리오분석!$E$43=Case!$B$63,BG12,IF(시나리오분석!$E$43=Case!$B$64,BG20,IF(시나리오분석!$E$43=Case!$B$65,BG26,BG38)))</f>
        <v>1.244</v>
      </c>
      <c r="BH3" s="616">
        <f>IF(시나리오분석!$E$43=Case!$B$63,BH12,IF(시나리오분석!$E$43=Case!$B$64,BH20,IF(시나리오분석!$E$43=Case!$B$65,BH26,BH38)))</f>
        <v>1.2330000000000001</v>
      </c>
      <c r="BI3" s="616">
        <f>IF(시나리오분석!$E$43=Case!$B$63,BI12,IF(시나리오분석!$E$43=Case!$B$64,BI20,IF(시나리오분석!$E$43=Case!$B$65,BI26,BI38)))</f>
        <v>1.22</v>
      </c>
      <c r="BJ3" s="616">
        <f>IF(시나리오분석!$E$43=Case!$B$63,BJ12,IF(시나리오분석!$E$43=Case!$B$64,BJ20,IF(시나리오분석!$E$43=Case!$B$65,BJ26,BJ38)))</f>
        <v>1.206</v>
      </c>
      <c r="BK3" s="616">
        <f>IF(시나리오분석!$E$43=Case!$B$63,BK12,IF(시나리오분석!$E$43=Case!$B$64,BK20,IF(시나리오분석!$E$43=Case!$B$65,BK26,BK38)))</f>
        <v>1.1910000000000001</v>
      </c>
      <c r="BL3" s="616">
        <f>IF(시나리오분석!$E$43=Case!$B$63,BL12,IF(시나리오분석!$E$43=Case!$B$64,BL20,IF(시나리오분석!$E$43=Case!$B$65,BL26,BL38)))</f>
        <v>1.175</v>
      </c>
      <c r="BM3" s="616">
        <f>IF(시나리오분석!$E$43=Case!$B$63,BM12,IF(시나리오분석!$E$43=Case!$B$64,BM20,IF(시나리오분석!$E$43=Case!$B$65,BM26,BM38)))</f>
        <v>1.1579999999999999</v>
      </c>
      <c r="BN3" s="616">
        <f>IF(시나리오분석!$E$43=Case!$B$63,BN12,IF(시나리오분석!$E$43=Case!$B$64,BN20,IF(시나리오분석!$E$43=Case!$B$65,BN26,BN38)))</f>
        <v>1.141</v>
      </c>
      <c r="BO3" s="616">
        <f>IF(시나리오분석!$E$43=Case!$B$63,BO12,IF(시나리오분석!$E$43=Case!$B$64,BO20,IF(시나리오분석!$E$43=Case!$B$65,BO26,BO38)))</f>
        <v>1.123</v>
      </c>
      <c r="BP3" s="616">
        <f>IF(시나리오분석!$E$43=Case!$B$63,BP12,IF(시나리오분석!$E$43=Case!$B$64,BP20,IF(시나리오분석!$E$43=Case!$B$65,BP26,BP38)))</f>
        <v>1.1060000000000001</v>
      </c>
      <c r="BQ3" s="616">
        <f>IF(시나리오분석!$E$43=Case!$B$63,BQ12,IF(시나리오분석!$E$43=Case!$B$64,BQ20,IF(시나리오분석!$E$43=Case!$B$65,BQ26,BQ38)))</f>
        <v>1.0900000000000001</v>
      </c>
      <c r="BR3" s="616">
        <f>IF(시나리오분석!$E$43=Case!$B$63,BR12,IF(시나리오분석!$E$43=Case!$B$64,BR20,IF(시나리오분석!$E$43=Case!$B$65,BR26,BR38)))</f>
        <v>1.075</v>
      </c>
      <c r="BS3" s="616">
        <f>IF(시나리오분석!$E$43=Case!$B$63,BS12,IF(시나리오분석!$E$43=Case!$B$64,BS20,IF(시나리오분석!$E$43=Case!$B$65,BS26,BS38)))</f>
        <v>1.0609999999999999</v>
      </c>
      <c r="BT3" s="616">
        <f>IF(시나리오분석!$E$43=Case!$B$63,BT12,IF(시나리오분석!$E$43=Case!$B$64,BT20,IF(시나리오분석!$E$43=Case!$B$65,BT26,BT38)))</f>
        <v>1.05</v>
      </c>
      <c r="BU3" s="616">
        <f>IF(시나리오분석!$E$43=Case!$B$63,BU12,IF(시나리오분석!$E$43=Case!$B$64,BU20,IF(시나리오분석!$E$43=Case!$B$65,BU26,BU38)))</f>
        <v>1.04</v>
      </c>
      <c r="BV3" s="616">
        <f>IF(시나리오분석!$E$43=Case!$B$63,BV12,IF(시나리오분석!$E$43=Case!$B$64,BV20,IF(시나리오분석!$E$43=Case!$B$65,BV26,BV38)))</f>
        <v>1.034</v>
      </c>
      <c r="BW3" s="616">
        <f>IF(시나리오분석!$E$43=Case!$B$63,BW12,IF(시나리오분석!$E$43=Case!$B$64,BW20,IF(시나리오분석!$E$43=Case!$B$65,BW26,BW38)))</f>
        <v>1.03</v>
      </c>
      <c r="BX3" s="613" t="str">
        <f>IF(시나리오분석!$E$43=Case!$B$63,외부전망!BX12,IF(시나리오분석!$E$43=Case!$B$64,BX20,BX26))</f>
        <v>National currency per US$, period average.  Line rf of IFS.</v>
      </c>
      <c r="BY3" s="613" t="str">
        <f>IF(시나리오분석!$E$43=Case!$B$63,외부전망!BY12,IF(시나리오분석!$E$43=Case!$B$64,BY20,BY26))</f>
        <v xml:space="preserve">As of May 2019, long term forecast (2025-2050) have been revised to take into account the economic impact of climate change. </v>
      </c>
      <c r="BZ3" s="613" t="str">
        <f>IF(시나리오분석!$E$43=Case!$B$63,외부전망!BZ12,IF(시나리오분석!$E$43=Case!$B$64,BZ20,BZ26))</f>
        <v>IMF, International Financial Statistics</v>
      </c>
      <c r="CA3" s="617"/>
      <c r="CB3" s="617"/>
      <c r="CC3" s="617"/>
      <c r="CD3" s="617"/>
      <c r="CE3" s="617"/>
      <c r="CF3" s="617"/>
      <c r="CG3" s="617"/>
      <c r="CH3" s="617"/>
      <c r="CI3" s="617"/>
      <c r="CJ3" s="617"/>
      <c r="CK3" s="617"/>
      <c r="CL3" s="617"/>
      <c r="CM3" s="617"/>
      <c r="CN3" s="617"/>
      <c r="CO3" s="617"/>
      <c r="CP3" s="617"/>
      <c r="CQ3" s="617"/>
      <c r="CR3" s="617"/>
      <c r="CS3" s="617"/>
      <c r="CT3" s="617"/>
      <c r="CU3" s="617"/>
      <c r="CV3" s="617"/>
      <c r="CW3" s="617"/>
      <c r="CX3" s="617"/>
      <c r="CY3" s="617"/>
      <c r="CZ3" s="617"/>
      <c r="DA3" s="617"/>
      <c r="DB3" s="617"/>
      <c r="DC3" s="617"/>
      <c r="DD3" s="617"/>
      <c r="DE3" s="617"/>
      <c r="DF3" s="617"/>
      <c r="DG3" s="617"/>
      <c r="DH3" s="617"/>
      <c r="DI3" s="617"/>
      <c r="DJ3" s="617"/>
      <c r="DK3" s="617"/>
      <c r="DL3" s="617"/>
      <c r="DM3" s="617"/>
      <c r="DN3" s="617"/>
      <c r="DO3" s="617"/>
      <c r="DP3" s="617"/>
      <c r="DQ3" s="617"/>
      <c r="DR3" s="617"/>
      <c r="DS3" s="617"/>
      <c r="DT3" s="617"/>
      <c r="DU3" s="617"/>
      <c r="DV3" s="617"/>
      <c r="DW3" s="617"/>
      <c r="DX3" s="617"/>
      <c r="DY3" s="617"/>
      <c r="DZ3" s="617"/>
      <c r="EA3" s="617"/>
      <c r="EB3" s="617"/>
      <c r="EC3" s="617"/>
      <c r="ED3" s="617"/>
      <c r="EE3" s="617"/>
      <c r="EF3" s="617"/>
      <c r="EG3" s="617"/>
      <c r="EH3" s="617"/>
      <c r="EI3" s="617"/>
      <c r="EJ3" s="617"/>
      <c r="EK3" s="617"/>
      <c r="EL3" s="617"/>
      <c r="EM3" s="617"/>
      <c r="EN3" s="617"/>
      <c r="EO3" s="617"/>
      <c r="EP3" s="617"/>
      <c r="EQ3" s="617"/>
      <c r="ER3" s="617"/>
      <c r="ES3" s="617"/>
      <c r="ET3" s="617"/>
      <c r="EU3" s="617"/>
      <c r="EV3" s="617"/>
      <c r="EW3" s="617"/>
      <c r="EX3" s="617"/>
      <c r="EY3" s="617"/>
      <c r="EZ3" s="617"/>
      <c r="FA3" s="617"/>
      <c r="FB3" s="617"/>
      <c r="FC3" s="617"/>
      <c r="FD3" s="617"/>
      <c r="FE3" s="617"/>
      <c r="FF3" s="617"/>
      <c r="FG3" s="617"/>
      <c r="FH3" s="617"/>
      <c r="FI3" s="617"/>
      <c r="FJ3" s="617"/>
      <c r="FK3" s="617"/>
      <c r="FL3" s="617"/>
      <c r="FM3" s="617"/>
      <c r="FN3" s="617"/>
      <c r="FO3" s="617"/>
      <c r="FP3" s="617"/>
      <c r="FQ3" s="617"/>
      <c r="FR3" s="617"/>
      <c r="FS3" s="617"/>
      <c r="FT3" s="617"/>
      <c r="FU3" s="617"/>
      <c r="FV3" s="617"/>
      <c r="FW3" s="617"/>
      <c r="FX3" s="617"/>
      <c r="FY3" s="617"/>
      <c r="FZ3" s="617"/>
      <c r="GA3" s="617"/>
      <c r="GB3" s="617"/>
      <c r="GC3" s="617"/>
      <c r="GD3" s="617"/>
      <c r="GE3" s="617"/>
      <c r="GF3" s="617"/>
      <c r="GG3" s="617"/>
      <c r="GH3" s="617"/>
      <c r="GI3" s="617"/>
      <c r="GJ3" s="617"/>
      <c r="GK3" s="617"/>
      <c r="GL3" s="617"/>
      <c r="GM3" s="617"/>
      <c r="GN3" s="617"/>
      <c r="GO3" s="617"/>
      <c r="GP3" s="617"/>
      <c r="GQ3" s="617"/>
      <c r="GR3" s="617"/>
      <c r="GS3" s="617"/>
      <c r="GT3" s="617"/>
      <c r="GU3" s="617"/>
      <c r="GV3" s="617"/>
      <c r="GW3" s="617"/>
      <c r="GX3" s="617"/>
      <c r="GY3" s="617"/>
      <c r="GZ3" s="617"/>
      <c r="HA3" s="617"/>
      <c r="HB3" s="617"/>
      <c r="HC3" s="617"/>
      <c r="HD3" s="617"/>
      <c r="HE3" s="617"/>
      <c r="HF3" s="617"/>
      <c r="HG3" s="617"/>
      <c r="HH3" s="617"/>
      <c r="HI3" s="617"/>
      <c r="HJ3" s="617"/>
      <c r="HK3" s="617"/>
      <c r="HL3" s="617"/>
      <c r="HM3" s="617"/>
      <c r="HN3" s="617"/>
      <c r="HO3" s="617"/>
      <c r="HP3" s="617"/>
      <c r="HQ3" s="617"/>
      <c r="HR3" s="617"/>
      <c r="HS3" s="617"/>
      <c r="HT3" s="617"/>
      <c r="HU3" s="617"/>
      <c r="HV3" s="617"/>
      <c r="HW3" s="617"/>
      <c r="HX3" s="617"/>
      <c r="HY3" s="617"/>
      <c r="HZ3" s="617"/>
      <c r="IA3" s="617"/>
      <c r="IB3" s="617"/>
      <c r="IC3" s="617"/>
      <c r="ID3" s="617"/>
      <c r="IE3" s="617"/>
      <c r="IF3" s="617"/>
      <c r="IG3" s="617"/>
      <c r="IH3" s="617"/>
      <c r="II3" s="617"/>
      <c r="IJ3" s="617"/>
      <c r="IK3" s="617"/>
      <c r="IL3" s="617"/>
      <c r="IM3" s="617"/>
      <c r="IN3" s="617"/>
      <c r="IO3" s="617"/>
      <c r="IP3" s="617"/>
      <c r="IQ3" s="617"/>
      <c r="IR3" s="617"/>
      <c r="IS3" s="617"/>
      <c r="IT3" s="617"/>
      <c r="IU3" s="617"/>
      <c r="IV3" s="617"/>
      <c r="IW3" s="617"/>
      <c r="IX3" s="617"/>
      <c r="IY3" s="617"/>
      <c r="IZ3" s="617"/>
      <c r="JA3" s="617"/>
      <c r="JB3" s="617"/>
      <c r="JC3" s="617"/>
      <c r="JD3" s="617"/>
      <c r="JE3" s="617"/>
      <c r="JF3" s="617"/>
      <c r="JG3" s="617"/>
      <c r="JH3" s="617"/>
      <c r="JI3" s="617"/>
      <c r="JJ3" s="617"/>
      <c r="JK3" s="617"/>
      <c r="JL3" s="617"/>
      <c r="JM3" s="617"/>
      <c r="JN3" s="617"/>
      <c r="JO3" s="617"/>
      <c r="JP3" s="617"/>
      <c r="JQ3" s="617"/>
      <c r="JR3" s="617"/>
      <c r="JS3" s="617"/>
      <c r="JT3" s="617"/>
      <c r="JU3" s="617"/>
      <c r="JV3" s="617"/>
      <c r="JW3" s="617"/>
      <c r="JX3" s="617"/>
      <c r="JY3" s="617"/>
      <c r="JZ3" s="617"/>
      <c r="KA3" s="617"/>
      <c r="KB3" s="617"/>
      <c r="KC3" s="617"/>
      <c r="KD3" s="617"/>
      <c r="KE3" s="617"/>
      <c r="KF3" s="617"/>
      <c r="KG3" s="617"/>
      <c r="KH3" s="617"/>
      <c r="KI3" s="617"/>
      <c r="KJ3" s="617"/>
      <c r="KK3" s="617"/>
      <c r="KL3" s="617"/>
      <c r="KM3" s="617"/>
      <c r="KN3" s="617"/>
      <c r="KO3" s="617"/>
      <c r="KP3" s="617"/>
      <c r="KQ3" s="617"/>
      <c r="KR3" s="617"/>
      <c r="KS3" s="617"/>
      <c r="KT3" s="617"/>
      <c r="KU3" s="617"/>
      <c r="KV3" s="617"/>
      <c r="KW3" s="617"/>
      <c r="KX3" s="617"/>
      <c r="KY3" s="617"/>
      <c r="KZ3" s="617"/>
      <c r="LA3" s="617"/>
      <c r="LB3" s="617"/>
      <c r="LC3" s="617"/>
      <c r="LD3" s="617"/>
      <c r="LE3" s="617"/>
      <c r="LF3" s="617"/>
      <c r="LG3" s="617"/>
      <c r="LH3" s="617"/>
      <c r="LI3" s="617"/>
      <c r="LJ3" s="617"/>
      <c r="LK3" s="617"/>
      <c r="LL3" s="617"/>
      <c r="LM3" s="617"/>
      <c r="LN3" s="617"/>
      <c r="LO3" s="617"/>
      <c r="LP3" s="617"/>
      <c r="LQ3" s="617"/>
      <c r="LR3" s="617"/>
      <c r="LS3" s="617"/>
      <c r="LT3" s="617"/>
      <c r="LU3" s="617"/>
      <c r="LV3" s="617"/>
      <c r="LW3" s="617"/>
      <c r="LX3" s="617"/>
      <c r="LY3" s="617"/>
      <c r="LZ3" s="617"/>
      <c r="MA3" s="617"/>
      <c r="MB3" s="617"/>
      <c r="MC3" s="617"/>
      <c r="MD3" s="617"/>
      <c r="ME3" s="617"/>
      <c r="MF3" s="617"/>
      <c r="MG3" s="617"/>
      <c r="MH3" s="617"/>
      <c r="MI3" s="617"/>
      <c r="MJ3" s="617"/>
      <c r="MK3" s="617"/>
      <c r="ML3" s="617"/>
      <c r="MM3" s="617"/>
      <c r="MN3" s="617"/>
      <c r="MO3" s="617"/>
      <c r="MP3" s="617"/>
      <c r="MQ3" s="617"/>
      <c r="MR3" s="617"/>
      <c r="MS3" s="617"/>
      <c r="MT3" s="617"/>
      <c r="MU3" s="617"/>
      <c r="MV3" s="617"/>
      <c r="MW3" s="617"/>
      <c r="MX3" s="617"/>
      <c r="MY3" s="617"/>
      <c r="MZ3" s="617"/>
      <c r="NA3" s="617"/>
      <c r="NB3" s="617"/>
      <c r="NC3" s="617"/>
      <c r="ND3" s="617"/>
      <c r="NE3" s="617"/>
      <c r="NF3" s="617"/>
      <c r="NG3" s="617"/>
      <c r="NH3" s="617"/>
      <c r="NI3" s="617"/>
      <c r="NJ3" s="617"/>
      <c r="NK3" s="617"/>
      <c r="NL3" s="617"/>
      <c r="NM3" s="617"/>
      <c r="NN3" s="617"/>
      <c r="NO3" s="617"/>
      <c r="NP3" s="617"/>
      <c r="NQ3" s="617"/>
      <c r="NR3" s="617"/>
      <c r="NS3" s="617"/>
      <c r="NT3" s="617"/>
      <c r="NU3" s="617"/>
      <c r="NV3" s="617"/>
      <c r="NW3" s="617"/>
      <c r="NX3" s="617"/>
      <c r="NY3" s="617"/>
      <c r="NZ3" s="617"/>
      <c r="OA3" s="617"/>
      <c r="OB3" s="617"/>
      <c r="OC3" s="617"/>
      <c r="OD3" s="617"/>
      <c r="OE3" s="617"/>
      <c r="OF3" s="617"/>
      <c r="OG3" s="617"/>
      <c r="OH3" s="617"/>
      <c r="OI3" s="617"/>
      <c r="OJ3" s="617"/>
      <c r="OK3" s="617"/>
      <c r="OL3" s="617"/>
      <c r="OM3" s="617"/>
      <c r="ON3" s="617"/>
      <c r="OO3" s="617"/>
      <c r="OP3" s="617"/>
      <c r="OQ3" s="617"/>
      <c r="OR3" s="617"/>
      <c r="OS3" s="617"/>
      <c r="OT3" s="617"/>
      <c r="OU3" s="617"/>
      <c r="OV3" s="617"/>
      <c r="OW3" s="617"/>
      <c r="OX3" s="617"/>
      <c r="OY3" s="617"/>
      <c r="OZ3" s="617"/>
      <c r="PA3" s="617"/>
      <c r="PB3" s="617"/>
      <c r="PC3" s="617"/>
      <c r="PD3" s="617"/>
      <c r="PE3" s="617"/>
      <c r="PF3" s="617"/>
      <c r="PG3" s="617"/>
      <c r="PH3" s="617"/>
      <c r="PI3" s="617"/>
      <c r="PJ3" s="617"/>
      <c r="PK3" s="617"/>
      <c r="PL3" s="617"/>
      <c r="PM3" s="617"/>
      <c r="PN3" s="617"/>
      <c r="PO3" s="617"/>
      <c r="PP3" s="617"/>
      <c r="PQ3" s="617"/>
      <c r="PR3" s="617"/>
      <c r="PS3" s="617"/>
      <c r="PT3" s="617"/>
      <c r="PU3" s="617"/>
      <c r="PV3" s="617"/>
      <c r="PW3" s="617"/>
      <c r="PX3" s="617"/>
      <c r="PY3" s="617"/>
      <c r="PZ3" s="617"/>
      <c r="QA3" s="617"/>
      <c r="QB3" s="617"/>
      <c r="QC3" s="617"/>
      <c r="QD3" s="617"/>
      <c r="QE3" s="617"/>
      <c r="QF3" s="617"/>
      <c r="QG3" s="617"/>
      <c r="QH3" s="617"/>
      <c r="QI3" s="617"/>
      <c r="QJ3" s="617"/>
      <c r="QK3" s="617"/>
      <c r="QL3" s="617"/>
      <c r="QM3" s="617"/>
      <c r="QN3" s="617"/>
      <c r="QO3" s="617"/>
      <c r="QP3" s="617"/>
      <c r="QQ3" s="617"/>
      <c r="QR3" s="617"/>
      <c r="QS3" s="617"/>
      <c r="QT3" s="617"/>
      <c r="QU3" s="617"/>
      <c r="QV3" s="617"/>
      <c r="QW3" s="617"/>
      <c r="QX3" s="617"/>
      <c r="QY3" s="617"/>
      <c r="QZ3" s="617"/>
      <c r="RA3" s="617"/>
      <c r="RB3" s="617"/>
      <c r="RC3" s="617"/>
      <c r="RD3" s="617"/>
      <c r="RE3" s="617"/>
      <c r="RF3" s="617"/>
      <c r="RG3" s="617"/>
      <c r="RH3" s="617"/>
      <c r="RI3" s="617"/>
      <c r="RJ3" s="617"/>
      <c r="RK3" s="617"/>
      <c r="RL3" s="617"/>
      <c r="RM3" s="617"/>
      <c r="RN3" s="617"/>
      <c r="RO3" s="617"/>
      <c r="RP3" s="617"/>
      <c r="RQ3" s="617"/>
      <c r="RR3" s="617"/>
      <c r="RS3" s="617"/>
      <c r="RT3" s="617"/>
      <c r="RU3" s="617"/>
      <c r="RV3" s="617"/>
      <c r="RW3" s="617"/>
      <c r="RX3" s="617"/>
      <c r="RY3" s="617"/>
      <c r="RZ3" s="617"/>
      <c r="SA3" s="617"/>
      <c r="SB3" s="617"/>
      <c r="SC3" s="617"/>
      <c r="SD3" s="617"/>
      <c r="SE3" s="617"/>
      <c r="SF3" s="617"/>
      <c r="SG3" s="617"/>
      <c r="SH3" s="617"/>
      <c r="SI3" s="617"/>
      <c r="SJ3" s="617"/>
      <c r="SK3" s="617"/>
      <c r="SL3" s="617"/>
      <c r="SM3" s="617"/>
      <c r="SN3" s="617"/>
      <c r="SO3" s="617"/>
      <c r="SP3" s="617"/>
      <c r="SQ3" s="617"/>
      <c r="SR3" s="617"/>
      <c r="SS3" s="617"/>
      <c r="ST3" s="617"/>
      <c r="SU3" s="617"/>
      <c r="SV3" s="617"/>
      <c r="SW3" s="617"/>
      <c r="SX3" s="617"/>
      <c r="SY3" s="617"/>
      <c r="SZ3" s="617"/>
      <c r="TA3" s="617"/>
      <c r="TB3" s="617"/>
      <c r="TC3" s="617"/>
      <c r="TD3" s="617"/>
      <c r="TE3" s="617"/>
      <c r="TF3" s="617"/>
      <c r="TG3" s="617"/>
      <c r="TH3" s="617"/>
      <c r="TI3" s="617"/>
      <c r="TJ3" s="617"/>
      <c r="TK3" s="617"/>
      <c r="TL3" s="617"/>
      <c r="TM3" s="617"/>
      <c r="TN3" s="617"/>
      <c r="TO3" s="617"/>
      <c r="TP3" s="617"/>
      <c r="TQ3" s="617"/>
      <c r="TR3" s="617"/>
      <c r="TS3" s="617"/>
      <c r="TT3" s="617"/>
      <c r="TU3" s="617"/>
      <c r="TV3" s="617"/>
      <c r="TW3" s="617"/>
      <c r="TX3" s="617"/>
      <c r="TY3" s="617"/>
      <c r="TZ3" s="617"/>
      <c r="UA3" s="617"/>
      <c r="UB3" s="617"/>
      <c r="UC3" s="617"/>
      <c r="UD3" s="617"/>
      <c r="UE3" s="617"/>
      <c r="UF3" s="617"/>
      <c r="UG3" s="617"/>
      <c r="UH3" s="617"/>
      <c r="UI3" s="617"/>
      <c r="UJ3" s="617"/>
      <c r="UK3" s="617"/>
      <c r="UL3" s="617"/>
      <c r="UM3" s="617"/>
      <c r="UN3" s="617"/>
      <c r="UO3" s="617"/>
      <c r="UP3" s="617"/>
      <c r="UQ3" s="617"/>
      <c r="UR3" s="617"/>
      <c r="US3" s="617"/>
      <c r="UT3" s="617"/>
      <c r="UU3" s="617"/>
      <c r="UV3" s="617"/>
      <c r="UW3" s="617"/>
      <c r="UX3" s="617"/>
      <c r="UY3" s="617"/>
      <c r="UZ3" s="617"/>
      <c r="VA3" s="617"/>
      <c r="VB3" s="617"/>
      <c r="VC3" s="617"/>
      <c r="VD3" s="617"/>
      <c r="VE3" s="617"/>
      <c r="VF3" s="617"/>
      <c r="VG3" s="617"/>
      <c r="VH3" s="617"/>
      <c r="VI3" s="617"/>
      <c r="VJ3" s="617"/>
      <c r="VK3" s="617"/>
      <c r="VL3" s="617"/>
      <c r="VM3" s="617"/>
      <c r="VN3" s="617"/>
      <c r="VO3" s="617"/>
      <c r="VP3" s="617"/>
      <c r="VQ3" s="617"/>
      <c r="VR3" s="617"/>
      <c r="VS3" s="617"/>
      <c r="VT3" s="617"/>
      <c r="VU3" s="617"/>
      <c r="VV3" s="617"/>
      <c r="VW3" s="617"/>
      <c r="VX3" s="617"/>
      <c r="VY3" s="617"/>
      <c r="VZ3" s="617"/>
      <c r="WA3" s="617"/>
      <c r="WB3" s="617"/>
      <c r="WC3" s="617"/>
      <c r="WD3" s="617"/>
      <c r="WE3" s="617"/>
      <c r="WF3" s="617"/>
      <c r="WG3" s="617"/>
      <c r="WH3" s="617"/>
      <c r="WI3" s="617"/>
      <c r="WJ3" s="617"/>
      <c r="WK3" s="617"/>
      <c r="WL3" s="617"/>
      <c r="WM3" s="617"/>
      <c r="WN3" s="617"/>
      <c r="WO3" s="617"/>
      <c r="WP3" s="617"/>
      <c r="WQ3" s="617"/>
      <c r="WR3" s="617"/>
      <c r="WS3" s="617"/>
      <c r="WT3" s="617"/>
      <c r="WU3" s="617"/>
      <c r="WV3" s="617"/>
      <c r="WW3" s="617"/>
      <c r="WX3" s="617"/>
      <c r="WY3" s="617"/>
      <c r="WZ3" s="617"/>
      <c r="XA3" s="617"/>
      <c r="XB3" s="617"/>
      <c r="XC3" s="617"/>
      <c r="XD3" s="617"/>
      <c r="XE3" s="617"/>
      <c r="XF3" s="617"/>
      <c r="XG3" s="617"/>
      <c r="XH3" s="617"/>
      <c r="XI3" s="617"/>
      <c r="XJ3" s="617"/>
      <c r="XK3" s="617"/>
      <c r="XL3" s="617"/>
      <c r="XM3" s="617"/>
      <c r="XN3" s="617"/>
      <c r="XO3" s="617"/>
      <c r="XP3" s="617"/>
      <c r="XQ3" s="617"/>
      <c r="XR3" s="617"/>
      <c r="XS3" s="617"/>
      <c r="XT3" s="617"/>
      <c r="XU3" s="617"/>
      <c r="XV3" s="617"/>
      <c r="XW3" s="617"/>
      <c r="XX3" s="617"/>
      <c r="XY3" s="617"/>
      <c r="XZ3" s="617"/>
      <c r="YA3" s="617"/>
      <c r="YB3" s="617"/>
      <c r="YC3" s="617"/>
      <c r="YD3" s="617"/>
      <c r="YE3" s="617"/>
      <c r="YF3" s="617"/>
      <c r="YG3" s="617"/>
      <c r="YH3" s="617"/>
      <c r="YI3" s="617"/>
      <c r="YJ3" s="617"/>
      <c r="YK3" s="617"/>
      <c r="YL3" s="617"/>
      <c r="YM3" s="617"/>
      <c r="YN3" s="617"/>
      <c r="YO3" s="617"/>
      <c r="YP3" s="617"/>
      <c r="YQ3" s="617"/>
      <c r="YR3" s="617"/>
      <c r="YS3" s="617"/>
      <c r="YT3" s="617"/>
      <c r="YU3" s="617"/>
      <c r="YV3" s="617"/>
      <c r="YW3" s="617"/>
      <c r="YX3" s="617"/>
      <c r="YY3" s="617"/>
      <c r="YZ3" s="617"/>
      <c r="ZA3" s="617"/>
      <c r="ZB3" s="617"/>
      <c r="ZC3" s="617"/>
      <c r="ZD3" s="617"/>
      <c r="ZE3" s="617"/>
      <c r="ZF3" s="617"/>
      <c r="ZG3" s="617"/>
      <c r="ZH3" s="617"/>
      <c r="ZI3" s="617"/>
      <c r="ZJ3" s="617"/>
      <c r="ZK3" s="617"/>
      <c r="ZL3" s="617"/>
      <c r="ZM3" s="617"/>
      <c r="ZN3" s="617"/>
      <c r="ZO3" s="617"/>
      <c r="ZP3" s="617"/>
      <c r="ZQ3" s="617"/>
      <c r="ZR3" s="617"/>
      <c r="ZS3" s="617"/>
      <c r="ZT3" s="617"/>
      <c r="ZU3" s="617"/>
      <c r="ZV3" s="617"/>
      <c r="ZW3" s="617"/>
      <c r="ZX3" s="617"/>
      <c r="ZY3" s="617"/>
      <c r="ZZ3" s="617"/>
      <c r="AAA3" s="617"/>
      <c r="AAB3" s="617"/>
      <c r="AAC3" s="617"/>
      <c r="AAD3" s="617"/>
      <c r="AAE3" s="617"/>
      <c r="AAF3" s="617"/>
      <c r="AAG3" s="617"/>
      <c r="AAH3" s="617"/>
      <c r="AAI3" s="617"/>
      <c r="AAJ3" s="617"/>
      <c r="AAK3" s="617"/>
      <c r="AAL3" s="617"/>
      <c r="AAM3" s="617"/>
      <c r="AAN3" s="617"/>
      <c r="AAO3" s="617"/>
      <c r="AAP3" s="617"/>
      <c r="AAQ3" s="617"/>
      <c r="AAR3" s="617"/>
      <c r="AAS3" s="617"/>
      <c r="AAT3" s="617"/>
      <c r="AAU3" s="617"/>
      <c r="AAV3" s="617"/>
      <c r="AAW3" s="617"/>
      <c r="AAX3" s="617"/>
      <c r="AAY3" s="617"/>
      <c r="AAZ3" s="617"/>
      <c r="ABA3" s="617"/>
      <c r="ABB3" s="617"/>
      <c r="ABC3" s="617"/>
      <c r="ABD3" s="617"/>
      <c r="ABE3" s="617"/>
      <c r="ABF3" s="617"/>
      <c r="ABG3" s="617"/>
      <c r="ABH3" s="617"/>
      <c r="ABI3" s="617"/>
      <c r="ABJ3" s="617"/>
      <c r="ABK3" s="617"/>
      <c r="ABL3" s="617"/>
      <c r="ABM3" s="617"/>
      <c r="ABN3" s="617"/>
      <c r="ABO3" s="617"/>
      <c r="ABP3" s="617"/>
      <c r="ABQ3" s="617"/>
      <c r="ABR3" s="617"/>
      <c r="ABS3" s="617"/>
      <c r="ABT3" s="617"/>
      <c r="ABU3" s="617"/>
      <c r="ABV3" s="617"/>
      <c r="ABW3" s="617"/>
      <c r="ABX3" s="617"/>
      <c r="ABY3" s="617"/>
      <c r="ABZ3" s="617"/>
      <c r="ACA3" s="617"/>
      <c r="ACB3" s="617"/>
      <c r="ACC3" s="617"/>
      <c r="ACD3" s="617"/>
      <c r="ACE3" s="617"/>
      <c r="ACF3" s="617"/>
      <c r="ACG3" s="617"/>
      <c r="ACH3" s="617"/>
      <c r="ACI3" s="617"/>
      <c r="ACJ3" s="617"/>
      <c r="ACK3" s="617"/>
      <c r="ACL3" s="617"/>
      <c r="ACM3" s="617"/>
      <c r="ACN3" s="617"/>
      <c r="ACO3" s="617"/>
      <c r="ACP3" s="617"/>
      <c r="ACQ3" s="617"/>
      <c r="ACR3" s="617"/>
      <c r="ACS3" s="617"/>
      <c r="ACT3" s="617"/>
      <c r="ACU3" s="617"/>
      <c r="ACV3" s="617"/>
      <c r="ACW3" s="617"/>
      <c r="ACX3" s="617"/>
      <c r="ACY3" s="617"/>
      <c r="ACZ3" s="617"/>
      <c r="ADA3" s="617"/>
      <c r="ADB3" s="617"/>
      <c r="ADC3" s="617"/>
      <c r="ADD3" s="617"/>
      <c r="ADE3" s="617"/>
      <c r="ADF3" s="617"/>
      <c r="ADG3" s="617"/>
      <c r="ADH3" s="617"/>
      <c r="ADI3" s="617"/>
      <c r="ADJ3" s="617"/>
      <c r="ADK3" s="617"/>
      <c r="ADL3" s="617"/>
      <c r="ADM3" s="617"/>
      <c r="ADN3" s="617"/>
      <c r="ADO3" s="617"/>
      <c r="ADP3" s="617"/>
      <c r="ADQ3" s="617"/>
      <c r="ADR3" s="617"/>
      <c r="ADS3" s="617"/>
      <c r="ADT3" s="617"/>
      <c r="ADU3" s="617"/>
      <c r="ADV3" s="617"/>
      <c r="ADW3" s="617"/>
      <c r="ADX3" s="617"/>
      <c r="ADY3" s="617"/>
      <c r="ADZ3" s="617"/>
      <c r="AEA3" s="617"/>
      <c r="AEB3" s="617"/>
      <c r="AEC3" s="617"/>
      <c r="AED3" s="617"/>
      <c r="AEE3" s="617"/>
      <c r="AEF3" s="617"/>
      <c r="AEG3" s="617"/>
      <c r="AEH3" s="617"/>
      <c r="AEI3" s="617"/>
      <c r="AEJ3" s="617"/>
      <c r="AEK3" s="617"/>
      <c r="AEL3" s="617"/>
      <c r="AEM3" s="617"/>
      <c r="AEN3" s="617"/>
      <c r="AEO3" s="617"/>
      <c r="AEP3" s="617"/>
      <c r="AEQ3" s="617"/>
      <c r="AER3" s="617"/>
      <c r="AES3" s="617"/>
      <c r="AET3" s="617"/>
      <c r="AEU3" s="617"/>
      <c r="AEV3" s="617"/>
      <c r="AEW3" s="617"/>
      <c r="AEX3" s="617"/>
      <c r="AEY3" s="617"/>
      <c r="AEZ3" s="617"/>
      <c r="AFA3" s="617"/>
      <c r="AFB3" s="617"/>
      <c r="AFC3" s="617"/>
      <c r="AFD3" s="617"/>
      <c r="AFE3" s="617"/>
      <c r="AFF3" s="617"/>
      <c r="AFG3" s="617"/>
      <c r="AFH3" s="617"/>
      <c r="AFI3" s="617"/>
      <c r="AFJ3" s="617"/>
      <c r="AFK3" s="617"/>
      <c r="AFL3" s="617"/>
      <c r="AFM3" s="617"/>
      <c r="AFN3" s="617"/>
      <c r="AFO3" s="617"/>
      <c r="AFP3" s="617"/>
      <c r="AFQ3" s="617"/>
      <c r="AFR3" s="617"/>
      <c r="AFS3" s="617"/>
      <c r="AFT3" s="617"/>
      <c r="AFU3" s="617"/>
      <c r="AFV3" s="617"/>
      <c r="AFW3" s="617"/>
      <c r="AFX3" s="617"/>
      <c r="AFY3" s="617"/>
      <c r="AFZ3" s="617"/>
      <c r="AGA3" s="617"/>
      <c r="AGB3" s="617"/>
      <c r="AGC3" s="617"/>
      <c r="AGD3" s="617"/>
      <c r="AGE3" s="617"/>
      <c r="AGF3" s="617"/>
      <c r="AGG3" s="617"/>
      <c r="AGH3" s="617"/>
      <c r="AGI3" s="617"/>
      <c r="AGJ3" s="617"/>
      <c r="AGK3" s="617"/>
      <c r="AGL3" s="617"/>
      <c r="AGM3" s="617"/>
      <c r="AGN3" s="617"/>
      <c r="AGO3" s="617"/>
      <c r="AGP3" s="617"/>
      <c r="AGQ3" s="617"/>
      <c r="AGR3" s="617"/>
      <c r="AGS3" s="617"/>
      <c r="AGT3" s="617"/>
      <c r="AGU3" s="617"/>
      <c r="AGV3" s="617"/>
      <c r="AGW3" s="617"/>
      <c r="AGX3" s="617"/>
      <c r="AGY3" s="617"/>
      <c r="AGZ3" s="617"/>
      <c r="AHA3" s="617"/>
      <c r="AHB3" s="617"/>
      <c r="AHC3" s="617"/>
      <c r="AHD3" s="617"/>
      <c r="AHE3" s="617"/>
      <c r="AHF3" s="617"/>
      <c r="AHG3" s="617"/>
      <c r="AHH3" s="617"/>
      <c r="AHI3" s="617"/>
      <c r="AHJ3" s="617"/>
      <c r="AHK3" s="617"/>
      <c r="AHL3" s="617"/>
      <c r="AHM3" s="617"/>
      <c r="AHN3" s="617"/>
      <c r="AHO3" s="617"/>
      <c r="AHP3" s="617"/>
      <c r="AHQ3" s="617"/>
      <c r="AHR3" s="617"/>
      <c r="AHS3" s="617"/>
      <c r="AHT3" s="617"/>
      <c r="AHU3" s="617"/>
      <c r="AHV3" s="617"/>
      <c r="AHW3" s="617"/>
      <c r="AHX3" s="617"/>
      <c r="AHY3" s="617"/>
      <c r="AHZ3" s="617"/>
      <c r="AIA3" s="617"/>
      <c r="AIB3" s="617"/>
      <c r="AIC3" s="617"/>
      <c r="AID3" s="617"/>
      <c r="AIE3" s="617"/>
      <c r="AIF3" s="617"/>
      <c r="AIG3" s="617"/>
      <c r="AIH3" s="617"/>
      <c r="AII3" s="617"/>
      <c r="AIJ3" s="617"/>
      <c r="AIK3" s="617"/>
      <c r="AIL3" s="617"/>
      <c r="AIM3" s="617"/>
      <c r="AIN3" s="617"/>
      <c r="AIO3" s="617"/>
      <c r="AIP3" s="617"/>
      <c r="AIQ3" s="617"/>
      <c r="AIR3" s="617"/>
      <c r="AIS3" s="617"/>
      <c r="AIT3" s="617"/>
      <c r="AIU3" s="617"/>
      <c r="AIV3" s="617"/>
      <c r="AIW3" s="617"/>
      <c r="AIX3" s="617"/>
      <c r="AIY3" s="617"/>
      <c r="AIZ3" s="617"/>
      <c r="AJA3" s="617"/>
      <c r="AJB3" s="617"/>
      <c r="AJC3" s="617"/>
      <c r="AJD3" s="617"/>
      <c r="AJE3" s="617"/>
      <c r="AJF3" s="617"/>
      <c r="AJG3" s="617"/>
      <c r="AJH3" s="617"/>
      <c r="AJI3" s="617"/>
      <c r="AJJ3" s="617"/>
      <c r="AJK3" s="617"/>
      <c r="AJL3" s="617"/>
      <c r="AJM3" s="617"/>
      <c r="AJN3" s="617"/>
      <c r="AJO3" s="617"/>
      <c r="AJP3" s="617"/>
      <c r="AJQ3" s="617"/>
      <c r="AJR3" s="617"/>
      <c r="AJS3" s="617"/>
      <c r="AJT3" s="617"/>
      <c r="AJU3" s="617"/>
      <c r="AJV3" s="617"/>
      <c r="AJW3" s="617"/>
      <c r="AJX3" s="617"/>
      <c r="AJY3" s="617"/>
      <c r="AJZ3" s="617"/>
      <c r="AKA3" s="617"/>
      <c r="AKB3" s="617"/>
      <c r="AKC3" s="617"/>
      <c r="AKD3" s="617"/>
      <c r="AKE3" s="617"/>
      <c r="AKF3" s="617"/>
      <c r="AKG3" s="617"/>
      <c r="AKH3" s="617"/>
      <c r="AKI3" s="617"/>
      <c r="AKJ3" s="617"/>
      <c r="AKK3" s="617"/>
      <c r="AKL3" s="617"/>
      <c r="AKM3" s="617"/>
      <c r="AKN3" s="617"/>
      <c r="AKO3" s="617"/>
      <c r="AKP3" s="617"/>
      <c r="AKQ3" s="617"/>
      <c r="AKR3" s="617"/>
      <c r="AKS3" s="617"/>
      <c r="AKT3" s="617"/>
      <c r="AKU3" s="617"/>
      <c r="AKV3" s="617"/>
      <c r="AKW3" s="617"/>
      <c r="AKX3" s="617"/>
      <c r="AKY3" s="617"/>
      <c r="AKZ3" s="617"/>
      <c r="ALA3" s="617"/>
      <c r="ALB3" s="617"/>
      <c r="ALC3" s="617"/>
      <c r="ALD3" s="617"/>
      <c r="ALE3" s="617"/>
      <c r="ALF3" s="617"/>
      <c r="ALG3" s="617"/>
      <c r="ALH3" s="617"/>
      <c r="ALI3" s="617"/>
      <c r="ALJ3" s="617"/>
      <c r="ALK3" s="617"/>
      <c r="ALL3" s="617"/>
      <c r="ALM3" s="617"/>
      <c r="ALN3" s="617"/>
      <c r="ALO3" s="617"/>
      <c r="ALP3" s="617"/>
      <c r="ALQ3" s="617"/>
      <c r="ALR3" s="617"/>
      <c r="ALS3" s="617"/>
      <c r="ALT3" s="617"/>
      <c r="ALU3" s="617"/>
      <c r="ALV3" s="617"/>
      <c r="ALW3" s="617"/>
      <c r="ALX3" s="617"/>
      <c r="ALY3" s="617"/>
      <c r="ALZ3" s="617"/>
      <c r="AMA3" s="617"/>
      <c r="AMB3" s="617"/>
      <c r="AMC3" s="617"/>
      <c r="AMD3" s="617"/>
      <c r="AME3" s="617"/>
      <c r="AMF3" s="617"/>
      <c r="AMG3" s="617"/>
      <c r="AMH3" s="617"/>
      <c r="AMI3" s="617"/>
      <c r="AMJ3" s="617"/>
      <c r="AMK3" s="617"/>
      <c r="AML3" s="617"/>
      <c r="AMM3" s="617"/>
      <c r="AMN3" s="617"/>
      <c r="AMO3" s="617"/>
      <c r="AMP3" s="617"/>
      <c r="AMQ3" s="617"/>
      <c r="AMR3" s="617"/>
      <c r="AMS3" s="617"/>
      <c r="AMT3" s="617"/>
      <c r="AMU3" s="617"/>
      <c r="AMV3" s="617"/>
      <c r="AMW3" s="617"/>
      <c r="AMX3" s="617"/>
      <c r="AMY3" s="617"/>
      <c r="AMZ3" s="617"/>
      <c r="ANA3" s="617"/>
      <c r="ANB3" s="617"/>
      <c r="ANC3" s="617"/>
      <c r="AND3" s="617"/>
      <c r="ANE3" s="617"/>
      <c r="ANF3" s="617"/>
      <c r="ANG3" s="617"/>
      <c r="ANH3" s="617"/>
      <c r="ANI3" s="617"/>
      <c r="ANJ3" s="617"/>
      <c r="ANK3" s="617"/>
      <c r="ANL3" s="617"/>
      <c r="ANM3" s="617"/>
      <c r="ANN3" s="617"/>
      <c r="ANO3" s="617"/>
      <c r="ANP3" s="617"/>
      <c r="ANQ3" s="617"/>
      <c r="ANR3" s="617"/>
      <c r="ANS3" s="617"/>
      <c r="ANT3" s="617"/>
      <c r="ANU3" s="617"/>
      <c r="ANV3" s="617"/>
      <c r="ANW3" s="617"/>
      <c r="ANX3" s="617"/>
      <c r="ANY3" s="617"/>
      <c r="ANZ3" s="617"/>
      <c r="AOA3" s="617"/>
      <c r="AOB3" s="617"/>
      <c r="AOC3" s="617"/>
      <c r="AOD3" s="617"/>
      <c r="AOE3" s="617"/>
      <c r="AOF3" s="617"/>
      <c r="AOG3" s="617"/>
      <c r="AOH3" s="617"/>
      <c r="AOI3" s="617"/>
      <c r="AOJ3" s="617"/>
      <c r="AOK3" s="617"/>
      <c r="AOL3" s="617"/>
      <c r="AOM3" s="617"/>
      <c r="AON3" s="617"/>
      <c r="AOO3" s="617"/>
      <c r="AOP3" s="617"/>
      <c r="AOQ3" s="617"/>
      <c r="AOR3" s="617"/>
      <c r="AOS3" s="617"/>
      <c r="AOT3" s="617"/>
      <c r="AOU3" s="617"/>
      <c r="AOV3" s="617"/>
      <c r="AOW3" s="617"/>
      <c r="AOX3" s="617"/>
      <c r="AOY3" s="617"/>
      <c r="AOZ3" s="617"/>
      <c r="APA3" s="617"/>
      <c r="APB3" s="617"/>
      <c r="APC3" s="617"/>
      <c r="APD3" s="617"/>
      <c r="APE3" s="617"/>
      <c r="APF3" s="617"/>
      <c r="APG3" s="617"/>
      <c r="APH3" s="617"/>
      <c r="API3" s="617"/>
      <c r="APJ3" s="617"/>
      <c r="APK3" s="617"/>
      <c r="APL3" s="617"/>
      <c r="APM3" s="617"/>
      <c r="APN3" s="617"/>
      <c r="APO3" s="617"/>
      <c r="APP3" s="617"/>
      <c r="APQ3" s="617"/>
      <c r="APR3" s="617"/>
      <c r="APS3" s="617"/>
      <c r="APT3" s="617"/>
      <c r="APU3" s="617"/>
      <c r="APV3" s="617"/>
      <c r="APW3" s="617"/>
      <c r="APX3" s="617"/>
      <c r="APY3" s="617"/>
      <c r="APZ3" s="617"/>
      <c r="AQA3" s="617"/>
      <c r="AQB3" s="617"/>
      <c r="AQC3" s="617"/>
      <c r="AQD3" s="617"/>
      <c r="AQE3" s="617"/>
      <c r="AQF3" s="617"/>
      <c r="AQG3" s="617"/>
      <c r="AQH3" s="617"/>
      <c r="AQI3" s="617"/>
      <c r="AQJ3" s="617"/>
      <c r="AQK3" s="617"/>
      <c r="AQL3" s="617"/>
      <c r="AQM3" s="617"/>
      <c r="AQN3" s="617"/>
      <c r="AQO3" s="617"/>
      <c r="AQP3" s="617"/>
      <c r="AQQ3" s="617"/>
      <c r="AQR3" s="617"/>
      <c r="AQS3" s="617"/>
      <c r="AQT3" s="617"/>
      <c r="AQU3" s="617"/>
      <c r="AQV3" s="617"/>
      <c r="AQW3" s="617"/>
      <c r="AQX3" s="617"/>
      <c r="AQY3" s="617"/>
      <c r="AQZ3" s="617"/>
      <c r="ARA3" s="617"/>
      <c r="ARB3" s="617"/>
      <c r="ARC3" s="617"/>
      <c r="ARD3" s="617"/>
      <c r="ARE3" s="617"/>
      <c r="ARF3" s="617"/>
      <c r="ARG3" s="617"/>
      <c r="ARH3" s="617"/>
      <c r="ARI3" s="617"/>
      <c r="ARJ3" s="617"/>
      <c r="ARK3" s="617"/>
      <c r="ARL3" s="617"/>
      <c r="ARM3" s="617"/>
      <c r="ARN3" s="617"/>
      <c r="ARO3" s="617"/>
      <c r="ARP3" s="617"/>
      <c r="ARQ3" s="617"/>
      <c r="ARR3" s="617"/>
      <c r="ARS3" s="617"/>
      <c r="ART3" s="617"/>
      <c r="ARU3" s="617"/>
      <c r="ARV3" s="617"/>
      <c r="ARW3" s="617"/>
      <c r="ARX3" s="617"/>
      <c r="ARY3" s="617"/>
      <c r="ARZ3" s="617"/>
      <c r="ASA3" s="617"/>
      <c r="ASB3" s="617"/>
      <c r="ASC3" s="617"/>
      <c r="ASD3" s="617"/>
      <c r="ASE3" s="617"/>
      <c r="ASF3" s="617"/>
      <c r="ASG3" s="617"/>
      <c r="ASH3" s="617"/>
      <c r="ASI3" s="617"/>
      <c r="ASJ3" s="617"/>
      <c r="ASK3" s="617"/>
      <c r="ASL3" s="617"/>
      <c r="ASM3" s="617"/>
      <c r="ASN3" s="617"/>
      <c r="ASO3" s="617"/>
      <c r="ASP3" s="617"/>
      <c r="ASQ3" s="617"/>
      <c r="ASR3" s="617"/>
      <c r="ASS3" s="617"/>
      <c r="AST3" s="617"/>
      <c r="ASU3" s="617"/>
      <c r="ASV3" s="617"/>
      <c r="ASW3" s="617"/>
      <c r="ASX3" s="617"/>
      <c r="ASY3" s="617"/>
      <c r="ASZ3" s="617"/>
      <c r="ATA3" s="617"/>
      <c r="ATB3" s="617"/>
      <c r="ATC3" s="617"/>
      <c r="ATD3" s="617"/>
      <c r="ATE3" s="617"/>
      <c r="ATF3" s="617"/>
      <c r="ATG3" s="617"/>
      <c r="ATH3" s="617"/>
      <c r="ATI3" s="617"/>
      <c r="ATJ3" s="617"/>
      <c r="ATK3" s="617"/>
      <c r="ATL3" s="617"/>
      <c r="ATM3" s="617"/>
      <c r="ATN3" s="617"/>
      <c r="ATO3" s="617"/>
      <c r="ATP3" s="617"/>
      <c r="ATQ3" s="617"/>
      <c r="ATR3" s="617"/>
      <c r="ATS3" s="617"/>
      <c r="ATT3" s="617"/>
      <c r="ATU3" s="617"/>
      <c r="ATV3" s="617"/>
      <c r="ATW3" s="617"/>
      <c r="ATX3" s="617"/>
      <c r="ATY3" s="617"/>
      <c r="ATZ3" s="617"/>
      <c r="AUA3" s="617"/>
      <c r="AUB3" s="617"/>
      <c r="AUC3" s="617"/>
      <c r="AUD3" s="617"/>
      <c r="AUE3" s="617"/>
      <c r="AUF3" s="617"/>
      <c r="AUG3" s="617"/>
      <c r="AUH3" s="617"/>
      <c r="AUI3" s="617"/>
      <c r="AUJ3" s="617"/>
      <c r="AUK3" s="617"/>
      <c r="AUL3" s="617"/>
      <c r="AUM3" s="617"/>
      <c r="AUN3" s="617"/>
      <c r="AUO3" s="617"/>
      <c r="AUP3" s="617"/>
      <c r="AUQ3" s="617"/>
      <c r="AUR3" s="617"/>
      <c r="AUS3" s="617"/>
      <c r="AUT3" s="617"/>
      <c r="AUU3" s="617"/>
      <c r="AUV3" s="617"/>
      <c r="AUW3" s="617"/>
      <c r="AUX3" s="617"/>
      <c r="AUY3" s="617"/>
      <c r="AUZ3" s="617"/>
      <c r="AVA3" s="617"/>
      <c r="AVB3" s="617"/>
      <c r="AVC3" s="617"/>
      <c r="AVD3" s="617"/>
      <c r="AVE3" s="617"/>
      <c r="AVF3" s="617"/>
      <c r="AVG3" s="617"/>
      <c r="AVH3" s="617"/>
      <c r="AVI3" s="617"/>
      <c r="AVJ3" s="617"/>
      <c r="AVK3" s="617"/>
      <c r="AVL3" s="617"/>
      <c r="AVM3" s="617"/>
      <c r="AVN3" s="617"/>
      <c r="AVO3" s="617"/>
      <c r="AVP3" s="617"/>
      <c r="AVQ3" s="617"/>
      <c r="AVR3" s="617"/>
      <c r="AVS3" s="617"/>
      <c r="AVT3" s="617"/>
      <c r="AVU3" s="617"/>
      <c r="AVV3" s="617"/>
      <c r="AVW3" s="617"/>
      <c r="AVX3" s="617"/>
      <c r="AVY3" s="617"/>
      <c r="AVZ3" s="617"/>
      <c r="AWA3" s="617"/>
      <c r="AWB3" s="617"/>
      <c r="AWC3" s="617"/>
      <c r="AWD3" s="617"/>
      <c r="AWE3" s="617"/>
      <c r="AWF3" s="617"/>
      <c r="AWG3" s="617"/>
      <c r="AWH3" s="617"/>
      <c r="AWI3" s="617"/>
      <c r="AWJ3" s="617"/>
      <c r="AWK3" s="617"/>
      <c r="AWL3" s="617"/>
      <c r="AWM3" s="617"/>
      <c r="AWN3" s="617"/>
      <c r="AWO3" s="617"/>
      <c r="AWP3" s="617"/>
      <c r="AWQ3" s="617"/>
      <c r="AWR3" s="617"/>
      <c r="AWS3" s="617"/>
      <c r="AWT3" s="617"/>
      <c r="AWU3" s="617"/>
      <c r="AWV3" s="617"/>
      <c r="AWW3" s="617"/>
      <c r="AWX3" s="617"/>
      <c r="AWY3" s="617"/>
      <c r="AWZ3" s="617"/>
      <c r="AXA3" s="617"/>
      <c r="AXB3" s="617"/>
      <c r="AXC3" s="617"/>
      <c r="AXD3" s="617"/>
      <c r="AXE3" s="617"/>
      <c r="AXF3" s="617"/>
      <c r="AXG3" s="617"/>
      <c r="AXH3" s="617"/>
      <c r="AXI3" s="617"/>
      <c r="AXJ3" s="617"/>
      <c r="AXK3" s="617"/>
      <c r="AXL3" s="617"/>
      <c r="AXM3" s="617"/>
      <c r="AXN3" s="617"/>
      <c r="AXO3" s="617"/>
      <c r="AXP3" s="617"/>
      <c r="AXQ3" s="617"/>
      <c r="AXR3" s="617"/>
      <c r="AXS3" s="617"/>
      <c r="AXT3" s="617"/>
      <c r="AXU3" s="617"/>
      <c r="AXV3" s="617"/>
      <c r="AXW3" s="617"/>
      <c r="AXX3" s="617"/>
      <c r="AXY3" s="617"/>
      <c r="AXZ3" s="617"/>
      <c r="AYA3" s="617"/>
      <c r="AYB3" s="617"/>
      <c r="AYC3" s="617"/>
      <c r="AYD3" s="617"/>
      <c r="AYE3" s="617"/>
      <c r="AYF3" s="617"/>
      <c r="AYG3" s="617"/>
      <c r="AYH3" s="617"/>
      <c r="AYI3" s="617"/>
      <c r="AYJ3" s="617"/>
      <c r="AYK3" s="617"/>
      <c r="AYL3" s="617"/>
      <c r="AYM3" s="617"/>
      <c r="AYN3" s="617"/>
      <c r="AYO3" s="617"/>
      <c r="AYP3" s="617"/>
      <c r="AYQ3" s="617"/>
      <c r="AYR3" s="617"/>
      <c r="AYS3" s="617"/>
      <c r="AYT3" s="617"/>
      <c r="AYU3" s="617"/>
      <c r="AYV3" s="617"/>
      <c r="AYW3" s="617"/>
      <c r="AYX3" s="617"/>
      <c r="AYY3" s="617"/>
      <c r="AYZ3" s="617"/>
      <c r="AZA3" s="617"/>
      <c r="AZB3" s="617"/>
      <c r="AZC3" s="617"/>
      <c r="AZD3" s="617"/>
      <c r="AZE3" s="617"/>
      <c r="AZF3" s="617"/>
      <c r="AZG3" s="617"/>
      <c r="AZH3" s="617"/>
      <c r="AZI3" s="617"/>
      <c r="AZJ3" s="617"/>
      <c r="AZK3" s="617"/>
      <c r="AZL3" s="617"/>
      <c r="AZM3" s="617"/>
      <c r="AZN3" s="617"/>
      <c r="AZO3" s="617"/>
      <c r="AZP3" s="617"/>
      <c r="AZQ3" s="617"/>
      <c r="AZR3" s="617"/>
      <c r="AZS3" s="617"/>
      <c r="AZT3" s="617"/>
      <c r="AZU3" s="617"/>
      <c r="AZV3" s="617"/>
      <c r="AZW3" s="617"/>
      <c r="AZX3" s="617"/>
      <c r="AZY3" s="617"/>
      <c r="AZZ3" s="617"/>
      <c r="BAA3" s="617"/>
      <c r="BAB3" s="617"/>
      <c r="BAC3" s="617"/>
      <c r="BAD3" s="617"/>
      <c r="BAE3" s="617"/>
      <c r="BAF3" s="617"/>
      <c r="BAG3" s="617"/>
      <c r="BAH3" s="617"/>
      <c r="BAI3" s="617"/>
      <c r="BAJ3" s="617"/>
      <c r="BAK3" s="617"/>
      <c r="BAL3" s="617"/>
      <c r="BAM3" s="617"/>
      <c r="BAN3" s="617"/>
      <c r="BAO3" s="617"/>
      <c r="BAP3" s="617"/>
      <c r="BAQ3" s="617"/>
      <c r="BAR3" s="617"/>
      <c r="BAS3" s="617"/>
      <c r="BAT3" s="617"/>
      <c r="BAU3" s="617"/>
      <c r="BAV3" s="617"/>
      <c r="BAW3" s="617"/>
      <c r="BAX3" s="617"/>
      <c r="BAY3" s="617"/>
      <c r="BAZ3" s="617"/>
      <c r="BBA3" s="617"/>
      <c r="BBB3" s="617"/>
      <c r="BBC3" s="617"/>
      <c r="BBD3" s="617"/>
      <c r="BBE3" s="617"/>
      <c r="BBF3" s="617"/>
      <c r="BBG3" s="617"/>
      <c r="BBH3" s="617"/>
      <c r="BBI3" s="617"/>
      <c r="BBJ3" s="617"/>
      <c r="BBK3" s="617"/>
      <c r="BBL3" s="617"/>
      <c r="BBM3" s="617"/>
      <c r="BBN3" s="617"/>
      <c r="BBO3" s="617"/>
      <c r="BBP3" s="617"/>
      <c r="BBQ3" s="617"/>
      <c r="BBR3" s="617"/>
      <c r="BBS3" s="617"/>
      <c r="BBT3" s="617"/>
      <c r="BBU3" s="617"/>
      <c r="BBV3" s="617"/>
      <c r="BBW3" s="617"/>
      <c r="BBX3" s="617"/>
      <c r="BBY3" s="617"/>
      <c r="BBZ3" s="617"/>
      <c r="BCA3" s="617"/>
      <c r="BCB3" s="617"/>
      <c r="BCC3" s="617"/>
      <c r="BCD3" s="617"/>
      <c r="BCE3" s="617"/>
      <c r="BCF3" s="617"/>
      <c r="BCG3" s="617"/>
      <c r="BCH3" s="617"/>
      <c r="BCI3" s="617"/>
      <c r="BCJ3" s="617"/>
      <c r="BCK3" s="617"/>
      <c r="BCL3" s="617"/>
      <c r="BCM3" s="617"/>
      <c r="BCN3" s="617"/>
      <c r="BCO3" s="617"/>
      <c r="BCP3" s="617"/>
      <c r="BCQ3" s="617"/>
      <c r="BCR3" s="617"/>
      <c r="BCS3" s="617"/>
      <c r="BCT3" s="617"/>
      <c r="BCU3" s="617"/>
      <c r="BCV3" s="617"/>
      <c r="BCW3" s="617"/>
      <c r="BCX3" s="617"/>
      <c r="BCY3" s="617"/>
      <c r="BCZ3" s="617"/>
      <c r="BDA3" s="617"/>
      <c r="BDB3" s="617"/>
      <c r="BDC3" s="617"/>
      <c r="BDD3" s="617"/>
      <c r="BDE3" s="617"/>
      <c r="BDF3" s="617"/>
      <c r="BDG3" s="617"/>
      <c r="BDH3" s="617"/>
      <c r="BDI3" s="617"/>
      <c r="BDJ3" s="617"/>
      <c r="BDK3" s="617"/>
      <c r="BDL3" s="617"/>
      <c r="BDM3" s="617"/>
      <c r="BDN3" s="617"/>
      <c r="BDO3" s="617"/>
      <c r="BDP3" s="617"/>
      <c r="BDQ3" s="617"/>
      <c r="BDR3" s="617"/>
      <c r="BDS3" s="617"/>
      <c r="BDT3" s="617"/>
      <c r="BDU3" s="617"/>
      <c r="BDV3" s="617"/>
      <c r="BDW3" s="617"/>
      <c r="BDX3" s="617"/>
      <c r="BDY3" s="617"/>
      <c r="BDZ3" s="617"/>
      <c r="BEA3" s="617"/>
      <c r="BEB3" s="617"/>
      <c r="BEC3" s="617"/>
      <c r="BED3" s="617"/>
      <c r="BEE3" s="617"/>
      <c r="BEF3" s="617"/>
      <c r="BEG3" s="617"/>
      <c r="BEH3" s="617"/>
      <c r="BEI3" s="617"/>
      <c r="BEJ3" s="617"/>
      <c r="BEK3" s="617"/>
      <c r="BEL3" s="617"/>
      <c r="BEM3" s="617"/>
      <c r="BEN3" s="617"/>
      <c r="BEO3" s="617"/>
      <c r="BEP3" s="617"/>
      <c r="BEQ3" s="617"/>
      <c r="BER3" s="617"/>
      <c r="BES3" s="617"/>
      <c r="BET3" s="617"/>
      <c r="BEU3" s="617"/>
      <c r="BEV3" s="617"/>
      <c r="BEW3" s="617"/>
      <c r="BEX3" s="617"/>
      <c r="BEY3" s="617"/>
      <c r="BEZ3" s="617"/>
      <c r="BFA3" s="617"/>
      <c r="BFB3" s="617"/>
      <c r="BFC3" s="617"/>
      <c r="BFD3" s="617"/>
      <c r="BFE3" s="617"/>
      <c r="BFF3" s="617"/>
      <c r="BFG3" s="617"/>
      <c r="BFH3" s="617"/>
      <c r="BFI3" s="617"/>
      <c r="BFJ3" s="617"/>
      <c r="BFK3" s="617"/>
      <c r="BFL3" s="617"/>
      <c r="BFM3" s="617"/>
      <c r="BFN3" s="617"/>
      <c r="BFO3" s="617"/>
      <c r="BFP3" s="617"/>
      <c r="BFQ3" s="617"/>
      <c r="BFR3" s="617"/>
      <c r="BFS3" s="617"/>
      <c r="BFT3" s="617"/>
      <c r="BFU3" s="617"/>
      <c r="BFV3" s="617"/>
      <c r="BFW3" s="617"/>
      <c r="BFX3" s="617"/>
      <c r="BFY3" s="617"/>
      <c r="BFZ3" s="617"/>
      <c r="BGA3" s="617"/>
      <c r="BGB3" s="617"/>
      <c r="BGC3" s="617"/>
      <c r="BGD3" s="617"/>
      <c r="BGE3" s="617"/>
      <c r="BGF3" s="617"/>
      <c r="BGG3" s="617"/>
      <c r="BGH3" s="617"/>
      <c r="BGI3" s="617"/>
      <c r="BGJ3" s="617"/>
      <c r="BGK3" s="617"/>
      <c r="BGL3" s="617"/>
      <c r="BGM3" s="617"/>
      <c r="BGN3" s="617"/>
      <c r="BGO3" s="617"/>
      <c r="BGP3" s="617"/>
      <c r="BGQ3" s="617"/>
      <c r="BGR3" s="617"/>
      <c r="BGS3" s="617"/>
      <c r="BGT3" s="617"/>
      <c r="BGU3" s="617"/>
      <c r="BGV3" s="617"/>
      <c r="BGW3" s="617"/>
      <c r="BGX3" s="617"/>
      <c r="BGY3" s="617"/>
      <c r="BGZ3" s="617"/>
      <c r="BHA3" s="617"/>
      <c r="BHB3" s="617"/>
      <c r="BHC3" s="617"/>
      <c r="BHD3" s="617"/>
      <c r="BHE3" s="617"/>
      <c r="BHF3" s="617"/>
      <c r="BHG3" s="617"/>
      <c r="BHH3" s="617"/>
      <c r="BHI3" s="617"/>
      <c r="BHJ3" s="617"/>
      <c r="BHK3" s="617"/>
      <c r="BHL3" s="617"/>
      <c r="BHM3" s="617"/>
      <c r="BHN3" s="617"/>
      <c r="BHO3" s="617"/>
      <c r="BHP3" s="617"/>
      <c r="BHQ3" s="617"/>
      <c r="BHR3" s="617"/>
      <c r="BHS3" s="617"/>
      <c r="BHT3" s="617"/>
      <c r="BHU3" s="617"/>
      <c r="BHV3" s="617"/>
      <c r="BHW3" s="617"/>
      <c r="BHX3" s="617"/>
      <c r="BHY3" s="617"/>
      <c r="BHZ3" s="617"/>
      <c r="BIA3" s="617"/>
      <c r="BIB3" s="617"/>
      <c r="BIC3" s="617"/>
      <c r="BID3" s="617"/>
      <c r="BIE3" s="617"/>
      <c r="BIF3" s="617"/>
      <c r="BIG3" s="617"/>
      <c r="BIH3" s="617"/>
      <c r="BII3" s="617"/>
      <c r="BIJ3" s="617"/>
      <c r="BIK3" s="617"/>
      <c r="BIL3" s="617"/>
      <c r="BIM3" s="617"/>
      <c r="BIN3" s="617"/>
      <c r="BIO3" s="617"/>
      <c r="BIP3" s="617"/>
      <c r="BIQ3" s="617"/>
      <c r="BIR3" s="617"/>
      <c r="BIS3" s="617"/>
      <c r="BIT3" s="617"/>
      <c r="BIU3" s="617"/>
      <c r="BIV3" s="617"/>
      <c r="BIW3" s="617"/>
      <c r="BIX3" s="617"/>
      <c r="BIY3" s="617"/>
      <c r="BIZ3" s="617"/>
      <c r="BJA3" s="617"/>
      <c r="BJB3" s="617"/>
      <c r="BJC3" s="617"/>
      <c r="BJD3" s="617"/>
      <c r="BJE3" s="617"/>
      <c r="BJF3" s="617"/>
      <c r="BJG3" s="617"/>
      <c r="BJH3" s="617"/>
      <c r="BJI3" s="617"/>
      <c r="BJJ3" s="617"/>
      <c r="BJK3" s="617"/>
      <c r="BJL3" s="617"/>
      <c r="BJM3" s="617"/>
      <c r="BJN3" s="617"/>
      <c r="BJO3" s="617"/>
      <c r="BJP3" s="617"/>
      <c r="BJQ3" s="617"/>
      <c r="BJR3" s="617"/>
      <c r="BJS3" s="617"/>
      <c r="BJT3" s="617"/>
      <c r="BJU3" s="617"/>
      <c r="BJV3" s="617"/>
      <c r="BJW3" s="617"/>
      <c r="BJX3" s="617"/>
      <c r="BJY3" s="617"/>
      <c r="BJZ3" s="617"/>
      <c r="BKA3" s="617"/>
      <c r="BKB3" s="617"/>
      <c r="BKC3" s="617"/>
      <c r="BKD3" s="617"/>
      <c r="BKE3" s="617"/>
      <c r="BKF3" s="617"/>
      <c r="BKG3" s="617"/>
      <c r="BKH3" s="617"/>
      <c r="BKI3" s="617"/>
      <c r="BKJ3" s="617"/>
      <c r="BKK3" s="617"/>
      <c r="BKL3" s="617"/>
      <c r="BKM3" s="617"/>
      <c r="BKN3" s="617"/>
      <c r="BKO3" s="617"/>
      <c r="BKP3" s="617"/>
      <c r="BKQ3" s="617"/>
      <c r="BKR3" s="617"/>
      <c r="BKS3" s="617"/>
      <c r="BKT3" s="617"/>
      <c r="BKU3" s="617"/>
      <c r="BKV3" s="617"/>
      <c r="BKW3" s="617"/>
      <c r="BKX3" s="617"/>
      <c r="BKY3" s="617"/>
      <c r="BKZ3" s="617"/>
      <c r="BLA3" s="617"/>
      <c r="BLB3" s="617"/>
      <c r="BLC3" s="617"/>
      <c r="BLD3" s="617"/>
      <c r="BLE3" s="617"/>
      <c r="BLF3" s="617"/>
      <c r="BLG3" s="617"/>
      <c r="BLH3" s="617"/>
      <c r="BLI3" s="617"/>
      <c r="BLJ3" s="617"/>
      <c r="BLK3" s="617"/>
      <c r="BLL3" s="617"/>
      <c r="BLM3" s="617"/>
      <c r="BLN3" s="617"/>
      <c r="BLO3" s="617"/>
      <c r="BLP3" s="617"/>
      <c r="BLQ3" s="617"/>
      <c r="BLR3" s="617"/>
      <c r="BLS3" s="617"/>
      <c r="BLT3" s="617"/>
      <c r="BLU3" s="617"/>
      <c r="BLV3" s="617"/>
      <c r="BLW3" s="617"/>
      <c r="BLX3" s="617"/>
      <c r="BLY3" s="617"/>
      <c r="BLZ3" s="617"/>
      <c r="BMA3" s="617"/>
      <c r="BMB3" s="617"/>
      <c r="BMC3" s="617"/>
      <c r="BMD3" s="617"/>
      <c r="BME3" s="617"/>
      <c r="BMF3" s="617"/>
      <c r="BMG3" s="617"/>
      <c r="BMH3" s="617"/>
      <c r="BMI3" s="617"/>
      <c r="BMJ3" s="617"/>
      <c r="BMK3" s="617"/>
      <c r="BML3" s="617"/>
      <c r="BMM3" s="617"/>
      <c r="BMN3" s="617"/>
      <c r="BMO3" s="617"/>
      <c r="BMP3" s="617"/>
      <c r="BMQ3" s="617"/>
      <c r="BMR3" s="617"/>
      <c r="BMS3" s="617"/>
      <c r="BMT3" s="617"/>
      <c r="BMU3" s="617"/>
      <c r="BMV3" s="617"/>
      <c r="BMW3" s="617"/>
      <c r="BMX3" s="617"/>
      <c r="BMY3" s="617"/>
      <c r="BMZ3" s="617"/>
      <c r="BNA3" s="617"/>
      <c r="BNB3" s="617"/>
      <c r="BNC3" s="617"/>
      <c r="BND3" s="617"/>
      <c r="BNE3" s="617"/>
      <c r="BNF3" s="617"/>
      <c r="BNG3" s="617"/>
      <c r="BNH3" s="617"/>
      <c r="BNI3" s="617"/>
      <c r="BNJ3" s="617"/>
      <c r="BNK3" s="617"/>
      <c r="BNL3" s="617"/>
      <c r="BNM3" s="617"/>
      <c r="BNN3" s="617"/>
      <c r="BNO3" s="617"/>
      <c r="BNP3" s="617"/>
      <c r="BNQ3" s="617"/>
      <c r="BNR3" s="617"/>
      <c r="BNS3" s="617"/>
      <c r="BNT3" s="617"/>
      <c r="BNU3" s="617"/>
      <c r="BNV3" s="617"/>
      <c r="BNW3" s="617"/>
      <c r="BNX3" s="617"/>
      <c r="BNY3" s="617"/>
      <c r="BNZ3" s="617"/>
      <c r="BOA3" s="617"/>
      <c r="BOB3" s="617"/>
      <c r="BOC3" s="617"/>
      <c r="BOD3" s="617"/>
      <c r="BOE3" s="617"/>
      <c r="BOF3" s="617"/>
      <c r="BOG3" s="617"/>
      <c r="BOH3" s="617"/>
      <c r="BOI3" s="617"/>
      <c r="BOJ3" s="617"/>
      <c r="BOK3" s="617"/>
      <c r="BOL3" s="617"/>
      <c r="BOM3" s="617"/>
      <c r="BON3" s="617"/>
      <c r="BOO3" s="617"/>
      <c r="BOP3" s="617"/>
      <c r="BOQ3" s="617"/>
      <c r="BOR3" s="617"/>
      <c r="BOS3" s="617"/>
      <c r="BOT3" s="617"/>
      <c r="BOU3" s="617"/>
      <c r="BOV3" s="617"/>
      <c r="BOW3" s="617"/>
      <c r="BOX3" s="617"/>
      <c r="BOY3" s="617"/>
      <c r="BOZ3" s="617"/>
      <c r="BPA3" s="617"/>
      <c r="BPB3" s="617"/>
      <c r="BPC3" s="617"/>
      <c r="BPD3" s="617"/>
      <c r="BPE3" s="617"/>
      <c r="BPF3" s="617"/>
      <c r="BPG3" s="617"/>
      <c r="BPH3" s="617"/>
      <c r="BPI3" s="617"/>
      <c r="BPJ3" s="617"/>
      <c r="BPK3" s="617"/>
      <c r="BPL3" s="617"/>
      <c r="BPM3" s="617"/>
      <c r="BPN3" s="617"/>
      <c r="BPO3" s="617"/>
      <c r="BPP3" s="617"/>
      <c r="BPQ3" s="617"/>
      <c r="BPR3" s="617"/>
      <c r="BPS3" s="617"/>
      <c r="BPT3" s="617"/>
      <c r="BPU3" s="617"/>
      <c r="BPV3" s="617"/>
      <c r="BPW3" s="617"/>
      <c r="BPX3" s="617"/>
      <c r="BPY3" s="617"/>
      <c r="BPZ3" s="617"/>
      <c r="BQA3" s="617"/>
      <c r="BQB3" s="617"/>
      <c r="BQC3" s="617"/>
      <c r="BQD3" s="617"/>
      <c r="BQE3" s="617"/>
      <c r="BQF3" s="617"/>
      <c r="BQG3" s="617"/>
      <c r="BQH3" s="617"/>
      <c r="BQI3" s="617"/>
      <c r="BQJ3" s="617"/>
      <c r="BQK3" s="617"/>
      <c r="BQL3" s="617"/>
      <c r="BQM3" s="617"/>
      <c r="BQN3" s="617"/>
      <c r="BQO3" s="617"/>
      <c r="BQP3" s="617"/>
      <c r="BQQ3" s="617"/>
      <c r="BQR3" s="617"/>
      <c r="BQS3" s="617"/>
      <c r="BQT3" s="617"/>
      <c r="BQU3" s="617"/>
      <c r="BQV3" s="617"/>
      <c r="BQW3" s="617"/>
      <c r="BQX3" s="617"/>
      <c r="BQY3" s="617"/>
      <c r="BQZ3" s="617"/>
      <c r="BRA3" s="617"/>
      <c r="BRB3" s="617"/>
      <c r="BRC3" s="617"/>
      <c r="BRD3" s="617"/>
      <c r="BRE3" s="617"/>
      <c r="BRF3" s="617"/>
      <c r="BRG3" s="617"/>
      <c r="BRH3" s="617"/>
      <c r="BRI3" s="617"/>
      <c r="BRJ3" s="617"/>
      <c r="BRK3" s="617"/>
      <c r="BRL3" s="617"/>
      <c r="BRM3" s="617"/>
      <c r="BRN3" s="617"/>
      <c r="BRO3" s="617"/>
      <c r="BRP3" s="617"/>
      <c r="BRQ3" s="617"/>
      <c r="BRR3" s="617"/>
      <c r="BRS3" s="617"/>
      <c r="BRT3" s="617"/>
      <c r="BRU3" s="617"/>
      <c r="BRV3" s="617"/>
      <c r="BRW3" s="617"/>
      <c r="BRX3" s="617"/>
      <c r="BRY3" s="617"/>
      <c r="BRZ3" s="617"/>
      <c r="BSA3" s="617"/>
      <c r="BSB3" s="617"/>
      <c r="BSC3" s="617"/>
      <c r="BSD3" s="617"/>
      <c r="BSE3" s="617"/>
      <c r="BSF3" s="617"/>
      <c r="BSG3" s="617"/>
      <c r="BSH3" s="617"/>
      <c r="BSI3" s="617"/>
      <c r="BSJ3" s="617"/>
      <c r="BSK3" s="617"/>
      <c r="BSL3" s="617"/>
      <c r="BSM3" s="617"/>
      <c r="BSN3" s="617"/>
      <c r="BSO3" s="617"/>
      <c r="BSP3" s="617"/>
      <c r="BSQ3" s="617"/>
      <c r="BSR3" s="617"/>
      <c r="BSS3" s="617"/>
      <c r="BST3" s="617"/>
      <c r="BSU3" s="617"/>
      <c r="BSV3" s="617"/>
      <c r="BSW3" s="617"/>
      <c r="BSX3" s="617"/>
      <c r="BSY3" s="617"/>
      <c r="BSZ3" s="617"/>
      <c r="BTA3" s="617"/>
      <c r="BTB3" s="617"/>
      <c r="BTC3" s="617"/>
      <c r="BTD3" s="617"/>
      <c r="BTE3" s="617"/>
      <c r="BTF3" s="617"/>
      <c r="BTG3" s="617"/>
      <c r="BTH3" s="617"/>
      <c r="BTI3" s="617"/>
      <c r="BTJ3" s="617"/>
      <c r="BTK3" s="617"/>
      <c r="BTL3" s="617"/>
      <c r="BTM3" s="617"/>
      <c r="BTN3" s="617"/>
      <c r="BTO3" s="617"/>
      <c r="BTP3" s="617"/>
      <c r="BTQ3" s="617"/>
      <c r="BTR3" s="617"/>
      <c r="BTS3" s="617"/>
      <c r="BTT3" s="617"/>
      <c r="BTU3" s="617"/>
      <c r="BTV3" s="617"/>
      <c r="BTW3" s="617"/>
      <c r="BTX3" s="617"/>
      <c r="BTY3" s="617"/>
      <c r="BTZ3" s="617"/>
      <c r="BUA3" s="617"/>
      <c r="BUB3" s="617"/>
      <c r="BUC3" s="617"/>
      <c r="BUD3" s="617"/>
      <c r="BUE3" s="617"/>
      <c r="BUF3" s="617"/>
      <c r="BUG3" s="617"/>
      <c r="BUH3" s="617"/>
      <c r="BUI3" s="617"/>
      <c r="BUJ3" s="617"/>
      <c r="BUK3" s="617"/>
      <c r="BUL3" s="617"/>
      <c r="BUM3" s="617"/>
      <c r="BUN3" s="617"/>
      <c r="BUO3" s="617"/>
      <c r="BUP3" s="617"/>
      <c r="BUQ3" s="617"/>
      <c r="BUR3" s="617"/>
      <c r="BUS3" s="617"/>
      <c r="BUT3" s="617"/>
      <c r="BUU3" s="617"/>
      <c r="BUV3" s="617"/>
      <c r="BUW3" s="617"/>
      <c r="BUX3" s="617"/>
      <c r="BUY3" s="617"/>
      <c r="BUZ3" s="617"/>
      <c r="BVA3" s="617"/>
      <c r="BVB3" s="617"/>
      <c r="BVC3" s="617"/>
      <c r="BVD3" s="617"/>
      <c r="BVE3" s="617"/>
      <c r="BVF3" s="617"/>
      <c r="BVG3" s="617"/>
      <c r="BVH3" s="617"/>
      <c r="BVI3" s="617"/>
      <c r="BVJ3" s="617"/>
      <c r="BVK3" s="617"/>
      <c r="BVL3" s="617"/>
      <c r="BVM3" s="617"/>
      <c r="BVN3" s="617"/>
      <c r="BVO3" s="617"/>
      <c r="BVP3" s="617"/>
      <c r="BVQ3" s="617"/>
      <c r="BVR3" s="617"/>
      <c r="BVS3" s="617"/>
      <c r="BVT3" s="617"/>
      <c r="BVU3" s="617"/>
      <c r="BVV3" s="617"/>
      <c r="BVW3" s="617"/>
      <c r="BVX3" s="617"/>
      <c r="BVY3" s="617"/>
      <c r="BVZ3" s="617"/>
      <c r="BWA3" s="617"/>
      <c r="BWB3" s="617"/>
      <c r="BWC3" s="617"/>
      <c r="BWD3" s="617"/>
      <c r="BWE3" s="617"/>
      <c r="BWF3" s="617"/>
      <c r="BWG3" s="617"/>
      <c r="BWH3" s="617"/>
      <c r="BWI3" s="617"/>
      <c r="BWJ3" s="617"/>
      <c r="BWK3" s="617"/>
      <c r="BWL3" s="617"/>
      <c r="BWM3" s="617"/>
      <c r="BWN3" s="617"/>
      <c r="BWO3" s="617"/>
      <c r="BWP3" s="617"/>
      <c r="BWQ3" s="617"/>
      <c r="BWR3" s="617"/>
      <c r="BWS3" s="617"/>
      <c r="BWT3" s="617"/>
      <c r="BWU3" s="617"/>
      <c r="BWV3" s="617"/>
      <c r="BWW3" s="617"/>
      <c r="BWX3" s="617"/>
      <c r="BWY3" s="617"/>
      <c r="BWZ3" s="617"/>
      <c r="BXA3" s="617"/>
      <c r="BXB3" s="617"/>
      <c r="BXC3" s="617"/>
      <c r="BXD3" s="617"/>
      <c r="BXE3" s="617"/>
      <c r="BXF3" s="617"/>
      <c r="BXG3" s="617"/>
      <c r="BXH3" s="617"/>
      <c r="BXI3" s="617"/>
      <c r="BXJ3" s="617"/>
      <c r="BXK3" s="617"/>
      <c r="BXL3" s="617"/>
      <c r="BXM3" s="617"/>
      <c r="BXN3" s="617"/>
      <c r="BXO3" s="617"/>
      <c r="BXP3" s="617"/>
      <c r="BXQ3" s="617"/>
      <c r="BXR3" s="617"/>
      <c r="BXS3" s="617"/>
      <c r="BXT3" s="617"/>
      <c r="BXU3" s="617"/>
      <c r="BXV3" s="617"/>
      <c r="BXW3" s="617"/>
      <c r="BXX3" s="617"/>
      <c r="BXY3" s="617"/>
      <c r="BXZ3" s="617"/>
      <c r="BYA3" s="617"/>
      <c r="BYB3" s="617"/>
      <c r="BYC3" s="617"/>
      <c r="BYD3" s="617"/>
      <c r="BYE3" s="617"/>
      <c r="BYF3" s="617"/>
      <c r="BYG3" s="617"/>
      <c r="BYH3" s="617"/>
      <c r="BYI3" s="617"/>
      <c r="BYJ3" s="617"/>
      <c r="BYK3" s="617"/>
      <c r="BYL3" s="617"/>
      <c r="BYM3" s="617"/>
      <c r="BYN3" s="617"/>
      <c r="BYO3" s="617"/>
      <c r="BYP3" s="617"/>
      <c r="BYQ3" s="617"/>
      <c r="BYR3" s="617"/>
      <c r="BYS3" s="617"/>
      <c r="BYT3" s="617"/>
      <c r="BYU3" s="617"/>
      <c r="BYV3" s="617"/>
      <c r="BYW3" s="617"/>
      <c r="BYX3" s="617"/>
      <c r="BYY3" s="617"/>
      <c r="BYZ3" s="617"/>
      <c r="BZA3" s="617"/>
      <c r="BZB3" s="617"/>
      <c r="BZC3" s="617"/>
      <c r="BZD3" s="617"/>
      <c r="BZE3" s="617"/>
      <c r="BZF3" s="617"/>
      <c r="BZG3" s="617"/>
      <c r="BZH3" s="617"/>
      <c r="BZI3" s="617"/>
      <c r="BZJ3" s="617"/>
      <c r="BZK3" s="617"/>
      <c r="BZL3" s="617"/>
      <c r="BZM3" s="617"/>
      <c r="BZN3" s="617"/>
      <c r="BZO3" s="617"/>
      <c r="BZP3" s="617"/>
      <c r="BZQ3" s="617"/>
      <c r="BZR3" s="617"/>
      <c r="BZS3" s="617"/>
      <c r="BZT3" s="617"/>
      <c r="BZU3" s="617"/>
      <c r="BZV3" s="617"/>
      <c r="BZW3" s="617"/>
      <c r="BZX3" s="617"/>
      <c r="BZY3" s="617"/>
      <c r="BZZ3" s="617"/>
      <c r="CAA3" s="617"/>
      <c r="CAB3" s="617"/>
      <c r="CAC3" s="617"/>
      <c r="CAD3" s="617"/>
      <c r="CAE3" s="617"/>
      <c r="CAF3" s="617"/>
      <c r="CAG3" s="617"/>
      <c r="CAH3" s="617"/>
      <c r="CAI3" s="617"/>
      <c r="CAJ3" s="617"/>
      <c r="CAK3" s="617"/>
      <c r="CAL3" s="617"/>
      <c r="CAM3" s="617"/>
      <c r="CAN3" s="617"/>
      <c r="CAO3" s="617"/>
      <c r="CAP3" s="617"/>
      <c r="CAQ3" s="617"/>
      <c r="CAR3" s="617"/>
      <c r="CAS3" s="617"/>
      <c r="CAT3" s="617"/>
      <c r="CAU3" s="617"/>
      <c r="CAV3" s="617"/>
      <c r="CAW3" s="617"/>
      <c r="CAX3" s="617"/>
      <c r="CAY3" s="617"/>
      <c r="CAZ3" s="617"/>
      <c r="CBA3" s="617"/>
      <c r="CBB3" s="617"/>
      <c r="CBC3" s="617"/>
      <c r="CBD3" s="617"/>
      <c r="CBE3" s="617"/>
      <c r="CBF3" s="617"/>
      <c r="CBG3" s="617"/>
      <c r="CBH3" s="617"/>
      <c r="CBI3" s="617"/>
      <c r="CBJ3" s="617"/>
      <c r="CBK3" s="617"/>
      <c r="CBL3" s="617"/>
      <c r="CBM3" s="617"/>
      <c r="CBN3" s="617"/>
      <c r="CBO3" s="617"/>
      <c r="CBP3" s="617"/>
      <c r="CBQ3" s="617"/>
      <c r="CBR3" s="617"/>
      <c r="CBS3" s="617"/>
      <c r="CBT3" s="617"/>
      <c r="CBU3" s="617"/>
      <c r="CBV3" s="617"/>
      <c r="CBW3" s="617"/>
      <c r="CBX3" s="617"/>
      <c r="CBY3" s="617"/>
      <c r="CBZ3" s="617"/>
      <c r="CCA3" s="617"/>
      <c r="CCB3" s="617"/>
      <c r="CCC3" s="617"/>
      <c r="CCD3" s="617"/>
      <c r="CCE3" s="617"/>
      <c r="CCF3" s="617"/>
      <c r="CCG3" s="617"/>
      <c r="CCH3" s="617"/>
      <c r="CCI3" s="617"/>
      <c r="CCJ3" s="617"/>
      <c r="CCK3" s="617"/>
      <c r="CCL3" s="617"/>
      <c r="CCM3" s="617"/>
      <c r="CCN3" s="617"/>
      <c r="CCO3" s="617"/>
      <c r="CCP3" s="617"/>
      <c r="CCQ3" s="617"/>
      <c r="CCR3" s="617"/>
      <c r="CCS3" s="617"/>
      <c r="CCT3" s="617"/>
      <c r="CCU3" s="617"/>
      <c r="CCV3" s="617"/>
      <c r="CCW3" s="617"/>
      <c r="CCX3" s="617"/>
      <c r="CCY3" s="617"/>
      <c r="CCZ3" s="617"/>
      <c r="CDA3" s="617"/>
      <c r="CDB3" s="617"/>
      <c r="CDC3" s="617"/>
      <c r="CDD3" s="617"/>
      <c r="CDE3" s="617"/>
      <c r="CDF3" s="617"/>
      <c r="CDG3" s="617"/>
      <c r="CDH3" s="617"/>
      <c r="CDI3" s="617"/>
      <c r="CDJ3" s="617"/>
      <c r="CDK3" s="617"/>
      <c r="CDL3" s="617"/>
      <c r="CDM3" s="617"/>
      <c r="CDN3" s="617"/>
      <c r="CDO3" s="617"/>
      <c r="CDP3" s="617"/>
      <c r="CDQ3" s="617"/>
      <c r="CDR3" s="617"/>
      <c r="CDS3" s="617"/>
      <c r="CDT3" s="617"/>
      <c r="CDU3" s="617"/>
      <c r="CDV3" s="617"/>
      <c r="CDW3" s="617"/>
      <c r="CDX3" s="617"/>
      <c r="CDY3" s="617"/>
      <c r="CDZ3" s="617"/>
      <c r="CEA3" s="617"/>
      <c r="CEB3" s="617"/>
      <c r="CEC3" s="617"/>
      <c r="CED3" s="617"/>
      <c r="CEE3" s="617"/>
      <c r="CEF3" s="617"/>
      <c r="CEG3" s="617"/>
      <c r="CEH3" s="617"/>
      <c r="CEI3" s="617"/>
      <c r="CEJ3" s="617"/>
      <c r="CEK3" s="617"/>
      <c r="CEL3" s="617"/>
      <c r="CEM3" s="617"/>
      <c r="CEN3" s="617"/>
      <c r="CEO3" s="617"/>
      <c r="CEP3" s="617"/>
      <c r="CEQ3" s="617"/>
      <c r="CER3" s="617"/>
      <c r="CES3" s="617"/>
      <c r="CET3" s="617"/>
      <c r="CEU3" s="617"/>
      <c r="CEV3" s="617"/>
      <c r="CEW3" s="617"/>
      <c r="CEX3" s="617"/>
      <c r="CEY3" s="617"/>
      <c r="CEZ3" s="617"/>
      <c r="CFA3" s="617"/>
      <c r="CFB3" s="617"/>
      <c r="CFC3" s="617"/>
      <c r="CFD3" s="617"/>
      <c r="CFE3" s="617"/>
      <c r="CFF3" s="617"/>
      <c r="CFG3" s="617"/>
      <c r="CFH3" s="617"/>
      <c r="CFI3" s="617"/>
      <c r="CFJ3" s="617"/>
      <c r="CFK3" s="617"/>
      <c r="CFL3" s="617"/>
      <c r="CFM3" s="617"/>
      <c r="CFN3" s="617"/>
      <c r="CFO3" s="617"/>
      <c r="CFP3" s="617"/>
      <c r="CFQ3" s="617"/>
      <c r="CFR3" s="617"/>
      <c r="CFS3" s="617"/>
      <c r="CFT3" s="617"/>
      <c r="CFU3" s="617"/>
      <c r="CFV3" s="617"/>
      <c r="CFW3" s="617"/>
      <c r="CFX3" s="617"/>
      <c r="CFY3" s="617"/>
      <c r="CFZ3" s="617"/>
      <c r="CGA3" s="617"/>
      <c r="CGB3" s="617"/>
      <c r="CGC3" s="617"/>
      <c r="CGD3" s="617"/>
      <c r="CGE3" s="617"/>
      <c r="CGF3" s="617"/>
      <c r="CGG3" s="617"/>
      <c r="CGH3" s="617"/>
      <c r="CGI3" s="617"/>
      <c r="CGJ3" s="617"/>
      <c r="CGK3" s="617"/>
      <c r="CGL3" s="617"/>
      <c r="CGM3" s="617"/>
      <c r="CGN3" s="617"/>
      <c r="CGO3" s="617"/>
      <c r="CGP3" s="617"/>
      <c r="CGQ3" s="617"/>
      <c r="CGR3" s="617"/>
      <c r="CGS3" s="617"/>
      <c r="CGT3" s="617"/>
      <c r="CGU3" s="617"/>
      <c r="CGV3" s="617"/>
      <c r="CGW3" s="617"/>
      <c r="CGX3" s="617"/>
      <c r="CGY3" s="617"/>
      <c r="CGZ3" s="617"/>
      <c r="CHA3" s="617"/>
      <c r="CHB3" s="617"/>
      <c r="CHC3" s="617"/>
      <c r="CHD3" s="617"/>
      <c r="CHE3" s="617"/>
      <c r="CHF3" s="617"/>
      <c r="CHG3" s="617"/>
      <c r="CHH3" s="617"/>
      <c r="CHI3" s="617"/>
      <c r="CHJ3" s="617"/>
      <c r="CHK3" s="617"/>
      <c r="CHL3" s="617"/>
      <c r="CHM3" s="617"/>
      <c r="CHN3" s="617"/>
      <c r="CHO3" s="617"/>
      <c r="CHP3" s="617"/>
      <c r="CHQ3" s="617"/>
      <c r="CHR3" s="617"/>
      <c r="CHS3" s="617"/>
      <c r="CHT3" s="617"/>
      <c r="CHU3" s="617"/>
      <c r="CHV3" s="617"/>
      <c r="CHW3" s="617"/>
      <c r="CHX3" s="617"/>
      <c r="CHY3" s="617"/>
      <c r="CHZ3" s="617"/>
      <c r="CIA3" s="617"/>
      <c r="CIB3" s="617"/>
      <c r="CIC3" s="617"/>
      <c r="CID3" s="617"/>
      <c r="CIE3" s="617"/>
      <c r="CIF3" s="617"/>
      <c r="CIG3" s="617"/>
      <c r="CIH3" s="617"/>
      <c r="CII3" s="617"/>
      <c r="CIJ3" s="617"/>
      <c r="CIK3" s="617"/>
      <c r="CIL3" s="617"/>
      <c r="CIM3" s="617"/>
      <c r="CIN3" s="617"/>
      <c r="CIO3" s="617"/>
      <c r="CIP3" s="617"/>
      <c r="CIQ3" s="617"/>
      <c r="CIR3" s="617"/>
      <c r="CIS3" s="617"/>
      <c r="CIT3" s="617"/>
      <c r="CIU3" s="617"/>
      <c r="CIV3" s="617"/>
      <c r="CIW3" s="617"/>
      <c r="CIX3" s="617"/>
      <c r="CIY3" s="617"/>
      <c r="CIZ3" s="617"/>
      <c r="CJA3" s="617"/>
      <c r="CJB3" s="617"/>
      <c r="CJC3" s="617"/>
      <c r="CJD3" s="617"/>
      <c r="CJE3" s="617"/>
      <c r="CJF3" s="617"/>
      <c r="CJG3" s="617"/>
      <c r="CJH3" s="617"/>
      <c r="CJI3" s="617"/>
      <c r="CJJ3" s="617"/>
      <c r="CJK3" s="617"/>
      <c r="CJL3" s="617"/>
      <c r="CJM3" s="617"/>
      <c r="CJN3" s="617"/>
      <c r="CJO3" s="617"/>
      <c r="CJP3" s="617"/>
      <c r="CJQ3" s="617"/>
      <c r="CJR3" s="617"/>
      <c r="CJS3" s="617"/>
      <c r="CJT3" s="617"/>
      <c r="CJU3" s="617"/>
      <c r="CJV3" s="617"/>
      <c r="CJW3" s="617"/>
      <c r="CJX3" s="617"/>
      <c r="CJY3" s="617"/>
      <c r="CJZ3" s="617"/>
      <c r="CKA3" s="617"/>
      <c r="CKB3" s="617"/>
      <c r="CKC3" s="617"/>
      <c r="CKD3" s="617"/>
      <c r="CKE3" s="617"/>
      <c r="CKF3" s="617"/>
      <c r="CKG3" s="617"/>
      <c r="CKH3" s="617"/>
      <c r="CKI3" s="617"/>
      <c r="CKJ3" s="617"/>
      <c r="CKK3" s="617"/>
      <c r="CKL3" s="617"/>
      <c r="CKM3" s="617"/>
      <c r="CKN3" s="617"/>
      <c r="CKO3" s="617"/>
      <c r="CKP3" s="617"/>
      <c r="CKQ3" s="617"/>
      <c r="CKR3" s="617"/>
      <c r="CKS3" s="617"/>
      <c r="CKT3" s="617"/>
      <c r="CKU3" s="617"/>
      <c r="CKV3" s="617"/>
      <c r="CKW3" s="617"/>
      <c r="CKX3" s="617"/>
      <c r="CKY3" s="617"/>
      <c r="CKZ3" s="617"/>
      <c r="CLA3" s="617"/>
      <c r="CLB3" s="617"/>
      <c r="CLC3" s="617"/>
      <c r="CLD3" s="617"/>
      <c r="CLE3" s="617"/>
      <c r="CLF3" s="617"/>
      <c r="CLG3" s="617"/>
      <c r="CLH3" s="617"/>
      <c r="CLI3" s="617"/>
      <c r="CLJ3" s="617"/>
      <c r="CLK3" s="617"/>
      <c r="CLL3" s="617"/>
      <c r="CLM3" s="617"/>
      <c r="CLN3" s="617"/>
      <c r="CLO3" s="617"/>
      <c r="CLP3" s="617"/>
      <c r="CLQ3" s="617"/>
      <c r="CLR3" s="617"/>
      <c r="CLS3" s="617"/>
      <c r="CLT3" s="617"/>
      <c r="CLU3" s="617"/>
      <c r="CLV3" s="617"/>
      <c r="CLW3" s="617"/>
      <c r="CLX3" s="617"/>
      <c r="CLY3" s="617"/>
      <c r="CLZ3" s="617"/>
      <c r="CMA3" s="617"/>
      <c r="CMB3" s="617"/>
      <c r="CMC3" s="617"/>
      <c r="CMD3" s="617"/>
      <c r="CME3" s="617"/>
      <c r="CMF3" s="617"/>
      <c r="CMG3" s="617"/>
      <c r="CMH3" s="617"/>
      <c r="CMI3" s="617"/>
      <c r="CMJ3" s="617"/>
      <c r="CMK3" s="617"/>
      <c r="CML3" s="617"/>
      <c r="CMM3" s="617"/>
      <c r="CMN3" s="617"/>
      <c r="CMO3" s="617"/>
      <c r="CMP3" s="617"/>
      <c r="CMQ3" s="617"/>
      <c r="CMR3" s="617"/>
      <c r="CMS3" s="617"/>
      <c r="CMT3" s="617"/>
      <c r="CMU3" s="617"/>
      <c r="CMV3" s="617"/>
      <c r="CMW3" s="617"/>
      <c r="CMX3" s="617"/>
      <c r="CMY3" s="617"/>
      <c r="CMZ3" s="617"/>
      <c r="CNA3" s="617"/>
      <c r="CNB3" s="617"/>
      <c r="CNC3" s="617"/>
      <c r="CND3" s="617"/>
      <c r="CNE3" s="617"/>
      <c r="CNF3" s="617"/>
      <c r="CNG3" s="617"/>
      <c r="CNH3" s="617"/>
      <c r="CNI3" s="617"/>
      <c r="CNJ3" s="617"/>
      <c r="CNK3" s="617"/>
      <c r="CNL3" s="617"/>
      <c r="CNM3" s="617"/>
      <c r="CNN3" s="617"/>
      <c r="CNO3" s="617"/>
      <c r="CNP3" s="617"/>
      <c r="CNQ3" s="617"/>
      <c r="CNR3" s="617"/>
      <c r="CNS3" s="617"/>
      <c r="CNT3" s="617"/>
      <c r="CNU3" s="617"/>
      <c r="CNV3" s="617"/>
      <c r="CNW3" s="617"/>
      <c r="CNX3" s="617"/>
      <c r="CNY3" s="617"/>
      <c r="CNZ3" s="617"/>
      <c r="COA3" s="617"/>
      <c r="COB3" s="617"/>
      <c r="COC3" s="617"/>
      <c r="COD3" s="617"/>
      <c r="COE3" s="617"/>
      <c r="COF3" s="617"/>
      <c r="COG3" s="617"/>
      <c r="COH3" s="617"/>
      <c r="COI3" s="617"/>
      <c r="COJ3" s="617"/>
      <c r="COK3" s="617"/>
      <c r="COL3" s="617"/>
      <c r="COM3" s="617"/>
      <c r="CON3" s="617"/>
      <c r="COO3" s="617"/>
      <c r="COP3" s="617"/>
      <c r="COQ3" s="617"/>
      <c r="COR3" s="617"/>
      <c r="COS3" s="617"/>
      <c r="COT3" s="617"/>
      <c r="COU3" s="617"/>
      <c r="COV3" s="617"/>
      <c r="COW3" s="617"/>
      <c r="COX3" s="617"/>
      <c r="COY3" s="617"/>
      <c r="COZ3" s="617"/>
      <c r="CPA3" s="617"/>
      <c r="CPB3" s="617"/>
      <c r="CPC3" s="617"/>
      <c r="CPD3" s="617"/>
      <c r="CPE3" s="617"/>
      <c r="CPF3" s="617"/>
      <c r="CPG3" s="617"/>
      <c r="CPH3" s="617"/>
      <c r="CPI3" s="617"/>
      <c r="CPJ3" s="617"/>
      <c r="CPK3" s="617"/>
      <c r="CPL3" s="617"/>
      <c r="CPM3" s="617"/>
      <c r="CPN3" s="617"/>
      <c r="CPO3" s="617"/>
      <c r="CPP3" s="617"/>
      <c r="CPQ3" s="617"/>
      <c r="CPR3" s="617"/>
      <c r="CPS3" s="617"/>
      <c r="CPT3" s="617"/>
      <c r="CPU3" s="617"/>
      <c r="CPV3" s="617"/>
      <c r="CPW3" s="617"/>
      <c r="CPX3" s="617"/>
      <c r="CPY3" s="617"/>
      <c r="CPZ3" s="617"/>
      <c r="CQA3" s="617"/>
      <c r="CQB3" s="617"/>
      <c r="CQC3" s="617"/>
      <c r="CQD3" s="617"/>
      <c r="CQE3" s="617"/>
      <c r="CQF3" s="617"/>
      <c r="CQG3" s="617"/>
      <c r="CQH3" s="617"/>
      <c r="CQI3" s="617"/>
      <c r="CQJ3" s="617"/>
      <c r="CQK3" s="617"/>
      <c r="CQL3" s="617"/>
      <c r="CQM3" s="617"/>
      <c r="CQN3" s="617"/>
      <c r="CQO3" s="617"/>
      <c r="CQP3" s="617"/>
      <c r="CQQ3" s="617"/>
      <c r="CQR3" s="617"/>
      <c r="CQS3" s="617"/>
      <c r="CQT3" s="617"/>
      <c r="CQU3" s="617"/>
      <c r="CQV3" s="617"/>
      <c r="CQW3" s="617"/>
      <c r="CQX3" s="617"/>
      <c r="CQY3" s="617"/>
      <c r="CQZ3" s="617"/>
      <c r="CRA3" s="617"/>
      <c r="CRB3" s="617"/>
      <c r="CRC3" s="617"/>
      <c r="CRD3" s="617"/>
      <c r="CRE3" s="617"/>
      <c r="CRF3" s="617"/>
      <c r="CRG3" s="617"/>
      <c r="CRH3" s="617"/>
      <c r="CRI3" s="617"/>
      <c r="CRJ3" s="617"/>
      <c r="CRK3" s="617"/>
      <c r="CRL3" s="617"/>
      <c r="CRM3" s="617"/>
      <c r="CRN3" s="617"/>
      <c r="CRO3" s="617"/>
      <c r="CRP3" s="617"/>
      <c r="CRQ3" s="617"/>
      <c r="CRR3" s="617"/>
      <c r="CRS3" s="617"/>
      <c r="CRT3" s="617"/>
      <c r="CRU3" s="617"/>
      <c r="CRV3" s="617"/>
      <c r="CRW3" s="617"/>
      <c r="CRX3" s="617"/>
      <c r="CRY3" s="617"/>
      <c r="CRZ3" s="617"/>
      <c r="CSA3" s="617"/>
      <c r="CSB3" s="617"/>
      <c r="CSC3" s="617"/>
      <c r="CSD3" s="617"/>
      <c r="CSE3" s="617"/>
      <c r="CSF3" s="617"/>
      <c r="CSG3" s="617"/>
      <c r="CSH3" s="617"/>
      <c r="CSI3" s="617"/>
      <c r="CSJ3" s="617"/>
      <c r="CSK3" s="617"/>
      <c r="CSL3" s="617"/>
      <c r="CSM3" s="617"/>
      <c r="CSN3" s="617"/>
      <c r="CSO3" s="617"/>
      <c r="CSP3" s="617"/>
      <c r="CSQ3" s="617"/>
      <c r="CSR3" s="617"/>
      <c r="CSS3" s="617"/>
      <c r="CST3" s="617"/>
      <c r="CSU3" s="617"/>
      <c r="CSV3" s="617"/>
      <c r="CSW3" s="617"/>
      <c r="CSX3" s="617"/>
      <c r="CSY3" s="617"/>
      <c r="CSZ3" s="617"/>
      <c r="CTA3" s="617"/>
      <c r="CTB3" s="617"/>
      <c r="CTC3" s="617"/>
      <c r="CTD3" s="617"/>
      <c r="CTE3" s="617"/>
      <c r="CTF3" s="617"/>
      <c r="CTG3" s="617"/>
      <c r="CTH3" s="617"/>
      <c r="CTI3" s="617"/>
      <c r="CTJ3" s="617"/>
      <c r="CTK3" s="617"/>
      <c r="CTL3" s="617"/>
      <c r="CTM3" s="617"/>
      <c r="CTN3" s="617"/>
      <c r="CTO3" s="617"/>
      <c r="CTP3" s="617"/>
      <c r="CTQ3" s="617"/>
      <c r="CTR3" s="617"/>
      <c r="CTS3" s="617"/>
      <c r="CTT3" s="617"/>
      <c r="CTU3" s="617"/>
      <c r="CTV3" s="617"/>
      <c r="CTW3" s="617"/>
      <c r="CTX3" s="617"/>
      <c r="CTY3" s="617"/>
      <c r="CTZ3" s="617"/>
      <c r="CUA3" s="617"/>
      <c r="CUB3" s="617"/>
      <c r="CUC3" s="617"/>
      <c r="CUD3" s="617"/>
      <c r="CUE3" s="617"/>
      <c r="CUF3" s="617"/>
      <c r="CUG3" s="617"/>
      <c r="CUH3" s="617"/>
      <c r="CUI3" s="617"/>
      <c r="CUJ3" s="617"/>
      <c r="CUK3" s="617"/>
      <c r="CUL3" s="617"/>
      <c r="CUM3" s="617"/>
      <c r="CUN3" s="617"/>
      <c r="CUO3" s="617"/>
      <c r="CUP3" s="617"/>
      <c r="CUQ3" s="617"/>
      <c r="CUR3" s="617"/>
      <c r="CUS3" s="617"/>
      <c r="CUT3" s="617"/>
      <c r="CUU3" s="617"/>
      <c r="CUV3" s="617"/>
      <c r="CUW3" s="617"/>
      <c r="CUX3" s="617"/>
      <c r="CUY3" s="617"/>
      <c r="CUZ3" s="617"/>
      <c r="CVA3" s="617"/>
      <c r="CVB3" s="617"/>
      <c r="CVC3" s="617"/>
      <c r="CVD3" s="617"/>
      <c r="CVE3" s="617"/>
      <c r="CVF3" s="617"/>
      <c r="CVG3" s="617"/>
      <c r="CVH3" s="617"/>
      <c r="CVI3" s="617"/>
      <c r="CVJ3" s="617"/>
      <c r="CVK3" s="617"/>
      <c r="CVL3" s="617"/>
      <c r="CVM3" s="617"/>
      <c r="CVN3" s="617"/>
      <c r="CVO3" s="617"/>
      <c r="CVP3" s="617"/>
      <c r="CVQ3" s="617"/>
      <c r="CVR3" s="617"/>
      <c r="CVS3" s="617"/>
      <c r="CVT3" s="617"/>
      <c r="CVU3" s="617"/>
      <c r="CVV3" s="617"/>
      <c r="CVW3" s="617"/>
      <c r="CVX3" s="617"/>
      <c r="CVY3" s="617"/>
      <c r="CVZ3" s="617"/>
      <c r="CWA3" s="617"/>
      <c r="CWB3" s="617"/>
      <c r="CWC3" s="617"/>
      <c r="CWD3" s="617"/>
      <c r="CWE3" s="617"/>
      <c r="CWF3" s="617"/>
      <c r="CWG3" s="617"/>
      <c r="CWH3" s="617"/>
      <c r="CWI3" s="617"/>
      <c r="CWJ3" s="617"/>
      <c r="CWK3" s="617"/>
      <c r="CWL3" s="617"/>
      <c r="CWM3" s="617"/>
      <c r="CWN3" s="617"/>
      <c r="CWO3" s="617"/>
      <c r="CWP3" s="617"/>
      <c r="CWQ3" s="617"/>
      <c r="CWR3" s="617"/>
      <c r="CWS3" s="617"/>
      <c r="CWT3" s="617"/>
      <c r="CWU3" s="617"/>
      <c r="CWV3" s="617"/>
      <c r="CWW3" s="617"/>
      <c r="CWX3" s="617"/>
      <c r="CWY3" s="617"/>
      <c r="CWZ3" s="617"/>
      <c r="CXA3" s="617"/>
      <c r="CXB3" s="617"/>
      <c r="CXC3" s="617"/>
      <c r="CXD3" s="617"/>
      <c r="CXE3" s="617"/>
      <c r="CXF3" s="617"/>
      <c r="CXG3" s="617"/>
      <c r="CXH3" s="617"/>
      <c r="CXI3" s="617"/>
      <c r="CXJ3" s="617"/>
      <c r="CXK3" s="617"/>
      <c r="CXL3" s="617"/>
      <c r="CXM3" s="617"/>
      <c r="CXN3" s="617"/>
      <c r="CXO3" s="617"/>
      <c r="CXP3" s="617"/>
      <c r="CXQ3" s="617"/>
      <c r="CXR3" s="617"/>
      <c r="CXS3" s="617"/>
      <c r="CXT3" s="617"/>
      <c r="CXU3" s="617"/>
      <c r="CXV3" s="617"/>
      <c r="CXW3" s="617"/>
      <c r="CXX3" s="617"/>
      <c r="CXY3" s="617"/>
      <c r="CXZ3" s="617"/>
      <c r="CYA3" s="617"/>
      <c r="CYB3" s="617"/>
      <c r="CYC3" s="617"/>
      <c r="CYD3" s="617"/>
      <c r="CYE3" s="617"/>
      <c r="CYF3" s="617"/>
      <c r="CYG3" s="617"/>
      <c r="CYH3" s="617"/>
      <c r="CYI3" s="617"/>
      <c r="CYJ3" s="617"/>
      <c r="CYK3" s="617"/>
      <c r="CYL3" s="617"/>
      <c r="CYM3" s="617"/>
      <c r="CYN3" s="617"/>
      <c r="CYO3" s="617"/>
      <c r="CYP3" s="617"/>
      <c r="CYQ3" s="617"/>
      <c r="CYR3" s="617"/>
      <c r="CYS3" s="617"/>
      <c r="CYT3" s="617"/>
      <c r="CYU3" s="617"/>
      <c r="CYV3" s="617"/>
      <c r="CYW3" s="617"/>
      <c r="CYX3" s="617"/>
      <c r="CYY3" s="617"/>
      <c r="CYZ3" s="617"/>
      <c r="CZA3" s="617"/>
      <c r="CZB3" s="617"/>
      <c r="CZC3" s="617"/>
      <c r="CZD3" s="617"/>
      <c r="CZE3" s="617"/>
      <c r="CZF3" s="617"/>
      <c r="CZG3" s="617"/>
      <c r="CZH3" s="617"/>
      <c r="CZI3" s="617"/>
      <c r="CZJ3" s="617"/>
      <c r="CZK3" s="617"/>
      <c r="CZL3" s="617"/>
      <c r="CZM3" s="617"/>
      <c r="CZN3" s="617"/>
      <c r="CZO3" s="617"/>
      <c r="CZP3" s="617"/>
      <c r="CZQ3" s="617"/>
      <c r="CZR3" s="617"/>
      <c r="CZS3" s="617"/>
      <c r="CZT3" s="617"/>
      <c r="CZU3" s="617"/>
      <c r="CZV3" s="617"/>
      <c r="CZW3" s="617"/>
      <c r="CZX3" s="617"/>
      <c r="CZY3" s="617"/>
      <c r="CZZ3" s="617"/>
      <c r="DAA3" s="617"/>
      <c r="DAB3" s="617"/>
      <c r="DAC3" s="617"/>
      <c r="DAD3" s="617"/>
      <c r="DAE3" s="617"/>
      <c r="DAF3" s="617"/>
      <c r="DAG3" s="617"/>
      <c r="DAH3" s="617"/>
      <c r="DAI3" s="617"/>
      <c r="DAJ3" s="617"/>
      <c r="DAK3" s="617"/>
      <c r="DAL3" s="617"/>
      <c r="DAM3" s="617"/>
      <c r="DAN3" s="617"/>
      <c r="DAO3" s="617"/>
      <c r="DAP3" s="617"/>
      <c r="DAQ3" s="617"/>
      <c r="DAR3" s="617"/>
      <c r="DAS3" s="617"/>
      <c r="DAT3" s="617"/>
      <c r="DAU3" s="617"/>
      <c r="DAV3" s="617"/>
      <c r="DAW3" s="617"/>
      <c r="DAX3" s="617"/>
      <c r="DAY3" s="617"/>
      <c r="DAZ3" s="617"/>
      <c r="DBA3" s="617"/>
      <c r="DBB3" s="617"/>
      <c r="DBC3" s="617"/>
      <c r="DBD3" s="617"/>
      <c r="DBE3" s="617"/>
      <c r="DBF3" s="617"/>
      <c r="DBG3" s="617"/>
      <c r="DBH3" s="617"/>
      <c r="DBI3" s="617"/>
      <c r="DBJ3" s="617"/>
      <c r="DBK3" s="617"/>
      <c r="DBL3" s="617"/>
      <c r="DBM3" s="617"/>
      <c r="DBN3" s="617"/>
      <c r="DBO3" s="617"/>
      <c r="DBP3" s="617"/>
      <c r="DBQ3" s="617"/>
      <c r="DBR3" s="617"/>
      <c r="DBS3" s="617"/>
      <c r="DBT3" s="617"/>
      <c r="DBU3" s="617"/>
      <c r="DBV3" s="617"/>
      <c r="DBW3" s="617"/>
      <c r="DBX3" s="617"/>
      <c r="DBY3" s="617"/>
      <c r="DBZ3" s="617"/>
      <c r="DCA3" s="617"/>
      <c r="DCB3" s="617"/>
      <c r="DCC3" s="617"/>
      <c r="DCD3" s="617"/>
      <c r="DCE3" s="617"/>
      <c r="DCF3" s="617"/>
      <c r="DCG3" s="617"/>
      <c r="DCH3" s="617"/>
      <c r="DCI3" s="617"/>
      <c r="DCJ3" s="617"/>
      <c r="DCK3" s="617"/>
      <c r="DCL3" s="617"/>
      <c r="DCM3" s="617"/>
      <c r="DCN3" s="617"/>
      <c r="DCO3" s="617"/>
      <c r="DCP3" s="617"/>
      <c r="DCQ3" s="617"/>
      <c r="DCR3" s="617"/>
      <c r="DCS3" s="617"/>
      <c r="DCT3" s="617"/>
      <c r="DCU3" s="617"/>
      <c r="DCV3" s="617"/>
      <c r="DCW3" s="617"/>
      <c r="DCX3" s="617"/>
      <c r="DCY3" s="617"/>
      <c r="DCZ3" s="617"/>
      <c r="DDA3" s="617"/>
      <c r="DDB3" s="617"/>
      <c r="DDC3" s="617"/>
      <c r="DDD3" s="617"/>
      <c r="DDE3" s="617"/>
      <c r="DDF3" s="617"/>
      <c r="DDG3" s="617"/>
      <c r="DDH3" s="617"/>
      <c r="DDI3" s="617"/>
      <c r="DDJ3" s="617"/>
      <c r="DDK3" s="617"/>
      <c r="DDL3" s="617"/>
      <c r="DDM3" s="617"/>
      <c r="DDN3" s="617"/>
      <c r="DDO3" s="617"/>
      <c r="DDP3" s="617"/>
      <c r="DDQ3" s="617"/>
      <c r="DDR3" s="617"/>
      <c r="DDS3" s="617"/>
      <c r="DDT3" s="617"/>
      <c r="DDU3" s="617"/>
      <c r="DDV3" s="617"/>
      <c r="DDW3" s="617"/>
      <c r="DDX3" s="617"/>
      <c r="DDY3" s="617"/>
      <c r="DDZ3" s="617"/>
      <c r="DEA3" s="617"/>
      <c r="DEB3" s="617"/>
      <c r="DEC3" s="617"/>
      <c r="DED3" s="617"/>
      <c r="DEE3" s="617"/>
      <c r="DEF3" s="617"/>
      <c r="DEG3" s="617"/>
      <c r="DEH3" s="617"/>
      <c r="DEI3" s="617"/>
      <c r="DEJ3" s="617"/>
      <c r="DEK3" s="617"/>
      <c r="DEL3" s="617"/>
      <c r="DEM3" s="617"/>
      <c r="DEN3" s="617"/>
      <c r="DEO3" s="617"/>
      <c r="DEP3" s="617"/>
      <c r="DEQ3" s="617"/>
      <c r="DER3" s="617"/>
      <c r="DES3" s="617"/>
      <c r="DET3" s="617"/>
      <c r="DEU3" s="617"/>
      <c r="DEV3" s="617"/>
      <c r="DEW3" s="617"/>
      <c r="DEX3" s="617"/>
      <c r="DEY3" s="617"/>
      <c r="DEZ3" s="617"/>
      <c r="DFA3" s="617"/>
      <c r="DFB3" s="617"/>
      <c r="DFC3" s="617"/>
      <c r="DFD3" s="617"/>
      <c r="DFE3" s="617"/>
      <c r="DFF3" s="617"/>
      <c r="DFG3" s="617"/>
      <c r="DFH3" s="617"/>
      <c r="DFI3" s="617"/>
      <c r="DFJ3" s="617"/>
      <c r="DFK3" s="617"/>
      <c r="DFL3" s="617"/>
      <c r="DFM3" s="617"/>
      <c r="DFN3" s="617"/>
      <c r="DFO3" s="617"/>
      <c r="DFP3" s="617"/>
      <c r="DFQ3" s="617"/>
      <c r="DFR3" s="617"/>
      <c r="DFS3" s="617"/>
      <c r="DFT3" s="617"/>
      <c r="DFU3" s="617"/>
      <c r="DFV3" s="617"/>
      <c r="DFW3" s="617"/>
      <c r="DFX3" s="617"/>
      <c r="DFY3" s="617"/>
      <c r="DFZ3" s="617"/>
      <c r="DGA3" s="617"/>
      <c r="DGB3" s="617"/>
      <c r="DGC3" s="617"/>
      <c r="DGD3" s="617"/>
      <c r="DGE3" s="617"/>
      <c r="DGF3" s="617"/>
      <c r="DGG3" s="617"/>
      <c r="DGH3" s="617"/>
      <c r="DGI3" s="617"/>
      <c r="DGJ3" s="617"/>
      <c r="DGK3" s="617"/>
      <c r="DGL3" s="617"/>
      <c r="DGM3" s="617"/>
      <c r="DGN3" s="617"/>
      <c r="DGO3" s="617"/>
      <c r="DGP3" s="617"/>
      <c r="DGQ3" s="617"/>
      <c r="DGR3" s="617"/>
      <c r="DGS3" s="617"/>
      <c r="DGT3" s="617"/>
      <c r="DGU3" s="617"/>
      <c r="DGV3" s="617"/>
      <c r="DGW3" s="617"/>
      <c r="DGX3" s="617"/>
      <c r="DGY3" s="617"/>
      <c r="DGZ3" s="617"/>
      <c r="DHA3" s="617"/>
      <c r="DHB3" s="617"/>
      <c r="DHC3" s="617"/>
      <c r="DHD3" s="617"/>
      <c r="DHE3" s="617"/>
      <c r="DHF3" s="617"/>
      <c r="DHG3" s="617"/>
      <c r="DHH3" s="617"/>
      <c r="DHI3" s="617"/>
      <c r="DHJ3" s="617"/>
      <c r="DHK3" s="617"/>
      <c r="DHL3" s="617"/>
      <c r="DHM3" s="617"/>
      <c r="DHN3" s="617"/>
      <c r="DHO3" s="617"/>
      <c r="DHP3" s="617"/>
      <c r="DHQ3" s="617"/>
      <c r="DHR3" s="617"/>
      <c r="DHS3" s="617"/>
      <c r="DHT3" s="617"/>
      <c r="DHU3" s="617"/>
      <c r="DHV3" s="617"/>
      <c r="DHW3" s="617"/>
      <c r="DHX3" s="617"/>
      <c r="DHY3" s="617"/>
      <c r="DHZ3" s="617"/>
      <c r="DIA3" s="617"/>
      <c r="DIB3" s="617"/>
      <c r="DIC3" s="617"/>
      <c r="DID3" s="617"/>
      <c r="DIE3" s="617"/>
      <c r="DIF3" s="617"/>
      <c r="DIG3" s="617"/>
      <c r="DIH3" s="617"/>
      <c r="DII3" s="617"/>
      <c r="DIJ3" s="617"/>
      <c r="DIK3" s="617"/>
      <c r="DIL3" s="617"/>
      <c r="DIM3" s="617"/>
      <c r="DIN3" s="617"/>
      <c r="DIO3" s="617"/>
      <c r="DIP3" s="617"/>
      <c r="DIQ3" s="617"/>
      <c r="DIR3" s="617"/>
      <c r="DIS3" s="617"/>
      <c r="DIT3" s="617"/>
      <c r="DIU3" s="617"/>
      <c r="DIV3" s="617"/>
      <c r="DIW3" s="617"/>
      <c r="DIX3" s="617"/>
      <c r="DIY3" s="617"/>
      <c r="DIZ3" s="617"/>
      <c r="DJA3" s="617"/>
      <c r="DJB3" s="617"/>
      <c r="DJC3" s="617"/>
      <c r="DJD3" s="617"/>
      <c r="DJE3" s="617"/>
      <c r="DJF3" s="617"/>
      <c r="DJG3" s="617"/>
      <c r="DJH3" s="617"/>
      <c r="DJI3" s="617"/>
      <c r="DJJ3" s="617"/>
      <c r="DJK3" s="617"/>
      <c r="DJL3" s="617"/>
      <c r="DJM3" s="617"/>
      <c r="DJN3" s="617"/>
      <c r="DJO3" s="617"/>
      <c r="DJP3" s="617"/>
      <c r="DJQ3" s="617"/>
      <c r="DJR3" s="617"/>
      <c r="DJS3" s="617"/>
      <c r="DJT3" s="617"/>
      <c r="DJU3" s="617"/>
      <c r="DJV3" s="617"/>
      <c r="DJW3" s="617"/>
      <c r="DJX3" s="617"/>
      <c r="DJY3" s="617"/>
      <c r="DJZ3" s="617"/>
      <c r="DKA3" s="617"/>
      <c r="DKB3" s="617"/>
      <c r="DKC3" s="617"/>
      <c r="DKD3" s="617"/>
      <c r="DKE3" s="617"/>
      <c r="DKF3" s="617"/>
      <c r="DKG3" s="617"/>
      <c r="DKH3" s="617"/>
      <c r="DKI3" s="617"/>
      <c r="DKJ3" s="617"/>
      <c r="DKK3" s="617"/>
      <c r="DKL3" s="617"/>
      <c r="DKM3" s="617"/>
      <c r="DKN3" s="617"/>
      <c r="DKO3" s="617"/>
      <c r="DKP3" s="617"/>
      <c r="DKQ3" s="617"/>
      <c r="DKR3" s="617"/>
      <c r="DKS3" s="617"/>
      <c r="DKT3" s="617"/>
      <c r="DKU3" s="617"/>
      <c r="DKV3" s="617"/>
      <c r="DKW3" s="617"/>
      <c r="DKX3" s="617"/>
      <c r="DKY3" s="617"/>
      <c r="DKZ3" s="617"/>
      <c r="DLA3" s="617"/>
      <c r="DLB3" s="617"/>
      <c r="DLC3" s="617"/>
      <c r="DLD3" s="617"/>
      <c r="DLE3" s="617"/>
      <c r="DLF3" s="617"/>
      <c r="DLG3" s="617"/>
      <c r="DLH3" s="617"/>
      <c r="DLI3" s="617"/>
      <c r="DLJ3" s="617"/>
      <c r="DLK3" s="617"/>
      <c r="DLL3" s="617"/>
      <c r="DLM3" s="617"/>
      <c r="DLN3" s="617"/>
      <c r="DLO3" s="617"/>
      <c r="DLP3" s="617"/>
      <c r="DLQ3" s="617"/>
      <c r="DLR3" s="617"/>
      <c r="DLS3" s="617"/>
      <c r="DLT3" s="617"/>
      <c r="DLU3" s="617"/>
      <c r="DLV3" s="617"/>
      <c r="DLW3" s="617"/>
      <c r="DLX3" s="617"/>
      <c r="DLY3" s="617"/>
      <c r="DLZ3" s="617"/>
      <c r="DMA3" s="617"/>
      <c r="DMB3" s="617"/>
      <c r="DMC3" s="617"/>
      <c r="DMD3" s="617"/>
      <c r="DME3" s="617"/>
      <c r="DMF3" s="617"/>
      <c r="DMG3" s="617"/>
      <c r="DMH3" s="617"/>
      <c r="DMI3" s="617"/>
      <c r="DMJ3" s="617"/>
      <c r="DMK3" s="617"/>
      <c r="DML3" s="617"/>
      <c r="DMM3" s="617"/>
      <c r="DMN3" s="617"/>
      <c r="DMO3" s="617"/>
      <c r="DMP3" s="617"/>
      <c r="DMQ3" s="617"/>
      <c r="DMR3" s="617"/>
      <c r="DMS3" s="617"/>
      <c r="DMT3" s="617"/>
      <c r="DMU3" s="617"/>
      <c r="DMV3" s="617"/>
      <c r="DMW3" s="617"/>
      <c r="DMX3" s="617"/>
      <c r="DMY3" s="617"/>
      <c r="DMZ3" s="617"/>
      <c r="DNA3" s="617"/>
      <c r="DNB3" s="617"/>
      <c r="DNC3" s="617"/>
      <c r="DND3" s="617"/>
      <c r="DNE3" s="617"/>
      <c r="DNF3" s="617"/>
      <c r="DNG3" s="617"/>
      <c r="DNH3" s="617"/>
      <c r="DNI3" s="617"/>
      <c r="DNJ3" s="617"/>
      <c r="DNK3" s="617"/>
      <c r="DNL3" s="617"/>
      <c r="DNM3" s="617"/>
      <c r="DNN3" s="617"/>
      <c r="DNO3" s="617"/>
      <c r="DNP3" s="617"/>
      <c r="DNQ3" s="617"/>
      <c r="DNR3" s="617"/>
      <c r="DNS3" s="617"/>
      <c r="DNT3" s="617"/>
      <c r="DNU3" s="617"/>
      <c r="DNV3" s="617"/>
      <c r="DNW3" s="617"/>
      <c r="DNX3" s="617"/>
      <c r="DNY3" s="617"/>
      <c r="DNZ3" s="617"/>
      <c r="DOA3" s="617"/>
      <c r="DOB3" s="617"/>
      <c r="DOC3" s="617"/>
      <c r="DOD3" s="617"/>
      <c r="DOE3" s="617"/>
      <c r="DOF3" s="617"/>
      <c r="DOG3" s="617"/>
      <c r="DOH3" s="617"/>
      <c r="DOI3" s="617"/>
      <c r="DOJ3" s="617"/>
      <c r="DOK3" s="617"/>
      <c r="DOL3" s="617"/>
      <c r="DOM3" s="617"/>
      <c r="DON3" s="617"/>
      <c r="DOO3" s="617"/>
      <c r="DOP3" s="617"/>
      <c r="DOQ3" s="617"/>
      <c r="DOR3" s="617"/>
      <c r="DOS3" s="617"/>
      <c r="DOT3" s="617"/>
      <c r="DOU3" s="617"/>
      <c r="DOV3" s="617"/>
      <c r="DOW3" s="617"/>
      <c r="DOX3" s="617"/>
      <c r="DOY3" s="617"/>
      <c r="DOZ3" s="617"/>
      <c r="DPA3" s="617"/>
      <c r="DPB3" s="617"/>
      <c r="DPC3" s="617"/>
      <c r="DPD3" s="617"/>
      <c r="DPE3" s="617"/>
      <c r="DPF3" s="617"/>
      <c r="DPG3" s="617"/>
      <c r="DPH3" s="617"/>
      <c r="DPI3" s="617"/>
      <c r="DPJ3" s="617"/>
      <c r="DPK3" s="617"/>
      <c r="DPL3" s="617"/>
      <c r="DPM3" s="617"/>
      <c r="DPN3" s="617"/>
      <c r="DPO3" s="617"/>
      <c r="DPP3" s="617"/>
      <c r="DPQ3" s="617"/>
      <c r="DPR3" s="617"/>
      <c r="DPS3" s="617"/>
      <c r="DPT3" s="617"/>
      <c r="DPU3" s="617"/>
      <c r="DPV3" s="617"/>
      <c r="DPW3" s="617"/>
      <c r="DPX3" s="617"/>
      <c r="DPY3" s="617"/>
      <c r="DPZ3" s="617"/>
      <c r="DQA3" s="617"/>
      <c r="DQB3" s="617"/>
      <c r="DQC3" s="617"/>
      <c r="DQD3" s="617"/>
      <c r="DQE3" s="617"/>
      <c r="DQF3" s="617"/>
      <c r="DQG3" s="617"/>
      <c r="DQH3" s="617"/>
      <c r="DQI3" s="617"/>
      <c r="DQJ3" s="617"/>
      <c r="DQK3" s="617"/>
      <c r="DQL3" s="617"/>
      <c r="DQM3" s="617"/>
      <c r="DQN3" s="617"/>
      <c r="DQO3" s="617"/>
      <c r="DQP3" s="617"/>
      <c r="DQQ3" s="617"/>
      <c r="DQR3" s="617"/>
      <c r="DQS3" s="617"/>
      <c r="DQT3" s="617"/>
      <c r="DQU3" s="617"/>
      <c r="DQV3" s="617"/>
      <c r="DQW3" s="617"/>
      <c r="DQX3" s="617"/>
      <c r="DQY3" s="617"/>
      <c r="DQZ3" s="617"/>
      <c r="DRA3" s="617"/>
      <c r="DRB3" s="617"/>
      <c r="DRC3" s="617"/>
      <c r="DRD3" s="617"/>
      <c r="DRE3" s="617"/>
      <c r="DRF3" s="617"/>
      <c r="DRG3" s="617"/>
      <c r="DRH3" s="617"/>
      <c r="DRI3" s="617"/>
      <c r="DRJ3" s="617"/>
      <c r="DRK3" s="617"/>
      <c r="DRL3" s="617"/>
      <c r="DRM3" s="617"/>
      <c r="DRN3" s="617"/>
      <c r="DRO3" s="617"/>
      <c r="DRP3" s="617"/>
      <c r="DRQ3" s="617"/>
      <c r="DRR3" s="617"/>
      <c r="DRS3" s="617"/>
      <c r="DRT3" s="617"/>
      <c r="DRU3" s="617"/>
      <c r="DRV3" s="617"/>
      <c r="DRW3" s="617"/>
      <c r="DRX3" s="617"/>
      <c r="DRY3" s="617"/>
      <c r="DRZ3" s="617"/>
      <c r="DSA3" s="617"/>
      <c r="DSB3" s="617"/>
      <c r="DSC3" s="617"/>
      <c r="DSD3" s="617"/>
      <c r="DSE3" s="617"/>
      <c r="DSF3" s="617"/>
      <c r="DSG3" s="617"/>
      <c r="DSH3" s="617"/>
      <c r="DSI3" s="617"/>
      <c r="DSJ3" s="617"/>
      <c r="DSK3" s="617"/>
      <c r="DSL3" s="617"/>
      <c r="DSM3" s="617"/>
      <c r="DSN3" s="617"/>
      <c r="DSO3" s="617"/>
      <c r="DSP3" s="617"/>
      <c r="DSQ3" s="617"/>
      <c r="DSR3" s="617"/>
      <c r="DSS3" s="617"/>
      <c r="DST3" s="617"/>
      <c r="DSU3" s="617"/>
      <c r="DSV3" s="617"/>
      <c r="DSW3" s="617"/>
      <c r="DSX3" s="617"/>
      <c r="DSY3" s="617"/>
      <c r="DSZ3" s="617"/>
      <c r="DTA3" s="617"/>
      <c r="DTB3" s="617"/>
      <c r="DTC3" s="617"/>
      <c r="DTD3" s="617"/>
      <c r="DTE3" s="617"/>
      <c r="DTF3" s="617"/>
      <c r="DTG3" s="617"/>
      <c r="DTH3" s="617"/>
      <c r="DTI3" s="617"/>
      <c r="DTJ3" s="617"/>
      <c r="DTK3" s="617"/>
      <c r="DTL3" s="617"/>
      <c r="DTM3" s="617"/>
      <c r="DTN3" s="617"/>
      <c r="DTO3" s="617"/>
      <c r="DTP3" s="617"/>
      <c r="DTQ3" s="617"/>
      <c r="DTR3" s="617"/>
      <c r="DTS3" s="617"/>
      <c r="DTT3" s="617"/>
      <c r="DTU3" s="617"/>
      <c r="DTV3" s="617"/>
      <c r="DTW3" s="617"/>
      <c r="DTX3" s="617"/>
      <c r="DTY3" s="617"/>
      <c r="DTZ3" s="617"/>
      <c r="DUA3" s="617"/>
      <c r="DUB3" s="617"/>
      <c r="DUC3" s="617"/>
      <c r="DUD3" s="617"/>
      <c r="DUE3" s="617"/>
      <c r="DUF3" s="617"/>
      <c r="DUG3" s="617"/>
      <c r="DUH3" s="617"/>
      <c r="DUI3" s="617"/>
      <c r="DUJ3" s="617"/>
      <c r="DUK3" s="617"/>
      <c r="DUL3" s="617"/>
      <c r="DUM3" s="617"/>
      <c r="DUN3" s="617"/>
      <c r="DUO3" s="617"/>
      <c r="DUP3" s="617"/>
      <c r="DUQ3" s="617"/>
      <c r="DUR3" s="617"/>
      <c r="DUS3" s="617"/>
      <c r="DUT3" s="617"/>
      <c r="DUU3" s="617"/>
      <c r="DUV3" s="617"/>
      <c r="DUW3" s="617"/>
      <c r="DUX3" s="617"/>
      <c r="DUY3" s="617"/>
      <c r="DUZ3" s="617"/>
      <c r="DVA3" s="617"/>
      <c r="DVB3" s="617"/>
      <c r="DVC3" s="617"/>
      <c r="DVD3" s="617"/>
      <c r="DVE3" s="617"/>
      <c r="DVF3" s="617"/>
      <c r="DVG3" s="617"/>
      <c r="DVH3" s="617"/>
      <c r="DVI3" s="617"/>
      <c r="DVJ3" s="617"/>
      <c r="DVK3" s="617"/>
      <c r="DVL3" s="617"/>
      <c r="DVM3" s="617"/>
      <c r="DVN3" s="617"/>
      <c r="DVO3" s="617"/>
      <c r="DVP3" s="617"/>
      <c r="DVQ3" s="617"/>
      <c r="DVR3" s="617"/>
      <c r="DVS3" s="617"/>
      <c r="DVT3" s="617"/>
      <c r="DVU3" s="617"/>
      <c r="DVV3" s="617"/>
      <c r="DVW3" s="617"/>
      <c r="DVX3" s="617"/>
      <c r="DVY3" s="617"/>
      <c r="DVZ3" s="617"/>
      <c r="DWA3" s="617"/>
      <c r="DWB3" s="617"/>
      <c r="DWC3" s="617"/>
      <c r="DWD3" s="617"/>
      <c r="DWE3" s="617"/>
      <c r="DWF3" s="617"/>
      <c r="DWG3" s="617"/>
      <c r="DWH3" s="617"/>
      <c r="DWI3" s="617"/>
      <c r="DWJ3" s="617"/>
      <c r="DWK3" s="617"/>
      <c r="DWL3" s="617"/>
      <c r="DWM3" s="617"/>
      <c r="DWN3" s="617"/>
      <c r="DWO3" s="617"/>
      <c r="DWP3" s="617"/>
      <c r="DWQ3" s="617"/>
      <c r="DWR3" s="617"/>
      <c r="DWS3" s="617"/>
      <c r="DWT3" s="617"/>
      <c r="DWU3" s="617"/>
      <c r="DWV3" s="617"/>
      <c r="DWW3" s="617"/>
      <c r="DWX3" s="617"/>
      <c r="DWY3" s="617"/>
      <c r="DWZ3" s="617"/>
      <c r="DXA3" s="617"/>
      <c r="DXB3" s="617"/>
      <c r="DXC3" s="617"/>
      <c r="DXD3" s="617"/>
      <c r="DXE3" s="617"/>
      <c r="DXF3" s="617"/>
      <c r="DXG3" s="617"/>
      <c r="DXH3" s="617"/>
      <c r="DXI3" s="617"/>
      <c r="DXJ3" s="617"/>
      <c r="DXK3" s="617"/>
      <c r="DXL3" s="617"/>
      <c r="DXM3" s="617"/>
      <c r="DXN3" s="617"/>
      <c r="DXO3" s="617"/>
      <c r="DXP3" s="617"/>
      <c r="DXQ3" s="617"/>
      <c r="DXR3" s="617"/>
      <c r="DXS3" s="617"/>
      <c r="DXT3" s="617"/>
      <c r="DXU3" s="617"/>
      <c r="DXV3" s="617"/>
      <c r="DXW3" s="617"/>
      <c r="DXX3" s="617"/>
      <c r="DXY3" s="617"/>
      <c r="DXZ3" s="617"/>
      <c r="DYA3" s="617"/>
      <c r="DYB3" s="617"/>
      <c r="DYC3" s="617"/>
      <c r="DYD3" s="617"/>
      <c r="DYE3" s="617"/>
      <c r="DYF3" s="617"/>
      <c r="DYG3" s="617"/>
      <c r="DYH3" s="617"/>
      <c r="DYI3" s="617"/>
      <c r="DYJ3" s="617"/>
      <c r="DYK3" s="617"/>
      <c r="DYL3" s="617"/>
      <c r="DYM3" s="617"/>
      <c r="DYN3" s="617"/>
      <c r="DYO3" s="617"/>
      <c r="DYP3" s="617"/>
      <c r="DYQ3" s="617"/>
      <c r="DYR3" s="617"/>
      <c r="DYS3" s="617"/>
      <c r="DYT3" s="617"/>
      <c r="DYU3" s="617"/>
      <c r="DYV3" s="617"/>
      <c r="DYW3" s="617"/>
      <c r="DYX3" s="617"/>
      <c r="DYY3" s="617"/>
      <c r="DYZ3" s="617"/>
      <c r="DZA3" s="617"/>
      <c r="DZB3" s="617"/>
      <c r="DZC3" s="617"/>
      <c r="DZD3" s="617"/>
      <c r="DZE3" s="617"/>
      <c r="DZF3" s="617"/>
      <c r="DZG3" s="617"/>
      <c r="DZH3" s="617"/>
      <c r="DZI3" s="617"/>
      <c r="DZJ3" s="617"/>
      <c r="DZK3" s="617"/>
      <c r="DZL3" s="617"/>
      <c r="DZM3" s="617"/>
      <c r="DZN3" s="617"/>
      <c r="DZO3" s="617"/>
      <c r="DZP3" s="617"/>
      <c r="DZQ3" s="617"/>
      <c r="DZR3" s="617"/>
      <c r="DZS3" s="617"/>
      <c r="DZT3" s="617"/>
      <c r="DZU3" s="617"/>
      <c r="DZV3" s="617"/>
      <c r="DZW3" s="617"/>
      <c r="DZX3" s="617"/>
      <c r="DZY3" s="617"/>
      <c r="DZZ3" s="617"/>
      <c r="EAA3" s="617"/>
      <c r="EAB3" s="617"/>
      <c r="EAC3" s="617"/>
      <c r="EAD3" s="617"/>
      <c r="EAE3" s="617"/>
      <c r="EAF3" s="617"/>
      <c r="EAG3" s="617"/>
      <c r="EAH3" s="617"/>
      <c r="EAI3" s="617"/>
      <c r="EAJ3" s="617"/>
      <c r="EAK3" s="617"/>
      <c r="EAL3" s="617"/>
      <c r="EAM3" s="617"/>
      <c r="EAN3" s="617"/>
      <c r="EAO3" s="617"/>
      <c r="EAP3" s="617"/>
      <c r="EAQ3" s="617"/>
      <c r="EAR3" s="617"/>
      <c r="EAS3" s="617"/>
      <c r="EAT3" s="617"/>
      <c r="EAU3" s="617"/>
      <c r="EAV3" s="617"/>
      <c r="EAW3" s="617"/>
      <c r="EAX3" s="617"/>
      <c r="EAY3" s="617"/>
      <c r="EAZ3" s="617"/>
      <c r="EBA3" s="617"/>
      <c r="EBB3" s="617"/>
      <c r="EBC3" s="617"/>
      <c r="EBD3" s="617"/>
      <c r="EBE3" s="617"/>
      <c r="EBF3" s="617"/>
      <c r="EBG3" s="617"/>
      <c r="EBH3" s="617"/>
      <c r="EBI3" s="617"/>
      <c r="EBJ3" s="617"/>
      <c r="EBK3" s="617"/>
      <c r="EBL3" s="617"/>
      <c r="EBM3" s="617"/>
      <c r="EBN3" s="617"/>
      <c r="EBO3" s="617"/>
      <c r="EBP3" s="617"/>
      <c r="EBQ3" s="617"/>
      <c r="EBR3" s="617"/>
      <c r="EBS3" s="617"/>
      <c r="EBT3" s="617"/>
      <c r="EBU3" s="617"/>
      <c r="EBV3" s="617"/>
      <c r="EBW3" s="617"/>
      <c r="EBX3" s="617"/>
      <c r="EBY3" s="617"/>
      <c r="EBZ3" s="617"/>
      <c r="ECA3" s="617"/>
      <c r="ECB3" s="617"/>
      <c r="ECC3" s="617"/>
      <c r="ECD3" s="617"/>
      <c r="ECE3" s="617"/>
      <c r="ECF3" s="617"/>
      <c r="ECG3" s="617"/>
      <c r="ECH3" s="617"/>
      <c r="ECI3" s="617"/>
      <c r="ECJ3" s="617"/>
      <c r="ECK3" s="617"/>
      <c r="ECL3" s="617"/>
      <c r="ECM3" s="617"/>
      <c r="ECN3" s="617"/>
      <c r="ECO3" s="617"/>
      <c r="ECP3" s="617"/>
      <c r="ECQ3" s="617"/>
      <c r="ECR3" s="617"/>
      <c r="ECS3" s="617"/>
      <c r="ECT3" s="617"/>
      <c r="ECU3" s="617"/>
      <c r="ECV3" s="617"/>
      <c r="ECW3" s="617"/>
      <c r="ECX3" s="617"/>
      <c r="ECY3" s="617"/>
      <c r="ECZ3" s="617"/>
      <c r="EDA3" s="617"/>
      <c r="EDB3" s="617"/>
      <c r="EDC3" s="617"/>
      <c r="EDD3" s="617"/>
      <c r="EDE3" s="617"/>
      <c r="EDF3" s="617"/>
      <c r="EDG3" s="617"/>
      <c r="EDH3" s="617"/>
      <c r="EDI3" s="617"/>
      <c r="EDJ3" s="617"/>
      <c r="EDK3" s="617"/>
      <c r="EDL3" s="617"/>
      <c r="EDM3" s="617"/>
      <c r="EDN3" s="617"/>
      <c r="EDO3" s="617"/>
      <c r="EDP3" s="617"/>
      <c r="EDQ3" s="617"/>
      <c r="EDR3" s="617"/>
      <c r="EDS3" s="617"/>
      <c r="EDT3" s="617"/>
      <c r="EDU3" s="617"/>
      <c r="EDV3" s="617"/>
      <c r="EDW3" s="617"/>
      <c r="EDX3" s="617"/>
      <c r="EDY3" s="617"/>
      <c r="EDZ3" s="617"/>
      <c r="EEA3" s="617"/>
      <c r="EEB3" s="617"/>
      <c r="EEC3" s="617"/>
      <c r="EED3" s="617"/>
      <c r="EEE3" s="617"/>
      <c r="EEF3" s="617"/>
      <c r="EEG3" s="617"/>
      <c r="EEH3" s="617"/>
      <c r="EEI3" s="617"/>
      <c r="EEJ3" s="617"/>
      <c r="EEK3" s="617"/>
      <c r="EEL3" s="617"/>
      <c r="EEM3" s="617"/>
      <c r="EEN3" s="617"/>
      <c r="EEO3" s="617"/>
      <c r="EEP3" s="617"/>
      <c r="EEQ3" s="617"/>
      <c r="EER3" s="617"/>
      <c r="EES3" s="617"/>
      <c r="EET3" s="617"/>
      <c r="EEU3" s="617"/>
      <c r="EEV3" s="617"/>
      <c r="EEW3" s="617"/>
      <c r="EEX3" s="617"/>
      <c r="EEY3" s="617"/>
      <c r="EEZ3" s="617"/>
      <c r="EFA3" s="617"/>
      <c r="EFB3" s="617"/>
      <c r="EFC3" s="617"/>
      <c r="EFD3" s="617"/>
      <c r="EFE3" s="617"/>
      <c r="EFF3" s="617"/>
      <c r="EFG3" s="617"/>
      <c r="EFH3" s="617"/>
      <c r="EFI3" s="617"/>
      <c r="EFJ3" s="617"/>
      <c r="EFK3" s="617"/>
      <c r="EFL3" s="617"/>
      <c r="EFM3" s="617"/>
      <c r="EFN3" s="617"/>
      <c r="EFO3" s="617"/>
      <c r="EFP3" s="617"/>
      <c r="EFQ3" s="617"/>
      <c r="EFR3" s="617"/>
      <c r="EFS3" s="617"/>
      <c r="EFT3" s="617"/>
      <c r="EFU3" s="617"/>
      <c r="EFV3" s="617"/>
      <c r="EFW3" s="617"/>
      <c r="EFX3" s="617"/>
      <c r="EFY3" s="617"/>
      <c r="EFZ3" s="617"/>
      <c r="EGA3" s="617"/>
      <c r="EGB3" s="617"/>
      <c r="EGC3" s="617"/>
      <c r="EGD3" s="617"/>
      <c r="EGE3" s="617"/>
      <c r="EGF3" s="617"/>
      <c r="EGG3" s="617"/>
      <c r="EGH3" s="617"/>
      <c r="EGI3" s="617"/>
      <c r="EGJ3" s="617"/>
      <c r="EGK3" s="617"/>
      <c r="EGL3" s="617"/>
      <c r="EGM3" s="617"/>
      <c r="EGN3" s="617"/>
      <c r="EGO3" s="617"/>
      <c r="EGP3" s="617"/>
      <c r="EGQ3" s="617"/>
      <c r="EGR3" s="617"/>
      <c r="EGS3" s="617"/>
      <c r="EGT3" s="617"/>
      <c r="EGU3" s="617"/>
      <c r="EGV3" s="617"/>
      <c r="EGW3" s="617"/>
      <c r="EGX3" s="617"/>
      <c r="EGY3" s="617"/>
      <c r="EGZ3" s="617"/>
      <c r="EHA3" s="617"/>
      <c r="EHB3" s="617"/>
      <c r="EHC3" s="617"/>
      <c r="EHD3" s="617"/>
      <c r="EHE3" s="617"/>
      <c r="EHF3" s="617"/>
      <c r="EHG3" s="617"/>
      <c r="EHH3" s="617"/>
      <c r="EHI3" s="617"/>
      <c r="EHJ3" s="617"/>
      <c r="EHK3" s="617"/>
      <c r="EHL3" s="617"/>
      <c r="EHM3" s="617"/>
      <c r="EHN3" s="617"/>
      <c r="EHO3" s="617"/>
      <c r="EHP3" s="617"/>
      <c r="EHQ3" s="617"/>
      <c r="EHR3" s="617"/>
      <c r="EHS3" s="617"/>
      <c r="EHT3" s="617"/>
      <c r="EHU3" s="617"/>
      <c r="EHV3" s="617"/>
      <c r="EHW3" s="617"/>
      <c r="EHX3" s="617"/>
      <c r="EHY3" s="617"/>
      <c r="EHZ3" s="617"/>
      <c r="EIA3" s="617"/>
      <c r="EIB3" s="617"/>
      <c r="EIC3" s="617"/>
      <c r="EID3" s="617"/>
      <c r="EIE3" s="617"/>
      <c r="EIF3" s="617"/>
      <c r="EIG3" s="617"/>
      <c r="EIH3" s="617"/>
      <c r="EII3" s="617"/>
      <c r="EIJ3" s="617"/>
      <c r="EIK3" s="617"/>
      <c r="EIL3" s="617"/>
      <c r="EIM3" s="617"/>
      <c r="EIN3" s="617"/>
      <c r="EIO3" s="617"/>
      <c r="EIP3" s="617"/>
      <c r="EIQ3" s="617"/>
      <c r="EIR3" s="617"/>
      <c r="EIS3" s="617"/>
      <c r="EIT3" s="617"/>
      <c r="EIU3" s="617"/>
      <c r="EIV3" s="617"/>
      <c r="EIW3" s="617"/>
      <c r="EIX3" s="617"/>
      <c r="EIY3" s="617"/>
      <c r="EIZ3" s="617"/>
      <c r="EJA3" s="617"/>
      <c r="EJB3" s="617"/>
      <c r="EJC3" s="617"/>
      <c r="EJD3" s="617"/>
      <c r="EJE3" s="617"/>
      <c r="EJF3" s="617"/>
      <c r="EJG3" s="617"/>
      <c r="EJH3" s="617"/>
      <c r="EJI3" s="617"/>
      <c r="EJJ3" s="617"/>
      <c r="EJK3" s="617"/>
      <c r="EJL3" s="617"/>
      <c r="EJM3" s="617"/>
      <c r="EJN3" s="617"/>
      <c r="EJO3" s="617"/>
      <c r="EJP3" s="617"/>
      <c r="EJQ3" s="617"/>
      <c r="EJR3" s="617"/>
      <c r="EJS3" s="617"/>
      <c r="EJT3" s="617"/>
      <c r="EJU3" s="617"/>
      <c r="EJV3" s="617"/>
      <c r="EJW3" s="617"/>
      <c r="EJX3" s="617"/>
      <c r="EJY3" s="617"/>
      <c r="EJZ3" s="617"/>
      <c r="EKA3" s="617"/>
      <c r="EKB3" s="617"/>
      <c r="EKC3" s="617"/>
      <c r="EKD3" s="617"/>
      <c r="EKE3" s="617"/>
      <c r="EKF3" s="617"/>
      <c r="EKG3" s="617"/>
      <c r="EKH3" s="617"/>
      <c r="EKI3" s="617"/>
      <c r="EKJ3" s="617"/>
      <c r="EKK3" s="617"/>
      <c r="EKL3" s="617"/>
      <c r="EKM3" s="617"/>
      <c r="EKN3" s="617"/>
      <c r="EKO3" s="617"/>
      <c r="EKP3" s="617"/>
      <c r="EKQ3" s="617"/>
      <c r="EKR3" s="617"/>
      <c r="EKS3" s="617"/>
      <c r="EKT3" s="617"/>
      <c r="EKU3" s="617"/>
      <c r="EKV3" s="617"/>
      <c r="EKW3" s="617"/>
      <c r="EKX3" s="617"/>
      <c r="EKY3" s="617"/>
      <c r="EKZ3" s="617"/>
      <c r="ELA3" s="617"/>
      <c r="ELB3" s="617"/>
      <c r="ELC3" s="617"/>
      <c r="ELD3" s="617"/>
      <c r="ELE3" s="617"/>
      <c r="ELF3" s="617"/>
      <c r="ELG3" s="617"/>
      <c r="ELH3" s="617"/>
      <c r="ELI3" s="617"/>
      <c r="ELJ3" s="617"/>
      <c r="ELK3" s="617"/>
      <c r="ELL3" s="617"/>
      <c r="ELM3" s="617"/>
      <c r="ELN3" s="617"/>
      <c r="ELO3" s="617"/>
      <c r="ELP3" s="617"/>
      <c r="ELQ3" s="617"/>
      <c r="ELR3" s="617"/>
      <c r="ELS3" s="617"/>
      <c r="ELT3" s="617"/>
      <c r="ELU3" s="617"/>
      <c r="ELV3" s="617"/>
      <c r="ELW3" s="617"/>
      <c r="ELX3" s="617"/>
      <c r="ELY3" s="617"/>
      <c r="ELZ3" s="617"/>
      <c r="EMA3" s="617"/>
      <c r="EMB3" s="617"/>
      <c r="EMC3" s="617"/>
      <c r="EMD3" s="617"/>
      <c r="EME3" s="617"/>
      <c r="EMF3" s="617"/>
      <c r="EMG3" s="617"/>
      <c r="EMH3" s="617"/>
      <c r="EMI3" s="617"/>
      <c r="EMJ3" s="617"/>
      <c r="EMK3" s="617"/>
      <c r="EML3" s="617"/>
      <c r="EMM3" s="617"/>
      <c r="EMN3" s="617"/>
      <c r="EMO3" s="617"/>
      <c r="EMP3" s="617"/>
      <c r="EMQ3" s="617"/>
      <c r="EMR3" s="617"/>
      <c r="EMS3" s="617"/>
      <c r="EMT3" s="617"/>
      <c r="EMU3" s="617"/>
      <c r="EMV3" s="617"/>
      <c r="EMW3" s="617"/>
      <c r="EMX3" s="617"/>
      <c r="EMY3" s="617"/>
      <c r="EMZ3" s="617"/>
      <c r="ENA3" s="617"/>
      <c r="ENB3" s="617"/>
      <c r="ENC3" s="617"/>
      <c r="END3" s="617"/>
      <c r="ENE3" s="617"/>
      <c r="ENF3" s="617"/>
      <c r="ENG3" s="617"/>
      <c r="ENH3" s="617"/>
      <c r="ENI3" s="617"/>
      <c r="ENJ3" s="617"/>
      <c r="ENK3" s="617"/>
      <c r="ENL3" s="617"/>
      <c r="ENM3" s="617"/>
      <c r="ENN3" s="617"/>
      <c r="ENO3" s="617"/>
      <c r="ENP3" s="617"/>
      <c r="ENQ3" s="617"/>
      <c r="ENR3" s="617"/>
      <c r="ENS3" s="617"/>
      <c r="ENT3" s="617"/>
      <c r="ENU3" s="617"/>
      <c r="ENV3" s="617"/>
      <c r="ENW3" s="617"/>
      <c r="ENX3" s="617"/>
      <c r="ENY3" s="617"/>
      <c r="ENZ3" s="617"/>
      <c r="EOA3" s="617"/>
      <c r="EOB3" s="617"/>
      <c r="EOC3" s="617"/>
      <c r="EOD3" s="617"/>
      <c r="EOE3" s="617"/>
      <c r="EOF3" s="617"/>
      <c r="EOG3" s="617"/>
      <c r="EOH3" s="617"/>
      <c r="EOI3" s="617"/>
      <c r="EOJ3" s="617"/>
      <c r="EOK3" s="617"/>
      <c r="EOL3" s="617"/>
      <c r="EOM3" s="617"/>
      <c r="EON3" s="617"/>
      <c r="EOO3" s="617"/>
      <c r="EOP3" s="617"/>
      <c r="EOQ3" s="617"/>
      <c r="EOR3" s="617"/>
      <c r="EOS3" s="617"/>
      <c r="EOT3" s="617"/>
      <c r="EOU3" s="617"/>
      <c r="EOV3" s="617"/>
      <c r="EOW3" s="617"/>
      <c r="EOX3" s="617"/>
      <c r="EOY3" s="617"/>
      <c r="EOZ3" s="617"/>
      <c r="EPA3" s="617"/>
      <c r="EPB3" s="617"/>
      <c r="EPC3" s="617"/>
      <c r="EPD3" s="617"/>
      <c r="EPE3" s="617"/>
      <c r="EPF3" s="617"/>
      <c r="EPG3" s="617"/>
      <c r="EPH3" s="617"/>
      <c r="EPI3" s="617"/>
      <c r="EPJ3" s="617"/>
      <c r="EPK3" s="617"/>
      <c r="EPL3" s="617"/>
      <c r="EPM3" s="617"/>
      <c r="EPN3" s="617"/>
      <c r="EPO3" s="617"/>
      <c r="EPP3" s="617"/>
      <c r="EPQ3" s="617"/>
      <c r="EPR3" s="617"/>
      <c r="EPS3" s="617"/>
      <c r="EPT3" s="617"/>
      <c r="EPU3" s="617"/>
      <c r="EPV3" s="617"/>
      <c r="EPW3" s="617"/>
      <c r="EPX3" s="617"/>
      <c r="EPY3" s="617"/>
      <c r="EPZ3" s="617"/>
      <c r="EQA3" s="617"/>
      <c r="EQB3" s="617"/>
      <c r="EQC3" s="617"/>
      <c r="EQD3" s="617"/>
      <c r="EQE3" s="617"/>
      <c r="EQF3" s="617"/>
      <c r="EQG3" s="617"/>
      <c r="EQH3" s="617"/>
      <c r="EQI3" s="617"/>
      <c r="EQJ3" s="617"/>
      <c r="EQK3" s="617"/>
      <c r="EQL3" s="617"/>
      <c r="EQM3" s="617"/>
      <c r="EQN3" s="617"/>
      <c r="EQO3" s="617"/>
      <c r="EQP3" s="617"/>
      <c r="EQQ3" s="617"/>
      <c r="EQR3" s="617"/>
      <c r="EQS3" s="617"/>
      <c r="EQT3" s="617"/>
      <c r="EQU3" s="617"/>
      <c r="EQV3" s="617"/>
      <c r="EQW3" s="617"/>
      <c r="EQX3" s="617"/>
      <c r="EQY3" s="617"/>
      <c r="EQZ3" s="617"/>
      <c r="ERA3" s="617"/>
      <c r="ERB3" s="617"/>
      <c r="ERC3" s="617"/>
      <c r="ERD3" s="617"/>
      <c r="ERE3" s="617"/>
      <c r="ERF3" s="617"/>
      <c r="ERG3" s="617"/>
      <c r="ERH3" s="617"/>
      <c r="ERI3" s="617"/>
      <c r="ERJ3" s="617"/>
      <c r="ERK3" s="617"/>
      <c r="ERL3" s="617"/>
      <c r="ERM3" s="617"/>
      <c r="ERN3" s="617"/>
      <c r="ERO3" s="617"/>
      <c r="ERP3" s="617"/>
      <c r="ERQ3" s="617"/>
      <c r="ERR3" s="617"/>
      <c r="ERS3" s="617"/>
      <c r="ERT3" s="617"/>
      <c r="ERU3" s="617"/>
      <c r="ERV3" s="617"/>
      <c r="ERW3" s="617"/>
      <c r="ERX3" s="617"/>
      <c r="ERY3" s="617"/>
      <c r="ERZ3" s="617"/>
      <c r="ESA3" s="617"/>
      <c r="ESB3" s="617"/>
      <c r="ESC3" s="617"/>
      <c r="ESD3" s="617"/>
      <c r="ESE3" s="617"/>
      <c r="ESF3" s="617"/>
      <c r="ESG3" s="617"/>
      <c r="ESH3" s="617"/>
      <c r="ESI3" s="617"/>
      <c r="ESJ3" s="617"/>
      <c r="ESK3" s="617"/>
      <c r="ESL3" s="617"/>
      <c r="ESM3" s="617"/>
      <c r="ESN3" s="617"/>
      <c r="ESO3" s="617"/>
      <c r="ESP3" s="617"/>
      <c r="ESQ3" s="617"/>
      <c r="ESR3" s="617"/>
      <c r="ESS3" s="617"/>
      <c r="EST3" s="617"/>
      <c r="ESU3" s="617"/>
      <c r="ESV3" s="617"/>
      <c r="ESW3" s="617"/>
      <c r="ESX3" s="617"/>
      <c r="ESY3" s="617"/>
      <c r="ESZ3" s="617"/>
      <c r="ETA3" s="617"/>
      <c r="ETB3" s="617"/>
      <c r="ETC3" s="617"/>
      <c r="ETD3" s="617"/>
      <c r="ETE3" s="617"/>
      <c r="ETF3" s="617"/>
      <c r="ETG3" s="617"/>
      <c r="ETH3" s="617"/>
      <c r="ETI3" s="617"/>
      <c r="ETJ3" s="617"/>
      <c r="ETK3" s="617"/>
      <c r="ETL3" s="617"/>
      <c r="ETM3" s="617"/>
      <c r="ETN3" s="617"/>
      <c r="ETO3" s="617"/>
      <c r="ETP3" s="617"/>
      <c r="ETQ3" s="617"/>
      <c r="ETR3" s="617"/>
      <c r="ETS3" s="617"/>
      <c r="ETT3" s="617"/>
      <c r="ETU3" s="617"/>
      <c r="ETV3" s="617"/>
      <c r="ETW3" s="617"/>
      <c r="ETX3" s="617"/>
      <c r="ETY3" s="617"/>
      <c r="ETZ3" s="617"/>
      <c r="EUA3" s="617"/>
      <c r="EUB3" s="617"/>
      <c r="EUC3" s="617"/>
      <c r="EUD3" s="617"/>
      <c r="EUE3" s="617"/>
      <c r="EUF3" s="617"/>
      <c r="EUG3" s="617"/>
      <c r="EUH3" s="617"/>
      <c r="EUI3" s="617"/>
      <c r="EUJ3" s="617"/>
      <c r="EUK3" s="617"/>
      <c r="EUL3" s="617"/>
      <c r="EUM3" s="617"/>
      <c r="EUN3" s="617"/>
      <c r="EUO3" s="617"/>
      <c r="EUP3" s="617"/>
      <c r="EUQ3" s="617"/>
      <c r="EUR3" s="617"/>
      <c r="EUS3" s="617"/>
      <c r="EUT3" s="617"/>
      <c r="EUU3" s="617"/>
      <c r="EUV3" s="617"/>
      <c r="EUW3" s="617"/>
      <c r="EUX3" s="617"/>
      <c r="EUY3" s="617"/>
      <c r="EUZ3" s="617"/>
      <c r="EVA3" s="617"/>
      <c r="EVB3" s="617"/>
      <c r="EVC3" s="617"/>
      <c r="EVD3" s="617"/>
      <c r="EVE3" s="617"/>
      <c r="EVF3" s="617"/>
      <c r="EVG3" s="617"/>
      <c r="EVH3" s="617"/>
      <c r="EVI3" s="617"/>
      <c r="EVJ3" s="617"/>
      <c r="EVK3" s="617"/>
      <c r="EVL3" s="617"/>
      <c r="EVM3" s="617"/>
      <c r="EVN3" s="617"/>
      <c r="EVO3" s="617"/>
      <c r="EVP3" s="617"/>
      <c r="EVQ3" s="617"/>
      <c r="EVR3" s="617"/>
      <c r="EVS3" s="617"/>
      <c r="EVT3" s="617"/>
      <c r="EVU3" s="617"/>
      <c r="EVV3" s="617"/>
      <c r="EVW3" s="617"/>
      <c r="EVX3" s="617"/>
      <c r="EVY3" s="617"/>
      <c r="EVZ3" s="617"/>
      <c r="EWA3" s="617"/>
      <c r="EWB3" s="617"/>
      <c r="EWC3" s="617"/>
      <c r="EWD3" s="617"/>
      <c r="EWE3" s="617"/>
      <c r="EWF3" s="617"/>
      <c r="EWG3" s="617"/>
      <c r="EWH3" s="617"/>
      <c r="EWI3" s="617"/>
      <c r="EWJ3" s="617"/>
      <c r="EWK3" s="617"/>
      <c r="EWL3" s="617"/>
      <c r="EWM3" s="617"/>
      <c r="EWN3" s="617"/>
      <c r="EWO3" s="617"/>
      <c r="EWP3" s="617"/>
      <c r="EWQ3" s="617"/>
      <c r="EWR3" s="617"/>
      <c r="EWS3" s="617"/>
      <c r="EWT3" s="617"/>
      <c r="EWU3" s="617"/>
      <c r="EWV3" s="617"/>
      <c r="EWW3" s="617"/>
      <c r="EWX3" s="617"/>
      <c r="EWY3" s="617"/>
      <c r="EWZ3" s="617"/>
      <c r="EXA3" s="617"/>
      <c r="EXB3" s="617"/>
      <c r="EXC3" s="617"/>
      <c r="EXD3" s="617"/>
      <c r="EXE3" s="617"/>
      <c r="EXF3" s="617"/>
      <c r="EXG3" s="617"/>
      <c r="EXH3" s="617"/>
      <c r="EXI3" s="617"/>
      <c r="EXJ3" s="617"/>
      <c r="EXK3" s="617"/>
      <c r="EXL3" s="617"/>
      <c r="EXM3" s="617"/>
      <c r="EXN3" s="617"/>
      <c r="EXO3" s="617"/>
      <c r="EXP3" s="617"/>
      <c r="EXQ3" s="617"/>
      <c r="EXR3" s="617"/>
      <c r="EXS3" s="617"/>
      <c r="EXT3" s="617"/>
      <c r="EXU3" s="617"/>
      <c r="EXV3" s="617"/>
      <c r="EXW3" s="617"/>
      <c r="EXX3" s="617"/>
      <c r="EXY3" s="617"/>
      <c r="EXZ3" s="617"/>
      <c r="EYA3" s="617"/>
      <c r="EYB3" s="617"/>
      <c r="EYC3" s="617"/>
      <c r="EYD3" s="617"/>
      <c r="EYE3" s="617"/>
      <c r="EYF3" s="617"/>
      <c r="EYG3" s="617"/>
      <c r="EYH3" s="617"/>
      <c r="EYI3" s="617"/>
      <c r="EYJ3" s="617"/>
      <c r="EYK3" s="617"/>
      <c r="EYL3" s="617"/>
      <c r="EYM3" s="617"/>
      <c r="EYN3" s="617"/>
      <c r="EYO3" s="617"/>
      <c r="EYP3" s="617"/>
      <c r="EYQ3" s="617"/>
      <c r="EYR3" s="617"/>
      <c r="EYS3" s="617"/>
      <c r="EYT3" s="617"/>
      <c r="EYU3" s="617"/>
      <c r="EYV3" s="617"/>
      <c r="EYW3" s="617"/>
      <c r="EYX3" s="617"/>
      <c r="EYY3" s="617"/>
      <c r="EYZ3" s="617"/>
      <c r="EZA3" s="617"/>
      <c r="EZB3" s="617"/>
      <c r="EZC3" s="617"/>
      <c r="EZD3" s="617"/>
      <c r="EZE3" s="617"/>
      <c r="EZF3" s="617"/>
      <c r="EZG3" s="617"/>
      <c r="EZH3" s="617"/>
      <c r="EZI3" s="617"/>
      <c r="EZJ3" s="617"/>
      <c r="EZK3" s="617"/>
      <c r="EZL3" s="617"/>
      <c r="EZM3" s="617"/>
      <c r="EZN3" s="617"/>
      <c r="EZO3" s="617"/>
      <c r="EZP3" s="617"/>
      <c r="EZQ3" s="617"/>
      <c r="EZR3" s="617"/>
      <c r="EZS3" s="617"/>
      <c r="EZT3" s="617"/>
      <c r="EZU3" s="617"/>
      <c r="EZV3" s="617"/>
      <c r="EZW3" s="617"/>
      <c r="EZX3" s="617"/>
      <c r="EZY3" s="617"/>
      <c r="EZZ3" s="617"/>
      <c r="FAA3" s="617"/>
      <c r="FAB3" s="617"/>
      <c r="FAC3" s="617"/>
      <c r="FAD3" s="617"/>
      <c r="FAE3" s="617"/>
      <c r="FAF3" s="617"/>
      <c r="FAG3" s="617"/>
      <c r="FAH3" s="617"/>
      <c r="FAI3" s="617"/>
      <c r="FAJ3" s="617"/>
      <c r="FAK3" s="617"/>
      <c r="FAL3" s="617"/>
      <c r="FAM3" s="617"/>
      <c r="FAN3" s="617"/>
      <c r="FAO3" s="617"/>
      <c r="FAP3" s="617"/>
      <c r="FAQ3" s="617"/>
      <c r="FAR3" s="617"/>
      <c r="FAS3" s="617"/>
      <c r="FAT3" s="617"/>
      <c r="FAU3" s="617"/>
      <c r="FAV3" s="617"/>
      <c r="FAW3" s="617"/>
      <c r="FAX3" s="617"/>
      <c r="FAY3" s="617"/>
      <c r="FAZ3" s="617"/>
      <c r="FBA3" s="617"/>
      <c r="FBB3" s="617"/>
      <c r="FBC3" s="617"/>
      <c r="FBD3" s="617"/>
      <c r="FBE3" s="617"/>
      <c r="FBF3" s="617"/>
      <c r="FBG3" s="617"/>
      <c r="FBH3" s="617"/>
      <c r="FBI3" s="617"/>
      <c r="FBJ3" s="617"/>
      <c r="FBK3" s="617"/>
      <c r="FBL3" s="617"/>
      <c r="FBM3" s="617"/>
      <c r="FBN3" s="617"/>
      <c r="FBO3" s="617"/>
      <c r="FBP3" s="617"/>
      <c r="FBQ3" s="617"/>
      <c r="FBR3" s="617"/>
      <c r="FBS3" s="617"/>
      <c r="FBT3" s="617"/>
      <c r="FBU3" s="617"/>
      <c r="FBV3" s="617"/>
      <c r="FBW3" s="617"/>
      <c r="FBX3" s="617"/>
      <c r="FBY3" s="617"/>
      <c r="FBZ3" s="617"/>
      <c r="FCA3" s="617"/>
      <c r="FCB3" s="617"/>
      <c r="FCC3" s="617"/>
      <c r="FCD3" s="617"/>
      <c r="FCE3" s="617"/>
      <c r="FCF3" s="617"/>
      <c r="FCG3" s="617"/>
      <c r="FCH3" s="617"/>
      <c r="FCI3" s="617"/>
      <c r="FCJ3" s="617"/>
      <c r="FCK3" s="617"/>
      <c r="FCL3" s="617"/>
      <c r="FCM3" s="617"/>
      <c r="FCN3" s="617"/>
      <c r="FCO3" s="617"/>
      <c r="FCP3" s="617"/>
      <c r="FCQ3" s="617"/>
      <c r="FCR3" s="617"/>
      <c r="FCS3" s="617"/>
      <c r="FCT3" s="617"/>
      <c r="FCU3" s="617"/>
      <c r="FCV3" s="617"/>
      <c r="FCW3" s="617"/>
      <c r="FCX3" s="617"/>
      <c r="FCY3" s="617"/>
      <c r="FCZ3" s="617"/>
      <c r="FDA3" s="617"/>
      <c r="FDB3" s="617"/>
      <c r="FDC3" s="617"/>
      <c r="FDD3" s="617"/>
      <c r="FDE3" s="617"/>
      <c r="FDF3" s="617"/>
      <c r="FDG3" s="617"/>
      <c r="FDH3" s="617"/>
      <c r="FDI3" s="617"/>
      <c r="FDJ3" s="617"/>
      <c r="FDK3" s="617"/>
      <c r="FDL3" s="617"/>
      <c r="FDM3" s="617"/>
      <c r="FDN3" s="617"/>
      <c r="FDO3" s="617"/>
      <c r="FDP3" s="617"/>
      <c r="FDQ3" s="617"/>
      <c r="FDR3" s="617"/>
      <c r="FDS3" s="617"/>
      <c r="FDT3" s="617"/>
      <c r="FDU3" s="617"/>
      <c r="FDV3" s="617"/>
      <c r="FDW3" s="617"/>
      <c r="FDX3" s="617"/>
      <c r="FDY3" s="617"/>
      <c r="FDZ3" s="617"/>
      <c r="FEA3" s="617"/>
      <c r="FEB3" s="617"/>
      <c r="FEC3" s="617"/>
      <c r="FED3" s="617"/>
      <c r="FEE3" s="617"/>
      <c r="FEF3" s="617"/>
      <c r="FEG3" s="617"/>
      <c r="FEH3" s="617"/>
      <c r="FEI3" s="617"/>
      <c r="FEJ3" s="617"/>
      <c r="FEK3" s="617"/>
      <c r="FEL3" s="617"/>
      <c r="FEM3" s="617"/>
      <c r="FEN3" s="617"/>
      <c r="FEO3" s="617"/>
      <c r="FEP3" s="617"/>
      <c r="FEQ3" s="617"/>
      <c r="FER3" s="617"/>
      <c r="FES3" s="617"/>
      <c r="FET3" s="617"/>
      <c r="FEU3" s="617"/>
      <c r="FEV3" s="617"/>
      <c r="FEW3" s="617"/>
      <c r="FEX3" s="617"/>
      <c r="FEY3" s="617"/>
      <c r="FEZ3" s="617"/>
      <c r="FFA3" s="617"/>
      <c r="FFB3" s="617"/>
      <c r="FFC3" s="617"/>
      <c r="FFD3" s="617"/>
      <c r="FFE3" s="617"/>
      <c r="FFF3" s="617"/>
      <c r="FFG3" s="617"/>
      <c r="FFH3" s="617"/>
      <c r="FFI3" s="617"/>
      <c r="FFJ3" s="617"/>
      <c r="FFK3" s="617"/>
      <c r="FFL3" s="617"/>
      <c r="FFM3" s="617"/>
      <c r="FFN3" s="617"/>
      <c r="FFO3" s="617"/>
      <c r="FFP3" s="617"/>
      <c r="FFQ3" s="617"/>
      <c r="FFR3" s="617"/>
      <c r="FFS3" s="617"/>
      <c r="FFT3" s="617"/>
      <c r="FFU3" s="617"/>
      <c r="FFV3" s="617"/>
      <c r="FFW3" s="617"/>
      <c r="FFX3" s="617"/>
      <c r="FFY3" s="617"/>
      <c r="FFZ3" s="617"/>
      <c r="FGA3" s="617"/>
      <c r="FGB3" s="617"/>
      <c r="FGC3" s="617"/>
      <c r="FGD3" s="617"/>
      <c r="FGE3" s="617"/>
      <c r="FGF3" s="617"/>
      <c r="FGG3" s="617"/>
      <c r="FGH3" s="617"/>
      <c r="FGI3" s="617"/>
      <c r="FGJ3" s="617"/>
      <c r="FGK3" s="617"/>
      <c r="FGL3" s="617"/>
      <c r="FGM3" s="617"/>
      <c r="FGN3" s="617"/>
      <c r="FGO3" s="617"/>
      <c r="FGP3" s="617"/>
      <c r="FGQ3" s="617"/>
      <c r="FGR3" s="617"/>
      <c r="FGS3" s="617"/>
      <c r="FGT3" s="617"/>
      <c r="FGU3" s="617"/>
      <c r="FGV3" s="617"/>
      <c r="FGW3" s="617"/>
      <c r="FGX3" s="617"/>
      <c r="FGY3" s="617"/>
      <c r="FGZ3" s="617"/>
      <c r="FHA3" s="617"/>
      <c r="FHB3" s="617"/>
      <c r="FHC3" s="617"/>
      <c r="FHD3" s="617"/>
      <c r="FHE3" s="617"/>
      <c r="FHF3" s="617"/>
      <c r="FHG3" s="617"/>
      <c r="FHH3" s="617"/>
      <c r="FHI3" s="617"/>
      <c r="FHJ3" s="617"/>
      <c r="FHK3" s="617"/>
      <c r="FHL3" s="617"/>
      <c r="FHM3" s="617"/>
      <c r="FHN3" s="617"/>
      <c r="FHO3" s="617"/>
      <c r="FHP3" s="617"/>
      <c r="FHQ3" s="617"/>
      <c r="FHR3" s="617"/>
      <c r="FHS3" s="617"/>
      <c r="FHT3" s="617"/>
      <c r="FHU3" s="617"/>
      <c r="FHV3" s="617"/>
      <c r="FHW3" s="617"/>
      <c r="FHX3" s="617"/>
      <c r="FHY3" s="617"/>
      <c r="FHZ3" s="617"/>
      <c r="FIA3" s="617"/>
      <c r="FIB3" s="617"/>
      <c r="FIC3" s="617"/>
      <c r="FID3" s="617"/>
      <c r="FIE3" s="617"/>
      <c r="FIF3" s="617"/>
      <c r="FIG3" s="617"/>
      <c r="FIH3" s="617"/>
      <c r="FII3" s="617"/>
      <c r="FIJ3" s="617"/>
      <c r="FIK3" s="617"/>
      <c r="FIL3" s="617"/>
      <c r="FIM3" s="617"/>
      <c r="FIN3" s="617"/>
      <c r="FIO3" s="617"/>
      <c r="FIP3" s="617"/>
      <c r="FIQ3" s="617"/>
      <c r="FIR3" s="617"/>
      <c r="FIS3" s="617"/>
      <c r="FIT3" s="617"/>
      <c r="FIU3" s="617"/>
      <c r="FIV3" s="617"/>
      <c r="FIW3" s="617"/>
      <c r="FIX3" s="617"/>
      <c r="FIY3" s="617"/>
      <c r="FIZ3" s="617"/>
      <c r="FJA3" s="617"/>
      <c r="FJB3" s="617"/>
      <c r="FJC3" s="617"/>
      <c r="FJD3" s="617"/>
      <c r="FJE3" s="617"/>
      <c r="FJF3" s="617"/>
      <c r="FJG3" s="617"/>
      <c r="FJH3" s="617"/>
      <c r="FJI3" s="617"/>
      <c r="FJJ3" s="617"/>
      <c r="FJK3" s="617"/>
      <c r="FJL3" s="617"/>
      <c r="FJM3" s="617"/>
      <c r="FJN3" s="617"/>
      <c r="FJO3" s="617"/>
      <c r="FJP3" s="617"/>
      <c r="FJQ3" s="617"/>
      <c r="FJR3" s="617"/>
      <c r="FJS3" s="617"/>
      <c r="FJT3" s="617"/>
      <c r="FJU3" s="617"/>
      <c r="FJV3" s="617"/>
      <c r="FJW3" s="617"/>
      <c r="FJX3" s="617"/>
      <c r="FJY3" s="617"/>
      <c r="FJZ3" s="617"/>
      <c r="FKA3" s="617"/>
      <c r="FKB3" s="617"/>
      <c r="FKC3" s="617"/>
      <c r="FKD3" s="617"/>
      <c r="FKE3" s="617"/>
      <c r="FKF3" s="617"/>
      <c r="FKG3" s="617"/>
      <c r="FKH3" s="617"/>
      <c r="FKI3" s="617"/>
      <c r="FKJ3" s="617"/>
      <c r="FKK3" s="617"/>
      <c r="FKL3" s="617"/>
      <c r="FKM3" s="617"/>
      <c r="FKN3" s="617"/>
      <c r="FKO3" s="617"/>
      <c r="FKP3" s="617"/>
      <c r="FKQ3" s="617"/>
      <c r="FKR3" s="617"/>
      <c r="FKS3" s="617"/>
      <c r="FKT3" s="617"/>
      <c r="FKU3" s="617"/>
      <c r="FKV3" s="617"/>
      <c r="FKW3" s="617"/>
      <c r="FKX3" s="617"/>
      <c r="FKY3" s="617"/>
      <c r="FKZ3" s="617"/>
      <c r="FLA3" s="617"/>
      <c r="FLB3" s="617"/>
      <c r="FLC3" s="617"/>
      <c r="FLD3" s="617"/>
      <c r="FLE3" s="617"/>
      <c r="FLF3" s="617"/>
      <c r="FLG3" s="617"/>
      <c r="FLH3" s="617"/>
      <c r="FLI3" s="617"/>
      <c r="FLJ3" s="617"/>
      <c r="FLK3" s="617"/>
      <c r="FLL3" s="617"/>
      <c r="FLM3" s="617"/>
      <c r="FLN3" s="617"/>
      <c r="FLO3" s="617"/>
      <c r="FLP3" s="617"/>
      <c r="FLQ3" s="617"/>
      <c r="FLR3" s="617"/>
      <c r="FLS3" s="617"/>
      <c r="FLT3" s="617"/>
      <c r="FLU3" s="617"/>
      <c r="FLV3" s="617"/>
      <c r="FLW3" s="617"/>
      <c r="FLX3" s="617"/>
      <c r="FLY3" s="617"/>
      <c r="FLZ3" s="617"/>
      <c r="FMA3" s="617"/>
      <c r="FMB3" s="617"/>
      <c r="FMC3" s="617"/>
      <c r="FMD3" s="617"/>
      <c r="FME3" s="617"/>
      <c r="FMF3" s="617"/>
      <c r="FMG3" s="617"/>
      <c r="FMH3" s="617"/>
      <c r="FMI3" s="617"/>
      <c r="FMJ3" s="617"/>
      <c r="FMK3" s="617"/>
      <c r="FML3" s="617"/>
      <c r="FMM3" s="617"/>
      <c r="FMN3" s="617"/>
      <c r="FMO3" s="617"/>
      <c r="FMP3" s="617"/>
      <c r="FMQ3" s="617"/>
      <c r="FMR3" s="617"/>
      <c r="FMS3" s="617"/>
      <c r="FMT3" s="617"/>
      <c r="FMU3" s="617"/>
      <c r="FMV3" s="617"/>
      <c r="FMW3" s="617"/>
      <c r="FMX3" s="617"/>
      <c r="FMY3" s="617"/>
      <c r="FMZ3" s="617"/>
      <c r="FNA3" s="617"/>
      <c r="FNB3" s="617"/>
      <c r="FNC3" s="617"/>
      <c r="FND3" s="617"/>
      <c r="FNE3" s="617"/>
      <c r="FNF3" s="617"/>
      <c r="FNG3" s="617"/>
      <c r="FNH3" s="617"/>
      <c r="FNI3" s="617"/>
      <c r="FNJ3" s="617"/>
      <c r="FNK3" s="617"/>
      <c r="FNL3" s="617"/>
      <c r="FNM3" s="617"/>
      <c r="FNN3" s="617"/>
      <c r="FNO3" s="617"/>
      <c r="FNP3" s="617"/>
      <c r="FNQ3" s="617"/>
      <c r="FNR3" s="617"/>
      <c r="FNS3" s="617"/>
      <c r="FNT3" s="617"/>
      <c r="FNU3" s="617"/>
      <c r="FNV3" s="617"/>
      <c r="FNW3" s="617"/>
      <c r="FNX3" s="617"/>
      <c r="FNY3" s="617"/>
      <c r="FNZ3" s="617"/>
      <c r="FOA3" s="617"/>
      <c r="FOB3" s="617"/>
      <c r="FOC3" s="617"/>
      <c r="FOD3" s="617"/>
      <c r="FOE3" s="617"/>
      <c r="FOF3" s="617"/>
      <c r="FOG3" s="617"/>
      <c r="FOH3" s="617"/>
      <c r="FOI3" s="617"/>
      <c r="FOJ3" s="617"/>
      <c r="FOK3" s="617"/>
      <c r="FOL3" s="617"/>
      <c r="FOM3" s="617"/>
      <c r="FON3" s="617"/>
      <c r="FOO3" s="617"/>
      <c r="FOP3" s="617"/>
      <c r="FOQ3" s="617"/>
      <c r="FOR3" s="617"/>
      <c r="FOS3" s="617"/>
      <c r="FOT3" s="617"/>
      <c r="FOU3" s="617"/>
      <c r="FOV3" s="617"/>
      <c r="FOW3" s="617"/>
      <c r="FOX3" s="617"/>
      <c r="FOY3" s="617"/>
      <c r="FOZ3" s="617"/>
      <c r="FPA3" s="617"/>
      <c r="FPB3" s="617"/>
      <c r="FPC3" s="617"/>
      <c r="FPD3" s="617"/>
      <c r="FPE3" s="617"/>
      <c r="FPF3" s="617"/>
      <c r="FPG3" s="617"/>
      <c r="FPH3" s="617"/>
      <c r="FPI3" s="617"/>
      <c r="FPJ3" s="617"/>
      <c r="FPK3" s="617"/>
      <c r="FPL3" s="617"/>
      <c r="FPM3" s="617"/>
      <c r="FPN3" s="617"/>
      <c r="FPO3" s="617"/>
      <c r="FPP3" s="617"/>
      <c r="FPQ3" s="617"/>
      <c r="FPR3" s="617"/>
      <c r="FPS3" s="617"/>
      <c r="FPT3" s="617"/>
      <c r="FPU3" s="617"/>
      <c r="FPV3" s="617"/>
      <c r="FPW3" s="617"/>
      <c r="FPX3" s="617"/>
      <c r="FPY3" s="617"/>
      <c r="FPZ3" s="617"/>
      <c r="FQA3" s="617"/>
      <c r="FQB3" s="617"/>
      <c r="FQC3" s="617"/>
      <c r="FQD3" s="617"/>
      <c r="FQE3" s="617"/>
      <c r="FQF3" s="617"/>
      <c r="FQG3" s="617"/>
      <c r="FQH3" s="617"/>
      <c r="FQI3" s="617"/>
      <c r="FQJ3" s="617"/>
      <c r="FQK3" s="617"/>
      <c r="FQL3" s="617"/>
      <c r="FQM3" s="617"/>
      <c r="FQN3" s="617"/>
      <c r="FQO3" s="617"/>
      <c r="FQP3" s="617"/>
      <c r="FQQ3" s="617"/>
      <c r="FQR3" s="617"/>
      <c r="FQS3" s="617"/>
      <c r="FQT3" s="617"/>
      <c r="FQU3" s="617"/>
      <c r="FQV3" s="617"/>
      <c r="FQW3" s="617"/>
      <c r="FQX3" s="617"/>
      <c r="FQY3" s="617"/>
      <c r="FQZ3" s="617"/>
      <c r="FRA3" s="617"/>
      <c r="FRB3" s="617"/>
      <c r="FRC3" s="617"/>
      <c r="FRD3" s="617"/>
      <c r="FRE3" s="617"/>
      <c r="FRF3" s="617"/>
      <c r="FRG3" s="617"/>
      <c r="FRH3" s="617"/>
      <c r="FRI3" s="617"/>
      <c r="FRJ3" s="617"/>
      <c r="FRK3" s="617"/>
      <c r="FRL3" s="617"/>
      <c r="FRM3" s="617"/>
      <c r="FRN3" s="617"/>
      <c r="FRO3" s="617"/>
      <c r="FRP3" s="617"/>
      <c r="FRQ3" s="617"/>
      <c r="FRR3" s="617"/>
      <c r="FRS3" s="617"/>
      <c r="FRT3" s="617"/>
      <c r="FRU3" s="617"/>
      <c r="FRV3" s="617"/>
      <c r="FRW3" s="617"/>
      <c r="FRX3" s="617"/>
      <c r="FRY3" s="617"/>
      <c r="FRZ3" s="617"/>
      <c r="FSA3" s="617"/>
      <c r="FSB3" s="617"/>
      <c r="FSC3" s="617"/>
      <c r="FSD3" s="617"/>
      <c r="FSE3" s="617"/>
      <c r="FSF3" s="617"/>
      <c r="FSG3" s="617"/>
      <c r="FSH3" s="617"/>
      <c r="FSI3" s="617"/>
      <c r="FSJ3" s="617"/>
      <c r="FSK3" s="617"/>
      <c r="FSL3" s="617"/>
      <c r="FSM3" s="617"/>
      <c r="FSN3" s="617"/>
      <c r="FSO3" s="617"/>
      <c r="FSP3" s="617"/>
      <c r="FSQ3" s="617"/>
      <c r="FSR3" s="617"/>
      <c r="FSS3" s="617"/>
      <c r="FST3" s="617"/>
      <c r="FSU3" s="617"/>
      <c r="FSV3" s="617"/>
      <c r="FSW3" s="617"/>
      <c r="FSX3" s="617"/>
      <c r="FSY3" s="617"/>
      <c r="FSZ3" s="617"/>
      <c r="FTA3" s="617"/>
      <c r="FTB3" s="617"/>
      <c r="FTC3" s="617"/>
      <c r="FTD3" s="617"/>
      <c r="FTE3" s="617"/>
      <c r="FTF3" s="617"/>
      <c r="FTG3" s="617"/>
      <c r="FTH3" s="617"/>
      <c r="FTI3" s="617"/>
      <c r="FTJ3" s="617"/>
      <c r="FTK3" s="617"/>
      <c r="FTL3" s="617"/>
      <c r="FTM3" s="617"/>
      <c r="FTN3" s="617"/>
      <c r="FTO3" s="617"/>
      <c r="FTP3" s="617"/>
      <c r="FTQ3" s="617"/>
      <c r="FTR3" s="617"/>
      <c r="FTS3" s="617"/>
      <c r="FTT3" s="617"/>
      <c r="FTU3" s="617"/>
      <c r="FTV3" s="617"/>
      <c r="FTW3" s="617"/>
      <c r="FTX3" s="617"/>
      <c r="FTY3" s="617"/>
      <c r="FTZ3" s="617"/>
      <c r="FUA3" s="617"/>
      <c r="FUB3" s="617"/>
      <c r="FUC3" s="617"/>
      <c r="FUD3" s="617"/>
      <c r="FUE3" s="617"/>
      <c r="FUF3" s="617"/>
      <c r="FUG3" s="617"/>
      <c r="FUH3" s="617"/>
      <c r="FUI3" s="617"/>
      <c r="FUJ3" s="617"/>
      <c r="FUK3" s="617"/>
      <c r="FUL3" s="617"/>
      <c r="FUM3" s="617"/>
      <c r="FUN3" s="617"/>
      <c r="FUO3" s="617"/>
      <c r="FUP3" s="617"/>
      <c r="FUQ3" s="617"/>
      <c r="FUR3" s="617"/>
      <c r="FUS3" s="617"/>
      <c r="FUT3" s="617"/>
      <c r="FUU3" s="617"/>
      <c r="FUV3" s="617"/>
      <c r="FUW3" s="617"/>
      <c r="FUX3" s="617"/>
      <c r="FUY3" s="617"/>
      <c r="FUZ3" s="617"/>
      <c r="FVA3" s="617"/>
      <c r="FVB3" s="617"/>
      <c r="FVC3" s="617"/>
      <c r="FVD3" s="617"/>
      <c r="FVE3" s="617"/>
      <c r="FVF3" s="617"/>
      <c r="FVG3" s="617"/>
      <c r="FVH3" s="617"/>
      <c r="FVI3" s="617"/>
      <c r="FVJ3" s="617"/>
      <c r="FVK3" s="617"/>
      <c r="FVL3" s="617"/>
      <c r="FVM3" s="617"/>
      <c r="FVN3" s="617"/>
      <c r="FVO3" s="617"/>
      <c r="FVP3" s="617"/>
      <c r="FVQ3" s="617"/>
      <c r="FVR3" s="617"/>
      <c r="FVS3" s="617"/>
      <c r="FVT3" s="617"/>
      <c r="FVU3" s="617"/>
      <c r="FVV3" s="617"/>
      <c r="FVW3" s="617"/>
      <c r="FVX3" s="617"/>
      <c r="FVY3" s="617"/>
      <c r="FVZ3" s="617"/>
      <c r="FWA3" s="617"/>
      <c r="FWB3" s="617"/>
      <c r="FWC3" s="617"/>
      <c r="FWD3" s="617"/>
      <c r="FWE3" s="617"/>
      <c r="FWF3" s="617"/>
      <c r="FWG3" s="617"/>
      <c r="FWH3" s="617"/>
      <c r="FWI3" s="617"/>
      <c r="FWJ3" s="617"/>
      <c r="FWK3" s="617"/>
      <c r="FWL3" s="617"/>
      <c r="FWM3" s="617"/>
      <c r="FWN3" s="617"/>
      <c r="FWO3" s="617"/>
      <c r="FWP3" s="617"/>
      <c r="FWQ3" s="617"/>
      <c r="FWR3" s="617"/>
      <c r="FWS3" s="617"/>
      <c r="FWT3" s="617"/>
      <c r="FWU3" s="617"/>
      <c r="FWV3" s="617"/>
      <c r="FWW3" s="617"/>
      <c r="FWX3" s="617"/>
      <c r="FWY3" s="617"/>
      <c r="FWZ3" s="617"/>
      <c r="FXA3" s="617"/>
      <c r="FXB3" s="617"/>
      <c r="FXC3" s="617"/>
      <c r="FXD3" s="617"/>
      <c r="FXE3" s="617"/>
      <c r="FXF3" s="617"/>
      <c r="FXG3" s="617"/>
      <c r="FXH3" s="617"/>
      <c r="FXI3" s="617"/>
      <c r="FXJ3" s="617"/>
      <c r="FXK3" s="617"/>
      <c r="FXL3" s="617"/>
      <c r="FXM3" s="617"/>
      <c r="FXN3" s="617"/>
      <c r="FXO3" s="617"/>
      <c r="FXP3" s="617"/>
      <c r="FXQ3" s="617"/>
      <c r="FXR3" s="617"/>
      <c r="FXS3" s="617"/>
      <c r="FXT3" s="617"/>
      <c r="FXU3" s="617"/>
      <c r="FXV3" s="617"/>
      <c r="FXW3" s="617"/>
      <c r="FXX3" s="617"/>
      <c r="FXY3" s="617"/>
      <c r="FXZ3" s="617"/>
      <c r="FYA3" s="617"/>
      <c r="FYB3" s="617"/>
      <c r="FYC3" s="617"/>
      <c r="FYD3" s="617"/>
      <c r="FYE3" s="617"/>
      <c r="FYF3" s="617"/>
      <c r="FYG3" s="617"/>
      <c r="FYH3" s="617"/>
      <c r="FYI3" s="617"/>
      <c r="FYJ3" s="617"/>
      <c r="FYK3" s="617"/>
      <c r="FYL3" s="617"/>
      <c r="FYM3" s="617"/>
      <c r="FYN3" s="617"/>
      <c r="FYO3" s="617"/>
      <c r="FYP3" s="617"/>
      <c r="FYQ3" s="617"/>
      <c r="FYR3" s="617"/>
      <c r="FYS3" s="617"/>
      <c r="FYT3" s="617"/>
      <c r="FYU3" s="617"/>
      <c r="FYV3" s="617"/>
      <c r="FYW3" s="617"/>
      <c r="FYX3" s="617"/>
      <c r="FYY3" s="617"/>
      <c r="FYZ3" s="617"/>
      <c r="FZA3" s="617"/>
      <c r="FZB3" s="617"/>
      <c r="FZC3" s="617"/>
      <c r="FZD3" s="617"/>
      <c r="FZE3" s="617"/>
      <c r="FZF3" s="617"/>
      <c r="FZG3" s="617"/>
      <c r="FZH3" s="617"/>
      <c r="FZI3" s="617"/>
      <c r="FZJ3" s="617"/>
      <c r="FZK3" s="617"/>
      <c r="FZL3" s="617"/>
      <c r="FZM3" s="617"/>
      <c r="FZN3" s="617"/>
      <c r="FZO3" s="617"/>
      <c r="FZP3" s="617"/>
      <c r="FZQ3" s="617"/>
      <c r="FZR3" s="617"/>
      <c r="FZS3" s="617"/>
      <c r="FZT3" s="617"/>
      <c r="FZU3" s="617"/>
      <c r="FZV3" s="617"/>
      <c r="FZW3" s="617"/>
      <c r="FZX3" s="617"/>
      <c r="FZY3" s="617"/>
      <c r="FZZ3" s="617"/>
      <c r="GAA3" s="617"/>
      <c r="GAB3" s="617"/>
      <c r="GAC3" s="617"/>
      <c r="GAD3" s="617"/>
      <c r="GAE3" s="617"/>
      <c r="GAF3" s="617"/>
      <c r="GAG3" s="617"/>
      <c r="GAH3" s="617"/>
      <c r="GAI3" s="617"/>
      <c r="GAJ3" s="617"/>
      <c r="GAK3" s="617"/>
      <c r="GAL3" s="617"/>
      <c r="GAM3" s="617"/>
      <c r="GAN3" s="617"/>
      <c r="GAO3" s="617"/>
      <c r="GAP3" s="617"/>
      <c r="GAQ3" s="617"/>
      <c r="GAR3" s="617"/>
      <c r="GAS3" s="617"/>
      <c r="GAT3" s="617"/>
      <c r="GAU3" s="617"/>
      <c r="GAV3" s="617"/>
      <c r="GAW3" s="617"/>
      <c r="GAX3" s="617"/>
      <c r="GAY3" s="617"/>
      <c r="GAZ3" s="617"/>
      <c r="GBA3" s="617"/>
      <c r="GBB3" s="617"/>
      <c r="GBC3" s="617"/>
      <c r="GBD3" s="617"/>
      <c r="GBE3" s="617"/>
      <c r="GBF3" s="617"/>
      <c r="GBG3" s="617"/>
      <c r="GBH3" s="617"/>
      <c r="GBI3" s="617"/>
      <c r="GBJ3" s="617"/>
      <c r="GBK3" s="617"/>
      <c r="GBL3" s="617"/>
      <c r="GBM3" s="617"/>
      <c r="GBN3" s="617"/>
      <c r="GBO3" s="617"/>
      <c r="GBP3" s="617"/>
      <c r="GBQ3" s="617"/>
      <c r="GBR3" s="617"/>
      <c r="GBS3" s="617"/>
      <c r="GBT3" s="617"/>
      <c r="GBU3" s="617"/>
      <c r="GBV3" s="617"/>
      <c r="GBW3" s="617"/>
      <c r="GBX3" s="617"/>
      <c r="GBY3" s="617"/>
      <c r="GBZ3" s="617"/>
      <c r="GCA3" s="617"/>
      <c r="GCB3" s="617"/>
      <c r="GCC3" s="617"/>
      <c r="GCD3" s="617"/>
      <c r="GCE3" s="617"/>
      <c r="GCF3" s="617"/>
      <c r="GCG3" s="617"/>
      <c r="GCH3" s="617"/>
      <c r="GCI3" s="617"/>
      <c r="GCJ3" s="617"/>
      <c r="GCK3" s="617"/>
      <c r="GCL3" s="617"/>
      <c r="GCM3" s="617"/>
      <c r="GCN3" s="617"/>
      <c r="GCO3" s="617"/>
      <c r="GCP3" s="617"/>
      <c r="GCQ3" s="617"/>
      <c r="GCR3" s="617"/>
      <c r="GCS3" s="617"/>
      <c r="GCT3" s="617"/>
      <c r="GCU3" s="617"/>
      <c r="GCV3" s="617"/>
      <c r="GCW3" s="617"/>
      <c r="GCX3" s="617"/>
      <c r="GCY3" s="617"/>
      <c r="GCZ3" s="617"/>
      <c r="GDA3" s="617"/>
      <c r="GDB3" s="617"/>
      <c r="GDC3" s="617"/>
      <c r="GDD3" s="617"/>
      <c r="GDE3" s="617"/>
      <c r="GDF3" s="617"/>
      <c r="GDG3" s="617"/>
      <c r="GDH3" s="617"/>
      <c r="GDI3" s="617"/>
      <c r="GDJ3" s="617"/>
      <c r="GDK3" s="617"/>
      <c r="GDL3" s="617"/>
      <c r="GDM3" s="617"/>
      <c r="GDN3" s="617"/>
      <c r="GDO3" s="617"/>
      <c r="GDP3" s="617"/>
      <c r="GDQ3" s="617"/>
      <c r="GDR3" s="617"/>
      <c r="GDS3" s="617"/>
      <c r="GDT3" s="617"/>
      <c r="GDU3" s="617"/>
      <c r="GDV3" s="617"/>
      <c r="GDW3" s="617"/>
      <c r="GDX3" s="617"/>
      <c r="GDY3" s="617"/>
      <c r="GDZ3" s="617"/>
      <c r="GEA3" s="617"/>
      <c r="GEB3" s="617"/>
      <c r="GEC3" s="617"/>
      <c r="GED3" s="617"/>
      <c r="GEE3" s="617"/>
      <c r="GEF3" s="617"/>
      <c r="GEG3" s="617"/>
      <c r="GEH3" s="617"/>
      <c r="GEI3" s="617"/>
      <c r="GEJ3" s="617"/>
      <c r="GEK3" s="617"/>
      <c r="GEL3" s="617"/>
      <c r="GEM3" s="617"/>
      <c r="GEN3" s="617"/>
      <c r="GEO3" s="617"/>
      <c r="GEP3" s="617"/>
      <c r="GEQ3" s="617"/>
      <c r="GER3" s="617"/>
      <c r="GES3" s="617"/>
      <c r="GET3" s="617"/>
      <c r="GEU3" s="617"/>
      <c r="GEV3" s="617"/>
      <c r="GEW3" s="617"/>
      <c r="GEX3" s="617"/>
      <c r="GEY3" s="617"/>
      <c r="GEZ3" s="617"/>
      <c r="GFA3" s="617"/>
      <c r="GFB3" s="617"/>
      <c r="GFC3" s="617"/>
      <c r="GFD3" s="617"/>
      <c r="GFE3" s="617"/>
      <c r="GFF3" s="617"/>
      <c r="GFG3" s="617"/>
      <c r="GFH3" s="617"/>
      <c r="GFI3" s="617"/>
      <c r="GFJ3" s="617"/>
      <c r="GFK3" s="617"/>
      <c r="GFL3" s="617"/>
      <c r="GFM3" s="617"/>
      <c r="GFN3" s="617"/>
      <c r="GFO3" s="617"/>
      <c r="GFP3" s="617"/>
      <c r="GFQ3" s="617"/>
      <c r="GFR3" s="617"/>
      <c r="GFS3" s="617"/>
      <c r="GFT3" s="617"/>
      <c r="GFU3" s="617"/>
      <c r="GFV3" s="617"/>
      <c r="GFW3" s="617"/>
      <c r="GFX3" s="617"/>
      <c r="GFY3" s="617"/>
      <c r="GFZ3" s="617"/>
      <c r="GGA3" s="617"/>
      <c r="GGB3" s="617"/>
      <c r="GGC3" s="617"/>
      <c r="GGD3" s="617"/>
      <c r="GGE3" s="617"/>
      <c r="GGF3" s="617"/>
      <c r="GGG3" s="617"/>
      <c r="GGH3" s="617"/>
      <c r="GGI3" s="617"/>
      <c r="GGJ3" s="617"/>
      <c r="GGK3" s="617"/>
      <c r="GGL3" s="617"/>
      <c r="GGM3" s="617"/>
      <c r="GGN3" s="617"/>
      <c r="GGO3" s="617"/>
      <c r="GGP3" s="617"/>
      <c r="GGQ3" s="617"/>
      <c r="GGR3" s="617"/>
      <c r="GGS3" s="617"/>
      <c r="GGT3" s="617"/>
      <c r="GGU3" s="617"/>
      <c r="GGV3" s="617"/>
      <c r="GGW3" s="617"/>
      <c r="GGX3" s="617"/>
      <c r="GGY3" s="617"/>
      <c r="GGZ3" s="617"/>
      <c r="GHA3" s="617"/>
      <c r="GHB3" s="617"/>
      <c r="GHC3" s="617"/>
      <c r="GHD3" s="617"/>
      <c r="GHE3" s="617"/>
      <c r="GHF3" s="617"/>
      <c r="GHG3" s="617"/>
      <c r="GHH3" s="617"/>
      <c r="GHI3" s="617"/>
      <c r="GHJ3" s="617"/>
      <c r="GHK3" s="617"/>
      <c r="GHL3" s="617"/>
      <c r="GHM3" s="617"/>
      <c r="GHN3" s="617"/>
      <c r="GHO3" s="617"/>
      <c r="GHP3" s="617"/>
      <c r="GHQ3" s="617"/>
      <c r="GHR3" s="617"/>
      <c r="GHS3" s="617"/>
      <c r="GHT3" s="617"/>
      <c r="GHU3" s="617"/>
      <c r="GHV3" s="617"/>
      <c r="GHW3" s="617"/>
      <c r="GHX3" s="617"/>
      <c r="GHY3" s="617"/>
      <c r="GHZ3" s="617"/>
      <c r="GIA3" s="617"/>
      <c r="GIB3" s="617"/>
      <c r="GIC3" s="617"/>
      <c r="GID3" s="617"/>
      <c r="GIE3" s="617"/>
      <c r="GIF3" s="617"/>
      <c r="GIG3" s="617"/>
      <c r="GIH3" s="617"/>
      <c r="GII3" s="617"/>
      <c r="GIJ3" s="617"/>
      <c r="GIK3" s="617"/>
      <c r="GIL3" s="617"/>
      <c r="GIM3" s="617"/>
      <c r="GIN3" s="617"/>
      <c r="GIO3" s="617"/>
      <c r="GIP3" s="617"/>
      <c r="GIQ3" s="617"/>
      <c r="GIR3" s="617"/>
      <c r="GIS3" s="617"/>
      <c r="GIT3" s="617"/>
      <c r="GIU3" s="617"/>
      <c r="GIV3" s="617"/>
      <c r="GIW3" s="617"/>
      <c r="GIX3" s="617"/>
      <c r="GIY3" s="617"/>
      <c r="GIZ3" s="617"/>
      <c r="GJA3" s="617"/>
      <c r="GJB3" s="617"/>
      <c r="GJC3" s="617"/>
      <c r="GJD3" s="617"/>
      <c r="GJE3" s="617"/>
      <c r="GJF3" s="617"/>
      <c r="GJG3" s="617"/>
      <c r="GJH3" s="617"/>
      <c r="GJI3" s="617"/>
      <c r="GJJ3" s="617"/>
      <c r="GJK3" s="617"/>
      <c r="GJL3" s="617"/>
      <c r="GJM3" s="617"/>
      <c r="GJN3" s="617"/>
      <c r="GJO3" s="617"/>
      <c r="GJP3" s="617"/>
      <c r="GJQ3" s="617"/>
      <c r="GJR3" s="617"/>
      <c r="GJS3" s="617"/>
      <c r="GJT3" s="617"/>
      <c r="GJU3" s="617"/>
      <c r="GJV3" s="617"/>
      <c r="GJW3" s="617"/>
      <c r="GJX3" s="617"/>
      <c r="GJY3" s="617"/>
      <c r="GJZ3" s="617"/>
      <c r="GKA3" s="617"/>
      <c r="GKB3" s="617"/>
      <c r="GKC3" s="617"/>
      <c r="GKD3" s="617"/>
      <c r="GKE3" s="617"/>
      <c r="GKF3" s="617"/>
      <c r="GKG3" s="617"/>
      <c r="GKH3" s="617"/>
      <c r="GKI3" s="617"/>
      <c r="GKJ3" s="617"/>
      <c r="GKK3" s="617"/>
      <c r="GKL3" s="617"/>
      <c r="GKM3" s="617"/>
      <c r="GKN3" s="617"/>
      <c r="GKO3" s="617"/>
      <c r="GKP3" s="617"/>
      <c r="GKQ3" s="617"/>
      <c r="GKR3" s="617"/>
      <c r="GKS3" s="617"/>
      <c r="GKT3" s="617"/>
      <c r="GKU3" s="617"/>
      <c r="GKV3" s="617"/>
      <c r="GKW3" s="617"/>
      <c r="GKX3" s="617"/>
      <c r="GKY3" s="617"/>
      <c r="GKZ3" s="617"/>
      <c r="GLA3" s="617"/>
      <c r="GLB3" s="617"/>
      <c r="GLC3" s="617"/>
      <c r="GLD3" s="617"/>
      <c r="GLE3" s="617"/>
      <c r="GLF3" s="617"/>
      <c r="GLG3" s="617"/>
      <c r="GLH3" s="617"/>
      <c r="GLI3" s="617"/>
      <c r="GLJ3" s="617"/>
      <c r="GLK3" s="617"/>
      <c r="GLL3" s="617"/>
      <c r="GLM3" s="617"/>
      <c r="GLN3" s="617"/>
      <c r="GLO3" s="617"/>
      <c r="GLP3" s="617"/>
      <c r="GLQ3" s="617"/>
      <c r="GLR3" s="617"/>
      <c r="GLS3" s="617"/>
      <c r="GLT3" s="617"/>
      <c r="GLU3" s="617"/>
      <c r="GLV3" s="617"/>
      <c r="GLW3" s="617"/>
      <c r="GLX3" s="617"/>
      <c r="GLY3" s="617"/>
      <c r="GLZ3" s="617"/>
      <c r="GMA3" s="617"/>
      <c r="GMB3" s="617"/>
      <c r="GMC3" s="617"/>
      <c r="GMD3" s="617"/>
      <c r="GME3" s="617"/>
      <c r="GMF3" s="617"/>
      <c r="GMG3" s="617"/>
      <c r="GMH3" s="617"/>
      <c r="GMI3" s="617"/>
      <c r="GMJ3" s="617"/>
      <c r="GMK3" s="617"/>
      <c r="GML3" s="617"/>
      <c r="GMM3" s="617"/>
      <c r="GMN3" s="617"/>
      <c r="GMO3" s="617"/>
      <c r="GMP3" s="617"/>
      <c r="GMQ3" s="617"/>
      <c r="GMR3" s="617"/>
      <c r="GMS3" s="617"/>
      <c r="GMT3" s="617"/>
      <c r="GMU3" s="617"/>
      <c r="GMV3" s="617"/>
      <c r="GMW3" s="617"/>
      <c r="GMX3" s="617"/>
      <c r="GMY3" s="617"/>
      <c r="GMZ3" s="617"/>
      <c r="GNA3" s="617"/>
      <c r="GNB3" s="617"/>
      <c r="GNC3" s="617"/>
      <c r="GND3" s="617"/>
      <c r="GNE3" s="617"/>
      <c r="GNF3" s="617"/>
      <c r="GNG3" s="617"/>
      <c r="GNH3" s="617"/>
      <c r="GNI3" s="617"/>
      <c r="GNJ3" s="617"/>
      <c r="GNK3" s="617"/>
      <c r="GNL3" s="617"/>
      <c r="GNM3" s="617"/>
      <c r="GNN3" s="617"/>
      <c r="GNO3" s="617"/>
      <c r="GNP3" s="617"/>
      <c r="GNQ3" s="617"/>
      <c r="GNR3" s="617"/>
      <c r="GNS3" s="617"/>
      <c r="GNT3" s="617"/>
      <c r="GNU3" s="617"/>
      <c r="GNV3" s="617"/>
      <c r="GNW3" s="617"/>
      <c r="GNX3" s="617"/>
      <c r="GNY3" s="617"/>
      <c r="GNZ3" s="617"/>
      <c r="GOA3" s="617"/>
      <c r="GOB3" s="617"/>
      <c r="GOC3" s="617"/>
      <c r="GOD3" s="617"/>
      <c r="GOE3" s="617"/>
      <c r="GOF3" s="617"/>
      <c r="GOG3" s="617"/>
      <c r="GOH3" s="617"/>
      <c r="GOI3" s="617"/>
      <c r="GOJ3" s="617"/>
      <c r="GOK3" s="617"/>
      <c r="GOL3" s="617"/>
      <c r="GOM3" s="617"/>
      <c r="GON3" s="617"/>
      <c r="GOO3" s="617"/>
      <c r="GOP3" s="617"/>
      <c r="GOQ3" s="617"/>
      <c r="GOR3" s="617"/>
      <c r="GOS3" s="617"/>
      <c r="GOT3" s="617"/>
      <c r="GOU3" s="617"/>
      <c r="GOV3" s="617"/>
      <c r="GOW3" s="617"/>
      <c r="GOX3" s="617"/>
      <c r="GOY3" s="617"/>
      <c r="GOZ3" s="617"/>
      <c r="GPA3" s="617"/>
      <c r="GPB3" s="617"/>
      <c r="GPC3" s="617"/>
      <c r="GPD3" s="617"/>
      <c r="GPE3" s="617"/>
      <c r="GPF3" s="617"/>
      <c r="GPG3" s="617"/>
      <c r="GPH3" s="617"/>
      <c r="GPI3" s="617"/>
      <c r="GPJ3" s="617"/>
      <c r="GPK3" s="617"/>
      <c r="GPL3" s="617"/>
      <c r="GPM3" s="617"/>
      <c r="GPN3" s="617"/>
      <c r="GPO3" s="617"/>
      <c r="GPP3" s="617"/>
      <c r="GPQ3" s="617"/>
      <c r="GPR3" s="617"/>
      <c r="GPS3" s="617"/>
      <c r="GPT3" s="617"/>
      <c r="GPU3" s="617"/>
      <c r="GPV3" s="617"/>
      <c r="GPW3" s="617"/>
      <c r="GPX3" s="617"/>
      <c r="GPY3" s="617"/>
      <c r="GPZ3" s="617"/>
      <c r="GQA3" s="617"/>
      <c r="GQB3" s="617"/>
      <c r="GQC3" s="617"/>
      <c r="GQD3" s="617"/>
      <c r="GQE3" s="617"/>
      <c r="GQF3" s="617"/>
      <c r="GQG3" s="617"/>
      <c r="GQH3" s="617"/>
      <c r="GQI3" s="617"/>
      <c r="GQJ3" s="617"/>
      <c r="GQK3" s="617"/>
      <c r="GQL3" s="617"/>
      <c r="GQM3" s="617"/>
      <c r="GQN3" s="617"/>
      <c r="GQO3" s="617"/>
      <c r="GQP3" s="617"/>
      <c r="GQQ3" s="617"/>
      <c r="GQR3" s="617"/>
      <c r="GQS3" s="617"/>
      <c r="GQT3" s="617"/>
      <c r="GQU3" s="617"/>
      <c r="GQV3" s="617"/>
      <c r="GQW3" s="617"/>
      <c r="GQX3" s="617"/>
      <c r="GQY3" s="617"/>
      <c r="GQZ3" s="617"/>
      <c r="GRA3" s="617"/>
      <c r="GRB3" s="617"/>
      <c r="GRC3" s="617"/>
      <c r="GRD3" s="617"/>
      <c r="GRE3" s="617"/>
      <c r="GRF3" s="617"/>
      <c r="GRG3" s="617"/>
      <c r="GRH3" s="617"/>
      <c r="GRI3" s="617"/>
      <c r="GRJ3" s="617"/>
      <c r="GRK3" s="617"/>
      <c r="GRL3" s="617"/>
      <c r="GRM3" s="617"/>
      <c r="GRN3" s="617"/>
      <c r="GRO3" s="617"/>
      <c r="GRP3" s="617"/>
      <c r="GRQ3" s="617"/>
      <c r="GRR3" s="617"/>
      <c r="GRS3" s="617"/>
      <c r="GRT3" s="617"/>
      <c r="GRU3" s="617"/>
      <c r="GRV3" s="617"/>
      <c r="GRW3" s="617"/>
      <c r="GRX3" s="617"/>
      <c r="GRY3" s="617"/>
      <c r="GRZ3" s="617"/>
      <c r="GSA3" s="617"/>
      <c r="GSB3" s="617"/>
      <c r="GSC3" s="617"/>
      <c r="GSD3" s="617"/>
      <c r="GSE3" s="617"/>
      <c r="GSF3" s="617"/>
      <c r="GSG3" s="617"/>
      <c r="GSH3" s="617"/>
      <c r="GSI3" s="617"/>
      <c r="GSJ3" s="617"/>
      <c r="GSK3" s="617"/>
      <c r="GSL3" s="617"/>
      <c r="GSM3" s="617"/>
      <c r="GSN3" s="617"/>
      <c r="GSO3" s="617"/>
      <c r="GSP3" s="617"/>
      <c r="GSQ3" s="617"/>
      <c r="GSR3" s="617"/>
      <c r="GSS3" s="617"/>
      <c r="GST3" s="617"/>
      <c r="GSU3" s="617"/>
      <c r="GSV3" s="617"/>
      <c r="GSW3" s="617"/>
      <c r="GSX3" s="617"/>
      <c r="GSY3" s="617"/>
      <c r="GSZ3" s="617"/>
      <c r="GTA3" s="617"/>
      <c r="GTB3" s="617"/>
      <c r="GTC3" s="617"/>
      <c r="GTD3" s="617"/>
      <c r="GTE3" s="617"/>
      <c r="GTF3" s="617"/>
      <c r="GTG3" s="617"/>
      <c r="GTH3" s="617"/>
      <c r="GTI3" s="617"/>
      <c r="GTJ3" s="617"/>
      <c r="GTK3" s="617"/>
      <c r="GTL3" s="617"/>
      <c r="GTM3" s="617"/>
      <c r="GTN3" s="617"/>
      <c r="GTO3" s="617"/>
      <c r="GTP3" s="617"/>
      <c r="GTQ3" s="617"/>
      <c r="GTR3" s="617"/>
      <c r="GTS3" s="617"/>
      <c r="GTT3" s="617"/>
      <c r="GTU3" s="617"/>
      <c r="GTV3" s="617"/>
      <c r="GTW3" s="617"/>
      <c r="GTX3" s="617"/>
      <c r="GTY3" s="617"/>
      <c r="GTZ3" s="617"/>
      <c r="GUA3" s="617"/>
      <c r="GUB3" s="617"/>
      <c r="GUC3" s="617"/>
      <c r="GUD3" s="617"/>
      <c r="GUE3" s="617"/>
      <c r="GUF3" s="617"/>
      <c r="GUG3" s="617"/>
      <c r="GUH3" s="617"/>
      <c r="GUI3" s="617"/>
      <c r="GUJ3" s="617"/>
      <c r="GUK3" s="617"/>
      <c r="GUL3" s="617"/>
      <c r="GUM3" s="617"/>
      <c r="GUN3" s="617"/>
      <c r="GUO3" s="617"/>
      <c r="GUP3" s="617"/>
      <c r="GUQ3" s="617"/>
      <c r="GUR3" s="617"/>
      <c r="GUS3" s="617"/>
      <c r="GUT3" s="617"/>
      <c r="GUU3" s="617"/>
      <c r="GUV3" s="617"/>
      <c r="GUW3" s="617"/>
      <c r="GUX3" s="617"/>
      <c r="GUY3" s="617"/>
      <c r="GUZ3" s="617"/>
      <c r="GVA3" s="617"/>
      <c r="GVB3" s="617"/>
      <c r="GVC3" s="617"/>
      <c r="GVD3" s="617"/>
      <c r="GVE3" s="617"/>
      <c r="GVF3" s="617"/>
      <c r="GVG3" s="617"/>
      <c r="GVH3" s="617"/>
      <c r="GVI3" s="617"/>
      <c r="GVJ3" s="617"/>
      <c r="GVK3" s="617"/>
      <c r="GVL3" s="617"/>
      <c r="GVM3" s="617"/>
      <c r="GVN3" s="617"/>
      <c r="GVO3" s="617"/>
      <c r="GVP3" s="617"/>
      <c r="GVQ3" s="617"/>
      <c r="GVR3" s="617"/>
      <c r="GVS3" s="617"/>
      <c r="GVT3" s="617"/>
      <c r="GVU3" s="617"/>
      <c r="GVV3" s="617"/>
      <c r="GVW3" s="617"/>
      <c r="GVX3" s="617"/>
      <c r="GVY3" s="617"/>
      <c r="GVZ3" s="617"/>
      <c r="GWA3" s="617"/>
      <c r="GWB3" s="617"/>
      <c r="GWC3" s="617"/>
      <c r="GWD3" s="617"/>
      <c r="GWE3" s="617"/>
      <c r="GWF3" s="617"/>
      <c r="GWG3" s="617"/>
      <c r="GWH3" s="617"/>
      <c r="GWI3" s="617"/>
      <c r="GWJ3" s="617"/>
      <c r="GWK3" s="617"/>
      <c r="GWL3" s="617"/>
      <c r="GWM3" s="617"/>
      <c r="GWN3" s="617"/>
      <c r="GWO3" s="617"/>
      <c r="GWP3" s="617"/>
      <c r="GWQ3" s="617"/>
      <c r="GWR3" s="617"/>
      <c r="GWS3" s="617"/>
      <c r="GWT3" s="617"/>
      <c r="GWU3" s="617"/>
      <c r="GWV3" s="617"/>
      <c r="GWW3" s="617"/>
      <c r="GWX3" s="617"/>
      <c r="GWY3" s="617"/>
      <c r="GWZ3" s="617"/>
      <c r="GXA3" s="617"/>
      <c r="GXB3" s="617"/>
      <c r="GXC3" s="617"/>
      <c r="GXD3" s="617"/>
      <c r="GXE3" s="617"/>
      <c r="GXF3" s="617"/>
      <c r="GXG3" s="617"/>
      <c r="GXH3" s="617"/>
      <c r="GXI3" s="617"/>
      <c r="GXJ3" s="617"/>
      <c r="GXK3" s="617"/>
      <c r="GXL3" s="617"/>
      <c r="GXM3" s="617"/>
      <c r="GXN3" s="617"/>
      <c r="GXO3" s="617"/>
      <c r="GXP3" s="617"/>
      <c r="GXQ3" s="617"/>
      <c r="GXR3" s="617"/>
      <c r="GXS3" s="617"/>
      <c r="GXT3" s="617"/>
      <c r="GXU3" s="617"/>
      <c r="GXV3" s="617"/>
      <c r="GXW3" s="617"/>
      <c r="GXX3" s="617"/>
      <c r="GXY3" s="617"/>
      <c r="GXZ3" s="617"/>
      <c r="GYA3" s="617"/>
      <c r="GYB3" s="617"/>
      <c r="GYC3" s="617"/>
      <c r="GYD3" s="617"/>
      <c r="GYE3" s="617"/>
      <c r="GYF3" s="617"/>
      <c r="GYG3" s="617"/>
      <c r="GYH3" s="617"/>
      <c r="GYI3" s="617"/>
      <c r="GYJ3" s="617"/>
      <c r="GYK3" s="617"/>
      <c r="GYL3" s="617"/>
      <c r="GYM3" s="617"/>
      <c r="GYN3" s="617"/>
      <c r="GYO3" s="617"/>
      <c r="GYP3" s="617"/>
      <c r="GYQ3" s="617"/>
      <c r="GYR3" s="617"/>
      <c r="GYS3" s="617"/>
      <c r="GYT3" s="617"/>
      <c r="GYU3" s="617"/>
      <c r="GYV3" s="617"/>
      <c r="GYW3" s="617"/>
      <c r="GYX3" s="617"/>
      <c r="GYY3" s="617"/>
      <c r="GYZ3" s="617"/>
      <c r="GZA3" s="617"/>
      <c r="GZB3" s="617"/>
      <c r="GZC3" s="617"/>
      <c r="GZD3" s="617"/>
      <c r="GZE3" s="617"/>
      <c r="GZF3" s="617"/>
      <c r="GZG3" s="617"/>
      <c r="GZH3" s="617"/>
      <c r="GZI3" s="617"/>
      <c r="GZJ3" s="617"/>
      <c r="GZK3" s="617"/>
      <c r="GZL3" s="617"/>
      <c r="GZM3" s="617"/>
      <c r="GZN3" s="617"/>
      <c r="GZO3" s="617"/>
      <c r="GZP3" s="617"/>
      <c r="GZQ3" s="617"/>
      <c r="GZR3" s="617"/>
      <c r="GZS3" s="617"/>
      <c r="GZT3" s="617"/>
      <c r="GZU3" s="617"/>
      <c r="GZV3" s="617"/>
      <c r="GZW3" s="617"/>
      <c r="GZX3" s="617"/>
      <c r="GZY3" s="617"/>
      <c r="GZZ3" s="617"/>
      <c r="HAA3" s="617"/>
      <c r="HAB3" s="617"/>
      <c r="HAC3" s="617"/>
      <c r="HAD3" s="617"/>
      <c r="HAE3" s="617"/>
      <c r="HAF3" s="617"/>
      <c r="HAG3" s="617"/>
      <c r="HAH3" s="617"/>
      <c r="HAI3" s="617"/>
      <c r="HAJ3" s="617"/>
      <c r="HAK3" s="617"/>
      <c r="HAL3" s="617"/>
      <c r="HAM3" s="617"/>
      <c r="HAN3" s="617"/>
      <c r="HAO3" s="617"/>
      <c r="HAP3" s="617"/>
      <c r="HAQ3" s="617"/>
      <c r="HAR3" s="617"/>
      <c r="HAS3" s="617"/>
      <c r="HAT3" s="617"/>
      <c r="HAU3" s="617"/>
      <c r="HAV3" s="617"/>
      <c r="HAW3" s="617"/>
      <c r="HAX3" s="617"/>
      <c r="HAY3" s="617"/>
      <c r="HAZ3" s="617"/>
      <c r="HBA3" s="617"/>
      <c r="HBB3" s="617"/>
      <c r="HBC3" s="617"/>
      <c r="HBD3" s="617"/>
      <c r="HBE3" s="617"/>
      <c r="HBF3" s="617"/>
      <c r="HBG3" s="617"/>
      <c r="HBH3" s="617"/>
      <c r="HBI3" s="617"/>
      <c r="HBJ3" s="617"/>
      <c r="HBK3" s="617"/>
      <c r="HBL3" s="617"/>
      <c r="HBM3" s="617"/>
      <c r="HBN3" s="617"/>
      <c r="HBO3" s="617"/>
      <c r="HBP3" s="617"/>
      <c r="HBQ3" s="617"/>
      <c r="HBR3" s="617"/>
      <c r="HBS3" s="617"/>
      <c r="HBT3" s="617"/>
      <c r="HBU3" s="617"/>
      <c r="HBV3" s="617"/>
      <c r="HBW3" s="617"/>
      <c r="HBX3" s="617"/>
      <c r="HBY3" s="617"/>
      <c r="HBZ3" s="617"/>
      <c r="HCA3" s="617"/>
      <c r="HCB3" s="617"/>
      <c r="HCC3" s="617"/>
      <c r="HCD3" s="617"/>
      <c r="HCE3" s="617"/>
      <c r="HCF3" s="617"/>
      <c r="HCG3" s="617"/>
      <c r="HCH3" s="617"/>
      <c r="HCI3" s="617"/>
      <c r="HCJ3" s="617"/>
      <c r="HCK3" s="617"/>
      <c r="HCL3" s="617"/>
      <c r="HCM3" s="617"/>
      <c r="HCN3" s="617"/>
      <c r="HCO3" s="617"/>
      <c r="HCP3" s="617"/>
      <c r="HCQ3" s="617"/>
      <c r="HCR3" s="617"/>
      <c r="HCS3" s="617"/>
      <c r="HCT3" s="617"/>
      <c r="HCU3" s="617"/>
      <c r="HCV3" s="617"/>
      <c r="HCW3" s="617"/>
      <c r="HCX3" s="617"/>
      <c r="HCY3" s="617"/>
      <c r="HCZ3" s="617"/>
      <c r="HDA3" s="617"/>
      <c r="HDB3" s="617"/>
      <c r="HDC3" s="617"/>
      <c r="HDD3" s="617"/>
      <c r="HDE3" s="617"/>
      <c r="HDF3" s="617"/>
      <c r="HDG3" s="617"/>
      <c r="HDH3" s="617"/>
      <c r="HDI3" s="617"/>
      <c r="HDJ3" s="617"/>
      <c r="HDK3" s="617"/>
      <c r="HDL3" s="617"/>
      <c r="HDM3" s="617"/>
      <c r="HDN3" s="617"/>
      <c r="HDO3" s="617"/>
      <c r="HDP3" s="617"/>
      <c r="HDQ3" s="617"/>
      <c r="HDR3" s="617"/>
      <c r="HDS3" s="617"/>
      <c r="HDT3" s="617"/>
      <c r="HDU3" s="617"/>
      <c r="HDV3" s="617"/>
      <c r="HDW3" s="617"/>
      <c r="HDX3" s="617"/>
      <c r="HDY3" s="617"/>
      <c r="HDZ3" s="617"/>
      <c r="HEA3" s="617"/>
      <c r="HEB3" s="617"/>
      <c r="HEC3" s="617"/>
      <c r="HED3" s="617"/>
      <c r="HEE3" s="617"/>
      <c r="HEF3" s="617"/>
      <c r="HEG3" s="617"/>
      <c r="HEH3" s="617"/>
      <c r="HEI3" s="617"/>
      <c r="HEJ3" s="617"/>
      <c r="HEK3" s="617"/>
      <c r="HEL3" s="617"/>
      <c r="HEM3" s="617"/>
      <c r="HEN3" s="617"/>
      <c r="HEO3" s="617"/>
      <c r="HEP3" s="617"/>
      <c r="HEQ3" s="617"/>
      <c r="HER3" s="617"/>
      <c r="HES3" s="617"/>
      <c r="HET3" s="617"/>
      <c r="HEU3" s="617"/>
      <c r="HEV3" s="617"/>
      <c r="HEW3" s="617"/>
      <c r="HEX3" s="617"/>
      <c r="HEY3" s="617"/>
      <c r="HEZ3" s="617"/>
      <c r="HFA3" s="617"/>
      <c r="HFB3" s="617"/>
      <c r="HFC3" s="617"/>
      <c r="HFD3" s="617"/>
      <c r="HFE3" s="617"/>
      <c r="HFF3" s="617"/>
      <c r="HFG3" s="617"/>
      <c r="HFH3" s="617"/>
      <c r="HFI3" s="617"/>
      <c r="HFJ3" s="617"/>
      <c r="HFK3" s="617"/>
      <c r="HFL3" s="617"/>
      <c r="HFM3" s="617"/>
      <c r="HFN3" s="617"/>
      <c r="HFO3" s="617"/>
      <c r="HFP3" s="617"/>
      <c r="HFQ3" s="617"/>
      <c r="HFR3" s="617"/>
      <c r="HFS3" s="617"/>
      <c r="HFT3" s="617"/>
      <c r="HFU3" s="617"/>
      <c r="HFV3" s="617"/>
      <c r="HFW3" s="617"/>
      <c r="HFX3" s="617"/>
      <c r="HFY3" s="617"/>
      <c r="HFZ3" s="617"/>
      <c r="HGA3" s="617"/>
      <c r="HGB3" s="617"/>
      <c r="HGC3" s="617"/>
      <c r="HGD3" s="617"/>
      <c r="HGE3" s="617"/>
      <c r="HGF3" s="617"/>
      <c r="HGG3" s="617"/>
      <c r="HGH3" s="617"/>
      <c r="HGI3" s="617"/>
      <c r="HGJ3" s="617"/>
      <c r="HGK3" s="617"/>
      <c r="HGL3" s="617"/>
      <c r="HGM3" s="617"/>
      <c r="HGN3" s="617"/>
      <c r="HGO3" s="617"/>
      <c r="HGP3" s="617"/>
      <c r="HGQ3" s="617"/>
      <c r="HGR3" s="617"/>
      <c r="HGS3" s="617"/>
      <c r="HGT3" s="617"/>
      <c r="HGU3" s="617"/>
      <c r="HGV3" s="617"/>
      <c r="HGW3" s="617"/>
      <c r="HGX3" s="617"/>
      <c r="HGY3" s="617"/>
      <c r="HGZ3" s="617"/>
      <c r="HHA3" s="617"/>
      <c r="HHB3" s="617"/>
      <c r="HHC3" s="617"/>
      <c r="HHD3" s="617"/>
      <c r="HHE3" s="617"/>
      <c r="HHF3" s="617"/>
      <c r="HHG3" s="617"/>
      <c r="HHH3" s="617"/>
      <c r="HHI3" s="617"/>
      <c r="HHJ3" s="617"/>
      <c r="HHK3" s="617"/>
      <c r="HHL3" s="617"/>
      <c r="HHM3" s="617"/>
      <c r="HHN3" s="617"/>
      <c r="HHO3" s="617"/>
      <c r="HHP3" s="617"/>
      <c r="HHQ3" s="617"/>
      <c r="HHR3" s="617"/>
      <c r="HHS3" s="617"/>
      <c r="HHT3" s="617"/>
      <c r="HHU3" s="617"/>
      <c r="HHV3" s="617"/>
      <c r="HHW3" s="617"/>
      <c r="HHX3" s="617"/>
      <c r="HHY3" s="617"/>
      <c r="HHZ3" s="617"/>
      <c r="HIA3" s="617"/>
      <c r="HIB3" s="617"/>
      <c r="HIC3" s="617"/>
      <c r="HID3" s="617"/>
      <c r="HIE3" s="617"/>
      <c r="HIF3" s="617"/>
      <c r="HIG3" s="617"/>
      <c r="HIH3" s="617"/>
      <c r="HII3" s="617"/>
      <c r="HIJ3" s="617"/>
      <c r="HIK3" s="617"/>
      <c r="HIL3" s="617"/>
      <c r="HIM3" s="617"/>
      <c r="HIN3" s="617"/>
      <c r="HIO3" s="617"/>
      <c r="HIP3" s="617"/>
      <c r="HIQ3" s="617"/>
      <c r="HIR3" s="617"/>
      <c r="HIS3" s="617"/>
      <c r="HIT3" s="617"/>
      <c r="HIU3" s="617"/>
      <c r="HIV3" s="617"/>
      <c r="HIW3" s="617"/>
      <c r="HIX3" s="617"/>
      <c r="HIY3" s="617"/>
      <c r="HIZ3" s="617"/>
      <c r="HJA3" s="617"/>
      <c r="HJB3" s="617"/>
      <c r="HJC3" s="617"/>
      <c r="HJD3" s="617"/>
      <c r="HJE3" s="617"/>
      <c r="HJF3" s="617"/>
      <c r="HJG3" s="617"/>
      <c r="HJH3" s="617"/>
      <c r="HJI3" s="617"/>
      <c r="HJJ3" s="617"/>
      <c r="HJK3" s="617"/>
      <c r="HJL3" s="617"/>
      <c r="HJM3" s="617"/>
      <c r="HJN3" s="617"/>
      <c r="HJO3" s="617"/>
      <c r="HJP3" s="617"/>
      <c r="HJQ3" s="617"/>
      <c r="HJR3" s="617"/>
      <c r="HJS3" s="617"/>
      <c r="HJT3" s="617"/>
      <c r="HJU3" s="617"/>
      <c r="HJV3" s="617"/>
      <c r="HJW3" s="617"/>
      <c r="HJX3" s="617"/>
      <c r="HJY3" s="617"/>
      <c r="HJZ3" s="617"/>
      <c r="HKA3" s="617"/>
      <c r="HKB3" s="617"/>
      <c r="HKC3" s="617"/>
      <c r="HKD3" s="617"/>
      <c r="HKE3" s="617"/>
      <c r="HKF3" s="617"/>
      <c r="HKG3" s="617"/>
      <c r="HKH3" s="617"/>
      <c r="HKI3" s="617"/>
      <c r="HKJ3" s="617"/>
      <c r="HKK3" s="617"/>
      <c r="HKL3" s="617"/>
      <c r="HKM3" s="617"/>
      <c r="HKN3" s="617"/>
      <c r="HKO3" s="617"/>
      <c r="HKP3" s="617"/>
      <c r="HKQ3" s="617"/>
      <c r="HKR3" s="617"/>
      <c r="HKS3" s="617"/>
      <c r="HKT3" s="617"/>
      <c r="HKU3" s="617"/>
      <c r="HKV3" s="617"/>
      <c r="HKW3" s="617"/>
      <c r="HKX3" s="617"/>
      <c r="HKY3" s="617"/>
      <c r="HKZ3" s="617"/>
      <c r="HLA3" s="617"/>
      <c r="HLB3" s="617"/>
      <c r="HLC3" s="617"/>
      <c r="HLD3" s="617"/>
      <c r="HLE3" s="617"/>
      <c r="HLF3" s="617"/>
      <c r="HLG3" s="617"/>
      <c r="HLH3" s="617"/>
      <c r="HLI3" s="617"/>
      <c r="HLJ3" s="617"/>
      <c r="HLK3" s="617"/>
      <c r="HLL3" s="617"/>
      <c r="HLM3" s="617"/>
      <c r="HLN3" s="617"/>
      <c r="HLO3" s="617"/>
      <c r="HLP3" s="617"/>
      <c r="HLQ3" s="617"/>
      <c r="HLR3" s="617"/>
      <c r="HLS3" s="617"/>
      <c r="HLT3" s="617"/>
      <c r="HLU3" s="617"/>
      <c r="HLV3" s="617"/>
      <c r="HLW3" s="617"/>
      <c r="HLX3" s="617"/>
      <c r="HLY3" s="617"/>
      <c r="HLZ3" s="617"/>
      <c r="HMA3" s="617"/>
      <c r="HMB3" s="617"/>
      <c r="HMC3" s="617"/>
      <c r="HMD3" s="617"/>
      <c r="HME3" s="617"/>
      <c r="HMF3" s="617"/>
      <c r="HMG3" s="617"/>
      <c r="HMH3" s="617"/>
      <c r="HMI3" s="617"/>
      <c r="HMJ3" s="617"/>
      <c r="HMK3" s="617"/>
      <c r="HML3" s="617"/>
      <c r="HMM3" s="617"/>
      <c r="HMN3" s="617"/>
      <c r="HMO3" s="617"/>
      <c r="HMP3" s="617"/>
      <c r="HMQ3" s="617"/>
      <c r="HMR3" s="617"/>
      <c r="HMS3" s="617"/>
      <c r="HMT3" s="617"/>
      <c r="HMU3" s="617"/>
      <c r="HMV3" s="617"/>
      <c r="HMW3" s="617"/>
      <c r="HMX3" s="617"/>
      <c r="HMY3" s="617"/>
      <c r="HMZ3" s="617"/>
      <c r="HNA3" s="617"/>
      <c r="HNB3" s="617"/>
      <c r="HNC3" s="617"/>
      <c r="HND3" s="617"/>
      <c r="HNE3" s="617"/>
      <c r="HNF3" s="617"/>
      <c r="HNG3" s="617"/>
      <c r="HNH3" s="617"/>
      <c r="HNI3" s="617"/>
      <c r="HNJ3" s="617"/>
      <c r="HNK3" s="617"/>
      <c r="HNL3" s="617"/>
      <c r="HNM3" s="617"/>
      <c r="HNN3" s="617"/>
      <c r="HNO3" s="617"/>
      <c r="HNP3" s="617"/>
      <c r="HNQ3" s="617"/>
      <c r="HNR3" s="617"/>
      <c r="HNS3" s="617"/>
      <c r="HNT3" s="617"/>
      <c r="HNU3" s="617"/>
      <c r="HNV3" s="617"/>
      <c r="HNW3" s="617"/>
      <c r="HNX3" s="617"/>
      <c r="HNY3" s="617"/>
      <c r="HNZ3" s="617"/>
      <c r="HOA3" s="617"/>
      <c r="HOB3" s="617"/>
      <c r="HOC3" s="617"/>
      <c r="HOD3" s="617"/>
      <c r="HOE3" s="617"/>
      <c r="HOF3" s="617"/>
      <c r="HOG3" s="617"/>
      <c r="HOH3" s="617"/>
      <c r="HOI3" s="617"/>
      <c r="HOJ3" s="617"/>
      <c r="HOK3" s="617"/>
      <c r="HOL3" s="617"/>
      <c r="HOM3" s="617"/>
      <c r="HON3" s="617"/>
      <c r="HOO3" s="617"/>
      <c r="HOP3" s="617"/>
      <c r="HOQ3" s="617"/>
      <c r="HOR3" s="617"/>
      <c r="HOS3" s="617"/>
      <c r="HOT3" s="617"/>
      <c r="HOU3" s="617"/>
      <c r="HOV3" s="617"/>
      <c r="HOW3" s="617"/>
      <c r="HOX3" s="617"/>
      <c r="HOY3" s="617"/>
      <c r="HOZ3" s="617"/>
      <c r="HPA3" s="617"/>
      <c r="HPB3" s="617"/>
      <c r="HPC3" s="617"/>
      <c r="HPD3" s="617"/>
      <c r="HPE3" s="617"/>
      <c r="HPF3" s="617"/>
      <c r="HPG3" s="617"/>
      <c r="HPH3" s="617"/>
      <c r="HPI3" s="617"/>
      <c r="HPJ3" s="617"/>
      <c r="HPK3" s="617"/>
      <c r="HPL3" s="617"/>
      <c r="HPM3" s="617"/>
      <c r="HPN3" s="617"/>
      <c r="HPO3" s="617"/>
      <c r="HPP3" s="617"/>
      <c r="HPQ3" s="617"/>
      <c r="HPR3" s="617"/>
      <c r="HPS3" s="617"/>
      <c r="HPT3" s="617"/>
      <c r="HPU3" s="617"/>
      <c r="HPV3" s="617"/>
      <c r="HPW3" s="617"/>
      <c r="HPX3" s="617"/>
      <c r="HPY3" s="617"/>
      <c r="HPZ3" s="617"/>
      <c r="HQA3" s="617"/>
      <c r="HQB3" s="617"/>
      <c r="HQC3" s="617"/>
      <c r="HQD3" s="617"/>
      <c r="HQE3" s="617"/>
      <c r="HQF3" s="617"/>
      <c r="HQG3" s="617"/>
      <c r="HQH3" s="617"/>
      <c r="HQI3" s="617"/>
      <c r="HQJ3" s="617"/>
      <c r="HQK3" s="617"/>
      <c r="HQL3" s="617"/>
      <c r="HQM3" s="617"/>
      <c r="HQN3" s="617"/>
      <c r="HQO3" s="617"/>
      <c r="HQP3" s="617"/>
      <c r="HQQ3" s="617"/>
      <c r="HQR3" s="617"/>
      <c r="HQS3" s="617"/>
      <c r="HQT3" s="617"/>
      <c r="HQU3" s="617"/>
      <c r="HQV3" s="617"/>
      <c r="HQW3" s="617"/>
      <c r="HQX3" s="617"/>
      <c r="HQY3" s="617"/>
      <c r="HQZ3" s="617"/>
      <c r="HRA3" s="617"/>
      <c r="HRB3" s="617"/>
      <c r="HRC3" s="617"/>
      <c r="HRD3" s="617"/>
      <c r="HRE3" s="617"/>
      <c r="HRF3" s="617"/>
      <c r="HRG3" s="617"/>
      <c r="HRH3" s="617"/>
      <c r="HRI3" s="617"/>
      <c r="HRJ3" s="617"/>
      <c r="HRK3" s="617"/>
      <c r="HRL3" s="617"/>
      <c r="HRM3" s="617"/>
      <c r="HRN3" s="617"/>
      <c r="HRO3" s="617"/>
      <c r="HRP3" s="617"/>
      <c r="HRQ3" s="617"/>
      <c r="HRR3" s="617"/>
      <c r="HRS3" s="617"/>
      <c r="HRT3" s="617"/>
      <c r="HRU3" s="617"/>
      <c r="HRV3" s="617"/>
      <c r="HRW3" s="617"/>
      <c r="HRX3" s="617"/>
      <c r="HRY3" s="617"/>
      <c r="HRZ3" s="617"/>
      <c r="HSA3" s="617"/>
      <c r="HSB3" s="617"/>
      <c r="HSC3" s="617"/>
      <c r="HSD3" s="617"/>
      <c r="HSE3" s="617"/>
      <c r="HSF3" s="617"/>
      <c r="HSG3" s="617"/>
      <c r="HSH3" s="617"/>
      <c r="HSI3" s="617"/>
      <c r="HSJ3" s="617"/>
      <c r="HSK3" s="617"/>
      <c r="HSL3" s="617"/>
      <c r="HSM3" s="617"/>
      <c r="HSN3" s="617"/>
      <c r="HSO3" s="617"/>
      <c r="HSP3" s="617"/>
      <c r="HSQ3" s="617"/>
      <c r="HSR3" s="617"/>
      <c r="HSS3" s="617"/>
      <c r="HST3" s="617"/>
      <c r="HSU3" s="617"/>
      <c r="HSV3" s="617"/>
      <c r="HSW3" s="617"/>
      <c r="HSX3" s="617"/>
      <c r="HSY3" s="617"/>
      <c r="HSZ3" s="617"/>
      <c r="HTA3" s="617"/>
      <c r="HTB3" s="617"/>
      <c r="HTC3" s="617"/>
      <c r="HTD3" s="617"/>
      <c r="HTE3" s="617"/>
      <c r="HTF3" s="617"/>
      <c r="HTG3" s="617"/>
      <c r="HTH3" s="617"/>
      <c r="HTI3" s="617"/>
      <c r="HTJ3" s="617"/>
      <c r="HTK3" s="617"/>
      <c r="HTL3" s="617"/>
      <c r="HTM3" s="617"/>
      <c r="HTN3" s="617"/>
      <c r="HTO3" s="617"/>
      <c r="HTP3" s="617"/>
      <c r="HTQ3" s="617"/>
      <c r="HTR3" s="617"/>
      <c r="HTS3" s="617"/>
      <c r="HTT3" s="617"/>
      <c r="HTU3" s="617"/>
      <c r="HTV3" s="617"/>
      <c r="HTW3" s="617"/>
      <c r="HTX3" s="617"/>
      <c r="HTY3" s="617"/>
      <c r="HTZ3" s="617"/>
      <c r="HUA3" s="617"/>
      <c r="HUB3" s="617"/>
      <c r="HUC3" s="617"/>
      <c r="HUD3" s="617"/>
      <c r="HUE3" s="617"/>
      <c r="HUF3" s="617"/>
      <c r="HUG3" s="617"/>
      <c r="HUH3" s="617"/>
      <c r="HUI3" s="617"/>
      <c r="HUJ3" s="617"/>
      <c r="HUK3" s="617"/>
      <c r="HUL3" s="617"/>
      <c r="HUM3" s="617"/>
      <c r="HUN3" s="617"/>
      <c r="HUO3" s="617"/>
      <c r="HUP3" s="617"/>
      <c r="HUQ3" s="617"/>
      <c r="HUR3" s="617"/>
      <c r="HUS3" s="617"/>
      <c r="HUT3" s="617"/>
      <c r="HUU3" s="617"/>
      <c r="HUV3" s="617"/>
      <c r="HUW3" s="617"/>
      <c r="HUX3" s="617"/>
      <c r="HUY3" s="617"/>
      <c r="HUZ3" s="617"/>
      <c r="HVA3" s="617"/>
      <c r="HVB3" s="617"/>
      <c r="HVC3" s="617"/>
      <c r="HVD3" s="617"/>
      <c r="HVE3" s="617"/>
      <c r="HVF3" s="617"/>
      <c r="HVG3" s="617"/>
      <c r="HVH3" s="617"/>
      <c r="HVI3" s="617"/>
      <c r="HVJ3" s="617"/>
      <c r="HVK3" s="617"/>
      <c r="HVL3" s="617"/>
      <c r="HVM3" s="617"/>
      <c r="HVN3" s="617"/>
      <c r="HVO3" s="617"/>
      <c r="HVP3" s="617"/>
      <c r="HVQ3" s="617"/>
      <c r="HVR3" s="617"/>
      <c r="HVS3" s="617"/>
      <c r="HVT3" s="617"/>
      <c r="HVU3" s="617"/>
      <c r="HVV3" s="617"/>
      <c r="HVW3" s="617"/>
      <c r="HVX3" s="617"/>
      <c r="HVY3" s="617"/>
      <c r="HVZ3" s="617"/>
      <c r="HWA3" s="617"/>
      <c r="HWB3" s="617"/>
      <c r="HWC3" s="617"/>
      <c r="HWD3" s="617"/>
      <c r="HWE3" s="617"/>
      <c r="HWF3" s="617"/>
      <c r="HWG3" s="617"/>
      <c r="HWH3" s="617"/>
      <c r="HWI3" s="617"/>
      <c r="HWJ3" s="617"/>
      <c r="HWK3" s="617"/>
      <c r="HWL3" s="617"/>
      <c r="HWM3" s="617"/>
      <c r="HWN3" s="617"/>
      <c r="HWO3" s="617"/>
      <c r="HWP3" s="617"/>
      <c r="HWQ3" s="617"/>
      <c r="HWR3" s="617"/>
      <c r="HWS3" s="617"/>
      <c r="HWT3" s="617"/>
      <c r="HWU3" s="617"/>
      <c r="HWV3" s="617"/>
      <c r="HWW3" s="617"/>
      <c r="HWX3" s="617"/>
      <c r="HWY3" s="617"/>
      <c r="HWZ3" s="617"/>
      <c r="HXA3" s="617"/>
      <c r="HXB3" s="617"/>
      <c r="HXC3" s="617"/>
      <c r="HXD3" s="617"/>
      <c r="HXE3" s="617"/>
      <c r="HXF3" s="617"/>
      <c r="HXG3" s="617"/>
      <c r="HXH3" s="617"/>
      <c r="HXI3" s="617"/>
      <c r="HXJ3" s="617"/>
      <c r="HXK3" s="617"/>
      <c r="HXL3" s="617"/>
      <c r="HXM3" s="617"/>
      <c r="HXN3" s="617"/>
      <c r="HXO3" s="617"/>
      <c r="HXP3" s="617"/>
      <c r="HXQ3" s="617"/>
      <c r="HXR3" s="617"/>
      <c r="HXS3" s="617"/>
      <c r="HXT3" s="617"/>
      <c r="HXU3" s="617"/>
      <c r="HXV3" s="617"/>
      <c r="HXW3" s="617"/>
      <c r="HXX3" s="617"/>
      <c r="HXY3" s="617"/>
      <c r="HXZ3" s="617"/>
      <c r="HYA3" s="617"/>
      <c r="HYB3" s="617"/>
      <c r="HYC3" s="617"/>
      <c r="HYD3" s="617"/>
      <c r="HYE3" s="617"/>
      <c r="HYF3" s="617"/>
      <c r="HYG3" s="617"/>
      <c r="HYH3" s="617"/>
      <c r="HYI3" s="617"/>
      <c r="HYJ3" s="617"/>
      <c r="HYK3" s="617"/>
      <c r="HYL3" s="617"/>
      <c r="HYM3" s="617"/>
      <c r="HYN3" s="617"/>
      <c r="HYO3" s="617"/>
      <c r="HYP3" s="617"/>
      <c r="HYQ3" s="617"/>
      <c r="HYR3" s="617"/>
      <c r="HYS3" s="617"/>
      <c r="HYT3" s="617"/>
      <c r="HYU3" s="617"/>
      <c r="HYV3" s="617"/>
      <c r="HYW3" s="617"/>
      <c r="HYX3" s="617"/>
      <c r="HYY3" s="617"/>
      <c r="HYZ3" s="617"/>
      <c r="HZA3" s="617"/>
      <c r="HZB3" s="617"/>
      <c r="HZC3" s="617"/>
      <c r="HZD3" s="617"/>
      <c r="HZE3" s="617"/>
      <c r="HZF3" s="617"/>
      <c r="HZG3" s="617"/>
      <c r="HZH3" s="617"/>
      <c r="HZI3" s="617"/>
      <c r="HZJ3" s="617"/>
      <c r="HZK3" s="617"/>
      <c r="HZL3" s="617"/>
      <c r="HZM3" s="617"/>
      <c r="HZN3" s="617"/>
      <c r="HZO3" s="617"/>
      <c r="HZP3" s="617"/>
      <c r="HZQ3" s="617"/>
      <c r="HZR3" s="617"/>
      <c r="HZS3" s="617"/>
      <c r="HZT3" s="617"/>
      <c r="HZU3" s="617"/>
      <c r="HZV3" s="617"/>
      <c r="HZW3" s="617"/>
      <c r="HZX3" s="617"/>
      <c r="HZY3" s="617"/>
      <c r="HZZ3" s="617"/>
      <c r="IAA3" s="617"/>
      <c r="IAB3" s="617"/>
      <c r="IAC3" s="617"/>
      <c r="IAD3" s="617"/>
      <c r="IAE3" s="617"/>
      <c r="IAF3" s="617"/>
      <c r="IAG3" s="617"/>
      <c r="IAH3" s="617"/>
      <c r="IAI3" s="617"/>
      <c r="IAJ3" s="617"/>
      <c r="IAK3" s="617"/>
      <c r="IAL3" s="617"/>
      <c r="IAM3" s="617"/>
      <c r="IAN3" s="617"/>
      <c r="IAO3" s="617"/>
      <c r="IAP3" s="617"/>
      <c r="IAQ3" s="617"/>
      <c r="IAR3" s="617"/>
      <c r="IAS3" s="617"/>
      <c r="IAT3" s="617"/>
      <c r="IAU3" s="617"/>
      <c r="IAV3" s="617"/>
      <c r="IAW3" s="617"/>
      <c r="IAX3" s="617"/>
      <c r="IAY3" s="617"/>
      <c r="IAZ3" s="617"/>
      <c r="IBA3" s="617"/>
      <c r="IBB3" s="617"/>
      <c r="IBC3" s="617"/>
      <c r="IBD3" s="617"/>
      <c r="IBE3" s="617"/>
      <c r="IBF3" s="617"/>
      <c r="IBG3" s="617"/>
      <c r="IBH3" s="617"/>
      <c r="IBI3" s="617"/>
      <c r="IBJ3" s="617"/>
      <c r="IBK3" s="617"/>
      <c r="IBL3" s="617"/>
      <c r="IBM3" s="617"/>
      <c r="IBN3" s="617"/>
      <c r="IBO3" s="617"/>
      <c r="IBP3" s="617"/>
      <c r="IBQ3" s="617"/>
      <c r="IBR3" s="617"/>
      <c r="IBS3" s="617"/>
      <c r="IBT3" s="617"/>
      <c r="IBU3" s="617"/>
      <c r="IBV3" s="617"/>
      <c r="IBW3" s="617"/>
      <c r="IBX3" s="617"/>
      <c r="IBY3" s="617"/>
      <c r="IBZ3" s="617"/>
      <c r="ICA3" s="617"/>
      <c r="ICB3" s="617"/>
      <c r="ICC3" s="617"/>
      <c r="ICD3" s="617"/>
      <c r="ICE3" s="617"/>
      <c r="ICF3" s="617"/>
      <c r="ICG3" s="617"/>
      <c r="ICH3" s="617"/>
      <c r="ICI3" s="617"/>
      <c r="ICJ3" s="617"/>
      <c r="ICK3" s="617"/>
      <c r="ICL3" s="617"/>
      <c r="ICM3" s="617"/>
      <c r="ICN3" s="617"/>
      <c r="ICO3" s="617"/>
      <c r="ICP3" s="617"/>
      <c r="ICQ3" s="617"/>
      <c r="ICR3" s="617"/>
      <c r="ICS3" s="617"/>
      <c r="ICT3" s="617"/>
      <c r="ICU3" s="617"/>
      <c r="ICV3" s="617"/>
      <c r="ICW3" s="617"/>
      <c r="ICX3" s="617"/>
      <c r="ICY3" s="617"/>
      <c r="ICZ3" s="617"/>
      <c r="IDA3" s="617"/>
      <c r="IDB3" s="617"/>
      <c r="IDC3" s="617"/>
      <c r="IDD3" s="617"/>
      <c r="IDE3" s="617"/>
      <c r="IDF3" s="617"/>
      <c r="IDG3" s="617"/>
      <c r="IDH3" s="617"/>
      <c r="IDI3" s="617"/>
      <c r="IDJ3" s="617"/>
      <c r="IDK3" s="617"/>
      <c r="IDL3" s="617"/>
      <c r="IDM3" s="617"/>
      <c r="IDN3" s="617"/>
      <c r="IDO3" s="617"/>
      <c r="IDP3" s="617"/>
      <c r="IDQ3" s="617"/>
      <c r="IDR3" s="617"/>
      <c r="IDS3" s="617"/>
      <c r="IDT3" s="617"/>
      <c r="IDU3" s="617"/>
      <c r="IDV3" s="617"/>
      <c r="IDW3" s="617"/>
      <c r="IDX3" s="617"/>
      <c r="IDY3" s="617"/>
      <c r="IDZ3" s="617"/>
      <c r="IEA3" s="617"/>
      <c r="IEB3" s="617"/>
      <c r="IEC3" s="617"/>
      <c r="IED3" s="617"/>
      <c r="IEE3" s="617"/>
      <c r="IEF3" s="617"/>
      <c r="IEG3" s="617"/>
      <c r="IEH3" s="617"/>
      <c r="IEI3" s="617"/>
      <c r="IEJ3" s="617"/>
      <c r="IEK3" s="617"/>
      <c r="IEL3" s="617"/>
      <c r="IEM3" s="617"/>
      <c r="IEN3" s="617"/>
      <c r="IEO3" s="617"/>
      <c r="IEP3" s="617"/>
      <c r="IEQ3" s="617"/>
      <c r="IER3" s="617"/>
      <c r="IES3" s="617"/>
      <c r="IET3" s="617"/>
      <c r="IEU3" s="617"/>
      <c r="IEV3" s="617"/>
      <c r="IEW3" s="617"/>
      <c r="IEX3" s="617"/>
      <c r="IEY3" s="617"/>
      <c r="IEZ3" s="617"/>
      <c r="IFA3" s="617"/>
      <c r="IFB3" s="617"/>
      <c r="IFC3" s="617"/>
      <c r="IFD3" s="617"/>
      <c r="IFE3" s="617"/>
      <c r="IFF3" s="617"/>
      <c r="IFG3" s="617"/>
      <c r="IFH3" s="617"/>
      <c r="IFI3" s="617"/>
      <c r="IFJ3" s="617"/>
      <c r="IFK3" s="617"/>
      <c r="IFL3" s="617"/>
      <c r="IFM3" s="617"/>
      <c r="IFN3" s="617"/>
      <c r="IFO3" s="617"/>
      <c r="IFP3" s="617"/>
      <c r="IFQ3" s="617"/>
      <c r="IFR3" s="617"/>
      <c r="IFS3" s="617"/>
      <c r="IFT3" s="617"/>
      <c r="IFU3" s="617"/>
      <c r="IFV3" s="617"/>
      <c r="IFW3" s="617"/>
      <c r="IFX3" s="617"/>
      <c r="IFY3" s="617"/>
      <c r="IFZ3" s="617"/>
      <c r="IGA3" s="617"/>
      <c r="IGB3" s="617"/>
      <c r="IGC3" s="617"/>
      <c r="IGD3" s="617"/>
      <c r="IGE3" s="617"/>
      <c r="IGF3" s="617"/>
      <c r="IGG3" s="617"/>
      <c r="IGH3" s="617"/>
      <c r="IGI3" s="617"/>
      <c r="IGJ3" s="617"/>
      <c r="IGK3" s="617"/>
      <c r="IGL3" s="617"/>
      <c r="IGM3" s="617"/>
      <c r="IGN3" s="617"/>
      <c r="IGO3" s="617"/>
      <c r="IGP3" s="617"/>
      <c r="IGQ3" s="617"/>
      <c r="IGR3" s="617"/>
      <c r="IGS3" s="617"/>
      <c r="IGT3" s="617"/>
      <c r="IGU3" s="617"/>
      <c r="IGV3" s="617"/>
      <c r="IGW3" s="617"/>
      <c r="IGX3" s="617"/>
      <c r="IGY3" s="617"/>
      <c r="IGZ3" s="617"/>
      <c r="IHA3" s="617"/>
      <c r="IHB3" s="617"/>
      <c r="IHC3" s="617"/>
      <c r="IHD3" s="617"/>
      <c r="IHE3" s="617"/>
      <c r="IHF3" s="617"/>
      <c r="IHG3" s="617"/>
      <c r="IHH3" s="617"/>
      <c r="IHI3" s="617"/>
      <c r="IHJ3" s="617"/>
      <c r="IHK3" s="617"/>
      <c r="IHL3" s="617"/>
      <c r="IHM3" s="617"/>
      <c r="IHN3" s="617"/>
      <c r="IHO3" s="617"/>
      <c r="IHP3" s="617"/>
      <c r="IHQ3" s="617"/>
      <c r="IHR3" s="617"/>
      <c r="IHS3" s="617"/>
      <c r="IHT3" s="617"/>
      <c r="IHU3" s="617"/>
      <c r="IHV3" s="617"/>
      <c r="IHW3" s="617"/>
      <c r="IHX3" s="617"/>
      <c r="IHY3" s="617"/>
      <c r="IHZ3" s="617"/>
      <c r="IIA3" s="617"/>
      <c r="IIB3" s="617"/>
      <c r="IIC3" s="617"/>
      <c r="IID3" s="617"/>
      <c r="IIE3" s="617"/>
      <c r="IIF3" s="617"/>
      <c r="IIG3" s="617"/>
      <c r="IIH3" s="617"/>
      <c r="III3" s="617"/>
      <c r="IIJ3" s="617"/>
      <c r="IIK3" s="617"/>
      <c r="IIL3" s="617"/>
      <c r="IIM3" s="617"/>
      <c r="IIN3" s="617"/>
      <c r="IIO3" s="617"/>
      <c r="IIP3" s="617"/>
      <c r="IIQ3" s="617"/>
      <c r="IIR3" s="617"/>
      <c r="IIS3" s="617"/>
      <c r="IIT3" s="617"/>
      <c r="IIU3" s="617"/>
      <c r="IIV3" s="617"/>
      <c r="IIW3" s="617"/>
      <c r="IIX3" s="617"/>
      <c r="IIY3" s="617"/>
      <c r="IIZ3" s="617"/>
      <c r="IJA3" s="617"/>
      <c r="IJB3" s="617"/>
      <c r="IJC3" s="617"/>
      <c r="IJD3" s="617"/>
      <c r="IJE3" s="617"/>
      <c r="IJF3" s="617"/>
      <c r="IJG3" s="617"/>
      <c r="IJH3" s="617"/>
      <c r="IJI3" s="617"/>
      <c r="IJJ3" s="617"/>
      <c r="IJK3" s="617"/>
      <c r="IJL3" s="617"/>
      <c r="IJM3" s="617"/>
      <c r="IJN3" s="617"/>
      <c r="IJO3" s="617"/>
      <c r="IJP3" s="617"/>
      <c r="IJQ3" s="617"/>
      <c r="IJR3" s="617"/>
      <c r="IJS3" s="617"/>
      <c r="IJT3" s="617"/>
      <c r="IJU3" s="617"/>
      <c r="IJV3" s="617"/>
      <c r="IJW3" s="617"/>
      <c r="IJX3" s="617"/>
      <c r="IJY3" s="617"/>
      <c r="IJZ3" s="617"/>
      <c r="IKA3" s="617"/>
      <c r="IKB3" s="617"/>
      <c r="IKC3" s="617"/>
      <c r="IKD3" s="617"/>
      <c r="IKE3" s="617"/>
      <c r="IKF3" s="617"/>
      <c r="IKG3" s="617"/>
      <c r="IKH3" s="617"/>
      <c r="IKI3" s="617"/>
      <c r="IKJ3" s="617"/>
      <c r="IKK3" s="617"/>
      <c r="IKL3" s="617"/>
      <c r="IKM3" s="617"/>
      <c r="IKN3" s="617"/>
      <c r="IKO3" s="617"/>
      <c r="IKP3" s="617"/>
      <c r="IKQ3" s="617"/>
      <c r="IKR3" s="617"/>
      <c r="IKS3" s="617"/>
      <c r="IKT3" s="617"/>
      <c r="IKU3" s="617"/>
      <c r="IKV3" s="617"/>
      <c r="IKW3" s="617"/>
      <c r="IKX3" s="617"/>
      <c r="IKY3" s="617"/>
      <c r="IKZ3" s="617"/>
      <c r="ILA3" s="617"/>
      <c r="ILB3" s="617"/>
      <c r="ILC3" s="617"/>
      <c r="ILD3" s="617"/>
      <c r="ILE3" s="617"/>
      <c r="ILF3" s="617"/>
      <c r="ILG3" s="617"/>
      <c r="ILH3" s="617"/>
      <c r="ILI3" s="617"/>
      <c r="ILJ3" s="617"/>
      <c r="ILK3" s="617"/>
      <c r="ILL3" s="617"/>
      <c r="ILM3" s="617"/>
      <c r="ILN3" s="617"/>
      <c r="ILO3" s="617"/>
      <c r="ILP3" s="617"/>
      <c r="ILQ3" s="617"/>
      <c r="ILR3" s="617"/>
      <c r="ILS3" s="617"/>
      <c r="ILT3" s="617"/>
      <c r="ILU3" s="617"/>
      <c r="ILV3" s="617"/>
      <c r="ILW3" s="617"/>
      <c r="ILX3" s="617"/>
      <c r="ILY3" s="617"/>
      <c r="ILZ3" s="617"/>
      <c r="IMA3" s="617"/>
      <c r="IMB3" s="617"/>
      <c r="IMC3" s="617"/>
      <c r="IMD3" s="617"/>
      <c r="IME3" s="617"/>
      <c r="IMF3" s="617"/>
      <c r="IMG3" s="617"/>
      <c r="IMH3" s="617"/>
      <c r="IMI3" s="617"/>
      <c r="IMJ3" s="617"/>
      <c r="IMK3" s="617"/>
      <c r="IML3" s="617"/>
      <c r="IMM3" s="617"/>
      <c r="IMN3" s="617"/>
      <c r="IMO3" s="617"/>
      <c r="IMP3" s="617"/>
      <c r="IMQ3" s="617"/>
      <c r="IMR3" s="617"/>
      <c r="IMS3" s="617"/>
      <c r="IMT3" s="617"/>
      <c r="IMU3" s="617"/>
      <c r="IMV3" s="617"/>
      <c r="IMW3" s="617"/>
      <c r="IMX3" s="617"/>
      <c r="IMY3" s="617"/>
      <c r="IMZ3" s="617"/>
      <c r="INA3" s="617"/>
      <c r="INB3" s="617"/>
      <c r="INC3" s="617"/>
      <c r="IND3" s="617"/>
      <c r="INE3" s="617"/>
      <c r="INF3" s="617"/>
      <c r="ING3" s="617"/>
      <c r="INH3" s="617"/>
      <c r="INI3" s="617"/>
      <c r="INJ3" s="617"/>
      <c r="INK3" s="617"/>
      <c r="INL3" s="617"/>
      <c r="INM3" s="617"/>
      <c r="INN3" s="617"/>
      <c r="INO3" s="617"/>
      <c r="INP3" s="617"/>
      <c r="INQ3" s="617"/>
      <c r="INR3" s="617"/>
      <c r="INS3" s="617"/>
      <c r="INT3" s="617"/>
      <c r="INU3" s="617"/>
      <c r="INV3" s="617"/>
      <c r="INW3" s="617"/>
      <c r="INX3" s="617"/>
      <c r="INY3" s="617"/>
      <c r="INZ3" s="617"/>
      <c r="IOA3" s="617"/>
      <c r="IOB3" s="617"/>
      <c r="IOC3" s="617"/>
      <c r="IOD3" s="617"/>
      <c r="IOE3" s="617"/>
      <c r="IOF3" s="617"/>
      <c r="IOG3" s="617"/>
      <c r="IOH3" s="617"/>
      <c r="IOI3" s="617"/>
      <c r="IOJ3" s="617"/>
      <c r="IOK3" s="617"/>
      <c r="IOL3" s="617"/>
      <c r="IOM3" s="617"/>
      <c r="ION3" s="617"/>
      <c r="IOO3" s="617"/>
      <c r="IOP3" s="617"/>
      <c r="IOQ3" s="617"/>
      <c r="IOR3" s="617"/>
      <c r="IOS3" s="617"/>
      <c r="IOT3" s="617"/>
      <c r="IOU3" s="617"/>
      <c r="IOV3" s="617"/>
      <c r="IOW3" s="617"/>
      <c r="IOX3" s="617"/>
      <c r="IOY3" s="617"/>
      <c r="IOZ3" s="617"/>
      <c r="IPA3" s="617"/>
      <c r="IPB3" s="617"/>
      <c r="IPC3" s="617"/>
      <c r="IPD3" s="617"/>
      <c r="IPE3" s="617"/>
      <c r="IPF3" s="617"/>
      <c r="IPG3" s="617"/>
      <c r="IPH3" s="617"/>
      <c r="IPI3" s="617"/>
      <c r="IPJ3" s="617"/>
      <c r="IPK3" s="617"/>
      <c r="IPL3" s="617"/>
      <c r="IPM3" s="617"/>
      <c r="IPN3" s="617"/>
      <c r="IPO3" s="617"/>
      <c r="IPP3" s="617"/>
      <c r="IPQ3" s="617"/>
      <c r="IPR3" s="617"/>
      <c r="IPS3" s="617"/>
      <c r="IPT3" s="617"/>
      <c r="IPU3" s="617"/>
      <c r="IPV3" s="617"/>
      <c r="IPW3" s="617"/>
      <c r="IPX3" s="617"/>
      <c r="IPY3" s="617"/>
      <c r="IPZ3" s="617"/>
      <c r="IQA3" s="617"/>
      <c r="IQB3" s="617"/>
      <c r="IQC3" s="617"/>
      <c r="IQD3" s="617"/>
      <c r="IQE3" s="617"/>
      <c r="IQF3" s="617"/>
      <c r="IQG3" s="617"/>
      <c r="IQH3" s="617"/>
      <c r="IQI3" s="617"/>
      <c r="IQJ3" s="617"/>
      <c r="IQK3" s="617"/>
      <c r="IQL3" s="617"/>
      <c r="IQM3" s="617"/>
      <c r="IQN3" s="617"/>
      <c r="IQO3" s="617"/>
      <c r="IQP3" s="617"/>
      <c r="IQQ3" s="617"/>
      <c r="IQR3" s="617"/>
      <c r="IQS3" s="617"/>
      <c r="IQT3" s="617"/>
      <c r="IQU3" s="617"/>
      <c r="IQV3" s="617"/>
      <c r="IQW3" s="617"/>
      <c r="IQX3" s="617"/>
      <c r="IQY3" s="617"/>
      <c r="IQZ3" s="617"/>
      <c r="IRA3" s="617"/>
      <c r="IRB3" s="617"/>
      <c r="IRC3" s="617"/>
      <c r="IRD3" s="617"/>
      <c r="IRE3" s="617"/>
      <c r="IRF3" s="617"/>
      <c r="IRG3" s="617"/>
      <c r="IRH3" s="617"/>
      <c r="IRI3" s="617"/>
      <c r="IRJ3" s="617"/>
      <c r="IRK3" s="617"/>
      <c r="IRL3" s="617"/>
      <c r="IRM3" s="617"/>
      <c r="IRN3" s="617"/>
      <c r="IRO3" s="617"/>
      <c r="IRP3" s="617"/>
      <c r="IRQ3" s="617"/>
      <c r="IRR3" s="617"/>
      <c r="IRS3" s="617"/>
      <c r="IRT3" s="617"/>
      <c r="IRU3" s="617"/>
      <c r="IRV3" s="617"/>
      <c r="IRW3" s="617"/>
      <c r="IRX3" s="617"/>
      <c r="IRY3" s="617"/>
      <c r="IRZ3" s="617"/>
      <c r="ISA3" s="617"/>
      <c r="ISB3" s="617"/>
      <c r="ISC3" s="617"/>
      <c r="ISD3" s="617"/>
      <c r="ISE3" s="617"/>
      <c r="ISF3" s="617"/>
      <c r="ISG3" s="617"/>
      <c r="ISH3" s="617"/>
      <c r="ISI3" s="617"/>
      <c r="ISJ3" s="617"/>
      <c r="ISK3" s="617"/>
      <c r="ISL3" s="617"/>
      <c r="ISM3" s="617"/>
      <c r="ISN3" s="617"/>
      <c r="ISO3" s="617"/>
      <c r="ISP3" s="617"/>
      <c r="ISQ3" s="617"/>
      <c r="ISR3" s="617"/>
      <c r="ISS3" s="617"/>
      <c r="IST3" s="617"/>
      <c r="ISU3" s="617"/>
      <c r="ISV3" s="617"/>
      <c r="ISW3" s="617"/>
      <c r="ISX3" s="617"/>
      <c r="ISY3" s="617"/>
      <c r="ISZ3" s="617"/>
      <c r="ITA3" s="617"/>
      <c r="ITB3" s="617"/>
      <c r="ITC3" s="617"/>
      <c r="ITD3" s="617"/>
      <c r="ITE3" s="617"/>
      <c r="ITF3" s="617"/>
      <c r="ITG3" s="617"/>
      <c r="ITH3" s="617"/>
      <c r="ITI3" s="617"/>
      <c r="ITJ3" s="617"/>
      <c r="ITK3" s="617"/>
      <c r="ITL3" s="617"/>
      <c r="ITM3" s="617"/>
      <c r="ITN3" s="617"/>
      <c r="ITO3" s="617"/>
      <c r="ITP3" s="617"/>
      <c r="ITQ3" s="617"/>
      <c r="ITR3" s="617"/>
      <c r="ITS3" s="617"/>
      <c r="ITT3" s="617"/>
      <c r="ITU3" s="617"/>
      <c r="ITV3" s="617"/>
      <c r="ITW3" s="617"/>
      <c r="ITX3" s="617"/>
      <c r="ITY3" s="617"/>
      <c r="ITZ3" s="617"/>
      <c r="IUA3" s="617"/>
      <c r="IUB3" s="617"/>
      <c r="IUC3" s="617"/>
      <c r="IUD3" s="617"/>
      <c r="IUE3" s="617"/>
      <c r="IUF3" s="617"/>
      <c r="IUG3" s="617"/>
      <c r="IUH3" s="617"/>
      <c r="IUI3" s="617"/>
      <c r="IUJ3" s="617"/>
      <c r="IUK3" s="617"/>
      <c r="IUL3" s="617"/>
      <c r="IUM3" s="617"/>
      <c r="IUN3" s="617"/>
      <c r="IUO3" s="617"/>
      <c r="IUP3" s="617"/>
      <c r="IUQ3" s="617"/>
      <c r="IUR3" s="617"/>
      <c r="IUS3" s="617"/>
      <c r="IUT3" s="617"/>
      <c r="IUU3" s="617"/>
      <c r="IUV3" s="617"/>
      <c r="IUW3" s="617"/>
      <c r="IUX3" s="617"/>
      <c r="IUY3" s="617"/>
      <c r="IUZ3" s="617"/>
      <c r="IVA3" s="617"/>
      <c r="IVB3" s="617"/>
      <c r="IVC3" s="617"/>
      <c r="IVD3" s="617"/>
      <c r="IVE3" s="617"/>
      <c r="IVF3" s="617"/>
      <c r="IVG3" s="617"/>
      <c r="IVH3" s="617"/>
      <c r="IVI3" s="617"/>
      <c r="IVJ3" s="617"/>
      <c r="IVK3" s="617"/>
      <c r="IVL3" s="617"/>
      <c r="IVM3" s="617"/>
      <c r="IVN3" s="617"/>
      <c r="IVO3" s="617"/>
      <c r="IVP3" s="617"/>
      <c r="IVQ3" s="617"/>
      <c r="IVR3" s="617"/>
      <c r="IVS3" s="617"/>
      <c r="IVT3" s="617"/>
      <c r="IVU3" s="617"/>
      <c r="IVV3" s="617"/>
      <c r="IVW3" s="617"/>
      <c r="IVX3" s="617"/>
      <c r="IVY3" s="617"/>
      <c r="IVZ3" s="617"/>
      <c r="IWA3" s="617"/>
      <c r="IWB3" s="617"/>
      <c r="IWC3" s="617"/>
      <c r="IWD3" s="617"/>
      <c r="IWE3" s="617"/>
      <c r="IWF3" s="617"/>
      <c r="IWG3" s="617"/>
      <c r="IWH3" s="617"/>
      <c r="IWI3" s="617"/>
      <c r="IWJ3" s="617"/>
      <c r="IWK3" s="617"/>
      <c r="IWL3" s="617"/>
      <c r="IWM3" s="617"/>
      <c r="IWN3" s="617"/>
      <c r="IWO3" s="617"/>
      <c r="IWP3" s="617"/>
      <c r="IWQ3" s="617"/>
      <c r="IWR3" s="617"/>
      <c r="IWS3" s="617"/>
      <c r="IWT3" s="617"/>
      <c r="IWU3" s="617"/>
      <c r="IWV3" s="617"/>
      <c r="IWW3" s="617"/>
      <c r="IWX3" s="617"/>
      <c r="IWY3" s="617"/>
      <c r="IWZ3" s="617"/>
      <c r="IXA3" s="617"/>
      <c r="IXB3" s="617"/>
      <c r="IXC3" s="617"/>
      <c r="IXD3" s="617"/>
      <c r="IXE3" s="617"/>
      <c r="IXF3" s="617"/>
      <c r="IXG3" s="617"/>
      <c r="IXH3" s="617"/>
      <c r="IXI3" s="617"/>
      <c r="IXJ3" s="617"/>
      <c r="IXK3" s="617"/>
      <c r="IXL3" s="617"/>
      <c r="IXM3" s="617"/>
      <c r="IXN3" s="617"/>
      <c r="IXO3" s="617"/>
      <c r="IXP3" s="617"/>
      <c r="IXQ3" s="617"/>
      <c r="IXR3" s="617"/>
      <c r="IXS3" s="617"/>
      <c r="IXT3" s="617"/>
      <c r="IXU3" s="617"/>
      <c r="IXV3" s="617"/>
      <c r="IXW3" s="617"/>
      <c r="IXX3" s="617"/>
      <c r="IXY3" s="617"/>
      <c r="IXZ3" s="617"/>
      <c r="IYA3" s="617"/>
      <c r="IYB3" s="617"/>
      <c r="IYC3" s="617"/>
      <c r="IYD3" s="617"/>
      <c r="IYE3" s="617"/>
      <c r="IYF3" s="617"/>
      <c r="IYG3" s="617"/>
      <c r="IYH3" s="617"/>
      <c r="IYI3" s="617"/>
      <c r="IYJ3" s="617"/>
      <c r="IYK3" s="617"/>
      <c r="IYL3" s="617"/>
      <c r="IYM3" s="617"/>
      <c r="IYN3" s="617"/>
      <c r="IYO3" s="617"/>
      <c r="IYP3" s="617"/>
      <c r="IYQ3" s="617"/>
      <c r="IYR3" s="617"/>
      <c r="IYS3" s="617"/>
      <c r="IYT3" s="617"/>
      <c r="IYU3" s="617"/>
      <c r="IYV3" s="617"/>
      <c r="IYW3" s="617"/>
      <c r="IYX3" s="617"/>
      <c r="IYY3" s="617"/>
      <c r="IYZ3" s="617"/>
      <c r="IZA3" s="617"/>
      <c r="IZB3" s="617"/>
      <c r="IZC3" s="617"/>
      <c r="IZD3" s="617"/>
      <c r="IZE3" s="617"/>
      <c r="IZF3" s="617"/>
      <c r="IZG3" s="617"/>
      <c r="IZH3" s="617"/>
      <c r="IZI3" s="617"/>
      <c r="IZJ3" s="617"/>
      <c r="IZK3" s="617"/>
      <c r="IZL3" s="617"/>
      <c r="IZM3" s="617"/>
      <c r="IZN3" s="617"/>
      <c r="IZO3" s="617"/>
      <c r="IZP3" s="617"/>
      <c r="IZQ3" s="617"/>
      <c r="IZR3" s="617"/>
      <c r="IZS3" s="617"/>
      <c r="IZT3" s="617"/>
      <c r="IZU3" s="617"/>
      <c r="IZV3" s="617"/>
      <c r="IZW3" s="617"/>
      <c r="IZX3" s="617"/>
      <c r="IZY3" s="617"/>
      <c r="IZZ3" s="617"/>
      <c r="JAA3" s="617"/>
      <c r="JAB3" s="617"/>
      <c r="JAC3" s="617"/>
      <c r="JAD3" s="617"/>
      <c r="JAE3" s="617"/>
      <c r="JAF3" s="617"/>
      <c r="JAG3" s="617"/>
      <c r="JAH3" s="617"/>
      <c r="JAI3" s="617"/>
      <c r="JAJ3" s="617"/>
      <c r="JAK3" s="617"/>
      <c r="JAL3" s="617"/>
      <c r="JAM3" s="617"/>
      <c r="JAN3" s="617"/>
      <c r="JAO3" s="617"/>
      <c r="JAP3" s="617"/>
      <c r="JAQ3" s="617"/>
      <c r="JAR3" s="617"/>
      <c r="JAS3" s="617"/>
      <c r="JAT3" s="617"/>
      <c r="JAU3" s="617"/>
      <c r="JAV3" s="617"/>
      <c r="JAW3" s="617"/>
      <c r="JAX3" s="617"/>
      <c r="JAY3" s="617"/>
      <c r="JAZ3" s="617"/>
      <c r="JBA3" s="617"/>
      <c r="JBB3" s="617"/>
      <c r="JBC3" s="617"/>
      <c r="JBD3" s="617"/>
      <c r="JBE3" s="617"/>
      <c r="JBF3" s="617"/>
      <c r="JBG3" s="617"/>
      <c r="JBH3" s="617"/>
      <c r="JBI3" s="617"/>
      <c r="JBJ3" s="617"/>
      <c r="JBK3" s="617"/>
      <c r="JBL3" s="617"/>
      <c r="JBM3" s="617"/>
      <c r="JBN3" s="617"/>
      <c r="JBO3" s="617"/>
      <c r="JBP3" s="617"/>
      <c r="JBQ3" s="617"/>
      <c r="JBR3" s="617"/>
      <c r="JBS3" s="617"/>
      <c r="JBT3" s="617"/>
      <c r="JBU3" s="617"/>
      <c r="JBV3" s="617"/>
      <c r="JBW3" s="617"/>
      <c r="JBX3" s="617"/>
      <c r="JBY3" s="617"/>
      <c r="JBZ3" s="617"/>
      <c r="JCA3" s="617"/>
      <c r="JCB3" s="617"/>
      <c r="JCC3" s="617"/>
      <c r="JCD3" s="617"/>
      <c r="JCE3" s="617"/>
      <c r="JCF3" s="617"/>
      <c r="JCG3" s="617"/>
      <c r="JCH3" s="617"/>
      <c r="JCI3" s="617"/>
      <c r="JCJ3" s="617"/>
      <c r="JCK3" s="617"/>
      <c r="JCL3" s="617"/>
      <c r="JCM3" s="617"/>
      <c r="JCN3" s="617"/>
      <c r="JCO3" s="617"/>
      <c r="JCP3" s="617"/>
      <c r="JCQ3" s="617"/>
      <c r="JCR3" s="617"/>
      <c r="JCS3" s="617"/>
      <c r="JCT3" s="617"/>
      <c r="JCU3" s="617"/>
      <c r="JCV3" s="617"/>
      <c r="JCW3" s="617"/>
      <c r="JCX3" s="617"/>
      <c r="JCY3" s="617"/>
      <c r="JCZ3" s="617"/>
      <c r="JDA3" s="617"/>
      <c r="JDB3" s="617"/>
      <c r="JDC3" s="617"/>
      <c r="JDD3" s="617"/>
      <c r="JDE3" s="617"/>
      <c r="JDF3" s="617"/>
      <c r="JDG3" s="617"/>
      <c r="JDH3" s="617"/>
      <c r="JDI3" s="617"/>
      <c r="JDJ3" s="617"/>
      <c r="JDK3" s="617"/>
      <c r="JDL3" s="617"/>
      <c r="JDM3" s="617"/>
      <c r="JDN3" s="617"/>
      <c r="JDO3" s="617"/>
      <c r="JDP3" s="617"/>
      <c r="JDQ3" s="617"/>
      <c r="JDR3" s="617"/>
      <c r="JDS3" s="617"/>
      <c r="JDT3" s="617"/>
      <c r="JDU3" s="617"/>
      <c r="JDV3" s="617"/>
      <c r="JDW3" s="617"/>
      <c r="JDX3" s="617"/>
      <c r="JDY3" s="617"/>
      <c r="JDZ3" s="617"/>
      <c r="JEA3" s="617"/>
      <c r="JEB3" s="617"/>
      <c r="JEC3" s="617"/>
      <c r="JED3" s="617"/>
      <c r="JEE3" s="617"/>
      <c r="JEF3" s="617"/>
      <c r="JEG3" s="617"/>
      <c r="JEH3" s="617"/>
      <c r="JEI3" s="617"/>
      <c r="JEJ3" s="617"/>
      <c r="JEK3" s="617"/>
      <c r="JEL3" s="617"/>
      <c r="JEM3" s="617"/>
      <c r="JEN3" s="617"/>
      <c r="JEO3" s="617"/>
      <c r="JEP3" s="617"/>
      <c r="JEQ3" s="617"/>
      <c r="JER3" s="617"/>
      <c r="JES3" s="617"/>
      <c r="JET3" s="617"/>
      <c r="JEU3" s="617"/>
      <c r="JEV3" s="617"/>
      <c r="JEW3" s="617"/>
      <c r="JEX3" s="617"/>
      <c r="JEY3" s="617"/>
      <c r="JEZ3" s="617"/>
      <c r="JFA3" s="617"/>
      <c r="JFB3" s="617"/>
      <c r="JFC3" s="617"/>
      <c r="JFD3" s="617"/>
      <c r="JFE3" s="617"/>
      <c r="JFF3" s="617"/>
      <c r="JFG3" s="617"/>
      <c r="JFH3" s="617"/>
      <c r="JFI3" s="617"/>
      <c r="JFJ3" s="617"/>
      <c r="JFK3" s="617"/>
      <c r="JFL3" s="617"/>
      <c r="JFM3" s="617"/>
      <c r="JFN3" s="617"/>
      <c r="JFO3" s="617"/>
      <c r="JFP3" s="617"/>
      <c r="JFQ3" s="617"/>
      <c r="JFR3" s="617"/>
      <c r="JFS3" s="617"/>
      <c r="JFT3" s="617"/>
      <c r="JFU3" s="617"/>
      <c r="JFV3" s="617"/>
      <c r="JFW3" s="617"/>
      <c r="JFX3" s="617"/>
      <c r="JFY3" s="617"/>
      <c r="JFZ3" s="617"/>
      <c r="JGA3" s="617"/>
      <c r="JGB3" s="617"/>
      <c r="JGC3" s="617"/>
      <c r="JGD3" s="617"/>
      <c r="JGE3" s="617"/>
      <c r="JGF3" s="617"/>
      <c r="JGG3" s="617"/>
      <c r="JGH3" s="617"/>
      <c r="JGI3" s="617"/>
      <c r="JGJ3" s="617"/>
      <c r="JGK3" s="617"/>
      <c r="JGL3" s="617"/>
      <c r="JGM3" s="617"/>
      <c r="JGN3" s="617"/>
      <c r="JGO3" s="617"/>
      <c r="JGP3" s="617"/>
      <c r="JGQ3" s="617"/>
      <c r="JGR3" s="617"/>
      <c r="JGS3" s="617"/>
      <c r="JGT3" s="617"/>
      <c r="JGU3" s="617"/>
      <c r="JGV3" s="617"/>
      <c r="JGW3" s="617"/>
      <c r="JGX3" s="617"/>
      <c r="JGY3" s="617"/>
      <c r="JGZ3" s="617"/>
      <c r="JHA3" s="617"/>
      <c r="JHB3" s="617"/>
      <c r="JHC3" s="617"/>
      <c r="JHD3" s="617"/>
      <c r="JHE3" s="617"/>
      <c r="JHF3" s="617"/>
      <c r="JHG3" s="617"/>
      <c r="JHH3" s="617"/>
      <c r="JHI3" s="617"/>
      <c r="JHJ3" s="617"/>
      <c r="JHK3" s="617"/>
      <c r="JHL3" s="617"/>
      <c r="JHM3" s="617"/>
      <c r="JHN3" s="617"/>
      <c r="JHO3" s="617"/>
      <c r="JHP3" s="617"/>
      <c r="JHQ3" s="617"/>
      <c r="JHR3" s="617"/>
      <c r="JHS3" s="617"/>
      <c r="JHT3" s="617"/>
      <c r="JHU3" s="617"/>
      <c r="JHV3" s="617"/>
      <c r="JHW3" s="617"/>
      <c r="JHX3" s="617"/>
      <c r="JHY3" s="617"/>
      <c r="JHZ3" s="617"/>
      <c r="JIA3" s="617"/>
      <c r="JIB3" s="617"/>
      <c r="JIC3" s="617"/>
      <c r="JID3" s="617"/>
      <c r="JIE3" s="617"/>
      <c r="JIF3" s="617"/>
      <c r="JIG3" s="617"/>
      <c r="JIH3" s="617"/>
      <c r="JII3" s="617"/>
      <c r="JIJ3" s="617"/>
      <c r="JIK3" s="617"/>
      <c r="JIL3" s="617"/>
      <c r="JIM3" s="617"/>
      <c r="JIN3" s="617"/>
      <c r="JIO3" s="617"/>
      <c r="JIP3" s="617"/>
      <c r="JIQ3" s="617"/>
      <c r="JIR3" s="617"/>
      <c r="JIS3" s="617"/>
      <c r="JIT3" s="617"/>
      <c r="JIU3" s="617"/>
      <c r="JIV3" s="617"/>
      <c r="JIW3" s="617"/>
      <c r="JIX3" s="617"/>
      <c r="JIY3" s="617"/>
      <c r="JIZ3" s="617"/>
      <c r="JJA3" s="617"/>
      <c r="JJB3" s="617"/>
      <c r="JJC3" s="617"/>
      <c r="JJD3" s="617"/>
      <c r="JJE3" s="617"/>
      <c r="JJF3" s="617"/>
      <c r="JJG3" s="617"/>
      <c r="JJH3" s="617"/>
      <c r="JJI3" s="617"/>
      <c r="JJJ3" s="617"/>
      <c r="JJK3" s="617"/>
      <c r="JJL3" s="617"/>
      <c r="JJM3" s="617"/>
      <c r="JJN3" s="617"/>
      <c r="JJO3" s="617"/>
      <c r="JJP3" s="617"/>
      <c r="JJQ3" s="617"/>
      <c r="JJR3" s="617"/>
      <c r="JJS3" s="617"/>
      <c r="JJT3" s="617"/>
      <c r="JJU3" s="617"/>
      <c r="JJV3" s="617"/>
      <c r="JJW3" s="617"/>
      <c r="JJX3" s="617"/>
      <c r="JJY3" s="617"/>
      <c r="JJZ3" s="617"/>
      <c r="JKA3" s="617"/>
      <c r="JKB3" s="617"/>
      <c r="JKC3" s="617"/>
      <c r="JKD3" s="617"/>
      <c r="JKE3" s="617"/>
      <c r="JKF3" s="617"/>
      <c r="JKG3" s="617"/>
      <c r="JKH3" s="617"/>
      <c r="JKI3" s="617"/>
      <c r="JKJ3" s="617"/>
      <c r="JKK3" s="617"/>
      <c r="JKL3" s="617"/>
      <c r="JKM3" s="617"/>
      <c r="JKN3" s="617"/>
      <c r="JKO3" s="617"/>
      <c r="JKP3" s="617"/>
      <c r="JKQ3" s="617"/>
      <c r="JKR3" s="617"/>
      <c r="JKS3" s="617"/>
      <c r="JKT3" s="617"/>
      <c r="JKU3" s="617"/>
      <c r="JKV3" s="617"/>
      <c r="JKW3" s="617"/>
      <c r="JKX3" s="617"/>
      <c r="JKY3" s="617"/>
      <c r="JKZ3" s="617"/>
      <c r="JLA3" s="617"/>
      <c r="JLB3" s="617"/>
      <c r="JLC3" s="617"/>
      <c r="JLD3" s="617"/>
      <c r="JLE3" s="617"/>
      <c r="JLF3" s="617"/>
      <c r="JLG3" s="617"/>
      <c r="JLH3" s="617"/>
      <c r="JLI3" s="617"/>
      <c r="JLJ3" s="617"/>
      <c r="JLK3" s="617"/>
      <c r="JLL3" s="617"/>
      <c r="JLM3" s="617"/>
      <c r="JLN3" s="617"/>
      <c r="JLO3" s="617"/>
      <c r="JLP3" s="617"/>
      <c r="JLQ3" s="617"/>
      <c r="JLR3" s="617"/>
      <c r="JLS3" s="617"/>
      <c r="JLT3" s="617"/>
      <c r="JLU3" s="617"/>
      <c r="JLV3" s="617"/>
      <c r="JLW3" s="617"/>
      <c r="JLX3" s="617"/>
      <c r="JLY3" s="617"/>
      <c r="JLZ3" s="617"/>
      <c r="JMA3" s="617"/>
      <c r="JMB3" s="617"/>
      <c r="JMC3" s="617"/>
      <c r="JMD3" s="617"/>
      <c r="JME3" s="617"/>
      <c r="JMF3" s="617"/>
      <c r="JMG3" s="617"/>
      <c r="JMH3" s="617"/>
      <c r="JMI3" s="617"/>
      <c r="JMJ3" s="617"/>
      <c r="JMK3" s="617"/>
      <c r="JML3" s="617"/>
      <c r="JMM3" s="617"/>
      <c r="JMN3" s="617"/>
      <c r="JMO3" s="617"/>
      <c r="JMP3" s="617"/>
      <c r="JMQ3" s="617"/>
      <c r="JMR3" s="617"/>
      <c r="JMS3" s="617"/>
      <c r="JMT3" s="617"/>
      <c r="JMU3" s="617"/>
      <c r="JMV3" s="617"/>
      <c r="JMW3" s="617"/>
      <c r="JMX3" s="617"/>
      <c r="JMY3" s="617"/>
      <c r="JMZ3" s="617"/>
      <c r="JNA3" s="617"/>
      <c r="JNB3" s="617"/>
      <c r="JNC3" s="617"/>
      <c r="JND3" s="617"/>
      <c r="JNE3" s="617"/>
      <c r="JNF3" s="617"/>
      <c r="JNG3" s="617"/>
      <c r="JNH3" s="617"/>
      <c r="JNI3" s="617"/>
      <c r="JNJ3" s="617"/>
      <c r="JNK3" s="617"/>
      <c r="JNL3" s="617"/>
      <c r="JNM3" s="617"/>
      <c r="JNN3" s="617"/>
      <c r="JNO3" s="617"/>
      <c r="JNP3" s="617"/>
      <c r="JNQ3" s="617"/>
      <c r="JNR3" s="617"/>
      <c r="JNS3" s="617"/>
      <c r="JNT3" s="617"/>
      <c r="JNU3" s="617"/>
      <c r="JNV3" s="617"/>
      <c r="JNW3" s="617"/>
      <c r="JNX3" s="617"/>
      <c r="JNY3" s="617"/>
      <c r="JNZ3" s="617"/>
      <c r="JOA3" s="617"/>
      <c r="JOB3" s="617"/>
      <c r="JOC3" s="617"/>
      <c r="JOD3" s="617"/>
      <c r="JOE3" s="617"/>
      <c r="JOF3" s="617"/>
      <c r="JOG3" s="617"/>
      <c r="JOH3" s="617"/>
      <c r="JOI3" s="617"/>
      <c r="JOJ3" s="617"/>
      <c r="JOK3" s="617"/>
      <c r="JOL3" s="617"/>
      <c r="JOM3" s="617"/>
      <c r="JON3" s="617"/>
      <c r="JOO3" s="617"/>
      <c r="JOP3" s="617"/>
      <c r="JOQ3" s="617"/>
      <c r="JOR3" s="617"/>
      <c r="JOS3" s="617"/>
      <c r="JOT3" s="617"/>
      <c r="JOU3" s="617"/>
      <c r="JOV3" s="617"/>
      <c r="JOW3" s="617"/>
      <c r="JOX3" s="617"/>
      <c r="JOY3" s="617"/>
      <c r="JOZ3" s="617"/>
      <c r="JPA3" s="617"/>
      <c r="JPB3" s="617"/>
      <c r="JPC3" s="617"/>
      <c r="JPD3" s="617"/>
      <c r="JPE3" s="617"/>
      <c r="JPF3" s="617"/>
      <c r="JPG3" s="617"/>
      <c r="JPH3" s="617"/>
      <c r="JPI3" s="617"/>
      <c r="JPJ3" s="617"/>
      <c r="JPK3" s="617"/>
      <c r="JPL3" s="617"/>
      <c r="JPM3" s="617"/>
      <c r="JPN3" s="617"/>
      <c r="JPO3" s="617"/>
      <c r="JPP3" s="617"/>
      <c r="JPQ3" s="617"/>
      <c r="JPR3" s="617"/>
      <c r="JPS3" s="617"/>
      <c r="JPT3" s="617"/>
      <c r="JPU3" s="617"/>
      <c r="JPV3" s="617"/>
      <c r="JPW3" s="617"/>
      <c r="JPX3" s="617"/>
      <c r="JPY3" s="617"/>
      <c r="JPZ3" s="617"/>
      <c r="JQA3" s="617"/>
      <c r="JQB3" s="617"/>
      <c r="JQC3" s="617"/>
      <c r="JQD3" s="617"/>
      <c r="JQE3" s="617"/>
      <c r="JQF3" s="617"/>
      <c r="JQG3" s="617"/>
      <c r="JQH3" s="617"/>
      <c r="JQI3" s="617"/>
      <c r="JQJ3" s="617"/>
      <c r="JQK3" s="617"/>
      <c r="JQL3" s="617"/>
      <c r="JQM3" s="617"/>
      <c r="JQN3" s="617"/>
      <c r="JQO3" s="617"/>
      <c r="JQP3" s="617"/>
      <c r="JQQ3" s="617"/>
      <c r="JQR3" s="617"/>
      <c r="JQS3" s="617"/>
      <c r="JQT3" s="617"/>
      <c r="JQU3" s="617"/>
      <c r="JQV3" s="617"/>
      <c r="JQW3" s="617"/>
      <c r="JQX3" s="617"/>
      <c r="JQY3" s="617"/>
      <c r="JQZ3" s="617"/>
      <c r="JRA3" s="617"/>
      <c r="JRB3" s="617"/>
      <c r="JRC3" s="617"/>
      <c r="JRD3" s="617"/>
      <c r="JRE3" s="617"/>
      <c r="JRF3" s="617"/>
      <c r="JRG3" s="617"/>
      <c r="JRH3" s="617"/>
      <c r="JRI3" s="617"/>
      <c r="JRJ3" s="617"/>
      <c r="JRK3" s="617"/>
      <c r="JRL3" s="617"/>
      <c r="JRM3" s="617"/>
      <c r="JRN3" s="617"/>
      <c r="JRO3" s="617"/>
      <c r="JRP3" s="617"/>
      <c r="JRQ3" s="617"/>
      <c r="JRR3" s="617"/>
      <c r="JRS3" s="617"/>
      <c r="JRT3" s="617"/>
      <c r="JRU3" s="617"/>
      <c r="JRV3" s="617"/>
      <c r="JRW3" s="617"/>
      <c r="JRX3" s="617"/>
      <c r="JRY3" s="617"/>
      <c r="JRZ3" s="617"/>
      <c r="JSA3" s="617"/>
      <c r="JSB3" s="617"/>
      <c r="JSC3" s="617"/>
      <c r="JSD3" s="617"/>
      <c r="JSE3" s="617"/>
      <c r="JSF3" s="617"/>
      <c r="JSG3" s="617"/>
      <c r="JSH3" s="617"/>
      <c r="JSI3" s="617"/>
      <c r="JSJ3" s="617"/>
      <c r="JSK3" s="617"/>
      <c r="JSL3" s="617"/>
      <c r="JSM3" s="617"/>
      <c r="JSN3" s="617"/>
      <c r="JSO3" s="617"/>
      <c r="JSP3" s="617"/>
      <c r="JSQ3" s="617"/>
      <c r="JSR3" s="617"/>
      <c r="JSS3" s="617"/>
      <c r="JST3" s="617"/>
      <c r="JSU3" s="617"/>
      <c r="JSV3" s="617"/>
      <c r="JSW3" s="617"/>
      <c r="JSX3" s="617"/>
      <c r="JSY3" s="617"/>
      <c r="JSZ3" s="617"/>
      <c r="JTA3" s="617"/>
      <c r="JTB3" s="617"/>
      <c r="JTC3" s="617"/>
      <c r="JTD3" s="617"/>
      <c r="JTE3" s="617"/>
      <c r="JTF3" s="617"/>
      <c r="JTG3" s="617"/>
      <c r="JTH3" s="617"/>
      <c r="JTI3" s="617"/>
      <c r="JTJ3" s="617"/>
      <c r="JTK3" s="617"/>
      <c r="JTL3" s="617"/>
      <c r="JTM3" s="617"/>
      <c r="JTN3" s="617"/>
      <c r="JTO3" s="617"/>
      <c r="JTP3" s="617"/>
      <c r="JTQ3" s="617"/>
      <c r="JTR3" s="617"/>
      <c r="JTS3" s="617"/>
      <c r="JTT3" s="617"/>
      <c r="JTU3" s="617"/>
      <c r="JTV3" s="617"/>
      <c r="JTW3" s="617"/>
      <c r="JTX3" s="617"/>
      <c r="JTY3" s="617"/>
      <c r="JTZ3" s="617"/>
      <c r="JUA3" s="617"/>
      <c r="JUB3" s="617"/>
      <c r="JUC3" s="617"/>
      <c r="JUD3" s="617"/>
      <c r="JUE3" s="617"/>
      <c r="JUF3" s="617"/>
      <c r="JUG3" s="617"/>
      <c r="JUH3" s="617"/>
      <c r="JUI3" s="617"/>
      <c r="JUJ3" s="617"/>
      <c r="JUK3" s="617"/>
      <c r="JUL3" s="617"/>
      <c r="JUM3" s="617"/>
      <c r="JUN3" s="617"/>
      <c r="JUO3" s="617"/>
      <c r="JUP3" s="617"/>
      <c r="JUQ3" s="617"/>
      <c r="JUR3" s="617"/>
      <c r="JUS3" s="617"/>
      <c r="JUT3" s="617"/>
      <c r="JUU3" s="617"/>
      <c r="JUV3" s="617"/>
      <c r="JUW3" s="617"/>
      <c r="JUX3" s="617"/>
      <c r="JUY3" s="617"/>
      <c r="JUZ3" s="617"/>
      <c r="JVA3" s="617"/>
      <c r="JVB3" s="617"/>
      <c r="JVC3" s="617"/>
      <c r="JVD3" s="617"/>
      <c r="JVE3" s="617"/>
      <c r="JVF3" s="617"/>
      <c r="JVG3" s="617"/>
      <c r="JVH3" s="617"/>
      <c r="JVI3" s="617"/>
      <c r="JVJ3" s="617"/>
      <c r="JVK3" s="617"/>
      <c r="JVL3" s="617"/>
      <c r="JVM3" s="617"/>
      <c r="JVN3" s="617"/>
      <c r="JVO3" s="617"/>
      <c r="JVP3" s="617"/>
      <c r="JVQ3" s="617"/>
      <c r="JVR3" s="617"/>
      <c r="JVS3" s="617"/>
      <c r="JVT3" s="617"/>
      <c r="JVU3" s="617"/>
      <c r="JVV3" s="617"/>
      <c r="JVW3" s="617"/>
      <c r="JVX3" s="617"/>
      <c r="JVY3" s="617"/>
      <c r="JVZ3" s="617"/>
      <c r="JWA3" s="617"/>
      <c r="JWB3" s="617"/>
      <c r="JWC3" s="617"/>
      <c r="JWD3" s="617"/>
      <c r="JWE3" s="617"/>
      <c r="JWF3" s="617"/>
      <c r="JWG3" s="617"/>
      <c r="JWH3" s="617"/>
      <c r="JWI3" s="617"/>
      <c r="JWJ3" s="617"/>
      <c r="JWK3" s="617"/>
      <c r="JWL3" s="617"/>
      <c r="JWM3" s="617"/>
      <c r="JWN3" s="617"/>
      <c r="JWO3" s="617"/>
      <c r="JWP3" s="617"/>
      <c r="JWQ3" s="617"/>
      <c r="JWR3" s="617"/>
      <c r="JWS3" s="617"/>
      <c r="JWT3" s="617"/>
      <c r="JWU3" s="617"/>
      <c r="JWV3" s="617"/>
      <c r="JWW3" s="617"/>
      <c r="JWX3" s="617"/>
      <c r="JWY3" s="617"/>
      <c r="JWZ3" s="617"/>
      <c r="JXA3" s="617"/>
      <c r="JXB3" s="617"/>
      <c r="JXC3" s="617"/>
      <c r="JXD3" s="617"/>
      <c r="JXE3" s="617"/>
      <c r="JXF3" s="617"/>
      <c r="JXG3" s="617"/>
      <c r="JXH3" s="617"/>
      <c r="JXI3" s="617"/>
      <c r="JXJ3" s="617"/>
      <c r="JXK3" s="617"/>
      <c r="JXL3" s="617"/>
      <c r="JXM3" s="617"/>
      <c r="JXN3" s="617"/>
      <c r="JXO3" s="617"/>
      <c r="JXP3" s="617"/>
      <c r="JXQ3" s="617"/>
      <c r="JXR3" s="617"/>
      <c r="JXS3" s="617"/>
      <c r="JXT3" s="617"/>
      <c r="JXU3" s="617"/>
      <c r="JXV3" s="617"/>
      <c r="JXW3" s="617"/>
      <c r="JXX3" s="617"/>
      <c r="JXY3" s="617"/>
      <c r="JXZ3" s="617"/>
      <c r="JYA3" s="617"/>
      <c r="JYB3" s="617"/>
      <c r="JYC3" s="617"/>
      <c r="JYD3" s="617"/>
      <c r="JYE3" s="617"/>
      <c r="JYF3" s="617"/>
      <c r="JYG3" s="617"/>
      <c r="JYH3" s="617"/>
      <c r="JYI3" s="617"/>
      <c r="JYJ3" s="617"/>
      <c r="JYK3" s="617"/>
      <c r="JYL3" s="617"/>
      <c r="JYM3" s="617"/>
      <c r="JYN3" s="617"/>
      <c r="JYO3" s="617"/>
      <c r="JYP3" s="617"/>
      <c r="JYQ3" s="617"/>
      <c r="JYR3" s="617"/>
      <c r="JYS3" s="617"/>
      <c r="JYT3" s="617"/>
      <c r="JYU3" s="617"/>
      <c r="JYV3" s="617"/>
      <c r="JYW3" s="617"/>
      <c r="JYX3" s="617"/>
      <c r="JYY3" s="617"/>
      <c r="JYZ3" s="617"/>
      <c r="JZA3" s="617"/>
      <c r="JZB3" s="617"/>
      <c r="JZC3" s="617"/>
      <c r="JZD3" s="617"/>
      <c r="JZE3" s="617"/>
      <c r="JZF3" s="617"/>
      <c r="JZG3" s="617"/>
      <c r="JZH3" s="617"/>
      <c r="JZI3" s="617"/>
      <c r="JZJ3" s="617"/>
      <c r="JZK3" s="617"/>
      <c r="JZL3" s="617"/>
      <c r="JZM3" s="617"/>
      <c r="JZN3" s="617"/>
      <c r="JZO3" s="617"/>
      <c r="JZP3" s="617"/>
      <c r="JZQ3" s="617"/>
      <c r="JZR3" s="617"/>
      <c r="JZS3" s="617"/>
      <c r="JZT3" s="617"/>
      <c r="JZU3" s="617"/>
      <c r="JZV3" s="617"/>
      <c r="JZW3" s="617"/>
      <c r="JZX3" s="617"/>
      <c r="JZY3" s="617"/>
      <c r="JZZ3" s="617"/>
      <c r="KAA3" s="617"/>
      <c r="KAB3" s="617"/>
      <c r="KAC3" s="617"/>
      <c r="KAD3" s="617"/>
      <c r="KAE3" s="617"/>
      <c r="KAF3" s="617"/>
      <c r="KAG3" s="617"/>
      <c r="KAH3" s="617"/>
      <c r="KAI3" s="617"/>
      <c r="KAJ3" s="617"/>
      <c r="KAK3" s="617"/>
      <c r="KAL3" s="617"/>
      <c r="KAM3" s="617"/>
      <c r="KAN3" s="617"/>
      <c r="KAO3" s="617"/>
      <c r="KAP3" s="617"/>
      <c r="KAQ3" s="617"/>
      <c r="KAR3" s="617"/>
      <c r="KAS3" s="617"/>
      <c r="KAT3" s="617"/>
      <c r="KAU3" s="617"/>
      <c r="KAV3" s="617"/>
      <c r="KAW3" s="617"/>
      <c r="KAX3" s="617"/>
      <c r="KAY3" s="617"/>
      <c r="KAZ3" s="617"/>
      <c r="KBA3" s="617"/>
      <c r="KBB3" s="617"/>
      <c r="KBC3" s="617"/>
      <c r="KBD3" s="617"/>
      <c r="KBE3" s="617"/>
      <c r="KBF3" s="617"/>
      <c r="KBG3" s="617"/>
      <c r="KBH3" s="617"/>
      <c r="KBI3" s="617"/>
      <c r="KBJ3" s="617"/>
      <c r="KBK3" s="617"/>
      <c r="KBL3" s="617"/>
      <c r="KBM3" s="617"/>
      <c r="KBN3" s="617"/>
      <c r="KBO3" s="617"/>
      <c r="KBP3" s="617"/>
      <c r="KBQ3" s="617"/>
      <c r="KBR3" s="617"/>
      <c r="KBS3" s="617"/>
      <c r="KBT3" s="617"/>
      <c r="KBU3" s="617"/>
      <c r="KBV3" s="617"/>
      <c r="KBW3" s="617"/>
      <c r="KBX3" s="617"/>
      <c r="KBY3" s="617"/>
      <c r="KBZ3" s="617"/>
      <c r="KCA3" s="617"/>
      <c r="KCB3" s="617"/>
      <c r="KCC3" s="617"/>
      <c r="KCD3" s="617"/>
      <c r="KCE3" s="617"/>
      <c r="KCF3" s="617"/>
      <c r="KCG3" s="617"/>
      <c r="KCH3" s="617"/>
      <c r="KCI3" s="617"/>
      <c r="KCJ3" s="617"/>
      <c r="KCK3" s="617"/>
      <c r="KCL3" s="617"/>
      <c r="KCM3" s="617"/>
      <c r="KCN3" s="617"/>
      <c r="KCO3" s="617"/>
      <c r="KCP3" s="617"/>
      <c r="KCQ3" s="617"/>
      <c r="KCR3" s="617"/>
      <c r="KCS3" s="617"/>
      <c r="KCT3" s="617"/>
      <c r="KCU3" s="617"/>
      <c r="KCV3" s="617"/>
      <c r="KCW3" s="617"/>
      <c r="KCX3" s="617"/>
      <c r="KCY3" s="617"/>
      <c r="KCZ3" s="617"/>
      <c r="KDA3" s="617"/>
      <c r="KDB3" s="617"/>
      <c r="KDC3" s="617"/>
      <c r="KDD3" s="617"/>
      <c r="KDE3" s="617"/>
      <c r="KDF3" s="617"/>
      <c r="KDG3" s="617"/>
      <c r="KDH3" s="617"/>
      <c r="KDI3" s="617"/>
      <c r="KDJ3" s="617"/>
      <c r="KDK3" s="617"/>
      <c r="KDL3" s="617"/>
      <c r="KDM3" s="617"/>
      <c r="KDN3" s="617"/>
      <c r="KDO3" s="617"/>
      <c r="KDP3" s="617"/>
      <c r="KDQ3" s="617"/>
      <c r="KDR3" s="617"/>
      <c r="KDS3" s="617"/>
      <c r="KDT3" s="617"/>
      <c r="KDU3" s="617"/>
      <c r="KDV3" s="617"/>
      <c r="KDW3" s="617"/>
      <c r="KDX3" s="617"/>
      <c r="KDY3" s="617"/>
      <c r="KDZ3" s="617"/>
      <c r="KEA3" s="617"/>
      <c r="KEB3" s="617"/>
      <c r="KEC3" s="617"/>
      <c r="KED3" s="617"/>
      <c r="KEE3" s="617"/>
      <c r="KEF3" s="617"/>
      <c r="KEG3" s="617"/>
      <c r="KEH3" s="617"/>
      <c r="KEI3" s="617"/>
      <c r="KEJ3" s="617"/>
      <c r="KEK3" s="617"/>
      <c r="KEL3" s="617"/>
      <c r="KEM3" s="617"/>
      <c r="KEN3" s="617"/>
      <c r="KEO3" s="617"/>
      <c r="KEP3" s="617"/>
      <c r="KEQ3" s="617"/>
      <c r="KER3" s="617"/>
      <c r="KES3" s="617"/>
      <c r="KET3" s="617"/>
      <c r="KEU3" s="617"/>
      <c r="KEV3" s="617"/>
      <c r="KEW3" s="617"/>
      <c r="KEX3" s="617"/>
      <c r="KEY3" s="617"/>
      <c r="KEZ3" s="617"/>
      <c r="KFA3" s="617"/>
      <c r="KFB3" s="617"/>
      <c r="KFC3" s="617"/>
      <c r="KFD3" s="617"/>
      <c r="KFE3" s="617"/>
      <c r="KFF3" s="617"/>
      <c r="KFG3" s="617"/>
      <c r="KFH3" s="617"/>
      <c r="KFI3" s="617"/>
      <c r="KFJ3" s="617"/>
      <c r="KFK3" s="617"/>
      <c r="KFL3" s="617"/>
      <c r="KFM3" s="617"/>
      <c r="KFN3" s="617"/>
      <c r="KFO3" s="617"/>
      <c r="KFP3" s="617"/>
      <c r="KFQ3" s="617"/>
      <c r="KFR3" s="617"/>
      <c r="KFS3" s="617"/>
      <c r="KFT3" s="617"/>
      <c r="KFU3" s="617"/>
      <c r="KFV3" s="617"/>
      <c r="KFW3" s="617"/>
      <c r="KFX3" s="617"/>
      <c r="KFY3" s="617"/>
      <c r="KFZ3" s="617"/>
      <c r="KGA3" s="617"/>
      <c r="KGB3" s="617"/>
      <c r="KGC3" s="617"/>
      <c r="KGD3" s="617"/>
      <c r="KGE3" s="617"/>
      <c r="KGF3" s="617"/>
      <c r="KGG3" s="617"/>
      <c r="KGH3" s="617"/>
      <c r="KGI3" s="617"/>
      <c r="KGJ3" s="617"/>
      <c r="KGK3" s="617"/>
      <c r="KGL3" s="617"/>
      <c r="KGM3" s="617"/>
      <c r="KGN3" s="617"/>
      <c r="KGO3" s="617"/>
      <c r="KGP3" s="617"/>
      <c r="KGQ3" s="617"/>
      <c r="KGR3" s="617"/>
      <c r="KGS3" s="617"/>
      <c r="KGT3" s="617"/>
      <c r="KGU3" s="617"/>
      <c r="KGV3" s="617"/>
      <c r="KGW3" s="617"/>
      <c r="KGX3" s="617"/>
      <c r="KGY3" s="617"/>
      <c r="KGZ3" s="617"/>
      <c r="KHA3" s="617"/>
      <c r="KHB3" s="617"/>
      <c r="KHC3" s="617"/>
      <c r="KHD3" s="617"/>
      <c r="KHE3" s="617"/>
      <c r="KHF3" s="617"/>
      <c r="KHG3" s="617"/>
      <c r="KHH3" s="617"/>
      <c r="KHI3" s="617"/>
      <c r="KHJ3" s="617"/>
      <c r="KHK3" s="617"/>
      <c r="KHL3" s="617"/>
      <c r="KHM3" s="617"/>
      <c r="KHN3" s="617"/>
      <c r="KHO3" s="617"/>
      <c r="KHP3" s="617"/>
      <c r="KHQ3" s="617"/>
      <c r="KHR3" s="617"/>
      <c r="KHS3" s="617"/>
      <c r="KHT3" s="617"/>
      <c r="KHU3" s="617"/>
      <c r="KHV3" s="617"/>
      <c r="KHW3" s="617"/>
      <c r="KHX3" s="617"/>
      <c r="KHY3" s="617"/>
      <c r="KHZ3" s="617"/>
      <c r="KIA3" s="617"/>
      <c r="KIB3" s="617"/>
      <c r="KIC3" s="617"/>
      <c r="KID3" s="617"/>
      <c r="KIE3" s="617"/>
      <c r="KIF3" s="617"/>
      <c r="KIG3" s="617"/>
      <c r="KIH3" s="617"/>
      <c r="KII3" s="617"/>
      <c r="KIJ3" s="617"/>
      <c r="KIK3" s="617"/>
      <c r="KIL3" s="617"/>
      <c r="KIM3" s="617"/>
      <c r="KIN3" s="617"/>
      <c r="KIO3" s="617"/>
      <c r="KIP3" s="617"/>
      <c r="KIQ3" s="617"/>
      <c r="KIR3" s="617"/>
      <c r="KIS3" s="617"/>
      <c r="KIT3" s="617"/>
      <c r="KIU3" s="617"/>
      <c r="KIV3" s="617"/>
      <c r="KIW3" s="617"/>
      <c r="KIX3" s="617"/>
      <c r="KIY3" s="617"/>
      <c r="KIZ3" s="617"/>
      <c r="KJA3" s="617"/>
      <c r="KJB3" s="617"/>
      <c r="KJC3" s="617"/>
      <c r="KJD3" s="617"/>
      <c r="KJE3" s="617"/>
      <c r="KJF3" s="617"/>
      <c r="KJG3" s="617"/>
      <c r="KJH3" s="617"/>
      <c r="KJI3" s="617"/>
      <c r="KJJ3" s="617"/>
      <c r="KJK3" s="617"/>
      <c r="KJL3" s="617"/>
      <c r="KJM3" s="617"/>
      <c r="KJN3" s="617"/>
      <c r="KJO3" s="617"/>
      <c r="KJP3" s="617"/>
      <c r="KJQ3" s="617"/>
      <c r="KJR3" s="617"/>
      <c r="KJS3" s="617"/>
      <c r="KJT3" s="617"/>
      <c r="KJU3" s="617"/>
      <c r="KJV3" s="617"/>
      <c r="KJW3" s="617"/>
      <c r="KJX3" s="617"/>
      <c r="KJY3" s="617"/>
      <c r="KJZ3" s="617"/>
      <c r="KKA3" s="617"/>
      <c r="KKB3" s="617"/>
      <c r="KKC3" s="617"/>
      <c r="KKD3" s="617"/>
      <c r="KKE3" s="617"/>
      <c r="KKF3" s="617"/>
      <c r="KKG3" s="617"/>
      <c r="KKH3" s="617"/>
      <c r="KKI3" s="617"/>
      <c r="KKJ3" s="617"/>
      <c r="KKK3" s="617"/>
      <c r="KKL3" s="617"/>
      <c r="KKM3" s="617"/>
      <c r="KKN3" s="617"/>
      <c r="KKO3" s="617"/>
      <c r="KKP3" s="617"/>
      <c r="KKQ3" s="617"/>
      <c r="KKR3" s="617"/>
      <c r="KKS3" s="617"/>
      <c r="KKT3" s="617"/>
      <c r="KKU3" s="617"/>
      <c r="KKV3" s="617"/>
      <c r="KKW3" s="617"/>
      <c r="KKX3" s="617"/>
      <c r="KKY3" s="617"/>
      <c r="KKZ3" s="617"/>
      <c r="KLA3" s="617"/>
      <c r="KLB3" s="617"/>
      <c r="KLC3" s="617"/>
      <c r="KLD3" s="617"/>
      <c r="KLE3" s="617"/>
      <c r="KLF3" s="617"/>
      <c r="KLG3" s="617"/>
      <c r="KLH3" s="617"/>
      <c r="KLI3" s="617"/>
      <c r="KLJ3" s="617"/>
      <c r="KLK3" s="617"/>
      <c r="KLL3" s="617"/>
      <c r="KLM3" s="617"/>
      <c r="KLN3" s="617"/>
      <c r="KLO3" s="617"/>
      <c r="KLP3" s="617"/>
      <c r="KLQ3" s="617"/>
      <c r="KLR3" s="617"/>
      <c r="KLS3" s="617"/>
      <c r="KLT3" s="617"/>
      <c r="KLU3" s="617"/>
      <c r="KLV3" s="617"/>
      <c r="KLW3" s="617"/>
      <c r="KLX3" s="617"/>
      <c r="KLY3" s="617"/>
      <c r="KLZ3" s="617"/>
      <c r="KMA3" s="617"/>
      <c r="KMB3" s="617"/>
      <c r="KMC3" s="617"/>
      <c r="KMD3" s="617"/>
      <c r="KME3" s="617"/>
      <c r="KMF3" s="617"/>
      <c r="KMG3" s="617"/>
      <c r="KMH3" s="617"/>
      <c r="KMI3" s="617"/>
      <c r="KMJ3" s="617"/>
      <c r="KMK3" s="617"/>
      <c r="KML3" s="617"/>
      <c r="KMM3" s="617"/>
      <c r="KMN3" s="617"/>
      <c r="KMO3" s="617"/>
      <c r="KMP3" s="617"/>
      <c r="KMQ3" s="617"/>
      <c r="KMR3" s="617"/>
      <c r="KMS3" s="617"/>
      <c r="KMT3" s="617"/>
      <c r="KMU3" s="617"/>
      <c r="KMV3" s="617"/>
      <c r="KMW3" s="617"/>
      <c r="KMX3" s="617"/>
      <c r="KMY3" s="617"/>
      <c r="KMZ3" s="617"/>
      <c r="KNA3" s="617"/>
      <c r="KNB3" s="617"/>
      <c r="KNC3" s="617"/>
      <c r="KND3" s="617"/>
      <c r="KNE3" s="617"/>
      <c r="KNF3" s="617"/>
      <c r="KNG3" s="617"/>
      <c r="KNH3" s="617"/>
      <c r="KNI3" s="617"/>
      <c r="KNJ3" s="617"/>
      <c r="KNK3" s="617"/>
      <c r="KNL3" s="617"/>
      <c r="KNM3" s="617"/>
      <c r="KNN3" s="617"/>
      <c r="KNO3" s="617"/>
      <c r="KNP3" s="617"/>
      <c r="KNQ3" s="617"/>
      <c r="KNR3" s="617"/>
      <c r="KNS3" s="617"/>
      <c r="KNT3" s="617"/>
      <c r="KNU3" s="617"/>
      <c r="KNV3" s="617"/>
      <c r="KNW3" s="617"/>
      <c r="KNX3" s="617"/>
      <c r="KNY3" s="617"/>
      <c r="KNZ3" s="617"/>
      <c r="KOA3" s="617"/>
      <c r="KOB3" s="617"/>
      <c r="KOC3" s="617"/>
      <c r="KOD3" s="617"/>
      <c r="KOE3" s="617"/>
      <c r="KOF3" s="617"/>
      <c r="KOG3" s="617"/>
      <c r="KOH3" s="617"/>
      <c r="KOI3" s="617"/>
      <c r="KOJ3" s="617"/>
      <c r="KOK3" s="617"/>
      <c r="KOL3" s="617"/>
      <c r="KOM3" s="617"/>
      <c r="KON3" s="617"/>
      <c r="KOO3" s="617"/>
      <c r="KOP3" s="617"/>
      <c r="KOQ3" s="617"/>
      <c r="KOR3" s="617"/>
      <c r="KOS3" s="617"/>
      <c r="KOT3" s="617"/>
      <c r="KOU3" s="617"/>
      <c r="KOV3" s="617"/>
      <c r="KOW3" s="617"/>
      <c r="KOX3" s="617"/>
      <c r="KOY3" s="617"/>
      <c r="KOZ3" s="617"/>
      <c r="KPA3" s="617"/>
      <c r="KPB3" s="617"/>
      <c r="KPC3" s="617"/>
      <c r="KPD3" s="617"/>
      <c r="KPE3" s="617"/>
      <c r="KPF3" s="617"/>
      <c r="KPG3" s="617"/>
      <c r="KPH3" s="617"/>
      <c r="KPI3" s="617"/>
      <c r="KPJ3" s="617"/>
      <c r="KPK3" s="617"/>
      <c r="KPL3" s="617"/>
      <c r="KPM3" s="617"/>
      <c r="KPN3" s="617"/>
      <c r="KPO3" s="617"/>
      <c r="KPP3" s="617"/>
      <c r="KPQ3" s="617"/>
      <c r="KPR3" s="617"/>
      <c r="KPS3" s="617"/>
      <c r="KPT3" s="617"/>
      <c r="KPU3" s="617"/>
      <c r="KPV3" s="617"/>
      <c r="KPW3" s="617"/>
      <c r="KPX3" s="617"/>
      <c r="KPY3" s="617"/>
      <c r="KPZ3" s="617"/>
      <c r="KQA3" s="617"/>
      <c r="KQB3" s="617"/>
      <c r="KQC3" s="617"/>
      <c r="KQD3" s="617"/>
      <c r="KQE3" s="617"/>
      <c r="KQF3" s="617"/>
      <c r="KQG3" s="617"/>
      <c r="KQH3" s="617"/>
      <c r="KQI3" s="617"/>
      <c r="KQJ3" s="617"/>
      <c r="KQK3" s="617"/>
      <c r="KQL3" s="617"/>
      <c r="KQM3" s="617"/>
      <c r="KQN3" s="617"/>
      <c r="KQO3" s="617"/>
      <c r="KQP3" s="617"/>
      <c r="KQQ3" s="617"/>
      <c r="KQR3" s="617"/>
      <c r="KQS3" s="617"/>
      <c r="KQT3" s="617"/>
      <c r="KQU3" s="617"/>
      <c r="KQV3" s="617"/>
      <c r="KQW3" s="617"/>
      <c r="KQX3" s="617"/>
      <c r="KQY3" s="617"/>
      <c r="KQZ3" s="617"/>
      <c r="KRA3" s="617"/>
      <c r="KRB3" s="617"/>
      <c r="KRC3" s="617"/>
      <c r="KRD3" s="617"/>
      <c r="KRE3" s="617"/>
      <c r="KRF3" s="617"/>
      <c r="KRG3" s="617"/>
      <c r="KRH3" s="617"/>
      <c r="KRI3" s="617"/>
      <c r="KRJ3" s="617"/>
      <c r="KRK3" s="617"/>
      <c r="KRL3" s="617"/>
      <c r="KRM3" s="617"/>
      <c r="KRN3" s="617"/>
      <c r="KRO3" s="617"/>
      <c r="KRP3" s="617"/>
      <c r="KRQ3" s="617"/>
      <c r="KRR3" s="617"/>
      <c r="KRS3" s="617"/>
      <c r="KRT3" s="617"/>
      <c r="KRU3" s="617"/>
      <c r="KRV3" s="617"/>
      <c r="KRW3" s="617"/>
      <c r="KRX3" s="617"/>
      <c r="KRY3" s="617"/>
      <c r="KRZ3" s="617"/>
      <c r="KSA3" s="617"/>
      <c r="KSB3" s="617"/>
      <c r="KSC3" s="617"/>
      <c r="KSD3" s="617"/>
      <c r="KSE3" s="617"/>
      <c r="KSF3" s="617"/>
      <c r="KSG3" s="617"/>
      <c r="KSH3" s="617"/>
      <c r="KSI3" s="617"/>
      <c r="KSJ3" s="617"/>
      <c r="KSK3" s="617"/>
      <c r="KSL3" s="617"/>
      <c r="KSM3" s="617"/>
      <c r="KSN3" s="617"/>
      <c r="KSO3" s="617"/>
      <c r="KSP3" s="617"/>
      <c r="KSQ3" s="617"/>
      <c r="KSR3" s="617"/>
      <c r="KSS3" s="617"/>
      <c r="KST3" s="617"/>
      <c r="KSU3" s="617"/>
      <c r="KSV3" s="617"/>
      <c r="KSW3" s="617"/>
      <c r="KSX3" s="617"/>
      <c r="KSY3" s="617"/>
      <c r="KSZ3" s="617"/>
      <c r="KTA3" s="617"/>
      <c r="KTB3" s="617"/>
      <c r="KTC3" s="617"/>
      <c r="KTD3" s="617"/>
      <c r="KTE3" s="617"/>
      <c r="KTF3" s="617"/>
      <c r="KTG3" s="617"/>
      <c r="KTH3" s="617"/>
      <c r="KTI3" s="617"/>
      <c r="KTJ3" s="617"/>
      <c r="KTK3" s="617"/>
      <c r="KTL3" s="617"/>
      <c r="KTM3" s="617"/>
      <c r="KTN3" s="617"/>
      <c r="KTO3" s="617"/>
      <c r="KTP3" s="617"/>
      <c r="KTQ3" s="617"/>
      <c r="KTR3" s="617"/>
      <c r="KTS3" s="617"/>
      <c r="KTT3" s="617"/>
      <c r="KTU3" s="617"/>
      <c r="KTV3" s="617"/>
      <c r="KTW3" s="617"/>
      <c r="KTX3" s="617"/>
      <c r="KTY3" s="617"/>
      <c r="KTZ3" s="617"/>
      <c r="KUA3" s="617"/>
      <c r="KUB3" s="617"/>
      <c r="KUC3" s="617"/>
      <c r="KUD3" s="617"/>
      <c r="KUE3" s="617"/>
      <c r="KUF3" s="617"/>
      <c r="KUG3" s="617"/>
      <c r="KUH3" s="617"/>
      <c r="KUI3" s="617"/>
      <c r="KUJ3" s="617"/>
      <c r="KUK3" s="617"/>
      <c r="KUL3" s="617"/>
      <c r="KUM3" s="617"/>
      <c r="KUN3" s="617"/>
      <c r="KUO3" s="617"/>
      <c r="KUP3" s="617"/>
      <c r="KUQ3" s="617"/>
      <c r="KUR3" s="617"/>
      <c r="KUS3" s="617"/>
      <c r="KUT3" s="617"/>
      <c r="KUU3" s="617"/>
      <c r="KUV3" s="617"/>
      <c r="KUW3" s="617"/>
      <c r="KUX3" s="617"/>
      <c r="KUY3" s="617"/>
      <c r="KUZ3" s="617"/>
      <c r="KVA3" s="617"/>
      <c r="KVB3" s="617"/>
      <c r="KVC3" s="617"/>
      <c r="KVD3" s="617"/>
      <c r="KVE3" s="617"/>
      <c r="KVF3" s="617"/>
      <c r="KVG3" s="617"/>
      <c r="KVH3" s="617"/>
      <c r="KVI3" s="617"/>
      <c r="KVJ3" s="617"/>
      <c r="KVK3" s="617"/>
      <c r="KVL3" s="617"/>
      <c r="KVM3" s="617"/>
      <c r="KVN3" s="617"/>
      <c r="KVO3" s="617"/>
      <c r="KVP3" s="617"/>
      <c r="KVQ3" s="617"/>
      <c r="KVR3" s="617"/>
      <c r="KVS3" s="617"/>
      <c r="KVT3" s="617"/>
      <c r="KVU3" s="617"/>
      <c r="KVV3" s="617"/>
      <c r="KVW3" s="617"/>
      <c r="KVX3" s="617"/>
      <c r="KVY3" s="617"/>
      <c r="KVZ3" s="617"/>
      <c r="KWA3" s="617"/>
      <c r="KWB3" s="617"/>
      <c r="KWC3" s="617"/>
      <c r="KWD3" s="617"/>
      <c r="KWE3" s="617"/>
      <c r="KWF3" s="617"/>
      <c r="KWG3" s="617"/>
      <c r="KWH3" s="617"/>
      <c r="KWI3" s="617"/>
      <c r="KWJ3" s="617"/>
      <c r="KWK3" s="617"/>
      <c r="KWL3" s="617"/>
      <c r="KWM3" s="617"/>
      <c r="KWN3" s="617"/>
      <c r="KWO3" s="617"/>
      <c r="KWP3" s="617"/>
      <c r="KWQ3" s="617"/>
      <c r="KWR3" s="617"/>
      <c r="KWS3" s="617"/>
      <c r="KWT3" s="617"/>
      <c r="KWU3" s="617"/>
      <c r="KWV3" s="617"/>
      <c r="KWW3" s="617"/>
      <c r="KWX3" s="617"/>
      <c r="KWY3" s="617"/>
      <c r="KWZ3" s="617"/>
      <c r="KXA3" s="617"/>
      <c r="KXB3" s="617"/>
      <c r="KXC3" s="617"/>
      <c r="KXD3" s="617"/>
      <c r="KXE3" s="617"/>
      <c r="KXF3" s="617"/>
      <c r="KXG3" s="617"/>
      <c r="KXH3" s="617"/>
      <c r="KXI3" s="617"/>
      <c r="KXJ3" s="617"/>
      <c r="KXK3" s="617"/>
      <c r="KXL3" s="617"/>
      <c r="KXM3" s="617"/>
      <c r="KXN3" s="617"/>
      <c r="KXO3" s="617"/>
      <c r="KXP3" s="617"/>
      <c r="KXQ3" s="617"/>
      <c r="KXR3" s="617"/>
      <c r="KXS3" s="617"/>
      <c r="KXT3" s="617"/>
      <c r="KXU3" s="617"/>
      <c r="KXV3" s="617"/>
      <c r="KXW3" s="617"/>
      <c r="KXX3" s="617"/>
      <c r="KXY3" s="617"/>
      <c r="KXZ3" s="617"/>
      <c r="KYA3" s="617"/>
      <c r="KYB3" s="617"/>
      <c r="KYC3" s="617"/>
      <c r="KYD3" s="617"/>
      <c r="KYE3" s="617"/>
      <c r="KYF3" s="617"/>
      <c r="KYG3" s="617"/>
      <c r="KYH3" s="617"/>
      <c r="KYI3" s="617"/>
      <c r="KYJ3" s="617"/>
      <c r="KYK3" s="617"/>
      <c r="KYL3" s="617"/>
      <c r="KYM3" s="617"/>
      <c r="KYN3" s="617"/>
      <c r="KYO3" s="617"/>
      <c r="KYP3" s="617"/>
      <c r="KYQ3" s="617"/>
      <c r="KYR3" s="617"/>
      <c r="KYS3" s="617"/>
      <c r="KYT3" s="617"/>
      <c r="KYU3" s="617"/>
      <c r="KYV3" s="617"/>
      <c r="KYW3" s="617"/>
      <c r="KYX3" s="617"/>
      <c r="KYY3" s="617"/>
      <c r="KYZ3" s="617"/>
      <c r="KZA3" s="617"/>
      <c r="KZB3" s="617"/>
      <c r="KZC3" s="617"/>
      <c r="KZD3" s="617"/>
      <c r="KZE3" s="617"/>
      <c r="KZF3" s="617"/>
      <c r="KZG3" s="617"/>
      <c r="KZH3" s="617"/>
      <c r="KZI3" s="617"/>
      <c r="KZJ3" s="617"/>
      <c r="KZK3" s="617"/>
      <c r="KZL3" s="617"/>
      <c r="KZM3" s="617"/>
      <c r="KZN3" s="617"/>
      <c r="KZO3" s="617"/>
      <c r="KZP3" s="617"/>
      <c r="KZQ3" s="617"/>
      <c r="KZR3" s="617"/>
      <c r="KZS3" s="617"/>
      <c r="KZT3" s="617"/>
      <c r="KZU3" s="617"/>
      <c r="KZV3" s="617"/>
      <c r="KZW3" s="617"/>
      <c r="KZX3" s="617"/>
      <c r="KZY3" s="617"/>
      <c r="KZZ3" s="617"/>
      <c r="LAA3" s="617"/>
      <c r="LAB3" s="617"/>
      <c r="LAC3" s="617"/>
      <c r="LAD3" s="617"/>
      <c r="LAE3" s="617"/>
      <c r="LAF3" s="617"/>
      <c r="LAG3" s="617"/>
      <c r="LAH3" s="617"/>
      <c r="LAI3" s="617"/>
      <c r="LAJ3" s="617"/>
      <c r="LAK3" s="617"/>
      <c r="LAL3" s="617"/>
      <c r="LAM3" s="617"/>
      <c r="LAN3" s="617"/>
      <c r="LAO3" s="617"/>
      <c r="LAP3" s="617"/>
      <c r="LAQ3" s="617"/>
      <c r="LAR3" s="617"/>
      <c r="LAS3" s="617"/>
      <c r="LAT3" s="617"/>
      <c r="LAU3" s="617"/>
      <c r="LAV3" s="617"/>
      <c r="LAW3" s="617"/>
      <c r="LAX3" s="617"/>
      <c r="LAY3" s="617"/>
      <c r="LAZ3" s="617"/>
      <c r="LBA3" s="617"/>
      <c r="LBB3" s="617"/>
      <c r="LBC3" s="617"/>
      <c r="LBD3" s="617"/>
      <c r="LBE3" s="617"/>
      <c r="LBF3" s="617"/>
      <c r="LBG3" s="617"/>
      <c r="LBH3" s="617"/>
      <c r="LBI3" s="617"/>
      <c r="LBJ3" s="617"/>
      <c r="LBK3" s="617"/>
      <c r="LBL3" s="617"/>
      <c r="LBM3" s="617"/>
      <c r="LBN3" s="617"/>
      <c r="LBO3" s="617"/>
      <c r="LBP3" s="617"/>
      <c r="LBQ3" s="617"/>
      <c r="LBR3" s="617"/>
      <c r="LBS3" s="617"/>
      <c r="LBT3" s="617"/>
      <c r="LBU3" s="617"/>
      <c r="LBV3" s="617"/>
      <c r="LBW3" s="617"/>
      <c r="LBX3" s="617"/>
      <c r="LBY3" s="617"/>
      <c r="LBZ3" s="617"/>
      <c r="LCA3" s="617"/>
      <c r="LCB3" s="617"/>
      <c r="LCC3" s="617"/>
      <c r="LCD3" s="617"/>
      <c r="LCE3" s="617"/>
      <c r="LCF3" s="617"/>
      <c r="LCG3" s="617"/>
      <c r="LCH3" s="617"/>
      <c r="LCI3" s="617"/>
      <c r="LCJ3" s="617"/>
      <c r="LCK3" s="617"/>
      <c r="LCL3" s="617"/>
      <c r="LCM3" s="617"/>
      <c r="LCN3" s="617"/>
      <c r="LCO3" s="617"/>
      <c r="LCP3" s="617"/>
      <c r="LCQ3" s="617"/>
      <c r="LCR3" s="617"/>
      <c r="LCS3" s="617"/>
      <c r="LCT3" s="617"/>
      <c r="LCU3" s="617"/>
      <c r="LCV3" s="617"/>
      <c r="LCW3" s="617"/>
      <c r="LCX3" s="617"/>
      <c r="LCY3" s="617"/>
      <c r="LCZ3" s="617"/>
      <c r="LDA3" s="617"/>
      <c r="LDB3" s="617"/>
      <c r="LDC3" s="617"/>
      <c r="LDD3" s="617"/>
      <c r="LDE3" s="617"/>
      <c r="LDF3" s="617"/>
      <c r="LDG3" s="617"/>
      <c r="LDH3" s="617"/>
      <c r="LDI3" s="617"/>
      <c r="LDJ3" s="617"/>
      <c r="LDK3" s="617"/>
      <c r="LDL3" s="617"/>
      <c r="LDM3" s="617"/>
      <c r="LDN3" s="617"/>
      <c r="LDO3" s="617"/>
      <c r="LDP3" s="617"/>
      <c r="LDQ3" s="617"/>
      <c r="LDR3" s="617"/>
      <c r="LDS3" s="617"/>
      <c r="LDT3" s="617"/>
      <c r="LDU3" s="617"/>
      <c r="LDV3" s="617"/>
      <c r="LDW3" s="617"/>
      <c r="LDX3" s="617"/>
      <c r="LDY3" s="617"/>
      <c r="LDZ3" s="617"/>
      <c r="LEA3" s="617"/>
      <c r="LEB3" s="617"/>
      <c r="LEC3" s="617"/>
      <c r="LED3" s="617"/>
      <c r="LEE3" s="617"/>
      <c r="LEF3" s="617"/>
      <c r="LEG3" s="617"/>
      <c r="LEH3" s="617"/>
      <c r="LEI3" s="617"/>
      <c r="LEJ3" s="617"/>
      <c r="LEK3" s="617"/>
      <c r="LEL3" s="617"/>
      <c r="LEM3" s="617"/>
      <c r="LEN3" s="617"/>
      <c r="LEO3" s="617"/>
      <c r="LEP3" s="617"/>
      <c r="LEQ3" s="617"/>
      <c r="LER3" s="617"/>
      <c r="LES3" s="617"/>
      <c r="LET3" s="617"/>
      <c r="LEU3" s="617"/>
      <c r="LEV3" s="617"/>
      <c r="LEW3" s="617"/>
      <c r="LEX3" s="617"/>
      <c r="LEY3" s="617"/>
      <c r="LEZ3" s="617"/>
      <c r="LFA3" s="617"/>
      <c r="LFB3" s="617"/>
      <c r="LFC3" s="617"/>
      <c r="LFD3" s="617"/>
      <c r="LFE3" s="617"/>
      <c r="LFF3" s="617"/>
      <c r="LFG3" s="617"/>
      <c r="LFH3" s="617"/>
      <c r="LFI3" s="617"/>
      <c r="LFJ3" s="617"/>
      <c r="LFK3" s="617"/>
      <c r="LFL3" s="617"/>
      <c r="LFM3" s="617"/>
      <c r="LFN3" s="617"/>
      <c r="LFO3" s="617"/>
      <c r="LFP3" s="617"/>
      <c r="LFQ3" s="617"/>
      <c r="LFR3" s="617"/>
      <c r="LFS3" s="617"/>
      <c r="LFT3" s="617"/>
      <c r="LFU3" s="617"/>
      <c r="LFV3" s="617"/>
      <c r="LFW3" s="617"/>
      <c r="LFX3" s="617"/>
      <c r="LFY3" s="617"/>
      <c r="LFZ3" s="617"/>
      <c r="LGA3" s="617"/>
      <c r="LGB3" s="617"/>
      <c r="LGC3" s="617"/>
      <c r="LGD3" s="617"/>
      <c r="LGE3" s="617"/>
      <c r="LGF3" s="617"/>
      <c r="LGG3" s="617"/>
      <c r="LGH3" s="617"/>
      <c r="LGI3" s="617"/>
      <c r="LGJ3" s="617"/>
      <c r="LGK3" s="617"/>
      <c r="LGL3" s="617"/>
      <c r="LGM3" s="617"/>
      <c r="LGN3" s="617"/>
      <c r="LGO3" s="617"/>
      <c r="LGP3" s="617"/>
      <c r="LGQ3" s="617"/>
      <c r="LGR3" s="617"/>
      <c r="LGS3" s="617"/>
      <c r="LGT3" s="617"/>
      <c r="LGU3" s="617"/>
      <c r="LGV3" s="617"/>
      <c r="LGW3" s="617"/>
      <c r="LGX3" s="617"/>
      <c r="LGY3" s="617"/>
      <c r="LGZ3" s="617"/>
      <c r="LHA3" s="617"/>
      <c r="LHB3" s="617"/>
      <c r="LHC3" s="617"/>
      <c r="LHD3" s="617"/>
      <c r="LHE3" s="617"/>
      <c r="LHF3" s="617"/>
      <c r="LHG3" s="617"/>
      <c r="LHH3" s="617"/>
      <c r="LHI3" s="617"/>
      <c r="LHJ3" s="617"/>
      <c r="LHK3" s="617"/>
      <c r="LHL3" s="617"/>
      <c r="LHM3" s="617"/>
      <c r="LHN3" s="617"/>
      <c r="LHO3" s="617"/>
      <c r="LHP3" s="617"/>
      <c r="LHQ3" s="617"/>
      <c r="LHR3" s="617"/>
      <c r="LHS3" s="617"/>
      <c r="LHT3" s="617"/>
      <c r="LHU3" s="617"/>
      <c r="LHV3" s="617"/>
      <c r="LHW3" s="617"/>
      <c r="LHX3" s="617"/>
      <c r="LHY3" s="617"/>
      <c r="LHZ3" s="617"/>
      <c r="LIA3" s="617"/>
      <c r="LIB3" s="617"/>
      <c r="LIC3" s="617"/>
      <c r="LID3" s="617"/>
      <c r="LIE3" s="617"/>
      <c r="LIF3" s="617"/>
      <c r="LIG3" s="617"/>
      <c r="LIH3" s="617"/>
      <c r="LII3" s="617"/>
      <c r="LIJ3" s="617"/>
      <c r="LIK3" s="617"/>
      <c r="LIL3" s="617"/>
      <c r="LIM3" s="617"/>
      <c r="LIN3" s="617"/>
      <c r="LIO3" s="617"/>
      <c r="LIP3" s="617"/>
      <c r="LIQ3" s="617"/>
      <c r="LIR3" s="617"/>
      <c r="LIS3" s="617"/>
      <c r="LIT3" s="617"/>
      <c r="LIU3" s="617"/>
      <c r="LIV3" s="617"/>
      <c r="LIW3" s="617"/>
      <c r="LIX3" s="617"/>
      <c r="LIY3" s="617"/>
      <c r="LIZ3" s="617"/>
      <c r="LJA3" s="617"/>
      <c r="LJB3" s="617"/>
      <c r="LJC3" s="617"/>
      <c r="LJD3" s="617"/>
      <c r="LJE3" s="617"/>
      <c r="LJF3" s="617"/>
      <c r="LJG3" s="617"/>
      <c r="LJH3" s="617"/>
      <c r="LJI3" s="617"/>
      <c r="LJJ3" s="617"/>
      <c r="LJK3" s="617"/>
      <c r="LJL3" s="617"/>
      <c r="LJM3" s="617"/>
      <c r="LJN3" s="617"/>
      <c r="LJO3" s="617"/>
      <c r="LJP3" s="617"/>
      <c r="LJQ3" s="617"/>
      <c r="LJR3" s="617"/>
      <c r="LJS3" s="617"/>
      <c r="LJT3" s="617"/>
      <c r="LJU3" s="617"/>
      <c r="LJV3" s="617"/>
      <c r="LJW3" s="617"/>
      <c r="LJX3" s="617"/>
      <c r="LJY3" s="617"/>
      <c r="LJZ3" s="617"/>
      <c r="LKA3" s="617"/>
      <c r="LKB3" s="617"/>
      <c r="LKC3" s="617"/>
      <c r="LKD3" s="617"/>
      <c r="LKE3" s="617"/>
      <c r="LKF3" s="617"/>
      <c r="LKG3" s="617"/>
      <c r="LKH3" s="617"/>
      <c r="LKI3" s="617"/>
      <c r="LKJ3" s="617"/>
      <c r="LKK3" s="617"/>
      <c r="LKL3" s="617"/>
      <c r="LKM3" s="617"/>
      <c r="LKN3" s="617"/>
      <c r="LKO3" s="617"/>
      <c r="LKP3" s="617"/>
      <c r="LKQ3" s="617"/>
      <c r="LKR3" s="617"/>
      <c r="LKS3" s="617"/>
      <c r="LKT3" s="617"/>
      <c r="LKU3" s="617"/>
      <c r="LKV3" s="617"/>
      <c r="LKW3" s="617"/>
      <c r="LKX3" s="617"/>
      <c r="LKY3" s="617"/>
      <c r="LKZ3" s="617"/>
      <c r="LLA3" s="617"/>
      <c r="LLB3" s="617"/>
      <c r="LLC3" s="617"/>
      <c r="LLD3" s="617"/>
      <c r="LLE3" s="617"/>
      <c r="LLF3" s="617"/>
      <c r="LLG3" s="617"/>
      <c r="LLH3" s="617"/>
      <c r="LLI3" s="617"/>
      <c r="LLJ3" s="617"/>
      <c r="LLK3" s="617"/>
      <c r="LLL3" s="617"/>
      <c r="LLM3" s="617"/>
      <c r="LLN3" s="617"/>
      <c r="LLO3" s="617"/>
      <c r="LLP3" s="617"/>
      <c r="LLQ3" s="617"/>
      <c r="LLR3" s="617"/>
      <c r="LLS3" s="617"/>
      <c r="LLT3" s="617"/>
      <c r="LLU3" s="617"/>
      <c r="LLV3" s="617"/>
      <c r="LLW3" s="617"/>
      <c r="LLX3" s="617"/>
      <c r="LLY3" s="617"/>
      <c r="LLZ3" s="617"/>
      <c r="LMA3" s="617"/>
      <c r="LMB3" s="617"/>
      <c r="LMC3" s="617"/>
      <c r="LMD3" s="617"/>
      <c r="LME3" s="617"/>
      <c r="LMF3" s="617"/>
      <c r="LMG3" s="617"/>
      <c r="LMH3" s="617"/>
      <c r="LMI3" s="617"/>
      <c r="LMJ3" s="617"/>
      <c r="LMK3" s="617"/>
      <c r="LML3" s="617"/>
      <c r="LMM3" s="617"/>
      <c r="LMN3" s="617"/>
      <c r="LMO3" s="617"/>
      <c r="LMP3" s="617"/>
      <c r="LMQ3" s="617"/>
      <c r="LMR3" s="617"/>
      <c r="LMS3" s="617"/>
      <c r="LMT3" s="617"/>
      <c r="LMU3" s="617"/>
      <c r="LMV3" s="617"/>
      <c r="LMW3" s="617"/>
      <c r="LMX3" s="617"/>
      <c r="LMY3" s="617"/>
      <c r="LMZ3" s="617"/>
      <c r="LNA3" s="617"/>
      <c r="LNB3" s="617"/>
      <c r="LNC3" s="617"/>
      <c r="LND3" s="617"/>
      <c r="LNE3" s="617"/>
      <c r="LNF3" s="617"/>
      <c r="LNG3" s="617"/>
      <c r="LNH3" s="617"/>
      <c r="LNI3" s="617"/>
      <c r="LNJ3" s="617"/>
      <c r="LNK3" s="617"/>
      <c r="LNL3" s="617"/>
      <c r="LNM3" s="617"/>
      <c r="LNN3" s="617"/>
      <c r="LNO3" s="617"/>
      <c r="LNP3" s="617"/>
      <c r="LNQ3" s="617"/>
      <c r="LNR3" s="617"/>
      <c r="LNS3" s="617"/>
      <c r="LNT3" s="617"/>
      <c r="LNU3" s="617"/>
      <c r="LNV3" s="617"/>
      <c r="LNW3" s="617"/>
      <c r="LNX3" s="617"/>
      <c r="LNY3" s="617"/>
      <c r="LNZ3" s="617"/>
      <c r="LOA3" s="617"/>
      <c r="LOB3" s="617"/>
      <c r="LOC3" s="617"/>
      <c r="LOD3" s="617"/>
      <c r="LOE3" s="617"/>
      <c r="LOF3" s="617"/>
      <c r="LOG3" s="617"/>
      <c r="LOH3" s="617"/>
      <c r="LOI3" s="617"/>
      <c r="LOJ3" s="617"/>
      <c r="LOK3" s="617"/>
      <c r="LOL3" s="617"/>
      <c r="LOM3" s="617"/>
      <c r="LON3" s="617"/>
      <c r="LOO3" s="617"/>
      <c r="LOP3" s="617"/>
      <c r="LOQ3" s="617"/>
      <c r="LOR3" s="617"/>
      <c r="LOS3" s="617"/>
      <c r="LOT3" s="617"/>
      <c r="LOU3" s="617"/>
      <c r="LOV3" s="617"/>
      <c r="LOW3" s="617"/>
      <c r="LOX3" s="617"/>
      <c r="LOY3" s="617"/>
      <c r="LOZ3" s="617"/>
      <c r="LPA3" s="617"/>
      <c r="LPB3" s="617"/>
      <c r="LPC3" s="617"/>
      <c r="LPD3" s="617"/>
      <c r="LPE3" s="617"/>
      <c r="LPF3" s="617"/>
      <c r="LPG3" s="617"/>
      <c r="LPH3" s="617"/>
      <c r="LPI3" s="617"/>
      <c r="LPJ3" s="617"/>
      <c r="LPK3" s="617"/>
      <c r="LPL3" s="617"/>
      <c r="LPM3" s="617"/>
      <c r="LPN3" s="617"/>
      <c r="LPO3" s="617"/>
      <c r="LPP3" s="617"/>
      <c r="LPQ3" s="617"/>
      <c r="LPR3" s="617"/>
      <c r="LPS3" s="617"/>
      <c r="LPT3" s="617"/>
      <c r="LPU3" s="617"/>
      <c r="LPV3" s="617"/>
      <c r="LPW3" s="617"/>
      <c r="LPX3" s="617"/>
      <c r="LPY3" s="617"/>
      <c r="LPZ3" s="617"/>
      <c r="LQA3" s="617"/>
      <c r="LQB3" s="617"/>
      <c r="LQC3" s="617"/>
      <c r="LQD3" s="617"/>
      <c r="LQE3" s="617"/>
      <c r="LQF3" s="617"/>
      <c r="LQG3" s="617"/>
      <c r="LQH3" s="617"/>
      <c r="LQI3" s="617"/>
      <c r="LQJ3" s="617"/>
      <c r="LQK3" s="617"/>
      <c r="LQL3" s="617"/>
      <c r="LQM3" s="617"/>
      <c r="LQN3" s="617"/>
      <c r="LQO3" s="617"/>
      <c r="LQP3" s="617"/>
      <c r="LQQ3" s="617"/>
      <c r="LQR3" s="617"/>
      <c r="LQS3" s="617"/>
      <c r="LQT3" s="617"/>
      <c r="LQU3" s="617"/>
      <c r="LQV3" s="617"/>
      <c r="LQW3" s="617"/>
      <c r="LQX3" s="617"/>
      <c r="LQY3" s="617"/>
      <c r="LQZ3" s="617"/>
      <c r="LRA3" s="617"/>
      <c r="LRB3" s="617"/>
      <c r="LRC3" s="617"/>
      <c r="LRD3" s="617"/>
      <c r="LRE3" s="617"/>
      <c r="LRF3" s="617"/>
      <c r="LRG3" s="617"/>
      <c r="LRH3" s="617"/>
      <c r="LRI3" s="617"/>
      <c r="LRJ3" s="617"/>
      <c r="LRK3" s="617"/>
      <c r="LRL3" s="617"/>
      <c r="LRM3" s="617"/>
      <c r="LRN3" s="617"/>
      <c r="LRO3" s="617"/>
      <c r="LRP3" s="617"/>
      <c r="LRQ3" s="617"/>
      <c r="LRR3" s="617"/>
      <c r="LRS3" s="617"/>
      <c r="LRT3" s="617"/>
      <c r="LRU3" s="617"/>
      <c r="LRV3" s="617"/>
      <c r="LRW3" s="617"/>
      <c r="LRX3" s="617"/>
      <c r="LRY3" s="617"/>
      <c r="LRZ3" s="617"/>
      <c r="LSA3" s="617"/>
      <c r="LSB3" s="617"/>
      <c r="LSC3" s="617"/>
      <c r="LSD3" s="617"/>
      <c r="LSE3" s="617"/>
      <c r="LSF3" s="617"/>
      <c r="LSG3" s="617"/>
      <c r="LSH3" s="617"/>
      <c r="LSI3" s="617"/>
      <c r="LSJ3" s="617"/>
      <c r="LSK3" s="617"/>
      <c r="LSL3" s="617"/>
      <c r="LSM3" s="617"/>
      <c r="LSN3" s="617"/>
      <c r="LSO3" s="617"/>
      <c r="LSP3" s="617"/>
      <c r="LSQ3" s="617"/>
      <c r="LSR3" s="617"/>
      <c r="LSS3" s="617"/>
      <c r="LST3" s="617"/>
      <c r="LSU3" s="617"/>
      <c r="LSV3" s="617"/>
      <c r="LSW3" s="617"/>
      <c r="LSX3" s="617"/>
      <c r="LSY3" s="617"/>
      <c r="LSZ3" s="617"/>
      <c r="LTA3" s="617"/>
      <c r="LTB3" s="617"/>
      <c r="LTC3" s="617"/>
      <c r="LTD3" s="617"/>
      <c r="LTE3" s="617"/>
      <c r="LTF3" s="617"/>
      <c r="LTG3" s="617"/>
      <c r="LTH3" s="617"/>
      <c r="LTI3" s="617"/>
      <c r="LTJ3" s="617"/>
      <c r="LTK3" s="617"/>
      <c r="LTL3" s="617"/>
      <c r="LTM3" s="617"/>
      <c r="LTN3" s="617"/>
      <c r="LTO3" s="617"/>
      <c r="LTP3" s="617"/>
      <c r="LTQ3" s="617"/>
      <c r="LTR3" s="617"/>
      <c r="LTS3" s="617"/>
      <c r="LTT3" s="617"/>
      <c r="LTU3" s="617"/>
      <c r="LTV3" s="617"/>
      <c r="LTW3" s="617"/>
      <c r="LTX3" s="617"/>
      <c r="LTY3" s="617"/>
      <c r="LTZ3" s="617"/>
      <c r="LUA3" s="617"/>
      <c r="LUB3" s="617"/>
      <c r="LUC3" s="617"/>
      <c r="LUD3" s="617"/>
      <c r="LUE3" s="617"/>
      <c r="LUF3" s="617"/>
      <c r="LUG3" s="617"/>
      <c r="LUH3" s="617"/>
      <c r="LUI3" s="617"/>
      <c r="LUJ3" s="617"/>
      <c r="LUK3" s="617"/>
      <c r="LUL3" s="617"/>
      <c r="LUM3" s="617"/>
      <c r="LUN3" s="617"/>
      <c r="LUO3" s="617"/>
      <c r="LUP3" s="617"/>
      <c r="LUQ3" s="617"/>
      <c r="LUR3" s="617"/>
      <c r="LUS3" s="617"/>
      <c r="LUT3" s="617"/>
      <c r="LUU3" s="617"/>
      <c r="LUV3" s="617"/>
      <c r="LUW3" s="617"/>
      <c r="LUX3" s="617"/>
      <c r="LUY3" s="617"/>
      <c r="LUZ3" s="617"/>
      <c r="LVA3" s="617"/>
      <c r="LVB3" s="617"/>
      <c r="LVC3" s="617"/>
      <c r="LVD3" s="617"/>
      <c r="LVE3" s="617"/>
      <c r="LVF3" s="617"/>
      <c r="LVG3" s="617"/>
      <c r="LVH3" s="617"/>
      <c r="LVI3" s="617"/>
      <c r="LVJ3" s="617"/>
      <c r="LVK3" s="617"/>
      <c r="LVL3" s="617"/>
      <c r="LVM3" s="617"/>
      <c r="LVN3" s="617"/>
      <c r="LVO3" s="617"/>
      <c r="LVP3" s="617"/>
      <c r="LVQ3" s="617"/>
      <c r="LVR3" s="617"/>
      <c r="LVS3" s="617"/>
      <c r="LVT3" s="617"/>
      <c r="LVU3" s="617"/>
      <c r="LVV3" s="617"/>
      <c r="LVW3" s="617"/>
      <c r="LVX3" s="617"/>
      <c r="LVY3" s="617"/>
      <c r="LVZ3" s="617"/>
      <c r="LWA3" s="617"/>
      <c r="LWB3" s="617"/>
      <c r="LWC3" s="617"/>
      <c r="LWD3" s="617"/>
      <c r="LWE3" s="617"/>
      <c r="LWF3" s="617"/>
      <c r="LWG3" s="617"/>
      <c r="LWH3" s="617"/>
      <c r="LWI3" s="617"/>
      <c r="LWJ3" s="617"/>
      <c r="LWK3" s="617"/>
      <c r="LWL3" s="617"/>
      <c r="LWM3" s="617"/>
      <c r="LWN3" s="617"/>
      <c r="LWO3" s="617"/>
      <c r="LWP3" s="617"/>
      <c r="LWQ3" s="617"/>
      <c r="LWR3" s="617"/>
      <c r="LWS3" s="617"/>
      <c r="LWT3" s="617"/>
      <c r="LWU3" s="617"/>
      <c r="LWV3" s="617"/>
      <c r="LWW3" s="617"/>
      <c r="LWX3" s="617"/>
      <c r="LWY3" s="617"/>
      <c r="LWZ3" s="617"/>
      <c r="LXA3" s="617"/>
      <c r="LXB3" s="617"/>
      <c r="LXC3" s="617"/>
      <c r="LXD3" s="617"/>
      <c r="LXE3" s="617"/>
      <c r="LXF3" s="617"/>
      <c r="LXG3" s="617"/>
      <c r="LXH3" s="617"/>
      <c r="LXI3" s="617"/>
      <c r="LXJ3" s="617"/>
      <c r="LXK3" s="617"/>
      <c r="LXL3" s="617"/>
      <c r="LXM3" s="617"/>
      <c r="LXN3" s="617"/>
      <c r="LXO3" s="617"/>
      <c r="LXP3" s="617"/>
      <c r="LXQ3" s="617"/>
      <c r="LXR3" s="617"/>
      <c r="LXS3" s="617"/>
      <c r="LXT3" s="617"/>
      <c r="LXU3" s="617"/>
      <c r="LXV3" s="617"/>
      <c r="LXW3" s="617"/>
      <c r="LXX3" s="617"/>
      <c r="LXY3" s="617"/>
      <c r="LXZ3" s="617"/>
      <c r="LYA3" s="617"/>
      <c r="LYB3" s="617"/>
      <c r="LYC3" s="617"/>
      <c r="LYD3" s="617"/>
      <c r="LYE3" s="617"/>
      <c r="LYF3" s="617"/>
      <c r="LYG3" s="617"/>
      <c r="LYH3" s="617"/>
      <c r="LYI3" s="617"/>
      <c r="LYJ3" s="617"/>
      <c r="LYK3" s="617"/>
      <c r="LYL3" s="617"/>
      <c r="LYM3" s="617"/>
      <c r="LYN3" s="617"/>
      <c r="LYO3" s="617"/>
      <c r="LYP3" s="617"/>
      <c r="LYQ3" s="617"/>
      <c r="LYR3" s="617"/>
      <c r="LYS3" s="617"/>
      <c r="LYT3" s="617"/>
      <c r="LYU3" s="617"/>
      <c r="LYV3" s="617"/>
      <c r="LYW3" s="617"/>
      <c r="LYX3" s="617"/>
      <c r="LYY3" s="617"/>
      <c r="LYZ3" s="617"/>
      <c r="LZA3" s="617"/>
      <c r="LZB3" s="617"/>
      <c r="LZC3" s="617"/>
      <c r="LZD3" s="617"/>
      <c r="LZE3" s="617"/>
      <c r="LZF3" s="617"/>
      <c r="LZG3" s="617"/>
      <c r="LZH3" s="617"/>
      <c r="LZI3" s="617"/>
      <c r="LZJ3" s="617"/>
      <c r="LZK3" s="617"/>
      <c r="LZL3" s="617"/>
      <c r="LZM3" s="617"/>
      <c r="LZN3" s="617"/>
      <c r="LZO3" s="617"/>
      <c r="LZP3" s="617"/>
      <c r="LZQ3" s="617"/>
      <c r="LZR3" s="617"/>
      <c r="LZS3" s="617"/>
      <c r="LZT3" s="617"/>
      <c r="LZU3" s="617"/>
      <c r="LZV3" s="617"/>
      <c r="LZW3" s="617"/>
      <c r="LZX3" s="617"/>
      <c r="LZY3" s="617"/>
      <c r="LZZ3" s="617"/>
      <c r="MAA3" s="617"/>
      <c r="MAB3" s="617"/>
      <c r="MAC3" s="617"/>
      <c r="MAD3" s="617"/>
      <c r="MAE3" s="617"/>
      <c r="MAF3" s="617"/>
      <c r="MAG3" s="617"/>
      <c r="MAH3" s="617"/>
      <c r="MAI3" s="617"/>
      <c r="MAJ3" s="617"/>
      <c r="MAK3" s="617"/>
      <c r="MAL3" s="617"/>
      <c r="MAM3" s="617"/>
      <c r="MAN3" s="617"/>
      <c r="MAO3" s="617"/>
      <c r="MAP3" s="617"/>
      <c r="MAQ3" s="617"/>
      <c r="MAR3" s="617"/>
      <c r="MAS3" s="617"/>
      <c r="MAT3" s="617"/>
      <c r="MAU3" s="617"/>
      <c r="MAV3" s="617"/>
      <c r="MAW3" s="617"/>
      <c r="MAX3" s="617"/>
      <c r="MAY3" s="617"/>
      <c r="MAZ3" s="617"/>
      <c r="MBA3" s="617"/>
      <c r="MBB3" s="617"/>
      <c r="MBC3" s="617"/>
      <c r="MBD3" s="617"/>
      <c r="MBE3" s="617"/>
      <c r="MBF3" s="617"/>
      <c r="MBG3" s="617"/>
      <c r="MBH3" s="617"/>
      <c r="MBI3" s="617"/>
      <c r="MBJ3" s="617"/>
      <c r="MBK3" s="617"/>
      <c r="MBL3" s="617"/>
      <c r="MBM3" s="617"/>
      <c r="MBN3" s="617"/>
      <c r="MBO3" s="617"/>
      <c r="MBP3" s="617"/>
      <c r="MBQ3" s="617"/>
      <c r="MBR3" s="617"/>
      <c r="MBS3" s="617"/>
      <c r="MBT3" s="617"/>
      <c r="MBU3" s="617"/>
      <c r="MBV3" s="617"/>
      <c r="MBW3" s="617"/>
      <c r="MBX3" s="617"/>
      <c r="MBY3" s="617"/>
      <c r="MBZ3" s="617"/>
      <c r="MCA3" s="617"/>
      <c r="MCB3" s="617"/>
      <c r="MCC3" s="617"/>
      <c r="MCD3" s="617"/>
      <c r="MCE3" s="617"/>
      <c r="MCF3" s="617"/>
      <c r="MCG3" s="617"/>
      <c r="MCH3" s="617"/>
      <c r="MCI3" s="617"/>
      <c r="MCJ3" s="617"/>
      <c r="MCK3" s="617"/>
      <c r="MCL3" s="617"/>
      <c r="MCM3" s="617"/>
      <c r="MCN3" s="617"/>
      <c r="MCO3" s="617"/>
      <c r="MCP3" s="617"/>
      <c r="MCQ3" s="617"/>
      <c r="MCR3" s="617"/>
      <c r="MCS3" s="617"/>
      <c r="MCT3" s="617"/>
      <c r="MCU3" s="617"/>
      <c r="MCV3" s="617"/>
      <c r="MCW3" s="617"/>
      <c r="MCX3" s="617"/>
      <c r="MCY3" s="617"/>
      <c r="MCZ3" s="617"/>
      <c r="MDA3" s="617"/>
      <c r="MDB3" s="617"/>
      <c r="MDC3" s="617"/>
      <c r="MDD3" s="617"/>
      <c r="MDE3" s="617"/>
      <c r="MDF3" s="617"/>
      <c r="MDG3" s="617"/>
      <c r="MDH3" s="617"/>
      <c r="MDI3" s="617"/>
      <c r="MDJ3" s="617"/>
      <c r="MDK3" s="617"/>
      <c r="MDL3" s="617"/>
      <c r="MDM3" s="617"/>
      <c r="MDN3" s="617"/>
      <c r="MDO3" s="617"/>
      <c r="MDP3" s="617"/>
      <c r="MDQ3" s="617"/>
      <c r="MDR3" s="617"/>
      <c r="MDS3" s="617"/>
      <c r="MDT3" s="617"/>
      <c r="MDU3" s="617"/>
      <c r="MDV3" s="617"/>
      <c r="MDW3" s="617"/>
      <c r="MDX3" s="617"/>
      <c r="MDY3" s="617"/>
      <c r="MDZ3" s="617"/>
      <c r="MEA3" s="617"/>
      <c r="MEB3" s="617"/>
      <c r="MEC3" s="617"/>
      <c r="MED3" s="617"/>
      <c r="MEE3" s="617"/>
      <c r="MEF3" s="617"/>
      <c r="MEG3" s="617"/>
      <c r="MEH3" s="617"/>
      <c r="MEI3" s="617"/>
      <c r="MEJ3" s="617"/>
      <c r="MEK3" s="617"/>
      <c r="MEL3" s="617"/>
      <c r="MEM3" s="617"/>
      <c r="MEN3" s="617"/>
      <c r="MEO3" s="617"/>
      <c r="MEP3" s="617"/>
      <c r="MEQ3" s="617"/>
      <c r="MER3" s="617"/>
      <c r="MES3" s="617"/>
      <c r="MET3" s="617"/>
      <c r="MEU3" s="617"/>
      <c r="MEV3" s="617"/>
      <c r="MEW3" s="617"/>
      <c r="MEX3" s="617"/>
      <c r="MEY3" s="617"/>
      <c r="MEZ3" s="617"/>
      <c r="MFA3" s="617"/>
      <c r="MFB3" s="617"/>
      <c r="MFC3" s="617"/>
      <c r="MFD3" s="617"/>
      <c r="MFE3" s="617"/>
      <c r="MFF3" s="617"/>
      <c r="MFG3" s="617"/>
      <c r="MFH3" s="617"/>
      <c r="MFI3" s="617"/>
      <c r="MFJ3" s="617"/>
      <c r="MFK3" s="617"/>
      <c r="MFL3" s="617"/>
      <c r="MFM3" s="617"/>
      <c r="MFN3" s="617"/>
      <c r="MFO3" s="617"/>
      <c r="MFP3" s="617"/>
      <c r="MFQ3" s="617"/>
      <c r="MFR3" s="617"/>
      <c r="MFS3" s="617"/>
      <c r="MFT3" s="617"/>
      <c r="MFU3" s="617"/>
      <c r="MFV3" s="617"/>
      <c r="MFW3" s="617"/>
      <c r="MFX3" s="617"/>
      <c r="MFY3" s="617"/>
      <c r="MFZ3" s="617"/>
      <c r="MGA3" s="617"/>
      <c r="MGB3" s="617"/>
      <c r="MGC3" s="617"/>
      <c r="MGD3" s="617"/>
      <c r="MGE3" s="617"/>
      <c r="MGF3" s="617"/>
      <c r="MGG3" s="617"/>
      <c r="MGH3" s="617"/>
      <c r="MGI3" s="617"/>
      <c r="MGJ3" s="617"/>
      <c r="MGK3" s="617"/>
      <c r="MGL3" s="617"/>
      <c r="MGM3" s="617"/>
      <c r="MGN3" s="617"/>
      <c r="MGO3" s="617"/>
      <c r="MGP3" s="617"/>
      <c r="MGQ3" s="617"/>
      <c r="MGR3" s="617"/>
      <c r="MGS3" s="617"/>
      <c r="MGT3" s="617"/>
      <c r="MGU3" s="617"/>
      <c r="MGV3" s="617"/>
      <c r="MGW3" s="617"/>
      <c r="MGX3" s="617"/>
      <c r="MGY3" s="617"/>
      <c r="MGZ3" s="617"/>
      <c r="MHA3" s="617"/>
      <c r="MHB3" s="617"/>
      <c r="MHC3" s="617"/>
      <c r="MHD3" s="617"/>
      <c r="MHE3" s="617"/>
      <c r="MHF3" s="617"/>
      <c r="MHG3" s="617"/>
      <c r="MHH3" s="617"/>
      <c r="MHI3" s="617"/>
      <c r="MHJ3" s="617"/>
      <c r="MHK3" s="617"/>
      <c r="MHL3" s="617"/>
      <c r="MHM3" s="617"/>
      <c r="MHN3" s="617"/>
      <c r="MHO3" s="617"/>
      <c r="MHP3" s="617"/>
      <c r="MHQ3" s="617"/>
      <c r="MHR3" s="617"/>
      <c r="MHS3" s="617"/>
      <c r="MHT3" s="617"/>
      <c r="MHU3" s="617"/>
      <c r="MHV3" s="617"/>
      <c r="MHW3" s="617"/>
      <c r="MHX3" s="617"/>
      <c r="MHY3" s="617"/>
      <c r="MHZ3" s="617"/>
      <c r="MIA3" s="617"/>
      <c r="MIB3" s="617"/>
      <c r="MIC3" s="617"/>
      <c r="MID3" s="617"/>
      <c r="MIE3" s="617"/>
      <c r="MIF3" s="617"/>
      <c r="MIG3" s="617"/>
      <c r="MIH3" s="617"/>
      <c r="MII3" s="617"/>
      <c r="MIJ3" s="617"/>
      <c r="MIK3" s="617"/>
      <c r="MIL3" s="617"/>
      <c r="MIM3" s="617"/>
      <c r="MIN3" s="617"/>
      <c r="MIO3" s="617"/>
      <c r="MIP3" s="617"/>
      <c r="MIQ3" s="617"/>
      <c r="MIR3" s="617"/>
      <c r="MIS3" s="617"/>
      <c r="MIT3" s="617"/>
      <c r="MIU3" s="617"/>
      <c r="MIV3" s="617"/>
      <c r="MIW3" s="617"/>
      <c r="MIX3" s="617"/>
      <c r="MIY3" s="617"/>
      <c r="MIZ3" s="617"/>
      <c r="MJA3" s="617"/>
      <c r="MJB3" s="617"/>
      <c r="MJC3" s="617"/>
      <c r="MJD3" s="617"/>
      <c r="MJE3" s="617"/>
      <c r="MJF3" s="617"/>
      <c r="MJG3" s="617"/>
      <c r="MJH3" s="617"/>
      <c r="MJI3" s="617"/>
      <c r="MJJ3" s="617"/>
      <c r="MJK3" s="617"/>
      <c r="MJL3" s="617"/>
      <c r="MJM3" s="617"/>
      <c r="MJN3" s="617"/>
      <c r="MJO3" s="617"/>
      <c r="MJP3" s="617"/>
      <c r="MJQ3" s="617"/>
      <c r="MJR3" s="617"/>
      <c r="MJS3" s="617"/>
      <c r="MJT3" s="617"/>
      <c r="MJU3" s="617"/>
      <c r="MJV3" s="617"/>
      <c r="MJW3" s="617"/>
      <c r="MJX3" s="617"/>
      <c r="MJY3" s="617"/>
      <c r="MJZ3" s="617"/>
      <c r="MKA3" s="617"/>
      <c r="MKB3" s="617"/>
      <c r="MKC3" s="617"/>
      <c r="MKD3" s="617"/>
      <c r="MKE3" s="617"/>
      <c r="MKF3" s="617"/>
      <c r="MKG3" s="617"/>
      <c r="MKH3" s="617"/>
      <c r="MKI3" s="617"/>
      <c r="MKJ3" s="617"/>
      <c r="MKK3" s="617"/>
      <c r="MKL3" s="617"/>
      <c r="MKM3" s="617"/>
      <c r="MKN3" s="617"/>
      <c r="MKO3" s="617"/>
      <c r="MKP3" s="617"/>
      <c r="MKQ3" s="617"/>
      <c r="MKR3" s="617"/>
      <c r="MKS3" s="617"/>
      <c r="MKT3" s="617"/>
      <c r="MKU3" s="617"/>
      <c r="MKV3" s="617"/>
      <c r="MKW3" s="617"/>
      <c r="MKX3" s="617"/>
      <c r="MKY3" s="617"/>
      <c r="MKZ3" s="617"/>
      <c r="MLA3" s="617"/>
      <c r="MLB3" s="617"/>
      <c r="MLC3" s="617"/>
      <c r="MLD3" s="617"/>
      <c r="MLE3" s="617"/>
      <c r="MLF3" s="617"/>
      <c r="MLG3" s="617"/>
      <c r="MLH3" s="617"/>
      <c r="MLI3" s="617"/>
      <c r="MLJ3" s="617"/>
      <c r="MLK3" s="617"/>
      <c r="MLL3" s="617"/>
      <c r="MLM3" s="617"/>
      <c r="MLN3" s="617"/>
      <c r="MLO3" s="617"/>
      <c r="MLP3" s="617"/>
      <c r="MLQ3" s="617"/>
      <c r="MLR3" s="617"/>
      <c r="MLS3" s="617"/>
      <c r="MLT3" s="617"/>
      <c r="MLU3" s="617"/>
      <c r="MLV3" s="617"/>
      <c r="MLW3" s="617"/>
      <c r="MLX3" s="617"/>
      <c r="MLY3" s="617"/>
      <c r="MLZ3" s="617"/>
      <c r="MMA3" s="617"/>
      <c r="MMB3" s="617"/>
      <c r="MMC3" s="617"/>
      <c r="MMD3" s="617"/>
      <c r="MME3" s="617"/>
      <c r="MMF3" s="617"/>
      <c r="MMG3" s="617"/>
      <c r="MMH3" s="617"/>
      <c r="MMI3" s="617"/>
      <c r="MMJ3" s="617"/>
      <c r="MMK3" s="617"/>
      <c r="MML3" s="617"/>
      <c r="MMM3" s="617"/>
      <c r="MMN3" s="617"/>
      <c r="MMO3" s="617"/>
      <c r="MMP3" s="617"/>
      <c r="MMQ3" s="617"/>
      <c r="MMR3" s="617"/>
      <c r="MMS3" s="617"/>
      <c r="MMT3" s="617"/>
      <c r="MMU3" s="617"/>
      <c r="MMV3" s="617"/>
      <c r="MMW3" s="617"/>
      <c r="MMX3" s="617"/>
      <c r="MMY3" s="617"/>
      <c r="MMZ3" s="617"/>
      <c r="MNA3" s="617"/>
      <c r="MNB3" s="617"/>
      <c r="MNC3" s="617"/>
      <c r="MND3" s="617"/>
      <c r="MNE3" s="617"/>
      <c r="MNF3" s="617"/>
      <c r="MNG3" s="617"/>
      <c r="MNH3" s="617"/>
      <c r="MNI3" s="617"/>
      <c r="MNJ3" s="617"/>
      <c r="MNK3" s="617"/>
      <c r="MNL3" s="617"/>
      <c r="MNM3" s="617"/>
      <c r="MNN3" s="617"/>
      <c r="MNO3" s="617"/>
      <c r="MNP3" s="617"/>
      <c r="MNQ3" s="617"/>
      <c r="MNR3" s="617"/>
      <c r="MNS3" s="617"/>
      <c r="MNT3" s="617"/>
      <c r="MNU3" s="617"/>
      <c r="MNV3" s="617"/>
      <c r="MNW3" s="617"/>
      <c r="MNX3" s="617"/>
      <c r="MNY3" s="617"/>
      <c r="MNZ3" s="617"/>
      <c r="MOA3" s="617"/>
      <c r="MOB3" s="617"/>
      <c r="MOC3" s="617"/>
      <c r="MOD3" s="617"/>
      <c r="MOE3" s="617"/>
      <c r="MOF3" s="617"/>
      <c r="MOG3" s="617"/>
      <c r="MOH3" s="617"/>
      <c r="MOI3" s="617"/>
      <c r="MOJ3" s="617"/>
      <c r="MOK3" s="617"/>
      <c r="MOL3" s="617"/>
      <c r="MOM3" s="617"/>
      <c r="MON3" s="617"/>
      <c r="MOO3" s="617"/>
      <c r="MOP3" s="617"/>
      <c r="MOQ3" s="617"/>
      <c r="MOR3" s="617"/>
      <c r="MOS3" s="617"/>
      <c r="MOT3" s="617"/>
      <c r="MOU3" s="617"/>
      <c r="MOV3" s="617"/>
      <c r="MOW3" s="617"/>
      <c r="MOX3" s="617"/>
      <c r="MOY3" s="617"/>
      <c r="MOZ3" s="617"/>
      <c r="MPA3" s="617"/>
      <c r="MPB3" s="617"/>
      <c r="MPC3" s="617"/>
      <c r="MPD3" s="617"/>
      <c r="MPE3" s="617"/>
      <c r="MPF3" s="617"/>
      <c r="MPG3" s="617"/>
      <c r="MPH3" s="617"/>
      <c r="MPI3" s="617"/>
      <c r="MPJ3" s="617"/>
      <c r="MPK3" s="617"/>
      <c r="MPL3" s="617"/>
      <c r="MPM3" s="617"/>
      <c r="MPN3" s="617"/>
      <c r="MPO3" s="617"/>
      <c r="MPP3" s="617"/>
      <c r="MPQ3" s="617"/>
      <c r="MPR3" s="617"/>
      <c r="MPS3" s="617"/>
      <c r="MPT3" s="617"/>
      <c r="MPU3" s="617"/>
      <c r="MPV3" s="617"/>
      <c r="MPW3" s="617"/>
      <c r="MPX3" s="617"/>
      <c r="MPY3" s="617"/>
      <c r="MPZ3" s="617"/>
      <c r="MQA3" s="617"/>
      <c r="MQB3" s="617"/>
      <c r="MQC3" s="617"/>
      <c r="MQD3" s="617"/>
      <c r="MQE3" s="617"/>
      <c r="MQF3" s="617"/>
      <c r="MQG3" s="617"/>
      <c r="MQH3" s="617"/>
      <c r="MQI3" s="617"/>
      <c r="MQJ3" s="617"/>
      <c r="MQK3" s="617"/>
      <c r="MQL3" s="617"/>
      <c r="MQM3" s="617"/>
      <c r="MQN3" s="617"/>
      <c r="MQO3" s="617"/>
      <c r="MQP3" s="617"/>
      <c r="MQQ3" s="617"/>
      <c r="MQR3" s="617"/>
      <c r="MQS3" s="617"/>
      <c r="MQT3" s="617"/>
      <c r="MQU3" s="617"/>
      <c r="MQV3" s="617"/>
      <c r="MQW3" s="617"/>
      <c r="MQX3" s="617"/>
      <c r="MQY3" s="617"/>
      <c r="MQZ3" s="617"/>
      <c r="MRA3" s="617"/>
      <c r="MRB3" s="617"/>
      <c r="MRC3" s="617"/>
      <c r="MRD3" s="617"/>
      <c r="MRE3" s="617"/>
      <c r="MRF3" s="617"/>
      <c r="MRG3" s="617"/>
      <c r="MRH3" s="617"/>
      <c r="MRI3" s="617"/>
      <c r="MRJ3" s="617"/>
      <c r="MRK3" s="617"/>
      <c r="MRL3" s="617"/>
      <c r="MRM3" s="617"/>
      <c r="MRN3" s="617"/>
      <c r="MRO3" s="617"/>
      <c r="MRP3" s="617"/>
      <c r="MRQ3" s="617"/>
      <c r="MRR3" s="617"/>
      <c r="MRS3" s="617"/>
      <c r="MRT3" s="617"/>
      <c r="MRU3" s="617"/>
      <c r="MRV3" s="617"/>
      <c r="MRW3" s="617"/>
      <c r="MRX3" s="617"/>
      <c r="MRY3" s="617"/>
      <c r="MRZ3" s="617"/>
      <c r="MSA3" s="617"/>
      <c r="MSB3" s="617"/>
      <c r="MSC3" s="617"/>
      <c r="MSD3" s="617"/>
      <c r="MSE3" s="617"/>
      <c r="MSF3" s="617"/>
      <c r="MSG3" s="617"/>
      <c r="MSH3" s="617"/>
      <c r="MSI3" s="617"/>
      <c r="MSJ3" s="617"/>
      <c r="MSK3" s="617"/>
      <c r="MSL3" s="617"/>
      <c r="MSM3" s="617"/>
      <c r="MSN3" s="617"/>
      <c r="MSO3" s="617"/>
      <c r="MSP3" s="617"/>
      <c r="MSQ3" s="617"/>
      <c r="MSR3" s="617"/>
      <c r="MSS3" s="617"/>
      <c r="MST3" s="617"/>
      <c r="MSU3" s="617"/>
      <c r="MSV3" s="617"/>
      <c r="MSW3" s="617"/>
      <c r="MSX3" s="617"/>
      <c r="MSY3" s="617"/>
      <c r="MSZ3" s="617"/>
      <c r="MTA3" s="617"/>
      <c r="MTB3" s="617"/>
      <c r="MTC3" s="617"/>
      <c r="MTD3" s="617"/>
      <c r="MTE3" s="617"/>
      <c r="MTF3" s="617"/>
      <c r="MTG3" s="617"/>
      <c r="MTH3" s="617"/>
      <c r="MTI3" s="617"/>
      <c r="MTJ3" s="617"/>
      <c r="MTK3" s="617"/>
      <c r="MTL3" s="617"/>
      <c r="MTM3" s="617"/>
      <c r="MTN3" s="617"/>
      <c r="MTO3" s="617"/>
      <c r="MTP3" s="617"/>
      <c r="MTQ3" s="617"/>
      <c r="MTR3" s="617"/>
      <c r="MTS3" s="617"/>
      <c r="MTT3" s="617"/>
      <c r="MTU3" s="617"/>
      <c r="MTV3" s="617"/>
      <c r="MTW3" s="617"/>
      <c r="MTX3" s="617"/>
      <c r="MTY3" s="617"/>
      <c r="MTZ3" s="617"/>
      <c r="MUA3" s="617"/>
      <c r="MUB3" s="617"/>
      <c r="MUC3" s="617"/>
      <c r="MUD3" s="617"/>
      <c r="MUE3" s="617"/>
      <c r="MUF3" s="617"/>
      <c r="MUG3" s="617"/>
      <c r="MUH3" s="617"/>
      <c r="MUI3" s="617"/>
      <c r="MUJ3" s="617"/>
      <c r="MUK3" s="617"/>
      <c r="MUL3" s="617"/>
      <c r="MUM3" s="617"/>
      <c r="MUN3" s="617"/>
      <c r="MUO3" s="617"/>
      <c r="MUP3" s="617"/>
      <c r="MUQ3" s="617"/>
      <c r="MUR3" s="617"/>
      <c r="MUS3" s="617"/>
      <c r="MUT3" s="617"/>
      <c r="MUU3" s="617"/>
      <c r="MUV3" s="617"/>
      <c r="MUW3" s="617"/>
      <c r="MUX3" s="617"/>
      <c r="MUY3" s="617"/>
      <c r="MUZ3" s="617"/>
      <c r="MVA3" s="617"/>
      <c r="MVB3" s="617"/>
      <c r="MVC3" s="617"/>
      <c r="MVD3" s="617"/>
      <c r="MVE3" s="617"/>
      <c r="MVF3" s="617"/>
      <c r="MVG3" s="617"/>
      <c r="MVH3" s="617"/>
      <c r="MVI3" s="617"/>
      <c r="MVJ3" s="617"/>
      <c r="MVK3" s="617"/>
      <c r="MVL3" s="617"/>
      <c r="MVM3" s="617"/>
      <c r="MVN3" s="617"/>
      <c r="MVO3" s="617"/>
      <c r="MVP3" s="617"/>
      <c r="MVQ3" s="617"/>
      <c r="MVR3" s="617"/>
      <c r="MVS3" s="617"/>
      <c r="MVT3" s="617"/>
      <c r="MVU3" s="617"/>
      <c r="MVV3" s="617"/>
      <c r="MVW3" s="617"/>
      <c r="MVX3" s="617"/>
      <c r="MVY3" s="617"/>
      <c r="MVZ3" s="617"/>
      <c r="MWA3" s="617"/>
      <c r="MWB3" s="617"/>
      <c r="MWC3" s="617"/>
      <c r="MWD3" s="617"/>
      <c r="MWE3" s="617"/>
      <c r="MWF3" s="617"/>
      <c r="MWG3" s="617"/>
      <c r="MWH3" s="617"/>
      <c r="MWI3" s="617"/>
      <c r="MWJ3" s="617"/>
      <c r="MWK3" s="617"/>
      <c r="MWL3" s="617"/>
      <c r="MWM3" s="617"/>
      <c r="MWN3" s="617"/>
      <c r="MWO3" s="617"/>
      <c r="MWP3" s="617"/>
      <c r="MWQ3" s="617"/>
      <c r="MWR3" s="617"/>
      <c r="MWS3" s="617"/>
      <c r="MWT3" s="617"/>
      <c r="MWU3" s="617"/>
      <c r="MWV3" s="617"/>
      <c r="MWW3" s="617"/>
      <c r="MWX3" s="617"/>
      <c r="MWY3" s="617"/>
      <c r="MWZ3" s="617"/>
      <c r="MXA3" s="617"/>
      <c r="MXB3" s="617"/>
      <c r="MXC3" s="617"/>
      <c r="MXD3" s="617"/>
      <c r="MXE3" s="617"/>
      <c r="MXF3" s="617"/>
      <c r="MXG3" s="617"/>
      <c r="MXH3" s="617"/>
      <c r="MXI3" s="617"/>
      <c r="MXJ3" s="617"/>
      <c r="MXK3" s="617"/>
      <c r="MXL3" s="617"/>
      <c r="MXM3" s="617"/>
      <c r="MXN3" s="617"/>
      <c r="MXO3" s="617"/>
      <c r="MXP3" s="617"/>
      <c r="MXQ3" s="617"/>
      <c r="MXR3" s="617"/>
      <c r="MXS3" s="617"/>
      <c r="MXT3" s="617"/>
      <c r="MXU3" s="617"/>
      <c r="MXV3" s="617"/>
      <c r="MXW3" s="617"/>
      <c r="MXX3" s="617"/>
      <c r="MXY3" s="617"/>
      <c r="MXZ3" s="617"/>
      <c r="MYA3" s="617"/>
      <c r="MYB3" s="617"/>
      <c r="MYC3" s="617"/>
      <c r="MYD3" s="617"/>
      <c r="MYE3" s="617"/>
      <c r="MYF3" s="617"/>
      <c r="MYG3" s="617"/>
      <c r="MYH3" s="617"/>
      <c r="MYI3" s="617"/>
      <c r="MYJ3" s="617"/>
      <c r="MYK3" s="617"/>
      <c r="MYL3" s="617"/>
      <c r="MYM3" s="617"/>
      <c r="MYN3" s="617"/>
      <c r="MYO3" s="617"/>
      <c r="MYP3" s="617"/>
      <c r="MYQ3" s="617"/>
      <c r="MYR3" s="617"/>
      <c r="MYS3" s="617"/>
      <c r="MYT3" s="617"/>
      <c r="MYU3" s="617"/>
      <c r="MYV3" s="617"/>
      <c r="MYW3" s="617"/>
      <c r="MYX3" s="617"/>
      <c r="MYY3" s="617"/>
      <c r="MYZ3" s="617"/>
      <c r="MZA3" s="617"/>
      <c r="MZB3" s="617"/>
      <c r="MZC3" s="617"/>
      <c r="MZD3" s="617"/>
      <c r="MZE3" s="617"/>
      <c r="MZF3" s="617"/>
      <c r="MZG3" s="617"/>
      <c r="MZH3" s="617"/>
      <c r="MZI3" s="617"/>
      <c r="MZJ3" s="617"/>
      <c r="MZK3" s="617"/>
      <c r="MZL3" s="617"/>
      <c r="MZM3" s="617"/>
      <c r="MZN3" s="617"/>
      <c r="MZO3" s="617"/>
      <c r="MZP3" s="617"/>
      <c r="MZQ3" s="617"/>
      <c r="MZR3" s="617"/>
      <c r="MZS3" s="617"/>
      <c r="MZT3" s="617"/>
      <c r="MZU3" s="617"/>
      <c r="MZV3" s="617"/>
      <c r="MZW3" s="617"/>
      <c r="MZX3" s="617"/>
      <c r="MZY3" s="617"/>
      <c r="MZZ3" s="617"/>
      <c r="NAA3" s="617"/>
      <c r="NAB3" s="617"/>
      <c r="NAC3" s="617"/>
      <c r="NAD3" s="617"/>
      <c r="NAE3" s="617"/>
      <c r="NAF3" s="617"/>
      <c r="NAG3" s="617"/>
      <c r="NAH3" s="617"/>
      <c r="NAI3" s="617"/>
      <c r="NAJ3" s="617"/>
      <c r="NAK3" s="617"/>
      <c r="NAL3" s="617"/>
      <c r="NAM3" s="617"/>
      <c r="NAN3" s="617"/>
      <c r="NAO3" s="617"/>
      <c r="NAP3" s="617"/>
      <c r="NAQ3" s="617"/>
      <c r="NAR3" s="617"/>
      <c r="NAS3" s="617"/>
      <c r="NAT3" s="617"/>
      <c r="NAU3" s="617"/>
      <c r="NAV3" s="617"/>
      <c r="NAW3" s="617"/>
      <c r="NAX3" s="617"/>
      <c r="NAY3" s="617"/>
      <c r="NAZ3" s="617"/>
      <c r="NBA3" s="617"/>
      <c r="NBB3" s="617"/>
      <c r="NBC3" s="617"/>
      <c r="NBD3" s="617"/>
      <c r="NBE3" s="617"/>
      <c r="NBF3" s="617"/>
      <c r="NBG3" s="617"/>
      <c r="NBH3" s="617"/>
      <c r="NBI3" s="617"/>
      <c r="NBJ3" s="617"/>
      <c r="NBK3" s="617"/>
      <c r="NBL3" s="617"/>
      <c r="NBM3" s="617"/>
      <c r="NBN3" s="617"/>
      <c r="NBO3" s="617"/>
      <c r="NBP3" s="617"/>
      <c r="NBQ3" s="617"/>
      <c r="NBR3" s="617"/>
      <c r="NBS3" s="617"/>
      <c r="NBT3" s="617"/>
      <c r="NBU3" s="617"/>
      <c r="NBV3" s="617"/>
      <c r="NBW3" s="617"/>
      <c r="NBX3" s="617"/>
      <c r="NBY3" s="617"/>
      <c r="NBZ3" s="617"/>
      <c r="NCA3" s="617"/>
      <c r="NCB3" s="617"/>
      <c r="NCC3" s="617"/>
      <c r="NCD3" s="617"/>
      <c r="NCE3" s="617"/>
      <c r="NCF3" s="617"/>
      <c r="NCG3" s="617"/>
      <c r="NCH3" s="617"/>
      <c r="NCI3" s="617"/>
      <c r="NCJ3" s="617"/>
      <c r="NCK3" s="617"/>
      <c r="NCL3" s="617"/>
      <c r="NCM3" s="617"/>
      <c r="NCN3" s="617"/>
      <c r="NCO3" s="617"/>
      <c r="NCP3" s="617"/>
      <c r="NCQ3" s="617"/>
      <c r="NCR3" s="617"/>
      <c r="NCS3" s="617"/>
      <c r="NCT3" s="617"/>
      <c r="NCU3" s="617"/>
      <c r="NCV3" s="617"/>
      <c r="NCW3" s="617"/>
      <c r="NCX3" s="617"/>
      <c r="NCY3" s="617"/>
      <c r="NCZ3" s="617"/>
      <c r="NDA3" s="617"/>
      <c r="NDB3" s="617"/>
      <c r="NDC3" s="617"/>
      <c r="NDD3" s="617"/>
      <c r="NDE3" s="617"/>
      <c r="NDF3" s="617"/>
      <c r="NDG3" s="617"/>
      <c r="NDH3" s="617"/>
      <c r="NDI3" s="617"/>
      <c r="NDJ3" s="617"/>
      <c r="NDK3" s="617"/>
      <c r="NDL3" s="617"/>
      <c r="NDM3" s="617"/>
      <c r="NDN3" s="617"/>
      <c r="NDO3" s="617"/>
      <c r="NDP3" s="617"/>
      <c r="NDQ3" s="617"/>
      <c r="NDR3" s="617"/>
      <c r="NDS3" s="617"/>
      <c r="NDT3" s="617"/>
      <c r="NDU3" s="617"/>
      <c r="NDV3" s="617"/>
      <c r="NDW3" s="617"/>
      <c r="NDX3" s="617"/>
      <c r="NDY3" s="617"/>
      <c r="NDZ3" s="617"/>
      <c r="NEA3" s="617"/>
      <c r="NEB3" s="617"/>
      <c r="NEC3" s="617"/>
      <c r="NED3" s="617"/>
      <c r="NEE3" s="617"/>
      <c r="NEF3" s="617"/>
      <c r="NEG3" s="617"/>
      <c r="NEH3" s="617"/>
      <c r="NEI3" s="617"/>
      <c r="NEJ3" s="617"/>
      <c r="NEK3" s="617"/>
      <c r="NEL3" s="617"/>
      <c r="NEM3" s="617"/>
      <c r="NEN3" s="617"/>
      <c r="NEO3" s="617"/>
      <c r="NEP3" s="617"/>
      <c r="NEQ3" s="617"/>
      <c r="NER3" s="617"/>
      <c r="NES3" s="617"/>
      <c r="NET3" s="617"/>
      <c r="NEU3" s="617"/>
      <c r="NEV3" s="617"/>
      <c r="NEW3" s="617"/>
      <c r="NEX3" s="617"/>
      <c r="NEY3" s="617"/>
      <c r="NEZ3" s="617"/>
      <c r="NFA3" s="617"/>
      <c r="NFB3" s="617"/>
      <c r="NFC3" s="617"/>
      <c r="NFD3" s="617"/>
      <c r="NFE3" s="617"/>
      <c r="NFF3" s="617"/>
      <c r="NFG3" s="617"/>
      <c r="NFH3" s="617"/>
      <c r="NFI3" s="617"/>
      <c r="NFJ3" s="617"/>
      <c r="NFK3" s="617"/>
      <c r="NFL3" s="617"/>
      <c r="NFM3" s="617"/>
      <c r="NFN3" s="617"/>
      <c r="NFO3" s="617"/>
      <c r="NFP3" s="617"/>
      <c r="NFQ3" s="617"/>
      <c r="NFR3" s="617"/>
      <c r="NFS3" s="617"/>
      <c r="NFT3" s="617"/>
      <c r="NFU3" s="617"/>
      <c r="NFV3" s="617"/>
      <c r="NFW3" s="617"/>
      <c r="NFX3" s="617"/>
      <c r="NFY3" s="617"/>
      <c r="NFZ3" s="617"/>
      <c r="NGA3" s="617"/>
      <c r="NGB3" s="617"/>
      <c r="NGC3" s="617"/>
      <c r="NGD3" s="617"/>
      <c r="NGE3" s="617"/>
      <c r="NGF3" s="617"/>
      <c r="NGG3" s="617"/>
      <c r="NGH3" s="617"/>
      <c r="NGI3" s="617"/>
      <c r="NGJ3" s="617"/>
      <c r="NGK3" s="617"/>
      <c r="NGL3" s="617"/>
      <c r="NGM3" s="617"/>
      <c r="NGN3" s="617"/>
      <c r="NGO3" s="617"/>
      <c r="NGP3" s="617"/>
      <c r="NGQ3" s="617"/>
      <c r="NGR3" s="617"/>
      <c r="NGS3" s="617"/>
      <c r="NGT3" s="617"/>
      <c r="NGU3" s="617"/>
      <c r="NGV3" s="617"/>
      <c r="NGW3" s="617"/>
      <c r="NGX3" s="617"/>
      <c r="NGY3" s="617"/>
      <c r="NGZ3" s="617"/>
      <c r="NHA3" s="617"/>
      <c r="NHB3" s="617"/>
      <c r="NHC3" s="617"/>
      <c r="NHD3" s="617"/>
      <c r="NHE3" s="617"/>
      <c r="NHF3" s="617"/>
      <c r="NHG3" s="617"/>
      <c r="NHH3" s="617"/>
      <c r="NHI3" s="617"/>
      <c r="NHJ3" s="617"/>
      <c r="NHK3" s="617"/>
      <c r="NHL3" s="617"/>
      <c r="NHM3" s="617"/>
      <c r="NHN3" s="617"/>
      <c r="NHO3" s="617"/>
      <c r="NHP3" s="617"/>
      <c r="NHQ3" s="617"/>
      <c r="NHR3" s="617"/>
      <c r="NHS3" s="617"/>
      <c r="NHT3" s="617"/>
      <c r="NHU3" s="617"/>
      <c r="NHV3" s="617"/>
      <c r="NHW3" s="617"/>
      <c r="NHX3" s="617"/>
      <c r="NHY3" s="617"/>
      <c r="NHZ3" s="617"/>
      <c r="NIA3" s="617"/>
      <c r="NIB3" s="617"/>
      <c r="NIC3" s="617"/>
      <c r="NID3" s="617"/>
      <c r="NIE3" s="617"/>
      <c r="NIF3" s="617"/>
      <c r="NIG3" s="617"/>
      <c r="NIH3" s="617"/>
      <c r="NII3" s="617"/>
      <c r="NIJ3" s="617"/>
      <c r="NIK3" s="617"/>
      <c r="NIL3" s="617"/>
      <c r="NIM3" s="617"/>
      <c r="NIN3" s="617"/>
      <c r="NIO3" s="617"/>
      <c r="NIP3" s="617"/>
      <c r="NIQ3" s="617"/>
      <c r="NIR3" s="617"/>
      <c r="NIS3" s="617"/>
      <c r="NIT3" s="617"/>
      <c r="NIU3" s="617"/>
      <c r="NIV3" s="617"/>
      <c r="NIW3" s="617"/>
      <c r="NIX3" s="617"/>
      <c r="NIY3" s="617"/>
      <c r="NIZ3" s="617"/>
      <c r="NJA3" s="617"/>
      <c r="NJB3" s="617"/>
      <c r="NJC3" s="617"/>
      <c r="NJD3" s="617"/>
      <c r="NJE3" s="617"/>
      <c r="NJF3" s="617"/>
      <c r="NJG3" s="617"/>
      <c r="NJH3" s="617"/>
      <c r="NJI3" s="617"/>
      <c r="NJJ3" s="617"/>
      <c r="NJK3" s="617"/>
      <c r="NJL3" s="617"/>
      <c r="NJM3" s="617"/>
      <c r="NJN3" s="617"/>
      <c r="NJO3" s="617"/>
      <c r="NJP3" s="617"/>
      <c r="NJQ3" s="617"/>
      <c r="NJR3" s="617"/>
      <c r="NJS3" s="617"/>
      <c r="NJT3" s="617"/>
      <c r="NJU3" s="617"/>
      <c r="NJV3" s="617"/>
      <c r="NJW3" s="617"/>
      <c r="NJX3" s="617"/>
      <c r="NJY3" s="617"/>
      <c r="NJZ3" s="617"/>
      <c r="NKA3" s="617"/>
      <c r="NKB3" s="617"/>
      <c r="NKC3" s="617"/>
      <c r="NKD3" s="617"/>
      <c r="NKE3" s="617"/>
      <c r="NKF3" s="617"/>
      <c r="NKG3" s="617"/>
      <c r="NKH3" s="617"/>
      <c r="NKI3" s="617"/>
      <c r="NKJ3" s="617"/>
      <c r="NKK3" s="617"/>
      <c r="NKL3" s="617"/>
      <c r="NKM3" s="617"/>
      <c r="NKN3" s="617"/>
      <c r="NKO3" s="617"/>
      <c r="NKP3" s="617"/>
      <c r="NKQ3" s="617"/>
      <c r="NKR3" s="617"/>
      <c r="NKS3" s="617"/>
      <c r="NKT3" s="617"/>
      <c r="NKU3" s="617"/>
      <c r="NKV3" s="617"/>
      <c r="NKW3" s="617"/>
      <c r="NKX3" s="617"/>
      <c r="NKY3" s="617"/>
      <c r="NKZ3" s="617"/>
      <c r="NLA3" s="617"/>
      <c r="NLB3" s="617"/>
      <c r="NLC3" s="617"/>
      <c r="NLD3" s="617"/>
      <c r="NLE3" s="617"/>
      <c r="NLF3" s="617"/>
      <c r="NLG3" s="617"/>
      <c r="NLH3" s="617"/>
      <c r="NLI3" s="617"/>
      <c r="NLJ3" s="617"/>
      <c r="NLK3" s="617"/>
      <c r="NLL3" s="617"/>
      <c r="NLM3" s="617"/>
      <c r="NLN3" s="617"/>
      <c r="NLO3" s="617"/>
      <c r="NLP3" s="617"/>
      <c r="NLQ3" s="617"/>
      <c r="NLR3" s="617"/>
      <c r="NLS3" s="617"/>
      <c r="NLT3" s="617"/>
      <c r="NLU3" s="617"/>
      <c r="NLV3" s="617"/>
      <c r="NLW3" s="617"/>
      <c r="NLX3" s="617"/>
      <c r="NLY3" s="617"/>
      <c r="NLZ3" s="617"/>
      <c r="NMA3" s="617"/>
      <c r="NMB3" s="617"/>
      <c r="NMC3" s="617"/>
      <c r="NMD3" s="617"/>
      <c r="NME3" s="617"/>
      <c r="NMF3" s="617"/>
      <c r="NMG3" s="617"/>
      <c r="NMH3" s="617"/>
      <c r="NMI3" s="617"/>
      <c r="NMJ3" s="617"/>
      <c r="NMK3" s="617"/>
      <c r="NML3" s="617"/>
      <c r="NMM3" s="617"/>
      <c r="NMN3" s="617"/>
      <c r="NMO3" s="617"/>
      <c r="NMP3" s="617"/>
      <c r="NMQ3" s="617"/>
      <c r="NMR3" s="617"/>
      <c r="NMS3" s="617"/>
      <c r="NMT3" s="617"/>
      <c r="NMU3" s="617"/>
      <c r="NMV3" s="617"/>
      <c r="NMW3" s="617"/>
      <c r="NMX3" s="617"/>
      <c r="NMY3" s="617"/>
      <c r="NMZ3" s="617"/>
      <c r="NNA3" s="617"/>
      <c r="NNB3" s="617"/>
      <c r="NNC3" s="617"/>
      <c r="NND3" s="617"/>
      <c r="NNE3" s="617"/>
      <c r="NNF3" s="617"/>
      <c r="NNG3" s="617"/>
      <c r="NNH3" s="617"/>
      <c r="NNI3" s="617"/>
      <c r="NNJ3" s="617"/>
      <c r="NNK3" s="617"/>
      <c r="NNL3" s="617"/>
      <c r="NNM3" s="617"/>
      <c r="NNN3" s="617"/>
      <c r="NNO3" s="617"/>
      <c r="NNP3" s="617"/>
      <c r="NNQ3" s="617"/>
      <c r="NNR3" s="617"/>
      <c r="NNS3" s="617"/>
      <c r="NNT3" s="617"/>
      <c r="NNU3" s="617"/>
      <c r="NNV3" s="617"/>
      <c r="NNW3" s="617"/>
      <c r="NNX3" s="617"/>
      <c r="NNY3" s="617"/>
      <c r="NNZ3" s="617"/>
      <c r="NOA3" s="617"/>
      <c r="NOB3" s="617"/>
      <c r="NOC3" s="617"/>
      <c r="NOD3" s="617"/>
      <c r="NOE3" s="617"/>
      <c r="NOF3" s="617"/>
      <c r="NOG3" s="617"/>
      <c r="NOH3" s="617"/>
      <c r="NOI3" s="617"/>
      <c r="NOJ3" s="617"/>
      <c r="NOK3" s="617"/>
      <c r="NOL3" s="617"/>
      <c r="NOM3" s="617"/>
      <c r="NON3" s="617"/>
      <c r="NOO3" s="617"/>
      <c r="NOP3" s="617"/>
      <c r="NOQ3" s="617"/>
      <c r="NOR3" s="617"/>
      <c r="NOS3" s="617"/>
      <c r="NOT3" s="617"/>
      <c r="NOU3" s="617"/>
      <c r="NOV3" s="617"/>
      <c r="NOW3" s="617"/>
      <c r="NOX3" s="617"/>
      <c r="NOY3" s="617"/>
      <c r="NOZ3" s="617"/>
      <c r="NPA3" s="617"/>
      <c r="NPB3" s="617"/>
      <c r="NPC3" s="617"/>
      <c r="NPD3" s="617"/>
      <c r="NPE3" s="617"/>
      <c r="NPF3" s="617"/>
      <c r="NPG3" s="617"/>
      <c r="NPH3" s="617"/>
      <c r="NPI3" s="617"/>
      <c r="NPJ3" s="617"/>
      <c r="NPK3" s="617"/>
      <c r="NPL3" s="617"/>
      <c r="NPM3" s="617"/>
      <c r="NPN3" s="617"/>
      <c r="NPO3" s="617"/>
      <c r="NPP3" s="617"/>
      <c r="NPQ3" s="617"/>
      <c r="NPR3" s="617"/>
      <c r="NPS3" s="617"/>
      <c r="NPT3" s="617"/>
      <c r="NPU3" s="617"/>
      <c r="NPV3" s="617"/>
      <c r="NPW3" s="617"/>
      <c r="NPX3" s="617"/>
      <c r="NPY3" s="617"/>
      <c r="NPZ3" s="617"/>
      <c r="NQA3" s="617"/>
      <c r="NQB3" s="617"/>
      <c r="NQC3" s="617"/>
      <c r="NQD3" s="617"/>
      <c r="NQE3" s="617"/>
      <c r="NQF3" s="617"/>
      <c r="NQG3" s="617"/>
      <c r="NQH3" s="617"/>
      <c r="NQI3" s="617"/>
      <c r="NQJ3" s="617"/>
      <c r="NQK3" s="617"/>
      <c r="NQL3" s="617"/>
      <c r="NQM3" s="617"/>
      <c r="NQN3" s="617"/>
      <c r="NQO3" s="617"/>
      <c r="NQP3" s="617"/>
      <c r="NQQ3" s="617"/>
      <c r="NQR3" s="617"/>
      <c r="NQS3" s="617"/>
      <c r="NQT3" s="617"/>
      <c r="NQU3" s="617"/>
      <c r="NQV3" s="617"/>
      <c r="NQW3" s="617"/>
      <c r="NQX3" s="617"/>
      <c r="NQY3" s="617"/>
      <c r="NQZ3" s="617"/>
      <c r="NRA3" s="617"/>
      <c r="NRB3" s="617"/>
      <c r="NRC3" s="617"/>
      <c r="NRD3" s="617"/>
      <c r="NRE3" s="617"/>
      <c r="NRF3" s="617"/>
      <c r="NRG3" s="617"/>
      <c r="NRH3" s="617"/>
      <c r="NRI3" s="617"/>
      <c r="NRJ3" s="617"/>
      <c r="NRK3" s="617"/>
      <c r="NRL3" s="617"/>
      <c r="NRM3" s="617"/>
      <c r="NRN3" s="617"/>
      <c r="NRO3" s="617"/>
      <c r="NRP3" s="617"/>
      <c r="NRQ3" s="617"/>
      <c r="NRR3" s="617"/>
      <c r="NRS3" s="617"/>
      <c r="NRT3" s="617"/>
      <c r="NRU3" s="617"/>
      <c r="NRV3" s="617"/>
      <c r="NRW3" s="617"/>
      <c r="NRX3" s="617"/>
      <c r="NRY3" s="617"/>
      <c r="NRZ3" s="617"/>
      <c r="NSA3" s="617"/>
      <c r="NSB3" s="617"/>
      <c r="NSC3" s="617"/>
      <c r="NSD3" s="617"/>
      <c r="NSE3" s="617"/>
      <c r="NSF3" s="617"/>
      <c r="NSG3" s="617"/>
      <c r="NSH3" s="617"/>
      <c r="NSI3" s="617"/>
      <c r="NSJ3" s="617"/>
      <c r="NSK3" s="617"/>
      <c r="NSL3" s="617"/>
      <c r="NSM3" s="617"/>
      <c r="NSN3" s="617"/>
      <c r="NSO3" s="617"/>
      <c r="NSP3" s="617"/>
      <c r="NSQ3" s="617"/>
      <c r="NSR3" s="617"/>
      <c r="NSS3" s="617"/>
      <c r="NST3" s="617"/>
      <c r="NSU3" s="617"/>
      <c r="NSV3" s="617"/>
      <c r="NSW3" s="617"/>
      <c r="NSX3" s="617"/>
      <c r="NSY3" s="617"/>
      <c r="NSZ3" s="617"/>
      <c r="NTA3" s="617"/>
      <c r="NTB3" s="617"/>
      <c r="NTC3" s="617"/>
      <c r="NTD3" s="617"/>
      <c r="NTE3" s="617"/>
      <c r="NTF3" s="617"/>
      <c r="NTG3" s="617"/>
      <c r="NTH3" s="617"/>
      <c r="NTI3" s="617"/>
      <c r="NTJ3" s="617"/>
      <c r="NTK3" s="617"/>
      <c r="NTL3" s="617"/>
      <c r="NTM3" s="617"/>
      <c r="NTN3" s="617"/>
      <c r="NTO3" s="617"/>
      <c r="NTP3" s="617"/>
      <c r="NTQ3" s="617"/>
      <c r="NTR3" s="617"/>
      <c r="NTS3" s="617"/>
      <c r="NTT3" s="617"/>
      <c r="NTU3" s="617"/>
      <c r="NTV3" s="617"/>
      <c r="NTW3" s="617"/>
      <c r="NTX3" s="617"/>
      <c r="NTY3" s="617"/>
      <c r="NTZ3" s="617"/>
      <c r="NUA3" s="617"/>
      <c r="NUB3" s="617"/>
      <c r="NUC3" s="617"/>
      <c r="NUD3" s="617"/>
      <c r="NUE3" s="617"/>
      <c r="NUF3" s="617"/>
      <c r="NUG3" s="617"/>
      <c r="NUH3" s="617"/>
      <c r="NUI3" s="617"/>
      <c r="NUJ3" s="617"/>
      <c r="NUK3" s="617"/>
      <c r="NUL3" s="617"/>
      <c r="NUM3" s="617"/>
      <c r="NUN3" s="617"/>
      <c r="NUO3" s="617"/>
      <c r="NUP3" s="617"/>
      <c r="NUQ3" s="617"/>
      <c r="NUR3" s="617"/>
      <c r="NUS3" s="617"/>
      <c r="NUT3" s="617"/>
      <c r="NUU3" s="617"/>
      <c r="NUV3" s="617"/>
      <c r="NUW3" s="617"/>
      <c r="NUX3" s="617"/>
      <c r="NUY3" s="617"/>
      <c r="NUZ3" s="617"/>
      <c r="NVA3" s="617"/>
      <c r="NVB3" s="617"/>
      <c r="NVC3" s="617"/>
      <c r="NVD3" s="617"/>
      <c r="NVE3" s="617"/>
      <c r="NVF3" s="617"/>
      <c r="NVG3" s="617"/>
      <c r="NVH3" s="617"/>
      <c r="NVI3" s="617"/>
      <c r="NVJ3" s="617"/>
      <c r="NVK3" s="617"/>
      <c r="NVL3" s="617"/>
      <c r="NVM3" s="617"/>
      <c r="NVN3" s="617"/>
      <c r="NVO3" s="617"/>
      <c r="NVP3" s="617"/>
      <c r="NVQ3" s="617"/>
      <c r="NVR3" s="617"/>
      <c r="NVS3" s="617"/>
      <c r="NVT3" s="617"/>
      <c r="NVU3" s="617"/>
      <c r="NVV3" s="617"/>
      <c r="NVW3" s="617"/>
      <c r="NVX3" s="617"/>
      <c r="NVY3" s="617"/>
      <c r="NVZ3" s="617"/>
      <c r="NWA3" s="617"/>
      <c r="NWB3" s="617"/>
      <c r="NWC3" s="617"/>
      <c r="NWD3" s="617"/>
      <c r="NWE3" s="617"/>
      <c r="NWF3" s="617"/>
      <c r="NWG3" s="617"/>
      <c r="NWH3" s="617"/>
      <c r="NWI3" s="617"/>
      <c r="NWJ3" s="617"/>
      <c r="NWK3" s="617"/>
      <c r="NWL3" s="617"/>
      <c r="NWM3" s="617"/>
      <c r="NWN3" s="617"/>
      <c r="NWO3" s="617"/>
      <c r="NWP3" s="617"/>
      <c r="NWQ3" s="617"/>
      <c r="NWR3" s="617"/>
      <c r="NWS3" s="617"/>
      <c r="NWT3" s="617"/>
      <c r="NWU3" s="617"/>
      <c r="NWV3" s="617"/>
      <c r="NWW3" s="617"/>
      <c r="NWX3" s="617"/>
      <c r="NWY3" s="617"/>
      <c r="NWZ3" s="617"/>
      <c r="NXA3" s="617"/>
      <c r="NXB3" s="617"/>
      <c r="NXC3" s="617"/>
      <c r="NXD3" s="617"/>
      <c r="NXE3" s="617"/>
      <c r="NXF3" s="617"/>
      <c r="NXG3" s="617"/>
      <c r="NXH3" s="617"/>
      <c r="NXI3" s="617"/>
      <c r="NXJ3" s="617"/>
      <c r="NXK3" s="617"/>
      <c r="NXL3" s="617"/>
      <c r="NXM3" s="617"/>
      <c r="NXN3" s="617"/>
      <c r="NXO3" s="617"/>
      <c r="NXP3" s="617"/>
      <c r="NXQ3" s="617"/>
      <c r="NXR3" s="617"/>
      <c r="NXS3" s="617"/>
      <c r="NXT3" s="617"/>
      <c r="NXU3" s="617"/>
      <c r="NXV3" s="617"/>
      <c r="NXW3" s="617"/>
      <c r="NXX3" s="617"/>
      <c r="NXY3" s="617"/>
      <c r="NXZ3" s="617"/>
      <c r="NYA3" s="617"/>
      <c r="NYB3" s="617"/>
      <c r="NYC3" s="617"/>
      <c r="NYD3" s="617"/>
      <c r="NYE3" s="617"/>
      <c r="NYF3" s="617"/>
      <c r="NYG3" s="617"/>
      <c r="NYH3" s="617"/>
      <c r="NYI3" s="617"/>
      <c r="NYJ3" s="617"/>
      <c r="NYK3" s="617"/>
      <c r="NYL3" s="617"/>
      <c r="NYM3" s="617"/>
      <c r="NYN3" s="617"/>
      <c r="NYO3" s="617"/>
      <c r="NYP3" s="617"/>
      <c r="NYQ3" s="617"/>
      <c r="NYR3" s="617"/>
      <c r="NYS3" s="617"/>
      <c r="NYT3" s="617"/>
      <c r="NYU3" s="617"/>
      <c r="NYV3" s="617"/>
      <c r="NYW3" s="617"/>
      <c r="NYX3" s="617"/>
      <c r="NYY3" s="617"/>
      <c r="NYZ3" s="617"/>
      <c r="NZA3" s="617"/>
      <c r="NZB3" s="617"/>
      <c r="NZC3" s="617"/>
      <c r="NZD3" s="617"/>
      <c r="NZE3" s="617"/>
      <c r="NZF3" s="617"/>
      <c r="NZG3" s="617"/>
      <c r="NZH3" s="617"/>
      <c r="NZI3" s="617"/>
      <c r="NZJ3" s="617"/>
      <c r="NZK3" s="617"/>
      <c r="NZL3" s="617"/>
      <c r="NZM3" s="617"/>
      <c r="NZN3" s="617"/>
      <c r="NZO3" s="617"/>
      <c r="NZP3" s="617"/>
      <c r="NZQ3" s="617"/>
      <c r="NZR3" s="617"/>
      <c r="NZS3" s="617"/>
      <c r="NZT3" s="617"/>
      <c r="NZU3" s="617"/>
      <c r="NZV3" s="617"/>
      <c r="NZW3" s="617"/>
      <c r="NZX3" s="617"/>
      <c r="NZY3" s="617"/>
      <c r="NZZ3" s="617"/>
      <c r="OAA3" s="617"/>
      <c r="OAB3" s="617"/>
      <c r="OAC3" s="617"/>
      <c r="OAD3" s="617"/>
      <c r="OAE3" s="617"/>
      <c r="OAF3" s="617"/>
      <c r="OAG3" s="617"/>
      <c r="OAH3" s="617"/>
      <c r="OAI3" s="617"/>
      <c r="OAJ3" s="617"/>
      <c r="OAK3" s="617"/>
      <c r="OAL3" s="617"/>
      <c r="OAM3" s="617"/>
      <c r="OAN3" s="617"/>
      <c r="OAO3" s="617"/>
      <c r="OAP3" s="617"/>
      <c r="OAQ3" s="617"/>
      <c r="OAR3" s="617"/>
      <c r="OAS3" s="617"/>
      <c r="OAT3" s="617"/>
      <c r="OAU3" s="617"/>
      <c r="OAV3" s="617"/>
      <c r="OAW3" s="617"/>
      <c r="OAX3" s="617"/>
      <c r="OAY3" s="617"/>
      <c r="OAZ3" s="617"/>
      <c r="OBA3" s="617"/>
      <c r="OBB3" s="617"/>
      <c r="OBC3" s="617"/>
      <c r="OBD3" s="617"/>
      <c r="OBE3" s="617"/>
      <c r="OBF3" s="617"/>
      <c r="OBG3" s="617"/>
      <c r="OBH3" s="617"/>
      <c r="OBI3" s="617"/>
      <c r="OBJ3" s="617"/>
      <c r="OBK3" s="617"/>
      <c r="OBL3" s="617"/>
      <c r="OBM3" s="617"/>
      <c r="OBN3" s="617"/>
      <c r="OBO3" s="617"/>
      <c r="OBP3" s="617"/>
      <c r="OBQ3" s="617"/>
      <c r="OBR3" s="617"/>
      <c r="OBS3" s="617"/>
      <c r="OBT3" s="617"/>
      <c r="OBU3" s="617"/>
      <c r="OBV3" s="617"/>
      <c r="OBW3" s="617"/>
      <c r="OBX3" s="617"/>
      <c r="OBY3" s="617"/>
      <c r="OBZ3" s="617"/>
      <c r="OCA3" s="617"/>
      <c r="OCB3" s="617"/>
      <c r="OCC3" s="617"/>
      <c r="OCD3" s="617"/>
      <c r="OCE3" s="617"/>
      <c r="OCF3" s="617"/>
      <c r="OCG3" s="617"/>
      <c r="OCH3" s="617"/>
      <c r="OCI3" s="617"/>
      <c r="OCJ3" s="617"/>
      <c r="OCK3" s="617"/>
      <c r="OCL3" s="617"/>
      <c r="OCM3" s="617"/>
      <c r="OCN3" s="617"/>
      <c r="OCO3" s="617"/>
      <c r="OCP3" s="617"/>
      <c r="OCQ3" s="617"/>
      <c r="OCR3" s="617"/>
      <c r="OCS3" s="617"/>
      <c r="OCT3" s="617"/>
      <c r="OCU3" s="617"/>
      <c r="OCV3" s="617"/>
      <c r="OCW3" s="617"/>
      <c r="OCX3" s="617"/>
      <c r="OCY3" s="617"/>
      <c r="OCZ3" s="617"/>
      <c r="ODA3" s="617"/>
      <c r="ODB3" s="617"/>
      <c r="ODC3" s="617"/>
      <c r="ODD3" s="617"/>
      <c r="ODE3" s="617"/>
      <c r="ODF3" s="617"/>
      <c r="ODG3" s="617"/>
      <c r="ODH3" s="617"/>
      <c r="ODI3" s="617"/>
      <c r="ODJ3" s="617"/>
      <c r="ODK3" s="617"/>
      <c r="ODL3" s="617"/>
      <c r="ODM3" s="617"/>
      <c r="ODN3" s="617"/>
      <c r="ODO3" s="617"/>
      <c r="ODP3" s="617"/>
      <c r="ODQ3" s="617"/>
      <c r="ODR3" s="617"/>
      <c r="ODS3" s="617"/>
      <c r="ODT3" s="617"/>
      <c r="ODU3" s="617"/>
      <c r="ODV3" s="617"/>
      <c r="ODW3" s="617"/>
      <c r="ODX3" s="617"/>
      <c r="ODY3" s="617"/>
      <c r="ODZ3" s="617"/>
      <c r="OEA3" s="617"/>
      <c r="OEB3" s="617"/>
      <c r="OEC3" s="617"/>
      <c r="OED3" s="617"/>
      <c r="OEE3" s="617"/>
      <c r="OEF3" s="617"/>
      <c r="OEG3" s="617"/>
      <c r="OEH3" s="617"/>
      <c r="OEI3" s="617"/>
      <c r="OEJ3" s="617"/>
      <c r="OEK3" s="617"/>
      <c r="OEL3" s="617"/>
      <c r="OEM3" s="617"/>
      <c r="OEN3" s="617"/>
      <c r="OEO3" s="617"/>
      <c r="OEP3" s="617"/>
      <c r="OEQ3" s="617"/>
      <c r="OER3" s="617"/>
      <c r="OES3" s="617"/>
      <c r="OET3" s="617"/>
      <c r="OEU3" s="617"/>
      <c r="OEV3" s="617"/>
      <c r="OEW3" s="617"/>
      <c r="OEX3" s="617"/>
      <c r="OEY3" s="617"/>
      <c r="OEZ3" s="617"/>
      <c r="OFA3" s="617"/>
      <c r="OFB3" s="617"/>
      <c r="OFC3" s="617"/>
      <c r="OFD3" s="617"/>
      <c r="OFE3" s="617"/>
      <c r="OFF3" s="617"/>
      <c r="OFG3" s="617"/>
      <c r="OFH3" s="617"/>
      <c r="OFI3" s="617"/>
      <c r="OFJ3" s="617"/>
      <c r="OFK3" s="617"/>
      <c r="OFL3" s="617"/>
      <c r="OFM3" s="617"/>
      <c r="OFN3" s="617"/>
      <c r="OFO3" s="617"/>
      <c r="OFP3" s="617"/>
      <c r="OFQ3" s="617"/>
      <c r="OFR3" s="617"/>
      <c r="OFS3" s="617"/>
      <c r="OFT3" s="617"/>
      <c r="OFU3" s="617"/>
      <c r="OFV3" s="617"/>
      <c r="OFW3" s="617"/>
      <c r="OFX3" s="617"/>
      <c r="OFY3" s="617"/>
      <c r="OFZ3" s="617"/>
      <c r="OGA3" s="617"/>
      <c r="OGB3" s="617"/>
      <c r="OGC3" s="617"/>
      <c r="OGD3" s="617"/>
      <c r="OGE3" s="617"/>
      <c r="OGF3" s="617"/>
      <c r="OGG3" s="617"/>
      <c r="OGH3" s="617"/>
      <c r="OGI3" s="617"/>
      <c r="OGJ3" s="617"/>
      <c r="OGK3" s="617"/>
      <c r="OGL3" s="617"/>
      <c r="OGM3" s="617"/>
      <c r="OGN3" s="617"/>
      <c r="OGO3" s="617"/>
      <c r="OGP3" s="617"/>
      <c r="OGQ3" s="617"/>
      <c r="OGR3" s="617"/>
      <c r="OGS3" s="617"/>
      <c r="OGT3" s="617"/>
      <c r="OGU3" s="617"/>
      <c r="OGV3" s="617"/>
      <c r="OGW3" s="617"/>
      <c r="OGX3" s="617"/>
      <c r="OGY3" s="617"/>
      <c r="OGZ3" s="617"/>
      <c r="OHA3" s="617"/>
      <c r="OHB3" s="617"/>
      <c r="OHC3" s="617"/>
      <c r="OHD3" s="617"/>
      <c r="OHE3" s="617"/>
      <c r="OHF3" s="617"/>
      <c r="OHG3" s="617"/>
      <c r="OHH3" s="617"/>
      <c r="OHI3" s="617"/>
      <c r="OHJ3" s="617"/>
      <c r="OHK3" s="617"/>
      <c r="OHL3" s="617"/>
      <c r="OHM3" s="617"/>
      <c r="OHN3" s="617"/>
      <c r="OHO3" s="617"/>
      <c r="OHP3" s="617"/>
      <c r="OHQ3" s="617"/>
      <c r="OHR3" s="617"/>
      <c r="OHS3" s="617"/>
      <c r="OHT3" s="617"/>
      <c r="OHU3" s="617"/>
      <c r="OHV3" s="617"/>
      <c r="OHW3" s="617"/>
      <c r="OHX3" s="617"/>
      <c r="OHY3" s="617"/>
      <c r="OHZ3" s="617"/>
      <c r="OIA3" s="617"/>
      <c r="OIB3" s="617"/>
      <c r="OIC3" s="617"/>
      <c r="OID3" s="617"/>
      <c r="OIE3" s="617"/>
      <c r="OIF3" s="617"/>
      <c r="OIG3" s="617"/>
      <c r="OIH3" s="617"/>
      <c r="OII3" s="617"/>
      <c r="OIJ3" s="617"/>
      <c r="OIK3" s="617"/>
      <c r="OIL3" s="617"/>
      <c r="OIM3" s="617"/>
      <c r="OIN3" s="617"/>
      <c r="OIO3" s="617"/>
      <c r="OIP3" s="617"/>
      <c r="OIQ3" s="617"/>
      <c r="OIR3" s="617"/>
      <c r="OIS3" s="617"/>
      <c r="OIT3" s="617"/>
      <c r="OIU3" s="617"/>
      <c r="OIV3" s="617"/>
      <c r="OIW3" s="617"/>
      <c r="OIX3" s="617"/>
      <c r="OIY3" s="617"/>
      <c r="OIZ3" s="617"/>
      <c r="OJA3" s="617"/>
      <c r="OJB3" s="617"/>
      <c r="OJC3" s="617"/>
      <c r="OJD3" s="617"/>
      <c r="OJE3" s="617"/>
      <c r="OJF3" s="617"/>
      <c r="OJG3" s="617"/>
      <c r="OJH3" s="617"/>
      <c r="OJI3" s="617"/>
      <c r="OJJ3" s="617"/>
      <c r="OJK3" s="617"/>
      <c r="OJL3" s="617"/>
      <c r="OJM3" s="617"/>
      <c r="OJN3" s="617"/>
      <c r="OJO3" s="617"/>
      <c r="OJP3" s="617"/>
      <c r="OJQ3" s="617"/>
      <c r="OJR3" s="617"/>
      <c r="OJS3" s="617"/>
      <c r="OJT3" s="617"/>
      <c r="OJU3" s="617"/>
      <c r="OJV3" s="617"/>
      <c r="OJW3" s="617"/>
      <c r="OJX3" s="617"/>
      <c r="OJY3" s="617"/>
      <c r="OJZ3" s="617"/>
      <c r="OKA3" s="617"/>
      <c r="OKB3" s="617"/>
      <c r="OKC3" s="617"/>
      <c r="OKD3" s="617"/>
      <c r="OKE3" s="617"/>
      <c r="OKF3" s="617"/>
      <c r="OKG3" s="617"/>
      <c r="OKH3" s="617"/>
      <c r="OKI3" s="617"/>
      <c r="OKJ3" s="617"/>
      <c r="OKK3" s="617"/>
      <c r="OKL3" s="617"/>
      <c r="OKM3" s="617"/>
      <c r="OKN3" s="617"/>
      <c r="OKO3" s="617"/>
      <c r="OKP3" s="617"/>
      <c r="OKQ3" s="617"/>
      <c r="OKR3" s="617"/>
      <c r="OKS3" s="617"/>
      <c r="OKT3" s="617"/>
      <c r="OKU3" s="617"/>
      <c r="OKV3" s="617"/>
      <c r="OKW3" s="617"/>
      <c r="OKX3" s="617"/>
      <c r="OKY3" s="617"/>
      <c r="OKZ3" s="617"/>
      <c r="OLA3" s="617"/>
      <c r="OLB3" s="617"/>
      <c r="OLC3" s="617"/>
      <c r="OLD3" s="617"/>
      <c r="OLE3" s="617"/>
      <c r="OLF3" s="617"/>
      <c r="OLG3" s="617"/>
      <c r="OLH3" s="617"/>
      <c r="OLI3" s="617"/>
      <c r="OLJ3" s="617"/>
      <c r="OLK3" s="617"/>
      <c r="OLL3" s="617"/>
      <c r="OLM3" s="617"/>
      <c r="OLN3" s="617"/>
      <c r="OLO3" s="617"/>
      <c r="OLP3" s="617"/>
      <c r="OLQ3" s="617"/>
      <c r="OLR3" s="617"/>
      <c r="OLS3" s="617"/>
      <c r="OLT3" s="617"/>
      <c r="OLU3" s="617"/>
      <c r="OLV3" s="617"/>
      <c r="OLW3" s="617"/>
      <c r="OLX3" s="617"/>
      <c r="OLY3" s="617"/>
      <c r="OLZ3" s="617"/>
      <c r="OMA3" s="617"/>
      <c r="OMB3" s="617"/>
      <c r="OMC3" s="617"/>
      <c r="OMD3" s="617"/>
      <c r="OME3" s="617"/>
      <c r="OMF3" s="617"/>
      <c r="OMG3" s="617"/>
      <c r="OMH3" s="617"/>
      <c r="OMI3" s="617"/>
      <c r="OMJ3" s="617"/>
      <c r="OMK3" s="617"/>
      <c r="OML3" s="617"/>
      <c r="OMM3" s="617"/>
      <c r="OMN3" s="617"/>
      <c r="OMO3" s="617"/>
      <c r="OMP3" s="617"/>
      <c r="OMQ3" s="617"/>
      <c r="OMR3" s="617"/>
      <c r="OMS3" s="617"/>
      <c r="OMT3" s="617"/>
      <c r="OMU3" s="617"/>
      <c r="OMV3" s="617"/>
      <c r="OMW3" s="617"/>
      <c r="OMX3" s="617"/>
      <c r="OMY3" s="617"/>
      <c r="OMZ3" s="617"/>
      <c r="ONA3" s="617"/>
      <c r="ONB3" s="617"/>
      <c r="ONC3" s="617"/>
      <c r="OND3" s="617"/>
      <c r="ONE3" s="617"/>
      <c r="ONF3" s="617"/>
      <c r="ONG3" s="617"/>
      <c r="ONH3" s="617"/>
      <c r="ONI3" s="617"/>
      <c r="ONJ3" s="617"/>
      <c r="ONK3" s="617"/>
      <c r="ONL3" s="617"/>
      <c r="ONM3" s="617"/>
      <c r="ONN3" s="617"/>
      <c r="ONO3" s="617"/>
      <c r="ONP3" s="617"/>
      <c r="ONQ3" s="617"/>
      <c r="ONR3" s="617"/>
      <c r="ONS3" s="617"/>
      <c r="ONT3" s="617"/>
      <c r="ONU3" s="617"/>
      <c r="ONV3" s="617"/>
      <c r="ONW3" s="617"/>
      <c r="ONX3" s="617"/>
      <c r="ONY3" s="617"/>
      <c r="ONZ3" s="617"/>
      <c r="OOA3" s="617"/>
      <c r="OOB3" s="617"/>
      <c r="OOC3" s="617"/>
      <c r="OOD3" s="617"/>
      <c r="OOE3" s="617"/>
      <c r="OOF3" s="617"/>
      <c r="OOG3" s="617"/>
      <c r="OOH3" s="617"/>
      <c r="OOI3" s="617"/>
      <c r="OOJ3" s="617"/>
      <c r="OOK3" s="617"/>
      <c r="OOL3" s="617"/>
      <c r="OOM3" s="617"/>
      <c r="OON3" s="617"/>
      <c r="OOO3" s="617"/>
      <c r="OOP3" s="617"/>
      <c r="OOQ3" s="617"/>
      <c r="OOR3" s="617"/>
      <c r="OOS3" s="617"/>
      <c r="OOT3" s="617"/>
      <c r="OOU3" s="617"/>
      <c r="OOV3" s="617"/>
      <c r="OOW3" s="617"/>
      <c r="OOX3" s="617"/>
      <c r="OOY3" s="617"/>
      <c r="OOZ3" s="617"/>
      <c r="OPA3" s="617"/>
      <c r="OPB3" s="617"/>
      <c r="OPC3" s="617"/>
      <c r="OPD3" s="617"/>
      <c r="OPE3" s="617"/>
      <c r="OPF3" s="617"/>
      <c r="OPG3" s="617"/>
      <c r="OPH3" s="617"/>
      <c r="OPI3" s="617"/>
      <c r="OPJ3" s="617"/>
      <c r="OPK3" s="617"/>
      <c r="OPL3" s="617"/>
      <c r="OPM3" s="617"/>
      <c r="OPN3" s="617"/>
      <c r="OPO3" s="617"/>
      <c r="OPP3" s="617"/>
      <c r="OPQ3" s="617"/>
      <c r="OPR3" s="617"/>
      <c r="OPS3" s="617"/>
      <c r="OPT3" s="617"/>
      <c r="OPU3" s="617"/>
      <c r="OPV3" s="617"/>
      <c r="OPW3" s="617"/>
      <c r="OPX3" s="617"/>
      <c r="OPY3" s="617"/>
      <c r="OPZ3" s="617"/>
      <c r="OQA3" s="617"/>
      <c r="OQB3" s="617"/>
      <c r="OQC3" s="617"/>
      <c r="OQD3" s="617"/>
      <c r="OQE3" s="617"/>
      <c r="OQF3" s="617"/>
      <c r="OQG3" s="617"/>
      <c r="OQH3" s="617"/>
      <c r="OQI3" s="617"/>
      <c r="OQJ3" s="617"/>
      <c r="OQK3" s="617"/>
      <c r="OQL3" s="617"/>
      <c r="OQM3" s="617"/>
      <c r="OQN3" s="617"/>
      <c r="OQO3" s="617"/>
      <c r="OQP3" s="617"/>
      <c r="OQQ3" s="617"/>
      <c r="OQR3" s="617"/>
      <c r="OQS3" s="617"/>
      <c r="OQT3" s="617"/>
      <c r="OQU3" s="617"/>
      <c r="OQV3" s="617"/>
      <c r="OQW3" s="617"/>
      <c r="OQX3" s="617"/>
      <c r="OQY3" s="617"/>
      <c r="OQZ3" s="617"/>
      <c r="ORA3" s="617"/>
      <c r="ORB3" s="617"/>
      <c r="ORC3" s="617"/>
      <c r="ORD3" s="617"/>
      <c r="ORE3" s="617"/>
      <c r="ORF3" s="617"/>
      <c r="ORG3" s="617"/>
      <c r="ORH3" s="617"/>
      <c r="ORI3" s="617"/>
      <c r="ORJ3" s="617"/>
      <c r="ORK3" s="617"/>
      <c r="ORL3" s="617"/>
      <c r="ORM3" s="617"/>
      <c r="ORN3" s="617"/>
      <c r="ORO3" s="617"/>
      <c r="ORP3" s="617"/>
      <c r="ORQ3" s="617"/>
      <c r="ORR3" s="617"/>
      <c r="ORS3" s="617"/>
      <c r="ORT3" s="617"/>
      <c r="ORU3" s="617"/>
      <c r="ORV3" s="617"/>
      <c r="ORW3" s="617"/>
      <c r="ORX3" s="617"/>
      <c r="ORY3" s="617"/>
      <c r="ORZ3" s="617"/>
      <c r="OSA3" s="617"/>
      <c r="OSB3" s="617"/>
      <c r="OSC3" s="617"/>
      <c r="OSD3" s="617"/>
      <c r="OSE3" s="617"/>
      <c r="OSF3" s="617"/>
      <c r="OSG3" s="617"/>
      <c r="OSH3" s="617"/>
      <c r="OSI3" s="617"/>
      <c r="OSJ3" s="617"/>
      <c r="OSK3" s="617"/>
      <c r="OSL3" s="617"/>
      <c r="OSM3" s="617"/>
      <c r="OSN3" s="617"/>
      <c r="OSO3" s="617"/>
      <c r="OSP3" s="617"/>
      <c r="OSQ3" s="617"/>
      <c r="OSR3" s="617"/>
      <c r="OSS3" s="617"/>
      <c r="OST3" s="617"/>
      <c r="OSU3" s="617"/>
      <c r="OSV3" s="617"/>
      <c r="OSW3" s="617"/>
      <c r="OSX3" s="617"/>
      <c r="OSY3" s="617"/>
      <c r="OSZ3" s="617"/>
      <c r="OTA3" s="617"/>
      <c r="OTB3" s="617"/>
      <c r="OTC3" s="617"/>
      <c r="OTD3" s="617"/>
      <c r="OTE3" s="617"/>
      <c r="OTF3" s="617"/>
      <c r="OTG3" s="617"/>
      <c r="OTH3" s="617"/>
      <c r="OTI3" s="617"/>
      <c r="OTJ3" s="617"/>
      <c r="OTK3" s="617"/>
      <c r="OTL3" s="617"/>
      <c r="OTM3" s="617"/>
      <c r="OTN3" s="617"/>
      <c r="OTO3" s="617"/>
      <c r="OTP3" s="617"/>
      <c r="OTQ3" s="617"/>
      <c r="OTR3" s="617"/>
      <c r="OTS3" s="617"/>
      <c r="OTT3" s="617"/>
      <c r="OTU3" s="617"/>
      <c r="OTV3" s="617"/>
      <c r="OTW3" s="617"/>
      <c r="OTX3" s="617"/>
      <c r="OTY3" s="617"/>
      <c r="OTZ3" s="617"/>
      <c r="OUA3" s="617"/>
      <c r="OUB3" s="617"/>
      <c r="OUC3" s="617"/>
      <c r="OUD3" s="617"/>
      <c r="OUE3" s="617"/>
      <c r="OUF3" s="617"/>
      <c r="OUG3" s="617"/>
      <c r="OUH3" s="617"/>
      <c r="OUI3" s="617"/>
      <c r="OUJ3" s="617"/>
      <c r="OUK3" s="617"/>
      <c r="OUL3" s="617"/>
      <c r="OUM3" s="617"/>
      <c r="OUN3" s="617"/>
      <c r="OUO3" s="617"/>
      <c r="OUP3" s="617"/>
      <c r="OUQ3" s="617"/>
      <c r="OUR3" s="617"/>
      <c r="OUS3" s="617"/>
      <c r="OUT3" s="617"/>
      <c r="OUU3" s="617"/>
      <c r="OUV3" s="617"/>
      <c r="OUW3" s="617"/>
      <c r="OUX3" s="617"/>
      <c r="OUY3" s="617"/>
      <c r="OUZ3" s="617"/>
      <c r="OVA3" s="617"/>
      <c r="OVB3" s="617"/>
      <c r="OVC3" s="617"/>
      <c r="OVD3" s="617"/>
      <c r="OVE3" s="617"/>
      <c r="OVF3" s="617"/>
      <c r="OVG3" s="617"/>
      <c r="OVH3" s="617"/>
      <c r="OVI3" s="617"/>
      <c r="OVJ3" s="617"/>
      <c r="OVK3" s="617"/>
      <c r="OVL3" s="617"/>
      <c r="OVM3" s="617"/>
      <c r="OVN3" s="617"/>
      <c r="OVO3" s="617"/>
      <c r="OVP3" s="617"/>
      <c r="OVQ3" s="617"/>
      <c r="OVR3" s="617"/>
      <c r="OVS3" s="617"/>
      <c r="OVT3" s="617"/>
      <c r="OVU3" s="617"/>
      <c r="OVV3" s="617"/>
      <c r="OVW3" s="617"/>
      <c r="OVX3" s="617"/>
      <c r="OVY3" s="617"/>
      <c r="OVZ3" s="617"/>
      <c r="OWA3" s="617"/>
      <c r="OWB3" s="617"/>
      <c r="OWC3" s="617"/>
      <c r="OWD3" s="617"/>
      <c r="OWE3" s="617"/>
      <c r="OWF3" s="617"/>
      <c r="OWG3" s="617"/>
      <c r="OWH3" s="617"/>
      <c r="OWI3" s="617"/>
      <c r="OWJ3" s="617"/>
      <c r="OWK3" s="617"/>
      <c r="OWL3" s="617"/>
      <c r="OWM3" s="617"/>
      <c r="OWN3" s="617"/>
      <c r="OWO3" s="617"/>
      <c r="OWP3" s="617"/>
      <c r="OWQ3" s="617"/>
      <c r="OWR3" s="617"/>
      <c r="OWS3" s="617"/>
      <c r="OWT3" s="617"/>
      <c r="OWU3" s="617"/>
      <c r="OWV3" s="617"/>
      <c r="OWW3" s="617"/>
      <c r="OWX3" s="617"/>
      <c r="OWY3" s="617"/>
      <c r="OWZ3" s="617"/>
      <c r="OXA3" s="617"/>
      <c r="OXB3" s="617"/>
      <c r="OXC3" s="617"/>
      <c r="OXD3" s="617"/>
      <c r="OXE3" s="617"/>
      <c r="OXF3" s="617"/>
      <c r="OXG3" s="617"/>
      <c r="OXH3" s="617"/>
      <c r="OXI3" s="617"/>
      <c r="OXJ3" s="617"/>
      <c r="OXK3" s="617"/>
      <c r="OXL3" s="617"/>
      <c r="OXM3" s="617"/>
      <c r="OXN3" s="617"/>
      <c r="OXO3" s="617"/>
      <c r="OXP3" s="617"/>
      <c r="OXQ3" s="617"/>
      <c r="OXR3" s="617"/>
      <c r="OXS3" s="617"/>
      <c r="OXT3" s="617"/>
      <c r="OXU3" s="617"/>
      <c r="OXV3" s="617"/>
      <c r="OXW3" s="617"/>
      <c r="OXX3" s="617"/>
      <c r="OXY3" s="617"/>
      <c r="OXZ3" s="617"/>
      <c r="OYA3" s="617"/>
      <c r="OYB3" s="617"/>
      <c r="OYC3" s="617"/>
      <c r="OYD3" s="617"/>
      <c r="OYE3" s="617"/>
      <c r="OYF3" s="617"/>
      <c r="OYG3" s="617"/>
      <c r="OYH3" s="617"/>
      <c r="OYI3" s="617"/>
      <c r="OYJ3" s="617"/>
      <c r="OYK3" s="617"/>
      <c r="OYL3" s="617"/>
      <c r="OYM3" s="617"/>
      <c r="OYN3" s="617"/>
      <c r="OYO3" s="617"/>
      <c r="OYP3" s="617"/>
      <c r="OYQ3" s="617"/>
      <c r="OYR3" s="617"/>
      <c r="OYS3" s="617"/>
      <c r="OYT3" s="617"/>
      <c r="OYU3" s="617"/>
      <c r="OYV3" s="617"/>
      <c r="OYW3" s="617"/>
      <c r="OYX3" s="617"/>
      <c r="OYY3" s="617"/>
      <c r="OYZ3" s="617"/>
      <c r="OZA3" s="617"/>
      <c r="OZB3" s="617"/>
      <c r="OZC3" s="617"/>
      <c r="OZD3" s="617"/>
      <c r="OZE3" s="617"/>
      <c r="OZF3" s="617"/>
      <c r="OZG3" s="617"/>
      <c r="OZH3" s="617"/>
      <c r="OZI3" s="617"/>
      <c r="OZJ3" s="617"/>
      <c r="OZK3" s="617"/>
      <c r="OZL3" s="617"/>
      <c r="OZM3" s="617"/>
      <c r="OZN3" s="617"/>
      <c r="OZO3" s="617"/>
      <c r="OZP3" s="617"/>
      <c r="OZQ3" s="617"/>
      <c r="OZR3" s="617"/>
      <c r="OZS3" s="617"/>
      <c r="OZT3" s="617"/>
      <c r="OZU3" s="617"/>
      <c r="OZV3" s="617"/>
      <c r="OZW3" s="617"/>
      <c r="OZX3" s="617"/>
      <c r="OZY3" s="617"/>
      <c r="OZZ3" s="617"/>
      <c r="PAA3" s="617"/>
      <c r="PAB3" s="617"/>
      <c r="PAC3" s="617"/>
      <c r="PAD3" s="617"/>
      <c r="PAE3" s="617"/>
      <c r="PAF3" s="617"/>
      <c r="PAG3" s="617"/>
      <c r="PAH3" s="617"/>
      <c r="PAI3" s="617"/>
      <c r="PAJ3" s="617"/>
      <c r="PAK3" s="617"/>
      <c r="PAL3" s="617"/>
      <c r="PAM3" s="617"/>
      <c r="PAN3" s="617"/>
      <c r="PAO3" s="617"/>
      <c r="PAP3" s="617"/>
      <c r="PAQ3" s="617"/>
      <c r="PAR3" s="617"/>
      <c r="PAS3" s="617"/>
      <c r="PAT3" s="617"/>
      <c r="PAU3" s="617"/>
      <c r="PAV3" s="617"/>
      <c r="PAW3" s="617"/>
      <c r="PAX3" s="617"/>
      <c r="PAY3" s="617"/>
      <c r="PAZ3" s="617"/>
      <c r="PBA3" s="617"/>
      <c r="PBB3" s="617"/>
      <c r="PBC3" s="617"/>
      <c r="PBD3" s="617"/>
      <c r="PBE3" s="617"/>
      <c r="PBF3" s="617"/>
      <c r="PBG3" s="617"/>
      <c r="PBH3" s="617"/>
      <c r="PBI3" s="617"/>
      <c r="PBJ3" s="617"/>
      <c r="PBK3" s="617"/>
      <c r="PBL3" s="617"/>
      <c r="PBM3" s="617"/>
      <c r="PBN3" s="617"/>
      <c r="PBO3" s="617"/>
      <c r="PBP3" s="617"/>
      <c r="PBQ3" s="617"/>
      <c r="PBR3" s="617"/>
      <c r="PBS3" s="617"/>
      <c r="PBT3" s="617"/>
      <c r="PBU3" s="617"/>
      <c r="PBV3" s="617"/>
      <c r="PBW3" s="617"/>
      <c r="PBX3" s="617"/>
      <c r="PBY3" s="617"/>
      <c r="PBZ3" s="617"/>
      <c r="PCA3" s="617"/>
      <c r="PCB3" s="617"/>
      <c r="PCC3" s="617"/>
      <c r="PCD3" s="617"/>
      <c r="PCE3" s="617"/>
      <c r="PCF3" s="617"/>
      <c r="PCG3" s="617"/>
      <c r="PCH3" s="617"/>
      <c r="PCI3" s="617"/>
      <c r="PCJ3" s="617"/>
      <c r="PCK3" s="617"/>
      <c r="PCL3" s="617"/>
      <c r="PCM3" s="617"/>
      <c r="PCN3" s="617"/>
      <c r="PCO3" s="617"/>
      <c r="PCP3" s="617"/>
      <c r="PCQ3" s="617"/>
      <c r="PCR3" s="617"/>
      <c r="PCS3" s="617"/>
      <c r="PCT3" s="617"/>
      <c r="PCU3" s="617"/>
      <c r="PCV3" s="617"/>
      <c r="PCW3" s="617"/>
      <c r="PCX3" s="617"/>
      <c r="PCY3" s="617"/>
      <c r="PCZ3" s="617"/>
      <c r="PDA3" s="617"/>
      <c r="PDB3" s="617"/>
      <c r="PDC3" s="617"/>
      <c r="PDD3" s="617"/>
      <c r="PDE3" s="617"/>
      <c r="PDF3" s="617"/>
      <c r="PDG3" s="617"/>
      <c r="PDH3" s="617"/>
      <c r="PDI3" s="617"/>
      <c r="PDJ3" s="617"/>
      <c r="PDK3" s="617"/>
      <c r="PDL3" s="617"/>
      <c r="PDM3" s="617"/>
      <c r="PDN3" s="617"/>
      <c r="PDO3" s="617"/>
      <c r="PDP3" s="617"/>
      <c r="PDQ3" s="617"/>
      <c r="PDR3" s="617"/>
      <c r="PDS3" s="617"/>
      <c r="PDT3" s="617"/>
      <c r="PDU3" s="617"/>
      <c r="PDV3" s="617"/>
      <c r="PDW3" s="617"/>
      <c r="PDX3" s="617"/>
      <c r="PDY3" s="617"/>
      <c r="PDZ3" s="617"/>
      <c r="PEA3" s="617"/>
      <c r="PEB3" s="617"/>
      <c r="PEC3" s="617"/>
      <c r="PED3" s="617"/>
      <c r="PEE3" s="617"/>
      <c r="PEF3" s="617"/>
      <c r="PEG3" s="617"/>
      <c r="PEH3" s="617"/>
      <c r="PEI3" s="617"/>
      <c r="PEJ3" s="617"/>
      <c r="PEK3" s="617"/>
      <c r="PEL3" s="617"/>
      <c r="PEM3" s="617"/>
      <c r="PEN3" s="617"/>
      <c r="PEO3" s="617"/>
      <c r="PEP3" s="617"/>
      <c r="PEQ3" s="617"/>
      <c r="PER3" s="617"/>
      <c r="PES3" s="617"/>
      <c r="PET3" s="617"/>
      <c r="PEU3" s="617"/>
      <c r="PEV3" s="617"/>
      <c r="PEW3" s="617"/>
      <c r="PEX3" s="617"/>
      <c r="PEY3" s="617"/>
      <c r="PEZ3" s="617"/>
      <c r="PFA3" s="617"/>
      <c r="PFB3" s="617"/>
      <c r="PFC3" s="617"/>
      <c r="PFD3" s="617"/>
      <c r="PFE3" s="617"/>
      <c r="PFF3" s="617"/>
      <c r="PFG3" s="617"/>
      <c r="PFH3" s="617"/>
      <c r="PFI3" s="617"/>
      <c r="PFJ3" s="617"/>
      <c r="PFK3" s="617"/>
      <c r="PFL3" s="617"/>
      <c r="PFM3" s="617"/>
      <c r="PFN3" s="617"/>
      <c r="PFO3" s="617"/>
      <c r="PFP3" s="617"/>
      <c r="PFQ3" s="617"/>
      <c r="PFR3" s="617"/>
      <c r="PFS3" s="617"/>
      <c r="PFT3" s="617"/>
      <c r="PFU3" s="617"/>
      <c r="PFV3" s="617"/>
      <c r="PFW3" s="617"/>
      <c r="PFX3" s="617"/>
      <c r="PFY3" s="617"/>
      <c r="PFZ3" s="617"/>
      <c r="PGA3" s="617"/>
      <c r="PGB3" s="617"/>
      <c r="PGC3" s="617"/>
      <c r="PGD3" s="617"/>
      <c r="PGE3" s="617"/>
      <c r="PGF3" s="617"/>
      <c r="PGG3" s="617"/>
      <c r="PGH3" s="617"/>
      <c r="PGI3" s="617"/>
      <c r="PGJ3" s="617"/>
      <c r="PGK3" s="617"/>
      <c r="PGL3" s="617"/>
      <c r="PGM3" s="617"/>
      <c r="PGN3" s="617"/>
      <c r="PGO3" s="617"/>
      <c r="PGP3" s="617"/>
      <c r="PGQ3" s="617"/>
      <c r="PGR3" s="617"/>
      <c r="PGS3" s="617"/>
      <c r="PGT3" s="617"/>
      <c r="PGU3" s="617"/>
      <c r="PGV3" s="617"/>
      <c r="PGW3" s="617"/>
      <c r="PGX3" s="617"/>
      <c r="PGY3" s="617"/>
      <c r="PGZ3" s="617"/>
      <c r="PHA3" s="617"/>
      <c r="PHB3" s="617"/>
      <c r="PHC3" s="617"/>
      <c r="PHD3" s="617"/>
      <c r="PHE3" s="617"/>
      <c r="PHF3" s="617"/>
      <c r="PHG3" s="617"/>
      <c r="PHH3" s="617"/>
      <c r="PHI3" s="617"/>
      <c r="PHJ3" s="617"/>
      <c r="PHK3" s="617"/>
      <c r="PHL3" s="617"/>
      <c r="PHM3" s="617"/>
      <c r="PHN3" s="617"/>
      <c r="PHO3" s="617"/>
      <c r="PHP3" s="617"/>
      <c r="PHQ3" s="617"/>
      <c r="PHR3" s="617"/>
      <c r="PHS3" s="617"/>
      <c r="PHT3" s="617"/>
      <c r="PHU3" s="617"/>
      <c r="PHV3" s="617"/>
      <c r="PHW3" s="617"/>
      <c r="PHX3" s="617"/>
      <c r="PHY3" s="617"/>
      <c r="PHZ3" s="617"/>
      <c r="PIA3" s="617"/>
      <c r="PIB3" s="617"/>
      <c r="PIC3" s="617"/>
      <c r="PID3" s="617"/>
      <c r="PIE3" s="617"/>
      <c r="PIF3" s="617"/>
      <c r="PIG3" s="617"/>
      <c r="PIH3" s="617"/>
      <c r="PII3" s="617"/>
      <c r="PIJ3" s="617"/>
      <c r="PIK3" s="617"/>
      <c r="PIL3" s="617"/>
      <c r="PIM3" s="617"/>
      <c r="PIN3" s="617"/>
      <c r="PIO3" s="617"/>
      <c r="PIP3" s="617"/>
      <c r="PIQ3" s="617"/>
      <c r="PIR3" s="617"/>
      <c r="PIS3" s="617"/>
      <c r="PIT3" s="617"/>
      <c r="PIU3" s="617"/>
      <c r="PIV3" s="617"/>
      <c r="PIW3" s="617"/>
      <c r="PIX3" s="617"/>
      <c r="PIY3" s="617"/>
      <c r="PIZ3" s="617"/>
      <c r="PJA3" s="617"/>
      <c r="PJB3" s="617"/>
      <c r="PJC3" s="617"/>
      <c r="PJD3" s="617"/>
      <c r="PJE3" s="617"/>
      <c r="PJF3" s="617"/>
      <c r="PJG3" s="617"/>
      <c r="PJH3" s="617"/>
      <c r="PJI3" s="617"/>
      <c r="PJJ3" s="617"/>
      <c r="PJK3" s="617"/>
      <c r="PJL3" s="617"/>
      <c r="PJM3" s="617"/>
      <c r="PJN3" s="617"/>
      <c r="PJO3" s="617"/>
      <c r="PJP3" s="617"/>
      <c r="PJQ3" s="617"/>
      <c r="PJR3" s="617"/>
      <c r="PJS3" s="617"/>
      <c r="PJT3" s="617"/>
      <c r="PJU3" s="617"/>
      <c r="PJV3" s="617"/>
      <c r="PJW3" s="617"/>
      <c r="PJX3" s="617"/>
      <c r="PJY3" s="617"/>
      <c r="PJZ3" s="617"/>
      <c r="PKA3" s="617"/>
      <c r="PKB3" s="617"/>
      <c r="PKC3" s="617"/>
      <c r="PKD3" s="617"/>
      <c r="PKE3" s="617"/>
      <c r="PKF3" s="617"/>
      <c r="PKG3" s="617"/>
      <c r="PKH3" s="617"/>
      <c r="PKI3" s="617"/>
      <c r="PKJ3" s="617"/>
      <c r="PKK3" s="617"/>
      <c r="PKL3" s="617"/>
      <c r="PKM3" s="617"/>
      <c r="PKN3" s="617"/>
      <c r="PKO3" s="617"/>
      <c r="PKP3" s="617"/>
      <c r="PKQ3" s="617"/>
      <c r="PKR3" s="617"/>
      <c r="PKS3" s="617"/>
      <c r="PKT3" s="617"/>
      <c r="PKU3" s="617"/>
      <c r="PKV3" s="617"/>
      <c r="PKW3" s="617"/>
      <c r="PKX3" s="617"/>
      <c r="PKY3" s="617"/>
      <c r="PKZ3" s="617"/>
      <c r="PLA3" s="617"/>
      <c r="PLB3" s="617"/>
      <c r="PLC3" s="617"/>
      <c r="PLD3" s="617"/>
      <c r="PLE3" s="617"/>
      <c r="PLF3" s="617"/>
      <c r="PLG3" s="617"/>
      <c r="PLH3" s="617"/>
      <c r="PLI3" s="617"/>
      <c r="PLJ3" s="617"/>
      <c r="PLK3" s="617"/>
      <c r="PLL3" s="617"/>
      <c r="PLM3" s="617"/>
      <c r="PLN3" s="617"/>
      <c r="PLO3" s="617"/>
      <c r="PLP3" s="617"/>
      <c r="PLQ3" s="617"/>
      <c r="PLR3" s="617"/>
      <c r="PLS3" s="617"/>
      <c r="PLT3" s="617"/>
      <c r="PLU3" s="617"/>
      <c r="PLV3" s="617"/>
      <c r="PLW3" s="617"/>
      <c r="PLX3" s="617"/>
      <c r="PLY3" s="617"/>
      <c r="PLZ3" s="617"/>
      <c r="PMA3" s="617"/>
      <c r="PMB3" s="617"/>
      <c r="PMC3" s="617"/>
      <c r="PMD3" s="617"/>
      <c r="PME3" s="617"/>
      <c r="PMF3" s="617"/>
      <c r="PMG3" s="617"/>
      <c r="PMH3" s="617"/>
      <c r="PMI3" s="617"/>
      <c r="PMJ3" s="617"/>
      <c r="PMK3" s="617"/>
      <c r="PML3" s="617"/>
      <c r="PMM3" s="617"/>
      <c r="PMN3" s="617"/>
      <c r="PMO3" s="617"/>
      <c r="PMP3" s="617"/>
      <c r="PMQ3" s="617"/>
      <c r="PMR3" s="617"/>
      <c r="PMS3" s="617"/>
      <c r="PMT3" s="617"/>
      <c r="PMU3" s="617"/>
      <c r="PMV3" s="617"/>
      <c r="PMW3" s="617"/>
      <c r="PMX3" s="617"/>
      <c r="PMY3" s="617"/>
      <c r="PMZ3" s="617"/>
      <c r="PNA3" s="617"/>
      <c r="PNB3" s="617"/>
      <c r="PNC3" s="617"/>
      <c r="PND3" s="617"/>
      <c r="PNE3" s="617"/>
      <c r="PNF3" s="617"/>
      <c r="PNG3" s="617"/>
      <c r="PNH3" s="617"/>
      <c r="PNI3" s="617"/>
      <c r="PNJ3" s="617"/>
      <c r="PNK3" s="617"/>
      <c r="PNL3" s="617"/>
      <c r="PNM3" s="617"/>
      <c r="PNN3" s="617"/>
      <c r="PNO3" s="617"/>
      <c r="PNP3" s="617"/>
      <c r="PNQ3" s="617"/>
      <c r="PNR3" s="617"/>
      <c r="PNS3" s="617"/>
      <c r="PNT3" s="617"/>
      <c r="PNU3" s="617"/>
      <c r="PNV3" s="617"/>
      <c r="PNW3" s="617"/>
      <c r="PNX3" s="617"/>
      <c r="PNY3" s="617"/>
      <c r="PNZ3" s="617"/>
      <c r="POA3" s="617"/>
      <c r="POB3" s="617"/>
      <c r="POC3" s="617"/>
      <c r="POD3" s="617"/>
      <c r="POE3" s="617"/>
      <c r="POF3" s="617"/>
      <c r="POG3" s="617"/>
      <c r="POH3" s="617"/>
      <c r="POI3" s="617"/>
      <c r="POJ3" s="617"/>
      <c r="POK3" s="617"/>
      <c r="POL3" s="617"/>
      <c r="POM3" s="617"/>
      <c r="PON3" s="617"/>
      <c r="POO3" s="617"/>
      <c r="POP3" s="617"/>
      <c r="POQ3" s="617"/>
      <c r="POR3" s="617"/>
      <c r="POS3" s="617"/>
      <c r="POT3" s="617"/>
      <c r="POU3" s="617"/>
      <c r="POV3" s="617"/>
      <c r="POW3" s="617"/>
      <c r="POX3" s="617"/>
      <c r="POY3" s="617"/>
      <c r="POZ3" s="617"/>
      <c r="PPA3" s="617"/>
      <c r="PPB3" s="617"/>
      <c r="PPC3" s="617"/>
      <c r="PPD3" s="617"/>
      <c r="PPE3" s="617"/>
      <c r="PPF3" s="617"/>
      <c r="PPG3" s="617"/>
      <c r="PPH3" s="617"/>
      <c r="PPI3" s="617"/>
      <c r="PPJ3" s="617"/>
      <c r="PPK3" s="617"/>
      <c r="PPL3" s="617"/>
      <c r="PPM3" s="617"/>
      <c r="PPN3" s="617"/>
      <c r="PPO3" s="617"/>
      <c r="PPP3" s="617"/>
      <c r="PPQ3" s="617"/>
      <c r="PPR3" s="617"/>
      <c r="PPS3" s="617"/>
      <c r="PPT3" s="617"/>
      <c r="PPU3" s="617"/>
      <c r="PPV3" s="617"/>
      <c r="PPW3" s="617"/>
      <c r="PPX3" s="617"/>
      <c r="PPY3" s="617"/>
      <c r="PPZ3" s="617"/>
      <c r="PQA3" s="617"/>
      <c r="PQB3" s="617"/>
      <c r="PQC3" s="617"/>
      <c r="PQD3" s="617"/>
      <c r="PQE3" s="617"/>
      <c r="PQF3" s="617"/>
      <c r="PQG3" s="617"/>
      <c r="PQH3" s="617"/>
      <c r="PQI3" s="617"/>
      <c r="PQJ3" s="617"/>
      <c r="PQK3" s="617"/>
      <c r="PQL3" s="617"/>
      <c r="PQM3" s="617"/>
      <c r="PQN3" s="617"/>
      <c r="PQO3" s="617"/>
      <c r="PQP3" s="617"/>
      <c r="PQQ3" s="617"/>
      <c r="PQR3" s="617"/>
      <c r="PQS3" s="617"/>
      <c r="PQT3" s="617"/>
      <c r="PQU3" s="617"/>
      <c r="PQV3" s="617"/>
      <c r="PQW3" s="617"/>
      <c r="PQX3" s="617"/>
      <c r="PQY3" s="617"/>
      <c r="PQZ3" s="617"/>
      <c r="PRA3" s="617"/>
      <c r="PRB3" s="617"/>
      <c r="PRC3" s="617"/>
      <c r="PRD3" s="617"/>
      <c r="PRE3" s="617"/>
      <c r="PRF3" s="617"/>
      <c r="PRG3" s="617"/>
      <c r="PRH3" s="617"/>
      <c r="PRI3" s="617"/>
      <c r="PRJ3" s="617"/>
      <c r="PRK3" s="617"/>
      <c r="PRL3" s="617"/>
      <c r="PRM3" s="617"/>
      <c r="PRN3" s="617"/>
      <c r="PRO3" s="617"/>
      <c r="PRP3" s="617"/>
      <c r="PRQ3" s="617"/>
      <c r="PRR3" s="617"/>
      <c r="PRS3" s="617"/>
      <c r="PRT3" s="617"/>
      <c r="PRU3" s="617"/>
      <c r="PRV3" s="617"/>
      <c r="PRW3" s="617"/>
      <c r="PRX3" s="617"/>
      <c r="PRY3" s="617"/>
      <c r="PRZ3" s="617"/>
      <c r="PSA3" s="617"/>
      <c r="PSB3" s="617"/>
      <c r="PSC3" s="617"/>
      <c r="PSD3" s="617"/>
      <c r="PSE3" s="617"/>
      <c r="PSF3" s="617"/>
      <c r="PSG3" s="617"/>
      <c r="PSH3" s="617"/>
      <c r="PSI3" s="617"/>
      <c r="PSJ3" s="617"/>
      <c r="PSK3" s="617"/>
      <c r="PSL3" s="617"/>
      <c r="PSM3" s="617"/>
      <c r="PSN3" s="617"/>
      <c r="PSO3" s="617"/>
      <c r="PSP3" s="617"/>
      <c r="PSQ3" s="617"/>
      <c r="PSR3" s="617"/>
      <c r="PSS3" s="617"/>
      <c r="PST3" s="617"/>
      <c r="PSU3" s="617"/>
      <c r="PSV3" s="617"/>
      <c r="PSW3" s="617"/>
      <c r="PSX3" s="617"/>
      <c r="PSY3" s="617"/>
      <c r="PSZ3" s="617"/>
      <c r="PTA3" s="617"/>
      <c r="PTB3" s="617"/>
      <c r="PTC3" s="617"/>
      <c r="PTD3" s="617"/>
      <c r="PTE3" s="617"/>
      <c r="PTF3" s="617"/>
      <c r="PTG3" s="617"/>
      <c r="PTH3" s="617"/>
      <c r="PTI3" s="617"/>
      <c r="PTJ3" s="617"/>
      <c r="PTK3" s="617"/>
      <c r="PTL3" s="617"/>
      <c r="PTM3" s="617"/>
      <c r="PTN3" s="617"/>
      <c r="PTO3" s="617"/>
      <c r="PTP3" s="617"/>
      <c r="PTQ3" s="617"/>
      <c r="PTR3" s="617"/>
      <c r="PTS3" s="617"/>
      <c r="PTT3" s="617"/>
      <c r="PTU3" s="617"/>
      <c r="PTV3" s="617"/>
      <c r="PTW3" s="617"/>
      <c r="PTX3" s="617"/>
      <c r="PTY3" s="617"/>
      <c r="PTZ3" s="617"/>
      <c r="PUA3" s="617"/>
      <c r="PUB3" s="617"/>
      <c r="PUC3" s="617"/>
      <c r="PUD3" s="617"/>
      <c r="PUE3" s="617"/>
      <c r="PUF3" s="617"/>
      <c r="PUG3" s="617"/>
      <c r="PUH3" s="617"/>
      <c r="PUI3" s="617"/>
      <c r="PUJ3" s="617"/>
      <c r="PUK3" s="617"/>
      <c r="PUL3" s="617"/>
      <c r="PUM3" s="617"/>
      <c r="PUN3" s="617"/>
      <c r="PUO3" s="617"/>
      <c r="PUP3" s="617"/>
      <c r="PUQ3" s="617"/>
      <c r="PUR3" s="617"/>
      <c r="PUS3" s="617"/>
      <c r="PUT3" s="617"/>
      <c r="PUU3" s="617"/>
      <c r="PUV3" s="617"/>
      <c r="PUW3" s="617"/>
      <c r="PUX3" s="617"/>
      <c r="PUY3" s="617"/>
      <c r="PUZ3" s="617"/>
      <c r="PVA3" s="617"/>
      <c r="PVB3" s="617"/>
      <c r="PVC3" s="617"/>
      <c r="PVD3" s="617"/>
      <c r="PVE3" s="617"/>
      <c r="PVF3" s="617"/>
      <c r="PVG3" s="617"/>
      <c r="PVH3" s="617"/>
      <c r="PVI3" s="617"/>
      <c r="PVJ3" s="617"/>
      <c r="PVK3" s="617"/>
      <c r="PVL3" s="617"/>
      <c r="PVM3" s="617"/>
      <c r="PVN3" s="617"/>
      <c r="PVO3" s="617"/>
      <c r="PVP3" s="617"/>
      <c r="PVQ3" s="617"/>
      <c r="PVR3" s="617"/>
      <c r="PVS3" s="617"/>
      <c r="PVT3" s="617"/>
      <c r="PVU3" s="617"/>
      <c r="PVV3" s="617"/>
      <c r="PVW3" s="617"/>
      <c r="PVX3" s="617"/>
      <c r="PVY3" s="617"/>
      <c r="PVZ3" s="617"/>
      <c r="PWA3" s="617"/>
      <c r="PWB3" s="617"/>
      <c r="PWC3" s="617"/>
      <c r="PWD3" s="617"/>
      <c r="PWE3" s="617"/>
      <c r="PWF3" s="617"/>
      <c r="PWG3" s="617"/>
      <c r="PWH3" s="617"/>
      <c r="PWI3" s="617"/>
      <c r="PWJ3" s="617"/>
      <c r="PWK3" s="617"/>
      <c r="PWL3" s="617"/>
      <c r="PWM3" s="617"/>
      <c r="PWN3" s="617"/>
      <c r="PWO3" s="617"/>
      <c r="PWP3" s="617"/>
      <c r="PWQ3" s="617"/>
      <c r="PWR3" s="617"/>
      <c r="PWS3" s="617"/>
      <c r="PWT3" s="617"/>
      <c r="PWU3" s="617"/>
      <c r="PWV3" s="617"/>
      <c r="PWW3" s="617"/>
      <c r="PWX3" s="617"/>
      <c r="PWY3" s="617"/>
      <c r="PWZ3" s="617"/>
      <c r="PXA3" s="617"/>
      <c r="PXB3" s="617"/>
      <c r="PXC3" s="617"/>
      <c r="PXD3" s="617"/>
      <c r="PXE3" s="617"/>
      <c r="PXF3" s="617"/>
      <c r="PXG3" s="617"/>
      <c r="PXH3" s="617"/>
      <c r="PXI3" s="617"/>
      <c r="PXJ3" s="617"/>
      <c r="PXK3" s="617"/>
      <c r="PXL3" s="617"/>
      <c r="PXM3" s="617"/>
      <c r="PXN3" s="617"/>
      <c r="PXO3" s="617"/>
      <c r="PXP3" s="617"/>
      <c r="PXQ3" s="617"/>
      <c r="PXR3" s="617"/>
      <c r="PXS3" s="617"/>
      <c r="PXT3" s="617"/>
      <c r="PXU3" s="617"/>
      <c r="PXV3" s="617"/>
      <c r="PXW3" s="617"/>
      <c r="PXX3" s="617"/>
      <c r="PXY3" s="617"/>
      <c r="PXZ3" s="617"/>
      <c r="PYA3" s="617"/>
      <c r="PYB3" s="617"/>
      <c r="PYC3" s="617"/>
      <c r="PYD3" s="617"/>
      <c r="PYE3" s="617"/>
      <c r="PYF3" s="617"/>
      <c r="PYG3" s="617"/>
      <c r="PYH3" s="617"/>
      <c r="PYI3" s="617"/>
      <c r="PYJ3" s="617"/>
      <c r="PYK3" s="617"/>
      <c r="PYL3" s="617"/>
      <c r="PYM3" s="617"/>
      <c r="PYN3" s="617"/>
      <c r="PYO3" s="617"/>
      <c r="PYP3" s="617"/>
      <c r="PYQ3" s="617"/>
      <c r="PYR3" s="617"/>
      <c r="PYS3" s="617"/>
      <c r="PYT3" s="617"/>
      <c r="PYU3" s="617"/>
      <c r="PYV3" s="617"/>
      <c r="PYW3" s="617"/>
      <c r="PYX3" s="617"/>
      <c r="PYY3" s="617"/>
      <c r="PYZ3" s="617"/>
      <c r="PZA3" s="617"/>
      <c r="PZB3" s="617"/>
      <c r="PZC3" s="617"/>
      <c r="PZD3" s="617"/>
      <c r="PZE3" s="617"/>
      <c r="PZF3" s="617"/>
      <c r="PZG3" s="617"/>
      <c r="PZH3" s="617"/>
      <c r="PZI3" s="617"/>
      <c r="PZJ3" s="617"/>
      <c r="PZK3" s="617"/>
      <c r="PZL3" s="617"/>
      <c r="PZM3" s="617"/>
      <c r="PZN3" s="617"/>
      <c r="PZO3" s="617"/>
      <c r="PZP3" s="617"/>
      <c r="PZQ3" s="617"/>
      <c r="PZR3" s="617"/>
      <c r="PZS3" s="617"/>
      <c r="PZT3" s="617"/>
      <c r="PZU3" s="617"/>
      <c r="PZV3" s="617"/>
      <c r="PZW3" s="617"/>
      <c r="PZX3" s="617"/>
      <c r="PZY3" s="617"/>
      <c r="PZZ3" s="617"/>
      <c r="QAA3" s="617"/>
      <c r="QAB3" s="617"/>
      <c r="QAC3" s="617"/>
      <c r="QAD3" s="617"/>
      <c r="QAE3" s="617"/>
      <c r="QAF3" s="617"/>
      <c r="QAG3" s="617"/>
      <c r="QAH3" s="617"/>
      <c r="QAI3" s="617"/>
      <c r="QAJ3" s="617"/>
      <c r="QAK3" s="617"/>
      <c r="QAL3" s="617"/>
      <c r="QAM3" s="617"/>
      <c r="QAN3" s="617"/>
      <c r="QAO3" s="617"/>
      <c r="QAP3" s="617"/>
      <c r="QAQ3" s="617"/>
      <c r="QAR3" s="617"/>
      <c r="QAS3" s="617"/>
      <c r="QAT3" s="617"/>
      <c r="QAU3" s="617"/>
      <c r="QAV3" s="617"/>
      <c r="QAW3" s="617"/>
      <c r="QAX3" s="617"/>
      <c r="QAY3" s="617"/>
      <c r="QAZ3" s="617"/>
      <c r="QBA3" s="617"/>
      <c r="QBB3" s="617"/>
      <c r="QBC3" s="617"/>
      <c r="QBD3" s="617"/>
      <c r="QBE3" s="617"/>
      <c r="QBF3" s="617"/>
      <c r="QBG3" s="617"/>
      <c r="QBH3" s="617"/>
      <c r="QBI3" s="617"/>
      <c r="QBJ3" s="617"/>
      <c r="QBK3" s="617"/>
      <c r="QBL3" s="617"/>
      <c r="QBM3" s="617"/>
      <c r="QBN3" s="617"/>
      <c r="QBO3" s="617"/>
      <c r="QBP3" s="617"/>
      <c r="QBQ3" s="617"/>
      <c r="QBR3" s="617"/>
      <c r="QBS3" s="617"/>
      <c r="QBT3" s="617"/>
      <c r="QBU3" s="617"/>
      <c r="QBV3" s="617"/>
      <c r="QBW3" s="617"/>
      <c r="QBX3" s="617"/>
      <c r="QBY3" s="617"/>
      <c r="QBZ3" s="617"/>
      <c r="QCA3" s="617"/>
      <c r="QCB3" s="617"/>
      <c r="QCC3" s="617"/>
      <c r="QCD3" s="617"/>
      <c r="QCE3" s="617"/>
      <c r="QCF3" s="617"/>
      <c r="QCG3" s="617"/>
      <c r="QCH3" s="617"/>
      <c r="QCI3" s="617"/>
      <c r="QCJ3" s="617"/>
      <c r="QCK3" s="617"/>
      <c r="QCL3" s="617"/>
      <c r="QCM3" s="617"/>
      <c r="QCN3" s="617"/>
      <c r="QCO3" s="617"/>
      <c r="QCP3" s="617"/>
      <c r="QCQ3" s="617"/>
      <c r="QCR3" s="617"/>
      <c r="QCS3" s="617"/>
      <c r="QCT3" s="617"/>
      <c r="QCU3" s="617"/>
      <c r="QCV3" s="617"/>
      <c r="QCW3" s="617"/>
      <c r="QCX3" s="617"/>
      <c r="QCY3" s="617"/>
      <c r="QCZ3" s="617"/>
      <c r="QDA3" s="617"/>
      <c r="QDB3" s="617"/>
      <c r="QDC3" s="617"/>
      <c r="QDD3" s="617"/>
      <c r="QDE3" s="617"/>
      <c r="QDF3" s="617"/>
      <c r="QDG3" s="617"/>
      <c r="QDH3" s="617"/>
      <c r="QDI3" s="617"/>
      <c r="QDJ3" s="617"/>
      <c r="QDK3" s="617"/>
      <c r="QDL3" s="617"/>
      <c r="QDM3" s="617"/>
      <c r="QDN3" s="617"/>
      <c r="QDO3" s="617"/>
      <c r="QDP3" s="617"/>
      <c r="QDQ3" s="617"/>
      <c r="QDR3" s="617"/>
      <c r="QDS3" s="617"/>
      <c r="QDT3" s="617"/>
      <c r="QDU3" s="617"/>
      <c r="QDV3" s="617"/>
      <c r="QDW3" s="617"/>
      <c r="QDX3" s="617"/>
      <c r="QDY3" s="617"/>
      <c r="QDZ3" s="617"/>
      <c r="QEA3" s="617"/>
      <c r="QEB3" s="617"/>
      <c r="QEC3" s="617"/>
      <c r="QED3" s="617"/>
      <c r="QEE3" s="617"/>
      <c r="QEF3" s="617"/>
      <c r="QEG3" s="617"/>
      <c r="QEH3" s="617"/>
      <c r="QEI3" s="617"/>
      <c r="QEJ3" s="617"/>
      <c r="QEK3" s="617"/>
      <c r="QEL3" s="617"/>
      <c r="QEM3" s="617"/>
      <c r="QEN3" s="617"/>
      <c r="QEO3" s="617"/>
      <c r="QEP3" s="617"/>
      <c r="QEQ3" s="617"/>
      <c r="QER3" s="617"/>
      <c r="QES3" s="617"/>
      <c r="QET3" s="617"/>
      <c r="QEU3" s="617"/>
      <c r="QEV3" s="617"/>
      <c r="QEW3" s="617"/>
      <c r="QEX3" s="617"/>
      <c r="QEY3" s="617"/>
      <c r="QEZ3" s="617"/>
      <c r="QFA3" s="617"/>
      <c r="QFB3" s="617"/>
      <c r="QFC3" s="617"/>
      <c r="QFD3" s="617"/>
      <c r="QFE3" s="617"/>
      <c r="QFF3" s="617"/>
      <c r="QFG3" s="617"/>
      <c r="QFH3" s="617"/>
      <c r="QFI3" s="617"/>
      <c r="QFJ3" s="617"/>
      <c r="QFK3" s="617"/>
      <c r="QFL3" s="617"/>
      <c r="QFM3" s="617"/>
      <c r="QFN3" s="617"/>
      <c r="QFO3" s="617"/>
      <c r="QFP3" s="617"/>
      <c r="QFQ3" s="617"/>
      <c r="QFR3" s="617"/>
      <c r="QFS3" s="617"/>
      <c r="QFT3" s="617"/>
      <c r="QFU3" s="617"/>
      <c r="QFV3" s="617"/>
      <c r="QFW3" s="617"/>
      <c r="QFX3" s="617"/>
      <c r="QFY3" s="617"/>
      <c r="QFZ3" s="617"/>
      <c r="QGA3" s="617"/>
      <c r="QGB3" s="617"/>
      <c r="QGC3" s="617"/>
      <c r="QGD3" s="617"/>
      <c r="QGE3" s="617"/>
      <c r="QGF3" s="617"/>
      <c r="QGG3" s="617"/>
      <c r="QGH3" s="617"/>
      <c r="QGI3" s="617"/>
      <c r="QGJ3" s="617"/>
      <c r="QGK3" s="617"/>
      <c r="QGL3" s="617"/>
      <c r="QGM3" s="617"/>
      <c r="QGN3" s="617"/>
      <c r="QGO3" s="617"/>
      <c r="QGP3" s="617"/>
      <c r="QGQ3" s="617"/>
      <c r="QGR3" s="617"/>
      <c r="QGS3" s="617"/>
      <c r="QGT3" s="617"/>
      <c r="QGU3" s="617"/>
      <c r="QGV3" s="617"/>
      <c r="QGW3" s="617"/>
      <c r="QGX3" s="617"/>
      <c r="QGY3" s="617"/>
      <c r="QGZ3" s="617"/>
      <c r="QHA3" s="617"/>
      <c r="QHB3" s="617"/>
      <c r="QHC3" s="617"/>
      <c r="QHD3" s="617"/>
      <c r="QHE3" s="617"/>
      <c r="QHF3" s="617"/>
      <c r="QHG3" s="617"/>
      <c r="QHH3" s="617"/>
      <c r="QHI3" s="617"/>
      <c r="QHJ3" s="617"/>
      <c r="QHK3" s="617"/>
      <c r="QHL3" s="617"/>
      <c r="QHM3" s="617"/>
      <c r="QHN3" s="617"/>
      <c r="QHO3" s="617"/>
      <c r="QHP3" s="617"/>
      <c r="QHQ3" s="617"/>
      <c r="QHR3" s="617"/>
      <c r="QHS3" s="617"/>
      <c r="QHT3" s="617"/>
      <c r="QHU3" s="617"/>
      <c r="QHV3" s="617"/>
      <c r="QHW3" s="617"/>
      <c r="QHX3" s="617"/>
      <c r="QHY3" s="617"/>
      <c r="QHZ3" s="617"/>
      <c r="QIA3" s="617"/>
      <c r="QIB3" s="617"/>
      <c r="QIC3" s="617"/>
      <c r="QID3" s="617"/>
      <c r="QIE3" s="617"/>
      <c r="QIF3" s="617"/>
      <c r="QIG3" s="617"/>
      <c r="QIH3" s="617"/>
      <c r="QII3" s="617"/>
      <c r="QIJ3" s="617"/>
      <c r="QIK3" s="617"/>
      <c r="QIL3" s="617"/>
      <c r="QIM3" s="617"/>
      <c r="QIN3" s="617"/>
      <c r="QIO3" s="617"/>
      <c r="QIP3" s="617"/>
      <c r="QIQ3" s="617"/>
      <c r="QIR3" s="617"/>
      <c r="QIS3" s="617"/>
      <c r="QIT3" s="617"/>
      <c r="QIU3" s="617"/>
      <c r="QIV3" s="617"/>
      <c r="QIW3" s="617"/>
      <c r="QIX3" s="617"/>
      <c r="QIY3" s="617"/>
      <c r="QIZ3" s="617"/>
      <c r="QJA3" s="617"/>
      <c r="QJB3" s="617"/>
      <c r="QJC3" s="617"/>
      <c r="QJD3" s="617"/>
      <c r="QJE3" s="617"/>
      <c r="QJF3" s="617"/>
      <c r="QJG3" s="617"/>
      <c r="QJH3" s="617"/>
      <c r="QJI3" s="617"/>
      <c r="QJJ3" s="617"/>
      <c r="QJK3" s="617"/>
      <c r="QJL3" s="617"/>
      <c r="QJM3" s="617"/>
      <c r="QJN3" s="617"/>
      <c r="QJO3" s="617"/>
      <c r="QJP3" s="617"/>
      <c r="QJQ3" s="617"/>
      <c r="QJR3" s="617"/>
      <c r="QJS3" s="617"/>
      <c r="QJT3" s="617"/>
      <c r="QJU3" s="617"/>
      <c r="QJV3" s="617"/>
      <c r="QJW3" s="617"/>
      <c r="QJX3" s="617"/>
      <c r="QJY3" s="617"/>
      <c r="QJZ3" s="617"/>
      <c r="QKA3" s="617"/>
      <c r="QKB3" s="617"/>
      <c r="QKC3" s="617"/>
      <c r="QKD3" s="617"/>
      <c r="QKE3" s="617"/>
      <c r="QKF3" s="617"/>
      <c r="QKG3" s="617"/>
      <c r="QKH3" s="617"/>
      <c r="QKI3" s="617"/>
      <c r="QKJ3" s="617"/>
      <c r="QKK3" s="617"/>
      <c r="QKL3" s="617"/>
      <c r="QKM3" s="617"/>
      <c r="QKN3" s="617"/>
      <c r="QKO3" s="617"/>
      <c r="QKP3" s="617"/>
      <c r="QKQ3" s="617"/>
      <c r="QKR3" s="617"/>
      <c r="QKS3" s="617"/>
      <c r="QKT3" s="617"/>
      <c r="QKU3" s="617"/>
      <c r="QKV3" s="617"/>
      <c r="QKW3" s="617"/>
      <c r="QKX3" s="617"/>
      <c r="QKY3" s="617"/>
      <c r="QKZ3" s="617"/>
      <c r="QLA3" s="617"/>
      <c r="QLB3" s="617"/>
      <c r="QLC3" s="617"/>
      <c r="QLD3" s="617"/>
      <c r="QLE3" s="617"/>
      <c r="QLF3" s="617"/>
      <c r="QLG3" s="617"/>
      <c r="QLH3" s="617"/>
      <c r="QLI3" s="617"/>
      <c r="QLJ3" s="617"/>
      <c r="QLK3" s="617"/>
      <c r="QLL3" s="617"/>
      <c r="QLM3" s="617"/>
      <c r="QLN3" s="617"/>
      <c r="QLO3" s="617"/>
      <c r="QLP3" s="617"/>
      <c r="QLQ3" s="617"/>
      <c r="QLR3" s="617"/>
      <c r="QLS3" s="617"/>
      <c r="QLT3" s="617"/>
      <c r="QLU3" s="617"/>
      <c r="QLV3" s="617"/>
      <c r="QLW3" s="617"/>
      <c r="QLX3" s="617"/>
      <c r="QLY3" s="617"/>
      <c r="QLZ3" s="617"/>
      <c r="QMA3" s="617"/>
      <c r="QMB3" s="617"/>
      <c r="QMC3" s="617"/>
      <c r="QMD3" s="617"/>
      <c r="QME3" s="617"/>
      <c r="QMF3" s="617"/>
      <c r="QMG3" s="617"/>
      <c r="QMH3" s="617"/>
      <c r="QMI3" s="617"/>
      <c r="QMJ3" s="617"/>
      <c r="QMK3" s="617"/>
      <c r="QML3" s="617"/>
      <c r="QMM3" s="617"/>
      <c r="QMN3" s="617"/>
      <c r="QMO3" s="617"/>
      <c r="QMP3" s="617"/>
      <c r="QMQ3" s="617"/>
      <c r="QMR3" s="617"/>
      <c r="QMS3" s="617"/>
      <c r="QMT3" s="617"/>
      <c r="QMU3" s="617"/>
      <c r="QMV3" s="617"/>
      <c r="QMW3" s="617"/>
      <c r="QMX3" s="617"/>
      <c r="QMY3" s="617"/>
      <c r="QMZ3" s="617"/>
      <c r="QNA3" s="617"/>
      <c r="QNB3" s="617"/>
      <c r="QNC3" s="617"/>
      <c r="QND3" s="617"/>
      <c r="QNE3" s="617"/>
      <c r="QNF3" s="617"/>
      <c r="QNG3" s="617"/>
      <c r="QNH3" s="617"/>
      <c r="QNI3" s="617"/>
      <c r="QNJ3" s="617"/>
      <c r="QNK3" s="617"/>
      <c r="QNL3" s="617"/>
      <c r="QNM3" s="617"/>
      <c r="QNN3" s="617"/>
      <c r="QNO3" s="617"/>
      <c r="QNP3" s="617"/>
      <c r="QNQ3" s="617"/>
      <c r="QNR3" s="617"/>
      <c r="QNS3" s="617"/>
      <c r="QNT3" s="617"/>
      <c r="QNU3" s="617"/>
      <c r="QNV3" s="617"/>
      <c r="QNW3" s="617"/>
      <c r="QNX3" s="617"/>
      <c r="QNY3" s="617"/>
      <c r="QNZ3" s="617"/>
      <c r="QOA3" s="617"/>
      <c r="QOB3" s="617"/>
      <c r="QOC3" s="617"/>
      <c r="QOD3" s="617"/>
      <c r="QOE3" s="617"/>
      <c r="QOF3" s="617"/>
      <c r="QOG3" s="617"/>
      <c r="QOH3" s="617"/>
      <c r="QOI3" s="617"/>
      <c r="QOJ3" s="617"/>
      <c r="QOK3" s="617"/>
      <c r="QOL3" s="617"/>
      <c r="QOM3" s="617"/>
      <c r="QON3" s="617"/>
      <c r="QOO3" s="617"/>
      <c r="QOP3" s="617"/>
      <c r="QOQ3" s="617"/>
      <c r="QOR3" s="617"/>
      <c r="QOS3" s="617"/>
      <c r="QOT3" s="617"/>
      <c r="QOU3" s="617"/>
      <c r="QOV3" s="617"/>
      <c r="QOW3" s="617"/>
      <c r="QOX3" s="617"/>
      <c r="QOY3" s="617"/>
      <c r="QOZ3" s="617"/>
      <c r="QPA3" s="617"/>
      <c r="QPB3" s="617"/>
      <c r="QPC3" s="617"/>
      <c r="QPD3" s="617"/>
      <c r="QPE3" s="617"/>
      <c r="QPF3" s="617"/>
      <c r="QPG3" s="617"/>
      <c r="QPH3" s="617"/>
      <c r="QPI3" s="617"/>
      <c r="QPJ3" s="617"/>
      <c r="QPK3" s="617"/>
      <c r="QPL3" s="617"/>
      <c r="QPM3" s="617"/>
      <c r="QPN3" s="617"/>
      <c r="QPO3" s="617"/>
      <c r="QPP3" s="617"/>
      <c r="QPQ3" s="617"/>
      <c r="QPR3" s="617"/>
      <c r="QPS3" s="617"/>
      <c r="QPT3" s="617"/>
      <c r="QPU3" s="617"/>
      <c r="QPV3" s="617"/>
      <c r="QPW3" s="617"/>
      <c r="QPX3" s="617"/>
      <c r="QPY3" s="617"/>
      <c r="QPZ3" s="617"/>
      <c r="QQA3" s="617"/>
      <c r="QQB3" s="617"/>
      <c r="QQC3" s="617"/>
      <c r="QQD3" s="617"/>
      <c r="QQE3" s="617"/>
      <c r="QQF3" s="617"/>
      <c r="QQG3" s="617"/>
      <c r="QQH3" s="617"/>
      <c r="QQI3" s="617"/>
      <c r="QQJ3" s="617"/>
      <c r="QQK3" s="617"/>
      <c r="QQL3" s="617"/>
      <c r="QQM3" s="617"/>
      <c r="QQN3" s="617"/>
      <c r="QQO3" s="617"/>
      <c r="QQP3" s="617"/>
      <c r="QQQ3" s="617"/>
      <c r="QQR3" s="617"/>
      <c r="QQS3" s="617"/>
      <c r="QQT3" s="617"/>
      <c r="QQU3" s="617"/>
      <c r="QQV3" s="617"/>
      <c r="QQW3" s="617"/>
      <c r="QQX3" s="617"/>
      <c r="QQY3" s="617"/>
      <c r="QQZ3" s="617"/>
      <c r="QRA3" s="617"/>
      <c r="QRB3" s="617"/>
      <c r="QRC3" s="617"/>
      <c r="QRD3" s="617"/>
      <c r="QRE3" s="617"/>
      <c r="QRF3" s="617"/>
      <c r="QRG3" s="617"/>
      <c r="QRH3" s="617"/>
      <c r="QRI3" s="617"/>
      <c r="QRJ3" s="617"/>
      <c r="QRK3" s="617"/>
      <c r="QRL3" s="617"/>
      <c r="QRM3" s="617"/>
      <c r="QRN3" s="617"/>
      <c r="QRO3" s="617"/>
      <c r="QRP3" s="617"/>
      <c r="QRQ3" s="617"/>
      <c r="QRR3" s="617"/>
      <c r="QRS3" s="617"/>
      <c r="QRT3" s="617"/>
      <c r="QRU3" s="617"/>
      <c r="QRV3" s="617"/>
      <c r="QRW3" s="617"/>
      <c r="QRX3" s="617"/>
      <c r="QRY3" s="617"/>
      <c r="QRZ3" s="617"/>
      <c r="QSA3" s="617"/>
      <c r="QSB3" s="617"/>
      <c r="QSC3" s="617"/>
      <c r="QSD3" s="617"/>
      <c r="QSE3" s="617"/>
      <c r="QSF3" s="617"/>
      <c r="QSG3" s="617"/>
      <c r="QSH3" s="617"/>
      <c r="QSI3" s="617"/>
      <c r="QSJ3" s="617"/>
      <c r="QSK3" s="617"/>
      <c r="QSL3" s="617"/>
      <c r="QSM3" s="617"/>
      <c r="QSN3" s="617"/>
      <c r="QSO3" s="617"/>
      <c r="QSP3" s="617"/>
      <c r="QSQ3" s="617"/>
      <c r="QSR3" s="617"/>
      <c r="QSS3" s="617"/>
      <c r="QST3" s="617"/>
      <c r="QSU3" s="617"/>
      <c r="QSV3" s="617"/>
      <c r="QSW3" s="617"/>
      <c r="QSX3" s="617"/>
      <c r="QSY3" s="617"/>
      <c r="QSZ3" s="617"/>
      <c r="QTA3" s="617"/>
      <c r="QTB3" s="617"/>
      <c r="QTC3" s="617"/>
      <c r="QTD3" s="617"/>
      <c r="QTE3" s="617"/>
      <c r="QTF3" s="617"/>
      <c r="QTG3" s="617"/>
      <c r="QTH3" s="617"/>
      <c r="QTI3" s="617"/>
      <c r="QTJ3" s="617"/>
      <c r="QTK3" s="617"/>
      <c r="QTL3" s="617"/>
      <c r="QTM3" s="617"/>
      <c r="QTN3" s="617"/>
      <c r="QTO3" s="617"/>
      <c r="QTP3" s="617"/>
      <c r="QTQ3" s="617"/>
      <c r="QTR3" s="617"/>
      <c r="QTS3" s="617"/>
      <c r="QTT3" s="617"/>
      <c r="QTU3" s="617"/>
      <c r="QTV3" s="617"/>
      <c r="QTW3" s="617"/>
      <c r="QTX3" s="617"/>
      <c r="QTY3" s="617"/>
      <c r="QTZ3" s="617"/>
      <c r="QUA3" s="617"/>
      <c r="QUB3" s="617"/>
      <c r="QUC3" s="617"/>
      <c r="QUD3" s="617"/>
      <c r="QUE3" s="617"/>
      <c r="QUF3" s="617"/>
      <c r="QUG3" s="617"/>
      <c r="QUH3" s="617"/>
      <c r="QUI3" s="617"/>
      <c r="QUJ3" s="617"/>
      <c r="QUK3" s="617"/>
      <c r="QUL3" s="617"/>
      <c r="QUM3" s="617"/>
      <c r="QUN3" s="617"/>
      <c r="QUO3" s="617"/>
      <c r="QUP3" s="617"/>
      <c r="QUQ3" s="617"/>
      <c r="QUR3" s="617"/>
      <c r="QUS3" s="617"/>
      <c r="QUT3" s="617"/>
      <c r="QUU3" s="617"/>
      <c r="QUV3" s="617"/>
      <c r="QUW3" s="617"/>
      <c r="QUX3" s="617"/>
      <c r="QUY3" s="617"/>
      <c r="QUZ3" s="617"/>
      <c r="QVA3" s="617"/>
      <c r="QVB3" s="617"/>
      <c r="QVC3" s="617"/>
      <c r="QVD3" s="617"/>
      <c r="QVE3" s="617"/>
      <c r="QVF3" s="617"/>
      <c r="QVG3" s="617"/>
      <c r="QVH3" s="617"/>
      <c r="QVI3" s="617"/>
      <c r="QVJ3" s="617"/>
      <c r="QVK3" s="617"/>
      <c r="QVL3" s="617"/>
      <c r="QVM3" s="617"/>
      <c r="QVN3" s="617"/>
      <c r="QVO3" s="617"/>
      <c r="QVP3" s="617"/>
      <c r="QVQ3" s="617"/>
      <c r="QVR3" s="617"/>
      <c r="QVS3" s="617"/>
      <c r="QVT3" s="617"/>
      <c r="QVU3" s="617"/>
      <c r="QVV3" s="617"/>
      <c r="QVW3" s="617"/>
      <c r="QVX3" s="617"/>
      <c r="QVY3" s="617"/>
      <c r="QVZ3" s="617"/>
      <c r="QWA3" s="617"/>
      <c r="QWB3" s="617"/>
      <c r="QWC3" s="617"/>
      <c r="QWD3" s="617"/>
      <c r="QWE3" s="617"/>
      <c r="QWF3" s="617"/>
      <c r="QWG3" s="617"/>
      <c r="QWH3" s="617"/>
      <c r="QWI3" s="617"/>
      <c r="QWJ3" s="617"/>
      <c r="QWK3" s="617"/>
      <c r="QWL3" s="617"/>
      <c r="QWM3" s="617"/>
      <c r="QWN3" s="617"/>
      <c r="QWO3" s="617"/>
      <c r="QWP3" s="617"/>
      <c r="QWQ3" s="617"/>
      <c r="QWR3" s="617"/>
      <c r="QWS3" s="617"/>
      <c r="QWT3" s="617"/>
      <c r="QWU3" s="617"/>
      <c r="QWV3" s="617"/>
      <c r="QWW3" s="617"/>
      <c r="QWX3" s="617"/>
      <c r="QWY3" s="617"/>
      <c r="QWZ3" s="617"/>
      <c r="QXA3" s="617"/>
      <c r="QXB3" s="617"/>
      <c r="QXC3" s="617"/>
      <c r="QXD3" s="617"/>
      <c r="QXE3" s="617"/>
      <c r="QXF3" s="617"/>
      <c r="QXG3" s="617"/>
      <c r="QXH3" s="617"/>
      <c r="QXI3" s="617"/>
      <c r="QXJ3" s="617"/>
      <c r="QXK3" s="617"/>
      <c r="QXL3" s="617"/>
      <c r="QXM3" s="617"/>
      <c r="QXN3" s="617"/>
      <c r="QXO3" s="617"/>
      <c r="QXP3" s="617"/>
      <c r="QXQ3" s="617"/>
      <c r="QXR3" s="617"/>
      <c r="QXS3" s="617"/>
      <c r="QXT3" s="617"/>
      <c r="QXU3" s="617"/>
      <c r="QXV3" s="617"/>
      <c r="QXW3" s="617"/>
      <c r="QXX3" s="617"/>
      <c r="QXY3" s="617"/>
      <c r="QXZ3" s="617"/>
      <c r="QYA3" s="617"/>
      <c r="QYB3" s="617"/>
      <c r="QYC3" s="617"/>
      <c r="QYD3" s="617"/>
      <c r="QYE3" s="617"/>
      <c r="QYF3" s="617"/>
      <c r="QYG3" s="617"/>
      <c r="QYH3" s="617"/>
      <c r="QYI3" s="617"/>
      <c r="QYJ3" s="617"/>
      <c r="QYK3" s="617"/>
      <c r="QYL3" s="617"/>
      <c r="QYM3" s="617"/>
      <c r="QYN3" s="617"/>
      <c r="QYO3" s="617"/>
      <c r="QYP3" s="617"/>
      <c r="QYQ3" s="617"/>
      <c r="QYR3" s="617"/>
      <c r="QYS3" s="617"/>
      <c r="QYT3" s="617"/>
      <c r="QYU3" s="617"/>
      <c r="QYV3" s="617"/>
      <c r="QYW3" s="617"/>
      <c r="QYX3" s="617"/>
      <c r="QYY3" s="617"/>
      <c r="QYZ3" s="617"/>
      <c r="QZA3" s="617"/>
      <c r="QZB3" s="617"/>
      <c r="QZC3" s="617"/>
      <c r="QZD3" s="617"/>
      <c r="QZE3" s="617"/>
      <c r="QZF3" s="617"/>
      <c r="QZG3" s="617"/>
      <c r="QZH3" s="617"/>
      <c r="QZI3" s="617"/>
      <c r="QZJ3" s="617"/>
      <c r="QZK3" s="617"/>
      <c r="QZL3" s="617"/>
      <c r="QZM3" s="617"/>
      <c r="QZN3" s="617"/>
      <c r="QZO3" s="617"/>
      <c r="QZP3" s="617"/>
      <c r="QZQ3" s="617"/>
      <c r="QZR3" s="617"/>
      <c r="QZS3" s="617"/>
      <c r="QZT3" s="617"/>
      <c r="QZU3" s="617"/>
      <c r="QZV3" s="617"/>
      <c r="QZW3" s="617"/>
      <c r="QZX3" s="617"/>
      <c r="QZY3" s="617"/>
      <c r="QZZ3" s="617"/>
      <c r="RAA3" s="617"/>
      <c r="RAB3" s="617"/>
      <c r="RAC3" s="617"/>
      <c r="RAD3" s="617"/>
      <c r="RAE3" s="617"/>
      <c r="RAF3" s="617"/>
      <c r="RAG3" s="617"/>
      <c r="RAH3" s="617"/>
      <c r="RAI3" s="617"/>
      <c r="RAJ3" s="617"/>
      <c r="RAK3" s="617"/>
      <c r="RAL3" s="617"/>
      <c r="RAM3" s="617"/>
      <c r="RAN3" s="617"/>
      <c r="RAO3" s="617"/>
      <c r="RAP3" s="617"/>
      <c r="RAQ3" s="617"/>
      <c r="RAR3" s="617"/>
      <c r="RAS3" s="617"/>
      <c r="RAT3" s="617"/>
      <c r="RAU3" s="617"/>
      <c r="RAV3" s="617"/>
      <c r="RAW3" s="617"/>
      <c r="RAX3" s="617"/>
      <c r="RAY3" s="617"/>
      <c r="RAZ3" s="617"/>
      <c r="RBA3" s="617"/>
      <c r="RBB3" s="617"/>
      <c r="RBC3" s="617"/>
      <c r="RBD3" s="617"/>
      <c r="RBE3" s="617"/>
      <c r="RBF3" s="617"/>
      <c r="RBG3" s="617"/>
      <c r="RBH3" s="617"/>
      <c r="RBI3" s="617"/>
      <c r="RBJ3" s="617"/>
      <c r="RBK3" s="617"/>
      <c r="RBL3" s="617"/>
      <c r="RBM3" s="617"/>
      <c r="RBN3" s="617"/>
      <c r="RBO3" s="617"/>
      <c r="RBP3" s="617"/>
      <c r="RBQ3" s="617"/>
      <c r="RBR3" s="617"/>
      <c r="RBS3" s="617"/>
      <c r="RBT3" s="617"/>
      <c r="RBU3" s="617"/>
      <c r="RBV3" s="617"/>
      <c r="RBW3" s="617"/>
      <c r="RBX3" s="617"/>
      <c r="RBY3" s="617"/>
      <c r="RBZ3" s="617"/>
      <c r="RCA3" s="617"/>
      <c r="RCB3" s="617"/>
      <c r="RCC3" s="617"/>
      <c r="RCD3" s="617"/>
      <c r="RCE3" s="617"/>
      <c r="RCF3" s="617"/>
      <c r="RCG3" s="617"/>
      <c r="RCH3" s="617"/>
      <c r="RCI3" s="617"/>
      <c r="RCJ3" s="617"/>
      <c r="RCK3" s="617"/>
      <c r="RCL3" s="617"/>
      <c r="RCM3" s="617"/>
      <c r="RCN3" s="617"/>
      <c r="RCO3" s="617"/>
      <c r="RCP3" s="617"/>
      <c r="RCQ3" s="617"/>
      <c r="RCR3" s="617"/>
      <c r="RCS3" s="617"/>
      <c r="RCT3" s="617"/>
      <c r="RCU3" s="617"/>
      <c r="RCV3" s="617"/>
      <c r="RCW3" s="617"/>
      <c r="RCX3" s="617"/>
      <c r="RCY3" s="617"/>
      <c r="RCZ3" s="617"/>
      <c r="RDA3" s="617"/>
      <c r="RDB3" s="617"/>
      <c r="RDC3" s="617"/>
      <c r="RDD3" s="617"/>
      <c r="RDE3" s="617"/>
      <c r="RDF3" s="617"/>
      <c r="RDG3" s="617"/>
      <c r="RDH3" s="617"/>
      <c r="RDI3" s="617"/>
      <c r="RDJ3" s="617"/>
      <c r="RDK3" s="617"/>
      <c r="RDL3" s="617"/>
      <c r="RDM3" s="617"/>
      <c r="RDN3" s="617"/>
      <c r="RDO3" s="617"/>
      <c r="RDP3" s="617"/>
      <c r="RDQ3" s="617"/>
      <c r="RDR3" s="617"/>
      <c r="RDS3" s="617"/>
      <c r="RDT3" s="617"/>
      <c r="RDU3" s="617"/>
      <c r="RDV3" s="617"/>
      <c r="RDW3" s="617"/>
      <c r="RDX3" s="617"/>
      <c r="RDY3" s="617"/>
      <c r="RDZ3" s="617"/>
      <c r="REA3" s="617"/>
      <c r="REB3" s="617"/>
      <c r="REC3" s="617"/>
      <c r="RED3" s="617"/>
      <c r="REE3" s="617"/>
      <c r="REF3" s="617"/>
      <c r="REG3" s="617"/>
      <c r="REH3" s="617"/>
      <c r="REI3" s="617"/>
      <c r="REJ3" s="617"/>
      <c r="REK3" s="617"/>
      <c r="REL3" s="617"/>
      <c r="REM3" s="617"/>
      <c r="REN3" s="617"/>
      <c r="REO3" s="617"/>
      <c r="REP3" s="617"/>
      <c r="REQ3" s="617"/>
      <c r="RER3" s="617"/>
      <c r="RES3" s="617"/>
      <c r="RET3" s="617"/>
      <c r="REU3" s="617"/>
      <c r="REV3" s="617"/>
      <c r="REW3" s="617"/>
      <c r="REX3" s="617"/>
      <c r="REY3" s="617"/>
      <c r="REZ3" s="617"/>
      <c r="RFA3" s="617"/>
      <c r="RFB3" s="617"/>
      <c r="RFC3" s="617"/>
      <c r="RFD3" s="617"/>
      <c r="RFE3" s="617"/>
      <c r="RFF3" s="617"/>
      <c r="RFG3" s="617"/>
      <c r="RFH3" s="617"/>
      <c r="RFI3" s="617"/>
      <c r="RFJ3" s="617"/>
      <c r="RFK3" s="617"/>
      <c r="RFL3" s="617"/>
      <c r="RFM3" s="617"/>
      <c r="RFN3" s="617"/>
      <c r="RFO3" s="617"/>
      <c r="RFP3" s="617"/>
      <c r="RFQ3" s="617"/>
      <c r="RFR3" s="617"/>
      <c r="RFS3" s="617"/>
      <c r="RFT3" s="617"/>
      <c r="RFU3" s="617"/>
      <c r="RFV3" s="617"/>
      <c r="RFW3" s="617"/>
      <c r="RFX3" s="617"/>
      <c r="RFY3" s="617"/>
      <c r="RFZ3" s="617"/>
      <c r="RGA3" s="617"/>
      <c r="RGB3" s="617"/>
      <c r="RGC3" s="617"/>
      <c r="RGD3" s="617"/>
      <c r="RGE3" s="617"/>
      <c r="RGF3" s="617"/>
      <c r="RGG3" s="617"/>
      <c r="RGH3" s="617"/>
      <c r="RGI3" s="617"/>
      <c r="RGJ3" s="617"/>
      <c r="RGK3" s="617"/>
      <c r="RGL3" s="617"/>
      <c r="RGM3" s="617"/>
      <c r="RGN3" s="617"/>
      <c r="RGO3" s="617"/>
      <c r="RGP3" s="617"/>
      <c r="RGQ3" s="617"/>
      <c r="RGR3" s="617"/>
      <c r="RGS3" s="617"/>
      <c r="RGT3" s="617"/>
      <c r="RGU3" s="617"/>
      <c r="RGV3" s="617"/>
      <c r="RGW3" s="617"/>
      <c r="RGX3" s="617"/>
      <c r="RGY3" s="617"/>
      <c r="RGZ3" s="617"/>
      <c r="RHA3" s="617"/>
      <c r="RHB3" s="617"/>
      <c r="RHC3" s="617"/>
      <c r="RHD3" s="617"/>
      <c r="RHE3" s="617"/>
      <c r="RHF3" s="617"/>
      <c r="RHG3" s="617"/>
      <c r="RHH3" s="617"/>
      <c r="RHI3" s="617"/>
      <c r="RHJ3" s="617"/>
      <c r="RHK3" s="617"/>
      <c r="RHL3" s="617"/>
      <c r="RHM3" s="617"/>
      <c r="RHN3" s="617"/>
      <c r="RHO3" s="617"/>
      <c r="RHP3" s="617"/>
      <c r="RHQ3" s="617"/>
      <c r="RHR3" s="617"/>
      <c r="RHS3" s="617"/>
      <c r="RHT3" s="617"/>
      <c r="RHU3" s="617"/>
      <c r="RHV3" s="617"/>
      <c r="RHW3" s="617"/>
      <c r="RHX3" s="617"/>
      <c r="RHY3" s="617"/>
      <c r="RHZ3" s="617"/>
      <c r="RIA3" s="617"/>
      <c r="RIB3" s="617"/>
      <c r="RIC3" s="617"/>
      <c r="RID3" s="617"/>
      <c r="RIE3" s="617"/>
      <c r="RIF3" s="617"/>
      <c r="RIG3" s="617"/>
      <c r="RIH3" s="617"/>
      <c r="RII3" s="617"/>
      <c r="RIJ3" s="617"/>
      <c r="RIK3" s="617"/>
      <c r="RIL3" s="617"/>
      <c r="RIM3" s="617"/>
      <c r="RIN3" s="617"/>
      <c r="RIO3" s="617"/>
      <c r="RIP3" s="617"/>
      <c r="RIQ3" s="617"/>
      <c r="RIR3" s="617"/>
      <c r="RIS3" s="617"/>
      <c r="RIT3" s="617"/>
      <c r="RIU3" s="617"/>
      <c r="RIV3" s="617"/>
      <c r="RIW3" s="617"/>
      <c r="RIX3" s="617"/>
      <c r="RIY3" s="617"/>
      <c r="RIZ3" s="617"/>
      <c r="RJA3" s="617"/>
      <c r="RJB3" s="617"/>
      <c r="RJC3" s="617"/>
      <c r="RJD3" s="617"/>
      <c r="RJE3" s="617"/>
      <c r="RJF3" s="617"/>
      <c r="RJG3" s="617"/>
      <c r="RJH3" s="617"/>
      <c r="RJI3" s="617"/>
      <c r="RJJ3" s="617"/>
      <c r="RJK3" s="617"/>
      <c r="RJL3" s="617"/>
      <c r="RJM3" s="617"/>
      <c r="RJN3" s="617"/>
      <c r="RJO3" s="617"/>
      <c r="RJP3" s="617"/>
      <c r="RJQ3" s="617"/>
      <c r="RJR3" s="617"/>
      <c r="RJS3" s="617"/>
      <c r="RJT3" s="617"/>
      <c r="RJU3" s="617"/>
      <c r="RJV3" s="617"/>
      <c r="RJW3" s="617"/>
      <c r="RJX3" s="617"/>
      <c r="RJY3" s="617"/>
      <c r="RJZ3" s="617"/>
      <c r="RKA3" s="617"/>
      <c r="RKB3" s="617"/>
      <c r="RKC3" s="617"/>
      <c r="RKD3" s="617"/>
      <c r="RKE3" s="617"/>
      <c r="RKF3" s="617"/>
      <c r="RKG3" s="617"/>
      <c r="RKH3" s="617"/>
      <c r="RKI3" s="617"/>
      <c r="RKJ3" s="617"/>
      <c r="RKK3" s="617"/>
      <c r="RKL3" s="617"/>
      <c r="RKM3" s="617"/>
      <c r="RKN3" s="617"/>
      <c r="RKO3" s="617"/>
      <c r="RKP3" s="617"/>
      <c r="RKQ3" s="617"/>
      <c r="RKR3" s="617"/>
      <c r="RKS3" s="617"/>
      <c r="RKT3" s="617"/>
      <c r="RKU3" s="617"/>
      <c r="RKV3" s="617"/>
      <c r="RKW3" s="617"/>
      <c r="RKX3" s="617"/>
      <c r="RKY3" s="617"/>
      <c r="RKZ3" s="617"/>
      <c r="RLA3" s="617"/>
      <c r="RLB3" s="617"/>
      <c r="RLC3" s="617"/>
      <c r="RLD3" s="617"/>
      <c r="RLE3" s="617"/>
      <c r="RLF3" s="617"/>
      <c r="RLG3" s="617"/>
      <c r="RLH3" s="617"/>
      <c r="RLI3" s="617"/>
      <c r="RLJ3" s="617"/>
      <c r="RLK3" s="617"/>
      <c r="RLL3" s="617"/>
      <c r="RLM3" s="617"/>
      <c r="RLN3" s="617"/>
      <c r="RLO3" s="617"/>
      <c r="RLP3" s="617"/>
      <c r="RLQ3" s="617"/>
      <c r="RLR3" s="617"/>
      <c r="RLS3" s="617"/>
      <c r="RLT3" s="617"/>
      <c r="RLU3" s="617"/>
      <c r="RLV3" s="617"/>
      <c r="RLW3" s="617"/>
      <c r="RLX3" s="617"/>
      <c r="RLY3" s="617"/>
      <c r="RLZ3" s="617"/>
      <c r="RMA3" s="617"/>
      <c r="RMB3" s="617"/>
      <c r="RMC3" s="617"/>
      <c r="RMD3" s="617"/>
      <c r="RME3" s="617"/>
      <c r="RMF3" s="617"/>
      <c r="RMG3" s="617"/>
      <c r="RMH3" s="617"/>
      <c r="RMI3" s="617"/>
      <c r="RMJ3" s="617"/>
      <c r="RMK3" s="617"/>
      <c r="RML3" s="617"/>
      <c r="RMM3" s="617"/>
      <c r="RMN3" s="617"/>
      <c r="RMO3" s="617"/>
      <c r="RMP3" s="617"/>
      <c r="RMQ3" s="617"/>
      <c r="RMR3" s="617"/>
      <c r="RMS3" s="617"/>
      <c r="RMT3" s="617"/>
      <c r="RMU3" s="617"/>
      <c r="RMV3" s="617"/>
      <c r="RMW3" s="617"/>
      <c r="RMX3" s="617"/>
      <c r="RMY3" s="617"/>
      <c r="RMZ3" s="617"/>
      <c r="RNA3" s="617"/>
      <c r="RNB3" s="617"/>
      <c r="RNC3" s="617"/>
      <c r="RND3" s="617"/>
      <c r="RNE3" s="617"/>
      <c r="RNF3" s="617"/>
      <c r="RNG3" s="617"/>
      <c r="RNH3" s="617"/>
      <c r="RNI3" s="617"/>
      <c r="RNJ3" s="617"/>
      <c r="RNK3" s="617"/>
      <c r="RNL3" s="617"/>
      <c r="RNM3" s="617"/>
      <c r="RNN3" s="617"/>
      <c r="RNO3" s="617"/>
      <c r="RNP3" s="617"/>
      <c r="RNQ3" s="617"/>
      <c r="RNR3" s="617"/>
      <c r="RNS3" s="617"/>
      <c r="RNT3" s="617"/>
      <c r="RNU3" s="617"/>
      <c r="RNV3" s="617"/>
      <c r="RNW3" s="617"/>
      <c r="RNX3" s="617"/>
      <c r="RNY3" s="617"/>
      <c r="RNZ3" s="617"/>
      <c r="ROA3" s="617"/>
      <c r="ROB3" s="617"/>
      <c r="ROC3" s="617"/>
      <c r="ROD3" s="617"/>
      <c r="ROE3" s="617"/>
      <c r="ROF3" s="617"/>
      <c r="ROG3" s="617"/>
      <c r="ROH3" s="617"/>
      <c r="ROI3" s="617"/>
      <c r="ROJ3" s="617"/>
      <c r="ROK3" s="617"/>
      <c r="ROL3" s="617"/>
      <c r="ROM3" s="617"/>
      <c r="RON3" s="617"/>
      <c r="ROO3" s="617"/>
      <c r="ROP3" s="617"/>
      <c r="ROQ3" s="617"/>
      <c r="ROR3" s="617"/>
      <c r="ROS3" s="617"/>
      <c r="ROT3" s="617"/>
      <c r="ROU3" s="617"/>
      <c r="ROV3" s="617"/>
      <c r="ROW3" s="617"/>
      <c r="ROX3" s="617"/>
      <c r="ROY3" s="617"/>
      <c r="ROZ3" s="617"/>
      <c r="RPA3" s="617"/>
      <c r="RPB3" s="617"/>
      <c r="RPC3" s="617"/>
      <c r="RPD3" s="617"/>
      <c r="RPE3" s="617"/>
      <c r="RPF3" s="617"/>
      <c r="RPG3" s="617"/>
      <c r="RPH3" s="617"/>
      <c r="RPI3" s="617"/>
      <c r="RPJ3" s="617"/>
      <c r="RPK3" s="617"/>
      <c r="RPL3" s="617"/>
      <c r="RPM3" s="617"/>
      <c r="RPN3" s="617"/>
      <c r="RPO3" s="617"/>
      <c r="RPP3" s="617"/>
      <c r="RPQ3" s="617"/>
      <c r="RPR3" s="617"/>
      <c r="RPS3" s="617"/>
      <c r="RPT3" s="617"/>
      <c r="RPU3" s="617"/>
      <c r="RPV3" s="617"/>
      <c r="RPW3" s="617"/>
      <c r="RPX3" s="617"/>
      <c r="RPY3" s="617"/>
      <c r="RPZ3" s="617"/>
      <c r="RQA3" s="617"/>
      <c r="RQB3" s="617"/>
      <c r="RQC3" s="617"/>
      <c r="RQD3" s="617"/>
      <c r="RQE3" s="617"/>
      <c r="RQF3" s="617"/>
      <c r="RQG3" s="617"/>
      <c r="RQH3" s="617"/>
      <c r="RQI3" s="617"/>
      <c r="RQJ3" s="617"/>
      <c r="RQK3" s="617"/>
      <c r="RQL3" s="617"/>
      <c r="RQM3" s="617"/>
      <c r="RQN3" s="617"/>
      <c r="RQO3" s="617"/>
      <c r="RQP3" s="617"/>
      <c r="RQQ3" s="617"/>
      <c r="RQR3" s="617"/>
      <c r="RQS3" s="617"/>
      <c r="RQT3" s="617"/>
      <c r="RQU3" s="617"/>
      <c r="RQV3" s="617"/>
      <c r="RQW3" s="617"/>
      <c r="RQX3" s="617"/>
      <c r="RQY3" s="617"/>
      <c r="RQZ3" s="617"/>
      <c r="RRA3" s="617"/>
      <c r="RRB3" s="617"/>
      <c r="RRC3" s="617"/>
      <c r="RRD3" s="617"/>
      <c r="RRE3" s="617"/>
      <c r="RRF3" s="617"/>
      <c r="RRG3" s="617"/>
      <c r="RRH3" s="617"/>
      <c r="RRI3" s="617"/>
      <c r="RRJ3" s="617"/>
      <c r="RRK3" s="617"/>
      <c r="RRL3" s="617"/>
      <c r="RRM3" s="617"/>
      <c r="RRN3" s="617"/>
      <c r="RRO3" s="617"/>
      <c r="RRP3" s="617"/>
      <c r="RRQ3" s="617"/>
      <c r="RRR3" s="617"/>
      <c r="RRS3" s="617"/>
      <c r="RRT3" s="617"/>
      <c r="RRU3" s="617"/>
      <c r="RRV3" s="617"/>
      <c r="RRW3" s="617"/>
      <c r="RRX3" s="617"/>
      <c r="RRY3" s="617"/>
      <c r="RRZ3" s="617"/>
      <c r="RSA3" s="617"/>
      <c r="RSB3" s="617"/>
      <c r="RSC3" s="617"/>
      <c r="RSD3" s="617"/>
      <c r="RSE3" s="617"/>
      <c r="RSF3" s="617"/>
      <c r="RSG3" s="617"/>
      <c r="RSH3" s="617"/>
      <c r="RSI3" s="617"/>
      <c r="RSJ3" s="617"/>
      <c r="RSK3" s="617"/>
      <c r="RSL3" s="617"/>
      <c r="RSM3" s="617"/>
      <c r="RSN3" s="617"/>
      <c r="RSO3" s="617"/>
      <c r="RSP3" s="617"/>
      <c r="RSQ3" s="617"/>
      <c r="RSR3" s="617"/>
      <c r="RSS3" s="617"/>
      <c r="RST3" s="617"/>
      <c r="RSU3" s="617"/>
      <c r="RSV3" s="617"/>
      <c r="RSW3" s="617"/>
      <c r="RSX3" s="617"/>
      <c r="RSY3" s="617"/>
      <c r="RSZ3" s="617"/>
      <c r="RTA3" s="617"/>
      <c r="RTB3" s="617"/>
      <c r="RTC3" s="617"/>
      <c r="RTD3" s="617"/>
      <c r="RTE3" s="617"/>
      <c r="RTF3" s="617"/>
      <c r="RTG3" s="617"/>
      <c r="RTH3" s="617"/>
      <c r="RTI3" s="617"/>
      <c r="RTJ3" s="617"/>
      <c r="RTK3" s="617"/>
      <c r="RTL3" s="617"/>
      <c r="RTM3" s="617"/>
      <c r="RTN3" s="617"/>
      <c r="RTO3" s="617"/>
      <c r="RTP3" s="617"/>
      <c r="RTQ3" s="617"/>
      <c r="RTR3" s="617"/>
      <c r="RTS3" s="617"/>
      <c r="RTT3" s="617"/>
      <c r="RTU3" s="617"/>
      <c r="RTV3" s="617"/>
      <c r="RTW3" s="617"/>
      <c r="RTX3" s="617"/>
      <c r="RTY3" s="617"/>
      <c r="RTZ3" s="617"/>
      <c r="RUA3" s="617"/>
      <c r="RUB3" s="617"/>
      <c r="RUC3" s="617"/>
      <c r="RUD3" s="617"/>
      <c r="RUE3" s="617"/>
      <c r="RUF3" s="617"/>
      <c r="RUG3" s="617"/>
      <c r="RUH3" s="617"/>
      <c r="RUI3" s="617"/>
      <c r="RUJ3" s="617"/>
      <c r="RUK3" s="617"/>
      <c r="RUL3" s="617"/>
      <c r="RUM3" s="617"/>
      <c r="RUN3" s="617"/>
      <c r="RUO3" s="617"/>
      <c r="RUP3" s="617"/>
      <c r="RUQ3" s="617"/>
      <c r="RUR3" s="617"/>
      <c r="RUS3" s="617"/>
      <c r="RUT3" s="617"/>
      <c r="RUU3" s="617"/>
      <c r="RUV3" s="617"/>
      <c r="RUW3" s="617"/>
      <c r="RUX3" s="617"/>
      <c r="RUY3" s="617"/>
      <c r="RUZ3" s="617"/>
      <c r="RVA3" s="617"/>
      <c r="RVB3" s="617"/>
      <c r="RVC3" s="617"/>
      <c r="RVD3" s="617"/>
      <c r="RVE3" s="617"/>
      <c r="RVF3" s="617"/>
      <c r="RVG3" s="617"/>
      <c r="RVH3" s="617"/>
      <c r="RVI3" s="617"/>
      <c r="RVJ3" s="617"/>
      <c r="RVK3" s="617"/>
      <c r="RVL3" s="617"/>
      <c r="RVM3" s="617"/>
      <c r="RVN3" s="617"/>
      <c r="RVO3" s="617"/>
      <c r="RVP3" s="617"/>
      <c r="RVQ3" s="617"/>
      <c r="RVR3" s="617"/>
      <c r="RVS3" s="617"/>
      <c r="RVT3" s="617"/>
      <c r="RVU3" s="617"/>
      <c r="RVV3" s="617"/>
      <c r="RVW3" s="617"/>
      <c r="RVX3" s="617"/>
      <c r="RVY3" s="617"/>
      <c r="RVZ3" s="617"/>
      <c r="RWA3" s="617"/>
      <c r="RWB3" s="617"/>
      <c r="RWC3" s="617"/>
      <c r="RWD3" s="617"/>
      <c r="RWE3" s="617"/>
      <c r="RWF3" s="617"/>
      <c r="RWG3" s="617"/>
      <c r="RWH3" s="617"/>
      <c r="RWI3" s="617"/>
      <c r="RWJ3" s="617"/>
      <c r="RWK3" s="617"/>
      <c r="RWL3" s="617"/>
      <c r="RWM3" s="617"/>
      <c r="RWN3" s="617"/>
      <c r="RWO3" s="617"/>
      <c r="RWP3" s="617"/>
      <c r="RWQ3" s="617"/>
      <c r="RWR3" s="617"/>
      <c r="RWS3" s="617"/>
      <c r="RWT3" s="617"/>
      <c r="RWU3" s="617"/>
      <c r="RWV3" s="617"/>
      <c r="RWW3" s="617"/>
      <c r="RWX3" s="617"/>
      <c r="RWY3" s="617"/>
      <c r="RWZ3" s="617"/>
      <c r="RXA3" s="617"/>
      <c r="RXB3" s="617"/>
      <c r="RXC3" s="617"/>
      <c r="RXD3" s="617"/>
      <c r="RXE3" s="617"/>
      <c r="RXF3" s="617"/>
      <c r="RXG3" s="617"/>
      <c r="RXH3" s="617"/>
      <c r="RXI3" s="617"/>
      <c r="RXJ3" s="617"/>
      <c r="RXK3" s="617"/>
      <c r="RXL3" s="617"/>
      <c r="RXM3" s="617"/>
      <c r="RXN3" s="617"/>
      <c r="RXO3" s="617"/>
      <c r="RXP3" s="617"/>
      <c r="RXQ3" s="617"/>
      <c r="RXR3" s="617"/>
      <c r="RXS3" s="617"/>
      <c r="RXT3" s="617"/>
      <c r="RXU3" s="617"/>
      <c r="RXV3" s="617"/>
      <c r="RXW3" s="617"/>
      <c r="RXX3" s="617"/>
      <c r="RXY3" s="617"/>
      <c r="RXZ3" s="617"/>
      <c r="RYA3" s="617"/>
      <c r="RYB3" s="617"/>
      <c r="RYC3" s="617"/>
      <c r="RYD3" s="617"/>
      <c r="RYE3" s="617"/>
      <c r="RYF3" s="617"/>
      <c r="RYG3" s="617"/>
      <c r="RYH3" s="617"/>
      <c r="RYI3" s="617"/>
      <c r="RYJ3" s="617"/>
      <c r="RYK3" s="617"/>
      <c r="RYL3" s="617"/>
      <c r="RYM3" s="617"/>
      <c r="RYN3" s="617"/>
      <c r="RYO3" s="617"/>
      <c r="RYP3" s="617"/>
      <c r="RYQ3" s="617"/>
      <c r="RYR3" s="617"/>
      <c r="RYS3" s="617"/>
      <c r="RYT3" s="617"/>
      <c r="RYU3" s="617"/>
      <c r="RYV3" s="617"/>
      <c r="RYW3" s="617"/>
      <c r="RYX3" s="617"/>
      <c r="RYY3" s="617"/>
      <c r="RYZ3" s="617"/>
      <c r="RZA3" s="617"/>
      <c r="RZB3" s="617"/>
      <c r="RZC3" s="617"/>
      <c r="RZD3" s="617"/>
      <c r="RZE3" s="617"/>
      <c r="RZF3" s="617"/>
      <c r="RZG3" s="617"/>
      <c r="RZH3" s="617"/>
      <c r="RZI3" s="617"/>
      <c r="RZJ3" s="617"/>
      <c r="RZK3" s="617"/>
      <c r="RZL3" s="617"/>
      <c r="RZM3" s="617"/>
      <c r="RZN3" s="617"/>
      <c r="RZO3" s="617"/>
      <c r="RZP3" s="617"/>
      <c r="RZQ3" s="617"/>
      <c r="RZR3" s="617"/>
      <c r="RZS3" s="617"/>
      <c r="RZT3" s="617"/>
      <c r="RZU3" s="617"/>
      <c r="RZV3" s="617"/>
      <c r="RZW3" s="617"/>
      <c r="RZX3" s="617"/>
      <c r="RZY3" s="617"/>
      <c r="RZZ3" s="617"/>
      <c r="SAA3" s="617"/>
      <c r="SAB3" s="617"/>
      <c r="SAC3" s="617"/>
      <c r="SAD3" s="617"/>
      <c r="SAE3" s="617"/>
      <c r="SAF3" s="617"/>
      <c r="SAG3" s="617"/>
      <c r="SAH3" s="617"/>
      <c r="SAI3" s="617"/>
      <c r="SAJ3" s="617"/>
      <c r="SAK3" s="617"/>
      <c r="SAL3" s="617"/>
      <c r="SAM3" s="617"/>
      <c r="SAN3" s="617"/>
      <c r="SAO3" s="617"/>
      <c r="SAP3" s="617"/>
      <c r="SAQ3" s="617"/>
      <c r="SAR3" s="617"/>
      <c r="SAS3" s="617"/>
      <c r="SAT3" s="617"/>
      <c r="SAU3" s="617"/>
      <c r="SAV3" s="617"/>
      <c r="SAW3" s="617"/>
      <c r="SAX3" s="617"/>
      <c r="SAY3" s="617"/>
      <c r="SAZ3" s="617"/>
      <c r="SBA3" s="617"/>
      <c r="SBB3" s="617"/>
      <c r="SBC3" s="617"/>
      <c r="SBD3" s="617"/>
      <c r="SBE3" s="617"/>
      <c r="SBF3" s="617"/>
      <c r="SBG3" s="617"/>
      <c r="SBH3" s="617"/>
      <c r="SBI3" s="617"/>
      <c r="SBJ3" s="617"/>
      <c r="SBK3" s="617"/>
      <c r="SBL3" s="617"/>
      <c r="SBM3" s="617"/>
      <c r="SBN3" s="617"/>
      <c r="SBO3" s="617"/>
      <c r="SBP3" s="617"/>
      <c r="SBQ3" s="617"/>
      <c r="SBR3" s="617"/>
      <c r="SBS3" s="617"/>
      <c r="SBT3" s="617"/>
      <c r="SBU3" s="617"/>
      <c r="SBV3" s="617"/>
      <c r="SBW3" s="617"/>
      <c r="SBX3" s="617"/>
      <c r="SBY3" s="617"/>
      <c r="SBZ3" s="617"/>
      <c r="SCA3" s="617"/>
      <c r="SCB3" s="617"/>
      <c r="SCC3" s="617"/>
      <c r="SCD3" s="617"/>
      <c r="SCE3" s="617"/>
      <c r="SCF3" s="617"/>
      <c r="SCG3" s="617"/>
      <c r="SCH3" s="617"/>
      <c r="SCI3" s="617"/>
      <c r="SCJ3" s="617"/>
      <c r="SCK3" s="617"/>
      <c r="SCL3" s="617"/>
      <c r="SCM3" s="617"/>
      <c r="SCN3" s="617"/>
      <c r="SCO3" s="617"/>
      <c r="SCP3" s="617"/>
      <c r="SCQ3" s="617"/>
      <c r="SCR3" s="617"/>
      <c r="SCS3" s="617"/>
      <c r="SCT3" s="617"/>
      <c r="SCU3" s="617"/>
      <c r="SCV3" s="617"/>
      <c r="SCW3" s="617"/>
      <c r="SCX3" s="617"/>
      <c r="SCY3" s="617"/>
      <c r="SCZ3" s="617"/>
      <c r="SDA3" s="617"/>
      <c r="SDB3" s="617"/>
      <c r="SDC3" s="617"/>
      <c r="SDD3" s="617"/>
      <c r="SDE3" s="617"/>
      <c r="SDF3" s="617"/>
      <c r="SDG3" s="617"/>
      <c r="SDH3" s="617"/>
      <c r="SDI3" s="617"/>
      <c r="SDJ3" s="617"/>
      <c r="SDK3" s="617"/>
      <c r="SDL3" s="617"/>
      <c r="SDM3" s="617"/>
      <c r="SDN3" s="617"/>
      <c r="SDO3" s="617"/>
      <c r="SDP3" s="617"/>
      <c r="SDQ3" s="617"/>
      <c r="SDR3" s="617"/>
      <c r="SDS3" s="617"/>
      <c r="SDT3" s="617"/>
      <c r="SDU3" s="617"/>
      <c r="SDV3" s="617"/>
      <c r="SDW3" s="617"/>
      <c r="SDX3" s="617"/>
      <c r="SDY3" s="617"/>
      <c r="SDZ3" s="617"/>
      <c r="SEA3" s="617"/>
      <c r="SEB3" s="617"/>
      <c r="SEC3" s="617"/>
      <c r="SED3" s="617"/>
      <c r="SEE3" s="617"/>
      <c r="SEF3" s="617"/>
      <c r="SEG3" s="617"/>
      <c r="SEH3" s="617"/>
      <c r="SEI3" s="617"/>
      <c r="SEJ3" s="617"/>
      <c r="SEK3" s="617"/>
      <c r="SEL3" s="617"/>
      <c r="SEM3" s="617"/>
      <c r="SEN3" s="617"/>
      <c r="SEO3" s="617"/>
      <c r="SEP3" s="617"/>
      <c r="SEQ3" s="617"/>
      <c r="SER3" s="617"/>
      <c r="SES3" s="617"/>
      <c r="SET3" s="617"/>
      <c r="SEU3" s="617"/>
      <c r="SEV3" s="617"/>
      <c r="SEW3" s="617"/>
      <c r="SEX3" s="617"/>
      <c r="SEY3" s="617"/>
      <c r="SEZ3" s="617"/>
      <c r="SFA3" s="617"/>
      <c r="SFB3" s="617"/>
      <c r="SFC3" s="617"/>
      <c r="SFD3" s="617"/>
      <c r="SFE3" s="617"/>
      <c r="SFF3" s="617"/>
      <c r="SFG3" s="617"/>
      <c r="SFH3" s="617"/>
      <c r="SFI3" s="617"/>
      <c r="SFJ3" s="617"/>
      <c r="SFK3" s="617"/>
      <c r="SFL3" s="617"/>
      <c r="SFM3" s="617"/>
      <c r="SFN3" s="617"/>
      <c r="SFO3" s="617"/>
      <c r="SFP3" s="617"/>
      <c r="SFQ3" s="617"/>
      <c r="SFR3" s="617"/>
      <c r="SFS3" s="617"/>
      <c r="SFT3" s="617"/>
      <c r="SFU3" s="617"/>
      <c r="SFV3" s="617"/>
      <c r="SFW3" s="617"/>
      <c r="SFX3" s="617"/>
      <c r="SFY3" s="617"/>
      <c r="SFZ3" s="617"/>
      <c r="SGA3" s="617"/>
      <c r="SGB3" s="617"/>
      <c r="SGC3" s="617"/>
      <c r="SGD3" s="617"/>
      <c r="SGE3" s="617"/>
      <c r="SGF3" s="617"/>
      <c r="SGG3" s="617"/>
      <c r="SGH3" s="617"/>
      <c r="SGI3" s="617"/>
      <c r="SGJ3" s="617"/>
      <c r="SGK3" s="617"/>
      <c r="SGL3" s="617"/>
      <c r="SGM3" s="617"/>
      <c r="SGN3" s="617"/>
      <c r="SGO3" s="617"/>
      <c r="SGP3" s="617"/>
      <c r="SGQ3" s="617"/>
      <c r="SGR3" s="617"/>
      <c r="SGS3" s="617"/>
      <c r="SGT3" s="617"/>
      <c r="SGU3" s="617"/>
      <c r="SGV3" s="617"/>
      <c r="SGW3" s="617"/>
      <c r="SGX3" s="617"/>
      <c r="SGY3" s="617"/>
      <c r="SGZ3" s="617"/>
      <c r="SHA3" s="617"/>
      <c r="SHB3" s="617"/>
      <c r="SHC3" s="617"/>
      <c r="SHD3" s="617"/>
      <c r="SHE3" s="617"/>
      <c r="SHF3" s="617"/>
      <c r="SHG3" s="617"/>
      <c r="SHH3" s="617"/>
      <c r="SHI3" s="617"/>
      <c r="SHJ3" s="617"/>
      <c r="SHK3" s="617"/>
      <c r="SHL3" s="617"/>
      <c r="SHM3" s="617"/>
      <c r="SHN3" s="617"/>
      <c r="SHO3" s="617"/>
      <c r="SHP3" s="617"/>
      <c r="SHQ3" s="617"/>
      <c r="SHR3" s="617"/>
      <c r="SHS3" s="617"/>
      <c r="SHT3" s="617"/>
      <c r="SHU3" s="617"/>
      <c r="SHV3" s="617"/>
      <c r="SHW3" s="617"/>
      <c r="SHX3" s="617"/>
      <c r="SHY3" s="617"/>
      <c r="SHZ3" s="617"/>
      <c r="SIA3" s="617"/>
      <c r="SIB3" s="617"/>
      <c r="SIC3" s="617"/>
      <c r="SID3" s="617"/>
      <c r="SIE3" s="617"/>
      <c r="SIF3" s="617"/>
      <c r="SIG3" s="617"/>
      <c r="SIH3" s="617"/>
      <c r="SII3" s="617"/>
      <c r="SIJ3" s="617"/>
      <c r="SIK3" s="617"/>
      <c r="SIL3" s="617"/>
      <c r="SIM3" s="617"/>
      <c r="SIN3" s="617"/>
      <c r="SIO3" s="617"/>
      <c r="SIP3" s="617"/>
      <c r="SIQ3" s="617"/>
      <c r="SIR3" s="617"/>
      <c r="SIS3" s="617"/>
      <c r="SIT3" s="617"/>
      <c r="SIU3" s="617"/>
      <c r="SIV3" s="617"/>
      <c r="SIW3" s="617"/>
      <c r="SIX3" s="617"/>
      <c r="SIY3" s="617"/>
      <c r="SIZ3" s="617"/>
      <c r="SJA3" s="617"/>
      <c r="SJB3" s="617"/>
      <c r="SJC3" s="617"/>
      <c r="SJD3" s="617"/>
      <c r="SJE3" s="617"/>
      <c r="SJF3" s="617"/>
      <c r="SJG3" s="617"/>
      <c r="SJH3" s="617"/>
      <c r="SJI3" s="617"/>
      <c r="SJJ3" s="617"/>
      <c r="SJK3" s="617"/>
      <c r="SJL3" s="617"/>
      <c r="SJM3" s="617"/>
      <c r="SJN3" s="617"/>
      <c r="SJO3" s="617"/>
      <c r="SJP3" s="617"/>
      <c r="SJQ3" s="617"/>
      <c r="SJR3" s="617"/>
      <c r="SJS3" s="617"/>
      <c r="SJT3" s="617"/>
      <c r="SJU3" s="617"/>
      <c r="SJV3" s="617"/>
      <c r="SJW3" s="617"/>
      <c r="SJX3" s="617"/>
      <c r="SJY3" s="617"/>
      <c r="SJZ3" s="617"/>
      <c r="SKA3" s="617"/>
      <c r="SKB3" s="617"/>
      <c r="SKC3" s="617"/>
      <c r="SKD3" s="617"/>
      <c r="SKE3" s="617"/>
      <c r="SKF3" s="617"/>
      <c r="SKG3" s="617"/>
      <c r="SKH3" s="617"/>
      <c r="SKI3" s="617"/>
      <c r="SKJ3" s="617"/>
      <c r="SKK3" s="617"/>
      <c r="SKL3" s="617"/>
      <c r="SKM3" s="617"/>
      <c r="SKN3" s="617"/>
      <c r="SKO3" s="617"/>
      <c r="SKP3" s="617"/>
      <c r="SKQ3" s="617"/>
      <c r="SKR3" s="617"/>
      <c r="SKS3" s="617"/>
      <c r="SKT3" s="617"/>
      <c r="SKU3" s="617"/>
      <c r="SKV3" s="617"/>
      <c r="SKW3" s="617"/>
      <c r="SKX3" s="617"/>
      <c r="SKY3" s="617"/>
      <c r="SKZ3" s="617"/>
      <c r="SLA3" s="617"/>
      <c r="SLB3" s="617"/>
      <c r="SLC3" s="617"/>
      <c r="SLD3" s="617"/>
      <c r="SLE3" s="617"/>
      <c r="SLF3" s="617"/>
      <c r="SLG3" s="617"/>
      <c r="SLH3" s="617"/>
      <c r="SLI3" s="617"/>
      <c r="SLJ3" s="617"/>
      <c r="SLK3" s="617"/>
      <c r="SLL3" s="617"/>
      <c r="SLM3" s="617"/>
      <c r="SLN3" s="617"/>
      <c r="SLO3" s="617"/>
      <c r="SLP3" s="617"/>
      <c r="SLQ3" s="617"/>
      <c r="SLR3" s="617"/>
      <c r="SLS3" s="617"/>
      <c r="SLT3" s="617"/>
      <c r="SLU3" s="617"/>
      <c r="SLV3" s="617"/>
      <c r="SLW3" s="617"/>
      <c r="SLX3" s="617"/>
      <c r="SLY3" s="617"/>
      <c r="SLZ3" s="617"/>
      <c r="SMA3" s="617"/>
      <c r="SMB3" s="617"/>
      <c r="SMC3" s="617"/>
      <c r="SMD3" s="617"/>
      <c r="SME3" s="617"/>
      <c r="SMF3" s="617"/>
      <c r="SMG3" s="617"/>
      <c r="SMH3" s="617"/>
      <c r="SMI3" s="617"/>
      <c r="SMJ3" s="617"/>
      <c r="SMK3" s="617"/>
      <c r="SML3" s="617"/>
      <c r="SMM3" s="617"/>
      <c r="SMN3" s="617"/>
      <c r="SMO3" s="617"/>
      <c r="SMP3" s="617"/>
      <c r="SMQ3" s="617"/>
      <c r="SMR3" s="617"/>
      <c r="SMS3" s="617"/>
      <c r="SMT3" s="617"/>
      <c r="SMU3" s="617"/>
      <c r="SMV3" s="617"/>
      <c r="SMW3" s="617"/>
      <c r="SMX3" s="617"/>
      <c r="SMY3" s="617"/>
      <c r="SMZ3" s="617"/>
      <c r="SNA3" s="617"/>
      <c r="SNB3" s="617"/>
      <c r="SNC3" s="617"/>
      <c r="SND3" s="617"/>
      <c r="SNE3" s="617"/>
      <c r="SNF3" s="617"/>
      <c r="SNG3" s="617"/>
      <c r="SNH3" s="617"/>
      <c r="SNI3" s="617"/>
      <c r="SNJ3" s="617"/>
      <c r="SNK3" s="617"/>
      <c r="SNL3" s="617"/>
      <c r="SNM3" s="617"/>
      <c r="SNN3" s="617"/>
      <c r="SNO3" s="617"/>
      <c r="SNP3" s="617"/>
      <c r="SNQ3" s="617"/>
      <c r="SNR3" s="617"/>
      <c r="SNS3" s="617"/>
      <c r="SNT3" s="617"/>
      <c r="SNU3" s="617"/>
      <c r="SNV3" s="617"/>
      <c r="SNW3" s="617"/>
      <c r="SNX3" s="617"/>
      <c r="SNY3" s="617"/>
      <c r="SNZ3" s="617"/>
      <c r="SOA3" s="617"/>
      <c r="SOB3" s="617"/>
      <c r="SOC3" s="617"/>
      <c r="SOD3" s="617"/>
      <c r="SOE3" s="617"/>
      <c r="SOF3" s="617"/>
      <c r="SOG3" s="617"/>
      <c r="SOH3" s="617"/>
      <c r="SOI3" s="617"/>
      <c r="SOJ3" s="617"/>
      <c r="SOK3" s="617"/>
      <c r="SOL3" s="617"/>
      <c r="SOM3" s="617"/>
      <c r="SON3" s="617"/>
      <c r="SOO3" s="617"/>
      <c r="SOP3" s="617"/>
      <c r="SOQ3" s="617"/>
      <c r="SOR3" s="617"/>
      <c r="SOS3" s="617"/>
      <c r="SOT3" s="617"/>
      <c r="SOU3" s="617"/>
      <c r="SOV3" s="617"/>
      <c r="SOW3" s="617"/>
      <c r="SOX3" s="617"/>
      <c r="SOY3" s="617"/>
      <c r="SOZ3" s="617"/>
      <c r="SPA3" s="617"/>
      <c r="SPB3" s="617"/>
      <c r="SPC3" s="617"/>
      <c r="SPD3" s="617"/>
      <c r="SPE3" s="617"/>
      <c r="SPF3" s="617"/>
      <c r="SPG3" s="617"/>
      <c r="SPH3" s="617"/>
      <c r="SPI3" s="617"/>
      <c r="SPJ3" s="617"/>
      <c r="SPK3" s="617"/>
      <c r="SPL3" s="617"/>
      <c r="SPM3" s="617"/>
      <c r="SPN3" s="617"/>
      <c r="SPO3" s="617"/>
      <c r="SPP3" s="617"/>
      <c r="SPQ3" s="617"/>
      <c r="SPR3" s="617"/>
      <c r="SPS3" s="617"/>
      <c r="SPT3" s="617"/>
      <c r="SPU3" s="617"/>
      <c r="SPV3" s="617"/>
      <c r="SPW3" s="617"/>
      <c r="SPX3" s="617"/>
      <c r="SPY3" s="617"/>
      <c r="SPZ3" s="617"/>
      <c r="SQA3" s="617"/>
      <c r="SQB3" s="617"/>
      <c r="SQC3" s="617"/>
      <c r="SQD3" s="617"/>
      <c r="SQE3" s="617"/>
      <c r="SQF3" s="617"/>
      <c r="SQG3" s="617"/>
      <c r="SQH3" s="617"/>
      <c r="SQI3" s="617"/>
      <c r="SQJ3" s="617"/>
      <c r="SQK3" s="617"/>
      <c r="SQL3" s="617"/>
      <c r="SQM3" s="617"/>
      <c r="SQN3" s="617"/>
      <c r="SQO3" s="617"/>
      <c r="SQP3" s="617"/>
      <c r="SQQ3" s="617"/>
      <c r="SQR3" s="617"/>
      <c r="SQS3" s="617"/>
      <c r="SQT3" s="617"/>
      <c r="SQU3" s="617"/>
      <c r="SQV3" s="617"/>
      <c r="SQW3" s="617"/>
      <c r="SQX3" s="617"/>
      <c r="SQY3" s="617"/>
      <c r="SQZ3" s="617"/>
      <c r="SRA3" s="617"/>
      <c r="SRB3" s="617"/>
      <c r="SRC3" s="617"/>
      <c r="SRD3" s="617"/>
      <c r="SRE3" s="617"/>
      <c r="SRF3" s="617"/>
      <c r="SRG3" s="617"/>
      <c r="SRH3" s="617"/>
      <c r="SRI3" s="617"/>
      <c r="SRJ3" s="617"/>
      <c r="SRK3" s="617"/>
      <c r="SRL3" s="617"/>
      <c r="SRM3" s="617"/>
      <c r="SRN3" s="617"/>
      <c r="SRO3" s="617"/>
      <c r="SRP3" s="617"/>
      <c r="SRQ3" s="617"/>
      <c r="SRR3" s="617"/>
      <c r="SRS3" s="617"/>
      <c r="SRT3" s="617"/>
      <c r="SRU3" s="617"/>
      <c r="SRV3" s="617"/>
      <c r="SRW3" s="617"/>
      <c r="SRX3" s="617"/>
      <c r="SRY3" s="617"/>
      <c r="SRZ3" s="617"/>
      <c r="SSA3" s="617"/>
      <c r="SSB3" s="617"/>
      <c r="SSC3" s="617"/>
      <c r="SSD3" s="617"/>
      <c r="SSE3" s="617"/>
      <c r="SSF3" s="617"/>
      <c r="SSG3" s="617"/>
      <c r="SSH3" s="617"/>
      <c r="SSI3" s="617"/>
      <c r="SSJ3" s="617"/>
      <c r="SSK3" s="617"/>
      <c r="SSL3" s="617"/>
      <c r="SSM3" s="617"/>
      <c r="SSN3" s="617"/>
      <c r="SSO3" s="617"/>
      <c r="SSP3" s="617"/>
      <c r="SSQ3" s="617"/>
      <c r="SSR3" s="617"/>
      <c r="SSS3" s="617"/>
      <c r="SST3" s="617"/>
      <c r="SSU3" s="617"/>
      <c r="SSV3" s="617"/>
      <c r="SSW3" s="617"/>
      <c r="SSX3" s="617"/>
      <c r="SSY3" s="617"/>
      <c r="SSZ3" s="617"/>
      <c r="STA3" s="617"/>
      <c r="STB3" s="617"/>
      <c r="STC3" s="617"/>
      <c r="STD3" s="617"/>
      <c r="STE3" s="617"/>
      <c r="STF3" s="617"/>
      <c r="STG3" s="617"/>
      <c r="STH3" s="617"/>
      <c r="STI3" s="617"/>
      <c r="STJ3" s="617"/>
      <c r="STK3" s="617"/>
      <c r="STL3" s="617"/>
      <c r="STM3" s="617"/>
      <c r="STN3" s="617"/>
      <c r="STO3" s="617"/>
      <c r="STP3" s="617"/>
      <c r="STQ3" s="617"/>
      <c r="STR3" s="617"/>
      <c r="STS3" s="617"/>
      <c r="STT3" s="617"/>
      <c r="STU3" s="617"/>
      <c r="STV3" s="617"/>
      <c r="STW3" s="617"/>
      <c r="STX3" s="617"/>
      <c r="STY3" s="617"/>
      <c r="STZ3" s="617"/>
      <c r="SUA3" s="617"/>
      <c r="SUB3" s="617"/>
      <c r="SUC3" s="617"/>
      <c r="SUD3" s="617"/>
      <c r="SUE3" s="617"/>
      <c r="SUF3" s="617"/>
      <c r="SUG3" s="617"/>
      <c r="SUH3" s="617"/>
      <c r="SUI3" s="617"/>
      <c r="SUJ3" s="617"/>
      <c r="SUK3" s="617"/>
      <c r="SUL3" s="617"/>
      <c r="SUM3" s="617"/>
      <c r="SUN3" s="617"/>
      <c r="SUO3" s="617"/>
      <c r="SUP3" s="617"/>
      <c r="SUQ3" s="617"/>
      <c r="SUR3" s="617"/>
      <c r="SUS3" s="617"/>
      <c r="SUT3" s="617"/>
      <c r="SUU3" s="617"/>
      <c r="SUV3" s="617"/>
      <c r="SUW3" s="617"/>
      <c r="SUX3" s="617"/>
      <c r="SUY3" s="617"/>
      <c r="SUZ3" s="617"/>
      <c r="SVA3" s="617"/>
      <c r="SVB3" s="617"/>
      <c r="SVC3" s="617"/>
      <c r="SVD3" s="617"/>
      <c r="SVE3" s="617"/>
      <c r="SVF3" s="617"/>
      <c r="SVG3" s="617"/>
      <c r="SVH3" s="617"/>
      <c r="SVI3" s="617"/>
      <c r="SVJ3" s="617"/>
      <c r="SVK3" s="617"/>
      <c r="SVL3" s="617"/>
      <c r="SVM3" s="617"/>
      <c r="SVN3" s="617"/>
      <c r="SVO3" s="617"/>
      <c r="SVP3" s="617"/>
      <c r="SVQ3" s="617"/>
      <c r="SVR3" s="617"/>
      <c r="SVS3" s="617"/>
      <c r="SVT3" s="617"/>
      <c r="SVU3" s="617"/>
      <c r="SVV3" s="617"/>
      <c r="SVW3" s="617"/>
      <c r="SVX3" s="617"/>
      <c r="SVY3" s="617"/>
      <c r="SVZ3" s="617"/>
      <c r="SWA3" s="617"/>
      <c r="SWB3" s="617"/>
      <c r="SWC3" s="617"/>
      <c r="SWD3" s="617"/>
      <c r="SWE3" s="617"/>
      <c r="SWF3" s="617"/>
      <c r="SWG3" s="617"/>
      <c r="SWH3" s="617"/>
      <c r="SWI3" s="617"/>
      <c r="SWJ3" s="617"/>
      <c r="SWK3" s="617"/>
      <c r="SWL3" s="617"/>
      <c r="SWM3" s="617"/>
      <c r="SWN3" s="617"/>
      <c r="SWO3" s="617"/>
      <c r="SWP3" s="617"/>
      <c r="SWQ3" s="617"/>
      <c r="SWR3" s="617"/>
      <c r="SWS3" s="617"/>
      <c r="SWT3" s="617"/>
      <c r="SWU3" s="617"/>
      <c r="SWV3" s="617"/>
      <c r="SWW3" s="617"/>
      <c r="SWX3" s="617"/>
      <c r="SWY3" s="617"/>
      <c r="SWZ3" s="617"/>
      <c r="SXA3" s="617"/>
      <c r="SXB3" s="617"/>
      <c r="SXC3" s="617"/>
      <c r="SXD3" s="617"/>
      <c r="SXE3" s="617"/>
      <c r="SXF3" s="617"/>
      <c r="SXG3" s="617"/>
      <c r="SXH3" s="617"/>
      <c r="SXI3" s="617"/>
      <c r="SXJ3" s="617"/>
      <c r="SXK3" s="617"/>
      <c r="SXL3" s="617"/>
      <c r="SXM3" s="617"/>
      <c r="SXN3" s="617"/>
      <c r="SXO3" s="617"/>
      <c r="SXP3" s="617"/>
      <c r="SXQ3" s="617"/>
      <c r="SXR3" s="617"/>
      <c r="SXS3" s="617"/>
      <c r="SXT3" s="617"/>
      <c r="SXU3" s="617"/>
      <c r="SXV3" s="617"/>
      <c r="SXW3" s="617"/>
      <c r="SXX3" s="617"/>
      <c r="SXY3" s="617"/>
      <c r="SXZ3" s="617"/>
      <c r="SYA3" s="617"/>
      <c r="SYB3" s="617"/>
      <c r="SYC3" s="617"/>
      <c r="SYD3" s="617"/>
      <c r="SYE3" s="617"/>
      <c r="SYF3" s="617"/>
      <c r="SYG3" s="617"/>
      <c r="SYH3" s="617"/>
      <c r="SYI3" s="617"/>
      <c r="SYJ3" s="617"/>
      <c r="SYK3" s="617"/>
      <c r="SYL3" s="617"/>
      <c r="SYM3" s="617"/>
      <c r="SYN3" s="617"/>
      <c r="SYO3" s="617"/>
      <c r="SYP3" s="617"/>
      <c r="SYQ3" s="617"/>
      <c r="SYR3" s="617"/>
      <c r="SYS3" s="617"/>
      <c r="SYT3" s="617"/>
      <c r="SYU3" s="617"/>
      <c r="SYV3" s="617"/>
      <c r="SYW3" s="617"/>
      <c r="SYX3" s="617"/>
      <c r="SYY3" s="617"/>
      <c r="SYZ3" s="617"/>
      <c r="SZA3" s="617"/>
      <c r="SZB3" s="617"/>
      <c r="SZC3" s="617"/>
      <c r="SZD3" s="617"/>
      <c r="SZE3" s="617"/>
      <c r="SZF3" s="617"/>
      <c r="SZG3" s="617"/>
      <c r="SZH3" s="617"/>
      <c r="SZI3" s="617"/>
      <c r="SZJ3" s="617"/>
      <c r="SZK3" s="617"/>
      <c r="SZL3" s="617"/>
      <c r="SZM3" s="617"/>
      <c r="SZN3" s="617"/>
      <c r="SZO3" s="617"/>
      <c r="SZP3" s="617"/>
      <c r="SZQ3" s="617"/>
      <c r="SZR3" s="617"/>
      <c r="SZS3" s="617"/>
      <c r="SZT3" s="617"/>
      <c r="SZU3" s="617"/>
      <c r="SZV3" s="617"/>
      <c r="SZW3" s="617"/>
      <c r="SZX3" s="617"/>
      <c r="SZY3" s="617"/>
      <c r="SZZ3" s="617"/>
      <c r="TAA3" s="617"/>
      <c r="TAB3" s="617"/>
      <c r="TAC3" s="617"/>
      <c r="TAD3" s="617"/>
      <c r="TAE3" s="617"/>
      <c r="TAF3" s="617"/>
      <c r="TAG3" s="617"/>
      <c r="TAH3" s="617"/>
      <c r="TAI3" s="617"/>
      <c r="TAJ3" s="617"/>
      <c r="TAK3" s="617"/>
      <c r="TAL3" s="617"/>
      <c r="TAM3" s="617"/>
      <c r="TAN3" s="617"/>
      <c r="TAO3" s="617"/>
      <c r="TAP3" s="617"/>
      <c r="TAQ3" s="617"/>
      <c r="TAR3" s="617"/>
      <c r="TAS3" s="617"/>
      <c r="TAT3" s="617"/>
      <c r="TAU3" s="617"/>
      <c r="TAV3" s="617"/>
      <c r="TAW3" s="617"/>
      <c r="TAX3" s="617"/>
      <c r="TAY3" s="617"/>
      <c r="TAZ3" s="617"/>
      <c r="TBA3" s="617"/>
      <c r="TBB3" s="617"/>
      <c r="TBC3" s="617"/>
      <c r="TBD3" s="617"/>
      <c r="TBE3" s="617"/>
      <c r="TBF3" s="617"/>
      <c r="TBG3" s="617"/>
      <c r="TBH3" s="617"/>
      <c r="TBI3" s="617"/>
      <c r="TBJ3" s="617"/>
      <c r="TBK3" s="617"/>
      <c r="TBL3" s="617"/>
      <c r="TBM3" s="617"/>
      <c r="TBN3" s="617"/>
      <c r="TBO3" s="617"/>
      <c r="TBP3" s="617"/>
      <c r="TBQ3" s="617"/>
      <c r="TBR3" s="617"/>
      <c r="TBS3" s="617"/>
      <c r="TBT3" s="617"/>
      <c r="TBU3" s="617"/>
      <c r="TBV3" s="617"/>
      <c r="TBW3" s="617"/>
      <c r="TBX3" s="617"/>
      <c r="TBY3" s="617"/>
      <c r="TBZ3" s="617"/>
      <c r="TCA3" s="617"/>
      <c r="TCB3" s="617"/>
      <c r="TCC3" s="617"/>
      <c r="TCD3" s="617"/>
      <c r="TCE3" s="617"/>
      <c r="TCF3" s="617"/>
      <c r="TCG3" s="617"/>
      <c r="TCH3" s="617"/>
      <c r="TCI3" s="617"/>
      <c r="TCJ3" s="617"/>
      <c r="TCK3" s="617"/>
      <c r="TCL3" s="617"/>
      <c r="TCM3" s="617"/>
      <c r="TCN3" s="617"/>
      <c r="TCO3" s="617"/>
      <c r="TCP3" s="617"/>
      <c r="TCQ3" s="617"/>
      <c r="TCR3" s="617"/>
      <c r="TCS3" s="617"/>
      <c r="TCT3" s="617"/>
      <c r="TCU3" s="617"/>
      <c r="TCV3" s="617"/>
      <c r="TCW3" s="617"/>
      <c r="TCX3" s="617"/>
      <c r="TCY3" s="617"/>
      <c r="TCZ3" s="617"/>
      <c r="TDA3" s="617"/>
      <c r="TDB3" s="617"/>
      <c r="TDC3" s="617"/>
      <c r="TDD3" s="617"/>
      <c r="TDE3" s="617"/>
      <c r="TDF3" s="617"/>
      <c r="TDG3" s="617"/>
      <c r="TDH3" s="617"/>
      <c r="TDI3" s="617"/>
      <c r="TDJ3" s="617"/>
      <c r="TDK3" s="617"/>
      <c r="TDL3" s="617"/>
      <c r="TDM3" s="617"/>
      <c r="TDN3" s="617"/>
      <c r="TDO3" s="617"/>
      <c r="TDP3" s="617"/>
      <c r="TDQ3" s="617"/>
      <c r="TDR3" s="617"/>
      <c r="TDS3" s="617"/>
      <c r="TDT3" s="617"/>
      <c r="TDU3" s="617"/>
      <c r="TDV3" s="617"/>
      <c r="TDW3" s="617"/>
      <c r="TDX3" s="617"/>
      <c r="TDY3" s="617"/>
      <c r="TDZ3" s="617"/>
      <c r="TEA3" s="617"/>
      <c r="TEB3" s="617"/>
      <c r="TEC3" s="617"/>
      <c r="TED3" s="617"/>
      <c r="TEE3" s="617"/>
      <c r="TEF3" s="617"/>
      <c r="TEG3" s="617"/>
      <c r="TEH3" s="617"/>
      <c r="TEI3" s="617"/>
      <c r="TEJ3" s="617"/>
      <c r="TEK3" s="617"/>
      <c r="TEL3" s="617"/>
      <c r="TEM3" s="617"/>
      <c r="TEN3" s="617"/>
      <c r="TEO3" s="617"/>
      <c r="TEP3" s="617"/>
      <c r="TEQ3" s="617"/>
      <c r="TER3" s="617"/>
      <c r="TES3" s="617"/>
      <c r="TET3" s="617"/>
      <c r="TEU3" s="617"/>
      <c r="TEV3" s="617"/>
      <c r="TEW3" s="617"/>
      <c r="TEX3" s="617"/>
      <c r="TEY3" s="617"/>
      <c r="TEZ3" s="617"/>
      <c r="TFA3" s="617"/>
      <c r="TFB3" s="617"/>
      <c r="TFC3" s="617"/>
      <c r="TFD3" s="617"/>
      <c r="TFE3" s="617"/>
      <c r="TFF3" s="617"/>
      <c r="TFG3" s="617"/>
      <c r="TFH3" s="617"/>
      <c r="TFI3" s="617"/>
      <c r="TFJ3" s="617"/>
      <c r="TFK3" s="617"/>
      <c r="TFL3" s="617"/>
      <c r="TFM3" s="617"/>
      <c r="TFN3" s="617"/>
      <c r="TFO3" s="617"/>
      <c r="TFP3" s="617"/>
      <c r="TFQ3" s="617"/>
      <c r="TFR3" s="617"/>
      <c r="TFS3" s="617"/>
      <c r="TFT3" s="617"/>
      <c r="TFU3" s="617"/>
      <c r="TFV3" s="617"/>
      <c r="TFW3" s="617"/>
      <c r="TFX3" s="617"/>
      <c r="TFY3" s="617"/>
      <c r="TFZ3" s="617"/>
      <c r="TGA3" s="617"/>
      <c r="TGB3" s="617"/>
      <c r="TGC3" s="617"/>
      <c r="TGD3" s="617"/>
      <c r="TGE3" s="617"/>
      <c r="TGF3" s="617"/>
      <c r="TGG3" s="617"/>
      <c r="TGH3" s="617"/>
      <c r="TGI3" s="617"/>
      <c r="TGJ3" s="617"/>
      <c r="TGK3" s="617"/>
      <c r="TGL3" s="617"/>
      <c r="TGM3" s="617"/>
      <c r="TGN3" s="617"/>
      <c r="TGO3" s="617"/>
      <c r="TGP3" s="617"/>
      <c r="TGQ3" s="617"/>
      <c r="TGR3" s="617"/>
      <c r="TGS3" s="617"/>
      <c r="TGT3" s="617"/>
      <c r="TGU3" s="617"/>
      <c r="TGV3" s="617"/>
      <c r="TGW3" s="617"/>
      <c r="TGX3" s="617"/>
      <c r="TGY3" s="617"/>
      <c r="TGZ3" s="617"/>
      <c r="THA3" s="617"/>
      <c r="THB3" s="617"/>
      <c r="THC3" s="617"/>
      <c r="THD3" s="617"/>
      <c r="THE3" s="617"/>
      <c r="THF3" s="617"/>
      <c r="THG3" s="617"/>
      <c r="THH3" s="617"/>
      <c r="THI3" s="617"/>
      <c r="THJ3" s="617"/>
      <c r="THK3" s="617"/>
      <c r="THL3" s="617"/>
      <c r="THM3" s="617"/>
      <c r="THN3" s="617"/>
      <c r="THO3" s="617"/>
      <c r="THP3" s="617"/>
      <c r="THQ3" s="617"/>
      <c r="THR3" s="617"/>
      <c r="THS3" s="617"/>
      <c r="THT3" s="617"/>
      <c r="THU3" s="617"/>
      <c r="THV3" s="617"/>
      <c r="THW3" s="617"/>
      <c r="THX3" s="617"/>
      <c r="THY3" s="617"/>
      <c r="THZ3" s="617"/>
      <c r="TIA3" s="617"/>
      <c r="TIB3" s="617"/>
      <c r="TIC3" s="617"/>
      <c r="TID3" s="617"/>
      <c r="TIE3" s="617"/>
      <c r="TIF3" s="617"/>
      <c r="TIG3" s="617"/>
      <c r="TIH3" s="617"/>
      <c r="TII3" s="617"/>
      <c r="TIJ3" s="617"/>
      <c r="TIK3" s="617"/>
      <c r="TIL3" s="617"/>
      <c r="TIM3" s="617"/>
      <c r="TIN3" s="617"/>
      <c r="TIO3" s="617"/>
      <c r="TIP3" s="617"/>
      <c r="TIQ3" s="617"/>
      <c r="TIR3" s="617"/>
      <c r="TIS3" s="617"/>
      <c r="TIT3" s="617"/>
      <c r="TIU3" s="617"/>
      <c r="TIV3" s="617"/>
      <c r="TIW3" s="617"/>
      <c r="TIX3" s="617"/>
      <c r="TIY3" s="617"/>
      <c r="TIZ3" s="617"/>
      <c r="TJA3" s="617"/>
      <c r="TJB3" s="617"/>
      <c r="TJC3" s="617"/>
      <c r="TJD3" s="617"/>
      <c r="TJE3" s="617"/>
      <c r="TJF3" s="617"/>
      <c r="TJG3" s="617"/>
      <c r="TJH3" s="617"/>
      <c r="TJI3" s="617"/>
      <c r="TJJ3" s="617"/>
      <c r="TJK3" s="617"/>
      <c r="TJL3" s="617"/>
      <c r="TJM3" s="617"/>
      <c r="TJN3" s="617"/>
      <c r="TJO3" s="617"/>
      <c r="TJP3" s="617"/>
      <c r="TJQ3" s="617"/>
      <c r="TJR3" s="617"/>
      <c r="TJS3" s="617"/>
      <c r="TJT3" s="617"/>
      <c r="TJU3" s="617"/>
      <c r="TJV3" s="617"/>
      <c r="TJW3" s="617"/>
      <c r="TJX3" s="617"/>
      <c r="TJY3" s="617"/>
      <c r="TJZ3" s="617"/>
      <c r="TKA3" s="617"/>
      <c r="TKB3" s="617"/>
      <c r="TKC3" s="617"/>
      <c r="TKD3" s="617"/>
      <c r="TKE3" s="617"/>
      <c r="TKF3" s="617"/>
      <c r="TKG3" s="617"/>
      <c r="TKH3" s="617"/>
      <c r="TKI3" s="617"/>
      <c r="TKJ3" s="617"/>
      <c r="TKK3" s="617"/>
      <c r="TKL3" s="617"/>
      <c r="TKM3" s="617"/>
      <c r="TKN3" s="617"/>
      <c r="TKO3" s="617"/>
      <c r="TKP3" s="617"/>
      <c r="TKQ3" s="617"/>
      <c r="TKR3" s="617"/>
      <c r="TKS3" s="617"/>
      <c r="TKT3" s="617"/>
      <c r="TKU3" s="617"/>
      <c r="TKV3" s="617"/>
      <c r="TKW3" s="617"/>
      <c r="TKX3" s="617"/>
      <c r="TKY3" s="617"/>
      <c r="TKZ3" s="617"/>
      <c r="TLA3" s="617"/>
      <c r="TLB3" s="617"/>
      <c r="TLC3" s="617"/>
      <c r="TLD3" s="617"/>
      <c r="TLE3" s="617"/>
      <c r="TLF3" s="617"/>
      <c r="TLG3" s="617"/>
      <c r="TLH3" s="617"/>
      <c r="TLI3" s="617"/>
      <c r="TLJ3" s="617"/>
      <c r="TLK3" s="617"/>
      <c r="TLL3" s="617"/>
      <c r="TLM3" s="617"/>
      <c r="TLN3" s="617"/>
      <c r="TLO3" s="617"/>
      <c r="TLP3" s="617"/>
      <c r="TLQ3" s="617"/>
      <c r="TLR3" s="617"/>
      <c r="TLS3" s="617"/>
      <c r="TLT3" s="617"/>
      <c r="TLU3" s="617"/>
      <c r="TLV3" s="617"/>
      <c r="TLW3" s="617"/>
      <c r="TLX3" s="617"/>
      <c r="TLY3" s="617"/>
      <c r="TLZ3" s="617"/>
      <c r="TMA3" s="617"/>
      <c r="TMB3" s="617"/>
      <c r="TMC3" s="617"/>
      <c r="TMD3" s="617"/>
      <c r="TME3" s="617"/>
      <c r="TMF3" s="617"/>
      <c r="TMG3" s="617"/>
      <c r="TMH3" s="617"/>
      <c r="TMI3" s="617"/>
      <c r="TMJ3" s="617"/>
      <c r="TMK3" s="617"/>
      <c r="TML3" s="617"/>
      <c r="TMM3" s="617"/>
      <c r="TMN3" s="617"/>
      <c r="TMO3" s="617"/>
      <c r="TMP3" s="617"/>
      <c r="TMQ3" s="617"/>
      <c r="TMR3" s="617"/>
      <c r="TMS3" s="617"/>
      <c r="TMT3" s="617"/>
      <c r="TMU3" s="617"/>
      <c r="TMV3" s="617"/>
      <c r="TMW3" s="617"/>
      <c r="TMX3" s="617"/>
      <c r="TMY3" s="617"/>
      <c r="TMZ3" s="617"/>
      <c r="TNA3" s="617"/>
      <c r="TNB3" s="617"/>
      <c r="TNC3" s="617"/>
      <c r="TND3" s="617"/>
      <c r="TNE3" s="617"/>
      <c r="TNF3" s="617"/>
      <c r="TNG3" s="617"/>
      <c r="TNH3" s="617"/>
      <c r="TNI3" s="617"/>
      <c r="TNJ3" s="617"/>
      <c r="TNK3" s="617"/>
      <c r="TNL3" s="617"/>
      <c r="TNM3" s="617"/>
      <c r="TNN3" s="617"/>
      <c r="TNO3" s="617"/>
      <c r="TNP3" s="617"/>
      <c r="TNQ3" s="617"/>
      <c r="TNR3" s="617"/>
      <c r="TNS3" s="617"/>
      <c r="TNT3" s="617"/>
      <c r="TNU3" s="617"/>
      <c r="TNV3" s="617"/>
      <c r="TNW3" s="617"/>
      <c r="TNX3" s="617"/>
      <c r="TNY3" s="617"/>
      <c r="TNZ3" s="617"/>
      <c r="TOA3" s="617"/>
      <c r="TOB3" s="617"/>
      <c r="TOC3" s="617"/>
      <c r="TOD3" s="617"/>
      <c r="TOE3" s="617"/>
      <c r="TOF3" s="617"/>
      <c r="TOG3" s="617"/>
      <c r="TOH3" s="617"/>
      <c r="TOI3" s="617"/>
      <c r="TOJ3" s="617"/>
      <c r="TOK3" s="617"/>
      <c r="TOL3" s="617"/>
      <c r="TOM3" s="617"/>
      <c r="TON3" s="617"/>
      <c r="TOO3" s="617"/>
      <c r="TOP3" s="617"/>
      <c r="TOQ3" s="617"/>
      <c r="TOR3" s="617"/>
      <c r="TOS3" s="617"/>
      <c r="TOT3" s="617"/>
      <c r="TOU3" s="617"/>
      <c r="TOV3" s="617"/>
      <c r="TOW3" s="617"/>
      <c r="TOX3" s="617"/>
      <c r="TOY3" s="617"/>
      <c r="TOZ3" s="617"/>
      <c r="TPA3" s="617"/>
      <c r="TPB3" s="617"/>
      <c r="TPC3" s="617"/>
      <c r="TPD3" s="617"/>
      <c r="TPE3" s="617"/>
      <c r="TPF3" s="617"/>
      <c r="TPG3" s="617"/>
      <c r="TPH3" s="617"/>
      <c r="TPI3" s="617"/>
      <c r="TPJ3" s="617"/>
      <c r="TPK3" s="617"/>
      <c r="TPL3" s="617"/>
      <c r="TPM3" s="617"/>
      <c r="TPN3" s="617"/>
      <c r="TPO3" s="617"/>
      <c r="TPP3" s="617"/>
      <c r="TPQ3" s="617"/>
      <c r="TPR3" s="617"/>
      <c r="TPS3" s="617"/>
      <c r="TPT3" s="617"/>
      <c r="TPU3" s="617"/>
      <c r="TPV3" s="617"/>
      <c r="TPW3" s="617"/>
      <c r="TPX3" s="617"/>
      <c r="TPY3" s="617"/>
      <c r="TPZ3" s="617"/>
      <c r="TQA3" s="617"/>
      <c r="TQB3" s="617"/>
      <c r="TQC3" s="617"/>
      <c r="TQD3" s="617"/>
      <c r="TQE3" s="617"/>
      <c r="TQF3" s="617"/>
      <c r="TQG3" s="617"/>
      <c r="TQH3" s="617"/>
      <c r="TQI3" s="617"/>
      <c r="TQJ3" s="617"/>
      <c r="TQK3" s="617"/>
      <c r="TQL3" s="617"/>
      <c r="TQM3" s="617"/>
      <c r="TQN3" s="617"/>
      <c r="TQO3" s="617"/>
      <c r="TQP3" s="617"/>
      <c r="TQQ3" s="617"/>
      <c r="TQR3" s="617"/>
      <c r="TQS3" s="617"/>
      <c r="TQT3" s="617"/>
      <c r="TQU3" s="617"/>
      <c r="TQV3" s="617"/>
      <c r="TQW3" s="617"/>
      <c r="TQX3" s="617"/>
      <c r="TQY3" s="617"/>
      <c r="TQZ3" s="617"/>
      <c r="TRA3" s="617"/>
      <c r="TRB3" s="617"/>
      <c r="TRC3" s="617"/>
      <c r="TRD3" s="617"/>
      <c r="TRE3" s="617"/>
      <c r="TRF3" s="617"/>
      <c r="TRG3" s="617"/>
      <c r="TRH3" s="617"/>
      <c r="TRI3" s="617"/>
      <c r="TRJ3" s="617"/>
      <c r="TRK3" s="617"/>
      <c r="TRL3" s="617"/>
      <c r="TRM3" s="617"/>
      <c r="TRN3" s="617"/>
      <c r="TRO3" s="617"/>
      <c r="TRP3" s="617"/>
      <c r="TRQ3" s="617"/>
      <c r="TRR3" s="617"/>
      <c r="TRS3" s="617"/>
      <c r="TRT3" s="617"/>
      <c r="TRU3" s="617"/>
      <c r="TRV3" s="617"/>
      <c r="TRW3" s="617"/>
      <c r="TRX3" s="617"/>
      <c r="TRY3" s="617"/>
      <c r="TRZ3" s="617"/>
      <c r="TSA3" s="617"/>
      <c r="TSB3" s="617"/>
      <c r="TSC3" s="617"/>
      <c r="TSD3" s="617"/>
      <c r="TSE3" s="617"/>
      <c r="TSF3" s="617"/>
      <c r="TSG3" s="617"/>
      <c r="TSH3" s="617"/>
      <c r="TSI3" s="617"/>
      <c r="TSJ3" s="617"/>
      <c r="TSK3" s="617"/>
      <c r="TSL3" s="617"/>
      <c r="TSM3" s="617"/>
      <c r="TSN3" s="617"/>
      <c r="TSO3" s="617"/>
      <c r="TSP3" s="617"/>
      <c r="TSQ3" s="617"/>
      <c r="TSR3" s="617"/>
      <c r="TSS3" s="617"/>
      <c r="TST3" s="617"/>
      <c r="TSU3" s="617"/>
      <c r="TSV3" s="617"/>
      <c r="TSW3" s="617"/>
      <c r="TSX3" s="617"/>
      <c r="TSY3" s="617"/>
      <c r="TSZ3" s="617"/>
      <c r="TTA3" s="617"/>
      <c r="TTB3" s="617"/>
      <c r="TTC3" s="617"/>
      <c r="TTD3" s="617"/>
      <c r="TTE3" s="617"/>
      <c r="TTF3" s="617"/>
      <c r="TTG3" s="617"/>
      <c r="TTH3" s="617"/>
      <c r="TTI3" s="617"/>
      <c r="TTJ3" s="617"/>
      <c r="TTK3" s="617"/>
      <c r="TTL3" s="617"/>
      <c r="TTM3" s="617"/>
      <c r="TTN3" s="617"/>
      <c r="TTO3" s="617"/>
      <c r="TTP3" s="617"/>
      <c r="TTQ3" s="617"/>
      <c r="TTR3" s="617"/>
      <c r="TTS3" s="617"/>
      <c r="TTT3" s="617"/>
      <c r="TTU3" s="617"/>
      <c r="TTV3" s="617"/>
      <c r="TTW3" s="617"/>
      <c r="TTX3" s="617"/>
      <c r="TTY3" s="617"/>
      <c r="TTZ3" s="617"/>
      <c r="TUA3" s="617"/>
      <c r="TUB3" s="617"/>
      <c r="TUC3" s="617"/>
      <c r="TUD3" s="617"/>
      <c r="TUE3" s="617"/>
      <c r="TUF3" s="617"/>
      <c r="TUG3" s="617"/>
      <c r="TUH3" s="617"/>
      <c r="TUI3" s="617"/>
      <c r="TUJ3" s="617"/>
      <c r="TUK3" s="617"/>
      <c r="TUL3" s="617"/>
      <c r="TUM3" s="617"/>
      <c r="TUN3" s="617"/>
      <c r="TUO3" s="617"/>
      <c r="TUP3" s="617"/>
      <c r="TUQ3" s="617"/>
      <c r="TUR3" s="617"/>
      <c r="TUS3" s="617"/>
      <c r="TUT3" s="617"/>
      <c r="TUU3" s="617"/>
      <c r="TUV3" s="617"/>
      <c r="TUW3" s="617"/>
      <c r="TUX3" s="617"/>
      <c r="TUY3" s="617"/>
      <c r="TUZ3" s="617"/>
      <c r="TVA3" s="617"/>
      <c r="TVB3" s="617"/>
      <c r="TVC3" s="617"/>
      <c r="TVD3" s="617"/>
      <c r="TVE3" s="617"/>
      <c r="TVF3" s="617"/>
      <c r="TVG3" s="617"/>
      <c r="TVH3" s="617"/>
      <c r="TVI3" s="617"/>
      <c r="TVJ3" s="617"/>
      <c r="TVK3" s="617"/>
      <c r="TVL3" s="617"/>
      <c r="TVM3" s="617"/>
      <c r="TVN3" s="617"/>
      <c r="TVO3" s="617"/>
      <c r="TVP3" s="617"/>
      <c r="TVQ3" s="617"/>
      <c r="TVR3" s="617"/>
      <c r="TVS3" s="617"/>
      <c r="TVT3" s="617"/>
      <c r="TVU3" s="617"/>
      <c r="TVV3" s="617"/>
      <c r="TVW3" s="617"/>
      <c r="TVX3" s="617"/>
      <c r="TVY3" s="617"/>
      <c r="TVZ3" s="617"/>
      <c r="TWA3" s="617"/>
      <c r="TWB3" s="617"/>
      <c r="TWC3" s="617"/>
      <c r="TWD3" s="617"/>
      <c r="TWE3" s="617"/>
      <c r="TWF3" s="617"/>
      <c r="TWG3" s="617"/>
      <c r="TWH3" s="617"/>
      <c r="TWI3" s="617"/>
      <c r="TWJ3" s="617"/>
      <c r="TWK3" s="617"/>
      <c r="TWL3" s="617"/>
      <c r="TWM3" s="617"/>
      <c r="TWN3" s="617"/>
      <c r="TWO3" s="617"/>
      <c r="TWP3" s="617"/>
      <c r="TWQ3" s="617"/>
      <c r="TWR3" s="617"/>
      <c r="TWS3" s="617"/>
      <c r="TWT3" s="617"/>
      <c r="TWU3" s="617"/>
      <c r="TWV3" s="617"/>
      <c r="TWW3" s="617"/>
      <c r="TWX3" s="617"/>
      <c r="TWY3" s="617"/>
      <c r="TWZ3" s="617"/>
      <c r="TXA3" s="617"/>
      <c r="TXB3" s="617"/>
      <c r="TXC3" s="617"/>
      <c r="TXD3" s="617"/>
      <c r="TXE3" s="617"/>
      <c r="TXF3" s="617"/>
      <c r="TXG3" s="617"/>
      <c r="TXH3" s="617"/>
      <c r="TXI3" s="617"/>
      <c r="TXJ3" s="617"/>
      <c r="TXK3" s="617"/>
      <c r="TXL3" s="617"/>
      <c r="TXM3" s="617"/>
      <c r="TXN3" s="617"/>
      <c r="TXO3" s="617"/>
      <c r="TXP3" s="617"/>
      <c r="TXQ3" s="617"/>
      <c r="TXR3" s="617"/>
      <c r="TXS3" s="617"/>
      <c r="TXT3" s="617"/>
      <c r="TXU3" s="617"/>
      <c r="TXV3" s="617"/>
      <c r="TXW3" s="617"/>
      <c r="TXX3" s="617"/>
      <c r="TXY3" s="617"/>
      <c r="TXZ3" s="617"/>
      <c r="TYA3" s="617"/>
      <c r="TYB3" s="617"/>
      <c r="TYC3" s="617"/>
      <c r="TYD3" s="617"/>
      <c r="TYE3" s="617"/>
      <c r="TYF3" s="617"/>
      <c r="TYG3" s="617"/>
      <c r="TYH3" s="617"/>
      <c r="TYI3" s="617"/>
      <c r="TYJ3" s="617"/>
      <c r="TYK3" s="617"/>
      <c r="TYL3" s="617"/>
      <c r="TYM3" s="617"/>
      <c r="TYN3" s="617"/>
      <c r="TYO3" s="617"/>
      <c r="TYP3" s="617"/>
      <c r="TYQ3" s="617"/>
      <c r="TYR3" s="617"/>
      <c r="TYS3" s="617"/>
      <c r="TYT3" s="617"/>
      <c r="TYU3" s="617"/>
      <c r="TYV3" s="617"/>
      <c r="TYW3" s="617"/>
      <c r="TYX3" s="617"/>
      <c r="TYY3" s="617"/>
      <c r="TYZ3" s="617"/>
      <c r="TZA3" s="617"/>
      <c r="TZB3" s="617"/>
      <c r="TZC3" s="617"/>
      <c r="TZD3" s="617"/>
      <c r="TZE3" s="617"/>
      <c r="TZF3" s="617"/>
      <c r="TZG3" s="617"/>
      <c r="TZH3" s="617"/>
      <c r="TZI3" s="617"/>
      <c r="TZJ3" s="617"/>
      <c r="TZK3" s="617"/>
      <c r="TZL3" s="617"/>
      <c r="TZM3" s="617"/>
      <c r="TZN3" s="617"/>
      <c r="TZO3" s="617"/>
      <c r="TZP3" s="617"/>
      <c r="TZQ3" s="617"/>
      <c r="TZR3" s="617"/>
      <c r="TZS3" s="617"/>
      <c r="TZT3" s="617"/>
      <c r="TZU3" s="617"/>
      <c r="TZV3" s="617"/>
      <c r="TZW3" s="617"/>
      <c r="TZX3" s="617"/>
      <c r="TZY3" s="617"/>
      <c r="TZZ3" s="617"/>
      <c r="UAA3" s="617"/>
      <c r="UAB3" s="617"/>
      <c r="UAC3" s="617"/>
      <c r="UAD3" s="617"/>
      <c r="UAE3" s="617"/>
      <c r="UAF3" s="617"/>
      <c r="UAG3" s="617"/>
      <c r="UAH3" s="617"/>
      <c r="UAI3" s="617"/>
      <c r="UAJ3" s="617"/>
      <c r="UAK3" s="617"/>
      <c r="UAL3" s="617"/>
      <c r="UAM3" s="617"/>
      <c r="UAN3" s="617"/>
      <c r="UAO3" s="617"/>
      <c r="UAP3" s="617"/>
      <c r="UAQ3" s="617"/>
      <c r="UAR3" s="617"/>
      <c r="UAS3" s="617"/>
      <c r="UAT3" s="617"/>
      <c r="UAU3" s="617"/>
      <c r="UAV3" s="617"/>
      <c r="UAW3" s="617"/>
      <c r="UAX3" s="617"/>
      <c r="UAY3" s="617"/>
      <c r="UAZ3" s="617"/>
      <c r="UBA3" s="617"/>
      <c r="UBB3" s="617"/>
      <c r="UBC3" s="617"/>
      <c r="UBD3" s="617"/>
      <c r="UBE3" s="617"/>
      <c r="UBF3" s="617"/>
      <c r="UBG3" s="617"/>
      <c r="UBH3" s="617"/>
      <c r="UBI3" s="617"/>
      <c r="UBJ3" s="617"/>
      <c r="UBK3" s="617"/>
      <c r="UBL3" s="617"/>
      <c r="UBM3" s="617"/>
      <c r="UBN3" s="617"/>
      <c r="UBO3" s="617"/>
      <c r="UBP3" s="617"/>
      <c r="UBQ3" s="617"/>
      <c r="UBR3" s="617"/>
      <c r="UBS3" s="617"/>
      <c r="UBT3" s="617"/>
      <c r="UBU3" s="617"/>
      <c r="UBV3" s="617"/>
      <c r="UBW3" s="617"/>
      <c r="UBX3" s="617"/>
      <c r="UBY3" s="617"/>
      <c r="UBZ3" s="617"/>
      <c r="UCA3" s="617"/>
      <c r="UCB3" s="617"/>
      <c r="UCC3" s="617"/>
      <c r="UCD3" s="617"/>
      <c r="UCE3" s="617"/>
      <c r="UCF3" s="617"/>
      <c r="UCG3" s="617"/>
      <c r="UCH3" s="617"/>
      <c r="UCI3" s="617"/>
      <c r="UCJ3" s="617"/>
      <c r="UCK3" s="617"/>
      <c r="UCL3" s="617"/>
      <c r="UCM3" s="617"/>
      <c r="UCN3" s="617"/>
      <c r="UCO3" s="617"/>
      <c r="UCP3" s="617"/>
      <c r="UCQ3" s="617"/>
      <c r="UCR3" s="617"/>
      <c r="UCS3" s="617"/>
      <c r="UCT3" s="617"/>
      <c r="UCU3" s="617"/>
      <c r="UCV3" s="617"/>
      <c r="UCW3" s="617"/>
      <c r="UCX3" s="617"/>
      <c r="UCY3" s="617"/>
      <c r="UCZ3" s="617"/>
      <c r="UDA3" s="617"/>
      <c r="UDB3" s="617"/>
      <c r="UDC3" s="617"/>
      <c r="UDD3" s="617"/>
      <c r="UDE3" s="617"/>
      <c r="UDF3" s="617"/>
      <c r="UDG3" s="617"/>
      <c r="UDH3" s="617"/>
      <c r="UDI3" s="617"/>
      <c r="UDJ3" s="617"/>
      <c r="UDK3" s="617"/>
      <c r="UDL3" s="617"/>
      <c r="UDM3" s="617"/>
      <c r="UDN3" s="617"/>
      <c r="UDO3" s="617"/>
      <c r="UDP3" s="617"/>
      <c r="UDQ3" s="617"/>
      <c r="UDR3" s="617"/>
      <c r="UDS3" s="617"/>
      <c r="UDT3" s="617"/>
      <c r="UDU3" s="617"/>
      <c r="UDV3" s="617"/>
      <c r="UDW3" s="617"/>
      <c r="UDX3" s="617"/>
      <c r="UDY3" s="617"/>
      <c r="UDZ3" s="617"/>
      <c r="UEA3" s="617"/>
      <c r="UEB3" s="617"/>
      <c r="UEC3" s="617"/>
      <c r="UED3" s="617"/>
      <c r="UEE3" s="617"/>
      <c r="UEF3" s="617"/>
      <c r="UEG3" s="617"/>
      <c r="UEH3" s="617"/>
      <c r="UEI3" s="617"/>
      <c r="UEJ3" s="617"/>
      <c r="UEK3" s="617"/>
      <c r="UEL3" s="617"/>
      <c r="UEM3" s="617"/>
      <c r="UEN3" s="617"/>
      <c r="UEO3" s="617"/>
      <c r="UEP3" s="617"/>
      <c r="UEQ3" s="617"/>
      <c r="UER3" s="617"/>
      <c r="UES3" s="617"/>
      <c r="UET3" s="617"/>
      <c r="UEU3" s="617"/>
      <c r="UEV3" s="617"/>
      <c r="UEW3" s="617"/>
      <c r="UEX3" s="617"/>
      <c r="UEY3" s="617"/>
      <c r="UEZ3" s="617"/>
      <c r="UFA3" s="617"/>
      <c r="UFB3" s="617"/>
      <c r="UFC3" s="617"/>
      <c r="UFD3" s="617"/>
      <c r="UFE3" s="617"/>
      <c r="UFF3" s="617"/>
      <c r="UFG3" s="617"/>
      <c r="UFH3" s="617"/>
      <c r="UFI3" s="617"/>
      <c r="UFJ3" s="617"/>
      <c r="UFK3" s="617"/>
      <c r="UFL3" s="617"/>
      <c r="UFM3" s="617"/>
      <c r="UFN3" s="617"/>
      <c r="UFO3" s="617"/>
      <c r="UFP3" s="617"/>
      <c r="UFQ3" s="617"/>
      <c r="UFR3" s="617"/>
      <c r="UFS3" s="617"/>
      <c r="UFT3" s="617"/>
      <c r="UFU3" s="617"/>
      <c r="UFV3" s="617"/>
      <c r="UFW3" s="617"/>
      <c r="UFX3" s="617"/>
      <c r="UFY3" s="617"/>
      <c r="UFZ3" s="617"/>
      <c r="UGA3" s="617"/>
      <c r="UGB3" s="617"/>
      <c r="UGC3" s="617"/>
      <c r="UGD3" s="617"/>
      <c r="UGE3" s="617"/>
      <c r="UGF3" s="617"/>
      <c r="UGG3" s="617"/>
      <c r="UGH3" s="617"/>
      <c r="UGI3" s="617"/>
      <c r="UGJ3" s="617"/>
      <c r="UGK3" s="617"/>
      <c r="UGL3" s="617"/>
      <c r="UGM3" s="617"/>
      <c r="UGN3" s="617"/>
      <c r="UGO3" s="617"/>
      <c r="UGP3" s="617"/>
      <c r="UGQ3" s="617"/>
      <c r="UGR3" s="617"/>
      <c r="UGS3" s="617"/>
      <c r="UGT3" s="617"/>
      <c r="UGU3" s="617"/>
      <c r="UGV3" s="617"/>
      <c r="UGW3" s="617"/>
      <c r="UGX3" s="617"/>
      <c r="UGY3" s="617"/>
      <c r="UGZ3" s="617"/>
      <c r="UHA3" s="617"/>
      <c r="UHB3" s="617"/>
      <c r="UHC3" s="617"/>
      <c r="UHD3" s="617"/>
      <c r="UHE3" s="617"/>
      <c r="UHF3" s="617"/>
      <c r="UHG3" s="617"/>
      <c r="UHH3" s="617"/>
      <c r="UHI3" s="617"/>
      <c r="UHJ3" s="617"/>
      <c r="UHK3" s="617"/>
      <c r="UHL3" s="617"/>
      <c r="UHM3" s="617"/>
      <c r="UHN3" s="617"/>
      <c r="UHO3" s="617"/>
      <c r="UHP3" s="617"/>
      <c r="UHQ3" s="617"/>
      <c r="UHR3" s="617"/>
      <c r="UHS3" s="617"/>
      <c r="UHT3" s="617"/>
      <c r="UHU3" s="617"/>
      <c r="UHV3" s="617"/>
      <c r="UHW3" s="617"/>
      <c r="UHX3" s="617"/>
      <c r="UHY3" s="617"/>
      <c r="UHZ3" s="617"/>
      <c r="UIA3" s="617"/>
      <c r="UIB3" s="617"/>
      <c r="UIC3" s="617"/>
      <c r="UID3" s="617"/>
      <c r="UIE3" s="617"/>
      <c r="UIF3" s="617"/>
      <c r="UIG3" s="617"/>
      <c r="UIH3" s="617"/>
      <c r="UII3" s="617"/>
      <c r="UIJ3" s="617"/>
      <c r="UIK3" s="617"/>
      <c r="UIL3" s="617"/>
      <c r="UIM3" s="617"/>
      <c r="UIN3" s="617"/>
      <c r="UIO3" s="617"/>
      <c r="UIP3" s="617"/>
      <c r="UIQ3" s="617"/>
      <c r="UIR3" s="617"/>
      <c r="UIS3" s="617"/>
      <c r="UIT3" s="617"/>
      <c r="UIU3" s="617"/>
      <c r="UIV3" s="617"/>
      <c r="UIW3" s="617"/>
      <c r="UIX3" s="617"/>
      <c r="UIY3" s="617"/>
      <c r="UIZ3" s="617"/>
      <c r="UJA3" s="617"/>
      <c r="UJB3" s="617"/>
      <c r="UJC3" s="617"/>
      <c r="UJD3" s="617"/>
      <c r="UJE3" s="617"/>
      <c r="UJF3" s="617"/>
      <c r="UJG3" s="617"/>
      <c r="UJH3" s="617"/>
      <c r="UJI3" s="617"/>
      <c r="UJJ3" s="617"/>
      <c r="UJK3" s="617"/>
      <c r="UJL3" s="617"/>
      <c r="UJM3" s="617"/>
      <c r="UJN3" s="617"/>
      <c r="UJO3" s="617"/>
      <c r="UJP3" s="617"/>
      <c r="UJQ3" s="617"/>
      <c r="UJR3" s="617"/>
      <c r="UJS3" s="617"/>
      <c r="UJT3" s="617"/>
      <c r="UJU3" s="617"/>
      <c r="UJV3" s="617"/>
      <c r="UJW3" s="617"/>
      <c r="UJX3" s="617"/>
      <c r="UJY3" s="617"/>
      <c r="UJZ3" s="617"/>
      <c r="UKA3" s="617"/>
      <c r="UKB3" s="617"/>
      <c r="UKC3" s="617"/>
      <c r="UKD3" s="617"/>
      <c r="UKE3" s="617"/>
      <c r="UKF3" s="617"/>
      <c r="UKG3" s="617"/>
      <c r="UKH3" s="617"/>
      <c r="UKI3" s="617"/>
      <c r="UKJ3" s="617"/>
      <c r="UKK3" s="617"/>
      <c r="UKL3" s="617"/>
      <c r="UKM3" s="617"/>
      <c r="UKN3" s="617"/>
      <c r="UKO3" s="617"/>
      <c r="UKP3" s="617"/>
      <c r="UKQ3" s="617"/>
      <c r="UKR3" s="617"/>
      <c r="UKS3" s="617"/>
      <c r="UKT3" s="617"/>
      <c r="UKU3" s="617"/>
      <c r="UKV3" s="617"/>
      <c r="UKW3" s="617"/>
      <c r="UKX3" s="617"/>
      <c r="UKY3" s="617"/>
      <c r="UKZ3" s="617"/>
      <c r="ULA3" s="617"/>
      <c r="ULB3" s="617"/>
      <c r="ULC3" s="617"/>
      <c r="ULD3" s="617"/>
      <c r="ULE3" s="617"/>
      <c r="ULF3" s="617"/>
      <c r="ULG3" s="617"/>
      <c r="ULH3" s="617"/>
      <c r="ULI3" s="617"/>
      <c r="ULJ3" s="617"/>
      <c r="ULK3" s="617"/>
      <c r="ULL3" s="617"/>
      <c r="ULM3" s="617"/>
      <c r="ULN3" s="617"/>
      <c r="ULO3" s="617"/>
      <c r="ULP3" s="617"/>
      <c r="ULQ3" s="617"/>
      <c r="ULR3" s="617"/>
      <c r="ULS3" s="617"/>
      <c r="ULT3" s="617"/>
      <c r="ULU3" s="617"/>
      <c r="ULV3" s="617"/>
      <c r="ULW3" s="617"/>
      <c r="ULX3" s="617"/>
      <c r="ULY3" s="617"/>
      <c r="ULZ3" s="617"/>
      <c r="UMA3" s="617"/>
      <c r="UMB3" s="617"/>
      <c r="UMC3" s="617"/>
      <c r="UMD3" s="617"/>
      <c r="UME3" s="617"/>
      <c r="UMF3" s="617"/>
      <c r="UMG3" s="617"/>
      <c r="UMH3" s="617"/>
      <c r="UMI3" s="617"/>
      <c r="UMJ3" s="617"/>
      <c r="UMK3" s="617"/>
      <c r="UML3" s="617"/>
      <c r="UMM3" s="617"/>
      <c r="UMN3" s="617"/>
      <c r="UMO3" s="617"/>
      <c r="UMP3" s="617"/>
      <c r="UMQ3" s="617"/>
      <c r="UMR3" s="617"/>
      <c r="UMS3" s="617"/>
      <c r="UMT3" s="617"/>
      <c r="UMU3" s="617"/>
      <c r="UMV3" s="617"/>
      <c r="UMW3" s="617"/>
      <c r="UMX3" s="617"/>
      <c r="UMY3" s="617"/>
      <c r="UMZ3" s="617"/>
      <c r="UNA3" s="617"/>
      <c r="UNB3" s="617"/>
      <c r="UNC3" s="617"/>
      <c r="UND3" s="617"/>
      <c r="UNE3" s="617"/>
      <c r="UNF3" s="617"/>
      <c r="UNG3" s="617"/>
      <c r="UNH3" s="617"/>
      <c r="UNI3" s="617"/>
      <c r="UNJ3" s="617"/>
      <c r="UNK3" s="617"/>
      <c r="UNL3" s="617"/>
      <c r="UNM3" s="617"/>
      <c r="UNN3" s="617"/>
      <c r="UNO3" s="617"/>
      <c r="UNP3" s="617"/>
      <c r="UNQ3" s="617"/>
      <c r="UNR3" s="617"/>
      <c r="UNS3" s="617"/>
      <c r="UNT3" s="617"/>
      <c r="UNU3" s="617"/>
      <c r="UNV3" s="617"/>
      <c r="UNW3" s="617"/>
      <c r="UNX3" s="617"/>
      <c r="UNY3" s="617"/>
      <c r="UNZ3" s="617"/>
      <c r="UOA3" s="617"/>
      <c r="UOB3" s="617"/>
      <c r="UOC3" s="617"/>
      <c r="UOD3" s="617"/>
      <c r="UOE3" s="617"/>
      <c r="UOF3" s="617"/>
      <c r="UOG3" s="617"/>
      <c r="UOH3" s="617"/>
      <c r="UOI3" s="617"/>
      <c r="UOJ3" s="617"/>
      <c r="UOK3" s="617"/>
      <c r="UOL3" s="617"/>
      <c r="UOM3" s="617"/>
      <c r="UON3" s="617"/>
      <c r="UOO3" s="617"/>
      <c r="UOP3" s="617"/>
      <c r="UOQ3" s="617"/>
      <c r="UOR3" s="617"/>
      <c r="UOS3" s="617"/>
      <c r="UOT3" s="617"/>
      <c r="UOU3" s="617"/>
      <c r="UOV3" s="617"/>
      <c r="UOW3" s="617"/>
      <c r="UOX3" s="617"/>
      <c r="UOY3" s="617"/>
      <c r="UOZ3" s="617"/>
      <c r="UPA3" s="617"/>
      <c r="UPB3" s="617"/>
      <c r="UPC3" s="617"/>
      <c r="UPD3" s="617"/>
      <c r="UPE3" s="617"/>
      <c r="UPF3" s="617"/>
      <c r="UPG3" s="617"/>
      <c r="UPH3" s="617"/>
      <c r="UPI3" s="617"/>
      <c r="UPJ3" s="617"/>
      <c r="UPK3" s="617"/>
      <c r="UPL3" s="617"/>
      <c r="UPM3" s="617"/>
      <c r="UPN3" s="617"/>
      <c r="UPO3" s="617"/>
      <c r="UPP3" s="617"/>
      <c r="UPQ3" s="617"/>
      <c r="UPR3" s="617"/>
      <c r="UPS3" s="617"/>
      <c r="UPT3" s="617"/>
      <c r="UPU3" s="617"/>
      <c r="UPV3" s="617"/>
      <c r="UPW3" s="617"/>
      <c r="UPX3" s="617"/>
      <c r="UPY3" s="617"/>
      <c r="UPZ3" s="617"/>
      <c r="UQA3" s="617"/>
      <c r="UQB3" s="617"/>
      <c r="UQC3" s="617"/>
      <c r="UQD3" s="617"/>
      <c r="UQE3" s="617"/>
      <c r="UQF3" s="617"/>
      <c r="UQG3" s="617"/>
      <c r="UQH3" s="617"/>
      <c r="UQI3" s="617"/>
      <c r="UQJ3" s="617"/>
      <c r="UQK3" s="617"/>
      <c r="UQL3" s="617"/>
      <c r="UQM3" s="617"/>
      <c r="UQN3" s="617"/>
      <c r="UQO3" s="617"/>
      <c r="UQP3" s="617"/>
      <c r="UQQ3" s="617"/>
      <c r="UQR3" s="617"/>
      <c r="UQS3" s="617"/>
      <c r="UQT3" s="617"/>
      <c r="UQU3" s="617"/>
      <c r="UQV3" s="617"/>
      <c r="UQW3" s="617"/>
      <c r="UQX3" s="617"/>
      <c r="UQY3" s="617"/>
      <c r="UQZ3" s="617"/>
      <c r="URA3" s="617"/>
      <c r="URB3" s="617"/>
      <c r="URC3" s="617"/>
      <c r="URD3" s="617"/>
      <c r="URE3" s="617"/>
      <c r="URF3" s="617"/>
      <c r="URG3" s="617"/>
      <c r="URH3" s="617"/>
      <c r="URI3" s="617"/>
      <c r="URJ3" s="617"/>
      <c r="URK3" s="617"/>
      <c r="URL3" s="617"/>
      <c r="URM3" s="617"/>
      <c r="URN3" s="617"/>
      <c r="URO3" s="617"/>
      <c r="URP3" s="617"/>
      <c r="URQ3" s="617"/>
      <c r="URR3" s="617"/>
      <c r="URS3" s="617"/>
      <c r="URT3" s="617"/>
      <c r="URU3" s="617"/>
      <c r="URV3" s="617"/>
      <c r="URW3" s="617"/>
      <c r="URX3" s="617"/>
      <c r="URY3" s="617"/>
      <c r="URZ3" s="617"/>
      <c r="USA3" s="617"/>
      <c r="USB3" s="617"/>
      <c r="USC3" s="617"/>
      <c r="USD3" s="617"/>
      <c r="USE3" s="617"/>
      <c r="USF3" s="617"/>
      <c r="USG3" s="617"/>
      <c r="USH3" s="617"/>
      <c r="USI3" s="617"/>
      <c r="USJ3" s="617"/>
      <c r="USK3" s="617"/>
      <c r="USL3" s="617"/>
      <c r="USM3" s="617"/>
      <c r="USN3" s="617"/>
      <c r="USO3" s="617"/>
      <c r="USP3" s="617"/>
      <c r="USQ3" s="617"/>
      <c r="USR3" s="617"/>
      <c r="USS3" s="617"/>
      <c r="UST3" s="617"/>
      <c r="USU3" s="617"/>
      <c r="USV3" s="617"/>
      <c r="USW3" s="617"/>
      <c r="USX3" s="617"/>
      <c r="USY3" s="617"/>
      <c r="USZ3" s="617"/>
      <c r="UTA3" s="617"/>
      <c r="UTB3" s="617"/>
      <c r="UTC3" s="617"/>
      <c r="UTD3" s="617"/>
      <c r="UTE3" s="617"/>
      <c r="UTF3" s="617"/>
      <c r="UTG3" s="617"/>
      <c r="UTH3" s="617"/>
      <c r="UTI3" s="617"/>
      <c r="UTJ3" s="617"/>
      <c r="UTK3" s="617"/>
      <c r="UTL3" s="617"/>
      <c r="UTM3" s="617"/>
      <c r="UTN3" s="617"/>
      <c r="UTO3" s="617"/>
      <c r="UTP3" s="617"/>
      <c r="UTQ3" s="617"/>
      <c r="UTR3" s="617"/>
      <c r="UTS3" s="617"/>
      <c r="UTT3" s="617"/>
      <c r="UTU3" s="617"/>
      <c r="UTV3" s="617"/>
      <c r="UTW3" s="617"/>
      <c r="UTX3" s="617"/>
      <c r="UTY3" s="617"/>
      <c r="UTZ3" s="617"/>
      <c r="UUA3" s="617"/>
      <c r="UUB3" s="617"/>
      <c r="UUC3" s="617"/>
      <c r="UUD3" s="617"/>
      <c r="UUE3" s="617"/>
      <c r="UUF3" s="617"/>
      <c r="UUG3" s="617"/>
      <c r="UUH3" s="617"/>
      <c r="UUI3" s="617"/>
      <c r="UUJ3" s="617"/>
      <c r="UUK3" s="617"/>
      <c r="UUL3" s="617"/>
      <c r="UUM3" s="617"/>
      <c r="UUN3" s="617"/>
      <c r="UUO3" s="617"/>
      <c r="UUP3" s="617"/>
      <c r="UUQ3" s="617"/>
      <c r="UUR3" s="617"/>
      <c r="UUS3" s="617"/>
      <c r="UUT3" s="617"/>
      <c r="UUU3" s="617"/>
      <c r="UUV3" s="617"/>
      <c r="UUW3" s="617"/>
      <c r="UUX3" s="617"/>
      <c r="UUY3" s="617"/>
      <c r="UUZ3" s="617"/>
      <c r="UVA3" s="617"/>
      <c r="UVB3" s="617"/>
      <c r="UVC3" s="617"/>
      <c r="UVD3" s="617"/>
      <c r="UVE3" s="617"/>
      <c r="UVF3" s="617"/>
      <c r="UVG3" s="617"/>
      <c r="UVH3" s="617"/>
      <c r="UVI3" s="617"/>
      <c r="UVJ3" s="617"/>
      <c r="UVK3" s="617"/>
      <c r="UVL3" s="617"/>
      <c r="UVM3" s="617"/>
      <c r="UVN3" s="617"/>
      <c r="UVO3" s="617"/>
      <c r="UVP3" s="617"/>
      <c r="UVQ3" s="617"/>
      <c r="UVR3" s="617"/>
      <c r="UVS3" s="617"/>
      <c r="UVT3" s="617"/>
      <c r="UVU3" s="617"/>
      <c r="UVV3" s="617"/>
      <c r="UVW3" s="617"/>
      <c r="UVX3" s="617"/>
      <c r="UVY3" s="617"/>
      <c r="UVZ3" s="617"/>
      <c r="UWA3" s="617"/>
      <c r="UWB3" s="617"/>
      <c r="UWC3" s="617"/>
      <c r="UWD3" s="617"/>
      <c r="UWE3" s="617"/>
      <c r="UWF3" s="617"/>
      <c r="UWG3" s="617"/>
      <c r="UWH3" s="617"/>
      <c r="UWI3" s="617"/>
      <c r="UWJ3" s="617"/>
      <c r="UWK3" s="617"/>
      <c r="UWL3" s="617"/>
      <c r="UWM3" s="617"/>
      <c r="UWN3" s="617"/>
      <c r="UWO3" s="617"/>
      <c r="UWP3" s="617"/>
      <c r="UWQ3" s="617"/>
      <c r="UWR3" s="617"/>
      <c r="UWS3" s="617"/>
      <c r="UWT3" s="617"/>
      <c r="UWU3" s="617"/>
      <c r="UWV3" s="617"/>
      <c r="UWW3" s="617"/>
      <c r="UWX3" s="617"/>
      <c r="UWY3" s="617"/>
      <c r="UWZ3" s="617"/>
      <c r="UXA3" s="617"/>
      <c r="UXB3" s="617"/>
      <c r="UXC3" s="617"/>
      <c r="UXD3" s="617"/>
      <c r="UXE3" s="617"/>
      <c r="UXF3" s="617"/>
      <c r="UXG3" s="617"/>
      <c r="UXH3" s="617"/>
      <c r="UXI3" s="617"/>
      <c r="UXJ3" s="617"/>
      <c r="UXK3" s="617"/>
      <c r="UXL3" s="617"/>
      <c r="UXM3" s="617"/>
      <c r="UXN3" s="617"/>
      <c r="UXO3" s="617"/>
      <c r="UXP3" s="617"/>
      <c r="UXQ3" s="617"/>
      <c r="UXR3" s="617"/>
      <c r="UXS3" s="617"/>
      <c r="UXT3" s="617"/>
      <c r="UXU3" s="617"/>
      <c r="UXV3" s="617"/>
      <c r="UXW3" s="617"/>
      <c r="UXX3" s="617"/>
      <c r="UXY3" s="617"/>
      <c r="UXZ3" s="617"/>
      <c r="UYA3" s="617"/>
      <c r="UYB3" s="617"/>
      <c r="UYC3" s="617"/>
      <c r="UYD3" s="617"/>
      <c r="UYE3" s="617"/>
      <c r="UYF3" s="617"/>
      <c r="UYG3" s="617"/>
      <c r="UYH3" s="617"/>
      <c r="UYI3" s="617"/>
      <c r="UYJ3" s="617"/>
      <c r="UYK3" s="617"/>
      <c r="UYL3" s="617"/>
      <c r="UYM3" s="617"/>
      <c r="UYN3" s="617"/>
      <c r="UYO3" s="617"/>
      <c r="UYP3" s="617"/>
      <c r="UYQ3" s="617"/>
      <c r="UYR3" s="617"/>
      <c r="UYS3" s="617"/>
      <c r="UYT3" s="617"/>
      <c r="UYU3" s="617"/>
      <c r="UYV3" s="617"/>
      <c r="UYW3" s="617"/>
      <c r="UYX3" s="617"/>
      <c r="UYY3" s="617"/>
      <c r="UYZ3" s="617"/>
      <c r="UZA3" s="617"/>
      <c r="UZB3" s="617"/>
      <c r="UZC3" s="617"/>
      <c r="UZD3" s="617"/>
      <c r="UZE3" s="617"/>
      <c r="UZF3" s="617"/>
      <c r="UZG3" s="617"/>
      <c r="UZH3" s="617"/>
      <c r="UZI3" s="617"/>
      <c r="UZJ3" s="617"/>
      <c r="UZK3" s="617"/>
      <c r="UZL3" s="617"/>
      <c r="UZM3" s="617"/>
      <c r="UZN3" s="617"/>
      <c r="UZO3" s="617"/>
      <c r="UZP3" s="617"/>
      <c r="UZQ3" s="617"/>
      <c r="UZR3" s="617"/>
      <c r="UZS3" s="617"/>
      <c r="UZT3" s="617"/>
      <c r="UZU3" s="617"/>
      <c r="UZV3" s="617"/>
      <c r="UZW3" s="617"/>
      <c r="UZX3" s="617"/>
      <c r="UZY3" s="617"/>
      <c r="UZZ3" s="617"/>
      <c r="VAA3" s="617"/>
      <c r="VAB3" s="617"/>
      <c r="VAC3" s="617"/>
      <c r="VAD3" s="617"/>
      <c r="VAE3" s="617"/>
      <c r="VAF3" s="617"/>
      <c r="VAG3" s="617"/>
      <c r="VAH3" s="617"/>
      <c r="VAI3" s="617"/>
      <c r="VAJ3" s="617"/>
      <c r="VAK3" s="617"/>
      <c r="VAL3" s="617"/>
      <c r="VAM3" s="617"/>
      <c r="VAN3" s="617"/>
      <c r="VAO3" s="617"/>
      <c r="VAP3" s="617"/>
      <c r="VAQ3" s="617"/>
      <c r="VAR3" s="617"/>
      <c r="VAS3" s="617"/>
      <c r="VAT3" s="617"/>
      <c r="VAU3" s="617"/>
      <c r="VAV3" s="617"/>
      <c r="VAW3" s="617"/>
      <c r="VAX3" s="617"/>
      <c r="VAY3" s="617"/>
      <c r="VAZ3" s="617"/>
      <c r="VBA3" s="617"/>
      <c r="VBB3" s="617"/>
      <c r="VBC3" s="617"/>
      <c r="VBD3" s="617"/>
      <c r="VBE3" s="617"/>
      <c r="VBF3" s="617"/>
      <c r="VBG3" s="617"/>
      <c r="VBH3" s="617"/>
      <c r="VBI3" s="617"/>
      <c r="VBJ3" s="617"/>
      <c r="VBK3" s="617"/>
      <c r="VBL3" s="617"/>
      <c r="VBM3" s="617"/>
      <c r="VBN3" s="617"/>
      <c r="VBO3" s="617"/>
      <c r="VBP3" s="617"/>
      <c r="VBQ3" s="617"/>
      <c r="VBR3" s="617"/>
      <c r="VBS3" s="617"/>
      <c r="VBT3" s="617"/>
      <c r="VBU3" s="617"/>
      <c r="VBV3" s="617"/>
      <c r="VBW3" s="617"/>
      <c r="VBX3" s="617"/>
      <c r="VBY3" s="617"/>
      <c r="VBZ3" s="617"/>
      <c r="VCA3" s="617"/>
      <c r="VCB3" s="617"/>
      <c r="VCC3" s="617"/>
      <c r="VCD3" s="617"/>
      <c r="VCE3" s="617"/>
      <c r="VCF3" s="617"/>
      <c r="VCG3" s="617"/>
      <c r="VCH3" s="617"/>
      <c r="VCI3" s="617"/>
      <c r="VCJ3" s="617"/>
      <c r="VCK3" s="617"/>
      <c r="VCL3" s="617"/>
      <c r="VCM3" s="617"/>
      <c r="VCN3" s="617"/>
      <c r="VCO3" s="617"/>
      <c r="VCP3" s="617"/>
      <c r="VCQ3" s="617"/>
      <c r="VCR3" s="617"/>
      <c r="VCS3" s="617"/>
      <c r="VCT3" s="617"/>
      <c r="VCU3" s="617"/>
      <c r="VCV3" s="617"/>
      <c r="VCW3" s="617"/>
      <c r="VCX3" s="617"/>
      <c r="VCY3" s="617"/>
      <c r="VCZ3" s="617"/>
      <c r="VDA3" s="617"/>
      <c r="VDB3" s="617"/>
      <c r="VDC3" s="617"/>
      <c r="VDD3" s="617"/>
      <c r="VDE3" s="617"/>
      <c r="VDF3" s="617"/>
      <c r="VDG3" s="617"/>
      <c r="VDH3" s="617"/>
      <c r="VDI3" s="617"/>
      <c r="VDJ3" s="617"/>
      <c r="VDK3" s="617"/>
      <c r="VDL3" s="617"/>
      <c r="VDM3" s="617"/>
      <c r="VDN3" s="617"/>
      <c r="VDO3" s="617"/>
      <c r="VDP3" s="617"/>
      <c r="VDQ3" s="617"/>
      <c r="VDR3" s="617"/>
      <c r="VDS3" s="617"/>
      <c r="VDT3" s="617"/>
      <c r="VDU3" s="617"/>
      <c r="VDV3" s="617"/>
      <c r="VDW3" s="617"/>
      <c r="VDX3" s="617"/>
      <c r="VDY3" s="617"/>
      <c r="VDZ3" s="617"/>
      <c r="VEA3" s="617"/>
      <c r="VEB3" s="617"/>
      <c r="VEC3" s="617"/>
      <c r="VED3" s="617"/>
      <c r="VEE3" s="617"/>
      <c r="VEF3" s="617"/>
      <c r="VEG3" s="617"/>
      <c r="VEH3" s="617"/>
      <c r="VEI3" s="617"/>
      <c r="VEJ3" s="617"/>
      <c r="VEK3" s="617"/>
      <c r="VEL3" s="617"/>
      <c r="VEM3" s="617"/>
      <c r="VEN3" s="617"/>
      <c r="VEO3" s="617"/>
      <c r="VEP3" s="617"/>
      <c r="VEQ3" s="617"/>
      <c r="VER3" s="617"/>
      <c r="VES3" s="617"/>
      <c r="VET3" s="617"/>
      <c r="VEU3" s="617"/>
      <c r="VEV3" s="617"/>
      <c r="VEW3" s="617"/>
      <c r="VEX3" s="617"/>
      <c r="VEY3" s="617"/>
      <c r="VEZ3" s="617"/>
      <c r="VFA3" s="617"/>
      <c r="VFB3" s="617"/>
      <c r="VFC3" s="617"/>
      <c r="VFD3" s="617"/>
      <c r="VFE3" s="617"/>
      <c r="VFF3" s="617"/>
      <c r="VFG3" s="617"/>
      <c r="VFH3" s="617"/>
      <c r="VFI3" s="617"/>
      <c r="VFJ3" s="617"/>
      <c r="VFK3" s="617"/>
      <c r="VFL3" s="617"/>
      <c r="VFM3" s="617"/>
      <c r="VFN3" s="617"/>
      <c r="VFO3" s="617"/>
      <c r="VFP3" s="617"/>
      <c r="VFQ3" s="617"/>
      <c r="VFR3" s="617"/>
      <c r="VFS3" s="617"/>
      <c r="VFT3" s="617"/>
      <c r="VFU3" s="617"/>
      <c r="VFV3" s="617"/>
      <c r="VFW3" s="617"/>
      <c r="VFX3" s="617"/>
      <c r="VFY3" s="617"/>
      <c r="VFZ3" s="617"/>
      <c r="VGA3" s="617"/>
      <c r="VGB3" s="617"/>
      <c r="VGC3" s="617"/>
      <c r="VGD3" s="617"/>
      <c r="VGE3" s="617"/>
      <c r="VGF3" s="617"/>
      <c r="VGG3" s="617"/>
      <c r="VGH3" s="617"/>
      <c r="VGI3" s="617"/>
      <c r="VGJ3" s="617"/>
      <c r="VGK3" s="617"/>
      <c r="VGL3" s="617"/>
      <c r="VGM3" s="617"/>
      <c r="VGN3" s="617"/>
      <c r="VGO3" s="617"/>
      <c r="VGP3" s="617"/>
      <c r="VGQ3" s="617"/>
      <c r="VGR3" s="617"/>
      <c r="VGS3" s="617"/>
      <c r="VGT3" s="617"/>
      <c r="VGU3" s="617"/>
      <c r="VGV3" s="617"/>
      <c r="VGW3" s="617"/>
      <c r="VGX3" s="617"/>
      <c r="VGY3" s="617"/>
      <c r="VGZ3" s="617"/>
      <c r="VHA3" s="617"/>
      <c r="VHB3" s="617"/>
      <c r="VHC3" s="617"/>
      <c r="VHD3" s="617"/>
      <c r="VHE3" s="617"/>
      <c r="VHF3" s="617"/>
      <c r="VHG3" s="617"/>
      <c r="VHH3" s="617"/>
      <c r="VHI3" s="617"/>
      <c r="VHJ3" s="617"/>
      <c r="VHK3" s="617"/>
      <c r="VHL3" s="617"/>
      <c r="VHM3" s="617"/>
      <c r="VHN3" s="617"/>
      <c r="VHO3" s="617"/>
      <c r="VHP3" s="617"/>
      <c r="VHQ3" s="617"/>
      <c r="VHR3" s="617"/>
      <c r="VHS3" s="617"/>
      <c r="VHT3" s="617"/>
      <c r="VHU3" s="617"/>
      <c r="VHV3" s="617"/>
      <c r="VHW3" s="617"/>
      <c r="VHX3" s="617"/>
      <c r="VHY3" s="617"/>
      <c r="VHZ3" s="617"/>
      <c r="VIA3" s="617"/>
      <c r="VIB3" s="617"/>
      <c r="VIC3" s="617"/>
      <c r="VID3" s="617"/>
      <c r="VIE3" s="617"/>
      <c r="VIF3" s="617"/>
      <c r="VIG3" s="617"/>
      <c r="VIH3" s="617"/>
      <c r="VII3" s="617"/>
      <c r="VIJ3" s="617"/>
      <c r="VIK3" s="617"/>
      <c r="VIL3" s="617"/>
      <c r="VIM3" s="617"/>
      <c r="VIN3" s="617"/>
      <c r="VIO3" s="617"/>
      <c r="VIP3" s="617"/>
      <c r="VIQ3" s="617"/>
      <c r="VIR3" s="617"/>
      <c r="VIS3" s="617"/>
      <c r="VIT3" s="617"/>
      <c r="VIU3" s="617"/>
      <c r="VIV3" s="617"/>
      <c r="VIW3" s="617"/>
      <c r="VIX3" s="617"/>
      <c r="VIY3" s="617"/>
      <c r="VIZ3" s="617"/>
      <c r="VJA3" s="617"/>
      <c r="VJB3" s="617"/>
      <c r="VJC3" s="617"/>
      <c r="VJD3" s="617"/>
      <c r="VJE3" s="617"/>
      <c r="VJF3" s="617"/>
      <c r="VJG3" s="617"/>
      <c r="VJH3" s="617"/>
      <c r="VJI3" s="617"/>
      <c r="VJJ3" s="617"/>
      <c r="VJK3" s="617"/>
      <c r="VJL3" s="617"/>
      <c r="VJM3" s="617"/>
      <c r="VJN3" s="617"/>
      <c r="VJO3" s="617"/>
      <c r="VJP3" s="617"/>
      <c r="VJQ3" s="617"/>
      <c r="VJR3" s="617"/>
      <c r="VJS3" s="617"/>
      <c r="VJT3" s="617"/>
      <c r="VJU3" s="617"/>
      <c r="VJV3" s="617"/>
      <c r="VJW3" s="617"/>
      <c r="VJX3" s="617"/>
      <c r="VJY3" s="617"/>
      <c r="VJZ3" s="617"/>
      <c r="VKA3" s="617"/>
      <c r="VKB3" s="617"/>
      <c r="VKC3" s="617"/>
      <c r="VKD3" s="617"/>
      <c r="VKE3" s="617"/>
      <c r="VKF3" s="617"/>
      <c r="VKG3" s="617"/>
      <c r="VKH3" s="617"/>
      <c r="VKI3" s="617"/>
      <c r="VKJ3" s="617"/>
      <c r="VKK3" s="617"/>
      <c r="VKL3" s="617"/>
      <c r="VKM3" s="617"/>
      <c r="VKN3" s="617"/>
      <c r="VKO3" s="617"/>
      <c r="VKP3" s="617"/>
      <c r="VKQ3" s="617"/>
      <c r="VKR3" s="617"/>
      <c r="VKS3" s="617"/>
      <c r="VKT3" s="617"/>
      <c r="VKU3" s="617"/>
      <c r="VKV3" s="617"/>
      <c r="VKW3" s="617"/>
      <c r="VKX3" s="617"/>
      <c r="VKY3" s="617"/>
      <c r="VKZ3" s="617"/>
      <c r="VLA3" s="617"/>
      <c r="VLB3" s="617"/>
      <c r="VLC3" s="617"/>
      <c r="VLD3" s="617"/>
      <c r="VLE3" s="617"/>
      <c r="VLF3" s="617"/>
      <c r="VLG3" s="617"/>
      <c r="VLH3" s="617"/>
      <c r="VLI3" s="617"/>
      <c r="VLJ3" s="617"/>
      <c r="VLK3" s="617"/>
      <c r="VLL3" s="617"/>
      <c r="VLM3" s="617"/>
      <c r="VLN3" s="617"/>
      <c r="VLO3" s="617"/>
      <c r="VLP3" s="617"/>
      <c r="VLQ3" s="617"/>
      <c r="VLR3" s="617"/>
      <c r="VLS3" s="617"/>
      <c r="VLT3" s="617"/>
      <c r="VLU3" s="617"/>
      <c r="VLV3" s="617"/>
      <c r="VLW3" s="617"/>
      <c r="VLX3" s="617"/>
      <c r="VLY3" s="617"/>
      <c r="VLZ3" s="617"/>
      <c r="VMA3" s="617"/>
      <c r="VMB3" s="617"/>
      <c r="VMC3" s="617"/>
      <c r="VMD3" s="617"/>
      <c r="VME3" s="617"/>
      <c r="VMF3" s="617"/>
      <c r="VMG3" s="617"/>
      <c r="VMH3" s="617"/>
      <c r="VMI3" s="617"/>
      <c r="VMJ3" s="617"/>
      <c r="VMK3" s="617"/>
      <c r="VML3" s="617"/>
      <c r="VMM3" s="617"/>
      <c r="VMN3" s="617"/>
      <c r="VMO3" s="617"/>
      <c r="VMP3" s="617"/>
      <c r="VMQ3" s="617"/>
      <c r="VMR3" s="617"/>
      <c r="VMS3" s="617"/>
      <c r="VMT3" s="617"/>
      <c r="VMU3" s="617"/>
      <c r="VMV3" s="617"/>
      <c r="VMW3" s="617"/>
      <c r="VMX3" s="617"/>
      <c r="VMY3" s="617"/>
      <c r="VMZ3" s="617"/>
      <c r="VNA3" s="617"/>
      <c r="VNB3" s="617"/>
      <c r="VNC3" s="617"/>
      <c r="VND3" s="617"/>
      <c r="VNE3" s="617"/>
      <c r="VNF3" s="617"/>
      <c r="VNG3" s="617"/>
      <c r="VNH3" s="617"/>
      <c r="VNI3" s="617"/>
      <c r="VNJ3" s="617"/>
      <c r="VNK3" s="617"/>
      <c r="VNL3" s="617"/>
      <c r="VNM3" s="617"/>
      <c r="VNN3" s="617"/>
      <c r="VNO3" s="617"/>
      <c r="VNP3" s="617"/>
      <c r="VNQ3" s="617"/>
      <c r="VNR3" s="617"/>
      <c r="VNS3" s="617"/>
      <c r="VNT3" s="617"/>
      <c r="VNU3" s="617"/>
      <c r="VNV3" s="617"/>
      <c r="VNW3" s="617"/>
      <c r="VNX3" s="617"/>
      <c r="VNY3" s="617"/>
      <c r="VNZ3" s="617"/>
      <c r="VOA3" s="617"/>
      <c r="VOB3" s="617"/>
      <c r="VOC3" s="617"/>
      <c r="VOD3" s="617"/>
      <c r="VOE3" s="617"/>
      <c r="VOF3" s="617"/>
      <c r="VOG3" s="617"/>
      <c r="VOH3" s="617"/>
      <c r="VOI3" s="617"/>
      <c r="VOJ3" s="617"/>
      <c r="VOK3" s="617"/>
      <c r="VOL3" s="617"/>
      <c r="VOM3" s="617"/>
      <c r="VON3" s="617"/>
      <c r="VOO3" s="617"/>
      <c r="VOP3" s="617"/>
      <c r="VOQ3" s="617"/>
      <c r="VOR3" s="617"/>
      <c r="VOS3" s="617"/>
      <c r="VOT3" s="617"/>
      <c r="VOU3" s="617"/>
      <c r="VOV3" s="617"/>
      <c r="VOW3" s="617"/>
      <c r="VOX3" s="617"/>
      <c r="VOY3" s="617"/>
      <c r="VOZ3" s="617"/>
      <c r="VPA3" s="617"/>
      <c r="VPB3" s="617"/>
      <c r="VPC3" s="617"/>
      <c r="VPD3" s="617"/>
      <c r="VPE3" s="617"/>
      <c r="VPF3" s="617"/>
      <c r="VPG3" s="617"/>
      <c r="VPH3" s="617"/>
      <c r="VPI3" s="617"/>
      <c r="VPJ3" s="617"/>
      <c r="VPK3" s="617"/>
      <c r="VPL3" s="617"/>
      <c r="VPM3" s="617"/>
      <c r="VPN3" s="617"/>
      <c r="VPO3" s="617"/>
      <c r="VPP3" s="617"/>
      <c r="VPQ3" s="617"/>
      <c r="VPR3" s="617"/>
      <c r="VPS3" s="617"/>
      <c r="VPT3" s="617"/>
      <c r="VPU3" s="617"/>
      <c r="VPV3" s="617"/>
      <c r="VPW3" s="617"/>
      <c r="VPX3" s="617"/>
      <c r="VPY3" s="617"/>
      <c r="VPZ3" s="617"/>
      <c r="VQA3" s="617"/>
      <c r="VQB3" s="617"/>
      <c r="VQC3" s="617"/>
      <c r="VQD3" s="617"/>
      <c r="VQE3" s="617"/>
      <c r="VQF3" s="617"/>
      <c r="VQG3" s="617"/>
      <c r="VQH3" s="617"/>
      <c r="VQI3" s="617"/>
      <c r="VQJ3" s="617"/>
      <c r="VQK3" s="617"/>
      <c r="VQL3" s="617"/>
      <c r="VQM3" s="617"/>
      <c r="VQN3" s="617"/>
      <c r="VQO3" s="617"/>
      <c r="VQP3" s="617"/>
      <c r="VQQ3" s="617"/>
      <c r="VQR3" s="617"/>
      <c r="VQS3" s="617"/>
      <c r="VQT3" s="617"/>
      <c r="VQU3" s="617"/>
      <c r="VQV3" s="617"/>
      <c r="VQW3" s="617"/>
      <c r="VQX3" s="617"/>
      <c r="VQY3" s="617"/>
      <c r="VQZ3" s="617"/>
      <c r="VRA3" s="617"/>
      <c r="VRB3" s="617"/>
      <c r="VRC3" s="617"/>
      <c r="VRD3" s="617"/>
      <c r="VRE3" s="617"/>
      <c r="VRF3" s="617"/>
      <c r="VRG3" s="617"/>
      <c r="VRH3" s="617"/>
      <c r="VRI3" s="617"/>
      <c r="VRJ3" s="617"/>
      <c r="VRK3" s="617"/>
      <c r="VRL3" s="617"/>
      <c r="VRM3" s="617"/>
      <c r="VRN3" s="617"/>
      <c r="VRO3" s="617"/>
      <c r="VRP3" s="617"/>
      <c r="VRQ3" s="617"/>
      <c r="VRR3" s="617"/>
      <c r="VRS3" s="617"/>
      <c r="VRT3" s="617"/>
      <c r="VRU3" s="617"/>
      <c r="VRV3" s="617"/>
      <c r="VRW3" s="617"/>
      <c r="VRX3" s="617"/>
      <c r="VRY3" s="617"/>
      <c r="VRZ3" s="617"/>
      <c r="VSA3" s="617"/>
      <c r="VSB3" s="617"/>
      <c r="VSC3" s="617"/>
      <c r="VSD3" s="617"/>
      <c r="VSE3" s="617"/>
      <c r="VSF3" s="617"/>
      <c r="VSG3" s="617"/>
      <c r="VSH3" s="617"/>
      <c r="VSI3" s="617"/>
      <c r="VSJ3" s="617"/>
      <c r="VSK3" s="617"/>
      <c r="VSL3" s="617"/>
      <c r="VSM3" s="617"/>
      <c r="VSN3" s="617"/>
      <c r="VSO3" s="617"/>
      <c r="VSP3" s="617"/>
      <c r="VSQ3" s="617"/>
      <c r="VSR3" s="617"/>
      <c r="VSS3" s="617"/>
      <c r="VST3" s="617"/>
      <c r="VSU3" s="617"/>
      <c r="VSV3" s="617"/>
      <c r="VSW3" s="617"/>
      <c r="VSX3" s="617"/>
      <c r="VSY3" s="617"/>
      <c r="VSZ3" s="617"/>
      <c r="VTA3" s="617"/>
      <c r="VTB3" s="617"/>
      <c r="VTC3" s="617"/>
      <c r="VTD3" s="617"/>
      <c r="VTE3" s="617"/>
      <c r="VTF3" s="617"/>
      <c r="VTG3" s="617"/>
      <c r="VTH3" s="617"/>
      <c r="VTI3" s="617"/>
      <c r="VTJ3" s="617"/>
      <c r="VTK3" s="617"/>
      <c r="VTL3" s="617"/>
      <c r="VTM3" s="617"/>
      <c r="VTN3" s="617"/>
      <c r="VTO3" s="617"/>
      <c r="VTP3" s="617"/>
      <c r="VTQ3" s="617"/>
      <c r="VTR3" s="617"/>
      <c r="VTS3" s="617"/>
      <c r="VTT3" s="617"/>
      <c r="VTU3" s="617"/>
      <c r="VTV3" s="617"/>
      <c r="VTW3" s="617"/>
      <c r="VTX3" s="617"/>
      <c r="VTY3" s="617"/>
      <c r="VTZ3" s="617"/>
      <c r="VUA3" s="617"/>
      <c r="VUB3" s="617"/>
      <c r="VUC3" s="617"/>
      <c r="VUD3" s="617"/>
      <c r="VUE3" s="617"/>
      <c r="VUF3" s="617"/>
      <c r="VUG3" s="617"/>
      <c r="VUH3" s="617"/>
      <c r="VUI3" s="617"/>
      <c r="VUJ3" s="617"/>
      <c r="VUK3" s="617"/>
      <c r="VUL3" s="617"/>
      <c r="VUM3" s="617"/>
      <c r="VUN3" s="617"/>
      <c r="VUO3" s="617"/>
      <c r="VUP3" s="617"/>
      <c r="VUQ3" s="617"/>
      <c r="VUR3" s="617"/>
      <c r="VUS3" s="617"/>
      <c r="VUT3" s="617"/>
      <c r="VUU3" s="617"/>
      <c r="VUV3" s="617"/>
      <c r="VUW3" s="617"/>
      <c r="VUX3" s="617"/>
      <c r="VUY3" s="617"/>
      <c r="VUZ3" s="617"/>
      <c r="VVA3" s="617"/>
      <c r="VVB3" s="617"/>
      <c r="VVC3" s="617"/>
      <c r="VVD3" s="617"/>
      <c r="VVE3" s="617"/>
      <c r="VVF3" s="617"/>
      <c r="VVG3" s="617"/>
      <c r="VVH3" s="617"/>
      <c r="VVI3" s="617"/>
      <c r="VVJ3" s="617"/>
      <c r="VVK3" s="617"/>
      <c r="VVL3" s="617"/>
      <c r="VVM3" s="617"/>
      <c r="VVN3" s="617"/>
      <c r="VVO3" s="617"/>
      <c r="VVP3" s="617"/>
      <c r="VVQ3" s="617"/>
      <c r="VVR3" s="617"/>
      <c r="VVS3" s="617"/>
      <c r="VVT3" s="617"/>
      <c r="VVU3" s="617"/>
      <c r="VVV3" s="617"/>
      <c r="VVW3" s="617"/>
      <c r="VVX3" s="617"/>
      <c r="VVY3" s="617"/>
      <c r="VVZ3" s="617"/>
      <c r="VWA3" s="617"/>
      <c r="VWB3" s="617"/>
      <c r="VWC3" s="617"/>
      <c r="VWD3" s="617"/>
      <c r="VWE3" s="617"/>
      <c r="VWF3" s="617"/>
      <c r="VWG3" s="617"/>
      <c r="VWH3" s="617"/>
      <c r="VWI3" s="617"/>
      <c r="VWJ3" s="617"/>
      <c r="VWK3" s="617"/>
      <c r="VWL3" s="617"/>
      <c r="VWM3" s="617"/>
      <c r="VWN3" s="617"/>
      <c r="VWO3" s="617"/>
      <c r="VWP3" s="617"/>
      <c r="VWQ3" s="617"/>
      <c r="VWR3" s="617"/>
      <c r="VWS3" s="617"/>
      <c r="VWT3" s="617"/>
      <c r="VWU3" s="617"/>
      <c r="VWV3" s="617"/>
      <c r="VWW3" s="617"/>
      <c r="VWX3" s="617"/>
      <c r="VWY3" s="617"/>
      <c r="VWZ3" s="617"/>
      <c r="VXA3" s="617"/>
      <c r="VXB3" s="617"/>
      <c r="VXC3" s="617"/>
      <c r="VXD3" s="617"/>
      <c r="VXE3" s="617"/>
      <c r="VXF3" s="617"/>
      <c r="VXG3" s="617"/>
      <c r="VXH3" s="617"/>
      <c r="VXI3" s="617"/>
      <c r="VXJ3" s="617"/>
      <c r="VXK3" s="617"/>
      <c r="VXL3" s="617"/>
      <c r="VXM3" s="617"/>
      <c r="VXN3" s="617"/>
      <c r="VXO3" s="617"/>
      <c r="VXP3" s="617"/>
      <c r="VXQ3" s="617"/>
      <c r="VXR3" s="617"/>
      <c r="VXS3" s="617"/>
      <c r="VXT3" s="617"/>
      <c r="VXU3" s="617"/>
      <c r="VXV3" s="617"/>
      <c r="VXW3" s="617"/>
      <c r="VXX3" s="617"/>
      <c r="VXY3" s="617"/>
      <c r="VXZ3" s="617"/>
      <c r="VYA3" s="617"/>
      <c r="VYB3" s="617"/>
      <c r="VYC3" s="617"/>
      <c r="VYD3" s="617"/>
      <c r="VYE3" s="617"/>
      <c r="VYF3" s="617"/>
      <c r="VYG3" s="617"/>
      <c r="VYH3" s="617"/>
      <c r="VYI3" s="617"/>
      <c r="VYJ3" s="617"/>
      <c r="VYK3" s="617"/>
      <c r="VYL3" s="617"/>
      <c r="VYM3" s="617"/>
      <c r="VYN3" s="617"/>
      <c r="VYO3" s="617"/>
      <c r="VYP3" s="617"/>
      <c r="VYQ3" s="617"/>
      <c r="VYR3" s="617"/>
      <c r="VYS3" s="617"/>
      <c r="VYT3" s="617"/>
      <c r="VYU3" s="617"/>
      <c r="VYV3" s="617"/>
      <c r="VYW3" s="617"/>
      <c r="VYX3" s="617"/>
      <c r="VYY3" s="617"/>
      <c r="VYZ3" s="617"/>
      <c r="VZA3" s="617"/>
      <c r="VZB3" s="617"/>
      <c r="VZC3" s="617"/>
      <c r="VZD3" s="617"/>
      <c r="VZE3" s="617"/>
      <c r="VZF3" s="617"/>
      <c r="VZG3" s="617"/>
      <c r="VZH3" s="617"/>
      <c r="VZI3" s="617"/>
      <c r="VZJ3" s="617"/>
      <c r="VZK3" s="617"/>
      <c r="VZL3" s="617"/>
      <c r="VZM3" s="617"/>
      <c r="VZN3" s="617"/>
      <c r="VZO3" s="617"/>
      <c r="VZP3" s="617"/>
      <c r="VZQ3" s="617"/>
      <c r="VZR3" s="617"/>
      <c r="VZS3" s="617"/>
      <c r="VZT3" s="617"/>
      <c r="VZU3" s="617"/>
      <c r="VZV3" s="617"/>
      <c r="VZW3" s="617"/>
      <c r="VZX3" s="617"/>
      <c r="VZY3" s="617"/>
      <c r="VZZ3" s="617"/>
      <c r="WAA3" s="617"/>
      <c r="WAB3" s="617"/>
      <c r="WAC3" s="617"/>
      <c r="WAD3" s="617"/>
      <c r="WAE3" s="617"/>
      <c r="WAF3" s="617"/>
      <c r="WAG3" s="617"/>
      <c r="WAH3" s="617"/>
      <c r="WAI3" s="617"/>
      <c r="WAJ3" s="617"/>
      <c r="WAK3" s="617"/>
      <c r="WAL3" s="617"/>
      <c r="WAM3" s="617"/>
      <c r="WAN3" s="617"/>
      <c r="WAO3" s="617"/>
      <c r="WAP3" s="617"/>
      <c r="WAQ3" s="617"/>
      <c r="WAR3" s="617"/>
      <c r="WAS3" s="617"/>
      <c r="WAT3" s="617"/>
      <c r="WAU3" s="617"/>
      <c r="WAV3" s="617"/>
      <c r="WAW3" s="617"/>
      <c r="WAX3" s="617"/>
      <c r="WAY3" s="617"/>
      <c r="WAZ3" s="617"/>
      <c r="WBA3" s="617"/>
      <c r="WBB3" s="617"/>
      <c r="WBC3" s="617"/>
      <c r="WBD3" s="617"/>
      <c r="WBE3" s="617"/>
      <c r="WBF3" s="617"/>
      <c r="WBG3" s="617"/>
      <c r="WBH3" s="617"/>
      <c r="WBI3" s="617"/>
      <c r="WBJ3" s="617"/>
      <c r="WBK3" s="617"/>
      <c r="WBL3" s="617"/>
      <c r="WBM3" s="617"/>
      <c r="WBN3" s="617"/>
      <c r="WBO3" s="617"/>
      <c r="WBP3" s="617"/>
      <c r="WBQ3" s="617"/>
      <c r="WBR3" s="617"/>
      <c r="WBS3" s="617"/>
      <c r="WBT3" s="617"/>
      <c r="WBU3" s="617"/>
      <c r="WBV3" s="617"/>
      <c r="WBW3" s="617"/>
      <c r="WBX3" s="617"/>
      <c r="WBY3" s="617"/>
      <c r="WBZ3" s="617"/>
      <c r="WCA3" s="617"/>
      <c r="WCB3" s="617"/>
      <c r="WCC3" s="617"/>
      <c r="WCD3" s="617"/>
      <c r="WCE3" s="617"/>
      <c r="WCF3" s="617"/>
      <c r="WCG3" s="617"/>
      <c r="WCH3" s="617"/>
      <c r="WCI3" s="617"/>
      <c r="WCJ3" s="617"/>
      <c r="WCK3" s="617"/>
      <c r="WCL3" s="617"/>
      <c r="WCM3" s="617"/>
      <c r="WCN3" s="617"/>
      <c r="WCO3" s="617"/>
      <c r="WCP3" s="617"/>
      <c r="WCQ3" s="617"/>
      <c r="WCR3" s="617"/>
      <c r="WCS3" s="617"/>
      <c r="WCT3" s="617"/>
      <c r="WCU3" s="617"/>
      <c r="WCV3" s="617"/>
      <c r="WCW3" s="617"/>
      <c r="WCX3" s="617"/>
      <c r="WCY3" s="617"/>
      <c r="WCZ3" s="617"/>
      <c r="WDA3" s="617"/>
      <c r="WDB3" s="617"/>
      <c r="WDC3" s="617"/>
      <c r="WDD3" s="617"/>
      <c r="WDE3" s="617"/>
      <c r="WDF3" s="617"/>
      <c r="WDG3" s="617"/>
      <c r="WDH3" s="617"/>
      <c r="WDI3" s="617"/>
      <c r="WDJ3" s="617"/>
      <c r="WDK3" s="617"/>
      <c r="WDL3" s="617"/>
      <c r="WDM3" s="617"/>
      <c r="WDN3" s="617"/>
      <c r="WDO3" s="617"/>
      <c r="WDP3" s="617"/>
      <c r="WDQ3" s="617"/>
      <c r="WDR3" s="617"/>
      <c r="WDS3" s="617"/>
      <c r="WDT3" s="617"/>
      <c r="WDU3" s="617"/>
      <c r="WDV3" s="617"/>
      <c r="WDW3" s="617"/>
      <c r="WDX3" s="617"/>
      <c r="WDY3" s="617"/>
      <c r="WDZ3" s="617"/>
      <c r="WEA3" s="617"/>
      <c r="WEB3" s="617"/>
      <c r="WEC3" s="617"/>
      <c r="WED3" s="617"/>
      <c r="WEE3" s="617"/>
      <c r="WEF3" s="617"/>
      <c r="WEG3" s="617"/>
      <c r="WEH3" s="617"/>
      <c r="WEI3" s="617"/>
      <c r="WEJ3" s="617"/>
      <c r="WEK3" s="617"/>
      <c r="WEL3" s="617"/>
      <c r="WEM3" s="617"/>
      <c r="WEN3" s="617"/>
      <c r="WEO3" s="617"/>
      <c r="WEP3" s="617"/>
      <c r="WEQ3" s="617"/>
      <c r="WER3" s="617"/>
      <c r="WES3" s="617"/>
      <c r="WET3" s="617"/>
      <c r="WEU3" s="617"/>
      <c r="WEV3" s="617"/>
      <c r="WEW3" s="617"/>
      <c r="WEX3" s="617"/>
      <c r="WEY3" s="617"/>
      <c r="WEZ3" s="617"/>
      <c r="WFA3" s="617"/>
      <c r="WFB3" s="617"/>
      <c r="WFC3" s="617"/>
      <c r="WFD3" s="617"/>
      <c r="WFE3" s="617"/>
      <c r="WFF3" s="617"/>
      <c r="WFG3" s="617"/>
      <c r="WFH3" s="617"/>
      <c r="WFI3" s="617"/>
      <c r="WFJ3" s="617"/>
      <c r="WFK3" s="617"/>
      <c r="WFL3" s="617"/>
      <c r="WFM3" s="617"/>
      <c r="WFN3" s="617"/>
      <c r="WFO3" s="617"/>
      <c r="WFP3" s="617"/>
      <c r="WFQ3" s="617"/>
      <c r="WFR3" s="617"/>
      <c r="WFS3" s="617"/>
      <c r="WFT3" s="617"/>
      <c r="WFU3" s="617"/>
      <c r="WFV3" s="617"/>
      <c r="WFW3" s="617"/>
      <c r="WFX3" s="617"/>
      <c r="WFY3" s="617"/>
      <c r="WFZ3" s="617"/>
      <c r="WGA3" s="617"/>
      <c r="WGB3" s="617"/>
      <c r="WGC3" s="617"/>
      <c r="WGD3" s="617"/>
      <c r="WGE3" s="617"/>
      <c r="WGF3" s="617"/>
      <c r="WGG3" s="617"/>
      <c r="WGH3" s="617"/>
      <c r="WGI3" s="617"/>
      <c r="WGJ3" s="617"/>
      <c r="WGK3" s="617"/>
      <c r="WGL3" s="617"/>
      <c r="WGM3" s="617"/>
      <c r="WGN3" s="617"/>
      <c r="WGO3" s="617"/>
      <c r="WGP3" s="617"/>
      <c r="WGQ3" s="617"/>
      <c r="WGR3" s="617"/>
      <c r="WGS3" s="617"/>
      <c r="WGT3" s="617"/>
      <c r="WGU3" s="617"/>
      <c r="WGV3" s="617"/>
      <c r="WGW3" s="617"/>
      <c r="WGX3" s="617"/>
      <c r="WGY3" s="617"/>
      <c r="WGZ3" s="617"/>
      <c r="WHA3" s="617"/>
      <c r="WHB3" s="617"/>
      <c r="WHC3" s="617"/>
      <c r="WHD3" s="617"/>
      <c r="WHE3" s="617"/>
      <c r="WHF3" s="617"/>
      <c r="WHG3" s="617"/>
      <c r="WHH3" s="617"/>
      <c r="WHI3" s="617"/>
      <c r="WHJ3" s="617"/>
      <c r="WHK3" s="617"/>
      <c r="WHL3" s="617"/>
      <c r="WHM3" s="617"/>
      <c r="WHN3" s="617"/>
      <c r="WHO3" s="617"/>
      <c r="WHP3" s="617"/>
      <c r="WHQ3" s="617"/>
      <c r="WHR3" s="617"/>
      <c r="WHS3" s="617"/>
      <c r="WHT3" s="617"/>
      <c r="WHU3" s="617"/>
      <c r="WHV3" s="617"/>
      <c r="WHW3" s="617"/>
      <c r="WHX3" s="617"/>
      <c r="WHY3" s="617"/>
      <c r="WHZ3" s="617"/>
      <c r="WIA3" s="617"/>
      <c r="WIB3" s="617"/>
      <c r="WIC3" s="617"/>
      <c r="WID3" s="617"/>
      <c r="WIE3" s="617"/>
      <c r="WIF3" s="617"/>
      <c r="WIG3" s="617"/>
      <c r="WIH3" s="617"/>
      <c r="WII3" s="617"/>
      <c r="WIJ3" s="617"/>
      <c r="WIK3" s="617"/>
      <c r="WIL3" s="617"/>
      <c r="WIM3" s="617"/>
      <c r="WIN3" s="617"/>
      <c r="WIO3" s="617"/>
      <c r="WIP3" s="617"/>
      <c r="WIQ3" s="617"/>
      <c r="WIR3" s="617"/>
      <c r="WIS3" s="617"/>
      <c r="WIT3" s="617"/>
      <c r="WIU3" s="617"/>
      <c r="WIV3" s="617"/>
      <c r="WIW3" s="617"/>
      <c r="WIX3" s="617"/>
      <c r="WIY3" s="617"/>
      <c r="WIZ3" s="617"/>
      <c r="WJA3" s="617"/>
      <c r="WJB3" s="617"/>
      <c r="WJC3" s="617"/>
      <c r="WJD3" s="617"/>
      <c r="WJE3" s="617"/>
      <c r="WJF3" s="617"/>
      <c r="WJG3" s="617"/>
      <c r="WJH3" s="617"/>
      <c r="WJI3" s="617"/>
      <c r="WJJ3" s="617"/>
      <c r="WJK3" s="617"/>
      <c r="WJL3" s="617"/>
      <c r="WJM3" s="617"/>
      <c r="WJN3" s="617"/>
      <c r="WJO3" s="617"/>
      <c r="WJP3" s="617"/>
      <c r="WJQ3" s="617"/>
      <c r="WJR3" s="617"/>
      <c r="WJS3" s="617"/>
      <c r="WJT3" s="617"/>
      <c r="WJU3" s="617"/>
      <c r="WJV3" s="617"/>
      <c r="WJW3" s="617"/>
      <c r="WJX3" s="617"/>
      <c r="WJY3" s="617"/>
      <c r="WJZ3" s="617"/>
      <c r="WKA3" s="617"/>
      <c r="WKB3" s="617"/>
      <c r="WKC3" s="617"/>
      <c r="WKD3" s="617"/>
      <c r="WKE3" s="617"/>
      <c r="WKF3" s="617"/>
      <c r="WKG3" s="617"/>
      <c r="WKH3" s="617"/>
      <c r="WKI3" s="617"/>
      <c r="WKJ3" s="617"/>
      <c r="WKK3" s="617"/>
      <c r="WKL3" s="617"/>
      <c r="WKM3" s="617"/>
      <c r="WKN3" s="617"/>
      <c r="WKO3" s="617"/>
      <c r="WKP3" s="617"/>
      <c r="WKQ3" s="617"/>
      <c r="WKR3" s="617"/>
      <c r="WKS3" s="617"/>
      <c r="WKT3" s="617"/>
      <c r="WKU3" s="617"/>
      <c r="WKV3" s="617"/>
      <c r="WKW3" s="617"/>
      <c r="WKX3" s="617"/>
      <c r="WKY3" s="617"/>
      <c r="WKZ3" s="617"/>
      <c r="WLA3" s="617"/>
      <c r="WLB3" s="617"/>
      <c r="WLC3" s="617"/>
      <c r="WLD3" s="617"/>
      <c r="WLE3" s="617"/>
      <c r="WLF3" s="617"/>
      <c r="WLG3" s="617"/>
      <c r="WLH3" s="617"/>
      <c r="WLI3" s="617"/>
      <c r="WLJ3" s="617"/>
      <c r="WLK3" s="617"/>
      <c r="WLL3" s="617"/>
      <c r="WLM3" s="617"/>
      <c r="WLN3" s="617"/>
      <c r="WLO3" s="617"/>
      <c r="WLP3" s="617"/>
      <c r="WLQ3" s="617"/>
      <c r="WLR3" s="617"/>
      <c r="WLS3" s="617"/>
      <c r="WLT3" s="617"/>
      <c r="WLU3" s="617"/>
      <c r="WLV3" s="617"/>
      <c r="WLW3" s="617"/>
      <c r="WLX3" s="617"/>
      <c r="WLY3" s="617"/>
      <c r="WLZ3" s="617"/>
      <c r="WMA3" s="617"/>
      <c r="WMB3" s="617"/>
      <c r="WMC3" s="617"/>
      <c r="WMD3" s="617"/>
      <c r="WME3" s="617"/>
      <c r="WMF3" s="617"/>
      <c r="WMG3" s="617"/>
      <c r="WMH3" s="617"/>
      <c r="WMI3" s="617"/>
      <c r="WMJ3" s="617"/>
      <c r="WMK3" s="617"/>
      <c r="WML3" s="617"/>
      <c r="WMM3" s="617"/>
      <c r="WMN3" s="617"/>
      <c r="WMO3" s="617"/>
      <c r="WMP3" s="617"/>
      <c r="WMQ3" s="617"/>
      <c r="WMR3" s="617"/>
      <c r="WMS3" s="617"/>
      <c r="WMT3" s="617"/>
      <c r="WMU3" s="617"/>
      <c r="WMV3" s="617"/>
      <c r="WMW3" s="617"/>
      <c r="WMX3" s="617"/>
      <c r="WMY3" s="617"/>
      <c r="WMZ3" s="617"/>
      <c r="WNA3" s="617"/>
      <c r="WNB3" s="617"/>
      <c r="WNC3" s="617"/>
      <c r="WND3" s="617"/>
      <c r="WNE3" s="617"/>
      <c r="WNF3" s="617"/>
      <c r="WNG3" s="617"/>
      <c r="WNH3" s="617"/>
      <c r="WNI3" s="617"/>
      <c r="WNJ3" s="617"/>
      <c r="WNK3" s="617"/>
      <c r="WNL3" s="617"/>
      <c r="WNM3" s="617"/>
      <c r="WNN3" s="617"/>
      <c r="WNO3" s="617"/>
      <c r="WNP3" s="617"/>
      <c r="WNQ3" s="617"/>
      <c r="WNR3" s="617"/>
      <c r="WNS3" s="617"/>
      <c r="WNT3" s="617"/>
      <c r="WNU3" s="617"/>
      <c r="WNV3" s="617"/>
      <c r="WNW3" s="617"/>
      <c r="WNX3" s="617"/>
      <c r="WNY3" s="617"/>
      <c r="WNZ3" s="617"/>
      <c r="WOA3" s="617"/>
      <c r="WOB3" s="617"/>
      <c r="WOC3" s="617"/>
      <c r="WOD3" s="617"/>
      <c r="WOE3" s="617"/>
      <c r="WOF3" s="617"/>
      <c r="WOG3" s="617"/>
      <c r="WOH3" s="617"/>
      <c r="WOI3" s="617"/>
      <c r="WOJ3" s="617"/>
      <c r="WOK3" s="617"/>
      <c r="WOL3" s="617"/>
      <c r="WOM3" s="617"/>
      <c r="WON3" s="617"/>
      <c r="WOO3" s="617"/>
      <c r="WOP3" s="617"/>
      <c r="WOQ3" s="617"/>
      <c r="WOR3" s="617"/>
      <c r="WOS3" s="617"/>
      <c r="WOT3" s="617"/>
      <c r="WOU3" s="617"/>
      <c r="WOV3" s="617"/>
      <c r="WOW3" s="617"/>
      <c r="WOX3" s="617"/>
      <c r="WOY3" s="617"/>
      <c r="WOZ3" s="617"/>
      <c r="WPA3" s="617"/>
      <c r="WPB3" s="617"/>
      <c r="WPC3" s="617"/>
      <c r="WPD3" s="617"/>
      <c r="WPE3" s="617"/>
      <c r="WPF3" s="617"/>
      <c r="WPG3" s="617"/>
      <c r="WPH3" s="617"/>
      <c r="WPI3" s="617"/>
      <c r="WPJ3" s="617"/>
      <c r="WPK3" s="617"/>
      <c r="WPL3" s="617"/>
      <c r="WPM3" s="617"/>
      <c r="WPN3" s="617"/>
      <c r="WPO3" s="617"/>
      <c r="WPP3" s="617"/>
      <c r="WPQ3" s="617"/>
      <c r="WPR3" s="617"/>
      <c r="WPS3" s="617"/>
      <c r="WPT3" s="617"/>
      <c r="WPU3" s="617"/>
      <c r="WPV3" s="617"/>
      <c r="WPW3" s="617"/>
      <c r="WPX3" s="617"/>
      <c r="WPY3" s="617"/>
      <c r="WPZ3" s="617"/>
      <c r="WQA3" s="617"/>
      <c r="WQB3" s="617"/>
      <c r="WQC3" s="617"/>
      <c r="WQD3" s="617"/>
      <c r="WQE3" s="617"/>
      <c r="WQF3" s="617"/>
      <c r="WQG3" s="617"/>
      <c r="WQH3" s="617"/>
      <c r="WQI3" s="617"/>
      <c r="WQJ3" s="617"/>
      <c r="WQK3" s="617"/>
      <c r="WQL3" s="617"/>
      <c r="WQM3" s="617"/>
      <c r="WQN3" s="617"/>
      <c r="WQO3" s="617"/>
      <c r="WQP3" s="617"/>
      <c r="WQQ3" s="617"/>
      <c r="WQR3" s="617"/>
      <c r="WQS3" s="617"/>
      <c r="WQT3" s="617"/>
      <c r="WQU3" s="617"/>
      <c r="WQV3" s="617"/>
      <c r="WQW3" s="617"/>
      <c r="WQX3" s="617"/>
      <c r="WQY3" s="617"/>
      <c r="WQZ3" s="617"/>
      <c r="WRA3" s="617"/>
      <c r="WRB3" s="617"/>
      <c r="WRC3" s="617"/>
      <c r="WRD3" s="617"/>
      <c r="WRE3" s="617"/>
      <c r="WRF3" s="617"/>
      <c r="WRG3" s="617"/>
      <c r="WRH3" s="617"/>
      <c r="WRI3" s="617"/>
      <c r="WRJ3" s="617"/>
      <c r="WRK3" s="617"/>
      <c r="WRL3" s="617"/>
      <c r="WRM3" s="617"/>
      <c r="WRN3" s="617"/>
      <c r="WRO3" s="617"/>
      <c r="WRP3" s="617"/>
      <c r="WRQ3" s="617"/>
      <c r="WRR3" s="617"/>
      <c r="WRS3" s="617"/>
      <c r="WRT3" s="617"/>
      <c r="WRU3" s="617"/>
      <c r="WRV3" s="617"/>
      <c r="WRW3" s="617"/>
      <c r="WRX3" s="617"/>
      <c r="WRY3" s="617"/>
      <c r="WRZ3" s="617"/>
      <c r="WSA3" s="617"/>
      <c r="WSB3" s="617"/>
      <c r="WSC3" s="617"/>
      <c r="WSD3" s="617"/>
      <c r="WSE3" s="617"/>
      <c r="WSF3" s="617"/>
      <c r="WSG3" s="617"/>
      <c r="WSH3" s="617"/>
      <c r="WSI3" s="617"/>
      <c r="WSJ3" s="617"/>
      <c r="WSK3" s="617"/>
      <c r="WSL3" s="617"/>
      <c r="WSM3" s="617"/>
      <c r="WSN3" s="617"/>
      <c r="WSO3" s="617"/>
      <c r="WSP3" s="617"/>
      <c r="WSQ3" s="617"/>
      <c r="WSR3" s="617"/>
      <c r="WSS3" s="617"/>
      <c r="WST3" s="617"/>
      <c r="WSU3" s="617"/>
      <c r="WSV3" s="617"/>
      <c r="WSW3" s="617"/>
      <c r="WSX3" s="617"/>
      <c r="WSY3" s="617"/>
      <c r="WSZ3" s="617"/>
      <c r="WTA3" s="617"/>
      <c r="WTB3" s="617"/>
      <c r="WTC3" s="617"/>
      <c r="WTD3" s="617"/>
      <c r="WTE3" s="617"/>
      <c r="WTF3" s="617"/>
      <c r="WTG3" s="617"/>
      <c r="WTH3" s="617"/>
      <c r="WTI3" s="617"/>
      <c r="WTJ3" s="617"/>
      <c r="WTK3" s="617"/>
      <c r="WTL3" s="617"/>
      <c r="WTM3" s="617"/>
      <c r="WTN3" s="617"/>
      <c r="WTO3" s="617"/>
      <c r="WTP3" s="617"/>
      <c r="WTQ3" s="617"/>
      <c r="WTR3" s="617"/>
      <c r="WTS3" s="617"/>
      <c r="WTT3" s="617"/>
      <c r="WTU3" s="617"/>
      <c r="WTV3" s="617"/>
      <c r="WTW3" s="617"/>
      <c r="WTX3" s="617"/>
      <c r="WTY3" s="617"/>
      <c r="WTZ3" s="617"/>
      <c r="WUA3" s="617"/>
      <c r="WUB3" s="617"/>
      <c r="WUC3" s="617"/>
      <c r="WUD3" s="617"/>
      <c r="WUE3" s="617"/>
      <c r="WUF3" s="617"/>
      <c r="WUG3" s="617"/>
      <c r="WUH3" s="617"/>
      <c r="WUI3" s="617"/>
      <c r="WUJ3" s="617"/>
      <c r="WUK3" s="617"/>
      <c r="WUL3" s="617"/>
      <c r="WUM3" s="617"/>
      <c r="WUN3" s="617"/>
      <c r="WUO3" s="617"/>
      <c r="WUP3" s="617"/>
      <c r="WUQ3" s="617"/>
      <c r="WUR3" s="617"/>
      <c r="WUS3" s="617"/>
      <c r="WUT3" s="617"/>
      <c r="WUU3" s="617"/>
      <c r="WUV3" s="617"/>
      <c r="WUW3" s="617"/>
      <c r="WUX3" s="617"/>
      <c r="WUY3" s="617"/>
      <c r="WUZ3" s="617"/>
      <c r="WVA3" s="617"/>
      <c r="WVB3" s="617"/>
      <c r="WVC3" s="617"/>
      <c r="WVD3" s="617"/>
      <c r="WVE3" s="617"/>
      <c r="WVF3" s="617"/>
      <c r="WVG3" s="617"/>
      <c r="WVH3" s="617"/>
      <c r="WVI3" s="617"/>
      <c r="WVJ3" s="617"/>
      <c r="WVK3" s="617"/>
      <c r="WVL3" s="617"/>
      <c r="WVM3" s="617"/>
      <c r="WVN3" s="617"/>
      <c r="WVO3" s="617"/>
      <c r="WVP3" s="617"/>
      <c r="WVQ3" s="617"/>
      <c r="WVR3" s="617"/>
      <c r="WVS3" s="617"/>
      <c r="WVT3" s="617"/>
      <c r="WVU3" s="617"/>
      <c r="WVV3" s="617"/>
      <c r="WVW3" s="617"/>
      <c r="WVX3" s="617"/>
      <c r="WVY3" s="617"/>
      <c r="WVZ3" s="617"/>
      <c r="WWA3" s="617"/>
      <c r="WWB3" s="617"/>
      <c r="WWC3" s="617"/>
      <c r="WWD3" s="617"/>
      <c r="WWE3" s="617"/>
      <c r="WWF3" s="617"/>
      <c r="WWG3" s="617"/>
      <c r="WWH3" s="617"/>
      <c r="WWI3" s="617"/>
      <c r="WWJ3" s="617"/>
      <c r="WWK3" s="617"/>
      <c r="WWL3" s="617"/>
      <c r="WWM3" s="617"/>
      <c r="WWN3" s="617"/>
      <c r="WWO3" s="617"/>
      <c r="WWP3" s="617"/>
      <c r="WWQ3" s="617"/>
      <c r="WWR3" s="617"/>
      <c r="WWS3" s="617"/>
      <c r="WWT3" s="617"/>
      <c r="WWU3" s="617"/>
      <c r="WWV3" s="617"/>
      <c r="WWW3" s="617"/>
      <c r="WWX3" s="617"/>
      <c r="WWY3" s="617"/>
      <c r="WWZ3" s="617"/>
      <c r="WXA3" s="617"/>
      <c r="WXB3" s="617"/>
      <c r="WXC3" s="617"/>
      <c r="WXD3" s="617"/>
      <c r="WXE3" s="617"/>
      <c r="WXF3" s="617"/>
      <c r="WXG3" s="617"/>
      <c r="WXH3" s="617"/>
      <c r="WXI3" s="617"/>
      <c r="WXJ3" s="617"/>
      <c r="WXK3" s="617"/>
      <c r="WXL3" s="617"/>
      <c r="WXM3" s="617"/>
      <c r="WXN3" s="617"/>
      <c r="WXO3" s="617"/>
      <c r="WXP3" s="617"/>
      <c r="WXQ3" s="617"/>
      <c r="WXR3" s="617"/>
      <c r="WXS3" s="617"/>
      <c r="WXT3" s="617"/>
      <c r="WXU3" s="617"/>
      <c r="WXV3" s="617"/>
      <c r="WXW3" s="617"/>
      <c r="WXX3" s="617"/>
      <c r="WXY3" s="617"/>
      <c r="WXZ3" s="617"/>
      <c r="WYA3" s="617"/>
      <c r="WYB3" s="617"/>
      <c r="WYC3" s="617"/>
      <c r="WYD3" s="617"/>
      <c r="WYE3" s="617"/>
      <c r="WYF3" s="617"/>
      <c r="WYG3" s="617"/>
      <c r="WYH3" s="617"/>
      <c r="WYI3" s="617"/>
      <c r="WYJ3" s="617"/>
      <c r="WYK3" s="617"/>
      <c r="WYL3" s="617"/>
      <c r="WYM3" s="617"/>
      <c r="WYN3" s="617"/>
      <c r="WYO3" s="617"/>
      <c r="WYP3" s="617"/>
      <c r="WYQ3" s="617"/>
      <c r="WYR3" s="617"/>
      <c r="WYS3" s="617"/>
      <c r="WYT3" s="617"/>
      <c r="WYU3" s="617"/>
      <c r="WYV3" s="617"/>
      <c r="WYW3" s="617"/>
      <c r="WYX3" s="617"/>
      <c r="WYY3" s="617"/>
      <c r="WYZ3" s="617"/>
      <c r="WZA3" s="617"/>
      <c r="WZB3" s="617"/>
      <c r="WZC3" s="617"/>
      <c r="WZD3" s="617"/>
      <c r="WZE3" s="617"/>
      <c r="WZF3" s="617"/>
      <c r="WZG3" s="617"/>
      <c r="WZH3" s="617"/>
      <c r="WZI3" s="617"/>
      <c r="WZJ3" s="617"/>
      <c r="WZK3" s="617"/>
      <c r="WZL3" s="617"/>
      <c r="WZM3" s="617"/>
      <c r="WZN3" s="617"/>
      <c r="WZO3" s="617"/>
      <c r="WZP3" s="617"/>
      <c r="WZQ3" s="617"/>
      <c r="WZR3" s="617"/>
      <c r="WZS3" s="617"/>
      <c r="WZT3" s="617"/>
      <c r="WZU3" s="617"/>
      <c r="WZV3" s="617"/>
      <c r="WZW3" s="617"/>
      <c r="WZX3" s="617"/>
      <c r="WZY3" s="617"/>
      <c r="WZZ3" s="617"/>
      <c r="XAA3" s="617"/>
      <c r="XAB3" s="617"/>
      <c r="XAC3" s="617"/>
      <c r="XAD3" s="617"/>
      <c r="XAE3" s="617"/>
      <c r="XAF3" s="617"/>
      <c r="XAG3" s="617"/>
      <c r="XAH3" s="617"/>
      <c r="XAI3" s="617"/>
      <c r="XAJ3" s="617"/>
      <c r="XAK3" s="617"/>
      <c r="XAL3" s="617"/>
      <c r="XAM3" s="617"/>
      <c r="XAN3" s="617"/>
      <c r="XAO3" s="617"/>
      <c r="XAP3" s="617"/>
      <c r="XAQ3" s="617"/>
      <c r="XAR3" s="617"/>
      <c r="XAS3" s="617"/>
      <c r="XAT3" s="617"/>
      <c r="XAU3" s="617"/>
      <c r="XAV3" s="617"/>
      <c r="XAW3" s="617"/>
      <c r="XAX3" s="617"/>
      <c r="XAY3" s="617"/>
      <c r="XAZ3" s="617"/>
      <c r="XBA3" s="617"/>
      <c r="XBB3" s="617"/>
      <c r="XBC3" s="617"/>
      <c r="XBD3" s="617"/>
      <c r="XBE3" s="617"/>
      <c r="XBF3" s="617"/>
      <c r="XBG3" s="617"/>
      <c r="XBH3" s="617"/>
      <c r="XBI3" s="617"/>
      <c r="XBJ3" s="617"/>
      <c r="XBK3" s="617"/>
      <c r="XBL3" s="617"/>
      <c r="XBM3" s="617"/>
      <c r="XBN3" s="617"/>
      <c r="XBO3" s="617"/>
      <c r="XBP3" s="617"/>
      <c r="XBQ3" s="617"/>
      <c r="XBR3" s="617"/>
      <c r="XBS3" s="617"/>
      <c r="XBT3" s="617"/>
      <c r="XBU3" s="617"/>
      <c r="XBV3" s="617"/>
      <c r="XBW3" s="617"/>
      <c r="XBX3" s="617"/>
      <c r="XBY3" s="617"/>
      <c r="XBZ3" s="617"/>
      <c r="XCA3" s="617"/>
      <c r="XCB3" s="617"/>
      <c r="XCC3" s="617"/>
      <c r="XCD3" s="617"/>
      <c r="XCE3" s="617"/>
      <c r="XCF3" s="617"/>
      <c r="XCG3" s="617"/>
      <c r="XCH3" s="617"/>
      <c r="XCI3" s="617"/>
      <c r="XCJ3" s="617"/>
      <c r="XCK3" s="617"/>
      <c r="XCL3" s="617"/>
      <c r="XCM3" s="617"/>
      <c r="XCN3" s="617"/>
      <c r="XCO3" s="617"/>
      <c r="XCP3" s="617"/>
      <c r="XCQ3" s="617"/>
      <c r="XCR3" s="617"/>
      <c r="XCS3" s="617"/>
      <c r="XCT3" s="617"/>
      <c r="XCU3" s="617"/>
      <c r="XCV3" s="617"/>
      <c r="XCW3" s="617"/>
      <c r="XCX3" s="617"/>
      <c r="XCY3" s="617"/>
      <c r="XCZ3" s="617"/>
      <c r="XDA3" s="617"/>
      <c r="XDB3" s="617"/>
      <c r="XDC3" s="617"/>
      <c r="XDD3" s="617"/>
      <c r="XDE3" s="617"/>
      <c r="XDF3" s="617"/>
      <c r="XDG3" s="617"/>
      <c r="XDH3" s="617"/>
      <c r="XDI3" s="617"/>
      <c r="XDJ3" s="617"/>
      <c r="XDK3" s="617"/>
      <c r="XDL3" s="617"/>
      <c r="XDM3" s="617"/>
      <c r="XDN3" s="617"/>
      <c r="XDO3" s="617"/>
      <c r="XDP3" s="617"/>
      <c r="XDQ3" s="617"/>
      <c r="XDR3" s="617"/>
      <c r="XDS3" s="617"/>
      <c r="XDT3" s="617"/>
      <c r="XDU3" s="617"/>
      <c r="XDV3" s="617"/>
      <c r="XDW3" s="617"/>
      <c r="XDX3" s="617"/>
      <c r="XDY3" s="617"/>
      <c r="XDZ3" s="617"/>
      <c r="XEA3" s="617"/>
      <c r="XEB3" s="617"/>
      <c r="XEC3" s="617"/>
      <c r="XED3" s="617"/>
      <c r="XEE3" s="617"/>
      <c r="XEF3" s="617"/>
      <c r="XEG3" s="617"/>
      <c r="XEH3" s="617"/>
      <c r="XEI3" s="617"/>
      <c r="XEJ3" s="617"/>
      <c r="XEK3" s="617"/>
      <c r="XEL3" s="617"/>
      <c r="XEM3" s="617"/>
      <c r="XEN3" s="617"/>
      <c r="XEO3" s="617"/>
      <c r="XEP3" s="617"/>
      <c r="XEQ3" s="617"/>
      <c r="XER3" s="617"/>
      <c r="XES3" s="617"/>
      <c r="XET3" s="617"/>
      <c r="XEU3" s="617"/>
      <c r="XEV3" s="617"/>
      <c r="XEW3" s="617"/>
      <c r="XEX3" s="617"/>
      <c r="XEY3" s="617"/>
      <c r="XEZ3" s="617"/>
      <c r="XFA3" s="617"/>
    </row>
    <row r="4" spans="1:16381" ht="12.75" customHeight="1" x14ac:dyDescent="0.3">
      <c r="A4" s="58" t="s">
        <v>689</v>
      </c>
    </row>
    <row r="5" spans="1:16381" s="621" customFormat="1" ht="12.75" customHeight="1" x14ac:dyDescent="0.3">
      <c r="A5" s="613" t="s">
        <v>679</v>
      </c>
      <c r="B5" s="613" t="s">
        <v>680</v>
      </c>
      <c r="C5" s="613" t="s">
        <v>681</v>
      </c>
      <c r="D5" s="613" t="s">
        <v>681</v>
      </c>
      <c r="E5" s="614">
        <v>607.71666700000003</v>
      </c>
      <c r="F5" s="614">
        <v>681.02833299999998</v>
      </c>
      <c r="G5" s="614">
        <v>731.16750000000002</v>
      </c>
      <c r="H5" s="614">
        <v>775.748333</v>
      </c>
      <c r="I5" s="614">
        <v>805.97083299999997</v>
      </c>
      <c r="J5" s="614">
        <v>870.02</v>
      </c>
      <c r="K5" s="614">
        <v>881.45583299999998</v>
      </c>
      <c r="L5" s="614">
        <v>822.564167</v>
      </c>
      <c r="M5" s="614">
        <v>731.46333300000003</v>
      </c>
      <c r="N5" s="614">
        <v>671.45583299999998</v>
      </c>
      <c r="O5" s="614">
        <v>707.76583300000004</v>
      </c>
      <c r="P5" s="614">
        <v>733.32916699999998</v>
      </c>
      <c r="Q5" s="614">
        <v>780.67083300000002</v>
      </c>
      <c r="R5" s="614">
        <v>802.53833299999997</v>
      </c>
      <c r="S5" s="614">
        <v>803.77166699999998</v>
      </c>
      <c r="T5" s="614">
        <v>771.25416700000005</v>
      </c>
      <c r="U5" s="614">
        <v>804.45749999999998</v>
      </c>
      <c r="V5" s="614">
        <v>949.89</v>
      </c>
      <c r="W5" s="614">
        <v>1403.1833329999999</v>
      </c>
      <c r="X5" s="614">
        <v>1189.439167</v>
      </c>
      <c r="Y5" s="614">
        <v>1130.3625</v>
      </c>
      <c r="Z5" s="614">
        <v>1290.79</v>
      </c>
      <c r="AA5" s="614">
        <v>1251.6025</v>
      </c>
      <c r="AB5" s="614">
        <v>1191.645833</v>
      </c>
      <c r="AC5" s="614">
        <v>1146.2491669999999</v>
      </c>
      <c r="AD5" s="614">
        <v>1024.3283329999999</v>
      </c>
      <c r="AE5" s="614">
        <v>955.34083299999998</v>
      </c>
      <c r="AF5" s="614">
        <v>929.37583299999994</v>
      </c>
      <c r="AG5" s="614">
        <v>1100.1258330000001</v>
      </c>
      <c r="AH5" s="614">
        <v>1277.2458329999999</v>
      </c>
      <c r="AI5" s="614">
        <v>1156.46</v>
      </c>
      <c r="AJ5" s="614">
        <v>1108.2333329999999</v>
      </c>
      <c r="AK5" s="614">
        <v>1126.8066670000001</v>
      </c>
      <c r="AL5" s="614">
        <v>1094.9825000000001</v>
      </c>
      <c r="AM5" s="614">
        <v>1052.8399999999999</v>
      </c>
      <c r="AN5" s="614">
        <v>1130.9525000000001</v>
      </c>
      <c r="AO5" s="614">
        <v>1160.7674999999999</v>
      </c>
      <c r="AP5" s="614">
        <v>1131.0008330000001</v>
      </c>
      <c r="AQ5" s="615">
        <f>IF(시나리오분석!$E$43=Case!$B$63,AQ15,IF(시나리오분석!$E$43=Case!$B$64,AQ22,IF(시나리오분석!$E$43=Case!$B$65,AQ29,AQ40)))</f>
        <v>1100.163333</v>
      </c>
      <c r="AR5" s="615">
        <f>IF(시나리오분석!$E$43=Case!$B$63,AR15,IF(시나리오분석!$E$43=Case!$B$64,AR22,IF(시나리오분석!$E$43=Case!$B$65,AR29,AR40)))</f>
        <v>1166.4000000000001</v>
      </c>
      <c r="AS5" s="615">
        <f>IF(시나리오분석!$E$43=Case!$B$63,AS15,IF(시나리오분석!$E$43=Case!$B$64,AS22,IF(시나리오분석!$E$43=Case!$B$65,AS29,AS40)))</f>
        <v>1184.9000000000001</v>
      </c>
      <c r="AT5" s="615">
        <f>IF(시나리오분석!$E$43=Case!$B$63,AT15,IF(시나리오분석!$E$43=Case!$B$64,AT22,IF(시나리오분석!$E$43=Case!$B$65,AT29,AT40)))</f>
        <v>1164.7</v>
      </c>
      <c r="AU5" s="615">
        <f>IF(시나리오분석!$E$43=Case!$B$63,AU15,IF(시나리오분석!$E$43=Case!$B$64,AU22,IF(시나리오분석!$E$43=Case!$B$65,AU29,AU40)))</f>
        <v>1158.3</v>
      </c>
      <c r="AV5" s="615">
        <f>IF(시나리오분석!$E$43=Case!$B$63,AV15,IF(시나리오분석!$E$43=Case!$B$64,AV22,IF(시나리오분석!$E$43=Case!$B$65,AV29,AV40)))</f>
        <v>1129.3</v>
      </c>
      <c r="AW5" s="615">
        <f>IF(시나리오분석!$E$43=Case!$B$63,AW15,IF(시나리오분석!$E$43=Case!$B$64,AW22,IF(시나리오분석!$E$43=Case!$B$65,AW29,AW40)))</f>
        <v>1124.3</v>
      </c>
      <c r="AX5" s="615">
        <f>IF(시나리오분석!$E$43=Case!$B$63,AX15,IF(시나리오분석!$E$43=Case!$B$64,AX22,IF(시나리오분석!$E$43=Case!$B$65,AX29,AX40)))</f>
        <v>1107.0999999999999</v>
      </c>
      <c r="AY5" s="615">
        <f>IF(시나리오분석!$E$43=Case!$B$63,AY15,IF(시나리오분석!$E$43=Case!$B$64,AY22,IF(시나리오분석!$E$43=Case!$B$65,AY29,AY40)))</f>
        <v>1098.5999999999999</v>
      </c>
      <c r="AZ5" s="615">
        <f>IF(시나리오분석!$E$43=Case!$B$63,AZ15,IF(시나리오분석!$E$43=Case!$B$64,AZ22,IF(시나리오분석!$E$43=Case!$B$65,AZ29,AZ40)))</f>
        <v>1094.3</v>
      </c>
      <c r="BA5" s="615">
        <f>IF(시나리오분석!$E$43=Case!$B$63,BA15,IF(시나리오분석!$E$43=Case!$B$64,BA22,IF(시나리오분석!$E$43=Case!$B$65,BA29,BA40)))</f>
        <v>1093.0999999999999</v>
      </c>
      <c r="BB5" s="615">
        <f>IF(시나리오분석!$E$43=Case!$B$63,BB15,IF(시나리오분석!$E$43=Case!$B$64,BB22,IF(시나리오분석!$E$43=Case!$B$65,BB29,BB40)))</f>
        <v>1093.8</v>
      </c>
      <c r="BC5" s="615">
        <f>IF(시나리오분석!$E$43=Case!$B$63,BC15,IF(시나리오분석!$E$43=Case!$B$64,BC22,IF(시나리오분석!$E$43=Case!$B$65,BC29,BC40)))</f>
        <v>1095.3</v>
      </c>
      <c r="BD5" s="615">
        <f>IF(시나리오분석!$E$43=Case!$B$63,BD15,IF(시나리오분석!$E$43=Case!$B$64,BD22,IF(시나리오분석!$E$43=Case!$B$65,BD29,BD40)))</f>
        <v>1096.2</v>
      </c>
      <c r="BE5" s="615">
        <f>IF(시나리오분석!$E$43=Case!$B$63,BE15,IF(시나리오분석!$E$43=Case!$B$64,BE22,IF(시나리오분석!$E$43=Case!$B$65,BE29,BE40)))</f>
        <v>1096.3</v>
      </c>
      <c r="BF5" s="615">
        <f>IF(시나리오분석!$E$43=Case!$B$63,BF15,IF(시나리오분석!$E$43=Case!$B$64,BF22,IF(시나리오분석!$E$43=Case!$B$65,BF29,BF40)))</f>
        <v>1095</v>
      </c>
      <c r="BG5" s="615">
        <f>IF(시나리오분석!$E$43=Case!$B$63,BG15,IF(시나리오분석!$E$43=Case!$B$64,BG22,IF(시나리오분석!$E$43=Case!$B$65,BG29,BG40)))</f>
        <v>1092.2</v>
      </c>
      <c r="BH5" s="615">
        <f>IF(시나리오분석!$E$43=Case!$B$63,BH15,IF(시나리오분석!$E$43=Case!$B$64,BH22,IF(시나리오분석!$E$43=Case!$B$65,BH29,BH40)))</f>
        <v>1087.4000000000001</v>
      </c>
      <c r="BI5" s="615">
        <f>IF(시나리오분석!$E$43=Case!$B$63,BI15,IF(시나리오분석!$E$43=Case!$B$64,BI22,IF(시나리오분석!$E$43=Case!$B$65,BI29,BI40)))</f>
        <v>1080.4000000000001</v>
      </c>
      <c r="BJ5" s="615">
        <f>IF(시나리오분석!$E$43=Case!$B$63,BJ15,IF(시나리오분석!$E$43=Case!$B$64,BJ22,IF(시나리오분석!$E$43=Case!$B$65,BJ29,BJ40)))</f>
        <v>1071.4000000000001</v>
      </c>
      <c r="BK5" s="615">
        <f>IF(시나리오분석!$E$43=Case!$B$63,BK15,IF(시나리오분석!$E$43=Case!$B$64,BK22,IF(시나리오분석!$E$43=Case!$B$65,BK29,BK40)))</f>
        <v>1060.5</v>
      </c>
      <c r="BL5" s="615">
        <f>IF(시나리오분석!$E$43=Case!$B$63,BL15,IF(시나리오분석!$E$43=Case!$B$64,BL22,IF(시나리오분석!$E$43=Case!$B$65,BL29,BL40)))</f>
        <v>1048</v>
      </c>
      <c r="BM5" s="615">
        <f>IF(시나리오분석!$E$43=Case!$B$63,BM15,IF(시나리오분석!$E$43=Case!$B$64,BM22,IF(시나리오분석!$E$43=Case!$B$65,BM29,BM40)))</f>
        <v>1033.9000000000001</v>
      </c>
      <c r="BN5" s="615">
        <f>IF(시나리오분석!$E$43=Case!$B$63,BN15,IF(시나리오분석!$E$43=Case!$B$64,BN22,IF(시나리오분석!$E$43=Case!$B$65,BN29,BN40)))</f>
        <v>1018.9</v>
      </c>
      <c r="BO5" s="615">
        <f>IF(시나리오분석!$E$43=Case!$B$63,BO15,IF(시나리오분석!$E$43=Case!$B$64,BO22,IF(시나리오분석!$E$43=Case!$B$65,BO29,BO40)))</f>
        <v>1003.9</v>
      </c>
      <c r="BP5" s="615">
        <f>IF(시나리오분석!$E$43=Case!$B$63,BP15,IF(시나리오분석!$E$43=Case!$B$64,BP22,IF(시나리오분석!$E$43=Case!$B$65,BP29,BP40)))</f>
        <v>989.5</v>
      </c>
      <c r="BQ5" s="615">
        <f>IF(시나리오분석!$E$43=Case!$B$63,BQ15,IF(시나리오분석!$E$43=Case!$B$64,BQ22,IF(시나리오분석!$E$43=Case!$B$65,BQ29,BQ40)))</f>
        <v>976.8</v>
      </c>
      <c r="BR5" s="615">
        <f>IF(시나리오분석!$E$43=Case!$B$63,BR15,IF(시나리오분석!$E$43=Case!$B$64,BR22,IF(시나리오분석!$E$43=Case!$B$65,BR29,BR40)))</f>
        <v>966.6</v>
      </c>
      <c r="BS5" s="615">
        <f>IF(시나리오분석!$E$43=Case!$B$63,BS15,IF(시나리오분석!$E$43=Case!$B$64,BS22,IF(시나리오분석!$E$43=Case!$B$65,BS29,BS40)))</f>
        <v>960.3</v>
      </c>
      <c r="BT5" s="615">
        <f>IF(시나리오분석!$E$43=Case!$B$63,BT15,IF(시나리오분석!$E$43=Case!$B$64,BT22,IF(시나리오분석!$E$43=Case!$B$65,BT29,BT40)))</f>
        <v>959.3</v>
      </c>
      <c r="BU5" s="615">
        <f>IF(시나리오분석!$E$43=Case!$B$63,BU15,IF(시나리오분석!$E$43=Case!$B$64,BU22,IF(시나리오분석!$E$43=Case!$B$65,BU29,BU40)))</f>
        <v>964.9</v>
      </c>
      <c r="BV5" s="615">
        <f>IF(시나리오분석!$E$43=Case!$B$63,BV15,IF(시나리오분석!$E$43=Case!$B$64,BV22,IF(시나리오분석!$E$43=Case!$B$65,BV29,BV40)))</f>
        <v>979.2</v>
      </c>
      <c r="BW5" s="615">
        <f>IF(시나리오분석!$E$43=Case!$B$63,BW15,IF(시나리오분석!$E$43=Case!$B$64,BW22,IF(시나리오분석!$E$43=Case!$B$65,BW29,BW40)))</f>
        <v>1004.3</v>
      </c>
      <c r="BX5" s="613" t="str">
        <f>IF(시나리오분석!$E$43=Case!$B$63,외부전망!BX15,IF(시나리오분석!$E$43=Case!$B$64,BX22,BX29))</f>
        <v>National currency per US$, period average.</v>
      </c>
      <c r="BY5" s="613" t="str">
        <f>IF(시나리오분석!$E$43=Case!$B$63,외부전망!BY15,IF(시나리오분석!$E$43=Case!$B$64,BY22,BY29))</f>
        <v xml:space="preserve">As of May 2019, long term forecast (2025-2050) have been revised to take into account the economic impact of climate change. </v>
      </c>
      <c r="BZ5" s="613" t="str">
        <f>IF(시나리오분석!$E$43=Case!$B$63,외부전망!BZ15,IF(시나리오분석!$E$43=Case!$B$64,BZ22,BZ29))</f>
        <v>IMF, International Financial Statistics</v>
      </c>
      <c r="CA5" s="620"/>
      <c r="CB5" s="620"/>
      <c r="CC5" s="620"/>
      <c r="CD5" s="620"/>
      <c r="CE5" s="620"/>
      <c r="CF5" s="620"/>
      <c r="CG5" s="620"/>
      <c r="CH5" s="620"/>
      <c r="CI5" s="620"/>
      <c r="CJ5" s="620"/>
      <c r="CK5" s="620"/>
      <c r="CL5" s="620"/>
      <c r="CM5" s="620"/>
      <c r="CN5" s="620"/>
      <c r="CO5" s="620"/>
      <c r="CP5" s="620"/>
      <c r="CQ5" s="620"/>
      <c r="CR5" s="620"/>
      <c r="CS5" s="620"/>
      <c r="CT5" s="620"/>
      <c r="CU5" s="620"/>
      <c r="CV5" s="620"/>
      <c r="CW5" s="620"/>
      <c r="CX5" s="620"/>
      <c r="CY5" s="620"/>
      <c r="CZ5" s="620"/>
      <c r="DA5" s="620"/>
      <c r="DB5" s="620"/>
      <c r="DC5" s="620"/>
      <c r="DD5" s="620"/>
      <c r="DE5" s="620"/>
      <c r="DF5" s="620"/>
      <c r="DG5" s="620"/>
      <c r="DH5" s="620"/>
      <c r="DI5" s="620"/>
      <c r="DJ5" s="620"/>
      <c r="DK5" s="620"/>
      <c r="DL5" s="620"/>
      <c r="DM5" s="620"/>
      <c r="DN5" s="620"/>
      <c r="DO5" s="620"/>
      <c r="DP5" s="620"/>
      <c r="DQ5" s="620"/>
      <c r="DR5" s="620"/>
      <c r="DS5" s="620"/>
      <c r="DT5" s="620"/>
      <c r="DU5" s="620"/>
      <c r="DV5" s="620"/>
      <c r="DW5" s="620"/>
      <c r="DX5" s="620"/>
      <c r="DY5" s="620"/>
      <c r="DZ5" s="620"/>
      <c r="EA5" s="620"/>
      <c r="EB5" s="620"/>
      <c r="EC5" s="620"/>
      <c r="ED5" s="620"/>
      <c r="EE5" s="620"/>
      <c r="EF5" s="620"/>
      <c r="EG5" s="620"/>
      <c r="EH5" s="620"/>
      <c r="EI5" s="620"/>
      <c r="EJ5" s="620"/>
      <c r="EK5" s="620"/>
      <c r="EL5" s="620"/>
      <c r="EM5" s="620"/>
      <c r="EN5" s="620"/>
      <c r="EO5" s="620"/>
      <c r="EP5" s="620"/>
      <c r="EQ5" s="620"/>
      <c r="ER5" s="620"/>
      <c r="ES5" s="620"/>
      <c r="ET5" s="620"/>
      <c r="EU5" s="620"/>
      <c r="EV5" s="620"/>
      <c r="EW5" s="620"/>
      <c r="EX5" s="620"/>
      <c r="EY5" s="620"/>
      <c r="EZ5" s="620"/>
      <c r="FA5" s="620"/>
      <c r="FB5" s="620"/>
      <c r="FC5" s="620"/>
      <c r="FD5" s="620"/>
      <c r="FE5" s="620"/>
      <c r="FF5" s="620"/>
      <c r="FG5" s="620"/>
      <c r="FH5" s="620"/>
      <c r="FI5" s="620"/>
      <c r="FJ5" s="620"/>
      <c r="FK5" s="620"/>
      <c r="FL5" s="620"/>
      <c r="FM5" s="620"/>
      <c r="FN5" s="620"/>
      <c r="FO5" s="620"/>
      <c r="FP5" s="620"/>
      <c r="FQ5" s="620"/>
      <c r="FR5" s="620"/>
      <c r="FS5" s="620"/>
      <c r="FT5" s="620"/>
      <c r="FU5" s="620"/>
      <c r="FV5" s="620"/>
      <c r="FW5" s="620"/>
      <c r="FX5" s="620"/>
      <c r="FY5" s="620"/>
      <c r="FZ5" s="620"/>
      <c r="GA5" s="620"/>
      <c r="GB5" s="620"/>
      <c r="GC5" s="620"/>
      <c r="GD5" s="620"/>
      <c r="GE5" s="620"/>
      <c r="GF5" s="620"/>
      <c r="GG5" s="620"/>
      <c r="GH5" s="620"/>
      <c r="GI5" s="620"/>
      <c r="GJ5" s="620"/>
      <c r="GK5" s="620"/>
      <c r="GL5" s="620"/>
      <c r="GM5" s="620"/>
      <c r="GN5" s="620"/>
      <c r="GO5" s="620"/>
      <c r="GP5" s="620"/>
      <c r="GQ5" s="620"/>
      <c r="GR5" s="620"/>
      <c r="GS5" s="620"/>
      <c r="GT5" s="620"/>
      <c r="GU5" s="620"/>
      <c r="GV5" s="620"/>
      <c r="GW5" s="620"/>
      <c r="GX5" s="620"/>
      <c r="GY5" s="620"/>
      <c r="GZ5" s="620"/>
      <c r="HA5" s="620"/>
      <c r="HB5" s="620"/>
      <c r="HC5" s="620"/>
      <c r="HD5" s="620"/>
      <c r="HE5" s="620"/>
      <c r="HF5" s="620"/>
      <c r="HG5" s="620"/>
      <c r="HH5" s="620"/>
      <c r="HI5" s="620"/>
      <c r="HJ5" s="620"/>
      <c r="HK5" s="620"/>
      <c r="HL5" s="620"/>
      <c r="HM5" s="620"/>
      <c r="HN5" s="620"/>
      <c r="HO5" s="620"/>
      <c r="HP5" s="620"/>
      <c r="HQ5" s="620"/>
      <c r="HR5" s="620"/>
      <c r="HS5" s="620"/>
      <c r="HT5" s="620"/>
      <c r="HU5" s="620"/>
      <c r="HV5" s="620"/>
      <c r="HW5" s="620"/>
      <c r="HX5" s="620"/>
      <c r="HY5" s="620"/>
      <c r="HZ5" s="620"/>
      <c r="IA5" s="620"/>
      <c r="IB5" s="620"/>
      <c r="IC5" s="620"/>
      <c r="ID5" s="620"/>
      <c r="IE5" s="620"/>
      <c r="IF5" s="620"/>
      <c r="IG5" s="620"/>
      <c r="IH5" s="620"/>
      <c r="II5" s="620"/>
      <c r="IJ5" s="620"/>
      <c r="IK5" s="620"/>
      <c r="IL5" s="620"/>
      <c r="IM5" s="620"/>
      <c r="IN5" s="620"/>
      <c r="IO5" s="620"/>
      <c r="IP5" s="620"/>
      <c r="IQ5" s="620"/>
      <c r="IR5" s="620"/>
      <c r="IS5" s="620"/>
      <c r="IT5" s="620"/>
      <c r="IU5" s="620"/>
      <c r="IV5" s="620"/>
      <c r="IW5" s="620"/>
      <c r="IX5" s="620"/>
      <c r="IY5" s="620"/>
      <c r="IZ5" s="620"/>
      <c r="JA5" s="620"/>
      <c r="JB5" s="620"/>
      <c r="JC5" s="620"/>
      <c r="JD5" s="620"/>
      <c r="JE5" s="620"/>
      <c r="JF5" s="620"/>
      <c r="JG5" s="620"/>
      <c r="JH5" s="620"/>
      <c r="JI5" s="620"/>
      <c r="JJ5" s="620"/>
      <c r="JK5" s="620"/>
      <c r="JL5" s="620"/>
      <c r="JM5" s="620"/>
      <c r="JN5" s="620"/>
      <c r="JO5" s="620"/>
      <c r="JP5" s="620"/>
      <c r="JQ5" s="620"/>
      <c r="JR5" s="620"/>
      <c r="JS5" s="620"/>
      <c r="JT5" s="620"/>
      <c r="JU5" s="620"/>
      <c r="JV5" s="620"/>
      <c r="JW5" s="620"/>
      <c r="JX5" s="620"/>
      <c r="JY5" s="620"/>
      <c r="JZ5" s="620"/>
      <c r="KA5" s="620"/>
      <c r="KB5" s="620"/>
      <c r="KC5" s="620"/>
      <c r="KD5" s="620"/>
      <c r="KE5" s="620"/>
      <c r="KF5" s="620"/>
      <c r="KG5" s="620"/>
      <c r="KH5" s="620"/>
      <c r="KI5" s="620"/>
      <c r="KJ5" s="620"/>
      <c r="KK5" s="620"/>
      <c r="KL5" s="620"/>
      <c r="KM5" s="620"/>
      <c r="KN5" s="620"/>
      <c r="KO5" s="620"/>
      <c r="KP5" s="620"/>
      <c r="KQ5" s="620"/>
      <c r="KR5" s="620"/>
      <c r="KS5" s="620"/>
      <c r="KT5" s="620"/>
      <c r="KU5" s="620"/>
      <c r="KV5" s="620"/>
      <c r="KW5" s="620"/>
      <c r="KX5" s="620"/>
      <c r="KY5" s="620"/>
      <c r="KZ5" s="620"/>
      <c r="LA5" s="620"/>
      <c r="LB5" s="620"/>
      <c r="LC5" s="620"/>
      <c r="LD5" s="620"/>
      <c r="LE5" s="620"/>
      <c r="LF5" s="620"/>
      <c r="LG5" s="620"/>
      <c r="LH5" s="620"/>
      <c r="LI5" s="620"/>
      <c r="LJ5" s="620"/>
      <c r="LK5" s="620"/>
      <c r="LL5" s="620"/>
      <c r="LM5" s="620"/>
      <c r="LN5" s="620"/>
      <c r="LO5" s="620"/>
      <c r="LP5" s="620"/>
      <c r="LQ5" s="620"/>
      <c r="LR5" s="620"/>
      <c r="LS5" s="620"/>
      <c r="LT5" s="620"/>
      <c r="LU5" s="620"/>
      <c r="LV5" s="620"/>
      <c r="LW5" s="620"/>
      <c r="LX5" s="620"/>
      <c r="LY5" s="620"/>
      <c r="LZ5" s="620"/>
      <c r="MA5" s="620"/>
      <c r="MB5" s="620"/>
      <c r="MC5" s="620"/>
      <c r="MD5" s="620"/>
      <c r="ME5" s="620"/>
      <c r="MF5" s="620"/>
      <c r="MG5" s="620"/>
      <c r="MH5" s="620"/>
      <c r="MI5" s="620"/>
      <c r="MJ5" s="620"/>
      <c r="MK5" s="620"/>
      <c r="ML5" s="620"/>
      <c r="MM5" s="620"/>
      <c r="MN5" s="620"/>
      <c r="MO5" s="620"/>
      <c r="MP5" s="620"/>
      <c r="MQ5" s="620"/>
      <c r="MR5" s="620"/>
      <c r="MS5" s="620"/>
      <c r="MT5" s="620"/>
      <c r="MU5" s="620"/>
      <c r="MV5" s="620"/>
      <c r="MW5" s="620"/>
      <c r="MX5" s="620"/>
      <c r="MY5" s="620"/>
      <c r="MZ5" s="620"/>
      <c r="NA5" s="620"/>
      <c r="NB5" s="620"/>
      <c r="NC5" s="620"/>
      <c r="ND5" s="620"/>
      <c r="NE5" s="620"/>
      <c r="NF5" s="620"/>
      <c r="NG5" s="620"/>
      <c r="NH5" s="620"/>
      <c r="NI5" s="620"/>
      <c r="NJ5" s="620"/>
      <c r="NK5" s="620"/>
      <c r="NL5" s="620"/>
      <c r="NM5" s="620"/>
      <c r="NN5" s="620"/>
      <c r="NO5" s="620"/>
      <c r="NP5" s="620"/>
      <c r="NQ5" s="620"/>
      <c r="NR5" s="620"/>
      <c r="NS5" s="620"/>
      <c r="NT5" s="620"/>
      <c r="NU5" s="620"/>
      <c r="NV5" s="620"/>
      <c r="NW5" s="620"/>
      <c r="NX5" s="620"/>
      <c r="NY5" s="620"/>
      <c r="NZ5" s="620"/>
      <c r="OA5" s="620"/>
      <c r="OB5" s="620"/>
      <c r="OC5" s="620"/>
      <c r="OD5" s="620"/>
      <c r="OE5" s="620"/>
      <c r="OF5" s="620"/>
      <c r="OG5" s="620"/>
      <c r="OH5" s="620"/>
      <c r="OI5" s="620"/>
      <c r="OJ5" s="620"/>
      <c r="OK5" s="620"/>
      <c r="OL5" s="620"/>
      <c r="OM5" s="620"/>
      <c r="ON5" s="620"/>
      <c r="OO5" s="620"/>
      <c r="OP5" s="620"/>
      <c r="OQ5" s="620"/>
      <c r="OR5" s="620"/>
      <c r="OS5" s="620"/>
      <c r="OT5" s="620"/>
      <c r="OU5" s="620"/>
      <c r="OV5" s="620"/>
      <c r="OW5" s="620"/>
      <c r="OX5" s="620"/>
      <c r="OY5" s="620"/>
      <c r="OZ5" s="620"/>
      <c r="PA5" s="620"/>
      <c r="PB5" s="620"/>
      <c r="PC5" s="620"/>
      <c r="PD5" s="620"/>
      <c r="PE5" s="620"/>
      <c r="PF5" s="620"/>
      <c r="PG5" s="620"/>
      <c r="PH5" s="620"/>
      <c r="PI5" s="620"/>
      <c r="PJ5" s="620"/>
      <c r="PK5" s="620"/>
      <c r="PL5" s="620"/>
      <c r="PM5" s="620"/>
      <c r="PN5" s="620"/>
      <c r="PO5" s="620"/>
      <c r="PP5" s="620"/>
      <c r="PQ5" s="620"/>
      <c r="PR5" s="620"/>
      <c r="PS5" s="620"/>
      <c r="PT5" s="620"/>
      <c r="PU5" s="620"/>
      <c r="PV5" s="620"/>
      <c r="PW5" s="620"/>
      <c r="PX5" s="620"/>
      <c r="PY5" s="620"/>
      <c r="PZ5" s="620"/>
      <c r="QA5" s="620"/>
      <c r="QB5" s="620"/>
      <c r="QC5" s="620"/>
      <c r="QD5" s="620"/>
      <c r="QE5" s="620"/>
      <c r="QF5" s="620"/>
      <c r="QG5" s="620"/>
      <c r="QH5" s="620"/>
      <c r="QI5" s="620"/>
      <c r="QJ5" s="620"/>
      <c r="QK5" s="620"/>
      <c r="QL5" s="620"/>
      <c r="QM5" s="620"/>
      <c r="QN5" s="620"/>
      <c r="QO5" s="620"/>
      <c r="QP5" s="620"/>
      <c r="QQ5" s="620"/>
      <c r="QR5" s="620"/>
      <c r="QS5" s="620"/>
      <c r="QT5" s="620"/>
      <c r="QU5" s="620"/>
      <c r="QV5" s="620"/>
      <c r="QW5" s="620"/>
      <c r="QX5" s="620"/>
      <c r="QY5" s="620"/>
      <c r="QZ5" s="620"/>
      <c r="RA5" s="620"/>
      <c r="RB5" s="620"/>
      <c r="RC5" s="620"/>
      <c r="RD5" s="620"/>
      <c r="RE5" s="620"/>
      <c r="RF5" s="620"/>
      <c r="RG5" s="620"/>
      <c r="RH5" s="620"/>
      <c r="RI5" s="620"/>
      <c r="RJ5" s="620"/>
      <c r="RK5" s="620"/>
      <c r="RL5" s="620"/>
      <c r="RM5" s="620"/>
      <c r="RN5" s="620"/>
      <c r="RO5" s="620"/>
      <c r="RP5" s="620"/>
      <c r="RQ5" s="620"/>
      <c r="RR5" s="620"/>
      <c r="RS5" s="620"/>
      <c r="RT5" s="620"/>
      <c r="RU5" s="620"/>
      <c r="RV5" s="620"/>
      <c r="RW5" s="620"/>
      <c r="RX5" s="620"/>
      <c r="RY5" s="620"/>
      <c r="RZ5" s="620"/>
      <c r="SA5" s="620"/>
      <c r="SB5" s="620"/>
      <c r="SC5" s="620"/>
      <c r="SD5" s="620"/>
      <c r="SE5" s="620"/>
      <c r="SF5" s="620"/>
      <c r="SG5" s="620"/>
      <c r="SH5" s="620"/>
      <c r="SI5" s="620"/>
      <c r="SJ5" s="620"/>
      <c r="SK5" s="620"/>
      <c r="SL5" s="620"/>
      <c r="SM5" s="620"/>
      <c r="SN5" s="620"/>
      <c r="SO5" s="620"/>
      <c r="SP5" s="620"/>
      <c r="SQ5" s="620"/>
      <c r="SR5" s="620"/>
      <c r="SS5" s="620"/>
      <c r="ST5" s="620"/>
      <c r="SU5" s="620"/>
      <c r="SV5" s="620"/>
      <c r="SW5" s="620"/>
      <c r="SX5" s="620"/>
      <c r="SY5" s="620"/>
      <c r="SZ5" s="620"/>
      <c r="TA5" s="620"/>
      <c r="TB5" s="620"/>
      <c r="TC5" s="620"/>
      <c r="TD5" s="620"/>
      <c r="TE5" s="620"/>
      <c r="TF5" s="620"/>
      <c r="TG5" s="620"/>
      <c r="TH5" s="620"/>
      <c r="TI5" s="620"/>
      <c r="TJ5" s="620"/>
      <c r="TK5" s="620"/>
      <c r="TL5" s="620"/>
      <c r="TM5" s="620"/>
      <c r="TN5" s="620"/>
      <c r="TO5" s="620"/>
      <c r="TP5" s="620"/>
      <c r="TQ5" s="620"/>
      <c r="TR5" s="620"/>
      <c r="TS5" s="620"/>
      <c r="TT5" s="620"/>
      <c r="TU5" s="620"/>
      <c r="TV5" s="620"/>
      <c r="TW5" s="620"/>
      <c r="TX5" s="620"/>
      <c r="TY5" s="620"/>
      <c r="TZ5" s="620"/>
      <c r="UA5" s="620"/>
      <c r="UB5" s="620"/>
      <c r="UC5" s="620"/>
      <c r="UD5" s="620"/>
      <c r="UE5" s="620"/>
      <c r="UF5" s="620"/>
      <c r="UG5" s="620"/>
      <c r="UH5" s="620"/>
      <c r="UI5" s="620"/>
      <c r="UJ5" s="620"/>
      <c r="UK5" s="620"/>
      <c r="UL5" s="620"/>
      <c r="UM5" s="620"/>
      <c r="UN5" s="620"/>
      <c r="UO5" s="620"/>
      <c r="UP5" s="620"/>
      <c r="UQ5" s="620"/>
      <c r="UR5" s="620"/>
      <c r="US5" s="620"/>
      <c r="UT5" s="620"/>
      <c r="UU5" s="620"/>
      <c r="UV5" s="620"/>
      <c r="UW5" s="620"/>
      <c r="UX5" s="620"/>
      <c r="UY5" s="620"/>
      <c r="UZ5" s="620"/>
      <c r="VA5" s="620"/>
      <c r="VB5" s="620"/>
      <c r="VC5" s="620"/>
      <c r="VD5" s="620"/>
      <c r="VE5" s="620"/>
      <c r="VF5" s="620"/>
      <c r="VG5" s="620"/>
      <c r="VH5" s="620"/>
      <c r="VI5" s="620"/>
      <c r="VJ5" s="620"/>
      <c r="VK5" s="620"/>
      <c r="VL5" s="620"/>
      <c r="VM5" s="620"/>
      <c r="VN5" s="620"/>
      <c r="VO5" s="620"/>
      <c r="VP5" s="620"/>
      <c r="VQ5" s="620"/>
      <c r="VR5" s="620"/>
      <c r="VS5" s="620"/>
      <c r="VT5" s="620"/>
      <c r="VU5" s="620"/>
      <c r="VV5" s="620"/>
      <c r="VW5" s="620"/>
      <c r="VX5" s="620"/>
      <c r="VY5" s="620"/>
      <c r="VZ5" s="620"/>
      <c r="WA5" s="620"/>
      <c r="WB5" s="620"/>
      <c r="WC5" s="620"/>
      <c r="WD5" s="620"/>
      <c r="WE5" s="620"/>
      <c r="WF5" s="620"/>
      <c r="WG5" s="620"/>
      <c r="WH5" s="620"/>
      <c r="WI5" s="620"/>
      <c r="WJ5" s="620"/>
      <c r="WK5" s="620"/>
      <c r="WL5" s="620"/>
      <c r="WM5" s="620"/>
      <c r="WN5" s="620"/>
      <c r="WO5" s="620"/>
      <c r="WP5" s="620"/>
      <c r="WQ5" s="620"/>
      <c r="WR5" s="620"/>
      <c r="WS5" s="620"/>
      <c r="WT5" s="620"/>
      <c r="WU5" s="620"/>
      <c r="WV5" s="620"/>
      <c r="WW5" s="620"/>
      <c r="WX5" s="620"/>
      <c r="WY5" s="620"/>
      <c r="WZ5" s="620"/>
      <c r="XA5" s="620"/>
      <c r="XB5" s="620"/>
      <c r="XC5" s="620"/>
      <c r="XD5" s="620"/>
      <c r="XE5" s="620"/>
      <c r="XF5" s="620"/>
      <c r="XG5" s="620"/>
      <c r="XH5" s="620"/>
      <c r="XI5" s="620"/>
      <c r="XJ5" s="620"/>
      <c r="XK5" s="620"/>
      <c r="XL5" s="620"/>
      <c r="XM5" s="620"/>
      <c r="XN5" s="620"/>
      <c r="XO5" s="620"/>
      <c r="XP5" s="620"/>
      <c r="XQ5" s="620"/>
      <c r="XR5" s="620"/>
      <c r="XS5" s="620"/>
      <c r="XT5" s="620"/>
      <c r="XU5" s="620"/>
      <c r="XV5" s="620"/>
      <c r="XW5" s="620"/>
      <c r="XX5" s="620"/>
      <c r="XY5" s="620"/>
      <c r="XZ5" s="620"/>
      <c r="YA5" s="620"/>
      <c r="YB5" s="620"/>
      <c r="YC5" s="620"/>
      <c r="YD5" s="620"/>
      <c r="YE5" s="620"/>
      <c r="YF5" s="620"/>
      <c r="YG5" s="620"/>
      <c r="YH5" s="620"/>
      <c r="YI5" s="620"/>
      <c r="YJ5" s="620"/>
      <c r="YK5" s="620"/>
      <c r="YL5" s="620"/>
      <c r="YM5" s="620"/>
      <c r="YN5" s="620"/>
      <c r="YO5" s="620"/>
      <c r="YP5" s="620"/>
      <c r="YQ5" s="620"/>
      <c r="YR5" s="620"/>
      <c r="YS5" s="620"/>
      <c r="YT5" s="620"/>
      <c r="YU5" s="620"/>
      <c r="YV5" s="620"/>
      <c r="YW5" s="620"/>
      <c r="YX5" s="620"/>
      <c r="YY5" s="620"/>
      <c r="YZ5" s="620"/>
      <c r="ZA5" s="620"/>
      <c r="ZB5" s="620"/>
      <c r="ZC5" s="620"/>
      <c r="ZD5" s="620"/>
      <c r="ZE5" s="620"/>
      <c r="ZF5" s="620"/>
      <c r="ZG5" s="620"/>
      <c r="ZH5" s="620"/>
      <c r="ZI5" s="620"/>
      <c r="ZJ5" s="620"/>
      <c r="ZK5" s="620"/>
      <c r="ZL5" s="620"/>
      <c r="ZM5" s="620"/>
      <c r="ZN5" s="620"/>
      <c r="ZO5" s="620"/>
      <c r="ZP5" s="620"/>
      <c r="ZQ5" s="620"/>
      <c r="ZR5" s="620"/>
      <c r="ZS5" s="620"/>
      <c r="ZT5" s="620"/>
      <c r="ZU5" s="620"/>
      <c r="ZV5" s="620"/>
      <c r="ZW5" s="620"/>
      <c r="ZX5" s="620"/>
      <c r="ZY5" s="620"/>
      <c r="ZZ5" s="620"/>
      <c r="AAA5" s="620"/>
      <c r="AAB5" s="620"/>
      <c r="AAC5" s="620"/>
      <c r="AAD5" s="620"/>
      <c r="AAE5" s="620"/>
      <c r="AAF5" s="620"/>
      <c r="AAG5" s="620"/>
      <c r="AAH5" s="620"/>
      <c r="AAI5" s="620"/>
      <c r="AAJ5" s="620"/>
      <c r="AAK5" s="620"/>
      <c r="AAL5" s="620"/>
      <c r="AAM5" s="620"/>
      <c r="AAN5" s="620"/>
      <c r="AAO5" s="620"/>
      <c r="AAP5" s="620"/>
      <c r="AAQ5" s="620"/>
      <c r="AAR5" s="620"/>
      <c r="AAS5" s="620"/>
      <c r="AAT5" s="620"/>
      <c r="AAU5" s="620"/>
      <c r="AAV5" s="620"/>
      <c r="AAW5" s="620"/>
      <c r="AAX5" s="620"/>
      <c r="AAY5" s="620"/>
      <c r="AAZ5" s="620"/>
      <c r="ABA5" s="620"/>
      <c r="ABB5" s="620"/>
      <c r="ABC5" s="620"/>
      <c r="ABD5" s="620"/>
      <c r="ABE5" s="620"/>
      <c r="ABF5" s="620"/>
      <c r="ABG5" s="620"/>
      <c r="ABH5" s="620"/>
      <c r="ABI5" s="620"/>
      <c r="ABJ5" s="620"/>
      <c r="ABK5" s="620"/>
      <c r="ABL5" s="620"/>
      <c r="ABM5" s="620"/>
      <c r="ABN5" s="620"/>
      <c r="ABO5" s="620"/>
      <c r="ABP5" s="620"/>
      <c r="ABQ5" s="620"/>
      <c r="ABR5" s="620"/>
      <c r="ABS5" s="620"/>
      <c r="ABT5" s="620"/>
      <c r="ABU5" s="620"/>
      <c r="ABV5" s="620"/>
      <c r="ABW5" s="620"/>
      <c r="ABX5" s="620"/>
      <c r="ABY5" s="620"/>
      <c r="ABZ5" s="620"/>
      <c r="ACA5" s="620"/>
      <c r="ACB5" s="620"/>
      <c r="ACC5" s="620"/>
      <c r="ACD5" s="620"/>
      <c r="ACE5" s="620"/>
      <c r="ACF5" s="620"/>
      <c r="ACG5" s="620"/>
      <c r="ACH5" s="620"/>
      <c r="ACI5" s="620"/>
      <c r="ACJ5" s="620"/>
      <c r="ACK5" s="620"/>
      <c r="ACL5" s="620"/>
      <c r="ACM5" s="620"/>
      <c r="ACN5" s="620"/>
      <c r="ACO5" s="620"/>
      <c r="ACP5" s="620"/>
      <c r="ACQ5" s="620"/>
      <c r="ACR5" s="620"/>
      <c r="ACS5" s="620"/>
      <c r="ACT5" s="620"/>
      <c r="ACU5" s="620"/>
      <c r="ACV5" s="620"/>
      <c r="ACW5" s="620"/>
      <c r="ACX5" s="620"/>
      <c r="ACY5" s="620"/>
      <c r="ACZ5" s="620"/>
      <c r="ADA5" s="620"/>
      <c r="ADB5" s="620"/>
      <c r="ADC5" s="620"/>
      <c r="ADD5" s="620"/>
      <c r="ADE5" s="620"/>
      <c r="ADF5" s="620"/>
      <c r="ADG5" s="620"/>
      <c r="ADH5" s="620"/>
      <c r="ADI5" s="620"/>
      <c r="ADJ5" s="620"/>
      <c r="ADK5" s="620"/>
      <c r="ADL5" s="620"/>
      <c r="ADM5" s="620"/>
      <c r="ADN5" s="620"/>
      <c r="ADO5" s="620"/>
      <c r="ADP5" s="620"/>
      <c r="ADQ5" s="620"/>
      <c r="ADR5" s="620"/>
      <c r="ADS5" s="620"/>
      <c r="ADT5" s="620"/>
      <c r="ADU5" s="620"/>
      <c r="ADV5" s="620"/>
      <c r="ADW5" s="620"/>
      <c r="ADX5" s="620"/>
      <c r="ADY5" s="620"/>
      <c r="ADZ5" s="620"/>
      <c r="AEA5" s="620"/>
      <c r="AEB5" s="620"/>
      <c r="AEC5" s="620"/>
      <c r="AED5" s="620"/>
      <c r="AEE5" s="620"/>
      <c r="AEF5" s="620"/>
      <c r="AEG5" s="620"/>
      <c r="AEH5" s="620"/>
      <c r="AEI5" s="620"/>
      <c r="AEJ5" s="620"/>
      <c r="AEK5" s="620"/>
      <c r="AEL5" s="620"/>
      <c r="AEM5" s="620"/>
      <c r="AEN5" s="620"/>
      <c r="AEO5" s="620"/>
      <c r="AEP5" s="620"/>
      <c r="AEQ5" s="620"/>
      <c r="AER5" s="620"/>
      <c r="AES5" s="620"/>
      <c r="AET5" s="620"/>
      <c r="AEU5" s="620"/>
      <c r="AEV5" s="620"/>
      <c r="AEW5" s="620"/>
      <c r="AEX5" s="620"/>
      <c r="AEY5" s="620"/>
      <c r="AEZ5" s="620"/>
      <c r="AFA5" s="620"/>
      <c r="AFB5" s="620"/>
      <c r="AFC5" s="620"/>
      <c r="AFD5" s="620"/>
      <c r="AFE5" s="620"/>
      <c r="AFF5" s="620"/>
      <c r="AFG5" s="620"/>
      <c r="AFH5" s="620"/>
      <c r="AFI5" s="620"/>
      <c r="AFJ5" s="620"/>
      <c r="AFK5" s="620"/>
      <c r="AFL5" s="620"/>
      <c r="AFM5" s="620"/>
      <c r="AFN5" s="620"/>
      <c r="AFO5" s="620"/>
      <c r="AFP5" s="620"/>
      <c r="AFQ5" s="620"/>
      <c r="AFR5" s="620"/>
      <c r="AFS5" s="620"/>
      <c r="AFT5" s="620"/>
      <c r="AFU5" s="620"/>
      <c r="AFV5" s="620"/>
      <c r="AFW5" s="620"/>
      <c r="AFX5" s="620"/>
      <c r="AFY5" s="620"/>
      <c r="AFZ5" s="620"/>
      <c r="AGA5" s="620"/>
      <c r="AGB5" s="620"/>
      <c r="AGC5" s="620"/>
      <c r="AGD5" s="620"/>
      <c r="AGE5" s="620"/>
      <c r="AGF5" s="620"/>
      <c r="AGG5" s="620"/>
      <c r="AGH5" s="620"/>
      <c r="AGI5" s="620"/>
      <c r="AGJ5" s="620"/>
      <c r="AGK5" s="620"/>
      <c r="AGL5" s="620"/>
      <c r="AGM5" s="620"/>
      <c r="AGN5" s="620"/>
      <c r="AGO5" s="620"/>
      <c r="AGP5" s="620"/>
      <c r="AGQ5" s="620"/>
      <c r="AGR5" s="620"/>
      <c r="AGS5" s="620"/>
      <c r="AGT5" s="620"/>
      <c r="AGU5" s="620"/>
      <c r="AGV5" s="620"/>
      <c r="AGW5" s="620"/>
      <c r="AGX5" s="620"/>
      <c r="AGY5" s="620"/>
      <c r="AGZ5" s="620"/>
      <c r="AHA5" s="620"/>
      <c r="AHB5" s="620"/>
      <c r="AHC5" s="620"/>
      <c r="AHD5" s="620"/>
      <c r="AHE5" s="620"/>
      <c r="AHF5" s="620"/>
      <c r="AHG5" s="620"/>
      <c r="AHH5" s="620"/>
      <c r="AHI5" s="620"/>
      <c r="AHJ5" s="620"/>
      <c r="AHK5" s="620"/>
      <c r="AHL5" s="620"/>
      <c r="AHM5" s="620"/>
      <c r="AHN5" s="620"/>
      <c r="AHO5" s="620"/>
      <c r="AHP5" s="620"/>
      <c r="AHQ5" s="620"/>
      <c r="AHR5" s="620"/>
      <c r="AHS5" s="620"/>
      <c r="AHT5" s="620"/>
      <c r="AHU5" s="620"/>
      <c r="AHV5" s="620"/>
      <c r="AHW5" s="620"/>
      <c r="AHX5" s="620"/>
      <c r="AHY5" s="620"/>
      <c r="AHZ5" s="620"/>
      <c r="AIA5" s="620"/>
      <c r="AIB5" s="620"/>
      <c r="AIC5" s="620"/>
      <c r="AID5" s="620"/>
      <c r="AIE5" s="620"/>
      <c r="AIF5" s="620"/>
      <c r="AIG5" s="620"/>
      <c r="AIH5" s="620"/>
      <c r="AII5" s="620"/>
      <c r="AIJ5" s="620"/>
      <c r="AIK5" s="620"/>
      <c r="AIL5" s="620"/>
      <c r="AIM5" s="620"/>
      <c r="AIN5" s="620"/>
      <c r="AIO5" s="620"/>
      <c r="AIP5" s="620"/>
      <c r="AIQ5" s="620"/>
      <c r="AIR5" s="620"/>
      <c r="AIS5" s="620"/>
      <c r="AIT5" s="620"/>
      <c r="AIU5" s="620"/>
      <c r="AIV5" s="620"/>
      <c r="AIW5" s="620"/>
      <c r="AIX5" s="620"/>
      <c r="AIY5" s="620"/>
      <c r="AIZ5" s="620"/>
      <c r="AJA5" s="620"/>
      <c r="AJB5" s="620"/>
      <c r="AJC5" s="620"/>
      <c r="AJD5" s="620"/>
      <c r="AJE5" s="620"/>
      <c r="AJF5" s="620"/>
      <c r="AJG5" s="620"/>
      <c r="AJH5" s="620"/>
      <c r="AJI5" s="620"/>
      <c r="AJJ5" s="620"/>
      <c r="AJK5" s="620"/>
      <c r="AJL5" s="620"/>
      <c r="AJM5" s="620"/>
      <c r="AJN5" s="620"/>
      <c r="AJO5" s="620"/>
      <c r="AJP5" s="620"/>
      <c r="AJQ5" s="620"/>
      <c r="AJR5" s="620"/>
      <c r="AJS5" s="620"/>
      <c r="AJT5" s="620"/>
      <c r="AJU5" s="620"/>
      <c r="AJV5" s="620"/>
      <c r="AJW5" s="620"/>
      <c r="AJX5" s="620"/>
      <c r="AJY5" s="620"/>
      <c r="AJZ5" s="620"/>
      <c r="AKA5" s="620"/>
      <c r="AKB5" s="620"/>
      <c r="AKC5" s="620"/>
      <c r="AKD5" s="620"/>
      <c r="AKE5" s="620"/>
      <c r="AKF5" s="620"/>
      <c r="AKG5" s="620"/>
      <c r="AKH5" s="620"/>
      <c r="AKI5" s="620"/>
      <c r="AKJ5" s="620"/>
      <c r="AKK5" s="620"/>
      <c r="AKL5" s="620"/>
      <c r="AKM5" s="620"/>
      <c r="AKN5" s="620"/>
      <c r="AKO5" s="620"/>
      <c r="AKP5" s="620"/>
      <c r="AKQ5" s="620"/>
      <c r="AKR5" s="620"/>
      <c r="AKS5" s="620"/>
      <c r="AKT5" s="620"/>
      <c r="AKU5" s="620"/>
      <c r="AKV5" s="620"/>
      <c r="AKW5" s="620"/>
      <c r="AKX5" s="620"/>
      <c r="AKY5" s="620"/>
      <c r="AKZ5" s="620"/>
      <c r="ALA5" s="620"/>
      <c r="ALB5" s="620"/>
      <c r="ALC5" s="620"/>
      <c r="ALD5" s="620"/>
      <c r="ALE5" s="620"/>
      <c r="ALF5" s="620"/>
      <c r="ALG5" s="620"/>
      <c r="ALH5" s="620"/>
      <c r="ALI5" s="620"/>
      <c r="ALJ5" s="620"/>
      <c r="ALK5" s="620"/>
      <c r="ALL5" s="620"/>
      <c r="ALM5" s="620"/>
      <c r="ALN5" s="620"/>
      <c r="ALO5" s="620"/>
      <c r="ALP5" s="620"/>
      <c r="ALQ5" s="620"/>
      <c r="ALR5" s="620"/>
      <c r="ALS5" s="620"/>
      <c r="ALT5" s="620"/>
      <c r="ALU5" s="620"/>
      <c r="ALV5" s="620"/>
      <c r="ALW5" s="620"/>
      <c r="ALX5" s="620"/>
      <c r="ALY5" s="620"/>
      <c r="ALZ5" s="620"/>
      <c r="AMA5" s="620"/>
      <c r="AMB5" s="620"/>
      <c r="AMC5" s="620"/>
      <c r="AMD5" s="620"/>
      <c r="AME5" s="620"/>
      <c r="AMF5" s="620"/>
      <c r="AMG5" s="620"/>
      <c r="AMH5" s="620"/>
      <c r="AMI5" s="620"/>
      <c r="AMJ5" s="620"/>
      <c r="AMK5" s="620"/>
      <c r="AML5" s="620"/>
      <c r="AMM5" s="620"/>
      <c r="AMN5" s="620"/>
      <c r="AMO5" s="620"/>
      <c r="AMP5" s="620"/>
      <c r="AMQ5" s="620"/>
      <c r="AMR5" s="620"/>
      <c r="AMS5" s="620"/>
      <c r="AMT5" s="620"/>
      <c r="AMU5" s="620"/>
      <c r="AMV5" s="620"/>
      <c r="AMW5" s="620"/>
      <c r="AMX5" s="620"/>
      <c r="AMY5" s="620"/>
      <c r="AMZ5" s="620"/>
      <c r="ANA5" s="620"/>
      <c r="ANB5" s="620"/>
      <c r="ANC5" s="620"/>
      <c r="AND5" s="620"/>
      <c r="ANE5" s="620"/>
      <c r="ANF5" s="620"/>
      <c r="ANG5" s="620"/>
      <c r="ANH5" s="620"/>
      <c r="ANI5" s="620"/>
      <c r="ANJ5" s="620"/>
      <c r="ANK5" s="620"/>
      <c r="ANL5" s="620"/>
      <c r="ANM5" s="620"/>
      <c r="ANN5" s="620"/>
      <c r="ANO5" s="620"/>
      <c r="ANP5" s="620"/>
      <c r="ANQ5" s="620"/>
      <c r="ANR5" s="620"/>
      <c r="ANS5" s="620"/>
      <c r="ANT5" s="620"/>
      <c r="ANU5" s="620"/>
      <c r="ANV5" s="620"/>
      <c r="ANW5" s="620"/>
      <c r="ANX5" s="620"/>
      <c r="ANY5" s="620"/>
      <c r="ANZ5" s="620"/>
      <c r="AOA5" s="620"/>
      <c r="AOB5" s="620"/>
      <c r="AOC5" s="620"/>
      <c r="AOD5" s="620"/>
      <c r="AOE5" s="620"/>
      <c r="AOF5" s="620"/>
      <c r="AOG5" s="620"/>
      <c r="AOH5" s="620"/>
      <c r="AOI5" s="620"/>
      <c r="AOJ5" s="620"/>
      <c r="AOK5" s="620"/>
      <c r="AOL5" s="620"/>
      <c r="AOM5" s="620"/>
      <c r="AON5" s="620"/>
      <c r="AOO5" s="620"/>
      <c r="AOP5" s="620"/>
      <c r="AOQ5" s="620"/>
      <c r="AOR5" s="620"/>
      <c r="AOS5" s="620"/>
      <c r="AOT5" s="620"/>
      <c r="AOU5" s="620"/>
      <c r="AOV5" s="620"/>
      <c r="AOW5" s="620"/>
      <c r="AOX5" s="620"/>
      <c r="AOY5" s="620"/>
      <c r="AOZ5" s="620"/>
      <c r="APA5" s="620"/>
      <c r="APB5" s="620"/>
      <c r="APC5" s="620"/>
      <c r="APD5" s="620"/>
      <c r="APE5" s="620"/>
      <c r="APF5" s="620"/>
      <c r="APG5" s="620"/>
      <c r="APH5" s="620"/>
      <c r="API5" s="620"/>
      <c r="APJ5" s="620"/>
      <c r="APK5" s="620"/>
      <c r="APL5" s="620"/>
      <c r="APM5" s="620"/>
      <c r="APN5" s="620"/>
      <c r="APO5" s="620"/>
      <c r="APP5" s="620"/>
      <c r="APQ5" s="620"/>
      <c r="APR5" s="620"/>
      <c r="APS5" s="620"/>
      <c r="APT5" s="620"/>
      <c r="APU5" s="620"/>
      <c r="APV5" s="620"/>
      <c r="APW5" s="620"/>
      <c r="APX5" s="620"/>
      <c r="APY5" s="620"/>
      <c r="APZ5" s="620"/>
      <c r="AQA5" s="620"/>
      <c r="AQB5" s="620"/>
      <c r="AQC5" s="620"/>
      <c r="AQD5" s="620"/>
      <c r="AQE5" s="620"/>
      <c r="AQF5" s="620"/>
      <c r="AQG5" s="620"/>
      <c r="AQH5" s="620"/>
      <c r="AQI5" s="620"/>
      <c r="AQJ5" s="620"/>
      <c r="AQK5" s="620"/>
      <c r="AQL5" s="620"/>
      <c r="AQM5" s="620"/>
      <c r="AQN5" s="620"/>
      <c r="AQO5" s="620"/>
      <c r="AQP5" s="620"/>
      <c r="AQQ5" s="620"/>
      <c r="AQR5" s="620"/>
      <c r="AQS5" s="620"/>
      <c r="AQT5" s="620"/>
      <c r="AQU5" s="620"/>
      <c r="AQV5" s="620"/>
      <c r="AQW5" s="620"/>
      <c r="AQX5" s="620"/>
      <c r="AQY5" s="620"/>
      <c r="AQZ5" s="620"/>
      <c r="ARA5" s="620"/>
      <c r="ARB5" s="620"/>
      <c r="ARC5" s="620"/>
      <c r="ARD5" s="620"/>
      <c r="ARE5" s="620"/>
      <c r="ARF5" s="620"/>
      <c r="ARG5" s="620"/>
      <c r="ARH5" s="620"/>
      <c r="ARI5" s="620"/>
      <c r="ARJ5" s="620"/>
      <c r="ARK5" s="620"/>
      <c r="ARL5" s="620"/>
      <c r="ARM5" s="620"/>
      <c r="ARN5" s="620"/>
      <c r="ARO5" s="620"/>
      <c r="ARP5" s="620"/>
      <c r="ARQ5" s="620"/>
      <c r="ARR5" s="620"/>
      <c r="ARS5" s="620"/>
      <c r="ART5" s="620"/>
      <c r="ARU5" s="620"/>
      <c r="ARV5" s="620"/>
      <c r="ARW5" s="620"/>
      <c r="ARX5" s="620"/>
      <c r="ARY5" s="620"/>
      <c r="ARZ5" s="620"/>
      <c r="ASA5" s="620"/>
      <c r="ASB5" s="620"/>
      <c r="ASC5" s="620"/>
      <c r="ASD5" s="620"/>
      <c r="ASE5" s="620"/>
      <c r="ASF5" s="620"/>
      <c r="ASG5" s="620"/>
      <c r="ASH5" s="620"/>
      <c r="ASI5" s="620"/>
      <c r="ASJ5" s="620"/>
      <c r="ASK5" s="620"/>
      <c r="ASL5" s="620"/>
      <c r="ASM5" s="620"/>
      <c r="ASN5" s="620"/>
      <c r="ASO5" s="620"/>
      <c r="ASP5" s="620"/>
      <c r="ASQ5" s="620"/>
      <c r="ASR5" s="620"/>
      <c r="ASS5" s="620"/>
      <c r="AST5" s="620"/>
      <c r="ASU5" s="620"/>
      <c r="ASV5" s="620"/>
      <c r="ASW5" s="620"/>
      <c r="ASX5" s="620"/>
      <c r="ASY5" s="620"/>
      <c r="ASZ5" s="620"/>
      <c r="ATA5" s="620"/>
      <c r="ATB5" s="620"/>
      <c r="ATC5" s="620"/>
      <c r="ATD5" s="620"/>
      <c r="ATE5" s="620"/>
      <c r="ATF5" s="620"/>
      <c r="ATG5" s="620"/>
      <c r="ATH5" s="620"/>
      <c r="ATI5" s="620"/>
      <c r="ATJ5" s="620"/>
      <c r="ATK5" s="620"/>
      <c r="ATL5" s="620"/>
      <c r="ATM5" s="620"/>
      <c r="ATN5" s="620"/>
      <c r="ATO5" s="620"/>
      <c r="ATP5" s="620"/>
      <c r="ATQ5" s="620"/>
      <c r="ATR5" s="620"/>
      <c r="ATS5" s="620"/>
      <c r="ATT5" s="620"/>
      <c r="ATU5" s="620"/>
      <c r="ATV5" s="620"/>
      <c r="ATW5" s="620"/>
      <c r="ATX5" s="620"/>
      <c r="ATY5" s="620"/>
      <c r="ATZ5" s="620"/>
      <c r="AUA5" s="620"/>
      <c r="AUB5" s="620"/>
      <c r="AUC5" s="620"/>
      <c r="AUD5" s="620"/>
      <c r="AUE5" s="620"/>
      <c r="AUF5" s="620"/>
      <c r="AUG5" s="620"/>
      <c r="AUH5" s="620"/>
      <c r="AUI5" s="620"/>
      <c r="AUJ5" s="620"/>
      <c r="AUK5" s="620"/>
      <c r="AUL5" s="620"/>
      <c r="AUM5" s="620"/>
      <c r="AUN5" s="620"/>
      <c r="AUO5" s="620"/>
      <c r="AUP5" s="620"/>
      <c r="AUQ5" s="620"/>
      <c r="AUR5" s="620"/>
      <c r="AUS5" s="620"/>
      <c r="AUT5" s="620"/>
      <c r="AUU5" s="620"/>
      <c r="AUV5" s="620"/>
      <c r="AUW5" s="620"/>
      <c r="AUX5" s="620"/>
      <c r="AUY5" s="620"/>
      <c r="AUZ5" s="620"/>
      <c r="AVA5" s="620"/>
      <c r="AVB5" s="620"/>
      <c r="AVC5" s="620"/>
      <c r="AVD5" s="620"/>
      <c r="AVE5" s="620"/>
      <c r="AVF5" s="620"/>
      <c r="AVG5" s="620"/>
      <c r="AVH5" s="620"/>
      <c r="AVI5" s="620"/>
      <c r="AVJ5" s="620"/>
      <c r="AVK5" s="620"/>
      <c r="AVL5" s="620"/>
      <c r="AVM5" s="620"/>
      <c r="AVN5" s="620"/>
      <c r="AVO5" s="620"/>
      <c r="AVP5" s="620"/>
      <c r="AVQ5" s="620"/>
      <c r="AVR5" s="620"/>
      <c r="AVS5" s="620"/>
      <c r="AVT5" s="620"/>
      <c r="AVU5" s="620"/>
      <c r="AVV5" s="620"/>
      <c r="AVW5" s="620"/>
      <c r="AVX5" s="620"/>
      <c r="AVY5" s="620"/>
      <c r="AVZ5" s="620"/>
      <c r="AWA5" s="620"/>
      <c r="AWB5" s="620"/>
      <c r="AWC5" s="620"/>
      <c r="AWD5" s="620"/>
      <c r="AWE5" s="620"/>
      <c r="AWF5" s="620"/>
      <c r="AWG5" s="620"/>
      <c r="AWH5" s="620"/>
      <c r="AWI5" s="620"/>
      <c r="AWJ5" s="620"/>
      <c r="AWK5" s="620"/>
      <c r="AWL5" s="620"/>
      <c r="AWM5" s="620"/>
      <c r="AWN5" s="620"/>
      <c r="AWO5" s="620"/>
      <c r="AWP5" s="620"/>
      <c r="AWQ5" s="620"/>
      <c r="AWR5" s="620"/>
      <c r="AWS5" s="620"/>
      <c r="AWT5" s="620"/>
      <c r="AWU5" s="620"/>
      <c r="AWV5" s="620"/>
      <c r="AWW5" s="620"/>
      <c r="AWX5" s="620"/>
      <c r="AWY5" s="620"/>
      <c r="AWZ5" s="620"/>
      <c r="AXA5" s="620"/>
      <c r="AXB5" s="620"/>
      <c r="AXC5" s="620"/>
      <c r="AXD5" s="620"/>
      <c r="AXE5" s="620"/>
      <c r="AXF5" s="620"/>
      <c r="AXG5" s="620"/>
      <c r="AXH5" s="620"/>
      <c r="AXI5" s="620"/>
      <c r="AXJ5" s="620"/>
      <c r="AXK5" s="620"/>
      <c r="AXL5" s="620"/>
      <c r="AXM5" s="620"/>
      <c r="AXN5" s="620"/>
      <c r="AXO5" s="620"/>
      <c r="AXP5" s="620"/>
      <c r="AXQ5" s="620"/>
      <c r="AXR5" s="620"/>
      <c r="AXS5" s="620"/>
      <c r="AXT5" s="620"/>
      <c r="AXU5" s="620"/>
      <c r="AXV5" s="620"/>
      <c r="AXW5" s="620"/>
      <c r="AXX5" s="620"/>
      <c r="AXY5" s="620"/>
      <c r="AXZ5" s="620"/>
      <c r="AYA5" s="620"/>
      <c r="AYB5" s="620"/>
      <c r="AYC5" s="620"/>
      <c r="AYD5" s="620"/>
      <c r="AYE5" s="620"/>
      <c r="AYF5" s="620"/>
      <c r="AYG5" s="620"/>
      <c r="AYH5" s="620"/>
      <c r="AYI5" s="620"/>
      <c r="AYJ5" s="620"/>
      <c r="AYK5" s="620"/>
      <c r="AYL5" s="620"/>
      <c r="AYM5" s="620"/>
      <c r="AYN5" s="620"/>
      <c r="AYO5" s="620"/>
      <c r="AYP5" s="620"/>
      <c r="AYQ5" s="620"/>
      <c r="AYR5" s="620"/>
      <c r="AYS5" s="620"/>
      <c r="AYT5" s="620"/>
      <c r="AYU5" s="620"/>
      <c r="AYV5" s="620"/>
      <c r="AYW5" s="620"/>
      <c r="AYX5" s="620"/>
      <c r="AYY5" s="620"/>
      <c r="AYZ5" s="620"/>
      <c r="AZA5" s="620"/>
      <c r="AZB5" s="620"/>
      <c r="AZC5" s="620"/>
      <c r="AZD5" s="620"/>
      <c r="AZE5" s="620"/>
      <c r="AZF5" s="620"/>
      <c r="AZG5" s="620"/>
      <c r="AZH5" s="620"/>
      <c r="AZI5" s="620"/>
      <c r="AZJ5" s="620"/>
      <c r="AZK5" s="620"/>
      <c r="AZL5" s="620"/>
      <c r="AZM5" s="620"/>
      <c r="AZN5" s="620"/>
      <c r="AZO5" s="620"/>
      <c r="AZP5" s="620"/>
      <c r="AZQ5" s="620"/>
      <c r="AZR5" s="620"/>
      <c r="AZS5" s="620"/>
      <c r="AZT5" s="620"/>
      <c r="AZU5" s="620"/>
      <c r="AZV5" s="620"/>
      <c r="AZW5" s="620"/>
      <c r="AZX5" s="620"/>
      <c r="AZY5" s="620"/>
      <c r="AZZ5" s="620"/>
      <c r="BAA5" s="620"/>
      <c r="BAB5" s="620"/>
      <c r="BAC5" s="620"/>
      <c r="BAD5" s="620"/>
      <c r="BAE5" s="620"/>
      <c r="BAF5" s="620"/>
      <c r="BAG5" s="620"/>
      <c r="BAH5" s="620"/>
      <c r="BAI5" s="620"/>
      <c r="BAJ5" s="620"/>
      <c r="BAK5" s="620"/>
      <c r="BAL5" s="620"/>
      <c r="BAM5" s="620"/>
      <c r="BAN5" s="620"/>
      <c r="BAO5" s="620"/>
      <c r="BAP5" s="620"/>
      <c r="BAQ5" s="620"/>
      <c r="BAR5" s="620"/>
      <c r="BAS5" s="620"/>
      <c r="BAT5" s="620"/>
      <c r="BAU5" s="620"/>
      <c r="BAV5" s="620"/>
      <c r="BAW5" s="620"/>
      <c r="BAX5" s="620"/>
      <c r="BAY5" s="620"/>
      <c r="BAZ5" s="620"/>
      <c r="BBA5" s="620"/>
      <c r="BBB5" s="620"/>
      <c r="BBC5" s="620"/>
      <c r="BBD5" s="620"/>
      <c r="BBE5" s="620"/>
      <c r="BBF5" s="620"/>
      <c r="BBG5" s="620"/>
      <c r="BBH5" s="620"/>
      <c r="BBI5" s="620"/>
      <c r="BBJ5" s="620"/>
      <c r="BBK5" s="620"/>
      <c r="BBL5" s="620"/>
      <c r="BBM5" s="620"/>
      <c r="BBN5" s="620"/>
      <c r="BBO5" s="620"/>
      <c r="BBP5" s="620"/>
      <c r="BBQ5" s="620"/>
      <c r="BBR5" s="620"/>
      <c r="BBS5" s="620"/>
      <c r="BBT5" s="620"/>
      <c r="BBU5" s="620"/>
      <c r="BBV5" s="620"/>
      <c r="BBW5" s="620"/>
      <c r="BBX5" s="620"/>
      <c r="BBY5" s="620"/>
      <c r="BBZ5" s="620"/>
      <c r="BCA5" s="620"/>
      <c r="BCB5" s="620"/>
      <c r="BCC5" s="620"/>
      <c r="BCD5" s="620"/>
      <c r="BCE5" s="620"/>
      <c r="BCF5" s="620"/>
      <c r="BCG5" s="620"/>
      <c r="BCH5" s="620"/>
      <c r="BCI5" s="620"/>
      <c r="BCJ5" s="620"/>
      <c r="BCK5" s="620"/>
      <c r="BCL5" s="620"/>
      <c r="BCM5" s="620"/>
      <c r="BCN5" s="620"/>
      <c r="BCO5" s="620"/>
      <c r="BCP5" s="620"/>
      <c r="BCQ5" s="620"/>
      <c r="BCR5" s="620"/>
      <c r="BCS5" s="620"/>
      <c r="BCT5" s="620"/>
      <c r="BCU5" s="620"/>
      <c r="BCV5" s="620"/>
      <c r="BCW5" s="620"/>
      <c r="BCX5" s="620"/>
      <c r="BCY5" s="620"/>
      <c r="BCZ5" s="620"/>
      <c r="BDA5" s="620"/>
      <c r="BDB5" s="620"/>
      <c r="BDC5" s="620"/>
      <c r="BDD5" s="620"/>
      <c r="BDE5" s="620"/>
      <c r="BDF5" s="620"/>
      <c r="BDG5" s="620"/>
      <c r="BDH5" s="620"/>
      <c r="BDI5" s="620"/>
      <c r="BDJ5" s="620"/>
      <c r="BDK5" s="620"/>
      <c r="BDL5" s="620"/>
      <c r="BDM5" s="620"/>
      <c r="BDN5" s="620"/>
      <c r="BDO5" s="620"/>
      <c r="BDP5" s="620"/>
      <c r="BDQ5" s="620"/>
      <c r="BDR5" s="620"/>
      <c r="BDS5" s="620"/>
      <c r="BDT5" s="620"/>
      <c r="BDU5" s="620"/>
      <c r="BDV5" s="620"/>
      <c r="BDW5" s="620"/>
      <c r="BDX5" s="620"/>
      <c r="BDY5" s="620"/>
      <c r="BDZ5" s="620"/>
      <c r="BEA5" s="620"/>
      <c r="BEB5" s="620"/>
      <c r="BEC5" s="620"/>
      <c r="BED5" s="620"/>
      <c r="BEE5" s="620"/>
      <c r="BEF5" s="620"/>
      <c r="BEG5" s="620"/>
      <c r="BEH5" s="620"/>
      <c r="BEI5" s="620"/>
      <c r="BEJ5" s="620"/>
      <c r="BEK5" s="620"/>
      <c r="BEL5" s="620"/>
      <c r="BEM5" s="620"/>
      <c r="BEN5" s="620"/>
      <c r="BEO5" s="620"/>
      <c r="BEP5" s="620"/>
      <c r="BEQ5" s="620"/>
      <c r="BER5" s="620"/>
      <c r="BES5" s="620"/>
      <c r="BET5" s="620"/>
      <c r="BEU5" s="620"/>
      <c r="BEV5" s="620"/>
      <c r="BEW5" s="620"/>
      <c r="BEX5" s="620"/>
      <c r="BEY5" s="620"/>
      <c r="BEZ5" s="620"/>
      <c r="BFA5" s="620"/>
      <c r="BFB5" s="620"/>
      <c r="BFC5" s="620"/>
      <c r="BFD5" s="620"/>
      <c r="BFE5" s="620"/>
      <c r="BFF5" s="620"/>
      <c r="BFG5" s="620"/>
      <c r="BFH5" s="620"/>
      <c r="BFI5" s="620"/>
      <c r="BFJ5" s="620"/>
      <c r="BFK5" s="620"/>
      <c r="BFL5" s="620"/>
      <c r="BFM5" s="620"/>
      <c r="BFN5" s="620"/>
      <c r="BFO5" s="620"/>
      <c r="BFP5" s="620"/>
      <c r="BFQ5" s="620"/>
      <c r="BFR5" s="620"/>
      <c r="BFS5" s="620"/>
      <c r="BFT5" s="620"/>
      <c r="BFU5" s="620"/>
      <c r="BFV5" s="620"/>
      <c r="BFW5" s="620"/>
      <c r="BFX5" s="620"/>
      <c r="BFY5" s="620"/>
      <c r="BFZ5" s="620"/>
      <c r="BGA5" s="620"/>
      <c r="BGB5" s="620"/>
      <c r="BGC5" s="620"/>
      <c r="BGD5" s="620"/>
      <c r="BGE5" s="620"/>
      <c r="BGF5" s="620"/>
      <c r="BGG5" s="620"/>
      <c r="BGH5" s="620"/>
      <c r="BGI5" s="620"/>
      <c r="BGJ5" s="620"/>
      <c r="BGK5" s="620"/>
      <c r="BGL5" s="620"/>
      <c r="BGM5" s="620"/>
      <c r="BGN5" s="620"/>
      <c r="BGO5" s="620"/>
      <c r="BGP5" s="620"/>
      <c r="BGQ5" s="620"/>
      <c r="BGR5" s="620"/>
      <c r="BGS5" s="620"/>
      <c r="BGT5" s="620"/>
      <c r="BGU5" s="620"/>
      <c r="BGV5" s="620"/>
      <c r="BGW5" s="620"/>
      <c r="BGX5" s="620"/>
      <c r="BGY5" s="620"/>
      <c r="BGZ5" s="620"/>
      <c r="BHA5" s="620"/>
      <c r="BHB5" s="620"/>
      <c r="BHC5" s="620"/>
      <c r="BHD5" s="620"/>
      <c r="BHE5" s="620"/>
      <c r="BHF5" s="620"/>
      <c r="BHG5" s="620"/>
      <c r="BHH5" s="620"/>
      <c r="BHI5" s="620"/>
      <c r="BHJ5" s="620"/>
      <c r="BHK5" s="620"/>
      <c r="BHL5" s="620"/>
      <c r="BHM5" s="620"/>
      <c r="BHN5" s="620"/>
      <c r="BHO5" s="620"/>
      <c r="BHP5" s="620"/>
      <c r="BHQ5" s="620"/>
      <c r="BHR5" s="620"/>
      <c r="BHS5" s="620"/>
      <c r="BHT5" s="620"/>
      <c r="BHU5" s="620"/>
      <c r="BHV5" s="620"/>
      <c r="BHW5" s="620"/>
      <c r="BHX5" s="620"/>
      <c r="BHY5" s="620"/>
      <c r="BHZ5" s="620"/>
      <c r="BIA5" s="620"/>
      <c r="BIB5" s="620"/>
      <c r="BIC5" s="620"/>
      <c r="BID5" s="620"/>
      <c r="BIE5" s="620"/>
      <c r="BIF5" s="620"/>
      <c r="BIG5" s="620"/>
      <c r="BIH5" s="620"/>
      <c r="BII5" s="620"/>
      <c r="BIJ5" s="620"/>
      <c r="BIK5" s="620"/>
      <c r="BIL5" s="620"/>
      <c r="BIM5" s="620"/>
      <c r="BIN5" s="620"/>
      <c r="BIO5" s="620"/>
      <c r="BIP5" s="620"/>
      <c r="BIQ5" s="620"/>
      <c r="BIR5" s="620"/>
      <c r="BIS5" s="620"/>
      <c r="BIT5" s="620"/>
      <c r="BIU5" s="620"/>
      <c r="BIV5" s="620"/>
      <c r="BIW5" s="620"/>
      <c r="BIX5" s="620"/>
      <c r="BIY5" s="620"/>
      <c r="BIZ5" s="620"/>
      <c r="BJA5" s="620"/>
      <c r="BJB5" s="620"/>
      <c r="BJC5" s="620"/>
      <c r="BJD5" s="620"/>
      <c r="BJE5" s="620"/>
      <c r="BJF5" s="620"/>
      <c r="BJG5" s="620"/>
      <c r="BJH5" s="620"/>
      <c r="BJI5" s="620"/>
      <c r="BJJ5" s="620"/>
      <c r="BJK5" s="620"/>
      <c r="BJL5" s="620"/>
      <c r="BJM5" s="620"/>
      <c r="BJN5" s="620"/>
      <c r="BJO5" s="620"/>
      <c r="BJP5" s="620"/>
      <c r="BJQ5" s="620"/>
      <c r="BJR5" s="620"/>
      <c r="BJS5" s="620"/>
      <c r="BJT5" s="620"/>
      <c r="BJU5" s="620"/>
      <c r="BJV5" s="620"/>
      <c r="BJW5" s="620"/>
      <c r="BJX5" s="620"/>
      <c r="BJY5" s="620"/>
      <c r="BJZ5" s="620"/>
      <c r="BKA5" s="620"/>
      <c r="BKB5" s="620"/>
      <c r="BKC5" s="620"/>
      <c r="BKD5" s="620"/>
      <c r="BKE5" s="620"/>
      <c r="BKF5" s="620"/>
      <c r="BKG5" s="620"/>
      <c r="BKH5" s="620"/>
      <c r="BKI5" s="620"/>
      <c r="BKJ5" s="620"/>
      <c r="BKK5" s="620"/>
      <c r="BKL5" s="620"/>
      <c r="BKM5" s="620"/>
      <c r="BKN5" s="620"/>
      <c r="BKO5" s="620"/>
      <c r="BKP5" s="620"/>
      <c r="BKQ5" s="620"/>
      <c r="BKR5" s="620"/>
      <c r="BKS5" s="620"/>
      <c r="BKT5" s="620"/>
      <c r="BKU5" s="620"/>
      <c r="BKV5" s="620"/>
      <c r="BKW5" s="620"/>
      <c r="BKX5" s="620"/>
      <c r="BKY5" s="620"/>
      <c r="BKZ5" s="620"/>
      <c r="BLA5" s="620"/>
      <c r="BLB5" s="620"/>
      <c r="BLC5" s="620"/>
      <c r="BLD5" s="620"/>
      <c r="BLE5" s="620"/>
      <c r="BLF5" s="620"/>
      <c r="BLG5" s="620"/>
      <c r="BLH5" s="620"/>
      <c r="BLI5" s="620"/>
      <c r="BLJ5" s="620"/>
      <c r="BLK5" s="620"/>
      <c r="BLL5" s="620"/>
      <c r="BLM5" s="620"/>
      <c r="BLN5" s="620"/>
      <c r="BLO5" s="620"/>
      <c r="BLP5" s="620"/>
      <c r="BLQ5" s="620"/>
      <c r="BLR5" s="620"/>
      <c r="BLS5" s="620"/>
      <c r="BLT5" s="620"/>
      <c r="BLU5" s="620"/>
      <c r="BLV5" s="620"/>
      <c r="BLW5" s="620"/>
      <c r="BLX5" s="620"/>
      <c r="BLY5" s="620"/>
      <c r="BLZ5" s="620"/>
      <c r="BMA5" s="620"/>
      <c r="BMB5" s="620"/>
      <c r="BMC5" s="620"/>
      <c r="BMD5" s="620"/>
      <c r="BME5" s="620"/>
      <c r="BMF5" s="620"/>
      <c r="BMG5" s="620"/>
      <c r="BMH5" s="620"/>
      <c r="BMI5" s="620"/>
      <c r="BMJ5" s="620"/>
      <c r="BMK5" s="620"/>
      <c r="BML5" s="620"/>
      <c r="BMM5" s="620"/>
      <c r="BMN5" s="620"/>
      <c r="BMO5" s="620"/>
      <c r="BMP5" s="620"/>
      <c r="BMQ5" s="620"/>
      <c r="BMR5" s="620"/>
      <c r="BMS5" s="620"/>
      <c r="BMT5" s="620"/>
      <c r="BMU5" s="620"/>
      <c r="BMV5" s="620"/>
      <c r="BMW5" s="620"/>
      <c r="BMX5" s="620"/>
      <c r="BMY5" s="620"/>
      <c r="BMZ5" s="620"/>
      <c r="BNA5" s="620"/>
      <c r="BNB5" s="620"/>
      <c r="BNC5" s="620"/>
      <c r="BND5" s="620"/>
      <c r="BNE5" s="620"/>
      <c r="BNF5" s="620"/>
      <c r="BNG5" s="620"/>
      <c r="BNH5" s="620"/>
      <c r="BNI5" s="620"/>
      <c r="BNJ5" s="620"/>
      <c r="BNK5" s="620"/>
      <c r="BNL5" s="620"/>
      <c r="BNM5" s="620"/>
      <c r="BNN5" s="620"/>
      <c r="BNO5" s="620"/>
      <c r="BNP5" s="620"/>
      <c r="BNQ5" s="620"/>
      <c r="BNR5" s="620"/>
      <c r="BNS5" s="620"/>
      <c r="BNT5" s="620"/>
      <c r="BNU5" s="620"/>
      <c r="BNV5" s="620"/>
      <c r="BNW5" s="620"/>
      <c r="BNX5" s="620"/>
      <c r="BNY5" s="620"/>
      <c r="BNZ5" s="620"/>
      <c r="BOA5" s="620"/>
      <c r="BOB5" s="620"/>
      <c r="BOC5" s="620"/>
      <c r="BOD5" s="620"/>
      <c r="BOE5" s="620"/>
      <c r="BOF5" s="620"/>
      <c r="BOG5" s="620"/>
      <c r="BOH5" s="620"/>
      <c r="BOI5" s="620"/>
      <c r="BOJ5" s="620"/>
      <c r="BOK5" s="620"/>
      <c r="BOL5" s="620"/>
      <c r="BOM5" s="620"/>
      <c r="BON5" s="620"/>
      <c r="BOO5" s="620"/>
      <c r="BOP5" s="620"/>
      <c r="BOQ5" s="620"/>
      <c r="BOR5" s="620"/>
      <c r="BOS5" s="620"/>
      <c r="BOT5" s="620"/>
      <c r="BOU5" s="620"/>
      <c r="BOV5" s="620"/>
      <c r="BOW5" s="620"/>
      <c r="BOX5" s="620"/>
      <c r="BOY5" s="620"/>
      <c r="BOZ5" s="620"/>
      <c r="BPA5" s="620"/>
      <c r="BPB5" s="620"/>
      <c r="BPC5" s="620"/>
      <c r="BPD5" s="620"/>
      <c r="BPE5" s="620"/>
      <c r="BPF5" s="620"/>
      <c r="BPG5" s="620"/>
      <c r="BPH5" s="620"/>
      <c r="BPI5" s="620"/>
      <c r="BPJ5" s="620"/>
      <c r="BPK5" s="620"/>
      <c r="BPL5" s="620"/>
      <c r="BPM5" s="620"/>
      <c r="BPN5" s="620"/>
      <c r="BPO5" s="620"/>
      <c r="BPP5" s="620"/>
      <c r="BPQ5" s="620"/>
      <c r="BPR5" s="620"/>
      <c r="BPS5" s="620"/>
      <c r="BPT5" s="620"/>
      <c r="BPU5" s="620"/>
      <c r="BPV5" s="620"/>
      <c r="BPW5" s="620"/>
      <c r="BPX5" s="620"/>
      <c r="BPY5" s="620"/>
      <c r="BPZ5" s="620"/>
      <c r="BQA5" s="620"/>
      <c r="BQB5" s="620"/>
      <c r="BQC5" s="620"/>
      <c r="BQD5" s="620"/>
      <c r="BQE5" s="620"/>
      <c r="BQF5" s="620"/>
      <c r="BQG5" s="620"/>
      <c r="BQH5" s="620"/>
      <c r="BQI5" s="620"/>
      <c r="BQJ5" s="620"/>
      <c r="BQK5" s="620"/>
      <c r="BQL5" s="620"/>
      <c r="BQM5" s="620"/>
      <c r="BQN5" s="620"/>
      <c r="BQO5" s="620"/>
      <c r="BQP5" s="620"/>
      <c r="BQQ5" s="620"/>
      <c r="BQR5" s="620"/>
      <c r="BQS5" s="620"/>
      <c r="BQT5" s="620"/>
      <c r="BQU5" s="620"/>
      <c r="BQV5" s="620"/>
      <c r="BQW5" s="620"/>
      <c r="BQX5" s="620"/>
      <c r="BQY5" s="620"/>
      <c r="BQZ5" s="620"/>
      <c r="BRA5" s="620"/>
      <c r="BRB5" s="620"/>
      <c r="BRC5" s="620"/>
      <c r="BRD5" s="620"/>
      <c r="BRE5" s="620"/>
      <c r="BRF5" s="620"/>
      <c r="BRG5" s="620"/>
      <c r="BRH5" s="620"/>
      <c r="BRI5" s="620"/>
      <c r="BRJ5" s="620"/>
      <c r="BRK5" s="620"/>
      <c r="BRL5" s="620"/>
      <c r="BRM5" s="620"/>
      <c r="BRN5" s="620"/>
      <c r="BRO5" s="620"/>
      <c r="BRP5" s="620"/>
      <c r="BRQ5" s="620"/>
      <c r="BRR5" s="620"/>
      <c r="BRS5" s="620"/>
      <c r="BRT5" s="620"/>
      <c r="BRU5" s="620"/>
      <c r="BRV5" s="620"/>
      <c r="BRW5" s="620"/>
      <c r="BRX5" s="620"/>
      <c r="BRY5" s="620"/>
      <c r="BRZ5" s="620"/>
      <c r="BSA5" s="620"/>
      <c r="BSB5" s="620"/>
      <c r="BSC5" s="620"/>
      <c r="BSD5" s="620"/>
      <c r="BSE5" s="620"/>
      <c r="BSF5" s="620"/>
      <c r="BSG5" s="620"/>
      <c r="BSH5" s="620"/>
      <c r="BSI5" s="620"/>
      <c r="BSJ5" s="620"/>
      <c r="BSK5" s="620"/>
      <c r="BSL5" s="620"/>
      <c r="BSM5" s="620"/>
      <c r="BSN5" s="620"/>
      <c r="BSO5" s="620"/>
      <c r="BSP5" s="620"/>
      <c r="BSQ5" s="620"/>
      <c r="BSR5" s="620"/>
      <c r="BSS5" s="620"/>
      <c r="BST5" s="620"/>
      <c r="BSU5" s="620"/>
      <c r="BSV5" s="620"/>
      <c r="BSW5" s="620"/>
      <c r="BSX5" s="620"/>
      <c r="BSY5" s="620"/>
      <c r="BSZ5" s="620"/>
      <c r="BTA5" s="620"/>
      <c r="BTB5" s="620"/>
      <c r="BTC5" s="620"/>
      <c r="BTD5" s="620"/>
      <c r="BTE5" s="620"/>
      <c r="BTF5" s="620"/>
      <c r="BTG5" s="620"/>
      <c r="BTH5" s="620"/>
      <c r="BTI5" s="620"/>
      <c r="BTJ5" s="620"/>
      <c r="BTK5" s="620"/>
      <c r="BTL5" s="620"/>
      <c r="BTM5" s="620"/>
      <c r="BTN5" s="620"/>
      <c r="BTO5" s="620"/>
      <c r="BTP5" s="620"/>
      <c r="BTQ5" s="620"/>
      <c r="BTR5" s="620"/>
      <c r="BTS5" s="620"/>
      <c r="BTT5" s="620"/>
      <c r="BTU5" s="620"/>
      <c r="BTV5" s="620"/>
      <c r="BTW5" s="620"/>
      <c r="BTX5" s="620"/>
      <c r="BTY5" s="620"/>
      <c r="BTZ5" s="620"/>
      <c r="BUA5" s="620"/>
      <c r="BUB5" s="620"/>
      <c r="BUC5" s="620"/>
      <c r="BUD5" s="620"/>
      <c r="BUE5" s="620"/>
      <c r="BUF5" s="620"/>
      <c r="BUG5" s="620"/>
      <c r="BUH5" s="620"/>
      <c r="BUI5" s="620"/>
      <c r="BUJ5" s="620"/>
      <c r="BUK5" s="620"/>
      <c r="BUL5" s="620"/>
      <c r="BUM5" s="620"/>
      <c r="BUN5" s="620"/>
      <c r="BUO5" s="620"/>
      <c r="BUP5" s="620"/>
      <c r="BUQ5" s="620"/>
      <c r="BUR5" s="620"/>
      <c r="BUS5" s="620"/>
      <c r="BUT5" s="620"/>
      <c r="BUU5" s="620"/>
      <c r="BUV5" s="620"/>
      <c r="BUW5" s="620"/>
      <c r="BUX5" s="620"/>
      <c r="BUY5" s="620"/>
      <c r="BUZ5" s="620"/>
      <c r="BVA5" s="620"/>
      <c r="BVB5" s="620"/>
      <c r="BVC5" s="620"/>
      <c r="BVD5" s="620"/>
      <c r="BVE5" s="620"/>
      <c r="BVF5" s="620"/>
      <c r="BVG5" s="620"/>
      <c r="BVH5" s="620"/>
      <c r="BVI5" s="620"/>
      <c r="BVJ5" s="620"/>
      <c r="BVK5" s="620"/>
      <c r="BVL5" s="620"/>
      <c r="BVM5" s="620"/>
      <c r="BVN5" s="620"/>
      <c r="BVO5" s="620"/>
      <c r="BVP5" s="620"/>
      <c r="BVQ5" s="620"/>
      <c r="BVR5" s="620"/>
      <c r="BVS5" s="620"/>
      <c r="BVT5" s="620"/>
      <c r="BVU5" s="620"/>
      <c r="BVV5" s="620"/>
      <c r="BVW5" s="620"/>
      <c r="BVX5" s="620"/>
      <c r="BVY5" s="620"/>
      <c r="BVZ5" s="620"/>
      <c r="BWA5" s="620"/>
      <c r="BWB5" s="620"/>
      <c r="BWC5" s="620"/>
      <c r="BWD5" s="620"/>
      <c r="BWE5" s="620"/>
      <c r="BWF5" s="620"/>
      <c r="BWG5" s="620"/>
      <c r="BWH5" s="620"/>
      <c r="BWI5" s="620"/>
      <c r="BWJ5" s="620"/>
      <c r="BWK5" s="620"/>
      <c r="BWL5" s="620"/>
      <c r="BWM5" s="620"/>
      <c r="BWN5" s="620"/>
      <c r="BWO5" s="620"/>
      <c r="BWP5" s="620"/>
      <c r="BWQ5" s="620"/>
      <c r="BWR5" s="620"/>
      <c r="BWS5" s="620"/>
      <c r="BWT5" s="620"/>
      <c r="BWU5" s="620"/>
      <c r="BWV5" s="620"/>
      <c r="BWW5" s="620"/>
      <c r="BWX5" s="620"/>
      <c r="BWY5" s="620"/>
      <c r="BWZ5" s="620"/>
      <c r="BXA5" s="620"/>
      <c r="BXB5" s="620"/>
      <c r="BXC5" s="620"/>
      <c r="BXD5" s="620"/>
      <c r="BXE5" s="620"/>
      <c r="BXF5" s="620"/>
      <c r="BXG5" s="620"/>
      <c r="BXH5" s="620"/>
      <c r="BXI5" s="620"/>
      <c r="BXJ5" s="620"/>
      <c r="BXK5" s="620"/>
      <c r="BXL5" s="620"/>
      <c r="BXM5" s="620"/>
      <c r="BXN5" s="620"/>
      <c r="BXO5" s="620"/>
      <c r="BXP5" s="620"/>
      <c r="BXQ5" s="620"/>
      <c r="BXR5" s="620"/>
      <c r="BXS5" s="620"/>
      <c r="BXT5" s="620"/>
      <c r="BXU5" s="620"/>
      <c r="BXV5" s="620"/>
      <c r="BXW5" s="620"/>
      <c r="BXX5" s="620"/>
      <c r="BXY5" s="620"/>
      <c r="BXZ5" s="620"/>
      <c r="BYA5" s="620"/>
      <c r="BYB5" s="620"/>
      <c r="BYC5" s="620"/>
      <c r="BYD5" s="620"/>
      <c r="BYE5" s="620"/>
      <c r="BYF5" s="620"/>
      <c r="BYG5" s="620"/>
      <c r="BYH5" s="620"/>
      <c r="BYI5" s="620"/>
      <c r="BYJ5" s="620"/>
      <c r="BYK5" s="620"/>
      <c r="BYL5" s="620"/>
      <c r="BYM5" s="620"/>
      <c r="BYN5" s="620"/>
      <c r="BYO5" s="620"/>
      <c r="BYP5" s="620"/>
      <c r="BYQ5" s="620"/>
      <c r="BYR5" s="620"/>
      <c r="BYS5" s="620"/>
      <c r="BYT5" s="620"/>
      <c r="BYU5" s="620"/>
      <c r="BYV5" s="620"/>
      <c r="BYW5" s="620"/>
      <c r="BYX5" s="620"/>
      <c r="BYY5" s="620"/>
      <c r="BYZ5" s="620"/>
      <c r="BZA5" s="620"/>
      <c r="BZB5" s="620"/>
      <c r="BZC5" s="620"/>
      <c r="BZD5" s="620"/>
      <c r="BZE5" s="620"/>
      <c r="BZF5" s="620"/>
      <c r="BZG5" s="620"/>
      <c r="BZH5" s="620"/>
      <c r="BZI5" s="620"/>
      <c r="BZJ5" s="620"/>
      <c r="BZK5" s="620"/>
      <c r="BZL5" s="620"/>
      <c r="BZM5" s="620"/>
      <c r="BZN5" s="620"/>
      <c r="BZO5" s="620"/>
      <c r="BZP5" s="620"/>
      <c r="BZQ5" s="620"/>
      <c r="BZR5" s="620"/>
      <c r="BZS5" s="620"/>
      <c r="BZT5" s="620"/>
      <c r="BZU5" s="620"/>
      <c r="BZV5" s="620"/>
      <c r="BZW5" s="620"/>
      <c r="BZX5" s="620"/>
      <c r="BZY5" s="620"/>
      <c r="BZZ5" s="620"/>
      <c r="CAA5" s="620"/>
      <c r="CAB5" s="620"/>
      <c r="CAC5" s="620"/>
      <c r="CAD5" s="620"/>
      <c r="CAE5" s="620"/>
      <c r="CAF5" s="620"/>
      <c r="CAG5" s="620"/>
      <c r="CAH5" s="620"/>
      <c r="CAI5" s="620"/>
      <c r="CAJ5" s="620"/>
      <c r="CAK5" s="620"/>
      <c r="CAL5" s="620"/>
      <c r="CAM5" s="620"/>
      <c r="CAN5" s="620"/>
      <c r="CAO5" s="620"/>
      <c r="CAP5" s="620"/>
      <c r="CAQ5" s="620"/>
      <c r="CAR5" s="620"/>
      <c r="CAS5" s="620"/>
      <c r="CAT5" s="620"/>
      <c r="CAU5" s="620"/>
      <c r="CAV5" s="620"/>
      <c r="CAW5" s="620"/>
      <c r="CAX5" s="620"/>
      <c r="CAY5" s="620"/>
      <c r="CAZ5" s="620"/>
      <c r="CBA5" s="620"/>
      <c r="CBB5" s="620"/>
      <c r="CBC5" s="620"/>
      <c r="CBD5" s="620"/>
      <c r="CBE5" s="620"/>
      <c r="CBF5" s="620"/>
      <c r="CBG5" s="620"/>
      <c r="CBH5" s="620"/>
      <c r="CBI5" s="620"/>
      <c r="CBJ5" s="620"/>
      <c r="CBK5" s="620"/>
      <c r="CBL5" s="620"/>
      <c r="CBM5" s="620"/>
      <c r="CBN5" s="620"/>
      <c r="CBO5" s="620"/>
      <c r="CBP5" s="620"/>
      <c r="CBQ5" s="620"/>
      <c r="CBR5" s="620"/>
      <c r="CBS5" s="620"/>
      <c r="CBT5" s="620"/>
      <c r="CBU5" s="620"/>
      <c r="CBV5" s="620"/>
      <c r="CBW5" s="620"/>
      <c r="CBX5" s="620"/>
      <c r="CBY5" s="620"/>
      <c r="CBZ5" s="620"/>
      <c r="CCA5" s="620"/>
      <c r="CCB5" s="620"/>
      <c r="CCC5" s="620"/>
      <c r="CCD5" s="620"/>
      <c r="CCE5" s="620"/>
      <c r="CCF5" s="620"/>
      <c r="CCG5" s="620"/>
      <c r="CCH5" s="620"/>
      <c r="CCI5" s="620"/>
      <c r="CCJ5" s="620"/>
      <c r="CCK5" s="620"/>
      <c r="CCL5" s="620"/>
      <c r="CCM5" s="620"/>
      <c r="CCN5" s="620"/>
      <c r="CCO5" s="620"/>
      <c r="CCP5" s="620"/>
      <c r="CCQ5" s="620"/>
      <c r="CCR5" s="620"/>
      <c r="CCS5" s="620"/>
      <c r="CCT5" s="620"/>
      <c r="CCU5" s="620"/>
      <c r="CCV5" s="620"/>
      <c r="CCW5" s="620"/>
      <c r="CCX5" s="620"/>
      <c r="CCY5" s="620"/>
      <c r="CCZ5" s="620"/>
      <c r="CDA5" s="620"/>
      <c r="CDB5" s="620"/>
      <c r="CDC5" s="620"/>
      <c r="CDD5" s="620"/>
      <c r="CDE5" s="620"/>
      <c r="CDF5" s="620"/>
      <c r="CDG5" s="620"/>
      <c r="CDH5" s="620"/>
      <c r="CDI5" s="620"/>
      <c r="CDJ5" s="620"/>
      <c r="CDK5" s="620"/>
      <c r="CDL5" s="620"/>
      <c r="CDM5" s="620"/>
      <c r="CDN5" s="620"/>
      <c r="CDO5" s="620"/>
      <c r="CDP5" s="620"/>
      <c r="CDQ5" s="620"/>
      <c r="CDR5" s="620"/>
      <c r="CDS5" s="620"/>
      <c r="CDT5" s="620"/>
      <c r="CDU5" s="620"/>
      <c r="CDV5" s="620"/>
      <c r="CDW5" s="620"/>
      <c r="CDX5" s="620"/>
      <c r="CDY5" s="620"/>
      <c r="CDZ5" s="620"/>
      <c r="CEA5" s="620"/>
      <c r="CEB5" s="620"/>
      <c r="CEC5" s="620"/>
      <c r="CED5" s="620"/>
      <c r="CEE5" s="620"/>
      <c r="CEF5" s="620"/>
      <c r="CEG5" s="620"/>
      <c r="CEH5" s="620"/>
      <c r="CEI5" s="620"/>
      <c r="CEJ5" s="620"/>
      <c r="CEK5" s="620"/>
      <c r="CEL5" s="620"/>
      <c r="CEM5" s="620"/>
      <c r="CEN5" s="620"/>
      <c r="CEO5" s="620"/>
      <c r="CEP5" s="620"/>
      <c r="CEQ5" s="620"/>
      <c r="CER5" s="620"/>
      <c r="CES5" s="620"/>
      <c r="CET5" s="620"/>
      <c r="CEU5" s="620"/>
      <c r="CEV5" s="620"/>
      <c r="CEW5" s="620"/>
      <c r="CEX5" s="620"/>
      <c r="CEY5" s="620"/>
      <c r="CEZ5" s="620"/>
      <c r="CFA5" s="620"/>
      <c r="CFB5" s="620"/>
      <c r="CFC5" s="620"/>
      <c r="CFD5" s="620"/>
      <c r="CFE5" s="620"/>
      <c r="CFF5" s="620"/>
      <c r="CFG5" s="620"/>
      <c r="CFH5" s="620"/>
      <c r="CFI5" s="620"/>
      <c r="CFJ5" s="620"/>
      <c r="CFK5" s="620"/>
      <c r="CFL5" s="620"/>
      <c r="CFM5" s="620"/>
      <c r="CFN5" s="620"/>
      <c r="CFO5" s="620"/>
      <c r="CFP5" s="620"/>
      <c r="CFQ5" s="620"/>
      <c r="CFR5" s="620"/>
      <c r="CFS5" s="620"/>
      <c r="CFT5" s="620"/>
      <c r="CFU5" s="620"/>
      <c r="CFV5" s="620"/>
      <c r="CFW5" s="620"/>
      <c r="CFX5" s="620"/>
      <c r="CFY5" s="620"/>
      <c r="CFZ5" s="620"/>
      <c r="CGA5" s="620"/>
      <c r="CGB5" s="620"/>
      <c r="CGC5" s="620"/>
      <c r="CGD5" s="620"/>
      <c r="CGE5" s="620"/>
      <c r="CGF5" s="620"/>
      <c r="CGG5" s="620"/>
      <c r="CGH5" s="620"/>
      <c r="CGI5" s="620"/>
      <c r="CGJ5" s="620"/>
      <c r="CGK5" s="620"/>
      <c r="CGL5" s="620"/>
      <c r="CGM5" s="620"/>
      <c r="CGN5" s="620"/>
      <c r="CGO5" s="620"/>
      <c r="CGP5" s="620"/>
      <c r="CGQ5" s="620"/>
      <c r="CGR5" s="620"/>
      <c r="CGS5" s="620"/>
      <c r="CGT5" s="620"/>
      <c r="CGU5" s="620"/>
      <c r="CGV5" s="620"/>
      <c r="CGW5" s="620"/>
      <c r="CGX5" s="620"/>
      <c r="CGY5" s="620"/>
      <c r="CGZ5" s="620"/>
      <c r="CHA5" s="620"/>
      <c r="CHB5" s="620"/>
      <c r="CHC5" s="620"/>
      <c r="CHD5" s="620"/>
      <c r="CHE5" s="620"/>
      <c r="CHF5" s="620"/>
      <c r="CHG5" s="620"/>
      <c r="CHH5" s="620"/>
      <c r="CHI5" s="620"/>
      <c r="CHJ5" s="620"/>
      <c r="CHK5" s="620"/>
      <c r="CHL5" s="620"/>
      <c r="CHM5" s="620"/>
      <c r="CHN5" s="620"/>
      <c r="CHO5" s="620"/>
      <c r="CHP5" s="620"/>
      <c r="CHQ5" s="620"/>
      <c r="CHR5" s="620"/>
      <c r="CHS5" s="620"/>
      <c r="CHT5" s="620"/>
      <c r="CHU5" s="620"/>
      <c r="CHV5" s="620"/>
      <c r="CHW5" s="620"/>
      <c r="CHX5" s="620"/>
      <c r="CHY5" s="620"/>
      <c r="CHZ5" s="620"/>
      <c r="CIA5" s="620"/>
      <c r="CIB5" s="620"/>
      <c r="CIC5" s="620"/>
      <c r="CID5" s="620"/>
      <c r="CIE5" s="620"/>
      <c r="CIF5" s="620"/>
      <c r="CIG5" s="620"/>
      <c r="CIH5" s="620"/>
      <c r="CII5" s="620"/>
      <c r="CIJ5" s="620"/>
      <c r="CIK5" s="620"/>
      <c r="CIL5" s="620"/>
      <c r="CIM5" s="620"/>
      <c r="CIN5" s="620"/>
      <c r="CIO5" s="620"/>
      <c r="CIP5" s="620"/>
      <c r="CIQ5" s="620"/>
      <c r="CIR5" s="620"/>
      <c r="CIS5" s="620"/>
      <c r="CIT5" s="620"/>
      <c r="CIU5" s="620"/>
      <c r="CIV5" s="620"/>
      <c r="CIW5" s="620"/>
      <c r="CIX5" s="620"/>
      <c r="CIY5" s="620"/>
      <c r="CIZ5" s="620"/>
      <c r="CJA5" s="620"/>
      <c r="CJB5" s="620"/>
      <c r="CJC5" s="620"/>
      <c r="CJD5" s="620"/>
      <c r="CJE5" s="620"/>
      <c r="CJF5" s="620"/>
      <c r="CJG5" s="620"/>
      <c r="CJH5" s="620"/>
      <c r="CJI5" s="620"/>
      <c r="CJJ5" s="620"/>
      <c r="CJK5" s="620"/>
      <c r="CJL5" s="620"/>
      <c r="CJM5" s="620"/>
      <c r="CJN5" s="620"/>
      <c r="CJO5" s="620"/>
      <c r="CJP5" s="620"/>
      <c r="CJQ5" s="620"/>
      <c r="CJR5" s="620"/>
      <c r="CJS5" s="620"/>
      <c r="CJT5" s="620"/>
      <c r="CJU5" s="620"/>
      <c r="CJV5" s="620"/>
      <c r="CJW5" s="620"/>
      <c r="CJX5" s="620"/>
      <c r="CJY5" s="620"/>
      <c r="CJZ5" s="620"/>
      <c r="CKA5" s="620"/>
      <c r="CKB5" s="620"/>
      <c r="CKC5" s="620"/>
      <c r="CKD5" s="620"/>
      <c r="CKE5" s="620"/>
      <c r="CKF5" s="620"/>
      <c r="CKG5" s="620"/>
      <c r="CKH5" s="620"/>
      <c r="CKI5" s="620"/>
      <c r="CKJ5" s="620"/>
      <c r="CKK5" s="620"/>
      <c r="CKL5" s="620"/>
      <c r="CKM5" s="620"/>
      <c r="CKN5" s="620"/>
      <c r="CKO5" s="620"/>
      <c r="CKP5" s="620"/>
      <c r="CKQ5" s="620"/>
      <c r="CKR5" s="620"/>
      <c r="CKS5" s="620"/>
      <c r="CKT5" s="620"/>
      <c r="CKU5" s="620"/>
      <c r="CKV5" s="620"/>
      <c r="CKW5" s="620"/>
      <c r="CKX5" s="620"/>
      <c r="CKY5" s="620"/>
      <c r="CKZ5" s="620"/>
      <c r="CLA5" s="620"/>
      <c r="CLB5" s="620"/>
      <c r="CLC5" s="620"/>
      <c r="CLD5" s="620"/>
      <c r="CLE5" s="620"/>
      <c r="CLF5" s="620"/>
      <c r="CLG5" s="620"/>
      <c r="CLH5" s="620"/>
      <c r="CLI5" s="620"/>
      <c r="CLJ5" s="620"/>
      <c r="CLK5" s="620"/>
      <c r="CLL5" s="620"/>
      <c r="CLM5" s="620"/>
      <c r="CLN5" s="620"/>
      <c r="CLO5" s="620"/>
      <c r="CLP5" s="620"/>
      <c r="CLQ5" s="620"/>
      <c r="CLR5" s="620"/>
      <c r="CLS5" s="620"/>
      <c r="CLT5" s="620"/>
      <c r="CLU5" s="620"/>
      <c r="CLV5" s="620"/>
      <c r="CLW5" s="620"/>
      <c r="CLX5" s="620"/>
      <c r="CLY5" s="620"/>
      <c r="CLZ5" s="620"/>
      <c r="CMA5" s="620"/>
      <c r="CMB5" s="620"/>
      <c r="CMC5" s="620"/>
      <c r="CMD5" s="620"/>
      <c r="CME5" s="620"/>
      <c r="CMF5" s="620"/>
      <c r="CMG5" s="620"/>
      <c r="CMH5" s="620"/>
      <c r="CMI5" s="620"/>
      <c r="CMJ5" s="620"/>
      <c r="CMK5" s="620"/>
      <c r="CML5" s="620"/>
      <c r="CMM5" s="620"/>
      <c r="CMN5" s="620"/>
      <c r="CMO5" s="620"/>
      <c r="CMP5" s="620"/>
      <c r="CMQ5" s="620"/>
      <c r="CMR5" s="620"/>
      <c r="CMS5" s="620"/>
      <c r="CMT5" s="620"/>
      <c r="CMU5" s="620"/>
      <c r="CMV5" s="620"/>
      <c r="CMW5" s="620"/>
      <c r="CMX5" s="620"/>
      <c r="CMY5" s="620"/>
      <c r="CMZ5" s="620"/>
      <c r="CNA5" s="620"/>
      <c r="CNB5" s="620"/>
      <c r="CNC5" s="620"/>
      <c r="CND5" s="620"/>
      <c r="CNE5" s="620"/>
      <c r="CNF5" s="620"/>
      <c r="CNG5" s="620"/>
      <c r="CNH5" s="620"/>
      <c r="CNI5" s="620"/>
      <c r="CNJ5" s="620"/>
      <c r="CNK5" s="620"/>
      <c r="CNL5" s="620"/>
      <c r="CNM5" s="620"/>
      <c r="CNN5" s="620"/>
      <c r="CNO5" s="620"/>
      <c r="CNP5" s="620"/>
      <c r="CNQ5" s="620"/>
      <c r="CNR5" s="620"/>
      <c r="CNS5" s="620"/>
      <c r="CNT5" s="620"/>
      <c r="CNU5" s="620"/>
      <c r="CNV5" s="620"/>
      <c r="CNW5" s="620"/>
      <c r="CNX5" s="620"/>
      <c r="CNY5" s="620"/>
      <c r="CNZ5" s="620"/>
      <c r="COA5" s="620"/>
      <c r="COB5" s="620"/>
      <c r="COC5" s="620"/>
      <c r="COD5" s="620"/>
      <c r="COE5" s="620"/>
      <c r="COF5" s="620"/>
      <c r="COG5" s="620"/>
      <c r="COH5" s="620"/>
      <c r="COI5" s="620"/>
      <c r="COJ5" s="620"/>
      <c r="COK5" s="620"/>
      <c r="COL5" s="620"/>
      <c r="COM5" s="620"/>
      <c r="CON5" s="620"/>
      <c r="COO5" s="620"/>
      <c r="COP5" s="620"/>
      <c r="COQ5" s="620"/>
      <c r="COR5" s="620"/>
      <c r="COS5" s="620"/>
      <c r="COT5" s="620"/>
      <c r="COU5" s="620"/>
      <c r="COV5" s="620"/>
      <c r="COW5" s="620"/>
      <c r="COX5" s="620"/>
      <c r="COY5" s="620"/>
      <c r="COZ5" s="620"/>
      <c r="CPA5" s="620"/>
      <c r="CPB5" s="620"/>
      <c r="CPC5" s="620"/>
      <c r="CPD5" s="620"/>
      <c r="CPE5" s="620"/>
      <c r="CPF5" s="620"/>
      <c r="CPG5" s="620"/>
      <c r="CPH5" s="620"/>
      <c r="CPI5" s="620"/>
      <c r="CPJ5" s="620"/>
      <c r="CPK5" s="620"/>
      <c r="CPL5" s="620"/>
      <c r="CPM5" s="620"/>
      <c r="CPN5" s="620"/>
      <c r="CPO5" s="620"/>
      <c r="CPP5" s="620"/>
      <c r="CPQ5" s="620"/>
      <c r="CPR5" s="620"/>
      <c r="CPS5" s="620"/>
      <c r="CPT5" s="620"/>
      <c r="CPU5" s="620"/>
      <c r="CPV5" s="620"/>
      <c r="CPW5" s="620"/>
      <c r="CPX5" s="620"/>
      <c r="CPY5" s="620"/>
      <c r="CPZ5" s="620"/>
      <c r="CQA5" s="620"/>
      <c r="CQB5" s="620"/>
      <c r="CQC5" s="620"/>
      <c r="CQD5" s="620"/>
      <c r="CQE5" s="620"/>
      <c r="CQF5" s="620"/>
      <c r="CQG5" s="620"/>
      <c r="CQH5" s="620"/>
      <c r="CQI5" s="620"/>
      <c r="CQJ5" s="620"/>
      <c r="CQK5" s="620"/>
      <c r="CQL5" s="620"/>
      <c r="CQM5" s="620"/>
      <c r="CQN5" s="620"/>
      <c r="CQO5" s="620"/>
      <c r="CQP5" s="620"/>
      <c r="CQQ5" s="620"/>
      <c r="CQR5" s="620"/>
      <c r="CQS5" s="620"/>
      <c r="CQT5" s="620"/>
      <c r="CQU5" s="620"/>
      <c r="CQV5" s="620"/>
      <c r="CQW5" s="620"/>
      <c r="CQX5" s="620"/>
      <c r="CQY5" s="620"/>
      <c r="CQZ5" s="620"/>
      <c r="CRA5" s="620"/>
      <c r="CRB5" s="620"/>
      <c r="CRC5" s="620"/>
      <c r="CRD5" s="620"/>
      <c r="CRE5" s="620"/>
      <c r="CRF5" s="620"/>
      <c r="CRG5" s="620"/>
      <c r="CRH5" s="620"/>
      <c r="CRI5" s="620"/>
      <c r="CRJ5" s="620"/>
      <c r="CRK5" s="620"/>
      <c r="CRL5" s="620"/>
      <c r="CRM5" s="620"/>
      <c r="CRN5" s="620"/>
      <c r="CRO5" s="620"/>
      <c r="CRP5" s="620"/>
      <c r="CRQ5" s="620"/>
      <c r="CRR5" s="620"/>
      <c r="CRS5" s="620"/>
      <c r="CRT5" s="620"/>
      <c r="CRU5" s="620"/>
      <c r="CRV5" s="620"/>
      <c r="CRW5" s="620"/>
      <c r="CRX5" s="620"/>
      <c r="CRY5" s="620"/>
      <c r="CRZ5" s="620"/>
      <c r="CSA5" s="620"/>
      <c r="CSB5" s="620"/>
      <c r="CSC5" s="620"/>
      <c r="CSD5" s="620"/>
      <c r="CSE5" s="620"/>
      <c r="CSF5" s="620"/>
      <c r="CSG5" s="620"/>
      <c r="CSH5" s="620"/>
      <c r="CSI5" s="620"/>
      <c r="CSJ5" s="620"/>
      <c r="CSK5" s="620"/>
      <c r="CSL5" s="620"/>
      <c r="CSM5" s="620"/>
      <c r="CSN5" s="620"/>
      <c r="CSO5" s="620"/>
      <c r="CSP5" s="620"/>
      <c r="CSQ5" s="620"/>
      <c r="CSR5" s="620"/>
      <c r="CSS5" s="620"/>
      <c r="CST5" s="620"/>
      <c r="CSU5" s="620"/>
      <c r="CSV5" s="620"/>
      <c r="CSW5" s="620"/>
      <c r="CSX5" s="620"/>
      <c r="CSY5" s="620"/>
      <c r="CSZ5" s="620"/>
      <c r="CTA5" s="620"/>
      <c r="CTB5" s="620"/>
      <c r="CTC5" s="620"/>
      <c r="CTD5" s="620"/>
      <c r="CTE5" s="620"/>
      <c r="CTF5" s="620"/>
      <c r="CTG5" s="620"/>
      <c r="CTH5" s="620"/>
      <c r="CTI5" s="620"/>
      <c r="CTJ5" s="620"/>
      <c r="CTK5" s="620"/>
      <c r="CTL5" s="620"/>
      <c r="CTM5" s="620"/>
      <c r="CTN5" s="620"/>
      <c r="CTO5" s="620"/>
      <c r="CTP5" s="620"/>
      <c r="CTQ5" s="620"/>
      <c r="CTR5" s="620"/>
      <c r="CTS5" s="620"/>
      <c r="CTT5" s="620"/>
      <c r="CTU5" s="620"/>
      <c r="CTV5" s="620"/>
      <c r="CTW5" s="620"/>
      <c r="CTX5" s="620"/>
      <c r="CTY5" s="620"/>
      <c r="CTZ5" s="620"/>
      <c r="CUA5" s="620"/>
      <c r="CUB5" s="620"/>
      <c r="CUC5" s="620"/>
      <c r="CUD5" s="620"/>
      <c r="CUE5" s="620"/>
      <c r="CUF5" s="620"/>
      <c r="CUG5" s="620"/>
      <c r="CUH5" s="620"/>
      <c r="CUI5" s="620"/>
      <c r="CUJ5" s="620"/>
      <c r="CUK5" s="620"/>
      <c r="CUL5" s="620"/>
      <c r="CUM5" s="620"/>
      <c r="CUN5" s="620"/>
      <c r="CUO5" s="620"/>
      <c r="CUP5" s="620"/>
      <c r="CUQ5" s="620"/>
      <c r="CUR5" s="620"/>
      <c r="CUS5" s="620"/>
      <c r="CUT5" s="620"/>
      <c r="CUU5" s="620"/>
      <c r="CUV5" s="620"/>
      <c r="CUW5" s="620"/>
      <c r="CUX5" s="620"/>
      <c r="CUY5" s="620"/>
      <c r="CUZ5" s="620"/>
      <c r="CVA5" s="620"/>
      <c r="CVB5" s="620"/>
      <c r="CVC5" s="620"/>
      <c r="CVD5" s="620"/>
      <c r="CVE5" s="620"/>
      <c r="CVF5" s="620"/>
      <c r="CVG5" s="620"/>
      <c r="CVH5" s="620"/>
      <c r="CVI5" s="620"/>
      <c r="CVJ5" s="620"/>
      <c r="CVK5" s="620"/>
      <c r="CVL5" s="620"/>
      <c r="CVM5" s="620"/>
      <c r="CVN5" s="620"/>
      <c r="CVO5" s="620"/>
      <c r="CVP5" s="620"/>
      <c r="CVQ5" s="620"/>
      <c r="CVR5" s="620"/>
      <c r="CVS5" s="620"/>
      <c r="CVT5" s="620"/>
      <c r="CVU5" s="620"/>
      <c r="CVV5" s="620"/>
      <c r="CVW5" s="620"/>
      <c r="CVX5" s="620"/>
      <c r="CVY5" s="620"/>
      <c r="CVZ5" s="620"/>
      <c r="CWA5" s="620"/>
      <c r="CWB5" s="620"/>
      <c r="CWC5" s="620"/>
      <c r="CWD5" s="620"/>
      <c r="CWE5" s="620"/>
      <c r="CWF5" s="620"/>
      <c r="CWG5" s="620"/>
      <c r="CWH5" s="620"/>
      <c r="CWI5" s="620"/>
      <c r="CWJ5" s="620"/>
      <c r="CWK5" s="620"/>
      <c r="CWL5" s="620"/>
      <c r="CWM5" s="620"/>
      <c r="CWN5" s="620"/>
      <c r="CWO5" s="620"/>
      <c r="CWP5" s="620"/>
      <c r="CWQ5" s="620"/>
      <c r="CWR5" s="620"/>
      <c r="CWS5" s="620"/>
      <c r="CWT5" s="620"/>
      <c r="CWU5" s="620"/>
      <c r="CWV5" s="620"/>
      <c r="CWW5" s="620"/>
      <c r="CWX5" s="620"/>
      <c r="CWY5" s="620"/>
      <c r="CWZ5" s="620"/>
      <c r="CXA5" s="620"/>
      <c r="CXB5" s="620"/>
      <c r="CXC5" s="620"/>
      <c r="CXD5" s="620"/>
      <c r="CXE5" s="620"/>
      <c r="CXF5" s="620"/>
      <c r="CXG5" s="620"/>
      <c r="CXH5" s="620"/>
      <c r="CXI5" s="620"/>
      <c r="CXJ5" s="620"/>
      <c r="CXK5" s="620"/>
      <c r="CXL5" s="620"/>
      <c r="CXM5" s="620"/>
      <c r="CXN5" s="620"/>
      <c r="CXO5" s="620"/>
      <c r="CXP5" s="620"/>
      <c r="CXQ5" s="620"/>
      <c r="CXR5" s="620"/>
      <c r="CXS5" s="620"/>
      <c r="CXT5" s="620"/>
      <c r="CXU5" s="620"/>
      <c r="CXV5" s="620"/>
      <c r="CXW5" s="620"/>
      <c r="CXX5" s="620"/>
      <c r="CXY5" s="620"/>
      <c r="CXZ5" s="620"/>
      <c r="CYA5" s="620"/>
      <c r="CYB5" s="620"/>
      <c r="CYC5" s="620"/>
      <c r="CYD5" s="620"/>
      <c r="CYE5" s="620"/>
      <c r="CYF5" s="620"/>
      <c r="CYG5" s="620"/>
      <c r="CYH5" s="620"/>
      <c r="CYI5" s="620"/>
      <c r="CYJ5" s="620"/>
      <c r="CYK5" s="620"/>
      <c r="CYL5" s="620"/>
      <c r="CYM5" s="620"/>
      <c r="CYN5" s="620"/>
      <c r="CYO5" s="620"/>
      <c r="CYP5" s="620"/>
      <c r="CYQ5" s="620"/>
      <c r="CYR5" s="620"/>
      <c r="CYS5" s="620"/>
      <c r="CYT5" s="620"/>
      <c r="CYU5" s="620"/>
      <c r="CYV5" s="620"/>
      <c r="CYW5" s="620"/>
      <c r="CYX5" s="620"/>
      <c r="CYY5" s="620"/>
      <c r="CYZ5" s="620"/>
      <c r="CZA5" s="620"/>
      <c r="CZB5" s="620"/>
      <c r="CZC5" s="620"/>
      <c r="CZD5" s="620"/>
      <c r="CZE5" s="620"/>
      <c r="CZF5" s="620"/>
      <c r="CZG5" s="620"/>
      <c r="CZH5" s="620"/>
      <c r="CZI5" s="620"/>
      <c r="CZJ5" s="620"/>
      <c r="CZK5" s="620"/>
      <c r="CZL5" s="620"/>
      <c r="CZM5" s="620"/>
      <c r="CZN5" s="620"/>
      <c r="CZO5" s="620"/>
      <c r="CZP5" s="620"/>
      <c r="CZQ5" s="620"/>
      <c r="CZR5" s="620"/>
      <c r="CZS5" s="620"/>
      <c r="CZT5" s="620"/>
      <c r="CZU5" s="620"/>
      <c r="CZV5" s="620"/>
      <c r="CZW5" s="620"/>
      <c r="CZX5" s="620"/>
      <c r="CZY5" s="620"/>
      <c r="CZZ5" s="620"/>
      <c r="DAA5" s="620"/>
      <c r="DAB5" s="620"/>
      <c r="DAC5" s="620"/>
      <c r="DAD5" s="620"/>
      <c r="DAE5" s="620"/>
      <c r="DAF5" s="620"/>
      <c r="DAG5" s="620"/>
      <c r="DAH5" s="620"/>
      <c r="DAI5" s="620"/>
      <c r="DAJ5" s="620"/>
      <c r="DAK5" s="620"/>
      <c r="DAL5" s="620"/>
      <c r="DAM5" s="620"/>
      <c r="DAN5" s="620"/>
      <c r="DAO5" s="620"/>
      <c r="DAP5" s="620"/>
      <c r="DAQ5" s="620"/>
      <c r="DAR5" s="620"/>
      <c r="DAS5" s="620"/>
      <c r="DAT5" s="620"/>
      <c r="DAU5" s="620"/>
      <c r="DAV5" s="620"/>
      <c r="DAW5" s="620"/>
      <c r="DAX5" s="620"/>
      <c r="DAY5" s="620"/>
      <c r="DAZ5" s="620"/>
      <c r="DBA5" s="620"/>
      <c r="DBB5" s="620"/>
      <c r="DBC5" s="620"/>
      <c r="DBD5" s="620"/>
      <c r="DBE5" s="620"/>
      <c r="DBF5" s="620"/>
      <c r="DBG5" s="620"/>
      <c r="DBH5" s="620"/>
      <c r="DBI5" s="620"/>
      <c r="DBJ5" s="620"/>
      <c r="DBK5" s="620"/>
      <c r="DBL5" s="620"/>
      <c r="DBM5" s="620"/>
      <c r="DBN5" s="620"/>
      <c r="DBO5" s="620"/>
      <c r="DBP5" s="620"/>
      <c r="DBQ5" s="620"/>
      <c r="DBR5" s="620"/>
      <c r="DBS5" s="620"/>
      <c r="DBT5" s="620"/>
      <c r="DBU5" s="620"/>
      <c r="DBV5" s="620"/>
      <c r="DBW5" s="620"/>
      <c r="DBX5" s="620"/>
      <c r="DBY5" s="620"/>
      <c r="DBZ5" s="620"/>
      <c r="DCA5" s="620"/>
      <c r="DCB5" s="620"/>
      <c r="DCC5" s="620"/>
      <c r="DCD5" s="620"/>
      <c r="DCE5" s="620"/>
      <c r="DCF5" s="620"/>
      <c r="DCG5" s="620"/>
      <c r="DCH5" s="620"/>
      <c r="DCI5" s="620"/>
      <c r="DCJ5" s="620"/>
      <c r="DCK5" s="620"/>
      <c r="DCL5" s="620"/>
      <c r="DCM5" s="620"/>
      <c r="DCN5" s="620"/>
      <c r="DCO5" s="620"/>
      <c r="DCP5" s="620"/>
      <c r="DCQ5" s="620"/>
      <c r="DCR5" s="620"/>
      <c r="DCS5" s="620"/>
      <c r="DCT5" s="620"/>
      <c r="DCU5" s="620"/>
      <c r="DCV5" s="620"/>
      <c r="DCW5" s="620"/>
      <c r="DCX5" s="620"/>
      <c r="DCY5" s="620"/>
      <c r="DCZ5" s="620"/>
      <c r="DDA5" s="620"/>
      <c r="DDB5" s="620"/>
      <c r="DDC5" s="620"/>
      <c r="DDD5" s="620"/>
      <c r="DDE5" s="620"/>
      <c r="DDF5" s="620"/>
      <c r="DDG5" s="620"/>
      <c r="DDH5" s="620"/>
      <c r="DDI5" s="620"/>
      <c r="DDJ5" s="620"/>
      <c r="DDK5" s="620"/>
      <c r="DDL5" s="620"/>
      <c r="DDM5" s="620"/>
      <c r="DDN5" s="620"/>
      <c r="DDO5" s="620"/>
      <c r="DDP5" s="620"/>
      <c r="DDQ5" s="620"/>
      <c r="DDR5" s="620"/>
      <c r="DDS5" s="620"/>
      <c r="DDT5" s="620"/>
      <c r="DDU5" s="620"/>
      <c r="DDV5" s="620"/>
      <c r="DDW5" s="620"/>
      <c r="DDX5" s="620"/>
      <c r="DDY5" s="620"/>
      <c r="DDZ5" s="620"/>
      <c r="DEA5" s="620"/>
      <c r="DEB5" s="620"/>
      <c r="DEC5" s="620"/>
      <c r="DED5" s="620"/>
      <c r="DEE5" s="620"/>
      <c r="DEF5" s="620"/>
      <c r="DEG5" s="620"/>
      <c r="DEH5" s="620"/>
      <c r="DEI5" s="620"/>
      <c r="DEJ5" s="620"/>
      <c r="DEK5" s="620"/>
      <c r="DEL5" s="620"/>
      <c r="DEM5" s="620"/>
      <c r="DEN5" s="620"/>
      <c r="DEO5" s="620"/>
      <c r="DEP5" s="620"/>
      <c r="DEQ5" s="620"/>
      <c r="DER5" s="620"/>
      <c r="DES5" s="620"/>
      <c r="DET5" s="620"/>
      <c r="DEU5" s="620"/>
      <c r="DEV5" s="620"/>
      <c r="DEW5" s="620"/>
      <c r="DEX5" s="620"/>
      <c r="DEY5" s="620"/>
      <c r="DEZ5" s="620"/>
      <c r="DFA5" s="620"/>
      <c r="DFB5" s="620"/>
      <c r="DFC5" s="620"/>
      <c r="DFD5" s="620"/>
      <c r="DFE5" s="620"/>
      <c r="DFF5" s="620"/>
      <c r="DFG5" s="620"/>
      <c r="DFH5" s="620"/>
      <c r="DFI5" s="620"/>
      <c r="DFJ5" s="620"/>
      <c r="DFK5" s="620"/>
      <c r="DFL5" s="620"/>
      <c r="DFM5" s="620"/>
      <c r="DFN5" s="620"/>
      <c r="DFO5" s="620"/>
      <c r="DFP5" s="620"/>
      <c r="DFQ5" s="620"/>
      <c r="DFR5" s="620"/>
      <c r="DFS5" s="620"/>
      <c r="DFT5" s="620"/>
      <c r="DFU5" s="620"/>
      <c r="DFV5" s="620"/>
      <c r="DFW5" s="620"/>
      <c r="DFX5" s="620"/>
      <c r="DFY5" s="620"/>
      <c r="DFZ5" s="620"/>
      <c r="DGA5" s="620"/>
      <c r="DGB5" s="620"/>
      <c r="DGC5" s="620"/>
      <c r="DGD5" s="620"/>
      <c r="DGE5" s="620"/>
      <c r="DGF5" s="620"/>
      <c r="DGG5" s="620"/>
      <c r="DGH5" s="620"/>
      <c r="DGI5" s="620"/>
      <c r="DGJ5" s="620"/>
      <c r="DGK5" s="620"/>
      <c r="DGL5" s="620"/>
      <c r="DGM5" s="620"/>
      <c r="DGN5" s="620"/>
      <c r="DGO5" s="620"/>
      <c r="DGP5" s="620"/>
      <c r="DGQ5" s="620"/>
      <c r="DGR5" s="620"/>
      <c r="DGS5" s="620"/>
      <c r="DGT5" s="620"/>
      <c r="DGU5" s="620"/>
      <c r="DGV5" s="620"/>
      <c r="DGW5" s="620"/>
      <c r="DGX5" s="620"/>
      <c r="DGY5" s="620"/>
      <c r="DGZ5" s="620"/>
      <c r="DHA5" s="620"/>
      <c r="DHB5" s="620"/>
      <c r="DHC5" s="620"/>
      <c r="DHD5" s="620"/>
      <c r="DHE5" s="620"/>
      <c r="DHF5" s="620"/>
      <c r="DHG5" s="620"/>
      <c r="DHH5" s="620"/>
      <c r="DHI5" s="620"/>
      <c r="DHJ5" s="620"/>
      <c r="DHK5" s="620"/>
      <c r="DHL5" s="620"/>
      <c r="DHM5" s="620"/>
      <c r="DHN5" s="620"/>
      <c r="DHO5" s="620"/>
      <c r="DHP5" s="620"/>
      <c r="DHQ5" s="620"/>
      <c r="DHR5" s="620"/>
      <c r="DHS5" s="620"/>
      <c r="DHT5" s="620"/>
      <c r="DHU5" s="620"/>
      <c r="DHV5" s="620"/>
      <c r="DHW5" s="620"/>
      <c r="DHX5" s="620"/>
      <c r="DHY5" s="620"/>
      <c r="DHZ5" s="620"/>
      <c r="DIA5" s="620"/>
      <c r="DIB5" s="620"/>
      <c r="DIC5" s="620"/>
      <c r="DID5" s="620"/>
      <c r="DIE5" s="620"/>
      <c r="DIF5" s="620"/>
      <c r="DIG5" s="620"/>
      <c r="DIH5" s="620"/>
      <c r="DII5" s="620"/>
      <c r="DIJ5" s="620"/>
      <c r="DIK5" s="620"/>
      <c r="DIL5" s="620"/>
      <c r="DIM5" s="620"/>
      <c r="DIN5" s="620"/>
      <c r="DIO5" s="620"/>
      <c r="DIP5" s="620"/>
      <c r="DIQ5" s="620"/>
      <c r="DIR5" s="620"/>
      <c r="DIS5" s="620"/>
      <c r="DIT5" s="620"/>
      <c r="DIU5" s="620"/>
      <c r="DIV5" s="620"/>
      <c r="DIW5" s="620"/>
      <c r="DIX5" s="620"/>
      <c r="DIY5" s="620"/>
      <c r="DIZ5" s="620"/>
      <c r="DJA5" s="620"/>
      <c r="DJB5" s="620"/>
      <c r="DJC5" s="620"/>
      <c r="DJD5" s="620"/>
      <c r="DJE5" s="620"/>
      <c r="DJF5" s="620"/>
      <c r="DJG5" s="620"/>
      <c r="DJH5" s="620"/>
      <c r="DJI5" s="620"/>
      <c r="DJJ5" s="620"/>
      <c r="DJK5" s="620"/>
      <c r="DJL5" s="620"/>
      <c r="DJM5" s="620"/>
      <c r="DJN5" s="620"/>
      <c r="DJO5" s="620"/>
      <c r="DJP5" s="620"/>
      <c r="DJQ5" s="620"/>
      <c r="DJR5" s="620"/>
      <c r="DJS5" s="620"/>
      <c r="DJT5" s="620"/>
      <c r="DJU5" s="620"/>
      <c r="DJV5" s="620"/>
      <c r="DJW5" s="620"/>
      <c r="DJX5" s="620"/>
      <c r="DJY5" s="620"/>
      <c r="DJZ5" s="620"/>
      <c r="DKA5" s="620"/>
      <c r="DKB5" s="620"/>
      <c r="DKC5" s="620"/>
      <c r="DKD5" s="620"/>
      <c r="DKE5" s="620"/>
      <c r="DKF5" s="620"/>
      <c r="DKG5" s="620"/>
      <c r="DKH5" s="620"/>
      <c r="DKI5" s="620"/>
      <c r="DKJ5" s="620"/>
      <c r="DKK5" s="620"/>
      <c r="DKL5" s="620"/>
      <c r="DKM5" s="620"/>
      <c r="DKN5" s="620"/>
      <c r="DKO5" s="620"/>
      <c r="DKP5" s="620"/>
      <c r="DKQ5" s="620"/>
      <c r="DKR5" s="620"/>
      <c r="DKS5" s="620"/>
      <c r="DKT5" s="620"/>
      <c r="DKU5" s="620"/>
      <c r="DKV5" s="620"/>
      <c r="DKW5" s="620"/>
      <c r="DKX5" s="620"/>
      <c r="DKY5" s="620"/>
      <c r="DKZ5" s="620"/>
      <c r="DLA5" s="620"/>
      <c r="DLB5" s="620"/>
      <c r="DLC5" s="620"/>
      <c r="DLD5" s="620"/>
      <c r="DLE5" s="620"/>
      <c r="DLF5" s="620"/>
      <c r="DLG5" s="620"/>
      <c r="DLH5" s="620"/>
      <c r="DLI5" s="620"/>
      <c r="DLJ5" s="620"/>
      <c r="DLK5" s="620"/>
      <c r="DLL5" s="620"/>
      <c r="DLM5" s="620"/>
      <c r="DLN5" s="620"/>
      <c r="DLO5" s="620"/>
      <c r="DLP5" s="620"/>
      <c r="DLQ5" s="620"/>
      <c r="DLR5" s="620"/>
      <c r="DLS5" s="620"/>
      <c r="DLT5" s="620"/>
      <c r="DLU5" s="620"/>
      <c r="DLV5" s="620"/>
      <c r="DLW5" s="620"/>
      <c r="DLX5" s="620"/>
      <c r="DLY5" s="620"/>
      <c r="DLZ5" s="620"/>
      <c r="DMA5" s="620"/>
      <c r="DMB5" s="620"/>
      <c r="DMC5" s="620"/>
      <c r="DMD5" s="620"/>
      <c r="DME5" s="620"/>
      <c r="DMF5" s="620"/>
      <c r="DMG5" s="620"/>
      <c r="DMH5" s="620"/>
      <c r="DMI5" s="620"/>
      <c r="DMJ5" s="620"/>
      <c r="DMK5" s="620"/>
      <c r="DML5" s="620"/>
      <c r="DMM5" s="620"/>
      <c r="DMN5" s="620"/>
      <c r="DMO5" s="620"/>
      <c r="DMP5" s="620"/>
      <c r="DMQ5" s="620"/>
      <c r="DMR5" s="620"/>
      <c r="DMS5" s="620"/>
      <c r="DMT5" s="620"/>
      <c r="DMU5" s="620"/>
      <c r="DMV5" s="620"/>
      <c r="DMW5" s="620"/>
      <c r="DMX5" s="620"/>
      <c r="DMY5" s="620"/>
      <c r="DMZ5" s="620"/>
      <c r="DNA5" s="620"/>
      <c r="DNB5" s="620"/>
      <c r="DNC5" s="620"/>
      <c r="DND5" s="620"/>
      <c r="DNE5" s="620"/>
      <c r="DNF5" s="620"/>
      <c r="DNG5" s="620"/>
      <c r="DNH5" s="620"/>
      <c r="DNI5" s="620"/>
      <c r="DNJ5" s="620"/>
      <c r="DNK5" s="620"/>
      <c r="DNL5" s="620"/>
      <c r="DNM5" s="620"/>
      <c r="DNN5" s="620"/>
      <c r="DNO5" s="620"/>
      <c r="DNP5" s="620"/>
      <c r="DNQ5" s="620"/>
      <c r="DNR5" s="620"/>
      <c r="DNS5" s="620"/>
      <c r="DNT5" s="620"/>
      <c r="DNU5" s="620"/>
      <c r="DNV5" s="620"/>
      <c r="DNW5" s="620"/>
      <c r="DNX5" s="620"/>
      <c r="DNY5" s="620"/>
      <c r="DNZ5" s="620"/>
      <c r="DOA5" s="620"/>
      <c r="DOB5" s="620"/>
      <c r="DOC5" s="620"/>
      <c r="DOD5" s="620"/>
      <c r="DOE5" s="620"/>
      <c r="DOF5" s="620"/>
      <c r="DOG5" s="620"/>
      <c r="DOH5" s="620"/>
      <c r="DOI5" s="620"/>
      <c r="DOJ5" s="620"/>
      <c r="DOK5" s="620"/>
      <c r="DOL5" s="620"/>
      <c r="DOM5" s="620"/>
      <c r="DON5" s="620"/>
      <c r="DOO5" s="620"/>
      <c r="DOP5" s="620"/>
      <c r="DOQ5" s="620"/>
      <c r="DOR5" s="620"/>
      <c r="DOS5" s="620"/>
      <c r="DOT5" s="620"/>
      <c r="DOU5" s="620"/>
      <c r="DOV5" s="620"/>
      <c r="DOW5" s="620"/>
      <c r="DOX5" s="620"/>
      <c r="DOY5" s="620"/>
      <c r="DOZ5" s="620"/>
      <c r="DPA5" s="620"/>
      <c r="DPB5" s="620"/>
      <c r="DPC5" s="620"/>
      <c r="DPD5" s="620"/>
      <c r="DPE5" s="620"/>
      <c r="DPF5" s="620"/>
      <c r="DPG5" s="620"/>
      <c r="DPH5" s="620"/>
      <c r="DPI5" s="620"/>
      <c r="DPJ5" s="620"/>
      <c r="DPK5" s="620"/>
      <c r="DPL5" s="620"/>
      <c r="DPM5" s="620"/>
      <c r="DPN5" s="620"/>
      <c r="DPO5" s="620"/>
      <c r="DPP5" s="620"/>
      <c r="DPQ5" s="620"/>
      <c r="DPR5" s="620"/>
      <c r="DPS5" s="620"/>
      <c r="DPT5" s="620"/>
      <c r="DPU5" s="620"/>
      <c r="DPV5" s="620"/>
      <c r="DPW5" s="620"/>
      <c r="DPX5" s="620"/>
      <c r="DPY5" s="620"/>
      <c r="DPZ5" s="620"/>
      <c r="DQA5" s="620"/>
      <c r="DQB5" s="620"/>
      <c r="DQC5" s="620"/>
      <c r="DQD5" s="620"/>
      <c r="DQE5" s="620"/>
      <c r="DQF5" s="620"/>
      <c r="DQG5" s="620"/>
      <c r="DQH5" s="620"/>
      <c r="DQI5" s="620"/>
      <c r="DQJ5" s="620"/>
      <c r="DQK5" s="620"/>
      <c r="DQL5" s="620"/>
      <c r="DQM5" s="620"/>
      <c r="DQN5" s="620"/>
      <c r="DQO5" s="620"/>
      <c r="DQP5" s="620"/>
      <c r="DQQ5" s="620"/>
      <c r="DQR5" s="620"/>
      <c r="DQS5" s="620"/>
      <c r="DQT5" s="620"/>
      <c r="DQU5" s="620"/>
      <c r="DQV5" s="620"/>
      <c r="DQW5" s="620"/>
      <c r="DQX5" s="620"/>
      <c r="DQY5" s="620"/>
      <c r="DQZ5" s="620"/>
      <c r="DRA5" s="620"/>
      <c r="DRB5" s="620"/>
      <c r="DRC5" s="620"/>
      <c r="DRD5" s="620"/>
      <c r="DRE5" s="620"/>
      <c r="DRF5" s="620"/>
      <c r="DRG5" s="620"/>
      <c r="DRH5" s="620"/>
      <c r="DRI5" s="620"/>
      <c r="DRJ5" s="620"/>
      <c r="DRK5" s="620"/>
      <c r="DRL5" s="620"/>
      <c r="DRM5" s="620"/>
      <c r="DRN5" s="620"/>
      <c r="DRO5" s="620"/>
      <c r="DRP5" s="620"/>
      <c r="DRQ5" s="620"/>
      <c r="DRR5" s="620"/>
      <c r="DRS5" s="620"/>
      <c r="DRT5" s="620"/>
      <c r="DRU5" s="620"/>
      <c r="DRV5" s="620"/>
      <c r="DRW5" s="620"/>
      <c r="DRX5" s="620"/>
      <c r="DRY5" s="620"/>
      <c r="DRZ5" s="620"/>
      <c r="DSA5" s="620"/>
      <c r="DSB5" s="620"/>
      <c r="DSC5" s="620"/>
      <c r="DSD5" s="620"/>
      <c r="DSE5" s="620"/>
      <c r="DSF5" s="620"/>
      <c r="DSG5" s="620"/>
      <c r="DSH5" s="620"/>
      <c r="DSI5" s="620"/>
      <c r="DSJ5" s="620"/>
      <c r="DSK5" s="620"/>
      <c r="DSL5" s="620"/>
      <c r="DSM5" s="620"/>
      <c r="DSN5" s="620"/>
      <c r="DSO5" s="620"/>
      <c r="DSP5" s="620"/>
      <c r="DSQ5" s="620"/>
      <c r="DSR5" s="620"/>
      <c r="DSS5" s="620"/>
      <c r="DST5" s="620"/>
      <c r="DSU5" s="620"/>
      <c r="DSV5" s="620"/>
      <c r="DSW5" s="620"/>
      <c r="DSX5" s="620"/>
      <c r="DSY5" s="620"/>
      <c r="DSZ5" s="620"/>
      <c r="DTA5" s="620"/>
      <c r="DTB5" s="620"/>
      <c r="DTC5" s="620"/>
      <c r="DTD5" s="620"/>
      <c r="DTE5" s="620"/>
      <c r="DTF5" s="620"/>
      <c r="DTG5" s="620"/>
      <c r="DTH5" s="620"/>
      <c r="DTI5" s="620"/>
      <c r="DTJ5" s="620"/>
      <c r="DTK5" s="620"/>
      <c r="DTL5" s="620"/>
      <c r="DTM5" s="620"/>
      <c r="DTN5" s="620"/>
      <c r="DTO5" s="620"/>
      <c r="DTP5" s="620"/>
      <c r="DTQ5" s="620"/>
      <c r="DTR5" s="620"/>
      <c r="DTS5" s="620"/>
      <c r="DTT5" s="620"/>
      <c r="DTU5" s="620"/>
      <c r="DTV5" s="620"/>
      <c r="DTW5" s="620"/>
      <c r="DTX5" s="620"/>
      <c r="DTY5" s="620"/>
      <c r="DTZ5" s="620"/>
      <c r="DUA5" s="620"/>
      <c r="DUB5" s="620"/>
      <c r="DUC5" s="620"/>
      <c r="DUD5" s="620"/>
      <c r="DUE5" s="620"/>
      <c r="DUF5" s="620"/>
      <c r="DUG5" s="620"/>
      <c r="DUH5" s="620"/>
      <c r="DUI5" s="620"/>
      <c r="DUJ5" s="620"/>
      <c r="DUK5" s="620"/>
      <c r="DUL5" s="620"/>
      <c r="DUM5" s="620"/>
      <c r="DUN5" s="620"/>
      <c r="DUO5" s="620"/>
      <c r="DUP5" s="620"/>
      <c r="DUQ5" s="620"/>
      <c r="DUR5" s="620"/>
      <c r="DUS5" s="620"/>
      <c r="DUT5" s="620"/>
      <c r="DUU5" s="620"/>
      <c r="DUV5" s="620"/>
      <c r="DUW5" s="620"/>
      <c r="DUX5" s="620"/>
      <c r="DUY5" s="620"/>
      <c r="DUZ5" s="620"/>
      <c r="DVA5" s="620"/>
      <c r="DVB5" s="620"/>
      <c r="DVC5" s="620"/>
      <c r="DVD5" s="620"/>
      <c r="DVE5" s="620"/>
      <c r="DVF5" s="620"/>
      <c r="DVG5" s="620"/>
      <c r="DVH5" s="620"/>
      <c r="DVI5" s="620"/>
      <c r="DVJ5" s="620"/>
      <c r="DVK5" s="620"/>
      <c r="DVL5" s="620"/>
      <c r="DVM5" s="620"/>
      <c r="DVN5" s="620"/>
      <c r="DVO5" s="620"/>
      <c r="DVP5" s="620"/>
      <c r="DVQ5" s="620"/>
      <c r="DVR5" s="620"/>
      <c r="DVS5" s="620"/>
      <c r="DVT5" s="620"/>
      <c r="DVU5" s="620"/>
      <c r="DVV5" s="620"/>
      <c r="DVW5" s="620"/>
      <c r="DVX5" s="620"/>
      <c r="DVY5" s="620"/>
      <c r="DVZ5" s="620"/>
      <c r="DWA5" s="620"/>
      <c r="DWB5" s="620"/>
      <c r="DWC5" s="620"/>
      <c r="DWD5" s="620"/>
      <c r="DWE5" s="620"/>
      <c r="DWF5" s="620"/>
      <c r="DWG5" s="620"/>
      <c r="DWH5" s="620"/>
      <c r="DWI5" s="620"/>
      <c r="DWJ5" s="620"/>
      <c r="DWK5" s="620"/>
      <c r="DWL5" s="620"/>
      <c r="DWM5" s="620"/>
      <c r="DWN5" s="620"/>
      <c r="DWO5" s="620"/>
      <c r="DWP5" s="620"/>
      <c r="DWQ5" s="620"/>
      <c r="DWR5" s="620"/>
      <c r="DWS5" s="620"/>
      <c r="DWT5" s="620"/>
      <c r="DWU5" s="620"/>
      <c r="DWV5" s="620"/>
      <c r="DWW5" s="620"/>
      <c r="DWX5" s="620"/>
      <c r="DWY5" s="620"/>
      <c r="DWZ5" s="620"/>
      <c r="DXA5" s="620"/>
      <c r="DXB5" s="620"/>
      <c r="DXC5" s="620"/>
      <c r="DXD5" s="620"/>
      <c r="DXE5" s="620"/>
      <c r="DXF5" s="620"/>
      <c r="DXG5" s="620"/>
      <c r="DXH5" s="620"/>
      <c r="DXI5" s="620"/>
      <c r="DXJ5" s="620"/>
      <c r="DXK5" s="620"/>
      <c r="DXL5" s="620"/>
      <c r="DXM5" s="620"/>
      <c r="DXN5" s="620"/>
      <c r="DXO5" s="620"/>
      <c r="DXP5" s="620"/>
      <c r="DXQ5" s="620"/>
      <c r="DXR5" s="620"/>
      <c r="DXS5" s="620"/>
      <c r="DXT5" s="620"/>
      <c r="DXU5" s="620"/>
      <c r="DXV5" s="620"/>
      <c r="DXW5" s="620"/>
      <c r="DXX5" s="620"/>
      <c r="DXY5" s="620"/>
      <c r="DXZ5" s="620"/>
      <c r="DYA5" s="620"/>
      <c r="DYB5" s="620"/>
      <c r="DYC5" s="620"/>
      <c r="DYD5" s="620"/>
      <c r="DYE5" s="620"/>
      <c r="DYF5" s="620"/>
      <c r="DYG5" s="620"/>
      <c r="DYH5" s="620"/>
      <c r="DYI5" s="620"/>
      <c r="DYJ5" s="620"/>
      <c r="DYK5" s="620"/>
      <c r="DYL5" s="620"/>
      <c r="DYM5" s="620"/>
      <c r="DYN5" s="620"/>
      <c r="DYO5" s="620"/>
      <c r="DYP5" s="620"/>
      <c r="DYQ5" s="620"/>
      <c r="DYR5" s="620"/>
      <c r="DYS5" s="620"/>
      <c r="DYT5" s="620"/>
      <c r="DYU5" s="620"/>
      <c r="DYV5" s="620"/>
      <c r="DYW5" s="620"/>
      <c r="DYX5" s="620"/>
      <c r="DYY5" s="620"/>
      <c r="DYZ5" s="620"/>
      <c r="DZA5" s="620"/>
      <c r="DZB5" s="620"/>
      <c r="DZC5" s="620"/>
      <c r="DZD5" s="620"/>
      <c r="DZE5" s="620"/>
      <c r="DZF5" s="620"/>
      <c r="DZG5" s="620"/>
      <c r="DZH5" s="620"/>
      <c r="DZI5" s="620"/>
      <c r="DZJ5" s="620"/>
      <c r="DZK5" s="620"/>
      <c r="DZL5" s="620"/>
      <c r="DZM5" s="620"/>
      <c r="DZN5" s="620"/>
      <c r="DZO5" s="620"/>
      <c r="DZP5" s="620"/>
      <c r="DZQ5" s="620"/>
      <c r="DZR5" s="620"/>
      <c r="DZS5" s="620"/>
      <c r="DZT5" s="620"/>
      <c r="DZU5" s="620"/>
      <c r="DZV5" s="620"/>
      <c r="DZW5" s="620"/>
      <c r="DZX5" s="620"/>
      <c r="DZY5" s="620"/>
      <c r="DZZ5" s="620"/>
      <c r="EAA5" s="620"/>
      <c r="EAB5" s="620"/>
      <c r="EAC5" s="620"/>
      <c r="EAD5" s="620"/>
      <c r="EAE5" s="620"/>
      <c r="EAF5" s="620"/>
      <c r="EAG5" s="620"/>
      <c r="EAH5" s="620"/>
      <c r="EAI5" s="620"/>
      <c r="EAJ5" s="620"/>
      <c r="EAK5" s="620"/>
      <c r="EAL5" s="620"/>
      <c r="EAM5" s="620"/>
      <c r="EAN5" s="620"/>
      <c r="EAO5" s="620"/>
      <c r="EAP5" s="620"/>
      <c r="EAQ5" s="620"/>
      <c r="EAR5" s="620"/>
      <c r="EAS5" s="620"/>
      <c r="EAT5" s="620"/>
      <c r="EAU5" s="620"/>
      <c r="EAV5" s="620"/>
      <c r="EAW5" s="620"/>
      <c r="EAX5" s="620"/>
      <c r="EAY5" s="620"/>
      <c r="EAZ5" s="620"/>
      <c r="EBA5" s="620"/>
      <c r="EBB5" s="620"/>
      <c r="EBC5" s="620"/>
      <c r="EBD5" s="620"/>
      <c r="EBE5" s="620"/>
      <c r="EBF5" s="620"/>
      <c r="EBG5" s="620"/>
      <c r="EBH5" s="620"/>
      <c r="EBI5" s="620"/>
      <c r="EBJ5" s="620"/>
      <c r="EBK5" s="620"/>
      <c r="EBL5" s="620"/>
      <c r="EBM5" s="620"/>
      <c r="EBN5" s="620"/>
      <c r="EBO5" s="620"/>
      <c r="EBP5" s="620"/>
      <c r="EBQ5" s="620"/>
      <c r="EBR5" s="620"/>
      <c r="EBS5" s="620"/>
      <c r="EBT5" s="620"/>
      <c r="EBU5" s="620"/>
      <c r="EBV5" s="620"/>
      <c r="EBW5" s="620"/>
      <c r="EBX5" s="620"/>
      <c r="EBY5" s="620"/>
      <c r="EBZ5" s="620"/>
      <c r="ECA5" s="620"/>
      <c r="ECB5" s="620"/>
      <c r="ECC5" s="620"/>
      <c r="ECD5" s="620"/>
      <c r="ECE5" s="620"/>
      <c r="ECF5" s="620"/>
      <c r="ECG5" s="620"/>
      <c r="ECH5" s="620"/>
      <c r="ECI5" s="620"/>
      <c r="ECJ5" s="620"/>
      <c r="ECK5" s="620"/>
      <c r="ECL5" s="620"/>
      <c r="ECM5" s="620"/>
      <c r="ECN5" s="620"/>
      <c r="ECO5" s="620"/>
      <c r="ECP5" s="620"/>
      <c r="ECQ5" s="620"/>
      <c r="ECR5" s="620"/>
      <c r="ECS5" s="620"/>
      <c r="ECT5" s="620"/>
      <c r="ECU5" s="620"/>
      <c r="ECV5" s="620"/>
      <c r="ECW5" s="620"/>
      <c r="ECX5" s="620"/>
      <c r="ECY5" s="620"/>
      <c r="ECZ5" s="620"/>
      <c r="EDA5" s="620"/>
      <c r="EDB5" s="620"/>
      <c r="EDC5" s="620"/>
      <c r="EDD5" s="620"/>
      <c r="EDE5" s="620"/>
      <c r="EDF5" s="620"/>
      <c r="EDG5" s="620"/>
      <c r="EDH5" s="620"/>
      <c r="EDI5" s="620"/>
      <c r="EDJ5" s="620"/>
      <c r="EDK5" s="620"/>
      <c r="EDL5" s="620"/>
      <c r="EDM5" s="620"/>
      <c r="EDN5" s="620"/>
      <c r="EDO5" s="620"/>
      <c r="EDP5" s="620"/>
      <c r="EDQ5" s="620"/>
      <c r="EDR5" s="620"/>
      <c r="EDS5" s="620"/>
      <c r="EDT5" s="620"/>
      <c r="EDU5" s="620"/>
      <c r="EDV5" s="620"/>
      <c r="EDW5" s="620"/>
      <c r="EDX5" s="620"/>
      <c r="EDY5" s="620"/>
      <c r="EDZ5" s="620"/>
      <c r="EEA5" s="620"/>
      <c r="EEB5" s="620"/>
      <c r="EEC5" s="620"/>
      <c r="EED5" s="620"/>
      <c r="EEE5" s="620"/>
      <c r="EEF5" s="620"/>
      <c r="EEG5" s="620"/>
      <c r="EEH5" s="620"/>
      <c r="EEI5" s="620"/>
      <c r="EEJ5" s="620"/>
      <c r="EEK5" s="620"/>
      <c r="EEL5" s="620"/>
      <c r="EEM5" s="620"/>
      <c r="EEN5" s="620"/>
      <c r="EEO5" s="620"/>
      <c r="EEP5" s="620"/>
      <c r="EEQ5" s="620"/>
      <c r="EER5" s="620"/>
      <c r="EES5" s="620"/>
      <c r="EET5" s="620"/>
      <c r="EEU5" s="620"/>
      <c r="EEV5" s="620"/>
      <c r="EEW5" s="620"/>
      <c r="EEX5" s="620"/>
      <c r="EEY5" s="620"/>
      <c r="EEZ5" s="620"/>
      <c r="EFA5" s="620"/>
      <c r="EFB5" s="620"/>
      <c r="EFC5" s="620"/>
      <c r="EFD5" s="620"/>
      <c r="EFE5" s="620"/>
      <c r="EFF5" s="620"/>
      <c r="EFG5" s="620"/>
      <c r="EFH5" s="620"/>
      <c r="EFI5" s="620"/>
      <c r="EFJ5" s="620"/>
      <c r="EFK5" s="620"/>
      <c r="EFL5" s="620"/>
      <c r="EFM5" s="620"/>
      <c r="EFN5" s="620"/>
      <c r="EFO5" s="620"/>
      <c r="EFP5" s="620"/>
      <c r="EFQ5" s="620"/>
      <c r="EFR5" s="620"/>
      <c r="EFS5" s="620"/>
      <c r="EFT5" s="620"/>
      <c r="EFU5" s="620"/>
      <c r="EFV5" s="620"/>
      <c r="EFW5" s="620"/>
      <c r="EFX5" s="620"/>
      <c r="EFY5" s="620"/>
      <c r="EFZ5" s="620"/>
      <c r="EGA5" s="620"/>
      <c r="EGB5" s="620"/>
      <c r="EGC5" s="620"/>
      <c r="EGD5" s="620"/>
      <c r="EGE5" s="620"/>
      <c r="EGF5" s="620"/>
      <c r="EGG5" s="620"/>
      <c r="EGH5" s="620"/>
      <c r="EGI5" s="620"/>
      <c r="EGJ5" s="620"/>
      <c r="EGK5" s="620"/>
      <c r="EGL5" s="620"/>
      <c r="EGM5" s="620"/>
      <c r="EGN5" s="620"/>
      <c r="EGO5" s="620"/>
      <c r="EGP5" s="620"/>
      <c r="EGQ5" s="620"/>
      <c r="EGR5" s="620"/>
      <c r="EGS5" s="620"/>
      <c r="EGT5" s="620"/>
      <c r="EGU5" s="620"/>
      <c r="EGV5" s="620"/>
      <c r="EGW5" s="620"/>
      <c r="EGX5" s="620"/>
      <c r="EGY5" s="620"/>
      <c r="EGZ5" s="620"/>
      <c r="EHA5" s="620"/>
      <c r="EHB5" s="620"/>
      <c r="EHC5" s="620"/>
      <c r="EHD5" s="620"/>
      <c r="EHE5" s="620"/>
      <c r="EHF5" s="620"/>
      <c r="EHG5" s="620"/>
      <c r="EHH5" s="620"/>
      <c r="EHI5" s="620"/>
      <c r="EHJ5" s="620"/>
      <c r="EHK5" s="620"/>
      <c r="EHL5" s="620"/>
      <c r="EHM5" s="620"/>
      <c r="EHN5" s="620"/>
      <c r="EHO5" s="620"/>
      <c r="EHP5" s="620"/>
      <c r="EHQ5" s="620"/>
      <c r="EHR5" s="620"/>
      <c r="EHS5" s="620"/>
      <c r="EHT5" s="620"/>
      <c r="EHU5" s="620"/>
      <c r="EHV5" s="620"/>
      <c r="EHW5" s="620"/>
      <c r="EHX5" s="620"/>
      <c r="EHY5" s="620"/>
      <c r="EHZ5" s="620"/>
      <c r="EIA5" s="620"/>
      <c r="EIB5" s="620"/>
      <c r="EIC5" s="620"/>
      <c r="EID5" s="620"/>
      <c r="EIE5" s="620"/>
      <c r="EIF5" s="620"/>
      <c r="EIG5" s="620"/>
      <c r="EIH5" s="620"/>
      <c r="EII5" s="620"/>
      <c r="EIJ5" s="620"/>
      <c r="EIK5" s="620"/>
      <c r="EIL5" s="620"/>
      <c r="EIM5" s="620"/>
      <c r="EIN5" s="620"/>
      <c r="EIO5" s="620"/>
      <c r="EIP5" s="620"/>
      <c r="EIQ5" s="620"/>
      <c r="EIR5" s="620"/>
      <c r="EIS5" s="620"/>
      <c r="EIT5" s="620"/>
      <c r="EIU5" s="620"/>
      <c r="EIV5" s="620"/>
      <c r="EIW5" s="620"/>
      <c r="EIX5" s="620"/>
      <c r="EIY5" s="620"/>
      <c r="EIZ5" s="620"/>
      <c r="EJA5" s="620"/>
      <c r="EJB5" s="620"/>
      <c r="EJC5" s="620"/>
      <c r="EJD5" s="620"/>
      <c r="EJE5" s="620"/>
      <c r="EJF5" s="620"/>
      <c r="EJG5" s="620"/>
      <c r="EJH5" s="620"/>
      <c r="EJI5" s="620"/>
      <c r="EJJ5" s="620"/>
      <c r="EJK5" s="620"/>
      <c r="EJL5" s="620"/>
      <c r="EJM5" s="620"/>
      <c r="EJN5" s="620"/>
      <c r="EJO5" s="620"/>
      <c r="EJP5" s="620"/>
      <c r="EJQ5" s="620"/>
      <c r="EJR5" s="620"/>
      <c r="EJS5" s="620"/>
      <c r="EJT5" s="620"/>
      <c r="EJU5" s="620"/>
      <c r="EJV5" s="620"/>
      <c r="EJW5" s="620"/>
      <c r="EJX5" s="620"/>
      <c r="EJY5" s="620"/>
      <c r="EJZ5" s="620"/>
      <c r="EKA5" s="620"/>
      <c r="EKB5" s="620"/>
      <c r="EKC5" s="620"/>
      <c r="EKD5" s="620"/>
      <c r="EKE5" s="620"/>
      <c r="EKF5" s="620"/>
      <c r="EKG5" s="620"/>
      <c r="EKH5" s="620"/>
      <c r="EKI5" s="620"/>
      <c r="EKJ5" s="620"/>
      <c r="EKK5" s="620"/>
      <c r="EKL5" s="620"/>
      <c r="EKM5" s="620"/>
      <c r="EKN5" s="620"/>
      <c r="EKO5" s="620"/>
      <c r="EKP5" s="620"/>
      <c r="EKQ5" s="620"/>
      <c r="EKR5" s="620"/>
      <c r="EKS5" s="620"/>
      <c r="EKT5" s="620"/>
      <c r="EKU5" s="620"/>
      <c r="EKV5" s="620"/>
      <c r="EKW5" s="620"/>
      <c r="EKX5" s="620"/>
      <c r="EKY5" s="620"/>
      <c r="EKZ5" s="620"/>
      <c r="ELA5" s="620"/>
      <c r="ELB5" s="620"/>
      <c r="ELC5" s="620"/>
      <c r="ELD5" s="620"/>
      <c r="ELE5" s="620"/>
      <c r="ELF5" s="620"/>
      <c r="ELG5" s="620"/>
      <c r="ELH5" s="620"/>
      <c r="ELI5" s="620"/>
      <c r="ELJ5" s="620"/>
      <c r="ELK5" s="620"/>
      <c r="ELL5" s="620"/>
      <c r="ELM5" s="620"/>
      <c r="ELN5" s="620"/>
      <c r="ELO5" s="620"/>
      <c r="ELP5" s="620"/>
      <c r="ELQ5" s="620"/>
      <c r="ELR5" s="620"/>
      <c r="ELS5" s="620"/>
      <c r="ELT5" s="620"/>
      <c r="ELU5" s="620"/>
      <c r="ELV5" s="620"/>
      <c r="ELW5" s="620"/>
      <c r="ELX5" s="620"/>
      <c r="ELY5" s="620"/>
      <c r="ELZ5" s="620"/>
      <c r="EMA5" s="620"/>
      <c r="EMB5" s="620"/>
      <c r="EMC5" s="620"/>
      <c r="EMD5" s="620"/>
      <c r="EME5" s="620"/>
      <c r="EMF5" s="620"/>
      <c r="EMG5" s="620"/>
      <c r="EMH5" s="620"/>
      <c r="EMI5" s="620"/>
      <c r="EMJ5" s="620"/>
      <c r="EMK5" s="620"/>
      <c r="EML5" s="620"/>
      <c r="EMM5" s="620"/>
      <c r="EMN5" s="620"/>
      <c r="EMO5" s="620"/>
      <c r="EMP5" s="620"/>
      <c r="EMQ5" s="620"/>
      <c r="EMR5" s="620"/>
      <c r="EMS5" s="620"/>
      <c r="EMT5" s="620"/>
      <c r="EMU5" s="620"/>
      <c r="EMV5" s="620"/>
      <c r="EMW5" s="620"/>
      <c r="EMX5" s="620"/>
      <c r="EMY5" s="620"/>
      <c r="EMZ5" s="620"/>
      <c r="ENA5" s="620"/>
      <c r="ENB5" s="620"/>
      <c r="ENC5" s="620"/>
      <c r="END5" s="620"/>
      <c r="ENE5" s="620"/>
      <c r="ENF5" s="620"/>
      <c r="ENG5" s="620"/>
      <c r="ENH5" s="620"/>
      <c r="ENI5" s="620"/>
      <c r="ENJ5" s="620"/>
      <c r="ENK5" s="620"/>
      <c r="ENL5" s="620"/>
      <c r="ENM5" s="620"/>
      <c r="ENN5" s="620"/>
      <c r="ENO5" s="620"/>
      <c r="ENP5" s="620"/>
      <c r="ENQ5" s="620"/>
      <c r="ENR5" s="620"/>
      <c r="ENS5" s="620"/>
      <c r="ENT5" s="620"/>
      <c r="ENU5" s="620"/>
      <c r="ENV5" s="620"/>
      <c r="ENW5" s="620"/>
      <c r="ENX5" s="620"/>
      <c r="ENY5" s="620"/>
      <c r="ENZ5" s="620"/>
      <c r="EOA5" s="620"/>
      <c r="EOB5" s="620"/>
      <c r="EOC5" s="620"/>
      <c r="EOD5" s="620"/>
      <c r="EOE5" s="620"/>
      <c r="EOF5" s="620"/>
      <c r="EOG5" s="620"/>
      <c r="EOH5" s="620"/>
      <c r="EOI5" s="620"/>
      <c r="EOJ5" s="620"/>
      <c r="EOK5" s="620"/>
      <c r="EOL5" s="620"/>
      <c r="EOM5" s="620"/>
      <c r="EON5" s="620"/>
      <c r="EOO5" s="620"/>
      <c r="EOP5" s="620"/>
      <c r="EOQ5" s="620"/>
      <c r="EOR5" s="620"/>
      <c r="EOS5" s="620"/>
      <c r="EOT5" s="620"/>
      <c r="EOU5" s="620"/>
      <c r="EOV5" s="620"/>
      <c r="EOW5" s="620"/>
      <c r="EOX5" s="620"/>
      <c r="EOY5" s="620"/>
      <c r="EOZ5" s="620"/>
      <c r="EPA5" s="620"/>
      <c r="EPB5" s="620"/>
      <c r="EPC5" s="620"/>
      <c r="EPD5" s="620"/>
      <c r="EPE5" s="620"/>
      <c r="EPF5" s="620"/>
      <c r="EPG5" s="620"/>
      <c r="EPH5" s="620"/>
      <c r="EPI5" s="620"/>
      <c r="EPJ5" s="620"/>
      <c r="EPK5" s="620"/>
      <c r="EPL5" s="620"/>
      <c r="EPM5" s="620"/>
      <c r="EPN5" s="620"/>
      <c r="EPO5" s="620"/>
      <c r="EPP5" s="620"/>
      <c r="EPQ5" s="620"/>
      <c r="EPR5" s="620"/>
      <c r="EPS5" s="620"/>
      <c r="EPT5" s="620"/>
      <c r="EPU5" s="620"/>
      <c r="EPV5" s="620"/>
      <c r="EPW5" s="620"/>
      <c r="EPX5" s="620"/>
      <c r="EPY5" s="620"/>
      <c r="EPZ5" s="620"/>
      <c r="EQA5" s="620"/>
      <c r="EQB5" s="620"/>
      <c r="EQC5" s="620"/>
      <c r="EQD5" s="620"/>
      <c r="EQE5" s="620"/>
      <c r="EQF5" s="620"/>
      <c r="EQG5" s="620"/>
      <c r="EQH5" s="620"/>
      <c r="EQI5" s="620"/>
      <c r="EQJ5" s="620"/>
      <c r="EQK5" s="620"/>
      <c r="EQL5" s="620"/>
      <c r="EQM5" s="620"/>
      <c r="EQN5" s="620"/>
      <c r="EQO5" s="620"/>
      <c r="EQP5" s="620"/>
      <c r="EQQ5" s="620"/>
      <c r="EQR5" s="620"/>
      <c r="EQS5" s="620"/>
      <c r="EQT5" s="620"/>
      <c r="EQU5" s="620"/>
      <c r="EQV5" s="620"/>
      <c r="EQW5" s="620"/>
      <c r="EQX5" s="620"/>
      <c r="EQY5" s="620"/>
      <c r="EQZ5" s="620"/>
      <c r="ERA5" s="620"/>
      <c r="ERB5" s="620"/>
      <c r="ERC5" s="620"/>
      <c r="ERD5" s="620"/>
      <c r="ERE5" s="620"/>
      <c r="ERF5" s="620"/>
      <c r="ERG5" s="620"/>
      <c r="ERH5" s="620"/>
      <c r="ERI5" s="620"/>
      <c r="ERJ5" s="620"/>
      <c r="ERK5" s="620"/>
      <c r="ERL5" s="620"/>
      <c r="ERM5" s="620"/>
      <c r="ERN5" s="620"/>
      <c r="ERO5" s="620"/>
      <c r="ERP5" s="620"/>
      <c r="ERQ5" s="620"/>
      <c r="ERR5" s="620"/>
      <c r="ERS5" s="620"/>
      <c r="ERT5" s="620"/>
      <c r="ERU5" s="620"/>
      <c r="ERV5" s="620"/>
      <c r="ERW5" s="620"/>
      <c r="ERX5" s="620"/>
      <c r="ERY5" s="620"/>
      <c r="ERZ5" s="620"/>
      <c r="ESA5" s="620"/>
      <c r="ESB5" s="620"/>
      <c r="ESC5" s="620"/>
      <c r="ESD5" s="620"/>
      <c r="ESE5" s="620"/>
      <c r="ESF5" s="620"/>
      <c r="ESG5" s="620"/>
      <c r="ESH5" s="620"/>
      <c r="ESI5" s="620"/>
      <c r="ESJ5" s="620"/>
      <c r="ESK5" s="620"/>
      <c r="ESL5" s="620"/>
      <c r="ESM5" s="620"/>
      <c r="ESN5" s="620"/>
      <c r="ESO5" s="620"/>
      <c r="ESP5" s="620"/>
      <c r="ESQ5" s="620"/>
      <c r="ESR5" s="620"/>
      <c r="ESS5" s="620"/>
      <c r="EST5" s="620"/>
      <c r="ESU5" s="620"/>
      <c r="ESV5" s="620"/>
      <c r="ESW5" s="620"/>
      <c r="ESX5" s="620"/>
      <c r="ESY5" s="620"/>
      <c r="ESZ5" s="620"/>
      <c r="ETA5" s="620"/>
      <c r="ETB5" s="620"/>
      <c r="ETC5" s="620"/>
      <c r="ETD5" s="620"/>
      <c r="ETE5" s="620"/>
      <c r="ETF5" s="620"/>
      <c r="ETG5" s="620"/>
      <c r="ETH5" s="620"/>
      <c r="ETI5" s="620"/>
      <c r="ETJ5" s="620"/>
      <c r="ETK5" s="620"/>
      <c r="ETL5" s="620"/>
      <c r="ETM5" s="620"/>
      <c r="ETN5" s="620"/>
      <c r="ETO5" s="620"/>
      <c r="ETP5" s="620"/>
      <c r="ETQ5" s="620"/>
      <c r="ETR5" s="620"/>
      <c r="ETS5" s="620"/>
      <c r="ETT5" s="620"/>
      <c r="ETU5" s="620"/>
      <c r="ETV5" s="620"/>
      <c r="ETW5" s="620"/>
      <c r="ETX5" s="620"/>
      <c r="ETY5" s="620"/>
      <c r="ETZ5" s="620"/>
      <c r="EUA5" s="620"/>
      <c r="EUB5" s="620"/>
      <c r="EUC5" s="620"/>
      <c r="EUD5" s="620"/>
      <c r="EUE5" s="620"/>
      <c r="EUF5" s="620"/>
      <c r="EUG5" s="620"/>
      <c r="EUH5" s="620"/>
      <c r="EUI5" s="620"/>
      <c r="EUJ5" s="620"/>
      <c r="EUK5" s="620"/>
      <c r="EUL5" s="620"/>
      <c r="EUM5" s="620"/>
      <c r="EUN5" s="620"/>
      <c r="EUO5" s="620"/>
      <c r="EUP5" s="620"/>
      <c r="EUQ5" s="620"/>
      <c r="EUR5" s="620"/>
      <c r="EUS5" s="620"/>
      <c r="EUT5" s="620"/>
      <c r="EUU5" s="620"/>
      <c r="EUV5" s="620"/>
      <c r="EUW5" s="620"/>
      <c r="EUX5" s="620"/>
      <c r="EUY5" s="620"/>
      <c r="EUZ5" s="620"/>
      <c r="EVA5" s="620"/>
      <c r="EVB5" s="620"/>
      <c r="EVC5" s="620"/>
      <c r="EVD5" s="620"/>
      <c r="EVE5" s="620"/>
      <c r="EVF5" s="620"/>
      <c r="EVG5" s="620"/>
      <c r="EVH5" s="620"/>
      <c r="EVI5" s="620"/>
      <c r="EVJ5" s="620"/>
      <c r="EVK5" s="620"/>
      <c r="EVL5" s="620"/>
      <c r="EVM5" s="620"/>
      <c r="EVN5" s="620"/>
      <c r="EVO5" s="620"/>
      <c r="EVP5" s="620"/>
      <c r="EVQ5" s="620"/>
      <c r="EVR5" s="620"/>
      <c r="EVS5" s="620"/>
      <c r="EVT5" s="620"/>
      <c r="EVU5" s="620"/>
      <c r="EVV5" s="620"/>
      <c r="EVW5" s="620"/>
      <c r="EVX5" s="620"/>
      <c r="EVY5" s="620"/>
      <c r="EVZ5" s="620"/>
      <c r="EWA5" s="620"/>
      <c r="EWB5" s="620"/>
      <c r="EWC5" s="620"/>
      <c r="EWD5" s="620"/>
      <c r="EWE5" s="620"/>
      <c r="EWF5" s="620"/>
      <c r="EWG5" s="620"/>
      <c r="EWH5" s="620"/>
      <c r="EWI5" s="620"/>
      <c r="EWJ5" s="620"/>
      <c r="EWK5" s="620"/>
      <c r="EWL5" s="620"/>
      <c r="EWM5" s="620"/>
      <c r="EWN5" s="620"/>
      <c r="EWO5" s="620"/>
      <c r="EWP5" s="620"/>
      <c r="EWQ5" s="620"/>
      <c r="EWR5" s="620"/>
      <c r="EWS5" s="620"/>
      <c r="EWT5" s="620"/>
      <c r="EWU5" s="620"/>
      <c r="EWV5" s="620"/>
      <c r="EWW5" s="620"/>
      <c r="EWX5" s="620"/>
      <c r="EWY5" s="620"/>
      <c r="EWZ5" s="620"/>
      <c r="EXA5" s="620"/>
      <c r="EXB5" s="620"/>
      <c r="EXC5" s="620"/>
      <c r="EXD5" s="620"/>
      <c r="EXE5" s="620"/>
      <c r="EXF5" s="620"/>
      <c r="EXG5" s="620"/>
      <c r="EXH5" s="620"/>
      <c r="EXI5" s="620"/>
      <c r="EXJ5" s="620"/>
      <c r="EXK5" s="620"/>
      <c r="EXL5" s="620"/>
      <c r="EXM5" s="620"/>
      <c r="EXN5" s="620"/>
      <c r="EXO5" s="620"/>
      <c r="EXP5" s="620"/>
      <c r="EXQ5" s="620"/>
      <c r="EXR5" s="620"/>
      <c r="EXS5" s="620"/>
      <c r="EXT5" s="620"/>
      <c r="EXU5" s="620"/>
      <c r="EXV5" s="620"/>
      <c r="EXW5" s="620"/>
      <c r="EXX5" s="620"/>
      <c r="EXY5" s="620"/>
      <c r="EXZ5" s="620"/>
      <c r="EYA5" s="620"/>
      <c r="EYB5" s="620"/>
      <c r="EYC5" s="620"/>
      <c r="EYD5" s="620"/>
      <c r="EYE5" s="620"/>
      <c r="EYF5" s="620"/>
      <c r="EYG5" s="620"/>
      <c r="EYH5" s="620"/>
      <c r="EYI5" s="620"/>
      <c r="EYJ5" s="620"/>
      <c r="EYK5" s="620"/>
      <c r="EYL5" s="620"/>
      <c r="EYM5" s="620"/>
      <c r="EYN5" s="620"/>
      <c r="EYO5" s="620"/>
      <c r="EYP5" s="620"/>
      <c r="EYQ5" s="620"/>
      <c r="EYR5" s="620"/>
      <c r="EYS5" s="620"/>
      <c r="EYT5" s="620"/>
      <c r="EYU5" s="620"/>
      <c r="EYV5" s="620"/>
      <c r="EYW5" s="620"/>
      <c r="EYX5" s="620"/>
      <c r="EYY5" s="620"/>
      <c r="EYZ5" s="620"/>
      <c r="EZA5" s="620"/>
      <c r="EZB5" s="620"/>
      <c r="EZC5" s="620"/>
      <c r="EZD5" s="620"/>
      <c r="EZE5" s="620"/>
      <c r="EZF5" s="620"/>
      <c r="EZG5" s="620"/>
      <c r="EZH5" s="620"/>
      <c r="EZI5" s="620"/>
      <c r="EZJ5" s="620"/>
      <c r="EZK5" s="620"/>
      <c r="EZL5" s="620"/>
      <c r="EZM5" s="620"/>
      <c r="EZN5" s="620"/>
      <c r="EZO5" s="620"/>
      <c r="EZP5" s="620"/>
      <c r="EZQ5" s="620"/>
      <c r="EZR5" s="620"/>
      <c r="EZS5" s="620"/>
      <c r="EZT5" s="620"/>
      <c r="EZU5" s="620"/>
      <c r="EZV5" s="620"/>
      <c r="EZW5" s="620"/>
      <c r="EZX5" s="620"/>
      <c r="EZY5" s="620"/>
      <c r="EZZ5" s="620"/>
      <c r="FAA5" s="620"/>
      <c r="FAB5" s="620"/>
      <c r="FAC5" s="620"/>
      <c r="FAD5" s="620"/>
      <c r="FAE5" s="620"/>
      <c r="FAF5" s="620"/>
      <c r="FAG5" s="620"/>
      <c r="FAH5" s="620"/>
      <c r="FAI5" s="620"/>
      <c r="FAJ5" s="620"/>
      <c r="FAK5" s="620"/>
      <c r="FAL5" s="620"/>
      <c r="FAM5" s="620"/>
      <c r="FAN5" s="620"/>
      <c r="FAO5" s="620"/>
      <c r="FAP5" s="620"/>
      <c r="FAQ5" s="620"/>
      <c r="FAR5" s="620"/>
      <c r="FAS5" s="620"/>
      <c r="FAT5" s="620"/>
      <c r="FAU5" s="620"/>
      <c r="FAV5" s="620"/>
      <c r="FAW5" s="620"/>
      <c r="FAX5" s="620"/>
      <c r="FAY5" s="620"/>
      <c r="FAZ5" s="620"/>
      <c r="FBA5" s="620"/>
      <c r="FBB5" s="620"/>
      <c r="FBC5" s="620"/>
      <c r="FBD5" s="620"/>
      <c r="FBE5" s="620"/>
      <c r="FBF5" s="620"/>
      <c r="FBG5" s="620"/>
      <c r="FBH5" s="620"/>
      <c r="FBI5" s="620"/>
      <c r="FBJ5" s="620"/>
      <c r="FBK5" s="620"/>
      <c r="FBL5" s="620"/>
      <c r="FBM5" s="620"/>
      <c r="FBN5" s="620"/>
      <c r="FBO5" s="620"/>
      <c r="FBP5" s="620"/>
      <c r="FBQ5" s="620"/>
      <c r="FBR5" s="620"/>
      <c r="FBS5" s="620"/>
      <c r="FBT5" s="620"/>
      <c r="FBU5" s="620"/>
      <c r="FBV5" s="620"/>
      <c r="FBW5" s="620"/>
      <c r="FBX5" s="620"/>
      <c r="FBY5" s="620"/>
      <c r="FBZ5" s="620"/>
      <c r="FCA5" s="620"/>
      <c r="FCB5" s="620"/>
      <c r="FCC5" s="620"/>
      <c r="FCD5" s="620"/>
      <c r="FCE5" s="620"/>
      <c r="FCF5" s="620"/>
      <c r="FCG5" s="620"/>
      <c r="FCH5" s="620"/>
      <c r="FCI5" s="620"/>
      <c r="FCJ5" s="620"/>
      <c r="FCK5" s="620"/>
      <c r="FCL5" s="620"/>
      <c r="FCM5" s="620"/>
      <c r="FCN5" s="620"/>
      <c r="FCO5" s="620"/>
      <c r="FCP5" s="620"/>
      <c r="FCQ5" s="620"/>
      <c r="FCR5" s="620"/>
      <c r="FCS5" s="620"/>
      <c r="FCT5" s="620"/>
      <c r="FCU5" s="620"/>
      <c r="FCV5" s="620"/>
      <c r="FCW5" s="620"/>
      <c r="FCX5" s="620"/>
      <c r="FCY5" s="620"/>
      <c r="FCZ5" s="620"/>
      <c r="FDA5" s="620"/>
      <c r="FDB5" s="620"/>
      <c r="FDC5" s="620"/>
      <c r="FDD5" s="620"/>
      <c r="FDE5" s="620"/>
      <c r="FDF5" s="620"/>
      <c r="FDG5" s="620"/>
      <c r="FDH5" s="620"/>
      <c r="FDI5" s="620"/>
      <c r="FDJ5" s="620"/>
      <c r="FDK5" s="620"/>
      <c r="FDL5" s="620"/>
      <c r="FDM5" s="620"/>
      <c r="FDN5" s="620"/>
      <c r="FDO5" s="620"/>
      <c r="FDP5" s="620"/>
      <c r="FDQ5" s="620"/>
      <c r="FDR5" s="620"/>
      <c r="FDS5" s="620"/>
      <c r="FDT5" s="620"/>
      <c r="FDU5" s="620"/>
      <c r="FDV5" s="620"/>
      <c r="FDW5" s="620"/>
      <c r="FDX5" s="620"/>
      <c r="FDY5" s="620"/>
      <c r="FDZ5" s="620"/>
      <c r="FEA5" s="620"/>
      <c r="FEB5" s="620"/>
      <c r="FEC5" s="620"/>
      <c r="FED5" s="620"/>
      <c r="FEE5" s="620"/>
      <c r="FEF5" s="620"/>
      <c r="FEG5" s="620"/>
      <c r="FEH5" s="620"/>
      <c r="FEI5" s="620"/>
      <c r="FEJ5" s="620"/>
      <c r="FEK5" s="620"/>
      <c r="FEL5" s="620"/>
      <c r="FEM5" s="620"/>
      <c r="FEN5" s="620"/>
      <c r="FEO5" s="620"/>
      <c r="FEP5" s="620"/>
      <c r="FEQ5" s="620"/>
      <c r="FER5" s="620"/>
      <c r="FES5" s="620"/>
      <c r="FET5" s="620"/>
      <c r="FEU5" s="620"/>
      <c r="FEV5" s="620"/>
      <c r="FEW5" s="620"/>
      <c r="FEX5" s="620"/>
      <c r="FEY5" s="620"/>
      <c r="FEZ5" s="620"/>
      <c r="FFA5" s="620"/>
      <c r="FFB5" s="620"/>
      <c r="FFC5" s="620"/>
      <c r="FFD5" s="620"/>
      <c r="FFE5" s="620"/>
      <c r="FFF5" s="620"/>
      <c r="FFG5" s="620"/>
      <c r="FFH5" s="620"/>
      <c r="FFI5" s="620"/>
      <c r="FFJ5" s="620"/>
      <c r="FFK5" s="620"/>
      <c r="FFL5" s="620"/>
      <c r="FFM5" s="620"/>
      <c r="FFN5" s="620"/>
      <c r="FFO5" s="620"/>
      <c r="FFP5" s="620"/>
      <c r="FFQ5" s="620"/>
      <c r="FFR5" s="620"/>
      <c r="FFS5" s="620"/>
      <c r="FFT5" s="620"/>
      <c r="FFU5" s="620"/>
      <c r="FFV5" s="620"/>
      <c r="FFW5" s="620"/>
      <c r="FFX5" s="620"/>
      <c r="FFY5" s="620"/>
      <c r="FFZ5" s="620"/>
      <c r="FGA5" s="620"/>
      <c r="FGB5" s="620"/>
      <c r="FGC5" s="620"/>
      <c r="FGD5" s="620"/>
      <c r="FGE5" s="620"/>
      <c r="FGF5" s="620"/>
      <c r="FGG5" s="620"/>
      <c r="FGH5" s="620"/>
      <c r="FGI5" s="620"/>
      <c r="FGJ5" s="620"/>
      <c r="FGK5" s="620"/>
      <c r="FGL5" s="620"/>
      <c r="FGM5" s="620"/>
      <c r="FGN5" s="620"/>
      <c r="FGO5" s="620"/>
      <c r="FGP5" s="620"/>
      <c r="FGQ5" s="620"/>
      <c r="FGR5" s="620"/>
      <c r="FGS5" s="620"/>
      <c r="FGT5" s="620"/>
      <c r="FGU5" s="620"/>
      <c r="FGV5" s="620"/>
      <c r="FGW5" s="620"/>
      <c r="FGX5" s="620"/>
      <c r="FGY5" s="620"/>
      <c r="FGZ5" s="620"/>
      <c r="FHA5" s="620"/>
      <c r="FHB5" s="620"/>
      <c r="FHC5" s="620"/>
      <c r="FHD5" s="620"/>
      <c r="FHE5" s="620"/>
      <c r="FHF5" s="620"/>
      <c r="FHG5" s="620"/>
      <c r="FHH5" s="620"/>
      <c r="FHI5" s="620"/>
      <c r="FHJ5" s="620"/>
      <c r="FHK5" s="620"/>
      <c r="FHL5" s="620"/>
      <c r="FHM5" s="620"/>
      <c r="FHN5" s="620"/>
      <c r="FHO5" s="620"/>
      <c r="FHP5" s="620"/>
      <c r="FHQ5" s="620"/>
      <c r="FHR5" s="620"/>
      <c r="FHS5" s="620"/>
      <c r="FHT5" s="620"/>
      <c r="FHU5" s="620"/>
      <c r="FHV5" s="620"/>
      <c r="FHW5" s="620"/>
      <c r="FHX5" s="620"/>
      <c r="FHY5" s="620"/>
      <c r="FHZ5" s="620"/>
      <c r="FIA5" s="620"/>
      <c r="FIB5" s="620"/>
      <c r="FIC5" s="620"/>
      <c r="FID5" s="620"/>
      <c r="FIE5" s="620"/>
      <c r="FIF5" s="620"/>
      <c r="FIG5" s="620"/>
      <c r="FIH5" s="620"/>
      <c r="FII5" s="620"/>
      <c r="FIJ5" s="620"/>
      <c r="FIK5" s="620"/>
      <c r="FIL5" s="620"/>
      <c r="FIM5" s="620"/>
      <c r="FIN5" s="620"/>
      <c r="FIO5" s="620"/>
      <c r="FIP5" s="620"/>
      <c r="FIQ5" s="620"/>
      <c r="FIR5" s="620"/>
      <c r="FIS5" s="620"/>
      <c r="FIT5" s="620"/>
      <c r="FIU5" s="620"/>
      <c r="FIV5" s="620"/>
      <c r="FIW5" s="620"/>
      <c r="FIX5" s="620"/>
      <c r="FIY5" s="620"/>
      <c r="FIZ5" s="620"/>
      <c r="FJA5" s="620"/>
      <c r="FJB5" s="620"/>
      <c r="FJC5" s="620"/>
      <c r="FJD5" s="620"/>
      <c r="FJE5" s="620"/>
      <c r="FJF5" s="620"/>
      <c r="FJG5" s="620"/>
      <c r="FJH5" s="620"/>
      <c r="FJI5" s="620"/>
      <c r="FJJ5" s="620"/>
      <c r="FJK5" s="620"/>
      <c r="FJL5" s="620"/>
      <c r="FJM5" s="620"/>
      <c r="FJN5" s="620"/>
      <c r="FJO5" s="620"/>
      <c r="FJP5" s="620"/>
      <c r="FJQ5" s="620"/>
      <c r="FJR5" s="620"/>
      <c r="FJS5" s="620"/>
      <c r="FJT5" s="620"/>
      <c r="FJU5" s="620"/>
      <c r="FJV5" s="620"/>
      <c r="FJW5" s="620"/>
      <c r="FJX5" s="620"/>
      <c r="FJY5" s="620"/>
      <c r="FJZ5" s="620"/>
      <c r="FKA5" s="620"/>
      <c r="FKB5" s="620"/>
      <c r="FKC5" s="620"/>
      <c r="FKD5" s="620"/>
      <c r="FKE5" s="620"/>
      <c r="FKF5" s="620"/>
      <c r="FKG5" s="620"/>
      <c r="FKH5" s="620"/>
      <c r="FKI5" s="620"/>
      <c r="FKJ5" s="620"/>
      <c r="FKK5" s="620"/>
      <c r="FKL5" s="620"/>
      <c r="FKM5" s="620"/>
      <c r="FKN5" s="620"/>
      <c r="FKO5" s="620"/>
      <c r="FKP5" s="620"/>
      <c r="FKQ5" s="620"/>
      <c r="FKR5" s="620"/>
      <c r="FKS5" s="620"/>
      <c r="FKT5" s="620"/>
      <c r="FKU5" s="620"/>
      <c r="FKV5" s="620"/>
      <c r="FKW5" s="620"/>
      <c r="FKX5" s="620"/>
      <c r="FKY5" s="620"/>
      <c r="FKZ5" s="620"/>
      <c r="FLA5" s="620"/>
      <c r="FLB5" s="620"/>
      <c r="FLC5" s="620"/>
      <c r="FLD5" s="620"/>
      <c r="FLE5" s="620"/>
      <c r="FLF5" s="620"/>
      <c r="FLG5" s="620"/>
      <c r="FLH5" s="620"/>
      <c r="FLI5" s="620"/>
      <c r="FLJ5" s="620"/>
      <c r="FLK5" s="620"/>
      <c r="FLL5" s="620"/>
      <c r="FLM5" s="620"/>
      <c r="FLN5" s="620"/>
      <c r="FLO5" s="620"/>
      <c r="FLP5" s="620"/>
      <c r="FLQ5" s="620"/>
      <c r="FLR5" s="620"/>
      <c r="FLS5" s="620"/>
      <c r="FLT5" s="620"/>
      <c r="FLU5" s="620"/>
      <c r="FLV5" s="620"/>
      <c r="FLW5" s="620"/>
      <c r="FLX5" s="620"/>
      <c r="FLY5" s="620"/>
      <c r="FLZ5" s="620"/>
      <c r="FMA5" s="620"/>
      <c r="FMB5" s="620"/>
      <c r="FMC5" s="620"/>
      <c r="FMD5" s="620"/>
      <c r="FME5" s="620"/>
      <c r="FMF5" s="620"/>
      <c r="FMG5" s="620"/>
      <c r="FMH5" s="620"/>
      <c r="FMI5" s="620"/>
      <c r="FMJ5" s="620"/>
      <c r="FMK5" s="620"/>
      <c r="FML5" s="620"/>
      <c r="FMM5" s="620"/>
      <c r="FMN5" s="620"/>
      <c r="FMO5" s="620"/>
      <c r="FMP5" s="620"/>
      <c r="FMQ5" s="620"/>
      <c r="FMR5" s="620"/>
      <c r="FMS5" s="620"/>
      <c r="FMT5" s="620"/>
      <c r="FMU5" s="620"/>
      <c r="FMV5" s="620"/>
      <c r="FMW5" s="620"/>
      <c r="FMX5" s="620"/>
      <c r="FMY5" s="620"/>
      <c r="FMZ5" s="620"/>
      <c r="FNA5" s="620"/>
      <c r="FNB5" s="620"/>
      <c r="FNC5" s="620"/>
      <c r="FND5" s="620"/>
      <c r="FNE5" s="620"/>
      <c r="FNF5" s="620"/>
      <c r="FNG5" s="620"/>
      <c r="FNH5" s="620"/>
      <c r="FNI5" s="620"/>
      <c r="FNJ5" s="620"/>
      <c r="FNK5" s="620"/>
      <c r="FNL5" s="620"/>
      <c r="FNM5" s="620"/>
      <c r="FNN5" s="620"/>
      <c r="FNO5" s="620"/>
      <c r="FNP5" s="620"/>
      <c r="FNQ5" s="620"/>
      <c r="FNR5" s="620"/>
      <c r="FNS5" s="620"/>
      <c r="FNT5" s="620"/>
      <c r="FNU5" s="620"/>
      <c r="FNV5" s="620"/>
      <c r="FNW5" s="620"/>
      <c r="FNX5" s="620"/>
      <c r="FNY5" s="620"/>
      <c r="FNZ5" s="620"/>
      <c r="FOA5" s="620"/>
      <c r="FOB5" s="620"/>
      <c r="FOC5" s="620"/>
      <c r="FOD5" s="620"/>
      <c r="FOE5" s="620"/>
      <c r="FOF5" s="620"/>
      <c r="FOG5" s="620"/>
      <c r="FOH5" s="620"/>
      <c r="FOI5" s="620"/>
      <c r="FOJ5" s="620"/>
      <c r="FOK5" s="620"/>
      <c r="FOL5" s="620"/>
      <c r="FOM5" s="620"/>
      <c r="FON5" s="620"/>
      <c r="FOO5" s="620"/>
      <c r="FOP5" s="620"/>
      <c r="FOQ5" s="620"/>
      <c r="FOR5" s="620"/>
      <c r="FOS5" s="620"/>
      <c r="FOT5" s="620"/>
      <c r="FOU5" s="620"/>
      <c r="FOV5" s="620"/>
      <c r="FOW5" s="620"/>
      <c r="FOX5" s="620"/>
      <c r="FOY5" s="620"/>
      <c r="FOZ5" s="620"/>
      <c r="FPA5" s="620"/>
      <c r="FPB5" s="620"/>
      <c r="FPC5" s="620"/>
      <c r="FPD5" s="620"/>
      <c r="FPE5" s="620"/>
      <c r="FPF5" s="620"/>
      <c r="FPG5" s="620"/>
      <c r="FPH5" s="620"/>
      <c r="FPI5" s="620"/>
      <c r="FPJ5" s="620"/>
      <c r="FPK5" s="620"/>
      <c r="FPL5" s="620"/>
      <c r="FPM5" s="620"/>
      <c r="FPN5" s="620"/>
      <c r="FPO5" s="620"/>
      <c r="FPP5" s="620"/>
      <c r="FPQ5" s="620"/>
      <c r="FPR5" s="620"/>
      <c r="FPS5" s="620"/>
      <c r="FPT5" s="620"/>
      <c r="FPU5" s="620"/>
      <c r="FPV5" s="620"/>
      <c r="FPW5" s="620"/>
      <c r="FPX5" s="620"/>
      <c r="FPY5" s="620"/>
      <c r="FPZ5" s="620"/>
      <c r="FQA5" s="620"/>
      <c r="FQB5" s="620"/>
      <c r="FQC5" s="620"/>
      <c r="FQD5" s="620"/>
      <c r="FQE5" s="620"/>
      <c r="FQF5" s="620"/>
      <c r="FQG5" s="620"/>
      <c r="FQH5" s="620"/>
      <c r="FQI5" s="620"/>
      <c r="FQJ5" s="620"/>
      <c r="FQK5" s="620"/>
      <c r="FQL5" s="620"/>
      <c r="FQM5" s="620"/>
      <c r="FQN5" s="620"/>
      <c r="FQO5" s="620"/>
      <c r="FQP5" s="620"/>
      <c r="FQQ5" s="620"/>
      <c r="FQR5" s="620"/>
      <c r="FQS5" s="620"/>
      <c r="FQT5" s="620"/>
      <c r="FQU5" s="620"/>
      <c r="FQV5" s="620"/>
      <c r="FQW5" s="620"/>
      <c r="FQX5" s="620"/>
      <c r="FQY5" s="620"/>
      <c r="FQZ5" s="620"/>
      <c r="FRA5" s="620"/>
      <c r="FRB5" s="620"/>
      <c r="FRC5" s="620"/>
      <c r="FRD5" s="620"/>
      <c r="FRE5" s="620"/>
      <c r="FRF5" s="620"/>
      <c r="FRG5" s="620"/>
      <c r="FRH5" s="620"/>
      <c r="FRI5" s="620"/>
      <c r="FRJ5" s="620"/>
      <c r="FRK5" s="620"/>
      <c r="FRL5" s="620"/>
      <c r="FRM5" s="620"/>
      <c r="FRN5" s="620"/>
      <c r="FRO5" s="620"/>
      <c r="FRP5" s="620"/>
      <c r="FRQ5" s="620"/>
      <c r="FRR5" s="620"/>
      <c r="FRS5" s="620"/>
      <c r="FRT5" s="620"/>
      <c r="FRU5" s="620"/>
      <c r="FRV5" s="620"/>
      <c r="FRW5" s="620"/>
      <c r="FRX5" s="620"/>
      <c r="FRY5" s="620"/>
      <c r="FRZ5" s="620"/>
      <c r="FSA5" s="620"/>
      <c r="FSB5" s="620"/>
      <c r="FSC5" s="620"/>
      <c r="FSD5" s="620"/>
      <c r="FSE5" s="620"/>
      <c r="FSF5" s="620"/>
      <c r="FSG5" s="620"/>
      <c r="FSH5" s="620"/>
      <c r="FSI5" s="620"/>
      <c r="FSJ5" s="620"/>
      <c r="FSK5" s="620"/>
      <c r="FSL5" s="620"/>
      <c r="FSM5" s="620"/>
      <c r="FSN5" s="620"/>
      <c r="FSO5" s="620"/>
      <c r="FSP5" s="620"/>
      <c r="FSQ5" s="620"/>
      <c r="FSR5" s="620"/>
      <c r="FSS5" s="620"/>
      <c r="FST5" s="620"/>
      <c r="FSU5" s="620"/>
      <c r="FSV5" s="620"/>
      <c r="FSW5" s="620"/>
      <c r="FSX5" s="620"/>
      <c r="FSY5" s="620"/>
      <c r="FSZ5" s="620"/>
      <c r="FTA5" s="620"/>
      <c r="FTB5" s="620"/>
      <c r="FTC5" s="620"/>
      <c r="FTD5" s="620"/>
      <c r="FTE5" s="620"/>
      <c r="FTF5" s="620"/>
      <c r="FTG5" s="620"/>
      <c r="FTH5" s="620"/>
      <c r="FTI5" s="620"/>
      <c r="FTJ5" s="620"/>
      <c r="FTK5" s="620"/>
      <c r="FTL5" s="620"/>
      <c r="FTM5" s="620"/>
      <c r="FTN5" s="620"/>
      <c r="FTO5" s="620"/>
      <c r="FTP5" s="620"/>
      <c r="FTQ5" s="620"/>
      <c r="FTR5" s="620"/>
      <c r="FTS5" s="620"/>
      <c r="FTT5" s="620"/>
      <c r="FTU5" s="620"/>
      <c r="FTV5" s="620"/>
      <c r="FTW5" s="620"/>
      <c r="FTX5" s="620"/>
      <c r="FTY5" s="620"/>
      <c r="FTZ5" s="620"/>
      <c r="FUA5" s="620"/>
      <c r="FUB5" s="620"/>
      <c r="FUC5" s="620"/>
      <c r="FUD5" s="620"/>
      <c r="FUE5" s="620"/>
      <c r="FUF5" s="620"/>
      <c r="FUG5" s="620"/>
      <c r="FUH5" s="620"/>
      <c r="FUI5" s="620"/>
      <c r="FUJ5" s="620"/>
      <c r="FUK5" s="620"/>
      <c r="FUL5" s="620"/>
      <c r="FUM5" s="620"/>
      <c r="FUN5" s="620"/>
      <c r="FUO5" s="620"/>
      <c r="FUP5" s="620"/>
      <c r="FUQ5" s="620"/>
      <c r="FUR5" s="620"/>
      <c r="FUS5" s="620"/>
      <c r="FUT5" s="620"/>
      <c r="FUU5" s="620"/>
      <c r="FUV5" s="620"/>
      <c r="FUW5" s="620"/>
      <c r="FUX5" s="620"/>
      <c r="FUY5" s="620"/>
      <c r="FUZ5" s="620"/>
      <c r="FVA5" s="620"/>
      <c r="FVB5" s="620"/>
      <c r="FVC5" s="620"/>
      <c r="FVD5" s="620"/>
      <c r="FVE5" s="620"/>
      <c r="FVF5" s="620"/>
      <c r="FVG5" s="620"/>
      <c r="FVH5" s="620"/>
      <c r="FVI5" s="620"/>
      <c r="FVJ5" s="620"/>
      <c r="FVK5" s="620"/>
      <c r="FVL5" s="620"/>
      <c r="FVM5" s="620"/>
      <c r="FVN5" s="620"/>
      <c r="FVO5" s="620"/>
      <c r="FVP5" s="620"/>
      <c r="FVQ5" s="620"/>
      <c r="FVR5" s="620"/>
      <c r="FVS5" s="620"/>
      <c r="FVT5" s="620"/>
      <c r="FVU5" s="620"/>
      <c r="FVV5" s="620"/>
      <c r="FVW5" s="620"/>
      <c r="FVX5" s="620"/>
      <c r="FVY5" s="620"/>
      <c r="FVZ5" s="620"/>
      <c r="FWA5" s="620"/>
      <c r="FWB5" s="620"/>
      <c r="FWC5" s="620"/>
      <c r="FWD5" s="620"/>
      <c r="FWE5" s="620"/>
      <c r="FWF5" s="620"/>
      <c r="FWG5" s="620"/>
      <c r="FWH5" s="620"/>
      <c r="FWI5" s="620"/>
      <c r="FWJ5" s="620"/>
      <c r="FWK5" s="620"/>
      <c r="FWL5" s="620"/>
      <c r="FWM5" s="620"/>
      <c r="FWN5" s="620"/>
      <c r="FWO5" s="620"/>
      <c r="FWP5" s="620"/>
      <c r="FWQ5" s="620"/>
      <c r="FWR5" s="620"/>
      <c r="FWS5" s="620"/>
      <c r="FWT5" s="620"/>
      <c r="FWU5" s="620"/>
      <c r="FWV5" s="620"/>
      <c r="FWW5" s="620"/>
      <c r="FWX5" s="620"/>
      <c r="FWY5" s="620"/>
      <c r="FWZ5" s="620"/>
      <c r="FXA5" s="620"/>
      <c r="FXB5" s="620"/>
      <c r="FXC5" s="620"/>
      <c r="FXD5" s="620"/>
      <c r="FXE5" s="620"/>
      <c r="FXF5" s="620"/>
      <c r="FXG5" s="620"/>
      <c r="FXH5" s="620"/>
      <c r="FXI5" s="620"/>
      <c r="FXJ5" s="620"/>
      <c r="FXK5" s="620"/>
      <c r="FXL5" s="620"/>
      <c r="FXM5" s="620"/>
      <c r="FXN5" s="620"/>
      <c r="FXO5" s="620"/>
      <c r="FXP5" s="620"/>
      <c r="FXQ5" s="620"/>
      <c r="FXR5" s="620"/>
      <c r="FXS5" s="620"/>
      <c r="FXT5" s="620"/>
      <c r="FXU5" s="620"/>
      <c r="FXV5" s="620"/>
      <c r="FXW5" s="620"/>
      <c r="FXX5" s="620"/>
      <c r="FXY5" s="620"/>
      <c r="FXZ5" s="620"/>
      <c r="FYA5" s="620"/>
      <c r="FYB5" s="620"/>
      <c r="FYC5" s="620"/>
      <c r="FYD5" s="620"/>
      <c r="FYE5" s="620"/>
      <c r="FYF5" s="620"/>
      <c r="FYG5" s="620"/>
      <c r="FYH5" s="620"/>
      <c r="FYI5" s="620"/>
      <c r="FYJ5" s="620"/>
      <c r="FYK5" s="620"/>
      <c r="FYL5" s="620"/>
      <c r="FYM5" s="620"/>
      <c r="FYN5" s="620"/>
      <c r="FYO5" s="620"/>
      <c r="FYP5" s="620"/>
      <c r="FYQ5" s="620"/>
      <c r="FYR5" s="620"/>
      <c r="FYS5" s="620"/>
      <c r="FYT5" s="620"/>
      <c r="FYU5" s="620"/>
      <c r="FYV5" s="620"/>
      <c r="FYW5" s="620"/>
      <c r="FYX5" s="620"/>
      <c r="FYY5" s="620"/>
      <c r="FYZ5" s="620"/>
      <c r="FZA5" s="620"/>
      <c r="FZB5" s="620"/>
      <c r="FZC5" s="620"/>
      <c r="FZD5" s="620"/>
      <c r="FZE5" s="620"/>
      <c r="FZF5" s="620"/>
      <c r="FZG5" s="620"/>
      <c r="FZH5" s="620"/>
      <c r="FZI5" s="620"/>
      <c r="FZJ5" s="620"/>
      <c r="FZK5" s="620"/>
      <c r="FZL5" s="620"/>
      <c r="FZM5" s="620"/>
      <c r="FZN5" s="620"/>
      <c r="FZO5" s="620"/>
      <c r="FZP5" s="620"/>
      <c r="FZQ5" s="620"/>
      <c r="FZR5" s="620"/>
      <c r="FZS5" s="620"/>
      <c r="FZT5" s="620"/>
      <c r="FZU5" s="620"/>
      <c r="FZV5" s="620"/>
      <c r="FZW5" s="620"/>
      <c r="FZX5" s="620"/>
      <c r="FZY5" s="620"/>
      <c r="FZZ5" s="620"/>
      <c r="GAA5" s="620"/>
      <c r="GAB5" s="620"/>
      <c r="GAC5" s="620"/>
      <c r="GAD5" s="620"/>
      <c r="GAE5" s="620"/>
      <c r="GAF5" s="620"/>
      <c r="GAG5" s="620"/>
      <c r="GAH5" s="620"/>
      <c r="GAI5" s="620"/>
      <c r="GAJ5" s="620"/>
      <c r="GAK5" s="620"/>
      <c r="GAL5" s="620"/>
      <c r="GAM5" s="620"/>
      <c r="GAN5" s="620"/>
      <c r="GAO5" s="620"/>
      <c r="GAP5" s="620"/>
      <c r="GAQ5" s="620"/>
      <c r="GAR5" s="620"/>
      <c r="GAS5" s="620"/>
      <c r="GAT5" s="620"/>
      <c r="GAU5" s="620"/>
      <c r="GAV5" s="620"/>
      <c r="GAW5" s="620"/>
      <c r="GAX5" s="620"/>
      <c r="GAY5" s="620"/>
      <c r="GAZ5" s="620"/>
      <c r="GBA5" s="620"/>
      <c r="GBB5" s="620"/>
      <c r="GBC5" s="620"/>
      <c r="GBD5" s="620"/>
      <c r="GBE5" s="620"/>
      <c r="GBF5" s="620"/>
      <c r="GBG5" s="620"/>
      <c r="GBH5" s="620"/>
      <c r="GBI5" s="620"/>
      <c r="GBJ5" s="620"/>
      <c r="GBK5" s="620"/>
      <c r="GBL5" s="620"/>
      <c r="GBM5" s="620"/>
      <c r="GBN5" s="620"/>
      <c r="GBO5" s="620"/>
      <c r="GBP5" s="620"/>
      <c r="GBQ5" s="620"/>
      <c r="GBR5" s="620"/>
      <c r="GBS5" s="620"/>
      <c r="GBT5" s="620"/>
      <c r="GBU5" s="620"/>
      <c r="GBV5" s="620"/>
      <c r="GBW5" s="620"/>
      <c r="GBX5" s="620"/>
      <c r="GBY5" s="620"/>
      <c r="GBZ5" s="620"/>
      <c r="GCA5" s="620"/>
      <c r="GCB5" s="620"/>
      <c r="GCC5" s="620"/>
      <c r="GCD5" s="620"/>
      <c r="GCE5" s="620"/>
      <c r="GCF5" s="620"/>
      <c r="GCG5" s="620"/>
      <c r="GCH5" s="620"/>
      <c r="GCI5" s="620"/>
      <c r="GCJ5" s="620"/>
      <c r="GCK5" s="620"/>
      <c r="GCL5" s="620"/>
      <c r="GCM5" s="620"/>
      <c r="GCN5" s="620"/>
      <c r="GCO5" s="620"/>
      <c r="GCP5" s="620"/>
      <c r="GCQ5" s="620"/>
      <c r="GCR5" s="620"/>
      <c r="GCS5" s="620"/>
      <c r="GCT5" s="620"/>
      <c r="GCU5" s="620"/>
      <c r="GCV5" s="620"/>
      <c r="GCW5" s="620"/>
      <c r="GCX5" s="620"/>
      <c r="GCY5" s="620"/>
      <c r="GCZ5" s="620"/>
      <c r="GDA5" s="620"/>
      <c r="GDB5" s="620"/>
      <c r="GDC5" s="620"/>
      <c r="GDD5" s="620"/>
      <c r="GDE5" s="620"/>
      <c r="GDF5" s="620"/>
      <c r="GDG5" s="620"/>
      <c r="GDH5" s="620"/>
      <c r="GDI5" s="620"/>
      <c r="GDJ5" s="620"/>
      <c r="GDK5" s="620"/>
      <c r="GDL5" s="620"/>
      <c r="GDM5" s="620"/>
      <c r="GDN5" s="620"/>
      <c r="GDO5" s="620"/>
      <c r="GDP5" s="620"/>
      <c r="GDQ5" s="620"/>
      <c r="GDR5" s="620"/>
      <c r="GDS5" s="620"/>
      <c r="GDT5" s="620"/>
      <c r="GDU5" s="620"/>
      <c r="GDV5" s="620"/>
      <c r="GDW5" s="620"/>
      <c r="GDX5" s="620"/>
      <c r="GDY5" s="620"/>
      <c r="GDZ5" s="620"/>
      <c r="GEA5" s="620"/>
      <c r="GEB5" s="620"/>
      <c r="GEC5" s="620"/>
      <c r="GED5" s="620"/>
      <c r="GEE5" s="620"/>
      <c r="GEF5" s="620"/>
      <c r="GEG5" s="620"/>
      <c r="GEH5" s="620"/>
      <c r="GEI5" s="620"/>
      <c r="GEJ5" s="620"/>
      <c r="GEK5" s="620"/>
      <c r="GEL5" s="620"/>
      <c r="GEM5" s="620"/>
      <c r="GEN5" s="620"/>
      <c r="GEO5" s="620"/>
      <c r="GEP5" s="620"/>
      <c r="GEQ5" s="620"/>
      <c r="GER5" s="620"/>
      <c r="GES5" s="620"/>
      <c r="GET5" s="620"/>
      <c r="GEU5" s="620"/>
      <c r="GEV5" s="620"/>
      <c r="GEW5" s="620"/>
      <c r="GEX5" s="620"/>
      <c r="GEY5" s="620"/>
      <c r="GEZ5" s="620"/>
      <c r="GFA5" s="620"/>
      <c r="GFB5" s="620"/>
      <c r="GFC5" s="620"/>
      <c r="GFD5" s="620"/>
      <c r="GFE5" s="620"/>
      <c r="GFF5" s="620"/>
      <c r="GFG5" s="620"/>
      <c r="GFH5" s="620"/>
      <c r="GFI5" s="620"/>
      <c r="GFJ5" s="620"/>
      <c r="GFK5" s="620"/>
      <c r="GFL5" s="620"/>
      <c r="GFM5" s="620"/>
      <c r="GFN5" s="620"/>
      <c r="GFO5" s="620"/>
      <c r="GFP5" s="620"/>
      <c r="GFQ5" s="620"/>
      <c r="GFR5" s="620"/>
      <c r="GFS5" s="620"/>
      <c r="GFT5" s="620"/>
      <c r="GFU5" s="620"/>
      <c r="GFV5" s="620"/>
      <c r="GFW5" s="620"/>
      <c r="GFX5" s="620"/>
      <c r="GFY5" s="620"/>
      <c r="GFZ5" s="620"/>
      <c r="GGA5" s="620"/>
      <c r="GGB5" s="620"/>
      <c r="GGC5" s="620"/>
      <c r="GGD5" s="620"/>
      <c r="GGE5" s="620"/>
      <c r="GGF5" s="620"/>
      <c r="GGG5" s="620"/>
      <c r="GGH5" s="620"/>
      <c r="GGI5" s="620"/>
      <c r="GGJ5" s="620"/>
      <c r="GGK5" s="620"/>
      <c r="GGL5" s="620"/>
      <c r="GGM5" s="620"/>
      <c r="GGN5" s="620"/>
      <c r="GGO5" s="620"/>
      <c r="GGP5" s="620"/>
      <c r="GGQ5" s="620"/>
      <c r="GGR5" s="620"/>
      <c r="GGS5" s="620"/>
      <c r="GGT5" s="620"/>
      <c r="GGU5" s="620"/>
      <c r="GGV5" s="620"/>
      <c r="GGW5" s="620"/>
      <c r="GGX5" s="620"/>
      <c r="GGY5" s="620"/>
      <c r="GGZ5" s="620"/>
      <c r="GHA5" s="620"/>
      <c r="GHB5" s="620"/>
      <c r="GHC5" s="620"/>
      <c r="GHD5" s="620"/>
      <c r="GHE5" s="620"/>
      <c r="GHF5" s="620"/>
      <c r="GHG5" s="620"/>
      <c r="GHH5" s="620"/>
      <c r="GHI5" s="620"/>
      <c r="GHJ5" s="620"/>
      <c r="GHK5" s="620"/>
      <c r="GHL5" s="620"/>
      <c r="GHM5" s="620"/>
      <c r="GHN5" s="620"/>
      <c r="GHO5" s="620"/>
      <c r="GHP5" s="620"/>
      <c r="GHQ5" s="620"/>
      <c r="GHR5" s="620"/>
      <c r="GHS5" s="620"/>
      <c r="GHT5" s="620"/>
      <c r="GHU5" s="620"/>
      <c r="GHV5" s="620"/>
      <c r="GHW5" s="620"/>
      <c r="GHX5" s="620"/>
      <c r="GHY5" s="620"/>
      <c r="GHZ5" s="620"/>
      <c r="GIA5" s="620"/>
      <c r="GIB5" s="620"/>
      <c r="GIC5" s="620"/>
      <c r="GID5" s="620"/>
      <c r="GIE5" s="620"/>
      <c r="GIF5" s="620"/>
      <c r="GIG5" s="620"/>
      <c r="GIH5" s="620"/>
      <c r="GII5" s="620"/>
      <c r="GIJ5" s="620"/>
      <c r="GIK5" s="620"/>
      <c r="GIL5" s="620"/>
      <c r="GIM5" s="620"/>
      <c r="GIN5" s="620"/>
      <c r="GIO5" s="620"/>
      <c r="GIP5" s="620"/>
      <c r="GIQ5" s="620"/>
      <c r="GIR5" s="620"/>
      <c r="GIS5" s="620"/>
      <c r="GIT5" s="620"/>
      <c r="GIU5" s="620"/>
      <c r="GIV5" s="620"/>
      <c r="GIW5" s="620"/>
      <c r="GIX5" s="620"/>
      <c r="GIY5" s="620"/>
      <c r="GIZ5" s="620"/>
      <c r="GJA5" s="620"/>
      <c r="GJB5" s="620"/>
      <c r="GJC5" s="620"/>
      <c r="GJD5" s="620"/>
      <c r="GJE5" s="620"/>
      <c r="GJF5" s="620"/>
      <c r="GJG5" s="620"/>
      <c r="GJH5" s="620"/>
      <c r="GJI5" s="620"/>
      <c r="GJJ5" s="620"/>
      <c r="GJK5" s="620"/>
      <c r="GJL5" s="620"/>
      <c r="GJM5" s="620"/>
      <c r="GJN5" s="620"/>
      <c r="GJO5" s="620"/>
      <c r="GJP5" s="620"/>
      <c r="GJQ5" s="620"/>
      <c r="GJR5" s="620"/>
      <c r="GJS5" s="620"/>
      <c r="GJT5" s="620"/>
      <c r="GJU5" s="620"/>
      <c r="GJV5" s="620"/>
      <c r="GJW5" s="620"/>
      <c r="GJX5" s="620"/>
      <c r="GJY5" s="620"/>
      <c r="GJZ5" s="620"/>
      <c r="GKA5" s="620"/>
      <c r="GKB5" s="620"/>
      <c r="GKC5" s="620"/>
      <c r="GKD5" s="620"/>
      <c r="GKE5" s="620"/>
      <c r="GKF5" s="620"/>
      <c r="GKG5" s="620"/>
      <c r="GKH5" s="620"/>
      <c r="GKI5" s="620"/>
      <c r="GKJ5" s="620"/>
      <c r="GKK5" s="620"/>
      <c r="GKL5" s="620"/>
      <c r="GKM5" s="620"/>
      <c r="GKN5" s="620"/>
      <c r="GKO5" s="620"/>
      <c r="GKP5" s="620"/>
      <c r="GKQ5" s="620"/>
      <c r="GKR5" s="620"/>
      <c r="GKS5" s="620"/>
      <c r="GKT5" s="620"/>
      <c r="GKU5" s="620"/>
      <c r="GKV5" s="620"/>
      <c r="GKW5" s="620"/>
      <c r="GKX5" s="620"/>
      <c r="GKY5" s="620"/>
      <c r="GKZ5" s="620"/>
      <c r="GLA5" s="620"/>
      <c r="GLB5" s="620"/>
      <c r="GLC5" s="620"/>
      <c r="GLD5" s="620"/>
      <c r="GLE5" s="620"/>
      <c r="GLF5" s="620"/>
      <c r="GLG5" s="620"/>
      <c r="GLH5" s="620"/>
      <c r="GLI5" s="620"/>
      <c r="GLJ5" s="620"/>
      <c r="GLK5" s="620"/>
      <c r="GLL5" s="620"/>
      <c r="GLM5" s="620"/>
      <c r="GLN5" s="620"/>
      <c r="GLO5" s="620"/>
      <c r="GLP5" s="620"/>
      <c r="GLQ5" s="620"/>
      <c r="GLR5" s="620"/>
      <c r="GLS5" s="620"/>
      <c r="GLT5" s="620"/>
      <c r="GLU5" s="620"/>
      <c r="GLV5" s="620"/>
      <c r="GLW5" s="620"/>
      <c r="GLX5" s="620"/>
      <c r="GLY5" s="620"/>
      <c r="GLZ5" s="620"/>
      <c r="GMA5" s="620"/>
      <c r="GMB5" s="620"/>
      <c r="GMC5" s="620"/>
      <c r="GMD5" s="620"/>
      <c r="GME5" s="620"/>
      <c r="GMF5" s="620"/>
      <c r="GMG5" s="620"/>
      <c r="GMH5" s="620"/>
      <c r="GMI5" s="620"/>
      <c r="GMJ5" s="620"/>
      <c r="GMK5" s="620"/>
      <c r="GML5" s="620"/>
      <c r="GMM5" s="620"/>
      <c r="GMN5" s="620"/>
      <c r="GMO5" s="620"/>
      <c r="GMP5" s="620"/>
      <c r="GMQ5" s="620"/>
      <c r="GMR5" s="620"/>
      <c r="GMS5" s="620"/>
      <c r="GMT5" s="620"/>
      <c r="GMU5" s="620"/>
      <c r="GMV5" s="620"/>
      <c r="GMW5" s="620"/>
      <c r="GMX5" s="620"/>
      <c r="GMY5" s="620"/>
      <c r="GMZ5" s="620"/>
      <c r="GNA5" s="620"/>
      <c r="GNB5" s="620"/>
      <c r="GNC5" s="620"/>
      <c r="GND5" s="620"/>
      <c r="GNE5" s="620"/>
      <c r="GNF5" s="620"/>
      <c r="GNG5" s="620"/>
      <c r="GNH5" s="620"/>
      <c r="GNI5" s="620"/>
      <c r="GNJ5" s="620"/>
      <c r="GNK5" s="620"/>
      <c r="GNL5" s="620"/>
      <c r="GNM5" s="620"/>
      <c r="GNN5" s="620"/>
      <c r="GNO5" s="620"/>
      <c r="GNP5" s="620"/>
      <c r="GNQ5" s="620"/>
      <c r="GNR5" s="620"/>
      <c r="GNS5" s="620"/>
      <c r="GNT5" s="620"/>
      <c r="GNU5" s="620"/>
      <c r="GNV5" s="620"/>
      <c r="GNW5" s="620"/>
      <c r="GNX5" s="620"/>
      <c r="GNY5" s="620"/>
      <c r="GNZ5" s="620"/>
      <c r="GOA5" s="620"/>
      <c r="GOB5" s="620"/>
      <c r="GOC5" s="620"/>
      <c r="GOD5" s="620"/>
      <c r="GOE5" s="620"/>
      <c r="GOF5" s="620"/>
      <c r="GOG5" s="620"/>
      <c r="GOH5" s="620"/>
      <c r="GOI5" s="620"/>
      <c r="GOJ5" s="620"/>
      <c r="GOK5" s="620"/>
      <c r="GOL5" s="620"/>
      <c r="GOM5" s="620"/>
      <c r="GON5" s="620"/>
      <c r="GOO5" s="620"/>
      <c r="GOP5" s="620"/>
      <c r="GOQ5" s="620"/>
      <c r="GOR5" s="620"/>
      <c r="GOS5" s="620"/>
      <c r="GOT5" s="620"/>
      <c r="GOU5" s="620"/>
      <c r="GOV5" s="620"/>
      <c r="GOW5" s="620"/>
      <c r="GOX5" s="620"/>
      <c r="GOY5" s="620"/>
      <c r="GOZ5" s="620"/>
      <c r="GPA5" s="620"/>
      <c r="GPB5" s="620"/>
      <c r="GPC5" s="620"/>
      <c r="GPD5" s="620"/>
      <c r="GPE5" s="620"/>
      <c r="GPF5" s="620"/>
      <c r="GPG5" s="620"/>
      <c r="GPH5" s="620"/>
      <c r="GPI5" s="620"/>
      <c r="GPJ5" s="620"/>
      <c r="GPK5" s="620"/>
      <c r="GPL5" s="620"/>
      <c r="GPM5" s="620"/>
      <c r="GPN5" s="620"/>
      <c r="GPO5" s="620"/>
      <c r="GPP5" s="620"/>
      <c r="GPQ5" s="620"/>
      <c r="GPR5" s="620"/>
      <c r="GPS5" s="620"/>
      <c r="GPT5" s="620"/>
      <c r="GPU5" s="620"/>
      <c r="GPV5" s="620"/>
      <c r="GPW5" s="620"/>
      <c r="GPX5" s="620"/>
      <c r="GPY5" s="620"/>
      <c r="GPZ5" s="620"/>
      <c r="GQA5" s="620"/>
      <c r="GQB5" s="620"/>
      <c r="GQC5" s="620"/>
      <c r="GQD5" s="620"/>
      <c r="GQE5" s="620"/>
      <c r="GQF5" s="620"/>
      <c r="GQG5" s="620"/>
      <c r="GQH5" s="620"/>
      <c r="GQI5" s="620"/>
      <c r="GQJ5" s="620"/>
      <c r="GQK5" s="620"/>
      <c r="GQL5" s="620"/>
      <c r="GQM5" s="620"/>
      <c r="GQN5" s="620"/>
      <c r="GQO5" s="620"/>
      <c r="GQP5" s="620"/>
      <c r="GQQ5" s="620"/>
      <c r="GQR5" s="620"/>
      <c r="GQS5" s="620"/>
      <c r="GQT5" s="620"/>
      <c r="GQU5" s="620"/>
      <c r="GQV5" s="620"/>
      <c r="GQW5" s="620"/>
      <c r="GQX5" s="620"/>
      <c r="GQY5" s="620"/>
      <c r="GQZ5" s="620"/>
      <c r="GRA5" s="620"/>
      <c r="GRB5" s="620"/>
      <c r="GRC5" s="620"/>
      <c r="GRD5" s="620"/>
      <c r="GRE5" s="620"/>
      <c r="GRF5" s="620"/>
      <c r="GRG5" s="620"/>
      <c r="GRH5" s="620"/>
      <c r="GRI5" s="620"/>
      <c r="GRJ5" s="620"/>
      <c r="GRK5" s="620"/>
      <c r="GRL5" s="620"/>
      <c r="GRM5" s="620"/>
      <c r="GRN5" s="620"/>
      <c r="GRO5" s="620"/>
      <c r="GRP5" s="620"/>
      <c r="GRQ5" s="620"/>
      <c r="GRR5" s="620"/>
      <c r="GRS5" s="620"/>
      <c r="GRT5" s="620"/>
      <c r="GRU5" s="620"/>
      <c r="GRV5" s="620"/>
      <c r="GRW5" s="620"/>
      <c r="GRX5" s="620"/>
      <c r="GRY5" s="620"/>
      <c r="GRZ5" s="620"/>
      <c r="GSA5" s="620"/>
      <c r="GSB5" s="620"/>
      <c r="GSC5" s="620"/>
      <c r="GSD5" s="620"/>
      <c r="GSE5" s="620"/>
      <c r="GSF5" s="620"/>
      <c r="GSG5" s="620"/>
      <c r="GSH5" s="620"/>
      <c r="GSI5" s="620"/>
      <c r="GSJ5" s="620"/>
      <c r="GSK5" s="620"/>
      <c r="GSL5" s="620"/>
      <c r="GSM5" s="620"/>
      <c r="GSN5" s="620"/>
      <c r="GSO5" s="620"/>
      <c r="GSP5" s="620"/>
      <c r="GSQ5" s="620"/>
      <c r="GSR5" s="620"/>
      <c r="GSS5" s="620"/>
      <c r="GST5" s="620"/>
      <c r="GSU5" s="620"/>
      <c r="GSV5" s="620"/>
      <c r="GSW5" s="620"/>
      <c r="GSX5" s="620"/>
      <c r="GSY5" s="620"/>
      <c r="GSZ5" s="620"/>
      <c r="GTA5" s="620"/>
      <c r="GTB5" s="620"/>
      <c r="GTC5" s="620"/>
      <c r="GTD5" s="620"/>
      <c r="GTE5" s="620"/>
      <c r="GTF5" s="620"/>
      <c r="GTG5" s="620"/>
      <c r="GTH5" s="620"/>
      <c r="GTI5" s="620"/>
      <c r="GTJ5" s="620"/>
      <c r="GTK5" s="620"/>
      <c r="GTL5" s="620"/>
      <c r="GTM5" s="620"/>
      <c r="GTN5" s="620"/>
      <c r="GTO5" s="620"/>
      <c r="GTP5" s="620"/>
      <c r="GTQ5" s="620"/>
      <c r="GTR5" s="620"/>
      <c r="GTS5" s="620"/>
      <c r="GTT5" s="620"/>
      <c r="GTU5" s="620"/>
      <c r="GTV5" s="620"/>
      <c r="GTW5" s="620"/>
      <c r="GTX5" s="620"/>
      <c r="GTY5" s="620"/>
      <c r="GTZ5" s="620"/>
      <c r="GUA5" s="620"/>
      <c r="GUB5" s="620"/>
      <c r="GUC5" s="620"/>
      <c r="GUD5" s="620"/>
      <c r="GUE5" s="620"/>
      <c r="GUF5" s="620"/>
      <c r="GUG5" s="620"/>
      <c r="GUH5" s="620"/>
      <c r="GUI5" s="620"/>
      <c r="GUJ5" s="620"/>
      <c r="GUK5" s="620"/>
      <c r="GUL5" s="620"/>
      <c r="GUM5" s="620"/>
      <c r="GUN5" s="620"/>
      <c r="GUO5" s="620"/>
      <c r="GUP5" s="620"/>
      <c r="GUQ5" s="620"/>
      <c r="GUR5" s="620"/>
      <c r="GUS5" s="620"/>
      <c r="GUT5" s="620"/>
      <c r="GUU5" s="620"/>
      <c r="GUV5" s="620"/>
      <c r="GUW5" s="620"/>
      <c r="GUX5" s="620"/>
      <c r="GUY5" s="620"/>
      <c r="GUZ5" s="620"/>
      <c r="GVA5" s="620"/>
      <c r="GVB5" s="620"/>
      <c r="GVC5" s="620"/>
      <c r="GVD5" s="620"/>
      <c r="GVE5" s="620"/>
      <c r="GVF5" s="620"/>
      <c r="GVG5" s="620"/>
      <c r="GVH5" s="620"/>
      <c r="GVI5" s="620"/>
      <c r="GVJ5" s="620"/>
      <c r="GVK5" s="620"/>
      <c r="GVL5" s="620"/>
      <c r="GVM5" s="620"/>
      <c r="GVN5" s="620"/>
      <c r="GVO5" s="620"/>
      <c r="GVP5" s="620"/>
      <c r="GVQ5" s="620"/>
      <c r="GVR5" s="620"/>
      <c r="GVS5" s="620"/>
      <c r="GVT5" s="620"/>
      <c r="GVU5" s="620"/>
      <c r="GVV5" s="620"/>
      <c r="GVW5" s="620"/>
      <c r="GVX5" s="620"/>
      <c r="GVY5" s="620"/>
      <c r="GVZ5" s="620"/>
      <c r="GWA5" s="620"/>
      <c r="GWB5" s="620"/>
      <c r="GWC5" s="620"/>
      <c r="GWD5" s="620"/>
      <c r="GWE5" s="620"/>
      <c r="GWF5" s="620"/>
      <c r="GWG5" s="620"/>
      <c r="GWH5" s="620"/>
      <c r="GWI5" s="620"/>
      <c r="GWJ5" s="620"/>
      <c r="GWK5" s="620"/>
      <c r="GWL5" s="620"/>
      <c r="GWM5" s="620"/>
      <c r="GWN5" s="620"/>
      <c r="GWO5" s="620"/>
      <c r="GWP5" s="620"/>
      <c r="GWQ5" s="620"/>
      <c r="GWR5" s="620"/>
      <c r="GWS5" s="620"/>
      <c r="GWT5" s="620"/>
      <c r="GWU5" s="620"/>
      <c r="GWV5" s="620"/>
      <c r="GWW5" s="620"/>
      <c r="GWX5" s="620"/>
      <c r="GWY5" s="620"/>
      <c r="GWZ5" s="620"/>
      <c r="GXA5" s="620"/>
      <c r="GXB5" s="620"/>
      <c r="GXC5" s="620"/>
      <c r="GXD5" s="620"/>
      <c r="GXE5" s="620"/>
      <c r="GXF5" s="620"/>
      <c r="GXG5" s="620"/>
      <c r="GXH5" s="620"/>
      <c r="GXI5" s="620"/>
      <c r="GXJ5" s="620"/>
      <c r="GXK5" s="620"/>
      <c r="GXL5" s="620"/>
      <c r="GXM5" s="620"/>
      <c r="GXN5" s="620"/>
      <c r="GXO5" s="620"/>
      <c r="GXP5" s="620"/>
      <c r="GXQ5" s="620"/>
      <c r="GXR5" s="620"/>
      <c r="GXS5" s="620"/>
      <c r="GXT5" s="620"/>
      <c r="GXU5" s="620"/>
      <c r="GXV5" s="620"/>
      <c r="GXW5" s="620"/>
      <c r="GXX5" s="620"/>
      <c r="GXY5" s="620"/>
      <c r="GXZ5" s="620"/>
      <c r="GYA5" s="620"/>
      <c r="GYB5" s="620"/>
      <c r="GYC5" s="620"/>
      <c r="GYD5" s="620"/>
      <c r="GYE5" s="620"/>
      <c r="GYF5" s="620"/>
      <c r="GYG5" s="620"/>
      <c r="GYH5" s="620"/>
      <c r="GYI5" s="620"/>
      <c r="GYJ5" s="620"/>
      <c r="GYK5" s="620"/>
      <c r="GYL5" s="620"/>
      <c r="GYM5" s="620"/>
      <c r="GYN5" s="620"/>
      <c r="GYO5" s="620"/>
      <c r="GYP5" s="620"/>
      <c r="GYQ5" s="620"/>
      <c r="GYR5" s="620"/>
      <c r="GYS5" s="620"/>
      <c r="GYT5" s="620"/>
      <c r="GYU5" s="620"/>
      <c r="GYV5" s="620"/>
      <c r="GYW5" s="620"/>
      <c r="GYX5" s="620"/>
      <c r="GYY5" s="620"/>
      <c r="GYZ5" s="620"/>
      <c r="GZA5" s="620"/>
      <c r="GZB5" s="620"/>
      <c r="GZC5" s="620"/>
      <c r="GZD5" s="620"/>
      <c r="GZE5" s="620"/>
      <c r="GZF5" s="620"/>
      <c r="GZG5" s="620"/>
      <c r="GZH5" s="620"/>
      <c r="GZI5" s="620"/>
      <c r="GZJ5" s="620"/>
      <c r="GZK5" s="620"/>
      <c r="GZL5" s="620"/>
      <c r="GZM5" s="620"/>
      <c r="GZN5" s="620"/>
      <c r="GZO5" s="620"/>
      <c r="GZP5" s="620"/>
      <c r="GZQ5" s="620"/>
      <c r="GZR5" s="620"/>
      <c r="GZS5" s="620"/>
      <c r="GZT5" s="620"/>
      <c r="GZU5" s="620"/>
      <c r="GZV5" s="620"/>
      <c r="GZW5" s="620"/>
      <c r="GZX5" s="620"/>
      <c r="GZY5" s="620"/>
      <c r="GZZ5" s="620"/>
      <c r="HAA5" s="620"/>
      <c r="HAB5" s="620"/>
      <c r="HAC5" s="620"/>
      <c r="HAD5" s="620"/>
      <c r="HAE5" s="620"/>
      <c r="HAF5" s="620"/>
      <c r="HAG5" s="620"/>
      <c r="HAH5" s="620"/>
      <c r="HAI5" s="620"/>
      <c r="HAJ5" s="620"/>
      <c r="HAK5" s="620"/>
      <c r="HAL5" s="620"/>
      <c r="HAM5" s="620"/>
      <c r="HAN5" s="620"/>
      <c r="HAO5" s="620"/>
      <c r="HAP5" s="620"/>
      <c r="HAQ5" s="620"/>
      <c r="HAR5" s="620"/>
      <c r="HAS5" s="620"/>
      <c r="HAT5" s="620"/>
      <c r="HAU5" s="620"/>
      <c r="HAV5" s="620"/>
      <c r="HAW5" s="620"/>
      <c r="HAX5" s="620"/>
      <c r="HAY5" s="620"/>
      <c r="HAZ5" s="620"/>
      <c r="HBA5" s="620"/>
      <c r="HBB5" s="620"/>
      <c r="HBC5" s="620"/>
      <c r="HBD5" s="620"/>
      <c r="HBE5" s="620"/>
      <c r="HBF5" s="620"/>
      <c r="HBG5" s="620"/>
      <c r="HBH5" s="620"/>
      <c r="HBI5" s="620"/>
      <c r="HBJ5" s="620"/>
      <c r="HBK5" s="620"/>
      <c r="HBL5" s="620"/>
      <c r="HBM5" s="620"/>
      <c r="HBN5" s="620"/>
      <c r="HBO5" s="620"/>
      <c r="HBP5" s="620"/>
      <c r="HBQ5" s="620"/>
      <c r="HBR5" s="620"/>
      <c r="HBS5" s="620"/>
      <c r="HBT5" s="620"/>
      <c r="HBU5" s="620"/>
      <c r="HBV5" s="620"/>
      <c r="HBW5" s="620"/>
      <c r="HBX5" s="620"/>
      <c r="HBY5" s="620"/>
      <c r="HBZ5" s="620"/>
      <c r="HCA5" s="620"/>
      <c r="HCB5" s="620"/>
      <c r="HCC5" s="620"/>
      <c r="HCD5" s="620"/>
      <c r="HCE5" s="620"/>
      <c r="HCF5" s="620"/>
      <c r="HCG5" s="620"/>
      <c r="HCH5" s="620"/>
      <c r="HCI5" s="620"/>
      <c r="HCJ5" s="620"/>
      <c r="HCK5" s="620"/>
      <c r="HCL5" s="620"/>
      <c r="HCM5" s="620"/>
      <c r="HCN5" s="620"/>
      <c r="HCO5" s="620"/>
      <c r="HCP5" s="620"/>
      <c r="HCQ5" s="620"/>
      <c r="HCR5" s="620"/>
      <c r="HCS5" s="620"/>
      <c r="HCT5" s="620"/>
      <c r="HCU5" s="620"/>
      <c r="HCV5" s="620"/>
      <c r="HCW5" s="620"/>
      <c r="HCX5" s="620"/>
      <c r="HCY5" s="620"/>
      <c r="HCZ5" s="620"/>
      <c r="HDA5" s="620"/>
      <c r="HDB5" s="620"/>
      <c r="HDC5" s="620"/>
      <c r="HDD5" s="620"/>
      <c r="HDE5" s="620"/>
      <c r="HDF5" s="620"/>
      <c r="HDG5" s="620"/>
      <c r="HDH5" s="620"/>
      <c r="HDI5" s="620"/>
      <c r="HDJ5" s="620"/>
      <c r="HDK5" s="620"/>
      <c r="HDL5" s="620"/>
      <c r="HDM5" s="620"/>
      <c r="HDN5" s="620"/>
      <c r="HDO5" s="620"/>
      <c r="HDP5" s="620"/>
      <c r="HDQ5" s="620"/>
      <c r="HDR5" s="620"/>
      <c r="HDS5" s="620"/>
      <c r="HDT5" s="620"/>
      <c r="HDU5" s="620"/>
      <c r="HDV5" s="620"/>
      <c r="HDW5" s="620"/>
      <c r="HDX5" s="620"/>
      <c r="HDY5" s="620"/>
      <c r="HDZ5" s="620"/>
      <c r="HEA5" s="620"/>
      <c r="HEB5" s="620"/>
      <c r="HEC5" s="620"/>
      <c r="HED5" s="620"/>
      <c r="HEE5" s="620"/>
      <c r="HEF5" s="620"/>
      <c r="HEG5" s="620"/>
      <c r="HEH5" s="620"/>
      <c r="HEI5" s="620"/>
      <c r="HEJ5" s="620"/>
      <c r="HEK5" s="620"/>
      <c r="HEL5" s="620"/>
      <c r="HEM5" s="620"/>
      <c r="HEN5" s="620"/>
      <c r="HEO5" s="620"/>
      <c r="HEP5" s="620"/>
      <c r="HEQ5" s="620"/>
      <c r="HER5" s="620"/>
      <c r="HES5" s="620"/>
      <c r="HET5" s="620"/>
      <c r="HEU5" s="620"/>
      <c r="HEV5" s="620"/>
      <c r="HEW5" s="620"/>
      <c r="HEX5" s="620"/>
      <c r="HEY5" s="620"/>
      <c r="HEZ5" s="620"/>
      <c r="HFA5" s="620"/>
      <c r="HFB5" s="620"/>
      <c r="HFC5" s="620"/>
      <c r="HFD5" s="620"/>
      <c r="HFE5" s="620"/>
      <c r="HFF5" s="620"/>
      <c r="HFG5" s="620"/>
      <c r="HFH5" s="620"/>
      <c r="HFI5" s="620"/>
      <c r="HFJ5" s="620"/>
      <c r="HFK5" s="620"/>
      <c r="HFL5" s="620"/>
      <c r="HFM5" s="620"/>
      <c r="HFN5" s="620"/>
      <c r="HFO5" s="620"/>
      <c r="HFP5" s="620"/>
      <c r="HFQ5" s="620"/>
      <c r="HFR5" s="620"/>
      <c r="HFS5" s="620"/>
      <c r="HFT5" s="620"/>
      <c r="HFU5" s="620"/>
      <c r="HFV5" s="620"/>
      <c r="HFW5" s="620"/>
      <c r="HFX5" s="620"/>
      <c r="HFY5" s="620"/>
      <c r="HFZ5" s="620"/>
      <c r="HGA5" s="620"/>
      <c r="HGB5" s="620"/>
      <c r="HGC5" s="620"/>
      <c r="HGD5" s="620"/>
      <c r="HGE5" s="620"/>
      <c r="HGF5" s="620"/>
      <c r="HGG5" s="620"/>
      <c r="HGH5" s="620"/>
      <c r="HGI5" s="620"/>
      <c r="HGJ5" s="620"/>
      <c r="HGK5" s="620"/>
      <c r="HGL5" s="620"/>
      <c r="HGM5" s="620"/>
      <c r="HGN5" s="620"/>
      <c r="HGO5" s="620"/>
      <c r="HGP5" s="620"/>
      <c r="HGQ5" s="620"/>
      <c r="HGR5" s="620"/>
      <c r="HGS5" s="620"/>
      <c r="HGT5" s="620"/>
      <c r="HGU5" s="620"/>
      <c r="HGV5" s="620"/>
      <c r="HGW5" s="620"/>
      <c r="HGX5" s="620"/>
      <c r="HGY5" s="620"/>
      <c r="HGZ5" s="620"/>
      <c r="HHA5" s="620"/>
      <c r="HHB5" s="620"/>
      <c r="HHC5" s="620"/>
      <c r="HHD5" s="620"/>
      <c r="HHE5" s="620"/>
      <c r="HHF5" s="620"/>
      <c r="HHG5" s="620"/>
      <c r="HHH5" s="620"/>
      <c r="HHI5" s="620"/>
      <c r="HHJ5" s="620"/>
      <c r="HHK5" s="620"/>
      <c r="HHL5" s="620"/>
      <c r="HHM5" s="620"/>
      <c r="HHN5" s="620"/>
      <c r="HHO5" s="620"/>
      <c r="HHP5" s="620"/>
      <c r="HHQ5" s="620"/>
      <c r="HHR5" s="620"/>
      <c r="HHS5" s="620"/>
      <c r="HHT5" s="620"/>
      <c r="HHU5" s="620"/>
      <c r="HHV5" s="620"/>
      <c r="HHW5" s="620"/>
      <c r="HHX5" s="620"/>
      <c r="HHY5" s="620"/>
      <c r="HHZ5" s="620"/>
      <c r="HIA5" s="620"/>
      <c r="HIB5" s="620"/>
      <c r="HIC5" s="620"/>
      <c r="HID5" s="620"/>
      <c r="HIE5" s="620"/>
      <c r="HIF5" s="620"/>
      <c r="HIG5" s="620"/>
      <c r="HIH5" s="620"/>
      <c r="HII5" s="620"/>
      <c r="HIJ5" s="620"/>
      <c r="HIK5" s="620"/>
      <c r="HIL5" s="620"/>
      <c r="HIM5" s="620"/>
      <c r="HIN5" s="620"/>
      <c r="HIO5" s="620"/>
      <c r="HIP5" s="620"/>
      <c r="HIQ5" s="620"/>
      <c r="HIR5" s="620"/>
      <c r="HIS5" s="620"/>
      <c r="HIT5" s="620"/>
      <c r="HIU5" s="620"/>
      <c r="HIV5" s="620"/>
      <c r="HIW5" s="620"/>
      <c r="HIX5" s="620"/>
      <c r="HIY5" s="620"/>
      <c r="HIZ5" s="620"/>
      <c r="HJA5" s="620"/>
      <c r="HJB5" s="620"/>
      <c r="HJC5" s="620"/>
      <c r="HJD5" s="620"/>
      <c r="HJE5" s="620"/>
      <c r="HJF5" s="620"/>
      <c r="HJG5" s="620"/>
      <c r="HJH5" s="620"/>
      <c r="HJI5" s="620"/>
      <c r="HJJ5" s="620"/>
      <c r="HJK5" s="620"/>
      <c r="HJL5" s="620"/>
      <c r="HJM5" s="620"/>
      <c r="HJN5" s="620"/>
      <c r="HJO5" s="620"/>
      <c r="HJP5" s="620"/>
      <c r="HJQ5" s="620"/>
      <c r="HJR5" s="620"/>
      <c r="HJS5" s="620"/>
      <c r="HJT5" s="620"/>
      <c r="HJU5" s="620"/>
      <c r="HJV5" s="620"/>
      <c r="HJW5" s="620"/>
      <c r="HJX5" s="620"/>
      <c r="HJY5" s="620"/>
      <c r="HJZ5" s="620"/>
      <c r="HKA5" s="620"/>
      <c r="HKB5" s="620"/>
      <c r="HKC5" s="620"/>
      <c r="HKD5" s="620"/>
      <c r="HKE5" s="620"/>
      <c r="HKF5" s="620"/>
      <c r="HKG5" s="620"/>
      <c r="HKH5" s="620"/>
      <c r="HKI5" s="620"/>
      <c r="HKJ5" s="620"/>
      <c r="HKK5" s="620"/>
      <c r="HKL5" s="620"/>
      <c r="HKM5" s="620"/>
      <c r="HKN5" s="620"/>
      <c r="HKO5" s="620"/>
      <c r="HKP5" s="620"/>
      <c r="HKQ5" s="620"/>
      <c r="HKR5" s="620"/>
      <c r="HKS5" s="620"/>
      <c r="HKT5" s="620"/>
      <c r="HKU5" s="620"/>
      <c r="HKV5" s="620"/>
      <c r="HKW5" s="620"/>
      <c r="HKX5" s="620"/>
      <c r="HKY5" s="620"/>
      <c r="HKZ5" s="620"/>
      <c r="HLA5" s="620"/>
      <c r="HLB5" s="620"/>
      <c r="HLC5" s="620"/>
      <c r="HLD5" s="620"/>
      <c r="HLE5" s="620"/>
      <c r="HLF5" s="620"/>
      <c r="HLG5" s="620"/>
      <c r="HLH5" s="620"/>
      <c r="HLI5" s="620"/>
      <c r="HLJ5" s="620"/>
      <c r="HLK5" s="620"/>
      <c r="HLL5" s="620"/>
      <c r="HLM5" s="620"/>
      <c r="HLN5" s="620"/>
      <c r="HLO5" s="620"/>
      <c r="HLP5" s="620"/>
      <c r="HLQ5" s="620"/>
      <c r="HLR5" s="620"/>
      <c r="HLS5" s="620"/>
      <c r="HLT5" s="620"/>
      <c r="HLU5" s="620"/>
      <c r="HLV5" s="620"/>
      <c r="HLW5" s="620"/>
      <c r="HLX5" s="620"/>
      <c r="HLY5" s="620"/>
      <c r="HLZ5" s="620"/>
      <c r="HMA5" s="620"/>
      <c r="HMB5" s="620"/>
      <c r="HMC5" s="620"/>
      <c r="HMD5" s="620"/>
      <c r="HME5" s="620"/>
      <c r="HMF5" s="620"/>
      <c r="HMG5" s="620"/>
      <c r="HMH5" s="620"/>
      <c r="HMI5" s="620"/>
      <c r="HMJ5" s="620"/>
      <c r="HMK5" s="620"/>
      <c r="HML5" s="620"/>
      <c r="HMM5" s="620"/>
      <c r="HMN5" s="620"/>
      <c r="HMO5" s="620"/>
      <c r="HMP5" s="620"/>
      <c r="HMQ5" s="620"/>
      <c r="HMR5" s="620"/>
      <c r="HMS5" s="620"/>
      <c r="HMT5" s="620"/>
      <c r="HMU5" s="620"/>
      <c r="HMV5" s="620"/>
      <c r="HMW5" s="620"/>
      <c r="HMX5" s="620"/>
      <c r="HMY5" s="620"/>
      <c r="HMZ5" s="620"/>
      <c r="HNA5" s="620"/>
      <c r="HNB5" s="620"/>
      <c r="HNC5" s="620"/>
      <c r="HND5" s="620"/>
      <c r="HNE5" s="620"/>
      <c r="HNF5" s="620"/>
      <c r="HNG5" s="620"/>
      <c r="HNH5" s="620"/>
      <c r="HNI5" s="620"/>
      <c r="HNJ5" s="620"/>
      <c r="HNK5" s="620"/>
      <c r="HNL5" s="620"/>
      <c r="HNM5" s="620"/>
      <c r="HNN5" s="620"/>
      <c r="HNO5" s="620"/>
      <c r="HNP5" s="620"/>
      <c r="HNQ5" s="620"/>
      <c r="HNR5" s="620"/>
      <c r="HNS5" s="620"/>
      <c r="HNT5" s="620"/>
      <c r="HNU5" s="620"/>
      <c r="HNV5" s="620"/>
      <c r="HNW5" s="620"/>
      <c r="HNX5" s="620"/>
      <c r="HNY5" s="620"/>
      <c r="HNZ5" s="620"/>
      <c r="HOA5" s="620"/>
      <c r="HOB5" s="620"/>
      <c r="HOC5" s="620"/>
      <c r="HOD5" s="620"/>
      <c r="HOE5" s="620"/>
      <c r="HOF5" s="620"/>
      <c r="HOG5" s="620"/>
      <c r="HOH5" s="620"/>
      <c r="HOI5" s="620"/>
      <c r="HOJ5" s="620"/>
      <c r="HOK5" s="620"/>
      <c r="HOL5" s="620"/>
      <c r="HOM5" s="620"/>
      <c r="HON5" s="620"/>
      <c r="HOO5" s="620"/>
      <c r="HOP5" s="620"/>
      <c r="HOQ5" s="620"/>
      <c r="HOR5" s="620"/>
      <c r="HOS5" s="620"/>
      <c r="HOT5" s="620"/>
      <c r="HOU5" s="620"/>
      <c r="HOV5" s="620"/>
      <c r="HOW5" s="620"/>
      <c r="HOX5" s="620"/>
      <c r="HOY5" s="620"/>
      <c r="HOZ5" s="620"/>
      <c r="HPA5" s="620"/>
      <c r="HPB5" s="620"/>
      <c r="HPC5" s="620"/>
      <c r="HPD5" s="620"/>
      <c r="HPE5" s="620"/>
      <c r="HPF5" s="620"/>
      <c r="HPG5" s="620"/>
      <c r="HPH5" s="620"/>
      <c r="HPI5" s="620"/>
      <c r="HPJ5" s="620"/>
      <c r="HPK5" s="620"/>
      <c r="HPL5" s="620"/>
      <c r="HPM5" s="620"/>
      <c r="HPN5" s="620"/>
      <c r="HPO5" s="620"/>
      <c r="HPP5" s="620"/>
      <c r="HPQ5" s="620"/>
      <c r="HPR5" s="620"/>
      <c r="HPS5" s="620"/>
      <c r="HPT5" s="620"/>
      <c r="HPU5" s="620"/>
      <c r="HPV5" s="620"/>
      <c r="HPW5" s="620"/>
      <c r="HPX5" s="620"/>
      <c r="HPY5" s="620"/>
      <c r="HPZ5" s="620"/>
      <c r="HQA5" s="620"/>
      <c r="HQB5" s="620"/>
      <c r="HQC5" s="620"/>
      <c r="HQD5" s="620"/>
      <c r="HQE5" s="620"/>
      <c r="HQF5" s="620"/>
      <c r="HQG5" s="620"/>
      <c r="HQH5" s="620"/>
      <c r="HQI5" s="620"/>
      <c r="HQJ5" s="620"/>
      <c r="HQK5" s="620"/>
      <c r="HQL5" s="620"/>
      <c r="HQM5" s="620"/>
      <c r="HQN5" s="620"/>
      <c r="HQO5" s="620"/>
      <c r="HQP5" s="620"/>
      <c r="HQQ5" s="620"/>
      <c r="HQR5" s="620"/>
      <c r="HQS5" s="620"/>
      <c r="HQT5" s="620"/>
      <c r="HQU5" s="620"/>
      <c r="HQV5" s="620"/>
      <c r="HQW5" s="620"/>
      <c r="HQX5" s="620"/>
      <c r="HQY5" s="620"/>
      <c r="HQZ5" s="620"/>
      <c r="HRA5" s="620"/>
      <c r="HRB5" s="620"/>
      <c r="HRC5" s="620"/>
      <c r="HRD5" s="620"/>
      <c r="HRE5" s="620"/>
      <c r="HRF5" s="620"/>
      <c r="HRG5" s="620"/>
      <c r="HRH5" s="620"/>
      <c r="HRI5" s="620"/>
      <c r="HRJ5" s="620"/>
      <c r="HRK5" s="620"/>
      <c r="HRL5" s="620"/>
      <c r="HRM5" s="620"/>
      <c r="HRN5" s="620"/>
      <c r="HRO5" s="620"/>
      <c r="HRP5" s="620"/>
      <c r="HRQ5" s="620"/>
      <c r="HRR5" s="620"/>
      <c r="HRS5" s="620"/>
      <c r="HRT5" s="620"/>
      <c r="HRU5" s="620"/>
      <c r="HRV5" s="620"/>
      <c r="HRW5" s="620"/>
      <c r="HRX5" s="620"/>
      <c r="HRY5" s="620"/>
      <c r="HRZ5" s="620"/>
      <c r="HSA5" s="620"/>
      <c r="HSB5" s="620"/>
      <c r="HSC5" s="620"/>
      <c r="HSD5" s="620"/>
      <c r="HSE5" s="620"/>
      <c r="HSF5" s="620"/>
      <c r="HSG5" s="620"/>
      <c r="HSH5" s="620"/>
      <c r="HSI5" s="620"/>
      <c r="HSJ5" s="620"/>
      <c r="HSK5" s="620"/>
      <c r="HSL5" s="620"/>
      <c r="HSM5" s="620"/>
      <c r="HSN5" s="620"/>
      <c r="HSO5" s="620"/>
      <c r="HSP5" s="620"/>
      <c r="HSQ5" s="620"/>
      <c r="HSR5" s="620"/>
      <c r="HSS5" s="620"/>
      <c r="HST5" s="620"/>
      <c r="HSU5" s="620"/>
      <c r="HSV5" s="620"/>
      <c r="HSW5" s="620"/>
      <c r="HSX5" s="620"/>
      <c r="HSY5" s="620"/>
      <c r="HSZ5" s="620"/>
      <c r="HTA5" s="620"/>
      <c r="HTB5" s="620"/>
      <c r="HTC5" s="620"/>
      <c r="HTD5" s="620"/>
      <c r="HTE5" s="620"/>
      <c r="HTF5" s="620"/>
      <c r="HTG5" s="620"/>
      <c r="HTH5" s="620"/>
      <c r="HTI5" s="620"/>
      <c r="HTJ5" s="620"/>
      <c r="HTK5" s="620"/>
      <c r="HTL5" s="620"/>
      <c r="HTM5" s="620"/>
      <c r="HTN5" s="620"/>
      <c r="HTO5" s="620"/>
      <c r="HTP5" s="620"/>
      <c r="HTQ5" s="620"/>
      <c r="HTR5" s="620"/>
      <c r="HTS5" s="620"/>
      <c r="HTT5" s="620"/>
      <c r="HTU5" s="620"/>
      <c r="HTV5" s="620"/>
      <c r="HTW5" s="620"/>
      <c r="HTX5" s="620"/>
      <c r="HTY5" s="620"/>
      <c r="HTZ5" s="620"/>
      <c r="HUA5" s="620"/>
      <c r="HUB5" s="620"/>
      <c r="HUC5" s="620"/>
      <c r="HUD5" s="620"/>
      <c r="HUE5" s="620"/>
      <c r="HUF5" s="620"/>
      <c r="HUG5" s="620"/>
      <c r="HUH5" s="620"/>
      <c r="HUI5" s="620"/>
      <c r="HUJ5" s="620"/>
      <c r="HUK5" s="620"/>
      <c r="HUL5" s="620"/>
      <c r="HUM5" s="620"/>
      <c r="HUN5" s="620"/>
      <c r="HUO5" s="620"/>
      <c r="HUP5" s="620"/>
      <c r="HUQ5" s="620"/>
      <c r="HUR5" s="620"/>
      <c r="HUS5" s="620"/>
      <c r="HUT5" s="620"/>
      <c r="HUU5" s="620"/>
      <c r="HUV5" s="620"/>
      <c r="HUW5" s="620"/>
      <c r="HUX5" s="620"/>
      <c r="HUY5" s="620"/>
      <c r="HUZ5" s="620"/>
      <c r="HVA5" s="620"/>
      <c r="HVB5" s="620"/>
      <c r="HVC5" s="620"/>
      <c r="HVD5" s="620"/>
      <c r="HVE5" s="620"/>
      <c r="HVF5" s="620"/>
      <c r="HVG5" s="620"/>
      <c r="HVH5" s="620"/>
      <c r="HVI5" s="620"/>
      <c r="HVJ5" s="620"/>
      <c r="HVK5" s="620"/>
      <c r="HVL5" s="620"/>
      <c r="HVM5" s="620"/>
      <c r="HVN5" s="620"/>
      <c r="HVO5" s="620"/>
      <c r="HVP5" s="620"/>
      <c r="HVQ5" s="620"/>
      <c r="HVR5" s="620"/>
      <c r="HVS5" s="620"/>
      <c r="HVT5" s="620"/>
      <c r="HVU5" s="620"/>
      <c r="HVV5" s="620"/>
      <c r="HVW5" s="620"/>
      <c r="HVX5" s="620"/>
      <c r="HVY5" s="620"/>
      <c r="HVZ5" s="620"/>
      <c r="HWA5" s="620"/>
      <c r="HWB5" s="620"/>
      <c r="HWC5" s="620"/>
      <c r="HWD5" s="620"/>
      <c r="HWE5" s="620"/>
      <c r="HWF5" s="620"/>
      <c r="HWG5" s="620"/>
      <c r="HWH5" s="620"/>
      <c r="HWI5" s="620"/>
      <c r="HWJ5" s="620"/>
      <c r="HWK5" s="620"/>
      <c r="HWL5" s="620"/>
      <c r="HWM5" s="620"/>
      <c r="HWN5" s="620"/>
      <c r="HWO5" s="620"/>
      <c r="HWP5" s="620"/>
      <c r="HWQ5" s="620"/>
      <c r="HWR5" s="620"/>
      <c r="HWS5" s="620"/>
      <c r="HWT5" s="620"/>
      <c r="HWU5" s="620"/>
      <c r="HWV5" s="620"/>
      <c r="HWW5" s="620"/>
      <c r="HWX5" s="620"/>
      <c r="HWY5" s="620"/>
      <c r="HWZ5" s="620"/>
      <c r="HXA5" s="620"/>
      <c r="HXB5" s="620"/>
      <c r="HXC5" s="620"/>
      <c r="HXD5" s="620"/>
      <c r="HXE5" s="620"/>
      <c r="HXF5" s="620"/>
      <c r="HXG5" s="620"/>
      <c r="HXH5" s="620"/>
      <c r="HXI5" s="620"/>
      <c r="HXJ5" s="620"/>
      <c r="HXK5" s="620"/>
      <c r="HXL5" s="620"/>
      <c r="HXM5" s="620"/>
      <c r="HXN5" s="620"/>
      <c r="HXO5" s="620"/>
      <c r="HXP5" s="620"/>
      <c r="HXQ5" s="620"/>
      <c r="HXR5" s="620"/>
      <c r="HXS5" s="620"/>
      <c r="HXT5" s="620"/>
      <c r="HXU5" s="620"/>
      <c r="HXV5" s="620"/>
      <c r="HXW5" s="620"/>
      <c r="HXX5" s="620"/>
      <c r="HXY5" s="620"/>
      <c r="HXZ5" s="620"/>
      <c r="HYA5" s="620"/>
      <c r="HYB5" s="620"/>
      <c r="HYC5" s="620"/>
      <c r="HYD5" s="620"/>
      <c r="HYE5" s="620"/>
      <c r="HYF5" s="620"/>
      <c r="HYG5" s="620"/>
      <c r="HYH5" s="620"/>
      <c r="HYI5" s="620"/>
      <c r="HYJ5" s="620"/>
      <c r="HYK5" s="620"/>
      <c r="HYL5" s="620"/>
      <c r="HYM5" s="620"/>
      <c r="HYN5" s="620"/>
      <c r="HYO5" s="620"/>
      <c r="HYP5" s="620"/>
      <c r="HYQ5" s="620"/>
      <c r="HYR5" s="620"/>
      <c r="HYS5" s="620"/>
      <c r="HYT5" s="620"/>
      <c r="HYU5" s="620"/>
      <c r="HYV5" s="620"/>
      <c r="HYW5" s="620"/>
      <c r="HYX5" s="620"/>
      <c r="HYY5" s="620"/>
      <c r="HYZ5" s="620"/>
      <c r="HZA5" s="620"/>
      <c r="HZB5" s="620"/>
      <c r="HZC5" s="620"/>
      <c r="HZD5" s="620"/>
      <c r="HZE5" s="620"/>
      <c r="HZF5" s="620"/>
      <c r="HZG5" s="620"/>
      <c r="HZH5" s="620"/>
      <c r="HZI5" s="620"/>
      <c r="HZJ5" s="620"/>
      <c r="HZK5" s="620"/>
      <c r="HZL5" s="620"/>
      <c r="HZM5" s="620"/>
      <c r="HZN5" s="620"/>
      <c r="HZO5" s="620"/>
      <c r="HZP5" s="620"/>
      <c r="HZQ5" s="620"/>
      <c r="HZR5" s="620"/>
      <c r="HZS5" s="620"/>
      <c r="HZT5" s="620"/>
      <c r="HZU5" s="620"/>
      <c r="HZV5" s="620"/>
      <c r="HZW5" s="620"/>
      <c r="HZX5" s="620"/>
      <c r="HZY5" s="620"/>
      <c r="HZZ5" s="620"/>
      <c r="IAA5" s="620"/>
      <c r="IAB5" s="620"/>
      <c r="IAC5" s="620"/>
      <c r="IAD5" s="620"/>
      <c r="IAE5" s="620"/>
      <c r="IAF5" s="620"/>
      <c r="IAG5" s="620"/>
      <c r="IAH5" s="620"/>
      <c r="IAI5" s="620"/>
      <c r="IAJ5" s="620"/>
      <c r="IAK5" s="620"/>
      <c r="IAL5" s="620"/>
      <c r="IAM5" s="620"/>
      <c r="IAN5" s="620"/>
      <c r="IAO5" s="620"/>
      <c r="IAP5" s="620"/>
      <c r="IAQ5" s="620"/>
      <c r="IAR5" s="620"/>
      <c r="IAS5" s="620"/>
      <c r="IAT5" s="620"/>
      <c r="IAU5" s="620"/>
      <c r="IAV5" s="620"/>
      <c r="IAW5" s="620"/>
      <c r="IAX5" s="620"/>
      <c r="IAY5" s="620"/>
      <c r="IAZ5" s="620"/>
      <c r="IBA5" s="620"/>
      <c r="IBB5" s="620"/>
      <c r="IBC5" s="620"/>
      <c r="IBD5" s="620"/>
      <c r="IBE5" s="620"/>
      <c r="IBF5" s="620"/>
      <c r="IBG5" s="620"/>
      <c r="IBH5" s="620"/>
      <c r="IBI5" s="620"/>
      <c r="IBJ5" s="620"/>
      <c r="IBK5" s="620"/>
      <c r="IBL5" s="620"/>
      <c r="IBM5" s="620"/>
      <c r="IBN5" s="620"/>
      <c r="IBO5" s="620"/>
      <c r="IBP5" s="620"/>
      <c r="IBQ5" s="620"/>
      <c r="IBR5" s="620"/>
      <c r="IBS5" s="620"/>
      <c r="IBT5" s="620"/>
      <c r="IBU5" s="620"/>
      <c r="IBV5" s="620"/>
      <c r="IBW5" s="620"/>
      <c r="IBX5" s="620"/>
      <c r="IBY5" s="620"/>
      <c r="IBZ5" s="620"/>
      <c r="ICA5" s="620"/>
      <c r="ICB5" s="620"/>
      <c r="ICC5" s="620"/>
      <c r="ICD5" s="620"/>
      <c r="ICE5" s="620"/>
      <c r="ICF5" s="620"/>
      <c r="ICG5" s="620"/>
      <c r="ICH5" s="620"/>
      <c r="ICI5" s="620"/>
      <c r="ICJ5" s="620"/>
      <c r="ICK5" s="620"/>
      <c r="ICL5" s="620"/>
      <c r="ICM5" s="620"/>
      <c r="ICN5" s="620"/>
      <c r="ICO5" s="620"/>
      <c r="ICP5" s="620"/>
      <c r="ICQ5" s="620"/>
      <c r="ICR5" s="620"/>
      <c r="ICS5" s="620"/>
      <c r="ICT5" s="620"/>
      <c r="ICU5" s="620"/>
      <c r="ICV5" s="620"/>
      <c r="ICW5" s="620"/>
      <c r="ICX5" s="620"/>
      <c r="ICY5" s="620"/>
      <c r="ICZ5" s="620"/>
      <c r="IDA5" s="620"/>
      <c r="IDB5" s="620"/>
      <c r="IDC5" s="620"/>
      <c r="IDD5" s="620"/>
      <c r="IDE5" s="620"/>
      <c r="IDF5" s="620"/>
      <c r="IDG5" s="620"/>
      <c r="IDH5" s="620"/>
      <c r="IDI5" s="620"/>
      <c r="IDJ5" s="620"/>
      <c r="IDK5" s="620"/>
      <c r="IDL5" s="620"/>
      <c r="IDM5" s="620"/>
      <c r="IDN5" s="620"/>
      <c r="IDO5" s="620"/>
      <c r="IDP5" s="620"/>
      <c r="IDQ5" s="620"/>
      <c r="IDR5" s="620"/>
      <c r="IDS5" s="620"/>
      <c r="IDT5" s="620"/>
      <c r="IDU5" s="620"/>
      <c r="IDV5" s="620"/>
      <c r="IDW5" s="620"/>
      <c r="IDX5" s="620"/>
      <c r="IDY5" s="620"/>
      <c r="IDZ5" s="620"/>
      <c r="IEA5" s="620"/>
      <c r="IEB5" s="620"/>
      <c r="IEC5" s="620"/>
      <c r="IED5" s="620"/>
      <c r="IEE5" s="620"/>
      <c r="IEF5" s="620"/>
      <c r="IEG5" s="620"/>
      <c r="IEH5" s="620"/>
      <c r="IEI5" s="620"/>
      <c r="IEJ5" s="620"/>
      <c r="IEK5" s="620"/>
      <c r="IEL5" s="620"/>
      <c r="IEM5" s="620"/>
      <c r="IEN5" s="620"/>
      <c r="IEO5" s="620"/>
      <c r="IEP5" s="620"/>
      <c r="IEQ5" s="620"/>
      <c r="IER5" s="620"/>
      <c r="IES5" s="620"/>
      <c r="IET5" s="620"/>
      <c r="IEU5" s="620"/>
      <c r="IEV5" s="620"/>
      <c r="IEW5" s="620"/>
      <c r="IEX5" s="620"/>
      <c r="IEY5" s="620"/>
      <c r="IEZ5" s="620"/>
      <c r="IFA5" s="620"/>
      <c r="IFB5" s="620"/>
      <c r="IFC5" s="620"/>
      <c r="IFD5" s="620"/>
      <c r="IFE5" s="620"/>
      <c r="IFF5" s="620"/>
      <c r="IFG5" s="620"/>
      <c r="IFH5" s="620"/>
      <c r="IFI5" s="620"/>
      <c r="IFJ5" s="620"/>
      <c r="IFK5" s="620"/>
      <c r="IFL5" s="620"/>
      <c r="IFM5" s="620"/>
      <c r="IFN5" s="620"/>
      <c r="IFO5" s="620"/>
      <c r="IFP5" s="620"/>
      <c r="IFQ5" s="620"/>
      <c r="IFR5" s="620"/>
      <c r="IFS5" s="620"/>
      <c r="IFT5" s="620"/>
      <c r="IFU5" s="620"/>
      <c r="IFV5" s="620"/>
      <c r="IFW5" s="620"/>
      <c r="IFX5" s="620"/>
      <c r="IFY5" s="620"/>
      <c r="IFZ5" s="620"/>
      <c r="IGA5" s="620"/>
      <c r="IGB5" s="620"/>
      <c r="IGC5" s="620"/>
      <c r="IGD5" s="620"/>
      <c r="IGE5" s="620"/>
      <c r="IGF5" s="620"/>
      <c r="IGG5" s="620"/>
      <c r="IGH5" s="620"/>
      <c r="IGI5" s="620"/>
      <c r="IGJ5" s="620"/>
      <c r="IGK5" s="620"/>
      <c r="IGL5" s="620"/>
      <c r="IGM5" s="620"/>
      <c r="IGN5" s="620"/>
      <c r="IGO5" s="620"/>
      <c r="IGP5" s="620"/>
      <c r="IGQ5" s="620"/>
      <c r="IGR5" s="620"/>
      <c r="IGS5" s="620"/>
      <c r="IGT5" s="620"/>
      <c r="IGU5" s="620"/>
      <c r="IGV5" s="620"/>
      <c r="IGW5" s="620"/>
      <c r="IGX5" s="620"/>
      <c r="IGY5" s="620"/>
      <c r="IGZ5" s="620"/>
      <c r="IHA5" s="620"/>
      <c r="IHB5" s="620"/>
      <c r="IHC5" s="620"/>
      <c r="IHD5" s="620"/>
      <c r="IHE5" s="620"/>
      <c r="IHF5" s="620"/>
      <c r="IHG5" s="620"/>
      <c r="IHH5" s="620"/>
      <c r="IHI5" s="620"/>
      <c r="IHJ5" s="620"/>
      <c r="IHK5" s="620"/>
      <c r="IHL5" s="620"/>
      <c r="IHM5" s="620"/>
      <c r="IHN5" s="620"/>
      <c r="IHO5" s="620"/>
      <c r="IHP5" s="620"/>
      <c r="IHQ5" s="620"/>
      <c r="IHR5" s="620"/>
      <c r="IHS5" s="620"/>
      <c r="IHT5" s="620"/>
      <c r="IHU5" s="620"/>
      <c r="IHV5" s="620"/>
      <c r="IHW5" s="620"/>
      <c r="IHX5" s="620"/>
      <c r="IHY5" s="620"/>
      <c r="IHZ5" s="620"/>
      <c r="IIA5" s="620"/>
      <c r="IIB5" s="620"/>
      <c r="IIC5" s="620"/>
      <c r="IID5" s="620"/>
      <c r="IIE5" s="620"/>
      <c r="IIF5" s="620"/>
      <c r="IIG5" s="620"/>
      <c r="IIH5" s="620"/>
      <c r="III5" s="620"/>
      <c r="IIJ5" s="620"/>
      <c r="IIK5" s="620"/>
      <c r="IIL5" s="620"/>
      <c r="IIM5" s="620"/>
      <c r="IIN5" s="620"/>
      <c r="IIO5" s="620"/>
      <c r="IIP5" s="620"/>
      <c r="IIQ5" s="620"/>
      <c r="IIR5" s="620"/>
      <c r="IIS5" s="620"/>
      <c r="IIT5" s="620"/>
      <c r="IIU5" s="620"/>
      <c r="IIV5" s="620"/>
      <c r="IIW5" s="620"/>
      <c r="IIX5" s="620"/>
      <c r="IIY5" s="620"/>
      <c r="IIZ5" s="620"/>
      <c r="IJA5" s="620"/>
      <c r="IJB5" s="620"/>
      <c r="IJC5" s="620"/>
      <c r="IJD5" s="620"/>
      <c r="IJE5" s="620"/>
      <c r="IJF5" s="620"/>
      <c r="IJG5" s="620"/>
      <c r="IJH5" s="620"/>
      <c r="IJI5" s="620"/>
      <c r="IJJ5" s="620"/>
      <c r="IJK5" s="620"/>
      <c r="IJL5" s="620"/>
      <c r="IJM5" s="620"/>
      <c r="IJN5" s="620"/>
      <c r="IJO5" s="620"/>
      <c r="IJP5" s="620"/>
      <c r="IJQ5" s="620"/>
      <c r="IJR5" s="620"/>
      <c r="IJS5" s="620"/>
      <c r="IJT5" s="620"/>
      <c r="IJU5" s="620"/>
      <c r="IJV5" s="620"/>
      <c r="IJW5" s="620"/>
      <c r="IJX5" s="620"/>
      <c r="IJY5" s="620"/>
      <c r="IJZ5" s="620"/>
      <c r="IKA5" s="620"/>
      <c r="IKB5" s="620"/>
      <c r="IKC5" s="620"/>
      <c r="IKD5" s="620"/>
      <c r="IKE5" s="620"/>
      <c r="IKF5" s="620"/>
      <c r="IKG5" s="620"/>
      <c r="IKH5" s="620"/>
      <c r="IKI5" s="620"/>
      <c r="IKJ5" s="620"/>
      <c r="IKK5" s="620"/>
      <c r="IKL5" s="620"/>
      <c r="IKM5" s="620"/>
      <c r="IKN5" s="620"/>
      <c r="IKO5" s="620"/>
      <c r="IKP5" s="620"/>
      <c r="IKQ5" s="620"/>
      <c r="IKR5" s="620"/>
      <c r="IKS5" s="620"/>
      <c r="IKT5" s="620"/>
      <c r="IKU5" s="620"/>
      <c r="IKV5" s="620"/>
      <c r="IKW5" s="620"/>
      <c r="IKX5" s="620"/>
      <c r="IKY5" s="620"/>
      <c r="IKZ5" s="620"/>
      <c r="ILA5" s="620"/>
      <c r="ILB5" s="620"/>
      <c r="ILC5" s="620"/>
      <c r="ILD5" s="620"/>
      <c r="ILE5" s="620"/>
      <c r="ILF5" s="620"/>
      <c r="ILG5" s="620"/>
      <c r="ILH5" s="620"/>
      <c r="ILI5" s="620"/>
      <c r="ILJ5" s="620"/>
      <c r="ILK5" s="620"/>
      <c r="ILL5" s="620"/>
      <c r="ILM5" s="620"/>
      <c r="ILN5" s="620"/>
      <c r="ILO5" s="620"/>
      <c r="ILP5" s="620"/>
      <c r="ILQ5" s="620"/>
      <c r="ILR5" s="620"/>
      <c r="ILS5" s="620"/>
      <c r="ILT5" s="620"/>
      <c r="ILU5" s="620"/>
      <c r="ILV5" s="620"/>
      <c r="ILW5" s="620"/>
      <c r="ILX5" s="620"/>
      <c r="ILY5" s="620"/>
      <c r="ILZ5" s="620"/>
      <c r="IMA5" s="620"/>
      <c r="IMB5" s="620"/>
      <c r="IMC5" s="620"/>
      <c r="IMD5" s="620"/>
      <c r="IME5" s="620"/>
      <c r="IMF5" s="620"/>
      <c r="IMG5" s="620"/>
      <c r="IMH5" s="620"/>
      <c r="IMI5" s="620"/>
      <c r="IMJ5" s="620"/>
      <c r="IMK5" s="620"/>
      <c r="IML5" s="620"/>
      <c r="IMM5" s="620"/>
      <c r="IMN5" s="620"/>
      <c r="IMO5" s="620"/>
      <c r="IMP5" s="620"/>
      <c r="IMQ5" s="620"/>
      <c r="IMR5" s="620"/>
      <c r="IMS5" s="620"/>
      <c r="IMT5" s="620"/>
      <c r="IMU5" s="620"/>
      <c r="IMV5" s="620"/>
      <c r="IMW5" s="620"/>
      <c r="IMX5" s="620"/>
      <c r="IMY5" s="620"/>
      <c r="IMZ5" s="620"/>
      <c r="INA5" s="620"/>
      <c r="INB5" s="620"/>
      <c r="INC5" s="620"/>
      <c r="IND5" s="620"/>
      <c r="INE5" s="620"/>
      <c r="INF5" s="620"/>
      <c r="ING5" s="620"/>
      <c r="INH5" s="620"/>
      <c r="INI5" s="620"/>
      <c r="INJ5" s="620"/>
      <c r="INK5" s="620"/>
      <c r="INL5" s="620"/>
      <c r="INM5" s="620"/>
      <c r="INN5" s="620"/>
      <c r="INO5" s="620"/>
      <c r="INP5" s="620"/>
      <c r="INQ5" s="620"/>
      <c r="INR5" s="620"/>
      <c r="INS5" s="620"/>
      <c r="INT5" s="620"/>
      <c r="INU5" s="620"/>
      <c r="INV5" s="620"/>
      <c r="INW5" s="620"/>
      <c r="INX5" s="620"/>
      <c r="INY5" s="620"/>
      <c r="INZ5" s="620"/>
      <c r="IOA5" s="620"/>
      <c r="IOB5" s="620"/>
      <c r="IOC5" s="620"/>
      <c r="IOD5" s="620"/>
      <c r="IOE5" s="620"/>
      <c r="IOF5" s="620"/>
      <c r="IOG5" s="620"/>
      <c r="IOH5" s="620"/>
      <c r="IOI5" s="620"/>
      <c r="IOJ5" s="620"/>
      <c r="IOK5" s="620"/>
      <c r="IOL5" s="620"/>
      <c r="IOM5" s="620"/>
      <c r="ION5" s="620"/>
      <c r="IOO5" s="620"/>
      <c r="IOP5" s="620"/>
      <c r="IOQ5" s="620"/>
      <c r="IOR5" s="620"/>
      <c r="IOS5" s="620"/>
      <c r="IOT5" s="620"/>
      <c r="IOU5" s="620"/>
      <c r="IOV5" s="620"/>
      <c r="IOW5" s="620"/>
      <c r="IOX5" s="620"/>
      <c r="IOY5" s="620"/>
      <c r="IOZ5" s="620"/>
      <c r="IPA5" s="620"/>
      <c r="IPB5" s="620"/>
      <c r="IPC5" s="620"/>
      <c r="IPD5" s="620"/>
      <c r="IPE5" s="620"/>
      <c r="IPF5" s="620"/>
      <c r="IPG5" s="620"/>
      <c r="IPH5" s="620"/>
      <c r="IPI5" s="620"/>
      <c r="IPJ5" s="620"/>
      <c r="IPK5" s="620"/>
      <c r="IPL5" s="620"/>
      <c r="IPM5" s="620"/>
      <c r="IPN5" s="620"/>
      <c r="IPO5" s="620"/>
      <c r="IPP5" s="620"/>
      <c r="IPQ5" s="620"/>
      <c r="IPR5" s="620"/>
      <c r="IPS5" s="620"/>
      <c r="IPT5" s="620"/>
      <c r="IPU5" s="620"/>
      <c r="IPV5" s="620"/>
      <c r="IPW5" s="620"/>
      <c r="IPX5" s="620"/>
      <c r="IPY5" s="620"/>
      <c r="IPZ5" s="620"/>
      <c r="IQA5" s="620"/>
      <c r="IQB5" s="620"/>
      <c r="IQC5" s="620"/>
      <c r="IQD5" s="620"/>
      <c r="IQE5" s="620"/>
      <c r="IQF5" s="620"/>
      <c r="IQG5" s="620"/>
      <c r="IQH5" s="620"/>
      <c r="IQI5" s="620"/>
      <c r="IQJ5" s="620"/>
      <c r="IQK5" s="620"/>
      <c r="IQL5" s="620"/>
      <c r="IQM5" s="620"/>
      <c r="IQN5" s="620"/>
      <c r="IQO5" s="620"/>
      <c r="IQP5" s="620"/>
      <c r="IQQ5" s="620"/>
      <c r="IQR5" s="620"/>
      <c r="IQS5" s="620"/>
      <c r="IQT5" s="620"/>
      <c r="IQU5" s="620"/>
      <c r="IQV5" s="620"/>
      <c r="IQW5" s="620"/>
      <c r="IQX5" s="620"/>
      <c r="IQY5" s="620"/>
      <c r="IQZ5" s="620"/>
      <c r="IRA5" s="620"/>
      <c r="IRB5" s="620"/>
      <c r="IRC5" s="620"/>
      <c r="IRD5" s="620"/>
      <c r="IRE5" s="620"/>
      <c r="IRF5" s="620"/>
      <c r="IRG5" s="620"/>
      <c r="IRH5" s="620"/>
      <c r="IRI5" s="620"/>
      <c r="IRJ5" s="620"/>
      <c r="IRK5" s="620"/>
      <c r="IRL5" s="620"/>
      <c r="IRM5" s="620"/>
      <c r="IRN5" s="620"/>
      <c r="IRO5" s="620"/>
      <c r="IRP5" s="620"/>
      <c r="IRQ5" s="620"/>
      <c r="IRR5" s="620"/>
      <c r="IRS5" s="620"/>
      <c r="IRT5" s="620"/>
      <c r="IRU5" s="620"/>
      <c r="IRV5" s="620"/>
      <c r="IRW5" s="620"/>
      <c r="IRX5" s="620"/>
      <c r="IRY5" s="620"/>
      <c r="IRZ5" s="620"/>
      <c r="ISA5" s="620"/>
      <c r="ISB5" s="620"/>
      <c r="ISC5" s="620"/>
      <c r="ISD5" s="620"/>
      <c r="ISE5" s="620"/>
      <c r="ISF5" s="620"/>
      <c r="ISG5" s="620"/>
      <c r="ISH5" s="620"/>
      <c r="ISI5" s="620"/>
      <c r="ISJ5" s="620"/>
      <c r="ISK5" s="620"/>
      <c r="ISL5" s="620"/>
      <c r="ISM5" s="620"/>
      <c r="ISN5" s="620"/>
      <c r="ISO5" s="620"/>
      <c r="ISP5" s="620"/>
      <c r="ISQ5" s="620"/>
      <c r="ISR5" s="620"/>
      <c r="ISS5" s="620"/>
      <c r="IST5" s="620"/>
      <c r="ISU5" s="620"/>
      <c r="ISV5" s="620"/>
      <c r="ISW5" s="620"/>
      <c r="ISX5" s="620"/>
      <c r="ISY5" s="620"/>
      <c r="ISZ5" s="620"/>
      <c r="ITA5" s="620"/>
      <c r="ITB5" s="620"/>
      <c r="ITC5" s="620"/>
      <c r="ITD5" s="620"/>
      <c r="ITE5" s="620"/>
      <c r="ITF5" s="620"/>
      <c r="ITG5" s="620"/>
      <c r="ITH5" s="620"/>
      <c r="ITI5" s="620"/>
      <c r="ITJ5" s="620"/>
      <c r="ITK5" s="620"/>
      <c r="ITL5" s="620"/>
      <c r="ITM5" s="620"/>
      <c r="ITN5" s="620"/>
      <c r="ITO5" s="620"/>
      <c r="ITP5" s="620"/>
      <c r="ITQ5" s="620"/>
      <c r="ITR5" s="620"/>
      <c r="ITS5" s="620"/>
      <c r="ITT5" s="620"/>
      <c r="ITU5" s="620"/>
      <c r="ITV5" s="620"/>
      <c r="ITW5" s="620"/>
      <c r="ITX5" s="620"/>
      <c r="ITY5" s="620"/>
      <c r="ITZ5" s="620"/>
      <c r="IUA5" s="620"/>
      <c r="IUB5" s="620"/>
      <c r="IUC5" s="620"/>
      <c r="IUD5" s="620"/>
      <c r="IUE5" s="620"/>
      <c r="IUF5" s="620"/>
      <c r="IUG5" s="620"/>
      <c r="IUH5" s="620"/>
      <c r="IUI5" s="620"/>
      <c r="IUJ5" s="620"/>
      <c r="IUK5" s="620"/>
      <c r="IUL5" s="620"/>
      <c r="IUM5" s="620"/>
      <c r="IUN5" s="620"/>
      <c r="IUO5" s="620"/>
      <c r="IUP5" s="620"/>
      <c r="IUQ5" s="620"/>
      <c r="IUR5" s="620"/>
      <c r="IUS5" s="620"/>
      <c r="IUT5" s="620"/>
      <c r="IUU5" s="620"/>
      <c r="IUV5" s="620"/>
      <c r="IUW5" s="620"/>
      <c r="IUX5" s="620"/>
      <c r="IUY5" s="620"/>
      <c r="IUZ5" s="620"/>
      <c r="IVA5" s="620"/>
      <c r="IVB5" s="620"/>
      <c r="IVC5" s="620"/>
      <c r="IVD5" s="620"/>
      <c r="IVE5" s="620"/>
      <c r="IVF5" s="620"/>
      <c r="IVG5" s="620"/>
      <c r="IVH5" s="620"/>
      <c r="IVI5" s="620"/>
      <c r="IVJ5" s="620"/>
      <c r="IVK5" s="620"/>
      <c r="IVL5" s="620"/>
      <c r="IVM5" s="620"/>
      <c r="IVN5" s="620"/>
      <c r="IVO5" s="620"/>
      <c r="IVP5" s="620"/>
      <c r="IVQ5" s="620"/>
      <c r="IVR5" s="620"/>
      <c r="IVS5" s="620"/>
      <c r="IVT5" s="620"/>
      <c r="IVU5" s="620"/>
      <c r="IVV5" s="620"/>
      <c r="IVW5" s="620"/>
      <c r="IVX5" s="620"/>
      <c r="IVY5" s="620"/>
      <c r="IVZ5" s="620"/>
      <c r="IWA5" s="620"/>
      <c r="IWB5" s="620"/>
      <c r="IWC5" s="620"/>
      <c r="IWD5" s="620"/>
      <c r="IWE5" s="620"/>
      <c r="IWF5" s="620"/>
      <c r="IWG5" s="620"/>
      <c r="IWH5" s="620"/>
      <c r="IWI5" s="620"/>
      <c r="IWJ5" s="620"/>
      <c r="IWK5" s="620"/>
      <c r="IWL5" s="620"/>
      <c r="IWM5" s="620"/>
      <c r="IWN5" s="620"/>
      <c r="IWO5" s="620"/>
      <c r="IWP5" s="620"/>
      <c r="IWQ5" s="620"/>
      <c r="IWR5" s="620"/>
      <c r="IWS5" s="620"/>
      <c r="IWT5" s="620"/>
      <c r="IWU5" s="620"/>
      <c r="IWV5" s="620"/>
      <c r="IWW5" s="620"/>
      <c r="IWX5" s="620"/>
      <c r="IWY5" s="620"/>
      <c r="IWZ5" s="620"/>
      <c r="IXA5" s="620"/>
      <c r="IXB5" s="620"/>
      <c r="IXC5" s="620"/>
      <c r="IXD5" s="620"/>
      <c r="IXE5" s="620"/>
      <c r="IXF5" s="620"/>
      <c r="IXG5" s="620"/>
      <c r="IXH5" s="620"/>
      <c r="IXI5" s="620"/>
      <c r="IXJ5" s="620"/>
      <c r="IXK5" s="620"/>
      <c r="IXL5" s="620"/>
      <c r="IXM5" s="620"/>
      <c r="IXN5" s="620"/>
      <c r="IXO5" s="620"/>
      <c r="IXP5" s="620"/>
      <c r="IXQ5" s="620"/>
      <c r="IXR5" s="620"/>
      <c r="IXS5" s="620"/>
      <c r="IXT5" s="620"/>
      <c r="IXU5" s="620"/>
      <c r="IXV5" s="620"/>
      <c r="IXW5" s="620"/>
      <c r="IXX5" s="620"/>
      <c r="IXY5" s="620"/>
      <c r="IXZ5" s="620"/>
      <c r="IYA5" s="620"/>
      <c r="IYB5" s="620"/>
      <c r="IYC5" s="620"/>
      <c r="IYD5" s="620"/>
      <c r="IYE5" s="620"/>
      <c r="IYF5" s="620"/>
      <c r="IYG5" s="620"/>
      <c r="IYH5" s="620"/>
      <c r="IYI5" s="620"/>
      <c r="IYJ5" s="620"/>
      <c r="IYK5" s="620"/>
      <c r="IYL5" s="620"/>
      <c r="IYM5" s="620"/>
      <c r="IYN5" s="620"/>
      <c r="IYO5" s="620"/>
      <c r="IYP5" s="620"/>
      <c r="IYQ5" s="620"/>
      <c r="IYR5" s="620"/>
      <c r="IYS5" s="620"/>
      <c r="IYT5" s="620"/>
      <c r="IYU5" s="620"/>
      <c r="IYV5" s="620"/>
      <c r="IYW5" s="620"/>
      <c r="IYX5" s="620"/>
      <c r="IYY5" s="620"/>
      <c r="IYZ5" s="620"/>
      <c r="IZA5" s="620"/>
      <c r="IZB5" s="620"/>
      <c r="IZC5" s="620"/>
      <c r="IZD5" s="620"/>
      <c r="IZE5" s="620"/>
      <c r="IZF5" s="620"/>
      <c r="IZG5" s="620"/>
      <c r="IZH5" s="620"/>
      <c r="IZI5" s="620"/>
      <c r="IZJ5" s="620"/>
      <c r="IZK5" s="620"/>
      <c r="IZL5" s="620"/>
      <c r="IZM5" s="620"/>
      <c r="IZN5" s="620"/>
      <c r="IZO5" s="620"/>
      <c r="IZP5" s="620"/>
      <c r="IZQ5" s="620"/>
      <c r="IZR5" s="620"/>
      <c r="IZS5" s="620"/>
      <c r="IZT5" s="620"/>
      <c r="IZU5" s="620"/>
      <c r="IZV5" s="620"/>
      <c r="IZW5" s="620"/>
      <c r="IZX5" s="620"/>
      <c r="IZY5" s="620"/>
      <c r="IZZ5" s="620"/>
      <c r="JAA5" s="620"/>
      <c r="JAB5" s="620"/>
      <c r="JAC5" s="620"/>
      <c r="JAD5" s="620"/>
      <c r="JAE5" s="620"/>
      <c r="JAF5" s="620"/>
      <c r="JAG5" s="620"/>
      <c r="JAH5" s="620"/>
      <c r="JAI5" s="620"/>
      <c r="JAJ5" s="620"/>
      <c r="JAK5" s="620"/>
      <c r="JAL5" s="620"/>
      <c r="JAM5" s="620"/>
      <c r="JAN5" s="620"/>
      <c r="JAO5" s="620"/>
      <c r="JAP5" s="620"/>
      <c r="JAQ5" s="620"/>
      <c r="JAR5" s="620"/>
      <c r="JAS5" s="620"/>
      <c r="JAT5" s="620"/>
      <c r="JAU5" s="620"/>
      <c r="JAV5" s="620"/>
      <c r="JAW5" s="620"/>
      <c r="JAX5" s="620"/>
      <c r="JAY5" s="620"/>
      <c r="JAZ5" s="620"/>
      <c r="JBA5" s="620"/>
      <c r="JBB5" s="620"/>
      <c r="JBC5" s="620"/>
      <c r="JBD5" s="620"/>
      <c r="JBE5" s="620"/>
      <c r="JBF5" s="620"/>
      <c r="JBG5" s="620"/>
      <c r="JBH5" s="620"/>
      <c r="JBI5" s="620"/>
      <c r="JBJ5" s="620"/>
      <c r="JBK5" s="620"/>
      <c r="JBL5" s="620"/>
      <c r="JBM5" s="620"/>
      <c r="JBN5" s="620"/>
      <c r="JBO5" s="620"/>
      <c r="JBP5" s="620"/>
      <c r="JBQ5" s="620"/>
      <c r="JBR5" s="620"/>
      <c r="JBS5" s="620"/>
      <c r="JBT5" s="620"/>
      <c r="JBU5" s="620"/>
      <c r="JBV5" s="620"/>
      <c r="JBW5" s="620"/>
      <c r="JBX5" s="620"/>
      <c r="JBY5" s="620"/>
      <c r="JBZ5" s="620"/>
      <c r="JCA5" s="620"/>
      <c r="JCB5" s="620"/>
      <c r="JCC5" s="620"/>
      <c r="JCD5" s="620"/>
      <c r="JCE5" s="620"/>
      <c r="JCF5" s="620"/>
      <c r="JCG5" s="620"/>
      <c r="JCH5" s="620"/>
      <c r="JCI5" s="620"/>
      <c r="JCJ5" s="620"/>
      <c r="JCK5" s="620"/>
      <c r="JCL5" s="620"/>
      <c r="JCM5" s="620"/>
      <c r="JCN5" s="620"/>
      <c r="JCO5" s="620"/>
      <c r="JCP5" s="620"/>
      <c r="JCQ5" s="620"/>
      <c r="JCR5" s="620"/>
      <c r="JCS5" s="620"/>
      <c r="JCT5" s="620"/>
      <c r="JCU5" s="620"/>
      <c r="JCV5" s="620"/>
      <c r="JCW5" s="620"/>
      <c r="JCX5" s="620"/>
      <c r="JCY5" s="620"/>
      <c r="JCZ5" s="620"/>
      <c r="JDA5" s="620"/>
      <c r="JDB5" s="620"/>
      <c r="JDC5" s="620"/>
      <c r="JDD5" s="620"/>
      <c r="JDE5" s="620"/>
      <c r="JDF5" s="620"/>
      <c r="JDG5" s="620"/>
      <c r="JDH5" s="620"/>
      <c r="JDI5" s="620"/>
      <c r="JDJ5" s="620"/>
      <c r="JDK5" s="620"/>
      <c r="JDL5" s="620"/>
      <c r="JDM5" s="620"/>
      <c r="JDN5" s="620"/>
      <c r="JDO5" s="620"/>
      <c r="JDP5" s="620"/>
      <c r="JDQ5" s="620"/>
      <c r="JDR5" s="620"/>
      <c r="JDS5" s="620"/>
      <c r="JDT5" s="620"/>
      <c r="JDU5" s="620"/>
      <c r="JDV5" s="620"/>
      <c r="JDW5" s="620"/>
      <c r="JDX5" s="620"/>
      <c r="JDY5" s="620"/>
      <c r="JDZ5" s="620"/>
      <c r="JEA5" s="620"/>
      <c r="JEB5" s="620"/>
      <c r="JEC5" s="620"/>
      <c r="JED5" s="620"/>
      <c r="JEE5" s="620"/>
      <c r="JEF5" s="620"/>
      <c r="JEG5" s="620"/>
      <c r="JEH5" s="620"/>
      <c r="JEI5" s="620"/>
      <c r="JEJ5" s="620"/>
      <c r="JEK5" s="620"/>
      <c r="JEL5" s="620"/>
      <c r="JEM5" s="620"/>
      <c r="JEN5" s="620"/>
      <c r="JEO5" s="620"/>
      <c r="JEP5" s="620"/>
      <c r="JEQ5" s="620"/>
      <c r="JER5" s="620"/>
      <c r="JES5" s="620"/>
      <c r="JET5" s="620"/>
      <c r="JEU5" s="620"/>
      <c r="JEV5" s="620"/>
      <c r="JEW5" s="620"/>
      <c r="JEX5" s="620"/>
      <c r="JEY5" s="620"/>
      <c r="JEZ5" s="620"/>
      <c r="JFA5" s="620"/>
      <c r="JFB5" s="620"/>
      <c r="JFC5" s="620"/>
      <c r="JFD5" s="620"/>
      <c r="JFE5" s="620"/>
      <c r="JFF5" s="620"/>
      <c r="JFG5" s="620"/>
      <c r="JFH5" s="620"/>
      <c r="JFI5" s="620"/>
      <c r="JFJ5" s="620"/>
      <c r="JFK5" s="620"/>
      <c r="JFL5" s="620"/>
      <c r="JFM5" s="620"/>
      <c r="JFN5" s="620"/>
      <c r="JFO5" s="620"/>
      <c r="JFP5" s="620"/>
      <c r="JFQ5" s="620"/>
      <c r="JFR5" s="620"/>
      <c r="JFS5" s="620"/>
      <c r="JFT5" s="620"/>
      <c r="JFU5" s="620"/>
      <c r="JFV5" s="620"/>
      <c r="JFW5" s="620"/>
      <c r="JFX5" s="620"/>
      <c r="JFY5" s="620"/>
      <c r="JFZ5" s="620"/>
      <c r="JGA5" s="620"/>
      <c r="JGB5" s="620"/>
      <c r="JGC5" s="620"/>
      <c r="JGD5" s="620"/>
      <c r="JGE5" s="620"/>
      <c r="JGF5" s="620"/>
      <c r="JGG5" s="620"/>
      <c r="JGH5" s="620"/>
      <c r="JGI5" s="620"/>
      <c r="JGJ5" s="620"/>
      <c r="JGK5" s="620"/>
      <c r="JGL5" s="620"/>
      <c r="JGM5" s="620"/>
      <c r="JGN5" s="620"/>
      <c r="JGO5" s="620"/>
      <c r="JGP5" s="620"/>
      <c r="JGQ5" s="620"/>
      <c r="JGR5" s="620"/>
      <c r="JGS5" s="620"/>
      <c r="JGT5" s="620"/>
      <c r="JGU5" s="620"/>
      <c r="JGV5" s="620"/>
      <c r="JGW5" s="620"/>
      <c r="JGX5" s="620"/>
      <c r="JGY5" s="620"/>
      <c r="JGZ5" s="620"/>
      <c r="JHA5" s="620"/>
      <c r="JHB5" s="620"/>
      <c r="JHC5" s="620"/>
      <c r="JHD5" s="620"/>
      <c r="JHE5" s="620"/>
      <c r="JHF5" s="620"/>
      <c r="JHG5" s="620"/>
      <c r="JHH5" s="620"/>
      <c r="JHI5" s="620"/>
      <c r="JHJ5" s="620"/>
      <c r="JHK5" s="620"/>
      <c r="JHL5" s="620"/>
      <c r="JHM5" s="620"/>
      <c r="JHN5" s="620"/>
      <c r="JHO5" s="620"/>
      <c r="JHP5" s="620"/>
      <c r="JHQ5" s="620"/>
      <c r="JHR5" s="620"/>
      <c r="JHS5" s="620"/>
      <c r="JHT5" s="620"/>
      <c r="JHU5" s="620"/>
      <c r="JHV5" s="620"/>
      <c r="JHW5" s="620"/>
      <c r="JHX5" s="620"/>
      <c r="JHY5" s="620"/>
      <c r="JHZ5" s="620"/>
      <c r="JIA5" s="620"/>
      <c r="JIB5" s="620"/>
      <c r="JIC5" s="620"/>
      <c r="JID5" s="620"/>
      <c r="JIE5" s="620"/>
      <c r="JIF5" s="620"/>
      <c r="JIG5" s="620"/>
      <c r="JIH5" s="620"/>
      <c r="JII5" s="620"/>
      <c r="JIJ5" s="620"/>
      <c r="JIK5" s="620"/>
      <c r="JIL5" s="620"/>
      <c r="JIM5" s="620"/>
      <c r="JIN5" s="620"/>
      <c r="JIO5" s="620"/>
      <c r="JIP5" s="620"/>
      <c r="JIQ5" s="620"/>
      <c r="JIR5" s="620"/>
      <c r="JIS5" s="620"/>
      <c r="JIT5" s="620"/>
      <c r="JIU5" s="620"/>
      <c r="JIV5" s="620"/>
      <c r="JIW5" s="620"/>
      <c r="JIX5" s="620"/>
      <c r="JIY5" s="620"/>
      <c r="JIZ5" s="620"/>
      <c r="JJA5" s="620"/>
      <c r="JJB5" s="620"/>
      <c r="JJC5" s="620"/>
      <c r="JJD5" s="620"/>
      <c r="JJE5" s="620"/>
      <c r="JJF5" s="620"/>
      <c r="JJG5" s="620"/>
      <c r="JJH5" s="620"/>
      <c r="JJI5" s="620"/>
      <c r="JJJ5" s="620"/>
      <c r="JJK5" s="620"/>
      <c r="JJL5" s="620"/>
      <c r="JJM5" s="620"/>
      <c r="JJN5" s="620"/>
      <c r="JJO5" s="620"/>
      <c r="JJP5" s="620"/>
      <c r="JJQ5" s="620"/>
      <c r="JJR5" s="620"/>
      <c r="JJS5" s="620"/>
      <c r="JJT5" s="620"/>
      <c r="JJU5" s="620"/>
      <c r="JJV5" s="620"/>
      <c r="JJW5" s="620"/>
      <c r="JJX5" s="620"/>
      <c r="JJY5" s="620"/>
      <c r="JJZ5" s="620"/>
      <c r="JKA5" s="620"/>
      <c r="JKB5" s="620"/>
      <c r="JKC5" s="620"/>
      <c r="JKD5" s="620"/>
      <c r="JKE5" s="620"/>
      <c r="JKF5" s="620"/>
      <c r="JKG5" s="620"/>
      <c r="JKH5" s="620"/>
      <c r="JKI5" s="620"/>
      <c r="JKJ5" s="620"/>
      <c r="JKK5" s="620"/>
      <c r="JKL5" s="620"/>
      <c r="JKM5" s="620"/>
      <c r="JKN5" s="620"/>
      <c r="JKO5" s="620"/>
      <c r="JKP5" s="620"/>
      <c r="JKQ5" s="620"/>
      <c r="JKR5" s="620"/>
      <c r="JKS5" s="620"/>
      <c r="JKT5" s="620"/>
      <c r="JKU5" s="620"/>
      <c r="JKV5" s="620"/>
      <c r="JKW5" s="620"/>
      <c r="JKX5" s="620"/>
      <c r="JKY5" s="620"/>
      <c r="JKZ5" s="620"/>
      <c r="JLA5" s="620"/>
      <c r="JLB5" s="620"/>
      <c r="JLC5" s="620"/>
      <c r="JLD5" s="620"/>
      <c r="JLE5" s="620"/>
      <c r="JLF5" s="620"/>
      <c r="JLG5" s="620"/>
      <c r="JLH5" s="620"/>
      <c r="JLI5" s="620"/>
      <c r="JLJ5" s="620"/>
      <c r="JLK5" s="620"/>
      <c r="JLL5" s="620"/>
      <c r="JLM5" s="620"/>
      <c r="JLN5" s="620"/>
      <c r="JLO5" s="620"/>
      <c r="JLP5" s="620"/>
      <c r="JLQ5" s="620"/>
      <c r="JLR5" s="620"/>
      <c r="JLS5" s="620"/>
      <c r="JLT5" s="620"/>
      <c r="JLU5" s="620"/>
      <c r="JLV5" s="620"/>
      <c r="JLW5" s="620"/>
      <c r="JLX5" s="620"/>
      <c r="JLY5" s="620"/>
      <c r="JLZ5" s="620"/>
      <c r="JMA5" s="620"/>
      <c r="JMB5" s="620"/>
      <c r="JMC5" s="620"/>
      <c r="JMD5" s="620"/>
      <c r="JME5" s="620"/>
      <c r="JMF5" s="620"/>
      <c r="JMG5" s="620"/>
      <c r="JMH5" s="620"/>
      <c r="JMI5" s="620"/>
      <c r="JMJ5" s="620"/>
      <c r="JMK5" s="620"/>
      <c r="JML5" s="620"/>
      <c r="JMM5" s="620"/>
      <c r="JMN5" s="620"/>
      <c r="JMO5" s="620"/>
      <c r="JMP5" s="620"/>
      <c r="JMQ5" s="620"/>
      <c r="JMR5" s="620"/>
      <c r="JMS5" s="620"/>
      <c r="JMT5" s="620"/>
      <c r="JMU5" s="620"/>
      <c r="JMV5" s="620"/>
      <c r="JMW5" s="620"/>
      <c r="JMX5" s="620"/>
      <c r="JMY5" s="620"/>
      <c r="JMZ5" s="620"/>
      <c r="JNA5" s="620"/>
      <c r="JNB5" s="620"/>
      <c r="JNC5" s="620"/>
      <c r="JND5" s="620"/>
      <c r="JNE5" s="620"/>
      <c r="JNF5" s="620"/>
      <c r="JNG5" s="620"/>
      <c r="JNH5" s="620"/>
      <c r="JNI5" s="620"/>
      <c r="JNJ5" s="620"/>
      <c r="JNK5" s="620"/>
      <c r="JNL5" s="620"/>
      <c r="JNM5" s="620"/>
      <c r="JNN5" s="620"/>
      <c r="JNO5" s="620"/>
      <c r="JNP5" s="620"/>
      <c r="JNQ5" s="620"/>
      <c r="JNR5" s="620"/>
      <c r="JNS5" s="620"/>
      <c r="JNT5" s="620"/>
      <c r="JNU5" s="620"/>
      <c r="JNV5" s="620"/>
      <c r="JNW5" s="620"/>
      <c r="JNX5" s="620"/>
      <c r="JNY5" s="620"/>
      <c r="JNZ5" s="620"/>
      <c r="JOA5" s="620"/>
      <c r="JOB5" s="620"/>
      <c r="JOC5" s="620"/>
      <c r="JOD5" s="620"/>
      <c r="JOE5" s="620"/>
      <c r="JOF5" s="620"/>
      <c r="JOG5" s="620"/>
      <c r="JOH5" s="620"/>
      <c r="JOI5" s="620"/>
      <c r="JOJ5" s="620"/>
      <c r="JOK5" s="620"/>
      <c r="JOL5" s="620"/>
      <c r="JOM5" s="620"/>
      <c r="JON5" s="620"/>
      <c r="JOO5" s="620"/>
      <c r="JOP5" s="620"/>
      <c r="JOQ5" s="620"/>
      <c r="JOR5" s="620"/>
      <c r="JOS5" s="620"/>
      <c r="JOT5" s="620"/>
      <c r="JOU5" s="620"/>
      <c r="JOV5" s="620"/>
      <c r="JOW5" s="620"/>
      <c r="JOX5" s="620"/>
      <c r="JOY5" s="620"/>
      <c r="JOZ5" s="620"/>
      <c r="JPA5" s="620"/>
      <c r="JPB5" s="620"/>
      <c r="JPC5" s="620"/>
      <c r="JPD5" s="620"/>
      <c r="JPE5" s="620"/>
      <c r="JPF5" s="620"/>
      <c r="JPG5" s="620"/>
      <c r="JPH5" s="620"/>
      <c r="JPI5" s="620"/>
      <c r="JPJ5" s="620"/>
      <c r="JPK5" s="620"/>
      <c r="JPL5" s="620"/>
      <c r="JPM5" s="620"/>
      <c r="JPN5" s="620"/>
      <c r="JPO5" s="620"/>
      <c r="JPP5" s="620"/>
      <c r="JPQ5" s="620"/>
      <c r="JPR5" s="620"/>
      <c r="JPS5" s="620"/>
      <c r="JPT5" s="620"/>
      <c r="JPU5" s="620"/>
      <c r="JPV5" s="620"/>
      <c r="JPW5" s="620"/>
      <c r="JPX5" s="620"/>
      <c r="JPY5" s="620"/>
      <c r="JPZ5" s="620"/>
      <c r="JQA5" s="620"/>
      <c r="JQB5" s="620"/>
      <c r="JQC5" s="620"/>
      <c r="JQD5" s="620"/>
      <c r="JQE5" s="620"/>
      <c r="JQF5" s="620"/>
      <c r="JQG5" s="620"/>
      <c r="JQH5" s="620"/>
      <c r="JQI5" s="620"/>
      <c r="JQJ5" s="620"/>
      <c r="JQK5" s="620"/>
      <c r="JQL5" s="620"/>
      <c r="JQM5" s="620"/>
      <c r="JQN5" s="620"/>
      <c r="JQO5" s="620"/>
      <c r="JQP5" s="620"/>
      <c r="JQQ5" s="620"/>
      <c r="JQR5" s="620"/>
      <c r="JQS5" s="620"/>
      <c r="JQT5" s="620"/>
      <c r="JQU5" s="620"/>
      <c r="JQV5" s="620"/>
      <c r="JQW5" s="620"/>
      <c r="JQX5" s="620"/>
      <c r="JQY5" s="620"/>
      <c r="JQZ5" s="620"/>
      <c r="JRA5" s="620"/>
      <c r="JRB5" s="620"/>
      <c r="JRC5" s="620"/>
      <c r="JRD5" s="620"/>
      <c r="JRE5" s="620"/>
      <c r="JRF5" s="620"/>
      <c r="JRG5" s="620"/>
      <c r="JRH5" s="620"/>
      <c r="JRI5" s="620"/>
      <c r="JRJ5" s="620"/>
      <c r="JRK5" s="620"/>
      <c r="JRL5" s="620"/>
      <c r="JRM5" s="620"/>
      <c r="JRN5" s="620"/>
      <c r="JRO5" s="620"/>
      <c r="JRP5" s="620"/>
      <c r="JRQ5" s="620"/>
      <c r="JRR5" s="620"/>
      <c r="JRS5" s="620"/>
      <c r="JRT5" s="620"/>
      <c r="JRU5" s="620"/>
      <c r="JRV5" s="620"/>
      <c r="JRW5" s="620"/>
      <c r="JRX5" s="620"/>
      <c r="JRY5" s="620"/>
      <c r="JRZ5" s="620"/>
      <c r="JSA5" s="620"/>
      <c r="JSB5" s="620"/>
      <c r="JSC5" s="620"/>
      <c r="JSD5" s="620"/>
      <c r="JSE5" s="620"/>
      <c r="JSF5" s="620"/>
      <c r="JSG5" s="620"/>
      <c r="JSH5" s="620"/>
      <c r="JSI5" s="620"/>
      <c r="JSJ5" s="620"/>
      <c r="JSK5" s="620"/>
      <c r="JSL5" s="620"/>
      <c r="JSM5" s="620"/>
      <c r="JSN5" s="620"/>
      <c r="JSO5" s="620"/>
      <c r="JSP5" s="620"/>
      <c r="JSQ5" s="620"/>
      <c r="JSR5" s="620"/>
      <c r="JSS5" s="620"/>
      <c r="JST5" s="620"/>
      <c r="JSU5" s="620"/>
      <c r="JSV5" s="620"/>
      <c r="JSW5" s="620"/>
      <c r="JSX5" s="620"/>
      <c r="JSY5" s="620"/>
      <c r="JSZ5" s="620"/>
      <c r="JTA5" s="620"/>
      <c r="JTB5" s="620"/>
      <c r="JTC5" s="620"/>
      <c r="JTD5" s="620"/>
      <c r="JTE5" s="620"/>
      <c r="JTF5" s="620"/>
      <c r="JTG5" s="620"/>
      <c r="JTH5" s="620"/>
      <c r="JTI5" s="620"/>
      <c r="JTJ5" s="620"/>
      <c r="JTK5" s="620"/>
      <c r="JTL5" s="620"/>
      <c r="JTM5" s="620"/>
      <c r="JTN5" s="620"/>
      <c r="JTO5" s="620"/>
      <c r="JTP5" s="620"/>
      <c r="JTQ5" s="620"/>
      <c r="JTR5" s="620"/>
      <c r="JTS5" s="620"/>
      <c r="JTT5" s="620"/>
      <c r="JTU5" s="620"/>
      <c r="JTV5" s="620"/>
      <c r="JTW5" s="620"/>
      <c r="JTX5" s="620"/>
      <c r="JTY5" s="620"/>
      <c r="JTZ5" s="620"/>
      <c r="JUA5" s="620"/>
      <c r="JUB5" s="620"/>
      <c r="JUC5" s="620"/>
      <c r="JUD5" s="620"/>
      <c r="JUE5" s="620"/>
      <c r="JUF5" s="620"/>
      <c r="JUG5" s="620"/>
      <c r="JUH5" s="620"/>
      <c r="JUI5" s="620"/>
      <c r="JUJ5" s="620"/>
      <c r="JUK5" s="620"/>
      <c r="JUL5" s="620"/>
      <c r="JUM5" s="620"/>
      <c r="JUN5" s="620"/>
      <c r="JUO5" s="620"/>
      <c r="JUP5" s="620"/>
      <c r="JUQ5" s="620"/>
      <c r="JUR5" s="620"/>
      <c r="JUS5" s="620"/>
      <c r="JUT5" s="620"/>
      <c r="JUU5" s="620"/>
      <c r="JUV5" s="620"/>
      <c r="JUW5" s="620"/>
      <c r="JUX5" s="620"/>
      <c r="JUY5" s="620"/>
      <c r="JUZ5" s="620"/>
      <c r="JVA5" s="620"/>
      <c r="JVB5" s="620"/>
      <c r="JVC5" s="620"/>
      <c r="JVD5" s="620"/>
      <c r="JVE5" s="620"/>
      <c r="JVF5" s="620"/>
      <c r="JVG5" s="620"/>
      <c r="JVH5" s="620"/>
      <c r="JVI5" s="620"/>
      <c r="JVJ5" s="620"/>
      <c r="JVK5" s="620"/>
      <c r="JVL5" s="620"/>
      <c r="JVM5" s="620"/>
      <c r="JVN5" s="620"/>
      <c r="JVO5" s="620"/>
      <c r="JVP5" s="620"/>
      <c r="JVQ5" s="620"/>
      <c r="JVR5" s="620"/>
      <c r="JVS5" s="620"/>
      <c r="JVT5" s="620"/>
      <c r="JVU5" s="620"/>
      <c r="JVV5" s="620"/>
      <c r="JVW5" s="620"/>
      <c r="JVX5" s="620"/>
      <c r="JVY5" s="620"/>
      <c r="JVZ5" s="620"/>
      <c r="JWA5" s="620"/>
      <c r="JWB5" s="620"/>
      <c r="JWC5" s="620"/>
      <c r="JWD5" s="620"/>
      <c r="JWE5" s="620"/>
      <c r="JWF5" s="620"/>
      <c r="JWG5" s="620"/>
      <c r="JWH5" s="620"/>
      <c r="JWI5" s="620"/>
      <c r="JWJ5" s="620"/>
      <c r="JWK5" s="620"/>
      <c r="JWL5" s="620"/>
      <c r="JWM5" s="620"/>
      <c r="JWN5" s="620"/>
      <c r="JWO5" s="620"/>
      <c r="JWP5" s="620"/>
      <c r="JWQ5" s="620"/>
      <c r="JWR5" s="620"/>
      <c r="JWS5" s="620"/>
      <c r="JWT5" s="620"/>
      <c r="JWU5" s="620"/>
      <c r="JWV5" s="620"/>
      <c r="JWW5" s="620"/>
      <c r="JWX5" s="620"/>
      <c r="JWY5" s="620"/>
      <c r="JWZ5" s="620"/>
      <c r="JXA5" s="620"/>
      <c r="JXB5" s="620"/>
      <c r="JXC5" s="620"/>
      <c r="JXD5" s="620"/>
      <c r="JXE5" s="620"/>
      <c r="JXF5" s="620"/>
      <c r="JXG5" s="620"/>
      <c r="JXH5" s="620"/>
      <c r="JXI5" s="620"/>
      <c r="JXJ5" s="620"/>
      <c r="JXK5" s="620"/>
      <c r="JXL5" s="620"/>
      <c r="JXM5" s="620"/>
      <c r="JXN5" s="620"/>
      <c r="JXO5" s="620"/>
      <c r="JXP5" s="620"/>
      <c r="JXQ5" s="620"/>
      <c r="JXR5" s="620"/>
      <c r="JXS5" s="620"/>
      <c r="JXT5" s="620"/>
      <c r="JXU5" s="620"/>
      <c r="JXV5" s="620"/>
      <c r="JXW5" s="620"/>
      <c r="JXX5" s="620"/>
      <c r="JXY5" s="620"/>
      <c r="JXZ5" s="620"/>
      <c r="JYA5" s="620"/>
      <c r="JYB5" s="620"/>
      <c r="JYC5" s="620"/>
      <c r="JYD5" s="620"/>
      <c r="JYE5" s="620"/>
      <c r="JYF5" s="620"/>
      <c r="JYG5" s="620"/>
      <c r="JYH5" s="620"/>
      <c r="JYI5" s="620"/>
      <c r="JYJ5" s="620"/>
      <c r="JYK5" s="620"/>
      <c r="JYL5" s="620"/>
      <c r="JYM5" s="620"/>
      <c r="JYN5" s="620"/>
      <c r="JYO5" s="620"/>
      <c r="JYP5" s="620"/>
      <c r="JYQ5" s="620"/>
      <c r="JYR5" s="620"/>
      <c r="JYS5" s="620"/>
      <c r="JYT5" s="620"/>
      <c r="JYU5" s="620"/>
      <c r="JYV5" s="620"/>
      <c r="JYW5" s="620"/>
      <c r="JYX5" s="620"/>
      <c r="JYY5" s="620"/>
      <c r="JYZ5" s="620"/>
      <c r="JZA5" s="620"/>
      <c r="JZB5" s="620"/>
      <c r="JZC5" s="620"/>
      <c r="JZD5" s="620"/>
      <c r="JZE5" s="620"/>
      <c r="JZF5" s="620"/>
      <c r="JZG5" s="620"/>
      <c r="JZH5" s="620"/>
      <c r="JZI5" s="620"/>
      <c r="JZJ5" s="620"/>
      <c r="JZK5" s="620"/>
      <c r="JZL5" s="620"/>
      <c r="JZM5" s="620"/>
      <c r="JZN5" s="620"/>
      <c r="JZO5" s="620"/>
      <c r="JZP5" s="620"/>
      <c r="JZQ5" s="620"/>
      <c r="JZR5" s="620"/>
      <c r="JZS5" s="620"/>
      <c r="JZT5" s="620"/>
      <c r="JZU5" s="620"/>
      <c r="JZV5" s="620"/>
      <c r="JZW5" s="620"/>
      <c r="JZX5" s="620"/>
      <c r="JZY5" s="620"/>
      <c r="JZZ5" s="620"/>
      <c r="KAA5" s="620"/>
      <c r="KAB5" s="620"/>
      <c r="KAC5" s="620"/>
      <c r="KAD5" s="620"/>
      <c r="KAE5" s="620"/>
      <c r="KAF5" s="620"/>
      <c r="KAG5" s="620"/>
      <c r="KAH5" s="620"/>
      <c r="KAI5" s="620"/>
      <c r="KAJ5" s="620"/>
      <c r="KAK5" s="620"/>
      <c r="KAL5" s="620"/>
      <c r="KAM5" s="620"/>
      <c r="KAN5" s="620"/>
      <c r="KAO5" s="620"/>
      <c r="KAP5" s="620"/>
      <c r="KAQ5" s="620"/>
      <c r="KAR5" s="620"/>
      <c r="KAS5" s="620"/>
      <c r="KAT5" s="620"/>
      <c r="KAU5" s="620"/>
      <c r="KAV5" s="620"/>
      <c r="KAW5" s="620"/>
      <c r="KAX5" s="620"/>
      <c r="KAY5" s="620"/>
      <c r="KAZ5" s="620"/>
      <c r="KBA5" s="620"/>
      <c r="KBB5" s="620"/>
      <c r="KBC5" s="620"/>
      <c r="KBD5" s="620"/>
      <c r="KBE5" s="620"/>
      <c r="KBF5" s="620"/>
      <c r="KBG5" s="620"/>
      <c r="KBH5" s="620"/>
      <c r="KBI5" s="620"/>
      <c r="KBJ5" s="620"/>
      <c r="KBK5" s="620"/>
      <c r="KBL5" s="620"/>
      <c r="KBM5" s="620"/>
      <c r="KBN5" s="620"/>
      <c r="KBO5" s="620"/>
      <c r="KBP5" s="620"/>
      <c r="KBQ5" s="620"/>
      <c r="KBR5" s="620"/>
      <c r="KBS5" s="620"/>
      <c r="KBT5" s="620"/>
      <c r="KBU5" s="620"/>
      <c r="KBV5" s="620"/>
      <c r="KBW5" s="620"/>
      <c r="KBX5" s="620"/>
      <c r="KBY5" s="620"/>
      <c r="KBZ5" s="620"/>
      <c r="KCA5" s="620"/>
      <c r="KCB5" s="620"/>
      <c r="KCC5" s="620"/>
      <c r="KCD5" s="620"/>
      <c r="KCE5" s="620"/>
      <c r="KCF5" s="620"/>
      <c r="KCG5" s="620"/>
      <c r="KCH5" s="620"/>
      <c r="KCI5" s="620"/>
      <c r="KCJ5" s="620"/>
      <c r="KCK5" s="620"/>
      <c r="KCL5" s="620"/>
      <c r="KCM5" s="620"/>
      <c r="KCN5" s="620"/>
      <c r="KCO5" s="620"/>
      <c r="KCP5" s="620"/>
      <c r="KCQ5" s="620"/>
      <c r="KCR5" s="620"/>
      <c r="KCS5" s="620"/>
      <c r="KCT5" s="620"/>
      <c r="KCU5" s="620"/>
      <c r="KCV5" s="620"/>
      <c r="KCW5" s="620"/>
      <c r="KCX5" s="620"/>
      <c r="KCY5" s="620"/>
      <c r="KCZ5" s="620"/>
      <c r="KDA5" s="620"/>
      <c r="KDB5" s="620"/>
      <c r="KDC5" s="620"/>
      <c r="KDD5" s="620"/>
      <c r="KDE5" s="620"/>
      <c r="KDF5" s="620"/>
      <c r="KDG5" s="620"/>
      <c r="KDH5" s="620"/>
      <c r="KDI5" s="620"/>
      <c r="KDJ5" s="620"/>
      <c r="KDK5" s="620"/>
      <c r="KDL5" s="620"/>
      <c r="KDM5" s="620"/>
      <c r="KDN5" s="620"/>
      <c r="KDO5" s="620"/>
      <c r="KDP5" s="620"/>
      <c r="KDQ5" s="620"/>
      <c r="KDR5" s="620"/>
      <c r="KDS5" s="620"/>
      <c r="KDT5" s="620"/>
      <c r="KDU5" s="620"/>
      <c r="KDV5" s="620"/>
      <c r="KDW5" s="620"/>
      <c r="KDX5" s="620"/>
      <c r="KDY5" s="620"/>
      <c r="KDZ5" s="620"/>
      <c r="KEA5" s="620"/>
      <c r="KEB5" s="620"/>
      <c r="KEC5" s="620"/>
      <c r="KED5" s="620"/>
      <c r="KEE5" s="620"/>
      <c r="KEF5" s="620"/>
      <c r="KEG5" s="620"/>
      <c r="KEH5" s="620"/>
      <c r="KEI5" s="620"/>
      <c r="KEJ5" s="620"/>
      <c r="KEK5" s="620"/>
      <c r="KEL5" s="620"/>
      <c r="KEM5" s="620"/>
      <c r="KEN5" s="620"/>
      <c r="KEO5" s="620"/>
      <c r="KEP5" s="620"/>
      <c r="KEQ5" s="620"/>
      <c r="KER5" s="620"/>
      <c r="KES5" s="620"/>
      <c r="KET5" s="620"/>
      <c r="KEU5" s="620"/>
      <c r="KEV5" s="620"/>
      <c r="KEW5" s="620"/>
      <c r="KEX5" s="620"/>
      <c r="KEY5" s="620"/>
      <c r="KEZ5" s="620"/>
      <c r="KFA5" s="620"/>
      <c r="KFB5" s="620"/>
      <c r="KFC5" s="620"/>
      <c r="KFD5" s="620"/>
      <c r="KFE5" s="620"/>
      <c r="KFF5" s="620"/>
      <c r="KFG5" s="620"/>
      <c r="KFH5" s="620"/>
      <c r="KFI5" s="620"/>
      <c r="KFJ5" s="620"/>
      <c r="KFK5" s="620"/>
      <c r="KFL5" s="620"/>
      <c r="KFM5" s="620"/>
      <c r="KFN5" s="620"/>
      <c r="KFO5" s="620"/>
      <c r="KFP5" s="620"/>
      <c r="KFQ5" s="620"/>
      <c r="KFR5" s="620"/>
      <c r="KFS5" s="620"/>
      <c r="KFT5" s="620"/>
      <c r="KFU5" s="620"/>
      <c r="KFV5" s="620"/>
      <c r="KFW5" s="620"/>
      <c r="KFX5" s="620"/>
      <c r="KFY5" s="620"/>
      <c r="KFZ5" s="620"/>
      <c r="KGA5" s="620"/>
      <c r="KGB5" s="620"/>
      <c r="KGC5" s="620"/>
      <c r="KGD5" s="620"/>
      <c r="KGE5" s="620"/>
      <c r="KGF5" s="620"/>
      <c r="KGG5" s="620"/>
      <c r="KGH5" s="620"/>
      <c r="KGI5" s="620"/>
      <c r="KGJ5" s="620"/>
      <c r="KGK5" s="620"/>
      <c r="KGL5" s="620"/>
      <c r="KGM5" s="620"/>
      <c r="KGN5" s="620"/>
      <c r="KGO5" s="620"/>
      <c r="KGP5" s="620"/>
      <c r="KGQ5" s="620"/>
      <c r="KGR5" s="620"/>
      <c r="KGS5" s="620"/>
      <c r="KGT5" s="620"/>
      <c r="KGU5" s="620"/>
      <c r="KGV5" s="620"/>
      <c r="KGW5" s="620"/>
      <c r="KGX5" s="620"/>
      <c r="KGY5" s="620"/>
      <c r="KGZ5" s="620"/>
      <c r="KHA5" s="620"/>
      <c r="KHB5" s="620"/>
      <c r="KHC5" s="620"/>
      <c r="KHD5" s="620"/>
      <c r="KHE5" s="620"/>
      <c r="KHF5" s="620"/>
      <c r="KHG5" s="620"/>
      <c r="KHH5" s="620"/>
      <c r="KHI5" s="620"/>
      <c r="KHJ5" s="620"/>
      <c r="KHK5" s="620"/>
      <c r="KHL5" s="620"/>
      <c r="KHM5" s="620"/>
      <c r="KHN5" s="620"/>
      <c r="KHO5" s="620"/>
      <c r="KHP5" s="620"/>
      <c r="KHQ5" s="620"/>
      <c r="KHR5" s="620"/>
      <c r="KHS5" s="620"/>
      <c r="KHT5" s="620"/>
      <c r="KHU5" s="620"/>
      <c r="KHV5" s="620"/>
      <c r="KHW5" s="620"/>
      <c r="KHX5" s="620"/>
      <c r="KHY5" s="620"/>
      <c r="KHZ5" s="620"/>
      <c r="KIA5" s="620"/>
      <c r="KIB5" s="620"/>
      <c r="KIC5" s="620"/>
      <c r="KID5" s="620"/>
      <c r="KIE5" s="620"/>
      <c r="KIF5" s="620"/>
      <c r="KIG5" s="620"/>
      <c r="KIH5" s="620"/>
      <c r="KII5" s="620"/>
      <c r="KIJ5" s="620"/>
      <c r="KIK5" s="620"/>
      <c r="KIL5" s="620"/>
      <c r="KIM5" s="620"/>
      <c r="KIN5" s="620"/>
      <c r="KIO5" s="620"/>
      <c r="KIP5" s="620"/>
      <c r="KIQ5" s="620"/>
      <c r="KIR5" s="620"/>
      <c r="KIS5" s="620"/>
      <c r="KIT5" s="620"/>
      <c r="KIU5" s="620"/>
      <c r="KIV5" s="620"/>
      <c r="KIW5" s="620"/>
      <c r="KIX5" s="620"/>
      <c r="KIY5" s="620"/>
      <c r="KIZ5" s="620"/>
      <c r="KJA5" s="620"/>
      <c r="KJB5" s="620"/>
      <c r="KJC5" s="620"/>
      <c r="KJD5" s="620"/>
      <c r="KJE5" s="620"/>
      <c r="KJF5" s="620"/>
      <c r="KJG5" s="620"/>
      <c r="KJH5" s="620"/>
      <c r="KJI5" s="620"/>
      <c r="KJJ5" s="620"/>
      <c r="KJK5" s="620"/>
      <c r="KJL5" s="620"/>
      <c r="KJM5" s="620"/>
      <c r="KJN5" s="620"/>
      <c r="KJO5" s="620"/>
      <c r="KJP5" s="620"/>
      <c r="KJQ5" s="620"/>
      <c r="KJR5" s="620"/>
      <c r="KJS5" s="620"/>
      <c r="KJT5" s="620"/>
      <c r="KJU5" s="620"/>
      <c r="KJV5" s="620"/>
      <c r="KJW5" s="620"/>
      <c r="KJX5" s="620"/>
      <c r="KJY5" s="620"/>
      <c r="KJZ5" s="620"/>
      <c r="KKA5" s="620"/>
      <c r="KKB5" s="620"/>
      <c r="KKC5" s="620"/>
      <c r="KKD5" s="620"/>
      <c r="KKE5" s="620"/>
      <c r="KKF5" s="620"/>
      <c r="KKG5" s="620"/>
      <c r="KKH5" s="620"/>
      <c r="KKI5" s="620"/>
      <c r="KKJ5" s="620"/>
      <c r="KKK5" s="620"/>
      <c r="KKL5" s="620"/>
      <c r="KKM5" s="620"/>
      <c r="KKN5" s="620"/>
      <c r="KKO5" s="620"/>
      <c r="KKP5" s="620"/>
      <c r="KKQ5" s="620"/>
      <c r="KKR5" s="620"/>
      <c r="KKS5" s="620"/>
      <c r="KKT5" s="620"/>
      <c r="KKU5" s="620"/>
      <c r="KKV5" s="620"/>
      <c r="KKW5" s="620"/>
      <c r="KKX5" s="620"/>
      <c r="KKY5" s="620"/>
      <c r="KKZ5" s="620"/>
      <c r="KLA5" s="620"/>
      <c r="KLB5" s="620"/>
      <c r="KLC5" s="620"/>
      <c r="KLD5" s="620"/>
      <c r="KLE5" s="620"/>
      <c r="KLF5" s="620"/>
      <c r="KLG5" s="620"/>
      <c r="KLH5" s="620"/>
      <c r="KLI5" s="620"/>
      <c r="KLJ5" s="620"/>
      <c r="KLK5" s="620"/>
      <c r="KLL5" s="620"/>
      <c r="KLM5" s="620"/>
      <c r="KLN5" s="620"/>
      <c r="KLO5" s="620"/>
      <c r="KLP5" s="620"/>
      <c r="KLQ5" s="620"/>
      <c r="KLR5" s="620"/>
      <c r="KLS5" s="620"/>
      <c r="KLT5" s="620"/>
      <c r="KLU5" s="620"/>
      <c r="KLV5" s="620"/>
      <c r="KLW5" s="620"/>
      <c r="KLX5" s="620"/>
      <c r="KLY5" s="620"/>
      <c r="KLZ5" s="620"/>
      <c r="KMA5" s="620"/>
      <c r="KMB5" s="620"/>
      <c r="KMC5" s="620"/>
      <c r="KMD5" s="620"/>
      <c r="KME5" s="620"/>
      <c r="KMF5" s="620"/>
      <c r="KMG5" s="620"/>
      <c r="KMH5" s="620"/>
      <c r="KMI5" s="620"/>
      <c r="KMJ5" s="620"/>
      <c r="KMK5" s="620"/>
      <c r="KML5" s="620"/>
      <c r="KMM5" s="620"/>
      <c r="KMN5" s="620"/>
      <c r="KMO5" s="620"/>
      <c r="KMP5" s="620"/>
      <c r="KMQ5" s="620"/>
      <c r="KMR5" s="620"/>
      <c r="KMS5" s="620"/>
      <c r="KMT5" s="620"/>
      <c r="KMU5" s="620"/>
      <c r="KMV5" s="620"/>
      <c r="KMW5" s="620"/>
      <c r="KMX5" s="620"/>
      <c r="KMY5" s="620"/>
      <c r="KMZ5" s="620"/>
      <c r="KNA5" s="620"/>
      <c r="KNB5" s="620"/>
      <c r="KNC5" s="620"/>
      <c r="KND5" s="620"/>
      <c r="KNE5" s="620"/>
      <c r="KNF5" s="620"/>
      <c r="KNG5" s="620"/>
      <c r="KNH5" s="620"/>
      <c r="KNI5" s="620"/>
      <c r="KNJ5" s="620"/>
      <c r="KNK5" s="620"/>
      <c r="KNL5" s="620"/>
      <c r="KNM5" s="620"/>
      <c r="KNN5" s="620"/>
      <c r="KNO5" s="620"/>
      <c r="KNP5" s="620"/>
      <c r="KNQ5" s="620"/>
      <c r="KNR5" s="620"/>
      <c r="KNS5" s="620"/>
      <c r="KNT5" s="620"/>
      <c r="KNU5" s="620"/>
      <c r="KNV5" s="620"/>
      <c r="KNW5" s="620"/>
      <c r="KNX5" s="620"/>
      <c r="KNY5" s="620"/>
      <c r="KNZ5" s="620"/>
      <c r="KOA5" s="620"/>
      <c r="KOB5" s="620"/>
      <c r="KOC5" s="620"/>
      <c r="KOD5" s="620"/>
      <c r="KOE5" s="620"/>
      <c r="KOF5" s="620"/>
      <c r="KOG5" s="620"/>
      <c r="KOH5" s="620"/>
      <c r="KOI5" s="620"/>
      <c r="KOJ5" s="620"/>
      <c r="KOK5" s="620"/>
      <c r="KOL5" s="620"/>
      <c r="KOM5" s="620"/>
      <c r="KON5" s="620"/>
      <c r="KOO5" s="620"/>
      <c r="KOP5" s="620"/>
      <c r="KOQ5" s="620"/>
      <c r="KOR5" s="620"/>
      <c r="KOS5" s="620"/>
      <c r="KOT5" s="620"/>
      <c r="KOU5" s="620"/>
      <c r="KOV5" s="620"/>
      <c r="KOW5" s="620"/>
      <c r="KOX5" s="620"/>
      <c r="KOY5" s="620"/>
      <c r="KOZ5" s="620"/>
      <c r="KPA5" s="620"/>
      <c r="KPB5" s="620"/>
      <c r="KPC5" s="620"/>
      <c r="KPD5" s="620"/>
      <c r="KPE5" s="620"/>
      <c r="KPF5" s="620"/>
      <c r="KPG5" s="620"/>
      <c r="KPH5" s="620"/>
      <c r="KPI5" s="620"/>
      <c r="KPJ5" s="620"/>
      <c r="KPK5" s="620"/>
      <c r="KPL5" s="620"/>
      <c r="KPM5" s="620"/>
      <c r="KPN5" s="620"/>
      <c r="KPO5" s="620"/>
      <c r="KPP5" s="620"/>
      <c r="KPQ5" s="620"/>
      <c r="KPR5" s="620"/>
      <c r="KPS5" s="620"/>
      <c r="KPT5" s="620"/>
      <c r="KPU5" s="620"/>
      <c r="KPV5" s="620"/>
      <c r="KPW5" s="620"/>
      <c r="KPX5" s="620"/>
      <c r="KPY5" s="620"/>
      <c r="KPZ5" s="620"/>
      <c r="KQA5" s="620"/>
      <c r="KQB5" s="620"/>
      <c r="KQC5" s="620"/>
      <c r="KQD5" s="620"/>
      <c r="KQE5" s="620"/>
      <c r="KQF5" s="620"/>
      <c r="KQG5" s="620"/>
      <c r="KQH5" s="620"/>
      <c r="KQI5" s="620"/>
      <c r="KQJ5" s="620"/>
      <c r="KQK5" s="620"/>
      <c r="KQL5" s="620"/>
      <c r="KQM5" s="620"/>
      <c r="KQN5" s="620"/>
      <c r="KQO5" s="620"/>
      <c r="KQP5" s="620"/>
      <c r="KQQ5" s="620"/>
      <c r="KQR5" s="620"/>
      <c r="KQS5" s="620"/>
      <c r="KQT5" s="620"/>
      <c r="KQU5" s="620"/>
      <c r="KQV5" s="620"/>
      <c r="KQW5" s="620"/>
      <c r="KQX5" s="620"/>
      <c r="KQY5" s="620"/>
      <c r="KQZ5" s="620"/>
      <c r="KRA5" s="620"/>
      <c r="KRB5" s="620"/>
      <c r="KRC5" s="620"/>
      <c r="KRD5" s="620"/>
      <c r="KRE5" s="620"/>
      <c r="KRF5" s="620"/>
      <c r="KRG5" s="620"/>
      <c r="KRH5" s="620"/>
      <c r="KRI5" s="620"/>
      <c r="KRJ5" s="620"/>
      <c r="KRK5" s="620"/>
      <c r="KRL5" s="620"/>
      <c r="KRM5" s="620"/>
      <c r="KRN5" s="620"/>
      <c r="KRO5" s="620"/>
      <c r="KRP5" s="620"/>
      <c r="KRQ5" s="620"/>
      <c r="KRR5" s="620"/>
      <c r="KRS5" s="620"/>
      <c r="KRT5" s="620"/>
      <c r="KRU5" s="620"/>
      <c r="KRV5" s="620"/>
      <c r="KRW5" s="620"/>
      <c r="KRX5" s="620"/>
      <c r="KRY5" s="620"/>
      <c r="KRZ5" s="620"/>
      <c r="KSA5" s="620"/>
      <c r="KSB5" s="620"/>
      <c r="KSC5" s="620"/>
      <c r="KSD5" s="620"/>
      <c r="KSE5" s="620"/>
      <c r="KSF5" s="620"/>
      <c r="KSG5" s="620"/>
      <c r="KSH5" s="620"/>
      <c r="KSI5" s="620"/>
      <c r="KSJ5" s="620"/>
      <c r="KSK5" s="620"/>
      <c r="KSL5" s="620"/>
      <c r="KSM5" s="620"/>
      <c r="KSN5" s="620"/>
      <c r="KSO5" s="620"/>
      <c r="KSP5" s="620"/>
      <c r="KSQ5" s="620"/>
      <c r="KSR5" s="620"/>
      <c r="KSS5" s="620"/>
      <c r="KST5" s="620"/>
      <c r="KSU5" s="620"/>
      <c r="KSV5" s="620"/>
      <c r="KSW5" s="620"/>
      <c r="KSX5" s="620"/>
      <c r="KSY5" s="620"/>
      <c r="KSZ5" s="620"/>
      <c r="KTA5" s="620"/>
      <c r="KTB5" s="620"/>
      <c r="KTC5" s="620"/>
      <c r="KTD5" s="620"/>
      <c r="KTE5" s="620"/>
      <c r="KTF5" s="620"/>
      <c r="KTG5" s="620"/>
      <c r="KTH5" s="620"/>
      <c r="KTI5" s="620"/>
      <c r="KTJ5" s="620"/>
      <c r="KTK5" s="620"/>
      <c r="KTL5" s="620"/>
      <c r="KTM5" s="620"/>
      <c r="KTN5" s="620"/>
      <c r="KTO5" s="620"/>
      <c r="KTP5" s="620"/>
      <c r="KTQ5" s="620"/>
      <c r="KTR5" s="620"/>
      <c r="KTS5" s="620"/>
      <c r="KTT5" s="620"/>
      <c r="KTU5" s="620"/>
      <c r="KTV5" s="620"/>
      <c r="KTW5" s="620"/>
      <c r="KTX5" s="620"/>
      <c r="KTY5" s="620"/>
      <c r="KTZ5" s="620"/>
      <c r="KUA5" s="620"/>
      <c r="KUB5" s="620"/>
      <c r="KUC5" s="620"/>
      <c r="KUD5" s="620"/>
      <c r="KUE5" s="620"/>
      <c r="KUF5" s="620"/>
      <c r="KUG5" s="620"/>
      <c r="KUH5" s="620"/>
      <c r="KUI5" s="620"/>
      <c r="KUJ5" s="620"/>
      <c r="KUK5" s="620"/>
      <c r="KUL5" s="620"/>
      <c r="KUM5" s="620"/>
      <c r="KUN5" s="620"/>
      <c r="KUO5" s="620"/>
      <c r="KUP5" s="620"/>
      <c r="KUQ5" s="620"/>
      <c r="KUR5" s="620"/>
      <c r="KUS5" s="620"/>
      <c r="KUT5" s="620"/>
      <c r="KUU5" s="620"/>
      <c r="KUV5" s="620"/>
      <c r="KUW5" s="620"/>
      <c r="KUX5" s="620"/>
      <c r="KUY5" s="620"/>
      <c r="KUZ5" s="620"/>
      <c r="KVA5" s="620"/>
      <c r="KVB5" s="620"/>
      <c r="KVC5" s="620"/>
      <c r="KVD5" s="620"/>
      <c r="KVE5" s="620"/>
      <c r="KVF5" s="620"/>
      <c r="KVG5" s="620"/>
      <c r="KVH5" s="620"/>
      <c r="KVI5" s="620"/>
      <c r="KVJ5" s="620"/>
      <c r="KVK5" s="620"/>
      <c r="KVL5" s="620"/>
      <c r="KVM5" s="620"/>
      <c r="KVN5" s="620"/>
      <c r="KVO5" s="620"/>
      <c r="KVP5" s="620"/>
      <c r="KVQ5" s="620"/>
      <c r="KVR5" s="620"/>
      <c r="KVS5" s="620"/>
      <c r="KVT5" s="620"/>
      <c r="KVU5" s="620"/>
      <c r="KVV5" s="620"/>
      <c r="KVW5" s="620"/>
      <c r="KVX5" s="620"/>
      <c r="KVY5" s="620"/>
      <c r="KVZ5" s="620"/>
      <c r="KWA5" s="620"/>
      <c r="KWB5" s="620"/>
      <c r="KWC5" s="620"/>
      <c r="KWD5" s="620"/>
      <c r="KWE5" s="620"/>
      <c r="KWF5" s="620"/>
      <c r="KWG5" s="620"/>
      <c r="KWH5" s="620"/>
      <c r="KWI5" s="620"/>
      <c r="KWJ5" s="620"/>
      <c r="KWK5" s="620"/>
      <c r="KWL5" s="620"/>
      <c r="KWM5" s="620"/>
      <c r="KWN5" s="620"/>
      <c r="KWO5" s="620"/>
      <c r="KWP5" s="620"/>
      <c r="KWQ5" s="620"/>
      <c r="KWR5" s="620"/>
      <c r="KWS5" s="620"/>
      <c r="KWT5" s="620"/>
      <c r="KWU5" s="620"/>
      <c r="KWV5" s="620"/>
      <c r="KWW5" s="620"/>
      <c r="KWX5" s="620"/>
      <c r="KWY5" s="620"/>
      <c r="KWZ5" s="620"/>
      <c r="KXA5" s="620"/>
      <c r="KXB5" s="620"/>
      <c r="KXC5" s="620"/>
      <c r="KXD5" s="620"/>
      <c r="KXE5" s="620"/>
      <c r="KXF5" s="620"/>
      <c r="KXG5" s="620"/>
      <c r="KXH5" s="620"/>
      <c r="KXI5" s="620"/>
      <c r="KXJ5" s="620"/>
      <c r="KXK5" s="620"/>
      <c r="KXL5" s="620"/>
      <c r="KXM5" s="620"/>
      <c r="KXN5" s="620"/>
      <c r="KXO5" s="620"/>
      <c r="KXP5" s="620"/>
      <c r="KXQ5" s="620"/>
      <c r="KXR5" s="620"/>
      <c r="KXS5" s="620"/>
      <c r="KXT5" s="620"/>
      <c r="KXU5" s="620"/>
      <c r="KXV5" s="620"/>
      <c r="KXW5" s="620"/>
      <c r="KXX5" s="620"/>
      <c r="KXY5" s="620"/>
      <c r="KXZ5" s="620"/>
      <c r="KYA5" s="620"/>
      <c r="KYB5" s="620"/>
      <c r="KYC5" s="620"/>
      <c r="KYD5" s="620"/>
      <c r="KYE5" s="620"/>
      <c r="KYF5" s="620"/>
      <c r="KYG5" s="620"/>
      <c r="KYH5" s="620"/>
      <c r="KYI5" s="620"/>
      <c r="KYJ5" s="620"/>
      <c r="KYK5" s="620"/>
      <c r="KYL5" s="620"/>
      <c r="KYM5" s="620"/>
      <c r="KYN5" s="620"/>
      <c r="KYO5" s="620"/>
      <c r="KYP5" s="620"/>
      <c r="KYQ5" s="620"/>
      <c r="KYR5" s="620"/>
      <c r="KYS5" s="620"/>
      <c r="KYT5" s="620"/>
      <c r="KYU5" s="620"/>
      <c r="KYV5" s="620"/>
      <c r="KYW5" s="620"/>
      <c r="KYX5" s="620"/>
      <c r="KYY5" s="620"/>
      <c r="KYZ5" s="620"/>
      <c r="KZA5" s="620"/>
      <c r="KZB5" s="620"/>
      <c r="KZC5" s="620"/>
      <c r="KZD5" s="620"/>
      <c r="KZE5" s="620"/>
      <c r="KZF5" s="620"/>
      <c r="KZG5" s="620"/>
      <c r="KZH5" s="620"/>
      <c r="KZI5" s="620"/>
      <c r="KZJ5" s="620"/>
      <c r="KZK5" s="620"/>
      <c r="KZL5" s="620"/>
      <c r="KZM5" s="620"/>
      <c r="KZN5" s="620"/>
      <c r="KZO5" s="620"/>
      <c r="KZP5" s="620"/>
      <c r="KZQ5" s="620"/>
      <c r="KZR5" s="620"/>
      <c r="KZS5" s="620"/>
      <c r="KZT5" s="620"/>
      <c r="KZU5" s="620"/>
      <c r="KZV5" s="620"/>
      <c r="KZW5" s="620"/>
      <c r="KZX5" s="620"/>
      <c r="KZY5" s="620"/>
      <c r="KZZ5" s="620"/>
      <c r="LAA5" s="620"/>
      <c r="LAB5" s="620"/>
      <c r="LAC5" s="620"/>
      <c r="LAD5" s="620"/>
      <c r="LAE5" s="620"/>
      <c r="LAF5" s="620"/>
      <c r="LAG5" s="620"/>
      <c r="LAH5" s="620"/>
      <c r="LAI5" s="620"/>
      <c r="LAJ5" s="620"/>
      <c r="LAK5" s="620"/>
      <c r="LAL5" s="620"/>
      <c r="LAM5" s="620"/>
      <c r="LAN5" s="620"/>
      <c r="LAO5" s="620"/>
      <c r="LAP5" s="620"/>
      <c r="LAQ5" s="620"/>
      <c r="LAR5" s="620"/>
      <c r="LAS5" s="620"/>
      <c r="LAT5" s="620"/>
      <c r="LAU5" s="620"/>
      <c r="LAV5" s="620"/>
      <c r="LAW5" s="620"/>
      <c r="LAX5" s="620"/>
      <c r="LAY5" s="620"/>
      <c r="LAZ5" s="620"/>
      <c r="LBA5" s="620"/>
      <c r="LBB5" s="620"/>
      <c r="LBC5" s="620"/>
      <c r="LBD5" s="620"/>
      <c r="LBE5" s="620"/>
      <c r="LBF5" s="620"/>
      <c r="LBG5" s="620"/>
      <c r="LBH5" s="620"/>
      <c r="LBI5" s="620"/>
      <c r="LBJ5" s="620"/>
      <c r="LBK5" s="620"/>
      <c r="LBL5" s="620"/>
      <c r="LBM5" s="620"/>
      <c r="LBN5" s="620"/>
      <c r="LBO5" s="620"/>
      <c r="LBP5" s="620"/>
      <c r="LBQ5" s="620"/>
      <c r="LBR5" s="620"/>
      <c r="LBS5" s="620"/>
      <c r="LBT5" s="620"/>
      <c r="LBU5" s="620"/>
      <c r="LBV5" s="620"/>
      <c r="LBW5" s="620"/>
      <c r="LBX5" s="620"/>
      <c r="LBY5" s="620"/>
      <c r="LBZ5" s="620"/>
      <c r="LCA5" s="620"/>
      <c r="LCB5" s="620"/>
      <c r="LCC5" s="620"/>
      <c r="LCD5" s="620"/>
      <c r="LCE5" s="620"/>
      <c r="LCF5" s="620"/>
      <c r="LCG5" s="620"/>
      <c r="LCH5" s="620"/>
      <c r="LCI5" s="620"/>
      <c r="LCJ5" s="620"/>
      <c r="LCK5" s="620"/>
      <c r="LCL5" s="620"/>
      <c r="LCM5" s="620"/>
      <c r="LCN5" s="620"/>
      <c r="LCO5" s="620"/>
      <c r="LCP5" s="620"/>
      <c r="LCQ5" s="620"/>
      <c r="LCR5" s="620"/>
      <c r="LCS5" s="620"/>
      <c r="LCT5" s="620"/>
      <c r="LCU5" s="620"/>
      <c r="LCV5" s="620"/>
      <c r="LCW5" s="620"/>
      <c r="LCX5" s="620"/>
      <c r="LCY5" s="620"/>
      <c r="LCZ5" s="620"/>
      <c r="LDA5" s="620"/>
      <c r="LDB5" s="620"/>
      <c r="LDC5" s="620"/>
      <c r="LDD5" s="620"/>
      <c r="LDE5" s="620"/>
      <c r="LDF5" s="620"/>
      <c r="LDG5" s="620"/>
      <c r="LDH5" s="620"/>
      <c r="LDI5" s="620"/>
      <c r="LDJ5" s="620"/>
      <c r="LDK5" s="620"/>
      <c r="LDL5" s="620"/>
      <c r="LDM5" s="620"/>
      <c r="LDN5" s="620"/>
      <c r="LDO5" s="620"/>
      <c r="LDP5" s="620"/>
      <c r="LDQ5" s="620"/>
      <c r="LDR5" s="620"/>
      <c r="LDS5" s="620"/>
      <c r="LDT5" s="620"/>
      <c r="LDU5" s="620"/>
      <c r="LDV5" s="620"/>
      <c r="LDW5" s="620"/>
      <c r="LDX5" s="620"/>
      <c r="LDY5" s="620"/>
      <c r="LDZ5" s="620"/>
      <c r="LEA5" s="620"/>
      <c r="LEB5" s="620"/>
      <c r="LEC5" s="620"/>
      <c r="LED5" s="620"/>
      <c r="LEE5" s="620"/>
      <c r="LEF5" s="620"/>
      <c r="LEG5" s="620"/>
      <c r="LEH5" s="620"/>
      <c r="LEI5" s="620"/>
      <c r="LEJ5" s="620"/>
      <c r="LEK5" s="620"/>
      <c r="LEL5" s="620"/>
      <c r="LEM5" s="620"/>
      <c r="LEN5" s="620"/>
      <c r="LEO5" s="620"/>
      <c r="LEP5" s="620"/>
      <c r="LEQ5" s="620"/>
      <c r="LER5" s="620"/>
      <c r="LES5" s="620"/>
      <c r="LET5" s="620"/>
      <c r="LEU5" s="620"/>
      <c r="LEV5" s="620"/>
      <c r="LEW5" s="620"/>
      <c r="LEX5" s="620"/>
      <c r="LEY5" s="620"/>
      <c r="LEZ5" s="620"/>
      <c r="LFA5" s="620"/>
      <c r="LFB5" s="620"/>
      <c r="LFC5" s="620"/>
      <c r="LFD5" s="620"/>
      <c r="LFE5" s="620"/>
      <c r="LFF5" s="620"/>
      <c r="LFG5" s="620"/>
      <c r="LFH5" s="620"/>
      <c r="LFI5" s="620"/>
      <c r="LFJ5" s="620"/>
      <c r="LFK5" s="620"/>
      <c r="LFL5" s="620"/>
      <c r="LFM5" s="620"/>
      <c r="LFN5" s="620"/>
      <c r="LFO5" s="620"/>
      <c r="LFP5" s="620"/>
      <c r="LFQ5" s="620"/>
      <c r="LFR5" s="620"/>
      <c r="LFS5" s="620"/>
      <c r="LFT5" s="620"/>
      <c r="LFU5" s="620"/>
      <c r="LFV5" s="620"/>
      <c r="LFW5" s="620"/>
      <c r="LFX5" s="620"/>
      <c r="LFY5" s="620"/>
      <c r="LFZ5" s="620"/>
      <c r="LGA5" s="620"/>
      <c r="LGB5" s="620"/>
      <c r="LGC5" s="620"/>
      <c r="LGD5" s="620"/>
      <c r="LGE5" s="620"/>
      <c r="LGF5" s="620"/>
      <c r="LGG5" s="620"/>
      <c r="LGH5" s="620"/>
      <c r="LGI5" s="620"/>
      <c r="LGJ5" s="620"/>
      <c r="LGK5" s="620"/>
      <c r="LGL5" s="620"/>
      <c r="LGM5" s="620"/>
      <c r="LGN5" s="620"/>
      <c r="LGO5" s="620"/>
      <c r="LGP5" s="620"/>
      <c r="LGQ5" s="620"/>
      <c r="LGR5" s="620"/>
      <c r="LGS5" s="620"/>
      <c r="LGT5" s="620"/>
      <c r="LGU5" s="620"/>
      <c r="LGV5" s="620"/>
      <c r="LGW5" s="620"/>
      <c r="LGX5" s="620"/>
      <c r="LGY5" s="620"/>
      <c r="LGZ5" s="620"/>
      <c r="LHA5" s="620"/>
      <c r="LHB5" s="620"/>
      <c r="LHC5" s="620"/>
      <c r="LHD5" s="620"/>
      <c r="LHE5" s="620"/>
      <c r="LHF5" s="620"/>
      <c r="LHG5" s="620"/>
      <c r="LHH5" s="620"/>
      <c r="LHI5" s="620"/>
      <c r="LHJ5" s="620"/>
      <c r="LHK5" s="620"/>
      <c r="LHL5" s="620"/>
      <c r="LHM5" s="620"/>
      <c r="LHN5" s="620"/>
      <c r="LHO5" s="620"/>
      <c r="LHP5" s="620"/>
      <c r="LHQ5" s="620"/>
      <c r="LHR5" s="620"/>
      <c r="LHS5" s="620"/>
      <c r="LHT5" s="620"/>
      <c r="LHU5" s="620"/>
      <c r="LHV5" s="620"/>
      <c r="LHW5" s="620"/>
      <c r="LHX5" s="620"/>
      <c r="LHY5" s="620"/>
      <c r="LHZ5" s="620"/>
      <c r="LIA5" s="620"/>
      <c r="LIB5" s="620"/>
      <c r="LIC5" s="620"/>
      <c r="LID5" s="620"/>
      <c r="LIE5" s="620"/>
      <c r="LIF5" s="620"/>
      <c r="LIG5" s="620"/>
      <c r="LIH5" s="620"/>
      <c r="LII5" s="620"/>
      <c r="LIJ5" s="620"/>
      <c r="LIK5" s="620"/>
      <c r="LIL5" s="620"/>
      <c r="LIM5" s="620"/>
      <c r="LIN5" s="620"/>
      <c r="LIO5" s="620"/>
      <c r="LIP5" s="620"/>
      <c r="LIQ5" s="620"/>
      <c r="LIR5" s="620"/>
      <c r="LIS5" s="620"/>
      <c r="LIT5" s="620"/>
      <c r="LIU5" s="620"/>
      <c r="LIV5" s="620"/>
      <c r="LIW5" s="620"/>
      <c r="LIX5" s="620"/>
      <c r="LIY5" s="620"/>
      <c r="LIZ5" s="620"/>
      <c r="LJA5" s="620"/>
      <c r="LJB5" s="620"/>
      <c r="LJC5" s="620"/>
      <c r="LJD5" s="620"/>
      <c r="LJE5" s="620"/>
      <c r="LJF5" s="620"/>
      <c r="LJG5" s="620"/>
      <c r="LJH5" s="620"/>
      <c r="LJI5" s="620"/>
      <c r="LJJ5" s="620"/>
      <c r="LJK5" s="620"/>
      <c r="LJL5" s="620"/>
      <c r="LJM5" s="620"/>
      <c r="LJN5" s="620"/>
      <c r="LJO5" s="620"/>
      <c r="LJP5" s="620"/>
      <c r="LJQ5" s="620"/>
      <c r="LJR5" s="620"/>
      <c r="LJS5" s="620"/>
      <c r="LJT5" s="620"/>
      <c r="LJU5" s="620"/>
      <c r="LJV5" s="620"/>
      <c r="LJW5" s="620"/>
      <c r="LJX5" s="620"/>
      <c r="LJY5" s="620"/>
      <c r="LJZ5" s="620"/>
      <c r="LKA5" s="620"/>
      <c r="LKB5" s="620"/>
      <c r="LKC5" s="620"/>
      <c r="LKD5" s="620"/>
      <c r="LKE5" s="620"/>
      <c r="LKF5" s="620"/>
      <c r="LKG5" s="620"/>
      <c r="LKH5" s="620"/>
      <c r="LKI5" s="620"/>
      <c r="LKJ5" s="620"/>
      <c r="LKK5" s="620"/>
      <c r="LKL5" s="620"/>
      <c r="LKM5" s="620"/>
      <c r="LKN5" s="620"/>
      <c r="LKO5" s="620"/>
      <c r="LKP5" s="620"/>
      <c r="LKQ5" s="620"/>
      <c r="LKR5" s="620"/>
      <c r="LKS5" s="620"/>
      <c r="LKT5" s="620"/>
      <c r="LKU5" s="620"/>
      <c r="LKV5" s="620"/>
      <c r="LKW5" s="620"/>
      <c r="LKX5" s="620"/>
      <c r="LKY5" s="620"/>
      <c r="LKZ5" s="620"/>
      <c r="LLA5" s="620"/>
      <c r="LLB5" s="620"/>
      <c r="LLC5" s="620"/>
      <c r="LLD5" s="620"/>
      <c r="LLE5" s="620"/>
      <c r="LLF5" s="620"/>
      <c r="LLG5" s="620"/>
      <c r="LLH5" s="620"/>
      <c r="LLI5" s="620"/>
      <c r="LLJ5" s="620"/>
      <c r="LLK5" s="620"/>
      <c r="LLL5" s="620"/>
      <c r="LLM5" s="620"/>
      <c r="LLN5" s="620"/>
      <c r="LLO5" s="620"/>
      <c r="LLP5" s="620"/>
      <c r="LLQ5" s="620"/>
      <c r="LLR5" s="620"/>
      <c r="LLS5" s="620"/>
      <c r="LLT5" s="620"/>
      <c r="LLU5" s="620"/>
      <c r="LLV5" s="620"/>
      <c r="LLW5" s="620"/>
      <c r="LLX5" s="620"/>
      <c r="LLY5" s="620"/>
      <c r="LLZ5" s="620"/>
      <c r="LMA5" s="620"/>
      <c r="LMB5" s="620"/>
      <c r="LMC5" s="620"/>
      <c r="LMD5" s="620"/>
      <c r="LME5" s="620"/>
      <c r="LMF5" s="620"/>
      <c r="LMG5" s="620"/>
      <c r="LMH5" s="620"/>
      <c r="LMI5" s="620"/>
      <c r="LMJ5" s="620"/>
      <c r="LMK5" s="620"/>
      <c r="LML5" s="620"/>
      <c r="LMM5" s="620"/>
      <c r="LMN5" s="620"/>
      <c r="LMO5" s="620"/>
      <c r="LMP5" s="620"/>
      <c r="LMQ5" s="620"/>
      <c r="LMR5" s="620"/>
      <c r="LMS5" s="620"/>
      <c r="LMT5" s="620"/>
      <c r="LMU5" s="620"/>
      <c r="LMV5" s="620"/>
      <c r="LMW5" s="620"/>
      <c r="LMX5" s="620"/>
      <c r="LMY5" s="620"/>
      <c r="LMZ5" s="620"/>
      <c r="LNA5" s="620"/>
      <c r="LNB5" s="620"/>
      <c r="LNC5" s="620"/>
      <c r="LND5" s="620"/>
      <c r="LNE5" s="620"/>
      <c r="LNF5" s="620"/>
      <c r="LNG5" s="620"/>
      <c r="LNH5" s="620"/>
      <c r="LNI5" s="620"/>
      <c r="LNJ5" s="620"/>
      <c r="LNK5" s="620"/>
      <c r="LNL5" s="620"/>
      <c r="LNM5" s="620"/>
      <c r="LNN5" s="620"/>
      <c r="LNO5" s="620"/>
      <c r="LNP5" s="620"/>
      <c r="LNQ5" s="620"/>
      <c r="LNR5" s="620"/>
      <c r="LNS5" s="620"/>
      <c r="LNT5" s="620"/>
      <c r="LNU5" s="620"/>
      <c r="LNV5" s="620"/>
      <c r="LNW5" s="620"/>
      <c r="LNX5" s="620"/>
      <c r="LNY5" s="620"/>
      <c r="LNZ5" s="620"/>
      <c r="LOA5" s="620"/>
      <c r="LOB5" s="620"/>
      <c r="LOC5" s="620"/>
      <c r="LOD5" s="620"/>
      <c r="LOE5" s="620"/>
      <c r="LOF5" s="620"/>
      <c r="LOG5" s="620"/>
      <c r="LOH5" s="620"/>
      <c r="LOI5" s="620"/>
      <c r="LOJ5" s="620"/>
      <c r="LOK5" s="620"/>
      <c r="LOL5" s="620"/>
      <c r="LOM5" s="620"/>
      <c r="LON5" s="620"/>
      <c r="LOO5" s="620"/>
      <c r="LOP5" s="620"/>
      <c r="LOQ5" s="620"/>
      <c r="LOR5" s="620"/>
      <c r="LOS5" s="620"/>
      <c r="LOT5" s="620"/>
      <c r="LOU5" s="620"/>
      <c r="LOV5" s="620"/>
      <c r="LOW5" s="620"/>
      <c r="LOX5" s="620"/>
      <c r="LOY5" s="620"/>
      <c r="LOZ5" s="620"/>
      <c r="LPA5" s="620"/>
      <c r="LPB5" s="620"/>
      <c r="LPC5" s="620"/>
      <c r="LPD5" s="620"/>
      <c r="LPE5" s="620"/>
      <c r="LPF5" s="620"/>
      <c r="LPG5" s="620"/>
      <c r="LPH5" s="620"/>
      <c r="LPI5" s="620"/>
      <c r="LPJ5" s="620"/>
      <c r="LPK5" s="620"/>
      <c r="LPL5" s="620"/>
      <c r="LPM5" s="620"/>
      <c r="LPN5" s="620"/>
      <c r="LPO5" s="620"/>
      <c r="LPP5" s="620"/>
      <c r="LPQ5" s="620"/>
      <c r="LPR5" s="620"/>
      <c r="LPS5" s="620"/>
      <c r="LPT5" s="620"/>
      <c r="LPU5" s="620"/>
      <c r="LPV5" s="620"/>
      <c r="LPW5" s="620"/>
      <c r="LPX5" s="620"/>
      <c r="LPY5" s="620"/>
      <c r="LPZ5" s="620"/>
      <c r="LQA5" s="620"/>
      <c r="LQB5" s="620"/>
      <c r="LQC5" s="620"/>
      <c r="LQD5" s="620"/>
      <c r="LQE5" s="620"/>
      <c r="LQF5" s="620"/>
      <c r="LQG5" s="620"/>
      <c r="LQH5" s="620"/>
      <c r="LQI5" s="620"/>
      <c r="LQJ5" s="620"/>
      <c r="LQK5" s="620"/>
      <c r="LQL5" s="620"/>
      <c r="LQM5" s="620"/>
      <c r="LQN5" s="620"/>
      <c r="LQO5" s="620"/>
      <c r="LQP5" s="620"/>
      <c r="LQQ5" s="620"/>
      <c r="LQR5" s="620"/>
      <c r="LQS5" s="620"/>
      <c r="LQT5" s="620"/>
      <c r="LQU5" s="620"/>
      <c r="LQV5" s="620"/>
      <c r="LQW5" s="620"/>
      <c r="LQX5" s="620"/>
      <c r="LQY5" s="620"/>
      <c r="LQZ5" s="620"/>
      <c r="LRA5" s="620"/>
      <c r="LRB5" s="620"/>
      <c r="LRC5" s="620"/>
      <c r="LRD5" s="620"/>
      <c r="LRE5" s="620"/>
      <c r="LRF5" s="620"/>
      <c r="LRG5" s="620"/>
      <c r="LRH5" s="620"/>
      <c r="LRI5" s="620"/>
      <c r="LRJ5" s="620"/>
      <c r="LRK5" s="620"/>
      <c r="LRL5" s="620"/>
      <c r="LRM5" s="620"/>
      <c r="LRN5" s="620"/>
      <c r="LRO5" s="620"/>
      <c r="LRP5" s="620"/>
      <c r="LRQ5" s="620"/>
      <c r="LRR5" s="620"/>
      <c r="LRS5" s="620"/>
      <c r="LRT5" s="620"/>
      <c r="LRU5" s="620"/>
      <c r="LRV5" s="620"/>
      <c r="LRW5" s="620"/>
      <c r="LRX5" s="620"/>
      <c r="LRY5" s="620"/>
      <c r="LRZ5" s="620"/>
      <c r="LSA5" s="620"/>
      <c r="LSB5" s="620"/>
      <c r="LSC5" s="620"/>
      <c r="LSD5" s="620"/>
      <c r="LSE5" s="620"/>
      <c r="LSF5" s="620"/>
      <c r="LSG5" s="620"/>
      <c r="LSH5" s="620"/>
      <c r="LSI5" s="620"/>
      <c r="LSJ5" s="620"/>
      <c r="LSK5" s="620"/>
      <c r="LSL5" s="620"/>
      <c r="LSM5" s="620"/>
      <c r="LSN5" s="620"/>
      <c r="LSO5" s="620"/>
      <c r="LSP5" s="620"/>
      <c r="LSQ5" s="620"/>
      <c r="LSR5" s="620"/>
      <c r="LSS5" s="620"/>
      <c r="LST5" s="620"/>
      <c r="LSU5" s="620"/>
      <c r="LSV5" s="620"/>
      <c r="LSW5" s="620"/>
      <c r="LSX5" s="620"/>
      <c r="LSY5" s="620"/>
      <c r="LSZ5" s="620"/>
      <c r="LTA5" s="620"/>
      <c r="LTB5" s="620"/>
      <c r="LTC5" s="620"/>
      <c r="LTD5" s="620"/>
      <c r="LTE5" s="620"/>
      <c r="LTF5" s="620"/>
      <c r="LTG5" s="620"/>
      <c r="LTH5" s="620"/>
      <c r="LTI5" s="620"/>
      <c r="LTJ5" s="620"/>
      <c r="LTK5" s="620"/>
      <c r="LTL5" s="620"/>
      <c r="LTM5" s="620"/>
      <c r="LTN5" s="620"/>
      <c r="LTO5" s="620"/>
      <c r="LTP5" s="620"/>
      <c r="LTQ5" s="620"/>
      <c r="LTR5" s="620"/>
      <c r="LTS5" s="620"/>
      <c r="LTT5" s="620"/>
      <c r="LTU5" s="620"/>
      <c r="LTV5" s="620"/>
      <c r="LTW5" s="620"/>
      <c r="LTX5" s="620"/>
      <c r="LTY5" s="620"/>
      <c r="LTZ5" s="620"/>
      <c r="LUA5" s="620"/>
      <c r="LUB5" s="620"/>
      <c r="LUC5" s="620"/>
      <c r="LUD5" s="620"/>
      <c r="LUE5" s="620"/>
      <c r="LUF5" s="620"/>
      <c r="LUG5" s="620"/>
      <c r="LUH5" s="620"/>
      <c r="LUI5" s="620"/>
      <c r="LUJ5" s="620"/>
      <c r="LUK5" s="620"/>
      <c r="LUL5" s="620"/>
      <c r="LUM5" s="620"/>
      <c r="LUN5" s="620"/>
      <c r="LUO5" s="620"/>
      <c r="LUP5" s="620"/>
      <c r="LUQ5" s="620"/>
      <c r="LUR5" s="620"/>
      <c r="LUS5" s="620"/>
      <c r="LUT5" s="620"/>
      <c r="LUU5" s="620"/>
      <c r="LUV5" s="620"/>
      <c r="LUW5" s="620"/>
      <c r="LUX5" s="620"/>
      <c r="LUY5" s="620"/>
      <c r="LUZ5" s="620"/>
      <c r="LVA5" s="620"/>
      <c r="LVB5" s="620"/>
      <c r="LVC5" s="620"/>
      <c r="LVD5" s="620"/>
      <c r="LVE5" s="620"/>
      <c r="LVF5" s="620"/>
      <c r="LVG5" s="620"/>
      <c r="LVH5" s="620"/>
      <c r="LVI5" s="620"/>
      <c r="LVJ5" s="620"/>
      <c r="LVK5" s="620"/>
      <c r="LVL5" s="620"/>
      <c r="LVM5" s="620"/>
      <c r="LVN5" s="620"/>
      <c r="LVO5" s="620"/>
      <c r="LVP5" s="620"/>
      <c r="LVQ5" s="620"/>
      <c r="LVR5" s="620"/>
      <c r="LVS5" s="620"/>
      <c r="LVT5" s="620"/>
      <c r="LVU5" s="620"/>
      <c r="LVV5" s="620"/>
      <c r="LVW5" s="620"/>
      <c r="LVX5" s="620"/>
      <c r="LVY5" s="620"/>
      <c r="LVZ5" s="620"/>
      <c r="LWA5" s="620"/>
      <c r="LWB5" s="620"/>
      <c r="LWC5" s="620"/>
      <c r="LWD5" s="620"/>
      <c r="LWE5" s="620"/>
      <c r="LWF5" s="620"/>
      <c r="LWG5" s="620"/>
      <c r="LWH5" s="620"/>
      <c r="LWI5" s="620"/>
      <c r="LWJ5" s="620"/>
      <c r="LWK5" s="620"/>
      <c r="LWL5" s="620"/>
      <c r="LWM5" s="620"/>
      <c r="LWN5" s="620"/>
      <c r="LWO5" s="620"/>
      <c r="LWP5" s="620"/>
      <c r="LWQ5" s="620"/>
      <c r="LWR5" s="620"/>
      <c r="LWS5" s="620"/>
      <c r="LWT5" s="620"/>
      <c r="LWU5" s="620"/>
      <c r="LWV5" s="620"/>
      <c r="LWW5" s="620"/>
      <c r="LWX5" s="620"/>
      <c r="LWY5" s="620"/>
      <c r="LWZ5" s="620"/>
      <c r="LXA5" s="620"/>
      <c r="LXB5" s="620"/>
      <c r="LXC5" s="620"/>
      <c r="LXD5" s="620"/>
      <c r="LXE5" s="620"/>
      <c r="LXF5" s="620"/>
      <c r="LXG5" s="620"/>
      <c r="LXH5" s="620"/>
      <c r="LXI5" s="620"/>
      <c r="LXJ5" s="620"/>
      <c r="LXK5" s="620"/>
      <c r="LXL5" s="620"/>
      <c r="LXM5" s="620"/>
      <c r="LXN5" s="620"/>
      <c r="LXO5" s="620"/>
      <c r="LXP5" s="620"/>
      <c r="LXQ5" s="620"/>
      <c r="LXR5" s="620"/>
      <c r="LXS5" s="620"/>
      <c r="LXT5" s="620"/>
      <c r="LXU5" s="620"/>
      <c r="LXV5" s="620"/>
      <c r="LXW5" s="620"/>
      <c r="LXX5" s="620"/>
      <c r="LXY5" s="620"/>
      <c r="LXZ5" s="620"/>
      <c r="LYA5" s="620"/>
      <c r="LYB5" s="620"/>
      <c r="LYC5" s="620"/>
      <c r="LYD5" s="620"/>
      <c r="LYE5" s="620"/>
      <c r="LYF5" s="620"/>
      <c r="LYG5" s="620"/>
      <c r="LYH5" s="620"/>
      <c r="LYI5" s="620"/>
      <c r="LYJ5" s="620"/>
      <c r="LYK5" s="620"/>
      <c r="LYL5" s="620"/>
      <c r="LYM5" s="620"/>
      <c r="LYN5" s="620"/>
      <c r="LYO5" s="620"/>
      <c r="LYP5" s="620"/>
      <c r="LYQ5" s="620"/>
      <c r="LYR5" s="620"/>
      <c r="LYS5" s="620"/>
      <c r="LYT5" s="620"/>
      <c r="LYU5" s="620"/>
      <c r="LYV5" s="620"/>
      <c r="LYW5" s="620"/>
      <c r="LYX5" s="620"/>
      <c r="LYY5" s="620"/>
      <c r="LYZ5" s="620"/>
      <c r="LZA5" s="620"/>
      <c r="LZB5" s="620"/>
      <c r="LZC5" s="620"/>
      <c r="LZD5" s="620"/>
      <c r="LZE5" s="620"/>
      <c r="LZF5" s="620"/>
      <c r="LZG5" s="620"/>
      <c r="LZH5" s="620"/>
      <c r="LZI5" s="620"/>
      <c r="LZJ5" s="620"/>
      <c r="LZK5" s="620"/>
      <c r="LZL5" s="620"/>
      <c r="LZM5" s="620"/>
      <c r="LZN5" s="620"/>
      <c r="LZO5" s="620"/>
      <c r="LZP5" s="620"/>
      <c r="LZQ5" s="620"/>
      <c r="LZR5" s="620"/>
      <c r="LZS5" s="620"/>
      <c r="LZT5" s="620"/>
      <c r="LZU5" s="620"/>
      <c r="LZV5" s="620"/>
      <c r="LZW5" s="620"/>
      <c r="LZX5" s="620"/>
      <c r="LZY5" s="620"/>
      <c r="LZZ5" s="620"/>
      <c r="MAA5" s="620"/>
      <c r="MAB5" s="620"/>
      <c r="MAC5" s="620"/>
      <c r="MAD5" s="620"/>
      <c r="MAE5" s="620"/>
      <c r="MAF5" s="620"/>
      <c r="MAG5" s="620"/>
      <c r="MAH5" s="620"/>
      <c r="MAI5" s="620"/>
      <c r="MAJ5" s="620"/>
      <c r="MAK5" s="620"/>
      <c r="MAL5" s="620"/>
      <c r="MAM5" s="620"/>
      <c r="MAN5" s="620"/>
      <c r="MAO5" s="620"/>
      <c r="MAP5" s="620"/>
      <c r="MAQ5" s="620"/>
      <c r="MAR5" s="620"/>
      <c r="MAS5" s="620"/>
      <c r="MAT5" s="620"/>
      <c r="MAU5" s="620"/>
      <c r="MAV5" s="620"/>
      <c r="MAW5" s="620"/>
      <c r="MAX5" s="620"/>
      <c r="MAY5" s="620"/>
      <c r="MAZ5" s="620"/>
      <c r="MBA5" s="620"/>
      <c r="MBB5" s="620"/>
      <c r="MBC5" s="620"/>
      <c r="MBD5" s="620"/>
      <c r="MBE5" s="620"/>
      <c r="MBF5" s="620"/>
      <c r="MBG5" s="620"/>
      <c r="MBH5" s="620"/>
      <c r="MBI5" s="620"/>
      <c r="MBJ5" s="620"/>
      <c r="MBK5" s="620"/>
      <c r="MBL5" s="620"/>
      <c r="MBM5" s="620"/>
      <c r="MBN5" s="620"/>
      <c r="MBO5" s="620"/>
      <c r="MBP5" s="620"/>
      <c r="MBQ5" s="620"/>
      <c r="MBR5" s="620"/>
      <c r="MBS5" s="620"/>
      <c r="MBT5" s="620"/>
      <c r="MBU5" s="620"/>
      <c r="MBV5" s="620"/>
      <c r="MBW5" s="620"/>
      <c r="MBX5" s="620"/>
      <c r="MBY5" s="620"/>
      <c r="MBZ5" s="620"/>
      <c r="MCA5" s="620"/>
      <c r="MCB5" s="620"/>
      <c r="MCC5" s="620"/>
      <c r="MCD5" s="620"/>
      <c r="MCE5" s="620"/>
      <c r="MCF5" s="620"/>
      <c r="MCG5" s="620"/>
      <c r="MCH5" s="620"/>
      <c r="MCI5" s="620"/>
      <c r="MCJ5" s="620"/>
      <c r="MCK5" s="620"/>
      <c r="MCL5" s="620"/>
      <c r="MCM5" s="620"/>
      <c r="MCN5" s="620"/>
      <c r="MCO5" s="620"/>
      <c r="MCP5" s="620"/>
      <c r="MCQ5" s="620"/>
      <c r="MCR5" s="620"/>
      <c r="MCS5" s="620"/>
      <c r="MCT5" s="620"/>
      <c r="MCU5" s="620"/>
      <c r="MCV5" s="620"/>
      <c r="MCW5" s="620"/>
      <c r="MCX5" s="620"/>
      <c r="MCY5" s="620"/>
      <c r="MCZ5" s="620"/>
      <c r="MDA5" s="620"/>
      <c r="MDB5" s="620"/>
      <c r="MDC5" s="620"/>
      <c r="MDD5" s="620"/>
      <c r="MDE5" s="620"/>
      <c r="MDF5" s="620"/>
      <c r="MDG5" s="620"/>
      <c r="MDH5" s="620"/>
      <c r="MDI5" s="620"/>
      <c r="MDJ5" s="620"/>
      <c r="MDK5" s="620"/>
      <c r="MDL5" s="620"/>
      <c r="MDM5" s="620"/>
      <c r="MDN5" s="620"/>
      <c r="MDO5" s="620"/>
      <c r="MDP5" s="620"/>
      <c r="MDQ5" s="620"/>
      <c r="MDR5" s="620"/>
      <c r="MDS5" s="620"/>
      <c r="MDT5" s="620"/>
      <c r="MDU5" s="620"/>
      <c r="MDV5" s="620"/>
      <c r="MDW5" s="620"/>
      <c r="MDX5" s="620"/>
      <c r="MDY5" s="620"/>
      <c r="MDZ5" s="620"/>
      <c r="MEA5" s="620"/>
      <c r="MEB5" s="620"/>
      <c r="MEC5" s="620"/>
      <c r="MED5" s="620"/>
      <c r="MEE5" s="620"/>
      <c r="MEF5" s="620"/>
      <c r="MEG5" s="620"/>
      <c r="MEH5" s="620"/>
      <c r="MEI5" s="620"/>
      <c r="MEJ5" s="620"/>
      <c r="MEK5" s="620"/>
      <c r="MEL5" s="620"/>
      <c r="MEM5" s="620"/>
      <c r="MEN5" s="620"/>
      <c r="MEO5" s="620"/>
      <c r="MEP5" s="620"/>
      <c r="MEQ5" s="620"/>
      <c r="MER5" s="620"/>
      <c r="MES5" s="620"/>
      <c r="MET5" s="620"/>
      <c r="MEU5" s="620"/>
      <c r="MEV5" s="620"/>
      <c r="MEW5" s="620"/>
      <c r="MEX5" s="620"/>
      <c r="MEY5" s="620"/>
      <c r="MEZ5" s="620"/>
      <c r="MFA5" s="620"/>
      <c r="MFB5" s="620"/>
      <c r="MFC5" s="620"/>
      <c r="MFD5" s="620"/>
      <c r="MFE5" s="620"/>
      <c r="MFF5" s="620"/>
      <c r="MFG5" s="620"/>
      <c r="MFH5" s="620"/>
      <c r="MFI5" s="620"/>
      <c r="MFJ5" s="620"/>
      <c r="MFK5" s="620"/>
      <c r="MFL5" s="620"/>
      <c r="MFM5" s="620"/>
      <c r="MFN5" s="620"/>
      <c r="MFO5" s="620"/>
      <c r="MFP5" s="620"/>
      <c r="MFQ5" s="620"/>
      <c r="MFR5" s="620"/>
      <c r="MFS5" s="620"/>
      <c r="MFT5" s="620"/>
      <c r="MFU5" s="620"/>
      <c r="MFV5" s="620"/>
      <c r="MFW5" s="620"/>
      <c r="MFX5" s="620"/>
      <c r="MFY5" s="620"/>
      <c r="MFZ5" s="620"/>
      <c r="MGA5" s="620"/>
      <c r="MGB5" s="620"/>
      <c r="MGC5" s="620"/>
      <c r="MGD5" s="620"/>
      <c r="MGE5" s="620"/>
      <c r="MGF5" s="620"/>
      <c r="MGG5" s="620"/>
      <c r="MGH5" s="620"/>
      <c r="MGI5" s="620"/>
      <c r="MGJ5" s="620"/>
      <c r="MGK5" s="620"/>
      <c r="MGL5" s="620"/>
      <c r="MGM5" s="620"/>
      <c r="MGN5" s="620"/>
      <c r="MGO5" s="620"/>
      <c r="MGP5" s="620"/>
      <c r="MGQ5" s="620"/>
      <c r="MGR5" s="620"/>
      <c r="MGS5" s="620"/>
      <c r="MGT5" s="620"/>
      <c r="MGU5" s="620"/>
      <c r="MGV5" s="620"/>
      <c r="MGW5" s="620"/>
      <c r="MGX5" s="620"/>
      <c r="MGY5" s="620"/>
      <c r="MGZ5" s="620"/>
      <c r="MHA5" s="620"/>
      <c r="MHB5" s="620"/>
      <c r="MHC5" s="620"/>
      <c r="MHD5" s="620"/>
      <c r="MHE5" s="620"/>
      <c r="MHF5" s="620"/>
      <c r="MHG5" s="620"/>
      <c r="MHH5" s="620"/>
      <c r="MHI5" s="620"/>
      <c r="MHJ5" s="620"/>
      <c r="MHK5" s="620"/>
      <c r="MHL5" s="620"/>
      <c r="MHM5" s="620"/>
      <c r="MHN5" s="620"/>
      <c r="MHO5" s="620"/>
      <c r="MHP5" s="620"/>
      <c r="MHQ5" s="620"/>
      <c r="MHR5" s="620"/>
      <c r="MHS5" s="620"/>
      <c r="MHT5" s="620"/>
      <c r="MHU5" s="620"/>
      <c r="MHV5" s="620"/>
      <c r="MHW5" s="620"/>
      <c r="MHX5" s="620"/>
      <c r="MHY5" s="620"/>
      <c r="MHZ5" s="620"/>
      <c r="MIA5" s="620"/>
      <c r="MIB5" s="620"/>
      <c r="MIC5" s="620"/>
      <c r="MID5" s="620"/>
      <c r="MIE5" s="620"/>
      <c r="MIF5" s="620"/>
      <c r="MIG5" s="620"/>
      <c r="MIH5" s="620"/>
      <c r="MII5" s="620"/>
      <c r="MIJ5" s="620"/>
      <c r="MIK5" s="620"/>
      <c r="MIL5" s="620"/>
      <c r="MIM5" s="620"/>
      <c r="MIN5" s="620"/>
      <c r="MIO5" s="620"/>
      <c r="MIP5" s="620"/>
      <c r="MIQ5" s="620"/>
      <c r="MIR5" s="620"/>
      <c r="MIS5" s="620"/>
      <c r="MIT5" s="620"/>
      <c r="MIU5" s="620"/>
      <c r="MIV5" s="620"/>
      <c r="MIW5" s="620"/>
      <c r="MIX5" s="620"/>
      <c r="MIY5" s="620"/>
      <c r="MIZ5" s="620"/>
      <c r="MJA5" s="620"/>
      <c r="MJB5" s="620"/>
      <c r="MJC5" s="620"/>
      <c r="MJD5" s="620"/>
      <c r="MJE5" s="620"/>
      <c r="MJF5" s="620"/>
      <c r="MJG5" s="620"/>
      <c r="MJH5" s="620"/>
      <c r="MJI5" s="620"/>
      <c r="MJJ5" s="620"/>
      <c r="MJK5" s="620"/>
      <c r="MJL5" s="620"/>
      <c r="MJM5" s="620"/>
      <c r="MJN5" s="620"/>
      <c r="MJO5" s="620"/>
      <c r="MJP5" s="620"/>
      <c r="MJQ5" s="620"/>
      <c r="MJR5" s="620"/>
      <c r="MJS5" s="620"/>
      <c r="MJT5" s="620"/>
      <c r="MJU5" s="620"/>
      <c r="MJV5" s="620"/>
      <c r="MJW5" s="620"/>
      <c r="MJX5" s="620"/>
      <c r="MJY5" s="620"/>
      <c r="MJZ5" s="620"/>
      <c r="MKA5" s="620"/>
      <c r="MKB5" s="620"/>
      <c r="MKC5" s="620"/>
      <c r="MKD5" s="620"/>
      <c r="MKE5" s="620"/>
      <c r="MKF5" s="620"/>
      <c r="MKG5" s="620"/>
      <c r="MKH5" s="620"/>
      <c r="MKI5" s="620"/>
      <c r="MKJ5" s="620"/>
      <c r="MKK5" s="620"/>
      <c r="MKL5" s="620"/>
      <c r="MKM5" s="620"/>
      <c r="MKN5" s="620"/>
      <c r="MKO5" s="620"/>
      <c r="MKP5" s="620"/>
      <c r="MKQ5" s="620"/>
      <c r="MKR5" s="620"/>
      <c r="MKS5" s="620"/>
      <c r="MKT5" s="620"/>
      <c r="MKU5" s="620"/>
      <c r="MKV5" s="620"/>
      <c r="MKW5" s="620"/>
      <c r="MKX5" s="620"/>
      <c r="MKY5" s="620"/>
      <c r="MKZ5" s="620"/>
      <c r="MLA5" s="620"/>
      <c r="MLB5" s="620"/>
      <c r="MLC5" s="620"/>
      <c r="MLD5" s="620"/>
      <c r="MLE5" s="620"/>
      <c r="MLF5" s="620"/>
      <c r="MLG5" s="620"/>
      <c r="MLH5" s="620"/>
      <c r="MLI5" s="620"/>
      <c r="MLJ5" s="620"/>
      <c r="MLK5" s="620"/>
      <c r="MLL5" s="620"/>
      <c r="MLM5" s="620"/>
      <c r="MLN5" s="620"/>
      <c r="MLO5" s="620"/>
      <c r="MLP5" s="620"/>
      <c r="MLQ5" s="620"/>
      <c r="MLR5" s="620"/>
      <c r="MLS5" s="620"/>
      <c r="MLT5" s="620"/>
      <c r="MLU5" s="620"/>
      <c r="MLV5" s="620"/>
      <c r="MLW5" s="620"/>
      <c r="MLX5" s="620"/>
      <c r="MLY5" s="620"/>
      <c r="MLZ5" s="620"/>
      <c r="MMA5" s="620"/>
      <c r="MMB5" s="620"/>
      <c r="MMC5" s="620"/>
      <c r="MMD5" s="620"/>
      <c r="MME5" s="620"/>
      <c r="MMF5" s="620"/>
      <c r="MMG5" s="620"/>
      <c r="MMH5" s="620"/>
      <c r="MMI5" s="620"/>
      <c r="MMJ5" s="620"/>
      <c r="MMK5" s="620"/>
      <c r="MML5" s="620"/>
      <c r="MMM5" s="620"/>
      <c r="MMN5" s="620"/>
      <c r="MMO5" s="620"/>
      <c r="MMP5" s="620"/>
      <c r="MMQ5" s="620"/>
      <c r="MMR5" s="620"/>
      <c r="MMS5" s="620"/>
      <c r="MMT5" s="620"/>
      <c r="MMU5" s="620"/>
      <c r="MMV5" s="620"/>
      <c r="MMW5" s="620"/>
      <c r="MMX5" s="620"/>
      <c r="MMY5" s="620"/>
      <c r="MMZ5" s="620"/>
      <c r="MNA5" s="620"/>
      <c r="MNB5" s="620"/>
      <c r="MNC5" s="620"/>
      <c r="MND5" s="620"/>
      <c r="MNE5" s="620"/>
      <c r="MNF5" s="620"/>
      <c r="MNG5" s="620"/>
      <c r="MNH5" s="620"/>
      <c r="MNI5" s="620"/>
      <c r="MNJ5" s="620"/>
      <c r="MNK5" s="620"/>
      <c r="MNL5" s="620"/>
      <c r="MNM5" s="620"/>
      <c r="MNN5" s="620"/>
      <c r="MNO5" s="620"/>
      <c r="MNP5" s="620"/>
      <c r="MNQ5" s="620"/>
      <c r="MNR5" s="620"/>
      <c r="MNS5" s="620"/>
      <c r="MNT5" s="620"/>
      <c r="MNU5" s="620"/>
      <c r="MNV5" s="620"/>
      <c r="MNW5" s="620"/>
      <c r="MNX5" s="620"/>
      <c r="MNY5" s="620"/>
      <c r="MNZ5" s="620"/>
      <c r="MOA5" s="620"/>
      <c r="MOB5" s="620"/>
      <c r="MOC5" s="620"/>
      <c r="MOD5" s="620"/>
      <c r="MOE5" s="620"/>
      <c r="MOF5" s="620"/>
      <c r="MOG5" s="620"/>
      <c r="MOH5" s="620"/>
      <c r="MOI5" s="620"/>
      <c r="MOJ5" s="620"/>
      <c r="MOK5" s="620"/>
      <c r="MOL5" s="620"/>
      <c r="MOM5" s="620"/>
      <c r="MON5" s="620"/>
      <c r="MOO5" s="620"/>
      <c r="MOP5" s="620"/>
      <c r="MOQ5" s="620"/>
      <c r="MOR5" s="620"/>
      <c r="MOS5" s="620"/>
      <c r="MOT5" s="620"/>
      <c r="MOU5" s="620"/>
      <c r="MOV5" s="620"/>
      <c r="MOW5" s="620"/>
      <c r="MOX5" s="620"/>
      <c r="MOY5" s="620"/>
      <c r="MOZ5" s="620"/>
      <c r="MPA5" s="620"/>
      <c r="MPB5" s="620"/>
      <c r="MPC5" s="620"/>
      <c r="MPD5" s="620"/>
      <c r="MPE5" s="620"/>
      <c r="MPF5" s="620"/>
      <c r="MPG5" s="620"/>
      <c r="MPH5" s="620"/>
      <c r="MPI5" s="620"/>
      <c r="MPJ5" s="620"/>
      <c r="MPK5" s="620"/>
      <c r="MPL5" s="620"/>
      <c r="MPM5" s="620"/>
      <c r="MPN5" s="620"/>
      <c r="MPO5" s="620"/>
      <c r="MPP5" s="620"/>
      <c r="MPQ5" s="620"/>
      <c r="MPR5" s="620"/>
      <c r="MPS5" s="620"/>
      <c r="MPT5" s="620"/>
      <c r="MPU5" s="620"/>
      <c r="MPV5" s="620"/>
      <c r="MPW5" s="620"/>
      <c r="MPX5" s="620"/>
      <c r="MPY5" s="620"/>
      <c r="MPZ5" s="620"/>
      <c r="MQA5" s="620"/>
      <c r="MQB5" s="620"/>
      <c r="MQC5" s="620"/>
      <c r="MQD5" s="620"/>
      <c r="MQE5" s="620"/>
      <c r="MQF5" s="620"/>
      <c r="MQG5" s="620"/>
      <c r="MQH5" s="620"/>
      <c r="MQI5" s="620"/>
      <c r="MQJ5" s="620"/>
      <c r="MQK5" s="620"/>
      <c r="MQL5" s="620"/>
      <c r="MQM5" s="620"/>
      <c r="MQN5" s="620"/>
      <c r="MQO5" s="620"/>
      <c r="MQP5" s="620"/>
      <c r="MQQ5" s="620"/>
      <c r="MQR5" s="620"/>
      <c r="MQS5" s="620"/>
      <c r="MQT5" s="620"/>
      <c r="MQU5" s="620"/>
      <c r="MQV5" s="620"/>
      <c r="MQW5" s="620"/>
      <c r="MQX5" s="620"/>
      <c r="MQY5" s="620"/>
      <c r="MQZ5" s="620"/>
      <c r="MRA5" s="620"/>
      <c r="MRB5" s="620"/>
      <c r="MRC5" s="620"/>
      <c r="MRD5" s="620"/>
      <c r="MRE5" s="620"/>
      <c r="MRF5" s="620"/>
      <c r="MRG5" s="620"/>
      <c r="MRH5" s="620"/>
      <c r="MRI5" s="620"/>
      <c r="MRJ5" s="620"/>
      <c r="MRK5" s="620"/>
      <c r="MRL5" s="620"/>
      <c r="MRM5" s="620"/>
      <c r="MRN5" s="620"/>
      <c r="MRO5" s="620"/>
      <c r="MRP5" s="620"/>
      <c r="MRQ5" s="620"/>
      <c r="MRR5" s="620"/>
      <c r="MRS5" s="620"/>
      <c r="MRT5" s="620"/>
      <c r="MRU5" s="620"/>
      <c r="MRV5" s="620"/>
      <c r="MRW5" s="620"/>
      <c r="MRX5" s="620"/>
      <c r="MRY5" s="620"/>
      <c r="MRZ5" s="620"/>
      <c r="MSA5" s="620"/>
      <c r="MSB5" s="620"/>
      <c r="MSC5" s="620"/>
      <c r="MSD5" s="620"/>
      <c r="MSE5" s="620"/>
      <c r="MSF5" s="620"/>
      <c r="MSG5" s="620"/>
      <c r="MSH5" s="620"/>
      <c r="MSI5" s="620"/>
      <c r="MSJ5" s="620"/>
      <c r="MSK5" s="620"/>
      <c r="MSL5" s="620"/>
      <c r="MSM5" s="620"/>
      <c r="MSN5" s="620"/>
      <c r="MSO5" s="620"/>
      <c r="MSP5" s="620"/>
      <c r="MSQ5" s="620"/>
      <c r="MSR5" s="620"/>
      <c r="MSS5" s="620"/>
      <c r="MST5" s="620"/>
      <c r="MSU5" s="620"/>
      <c r="MSV5" s="620"/>
      <c r="MSW5" s="620"/>
      <c r="MSX5" s="620"/>
      <c r="MSY5" s="620"/>
      <c r="MSZ5" s="620"/>
      <c r="MTA5" s="620"/>
      <c r="MTB5" s="620"/>
      <c r="MTC5" s="620"/>
      <c r="MTD5" s="620"/>
      <c r="MTE5" s="620"/>
      <c r="MTF5" s="620"/>
      <c r="MTG5" s="620"/>
      <c r="MTH5" s="620"/>
      <c r="MTI5" s="620"/>
      <c r="MTJ5" s="620"/>
      <c r="MTK5" s="620"/>
      <c r="MTL5" s="620"/>
      <c r="MTM5" s="620"/>
      <c r="MTN5" s="620"/>
      <c r="MTO5" s="620"/>
      <c r="MTP5" s="620"/>
      <c r="MTQ5" s="620"/>
      <c r="MTR5" s="620"/>
      <c r="MTS5" s="620"/>
      <c r="MTT5" s="620"/>
      <c r="MTU5" s="620"/>
      <c r="MTV5" s="620"/>
      <c r="MTW5" s="620"/>
      <c r="MTX5" s="620"/>
      <c r="MTY5" s="620"/>
      <c r="MTZ5" s="620"/>
      <c r="MUA5" s="620"/>
      <c r="MUB5" s="620"/>
      <c r="MUC5" s="620"/>
      <c r="MUD5" s="620"/>
      <c r="MUE5" s="620"/>
      <c r="MUF5" s="620"/>
      <c r="MUG5" s="620"/>
      <c r="MUH5" s="620"/>
      <c r="MUI5" s="620"/>
      <c r="MUJ5" s="620"/>
      <c r="MUK5" s="620"/>
      <c r="MUL5" s="620"/>
      <c r="MUM5" s="620"/>
      <c r="MUN5" s="620"/>
      <c r="MUO5" s="620"/>
      <c r="MUP5" s="620"/>
      <c r="MUQ5" s="620"/>
      <c r="MUR5" s="620"/>
      <c r="MUS5" s="620"/>
      <c r="MUT5" s="620"/>
      <c r="MUU5" s="620"/>
      <c r="MUV5" s="620"/>
      <c r="MUW5" s="620"/>
      <c r="MUX5" s="620"/>
      <c r="MUY5" s="620"/>
      <c r="MUZ5" s="620"/>
      <c r="MVA5" s="620"/>
      <c r="MVB5" s="620"/>
      <c r="MVC5" s="620"/>
      <c r="MVD5" s="620"/>
      <c r="MVE5" s="620"/>
      <c r="MVF5" s="620"/>
      <c r="MVG5" s="620"/>
      <c r="MVH5" s="620"/>
      <c r="MVI5" s="620"/>
      <c r="MVJ5" s="620"/>
      <c r="MVK5" s="620"/>
      <c r="MVL5" s="620"/>
      <c r="MVM5" s="620"/>
      <c r="MVN5" s="620"/>
      <c r="MVO5" s="620"/>
      <c r="MVP5" s="620"/>
      <c r="MVQ5" s="620"/>
      <c r="MVR5" s="620"/>
      <c r="MVS5" s="620"/>
      <c r="MVT5" s="620"/>
      <c r="MVU5" s="620"/>
      <c r="MVV5" s="620"/>
      <c r="MVW5" s="620"/>
      <c r="MVX5" s="620"/>
      <c r="MVY5" s="620"/>
      <c r="MVZ5" s="620"/>
      <c r="MWA5" s="620"/>
      <c r="MWB5" s="620"/>
      <c r="MWC5" s="620"/>
      <c r="MWD5" s="620"/>
      <c r="MWE5" s="620"/>
      <c r="MWF5" s="620"/>
      <c r="MWG5" s="620"/>
      <c r="MWH5" s="620"/>
      <c r="MWI5" s="620"/>
      <c r="MWJ5" s="620"/>
      <c r="MWK5" s="620"/>
      <c r="MWL5" s="620"/>
      <c r="MWM5" s="620"/>
      <c r="MWN5" s="620"/>
      <c r="MWO5" s="620"/>
      <c r="MWP5" s="620"/>
      <c r="MWQ5" s="620"/>
      <c r="MWR5" s="620"/>
      <c r="MWS5" s="620"/>
      <c r="MWT5" s="620"/>
      <c r="MWU5" s="620"/>
      <c r="MWV5" s="620"/>
      <c r="MWW5" s="620"/>
      <c r="MWX5" s="620"/>
      <c r="MWY5" s="620"/>
      <c r="MWZ5" s="620"/>
      <c r="MXA5" s="620"/>
      <c r="MXB5" s="620"/>
      <c r="MXC5" s="620"/>
      <c r="MXD5" s="620"/>
      <c r="MXE5" s="620"/>
      <c r="MXF5" s="620"/>
      <c r="MXG5" s="620"/>
      <c r="MXH5" s="620"/>
      <c r="MXI5" s="620"/>
      <c r="MXJ5" s="620"/>
      <c r="MXK5" s="620"/>
      <c r="MXL5" s="620"/>
      <c r="MXM5" s="620"/>
      <c r="MXN5" s="620"/>
      <c r="MXO5" s="620"/>
      <c r="MXP5" s="620"/>
      <c r="MXQ5" s="620"/>
      <c r="MXR5" s="620"/>
      <c r="MXS5" s="620"/>
      <c r="MXT5" s="620"/>
      <c r="MXU5" s="620"/>
      <c r="MXV5" s="620"/>
      <c r="MXW5" s="620"/>
      <c r="MXX5" s="620"/>
      <c r="MXY5" s="620"/>
      <c r="MXZ5" s="620"/>
      <c r="MYA5" s="620"/>
      <c r="MYB5" s="620"/>
      <c r="MYC5" s="620"/>
      <c r="MYD5" s="620"/>
      <c r="MYE5" s="620"/>
      <c r="MYF5" s="620"/>
      <c r="MYG5" s="620"/>
      <c r="MYH5" s="620"/>
      <c r="MYI5" s="620"/>
      <c r="MYJ5" s="620"/>
      <c r="MYK5" s="620"/>
      <c r="MYL5" s="620"/>
      <c r="MYM5" s="620"/>
      <c r="MYN5" s="620"/>
      <c r="MYO5" s="620"/>
      <c r="MYP5" s="620"/>
      <c r="MYQ5" s="620"/>
      <c r="MYR5" s="620"/>
      <c r="MYS5" s="620"/>
      <c r="MYT5" s="620"/>
      <c r="MYU5" s="620"/>
      <c r="MYV5" s="620"/>
      <c r="MYW5" s="620"/>
      <c r="MYX5" s="620"/>
      <c r="MYY5" s="620"/>
      <c r="MYZ5" s="620"/>
      <c r="MZA5" s="620"/>
      <c r="MZB5" s="620"/>
      <c r="MZC5" s="620"/>
      <c r="MZD5" s="620"/>
      <c r="MZE5" s="620"/>
      <c r="MZF5" s="620"/>
      <c r="MZG5" s="620"/>
      <c r="MZH5" s="620"/>
      <c r="MZI5" s="620"/>
      <c r="MZJ5" s="620"/>
      <c r="MZK5" s="620"/>
      <c r="MZL5" s="620"/>
      <c r="MZM5" s="620"/>
      <c r="MZN5" s="620"/>
      <c r="MZO5" s="620"/>
      <c r="MZP5" s="620"/>
      <c r="MZQ5" s="620"/>
      <c r="MZR5" s="620"/>
      <c r="MZS5" s="620"/>
      <c r="MZT5" s="620"/>
      <c r="MZU5" s="620"/>
      <c r="MZV5" s="620"/>
      <c r="MZW5" s="620"/>
      <c r="MZX5" s="620"/>
      <c r="MZY5" s="620"/>
      <c r="MZZ5" s="620"/>
      <c r="NAA5" s="620"/>
      <c r="NAB5" s="620"/>
      <c r="NAC5" s="620"/>
      <c r="NAD5" s="620"/>
      <c r="NAE5" s="620"/>
      <c r="NAF5" s="620"/>
      <c r="NAG5" s="620"/>
      <c r="NAH5" s="620"/>
      <c r="NAI5" s="620"/>
      <c r="NAJ5" s="620"/>
      <c r="NAK5" s="620"/>
      <c r="NAL5" s="620"/>
      <c r="NAM5" s="620"/>
      <c r="NAN5" s="620"/>
      <c r="NAO5" s="620"/>
      <c r="NAP5" s="620"/>
      <c r="NAQ5" s="620"/>
      <c r="NAR5" s="620"/>
      <c r="NAS5" s="620"/>
      <c r="NAT5" s="620"/>
      <c r="NAU5" s="620"/>
      <c r="NAV5" s="620"/>
      <c r="NAW5" s="620"/>
      <c r="NAX5" s="620"/>
      <c r="NAY5" s="620"/>
      <c r="NAZ5" s="620"/>
      <c r="NBA5" s="620"/>
      <c r="NBB5" s="620"/>
      <c r="NBC5" s="620"/>
      <c r="NBD5" s="620"/>
      <c r="NBE5" s="620"/>
      <c r="NBF5" s="620"/>
      <c r="NBG5" s="620"/>
      <c r="NBH5" s="620"/>
      <c r="NBI5" s="620"/>
      <c r="NBJ5" s="620"/>
      <c r="NBK5" s="620"/>
      <c r="NBL5" s="620"/>
      <c r="NBM5" s="620"/>
      <c r="NBN5" s="620"/>
      <c r="NBO5" s="620"/>
      <c r="NBP5" s="620"/>
      <c r="NBQ5" s="620"/>
      <c r="NBR5" s="620"/>
      <c r="NBS5" s="620"/>
      <c r="NBT5" s="620"/>
      <c r="NBU5" s="620"/>
      <c r="NBV5" s="620"/>
      <c r="NBW5" s="620"/>
      <c r="NBX5" s="620"/>
      <c r="NBY5" s="620"/>
      <c r="NBZ5" s="620"/>
      <c r="NCA5" s="620"/>
      <c r="NCB5" s="620"/>
      <c r="NCC5" s="620"/>
      <c r="NCD5" s="620"/>
      <c r="NCE5" s="620"/>
      <c r="NCF5" s="620"/>
      <c r="NCG5" s="620"/>
      <c r="NCH5" s="620"/>
      <c r="NCI5" s="620"/>
      <c r="NCJ5" s="620"/>
      <c r="NCK5" s="620"/>
      <c r="NCL5" s="620"/>
      <c r="NCM5" s="620"/>
      <c r="NCN5" s="620"/>
      <c r="NCO5" s="620"/>
      <c r="NCP5" s="620"/>
      <c r="NCQ5" s="620"/>
      <c r="NCR5" s="620"/>
      <c r="NCS5" s="620"/>
      <c r="NCT5" s="620"/>
      <c r="NCU5" s="620"/>
      <c r="NCV5" s="620"/>
      <c r="NCW5" s="620"/>
      <c r="NCX5" s="620"/>
      <c r="NCY5" s="620"/>
      <c r="NCZ5" s="620"/>
      <c r="NDA5" s="620"/>
      <c r="NDB5" s="620"/>
      <c r="NDC5" s="620"/>
      <c r="NDD5" s="620"/>
      <c r="NDE5" s="620"/>
      <c r="NDF5" s="620"/>
      <c r="NDG5" s="620"/>
      <c r="NDH5" s="620"/>
      <c r="NDI5" s="620"/>
      <c r="NDJ5" s="620"/>
      <c r="NDK5" s="620"/>
      <c r="NDL5" s="620"/>
      <c r="NDM5" s="620"/>
      <c r="NDN5" s="620"/>
      <c r="NDO5" s="620"/>
      <c r="NDP5" s="620"/>
      <c r="NDQ5" s="620"/>
      <c r="NDR5" s="620"/>
      <c r="NDS5" s="620"/>
      <c r="NDT5" s="620"/>
      <c r="NDU5" s="620"/>
      <c r="NDV5" s="620"/>
      <c r="NDW5" s="620"/>
      <c r="NDX5" s="620"/>
      <c r="NDY5" s="620"/>
      <c r="NDZ5" s="620"/>
      <c r="NEA5" s="620"/>
      <c r="NEB5" s="620"/>
      <c r="NEC5" s="620"/>
      <c r="NED5" s="620"/>
      <c r="NEE5" s="620"/>
      <c r="NEF5" s="620"/>
      <c r="NEG5" s="620"/>
      <c r="NEH5" s="620"/>
      <c r="NEI5" s="620"/>
      <c r="NEJ5" s="620"/>
      <c r="NEK5" s="620"/>
      <c r="NEL5" s="620"/>
      <c r="NEM5" s="620"/>
      <c r="NEN5" s="620"/>
      <c r="NEO5" s="620"/>
      <c r="NEP5" s="620"/>
      <c r="NEQ5" s="620"/>
      <c r="NER5" s="620"/>
      <c r="NES5" s="620"/>
      <c r="NET5" s="620"/>
      <c r="NEU5" s="620"/>
      <c r="NEV5" s="620"/>
      <c r="NEW5" s="620"/>
      <c r="NEX5" s="620"/>
      <c r="NEY5" s="620"/>
      <c r="NEZ5" s="620"/>
      <c r="NFA5" s="620"/>
      <c r="NFB5" s="620"/>
      <c r="NFC5" s="620"/>
      <c r="NFD5" s="620"/>
      <c r="NFE5" s="620"/>
      <c r="NFF5" s="620"/>
      <c r="NFG5" s="620"/>
      <c r="NFH5" s="620"/>
      <c r="NFI5" s="620"/>
      <c r="NFJ5" s="620"/>
      <c r="NFK5" s="620"/>
      <c r="NFL5" s="620"/>
      <c r="NFM5" s="620"/>
      <c r="NFN5" s="620"/>
      <c r="NFO5" s="620"/>
      <c r="NFP5" s="620"/>
      <c r="NFQ5" s="620"/>
      <c r="NFR5" s="620"/>
      <c r="NFS5" s="620"/>
      <c r="NFT5" s="620"/>
      <c r="NFU5" s="620"/>
      <c r="NFV5" s="620"/>
      <c r="NFW5" s="620"/>
      <c r="NFX5" s="620"/>
      <c r="NFY5" s="620"/>
      <c r="NFZ5" s="620"/>
      <c r="NGA5" s="620"/>
      <c r="NGB5" s="620"/>
      <c r="NGC5" s="620"/>
      <c r="NGD5" s="620"/>
      <c r="NGE5" s="620"/>
      <c r="NGF5" s="620"/>
      <c r="NGG5" s="620"/>
      <c r="NGH5" s="620"/>
      <c r="NGI5" s="620"/>
      <c r="NGJ5" s="620"/>
      <c r="NGK5" s="620"/>
      <c r="NGL5" s="620"/>
      <c r="NGM5" s="620"/>
      <c r="NGN5" s="620"/>
      <c r="NGO5" s="620"/>
      <c r="NGP5" s="620"/>
      <c r="NGQ5" s="620"/>
      <c r="NGR5" s="620"/>
      <c r="NGS5" s="620"/>
      <c r="NGT5" s="620"/>
      <c r="NGU5" s="620"/>
      <c r="NGV5" s="620"/>
      <c r="NGW5" s="620"/>
      <c r="NGX5" s="620"/>
      <c r="NGY5" s="620"/>
      <c r="NGZ5" s="620"/>
      <c r="NHA5" s="620"/>
      <c r="NHB5" s="620"/>
      <c r="NHC5" s="620"/>
      <c r="NHD5" s="620"/>
      <c r="NHE5" s="620"/>
      <c r="NHF5" s="620"/>
      <c r="NHG5" s="620"/>
      <c r="NHH5" s="620"/>
      <c r="NHI5" s="620"/>
      <c r="NHJ5" s="620"/>
      <c r="NHK5" s="620"/>
      <c r="NHL5" s="620"/>
      <c r="NHM5" s="620"/>
      <c r="NHN5" s="620"/>
      <c r="NHO5" s="620"/>
      <c r="NHP5" s="620"/>
      <c r="NHQ5" s="620"/>
      <c r="NHR5" s="620"/>
      <c r="NHS5" s="620"/>
      <c r="NHT5" s="620"/>
      <c r="NHU5" s="620"/>
      <c r="NHV5" s="620"/>
      <c r="NHW5" s="620"/>
      <c r="NHX5" s="620"/>
      <c r="NHY5" s="620"/>
      <c r="NHZ5" s="620"/>
      <c r="NIA5" s="620"/>
      <c r="NIB5" s="620"/>
      <c r="NIC5" s="620"/>
      <c r="NID5" s="620"/>
      <c r="NIE5" s="620"/>
      <c r="NIF5" s="620"/>
      <c r="NIG5" s="620"/>
      <c r="NIH5" s="620"/>
      <c r="NII5" s="620"/>
      <c r="NIJ5" s="620"/>
      <c r="NIK5" s="620"/>
      <c r="NIL5" s="620"/>
      <c r="NIM5" s="620"/>
      <c r="NIN5" s="620"/>
      <c r="NIO5" s="620"/>
      <c r="NIP5" s="620"/>
      <c r="NIQ5" s="620"/>
      <c r="NIR5" s="620"/>
      <c r="NIS5" s="620"/>
      <c r="NIT5" s="620"/>
      <c r="NIU5" s="620"/>
      <c r="NIV5" s="620"/>
      <c r="NIW5" s="620"/>
      <c r="NIX5" s="620"/>
      <c r="NIY5" s="620"/>
      <c r="NIZ5" s="620"/>
      <c r="NJA5" s="620"/>
      <c r="NJB5" s="620"/>
      <c r="NJC5" s="620"/>
      <c r="NJD5" s="620"/>
      <c r="NJE5" s="620"/>
      <c r="NJF5" s="620"/>
      <c r="NJG5" s="620"/>
      <c r="NJH5" s="620"/>
      <c r="NJI5" s="620"/>
      <c r="NJJ5" s="620"/>
      <c r="NJK5" s="620"/>
      <c r="NJL5" s="620"/>
      <c r="NJM5" s="620"/>
      <c r="NJN5" s="620"/>
      <c r="NJO5" s="620"/>
      <c r="NJP5" s="620"/>
      <c r="NJQ5" s="620"/>
      <c r="NJR5" s="620"/>
      <c r="NJS5" s="620"/>
      <c r="NJT5" s="620"/>
      <c r="NJU5" s="620"/>
      <c r="NJV5" s="620"/>
      <c r="NJW5" s="620"/>
      <c r="NJX5" s="620"/>
      <c r="NJY5" s="620"/>
      <c r="NJZ5" s="620"/>
      <c r="NKA5" s="620"/>
      <c r="NKB5" s="620"/>
      <c r="NKC5" s="620"/>
      <c r="NKD5" s="620"/>
      <c r="NKE5" s="620"/>
      <c r="NKF5" s="620"/>
      <c r="NKG5" s="620"/>
      <c r="NKH5" s="620"/>
      <c r="NKI5" s="620"/>
      <c r="NKJ5" s="620"/>
      <c r="NKK5" s="620"/>
      <c r="NKL5" s="620"/>
      <c r="NKM5" s="620"/>
      <c r="NKN5" s="620"/>
      <c r="NKO5" s="620"/>
      <c r="NKP5" s="620"/>
      <c r="NKQ5" s="620"/>
      <c r="NKR5" s="620"/>
      <c r="NKS5" s="620"/>
      <c r="NKT5" s="620"/>
      <c r="NKU5" s="620"/>
      <c r="NKV5" s="620"/>
      <c r="NKW5" s="620"/>
      <c r="NKX5" s="620"/>
      <c r="NKY5" s="620"/>
      <c r="NKZ5" s="620"/>
      <c r="NLA5" s="620"/>
      <c r="NLB5" s="620"/>
      <c r="NLC5" s="620"/>
      <c r="NLD5" s="620"/>
      <c r="NLE5" s="620"/>
      <c r="NLF5" s="620"/>
      <c r="NLG5" s="620"/>
      <c r="NLH5" s="620"/>
      <c r="NLI5" s="620"/>
      <c r="NLJ5" s="620"/>
      <c r="NLK5" s="620"/>
      <c r="NLL5" s="620"/>
      <c r="NLM5" s="620"/>
      <c r="NLN5" s="620"/>
      <c r="NLO5" s="620"/>
      <c r="NLP5" s="620"/>
      <c r="NLQ5" s="620"/>
      <c r="NLR5" s="620"/>
      <c r="NLS5" s="620"/>
      <c r="NLT5" s="620"/>
      <c r="NLU5" s="620"/>
      <c r="NLV5" s="620"/>
      <c r="NLW5" s="620"/>
      <c r="NLX5" s="620"/>
      <c r="NLY5" s="620"/>
      <c r="NLZ5" s="620"/>
      <c r="NMA5" s="620"/>
      <c r="NMB5" s="620"/>
      <c r="NMC5" s="620"/>
      <c r="NMD5" s="620"/>
      <c r="NME5" s="620"/>
      <c r="NMF5" s="620"/>
      <c r="NMG5" s="620"/>
      <c r="NMH5" s="620"/>
      <c r="NMI5" s="620"/>
      <c r="NMJ5" s="620"/>
      <c r="NMK5" s="620"/>
      <c r="NML5" s="620"/>
      <c r="NMM5" s="620"/>
      <c r="NMN5" s="620"/>
      <c r="NMO5" s="620"/>
      <c r="NMP5" s="620"/>
      <c r="NMQ5" s="620"/>
      <c r="NMR5" s="620"/>
      <c r="NMS5" s="620"/>
      <c r="NMT5" s="620"/>
      <c r="NMU5" s="620"/>
      <c r="NMV5" s="620"/>
      <c r="NMW5" s="620"/>
      <c r="NMX5" s="620"/>
      <c r="NMY5" s="620"/>
      <c r="NMZ5" s="620"/>
      <c r="NNA5" s="620"/>
      <c r="NNB5" s="620"/>
      <c r="NNC5" s="620"/>
      <c r="NND5" s="620"/>
      <c r="NNE5" s="620"/>
      <c r="NNF5" s="620"/>
      <c r="NNG5" s="620"/>
      <c r="NNH5" s="620"/>
      <c r="NNI5" s="620"/>
      <c r="NNJ5" s="620"/>
      <c r="NNK5" s="620"/>
      <c r="NNL5" s="620"/>
      <c r="NNM5" s="620"/>
      <c r="NNN5" s="620"/>
      <c r="NNO5" s="620"/>
      <c r="NNP5" s="620"/>
      <c r="NNQ5" s="620"/>
      <c r="NNR5" s="620"/>
      <c r="NNS5" s="620"/>
      <c r="NNT5" s="620"/>
      <c r="NNU5" s="620"/>
      <c r="NNV5" s="620"/>
      <c r="NNW5" s="620"/>
      <c r="NNX5" s="620"/>
      <c r="NNY5" s="620"/>
      <c r="NNZ5" s="620"/>
      <c r="NOA5" s="620"/>
      <c r="NOB5" s="620"/>
      <c r="NOC5" s="620"/>
      <c r="NOD5" s="620"/>
      <c r="NOE5" s="620"/>
      <c r="NOF5" s="620"/>
      <c r="NOG5" s="620"/>
      <c r="NOH5" s="620"/>
      <c r="NOI5" s="620"/>
      <c r="NOJ5" s="620"/>
      <c r="NOK5" s="620"/>
      <c r="NOL5" s="620"/>
      <c r="NOM5" s="620"/>
      <c r="NON5" s="620"/>
      <c r="NOO5" s="620"/>
      <c r="NOP5" s="620"/>
      <c r="NOQ5" s="620"/>
      <c r="NOR5" s="620"/>
      <c r="NOS5" s="620"/>
      <c r="NOT5" s="620"/>
      <c r="NOU5" s="620"/>
      <c r="NOV5" s="620"/>
      <c r="NOW5" s="620"/>
      <c r="NOX5" s="620"/>
      <c r="NOY5" s="620"/>
      <c r="NOZ5" s="620"/>
      <c r="NPA5" s="620"/>
      <c r="NPB5" s="620"/>
      <c r="NPC5" s="620"/>
      <c r="NPD5" s="620"/>
      <c r="NPE5" s="620"/>
      <c r="NPF5" s="620"/>
      <c r="NPG5" s="620"/>
      <c r="NPH5" s="620"/>
      <c r="NPI5" s="620"/>
      <c r="NPJ5" s="620"/>
      <c r="NPK5" s="620"/>
      <c r="NPL5" s="620"/>
      <c r="NPM5" s="620"/>
      <c r="NPN5" s="620"/>
      <c r="NPO5" s="620"/>
      <c r="NPP5" s="620"/>
      <c r="NPQ5" s="620"/>
      <c r="NPR5" s="620"/>
      <c r="NPS5" s="620"/>
      <c r="NPT5" s="620"/>
      <c r="NPU5" s="620"/>
      <c r="NPV5" s="620"/>
      <c r="NPW5" s="620"/>
      <c r="NPX5" s="620"/>
      <c r="NPY5" s="620"/>
      <c r="NPZ5" s="620"/>
      <c r="NQA5" s="620"/>
      <c r="NQB5" s="620"/>
      <c r="NQC5" s="620"/>
      <c r="NQD5" s="620"/>
      <c r="NQE5" s="620"/>
      <c r="NQF5" s="620"/>
      <c r="NQG5" s="620"/>
      <c r="NQH5" s="620"/>
      <c r="NQI5" s="620"/>
      <c r="NQJ5" s="620"/>
      <c r="NQK5" s="620"/>
      <c r="NQL5" s="620"/>
      <c r="NQM5" s="620"/>
      <c r="NQN5" s="620"/>
      <c r="NQO5" s="620"/>
      <c r="NQP5" s="620"/>
      <c r="NQQ5" s="620"/>
      <c r="NQR5" s="620"/>
      <c r="NQS5" s="620"/>
      <c r="NQT5" s="620"/>
      <c r="NQU5" s="620"/>
      <c r="NQV5" s="620"/>
      <c r="NQW5" s="620"/>
      <c r="NQX5" s="620"/>
      <c r="NQY5" s="620"/>
      <c r="NQZ5" s="620"/>
      <c r="NRA5" s="620"/>
      <c r="NRB5" s="620"/>
      <c r="NRC5" s="620"/>
      <c r="NRD5" s="620"/>
      <c r="NRE5" s="620"/>
      <c r="NRF5" s="620"/>
      <c r="NRG5" s="620"/>
      <c r="NRH5" s="620"/>
      <c r="NRI5" s="620"/>
      <c r="NRJ5" s="620"/>
      <c r="NRK5" s="620"/>
      <c r="NRL5" s="620"/>
      <c r="NRM5" s="620"/>
      <c r="NRN5" s="620"/>
      <c r="NRO5" s="620"/>
      <c r="NRP5" s="620"/>
      <c r="NRQ5" s="620"/>
      <c r="NRR5" s="620"/>
      <c r="NRS5" s="620"/>
      <c r="NRT5" s="620"/>
      <c r="NRU5" s="620"/>
      <c r="NRV5" s="620"/>
      <c r="NRW5" s="620"/>
      <c r="NRX5" s="620"/>
      <c r="NRY5" s="620"/>
      <c r="NRZ5" s="620"/>
      <c r="NSA5" s="620"/>
      <c r="NSB5" s="620"/>
      <c r="NSC5" s="620"/>
      <c r="NSD5" s="620"/>
      <c r="NSE5" s="620"/>
      <c r="NSF5" s="620"/>
      <c r="NSG5" s="620"/>
      <c r="NSH5" s="620"/>
      <c r="NSI5" s="620"/>
      <c r="NSJ5" s="620"/>
      <c r="NSK5" s="620"/>
      <c r="NSL5" s="620"/>
      <c r="NSM5" s="620"/>
      <c r="NSN5" s="620"/>
      <c r="NSO5" s="620"/>
      <c r="NSP5" s="620"/>
      <c r="NSQ5" s="620"/>
      <c r="NSR5" s="620"/>
      <c r="NSS5" s="620"/>
      <c r="NST5" s="620"/>
      <c r="NSU5" s="620"/>
      <c r="NSV5" s="620"/>
      <c r="NSW5" s="620"/>
      <c r="NSX5" s="620"/>
      <c r="NSY5" s="620"/>
      <c r="NSZ5" s="620"/>
      <c r="NTA5" s="620"/>
      <c r="NTB5" s="620"/>
      <c r="NTC5" s="620"/>
      <c r="NTD5" s="620"/>
      <c r="NTE5" s="620"/>
      <c r="NTF5" s="620"/>
      <c r="NTG5" s="620"/>
      <c r="NTH5" s="620"/>
      <c r="NTI5" s="620"/>
      <c r="NTJ5" s="620"/>
      <c r="NTK5" s="620"/>
      <c r="NTL5" s="620"/>
      <c r="NTM5" s="620"/>
      <c r="NTN5" s="620"/>
      <c r="NTO5" s="620"/>
      <c r="NTP5" s="620"/>
      <c r="NTQ5" s="620"/>
      <c r="NTR5" s="620"/>
      <c r="NTS5" s="620"/>
      <c r="NTT5" s="620"/>
      <c r="NTU5" s="620"/>
      <c r="NTV5" s="620"/>
      <c r="NTW5" s="620"/>
      <c r="NTX5" s="620"/>
      <c r="NTY5" s="620"/>
      <c r="NTZ5" s="620"/>
      <c r="NUA5" s="620"/>
      <c r="NUB5" s="620"/>
      <c r="NUC5" s="620"/>
      <c r="NUD5" s="620"/>
      <c r="NUE5" s="620"/>
      <c r="NUF5" s="620"/>
      <c r="NUG5" s="620"/>
      <c r="NUH5" s="620"/>
      <c r="NUI5" s="620"/>
      <c r="NUJ5" s="620"/>
      <c r="NUK5" s="620"/>
      <c r="NUL5" s="620"/>
      <c r="NUM5" s="620"/>
      <c r="NUN5" s="620"/>
      <c r="NUO5" s="620"/>
      <c r="NUP5" s="620"/>
      <c r="NUQ5" s="620"/>
      <c r="NUR5" s="620"/>
      <c r="NUS5" s="620"/>
      <c r="NUT5" s="620"/>
      <c r="NUU5" s="620"/>
      <c r="NUV5" s="620"/>
      <c r="NUW5" s="620"/>
      <c r="NUX5" s="620"/>
      <c r="NUY5" s="620"/>
      <c r="NUZ5" s="620"/>
      <c r="NVA5" s="620"/>
      <c r="NVB5" s="620"/>
      <c r="NVC5" s="620"/>
      <c r="NVD5" s="620"/>
      <c r="NVE5" s="620"/>
      <c r="NVF5" s="620"/>
      <c r="NVG5" s="620"/>
      <c r="NVH5" s="620"/>
      <c r="NVI5" s="620"/>
      <c r="NVJ5" s="620"/>
      <c r="NVK5" s="620"/>
      <c r="NVL5" s="620"/>
      <c r="NVM5" s="620"/>
      <c r="NVN5" s="620"/>
      <c r="NVO5" s="620"/>
      <c r="NVP5" s="620"/>
      <c r="NVQ5" s="620"/>
      <c r="NVR5" s="620"/>
      <c r="NVS5" s="620"/>
      <c r="NVT5" s="620"/>
      <c r="NVU5" s="620"/>
      <c r="NVV5" s="620"/>
      <c r="NVW5" s="620"/>
      <c r="NVX5" s="620"/>
      <c r="NVY5" s="620"/>
      <c r="NVZ5" s="620"/>
      <c r="NWA5" s="620"/>
      <c r="NWB5" s="620"/>
      <c r="NWC5" s="620"/>
      <c r="NWD5" s="620"/>
      <c r="NWE5" s="620"/>
      <c r="NWF5" s="620"/>
      <c r="NWG5" s="620"/>
      <c r="NWH5" s="620"/>
      <c r="NWI5" s="620"/>
      <c r="NWJ5" s="620"/>
      <c r="NWK5" s="620"/>
      <c r="NWL5" s="620"/>
      <c r="NWM5" s="620"/>
      <c r="NWN5" s="620"/>
      <c r="NWO5" s="620"/>
      <c r="NWP5" s="620"/>
      <c r="NWQ5" s="620"/>
      <c r="NWR5" s="620"/>
      <c r="NWS5" s="620"/>
      <c r="NWT5" s="620"/>
      <c r="NWU5" s="620"/>
      <c r="NWV5" s="620"/>
      <c r="NWW5" s="620"/>
      <c r="NWX5" s="620"/>
      <c r="NWY5" s="620"/>
      <c r="NWZ5" s="620"/>
      <c r="NXA5" s="620"/>
      <c r="NXB5" s="620"/>
      <c r="NXC5" s="620"/>
      <c r="NXD5" s="620"/>
      <c r="NXE5" s="620"/>
      <c r="NXF5" s="620"/>
      <c r="NXG5" s="620"/>
      <c r="NXH5" s="620"/>
      <c r="NXI5" s="620"/>
      <c r="NXJ5" s="620"/>
      <c r="NXK5" s="620"/>
      <c r="NXL5" s="620"/>
      <c r="NXM5" s="620"/>
      <c r="NXN5" s="620"/>
      <c r="NXO5" s="620"/>
      <c r="NXP5" s="620"/>
      <c r="NXQ5" s="620"/>
      <c r="NXR5" s="620"/>
      <c r="NXS5" s="620"/>
      <c r="NXT5" s="620"/>
      <c r="NXU5" s="620"/>
      <c r="NXV5" s="620"/>
      <c r="NXW5" s="620"/>
      <c r="NXX5" s="620"/>
      <c r="NXY5" s="620"/>
      <c r="NXZ5" s="620"/>
      <c r="NYA5" s="620"/>
      <c r="NYB5" s="620"/>
      <c r="NYC5" s="620"/>
      <c r="NYD5" s="620"/>
      <c r="NYE5" s="620"/>
      <c r="NYF5" s="620"/>
      <c r="NYG5" s="620"/>
      <c r="NYH5" s="620"/>
      <c r="NYI5" s="620"/>
      <c r="NYJ5" s="620"/>
      <c r="NYK5" s="620"/>
      <c r="NYL5" s="620"/>
      <c r="NYM5" s="620"/>
      <c r="NYN5" s="620"/>
      <c r="NYO5" s="620"/>
      <c r="NYP5" s="620"/>
      <c r="NYQ5" s="620"/>
      <c r="NYR5" s="620"/>
      <c r="NYS5" s="620"/>
      <c r="NYT5" s="620"/>
      <c r="NYU5" s="620"/>
      <c r="NYV5" s="620"/>
      <c r="NYW5" s="620"/>
      <c r="NYX5" s="620"/>
      <c r="NYY5" s="620"/>
      <c r="NYZ5" s="620"/>
      <c r="NZA5" s="620"/>
      <c r="NZB5" s="620"/>
      <c r="NZC5" s="620"/>
      <c r="NZD5" s="620"/>
      <c r="NZE5" s="620"/>
      <c r="NZF5" s="620"/>
      <c r="NZG5" s="620"/>
      <c r="NZH5" s="620"/>
      <c r="NZI5" s="620"/>
      <c r="NZJ5" s="620"/>
      <c r="NZK5" s="620"/>
      <c r="NZL5" s="620"/>
      <c r="NZM5" s="620"/>
      <c r="NZN5" s="620"/>
      <c r="NZO5" s="620"/>
      <c r="NZP5" s="620"/>
      <c r="NZQ5" s="620"/>
      <c r="NZR5" s="620"/>
      <c r="NZS5" s="620"/>
      <c r="NZT5" s="620"/>
      <c r="NZU5" s="620"/>
      <c r="NZV5" s="620"/>
      <c r="NZW5" s="620"/>
      <c r="NZX5" s="620"/>
      <c r="NZY5" s="620"/>
      <c r="NZZ5" s="620"/>
      <c r="OAA5" s="620"/>
      <c r="OAB5" s="620"/>
      <c r="OAC5" s="620"/>
      <c r="OAD5" s="620"/>
      <c r="OAE5" s="620"/>
      <c r="OAF5" s="620"/>
      <c r="OAG5" s="620"/>
      <c r="OAH5" s="620"/>
      <c r="OAI5" s="620"/>
      <c r="OAJ5" s="620"/>
      <c r="OAK5" s="620"/>
      <c r="OAL5" s="620"/>
      <c r="OAM5" s="620"/>
      <c r="OAN5" s="620"/>
      <c r="OAO5" s="620"/>
      <c r="OAP5" s="620"/>
      <c r="OAQ5" s="620"/>
      <c r="OAR5" s="620"/>
      <c r="OAS5" s="620"/>
      <c r="OAT5" s="620"/>
      <c r="OAU5" s="620"/>
      <c r="OAV5" s="620"/>
      <c r="OAW5" s="620"/>
      <c r="OAX5" s="620"/>
      <c r="OAY5" s="620"/>
      <c r="OAZ5" s="620"/>
      <c r="OBA5" s="620"/>
      <c r="OBB5" s="620"/>
      <c r="OBC5" s="620"/>
      <c r="OBD5" s="620"/>
      <c r="OBE5" s="620"/>
      <c r="OBF5" s="620"/>
      <c r="OBG5" s="620"/>
      <c r="OBH5" s="620"/>
      <c r="OBI5" s="620"/>
      <c r="OBJ5" s="620"/>
      <c r="OBK5" s="620"/>
      <c r="OBL5" s="620"/>
      <c r="OBM5" s="620"/>
      <c r="OBN5" s="620"/>
      <c r="OBO5" s="620"/>
      <c r="OBP5" s="620"/>
      <c r="OBQ5" s="620"/>
      <c r="OBR5" s="620"/>
      <c r="OBS5" s="620"/>
      <c r="OBT5" s="620"/>
      <c r="OBU5" s="620"/>
      <c r="OBV5" s="620"/>
      <c r="OBW5" s="620"/>
      <c r="OBX5" s="620"/>
      <c r="OBY5" s="620"/>
      <c r="OBZ5" s="620"/>
      <c r="OCA5" s="620"/>
      <c r="OCB5" s="620"/>
      <c r="OCC5" s="620"/>
      <c r="OCD5" s="620"/>
      <c r="OCE5" s="620"/>
      <c r="OCF5" s="620"/>
      <c r="OCG5" s="620"/>
      <c r="OCH5" s="620"/>
      <c r="OCI5" s="620"/>
      <c r="OCJ5" s="620"/>
      <c r="OCK5" s="620"/>
      <c r="OCL5" s="620"/>
      <c r="OCM5" s="620"/>
      <c r="OCN5" s="620"/>
      <c r="OCO5" s="620"/>
      <c r="OCP5" s="620"/>
      <c r="OCQ5" s="620"/>
      <c r="OCR5" s="620"/>
      <c r="OCS5" s="620"/>
      <c r="OCT5" s="620"/>
      <c r="OCU5" s="620"/>
      <c r="OCV5" s="620"/>
      <c r="OCW5" s="620"/>
      <c r="OCX5" s="620"/>
      <c r="OCY5" s="620"/>
      <c r="OCZ5" s="620"/>
      <c r="ODA5" s="620"/>
      <c r="ODB5" s="620"/>
      <c r="ODC5" s="620"/>
      <c r="ODD5" s="620"/>
      <c r="ODE5" s="620"/>
      <c r="ODF5" s="620"/>
      <c r="ODG5" s="620"/>
      <c r="ODH5" s="620"/>
      <c r="ODI5" s="620"/>
      <c r="ODJ5" s="620"/>
      <c r="ODK5" s="620"/>
      <c r="ODL5" s="620"/>
      <c r="ODM5" s="620"/>
      <c r="ODN5" s="620"/>
      <c r="ODO5" s="620"/>
      <c r="ODP5" s="620"/>
      <c r="ODQ5" s="620"/>
      <c r="ODR5" s="620"/>
      <c r="ODS5" s="620"/>
      <c r="ODT5" s="620"/>
      <c r="ODU5" s="620"/>
      <c r="ODV5" s="620"/>
      <c r="ODW5" s="620"/>
      <c r="ODX5" s="620"/>
      <c r="ODY5" s="620"/>
      <c r="ODZ5" s="620"/>
      <c r="OEA5" s="620"/>
      <c r="OEB5" s="620"/>
      <c r="OEC5" s="620"/>
      <c r="OED5" s="620"/>
      <c r="OEE5" s="620"/>
      <c r="OEF5" s="620"/>
      <c r="OEG5" s="620"/>
      <c r="OEH5" s="620"/>
      <c r="OEI5" s="620"/>
      <c r="OEJ5" s="620"/>
      <c r="OEK5" s="620"/>
      <c r="OEL5" s="620"/>
      <c r="OEM5" s="620"/>
      <c r="OEN5" s="620"/>
      <c r="OEO5" s="620"/>
      <c r="OEP5" s="620"/>
      <c r="OEQ5" s="620"/>
      <c r="OER5" s="620"/>
      <c r="OES5" s="620"/>
      <c r="OET5" s="620"/>
      <c r="OEU5" s="620"/>
      <c r="OEV5" s="620"/>
      <c r="OEW5" s="620"/>
      <c r="OEX5" s="620"/>
      <c r="OEY5" s="620"/>
      <c r="OEZ5" s="620"/>
      <c r="OFA5" s="620"/>
      <c r="OFB5" s="620"/>
      <c r="OFC5" s="620"/>
      <c r="OFD5" s="620"/>
      <c r="OFE5" s="620"/>
      <c r="OFF5" s="620"/>
      <c r="OFG5" s="620"/>
      <c r="OFH5" s="620"/>
      <c r="OFI5" s="620"/>
      <c r="OFJ5" s="620"/>
      <c r="OFK5" s="620"/>
      <c r="OFL5" s="620"/>
      <c r="OFM5" s="620"/>
      <c r="OFN5" s="620"/>
      <c r="OFO5" s="620"/>
      <c r="OFP5" s="620"/>
      <c r="OFQ5" s="620"/>
      <c r="OFR5" s="620"/>
      <c r="OFS5" s="620"/>
      <c r="OFT5" s="620"/>
      <c r="OFU5" s="620"/>
      <c r="OFV5" s="620"/>
      <c r="OFW5" s="620"/>
      <c r="OFX5" s="620"/>
      <c r="OFY5" s="620"/>
      <c r="OFZ5" s="620"/>
      <c r="OGA5" s="620"/>
      <c r="OGB5" s="620"/>
      <c r="OGC5" s="620"/>
      <c r="OGD5" s="620"/>
      <c r="OGE5" s="620"/>
      <c r="OGF5" s="620"/>
      <c r="OGG5" s="620"/>
      <c r="OGH5" s="620"/>
      <c r="OGI5" s="620"/>
      <c r="OGJ5" s="620"/>
      <c r="OGK5" s="620"/>
      <c r="OGL5" s="620"/>
      <c r="OGM5" s="620"/>
      <c r="OGN5" s="620"/>
      <c r="OGO5" s="620"/>
      <c r="OGP5" s="620"/>
      <c r="OGQ5" s="620"/>
      <c r="OGR5" s="620"/>
      <c r="OGS5" s="620"/>
      <c r="OGT5" s="620"/>
      <c r="OGU5" s="620"/>
      <c r="OGV5" s="620"/>
      <c r="OGW5" s="620"/>
      <c r="OGX5" s="620"/>
      <c r="OGY5" s="620"/>
      <c r="OGZ5" s="620"/>
      <c r="OHA5" s="620"/>
      <c r="OHB5" s="620"/>
      <c r="OHC5" s="620"/>
      <c r="OHD5" s="620"/>
      <c r="OHE5" s="620"/>
      <c r="OHF5" s="620"/>
      <c r="OHG5" s="620"/>
      <c r="OHH5" s="620"/>
      <c r="OHI5" s="620"/>
      <c r="OHJ5" s="620"/>
      <c r="OHK5" s="620"/>
      <c r="OHL5" s="620"/>
      <c r="OHM5" s="620"/>
      <c r="OHN5" s="620"/>
      <c r="OHO5" s="620"/>
      <c r="OHP5" s="620"/>
      <c r="OHQ5" s="620"/>
      <c r="OHR5" s="620"/>
      <c r="OHS5" s="620"/>
      <c r="OHT5" s="620"/>
      <c r="OHU5" s="620"/>
      <c r="OHV5" s="620"/>
      <c r="OHW5" s="620"/>
      <c r="OHX5" s="620"/>
      <c r="OHY5" s="620"/>
      <c r="OHZ5" s="620"/>
      <c r="OIA5" s="620"/>
      <c r="OIB5" s="620"/>
      <c r="OIC5" s="620"/>
      <c r="OID5" s="620"/>
      <c r="OIE5" s="620"/>
      <c r="OIF5" s="620"/>
      <c r="OIG5" s="620"/>
      <c r="OIH5" s="620"/>
      <c r="OII5" s="620"/>
      <c r="OIJ5" s="620"/>
      <c r="OIK5" s="620"/>
      <c r="OIL5" s="620"/>
      <c r="OIM5" s="620"/>
      <c r="OIN5" s="620"/>
      <c r="OIO5" s="620"/>
      <c r="OIP5" s="620"/>
      <c r="OIQ5" s="620"/>
      <c r="OIR5" s="620"/>
      <c r="OIS5" s="620"/>
      <c r="OIT5" s="620"/>
      <c r="OIU5" s="620"/>
      <c r="OIV5" s="620"/>
      <c r="OIW5" s="620"/>
      <c r="OIX5" s="620"/>
      <c r="OIY5" s="620"/>
      <c r="OIZ5" s="620"/>
      <c r="OJA5" s="620"/>
      <c r="OJB5" s="620"/>
      <c r="OJC5" s="620"/>
      <c r="OJD5" s="620"/>
      <c r="OJE5" s="620"/>
      <c r="OJF5" s="620"/>
      <c r="OJG5" s="620"/>
      <c r="OJH5" s="620"/>
      <c r="OJI5" s="620"/>
      <c r="OJJ5" s="620"/>
      <c r="OJK5" s="620"/>
      <c r="OJL5" s="620"/>
      <c r="OJM5" s="620"/>
      <c r="OJN5" s="620"/>
      <c r="OJO5" s="620"/>
      <c r="OJP5" s="620"/>
      <c r="OJQ5" s="620"/>
      <c r="OJR5" s="620"/>
      <c r="OJS5" s="620"/>
      <c r="OJT5" s="620"/>
      <c r="OJU5" s="620"/>
      <c r="OJV5" s="620"/>
      <c r="OJW5" s="620"/>
      <c r="OJX5" s="620"/>
      <c r="OJY5" s="620"/>
      <c r="OJZ5" s="620"/>
      <c r="OKA5" s="620"/>
      <c r="OKB5" s="620"/>
      <c r="OKC5" s="620"/>
      <c r="OKD5" s="620"/>
      <c r="OKE5" s="620"/>
      <c r="OKF5" s="620"/>
      <c r="OKG5" s="620"/>
      <c r="OKH5" s="620"/>
      <c r="OKI5" s="620"/>
      <c r="OKJ5" s="620"/>
      <c r="OKK5" s="620"/>
      <c r="OKL5" s="620"/>
      <c r="OKM5" s="620"/>
      <c r="OKN5" s="620"/>
      <c r="OKO5" s="620"/>
      <c r="OKP5" s="620"/>
      <c r="OKQ5" s="620"/>
      <c r="OKR5" s="620"/>
      <c r="OKS5" s="620"/>
      <c r="OKT5" s="620"/>
      <c r="OKU5" s="620"/>
      <c r="OKV5" s="620"/>
      <c r="OKW5" s="620"/>
      <c r="OKX5" s="620"/>
      <c r="OKY5" s="620"/>
      <c r="OKZ5" s="620"/>
      <c r="OLA5" s="620"/>
      <c r="OLB5" s="620"/>
      <c r="OLC5" s="620"/>
      <c r="OLD5" s="620"/>
      <c r="OLE5" s="620"/>
      <c r="OLF5" s="620"/>
      <c r="OLG5" s="620"/>
      <c r="OLH5" s="620"/>
      <c r="OLI5" s="620"/>
      <c r="OLJ5" s="620"/>
      <c r="OLK5" s="620"/>
      <c r="OLL5" s="620"/>
      <c r="OLM5" s="620"/>
      <c r="OLN5" s="620"/>
      <c r="OLO5" s="620"/>
      <c r="OLP5" s="620"/>
      <c r="OLQ5" s="620"/>
      <c r="OLR5" s="620"/>
      <c r="OLS5" s="620"/>
      <c r="OLT5" s="620"/>
      <c r="OLU5" s="620"/>
      <c r="OLV5" s="620"/>
      <c r="OLW5" s="620"/>
      <c r="OLX5" s="620"/>
      <c r="OLY5" s="620"/>
      <c r="OLZ5" s="620"/>
      <c r="OMA5" s="620"/>
      <c r="OMB5" s="620"/>
      <c r="OMC5" s="620"/>
      <c r="OMD5" s="620"/>
      <c r="OME5" s="620"/>
      <c r="OMF5" s="620"/>
      <c r="OMG5" s="620"/>
      <c r="OMH5" s="620"/>
      <c r="OMI5" s="620"/>
      <c r="OMJ5" s="620"/>
      <c r="OMK5" s="620"/>
      <c r="OML5" s="620"/>
      <c r="OMM5" s="620"/>
      <c r="OMN5" s="620"/>
      <c r="OMO5" s="620"/>
      <c r="OMP5" s="620"/>
      <c r="OMQ5" s="620"/>
      <c r="OMR5" s="620"/>
      <c r="OMS5" s="620"/>
      <c r="OMT5" s="620"/>
      <c r="OMU5" s="620"/>
      <c r="OMV5" s="620"/>
      <c r="OMW5" s="620"/>
      <c r="OMX5" s="620"/>
      <c r="OMY5" s="620"/>
      <c r="OMZ5" s="620"/>
      <c r="ONA5" s="620"/>
      <c r="ONB5" s="620"/>
      <c r="ONC5" s="620"/>
      <c r="OND5" s="620"/>
      <c r="ONE5" s="620"/>
      <c r="ONF5" s="620"/>
      <c r="ONG5" s="620"/>
      <c r="ONH5" s="620"/>
      <c r="ONI5" s="620"/>
      <c r="ONJ5" s="620"/>
      <c r="ONK5" s="620"/>
      <c r="ONL5" s="620"/>
      <c r="ONM5" s="620"/>
      <c r="ONN5" s="620"/>
      <c r="ONO5" s="620"/>
      <c r="ONP5" s="620"/>
      <c r="ONQ5" s="620"/>
      <c r="ONR5" s="620"/>
      <c r="ONS5" s="620"/>
      <c r="ONT5" s="620"/>
      <c r="ONU5" s="620"/>
      <c r="ONV5" s="620"/>
      <c r="ONW5" s="620"/>
      <c r="ONX5" s="620"/>
      <c r="ONY5" s="620"/>
      <c r="ONZ5" s="620"/>
      <c r="OOA5" s="620"/>
      <c r="OOB5" s="620"/>
      <c r="OOC5" s="620"/>
      <c r="OOD5" s="620"/>
      <c r="OOE5" s="620"/>
      <c r="OOF5" s="620"/>
      <c r="OOG5" s="620"/>
      <c r="OOH5" s="620"/>
      <c r="OOI5" s="620"/>
      <c r="OOJ5" s="620"/>
      <c r="OOK5" s="620"/>
      <c r="OOL5" s="620"/>
      <c r="OOM5" s="620"/>
      <c r="OON5" s="620"/>
      <c r="OOO5" s="620"/>
      <c r="OOP5" s="620"/>
      <c r="OOQ5" s="620"/>
      <c r="OOR5" s="620"/>
      <c r="OOS5" s="620"/>
      <c r="OOT5" s="620"/>
      <c r="OOU5" s="620"/>
      <c r="OOV5" s="620"/>
      <c r="OOW5" s="620"/>
      <c r="OOX5" s="620"/>
      <c r="OOY5" s="620"/>
      <c r="OOZ5" s="620"/>
      <c r="OPA5" s="620"/>
      <c r="OPB5" s="620"/>
      <c r="OPC5" s="620"/>
      <c r="OPD5" s="620"/>
      <c r="OPE5" s="620"/>
      <c r="OPF5" s="620"/>
      <c r="OPG5" s="620"/>
      <c r="OPH5" s="620"/>
      <c r="OPI5" s="620"/>
      <c r="OPJ5" s="620"/>
      <c r="OPK5" s="620"/>
      <c r="OPL5" s="620"/>
      <c r="OPM5" s="620"/>
      <c r="OPN5" s="620"/>
      <c r="OPO5" s="620"/>
      <c r="OPP5" s="620"/>
      <c r="OPQ5" s="620"/>
      <c r="OPR5" s="620"/>
      <c r="OPS5" s="620"/>
      <c r="OPT5" s="620"/>
      <c r="OPU5" s="620"/>
      <c r="OPV5" s="620"/>
      <c r="OPW5" s="620"/>
      <c r="OPX5" s="620"/>
      <c r="OPY5" s="620"/>
      <c r="OPZ5" s="620"/>
      <c r="OQA5" s="620"/>
      <c r="OQB5" s="620"/>
      <c r="OQC5" s="620"/>
      <c r="OQD5" s="620"/>
      <c r="OQE5" s="620"/>
      <c r="OQF5" s="620"/>
      <c r="OQG5" s="620"/>
      <c r="OQH5" s="620"/>
      <c r="OQI5" s="620"/>
      <c r="OQJ5" s="620"/>
      <c r="OQK5" s="620"/>
      <c r="OQL5" s="620"/>
      <c r="OQM5" s="620"/>
      <c r="OQN5" s="620"/>
      <c r="OQO5" s="620"/>
      <c r="OQP5" s="620"/>
      <c r="OQQ5" s="620"/>
      <c r="OQR5" s="620"/>
      <c r="OQS5" s="620"/>
      <c r="OQT5" s="620"/>
      <c r="OQU5" s="620"/>
      <c r="OQV5" s="620"/>
      <c r="OQW5" s="620"/>
      <c r="OQX5" s="620"/>
      <c r="OQY5" s="620"/>
      <c r="OQZ5" s="620"/>
      <c r="ORA5" s="620"/>
      <c r="ORB5" s="620"/>
      <c r="ORC5" s="620"/>
      <c r="ORD5" s="620"/>
      <c r="ORE5" s="620"/>
      <c r="ORF5" s="620"/>
      <c r="ORG5" s="620"/>
      <c r="ORH5" s="620"/>
      <c r="ORI5" s="620"/>
      <c r="ORJ5" s="620"/>
      <c r="ORK5" s="620"/>
      <c r="ORL5" s="620"/>
      <c r="ORM5" s="620"/>
      <c r="ORN5" s="620"/>
      <c r="ORO5" s="620"/>
      <c r="ORP5" s="620"/>
      <c r="ORQ5" s="620"/>
      <c r="ORR5" s="620"/>
      <c r="ORS5" s="620"/>
      <c r="ORT5" s="620"/>
      <c r="ORU5" s="620"/>
      <c r="ORV5" s="620"/>
      <c r="ORW5" s="620"/>
      <c r="ORX5" s="620"/>
      <c r="ORY5" s="620"/>
      <c r="ORZ5" s="620"/>
      <c r="OSA5" s="620"/>
      <c r="OSB5" s="620"/>
      <c r="OSC5" s="620"/>
      <c r="OSD5" s="620"/>
      <c r="OSE5" s="620"/>
      <c r="OSF5" s="620"/>
      <c r="OSG5" s="620"/>
      <c r="OSH5" s="620"/>
      <c r="OSI5" s="620"/>
      <c r="OSJ5" s="620"/>
      <c r="OSK5" s="620"/>
      <c r="OSL5" s="620"/>
      <c r="OSM5" s="620"/>
      <c r="OSN5" s="620"/>
      <c r="OSO5" s="620"/>
      <c r="OSP5" s="620"/>
      <c r="OSQ5" s="620"/>
      <c r="OSR5" s="620"/>
      <c r="OSS5" s="620"/>
      <c r="OST5" s="620"/>
      <c r="OSU5" s="620"/>
      <c r="OSV5" s="620"/>
      <c r="OSW5" s="620"/>
      <c r="OSX5" s="620"/>
      <c r="OSY5" s="620"/>
      <c r="OSZ5" s="620"/>
      <c r="OTA5" s="620"/>
      <c r="OTB5" s="620"/>
      <c r="OTC5" s="620"/>
      <c r="OTD5" s="620"/>
      <c r="OTE5" s="620"/>
      <c r="OTF5" s="620"/>
      <c r="OTG5" s="620"/>
      <c r="OTH5" s="620"/>
      <c r="OTI5" s="620"/>
      <c r="OTJ5" s="620"/>
      <c r="OTK5" s="620"/>
      <c r="OTL5" s="620"/>
      <c r="OTM5" s="620"/>
      <c r="OTN5" s="620"/>
      <c r="OTO5" s="620"/>
      <c r="OTP5" s="620"/>
      <c r="OTQ5" s="620"/>
      <c r="OTR5" s="620"/>
      <c r="OTS5" s="620"/>
      <c r="OTT5" s="620"/>
      <c r="OTU5" s="620"/>
      <c r="OTV5" s="620"/>
      <c r="OTW5" s="620"/>
      <c r="OTX5" s="620"/>
      <c r="OTY5" s="620"/>
      <c r="OTZ5" s="620"/>
      <c r="OUA5" s="620"/>
      <c r="OUB5" s="620"/>
      <c r="OUC5" s="620"/>
      <c r="OUD5" s="620"/>
      <c r="OUE5" s="620"/>
      <c r="OUF5" s="620"/>
      <c r="OUG5" s="620"/>
      <c r="OUH5" s="620"/>
      <c r="OUI5" s="620"/>
      <c r="OUJ5" s="620"/>
      <c r="OUK5" s="620"/>
      <c r="OUL5" s="620"/>
      <c r="OUM5" s="620"/>
      <c r="OUN5" s="620"/>
      <c r="OUO5" s="620"/>
      <c r="OUP5" s="620"/>
      <c r="OUQ5" s="620"/>
      <c r="OUR5" s="620"/>
      <c r="OUS5" s="620"/>
      <c r="OUT5" s="620"/>
      <c r="OUU5" s="620"/>
      <c r="OUV5" s="620"/>
      <c r="OUW5" s="620"/>
      <c r="OUX5" s="620"/>
      <c r="OUY5" s="620"/>
      <c r="OUZ5" s="620"/>
      <c r="OVA5" s="620"/>
      <c r="OVB5" s="620"/>
      <c r="OVC5" s="620"/>
      <c r="OVD5" s="620"/>
      <c r="OVE5" s="620"/>
      <c r="OVF5" s="620"/>
      <c r="OVG5" s="620"/>
      <c r="OVH5" s="620"/>
      <c r="OVI5" s="620"/>
      <c r="OVJ5" s="620"/>
      <c r="OVK5" s="620"/>
      <c r="OVL5" s="620"/>
      <c r="OVM5" s="620"/>
      <c r="OVN5" s="620"/>
      <c r="OVO5" s="620"/>
      <c r="OVP5" s="620"/>
      <c r="OVQ5" s="620"/>
      <c r="OVR5" s="620"/>
      <c r="OVS5" s="620"/>
      <c r="OVT5" s="620"/>
      <c r="OVU5" s="620"/>
      <c r="OVV5" s="620"/>
      <c r="OVW5" s="620"/>
      <c r="OVX5" s="620"/>
      <c r="OVY5" s="620"/>
      <c r="OVZ5" s="620"/>
      <c r="OWA5" s="620"/>
      <c r="OWB5" s="620"/>
      <c r="OWC5" s="620"/>
      <c r="OWD5" s="620"/>
      <c r="OWE5" s="620"/>
      <c r="OWF5" s="620"/>
      <c r="OWG5" s="620"/>
      <c r="OWH5" s="620"/>
      <c r="OWI5" s="620"/>
      <c r="OWJ5" s="620"/>
      <c r="OWK5" s="620"/>
      <c r="OWL5" s="620"/>
      <c r="OWM5" s="620"/>
      <c r="OWN5" s="620"/>
      <c r="OWO5" s="620"/>
      <c r="OWP5" s="620"/>
      <c r="OWQ5" s="620"/>
      <c r="OWR5" s="620"/>
      <c r="OWS5" s="620"/>
      <c r="OWT5" s="620"/>
      <c r="OWU5" s="620"/>
      <c r="OWV5" s="620"/>
      <c r="OWW5" s="620"/>
      <c r="OWX5" s="620"/>
      <c r="OWY5" s="620"/>
      <c r="OWZ5" s="620"/>
      <c r="OXA5" s="620"/>
      <c r="OXB5" s="620"/>
      <c r="OXC5" s="620"/>
      <c r="OXD5" s="620"/>
      <c r="OXE5" s="620"/>
      <c r="OXF5" s="620"/>
      <c r="OXG5" s="620"/>
      <c r="OXH5" s="620"/>
      <c r="OXI5" s="620"/>
      <c r="OXJ5" s="620"/>
      <c r="OXK5" s="620"/>
      <c r="OXL5" s="620"/>
      <c r="OXM5" s="620"/>
      <c r="OXN5" s="620"/>
      <c r="OXO5" s="620"/>
      <c r="OXP5" s="620"/>
      <c r="OXQ5" s="620"/>
      <c r="OXR5" s="620"/>
      <c r="OXS5" s="620"/>
      <c r="OXT5" s="620"/>
      <c r="OXU5" s="620"/>
      <c r="OXV5" s="620"/>
      <c r="OXW5" s="620"/>
      <c r="OXX5" s="620"/>
      <c r="OXY5" s="620"/>
      <c r="OXZ5" s="620"/>
      <c r="OYA5" s="620"/>
      <c r="OYB5" s="620"/>
      <c r="OYC5" s="620"/>
      <c r="OYD5" s="620"/>
      <c r="OYE5" s="620"/>
      <c r="OYF5" s="620"/>
      <c r="OYG5" s="620"/>
      <c r="OYH5" s="620"/>
      <c r="OYI5" s="620"/>
      <c r="OYJ5" s="620"/>
      <c r="OYK5" s="620"/>
      <c r="OYL5" s="620"/>
      <c r="OYM5" s="620"/>
      <c r="OYN5" s="620"/>
      <c r="OYO5" s="620"/>
      <c r="OYP5" s="620"/>
      <c r="OYQ5" s="620"/>
      <c r="OYR5" s="620"/>
      <c r="OYS5" s="620"/>
      <c r="OYT5" s="620"/>
      <c r="OYU5" s="620"/>
      <c r="OYV5" s="620"/>
      <c r="OYW5" s="620"/>
      <c r="OYX5" s="620"/>
      <c r="OYY5" s="620"/>
      <c r="OYZ5" s="620"/>
      <c r="OZA5" s="620"/>
      <c r="OZB5" s="620"/>
      <c r="OZC5" s="620"/>
      <c r="OZD5" s="620"/>
      <c r="OZE5" s="620"/>
      <c r="OZF5" s="620"/>
      <c r="OZG5" s="620"/>
      <c r="OZH5" s="620"/>
      <c r="OZI5" s="620"/>
      <c r="OZJ5" s="620"/>
      <c r="OZK5" s="620"/>
      <c r="OZL5" s="620"/>
      <c r="OZM5" s="620"/>
      <c r="OZN5" s="620"/>
      <c r="OZO5" s="620"/>
      <c r="OZP5" s="620"/>
      <c r="OZQ5" s="620"/>
      <c r="OZR5" s="620"/>
      <c r="OZS5" s="620"/>
      <c r="OZT5" s="620"/>
      <c r="OZU5" s="620"/>
      <c r="OZV5" s="620"/>
      <c r="OZW5" s="620"/>
      <c r="OZX5" s="620"/>
      <c r="OZY5" s="620"/>
      <c r="OZZ5" s="620"/>
      <c r="PAA5" s="620"/>
      <c r="PAB5" s="620"/>
      <c r="PAC5" s="620"/>
      <c r="PAD5" s="620"/>
      <c r="PAE5" s="620"/>
      <c r="PAF5" s="620"/>
      <c r="PAG5" s="620"/>
      <c r="PAH5" s="620"/>
      <c r="PAI5" s="620"/>
      <c r="PAJ5" s="620"/>
      <c r="PAK5" s="620"/>
      <c r="PAL5" s="620"/>
      <c r="PAM5" s="620"/>
      <c r="PAN5" s="620"/>
      <c r="PAO5" s="620"/>
      <c r="PAP5" s="620"/>
      <c r="PAQ5" s="620"/>
      <c r="PAR5" s="620"/>
      <c r="PAS5" s="620"/>
      <c r="PAT5" s="620"/>
      <c r="PAU5" s="620"/>
      <c r="PAV5" s="620"/>
      <c r="PAW5" s="620"/>
      <c r="PAX5" s="620"/>
      <c r="PAY5" s="620"/>
      <c r="PAZ5" s="620"/>
      <c r="PBA5" s="620"/>
      <c r="PBB5" s="620"/>
      <c r="PBC5" s="620"/>
      <c r="PBD5" s="620"/>
      <c r="PBE5" s="620"/>
      <c r="PBF5" s="620"/>
      <c r="PBG5" s="620"/>
      <c r="PBH5" s="620"/>
      <c r="PBI5" s="620"/>
      <c r="PBJ5" s="620"/>
      <c r="PBK5" s="620"/>
      <c r="PBL5" s="620"/>
      <c r="PBM5" s="620"/>
      <c r="PBN5" s="620"/>
      <c r="PBO5" s="620"/>
      <c r="PBP5" s="620"/>
      <c r="PBQ5" s="620"/>
      <c r="PBR5" s="620"/>
      <c r="PBS5" s="620"/>
      <c r="PBT5" s="620"/>
      <c r="PBU5" s="620"/>
      <c r="PBV5" s="620"/>
      <c r="PBW5" s="620"/>
      <c r="PBX5" s="620"/>
      <c r="PBY5" s="620"/>
      <c r="PBZ5" s="620"/>
      <c r="PCA5" s="620"/>
      <c r="PCB5" s="620"/>
      <c r="PCC5" s="620"/>
      <c r="PCD5" s="620"/>
      <c r="PCE5" s="620"/>
      <c r="PCF5" s="620"/>
      <c r="PCG5" s="620"/>
      <c r="PCH5" s="620"/>
      <c r="PCI5" s="620"/>
      <c r="PCJ5" s="620"/>
      <c r="PCK5" s="620"/>
      <c r="PCL5" s="620"/>
      <c r="PCM5" s="620"/>
      <c r="PCN5" s="620"/>
      <c r="PCO5" s="620"/>
      <c r="PCP5" s="620"/>
      <c r="PCQ5" s="620"/>
      <c r="PCR5" s="620"/>
      <c r="PCS5" s="620"/>
      <c r="PCT5" s="620"/>
      <c r="PCU5" s="620"/>
      <c r="PCV5" s="620"/>
      <c r="PCW5" s="620"/>
      <c r="PCX5" s="620"/>
      <c r="PCY5" s="620"/>
      <c r="PCZ5" s="620"/>
      <c r="PDA5" s="620"/>
      <c r="PDB5" s="620"/>
      <c r="PDC5" s="620"/>
      <c r="PDD5" s="620"/>
      <c r="PDE5" s="620"/>
      <c r="PDF5" s="620"/>
      <c r="PDG5" s="620"/>
      <c r="PDH5" s="620"/>
      <c r="PDI5" s="620"/>
      <c r="PDJ5" s="620"/>
      <c r="PDK5" s="620"/>
      <c r="PDL5" s="620"/>
      <c r="PDM5" s="620"/>
      <c r="PDN5" s="620"/>
      <c r="PDO5" s="620"/>
      <c r="PDP5" s="620"/>
      <c r="PDQ5" s="620"/>
      <c r="PDR5" s="620"/>
      <c r="PDS5" s="620"/>
      <c r="PDT5" s="620"/>
      <c r="PDU5" s="620"/>
      <c r="PDV5" s="620"/>
      <c r="PDW5" s="620"/>
      <c r="PDX5" s="620"/>
      <c r="PDY5" s="620"/>
      <c r="PDZ5" s="620"/>
      <c r="PEA5" s="620"/>
      <c r="PEB5" s="620"/>
      <c r="PEC5" s="620"/>
      <c r="PED5" s="620"/>
      <c r="PEE5" s="620"/>
      <c r="PEF5" s="620"/>
      <c r="PEG5" s="620"/>
      <c r="PEH5" s="620"/>
      <c r="PEI5" s="620"/>
      <c r="PEJ5" s="620"/>
      <c r="PEK5" s="620"/>
      <c r="PEL5" s="620"/>
      <c r="PEM5" s="620"/>
      <c r="PEN5" s="620"/>
      <c r="PEO5" s="620"/>
      <c r="PEP5" s="620"/>
      <c r="PEQ5" s="620"/>
      <c r="PER5" s="620"/>
      <c r="PES5" s="620"/>
      <c r="PET5" s="620"/>
      <c r="PEU5" s="620"/>
      <c r="PEV5" s="620"/>
      <c r="PEW5" s="620"/>
      <c r="PEX5" s="620"/>
      <c r="PEY5" s="620"/>
      <c r="PEZ5" s="620"/>
      <c r="PFA5" s="620"/>
      <c r="PFB5" s="620"/>
      <c r="PFC5" s="620"/>
      <c r="PFD5" s="620"/>
      <c r="PFE5" s="620"/>
      <c r="PFF5" s="620"/>
      <c r="PFG5" s="620"/>
      <c r="PFH5" s="620"/>
      <c r="PFI5" s="620"/>
      <c r="PFJ5" s="620"/>
      <c r="PFK5" s="620"/>
      <c r="PFL5" s="620"/>
      <c r="PFM5" s="620"/>
      <c r="PFN5" s="620"/>
      <c r="PFO5" s="620"/>
      <c r="PFP5" s="620"/>
      <c r="PFQ5" s="620"/>
      <c r="PFR5" s="620"/>
      <c r="PFS5" s="620"/>
      <c r="PFT5" s="620"/>
      <c r="PFU5" s="620"/>
      <c r="PFV5" s="620"/>
      <c r="PFW5" s="620"/>
      <c r="PFX5" s="620"/>
      <c r="PFY5" s="620"/>
      <c r="PFZ5" s="620"/>
      <c r="PGA5" s="620"/>
      <c r="PGB5" s="620"/>
      <c r="PGC5" s="620"/>
      <c r="PGD5" s="620"/>
      <c r="PGE5" s="620"/>
      <c r="PGF5" s="620"/>
      <c r="PGG5" s="620"/>
      <c r="PGH5" s="620"/>
      <c r="PGI5" s="620"/>
      <c r="PGJ5" s="620"/>
      <c r="PGK5" s="620"/>
      <c r="PGL5" s="620"/>
      <c r="PGM5" s="620"/>
      <c r="PGN5" s="620"/>
      <c r="PGO5" s="620"/>
      <c r="PGP5" s="620"/>
      <c r="PGQ5" s="620"/>
      <c r="PGR5" s="620"/>
      <c r="PGS5" s="620"/>
      <c r="PGT5" s="620"/>
      <c r="PGU5" s="620"/>
      <c r="PGV5" s="620"/>
      <c r="PGW5" s="620"/>
      <c r="PGX5" s="620"/>
      <c r="PGY5" s="620"/>
      <c r="PGZ5" s="620"/>
      <c r="PHA5" s="620"/>
      <c r="PHB5" s="620"/>
      <c r="PHC5" s="620"/>
      <c r="PHD5" s="620"/>
      <c r="PHE5" s="620"/>
      <c r="PHF5" s="620"/>
      <c r="PHG5" s="620"/>
      <c r="PHH5" s="620"/>
      <c r="PHI5" s="620"/>
      <c r="PHJ5" s="620"/>
      <c r="PHK5" s="620"/>
      <c r="PHL5" s="620"/>
      <c r="PHM5" s="620"/>
      <c r="PHN5" s="620"/>
      <c r="PHO5" s="620"/>
      <c r="PHP5" s="620"/>
      <c r="PHQ5" s="620"/>
      <c r="PHR5" s="620"/>
      <c r="PHS5" s="620"/>
      <c r="PHT5" s="620"/>
      <c r="PHU5" s="620"/>
      <c r="PHV5" s="620"/>
      <c r="PHW5" s="620"/>
      <c r="PHX5" s="620"/>
      <c r="PHY5" s="620"/>
      <c r="PHZ5" s="620"/>
      <c r="PIA5" s="620"/>
      <c r="PIB5" s="620"/>
      <c r="PIC5" s="620"/>
      <c r="PID5" s="620"/>
      <c r="PIE5" s="620"/>
      <c r="PIF5" s="620"/>
      <c r="PIG5" s="620"/>
      <c r="PIH5" s="620"/>
      <c r="PII5" s="620"/>
      <c r="PIJ5" s="620"/>
      <c r="PIK5" s="620"/>
      <c r="PIL5" s="620"/>
      <c r="PIM5" s="620"/>
      <c r="PIN5" s="620"/>
      <c r="PIO5" s="620"/>
      <c r="PIP5" s="620"/>
      <c r="PIQ5" s="620"/>
      <c r="PIR5" s="620"/>
      <c r="PIS5" s="620"/>
      <c r="PIT5" s="620"/>
      <c r="PIU5" s="620"/>
      <c r="PIV5" s="620"/>
      <c r="PIW5" s="620"/>
      <c r="PIX5" s="620"/>
      <c r="PIY5" s="620"/>
      <c r="PIZ5" s="620"/>
      <c r="PJA5" s="620"/>
      <c r="PJB5" s="620"/>
      <c r="PJC5" s="620"/>
      <c r="PJD5" s="620"/>
      <c r="PJE5" s="620"/>
      <c r="PJF5" s="620"/>
      <c r="PJG5" s="620"/>
      <c r="PJH5" s="620"/>
      <c r="PJI5" s="620"/>
      <c r="PJJ5" s="620"/>
      <c r="PJK5" s="620"/>
      <c r="PJL5" s="620"/>
      <c r="PJM5" s="620"/>
      <c r="PJN5" s="620"/>
      <c r="PJO5" s="620"/>
      <c r="PJP5" s="620"/>
      <c r="PJQ5" s="620"/>
      <c r="PJR5" s="620"/>
      <c r="PJS5" s="620"/>
      <c r="PJT5" s="620"/>
      <c r="PJU5" s="620"/>
      <c r="PJV5" s="620"/>
      <c r="PJW5" s="620"/>
      <c r="PJX5" s="620"/>
      <c r="PJY5" s="620"/>
      <c r="PJZ5" s="620"/>
      <c r="PKA5" s="620"/>
      <c r="PKB5" s="620"/>
      <c r="PKC5" s="620"/>
      <c r="PKD5" s="620"/>
      <c r="PKE5" s="620"/>
      <c r="PKF5" s="620"/>
      <c r="PKG5" s="620"/>
      <c r="PKH5" s="620"/>
      <c r="PKI5" s="620"/>
      <c r="PKJ5" s="620"/>
      <c r="PKK5" s="620"/>
      <c r="PKL5" s="620"/>
      <c r="PKM5" s="620"/>
      <c r="PKN5" s="620"/>
      <c r="PKO5" s="620"/>
      <c r="PKP5" s="620"/>
      <c r="PKQ5" s="620"/>
      <c r="PKR5" s="620"/>
      <c r="PKS5" s="620"/>
      <c r="PKT5" s="620"/>
      <c r="PKU5" s="620"/>
      <c r="PKV5" s="620"/>
      <c r="PKW5" s="620"/>
      <c r="PKX5" s="620"/>
      <c r="PKY5" s="620"/>
      <c r="PKZ5" s="620"/>
      <c r="PLA5" s="620"/>
      <c r="PLB5" s="620"/>
      <c r="PLC5" s="620"/>
      <c r="PLD5" s="620"/>
      <c r="PLE5" s="620"/>
      <c r="PLF5" s="620"/>
      <c r="PLG5" s="620"/>
      <c r="PLH5" s="620"/>
      <c r="PLI5" s="620"/>
      <c r="PLJ5" s="620"/>
      <c r="PLK5" s="620"/>
      <c r="PLL5" s="620"/>
      <c r="PLM5" s="620"/>
      <c r="PLN5" s="620"/>
      <c r="PLO5" s="620"/>
      <c r="PLP5" s="620"/>
      <c r="PLQ5" s="620"/>
      <c r="PLR5" s="620"/>
      <c r="PLS5" s="620"/>
      <c r="PLT5" s="620"/>
      <c r="PLU5" s="620"/>
      <c r="PLV5" s="620"/>
      <c r="PLW5" s="620"/>
      <c r="PLX5" s="620"/>
      <c r="PLY5" s="620"/>
      <c r="PLZ5" s="620"/>
      <c r="PMA5" s="620"/>
      <c r="PMB5" s="620"/>
      <c r="PMC5" s="620"/>
      <c r="PMD5" s="620"/>
      <c r="PME5" s="620"/>
      <c r="PMF5" s="620"/>
      <c r="PMG5" s="620"/>
      <c r="PMH5" s="620"/>
      <c r="PMI5" s="620"/>
      <c r="PMJ5" s="620"/>
      <c r="PMK5" s="620"/>
      <c r="PML5" s="620"/>
      <c r="PMM5" s="620"/>
      <c r="PMN5" s="620"/>
      <c r="PMO5" s="620"/>
      <c r="PMP5" s="620"/>
      <c r="PMQ5" s="620"/>
      <c r="PMR5" s="620"/>
      <c r="PMS5" s="620"/>
      <c r="PMT5" s="620"/>
      <c r="PMU5" s="620"/>
      <c r="PMV5" s="620"/>
      <c r="PMW5" s="620"/>
      <c r="PMX5" s="620"/>
      <c r="PMY5" s="620"/>
      <c r="PMZ5" s="620"/>
      <c r="PNA5" s="620"/>
      <c r="PNB5" s="620"/>
      <c r="PNC5" s="620"/>
      <c r="PND5" s="620"/>
      <c r="PNE5" s="620"/>
      <c r="PNF5" s="620"/>
      <c r="PNG5" s="620"/>
      <c r="PNH5" s="620"/>
      <c r="PNI5" s="620"/>
      <c r="PNJ5" s="620"/>
      <c r="PNK5" s="620"/>
      <c r="PNL5" s="620"/>
      <c r="PNM5" s="620"/>
      <c r="PNN5" s="620"/>
      <c r="PNO5" s="620"/>
      <c r="PNP5" s="620"/>
      <c r="PNQ5" s="620"/>
      <c r="PNR5" s="620"/>
      <c r="PNS5" s="620"/>
      <c r="PNT5" s="620"/>
      <c r="PNU5" s="620"/>
      <c r="PNV5" s="620"/>
      <c r="PNW5" s="620"/>
      <c r="PNX5" s="620"/>
      <c r="PNY5" s="620"/>
      <c r="PNZ5" s="620"/>
      <c r="POA5" s="620"/>
      <c r="POB5" s="620"/>
      <c r="POC5" s="620"/>
      <c r="POD5" s="620"/>
      <c r="POE5" s="620"/>
      <c r="POF5" s="620"/>
      <c r="POG5" s="620"/>
      <c r="POH5" s="620"/>
      <c r="POI5" s="620"/>
      <c r="POJ5" s="620"/>
      <c r="POK5" s="620"/>
      <c r="POL5" s="620"/>
      <c r="POM5" s="620"/>
      <c r="PON5" s="620"/>
      <c r="POO5" s="620"/>
      <c r="POP5" s="620"/>
      <c r="POQ5" s="620"/>
      <c r="POR5" s="620"/>
      <c r="POS5" s="620"/>
      <c r="POT5" s="620"/>
      <c r="POU5" s="620"/>
      <c r="POV5" s="620"/>
      <c r="POW5" s="620"/>
      <c r="POX5" s="620"/>
      <c r="POY5" s="620"/>
      <c r="POZ5" s="620"/>
      <c r="PPA5" s="620"/>
      <c r="PPB5" s="620"/>
      <c r="PPC5" s="620"/>
      <c r="PPD5" s="620"/>
      <c r="PPE5" s="620"/>
      <c r="PPF5" s="620"/>
      <c r="PPG5" s="620"/>
      <c r="PPH5" s="620"/>
      <c r="PPI5" s="620"/>
      <c r="PPJ5" s="620"/>
      <c r="PPK5" s="620"/>
      <c r="PPL5" s="620"/>
      <c r="PPM5" s="620"/>
      <c r="PPN5" s="620"/>
      <c r="PPO5" s="620"/>
      <c r="PPP5" s="620"/>
      <c r="PPQ5" s="620"/>
      <c r="PPR5" s="620"/>
      <c r="PPS5" s="620"/>
      <c r="PPT5" s="620"/>
      <c r="PPU5" s="620"/>
      <c r="PPV5" s="620"/>
      <c r="PPW5" s="620"/>
      <c r="PPX5" s="620"/>
      <c r="PPY5" s="620"/>
      <c r="PPZ5" s="620"/>
      <c r="PQA5" s="620"/>
      <c r="PQB5" s="620"/>
      <c r="PQC5" s="620"/>
      <c r="PQD5" s="620"/>
      <c r="PQE5" s="620"/>
      <c r="PQF5" s="620"/>
      <c r="PQG5" s="620"/>
      <c r="PQH5" s="620"/>
      <c r="PQI5" s="620"/>
      <c r="PQJ5" s="620"/>
      <c r="PQK5" s="620"/>
      <c r="PQL5" s="620"/>
      <c r="PQM5" s="620"/>
      <c r="PQN5" s="620"/>
      <c r="PQO5" s="620"/>
      <c r="PQP5" s="620"/>
      <c r="PQQ5" s="620"/>
      <c r="PQR5" s="620"/>
      <c r="PQS5" s="620"/>
      <c r="PQT5" s="620"/>
      <c r="PQU5" s="620"/>
      <c r="PQV5" s="620"/>
      <c r="PQW5" s="620"/>
      <c r="PQX5" s="620"/>
      <c r="PQY5" s="620"/>
      <c r="PQZ5" s="620"/>
      <c r="PRA5" s="620"/>
      <c r="PRB5" s="620"/>
      <c r="PRC5" s="620"/>
      <c r="PRD5" s="620"/>
      <c r="PRE5" s="620"/>
      <c r="PRF5" s="620"/>
      <c r="PRG5" s="620"/>
      <c r="PRH5" s="620"/>
      <c r="PRI5" s="620"/>
      <c r="PRJ5" s="620"/>
      <c r="PRK5" s="620"/>
      <c r="PRL5" s="620"/>
      <c r="PRM5" s="620"/>
      <c r="PRN5" s="620"/>
      <c r="PRO5" s="620"/>
      <c r="PRP5" s="620"/>
      <c r="PRQ5" s="620"/>
      <c r="PRR5" s="620"/>
      <c r="PRS5" s="620"/>
      <c r="PRT5" s="620"/>
      <c r="PRU5" s="620"/>
      <c r="PRV5" s="620"/>
      <c r="PRW5" s="620"/>
      <c r="PRX5" s="620"/>
      <c r="PRY5" s="620"/>
      <c r="PRZ5" s="620"/>
      <c r="PSA5" s="620"/>
      <c r="PSB5" s="620"/>
      <c r="PSC5" s="620"/>
      <c r="PSD5" s="620"/>
      <c r="PSE5" s="620"/>
      <c r="PSF5" s="620"/>
      <c r="PSG5" s="620"/>
      <c r="PSH5" s="620"/>
      <c r="PSI5" s="620"/>
      <c r="PSJ5" s="620"/>
      <c r="PSK5" s="620"/>
      <c r="PSL5" s="620"/>
      <c r="PSM5" s="620"/>
      <c r="PSN5" s="620"/>
      <c r="PSO5" s="620"/>
      <c r="PSP5" s="620"/>
      <c r="PSQ5" s="620"/>
      <c r="PSR5" s="620"/>
      <c r="PSS5" s="620"/>
      <c r="PST5" s="620"/>
      <c r="PSU5" s="620"/>
      <c r="PSV5" s="620"/>
      <c r="PSW5" s="620"/>
      <c r="PSX5" s="620"/>
      <c r="PSY5" s="620"/>
      <c r="PSZ5" s="620"/>
      <c r="PTA5" s="620"/>
      <c r="PTB5" s="620"/>
      <c r="PTC5" s="620"/>
      <c r="PTD5" s="620"/>
      <c r="PTE5" s="620"/>
      <c r="PTF5" s="620"/>
      <c r="PTG5" s="620"/>
      <c r="PTH5" s="620"/>
      <c r="PTI5" s="620"/>
      <c r="PTJ5" s="620"/>
      <c r="PTK5" s="620"/>
      <c r="PTL5" s="620"/>
      <c r="PTM5" s="620"/>
      <c r="PTN5" s="620"/>
      <c r="PTO5" s="620"/>
      <c r="PTP5" s="620"/>
      <c r="PTQ5" s="620"/>
      <c r="PTR5" s="620"/>
      <c r="PTS5" s="620"/>
      <c r="PTT5" s="620"/>
      <c r="PTU5" s="620"/>
      <c r="PTV5" s="620"/>
      <c r="PTW5" s="620"/>
      <c r="PTX5" s="620"/>
      <c r="PTY5" s="620"/>
      <c r="PTZ5" s="620"/>
      <c r="PUA5" s="620"/>
      <c r="PUB5" s="620"/>
      <c r="PUC5" s="620"/>
      <c r="PUD5" s="620"/>
      <c r="PUE5" s="620"/>
      <c r="PUF5" s="620"/>
      <c r="PUG5" s="620"/>
      <c r="PUH5" s="620"/>
      <c r="PUI5" s="620"/>
      <c r="PUJ5" s="620"/>
      <c r="PUK5" s="620"/>
      <c r="PUL5" s="620"/>
      <c r="PUM5" s="620"/>
      <c r="PUN5" s="620"/>
      <c r="PUO5" s="620"/>
      <c r="PUP5" s="620"/>
      <c r="PUQ5" s="620"/>
      <c r="PUR5" s="620"/>
      <c r="PUS5" s="620"/>
      <c r="PUT5" s="620"/>
      <c r="PUU5" s="620"/>
      <c r="PUV5" s="620"/>
      <c r="PUW5" s="620"/>
      <c r="PUX5" s="620"/>
      <c r="PUY5" s="620"/>
      <c r="PUZ5" s="620"/>
      <c r="PVA5" s="620"/>
      <c r="PVB5" s="620"/>
      <c r="PVC5" s="620"/>
      <c r="PVD5" s="620"/>
      <c r="PVE5" s="620"/>
      <c r="PVF5" s="620"/>
      <c r="PVG5" s="620"/>
      <c r="PVH5" s="620"/>
      <c r="PVI5" s="620"/>
      <c r="PVJ5" s="620"/>
      <c r="PVK5" s="620"/>
      <c r="PVL5" s="620"/>
      <c r="PVM5" s="620"/>
      <c r="PVN5" s="620"/>
      <c r="PVO5" s="620"/>
      <c r="PVP5" s="620"/>
      <c r="PVQ5" s="620"/>
      <c r="PVR5" s="620"/>
      <c r="PVS5" s="620"/>
      <c r="PVT5" s="620"/>
      <c r="PVU5" s="620"/>
      <c r="PVV5" s="620"/>
      <c r="PVW5" s="620"/>
      <c r="PVX5" s="620"/>
      <c r="PVY5" s="620"/>
      <c r="PVZ5" s="620"/>
      <c r="PWA5" s="620"/>
      <c r="PWB5" s="620"/>
      <c r="PWC5" s="620"/>
      <c r="PWD5" s="620"/>
      <c r="PWE5" s="620"/>
      <c r="PWF5" s="620"/>
      <c r="PWG5" s="620"/>
      <c r="PWH5" s="620"/>
      <c r="PWI5" s="620"/>
      <c r="PWJ5" s="620"/>
      <c r="PWK5" s="620"/>
      <c r="PWL5" s="620"/>
      <c r="PWM5" s="620"/>
      <c r="PWN5" s="620"/>
      <c r="PWO5" s="620"/>
      <c r="PWP5" s="620"/>
      <c r="PWQ5" s="620"/>
      <c r="PWR5" s="620"/>
      <c r="PWS5" s="620"/>
      <c r="PWT5" s="620"/>
      <c r="PWU5" s="620"/>
      <c r="PWV5" s="620"/>
      <c r="PWW5" s="620"/>
      <c r="PWX5" s="620"/>
      <c r="PWY5" s="620"/>
      <c r="PWZ5" s="620"/>
      <c r="PXA5" s="620"/>
      <c r="PXB5" s="620"/>
      <c r="PXC5" s="620"/>
      <c r="PXD5" s="620"/>
      <c r="PXE5" s="620"/>
      <c r="PXF5" s="620"/>
      <c r="PXG5" s="620"/>
      <c r="PXH5" s="620"/>
      <c r="PXI5" s="620"/>
      <c r="PXJ5" s="620"/>
      <c r="PXK5" s="620"/>
      <c r="PXL5" s="620"/>
      <c r="PXM5" s="620"/>
      <c r="PXN5" s="620"/>
      <c r="PXO5" s="620"/>
      <c r="PXP5" s="620"/>
      <c r="PXQ5" s="620"/>
      <c r="PXR5" s="620"/>
      <c r="PXS5" s="620"/>
      <c r="PXT5" s="620"/>
      <c r="PXU5" s="620"/>
      <c r="PXV5" s="620"/>
      <c r="PXW5" s="620"/>
      <c r="PXX5" s="620"/>
      <c r="PXY5" s="620"/>
      <c r="PXZ5" s="620"/>
      <c r="PYA5" s="620"/>
      <c r="PYB5" s="620"/>
      <c r="PYC5" s="620"/>
      <c r="PYD5" s="620"/>
      <c r="PYE5" s="620"/>
      <c r="PYF5" s="620"/>
      <c r="PYG5" s="620"/>
      <c r="PYH5" s="620"/>
      <c r="PYI5" s="620"/>
      <c r="PYJ5" s="620"/>
      <c r="PYK5" s="620"/>
      <c r="PYL5" s="620"/>
      <c r="PYM5" s="620"/>
      <c r="PYN5" s="620"/>
      <c r="PYO5" s="620"/>
      <c r="PYP5" s="620"/>
      <c r="PYQ5" s="620"/>
      <c r="PYR5" s="620"/>
      <c r="PYS5" s="620"/>
      <c r="PYT5" s="620"/>
      <c r="PYU5" s="620"/>
      <c r="PYV5" s="620"/>
      <c r="PYW5" s="620"/>
      <c r="PYX5" s="620"/>
      <c r="PYY5" s="620"/>
      <c r="PYZ5" s="620"/>
      <c r="PZA5" s="620"/>
      <c r="PZB5" s="620"/>
      <c r="PZC5" s="620"/>
      <c r="PZD5" s="620"/>
      <c r="PZE5" s="620"/>
      <c r="PZF5" s="620"/>
      <c r="PZG5" s="620"/>
      <c r="PZH5" s="620"/>
      <c r="PZI5" s="620"/>
      <c r="PZJ5" s="620"/>
      <c r="PZK5" s="620"/>
      <c r="PZL5" s="620"/>
      <c r="PZM5" s="620"/>
      <c r="PZN5" s="620"/>
      <c r="PZO5" s="620"/>
      <c r="PZP5" s="620"/>
      <c r="PZQ5" s="620"/>
      <c r="PZR5" s="620"/>
      <c r="PZS5" s="620"/>
      <c r="PZT5" s="620"/>
      <c r="PZU5" s="620"/>
      <c r="PZV5" s="620"/>
      <c r="PZW5" s="620"/>
      <c r="PZX5" s="620"/>
      <c r="PZY5" s="620"/>
      <c r="PZZ5" s="620"/>
      <c r="QAA5" s="620"/>
      <c r="QAB5" s="620"/>
      <c r="QAC5" s="620"/>
      <c r="QAD5" s="620"/>
      <c r="QAE5" s="620"/>
      <c r="QAF5" s="620"/>
      <c r="QAG5" s="620"/>
      <c r="QAH5" s="620"/>
      <c r="QAI5" s="620"/>
      <c r="QAJ5" s="620"/>
      <c r="QAK5" s="620"/>
      <c r="QAL5" s="620"/>
      <c r="QAM5" s="620"/>
      <c r="QAN5" s="620"/>
      <c r="QAO5" s="620"/>
      <c r="QAP5" s="620"/>
      <c r="QAQ5" s="620"/>
      <c r="QAR5" s="620"/>
      <c r="QAS5" s="620"/>
      <c r="QAT5" s="620"/>
      <c r="QAU5" s="620"/>
      <c r="QAV5" s="620"/>
      <c r="QAW5" s="620"/>
      <c r="QAX5" s="620"/>
      <c r="QAY5" s="620"/>
      <c r="QAZ5" s="620"/>
      <c r="QBA5" s="620"/>
      <c r="QBB5" s="620"/>
      <c r="QBC5" s="620"/>
      <c r="QBD5" s="620"/>
      <c r="QBE5" s="620"/>
      <c r="QBF5" s="620"/>
      <c r="QBG5" s="620"/>
      <c r="QBH5" s="620"/>
      <c r="QBI5" s="620"/>
      <c r="QBJ5" s="620"/>
      <c r="QBK5" s="620"/>
      <c r="QBL5" s="620"/>
      <c r="QBM5" s="620"/>
      <c r="QBN5" s="620"/>
      <c r="QBO5" s="620"/>
      <c r="QBP5" s="620"/>
      <c r="QBQ5" s="620"/>
      <c r="QBR5" s="620"/>
      <c r="QBS5" s="620"/>
      <c r="QBT5" s="620"/>
      <c r="QBU5" s="620"/>
      <c r="QBV5" s="620"/>
      <c r="QBW5" s="620"/>
      <c r="QBX5" s="620"/>
      <c r="QBY5" s="620"/>
      <c r="QBZ5" s="620"/>
      <c r="QCA5" s="620"/>
      <c r="QCB5" s="620"/>
      <c r="QCC5" s="620"/>
      <c r="QCD5" s="620"/>
      <c r="QCE5" s="620"/>
      <c r="QCF5" s="620"/>
      <c r="QCG5" s="620"/>
      <c r="QCH5" s="620"/>
      <c r="QCI5" s="620"/>
      <c r="QCJ5" s="620"/>
      <c r="QCK5" s="620"/>
      <c r="QCL5" s="620"/>
      <c r="QCM5" s="620"/>
      <c r="QCN5" s="620"/>
      <c r="QCO5" s="620"/>
      <c r="QCP5" s="620"/>
      <c r="QCQ5" s="620"/>
      <c r="QCR5" s="620"/>
      <c r="QCS5" s="620"/>
      <c r="QCT5" s="620"/>
      <c r="QCU5" s="620"/>
      <c r="QCV5" s="620"/>
      <c r="QCW5" s="620"/>
      <c r="QCX5" s="620"/>
      <c r="QCY5" s="620"/>
      <c r="QCZ5" s="620"/>
      <c r="QDA5" s="620"/>
      <c r="QDB5" s="620"/>
      <c r="QDC5" s="620"/>
      <c r="QDD5" s="620"/>
      <c r="QDE5" s="620"/>
      <c r="QDF5" s="620"/>
      <c r="QDG5" s="620"/>
      <c r="QDH5" s="620"/>
      <c r="QDI5" s="620"/>
      <c r="QDJ5" s="620"/>
      <c r="QDK5" s="620"/>
      <c r="QDL5" s="620"/>
      <c r="QDM5" s="620"/>
      <c r="QDN5" s="620"/>
      <c r="QDO5" s="620"/>
      <c r="QDP5" s="620"/>
      <c r="QDQ5" s="620"/>
      <c r="QDR5" s="620"/>
      <c r="QDS5" s="620"/>
      <c r="QDT5" s="620"/>
      <c r="QDU5" s="620"/>
      <c r="QDV5" s="620"/>
      <c r="QDW5" s="620"/>
      <c r="QDX5" s="620"/>
      <c r="QDY5" s="620"/>
      <c r="QDZ5" s="620"/>
      <c r="QEA5" s="620"/>
      <c r="QEB5" s="620"/>
      <c r="QEC5" s="620"/>
      <c r="QED5" s="620"/>
      <c r="QEE5" s="620"/>
      <c r="QEF5" s="620"/>
      <c r="QEG5" s="620"/>
      <c r="QEH5" s="620"/>
      <c r="QEI5" s="620"/>
      <c r="QEJ5" s="620"/>
      <c r="QEK5" s="620"/>
      <c r="QEL5" s="620"/>
      <c r="QEM5" s="620"/>
      <c r="QEN5" s="620"/>
      <c r="QEO5" s="620"/>
      <c r="QEP5" s="620"/>
      <c r="QEQ5" s="620"/>
      <c r="QER5" s="620"/>
      <c r="QES5" s="620"/>
      <c r="QET5" s="620"/>
      <c r="QEU5" s="620"/>
      <c r="QEV5" s="620"/>
      <c r="QEW5" s="620"/>
      <c r="QEX5" s="620"/>
      <c r="QEY5" s="620"/>
      <c r="QEZ5" s="620"/>
      <c r="QFA5" s="620"/>
      <c r="QFB5" s="620"/>
      <c r="QFC5" s="620"/>
      <c r="QFD5" s="620"/>
      <c r="QFE5" s="620"/>
      <c r="QFF5" s="620"/>
      <c r="QFG5" s="620"/>
      <c r="QFH5" s="620"/>
      <c r="QFI5" s="620"/>
      <c r="QFJ5" s="620"/>
      <c r="QFK5" s="620"/>
      <c r="QFL5" s="620"/>
      <c r="QFM5" s="620"/>
      <c r="QFN5" s="620"/>
      <c r="QFO5" s="620"/>
      <c r="QFP5" s="620"/>
      <c r="QFQ5" s="620"/>
      <c r="QFR5" s="620"/>
      <c r="QFS5" s="620"/>
      <c r="QFT5" s="620"/>
      <c r="QFU5" s="620"/>
      <c r="QFV5" s="620"/>
      <c r="QFW5" s="620"/>
      <c r="QFX5" s="620"/>
      <c r="QFY5" s="620"/>
      <c r="QFZ5" s="620"/>
      <c r="QGA5" s="620"/>
      <c r="QGB5" s="620"/>
      <c r="QGC5" s="620"/>
      <c r="QGD5" s="620"/>
      <c r="QGE5" s="620"/>
      <c r="QGF5" s="620"/>
      <c r="QGG5" s="620"/>
      <c r="QGH5" s="620"/>
      <c r="QGI5" s="620"/>
      <c r="QGJ5" s="620"/>
      <c r="QGK5" s="620"/>
      <c r="QGL5" s="620"/>
      <c r="QGM5" s="620"/>
      <c r="QGN5" s="620"/>
      <c r="QGO5" s="620"/>
      <c r="QGP5" s="620"/>
      <c r="QGQ5" s="620"/>
      <c r="QGR5" s="620"/>
      <c r="QGS5" s="620"/>
      <c r="QGT5" s="620"/>
      <c r="QGU5" s="620"/>
      <c r="QGV5" s="620"/>
      <c r="QGW5" s="620"/>
      <c r="QGX5" s="620"/>
      <c r="QGY5" s="620"/>
      <c r="QGZ5" s="620"/>
      <c r="QHA5" s="620"/>
      <c r="QHB5" s="620"/>
      <c r="QHC5" s="620"/>
      <c r="QHD5" s="620"/>
      <c r="QHE5" s="620"/>
      <c r="QHF5" s="620"/>
      <c r="QHG5" s="620"/>
      <c r="QHH5" s="620"/>
      <c r="QHI5" s="620"/>
      <c r="QHJ5" s="620"/>
      <c r="QHK5" s="620"/>
      <c r="QHL5" s="620"/>
      <c r="QHM5" s="620"/>
      <c r="QHN5" s="620"/>
      <c r="QHO5" s="620"/>
      <c r="QHP5" s="620"/>
      <c r="QHQ5" s="620"/>
      <c r="QHR5" s="620"/>
      <c r="QHS5" s="620"/>
      <c r="QHT5" s="620"/>
      <c r="QHU5" s="620"/>
      <c r="QHV5" s="620"/>
      <c r="QHW5" s="620"/>
      <c r="QHX5" s="620"/>
      <c r="QHY5" s="620"/>
      <c r="QHZ5" s="620"/>
      <c r="QIA5" s="620"/>
      <c r="QIB5" s="620"/>
      <c r="QIC5" s="620"/>
      <c r="QID5" s="620"/>
      <c r="QIE5" s="620"/>
      <c r="QIF5" s="620"/>
      <c r="QIG5" s="620"/>
      <c r="QIH5" s="620"/>
      <c r="QII5" s="620"/>
      <c r="QIJ5" s="620"/>
      <c r="QIK5" s="620"/>
      <c r="QIL5" s="620"/>
      <c r="QIM5" s="620"/>
      <c r="QIN5" s="620"/>
      <c r="QIO5" s="620"/>
      <c r="QIP5" s="620"/>
      <c r="QIQ5" s="620"/>
      <c r="QIR5" s="620"/>
      <c r="QIS5" s="620"/>
      <c r="QIT5" s="620"/>
      <c r="QIU5" s="620"/>
      <c r="QIV5" s="620"/>
      <c r="QIW5" s="620"/>
      <c r="QIX5" s="620"/>
      <c r="QIY5" s="620"/>
      <c r="QIZ5" s="620"/>
      <c r="QJA5" s="620"/>
      <c r="QJB5" s="620"/>
      <c r="QJC5" s="620"/>
      <c r="QJD5" s="620"/>
      <c r="QJE5" s="620"/>
      <c r="QJF5" s="620"/>
      <c r="QJG5" s="620"/>
      <c r="QJH5" s="620"/>
      <c r="QJI5" s="620"/>
      <c r="QJJ5" s="620"/>
      <c r="QJK5" s="620"/>
      <c r="QJL5" s="620"/>
      <c r="QJM5" s="620"/>
      <c r="QJN5" s="620"/>
      <c r="QJO5" s="620"/>
      <c r="QJP5" s="620"/>
      <c r="QJQ5" s="620"/>
      <c r="QJR5" s="620"/>
      <c r="QJS5" s="620"/>
      <c r="QJT5" s="620"/>
      <c r="QJU5" s="620"/>
      <c r="QJV5" s="620"/>
      <c r="QJW5" s="620"/>
      <c r="QJX5" s="620"/>
      <c r="QJY5" s="620"/>
      <c r="QJZ5" s="620"/>
      <c r="QKA5" s="620"/>
      <c r="QKB5" s="620"/>
      <c r="QKC5" s="620"/>
      <c r="QKD5" s="620"/>
      <c r="QKE5" s="620"/>
      <c r="QKF5" s="620"/>
      <c r="QKG5" s="620"/>
      <c r="QKH5" s="620"/>
      <c r="QKI5" s="620"/>
      <c r="QKJ5" s="620"/>
      <c r="QKK5" s="620"/>
      <c r="QKL5" s="620"/>
      <c r="QKM5" s="620"/>
      <c r="QKN5" s="620"/>
      <c r="QKO5" s="620"/>
      <c r="QKP5" s="620"/>
      <c r="QKQ5" s="620"/>
      <c r="QKR5" s="620"/>
      <c r="QKS5" s="620"/>
      <c r="QKT5" s="620"/>
      <c r="QKU5" s="620"/>
      <c r="QKV5" s="620"/>
      <c r="QKW5" s="620"/>
      <c r="QKX5" s="620"/>
      <c r="QKY5" s="620"/>
      <c r="QKZ5" s="620"/>
      <c r="QLA5" s="620"/>
      <c r="QLB5" s="620"/>
      <c r="QLC5" s="620"/>
      <c r="QLD5" s="620"/>
      <c r="QLE5" s="620"/>
      <c r="QLF5" s="620"/>
      <c r="QLG5" s="620"/>
      <c r="QLH5" s="620"/>
      <c r="QLI5" s="620"/>
      <c r="QLJ5" s="620"/>
      <c r="QLK5" s="620"/>
      <c r="QLL5" s="620"/>
      <c r="QLM5" s="620"/>
      <c r="QLN5" s="620"/>
      <c r="QLO5" s="620"/>
      <c r="QLP5" s="620"/>
      <c r="QLQ5" s="620"/>
      <c r="QLR5" s="620"/>
      <c r="QLS5" s="620"/>
      <c r="QLT5" s="620"/>
      <c r="QLU5" s="620"/>
      <c r="QLV5" s="620"/>
      <c r="QLW5" s="620"/>
      <c r="QLX5" s="620"/>
      <c r="QLY5" s="620"/>
      <c r="QLZ5" s="620"/>
      <c r="QMA5" s="620"/>
      <c r="QMB5" s="620"/>
      <c r="QMC5" s="620"/>
      <c r="QMD5" s="620"/>
      <c r="QME5" s="620"/>
      <c r="QMF5" s="620"/>
      <c r="QMG5" s="620"/>
      <c r="QMH5" s="620"/>
      <c r="QMI5" s="620"/>
      <c r="QMJ5" s="620"/>
      <c r="QMK5" s="620"/>
      <c r="QML5" s="620"/>
      <c r="QMM5" s="620"/>
      <c r="QMN5" s="620"/>
      <c r="QMO5" s="620"/>
      <c r="QMP5" s="620"/>
      <c r="QMQ5" s="620"/>
      <c r="QMR5" s="620"/>
      <c r="QMS5" s="620"/>
      <c r="QMT5" s="620"/>
      <c r="QMU5" s="620"/>
      <c r="QMV5" s="620"/>
      <c r="QMW5" s="620"/>
      <c r="QMX5" s="620"/>
      <c r="QMY5" s="620"/>
      <c r="QMZ5" s="620"/>
      <c r="QNA5" s="620"/>
      <c r="QNB5" s="620"/>
      <c r="QNC5" s="620"/>
      <c r="QND5" s="620"/>
      <c r="QNE5" s="620"/>
      <c r="QNF5" s="620"/>
      <c r="QNG5" s="620"/>
      <c r="QNH5" s="620"/>
      <c r="QNI5" s="620"/>
      <c r="QNJ5" s="620"/>
      <c r="QNK5" s="620"/>
      <c r="QNL5" s="620"/>
      <c r="QNM5" s="620"/>
      <c r="QNN5" s="620"/>
      <c r="QNO5" s="620"/>
      <c r="QNP5" s="620"/>
      <c r="QNQ5" s="620"/>
      <c r="QNR5" s="620"/>
      <c r="QNS5" s="620"/>
      <c r="QNT5" s="620"/>
      <c r="QNU5" s="620"/>
      <c r="QNV5" s="620"/>
      <c r="QNW5" s="620"/>
      <c r="QNX5" s="620"/>
      <c r="QNY5" s="620"/>
      <c r="QNZ5" s="620"/>
      <c r="QOA5" s="620"/>
      <c r="QOB5" s="620"/>
      <c r="QOC5" s="620"/>
      <c r="QOD5" s="620"/>
      <c r="QOE5" s="620"/>
      <c r="QOF5" s="620"/>
      <c r="QOG5" s="620"/>
      <c r="QOH5" s="620"/>
      <c r="QOI5" s="620"/>
      <c r="QOJ5" s="620"/>
      <c r="QOK5" s="620"/>
      <c r="QOL5" s="620"/>
      <c r="QOM5" s="620"/>
      <c r="QON5" s="620"/>
      <c r="QOO5" s="620"/>
      <c r="QOP5" s="620"/>
      <c r="QOQ5" s="620"/>
      <c r="QOR5" s="620"/>
      <c r="QOS5" s="620"/>
      <c r="QOT5" s="620"/>
      <c r="QOU5" s="620"/>
      <c r="QOV5" s="620"/>
      <c r="QOW5" s="620"/>
      <c r="QOX5" s="620"/>
      <c r="QOY5" s="620"/>
      <c r="QOZ5" s="620"/>
      <c r="QPA5" s="620"/>
      <c r="QPB5" s="620"/>
      <c r="QPC5" s="620"/>
      <c r="QPD5" s="620"/>
      <c r="QPE5" s="620"/>
      <c r="QPF5" s="620"/>
      <c r="QPG5" s="620"/>
      <c r="QPH5" s="620"/>
      <c r="QPI5" s="620"/>
      <c r="QPJ5" s="620"/>
      <c r="QPK5" s="620"/>
      <c r="QPL5" s="620"/>
      <c r="QPM5" s="620"/>
      <c r="QPN5" s="620"/>
      <c r="QPO5" s="620"/>
      <c r="QPP5" s="620"/>
      <c r="QPQ5" s="620"/>
      <c r="QPR5" s="620"/>
      <c r="QPS5" s="620"/>
      <c r="QPT5" s="620"/>
      <c r="QPU5" s="620"/>
      <c r="QPV5" s="620"/>
      <c r="QPW5" s="620"/>
      <c r="QPX5" s="620"/>
      <c r="QPY5" s="620"/>
      <c r="QPZ5" s="620"/>
      <c r="QQA5" s="620"/>
      <c r="QQB5" s="620"/>
      <c r="QQC5" s="620"/>
      <c r="QQD5" s="620"/>
      <c r="QQE5" s="620"/>
      <c r="QQF5" s="620"/>
      <c r="QQG5" s="620"/>
      <c r="QQH5" s="620"/>
      <c r="QQI5" s="620"/>
      <c r="QQJ5" s="620"/>
      <c r="QQK5" s="620"/>
      <c r="QQL5" s="620"/>
      <c r="QQM5" s="620"/>
      <c r="QQN5" s="620"/>
      <c r="QQO5" s="620"/>
      <c r="QQP5" s="620"/>
      <c r="QQQ5" s="620"/>
      <c r="QQR5" s="620"/>
      <c r="QQS5" s="620"/>
      <c r="QQT5" s="620"/>
      <c r="QQU5" s="620"/>
      <c r="QQV5" s="620"/>
      <c r="QQW5" s="620"/>
      <c r="QQX5" s="620"/>
      <c r="QQY5" s="620"/>
      <c r="QQZ5" s="620"/>
      <c r="QRA5" s="620"/>
      <c r="QRB5" s="620"/>
      <c r="QRC5" s="620"/>
      <c r="QRD5" s="620"/>
      <c r="QRE5" s="620"/>
      <c r="QRF5" s="620"/>
      <c r="QRG5" s="620"/>
      <c r="QRH5" s="620"/>
      <c r="QRI5" s="620"/>
      <c r="QRJ5" s="620"/>
      <c r="QRK5" s="620"/>
      <c r="QRL5" s="620"/>
      <c r="QRM5" s="620"/>
      <c r="QRN5" s="620"/>
      <c r="QRO5" s="620"/>
      <c r="QRP5" s="620"/>
      <c r="QRQ5" s="620"/>
      <c r="QRR5" s="620"/>
      <c r="QRS5" s="620"/>
      <c r="QRT5" s="620"/>
      <c r="QRU5" s="620"/>
      <c r="QRV5" s="620"/>
      <c r="QRW5" s="620"/>
      <c r="QRX5" s="620"/>
      <c r="QRY5" s="620"/>
      <c r="QRZ5" s="620"/>
      <c r="QSA5" s="620"/>
      <c r="QSB5" s="620"/>
      <c r="QSC5" s="620"/>
      <c r="QSD5" s="620"/>
      <c r="QSE5" s="620"/>
      <c r="QSF5" s="620"/>
      <c r="QSG5" s="620"/>
      <c r="QSH5" s="620"/>
      <c r="QSI5" s="620"/>
      <c r="QSJ5" s="620"/>
      <c r="QSK5" s="620"/>
      <c r="QSL5" s="620"/>
      <c r="QSM5" s="620"/>
      <c r="QSN5" s="620"/>
      <c r="QSO5" s="620"/>
      <c r="QSP5" s="620"/>
      <c r="QSQ5" s="620"/>
      <c r="QSR5" s="620"/>
      <c r="QSS5" s="620"/>
      <c r="QST5" s="620"/>
      <c r="QSU5" s="620"/>
      <c r="QSV5" s="620"/>
      <c r="QSW5" s="620"/>
      <c r="QSX5" s="620"/>
      <c r="QSY5" s="620"/>
      <c r="QSZ5" s="620"/>
      <c r="QTA5" s="620"/>
      <c r="QTB5" s="620"/>
      <c r="QTC5" s="620"/>
      <c r="QTD5" s="620"/>
      <c r="QTE5" s="620"/>
      <c r="QTF5" s="620"/>
      <c r="QTG5" s="620"/>
      <c r="QTH5" s="620"/>
      <c r="QTI5" s="620"/>
      <c r="QTJ5" s="620"/>
      <c r="QTK5" s="620"/>
      <c r="QTL5" s="620"/>
      <c r="QTM5" s="620"/>
      <c r="QTN5" s="620"/>
      <c r="QTO5" s="620"/>
      <c r="QTP5" s="620"/>
      <c r="QTQ5" s="620"/>
      <c r="QTR5" s="620"/>
      <c r="QTS5" s="620"/>
      <c r="QTT5" s="620"/>
      <c r="QTU5" s="620"/>
      <c r="QTV5" s="620"/>
      <c r="QTW5" s="620"/>
      <c r="QTX5" s="620"/>
      <c r="QTY5" s="620"/>
      <c r="QTZ5" s="620"/>
      <c r="QUA5" s="620"/>
      <c r="QUB5" s="620"/>
      <c r="QUC5" s="620"/>
      <c r="QUD5" s="620"/>
      <c r="QUE5" s="620"/>
      <c r="QUF5" s="620"/>
      <c r="QUG5" s="620"/>
      <c r="QUH5" s="620"/>
      <c r="QUI5" s="620"/>
      <c r="QUJ5" s="620"/>
      <c r="QUK5" s="620"/>
      <c r="QUL5" s="620"/>
      <c r="QUM5" s="620"/>
      <c r="QUN5" s="620"/>
      <c r="QUO5" s="620"/>
      <c r="QUP5" s="620"/>
      <c r="QUQ5" s="620"/>
      <c r="QUR5" s="620"/>
      <c r="QUS5" s="620"/>
      <c r="QUT5" s="620"/>
      <c r="QUU5" s="620"/>
      <c r="QUV5" s="620"/>
      <c r="QUW5" s="620"/>
      <c r="QUX5" s="620"/>
      <c r="QUY5" s="620"/>
      <c r="QUZ5" s="620"/>
      <c r="QVA5" s="620"/>
      <c r="QVB5" s="620"/>
      <c r="QVC5" s="620"/>
      <c r="QVD5" s="620"/>
      <c r="QVE5" s="620"/>
      <c r="QVF5" s="620"/>
      <c r="QVG5" s="620"/>
      <c r="QVH5" s="620"/>
      <c r="QVI5" s="620"/>
      <c r="QVJ5" s="620"/>
      <c r="QVK5" s="620"/>
      <c r="QVL5" s="620"/>
      <c r="QVM5" s="620"/>
      <c r="QVN5" s="620"/>
      <c r="QVO5" s="620"/>
      <c r="QVP5" s="620"/>
      <c r="QVQ5" s="620"/>
      <c r="QVR5" s="620"/>
      <c r="QVS5" s="620"/>
      <c r="QVT5" s="620"/>
      <c r="QVU5" s="620"/>
      <c r="QVV5" s="620"/>
      <c r="QVW5" s="620"/>
      <c r="QVX5" s="620"/>
      <c r="QVY5" s="620"/>
      <c r="QVZ5" s="620"/>
      <c r="QWA5" s="620"/>
      <c r="QWB5" s="620"/>
      <c r="QWC5" s="620"/>
      <c r="QWD5" s="620"/>
      <c r="QWE5" s="620"/>
      <c r="QWF5" s="620"/>
      <c r="QWG5" s="620"/>
      <c r="QWH5" s="620"/>
      <c r="QWI5" s="620"/>
      <c r="QWJ5" s="620"/>
      <c r="QWK5" s="620"/>
      <c r="QWL5" s="620"/>
      <c r="QWM5" s="620"/>
      <c r="QWN5" s="620"/>
      <c r="QWO5" s="620"/>
      <c r="QWP5" s="620"/>
      <c r="QWQ5" s="620"/>
      <c r="QWR5" s="620"/>
      <c r="QWS5" s="620"/>
      <c r="QWT5" s="620"/>
      <c r="QWU5" s="620"/>
      <c r="QWV5" s="620"/>
      <c r="QWW5" s="620"/>
      <c r="QWX5" s="620"/>
      <c r="QWY5" s="620"/>
      <c r="QWZ5" s="620"/>
      <c r="QXA5" s="620"/>
      <c r="QXB5" s="620"/>
      <c r="QXC5" s="620"/>
      <c r="QXD5" s="620"/>
      <c r="QXE5" s="620"/>
      <c r="QXF5" s="620"/>
      <c r="QXG5" s="620"/>
      <c r="QXH5" s="620"/>
      <c r="QXI5" s="620"/>
      <c r="QXJ5" s="620"/>
      <c r="QXK5" s="620"/>
      <c r="QXL5" s="620"/>
      <c r="QXM5" s="620"/>
      <c r="QXN5" s="620"/>
      <c r="QXO5" s="620"/>
      <c r="QXP5" s="620"/>
      <c r="QXQ5" s="620"/>
      <c r="QXR5" s="620"/>
      <c r="QXS5" s="620"/>
      <c r="QXT5" s="620"/>
      <c r="QXU5" s="620"/>
      <c r="QXV5" s="620"/>
      <c r="QXW5" s="620"/>
      <c r="QXX5" s="620"/>
      <c r="QXY5" s="620"/>
      <c r="QXZ5" s="620"/>
      <c r="QYA5" s="620"/>
      <c r="QYB5" s="620"/>
      <c r="QYC5" s="620"/>
      <c r="QYD5" s="620"/>
      <c r="QYE5" s="620"/>
      <c r="QYF5" s="620"/>
      <c r="QYG5" s="620"/>
      <c r="QYH5" s="620"/>
      <c r="QYI5" s="620"/>
      <c r="QYJ5" s="620"/>
      <c r="QYK5" s="620"/>
      <c r="QYL5" s="620"/>
      <c r="QYM5" s="620"/>
      <c r="QYN5" s="620"/>
      <c r="QYO5" s="620"/>
      <c r="QYP5" s="620"/>
      <c r="QYQ5" s="620"/>
      <c r="QYR5" s="620"/>
      <c r="QYS5" s="620"/>
      <c r="QYT5" s="620"/>
      <c r="QYU5" s="620"/>
      <c r="QYV5" s="620"/>
      <c r="QYW5" s="620"/>
      <c r="QYX5" s="620"/>
      <c r="QYY5" s="620"/>
      <c r="QYZ5" s="620"/>
      <c r="QZA5" s="620"/>
      <c r="QZB5" s="620"/>
      <c r="QZC5" s="620"/>
      <c r="QZD5" s="620"/>
      <c r="QZE5" s="620"/>
      <c r="QZF5" s="620"/>
      <c r="QZG5" s="620"/>
      <c r="QZH5" s="620"/>
      <c r="QZI5" s="620"/>
      <c r="QZJ5" s="620"/>
      <c r="QZK5" s="620"/>
      <c r="QZL5" s="620"/>
      <c r="QZM5" s="620"/>
      <c r="QZN5" s="620"/>
      <c r="QZO5" s="620"/>
      <c r="QZP5" s="620"/>
      <c r="QZQ5" s="620"/>
      <c r="QZR5" s="620"/>
      <c r="QZS5" s="620"/>
      <c r="QZT5" s="620"/>
      <c r="QZU5" s="620"/>
      <c r="QZV5" s="620"/>
      <c r="QZW5" s="620"/>
      <c r="QZX5" s="620"/>
      <c r="QZY5" s="620"/>
      <c r="QZZ5" s="620"/>
      <c r="RAA5" s="620"/>
      <c r="RAB5" s="620"/>
      <c r="RAC5" s="620"/>
      <c r="RAD5" s="620"/>
      <c r="RAE5" s="620"/>
      <c r="RAF5" s="620"/>
      <c r="RAG5" s="620"/>
      <c r="RAH5" s="620"/>
      <c r="RAI5" s="620"/>
      <c r="RAJ5" s="620"/>
      <c r="RAK5" s="620"/>
      <c r="RAL5" s="620"/>
      <c r="RAM5" s="620"/>
      <c r="RAN5" s="620"/>
      <c r="RAO5" s="620"/>
      <c r="RAP5" s="620"/>
      <c r="RAQ5" s="620"/>
      <c r="RAR5" s="620"/>
      <c r="RAS5" s="620"/>
      <c r="RAT5" s="620"/>
      <c r="RAU5" s="620"/>
      <c r="RAV5" s="620"/>
      <c r="RAW5" s="620"/>
      <c r="RAX5" s="620"/>
      <c r="RAY5" s="620"/>
      <c r="RAZ5" s="620"/>
      <c r="RBA5" s="620"/>
      <c r="RBB5" s="620"/>
      <c r="RBC5" s="620"/>
      <c r="RBD5" s="620"/>
      <c r="RBE5" s="620"/>
      <c r="RBF5" s="620"/>
      <c r="RBG5" s="620"/>
      <c r="RBH5" s="620"/>
      <c r="RBI5" s="620"/>
      <c r="RBJ5" s="620"/>
      <c r="RBK5" s="620"/>
      <c r="RBL5" s="620"/>
      <c r="RBM5" s="620"/>
      <c r="RBN5" s="620"/>
      <c r="RBO5" s="620"/>
      <c r="RBP5" s="620"/>
      <c r="RBQ5" s="620"/>
      <c r="RBR5" s="620"/>
      <c r="RBS5" s="620"/>
      <c r="RBT5" s="620"/>
      <c r="RBU5" s="620"/>
      <c r="RBV5" s="620"/>
      <c r="RBW5" s="620"/>
      <c r="RBX5" s="620"/>
      <c r="RBY5" s="620"/>
      <c r="RBZ5" s="620"/>
      <c r="RCA5" s="620"/>
      <c r="RCB5" s="620"/>
      <c r="RCC5" s="620"/>
      <c r="RCD5" s="620"/>
      <c r="RCE5" s="620"/>
      <c r="RCF5" s="620"/>
      <c r="RCG5" s="620"/>
      <c r="RCH5" s="620"/>
      <c r="RCI5" s="620"/>
      <c r="RCJ5" s="620"/>
      <c r="RCK5" s="620"/>
      <c r="RCL5" s="620"/>
      <c r="RCM5" s="620"/>
      <c r="RCN5" s="620"/>
      <c r="RCO5" s="620"/>
      <c r="RCP5" s="620"/>
      <c r="RCQ5" s="620"/>
      <c r="RCR5" s="620"/>
      <c r="RCS5" s="620"/>
      <c r="RCT5" s="620"/>
      <c r="RCU5" s="620"/>
      <c r="RCV5" s="620"/>
      <c r="RCW5" s="620"/>
      <c r="RCX5" s="620"/>
      <c r="RCY5" s="620"/>
      <c r="RCZ5" s="620"/>
      <c r="RDA5" s="620"/>
      <c r="RDB5" s="620"/>
      <c r="RDC5" s="620"/>
      <c r="RDD5" s="620"/>
      <c r="RDE5" s="620"/>
      <c r="RDF5" s="620"/>
      <c r="RDG5" s="620"/>
      <c r="RDH5" s="620"/>
      <c r="RDI5" s="620"/>
      <c r="RDJ5" s="620"/>
      <c r="RDK5" s="620"/>
      <c r="RDL5" s="620"/>
      <c r="RDM5" s="620"/>
      <c r="RDN5" s="620"/>
      <c r="RDO5" s="620"/>
      <c r="RDP5" s="620"/>
      <c r="RDQ5" s="620"/>
      <c r="RDR5" s="620"/>
      <c r="RDS5" s="620"/>
      <c r="RDT5" s="620"/>
      <c r="RDU5" s="620"/>
      <c r="RDV5" s="620"/>
      <c r="RDW5" s="620"/>
      <c r="RDX5" s="620"/>
      <c r="RDY5" s="620"/>
      <c r="RDZ5" s="620"/>
      <c r="REA5" s="620"/>
      <c r="REB5" s="620"/>
      <c r="REC5" s="620"/>
      <c r="RED5" s="620"/>
      <c r="REE5" s="620"/>
      <c r="REF5" s="620"/>
      <c r="REG5" s="620"/>
      <c r="REH5" s="620"/>
      <c r="REI5" s="620"/>
      <c r="REJ5" s="620"/>
      <c r="REK5" s="620"/>
      <c r="REL5" s="620"/>
      <c r="REM5" s="620"/>
      <c r="REN5" s="620"/>
      <c r="REO5" s="620"/>
      <c r="REP5" s="620"/>
      <c r="REQ5" s="620"/>
      <c r="RER5" s="620"/>
      <c r="RES5" s="620"/>
      <c r="RET5" s="620"/>
      <c r="REU5" s="620"/>
      <c r="REV5" s="620"/>
      <c r="REW5" s="620"/>
      <c r="REX5" s="620"/>
      <c r="REY5" s="620"/>
      <c r="REZ5" s="620"/>
      <c r="RFA5" s="620"/>
      <c r="RFB5" s="620"/>
      <c r="RFC5" s="620"/>
      <c r="RFD5" s="620"/>
      <c r="RFE5" s="620"/>
      <c r="RFF5" s="620"/>
      <c r="RFG5" s="620"/>
      <c r="RFH5" s="620"/>
      <c r="RFI5" s="620"/>
      <c r="RFJ5" s="620"/>
      <c r="RFK5" s="620"/>
      <c r="RFL5" s="620"/>
      <c r="RFM5" s="620"/>
      <c r="RFN5" s="620"/>
      <c r="RFO5" s="620"/>
      <c r="RFP5" s="620"/>
      <c r="RFQ5" s="620"/>
      <c r="RFR5" s="620"/>
      <c r="RFS5" s="620"/>
      <c r="RFT5" s="620"/>
      <c r="RFU5" s="620"/>
      <c r="RFV5" s="620"/>
      <c r="RFW5" s="620"/>
      <c r="RFX5" s="620"/>
      <c r="RFY5" s="620"/>
      <c r="RFZ5" s="620"/>
      <c r="RGA5" s="620"/>
      <c r="RGB5" s="620"/>
      <c r="RGC5" s="620"/>
      <c r="RGD5" s="620"/>
      <c r="RGE5" s="620"/>
      <c r="RGF5" s="620"/>
      <c r="RGG5" s="620"/>
      <c r="RGH5" s="620"/>
      <c r="RGI5" s="620"/>
      <c r="RGJ5" s="620"/>
      <c r="RGK5" s="620"/>
      <c r="RGL5" s="620"/>
      <c r="RGM5" s="620"/>
      <c r="RGN5" s="620"/>
      <c r="RGO5" s="620"/>
      <c r="RGP5" s="620"/>
      <c r="RGQ5" s="620"/>
      <c r="RGR5" s="620"/>
      <c r="RGS5" s="620"/>
      <c r="RGT5" s="620"/>
      <c r="RGU5" s="620"/>
      <c r="RGV5" s="620"/>
      <c r="RGW5" s="620"/>
      <c r="RGX5" s="620"/>
      <c r="RGY5" s="620"/>
      <c r="RGZ5" s="620"/>
      <c r="RHA5" s="620"/>
      <c r="RHB5" s="620"/>
      <c r="RHC5" s="620"/>
      <c r="RHD5" s="620"/>
      <c r="RHE5" s="620"/>
      <c r="RHF5" s="620"/>
      <c r="RHG5" s="620"/>
      <c r="RHH5" s="620"/>
      <c r="RHI5" s="620"/>
      <c r="RHJ5" s="620"/>
      <c r="RHK5" s="620"/>
      <c r="RHL5" s="620"/>
      <c r="RHM5" s="620"/>
      <c r="RHN5" s="620"/>
      <c r="RHO5" s="620"/>
      <c r="RHP5" s="620"/>
      <c r="RHQ5" s="620"/>
      <c r="RHR5" s="620"/>
      <c r="RHS5" s="620"/>
      <c r="RHT5" s="620"/>
      <c r="RHU5" s="620"/>
      <c r="RHV5" s="620"/>
      <c r="RHW5" s="620"/>
      <c r="RHX5" s="620"/>
      <c r="RHY5" s="620"/>
      <c r="RHZ5" s="620"/>
      <c r="RIA5" s="620"/>
      <c r="RIB5" s="620"/>
      <c r="RIC5" s="620"/>
      <c r="RID5" s="620"/>
      <c r="RIE5" s="620"/>
      <c r="RIF5" s="620"/>
      <c r="RIG5" s="620"/>
      <c r="RIH5" s="620"/>
      <c r="RII5" s="620"/>
      <c r="RIJ5" s="620"/>
      <c r="RIK5" s="620"/>
      <c r="RIL5" s="620"/>
      <c r="RIM5" s="620"/>
      <c r="RIN5" s="620"/>
      <c r="RIO5" s="620"/>
      <c r="RIP5" s="620"/>
      <c r="RIQ5" s="620"/>
      <c r="RIR5" s="620"/>
      <c r="RIS5" s="620"/>
      <c r="RIT5" s="620"/>
      <c r="RIU5" s="620"/>
      <c r="RIV5" s="620"/>
      <c r="RIW5" s="620"/>
      <c r="RIX5" s="620"/>
      <c r="RIY5" s="620"/>
      <c r="RIZ5" s="620"/>
      <c r="RJA5" s="620"/>
      <c r="RJB5" s="620"/>
      <c r="RJC5" s="620"/>
      <c r="RJD5" s="620"/>
      <c r="RJE5" s="620"/>
      <c r="RJF5" s="620"/>
      <c r="RJG5" s="620"/>
      <c r="RJH5" s="620"/>
      <c r="RJI5" s="620"/>
      <c r="RJJ5" s="620"/>
      <c r="RJK5" s="620"/>
      <c r="RJL5" s="620"/>
      <c r="RJM5" s="620"/>
      <c r="RJN5" s="620"/>
      <c r="RJO5" s="620"/>
      <c r="RJP5" s="620"/>
      <c r="RJQ5" s="620"/>
      <c r="RJR5" s="620"/>
      <c r="RJS5" s="620"/>
      <c r="RJT5" s="620"/>
      <c r="RJU5" s="620"/>
      <c r="RJV5" s="620"/>
      <c r="RJW5" s="620"/>
      <c r="RJX5" s="620"/>
      <c r="RJY5" s="620"/>
      <c r="RJZ5" s="620"/>
      <c r="RKA5" s="620"/>
      <c r="RKB5" s="620"/>
      <c r="RKC5" s="620"/>
      <c r="RKD5" s="620"/>
      <c r="RKE5" s="620"/>
      <c r="RKF5" s="620"/>
      <c r="RKG5" s="620"/>
      <c r="RKH5" s="620"/>
      <c r="RKI5" s="620"/>
      <c r="RKJ5" s="620"/>
      <c r="RKK5" s="620"/>
      <c r="RKL5" s="620"/>
      <c r="RKM5" s="620"/>
      <c r="RKN5" s="620"/>
      <c r="RKO5" s="620"/>
      <c r="RKP5" s="620"/>
      <c r="RKQ5" s="620"/>
      <c r="RKR5" s="620"/>
      <c r="RKS5" s="620"/>
      <c r="RKT5" s="620"/>
      <c r="RKU5" s="620"/>
      <c r="RKV5" s="620"/>
      <c r="RKW5" s="620"/>
      <c r="RKX5" s="620"/>
      <c r="RKY5" s="620"/>
      <c r="RKZ5" s="620"/>
      <c r="RLA5" s="620"/>
      <c r="RLB5" s="620"/>
      <c r="RLC5" s="620"/>
      <c r="RLD5" s="620"/>
      <c r="RLE5" s="620"/>
      <c r="RLF5" s="620"/>
      <c r="RLG5" s="620"/>
      <c r="RLH5" s="620"/>
      <c r="RLI5" s="620"/>
      <c r="RLJ5" s="620"/>
      <c r="RLK5" s="620"/>
      <c r="RLL5" s="620"/>
      <c r="RLM5" s="620"/>
      <c r="RLN5" s="620"/>
      <c r="RLO5" s="620"/>
      <c r="RLP5" s="620"/>
      <c r="RLQ5" s="620"/>
      <c r="RLR5" s="620"/>
      <c r="RLS5" s="620"/>
      <c r="RLT5" s="620"/>
      <c r="RLU5" s="620"/>
      <c r="RLV5" s="620"/>
      <c r="RLW5" s="620"/>
      <c r="RLX5" s="620"/>
      <c r="RLY5" s="620"/>
      <c r="RLZ5" s="620"/>
      <c r="RMA5" s="620"/>
      <c r="RMB5" s="620"/>
      <c r="RMC5" s="620"/>
      <c r="RMD5" s="620"/>
      <c r="RME5" s="620"/>
      <c r="RMF5" s="620"/>
      <c r="RMG5" s="620"/>
      <c r="RMH5" s="620"/>
      <c r="RMI5" s="620"/>
      <c r="RMJ5" s="620"/>
      <c r="RMK5" s="620"/>
      <c r="RML5" s="620"/>
      <c r="RMM5" s="620"/>
      <c r="RMN5" s="620"/>
      <c r="RMO5" s="620"/>
      <c r="RMP5" s="620"/>
      <c r="RMQ5" s="620"/>
      <c r="RMR5" s="620"/>
      <c r="RMS5" s="620"/>
      <c r="RMT5" s="620"/>
      <c r="RMU5" s="620"/>
      <c r="RMV5" s="620"/>
      <c r="RMW5" s="620"/>
      <c r="RMX5" s="620"/>
      <c r="RMY5" s="620"/>
      <c r="RMZ5" s="620"/>
      <c r="RNA5" s="620"/>
      <c r="RNB5" s="620"/>
      <c r="RNC5" s="620"/>
      <c r="RND5" s="620"/>
      <c r="RNE5" s="620"/>
      <c r="RNF5" s="620"/>
      <c r="RNG5" s="620"/>
      <c r="RNH5" s="620"/>
      <c r="RNI5" s="620"/>
      <c r="RNJ5" s="620"/>
      <c r="RNK5" s="620"/>
      <c r="RNL5" s="620"/>
      <c r="RNM5" s="620"/>
      <c r="RNN5" s="620"/>
      <c r="RNO5" s="620"/>
      <c r="RNP5" s="620"/>
      <c r="RNQ5" s="620"/>
      <c r="RNR5" s="620"/>
      <c r="RNS5" s="620"/>
      <c r="RNT5" s="620"/>
      <c r="RNU5" s="620"/>
      <c r="RNV5" s="620"/>
      <c r="RNW5" s="620"/>
      <c r="RNX5" s="620"/>
      <c r="RNY5" s="620"/>
      <c r="RNZ5" s="620"/>
      <c r="ROA5" s="620"/>
      <c r="ROB5" s="620"/>
      <c r="ROC5" s="620"/>
      <c r="ROD5" s="620"/>
      <c r="ROE5" s="620"/>
      <c r="ROF5" s="620"/>
      <c r="ROG5" s="620"/>
      <c r="ROH5" s="620"/>
      <c r="ROI5" s="620"/>
      <c r="ROJ5" s="620"/>
      <c r="ROK5" s="620"/>
      <c r="ROL5" s="620"/>
      <c r="ROM5" s="620"/>
      <c r="RON5" s="620"/>
      <c r="ROO5" s="620"/>
      <c r="ROP5" s="620"/>
      <c r="ROQ5" s="620"/>
      <c r="ROR5" s="620"/>
      <c r="ROS5" s="620"/>
      <c r="ROT5" s="620"/>
      <c r="ROU5" s="620"/>
      <c r="ROV5" s="620"/>
      <c r="ROW5" s="620"/>
      <c r="ROX5" s="620"/>
      <c r="ROY5" s="620"/>
      <c r="ROZ5" s="620"/>
      <c r="RPA5" s="620"/>
      <c r="RPB5" s="620"/>
      <c r="RPC5" s="620"/>
      <c r="RPD5" s="620"/>
      <c r="RPE5" s="620"/>
      <c r="RPF5" s="620"/>
      <c r="RPG5" s="620"/>
      <c r="RPH5" s="620"/>
      <c r="RPI5" s="620"/>
      <c r="RPJ5" s="620"/>
      <c r="RPK5" s="620"/>
      <c r="RPL5" s="620"/>
      <c r="RPM5" s="620"/>
      <c r="RPN5" s="620"/>
      <c r="RPO5" s="620"/>
      <c r="RPP5" s="620"/>
      <c r="RPQ5" s="620"/>
      <c r="RPR5" s="620"/>
      <c r="RPS5" s="620"/>
      <c r="RPT5" s="620"/>
      <c r="RPU5" s="620"/>
      <c r="RPV5" s="620"/>
      <c r="RPW5" s="620"/>
      <c r="RPX5" s="620"/>
      <c r="RPY5" s="620"/>
      <c r="RPZ5" s="620"/>
      <c r="RQA5" s="620"/>
      <c r="RQB5" s="620"/>
      <c r="RQC5" s="620"/>
      <c r="RQD5" s="620"/>
      <c r="RQE5" s="620"/>
      <c r="RQF5" s="620"/>
      <c r="RQG5" s="620"/>
      <c r="RQH5" s="620"/>
      <c r="RQI5" s="620"/>
      <c r="RQJ5" s="620"/>
      <c r="RQK5" s="620"/>
      <c r="RQL5" s="620"/>
      <c r="RQM5" s="620"/>
      <c r="RQN5" s="620"/>
      <c r="RQO5" s="620"/>
      <c r="RQP5" s="620"/>
      <c r="RQQ5" s="620"/>
      <c r="RQR5" s="620"/>
      <c r="RQS5" s="620"/>
      <c r="RQT5" s="620"/>
      <c r="RQU5" s="620"/>
      <c r="RQV5" s="620"/>
      <c r="RQW5" s="620"/>
      <c r="RQX5" s="620"/>
      <c r="RQY5" s="620"/>
      <c r="RQZ5" s="620"/>
      <c r="RRA5" s="620"/>
      <c r="RRB5" s="620"/>
      <c r="RRC5" s="620"/>
      <c r="RRD5" s="620"/>
      <c r="RRE5" s="620"/>
      <c r="RRF5" s="620"/>
      <c r="RRG5" s="620"/>
      <c r="RRH5" s="620"/>
      <c r="RRI5" s="620"/>
      <c r="RRJ5" s="620"/>
      <c r="RRK5" s="620"/>
      <c r="RRL5" s="620"/>
      <c r="RRM5" s="620"/>
      <c r="RRN5" s="620"/>
      <c r="RRO5" s="620"/>
      <c r="RRP5" s="620"/>
      <c r="RRQ5" s="620"/>
      <c r="RRR5" s="620"/>
      <c r="RRS5" s="620"/>
      <c r="RRT5" s="620"/>
      <c r="RRU5" s="620"/>
      <c r="RRV5" s="620"/>
      <c r="RRW5" s="620"/>
      <c r="RRX5" s="620"/>
      <c r="RRY5" s="620"/>
      <c r="RRZ5" s="620"/>
      <c r="RSA5" s="620"/>
      <c r="RSB5" s="620"/>
      <c r="RSC5" s="620"/>
      <c r="RSD5" s="620"/>
      <c r="RSE5" s="620"/>
      <c r="RSF5" s="620"/>
      <c r="RSG5" s="620"/>
      <c r="RSH5" s="620"/>
      <c r="RSI5" s="620"/>
      <c r="RSJ5" s="620"/>
      <c r="RSK5" s="620"/>
      <c r="RSL5" s="620"/>
      <c r="RSM5" s="620"/>
      <c r="RSN5" s="620"/>
      <c r="RSO5" s="620"/>
      <c r="RSP5" s="620"/>
      <c r="RSQ5" s="620"/>
      <c r="RSR5" s="620"/>
      <c r="RSS5" s="620"/>
      <c r="RST5" s="620"/>
      <c r="RSU5" s="620"/>
      <c r="RSV5" s="620"/>
      <c r="RSW5" s="620"/>
      <c r="RSX5" s="620"/>
      <c r="RSY5" s="620"/>
      <c r="RSZ5" s="620"/>
      <c r="RTA5" s="620"/>
      <c r="RTB5" s="620"/>
      <c r="RTC5" s="620"/>
      <c r="RTD5" s="620"/>
      <c r="RTE5" s="620"/>
      <c r="RTF5" s="620"/>
      <c r="RTG5" s="620"/>
      <c r="RTH5" s="620"/>
      <c r="RTI5" s="620"/>
      <c r="RTJ5" s="620"/>
      <c r="RTK5" s="620"/>
      <c r="RTL5" s="620"/>
      <c r="RTM5" s="620"/>
      <c r="RTN5" s="620"/>
      <c r="RTO5" s="620"/>
      <c r="RTP5" s="620"/>
      <c r="RTQ5" s="620"/>
      <c r="RTR5" s="620"/>
      <c r="RTS5" s="620"/>
      <c r="RTT5" s="620"/>
      <c r="RTU5" s="620"/>
      <c r="RTV5" s="620"/>
      <c r="RTW5" s="620"/>
      <c r="RTX5" s="620"/>
      <c r="RTY5" s="620"/>
      <c r="RTZ5" s="620"/>
      <c r="RUA5" s="620"/>
      <c r="RUB5" s="620"/>
      <c r="RUC5" s="620"/>
      <c r="RUD5" s="620"/>
      <c r="RUE5" s="620"/>
      <c r="RUF5" s="620"/>
      <c r="RUG5" s="620"/>
      <c r="RUH5" s="620"/>
      <c r="RUI5" s="620"/>
      <c r="RUJ5" s="620"/>
      <c r="RUK5" s="620"/>
      <c r="RUL5" s="620"/>
      <c r="RUM5" s="620"/>
      <c r="RUN5" s="620"/>
      <c r="RUO5" s="620"/>
      <c r="RUP5" s="620"/>
      <c r="RUQ5" s="620"/>
      <c r="RUR5" s="620"/>
      <c r="RUS5" s="620"/>
      <c r="RUT5" s="620"/>
      <c r="RUU5" s="620"/>
      <c r="RUV5" s="620"/>
      <c r="RUW5" s="620"/>
      <c r="RUX5" s="620"/>
      <c r="RUY5" s="620"/>
      <c r="RUZ5" s="620"/>
      <c r="RVA5" s="620"/>
      <c r="RVB5" s="620"/>
      <c r="RVC5" s="620"/>
      <c r="RVD5" s="620"/>
      <c r="RVE5" s="620"/>
      <c r="RVF5" s="620"/>
      <c r="RVG5" s="620"/>
      <c r="RVH5" s="620"/>
      <c r="RVI5" s="620"/>
      <c r="RVJ5" s="620"/>
      <c r="RVK5" s="620"/>
      <c r="RVL5" s="620"/>
      <c r="RVM5" s="620"/>
      <c r="RVN5" s="620"/>
      <c r="RVO5" s="620"/>
      <c r="RVP5" s="620"/>
      <c r="RVQ5" s="620"/>
      <c r="RVR5" s="620"/>
      <c r="RVS5" s="620"/>
      <c r="RVT5" s="620"/>
      <c r="RVU5" s="620"/>
      <c r="RVV5" s="620"/>
      <c r="RVW5" s="620"/>
      <c r="RVX5" s="620"/>
      <c r="RVY5" s="620"/>
      <c r="RVZ5" s="620"/>
      <c r="RWA5" s="620"/>
      <c r="RWB5" s="620"/>
      <c r="RWC5" s="620"/>
      <c r="RWD5" s="620"/>
      <c r="RWE5" s="620"/>
      <c r="RWF5" s="620"/>
      <c r="RWG5" s="620"/>
      <c r="RWH5" s="620"/>
      <c r="RWI5" s="620"/>
      <c r="RWJ5" s="620"/>
      <c r="RWK5" s="620"/>
      <c r="RWL5" s="620"/>
      <c r="RWM5" s="620"/>
      <c r="RWN5" s="620"/>
      <c r="RWO5" s="620"/>
      <c r="RWP5" s="620"/>
      <c r="RWQ5" s="620"/>
      <c r="RWR5" s="620"/>
      <c r="RWS5" s="620"/>
      <c r="RWT5" s="620"/>
      <c r="RWU5" s="620"/>
      <c r="RWV5" s="620"/>
      <c r="RWW5" s="620"/>
      <c r="RWX5" s="620"/>
      <c r="RWY5" s="620"/>
      <c r="RWZ5" s="620"/>
      <c r="RXA5" s="620"/>
      <c r="RXB5" s="620"/>
      <c r="RXC5" s="620"/>
      <c r="RXD5" s="620"/>
      <c r="RXE5" s="620"/>
      <c r="RXF5" s="620"/>
      <c r="RXG5" s="620"/>
      <c r="RXH5" s="620"/>
      <c r="RXI5" s="620"/>
      <c r="RXJ5" s="620"/>
      <c r="RXK5" s="620"/>
      <c r="RXL5" s="620"/>
      <c r="RXM5" s="620"/>
      <c r="RXN5" s="620"/>
      <c r="RXO5" s="620"/>
      <c r="RXP5" s="620"/>
      <c r="RXQ5" s="620"/>
      <c r="RXR5" s="620"/>
      <c r="RXS5" s="620"/>
      <c r="RXT5" s="620"/>
      <c r="RXU5" s="620"/>
      <c r="RXV5" s="620"/>
      <c r="RXW5" s="620"/>
      <c r="RXX5" s="620"/>
      <c r="RXY5" s="620"/>
      <c r="RXZ5" s="620"/>
      <c r="RYA5" s="620"/>
      <c r="RYB5" s="620"/>
      <c r="RYC5" s="620"/>
      <c r="RYD5" s="620"/>
      <c r="RYE5" s="620"/>
      <c r="RYF5" s="620"/>
      <c r="RYG5" s="620"/>
      <c r="RYH5" s="620"/>
      <c r="RYI5" s="620"/>
      <c r="RYJ5" s="620"/>
      <c r="RYK5" s="620"/>
      <c r="RYL5" s="620"/>
      <c r="RYM5" s="620"/>
      <c r="RYN5" s="620"/>
      <c r="RYO5" s="620"/>
      <c r="RYP5" s="620"/>
      <c r="RYQ5" s="620"/>
      <c r="RYR5" s="620"/>
      <c r="RYS5" s="620"/>
      <c r="RYT5" s="620"/>
      <c r="RYU5" s="620"/>
      <c r="RYV5" s="620"/>
      <c r="RYW5" s="620"/>
      <c r="RYX5" s="620"/>
      <c r="RYY5" s="620"/>
      <c r="RYZ5" s="620"/>
      <c r="RZA5" s="620"/>
      <c r="RZB5" s="620"/>
      <c r="RZC5" s="620"/>
      <c r="RZD5" s="620"/>
      <c r="RZE5" s="620"/>
      <c r="RZF5" s="620"/>
      <c r="RZG5" s="620"/>
      <c r="RZH5" s="620"/>
      <c r="RZI5" s="620"/>
      <c r="RZJ5" s="620"/>
      <c r="RZK5" s="620"/>
      <c r="RZL5" s="620"/>
      <c r="RZM5" s="620"/>
      <c r="RZN5" s="620"/>
      <c r="RZO5" s="620"/>
      <c r="RZP5" s="620"/>
      <c r="RZQ5" s="620"/>
      <c r="RZR5" s="620"/>
      <c r="RZS5" s="620"/>
      <c r="RZT5" s="620"/>
      <c r="RZU5" s="620"/>
      <c r="RZV5" s="620"/>
      <c r="RZW5" s="620"/>
      <c r="RZX5" s="620"/>
      <c r="RZY5" s="620"/>
      <c r="RZZ5" s="620"/>
      <c r="SAA5" s="620"/>
      <c r="SAB5" s="620"/>
      <c r="SAC5" s="620"/>
      <c r="SAD5" s="620"/>
      <c r="SAE5" s="620"/>
      <c r="SAF5" s="620"/>
      <c r="SAG5" s="620"/>
      <c r="SAH5" s="620"/>
      <c r="SAI5" s="620"/>
      <c r="SAJ5" s="620"/>
      <c r="SAK5" s="620"/>
      <c r="SAL5" s="620"/>
      <c r="SAM5" s="620"/>
      <c r="SAN5" s="620"/>
      <c r="SAO5" s="620"/>
      <c r="SAP5" s="620"/>
      <c r="SAQ5" s="620"/>
      <c r="SAR5" s="620"/>
      <c r="SAS5" s="620"/>
      <c r="SAT5" s="620"/>
      <c r="SAU5" s="620"/>
      <c r="SAV5" s="620"/>
      <c r="SAW5" s="620"/>
      <c r="SAX5" s="620"/>
      <c r="SAY5" s="620"/>
      <c r="SAZ5" s="620"/>
      <c r="SBA5" s="620"/>
      <c r="SBB5" s="620"/>
      <c r="SBC5" s="620"/>
      <c r="SBD5" s="620"/>
      <c r="SBE5" s="620"/>
      <c r="SBF5" s="620"/>
      <c r="SBG5" s="620"/>
      <c r="SBH5" s="620"/>
      <c r="SBI5" s="620"/>
      <c r="SBJ5" s="620"/>
      <c r="SBK5" s="620"/>
      <c r="SBL5" s="620"/>
      <c r="SBM5" s="620"/>
      <c r="SBN5" s="620"/>
      <c r="SBO5" s="620"/>
      <c r="SBP5" s="620"/>
      <c r="SBQ5" s="620"/>
      <c r="SBR5" s="620"/>
      <c r="SBS5" s="620"/>
      <c r="SBT5" s="620"/>
      <c r="SBU5" s="620"/>
      <c r="SBV5" s="620"/>
      <c r="SBW5" s="620"/>
      <c r="SBX5" s="620"/>
      <c r="SBY5" s="620"/>
      <c r="SBZ5" s="620"/>
      <c r="SCA5" s="620"/>
      <c r="SCB5" s="620"/>
      <c r="SCC5" s="620"/>
      <c r="SCD5" s="620"/>
      <c r="SCE5" s="620"/>
      <c r="SCF5" s="620"/>
      <c r="SCG5" s="620"/>
      <c r="SCH5" s="620"/>
      <c r="SCI5" s="620"/>
      <c r="SCJ5" s="620"/>
      <c r="SCK5" s="620"/>
      <c r="SCL5" s="620"/>
      <c r="SCM5" s="620"/>
      <c r="SCN5" s="620"/>
      <c r="SCO5" s="620"/>
      <c r="SCP5" s="620"/>
      <c r="SCQ5" s="620"/>
      <c r="SCR5" s="620"/>
      <c r="SCS5" s="620"/>
      <c r="SCT5" s="620"/>
      <c r="SCU5" s="620"/>
      <c r="SCV5" s="620"/>
      <c r="SCW5" s="620"/>
      <c r="SCX5" s="620"/>
      <c r="SCY5" s="620"/>
      <c r="SCZ5" s="620"/>
      <c r="SDA5" s="620"/>
      <c r="SDB5" s="620"/>
      <c r="SDC5" s="620"/>
      <c r="SDD5" s="620"/>
      <c r="SDE5" s="620"/>
      <c r="SDF5" s="620"/>
      <c r="SDG5" s="620"/>
      <c r="SDH5" s="620"/>
      <c r="SDI5" s="620"/>
      <c r="SDJ5" s="620"/>
      <c r="SDK5" s="620"/>
      <c r="SDL5" s="620"/>
      <c r="SDM5" s="620"/>
      <c r="SDN5" s="620"/>
      <c r="SDO5" s="620"/>
      <c r="SDP5" s="620"/>
      <c r="SDQ5" s="620"/>
      <c r="SDR5" s="620"/>
      <c r="SDS5" s="620"/>
      <c r="SDT5" s="620"/>
      <c r="SDU5" s="620"/>
      <c r="SDV5" s="620"/>
      <c r="SDW5" s="620"/>
      <c r="SDX5" s="620"/>
      <c r="SDY5" s="620"/>
      <c r="SDZ5" s="620"/>
      <c r="SEA5" s="620"/>
      <c r="SEB5" s="620"/>
      <c r="SEC5" s="620"/>
      <c r="SED5" s="620"/>
      <c r="SEE5" s="620"/>
      <c r="SEF5" s="620"/>
      <c r="SEG5" s="620"/>
      <c r="SEH5" s="620"/>
      <c r="SEI5" s="620"/>
      <c r="SEJ5" s="620"/>
      <c r="SEK5" s="620"/>
      <c r="SEL5" s="620"/>
      <c r="SEM5" s="620"/>
      <c r="SEN5" s="620"/>
      <c r="SEO5" s="620"/>
      <c r="SEP5" s="620"/>
      <c r="SEQ5" s="620"/>
      <c r="SER5" s="620"/>
      <c r="SES5" s="620"/>
      <c r="SET5" s="620"/>
      <c r="SEU5" s="620"/>
      <c r="SEV5" s="620"/>
      <c r="SEW5" s="620"/>
      <c r="SEX5" s="620"/>
      <c r="SEY5" s="620"/>
      <c r="SEZ5" s="620"/>
      <c r="SFA5" s="620"/>
      <c r="SFB5" s="620"/>
      <c r="SFC5" s="620"/>
      <c r="SFD5" s="620"/>
      <c r="SFE5" s="620"/>
      <c r="SFF5" s="620"/>
      <c r="SFG5" s="620"/>
      <c r="SFH5" s="620"/>
      <c r="SFI5" s="620"/>
      <c r="SFJ5" s="620"/>
      <c r="SFK5" s="620"/>
      <c r="SFL5" s="620"/>
      <c r="SFM5" s="620"/>
      <c r="SFN5" s="620"/>
      <c r="SFO5" s="620"/>
      <c r="SFP5" s="620"/>
      <c r="SFQ5" s="620"/>
      <c r="SFR5" s="620"/>
      <c r="SFS5" s="620"/>
      <c r="SFT5" s="620"/>
      <c r="SFU5" s="620"/>
      <c r="SFV5" s="620"/>
      <c r="SFW5" s="620"/>
      <c r="SFX5" s="620"/>
      <c r="SFY5" s="620"/>
      <c r="SFZ5" s="620"/>
      <c r="SGA5" s="620"/>
      <c r="SGB5" s="620"/>
      <c r="SGC5" s="620"/>
      <c r="SGD5" s="620"/>
      <c r="SGE5" s="620"/>
      <c r="SGF5" s="620"/>
      <c r="SGG5" s="620"/>
      <c r="SGH5" s="620"/>
      <c r="SGI5" s="620"/>
      <c r="SGJ5" s="620"/>
      <c r="SGK5" s="620"/>
      <c r="SGL5" s="620"/>
      <c r="SGM5" s="620"/>
      <c r="SGN5" s="620"/>
      <c r="SGO5" s="620"/>
      <c r="SGP5" s="620"/>
      <c r="SGQ5" s="620"/>
      <c r="SGR5" s="620"/>
      <c r="SGS5" s="620"/>
      <c r="SGT5" s="620"/>
      <c r="SGU5" s="620"/>
      <c r="SGV5" s="620"/>
      <c r="SGW5" s="620"/>
      <c r="SGX5" s="620"/>
      <c r="SGY5" s="620"/>
      <c r="SGZ5" s="620"/>
      <c r="SHA5" s="620"/>
      <c r="SHB5" s="620"/>
      <c r="SHC5" s="620"/>
      <c r="SHD5" s="620"/>
      <c r="SHE5" s="620"/>
      <c r="SHF5" s="620"/>
      <c r="SHG5" s="620"/>
      <c r="SHH5" s="620"/>
      <c r="SHI5" s="620"/>
      <c r="SHJ5" s="620"/>
      <c r="SHK5" s="620"/>
      <c r="SHL5" s="620"/>
      <c r="SHM5" s="620"/>
      <c r="SHN5" s="620"/>
      <c r="SHO5" s="620"/>
      <c r="SHP5" s="620"/>
      <c r="SHQ5" s="620"/>
      <c r="SHR5" s="620"/>
      <c r="SHS5" s="620"/>
      <c r="SHT5" s="620"/>
      <c r="SHU5" s="620"/>
      <c r="SHV5" s="620"/>
      <c r="SHW5" s="620"/>
      <c r="SHX5" s="620"/>
      <c r="SHY5" s="620"/>
      <c r="SHZ5" s="620"/>
      <c r="SIA5" s="620"/>
      <c r="SIB5" s="620"/>
      <c r="SIC5" s="620"/>
      <c r="SID5" s="620"/>
      <c r="SIE5" s="620"/>
      <c r="SIF5" s="620"/>
      <c r="SIG5" s="620"/>
      <c r="SIH5" s="620"/>
      <c r="SII5" s="620"/>
      <c r="SIJ5" s="620"/>
      <c r="SIK5" s="620"/>
      <c r="SIL5" s="620"/>
      <c r="SIM5" s="620"/>
      <c r="SIN5" s="620"/>
      <c r="SIO5" s="620"/>
      <c r="SIP5" s="620"/>
      <c r="SIQ5" s="620"/>
      <c r="SIR5" s="620"/>
      <c r="SIS5" s="620"/>
      <c r="SIT5" s="620"/>
      <c r="SIU5" s="620"/>
      <c r="SIV5" s="620"/>
      <c r="SIW5" s="620"/>
      <c r="SIX5" s="620"/>
      <c r="SIY5" s="620"/>
      <c r="SIZ5" s="620"/>
      <c r="SJA5" s="620"/>
      <c r="SJB5" s="620"/>
      <c r="SJC5" s="620"/>
      <c r="SJD5" s="620"/>
      <c r="SJE5" s="620"/>
      <c r="SJF5" s="620"/>
      <c r="SJG5" s="620"/>
      <c r="SJH5" s="620"/>
      <c r="SJI5" s="620"/>
      <c r="SJJ5" s="620"/>
      <c r="SJK5" s="620"/>
      <c r="SJL5" s="620"/>
      <c r="SJM5" s="620"/>
      <c r="SJN5" s="620"/>
      <c r="SJO5" s="620"/>
      <c r="SJP5" s="620"/>
      <c r="SJQ5" s="620"/>
      <c r="SJR5" s="620"/>
      <c r="SJS5" s="620"/>
      <c r="SJT5" s="620"/>
      <c r="SJU5" s="620"/>
      <c r="SJV5" s="620"/>
      <c r="SJW5" s="620"/>
      <c r="SJX5" s="620"/>
      <c r="SJY5" s="620"/>
      <c r="SJZ5" s="620"/>
      <c r="SKA5" s="620"/>
      <c r="SKB5" s="620"/>
      <c r="SKC5" s="620"/>
      <c r="SKD5" s="620"/>
      <c r="SKE5" s="620"/>
      <c r="SKF5" s="620"/>
      <c r="SKG5" s="620"/>
      <c r="SKH5" s="620"/>
      <c r="SKI5" s="620"/>
      <c r="SKJ5" s="620"/>
      <c r="SKK5" s="620"/>
      <c r="SKL5" s="620"/>
      <c r="SKM5" s="620"/>
      <c r="SKN5" s="620"/>
      <c r="SKO5" s="620"/>
      <c r="SKP5" s="620"/>
      <c r="SKQ5" s="620"/>
      <c r="SKR5" s="620"/>
      <c r="SKS5" s="620"/>
      <c r="SKT5" s="620"/>
      <c r="SKU5" s="620"/>
      <c r="SKV5" s="620"/>
      <c r="SKW5" s="620"/>
      <c r="SKX5" s="620"/>
      <c r="SKY5" s="620"/>
      <c r="SKZ5" s="620"/>
      <c r="SLA5" s="620"/>
      <c r="SLB5" s="620"/>
      <c r="SLC5" s="620"/>
      <c r="SLD5" s="620"/>
      <c r="SLE5" s="620"/>
      <c r="SLF5" s="620"/>
      <c r="SLG5" s="620"/>
      <c r="SLH5" s="620"/>
      <c r="SLI5" s="620"/>
      <c r="SLJ5" s="620"/>
      <c r="SLK5" s="620"/>
      <c r="SLL5" s="620"/>
      <c r="SLM5" s="620"/>
      <c r="SLN5" s="620"/>
      <c r="SLO5" s="620"/>
      <c r="SLP5" s="620"/>
      <c r="SLQ5" s="620"/>
      <c r="SLR5" s="620"/>
      <c r="SLS5" s="620"/>
      <c r="SLT5" s="620"/>
      <c r="SLU5" s="620"/>
      <c r="SLV5" s="620"/>
      <c r="SLW5" s="620"/>
      <c r="SLX5" s="620"/>
      <c r="SLY5" s="620"/>
      <c r="SLZ5" s="620"/>
      <c r="SMA5" s="620"/>
      <c r="SMB5" s="620"/>
      <c r="SMC5" s="620"/>
      <c r="SMD5" s="620"/>
      <c r="SME5" s="620"/>
      <c r="SMF5" s="620"/>
      <c r="SMG5" s="620"/>
      <c r="SMH5" s="620"/>
      <c r="SMI5" s="620"/>
      <c r="SMJ5" s="620"/>
      <c r="SMK5" s="620"/>
      <c r="SML5" s="620"/>
      <c r="SMM5" s="620"/>
      <c r="SMN5" s="620"/>
      <c r="SMO5" s="620"/>
      <c r="SMP5" s="620"/>
      <c r="SMQ5" s="620"/>
      <c r="SMR5" s="620"/>
      <c r="SMS5" s="620"/>
      <c r="SMT5" s="620"/>
      <c r="SMU5" s="620"/>
      <c r="SMV5" s="620"/>
      <c r="SMW5" s="620"/>
      <c r="SMX5" s="620"/>
      <c r="SMY5" s="620"/>
      <c r="SMZ5" s="620"/>
      <c r="SNA5" s="620"/>
      <c r="SNB5" s="620"/>
      <c r="SNC5" s="620"/>
      <c r="SND5" s="620"/>
      <c r="SNE5" s="620"/>
      <c r="SNF5" s="620"/>
      <c r="SNG5" s="620"/>
      <c r="SNH5" s="620"/>
      <c r="SNI5" s="620"/>
      <c r="SNJ5" s="620"/>
      <c r="SNK5" s="620"/>
      <c r="SNL5" s="620"/>
      <c r="SNM5" s="620"/>
      <c r="SNN5" s="620"/>
      <c r="SNO5" s="620"/>
      <c r="SNP5" s="620"/>
      <c r="SNQ5" s="620"/>
      <c r="SNR5" s="620"/>
      <c r="SNS5" s="620"/>
      <c r="SNT5" s="620"/>
      <c r="SNU5" s="620"/>
      <c r="SNV5" s="620"/>
      <c r="SNW5" s="620"/>
      <c r="SNX5" s="620"/>
      <c r="SNY5" s="620"/>
      <c r="SNZ5" s="620"/>
      <c r="SOA5" s="620"/>
      <c r="SOB5" s="620"/>
      <c r="SOC5" s="620"/>
      <c r="SOD5" s="620"/>
      <c r="SOE5" s="620"/>
      <c r="SOF5" s="620"/>
      <c r="SOG5" s="620"/>
      <c r="SOH5" s="620"/>
      <c r="SOI5" s="620"/>
      <c r="SOJ5" s="620"/>
      <c r="SOK5" s="620"/>
      <c r="SOL5" s="620"/>
      <c r="SOM5" s="620"/>
      <c r="SON5" s="620"/>
      <c r="SOO5" s="620"/>
      <c r="SOP5" s="620"/>
      <c r="SOQ5" s="620"/>
      <c r="SOR5" s="620"/>
      <c r="SOS5" s="620"/>
      <c r="SOT5" s="620"/>
      <c r="SOU5" s="620"/>
      <c r="SOV5" s="620"/>
      <c r="SOW5" s="620"/>
      <c r="SOX5" s="620"/>
      <c r="SOY5" s="620"/>
      <c r="SOZ5" s="620"/>
      <c r="SPA5" s="620"/>
      <c r="SPB5" s="620"/>
      <c r="SPC5" s="620"/>
      <c r="SPD5" s="620"/>
      <c r="SPE5" s="620"/>
      <c r="SPF5" s="620"/>
      <c r="SPG5" s="620"/>
      <c r="SPH5" s="620"/>
      <c r="SPI5" s="620"/>
      <c r="SPJ5" s="620"/>
      <c r="SPK5" s="620"/>
      <c r="SPL5" s="620"/>
      <c r="SPM5" s="620"/>
      <c r="SPN5" s="620"/>
      <c r="SPO5" s="620"/>
      <c r="SPP5" s="620"/>
      <c r="SPQ5" s="620"/>
      <c r="SPR5" s="620"/>
      <c r="SPS5" s="620"/>
      <c r="SPT5" s="620"/>
      <c r="SPU5" s="620"/>
      <c r="SPV5" s="620"/>
      <c r="SPW5" s="620"/>
      <c r="SPX5" s="620"/>
      <c r="SPY5" s="620"/>
      <c r="SPZ5" s="620"/>
      <c r="SQA5" s="620"/>
      <c r="SQB5" s="620"/>
      <c r="SQC5" s="620"/>
      <c r="SQD5" s="620"/>
      <c r="SQE5" s="620"/>
      <c r="SQF5" s="620"/>
      <c r="SQG5" s="620"/>
      <c r="SQH5" s="620"/>
      <c r="SQI5" s="620"/>
      <c r="SQJ5" s="620"/>
      <c r="SQK5" s="620"/>
      <c r="SQL5" s="620"/>
      <c r="SQM5" s="620"/>
      <c r="SQN5" s="620"/>
      <c r="SQO5" s="620"/>
      <c r="SQP5" s="620"/>
      <c r="SQQ5" s="620"/>
      <c r="SQR5" s="620"/>
      <c r="SQS5" s="620"/>
      <c r="SQT5" s="620"/>
      <c r="SQU5" s="620"/>
      <c r="SQV5" s="620"/>
      <c r="SQW5" s="620"/>
      <c r="SQX5" s="620"/>
      <c r="SQY5" s="620"/>
      <c r="SQZ5" s="620"/>
      <c r="SRA5" s="620"/>
      <c r="SRB5" s="620"/>
      <c r="SRC5" s="620"/>
      <c r="SRD5" s="620"/>
      <c r="SRE5" s="620"/>
      <c r="SRF5" s="620"/>
      <c r="SRG5" s="620"/>
      <c r="SRH5" s="620"/>
      <c r="SRI5" s="620"/>
      <c r="SRJ5" s="620"/>
      <c r="SRK5" s="620"/>
      <c r="SRL5" s="620"/>
      <c r="SRM5" s="620"/>
      <c r="SRN5" s="620"/>
      <c r="SRO5" s="620"/>
      <c r="SRP5" s="620"/>
      <c r="SRQ5" s="620"/>
      <c r="SRR5" s="620"/>
      <c r="SRS5" s="620"/>
      <c r="SRT5" s="620"/>
      <c r="SRU5" s="620"/>
      <c r="SRV5" s="620"/>
      <c r="SRW5" s="620"/>
      <c r="SRX5" s="620"/>
      <c r="SRY5" s="620"/>
      <c r="SRZ5" s="620"/>
      <c r="SSA5" s="620"/>
      <c r="SSB5" s="620"/>
      <c r="SSC5" s="620"/>
      <c r="SSD5" s="620"/>
      <c r="SSE5" s="620"/>
      <c r="SSF5" s="620"/>
      <c r="SSG5" s="620"/>
      <c r="SSH5" s="620"/>
      <c r="SSI5" s="620"/>
      <c r="SSJ5" s="620"/>
      <c r="SSK5" s="620"/>
      <c r="SSL5" s="620"/>
      <c r="SSM5" s="620"/>
      <c r="SSN5" s="620"/>
      <c r="SSO5" s="620"/>
      <c r="SSP5" s="620"/>
      <c r="SSQ5" s="620"/>
      <c r="SSR5" s="620"/>
      <c r="SSS5" s="620"/>
      <c r="SST5" s="620"/>
      <c r="SSU5" s="620"/>
      <c r="SSV5" s="620"/>
      <c r="SSW5" s="620"/>
      <c r="SSX5" s="620"/>
      <c r="SSY5" s="620"/>
      <c r="SSZ5" s="620"/>
      <c r="STA5" s="620"/>
      <c r="STB5" s="620"/>
      <c r="STC5" s="620"/>
      <c r="STD5" s="620"/>
      <c r="STE5" s="620"/>
      <c r="STF5" s="620"/>
      <c r="STG5" s="620"/>
      <c r="STH5" s="620"/>
      <c r="STI5" s="620"/>
      <c r="STJ5" s="620"/>
      <c r="STK5" s="620"/>
      <c r="STL5" s="620"/>
      <c r="STM5" s="620"/>
      <c r="STN5" s="620"/>
      <c r="STO5" s="620"/>
      <c r="STP5" s="620"/>
      <c r="STQ5" s="620"/>
      <c r="STR5" s="620"/>
      <c r="STS5" s="620"/>
      <c r="STT5" s="620"/>
      <c r="STU5" s="620"/>
      <c r="STV5" s="620"/>
      <c r="STW5" s="620"/>
      <c r="STX5" s="620"/>
      <c r="STY5" s="620"/>
      <c r="STZ5" s="620"/>
      <c r="SUA5" s="620"/>
      <c r="SUB5" s="620"/>
      <c r="SUC5" s="620"/>
      <c r="SUD5" s="620"/>
      <c r="SUE5" s="620"/>
      <c r="SUF5" s="620"/>
      <c r="SUG5" s="620"/>
      <c r="SUH5" s="620"/>
      <c r="SUI5" s="620"/>
      <c r="SUJ5" s="620"/>
      <c r="SUK5" s="620"/>
      <c r="SUL5" s="620"/>
      <c r="SUM5" s="620"/>
      <c r="SUN5" s="620"/>
      <c r="SUO5" s="620"/>
      <c r="SUP5" s="620"/>
      <c r="SUQ5" s="620"/>
      <c r="SUR5" s="620"/>
      <c r="SUS5" s="620"/>
      <c r="SUT5" s="620"/>
      <c r="SUU5" s="620"/>
      <c r="SUV5" s="620"/>
      <c r="SUW5" s="620"/>
      <c r="SUX5" s="620"/>
      <c r="SUY5" s="620"/>
      <c r="SUZ5" s="620"/>
      <c r="SVA5" s="620"/>
      <c r="SVB5" s="620"/>
      <c r="SVC5" s="620"/>
      <c r="SVD5" s="620"/>
      <c r="SVE5" s="620"/>
      <c r="SVF5" s="620"/>
      <c r="SVG5" s="620"/>
      <c r="SVH5" s="620"/>
      <c r="SVI5" s="620"/>
      <c r="SVJ5" s="620"/>
      <c r="SVK5" s="620"/>
      <c r="SVL5" s="620"/>
      <c r="SVM5" s="620"/>
      <c r="SVN5" s="620"/>
      <c r="SVO5" s="620"/>
      <c r="SVP5" s="620"/>
      <c r="SVQ5" s="620"/>
      <c r="SVR5" s="620"/>
      <c r="SVS5" s="620"/>
      <c r="SVT5" s="620"/>
      <c r="SVU5" s="620"/>
      <c r="SVV5" s="620"/>
      <c r="SVW5" s="620"/>
      <c r="SVX5" s="620"/>
      <c r="SVY5" s="620"/>
      <c r="SVZ5" s="620"/>
      <c r="SWA5" s="620"/>
      <c r="SWB5" s="620"/>
      <c r="SWC5" s="620"/>
      <c r="SWD5" s="620"/>
      <c r="SWE5" s="620"/>
      <c r="SWF5" s="620"/>
      <c r="SWG5" s="620"/>
      <c r="SWH5" s="620"/>
      <c r="SWI5" s="620"/>
      <c r="SWJ5" s="620"/>
      <c r="SWK5" s="620"/>
      <c r="SWL5" s="620"/>
      <c r="SWM5" s="620"/>
      <c r="SWN5" s="620"/>
      <c r="SWO5" s="620"/>
      <c r="SWP5" s="620"/>
      <c r="SWQ5" s="620"/>
      <c r="SWR5" s="620"/>
      <c r="SWS5" s="620"/>
      <c r="SWT5" s="620"/>
      <c r="SWU5" s="620"/>
      <c r="SWV5" s="620"/>
      <c r="SWW5" s="620"/>
      <c r="SWX5" s="620"/>
      <c r="SWY5" s="620"/>
      <c r="SWZ5" s="620"/>
      <c r="SXA5" s="620"/>
      <c r="SXB5" s="620"/>
      <c r="SXC5" s="620"/>
      <c r="SXD5" s="620"/>
      <c r="SXE5" s="620"/>
      <c r="SXF5" s="620"/>
      <c r="SXG5" s="620"/>
      <c r="SXH5" s="620"/>
      <c r="SXI5" s="620"/>
      <c r="SXJ5" s="620"/>
      <c r="SXK5" s="620"/>
      <c r="SXL5" s="620"/>
      <c r="SXM5" s="620"/>
      <c r="SXN5" s="620"/>
      <c r="SXO5" s="620"/>
      <c r="SXP5" s="620"/>
      <c r="SXQ5" s="620"/>
      <c r="SXR5" s="620"/>
      <c r="SXS5" s="620"/>
      <c r="SXT5" s="620"/>
      <c r="SXU5" s="620"/>
      <c r="SXV5" s="620"/>
      <c r="SXW5" s="620"/>
      <c r="SXX5" s="620"/>
      <c r="SXY5" s="620"/>
      <c r="SXZ5" s="620"/>
      <c r="SYA5" s="620"/>
      <c r="SYB5" s="620"/>
      <c r="SYC5" s="620"/>
      <c r="SYD5" s="620"/>
      <c r="SYE5" s="620"/>
      <c r="SYF5" s="620"/>
      <c r="SYG5" s="620"/>
      <c r="SYH5" s="620"/>
      <c r="SYI5" s="620"/>
      <c r="SYJ5" s="620"/>
      <c r="SYK5" s="620"/>
      <c r="SYL5" s="620"/>
      <c r="SYM5" s="620"/>
      <c r="SYN5" s="620"/>
      <c r="SYO5" s="620"/>
      <c r="SYP5" s="620"/>
      <c r="SYQ5" s="620"/>
      <c r="SYR5" s="620"/>
      <c r="SYS5" s="620"/>
      <c r="SYT5" s="620"/>
      <c r="SYU5" s="620"/>
      <c r="SYV5" s="620"/>
      <c r="SYW5" s="620"/>
      <c r="SYX5" s="620"/>
      <c r="SYY5" s="620"/>
      <c r="SYZ5" s="620"/>
      <c r="SZA5" s="620"/>
      <c r="SZB5" s="620"/>
      <c r="SZC5" s="620"/>
      <c r="SZD5" s="620"/>
      <c r="SZE5" s="620"/>
      <c r="SZF5" s="620"/>
      <c r="SZG5" s="620"/>
      <c r="SZH5" s="620"/>
      <c r="SZI5" s="620"/>
      <c r="SZJ5" s="620"/>
      <c r="SZK5" s="620"/>
      <c r="SZL5" s="620"/>
      <c r="SZM5" s="620"/>
      <c r="SZN5" s="620"/>
      <c r="SZO5" s="620"/>
      <c r="SZP5" s="620"/>
      <c r="SZQ5" s="620"/>
      <c r="SZR5" s="620"/>
      <c r="SZS5" s="620"/>
      <c r="SZT5" s="620"/>
      <c r="SZU5" s="620"/>
      <c r="SZV5" s="620"/>
      <c r="SZW5" s="620"/>
      <c r="SZX5" s="620"/>
      <c r="SZY5" s="620"/>
      <c r="SZZ5" s="620"/>
      <c r="TAA5" s="620"/>
      <c r="TAB5" s="620"/>
      <c r="TAC5" s="620"/>
      <c r="TAD5" s="620"/>
      <c r="TAE5" s="620"/>
      <c r="TAF5" s="620"/>
      <c r="TAG5" s="620"/>
      <c r="TAH5" s="620"/>
      <c r="TAI5" s="620"/>
      <c r="TAJ5" s="620"/>
      <c r="TAK5" s="620"/>
      <c r="TAL5" s="620"/>
      <c r="TAM5" s="620"/>
      <c r="TAN5" s="620"/>
      <c r="TAO5" s="620"/>
      <c r="TAP5" s="620"/>
      <c r="TAQ5" s="620"/>
      <c r="TAR5" s="620"/>
      <c r="TAS5" s="620"/>
      <c r="TAT5" s="620"/>
      <c r="TAU5" s="620"/>
      <c r="TAV5" s="620"/>
      <c r="TAW5" s="620"/>
      <c r="TAX5" s="620"/>
      <c r="TAY5" s="620"/>
      <c r="TAZ5" s="620"/>
      <c r="TBA5" s="620"/>
      <c r="TBB5" s="620"/>
      <c r="TBC5" s="620"/>
      <c r="TBD5" s="620"/>
      <c r="TBE5" s="620"/>
      <c r="TBF5" s="620"/>
      <c r="TBG5" s="620"/>
      <c r="TBH5" s="620"/>
      <c r="TBI5" s="620"/>
      <c r="TBJ5" s="620"/>
      <c r="TBK5" s="620"/>
      <c r="TBL5" s="620"/>
      <c r="TBM5" s="620"/>
      <c r="TBN5" s="620"/>
      <c r="TBO5" s="620"/>
      <c r="TBP5" s="620"/>
      <c r="TBQ5" s="620"/>
      <c r="TBR5" s="620"/>
      <c r="TBS5" s="620"/>
      <c r="TBT5" s="620"/>
      <c r="TBU5" s="620"/>
      <c r="TBV5" s="620"/>
      <c r="TBW5" s="620"/>
      <c r="TBX5" s="620"/>
      <c r="TBY5" s="620"/>
      <c r="TBZ5" s="620"/>
      <c r="TCA5" s="620"/>
      <c r="TCB5" s="620"/>
      <c r="TCC5" s="620"/>
      <c r="TCD5" s="620"/>
      <c r="TCE5" s="620"/>
      <c r="TCF5" s="620"/>
      <c r="TCG5" s="620"/>
      <c r="TCH5" s="620"/>
      <c r="TCI5" s="620"/>
      <c r="TCJ5" s="620"/>
      <c r="TCK5" s="620"/>
      <c r="TCL5" s="620"/>
      <c r="TCM5" s="620"/>
      <c r="TCN5" s="620"/>
      <c r="TCO5" s="620"/>
      <c r="TCP5" s="620"/>
      <c r="TCQ5" s="620"/>
      <c r="TCR5" s="620"/>
      <c r="TCS5" s="620"/>
      <c r="TCT5" s="620"/>
      <c r="TCU5" s="620"/>
      <c r="TCV5" s="620"/>
      <c r="TCW5" s="620"/>
      <c r="TCX5" s="620"/>
      <c r="TCY5" s="620"/>
      <c r="TCZ5" s="620"/>
      <c r="TDA5" s="620"/>
      <c r="TDB5" s="620"/>
      <c r="TDC5" s="620"/>
      <c r="TDD5" s="620"/>
      <c r="TDE5" s="620"/>
      <c r="TDF5" s="620"/>
      <c r="TDG5" s="620"/>
      <c r="TDH5" s="620"/>
      <c r="TDI5" s="620"/>
      <c r="TDJ5" s="620"/>
      <c r="TDK5" s="620"/>
      <c r="TDL5" s="620"/>
      <c r="TDM5" s="620"/>
      <c r="TDN5" s="620"/>
      <c r="TDO5" s="620"/>
      <c r="TDP5" s="620"/>
      <c r="TDQ5" s="620"/>
      <c r="TDR5" s="620"/>
      <c r="TDS5" s="620"/>
      <c r="TDT5" s="620"/>
      <c r="TDU5" s="620"/>
      <c r="TDV5" s="620"/>
      <c r="TDW5" s="620"/>
      <c r="TDX5" s="620"/>
      <c r="TDY5" s="620"/>
      <c r="TDZ5" s="620"/>
      <c r="TEA5" s="620"/>
      <c r="TEB5" s="620"/>
      <c r="TEC5" s="620"/>
      <c r="TED5" s="620"/>
      <c r="TEE5" s="620"/>
      <c r="TEF5" s="620"/>
      <c r="TEG5" s="620"/>
      <c r="TEH5" s="620"/>
      <c r="TEI5" s="620"/>
      <c r="TEJ5" s="620"/>
      <c r="TEK5" s="620"/>
      <c r="TEL5" s="620"/>
      <c r="TEM5" s="620"/>
      <c r="TEN5" s="620"/>
      <c r="TEO5" s="620"/>
      <c r="TEP5" s="620"/>
      <c r="TEQ5" s="620"/>
      <c r="TER5" s="620"/>
      <c r="TES5" s="620"/>
      <c r="TET5" s="620"/>
      <c r="TEU5" s="620"/>
      <c r="TEV5" s="620"/>
      <c r="TEW5" s="620"/>
      <c r="TEX5" s="620"/>
      <c r="TEY5" s="620"/>
      <c r="TEZ5" s="620"/>
      <c r="TFA5" s="620"/>
      <c r="TFB5" s="620"/>
      <c r="TFC5" s="620"/>
      <c r="TFD5" s="620"/>
      <c r="TFE5" s="620"/>
      <c r="TFF5" s="620"/>
      <c r="TFG5" s="620"/>
      <c r="TFH5" s="620"/>
      <c r="TFI5" s="620"/>
      <c r="TFJ5" s="620"/>
      <c r="TFK5" s="620"/>
      <c r="TFL5" s="620"/>
      <c r="TFM5" s="620"/>
      <c r="TFN5" s="620"/>
      <c r="TFO5" s="620"/>
      <c r="TFP5" s="620"/>
      <c r="TFQ5" s="620"/>
      <c r="TFR5" s="620"/>
      <c r="TFS5" s="620"/>
      <c r="TFT5" s="620"/>
      <c r="TFU5" s="620"/>
      <c r="TFV5" s="620"/>
      <c r="TFW5" s="620"/>
      <c r="TFX5" s="620"/>
      <c r="TFY5" s="620"/>
      <c r="TFZ5" s="620"/>
      <c r="TGA5" s="620"/>
      <c r="TGB5" s="620"/>
      <c r="TGC5" s="620"/>
      <c r="TGD5" s="620"/>
      <c r="TGE5" s="620"/>
      <c r="TGF5" s="620"/>
      <c r="TGG5" s="620"/>
      <c r="TGH5" s="620"/>
      <c r="TGI5" s="620"/>
      <c r="TGJ5" s="620"/>
      <c r="TGK5" s="620"/>
      <c r="TGL5" s="620"/>
      <c r="TGM5" s="620"/>
      <c r="TGN5" s="620"/>
      <c r="TGO5" s="620"/>
      <c r="TGP5" s="620"/>
      <c r="TGQ5" s="620"/>
      <c r="TGR5" s="620"/>
      <c r="TGS5" s="620"/>
      <c r="TGT5" s="620"/>
      <c r="TGU5" s="620"/>
      <c r="TGV5" s="620"/>
      <c r="TGW5" s="620"/>
      <c r="TGX5" s="620"/>
      <c r="TGY5" s="620"/>
      <c r="TGZ5" s="620"/>
      <c r="THA5" s="620"/>
      <c r="THB5" s="620"/>
      <c r="THC5" s="620"/>
      <c r="THD5" s="620"/>
      <c r="THE5" s="620"/>
      <c r="THF5" s="620"/>
      <c r="THG5" s="620"/>
      <c r="THH5" s="620"/>
      <c r="THI5" s="620"/>
      <c r="THJ5" s="620"/>
      <c r="THK5" s="620"/>
      <c r="THL5" s="620"/>
      <c r="THM5" s="620"/>
      <c r="THN5" s="620"/>
      <c r="THO5" s="620"/>
      <c r="THP5" s="620"/>
      <c r="THQ5" s="620"/>
      <c r="THR5" s="620"/>
      <c r="THS5" s="620"/>
      <c r="THT5" s="620"/>
      <c r="THU5" s="620"/>
      <c r="THV5" s="620"/>
      <c r="THW5" s="620"/>
      <c r="THX5" s="620"/>
      <c r="THY5" s="620"/>
      <c r="THZ5" s="620"/>
      <c r="TIA5" s="620"/>
      <c r="TIB5" s="620"/>
      <c r="TIC5" s="620"/>
      <c r="TID5" s="620"/>
      <c r="TIE5" s="620"/>
      <c r="TIF5" s="620"/>
      <c r="TIG5" s="620"/>
      <c r="TIH5" s="620"/>
      <c r="TII5" s="620"/>
      <c r="TIJ5" s="620"/>
      <c r="TIK5" s="620"/>
      <c r="TIL5" s="620"/>
      <c r="TIM5" s="620"/>
      <c r="TIN5" s="620"/>
      <c r="TIO5" s="620"/>
      <c r="TIP5" s="620"/>
      <c r="TIQ5" s="620"/>
      <c r="TIR5" s="620"/>
      <c r="TIS5" s="620"/>
      <c r="TIT5" s="620"/>
      <c r="TIU5" s="620"/>
      <c r="TIV5" s="620"/>
      <c r="TIW5" s="620"/>
      <c r="TIX5" s="620"/>
      <c r="TIY5" s="620"/>
      <c r="TIZ5" s="620"/>
      <c r="TJA5" s="620"/>
      <c r="TJB5" s="620"/>
      <c r="TJC5" s="620"/>
      <c r="TJD5" s="620"/>
      <c r="TJE5" s="620"/>
      <c r="TJF5" s="620"/>
      <c r="TJG5" s="620"/>
      <c r="TJH5" s="620"/>
      <c r="TJI5" s="620"/>
      <c r="TJJ5" s="620"/>
      <c r="TJK5" s="620"/>
      <c r="TJL5" s="620"/>
      <c r="TJM5" s="620"/>
      <c r="TJN5" s="620"/>
      <c r="TJO5" s="620"/>
      <c r="TJP5" s="620"/>
      <c r="TJQ5" s="620"/>
      <c r="TJR5" s="620"/>
      <c r="TJS5" s="620"/>
      <c r="TJT5" s="620"/>
      <c r="TJU5" s="620"/>
      <c r="TJV5" s="620"/>
      <c r="TJW5" s="620"/>
      <c r="TJX5" s="620"/>
      <c r="TJY5" s="620"/>
      <c r="TJZ5" s="620"/>
      <c r="TKA5" s="620"/>
      <c r="TKB5" s="620"/>
      <c r="TKC5" s="620"/>
      <c r="TKD5" s="620"/>
      <c r="TKE5" s="620"/>
      <c r="TKF5" s="620"/>
      <c r="TKG5" s="620"/>
      <c r="TKH5" s="620"/>
      <c r="TKI5" s="620"/>
      <c r="TKJ5" s="620"/>
      <c r="TKK5" s="620"/>
      <c r="TKL5" s="620"/>
      <c r="TKM5" s="620"/>
      <c r="TKN5" s="620"/>
      <c r="TKO5" s="620"/>
      <c r="TKP5" s="620"/>
      <c r="TKQ5" s="620"/>
      <c r="TKR5" s="620"/>
      <c r="TKS5" s="620"/>
      <c r="TKT5" s="620"/>
      <c r="TKU5" s="620"/>
      <c r="TKV5" s="620"/>
      <c r="TKW5" s="620"/>
      <c r="TKX5" s="620"/>
      <c r="TKY5" s="620"/>
      <c r="TKZ5" s="620"/>
      <c r="TLA5" s="620"/>
      <c r="TLB5" s="620"/>
      <c r="TLC5" s="620"/>
      <c r="TLD5" s="620"/>
      <c r="TLE5" s="620"/>
      <c r="TLF5" s="620"/>
      <c r="TLG5" s="620"/>
      <c r="TLH5" s="620"/>
      <c r="TLI5" s="620"/>
      <c r="TLJ5" s="620"/>
      <c r="TLK5" s="620"/>
      <c r="TLL5" s="620"/>
      <c r="TLM5" s="620"/>
      <c r="TLN5" s="620"/>
      <c r="TLO5" s="620"/>
      <c r="TLP5" s="620"/>
      <c r="TLQ5" s="620"/>
      <c r="TLR5" s="620"/>
      <c r="TLS5" s="620"/>
      <c r="TLT5" s="620"/>
      <c r="TLU5" s="620"/>
      <c r="TLV5" s="620"/>
      <c r="TLW5" s="620"/>
      <c r="TLX5" s="620"/>
      <c r="TLY5" s="620"/>
      <c r="TLZ5" s="620"/>
      <c r="TMA5" s="620"/>
      <c r="TMB5" s="620"/>
      <c r="TMC5" s="620"/>
      <c r="TMD5" s="620"/>
      <c r="TME5" s="620"/>
      <c r="TMF5" s="620"/>
      <c r="TMG5" s="620"/>
      <c r="TMH5" s="620"/>
      <c r="TMI5" s="620"/>
      <c r="TMJ5" s="620"/>
      <c r="TMK5" s="620"/>
      <c r="TML5" s="620"/>
      <c r="TMM5" s="620"/>
      <c r="TMN5" s="620"/>
      <c r="TMO5" s="620"/>
      <c r="TMP5" s="620"/>
      <c r="TMQ5" s="620"/>
      <c r="TMR5" s="620"/>
      <c r="TMS5" s="620"/>
      <c r="TMT5" s="620"/>
      <c r="TMU5" s="620"/>
      <c r="TMV5" s="620"/>
      <c r="TMW5" s="620"/>
      <c r="TMX5" s="620"/>
      <c r="TMY5" s="620"/>
      <c r="TMZ5" s="620"/>
      <c r="TNA5" s="620"/>
      <c r="TNB5" s="620"/>
      <c r="TNC5" s="620"/>
      <c r="TND5" s="620"/>
      <c r="TNE5" s="620"/>
      <c r="TNF5" s="620"/>
      <c r="TNG5" s="620"/>
      <c r="TNH5" s="620"/>
      <c r="TNI5" s="620"/>
      <c r="TNJ5" s="620"/>
      <c r="TNK5" s="620"/>
      <c r="TNL5" s="620"/>
      <c r="TNM5" s="620"/>
      <c r="TNN5" s="620"/>
      <c r="TNO5" s="620"/>
      <c r="TNP5" s="620"/>
      <c r="TNQ5" s="620"/>
      <c r="TNR5" s="620"/>
      <c r="TNS5" s="620"/>
      <c r="TNT5" s="620"/>
      <c r="TNU5" s="620"/>
      <c r="TNV5" s="620"/>
      <c r="TNW5" s="620"/>
      <c r="TNX5" s="620"/>
      <c r="TNY5" s="620"/>
      <c r="TNZ5" s="620"/>
      <c r="TOA5" s="620"/>
      <c r="TOB5" s="620"/>
      <c r="TOC5" s="620"/>
      <c r="TOD5" s="620"/>
      <c r="TOE5" s="620"/>
      <c r="TOF5" s="620"/>
      <c r="TOG5" s="620"/>
      <c r="TOH5" s="620"/>
      <c r="TOI5" s="620"/>
      <c r="TOJ5" s="620"/>
      <c r="TOK5" s="620"/>
      <c r="TOL5" s="620"/>
      <c r="TOM5" s="620"/>
      <c r="TON5" s="620"/>
      <c r="TOO5" s="620"/>
      <c r="TOP5" s="620"/>
      <c r="TOQ5" s="620"/>
      <c r="TOR5" s="620"/>
      <c r="TOS5" s="620"/>
      <c r="TOT5" s="620"/>
      <c r="TOU5" s="620"/>
      <c r="TOV5" s="620"/>
      <c r="TOW5" s="620"/>
      <c r="TOX5" s="620"/>
      <c r="TOY5" s="620"/>
      <c r="TOZ5" s="620"/>
      <c r="TPA5" s="620"/>
      <c r="TPB5" s="620"/>
      <c r="TPC5" s="620"/>
      <c r="TPD5" s="620"/>
      <c r="TPE5" s="620"/>
      <c r="TPF5" s="620"/>
      <c r="TPG5" s="620"/>
      <c r="TPH5" s="620"/>
      <c r="TPI5" s="620"/>
      <c r="TPJ5" s="620"/>
      <c r="TPK5" s="620"/>
      <c r="TPL5" s="620"/>
      <c r="TPM5" s="620"/>
      <c r="TPN5" s="620"/>
      <c r="TPO5" s="620"/>
      <c r="TPP5" s="620"/>
      <c r="TPQ5" s="620"/>
      <c r="TPR5" s="620"/>
      <c r="TPS5" s="620"/>
      <c r="TPT5" s="620"/>
      <c r="TPU5" s="620"/>
      <c r="TPV5" s="620"/>
      <c r="TPW5" s="620"/>
      <c r="TPX5" s="620"/>
      <c r="TPY5" s="620"/>
      <c r="TPZ5" s="620"/>
      <c r="TQA5" s="620"/>
      <c r="TQB5" s="620"/>
      <c r="TQC5" s="620"/>
      <c r="TQD5" s="620"/>
      <c r="TQE5" s="620"/>
      <c r="TQF5" s="620"/>
      <c r="TQG5" s="620"/>
      <c r="TQH5" s="620"/>
      <c r="TQI5" s="620"/>
      <c r="TQJ5" s="620"/>
      <c r="TQK5" s="620"/>
      <c r="TQL5" s="620"/>
      <c r="TQM5" s="620"/>
      <c r="TQN5" s="620"/>
      <c r="TQO5" s="620"/>
      <c r="TQP5" s="620"/>
      <c r="TQQ5" s="620"/>
      <c r="TQR5" s="620"/>
      <c r="TQS5" s="620"/>
      <c r="TQT5" s="620"/>
      <c r="TQU5" s="620"/>
      <c r="TQV5" s="620"/>
      <c r="TQW5" s="620"/>
      <c r="TQX5" s="620"/>
      <c r="TQY5" s="620"/>
      <c r="TQZ5" s="620"/>
      <c r="TRA5" s="620"/>
      <c r="TRB5" s="620"/>
      <c r="TRC5" s="620"/>
      <c r="TRD5" s="620"/>
      <c r="TRE5" s="620"/>
      <c r="TRF5" s="620"/>
      <c r="TRG5" s="620"/>
      <c r="TRH5" s="620"/>
      <c r="TRI5" s="620"/>
      <c r="TRJ5" s="620"/>
      <c r="TRK5" s="620"/>
      <c r="TRL5" s="620"/>
      <c r="TRM5" s="620"/>
      <c r="TRN5" s="620"/>
      <c r="TRO5" s="620"/>
      <c r="TRP5" s="620"/>
      <c r="TRQ5" s="620"/>
      <c r="TRR5" s="620"/>
      <c r="TRS5" s="620"/>
      <c r="TRT5" s="620"/>
      <c r="TRU5" s="620"/>
      <c r="TRV5" s="620"/>
      <c r="TRW5" s="620"/>
      <c r="TRX5" s="620"/>
      <c r="TRY5" s="620"/>
      <c r="TRZ5" s="620"/>
      <c r="TSA5" s="620"/>
      <c r="TSB5" s="620"/>
      <c r="TSC5" s="620"/>
      <c r="TSD5" s="620"/>
      <c r="TSE5" s="620"/>
      <c r="TSF5" s="620"/>
      <c r="TSG5" s="620"/>
      <c r="TSH5" s="620"/>
      <c r="TSI5" s="620"/>
      <c r="TSJ5" s="620"/>
      <c r="TSK5" s="620"/>
      <c r="TSL5" s="620"/>
      <c r="TSM5" s="620"/>
      <c r="TSN5" s="620"/>
      <c r="TSO5" s="620"/>
      <c r="TSP5" s="620"/>
      <c r="TSQ5" s="620"/>
      <c r="TSR5" s="620"/>
      <c r="TSS5" s="620"/>
      <c r="TST5" s="620"/>
      <c r="TSU5" s="620"/>
      <c r="TSV5" s="620"/>
      <c r="TSW5" s="620"/>
      <c r="TSX5" s="620"/>
      <c r="TSY5" s="620"/>
      <c r="TSZ5" s="620"/>
      <c r="TTA5" s="620"/>
      <c r="TTB5" s="620"/>
      <c r="TTC5" s="620"/>
      <c r="TTD5" s="620"/>
      <c r="TTE5" s="620"/>
      <c r="TTF5" s="620"/>
      <c r="TTG5" s="620"/>
      <c r="TTH5" s="620"/>
      <c r="TTI5" s="620"/>
      <c r="TTJ5" s="620"/>
      <c r="TTK5" s="620"/>
      <c r="TTL5" s="620"/>
      <c r="TTM5" s="620"/>
      <c r="TTN5" s="620"/>
      <c r="TTO5" s="620"/>
      <c r="TTP5" s="620"/>
      <c r="TTQ5" s="620"/>
      <c r="TTR5" s="620"/>
      <c r="TTS5" s="620"/>
      <c r="TTT5" s="620"/>
      <c r="TTU5" s="620"/>
      <c r="TTV5" s="620"/>
      <c r="TTW5" s="620"/>
      <c r="TTX5" s="620"/>
      <c r="TTY5" s="620"/>
      <c r="TTZ5" s="620"/>
      <c r="TUA5" s="620"/>
      <c r="TUB5" s="620"/>
      <c r="TUC5" s="620"/>
      <c r="TUD5" s="620"/>
      <c r="TUE5" s="620"/>
      <c r="TUF5" s="620"/>
      <c r="TUG5" s="620"/>
      <c r="TUH5" s="620"/>
      <c r="TUI5" s="620"/>
      <c r="TUJ5" s="620"/>
      <c r="TUK5" s="620"/>
      <c r="TUL5" s="620"/>
      <c r="TUM5" s="620"/>
      <c r="TUN5" s="620"/>
      <c r="TUO5" s="620"/>
      <c r="TUP5" s="620"/>
      <c r="TUQ5" s="620"/>
      <c r="TUR5" s="620"/>
      <c r="TUS5" s="620"/>
      <c r="TUT5" s="620"/>
      <c r="TUU5" s="620"/>
      <c r="TUV5" s="620"/>
      <c r="TUW5" s="620"/>
      <c r="TUX5" s="620"/>
      <c r="TUY5" s="620"/>
      <c r="TUZ5" s="620"/>
      <c r="TVA5" s="620"/>
      <c r="TVB5" s="620"/>
      <c r="TVC5" s="620"/>
      <c r="TVD5" s="620"/>
      <c r="TVE5" s="620"/>
      <c r="TVF5" s="620"/>
      <c r="TVG5" s="620"/>
      <c r="TVH5" s="620"/>
      <c r="TVI5" s="620"/>
      <c r="TVJ5" s="620"/>
      <c r="TVK5" s="620"/>
      <c r="TVL5" s="620"/>
      <c r="TVM5" s="620"/>
      <c r="TVN5" s="620"/>
      <c r="TVO5" s="620"/>
      <c r="TVP5" s="620"/>
      <c r="TVQ5" s="620"/>
      <c r="TVR5" s="620"/>
      <c r="TVS5" s="620"/>
      <c r="TVT5" s="620"/>
      <c r="TVU5" s="620"/>
      <c r="TVV5" s="620"/>
      <c r="TVW5" s="620"/>
      <c r="TVX5" s="620"/>
      <c r="TVY5" s="620"/>
      <c r="TVZ5" s="620"/>
      <c r="TWA5" s="620"/>
      <c r="TWB5" s="620"/>
      <c r="TWC5" s="620"/>
      <c r="TWD5" s="620"/>
      <c r="TWE5" s="620"/>
      <c r="TWF5" s="620"/>
      <c r="TWG5" s="620"/>
      <c r="TWH5" s="620"/>
      <c r="TWI5" s="620"/>
      <c r="TWJ5" s="620"/>
      <c r="TWK5" s="620"/>
      <c r="TWL5" s="620"/>
      <c r="TWM5" s="620"/>
      <c r="TWN5" s="620"/>
      <c r="TWO5" s="620"/>
      <c r="TWP5" s="620"/>
      <c r="TWQ5" s="620"/>
      <c r="TWR5" s="620"/>
      <c r="TWS5" s="620"/>
      <c r="TWT5" s="620"/>
      <c r="TWU5" s="620"/>
      <c r="TWV5" s="620"/>
      <c r="TWW5" s="620"/>
      <c r="TWX5" s="620"/>
      <c r="TWY5" s="620"/>
      <c r="TWZ5" s="620"/>
      <c r="TXA5" s="620"/>
      <c r="TXB5" s="620"/>
      <c r="TXC5" s="620"/>
      <c r="TXD5" s="620"/>
      <c r="TXE5" s="620"/>
      <c r="TXF5" s="620"/>
      <c r="TXG5" s="620"/>
      <c r="TXH5" s="620"/>
      <c r="TXI5" s="620"/>
      <c r="TXJ5" s="620"/>
      <c r="TXK5" s="620"/>
      <c r="TXL5" s="620"/>
      <c r="TXM5" s="620"/>
      <c r="TXN5" s="620"/>
      <c r="TXO5" s="620"/>
      <c r="TXP5" s="620"/>
      <c r="TXQ5" s="620"/>
      <c r="TXR5" s="620"/>
      <c r="TXS5" s="620"/>
      <c r="TXT5" s="620"/>
      <c r="TXU5" s="620"/>
      <c r="TXV5" s="620"/>
      <c r="TXW5" s="620"/>
      <c r="TXX5" s="620"/>
      <c r="TXY5" s="620"/>
      <c r="TXZ5" s="620"/>
      <c r="TYA5" s="620"/>
      <c r="TYB5" s="620"/>
      <c r="TYC5" s="620"/>
      <c r="TYD5" s="620"/>
      <c r="TYE5" s="620"/>
      <c r="TYF5" s="620"/>
      <c r="TYG5" s="620"/>
      <c r="TYH5" s="620"/>
      <c r="TYI5" s="620"/>
      <c r="TYJ5" s="620"/>
      <c r="TYK5" s="620"/>
      <c r="TYL5" s="620"/>
      <c r="TYM5" s="620"/>
      <c r="TYN5" s="620"/>
      <c r="TYO5" s="620"/>
      <c r="TYP5" s="620"/>
      <c r="TYQ5" s="620"/>
      <c r="TYR5" s="620"/>
      <c r="TYS5" s="620"/>
      <c r="TYT5" s="620"/>
      <c r="TYU5" s="620"/>
      <c r="TYV5" s="620"/>
      <c r="TYW5" s="620"/>
      <c r="TYX5" s="620"/>
      <c r="TYY5" s="620"/>
      <c r="TYZ5" s="620"/>
      <c r="TZA5" s="620"/>
      <c r="TZB5" s="620"/>
      <c r="TZC5" s="620"/>
      <c r="TZD5" s="620"/>
      <c r="TZE5" s="620"/>
      <c r="TZF5" s="620"/>
      <c r="TZG5" s="620"/>
      <c r="TZH5" s="620"/>
      <c r="TZI5" s="620"/>
      <c r="TZJ5" s="620"/>
      <c r="TZK5" s="620"/>
      <c r="TZL5" s="620"/>
      <c r="TZM5" s="620"/>
      <c r="TZN5" s="620"/>
      <c r="TZO5" s="620"/>
      <c r="TZP5" s="620"/>
      <c r="TZQ5" s="620"/>
      <c r="TZR5" s="620"/>
      <c r="TZS5" s="620"/>
      <c r="TZT5" s="620"/>
      <c r="TZU5" s="620"/>
      <c r="TZV5" s="620"/>
      <c r="TZW5" s="620"/>
      <c r="TZX5" s="620"/>
      <c r="TZY5" s="620"/>
      <c r="TZZ5" s="620"/>
      <c r="UAA5" s="620"/>
      <c r="UAB5" s="620"/>
      <c r="UAC5" s="620"/>
      <c r="UAD5" s="620"/>
      <c r="UAE5" s="620"/>
      <c r="UAF5" s="620"/>
      <c r="UAG5" s="620"/>
      <c r="UAH5" s="620"/>
      <c r="UAI5" s="620"/>
      <c r="UAJ5" s="620"/>
      <c r="UAK5" s="620"/>
      <c r="UAL5" s="620"/>
      <c r="UAM5" s="620"/>
      <c r="UAN5" s="620"/>
      <c r="UAO5" s="620"/>
      <c r="UAP5" s="620"/>
      <c r="UAQ5" s="620"/>
      <c r="UAR5" s="620"/>
      <c r="UAS5" s="620"/>
      <c r="UAT5" s="620"/>
      <c r="UAU5" s="620"/>
      <c r="UAV5" s="620"/>
      <c r="UAW5" s="620"/>
      <c r="UAX5" s="620"/>
      <c r="UAY5" s="620"/>
      <c r="UAZ5" s="620"/>
      <c r="UBA5" s="620"/>
      <c r="UBB5" s="620"/>
      <c r="UBC5" s="620"/>
      <c r="UBD5" s="620"/>
      <c r="UBE5" s="620"/>
      <c r="UBF5" s="620"/>
      <c r="UBG5" s="620"/>
      <c r="UBH5" s="620"/>
      <c r="UBI5" s="620"/>
      <c r="UBJ5" s="620"/>
      <c r="UBK5" s="620"/>
      <c r="UBL5" s="620"/>
      <c r="UBM5" s="620"/>
      <c r="UBN5" s="620"/>
      <c r="UBO5" s="620"/>
      <c r="UBP5" s="620"/>
      <c r="UBQ5" s="620"/>
      <c r="UBR5" s="620"/>
      <c r="UBS5" s="620"/>
      <c r="UBT5" s="620"/>
      <c r="UBU5" s="620"/>
      <c r="UBV5" s="620"/>
      <c r="UBW5" s="620"/>
      <c r="UBX5" s="620"/>
      <c r="UBY5" s="620"/>
      <c r="UBZ5" s="620"/>
      <c r="UCA5" s="620"/>
      <c r="UCB5" s="620"/>
      <c r="UCC5" s="620"/>
      <c r="UCD5" s="620"/>
      <c r="UCE5" s="620"/>
      <c r="UCF5" s="620"/>
      <c r="UCG5" s="620"/>
      <c r="UCH5" s="620"/>
      <c r="UCI5" s="620"/>
      <c r="UCJ5" s="620"/>
      <c r="UCK5" s="620"/>
      <c r="UCL5" s="620"/>
      <c r="UCM5" s="620"/>
      <c r="UCN5" s="620"/>
      <c r="UCO5" s="620"/>
      <c r="UCP5" s="620"/>
      <c r="UCQ5" s="620"/>
      <c r="UCR5" s="620"/>
      <c r="UCS5" s="620"/>
      <c r="UCT5" s="620"/>
      <c r="UCU5" s="620"/>
      <c r="UCV5" s="620"/>
      <c r="UCW5" s="620"/>
      <c r="UCX5" s="620"/>
      <c r="UCY5" s="620"/>
      <c r="UCZ5" s="620"/>
      <c r="UDA5" s="620"/>
      <c r="UDB5" s="620"/>
      <c r="UDC5" s="620"/>
      <c r="UDD5" s="620"/>
      <c r="UDE5" s="620"/>
      <c r="UDF5" s="620"/>
      <c r="UDG5" s="620"/>
      <c r="UDH5" s="620"/>
      <c r="UDI5" s="620"/>
      <c r="UDJ5" s="620"/>
      <c r="UDK5" s="620"/>
      <c r="UDL5" s="620"/>
      <c r="UDM5" s="620"/>
      <c r="UDN5" s="620"/>
      <c r="UDO5" s="620"/>
      <c r="UDP5" s="620"/>
      <c r="UDQ5" s="620"/>
      <c r="UDR5" s="620"/>
      <c r="UDS5" s="620"/>
      <c r="UDT5" s="620"/>
      <c r="UDU5" s="620"/>
      <c r="UDV5" s="620"/>
      <c r="UDW5" s="620"/>
      <c r="UDX5" s="620"/>
      <c r="UDY5" s="620"/>
      <c r="UDZ5" s="620"/>
      <c r="UEA5" s="620"/>
      <c r="UEB5" s="620"/>
      <c r="UEC5" s="620"/>
      <c r="UED5" s="620"/>
      <c r="UEE5" s="620"/>
      <c r="UEF5" s="620"/>
      <c r="UEG5" s="620"/>
      <c r="UEH5" s="620"/>
      <c r="UEI5" s="620"/>
      <c r="UEJ5" s="620"/>
      <c r="UEK5" s="620"/>
      <c r="UEL5" s="620"/>
      <c r="UEM5" s="620"/>
      <c r="UEN5" s="620"/>
      <c r="UEO5" s="620"/>
      <c r="UEP5" s="620"/>
      <c r="UEQ5" s="620"/>
      <c r="UER5" s="620"/>
      <c r="UES5" s="620"/>
      <c r="UET5" s="620"/>
      <c r="UEU5" s="620"/>
      <c r="UEV5" s="620"/>
      <c r="UEW5" s="620"/>
      <c r="UEX5" s="620"/>
      <c r="UEY5" s="620"/>
      <c r="UEZ5" s="620"/>
      <c r="UFA5" s="620"/>
      <c r="UFB5" s="620"/>
      <c r="UFC5" s="620"/>
      <c r="UFD5" s="620"/>
      <c r="UFE5" s="620"/>
      <c r="UFF5" s="620"/>
      <c r="UFG5" s="620"/>
      <c r="UFH5" s="620"/>
      <c r="UFI5" s="620"/>
      <c r="UFJ5" s="620"/>
      <c r="UFK5" s="620"/>
      <c r="UFL5" s="620"/>
      <c r="UFM5" s="620"/>
      <c r="UFN5" s="620"/>
      <c r="UFO5" s="620"/>
      <c r="UFP5" s="620"/>
      <c r="UFQ5" s="620"/>
      <c r="UFR5" s="620"/>
      <c r="UFS5" s="620"/>
      <c r="UFT5" s="620"/>
      <c r="UFU5" s="620"/>
      <c r="UFV5" s="620"/>
      <c r="UFW5" s="620"/>
      <c r="UFX5" s="620"/>
      <c r="UFY5" s="620"/>
      <c r="UFZ5" s="620"/>
      <c r="UGA5" s="620"/>
      <c r="UGB5" s="620"/>
      <c r="UGC5" s="620"/>
      <c r="UGD5" s="620"/>
      <c r="UGE5" s="620"/>
      <c r="UGF5" s="620"/>
      <c r="UGG5" s="620"/>
      <c r="UGH5" s="620"/>
      <c r="UGI5" s="620"/>
      <c r="UGJ5" s="620"/>
      <c r="UGK5" s="620"/>
      <c r="UGL5" s="620"/>
      <c r="UGM5" s="620"/>
      <c r="UGN5" s="620"/>
      <c r="UGO5" s="620"/>
      <c r="UGP5" s="620"/>
      <c r="UGQ5" s="620"/>
      <c r="UGR5" s="620"/>
      <c r="UGS5" s="620"/>
      <c r="UGT5" s="620"/>
      <c r="UGU5" s="620"/>
      <c r="UGV5" s="620"/>
      <c r="UGW5" s="620"/>
      <c r="UGX5" s="620"/>
      <c r="UGY5" s="620"/>
      <c r="UGZ5" s="620"/>
      <c r="UHA5" s="620"/>
      <c r="UHB5" s="620"/>
      <c r="UHC5" s="620"/>
      <c r="UHD5" s="620"/>
      <c r="UHE5" s="620"/>
      <c r="UHF5" s="620"/>
      <c r="UHG5" s="620"/>
      <c r="UHH5" s="620"/>
      <c r="UHI5" s="620"/>
      <c r="UHJ5" s="620"/>
      <c r="UHK5" s="620"/>
      <c r="UHL5" s="620"/>
      <c r="UHM5" s="620"/>
      <c r="UHN5" s="620"/>
      <c r="UHO5" s="620"/>
      <c r="UHP5" s="620"/>
      <c r="UHQ5" s="620"/>
      <c r="UHR5" s="620"/>
      <c r="UHS5" s="620"/>
      <c r="UHT5" s="620"/>
      <c r="UHU5" s="620"/>
      <c r="UHV5" s="620"/>
      <c r="UHW5" s="620"/>
      <c r="UHX5" s="620"/>
      <c r="UHY5" s="620"/>
      <c r="UHZ5" s="620"/>
      <c r="UIA5" s="620"/>
      <c r="UIB5" s="620"/>
      <c r="UIC5" s="620"/>
      <c r="UID5" s="620"/>
      <c r="UIE5" s="620"/>
      <c r="UIF5" s="620"/>
      <c r="UIG5" s="620"/>
      <c r="UIH5" s="620"/>
      <c r="UII5" s="620"/>
      <c r="UIJ5" s="620"/>
      <c r="UIK5" s="620"/>
      <c r="UIL5" s="620"/>
      <c r="UIM5" s="620"/>
      <c r="UIN5" s="620"/>
      <c r="UIO5" s="620"/>
      <c r="UIP5" s="620"/>
      <c r="UIQ5" s="620"/>
      <c r="UIR5" s="620"/>
      <c r="UIS5" s="620"/>
      <c r="UIT5" s="620"/>
      <c r="UIU5" s="620"/>
      <c r="UIV5" s="620"/>
      <c r="UIW5" s="620"/>
      <c r="UIX5" s="620"/>
      <c r="UIY5" s="620"/>
      <c r="UIZ5" s="620"/>
      <c r="UJA5" s="620"/>
      <c r="UJB5" s="620"/>
      <c r="UJC5" s="620"/>
      <c r="UJD5" s="620"/>
      <c r="UJE5" s="620"/>
      <c r="UJF5" s="620"/>
      <c r="UJG5" s="620"/>
      <c r="UJH5" s="620"/>
      <c r="UJI5" s="620"/>
      <c r="UJJ5" s="620"/>
      <c r="UJK5" s="620"/>
      <c r="UJL5" s="620"/>
      <c r="UJM5" s="620"/>
      <c r="UJN5" s="620"/>
      <c r="UJO5" s="620"/>
      <c r="UJP5" s="620"/>
      <c r="UJQ5" s="620"/>
      <c r="UJR5" s="620"/>
      <c r="UJS5" s="620"/>
      <c r="UJT5" s="620"/>
      <c r="UJU5" s="620"/>
      <c r="UJV5" s="620"/>
      <c r="UJW5" s="620"/>
      <c r="UJX5" s="620"/>
      <c r="UJY5" s="620"/>
      <c r="UJZ5" s="620"/>
      <c r="UKA5" s="620"/>
      <c r="UKB5" s="620"/>
      <c r="UKC5" s="620"/>
      <c r="UKD5" s="620"/>
      <c r="UKE5" s="620"/>
      <c r="UKF5" s="620"/>
      <c r="UKG5" s="620"/>
      <c r="UKH5" s="620"/>
      <c r="UKI5" s="620"/>
      <c r="UKJ5" s="620"/>
      <c r="UKK5" s="620"/>
      <c r="UKL5" s="620"/>
      <c r="UKM5" s="620"/>
      <c r="UKN5" s="620"/>
      <c r="UKO5" s="620"/>
      <c r="UKP5" s="620"/>
      <c r="UKQ5" s="620"/>
      <c r="UKR5" s="620"/>
      <c r="UKS5" s="620"/>
      <c r="UKT5" s="620"/>
      <c r="UKU5" s="620"/>
      <c r="UKV5" s="620"/>
      <c r="UKW5" s="620"/>
      <c r="UKX5" s="620"/>
      <c r="UKY5" s="620"/>
      <c r="UKZ5" s="620"/>
      <c r="ULA5" s="620"/>
      <c r="ULB5" s="620"/>
      <c r="ULC5" s="620"/>
      <c r="ULD5" s="620"/>
      <c r="ULE5" s="620"/>
      <c r="ULF5" s="620"/>
      <c r="ULG5" s="620"/>
      <c r="ULH5" s="620"/>
      <c r="ULI5" s="620"/>
      <c r="ULJ5" s="620"/>
      <c r="ULK5" s="620"/>
      <c r="ULL5" s="620"/>
      <c r="ULM5" s="620"/>
      <c r="ULN5" s="620"/>
      <c r="ULO5" s="620"/>
      <c r="ULP5" s="620"/>
      <c r="ULQ5" s="620"/>
      <c r="ULR5" s="620"/>
      <c r="ULS5" s="620"/>
      <c r="ULT5" s="620"/>
      <c r="ULU5" s="620"/>
      <c r="ULV5" s="620"/>
      <c r="ULW5" s="620"/>
      <c r="ULX5" s="620"/>
      <c r="ULY5" s="620"/>
      <c r="ULZ5" s="620"/>
      <c r="UMA5" s="620"/>
      <c r="UMB5" s="620"/>
      <c r="UMC5" s="620"/>
      <c r="UMD5" s="620"/>
      <c r="UME5" s="620"/>
      <c r="UMF5" s="620"/>
      <c r="UMG5" s="620"/>
      <c r="UMH5" s="620"/>
      <c r="UMI5" s="620"/>
      <c r="UMJ5" s="620"/>
      <c r="UMK5" s="620"/>
      <c r="UML5" s="620"/>
      <c r="UMM5" s="620"/>
      <c r="UMN5" s="620"/>
      <c r="UMO5" s="620"/>
      <c r="UMP5" s="620"/>
      <c r="UMQ5" s="620"/>
      <c r="UMR5" s="620"/>
      <c r="UMS5" s="620"/>
      <c r="UMT5" s="620"/>
      <c r="UMU5" s="620"/>
      <c r="UMV5" s="620"/>
      <c r="UMW5" s="620"/>
      <c r="UMX5" s="620"/>
      <c r="UMY5" s="620"/>
      <c r="UMZ5" s="620"/>
      <c r="UNA5" s="620"/>
      <c r="UNB5" s="620"/>
      <c r="UNC5" s="620"/>
      <c r="UND5" s="620"/>
      <c r="UNE5" s="620"/>
      <c r="UNF5" s="620"/>
      <c r="UNG5" s="620"/>
      <c r="UNH5" s="620"/>
      <c r="UNI5" s="620"/>
      <c r="UNJ5" s="620"/>
      <c r="UNK5" s="620"/>
      <c r="UNL5" s="620"/>
      <c r="UNM5" s="620"/>
      <c r="UNN5" s="620"/>
      <c r="UNO5" s="620"/>
      <c r="UNP5" s="620"/>
      <c r="UNQ5" s="620"/>
      <c r="UNR5" s="620"/>
      <c r="UNS5" s="620"/>
      <c r="UNT5" s="620"/>
      <c r="UNU5" s="620"/>
      <c r="UNV5" s="620"/>
      <c r="UNW5" s="620"/>
      <c r="UNX5" s="620"/>
      <c r="UNY5" s="620"/>
      <c r="UNZ5" s="620"/>
      <c r="UOA5" s="620"/>
      <c r="UOB5" s="620"/>
      <c r="UOC5" s="620"/>
      <c r="UOD5" s="620"/>
      <c r="UOE5" s="620"/>
      <c r="UOF5" s="620"/>
      <c r="UOG5" s="620"/>
      <c r="UOH5" s="620"/>
      <c r="UOI5" s="620"/>
      <c r="UOJ5" s="620"/>
      <c r="UOK5" s="620"/>
      <c r="UOL5" s="620"/>
      <c r="UOM5" s="620"/>
      <c r="UON5" s="620"/>
      <c r="UOO5" s="620"/>
      <c r="UOP5" s="620"/>
      <c r="UOQ5" s="620"/>
      <c r="UOR5" s="620"/>
      <c r="UOS5" s="620"/>
      <c r="UOT5" s="620"/>
      <c r="UOU5" s="620"/>
      <c r="UOV5" s="620"/>
      <c r="UOW5" s="620"/>
      <c r="UOX5" s="620"/>
      <c r="UOY5" s="620"/>
      <c r="UOZ5" s="620"/>
      <c r="UPA5" s="620"/>
      <c r="UPB5" s="620"/>
      <c r="UPC5" s="620"/>
      <c r="UPD5" s="620"/>
      <c r="UPE5" s="620"/>
      <c r="UPF5" s="620"/>
      <c r="UPG5" s="620"/>
      <c r="UPH5" s="620"/>
      <c r="UPI5" s="620"/>
      <c r="UPJ5" s="620"/>
      <c r="UPK5" s="620"/>
      <c r="UPL5" s="620"/>
      <c r="UPM5" s="620"/>
      <c r="UPN5" s="620"/>
      <c r="UPO5" s="620"/>
      <c r="UPP5" s="620"/>
      <c r="UPQ5" s="620"/>
      <c r="UPR5" s="620"/>
      <c r="UPS5" s="620"/>
      <c r="UPT5" s="620"/>
      <c r="UPU5" s="620"/>
      <c r="UPV5" s="620"/>
      <c r="UPW5" s="620"/>
      <c r="UPX5" s="620"/>
      <c r="UPY5" s="620"/>
      <c r="UPZ5" s="620"/>
      <c r="UQA5" s="620"/>
      <c r="UQB5" s="620"/>
      <c r="UQC5" s="620"/>
      <c r="UQD5" s="620"/>
      <c r="UQE5" s="620"/>
      <c r="UQF5" s="620"/>
      <c r="UQG5" s="620"/>
      <c r="UQH5" s="620"/>
      <c r="UQI5" s="620"/>
      <c r="UQJ5" s="620"/>
      <c r="UQK5" s="620"/>
      <c r="UQL5" s="620"/>
      <c r="UQM5" s="620"/>
      <c r="UQN5" s="620"/>
      <c r="UQO5" s="620"/>
      <c r="UQP5" s="620"/>
      <c r="UQQ5" s="620"/>
      <c r="UQR5" s="620"/>
      <c r="UQS5" s="620"/>
      <c r="UQT5" s="620"/>
      <c r="UQU5" s="620"/>
      <c r="UQV5" s="620"/>
      <c r="UQW5" s="620"/>
      <c r="UQX5" s="620"/>
      <c r="UQY5" s="620"/>
      <c r="UQZ5" s="620"/>
      <c r="URA5" s="620"/>
      <c r="URB5" s="620"/>
      <c r="URC5" s="620"/>
      <c r="URD5" s="620"/>
      <c r="URE5" s="620"/>
      <c r="URF5" s="620"/>
      <c r="URG5" s="620"/>
      <c r="URH5" s="620"/>
      <c r="URI5" s="620"/>
      <c r="URJ5" s="620"/>
      <c r="URK5" s="620"/>
      <c r="URL5" s="620"/>
      <c r="URM5" s="620"/>
      <c r="URN5" s="620"/>
      <c r="URO5" s="620"/>
      <c r="URP5" s="620"/>
      <c r="URQ5" s="620"/>
      <c r="URR5" s="620"/>
      <c r="URS5" s="620"/>
      <c r="URT5" s="620"/>
      <c r="URU5" s="620"/>
      <c r="URV5" s="620"/>
      <c r="URW5" s="620"/>
      <c r="URX5" s="620"/>
      <c r="URY5" s="620"/>
      <c r="URZ5" s="620"/>
      <c r="USA5" s="620"/>
      <c r="USB5" s="620"/>
      <c r="USC5" s="620"/>
      <c r="USD5" s="620"/>
      <c r="USE5" s="620"/>
      <c r="USF5" s="620"/>
      <c r="USG5" s="620"/>
      <c r="USH5" s="620"/>
      <c r="USI5" s="620"/>
      <c r="USJ5" s="620"/>
      <c r="USK5" s="620"/>
      <c r="USL5" s="620"/>
      <c r="USM5" s="620"/>
      <c r="USN5" s="620"/>
      <c r="USO5" s="620"/>
      <c r="USP5" s="620"/>
      <c r="USQ5" s="620"/>
      <c r="USR5" s="620"/>
      <c r="USS5" s="620"/>
      <c r="UST5" s="620"/>
      <c r="USU5" s="620"/>
      <c r="USV5" s="620"/>
      <c r="USW5" s="620"/>
      <c r="USX5" s="620"/>
      <c r="USY5" s="620"/>
      <c r="USZ5" s="620"/>
      <c r="UTA5" s="620"/>
      <c r="UTB5" s="620"/>
      <c r="UTC5" s="620"/>
      <c r="UTD5" s="620"/>
      <c r="UTE5" s="620"/>
      <c r="UTF5" s="620"/>
      <c r="UTG5" s="620"/>
      <c r="UTH5" s="620"/>
      <c r="UTI5" s="620"/>
      <c r="UTJ5" s="620"/>
      <c r="UTK5" s="620"/>
      <c r="UTL5" s="620"/>
      <c r="UTM5" s="620"/>
      <c r="UTN5" s="620"/>
      <c r="UTO5" s="620"/>
      <c r="UTP5" s="620"/>
      <c r="UTQ5" s="620"/>
      <c r="UTR5" s="620"/>
      <c r="UTS5" s="620"/>
      <c r="UTT5" s="620"/>
      <c r="UTU5" s="620"/>
      <c r="UTV5" s="620"/>
      <c r="UTW5" s="620"/>
      <c r="UTX5" s="620"/>
      <c r="UTY5" s="620"/>
      <c r="UTZ5" s="620"/>
      <c r="UUA5" s="620"/>
      <c r="UUB5" s="620"/>
      <c r="UUC5" s="620"/>
      <c r="UUD5" s="620"/>
      <c r="UUE5" s="620"/>
      <c r="UUF5" s="620"/>
      <c r="UUG5" s="620"/>
      <c r="UUH5" s="620"/>
      <c r="UUI5" s="620"/>
      <c r="UUJ5" s="620"/>
      <c r="UUK5" s="620"/>
      <c r="UUL5" s="620"/>
      <c r="UUM5" s="620"/>
      <c r="UUN5" s="620"/>
      <c r="UUO5" s="620"/>
      <c r="UUP5" s="620"/>
      <c r="UUQ5" s="620"/>
      <c r="UUR5" s="620"/>
      <c r="UUS5" s="620"/>
      <c r="UUT5" s="620"/>
      <c r="UUU5" s="620"/>
      <c r="UUV5" s="620"/>
      <c r="UUW5" s="620"/>
      <c r="UUX5" s="620"/>
      <c r="UUY5" s="620"/>
      <c r="UUZ5" s="620"/>
      <c r="UVA5" s="620"/>
      <c r="UVB5" s="620"/>
      <c r="UVC5" s="620"/>
      <c r="UVD5" s="620"/>
      <c r="UVE5" s="620"/>
      <c r="UVF5" s="620"/>
      <c r="UVG5" s="620"/>
      <c r="UVH5" s="620"/>
      <c r="UVI5" s="620"/>
      <c r="UVJ5" s="620"/>
      <c r="UVK5" s="620"/>
      <c r="UVL5" s="620"/>
      <c r="UVM5" s="620"/>
      <c r="UVN5" s="620"/>
      <c r="UVO5" s="620"/>
      <c r="UVP5" s="620"/>
      <c r="UVQ5" s="620"/>
      <c r="UVR5" s="620"/>
      <c r="UVS5" s="620"/>
      <c r="UVT5" s="620"/>
      <c r="UVU5" s="620"/>
      <c r="UVV5" s="620"/>
      <c r="UVW5" s="620"/>
      <c r="UVX5" s="620"/>
      <c r="UVY5" s="620"/>
      <c r="UVZ5" s="620"/>
      <c r="UWA5" s="620"/>
      <c r="UWB5" s="620"/>
      <c r="UWC5" s="620"/>
      <c r="UWD5" s="620"/>
      <c r="UWE5" s="620"/>
      <c r="UWF5" s="620"/>
      <c r="UWG5" s="620"/>
      <c r="UWH5" s="620"/>
      <c r="UWI5" s="620"/>
      <c r="UWJ5" s="620"/>
      <c r="UWK5" s="620"/>
      <c r="UWL5" s="620"/>
      <c r="UWM5" s="620"/>
      <c r="UWN5" s="620"/>
      <c r="UWO5" s="620"/>
      <c r="UWP5" s="620"/>
      <c r="UWQ5" s="620"/>
      <c r="UWR5" s="620"/>
      <c r="UWS5" s="620"/>
      <c r="UWT5" s="620"/>
      <c r="UWU5" s="620"/>
      <c r="UWV5" s="620"/>
      <c r="UWW5" s="620"/>
      <c r="UWX5" s="620"/>
      <c r="UWY5" s="620"/>
      <c r="UWZ5" s="620"/>
      <c r="UXA5" s="620"/>
      <c r="UXB5" s="620"/>
      <c r="UXC5" s="620"/>
      <c r="UXD5" s="620"/>
      <c r="UXE5" s="620"/>
      <c r="UXF5" s="620"/>
      <c r="UXG5" s="620"/>
      <c r="UXH5" s="620"/>
      <c r="UXI5" s="620"/>
      <c r="UXJ5" s="620"/>
      <c r="UXK5" s="620"/>
      <c r="UXL5" s="620"/>
      <c r="UXM5" s="620"/>
      <c r="UXN5" s="620"/>
      <c r="UXO5" s="620"/>
      <c r="UXP5" s="620"/>
      <c r="UXQ5" s="620"/>
      <c r="UXR5" s="620"/>
      <c r="UXS5" s="620"/>
      <c r="UXT5" s="620"/>
      <c r="UXU5" s="620"/>
      <c r="UXV5" s="620"/>
      <c r="UXW5" s="620"/>
      <c r="UXX5" s="620"/>
      <c r="UXY5" s="620"/>
      <c r="UXZ5" s="620"/>
      <c r="UYA5" s="620"/>
      <c r="UYB5" s="620"/>
      <c r="UYC5" s="620"/>
      <c r="UYD5" s="620"/>
      <c r="UYE5" s="620"/>
      <c r="UYF5" s="620"/>
      <c r="UYG5" s="620"/>
      <c r="UYH5" s="620"/>
      <c r="UYI5" s="620"/>
      <c r="UYJ5" s="620"/>
      <c r="UYK5" s="620"/>
      <c r="UYL5" s="620"/>
      <c r="UYM5" s="620"/>
      <c r="UYN5" s="620"/>
      <c r="UYO5" s="620"/>
      <c r="UYP5" s="620"/>
      <c r="UYQ5" s="620"/>
      <c r="UYR5" s="620"/>
      <c r="UYS5" s="620"/>
      <c r="UYT5" s="620"/>
      <c r="UYU5" s="620"/>
      <c r="UYV5" s="620"/>
      <c r="UYW5" s="620"/>
      <c r="UYX5" s="620"/>
      <c r="UYY5" s="620"/>
      <c r="UYZ5" s="620"/>
      <c r="UZA5" s="620"/>
      <c r="UZB5" s="620"/>
      <c r="UZC5" s="620"/>
      <c r="UZD5" s="620"/>
      <c r="UZE5" s="620"/>
      <c r="UZF5" s="620"/>
      <c r="UZG5" s="620"/>
      <c r="UZH5" s="620"/>
      <c r="UZI5" s="620"/>
      <c r="UZJ5" s="620"/>
      <c r="UZK5" s="620"/>
      <c r="UZL5" s="620"/>
      <c r="UZM5" s="620"/>
      <c r="UZN5" s="620"/>
      <c r="UZO5" s="620"/>
      <c r="UZP5" s="620"/>
      <c r="UZQ5" s="620"/>
      <c r="UZR5" s="620"/>
      <c r="UZS5" s="620"/>
      <c r="UZT5" s="620"/>
      <c r="UZU5" s="620"/>
      <c r="UZV5" s="620"/>
      <c r="UZW5" s="620"/>
      <c r="UZX5" s="620"/>
      <c r="UZY5" s="620"/>
      <c r="UZZ5" s="620"/>
      <c r="VAA5" s="620"/>
      <c r="VAB5" s="620"/>
      <c r="VAC5" s="620"/>
      <c r="VAD5" s="620"/>
      <c r="VAE5" s="620"/>
      <c r="VAF5" s="620"/>
      <c r="VAG5" s="620"/>
      <c r="VAH5" s="620"/>
      <c r="VAI5" s="620"/>
      <c r="VAJ5" s="620"/>
      <c r="VAK5" s="620"/>
      <c r="VAL5" s="620"/>
      <c r="VAM5" s="620"/>
      <c r="VAN5" s="620"/>
      <c r="VAO5" s="620"/>
      <c r="VAP5" s="620"/>
      <c r="VAQ5" s="620"/>
      <c r="VAR5" s="620"/>
      <c r="VAS5" s="620"/>
      <c r="VAT5" s="620"/>
      <c r="VAU5" s="620"/>
      <c r="VAV5" s="620"/>
      <c r="VAW5" s="620"/>
      <c r="VAX5" s="620"/>
      <c r="VAY5" s="620"/>
      <c r="VAZ5" s="620"/>
      <c r="VBA5" s="620"/>
      <c r="VBB5" s="620"/>
      <c r="VBC5" s="620"/>
      <c r="VBD5" s="620"/>
      <c r="VBE5" s="620"/>
      <c r="VBF5" s="620"/>
      <c r="VBG5" s="620"/>
      <c r="VBH5" s="620"/>
      <c r="VBI5" s="620"/>
      <c r="VBJ5" s="620"/>
      <c r="VBK5" s="620"/>
      <c r="VBL5" s="620"/>
      <c r="VBM5" s="620"/>
      <c r="VBN5" s="620"/>
      <c r="VBO5" s="620"/>
      <c r="VBP5" s="620"/>
      <c r="VBQ5" s="620"/>
      <c r="VBR5" s="620"/>
      <c r="VBS5" s="620"/>
      <c r="VBT5" s="620"/>
      <c r="VBU5" s="620"/>
      <c r="VBV5" s="620"/>
      <c r="VBW5" s="620"/>
      <c r="VBX5" s="620"/>
      <c r="VBY5" s="620"/>
      <c r="VBZ5" s="620"/>
      <c r="VCA5" s="620"/>
      <c r="VCB5" s="620"/>
      <c r="VCC5" s="620"/>
      <c r="VCD5" s="620"/>
      <c r="VCE5" s="620"/>
      <c r="VCF5" s="620"/>
      <c r="VCG5" s="620"/>
      <c r="VCH5" s="620"/>
      <c r="VCI5" s="620"/>
      <c r="VCJ5" s="620"/>
      <c r="VCK5" s="620"/>
      <c r="VCL5" s="620"/>
      <c r="VCM5" s="620"/>
      <c r="VCN5" s="620"/>
      <c r="VCO5" s="620"/>
      <c r="VCP5" s="620"/>
      <c r="VCQ5" s="620"/>
      <c r="VCR5" s="620"/>
      <c r="VCS5" s="620"/>
      <c r="VCT5" s="620"/>
      <c r="VCU5" s="620"/>
      <c r="VCV5" s="620"/>
      <c r="VCW5" s="620"/>
      <c r="VCX5" s="620"/>
      <c r="VCY5" s="620"/>
      <c r="VCZ5" s="620"/>
      <c r="VDA5" s="620"/>
      <c r="VDB5" s="620"/>
      <c r="VDC5" s="620"/>
      <c r="VDD5" s="620"/>
      <c r="VDE5" s="620"/>
      <c r="VDF5" s="620"/>
      <c r="VDG5" s="620"/>
      <c r="VDH5" s="620"/>
      <c r="VDI5" s="620"/>
      <c r="VDJ5" s="620"/>
      <c r="VDK5" s="620"/>
      <c r="VDL5" s="620"/>
      <c r="VDM5" s="620"/>
      <c r="VDN5" s="620"/>
      <c r="VDO5" s="620"/>
      <c r="VDP5" s="620"/>
      <c r="VDQ5" s="620"/>
      <c r="VDR5" s="620"/>
      <c r="VDS5" s="620"/>
      <c r="VDT5" s="620"/>
      <c r="VDU5" s="620"/>
      <c r="VDV5" s="620"/>
      <c r="VDW5" s="620"/>
      <c r="VDX5" s="620"/>
      <c r="VDY5" s="620"/>
      <c r="VDZ5" s="620"/>
      <c r="VEA5" s="620"/>
      <c r="VEB5" s="620"/>
      <c r="VEC5" s="620"/>
      <c r="VED5" s="620"/>
      <c r="VEE5" s="620"/>
      <c r="VEF5" s="620"/>
      <c r="VEG5" s="620"/>
      <c r="VEH5" s="620"/>
      <c r="VEI5" s="620"/>
      <c r="VEJ5" s="620"/>
      <c r="VEK5" s="620"/>
      <c r="VEL5" s="620"/>
      <c r="VEM5" s="620"/>
      <c r="VEN5" s="620"/>
      <c r="VEO5" s="620"/>
      <c r="VEP5" s="620"/>
      <c r="VEQ5" s="620"/>
      <c r="VER5" s="620"/>
      <c r="VES5" s="620"/>
      <c r="VET5" s="620"/>
      <c r="VEU5" s="620"/>
      <c r="VEV5" s="620"/>
      <c r="VEW5" s="620"/>
      <c r="VEX5" s="620"/>
      <c r="VEY5" s="620"/>
      <c r="VEZ5" s="620"/>
      <c r="VFA5" s="620"/>
      <c r="VFB5" s="620"/>
      <c r="VFC5" s="620"/>
      <c r="VFD5" s="620"/>
      <c r="VFE5" s="620"/>
      <c r="VFF5" s="620"/>
      <c r="VFG5" s="620"/>
      <c r="VFH5" s="620"/>
      <c r="VFI5" s="620"/>
      <c r="VFJ5" s="620"/>
      <c r="VFK5" s="620"/>
      <c r="VFL5" s="620"/>
      <c r="VFM5" s="620"/>
      <c r="VFN5" s="620"/>
      <c r="VFO5" s="620"/>
      <c r="VFP5" s="620"/>
      <c r="VFQ5" s="620"/>
      <c r="VFR5" s="620"/>
      <c r="VFS5" s="620"/>
      <c r="VFT5" s="620"/>
      <c r="VFU5" s="620"/>
      <c r="VFV5" s="620"/>
      <c r="VFW5" s="620"/>
      <c r="VFX5" s="620"/>
      <c r="VFY5" s="620"/>
      <c r="VFZ5" s="620"/>
      <c r="VGA5" s="620"/>
      <c r="VGB5" s="620"/>
      <c r="VGC5" s="620"/>
      <c r="VGD5" s="620"/>
      <c r="VGE5" s="620"/>
      <c r="VGF5" s="620"/>
      <c r="VGG5" s="620"/>
      <c r="VGH5" s="620"/>
      <c r="VGI5" s="620"/>
      <c r="VGJ5" s="620"/>
      <c r="VGK5" s="620"/>
      <c r="VGL5" s="620"/>
      <c r="VGM5" s="620"/>
      <c r="VGN5" s="620"/>
      <c r="VGO5" s="620"/>
      <c r="VGP5" s="620"/>
      <c r="VGQ5" s="620"/>
      <c r="VGR5" s="620"/>
      <c r="VGS5" s="620"/>
      <c r="VGT5" s="620"/>
      <c r="VGU5" s="620"/>
      <c r="VGV5" s="620"/>
      <c r="VGW5" s="620"/>
      <c r="VGX5" s="620"/>
      <c r="VGY5" s="620"/>
      <c r="VGZ5" s="620"/>
      <c r="VHA5" s="620"/>
      <c r="VHB5" s="620"/>
      <c r="VHC5" s="620"/>
      <c r="VHD5" s="620"/>
      <c r="VHE5" s="620"/>
      <c r="VHF5" s="620"/>
      <c r="VHG5" s="620"/>
      <c r="VHH5" s="620"/>
      <c r="VHI5" s="620"/>
      <c r="VHJ5" s="620"/>
      <c r="VHK5" s="620"/>
      <c r="VHL5" s="620"/>
      <c r="VHM5" s="620"/>
      <c r="VHN5" s="620"/>
      <c r="VHO5" s="620"/>
      <c r="VHP5" s="620"/>
      <c r="VHQ5" s="620"/>
      <c r="VHR5" s="620"/>
      <c r="VHS5" s="620"/>
      <c r="VHT5" s="620"/>
      <c r="VHU5" s="620"/>
      <c r="VHV5" s="620"/>
      <c r="VHW5" s="620"/>
      <c r="VHX5" s="620"/>
      <c r="VHY5" s="620"/>
      <c r="VHZ5" s="620"/>
      <c r="VIA5" s="620"/>
      <c r="VIB5" s="620"/>
      <c r="VIC5" s="620"/>
      <c r="VID5" s="620"/>
      <c r="VIE5" s="620"/>
      <c r="VIF5" s="620"/>
      <c r="VIG5" s="620"/>
      <c r="VIH5" s="620"/>
      <c r="VII5" s="620"/>
      <c r="VIJ5" s="620"/>
      <c r="VIK5" s="620"/>
      <c r="VIL5" s="620"/>
      <c r="VIM5" s="620"/>
      <c r="VIN5" s="620"/>
      <c r="VIO5" s="620"/>
      <c r="VIP5" s="620"/>
      <c r="VIQ5" s="620"/>
      <c r="VIR5" s="620"/>
      <c r="VIS5" s="620"/>
      <c r="VIT5" s="620"/>
      <c r="VIU5" s="620"/>
      <c r="VIV5" s="620"/>
      <c r="VIW5" s="620"/>
      <c r="VIX5" s="620"/>
      <c r="VIY5" s="620"/>
      <c r="VIZ5" s="620"/>
      <c r="VJA5" s="620"/>
      <c r="VJB5" s="620"/>
      <c r="VJC5" s="620"/>
      <c r="VJD5" s="620"/>
      <c r="VJE5" s="620"/>
      <c r="VJF5" s="620"/>
      <c r="VJG5" s="620"/>
      <c r="VJH5" s="620"/>
      <c r="VJI5" s="620"/>
      <c r="VJJ5" s="620"/>
      <c r="VJK5" s="620"/>
      <c r="VJL5" s="620"/>
      <c r="VJM5" s="620"/>
      <c r="VJN5" s="620"/>
      <c r="VJO5" s="620"/>
      <c r="VJP5" s="620"/>
      <c r="VJQ5" s="620"/>
      <c r="VJR5" s="620"/>
      <c r="VJS5" s="620"/>
      <c r="VJT5" s="620"/>
      <c r="VJU5" s="620"/>
      <c r="VJV5" s="620"/>
      <c r="VJW5" s="620"/>
      <c r="VJX5" s="620"/>
      <c r="VJY5" s="620"/>
      <c r="VJZ5" s="620"/>
      <c r="VKA5" s="620"/>
      <c r="VKB5" s="620"/>
      <c r="VKC5" s="620"/>
      <c r="VKD5" s="620"/>
      <c r="VKE5" s="620"/>
      <c r="VKF5" s="620"/>
      <c r="VKG5" s="620"/>
      <c r="VKH5" s="620"/>
      <c r="VKI5" s="620"/>
      <c r="VKJ5" s="620"/>
      <c r="VKK5" s="620"/>
      <c r="VKL5" s="620"/>
      <c r="VKM5" s="620"/>
      <c r="VKN5" s="620"/>
      <c r="VKO5" s="620"/>
      <c r="VKP5" s="620"/>
      <c r="VKQ5" s="620"/>
      <c r="VKR5" s="620"/>
      <c r="VKS5" s="620"/>
      <c r="VKT5" s="620"/>
      <c r="VKU5" s="620"/>
      <c r="VKV5" s="620"/>
      <c r="VKW5" s="620"/>
      <c r="VKX5" s="620"/>
      <c r="VKY5" s="620"/>
      <c r="VKZ5" s="620"/>
      <c r="VLA5" s="620"/>
      <c r="VLB5" s="620"/>
      <c r="VLC5" s="620"/>
      <c r="VLD5" s="620"/>
      <c r="VLE5" s="620"/>
      <c r="VLF5" s="620"/>
      <c r="VLG5" s="620"/>
      <c r="VLH5" s="620"/>
      <c r="VLI5" s="620"/>
      <c r="VLJ5" s="620"/>
      <c r="VLK5" s="620"/>
      <c r="VLL5" s="620"/>
      <c r="VLM5" s="620"/>
      <c r="VLN5" s="620"/>
      <c r="VLO5" s="620"/>
      <c r="VLP5" s="620"/>
      <c r="VLQ5" s="620"/>
      <c r="VLR5" s="620"/>
      <c r="VLS5" s="620"/>
      <c r="VLT5" s="620"/>
      <c r="VLU5" s="620"/>
      <c r="VLV5" s="620"/>
      <c r="VLW5" s="620"/>
      <c r="VLX5" s="620"/>
      <c r="VLY5" s="620"/>
      <c r="VLZ5" s="620"/>
      <c r="VMA5" s="620"/>
      <c r="VMB5" s="620"/>
      <c r="VMC5" s="620"/>
      <c r="VMD5" s="620"/>
      <c r="VME5" s="620"/>
      <c r="VMF5" s="620"/>
      <c r="VMG5" s="620"/>
      <c r="VMH5" s="620"/>
      <c r="VMI5" s="620"/>
      <c r="VMJ5" s="620"/>
      <c r="VMK5" s="620"/>
      <c r="VML5" s="620"/>
      <c r="VMM5" s="620"/>
      <c r="VMN5" s="620"/>
      <c r="VMO5" s="620"/>
      <c r="VMP5" s="620"/>
      <c r="VMQ5" s="620"/>
      <c r="VMR5" s="620"/>
      <c r="VMS5" s="620"/>
      <c r="VMT5" s="620"/>
      <c r="VMU5" s="620"/>
      <c r="VMV5" s="620"/>
      <c r="VMW5" s="620"/>
      <c r="VMX5" s="620"/>
      <c r="VMY5" s="620"/>
      <c r="VMZ5" s="620"/>
      <c r="VNA5" s="620"/>
      <c r="VNB5" s="620"/>
      <c r="VNC5" s="620"/>
      <c r="VND5" s="620"/>
      <c r="VNE5" s="620"/>
      <c r="VNF5" s="620"/>
      <c r="VNG5" s="620"/>
      <c r="VNH5" s="620"/>
      <c r="VNI5" s="620"/>
      <c r="VNJ5" s="620"/>
      <c r="VNK5" s="620"/>
      <c r="VNL5" s="620"/>
      <c r="VNM5" s="620"/>
      <c r="VNN5" s="620"/>
      <c r="VNO5" s="620"/>
      <c r="VNP5" s="620"/>
      <c r="VNQ5" s="620"/>
      <c r="VNR5" s="620"/>
      <c r="VNS5" s="620"/>
      <c r="VNT5" s="620"/>
      <c r="VNU5" s="620"/>
      <c r="VNV5" s="620"/>
      <c r="VNW5" s="620"/>
      <c r="VNX5" s="620"/>
      <c r="VNY5" s="620"/>
      <c r="VNZ5" s="620"/>
      <c r="VOA5" s="620"/>
      <c r="VOB5" s="620"/>
      <c r="VOC5" s="620"/>
      <c r="VOD5" s="620"/>
      <c r="VOE5" s="620"/>
      <c r="VOF5" s="620"/>
      <c r="VOG5" s="620"/>
      <c r="VOH5" s="620"/>
      <c r="VOI5" s="620"/>
      <c r="VOJ5" s="620"/>
      <c r="VOK5" s="620"/>
      <c r="VOL5" s="620"/>
      <c r="VOM5" s="620"/>
      <c r="VON5" s="620"/>
      <c r="VOO5" s="620"/>
      <c r="VOP5" s="620"/>
      <c r="VOQ5" s="620"/>
      <c r="VOR5" s="620"/>
      <c r="VOS5" s="620"/>
      <c r="VOT5" s="620"/>
      <c r="VOU5" s="620"/>
      <c r="VOV5" s="620"/>
      <c r="VOW5" s="620"/>
      <c r="VOX5" s="620"/>
      <c r="VOY5" s="620"/>
      <c r="VOZ5" s="620"/>
      <c r="VPA5" s="620"/>
      <c r="VPB5" s="620"/>
      <c r="VPC5" s="620"/>
      <c r="VPD5" s="620"/>
      <c r="VPE5" s="620"/>
      <c r="VPF5" s="620"/>
      <c r="VPG5" s="620"/>
      <c r="VPH5" s="620"/>
      <c r="VPI5" s="620"/>
      <c r="VPJ5" s="620"/>
      <c r="VPK5" s="620"/>
      <c r="VPL5" s="620"/>
      <c r="VPM5" s="620"/>
      <c r="VPN5" s="620"/>
      <c r="VPO5" s="620"/>
      <c r="VPP5" s="620"/>
      <c r="VPQ5" s="620"/>
      <c r="VPR5" s="620"/>
      <c r="VPS5" s="620"/>
      <c r="VPT5" s="620"/>
      <c r="VPU5" s="620"/>
      <c r="VPV5" s="620"/>
      <c r="VPW5" s="620"/>
      <c r="VPX5" s="620"/>
      <c r="VPY5" s="620"/>
      <c r="VPZ5" s="620"/>
      <c r="VQA5" s="620"/>
      <c r="VQB5" s="620"/>
      <c r="VQC5" s="620"/>
      <c r="VQD5" s="620"/>
      <c r="VQE5" s="620"/>
      <c r="VQF5" s="620"/>
      <c r="VQG5" s="620"/>
      <c r="VQH5" s="620"/>
      <c r="VQI5" s="620"/>
      <c r="VQJ5" s="620"/>
      <c r="VQK5" s="620"/>
      <c r="VQL5" s="620"/>
      <c r="VQM5" s="620"/>
      <c r="VQN5" s="620"/>
      <c r="VQO5" s="620"/>
      <c r="VQP5" s="620"/>
      <c r="VQQ5" s="620"/>
      <c r="VQR5" s="620"/>
      <c r="VQS5" s="620"/>
      <c r="VQT5" s="620"/>
      <c r="VQU5" s="620"/>
      <c r="VQV5" s="620"/>
      <c r="VQW5" s="620"/>
      <c r="VQX5" s="620"/>
      <c r="VQY5" s="620"/>
      <c r="VQZ5" s="620"/>
      <c r="VRA5" s="620"/>
      <c r="VRB5" s="620"/>
      <c r="VRC5" s="620"/>
      <c r="VRD5" s="620"/>
      <c r="VRE5" s="620"/>
      <c r="VRF5" s="620"/>
      <c r="VRG5" s="620"/>
      <c r="VRH5" s="620"/>
      <c r="VRI5" s="620"/>
      <c r="VRJ5" s="620"/>
      <c r="VRK5" s="620"/>
      <c r="VRL5" s="620"/>
      <c r="VRM5" s="620"/>
      <c r="VRN5" s="620"/>
      <c r="VRO5" s="620"/>
      <c r="VRP5" s="620"/>
      <c r="VRQ5" s="620"/>
      <c r="VRR5" s="620"/>
      <c r="VRS5" s="620"/>
      <c r="VRT5" s="620"/>
      <c r="VRU5" s="620"/>
      <c r="VRV5" s="620"/>
      <c r="VRW5" s="620"/>
      <c r="VRX5" s="620"/>
      <c r="VRY5" s="620"/>
      <c r="VRZ5" s="620"/>
      <c r="VSA5" s="620"/>
      <c r="VSB5" s="620"/>
      <c r="VSC5" s="620"/>
      <c r="VSD5" s="620"/>
      <c r="VSE5" s="620"/>
      <c r="VSF5" s="620"/>
      <c r="VSG5" s="620"/>
      <c r="VSH5" s="620"/>
      <c r="VSI5" s="620"/>
      <c r="VSJ5" s="620"/>
      <c r="VSK5" s="620"/>
      <c r="VSL5" s="620"/>
      <c r="VSM5" s="620"/>
      <c r="VSN5" s="620"/>
      <c r="VSO5" s="620"/>
      <c r="VSP5" s="620"/>
      <c r="VSQ5" s="620"/>
      <c r="VSR5" s="620"/>
      <c r="VSS5" s="620"/>
      <c r="VST5" s="620"/>
      <c r="VSU5" s="620"/>
      <c r="VSV5" s="620"/>
      <c r="VSW5" s="620"/>
      <c r="VSX5" s="620"/>
      <c r="VSY5" s="620"/>
      <c r="VSZ5" s="620"/>
      <c r="VTA5" s="620"/>
      <c r="VTB5" s="620"/>
      <c r="VTC5" s="620"/>
      <c r="VTD5" s="620"/>
      <c r="VTE5" s="620"/>
      <c r="VTF5" s="620"/>
      <c r="VTG5" s="620"/>
      <c r="VTH5" s="620"/>
      <c r="VTI5" s="620"/>
      <c r="VTJ5" s="620"/>
      <c r="VTK5" s="620"/>
      <c r="VTL5" s="620"/>
      <c r="VTM5" s="620"/>
      <c r="VTN5" s="620"/>
      <c r="VTO5" s="620"/>
      <c r="VTP5" s="620"/>
      <c r="VTQ5" s="620"/>
      <c r="VTR5" s="620"/>
      <c r="VTS5" s="620"/>
      <c r="VTT5" s="620"/>
      <c r="VTU5" s="620"/>
      <c r="VTV5" s="620"/>
      <c r="VTW5" s="620"/>
      <c r="VTX5" s="620"/>
      <c r="VTY5" s="620"/>
      <c r="VTZ5" s="620"/>
      <c r="VUA5" s="620"/>
      <c r="VUB5" s="620"/>
      <c r="VUC5" s="620"/>
      <c r="VUD5" s="620"/>
      <c r="VUE5" s="620"/>
      <c r="VUF5" s="620"/>
      <c r="VUG5" s="620"/>
      <c r="VUH5" s="620"/>
      <c r="VUI5" s="620"/>
      <c r="VUJ5" s="620"/>
      <c r="VUK5" s="620"/>
      <c r="VUL5" s="620"/>
      <c r="VUM5" s="620"/>
      <c r="VUN5" s="620"/>
      <c r="VUO5" s="620"/>
      <c r="VUP5" s="620"/>
      <c r="VUQ5" s="620"/>
      <c r="VUR5" s="620"/>
      <c r="VUS5" s="620"/>
      <c r="VUT5" s="620"/>
      <c r="VUU5" s="620"/>
      <c r="VUV5" s="620"/>
      <c r="VUW5" s="620"/>
      <c r="VUX5" s="620"/>
      <c r="VUY5" s="620"/>
      <c r="VUZ5" s="620"/>
      <c r="VVA5" s="620"/>
      <c r="VVB5" s="620"/>
      <c r="VVC5" s="620"/>
      <c r="VVD5" s="620"/>
      <c r="VVE5" s="620"/>
      <c r="VVF5" s="620"/>
      <c r="VVG5" s="620"/>
      <c r="VVH5" s="620"/>
      <c r="VVI5" s="620"/>
      <c r="VVJ5" s="620"/>
      <c r="VVK5" s="620"/>
      <c r="VVL5" s="620"/>
      <c r="VVM5" s="620"/>
      <c r="VVN5" s="620"/>
      <c r="VVO5" s="620"/>
      <c r="VVP5" s="620"/>
      <c r="VVQ5" s="620"/>
      <c r="VVR5" s="620"/>
      <c r="VVS5" s="620"/>
      <c r="VVT5" s="620"/>
      <c r="VVU5" s="620"/>
      <c r="VVV5" s="620"/>
      <c r="VVW5" s="620"/>
      <c r="VVX5" s="620"/>
      <c r="VVY5" s="620"/>
      <c r="VVZ5" s="620"/>
      <c r="VWA5" s="620"/>
      <c r="VWB5" s="620"/>
      <c r="VWC5" s="620"/>
      <c r="VWD5" s="620"/>
      <c r="VWE5" s="620"/>
      <c r="VWF5" s="620"/>
      <c r="VWG5" s="620"/>
      <c r="VWH5" s="620"/>
      <c r="VWI5" s="620"/>
      <c r="VWJ5" s="620"/>
      <c r="VWK5" s="620"/>
      <c r="VWL5" s="620"/>
      <c r="VWM5" s="620"/>
      <c r="VWN5" s="620"/>
      <c r="VWO5" s="620"/>
      <c r="VWP5" s="620"/>
      <c r="VWQ5" s="620"/>
      <c r="VWR5" s="620"/>
      <c r="VWS5" s="620"/>
      <c r="VWT5" s="620"/>
      <c r="VWU5" s="620"/>
      <c r="VWV5" s="620"/>
      <c r="VWW5" s="620"/>
      <c r="VWX5" s="620"/>
      <c r="VWY5" s="620"/>
      <c r="VWZ5" s="620"/>
      <c r="VXA5" s="620"/>
      <c r="VXB5" s="620"/>
      <c r="VXC5" s="620"/>
      <c r="VXD5" s="620"/>
      <c r="VXE5" s="620"/>
      <c r="VXF5" s="620"/>
      <c r="VXG5" s="620"/>
      <c r="VXH5" s="620"/>
      <c r="VXI5" s="620"/>
      <c r="VXJ5" s="620"/>
      <c r="VXK5" s="620"/>
      <c r="VXL5" s="620"/>
      <c r="VXM5" s="620"/>
      <c r="VXN5" s="620"/>
      <c r="VXO5" s="620"/>
      <c r="VXP5" s="620"/>
      <c r="VXQ5" s="620"/>
      <c r="VXR5" s="620"/>
      <c r="VXS5" s="620"/>
      <c r="VXT5" s="620"/>
      <c r="VXU5" s="620"/>
      <c r="VXV5" s="620"/>
      <c r="VXW5" s="620"/>
      <c r="VXX5" s="620"/>
      <c r="VXY5" s="620"/>
      <c r="VXZ5" s="620"/>
      <c r="VYA5" s="620"/>
      <c r="VYB5" s="620"/>
      <c r="VYC5" s="620"/>
      <c r="VYD5" s="620"/>
      <c r="VYE5" s="620"/>
      <c r="VYF5" s="620"/>
      <c r="VYG5" s="620"/>
      <c r="VYH5" s="620"/>
      <c r="VYI5" s="620"/>
      <c r="VYJ5" s="620"/>
      <c r="VYK5" s="620"/>
      <c r="VYL5" s="620"/>
      <c r="VYM5" s="620"/>
      <c r="VYN5" s="620"/>
      <c r="VYO5" s="620"/>
      <c r="VYP5" s="620"/>
      <c r="VYQ5" s="620"/>
      <c r="VYR5" s="620"/>
      <c r="VYS5" s="620"/>
      <c r="VYT5" s="620"/>
      <c r="VYU5" s="620"/>
      <c r="VYV5" s="620"/>
      <c r="VYW5" s="620"/>
      <c r="VYX5" s="620"/>
      <c r="VYY5" s="620"/>
      <c r="VYZ5" s="620"/>
      <c r="VZA5" s="620"/>
      <c r="VZB5" s="620"/>
      <c r="VZC5" s="620"/>
      <c r="VZD5" s="620"/>
      <c r="VZE5" s="620"/>
      <c r="VZF5" s="620"/>
      <c r="VZG5" s="620"/>
      <c r="VZH5" s="620"/>
      <c r="VZI5" s="620"/>
      <c r="VZJ5" s="620"/>
      <c r="VZK5" s="620"/>
      <c r="VZL5" s="620"/>
      <c r="VZM5" s="620"/>
      <c r="VZN5" s="620"/>
      <c r="VZO5" s="620"/>
      <c r="VZP5" s="620"/>
      <c r="VZQ5" s="620"/>
      <c r="VZR5" s="620"/>
      <c r="VZS5" s="620"/>
      <c r="VZT5" s="620"/>
      <c r="VZU5" s="620"/>
      <c r="VZV5" s="620"/>
      <c r="VZW5" s="620"/>
      <c r="VZX5" s="620"/>
      <c r="VZY5" s="620"/>
      <c r="VZZ5" s="620"/>
      <c r="WAA5" s="620"/>
      <c r="WAB5" s="620"/>
      <c r="WAC5" s="620"/>
      <c r="WAD5" s="620"/>
      <c r="WAE5" s="620"/>
      <c r="WAF5" s="620"/>
      <c r="WAG5" s="620"/>
      <c r="WAH5" s="620"/>
      <c r="WAI5" s="620"/>
      <c r="WAJ5" s="620"/>
      <c r="WAK5" s="620"/>
      <c r="WAL5" s="620"/>
      <c r="WAM5" s="620"/>
      <c r="WAN5" s="620"/>
      <c r="WAO5" s="620"/>
      <c r="WAP5" s="620"/>
      <c r="WAQ5" s="620"/>
      <c r="WAR5" s="620"/>
      <c r="WAS5" s="620"/>
      <c r="WAT5" s="620"/>
      <c r="WAU5" s="620"/>
      <c r="WAV5" s="620"/>
      <c r="WAW5" s="620"/>
      <c r="WAX5" s="620"/>
      <c r="WAY5" s="620"/>
      <c r="WAZ5" s="620"/>
      <c r="WBA5" s="620"/>
      <c r="WBB5" s="620"/>
      <c r="WBC5" s="620"/>
      <c r="WBD5" s="620"/>
      <c r="WBE5" s="620"/>
      <c r="WBF5" s="620"/>
      <c r="WBG5" s="620"/>
      <c r="WBH5" s="620"/>
      <c r="WBI5" s="620"/>
      <c r="WBJ5" s="620"/>
      <c r="WBK5" s="620"/>
      <c r="WBL5" s="620"/>
      <c r="WBM5" s="620"/>
      <c r="WBN5" s="620"/>
      <c r="WBO5" s="620"/>
      <c r="WBP5" s="620"/>
      <c r="WBQ5" s="620"/>
      <c r="WBR5" s="620"/>
      <c r="WBS5" s="620"/>
      <c r="WBT5" s="620"/>
      <c r="WBU5" s="620"/>
      <c r="WBV5" s="620"/>
      <c r="WBW5" s="620"/>
      <c r="WBX5" s="620"/>
      <c r="WBY5" s="620"/>
      <c r="WBZ5" s="620"/>
      <c r="WCA5" s="620"/>
      <c r="WCB5" s="620"/>
      <c r="WCC5" s="620"/>
      <c r="WCD5" s="620"/>
      <c r="WCE5" s="620"/>
      <c r="WCF5" s="620"/>
      <c r="WCG5" s="620"/>
      <c r="WCH5" s="620"/>
      <c r="WCI5" s="620"/>
      <c r="WCJ5" s="620"/>
      <c r="WCK5" s="620"/>
      <c r="WCL5" s="620"/>
      <c r="WCM5" s="620"/>
      <c r="WCN5" s="620"/>
      <c r="WCO5" s="620"/>
      <c r="WCP5" s="620"/>
      <c r="WCQ5" s="620"/>
      <c r="WCR5" s="620"/>
      <c r="WCS5" s="620"/>
      <c r="WCT5" s="620"/>
      <c r="WCU5" s="620"/>
      <c r="WCV5" s="620"/>
      <c r="WCW5" s="620"/>
      <c r="WCX5" s="620"/>
      <c r="WCY5" s="620"/>
      <c r="WCZ5" s="620"/>
      <c r="WDA5" s="620"/>
      <c r="WDB5" s="620"/>
      <c r="WDC5" s="620"/>
      <c r="WDD5" s="620"/>
      <c r="WDE5" s="620"/>
      <c r="WDF5" s="620"/>
      <c r="WDG5" s="620"/>
      <c r="WDH5" s="620"/>
      <c r="WDI5" s="620"/>
      <c r="WDJ5" s="620"/>
      <c r="WDK5" s="620"/>
      <c r="WDL5" s="620"/>
      <c r="WDM5" s="620"/>
      <c r="WDN5" s="620"/>
      <c r="WDO5" s="620"/>
      <c r="WDP5" s="620"/>
      <c r="WDQ5" s="620"/>
      <c r="WDR5" s="620"/>
      <c r="WDS5" s="620"/>
      <c r="WDT5" s="620"/>
      <c r="WDU5" s="620"/>
      <c r="WDV5" s="620"/>
      <c r="WDW5" s="620"/>
      <c r="WDX5" s="620"/>
      <c r="WDY5" s="620"/>
      <c r="WDZ5" s="620"/>
      <c r="WEA5" s="620"/>
      <c r="WEB5" s="620"/>
      <c r="WEC5" s="620"/>
      <c r="WED5" s="620"/>
      <c r="WEE5" s="620"/>
      <c r="WEF5" s="620"/>
      <c r="WEG5" s="620"/>
      <c r="WEH5" s="620"/>
      <c r="WEI5" s="620"/>
      <c r="WEJ5" s="620"/>
      <c r="WEK5" s="620"/>
      <c r="WEL5" s="620"/>
      <c r="WEM5" s="620"/>
      <c r="WEN5" s="620"/>
      <c r="WEO5" s="620"/>
      <c r="WEP5" s="620"/>
      <c r="WEQ5" s="620"/>
      <c r="WER5" s="620"/>
      <c r="WES5" s="620"/>
      <c r="WET5" s="620"/>
      <c r="WEU5" s="620"/>
      <c r="WEV5" s="620"/>
      <c r="WEW5" s="620"/>
      <c r="WEX5" s="620"/>
      <c r="WEY5" s="620"/>
      <c r="WEZ5" s="620"/>
      <c r="WFA5" s="620"/>
      <c r="WFB5" s="620"/>
      <c r="WFC5" s="620"/>
      <c r="WFD5" s="620"/>
      <c r="WFE5" s="620"/>
      <c r="WFF5" s="620"/>
      <c r="WFG5" s="620"/>
      <c r="WFH5" s="620"/>
      <c r="WFI5" s="620"/>
      <c r="WFJ5" s="620"/>
      <c r="WFK5" s="620"/>
      <c r="WFL5" s="620"/>
      <c r="WFM5" s="620"/>
      <c r="WFN5" s="620"/>
      <c r="WFO5" s="620"/>
      <c r="WFP5" s="620"/>
      <c r="WFQ5" s="620"/>
      <c r="WFR5" s="620"/>
      <c r="WFS5" s="620"/>
      <c r="WFT5" s="620"/>
      <c r="WFU5" s="620"/>
      <c r="WFV5" s="620"/>
      <c r="WFW5" s="620"/>
      <c r="WFX5" s="620"/>
      <c r="WFY5" s="620"/>
      <c r="WFZ5" s="620"/>
      <c r="WGA5" s="620"/>
      <c r="WGB5" s="620"/>
      <c r="WGC5" s="620"/>
      <c r="WGD5" s="620"/>
      <c r="WGE5" s="620"/>
      <c r="WGF5" s="620"/>
      <c r="WGG5" s="620"/>
      <c r="WGH5" s="620"/>
      <c r="WGI5" s="620"/>
      <c r="WGJ5" s="620"/>
      <c r="WGK5" s="620"/>
      <c r="WGL5" s="620"/>
      <c r="WGM5" s="620"/>
      <c r="WGN5" s="620"/>
      <c r="WGO5" s="620"/>
      <c r="WGP5" s="620"/>
      <c r="WGQ5" s="620"/>
      <c r="WGR5" s="620"/>
      <c r="WGS5" s="620"/>
      <c r="WGT5" s="620"/>
      <c r="WGU5" s="620"/>
      <c r="WGV5" s="620"/>
      <c r="WGW5" s="620"/>
      <c r="WGX5" s="620"/>
      <c r="WGY5" s="620"/>
      <c r="WGZ5" s="620"/>
      <c r="WHA5" s="620"/>
      <c r="WHB5" s="620"/>
      <c r="WHC5" s="620"/>
      <c r="WHD5" s="620"/>
      <c r="WHE5" s="620"/>
      <c r="WHF5" s="620"/>
      <c r="WHG5" s="620"/>
      <c r="WHH5" s="620"/>
      <c r="WHI5" s="620"/>
      <c r="WHJ5" s="620"/>
      <c r="WHK5" s="620"/>
      <c r="WHL5" s="620"/>
      <c r="WHM5" s="620"/>
      <c r="WHN5" s="620"/>
      <c r="WHO5" s="620"/>
      <c r="WHP5" s="620"/>
      <c r="WHQ5" s="620"/>
      <c r="WHR5" s="620"/>
      <c r="WHS5" s="620"/>
      <c r="WHT5" s="620"/>
      <c r="WHU5" s="620"/>
      <c r="WHV5" s="620"/>
      <c r="WHW5" s="620"/>
      <c r="WHX5" s="620"/>
      <c r="WHY5" s="620"/>
      <c r="WHZ5" s="620"/>
      <c r="WIA5" s="620"/>
      <c r="WIB5" s="620"/>
      <c r="WIC5" s="620"/>
      <c r="WID5" s="620"/>
      <c r="WIE5" s="620"/>
      <c r="WIF5" s="620"/>
      <c r="WIG5" s="620"/>
      <c r="WIH5" s="620"/>
      <c r="WII5" s="620"/>
      <c r="WIJ5" s="620"/>
      <c r="WIK5" s="620"/>
      <c r="WIL5" s="620"/>
      <c r="WIM5" s="620"/>
      <c r="WIN5" s="620"/>
      <c r="WIO5" s="620"/>
      <c r="WIP5" s="620"/>
      <c r="WIQ5" s="620"/>
      <c r="WIR5" s="620"/>
      <c r="WIS5" s="620"/>
      <c r="WIT5" s="620"/>
      <c r="WIU5" s="620"/>
      <c r="WIV5" s="620"/>
      <c r="WIW5" s="620"/>
      <c r="WIX5" s="620"/>
      <c r="WIY5" s="620"/>
      <c r="WIZ5" s="620"/>
      <c r="WJA5" s="620"/>
      <c r="WJB5" s="620"/>
      <c r="WJC5" s="620"/>
      <c r="WJD5" s="620"/>
      <c r="WJE5" s="620"/>
      <c r="WJF5" s="620"/>
      <c r="WJG5" s="620"/>
      <c r="WJH5" s="620"/>
      <c r="WJI5" s="620"/>
      <c r="WJJ5" s="620"/>
      <c r="WJK5" s="620"/>
      <c r="WJL5" s="620"/>
      <c r="WJM5" s="620"/>
      <c r="WJN5" s="620"/>
      <c r="WJO5" s="620"/>
      <c r="WJP5" s="620"/>
      <c r="WJQ5" s="620"/>
      <c r="WJR5" s="620"/>
      <c r="WJS5" s="620"/>
      <c r="WJT5" s="620"/>
      <c r="WJU5" s="620"/>
      <c r="WJV5" s="620"/>
      <c r="WJW5" s="620"/>
      <c r="WJX5" s="620"/>
      <c r="WJY5" s="620"/>
      <c r="WJZ5" s="620"/>
      <c r="WKA5" s="620"/>
      <c r="WKB5" s="620"/>
      <c r="WKC5" s="620"/>
      <c r="WKD5" s="620"/>
      <c r="WKE5" s="620"/>
      <c r="WKF5" s="620"/>
      <c r="WKG5" s="620"/>
      <c r="WKH5" s="620"/>
      <c r="WKI5" s="620"/>
      <c r="WKJ5" s="620"/>
      <c r="WKK5" s="620"/>
      <c r="WKL5" s="620"/>
      <c r="WKM5" s="620"/>
      <c r="WKN5" s="620"/>
      <c r="WKO5" s="620"/>
      <c r="WKP5" s="620"/>
      <c r="WKQ5" s="620"/>
      <c r="WKR5" s="620"/>
      <c r="WKS5" s="620"/>
      <c r="WKT5" s="620"/>
      <c r="WKU5" s="620"/>
      <c r="WKV5" s="620"/>
      <c r="WKW5" s="620"/>
      <c r="WKX5" s="620"/>
      <c r="WKY5" s="620"/>
      <c r="WKZ5" s="620"/>
      <c r="WLA5" s="620"/>
      <c r="WLB5" s="620"/>
      <c r="WLC5" s="620"/>
      <c r="WLD5" s="620"/>
      <c r="WLE5" s="620"/>
      <c r="WLF5" s="620"/>
      <c r="WLG5" s="620"/>
      <c r="WLH5" s="620"/>
      <c r="WLI5" s="620"/>
      <c r="WLJ5" s="620"/>
      <c r="WLK5" s="620"/>
      <c r="WLL5" s="620"/>
      <c r="WLM5" s="620"/>
      <c r="WLN5" s="620"/>
      <c r="WLO5" s="620"/>
      <c r="WLP5" s="620"/>
      <c r="WLQ5" s="620"/>
      <c r="WLR5" s="620"/>
      <c r="WLS5" s="620"/>
      <c r="WLT5" s="620"/>
      <c r="WLU5" s="620"/>
      <c r="WLV5" s="620"/>
      <c r="WLW5" s="620"/>
      <c r="WLX5" s="620"/>
      <c r="WLY5" s="620"/>
      <c r="WLZ5" s="620"/>
      <c r="WMA5" s="620"/>
      <c r="WMB5" s="620"/>
      <c r="WMC5" s="620"/>
      <c r="WMD5" s="620"/>
      <c r="WME5" s="620"/>
      <c r="WMF5" s="620"/>
      <c r="WMG5" s="620"/>
      <c r="WMH5" s="620"/>
      <c r="WMI5" s="620"/>
      <c r="WMJ5" s="620"/>
      <c r="WMK5" s="620"/>
      <c r="WML5" s="620"/>
      <c r="WMM5" s="620"/>
      <c r="WMN5" s="620"/>
      <c r="WMO5" s="620"/>
      <c r="WMP5" s="620"/>
      <c r="WMQ5" s="620"/>
      <c r="WMR5" s="620"/>
      <c r="WMS5" s="620"/>
      <c r="WMT5" s="620"/>
      <c r="WMU5" s="620"/>
      <c r="WMV5" s="620"/>
      <c r="WMW5" s="620"/>
      <c r="WMX5" s="620"/>
      <c r="WMY5" s="620"/>
      <c r="WMZ5" s="620"/>
      <c r="WNA5" s="620"/>
      <c r="WNB5" s="620"/>
      <c r="WNC5" s="620"/>
      <c r="WND5" s="620"/>
      <c r="WNE5" s="620"/>
      <c r="WNF5" s="620"/>
      <c r="WNG5" s="620"/>
      <c r="WNH5" s="620"/>
      <c r="WNI5" s="620"/>
      <c r="WNJ5" s="620"/>
      <c r="WNK5" s="620"/>
      <c r="WNL5" s="620"/>
      <c r="WNM5" s="620"/>
      <c r="WNN5" s="620"/>
      <c r="WNO5" s="620"/>
      <c r="WNP5" s="620"/>
      <c r="WNQ5" s="620"/>
      <c r="WNR5" s="620"/>
      <c r="WNS5" s="620"/>
      <c r="WNT5" s="620"/>
      <c r="WNU5" s="620"/>
      <c r="WNV5" s="620"/>
      <c r="WNW5" s="620"/>
      <c r="WNX5" s="620"/>
      <c r="WNY5" s="620"/>
      <c r="WNZ5" s="620"/>
      <c r="WOA5" s="620"/>
      <c r="WOB5" s="620"/>
      <c r="WOC5" s="620"/>
      <c r="WOD5" s="620"/>
      <c r="WOE5" s="620"/>
      <c r="WOF5" s="620"/>
      <c r="WOG5" s="620"/>
      <c r="WOH5" s="620"/>
      <c r="WOI5" s="620"/>
      <c r="WOJ5" s="620"/>
      <c r="WOK5" s="620"/>
      <c r="WOL5" s="620"/>
      <c r="WOM5" s="620"/>
      <c r="WON5" s="620"/>
      <c r="WOO5" s="620"/>
      <c r="WOP5" s="620"/>
      <c r="WOQ5" s="620"/>
      <c r="WOR5" s="620"/>
      <c r="WOS5" s="620"/>
      <c r="WOT5" s="620"/>
      <c r="WOU5" s="620"/>
      <c r="WOV5" s="620"/>
      <c r="WOW5" s="620"/>
      <c r="WOX5" s="620"/>
      <c r="WOY5" s="620"/>
      <c r="WOZ5" s="620"/>
      <c r="WPA5" s="620"/>
      <c r="WPB5" s="620"/>
      <c r="WPC5" s="620"/>
      <c r="WPD5" s="620"/>
      <c r="WPE5" s="620"/>
      <c r="WPF5" s="620"/>
      <c r="WPG5" s="620"/>
      <c r="WPH5" s="620"/>
      <c r="WPI5" s="620"/>
      <c r="WPJ5" s="620"/>
      <c r="WPK5" s="620"/>
      <c r="WPL5" s="620"/>
      <c r="WPM5" s="620"/>
      <c r="WPN5" s="620"/>
      <c r="WPO5" s="620"/>
      <c r="WPP5" s="620"/>
      <c r="WPQ5" s="620"/>
      <c r="WPR5" s="620"/>
      <c r="WPS5" s="620"/>
      <c r="WPT5" s="620"/>
      <c r="WPU5" s="620"/>
      <c r="WPV5" s="620"/>
      <c r="WPW5" s="620"/>
      <c r="WPX5" s="620"/>
      <c r="WPY5" s="620"/>
      <c r="WPZ5" s="620"/>
      <c r="WQA5" s="620"/>
      <c r="WQB5" s="620"/>
      <c r="WQC5" s="620"/>
      <c r="WQD5" s="620"/>
      <c r="WQE5" s="620"/>
      <c r="WQF5" s="620"/>
      <c r="WQG5" s="620"/>
      <c r="WQH5" s="620"/>
      <c r="WQI5" s="620"/>
      <c r="WQJ5" s="620"/>
      <c r="WQK5" s="620"/>
      <c r="WQL5" s="620"/>
      <c r="WQM5" s="620"/>
      <c r="WQN5" s="620"/>
      <c r="WQO5" s="620"/>
      <c r="WQP5" s="620"/>
      <c r="WQQ5" s="620"/>
      <c r="WQR5" s="620"/>
      <c r="WQS5" s="620"/>
      <c r="WQT5" s="620"/>
      <c r="WQU5" s="620"/>
      <c r="WQV5" s="620"/>
      <c r="WQW5" s="620"/>
      <c r="WQX5" s="620"/>
      <c r="WQY5" s="620"/>
      <c r="WQZ5" s="620"/>
      <c r="WRA5" s="620"/>
      <c r="WRB5" s="620"/>
      <c r="WRC5" s="620"/>
      <c r="WRD5" s="620"/>
      <c r="WRE5" s="620"/>
      <c r="WRF5" s="620"/>
      <c r="WRG5" s="620"/>
      <c r="WRH5" s="620"/>
      <c r="WRI5" s="620"/>
      <c r="WRJ5" s="620"/>
      <c r="WRK5" s="620"/>
      <c r="WRL5" s="620"/>
      <c r="WRM5" s="620"/>
      <c r="WRN5" s="620"/>
      <c r="WRO5" s="620"/>
      <c r="WRP5" s="620"/>
      <c r="WRQ5" s="620"/>
      <c r="WRR5" s="620"/>
      <c r="WRS5" s="620"/>
      <c r="WRT5" s="620"/>
      <c r="WRU5" s="620"/>
      <c r="WRV5" s="620"/>
      <c r="WRW5" s="620"/>
      <c r="WRX5" s="620"/>
      <c r="WRY5" s="620"/>
      <c r="WRZ5" s="620"/>
      <c r="WSA5" s="620"/>
      <c r="WSB5" s="620"/>
      <c r="WSC5" s="620"/>
      <c r="WSD5" s="620"/>
      <c r="WSE5" s="620"/>
      <c r="WSF5" s="620"/>
      <c r="WSG5" s="620"/>
      <c r="WSH5" s="620"/>
      <c r="WSI5" s="620"/>
      <c r="WSJ5" s="620"/>
      <c r="WSK5" s="620"/>
      <c r="WSL5" s="620"/>
      <c r="WSM5" s="620"/>
      <c r="WSN5" s="620"/>
      <c r="WSO5" s="620"/>
      <c r="WSP5" s="620"/>
      <c r="WSQ5" s="620"/>
      <c r="WSR5" s="620"/>
      <c r="WSS5" s="620"/>
      <c r="WST5" s="620"/>
      <c r="WSU5" s="620"/>
      <c r="WSV5" s="620"/>
      <c r="WSW5" s="620"/>
      <c r="WSX5" s="620"/>
      <c r="WSY5" s="620"/>
      <c r="WSZ5" s="620"/>
      <c r="WTA5" s="620"/>
      <c r="WTB5" s="620"/>
      <c r="WTC5" s="620"/>
      <c r="WTD5" s="620"/>
      <c r="WTE5" s="620"/>
      <c r="WTF5" s="620"/>
      <c r="WTG5" s="620"/>
      <c r="WTH5" s="620"/>
      <c r="WTI5" s="620"/>
      <c r="WTJ5" s="620"/>
      <c r="WTK5" s="620"/>
      <c r="WTL5" s="620"/>
      <c r="WTM5" s="620"/>
      <c r="WTN5" s="620"/>
      <c r="WTO5" s="620"/>
      <c r="WTP5" s="620"/>
      <c r="WTQ5" s="620"/>
      <c r="WTR5" s="620"/>
      <c r="WTS5" s="620"/>
      <c r="WTT5" s="620"/>
      <c r="WTU5" s="620"/>
      <c r="WTV5" s="620"/>
      <c r="WTW5" s="620"/>
      <c r="WTX5" s="620"/>
      <c r="WTY5" s="620"/>
      <c r="WTZ5" s="620"/>
      <c r="WUA5" s="620"/>
      <c r="WUB5" s="620"/>
      <c r="WUC5" s="620"/>
      <c r="WUD5" s="620"/>
      <c r="WUE5" s="620"/>
      <c r="WUF5" s="620"/>
      <c r="WUG5" s="620"/>
      <c r="WUH5" s="620"/>
      <c r="WUI5" s="620"/>
      <c r="WUJ5" s="620"/>
      <c r="WUK5" s="620"/>
      <c r="WUL5" s="620"/>
      <c r="WUM5" s="620"/>
      <c r="WUN5" s="620"/>
      <c r="WUO5" s="620"/>
      <c r="WUP5" s="620"/>
      <c r="WUQ5" s="620"/>
      <c r="WUR5" s="620"/>
      <c r="WUS5" s="620"/>
      <c r="WUT5" s="620"/>
      <c r="WUU5" s="620"/>
      <c r="WUV5" s="620"/>
      <c r="WUW5" s="620"/>
      <c r="WUX5" s="620"/>
      <c r="WUY5" s="620"/>
      <c r="WUZ5" s="620"/>
      <c r="WVA5" s="620"/>
      <c r="WVB5" s="620"/>
      <c r="WVC5" s="620"/>
      <c r="WVD5" s="620"/>
      <c r="WVE5" s="620"/>
      <c r="WVF5" s="620"/>
      <c r="WVG5" s="620"/>
      <c r="WVH5" s="620"/>
      <c r="WVI5" s="620"/>
      <c r="WVJ5" s="620"/>
      <c r="WVK5" s="620"/>
      <c r="WVL5" s="620"/>
      <c r="WVM5" s="620"/>
      <c r="WVN5" s="620"/>
      <c r="WVO5" s="620"/>
      <c r="WVP5" s="620"/>
      <c r="WVQ5" s="620"/>
      <c r="WVR5" s="620"/>
      <c r="WVS5" s="620"/>
      <c r="WVT5" s="620"/>
      <c r="WVU5" s="620"/>
      <c r="WVV5" s="620"/>
      <c r="WVW5" s="620"/>
      <c r="WVX5" s="620"/>
      <c r="WVY5" s="620"/>
      <c r="WVZ5" s="620"/>
      <c r="WWA5" s="620"/>
      <c r="WWB5" s="620"/>
      <c r="WWC5" s="620"/>
      <c r="WWD5" s="620"/>
      <c r="WWE5" s="620"/>
      <c r="WWF5" s="620"/>
      <c r="WWG5" s="620"/>
      <c r="WWH5" s="620"/>
      <c r="WWI5" s="620"/>
      <c r="WWJ5" s="620"/>
      <c r="WWK5" s="620"/>
      <c r="WWL5" s="620"/>
      <c r="WWM5" s="620"/>
      <c r="WWN5" s="620"/>
      <c r="WWO5" s="620"/>
      <c r="WWP5" s="620"/>
      <c r="WWQ5" s="620"/>
      <c r="WWR5" s="620"/>
      <c r="WWS5" s="620"/>
      <c r="WWT5" s="620"/>
      <c r="WWU5" s="620"/>
      <c r="WWV5" s="620"/>
      <c r="WWW5" s="620"/>
      <c r="WWX5" s="620"/>
      <c r="WWY5" s="620"/>
      <c r="WWZ5" s="620"/>
      <c r="WXA5" s="620"/>
      <c r="WXB5" s="620"/>
      <c r="WXC5" s="620"/>
      <c r="WXD5" s="620"/>
      <c r="WXE5" s="620"/>
      <c r="WXF5" s="620"/>
      <c r="WXG5" s="620"/>
      <c r="WXH5" s="620"/>
      <c r="WXI5" s="620"/>
      <c r="WXJ5" s="620"/>
      <c r="WXK5" s="620"/>
      <c r="WXL5" s="620"/>
      <c r="WXM5" s="620"/>
      <c r="WXN5" s="620"/>
      <c r="WXO5" s="620"/>
      <c r="WXP5" s="620"/>
      <c r="WXQ5" s="620"/>
      <c r="WXR5" s="620"/>
      <c r="WXS5" s="620"/>
      <c r="WXT5" s="620"/>
      <c r="WXU5" s="620"/>
      <c r="WXV5" s="620"/>
      <c r="WXW5" s="620"/>
      <c r="WXX5" s="620"/>
      <c r="WXY5" s="620"/>
      <c r="WXZ5" s="620"/>
      <c r="WYA5" s="620"/>
      <c r="WYB5" s="620"/>
      <c r="WYC5" s="620"/>
      <c r="WYD5" s="620"/>
      <c r="WYE5" s="620"/>
      <c r="WYF5" s="620"/>
      <c r="WYG5" s="620"/>
      <c r="WYH5" s="620"/>
      <c r="WYI5" s="620"/>
      <c r="WYJ5" s="620"/>
      <c r="WYK5" s="620"/>
      <c r="WYL5" s="620"/>
      <c r="WYM5" s="620"/>
      <c r="WYN5" s="620"/>
      <c r="WYO5" s="620"/>
      <c r="WYP5" s="620"/>
      <c r="WYQ5" s="620"/>
      <c r="WYR5" s="620"/>
      <c r="WYS5" s="620"/>
      <c r="WYT5" s="620"/>
      <c r="WYU5" s="620"/>
      <c r="WYV5" s="620"/>
      <c r="WYW5" s="620"/>
      <c r="WYX5" s="620"/>
      <c r="WYY5" s="620"/>
      <c r="WYZ5" s="620"/>
      <c r="WZA5" s="620"/>
      <c r="WZB5" s="620"/>
      <c r="WZC5" s="620"/>
      <c r="WZD5" s="620"/>
      <c r="WZE5" s="620"/>
      <c r="WZF5" s="620"/>
      <c r="WZG5" s="620"/>
      <c r="WZH5" s="620"/>
      <c r="WZI5" s="620"/>
      <c r="WZJ5" s="620"/>
      <c r="WZK5" s="620"/>
      <c r="WZL5" s="620"/>
      <c r="WZM5" s="620"/>
      <c r="WZN5" s="620"/>
      <c r="WZO5" s="620"/>
      <c r="WZP5" s="620"/>
      <c r="WZQ5" s="620"/>
      <c r="WZR5" s="620"/>
      <c r="WZS5" s="620"/>
      <c r="WZT5" s="620"/>
      <c r="WZU5" s="620"/>
      <c r="WZV5" s="620"/>
      <c r="WZW5" s="620"/>
      <c r="WZX5" s="620"/>
      <c r="WZY5" s="620"/>
      <c r="WZZ5" s="620"/>
      <c r="XAA5" s="620"/>
      <c r="XAB5" s="620"/>
      <c r="XAC5" s="620"/>
      <c r="XAD5" s="620"/>
      <c r="XAE5" s="620"/>
      <c r="XAF5" s="620"/>
      <c r="XAG5" s="620"/>
      <c r="XAH5" s="620"/>
      <c r="XAI5" s="620"/>
      <c r="XAJ5" s="620"/>
      <c r="XAK5" s="620"/>
      <c r="XAL5" s="620"/>
      <c r="XAM5" s="620"/>
      <c r="XAN5" s="620"/>
      <c r="XAO5" s="620"/>
      <c r="XAP5" s="620"/>
      <c r="XAQ5" s="620"/>
      <c r="XAR5" s="620"/>
      <c r="XAS5" s="620"/>
      <c r="XAT5" s="620"/>
      <c r="XAU5" s="620"/>
      <c r="XAV5" s="620"/>
      <c r="XAW5" s="620"/>
      <c r="XAX5" s="620"/>
      <c r="XAY5" s="620"/>
      <c r="XAZ5" s="620"/>
      <c r="XBA5" s="620"/>
      <c r="XBB5" s="620"/>
      <c r="XBC5" s="620"/>
      <c r="XBD5" s="620"/>
      <c r="XBE5" s="620"/>
      <c r="XBF5" s="620"/>
      <c r="XBG5" s="620"/>
      <c r="XBH5" s="620"/>
      <c r="XBI5" s="620"/>
      <c r="XBJ5" s="620"/>
      <c r="XBK5" s="620"/>
      <c r="XBL5" s="620"/>
      <c r="XBM5" s="620"/>
      <c r="XBN5" s="620"/>
      <c r="XBO5" s="620"/>
      <c r="XBP5" s="620"/>
      <c r="XBQ5" s="620"/>
      <c r="XBR5" s="620"/>
      <c r="XBS5" s="620"/>
      <c r="XBT5" s="620"/>
      <c r="XBU5" s="620"/>
      <c r="XBV5" s="620"/>
      <c r="XBW5" s="620"/>
      <c r="XBX5" s="620"/>
      <c r="XBY5" s="620"/>
      <c r="XBZ5" s="620"/>
      <c r="XCA5" s="620"/>
      <c r="XCB5" s="620"/>
      <c r="XCC5" s="620"/>
      <c r="XCD5" s="620"/>
      <c r="XCE5" s="620"/>
      <c r="XCF5" s="620"/>
      <c r="XCG5" s="620"/>
      <c r="XCH5" s="620"/>
      <c r="XCI5" s="620"/>
      <c r="XCJ5" s="620"/>
      <c r="XCK5" s="620"/>
      <c r="XCL5" s="620"/>
      <c r="XCM5" s="620"/>
      <c r="XCN5" s="620"/>
      <c r="XCO5" s="620"/>
      <c r="XCP5" s="620"/>
      <c r="XCQ5" s="620"/>
      <c r="XCR5" s="620"/>
      <c r="XCS5" s="620"/>
      <c r="XCT5" s="620"/>
      <c r="XCU5" s="620"/>
      <c r="XCV5" s="620"/>
      <c r="XCW5" s="620"/>
      <c r="XCX5" s="620"/>
      <c r="XCY5" s="620"/>
      <c r="XCZ5" s="620"/>
      <c r="XDA5" s="620"/>
      <c r="XDB5" s="620"/>
      <c r="XDC5" s="620"/>
      <c r="XDD5" s="620"/>
      <c r="XDE5" s="620"/>
      <c r="XDF5" s="620"/>
      <c r="XDG5" s="620"/>
      <c r="XDH5" s="620"/>
      <c r="XDI5" s="620"/>
      <c r="XDJ5" s="620"/>
      <c r="XDK5" s="620"/>
      <c r="XDL5" s="620"/>
      <c r="XDM5" s="620"/>
      <c r="XDN5" s="620"/>
      <c r="XDO5" s="620"/>
      <c r="XDP5" s="620"/>
      <c r="XDQ5" s="620"/>
      <c r="XDR5" s="620"/>
      <c r="XDS5" s="620"/>
      <c r="XDT5" s="620"/>
      <c r="XDU5" s="620"/>
      <c r="XDV5" s="620"/>
      <c r="XDW5" s="620"/>
      <c r="XDX5" s="620"/>
      <c r="XDY5" s="620"/>
      <c r="XDZ5" s="620"/>
      <c r="XEA5" s="620"/>
      <c r="XEB5" s="620"/>
      <c r="XEC5" s="620"/>
      <c r="XED5" s="620"/>
      <c r="XEE5" s="620"/>
      <c r="XEF5" s="620"/>
      <c r="XEG5" s="620"/>
      <c r="XEH5" s="620"/>
      <c r="XEI5" s="620"/>
      <c r="XEJ5" s="620"/>
      <c r="XEK5" s="620"/>
      <c r="XEL5" s="620"/>
      <c r="XEM5" s="620"/>
      <c r="XEN5" s="620"/>
      <c r="XEO5" s="620"/>
      <c r="XEP5" s="620"/>
      <c r="XEQ5" s="620"/>
      <c r="XER5" s="620"/>
      <c r="XES5" s="620"/>
      <c r="XET5" s="620"/>
      <c r="XEU5" s="620"/>
      <c r="XEV5" s="620"/>
      <c r="XEW5" s="620"/>
      <c r="XEX5" s="620"/>
      <c r="XEY5" s="620"/>
      <c r="XEZ5" s="620"/>
      <c r="XFA5" s="620"/>
    </row>
    <row r="8" spans="1:16381" x14ac:dyDescent="0.2">
      <c r="A8" s="613" t="s">
        <v>692</v>
      </c>
      <c r="AR8" s="622">
        <f t="shared" ref="AR8:BV8" si="0">+AR5/AR3</f>
        <v>855.13196480938416</v>
      </c>
      <c r="AS8" s="622">
        <f t="shared" si="0"/>
        <v>864.8905109489051</v>
      </c>
      <c r="AT8" s="622">
        <f t="shared" si="0"/>
        <v>862.10214655810512</v>
      </c>
      <c r="AU8" s="622">
        <f t="shared" si="0"/>
        <v>867.64044943820227</v>
      </c>
      <c r="AV8" s="622">
        <f t="shared" si="0"/>
        <v>852.30188679245282</v>
      </c>
      <c r="AW8" s="622">
        <f t="shared" si="0"/>
        <v>857.58962623951186</v>
      </c>
      <c r="AX8" s="622">
        <f t="shared" si="0"/>
        <v>853.58519660755587</v>
      </c>
      <c r="AY8" s="622">
        <f t="shared" si="0"/>
        <v>851.62790697674404</v>
      </c>
      <c r="AZ8" s="622">
        <f t="shared" si="0"/>
        <v>851.59533073929958</v>
      </c>
      <c r="BA8" s="622">
        <f t="shared" si="0"/>
        <v>853.31772053083523</v>
      </c>
      <c r="BB8" s="622">
        <f t="shared" si="0"/>
        <v>856.53876272513708</v>
      </c>
      <c r="BC8" s="622">
        <f t="shared" si="0"/>
        <v>859.73312401883823</v>
      </c>
      <c r="BD8" s="622">
        <f t="shared" si="0"/>
        <v>863.82978723404267</v>
      </c>
      <c r="BE8" s="622">
        <f t="shared" si="0"/>
        <v>868.70047543581609</v>
      </c>
      <c r="BF8" s="622">
        <f t="shared" si="0"/>
        <v>873.20574162679429</v>
      </c>
      <c r="BG8" s="622">
        <f t="shared" si="0"/>
        <v>877.9742765273312</v>
      </c>
      <c r="BH8" s="622">
        <f t="shared" si="0"/>
        <v>881.91403081914029</v>
      </c>
      <c r="BI8" s="622">
        <f t="shared" si="0"/>
        <v>885.57377049180332</v>
      </c>
      <c r="BJ8" s="622">
        <f t="shared" si="0"/>
        <v>888.39137645107803</v>
      </c>
      <c r="BK8" s="622">
        <f t="shared" si="0"/>
        <v>890.42821158690174</v>
      </c>
      <c r="BL8" s="622">
        <f t="shared" si="0"/>
        <v>891.91489361702122</v>
      </c>
      <c r="BM8" s="622">
        <f t="shared" si="0"/>
        <v>892.83246977547515</v>
      </c>
      <c r="BN8" s="622">
        <f t="shared" si="0"/>
        <v>892.98860648553898</v>
      </c>
      <c r="BO8" s="622">
        <f t="shared" si="0"/>
        <v>893.94479073909167</v>
      </c>
      <c r="BP8" s="622">
        <f t="shared" si="0"/>
        <v>894.66546112115725</v>
      </c>
      <c r="BQ8" s="622">
        <f t="shared" si="0"/>
        <v>896.1467889908256</v>
      </c>
      <c r="BR8" s="622">
        <f t="shared" si="0"/>
        <v>899.1627906976745</v>
      </c>
      <c r="BS8" s="622">
        <f t="shared" si="0"/>
        <v>905.08953817153633</v>
      </c>
      <c r="BT8" s="622">
        <f t="shared" si="0"/>
        <v>913.61904761904759</v>
      </c>
      <c r="BU8" s="622">
        <f t="shared" si="0"/>
        <v>927.78846153846143</v>
      </c>
      <c r="BV8" s="622">
        <f t="shared" si="0"/>
        <v>947.00193423597682</v>
      </c>
    </row>
    <row r="10" spans="1:16381" s="751" customFormat="1" x14ac:dyDescent="0.3">
      <c r="A10" s="750" t="s">
        <v>1121</v>
      </c>
    </row>
    <row r="11" spans="1:16381" x14ac:dyDescent="0.3">
      <c r="A11" s="58" t="s">
        <v>678</v>
      </c>
    </row>
    <row r="12" spans="1:16381" s="618" customFormat="1" ht="12.75" customHeight="1" x14ac:dyDescent="0.3">
      <c r="A12" s="613" t="s">
        <v>679</v>
      </c>
      <c r="B12" s="613" t="s">
        <v>680</v>
      </c>
      <c r="C12" s="613" t="s">
        <v>681</v>
      </c>
      <c r="D12" s="613" t="s">
        <v>681</v>
      </c>
      <c r="E12" s="614">
        <v>2.1412079999999998</v>
      </c>
      <c r="F12" s="614">
        <v>2.112692</v>
      </c>
      <c r="G12" s="614">
        <v>2.1400250000000001</v>
      </c>
      <c r="H12" s="614">
        <v>2.1130499999999999</v>
      </c>
      <c r="I12" s="614">
        <v>2.1330830000000001</v>
      </c>
      <c r="J12" s="614">
        <v>2.2001499999999998</v>
      </c>
      <c r="K12" s="614">
        <v>2.1774170000000002</v>
      </c>
      <c r="L12" s="614">
        <v>2.1059830000000002</v>
      </c>
      <c r="M12" s="614">
        <v>2.0124249999999999</v>
      </c>
      <c r="N12" s="614">
        <v>1.950258</v>
      </c>
      <c r="O12" s="614">
        <v>1.8125329999999999</v>
      </c>
      <c r="P12" s="614">
        <v>1.7275499999999999</v>
      </c>
      <c r="Q12" s="614">
        <v>1.6289670000000001</v>
      </c>
      <c r="R12" s="614">
        <v>1.615791</v>
      </c>
      <c r="S12" s="614">
        <v>1.527444</v>
      </c>
      <c r="T12" s="614">
        <v>1.4173750000000001</v>
      </c>
      <c r="U12" s="614">
        <v>1.4100410000000001</v>
      </c>
      <c r="V12" s="614">
        <v>1.4848060000000001</v>
      </c>
      <c r="W12" s="614">
        <v>1.673602</v>
      </c>
      <c r="X12" s="614">
        <v>1.694957</v>
      </c>
      <c r="Y12" s="614">
        <v>1.7239629999999999</v>
      </c>
      <c r="Z12" s="614">
        <v>1.791723</v>
      </c>
      <c r="AA12" s="614">
        <v>1.7905880000000001</v>
      </c>
      <c r="AB12" s="614">
        <v>1.742183</v>
      </c>
      <c r="AC12" s="614">
        <v>1.6902280000000001</v>
      </c>
      <c r="AD12" s="614">
        <v>1.664398</v>
      </c>
      <c r="AE12" s="614">
        <v>1.5889329999999999</v>
      </c>
      <c r="AF12" s="614">
        <v>1.5071019999999999</v>
      </c>
      <c r="AG12" s="614">
        <v>1.4148609999999999</v>
      </c>
      <c r="AH12" s="614">
        <v>1.454515</v>
      </c>
      <c r="AI12" s="614">
        <v>1.3635079999999999</v>
      </c>
      <c r="AJ12" s="614">
        <v>1.257776</v>
      </c>
      <c r="AK12" s="614">
        <v>1.2496769999999999</v>
      </c>
      <c r="AL12" s="614">
        <v>1.2513000000000001</v>
      </c>
      <c r="AM12" s="614">
        <v>1.26705</v>
      </c>
      <c r="AN12" s="614">
        <v>1.374825</v>
      </c>
      <c r="AO12" s="614">
        <v>1.3815470000000001</v>
      </c>
      <c r="AP12" s="614">
        <v>1.380925</v>
      </c>
      <c r="AQ12" s="614">
        <v>1.3488420000000001</v>
      </c>
      <c r="AR12" s="615">
        <v>1.367</v>
      </c>
      <c r="AS12" s="615">
        <v>1.363</v>
      </c>
      <c r="AT12" s="615">
        <v>1.335</v>
      </c>
      <c r="AU12" s="615">
        <v>1.3009999999999999</v>
      </c>
      <c r="AV12" s="615">
        <v>1.2669999999999999</v>
      </c>
      <c r="AW12" s="615">
        <v>1.2549999999999999</v>
      </c>
      <c r="AX12" s="615">
        <v>1.2529999999999999</v>
      </c>
      <c r="AY12" s="615">
        <v>1.2569999999999999</v>
      </c>
      <c r="AZ12" s="615">
        <v>1.2649999999999999</v>
      </c>
      <c r="BA12" s="615">
        <v>1.2769999999999999</v>
      </c>
      <c r="BB12" s="615">
        <v>1.2889999999999999</v>
      </c>
      <c r="BC12" s="615">
        <v>1.302</v>
      </c>
      <c r="BD12" s="616">
        <v>1.3129999999999999</v>
      </c>
      <c r="BE12" s="616">
        <v>1.3220000000000001</v>
      </c>
      <c r="BF12" s="616">
        <v>1.327</v>
      </c>
      <c r="BG12" s="616">
        <v>1.329</v>
      </c>
      <c r="BH12" s="616">
        <v>1.3260000000000001</v>
      </c>
      <c r="BI12" s="616">
        <v>1.32</v>
      </c>
      <c r="BJ12" s="616">
        <v>1.31</v>
      </c>
      <c r="BK12" s="616">
        <v>1.2969999999999999</v>
      </c>
      <c r="BL12" s="616">
        <v>1.282</v>
      </c>
      <c r="BM12" s="616">
        <v>1.264</v>
      </c>
      <c r="BN12" s="616">
        <v>1.246</v>
      </c>
      <c r="BO12" s="616">
        <v>1.2290000000000001</v>
      </c>
      <c r="BP12" s="616">
        <v>1.2130000000000001</v>
      </c>
      <c r="BQ12" s="616">
        <v>1.1990000000000001</v>
      </c>
      <c r="BR12" s="616">
        <v>1.19</v>
      </c>
      <c r="BS12" s="616">
        <v>1.1859999999999999</v>
      </c>
      <c r="BT12" s="616">
        <v>1.1890000000000001</v>
      </c>
      <c r="BU12" s="616">
        <v>1.2010000000000001</v>
      </c>
      <c r="BV12" s="616">
        <v>1.2230000000000001</v>
      </c>
      <c r="BW12" s="616">
        <v>1.26</v>
      </c>
      <c r="BX12" s="613" t="s">
        <v>682</v>
      </c>
      <c r="BY12" s="613" t="s">
        <v>683</v>
      </c>
      <c r="BZ12" s="613" t="s">
        <v>684</v>
      </c>
      <c r="CA12" s="617"/>
      <c r="CB12" s="617"/>
      <c r="CC12" s="617"/>
      <c r="CD12" s="617"/>
      <c r="CE12" s="617"/>
      <c r="CF12" s="617"/>
      <c r="CG12" s="617"/>
      <c r="CH12" s="617"/>
      <c r="CI12" s="617"/>
      <c r="CJ12" s="617"/>
      <c r="CK12" s="617"/>
      <c r="CL12" s="617"/>
      <c r="CM12" s="617"/>
      <c r="CN12" s="617"/>
      <c r="CO12" s="617"/>
      <c r="CP12" s="617"/>
      <c r="CQ12" s="617"/>
      <c r="CR12" s="617"/>
      <c r="CS12" s="617"/>
      <c r="CT12" s="617"/>
      <c r="CU12" s="617"/>
      <c r="CV12" s="617"/>
      <c r="CW12" s="617"/>
      <c r="CX12" s="617"/>
      <c r="CY12" s="617"/>
      <c r="CZ12" s="617"/>
      <c r="DA12" s="617"/>
      <c r="DB12" s="617"/>
      <c r="DC12" s="617"/>
      <c r="DD12" s="617"/>
      <c r="DE12" s="617"/>
      <c r="DF12" s="617"/>
      <c r="DG12" s="617"/>
      <c r="DH12" s="617"/>
      <c r="DI12" s="617"/>
      <c r="DJ12" s="617"/>
      <c r="DK12" s="617"/>
      <c r="DL12" s="617"/>
      <c r="DM12" s="617"/>
      <c r="DN12" s="617"/>
      <c r="DO12" s="617"/>
      <c r="DP12" s="617"/>
      <c r="DQ12" s="617"/>
      <c r="DR12" s="617"/>
      <c r="DS12" s="617"/>
      <c r="DT12" s="617"/>
      <c r="DU12" s="617"/>
      <c r="DV12" s="617"/>
      <c r="DW12" s="617"/>
      <c r="DX12" s="617"/>
      <c r="DY12" s="617"/>
      <c r="DZ12" s="617"/>
      <c r="EA12" s="617"/>
      <c r="EB12" s="617"/>
      <c r="EC12" s="617"/>
      <c r="ED12" s="617"/>
      <c r="EE12" s="617"/>
      <c r="EF12" s="617"/>
      <c r="EG12" s="617"/>
      <c r="EH12" s="617"/>
      <c r="EI12" s="617"/>
      <c r="EJ12" s="617"/>
      <c r="EK12" s="617"/>
      <c r="EL12" s="617"/>
      <c r="EM12" s="617"/>
      <c r="EN12" s="617"/>
      <c r="EO12" s="617"/>
      <c r="EP12" s="617"/>
      <c r="EQ12" s="617"/>
      <c r="ER12" s="617"/>
      <c r="ES12" s="617"/>
      <c r="ET12" s="617"/>
      <c r="EU12" s="617"/>
      <c r="EV12" s="617"/>
      <c r="EW12" s="617"/>
      <c r="EX12" s="617"/>
      <c r="EY12" s="617"/>
      <c r="EZ12" s="617"/>
      <c r="FA12" s="617"/>
      <c r="FB12" s="617"/>
      <c r="FC12" s="617"/>
      <c r="FD12" s="617"/>
      <c r="FE12" s="617"/>
      <c r="FF12" s="617"/>
      <c r="FG12" s="617"/>
      <c r="FH12" s="617"/>
      <c r="FI12" s="617"/>
      <c r="FJ12" s="617"/>
      <c r="FK12" s="617"/>
      <c r="FL12" s="617"/>
      <c r="FM12" s="617"/>
      <c r="FN12" s="617"/>
      <c r="FO12" s="617"/>
      <c r="FP12" s="617"/>
      <c r="FQ12" s="617"/>
      <c r="FR12" s="617"/>
      <c r="FS12" s="617"/>
      <c r="FT12" s="617"/>
      <c r="FU12" s="617"/>
      <c r="FV12" s="617"/>
      <c r="FW12" s="617"/>
      <c r="FX12" s="617"/>
      <c r="FY12" s="617"/>
      <c r="FZ12" s="617"/>
      <c r="GA12" s="617"/>
      <c r="GB12" s="617"/>
      <c r="GC12" s="617"/>
      <c r="GD12" s="617"/>
      <c r="GE12" s="617"/>
      <c r="GF12" s="617"/>
      <c r="GG12" s="617"/>
      <c r="GH12" s="617"/>
      <c r="GI12" s="617"/>
      <c r="GJ12" s="617"/>
      <c r="GK12" s="617"/>
      <c r="GL12" s="617"/>
      <c r="GM12" s="617"/>
      <c r="GN12" s="617"/>
      <c r="GO12" s="617"/>
      <c r="GP12" s="617"/>
      <c r="GQ12" s="617"/>
      <c r="GR12" s="617"/>
      <c r="GS12" s="617"/>
      <c r="GT12" s="617"/>
      <c r="GU12" s="617"/>
      <c r="GV12" s="617"/>
      <c r="GW12" s="617"/>
      <c r="GX12" s="617"/>
      <c r="GY12" s="617"/>
      <c r="GZ12" s="617"/>
      <c r="HA12" s="617"/>
      <c r="HB12" s="617"/>
      <c r="HC12" s="617"/>
      <c r="HD12" s="617"/>
      <c r="HE12" s="617"/>
      <c r="HF12" s="617"/>
      <c r="HG12" s="617"/>
      <c r="HH12" s="617"/>
      <c r="HI12" s="617"/>
      <c r="HJ12" s="617"/>
      <c r="HK12" s="617"/>
      <c r="HL12" s="617"/>
      <c r="HM12" s="617"/>
      <c r="HN12" s="617"/>
      <c r="HO12" s="617"/>
      <c r="HP12" s="617"/>
      <c r="HQ12" s="617"/>
      <c r="HR12" s="617"/>
      <c r="HS12" s="617"/>
      <c r="HT12" s="617"/>
      <c r="HU12" s="617"/>
      <c r="HV12" s="617"/>
      <c r="HW12" s="617"/>
      <c r="HX12" s="617"/>
      <c r="HY12" s="617"/>
      <c r="HZ12" s="617"/>
      <c r="IA12" s="617"/>
      <c r="IB12" s="617"/>
      <c r="IC12" s="617"/>
      <c r="ID12" s="617"/>
      <c r="IE12" s="617"/>
      <c r="IF12" s="617"/>
      <c r="IG12" s="617"/>
      <c r="IH12" s="617"/>
      <c r="II12" s="617"/>
      <c r="IJ12" s="617"/>
      <c r="IK12" s="617"/>
      <c r="IL12" s="617"/>
      <c r="IM12" s="617"/>
      <c r="IN12" s="617"/>
      <c r="IO12" s="617"/>
      <c r="IP12" s="617"/>
      <c r="IQ12" s="617"/>
      <c r="IR12" s="617"/>
      <c r="IS12" s="617"/>
      <c r="IT12" s="617"/>
      <c r="IU12" s="617"/>
      <c r="IV12" s="617"/>
      <c r="IW12" s="617"/>
      <c r="IX12" s="617"/>
      <c r="IY12" s="617"/>
      <c r="IZ12" s="617"/>
      <c r="JA12" s="617"/>
      <c r="JB12" s="617"/>
      <c r="JC12" s="617"/>
      <c r="JD12" s="617"/>
      <c r="JE12" s="617"/>
      <c r="JF12" s="617"/>
      <c r="JG12" s="617"/>
      <c r="JH12" s="617"/>
      <c r="JI12" s="617"/>
      <c r="JJ12" s="617"/>
      <c r="JK12" s="617"/>
      <c r="JL12" s="617"/>
      <c r="JM12" s="617"/>
      <c r="JN12" s="617"/>
      <c r="JO12" s="617"/>
      <c r="JP12" s="617"/>
      <c r="JQ12" s="617"/>
      <c r="JR12" s="617"/>
      <c r="JS12" s="617"/>
      <c r="JT12" s="617"/>
      <c r="JU12" s="617"/>
      <c r="JV12" s="617"/>
      <c r="JW12" s="617"/>
      <c r="JX12" s="617"/>
      <c r="JY12" s="617"/>
      <c r="JZ12" s="617"/>
      <c r="KA12" s="617"/>
      <c r="KB12" s="617"/>
      <c r="KC12" s="617"/>
      <c r="KD12" s="617"/>
      <c r="KE12" s="617"/>
      <c r="KF12" s="617"/>
      <c r="KG12" s="617"/>
      <c r="KH12" s="617"/>
      <c r="KI12" s="617"/>
      <c r="KJ12" s="617"/>
      <c r="KK12" s="617"/>
      <c r="KL12" s="617"/>
      <c r="KM12" s="617"/>
      <c r="KN12" s="617"/>
      <c r="KO12" s="617"/>
      <c r="KP12" s="617"/>
      <c r="KQ12" s="617"/>
      <c r="KR12" s="617"/>
      <c r="KS12" s="617"/>
      <c r="KT12" s="617"/>
      <c r="KU12" s="617"/>
      <c r="KV12" s="617"/>
      <c r="KW12" s="617"/>
      <c r="KX12" s="617"/>
      <c r="KY12" s="617"/>
      <c r="KZ12" s="617"/>
      <c r="LA12" s="617"/>
      <c r="LB12" s="617"/>
      <c r="LC12" s="617"/>
      <c r="LD12" s="617"/>
      <c r="LE12" s="617"/>
      <c r="LF12" s="617"/>
      <c r="LG12" s="617"/>
      <c r="LH12" s="617"/>
      <c r="LI12" s="617"/>
      <c r="LJ12" s="617"/>
      <c r="LK12" s="617"/>
      <c r="LL12" s="617"/>
      <c r="LM12" s="617"/>
      <c r="LN12" s="617"/>
      <c r="LO12" s="617"/>
      <c r="LP12" s="617"/>
      <c r="LQ12" s="617"/>
      <c r="LR12" s="617"/>
      <c r="LS12" s="617"/>
      <c r="LT12" s="617"/>
      <c r="LU12" s="617"/>
      <c r="LV12" s="617"/>
      <c r="LW12" s="617"/>
      <c r="LX12" s="617"/>
      <c r="LY12" s="617"/>
      <c r="LZ12" s="617"/>
      <c r="MA12" s="617"/>
      <c r="MB12" s="617"/>
      <c r="MC12" s="617"/>
      <c r="MD12" s="617"/>
      <c r="ME12" s="617"/>
      <c r="MF12" s="617"/>
      <c r="MG12" s="617"/>
      <c r="MH12" s="617"/>
      <c r="MI12" s="617"/>
      <c r="MJ12" s="617"/>
      <c r="MK12" s="617"/>
      <c r="ML12" s="617"/>
      <c r="MM12" s="617"/>
      <c r="MN12" s="617"/>
      <c r="MO12" s="617"/>
      <c r="MP12" s="617"/>
      <c r="MQ12" s="617"/>
      <c r="MR12" s="617"/>
      <c r="MS12" s="617"/>
      <c r="MT12" s="617"/>
      <c r="MU12" s="617"/>
      <c r="MV12" s="617"/>
      <c r="MW12" s="617"/>
      <c r="MX12" s="617"/>
      <c r="MY12" s="617"/>
      <c r="MZ12" s="617"/>
      <c r="NA12" s="617"/>
      <c r="NB12" s="617"/>
      <c r="NC12" s="617"/>
      <c r="ND12" s="617"/>
      <c r="NE12" s="617"/>
      <c r="NF12" s="617"/>
      <c r="NG12" s="617"/>
      <c r="NH12" s="617"/>
      <c r="NI12" s="617"/>
      <c r="NJ12" s="617"/>
      <c r="NK12" s="617"/>
      <c r="NL12" s="617"/>
      <c r="NM12" s="617"/>
      <c r="NN12" s="617"/>
      <c r="NO12" s="617"/>
      <c r="NP12" s="617"/>
      <c r="NQ12" s="617"/>
      <c r="NR12" s="617"/>
      <c r="NS12" s="617"/>
      <c r="NT12" s="617"/>
      <c r="NU12" s="617"/>
      <c r="NV12" s="617"/>
      <c r="NW12" s="617"/>
      <c r="NX12" s="617"/>
      <c r="NY12" s="617"/>
      <c r="NZ12" s="617"/>
      <c r="OA12" s="617"/>
      <c r="OB12" s="617"/>
      <c r="OC12" s="617"/>
      <c r="OD12" s="617"/>
      <c r="OE12" s="617"/>
      <c r="OF12" s="617"/>
      <c r="OG12" s="617"/>
      <c r="OH12" s="617"/>
      <c r="OI12" s="617"/>
      <c r="OJ12" s="617"/>
      <c r="OK12" s="617"/>
      <c r="OL12" s="617"/>
      <c r="OM12" s="617"/>
      <c r="ON12" s="617"/>
      <c r="OO12" s="617"/>
      <c r="OP12" s="617"/>
      <c r="OQ12" s="617"/>
      <c r="OR12" s="617"/>
      <c r="OS12" s="617"/>
      <c r="OT12" s="617"/>
      <c r="OU12" s="617"/>
      <c r="OV12" s="617"/>
      <c r="OW12" s="617"/>
      <c r="OX12" s="617"/>
      <c r="OY12" s="617"/>
      <c r="OZ12" s="617"/>
      <c r="PA12" s="617"/>
      <c r="PB12" s="617"/>
      <c r="PC12" s="617"/>
      <c r="PD12" s="617"/>
      <c r="PE12" s="617"/>
      <c r="PF12" s="617"/>
      <c r="PG12" s="617"/>
      <c r="PH12" s="617"/>
      <c r="PI12" s="617"/>
      <c r="PJ12" s="617"/>
      <c r="PK12" s="617"/>
      <c r="PL12" s="617"/>
      <c r="PM12" s="617"/>
      <c r="PN12" s="617"/>
      <c r="PO12" s="617"/>
      <c r="PP12" s="617"/>
      <c r="PQ12" s="617"/>
      <c r="PR12" s="617"/>
      <c r="PS12" s="617"/>
      <c r="PT12" s="617"/>
      <c r="PU12" s="617"/>
      <c r="PV12" s="617"/>
      <c r="PW12" s="617"/>
      <c r="PX12" s="617"/>
      <c r="PY12" s="617"/>
      <c r="PZ12" s="617"/>
      <c r="QA12" s="617"/>
      <c r="QB12" s="617"/>
      <c r="QC12" s="617"/>
      <c r="QD12" s="617"/>
      <c r="QE12" s="617"/>
      <c r="QF12" s="617"/>
      <c r="QG12" s="617"/>
      <c r="QH12" s="617"/>
      <c r="QI12" s="617"/>
      <c r="QJ12" s="617"/>
      <c r="QK12" s="617"/>
      <c r="QL12" s="617"/>
      <c r="QM12" s="617"/>
      <c r="QN12" s="617"/>
      <c r="QO12" s="617"/>
      <c r="QP12" s="617"/>
      <c r="QQ12" s="617"/>
      <c r="QR12" s="617"/>
      <c r="QS12" s="617"/>
      <c r="QT12" s="617"/>
      <c r="QU12" s="617"/>
      <c r="QV12" s="617"/>
      <c r="QW12" s="617"/>
      <c r="QX12" s="617"/>
      <c r="QY12" s="617"/>
      <c r="QZ12" s="617"/>
      <c r="RA12" s="617"/>
      <c r="RB12" s="617"/>
      <c r="RC12" s="617"/>
      <c r="RD12" s="617"/>
      <c r="RE12" s="617"/>
      <c r="RF12" s="617"/>
      <c r="RG12" s="617"/>
      <c r="RH12" s="617"/>
      <c r="RI12" s="617"/>
      <c r="RJ12" s="617"/>
      <c r="RK12" s="617"/>
      <c r="RL12" s="617"/>
      <c r="RM12" s="617"/>
      <c r="RN12" s="617"/>
      <c r="RO12" s="617"/>
      <c r="RP12" s="617"/>
      <c r="RQ12" s="617"/>
      <c r="RR12" s="617"/>
      <c r="RS12" s="617"/>
      <c r="RT12" s="617"/>
      <c r="RU12" s="617"/>
      <c r="RV12" s="617"/>
      <c r="RW12" s="617"/>
      <c r="RX12" s="617"/>
      <c r="RY12" s="617"/>
      <c r="RZ12" s="617"/>
      <c r="SA12" s="617"/>
      <c r="SB12" s="617"/>
      <c r="SC12" s="617"/>
      <c r="SD12" s="617"/>
      <c r="SE12" s="617"/>
      <c r="SF12" s="617"/>
      <c r="SG12" s="617"/>
      <c r="SH12" s="617"/>
      <c r="SI12" s="617"/>
      <c r="SJ12" s="617"/>
      <c r="SK12" s="617"/>
      <c r="SL12" s="617"/>
      <c r="SM12" s="617"/>
      <c r="SN12" s="617"/>
      <c r="SO12" s="617"/>
      <c r="SP12" s="617"/>
      <c r="SQ12" s="617"/>
      <c r="SR12" s="617"/>
      <c r="SS12" s="617"/>
      <c r="ST12" s="617"/>
      <c r="SU12" s="617"/>
      <c r="SV12" s="617"/>
      <c r="SW12" s="617"/>
      <c r="SX12" s="617"/>
      <c r="SY12" s="617"/>
      <c r="SZ12" s="617"/>
      <c r="TA12" s="617"/>
      <c r="TB12" s="617"/>
      <c r="TC12" s="617"/>
      <c r="TD12" s="617"/>
      <c r="TE12" s="617"/>
      <c r="TF12" s="617"/>
      <c r="TG12" s="617"/>
      <c r="TH12" s="617"/>
      <c r="TI12" s="617"/>
      <c r="TJ12" s="617"/>
      <c r="TK12" s="617"/>
      <c r="TL12" s="617"/>
      <c r="TM12" s="617"/>
      <c r="TN12" s="617"/>
      <c r="TO12" s="617"/>
      <c r="TP12" s="617"/>
      <c r="TQ12" s="617"/>
      <c r="TR12" s="617"/>
      <c r="TS12" s="617"/>
      <c r="TT12" s="617"/>
      <c r="TU12" s="617"/>
      <c r="TV12" s="617"/>
      <c r="TW12" s="617"/>
      <c r="TX12" s="617"/>
      <c r="TY12" s="617"/>
      <c r="TZ12" s="617"/>
      <c r="UA12" s="617"/>
      <c r="UB12" s="617"/>
      <c r="UC12" s="617"/>
      <c r="UD12" s="617"/>
      <c r="UE12" s="617"/>
      <c r="UF12" s="617"/>
      <c r="UG12" s="617"/>
      <c r="UH12" s="617"/>
      <c r="UI12" s="617"/>
      <c r="UJ12" s="617"/>
      <c r="UK12" s="617"/>
      <c r="UL12" s="617"/>
      <c r="UM12" s="617"/>
      <c r="UN12" s="617"/>
      <c r="UO12" s="617"/>
      <c r="UP12" s="617"/>
      <c r="UQ12" s="617"/>
      <c r="UR12" s="617"/>
      <c r="US12" s="617"/>
      <c r="UT12" s="617"/>
      <c r="UU12" s="617"/>
      <c r="UV12" s="617"/>
      <c r="UW12" s="617"/>
      <c r="UX12" s="617"/>
      <c r="UY12" s="617"/>
      <c r="UZ12" s="617"/>
      <c r="VA12" s="617"/>
      <c r="VB12" s="617"/>
      <c r="VC12" s="617"/>
      <c r="VD12" s="617"/>
      <c r="VE12" s="617"/>
      <c r="VF12" s="617"/>
      <c r="VG12" s="617"/>
      <c r="VH12" s="617"/>
      <c r="VI12" s="617"/>
      <c r="VJ12" s="617"/>
      <c r="VK12" s="617"/>
      <c r="VL12" s="617"/>
      <c r="VM12" s="617"/>
      <c r="VN12" s="617"/>
      <c r="VO12" s="617"/>
      <c r="VP12" s="617"/>
      <c r="VQ12" s="617"/>
      <c r="VR12" s="617"/>
      <c r="VS12" s="617"/>
      <c r="VT12" s="617"/>
      <c r="VU12" s="617"/>
      <c r="VV12" s="617"/>
      <c r="VW12" s="617"/>
      <c r="VX12" s="617"/>
      <c r="VY12" s="617"/>
      <c r="VZ12" s="617"/>
      <c r="WA12" s="617"/>
      <c r="WB12" s="617"/>
      <c r="WC12" s="617"/>
      <c r="WD12" s="617"/>
      <c r="WE12" s="617"/>
      <c r="WF12" s="617"/>
      <c r="WG12" s="617"/>
      <c r="WH12" s="617"/>
      <c r="WI12" s="617"/>
      <c r="WJ12" s="617"/>
      <c r="WK12" s="617"/>
      <c r="WL12" s="617"/>
      <c r="WM12" s="617"/>
      <c r="WN12" s="617"/>
      <c r="WO12" s="617"/>
      <c r="WP12" s="617"/>
      <c r="WQ12" s="617"/>
      <c r="WR12" s="617"/>
      <c r="WS12" s="617"/>
      <c r="WT12" s="617"/>
      <c r="WU12" s="617"/>
      <c r="WV12" s="617"/>
      <c r="WW12" s="617"/>
      <c r="WX12" s="617"/>
      <c r="WY12" s="617"/>
      <c r="WZ12" s="617"/>
      <c r="XA12" s="617"/>
      <c r="XB12" s="617"/>
      <c r="XC12" s="617"/>
      <c r="XD12" s="617"/>
      <c r="XE12" s="617"/>
      <c r="XF12" s="617"/>
      <c r="XG12" s="617"/>
      <c r="XH12" s="617"/>
      <c r="XI12" s="617"/>
      <c r="XJ12" s="617"/>
      <c r="XK12" s="617"/>
      <c r="XL12" s="617"/>
      <c r="XM12" s="617"/>
      <c r="XN12" s="617"/>
      <c r="XO12" s="617"/>
      <c r="XP12" s="617"/>
      <c r="XQ12" s="617"/>
      <c r="XR12" s="617"/>
      <c r="XS12" s="617"/>
      <c r="XT12" s="617"/>
      <c r="XU12" s="617"/>
      <c r="XV12" s="617"/>
      <c r="XW12" s="617"/>
      <c r="XX12" s="617"/>
      <c r="XY12" s="617"/>
      <c r="XZ12" s="617"/>
      <c r="YA12" s="617"/>
      <c r="YB12" s="617"/>
      <c r="YC12" s="617"/>
      <c r="YD12" s="617"/>
      <c r="YE12" s="617"/>
      <c r="YF12" s="617"/>
      <c r="YG12" s="617"/>
      <c r="YH12" s="617"/>
      <c r="YI12" s="617"/>
      <c r="YJ12" s="617"/>
      <c r="YK12" s="617"/>
      <c r="YL12" s="617"/>
      <c r="YM12" s="617"/>
      <c r="YN12" s="617"/>
      <c r="YO12" s="617"/>
      <c r="YP12" s="617"/>
      <c r="YQ12" s="617"/>
      <c r="YR12" s="617"/>
      <c r="YS12" s="617"/>
      <c r="YT12" s="617"/>
      <c r="YU12" s="617"/>
      <c r="YV12" s="617"/>
      <c r="YW12" s="617"/>
      <c r="YX12" s="617"/>
      <c r="YY12" s="617"/>
      <c r="YZ12" s="617"/>
      <c r="ZA12" s="617"/>
      <c r="ZB12" s="617"/>
      <c r="ZC12" s="617"/>
      <c r="ZD12" s="617"/>
      <c r="ZE12" s="617"/>
      <c r="ZF12" s="617"/>
      <c r="ZG12" s="617"/>
      <c r="ZH12" s="617"/>
      <c r="ZI12" s="617"/>
      <c r="ZJ12" s="617"/>
      <c r="ZK12" s="617"/>
      <c r="ZL12" s="617"/>
      <c r="ZM12" s="617"/>
      <c r="ZN12" s="617"/>
      <c r="ZO12" s="617"/>
      <c r="ZP12" s="617"/>
      <c r="ZQ12" s="617"/>
      <c r="ZR12" s="617"/>
      <c r="ZS12" s="617"/>
      <c r="ZT12" s="617"/>
      <c r="ZU12" s="617"/>
      <c r="ZV12" s="617"/>
      <c r="ZW12" s="617"/>
      <c r="ZX12" s="617"/>
      <c r="ZY12" s="617"/>
      <c r="ZZ12" s="617"/>
      <c r="AAA12" s="617"/>
      <c r="AAB12" s="617"/>
      <c r="AAC12" s="617"/>
      <c r="AAD12" s="617"/>
      <c r="AAE12" s="617"/>
      <c r="AAF12" s="617"/>
      <c r="AAG12" s="617"/>
      <c r="AAH12" s="617"/>
      <c r="AAI12" s="617"/>
      <c r="AAJ12" s="617"/>
      <c r="AAK12" s="617"/>
      <c r="AAL12" s="617"/>
      <c r="AAM12" s="617"/>
      <c r="AAN12" s="617"/>
      <c r="AAO12" s="617"/>
      <c r="AAP12" s="617"/>
      <c r="AAQ12" s="617"/>
      <c r="AAR12" s="617"/>
      <c r="AAS12" s="617"/>
      <c r="AAT12" s="617"/>
      <c r="AAU12" s="617"/>
      <c r="AAV12" s="617"/>
      <c r="AAW12" s="617"/>
      <c r="AAX12" s="617"/>
      <c r="AAY12" s="617"/>
      <c r="AAZ12" s="617"/>
      <c r="ABA12" s="617"/>
      <c r="ABB12" s="617"/>
      <c r="ABC12" s="617"/>
      <c r="ABD12" s="617"/>
      <c r="ABE12" s="617"/>
      <c r="ABF12" s="617"/>
      <c r="ABG12" s="617"/>
      <c r="ABH12" s="617"/>
      <c r="ABI12" s="617"/>
      <c r="ABJ12" s="617"/>
      <c r="ABK12" s="617"/>
      <c r="ABL12" s="617"/>
      <c r="ABM12" s="617"/>
      <c r="ABN12" s="617"/>
      <c r="ABO12" s="617"/>
      <c r="ABP12" s="617"/>
      <c r="ABQ12" s="617"/>
      <c r="ABR12" s="617"/>
      <c r="ABS12" s="617"/>
      <c r="ABT12" s="617"/>
      <c r="ABU12" s="617"/>
      <c r="ABV12" s="617"/>
      <c r="ABW12" s="617"/>
      <c r="ABX12" s="617"/>
      <c r="ABY12" s="617"/>
      <c r="ABZ12" s="617"/>
      <c r="ACA12" s="617"/>
      <c r="ACB12" s="617"/>
      <c r="ACC12" s="617"/>
      <c r="ACD12" s="617"/>
      <c r="ACE12" s="617"/>
      <c r="ACF12" s="617"/>
      <c r="ACG12" s="617"/>
      <c r="ACH12" s="617"/>
      <c r="ACI12" s="617"/>
      <c r="ACJ12" s="617"/>
      <c r="ACK12" s="617"/>
      <c r="ACL12" s="617"/>
      <c r="ACM12" s="617"/>
      <c r="ACN12" s="617"/>
      <c r="ACO12" s="617"/>
      <c r="ACP12" s="617"/>
      <c r="ACQ12" s="617"/>
      <c r="ACR12" s="617"/>
      <c r="ACS12" s="617"/>
      <c r="ACT12" s="617"/>
      <c r="ACU12" s="617"/>
      <c r="ACV12" s="617"/>
      <c r="ACW12" s="617"/>
      <c r="ACX12" s="617"/>
      <c r="ACY12" s="617"/>
      <c r="ACZ12" s="617"/>
      <c r="ADA12" s="617"/>
      <c r="ADB12" s="617"/>
      <c r="ADC12" s="617"/>
      <c r="ADD12" s="617"/>
      <c r="ADE12" s="617"/>
      <c r="ADF12" s="617"/>
      <c r="ADG12" s="617"/>
      <c r="ADH12" s="617"/>
      <c r="ADI12" s="617"/>
      <c r="ADJ12" s="617"/>
      <c r="ADK12" s="617"/>
      <c r="ADL12" s="617"/>
      <c r="ADM12" s="617"/>
      <c r="ADN12" s="617"/>
      <c r="ADO12" s="617"/>
      <c r="ADP12" s="617"/>
      <c r="ADQ12" s="617"/>
      <c r="ADR12" s="617"/>
      <c r="ADS12" s="617"/>
      <c r="ADT12" s="617"/>
      <c r="ADU12" s="617"/>
      <c r="ADV12" s="617"/>
      <c r="ADW12" s="617"/>
      <c r="ADX12" s="617"/>
      <c r="ADY12" s="617"/>
      <c r="ADZ12" s="617"/>
      <c r="AEA12" s="617"/>
      <c r="AEB12" s="617"/>
      <c r="AEC12" s="617"/>
      <c r="AED12" s="617"/>
      <c r="AEE12" s="617"/>
      <c r="AEF12" s="617"/>
      <c r="AEG12" s="617"/>
      <c r="AEH12" s="617"/>
      <c r="AEI12" s="617"/>
      <c r="AEJ12" s="617"/>
      <c r="AEK12" s="617"/>
      <c r="AEL12" s="617"/>
      <c r="AEM12" s="617"/>
      <c r="AEN12" s="617"/>
      <c r="AEO12" s="617"/>
      <c r="AEP12" s="617"/>
      <c r="AEQ12" s="617"/>
      <c r="AER12" s="617"/>
      <c r="AES12" s="617"/>
      <c r="AET12" s="617"/>
      <c r="AEU12" s="617"/>
      <c r="AEV12" s="617"/>
      <c r="AEW12" s="617"/>
      <c r="AEX12" s="617"/>
      <c r="AEY12" s="617"/>
      <c r="AEZ12" s="617"/>
      <c r="AFA12" s="617"/>
      <c r="AFB12" s="617"/>
      <c r="AFC12" s="617"/>
      <c r="AFD12" s="617"/>
      <c r="AFE12" s="617"/>
      <c r="AFF12" s="617"/>
      <c r="AFG12" s="617"/>
      <c r="AFH12" s="617"/>
      <c r="AFI12" s="617"/>
      <c r="AFJ12" s="617"/>
      <c r="AFK12" s="617"/>
      <c r="AFL12" s="617"/>
      <c r="AFM12" s="617"/>
      <c r="AFN12" s="617"/>
      <c r="AFO12" s="617"/>
      <c r="AFP12" s="617"/>
      <c r="AFQ12" s="617"/>
      <c r="AFR12" s="617"/>
      <c r="AFS12" s="617"/>
      <c r="AFT12" s="617"/>
      <c r="AFU12" s="617"/>
      <c r="AFV12" s="617"/>
      <c r="AFW12" s="617"/>
      <c r="AFX12" s="617"/>
      <c r="AFY12" s="617"/>
      <c r="AFZ12" s="617"/>
      <c r="AGA12" s="617"/>
      <c r="AGB12" s="617"/>
      <c r="AGC12" s="617"/>
      <c r="AGD12" s="617"/>
      <c r="AGE12" s="617"/>
      <c r="AGF12" s="617"/>
      <c r="AGG12" s="617"/>
      <c r="AGH12" s="617"/>
      <c r="AGI12" s="617"/>
      <c r="AGJ12" s="617"/>
      <c r="AGK12" s="617"/>
      <c r="AGL12" s="617"/>
      <c r="AGM12" s="617"/>
      <c r="AGN12" s="617"/>
      <c r="AGO12" s="617"/>
      <c r="AGP12" s="617"/>
      <c r="AGQ12" s="617"/>
      <c r="AGR12" s="617"/>
      <c r="AGS12" s="617"/>
      <c r="AGT12" s="617"/>
      <c r="AGU12" s="617"/>
      <c r="AGV12" s="617"/>
      <c r="AGW12" s="617"/>
      <c r="AGX12" s="617"/>
      <c r="AGY12" s="617"/>
      <c r="AGZ12" s="617"/>
      <c r="AHA12" s="617"/>
      <c r="AHB12" s="617"/>
      <c r="AHC12" s="617"/>
      <c r="AHD12" s="617"/>
      <c r="AHE12" s="617"/>
      <c r="AHF12" s="617"/>
      <c r="AHG12" s="617"/>
      <c r="AHH12" s="617"/>
      <c r="AHI12" s="617"/>
      <c r="AHJ12" s="617"/>
      <c r="AHK12" s="617"/>
      <c r="AHL12" s="617"/>
      <c r="AHM12" s="617"/>
      <c r="AHN12" s="617"/>
      <c r="AHO12" s="617"/>
      <c r="AHP12" s="617"/>
      <c r="AHQ12" s="617"/>
      <c r="AHR12" s="617"/>
      <c r="AHS12" s="617"/>
      <c r="AHT12" s="617"/>
      <c r="AHU12" s="617"/>
      <c r="AHV12" s="617"/>
      <c r="AHW12" s="617"/>
      <c r="AHX12" s="617"/>
      <c r="AHY12" s="617"/>
      <c r="AHZ12" s="617"/>
      <c r="AIA12" s="617"/>
      <c r="AIB12" s="617"/>
      <c r="AIC12" s="617"/>
      <c r="AID12" s="617"/>
      <c r="AIE12" s="617"/>
      <c r="AIF12" s="617"/>
      <c r="AIG12" s="617"/>
      <c r="AIH12" s="617"/>
      <c r="AII12" s="617"/>
      <c r="AIJ12" s="617"/>
      <c r="AIK12" s="617"/>
      <c r="AIL12" s="617"/>
      <c r="AIM12" s="617"/>
      <c r="AIN12" s="617"/>
      <c r="AIO12" s="617"/>
      <c r="AIP12" s="617"/>
      <c r="AIQ12" s="617"/>
      <c r="AIR12" s="617"/>
      <c r="AIS12" s="617"/>
      <c r="AIT12" s="617"/>
      <c r="AIU12" s="617"/>
      <c r="AIV12" s="617"/>
      <c r="AIW12" s="617"/>
      <c r="AIX12" s="617"/>
      <c r="AIY12" s="617"/>
      <c r="AIZ12" s="617"/>
      <c r="AJA12" s="617"/>
      <c r="AJB12" s="617"/>
      <c r="AJC12" s="617"/>
      <c r="AJD12" s="617"/>
      <c r="AJE12" s="617"/>
      <c r="AJF12" s="617"/>
      <c r="AJG12" s="617"/>
      <c r="AJH12" s="617"/>
      <c r="AJI12" s="617"/>
      <c r="AJJ12" s="617"/>
      <c r="AJK12" s="617"/>
      <c r="AJL12" s="617"/>
      <c r="AJM12" s="617"/>
      <c r="AJN12" s="617"/>
      <c r="AJO12" s="617"/>
      <c r="AJP12" s="617"/>
      <c r="AJQ12" s="617"/>
      <c r="AJR12" s="617"/>
      <c r="AJS12" s="617"/>
      <c r="AJT12" s="617"/>
      <c r="AJU12" s="617"/>
      <c r="AJV12" s="617"/>
      <c r="AJW12" s="617"/>
      <c r="AJX12" s="617"/>
      <c r="AJY12" s="617"/>
      <c r="AJZ12" s="617"/>
      <c r="AKA12" s="617"/>
      <c r="AKB12" s="617"/>
      <c r="AKC12" s="617"/>
      <c r="AKD12" s="617"/>
      <c r="AKE12" s="617"/>
      <c r="AKF12" s="617"/>
      <c r="AKG12" s="617"/>
      <c r="AKH12" s="617"/>
      <c r="AKI12" s="617"/>
      <c r="AKJ12" s="617"/>
      <c r="AKK12" s="617"/>
      <c r="AKL12" s="617"/>
      <c r="AKM12" s="617"/>
      <c r="AKN12" s="617"/>
      <c r="AKO12" s="617"/>
      <c r="AKP12" s="617"/>
      <c r="AKQ12" s="617"/>
      <c r="AKR12" s="617"/>
      <c r="AKS12" s="617"/>
      <c r="AKT12" s="617"/>
      <c r="AKU12" s="617"/>
      <c r="AKV12" s="617"/>
      <c r="AKW12" s="617"/>
      <c r="AKX12" s="617"/>
      <c r="AKY12" s="617"/>
      <c r="AKZ12" s="617"/>
      <c r="ALA12" s="617"/>
      <c r="ALB12" s="617"/>
      <c r="ALC12" s="617"/>
      <c r="ALD12" s="617"/>
      <c r="ALE12" s="617"/>
      <c r="ALF12" s="617"/>
      <c r="ALG12" s="617"/>
      <c r="ALH12" s="617"/>
      <c r="ALI12" s="617"/>
      <c r="ALJ12" s="617"/>
      <c r="ALK12" s="617"/>
      <c r="ALL12" s="617"/>
      <c r="ALM12" s="617"/>
      <c r="ALN12" s="617"/>
      <c r="ALO12" s="617"/>
      <c r="ALP12" s="617"/>
      <c r="ALQ12" s="617"/>
      <c r="ALR12" s="617"/>
      <c r="ALS12" s="617"/>
      <c r="ALT12" s="617"/>
      <c r="ALU12" s="617"/>
      <c r="ALV12" s="617"/>
      <c r="ALW12" s="617"/>
      <c r="ALX12" s="617"/>
      <c r="ALY12" s="617"/>
      <c r="ALZ12" s="617"/>
      <c r="AMA12" s="617"/>
      <c r="AMB12" s="617"/>
      <c r="AMC12" s="617"/>
      <c r="AMD12" s="617"/>
      <c r="AME12" s="617"/>
      <c r="AMF12" s="617"/>
      <c r="AMG12" s="617"/>
      <c r="AMH12" s="617"/>
      <c r="AMI12" s="617"/>
      <c r="AMJ12" s="617"/>
      <c r="AMK12" s="617"/>
      <c r="AML12" s="617"/>
      <c r="AMM12" s="617"/>
      <c r="AMN12" s="617"/>
      <c r="AMO12" s="617"/>
      <c r="AMP12" s="617"/>
      <c r="AMQ12" s="617"/>
      <c r="AMR12" s="617"/>
      <c r="AMS12" s="617"/>
      <c r="AMT12" s="617"/>
      <c r="AMU12" s="617"/>
      <c r="AMV12" s="617"/>
      <c r="AMW12" s="617"/>
      <c r="AMX12" s="617"/>
      <c r="AMY12" s="617"/>
      <c r="AMZ12" s="617"/>
      <c r="ANA12" s="617"/>
      <c r="ANB12" s="617"/>
      <c r="ANC12" s="617"/>
      <c r="AND12" s="617"/>
      <c r="ANE12" s="617"/>
      <c r="ANF12" s="617"/>
      <c r="ANG12" s="617"/>
      <c r="ANH12" s="617"/>
      <c r="ANI12" s="617"/>
      <c r="ANJ12" s="617"/>
      <c r="ANK12" s="617"/>
      <c r="ANL12" s="617"/>
      <c r="ANM12" s="617"/>
      <c r="ANN12" s="617"/>
      <c r="ANO12" s="617"/>
      <c r="ANP12" s="617"/>
      <c r="ANQ12" s="617"/>
      <c r="ANR12" s="617"/>
      <c r="ANS12" s="617"/>
      <c r="ANT12" s="617"/>
      <c r="ANU12" s="617"/>
      <c r="ANV12" s="617"/>
      <c r="ANW12" s="617"/>
      <c r="ANX12" s="617"/>
      <c r="ANY12" s="617"/>
      <c r="ANZ12" s="617"/>
      <c r="AOA12" s="617"/>
      <c r="AOB12" s="617"/>
      <c r="AOC12" s="617"/>
      <c r="AOD12" s="617"/>
      <c r="AOE12" s="617"/>
      <c r="AOF12" s="617"/>
      <c r="AOG12" s="617"/>
      <c r="AOH12" s="617"/>
      <c r="AOI12" s="617"/>
      <c r="AOJ12" s="617"/>
      <c r="AOK12" s="617"/>
      <c r="AOL12" s="617"/>
      <c r="AOM12" s="617"/>
      <c r="AON12" s="617"/>
      <c r="AOO12" s="617"/>
      <c r="AOP12" s="617"/>
      <c r="AOQ12" s="617"/>
      <c r="AOR12" s="617"/>
      <c r="AOS12" s="617"/>
      <c r="AOT12" s="617"/>
      <c r="AOU12" s="617"/>
      <c r="AOV12" s="617"/>
      <c r="AOW12" s="617"/>
      <c r="AOX12" s="617"/>
      <c r="AOY12" s="617"/>
      <c r="AOZ12" s="617"/>
      <c r="APA12" s="617"/>
      <c r="APB12" s="617"/>
      <c r="APC12" s="617"/>
      <c r="APD12" s="617"/>
      <c r="APE12" s="617"/>
      <c r="APF12" s="617"/>
      <c r="APG12" s="617"/>
      <c r="APH12" s="617"/>
      <c r="API12" s="617"/>
      <c r="APJ12" s="617"/>
      <c r="APK12" s="617"/>
      <c r="APL12" s="617"/>
      <c r="APM12" s="617"/>
      <c r="APN12" s="617"/>
      <c r="APO12" s="617"/>
      <c r="APP12" s="617"/>
      <c r="APQ12" s="617"/>
      <c r="APR12" s="617"/>
      <c r="APS12" s="617"/>
      <c r="APT12" s="617"/>
      <c r="APU12" s="617"/>
      <c r="APV12" s="617"/>
      <c r="APW12" s="617"/>
      <c r="APX12" s="617"/>
      <c r="APY12" s="617"/>
      <c r="APZ12" s="617"/>
      <c r="AQA12" s="617"/>
      <c r="AQB12" s="617"/>
      <c r="AQC12" s="617"/>
      <c r="AQD12" s="617"/>
      <c r="AQE12" s="617"/>
      <c r="AQF12" s="617"/>
      <c r="AQG12" s="617"/>
      <c r="AQH12" s="617"/>
      <c r="AQI12" s="617"/>
      <c r="AQJ12" s="617"/>
      <c r="AQK12" s="617"/>
      <c r="AQL12" s="617"/>
      <c r="AQM12" s="617"/>
      <c r="AQN12" s="617"/>
      <c r="AQO12" s="617"/>
      <c r="AQP12" s="617"/>
      <c r="AQQ12" s="617"/>
      <c r="AQR12" s="617"/>
      <c r="AQS12" s="617"/>
      <c r="AQT12" s="617"/>
      <c r="AQU12" s="617"/>
      <c r="AQV12" s="617"/>
      <c r="AQW12" s="617"/>
      <c r="AQX12" s="617"/>
      <c r="AQY12" s="617"/>
      <c r="AQZ12" s="617"/>
      <c r="ARA12" s="617"/>
      <c r="ARB12" s="617"/>
      <c r="ARC12" s="617"/>
      <c r="ARD12" s="617"/>
      <c r="ARE12" s="617"/>
      <c r="ARF12" s="617"/>
      <c r="ARG12" s="617"/>
      <c r="ARH12" s="617"/>
      <c r="ARI12" s="617"/>
      <c r="ARJ12" s="617"/>
      <c r="ARK12" s="617"/>
      <c r="ARL12" s="617"/>
      <c r="ARM12" s="617"/>
      <c r="ARN12" s="617"/>
      <c r="ARO12" s="617"/>
      <c r="ARP12" s="617"/>
      <c r="ARQ12" s="617"/>
      <c r="ARR12" s="617"/>
      <c r="ARS12" s="617"/>
      <c r="ART12" s="617"/>
      <c r="ARU12" s="617"/>
      <c r="ARV12" s="617"/>
      <c r="ARW12" s="617"/>
      <c r="ARX12" s="617"/>
      <c r="ARY12" s="617"/>
      <c r="ARZ12" s="617"/>
      <c r="ASA12" s="617"/>
      <c r="ASB12" s="617"/>
      <c r="ASC12" s="617"/>
      <c r="ASD12" s="617"/>
      <c r="ASE12" s="617"/>
      <c r="ASF12" s="617"/>
      <c r="ASG12" s="617"/>
      <c r="ASH12" s="617"/>
      <c r="ASI12" s="617"/>
      <c r="ASJ12" s="617"/>
      <c r="ASK12" s="617"/>
      <c r="ASL12" s="617"/>
      <c r="ASM12" s="617"/>
      <c r="ASN12" s="617"/>
      <c r="ASO12" s="617"/>
      <c r="ASP12" s="617"/>
      <c r="ASQ12" s="617"/>
      <c r="ASR12" s="617"/>
      <c r="ASS12" s="617"/>
      <c r="AST12" s="617"/>
      <c r="ASU12" s="617"/>
      <c r="ASV12" s="617"/>
      <c r="ASW12" s="617"/>
      <c r="ASX12" s="617"/>
      <c r="ASY12" s="617"/>
      <c r="ASZ12" s="617"/>
      <c r="ATA12" s="617"/>
      <c r="ATB12" s="617"/>
      <c r="ATC12" s="617"/>
      <c r="ATD12" s="617"/>
      <c r="ATE12" s="617"/>
      <c r="ATF12" s="617"/>
      <c r="ATG12" s="617"/>
      <c r="ATH12" s="617"/>
      <c r="ATI12" s="617"/>
      <c r="ATJ12" s="617"/>
      <c r="ATK12" s="617"/>
      <c r="ATL12" s="617"/>
      <c r="ATM12" s="617"/>
      <c r="ATN12" s="617"/>
      <c r="ATO12" s="617"/>
      <c r="ATP12" s="617"/>
      <c r="ATQ12" s="617"/>
      <c r="ATR12" s="617"/>
      <c r="ATS12" s="617"/>
      <c r="ATT12" s="617"/>
      <c r="ATU12" s="617"/>
      <c r="ATV12" s="617"/>
      <c r="ATW12" s="617"/>
      <c r="ATX12" s="617"/>
      <c r="ATY12" s="617"/>
      <c r="ATZ12" s="617"/>
      <c r="AUA12" s="617"/>
      <c r="AUB12" s="617"/>
      <c r="AUC12" s="617"/>
      <c r="AUD12" s="617"/>
      <c r="AUE12" s="617"/>
      <c r="AUF12" s="617"/>
      <c r="AUG12" s="617"/>
      <c r="AUH12" s="617"/>
      <c r="AUI12" s="617"/>
      <c r="AUJ12" s="617"/>
      <c r="AUK12" s="617"/>
      <c r="AUL12" s="617"/>
      <c r="AUM12" s="617"/>
      <c r="AUN12" s="617"/>
      <c r="AUO12" s="617"/>
      <c r="AUP12" s="617"/>
      <c r="AUQ12" s="617"/>
      <c r="AUR12" s="617"/>
      <c r="AUS12" s="617"/>
      <c r="AUT12" s="617"/>
      <c r="AUU12" s="617"/>
      <c r="AUV12" s="617"/>
      <c r="AUW12" s="617"/>
      <c r="AUX12" s="617"/>
      <c r="AUY12" s="617"/>
      <c r="AUZ12" s="617"/>
      <c r="AVA12" s="617"/>
      <c r="AVB12" s="617"/>
      <c r="AVC12" s="617"/>
      <c r="AVD12" s="617"/>
      <c r="AVE12" s="617"/>
      <c r="AVF12" s="617"/>
      <c r="AVG12" s="617"/>
      <c r="AVH12" s="617"/>
      <c r="AVI12" s="617"/>
      <c r="AVJ12" s="617"/>
      <c r="AVK12" s="617"/>
      <c r="AVL12" s="617"/>
      <c r="AVM12" s="617"/>
      <c r="AVN12" s="617"/>
      <c r="AVO12" s="617"/>
      <c r="AVP12" s="617"/>
      <c r="AVQ12" s="617"/>
      <c r="AVR12" s="617"/>
      <c r="AVS12" s="617"/>
      <c r="AVT12" s="617"/>
      <c r="AVU12" s="617"/>
      <c r="AVV12" s="617"/>
      <c r="AVW12" s="617"/>
      <c r="AVX12" s="617"/>
      <c r="AVY12" s="617"/>
      <c r="AVZ12" s="617"/>
      <c r="AWA12" s="617"/>
      <c r="AWB12" s="617"/>
      <c r="AWC12" s="617"/>
      <c r="AWD12" s="617"/>
      <c r="AWE12" s="617"/>
      <c r="AWF12" s="617"/>
      <c r="AWG12" s="617"/>
      <c r="AWH12" s="617"/>
      <c r="AWI12" s="617"/>
      <c r="AWJ12" s="617"/>
      <c r="AWK12" s="617"/>
      <c r="AWL12" s="617"/>
      <c r="AWM12" s="617"/>
      <c r="AWN12" s="617"/>
      <c r="AWO12" s="617"/>
      <c r="AWP12" s="617"/>
      <c r="AWQ12" s="617"/>
      <c r="AWR12" s="617"/>
      <c r="AWS12" s="617"/>
      <c r="AWT12" s="617"/>
      <c r="AWU12" s="617"/>
      <c r="AWV12" s="617"/>
      <c r="AWW12" s="617"/>
      <c r="AWX12" s="617"/>
      <c r="AWY12" s="617"/>
      <c r="AWZ12" s="617"/>
      <c r="AXA12" s="617"/>
      <c r="AXB12" s="617"/>
      <c r="AXC12" s="617"/>
      <c r="AXD12" s="617"/>
      <c r="AXE12" s="617"/>
      <c r="AXF12" s="617"/>
      <c r="AXG12" s="617"/>
      <c r="AXH12" s="617"/>
      <c r="AXI12" s="617"/>
      <c r="AXJ12" s="617"/>
      <c r="AXK12" s="617"/>
      <c r="AXL12" s="617"/>
      <c r="AXM12" s="617"/>
      <c r="AXN12" s="617"/>
      <c r="AXO12" s="617"/>
      <c r="AXP12" s="617"/>
      <c r="AXQ12" s="617"/>
      <c r="AXR12" s="617"/>
      <c r="AXS12" s="617"/>
      <c r="AXT12" s="617"/>
      <c r="AXU12" s="617"/>
      <c r="AXV12" s="617"/>
      <c r="AXW12" s="617"/>
      <c r="AXX12" s="617"/>
      <c r="AXY12" s="617"/>
      <c r="AXZ12" s="617"/>
      <c r="AYA12" s="617"/>
      <c r="AYB12" s="617"/>
      <c r="AYC12" s="617"/>
      <c r="AYD12" s="617"/>
      <c r="AYE12" s="617"/>
      <c r="AYF12" s="617"/>
      <c r="AYG12" s="617"/>
      <c r="AYH12" s="617"/>
      <c r="AYI12" s="617"/>
      <c r="AYJ12" s="617"/>
      <c r="AYK12" s="617"/>
      <c r="AYL12" s="617"/>
      <c r="AYM12" s="617"/>
      <c r="AYN12" s="617"/>
      <c r="AYO12" s="617"/>
      <c r="AYP12" s="617"/>
      <c r="AYQ12" s="617"/>
      <c r="AYR12" s="617"/>
      <c r="AYS12" s="617"/>
      <c r="AYT12" s="617"/>
      <c r="AYU12" s="617"/>
      <c r="AYV12" s="617"/>
      <c r="AYW12" s="617"/>
      <c r="AYX12" s="617"/>
      <c r="AYY12" s="617"/>
      <c r="AYZ12" s="617"/>
      <c r="AZA12" s="617"/>
      <c r="AZB12" s="617"/>
      <c r="AZC12" s="617"/>
      <c r="AZD12" s="617"/>
      <c r="AZE12" s="617"/>
      <c r="AZF12" s="617"/>
      <c r="AZG12" s="617"/>
      <c r="AZH12" s="617"/>
      <c r="AZI12" s="617"/>
      <c r="AZJ12" s="617"/>
      <c r="AZK12" s="617"/>
      <c r="AZL12" s="617"/>
      <c r="AZM12" s="617"/>
      <c r="AZN12" s="617"/>
      <c r="AZO12" s="617"/>
      <c r="AZP12" s="617"/>
      <c r="AZQ12" s="617"/>
      <c r="AZR12" s="617"/>
      <c r="AZS12" s="617"/>
      <c r="AZT12" s="617"/>
      <c r="AZU12" s="617"/>
      <c r="AZV12" s="617"/>
      <c r="AZW12" s="617"/>
      <c r="AZX12" s="617"/>
      <c r="AZY12" s="617"/>
      <c r="AZZ12" s="617"/>
      <c r="BAA12" s="617"/>
      <c r="BAB12" s="617"/>
      <c r="BAC12" s="617"/>
      <c r="BAD12" s="617"/>
      <c r="BAE12" s="617"/>
      <c r="BAF12" s="617"/>
      <c r="BAG12" s="617"/>
      <c r="BAH12" s="617"/>
      <c r="BAI12" s="617"/>
      <c r="BAJ12" s="617"/>
      <c r="BAK12" s="617"/>
      <c r="BAL12" s="617"/>
      <c r="BAM12" s="617"/>
      <c r="BAN12" s="617"/>
      <c r="BAO12" s="617"/>
      <c r="BAP12" s="617"/>
      <c r="BAQ12" s="617"/>
      <c r="BAR12" s="617"/>
      <c r="BAS12" s="617"/>
      <c r="BAT12" s="617"/>
      <c r="BAU12" s="617"/>
      <c r="BAV12" s="617"/>
      <c r="BAW12" s="617"/>
      <c r="BAX12" s="617"/>
      <c r="BAY12" s="617"/>
      <c r="BAZ12" s="617"/>
      <c r="BBA12" s="617"/>
      <c r="BBB12" s="617"/>
      <c r="BBC12" s="617"/>
      <c r="BBD12" s="617"/>
      <c r="BBE12" s="617"/>
      <c r="BBF12" s="617"/>
      <c r="BBG12" s="617"/>
      <c r="BBH12" s="617"/>
      <c r="BBI12" s="617"/>
      <c r="BBJ12" s="617"/>
      <c r="BBK12" s="617"/>
      <c r="BBL12" s="617"/>
      <c r="BBM12" s="617"/>
      <c r="BBN12" s="617"/>
      <c r="BBO12" s="617"/>
      <c r="BBP12" s="617"/>
      <c r="BBQ12" s="617"/>
      <c r="BBR12" s="617"/>
      <c r="BBS12" s="617"/>
      <c r="BBT12" s="617"/>
      <c r="BBU12" s="617"/>
      <c r="BBV12" s="617"/>
      <c r="BBW12" s="617"/>
      <c r="BBX12" s="617"/>
      <c r="BBY12" s="617"/>
      <c r="BBZ12" s="617"/>
      <c r="BCA12" s="617"/>
      <c r="BCB12" s="617"/>
      <c r="BCC12" s="617"/>
      <c r="BCD12" s="617"/>
      <c r="BCE12" s="617"/>
      <c r="BCF12" s="617"/>
      <c r="BCG12" s="617"/>
      <c r="BCH12" s="617"/>
      <c r="BCI12" s="617"/>
      <c r="BCJ12" s="617"/>
      <c r="BCK12" s="617"/>
      <c r="BCL12" s="617"/>
      <c r="BCM12" s="617"/>
      <c r="BCN12" s="617"/>
      <c r="BCO12" s="617"/>
      <c r="BCP12" s="617"/>
      <c r="BCQ12" s="617"/>
      <c r="BCR12" s="617"/>
      <c r="BCS12" s="617"/>
      <c r="BCT12" s="617"/>
      <c r="BCU12" s="617"/>
      <c r="BCV12" s="617"/>
      <c r="BCW12" s="617"/>
      <c r="BCX12" s="617"/>
      <c r="BCY12" s="617"/>
      <c r="BCZ12" s="617"/>
      <c r="BDA12" s="617"/>
      <c r="BDB12" s="617"/>
      <c r="BDC12" s="617"/>
      <c r="BDD12" s="617"/>
      <c r="BDE12" s="617"/>
      <c r="BDF12" s="617"/>
      <c r="BDG12" s="617"/>
      <c r="BDH12" s="617"/>
      <c r="BDI12" s="617"/>
      <c r="BDJ12" s="617"/>
      <c r="BDK12" s="617"/>
      <c r="BDL12" s="617"/>
      <c r="BDM12" s="617"/>
      <c r="BDN12" s="617"/>
      <c r="BDO12" s="617"/>
      <c r="BDP12" s="617"/>
      <c r="BDQ12" s="617"/>
      <c r="BDR12" s="617"/>
      <c r="BDS12" s="617"/>
      <c r="BDT12" s="617"/>
      <c r="BDU12" s="617"/>
      <c r="BDV12" s="617"/>
      <c r="BDW12" s="617"/>
      <c r="BDX12" s="617"/>
      <c r="BDY12" s="617"/>
      <c r="BDZ12" s="617"/>
      <c r="BEA12" s="617"/>
      <c r="BEB12" s="617"/>
      <c r="BEC12" s="617"/>
      <c r="BED12" s="617"/>
      <c r="BEE12" s="617"/>
      <c r="BEF12" s="617"/>
      <c r="BEG12" s="617"/>
      <c r="BEH12" s="617"/>
      <c r="BEI12" s="617"/>
      <c r="BEJ12" s="617"/>
      <c r="BEK12" s="617"/>
      <c r="BEL12" s="617"/>
      <c r="BEM12" s="617"/>
      <c r="BEN12" s="617"/>
      <c r="BEO12" s="617"/>
      <c r="BEP12" s="617"/>
      <c r="BEQ12" s="617"/>
      <c r="BER12" s="617"/>
      <c r="BES12" s="617"/>
      <c r="BET12" s="617"/>
      <c r="BEU12" s="617"/>
      <c r="BEV12" s="617"/>
      <c r="BEW12" s="617"/>
      <c r="BEX12" s="617"/>
      <c r="BEY12" s="617"/>
      <c r="BEZ12" s="617"/>
      <c r="BFA12" s="617"/>
      <c r="BFB12" s="617"/>
      <c r="BFC12" s="617"/>
      <c r="BFD12" s="617"/>
      <c r="BFE12" s="617"/>
      <c r="BFF12" s="617"/>
      <c r="BFG12" s="617"/>
      <c r="BFH12" s="617"/>
      <c r="BFI12" s="617"/>
      <c r="BFJ12" s="617"/>
      <c r="BFK12" s="617"/>
      <c r="BFL12" s="617"/>
      <c r="BFM12" s="617"/>
      <c r="BFN12" s="617"/>
      <c r="BFO12" s="617"/>
      <c r="BFP12" s="617"/>
      <c r="BFQ12" s="617"/>
      <c r="BFR12" s="617"/>
      <c r="BFS12" s="617"/>
      <c r="BFT12" s="617"/>
      <c r="BFU12" s="617"/>
      <c r="BFV12" s="617"/>
      <c r="BFW12" s="617"/>
      <c r="BFX12" s="617"/>
      <c r="BFY12" s="617"/>
      <c r="BFZ12" s="617"/>
      <c r="BGA12" s="617"/>
      <c r="BGB12" s="617"/>
      <c r="BGC12" s="617"/>
      <c r="BGD12" s="617"/>
      <c r="BGE12" s="617"/>
      <c r="BGF12" s="617"/>
      <c r="BGG12" s="617"/>
      <c r="BGH12" s="617"/>
      <c r="BGI12" s="617"/>
      <c r="BGJ12" s="617"/>
      <c r="BGK12" s="617"/>
      <c r="BGL12" s="617"/>
      <c r="BGM12" s="617"/>
      <c r="BGN12" s="617"/>
      <c r="BGO12" s="617"/>
      <c r="BGP12" s="617"/>
      <c r="BGQ12" s="617"/>
      <c r="BGR12" s="617"/>
      <c r="BGS12" s="617"/>
      <c r="BGT12" s="617"/>
      <c r="BGU12" s="617"/>
      <c r="BGV12" s="617"/>
      <c r="BGW12" s="617"/>
      <c r="BGX12" s="617"/>
      <c r="BGY12" s="617"/>
      <c r="BGZ12" s="617"/>
      <c r="BHA12" s="617"/>
      <c r="BHB12" s="617"/>
      <c r="BHC12" s="617"/>
      <c r="BHD12" s="617"/>
      <c r="BHE12" s="617"/>
      <c r="BHF12" s="617"/>
      <c r="BHG12" s="617"/>
      <c r="BHH12" s="617"/>
      <c r="BHI12" s="617"/>
      <c r="BHJ12" s="617"/>
      <c r="BHK12" s="617"/>
      <c r="BHL12" s="617"/>
      <c r="BHM12" s="617"/>
      <c r="BHN12" s="617"/>
      <c r="BHO12" s="617"/>
      <c r="BHP12" s="617"/>
      <c r="BHQ12" s="617"/>
      <c r="BHR12" s="617"/>
      <c r="BHS12" s="617"/>
      <c r="BHT12" s="617"/>
      <c r="BHU12" s="617"/>
      <c r="BHV12" s="617"/>
      <c r="BHW12" s="617"/>
      <c r="BHX12" s="617"/>
      <c r="BHY12" s="617"/>
      <c r="BHZ12" s="617"/>
      <c r="BIA12" s="617"/>
      <c r="BIB12" s="617"/>
      <c r="BIC12" s="617"/>
      <c r="BID12" s="617"/>
      <c r="BIE12" s="617"/>
      <c r="BIF12" s="617"/>
      <c r="BIG12" s="617"/>
      <c r="BIH12" s="617"/>
      <c r="BII12" s="617"/>
      <c r="BIJ12" s="617"/>
      <c r="BIK12" s="617"/>
      <c r="BIL12" s="617"/>
      <c r="BIM12" s="617"/>
      <c r="BIN12" s="617"/>
      <c r="BIO12" s="617"/>
      <c r="BIP12" s="617"/>
      <c r="BIQ12" s="617"/>
      <c r="BIR12" s="617"/>
      <c r="BIS12" s="617"/>
      <c r="BIT12" s="617"/>
      <c r="BIU12" s="617"/>
      <c r="BIV12" s="617"/>
      <c r="BIW12" s="617"/>
      <c r="BIX12" s="617"/>
      <c r="BIY12" s="617"/>
      <c r="BIZ12" s="617"/>
      <c r="BJA12" s="617"/>
      <c r="BJB12" s="617"/>
      <c r="BJC12" s="617"/>
      <c r="BJD12" s="617"/>
      <c r="BJE12" s="617"/>
      <c r="BJF12" s="617"/>
      <c r="BJG12" s="617"/>
      <c r="BJH12" s="617"/>
      <c r="BJI12" s="617"/>
      <c r="BJJ12" s="617"/>
      <c r="BJK12" s="617"/>
      <c r="BJL12" s="617"/>
      <c r="BJM12" s="617"/>
      <c r="BJN12" s="617"/>
      <c r="BJO12" s="617"/>
      <c r="BJP12" s="617"/>
      <c r="BJQ12" s="617"/>
      <c r="BJR12" s="617"/>
      <c r="BJS12" s="617"/>
      <c r="BJT12" s="617"/>
      <c r="BJU12" s="617"/>
      <c r="BJV12" s="617"/>
      <c r="BJW12" s="617"/>
      <c r="BJX12" s="617"/>
      <c r="BJY12" s="617"/>
      <c r="BJZ12" s="617"/>
      <c r="BKA12" s="617"/>
      <c r="BKB12" s="617"/>
      <c r="BKC12" s="617"/>
      <c r="BKD12" s="617"/>
      <c r="BKE12" s="617"/>
      <c r="BKF12" s="617"/>
      <c r="BKG12" s="617"/>
      <c r="BKH12" s="617"/>
      <c r="BKI12" s="617"/>
      <c r="BKJ12" s="617"/>
      <c r="BKK12" s="617"/>
      <c r="BKL12" s="617"/>
      <c r="BKM12" s="617"/>
      <c r="BKN12" s="617"/>
      <c r="BKO12" s="617"/>
      <c r="BKP12" s="617"/>
      <c r="BKQ12" s="617"/>
      <c r="BKR12" s="617"/>
      <c r="BKS12" s="617"/>
      <c r="BKT12" s="617"/>
      <c r="BKU12" s="617"/>
      <c r="BKV12" s="617"/>
      <c r="BKW12" s="617"/>
      <c r="BKX12" s="617"/>
      <c r="BKY12" s="617"/>
      <c r="BKZ12" s="617"/>
      <c r="BLA12" s="617"/>
      <c r="BLB12" s="617"/>
      <c r="BLC12" s="617"/>
      <c r="BLD12" s="617"/>
      <c r="BLE12" s="617"/>
      <c r="BLF12" s="617"/>
      <c r="BLG12" s="617"/>
      <c r="BLH12" s="617"/>
      <c r="BLI12" s="617"/>
      <c r="BLJ12" s="617"/>
      <c r="BLK12" s="617"/>
      <c r="BLL12" s="617"/>
      <c r="BLM12" s="617"/>
      <c r="BLN12" s="617"/>
      <c r="BLO12" s="617"/>
      <c r="BLP12" s="617"/>
      <c r="BLQ12" s="617"/>
      <c r="BLR12" s="617"/>
      <c r="BLS12" s="617"/>
      <c r="BLT12" s="617"/>
      <c r="BLU12" s="617"/>
      <c r="BLV12" s="617"/>
      <c r="BLW12" s="617"/>
      <c r="BLX12" s="617"/>
      <c r="BLY12" s="617"/>
      <c r="BLZ12" s="617"/>
      <c r="BMA12" s="617"/>
      <c r="BMB12" s="617"/>
      <c r="BMC12" s="617"/>
      <c r="BMD12" s="617"/>
      <c r="BME12" s="617"/>
      <c r="BMF12" s="617"/>
      <c r="BMG12" s="617"/>
      <c r="BMH12" s="617"/>
      <c r="BMI12" s="617"/>
      <c r="BMJ12" s="617"/>
      <c r="BMK12" s="617"/>
      <c r="BML12" s="617"/>
      <c r="BMM12" s="617"/>
      <c r="BMN12" s="617"/>
      <c r="BMO12" s="617"/>
      <c r="BMP12" s="617"/>
      <c r="BMQ12" s="617"/>
      <c r="BMR12" s="617"/>
      <c r="BMS12" s="617"/>
      <c r="BMT12" s="617"/>
      <c r="BMU12" s="617"/>
      <c r="BMV12" s="617"/>
      <c r="BMW12" s="617"/>
      <c r="BMX12" s="617"/>
      <c r="BMY12" s="617"/>
      <c r="BMZ12" s="617"/>
      <c r="BNA12" s="617"/>
      <c r="BNB12" s="617"/>
      <c r="BNC12" s="617"/>
      <c r="BND12" s="617"/>
      <c r="BNE12" s="617"/>
      <c r="BNF12" s="617"/>
      <c r="BNG12" s="617"/>
      <c r="BNH12" s="617"/>
      <c r="BNI12" s="617"/>
      <c r="BNJ12" s="617"/>
      <c r="BNK12" s="617"/>
      <c r="BNL12" s="617"/>
      <c r="BNM12" s="617"/>
      <c r="BNN12" s="617"/>
      <c r="BNO12" s="617"/>
      <c r="BNP12" s="617"/>
      <c r="BNQ12" s="617"/>
      <c r="BNR12" s="617"/>
      <c r="BNS12" s="617"/>
      <c r="BNT12" s="617"/>
      <c r="BNU12" s="617"/>
      <c r="BNV12" s="617"/>
      <c r="BNW12" s="617"/>
      <c r="BNX12" s="617"/>
      <c r="BNY12" s="617"/>
      <c r="BNZ12" s="617"/>
      <c r="BOA12" s="617"/>
      <c r="BOB12" s="617"/>
      <c r="BOC12" s="617"/>
      <c r="BOD12" s="617"/>
      <c r="BOE12" s="617"/>
      <c r="BOF12" s="617"/>
      <c r="BOG12" s="617"/>
      <c r="BOH12" s="617"/>
      <c r="BOI12" s="617"/>
      <c r="BOJ12" s="617"/>
      <c r="BOK12" s="617"/>
      <c r="BOL12" s="617"/>
      <c r="BOM12" s="617"/>
      <c r="BON12" s="617"/>
      <c r="BOO12" s="617"/>
      <c r="BOP12" s="617"/>
      <c r="BOQ12" s="617"/>
      <c r="BOR12" s="617"/>
      <c r="BOS12" s="617"/>
      <c r="BOT12" s="617"/>
      <c r="BOU12" s="617"/>
      <c r="BOV12" s="617"/>
      <c r="BOW12" s="617"/>
      <c r="BOX12" s="617"/>
      <c r="BOY12" s="617"/>
      <c r="BOZ12" s="617"/>
      <c r="BPA12" s="617"/>
      <c r="BPB12" s="617"/>
      <c r="BPC12" s="617"/>
      <c r="BPD12" s="617"/>
      <c r="BPE12" s="617"/>
      <c r="BPF12" s="617"/>
      <c r="BPG12" s="617"/>
      <c r="BPH12" s="617"/>
      <c r="BPI12" s="617"/>
      <c r="BPJ12" s="617"/>
      <c r="BPK12" s="617"/>
      <c r="BPL12" s="617"/>
      <c r="BPM12" s="617"/>
      <c r="BPN12" s="617"/>
      <c r="BPO12" s="617"/>
      <c r="BPP12" s="617"/>
      <c r="BPQ12" s="617"/>
      <c r="BPR12" s="617"/>
      <c r="BPS12" s="617"/>
      <c r="BPT12" s="617"/>
      <c r="BPU12" s="617"/>
      <c r="BPV12" s="617"/>
      <c r="BPW12" s="617"/>
      <c r="BPX12" s="617"/>
      <c r="BPY12" s="617"/>
      <c r="BPZ12" s="617"/>
      <c r="BQA12" s="617"/>
      <c r="BQB12" s="617"/>
      <c r="BQC12" s="617"/>
      <c r="BQD12" s="617"/>
      <c r="BQE12" s="617"/>
      <c r="BQF12" s="617"/>
      <c r="BQG12" s="617"/>
      <c r="BQH12" s="617"/>
      <c r="BQI12" s="617"/>
      <c r="BQJ12" s="617"/>
      <c r="BQK12" s="617"/>
      <c r="BQL12" s="617"/>
      <c r="BQM12" s="617"/>
      <c r="BQN12" s="617"/>
      <c r="BQO12" s="617"/>
      <c r="BQP12" s="617"/>
      <c r="BQQ12" s="617"/>
      <c r="BQR12" s="617"/>
      <c r="BQS12" s="617"/>
      <c r="BQT12" s="617"/>
      <c r="BQU12" s="617"/>
      <c r="BQV12" s="617"/>
      <c r="BQW12" s="617"/>
      <c r="BQX12" s="617"/>
      <c r="BQY12" s="617"/>
      <c r="BQZ12" s="617"/>
      <c r="BRA12" s="617"/>
      <c r="BRB12" s="617"/>
      <c r="BRC12" s="617"/>
      <c r="BRD12" s="617"/>
      <c r="BRE12" s="617"/>
      <c r="BRF12" s="617"/>
      <c r="BRG12" s="617"/>
      <c r="BRH12" s="617"/>
      <c r="BRI12" s="617"/>
      <c r="BRJ12" s="617"/>
      <c r="BRK12" s="617"/>
      <c r="BRL12" s="617"/>
      <c r="BRM12" s="617"/>
      <c r="BRN12" s="617"/>
      <c r="BRO12" s="617"/>
      <c r="BRP12" s="617"/>
      <c r="BRQ12" s="617"/>
      <c r="BRR12" s="617"/>
      <c r="BRS12" s="617"/>
      <c r="BRT12" s="617"/>
      <c r="BRU12" s="617"/>
      <c r="BRV12" s="617"/>
      <c r="BRW12" s="617"/>
      <c r="BRX12" s="617"/>
      <c r="BRY12" s="617"/>
      <c r="BRZ12" s="617"/>
      <c r="BSA12" s="617"/>
      <c r="BSB12" s="617"/>
      <c r="BSC12" s="617"/>
      <c r="BSD12" s="617"/>
      <c r="BSE12" s="617"/>
      <c r="BSF12" s="617"/>
      <c r="BSG12" s="617"/>
      <c r="BSH12" s="617"/>
      <c r="BSI12" s="617"/>
      <c r="BSJ12" s="617"/>
      <c r="BSK12" s="617"/>
      <c r="BSL12" s="617"/>
      <c r="BSM12" s="617"/>
      <c r="BSN12" s="617"/>
      <c r="BSO12" s="617"/>
      <c r="BSP12" s="617"/>
      <c r="BSQ12" s="617"/>
      <c r="BSR12" s="617"/>
      <c r="BSS12" s="617"/>
      <c r="BST12" s="617"/>
      <c r="BSU12" s="617"/>
      <c r="BSV12" s="617"/>
      <c r="BSW12" s="617"/>
      <c r="BSX12" s="617"/>
      <c r="BSY12" s="617"/>
      <c r="BSZ12" s="617"/>
      <c r="BTA12" s="617"/>
      <c r="BTB12" s="617"/>
      <c r="BTC12" s="617"/>
      <c r="BTD12" s="617"/>
      <c r="BTE12" s="617"/>
      <c r="BTF12" s="617"/>
      <c r="BTG12" s="617"/>
      <c r="BTH12" s="617"/>
      <c r="BTI12" s="617"/>
      <c r="BTJ12" s="617"/>
      <c r="BTK12" s="617"/>
      <c r="BTL12" s="617"/>
      <c r="BTM12" s="617"/>
      <c r="BTN12" s="617"/>
      <c r="BTO12" s="617"/>
      <c r="BTP12" s="617"/>
      <c r="BTQ12" s="617"/>
      <c r="BTR12" s="617"/>
      <c r="BTS12" s="617"/>
      <c r="BTT12" s="617"/>
      <c r="BTU12" s="617"/>
      <c r="BTV12" s="617"/>
      <c r="BTW12" s="617"/>
      <c r="BTX12" s="617"/>
      <c r="BTY12" s="617"/>
      <c r="BTZ12" s="617"/>
      <c r="BUA12" s="617"/>
      <c r="BUB12" s="617"/>
      <c r="BUC12" s="617"/>
      <c r="BUD12" s="617"/>
      <c r="BUE12" s="617"/>
      <c r="BUF12" s="617"/>
      <c r="BUG12" s="617"/>
      <c r="BUH12" s="617"/>
      <c r="BUI12" s="617"/>
      <c r="BUJ12" s="617"/>
      <c r="BUK12" s="617"/>
      <c r="BUL12" s="617"/>
      <c r="BUM12" s="617"/>
      <c r="BUN12" s="617"/>
      <c r="BUO12" s="617"/>
      <c r="BUP12" s="617"/>
      <c r="BUQ12" s="617"/>
      <c r="BUR12" s="617"/>
      <c r="BUS12" s="617"/>
      <c r="BUT12" s="617"/>
      <c r="BUU12" s="617"/>
      <c r="BUV12" s="617"/>
      <c r="BUW12" s="617"/>
      <c r="BUX12" s="617"/>
      <c r="BUY12" s="617"/>
      <c r="BUZ12" s="617"/>
      <c r="BVA12" s="617"/>
      <c r="BVB12" s="617"/>
      <c r="BVC12" s="617"/>
      <c r="BVD12" s="617"/>
      <c r="BVE12" s="617"/>
      <c r="BVF12" s="617"/>
      <c r="BVG12" s="617"/>
      <c r="BVH12" s="617"/>
      <c r="BVI12" s="617"/>
      <c r="BVJ12" s="617"/>
      <c r="BVK12" s="617"/>
      <c r="BVL12" s="617"/>
      <c r="BVM12" s="617"/>
      <c r="BVN12" s="617"/>
      <c r="BVO12" s="617"/>
      <c r="BVP12" s="617"/>
      <c r="BVQ12" s="617"/>
      <c r="BVR12" s="617"/>
      <c r="BVS12" s="617"/>
      <c r="BVT12" s="617"/>
      <c r="BVU12" s="617"/>
      <c r="BVV12" s="617"/>
      <c r="BVW12" s="617"/>
      <c r="BVX12" s="617"/>
      <c r="BVY12" s="617"/>
      <c r="BVZ12" s="617"/>
      <c r="BWA12" s="617"/>
      <c r="BWB12" s="617"/>
      <c r="BWC12" s="617"/>
      <c r="BWD12" s="617"/>
      <c r="BWE12" s="617"/>
      <c r="BWF12" s="617"/>
      <c r="BWG12" s="617"/>
      <c r="BWH12" s="617"/>
      <c r="BWI12" s="617"/>
      <c r="BWJ12" s="617"/>
      <c r="BWK12" s="617"/>
      <c r="BWL12" s="617"/>
      <c r="BWM12" s="617"/>
      <c r="BWN12" s="617"/>
      <c r="BWO12" s="617"/>
      <c r="BWP12" s="617"/>
      <c r="BWQ12" s="617"/>
      <c r="BWR12" s="617"/>
      <c r="BWS12" s="617"/>
      <c r="BWT12" s="617"/>
      <c r="BWU12" s="617"/>
      <c r="BWV12" s="617"/>
      <c r="BWW12" s="617"/>
      <c r="BWX12" s="617"/>
      <c r="BWY12" s="617"/>
      <c r="BWZ12" s="617"/>
      <c r="BXA12" s="617"/>
      <c r="BXB12" s="617"/>
      <c r="BXC12" s="617"/>
      <c r="BXD12" s="617"/>
      <c r="BXE12" s="617"/>
      <c r="BXF12" s="617"/>
      <c r="BXG12" s="617"/>
      <c r="BXH12" s="617"/>
      <c r="BXI12" s="617"/>
      <c r="BXJ12" s="617"/>
      <c r="BXK12" s="617"/>
      <c r="BXL12" s="617"/>
      <c r="BXM12" s="617"/>
      <c r="BXN12" s="617"/>
      <c r="BXO12" s="617"/>
      <c r="BXP12" s="617"/>
      <c r="BXQ12" s="617"/>
      <c r="BXR12" s="617"/>
      <c r="BXS12" s="617"/>
      <c r="BXT12" s="617"/>
      <c r="BXU12" s="617"/>
      <c r="BXV12" s="617"/>
      <c r="BXW12" s="617"/>
      <c r="BXX12" s="617"/>
      <c r="BXY12" s="617"/>
      <c r="BXZ12" s="617"/>
      <c r="BYA12" s="617"/>
      <c r="BYB12" s="617"/>
      <c r="BYC12" s="617"/>
      <c r="BYD12" s="617"/>
      <c r="BYE12" s="617"/>
      <c r="BYF12" s="617"/>
      <c r="BYG12" s="617"/>
      <c r="BYH12" s="617"/>
      <c r="BYI12" s="617"/>
      <c r="BYJ12" s="617"/>
      <c r="BYK12" s="617"/>
      <c r="BYL12" s="617"/>
      <c r="BYM12" s="617"/>
      <c r="BYN12" s="617"/>
      <c r="BYO12" s="617"/>
      <c r="BYP12" s="617"/>
      <c r="BYQ12" s="617"/>
      <c r="BYR12" s="617"/>
      <c r="BYS12" s="617"/>
      <c r="BYT12" s="617"/>
      <c r="BYU12" s="617"/>
      <c r="BYV12" s="617"/>
      <c r="BYW12" s="617"/>
      <c r="BYX12" s="617"/>
      <c r="BYY12" s="617"/>
      <c r="BYZ12" s="617"/>
      <c r="BZA12" s="617"/>
      <c r="BZB12" s="617"/>
      <c r="BZC12" s="617"/>
      <c r="BZD12" s="617"/>
      <c r="BZE12" s="617"/>
      <c r="BZF12" s="617"/>
      <c r="BZG12" s="617"/>
      <c r="BZH12" s="617"/>
      <c r="BZI12" s="617"/>
      <c r="BZJ12" s="617"/>
      <c r="BZK12" s="617"/>
      <c r="BZL12" s="617"/>
      <c r="BZM12" s="617"/>
      <c r="BZN12" s="617"/>
      <c r="BZO12" s="617"/>
      <c r="BZP12" s="617"/>
      <c r="BZQ12" s="617"/>
      <c r="BZR12" s="617"/>
      <c r="BZS12" s="617"/>
      <c r="BZT12" s="617"/>
      <c r="BZU12" s="617"/>
      <c r="BZV12" s="617"/>
      <c r="BZW12" s="617"/>
      <c r="BZX12" s="617"/>
      <c r="BZY12" s="617"/>
      <c r="BZZ12" s="617"/>
      <c r="CAA12" s="617"/>
      <c r="CAB12" s="617"/>
      <c r="CAC12" s="617"/>
      <c r="CAD12" s="617"/>
      <c r="CAE12" s="617"/>
      <c r="CAF12" s="617"/>
      <c r="CAG12" s="617"/>
      <c r="CAH12" s="617"/>
      <c r="CAI12" s="617"/>
      <c r="CAJ12" s="617"/>
      <c r="CAK12" s="617"/>
      <c r="CAL12" s="617"/>
      <c r="CAM12" s="617"/>
      <c r="CAN12" s="617"/>
      <c r="CAO12" s="617"/>
      <c r="CAP12" s="617"/>
      <c r="CAQ12" s="617"/>
      <c r="CAR12" s="617"/>
      <c r="CAS12" s="617"/>
      <c r="CAT12" s="617"/>
      <c r="CAU12" s="617"/>
      <c r="CAV12" s="617"/>
      <c r="CAW12" s="617"/>
      <c r="CAX12" s="617"/>
      <c r="CAY12" s="617"/>
      <c r="CAZ12" s="617"/>
      <c r="CBA12" s="617"/>
      <c r="CBB12" s="617"/>
      <c r="CBC12" s="617"/>
      <c r="CBD12" s="617"/>
      <c r="CBE12" s="617"/>
      <c r="CBF12" s="617"/>
      <c r="CBG12" s="617"/>
      <c r="CBH12" s="617"/>
      <c r="CBI12" s="617"/>
      <c r="CBJ12" s="617"/>
      <c r="CBK12" s="617"/>
      <c r="CBL12" s="617"/>
      <c r="CBM12" s="617"/>
      <c r="CBN12" s="617"/>
      <c r="CBO12" s="617"/>
      <c r="CBP12" s="617"/>
      <c r="CBQ12" s="617"/>
      <c r="CBR12" s="617"/>
      <c r="CBS12" s="617"/>
      <c r="CBT12" s="617"/>
      <c r="CBU12" s="617"/>
      <c r="CBV12" s="617"/>
      <c r="CBW12" s="617"/>
      <c r="CBX12" s="617"/>
      <c r="CBY12" s="617"/>
      <c r="CBZ12" s="617"/>
      <c r="CCA12" s="617"/>
      <c r="CCB12" s="617"/>
      <c r="CCC12" s="617"/>
      <c r="CCD12" s="617"/>
      <c r="CCE12" s="617"/>
      <c r="CCF12" s="617"/>
      <c r="CCG12" s="617"/>
      <c r="CCH12" s="617"/>
      <c r="CCI12" s="617"/>
      <c r="CCJ12" s="617"/>
      <c r="CCK12" s="617"/>
      <c r="CCL12" s="617"/>
      <c r="CCM12" s="617"/>
      <c r="CCN12" s="617"/>
      <c r="CCO12" s="617"/>
      <c r="CCP12" s="617"/>
      <c r="CCQ12" s="617"/>
      <c r="CCR12" s="617"/>
      <c r="CCS12" s="617"/>
      <c r="CCT12" s="617"/>
      <c r="CCU12" s="617"/>
      <c r="CCV12" s="617"/>
      <c r="CCW12" s="617"/>
      <c r="CCX12" s="617"/>
      <c r="CCY12" s="617"/>
      <c r="CCZ12" s="617"/>
      <c r="CDA12" s="617"/>
      <c r="CDB12" s="617"/>
      <c r="CDC12" s="617"/>
      <c r="CDD12" s="617"/>
      <c r="CDE12" s="617"/>
      <c r="CDF12" s="617"/>
      <c r="CDG12" s="617"/>
      <c r="CDH12" s="617"/>
      <c r="CDI12" s="617"/>
      <c r="CDJ12" s="617"/>
      <c r="CDK12" s="617"/>
      <c r="CDL12" s="617"/>
      <c r="CDM12" s="617"/>
      <c r="CDN12" s="617"/>
      <c r="CDO12" s="617"/>
      <c r="CDP12" s="617"/>
      <c r="CDQ12" s="617"/>
      <c r="CDR12" s="617"/>
      <c r="CDS12" s="617"/>
      <c r="CDT12" s="617"/>
      <c r="CDU12" s="617"/>
      <c r="CDV12" s="617"/>
      <c r="CDW12" s="617"/>
      <c r="CDX12" s="617"/>
      <c r="CDY12" s="617"/>
      <c r="CDZ12" s="617"/>
      <c r="CEA12" s="617"/>
      <c r="CEB12" s="617"/>
      <c r="CEC12" s="617"/>
      <c r="CED12" s="617"/>
      <c r="CEE12" s="617"/>
      <c r="CEF12" s="617"/>
      <c r="CEG12" s="617"/>
      <c r="CEH12" s="617"/>
      <c r="CEI12" s="617"/>
      <c r="CEJ12" s="617"/>
      <c r="CEK12" s="617"/>
      <c r="CEL12" s="617"/>
      <c r="CEM12" s="617"/>
      <c r="CEN12" s="617"/>
      <c r="CEO12" s="617"/>
      <c r="CEP12" s="617"/>
      <c r="CEQ12" s="617"/>
      <c r="CER12" s="617"/>
      <c r="CES12" s="617"/>
      <c r="CET12" s="617"/>
      <c r="CEU12" s="617"/>
      <c r="CEV12" s="617"/>
      <c r="CEW12" s="617"/>
      <c r="CEX12" s="617"/>
      <c r="CEY12" s="617"/>
      <c r="CEZ12" s="617"/>
      <c r="CFA12" s="617"/>
      <c r="CFB12" s="617"/>
      <c r="CFC12" s="617"/>
      <c r="CFD12" s="617"/>
      <c r="CFE12" s="617"/>
      <c r="CFF12" s="617"/>
      <c r="CFG12" s="617"/>
      <c r="CFH12" s="617"/>
      <c r="CFI12" s="617"/>
      <c r="CFJ12" s="617"/>
      <c r="CFK12" s="617"/>
      <c r="CFL12" s="617"/>
      <c r="CFM12" s="617"/>
      <c r="CFN12" s="617"/>
      <c r="CFO12" s="617"/>
      <c r="CFP12" s="617"/>
      <c r="CFQ12" s="617"/>
      <c r="CFR12" s="617"/>
      <c r="CFS12" s="617"/>
      <c r="CFT12" s="617"/>
      <c r="CFU12" s="617"/>
      <c r="CFV12" s="617"/>
      <c r="CFW12" s="617"/>
      <c r="CFX12" s="617"/>
      <c r="CFY12" s="617"/>
      <c r="CFZ12" s="617"/>
      <c r="CGA12" s="617"/>
      <c r="CGB12" s="617"/>
      <c r="CGC12" s="617"/>
      <c r="CGD12" s="617"/>
      <c r="CGE12" s="617"/>
      <c r="CGF12" s="617"/>
      <c r="CGG12" s="617"/>
      <c r="CGH12" s="617"/>
      <c r="CGI12" s="617"/>
      <c r="CGJ12" s="617"/>
      <c r="CGK12" s="617"/>
      <c r="CGL12" s="617"/>
      <c r="CGM12" s="617"/>
      <c r="CGN12" s="617"/>
      <c r="CGO12" s="617"/>
      <c r="CGP12" s="617"/>
      <c r="CGQ12" s="617"/>
      <c r="CGR12" s="617"/>
      <c r="CGS12" s="617"/>
      <c r="CGT12" s="617"/>
      <c r="CGU12" s="617"/>
      <c r="CGV12" s="617"/>
      <c r="CGW12" s="617"/>
      <c r="CGX12" s="617"/>
      <c r="CGY12" s="617"/>
      <c r="CGZ12" s="617"/>
      <c r="CHA12" s="617"/>
      <c r="CHB12" s="617"/>
      <c r="CHC12" s="617"/>
      <c r="CHD12" s="617"/>
      <c r="CHE12" s="617"/>
      <c r="CHF12" s="617"/>
      <c r="CHG12" s="617"/>
      <c r="CHH12" s="617"/>
      <c r="CHI12" s="617"/>
      <c r="CHJ12" s="617"/>
      <c r="CHK12" s="617"/>
      <c r="CHL12" s="617"/>
      <c r="CHM12" s="617"/>
      <c r="CHN12" s="617"/>
      <c r="CHO12" s="617"/>
      <c r="CHP12" s="617"/>
      <c r="CHQ12" s="617"/>
      <c r="CHR12" s="617"/>
      <c r="CHS12" s="617"/>
      <c r="CHT12" s="617"/>
      <c r="CHU12" s="617"/>
      <c r="CHV12" s="617"/>
      <c r="CHW12" s="617"/>
      <c r="CHX12" s="617"/>
      <c r="CHY12" s="617"/>
      <c r="CHZ12" s="617"/>
      <c r="CIA12" s="617"/>
      <c r="CIB12" s="617"/>
      <c r="CIC12" s="617"/>
      <c r="CID12" s="617"/>
      <c r="CIE12" s="617"/>
      <c r="CIF12" s="617"/>
      <c r="CIG12" s="617"/>
      <c r="CIH12" s="617"/>
      <c r="CII12" s="617"/>
      <c r="CIJ12" s="617"/>
      <c r="CIK12" s="617"/>
      <c r="CIL12" s="617"/>
      <c r="CIM12" s="617"/>
      <c r="CIN12" s="617"/>
      <c r="CIO12" s="617"/>
      <c r="CIP12" s="617"/>
      <c r="CIQ12" s="617"/>
      <c r="CIR12" s="617"/>
      <c r="CIS12" s="617"/>
      <c r="CIT12" s="617"/>
      <c r="CIU12" s="617"/>
      <c r="CIV12" s="617"/>
      <c r="CIW12" s="617"/>
      <c r="CIX12" s="617"/>
      <c r="CIY12" s="617"/>
      <c r="CIZ12" s="617"/>
      <c r="CJA12" s="617"/>
      <c r="CJB12" s="617"/>
      <c r="CJC12" s="617"/>
      <c r="CJD12" s="617"/>
      <c r="CJE12" s="617"/>
      <c r="CJF12" s="617"/>
      <c r="CJG12" s="617"/>
      <c r="CJH12" s="617"/>
      <c r="CJI12" s="617"/>
      <c r="CJJ12" s="617"/>
      <c r="CJK12" s="617"/>
      <c r="CJL12" s="617"/>
      <c r="CJM12" s="617"/>
      <c r="CJN12" s="617"/>
      <c r="CJO12" s="617"/>
      <c r="CJP12" s="617"/>
      <c r="CJQ12" s="617"/>
      <c r="CJR12" s="617"/>
      <c r="CJS12" s="617"/>
      <c r="CJT12" s="617"/>
      <c r="CJU12" s="617"/>
      <c r="CJV12" s="617"/>
      <c r="CJW12" s="617"/>
      <c r="CJX12" s="617"/>
      <c r="CJY12" s="617"/>
      <c r="CJZ12" s="617"/>
      <c r="CKA12" s="617"/>
      <c r="CKB12" s="617"/>
      <c r="CKC12" s="617"/>
      <c r="CKD12" s="617"/>
      <c r="CKE12" s="617"/>
      <c r="CKF12" s="617"/>
      <c r="CKG12" s="617"/>
      <c r="CKH12" s="617"/>
      <c r="CKI12" s="617"/>
      <c r="CKJ12" s="617"/>
      <c r="CKK12" s="617"/>
      <c r="CKL12" s="617"/>
      <c r="CKM12" s="617"/>
      <c r="CKN12" s="617"/>
      <c r="CKO12" s="617"/>
      <c r="CKP12" s="617"/>
      <c r="CKQ12" s="617"/>
      <c r="CKR12" s="617"/>
      <c r="CKS12" s="617"/>
      <c r="CKT12" s="617"/>
      <c r="CKU12" s="617"/>
      <c r="CKV12" s="617"/>
      <c r="CKW12" s="617"/>
      <c r="CKX12" s="617"/>
      <c r="CKY12" s="617"/>
      <c r="CKZ12" s="617"/>
      <c r="CLA12" s="617"/>
      <c r="CLB12" s="617"/>
      <c r="CLC12" s="617"/>
      <c r="CLD12" s="617"/>
      <c r="CLE12" s="617"/>
      <c r="CLF12" s="617"/>
      <c r="CLG12" s="617"/>
      <c r="CLH12" s="617"/>
      <c r="CLI12" s="617"/>
      <c r="CLJ12" s="617"/>
      <c r="CLK12" s="617"/>
      <c r="CLL12" s="617"/>
      <c r="CLM12" s="617"/>
      <c r="CLN12" s="617"/>
      <c r="CLO12" s="617"/>
      <c r="CLP12" s="617"/>
      <c r="CLQ12" s="617"/>
      <c r="CLR12" s="617"/>
      <c r="CLS12" s="617"/>
      <c r="CLT12" s="617"/>
      <c r="CLU12" s="617"/>
      <c r="CLV12" s="617"/>
      <c r="CLW12" s="617"/>
      <c r="CLX12" s="617"/>
      <c r="CLY12" s="617"/>
      <c r="CLZ12" s="617"/>
      <c r="CMA12" s="617"/>
      <c r="CMB12" s="617"/>
      <c r="CMC12" s="617"/>
      <c r="CMD12" s="617"/>
      <c r="CME12" s="617"/>
      <c r="CMF12" s="617"/>
      <c r="CMG12" s="617"/>
      <c r="CMH12" s="617"/>
      <c r="CMI12" s="617"/>
      <c r="CMJ12" s="617"/>
      <c r="CMK12" s="617"/>
      <c r="CML12" s="617"/>
      <c r="CMM12" s="617"/>
      <c r="CMN12" s="617"/>
      <c r="CMO12" s="617"/>
      <c r="CMP12" s="617"/>
      <c r="CMQ12" s="617"/>
      <c r="CMR12" s="617"/>
      <c r="CMS12" s="617"/>
      <c r="CMT12" s="617"/>
      <c r="CMU12" s="617"/>
      <c r="CMV12" s="617"/>
      <c r="CMW12" s="617"/>
      <c r="CMX12" s="617"/>
      <c r="CMY12" s="617"/>
      <c r="CMZ12" s="617"/>
      <c r="CNA12" s="617"/>
      <c r="CNB12" s="617"/>
      <c r="CNC12" s="617"/>
      <c r="CND12" s="617"/>
      <c r="CNE12" s="617"/>
      <c r="CNF12" s="617"/>
      <c r="CNG12" s="617"/>
      <c r="CNH12" s="617"/>
      <c r="CNI12" s="617"/>
      <c r="CNJ12" s="617"/>
      <c r="CNK12" s="617"/>
      <c r="CNL12" s="617"/>
      <c r="CNM12" s="617"/>
      <c r="CNN12" s="617"/>
      <c r="CNO12" s="617"/>
      <c r="CNP12" s="617"/>
      <c r="CNQ12" s="617"/>
      <c r="CNR12" s="617"/>
      <c r="CNS12" s="617"/>
      <c r="CNT12" s="617"/>
      <c r="CNU12" s="617"/>
      <c r="CNV12" s="617"/>
      <c r="CNW12" s="617"/>
      <c r="CNX12" s="617"/>
      <c r="CNY12" s="617"/>
      <c r="CNZ12" s="617"/>
      <c r="COA12" s="617"/>
      <c r="COB12" s="617"/>
      <c r="COC12" s="617"/>
      <c r="COD12" s="617"/>
      <c r="COE12" s="617"/>
      <c r="COF12" s="617"/>
      <c r="COG12" s="617"/>
      <c r="COH12" s="617"/>
      <c r="COI12" s="617"/>
      <c r="COJ12" s="617"/>
      <c r="COK12" s="617"/>
      <c r="COL12" s="617"/>
      <c r="COM12" s="617"/>
      <c r="CON12" s="617"/>
      <c r="COO12" s="617"/>
      <c r="COP12" s="617"/>
      <c r="COQ12" s="617"/>
      <c r="COR12" s="617"/>
      <c r="COS12" s="617"/>
      <c r="COT12" s="617"/>
      <c r="COU12" s="617"/>
      <c r="COV12" s="617"/>
      <c r="COW12" s="617"/>
      <c r="COX12" s="617"/>
      <c r="COY12" s="617"/>
      <c r="COZ12" s="617"/>
      <c r="CPA12" s="617"/>
      <c r="CPB12" s="617"/>
      <c r="CPC12" s="617"/>
      <c r="CPD12" s="617"/>
      <c r="CPE12" s="617"/>
      <c r="CPF12" s="617"/>
      <c r="CPG12" s="617"/>
      <c r="CPH12" s="617"/>
      <c r="CPI12" s="617"/>
      <c r="CPJ12" s="617"/>
      <c r="CPK12" s="617"/>
      <c r="CPL12" s="617"/>
      <c r="CPM12" s="617"/>
      <c r="CPN12" s="617"/>
      <c r="CPO12" s="617"/>
      <c r="CPP12" s="617"/>
      <c r="CPQ12" s="617"/>
      <c r="CPR12" s="617"/>
      <c r="CPS12" s="617"/>
      <c r="CPT12" s="617"/>
      <c r="CPU12" s="617"/>
      <c r="CPV12" s="617"/>
      <c r="CPW12" s="617"/>
      <c r="CPX12" s="617"/>
      <c r="CPY12" s="617"/>
      <c r="CPZ12" s="617"/>
      <c r="CQA12" s="617"/>
      <c r="CQB12" s="617"/>
      <c r="CQC12" s="617"/>
      <c r="CQD12" s="617"/>
      <c r="CQE12" s="617"/>
      <c r="CQF12" s="617"/>
      <c r="CQG12" s="617"/>
      <c r="CQH12" s="617"/>
      <c r="CQI12" s="617"/>
      <c r="CQJ12" s="617"/>
      <c r="CQK12" s="617"/>
      <c r="CQL12" s="617"/>
      <c r="CQM12" s="617"/>
      <c r="CQN12" s="617"/>
      <c r="CQO12" s="617"/>
      <c r="CQP12" s="617"/>
      <c r="CQQ12" s="617"/>
      <c r="CQR12" s="617"/>
      <c r="CQS12" s="617"/>
      <c r="CQT12" s="617"/>
      <c r="CQU12" s="617"/>
      <c r="CQV12" s="617"/>
      <c r="CQW12" s="617"/>
      <c r="CQX12" s="617"/>
      <c r="CQY12" s="617"/>
      <c r="CQZ12" s="617"/>
      <c r="CRA12" s="617"/>
      <c r="CRB12" s="617"/>
      <c r="CRC12" s="617"/>
      <c r="CRD12" s="617"/>
      <c r="CRE12" s="617"/>
      <c r="CRF12" s="617"/>
      <c r="CRG12" s="617"/>
      <c r="CRH12" s="617"/>
      <c r="CRI12" s="617"/>
      <c r="CRJ12" s="617"/>
      <c r="CRK12" s="617"/>
      <c r="CRL12" s="617"/>
      <c r="CRM12" s="617"/>
      <c r="CRN12" s="617"/>
      <c r="CRO12" s="617"/>
      <c r="CRP12" s="617"/>
      <c r="CRQ12" s="617"/>
      <c r="CRR12" s="617"/>
      <c r="CRS12" s="617"/>
      <c r="CRT12" s="617"/>
      <c r="CRU12" s="617"/>
      <c r="CRV12" s="617"/>
      <c r="CRW12" s="617"/>
      <c r="CRX12" s="617"/>
      <c r="CRY12" s="617"/>
      <c r="CRZ12" s="617"/>
      <c r="CSA12" s="617"/>
      <c r="CSB12" s="617"/>
      <c r="CSC12" s="617"/>
      <c r="CSD12" s="617"/>
      <c r="CSE12" s="617"/>
      <c r="CSF12" s="617"/>
      <c r="CSG12" s="617"/>
      <c r="CSH12" s="617"/>
      <c r="CSI12" s="617"/>
      <c r="CSJ12" s="617"/>
      <c r="CSK12" s="617"/>
      <c r="CSL12" s="617"/>
      <c r="CSM12" s="617"/>
      <c r="CSN12" s="617"/>
      <c r="CSO12" s="617"/>
      <c r="CSP12" s="617"/>
      <c r="CSQ12" s="617"/>
      <c r="CSR12" s="617"/>
      <c r="CSS12" s="617"/>
      <c r="CST12" s="617"/>
      <c r="CSU12" s="617"/>
      <c r="CSV12" s="617"/>
      <c r="CSW12" s="617"/>
      <c r="CSX12" s="617"/>
      <c r="CSY12" s="617"/>
      <c r="CSZ12" s="617"/>
      <c r="CTA12" s="617"/>
      <c r="CTB12" s="617"/>
      <c r="CTC12" s="617"/>
      <c r="CTD12" s="617"/>
      <c r="CTE12" s="617"/>
      <c r="CTF12" s="617"/>
      <c r="CTG12" s="617"/>
      <c r="CTH12" s="617"/>
      <c r="CTI12" s="617"/>
      <c r="CTJ12" s="617"/>
      <c r="CTK12" s="617"/>
      <c r="CTL12" s="617"/>
      <c r="CTM12" s="617"/>
      <c r="CTN12" s="617"/>
      <c r="CTO12" s="617"/>
      <c r="CTP12" s="617"/>
      <c r="CTQ12" s="617"/>
      <c r="CTR12" s="617"/>
      <c r="CTS12" s="617"/>
      <c r="CTT12" s="617"/>
      <c r="CTU12" s="617"/>
      <c r="CTV12" s="617"/>
      <c r="CTW12" s="617"/>
      <c r="CTX12" s="617"/>
      <c r="CTY12" s="617"/>
      <c r="CTZ12" s="617"/>
      <c r="CUA12" s="617"/>
      <c r="CUB12" s="617"/>
      <c r="CUC12" s="617"/>
      <c r="CUD12" s="617"/>
      <c r="CUE12" s="617"/>
      <c r="CUF12" s="617"/>
      <c r="CUG12" s="617"/>
      <c r="CUH12" s="617"/>
      <c r="CUI12" s="617"/>
      <c r="CUJ12" s="617"/>
      <c r="CUK12" s="617"/>
      <c r="CUL12" s="617"/>
      <c r="CUM12" s="617"/>
      <c r="CUN12" s="617"/>
      <c r="CUO12" s="617"/>
      <c r="CUP12" s="617"/>
      <c r="CUQ12" s="617"/>
      <c r="CUR12" s="617"/>
      <c r="CUS12" s="617"/>
      <c r="CUT12" s="617"/>
      <c r="CUU12" s="617"/>
      <c r="CUV12" s="617"/>
      <c r="CUW12" s="617"/>
      <c r="CUX12" s="617"/>
      <c r="CUY12" s="617"/>
      <c r="CUZ12" s="617"/>
      <c r="CVA12" s="617"/>
      <c r="CVB12" s="617"/>
      <c r="CVC12" s="617"/>
      <c r="CVD12" s="617"/>
      <c r="CVE12" s="617"/>
      <c r="CVF12" s="617"/>
      <c r="CVG12" s="617"/>
      <c r="CVH12" s="617"/>
      <c r="CVI12" s="617"/>
      <c r="CVJ12" s="617"/>
      <c r="CVK12" s="617"/>
      <c r="CVL12" s="617"/>
      <c r="CVM12" s="617"/>
      <c r="CVN12" s="617"/>
      <c r="CVO12" s="617"/>
      <c r="CVP12" s="617"/>
      <c r="CVQ12" s="617"/>
      <c r="CVR12" s="617"/>
      <c r="CVS12" s="617"/>
      <c r="CVT12" s="617"/>
      <c r="CVU12" s="617"/>
      <c r="CVV12" s="617"/>
      <c r="CVW12" s="617"/>
      <c r="CVX12" s="617"/>
      <c r="CVY12" s="617"/>
      <c r="CVZ12" s="617"/>
      <c r="CWA12" s="617"/>
      <c r="CWB12" s="617"/>
      <c r="CWC12" s="617"/>
      <c r="CWD12" s="617"/>
      <c r="CWE12" s="617"/>
      <c r="CWF12" s="617"/>
      <c r="CWG12" s="617"/>
      <c r="CWH12" s="617"/>
      <c r="CWI12" s="617"/>
      <c r="CWJ12" s="617"/>
      <c r="CWK12" s="617"/>
      <c r="CWL12" s="617"/>
      <c r="CWM12" s="617"/>
      <c r="CWN12" s="617"/>
      <c r="CWO12" s="617"/>
      <c r="CWP12" s="617"/>
      <c r="CWQ12" s="617"/>
      <c r="CWR12" s="617"/>
      <c r="CWS12" s="617"/>
      <c r="CWT12" s="617"/>
      <c r="CWU12" s="617"/>
      <c r="CWV12" s="617"/>
      <c r="CWW12" s="617"/>
      <c r="CWX12" s="617"/>
      <c r="CWY12" s="617"/>
      <c r="CWZ12" s="617"/>
      <c r="CXA12" s="617"/>
      <c r="CXB12" s="617"/>
      <c r="CXC12" s="617"/>
      <c r="CXD12" s="617"/>
      <c r="CXE12" s="617"/>
      <c r="CXF12" s="617"/>
      <c r="CXG12" s="617"/>
      <c r="CXH12" s="617"/>
      <c r="CXI12" s="617"/>
      <c r="CXJ12" s="617"/>
      <c r="CXK12" s="617"/>
      <c r="CXL12" s="617"/>
      <c r="CXM12" s="617"/>
      <c r="CXN12" s="617"/>
      <c r="CXO12" s="617"/>
      <c r="CXP12" s="617"/>
      <c r="CXQ12" s="617"/>
      <c r="CXR12" s="617"/>
      <c r="CXS12" s="617"/>
      <c r="CXT12" s="617"/>
      <c r="CXU12" s="617"/>
      <c r="CXV12" s="617"/>
      <c r="CXW12" s="617"/>
      <c r="CXX12" s="617"/>
      <c r="CXY12" s="617"/>
      <c r="CXZ12" s="617"/>
      <c r="CYA12" s="617"/>
      <c r="CYB12" s="617"/>
      <c r="CYC12" s="617"/>
      <c r="CYD12" s="617"/>
      <c r="CYE12" s="617"/>
      <c r="CYF12" s="617"/>
      <c r="CYG12" s="617"/>
      <c r="CYH12" s="617"/>
      <c r="CYI12" s="617"/>
      <c r="CYJ12" s="617"/>
      <c r="CYK12" s="617"/>
      <c r="CYL12" s="617"/>
      <c r="CYM12" s="617"/>
      <c r="CYN12" s="617"/>
      <c r="CYO12" s="617"/>
      <c r="CYP12" s="617"/>
      <c r="CYQ12" s="617"/>
      <c r="CYR12" s="617"/>
      <c r="CYS12" s="617"/>
      <c r="CYT12" s="617"/>
      <c r="CYU12" s="617"/>
      <c r="CYV12" s="617"/>
      <c r="CYW12" s="617"/>
      <c r="CYX12" s="617"/>
      <c r="CYY12" s="617"/>
      <c r="CYZ12" s="617"/>
      <c r="CZA12" s="617"/>
      <c r="CZB12" s="617"/>
      <c r="CZC12" s="617"/>
      <c r="CZD12" s="617"/>
      <c r="CZE12" s="617"/>
      <c r="CZF12" s="617"/>
      <c r="CZG12" s="617"/>
      <c r="CZH12" s="617"/>
      <c r="CZI12" s="617"/>
      <c r="CZJ12" s="617"/>
      <c r="CZK12" s="617"/>
      <c r="CZL12" s="617"/>
      <c r="CZM12" s="617"/>
      <c r="CZN12" s="617"/>
      <c r="CZO12" s="617"/>
      <c r="CZP12" s="617"/>
      <c r="CZQ12" s="617"/>
      <c r="CZR12" s="617"/>
      <c r="CZS12" s="617"/>
      <c r="CZT12" s="617"/>
      <c r="CZU12" s="617"/>
      <c r="CZV12" s="617"/>
      <c r="CZW12" s="617"/>
      <c r="CZX12" s="617"/>
      <c r="CZY12" s="617"/>
      <c r="CZZ12" s="617"/>
      <c r="DAA12" s="617"/>
      <c r="DAB12" s="617"/>
      <c r="DAC12" s="617"/>
      <c r="DAD12" s="617"/>
      <c r="DAE12" s="617"/>
      <c r="DAF12" s="617"/>
      <c r="DAG12" s="617"/>
      <c r="DAH12" s="617"/>
      <c r="DAI12" s="617"/>
      <c r="DAJ12" s="617"/>
      <c r="DAK12" s="617"/>
      <c r="DAL12" s="617"/>
      <c r="DAM12" s="617"/>
      <c r="DAN12" s="617"/>
      <c r="DAO12" s="617"/>
      <c r="DAP12" s="617"/>
      <c r="DAQ12" s="617"/>
      <c r="DAR12" s="617"/>
      <c r="DAS12" s="617"/>
      <c r="DAT12" s="617"/>
      <c r="DAU12" s="617"/>
      <c r="DAV12" s="617"/>
      <c r="DAW12" s="617"/>
      <c r="DAX12" s="617"/>
      <c r="DAY12" s="617"/>
      <c r="DAZ12" s="617"/>
      <c r="DBA12" s="617"/>
      <c r="DBB12" s="617"/>
      <c r="DBC12" s="617"/>
      <c r="DBD12" s="617"/>
      <c r="DBE12" s="617"/>
      <c r="DBF12" s="617"/>
      <c r="DBG12" s="617"/>
      <c r="DBH12" s="617"/>
      <c r="DBI12" s="617"/>
      <c r="DBJ12" s="617"/>
      <c r="DBK12" s="617"/>
      <c r="DBL12" s="617"/>
      <c r="DBM12" s="617"/>
      <c r="DBN12" s="617"/>
      <c r="DBO12" s="617"/>
      <c r="DBP12" s="617"/>
      <c r="DBQ12" s="617"/>
      <c r="DBR12" s="617"/>
      <c r="DBS12" s="617"/>
      <c r="DBT12" s="617"/>
      <c r="DBU12" s="617"/>
      <c r="DBV12" s="617"/>
      <c r="DBW12" s="617"/>
      <c r="DBX12" s="617"/>
      <c r="DBY12" s="617"/>
      <c r="DBZ12" s="617"/>
      <c r="DCA12" s="617"/>
      <c r="DCB12" s="617"/>
      <c r="DCC12" s="617"/>
      <c r="DCD12" s="617"/>
      <c r="DCE12" s="617"/>
      <c r="DCF12" s="617"/>
      <c r="DCG12" s="617"/>
      <c r="DCH12" s="617"/>
      <c r="DCI12" s="617"/>
      <c r="DCJ12" s="617"/>
      <c r="DCK12" s="617"/>
      <c r="DCL12" s="617"/>
      <c r="DCM12" s="617"/>
      <c r="DCN12" s="617"/>
      <c r="DCO12" s="617"/>
      <c r="DCP12" s="617"/>
      <c r="DCQ12" s="617"/>
      <c r="DCR12" s="617"/>
      <c r="DCS12" s="617"/>
      <c r="DCT12" s="617"/>
      <c r="DCU12" s="617"/>
      <c r="DCV12" s="617"/>
      <c r="DCW12" s="617"/>
      <c r="DCX12" s="617"/>
      <c r="DCY12" s="617"/>
      <c r="DCZ12" s="617"/>
      <c r="DDA12" s="617"/>
      <c r="DDB12" s="617"/>
      <c r="DDC12" s="617"/>
      <c r="DDD12" s="617"/>
      <c r="DDE12" s="617"/>
      <c r="DDF12" s="617"/>
      <c r="DDG12" s="617"/>
      <c r="DDH12" s="617"/>
      <c r="DDI12" s="617"/>
      <c r="DDJ12" s="617"/>
      <c r="DDK12" s="617"/>
      <c r="DDL12" s="617"/>
      <c r="DDM12" s="617"/>
      <c r="DDN12" s="617"/>
      <c r="DDO12" s="617"/>
      <c r="DDP12" s="617"/>
      <c r="DDQ12" s="617"/>
      <c r="DDR12" s="617"/>
      <c r="DDS12" s="617"/>
      <c r="DDT12" s="617"/>
      <c r="DDU12" s="617"/>
      <c r="DDV12" s="617"/>
      <c r="DDW12" s="617"/>
      <c r="DDX12" s="617"/>
      <c r="DDY12" s="617"/>
      <c r="DDZ12" s="617"/>
      <c r="DEA12" s="617"/>
      <c r="DEB12" s="617"/>
      <c r="DEC12" s="617"/>
      <c r="DED12" s="617"/>
      <c r="DEE12" s="617"/>
      <c r="DEF12" s="617"/>
      <c r="DEG12" s="617"/>
      <c r="DEH12" s="617"/>
      <c r="DEI12" s="617"/>
      <c r="DEJ12" s="617"/>
      <c r="DEK12" s="617"/>
      <c r="DEL12" s="617"/>
      <c r="DEM12" s="617"/>
      <c r="DEN12" s="617"/>
      <c r="DEO12" s="617"/>
      <c r="DEP12" s="617"/>
      <c r="DEQ12" s="617"/>
      <c r="DER12" s="617"/>
      <c r="DES12" s="617"/>
      <c r="DET12" s="617"/>
      <c r="DEU12" s="617"/>
      <c r="DEV12" s="617"/>
      <c r="DEW12" s="617"/>
      <c r="DEX12" s="617"/>
      <c r="DEY12" s="617"/>
      <c r="DEZ12" s="617"/>
      <c r="DFA12" s="617"/>
      <c r="DFB12" s="617"/>
      <c r="DFC12" s="617"/>
      <c r="DFD12" s="617"/>
      <c r="DFE12" s="617"/>
      <c r="DFF12" s="617"/>
      <c r="DFG12" s="617"/>
      <c r="DFH12" s="617"/>
      <c r="DFI12" s="617"/>
      <c r="DFJ12" s="617"/>
      <c r="DFK12" s="617"/>
      <c r="DFL12" s="617"/>
      <c r="DFM12" s="617"/>
      <c r="DFN12" s="617"/>
      <c r="DFO12" s="617"/>
      <c r="DFP12" s="617"/>
      <c r="DFQ12" s="617"/>
      <c r="DFR12" s="617"/>
      <c r="DFS12" s="617"/>
      <c r="DFT12" s="617"/>
      <c r="DFU12" s="617"/>
      <c r="DFV12" s="617"/>
      <c r="DFW12" s="617"/>
      <c r="DFX12" s="617"/>
      <c r="DFY12" s="617"/>
      <c r="DFZ12" s="617"/>
      <c r="DGA12" s="617"/>
      <c r="DGB12" s="617"/>
      <c r="DGC12" s="617"/>
      <c r="DGD12" s="617"/>
      <c r="DGE12" s="617"/>
      <c r="DGF12" s="617"/>
      <c r="DGG12" s="617"/>
      <c r="DGH12" s="617"/>
      <c r="DGI12" s="617"/>
      <c r="DGJ12" s="617"/>
      <c r="DGK12" s="617"/>
      <c r="DGL12" s="617"/>
      <c r="DGM12" s="617"/>
      <c r="DGN12" s="617"/>
      <c r="DGO12" s="617"/>
      <c r="DGP12" s="617"/>
      <c r="DGQ12" s="617"/>
      <c r="DGR12" s="617"/>
      <c r="DGS12" s="617"/>
      <c r="DGT12" s="617"/>
      <c r="DGU12" s="617"/>
      <c r="DGV12" s="617"/>
      <c r="DGW12" s="617"/>
      <c r="DGX12" s="617"/>
      <c r="DGY12" s="617"/>
      <c r="DGZ12" s="617"/>
      <c r="DHA12" s="617"/>
      <c r="DHB12" s="617"/>
      <c r="DHC12" s="617"/>
      <c r="DHD12" s="617"/>
      <c r="DHE12" s="617"/>
      <c r="DHF12" s="617"/>
      <c r="DHG12" s="617"/>
      <c r="DHH12" s="617"/>
      <c r="DHI12" s="617"/>
      <c r="DHJ12" s="617"/>
      <c r="DHK12" s="617"/>
      <c r="DHL12" s="617"/>
      <c r="DHM12" s="617"/>
      <c r="DHN12" s="617"/>
      <c r="DHO12" s="617"/>
      <c r="DHP12" s="617"/>
      <c r="DHQ12" s="617"/>
      <c r="DHR12" s="617"/>
      <c r="DHS12" s="617"/>
      <c r="DHT12" s="617"/>
      <c r="DHU12" s="617"/>
      <c r="DHV12" s="617"/>
      <c r="DHW12" s="617"/>
      <c r="DHX12" s="617"/>
      <c r="DHY12" s="617"/>
      <c r="DHZ12" s="617"/>
      <c r="DIA12" s="617"/>
      <c r="DIB12" s="617"/>
      <c r="DIC12" s="617"/>
      <c r="DID12" s="617"/>
      <c r="DIE12" s="617"/>
      <c r="DIF12" s="617"/>
      <c r="DIG12" s="617"/>
      <c r="DIH12" s="617"/>
      <c r="DII12" s="617"/>
      <c r="DIJ12" s="617"/>
      <c r="DIK12" s="617"/>
      <c r="DIL12" s="617"/>
      <c r="DIM12" s="617"/>
      <c r="DIN12" s="617"/>
      <c r="DIO12" s="617"/>
      <c r="DIP12" s="617"/>
      <c r="DIQ12" s="617"/>
      <c r="DIR12" s="617"/>
      <c r="DIS12" s="617"/>
      <c r="DIT12" s="617"/>
      <c r="DIU12" s="617"/>
      <c r="DIV12" s="617"/>
      <c r="DIW12" s="617"/>
      <c r="DIX12" s="617"/>
      <c r="DIY12" s="617"/>
      <c r="DIZ12" s="617"/>
      <c r="DJA12" s="617"/>
      <c r="DJB12" s="617"/>
      <c r="DJC12" s="617"/>
      <c r="DJD12" s="617"/>
      <c r="DJE12" s="617"/>
      <c r="DJF12" s="617"/>
      <c r="DJG12" s="617"/>
      <c r="DJH12" s="617"/>
      <c r="DJI12" s="617"/>
      <c r="DJJ12" s="617"/>
      <c r="DJK12" s="617"/>
      <c r="DJL12" s="617"/>
      <c r="DJM12" s="617"/>
      <c r="DJN12" s="617"/>
      <c r="DJO12" s="617"/>
      <c r="DJP12" s="617"/>
      <c r="DJQ12" s="617"/>
      <c r="DJR12" s="617"/>
      <c r="DJS12" s="617"/>
      <c r="DJT12" s="617"/>
      <c r="DJU12" s="617"/>
      <c r="DJV12" s="617"/>
      <c r="DJW12" s="617"/>
      <c r="DJX12" s="617"/>
      <c r="DJY12" s="617"/>
      <c r="DJZ12" s="617"/>
      <c r="DKA12" s="617"/>
      <c r="DKB12" s="617"/>
      <c r="DKC12" s="617"/>
      <c r="DKD12" s="617"/>
      <c r="DKE12" s="617"/>
      <c r="DKF12" s="617"/>
      <c r="DKG12" s="617"/>
      <c r="DKH12" s="617"/>
      <c r="DKI12" s="617"/>
      <c r="DKJ12" s="617"/>
      <c r="DKK12" s="617"/>
      <c r="DKL12" s="617"/>
      <c r="DKM12" s="617"/>
      <c r="DKN12" s="617"/>
      <c r="DKO12" s="617"/>
      <c r="DKP12" s="617"/>
      <c r="DKQ12" s="617"/>
      <c r="DKR12" s="617"/>
      <c r="DKS12" s="617"/>
      <c r="DKT12" s="617"/>
      <c r="DKU12" s="617"/>
      <c r="DKV12" s="617"/>
      <c r="DKW12" s="617"/>
      <c r="DKX12" s="617"/>
      <c r="DKY12" s="617"/>
      <c r="DKZ12" s="617"/>
      <c r="DLA12" s="617"/>
      <c r="DLB12" s="617"/>
      <c r="DLC12" s="617"/>
      <c r="DLD12" s="617"/>
      <c r="DLE12" s="617"/>
      <c r="DLF12" s="617"/>
      <c r="DLG12" s="617"/>
      <c r="DLH12" s="617"/>
      <c r="DLI12" s="617"/>
      <c r="DLJ12" s="617"/>
      <c r="DLK12" s="617"/>
      <c r="DLL12" s="617"/>
      <c r="DLM12" s="617"/>
      <c r="DLN12" s="617"/>
      <c r="DLO12" s="617"/>
      <c r="DLP12" s="617"/>
      <c r="DLQ12" s="617"/>
      <c r="DLR12" s="617"/>
      <c r="DLS12" s="617"/>
      <c r="DLT12" s="617"/>
      <c r="DLU12" s="617"/>
      <c r="DLV12" s="617"/>
      <c r="DLW12" s="617"/>
      <c r="DLX12" s="617"/>
      <c r="DLY12" s="617"/>
      <c r="DLZ12" s="617"/>
      <c r="DMA12" s="617"/>
      <c r="DMB12" s="617"/>
      <c r="DMC12" s="617"/>
      <c r="DMD12" s="617"/>
      <c r="DME12" s="617"/>
      <c r="DMF12" s="617"/>
      <c r="DMG12" s="617"/>
      <c r="DMH12" s="617"/>
      <c r="DMI12" s="617"/>
      <c r="DMJ12" s="617"/>
      <c r="DMK12" s="617"/>
      <c r="DML12" s="617"/>
      <c r="DMM12" s="617"/>
      <c r="DMN12" s="617"/>
      <c r="DMO12" s="617"/>
      <c r="DMP12" s="617"/>
      <c r="DMQ12" s="617"/>
      <c r="DMR12" s="617"/>
      <c r="DMS12" s="617"/>
      <c r="DMT12" s="617"/>
      <c r="DMU12" s="617"/>
      <c r="DMV12" s="617"/>
      <c r="DMW12" s="617"/>
      <c r="DMX12" s="617"/>
      <c r="DMY12" s="617"/>
      <c r="DMZ12" s="617"/>
      <c r="DNA12" s="617"/>
      <c r="DNB12" s="617"/>
      <c r="DNC12" s="617"/>
      <c r="DND12" s="617"/>
      <c r="DNE12" s="617"/>
      <c r="DNF12" s="617"/>
      <c r="DNG12" s="617"/>
      <c r="DNH12" s="617"/>
      <c r="DNI12" s="617"/>
      <c r="DNJ12" s="617"/>
      <c r="DNK12" s="617"/>
      <c r="DNL12" s="617"/>
      <c r="DNM12" s="617"/>
      <c r="DNN12" s="617"/>
      <c r="DNO12" s="617"/>
      <c r="DNP12" s="617"/>
      <c r="DNQ12" s="617"/>
      <c r="DNR12" s="617"/>
      <c r="DNS12" s="617"/>
      <c r="DNT12" s="617"/>
      <c r="DNU12" s="617"/>
      <c r="DNV12" s="617"/>
      <c r="DNW12" s="617"/>
      <c r="DNX12" s="617"/>
      <c r="DNY12" s="617"/>
      <c r="DNZ12" s="617"/>
      <c r="DOA12" s="617"/>
      <c r="DOB12" s="617"/>
      <c r="DOC12" s="617"/>
      <c r="DOD12" s="617"/>
      <c r="DOE12" s="617"/>
      <c r="DOF12" s="617"/>
      <c r="DOG12" s="617"/>
      <c r="DOH12" s="617"/>
      <c r="DOI12" s="617"/>
      <c r="DOJ12" s="617"/>
      <c r="DOK12" s="617"/>
      <c r="DOL12" s="617"/>
      <c r="DOM12" s="617"/>
      <c r="DON12" s="617"/>
      <c r="DOO12" s="617"/>
      <c r="DOP12" s="617"/>
      <c r="DOQ12" s="617"/>
      <c r="DOR12" s="617"/>
      <c r="DOS12" s="617"/>
      <c r="DOT12" s="617"/>
      <c r="DOU12" s="617"/>
      <c r="DOV12" s="617"/>
      <c r="DOW12" s="617"/>
      <c r="DOX12" s="617"/>
      <c r="DOY12" s="617"/>
      <c r="DOZ12" s="617"/>
      <c r="DPA12" s="617"/>
      <c r="DPB12" s="617"/>
      <c r="DPC12" s="617"/>
      <c r="DPD12" s="617"/>
      <c r="DPE12" s="617"/>
      <c r="DPF12" s="617"/>
      <c r="DPG12" s="617"/>
      <c r="DPH12" s="617"/>
      <c r="DPI12" s="617"/>
      <c r="DPJ12" s="617"/>
      <c r="DPK12" s="617"/>
      <c r="DPL12" s="617"/>
      <c r="DPM12" s="617"/>
      <c r="DPN12" s="617"/>
      <c r="DPO12" s="617"/>
      <c r="DPP12" s="617"/>
      <c r="DPQ12" s="617"/>
      <c r="DPR12" s="617"/>
      <c r="DPS12" s="617"/>
      <c r="DPT12" s="617"/>
      <c r="DPU12" s="617"/>
      <c r="DPV12" s="617"/>
      <c r="DPW12" s="617"/>
      <c r="DPX12" s="617"/>
      <c r="DPY12" s="617"/>
      <c r="DPZ12" s="617"/>
      <c r="DQA12" s="617"/>
      <c r="DQB12" s="617"/>
      <c r="DQC12" s="617"/>
      <c r="DQD12" s="617"/>
      <c r="DQE12" s="617"/>
      <c r="DQF12" s="617"/>
      <c r="DQG12" s="617"/>
      <c r="DQH12" s="617"/>
      <c r="DQI12" s="617"/>
      <c r="DQJ12" s="617"/>
      <c r="DQK12" s="617"/>
      <c r="DQL12" s="617"/>
      <c r="DQM12" s="617"/>
      <c r="DQN12" s="617"/>
      <c r="DQO12" s="617"/>
      <c r="DQP12" s="617"/>
      <c r="DQQ12" s="617"/>
      <c r="DQR12" s="617"/>
      <c r="DQS12" s="617"/>
      <c r="DQT12" s="617"/>
      <c r="DQU12" s="617"/>
      <c r="DQV12" s="617"/>
      <c r="DQW12" s="617"/>
      <c r="DQX12" s="617"/>
      <c r="DQY12" s="617"/>
      <c r="DQZ12" s="617"/>
      <c r="DRA12" s="617"/>
      <c r="DRB12" s="617"/>
      <c r="DRC12" s="617"/>
      <c r="DRD12" s="617"/>
      <c r="DRE12" s="617"/>
      <c r="DRF12" s="617"/>
      <c r="DRG12" s="617"/>
      <c r="DRH12" s="617"/>
      <c r="DRI12" s="617"/>
      <c r="DRJ12" s="617"/>
      <c r="DRK12" s="617"/>
      <c r="DRL12" s="617"/>
      <c r="DRM12" s="617"/>
      <c r="DRN12" s="617"/>
      <c r="DRO12" s="617"/>
      <c r="DRP12" s="617"/>
      <c r="DRQ12" s="617"/>
      <c r="DRR12" s="617"/>
      <c r="DRS12" s="617"/>
      <c r="DRT12" s="617"/>
      <c r="DRU12" s="617"/>
      <c r="DRV12" s="617"/>
      <c r="DRW12" s="617"/>
      <c r="DRX12" s="617"/>
      <c r="DRY12" s="617"/>
      <c r="DRZ12" s="617"/>
      <c r="DSA12" s="617"/>
      <c r="DSB12" s="617"/>
      <c r="DSC12" s="617"/>
      <c r="DSD12" s="617"/>
      <c r="DSE12" s="617"/>
      <c r="DSF12" s="617"/>
      <c r="DSG12" s="617"/>
      <c r="DSH12" s="617"/>
      <c r="DSI12" s="617"/>
      <c r="DSJ12" s="617"/>
      <c r="DSK12" s="617"/>
      <c r="DSL12" s="617"/>
      <c r="DSM12" s="617"/>
      <c r="DSN12" s="617"/>
      <c r="DSO12" s="617"/>
      <c r="DSP12" s="617"/>
      <c r="DSQ12" s="617"/>
      <c r="DSR12" s="617"/>
      <c r="DSS12" s="617"/>
      <c r="DST12" s="617"/>
      <c r="DSU12" s="617"/>
      <c r="DSV12" s="617"/>
      <c r="DSW12" s="617"/>
      <c r="DSX12" s="617"/>
      <c r="DSY12" s="617"/>
      <c r="DSZ12" s="617"/>
      <c r="DTA12" s="617"/>
      <c r="DTB12" s="617"/>
      <c r="DTC12" s="617"/>
      <c r="DTD12" s="617"/>
      <c r="DTE12" s="617"/>
      <c r="DTF12" s="617"/>
      <c r="DTG12" s="617"/>
      <c r="DTH12" s="617"/>
      <c r="DTI12" s="617"/>
      <c r="DTJ12" s="617"/>
      <c r="DTK12" s="617"/>
      <c r="DTL12" s="617"/>
      <c r="DTM12" s="617"/>
      <c r="DTN12" s="617"/>
      <c r="DTO12" s="617"/>
      <c r="DTP12" s="617"/>
      <c r="DTQ12" s="617"/>
      <c r="DTR12" s="617"/>
      <c r="DTS12" s="617"/>
      <c r="DTT12" s="617"/>
      <c r="DTU12" s="617"/>
      <c r="DTV12" s="617"/>
      <c r="DTW12" s="617"/>
      <c r="DTX12" s="617"/>
      <c r="DTY12" s="617"/>
      <c r="DTZ12" s="617"/>
      <c r="DUA12" s="617"/>
      <c r="DUB12" s="617"/>
      <c r="DUC12" s="617"/>
      <c r="DUD12" s="617"/>
      <c r="DUE12" s="617"/>
      <c r="DUF12" s="617"/>
      <c r="DUG12" s="617"/>
      <c r="DUH12" s="617"/>
      <c r="DUI12" s="617"/>
      <c r="DUJ12" s="617"/>
      <c r="DUK12" s="617"/>
      <c r="DUL12" s="617"/>
      <c r="DUM12" s="617"/>
      <c r="DUN12" s="617"/>
      <c r="DUO12" s="617"/>
      <c r="DUP12" s="617"/>
      <c r="DUQ12" s="617"/>
      <c r="DUR12" s="617"/>
      <c r="DUS12" s="617"/>
      <c r="DUT12" s="617"/>
      <c r="DUU12" s="617"/>
      <c r="DUV12" s="617"/>
      <c r="DUW12" s="617"/>
      <c r="DUX12" s="617"/>
      <c r="DUY12" s="617"/>
      <c r="DUZ12" s="617"/>
      <c r="DVA12" s="617"/>
      <c r="DVB12" s="617"/>
      <c r="DVC12" s="617"/>
      <c r="DVD12" s="617"/>
      <c r="DVE12" s="617"/>
      <c r="DVF12" s="617"/>
      <c r="DVG12" s="617"/>
      <c r="DVH12" s="617"/>
      <c r="DVI12" s="617"/>
      <c r="DVJ12" s="617"/>
      <c r="DVK12" s="617"/>
      <c r="DVL12" s="617"/>
      <c r="DVM12" s="617"/>
      <c r="DVN12" s="617"/>
      <c r="DVO12" s="617"/>
      <c r="DVP12" s="617"/>
      <c r="DVQ12" s="617"/>
      <c r="DVR12" s="617"/>
      <c r="DVS12" s="617"/>
      <c r="DVT12" s="617"/>
      <c r="DVU12" s="617"/>
      <c r="DVV12" s="617"/>
      <c r="DVW12" s="617"/>
      <c r="DVX12" s="617"/>
      <c r="DVY12" s="617"/>
      <c r="DVZ12" s="617"/>
      <c r="DWA12" s="617"/>
      <c r="DWB12" s="617"/>
      <c r="DWC12" s="617"/>
      <c r="DWD12" s="617"/>
      <c r="DWE12" s="617"/>
      <c r="DWF12" s="617"/>
      <c r="DWG12" s="617"/>
      <c r="DWH12" s="617"/>
      <c r="DWI12" s="617"/>
      <c r="DWJ12" s="617"/>
      <c r="DWK12" s="617"/>
      <c r="DWL12" s="617"/>
      <c r="DWM12" s="617"/>
      <c r="DWN12" s="617"/>
      <c r="DWO12" s="617"/>
      <c r="DWP12" s="617"/>
      <c r="DWQ12" s="617"/>
      <c r="DWR12" s="617"/>
      <c r="DWS12" s="617"/>
      <c r="DWT12" s="617"/>
      <c r="DWU12" s="617"/>
      <c r="DWV12" s="617"/>
      <c r="DWW12" s="617"/>
      <c r="DWX12" s="617"/>
      <c r="DWY12" s="617"/>
      <c r="DWZ12" s="617"/>
      <c r="DXA12" s="617"/>
      <c r="DXB12" s="617"/>
      <c r="DXC12" s="617"/>
      <c r="DXD12" s="617"/>
      <c r="DXE12" s="617"/>
      <c r="DXF12" s="617"/>
      <c r="DXG12" s="617"/>
      <c r="DXH12" s="617"/>
      <c r="DXI12" s="617"/>
      <c r="DXJ12" s="617"/>
      <c r="DXK12" s="617"/>
      <c r="DXL12" s="617"/>
      <c r="DXM12" s="617"/>
      <c r="DXN12" s="617"/>
      <c r="DXO12" s="617"/>
      <c r="DXP12" s="617"/>
      <c r="DXQ12" s="617"/>
      <c r="DXR12" s="617"/>
      <c r="DXS12" s="617"/>
      <c r="DXT12" s="617"/>
      <c r="DXU12" s="617"/>
      <c r="DXV12" s="617"/>
      <c r="DXW12" s="617"/>
      <c r="DXX12" s="617"/>
      <c r="DXY12" s="617"/>
      <c r="DXZ12" s="617"/>
      <c r="DYA12" s="617"/>
      <c r="DYB12" s="617"/>
      <c r="DYC12" s="617"/>
      <c r="DYD12" s="617"/>
      <c r="DYE12" s="617"/>
      <c r="DYF12" s="617"/>
      <c r="DYG12" s="617"/>
      <c r="DYH12" s="617"/>
      <c r="DYI12" s="617"/>
      <c r="DYJ12" s="617"/>
      <c r="DYK12" s="617"/>
      <c r="DYL12" s="617"/>
      <c r="DYM12" s="617"/>
      <c r="DYN12" s="617"/>
      <c r="DYO12" s="617"/>
      <c r="DYP12" s="617"/>
      <c r="DYQ12" s="617"/>
      <c r="DYR12" s="617"/>
      <c r="DYS12" s="617"/>
      <c r="DYT12" s="617"/>
      <c r="DYU12" s="617"/>
      <c r="DYV12" s="617"/>
      <c r="DYW12" s="617"/>
      <c r="DYX12" s="617"/>
      <c r="DYY12" s="617"/>
      <c r="DYZ12" s="617"/>
      <c r="DZA12" s="617"/>
      <c r="DZB12" s="617"/>
      <c r="DZC12" s="617"/>
      <c r="DZD12" s="617"/>
      <c r="DZE12" s="617"/>
      <c r="DZF12" s="617"/>
      <c r="DZG12" s="617"/>
      <c r="DZH12" s="617"/>
      <c r="DZI12" s="617"/>
      <c r="DZJ12" s="617"/>
      <c r="DZK12" s="617"/>
      <c r="DZL12" s="617"/>
      <c r="DZM12" s="617"/>
      <c r="DZN12" s="617"/>
      <c r="DZO12" s="617"/>
      <c r="DZP12" s="617"/>
      <c r="DZQ12" s="617"/>
      <c r="DZR12" s="617"/>
      <c r="DZS12" s="617"/>
      <c r="DZT12" s="617"/>
      <c r="DZU12" s="617"/>
      <c r="DZV12" s="617"/>
      <c r="DZW12" s="617"/>
      <c r="DZX12" s="617"/>
      <c r="DZY12" s="617"/>
      <c r="DZZ12" s="617"/>
      <c r="EAA12" s="617"/>
      <c r="EAB12" s="617"/>
      <c r="EAC12" s="617"/>
      <c r="EAD12" s="617"/>
      <c r="EAE12" s="617"/>
      <c r="EAF12" s="617"/>
      <c r="EAG12" s="617"/>
      <c r="EAH12" s="617"/>
      <c r="EAI12" s="617"/>
      <c r="EAJ12" s="617"/>
      <c r="EAK12" s="617"/>
      <c r="EAL12" s="617"/>
      <c r="EAM12" s="617"/>
      <c r="EAN12" s="617"/>
      <c r="EAO12" s="617"/>
      <c r="EAP12" s="617"/>
      <c r="EAQ12" s="617"/>
      <c r="EAR12" s="617"/>
      <c r="EAS12" s="617"/>
      <c r="EAT12" s="617"/>
      <c r="EAU12" s="617"/>
      <c r="EAV12" s="617"/>
      <c r="EAW12" s="617"/>
      <c r="EAX12" s="617"/>
      <c r="EAY12" s="617"/>
      <c r="EAZ12" s="617"/>
      <c r="EBA12" s="617"/>
      <c r="EBB12" s="617"/>
      <c r="EBC12" s="617"/>
      <c r="EBD12" s="617"/>
      <c r="EBE12" s="617"/>
      <c r="EBF12" s="617"/>
      <c r="EBG12" s="617"/>
      <c r="EBH12" s="617"/>
      <c r="EBI12" s="617"/>
      <c r="EBJ12" s="617"/>
      <c r="EBK12" s="617"/>
      <c r="EBL12" s="617"/>
      <c r="EBM12" s="617"/>
      <c r="EBN12" s="617"/>
      <c r="EBO12" s="617"/>
      <c r="EBP12" s="617"/>
      <c r="EBQ12" s="617"/>
      <c r="EBR12" s="617"/>
      <c r="EBS12" s="617"/>
      <c r="EBT12" s="617"/>
      <c r="EBU12" s="617"/>
      <c r="EBV12" s="617"/>
      <c r="EBW12" s="617"/>
      <c r="EBX12" s="617"/>
      <c r="EBY12" s="617"/>
      <c r="EBZ12" s="617"/>
      <c r="ECA12" s="617"/>
      <c r="ECB12" s="617"/>
      <c r="ECC12" s="617"/>
      <c r="ECD12" s="617"/>
      <c r="ECE12" s="617"/>
      <c r="ECF12" s="617"/>
      <c r="ECG12" s="617"/>
      <c r="ECH12" s="617"/>
      <c r="ECI12" s="617"/>
      <c r="ECJ12" s="617"/>
      <c r="ECK12" s="617"/>
      <c r="ECL12" s="617"/>
      <c r="ECM12" s="617"/>
      <c r="ECN12" s="617"/>
      <c r="ECO12" s="617"/>
      <c r="ECP12" s="617"/>
      <c r="ECQ12" s="617"/>
      <c r="ECR12" s="617"/>
      <c r="ECS12" s="617"/>
      <c r="ECT12" s="617"/>
      <c r="ECU12" s="617"/>
      <c r="ECV12" s="617"/>
      <c r="ECW12" s="617"/>
      <c r="ECX12" s="617"/>
      <c r="ECY12" s="617"/>
      <c r="ECZ12" s="617"/>
      <c r="EDA12" s="617"/>
      <c r="EDB12" s="617"/>
      <c r="EDC12" s="617"/>
      <c r="EDD12" s="617"/>
      <c r="EDE12" s="617"/>
      <c r="EDF12" s="617"/>
      <c r="EDG12" s="617"/>
      <c r="EDH12" s="617"/>
      <c r="EDI12" s="617"/>
      <c r="EDJ12" s="617"/>
      <c r="EDK12" s="617"/>
      <c r="EDL12" s="617"/>
      <c r="EDM12" s="617"/>
      <c r="EDN12" s="617"/>
      <c r="EDO12" s="617"/>
      <c r="EDP12" s="617"/>
      <c r="EDQ12" s="617"/>
      <c r="EDR12" s="617"/>
      <c r="EDS12" s="617"/>
      <c r="EDT12" s="617"/>
      <c r="EDU12" s="617"/>
      <c r="EDV12" s="617"/>
      <c r="EDW12" s="617"/>
      <c r="EDX12" s="617"/>
      <c r="EDY12" s="617"/>
      <c r="EDZ12" s="617"/>
      <c r="EEA12" s="617"/>
      <c r="EEB12" s="617"/>
      <c r="EEC12" s="617"/>
      <c r="EED12" s="617"/>
      <c r="EEE12" s="617"/>
      <c r="EEF12" s="617"/>
      <c r="EEG12" s="617"/>
      <c r="EEH12" s="617"/>
      <c r="EEI12" s="617"/>
      <c r="EEJ12" s="617"/>
      <c r="EEK12" s="617"/>
      <c r="EEL12" s="617"/>
      <c r="EEM12" s="617"/>
      <c r="EEN12" s="617"/>
      <c r="EEO12" s="617"/>
      <c r="EEP12" s="617"/>
      <c r="EEQ12" s="617"/>
      <c r="EER12" s="617"/>
      <c r="EES12" s="617"/>
      <c r="EET12" s="617"/>
      <c r="EEU12" s="617"/>
      <c r="EEV12" s="617"/>
      <c r="EEW12" s="617"/>
      <c r="EEX12" s="617"/>
      <c r="EEY12" s="617"/>
      <c r="EEZ12" s="617"/>
      <c r="EFA12" s="617"/>
      <c r="EFB12" s="617"/>
      <c r="EFC12" s="617"/>
      <c r="EFD12" s="617"/>
      <c r="EFE12" s="617"/>
      <c r="EFF12" s="617"/>
      <c r="EFG12" s="617"/>
      <c r="EFH12" s="617"/>
      <c r="EFI12" s="617"/>
      <c r="EFJ12" s="617"/>
      <c r="EFK12" s="617"/>
      <c r="EFL12" s="617"/>
      <c r="EFM12" s="617"/>
      <c r="EFN12" s="617"/>
      <c r="EFO12" s="617"/>
      <c r="EFP12" s="617"/>
      <c r="EFQ12" s="617"/>
      <c r="EFR12" s="617"/>
      <c r="EFS12" s="617"/>
      <c r="EFT12" s="617"/>
      <c r="EFU12" s="617"/>
      <c r="EFV12" s="617"/>
      <c r="EFW12" s="617"/>
      <c r="EFX12" s="617"/>
      <c r="EFY12" s="617"/>
      <c r="EFZ12" s="617"/>
      <c r="EGA12" s="617"/>
      <c r="EGB12" s="617"/>
      <c r="EGC12" s="617"/>
      <c r="EGD12" s="617"/>
      <c r="EGE12" s="617"/>
      <c r="EGF12" s="617"/>
      <c r="EGG12" s="617"/>
      <c r="EGH12" s="617"/>
      <c r="EGI12" s="617"/>
      <c r="EGJ12" s="617"/>
      <c r="EGK12" s="617"/>
      <c r="EGL12" s="617"/>
      <c r="EGM12" s="617"/>
      <c r="EGN12" s="617"/>
      <c r="EGO12" s="617"/>
      <c r="EGP12" s="617"/>
      <c r="EGQ12" s="617"/>
      <c r="EGR12" s="617"/>
      <c r="EGS12" s="617"/>
      <c r="EGT12" s="617"/>
      <c r="EGU12" s="617"/>
      <c r="EGV12" s="617"/>
      <c r="EGW12" s="617"/>
      <c r="EGX12" s="617"/>
      <c r="EGY12" s="617"/>
      <c r="EGZ12" s="617"/>
      <c r="EHA12" s="617"/>
      <c r="EHB12" s="617"/>
      <c r="EHC12" s="617"/>
      <c r="EHD12" s="617"/>
      <c r="EHE12" s="617"/>
      <c r="EHF12" s="617"/>
      <c r="EHG12" s="617"/>
      <c r="EHH12" s="617"/>
      <c r="EHI12" s="617"/>
      <c r="EHJ12" s="617"/>
      <c r="EHK12" s="617"/>
      <c r="EHL12" s="617"/>
      <c r="EHM12" s="617"/>
      <c r="EHN12" s="617"/>
      <c r="EHO12" s="617"/>
      <c r="EHP12" s="617"/>
      <c r="EHQ12" s="617"/>
      <c r="EHR12" s="617"/>
      <c r="EHS12" s="617"/>
      <c r="EHT12" s="617"/>
      <c r="EHU12" s="617"/>
      <c r="EHV12" s="617"/>
      <c r="EHW12" s="617"/>
      <c r="EHX12" s="617"/>
      <c r="EHY12" s="617"/>
      <c r="EHZ12" s="617"/>
      <c r="EIA12" s="617"/>
      <c r="EIB12" s="617"/>
      <c r="EIC12" s="617"/>
      <c r="EID12" s="617"/>
      <c r="EIE12" s="617"/>
      <c r="EIF12" s="617"/>
      <c r="EIG12" s="617"/>
      <c r="EIH12" s="617"/>
      <c r="EII12" s="617"/>
      <c r="EIJ12" s="617"/>
      <c r="EIK12" s="617"/>
      <c r="EIL12" s="617"/>
      <c r="EIM12" s="617"/>
      <c r="EIN12" s="617"/>
      <c r="EIO12" s="617"/>
      <c r="EIP12" s="617"/>
      <c r="EIQ12" s="617"/>
      <c r="EIR12" s="617"/>
      <c r="EIS12" s="617"/>
      <c r="EIT12" s="617"/>
      <c r="EIU12" s="617"/>
      <c r="EIV12" s="617"/>
      <c r="EIW12" s="617"/>
      <c r="EIX12" s="617"/>
      <c r="EIY12" s="617"/>
      <c r="EIZ12" s="617"/>
      <c r="EJA12" s="617"/>
      <c r="EJB12" s="617"/>
      <c r="EJC12" s="617"/>
      <c r="EJD12" s="617"/>
      <c r="EJE12" s="617"/>
      <c r="EJF12" s="617"/>
      <c r="EJG12" s="617"/>
      <c r="EJH12" s="617"/>
      <c r="EJI12" s="617"/>
      <c r="EJJ12" s="617"/>
      <c r="EJK12" s="617"/>
      <c r="EJL12" s="617"/>
      <c r="EJM12" s="617"/>
      <c r="EJN12" s="617"/>
      <c r="EJO12" s="617"/>
      <c r="EJP12" s="617"/>
      <c r="EJQ12" s="617"/>
      <c r="EJR12" s="617"/>
      <c r="EJS12" s="617"/>
      <c r="EJT12" s="617"/>
      <c r="EJU12" s="617"/>
      <c r="EJV12" s="617"/>
      <c r="EJW12" s="617"/>
      <c r="EJX12" s="617"/>
      <c r="EJY12" s="617"/>
      <c r="EJZ12" s="617"/>
      <c r="EKA12" s="617"/>
      <c r="EKB12" s="617"/>
      <c r="EKC12" s="617"/>
      <c r="EKD12" s="617"/>
      <c r="EKE12" s="617"/>
      <c r="EKF12" s="617"/>
      <c r="EKG12" s="617"/>
      <c r="EKH12" s="617"/>
      <c r="EKI12" s="617"/>
      <c r="EKJ12" s="617"/>
      <c r="EKK12" s="617"/>
      <c r="EKL12" s="617"/>
      <c r="EKM12" s="617"/>
      <c r="EKN12" s="617"/>
      <c r="EKO12" s="617"/>
      <c r="EKP12" s="617"/>
      <c r="EKQ12" s="617"/>
      <c r="EKR12" s="617"/>
      <c r="EKS12" s="617"/>
      <c r="EKT12" s="617"/>
      <c r="EKU12" s="617"/>
      <c r="EKV12" s="617"/>
      <c r="EKW12" s="617"/>
      <c r="EKX12" s="617"/>
      <c r="EKY12" s="617"/>
      <c r="EKZ12" s="617"/>
      <c r="ELA12" s="617"/>
      <c r="ELB12" s="617"/>
      <c r="ELC12" s="617"/>
      <c r="ELD12" s="617"/>
      <c r="ELE12" s="617"/>
      <c r="ELF12" s="617"/>
      <c r="ELG12" s="617"/>
      <c r="ELH12" s="617"/>
      <c r="ELI12" s="617"/>
      <c r="ELJ12" s="617"/>
      <c r="ELK12" s="617"/>
      <c r="ELL12" s="617"/>
      <c r="ELM12" s="617"/>
      <c r="ELN12" s="617"/>
      <c r="ELO12" s="617"/>
      <c r="ELP12" s="617"/>
      <c r="ELQ12" s="617"/>
      <c r="ELR12" s="617"/>
      <c r="ELS12" s="617"/>
      <c r="ELT12" s="617"/>
      <c r="ELU12" s="617"/>
      <c r="ELV12" s="617"/>
      <c r="ELW12" s="617"/>
      <c r="ELX12" s="617"/>
      <c r="ELY12" s="617"/>
      <c r="ELZ12" s="617"/>
      <c r="EMA12" s="617"/>
      <c r="EMB12" s="617"/>
      <c r="EMC12" s="617"/>
      <c r="EMD12" s="617"/>
      <c r="EME12" s="617"/>
      <c r="EMF12" s="617"/>
      <c r="EMG12" s="617"/>
      <c r="EMH12" s="617"/>
      <c r="EMI12" s="617"/>
      <c r="EMJ12" s="617"/>
      <c r="EMK12" s="617"/>
      <c r="EML12" s="617"/>
      <c r="EMM12" s="617"/>
      <c r="EMN12" s="617"/>
      <c r="EMO12" s="617"/>
      <c r="EMP12" s="617"/>
      <c r="EMQ12" s="617"/>
      <c r="EMR12" s="617"/>
      <c r="EMS12" s="617"/>
      <c r="EMT12" s="617"/>
      <c r="EMU12" s="617"/>
      <c r="EMV12" s="617"/>
      <c r="EMW12" s="617"/>
      <c r="EMX12" s="617"/>
      <c r="EMY12" s="617"/>
      <c r="EMZ12" s="617"/>
      <c r="ENA12" s="617"/>
      <c r="ENB12" s="617"/>
      <c r="ENC12" s="617"/>
      <c r="END12" s="617"/>
      <c r="ENE12" s="617"/>
      <c r="ENF12" s="617"/>
      <c r="ENG12" s="617"/>
      <c r="ENH12" s="617"/>
      <c r="ENI12" s="617"/>
      <c r="ENJ12" s="617"/>
      <c r="ENK12" s="617"/>
      <c r="ENL12" s="617"/>
      <c r="ENM12" s="617"/>
      <c r="ENN12" s="617"/>
      <c r="ENO12" s="617"/>
      <c r="ENP12" s="617"/>
      <c r="ENQ12" s="617"/>
      <c r="ENR12" s="617"/>
      <c r="ENS12" s="617"/>
      <c r="ENT12" s="617"/>
      <c r="ENU12" s="617"/>
      <c r="ENV12" s="617"/>
      <c r="ENW12" s="617"/>
      <c r="ENX12" s="617"/>
      <c r="ENY12" s="617"/>
      <c r="ENZ12" s="617"/>
      <c r="EOA12" s="617"/>
      <c r="EOB12" s="617"/>
      <c r="EOC12" s="617"/>
      <c r="EOD12" s="617"/>
      <c r="EOE12" s="617"/>
      <c r="EOF12" s="617"/>
      <c r="EOG12" s="617"/>
      <c r="EOH12" s="617"/>
      <c r="EOI12" s="617"/>
      <c r="EOJ12" s="617"/>
      <c r="EOK12" s="617"/>
      <c r="EOL12" s="617"/>
      <c r="EOM12" s="617"/>
      <c r="EON12" s="617"/>
      <c r="EOO12" s="617"/>
      <c r="EOP12" s="617"/>
      <c r="EOQ12" s="617"/>
      <c r="EOR12" s="617"/>
      <c r="EOS12" s="617"/>
      <c r="EOT12" s="617"/>
      <c r="EOU12" s="617"/>
      <c r="EOV12" s="617"/>
      <c r="EOW12" s="617"/>
      <c r="EOX12" s="617"/>
      <c r="EOY12" s="617"/>
      <c r="EOZ12" s="617"/>
      <c r="EPA12" s="617"/>
      <c r="EPB12" s="617"/>
      <c r="EPC12" s="617"/>
      <c r="EPD12" s="617"/>
      <c r="EPE12" s="617"/>
      <c r="EPF12" s="617"/>
      <c r="EPG12" s="617"/>
      <c r="EPH12" s="617"/>
      <c r="EPI12" s="617"/>
      <c r="EPJ12" s="617"/>
      <c r="EPK12" s="617"/>
      <c r="EPL12" s="617"/>
      <c r="EPM12" s="617"/>
      <c r="EPN12" s="617"/>
      <c r="EPO12" s="617"/>
      <c r="EPP12" s="617"/>
      <c r="EPQ12" s="617"/>
      <c r="EPR12" s="617"/>
      <c r="EPS12" s="617"/>
      <c r="EPT12" s="617"/>
      <c r="EPU12" s="617"/>
      <c r="EPV12" s="617"/>
      <c r="EPW12" s="617"/>
      <c r="EPX12" s="617"/>
      <c r="EPY12" s="617"/>
      <c r="EPZ12" s="617"/>
      <c r="EQA12" s="617"/>
      <c r="EQB12" s="617"/>
      <c r="EQC12" s="617"/>
      <c r="EQD12" s="617"/>
      <c r="EQE12" s="617"/>
      <c r="EQF12" s="617"/>
      <c r="EQG12" s="617"/>
      <c r="EQH12" s="617"/>
      <c r="EQI12" s="617"/>
      <c r="EQJ12" s="617"/>
      <c r="EQK12" s="617"/>
      <c r="EQL12" s="617"/>
      <c r="EQM12" s="617"/>
      <c r="EQN12" s="617"/>
      <c r="EQO12" s="617"/>
      <c r="EQP12" s="617"/>
      <c r="EQQ12" s="617"/>
      <c r="EQR12" s="617"/>
      <c r="EQS12" s="617"/>
      <c r="EQT12" s="617"/>
      <c r="EQU12" s="617"/>
      <c r="EQV12" s="617"/>
      <c r="EQW12" s="617"/>
      <c r="EQX12" s="617"/>
      <c r="EQY12" s="617"/>
      <c r="EQZ12" s="617"/>
      <c r="ERA12" s="617"/>
      <c r="ERB12" s="617"/>
      <c r="ERC12" s="617"/>
      <c r="ERD12" s="617"/>
      <c r="ERE12" s="617"/>
      <c r="ERF12" s="617"/>
      <c r="ERG12" s="617"/>
      <c r="ERH12" s="617"/>
      <c r="ERI12" s="617"/>
      <c r="ERJ12" s="617"/>
      <c r="ERK12" s="617"/>
      <c r="ERL12" s="617"/>
      <c r="ERM12" s="617"/>
      <c r="ERN12" s="617"/>
      <c r="ERO12" s="617"/>
      <c r="ERP12" s="617"/>
      <c r="ERQ12" s="617"/>
      <c r="ERR12" s="617"/>
      <c r="ERS12" s="617"/>
      <c r="ERT12" s="617"/>
      <c r="ERU12" s="617"/>
      <c r="ERV12" s="617"/>
      <c r="ERW12" s="617"/>
      <c r="ERX12" s="617"/>
      <c r="ERY12" s="617"/>
      <c r="ERZ12" s="617"/>
      <c r="ESA12" s="617"/>
      <c r="ESB12" s="617"/>
      <c r="ESC12" s="617"/>
      <c r="ESD12" s="617"/>
      <c r="ESE12" s="617"/>
      <c r="ESF12" s="617"/>
      <c r="ESG12" s="617"/>
      <c r="ESH12" s="617"/>
      <c r="ESI12" s="617"/>
      <c r="ESJ12" s="617"/>
      <c r="ESK12" s="617"/>
      <c r="ESL12" s="617"/>
      <c r="ESM12" s="617"/>
      <c r="ESN12" s="617"/>
      <c r="ESO12" s="617"/>
      <c r="ESP12" s="617"/>
      <c r="ESQ12" s="617"/>
      <c r="ESR12" s="617"/>
      <c r="ESS12" s="617"/>
      <c r="EST12" s="617"/>
      <c r="ESU12" s="617"/>
      <c r="ESV12" s="617"/>
      <c r="ESW12" s="617"/>
      <c r="ESX12" s="617"/>
      <c r="ESY12" s="617"/>
      <c r="ESZ12" s="617"/>
      <c r="ETA12" s="617"/>
      <c r="ETB12" s="617"/>
      <c r="ETC12" s="617"/>
      <c r="ETD12" s="617"/>
      <c r="ETE12" s="617"/>
      <c r="ETF12" s="617"/>
      <c r="ETG12" s="617"/>
      <c r="ETH12" s="617"/>
      <c r="ETI12" s="617"/>
      <c r="ETJ12" s="617"/>
      <c r="ETK12" s="617"/>
      <c r="ETL12" s="617"/>
      <c r="ETM12" s="617"/>
      <c r="ETN12" s="617"/>
      <c r="ETO12" s="617"/>
      <c r="ETP12" s="617"/>
      <c r="ETQ12" s="617"/>
      <c r="ETR12" s="617"/>
      <c r="ETS12" s="617"/>
      <c r="ETT12" s="617"/>
      <c r="ETU12" s="617"/>
      <c r="ETV12" s="617"/>
      <c r="ETW12" s="617"/>
      <c r="ETX12" s="617"/>
      <c r="ETY12" s="617"/>
      <c r="ETZ12" s="617"/>
      <c r="EUA12" s="617"/>
      <c r="EUB12" s="617"/>
      <c r="EUC12" s="617"/>
      <c r="EUD12" s="617"/>
      <c r="EUE12" s="617"/>
      <c r="EUF12" s="617"/>
      <c r="EUG12" s="617"/>
      <c r="EUH12" s="617"/>
      <c r="EUI12" s="617"/>
      <c r="EUJ12" s="617"/>
      <c r="EUK12" s="617"/>
      <c r="EUL12" s="617"/>
      <c r="EUM12" s="617"/>
      <c r="EUN12" s="617"/>
      <c r="EUO12" s="617"/>
      <c r="EUP12" s="617"/>
      <c r="EUQ12" s="617"/>
      <c r="EUR12" s="617"/>
      <c r="EUS12" s="617"/>
      <c r="EUT12" s="617"/>
      <c r="EUU12" s="617"/>
      <c r="EUV12" s="617"/>
      <c r="EUW12" s="617"/>
      <c r="EUX12" s="617"/>
      <c r="EUY12" s="617"/>
      <c r="EUZ12" s="617"/>
      <c r="EVA12" s="617"/>
      <c r="EVB12" s="617"/>
      <c r="EVC12" s="617"/>
      <c r="EVD12" s="617"/>
      <c r="EVE12" s="617"/>
      <c r="EVF12" s="617"/>
      <c r="EVG12" s="617"/>
      <c r="EVH12" s="617"/>
      <c r="EVI12" s="617"/>
      <c r="EVJ12" s="617"/>
      <c r="EVK12" s="617"/>
      <c r="EVL12" s="617"/>
      <c r="EVM12" s="617"/>
      <c r="EVN12" s="617"/>
      <c r="EVO12" s="617"/>
      <c r="EVP12" s="617"/>
      <c r="EVQ12" s="617"/>
      <c r="EVR12" s="617"/>
      <c r="EVS12" s="617"/>
      <c r="EVT12" s="617"/>
      <c r="EVU12" s="617"/>
      <c r="EVV12" s="617"/>
      <c r="EVW12" s="617"/>
      <c r="EVX12" s="617"/>
      <c r="EVY12" s="617"/>
      <c r="EVZ12" s="617"/>
      <c r="EWA12" s="617"/>
      <c r="EWB12" s="617"/>
      <c r="EWC12" s="617"/>
      <c r="EWD12" s="617"/>
      <c r="EWE12" s="617"/>
      <c r="EWF12" s="617"/>
      <c r="EWG12" s="617"/>
      <c r="EWH12" s="617"/>
      <c r="EWI12" s="617"/>
      <c r="EWJ12" s="617"/>
      <c r="EWK12" s="617"/>
      <c r="EWL12" s="617"/>
      <c r="EWM12" s="617"/>
      <c r="EWN12" s="617"/>
      <c r="EWO12" s="617"/>
      <c r="EWP12" s="617"/>
      <c r="EWQ12" s="617"/>
      <c r="EWR12" s="617"/>
      <c r="EWS12" s="617"/>
      <c r="EWT12" s="617"/>
      <c r="EWU12" s="617"/>
      <c r="EWV12" s="617"/>
      <c r="EWW12" s="617"/>
      <c r="EWX12" s="617"/>
      <c r="EWY12" s="617"/>
      <c r="EWZ12" s="617"/>
      <c r="EXA12" s="617"/>
      <c r="EXB12" s="617"/>
      <c r="EXC12" s="617"/>
      <c r="EXD12" s="617"/>
      <c r="EXE12" s="617"/>
      <c r="EXF12" s="617"/>
      <c r="EXG12" s="617"/>
      <c r="EXH12" s="617"/>
      <c r="EXI12" s="617"/>
      <c r="EXJ12" s="617"/>
      <c r="EXK12" s="617"/>
      <c r="EXL12" s="617"/>
      <c r="EXM12" s="617"/>
      <c r="EXN12" s="617"/>
      <c r="EXO12" s="617"/>
      <c r="EXP12" s="617"/>
      <c r="EXQ12" s="617"/>
      <c r="EXR12" s="617"/>
      <c r="EXS12" s="617"/>
      <c r="EXT12" s="617"/>
      <c r="EXU12" s="617"/>
      <c r="EXV12" s="617"/>
      <c r="EXW12" s="617"/>
      <c r="EXX12" s="617"/>
      <c r="EXY12" s="617"/>
      <c r="EXZ12" s="617"/>
      <c r="EYA12" s="617"/>
      <c r="EYB12" s="617"/>
      <c r="EYC12" s="617"/>
      <c r="EYD12" s="617"/>
      <c r="EYE12" s="617"/>
      <c r="EYF12" s="617"/>
      <c r="EYG12" s="617"/>
      <c r="EYH12" s="617"/>
      <c r="EYI12" s="617"/>
      <c r="EYJ12" s="617"/>
      <c r="EYK12" s="617"/>
      <c r="EYL12" s="617"/>
      <c r="EYM12" s="617"/>
      <c r="EYN12" s="617"/>
      <c r="EYO12" s="617"/>
      <c r="EYP12" s="617"/>
      <c r="EYQ12" s="617"/>
      <c r="EYR12" s="617"/>
      <c r="EYS12" s="617"/>
      <c r="EYT12" s="617"/>
      <c r="EYU12" s="617"/>
      <c r="EYV12" s="617"/>
      <c r="EYW12" s="617"/>
      <c r="EYX12" s="617"/>
      <c r="EYY12" s="617"/>
      <c r="EYZ12" s="617"/>
      <c r="EZA12" s="617"/>
      <c r="EZB12" s="617"/>
      <c r="EZC12" s="617"/>
      <c r="EZD12" s="617"/>
      <c r="EZE12" s="617"/>
      <c r="EZF12" s="617"/>
      <c r="EZG12" s="617"/>
      <c r="EZH12" s="617"/>
      <c r="EZI12" s="617"/>
      <c r="EZJ12" s="617"/>
      <c r="EZK12" s="617"/>
      <c r="EZL12" s="617"/>
      <c r="EZM12" s="617"/>
      <c r="EZN12" s="617"/>
      <c r="EZO12" s="617"/>
      <c r="EZP12" s="617"/>
      <c r="EZQ12" s="617"/>
      <c r="EZR12" s="617"/>
      <c r="EZS12" s="617"/>
      <c r="EZT12" s="617"/>
      <c r="EZU12" s="617"/>
      <c r="EZV12" s="617"/>
      <c r="EZW12" s="617"/>
      <c r="EZX12" s="617"/>
      <c r="EZY12" s="617"/>
      <c r="EZZ12" s="617"/>
      <c r="FAA12" s="617"/>
      <c r="FAB12" s="617"/>
      <c r="FAC12" s="617"/>
      <c r="FAD12" s="617"/>
      <c r="FAE12" s="617"/>
      <c r="FAF12" s="617"/>
      <c r="FAG12" s="617"/>
      <c r="FAH12" s="617"/>
      <c r="FAI12" s="617"/>
      <c r="FAJ12" s="617"/>
      <c r="FAK12" s="617"/>
      <c r="FAL12" s="617"/>
      <c r="FAM12" s="617"/>
      <c r="FAN12" s="617"/>
      <c r="FAO12" s="617"/>
      <c r="FAP12" s="617"/>
      <c r="FAQ12" s="617"/>
      <c r="FAR12" s="617"/>
      <c r="FAS12" s="617"/>
      <c r="FAT12" s="617"/>
      <c r="FAU12" s="617"/>
      <c r="FAV12" s="617"/>
      <c r="FAW12" s="617"/>
      <c r="FAX12" s="617"/>
      <c r="FAY12" s="617"/>
      <c r="FAZ12" s="617"/>
      <c r="FBA12" s="617"/>
      <c r="FBB12" s="617"/>
      <c r="FBC12" s="617"/>
      <c r="FBD12" s="617"/>
      <c r="FBE12" s="617"/>
      <c r="FBF12" s="617"/>
      <c r="FBG12" s="617"/>
      <c r="FBH12" s="617"/>
      <c r="FBI12" s="617"/>
      <c r="FBJ12" s="617"/>
      <c r="FBK12" s="617"/>
      <c r="FBL12" s="617"/>
      <c r="FBM12" s="617"/>
      <c r="FBN12" s="617"/>
      <c r="FBO12" s="617"/>
      <c r="FBP12" s="617"/>
      <c r="FBQ12" s="617"/>
      <c r="FBR12" s="617"/>
      <c r="FBS12" s="617"/>
      <c r="FBT12" s="617"/>
      <c r="FBU12" s="617"/>
      <c r="FBV12" s="617"/>
      <c r="FBW12" s="617"/>
      <c r="FBX12" s="617"/>
      <c r="FBY12" s="617"/>
      <c r="FBZ12" s="617"/>
      <c r="FCA12" s="617"/>
      <c r="FCB12" s="617"/>
      <c r="FCC12" s="617"/>
      <c r="FCD12" s="617"/>
      <c r="FCE12" s="617"/>
      <c r="FCF12" s="617"/>
      <c r="FCG12" s="617"/>
      <c r="FCH12" s="617"/>
      <c r="FCI12" s="617"/>
      <c r="FCJ12" s="617"/>
      <c r="FCK12" s="617"/>
      <c r="FCL12" s="617"/>
      <c r="FCM12" s="617"/>
      <c r="FCN12" s="617"/>
      <c r="FCO12" s="617"/>
      <c r="FCP12" s="617"/>
      <c r="FCQ12" s="617"/>
      <c r="FCR12" s="617"/>
      <c r="FCS12" s="617"/>
      <c r="FCT12" s="617"/>
      <c r="FCU12" s="617"/>
      <c r="FCV12" s="617"/>
      <c r="FCW12" s="617"/>
      <c r="FCX12" s="617"/>
      <c r="FCY12" s="617"/>
      <c r="FCZ12" s="617"/>
      <c r="FDA12" s="617"/>
      <c r="FDB12" s="617"/>
      <c r="FDC12" s="617"/>
      <c r="FDD12" s="617"/>
      <c r="FDE12" s="617"/>
      <c r="FDF12" s="617"/>
      <c r="FDG12" s="617"/>
      <c r="FDH12" s="617"/>
      <c r="FDI12" s="617"/>
      <c r="FDJ12" s="617"/>
      <c r="FDK12" s="617"/>
      <c r="FDL12" s="617"/>
      <c r="FDM12" s="617"/>
      <c r="FDN12" s="617"/>
      <c r="FDO12" s="617"/>
      <c r="FDP12" s="617"/>
      <c r="FDQ12" s="617"/>
      <c r="FDR12" s="617"/>
      <c r="FDS12" s="617"/>
      <c r="FDT12" s="617"/>
      <c r="FDU12" s="617"/>
      <c r="FDV12" s="617"/>
      <c r="FDW12" s="617"/>
      <c r="FDX12" s="617"/>
      <c r="FDY12" s="617"/>
      <c r="FDZ12" s="617"/>
      <c r="FEA12" s="617"/>
      <c r="FEB12" s="617"/>
      <c r="FEC12" s="617"/>
      <c r="FED12" s="617"/>
      <c r="FEE12" s="617"/>
      <c r="FEF12" s="617"/>
      <c r="FEG12" s="617"/>
      <c r="FEH12" s="617"/>
      <c r="FEI12" s="617"/>
      <c r="FEJ12" s="617"/>
      <c r="FEK12" s="617"/>
      <c r="FEL12" s="617"/>
      <c r="FEM12" s="617"/>
      <c r="FEN12" s="617"/>
      <c r="FEO12" s="617"/>
      <c r="FEP12" s="617"/>
      <c r="FEQ12" s="617"/>
      <c r="FER12" s="617"/>
      <c r="FES12" s="617"/>
      <c r="FET12" s="617"/>
      <c r="FEU12" s="617"/>
      <c r="FEV12" s="617"/>
      <c r="FEW12" s="617"/>
      <c r="FEX12" s="617"/>
      <c r="FEY12" s="617"/>
      <c r="FEZ12" s="617"/>
      <c r="FFA12" s="617"/>
      <c r="FFB12" s="617"/>
      <c r="FFC12" s="617"/>
      <c r="FFD12" s="617"/>
      <c r="FFE12" s="617"/>
      <c r="FFF12" s="617"/>
      <c r="FFG12" s="617"/>
      <c r="FFH12" s="617"/>
      <c r="FFI12" s="617"/>
      <c r="FFJ12" s="617"/>
      <c r="FFK12" s="617"/>
      <c r="FFL12" s="617"/>
      <c r="FFM12" s="617"/>
      <c r="FFN12" s="617"/>
      <c r="FFO12" s="617"/>
      <c r="FFP12" s="617"/>
      <c r="FFQ12" s="617"/>
      <c r="FFR12" s="617"/>
      <c r="FFS12" s="617"/>
      <c r="FFT12" s="617"/>
      <c r="FFU12" s="617"/>
      <c r="FFV12" s="617"/>
      <c r="FFW12" s="617"/>
      <c r="FFX12" s="617"/>
      <c r="FFY12" s="617"/>
      <c r="FFZ12" s="617"/>
      <c r="FGA12" s="617"/>
      <c r="FGB12" s="617"/>
      <c r="FGC12" s="617"/>
      <c r="FGD12" s="617"/>
      <c r="FGE12" s="617"/>
      <c r="FGF12" s="617"/>
      <c r="FGG12" s="617"/>
      <c r="FGH12" s="617"/>
      <c r="FGI12" s="617"/>
      <c r="FGJ12" s="617"/>
      <c r="FGK12" s="617"/>
      <c r="FGL12" s="617"/>
      <c r="FGM12" s="617"/>
      <c r="FGN12" s="617"/>
      <c r="FGO12" s="617"/>
      <c r="FGP12" s="617"/>
      <c r="FGQ12" s="617"/>
      <c r="FGR12" s="617"/>
      <c r="FGS12" s="617"/>
      <c r="FGT12" s="617"/>
      <c r="FGU12" s="617"/>
      <c r="FGV12" s="617"/>
      <c r="FGW12" s="617"/>
      <c r="FGX12" s="617"/>
      <c r="FGY12" s="617"/>
      <c r="FGZ12" s="617"/>
      <c r="FHA12" s="617"/>
      <c r="FHB12" s="617"/>
      <c r="FHC12" s="617"/>
      <c r="FHD12" s="617"/>
      <c r="FHE12" s="617"/>
      <c r="FHF12" s="617"/>
      <c r="FHG12" s="617"/>
      <c r="FHH12" s="617"/>
      <c r="FHI12" s="617"/>
      <c r="FHJ12" s="617"/>
      <c r="FHK12" s="617"/>
      <c r="FHL12" s="617"/>
      <c r="FHM12" s="617"/>
      <c r="FHN12" s="617"/>
      <c r="FHO12" s="617"/>
      <c r="FHP12" s="617"/>
      <c r="FHQ12" s="617"/>
      <c r="FHR12" s="617"/>
      <c r="FHS12" s="617"/>
      <c r="FHT12" s="617"/>
      <c r="FHU12" s="617"/>
      <c r="FHV12" s="617"/>
      <c r="FHW12" s="617"/>
      <c r="FHX12" s="617"/>
      <c r="FHY12" s="617"/>
      <c r="FHZ12" s="617"/>
      <c r="FIA12" s="617"/>
      <c r="FIB12" s="617"/>
      <c r="FIC12" s="617"/>
      <c r="FID12" s="617"/>
      <c r="FIE12" s="617"/>
      <c r="FIF12" s="617"/>
      <c r="FIG12" s="617"/>
      <c r="FIH12" s="617"/>
      <c r="FII12" s="617"/>
      <c r="FIJ12" s="617"/>
      <c r="FIK12" s="617"/>
      <c r="FIL12" s="617"/>
      <c r="FIM12" s="617"/>
      <c r="FIN12" s="617"/>
      <c r="FIO12" s="617"/>
      <c r="FIP12" s="617"/>
      <c r="FIQ12" s="617"/>
      <c r="FIR12" s="617"/>
      <c r="FIS12" s="617"/>
      <c r="FIT12" s="617"/>
      <c r="FIU12" s="617"/>
      <c r="FIV12" s="617"/>
      <c r="FIW12" s="617"/>
      <c r="FIX12" s="617"/>
      <c r="FIY12" s="617"/>
      <c r="FIZ12" s="617"/>
      <c r="FJA12" s="617"/>
      <c r="FJB12" s="617"/>
      <c r="FJC12" s="617"/>
      <c r="FJD12" s="617"/>
      <c r="FJE12" s="617"/>
      <c r="FJF12" s="617"/>
      <c r="FJG12" s="617"/>
      <c r="FJH12" s="617"/>
      <c r="FJI12" s="617"/>
      <c r="FJJ12" s="617"/>
      <c r="FJK12" s="617"/>
      <c r="FJL12" s="617"/>
      <c r="FJM12" s="617"/>
      <c r="FJN12" s="617"/>
      <c r="FJO12" s="617"/>
      <c r="FJP12" s="617"/>
      <c r="FJQ12" s="617"/>
      <c r="FJR12" s="617"/>
      <c r="FJS12" s="617"/>
      <c r="FJT12" s="617"/>
      <c r="FJU12" s="617"/>
      <c r="FJV12" s="617"/>
      <c r="FJW12" s="617"/>
      <c r="FJX12" s="617"/>
      <c r="FJY12" s="617"/>
      <c r="FJZ12" s="617"/>
      <c r="FKA12" s="617"/>
      <c r="FKB12" s="617"/>
      <c r="FKC12" s="617"/>
      <c r="FKD12" s="617"/>
      <c r="FKE12" s="617"/>
      <c r="FKF12" s="617"/>
      <c r="FKG12" s="617"/>
      <c r="FKH12" s="617"/>
      <c r="FKI12" s="617"/>
      <c r="FKJ12" s="617"/>
      <c r="FKK12" s="617"/>
      <c r="FKL12" s="617"/>
      <c r="FKM12" s="617"/>
      <c r="FKN12" s="617"/>
      <c r="FKO12" s="617"/>
      <c r="FKP12" s="617"/>
      <c r="FKQ12" s="617"/>
      <c r="FKR12" s="617"/>
      <c r="FKS12" s="617"/>
      <c r="FKT12" s="617"/>
      <c r="FKU12" s="617"/>
      <c r="FKV12" s="617"/>
      <c r="FKW12" s="617"/>
      <c r="FKX12" s="617"/>
      <c r="FKY12" s="617"/>
      <c r="FKZ12" s="617"/>
      <c r="FLA12" s="617"/>
      <c r="FLB12" s="617"/>
      <c r="FLC12" s="617"/>
      <c r="FLD12" s="617"/>
      <c r="FLE12" s="617"/>
      <c r="FLF12" s="617"/>
      <c r="FLG12" s="617"/>
      <c r="FLH12" s="617"/>
      <c r="FLI12" s="617"/>
      <c r="FLJ12" s="617"/>
      <c r="FLK12" s="617"/>
      <c r="FLL12" s="617"/>
      <c r="FLM12" s="617"/>
      <c r="FLN12" s="617"/>
      <c r="FLO12" s="617"/>
      <c r="FLP12" s="617"/>
      <c r="FLQ12" s="617"/>
      <c r="FLR12" s="617"/>
      <c r="FLS12" s="617"/>
      <c r="FLT12" s="617"/>
      <c r="FLU12" s="617"/>
      <c r="FLV12" s="617"/>
      <c r="FLW12" s="617"/>
      <c r="FLX12" s="617"/>
      <c r="FLY12" s="617"/>
      <c r="FLZ12" s="617"/>
      <c r="FMA12" s="617"/>
      <c r="FMB12" s="617"/>
      <c r="FMC12" s="617"/>
      <c r="FMD12" s="617"/>
      <c r="FME12" s="617"/>
      <c r="FMF12" s="617"/>
      <c r="FMG12" s="617"/>
      <c r="FMH12" s="617"/>
      <c r="FMI12" s="617"/>
      <c r="FMJ12" s="617"/>
      <c r="FMK12" s="617"/>
      <c r="FML12" s="617"/>
      <c r="FMM12" s="617"/>
      <c r="FMN12" s="617"/>
      <c r="FMO12" s="617"/>
      <c r="FMP12" s="617"/>
      <c r="FMQ12" s="617"/>
      <c r="FMR12" s="617"/>
      <c r="FMS12" s="617"/>
      <c r="FMT12" s="617"/>
      <c r="FMU12" s="617"/>
      <c r="FMV12" s="617"/>
      <c r="FMW12" s="617"/>
      <c r="FMX12" s="617"/>
      <c r="FMY12" s="617"/>
      <c r="FMZ12" s="617"/>
      <c r="FNA12" s="617"/>
      <c r="FNB12" s="617"/>
      <c r="FNC12" s="617"/>
      <c r="FND12" s="617"/>
      <c r="FNE12" s="617"/>
      <c r="FNF12" s="617"/>
      <c r="FNG12" s="617"/>
      <c r="FNH12" s="617"/>
      <c r="FNI12" s="617"/>
      <c r="FNJ12" s="617"/>
      <c r="FNK12" s="617"/>
      <c r="FNL12" s="617"/>
      <c r="FNM12" s="617"/>
      <c r="FNN12" s="617"/>
      <c r="FNO12" s="617"/>
      <c r="FNP12" s="617"/>
      <c r="FNQ12" s="617"/>
      <c r="FNR12" s="617"/>
      <c r="FNS12" s="617"/>
      <c r="FNT12" s="617"/>
      <c r="FNU12" s="617"/>
      <c r="FNV12" s="617"/>
      <c r="FNW12" s="617"/>
      <c r="FNX12" s="617"/>
      <c r="FNY12" s="617"/>
      <c r="FNZ12" s="617"/>
      <c r="FOA12" s="617"/>
      <c r="FOB12" s="617"/>
      <c r="FOC12" s="617"/>
      <c r="FOD12" s="617"/>
      <c r="FOE12" s="617"/>
      <c r="FOF12" s="617"/>
      <c r="FOG12" s="617"/>
      <c r="FOH12" s="617"/>
      <c r="FOI12" s="617"/>
      <c r="FOJ12" s="617"/>
      <c r="FOK12" s="617"/>
      <c r="FOL12" s="617"/>
      <c r="FOM12" s="617"/>
      <c r="FON12" s="617"/>
      <c r="FOO12" s="617"/>
      <c r="FOP12" s="617"/>
      <c r="FOQ12" s="617"/>
      <c r="FOR12" s="617"/>
      <c r="FOS12" s="617"/>
      <c r="FOT12" s="617"/>
      <c r="FOU12" s="617"/>
      <c r="FOV12" s="617"/>
      <c r="FOW12" s="617"/>
      <c r="FOX12" s="617"/>
      <c r="FOY12" s="617"/>
      <c r="FOZ12" s="617"/>
      <c r="FPA12" s="617"/>
      <c r="FPB12" s="617"/>
      <c r="FPC12" s="617"/>
      <c r="FPD12" s="617"/>
      <c r="FPE12" s="617"/>
      <c r="FPF12" s="617"/>
      <c r="FPG12" s="617"/>
      <c r="FPH12" s="617"/>
      <c r="FPI12" s="617"/>
      <c r="FPJ12" s="617"/>
      <c r="FPK12" s="617"/>
      <c r="FPL12" s="617"/>
      <c r="FPM12" s="617"/>
      <c r="FPN12" s="617"/>
      <c r="FPO12" s="617"/>
      <c r="FPP12" s="617"/>
      <c r="FPQ12" s="617"/>
      <c r="FPR12" s="617"/>
      <c r="FPS12" s="617"/>
      <c r="FPT12" s="617"/>
      <c r="FPU12" s="617"/>
      <c r="FPV12" s="617"/>
      <c r="FPW12" s="617"/>
      <c r="FPX12" s="617"/>
      <c r="FPY12" s="617"/>
      <c r="FPZ12" s="617"/>
      <c r="FQA12" s="617"/>
      <c r="FQB12" s="617"/>
      <c r="FQC12" s="617"/>
      <c r="FQD12" s="617"/>
      <c r="FQE12" s="617"/>
      <c r="FQF12" s="617"/>
      <c r="FQG12" s="617"/>
      <c r="FQH12" s="617"/>
      <c r="FQI12" s="617"/>
      <c r="FQJ12" s="617"/>
      <c r="FQK12" s="617"/>
      <c r="FQL12" s="617"/>
      <c r="FQM12" s="617"/>
      <c r="FQN12" s="617"/>
      <c r="FQO12" s="617"/>
      <c r="FQP12" s="617"/>
      <c r="FQQ12" s="617"/>
      <c r="FQR12" s="617"/>
      <c r="FQS12" s="617"/>
      <c r="FQT12" s="617"/>
      <c r="FQU12" s="617"/>
      <c r="FQV12" s="617"/>
      <c r="FQW12" s="617"/>
      <c r="FQX12" s="617"/>
      <c r="FQY12" s="617"/>
      <c r="FQZ12" s="617"/>
      <c r="FRA12" s="617"/>
      <c r="FRB12" s="617"/>
      <c r="FRC12" s="617"/>
      <c r="FRD12" s="617"/>
      <c r="FRE12" s="617"/>
      <c r="FRF12" s="617"/>
      <c r="FRG12" s="617"/>
      <c r="FRH12" s="617"/>
      <c r="FRI12" s="617"/>
      <c r="FRJ12" s="617"/>
      <c r="FRK12" s="617"/>
      <c r="FRL12" s="617"/>
      <c r="FRM12" s="617"/>
      <c r="FRN12" s="617"/>
      <c r="FRO12" s="617"/>
      <c r="FRP12" s="617"/>
      <c r="FRQ12" s="617"/>
      <c r="FRR12" s="617"/>
      <c r="FRS12" s="617"/>
      <c r="FRT12" s="617"/>
      <c r="FRU12" s="617"/>
      <c r="FRV12" s="617"/>
      <c r="FRW12" s="617"/>
      <c r="FRX12" s="617"/>
      <c r="FRY12" s="617"/>
      <c r="FRZ12" s="617"/>
      <c r="FSA12" s="617"/>
      <c r="FSB12" s="617"/>
      <c r="FSC12" s="617"/>
      <c r="FSD12" s="617"/>
      <c r="FSE12" s="617"/>
      <c r="FSF12" s="617"/>
      <c r="FSG12" s="617"/>
      <c r="FSH12" s="617"/>
      <c r="FSI12" s="617"/>
      <c r="FSJ12" s="617"/>
      <c r="FSK12" s="617"/>
      <c r="FSL12" s="617"/>
      <c r="FSM12" s="617"/>
      <c r="FSN12" s="617"/>
      <c r="FSO12" s="617"/>
      <c r="FSP12" s="617"/>
      <c r="FSQ12" s="617"/>
      <c r="FSR12" s="617"/>
      <c r="FSS12" s="617"/>
      <c r="FST12" s="617"/>
      <c r="FSU12" s="617"/>
      <c r="FSV12" s="617"/>
      <c r="FSW12" s="617"/>
      <c r="FSX12" s="617"/>
      <c r="FSY12" s="617"/>
      <c r="FSZ12" s="617"/>
      <c r="FTA12" s="617"/>
      <c r="FTB12" s="617"/>
      <c r="FTC12" s="617"/>
      <c r="FTD12" s="617"/>
      <c r="FTE12" s="617"/>
      <c r="FTF12" s="617"/>
      <c r="FTG12" s="617"/>
      <c r="FTH12" s="617"/>
      <c r="FTI12" s="617"/>
      <c r="FTJ12" s="617"/>
      <c r="FTK12" s="617"/>
      <c r="FTL12" s="617"/>
      <c r="FTM12" s="617"/>
      <c r="FTN12" s="617"/>
      <c r="FTO12" s="617"/>
      <c r="FTP12" s="617"/>
      <c r="FTQ12" s="617"/>
      <c r="FTR12" s="617"/>
      <c r="FTS12" s="617"/>
      <c r="FTT12" s="617"/>
      <c r="FTU12" s="617"/>
      <c r="FTV12" s="617"/>
      <c r="FTW12" s="617"/>
      <c r="FTX12" s="617"/>
      <c r="FTY12" s="617"/>
      <c r="FTZ12" s="617"/>
      <c r="FUA12" s="617"/>
      <c r="FUB12" s="617"/>
      <c r="FUC12" s="617"/>
      <c r="FUD12" s="617"/>
      <c r="FUE12" s="617"/>
      <c r="FUF12" s="617"/>
      <c r="FUG12" s="617"/>
      <c r="FUH12" s="617"/>
      <c r="FUI12" s="617"/>
      <c r="FUJ12" s="617"/>
      <c r="FUK12" s="617"/>
      <c r="FUL12" s="617"/>
      <c r="FUM12" s="617"/>
      <c r="FUN12" s="617"/>
      <c r="FUO12" s="617"/>
      <c r="FUP12" s="617"/>
      <c r="FUQ12" s="617"/>
      <c r="FUR12" s="617"/>
      <c r="FUS12" s="617"/>
      <c r="FUT12" s="617"/>
      <c r="FUU12" s="617"/>
      <c r="FUV12" s="617"/>
      <c r="FUW12" s="617"/>
      <c r="FUX12" s="617"/>
      <c r="FUY12" s="617"/>
      <c r="FUZ12" s="617"/>
      <c r="FVA12" s="617"/>
      <c r="FVB12" s="617"/>
      <c r="FVC12" s="617"/>
      <c r="FVD12" s="617"/>
      <c r="FVE12" s="617"/>
      <c r="FVF12" s="617"/>
      <c r="FVG12" s="617"/>
      <c r="FVH12" s="617"/>
      <c r="FVI12" s="617"/>
      <c r="FVJ12" s="617"/>
      <c r="FVK12" s="617"/>
      <c r="FVL12" s="617"/>
      <c r="FVM12" s="617"/>
      <c r="FVN12" s="617"/>
      <c r="FVO12" s="617"/>
      <c r="FVP12" s="617"/>
      <c r="FVQ12" s="617"/>
      <c r="FVR12" s="617"/>
      <c r="FVS12" s="617"/>
      <c r="FVT12" s="617"/>
      <c r="FVU12" s="617"/>
      <c r="FVV12" s="617"/>
      <c r="FVW12" s="617"/>
      <c r="FVX12" s="617"/>
      <c r="FVY12" s="617"/>
      <c r="FVZ12" s="617"/>
      <c r="FWA12" s="617"/>
      <c r="FWB12" s="617"/>
      <c r="FWC12" s="617"/>
      <c r="FWD12" s="617"/>
      <c r="FWE12" s="617"/>
      <c r="FWF12" s="617"/>
      <c r="FWG12" s="617"/>
      <c r="FWH12" s="617"/>
      <c r="FWI12" s="617"/>
      <c r="FWJ12" s="617"/>
      <c r="FWK12" s="617"/>
      <c r="FWL12" s="617"/>
      <c r="FWM12" s="617"/>
      <c r="FWN12" s="617"/>
      <c r="FWO12" s="617"/>
      <c r="FWP12" s="617"/>
      <c r="FWQ12" s="617"/>
      <c r="FWR12" s="617"/>
      <c r="FWS12" s="617"/>
      <c r="FWT12" s="617"/>
      <c r="FWU12" s="617"/>
      <c r="FWV12" s="617"/>
      <c r="FWW12" s="617"/>
      <c r="FWX12" s="617"/>
      <c r="FWY12" s="617"/>
      <c r="FWZ12" s="617"/>
      <c r="FXA12" s="617"/>
      <c r="FXB12" s="617"/>
      <c r="FXC12" s="617"/>
      <c r="FXD12" s="617"/>
      <c r="FXE12" s="617"/>
      <c r="FXF12" s="617"/>
      <c r="FXG12" s="617"/>
      <c r="FXH12" s="617"/>
      <c r="FXI12" s="617"/>
      <c r="FXJ12" s="617"/>
      <c r="FXK12" s="617"/>
      <c r="FXL12" s="617"/>
      <c r="FXM12" s="617"/>
      <c r="FXN12" s="617"/>
      <c r="FXO12" s="617"/>
      <c r="FXP12" s="617"/>
      <c r="FXQ12" s="617"/>
      <c r="FXR12" s="617"/>
      <c r="FXS12" s="617"/>
      <c r="FXT12" s="617"/>
      <c r="FXU12" s="617"/>
      <c r="FXV12" s="617"/>
      <c r="FXW12" s="617"/>
      <c r="FXX12" s="617"/>
      <c r="FXY12" s="617"/>
      <c r="FXZ12" s="617"/>
      <c r="FYA12" s="617"/>
      <c r="FYB12" s="617"/>
      <c r="FYC12" s="617"/>
      <c r="FYD12" s="617"/>
      <c r="FYE12" s="617"/>
      <c r="FYF12" s="617"/>
      <c r="FYG12" s="617"/>
      <c r="FYH12" s="617"/>
      <c r="FYI12" s="617"/>
      <c r="FYJ12" s="617"/>
      <c r="FYK12" s="617"/>
      <c r="FYL12" s="617"/>
      <c r="FYM12" s="617"/>
      <c r="FYN12" s="617"/>
      <c r="FYO12" s="617"/>
      <c r="FYP12" s="617"/>
      <c r="FYQ12" s="617"/>
      <c r="FYR12" s="617"/>
      <c r="FYS12" s="617"/>
      <c r="FYT12" s="617"/>
      <c r="FYU12" s="617"/>
      <c r="FYV12" s="617"/>
      <c r="FYW12" s="617"/>
      <c r="FYX12" s="617"/>
      <c r="FYY12" s="617"/>
      <c r="FYZ12" s="617"/>
      <c r="FZA12" s="617"/>
      <c r="FZB12" s="617"/>
      <c r="FZC12" s="617"/>
      <c r="FZD12" s="617"/>
      <c r="FZE12" s="617"/>
      <c r="FZF12" s="617"/>
      <c r="FZG12" s="617"/>
      <c r="FZH12" s="617"/>
      <c r="FZI12" s="617"/>
      <c r="FZJ12" s="617"/>
      <c r="FZK12" s="617"/>
      <c r="FZL12" s="617"/>
      <c r="FZM12" s="617"/>
      <c r="FZN12" s="617"/>
      <c r="FZO12" s="617"/>
      <c r="FZP12" s="617"/>
      <c r="FZQ12" s="617"/>
      <c r="FZR12" s="617"/>
      <c r="FZS12" s="617"/>
      <c r="FZT12" s="617"/>
      <c r="FZU12" s="617"/>
      <c r="FZV12" s="617"/>
      <c r="FZW12" s="617"/>
      <c r="FZX12" s="617"/>
      <c r="FZY12" s="617"/>
      <c r="FZZ12" s="617"/>
      <c r="GAA12" s="617"/>
      <c r="GAB12" s="617"/>
      <c r="GAC12" s="617"/>
      <c r="GAD12" s="617"/>
      <c r="GAE12" s="617"/>
      <c r="GAF12" s="617"/>
      <c r="GAG12" s="617"/>
      <c r="GAH12" s="617"/>
      <c r="GAI12" s="617"/>
      <c r="GAJ12" s="617"/>
      <c r="GAK12" s="617"/>
      <c r="GAL12" s="617"/>
      <c r="GAM12" s="617"/>
      <c r="GAN12" s="617"/>
      <c r="GAO12" s="617"/>
      <c r="GAP12" s="617"/>
      <c r="GAQ12" s="617"/>
      <c r="GAR12" s="617"/>
      <c r="GAS12" s="617"/>
      <c r="GAT12" s="617"/>
      <c r="GAU12" s="617"/>
      <c r="GAV12" s="617"/>
      <c r="GAW12" s="617"/>
      <c r="GAX12" s="617"/>
      <c r="GAY12" s="617"/>
      <c r="GAZ12" s="617"/>
      <c r="GBA12" s="617"/>
      <c r="GBB12" s="617"/>
      <c r="GBC12" s="617"/>
      <c r="GBD12" s="617"/>
      <c r="GBE12" s="617"/>
      <c r="GBF12" s="617"/>
      <c r="GBG12" s="617"/>
      <c r="GBH12" s="617"/>
      <c r="GBI12" s="617"/>
      <c r="GBJ12" s="617"/>
      <c r="GBK12" s="617"/>
      <c r="GBL12" s="617"/>
      <c r="GBM12" s="617"/>
      <c r="GBN12" s="617"/>
      <c r="GBO12" s="617"/>
      <c r="GBP12" s="617"/>
      <c r="GBQ12" s="617"/>
      <c r="GBR12" s="617"/>
      <c r="GBS12" s="617"/>
      <c r="GBT12" s="617"/>
      <c r="GBU12" s="617"/>
      <c r="GBV12" s="617"/>
      <c r="GBW12" s="617"/>
      <c r="GBX12" s="617"/>
      <c r="GBY12" s="617"/>
      <c r="GBZ12" s="617"/>
      <c r="GCA12" s="617"/>
      <c r="GCB12" s="617"/>
      <c r="GCC12" s="617"/>
      <c r="GCD12" s="617"/>
      <c r="GCE12" s="617"/>
      <c r="GCF12" s="617"/>
      <c r="GCG12" s="617"/>
      <c r="GCH12" s="617"/>
      <c r="GCI12" s="617"/>
      <c r="GCJ12" s="617"/>
      <c r="GCK12" s="617"/>
      <c r="GCL12" s="617"/>
      <c r="GCM12" s="617"/>
      <c r="GCN12" s="617"/>
      <c r="GCO12" s="617"/>
      <c r="GCP12" s="617"/>
      <c r="GCQ12" s="617"/>
      <c r="GCR12" s="617"/>
      <c r="GCS12" s="617"/>
      <c r="GCT12" s="617"/>
      <c r="GCU12" s="617"/>
      <c r="GCV12" s="617"/>
      <c r="GCW12" s="617"/>
      <c r="GCX12" s="617"/>
      <c r="GCY12" s="617"/>
      <c r="GCZ12" s="617"/>
      <c r="GDA12" s="617"/>
      <c r="GDB12" s="617"/>
      <c r="GDC12" s="617"/>
      <c r="GDD12" s="617"/>
      <c r="GDE12" s="617"/>
      <c r="GDF12" s="617"/>
      <c r="GDG12" s="617"/>
      <c r="GDH12" s="617"/>
      <c r="GDI12" s="617"/>
      <c r="GDJ12" s="617"/>
      <c r="GDK12" s="617"/>
      <c r="GDL12" s="617"/>
      <c r="GDM12" s="617"/>
      <c r="GDN12" s="617"/>
      <c r="GDO12" s="617"/>
      <c r="GDP12" s="617"/>
      <c r="GDQ12" s="617"/>
      <c r="GDR12" s="617"/>
      <c r="GDS12" s="617"/>
      <c r="GDT12" s="617"/>
      <c r="GDU12" s="617"/>
      <c r="GDV12" s="617"/>
      <c r="GDW12" s="617"/>
      <c r="GDX12" s="617"/>
      <c r="GDY12" s="617"/>
      <c r="GDZ12" s="617"/>
      <c r="GEA12" s="617"/>
      <c r="GEB12" s="617"/>
      <c r="GEC12" s="617"/>
      <c r="GED12" s="617"/>
      <c r="GEE12" s="617"/>
      <c r="GEF12" s="617"/>
      <c r="GEG12" s="617"/>
      <c r="GEH12" s="617"/>
      <c r="GEI12" s="617"/>
      <c r="GEJ12" s="617"/>
      <c r="GEK12" s="617"/>
      <c r="GEL12" s="617"/>
      <c r="GEM12" s="617"/>
      <c r="GEN12" s="617"/>
      <c r="GEO12" s="617"/>
      <c r="GEP12" s="617"/>
      <c r="GEQ12" s="617"/>
      <c r="GER12" s="617"/>
      <c r="GES12" s="617"/>
      <c r="GET12" s="617"/>
      <c r="GEU12" s="617"/>
      <c r="GEV12" s="617"/>
      <c r="GEW12" s="617"/>
      <c r="GEX12" s="617"/>
      <c r="GEY12" s="617"/>
      <c r="GEZ12" s="617"/>
      <c r="GFA12" s="617"/>
      <c r="GFB12" s="617"/>
      <c r="GFC12" s="617"/>
      <c r="GFD12" s="617"/>
      <c r="GFE12" s="617"/>
      <c r="GFF12" s="617"/>
      <c r="GFG12" s="617"/>
      <c r="GFH12" s="617"/>
      <c r="GFI12" s="617"/>
      <c r="GFJ12" s="617"/>
      <c r="GFK12" s="617"/>
      <c r="GFL12" s="617"/>
      <c r="GFM12" s="617"/>
      <c r="GFN12" s="617"/>
      <c r="GFO12" s="617"/>
      <c r="GFP12" s="617"/>
      <c r="GFQ12" s="617"/>
      <c r="GFR12" s="617"/>
      <c r="GFS12" s="617"/>
      <c r="GFT12" s="617"/>
      <c r="GFU12" s="617"/>
      <c r="GFV12" s="617"/>
      <c r="GFW12" s="617"/>
      <c r="GFX12" s="617"/>
      <c r="GFY12" s="617"/>
      <c r="GFZ12" s="617"/>
      <c r="GGA12" s="617"/>
      <c r="GGB12" s="617"/>
      <c r="GGC12" s="617"/>
      <c r="GGD12" s="617"/>
      <c r="GGE12" s="617"/>
      <c r="GGF12" s="617"/>
      <c r="GGG12" s="617"/>
      <c r="GGH12" s="617"/>
      <c r="GGI12" s="617"/>
      <c r="GGJ12" s="617"/>
      <c r="GGK12" s="617"/>
      <c r="GGL12" s="617"/>
      <c r="GGM12" s="617"/>
      <c r="GGN12" s="617"/>
      <c r="GGO12" s="617"/>
      <c r="GGP12" s="617"/>
      <c r="GGQ12" s="617"/>
      <c r="GGR12" s="617"/>
      <c r="GGS12" s="617"/>
      <c r="GGT12" s="617"/>
      <c r="GGU12" s="617"/>
      <c r="GGV12" s="617"/>
      <c r="GGW12" s="617"/>
      <c r="GGX12" s="617"/>
      <c r="GGY12" s="617"/>
      <c r="GGZ12" s="617"/>
      <c r="GHA12" s="617"/>
      <c r="GHB12" s="617"/>
      <c r="GHC12" s="617"/>
      <c r="GHD12" s="617"/>
      <c r="GHE12" s="617"/>
      <c r="GHF12" s="617"/>
      <c r="GHG12" s="617"/>
      <c r="GHH12" s="617"/>
      <c r="GHI12" s="617"/>
      <c r="GHJ12" s="617"/>
      <c r="GHK12" s="617"/>
      <c r="GHL12" s="617"/>
      <c r="GHM12" s="617"/>
      <c r="GHN12" s="617"/>
      <c r="GHO12" s="617"/>
      <c r="GHP12" s="617"/>
      <c r="GHQ12" s="617"/>
      <c r="GHR12" s="617"/>
      <c r="GHS12" s="617"/>
      <c r="GHT12" s="617"/>
      <c r="GHU12" s="617"/>
      <c r="GHV12" s="617"/>
      <c r="GHW12" s="617"/>
      <c r="GHX12" s="617"/>
      <c r="GHY12" s="617"/>
      <c r="GHZ12" s="617"/>
      <c r="GIA12" s="617"/>
      <c r="GIB12" s="617"/>
      <c r="GIC12" s="617"/>
      <c r="GID12" s="617"/>
      <c r="GIE12" s="617"/>
      <c r="GIF12" s="617"/>
      <c r="GIG12" s="617"/>
      <c r="GIH12" s="617"/>
      <c r="GII12" s="617"/>
      <c r="GIJ12" s="617"/>
      <c r="GIK12" s="617"/>
      <c r="GIL12" s="617"/>
      <c r="GIM12" s="617"/>
      <c r="GIN12" s="617"/>
      <c r="GIO12" s="617"/>
      <c r="GIP12" s="617"/>
      <c r="GIQ12" s="617"/>
      <c r="GIR12" s="617"/>
      <c r="GIS12" s="617"/>
      <c r="GIT12" s="617"/>
      <c r="GIU12" s="617"/>
      <c r="GIV12" s="617"/>
      <c r="GIW12" s="617"/>
      <c r="GIX12" s="617"/>
      <c r="GIY12" s="617"/>
      <c r="GIZ12" s="617"/>
      <c r="GJA12" s="617"/>
      <c r="GJB12" s="617"/>
      <c r="GJC12" s="617"/>
      <c r="GJD12" s="617"/>
      <c r="GJE12" s="617"/>
      <c r="GJF12" s="617"/>
      <c r="GJG12" s="617"/>
      <c r="GJH12" s="617"/>
      <c r="GJI12" s="617"/>
      <c r="GJJ12" s="617"/>
      <c r="GJK12" s="617"/>
      <c r="GJL12" s="617"/>
      <c r="GJM12" s="617"/>
      <c r="GJN12" s="617"/>
      <c r="GJO12" s="617"/>
      <c r="GJP12" s="617"/>
      <c r="GJQ12" s="617"/>
      <c r="GJR12" s="617"/>
      <c r="GJS12" s="617"/>
      <c r="GJT12" s="617"/>
      <c r="GJU12" s="617"/>
      <c r="GJV12" s="617"/>
      <c r="GJW12" s="617"/>
      <c r="GJX12" s="617"/>
      <c r="GJY12" s="617"/>
      <c r="GJZ12" s="617"/>
      <c r="GKA12" s="617"/>
      <c r="GKB12" s="617"/>
      <c r="GKC12" s="617"/>
      <c r="GKD12" s="617"/>
      <c r="GKE12" s="617"/>
      <c r="GKF12" s="617"/>
      <c r="GKG12" s="617"/>
      <c r="GKH12" s="617"/>
      <c r="GKI12" s="617"/>
      <c r="GKJ12" s="617"/>
      <c r="GKK12" s="617"/>
      <c r="GKL12" s="617"/>
      <c r="GKM12" s="617"/>
      <c r="GKN12" s="617"/>
      <c r="GKO12" s="617"/>
      <c r="GKP12" s="617"/>
      <c r="GKQ12" s="617"/>
      <c r="GKR12" s="617"/>
      <c r="GKS12" s="617"/>
      <c r="GKT12" s="617"/>
      <c r="GKU12" s="617"/>
      <c r="GKV12" s="617"/>
      <c r="GKW12" s="617"/>
      <c r="GKX12" s="617"/>
      <c r="GKY12" s="617"/>
      <c r="GKZ12" s="617"/>
      <c r="GLA12" s="617"/>
      <c r="GLB12" s="617"/>
      <c r="GLC12" s="617"/>
      <c r="GLD12" s="617"/>
      <c r="GLE12" s="617"/>
      <c r="GLF12" s="617"/>
      <c r="GLG12" s="617"/>
      <c r="GLH12" s="617"/>
      <c r="GLI12" s="617"/>
      <c r="GLJ12" s="617"/>
      <c r="GLK12" s="617"/>
      <c r="GLL12" s="617"/>
      <c r="GLM12" s="617"/>
      <c r="GLN12" s="617"/>
      <c r="GLO12" s="617"/>
      <c r="GLP12" s="617"/>
      <c r="GLQ12" s="617"/>
      <c r="GLR12" s="617"/>
      <c r="GLS12" s="617"/>
      <c r="GLT12" s="617"/>
      <c r="GLU12" s="617"/>
      <c r="GLV12" s="617"/>
      <c r="GLW12" s="617"/>
      <c r="GLX12" s="617"/>
      <c r="GLY12" s="617"/>
      <c r="GLZ12" s="617"/>
      <c r="GMA12" s="617"/>
      <c r="GMB12" s="617"/>
      <c r="GMC12" s="617"/>
      <c r="GMD12" s="617"/>
      <c r="GME12" s="617"/>
      <c r="GMF12" s="617"/>
      <c r="GMG12" s="617"/>
      <c r="GMH12" s="617"/>
      <c r="GMI12" s="617"/>
      <c r="GMJ12" s="617"/>
      <c r="GMK12" s="617"/>
      <c r="GML12" s="617"/>
      <c r="GMM12" s="617"/>
      <c r="GMN12" s="617"/>
      <c r="GMO12" s="617"/>
      <c r="GMP12" s="617"/>
      <c r="GMQ12" s="617"/>
      <c r="GMR12" s="617"/>
      <c r="GMS12" s="617"/>
      <c r="GMT12" s="617"/>
      <c r="GMU12" s="617"/>
      <c r="GMV12" s="617"/>
      <c r="GMW12" s="617"/>
      <c r="GMX12" s="617"/>
      <c r="GMY12" s="617"/>
      <c r="GMZ12" s="617"/>
      <c r="GNA12" s="617"/>
      <c r="GNB12" s="617"/>
      <c r="GNC12" s="617"/>
      <c r="GND12" s="617"/>
      <c r="GNE12" s="617"/>
      <c r="GNF12" s="617"/>
      <c r="GNG12" s="617"/>
      <c r="GNH12" s="617"/>
      <c r="GNI12" s="617"/>
      <c r="GNJ12" s="617"/>
      <c r="GNK12" s="617"/>
      <c r="GNL12" s="617"/>
      <c r="GNM12" s="617"/>
      <c r="GNN12" s="617"/>
      <c r="GNO12" s="617"/>
      <c r="GNP12" s="617"/>
      <c r="GNQ12" s="617"/>
      <c r="GNR12" s="617"/>
      <c r="GNS12" s="617"/>
      <c r="GNT12" s="617"/>
      <c r="GNU12" s="617"/>
      <c r="GNV12" s="617"/>
      <c r="GNW12" s="617"/>
      <c r="GNX12" s="617"/>
      <c r="GNY12" s="617"/>
      <c r="GNZ12" s="617"/>
      <c r="GOA12" s="617"/>
      <c r="GOB12" s="617"/>
      <c r="GOC12" s="617"/>
      <c r="GOD12" s="617"/>
      <c r="GOE12" s="617"/>
      <c r="GOF12" s="617"/>
      <c r="GOG12" s="617"/>
      <c r="GOH12" s="617"/>
      <c r="GOI12" s="617"/>
      <c r="GOJ12" s="617"/>
      <c r="GOK12" s="617"/>
      <c r="GOL12" s="617"/>
      <c r="GOM12" s="617"/>
      <c r="GON12" s="617"/>
      <c r="GOO12" s="617"/>
      <c r="GOP12" s="617"/>
      <c r="GOQ12" s="617"/>
      <c r="GOR12" s="617"/>
      <c r="GOS12" s="617"/>
      <c r="GOT12" s="617"/>
      <c r="GOU12" s="617"/>
      <c r="GOV12" s="617"/>
      <c r="GOW12" s="617"/>
      <c r="GOX12" s="617"/>
      <c r="GOY12" s="617"/>
      <c r="GOZ12" s="617"/>
      <c r="GPA12" s="617"/>
      <c r="GPB12" s="617"/>
      <c r="GPC12" s="617"/>
      <c r="GPD12" s="617"/>
      <c r="GPE12" s="617"/>
      <c r="GPF12" s="617"/>
      <c r="GPG12" s="617"/>
      <c r="GPH12" s="617"/>
      <c r="GPI12" s="617"/>
      <c r="GPJ12" s="617"/>
      <c r="GPK12" s="617"/>
      <c r="GPL12" s="617"/>
      <c r="GPM12" s="617"/>
      <c r="GPN12" s="617"/>
      <c r="GPO12" s="617"/>
      <c r="GPP12" s="617"/>
      <c r="GPQ12" s="617"/>
      <c r="GPR12" s="617"/>
      <c r="GPS12" s="617"/>
      <c r="GPT12" s="617"/>
      <c r="GPU12" s="617"/>
      <c r="GPV12" s="617"/>
      <c r="GPW12" s="617"/>
      <c r="GPX12" s="617"/>
      <c r="GPY12" s="617"/>
      <c r="GPZ12" s="617"/>
      <c r="GQA12" s="617"/>
      <c r="GQB12" s="617"/>
      <c r="GQC12" s="617"/>
      <c r="GQD12" s="617"/>
      <c r="GQE12" s="617"/>
      <c r="GQF12" s="617"/>
      <c r="GQG12" s="617"/>
      <c r="GQH12" s="617"/>
      <c r="GQI12" s="617"/>
      <c r="GQJ12" s="617"/>
      <c r="GQK12" s="617"/>
      <c r="GQL12" s="617"/>
      <c r="GQM12" s="617"/>
      <c r="GQN12" s="617"/>
      <c r="GQO12" s="617"/>
      <c r="GQP12" s="617"/>
      <c r="GQQ12" s="617"/>
      <c r="GQR12" s="617"/>
      <c r="GQS12" s="617"/>
      <c r="GQT12" s="617"/>
      <c r="GQU12" s="617"/>
      <c r="GQV12" s="617"/>
      <c r="GQW12" s="617"/>
      <c r="GQX12" s="617"/>
      <c r="GQY12" s="617"/>
      <c r="GQZ12" s="617"/>
      <c r="GRA12" s="617"/>
      <c r="GRB12" s="617"/>
      <c r="GRC12" s="617"/>
      <c r="GRD12" s="617"/>
      <c r="GRE12" s="617"/>
      <c r="GRF12" s="617"/>
      <c r="GRG12" s="617"/>
      <c r="GRH12" s="617"/>
      <c r="GRI12" s="617"/>
      <c r="GRJ12" s="617"/>
      <c r="GRK12" s="617"/>
      <c r="GRL12" s="617"/>
      <c r="GRM12" s="617"/>
      <c r="GRN12" s="617"/>
      <c r="GRO12" s="617"/>
      <c r="GRP12" s="617"/>
      <c r="GRQ12" s="617"/>
      <c r="GRR12" s="617"/>
      <c r="GRS12" s="617"/>
      <c r="GRT12" s="617"/>
      <c r="GRU12" s="617"/>
      <c r="GRV12" s="617"/>
      <c r="GRW12" s="617"/>
      <c r="GRX12" s="617"/>
      <c r="GRY12" s="617"/>
      <c r="GRZ12" s="617"/>
      <c r="GSA12" s="617"/>
      <c r="GSB12" s="617"/>
      <c r="GSC12" s="617"/>
      <c r="GSD12" s="617"/>
      <c r="GSE12" s="617"/>
      <c r="GSF12" s="617"/>
      <c r="GSG12" s="617"/>
      <c r="GSH12" s="617"/>
      <c r="GSI12" s="617"/>
      <c r="GSJ12" s="617"/>
      <c r="GSK12" s="617"/>
      <c r="GSL12" s="617"/>
      <c r="GSM12" s="617"/>
      <c r="GSN12" s="617"/>
      <c r="GSO12" s="617"/>
      <c r="GSP12" s="617"/>
      <c r="GSQ12" s="617"/>
      <c r="GSR12" s="617"/>
      <c r="GSS12" s="617"/>
      <c r="GST12" s="617"/>
      <c r="GSU12" s="617"/>
      <c r="GSV12" s="617"/>
      <c r="GSW12" s="617"/>
      <c r="GSX12" s="617"/>
      <c r="GSY12" s="617"/>
      <c r="GSZ12" s="617"/>
      <c r="GTA12" s="617"/>
      <c r="GTB12" s="617"/>
      <c r="GTC12" s="617"/>
      <c r="GTD12" s="617"/>
      <c r="GTE12" s="617"/>
      <c r="GTF12" s="617"/>
      <c r="GTG12" s="617"/>
      <c r="GTH12" s="617"/>
      <c r="GTI12" s="617"/>
      <c r="GTJ12" s="617"/>
      <c r="GTK12" s="617"/>
      <c r="GTL12" s="617"/>
      <c r="GTM12" s="617"/>
      <c r="GTN12" s="617"/>
      <c r="GTO12" s="617"/>
      <c r="GTP12" s="617"/>
      <c r="GTQ12" s="617"/>
      <c r="GTR12" s="617"/>
      <c r="GTS12" s="617"/>
      <c r="GTT12" s="617"/>
      <c r="GTU12" s="617"/>
      <c r="GTV12" s="617"/>
      <c r="GTW12" s="617"/>
      <c r="GTX12" s="617"/>
      <c r="GTY12" s="617"/>
      <c r="GTZ12" s="617"/>
      <c r="GUA12" s="617"/>
      <c r="GUB12" s="617"/>
      <c r="GUC12" s="617"/>
      <c r="GUD12" s="617"/>
      <c r="GUE12" s="617"/>
      <c r="GUF12" s="617"/>
      <c r="GUG12" s="617"/>
      <c r="GUH12" s="617"/>
      <c r="GUI12" s="617"/>
      <c r="GUJ12" s="617"/>
      <c r="GUK12" s="617"/>
      <c r="GUL12" s="617"/>
      <c r="GUM12" s="617"/>
      <c r="GUN12" s="617"/>
      <c r="GUO12" s="617"/>
      <c r="GUP12" s="617"/>
      <c r="GUQ12" s="617"/>
      <c r="GUR12" s="617"/>
      <c r="GUS12" s="617"/>
      <c r="GUT12" s="617"/>
      <c r="GUU12" s="617"/>
      <c r="GUV12" s="617"/>
      <c r="GUW12" s="617"/>
      <c r="GUX12" s="617"/>
      <c r="GUY12" s="617"/>
      <c r="GUZ12" s="617"/>
      <c r="GVA12" s="617"/>
      <c r="GVB12" s="617"/>
      <c r="GVC12" s="617"/>
      <c r="GVD12" s="617"/>
      <c r="GVE12" s="617"/>
      <c r="GVF12" s="617"/>
      <c r="GVG12" s="617"/>
      <c r="GVH12" s="617"/>
      <c r="GVI12" s="617"/>
      <c r="GVJ12" s="617"/>
      <c r="GVK12" s="617"/>
      <c r="GVL12" s="617"/>
      <c r="GVM12" s="617"/>
      <c r="GVN12" s="617"/>
      <c r="GVO12" s="617"/>
      <c r="GVP12" s="617"/>
      <c r="GVQ12" s="617"/>
      <c r="GVR12" s="617"/>
      <c r="GVS12" s="617"/>
      <c r="GVT12" s="617"/>
      <c r="GVU12" s="617"/>
      <c r="GVV12" s="617"/>
      <c r="GVW12" s="617"/>
      <c r="GVX12" s="617"/>
      <c r="GVY12" s="617"/>
      <c r="GVZ12" s="617"/>
      <c r="GWA12" s="617"/>
      <c r="GWB12" s="617"/>
      <c r="GWC12" s="617"/>
      <c r="GWD12" s="617"/>
      <c r="GWE12" s="617"/>
      <c r="GWF12" s="617"/>
      <c r="GWG12" s="617"/>
      <c r="GWH12" s="617"/>
      <c r="GWI12" s="617"/>
      <c r="GWJ12" s="617"/>
      <c r="GWK12" s="617"/>
      <c r="GWL12" s="617"/>
      <c r="GWM12" s="617"/>
      <c r="GWN12" s="617"/>
      <c r="GWO12" s="617"/>
      <c r="GWP12" s="617"/>
      <c r="GWQ12" s="617"/>
      <c r="GWR12" s="617"/>
      <c r="GWS12" s="617"/>
      <c r="GWT12" s="617"/>
      <c r="GWU12" s="617"/>
      <c r="GWV12" s="617"/>
      <c r="GWW12" s="617"/>
      <c r="GWX12" s="617"/>
      <c r="GWY12" s="617"/>
      <c r="GWZ12" s="617"/>
      <c r="GXA12" s="617"/>
      <c r="GXB12" s="617"/>
      <c r="GXC12" s="617"/>
      <c r="GXD12" s="617"/>
      <c r="GXE12" s="617"/>
      <c r="GXF12" s="617"/>
      <c r="GXG12" s="617"/>
      <c r="GXH12" s="617"/>
      <c r="GXI12" s="617"/>
      <c r="GXJ12" s="617"/>
      <c r="GXK12" s="617"/>
      <c r="GXL12" s="617"/>
      <c r="GXM12" s="617"/>
      <c r="GXN12" s="617"/>
      <c r="GXO12" s="617"/>
      <c r="GXP12" s="617"/>
      <c r="GXQ12" s="617"/>
      <c r="GXR12" s="617"/>
      <c r="GXS12" s="617"/>
      <c r="GXT12" s="617"/>
      <c r="GXU12" s="617"/>
      <c r="GXV12" s="617"/>
      <c r="GXW12" s="617"/>
      <c r="GXX12" s="617"/>
      <c r="GXY12" s="617"/>
      <c r="GXZ12" s="617"/>
      <c r="GYA12" s="617"/>
      <c r="GYB12" s="617"/>
      <c r="GYC12" s="617"/>
      <c r="GYD12" s="617"/>
      <c r="GYE12" s="617"/>
      <c r="GYF12" s="617"/>
      <c r="GYG12" s="617"/>
      <c r="GYH12" s="617"/>
      <c r="GYI12" s="617"/>
      <c r="GYJ12" s="617"/>
      <c r="GYK12" s="617"/>
      <c r="GYL12" s="617"/>
      <c r="GYM12" s="617"/>
      <c r="GYN12" s="617"/>
      <c r="GYO12" s="617"/>
      <c r="GYP12" s="617"/>
      <c r="GYQ12" s="617"/>
      <c r="GYR12" s="617"/>
      <c r="GYS12" s="617"/>
      <c r="GYT12" s="617"/>
      <c r="GYU12" s="617"/>
      <c r="GYV12" s="617"/>
      <c r="GYW12" s="617"/>
      <c r="GYX12" s="617"/>
      <c r="GYY12" s="617"/>
      <c r="GYZ12" s="617"/>
      <c r="GZA12" s="617"/>
      <c r="GZB12" s="617"/>
      <c r="GZC12" s="617"/>
      <c r="GZD12" s="617"/>
      <c r="GZE12" s="617"/>
      <c r="GZF12" s="617"/>
      <c r="GZG12" s="617"/>
      <c r="GZH12" s="617"/>
      <c r="GZI12" s="617"/>
      <c r="GZJ12" s="617"/>
      <c r="GZK12" s="617"/>
      <c r="GZL12" s="617"/>
      <c r="GZM12" s="617"/>
      <c r="GZN12" s="617"/>
      <c r="GZO12" s="617"/>
      <c r="GZP12" s="617"/>
      <c r="GZQ12" s="617"/>
      <c r="GZR12" s="617"/>
      <c r="GZS12" s="617"/>
      <c r="GZT12" s="617"/>
      <c r="GZU12" s="617"/>
      <c r="GZV12" s="617"/>
      <c r="GZW12" s="617"/>
      <c r="GZX12" s="617"/>
      <c r="GZY12" s="617"/>
      <c r="GZZ12" s="617"/>
      <c r="HAA12" s="617"/>
      <c r="HAB12" s="617"/>
      <c r="HAC12" s="617"/>
      <c r="HAD12" s="617"/>
      <c r="HAE12" s="617"/>
      <c r="HAF12" s="617"/>
      <c r="HAG12" s="617"/>
      <c r="HAH12" s="617"/>
      <c r="HAI12" s="617"/>
      <c r="HAJ12" s="617"/>
      <c r="HAK12" s="617"/>
      <c r="HAL12" s="617"/>
      <c r="HAM12" s="617"/>
      <c r="HAN12" s="617"/>
      <c r="HAO12" s="617"/>
      <c r="HAP12" s="617"/>
      <c r="HAQ12" s="617"/>
      <c r="HAR12" s="617"/>
      <c r="HAS12" s="617"/>
      <c r="HAT12" s="617"/>
      <c r="HAU12" s="617"/>
      <c r="HAV12" s="617"/>
      <c r="HAW12" s="617"/>
      <c r="HAX12" s="617"/>
      <c r="HAY12" s="617"/>
      <c r="HAZ12" s="617"/>
      <c r="HBA12" s="617"/>
      <c r="HBB12" s="617"/>
      <c r="HBC12" s="617"/>
      <c r="HBD12" s="617"/>
      <c r="HBE12" s="617"/>
      <c r="HBF12" s="617"/>
      <c r="HBG12" s="617"/>
      <c r="HBH12" s="617"/>
      <c r="HBI12" s="617"/>
      <c r="HBJ12" s="617"/>
      <c r="HBK12" s="617"/>
      <c r="HBL12" s="617"/>
      <c r="HBM12" s="617"/>
      <c r="HBN12" s="617"/>
      <c r="HBO12" s="617"/>
      <c r="HBP12" s="617"/>
      <c r="HBQ12" s="617"/>
      <c r="HBR12" s="617"/>
      <c r="HBS12" s="617"/>
      <c r="HBT12" s="617"/>
      <c r="HBU12" s="617"/>
      <c r="HBV12" s="617"/>
      <c r="HBW12" s="617"/>
      <c r="HBX12" s="617"/>
      <c r="HBY12" s="617"/>
      <c r="HBZ12" s="617"/>
      <c r="HCA12" s="617"/>
      <c r="HCB12" s="617"/>
      <c r="HCC12" s="617"/>
      <c r="HCD12" s="617"/>
      <c r="HCE12" s="617"/>
      <c r="HCF12" s="617"/>
      <c r="HCG12" s="617"/>
      <c r="HCH12" s="617"/>
      <c r="HCI12" s="617"/>
      <c r="HCJ12" s="617"/>
      <c r="HCK12" s="617"/>
      <c r="HCL12" s="617"/>
      <c r="HCM12" s="617"/>
      <c r="HCN12" s="617"/>
      <c r="HCO12" s="617"/>
      <c r="HCP12" s="617"/>
      <c r="HCQ12" s="617"/>
      <c r="HCR12" s="617"/>
      <c r="HCS12" s="617"/>
      <c r="HCT12" s="617"/>
      <c r="HCU12" s="617"/>
      <c r="HCV12" s="617"/>
      <c r="HCW12" s="617"/>
      <c r="HCX12" s="617"/>
      <c r="HCY12" s="617"/>
      <c r="HCZ12" s="617"/>
      <c r="HDA12" s="617"/>
      <c r="HDB12" s="617"/>
      <c r="HDC12" s="617"/>
      <c r="HDD12" s="617"/>
      <c r="HDE12" s="617"/>
      <c r="HDF12" s="617"/>
      <c r="HDG12" s="617"/>
      <c r="HDH12" s="617"/>
      <c r="HDI12" s="617"/>
      <c r="HDJ12" s="617"/>
      <c r="HDK12" s="617"/>
      <c r="HDL12" s="617"/>
      <c r="HDM12" s="617"/>
      <c r="HDN12" s="617"/>
      <c r="HDO12" s="617"/>
      <c r="HDP12" s="617"/>
      <c r="HDQ12" s="617"/>
      <c r="HDR12" s="617"/>
      <c r="HDS12" s="617"/>
      <c r="HDT12" s="617"/>
      <c r="HDU12" s="617"/>
      <c r="HDV12" s="617"/>
      <c r="HDW12" s="617"/>
      <c r="HDX12" s="617"/>
      <c r="HDY12" s="617"/>
      <c r="HDZ12" s="617"/>
      <c r="HEA12" s="617"/>
      <c r="HEB12" s="617"/>
      <c r="HEC12" s="617"/>
      <c r="HED12" s="617"/>
      <c r="HEE12" s="617"/>
      <c r="HEF12" s="617"/>
      <c r="HEG12" s="617"/>
      <c r="HEH12" s="617"/>
      <c r="HEI12" s="617"/>
      <c r="HEJ12" s="617"/>
      <c r="HEK12" s="617"/>
      <c r="HEL12" s="617"/>
      <c r="HEM12" s="617"/>
      <c r="HEN12" s="617"/>
      <c r="HEO12" s="617"/>
      <c r="HEP12" s="617"/>
      <c r="HEQ12" s="617"/>
      <c r="HER12" s="617"/>
      <c r="HES12" s="617"/>
      <c r="HET12" s="617"/>
      <c r="HEU12" s="617"/>
      <c r="HEV12" s="617"/>
      <c r="HEW12" s="617"/>
      <c r="HEX12" s="617"/>
      <c r="HEY12" s="617"/>
      <c r="HEZ12" s="617"/>
      <c r="HFA12" s="617"/>
      <c r="HFB12" s="617"/>
      <c r="HFC12" s="617"/>
      <c r="HFD12" s="617"/>
      <c r="HFE12" s="617"/>
      <c r="HFF12" s="617"/>
      <c r="HFG12" s="617"/>
      <c r="HFH12" s="617"/>
      <c r="HFI12" s="617"/>
      <c r="HFJ12" s="617"/>
      <c r="HFK12" s="617"/>
      <c r="HFL12" s="617"/>
      <c r="HFM12" s="617"/>
      <c r="HFN12" s="617"/>
      <c r="HFO12" s="617"/>
      <c r="HFP12" s="617"/>
      <c r="HFQ12" s="617"/>
      <c r="HFR12" s="617"/>
      <c r="HFS12" s="617"/>
      <c r="HFT12" s="617"/>
      <c r="HFU12" s="617"/>
      <c r="HFV12" s="617"/>
      <c r="HFW12" s="617"/>
      <c r="HFX12" s="617"/>
      <c r="HFY12" s="617"/>
      <c r="HFZ12" s="617"/>
      <c r="HGA12" s="617"/>
      <c r="HGB12" s="617"/>
      <c r="HGC12" s="617"/>
      <c r="HGD12" s="617"/>
      <c r="HGE12" s="617"/>
      <c r="HGF12" s="617"/>
      <c r="HGG12" s="617"/>
      <c r="HGH12" s="617"/>
      <c r="HGI12" s="617"/>
      <c r="HGJ12" s="617"/>
      <c r="HGK12" s="617"/>
      <c r="HGL12" s="617"/>
      <c r="HGM12" s="617"/>
      <c r="HGN12" s="617"/>
      <c r="HGO12" s="617"/>
      <c r="HGP12" s="617"/>
      <c r="HGQ12" s="617"/>
      <c r="HGR12" s="617"/>
      <c r="HGS12" s="617"/>
      <c r="HGT12" s="617"/>
      <c r="HGU12" s="617"/>
      <c r="HGV12" s="617"/>
      <c r="HGW12" s="617"/>
      <c r="HGX12" s="617"/>
      <c r="HGY12" s="617"/>
      <c r="HGZ12" s="617"/>
      <c r="HHA12" s="617"/>
      <c r="HHB12" s="617"/>
      <c r="HHC12" s="617"/>
      <c r="HHD12" s="617"/>
      <c r="HHE12" s="617"/>
      <c r="HHF12" s="617"/>
      <c r="HHG12" s="617"/>
      <c r="HHH12" s="617"/>
      <c r="HHI12" s="617"/>
      <c r="HHJ12" s="617"/>
      <c r="HHK12" s="617"/>
      <c r="HHL12" s="617"/>
      <c r="HHM12" s="617"/>
      <c r="HHN12" s="617"/>
      <c r="HHO12" s="617"/>
      <c r="HHP12" s="617"/>
      <c r="HHQ12" s="617"/>
      <c r="HHR12" s="617"/>
      <c r="HHS12" s="617"/>
      <c r="HHT12" s="617"/>
      <c r="HHU12" s="617"/>
      <c r="HHV12" s="617"/>
      <c r="HHW12" s="617"/>
      <c r="HHX12" s="617"/>
      <c r="HHY12" s="617"/>
      <c r="HHZ12" s="617"/>
      <c r="HIA12" s="617"/>
      <c r="HIB12" s="617"/>
      <c r="HIC12" s="617"/>
      <c r="HID12" s="617"/>
      <c r="HIE12" s="617"/>
      <c r="HIF12" s="617"/>
      <c r="HIG12" s="617"/>
      <c r="HIH12" s="617"/>
      <c r="HII12" s="617"/>
      <c r="HIJ12" s="617"/>
      <c r="HIK12" s="617"/>
      <c r="HIL12" s="617"/>
      <c r="HIM12" s="617"/>
      <c r="HIN12" s="617"/>
      <c r="HIO12" s="617"/>
      <c r="HIP12" s="617"/>
      <c r="HIQ12" s="617"/>
      <c r="HIR12" s="617"/>
      <c r="HIS12" s="617"/>
      <c r="HIT12" s="617"/>
      <c r="HIU12" s="617"/>
      <c r="HIV12" s="617"/>
      <c r="HIW12" s="617"/>
      <c r="HIX12" s="617"/>
      <c r="HIY12" s="617"/>
      <c r="HIZ12" s="617"/>
      <c r="HJA12" s="617"/>
      <c r="HJB12" s="617"/>
      <c r="HJC12" s="617"/>
      <c r="HJD12" s="617"/>
      <c r="HJE12" s="617"/>
      <c r="HJF12" s="617"/>
      <c r="HJG12" s="617"/>
      <c r="HJH12" s="617"/>
      <c r="HJI12" s="617"/>
      <c r="HJJ12" s="617"/>
      <c r="HJK12" s="617"/>
      <c r="HJL12" s="617"/>
      <c r="HJM12" s="617"/>
      <c r="HJN12" s="617"/>
      <c r="HJO12" s="617"/>
      <c r="HJP12" s="617"/>
      <c r="HJQ12" s="617"/>
      <c r="HJR12" s="617"/>
      <c r="HJS12" s="617"/>
      <c r="HJT12" s="617"/>
      <c r="HJU12" s="617"/>
      <c r="HJV12" s="617"/>
      <c r="HJW12" s="617"/>
      <c r="HJX12" s="617"/>
      <c r="HJY12" s="617"/>
      <c r="HJZ12" s="617"/>
      <c r="HKA12" s="617"/>
      <c r="HKB12" s="617"/>
      <c r="HKC12" s="617"/>
      <c r="HKD12" s="617"/>
      <c r="HKE12" s="617"/>
      <c r="HKF12" s="617"/>
      <c r="HKG12" s="617"/>
      <c r="HKH12" s="617"/>
      <c r="HKI12" s="617"/>
      <c r="HKJ12" s="617"/>
      <c r="HKK12" s="617"/>
      <c r="HKL12" s="617"/>
      <c r="HKM12" s="617"/>
      <c r="HKN12" s="617"/>
      <c r="HKO12" s="617"/>
      <c r="HKP12" s="617"/>
      <c r="HKQ12" s="617"/>
      <c r="HKR12" s="617"/>
      <c r="HKS12" s="617"/>
      <c r="HKT12" s="617"/>
      <c r="HKU12" s="617"/>
      <c r="HKV12" s="617"/>
      <c r="HKW12" s="617"/>
      <c r="HKX12" s="617"/>
      <c r="HKY12" s="617"/>
      <c r="HKZ12" s="617"/>
      <c r="HLA12" s="617"/>
      <c r="HLB12" s="617"/>
      <c r="HLC12" s="617"/>
      <c r="HLD12" s="617"/>
      <c r="HLE12" s="617"/>
      <c r="HLF12" s="617"/>
      <c r="HLG12" s="617"/>
      <c r="HLH12" s="617"/>
      <c r="HLI12" s="617"/>
      <c r="HLJ12" s="617"/>
      <c r="HLK12" s="617"/>
      <c r="HLL12" s="617"/>
      <c r="HLM12" s="617"/>
      <c r="HLN12" s="617"/>
      <c r="HLO12" s="617"/>
      <c r="HLP12" s="617"/>
      <c r="HLQ12" s="617"/>
      <c r="HLR12" s="617"/>
      <c r="HLS12" s="617"/>
      <c r="HLT12" s="617"/>
      <c r="HLU12" s="617"/>
      <c r="HLV12" s="617"/>
      <c r="HLW12" s="617"/>
      <c r="HLX12" s="617"/>
      <c r="HLY12" s="617"/>
      <c r="HLZ12" s="617"/>
      <c r="HMA12" s="617"/>
      <c r="HMB12" s="617"/>
      <c r="HMC12" s="617"/>
      <c r="HMD12" s="617"/>
      <c r="HME12" s="617"/>
      <c r="HMF12" s="617"/>
      <c r="HMG12" s="617"/>
      <c r="HMH12" s="617"/>
      <c r="HMI12" s="617"/>
      <c r="HMJ12" s="617"/>
      <c r="HMK12" s="617"/>
      <c r="HML12" s="617"/>
      <c r="HMM12" s="617"/>
      <c r="HMN12" s="617"/>
      <c r="HMO12" s="617"/>
      <c r="HMP12" s="617"/>
      <c r="HMQ12" s="617"/>
      <c r="HMR12" s="617"/>
      <c r="HMS12" s="617"/>
      <c r="HMT12" s="617"/>
      <c r="HMU12" s="617"/>
      <c r="HMV12" s="617"/>
      <c r="HMW12" s="617"/>
      <c r="HMX12" s="617"/>
      <c r="HMY12" s="617"/>
      <c r="HMZ12" s="617"/>
      <c r="HNA12" s="617"/>
      <c r="HNB12" s="617"/>
      <c r="HNC12" s="617"/>
      <c r="HND12" s="617"/>
      <c r="HNE12" s="617"/>
      <c r="HNF12" s="617"/>
      <c r="HNG12" s="617"/>
      <c r="HNH12" s="617"/>
      <c r="HNI12" s="617"/>
      <c r="HNJ12" s="617"/>
      <c r="HNK12" s="617"/>
      <c r="HNL12" s="617"/>
      <c r="HNM12" s="617"/>
      <c r="HNN12" s="617"/>
      <c r="HNO12" s="617"/>
      <c r="HNP12" s="617"/>
      <c r="HNQ12" s="617"/>
      <c r="HNR12" s="617"/>
      <c r="HNS12" s="617"/>
      <c r="HNT12" s="617"/>
      <c r="HNU12" s="617"/>
      <c r="HNV12" s="617"/>
      <c r="HNW12" s="617"/>
      <c r="HNX12" s="617"/>
      <c r="HNY12" s="617"/>
      <c r="HNZ12" s="617"/>
      <c r="HOA12" s="617"/>
      <c r="HOB12" s="617"/>
      <c r="HOC12" s="617"/>
      <c r="HOD12" s="617"/>
      <c r="HOE12" s="617"/>
      <c r="HOF12" s="617"/>
      <c r="HOG12" s="617"/>
      <c r="HOH12" s="617"/>
      <c r="HOI12" s="617"/>
      <c r="HOJ12" s="617"/>
      <c r="HOK12" s="617"/>
      <c r="HOL12" s="617"/>
      <c r="HOM12" s="617"/>
      <c r="HON12" s="617"/>
      <c r="HOO12" s="617"/>
      <c r="HOP12" s="617"/>
      <c r="HOQ12" s="617"/>
      <c r="HOR12" s="617"/>
      <c r="HOS12" s="617"/>
      <c r="HOT12" s="617"/>
      <c r="HOU12" s="617"/>
      <c r="HOV12" s="617"/>
      <c r="HOW12" s="617"/>
      <c r="HOX12" s="617"/>
      <c r="HOY12" s="617"/>
      <c r="HOZ12" s="617"/>
      <c r="HPA12" s="617"/>
      <c r="HPB12" s="617"/>
      <c r="HPC12" s="617"/>
      <c r="HPD12" s="617"/>
      <c r="HPE12" s="617"/>
      <c r="HPF12" s="617"/>
      <c r="HPG12" s="617"/>
      <c r="HPH12" s="617"/>
      <c r="HPI12" s="617"/>
      <c r="HPJ12" s="617"/>
      <c r="HPK12" s="617"/>
      <c r="HPL12" s="617"/>
      <c r="HPM12" s="617"/>
      <c r="HPN12" s="617"/>
      <c r="HPO12" s="617"/>
      <c r="HPP12" s="617"/>
      <c r="HPQ12" s="617"/>
      <c r="HPR12" s="617"/>
      <c r="HPS12" s="617"/>
      <c r="HPT12" s="617"/>
      <c r="HPU12" s="617"/>
      <c r="HPV12" s="617"/>
      <c r="HPW12" s="617"/>
      <c r="HPX12" s="617"/>
      <c r="HPY12" s="617"/>
      <c r="HPZ12" s="617"/>
      <c r="HQA12" s="617"/>
      <c r="HQB12" s="617"/>
      <c r="HQC12" s="617"/>
      <c r="HQD12" s="617"/>
      <c r="HQE12" s="617"/>
      <c r="HQF12" s="617"/>
      <c r="HQG12" s="617"/>
      <c r="HQH12" s="617"/>
      <c r="HQI12" s="617"/>
      <c r="HQJ12" s="617"/>
      <c r="HQK12" s="617"/>
      <c r="HQL12" s="617"/>
      <c r="HQM12" s="617"/>
      <c r="HQN12" s="617"/>
      <c r="HQO12" s="617"/>
      <c r="HQP12" s="617"/>
      <c r="HQQ12" s="617"/>
      <c r="HQR12" s="617"/>
      <c r="HQS12" s="617"/>
      <c r="HQT12" s="617"/>
      <c r="HQU12" s="617"/>
      <c r="HQV12" s="617"/>
      <c r="HQW12" s="617"/>
      <c r="HQX12" s="617"/>
      <c r="HQY12" s="617"/>
      <c r="HQZ12" s="617"/>
      <c r="HRA12" s="617"/>
      <c r="HRB12" s="617"/>
      <c r="HRC12" s="617"/>
      <c r="HRD12" s="617"/>
      <c r="HRE12" s="617"/>
      <c r="HRF12" s="617"/>
      <c r="HRG12" s="617"/>
      <c r="HRH12" s="617"/>
      <c r="HRI12" s="617"/>
      <c r="HRJ12" s="617"/>
      <c r="HRK12" s="617"/>
      <c r="HRL12" s="617"/>
      <c r="HRM12" s="617"/>
      <c r="HRN12" s="617"/>
      <c r="HRO12" s="617"/>
      <c r="HRP12" s="617"/>
      <c r="HRQ12" s="617"/>
      <c r="HRR12" s="617"/>
      <c r="HRS12" s="617"/>
      <c r="HRT12" s="617"/>
      <c r="HRU12" s="617"/>
      <c r="HRV12" s="617"/>
      <c r="HRW12" s="617"/>
      <c r="HRX12" s="617"/>
      <c r="HRY12" s="617"/>
      <c r="HRZ12" s="617"/>
      <c r="HSA12" s="617"/>
      <c r="HSB12" s="617"/>
      <c r="HSC12" s="617"/>
      <c r="HSD12" s="617"/>
      <c r="HSE12" s="617"/>
      <c r="HSF12" s="617"/>
      <c r="HSG12" s="617"/>
      <c r="HSH12" s="617"/>
      <c r="HSI12" s="617"/>
      <c r="HSJ12" s="617"/>
      <c r="HSK12" s="617"/>
      <c r="HSL12" s="617"/>
      <c r="HSM12" s="617"/>
      <c r="HSN12" s="617"/>
      <c r="HSO12" s="617"/>
      <c r="HSP12" s="617"/>
      <c r="HSQ12" s="617"/>
      <c r="HSR12" s="617"/>
      <c r="HSS12" s="617"/>
      <c r="HST12" s="617"/>
      <c r="HSU12" s="617"/>
      <c r="HSV12" s="617"/>
      <c r="HSW12" s="617"/>
      <c r="HSX12" s="617"/>
      <c r="HSY12" s="617"/>
      <c r="HSZ12" s="617"/>
      <c r="HTA12" s="617"/>
      <c r="HTB12" s="617"/>
      <c r="HTC12" s="617"/>
      <c r="HTD12" s="617"/>
      <c r="HTE12" s="617"/>
      <c r="HTF12" s="617"/>
      <c r="HTG12" s="617"/>
      <c r="HTH12" s="617"/>
      <c r="HTI12" s="617"/>
      <c r="HTJ12" s="617"/>
      <c r="HTK12" s="617"/>
      <c r="HTL12" s="617"/>
      <c r="HTM12" s="617"/>
      <c r="HTN12" s="617"/>
      <c r="HTO12" s="617"/>
      <c r="HTP12" s="617"/>
      <c r="HTQ12" s="617"/>
      <c r="HTR12" s="617"/>
      <c r="HTS12" s="617"/>
      <c r="HTT12" s="617"/>
      <c r="HTU12" s="617"/>
      <c r="HTV12" s="617"/>
      <c r="HTW12" s="617"/>
      <c r="HTX12" s="617"/>
      <c r="HTY12" s="617"/>
      <c r="HTZ12" s="617"/>
      <c r="HUA12" s="617"/>
      <c r="HUB12" s="617"/>
      <c r="HUC12" s="617"/>
      <c r="HUD12" s="617"/>
      <c r="HUE12" s="617"/>
      <c r="HUF12" s="617"/>
      <c r="HUG12" s="617"/>
      <c r="HUH12" s="617"/>
      <c r="HUI12" s="617"/>
      <c r="HUJ12" s="617"/>
      <c r="HUK12" s="617"/>
      <c r="HUL12" s="617"/>
      <c r="HUM12" s="617"/>
      <c r="HUN12" s="617"/>
      <c r="HUO12" s="617"/>
      <c r="HUP12" s="617"/>
      <c r="HUQ12" s="617"/>
      <c r="HUR12" s="617"/>
      <c r="HUS12" s="617"/>
      <c r="HUT12" s="617"/>
      <c r="HUU12" s="617"/>
      <c r="HUV12" s="617"/>
      <c r="HUW12" s="617"/>
      <c r="HUX12" s="617"/>
      <c r="HUY12" s="617"/>
      <c r="HUZ12" s="617"/>
      <c r="HVA12" s="617"/>
      <c r="HVB12" s="617"/>
      <c r="HVC12" s="617"/>
      <c r="HVD12" s="617"/>
      <c r="HVE12" s="617"/>
      <c r="HVF12" s="617"/>
      <c r="HVG12" s="617"/>
      <c r="HVH12" s="617"/>
      <c r="HVI12" s="617"/>
      <c r="HVJ12" s="617"/>
      <c r="HVK12" s="617"/>
      <c r="HVL12" s="617"/>
      <c r="HVM12" s="617"/>
      <c r="HVN12" s="617"/>
      <c r="HVO12" s="617"/>
      <c r="HVP12" s="617"/>
      <c r="HVQ12" s="617"/>
      <c r="HVR12" s="617"/>
      <c r="HVS12" s="617"/>
      <c r="HVT12" s="617"/>
      <c r="HVU12" s="617"/>
      <c r="HVV12" s="617"/>
      <c r="HVW12" s="617"/>
      <c r="HVX12" s="617"/>
      <c r="HVY12" s="617"/>
      <c r="HVZ12" s="617"/>
      <c r="HWA12" s="617"/>
      <c r="HWB12" s="617"/>
      <c r="HWC12" s="617"/>
      <c r="HWD12" s="617"/>
      <c r="HWE12" s="617"/>
      <c r="HWF12" s="617"/>
      <c r="HWG12" s="617"/>
      <c r="HWH12" s="617"/>
      <c r="HWI12" s="617"/>
      <c r="HWJ12" s="617"/>
      <c r="HWK12" s="617"/>
      <c r="HWL12" s="617"/>
      <c r="HWM12" s="617"/>
      <c r="HWN12" s="617"/>
      <c r="HWO12" s="617"/>
      <c r="HWP12" s="617"/>
      <c r="HWQ12" s="617"/>
      <c r="HWR12" s="617"/>
      <c r="HWS12" s="617"/>
      <c r="HWT12" s="617"/>
      <c r="HWU12" s="617"/>
      <c r="HWV12" s="617"/>
      <c r="HWW12" s="617"/>
      <c r="HWX12" s="617"/>
      <c r="HWY12" s="617"/>
      <c r="HWZ12" s="617"/>
      <c r="HXA12" s="617"/>
      <c r="HXB12" s="617"/>
      <c r="HXC12" s="617"/>
      <c r="HXD12" s="617"/>
      <c r="HXE12" s="617"/>
      <c r="HXF12" s="617"/>
      <c r="HXG12" s="617"/>
      <c r="HXH12" s="617"/>
      <c r="HXI12" s="617"/>
      <c r="HXJ12" s="617"/>
      <c r="HXK12" s="617"/>
      <c r="HXL12" s="617"/>
      <c r="HXM12" s="617"/>
      <c r="HXN12" s="617"/>
      <c r="HXO12" s="617"/>
      <c r="HXP12" s="617"/>
      <c r="HXQ12" s="617"/>
      <c r="HXR12" s="617"/>
      <c r="HXS12" s="617"/>
      <c r="HXT12" s="617"/>
      <c r="HXU12" s="617"/>
      <c r="HXV12" s="617"/>
      <c r="HXW12" s="617"/>
      <c r="HXX12" s="617"/>
      <c r="HXY12" s="617"/>
      <c r="HXZ12" s="617"/>
      <c r="HYA12" s="617"/>
      <c r="HYB12" s="617"/>
      <c r="HYC12" s="617"/>
      <c r="HYD12" s="617"/>
      <c r="HYE12" s="617"/>
      <c r="HYF12" s="617"/>
      <c r="HYG12" s="617"/>
      <c r="HYH12" s="617"/>
      <c r="HYI12" s="617"/>
      <c r="HYJ12" s="617"/>
      <c r="HYK12" s="617"/>
      <c r="HYL12" s="617"/>
      <c r="HYM12" s="617"/>
      <c r="HYN12" s="617"/>
      <c r="HYO12" s="617"/>
      <c r="HYP12" s="617"/>
      <c r="HYQ12" s="617"/>
      <c r="HYR12" s="617"/>
      <c r="HYS12" s="617"/>
      <c r="HYT12" s="617"/>
      <c r="HYU12" s="617"/>
      <c r="HYV12" s="617"/>
      <c r="HYW12" s="617"/>
      <c r="HYX12" s="617"/>
      <c r="HYY12" s="617"/>
      <c r="HYZ12" s="617"/>
      <c r="HZA12" s="617"/>
      <c r="HZB12" s="617"/>
      <c r="HZC12" s="617"/>
      <c r="HZD12" s="617"/>
      <c r="HZE12" s="617"/>
      <c r="HZF12" s="617"/>
      <c r="HZG12" s="617"/>
      <c r="HZH12" s="617"/>
      <c r="HZI12" s="617"/>
      <c r="HZJ12" s="617"/>
      <c r="HZK12" s="617"/>
      <c r="HZL12" s="617"/>
      <c r="HZM12" s="617"/>
      <c r="HZN12" s="617"/>
      <c r="HZO12" s="617"/>
      <c r="HZP12" s="617"/>
      <c r="HZQ12" s="617"/>
      <c r="HZR12" s="617"/>
      <c r="HZS12" s="617"/>
      <c r="HZT12" s="617"/>
      <c r="HZU12" s="617"/>
      <c r="HZV12" s="617"/>
      <c r="HZW12" s="617"/>
      <c r="HZX12" s="617"/>
      <c r="HZY12" s="617"/>
      <c r="HZZ12" s="617"/>
      <c r="IAA12" s="617"/>
      <c r="IAB12" s="617"/>
      <c r="IAC12" s="617"/>
      <c r="IAD12" s="617"/>
      <c r="IAE12" s="617"/>
      <c r="IAF12" s="617"/>
      <c r="IAG12" s="617"/>
      <c r="IAH12" s="617"/>
      <c r="IAI12" s="617"/>
      <c r="IAJ12" s="617"/>
      <c r="IAK12" s="617"/>
      <c r="IAL12" s="617"/>
      <c r="IAM12" s="617"/>
      <c r="IAN12" s="617"/>
      <c r="IAO12" s="617"/>
      <c r="IAP12" s="617"/>
      <c r="IAQ12" s="617"/>
      <c r="IAR12" s="617"/>
      <c r="IAS12" s="617"/>
      <c r="IAT12" s="617"/>
      <c r="IAU12" s="617"/>
      <c r="IAV12" s="617"/>
      <c r="IAW12" s="617"/>
      <c r="IAX12" s="617"/>
      <c r="IAY12" s="617"/>
      <c r="IAZ12" s="617"/>
      <c r="IBA12" s="617"/>
      <c r="IBB12" s="617"/>
      <c r="IBC12" s="617"/>
      <c r="IBD12" s="617"/>
      <c r="IBE12" s="617"/>
      <c r="IBF12" s="617"/>
      <c r="IBG12" s="617"/>
      <c r="IBH12" s="617"/>
      <c r="IBI12" s="617"/>
      <c r="IBJ12" s="617"/>
      <c r="IBK12" s="617"/>
      <c r="IBL12" s="617"/>
      <c r="IBM12" s="617"/>
      <c r="IBN12" s="617"/>
      <c r="IBO12" s="617"/>
      <c r="IBP12" s="617"/>
      <c r="IBQ12" s="617"/>
      <c r="IBR12" s="617"/>
      <c r="IBS12" s="617"/>
      <c r="IBT12" s="617"/>
      <c r="IBU12" s="617"/>
      <c r="IBV12" s="617"/>
      <c r="IBW12" s="617"/>
      <c r="IBX12" s="617"/>
      <c r="IBY12" s="617"/>
      <c r="IBZ12" s="617"/>
      <c r="ICA12" s="617"/>
      <c r="ICB12" s="617"/>
      <c r="ICC12" s="617"/>
      <c r="ICD12" s="617"/>
      <c r="ICE12" s="617"/>
      <c r="ICF12" s="617"/>
      <c r="ICG12" s="617"/>
      <c r="ICH12" s="617"/>
      <c r="ICI12" s="617"/>
      <c r="ICJ12" s="617"/>
      <c r="ICK12" s="617"/>
      <c r="ICL12" s="617"/>
      <c r="ICM12" s="617"/>
      <c r="ICN12" s="617"/>
      <c r="ICO12" s="617"/>
      <c r="ICP12" s="617"/>
      <c r="ICQ12" s="617"/>
      <c r="ICR12" s="617"/>
      <c r="ICS12" s="617"/>
      <c r="ICT12" s="617"/>
      <c r="ICU12" s="617"/>
      <c r="ICV12" s="617"/>
      <c r="ICW12" s="617"/>
      <c r="ICX12" s="617"/>
      <c r="ICY12" s="617"/>
      <c r="ICZ12" s="617"/>
      <c r="IDA12" s="617"/>
      <c r="IDB12" s="617"/>
      <c r="IDC12" s="617"/>
      <c r="IDD12" s="617"/>
      <c r="IDE12" s="617"/>
      <c r="IDF12" s="617"/>
      <c r="IDG12" s="617"/>
      <c r="IDH12" s="617"/>
      <c r="IDI12" s="617"/>
      <c r="IDJ12" s="617"/>
      <c r="IDK12" s="617"/>
      <c r="IDL12" s="617"/>
      <c r="IDM12" s="617"/>
      <c r="IDN12" s="617"/>
      <c r="IDO12" s="617"/>
      <c r="IDP12" s="617"/>
      <c r="IDQ12" s="617"/>
      <c r="IDR12" s="617"/>
      <c r="IDS12" s="617"/>
      <c r="IDT12" s="617"/>
      <c r="IDU12" s="617"/>
      <c r="IDV12" s="617"/>
      <c r="IDW12" s="617"/>
      <c r="IDX12" s="617"/>
      <c r="IDY12" s="617"/>
      <c r="IDZ12" s="617"/>
      <c r="IEA12" s="617"/>
      <c r="IEB12" s="617"/>
      <c r="IEC12" s="617"/>
      <c r="IED12" s="617"/>
      <c r="IEE12" s="617"/>
      <c r="IEF12" s="617"/>
      <c r="IEG12" s="617"/>
      <c r="IEH12" s="617"/>
      <c r="IEI12" s="617"/>
      <c r="IEJ12" s="617"/>
      <c r="IEK12" s="617"/>
      <c r="IEL12" s="617"/>
      <c r="IEM12" s="617"/>
      <c r="IEN12" s="617"/>
      <c r="IEO12" s="617"/>
      <c r="IEP12" s="617"/>
      <c r="IEQ12" s="617"/>
      <c r="IER12" s="617"/>
      <c r="IES12" s="617"/>
      <c r="IET12" s="617"/>
      <c r="IEU12" s="617"/>
      <c r="IEV12" s="617"/>
      <c r="IEW12" s="617"/>
      <c r="IEX12" s="617"/>
      <c r="IEY12" s="617"/>
      <c r="IEZ12" s="617"/>
      <c r="IFA12" s="617"/>
      <c r="IFB12" s="617"/>
      <c r="IFC12" s="617"/>
      <c r="IFD12" s="617"/>
      <c r="IFE12" s="617"/>
      <c r="IFF12" s="617"/>
      <c r="IFG12" s="617"/>
      <c r="IFH12" s="617"/>
      <c r="IFI12" s="617"/>
      <c r="IFJ12" s="617"/>
      <c r="IFK12" s="617"/>
      <c r="IFL12" s="617"/>
      <c r="IFM12" s="617"/>
      <c r="IFN12" s="617"/>
      <c r="IFO12" s="617"/>
      <c r="IFP12" s="617"/>
      <c r="IFQ12" s="617"/>
      <c r="IFR12" s="617"/>
      <c r="IFS12" s="617"/>
      <c r="IFT12" s="617"/>
      <c r="IFU12" s="617"/>
      <c r="IFV12" s="617"/>
      <c r="IFW12" s="617"/>
      <c r="IFX12" s="617"/>
      <c r="IFY12" s="617"/>
      <c r="IFZ12" s="617"/>
      <c r="IGA12" s="617"/>
      <c r="IGB12" s="617"/>
      <c r="IGC12" s="617"/>
      <c r="IGD12" s="617"/>
      <c r="IGE12" s="617"/>
      <c r="IGF12" s="617"/>
      <c r="IGG12" s="617"/>
      <c r="IGH12" s="617"/>
      <c r="IGI12" s="617"/>
      <c r="IGJ12" s="617"/>
      <c r="IGK12" s="617"/>
      <c r="IGL12" s="617"/>
      <c r="IGM12" s="617"/>
      <c r="IGN12" s="617"/>
      <c r="IGO12" s="617"/>
      <c r="IGP12" s="617"/>
      <c r="IGQ12" s="617"/>
      <c r="IGR12" s="617"/>
      <c r="IGS12" s="617"/>
      <c r="IGT12" s="617"/>
      <c r="IGU12" s="617"/>
      <c r="IGV12" s="617"/>
      <c r="IGW12" s="617"/>
      <c r="IGX12" s="617"/>
      <c r="IGY12" s="617"/>
      <c r="IGZ12" s="617"/>
      <c r="IHA12" s="617"/>
      <c r="IHB12" s="617"/>
      <c r="IHC12" s="617"/>
      <c r="IHD12" s="617"/>
      <c r="IHE12" s="617"/>
      <c r="IHF12" s="617"/>
      <c r="IHG12" s="617"/>
      <c r="IHH12" s="617"/>
      <c r="IHI12" s="617"/>
      <c r="IHJ12" s="617"/>
      <c r="IHK12" s="617"/>
      <c r="IHL12" s="617"/>
      <c r="IHM12" s="617"/>
      <c r="IHN12" s="617"/>
      <c r="IHO12" s="617"/>
      <c r="IHP12" s="617"/>
      <c r="IHQ12" s="617"/>
      <c r="IHR12" s="617"/>
      <c r="IHS12" s="617"/>
      <c r="IHT12" s="617"/>
      <c r="IHU12" s="617"/>
      <c r="IHV12" s="617"/>
      <c r="IHW12" s="617"/>
      <c r="IHX12" s="617"/>
      <c r="IHY12" s="617"/>
      <c r="IHZ12" s="617"/>
      <c r="IIA12" s="617"/>
      <c r="IIB12" s="617"/>
      <c r="IIC12" s="617"/>
      <c r="IID12" s="617"/>
      <c r="IIE12" s="617"/>
      <c r="IIF12" s="617"/>
      <c r="IIG12" s="617"/>
      <c r="IIH12" s="617"/>
      <c r="III12" s="617"/>
      <c r="IIJ12" s="617"/>
      <c r="IIK12" s="617"/>
      <c r="IIL12" s="617"/>
      <c r="IIM12" s="617"/>
      <c r="IIN12" s="617"/>
      <c r="IIO12" s="617"/>
      <c r="IIP12" s="617"/>
      <c r="IIQ12" s="617"/>
      <c r="IIR12" s="617"/>
      <c r="IIS12" s="617"/>
      <c r="IIT12" s="617"/>
      <c r="IIU12" s="617"/>
      <c r="IIV12" s="617"/>
      <c r="IIW12" s="617"/>
      <c r="IIX12" s="617"/>
      <c r="IIY12" s="617"/>
      <c r="IIZ12" s="617"/>
      <c r="IJA12" s="617"/>
      <c r="IJB12" s="617"/>
      <c r="IJC12" s="617"/>
      <c r="IJD12" s="617"/>
      <c r="IJE12" s="617"/>
      <c r="IJF12" s="617"/>
      <c r="IJG12" s="617"/>
      <c r="IJH12" s="617"/>
      <c r="IJI12" s="617"/>
      <c r="IJJ12" s="617"/>
      <c r="IJK12" s="617"/>
      <c r="IJL12" s="617"/>
      <c r="IJM12" s="617"/>
      <c r="IJN12" s="617"/>
      <c r="IJO12" s="617"/>
      <c r="IJP12" s="617"/>
      <c r="IJQ12" s="617"/>
      <c r="IJR12" s="617"/>
      <c r="IJS12" s="617"/>
      <c r="IJT12" s="617"/>
      <c r="IJU12" s="617"/>
      <c r="IJV12" s="617"/>
      <c r="IJW12" s="617"/>
      <c r="IJX12" s="617"/>
      <c r="IJY12" s="617"/>
      <c r="IJZ12" s="617"/>
      <c r="IKA12" s="617"/>
      <c r="IKB12" s="617"/>
      <c r="IKC12" s="617"/>
      <c r="IKD12" s="617"/>
      <c r="IKE12" s="617"/>
      <c r="IKF12" s="617"/>
      <c r="IKG12" s="617"/>
      <c r="IKH12" s="617"/>
      <c r="IKI12" s="617"/>
      <c r="IKJ12" s="617"/>
      <c r="IKK12" s="617"/>
      <c r="IKL12" s="617"/>
      <c r="IKM12" s="617"/>
      <c r="IKN12" s="617"/>
      <c r="IKO12" s="617"/>
      <c r="IKP12" s="617"/>
      <c r="IKQ12" s="617"/>
      <c r="IKR12" s="617"/>
      <c r="IKS12" s="617"/>
      <c r="IKT12" s="617"/>
      <c r="IKU12" s="617"/>
      <c r="IKV12" s="617"/>
      <c r="IKW12" s="617"/>
      <c r="IKX12" s="617"/>
      <c r="IKY12" s="617"/>
      <c r="IKZ12" s="617"/>
      <c r="ILA12" s="617"/>
      <c r="ILB12" s="617"/>
      <c r="ILC12" s="617"/>
      <c r="ILD12" s="617"/>
      <c r="ILE12" s="617"/>
      <c r="ILF12" s="617"/>
      <c r="ILG12" s="617"/>
      <c r="ILH12" s="617"/>
      <c r="ILI12" s="617"/>
      <c r="ILJ12" s="617"/>
      <c r="ILK12" s="617"/>
      <c r="ILL12" s="617"/>
      <c r="ILM12" s="617"/>
      <c r="ILN12" s="617"/>
      <c r="ILO12" s="617"/>
      <c r="ILP12" s="617"/>
      <c r="ILQ12" s="617"/>
      <c r="ILR12" s="617"/>
      <c r="ILS12" s="617"/>
      <c r="ILT12" s="617"/>
      <c r="ILU12" s="617"/>
      <c r="ILV12" s="617"/>
      <c r="ILW12" s="617"/>
      <c r="ILX12" s="617"/>
      <c r="ILY12" s="617"/>
      <c r="ILZ12" s="617"/>
      <c r="IMA12" s="617"/>
      <c r="IMB12" s="617"/>
      <c r="IMC12" s="617"/>
      <c r="IMD12" s="617"/>
      <c r="IME12" s="617"/>
      <c r="IMF12" s="617"/>
      <c r="IMG12" s="617"/>
      <c r="IMH12" s="617"/>
      <c r="IMI12" s="617"/>
      <c r="IMJ12" s="617"/>
      <c r="IMK12" s="617"/>
      <c r="IML12" s="617"/>
      <c r="IMM12" s="617"/>
      <c r="IMN12" s="617"/>
      <c r="IMO12" s="617"/>
      <c r="IMP12" s="617"/>
      <c r="IMQ12" s="617"/>
      <c r="IMR12" s="617"/>
      <c r="IMS12" s="617"/>
      <c r="IMT12" s="617"/>
      <c r="IMU12" s="617"/>
      <c r="IMV12" s="617"/>
      <c r="IMW12" s="617"/>
      <c r="IMX12" s="617"/>
      <c r="IMY12" s="617"/>
      <c r="IMZ12" s="617"/>
      <c r="INA12" s="617"/>
      <c r="INB12" s="617"/>
      <c r="INC12" s="617"/>
      <c r="IND12" s="617"/>
      <c r="INE12" s="617"/>
      <c r="INF12" s="617"/>
      <c r="ING12" s="617"/>
      <c r="INH12" s="617"/>
      <c r="INI12" s="617"/>
      <c r="INJ12" s="617"/>
      <c r="INK12" s="617"/>
      <c r="INL12" s="617"/>
      <c r="INM12" s="617"/>
      <c r="INN12" s="617"/>
      <c r="INO12" s="617"/>
      <c r="INP12" s="617"/>
      <c r="INQ12" s="617"/>
      <c r="INR12" s="617"/>
      <c r="INS12" s="617"/>
      <c r="INT12" s="617"/>
      <c r="INU12" s="617"/>
      <c r="INV12" s="617"/>
      <c r="INW12" s="617"/>
      <c r="INX12" s="617"/>
      <c r="INY12" s="617"/>
      <c r="INZ12" s="617"/>
      <c r="IOA12" s="617"/>
      <c r="IOB12" s="617"/>
      <c r="IOC12" s="617"/>
      <c r="IOD12" s="617"/>
      <c r="IOE12" s="617"/>
      <c r="IOF12" s="617"/>
      <c r="IOG12" s="617"/>
      <c r="IOH12" s="617"/>
      <c r="IOI12" s="617"/>
      <c r="IOJ12" s="617"/>
      <c r="IOK12" s="617"/>
      <c r="IOL12" s="617"/>
      <c r="IOM12" s="617"/>
      <c r="ION12" s="617"/>
      <c r="IOO12" s="617"/>
      <c r="IOP12" s="617"/>
      <c r="IOQ12" s="617"/>
      <c r="IOR12" s="617"/>
      <c r="IOS12" s="617"/>
      <c r="IOT12" s="617"/>
      <c r="IOU12" s="617"/>
      <c r="IOV12" s="617"/>
      <c r="IOW12" s="617"/>
      <c r="IOX12" s="617"/>
      <c r="IOY12" s="617"/>
      <c r="IOZ12" s="617"/>
      <c r="IPA12" s="617"/>
      <c r="IPB12" s="617"/>
      <c r="IPC12" s="617"/>
      <c r="IPD12" s="617"/>
      <c r="IPE12" s="617"/>
      <c r="IPF12" s="617"/>
      <c r="IPG12" s="617"/>
      <c r="IPH12" s="617"/>
      <c r="IPI12" s="617"/>
      <c r="IPJ12" s="617"/>
      <c r="IPK12" s="617"/>
      <c r="IPL12" s="617"/>
      <c r="IPM12" s="617"/>
      <c r="IPN12" s="617"/>
      <c r="IPO12" s="617"/>
      <c r="IPP12" s="617"/>
      <c r="IPQ12" s="617"/>
      <c r="IPR12" s="617"/>
      <c r="IPS12" s="617"/>
      <c r="IPT12" s="617"/>
      <c r="IPU12" s="617"/>
      <c r="IPV12" s="617"/>
      <c r="IPW12" s="617"/>
      <c r="IPX12" s="617"/>
      <c r="IPY12" s="617"/>
      <c r="IPZ12" s="617"/>
      <c r="IQA12" s="617"/>
      <c r="IQB12" s="617"/>
      <c r="IQC12" s="617"/>
      <c r="IQD12" s="617"/>
      <c r="IQE12" s="617"/>
      <c r="IQF12" s="617"/>
      <c r="IQG12" s="617"/>
      <c r="IQH12" s="617"/>
      <c r="IQI12" s="617"/>
      <c r="IQJ12" s="617"/>
      <c r="IQK12" s="617"/>
      <c r="IQL12" s="617"/>
      <c r="IQM12" s="617"/>
      <c r="IQN12" s="617"/>
      <c r="IQO12" s="617"/>
      <c r="IQP12" s="617"/>
      <c r="IQQ12" s="617"/>
      <c r="IQR12" s="617"/>
      <c r="IQS12" s="617"/>
      <c r="IQT12" s="617"/>
      <c r="IQU12" s="617"/>
      <c r="IQV12" s="617"/>
      <c r="IQW12" s="617"/>
      <c r="IQX12" s="617"/>
      <c r="IQY12" s="617"/>
      <c r="IQZ12" s="617"/>
      <c r="IRA12" s="617"/>
      <c r="IRB12" s="617"/>
      <c r="IRC12" s="617"/>
      <c r="IRD12" s="617"/>
      <c r="IRE12" s="617"/>
      <c r="IRF12" s="617"/>
      <c r="IRG12" s="617"/>
      <c r="IRH12" s="617"/>
      <c r="IRI12" s="617"/>
      <c r="IRJ12" s="617"/>
      <c r="IRK12" s="617"/>
      <c r="IRL12" s="617"/>
      <c r="IRM12" s="617"/>
      <c r="IRN12" s="617"/>
      <c r="IRO12" s="617"/>
      <c r="IRP12" s="617"/>
      <c r="IRQ12" s="617"/>
      <c r="IRR12" s="617"/>
      <c r="IRS12" s="617"/>
      <c r="IRT12" s="617"/>
      <c r="IRU12" s="617"/>
      <c r="IRV12" s="617"/>
      <c r="IRW12" s="617"/>
      <c r="IRX12" s="617"/>
      <c r="IRY12" s="617"/>
      <c r="IRZ12" s="617"/>
      <c r="ISA12" s="617"/>
      <c r="ISB12" s="617"/>
      <c r="ISC12" s="617"/>
      <c r="ISD12" s="617"/>
      <c r="ISE12" s="617"/>
      <c r="ISF12" s="617"/>
      <c r="ISG12" s="617"/>
      <c r="ISH12" s="617"/>
      <c r="ISI12" s="617"/>
      <c r="ISJ12" s="617"/>
      <c r="ISK12" s="617"/>
      <c r="ISL12" s="617"/>
      <c r="ISM12" s="617"/>
      <c r="ISN12" s="617"/>
      <c r="ISO12" s="617"/>
      <c r="ISP12" s="617"/>
      <c r="ISQ12" s="617"/>
      <c r="ISR12" s="617"/>
      <c r="ISS12" s="617"/>
      <c r="IST12" s="617"/>
      <c r="ISU12" s="617"/>
      <c r="ISV12" s="617"/>
      <c r="ISW12" s="617"/>
      <c r="ISX12" s="617"/>
      <c r="ISY12" s="617"/>
      <c r="ISZ12" s="617"/>
      <c r="ITA12" s="617"/>
      <c r="ITB12" s="617"/>
      <c r="ITC12" s="617"/>
      <c r="ITD12" s="617"/>
      <c r="ITE12" s="617"/>
      <c r="ITF12" s="617"/>
      <c r="ITG12" s="617"/>
      <c r="ITH12" s="617"/>
      <c r="ITI12" s="617"/>
      <c r="ITJ12" s="617"/>
      <c r="ITK12" s="617"/>
      <c r="ITL12" s="617"/>
      <c r="ITM12" s="617"/>
      <c r="ITN12" s="617"/>
      <c r="ITO12" s="617"/>
      <c r="ITP12" s="617"/>
      <c r="ITQ12" s="617"/>
      <c r="ITR12" s="617"/>
      <c r="ITS12" s="617"/>
      <c r="ITT12" s="617"/>
      <c r="ITU12" s="617"/>
      <c r="ITV12" s="617"/>
      <c r="ITW12" s="617"/>
      <c r="ITX12" s="617"/>
      <c r="ITY12" s="617"/>
      <c r="ITZ12" s="617"/>
      <c r="IUA12" s="617"/>
      <c r="IUB12" s="617"/>
      <c r="IUC12" s="617"/>
      <c r="IUD12" s="617"/>
      <c r="IUE12" s="617"/>
      <c r="IUF12" s="617"/>
      <c r="IUG12" s="617"/>
      <c r="IUH12" s="617"/>
      <c r="IUI12" s="617"/>
      <c r="IUJ12" s="617"/>
      <c r="IUK12" s="617"/>
      <c r="IUL12" s="617"/>
      <c r="IUM12" s="617"/>
      <c r="IUN12" s="617"/>
      <c r="IUO12" s="617"/>
      <c r="IUP12" s="617"/>
      <c r="IUQ12" s="617"/>
      <c r="IUR12" s="617"/>
      <c r="IUS12" s="617"/>
      <c r="IUT12" s="617"/>
      <c r="IUU12" s="617"/>
      <c r="IUV12" s="617"/>
      <c r="IUW12" s="617"/>
      <c r="IUX12" s="617"/>
      <c r="IUY12" s="617"/>
      <c r="IUZ12" s="617"/>
      <c r="IVA12" s="617"/>
      <c r="IVB12" s="617"/>
      <c r="IVC12" s="617"/>
      <c r="IVD12" s="617"/>
      <c r="IVE12" s="617"/>
      <c r="IVF12" s="617"/>
      <c r="IVG12" s="617"/>
      <c r="IVH12" s="617"/>
      <c r="IVI12" s="617"/>
      <c r="IVJ12" s="617"/>
      <c r="IVK12" s="617"/>
      <c r="IVL12" s="617"/>
      <c r="IVM12" s="617"/>
      <c r="IVN12" s="617"/>
      <c r="IVO12" s="617"/>
      <c r="IVP12" s="617"/>
      <c r="IVQ12" s="617"/>
      <c r="IVR12" s="617"/>
      <c r="IVS12" s="617"/>
      <c r="IVT12" s="617"/>
      <c r="IVU12" s="617"/>
      <c r="IVV12" s="617"/>
      <c r="IVW12" s="617"/>
      <c r="IVX12" s="617"/>
      <c r="IVY12" s="617"/>
      <c r="IVZ12" s="617"/>
      <c r="IWA12" s="617"/>
      <c r="IWB12" s="617"/>
      <c r="IWC12" s="617"/>
      <c r="IWD12" s="617"/>
      <c r="IWE12" s="617"/>
      <c r="IWF12" s="617"/>
      <c r="IWG12" s="617"/>
      <c r="IWH12" s="617"/>
      <c r="IWI12" s="617"/>
      <c r="IWJ12" s="617"/>
      <c r="IWK12" s="617"/>
      <c r="IWL12" s="617"/>
      <c r="IWM12" s="617"/>
      <c r="IWN12" s="617"/>
      <c r="IWO12" s="617"/>
      <c r="IWP12" s="617"/>
      <c r="IWQ12" s="617"/>
      <c r="IWR12" s="617"/>
      <c r="IWS12" s="617"/>
      <c r="IWT12" s="617"/>
      <c r="IWU12" s="617"/>
      <c r="IWV12" s="617"/>
      <c r="IWW12" s="617"/>
      <c r="IWX12" s="617"/>
      <c r="IWY12" s="617"/>
      <c r="IWZ12" s="617"/>
      <c r="IXA12" s="617"/>
      <c r="IXB12" s="617"/>
      <c r="IXC12" s="617"/>
      <c r="IXD12" s="617"/>
      <c r="IXE12" s="617"/>
      <c r="IXF12" s="617"/>
      <c r="IXG12" s="617"/>
      <c r="IXH12" s="617"/>
      <c r="IXI12" s="617"/>
      <c r="IXJ12" s="617"/>
      <c r="IXK12" s="617"/>
      <c r="IXL12" s="617"/>
      <c r="IXM12" s="617"/>
      <c r="IXN12" s="617"/>
      <c r="IXO12" s="617"/>
      <c r="IXP12" s="617"/>
      <c r="IXQ12" s="617"/>
      <c r="IXR12" s="617"/>
      <c r="IXS12" s="617"/>
      <c r="IXT12" s="617"/>
      <c r="IXU12" s="617"/>
      <c r="IXV12" s="617"/>
      <c r="IXW12" s="617"/>
      <c r="IXX12" s="617"/>
      <c r="IXY12" s="617"/>
      <c r="IXZ12" s="617"/>
      <c r="IYA12" s="617"/>
      <c r="IYB12" s="617"/>
      <c r="IYC12" s="617"/>
      <c r="IYD12" s="617"/>
      <c r="IYE12" s="617"/>
      <c r="IYF12" s="617"/>
      <c r="IYG12" s="617"/>
      <c r="IYH12" s="617"/>
      <c r="IYI12" s="617"/>
      <c r="IYJ12" s="617"/>
      <c r="IYK12" s="617"/>
      <c r="IYL12" s="617"/>
      <c r="IYM12" s="617"/>
      <c r="IYN12" s="617"/>
      <c r="IYO12" s="617"/>
      <c r="IYP12" s="617"/>
      <c r="IYQ12" s="617"/>
      <c r="IYR12" s="617"/>
      <c r="IYS12" s="617"/>
      <c r="IYT12" s="617"/>
      <c r="IYU12" s="617"/>
      <c r="IYV12" s="617"/>
      <c r="IYW12" s="617"/>
      <c r="IYX12" s="617"/>
      <c r="IYY12" s="617"/>
      <c r="IYZ12" s="617"/>
      <c r="IZA12" s="617"/>
      <c r="IZB12" s="617"/>
      <c r="IZC12" s="617"/>
      <c r="IZD12" s="617"/>
      <c r="IZE12" s="617"/>
      <c r="IZF12" s="617"/>
      <c r="IZG12" s="617"/>
      <c r="IZH12" s="617"/>
      <c r="IZI12" s="617"/>
      <c r="IZJ12" s="617"/>
      <c r="IZK12" s="617"/>
      <c r="IZL12" s="617"/>
      <c r="IZM12" s="617"/>
      <c r="IZN12" s="617"/>
      <c r="IZO12" s="617"/>
      <c r="IZP12" s="617"/>
      <c r="IZQ12" s="617"/>
      <c r="IZR12" s="617"/>
      <c r="IZS12" s="617"/>
      <c r="IZT12" s="617"/>
      <c r="IZU12" s="617"/>
      <c r="IZV12" s="617"/>
      <c r="IZW12" s="617"/>
      <c r="IZX12" s="617"/>
      <c r="IZY12" s="617"/>
      <c r="IZZ12" s="617"/>
      <c r="JAA12" s="617"/>
      <c r="JAB12" s="617"/>
      <c r="JAC12" s="617"/>
      <c r="JAD12" s="617"/>
      <c r="JAE12" s="617"/>
      <c r="JAF12" s="617"/>
      <c r="JAG12" s="617"/>
      <c r="JAH12" s="617"/>
      <c r="JAI12" s="617"/>
      <c r="JAJ12" s="617"/>
      <c r="JAK12" s="617"/>
      <c r="JAL12" s="617"/>
      <c r="JAM12" s="617"/>
      <c r="JAN12" s="617"/>
      <c r="JAO12" s="617"/>
      <c r="JAP12" s="617"/>
      <c r="JAQ12" s="617"/>
      <c r="JAR12" s="617"/>
      <c r="JAS12" s="617"/>
      <c r="JAT12" s="617"/>
      <c r="JAU12" s="617"/>
      <c r="JAV12" s="617"/>
      <c r="JAW12" s="617"/>
      <c r="JAX12" s="617"/>
      <c r="JAY12" s="617"/>
      <c r="JAZ12" s="617"/>
      <c r="JBA12" s="617"/>
      <c r="JBB12" s="617"/>
      <c r="JBC12" s="617"/>
      <c r="JBD12" s="617"/>
      <c r="JBE12" s="617"/>
      <c r="JBF12" s="617"/>
      <c r="JBG12" s="617"/>
      <c r="JBH12" s="617"/>
      <c r="JBI12" s="617"/>
      <c r="JBJ12" s="617"/>
      <c r="JBK12" s="617"/>
      <c r="JBL12" s="617"/>
      <c r="JBM12" s="617"/>
      <c r="JBN12" s="617"/>
      <c r="JBO12" s="617"/>
      <c r="JBP12" s="617"/>
      <c r="JBQ12" s="617"/>
      <c r="JBR12" s="617"/>
      <c r="JBS12" s="617"/>
      <c r="JBT12" s="617"/>
      <c r="JBU12" s="617"/>
      <c r="JBV12" s="617"/>
      <c r="JBW12" s="617"/>
      <c r="JBX12" s="617"/>
      <c r="JBY12" s="617"/>
      <c r="JBZ12" s="617"/>
      <c r="JCA12" s="617"/>
      <c r="JCB12" s="617"/>
      <c r="JCC12" s="617"/>
      <c r="JCD12" s="617"/>
      <c r="JCE12" s="617"/>
      <c r="JCF12" s="617"/>
      <c r="JCG12" s="617"/>
      <c r="JCH12" s="617"/>
      <c r="JCI12" s="617"/>
      <c r="JCJ12" s="617"/>
      <c r="JCK12" s="617"/>
      <c r="JCL12" s="617"/>
      <c r="JCM12" s="617"/>
      <c r="JCN12" s="617"/>
      <c r="JCO12" s="617"/>
      <c r="JCP12" s="617"/>
      <c r="JCQ12" s="617"/>
      <c r="JCR12" s="617"/>
      <c r="JCS12" s="617"/>
      <c r="JCT12" s="617"/>
      <c r="JCU12" s="617"/>
      <c r="JCV12" s="617"/>
      <c r="JCW12" s="617"/>
      <c r="JCX12" s="617"/>
      <c r="JCY12" s="617"/>
      <c r="JCZ12" s="617"/>
      <c r="JDA12" s="617"/>
      <c r="JDB12" s="617"/>
      <c r="JDC12" s="617"/>
      <c r="JDD12" s="617"/>
      <c r="JDE12" s="617"/>
      <c r="JDF12" s="617"/>
      <c r="JDG12" s="617"/>
      <c r="JDH12" s="617"/>
      <c r="JDI12" s="617"/>
      <c r="JDJ12" s="617"/>
      <c r="JDK12" s="617"/>
      <c r="JDL12" s="617"/>
      <c r="JDM12" s="617"/>
      <c r="JDN12" s="617"/>
      <c r="JDO12" s="617"/>
      <c r="JDP12" s="617"/>
      <c r="JDQ12" s="617"/>
      <c r="JDR12" s="617"/>
      <c r="JDS12" s="617"/>
      <c r="JDT12" s="617"/>
      <c r="JDU12" s="617"/>
      <c r="JDV12" s="617"/>
      <c r="JDW12" s="617"/>
      <c r="JDX12" s="617"/>
      <c r="JDY12" s="617"/>
      <c r="JDZ12" s="617"/>
      <c r="JEA12" s="617"/>
      <c r="JEB12" s="617"/>
      <c r="JEC12" s="617"/>
      <c r="JED12" s="617"/>
      <c r="JEE12" s="617"/>
      <c r="JEF12" s="617"/>
      <c r="JEG12" s="617"/>
      <c r="JEH12" s="617"/>
      <c r="JEI12" s="617"/>
      <c r="JEJ12" s="617"/>
      <c r="JEK12" s="617"/>
      <c r="JEL12" s="617"/>
      <c r="JEM12" s="617"/>
      <c r="JEN12" s="617"/>
      <c r="JEO12" s="617"/>
      <c r="JEP12" s="617"/>
      <c r="JEQ12" s="617"/>
      <c r="JER12" s="617"/>
      <c r="JES12" s="617"/>
      <c r="JET12" s="617"/>
      <c r="JEU12" s="617"/>
      <c r="JEV12" s="617"/>
      <c r="JEW12" s="617"/>
      <c r="JEX12" s="617"/>
      <c r="JEY12" s="617"/>
      <c r="JEZ12" s="617"/>
      <c r="JFA12" s="617"/>
      <c r="JFB12" s="617"/>
      <c r="JFC12" s="617"/>
      <c r="JFD12" s="617"/>
      <c r="JFE12" s="617"/>
      <c r="JFF12" s="617"/>
      <c r="JFG12" s="617"/>
      <c r="JFH12" s="617"/>
      <c r="JFI12" s="617"/>
      <c r="JFJ12" s="617"/>
      <c r="JFK12" s="617"/>
      <c r="JFL12" s="617"/>
      <c r="JFM12" s="617"/>
      <c r="JFN12" s="617"/>
      <c r="JFO12" s="617"/>
      <c r="JFP12" s="617"/>
      <c r="JFQ12" s="617"/>
      <c r="JFR12" s="617"/>
      <c r="JFS12" s="617"/>
      <c r="JFT12" s="617"/>
      <c r="JFU12" s="617"/>
      <c r="JFV12" s="617"/>
      <c r="JFW12" s="617"/>
      <c r="JFX12" s="617"/>
      <c r="JFY12" s="617"/>
      <c r="JFZ12" s="617"/>
      <c r="JGA12" s="617"/>
      <c r="JGB12" s="617"/>
      <c r="JGC12" s="617"/>
      <c r="JGD12" s="617"/>
      <c r="JGE12" s="617"/>
      <c r="JGF12" s="617"/>
      <c r="JGG12" s="617"/>
      <c r="JGH12" s="617"/>
      <c r="JGI12" s="617"/>
      <c r="JGJ12" s="617"/>
      <c r="JGK12" s="617"/>
      <c r="JGL12" s="617"/>
      <c r="JGM12" s="617"/>
      <c r="JGN12" s="617"/>
      <c r="JGO12" s="617"/>
      <c r="JGP12" s="617"/>
      <c r="JGQ12" s="617"/>
      <c r="JGR12" s="617"/>
      <c r="JGS12" s="617"/>
      <c r="JGT12" s="617"/>
      <c r="JGU12" s="617"/>
      <c r="JGV12" s="617"/>
      <c r="JGW12" s="617"/>
      <c r="JGX12" s="617"/>
      <c r="JGY12" s="617"/>
      <c r="JGZ12" s="617"/>
      <c r="JHA12" s="617"/>
      <c r="JHB12" s="617"/>
      <c r="JHC12" s="617"/>
      <c r="JHD12" s="617"/>
      <c r="JHE12" s="617"/>
      <c r="JHF12" s="617"/>
      <c r="JHG12" s="617"/>
      <c r="JHH12" s="617"/>
      <c r="JHI12" s="617"/>
      <c r="JHJ12" s="617"/>
      <c r="JHK12" s="617"/>
      <c r="JHL12" s="617"/>
      <c r="JHM12" s="617"/>
      <c r="JHN12" s="617"/>
      <c r="JHO12" s="617"/>
      <c r="JHP12" s="617"/>
      <c r="JHQ12" s="617"/>
      <c r="JHR12" s="617"/>
      <c r="JHS12" s="617"/>
      <c r="JHT12" s="617"/>
      <c r="JHU12" s="617"/>
      <c r="JHV12" s="617"/>
      <c r="JHW12" s="617"/>
      <c r="JHX12" s="617"/>
      <c r="JHY12" s="617"/>
      <c r="JHZ12" s="617"/>
      <c r="JIA12" s="617"/>
      <c r="JIB12" s="617"/>
      <c r="JIC12" s="617"/>
      <c r="JID12" s="617"/>
      <c r="JIE12" s="617"/>
      <c r="JIF12" s="617"/>
      <c r="JIG12" s="617"/>
      <c r="JIH12" s="617"/>
      <c r="JII12" s="617"/>
      <c r="JIJ12" s="617"/>
      <c r="JIK12" s="617"/>
      <c r="JIL12" s="617"/>
      <c r="JIM12" s="617"/>
      <c r="JIN12" s="617"/>
      <c r="JIO12" s="617"/>
      <c r="JIP12" s="617"/>
      <c r="JIQ12" s="617"/>
      <c r="JIR12" s="617"/>
      <c r="JIS12" s="617"/>
      <c r="JIT12" s="617"/>
      <c r="JIU12" s="617"/>
      <c r="JIV12" s="617"/>
      <c r="JIW12" s="617"/>
      <c r="JIX12" s="617"/>
      <c r="JIY12" s="617"/>
      <c r="JIZ12" s="617"/>
      <c r="JJA12" s="617"/>
      <c r="JJB12" s="617"/>
      <c r="JJC12" s="617"/>
      <c r="JJD12" s="617"/>
      <c r="JJE12" s="617"/>
      <c r="JJF12" s="617"/>
      <c r="JJG12" s="617"/>
      <c r="JJH12" s="617"/>
      <c r="JJI12" s="617"/>
      <c r="JJJ12" s="617"/>
      <c r="JJK12" s="617"/>
      <c r="JJL12" s="617"/>
      <c r="JJM12" s="617"/>
      <c r="JJN12" s="617"/>
      <c r="JJO12" s="617"/>
      <c r="JJP12" s="617"/>
      <c r="JJQ12" s="617"/>
      <c r="JJR12" s="617"/>
      <c r="JJS12" s="617"/>
      <c r="JJT12" s="617"/>
      <c r="JJU12" s="617"/>
      <c r="JJV12" s="617"/>
      <c r="JJW12" s="617"/>
      <c r="JJX12" s="617"/>
      <c r="JJY12" s="617"/>
      <c r="JJZ12" s="617"/>
      <c r="JKA12" s="617"/>
      <c r="JKB12" s="617"/>
      <c r="JKC12" s="617"/>
      <c r="JKD12" s="617"/>
      <c r="JKE12" s="617"/>
      <c r="JKF12" s="617"/>
      <c r="JKG12" s="617"/>
      <c r="JKH12" s="617"/>
      <c r="JKI12" s="617"/>
      <c r="JKJ12" s="617"/>
      <c r="JKK12" s="617"/>
      <c r="JKL12" s="617"/>
      <c r="JKM12" s="617"/>
      <c r="JKN12" s="617"/>
      <c r="JKO12" s="617"/>
      <c r="JKP12" s="617"/>
      <c r="JKQ12" s="617"/>
      <c r="JKR12" s="617"/>
      <c r="JKS12" s="617"/>
      <c r="JKT12" s="617"/>
      <c r="JKU12" s="617"/>
      <c r="JKV12" s="617"/>
      <c r="JKW12" s="617"/>
      <c r="JKX12" s="617"/>
      <c r="JKY12" s="617"/>
      <c r="JKZ12" s="617"/>
      <c r="JLA12" s="617"/>
      <c r="JLB12" s="617"/>
      <c r="JLC12" s="617"/>
      <c r="JLD12" s="617"/>
      <c r="JLE12" s="617"/>
      <c r="JLF12" s="617"/>
      <c r="JLG12" s="617"/>
      <c r="JLH12" s="617"/>
      <c r="JLI12" s="617"/>
      <c r="JLJ12" s="617"/>
      <c r="JLK12" s="617"/>
      <c r="JLL12" s="617"/>
      <c r="JLM12" s="617"/>
      <c r="JLN12" s="617"/>
      <c r="JLO12" s="617"/>
      <c r="JLP12" s="617"/>
      <c r="JLQ12" s="617"/>
      <c r="JLR12" s="617"/>
      <c r="JLS12" s="617"/>
      <c r="JLT12" s="617"/>
      <c r="JLU12" s="617"/>
      <c r="JLV12" s="617"/>
      <c r="JLW12" s="617"/>
      <c r="JLX12" s="617"/>
      <c r="JLY12" s="617"/>
      <c r="JLZ12" s="617"/>
      <c r="JMA12" s="617"/>
      <c r="JMB12" s="617"/>
      <c r="JMC12" s="617"/>
      <c r="JMD12" s="617"/>
      <c r="JME12" s="617"/>
      <c r="JMF12" s="617"/>
      <c r="JMG12" s="617"/>
      <c r="JMH12" s="617"/>
      <c r="JMI12" s="617"/>
      <c r="JMJ12" s="617"/>
      <c r="JMK12" s="617"/>
      <c r="JML12" s="617"/>
      <c r="JMM12" s="617"/>
      <c r="JMN12" s="617"/>
      <c r="JMO12" s="617"/>
      <c r="JMP12" s="617"/>
      <c r="JMQ12" s="617"/>
      <c r="JMR12" s="617"/>
      <c r="JMS12" s="617"/>
      <c r="JMT12" s="617"/>
      <c r="JMU12" s="617"/>
      <c r="JMV12" s="617"/>
      <c r="JMW12" s="617"/>
      <c r="JMX12" s="617"/>
      <c r="JMY12" s="617"/>
      <c r="JMZ12" s="617"/>
      <c r="JNA12" s="617"/>
      <c r="JNB12" s="617"/>
      <c r="JNC12" s="617"/>
      <c r="JND12" s="617"/>
      <c r="JNE12" s="617"/>
      <c r="JNF12" s="617"/>
      <c r="JNG12" s="617"/>
      <c r="JNH12" s="617"/>
      <c r="JNI12" s="617"/>
      <c r="JNJ12" s="617"/>
      <c r="JNK12" s="617"/>
      <c r="JNL12" s="617"/>
      <c r="JNM12" s="617"/>
      <c r="JNN12" s="617"/>
      <c r="JNO12" s="617"/>
      <c r="JNP12" s="617"/>
      <c r="JNQ12" s="617"/>
      <c r="JNR12" s="617"/>
      <c r="JNS12" s="617"/>
      <c r="JNT12" s="617"/>
      <c r="JNU12" s="617"/>
      <c r="JNV12" s="617"/>
      <c r="JNW12" s="617"/>
      <c r="JNX12" s="617"/>
      <c r="JNY12" s="617"/>
      <c r="JNZ12" s="617"/>
      <c r="JOA12" s="617"/>
      <c r="JOB12" s="617"/>
      <c r="JOC12" s="617"/>
      <c r="JOD12" s="617"/>
      <c r="JOE12" s="617"/>
      <c r="JOF12" s="617"/>
      <c r="JOG12" s="617"/>
      <c r="JOH12" s="617"/>
      <c r="JOI12" s="617"/>
      <c r="JOJ12" s="617"/>
      <c r="JOK12" s="617"/>
      <c r="JOL12" s="617"/>
      <c r="JOM12" s="617"/>
      <c r="JON12" s="617"/>
      <c r="JOO12" s="617"/>
      <c r="JOP12" s="617"/>
      <c r="JOQ12" s="617"/>
      <c r="JOR12" s="617"/>
      <c r="JOS12" s="617"/>
      <c r="JOT12" s="617"/>
      <c r="JOU12" s="617"/>
      <c r="JOV12" s="617"/>
      <c r="JOW12" s="617"/>
      <c r="JOX12" s="617"/>
      <c r="JOY12" s="617"/>
      <c r="JOZ12" s="617"/>
      <c r="JPA12" s="617"/>
      <c r="JPB12" s="617"/>
      <c r="JPC12" s="617"/>
      <c r="JPD12" s="617"/>
      <c r="JPE12" s="617"/>
      <c r="JPF12" s="617"/>
      <c r="JPG12" s="617"/>
      <c r="JPH12" s="617"/>
      <c r="JPI12" s="617"/>
      <c r="JPJ12" s="617"/>
      <c r="JPK12" s="617"/>
      <c r="JPL12" s="617"/>
      <c r="JPM12" s="617"/>
      <c r="JPN12" s="617"/>
      <c r="JPO12" s="617"/>
      <c r="JPP12" s="617"/>
      <c r="JPQ12" s="617"/>
      <c r="JPR12" s="617"/>
      <c r="JPS12" s="617"/>
      <c r="JPT12" s="617"/>
      <c r="JPU12" s="617"/>
      <c r="JPV12" s="617"/>
      <c r="JPW12" s="617"/>
      <c r="JPX12" s="617"/>
      <c r="JPY12" s="617"/>
      <c r="JPZ12" s="617"/>
      <c r="JQA12" s="617"/>
      <c r="JQB12" s="617"/>
      <c r="JQC12" s="617"/>
      <c r="JQD12" s="617"/>
      <c r="JQE12" s="617"/>
      <c r="JQF12" s="617"/>
      <c r="JQG12" s="617"/>
      <c r="JQH12" s="617"/>
      <c r="JQI12" s="617"/>
      <c r="JQJ12" s="617"/>
      <c r="JQK12" s="617"/>
      <c r="JQL12" s="617"/>
      <c r="JQM12" s="617"/>
      <c r="JQN12" s="617"/>
      <c r="JQO12" s="617"/>
      <c r="JQP12" s="617"/>
      <c r="JQQ12" s="617"/>
      <c r="JQR12" s="617"/>
      <c r="JQS12" s="617"/>
      <c r="JQT12" s="617"/>
      <c r="JQU12" s="617"/>
      <c r="JQV12" s="617"/>
      <c r="JQW12" s="617"/>
      <c r="JQX12" s="617"/>
      <c r="JQY12" s="617"/>
      <c r="JQZ12" s="617"/>
      <c r="JRA12" s="617"/>
      <c r="JRB12" s="617"/>
      <c r="JRC12" s="617"/>
      <c r="JRD12" s="617"/>
      <c r="JRE12" s="617"/>
      <c r="JRF12" s="617"/>
      <c r="JRG12" s="617"/>
      <c r="JRH12" s="617"/>
      <c r="JRI12" s="617"/>
      <c r="JRJ12" s="617"/>
      <c r="JRK12" s="617"/>
      <c r="JRL12" s="617"/>
      <c r="JRM12" s="617"/>
      <c r="JRN12" s="617"/>
      <c r="JRO12" s="617"/>
      <c r="JRP12" s="617"/>
      <c r="JRQ12" s="617"/>
      <c r="JRR12" s="617"/>
      <c r="JRS12" s="617"/>
      <c r="JRT12" s="617"/>
      <c r="JRU12" s="617"/>
      <c r="JRV12" s="617"/>
      <c r="JRW12" s="617"/>
      <c r="JRX12" s="617"/>
      <c r="JRY12" s="617"/>
      <c r="JRZ12" s="617"/>
      <c r="JSA12" s="617"/>
      <c r="JSB12" s="617"/>
      <c r="JSC12" s="617"/>
      <c r="JSD12" s="617"/>
      <c r="JSE12" s="617"/>
      <c r="JSF12" s="617"/>
      <c r="JSG12" s="617"/>
      <c r="JSH12" s="617"/>
      <c r="JSI12" s="617"/>
      <c r="JSJ12" s="617"/>
      <c r="JSK12" s="617"/>
      <c r="JSL12" s="617"/>
      <c r="JSM12" s="617"/>
      <c r="JSN12" s="617"/>
      <c r="JSO12" s="617"/>
      <c r="JSP12" s="617"/>
      <c r="JSQ12" s="617"/>
      <c r="JSR12" s="617"/>
      <c r="JSS12" s="617"/>
      <c r="JST12" s="617"/>
      <c r="JSU12" s="617"/>
      <c r="JSV12" s="617"/>
      <c r="JSW12" s="617"/>
      <c r="JSX12" s="617"/>
      <c r="JSY12" s="617"/>
      <c r="JSZ12" s="617"/>
      <c r="JTA12" s="617"/>
      <c r="JTB12" s="617"/>
      <c r="JTC12" s="617"/>
      <c r="JTD12" s="617"/>
      <c r="JTE12" s="617"/>
      <c r="JTF12" s="617"/>
      <c r="JTG12" s="617"/>
      <c r="JTH12" s="617"/>
      <c r="JTI12" s="617"/>
      <c r="JTJ12" s="617"/>
      <c r="JTK12" s="617"/>
      <c r="JTL12" s="617"/>
      <c r="JTM12" s="617"/>
      <c r="JTN12" s="617"/>
      <c r="JTO12" s="617"/>
      <c r="JTP12" s="617"/>
      <c r="JTQ12" s="617"/>
      <c r="JTR12" s="617"/>
      <c r="JTS12" s="617"/>
      <c r="JTT12" s="617"/>
      <c r="JTU12" s="617"/>
      <c r="JTV12" s="617"/>
      <c r="JTW12" s="617"/>
      <c r="JTX12" s="617"/>
      <c r="JTY12" s="617"/>
      <c r="JTZ12" s="617"/>
      <c r="JUA12" s="617"/>
      <c r="JUB12" s="617"/>
      <c r="JUC12" s="617"/>
      <c r="JUD12" s="617"/>
      <c r="JUE12" s="617"/>
      <c r="JUF12" s="617"/>
      <c r="JUG12" s="617"/>
      <c r="JUH12" s="617"/>
      <c r="JUI12" s="617"/>
      <c r="JUJ12" s="617"/>
      <c r="JUK12" s="617"/>
      <c r="JUL12" s="617"/>
      <c r="JUM12" s="617"/>
      <c r="JUN12" s="617"/>
      <c r="JUO12" s="617"/>
      <c r="JUP12" s="617"/>
      <c r="JUQ12" s="617"/>
      <c r="JUR12" s="617"/>
      <c r="JUS12" s="617"/>
      <c r="JUT12" s="617"/>
      <c r="JUU12" s="617"/>
      <c r="JUV12" s="617"/>
      <c r="JUW12" s="617"/>
      <c r="JUX12" s="617"/>
      <c r="JUY12" s="617"/>
      <c r="JUZ12" s="617"/>
      <c r="JVA12" s="617"/>
      <c r="JVB12" s="617"/>
      <c r="JVC12" s="617"/>
      <c r="JVD12" s="617"/>
      <c r="JVE12" s="617"/>
      <c r="JVF12" s="617"/>
      <c r="JVG12" s="617"/>
      <c r="JVH12" s="617"/>
      <c r="JVI12" s="617"/>
      <c r="JVJ12" s="617"/>
      <c r="JVK12" s="617"/>
      <c r="JVL12" s="617"/>
      <c r="JVM12" s="617"/>
      <c r="JVN12" s="617"/>
      <c r="JVO12" s="617"/>
      <c r="JVP12" s="617"/>
      <c r="JVQ12" s="617"/>
      <c r="JVR12" s="617"/>
      <c r="JVS12" s="617"/>
      <c r="JVT12" s="617"/>
      <c r="JVU12" s="617"/>
      <c r="JVV12" s="617"/>
      <c r="JVW12" s="617"/>
      <c r="JVX12" s="617"/>
      <c r="JVY12" s="617"/>
      <c r="JVZ12" s="617"/>
      <c r="JWA12" s="617"/>
      <c r="JWB12" s="617"/>
      <c r="JWC12" s="617"/>
      <c r="JWD12" s="617"/>
      <c r="JWE12" s="617"/>
      <c r="JWF12" s="617"/>
      <c r="JWG12" s="617"/>
      <c r="JWH12" s="617"/>
      <c r="JWI12" s="617"/>
      <c r="JWJ12" s="617"/>
      <c r="JWK12" s="617"/>
      <c r="JWL12" s="617"/>
      <c r="JWM12" s="617"/>
      <c r="JWN12" s="617"/>
      <c r="JWO12" s="617"/>
      <c r="JWP12" s="617"/>
      <c r="JWQ12" s="617"/>
      <c r="JWR12" s="617"/>
      <c r="JWS12" s="617"/>
      <c r="JWT12" s="617"/>
      <c r="JWU12" s="617"/>
      <c r="JWV12" s="617"/>
      <c r="JWW12" s="617"/>
      <c r="JWX12" s="617"/>
      <c r="JWY12" s="617"/>
      <c r="JWZ12" s="617"/>
      <c r="JXA12" s="617"/>
      <c r="JXB12" s="617"/>
      <c r="JXC12" s="617"/>
      <c r="JXD12" s="617"/>
      <c r="JXE12" s="617"/>
      <c r="JXF12" s="617"/>
      <c r="JXG12" s="617"/>
      <c r="JXH12" s="617"/>
      <c r="JXI12" s="617"/>
      <c r="JXJ12" s="617"/>
      <c r="JXK12" s="617"/>
      <c r="JXL12" s="617"/>
      <c r="JXM12" s="617"/>
      <c r="JXN12" s="617"/>
      <c r="JXO12" s="617"/>
      <c r="JXP12" s="617"/>
      <c r="JXQ12" s="617"/>
      <c r="JXR12" s="617"/>
      <c r="JXS12" s="617"/>
      <c r="JXT12" s="617"/>
      <c r="JXU12" s="617"/>
      <c r="JXV12" s="617"/>
      <c r="JXW12" s="617"/>
      <c r="JXX12" s="617"/>
      <c r="JXY12" s="617"/>
      <c r="JXZ12" s="617"/>
      <c r="JYA12" s="617"/>
      <c r="JYB12" s="617"/>
      <c r="JYC12" s="617"/>
      <c r="JYD12" s="617"/>
      <c r="JYE12" s="617"/>
      <c r="JYF12" s="617"/>
      <c r="JYG12" s="617"/>
      <c r="JYH12" s="617"/>
      <c r="JYI12" s="617"/>
      <c r="JYJ12" s="617"/>
      <c r="JYK12" s="617"/>
      <c r="JYL12" s="617"/>
      <c r="JYM12" s="617"/>
      <c r="JYN12" s="617"/>
      <c r="JYO12" s="617"/>
      <c r="JYP12" s="617"/>
      <c r="JYQ12" s="617"/>
      <c r="JYR12" s="617"/>
      <c r="JYS12" s="617"/>
      <c r="JYT12" s="617"/>
      <c r="JYU12" s="617"/>
      <c r="JYV12" s="617"/>
      <c r="JYW12" s="617"/>
      <c r="JYX12" s="617"/>
      <c r="JYY12" s="617"/>
      <c r="JYZ12" s="617"/>
      <c r="JZA12" s="617"/>
      <c r="JZB12" s="617"/>
      <c r="JZC12" s="617"/>
      <c r="JZD12" s="617"/>
      <c r="JZE12" s="617"/>
      <c r="JZF12" s="617"/>
      <c r="JZG12" s="617"/>
      <c r="JZH12" s="617"/>
      <c r="JZI12" s="617"/>
      <c r="JZJ12" s="617"/>
      <c r="JZK12" s="617"/>
      <c r="JZL12" s="617"/>
      <c r="JZM12" s="617"/>
      <c r="JZN12" s="617"/>
      <c r="JZO12" s="617"/>
      <c r="JZP12" s="617"/>
      <c r="JZQ12" s="617"/>
      <c r="JZR12" s="617"/>
      <c r="JZS12" s="617"/>
      <c r="JZT12" s="617"/>
      <c r="JZU12" s="617"/>
      <c r="JZV12" s="617"/>
      <c r="JZW12" s="617"/>
      <c r="JZX12" s="617"/>
      <c r="JZY12" s="617"/>
      <c r="JZZ12" s="617"/>
      <c r="KAA12" s="617"/>
      <c r="KAB12" s="617"/>
      <c r="KAC12" s="617"/>
      <c r="KAD12" s="617"/>
      <c r="KAE12" s="617"/>
      <c r="KAF12" s="617"/>
      <c r="KAG12" s="617"/>
      <c r="KAH12" s="617"/>
      <c r="KAI12" s="617"/>
      <c r="KAJ12" s="617"/>
      <c r="KAK12" s="617"/>
      <c r="KAL12" s="617"/>
      <c r="KAM12" s="617"/>
      <c r="KAN12" s="617"/>
      <c r="KAO12" s="617"/>
      <c r="KAP12" s="617"/>
      <c r="KAQ12" s="617"/>
      <c r="KAR12" s="617"/>
      <c r="KAS12" s="617"/>
      <c r="KAT12" s="617"/>
      <c r="KAU12" s="617"/>
      <c r="KAV12" s="617"/>
      <c r="KAW12" s="617"/>
      <c r="KAX12" s="617"/>
      <c r="KAY12" s="617"/>
      <c r="KAZ12" s="617"/>
      <c r="KBA12" s="617"/>
      <c r="KBB12" s="617"/>
      <c r="KBC12" s="617"/>
      <c r="KBD12" s="617"/>
      <c r="KBE12" s="617"/>
      <c r="KBF12" s="617"/>
      <c r="KBG12" s="617"/>
      <c r="KBH12" s="617"/>
      <c r="KBI12" s="617"/>
      <c r="KBJ12" s="617"/>
      <c r="KBK12" s="617"/>
      <c r="KBL12" s="617"/>
      <c r="KBM12" s="617"/>
      <c r="KBN12" s="617"/>
      <c r="KBO12" s="617"/>
      <c r="KBP12" s="617"/>
      <c r="KBQ12" s="617"/>
      <c r="KBR12" s="617"/>
      <c r="KBS12" s="617"/>
      <c r="KBT12" s="617"/>
      <c r="KBU12" s="617"/>
      <c r="KBV12" s="617"/>
      <c r="KBW12" s="617"/>
      <c r="KBX12" s="617"/>
      <c r="KBY12" s="617"/>
      <c r="KBZ12" s="617"/>
      <c r="KCA12" s="617"/>
      <c r="KCB12" s="617"/>
      <c r="KCC12" s="617"/>
      <c r="KCD12" s="617"/>
      <c r="KCE12" s="617"/>
      <c r="KCF12" s="617"/>
      <c r="KCG12" s="617"/>
      <c r="KCH12" s="617"/>
      <c r="KCI12" s="617"/>
      <c r="KCJ12" s="617"/>
      <c r="KCK12" s="617"/>
      <c r="KCL12" s="617"/>
      <c r="KCM12" s="617"/>
      <c r="KCN12" s="617"/>
      <c r="KCO12" s="617"/>
      <c r="KCP12" s="617"/>
      <c r="KCQ12" s="617"/>
      <c r="KCR12" s="617"/>
      <c r="KCS12" s="617"/>
      <c r="KCT12" s="617"/>
      <c r="KCU12" s="617"/>
      <c r="KCV12" s="617"/>
      <c r="KCW12" s="617"/>
      <c r="KCX12" s="617"/>
      <c r="KCY12" s="617"/>
      <c r="KCZ12" s="617"/>
      <c r="KDA12" s="617"/>
      <c r="KDB12" s="617"/>
      <c r="KDC12" s="617"/>
      <c r="KDD12" s="617"/>
      <c r="KDE12" s="617"/>
      <c r="KDF12" s="617"/>
      <c r="KDG12" s="617"/>
      <c r="KDH12" s="617"/>
      <c r="KDI12" s="617"/>
      <c r="KDJ12" s="617"/>
      <c r="KDK12" s="617"/>
      <c r="KDL12" s="617"/>
      <c r="KDM12" s="617"/>
      <c r="KDN12" s="617"/>
      <c r="KDO12" s="617"/>
      <c r="KDP12" s="617"/>
      <c r="KDQ12" s="617"/>
      <c r="KDR12" s="617"/>
      <c r="KDS12" s="617"/>
      <c r="KDT12" s="617"/>
      <c r="KDU12" s="617"/>
      <c r="KDV12" s="617"/>
      <c r="KDW12" s="617"/>
      <c r="KDX12" s="617"/>
      <c r="KDY12" s="617"/>
      <c r="KDZ12" s="617"/>
      <c r="KEA12" s="617"/>
      <c r="KEB12" s="617"/>
      <c r="KEC12" s="617"/>
      <c r="KED12" s="617"/>
      <c r="KEE12" s="617"/>
      <c r="KEF12" s="617"/>
      <c r="KEG12" s="617"/>
      <c r="KEH12" s="617"/>
      <c r="KEI12" s="617"/>
      <c r="KEJ12" s="617"/>
      <c r="KEK12" s="617"/>
      <c r="KEL12" s="617"/>
      <c r="KEM12" s="617"/>
      <c r="KEN12" s="617"/>
      <c r="KEO12" s="617"/>
      <c r="KEP12" s="617"/>
      <c r="KEQ12" s="617"/>
      <c r="KER12" s="617"/>
      <c r="KES12" s="617"/>
      <c r="KET12" s="617"/>
      <c r="KEU12" s="617"/>
      <c r="KEV12" s="617"/>
      <c r="KEW12" s="617"/>
      <c r="KEX12" s="617"/>
      <c r="KEY12" s="617"/>
      <c r="KEZ12" s="617"/>
      <c r="KFA12" s="617"/>
      <c r="KFB12" s="617"/>
      <c r="KFC12" s="617"/>
      <c r="KFD12" s="617"/>
      <c r="KFE12" s="617"/>
      <c r="KFF12" s="617"/>
      <c r="KFG12" s="617"/>
      <c r="KFH12" s="617"/>
      <c r="KFI12" s="617"/>
      <c r="KFJ12" s="617"/>
      <c r="KFK12" s="617"/>
      <c r="KFL12" s="617"/>
      <c r="KFM12" s="617"/>
      <c r="KFN12" s="617"/>
      <c r="KFO12" s="617"/>
      <c r="KFP12" s="617"/>
      <c r="KFQ12" s="617"/>
      <c r="KFR12" s="617"/>
      <c r="KFS12" s="617"/>
      <c r="KFT12" s="617"/>
      <c r="KFU12" s="617"/>
      <c r="KFV12" s="617"/>
      <c r="KFW12" s="617"/>
      <c r="KFX12" s="617"/>
      <c r="KFY12" s="617"/>
      <c r="KFZ12" s="617"/>
      <c r="KGA12" s="617"/>
      <c r="KGB12" s="617"/>
      <c r="KGC12" s="617"/>
      <c r="KGD12" s="617"/>
      <c r="KGE12" s="617"/>
      <c r="KGF12" s="617"/>
      <c r="KGG12" s="617"/>
      <c r="KGH12" s="617"/>
      <c r="KGI12" s="617"/>
      <c r="KGJ12" s="617"/>
      <c r="KGK12" s="617"/>
      <c r="KGL12" s="617"/>
      <c r="KGM12" s="617"/>
      <c r="KGN12" s="617"/>
      <c r="KGO12" s="617"/>
      <c r="KGP12" s="617"/>
      <c r="KGQ12" s="617"/>
      <c r="KGR12" s="617"/>
      <c r="KGS12" s="617"/>
      <c r="KGT12" s="617"/>
      <c r="KGU12" s="617"/>
      <c r="KGV12" s="617"/>
      <c r="KGW12" s="617"/>
      <c r="KGX12" s="617"/>
      <c r="KGY12" s="617"/>
      <c r="KGZ12" s="617"/>
      <c r="KHA12" s="617"/>
      <c r="KHB12" s="617"/>
      <c r="KHC12" s="617"/>
      <c r="KHD12" s="617"/>
      <c r="KHE12" s="617"/>
      <c r="KHF12" s="617"/>
      <c r="KHG12" s="617"/>
      <c r="KHH12" s="617"/>
      <c r="KHI12" s="617"/>
      <c r="KHJ12" s="617"/>
      <c r="KHK12" s="617"/>
      <c r="KHL12" s="617"/>
      <c r="KHM12" s="617"/>
      <c r="KHN12" s="617"/>
      <c r="KHO12" s="617"/>
      <c r="KHP12" s="617"/>
      <c r="KHQ12" s="617"/>
      <c r="KHR12" s="617"/>
      <c r="KHS12" s="617"/>
      <c r="KHT12" s="617"/>
      <c r="KHU12" s="617"/>
      <c r="KHV12" s="617"/>
      <c r="KHW12" s="617"/>
      <c r="KHX12" s="617"/>
      <c r="KHY12" s="617"/>
      <c r="KHZ12" s="617"/>
      <c r="KIA12" s="617"/>
      <c r="KIB12" s="617"/>
      <c r="KIC12" s="617"/>
      <c r="KID12" s="617"/>
      <c r="KIE12" s="617"/>
      <c r="KIF12" s="617"/>
      <c r="KIG12" s="617"/>
      <c r="KIH12" s="617"/>
      <c r="KII12" s="617"/>
      <c r="KIJ12" s="617"/>
      <c r="KIK12" s="617"/>
      <c r="KIL12" s="617"/>
      <c r="KIM12" s="617"/>
      <c r="KIN12" s="617"/>
      <c r="KIO12" s="617"/>
      <c r="KIP12" s="617"/>
      <c r="KIQ12" s="617"/>
      <c r="KIR12" s="617"/>
      <c r="KIS12" s="617"/>
      <c r="KIT12" s="617"/>
      <c r="KIU12" s="617"/>
      <c r="KIV12" s="617"/>
      <c r="KIW12" s="617"/>
      <c r="KIX12" s="617"/>
      <c r="KIY12" s="617"/>
      <c r="KIZ12" s="617"/>
      <c r="KJA12" s="617"/>
      <c r="KJB12" s="617"/>
      <c r="KJC12" s="617"/>
      <c r="KJD12" s="617"/>
      <c r="KJE12" s="617"/>
      <c r="KJF12" s="617"/>
      <c r="KJG12" s="617"/>
      <c r="KJH12" s="617"/>
      <c r="KJI12" s="617"/>
      <c r="KJJ12" s="617"/>
      <c r="KJK12" s="617"/>
      <c r="KJL12" s="617"/>
      <c r="KJM12" s="617"/>
      <c r="KJN12" s="617"/>
      <c r="KJO12" s="617"/>
      <c r="KJP12" s="617"/>
      <c r="KJQ12" s="617"/>
      <c r="KJR12" s="617"/>
      <c r="KJS12" s="617"/>
      <c r="KJT12" s="617"/>
      <c r="KJU12" s="617"/>
      <c r="KJV12" s="617"/>
      <c r="KJW12" s="617"/>
      <c r="KJX12" s="617"/>
      <c r="KJY12" s="617"/>
      <c r="KJZ12" s="617"/>
      <c r="KKA12" s="617"/>
      <c r="KKB12" s="617"/>
      <c r="KKC12" s="617"/>
      <c r="KKD12" s="617"/>
      <c r="KKE12" s="617"/>
      <c r="KKF12" s="617"/>
      <c r="KKG12" s="617"/>
      <c r="KKH12" s="617"/>
      <c r="KKI12" s="617"/>
      <c r="KKJ12" s="617"/>
      <c r="KKK12" s="617"/>
      <c r="KKL12" s="617"/>
      <c r="KKM12" s="617"/>
      <c r="KKN12" s="617"/>
      <c r="KKO12" s="617"/>
      <c r="KKP12" s="617"/>
      <c r="KKQ12" s="617"/>
      <c r="KKR12" s="617"/>
      <c r="KKS12" s="617"/>
      <c r="KKT12" s="617"/>
      <c r="KKU12" s="617"/>
      <c r="KKV12" s="617"/>
      <c r="KKW12" s="617"/>
      <c r="KKX12" s="617"/>
      <c r="KKY12" s="617"/>
      <c r="KKZ12" s="617"/>
      <c r="KLA12" s="617"/>
      <c r="KLB12" s="617"/>
      <c r="KLC12" s="617"/>
      <c r="KLD12" s="617"/>
      <c r="KLE12" s="617"/>
      <c r="KLF12" s="617"/>
      <c r="KLG12" s="617"/>
      <c r="KLH12" s="617"/>
      <c r="KLI12" s="617"/>
      <c r="KLJ12" s="617"/>
      <c r="KLK12" s="617"/>
      <c r="KLL12" s="617"/>
      <c r="KLM12" s="617"/>
      <c r="KLN12" s="617"/>
      <c r="KLO12" s="617"/>
      <c r="KLP12" s="617"/>
      <c r="KLQ12" s="617"/>
      <c r="KLR12" s="617"/>
      <c r="KLS12" s="617"/>
      <c r="KLT12" s="617"/>
      <c r="KLU12" s="617"/>
      <c r="KLV12" s="617"/>
      <c r="KLW12" s="617"/>
      <c r="KLX12" s="617"/>
      <c r="KLY12" s="617"/>
      <c r="KLZ12" s="617"/>
      <c r="KMA12" s="617"/>
      <c r="KMB12" s="617"/>
      <c r="KMC12" s="617"/>
      <c r="KMD12" s="617"/>
      <c r="KME12" s="617"/>
      <c r="KMF12" s="617"/>
      <c r="KMG12" s="617"/>
      <c r="KMH12" s="617"/>
      <c r="KMI12" s="617"/>
      <c r="KMJ12" s="617"/>
      <c r="KMK12" s="617"/>
      <c r="KML12" s="617"/>
      <c r="KMM12" s="617"/>
      <c r="KMN12" s="617"/>
      <c r="KMO12" s="617"/>
      <c r="KMP12" s="617"/>
      <c r="KMQ12" s="617"/>
      <c r="KMR12" s="617"/>
      <c r="KMS12" s="617"/>
      <c r="KMT12" s="617"/>
      <c r="KMU12" s="617"/>
      <c r="KMV12" s="617"/>
      <c r="KMW12" s="617"/>
      <c r="KMX12" s="617"/>
      <c r="KMY12" s="617"/>
      <c r="KMZ12" s="617"/>
      <c r="KNA12" s="617"/>
      <c r="KNB12" s="617"/>
      <c r="KNC12" s="617"/>
      <c r="KND12" s="617"/>
      <c r="KNE12" s="617"/>
      <c r="KNF12" s="617"/>
      <c r="KNG12" s="617"/>
      <c r="KNH12" s="617"/>
      <c r="KNI12" s="617"/>
      <c r="KNJ12" s="617"/>
      <c r="KNK12" s="617"/>
      <c r="KNL12" s="617"/>
      <c r="KNM12" s="617"/>
      <c r="KNN12" s="617"/>
      <c r="KNO12" s="617"/>
      <c r="KNP12" s="617"/>
      <c r="KNQ12" s="617"/>
      <c r="KNR12" s="617"/>
      <c r="KNS12" s="617"/>
      <c r="KNT12" s="617"/>
      <c r="KNU12" s="617"/>
      <c r="KNV12" s="617"/>
      <c r="KNW12" s="617"/>
      <c r="KNX12" s="617"/>
      <c r="KNY12" s="617"/>
      <c r="KNZ12" s="617"/>
      <c r="KOA12" s="617"/>
      <c r="KOB12" s="617"/>
      <c r="KOC12" s="617"/>
      <c r="KOD12" s="617"/>
      <c r="KOE12" s="617"/>
      <c r="KOF12" s="617"/>
      <c r="KOG12" s="617"/>
      <c r="KOH12" s="617"/>
      <c r="KOI12" s="617"/>
      <c r="KOJ12" s="617"/>
      <c r="KOK12" s="617"/>
      <c r="KOL12" s="617"/>
      <c r="KOM12" s="617"/>
      <c r="KON12" s="617"/>
      <c r="KOO12" s="617"/>
      <c r="KOP12" s="617"/>
      <c r="KOQ12" s="617"/>
      <c r="KOR12" s="617"/>
      <c r="KOS12" s="617"/>
      <c r="KOT12" s="617"/>
      <c r="KOU12" s="617"/>
      <c r="KOV12" s="617"/>
      <c r="KOW12" s="617"/>
      <c r="KOX12" s="617"/>
      <c r="KOY12" s="617"/>
      <c r="KOZ12" s="617"/>
      <c r="KPA12" s="617"/>
      <c r="KPB12" s="617"/>
      <c r="KPC12" s="617"/>
      <c r="KPD12" s="617"/>
      <c r="KPE12" s="617"/>
      <c r="KPF12" s="617"/>
      <c r="KPG12" s="617"/>
      <c r="KPH12" s="617"/>
      <c r="KPI12" s="617"/>
      <c r="KPJ12" s="617"/>
      <c r="KPK12" s="617"/>
      <c r="KPL12" s="617"/>
      <c r="KPM12" s="617"/>
      <c r="KPN12" s="617"/>
      <c r="KPO12" s="617"/>
      <c r="KPP12" s="617"/>
      <c r="KPQ12" s="617"/>
      <c r="KPR12" s="617"/>
      <c r="KPS12" s="617"/>
      <c r="KPT12" s="617"/>
      <c r="KPU12" s="617"/>
      <c r="KPV12" s="617"/>
      <c r="KPW12" s="617"/>
      <c r="KPX12" s="617"/>
      <c r="KPY12" s="617"/>
      <c r="KPZ12" s="617"/>
      <c r="KQA12" s="617"/>
      <c r="KQB12" s="617"/>
      <c r="KQC12" s="617"/>
      <c r="KQD12" s="617"/>
      <c r="KQE12" s="617"/>
      <c r="KQF12" s="617"/>
      <c r="KQG12" s="617"/>
      <c r="KQH12" s="617"/>
      <c r="KQI12" s="617"/>
      <c r="KQJ12" s="617"/>
      <c r="KQK12" s="617"/>
      <c r="KQL12" s="617"/>
      <c r="KQM12" s="617"/>
      <c r="KQN12" s="617"/>
      <c r="KQO12" s="617"/>
      <c r="KQP12" s="617"/>
      <c r="KQQ12" s="617"/>
      <c r="KQR12" s="617"/>
      <c r="KQS12" s="617"/>
      <c r="KQT12" s="617"/>
      <c r="KQU12" s="617"/>
      <c r="KQV12" s="617"/>
      <c r="KQW12" s="617"/>
      <c r="KQX12" s="617"/>
      <c r="KQY12" s="617"/>
      <c r="KQZ12" s="617"/>
      <c r="KRA12" s="617"/>
      <c r="KRB12" s="617"/>
      <c r="KRC12" s="617"/>
      <c r="KRD12" s="617"/>
      <c r="KRE12" s="617"/>
      <c r="KRF12" s="617"/>
      <c r="KRG12" s="617"/>
      <c r="KRH12" s="617"/>
      <c r="KRI12" s="617"/>
      <c r="KRJ12" s="617"/>
      <c r="KRK12" s="617"/>
      <c r="KRL12" s="617"/>
      <c r="KRM12" s="617"/>
      <c r="KRN12" s="617"/>
      <c r="KRO12" s="617"/>
      <c r="KRP12" s="617"/>
      <c r="KRQ12" s="617"/>
      <c r="KRR12" s="617"/>
      <c r="KRS12" s="617"/>
      <c r="KRT12" s="617"/>
      <c r="KRU12" s="617"/>
      <c r="KRV12" s="617"/>
      <c r="KRW12" s="617"/>
      <c r="KRX12" s="617"/>
      <c r="KRY12" s="617"/>
      <c r="KRZ12" s="617"/>
      <c r="KSA12" s="617"/>
      <c r="KSB12" s="617"/>
      <c r="KSC12" s="617"/>
      <c r="KSD12" s="617"/>
      <c r="KSE12" s="617"/>
      <c r="KSF12" s="617"/>
      <c r="KSG12" s="617"/>
      <c r="KSH12" s="617"/>
      <c r="KSI12" s="617"/>
      <c r="KSJ12" s="617"/>
      <c r="KSK12" s="617"/>
      <c r="KSL12" s="617"/>
      <c r="KSM12" s="617"/>
      <c r="KSN12" s="617"/>
      <c r="KSO12" s="617"/>
      <c r="KSP12" s="617"/>
      <c r="KSQ12" s="617"/>
      <c r="KSR12" s="617"/>
      <c r="KSS12" s="617"/>
      <c r="KST12" s="617"/>
      <c r="KSU12" s="617"/>
      <c r="KSV12" s="617"/>
      <c r="KSW12" s="617"/>
      <c r="KSX12" s="617"/>
      <c r="KSY12" s="617"/>
      <c r="KSZ12" s="617"/>
      <c r="KTA12" s="617"/>
      <c r="KTB12" s="617"/>
      <c r="KTC12" s="617"/>
      <c r="KTD12" s="617"/>
      <c r="KTE12" s="617"/>
      <c r="KTF12" s="617"/>
      <c r="KTG12" s="617"/>
      <c r="KTH12" s="617"/>
      <c r="KTI12" s="617"/>
      <c r="KTJ12" s="617"/>
      <c r="KTK12" s="617"/>
      <c r="KTL12" s="617"/>
      <c r="KTM12" s="617"/>
      <c r="KTN12" s="617"/>
      <c r="KTO12" s="617"/>
      <c r="KTP12" s="617"/>
      <c r="KTQ12" s="617"/>
      <c r="KTR12" s="617"/>
      <c r="KTS12" s="617"/>
      <c r="KTT12" s="617"/>
      <c r="KTU12" s="617"/>
      <c r="KTV12" s="617"/>
      <c r="KTW12" s="617"/>
      <c r="KTX12" s="617"/>
      <c r="KTY12" s="617"/>
      <c r="KTZ12" s="617"/>
      <c r="KUA12" s="617"/>
      <c r="KUB12" s="617"/>
      <c r="KUC12" s="617"/>
      <c r="KUD12" s="617"/>
      <c r="KUE12" s="617"/>
      <c r="KUF12" s="617"/>
      <c r="KUG12" s="617"/>
      <c r="KUH12" s="617"/>
      <c r="KUI12" s="617"/>
      <c r="KUJ12" s="617"/>
      <c r="KUK12" s="617"/>
      <c r="KUL12" s="617"/>
      <c r="KUM12" s="617"/>
      <c r="KUN12" s="617"/>
      <c r="KUO12" s="617"/>
      <c r="KUP12" s="617"/>
      <c r="KUQ12" s="617"/>
      <c r="KUR12" s="617"/>
      <c r="KUS12" s="617"/>
      <c r="KUT12" s="617"/>
      <c r="KUU12" s="617"/>
      <c r="KUV12" s="617"/>
      <c r="KUW12" s="617"/>
      <c r="KUX12" s="617"/>
      <c r="KUY12" s="617"/>
      <c r="KUZ12" s="617"/>
      <c r="KVA12" s="617"/>
      <c r="KVB12" s="617"/>
      <c r="KVC12" s="617"/>
      <c r="KVD12" s="617"/>
      <c r="KVE12" s="617"/>
      <c r="KVF12" s="617"/>
      <c r="KVG12" s="617"/>
      <c r="KVH12" s="617"/>
      <c r="KVI12" s="617"/>
      <c r="KVJ12" s="617"/>
      <c r="KVK12" s="617"/>
      <c r="KVL12" s="617"/>
      <c r="KVM12" s="617"/>
      <c r="KVN12" s="617"/>
      <c r="KVO12" s="617"/>
      <c r="KVP12" s="617"/>
      <c r="KVQ12" s="617"/>
      <c r="KVR12" s="617"/>
      <c r="KVS12" s="617"/>
      <c r="KVT12" s="617"/>
      <c r="KVU12" s="617"/>
      <c r="KVV12" s="617"/>
      <c r="KVW12" s="617"/>
      <c r="KVX12" s="617"/>
      <c r="KVY12" s="617"/>
      <c r="KVZ12" s="617"/>
      <c r="KWA12" s="617"/>
      <c r="KWB12" s="617"/>
      <c r="KWC12" s="617"/>
      <c r="KWD12" s="617"/>
      <c r="KWE12" s="617"/>
      <c r="KWF12" s="617"/>
      <c r="KWG12" s="617"/>
      <c r="KWH12" s="617"/>
      <c r="KWI12" s="617"/>
      <c r="KWJ12" s="617"/>
      <c r="KWK12" s="617"/>
      <c r="KWL12" s="617"/>
      <c r="KWM12" s="617"/>
      <c r="KWN12" s="617"/>
      <c r="KWO12" s="617"/>
      <c r="KWP12" s="617"/>
      <c r="KWQ12" s="617"/>
      <c r="KWR12" s="617"/>
      <c r="KWS12" s="617"/>
      <c r="KWT12" s="617"/>
      <c r="KWU12" s="617"/>
      <c r="KWV12" s="617"/>
      <c r="KWW12" s="617"/>
      <c r="KWX12" s="617"/>
      <c r="KWY12" s="617"/>
      <c r="KWZ12" s="617"/>
      <c r="KXA12" s="617"/>
      <c r="KXB12" s="617"/>
      <c r="KXC12" s="617"/>
      <c r="KXD12" s="617"/>
      <c r="KXE12" s="617"/>
      <c r="KXF12" s="617"/>
      <c r="KXG12" s="617"/>
      <c r="KXH12" s="617"/>
      <c r="KXI12" s="617"/>
      <c r="KXJ12" s="617"/>
      <c r="KXK12" s="617"/>
      <c r="KXL12" s="617"/>
      <c r="KXM12" s="617"/>
      <c r="KXN12" s="617"/>
      <c r="KXO12" s="617"/>
      <c r="KXP12" s="617"/>
      <c r="KXQ12" s="617"/>
      <c r="KXR12" s="617"/>
      <c r="KXS12" s="617"/>
      <c r="KXT12" s="617"/>
      <c r="KXU12" s="617"/>
      <c r="KXV12" s="617"/>
      <c r="KXW12" s="617"/>
      <c r="KXX12" s="617"/>
      <c r="KXY12" s="617"/>
      <c r="KXZ12" s="617"/>
      <c r="KYA12" s="617"/>
      <c r="KYB12" s="617"/>
      <c r="KYC12" s="617"/>
      <c r="KYD12" s="617"/>
      <c r="KYE12" s="617"/>
      <c r="KYF12" s="617"/>
      <c r="KYG12" s="617"/>
      <c r="KYH12" s="617"/>
      <c r="KYI12" s="617"/>
      <c r="KYJ12" s="617"/>
      <c r="KYK12" s="617"/>
      <c r="KYL12" s="617"/>
      <c r="KYM12" s="617"/>
      <c r="KYN12" s="617"/>
      <c r="KYO12" s="617"/>
      <c r="KYP12" s="617"/>
      <c r="KYQ12" s="617"/>
      <c r="KYR12" s="617"/>
      <c r="KYS12" s="617"/>
      <c r="KYT12" s="617"/>
      <c r="KYU12" s="617"/>
      <c r="KYV12" s="617"/>
      <c r="KYW12" s="617"/>
      <c r="KYX12" s="617"/>
      <c r="KYY12" s="617"/>
      <c r="KYZ12" s="617"/>
      <c r="KZA12" s="617"/>
      <c r="KZB12" s="617"/>
      <c r="KZC12" s="617"/>
      <c r="KZD12" s="617"/>
      <c r="KZE12" s="617"/>
      <c r="KZF12" s="617"/>
      <c r="KZG12" s="617"/>
      <c r="KZH12" s="617"/>
      <c r="KZI12" s="617"/>
      <c r="KZJ12" s="617"/>
      <c r="KZK12" s="617"/>
      <c r="KZL12" s="617"/>
      <c r="KZM12" s="617"/>
      <c r="KZN12" s="617"/>
      <c r="KZO12" s="617"/>
      <c r="KZP12" s="617"/>
      <c r="KZQ12" s="617"/>
      <c r="KZR12" s="617"/>
      <c r="KZS12" s="617"/>
      <c r="KZT12" s="617"/>
      <c r="KZU12" s="617"/>
      <c r="KZV12" s="617"/>
      <c r="KZW12" s="617"/>
      <c r="KZX12" s="617"/>
      <c r="KZY12" s="617"/>
      <c r="KZZ12" s="617"/>
      <c r="LAA12" s="617"/>
      <c r="LAB12" s="617"/>
      <c r="LAC12" s="617"/>
      <c r="LAD12" s="617"/>
      <c r="LAE12" s="617"/>
      <c r="LAF12" s="617"/>
      <c r="LAG12" s="617"/>
      <c r="LAH12" s="617"/>
      <c r="LAI12" s="617"/>
      <c r="LAJ12" s="617"/>
      <c r="LAK12" s="617"/>
      <c r="LAL12" s="617"/>
      <c r="LAM12" s="617"/>
      <c r="LAN12" s="617"/>
      <c r="LAO12" s="617"/>
      <c r="LAP12" s="617"/>
      <c r="LAQ12" s="617"/>
      <c r="LAR12" s="617"/>
      <c r="LAS12" s="617"/>
      <c r="LAT12" s="617"/>
      <c r="LAU12" s="617"/>
      <c r="LAV12" s="617"/>
      <c r="LAW12" s="617"/>
      <c r="LAX12" s="617"/>
      <c r="LAY12" s="617"/>
      <c r="LAZ12" s="617"/>
      <c r="LBA12" s="617"/>
      <c r="LBB12" s="617"/>
      <c r="LBC12" s="617"/>
      <c r="LBD12" s="617"/>
      <c r="LBE12" s="617"/>
      <c r="LBF12" s="617"/>
      <c r="LBG12" s="617"/>
      <c r="LBH12" s="617"/>
      <c r="LBI12" s="617"/>
      <c r="LBJ12" s="617"/>
      <c r="LBK12" s="617"/>
      <c r="LBL12" s="617"/>
      <c r="LBM12" s="617"/>
      <c r="LBN12" s="617"/>
      <c r="LBO12" s="617"/>
      <c r="LBP12" s="617"/>
      <c r="LBQ12" s="617"/>
      <c r="LBR12" s="617"/>
      <c r="LBS12" s="617"/>
      <c r="LBT12" s="617"/>
      <c r="LBU12" s="617"/>
      <c r="LBV12" s="617"/>
      <c r="LBW12" s="617"/>
      <c r="LBX12" s="617"/>
      <c r="LBY12" s="617"/>
      <c r="LBZ12" s="617"/>
      <c r="LCA12" s="617"/>
      <c r="LCB12" s="617"/>
      <c r="LCC12" s="617"/>
      <c r="LCD12" s="617"/>
      <c r="LCE12" s="617"/>
      <c r="LCF12" s="617"/>
      <c r="LCG12" s="617"/>
      <c r="LCH12" s="617"/>
      <c r="LCI12" s="617"/>
      <c r="LCJ12" s="617"/>
      <c r="LCK12" s="617"/>
      <c r="LCL12" s="617"/>
      <c r="LCM12" s="617"/>
      <c r="LCN12" s="617"/>
      <c r="LCO12" s="617"/>
      <c r="LCP12" s="617"/>
      <c r="LCQ12" s="617"/>
      <c r="LCR12" s="617"/>
      <c r="LCS12" s="617"/>
      <c r="LCT12" s="617"/>
      <c r="LCU12" s="617"/>
      <c r="LCV12" s="617"/>
      <c r="LCW12" s="617"/>
      <c r="LCX12" s="617"/>
      <c r="LCY12" s="617"/>
      <c r="LCZ12" s="617"/>
      <c r="LDA12" s="617"/>
      <c r="LDB12" s="617"/>
      <c r="LDC12" s="617"/>
      <c r="LDD12" s="617"/>
      <c r="LDE12" s="617"/>
      <c r="LDF12" s="617"/>
      <c r="LDG12" s="617"/>
      <c r="LDH12" s="617"/>
      <c r="LDI12" s="617"/>
      <c r="LDJ12" s="617"/>
      <c r="LDK12" s="617"/>
      <c r="LDL12" s="617"/>
      <c r="LDM12" s="617"/>
      <c r="LDN12" s="617"/>
      <c r="LDO12" s="617"/>
      <c r="LDP12" s="617"/>
      <c r="LDQ12" s="617"/>
      <c r="LDR12" s="617"/>
      <c r="LDS12" s="617"/>
      <c r="LDT12" s="617"/>
      <c r="LDU12" s="617"/>
      <c r="LDV12" s="617"/>
      <c r="LDW12" s="617"/>
      <c r="LDX12" s="617"/>
      <c r="LDY12" s="617"/>
      <c r="LDZ12" s="617"/>
      <c r="LEA12" s="617"/>
      <c r="LEB12" s="617"/>
      <c r="LEC12" s="617"/>
      <c r="LED12" s="617"/>
      <c r="LEE12" s="617"/>
      <c r="LEF12" s="617"/>
      <c r="LEG12" s="617"/>
      <c r="LEH12" s="617"/>
      <c r="LEI12" s="617"/>
      <c r="LEJ12" s="617"/>
      <c r="LEK12" s="617"/>
      <c r="LEL12" s="617"/>
      <c r="LEM12" s="617"/>
      <c r="LEN12" s="617"/>
      <c r="LEO12" s="617"/>
      <c r="LEP12" s="617"/>
      <c r="LEQ12" s="617"/>
      <c r="LER12" s="617"/>
      <c r="LES12" s="617"/>
      <c r="LET12" s="617"/>
      <c r="LEU12" s="617"/>
      <c r="LEV12" s="617"/>
      <c r="LEW12" s="617"/>
      <c r="LEX12" s="617"/>
      <c r="LEY12" s="617"/>
      <c r="LEZ12" s="617"/>
      <c r="LFA12" s="617"/>
      <c r="LFB12" s="617"/>
      <c r="LFC12" s="617"/>
      <c r="LFD12" s="617"/>
      <c r="LFE12" s="617"/>
      <c r="LFF12" s="617"/>
      <c r="LFG12" s="617"/>
      <c r="LFH12" s="617"/>
      <c r="LFI12" s="617"/>
      <c r="LFJ12" s="617"/>
      <c r="LFK12" s="617"/>
      <c r="LFL12" s="617"/>
      <c r="LFM12" s="617"/>
      <c r="LFN12" s="617"/>
      <c r="LFO12" s="617"/>
      <c r="LFP12" s="617"/>
      <c r="LFQ12" s="617"/>
      <c r="LFR12" s="617"/>
      <c r="LFS12" s="617"/>
      <c r="LFT12" s="617"/>
      <c r="LFU12" s="617"/>
      <c r="LFV12" s="617"/>
      <c r="LFW12" s="617"/>
      <c r="LFX12" s="617"/>
      <c r="LFY12" s="617"/>
      <c r="LFZ12" s="617"/>
      <c r="LGA12" s="617"/>
      <c r="LGB12" s="617"/>
      <c r="LGC12" s="617"/>
      <c r="LGD12" s="617"/>
      <c r="LGE12" s="617"/>
      <c r="LGF12" s="617"/>
      <c r="LGG12" s="617"/>
      <c r="LGH12" s="617"/>
      <c r="LGI12" s="617"/>
      <c r="LGJ12" s="617"/>
      <c r="LGK12" s="617"/>
      <c r="LGL12" s="617"/>
      <c r="LGM12" s="617"/>
      <c r="LGN12" s="617"/>
      <c r="LGO12" s="617"/>
      <c r="LGP12" s="617"/>
      <c r="LGQ12" s="617"/>
      <c r="LGR12" s="617"/>
      <c r="LGS12" s="617"/>
      <c r="LGT12" s="617"/>
      <c r="LGU12" s="617"/>
      <c r="LGV12" s="617"/>
      <c r="LGW12" s="617"/>
      <c r="LGX12" s="617"/>
      <c r="LGY12" s="617"/>
      <c r="LGZ12" s="617"/>
      <c r="LHA12" s="617"/>
      <c r="LHB12" s="617"/>
      <c r="LHC12" s="617"/>
      <c r="LHD12" s="617"/>
      <c r="LHE12" s="617"/>
      <c r="LHF12" s="617"/>
      <c r="LHG12" s="617"/>
      <c r="LHH12" s="617"/>
      <c r="LHI12" s="617"/>
      <c r="LHJ12" s="617"/>
      <c r="LHK12" s="617"/>
      <c r="LHL12" s="617"/>
      <c r="LHM12" s="617"/>
      <c r="LHN12" s="617"/>
      <c r="LHO12" s="617"/>
      <c r="LHP12" s="617"/>
      <c r="LHQ12" s="617"/>
      <c r="LHR12" s="617"/>
      <c r="LHS12" s="617"/>
      <c r="LHT12" s="617"/>
      <c r="LHU12" s="617"/>
      <c r="LHV12" s="617"/>
      <c r="LHW12" s="617"/>
      <c r="LHX12" s="617"/>
      <c r="LHY12" s="617"/>
      <c r="LHZ12" s="617"/>
      <c r="LIA12" s="617"/>
      <c r="LIB12" s="617"/>
      <c r="LIC12" s="617"/>
      <c r="LID12" s="617"/>
      <c r="LIE12" s="617"/>
      <c r="LIF12" s="617"/>
      <c r="LIG12" s="617"/>
      <c r="LIH12" s="617"/>
      <c r="LII12" s="617"/>
      <c r="LIJ12" s="617"/>
      <c r="LIK12" s="617"/>
      <c r="LIL12" s="617"/>
      <c r="LIM12" s="617"/>
      <c r="LIN12" s="617"/>
      <c r="LIO12" s="617"/>
      <c r="LIP12" s="617"/>
      <c r="LIQ12" s="617"/>
      <c r="LIR12" s="617"/>
      <c r="LIS12" s="617"/>
      <c r="LIT12" s="617"/>
      <c r="LIU12" s="617"/>
      <c r="LIV12" s="617"/>
      <c r="LIW12" s="617"/>
      <c r="LIX12" s="617"/>
      <c r="LIY12" s="617"/>
      <c r="LIZ12" s="617"/>
      <c r="LJA12" s="617"/>
      <c r="LJB12" s="617"/>
      <c r="LJC12" s="617"/>
      <c r="LJD12" s="617"/>
      <c r="LJE12" s="617"/>
      <c r="LJF12" s="617"/>
      <c r="LJG12" s="617"/>
      <c r="LJH12" s="617"/>
      <c r="LJI12" s="617"/>
      <c r="LJJ12" s="617"/>
      <c r="LJK12" s="617"/>
      <c r="LJL12" s="617"/>
      <c r="LJM12" s="617"/>
      <c r="LJN12" s="617"/>
      <c r="LJO12" s="617"/>
      <c r="LJP12" s="617"/>
      <c r="LJQ12" s="617"/>
      <c r="LJR12" s="617"/>
      <c r="LJS12" s="617"/>
      <c r="LJT12" s="617"/>
      <c r="LJU12" s="617"/>
      <c r="LJV12" s="617"/>
      <c r="LJW12" s="617"/>
      <c r="LJX12" s="617"/>
      <c r="LJY12" s="617"/>
      <c r="LJZ12" s="617"/>
      <c r="LKA12" s="617"/>
      <c r="LKB12" s="617"/>
      <c r="LKC12" s="617"/>
      <c r="LKD12" s="617"/>
      <c r="LKE12" s="617"/>
      <c r="LKF12" s="617"/>
      <c r="LKG12" s="617"/>
      <c r="LKH12" s="617"/>
      <c r="LKI12" s="617"/>
      <c r="LKJ12" s="617"/>
      <c r="LKK12" s="617"/>
      <c r="LKL12" s="617"/>
      <c r="LKM12" s="617"/>
      <c r="LKN12" s="617"/>
      <c r="LKO12" s="617"/>
      <c r="LKP12" s="617"/>
      <c r="LKQ12" s="617"/>
      <c r="LKR12" s="617"/>
      <c r="LKS12" s="617"/>
      <c r="LKT12" s="617"/>
      <c r="LKU12" s="617"/>
      <c r="LKV12" s="617"/>
      <c r="LKW12" s="617"/>
      <c r="LKX12" s="617"/>
      <c r="LKY12" s="617"/>
      <c r="LKZ12" s="617"/>
      <c r="LLA12" s="617"/>
      <c r="LLB12" s="617"/>
      <c r="LLC12" s="617"/>
      <c r="LLD12" s="617"/>
      <c r="LLE12" s="617"/>
      <c r="LLF12" s="617"/>
      <c r="LLG12" s="617"/>
      <c r="LLH12" s="617"/>
      <c r="LLI12" s="617"/>
      <c r="LLJ12" s="617"/>
      <c r="LLK12" s="617"/>
      <c r="LLL12" s="617"/>
      <c r="LLM12" s="617"/>
      <c r="LLN12" s="617"/>
      <c r="LLO12" s="617"/>
      <c r="LLP12" s="617"/>
      <c r="LLQ12" s="617"/>
      <c r="LLR12" s="617"/>
      <c r="LLS12" s="617"/>
      <c r="LLT12" s="617"/>
      <c r="LLU12" s="617"/>
      <c r="LLV12" s="617"/>
      <c r="LLW12" s="617"/>
      <c r="LLX12" s="617"/>
      <c r="LLY12" s="617"/>
      <c r="LLZ12" s="617"/>
      <c r="LMA12" s="617"/>
      <c r="LMB12" s="617"/>
      <c r="LMC12" s="617"/>
      <c r="LMD12" s="617"/>
      <c r="LME12" s="617"/>
      <c r="LMF12" s="617"/>
      <c r="LMG12" s="617"/>
      <c r="LMH12" s="617"/>
      <c r="LMI12" s="617"/>
      <c r="LMJ12" s="617"/>
      <c r="LMK12" s="617"/>
      <c r="LML12" s="617"/>
      <c r="LMM12" s="617"/>
      <c r="LMN12" s="617"/>
      <c r="LMO12" s="617"/>
      <c r="LMP12" s="617"/>
      <c r="LMQ12" s="617"/>
      <c r="LMR12" s="617"/>
      <c r="LMS12" s="617"/>
      <c r="LMT12" s="617"/>
      <c r="LMU12" s="617"/>
      <c r="LMV12" s="617"/>
      <c r="LMW12" s="617"/>
      <c r="LMX12" s="617"/>
      <c r="LMY12" s="617"/>
      <c r="LMZ12" s="617"/>
      <c r="LNA12" s="617"/>
      <c r="LNB12" s="617"/>
      <c r="LNC12" s="617"/>
      <c r="LND12" s="617"/>
      <c r="LNE12" s="617"/>
      <c r="LNF12" s="617"/>
      <c r="LNG12" s="617"/>
      <c r="LNH12" s="617"/>
      <c r="LNI12" s="617"/>
      <c r="LNJ12" s="617"/>
      <c r="LNK12" s="617"/>
      <c r="LNL12" s="617"/>
      <c r="LNM12" s="617"/>
      <c r="LNN12" s="617"/>
      <c r="LNO12" s="617"/>
      <c r="LNP12" s="617"/>
      <c r="LNQ12" s="617"/>
      <c r="LNR12" s="617"/>
      <c r="LNS12" s="617"/>
      <c r="LNT12" s="617"/>
      <c r="LNU12" s="617"/>
      <c r="LNV12" s="617"/>
      <c r="LNW12" s="617"/>
      <c r="LNX12" s="617"/>
      <c r="LNY12" s="617"/>
      <c r="LNZ12" s="617"/>
      <c r="LOA12" s="617"/>
      <c r="LOB12" s="617"/>
      <c r="LOC12" s="617"/>
      <c r="LOD12" s="617"/>
      <c r="LOE12" s="617"/>
      <c r="LOF12" s="617"/>
      <c r="LOG12" s="617"/>
      <c r="LOH12" s="617"/>
      <c r="LOI12" s="617"/>
      <c r="LOJ12" s="617"/>
      <c r="LOK12" s="617"/>
      <c r="LOL12" s="617"/>
      <c r="LOM12" s="617"/>
      <c r="LON12" s="617"/>
      <c r="LOO12" s="617"/>
      <c r="LOP12" s="617"/>
      <c r="LOQ12" s="617"/>
      <c r="LOR12" s="617"/>
      <c r="LOS12" s="617"/>
      <c r="LOT12" s="617"/>
      <c r="LOU12" s="617"/>
      <c r="LOV12" s="617"/>
      <c r="LOW12" s="617"/>
      <c r="LOX12" s="617"/>
      <c r="LOY12" s="617"/>
      <c r="LOZ12" s="617"/>
      <c r="LPA12" s="617"/>
      <c r="LPB12" s="617"/>
      <c r="LPC12" s="617"/>
      <c r="LPD12" s="617"/>
      <c r="LPE12" s="617"/>
      <c r="LPF12" s="617"/>
      <c r="LPG12" s="617"/>
      <c r="LPH12" s="617"/>
      <c r="LPI12" s="617"/>
      <c r="LPJ12" s="617"/>
      <c r="LPK12" s="617"/>
      <c r="LPL12" s="617"/>
      <c r="LPM12" s="617"/>
      <c r="LPN12" s="617"/>
      <c r="LPO12" s="617"/>
      <c r="LPP12" s="617"/>
      <c r="LPQ12" s="617"/>
      <c r="LPR12" s="617"/>
      <c r="LPS12" s="617"/>
      <c r="LPT12" s="617"/>
      <c r="LPU12" s="617"/>
      <c r="LPV12" s="617"/>
      <c r="LPW12" s="617"/>
      <c r="LPX12" s="617"/>
      <c r="LPY12" s="617"/>
      <c r="LPZ12" s="617"/>
      <c r="LQA12" s="617"/>
      <c r="LQB12" s="617"/>
      <c r="LQC12" s="617"/>
      <c r="LQD12" s="617"/>
      <c r="LQE12" s="617"/>
      <c r="LQF12" s="617"/>
      <c r="LQG12" s="617"/>
      <c r="LQH12" s="617"/>
      <c r="LQI12" s="617"/>
      <c r="LQJ12" s="617"/>
      <c r="LQK12" s="617"/>
      <c r="LQL12" s="617"/>
      <c r="LQM12" s="617"/>
      <c r="LQN12" s="617"/>
      <c r="LQO12" s="617"/>
      <c r="LQP12" s="617"/>
      <c r="LQQ12" s="617"/>
      <c r="LQR12" s="617"/>
      <c r="LQS12" s="617"/>
      <c r="LQT12" s="617"/>
      <c r="LQU12" s="617"/>
      <c r="LQV12" s="617"/>
      <c r="LQW12" s="617"/>
      <c r="LQX12" s="617"/>
      <c r="LQY12" s="617"/>
      <c r="LQZ12" s="617"/>
      <c r="LRA12" s="617"/>
      <c r="LRB12" s="617"/>
      <c r="LRC12" s="617"/>
      <c r="LRD12" s="617"/>
      <c r="LRE12" s="617"/>
      <c r="LRF12" s="617"/>
      <c r="LRG12" s="617"/>
      <c r="LRH12" s="617"/>
      <c r="LRI12" s="617"/>
      <c r="LRJ12" s="617"/>
      <c r="LRK12" s="617"/>
      <c r="LRL12" s="617"/>
      <c r="LRM12" s="617"/>
      <c r="LRN12" s="617"/>
      <c r="LRO12" s="617"/>
      <c r="LRP12" s="617"/>
      <c r="LRQ12" s="617"/>
      <c r="LRR12" s="617"/>
      <c r="LRS12" s="617"/>
      <c r="LRT12" s="617"/>
      <c r="LRU12" s="617"/>
      <c r="LRV12" s="617"/>
      <c r="LRW12" s="617"/>
      <c r="LRX12" s="617"/>
      <c r="LRY12" s="617"/>
      <c r="LRZ12" s="617"/>
      <c r="LSA12" s="617"/>
      <c r="LSB12" s="617"/>
      <c r="LSC12" s="617"/>
      <c r="LSD12" s="617"/>
      <c r="LSE12" s="617"/>
      <c r="LSF12" s="617"/>
      <c r="LSG12" s="617"/>
      <c r="LSH12" s="617"/>
      <c r="LSI12" s="617"/>
      <c r="LSJ12" s="617"/>
      <c r="LSK12" s="617"/>
      <c r="LSL12" s="617"/>
      <c r="LSM12" s="617"/>
      <c r="LSN12" s="617"/>
      <c r="LSO12" s="617"/>
      <c r="LSP12" s="617"/>
      <c r="LSQ12" s="617"/>
      <c r="LSR12" s="617"/>
      <c r="LSS12" s="617"/>
      <c r="LST12" s="617"/>
      <c r="LSU12" s="617"/>
      <c r="LSV12" s="617"/>
      <c r="LSW12" s="617"/>
      <c r="LSX12" s="617"/>
      <c r="LSY12" s="617"/>
      <c r="LSZ12" s="617"/>
      <c r="LTA12" s="617"/>
      <c r="LTB12" s="617"/>
      <c r="LTC12" s="617"/>
      <c r="LTD12" s="617"/>
      <c r="LTE12" s="617"/>
      <c r="LTF12" s="617"/>
      <c r="LTG12" s="617"/>
      <c r="LTH12" s="617"/>
      <c r="LTI12" s="617"/>
      <c r="LTJ12" s="617"/>
      <c r="LTK12" s="617"/>
      <c r="LTL12" s="617"/>
      <c r="LTM12" s="617"/>
      <c r="LTN12" s="617"/>
      <c r="LTO12" s="617"/>
      <c r="LTP12" s="617"/>
      <c r="LTQ12" s="617"/>
      <c r="LTR12" s="617"/>
      <c r="LTS12" s="617"/>
      <c r="LTT12" s="617"/>
      <c r="LTU12" s="617"/>
      <c r="LTV12" s="617"/>
      <c r="LTW12" s="617"/>
      <c r="LTX12" s="617"/>
      <c r="LTY12" s="617"/>
      <c r="LTZ12" s="617"/>
      <c r="LUA12" s="617"/>
      <c r="LUB12" s="617"/>
      <c r="LUC12" s="617"/>
      <c r="LUD12" s="617"/>
      <c r="LUE12" s="617"/>
      <c r="LUF12" s="617"/>
      <c r="LUG12" s="617"/>
      <c r="LUH12" s="617"/>
      <c r="LUI12" s="617"/>
      <c r="LUJ12" s="617"/>
      <c r="LUK12" s="617"/>
      <c r="LUL12" s="617"/>
      <c r="LUM12" s="617"/>
      <c r="LUN12" s="617"/>
      <c r="LUO12" s="617"/>
      <c r="LUP12" s="617"/>
      <c r="LUQ12" s="617"/>
      <c r="LUR12" s="617"/>
      <c r="LUS12" s="617"/>
      <c r="LUT12" s="617"/>
      <c r="LUU12" s="617"/>
      <c r="LUV12" s="617"/>
      <c r="LUW12" s="617"/>
      <c r="LUX12" s="617"/>
      <c r="LUY12" s="617"/>
      <c r="LUZ12" s="617"/>
      <c r="LVA12" s="617"/>
      <c r="LVB12" s="617"/>
      <c r="LVC12" s="617"/>
      <c r="LVD12" s="617"/>
      <c r="LVE12" s="617"/>
      <c r="LVF12" s="617"/>
      <c r="LVG12" s="617"/>
      <c r="LVH12" s="617"/>
      <c r="LVI12" s="617"/>
      <c r="LVJ12" s="617"/>
      <c r="LVK12" s="617"/>
      <c r="LVL12" s="617"/>
      <c r="LVM12" s="617"/>
      <c r="LVN12" s="617"/>
      <c r="LVO12" s="617"/>
      <c r="LVP12" s="617"/>
      <c r="LVQ12" s="617"/>
      <c r="LVR12" s="617"/>
      <c r="LVS12" s="617"/>
      <c r="LVT12" s="617"/>
      <c r="LVU12" s="617"/>
      <c r="LVV12" s="617"/>
      <c r="LVW12" s="617"/>
      <c r="LVX12" s="617"/>
      <c r="LVY12" s="617"/>
      <c r="LVZ12" s="617"/>
      <c r="LWA12" s="617"/>
      <c r="LWB12" s="617"/>
      <c r="LWC12" s="617"/>
      <c r="LWD12" s="617"/>
      <c r="LWE12" s="617"/>
      <c r="LWF12" s="617"/>
      <c r="LWG12" s="617"/>
      <c r="LWH12" s="617"/>
      <c r="LWI12" s="617"/>
      <c r="LWJ12" s="617"/>
      <c r="LWK12" s="617"/>
      <c r="LWL12" s="617"/>
      <c r="LWM12" s="617"/>
      <c r="LWN12" s="617"/>
      <c r="LWO12" s="617"/>
      <c r="LWP12" s="617"/>
      <c r="LWQ12" s="617"/>
      <c r="LWR12" s="617"/>
      <c r="LWS12" s="617"/>
      <c r="LWT12" s="617"/>
      <c r="LWU12" s="617"/>
      <c r="LWV12" s="617"/>
      <c r="LWW12" s="617"/>
      <c r="LWX12" s="617"/>
      <c r="LWY12" s="617"/>
      <c r="LWZ12" s="617"/>
      <c r="LXA12" s="617"/>
      <c r="LXB12" s="617"/>
      <c r="LXC12" s="617"/>
      <c r="LXD12" s="617"/>
      <c r="LXE12" s="617"/>
      <c r="LXF12" s="617"/>
      <c r="LXG12" s="617"/>
      <c r="LXH12" s="617"/>
      <c r="LXI12" s="617"/>
      <c r="LXJ12" s="617"/>
      <c r="LXK12" s="617"/>
      <c r="LXL12" s="617"/>
      <c r="LXM12" s="617"/>
      <c r="LXN12" s="617"/>
      <c r="LXO12" s="617"/>
      <c r="LXP12" s="617"/>
      <c r="LXQ12" s="617"/>
      <c r="LXR12" s="617"/>
      <c r="LXS12" s="617"/>
      <c r="LXT12" s="617"/>
      <c r="LXU12" s="617"/>
      <c r="LXV12" s="617"/>
      <c r="LXW12" s="617"/>
      <c r="LXX12" s="617"/>
      <c r="LXY12" s="617"/>
      <c r="LXZ12" s="617"/>
      <c r="LYA12" s="617"/>
      <c r="LYB12" s="617"/>
      <c r="LYC12" s="617"/>
      <c r="LYD12" s="617"/>
      <c r="LYE12" s="617"/>
      <c r="LYF12" s="617"/>
      <c r="LYG12" s="617"/>
      <c r="LYH12" s="617"/>
      <c r="LYI12" s="617"/>
      <c r="LYJ12" s="617"/>
      <c r="LYK12" s="617"/>
      <c r="LYL12" s="617"/>
      <c r="LYM12" s="617"/>
      <c r="LYN12" s="617"/>
      <c r="LYO12" s="617"/>
      <c r="LYP12" s="617"/>
      <c r="LYQ12" s="617"/>
      <c r="LYR12" s="617"/>
      <c r="LYS12" s="617"/>
      <c r="LYT12" s="617"/>
      <c r="LYU12" s="617"/>
      <c r="LYV12" s="617"/>
      <c r="LYW12" s="617"/>
      <c r="LYX12" s="617"/>
      <c r="LYY12" s="617"/>
      <c r="LYZ12" s="617"/>
      <c r="LZA12" s="617"/>
      <c r="LZB12" s="617"/>
      <c r="LZC12" s="617"/>
      <c r="LZD12" s="617"/>
      <c r="LZE12" s="617"/>
      <c r="LZF12" s="617"/>
      <c r="LZG12" s="617"/>
      <c r="LZH12" s="617"/>
      <c r="LZI12" s="617"/>
      <c r="LZJ12" s="617"/>
      <c r="LZK12" s="617"/>
      <c r="LZL12" s="617"/>
      <c r="LZM12" s="617"/>
      <c r="LZN12" s="617"/>
      <c r="LZO12" s="617"/>
      <c r="LZP12" s="617"/>
      <c r="LZQ12" s="617"/>
      <c r="LZR12" s="617"/>
      <c r="LZS12" s="617"/>
      <c r="LZT12" s="617"/>
      <c r="LZU12" s="617"/>
      <c r="LZV12" s="617"/>
      <c r="LZW12" s="617"/>
      <c r="LZX12" s="617"/>
      <c r="LZY12" s="617"/>
      <c r="LZZ12" s="617"/>
      <c r="MAA12" s="617"/>
      <c r="MAB12" s="617"/>
      <c r="MAC12" s="617"/>
      <c r="MAD12" s="617"/>
      <c r="MAE12" s="617"/>
      <c r="MAF12" s="617"/>
      <c r="MAG12" s="617"/>
      <c r="MAH12" s="617"/>
      <c r="MAI12" s="617"/>
      <c r="MAJ12" s="617"/>
      <c r="MAK12" s="617"/>
      <c r="MAL12" s="617"/>
      <c r="MAM12" s="617"/>
      <c r="MAN12" s="617"/>
      <c r="MAO12" s="617"/>
      <c r="MAP12" s="617"/>
      <c r="MAQ12" s="617"/>
      <c r="MAR12" s="617"/>
      <c r="MAS12" s="617"/>
      <c r="MAT12" s="617"/>
      <c r="MAU12" s="617"/>
      <c r="MAV12" s="617"/>
      <c r="MAW12" s="617"/>
      <c r="MAX12" s="617"/>
      <c r="MAY12" s="617"/>
      <c r="MAZ12" s="617"/>
      <c r="MBA12" s="617"/>
      <c r="MBB12" s="617"/>
      <c r="MBC12" s="617"/>
      <c r="MBD12" s="617"/>
      <c r="MBE12" s="617"/>
      <c r="MBF12" s="617"/>
      <c r="MBG12" s="617"/>
      <c r="MBH12" s="617"/>
      <c r="MBI12" s="617"/>
      <c r="MBJ12" s="617"/>
      <c r="MBK12" s="617"/>
      <c r="MBL12" s="617"/>
      <c r="MBM12" s="617"/>
      <c r="MBN12" s="617"/>
      <c r="MBO12" s="617"/>
      <c r="MBP12" s="617"/>
      <c r="MBQ12" s="617"/>
      <c r="MBR12" s="617"/>
      <c r="MBS12" s="617"/>
      <c r="MBT12" s="617"/>
      <c r="MBU12" s="617"/>
      <c r="MBV12" s="617"/>
      <c r="MBW12" s="617"/>
      <c r="MBX12" s="617"/>
      <c r="MBY12" s="617"/>
      <c r="MBZ12" s="617"/>
      <c r="MCA12" s="617"/>
      <c r="MCB12" s="617"/>
      <c r="MCC12" s="617"/>
      <c r="MCD12" s="617"/>
      <c r="MCE12" s="617"/>
      <c r="MCF12" s="617"/>
      <c r="MCG12" s="617"/>
      <c r="MCH12" s="617"/>
      <c r="MCI12" s="617"/>
      <c r="MCJ12" s="617"/>
      <c r="MCK12" s="617"/>
      <c r="MCL12" s="617"/>
      <c r="MCM12" s="617"/>
      <c r="MCN12" s="617"/>
      <c r="MCO12" s="617"/>
      <c r="MCP12" s="617"/>
      <c r="MCQ12" s="617"/>
      <c r="MCR12" s="617"/>
      <c r="MCS12" s="617"/>
      <c r="MCT12" s="617"/>
      <c r="MCU12" s="617"/>
      <c r="MCV12" s="617"/>
      <c r="MCW12" s="617"/>
      <c r="MCX12" s="617"/>
      <c r="MCY12" s="617"/>
      <c r="MCZ12" s="617"/>
      <c r="MDA12" s="617"/>
      <c r="MDB12" s="617"/>
      <c r="MDC12" s="617"/>
      <c r="MDD12" s="617"/>
      <c r="MDE12" s="617"/>
      <c r="MDF12" s="617"/>
      <c r="MDG12" s="617"/>
      <c r="MDH12" s="617"/>
      <c r="MDI12" s="617"/>
      <c r="MDJ12" s="617"/>
      <c r="MDK12" s="617"/>
      <c r="MDL12" s="617"/>
      <c r="MDM12" s="617"/>
      <c r="MDN12" s="617"/>
      <c r="MDO12" s="617"/>
      <c r="MDP12" s="617"/>
      <c r="MDQ12" s="617"/>
      <c r="MDR12" s="617"/>
      <c r="MDS12" s="617"/>
      <c r="MDT12" s="617"/>
      <c r="MDU12" s="617"/>
      <c r="MDV12" s="617"/>
      <c r="MDW12" s="617"/>
      <c r="MDX12" s="617"/>
      <c r="MDY12" s="617"/>
      <c r="MDZ12" s="617"/>
      <c r="MEA12" s="617"/>
      <c r="MEB12" s="617"/>
      <c r="MEC12" s="617"/>
      <c r="MED12" s="617"/>
      <c r="MEE12" s="617"/>
      <c r="MEF12" s="617"/>
      <c r="MEG12" s="617"/>
      <c r="MEH12" s="617"/>
      <c r="MEI12" s="617"/>
      <c r="MEJ12" s="617"/>
      <c r="MEK12" s="617"/>
      <c r="MEL12" s="617"/>
      <c r="MEM12" s="617"/>
      <c r="MEN12" s="617"/>
      <c r="MEO12" s="617"/>
      <c r="MEP12" s="617"/>
      <c r="MEQ12" s="617"/>
      <c r="MER12" s="617"/>
      <c r="MES12" s="617"/>
      <c r="MET12" s="617"/>
      <c r="MEU12" s="617"/>
      <c r="MEV12" s="617"/>
      <c r="MEW12" s="617"/>
      <c r="MEX12" s="617"/>
      <c r="MEY12" s="617"/>
      <c r="MEZ12" s="617"/>
      <c r="MFA12" s="617"/>
      <c r="MFB12" s="617"/>
      <c r="MFC12" s="617"/>
      <c r="MFD12" s="617"/>
      <c r="MFE12" s="617"/>
      <c r="MFF12" s="617"/>
      <c r="MFG12" s="617"/>
      <c r="MFH12" s="617"/>
      <c r="MFI12" s="617"/>
      <c r="MFJ12" s="617"/>
      <c r="MFK12" s="617"/>
      <c r="MFL12" s="617"/>
      <c r="MFM12" s="617"/>
      <c r="MFN12" s="617"/>
      <c r="MFO12" s="617"/>
      <c r="MFP12" s="617"/>
      <c r="MFQ12" s="617"/>
      <c r="MFR12" s="617"/>
      <c r="MFS12" s="617"/>
      <c r="MFT12" s="617"/>
      <c r="MFU12" s="617"/>
      <c r="MFV12" s="617"/>
      <c r="MFW12" s="617"/>
      <c r="MFX12" s="617"/>
      <c r="MFY12" s="617"/>
      <c r="MFZ12" s="617"/>
      <c r="MGA12" s="617"/>
      <c r="MGB12" s="617"/>
      <c r="MGC12" s="617"/>
      <c r="MGD12" s="617"/>
      <c r="MGE12" s="617"/>
      <c r="MGF12" s="617"/>
      <c r="MGG12" s="617"/>
      <c r="MGH12" s="617"/>
      <c r="MGI12" s="617"/>
      <c r="MGJ12" s="617"/>
      <c r="MGK12" s="617"/>
      <c r="MGL12" s="617"/>
      <c r="MGM12" s="617"/>
      <c r="MGN12" s="617"/>
      <c r="MGO12" s="617"/>
      <c r="MGP12" s="617"/>
      <c r="MGQ12" s="617"/>
      <c r="MGR12" s="617"/>
      <c r="MGS12" s="617"/>
      <c r="MGT12" s="617"/>
      <c r="MGU12" s="617"/>
      <c r="MGV12" s="617"/>
      <c r="MGW12" s="617"/>
      <c r="MGX12" s="617"/>
      <c r="MGY12" s="617"/>
      <c r="MGZ12" s="617"/>
      <c r="MHA12" s="617"/>
      <c r="MHB12" s="617"/>
      <c r="MHC12" s="617"/>
      <c r="MHD12" s="617"/>
      <c r="MHE12" s="617"/>
      <c r="MHF12" s="617"/>
      <c r="MHG12" s="617"/>
      <c r="MHH12" s="617"/>
      <c r="MHI12" s="617"/>
      <c r="MHJ12" s="617"/>
      <c r="MHK12" s="617"/>
      <c r="MHL12" s="617"/>
      <c r="MHM12" s="617"/>
      <c r="MHN12" s="617"/>
      <c r="MHO12" s="617"/>
      <c r="MHP12" s="617"/>
      <c r="MHQ12" s="617"/>
      <c r="MHR12" s="617"/>
      <c r="MHS12" s="617"/>
      <c r="MHT12" s="617"/>
      <c r="MHU12" s="617"/>
      <c r="MHV12" s="617"/>
      <c r="MHW12" s="617"/>
      <c r="MHX12" s="617"/>
      <c r="MHY12" s="617"/>
      <c r="MHZ12" s="617"/>
      <c r="MIA12" s="617"/>
      <c r="MIB12" s="617"/>
      <c r="MIC12" s="617"/>
      <c r="MID12" s="617"/>
      <c r="MIE12" s="617"/>
      <c r="MIF12" s="617"/>
      <c r="MIG12" s="617"/>
      <c r="MIH12" s="617"/>
      <c r="MII12" s="617"/>
      <c r="MIJ12" s="617"/>
      <c r="MIK12" s="617"/>
      <c r="MIL12" s="617"/>
      <c r="MIM12" s="617"/>
      <c r="MIN12" s="617"/>
      <c r="MIO12" s="617"/>
      <c r="MIP12" s="617"/>
      <c r="MIQ12" s="617"/>
      <c r="MIR12" s="617"/>
      <c r="MIS12" s="617"/>
      <c r="MIT12" s="617"/>
      <c r="MIU12" s="617"/>
      <c r="MIV12" s="617"/>
      <c r="MIW12" s="617"/>
      <c r="MIX12" s="617"/>
      <c r="MIY12" s="617"/>
      <c r="MIZ12" s="617"/>
      <c r="MJA12" s="617"/>
      <c r="MJB12" s="617"/>
      <c r="MJC12" s="617"/>
      <c r="MJD12" s="617"/>
      <c r="MJE12" s="617"/>
      <c r="MJF12" s="617"/>
      <c r="MJG12" s="617"/>
      <c r="MJH12" s="617"/>
      <c r="MJI12" s="617"/>
      <c r="MJJ12" s="617"/>
      <c r="MJK12" s="617"/>
      <c r="MJL12" s="617"/>
      <c r="MJM12" s="617"/>
      <c r="MJN12" s="617"/>
      <c r="MJO12" s="617"/>
      <c r="MJP12" s="617"/>
      <c r="MJQ12" s="617"/>
      <c r="MJR12" s="617"/>
      <c r="MJS12" s="617"/>
      <c r="MJT12" s="617"/>
      <c r="MJU12" s="617"/>
      <c r="MJV12" s="617"/>
      <c r="MJW12" s="617"/>
      <c r="MJX12" s="617"/>
      <c r="MJY12" s="617"/>
      <c r="MJZ12" s="617"/>
      <c r="MKA12" s="617"/>
      <c r="MKB12" s="617"/>
      <c r="MKC12" s="617"/>
      <c r="MKD12" s="617"/>
      <c r="MKE12" s="617"/>
      <c r="MKF12" s="617"/>
      <c r="MKG12" s="617"/>
      <c r="MKH12" s="617"/>
      <c r="MKI12" s="617"/>
      <c r="MKJ12" s="617"/>
      <c r="MKK12" s="617"/>
      <c r="MKL12" s="617"/>
      <c r="MKM12" s="617"/>
      <c r="MKN12" s="617"/>
      <c r="MKO12" s="617"/>
      <c r="MKP12" s="617"/>
      <c r="MKQ12" s="617"/>
      <c r="MKR12" s="617"/>
      <c r="MKS12" s="617"/>
      <c r="MKT12" s="617"/>
      <c r="MKU12" s="617"/>
      <c r="MKV12" s="617"/>
      <c r="MKW12" s="617"/>
      <c r="MKX12" s="617"/>
      <c r="MKY12" s="617"/>
      <c r="MKZ12" s="617"/>
      <c r="MLA12" s="617"/>
      <c r="MLB12" s="617"/>
      <c r="MLC12" s="617"/>
      <c r="MLD12" s="617"/>
      <c r="MLE12" s="617"/>
      <c r="MLF12" s="617"/>
      <c r="MLG12" s="617"/>
      <c r="MLH12" s="617"/>
      <c r="MLI12" s="617"/>
      <c r="MLJ12" s="617"/>
      <c r="MLK12" s="617"/>
      <c r="MLL12" s="617"/>
      <c r="MLM12" s="617"/>
      <c r="MLN12" s="617"/>
      <c r="MLO12" s="617"/>
      <c r="MLP12" s="617"/>
      <c r="MLQ12" s="617"/>
      <c r="MLR12" s="617"/>
      <c r="MLS12" s="617"/>
      <c r="MLT12" s="617"/>
      <c r="MLU12" s="617"/>
      <c r="MLV12" s="617"/>
      <c r="MLW12" s="617"/>
      <c r="MLX12" s="617"/>
      <c r="MLY12" s="617"/>
      <c r="MLZ12" s="617"/>
      <c r="MMA12" s="617"/>
      <c r="MMB12" s="617"/>
      <c r="MMC12" s="617"/>
      <c r="MMD12" s="617"/>
      <c r="MME12" s="617"/>
      <c r="MMF12" s="617"/>
      <c r="MMG12" s="617"/>
      <c r="MMH12" s="617"/>
      <c r="MMI12" s="617"/>
      <c r="MMJ12" s="617"/>
      <c r="MMK12" s="617"/>
      <c r="MML12" s="617"/>
      <c r="MMM12" s="617"/>
      <c r="MMN12" s="617"/>
      <c r="MMO12" s="617"/>
      <c r="MMP12" s="617"/>
      <c r="MMQ12" s="617"/>
      <c r="MMR12" s="617"/>
      <c r="MMS12" s="617"/>
      <c r="MMT12" s="617"/>
      <c r="MMU12" s="617"/>
      <c r="MMV12" s="617"/>
      <c r="MMW12" s="617"/>
      <c r="MMX12" s="617"/>
      <c r="MMY12" s="617"/>
      <c r="MMZ12" s="617"/>
      <c r="MNA12" s="617"/>
      <c r="MNB12" s="617"/>
      <c r="MNC12" s="617"/>
      <c r="MND12" s="617"/>
      <c r="MNE12" s="617"/>
      <c r="MNF12" s="617"/>
      <c r="MNG12" s="617"/>
      <c r="MNH12" s="617"/>
      <c r="MNI12" s="617"/>
      <c r="MNJ12" s="617"/>
      <c r="MNK12" s="617"/>
      <c r="MNL12" s="617"/>
      <c r="MNM12" s="617"/>
      <c r="MNN12" s="617"/>
      <c r="MNO12" s="617"/>
      <c r="MNP12" s="617"/>
      <c r="MNQ12" s="617"/>
      <c r="MNR12" s="617"/>
      <c r="MNS12" s="617"/>
      <c r="MNT12" s="617"/>
      <c r="MNU12" s="617"/>
      <c r="MNV12" s="617"/>
      <c r="MNW12" s="617"/>
      <c r="MNX12" s="617"/>
      <c r="MNY12" s="617"/>
      <c r="MNZ12" s="617"/>
      <c r="MOA12" s="617"/>
      <c r="MOB12" s="617"/>
      <c r="MOC12" s="617"/>
      <c r="MOD12" s="617"/>
      <c r="MOE12" s="617"/>
      <c r="MOF12" s="617"/>
      <c r="MOG12" s="617"/>
      <c r="MOH12" s="617"/>
      <c r="MOI12" s="617"/>
      <c r="MOJ12" s="617"/>
      <c r="MOK12" s="617"/>
      <c r="MOL12" s="617"/>
      <c r="MOM12" s="617"/>
      <c r="MON12" s="617"/>
      <c r="MOO12" s="617"/>
      <c r="MOP12" s="617"/>
      <c r="MOQ12" s="617"/>
      <c r="MOR12" s="617"/>
      <c r="MOS12" s="617"/>
      <c r="MOT12" s="617"/>
      <c r="MOU12" s="617"/>
      <c r="MOV12" s="617"/>
      <c r="MOW12" s="617"/>
      <c r="MOX12" s="617"/>
      <c r="MOY12" s="617"/>
      <c r="MOZ12" s="617"/>
      <c r="MPA12" s="617"/>
      <c r="MPB12" s="617"/>
      <c r="MPC12" s="617"/>
      <c r="MPD12" s="617"/>
      <c r="MPE12" s="617"/>
      <c r="MPF12" s="617"/>
      <c r="MPG12" s="617"/>
      <c r="MPH12" s="617"/>
      <c r="MPI12" s="617"/>
      <c r="MPJ12" s="617"/>
      <c r="MPK12" s="617"/>
      <c r="MPL12" s="617"/>
      <c r="MPM12" s="617"/>
      <c r="MPN12" s="617"/>
      <c r="MPO12" s="617"/>
      <c r="MPP12" s="617"/>
      <c r="MPQ12" s="617"/>
      <c r="MPR12" s="617"/>
      <c r="MPS12" s="617"/>
      <c r="MPT12" s="617"/>
      <c r="MPU12" s="617"/>
      <c r="MPV12" s="617"/>
      <c r="MPW12" s="617"/>
      <c r="MPX12" s="617"/>
      <c r="MPY12" s="617"/>
      <c r="MPZ12" s="617"/>
      <c r="MQA12" s="617"/>
      <c r="MQB12" s="617"/>
      <c r="MQC12" s="617"/>
      <c r="MQD12" s="617"/>
      <c r="MQE12" s="617"/>
      <c r="MQF12" s="617"/>
      <c r="MQG12" s="617"/>
      <c r="MQH12" s="617"/>
      <c r="MQI12" s="617"/>
      <c r="MQJ12" s="617"/>
      <c r="MQK12" s="617"/>
      <c r="MQL12" s="617"/>
      <c r="MQM12" s="617"/>
      <c r="MQN12" s="617"/>
      <c r="MQO12" s="617"/>
      <c r="MQP12" s="617"/>
      <c r="MQQ12" s="617"/>
      <c r="MQR12" s="617"/>
      <c r="MQS12" s="617"/>
      <c r="MQT12" s="617"/>
      <c r="MQU12" s="617"/>
      <c r="MQV12" s="617"/>
      <c r="MQW12" s="617"/>
      <c r="MQX12" s="617"/>
      <c r="MQY12" s="617"/>
      <c r="MQZ12" s="617"/>
      <c r="MRA12" s="617"/>
      <c r="MRB12" s="617"/>
      <c r="MRC12" s="617"/>
      <c r="MRD12" s="617"/>
      <c r="MRE12" s="617"/>
      <c r="MRF12" s="617"/>
      <c r="MRG12" s="617"/>
      <c r="MRH12" s="617"/>
      <c r="MRI12" s="617"/>
      <c r="MRJ12" s="617"/>
      <c r="MRK12" s="617"/>
      <c r="MRL12" s="617"/>
      <c r="MRM12" s="617"/>
      <c r="MRN12" s="617"/>
      <c r="MRO12" s="617"/>
      <c r="MRP12" s="617"/>
      <c r="MRQ12" s="617"/>
      <c r="MRR12" s="617"/>
      <c r="MRS12" s="617"/>
      <c r="MRT12" s="617"/>
      <c r="MRU12" s="617"/>
      <c r="MRV12" s="617"/>
      <c r="MRW12" s="617"/>
      <c r="MRX12" s="617"/>
      <c r="MRY12" s="617"/>
      <c r="MRZ12" s="617"/>
      <c r="MSA12" s="617"/>
      <c r="MSB12" s="617"/>
      <c r="MSC12" s="617"/>
      <c r="MSD12" s="617"/>
      <c r="MSE12" s="617"/>
      <c r="MSF12" s="617"/>
      <c r="MSG12" s="617"/>
      <c r="MSH12" s="617"/>
      <c r="MSI12" s="617"/>
      <c r="MSJ12" s="617"/>
      <c r="MSK12" s="617"/>
      <c r="MSL12" s="617"/>
      <c r="MSM12" s="617"/>
      <c r="MSN12" s="617"/>
      <c r="MSO12" s="617"/>
      <c r="MSP12" s="617"/>
      <c r="MSQ12" s="617"/>
      <c r="MSR12" s="617"/>
      <c r="MSS12" s="617"/>
      <c r="MST12" s="617"/>
      <c r="MSU12" s="617"/>
      <c r="MSV12" s="617"/>
      <c r="MSW12" s="617"/>
      <c r="MSX12" s="617"/>
      <c r="MSY12" s="617"/>
      <c r="MSZ12" s="617"/>
      <c r="MTA12" s="617"/>
      <c r="MTB12" s="617"/>
      <c r="MTC12" s="617"/>
      <c r="MTD12" s="617"/>
      <c r="MTE12" s="617"/>
      <c r="MTF12" s="617"/>
      <c r="MTG12" s="617"/>
      <c r="MTH12" s="617"/>
      <c r="MTI12" s="617"/>
      <c r="MTJ12" s="617"/>
      <c r="MTK12" s="617"/>
      <c r="MTL12" s="617"/>
      <c r="MTM12" s="617"/>
      <c r="MTN12" s="617"/>
      <c r="MTO12" s="617"/>
      <c r="MTP12" s="617"/>
      <c r="MTQ12" s="617"/>
      <c r="MTR12" s="617"/>
      <c r="MTS12" s="617"/>
      <c r="MTT12" s="617"/>
      <c r="MTU12" s="617"/>
      <c r="MTV12" s="617"/>
      <c r="MTW12" s="617"/>
      <c r="MTX12" s="617"/>
      <c r="MTY12" s="617"/>
      <c r="MTZ12" s="617"/>
      <c r="MUA12" s="617"/>
      <c r="MUB12" s="617"/>
      <c r="MUC12" s="617"/>
      <c r="MUD12" s="617"/>
      <c r="MUE12" s="617"/>
      <c r="MUF12" s="617"/>
      <c r="MUG12" s="617"/>
      <c r="MUH12" s="617"/>
      <c r="MUI12" s="617"/>
      <c r="MUJ12" s="617"/>
      <c r="MUK12" s="617"/>
      <c r="MUL12" s="617"/>
      <c r="MUM12" s="617"/>
      <c r="MUN12" s="617"/>
      <c r="MUO12" s="617"/>
      <c r="MUP12" s="617"/>
      <c r="MUQ12" s="617"/>
      <c r="MUR12" s="617"/>
      <c r="MUS12" s="617"/>
      <c r="MUT12" s="617"/>
      <c r="MUU12" s="617"/>
      <c r="MUV12" s="617"/>
      <c r="MUW12" s="617"/>
      <c r="MUX12" s="617"/>
      <c r="MUY12" s="617"/>
      <c r="MUZ12" s="617"/>
      <c r="MVA12" s="617"/>
      <c r="MVB12" s="617"/>
      <c r="MVC12" s="617"/>
      <c r="MVD12" s="617"/>
      <c r="MVE12" s="617"/>
      <c r="MVF12" s="617"/>
      <c r="MVG12" s="617"/>
      <c r="MVH12" s="617"/>
      <c r="MVI12" s="617"/>
      <c r="MVJ12" s="617"/>
      <c r="MVK12" s="617"/>
      <c r="MVL12" s="617"/>
      <c r="MVM12" s="617"/>
      <c r="MVN12" s="617"/>
      <c r="MVO12" s="617"/>
      <c r="MVP12" s="617"/>
      <c r="MVQ12" s="617"/>
      <c r="MVR12" s="617"/>
      <c r="MVS12" s="617"/>
      <c r="MVT12" s="617"/>
      <c r="MVU12" s="617"/>
      <c r="MVV12" s="617"/>
      <c r="MVW12" s="617"/>
      <c r="MVX12" s="617"/>
      <c r="MVY12" s="617"/>
      <c r="MVZ12" s="617"/>
      <c r="MWA12" s="617"/>
      <c r="MWB12" s="617"/>
      <c r="MWC12" s="617"/>
      <c r="MWD12" s="617"/>
      <c r="MWE12" s="617"/>
      <c r="MWF12" s="617"/>
      <c r="MWG12" s="617"/>
      <c r="MWH12" s="617"/>
      <c r="MWI12" s="617"/>
      <c r="MWJ12" s="617"/>
      <c r="MWK12" s="617"/>
      <c r="MWL12" s="617"/>
      <c r="MWM12" s="617"/>
      <c r="MWN12" s="617"/>
      <c r="MWO12" s="617"/>
      <c r="MWP12" s="617"/>
      <c r="MWQ12" s="617"/>
      <c r="MWR12" s="617"/>
      <c r="MWS12" s="617"/>
      <c r="MWT12" s="617"/>
      <c r="MWU12" s="617"/>
      <c r="MWV12" s="617"/>
      <c r="MWW12" s="617"/>
      <c r="MWX12" s="617"/>
      <c r="MWY12" s="617"/>
      <c r="MWZ12" s="617"/>
      <c r="MXA12" s="617"/>
      <c r="MXB12" s="617"/>
      <c r="MXC12" s="617"/>
      <c r="MXD12" s="617"/>
      <c r="MXE12" s="617"/>
      <c r="MXF12" s="617"/>
      <c r="MXG12" s="617"/>
      <c r="MXH12" s="617"/>
      <c r="MXI12" s="617"/>
      <c r="MXJ12" s="617"/>
      <c r="MXK12" s="617"/>
      <c r="MXL12" s="617"/>
      <c r="MXM12" s="617"/>
      <c r="MXN12" s="617"/>
      <c r="MXO12" s="617"/>
      <c r="MXP12" s="617"/>
      <c r="MXQ12" s="617"/>
      <c r="MXR12" s="617"/>
      <c r="MXS12" s="617"/>
      <c r="MXT12" s="617"/>
      <c r="MXU12" s="617"/>
      <c r="MXV12" s="617"/>
      <c r="MXW12" s="617"/>
      <c r="MXX12" s="617"/>
      <c r="MXY12" s="617"/>
      <c r="MXZ12" s="617"/>
      <c r="MYA12" s="617"/>
      <c r="MYB12" s="617"/>
      <c r="MYC12" s="617"/>
      <c r="MYD12" s="617"/>
      <c r="MYE12" s="617"/>
      <c r="MYF12" s="617"/>
      <c r="MYG12" s="617"/>
      <c r="MYH12" s="617"/>
      <c r="MYI12" s="617"/>
      <c r="MYJ12" s="617"/>
      <c r="MYK12" s="617"/>
      <c r="MYL12" s="617"/>
      <c r="MYM12" s="617"/>
      <c r="MYN12" s="617"/>
      <c r="MYO12" s="617"/>
      <c r="MYP12" s="617"/>
      <c r="MYQ12" s="617"/>
      <c r="MYR12" s="617"/>
      <c r="MYS12" s="617"/>
      <c r="MYT12" s="617"/>
      <c r="MYU12" s="617"/>
      <c r="MYV12" s="617"/>
      <c r="MYW12" s="617"/>
      <c r="MYX12" s="617"/>
      <c r="MYY12" s="617"/>
      <c r="MYZ12" s="617"/>
      <c r="MZA12" s="617"/>
      <c r="MZB12" s="617"/>
      <c r="MZC12" s="617"/>
      <c r="MZD12" s="617"/>
      <c r="MZE12" s="617"/>
      <c r="MZF12" s="617"/>
      <c r="MZG12" s="617"/>
      <c r="MZH12" s="617"/>
      <c r="MZI12" s="617"/>
      <c r="MZJ12" s="617"/>
      <c r="MZK12" s="617"/>
      <c r="MZL12" s="617"/>
      <c r="MZM12" s="617"/>
      <c r="MZN12" s="617"/>
      <c r="MZO12" s="617"/>
      <c r="MZP12" s="617"/>
      <c r="MZQ12" s="617"/>
      <c r="MZR12" s="617"/>
      <c r="MZS12" s="617"/>
      <c r="MZT12" s="617"/>
      <c r="MZU12" s="617"/>
      <c r="MZV12" s="617"/>
      <c r="MZW12" s="617"/>
      <c r="MZX12" s="617"/>
      <c r="MZY12" s="617"/>
      <c r="MZZ12" s="617"/>
      <c r="NAA12" s="617"/>
      <c r="NAB12" s="617"/>
      <c r="NAC12" s="617"/>
      <c r="NAD12" s="617"/>
      <c r="NAE12" s="617"/>
      <c r="NAF12" s="617"/>
      <c r="NAG12" s="617"/>
      <c r="NAH12" s="617"/>
      <c r="NAI12" s="617"/>
      <c r="NAJ12" s="617"/>
      <c r="NAK12" s="617"/>
      <c r="NAL12" s="617"/>
      <c r="NAM12" s="617"/>
      <c r="NAN12" s="617"/>
      <c r="NAO12" s="617"/>
      <c r="NAP12" s="617"/>
      <c r="NAQ12" s="617"/>
      <c r="NAR12" s="617"/>
      <c r="NAS12" s="617"/>
      <c r="NAT12" s="617"/>
      <c r="NAU12" s="617"/>
      <c r="NAV12" s="617"/>
      <c r="NAW12" s="617"/>
      <c r="NAX12" s="617"/>
      <c r="NAY12" s="617"/>
      <c r="NAZ12" s="617"/>
      <c r="NBA12" s="617"/>
      <c r="NBB12" s="617"/>
      <c r="NBC12" s="617"/>
      <c r="NBD12" s="617"/>
      <c r="NBE12" s="617"/>
      <c r="NBF12" s="617"/>
      <c r="NBG12" s="617"/>
      <c r="NBH12" s="617"/>
      <c r="NBI12" s="617"/>
      <c r="NBJ12" s="617"/>
      <c r="NBK12" s="617"/>
      <c r="NBL12" s="617"/>
      <c r="NBM12" s="617"/>
      <c r="NBN12" s="617"/>
      <c r="NBO12" s="617"/>
      <c r="NBP12" s="617"/>
      <c r="NBQ12" s="617"/>
      <c r="NBR12" s="617"/>
      <c r="NBS12" s="617"/>
      <c r="NBT12" s="617"/>
      <c r="NBU12" s="617"/>
      <c r="NBV12" s="617"/>
      <c r="NBW12" s="617"/>
      <c r="NBX12" s="617"/>
      <c r="NBY12" s="617"/>
      <c r="NBZ12" s="617"/>
      <c r="NCA12" s="617"/>
      <c r="NCB12" s="617"/>
      <c r="NCC12" s="617"/>
      <c r="NCD12" s="617"/>
      <c r="NCE12" s="617"/>
      <c r="NCF12" s="617"/>
      <c r="NCG12" s="617"/>
      <c r="NCH12" s="617"/>
      <c r="NCI12" s="617"/>
      <c r="NCJ12" s="617"/>
      <c r="NCK12" s="617"/>
      <c r="NCL12" s="617"/>
      <c r="NCM12" s="617"/>
      <c r="NCN12" s="617"/>
      <c r="NCO12" s="617"/>
      <c r="NCP12" s="617"/>
      <c r="NCQ12" s="617"/>
      <c r="NCR12" s="617"/>
      <c r="NCS12" s="617"/>
      <c r="NCT12" s="617"/>
      <c r="NCU12" s="617"/>
      <c r="NCV12" s="617"/>
      <c r="NCW12" s="617"/>
      <c r="NCX12" s="617"/>
      <c r="NCY12" s="617"/>
      <c r="NCZ12" s="617"/>
      <c r="NDA12" s="617"/>
      <c r="NDB12" s="617"/>
      <c r="NDC12" s="617"/>
      <c r="NDD12" s="617"/>
      <c r="NDE12" s="617"/>
      <c r="NDF12" s="617"/>
      <c r="NDG12" s="617"/>
      <c r="NDH12" s="617"/>
      <c r="NDI12" s="617"/>
      <c r="NDJ12" s="617"/>
      <c r="NDK12" s="617"/>
      <c r="NDL12" s="617"/>
      <c r="NDM12" s="617"/>
      <c r="NDN12" s="617"/>
      <c r="NDO12" s="617"/>
      <c r="NDP12" s="617"/>
      <c r="NDQ12" s="617"/>
      <c r="NDR12" s="617"/>
      <c r="NDS12" s="617"/>
      <c r="NDT12" s="617"/>
      <c r="NDU12" s="617"/>
      <c r="NDV12" s="617"/>
      <c r="NDW12" s="617"/>
      <c r="NDX12" s="617"/>
      <c r="NDY12" s="617"/>
      <c r="NDZ12" s="617"/>
      <c r="NEA12" s="617"/>
      <c r="NEB12" s="617"/>
      <c r="NEC12" s="617"/>
      <c r="NED12" s="617"/>
      <c r="NEE12" s="617"/>
      <c r="NEF12" s="617"/>
      <c r="NEG12" s="617"/>
      <c r="NEH12" s="617"/>
      <c r="NEI12" s="617"/>
      <c r="NEJ12" s="617"/>
      <c r="NEK12" s="617"/>
      <c r="NEL12" s="617"/>
      <c r="NEM12" s="617"/>
      <c r="NEN12" s="617"/>
      <c r="NEO12" s="617"/>
      <c r="NEP12" s="617"/>
      <c r="NEQ12" s="617"/>
      <c r="NER12" s="617"/>
      <c r="NES12" s="617"/>
      <c r="NET12" s="617"/>
      <c r="NEU12" s="617"/>
      <c r="NEV12" s="617"/>
      <c r="NEW12" s="617"/>
      <c r="NEX12" s="617"/>
      <c r="NEY12" s="617"/>
      <c r="NEZ12" s="617"/>
      <c r="NFA12" s="617"/>
      <c r="NFB12" s="617"/>
      <c r="NFC12" s="617"/>
      <c r="NFD12" s="617"/>
      <c r="NFE12" s="617"/>
      <c r="NFF12" s="617"/>
      <c r="NFG12" s="617"/>
      <c r="NFH12" s="617"/>
      <c r="NFI12" s="617"/>
      <c r="NFJ12" s="617"/>
      <c r="NFK12" s="617"/>
      <c r="NFL12" s="617"/>
      <c r="NFM12" s="617"/>
      <c r="NFN12" s="617"/>
      <c r="NFO12" s="617"/>
      <c r="NFP12" s="617"/>
      <c r="NFQ12" s="617"/>
      <c r="NFR12" s="617"/>
      <c r="NFS12" s="617"/>
      <c r="NFT12" s="617"/>
      <c r="NFU12" s="617"/>
      <c r="NFV12" s="617"/>
      <c r="NFW12" s="617"/>
      <c r="NFX12" s="617"/>
      <c r="NFY12" s="617"/>
      <c r="NFZ12" s="617"/>
      <c r="NGA12" s="617"/>
      <c r="NGB12" s="617"/>
      <c r="NGC12" s="617"/>
      <c r="NGD12" s="617"/>
      <c r="NGE12" s="617"/>
      <c r="NGF12" s="617"/>
      <c r="NGG12" s="617"/>
      <c r="NGH12" s="617"/>
      <c r="NGI12" s="617"/>
      <c r="NGJ12" s="617"/>
      <c r="NGK12" s="617"/>
      <c r="NGL12" s="617"/>
      <c r="NGM12" s="617"/>
      <c r="NGN12" s="617"/>
      <c r="NGO12" s="617"/>
      <c r="NGP12" s="617"/>
      <c r="NGQ12" s="617"/>
      <c r="NGR12" s="617"/>
      <c r="NGS12" s="617"/>
      <c r="NGT12" s="617"/>
      <c r="NGU12" s="617"/>
      <c r="NGV12" s="617"/>
      <c r="NGW12" s="617"/>
      <c r="NGX12" s="617"/>
      <c r="NGY12" s="617"/>
      <c r="NGZ12" s="617"/>
      <c r="NHA12" s="617"/>
      <c r="NHB12" s="617"/>
      <c r="NHC12" s="617"/>
      <c r="NHD12" s="617"/>
      <c r="NHE12" s="617"/>
      <c r="NHF12" s="617"/>
      <c r="NHG12" s="617"/>
      <c r="NHH12" s="617"/>
      <c r="NHI12" s="617"/>
      <c r="NHJ12" s="617"/>
      <c r="NHK12" s="617"/>
      <c r="NHL12" s="617"/>
      <c r="NHM12" s="617"/>
      <c r="NHN12" s="617"/>
      <c r="NHO12" s="617"/>
      <c r="NHP12" s="617"/>
      <c r="NHQ12" s="617"/>
      <c r="NHR12" s="617"/>
      <c r="NHS12" s="617"/>
      <c r="NHT12" s="617"/>
      <c r="NHU12" s="617"/>
      <c r="NHV12" s="617"/>
      <c r="NHW12" s="617"/>
      <c r="NHX12" s="617"/>
      <c r="NHY12" s="617"/>
      <c r="NHZ12" s="617"/>
      <c r="NIA12" s="617"/>
      <c r="NIB12" s="617"/>
      <c r="NIC12" s="617"/>
      <c r="NID12" s="617"/>
      <c r="NIE12" s="617"/>
      <c r="NIF12" s="617"/>
      <c r="NIG12" s="617"/>
      <c r="NIH12" s="617"/>
      <c r="NII12" s="617"/>
      <c r="NIJ12" s="617"/>
      <c r="NIK12" s="617"/>
      <c r="NIL12" s="617"/>
      <c r="NIM12" s="617"/>
      <c r="NIN12" s="617"/>
      <c r="NIO12" s="617"/>
      <c r="NIP12" s="617"/>
      <c r="NIQ12" s="617"/>
      <c r="NIR12" s="617"/>
      <c r="NIS12" s="617"/>
      <c r="NIT12" s="617"/>
      <c r="NIU12" s="617"/>
      <c r="NIV12" s="617"/>
      <c r="NIW12" s="617"/>
      <c r="NIX12" s="617"/>
      <c r="NIY12" s="617"/>
      <c r="NIZ12" s="617"/>
      <c r="NJA12" s="617"/>
      <c r="NJB12" s="617"/>
      <c r="NJC12" s="617"/>
      <c r="NJD12" s="617"/>
      <c r="NJE12" s="617"/>
      <c r="NJF12" s="617"/>
      <c r="NJG12" s="617"/>
      <c r="NJH12" s="617"/>
      <c r="NJI12" s="617"/>
      <c r="NJJ12" s="617"/>
      <c r="NJK12" s="617"/>
      <c r="NJL12" s="617"/>
      <c r="NJM12" s="617"/>
      <c r="NJN12" s="617"/>
      <c r="NJO12" s="617"/>
      <c r="NJP12" s="617"/>
      <c r="NJQ12" s="617"/>
      <c r="NJR12" s="617"/>
      <c r="NJS12" s="617"/>
      <c r="NJT12" s="617"/>
      <c r="NJU12" s="617"/>
      <c r="NJV12" s="617"/>
      <c r="NJW12" s="617"/>
      <c r="NJX12" s="617"/>
      <c r="NJY12" s="617"/>
      <c r="NJZ12" s="617"/>
      <c r="NKA12" s="617"/>
      <c r="NKB12" s="617"/>
      <c r="NKC12" s="617"/>
      <c r="NKD12" s="617"/>
      <c r="NKE12" s="617"/>
      <c r="NKF12" s="617"/>
      <c r="NKG12" s="617"/>
      <c r="NKH12" s="617"/>
      <c r="NKI12" s="617"/>
      <c r="NKJ12" s="617"/>
      <c r="NKK12" s="617"/>
      <c r="NKL12" s="617"/>
      <c r="NKM12" s="617"/>
      <c r="NKN12" s="617"/>
      <c r="NKO12" s="617"/>
      <c r="NKP12" s="617"/>
      <c r="NKQ12" s="617"/>
      <c r="NKR12" s="617"/>
      <c r="NKS12" s="617"/>
      <c r="NKT12" s="617"/>
      <c r="NKU12" s="617"/>
      <c r="NKV12" s="617"/>
      <c r="NKW12" s="617"/>
      <c r="NKX12" s="617"/>
      <c r="NKY12" s="617"/>
      <c r="NKZ12" s="617"/>
      <c r="NLA12" s="617"/>
      <c r="NLB12" s="617"/>
      <c r="NLC12" s="617"/>
      <c r="NLD12" s="617"/>
      <c r="NLE12" s="617"/>
      <c r="NLF12" s="617"/>
      <c r="NLG12" s="617"/>
      <c r="NLH12" s="617"/>
      <c r="NLI12" s="617"/>
      <c r="NLJ12" s="617"/>
      <c r="NLK12" s="617"/>
      <c r="NLL12" s="617"/>
      <c r="NLM12" s="617"/>
      <c r="NLN12" s="617"/>
      <c r="NLO12" s="617"/>
      <c r="NLP12" s="617"/>
      <c r="NLQ12" s="617"/>
      <c r="NLR12" s="617"/>
      <c r="NLS12" s="617"/>
      <c r="NLT12" s="617"/>
      <c r="NLU12" s="617"/>
      <c r="NLV12" s="617"/>
      <c r="NLW12" s="617"/>
      <c r="NLX12" s="617"/>
      <c r="NLY12" s="617"/>
      <c r="NLZ12" s="617"/>
      <c r="NMA12" s="617"/>
      <c r="NMB12" s="617"/>
      <c r="NMC12" s="617"/>
      <c r="NMD12" s="617"/>
      <c r="NME12" s="617"/>
      <c r="NMF12" s="617"/>
      <c r="NMG12" s="617"/>
      <c r="NMH12" s="617"/>
      <c r="NMI12" s="617"/>
      <c r="NMJ12" s="617"/>
      <c r="NMK12" s="617"/>
      <c r="NML12" s="617"/>
      <c r="NMM12" s="617"/>
      <c r="NMN12" s="617"/>
      <c r="NMO12" s="617"/>
      <c r="NMP12" s="617"/>
      <c r="NMQ12" s="617"/>
      <c r="NMR12" s="617"/>
      <c r="NMS12" s="617"/>
      <c r="NMT12" s="617"/>
      <c r="NMU12" s="617"/>
      <c r="NMV12" s="617"/>
      <c r="NMW12" s="617"/>
      <c r="NMX12" s="617"/>
      <c r="NMY12" s="617"/>
      <c r="NMZ12" s="617"/>
      <c r="NNA12" s="617"/>
      <c r="NNB12" s="617"/>
      <c r="NNC12" s="617"/>
      <c r="NND12" s="617"/>
      <c r="NNE12" s="617"/>
      <c r="NNF12" s="617"/>
      <c r="NNG12" s="617"/>
      <c r="NNH12" s="617"/>
      <c r="NNI12" s="617"/>
      <c r="NNJ12" s="617"/>
      <c r="NNK12" s="617"/>
      <c r="NNL12" s="617"/>
      <c r="NNM12" s="617"/>
      <c r="NNN12" s="617"/>
      <c r="NNO12" s="617"/>
      <c r="NNP12" s="617"/>
      <c r="NNQ12" s="617"/>
      <c r="NNR12" s="617"/>
      <c r="NNS12" s="617"/>
      <c r="NNT12" s="617"/>
      <c r="NNU12" s="617"/>
      <c r="NNV12" s="617"/>
      <c r="NNW12" s="617"/>
      <c r="NNX12" s="617"/>
      <c r="NNY12" s="617"/>
      <c r="NNZ12" s="617"/>
      <c r="NOA12" s="617"/>
      <c r="NOB12" s="617"/>
      <c r="NOC12" s="617"/>
      <c r="NOD12" s="617"/>
      <c r="NOE12" s="617"/>
      <c r="NOF12" s="617"/>
      <c r="NOG12" s="617"/>
      <c r="NOH12" s="617"/>
      <c r="NOI12" s="617"/>
      <c r="NOJ12" s="617"/>
      <c r="NOK12" s="617"/>
      <c r="NOL12" s="617"/>
      <c r="NOM12" s="617"/>
      <c r="NON12" s="617"/>
      <c r="NOO12" s="617"/>
      <c r="NOP12" s="617"/>
      <c r="NOQ12" s="617"/>
      <c r="NOR12" s="617"/>
      <c r="NOS12" s="617"/>
      <c r="NOT12" s="617"/>
      <c r="NOU12" s="617"/>
      <c r="NOV12" s="617"/>
      <c r="NOW12" s="617"/>
      <c r="NOX12" s="617"/>
      <c r="NOY12" s="617"/>
      <c r="NOZ12" s="617"/>
      <c r="NPA12" s="617"/>
      <c r="NPB12" s="617"/>
      <c r="NPC12" s="617"/>
      <c r="NPD12" s="617"/>
      <c r="NPE12" s="617"/>
      <c r="NPF12" s="617"/>
      <c r="NPG12" s="617"/>
      <c r="NPH12" s="617"/>
      <c r="NPI12" s="617"/>
      <c r="NPJ12" s="617"/>
      <c r="NPK12" s="617"/>
      <c r="NPL12" s="617"/>
      <c r="NPM12" s="617"/>
      <c r="NPN12" s="617"/>
      <c r="NPO12" s="617"/>
      <c r="NPP12" s="617"/>
      <c r="NPQ12" s="617"/>
      <c r="NPR12" s="617"/>
      <c r="NPS12" s="617"/>
      <c r="NPT12" s="617"/>
      <c r="NPU12" s="617"/>
      <c r="NPV12" s="617"/>
      <c r="NPW12" s="617"/>
      <c r="NPX12" s="617"/>
      <c r="NPY12" s="617"/>
      <c r="NPZ12" s="617"/>
      <c r="NQA12" s="617"/>
      <c r="NQB12" s="617"/>
      <c r="NQC12" s="617"/>
      <c r="NQD12" s="617"/>
      <c r="NQE12" s="617"/>
      <c r="NQF12" s="617"/>
      <c r="NQG12" s="617"/>
      <c r="NQH12" s="617"/>
      <c r="NQI12" s="617"/>
      <c r="NQJ12" s="617"/>
      <c r="NQK12" s="617"/>
      <c r="NQL12" s="617"/>
      <c r="NQM12" s="617"/>
      <c r="NQN12" s="617"/>
      <c r="NQO12" s="617"/>
      <c r="NQP12" s="617"/>
      <c r="NQQ12" s="617"/>
      <c r="NQR12" s="617"/>
      <c r="NQS12" s="617"/>
      <c r="NQT12" s="617"/>
      <c r="NQU12" s="617"/>
      <c r="NQV12" s="617"/>
      <c r="NQW12" s="617"/>
      <c r="NQX12" s="617"/>
      <c r="NQY12" s="617"/>
      <c r="NQZ12" s="617"/>
      <c r="NRA12" s="617"/>
      <c r="NRB12" s="617"/>
      <c r="NRC12" s="617"/>
      <c r="NRD12" s="617"/>
      <c r="NRE12" s="617"/>
      <c r="NRF12" s="617"/>
      <c r="NRG12" s="617"/>
      <c r="NRH12" s="617"/>
      <c r="NRI12" s="617"/>
      <c r="NRJ12" s="617"/>
      <c r="NRK12" s="617"/>
      <c r="NRL12" s="617"/>
      <c r="NRM12" s="617"/>
      <c r="NRN12" s="617"/>
      <c r="NRO12" s="617"/>
      <c r="NRP12" s="617"/>
      <c r="NRQ12" s="617"/>
      <c r="NRR12" s="617"/>
      <c r="NRS12" s="617"/>
      <c r="NRT12" s="617"/>
      <c r="NRU12" s="617"/>
      <c r="NRV12" s="617"/>
      <c r="NRW12" s="617"/>
      <c r="NRX12" s="617"/>
      <c r="NRY12" s="617"/>
      <c r="NRZ12" s="617"/>
      <c r="NSA12" s="617"/>
      <c r="NSB12" s="617"/>
      <c r="NSC12" s="617"/>
      <c r="NSD12" s="617"/>
      <c r="NSE12" s="617"/>
      <c r="NSF12" s="617"/>
      <c r="NSG12" s="617"/>
      <c r="NSH12" s="617"/>
      <c r="NSI12" s="617"/>
      <c r="NSJ12" s="617"/>
      <c r="NSK12" s="617"/>
      <c r="NSL12" s="617"/>
      <c r="NSM12" s="617"/>
      <c r="NSN12" s="617"/>
      <c r="NSO12" s="617"/>
      <c r="NSP12" s="617"/>
      <c r="NSQ12" s="617"/>
      <c r="NSR12" s="617"/>
      <c r="NSS12" s="617"/>
      <c r="NST12" s="617"/>
      <c r="NSU12" s="617"/>
      <c r="NSV12" s="617"/>
      <c r="NSW12" s="617"/>
      <c r="NSX12" s="617"/>
      <c r="NSY12" s="617"/>
      <c r="NSZ12" s="617"/>
      <c r="NTA12" s="617"/>
      <c r="NTB12" s="617"/>
      <c r="NTC12" s="617"/>
      <c r="NTD12" s="617"/>
      <c r="NTE12" s="617"/>
      <c r="NTF12" s="617"/>
      <c r="NTG12" s="617"/>
      <c r="NTH12" s="617"/>
      <c r="NTI12" s="617"/>
      <c r="NTJ12" s="617"/>
      <c r="NTK12" s="617"/>
      <c r="NTL12" s="617"/>
      <c r="NTM12" s="617"/>
      <c r="NTN12" s="617"/>
      <c r="NTO12" s="617"/>
      <c r="NTP12" s="617"/>
      <c r="NTQ12" s="617"/>
      <c r="NTR12" s="617"/>
      <c r="NTS12" s="617"/>
      <c r="NTT12" s="617"/>
      <c r="NTU12" s="617"/>
      <c r="NTV12" s="617"/>
      <c r="NTW12" s="617"/>
      <c r="NTX12" s="617"/>
      <c r="NTY12" s="617"/>
      <c r="NTZ12" s="617"/>
      <c r="NUA12" s="617"/>
      <c r="NUB12" s="617"/>
      <c r="NUC12" s="617"/>
      <c r="NUD12" s="617"/>
      <c r="NUE12" s="617"/>
      <c r="NUF12" s="617"/>
      <c r="NUG12" s="617"/>
      <c r="NUH12" s="617"/>
      <c r="NUI12" s="617"/>
      <c r="NUJ12" s="617"/>
      <c r="NUK12" s="617"/>
      <c r="NUL12" s="617"/>
      <c r="NUM12" s="617"/>
      <c r="NUN12" s="617"/>
      <c r="NUO12" s="617"/>
      <c r="NUP12" s="617"/>
      <c r="NUQ12" s="617"/>
      <c r="NUR12" s="617"/>
      <c r="NUS12" s="617"/>
      <c r="NUT12" s="617"/>
      <c r="NUU12" s="617"/>
      <c r="NUV12" s="617"/>
      <c r="NUW12" s="617"/>
      <c r="NUX12" s="617"/>
      <c r="NUY12" s="617"/>
      <c r="NUZ12" s="617"/>
      <c r="NVA12" s="617"/>
      <c r="NVB12" s="617"/>
      <c r="NVC12" s="617"/>
      <c r="NVD12" s="617"/>
      <c r="NVE12" s="617"/>
      <c r="NVF12" s="617"/>
      <c r="NVG12" s="617"/>
      <c r="NVH12" s="617"/>
      <c r="NVI12" s="617"/>
      <c r="NVJ12" s="617"/>
      <c r="NVK12" s="617"/>
      <c r="NVL12" s="617"/>
      <c r="NVM12" s="617"/>
      <c r="NVN12" s="617"/>
      <c r="NVO12" s="617"/>
      <c r="NVP12" s="617"/>
      <c r="NVQ12" s="617"/>
      <c r="NVR12" s="617"/>
      <c r="NVS12" s="617"/>
      <c r="NVT12" s="617"/>
      <c r="NVU12" s="617"/>
      <c r="NVV12" s="617"/>
      <c r="NVW12" s="617"/>
      <c r="NVX12" s="617"/>
      <c r="NVY12" s="617"/>
      <c r="NVZ12" s="617"/>
      <c r="NWA12" s="617"/>
      <c r="NWB12" s="617"/>
      <c r="NWC12" s="617"/>
      <c r="NWD12" s="617"/>
      <c r="NWE12" s="617"/>
      <c r="NWF12" s="617"/>
      <c r="NWG12" s="617"/>
      <c r="NWH12" s="617"/>
      <c r="NWI12" s="617"/>
      <c r="NWJ12" s="617"/>
      <c r="NWK12" s="617"/>
      <c r="NWL12" s="617"/>
      <c r="NWM12" s="617"/>
      <c r="NWN12" s="617"/>
      <c r="NWO12" s="617"/>
      <c r="NWP12" s="617"/>
      <c r="NWQ12" s="617"/>
      <c r="NWR12" s="617"/>
      <c r="NWS12" s="617"/>
      <c r="NWT12" s="617"/>
      <c r="NWU12" s="617"/>
      <c r="NWV12" s="617"/>
      <c r="NWW12" s="617"/>
      <c r="NWX12" s="617"/>
      <c r="NWY12" s="617"/>
      <c r="NWZ12" s="617"/>
      <c r="NXA12" s="617"/>
      <c r="NXB12" s="617"/>
      <c r="NXC12" s="617"/>
      <c r="NXD12" s="617"/>
      <c r="NXE12" s="617"/>
      <c r="NXF12" s="617"/>
      <c r="NXG12" s="617"/>
      <c r="NXH12" s="617"/>
      <c r="NXI12" s="617"/>
      <c r="NXJ12" s="617"/>
      <c r="NXK12" s="617"/>
      <c r="NXL12" s="617"/>
      <c r="NXM12" s="617"/>
      <c r="NXN12" s="617"/>
      <c r="NXO12" s="617"/>
      <c r="NXP12" s="617"/>
      <c r="NXQ12" s="617"/>
      <c r="NXR12" s="617"/>
      <c r="NXS12" s="617"/>
      <c r="NXT12" s="617"/>
      <c r="NXU12" s="617"/>
      <c r="NXV12" s="617"/>
      <c r="NXW12" s="617"/>
      <c r="NXX12" s="617"/>
      <c r="NXY12" s="617"/>
      <c r="NXZ12" s="617"/>
      <c r="NYA12" s="617"/>
      <c r="NYB12" s="617"/>
      <c r="NYC12" s="617"/>
      <c r="NYD12" s="617"/>
      <c r="NYE12" s="617"/>
      <c r="NYF12" s="617"/>
      <c r="NYG12" s="617"/>
      <c r="NYH12" s="617"/>
      <c r="NYI12" s="617"/>
      <c r="NYJ12" s="617"/>
      <c r="NYK12" s="617"/>
      <c r="NYL12" s="617"/>
      <c r="NYM12" s="617"/>
      <c r="NYN12" s="617"/>
      <c r="NYO12" s="617"/>
      <c r="NYP12" s="617"/>
      <c r="NYQ12" s="617"/>
      <c r="NYR12" s="617"/>
      <c r="NYS12" s="617"/>
      <c r="NYT12" s="617"/>
      <c r="NYU12" s="617"/>
      <c r="NYV12" s="617"/>
      <c r="NYW12" s="617"/>
      <c r="NYX12" s="617"/>
      <c r="NYY12" s="617"/>
      <c r="NYZ12" s="617"/>
      <c r="NZA12" s="617"/>
      <c r="NZB12" s="617"/>
      <c r="NZC12" s="617"/>
      <c r="NZD12" s="617"/>
      <c r="NZE12" s="617"/>
      <c r="NZF12" s="617"/>
      <c r="NZG12" s="617"/>
      <c r="NZH12" s="617"/>
      <c r="NZI12" s="617"/>
      <c r="NZJ12" s="617"/>
      <c r="NZK12" s="617"/>
      <c r="NZL12" s="617"/>
      <c r="NZM12" s="617"/>
      <c r="NZN12" s="617"/>
      <c r="NZO12" s="617"/>
      <c r="NZP12" s="617"/>
      <c r="NZQ12" s="617"/>
      <c r="NZR12" s="617"/>
      <c r="NZS12" s="617"/>
      <c r="NZT12" s="617"/>
      <c r="NZU12" s="617"/>
      <c r="NZV12" s="617"/>
      <c r="NZW12" s="617"/>
      <c r="NZX12" s="617"/>
      <c r="NZY12" s="617"/>
      <c r="NZZ12" s="617"/>
      <c r="OAA12" s="617"/>
      <c r="OAB12" s="617"/>
      <c r="OAC12" s="617"/>
      <c r="OAD12" s="617"/>
      <c r="OAE12" s="617"/>
      <c r="OAF12" s="617"/>
      <c r="OAG12" s="617"/>
      <c r="OAH12" s="617"/>
      <c r="OAI12" s="617"/>
      <c r="OAJ12" s="617"/>
      <c r="OAK12" s="617"/>
      <c r="OAL12" s="617"/>
      <c r="OAM12" s="617"/>
      <c r="OAN12" s="617"/>
      <c r="OAO12" s="617"/>
      <c r="OAP12" s="617"/>
      <c r="OAQ12" s="617"/>
      <c r="OAR12" s="617"/>
      <c r="OAS12" s="617"/>
      <c r="OAT12" s="617"/>
      <c r="OAU12" s="617"/>
      <c r="OAV12" s="617"/>
      <c r="OAW12" s="617"/>
      <c r="OAX12" s="617"/>
      <c r="OAY12" s="617"/>
      <c r="OAZ12" s="617"/>
      <c r="OBA12" s="617"/>
      <c r="OBB12" s="617"/>
      <c r="OBC12" s="617"/>
      <c r="OBD12" s="617"/>
      <c r="OBE12" s="617"/>
      <c r="OBF12" s="617"/>
      <c r="OBG12" s="617"/>
      <c r="OBH12" s="617"/>
      <c r="OBI12" s="617"/>
      <c r="OBJ12" s="617"/>
      <c r="OBK12" s="617"/>
      <c r="OBL12" s="617"/>
      <c r="OBM12" s="617"/>
      <c r="OBN12" s="617"/>
      <c r="OBO12" s="617"/>
      <c r="OBP12" s="617"/>
      <c r="OBQ12" s="617"/>
      <c r="OBR12" s="617"/>
      <c r="OBS12" s="617"/>
      <c r="OBT12" s="617"/>
      <c r="OBU12" s="617"/>
      <c r="OBV12" s="617"/>
      <c r="OBW12" s="617"/>
      <c r="OBX12" s="617"/>
      <c r="OBY12" s="617"/>
      <c r="OBZ12" s="617"/>
      <c r="OCA12" s="617"/>
      <c r="OCB12" s="617"/>
      <c r="OCC12" s="617"/>
      <c r="OCD12" s="617"/>
      <c r="OCE12" s="617"/>
      <c r="OCF12" s="617"/>
      <c r="OCG12" s="617"/>
      <c r="OCH12" s="617"/>
      <c r="OCI12" s="617"/>
      <c r="OCJ12" s="617"/>
      <c r="OCK12" s="617"/>
      <c r="OCL12" s="617"/>
      <c r="OCM12" s="617"/>
      <c r="OCN12" s="617"/>
      <c r="OCO12" s="617"/>
      <c r="OCP12" s="617"/>
      <c r="OCQ12" s="617"/>
      <c r="OCR12" s="617"/>
      <c r="OCS12" s="617"/>
      <c r="OCT12" s="617"/>
      <c r="OCU12" s="617"/>
      <c r="OCV12" s="617"/>
      <c r="OCW12" s="617"/>
      <c r="OCX12" s="617"/>
      <c r="OCY12" s="617"/>
      <c r="OCZ12" s="617"/>
      <c r="ODA12" s="617"/>
      <c r="ODB12" s="617"/>
      <c r="ODC12" s="617"/>
      <c r="ODD12" s="617"/>
      <c r="ODE12" s="617"/>
      <c r="ODF12" s="617"/>
      <c r="ODG12" s="617"/>
      <c r="ODH12" s="617"/>
      <c r="ODI12" s="617"/>
      <c r="ODJ12" s="617"/>
      <c r="ODK12" s="617"/>
      <c r="ODL12" s="617"/>
      <c r="ODM12" s="617"/>
      <c r="ODN12" s="617"/>
      <c r="ODO12" s="617"/>
      <c r="ODP12" s="617"/>
      <c r="ODQ12" s="617"/>
      <c r="ODR12" s="617"/>
      <c r="ODS12" s="617"/>
      <c r="ODT12" s="617"/>
      <c r="ODU12" s="617"/>
      <c r="ODV12" s="617"/>
      <c r="ODW12" s="617"/>
      <c r="ODX12" s="617"/>
      <c r="ODY12" s="617"/>
      <c r="ODZ12" s="617"/>
      <c r="OEA12" s="617"/>
      <c r="OEB12" s="617"/>
      <c r="OEC12" s="617"/>
      <c r="OED12" s="617"/>
      <c r="OEE12" s="617"/>
      <c r="OEF12" s="617"/>
      <c r="OEG12" s="617"/>
      <c r="OEH12" s="617"/>
      <c r="OEI12" s="617"/>
      <c r="OEJ12" s="617"/>
      <c r="OEK12" s="617"/>
      <c r="OEL12" s="617"/>
      <c r="OEM12" s="617"/>
      <c r="OEN12" s="617"/>
      <c r="OEO12" s="617"/>
      <c r="OEP12" s="617"/>
      <c r="OEQ12" s="617"/>
      <c r="OER12" s="617"/>
      <c r="OES12" s="617"/>
      <c r="OET12" s="617"/>
      <c r="OEU12" s="617"/>
      <c r="OEV12" s="617"/>
      <c r="OEW12" s="617"/>
      <c r="OEX12" s="617"/>
      <c r="OEY12" s="617"/>
      <c r="OEZ12" s="617"/>
      <c r="OFA12" s="617"/>
      <c r="OFB12" s="617"/>
      <c r="OFC12" s="617"/>
      <c r="OFD12" s="617"/>
      <c r="OFE12" s="617"/>
      <c r="OFF12" s="617"/>
      <c r="OFG12" s="617"/>
      <c r="OFH12" s="617"/>
      <c r="OFI12" s="617"/>
      <c r="OFJ12" s="617"/>
      <c r="OFK12" s="617"/>
      <c r="OFL12" s="617"/>
      <c r="OFM12" s="617"/>
      <c r="OFN12" s="617"/>
      <c r="OFO12" s="617"/>
      <c r="OFP12" s="617"/>
      <c r="OFQ12" s="617"/>
      <c r="OFR12" s="617"/>
      <c r="OFS12" s="617"/>
      <c r="OFT12" s="617"/>
      <c r="OFU12" s="617"/>
      <c r="OFV12" s="617"/>
      <c r="OFW12" s="617"/>
      <c r="OFX12" s="617"/>
      <c r="OFY12" s="617"/>
      <c r="OFZ12" s="617"/>
      <c r="OGA12" s="617"/>
      <c r="OGB12" s="617"/>
      <c r="OGC12" s="617"/>
      <c r="OGD12" s="617"/>
      <c r="OGE12" s="617"/>
      <c r="OGF12" s="617"/>
      <c r="OGG12" s="617"/>
      <c r="OGH12" s="617"/>
      <c r="OGI12" s="617"/>
      <c r="OGJ12" s="617"/>
      <c r="OGK12" s="617"/>
      <c r="OGL12" s="617"/>
      <c r="OGM12" s="617"/>
      <c r="OGN12" s="617"/>
      <c r="OGO12" s="617"/>
      <c r="OGP12" s="617"/>
      <c r="OGQ12" s="617"/>
      <c r="OGR12" s="617"/>
      <c r="OGS12" s="617"/>
      <c r="OGT12" s="617"/>
      <c r="OGU12" s="617"/>
      <c r="OGV12" s="617"/>
      <c r="OGW12" s="617"/>
      <c r="OGX12" s="617"/>
      <c r="OGY12" s="617"/>
      <c r="OGZ12" s="617"/>
      <c r="OHA12" s="617"/>
      <c r="OHB12" s="617"/>
      <c r="OHC12" s="617"/>
      <c r="OHD12" s="617"/>
      <c r="OHE12" s="617"/>
      <c r="OHF12" s="617"/>
      <c r="OHG12" s="617"/>
      <c r="OHH12" s="617"/>
      <c r="OHI12" s="617"/>
      <c r="OHJ12" s="617"/>
      <c r="OHK12" s="617"/>
      <c r="OHL12" s="617"/>
      <c r="OHM12" s="617"/>
      <c r="OHN12" s="617"/>
      <c r="OHO12" s="617"/>
      <c r="OHP12" s="617"/>
      <c r="OHQ12" s="617"/>
      <c r="OHR12" s="617"/>
      <c r="OHS12" s="617"/>
      <c r="OHT12" s="617"/>
      <c r="OHU12" s="617"/>
      <c r="OHV12" s="617"/>
      <c r="OHW12" s="617"/>
      <c r="OHX12" s="617"/>
      <c r="OHY12" s="617"/>
      <c r="OHZ12" s="617"/>
      <c r="OIA12" s="617"/>
      <c r="OIB12" s="617"/>
      <c r="OIC12" s="617"/>
      <c r="OID12" s="617"/>
      <c r="OIE12" s="617"/>
      <c r="OIF12" s="617"/>
      <c r="OIG12" s="617"/>
      <c r="OIH12" s="617"/>
      <c r="OII12" s="617"/>
      <c r="OIJ12" s="617"/>
      <c r="OIK12" s="617"/>
      <c r="OIL12" s="617"/>
      <c r="OIM12" s="617"/>
      <c r="OIN12" s="617"/>
      <c r="OIO12" s="617"/>
      <c r="OIP12" s="617"/>
      <c r="OIQ12" s="617"/>
      <c r="OIR12" s="617"/>
      <c r="OIS12" s="617"/>
      <c r="OIT12" s="617"/>
      <c r="OIU12" s="617"/>
      <c r="OIV12" s="617"/>
      <c r="OIW12" s="617"/>
      <c r="OIX12" s="617"/>
      <c r="OIY12" s="617"/>
      <c r="OIZ12" s="617"/>
      <c r="OJA12" s="617"/>
      <c r="OJB12" s="617"/>
      <c r="OJC12" s="617"/>
      <c r="OJD12" s="617"/>
      <c r="OJE12" s="617"/>
      <c r="OJF12" s="617"/>
      <c r="OJG12" s="617"/>
      <c r="OJH12" s="617"/>
      <c r="OJI12" s="617"/>
      <c r="OJJ12" s="617"/>
      <c r="OJK12" s="617"/>
      <c r="OJL12" s="617"/>
      <c r="OJM12" s="617"/>
      <c r="OJN12" s="617"/>
      <c r="OJO12" s="617"/>
      <c r="OJP12" s="617"/>
      <c r="OJQ12" s="617"/>
      <c r="OJR12" s="617"/>
      <c r="OJS12" s="617"/>
      <c r="OJT12" s="617"/>
      <c r="OJU12" s="617"/>
      <c r="OJV12" s="617"/>
      <c r="OJW12" s="617"/>
      <c r="OJX12" s="617"/>
      <c r="OJY12" s="617"/>
      <c r="OJZ12" s="617"/>
      <c r="OKA12" s="617"/>
      <c r="OKB12" s="617"/>
      <c r="OKC12" s="617"/>
      <c r="OKD12" s="617"/>
      <c r="OKE12" s="617"/>
      <c r="OKF12" s="617"/>
      <c r="OKG12" s="617"/>
      <c r="OKH12" s="617"/>
      <c r="OKI12" s="617"/>
      <c r="OKJ12" s="617"/>
      <c r="OKK12" s="617"/>
      <c r="OKL12" s="617"/>
      <c r="OKM12" s="617"/>
      <c r="OKN12" s="617"/>
      <c r="OKO12" s="617"/>
      <c r="OKP12" s="617"/>
      <c r="OKQ12" s="617"/>
      <c r="OKR12" s="617"/>
      <c r="OKS12" s="617"/>
      <c r="OKT12" s="617"/>
      <c r="OKU12" s="617"/>
      <c r="OKV12" s="617"/>
      <c r="OKW12" s="617"/>
      <c r="OKX12" s="617"/>
      <c r="OKY12" s="617"/>
      <c r="OKZ12" s="617"/>
      <c r="OLA12" s="617"/>
      <c r="OLB12" s="617"/>
      <c r="OLC12" s="617"/>
      <c r="OLD12" s="617"/>
      <c r="OLE12" s="617"/>
      <c r="OLF12" s="617"/>
      <c r="OLG12" s="617"/>
      <c r="OLH12" s="617"/>
      <c r="OLI12" s="617"/>
      <c r="OLJ12" s="617"/>
      <c r="OLK12" s="617"/>
      <c r="OLL12" s="617"/>
      <c r="OLM12" s="617"/>
      <c r="OLN12" s="617"/>
      <c r="OLO12" s="617"/>
      <c r="OLP12" s="617"/>
      <c r="OLQ12" s="617"/>
      <c r="OLR12" s="617"/>
      <c r="OLS12" s="617"/>
      <c r="OLT12" s="617"/>
      <c r="OLU12" s="617"/>
      <c r="OLV12" s="617"/>
      <c r="OLW12" s="617"/>
      <c r="OLX12" s="617"/>
      <c r="OLY12" s="617"/>
      <c r="OLZ12" s="617"/>
      <c r="OMA12" s="617"/>
      <c r="OMB12" s="617"/>
      <c r="OMC12" s="617"/>
      <c r="OMD12" s="617"/>
      <c r="OME12" s="617"/>
      <c r="OMF12" s="617"/>
      <c r="OMG12" s="617"/>
      <c r="OMH12" s="617"/>
      <c r="OMI12" s="617"/>
      <c r="OMJ12" s="617"/>
      <c r="OMK12" s="617"/>
      <c r="OML12" s="617"/>
      <c r="OMM12" s="617"/>
      <c r="OMN12" s="617"/>
      <c r="OMO12" s="617"/>
      <c r="OMP12" s="617"/>
      <c r="OMQ12" s="617"/>
      <c r="OMR12" s="617"/>
      <c r="OMS12" s="617"/>
      <c r="OMT12" s="617"/>
      <c r="OMU12" s="617"/>
      <c r="OMV12" s="617"/>
      <c r="OMW12" s="617"/>
      <c r="OMX12" s="617"/>
      <c r="OMY12" s="617"/>
      <c r="OMZ12" s="617"/>
      <c r="ONA12" s="617"/>
      <c r="ONB12" s="617"/>
      <c r="ONC12" s="617"/>
      <c r="OND12" s="617"/>
      <c r="ONE12" s="617"/>
      <c r="ONF12" s="617"/>
      <c r="ONG12" s="617"/>
      <c r="ONH12" s="617"/>
      <c r="ONI12" s="617"/>
      <c r="ONJ12" s="617"/>
      <c r="ONK12" s="617"/>
      <c r="ONL12" s="617"/>
      <c r="ONM12" s="617"/>
      <c r="ONN12" s="617"/>
      <c r="ONO12" s="617"/>
      <c r="ONP12" s="617"/>
      <c r="ONQ12" s="617"/>
      <c r="ONR12" s="617"/>
      <c r="ONS12" s="617"/>
      <c r="ONT12" s="617"/>
      <c r="ONU12" s="617"/>
      <c r="ONV12" s="617"/>
      <c r="ONW12" s="617"/>
      <c r="ONX12" s="617"/>
      <c r="ONY12" s="617"/>
      <c r="ONZ12" s="617"/>
      <c r="OOA12" s="617"/>
      <c r="OOB12" s="617"/>
      <c r="OOC12" s="617"/>
      <c r="OOD12" s="617"/>
      <c r="OOE12" s="617"/>
      <c r="OOF12" s="617"/>
      <c r="OOG12" s="617"/>
      <c r="OOH12" s="617"/>
      <c r="OOI12" s="617"/>
      <c r="OOJ12" s="617"/>
      <c r="OOK12" s="617"/>
      <c r="OOL12" s="617"/>
      <c r="OOM12" s="617"/>
      <c r="OON12" s="617"/>
      <c r="OOO12" s="617"/>
      <c r="OOP12" s="617"/>
      <c r="OOQ12" s="617"/>
      <c r="OOR12" s="617"/>
      <c r="OOS12" s="617"/>
      <c r="OOT12" s="617"/>
      <c r="OOU12" s="617"/>
      <c r="OOV12" s="617"/>
      <c r="OOW12" s="617"/>
      <c r="OOX12" s="617"/>
      <c r="OOY12" s="617"/>
      <c r="OOZ12" s="617"/>
      <c r="OPA12" s="617"/>
      <c r="OPB12" s="617"/>
      <c r="OPC12" s="617"/>
      <c r="OPD12" s="617"/>
      <c r="OPE12" s="617"/>
      <c r="OPF12" s="617"/>
      <c r="OPG12" s="617"/>
      <c r="OPH12" s="617"/>
      <c r="OPI12" s="617"/>
      <c r="OPJ12" s="617"/>
      <c r="OPK12" s="617"/>
      <c r="OPL12" s="617"/>
      <c r="OPM12" s="617"/>
      <c r="OPN12" s="617"/>
      <c r="OPO12" s="617"/>
      <c r="OPP12" s="617"/>
      <c r="OPQ12" s="617"/>
      <c r="OPR12" s="617"/>
      <c r="OPS12" s="617"/>
      <c r="OPT12" s="617"/>
      <c r="OPU12" s="617"/>
      <c r="OPV12" s="617"/>
      <c r="OPW12" s="617"/>
      <c r="OPX12" s="617"/>
      <c r="OPY12" s="617"/>
      <c r="OPZ12" s="617"/>
      <c r="OQA12" s="617"/>
      <c r="OQB12" s="617"/>
      <c r="OQC12" s="617"/>
      <c r="OQD12" s="617"/>
      <c r="OQE12" s="617"/>
      <c r="OQF12" s="617"/>
      <c r="OQG12" s="617"/>
      <c r="OQH12" s="617"/>
      <c r="OQI12" s="617"/>
      <c r="OQJ12" s="617"/>
      <c r="OQK12" s="617"/>
      <c r="OQL12" s="617"/>
      <c r="OQM12" s="617"/>
      <c r="OQN12" s="617"/>
      <c r="OQO12" s="617"/>
      <c r="OQP12" s="617"/>
      <c r="OQQ12" s="617"/>
      <c r="OQR12" s="617"/>
      <c r="OQS12" s="617"/>
      <c r="OQT12" s="617"/>
      <c r="OQU12" s="617"/>
      <c r="OQV12" s="617"/>
      <c r="OQW12" s="617"/>
      <c r="OQX12" s="617"/>
      <c r="OQY12" s="617"/>
      <c r="OQZ12" s="617"/>
      <c r="ORA12" s="617"/>
      <c r="ORB12" s="617"/>
      <c r="ORC12" s="617"/>
      <c r="ORD12" s="617"/>
      <c r="ORE12" s="617"/>
      <c r="ORF12" s="617"/>
      <c r="ORG12" s="617"/>
      <c r="ORH12" s="617"/>
      <c r="ORI12" s="617"/>
      <c r="ORJ12" s="617"/>
      <c r="ORK12" s="617"/>
      <c r="ORL12" s="617"/>
      <c r="ORM12" s="617"/>
      <c r="ORN12" s="617"/>
      <c r="ORO12" s="617"/>
      <c r="ORP12" s="617"/>
      <c r="ORQ12" s="617"/>
      <c r="ORR12" s="617"/>
      <c r="ORS12" s="617"/>
      <c r="ORT12" s="617"/>
      <c r="ORU12" s="617"/>
      <c r="ORV12" s="617"/>
      <c r="ORW12" s="617"/>
      <c r="ORX12" s="617"/>
      <c r="ORY12" s="617"/>
      <c r="ORZ12" s="617"/>
      <c r="OSA12" s="617"/>
      <c r="OSB12" s="617"/>
      <c r="OSC12" s="617"/>
      <c r="OSD12" s="617"/>
      <c r="OSE12" s="617"/>
      <c r="OSF12" s="617"/>
      <c r="OSG12" s="617"/>
      <c r="OSH12" s="617"/>
      <c r="OSI12" s="617"/>
      <c r="OSJ12" s="617"/>
      <c r="OSK12" s="617"/>
      <c r="OSL12" s="617"/>
      <c r="OSM12" s="617"/>
      <c r="OSN12" s="617"/>
      <c r="OSO12" s="617"/>
      <c r="OSP12" s="617"/>
      <c r="OSQ12" s="617"/>
      <c r="OSR12" s="617"/>
      <c r="OSS12" s="617"/>
      <c r="OST12" s="617"/>
      <c r="OSU12" s="617"/>
      <c r="OSV12" s="617"/>
      <c r="OSW12" s="617"/>
      <c r="OSX12" s="617"/>
      <c r="OSY12" s="617"/>
      <c r="OSZ12" s="617"/>
      <c r="OTA12" s="617"/>
      <c r="OTB12" s="617"/>
      <c r="OTC12" s="617"/>
      <c r="OTD12" s="617"/>
      <c r="OTE12" s="617"/>
      <c r="OTF12" s="617"/>
      <c r="OTG12" s="617"/>
      <c r="OTH12" s="617"/>
      <c r="OTI12" s="617"/>
      <c r="OTJ12" s="617"/>
      <c r="OTK12" s="617"/>
      <c r="OTL12" s="617"/>
      <c r="OTM12" s="617"/>
      <c r="OTN12" s="617"/>
      <c r="OTO12" s="617"/>
      <c r="OTP12" s="617"/>
      <c r="OTQ12" s="617"/>
      <c r="OTR12" s="617"/>
      <c r="OTS12" s="617"/>
      <c r="OTT12" s="617"/>
      <c r="OTU12" s="617"/>
      <c r="OTV12" s="617"/>
      <c r="OTW12" s="617"/>
      <c r="OTX12" s="617"/>
      <c r="OTY12" s="617"/>
      <c r="OTZ12" s="617"/>
      <c r="OUA12" s="617"/>
      <c r="OUB12" s="617"/>
      <c r="OUC12" s="617"/>
      <c r="OUD12" s="617"/>
      <c r="OUE12" s="617"/>
      <c r="OUF12" s="617"/>
      <c r="OUG12" s="617"/>
      <c r="OUH12" s="617"/>
      <c r="OUI12" s="617"/>
      <c r="OUJ12" s="617"/>
      <c r="OUK12" s="617"/>
      <c r="OUL12" s="617"/>
      <c r="OUM12" s="617"/>
      <c r="OUN12" s="617"/>
      <c r="OUO12" s="617"/>
      <c r="OUP12" s="617"/>
      <c r="OUQ12" s="617"/>
      <c r="OUR12" s="617"/>
      <c r="OUS12" s="617"/>
      <c r="OUT12" s="617"/>
      <c r="OUU12" s="617"/>
      <c r="OUV12" s="617"/>
      <c r="OUW12" s="617"/>
      <c r="OUX12" s="617"/>
      <c r="OUY12" s="617"/>
      <c r="OUZ12" s="617"/>
      <c r="OVA12" s="617"/>
      <c r="OVB12" s="617"/>
      <c r="OVC12" s="617"/>
      <c r="OVD12" s="617"/>
      <c r="OVE12" s="617"/>
      <c r="OVF12" s="617"/>
      <c r="OVG12" s="617"/>
      <c r="OVH12" s="617"/>
      <c r="OVI12" s="617"/>
      <c r="OVJ12" s="617"/>
      <c r="OVK12" s="617"/>
      <c r="OVL12" s="617"/>
      <c r="OVM12" s="617"/>
      <c r="OVN12" s="617"/>
      <c r="OVO12" s="617"/>
      <c r="OVP12" s="617"/>
      <c r="OVQ12" s="617"/>
      <c r="OVR12" s="617"/>
      <c r="OVS12" s="617"/>
      <c r="OVT12" s="617"/>
      <c r="OVU12" s="617"/>
      <c r="OVV12" s="617"/>
      <c r="OVW12" s="617"/>
      <c r="OVX12" s="617"/>
      <c r="OVY12" s="617"/>
      <c r="OVZ12" s="617"/>
      <c r="OWA12" s="617"/>
      <c r="OWB12" s="617"/>
      <c r="OWC12" s="617"/>
      <c r="OWD12" s="617"/>
      <c r="OWE12" s="617"/>
      <c r="OWF12" s="617"/>
      <c r="OWG12" s="617"/>
      <c r="OWH12" s="617"/>
      <c r="OWI12" s="617"/>
      <c r="OWJ12" s="617"/>
      <c r="OWK12" s="617"/>
      <c r="OWL12" s="617"/>
      <c r="OWM12" s="617"/>
      <c r="OWN12" s="617"/>
      <c r="OWO12" s="617"/>
      <c r="OWP12" s="617"/>
      <c r="OWQ12" s="617"/>
      <c r="OWR12" s="617"/>
      <c r="OWS12" s="617"/>
      <c r="OWT12" s="617"/>
      <c r="OWU12" s="617"/>
      <c r="OWV12" s="617"/>
      <c r="OWW12" s="617"/>
      <c r="OWX12" s="617"/>
      <c r="OWY12" s="617"/>
      <c r="OWZ12" s="617"/>
      <c r="OXA12" s="617"/>
      <c r="OXB12" s="617"/>
      <c r="OXC12" s="617"/>
      <c r="OXD12" s="617"/>
      <c r="OXE12" s="617"/>
      <c r="OXF12" s="617"/>
      <c r="OXG12" s="617"/>
      <c r="OXH12" s="617"/>
      <c r="OXI12" s="617"/>
      <c r="OXJ12" s="617"/>
      <c r="OXK12" s="617"/>
      <c r="OXL12" s="617"/>
      <c r="OXM12" s="617"/>
      <c r="OXN12" s="617"/>
      <c r="OXO12" s="617"/>
      <c r="OXP12" s="617"/>
      <c r="OXQ12" s="617"/>
      <c r="OXR12" s="617"/>
      <c r="OXS12" s="617"/>
      <c r="OXT12" s="617"/>
      <c r="OXU12" s="617"/>
      <c r="OXV12" s="617"/>
      <c r="OXW12" s="617"/>
      <c r="OXX12" s="617"/>
      <c r="OXY12" s="617"/>
      <c r="OXZ12" s="617"/>
      <c r="OYA12" s="617"/>
      <c r="OYB12" s="617"/>
      <c r="OYC12" s="617"/>
      <c r="OYD12" s="617"/>
      <c r="OYE12" s="617"/>
      <c r="OYF12" s="617"/>
      <c r="OYG12" s="617"/>
      <c r="OYH12" s="617"/>
      <c r="OYI12" s="617"/>
      <c r="OYJ12" s="617"/>
      <c r="OYK12" s="617"/>
      <c r="OYL12" s="617"/>
      <c r="OYM12" s="617"/>
      <c r="OYN12" s="617"/>
      <c r="OYO12" s="617"/>
      <c r="OYP12" s="617"/>
      <c r="OYQ12" s="617"/>
      <c r="OYR12" s="617"/>
      <c r="OYS12" s="617"/>
      <c r="OYT12" s="617"/>
      <c r="OYU12" s="617"/>
      <c r="OYV12" s="617"/>
      <c r="OYW12" s="617"/>
      <c r="OYX12" s="617"/>
      <c r="OYY12" s="617"/>
      <c r="OYZ12" s="617"/>
      <c r="OZA12" s="617"/>
      <c r="OZB12" s="617"/>
      <c r="OZC12" s="617"/>
      <c r="OZD12" s="617"/>
      <c r="OZE12" s="617"/>
      <c r="OZF12" s="617"/>
      <c r="OZG12" s="617"/>
      <c r="OZH12" s="617"/>
      <c r="OZI12" s="617"/>
      <c r="OZJ12" s="617"/>
      <c r="OZK12" s="617"/>
      <c r="OZL12" s="617"/>
      <c r="OZM12" s="617"/>
      <c r="OZN12" s="617"/>
      <c r="OZO12" s="617"/>
      <c r="OZP12" s="617"/>
      <c r="OZQ12" s="617"/>
      <c r="OZR12" s="617"/>
      <c r="OZS12" s="617"/>
      <c r="OZT12" s="617"/>
      <c r="OZU12" s="617"/>
      <c r="OZV12" s="617"/>
      <c r="OZW12" s="617"/>
      <c r="OZX12" s="617"/>
      <c r="OZY12" s="617"/>
      <c r="OZZ12" s="617"/>
      <c r="PAA12" s="617"/>
      <c r="PAB12" s="617"/>
      <c r="PAC12" s="617"/>
      <c r="PAD12" s="617"/>
      <c r="PAE12" s="617"/>
      <c r="PAF12" s="617"/>
      <c r="PAG12" s="617"/>
      <c r="PAH12" s="617"/>
      <c r="PAI12" s="617"/>
      <c r="PAJ12" s="617"/>
      <c r="PAK12" s="617"/>
      <c r="PAL12" s="617"/>
      <c r="PAM12" s="617"/>
      <c r="PAN12" s="617"/>
      <c r="PAO12" s="617"/>
      <c r="PAP12" s="617"/>
      <c r="PAQ12" s="617"/>
      <c r="PAR12" s="617"/>
      <c r="PAS12" s="617"/>
      <c r="PAT12" s="617"/>
      <c r="PAU12" s="617"/>
      <c r="PAV12" s="617"/>
      <c r="PAW12" s="617"/>
      <c r="PAX12" s="617"/>
      <c r="PAY12" s="617"/>
      <c r="PAZ12" s="617"/>
      <c r="PBA12" s="617"/>
      <c r="PBB12" s="617"/>
      <c r="PBC12" s="617"/>
      <c r="PBD12" s="617"/>
      <c r="PBE12" s="617"/>
      <c r="PBF12" s="617"/>
      <c r="PBG12" s="617"/>
      <c r="PBH12" s="617"/>
      <c r="PBI12" s="617"/>
      <c r="PBJ12" s="617"/>
      <c r="PBK12" s="617"/>
      <c r="PBL12" s="617"/>
      <c r="PBM12" s="617"/>
      <c r="PBN12" s="617"/>
      <c r="PBO12" s="617"/>
      <c r="PBP12" s="617"/>
      <c r="PBQ12" s="617"/>
      <c r="PBR12" s="617"/>
      <c r="PBS12" s="617"/>
      <c r="PBT12" s="617"/>
      <c r="PBU12" s="617"/>
      <c r="PBV12" s="617"/>
      <c r="PBW12" s="617"/>
      <c r="PBX12" s="617"/>
      <c r="PBY12" s="617"/>
      <c r="PBZ12" s="617"/>
      <c r="PCA12" s="617"/>
      <c r="PCB12" s="617"/>
      <c r="PCC12" s="617"/>
      <c r="PCD12" s="617"/>
      <c r="PCE12" s="617"/>
      <c r="PCF12" s="617"/>
      <c r="PCG12" s="617"/>
      <c r="PCH12" s="617"/>
      <c r="PCI12" s="617"/>
      <c r="PCJ12" s="617"/>
      <c r="PCK12" s="617"/>
      <c r="PCL12" s="617"/>
      <c r="PCM12" s="617"/>
      <c r="PCN12" s="617"/>
      <c r="PCO12" s="617"/>
      <c r="PCP12" s="617"/>
      <c r="PCQ12" s="617"/>
      <c r="PCR12" s="617"/>
      <c r="PCS12" s="617"/>
      <c r="PCT12" s="617"/>
      <c r="PCU12" s="617"/>
      <c r="PCV12" s="617"/>
      <c r="PCW12" s="617"/>
      <c r="PCX12" s="617"/>
      <c r="PCY12" s="617"/>
      <c r="PCZ12" s="617"/>
      <c r="PDA12" s="617"/>
      <c r="PDB12" s="617"/>
      <c r="PDC12" s="617"/>
      <c r="PDD12" s="617"/>
      <c r="PDE12" s="617"/>
      <c r="PDF12" s="617"/>
      <c r="PDG12" s="617"/>
      <c r="PDH12" s="617"/>
      <c r="PDI12" s="617"/>
      <c r="PDJ12" s="617"/>
      <c r="PDK12" s="617"/>
      <c r="PDL12" s="617"/>
      <c r="PDM12" s="617"/>
      <c r="PDN12" s="617"/>
      <c r="PDO12" s="617"/>
      <c r="PDP12" s="617"/>
      <c r="PDQ12" s="617"/>
      <c r="PDR12" s="617"/>
      <c r="PDS12" s="617"/>
      <c r="PDT12" s="617"/>
      <c r="PDU12" s="617"/>
      <c r="PDV12" s="617"/>
      <c r="PDW12" s="617"/>
      <c r="PDX12" s="617"/>
      <c r="PDY12" s="617"/>
      <c r="PDZ12" s="617"/>
      <c r="PEA12" s="617"/>
      <c r="PEB12" s="617"/>
      <c r="PEC12" s="617"/>
      <c r="PED12" s="617"/>
      <c r="PEE12" s="617"/>
      <c r="PEF12" s="617"/>
      <c r="PEG12" s="617"/>
      <c r="PEH12" s="617"/>
      <c r="PEI12" s="617"/>
      <c r="PEJ12" s="617"/>
      <c r="PEK12" s="617"/>
      <c r="PEL12" s="617"/>
      <c r="PEM12" s="617"/>
      <c r="PEN12" s="617"/>
      <c r="PEO12" s="617"/>
      <c r="PEP12" s="617"/>
      <c r="PEQ12" s="617"/>
      <c r="PER12" s="617"/>
      <c r="PES12" s="617"/>
      <c r="PET12" s="617"/>
      <c r="PEU12" s="617"/>
      <c r="PEV12" s="617"/>
      <c r="PEW12" s="617"/>
      <c r="PEX12" s="617"/>
      <c r="PEY12" s="617"/>
      <c r="PEZ12" s="617"/>
      <c r="PFA12" s="617"/>
      <c r="PFB12" s="617"/>
      <c r="PFC12" s="617"/>
      <c r="PFD12" s="617"/>
      <c r="PFE12" s="617"/>
      <c r="PFF12" s="617"/>
      <c r="PFG12" s="617"/>
      <c r="PFH12" s="617"/>
      <c r="PFI12" s="617"/>
      <c r="PFJ12" s="617"/>
      <c r="PFK12" s="617"/>
      <c r="PFL12" s="617"/>
      <c r="PFM12" s="617"/>
      <c r="PFN12" s="617"/>
      <c r="PFO12" s="617"/>
      <c r="PFP12" s="617"/>
      <c r="PFQ12" s="617"/>
      <c r="PFR12" s="617"/>
      <c r="PFS12" s="617"/>
      <c r="PFT12" s="617"/>
      <c r="PFU12" s="617"/>
      <c r="PFV12" s="617"/>
      <c r="PFW12" s="617"/>
      <c r="PFX12" s="617"/>
      <c r="PFY12" s="617"/>
      <c r="PFZ12" s="617"/>
      <c r="PGA12" s="617"/>
      <c r="PGB12" s="617"/>
      <c r="PGC12" s="617"/>
      <c r="PGD12" s="617"/>
      <c r="PGE12" s="617"/>
      <c r="PGF12" s="617"/>
      <c r="PGG12" s="617"/>
      <c r="PGH12" s="617"/>
      <c r="PGI12" s="617"/>
      <c r="PGJ12" s="617"/>
      <c r="PGK12" s="617"/>
      <c r="PGL12" s="617"/>
      <c r="PGM12" s="617"/>
      <c r="PGN12" s="617"/>
      <c r="PGO12" s="617"/>
      <c r="PGP12" s="617"/>
      <c r="PGQ12" s="617"/>
      <c r="PGR12" s="617"/>
      <c r="PGS12" s="617"/>
      <c r="PGT12" s="617"/>
      <c r="PGU12" s="617"/>
      <c r="PGV12" s="617"/>
      <c r="PGW12" s="617"/>
      <c r="PGX12" s="617"/>
      <c r="PGY12" s="617"/>
      <c r="PGZ12" s="617"/>
      <c r="PHA12" s="617"/>
      <c r="PHB12" s="617"/>
      <c r="PHC12" s="617"/>
      <c r="PHD12" s="617"/>
      <c r="PHE12" s="617"/>
      <c r="PHF12" s="617"/>
      <c r="PHG12" s="617"/>
      <c r="PHH12" s="617"/>
      <c r="PHI12" s="617"/>
      <c r="PHJ12" s="617"/>
      <c r="PHK12" s="617"/>
      <c r="PHL12" s="617"/>
      <c r="PHM12" s="617"/>
      <c r="PHN12" s="617"/>
      <c r="PHO12" s="617"/>
      <c r="PHP12" s="617"/>
      <c r="PHQ12" s="617"/>
      <c r="PHR12" s="617"/>
      <c r="PHS12" s="617"/>
      <c r="PHT12" s="617"/>
      <c r="PHU12" s="617"/>
      <c r="PHV12" s="617"/>
      <c r="PHW12" s="617"/>
      <c r="PHX12" s="617"/>
      <c r="PHY12" s="617"/>
      <c r="PHZ12" s="617"/>
      <c r="PIA12" s="617"/>
      <c r="PIB12" s="617"/>
      <c r="PIC12" s="617"/>
      <c r="PID12" s="617"/>
      <c r="PIE12" s="617"/>
      <c r="PIF12" s="617"/>
      <c r="PIG12" s="617"/>
      <c r="PIH12" s="617"/>
      <c r="PII12" s="617"/>
      <c r="PIJ12" s="617"/>
      <c r="PIK12" s="617"/>
      <c r="PIL12" s="617"/>
      <c r="PIM12" s="617"/>
      <c r="PIN12" s="617"/>
      <c r="PIO12" s="617"/>
      <c r="PIP12" s="617"/>
      <c r="PIQ12" s="617"/>
      <c r="PIR12" s="617"/>
      <c r="PIS12" s="617"/>
      <c r="PIT12" s="617"/>
      <c r="PIU12" s="617"/>
      <c r="PIV12" s="617"/>
      <c r="PIW12" s="617"/>
      <c r="PIX12" s="617"/>
      <c r="PIY12" s="617"/>
      <c r="PIZ12" s="617"/>
      <c r="PJA12" s="617"/>
      <c r="PJB12" s="617"/>
      <c r="PJC12" s="617"/>
      <c r="PJD12" s="617"/>
      <c r="PJE12" s="617"/>
      <c r="PJF12" s="617"/>
      <c r="PJG12" s="617"/>
      <c r="PJH12" s="617"/>
      <c r="PJI12" s="617"/>
      <c r="PJJ12" s="617"/>
      <c r="PJK12" s="617"/>
      <c r="PJL12" s="617"/>
      <c r="PJM12" s="617"/>
      <c r="PJN12" s="617"/>
      <c r="PJO12" s="617"/>
      <c r="PJP12" s="617"/>
      <c r="PJQ12" s="617"/>
      <c r="PJR12" s="617"/>
      <c r="PJS12" s="617"/>
      <c r="PJT12" s="617"/>
      <c r="PJU12" s="617"/>
      <c r="PJV12" s="617"/>
      <c r="PJW12" s="617"/>
      <c r="PJX12" s="617"/>
      <c r="PJY12" s="617"/>
      <c r="PJZ12" s="617"/>
      <c r="PKA12" s="617"/>
      <c r="PKB12" s="617"/>
      <c r="PKC12" s="617"/>
      <c r="PKD12" s="617"/>
      <c r="PKE12" s="617"/>
      <c r="PKF12" s="617"/>
      <c r="PKG12" s="617"/>
      <c r="PKH12" s="617"/>
      <c r="PKI12" s="617"/>
      <c r="PKJ12" s="617"/>
      <c r="PKK12" s="617"/>
      <c r="PKL12" s="617"/>
      <c r="PKM12" s="617"/>
      <c r="PKN12" s="617"/>
      <c r="PKO12" s="617"/>
      <c r="PKP12" s="617"/>
      <c r="PKQ12" s="617"/>
      <c r="PKR12" s="617"/>
      <c r="PKS12" s="617"/>
      <c r="PKT12" s="617"/>
      <c r="PKU12" s="617"/>
      <c r="PKV12" s="617"/>
      <c r="PKW12" s="617"/>
      <c r="PKX12" s="617"/>
      <c r="PKY12" s="617"/>
      <c r="PKZ12" s="617"/>
      <c r="PLA12" s="617"/>
      <c r="PLB12" s="617"/>
      <c r="PLC12" s="617"/>
      <c r="PLD12" s="617"/>
      <c r="PLE12" s="617"/>
      <c r="PLF12" s="617"/>
      <c r="PLG12" s="617"/>
      <c r="PLH12" s="617"/>
      <c r="PLI12" s="617"/>
      <c r="PLJ12" s="617"/>
      <c r="PLK12" s="617"/>
      <c r="PLL12" s="617"/>
      <c r="PLM12" s="617"/>
      <c r="PLN12" s="617"/>
      <c r="PLO12" s="617"/>
      <c r="PLP12" s="617"/>
      <c r="PLQ12" s="617"/>
      <c r="PLR12" s="617"/>
      <c r="PLS12" s="617"/>
      <c r="PLT12" s="617"/>
      <c r="PLU12" s="617"/>
      <c r="PLV12" s="617"/>
      <c r="PLW12" s="617"/>
      <c r="PLX12" s="617"/>
      <c r="PLY12" s="617"/>
      <c r="PLZ12" s="617"/>
      <c r="PMA12" s="617"/>
      <c r="PMB12" s="617"/>
      <c r="PMC12" s="617"/>
      <c r="PMD12" s="617"/>
      <c r="PME12" s="617"/>
      <c r="PMF12" s="617"/>
      <c r="PMG12" s="617"/>
      <c r="PMH12" s="617"/>
      <c r="PMI12" s="617"/>
      <c r="PMJ12" s="617"/>
      <c r="PMK12" s="617"/>
      <c r="PML12" s="617"/>
      <c r="PMM12" s="617"/>
      <c r="PMN12" s="617"/>
      <c r="PMO12" s="617"/>
      <c r="PMP12" s="617"/>
      <c r="PMQ12" s="617"/>
      <c r="PMR12" s="617"/>
      <c r="PMS12" s="617"/>
      <c r="PMT12" s="617"/>
      <c r="PMU12" s="617"/>
      <c r="PMV12" s="617"/>
      <c r="PMW12" s="617"/>
      <c r="PMX12" s="617"/>
      <c r="PMY12" s="617"/>
      <c r="PMZ12" s="617"/>
      <c r="PNA12" s="617"/>
      <c r="PNB12" s="617"/>
      <c r="PNC12" s="617"/>
      <c r="PND12" s="617"/>
      <c r="PNE12" s="617"/>
      <c r="PNF12" s="617"/>
      <c r="PNG12" s="617"/>
      <c r="PNH12" s="617"/>
      <c r="PNI12" s="617"/>
      <c r="PNJ12" s="617"/>
      <c r="PNK12" s="617"/>
      <c r="PNL12" s="617"/>
      <c r="PNM12" s="617"/>
      <c r="PNN12" s="617"/>
      <c r="PNO12" s="617"/>
      <c r="PNP12" s="617"/>
      <c r="PNQ12" s="617"/>
      <c r="PNR12" s="617"/>
      <c r="PNS12" s="617"/>
      <c r="PNT12" s="617"/>
      <c r="PNU12" s="617"/>
      <c r="PNV12" s="617"/>
      <c r="PNW12" s="617"/>
      <c r="PNX12" s="617"/>
      <c r="PNY12" s="617"/>
      <c r="PNZ12" s="617"/>
      <c r="POA12" s="617"/>
      <c r="POB12" s="617"/>
      <c r="POC12" s="617"/>
      <c r="POD12" s="617"/>
      <c r="POE12" s="617"/>
      <c r="POF12" s="617"/>
      <c r="POG12" s="617"/>
      <c r="POH12" s="617"/>
      <c r="POI12" s="617"/>
      <c r="POJ12" s="617"/>
      <c r="POK12" s="617"/>
      <c r="POL12" s="617"/>
      <c r="POM12" s="617"/>
      <c r="PON12" s="617"/>
      <c r="POO12" s="617"/>
      <c r="POP12" s="617"/>
      <c r="POQ12" s="617"/>
      <c r="POR12" s="617"/>
      <c r="POS12" s="617"/>
      <c r="POT12" s="617"/>
      <c r="POU12" s="617"/>
      <c r="POV12" s="617"/>
      <c r="POW12" s="617"/>
      <c r="POX12" s="617"/>
      <c r="POY12" s="617"/>
      <c r="POZ12" s="617"/>
      <c r="PPA12" s="617"/>
      <c r="PPB12" s="617"/>
      <c r="PPC12" s="617"/>
      <c r="PPD12" s="617"/>
      <c r="PPE12" s="617"/>
      <c r="PPF12" s="617"/>
      <c r="PPG12" s="617"/>
      <c r="PPH12" s="617"/>
      <c r="PPI12" s="617"/>
      <c r="PPJ12" s="617"/>
      <c r="PPK12" s="617"/>
      <c r="PPL12" s="617"/>
      <c r="PPM12" s="617"/>
      <c r="PPN12" s="617"/>
      <c r="PPO12" s="617"/>
      <c r="PPP12" s="617"/>
      <c r="PPQ12" s="617"/>
      <c r="PPR12" s="617"/>
      <c r="PPS12" s="617"/>
      <c r="PPT12" s="617"/>
      <c r="PPU12" s="617"/>
      <c r="PPV12" s="617"/>
      <c r="PPW12" s="617"/>
      <c r="PPX12" s="617"/>
      <c r="PPY12" s="617"/>
      <c r="PPZ12" s="617"/>
      <c r="PQA12" s="617"/>
      <c r="PQB12" s="617"/>
      <c r="PQC12" s="617"/>
      <c r="PQD12" s="617"/>
      <c r="PQE12" s="617"/>
      <c r="PQF12" s="617"/>
      <c r="PQG12" s="617"/>
      <c r="PQH12" s="617"/>
      <c r="PQI12" s="617"/>
      <c r="PQJ12" s="617"/>
      <c r="PQK12" s="617"/>
      <c r="PQL12" s="617"/>
      <c r="PQM12" s="617"/>
      <c r="PQN12" s="617"/>
      <c r="PQO12" s="617"/>
      <c r="PQP12" s="617"/>
      <c r="PQQ12" s="617"/>
      <c r="PQR12" s="617"/>
      <c r="PQS12" s="617"/>
      <c r="PQT12" s="617"/>
      <c r="PQU12" s="617"/>
      <c r="PQV12" s="617"/>
      <c r="PQW12" s="617"/>
      <c r="PQX12" s="617"/>
      <c r="PQY12" s="617"/>
      <c r="PQZ12" s="617"/>
      <c r="PRA12" s="617"/>
      <c r="PRB12" s="617"/>
      <c r="PRC12" s="617"/>
      <c r="PRD12" s="617"/>
      <c r="PRE12" s="617"/>
      <c r="PRF12" s="617"/>
      <c r="PRG12" s="617"/>
      <c r="PRH12" s="617"/>
      <c r="PRI12" s="617"/>
      <c r="PRJ12" s="617"/>
      <c r="PRK12" s="617"/>
      <c r="PRL12" s="617"/>
      <c r="PRM12" s="617"/>
      <c r="PRN12" s="617"/>
      <c r="PRO12" s="617"/>
      <c r="PRP12" s="617"/>
      <c r="PRQ12" s="617"/>
      <c r="PRR12" s="617"/>
      <c r="PRS12" s="617"/>
      <c r="PRT12" s="617"/>
      <c r="PRU12" s="617"/>
      <c r="PRV12" s="617"/>
      <c r="PRW12" s="617"/>
      <c r="PRX12" s="617"/>
      <c r="PRY12" s="617"/>
      <c r="PRZ12" s="617"/>
      <c r="PSA12" s="617"/>
      <c r="PSB12" s="617"/>
      <c r="PSC12" s="617"/>
      <c r="PSD12" s="617"/>
      <c r="PSE12" s="617"/>
      <c r="PSF12" s="617"/>
      <c r="PSG12" s="617"/>
      <c r="PSH12" s="617"/>
      <c r="PSI12" s="617"/>
      <c r="PSJ12" s="617"/>
      <c r="PSK12" s="617"/>
      <c r="PSL12" s="617"/>
      <c r="PSM12" s="617"/>
      <c r="PSN12" s="617"/>
      <c r="PSO12" s="617"/>
      <c r="PSP12" s="617"/>
      <c r="PSQ12" s="617"/>
      <c r="PSR12" s="617"/>
      <c r="PSS12" s="617"/>
      <c r="PST12" s="617"/>
      <c r="PSU12" s="617"/>
      <c r="PSV12" s="617"/>
      <c r="PSW12" s="617"/>
      <c r="PSX12" s="617"/>
      <c r="PSY12" s="617"/>
      <c r="PSZ12" s="617"/>
      <c r="PTA12" s="617"/>
      <c r="PTB12" s="617"/>
      <c r="PTC12" s="617"/>
      <c r="PTD12" s="617"/>
      <c r="PTE12" s="617"/>
      <c r="PTF12" s="617"/>
      <c r="PTG12" s="617"/>
      <c r="PTH12" s="617"/>
      <c r="PTI12" s="617"/>
      <c r="PTJ12" s="617"/>
      <c r="PTK12" s="617"/>
      <c r="PTL12" s="617"/>
      <c r="PTM12" s="617"/>
      <c r="PTN12" s="617"/>
      <c r="PTO12" s="617"/>
      <c r="PTP12" s="617"/>
      <c r="PTQ12" s="617"/>
      <c r="PTR12" s="617"/>
      <c r="PTS12" s="617"/>
      <c r="PTT12" s="617"/>
      <c r="PTU12" s="617"/>
      <c r="PTV12" s="617"/>
      <c r="PTW12" s="617"/>
      <c r="PTX12" s="617"/>
      <c r="PTY12" s="617"/>
      <c r="PTZ12" s="617"/>
      <c r="PUA12" s="617"/>
      <c r="PUB12" s="617"/>
      <c r="PUC12" s="617"/>
      <c r="PUD12" s="617"/>
      <c r="PUE12" s="617"/>
      <c r="PUF12" s="617"/>
      <c r="PUG12" s="617"/>
      <c r="PUH12" s="617"/>
      <c r="PUI12" s="617"/>
      <c r="PUJ12" s="617"/>
      <c r="PUK12" s="617"/>
      <c r="PUL12" s="617"/>
      <c r="PUM12" s="617"/>
      <c r="PUN12" s="617"/>
      <c r="PUO12" s="617"/>
      <c r="PUP12" s="617"/>
      <c r="PUQ12" s="617"/>
      <c r="PUR12" s="617"/>
      <c r="PUS12" s="617"/>
      <c r="PUT12" s="617"/>
      <c r="PUU12" s="617"/>
      <c r="PUV12" s="617"/>
      <c r="PUW12" s="617"/>
      <c r="PUX12" s="617"/>
      <c r="PUY12" s="617"/>
      <c r="PUZ12" s="617"/>
      <c r="PVA12" s="617"/>
      <c r="PVB12" s="617"/>
      <c r="PVC12" s="617"/>
      <c r="PVD12" s="617"/>
      <c r="PVE12" s="617"/>
      <c r="PVF12" s="617"/>
      <c r="PVG12" s="617"/>
      <c r="PVH12" s="617"/>
      <c r="PVI12" s="617"/>
      <c r="PVJ12" s="617"/>
      <c r="PVK12" s="617"/>
      <c r="PVL12" s="617"/>
      <c r="PVM12" s="617"/>
      <c r="PVN12" s="617"/>
      <c r="PVO12" s="617"/>
      <c r="PVP12" s="617"/>
      <c r="PVQ12" s="617"/>
      <c r="PVR12" s="617"/>
      <c r="PVS12" s="617"/>
      <c r="PVT12" s="617"/>
      <c r="PVU12" s="617"/>
      <c r="PVV12" s="617"/>
      <c r="PVW12" s="617"/>
      <c r="PVX12" s="617"/>
      <c r="PVY12" s="617"/>
      <c r="PVZ12" s="617"/>
      <c r="PWA12" s="617"/>
      <c r="PWB12" s="617"/>
      <c r="PWC12" s="617"/>
      <c r="PWD12" s="617"/>
      <c r="PWE12" s="617"/>
      <c r="PWF12" s="617"/>
      <c r="PWG12" s="617"/>
      <c r="PWH12" s="617"/>
      <c r="PWI12" s="617"/>
      <c r="PWJ12" s="617"/>
      <c r="PWK12" s="617"/>
      <c r="PWL12" s="617"/>
      <c r="PWM12" s="617"/>
      <c r="PWN12" s="617"/>
      <c r="PWO12" s="617"/>
      <c r="PWP12" s="617"/>
      <c r="PWQ12" s="617"/>
      <c r="PWR12" s="617"/>
      <c r="PWS12" s="617"/>
      <c r="PWT12" s="617"/>
      <c r="PWU12" s="617"/>
      <c r="PWV12" s="617"/>
      <c r="PWW12" s="617"/>
      <c r="PWX12" s="617"/>
      <c r="PWY12" s="617"/>
      <c r="PWZ12" s="617"/>
      <c r="PXA12" s="617"/>
      <c r="PXB12" s="617"/>
      <c r="PXC12" s="617"/>
      <c r="PXD12" s="617"/>
      <c r="PXE12" s="617"/>
      <c r="PXF12" s="617"/>
      <c r="PXG12" s="617"/>
      <c r="PXH12" s="617"/>
      <c r="PXI12" s="617"/>
      <c r="PXJ12" s="617"/>
      <c r="PXK12" s="617"/>
      <c r="PXL12" s="617"/>
      <c r="PXM12" s="617"/>
      <c r="PXN12" s="617"/>
      <c r="PXO12" s="617"/>
      <c r="PXP12" s="617"/>
      <c r="PXQ12" s="617"/>
      <c r="PXR12" s="617"/>
      <c r="PXS12" s="617"/>
      <c r="PXT12" s="617"/>
      <c r="PXU12" s="617"/>
      <c r="PXV12" s="617"/>
      <c r="PXW12" s="617"/>
      <c r="PXX12" s="617"/>
      <c r="PXY12" s="617"/>
      <c r="PXZ12" s="617"/>
      <c r="PYA12" s="617"/>
      <c r="PYB12" s="617"/>
      <c r="PYC12" s="617"/>
      <c r="PYD12" s="617"/>
      <c r="PYE12" s="617"/>
      <c r="PYF12" s="617"/>
      <c r="PYG12" s="617"/>
      <c r="PYH12" s="617"/>
      <c r="PYI12" s="617"/>
      <c r="PYJ12" s="617"/>
      <c r="PYK12" s="617"/>
      <c r="PYL12" s="617"/>
      <c r="PYM12" s="617"/>
      <c r="PYN12" s="617"/>
      <c r="PYO12" s="617"/>
      <c r="PYP12" s="617"/>
      <c r="PYQ12" s="617"/>
      <c r="PYR12" s="617"/>
      <c r="PYS12" s="617"/>
      <c r="PYT12" s="617"/>
      <c r="PYU12" s="617"/>
      <c r="PYV12" s="617"/>
      <c r="PYW12" s="617"/>
      <c r="PYX12" s="617"/>
      <c r="PYY12" s="617"/>
      <c r="PYZ12" s="617"/>
      <c r="PZA12" s="617"/>
      <c r="PZB12" s="617"/>
      <c r="PZC12" s="617"/>
      <c r="PZD12" s="617"/>
      <c r="PZE12" s="617"/>
      <c r="PZF12" s="617"/>
      <c r="PZG12" s="617"/>
      <c r="PZH12" s="617"/>
      <c r="PZI12" s="617"/>
      <c r="PZJ12" s="617"/>
      <c r="PZK12" s="617"/>
      <c r="PZL12" s="617"/>
      <c r="PZM12" s="617"/>
      <c r="PZN12" s="617"/>
      <c r="PZO12" s="617"/>
      <c r="PZP12" s="617"/>
      <c r="PZQ12" s="617"/>
      <c r="PZR12" s="617"/>
      <c r="PZS12" s="617"/>
      <c r="PZT12" s="617"/>
      <c r="PZU12" s="617"/>
      <c r="PZV12" s="617"/>
      <c r="PZW12" s="617"/>
      <c r="PZX12" s="617"/>
      <c r="PZY12" s="617"/>
      <c r="PZZ12" s="617"/>
      <c r="QAA12" s="617"/>
      <c r="QAB12" s="617"/>
      <c r="QAC12" s="617"/>
      <c r="QAD12" s="617"/>
      <c r="QAE12" s="617"/>
      <c r="QAF12" s="617"/>
      <c r="QAG12" s="617"/>
      <c r="QAH12" s="617"/>
      <c r="QAI12" s="617"/>
      <c r="QAJ12" s="617"/>
      <c r="QAK12" s="617"/>
      <c r="QAL12" s="617"/>
      <c r="QAM12" s="617"/>
      <c r="QAN12" s="617"/>
      <c r="QAO12" s="617"/>
      <c r="QAP12" s="617"/>
      <c r="QAQ12" s="617"/>
      <c r="QAR12" s="617"/>
      <c r="QAS12" s="617"/>
      <c r="QAT12" s="617"/>
      <c r="QAU12" s="617"/>
      <c r="QAV12" s="617"/>
      <c r="QAW12" s="617"/>
      <c r="QAX12" s="617"/>
      <c r="QAY12" s="617"/>
      <c r="QAZ12" s="617"/>
      <c r="QBA12" s="617"/>
      <c r="QBB12" s="617"/>
      <c r="QBC12" s="617"/>
      <c r="QBD12" s="617"/>
      <c r="QBE12" s="617"/>
      <c r="QBF12" s="617"/>
      <c r="QBG12" s="617"/>
      <c r="QBH12" s="617"/>
      <c r="QBI12" s="617"/>
      <c r="QBJ12" s="617"/>
      <c r="QBK12" s="617"/>
      <c r="QBL12" s="617"/>
      <c r="QBM12" s="617"/>
      <c r="QBN12" s="617"/>
      <c r="QBO12" s="617"/>
      <c r="QBP12" s="617"/>
      <c r="QBQ12" s="617"/>
      <c r="QBR12" s="617"/>
      <c r="QBS12" s="617"/>
      <c r="QBT12" s="617"/>
      <c r="QBU12" s="617"/>
      <c r="QBV12" s="617"/>
      <c r="QBW12" s="617"/>
      <c r="QBX12" s="617"/>
      <c r="QBY12" s="617"/>
      <c r="QBZ12" s="617"/>
      <c r="QCA12" s="617"/>
      <c r="QCB12" s="617"/>
      <c r="QCC12" s="617"/>
      <c r="QCD12" s="617"/>
      <c r="QCE12" s="617"/>
      <c r="QCF12" s="617"/>
      <c r="QCG12" s="617"/>
      <c r="QCH12" s="617"/>
      <c r="QCI12" s="617"/>
      <c r="QCJ12" s="617"/>
      <c r="QCK12" s="617"/>
      <c r="QCL12" s="617"/>
      <c r="QCM12" s="617"/>
      <c r="QCN12" s="617"/>
      <c r="QCO12" s="617"/>
      <c r="QCP12" s="617"/>
      <c r="QCQ12" s="617"/>
      <c r="QCR12" s="617"/>
      <c r="QCS12" s="617"/>
      <c r="QCT12" s="617"/>
      <c r="QCU12" s="617"/>
      <c r="QCV12" s="617"/>
      <c r="QCW12" s="617"/>
      <c r="QCX12" s="617"/>
      <c r="QCY12" s="617"/>
      <c r="QCZ12" s="617"/>
      <c r="QDA12" s="617"/>
      <c r="QDB12" s="617"/>
      <c r="QDC12" s="617"/>
      <c r="QDD12" s="617"/>
      <c r="QDE12" s="617"/>
      <c r="QDF12" s="617"/>
      <c r="QDG12" s="617"/>
      <c r="QDH12" s="617"/>
      <c r="QDI12" s="617"/>
      <c r="QDJ12" s="617"/>
      <c r="QDK12" s="617"/>
      <c r="QDL12" s="617"/>
      <c r="QDM12" s="617"/>
      <c r="QDN12" s="617"/>
      <c r="QDO12" s="617"/>
      <c r="QDP12" s="617"/>
      <c r="QDQ12" s="617"/>
      <c r="QDR12" s="617"/>
      <c r="QDS12" s="617"/>
      <c r="QDT12" s="617"/>
      <c r="QDU12" s="617"/>
      <c r="QDV12" s="617"/>
      <c r="QDW12" s="617"/>
      <c r="QDX12" s="617"/>
      <c r="QDY12" s="617"/>
      <c r="QDZ12" s="617"/>
      <c r="QEA12" s="617"/>
      <c r="QEB12" s="617"/>
      <c r="QEC12" s="617"/>
      <c r="QED12" s="617"/>
      <c r="QEE12" s="617"/>
      <c r="QEF12" s="617"/>
      <c r="QEG12" s="617"/>
      <c r="QEH12" s="617"/>
      <c r="QEI12" s="617"/>
      <c r="QEJ12" s="617"/>
      <c r="QEK12" s="617"/>
      <c r="QEL12" s="617"/>
      <c r="QEM12" s="617"/>
      <c r="QEN12" s="617"/>
      <c r="QEO12" s="617"/>
      <c r="QEP12" s="617"/>
      <c r="QEQ12" s="617"/>
      <c r="QER12" s="617"/>
      <c r="QES12" s="617"/>
      <c r="QET12" s="617"/>
      <c r="QEU12" s="617"/>
      <c r="QEV12" s="617"/>
      <c r="QEW12" s="617"/>
      <c r="QEX12" s="617"/>
      <c r="QEY12" s="617"/>
      <c r="QEZ12" s="617"/>
      <c r="QFA12" s="617"/>
      <c r="QFB12" s="617"/>
      <c r="QFC12" s="617"/>
      <c r="QFD12" s="617"/>
      <c r="QFE12" s="617"/>
      <c r="QFF12" s="617"/>
      <c r="QFG12" s="617"/>
      <c r="QFH12" s="617"/>
      <c r="QFI12" s="617"/>
      <c r="QFJ12" s="617"/>
      <c r="QFK12" s="617"/>
      <c r="QFL12" s="617"/>
      <c r="QFM12" s="617"/>
      <c r="QFN12" s="617"/>
      <c r="QFO12" s="617"/>
      <c r="QFP12" s="617"/>
      <c r="QFQ12" s="617"/>
      <c r="QFR12" s="617"/>
      <c r="QFS12" s="617"/>
      <c r="QFT12" s="617"/>
      <c r="QFU12" s="617"/>
      <c r="QFV12" s="617"/>
      <c r="QFW12" s="617"/>
      <c r="QFX12" s="617"/>
      <c r="QFY12" s="617"/>
      <c r="QFZ12" s="617"/>
      <c r="QGA12" s="617"/>
      <c r="QGB12" s="617"/>
      <c r="QGC12" s="617"/>
      <c r="QGD12" s="617"/>
      <c r="QGE12" s="617"/>
      <c r="QGF12" s="617"/>
      <c r="QGG12" s="617"/>
      <c r="QGH12" s="617"/>
      <c r="QGI12" s="617"/>
      <c r="QGJ12" s="617"/>
      <c r="QGK12" s="617"/>
      <c r="QGL12" s="617"/>
      <c r="QGM12" s="617"/>
      <c r="QGN12" s="617"/>
      <c r="QGO12" s="617"/>
      <c r="QGP12" s="617"/>
      <c r="QGQ12" s="617"/>
      <c r="QGR12" s="617"/>
      <c r="QGS12" s="617"/>
      <c r="QGT12" s="617"/>
      <c r="QGU12" s="617"/>
      <c r="QGV12" s="617"/>
      <c r="QGW12" s="617"/>
      <c r="QGX12" s="617"/>
      <c r="QGY12" s="617"/>
      <c r="QGZ12" s="617"/>
      <c r="QHA12" s="617"/>
      <c r="QHB12" s="617"/>
      <c r="QHC12" s="617"/>
      <c r="QHD12" s="617"/>
      <c r="QHE12" s="617"/>
      <c r="QHF12" s="617"/>
      <c r="QHG12" s="617"/>
      <c r="QHH12" s="617"/>
      <c r="QHI12" s="617"/>
      <c r="QHJ12" s="617"/>
      <c r="QHK12" s="617"/>
      <c r="QHL12" s="617"/>
      <c r="QHM12" s="617"/>
      <c r="QHN12" s="617"/>
      <c r="QHO12" s="617"/>
      <c r="QHP12" s="617"/>
      <c r="QHQ12" s="617"/>
      <c r="QHR12" s="617"/>
      <c r="QHS12" s="617"/>
      <c r="QHT12" s="617"/>
      <c r="QHU12" s="617"/>
      <c r="QHV12" s="617"/>
      <c r="QHW12" s="617"/>
      <c r="QHX12" s="617"/>
      <c r="QHY12" s="617"/>
      <c r="QHZ12" s="617"/>
      <c r="QIA12" s="617"/>
      <c r="QIB12" s="617"/>
      <c r="QIC12" s="617"/>
      <c r="QID12" s="617"/>
      <c r="QIE12" s="617"/>
      <c r="QIF12" s="617"/>
      <c r="QIG12" s="617"/>
      <c r="QIH12" s="617"/>
      <c r="QII12" s="617"/>
      <c r="QIJ12" s="617"/>
      <c r="QIK12" s="617"/>
      <c r="QIL12" s="617"/>
      <c r="QIM12" s="617"/>
      <c r="QIN12" s="617"/>
      <c r="QIO12" s="617"/>
      <c r="QIP12" s="617"/>
      <c r="QIQ12" s="617"/>
      <c r="QIR12" s="617"/>
      <c r="QIS12" s="617"/>
      <c r="QIT12" s="617"/>
      <c r="QIU12" s="617"/>
      <c r="QIV12" s="617"/>
      <c r="QIW12" s="617"/>
      <c r="QIX12" s="617"/>
      <c r="QIY12" s="617"/>
      <c r="QIZ12" s="617"/>
      <c r="QJA12" s="617"/>
      <c r="QJB12" s="617"/>
      <c r="QJC12" s="617"/>
      <c r="QJD12" s="617"/>
      <c r="QJE12" s="617"/>
      <c r="QJF12" s="617"/>
      <c r="QJG12" s="617"/>
      <c r="QJH12" s="617"/>
      <c r="QJI12" s="617"/>
      <c r="QJJ12" s="617"/>
      <c r="QJK12" s="617"/>
      <c r="QJL12" s="617"/>
      <c r="QJM12" s="617"/>
      <c r="QJN12" s="617"/>
      <c r="QJO12" s="617"/>
      <c r="QJP12" s="617"/>
      <c r="QJQ12" s="617"/>
      <c r="QJR12" s="617"/>
      <c r="QJS12" s="617"/>
      <c r="QJT12" s="617"/>
      <c r="QJU12" s="617"/>
      <c r="QJV12" s="617"/>
      <c r="QJW12" s="617"/>
      <c r="QJX12" s="617"/>
      <c r="QJY12" s="617"/>
      <c r="QJZ12" s="617"/>
      <c r="QKA12" s="617"/>
      <c r="QKB12" s="617"/>
      <c r="QKC12" s="617"/>
      <c r="QKD12" s="617"/>
      <c r="QKE12" s="617"/>
      <c r="QKF12" s="617"/>
      <c r="QKG12" s="617"/>
      <c r="QKH12" s="617"/>
      <c r="QKI12" s="617"/>
      <c r="QKJ12" s="617"/>
      <c r="QKK12" s="617"/>
      <c r="QKL12" s="617"/>
      <c r="QKM12" s="617"/>
      <c r="QKN12" s="617"/>
      <c r="QKO12" s="617"/>
      <c r="QKP12" s="617"/>
      <c r="QKQ12" s="617"/>
      <c r="QKR12" s="617"/>
      <c r="QKS12" s="617"/>
      <c r="QKT12" s="617"/>
      <c r="QKU12" s="617"/>
      <c r="QKV12" s="617"/>
      <c r="QKW12" s="617"/>
      <c r="QKX12" s="617"/>
      <c r="QKY12" s="617"/>
      <c r="QKZ12" s="617"/>
      <c r="QLA12" s="617"/>
      <c r="QLB12" s="617"/>
      <c r="QLC12" s="617"/>
      <c r="QLD12" s="617"/>
      <c r="QLE12" s="617"/>
      <c r="QLF12" s="617"/>
      <c r="QLG12" s="617"/>
      <c r="QLH12" s="617"/>
      <c r="QLI12" s="617"/>
      <c r="QLJ12" s="617"/>
      <c r="QLK12" s="617"/>
      <c r="QLL12" s="617"/>
      <c r="QLM12" s="617"/>
      <c r="QLN12" s="617"/>
      <c r="QLO12" s="617"/>
      <c r="QLP12" s="617"/>
      <c r="QLQ12" s="617"/>
      <c r="QLR12" s="617"/>
      <c r="QLS12" s="617"/>
      <c r="QLT12" s="617"/>
      <c r="QLU12" s="617"/>
      <c r="QLV12" s="617"/>
      <c r="QLW12" s="617"/>
      <c r="QLX12" s="617"/>
      <c r="QLY12" s="617"/>
      <c r="QLZ12" s="617"/>
      <c r="QMA12" s="617"/>
      <c r="QMB12" s="617"/>
      <c r="QMC12" s="617"/>
      <c r="QMD12" s="617"/>
      <c r="QME12" s="617"/>
      <c r="QMF12" s="617"/>
      <c r="QMG12" s="617"/>
      <c r="QMH12" s="617"/>
      <c r="QMI12" s="617"/>
      <c r="QMJ12" s="617"/>
      <c r="QMK12" s="617"/>
      <c r="QML12" s="617"/>
      <c r="QMM12" s="617"/>
      <c r="QMN12" s="617"/>
      <c r="QMO12" s="617"/>
      <c r="QMP12" s="617"/>
      <c r="QMQ12" s="617"/>
      <c r="QMR12" s="617"/>
      <c r="QMS12" s="617"/>
      <c r="QMT12" s="617"/>
      <c r="QMU12" s="617"/>
      <c r="QMV12" s="617"/>
      <c r="QMW12" s="617"/>
      <c r="QMX12" s="617"/>
      <c r="QMY12" s="617"/>
      <c r="QMZ12" s="617"/>
      <c r="QNA12" s="617"/>
      <c r="QNB12" s="617"/>
      <c r="QNC12" s="617"/>
      <c r="QND12" s="617"/>
      <c r="QNE12" s="617"/>
      <c r="QNF12" s="617"/>
      <c r="QNG12" s="617"/>
      <c r="QNH12" s="617"/>
      <c r="QNI12" s="617"/>
      <c r="QNJ12" s="617"/>
      <c r="QNK12" s="617"/>
      <c r="QNL12" s="617"/>
      <c r="QNM12" s="617"/>
      <c r="QNN12" s="617"/>
      <c r="QNO12" s="617"/>
      <c r="QNP12" s="617"/>
      <c r="QNQ12" s="617"/>
      <c r="QNR12" s="617"/>
      <c r="QNS12" s="617"/>
      <c r="QNT12" s="617"/>
      <c r="QNU12" s="617"/>
      <c r="QNV12" s="617"/>
      <c r="QNW12" s="617"/>
      <c r="QNX12" s="617"/>
      <c r="QNY12" s="617"/>
      <c r="QNZ12" s="617"/>
      <c r="QOA12" s="617"/>
      <c r="QOB12" s="617"/>
      <c r="QOC12" s="617"/>
      <c r="QOD12" s="617"/>
      <c r="QOE12" s="617"/>
      <c r="QOF12" s="617"/>
      <c r="QOG12" s="617"/>
      <c r="QOH12" s="617"/>
      <c r="QOI12" s="617"/>
      <c r="QOJ12" s="617"/>
      <c r="QOK12" s="617"/>
      <c r="QOL12" s="617"/>
      <c r="QOM12" s="617"/>
      <c r="QON12" s="617"/>
      <c r="QOO12" s="617"/>
      <c r="QOP12" s="617"/>
      <c r="QOQ12" s="617"/>
      <c r="QOR12" s="617"/>
      <c r="QOS12" s="617"/>
      <c r="QOT12" s="617"/>
      <c r="QOU12" s="617"/>
      <c r="QOV12" s="617"/>
      <c r="QOW12" s="617"/>
      <c r="QOX12" s="617"/>
      <c r="QOY12" s="617"/>
      <c r="QOZ12" s="617"/>
      <c r="QPA12" s="617"/>
      <c r="QPB12" s="617"/>
      <c r="QPC12" s="617"/>
      <c r="QPD12" s="617"/>
      <c r="QPE12" s="617"/>
      <c r="QPF12" s="617"/>
      <c r="QPG12" s="617"/>
      <c r="QPH12" s="617"/>
      <c r="QPI12" s="617"/>
      <c r="QPJ12" s="617"/>
      <c r="QPK12" s="617"/>
      <c r="QPL12" s="617"/>
      <c r="QPM12" s="617"/>
      <c r="QPN12" s="617"/>
      <c r="QPO12" s="617"/>
      <c r="QPP12" s="617"/>
      <c r="QPQ12" s="617"/>
      <c r="QPR12" s="617"/>
      <c r="QPS12" s="617"/>
      <c r="QPT12" s="617"/>
      <c r="QPU12" s="617"/>
      <c r="QPV12" s="617"/>
      <c r="QPW12" s="617"/>
      <c r="QPX12" s="617"/>
      <c r="QPY12" s="617"/>
      <c r="QPZ12" s="617"/>
      <c r="QQA12" s="617"/>
      <c r="QQB12" s="617"/>
      <c r="QQC12" s="617"/>
      <c r="QQD12" s="617"/>
      <c r="QQE12" s="617"/>
      <c r="QQF12" s="617"/>
      <c r="QQG12" s="617"/>
      <c r="QQH12" s="617"/>
      <c r="QQI12" s="617"/>
      <c r="QQJ12" s="617"/>
      <c r="QQK12" s="617"/>
      <c r="QQL12" s="617"/>
      <c r="QQM12" s="617"/>
      <c r="QQN12" s="617"/>
      <c r="QQO12" s="617"/>
      <c r="QQP12" s="617"/>
      <c r="QQQ12" s="617"/>
      <c r="QQR12" s="617"/>
      <c r="QQS12" s="617"/>
      <c r="QQT12" s="617"/>
      <c r="QQU12" s="617"/>
      <c r="QQV12" s="617"/>
      <c r="QQW12" s="617"/>
      <c r="QQX12" s="617"/>
      <c r="QQY12" s="617"/>
      <c r="QQZ12" s="617"/>
      <c r="QRA12" s="617"/>
      <c r="QRB12" s="617"/>
      <c r="QRC12" s="617"/>
      <c r="QRD12" s="617"/>
      <c r="QRE12" s="617"/>
      <c r="QRF12" s="617"/>
      <c r="QRG12" s="617"/>
      <c r="QRH12" s="617"/>
      <c r="QRI12" s="617"/>
      <c r="QRJ12" s="617"/>
      <c r="QRK12" s="617"/>
      <c r="QRL12" s="617"/>
      <c r="QRM12" s="617"/>
      <c r="QRN12" s="617"/>
      <c r="QRO12" s="617"/>
      <c r="QRP12" s="617"/>
      <c r="QRQ12" s="617"/>
      <c r="QRR12" s="617"/>
      <c r="QRS12" s="617"/>
      <c r="QRT12" s="617"/>
      <c r="QRU12" s="617"/>
      <c r="QRV12" s="617"/>
      <c r="QRW12" s="617"/>
      <c r="QRX12" s="617"/>
      <c r="QRY12" s="617"/>
      <c r="QRZ12" s="617"/>
      <c r="QSA12" s="617"/>
      <c r="QSB12" s="617"/>
      <c r="QSC12" s="617"/>
      <c r="QSD12" s="617"/>
      <c r="QSE12" s="617"/>
      <c r="QSF12" s="617"/>
      <c r="QSG12" s="617"/>
      <c r="QSH12" s="617"/>
      <c r="QSI12" s="617"/>
      <c r="QSJ12" s="617"/>
      <c r="QSK12" s="617"/>
      <c r="QSL12" s="617"/>
      <c r="QSM12" s="617"/>
      <c r="QSN12" s="617"/>
      <c r="QSO12" s="617"/>
      <c r="QSP12" s="617"/>
      <c r="QSQ12" s="617"/>
      <c r="QSR12" s="617"/>
      <c r="QSS12" s="617"/>
      <c r="QST12" s="617"/>
      <c r="QSU12" s="617"/>
      <c r="QSV12" s="617"/>
      <c r="QSW12" s="617"/>
      <c r="QSX12" s="617"/>
      <c r="QSY12" s="617"/>
      <c r="QSZ12" s="617"/>
      <c r="QTA12" s="617"/>
      <c r="QTB12" s="617"/>
      <c r="QTC12" s="617"/>
      <c r="QTD12" s="617"/>
      <c r="QTE12" s="617"/>
      <c r="QTF12" s="617"/>
      <c r="QTG12" s="617"/>
      <c r="QTH12" s="617"/>
      <c r="QTI12" s="617"/>
      <c r="QTJ12" s="617"/>
      <c r="QTK12" s="617"/>
      <c r="QTL12" s="617"/>
      <c r="QTM12" s="617"/>
      <c r="QTN12" s="617"/>
      <c r="QTO12" s="617"/>
      <c r="QTP12" s="617"/>
      <c r="QTQ12" s="617"/>
      <c r="QTR12" s="617"/>
      <c r="QTS12" s="617"/>
      <c r="QTT12" s="617"/>
      <c r="QTU12" s="617"/>
      <c r="QTV12" s="617"/>
      <c r="QTW12" s="617"/>
      <c r="QTX12" s="617"/>
      <c r="QTY12" s="617"/>
      <c r="QTZ12" s="617"/>
      <c r="QUA12" s="617"/>
      <c r="QUB12" s="617"/>
      <c r="QUC12" s="617"/>
      <c r="QUD12" s="617"/>
      <c r="QUE12" s="617"/>
      <c r="QUF12" s="617"/>
      <c r="QUG12" s="617"/>
      <c r="QUH12" s="617"/>
      <c r="QUI12" s="617"/>
      <c r="QUJ12" s="617"/>
      <c r="QUK12" s="617"/>
      <c r="QUL12" s="617"/>
      <c r="QUM12" s="617"/>
      <c r="QUN12" s="617"/>
      <c r="QUO12" s="617"/>
      <c r="QUP12" s="617"/>
      <c r="QUQ12" s="617"/>
      <c r="QUR12" s="617"/>
      <c r="QUS12" s="617"/>
      <c r="QUT12" s="617"/>
      <c r="QUU12" s="617"/>
      <c r="QUV12" s="617"/>
      <c r="QUW12" s="617"/>
      <c r="QUX12" s="617"/>
      <c r="QUY12" s="617"/>
      <c r="QUZ12" s="617"/>
      <c r="QVA12" s="617"/>
      <c r="QVB12" s="617"/>
      <c r="QVC12" s="617"/>
      <c r="QVD12" s="617"/>
      <c r="QVE12" s="617"/>
      <c r="QVF12" s="617"/>
      <c r="QVG12" s="617"/>
      <c r="QVH12" s="617"/>
      <c r="QVI12" s="617"/>
      <c r="QVJ12" s="617"/>
      <c r="QVK12" s="617"/>
      <c r="QVL12" s="617"/>
      <c r="QVM12" s="617"/>
      <c r="QVN12" s="617"/>
      <c r="QVO12" s="617"/>
      <c r="QVP12" s="617"/>
      <c r="QVQ12" s="617"/>
      <c r="QVR12" s="617"/>
      <c r="QVS12" s="617"/>
      <c r="QVT12" s="617"/>
      <c r="QVU12" s="617"/>
      <c r="QVV12" s="617"/>
      <c r="QVW12" s="617"/>
      <c r="QVX12" s="617"/>
      <c r="QVY12" s="617"/>
      <c r="QVZ12" s="617"/>
      <c r="QWA12" s="617"/>
      <c r="QWB12" s="617"/>
      <c r="QWC12" s="617"/>
      <c r="QWD12" s="617"/>
      <c r="QWE12" s="617"/>
      <c r="QWF12" s="617"/>
      <c r="QWG12" s="617"/>
      <c r="QWH12" s="617"/>
      <c r="QWI12" s="617"/>
      <c r="QWJ12" s="617"/>
      <c r="QWK12" s="617"/>
      <c r="QWL12" s="617"/>
      <c r="QWM12" s="617"/>
      <c r="QWN12" s="617"/>
      <c r="QWO12" s="617"/>
      <c r="QWP12" s="617"/>
      <c r="QWQ12" s="617"/>
      <c r="QWR12" s="617"/>
      <c r="QWS12" s="617"/>
      <c r="QWT12" s="617"/>
      <c r="QWU12" s="617"/>
      <c r="QWV12" s="617"/>
      <c r="QWW12" s="617"/>
      <c r="QWX12" s="617"/>
      <c r="QWY12" s="617"/>
      <c r="QWZ12" s="617"/>
      <c r="QXA12" s="617"/>
      <c r="QXB12" s="617"/>
      <c r="QXC12" s="617"/>
      <c r="QXD12" s="617"/>
      <c r="QXE12" s="617"/>
      <c r="QXF12" s="617"/>
      <c r="QXG12" s="617"/>
      <c r="QXH12" s="617"/>
      <c r="QXI12" s="617"/>
      <c r="QXJ12" s="617"/>
      <c r="QXK12" s="617"/>
      <c r="QXL12" s="617"/>
      <c r="QXM12" s="617"/>
      <c r="QXN12" s="617"/>
      <c r="QXO12" s="617"/>
      <c r="QXP12" s="617"/>
      <c r="QXQ12" s="617"/>
      <c r="QXR12" s="617"/>
      <c r="QXS12" s="617"/>
      <c r="QXT12" s="617"/>
      <c r="QXU12" s="617"/>
      <c r="QXV12" s="617"/>
      <c r="QXW12" s="617"/>
      <c r="QXX12" s="617"/>
      <c r="QXY12" s="617"/>
      <c r="QXZ12" s="617"/>
      <c r="QYA12" s="617"/>
      <c r="QYB12" s="617"/>
      <c r="QYC12" s="617"/>
      <c r="QYD12" s="617"/>
      <c r="QYE12" s="617"/>
      <c r="QYF12" s="617"/>
      <c r="QYG12" s="617"/>
      <c r="QYH12" s="617"/>
      <c r="QYI12" s="617"/>
      <c r="QYJ12" s="617"/>
      <c r="QYK12" s="617"/>
      <c r="QYL12" s="617"/>
      <c r="QYM12" s="617"/>
      <c r="QYN12" s="617"/>
      <c r="QYO12" s="617"/>
      <c r="QYP12" s="617"/>
      <c r="QYQ12" s="617"/>
      <c r="QYR12" s="617"/>
      <c r="QYS12" s="617"/>
      <c r="QYT12" s="617"/>
      <c r="QYU12" s="617"/>
      <c r="QYV12" s="617"/>
      <c r="QYW12" s="617"/>
      <c r="QYX12" s="617"/>
      <c r="QYY12" s="617"/>
      <c r="QYZ12" s="617"/>
      <c r="QZA12" s="617"/>
      <c r="QZB12" s="617"/>
      <c r="QZC12" s="617"/>
      <c r="QZD12" s="617"/>
      <c r="QZE12" s="617"/>
      <c r="QZF12" s="617"/>
      <c r="QZG12" s="617"/>
      <c r="QZH12" s="617"/>
      <c r="QZI12" s="617"/>
      <c r="QZJ12" s="617"/>
      <c r="QZK12" s="617"/>
      <c r="QZL12" s="617"/>
      <c r="QZM12" s="617"/>
      <c r="QZN12" s="617"/>
      <c r="QZO12" s="617"/>
      <c r="QZP12" s="617"/>
      <c r="QZQ12" s="617"/>
      <c r="QZR12" s="617"/>
      <c r="QZS12" s="617"/>
      <c r="QZT12" s="617"/>
      <c r="QZU12" s="617"/>
      <c r="QZV12" s="617"/>
      <c r="QZW12" s="617"/>
      <c r="QZX12" s="617"/>
      <c r="QZY12" s="617"/>
      <c r="QZZ12" s="617"/>
      <c r="RAA12" s="617"/>
      <c r="RAB12" s="617"/>
      <c r="RAC12" s="617"/>
      <c r="RAD12" s="617"/>
      <c r="RAE12" s="617"/>
      <c r="RAF12" s="617"/>
      <c r="RAG12" s="617"/>
      <c r="RAH12" s="617"/>
      <c r="RAI12" s="617"/>
      <c r="RAJ12" s="617"/>
      <c r="RAK12" s="617"/>
      <c r="RAL12" s="617"/>
      <c r="RAM12" s="617"/>
      <c r="RAN12" s="617"/>
      <c r="RAO12" s="617"/>
      <c r="RAP12" s="617"/>
      <c r="RAQ12" s="617"/>
      <c r="RAR12" s="617"/>
      <c r="RAS12" s="617"/>
      <c r="RAT12" s="617"/>
      <c r="RAU12" s="617"/>
      <c r="RAV12" s="617"/>
      <c r="RAW12" s="617"/>
      <c r="RAX12" s="617"/>
      <c r="RAY12" s="617"/>
      <c r="RAZ12" s="617"/>
      <c r="RBA12" s="617"/>
      <c r="RBB12" s="617"/>
      <c r="RBC12" s="617"/>
      <c r="RBD12" s="617"/>
      <c r="RBE12" s="617"/>
      <c r="RBF12" s="617"/>
      <c r="RBG12" s="617"/>
      <c r="RBH12" s="617"/>
      <c r="RBI12" s="617"/>
      <c r="RBJ12" s="617"/>
      <c r="RBK12" s="617"/>
      <c r="RBL12" s="617"/>
      <c r="RBM12" s="617"/>
      <c r="RBN12" s="617"/>
      <c r="RBO12" s="617"/>
      <c r="RBP12" s="617"/>
      <c r="RBQ12" s="617"/>
      <c r="RBR12" s="617"/>
      <c r="RBS12" s="617"/>
      <c r="RBT12" s="617"/>
      <c r="RBU12" s="617"/>
      <c r="RBV12" s="617"/>
      <c r="RBW12" s="617"/>
      <c r="RBX12" s="617"/>
      <c r="RBY12" s="617"/>
      <c r="RBZ12" s="617"/>
      <c r="RCA12" s="617"/>
      <c r="RCB12" s="617"/>
      <c r="RCC12" s="617"/>
      <c r="RCD12" s="617"/>
      <c r="RCE12" s="617"/>
      <c r="RCF12" s="617"/>
      <c r="RCG12" s="617"/>
      <c r="RCH12" s="617"/>
      <c r="RCI12" s="617"/>
      <c r="RCJ12" s="617"/>
      <c r="RCK12" s="617"/>
      <c r="RCL12" s="617"/>
      <c r="RCM12" s="617"/>
      <c r="RCN12" s="617"/>
      <c r="RCO12" s="617"/>
      <c r="RCP12" s="617"/>
      <c r="RCQ12" s="617"/>
      <c r="RCR12" s="617"/>
      <c r="RCS12" s="617"/>
      <c r="RCT12" s="617"/>
      <c r="RCU12" s="617"/>
      <c r="RCV12" s="617"/>
      <c r="RCW12" s="617"/>
      <c r="RCX12" s="617"/>
      <c r="RCY12" s="617"/>
      <c r="RCZ12" s="617"/>
      <c r="RDA12" s="617"/>
      <c r="RDB12" s="617"/>
      <c r="RDC12" s="617"/>
      <c r="RDD12" s="617"/>
      <c r="RDE12" s="617"/>
      <c r="RDF12" s="617"/>
      <c r="RDG12" s="617"/>
      <c r="RDH12" s="617"/>
      <c r="RDI12" s="617"/>
      <c r="RDJ12" s="617"/>
      <c r="RDK12" s="617"/>
      <c r="RDL12" s="617"/>
      <c r="RDM12" s="617"/>
      <c r="RDN12" s="617"/>
      <c r="RDO12" s="617"/>
      <c r="RDP12" s="617"/>
      <c r="RDQ12" s="617"/>
      <c r="RDR12" s="617"/>
      <c r="RDS12" s="617"/>
      <c r="RDT12" s="617"/>
      <c r="RDU12" s="617"/>
      <c r="RDV12" s="617"/>
      <c r="RDW12" s="617"/>
      <c r="RDX12" s="617"/>
      <c r="RDY12" s="617"/>
      <c r="RDZ12" s="617"/>
      <c r="REA12" s="617"/>
      <c r="REB12" s="617"/>
      <c r="REC12" s="617"/>
      <c r="RED12" s="617"/>
      <c r="REE12" s="617"/>
      <c r="REF12" s="617"/>
      <c r="REG12" s="617"/>
      <c r="REH12" s="617"/>
      <c r="REI12" s="617"/>
      <c r="REJ12" s="617"/>
      <c r="REK12" s="617"/>
      <c r="REL12" s="617"/>
      <c r="REM12" s="617"/>
      <c r="REN12" s="617"/>
      <c r="REO12" s="617"/>
      <c r="REP12" s="617"/>
      <c r="REQ12" s="617"/>
      <c r="RER12" s="617"/>
      <c r="RES12" s="617"/>
      <c r="RET12" s="617"/>
      <c r="REU12" s="617"/>
      <c r="REV12" s="617"/>
      <c r="REW12" s="617"/>
      <c r="REX12" s="617"/>
      <c r="REY12" s="617"/>
      <c r="REZ12" s="617"/>
      <c r="RFA12" s="617"/>
      <c r="RFB12" s="617"/>
      <c r="RFC12" s="617"/>
      <c r="RFD12" s="617"/>
      <c r="RFE12" s="617"/>
      <c r="RFF12" s="617"/>
      <c r="RFG12" s="617"/>
      <c r="RFH12" s="617"/>
      <c r="RFI12" s="617"/>
      <c r="RFJ12" s="617"/>
      <c r="RFK12" s="617"/>
      <c r="RFL12" s="617"/>
      <c r="RFM12" s="617"/>
      <c r="RFN12" s="617"/>
      <c r="RFO12" s="617"/>
      <c r="RFP12" s="617"/>
      <c r="RFQ12" s="617"/>
      <c r="RFR12" s="617"/>
      <c r="RFS12" s="617"/>
      <c r="RFT12" s="617"/>
      <c r="RFU12" s="617"/>
      <c r="RFV12" s="617"/>
      <c r="RFW12" s="617"/>
      <c r="RFX12" s="617"/>
      <c r="RFY12" s="617"/>
      <c r="RFZ12" s="617"/>
      <c r="RGA12" s="617"/>
      <c r="RGB12" s="617"/>
      <c r="RGC12" s="617"/>
      <c r="RGD12" s="617"/>
      <c r="RGE12" s="617"/>
      <c r="RGF12" s="617"/>
      <c r="RGG12" s="617"/>
      <c r="RGH12" s="617"/>
      <c r="RGI12" s="617"/>
      <c r="RGJ12" s="617"/>
      <c r="RGK12" s="617"/>
      <c r="RGL12" s="617"/>
      <c r="RGM12" s="617"/>
      <c r="RGN12" s="617"/>
      <c r="RGO12" s="617"/>
      <c r="RGP12" s="617"/>
      <c r="RGQ12" s="617"/>
      <c r="RGR12" s="617"/>
      <c r="RGS12" s="617"/>
      <c r="RGT12" s="617"/>
      <c r="RGU12" s="617"/>
      <c r="RGV12" s="617"/>
      <c r="RGW12" s="617"/>
      <c r="RGX12" s="617"/>
      <c r="RGY12" s="617"/>
      <c r="RGZ12" s="617"/>
      <c r="RHA12" s="617"/>
      <c r="RHB12" s="617"/>
      <c r="RHC12" s="617"/>
      <c r="RHD12" s="617"/>
      <c r="RHE12" s="617"/>
      <c r="RHF12" s="617"/>
      <c r="RHG12" s="617"/>
      <c r="RHH12" s="617"/>
      <c r="RHI12" s="617"/>
      <c r="RHJ12" s="617"/>
      <c r="RHK12" s="617"/>
      <c r="RHL12" s="617"/>
      <c r="RHM12" s="617"/>
      <c r="RHN12" s="617"/>
      <c r="RHO12" s="617"/>
      <c r="RHP12" s="617"/>
      <c r="RHQ12" s="617"/>
      <c r="RHR12" s="617"/>
      <c r="RHS12" s="617"/>
      <c r="RHT12" s="617"/>
      <c r="RHU12" s="617"/>
      <c r="RHV12" s="617"/>
      <c r="RHW12" s="617"/>
      <c r="RHX12" s="617"/>
      <c r="RHY12" s="617"/>
      <c r="RHZ12" s="617"/>
      <c r="RIA12" s="617"/>
      <c r="RIB12" s="617"/>
      <c r="RIC12" s="617"/>
      <c r="RID12" s="617"/>
      <c r="RIE12" s="617"/>
      <c r="RIF12" s="617"/>
      <c r="RIG12" s="617"/>
      <c r="RIH12" s="617"/>
      <c r="RII12" s="617"/>
      <c r="RIJ12" s="617"/>
      <c r="RIK12" s="617"/>
      <c r="RIL12" s="617"/>
      <c r="RIM12" s="617"/>
      <c r="RIN12" s="617"/>
      <c r="RIO12" s="617"/>
      <c r="RIP12" s="617"/>
      <c r="RIQ12" s="617"/>
      <c r="RIR12" s="617"/>
      <c r="RIS12" s="617"/>
      <c r="RIT12" s="617"/>
      <c r="RIU12" s="617"/>
      <c r="RIV12" s="617"/>
      <c r="RIW12" s="617"/>
      <c r="RIX12" s="617"/>
      <c r="RIY12" s="617"/>
      <c r="RIZ12" s="617"/>
      <c r="RJA12" s="617"/>
      <c r="RJB12" s="617"/>
      <c r="RJC12" s="617"/>
      <c r="RJD12" s="617"/>
      <c r="RJE12" s="617"/>
      <c r="RJF12" s="617"/>
      <c r="RJG12" s="617"/>
      <c r="RJH12" s="617"/>
      <c r="RJI12" s="617"/>
      <c r="RJJ12" s="617"/>
      <c r="RJK12" s="617"/>
      <c r="RJL12" s="617"/>
      <c r="RJM12" s="617"/>
      <c r="RJN12" s="617"/>
      <c r="RJO12" s="617"/>
      <c r="RJP12" s="617"/>
      <c r="RJQ12" s="617"/>
      <c r="RJR12" s="617"/>
      <c r="RJS12" s="617"/>
      <c r="RJT12" s="617"/>
      <c r="RJU12" s="617"/>
      <c r="RJV12" s="617"/>
      <c r="RJW12" s="617"/>
      <c r="RJX12" s="617"/>
      <c r="RJY12" s="617"/>
      <c r="RJZ12" s="617"/>
      <c r="RKA12" s="617"/>
      <c r="RKB12" s="617"/>
      <c r="RKC12" s="617"/>
      <c r="RKD12" s="617"/>
      <c r="RKE12" s="617"/>
      <c r="RKF12" s="617"/>
      <c r="RKG12" s="617"/>
      <c r="RKH12" s="617"/>
      <c r="RKI12" s="617"/>
      <c r="RKJ12" s="617"/>
      <c r="RKK12" s="617"/>
      <c r="RKL12" s="617"/>
      <c r="RKM12" s="617"/>
      <c r="RKN12" s="617"/>
      <c r="RKO12" s="617"/>
      <c r="RKP12" s="617"/>
      <c r="RKQ12" s="617"/>
      <c r="RKR12" s="617"/>
      <c r="RKS12" s="617"/>
      <c r="RKT12" s="617"/>
      <c r="RKU12" s="617"/>
      <c r="RKV12" s="617"/>
      <c r="RKW12" s="617"/>
      <c r="RKX12" s="617"/>
      <c r="RKY12" s="617"/>
      <c r="RKZ12" s="617"/>
      <c r="RLA12" s="617"/>
      <c r="RLB12" s="617"/>
      <c r="RLC12" s="617"/>
      <c r="RLD12" s="617"/>
      <c r="RLE12" s="617"/>
      <c r="RLF12" s="617"/>
      <c r="RLG12" s="617"/>
      <c r="RLH12" s="617"/>
      <c r="RLI12" s="617"/>
      <c r="RLJ12" s="617"/>
      <c r="RLK12" s="617"/>
      <c r="RLL12" s="617"/>
      <c r="RLM12" s="617"/>
      <c r="RLN12" s="617"/>
      <c r="RLO12" s="617"/>
      <c r="RLP12" s="617"/>
      <c r="RLQ12" s="617"/>
      <c r="RLR12" s="617"/>
      <c r="RLS12" s="617"/>
      <c r="RLT12" s="617"/>
      <c r="RLU12" s="617"/>
      <c r="RLV12" s="617"/>
      <c r="RLW12" s="617"/>
      <c r="RLX12" s="617"/>
      <c r="RLY12" s="617"/>
      <c r="RLZ12" s="617"/>
      <c r="RMA12" s="617"/>
      <c r="RMB12" s="617"/>
      <c r="RMC12" s="617"/>
      <c r="RMD12" s="617"/>
      <c r="RME12" s="617"/>
      <c r="RMF12" s="617"/>
      <c r="RMG12" s="617"/>
      <c r="RMH12" s="617"/>
      <c r="RMI12" s="617"/>
      <c r="RMJ12" s="617"/>
      <c r="RMK12" s="617"/>
      <c r="RML12" s="617"/>
      <c r="RMM12" s="617"/>
      <c r="RMN12" s="617"/>
      <c r="RMO12" s="617"/>
      <c r="RMP12" s="617"/>
      <c r="RMQ12" s="617"/>
      <c r="RMR12" s="617"/>
      <c r="RMS12" s="617"/>
      <c r="RMT12" s="617"/>
      <c r="RMU12" s="617"/>
      <c r="RMV12" s="617"/>
      <c r="RMW12" s="617"/>
      <c r="RMX12" s="617"/>
      <c r="RMY12" s="617"/>
      <c r="RMZ12" s="617"/>
      <c r="RNA12" s="617"/>
      <c r="RNB12" s="617"/>
      <c r="RNC12" s="617"/>
      <c r="RND12" s="617"/>
      <c r="RNE12" s="617"/>
      <c r="RNF12" s="617"/>
      <c r="RNG12" s="617"/>
      <c r="RNH12" s="617"/>
      <c r="RNI12" s="617"/>
      <c r="RNJ12" s="617"/>
      <c r="RNK12" s="617"/>
      <c r="RNL12" s="617"/>
      <c r="RNM12" s="617"/>
      <c r="RNN12" s="617"/>
      <c r="RNO12" s="617"/>
      <c r="RNP12" s="617"/>
      <c r="RNQ12" s="617"/>
      <c r="RNR12" s="617"/>
      <c r="RNS12" s="617"/>
      <c r="RNT12" s="617"/>
      <c r="RNU12" s="617"/>
      <c r="RNV12" s="617"/>
      <c r="RNW12" s="617"/>
      <c r="RNX12" s="617"/>
      <c r="RNY12" s="617"/>
      <c r="RNZ12" s="617"/>
      <c r="ROA12" s="617"/>
      <c r="ROB12" s="617"/>
      <c r="ROC12" s="617"/>
      <c r="ROD12" s="617"/>
      <c r="ROE12" s="617"/>
      <c r="ROF12" s="617"/>
      <c r="ROG12" s="617"/>
      <c r="ROH12" s="617"/>
      <c r="ROI12" s="617"/>
      <c r="ROJ12" s="617"/>
      <c r="ROK12" s="617"/>
      <c r="ROL12" s="617"/>
      <c r="ROM12" s="617"/>
      <c r="RON12" s="617"/>
      <c r="ROO12" s="617"/>
      <c r="ROP12" s="617"/>
      <c r="ROQ12" s="617"/>
      <c r="ROR12" s="617"/>
      <c r="ROS12" s="617"/>
      <c r="ROT12" s="617"/>
      <c r="ROU12" s="617"/>
      <c r="ROV12" s="617"/>
      <c r="ROW12" s="617"/>
      <c r="ROX12" s="617"/>
      <c r="ROY12" s="617"/>
      <c r="ROZ12" s="617"/>
      <c r="RPA12" s="617"/>
      <c r="RPB12" s="617"/>
      <c r="RPC12" s="617"/>
      <c r="RPD12" s="617"/>
      <c r="RPE12" s="617"/>
      <c r="RPF12" s="617"/>
      <c r="RPG12" s="617"/>
      <c r="RPH12" s="617"/>
      <c r="RPI12" s="617"/>
      <c r="RPJ12" s="617"/>
      <c r="RPK12" s="617"/>
      <c r="RPL12" s="617"/>
      <c r="RPM12" s="617"/>
      <c r="RPN12" s="617"/>
      <c r="RPO12" s="617"/>
      <c r="RPP12" s="617"/>
      <c r="RPQ12" s="617"/>
      <c r="RPR12" s="617"/>
      <c r="RPS12" s="617"/>
      <c r="RPT12" s="617"/>
      <c r="RPU12" s="617"/>
      <c r="RPV12" s="617"/>
      <c r="RPW12" s="617"/>
      <c r="RPX12" s="617"/>
      <c r="RPY12" s="617"/>
      <c r="RPZ12" s="617"/>
      <c r="RQA12" s="617"/>
      <c r="RQB12" s="617"/>
      <c r="RQC12" s="617"/>
      <c r="RQD12" s="617"/>
      <c r="RQE12" s="617"/>
      <c r="RQF12" s="617"/>
      <c r="RQG12" s="617"/>
      <c r="RQH12" s="617"/>
      <c r="RQI12" s="617"/>
      <c r="RQJ12" s="617"/>
      <c r="RQK12" s="617"/>
      <c r="RQL12" s="617"/>
      <c r="RQM12" s="617"/>
      <c r="RQN12" s="617"/>
      <c r="RQO12" s="617"/>
      <c r="RQP12" s="617"/>
      <c r="RQQ12" s="617"/>
      <c r="RQR12" s="617"/>
      <c r="RQS12" s="617"/>
      <c r="RQT12" s="617"/>
      <c r="RQU12" s="617"/>
      <c r="RQV12" s="617"/>
      <c r="RQW12" s="617"/>
      <c r="RQX12" s="617"/>
      <c r="RQY12" s="617"/>
      <c r="RQZ12" s="617"/>
      <c r="RRA12" s="617"/>
      <c r="RRB12" s="617"/>
      <c r="RRC12" s="617"/>
      <c r="RRD12" s="617"/>
      <c r="RRE12" s="617"/>
      <c r="RRF12" s="617"/>
      <c r="RRG12" s="617"/>
      <c r="RRH12" s="617"/>
      <c r="RRI12" s="617"/>
      <c r="RRJ12" s="617"/>
      <c r="RRK12" s="617"/>
      <c r="RRL12" s="617"/>
      <c r="RRM12" s="617"/>
      <c r="RRN12" s="617"/>
      <c r="RRO12" s="617"/>
      <c r="RRP12" s="617"/>
      <c r="RRQ12" s="617"/>
      <c r="RRR12" s="617"/>
      <c r="RRS12" s="617"/>
      <c r="RRT12" s="617"/>
      <c r="RRU12" s="617"/>
      <c r="RRV12" s="617"/>
      <c r="RRW12" s="617"/>
      <c r="RRX12" s="617"/>
      <c r="RRY12" s="617"/>
      <c r="RRZ12" s="617"/>
      <c r="RSA12" s="617"/>
      <c r="RSB12" s="617"/>
      <c r="RSC12" s="617"/>
      <c r="RSD12" s="617"/>
      <c r="RSE12" s="617"/>
      <c r="RSF12" s="617"/>
      <c r="RSG12" s="617"/>
      <c r="RSH12" s="617"/>
      <c r="RSI12" s="617"/>
      <c r="RSJ12" s="617"/>
      <c r="RSK12" s="617"/>
      <c r="RSL12" s="617"/>
      <c r="RSM12" s="617"/>
      <c r="RSN12" s="617"/>
      <c r="RSO12" s="617"/>
      <c r="RSP12" s="617"/>
      <c r="RSQ12" s="617"/>
      <c r="RSR12" s="617"/>
      <c r="RSS12" s="617"/>
      <c r="RST12" s="617"/>
      <c r="RSU12" s="617"/>
      <c r="RSV12" s="617"/>
      <c r="RSW12" s="617"/>
      <c r="RSX12" s="617"/>
      <c r="RSY12" s="617"/>
      <c r="RSZ12" s="617"/>
      <c r="RTA12" s="617"/>
      <c r="RTB12" s="617"/>
      <c r="RTC12" s="617"/>
      <c r="RTD12" s="617"/>
      <c r="RTE12" s="617"/>
      <c r="RTF12" s="617"/>
      <c r="RTG12" s="617"/>
      <c r="RTH12" s="617"/>
      <c r="RTI12" s="617"/>
      <c r="RTJ12" s="617"/>
      <c r="RTK12" s="617"/>
      <c r="RTL12" s="617"/>
      <c r="RTM12" s="617"/>
      <c r="RTN12" s="617"/>
      <c r="RTO12" s="617"/>
      <c r="RTP12" s="617"/>
      <c r="RTQ12" s="617"/>
      <c r="RTR12" s="617"/>
      <c r="RTS12" s="617"/>
      <c r="RTT12" s="617"/>
      <c r="RTU12" s="617"/>
      <c r="RTV12" s="617"/>
      <c r="RTW12" s="617"/>
      <c r="RTX12" s="617"/>
      <c r="RTY12" s="617"/>
      <c r="RTZ12" s="617"/>
      <c r="RUA12" s="617"/>
      <c r="RUB12" s="617"/>
      <c r="RUC12" s="617"/>
      <c r="RUD12" s="617"/>
      <c r="RUE12" s="617"/>
      <c r="RUF12" s="617"/>
      <c r="RUG12" s="617"/>
      <c r="RUH12" s="617"/>
      <c r="RUI12" s="617"/>
      <c r="RUJ12" s="617"/>
      <c r="RUK12" s="617"/>
      <c r="RUL12" s="617"/>
      <c r="RUM12" s="617"/>
      <c r="RUN12" s="617"/>
      <c r="RUO12" s="617"/>
      <c r="RUP12" s="617"/>
      <c r="RUQ12" s="617"/>
      <c r="RUR12" s="617"/>
      <c r="RUS12" s="617"/>
      <c r="RUT12" s="617"/>
      <c r="RUU12" s="617"/>
      <c r="RUV12" s="617"/>
      <c r="RUW12" s="617"/>
      <c r="RUX12" s="617"/>
      <c r="RUY12" s="617"/>
      <c r="RUZ12" s="617"/>
      <c r="RVA12" s="617"/>
      <c r="RVB12" s="617"/>
      <c r="RVC12" s="617"/>
      <c r="RVD12" s="617"/>
      <c r="RVE12" s="617"/>
      <c r="RVF12" s="617"/>
      <c r="RVG12" s="617"/>
      <c r="RVH12" s="617"/>
      <c r="RVI12" s="617"/>
      <c r="RVJ12" s="617"/>
      <c r="RVK12" s="617"/>
      <c r="RVL12" s="617"/>
      <c r="RVM12" s="617"/>
      <c r="RVN12" s="617"/>
      <c r="RVO12" s="617"/>
      <c r="RVP12" s="617"/>
      <c r="RVQ12" s="617"/>
      <c r="RVR12" s="617"/>
      <c r="RVS12" s="617"/>
      <c r="RVT12" s="617"/>
      <c r="RVU12" s="617"/>
      <c r="RVV12" s="617"/>
      <c r="RVW12" s="617"/>
      <c r="RVX12" s="617"/>
      <c r="RVY12" s="617"/>
      <c r="RVZ12" s="617"/>
      <c r="RWA12" s="617"/>
      <c r="RWB12" s="617"/>
      <c r="RWC12" s="617"/>
      <c r="RWD12" s="617"/>
      <c r="RWE12" s="617"/>
      <c r="RWF12" s="617"/>
      <c r="RWG12" s="617"/>
      <c r="RWH12" s="617"/>
      <c r="RWI12" s="617"/>
      <c r="RWJ12" s="617"/>
      <c r="RWK12" s="617"/>
      <c r="RWL12" s="617"/>
      <c r="RWM12" s="617"/>
      <c r="RWN12" s="617"/>
      <c r="RWO12" s="617"/>
      <c r="RWP12" s="617"/>
      <c r="RWQ12" s="617"/>
      <c r="RWR12" s="617"/>
      <c r="RWS12" s="617"/>
      <c r="RWT12" s="617"/>
      <c r="RWU12" s="617"/>
      <c r="RWV12" s="617"/>
      <c r="RWW12" s="617"/>
      <c r="RWX12" s="617"/>
      <c r="RWY12" s="617"/>
      <c r="RWZ12" s="617"/>
      <c r="RXA12" s="617"/>
      <c r="RXB12" s="617"/>
      <c r="RXC12" s="617"/>
      <c r="RXD12" s="617"/>
      <c r="RXE12" s="617"/>
      <c r="RXF12" s="617"/>
      <c r="RXG12" s="617"/>
      <c r="RXH12" s="617"/>
      <c r="RXI12" s="617"/>
      <c r="RXJ12" s="617"/>
      <c r="RXK12" s="617"/>
      <c r="RXL12" s="617"/>
      <c r="RXM12" s="617"/>
      <c r="RXN12" s="617"/>
      <c r="RXO12" s="617"/>
      <c r="RXP12" s="617"/>
      <c r="RXQ12" s="617"/>
      <c r="RXR12" s="617"/>
      <c r="RXS12" s="617"/>
      <c r="RXT12" s="617"/>
      <c r="RXU12" s="617"/>
      <c r="RXV12" s="617"/>
      <c r="RXW12" s="617"/>
      <c r="RXX12" s="617"/>
      <c r="RXY12" s="617"/>
      <c r="RXZ12" s="617"/>
      <c r="RYA12" s="617"/>
      <c r="RYB12" s="617"/>
      <c r="RYC12" s="617"/>
      <c r="RYD12" s="617"/>
      <c r="RYE12" s="617"/>
      <c r="RYF12" s="617"/>
      <c r="RYG12" s="617"/>
      <c r="RYH12" s="617"/>
      <c r="RYI12" s="617"/>
      <c r="RYJ12" s="617"/>
      <c r="RYK12" s="617"/>
      <c r="RYL12" s="617"/>
      <c r="RYM12" s="617"/>
      <c r="RYN12" s="617"/>
      <c r="RYO12" s="617"/>
      <c r="RYP12" s="617"/>
      <c r="RYQ12" s="617"/>
      <c r="RYR12" s="617"/>
      <c r="RYS12" s="617"/>
      <c r="RYT12" s="617"/>
      <c r="RYU12" s="617"/>
      <c r="RYV12" s="617"/>
      <c r="RYW12" s="617"/>
      <c r="RYX12" s="617"/>
      <c r="RYY12" s="617"/>
      <c r="RYZ12" s="617"/>
      <c r="RZA12" s="617"/>
      <c r="RZB12" s="617"/>
      <c r="RZC12" s="617"/>
      <c r="RZD12" s="617"/>
      <c r="RZE12" s="617"/>
      <c r="RZF12" s="617"/>
      <c r="RZG12" s="617"/>
      <c r="RZH12" s="617"/>
      <c r="RZI12" s="617"/>
      <c r="RZJ12" s="617"/>
      <c r="RZK12" s="617"/>
      <c r="RZL12" s="617"/>
      <c r="RZM12" s="617"/>
      <c r="RZN12" s="617"/>
      <c r="RZO12" s="617"/>
      <c r="RZP12" s="617"/>
      <c r="RZQ12" s="617"/>
      <c r="RZR12" s="617"/>
      <c r="RZS12" s="617"/>
      <c r="RZT12" s="617"/>
      <c r="RZU12" s="617"/>
      <c r="RZV12" s="617"/>
      <c r="RZW12" s="617"/>
      <c r="RZX12" s="617"/>
      <c r="RZY12" s="617"/>
      <c r="RZZ12" s="617"/>
      <c r="SAA12" s="617"/>
      <c r="SAB12" s="617"/>
      <c r="SAC12" s="617"/>
      <c r="SAD12" s="617"/>
      <c r="SAE12" s="617"/>
      <c r="SAF12" s="617"/>
      <c r="SAG12" s="617"/>
      <c r="SAH12" s="617"/>
      <c r="SAI12" s="617"/>
      <c r="SAJ12" s="617"/>
      <c r="SAK12" s="617"/>
      <c r="SAL12" s="617"/>
      <c r="SAM12" s="617"/>
      <c r="SAN12" s="617"/>
      <c r="SAO12" s="617"/>
      <c r="SAP12" s="617"/>
      <c r="SAQ12" s="617"/>
      <c r="SAR12" s="617"/>
      <c r="SAS12" s="617"/>
      <c r="SAT12" s="617"/>
      <c r="SAU12" s="617"/>
      <c r="SAV12" s="617"/>
      <c r="SAW12" s="617"/>
      <c r="SAX12" s="617"/>
      <c r="SAY12" s="617"/>
      <c r="SAZ12" s="617"/>
      <c r="SBA12" s="617"/>
      <c r="SBB12" s="617"/>
      <c r="SBC12" s="617"/>
      <c r="SBD12" s="617"/>
      <c r="SBE12" s="617"/>
      <c r="SBF12" s="617"/>
      <c r="SBG12" s="617"/>
      <c r="SBH12" s="617"/>
      <c r="SBI12" s="617"/>
      <c r="SBJ12" s="617"/>
      <c r="SBK12" s="617"/>
      <c r="SBL12" s="617"/>
      <c r="SBM12" s="617"/>
      <c r="SBN12" s="617"/>
      <c r="SBO12" s="617"/>
      <c r="SBP12" s="617"/>
      <c r="SBQ12" s="617"/>
      <c r="SBR12" s="617"/>
      <c r="SBS12" s="617"/>
      <c r="SBT12" s="617"/>
      <c r="SBU12" s="617"/>
      <c r="SBV12" s="617"/>
      <c r="SBW12" s="617"/>
      <c r="SBX12" s="617"/>
      <c r="SBY12" s="617"/>
      <c r="SBZ12" s="617"/>
      <c r="SCA12" s="617"/>
      <c r="SCB12" s="617"/>
      <c r="SCC12" s="617"/>
      <c r="SCD12" s="617"/>
      <c r="SCE12" s="617"/>
      <c r="SCF12" s="617"/>
      <c r="SCG12" s="617"/>
      <c r="SCH12" s="617"/>
      <c r="SCI12" s="617"/>
      <c r="SCJ12" s="617"/>
      <c r="SCK12" s="617"/>
      <c r="SCL12" s="617"/>
      <c r="SCM12" s="617"/>
      <c r="SCN12" s="617"/>
      <c r="SCO12" s="617"/>
      <c r="SCP12" s="617"/>
      <c r="SCQ12" s="617"/>
      <c r="SCR12" s="617"/>
      <c r="SCS12" s="617"/>
      <c r="SCT12" s="617"/>
      <c r="SCU12" s="617"/>
      <c r="SCV12" s="617"/>
      <c r="SCW12" s="617"/>
      <c r="SCX12" s="617"/>
      <c r="SCY12" s="617"/>
      <c r="SCZ12" s="617"/>
      <c r="SDA12" s="617"/>
      <c r="SDB12" s="617"/>
      <c r="SDC12" s="617"/>
      <c r="SDD12" s="617"/>
      <c r="SDE12" s="617"/>
      <c r="SDF12" s="617"/>
      <c r="SDG12" s="617"/>
      <c r="SDH12" s="617"/>
      <c r="SDI12" s="617"/>
      <c r="SDJ12" s="617"/>
      <c r="SDK12" s="617"/>
      <c r="SDL12" s="617"/>
      <c r="SDM12" s="617"/>
      <c r="SDN12" s="617"/>
      <c r="SDO12" s="617"/>
      <c r="SDP12" s="617"/>
      <c r="SDQ12" s="617"/>
      <c r="SDR12" s="617"/>
      <c r="SDS12" s="617"/>
      <c r="SDT12" s="617"/>
      <c r="SDU12" s="617"/>
      <c r="SDV12" s="617"/>
      <c r="SDW12" s="617"/>
      <c r="SDX12" s="617"/>
      <c r="SDY12" s="617"/>
      <c r="SDZ12" s="617"/>
      <c r="SEA12" s="617"/>
      <c r="SEB12" s="617"/>
      <c r="SEC12" s="617"/>
      <c r="SED12" s="617"/>
      <c r="SEE12" s="617"/>
      <c r="SEF12" s="617"/>
      <c r="SEG12" s="617"/>
      <c r="SEH12" s="617"/>
      <c r="SEI12" s="617"/>
      <c r="SEJ12" s="617"/>
      <c r="SEK12" s="617"/>
      <c r="SEL12" s="617"/>
      <c r="SEM12" s="617"/>
      <c r="SEN12" s="617"/>
      <c r="SEO12" s="617"/>
      <c r="SEP12" s="617"/>
      <c r="SEQ12" s="617"/>
      <c r="SER12" s="617"/>
      <c r="SES12" s="617"/>
      <c r="SET12" s="617"/>
      <c r="SEU12" s="617"/>
      <c r="SEV12" s="617"/>
      <c r="SEW12" s="617"/>
      <c r="SEX12" s="617"/>
      <c r="SEY12" s="617"/>
      <c r="SEZ12" s="617"/>
      <c r="SFA12" s="617"/>
      <c r="SFB12" s="617"/>
      <c r="SFC12" s="617"/>
      <c r="SFD12" s="617"/>
      <c r="SFE12" s="617"/>
      <c r="SFF12" s="617"/>
      <c r="SFG12" s="617"/>
      <c r="SFH12" s="617"/>
      <c r="SFI12" s="617"/>
      <c r="SFJ12" s="617"/>
      <c r="SFK12" s="617"/>
      <c r="SFL12" s="617"/>
      <c r="SFM12" s="617"/>
      <c r="SFN12" s="617"/>
      <c r="SFO12" s="617"/>
      <c r="SFP12" s="617"/>
      <c r="SFQ12" s="617"/>
      <c r="SFR12" s="617"/>
      <c r="SFS12" s="617"/>
      <c r="SFT12" s="617"/>
      <c r="SFU12" s="617"/>
      <c r="SFV12" s="617"/>
      <c r="SFW12" s="617"/>
      <c r="SFX12" s="617"/>
      <c r="SFY12" s="617"/>
      <c r="SFZ12" s="617"/>
      <c r="SGA12" s="617"/>
      <c r="SGB12" s="617"/>
      <c r="SGC12" s="617"/>
      <c r="SGD12" s="617"/>
      <c r="SGE12" s="617"/>
      <c r="SGF12" s="617"/>
      <c r="SGG12" s="617"/>
      <c r="SGH12" s="617"/>
      <c r="SGI12" s="617"/>
      <c r="SGJ12" s="617"/>
      <c r="SGK12" s="617"/>
      <c r="SGL12" s="617"/>
      <c r="SGM12" s="617"/>
      <c r="SGN12" s="617"/>
      <c r="SGO12" s="617"/>
      <c r="SGP12" s="617"/>
      <c r="SGQ12" s="617"/>
      <c r="SGR12" s="617"/>
      <c r="SGS12" s="617"/>
      <c r="SGT12" s="617"/>
      <c r="SGU12" s="617"/>
      <c r="SGV12" s="617"/>
      <c r="SGW12" s="617"/>
      <c r="SGX12" s="617"/>
      <c r="SGY12" s="617"/>
      <c r="SGZ12" s="617"/>
      <c r="SHA12" s="617"/>
      <c r="SHB12" s="617"/>
      <c r="SHC12" s="617"/>
      <c r="SHD12" s="617"/>
      <c r="SHE12" s="617"/>
      <c r="SHF12" s="617"/>
      <c r="SHG12" s="617"/>
      <c r="SHH12" s="617"/>
      <c r="SHI12" s="617"/>
      <c r="SHJ12" s="617"/>
      <c r="SHK12" s="617"/>
      <c r="SHL12" s="617"/>
      <c r="SHM12" s="617"/>
      <c r="SHN12" s="617"/>
      <c r="SHO12" s="617"/>
      <c r="SHP12" s="617"/>
      <c r="SHQ12" s="617"/>
      <c r="SHR12" s="617"/>
      <c r="SHS12" s="617"/>
      <c r="SHT12" s="617"/>
      <c r="SHU12" s="617"/>
      <c r="SHV12" s="617"/>
      <c r="SHW12" s="617"/>
      <c r="SHX12" s="617"/>
      <c r="SHY12" s="617"/>
      <c r="SHZ12" s="617"/>
      <c r="SIA12" s="617"/>
      <c r="SIB12" s="617"/>
      <c r="SIC12" s="617"/>
      <c r="SID12" s="617"/>
      <c r="SIE12" s="617"/>
      <c r="SIF12" s="617"/>
      <c r="SIG12" s="617"/>
      <c r="SIH12" s="617"/>
      <c r="SII12" s="617"/>
      <c r="SIJ12" s="617"/>
      <c r="SIK12" s="617"/>
      <c r="SIL12" s="617"/>
      <c r="SIM12" s="617"/>
      <c r="SIN12" s="617"/>
      <c r="SIO12" s="617"/>
      <c r="SIP12" s="617"/>
      <c r="SIQ12" s="617"/>
      <c r="SIR12" s="617"/>
      <c r="SIS12" s="617"/>
      <c r="SIT12" s="617"/>
      <c r="SIU12" s="617"/>
      <c r="SIV12" s="617"/>
      <c r="SIW12" s="617"/>
      <c r="SIX12" s="617"/>
      <c r="SIY12" s="617"/>
      <c r="SIZ12" s="617"/>
      <c r="SJA12" s="617"/>
      <c r="SJB12" s="617"/>
      <c r="SJC12" s="617"/>
      <c r="SJD12" s="617"/>
      <c r="SJE12" s="617"/>
      <c r="SJF12" s="617"/>
      <c r="SJG12" s="617"/>
      <c r="SJH12" s="617"/>
      <c r="SJI12" s="617"/>
      <c r="SJJ12" s="617"/>
      <c r="SJK12" s="617"/>
      <c r="SJL12" s="617"/>
      <c r="SJM12" s="617"/>
      <c r="SJN12" s="617"/>
      <c r="SJO12" s="617"/>
      <c r="SJP12" s="617"/>
      <c r="SJQ12" s="617"/>
      <c r="SJR12" s="617"/>
      <c r="SJS12" s="617"/>
      <c r="SJT12" s="617"/>
      <c r="SJU12" s="617"/>
      <c r="SJV12" s="617"/>
      <c r="SJW12" s="617"/>
      <c r="SJX12" s="617"/>
      <c r="SJY12" s="617"/>
      <c r="SJZ12" s="617"/>
      <c r="SKA12" s="617"/>
      <c r="SKB12" s="617"/>
      <c r="SKC12" s="617"/>
      <c r="SKD12" s="617"/>
      <c r="SKE12" s="617"/>
      <c r="SKF12" s="617"/>
      <c r="SKG12" s="617"/>
      <c r="SKH12" s="617"/>
      <c r="SKI12" s="617"/>
      <c r="SKJ12" s="617"/>
      <c r="SKK12" s="617"/>
      <c r="SKL12" s="617"/>
      <c r="SKM12" s="617"/>
      <c r="SKN12" s="617"/>
      <c r="SKO12" s="617"/>
      <c r="SKP12" s="617"/>
      <c r="SKQ12" s="617"/>
      <c r="SKR12" s="617"/>
      <c r="SKS12" s="617"/>
      <c r="SKT12" s="617"/>
      <c r="SKU12" s="617"/>
      <c r="SKV12" s="617"/>
      <c r="SKW12" s="617"/>
      <c r="SKX12" s="617"/>
      <c r="SKY12" s="617"/>
      <c r="SKZ12" s="617"/>
      <c r="SLA12" s="617"/>
      <c r="SLB12" s="617"/>
      <c r="SLC12" s="617"/>
      <c r="SLD12" s="617"/>
      <c r="SLE12" s="617"/>
      <c r="SLF12" s="617"/>
      <c r="SLG12" s="617"/>
      <c r="SLH12" s="617"/>
      <c r="SLI12" s="617"/>
      <c r="SLJ12" s="617"/>
      <c r="SLK12" s="617"/>
      <c r="SLL12" s="617"/>
      <c r="SLM12" s="617"/>
      <c r="SLN12" s="617"/>
      <c r="SLO12" s="617"/>
      <c r="SLP12" s="617"/>
      <c r="SLQ12" s="617"/>
      <c r="SLR12" s="617"/>
      <c r="SLS12" s="617"/>
      <c r="SLT12" s="617"/>
      <c r="SLU12" s="617"/>
      <c r="SLV12" s="617"/>
      <c r="SLW12" s="617"/>
      <c r="SLX12" s="617"/>
      <c r="SLY12" s="617"/>
      <c r="SLZ12" s="617"/>
      <c r="SMA12" s="617"/>
      <c r="SMB12" s="617"/>
      <c r="SMC12" s="617"/>
      <c r="SMD12" s="617"/>
      <c r="SME12" s="617"/>
      <c r="SMF12" s="617"/>
      <c r="SMG12" s="617"/>
      <c r="SMH12" s="617"/>
      <c r="SMI12" s="617"/>
      <c r="SMJ12" s="617"/>
      <c r="SMK12" s="617"/>
      <c r="SML12" s="617"/>
      <c r="SMM12" s="617"/>
      <c r="SMN12" s="617"/>
      <c r="SMO12" s="617"/>
      <c r="SMP12" s="617"/>
      <c r="SMQ12" s="617"/>
      <c r="SMR12" s="617"/>
      <c r="SMS12" s="617"/>
      <c r="SMT12" s="617"/>
      <c r="SMU12" s="617"/>
      <c r="SMV12" s="617"/>
      <c r="SMW12" s="617"/>
      <c r="SMX12" s="617"/>
      <c r="SMY12" s="617"/>
      <c r="SMZ12" s="617"/>
      <c r="SNA12" s="617"/>
      <c r="SNB12" s="617"/>
      <c r="SNC12" s="617"/>
      <c r="SND12" s="617"/>
      <c r="SNE12" s="617"/>
      <c r="SNF12" s="617"/>
      <c r="SNG12" s="617"/>
      <c r="SNH12" s="617"/>
      <c r="SNI12" s="617"/>
      <c r="SNJ12" s="617"/>
      <c r="SNK12" s="617"/>
      <c r="SNL12" s="617"/>
      <c r="SNM12" s="617"/>
      <c r="SNN12" s="617"/>
      <c r="SNO12" s="617"/>
      <c r="SNP12" s="617"/>
      <c r="SNQ12" s="617"/>
      <c r="SNR12" s="617"/>
      <c r="SNS12" s="617"/>
      <c r="SNT12" s="617"/>
      <c r="SNU12" s="617"/>
      <c r="SNV12" s="617"/>
      <c r="SNW12" s="617"/>
      <c r="SNX12" s="617"/>
      <c r="SNY12" s="617"/>
      <c r="SNZ12" s="617"/>
      <c r="SOA12" s="617"/>
      <c r="SOB12" s="617"/>
      <c r="SOC12" s="617"/>
      <c r="SOD12" s="617"/>
      <c r="SOE12" s="617"/>
      <c r="SOF12" s="617"/>
      <c r="SOG12" s="617"/>
      <c r="SOH12" s="617"/>
      <c r="SOI12" s="617"/>
      <c r="SOJ12" s="617"/>
      <c r="SOK12" s="617"/>
      <c r="SOL12" s="617"/>
      <c r="SOM12" s="617"/>
      <c r="SON12" s="617"/>
      <c r="SOO12" s="617"/>
      <c r="SOP12" s="617"/>
      <c r="SOQ12" s="617"/>
      <c r="SOR12" s="617"/>
      <c r="SOS12" s="617"/>
      <c r="SOT12" s="617"/>
      <c r="SOU12" s="617"/>
      <c r="SOV12" s="617"/>
      <c r="SOW12" s="617"/>
      <c r="SOX12" s="617"/>
      <c r="SOY12" s="617"/>
      <c r="SOZ12" s="617"/>
      <c r="SPA12" s="617"/>
      <c r="SPB12" s="617"/>
      <c r="SPC12" s="617"/>
      <c r="SPD12" s="617"/>
      <c r="SPE12" s="617"/>
      <c r="SPF12" s="617"/>
      <c r="SPG12" s="617"/>
      <c r="SPH12" s="617"/>
      <c r="SPI12" s="617"/>
      <c r="SPJ12" s="617"/>
      <c r="SPK12" s="617"/>
      <c r="SPL12" s="617"/>
      <c r="SPM12" s="617"/>
      <c r="SPN12" s="617"/>
      <c r="SPO12" s="617"/>
      <c r="SPP12" s="617"/>
      <c r="SPQ12" s="617"/>
      <c r="SPR12" s="617"/>
      <c r="SPS12" s="617"/>
      <c r="SPT12" s="617"/>
      <c r="SPU12" s="617"/>
      <c r="SPV12" s="617"/>
      <c r="SPW12" s="617"/>
      <c r="SPX12" s="617"/>
      <c r="SPY12" s="617"/>
      <c r="SPZ12" s="617"/>
      <c r="SQA12" s="617"/>
      <c r="SQB12" s="617"/>
      <c r="SQC12" s="617"/>
      <c r="SQD12" s="617"/>
      <c r="SQE12" s="617"/>
      <c r="SQF12" s="617"/>
      <c r="SQG12" s="617"/>
      <c r="SQH12" s="617"/>
      <c r="SQI12" s="617"/>
      <c r="SQJ12" s="617"/>
      <c r="SQK12" s="617"/>
      <c r="SQL12" s="617"/>
      <c r="SQM12" s="617"/>
      <c r="SQN12" s="617"/>
      <c r="SQO12" s="617"/>
      <c r="SQP12" s="617"/>
      <c r="SQQ12" s="617"/>
      <c r="SQR12" s="617"/>
      <c r="SQS12" s="617"/>
      <c r="SQT12" s="617"/>
      <c r="SQU12" s="617"/>
      <c r="SQV12" s="617"/>
      <c r="SQW12" s="617"/>
      <c r="SQX12" s="617"/>
      <c r="SQY12" s="617"/>
      <c r="SQZ12" s="617"/>
      <c r="SRA12" s="617"/>
      <c r="SRB12" s="617"/>
      <c r="SRC12" s="617"/>
      <c r="SRD12" s="617"/>
      <c r="SRE12" s="617"/>
      <c r="SRF12" s="617"/>
      <c r="SRG12" s="617"/>
      <c r="SRH12" s="617"/>
      <c r="SRI12" s="617"/>
      <c r="SRJ12" s="617"/>
      <c r="SRK12" s="617"/>
      <c r="SRL12" s="617"/>
      <c r="SRM12" s="617"/>
      <c r="SRN12" s="617"/>
      <c r="SRO12" s="617"/>
      <c r="SRP12" s="617"/>
      <c r="SRQ12" s="617"/>
      <c r="SRR12" s="617"/>
      <c r="SRS12" s="617"/>
      <c r="SRT12" s="617"/>
      <c r="SRU12" s="617"/>
      <c r="SRV12" s="617"/>
      <c r="SRW12" s="617"/>
      <c r="SRX12" s="617"/>
      <c r="SRY12" s="617"/>
      <c r="SRZ12" s="617"/>
      <c r="SSA12" s="617"/>
      <c r="SSB12" s="617"/>
      <c r="SSC12" s="617"/>
      <c r="SSD12" s="617"/>
      <c r="SSE12" s="617"/>
      <c r="SSF12" s="617"/>
      <c r="SSG12" s="617"/>
      <c r="SSH12" s="617"/>
      <c r="SSI12" s="617"/>
      <c r="SSJ12" s="617"/>
      <c r="SSK12" s="617"/>
      <c r="SSL12" s="617"/>
      <c r="SSM12" s="617"/>
      <c r="SSN12" s="617"/>
      <c r="SSO12" s="617"/>
      <c r="SSP12" s="617"/>
      <c r="SSQ12" s="617"/>
      <c r="SSR12" s="617"/>
      <c r="SSS12" s="617"/>
      <c r="SST12" s="617"/>
      <c r="SSU12" s="617"/>
      <c r="SSV12" s="617"/>
      <c r="SSW12" s="617"/>
      <c r="SSX12" s="617"/>
      <c r="SSY12" s="617"/>
      <c r="SSZ12" s="617"/>
      <c r="STA12" s="617"/>
      <c r="STB12" s="617"/>
      <c r="STC12" s="617"/>
      <c r="STD12" s="617"/>
      <c r="STE12" s="617"/>
      <c r="STF12" s="617"/>
      <c r="STG12" s="617"/>
      <c r="STH12" s="617"/>
      <c r="STI12" s="617"/>
      <c r="STJ12" s="617"/>
      <c r="STK12" s="617"/>
      <c r="STL12" s="617"/>
      <c r="STM12" s="617"/>
      <c r="STN12" s="617"/>
      <c r="STO12" s="617"/>
      <c r="STP12" s="617"/>
      <c r="STQ12" s="617"/>
      <c r="STR12" s="617"/>
      <c r="STS12" s="617"/>
      <c r="STT12" s="617"/>
      <c r="STU12" s="617"/>
      <c r="STV12" s="617"/>
      <c r="STW12" s="617"/>
      <c r="STX12" s="617"/>
      <c r="STY12" s="617"/>
      <c r="STZ12" s="617"/>
      <c r="SUA12" s="617"/>
      <c r="SUB12" s="617"/>
      <c r="SUC12" s="617"/>
      <c r="SUD12" s="617"/>
      <c r="SUE12" s="617"/>
      <c r="SUF12" s="617"/>
      <c r="SUG12" s="617"/>
      <c r="SUH12" s="617"/>
      <c r="SUI12" s="617"/>
      <c r="SUJ12" s="617"/>
      <c r="SUK12" s="617"/>
      <c r="SUL12" s="617"/>
      <c r="SUM12" s="617"/>
      <c r="SUN12" s="617"/>
      <c r="SUO12" s="617"/>
      <c r="SUP12" s="617"/>
      <c r="SUQ12" s="617"/>
      <c r="SUR12" s="617"/>
      <c r="SUS12" s="617"/>
      <c r="SUT12" s="617"/>
      <c r="SUU12" s="617"/>
      <c r="SUV12" s="617"/>
      <c r="SUW12" s="617"/>
      <c r="SUX12" s="617"/>
      <c r="SUY12" s="617"/>
      <c r="SUZ12" s="617"/>
      <c r="SVA12" s="617"/>
      <c r="SVB12" s="617"/>
      <c r="SVC12" s="617"/>
      <c r="SVD12" s="617"/>
      <c r="SVE12" s="617"/>
      <c r="SVF12" s="617"/>
      <c r="SVG12" s="617"/>
      <c r="SVH12" s="617"/>
      <c r="SVI12" s="617"/>
      <c r="SVJ12" s="617"/>
      <c r="SVK12" s="617"/>
      <c r="SVL12" s="617"/>
      <c r="SVM12" s="617"/>
      <c r="SVN12" s="617"/>
      <c r="SVO12" s="617"/>
      <c r="SVP12" s="617"/>
      <c r="SVQ12" s="617"/>
      <c r="SVR12" s="617"/>
      <c r="SVS12" s="617"/>
      <c r="SVT12" s="617"/>
      <c r="SVU12" s="617"/>
      <c r="SVV12" s="617"/>
      <c r="SVW12" s="617"/>
      <c r="SVX12" s="617"/>
      <c r="SVY12" s="617"/>
      <c r="SVZ12" s="617"/>
      <c r="SWA12" s="617"/>
      <c r="SWB12" s="617"/>
      <c r="SWC12" s="617"/>
      <c r="SWD12" s="617"/>
      <c r="SWE12" s="617"/>
      <c r="SWF12" s="617"/>
      <c r="SWG12" s="617"/>
      <c r="SWH12" s="617"/>
      <c r="SWI12" s="617"/>
      <c r="SWJ12" s="617"/>
      <c r="SWK12" s="617"/>
      <c r="SWL12" s="617"/>
      <c r="SWM12" s="617"/>
      <c r="SWN12" s="617"/>
      <c r="SWO12" s="617"/>
      <c r="SWP12" s="617"/>
      <c r="SWQ12" s="617"/>
      <c r="SWR12" s="617"/>
      <c r="SWS12" s="617"/>
      <c r="SWT12" s="617"/>
      <c r="SWU12" s="617"/>
      <c r="SWV12" s="617"/>
      <c r="SWW12" s="617"/>
      <c r="SWX12" s="617"/>
      <c r="SWY12" s="617"/>
      <c r="SWZ12" s="617"/>
      <c r="SXA12" s="617"/>
      <c r="SXB12" s="617"/>
      <c r="SXC12" s="617"/>
      <c r="SXD12" s="617"/>
      <c r="SXE12" s="617"/>
      <c r="SXF12" s="617"/>
      <c r="SXG12" s="617"/>
      <c r="SXH12" s="617"/>
      <c r="SXI12" s="617"/>
      <c r="SXJ12" s="617"/>
      <c r="SXK12" s="617"/>
      <c r="SXL12" s="617"/>
      <c r="SXM12" s="617"/>
      <c r="SXN12" s="617"/>
      <c r="SXO12" s="617"/>
      <c r="SXP12" s="617"/>
      <c r="SXQ12" s="617"/>
      <c r="SXR12" s="617"/>
      <c r="SXS12" s="617"/>
      <c r="SXT12" s="617"/>
      <c r="SXU12" s="617"/>
      <c r="SXV12" s="617"/>
      <c r="SXW12" s="617"/>
      <c r="SXX12" s="617"/>
      <c r="SXY12" s="617"/>
      <c r="SXZ12" s="617"/>
      <c r="SYA12" s="617"/>
      <c r="SYB12" s="617"/>
      <c r="SYC12" s="617"/>
      <c r="SYD12" s="617"/>
      <c r="SYE12" s="617"/>
      <c r="SYF12" s="617"/>
      <c r="SYG12" s="617"/>
      <c r="SYH12" s="617"/>
      <c r="SYI12" s="617"/>
      <c r="SYJ12" s="617"/>
      <c r="SYK12" s="617"/>
      <c r="SYL12" s="617"/>
      <c r="SYM12" s="617"/>
      <c r="SYN12" s="617"/>
      <c r="SYO12" s="617"/>
      <c r="SYP12" s="617"/>
      <c r="SYQ12" s="617"/>
      <c r="SYR12" s="617"/>
      <c r="SYS12" s="617"/>
      <c r="SYT12" s="617"/>
      <c r="SYU12" s="617"/>
      <c r="SYV12" s="617"/>
      <c r="SYW12" s="617"/>
      <c r="SYX12" s="617"/>
      <c r="SYY12" s="617"/>
      <c r="SYZ12" s="617"/>
      <c r="SZA12" s="617"/>
      <c r="SZB12" s="617"/>
      <c r="SZC12" s="617"/>
      <c r="SZD12" s="617"/>
      <c r="SZE12" s="617"/>
      <c r="SZF12" s="617"/>
      <c r="SZG12" s="617"/>
      <c r="SZH12" s="617"/>
      <c r="SZI12" s="617"/>
      <c r="SZJ12" s="617"/>
      <c r="SZK12" s="617"/>
      <c r="SZL12" s="617"/>
      <c r="SZM12" s="617"/>
      <c r="SZN12" s="617"/>
      <c r="SZO12" s="617"/>
      <c r="SZP12" s="617"/>
      <c r="SZQ12" s="617"/>
      <c r="SZR12" s="617"/>
      <c r="SZS12" s="617"/>
      <c r="SZT12" s="617"/>
      <c r="SZU12" s="617"/>
      <c r="SZV12" s="617"/>
      <c r="SZW12" s="617"/>
      <c r="SZX12" s="617"/>
      <c r="SZY12" s="617"/>
      <c r="SZZ12" s="617"/>
      <c r="TAA12" s="617"/>
      <c r="TAB12" s="617"/>
      <c r="TAC12" s="617"/>
      <c r="TAD12" s="617"/>
      <c r="TAE12" s="617"/>
      <c r="TAF12" s="617"/>
      <c r="TAG12" s="617"/>
      <c r="TAH12" s="617"/>
      <c r="TAI12" s="617"/>
      <c r="TAJ12" s="617"/>
      <c r="TAK12" s="617"/>
      <c r="TAL12" s="617"/>
      <c r="TAM12" s="617"/>
      <c r="TAN12" s="617"/>
      <c r="TAO12" s="617"/>
      <c r="TAP12" s="617"/>
      <c r="TAQ12" s="617"/>
      <c r="TAR12" s="617"/>
      <c r="TAS12" s="617"/>
      <c r="TAT12" s="617"/>
      <c r="TAU12" s="617"/>
      <c r="TAV12" s="617"/>
      <c r="TAW12" s="617"/>
      <c r="TAX12" s="617"/>
      <c r="TAY12" s="617"/>
      <c r="TAZ12" s="617"/>
      <c r="TBA12" s="617"/>
      <c r="TBB12" s="617"/>
      <c r="TBC12" s="617"/>
      <c r="TBD12" s="617"/>
      <c r="TBE12" s="617"/>
      <c r="TBF12" s="617"/>
      <c r="TBG12" s="617"/>
      <c r="TBH12" s="617"/>
      <c r="TBI12" s="617"/>
      <c r="TBJ12" s="617"/>
      <c r="TBK12" s="617"/>
      <c r="TBL12" s="617"/>
      <c r="TBM12" s="617"/>
      <c r="TBN12" s="617"/>
      <c r="TBO12" s="617"/>
      <c r="TBP12" s="617"/>
      <c r="TBQ12" s="617"/>
      <c r="TBR12" s="617"/>
      <c r="TBS12" s="617"/>
      <c r="TBT12" s="617"/>
      <c r="TBU12" s="617"/>
      <c r="TBV12" s="617"/>
      <c r="TBW12" s="617"/>
      <c r="TBX12" s="617"/>
      <c r="TBY12" s="617"/>
      <c r="TBZ12" s="617"/>
      <c r="TCA12" s="617"/>
      <c r="TCB12" s="617"/>
      <c r="TCC12" s="617"/>
      <c r="TCD12" s="617"/>
      <c r="TCE12" s="617"/>
      <c r="TCF12" s="617"/>
      <c r="TCG12" s="617"/>
      <c r="TCH12" s="617"/>
      <c r="TCI12" s="617"/>
      <c r="TCJ12" s="617"/>
      <c r="TCK12" s="617"/>
      <c r="TCL12" s="617"/>
      <c r="TCM12" s="617"/>
      <c r="TCN12" s="617"/>
      <c r="TCO12" s="617"/>
      <c r="TCP12" s="617"/>
      <c r="TCQ12" s="617"/>
      <c r="TCR12" s="617"/>
      <c r="TCS12" s="617"/>
      <c r="TCT12" s="617"/>
      <c r="TCU12" s="617"/>
      <c r="TCV12" s="617"/>
      <c r="TCW12" s="617"/>
      <c r="TCX12" s="617"/>
      <c r="TCY12" s="617"/>
      <c r="TCZ12" s="617"/>
      <c r="TDA12" s="617"/>
      <c r="TDB12" s="617"/>
      <c r="TDC12" s="617"/>
      <c r="TDD12" s="617"/>
      <c r="TDE12" s="617"/>
      <c r="TDF12" s="617"/>
      <c r="TDG12" s="617"/>
      <c r="TDH12" s="617"/>
      <c r="TDI12" s="617"/>
      <c r="TDJ12" s="617"/>
      <c r="TDK12" s="617"/>
      <c r="TDL12" s="617"/>
      <c r="TDM12" s="617"/>
      <c r="TDN12" s="617"/>
      <c r="TDO12" s="617"/>
      <c r="TDP12" s="617"/>
      <c r="TDQ12" s="617"/>
      <c r="TDR12" s="617"/>
      <c r="TDS12" s="617"/>
      <c r="TDT12" s="617"/>
      <c r="TDU12" s="617"/>
      <c r="TDV12" s="617"/>
      <c r="TDW12" s="617"/>
      <c r="TDX12" s="617"/>
      <c r="TDY12" s="617"/>
      <c r="TDZ12" s="617"/>
      <c r="TEA12" s="617"/>
      <c r="TEB12" s="617"/>
      <c r="TEC12" s="617"/>
      <c r="TED12" s="617"/>
      <c r="TEE12" s="617"/>
      <c r="TEF12" s="617"/>
      <c r="TEG12" s="617"/>
      <c r="TEH12" s="617"/>
      <c r="TEI12" s="617"/>
      <c r="TEJ12" s="617"/>
      <c r="TEK12" s="617"/>
      <c r="TEL12" s="617"/>
      <c r="TEM12" s="617"/>
      <c r="TEN12" s="617"/>
      <c r="TEO12" s="617"/>
      <c r="TEP12" s="617"/>
      <c r="TEQ12" s="617"/>
      <c r="TER12" s="617"/>
      <c r="TES12" s="617"/>
      <c r="TET12" s="617"/>
      <c r="TEU12" s="617"/>
      <c r="TEV12" s="617"/>
      <c r="TEW12" s="617"/>
      <c r="TEX12" s="617"/>
      <c r="TEY12" s="617"/>
      <c r="TEZ12" s="617"/>
      <c r="TFA12" s="617"/>
      <c r="TFB12" s="617"/>
      <c r="TFC12" s="617"/>
      <c r="TFD12" s="617"/>
      <c r="TFE12" s="617"/>
      <c r="TFF12" s="617"/>
      <c r="TFG12" s="617"/>
      <c r="TFH12" s="617"/>
      <c r="TFI12" s="617"/>
      <c r="TFJ12" s="617"/>
      <c r="TFK12" s="617"/>
      <c r="TFL12" s="617"/>
      <c r="TFM12" s="617"/>
      <c r="TFN12" s="617"/>
      <c r="TFO12" s="617"/>
      <c r="TFP12" s="617"/>
      <c r="TFQ12" s="617"/>
      <c r="TFR12" s="617"/>
      <c r="TFS12" s="617"/>
      <c r="TFT12" s="617"/>
      <c r="TFU12" s="617"/>
      <c r="TFV12" s="617"/>
      <c r="TFW12" s="617"/>
      <c r="TFX12" s="617"/>
      <c r="TFY12" s="617"/>
      <c r="TFZ12" s="617"/>
      <c r="TGA12" s="617"/>
      <c r="TGB12" s="617"/>
      <c r="TGC12" s="617"/>
      <c r="TGD12" s="617"/>
      <c r="TGE12" s="617"/>
      <c r="TGF12" s="617"/>
      <c r="TGG12" s="617"/>
      <c r="TGH12" s="617"/>
      <c r="TGI12" s="617"/>
      <c r="TGJ12" s="617"/>
      <c r="TGK12" s="617"/>
      <c r="TGL12" s="617"/>
      <c r="TGM12" s="617"/>
      <c r="TGN12" s="617"/>
      <c r="TGO12" s="617"/>
      <c r="TGP12" s="617"/>
      <c r="TGQ12" s="617"/>
      <c r="TGR12" s="617"/>
      <c r="TGS12" s="617"/>
      <c r="TGT12" s="617"/>
      <c r="TGU12" s="617"/>
      <c r="TGV12" s="617"/>
      <c r="TGW12" s="617"/>
      <c r="TGX12" s="617"/>
      <c r="TGY12" s="617"/>
      <c r="TGZ12" s="617"/>
      <c r="THA12" s="617"/>
      <c r="THB12" s="617"/>
      <c r="THC12" s="617"/>
      <c r="THD12" s="617"/>
      <c r="THE12" s="617"/>
      <c r="THF12" s="617"/>
      <c r="THG12" s="617"/>
      <c r="THH12" s="617"/>
      <c r="THI12" s="617"/>
      <c r="THJ12" s="617"/>
      <c r="THK12" s="617"/>
      <c r="THL12" s="617"/>
      <c r="THM12" s="617"/>
      <c r="THN12" s="617"/>
      <c r="THO12" s="617"/>
      <c r="THP12" s="617"/>
      <c r="THQ12" s="617"/>
      <c r="THR12" s="617"/>
      <c r="THS12" s="617"/>
      <c r="THT12" s="617"/>
      <c r="THU12" s="617"/>
      <c r="THV12" s="617"/>
      <c r="THW12" s="617"/>
      <c r="THX12" s="617"/>
      <c r="THY12" s="617"/>
      <c r="THZ12" s="617"/>
      <c r="TIA12" s="617"/>
      <c r="TIB12" s="617"/>
      <c r="TIC12" s="617"/>
      <c r="TID12" s="617"/>
      <c r="TIE12" s="617"/>
      <c r="TIF12" s="617"/>
      <c r="TIG12" s="617"/>
      <c r="TIH12" s="617"/>
      <c r="TII12" s="617"/>
      <c r="TIJ12" s="617"/>
      <c r="TIK12" s="617"/>
      <c r="TIL12" s="617"/>
      <c r="TIM12" s="617"/>
      <c r="TIN12" s="617"/>
      <c r="TIO12" s="617"/>
      <c r="TIP12" s="617"/>
      <c r="TIQ12" s="617"/>
      <c r="TIR12" s="617"/>
      <c r="TIS12" s="617"/>
      <c r="TIT12" s="617"/>
      <c r="TIU12" s="617"/>
      <c r="TIV12" s="617"/>
      <c r="TIW12" s="617"/>
      <c r="TIX12" s="617"/>
      <c r="TIY12" s="617"/>
      <c r="TIZ12" s="617"/>
      <c r="TJA12" s="617"/>
      <c r="TJB12" s="617"/>
      <c r="TJC12" s="617"/>
      <c r="TJD12" s="617"/>
      <c r="TJE12" s="617"/>
      <c r="TJF12" s="617"/>
      <c r="TJG12" s="617"/>
      <c r="TJH12" s="617"/>
      <c r="TJI12" s="617"/>
      <c r="TJJ12" s="617"/>
      <c r="TJK12" s="617"/>
      <c r="TJL12" s="617"/>
      <c r="TJM12" s="617"/>
      <c r="TJN12" s="617"/>
      <c r="TJO12" s="617"/>
      <c r="TJP12" s="617"/>
      <c r="TJQ12" s="617"/>
      <c r="TJR12" s="617"/>
      <c r="TJS12" s="617"/>
      <c r="TJT12" s="617"/>
      <c r="TJU12" s="617"/>
      <c r="TJV12" s="617"/>
      <c r="TJW12" s="617"/>
      <c r="TJX12" s="617"/>
      <c r="TJY12" s="617"/>
      <c r="TJZ12" s="617"/>
      <c r="TKA12" s="617"/>
      <c r="TKB12" s="617"/>
      <c r="TKC12" s="617"/>
      <c r="TKD12" s="617"/>
      <c r="TKE12" s="617"/>
      <c r="TKF12" s="617"/>
      <c r="TKG12" s="617"/>
      <c r="TKH12" s="617"/>
      <c r="TKI12" s="617"/>
      <c r="TKJ12" s="617"/>
      <c r="TKK12" s="617"/>
      <c r="TKL12" s="617"/>
      <c r="TKM12" s="617"/>
      <c r="TKN12" s="617"/>
      <c r="TKO12" s="617"/>
      <c r="TKP12" s="617"/>
      <c r="TKQ12" s="617"/>
      <c r="TKR12" s="617"/>
      <c r="TKS12" s="617"/>
      <c r="TKT12" s="617"/>
      <c r="TKU12" s="617"/>
      <c r="TKV12" s="617"/>
      <c r="TKW12" s="617"/>
      <c r="TKX12" s="617"/>
      <c r="TKY12" s="617"/>
      <c r="TKZ12" s="617"/>
      <c r="TLA12" s="617"/>
      <c r="TLB12" s="617"/>
      <c r="TLC12" s="617"/>
      <c r="TLD12" s="617"/>
      <c r="TLE12" s="617"/>
      <c r="TLF12" s="617"/>
      <c r="TLG12" s="617"/>
      <c r="TLH12" s="617"/>
      <c r="TLI12" s="617"/>
      <c r="TLJ12" s="617"/>
      <c r="TLK12" s="617"/>
      <c r="TLL12" s="617"/>
      <c r="TLM12" s="617"/>
      <c r="TLN12" s="617"/>
      <c r="TLO12" s="617"/>
      <c r="TLP12" s="617"/>
      <c r="TLQ12" s="617"/>
      <c r="TLR12" s="617"/>
      <c r="TLS12" s="617"/>
      <c r="TLT12" s="617"/>
      <c r="TLU12" s="617"/>
      <c r="TLV12" s="617"/>
      <c r="TLW12" s="617"/>
      <c r="TLX12" s="617"/>
      <c r="TLY12" s="617"/>
      <c r="TLZ12" s="617"/>
      <c r="TMA12" s="617"/>
      <c r="TMB12" s="617"/>
      <c r="TMC12" s="617"/>
      <c r="TMD12" s="617"/>
      <c r="TME12" s="617"/>
      <c r="TMF12" s="617"/>
      <c r="TMG12" s="617"/>
      <c r="TMH12" s="617"/>
      <c r="TMI12" s="617"/>
      <c r="TMJ12" s="617"/>
      <c r="TMK12" s="617"/>
      <c r="TML12" s="617"/>
      <c r="TMM12" s="617"/>
      <c r="TMN12" s="617"/>
      <c r="TMO12" s="617"/>
      <c r="TMP12" s="617"/>
      <c r="TMQ12" s="617"/>
      <c r="TMR12" s="617"/>
      <c r="TMS12" s="617"/>
      <c r="TMT12" s="617"/>
      <c r="TMU12" s="617"/>
      <c r="TMV12" s="617"/>
      <c r="TMW12" s="617"/>
      <c r="TMX12" s="617"/>
      <c r="TMY12" s="617"/>
      <c r="TMZ12" s="617"/>
      <c r="TNA12" s="617"/>
      <c r="TNB12" s="617"/>
      <c r="TNC12" s="617"/>
      <c r="TND12" s="617"/>
      <c r="TNE12" s="617"/>
      <c r="TNF12" s="617"/>
      <c r="TNG12" s="617"/>
      <c r="TNH12" s="617"/>
      <c r="TNI12" s="617"/>
      <c r="TNJ12" s="617"/>
      <c r="TNK12" s="617"/>
      <c r="TNL12" s="617"/>
      <c r="TNM12" s="617"/>
      <c r="TNN12" s="617"/>
      <c r="TNO12" s="617"/>
      <c r="TNP12" s="617"/>
      <c r="TNQ12" s="617"/>
      <c r="TNR12" s="617"/>
      <c r="TNS12" s="617"/>
      <c r="TNT12" s="617"/>
      <c r="TNU12" s="617"/>
      <c r="TNV12" s="617"/>
      <c r="TNW12" s="617"/>
      <c r="TNX12" s="617"/>
      <c r="TNY12" s="617"/>
      <c r="TNZ12" s="617"/>
      <c r="TOA12" s="617"/>
      <c r="TOB12" s="617"/>
      <c r="TOC12" s="617"/>
      <c r="TOD12" s="617"/>
      <c r="TOE12" s="617"/>
      <c r="TOF12" s="617"/>
      <c r="TOG12" s="617"/>
      <c r="TOH12" s="617"/>
      <c r="TOI12" s="617"/>
      <c r="TOJ12" s="617"/>
      <c r="TOK12" s="617"/>
      <c r="TOL12" s="617"/>
      <c r="TOM12" s="617"/>
      <c r="TON12" s="617"/>
      <c r="TOO12" s="617"/>
      <c r="TOP12" s="617"/>
      <c r="TOQ12" s="617"/>
      <c r="TOR12" s="617"/>
      <c r="TOS12" s="617"/>
      <c r="TOT12" s="617"/>
      <c r="TOU12" s="617"/>
      <c r="TOV12" s="617"/>
      <c r="TOW12" s="617"/>
      <c r="TOX12" s="617"/>
      <c r="TOY12" s="617"/>
      <c r="TOZ12" s="617"/>
      <c r="TPA12" s="617"/>
      <c r="TPB12" s="617"/>
      <c r="TPC12" s="617"/>
      <c r="TPD12" s="617"/>
      <c r="TPE12" s="617"/>
      <c r="TPF12" s="617"/>
      <c r="TPG12" s="617"/>
      <c r="TPH12" s="617"/>
      <c r="TPI12" s="617"/>
      <c r="TPJ12" s="617"/>
      <c r="TPK12" s="617"/>
      <c r="TPL12" s="617"/>
      <c r="TPM12" s="617"/>
      <c r="TPN12" s="617"/>
      <c r="TPO12" s="617"/>
      <c r="TPP12" s="617"/>
      <c r="TPQ12" s="617"/>
      <c r="TPR12" s="617"/>
      <c r="TPS12" s="617"/>
      <c r="TPT12" s="617"/>
      <c r="TPU12" s="617"/>
      <c r="TPV12" s="617"/>
      <c r="TPW12" s="617"/>
      <c r="TPX12" s="617"/>
      <c r="TPY12" s="617"/>
      <c r="TPZ12" s="617"/>
      <c r="TQA12" s="617"/>
      <c r="TQB12" s="617"/>
      <c r="TQC12" s="617"/>
      <c r="TQD12" s="617"/>
      <c r="TQE12" s="617"/>
      <c r="TQF12" s="617"/>
      <c r="TQG12" s="617"/>
      <c r="TQH12" s="617"/>
      <c r="TQI12" s="617"/>
      <c r="TQJ12" s="617"/>
      <c r="TQK12" s="617"/>
      <c r="TQL12" s="617"/>
      <c r="TQM12" s="617"/>
      <c r="TQN12" s="617"/>
      <c r="TQO12" s="617"/>
      <c r="TQP12" s="617"/>
      <c r="TQQ12" s="617"/>
      <c r="TQR12" s="617"/>
      <c r="TQS12" s="617"/>
      <c r="TQT12" s="617"/>
      <c r="TQU12" s="617"/>
      <c r="TQV12" s="617"/>
      <c r="TQW12" s="617"/>
      <c r="TQX12" s="617"/>
      <c r="TQY12" s="617"/>
      <c r="TQZ12" s="617"/>
      <c r="TRA12" s="617"/>
      <c r="TRB12" s="617"/>
      <c r="TRC12" s="617"/>
      <c r="TRD12" s="617"/>
      <c r="TRE12" s="617"/>
      <c r="TRF12" s="617"/>
      <c r="TRG12" s="617"/>
      <c r="TRH12" s="617"/>
      <c r="TRI12" s="617"/>
      <c r="TRJ12" s="617"/>
      <c r="TRK12" s="617"/>
      <c r="TRL12" s="617"/>
      <c r="TRM12" s="617"/>
      <c r="TRN12" s="617"/>
      <c r="TRO12" s="617"/>
      <c r="TRP12" s="617"/>
      <c r="TRQ12" s="617"/>
      <c r="TRR12" s="617"/>
      <c r="TRS12" s="617"/>
      <c r="TRT12" s="617"/>
      <c r="TRU12" s="617"/>
      <c r="TRV12" s="617"/>
      <c r="TRW12" s="617"/>
      <c r="TRX12" s="617"/>
      <c r="TRY12" s="617"/>
      <c r="TRZ12" s="617"/>
      <c r="TSA12" s="617"/>
      <c r="TSB12" s="617"/>
      <c r="TSC12" s="617"/>
      <c r="TSD12" s="617"/>
      <c r="TSE12" s="617"/>
      <c r="TSF12" s="617"/>
      <c r="TSG12" s="617"/>
      <c r="TSH12" s="617"/>
      <c r="TSI12" s="617"/>
      <c r="TSJ12" s="617"/>
      <c r="TSK12" s="617"/>
      <c r="TSL12" s="617"/>
      <c r="TSM12" s="617"/>
      <c r="TSN12" s="617"/>
      <c r="TSO12" s="617"/>
      <c r="TSP12" s="617"/>
      <c r="TSQ12" s="617"/>
      <c r="TSR12" s="617"/>
      <c r="TSS12" s="617"/>
      <c r="TST12" s="617"/>
      <c r="TSU12" s="617"/>
      <c r="TSV12" s="617"/>
      <c r="TSW12" s="617"/>
      <c r="TSX12" s="617"/>
      <c r="TSY12" s="617"/>
      <c r="TSZ12" s="617"/>
      <c r="TTA12" s="617"/>
      <c r="TTB12" s="617"/>
      <c r="TTC12" s="617"/>
      <c r="TTD12" s="617"/>
      <c r="TTE12" s="617"/>
      <c r="TTF12" s="617"/>
      <c r="TTG12" s="617"/>
      <c r="TTH12" s="617"/>
      <c r="TTI12" s="617"/>
      <c r="TTJ12" s="617"/>
      <c r="TTK12" s="617"/>
      <c r="TTL12" s="617"/>
      <c r="TTM12" s="617"/>
      <c r="TTN12" s="617"/>
      <c r="TTO12" s="617"/>
      <c r="TTP12" s="617"/>
      <c r="TTQ12" s="617"/>
      <c r="TTR12" s="617"/>
      <c r="TTS12" s="617"/>
      <c r="TTT12" s="617"/>
      <c r="TTU12" s="617"/>
      <c r="TTV12" s="617"/>
      <c r="TTW12" s="617"/>
      <c r="TTX12" s="617"/>
      <c r="TTY12" s="617"/>
      <c r="TTZ12" s="617"/>
      <c r="TUA12" s="617"/>
      <c r="TUB12" s="617"/>
      <c r="TUC12" s="617"/>
      <c r="TUD12" s="617"/>
      <c r="TUE12" s="617"/>
      <c r="TUF12" s="617"/>
      <c r="TUG12" s="617"/>
      <c r="TUH12" s="617"/>
      <c r="TUI12" s="617"/>
      <c r="TUJ12" s="617"/>
      <c r="TUK12" s="617"/>
      <c r="TUL12" s="617"/>
      <c r="TUM12" s="617"/>
      <c r="TUN12" s="617"/>
      <c r="TUO12" s="617"/>
      <c r="TUP12" s="617"/>
      <c r="TUQ12" s="617"/>
      <c r="TUR12" s="617"/>
      <c r="TUS12" s="617"/>
      <c r="TUT12" s="617"/>
      <c r="TUU12" s="617"/>
      <c r="TUV12" s="617"/>
      <c r="TUW12" s="617"/>
      <c r="TUX12" s="617"/>
      <c r="TUY12" s="617"/>
      <c r="TUZ12" s="617"/>
      <c r="TVA12" s="617"/>
      <c r="TVB12" s="617"/>
      <c r="TVC12" s="617"/>
      <c r="TVD12" s="617"/>
      <c r="TVE12" s="617"/>
      <c r="TVF12" s="617"/>
      <c r="TVG12" s="617"/>
      <c r="TVH12" s="617"/>
      <c r="TVI12" s="617"/>
      <c r="TVJ12" s="617"/>
      <c r="TVK12" s="617"/>
      <c r="TVL12" s="617"/>
      <c r="TVM12" s="617"/>
      <c r="TVN12" s="617"/>
      <c r="TVO12" s="617"/>
      <c r="TVP12" s="617"/>
      <c r="TVQ12" s="617"/>
      <c r="TVR12" s="617"/>
      <c r="TVS12" s="617"/>
      <c r="TVT12" s="617"/>
      <c r="TVU12" s="617"/>
      <c r="TVV12" s="617"/>
      <c r="TVW12" s="617"/>
      <c r="TVX12" s="617"/>
      <c r="TVY12" s="617"/>
      <c r="TVZ12" s="617"/>
      <c r="TWA12" s="617"/>
      <c r="TWB12" s="617"/>
      <c r="TWC12" s="617"/>
      <c r="TWD12" s="617"/>
      <c r="TWE12" s="617"/>
      <c r="TWF12" s="617"/>
      <c r="TWG12" s="617"/>
      <c r="TWH12" s="617"/>
      <c r="TWI12" s="617"/>
      <c r="TWJ12" s="617"/>
      <c r="TWK12" s="617"/>
      <c r="TWL12" s="617"/>
      <c r="TWM12" s="617"/>
      <c r="TWN12" s="617"/>
      <c r="TWO12" s="617"/>
      <c r="TWP12" s="617"/>
      <c r="TWQ12" s="617"/>
      <c r="TWR12" s="617"/>
      <c r="TWS12" s="617"/>
      <c r="TWT12" s="617"/>
      <c r="TWU12" s="617"/>
      <c r="TWV12" s="617"/>
      <c r="TWW12" s="617"/>
      <c r="TWX12" s="617"/>
      <c r="TWY12" s="617"/>
      <c r="TWZ12" s="617"/>
      <c r="TXA12" s="617"/>
      <c r="TXB12" s="617"/>
      <c r="TXC12" s="617"/>
      <c r="TXD12" s="617"/>
      <c r="TXE12" s="617"/>
      <c r="TXF12" s="617"/>
      <c r="TXG12" s="617"/>
      <c r="TXH12" s="617"/>
      <c r="TXI12" s="617"/>
      <c r="TXJ12" s="617"/>
      <c r="TXK12" s="617"/>
      <c r="TXL12" s="617"/>
      <c r="TXM12" s="617"/>
      <c r="TXN12" s="617"/>
      <c r="TXO12" s="617"/>
      <c r="TXP12" s="617"/>
      <c r="TXQ12" s="617"/>
      <c r="TXR12" s="617"/>
      <c r="TXS12" s="617"/>
      <c r="TXT12" s="617"/>
      <c r="TXU12" s="617"/>
      <c r="TXV12" s="617"/>
      <c r="TXW12" s="617"/>
      <c r="TXX12" s="617"/>
      <c r="TXY12" s="617"/>
      <c r="TXZ12" s="617"/>
      <c r="TYA12" s="617"/>
      <c r="TYB12" s="617"/>
      <c r="TYC12" s="617"/>
      <c r="TYD12" s="617"/>
      <c r="TYE12" s="617"/>
      <c r="TYF12" s="617"/>
      <c r="TYG12" s="617"/>
      <c r="TYH12" s="617"/>
      <c r="TYI12" s="617"/>
      <c r="TYJ12" s="617"/>
      <c r="TYK12" s="617"/>
      <c r="TYL12" s="617"/>
      <c r="TYM12" s="617"/>
      <c r="TYN12" s="617"/>
      <c r="TYO12" s="617"/>
      <c r="TYP12" s="617"/>
      <c r="TYQ12" s="617"/>
      <c r="TYR12" s="617"/>
      <c r="TYS12" s="617"/>
      <c r="TYT12" s="617"/>
      <c r="TYU12" s="617"/>
      <c r="TYV12" s="617"/>
      <c r="TYW12" s="617"/>
      <c r="TYX12" s="617"/>
      <c r="TYY12" s="617"/>
      <c r="TYZ12" s="617"/>
      <c r="TZA12" s="617"/>
      <c r="TZB12" s="617"/>
      <c r="TZC12" s="617"/>
      <c r="TZD12" s="617"/>
      <c r="TZE12" s="617"/>
      <c r="TZF12" s="617"/>
      <c r="TZG12" s="617"/>
      <c r="TZH12" s="617"/>
      <c r="TZI12" s="617"/>
      <c r="TZJ12" s="617"/>
      <c r="TZK12" s="617"/>
      <c r="TZL12" s="617"/>
      <c r="TZM12" s="617"/>
      <c r="TZN12" s="617"/>
      <c r="TZO12" s="617"/>
      <c r="TZP12" s="617"/>
      <c r="TZQ12" s="617"/>
      <c r="TZR12" s="617"/>
      <c r="TZS12" s="617"/>
      <c r="TZT12" s="617"/>
      <c r="TZU12" s="617"/>
      <c r="TZV12" s="617"/>
      <c r="TZW12" s="617"/>
      <c r="TZX12" s="617"/>
      <c r="TZY12" s="617"/>
      <c r="TZZ12" s="617"/>
      <c r="UAA12" s="617"/>
      <c r="UAB12" s="617"/>
      <c r="UAC12" s="617"/>
      <c r="UAD12" s="617"/>
      <c r="UAE12" s="617"/>
      <c r="UAF12" s="617"/>
      <c r="UAG12" s="617"/>
      <c r="UAH12" s="617"/>
      <c r="UAI12" s="617"/>
      <c r="UAJ12" s="617"/>
      <c r="UAK12" s="617"/>
      <c r="UAL12" s="617"/>
      <c r="UAM12" s="617"/>
      <c r="UAN12" s="617"/>
      <c r="UAO12" s="617"/>
      <c r="UAP12" s="617"/>
      <c r="UAQ12" s="617"/>
      <c r="UAR12" s="617"/>
      <c r="UAS12" s="617"/>
      <c r="UAT12" s="617"/>
      <c r="UAU12" s="617"/>
      <c r="UAV12" s="617"/>
      <c r="UAW12" s="617"/>
      <c r="UAX12" s="617"/>
      <c r="UAY12" s="617"/>
      <c r="UAZ12" s="617"/>
      <c r="UBA12" s="617"/>
      <c r="UBB12" s="617"/>
      <c r="UBC12" s="617"/>
      <c r="UBD12" s="617"/>
      <c r="UBE12" s="617"/>
      <c r="UBF12" s="617"/>
      <c r="UBG12" s="617"/>
      <c r="UBH12" s="617"/>
      <c r="UBI12" s="617"/>
      <c r="UBJ12" s="617"/>
      <c r="UBK12" s="617"/>
      <c r="UBL12" s="617"/>
      <c r="UBM12" s="617"/>
      <c r="UBN12" s="617"/>
      <c r="UBO12" s="617"/>
      <c r="UBP12" s="617"/>
      <c r="UBQ12" s="617"/>
      <c r="UBR12" s="617"/>
      <c r="UBS12" s="617"/>
      <c r="UBT12" s="617"/>
      <c r="UBU12" s="617"/>
      <c r="UBV12" s="617"/>
      <c r="UBW12" s="617"/>
      <c r="UBX12" s="617"/>
      <c r="UBY12" s="617"/>
      <c r="UBZ12" s="617"/>
      <c r="UCA12" s="617"/>
      <c r="UCB12" s="617"/>
      <c r="UCC12" s="617"/>
      <c r="UCD12" s="617"/>
      <c r="UCE12" s="617"/>
      <c r="UCF12" s="617"/>
      <c r="UCG12" s="617"/>
      <c r="UCH12" s="617"/>
      <c r="UCI12" s="617"/>
      <c r="UCJ12" s="617"/>
      <c r="UCK12" s="617"/>
      <c r="UCL12" s="617"/>
      <c r="UCM12" s="617"/>
      <c r="UCN12" s="617"/>
      <c r="UCO12" s="617"/>
      <c r="UCP12" s="617"/>
      <c r="UCQ12" s="617"/>
      <c r="UCR12" s="617"/>
      <c r="UCS12" s="617"/>
      <c r="UCT12" s="617"/>
      <c r="UCU12" s="617"/>
      <c r="UCV12" s="617"/>
      <c r="UCW12" s="617"/>
      <c r="UCX12" s="617"/>
      <c r="UCY12" s="617"/>
      <c r="UCZ12" s="617"/>
      <c r="UDA12" s="617"/>
      <c r="UDB12" s="617"/>
      <c r="UDC12" s="617"/>
      <c r="UDD12" s="617"/>
      <c r="UDE12" s="617"/>
      <c r="UDF12" s="617"/>
      <c r="UDG12" s="617"/>
      <c r="UDH12" s="617"/>
      <c r="UDI12" s="617"/>
      <c r="UDJ12" s="617"/>
      <c r="UDK12" s="617"/>
      <c r="UDL12" s="617"/>
      <c r="UDM12" s="617"/>
      <c r="UDN12" s="617"/>
      <c r="UDO12" s="617"/>
      <c r="UDP12" s="617"/>
      <c r="UDQ12" s="617"/>
      <c r="UDR12" s="617"/>
      <c r="UDS12" s="617"/>
      <c r="UDT12" s="617"/>
      <c r="UDU12" s="617"/>
      <c r="UDV12" s="617"/>
      <c r="UDW12" s="617"/>
      <c r="UDX12" s="617"/>
      <c r="UDY12" s="617"/>
      <c r="UDZ12" s="617"/>
      <c r="UEA12" s="617"/>
      <c r="UEB12" s="617"/>
      <c r="UEC12" s="617"/>
      <c r="UED12" s="617"/>
      <c r="UEE12" s="617"/>
      <c r="UEF12" s="617"/>
      <c r="UEG12" s="617"/>
      <c r="UEH12" s="617"/>
      <c r="UEI12" s="617"/>
      <c r="UEJ12" s="617"/>
      <c r="UEK12" s="617"/>
      <c r="UEL12" s="617"/>
      <c r="UEM12" s="617"/>
      <c r="UEN12" s="617"/>
      <c r="UEO12" s="617"/>
      <c r="UEP12" s="617"/>
      <c r="UEQ12" s="617"/>
      <c r="UER12" s="617"/>
      <c r="UES12" s="617"/>
      <c r="UET12" s="617"/>
      <c r="UEU12" s="617"/>
      <c r="UEV12" s="617"/>
      <c r="UEW12" s="617"/>
      <c r="UEX12" s="617"/>
      <c r="UEY12" s="617"/>
      <c r="UEZ12" s="617"/>
      <c r="UFA12" s="617"/>
      <c r="UFB12" s="617"/>
      <c r="UFC12" s="617"/>
      <c r="UFD12" s="617"/>
      <c r="UFE12" s="617"/>
      <c r="UFF12" s="617"/>
      <c r="UFG12" s="617"/>
      <c r="UFH12" s="617"/>
      <c r="UFI12" s="617"/>
      <c r="UFJ12" s="617"/>
      <c r="UFK12" s="617"/>
      <c r="UFL12" s="617"/>
      <c r="UFM12" s="617"/>
      <c r="UFN12" s="617"/>
      <c r="UFO12" s="617"/>
      <c r="UFP12" s="617"/>
      <c r="UFQ12" s="617"/>
      <c r="UFR12" s="617"/>
      <c r="UFS12" s="617"/>
      <c r="UFT12" s="617"/>
      <c r="UFU12" s="617"/>
      <c r="UFV12" s="617"/>
      <c r="UFW12" s="617"/>
      <c r="UFX12" s="617"/>
      <c r="UFY12" s="617"/>
      <c r="UFZ12" s="617"/>
      <c r="UGA12" s="617"/>
      <c r="UGB12" s="617"/>
      <c r="UGC12" s="617"/>
      <c r="UGD12" s="617"/>
      <c r="UGE12" s="617"/>
      <c r="UGF12" s="617"/>
      <c r="UGG12" s="617"/>
      <c r="UGH12" s="617"/>
      <c r="UGI12" s="617"/>
      <c r="UGJ12" s="617"/>
      <c r="UGK12" s="617"/>
      <c r="UGL12" s="617"/>
      <c r="UGM12" s="617"/>
      <c r="UGN12" s="617"/>
      <c r="UGO12" s="617"/>
      <c r="UGP12" s="617"/>
      <c r="UGQ12" s="617"/>
      <c r="UGR12" s="617"/>
      <c r="UGS12" s="617"/>
      <c r="UGT12" s="617"/>
      <c r="UGU12" s="617"/>
      <c r="UGV12" s="617"/>
      <c r="UGW12" s="617"/>
      <c r="UGX12" s="617"/>
      <c r="UGY12" s="617"/>
      <c r="UGZ12" s="617"/>
      <c r="UHA12" s="617"/>
      <c r="UHB12" s="617"/>
      <c r="UHC12" s="617"/>
      <c r="UHD12" s="617"/>
      <c r="UHE12" s="617"/>
      <c r="UHF12" s="617"/>
      <c r="UHG12" s="617"/>
      <c r="UHH12" s="617"/>
      <c r="UHI12" s="617"/>
      <c r="UHJ12" s="617"/>
      <c r="UHK12" s="617"/>
      <c r="UHL12" s="617"/>
      <c r="UHM12" s="617"/>
      <c r="UHN12" s="617"/>
      <c r="UHO12" s="617"/>
      <c r="UHP12" s="617"/>
      <c r="UHQ12" s="617"/>
      <c r="UHR12" s="617"/>
      <c r="UHS12" s="617"/>
      <c r="UHT12" s="617"/>
      <c r="UHU12" s="617"/>
      <c r="UHV12" s="617"/>
      <c r="UHW12" s="617"/>
      <c r="UHX12" s="617"/>
      <c r="UHY12" s="617"/>
      <c r="UHZ12" s="617"/>
      <c r="UIA12" s="617"/>
      <c r="UIB12" s="617"/>
      <c r="UIC12" s="617"/>
      <c r="UID12" s="617"/>
      <c r="UIE12" s="617"/>
      <c r="UIF12" s="617"/>
      <c r="UIG12" s="617"/>
      <c r="UIH12" s="617"/>
      <c r="UII12" s="617"/>
      <c r="UIJ12" s="617"/>
      <c r="UIK12" s="617"/>
      <c r="UIL12" s="617"/>
      <c r="UIM12" s="617"/>
      <c r="UIN12" s="617"/>
      <c r="UIO12" s="617"/>
      <c r="UIP12" s="617"/>
      <c r="UIQ12" s="617"/>
      <c r="UIR12" s="617"/>
      <c r="UIS12" s="617"/>
      <c r="UIT12" s="617"/>
      <c r="UIU12" s="617"/>
      <c r="UIV12" s="617"/>
      <c r="UIW12" s="617"/>
      <c r="UIX12" s="617"/>
      <c r="UIY12" s="617"/>
      <c r="UIZ12" s="617"/>
      <c r="UJA12" s="617"/>
      <c r="UJB12" s="617"/>
      <c r="UJC12" s="617"/>
      <c r="UJD12" s="617"/>
      <c r="UJE12" s="617"/>
      <c r="UJF12" s="617"/>
      <c r="UJG12" s="617"/>
      <c r="UJH12" s="617"/>
      <c r="UJI12" s="617"/>
      <c r="UJJ12" s="617"/>
      <c r="UJK12" s="617"/>
      <c r="UJL12" s="617"/>
      <c r="UJM12" s="617"/>
      <c r="UJN12" s="617"/>
      <c r="UJO12" s="617"/>
      <c r="UJP12" s="617"/>
      <c r="UJQ12" s="617"/>
      <c r="UJR12" s="617"/>
      <c r="UJS12" s="617"/>
      <c r="UJT12" s="617"/>
      <c r="UJU12" s="617"/>
      <c r="UJV12" s="617"/>
      <c r="UJW12" s="617"/>
      <c r="UJX12" s="617"/>
      <c r="UJY12" s="617"/>
      <c r="UJZ12" s="617"/>
      <c r="UKA12" s="617"/>
      <c r="UKB12" s="617"/>
      <c r="UKC12" s="617"/>
      <c r="UKD12" s="617"/>
      <c r="UKE12" s="617"/>
      <c r="UKF12" s="617"/>
      <c r="UKG12" s="617"/>
      <c r="UKH12" s="617"/>
      <c r="UKI12" s="617"/>
      <c r="UKJ12" s="617"/>
      <c r="UKK12" s="617"/>
      <c r="UKL12" s="617"/>
      <c r="UKM12" s="617"/>
      <c r="UKN12" s="617"/>
      <c r="UKO12" s="617"/>
      <c r="UKP12" s="617"/>
      <c r="UKQ12" s="617"/>
      <c r="UKR12" s="617"/>
      <c r="UKS12" s="617"/>
      <c r="UKT12" s="617"/>
      <c r="UKU12" s="617"/>
      <c r="UKV12" s="617"/>
      <c r="UKW12" s="617"/>
      <c r="UKX12" s="617"/>
      <c r="UKY12" s="617"/>
      <c r="UKZ12" s="617"/>
      <c r="ULA12" s="617"/>
      <c r="ULB12" s="617"/>
      <c r="ULC12" s="617"/>
      <c r="ULD12" s="617"/>
      <c r="ULE12" s="617"/>
      <c r="ULF12" s="617"/>
      <c r="ULG12" s="617"/>
      <c r="ULH12" s="617"/>
      <c r="ULI12" s="617"/>
      <c r="ULJ12" s="617"/>
      <c r="ULK12" s="617"/>
      <c r="ULL12" s="617"/>
      <c r="ULM12" s="617"/>
      <c r="ULN12" s="617"/>
      <c r="ULO12" s="617"/>
      <c r="ULP12" s="617"/>
      <c r="ULQ12" s="617"/>
      <c r="ULR12" s="617"/>
      <c r="ULS12" s="617"/>
      <c r="ULT12" s="617"/>
      <c r="ULU12" s="617"/>
      <c r="ULV12" s="617"/>
      <c r="ULW12" s="617"/>
      <c r="ULX12" s="617"/>
      <c r="ULY12" s="617"/>
      <c r="ULZ12" s="617"/>
      <c r="UMA12" s="617"/>
      <c r="UMB12" s="617"/>
      <c r="UMC12" s="617"/>
      <c r="UMD12" s="617"/>
      <c r="UME12" s="617"/>
      <c r="UMF12" s="617"/>
      <c r="UMG12" s="617"/>
      <c r="UMH12" s="617"/>
      <c r="UMI12" s="617"/>
      <c r="UMJ12" s="617"/>
      <c r="UMK12" s="617"/>
      <c r="UML12" s="617"/>
      <c r="UMM12" s="617"/>
      <c r="UMN12" s="617"/>
      <c r="UMO12" s="617"/>
      <c r="UMP12" s="617"/>
      <c r="UMQ12" s="617"/>
      <c r="UMR12" s="617"/>
      <c r="UMS12" s="617"/>
      <c r="UMT12" s="617"/>
      <c r="UMU12" s="617"/>
      <c r="UMV12" s="617"/>
      <c r="UMW12" s="617"/>
      <c r="UMX12" s="617"/>
      <c r="UMY12" s="617"/>
      <c r="UMZ12" s="617"/>
      <c r="UNA12" s="617"/>
      <c r="UNB12" s="617"/>
      <c r="UNC12" s="617"/>
      <c r="UND12" s="617"/>
      <c r="UNE12" s="617"/>
      <c r="UNF12" s="617"/>
      <c r="UNG12" s="617"/>
      <c r="UNH12" s="617"/>
      <c r="UNI12" s="617"/>
      <c r="UNJ12" s="617"/>
      <c r="UNK12" s="617"/>
      <c r="UNL12" s="617"/>
      <c r="UNM12" s="617"/>
      <c r="UNN12" s="617"/>
      <c r="UNO12" s="617"/>
      <c r="UNP12" s="617"/>
      <c r="UNQ12" s="617"/>
      <c r="UNR12" s="617"/>
      <c r="UNS12" s="617"/>
      <c r="UNT12" s="617"/>
      <c r="UNU12" s="617"/>
      <c r="UNV12" s="617"/>
      <c r="UNW12" s="617"/>
      <c r="UNX12" s="617"/>
      <c r="UNY12" s="617"/>
      <c r="UNZ12" s="617"/>
      <c r="UOA12" s="617"/>
      <c r="UOB12" s="617"/>
      <c r="UOC12" s="617"/>
      <c r="UOD12" s="617"/>
      <c r="UOE12" s="617"/>
      <c r="UOF12" s="617"/>
      <c r="UOG12" s="617"/>
      <c r="UOH12" s="617"/>
      <c r="UOI12" s="617"/>
      <c r="UOJ12" s="617"/>
      <c r="UOK12" s="617"/>
      <c r="UOL12" s="617"/>
      <c r="UOM12" s="617"/>
      <c r="UON12" s="617"/>
      <c r="UOO12" s="617"/>
      <c r="UOP12" s="617"/>
      <c r="UOQ12" s="617"/>
      <c r="UOR12" s="617"/>
      <c r="UOS12" s="617"/>
      <c r="UOT12" s="617"/>
      <c r="UOU12" s="617"/>
      <c r="UOV12" s="617"/>
      <c r="UOW12" s="617"/>
      <c r="UOX12" s="617"/>
      <c r="UOY12" s="617"/>
      <c r="UOZ12" s="617"/>
      <c r="UPA12" s="617"/>
      <c r="UPB12" s="617"/>
      <c r="UPC12" s="617"/>
      <c r="UPD12" s="617"/>
      <c r="UPE12" s="617"/>
      <c r="UPF12" s="617"/>
      <c r="UPG12" s="617"/>
      <c r="UPH12" s="617"/>
      <c r="UPI12" s="617"/>
      <c r="UPJ12" s="617"/>
      <c r="UPK12" s="617"/>
      <c r="UPL12" s="617"/>
      <c r="UPM12" s="617"/>
      <c r="UPN12" s="617"/>
      <c r="UPO12" s="617"/>
      <c r="UPP12" s="617"/>
      <c r="UPQ12" s="617"/>
      <c r="UPR12" s="617"/>
      <c r="UPS12" s="617"/>
      <c r="UPT12" s="617"/>
      <c r="UPU12" s="617"/>
      <c r="UPV12" s="617"/>
      <c r="UPW12" s="617"/>
      <c r="UPX12" s="617"/>
      <c r="UPY12" s="617"/>
      <c r="UPZ12" s="617"/>
      <c r="UQA12" s="617"/>
      <c r="UQB12" s="617"/>
      <c r="UQC12" s="617"/>
      <c r="UQD12" s="617"/>
      <c r="UQE12" s="617"/>
      <c r="UQF12" s="617"/>
      <c r="UQG12" s="617"/>
      <c r="UQH12" s="617"/>
      <c r="UQI12" s="617"/>
      <c r="UQJ12" s="617"/>
      <c r="UQK12" s="617"/>
      <c r="UQL12" s="617"/>
      <c r="UQM12" s="617"/>
      <c r="UQN12" s="617"/>
      <c r="UQO12" s="617"/>
      <c r="UQP12" s="617"/>
      <c r="UQQ12" s="617"/>
      <c r="UQR12" s="617"/>
      <c r="UQS12" s="617"/>
      <c r="UQT12" s="617"/>
      <c r="UQU12" s="617"/>
      <c r="UQV12" s="617"/>
      <c r="UQW12" s="617"/>
      <c r="UQX12" s="617"/>
      <c r="UQY12" s="617"/>
      <c r="UQZ12" s="617"/>
      <c r="URA12" s="617"/>
      <c r="URB12" s="617"/>
      <c r="URC12" s="617"/>
      <c r="URD12" s="617"/>
      <c r="URE12" s="617"/>
      <c r="URF12" s="617"/>
      <c r="URG12" s="617"/>
      <c r="URH12" s="617"/>
      <c r="URI12" s="617"/>
      <c r="URJ12" s="617"/>
      <c r="URK12" s="617"/>
      <c r="URL12" s="617"/>
      <c r="URM12" s="617"/>
      <c r="URN12" s="617"/>
      <c r="URO12" s="617"/>
      <c r="URP12" s="617"/>
      <c r="URQ12" s="617"/>
      <c r="URR12" s="617"/>
      <c r="URS12" s="617"/>
      <c r="URT12" s="617"/>
      <c r="URU12" s="617"/>
      <c r="URV12" s="617"/>
      <c r="URW12" s="617"/>
      <c r="URX12" s="617"/>
      <c r="URY12" s="617"/>
      <c r="URZ12" s="617"/>
      <c r="USA12" s="617"/>
      <c r="USB12" s="617"/>
      <c r="USC12" s="617"/>
      <c r="USD12" s="617"/>
      <c r="USE12" s="617"/>
      <c r="USF12" s="617"/>
      <c r="USG12" s="617"/>
      <c r="USH12" s="617"/>
      <c r="USI12" s="617"/>
      <c r="USJ12" s="617"/>
      <c r="USK12" s="617"/>
      <c r="USL12" s="617"/>
      <c r="USM12" s="617"/>
      <c r="USN12" s="617"/>
      <c r="USO12" s="617"/>
      <c r="USP12" s="617"/>
      <c r="USQ12" s="617"/>
      <c r="USR12" s="617"/>
      <c r="USS12" s="617"/>
      <c r="UST12" s="617"/>
      <c r="USU12" s="617"/>
      <c r="USV12" s="617"/>
      <c r="USW12" s="617"/>
      <c r="USX12" s="617"/>
      <c r="USY12" s="617"/>
      <c r="USZ12" s="617"/>
      <c r="UTA12" s="617"/>
      <c r="UTB12" s="617"/>
      <c r="UTC12" s="617"/>
      <c r="UTD12" s="617"/>
      <c r="UTE12" s="617"/>
      <c r="UTF12" s="617"/>
      <c r="UTG12" s="617"/>
      <c r="UTH12" s="617"/>
      <c r="UTI12" s="617"/>
      <c r="UTJ12" s="617"/>
      <c r="UTK12" s="617"/>
      <c r="UTL12" s="617"/>
      <c r="UTM12" s="617"/>
      <c r="UTN12" s="617"/>
      <c r="UTO12" s="617"/>
      <c r="UTP12" s="617"/>
      <c r="UTQ12" s="617"/>
      <c r="UTR12" s="617"/>
      <c r="UTS12" s="617"/>
      <c r="UTT12" s="617"/>
      <c r="UTU12" s="617"/>
      <c r="UTV12" s="617"/>
      <c r="UTW12" s="617"/>
      <c r="UTX12" s="617"/>
      <c r="UTY12" s="617"/>
      <c r="UTZ12" s="617"/>
      <c r="UUA12" s="617"/>
      <c r="UUB12" s="617"/>
      <c r="UUC12" s="617"/>
      <c r="UUD12" s="617"/>
      <c r="UUE12" s="617"/>
      <c r="UUF12" s="617"/>
      <c r="UUG12" s="617"/>
      <c r="UUH12" s="617"/>
      <c r="UUI12" s="617"/>
      <c r="UUJ12" s="617"/>
      <c r="UUK12" s="617"/>
      <c r="UUL12" s="617"/>
      <c r="UUM12" s="617"/>
      <c r="UUN12" s="617"/>
      <c r="UUO12" s="617"/>
      <c r="UUP12" s="617"/>
      <c r="UUQ12" s="617"/>
      <c r="UUR12" s="617"/>
      <c r="UUS12" s="617"/>
      <c r="UUT12" s="617"/>
      <c r="UUU12" s="617"/>
      <c r="UUV12" s="617"/>
      <c r="UUW12" s="617"/>
      <c r="UUX12" s="617"/>
      <c r="UUY12" s="617"/>
      <c r="UUZ12" s="617"/>
      <c r="UVA12" s="617"/>
      <c r="UVB12" s="617"/>
      <c r="UVC12" s="617"/>
      <c r="UVD12" s="617"/>
      <c r="UVE12" s="617"/>
      <c r="UVF12" s="617"/>
      <c r="UVG12" s="617"/>
      <c r="UVH12" s="617"/>
      <c r="UVI12" s="617"/>
      <c r="UVJ12" s="617"/>
      <c r="UVK12" s="617"/>
      <c r="UVL12" s="617"/>
      <c r="UVM12" s="617"/>
      <c r="UVN12" s="617"/>
      <c r="UVO12" s="617"/>
      <c r="UVP12" s="617"/>
      <c r="UVQ12" s="617"/>
      <c r="UVR12" s="617"/>
      <c r="UVS12" s="617"/>
      <c r="UVT12" s="617"/>
      <c r="UVU12" s="617"/>
      <c r="UVV12" s="617"/>
      <c r="UVW12" s="617"/>
      <c r="UVX12" s="617"/>
      <c r="UVY12" s="617"/>
      <c r="UVZ12" s="617"/>
      <c r="UWA12" s="617"/>
      <c r="UWB12" s="617"/>
      <c r="UWC12" s="617"/>
      <c r="UWD12" s="617"/>
      <c r="UWE12" s="617"/>
      <c r="UWF12" s="617"/>
      <c r="UWG12" s="617"/>
      <c r="UWH12" s="617"/>
      <c r="UWI12" s="617"/>
      <c r="UWJ12" s="617"/>
      <c r="UWK12" s="617"/>
      <c r="UWL12" s="617"/>
      <c r="UWM12" s="617"/>
      <c r="UWN12" s="617"/>
      <c r="UWO12" s="617"/>
      <c r="UWP12" s="617"/>
      <c r="UWQ12" s="617"/>
      <c r="UWR12" s="617"/>
      <c r="UWS12" s="617"/>
      <c r="UWT12" s="617"/>
      <c r="UWU12" s="617"/>
      <c r="UWV12" s="617"/>
      <c r="UWW12" s="617"/>
      <c r="UWX12" s="617"/>
      <c r="UWY12" s="617"/>
      <c r="UWZ12" s="617"/>
      <c r="UXA12" s="617"/>
      <c r="UXB12" s="617"/>
      <c r="UXC12" s="617"/>
      <c r="UXD12" s="617"/>
      <c r="UXE12" s="617"/>
      <c r="UXF12" s="617"/>
      <c r="UXG12" s="617"/>
      <c r="UXH12" s="617"/>
      <c r="UXI12" s="617"/>
      <c r="UXJ12" s="617"/>
      <c r="UXK12" s="617"/>
      <c r="UXL12" s="617"/>
      <c r="UXM12" s="617"/>
      <c r="UXN12" s="617"/>
      <c r="UXO12" s="617"/>
      <c r="UXP12" s="617"/>
      <c r="UXQ12" s="617"/>
      <c r="UXR12" s="617"/>
      <c r="UXS12" s="617"/>
      <c r="UXT12" s="617"/>
      <c r="UXU12" s="617"/>
      <c r="UXV12" s="617"/>
      <c r="UXW12" s="617"/>
      <c r="UXX12" s="617"/>
      <c r="UXY12" s="617"/>
      <c r="UXZ12" s="617"/>
      <c r="UYA12" s="617"/>
      <c r="UYB12" s="617"/>
      <c r="UYC12" s="617"/>
      <c r="UYD12" s="617"/>
      <c r="UYE12" s="617"/>
      <c r="UYF12" s="617"/>
      <c r="UYG12" s="617"/>
      <c r="UYH12" s="617"/>
      <c r="UYI12" s="617"/>
      <c r="UYJ12" s="617"/>
      <c r="UYK12" s="617"/>
      <c r="UYL12" s="617"/>
      <c r="UYM12" s="617"/>
      <c r="UYN12" s="617"/>
      <c r="UYO12" s="617"/>
      <c r="UYP12" s="617"/>
      <c r="UYQ12" s="617"/>
      <c r="UYR12" s="617"/>
      <c r="UYS12" s="617"/>
      <c r="UYT12" s="617"/>
      <c r="UYU12" s="617"/>
      <c r="UYV12" s="617"/>
      <c r="UYW12" s="617"/>
      <c r="UYX12" s="617"/>
      <c r="UYY12" s="617"/>
      <c r="UYZ12" s="617"/>
      <c r="UZA12" s="617"/>
      <c r="UZB12" s="617"/>
      <c r="UZC12" s="617"/>
      <c r="UZD12" s="617"/>
      <c r="UZE12" s="617"/>
      <c r="UZF12" s="617"/>
      <c r="UZG12" s="617"/>
      <c r="UZH12" s="617"/>
      <c r="UZI12" s="617"/>
      <c r="UZJ12" s="617"/>
      <c r="UZK12" s="617"/>
      <c r="UZL12" s="617"/>
      <c r="UZM12" s="617"/>
      <c r="UZN12" s="617"/>
      <c r="UZO12" s="617"/>
      <c r="UZP12" s="617"/>
      <c r="UZQ12" s="617"/>
      <c r="UZR12" s="617"/>
      <c r="UZS12" s="617"/>
      <c r="UZT12" s="617"/>
      <c r="UZU12" s="617"/>
      <c r="UZV12" s="617"/>
      <c r="UZW12" s="617"/>
      <c r="UZX12" s="617"/>
      <c r="UZY12" s="617"/>
      <c r="UZZ12" s="617"/>
      <c r="VAA12" s="617"/>
      <c r="VAB12" s="617"/>
      <c r="VAC12" s="617"/>
      <c r="VAD12" s="617"/>
      <c r="VAE12" s="617"/>
      <c r="VAF12" s="617"/>
      <c r="VAG12" s="617"/>
      <c r="VAH12" s="617"/>
      <c r="VAI12" s="617"/>
      <c r="VAJ12" s="617"/>
      <c r="VAK12" s="617"/>
      <c r="VAL12" s="617"/>
      <c r="VAM12" s="617"/>
      <c r="VAN12" s="617"/>
      <c r="VAO12" s="617"/>
      <c r="VAP12" s="617"/>
      <c r="VAQ12" s="617"/>
      <c r="VAR12" s="617"/>
      <c r="VAS12" s="617"/>
      <c r="VAT12" s="617"/>
      <c r="VAU12" s="617"/>
      <c r="VAV12" s="617"/>
      <c r="VAW12" s="617"/>
      <c r="VAX12" s="617"/>
      <c r="VAY12" s="617"/>
      <c r="VAZ12" s="617"/>
      <c r="VBA12" s="617"/>
      <c r="VBB12" s="617"/>
      <c r="VBC12" s="617"/>
      <c r="VBD12" s="617"/>
      <c r="VBE12" s="617"/>
      <c r="VBF12" s="617"/>
      <c r="VBG12" s="617"/>
      <c r="VBH12" s="617"/>
      <c r="VBI12" s="617"/>
      <c r="VBJ12" s="617"/>
      <c r="VBK12" s="617"/>
      <c r="VBL12" s="617"/>
      <c r="VBM12" s="617"/>
      <c r="VBN12" s="617"/>
      <c r="VBO12" s="617"/>
      <c r="VBP12" s="617"/>
      <c r="VBQ12" s="617"/>
      <c r="VBR12" s="617"/>
      <c r="VBS12" s="617"/>
      <c r="VBT12" s="617"/>
      <c r="VBU12" s="617"/>
      <c r="VBV12" s="617"/>
      <c r="VBW12" s="617"/>
      <c r="VBX12" s="617"/>
      <c r="VBY12" s="617"/>
      <c r="VBZ12" s="617"/>
      <c r="VCA12" s="617"/>
      <c r="VCB12" s="617"/>
      <c r="VCC12" s="617"/>
      <c r="VCD12" s="617"/>
      <c r="VCE12" s="617"/>
      <c r="VCF12" s="617"/>
      <c r="VCG12" s="617"/>
      <c r="VCH12" s="617"/>
      <c r="VCI12" s="617"/>
      <c r="VCJ12" s="617"/>
      <c r="VCK12" s="617"/>
      <c r="VCL12" s="617"/>
      <c r="VCM12" s="617"/>
      <c r="VCN12" s="617"/>
      <c r="VCO12" s="617"/>
      <c r="VCP12" s="617"/>
      <c r="VCQ12" s="617"/>
      <c r="VCR12" s="617"/>
      <c r="VCS12" s="617"/>
      <c r="VCT12" s="617"/>
      <c r="VCU12" s="617"/>
      <c r="VCV12" s="617"/>
      <c r="VCW12" s="617"/>
      <c r="VCX12" s="617"/>
      <c r="VCY12" s="617"/>
      <c r="VCZ12" s="617"/>
      <c r="VDA12" s="617"/>
      <c r="VDB12" s="617"/>
      <c r="VDC12" s="617"/>
      <c r="VDD12" s="617"/>
      <c r="VDE12" s="617"/>
      <c r="VDF12" s="617"/>
      <c r="VDG12" s="617"/>
      <c r="VDH12" s="617"/>
      <c r="VDI12" s="617"/>
      <c r="VDJ12" s="617"/>
      <c r="VDK12" s="617"/>
      <c r="VDL12" s="617"/>
      <c r="VDM12" s="617"/>
      <c r="VDN12" s="617"/>
      <c r="VDO12" s="617"/>
      <c r="VDP12" s="617"/>
      <c r="VDQ12" s="617"/>
      <c r="VDR12" s="617"/>
      <c r="VDS12" s="617"/>
      <c r="VDT12" s="617"/>
      <c r="VDU12" s="617"/>
      <c r="VDV12" s="617"/>
      <c r="VDW12" s="617"/>
      <c r="VDX12" s="617"/>
      <c r="VDY12" s="617"/>
      <c r="VDZ12" s="617"/>
      <c r="VEA12" s="617"/>
      <c r="VEB12" s="617"/>
      <c r="VEC12" s="617"/>
      <c r="VED12" s="617"/>
      <c r="VEE12" s="617"/>
      <c r="VEF12" s="617"/>
      <c r="VEG12" s="617"/>
      <c r="VEH12" s="617"/>
      <c r="VEI12" s="617"/>
      <c r="VEJ12" s="617"/>
      <c r="VEK12" s="617"/>
      <c r="VEL12" s="617"/>
      <c r="VEM12" s="617"/>
      <c r="VEN12" s="617"/>
      <c r="VEO12" s="617"/>
      <c r="VEP12" s="617"/>
      <c r="VEQ12" s="617"/>
      <c r="VER12" s="617"/>
      <c r="VES12" s="617"/>
      <c r="VET12" s="617"/>
      <c r="VEU12" s="617"/>
      <c r="VEV12" s="617"/>
      <c r="VEW12" s="617"/>
      <c r="VEX12" s="617"/>
      <c r="VEY12" s="617"/>
      <c r="VEZ12" s="617"/>
      <c r="VFA12" s="617"/>
      <c r="VFB12" s="617"/>
      <c r="VFC12" s="617"/>
      <c r="VFD12" s="617"/>
      <c r="VFE12" s="617"/>
      <c r="VFF12" s="617"/>
      <c r="VFG12" s="617"/>
      <c r="VFH12" s="617"/>
      <c r="VFI12" s="617"/>
      <c r="VFJ12" s="617"/>
      <c r="VFK12" s="617"/>
      <c r="VFL12" s="617"/>
      <c r="VFM12" s="617"/>
      <c r="VFN12" s="617"/>
      <c r="VFO12" s="617"/>
      <c r="VFP12" s="617"/>
      <c r="VFQ12" s="617"/>
      <c r="VFR12" s="617"/>
      <c r="VFS12" s="617"/>
      <c r="VFT12" s="617"/>
      <c r="VFU12" s="617"/>
      <c r="VFV12" s="617"/>
      <c r="VFW12" s="617"/>
      <c r="VFX12" s="617"/>
      <c r="VFY12" s="617"/>
      <c r="VFZ12" s="617"/>
      <c r="VGA12" s="617"/>
      <c r="VGB12" s="617"/>
      <c r="VGC12" s="617"/>
      <c r="VGD12" s="617"/>
      <c r="VGE12" s="617"/>
      <c r="VGF12" s="617"/>
      <c r="VGG12" s="617"/>
      <c r="VGH12" s="617"/>
      <c r="VGI12" s="617"/>
      <c r="VGJ12" s="617"/>
      <c r="VGK12" s="617"/>
      <c r="VGL12" s="617"/>
      <c r="VGM12" s="617"/>
      <c r="VGN12" s="617"/>
      <c r="VGO12" s="617"/>
      <c r="VGP12" s="617"/>
      <c r="VGQ12" s="617"/>
      <c r="VGR12" s="617"/>
      <c r="VGS12" s="617"/>
      <c r="VGT12" s="617"/>
      <c r="VGU12" s="617"/>
      <c r="VGV12" s="617"/>
      <c r="VGW12" s="617"/>
      <c r="VGX12" s="617"/>
      <c r="VGY12" s="617"/>
      <c r="VGZ12" s="617"/>
      <c r="VHA12" s="617"/>
      <c r="VHB12" s="617"/>
      <c r="VHC12" s="617"/>
      <c r="VHD12" s="617"/>
      <c r="VHE12" s="617"/>
      <c r="VHF12" s="617"/>
      <c r="VHG12" s="617"/>
      <c r="VHH12" s="617"/>
      <c r="VHI12" s="617"/>
      <c r="VHJ12" s="617"/>
      <c r="VHK12" s="617"/>
      <c r="VHL12" s="617"/>
      <c r="VHM12" s="617"/>
      <c r="VHN12" s="617"/>
      <c r="VHO12" s="617"/>
      <c r="VHP12" s="617"/>
      <c r="VHQ12" s="617"/>
      <c r="VHR12" s="617"/>
      <c r="VHS12" s="617"/>
      <c r="VHT12" s="617"/>
      <c r="VHU12" s="617"/>
      <c r="VHV12" s="617"/>
      <c r="VHW12" s="617"/>
      <c r="VHX12" s="617"/>
      <c r="VHY12" s="617"/>
      <c r="VHZ12" s="617"/>
      <c r="VIA12" s="617"/>
      <c r="VIB12" s="617"/>
      <c r="VIC12" s="617"/>
      <c r="VID12" s="617"/>
      <c r="VIE12" s="617"/>
      <c r="VIF12" s="617"/>
      <c r="VIG12" s="617"/>
      <c r="VIH12" s="617"/>
      <c r="VII12" s="617"/>
      <c r="VIJ12" s="617"/>
      <c r="VIK12" s="617"/>
      <c r="VIL12" s="617"/>
      <c r="VIM12" s="617"/>
      <c r="VIN12" s="617"/>
      <c r="VIO12" s="617"/>
      <c r="VIP12" s="617"/>
      <c r="VIQ12" s="617"/>
      <c r="VIR12" s="617"/>
      <c r="VIS12" s="617"/>
      <c r="VIT12" s="617"/>
      <c r="VIU12" s="617"/>
      <c r="VIV12" s="617"/>
      <c r="VIW12" s="617"/>
      <c r="VIX12" s="617"/>
      <c r="VIY12" s="617"/>
      <c r="VIZ12" s="617"/>
      <c r="VJA12" s="617"/>
      <c r="VJB12" s="617"/>
      <c r="VJC12" s="617"/>
      <c r="VJD12" s="617"/>
      <c r="VJE12" s="617"/>
      <c r="VJF12" s="617"/>
      <c r="VJG12" s="617"/>
      <c r="VJH12" s="617"/>
      <c r="VJI12" s="617"/>
      <c r="VJJ12" s="617"/>
      <c r="VJK12" s="617"/>
      <c r="VJL12" s="617"/>
      <c r="VJM12" s="617"/>
      <c r="VJN12" s="617"/>
      <c r="VJO12" s="617"/>
      <c r="VJP12" s="617"/>
      <c r="VJQ12" s="617"/>
      <c r="VJR12" s="617"/>
      <c r="VJS12" s="617"/>
      <c r="VJT12" s="617"/>
      <c r="VJU12" s="617"/>
      <c r="VJV12" s="617"/>
      <c r="VJW12" s="617"/>
      <c r="VJX12" s="617"/>
      <c r="VJY12" s="617"/>
      <c r="VJZ12" s="617"/>
      <c r="VKA12" s="617"/>
      <c r="VKB12" s="617"/>
      <c r="VKC12" s="617"/>
      <c r="VKD12" s="617"/>
      <c r="VKE12" s="617"/>
      <c r="VKF12" s="617"/>
      <c r="VKG12" s="617"/>
      <c r="VKH12" s="617"/>
      <c r="VKI12" s="617"/>
      <c r="VKJ12" s="617"/>
      <c r="VKK12" s="617"/>
      <c r="VKL12" s="617"/>
      <c r="VKM12" s="617"/>
      <c r="VKN12" s="617"/>
      <c r="VKO12" s="617"/>
      <c r="VKP12" s="617"/>
      <c r="VKQ12" s="617"/>
      <c r="VKR12" s="617"/>
      <c r="VKS12" s="617"/>
      <c r="VKT12" s="617"/>
      <c r="VKU12" s="617"/>
      <c r="VKV12" s="617"/>
      <c r="VKW12" s="617"/>
      <c r="VKX12" s="617"/>
      <c r="VKY12" s="617"/>
      <c r="VKZ12" s="617"/>
      <c r="VLA12" s="617"/>
      <c r="VLB12" s="617"/>
      <c r="VLC12" s="617"/>
      <c r="VLD12" s="617"/>
      <c r="VLE12" s="617"/>
      <c r="VLF12" s="617"/>
      <c r="VLG12" s="617"/>
      <c r="VLH12" s="617"/>
      <c r="VLI12" s="617"/>
      <c r="VLJ12" s="617"/>
      <c r="VLK12" s="617"/>
      <c r="VLL12" s="617"/>
      <c r="VLM12" s="617"/>
      <c r="VLN12" s="617"/>
      <c r="VLO12" s="617"/>
      <c r="VLP12" s="617"/>
      <c r="VLQ12" s="617"/>
      <c r="VLR12" s="617"/>
      <c r="VLS12" s="617"/>
      <c r="VLT12" s="617"/>
      <c r="VLU12" s="617"/>
      <c r="VLV12" s="617"/>
      <c r="VLW12" s="617"/>
      <c r="VLX12" s="617"/>
      <c r="VLY12" s="617"/>
      <c r="VLZ12" s="617"/>
      <c r="VMA12" s="617"/>
      <c r="VMB12" s="617"/>
      <c r="VMC12" s="617"/>
      <c r="VMD12" s="617"/>
      <c r="VME12" s="617"/>
      <c r="VMF12" s="617"/>
      <c r="VMG12" s="617"/>
      <c r="VMH12" s="617"/>
      <c r="VMI12" s="617"/>
      <c r="VMJ12" s="617"/>
      <c r="VMK12" s="617"/>
      <c r="VML12" s="617"/>
      <c r="VMM12" s="617"/>
      <c r="VMN12" s="617"/>
      <c r="VMO12" s="617"/>
      <c r="VMP12" s="617"/>
      <c r="VMQ12" s="617"/>
      <c r="VMR12" s="617"/>
      <c r="VMS12" s="617"/>
      <c r="VMT12" s="617"/>
      <c r="VMU12" s="617"/>
      <c r="VMV12" s="617"/>
      <c r="VMW12" s="617"/>
      <c r="VMX12" s="617"/>
      <c r="VMY12" s="617"/>
      <c r="VMZ12" s="617"/>
      <c r="VNA12" s="617"/>
      <c r="VNB12" s="617"/>
      <c r="VNC12" s="617"/>
      <c r="VND12" s="617"/>
      <c r="VNE12" s="617"/>
      <c r="VNF12" s="617"/>
      <c r="VNG12" s="617"/>
      <c r="VNH12" s="617"/>
      <c r="VNI12" s="617"/>
      <c r="VNJ12" s="617"/>
      <c r="VNK12" s="617"/>
      <c r="VNL12" s="617"/>
      <c r="VNM12" s="617"/>
      <c r="VNN12" s="617"/>
      <c r="VNO12" s="617"/>
      <c r="VNP12" s="617"/>
      <c r="VNQ12" s="617"/>
      <c r="VNR12" s="617"/>
      <c r="VNS12" s="617"/>
      <c r="VNT12" s="617"/>
      <c r="VNU12" s="617"/>
      <c r="VNV12" s="617"/>
      <c r="VNW12" s="617"/>
      <c r="VNX12" s="617"/>
      <c r="VNY12" s="617"/>
      <c r="VNZ12" s="617"/>
      <c r="VOA12" s="617"/>
      <c r="VOB12" s="617"/>
      <c r="VOC12" s="617"/>
      <c r="VOD12" s="617"/>
      <c r="VOE12" s="617"/>
      <c r="VOF12" s="617"/>
      <c r="VOG12" s="617"/>
      <c r="VOH12" s="617"/>
      <c r="VOI12" s="617"/>
      <c r="VOJ12" s="617"/>
      <c r="VOK12" s="617"/>
      <c r="VOL12" s="617"/>
      <c r="VOM12" s="617"/>
      <c r="VON12" s="617"/>
      <c r="VOO12" s="617"/>
      <c r="VOP12" s="617"/>
      <c r="VOQ12" s="617"/>
      <c r="VOR12" s="617"/>
      <c r="VOS12" s="617"/>
      <c r="VOT12" s="617"/>
      <c r="VOU12" s="617"/>
      <c r="VOV12" s="617"/>
      <c r="VOW12" s="617"/>
      <c r="VOX12" s="617"/>
      <c r="VOY12" s="617"/>
      <c r="VOZ12" s="617"/>
      <c r="VPA12" s="617"/>
      <c r="VPB12" s="617"/>
      <c r="VPC12" s="617"/>
      <c r="VPD12" s="617"/>
      <c r="VPE12" s="617"/>
      <c r="VPF12" s="617"/>
      <c r="VPG12" s="617"/>
      <c r="VPH12" s="617"/>
      <c r="VPI12" s="617"/>
      <c r="VPJ12" s="617"/>
      <c r="VPK12" s="617"/>
      <c r="VPL12" s="617"/>
      <c r="VPM12" s="617"/>
      <c r="VPN12" s="617"/>
      <c r="VPO12" s="617"/>
      <c r="VPP12" s="617"/>
      <c r="VPQ12" s="617"/>
      <c r="VPR12" s="617"/>
      <c r="VPS12" s="617"/>
      <c r="VPT12" s="617"/>
      <c r="VPU12" s="617"/>
      <c r="VPV12" s="617"/>
      <c r="VPW12" s="617"/>
      <c r="VPX12" s="617"/>
      <c r="VPY12" s="617"/>
      <c r="VPZ12" s="617"/>
      <c r="VQA12" s="617"/>
      <c r="VQB12" s="617"/>
      <c r="VQC12" s="617"/>
      <c r="VQD12" s="617"/>
      <c r="VQE12" s="617"/>
      <c r="VQF12" s="617"/>
      <c r="VQG12" s="617"/>
      <c r="VQH12" s="617"/>
      <c r="VQI12" s="617"/>
      <c r="VQJ12" s="617"/>
      <c r="VQK12" s="617"/>
      <c r="VQL12" s="617"/>
      <c r="VQM12" s="617"/>
      <c r="VQN12" s="617"/>
      <c r="VQO12" s="617"/>
      <c r="VQP12" s="617"/>
      <c r="VQQ12" s="617"/>
      <c r="VQR12" s="617"/>
      <c r="VQS12" s="617"/>
      <c r="VQT12" s="617"/>
      <c r="VQU12" s="617"/>
      <c r="VQV12" s="617"/>
      <c r="VQW12" s="617"/>
      <c r="VQX12" s="617"/>
      <c r="VQY12" s="617"/>
      <c r="VQZ12" s="617"/>
      <c r="VRA12" s="617"/>
      <c r="VRB12" s="617"/>
      <c r="VRC12" s="617"/>
      <c r="VRD12" s="617"/>
      <c r="VRE12" s="617"/>
      <c r="VRF12" s="617"/>
      <c r="VRG12" s="617"/>
      <c r="VRH12" s="617"/>
      <c r="VRI12" s="617"/>
      <c r="VRJ12" s="617"/>
      <c r="VRK12" s="617"/>
      <c r="VRL12" s="617"/>
      <c r="VRM12" s="617"/>
      <c r="VRN12" s="617"/>
      <c r="VRO12" s="617"/>
      <c r="VRP12" s="617"/>
      <c r="VRQ12" s="617"/>
      <c r="VRR12" s="617"/>
      <c r="VRS12" s="617"/>
      <c r="VRT12" s="617"/>
      <c r="VRU12" s="617"/>
      <c r="VRV12" s="617"/>
      <c r="VRW12" s="617"/>
      <c r="VRX12" s="617"/>
      <c r="VRY12" s="617"/>
      <c r="VRZ12" s="617"/>
      <c r="VSA12" s="617"/>
      <c r="VSB12" s="617"/>
      <c r="VSC12" s="617"/>
      <c r="VSD12" s="617"/>
      <c r="VSE12" s="617"/>
      <c r="VSF12" s="617"/>
      <c r="VSG12" s="617"/>
      <c r="VSH12" s="617"/>
      <c r="VSI12" s="617"/>
      <c r="VSJ12" s="617"/>
      <c r="VSK12" s="617"/>
      <c r="VSL12" s="617"/>
      <c r="VSM12" s="617"/>
      <c r="VSN12" s="617"/>
      <c r="VSO12" s="617"/>
      <c r="VSP12" s="617"/>
      <c r="VSQ12" s="617"/>
      <c r="VSR12" s="617"/>
      <c r="VSS12" s="617"/>
      <c r="VST12" s="617"/>
      <c r="VSU12" s="617"/>
      <c r="VSV12" s="617"/>
      <c r="VSW12" s="617"/>
      <c r="VSX12" s="617"/>
      <c r="VSY12" s="617"/>
      <c r="VSZ12" s="617"/>
      <c r="VTA12" s="617"/>
      <c r="VTB12" s="617"/>
      <c r="VTC12" s="617"/>
      <c r="VTD12" s="617"/>
      <c r="VTE12" s="617"/>
      <c r="VTF12" s="617"/>
      <c r="VTG12" s="617"/>
      <c r="VTH12" s="617"/>
      <c r="VTI12" s="617"/>
      <c r="VTJ12" s="617"/>
      <c r="VTK12" s="617"/>
      <c r="VTL12" s="617"/>
      <c r="VTM12" s="617"/>
      <c r="VTN12" s="617"/>
      <c r="VTO12" s="617"/>
      <c r="VTP12" s="617"/>
      <c r="VTQ12" s="617"/>
      <c r="VTR12" s="617"/>
      <c r="VTS12" s="617"/>
      <c r="VTT12" s="617"/>
      <c r="VTU12" s="617"/>
      <c r="VTV12" s="617"/>
      <c r="VTW12" s="617"/>
      <c r="VTX12" s="617"/>
      <c r="VTY12" s="617"/>
      <c r="VTZ12" s="617"/>
      <c r="VUA12" s="617"/>
      <c r="VUB12" s="617"/>
      <c r="VUC12" s="617"/>
      <c r="VUD12" s="617"/>
      <c r="VUE12" s="617"/>
      <c r="VUF12" s="617"/>
      <c r="VUG12" s="617"/>
      <c r="VUH12" s="617"/>
      <c r="VUI12" s="617"/>
      <c r="VUJ12" s="617"/>
      <c r="VUK12" s="617"/>
      <c r="VUL12" s="617"/>
      <c r="VUM12" s="617"/>
      <c r="VUN12" s="617"/>
      <c r="VUO12" s="617"/>
      <c r="VUP12" s="617"/>
      <c r="VUQ12" s="617"/>
      <c r="VUR12" s="617"/>
      <c r="VUS12" s="617"/>
      <c r="VUT12" s="617"/>
      <c r="VUU12" s="617"/>
      <c r="VUV12" s="617"/>
      <c r="VUW12" s="617"/>
      <c r="VUX12" s="617"/>
      <c r="VUY12" s="617"/>
      <c r="VUZ12" s="617"/>
      <c r="VVA12" s="617"/>
      <c r="VVB12" s="617"/>
      <c r="VVC12" s="617"/>
      <c r="VVD12" s="617"/>
      <c r="VVE12" s="617"/>
      <c r="VVF12" s="617"/>
      <c r="VVG12" s="617"/>
      <c r="VVH12" s="617"/>
      <c r="VVI12" s="617"/>
      <c r="VVJ12" s="617"/>
      <c r="VVK12" s="617"/>
      <c r="VVL12" s="617"/>
      <c r="VVM12" s="617"/>
      <c r="VVN12" s="617"/>
      <c r="VVO12" s="617"/>
      <c r="VVP12" s="617"/>
      <c r="VVQ12" s="617"/>
      <c r="VVR12" s="617"/>
      <c r="VVS12" s="617"/>
      <c r="VVT12" s="617"/>
      <c r="VVU12" s="617"/>
      <c r="VVV12" s="617"/>
      <c r="VVW12" s="617"/>
      <c r="VVX12" s="617"/>
      <c r="VVY12" s="617"/>
      <c r="VVZ12" s="617"/>
      <c r="VWA12" s="617"/>
      <c r="VWB12" s="617"/>
      <c r="VWC12" s="617"/>
      <c r="VWD12" s="617"/>
      <c r="VWE12" s="617"/>
      <c r="VWF12" s="617"/>
      <c r="VWG12" s="617"/>
      <c r="VWH12" s="617"/>
      <c r="VWI12" s="617"/>
      <c r="VWJ12" s="617"/>
      <c r="VWK12" s="617"/>
      <c r="VWL12" s="617"/>
      <c r="VWM12" s="617"/>
      <c r="VWN12" s="617"/>
      <c r="VWO12" s="617"/>
      <c r="VWP12" s="617"/>
      <c r="VWQ12" s="617"/>
      <c r="VWR12" s="617"/>
      <c r="VWS12" s="617"/>
      <c r="VWT12" s="617"/>
      <c r="VWU12" s="617"/>
      <c r="VWV12" s="617"/>
      <c r="VWW12" s="617"/>
      <c r="VWX12" s="617"/>
      <c r="VWY12" s="617"/>
      <c r="VWZ12" s="617"/>
      <c r="VXA12" s="617"/>
      <c r="VXB12" s="617"/>
      <c r="VXC12" s="617"/>
      <c r="VXD12" s="617"/>
      <c r="VXE12" s="617"/>
      <c r="VXF12" s="617"/>
      <c r="VXG12" s="617"/>
      <c r="VXH12" s="617"/>
      <c r="VXI12" s="617"/>
      <c r="VXJ12" s="617"/>
      <c r="VXK12" s="617"/>
      <c r="VXL12" s="617"/>
      <c r="VXM12" s="617"/>
      <c r="VXN12" s="617"/>
      <c r="VXO12" s="617"/>
      <c r="VXP12" s="617"/>
      <c r="VXQ12" s="617"/>
      <c r="VXR12" s="617"/>
      <c r="VXS12" s="617"/>
      <c r="VXT12" s="617"/>
      <c r="VXU12" s="617"/>
      <c r="VXV12" s="617"/>
      <c r="VXW12" s="617"/>
      <c r="VXX12" s="617"/>
      <c r="VXY12" s="617"/>
      <c r="VXZ12" s="617"/>
      <c r="VYA12" s="617"/>
      <c r="VYB12" s="617"/>
      <c r="VYC12" s="617"/>
      <c r="VYD12" s="617"/>
      <c r="VYE12" s="617"/>
      <c r="VYF12" s="617"/>
      <c r="VYG12" s="617"/>
      <c r="VYH12" s="617"/>
      <c r="VYI12" s="617"/>
      <c r="VYJ12" s="617"/>
      <c r="VYK12" s="617"/>
      <c r="VYL12" s="617"/>
      <c r="VYM12" s="617"/>
      <c r="VYN12" s="617"/>
      <c r="VYO12" s="617"/>
      <c r="VYP12" s="617"/>
      <c r="VYQ12" s="617"/>
      <c r="VYR12" s="617"/>
      <c r="VYS12" s="617"/>
      <c r="VYT12" s="617"/>
      <c r="VYU12" s="617"/>
      <c r="VYV12" s="617"/>
      <c r="VYW12" s="617"/>
      <c r="VYX12" s="617"/>
      <c r="VYY12" s="617"/>
      <c r="VYZ12" s="617"/>
      <c r="VZA12" s="617"/>
      <c r="VZB12" s="617"/>
      <c r="VZC12" s="617"/>
      <c r="VZD12" s="617"/>
      <c r="VZE12" s="617"/>
      <c r="VZF12" s="617"/>
      <c r="VZG12" s="617"/>
      <c r="VZH12" s="617"/>
      <c r="VZI12" s="617"/>
      <c r="VZJ12" s="617"/>
      <c r="VZK12" s="617"/>
      <c r="VZL12" s="617"/>
      <c r="VZM12" s="617"/>
      <c r="VZN12" s="617"/>
      <c r="VZO12" s="617"/>
      <c r="VZP12" s="617"/>
      <c r="VZQ12" s="617"/>
      <c r="VZR12" s="617"/>
      <c r="VZS12" s="617"/>
      <c r="VZT12" s="617"/>
      <c r="VZU12" s="617"/>
      <c r="VZV12" s="617"/>
      <c r="VZW12" s="617"/>
      <c r="VZX12" s="617"/>
      <c r="VZY12" s="617"/>
      <c r="VZZ12" s="617"/>
      <c r="WAA12" s="617"/>
      <c r="WAB12" s="617"/>
      <c r="WAC12" s="617"/>
      <c r="WAD12" s="617"/>
      <c r="WAE12" s="617"/>
      <c r="WAF12" s="617"/>
      <c r="WAG12" s="617"/>
      <c r="WAH12" s="617"/>
      <c r="WAI12" s="617"/>
      <c r="WAJ12" s="617"/>
      <c r="WAK12" s="617"/>
      <c r="WAL12" s="617"/>
      <c r="WAM12" s="617"/>
      <c r="WAN12" s="617"/>
      <c r="WAO12" s="617"/>
      <c r="WAP12" s="617"/>
      <c r="WAQ12" s="617"/>
      <c r="WAR12" s="617"/>
      <c r="WAS12" s="617"/>
      <c r="WAT12" s="617"/>
      <c r="WAU12" s="617"/>
      <c r="WAV12" s="617"/>
      <c r="WAW12" s="617"/>
      <c r="WAX12" s="617"/>
      <c r="WAY12" s="617"/>
      <c r="WAZ12" s="617"/>
      <c r="WBA12" s="617"/>
      <c r="WBB12" s="617"/>
      <c r="WBC12" s="617"/>
      <c r="WBD12" s="617"/>
      <c r="WBE12" s="617"/>
      <c r="WBF12" s="617"/>
      <c r="WBG12" s="617"/>
      <c r="WBH12" s="617"/>
      <c r="WBI12" s="617"/>
      <c r="WBJ12" s="617"/>
      <c r="WBK12" s="617"/>
      <c r="WBL12" s="617"/>
      <c r="WBM12" s="617"/>
      <c r="WBN12" s="617"/>
      <c r="WBO12" s="617"/>
      <c r="WBP12" s="617"/>
      <c r="WBQ12" s="617"/>
      <c r="WBR12" s="617"/>
      <c r="WBS12" s="617"/>
      <c r="WBT12" s="617"/>
      <c r="WBU12" s="617"/>
      <c r="WBV12" s="617"/>
      <c r="WBW12" s="617"/>
      <c r="WBX12" s="617"/>
      <c r="WBY12" s="617"/>
      <c r="WBZ12" s="617"/>
      <c r="WCA12" s="617"/>
      <c r="WCB12" s="617"/>
      <c r="WCC12" s="617"/>
      <c r="WCD12" s="617"/>
      <c r="WCE12" s="617"/>
      <c r="WCF12" s="617"/>
      <c r="WCG12" s="617"/>
      <c r="WCH12" s="617"/>
      <c r="WCI12" s="617"/>
      <c r="WCJ12" s="617"/>
      <c r="WCK12" s="617"/>
      <c r="WCL12" s="617"/>
      <c r="WCM12" s="617"/>
      <c r="WCN12" s="617"/>
      <c r="WCO12" s="617"/>
      <c r="WCP12" s="617"/>
      <c r="WCQ12" s="617"/>
      <c r="WCR12" s="617"/>
      <c r="WCS12" s="617"/>
      <c r="WCT12" s="617"/>
      <c r="WCU12" s="617"/>
      <c r="WCV12" s="617"/>
      <c r="WCW12" s="617"/>
      <c r="WCX12" s="617"/>
      <c r="WCY12" s="617"/>
      <c r="WCZ12" s="617"/>
      <c r="WDA12" s="617"/>
      <c r="WDB12" s="617"/>
      <c r="WDC12" s="617"/>
      <c r="WDD12" s="617"/>
      <c r="WDE12" s="617"/>
      <c r="WDF12" s="617"/>
      <c r="WDG12" s="617"/>
      <c r="WDH12" s="617"/>
      <c r="WDI12" s="617"/>
      <c r="WDJ12" s="617"/>
      <c r="WDK12" s="617"/>
      <c r="WDL12" s="617"/>
      <c r="WDM12" s="617"/>
      <c r="WDN12" s="617"/>
      <c r="WDO12" s="617"/>
      <c r="WDP12" s="617"/>
      <c r="WDQ12" s="617"/>
      <c r="WDR12" s="617"/>
      <c r="WDS12" s="617"/>
      <c r="WDT12" s="617"/>
      <c r="WDU12" s="617"/>
      <c r="WDV12" s="617"/>
      <c r="WDW12" s="617"/>
      <c r="WDX12" s="617"/>
      <c r="WDY12" s="617"/>
      <c r="WDZ12" s="617"/>
      <c r="WEA12" s="617"/>
      <c r="WEB12" s="617"/>
      <c r="WEC12" s="617"/>
      <c r="WED12" s="617"/>
      <c r="WEE12" s="617"/>
      <c r="WEF12" s="617"/>
      <c r="WEG12" s="617"/>
      <c r="WEH12" s="617"/>
      <c r="WEI12" s="617"/>
      <c r="WEJ12" s="617"/>
      <c r="WEK12" s="617"/>
      <c r="WEL12" s="617"/>
      <c r="WEM12" s="617"/>
      <c r="WEN12" s="617"/>
      <c r="WEO12" s="617"/>
      <c r="WEP12" s="617"/>
      <c r="WEQ12" s="617"/>
      <c r="WER12" s="617"/>
      <c r="WES12" s="617"/>
      <c r="WET12" s="617"/>
      <c r="WEU12" s="617"/>
      <c r="WEV12" s="617"/>
      <c r="WEW12" s="617"/>
      <c r="WEX12" s="617"/>
      <c r="WEY12" s="617"/>
      <c r="WEZ12" s="617"/>
      <c r="WFA12" s="617"/>
      <c r="WFB12" s="617"/>
      <c r="WFC12" s="617"/>
      <c r="WFD12" s="617"/>
      <c r="WFE12" s="617"/>
      <c r="WFF12" s="617"/>
      <c r="WFG12" s="617"/>
      <c r="WFH12" s="617"/>
      <c r="WFI12" s="617"/>
      <c r="WFJ12" s="617"/>
      <c r="WFK12" s="617"/>
      <c r="WFL12" s="617"/>
      <c r="WFM12" s="617"/>
      <c r="WFN12" s="617"/>
      <c r="WFO12" s="617"/>
      <c r="WFP12" s="617"/>
      <c r="WFQ12" s="617"/>
      <c r="WFR12" s="617"/>
      <c r="WFS12" s="617"/>
      <c r="WFT12" s="617"/>
      <c r="WFU12" s="617"/>
      <c r="WFV12" s="617"/>
      <c r="WFW12" s="617"/>
      <c r="WFX12" s="617"/>
      <c r="WFY12" s="617"/>
      <c r="WFZ12" s="617"/>
      <c r="WGA12" s="617"/>
      <c r="WGB12" s="617"/>
      <c r="WGC12" s="617"/>
      <c r="WGD12" s="617"/>
      <c r="WGE12" s="617"/>
      <c r="WGF12" s="617"/>
      <c r="WGG12" s="617"/>
      <c r="WGH12" s="617"/>
      <c r="WGI12" s="617"/>
      <c r="WGJ12" s="617"/>
      <c r="WGK12" s="617"/>
      <c r="WGL12" s="617"/>
      <c r="WGM12" s="617"/>
      <c r="WGN12" s="617"/>
      <c r="WGO12" s="617"/>
      <c r="WGP12" s="617"/>
      <c r="WGQ12" s="617"/>
      <c r="WGR12" s="617"/>
      <c r="WGS12" s="617"/>
      <c r="WGT12" s="617"/>
      <c r="WGU12" s="617"/>
      <c r="WGV12" s="617"/>
      <c r="WGW12" s="617"/>
      <c r="WGX12" s="617"/>
      <c r="WGY12" s="617"/>
      <c r="WGZ12" s="617"/>
      <c r="WHA12" s="617"/>
      <c r="WHB12" s="617"/>
      <c r="WHC12" s="617"/>
      <c r="WHD12" s="617"/>
      <c r="WHE12" s="617"/>
      <c r="WHF12" s="617"/>
      <c r="WHG12" s="617"/>
      <c r="WHH12" s="617"/>
      <c r="WHI12" s="617"/>
      <c r="WHJ12" s="617"/>
      <c r="WHK12" s="617"/>
      <c r="WHL12" s="617"/>
      <c r="WHM12" s="617"/>
      <c r="WHN12" s="617"/>
      <c r="WHO12" s="617"/>
      <c r="WHP12" s="617"/>
      <c r="WHQ12" s="617"/>
      <c r="WHR12" s="617"/>
      <c r="WHS12" s="617"/>
      <c r="WHT12" s="617"/>
      <c r="WHU12" s="617"/>
      <c r="WHV12" s="617"/>
      <c r="WHW12" s="617"/>
      <c r="WHX12" s="617"/>
      <c r="WHY12" s="617"/>
      <c r="WHZ12" s="617"/>
      <c r="WIA12" s="617"/>
      <c r="WIB12" s="617"/>
      <c r="WIC12" s="617"/>
      <c r="WID12" s="617"/>
      <c r="WIE12" s="617"/>
      <c r="WIF12" s="617"/>
      <c r="WIG12" s="617"/>
      <c r="WIH12" s="617"/>
      <c r="WII12" s="617"/>
      <c r="WIJ12" s="617"/>
      <c r="WIK12" s="617"/>
      <c r="WIL12" s="617"/>
      <c r="WIM12" s="617"/>
      <c r="WIN12" s="617"/>
      <c r="WIO12" s="617"/>
      <c r="WIP12" s="617"/>
      <c r="WIQ12" s="617"/>
      <c r="WIR12" s="617"/>
      <c r="WIS12" s="617"/>
      <c r="WIT12" s="617"/>
      <c r="WIU12" s="617"/>
      <c r="WIV12" s="617"/>
      <c r="WIW12" s="617"/>
      <c r="WIX12" s="617"/>
      <c r="WIY12" s="617"/>
      <c r="WIZ12" s="617"/>
      <c r="WJA12" s="617"/>
      <c r="WJB12" s="617"/>
      <c r="WJC12" s="617"/>
      <c r="WJD12" s="617"/>
      <c r="WJE12" s="617"/>
      <c r="WJF12" s="617"/>
      <c r="WJG12" s="617"/>
      <c r="WJH12" s="617"/>
      <c r="WJI12" s="617"/>
      <c r="WJJ12" s="617"/>
      <c r="WJK12" s="617"/>
      <c r="WJL12" s="617"/>
      <c r="WJM12" s="617"/>
      <c r="WJN12" s="617"/>
      <c r="WJO12" s="617"/>
      <c r="WJP12" s="617"/>
      <c r="WJQ12" s="617"/>
      <c r="WJR12" s="617"/>
      <c r="WJS12" s="617"/>
      <c r="WJT12" s="617"/>
      <c r="WJU12" s="617"/>
      <c r="WJV12" s="617"/>
      <c r="WJW12" s="617"/>
      <c r="WJX12" s="617"/>
      <c r="WJY12" s="617"/>
      <c r="WJZ12" s="617"/>
      <c r="WKA12" s="617"/>
      <c r="WKB12" s="617"/>
      <c r="WKC12" s="617"/>
      <c r="WKD12" s="617"/>
      <c r="WKE12" s="617"/>
      <c r="WKF12" s="617"/>
      <c r="WKG12" s="617"/>
      <c r="WKH12" s="617"/>
      <c r="WKI12" s="617"/>
      <c r="WKJ12" s="617"/>
      <c r="WKK12" s="617"/>
      <c r="WKL12" s="617"/>
      <c r="WKM12" s="617"/>
      <c r="WKN12" s="617"/>
      <c r="WKO12" s="617"/>
      <c r="WKP12" s="617"/>
      <c r="WKQ12" s="617"/>
      <c r="WKR12" s="617"/>
      <c r="WKS12" s="617"/>
      <c r="WKT12" s="617"/>
      <c r="WKU12" s="617"/>
      <c r="WKV12" s="617"/>
      <c r="WKW12" s="617"/>
      <c r="WKX12" s="617"/>
      <c r="WKY12" s="617"/>
      <c r="WKZ12" s="617"/>
      <c r="WLA12" s="617"/>
      <c r="WLB12" s="617"/>
      <c r="WLC12" s="617"/>
      <c r="WLD12" s="617"/>
      <c r="WLE12" s="617"/>
      <c r="WLF12" s="617"/>
      <c r="WLG12" s="617"/>
      <c r="WLH12" s="617"/>
      <c r="WLI12" s="617"/>
      <c r="WLJ12" s="617"/>
      <c r="WLK12" s="617"/>
      <c r="WLL12" s="617"/>
      <c r="WLM12" s="617"/>
      <c r="WLN12" s="617"/>
      <c r="WLO12" s="617"/>
      <c r="WLP12" s="617"/>
      <c r="WLQ12" s="617"/>
      <c r="WLR12" s="617"/>
      <c r="WLS12" s="617"/>
      <c r="WLT12" s="617"/>
      <c r="WLU12" s="617"/>
      <c r="WLV12" s="617"/>
      <c r="WLW12" s="617"/>
      <c r="WLX12" s="617"/>
      <c r="WLY12" s="617"/>
      <c r="WLZ12" s="617"/>
      <c r="WMA12" s="617"/>
      <c r="WMB12" s="617"/>
      <c r="WMC12" s="617"/>
      <c r="WMD12" s="617"/>
      <c r="WME12" s="617"/>
      <c r="WMF12" s="617"/>
      <c r="WMG12" s="617"/>
      <c r="WMH12" s="617"/>
      <c r="WMI12" s="617"/>
      <c r="WMJ12" s="617"/>
      <c r="WMK12" s="617"/>
      <c r="WML12" s="617"/>
      <c r="WMM12" s="617"/>
      <c r="WMN12" s="617"/>
      <c r="WMO12" s="617"/>
      <c r="WMP12" s="617"/>
      <c r="WMQ12" s="617"/>
      <c r="WMR12" s="617"/>
      <c r="WMS12" s="617"/>
      <c r="WMT12" s="617"/>
      <c r="WMU12" s="617"/>
      <c r="WMV12" s="617"/>
      <c r="WMW12" s="617"/>
      <c r="WMX12" s="617"/>
      <c r="WMY12" s="617"/>
      <c r="WMZ12" s="617"/>
      <c r="WNA12" s="617"/>
      <c r="WNB12" s="617"/>
      <c r="WNC12" s="617"/>
      <c r="WND12" s="617"/>
      <c r="WNE12" s="617"/>
      <c r="WNF12" s="617"/>
      <c r="WNG12" s="617"/>
      <c r="WNH12" s="617"/>
      <c r="WNI12" s="617"/>
      <c r="WNJ12" s="617"/>
      <c r="WNK12" s="617"/>
      <c r="WNL12" s="617"/>
      <c r="WNM12" s="617"/>
      <c r="WNN12" s="617"/>
      <c r="WNO12" s="617"/>
      <c r="WNP12" s="617"/>
      <c r="WNQ12" s="617"/>
      <c r="WNR12" s="617"/>
      <c r="WNS12" s="617"/>
      <c r="WNT12" s="617"/>
      <c r="WNU12" s="617"/>
      <c r="WNV12" s="617"/>
      <c r="WNW12" s="617"/>
      <c r="WNX12" s="617"/>
      <c r="WNY12" s="617"/>
      <c r="WNZ12" s="617"/>
      <c r="WOA12" s="617"/>
      <c r="WOB12" s="617"/>
      <c r="WOC12" s="617"/>
      <c r="WOD12" s="617"/>
      <c r="WOE12" s="617"/>
      <c r="WOF12" s="617"/>
      <c r="WOG12" s="617"/>
      <c r="WOH12" s="617"/>
      <c r="WOI12" s="617"/>
      <c r="WOJ12" s="617"/>
      <c r="WOK12" s="617"/>
      <c r="WOL12" s="617"/>
      <c r="WOM12" s="617"/>
      <c r="WON12" s="617"/>
      <c r="WOO12" s="617"/>
      <c r="WOP12" s="617"/>
      <c r="WOQ12" s="617"/>
      <c r="WOR12" s="617"/>
      <c r="WOS12" s="617"/>
      <c r="WOT12" s="617"/>
      <c r="WOU12" s="617"/>
      <c r="WOV12" s="617"/>
      <c r="WOW12" s="617"/>
      <c r="WOX12" s="617"/>
      <c r="WOY12" s="617"/>
      <c r="WOZ12" s="617"/>
      <c r="WPA12" s="617"/>
      <c r="WPB12" s="617"/>
      <c r="WPC12" s="617"/>
      <c r="WPD12" s="617"/>
      <c r="WPE12" s="617"/>
      <c r="WPF12" s="617"/>
      <c r="WPG12" s="617"/>
      <c r="WPH12" s="617"/>
      <c r="WPI12" s="617"/>
      <c r="WPJ12" s="617"/>
      <c r="WPK12" s="617"/>
      <c r="WPL12" s="617"/>
      <c r="WPM12" s="617"/>
      <c r="WPN12" s="617"/>
      <c r="WPO12" s="617"/>
      <c r="WPP12" s="617"/>
      <c r="WPQ12" s="617"/>
      <c r="WPR12" s="617"/>
      <c r="WPS12" s="617"/>
      <c r="WPT12" s="617"/>
      <c r="WPU12" s="617"/>
      <c r="WPV12" s="617"/>
      <c r="WPW12" s="617"/>
      <c r="WPX12" s="617"/>
      <c r="WPY12" s="617"/>
      <c r="WPZ12" s="617"/>
      <c r="WQA12" s="617"/>
      <c r="WQB12" s="617"/>
      <c r="WQC12" s="617"/>
      <c r="WQD12" s="617"/>
      <c r="WQE12" s="617"/>
      <c r="WQF12" s="617"/>
      <c r="WQG12" s="617"/>
      <c r="WQH12" s="617"/>
      <c r="WQI12" s="617"/>
      <c r="WQJ12" s="617"/>
      <c r="WQK12" s="617"/>
      <c r="WQL12" s="617"/>
      <c r="WQM12" s="617"/>
      <c r="WQN12" s="617"/>
      <c r="WQO12" s="617"/>
      <c r="WQP12" s="617"/>
      <c r="WQQ12" s="617"/>
      <c r="WQR12" s="617"/>
      <c r="WQS12" s="617"/>
      <c r="WQT12" s="617"/>
      <c r="WQU12" s="617"/>
      <c r="WQV12" s="617"/>
      <c r="WQW12" s="617"/>
      <c r="WQX12" s="617"/>
      <c r="WQY12" s="617"/>
      <c r="WQZ12" s="617"/>
      <c r="WRA12" s="617"/>
      <c r="WRB12" s="617"/>
      <c r="WRC12" s="617"/>
      <c r="WRD12" s="617"/>
      <c r="WRE12" s="617"/>
      <c r="WRF12" s="617"/>
      <c r="WRG12" s="617"/>
      <c r="WRH12" s="617"/>
      <c r="WRI12" s="617"/>
      <c r="WRJ12" s="617"/>
      <c r="WRK12" s="617"/>
      <c r="WRL12" s="617"/>
      <c r="WRM12" s="617"/>
      <c r="WRN12" s="617"/>
      <c r="WRO12" s="617"/>
      <c r="WRP12" s="617"/>
      <c r="WRQ12" s="617"/>
      <c r="WRR12" s="617"/>
      <c r="WRS12" s="617"/>
      <c r="WRT12" s="617"/>
      <c r="WRU12" s="617"/>
      <c r="WRV12" s="617"/>
      <c r="WRW12" s="617"/>
      <c r="WRX12" s="617"/>
      <c r="WRY12" s="617"/>
      <c r="WRZ12" s="617"/>
      <c r="WSA12" s="617"/>
      <c r="WSB12" s="617"/>
      <c r="WSC12" s="617"/>
      <c r="WSD12" s="617"/>
      <c r="WSE12" s="617"/>
      <c r="WSF12" s="617"/>
      <c r="WSG12" s="617"/>
      <c r="WSH12" s="617"/>
      <c r="WSI12" s="617"/>
      <c r="WSJ12" s="617"/>
      <c r="WSK12" s="617"/>
      <c r="WSL12" s="617"/>
      <c r="WSM12" s="617"/>
      <c r="WSN12" s="617"/>
      <c r="WSO12" s="617"/>
      <c r="WSP12" s="617"/>
      <c r="WSQ12" s="617"/>
      <c r="WSR12" s="617"/>
      <c r="WSS12" s="617"/>
      <c r="WST12" s="617"/>
      <c r="WSU12" s="617"/>
      <c r="WSV12" s="617"/>
      <c r="WSW12" s="617"/>
      <c r="WSX12" s="617"/>
      <c r="WSY12" s="617"/>
      <c r="WSZ12" s="617"/>
      <c r="WTA12" s="617"/>
      <c r="WTB12" s="617"/>
      <c r="WTC12" s="617"/>
      <c r="WTD12" s="617"/>
      <c r="WTE12" s="617"/>
      <c r="WTF12" s="617"/>
      <c r="WTG12" s="617"/>
      <c r="WTH12" s="617"/>
      <c r="WTI12" s="617"/>
      <c r="WTJ12" s="617"/>
      <c r="WTK12" s="617"/>
      <c r="WTL12" s="617"/>
      <c r="WTM12" s="617"/>
      <c r="WTN12" s="617"/>
      <c r="WTO12" s="617"/>
      <c r="WTP12" s="617"/>
      <c r="WTQ12" s="617"/>
      <c r="WTR12" s="617"/>
      <c r="WTS12" s="617"/>
      <c r="WTT12" s="617"/>
      <c r="WTU12" s="617"/>
      <c r="WTV12" s="617"/>
      <c r="WTW12" s="617"/>
      <c r="WTX12" s="617"/>
      <c r="WTY12" s="617"/>
      <c r="WTZ12" s="617"/>
      <c r="WUA12" s="617"/>
      <c r="WUB12" s="617"/>
      <c r="WUC12" s="617"/>
      <c r="WUD12" s="617"/>
      <c r="WUE12" s="617"/>
      <c r="WUF12" s="617"/>
      <c r="WUG12" s="617"/>
      <c r="WUH12" s="617"/>
      <c r="WUI12" s="617"/>
      <c r="WUJ12" s="617"/>
      <c r="WUK12" s="617"/>
      <c r="WUL12" s="617"/>
      <c r="WUM12" s="617"/>
      <c r="WUN12" s="617"/>
      <c r="WUO12" s="617"/>
      <c r="WUP12" s="617"/>
      <c r="WUQ12" s="617"/>
      <c r="WUR12" s="617"/>
      <c r="WUS12" s="617"/>
      <c r="WUT12" s="617"/>
      <c r="WUU12" s="617"/>
      <c r="WUV12" s="617"/>
      <c r="WUW12" s="617"/>
      <c r="WUX12" s="617"/>
      <c r="WUY12" s="617"/>
      <c r="WUZ12" s="617"/>
      <c r="WVA12" s="617"/>
      <c r="WVB12" s="617"/>
      <c r="WVC12" s="617"/>
      <c r="WVD12" s="617"/>
      <c r="WVE12" s="617"/>
      <c r="WVF12" s="617"/>
      <c r="WVG12" s="617"/>
      <c r="WVH12" s="617"/>
      <c r="WVI12" s="617"/>
      <c r="WVJ12" s="617"/>
      <c r="WVK12" s="617"/>
      <c r="WVL12" s="617"/>
      <c r="WVM12" s="617"/>
      <c r="WVN12" s="617"/>
      <c r="WVO12" s="617"/>
      <c r="WVP12" s="617"/>
      <c r="WVQ12" s="617"/>
      <c r="WVR12" s="617"/>
      <c r="WVS12" s="617"/>
      <c r="WVT12" s="617"/>
      <c r="WVU12" s="617"/>
      <c r="WVV12" s="617"/>
      <c r="WVW12" s="617"/>
      <c r="WVX12" s="617"/>
      <c r="WVY12" s="617"/>
      <c r="WVZ12" s="617"/>
      <c r="WWA12" s="617"/>
      <c r="WWB12" s="617"/>
      <c r="WWC12" s="617"/>
      <c r="WWD12" s="617"/>
      <c r="WWE12" s="617"/>
      <c r="WWF12" s="617"/>
      <c r="WWG12" s="617"/>
      <c r="WWH12" s="617"/>
      <c r="WWI12" s="617"/>
      <c r="WWJ12" s="617"/>
      <c r="WWK12" s="617"/>
      <c r="WWL12" s="617"/>
      <c r="WWM12" s="617"/>
      <c r="WWN12" s="617"/>
      <c r="WWO12" s="617"/>
      <c r="WWP12" s="617"/>
      <c r="WWQ12" s="617"/>
      <c r="WWR12" s="617"/>
      <c r="WWS12" s="617"/>
      <c r="WWT12" s="617"/>
      <c r="WWU12" s="617"/>
      <c r="WWV12" s="617"/>
      <c r="WWW12" s="617"/>
      <c r="WWX12" s="617"/>
      <c r="WWY12" s="617"/>
      <c r="WWZ12" s="617"/>
      <c r="WXA12" s="617"/>
      <c r="WXB12" s="617"/>
      <c r="WXC12" s="617"/>
      <c r="WXD12" s="617"/>
      <c r="WXE12" s="617"/>
      <c r="WXF12" s="617"/>
      <c r="WXG12" s="617"/>
      <c r="WXH12" s="617"/>
      <c r="WXI12" s="617"/>
      <c r="WXJ12" s="617"/>
      <c r="WXK12" s="617"/>
      <c r="WXL12" s="617"/>
      <c r="WXM12" s="617"/>
      <c r="WXN12" s="617"/>
      <c r="WXO12" s="617"/>
      <c r="WXP12" s="617"/>
      <c r="WXQ12" s="617"/>
      <c r="WXR12" s="617"/>
      <c r="WXS12" s="617"/>
      <c r="WXT12" s="617"/>
      <c r="WXU12" s="617"/>
      <c r="WXV12" s="617"/>
      <c r="WXW12" s="617"/>
      <c r="WXX12" s="617"/>
      <c r="WXY12" s="617"/>
      <c r="WXZ12" s="617"/>
      <c r="WYA12" s="617"/>
      <c r="WYB12" s="617"/>
      <c r="WYC12" s="617"/>
      <c r="WYD12" s="617"/>
      <c r="WYE12" s="617"/>
      <c r="WYF12" s="617"/>
      <c r="WYG12" s="617"/>
      <c r="WYH12" s="617"/>
      <c r="WYI12" s="617"/>
      <c r="WYJ12" s="617"/>
      <c r="WYK12" s="617"/>
      <c r="WYL12" s="617"/>
      <c r="WYM12" s="617"/>
      <c r="WYN12" s="617"/>
      <c r="WYO12" s="617"/>
      <c r="WYP12" s="617"/>
      <c r="WYQ12" s="617"/>
      <c r="WYR12" s="617"/>
      <c r="WYS12" s="617"/>
      <c r="WYT12" s="617"/>
      <c r="WYU12" s="617"/>
      <c r="WYV12" s="617"/>
      <c r="WYW12" s="617"/>
      <c r="WYX12" s="617"/>
      <c r="WYY12" s="617"/>
      <c r="WYZ12" s="617"/>
      <c r="WZA12" s="617"/>
      <c r="WZB12" s="617"/>
      <c r="WZC12" s="617"/>
      <c r="WZD12" s="617"/>
      <c r="WZE12" s="617"/>
      <c r="WZF12" s="617"/>
      <c r="WZG12" s="617"/>
      <c r="WZH12" s="617"/>
      <c r="WZI12" s="617"/>
      <c r="WZJ12" s="617"/>
      <c r="WZK12" s="617"/>
      <c r="WZL12" s="617"/>
      <c r="WZM12" s="617"/>
      <c r="WZN12" s="617"/>
      <c r="WZO12" s="617"/>
      <c r="WZP12" s="617"/>
      <c r="WZQ12" s="617"/>
      <c r="WZR12" s="617"/>
      <c r="WZS12" s="617"/>
      <c r="WZT12" s="617"/>
      <c r="WZU12" s="617"/>
      <c r="WZV12" s="617"/>
      <c r="WZW12" s="617"/>
      <c r="WZX12" s="617"/>
      <c r="WZY12" s="617"/>
      <c r="WZZ12" s="617"/>
      <c r="XAA12" s="617"/>
      <c r="XAB12" s="617"/>
      <c r="XAC12" s="617"/>
      <c r="XAD12" s="617"/>
      <c r="XAE12" s="617"/>
      <c r="XAF12" s="617"/>
      <c r="XAG12" s="617"/>
      <c r="XAH12" s="617"/>
      <c r="XAI12" s="617"/>
      <c r="XAJ12" s="617"/>
      <c r="XAK12" s="617"/>
      <c r="XAL12" s="617"/>
      <c r="XAM12" s="617"/>
      <c r="XAN12" s="617"/>
      <c r="XAO12" s="617"/>
      <c r="XAP12" s="617"/>
      <c r="XAQ12" s="617"/>
      <c r="XAR12" s="617"/>
      <c r="XAS12" s="617"/>
      <c r="XAT12" s="617"/>
      <c r="XAU12" s="617"/>
      <c r="XAV12" s="617"/>
      <c r="XAW12" s="617"/>
      <c r="XAX12" s="617"/>
      <c r="XAY12" s="617"/>
      <c r="XAZ12" s="617"/>
      <c r="XBA12" s="617"/>
      <c r="XBB12" s="617"/>
      <c r="XBC12" s="617"/>
      <c r="XBD12" s="617"/>
      <c r="XBE12" s="617"/>
      <c r="XBF12" s="617"/>
      <c r="XBG12" s="617"/>
      <c r="XBH12" s="617"/>
      <c r="XBI12" s="617"/>
      <c r="XBJ12" s="617"/>
      <c r="XBK12" s="617"/>
      <c r="XBL12" s="617"/>
      <c r="XBM12" s="617"/>
      <c r="XBN12" s="617"/>
      <c r="XBO12" s="617"/>
      <c r="XBP12" s="617"/>
      <c r="XBQ12" s="617"/>
      <c r="XBR12" s="617"/>
      <c r="XBS12" s="617"/>
      <c r="XBT12" s="617"/>
      <c r="XBU12" s="617"/>
      <c r="XBV12" s="617"/>
      <c r="XBW12" s="617"/>
      <c r="XBX12" s="617"/>
      <c r="XBY12" s="617"/>
      <c r="XBZ12" s="617"/>
      <c r="XCA12" s="617"/>
      <c r="XCB12" s="617"/>
      <c r="XCC12" s="617"/>
      <c r="XCD12" s="617"/>
      <c r="XCE12" s="617"/>
      <c r="XCF12" s="617"/>
      <c r="XCG12" s="617"/>
      <c r="XCH12" s="617"/>
      <c r="XCI12" s="617"/>
      <c r="XCJ12" s="617"/>
      <c r="XCK12" s="617"/>
      <c r="XCL12" s="617"/>
      <c r="XCM12" s="617"/>
      <c r="XCN12" s="617"/>
      <c r="XCO12" s="617"/>
      <c r="XCP12" s="617"/>
      <c r="XCQ12" s="617"/>
      <c r="XCR12" s="617"/>
      <c r="XCS12" s="617"/>
      <c r="XCT12" s="617"/>
      <c r="XCU12" s="617"/>
      <c r="XCV12" s="617"/>
      <c r="XCW12" s="617"/>
      <c r="XCX12" s="617"/>
      <c r="XCY12" s="617"/>
      <c r="XCZ12" s="617"/>
      <c r="XDA12" s="617"/>
      <c r="XDB12" s="617"/>
      <c r="XDC12" s="617"/>
      <c r="XDD12" s="617"/>
      <c r="XDE12" s="617"/>
      <c r="XDF12" s="617"/>
      <c r="XDG12" s="617"/>
      <c r="XDH12" s="617"/>
      <c r="XDI12" s="617"/>
      <c r="XDJ12" s="617"/>
      <c r="XDK12" s="617"/>
      <c r="XDL12" s="617"/>
      <c r="XDM12" s="617"/>
      <c r="XDN12" s="617"/>
      <c r="XDO12" s="617"/>
      <c r="XDP12" s="617"/>
      <c r="XDQ12" s="617"/>
      <c r="XDR12" s="617"/>
      <c r="XDS12" s="617"/>
      <c r="XDT12" s="617"/>
      <c r="XDU12" s="617"/>
      <c r="XDV12" s="617"/>
      <c r="XDW12" s="617"/>
      <c r="XDX12" s="617"/>
      <c r="XDY12" s="617"/>
      <c r="XDZ12" s="617"/>
      <c r="XEA12" s="617"/>
      <c r="XEB12" s="617"/>
      <c r="XEC12" s="617"/>
      <c r="XED12" s="617"/>
      <c r="XEE12" s="617"/>
      <c r="XEF12" s="617"/>
      <c r="XEG12" s="617"/>
      <c r="XEH12" s="617"/>
      <c r="XEI12" s="617"/>
      <c r="XEJ12" s="617"/>
      <c r="XEK12" s="617"/>
      <c r="XEL12" s="617"/>
      <c r="XEM12" s="617"/>
      <c r="XEN12" s="617"/>
      <c r="XEO12" s="617"/>
      <c r="XEP12" s="617"/>
      <c r="XEQ12" s="617"/>
      <c r="XER12" s="617"/>
      <c r="XES12" s="617"/>
      <c r="XET12" s="617"/>
      <c r="XEU12" s="617"/>
      <c r="XEV12" s="617"/>
      <c r="XEW12" s="617"/>
      <c r="XEX12" s="617"/>
      <c r="XEY12" s="617"/>
      <c r="XEZ12" s="617"/>
      <c r="XFA12" s="617"/>
    </row>
    <row r="13" spans="1:16381" s="618" customFormat="1" ht="12.75" customHeight="1" x14ac:dyDescent="0.3">
      <c r="A13" s="613" t="s">
        <v>685</v>
      </c>
      <c r="B13" s="613" t="s">
        <v>686</v>
      </c>
      <c r="C13" s="613" t="s">
        <v>681</v>
      </c>
      <c r="D13" s="613" t="s">
        <v>681</v>
      </c>
      <c r="E13" s="614" t="s">
        <v>687</v>
      </c>
      <c r="F13" s="614">
        <v>2.0478000000000001</v>
      </c>
      <c r="G13" s="614">
        <v>2.1084999999999998</v>
      </c>
      <c r="H13" s="614">
        <v>2.1269999999999998</v>
      </c>
      <c r="I13" s="614">
        <v>2.1779999999999999</v>
      </c>
      <c r="J13" s="614">
        <v>2.105</v>
      </c>
      <c r="K13" s="614">
        <v>2.1749999999999998</v>
      </c>
      <c r="L13" s="614">
        <v>1.9984999999999999</v>
      </c>
      <c r="M13" s="614">
        <v>1.9461999999999999</v>
      </c>
      <c r="N13" s="614">
        <v>1.8944000000000001</v>
      </c>
      <c r="O13" s="614">
        <v>1.7444999999999999</v>
      </c>
      <c r="P13" s="614">
        <v>1.6305000000000001</v>
      </c>
      <c r="Q13" s="614">
        <v>1.6449</v>
      </c>
      <c r="R13" s="614">
        <v>1.6080000000000001</v>
      </c>
      <c r="S13" s="614">
        <v>1.4607000000000001</v>
      </c>
      <c r="T13" s="614">
        <v>1.4142999999999999</v>
      </c>
      <c r="U13" s="614">
        <v>1.3997999999999999</v>
      </c>
      <c r="V13" s="614">
        <v>1.6755</v>
      </c>
      <c r="W13" s="614">
        <v>1.6605000000000001</v>
      </c>
      <c r="X13" s="614">
        <v>1.6659999999999999</v>
      </c>
      <c r="Y13" s="614">
        <v>1.7315</v>
      </c>
      <c r="Z13" s="614">
        <v>1.851</v>
      </c>
      <c r="AA13" s="614">
        <v>1.7364999999999999</v>
      </c>
      <c r="AB13" s="614">
        <v>1.7008000000000001</v>
      </c>
      <c r="AC13" s="614">
        <v>1.6337999999999999</v>
      </c>
      <c r="AD13" s="614">
        <v>1.6641999999999999</v>
      </c>
      <c r="AE13" s="614">
        <v>1.5336000000000001</v>
      </c>
      <c r="AF13" s="614">
        <v>1.4412</v>
      </c>
      <c r="AG13" s="614">
        <v>1.4392</v>
      </c>
      <c r="AH13" s="614">
        <v>1.4034</v>
      </c>
      <c r="AI13" s="614">
        <v>1.2875000000000001</v>
      </c>
      <c r="AJ13" s="614">
        <v>1.3007</v>
      </c>
      <c r="AK13" s="614">
        <v>1.2235</v>
      </c>
      <c r="AL13" s="614">
        <v>1.2653000000000001</v>
      </c>
      <c r="AM13" s="614">
        <v>1.3212999999999999</v>
      </c>
      <c r="AN13" s="614">
        <v>1.4138999999999999</v>
      </c>
      <c r="AO13" s="614">
        <v>1.4462999999999999</v>
      </c>
      <c r="AP13" s="614">
        <v>1.3366</v>
      </c>
      <c r="AQ13" s="614">
        <v>1.3648</v>
      </c>
      <c r="AR13" s="615">
        <v>1.377</v>
      </c>
      <c r="AS13" s="615">
        <v>1.355</v>
      </c>
      <c r="AT13" s="615">
        <v>1.321</v>
      </c>
      <c r="AU13" s="615">
        <v>1.2829999999999999</v>
      </c>
      <c r="AV13" s="615">
        <v>1.2569999999999999</v>
      </c>
      <c r="AW13" s="615">
        <v>1.254</v>
      </c>
      <c r="AX13" s="619">
        <v>1.2549999999999999</v>
      </c>
      <c r="AY13" s="615">
        <v>1.2609999999999999</v>
      </c>
      <c r="AZ13" s="615">
        <v>1.2709999999999999</v>
      </c>
      <c r="BA13" s="615">
        <v>1.2829999999999999</v>
      </c>
      <c r="BB13" s="615">
        <v>1.296</v>
      </c>
      <c r="BC13" s="615">
        <v>1.3080000000000001</v>
      </c>
      <c r="BD13" s="615">
        <v>1.3180000000000001</v>
      </c>
      <c r="BE13" s="615">
        <v>1.3240000000000001</v>
      </c>
      <c r="BF13" s="615">
        <v>1.3280000000000001</v>
      </c>
      <c r="BG13" s="615">
        <v>1.3280000000000001</v>
      </c>
      <c r="BH13" s="615">
        <v>1.323</v>
      </c>
      <c r="BI13" s="615">
        <v>1.3149999999999999</v>
      </c>
      <c r="BJ13" s="615">
        <v>1.304</v>
      </c>
      <c r="BK13" s="615">
        <v>1.2889999999999999</v>
      </c>
      <c r="BL13" s="615">
        <v>1.2729999999999999</v>
      </c>
      <c r="BM13" s="615">
        <v>1.2549999999999999</v>
      </c>
      <c r="BN13" s="615">
        <v>1.2370000000000001</v>
      </c>
      <c r="BO13" s="615">
        <v>1.2210000000000001</v>
      </c>
      <c r="BP13" s="615">
        <v>1.206</v>
      </c>
      <c r="BQ13" s="615">
        <v>1.1950000000000001</v>
      </c>
      <c r="BR13" s="615">
        <v>1.1879999999999999</v>
      </c>
      <c r="BS13" s="615">
        <v>1.1879999999999999</v>
      </c>
      <c r="BT13" s="615">
        <v>1.1950000000000001</v>
      </c>
      <c r="BU13" s="615">
        <v>1.212</v>
      </c>
      <c r="BV13" s="615">
        <v>1.242</v>
      </c>
      <c r="BW13" s="615">
        <v>1.28</v>
      </c>
      <c r="BX13" s="613" t="s">
        <v>688</v>
      </c>
      <c r="BY13" s="613" t="s">
        <v>683</v>
      </c>
      <c r="BZ13" s="613" t="s">
        <v>684</v>
      </c>
      <c r="CA13" s="617"/>
      <c r="CB13" s="617"/>
      <c r="CC13" s="617"/>
      <c r="CD13" s="617"/>
      <c r="CE13" s="617"/>
      <c r="CF13" s="617"/>
      <c r="CG13" s="617"/>
      <c r="CH13" s="617"/>
      <c r="CI13" s="617"/>
      <c r="CJ13" s="617"/>
      <c r="CK13" s="617"/>
      <c r="CL13" s="617"/>
      <c r="CM13" s="617"/>
      <c r="CN13" s="617"/>
      <c r="CO13" s="617"/>
      <c r="CP13" s="617"/>
      <c r="CQ13" s="617"/>
      <c r="CR13" s="617"/>
      <c r="CS13" s="617"/>
      <c r="CT13" s="617"/>
      <c r="CU13" s="617"/>
      <c r="CV13" s="617"/>
      <c r="CW13" s="617"/>
      <c r="CX13" s="617"/>
      <c r="CY13" s="617"/>
      <c r="CZ13" s="617"/>
      <c r="DA13" s="617"/>
      <c r="DB13" s="617"/>
      <c r="DC13" s="617"/>
      <c r="DD13" s="617"/>
      <c r="DE13" s="617"/>
      <c r="DF13" s="617"/>
      <c r="DG13" s="617"/>
      <c r="DH13" s="617"/>
      <c r="DI13" s="617"/>
      <c r="DJ13" s="617"/>
      <c r="DK13" s="617"/>
      <c r="DL13" s="617"/>
      <c r="DM13" s="617"/>
      <c r="DN13" s="617"/>
      <c r="DO13" s="617"/>
      <c r="DP13" s="617"/>
      <c r="DQ13" s="617"/>
      <c r="DR13" s="617"/>
      <c r="DS13" s="617"/>
      <c r="DT13" s="617"/>
      <c r="DU13" s="617"/>
      <c r="DV13" s="617"/>
      <c r="DW13" s="617"/>
      <c r="DX13" s="617"/>
      <c r="DY13" s="617"/>
      <c r="DZ13" s="617"/>
      <c r="EA13" s="617"/>
      <c r="EB13" s="617"/>
      <c r="EC13" s="617"/>
      <c r="ED13" s="617"/>
      <c r="EE13" s="617"/>
      <c r="EF13" s="617"/>
      <c r="EG13" s="617"/>
      <c r="EH13" s="617"/>
      <c r="EI13" s="617"/>
      <c r="EJ13" s="617"/>
      <c r="EK13" s="617"/>
      <c r="EL13" s="617"/>
      <c r="EM13" s="617"/>
      <c r="EN13" s="617"/>
      <c r="EO13" s="617"/>
      <c r="EP13" s="617"/>
      <c r="EQ13" s="617"/>
      <c r="ER13" s="617"/>
      <c r="ES13" s="617"/>
      <c r="ET13" s="617"/>
      <c r="EU13" s="617"/>
      <c r="EV13" s="617"/>
      <c r="EW13" s="617"/>
      <c r="EX13" s="617"/>
      <c r="EY13" s="617"/>
      <c r="EZ13" s="617"/>
      <c r="FA13" s="617"/>
      <c r="FB13" s="617"/>
      <c r="FC13" s="617"/>
      <c r="FD13" s="617"/>
      <c r="FE13" s="617"/>
      <c r="FF13" s="617"/>
      <c r="FG13" s="617"/>
      <c r="FH13" s="617"/>
      <c r="FI13" s="617"/>
      <c r="FJ13" s="617"/>
      <c r="FK13" s="617"/>
      <c r="FL13" s="617"/>
      <c r="FM13" s="617"/>
      <c r="FN13" s="617"/>
      <c r="FO13" s="617"/>
      <c r="FP13" s="617"/>
      <c r="FQ13" s="617"/>
      <c r="FR13" s="617"/>
      <c r="FS13" s="617"/>
      <c r="FT13" s="617"/>
      <c r="FU13" s="617"/>
      <c r="FV13" s="617"/>
      <c r="FW13" s="617"/>
      <c r="FX13" s="617"/>
      <c r="FY13" s="617"/>
      <c r="FZ13" s="617"/>
      <c r="GA13" s="617"/>
      <c r="GB13" s="617"/>
      <c r="GC13" s="617"/>
      <c r="GD13" s="617"/>
      <c r="GE13" s="617"/>
      <c r="GF13" s="617"/>
      <c r="GG13" s="617"/>
      <c r="GH13" s="617"/>
      <c r="GI13" s="617"/>
      <c r="GJ13" s="617"/>
      <c r="GK13" s="617"/>
      <c r="GL13" s="617"/>
      <c r="GM13" s="617"/>
      <c r="GN13" s="617"/>
      <c r="GO13" s="617"/>
      <c r="GP13" s="617"/>
      <c r="GQ13" s="617"/>
      <c r="GR13" s="617"/>
      <c r="GS13" s="617"/>
      <c r="GT13" s="617"/>
      <c r="GU13" s="617"/>
      <c r="GV13" s="617"/>
      <c r="GW13" s="617"/>
      <c r="GX13" s="617"/>
      <c r="GY13" s="617"/>
      <c r="GZ13" s="617"/>
      <c r="HA13" s="617"/>
      <c r="HB13" s="617"/>
      <c r="HC13" s="617"/>
      <c r="HD13" s="617"/>
      <c r="HE13" s="617"/>
      <c r="HF13" s="617"/>
      <c r="HG13" s="617"/>
      <c r="HH13" s="617"/>
      <c r="HI13" s="617"/>
      <c r="HJ13" s="617"/>
      <c r="HK13" s="617"/>
      <c r="HL13" s="617"/>
      <c r="HM13" s="617"/>
      <c r="HN13" s="617"/>
      <c r="HO13" s="617"/>
      <c r="HP13" s="617"/>
      <c r="HQ13" s="617"/>
      <c r="HR13" s="617"/>
      <c r="HS13" s="617"/>
      <c r="HT13" s="617"/>
      <c r="HU13" s="617"/>
      <c r="HV13" s="617"/>
      <c r="HW13" s="617"/>
      <c r="HX13" s="617"/>
      <c r="HY13" s="617"/>
      <c r="HZ13" s="617"/>
      <c r="IA13" s="617"/>
      <c r="IB13" s="617"/>
      <c r="IC13" s="617"/>
      <c r="ID13" s="617"/>
      <c r="IE13" s="617"/>
      <c r="IF13" s="617"/>
      <c r="IG13" s="617"/>
      <c r="IH13" s="617"/>
      <c r="II13" s="617"/>
      <c r="IJ13" s="617"/>
      <c r="IK13" s="617"/>
      <c r="IL13" s="617"/>
      <c r="IM13" s="617"/>
      <c r="IN13" s="617"/>
      <c r="IO13" s="617"/>
      <c r="IP13" s="617"/>
      <c r="IQ13" s="617"/>
      <c r="IR13" s="617"/>
      <c r="IS13" s="617"/>
      <c r="IT13" s="617"/>
      <c r="IU13" s="617"/>
      <c r="IV13" s="617"/>
      <c r="IW13" s="617"/>
      <c r="IX13" s="617"/>
      <c r="IY13" s="617"/>
      <c r="IZ13" s="617"/>
      <c r="JA13" s="617"/>
      <c r="JB13" s="617"/>
      <c r="JC13" s="617"/>
      <c r="JD13" s="617"/>
      <c r="JE13" s="617"/>
      <c r="JF13" s="617"/>
      <c r="JG13" s="617"/>
      <c r="JH13" s="617"/>
      <c r="JI13" s="617"/>
      <c r="JJ13" s="617"/>
      <c r="JK13" s="617"/>
      <c r="JL13" s="617"/>
      <c r="JM13" s="617"/>
      <c r="JN13" s="617"/>
      <c r="JO13" s="617"/>
      <c r="JP13" s="617"/>
      <c r="JQ13" s="617"/>
      <c r="JR13" s="617"/>
      <c r="JS13" s="617"/>
      <c r="JT13" s="617"/>
      <c r="JU13" s="617"/>
      <c r="JV13" s="617"/>
      <c r="JW13" s="617"/>
      <c r="JX13" s="617"/>
      <c r="JY13" s="617"/>
      <c r="JZ13" s="617"/>
      <c r="KA13" s="617"/>
      <c r="KB13" s="617"/>
      <c r="KC13" s="617"/>
      <c r="KD13" s="617"/>
      <c r="KE13" s="617"/>
      <c r="KF13" s="617"/>
      <c r="KG13" s="617"/>
      <c r="KH13" s="617"/>
      <c r="KI13" s="617"/>
      <c r="KJ13" s="617"/>
      <c r="KK13" s="617"/>
      <c r="KL13" s="617"/>
      <c r="KM13" s="617"/>
      <c r="KN13" s="617"/>
      <c r="KO13" s="617"/>
      <c r="KP13" s="617"/>
      <c r="KQ13" s="617"/>
      <c r="KR13" s="617"/>
      <c r="KS13" s="617"/>
      <c r="KT13" s="617"/>
      <c r="KU13" s="617"/>
      <c r="KV13" s="617"/>
      <c r="KW13" s="617"/>
      <c r="KX13" s="617"/>
      <c r="KY13" s="617"/>
      <c r="KZ13" s="617"/>
      <c r="LA13" s="617"/>
      <c r="LB13" s="617"/>
      <c r="LC13" s="617"/>
      <c r="LD13" s="617"/>
      <c r="LE13" s="617"/>
      <c r="LF13" s="617"/>
      <c r="LG13" s="617"/>
      <c r="LH13" s="617"/>
      <c r="LI13" s="617"/>
      <c r="LJ13" s="617"/>
      <c r="LK13" s="617"/>
      <c r="LL13" s="617"/>
      <c r="LM13" s="617"/>
      <c r="LN13" s="617"/>
      <c r="LO13" s="617"/>
      <c r="LP13" s="617"/>
      <c r="LQ13" s="617"/>
      <c r="LR13" s="617"/>
      <c r="LS13" s="617"/>
      <c r="LT13" s="617"/>
      <c r="LU13" s="617"/>
      <c r="LV13" s="617"/>
      <c r="LW13" s="617"/>
      <c r="LX13" s="617"/>
      <c r="LY13" s="617"/>
      <c r="LZ13" s="617"/>
      <c r="MA13" s="617"/>
      <c r="MB13" s="617"/>
      <c r="MC13" s="617"/>
      <c r="MD13" s="617"/>
      <c r="ME13" s="617"/>
      <c r="MF13" s="617"/>
      <c r="MG13" s="617"/>
      <c r="MH13" s="617"/>
      <c r="MI13" s="617"/>
      <c r="MJ13" s="617"/>
      <c r="MK13" s="617"/>
      <c r="ML13" s="617"/>
      <c r="MM13" s="617"/>
      <c r="MN13" s="617"/>
      <c r="MO13" s="617"/>
      <c r="MP13" s="617"/>
      <c r="MQ13" s="617"/>
      <c r="MR13" s="617"/>
      <c r="MS13" s="617"/>
      <c r="MT13" s="617"/>
      <c r="MU13" s="617"/>
      <c r="MV13" s="617"/>
      <c r="MW13" s="617"/>
      <c r="MX13" s="617"/>
      <c r="MY13" s="617"/>
      <c r="MZ13" s="617"/>
      <c r="NA13" s="617"/>
      <c r="NB13" s="617"/>
      <c r="NC13" s="617"/>
      <c r="ND13" s="617"/>
      <c r="NE13" s="617"/>
      <c r="NF13" s="617"/>
      <c r="NG13" s="617"/>
      <c r="NH13" s="617"/>
      <c r="NI13" s="617"/>
      <c r="NJ13" s="617"/>
      <c r="NK13" s="617"/>
      <c r="NL13" s="617"/>
      <c r="NM13" s="617"/>
      <c r="NN13" s="617"/>
      <c r="NO13" s="617"/>
      <c r="NP13" s="617"/>
      <c r="NQ13" s="617"/>
      <c r="NR13" s="617"/>
      <c r="NS13" s="617"/>
      <c r="NT13" s="617"/>
      <c r="NU13" s="617"/>
      <c r="NV13" s="617"/>
      <c r="NW13" s="617"/>
      <c r="NX13" s="617"/>
      <c r="NY13" s="617"/>
      <c r="NZ13" s="617"/>
      <c r="OA13" s="617"/>
      <c r="OB13" s="617"/>
      <c r="OC13" s="617"/>
      <c r="OD13" s="617"/>
      <c r="OE13" s="617"/>
      <c r="OF13" s="617"/>
      <c r="OG13" s="617"/>
      <c r="OH13" s="617"/>
      <c r="OI13" s="617"/>
      <c r="OJ13" s="617"/>
      <c r="OK13" s="617"/>
      <c r="OL13" s="617"/>
      <c r="OM13" s="617"/>
      <c r="ON13" s="617"/>
      <c r="OO13" s="617"/>
      <c r="OP13" s="617"/>
      <c r="OQ13" s="617"/>
      <c r="OR13" s="617"/>
      <c r="OS13" s="617"/>
      <c r="OT13" s="617"/>
      <c r="OU13" s="617"/>
      <c r="OV13" s="617"/>
      <c r="OW13" s="617"/>
      <c r="OX13" s="617"/>
      <c r="OY13" s="617"/>
      <c r="OZ13" s="617"/>
      <c r="PA13" s="617"/>
      <c r="PB13" s="617"/>
      <c r="PC13" s="617"/>
      <c r="PD13" s="617"/>
      <c r="PE13" s="617"/>
      <c r="PF13" s="617"/>
      <c r="PG13" s="617"/>
      <c r="PH13" s="617"/>
      <c r="PI13" s="617"/>
      <c r="PJ13" s="617"/>
      <c r="PK13" s="617"/>
      <c r="PL13" s="617"/>
      <c r="PM13" s="617"/>
      <c r="PN13" s="617"/>
      <c r="PO13" s="617"/>
      <c r="PP13" s="617"/>
      <c r="PQ13" s="617"/>
      <c r="PR13" s="617"/>
      <c r="PS13" s="617"/>
      <c r="PT13" s="617"/>
      <c r="PU13" s="617"/>
      <c r="PV13" s="617"/>
      <c r="PW13" s="617"/>
      <c r="PX13" s="617"/>
      <c r="PY13" s="617"/>
      <c r="PZ13" s="617"/>
      <c r="QA13" s="617"/>
      <c r="QB13" s="617"/>
      <c r="QC13" s="617"/>
      <c r="QD13" s="617"/>
      <c r="QE13" s="617"/>
      <c r="QF13" s="617"/>
      <c r="QG13" s="617"/>
      <c r="QH13" s="617"/>
      <c r="QI13" s="617"/>
      <c r="QJ13" s="617"/>
      <c r="QK13" s="617"/>
      <c r="QL13" s="617"/>
      <c r="QM13" s="617"/>
      <c r="QN13" s="617"/>
      <c r="QO13" s="617"/>
      <c r="QP13" s="617"/>
      <c r="QQ13" s="617"/>
      <c r="QR13" s="617"/>
      <c r="QS13" s="617"/>
      <c r="QT13" s="617"/>
      <c r="QU13" s="617"/>
      <c r="QV13" s="617"/>
      <c r="QW13" s="617"/>
      <c r="QX13" s="617"/>
      <c r="QY13" s="617"/>
      <c r="QZ13" s="617"/>
      <c r="RA13" s="617"/>
      <c r="RB13" s="617"/>
      <c r="RC13" s="617"/>
      <c r="RD13" s="617"/>
      <c r="RE13" s="617"/>
      <c r="RF13" s="617"/>
      <c r="RG13" s="617"/>
      <c r="RH13" s="617"/>
      <c r="RI13" s="617"/>
      <c r="RJ13" s="617"/>
      <c r="RK13" s="617"/>
      <c r="RL13" s="617"/>
      <c r="RM13" s="617"/>
      <c r="RN13" s="617"/>
      <c r="RO13" s="617"/>
      <c r="RP13" s="617"/>
      <c r="RQ13" s="617"/>
      <c r="RR13" s="617"/>
      <c r="RS13" s="617"/>
      <c r="RT13" s="617"/>
      <c r="RU13" s="617"/>
      <c r="RV13" s="617"/>
      <c r="RW13" s="617"/>
      <c r="RX13" s="617"/>
      <c r="RY13" s="617"/>
      <c r="RZ13" s="617"/>
      <c r="SA13" s="617"/>
      <c r="SB13" s="617"/>
      <c r="SC13" s="617"/>
      <c r="SD13" s="617"/>
      <c r="SE13" s="617"/>
      <c r="SF13" s="617"/>
      <c r="SG13" s="617"/>
      <c r="SH13" s="617"/>
      <c r="SI13" s="617"/>
      <c r="SJ13" s="617"/>
      <c r="SK13" s="617"/>
      <c r="SL13" s="617"/>
      <c r="SM13" s="617"/>
      <c r="SN13" s="617"/>
      <c r="SO13" s="617"/>
      <c r="SP13" s="617"/>
      <c r="SQ13" s="617"/>
      <c r="SR13" s="617"/>
      <c r="SS13" s="617"/>
      <c r="ST13" s="617"/>
      <c r="SU13" s="617"/>
      <c r="SV13" s="617"/>
      <c r="SW13" s="617"/>
      <c r="SX13" s="617"/>
      <c r="SY13" s="617"/>
      <c r="SZ13" s="617"/>
      <c r="TA13" s="617"/>
      <c r="TB13" s="617"/>
      <c r="TC13" s="617"/>
      <c r="TD13" s="617"/>
      <c r="TE13" s="617"/>
      <c r="TF13" s="617"/>
      <c r="TG13" s="617"/>
      <c r="TH13" s="617"/>
      <c r="TI13" s="617"/>
      <c r="TJ13" s="617"/>
      <c r="TK13" s="617"/>
      <c r="TL13" s="617"/>
      <c r="TM13" s="617"/>
      <c r="TN13" s="617"/>
      <c r="TO13" s="617"/>
      <c r="TP13" s="617"/>
      <c r="TQ13" s="617"/>
      <c r="TR13" s="617"/>
      <c r="TS13" s="617"/>
      <c r="TT13" s="617"/>
      <c r="TU13" s="617"/>
      <c r="TV13" s="617"/>
      <c r="TW13" s="617"/>
      <c r="TX13" s="617"/>
      <c r="TY13" s="617"/>
      <c r="TZ13" s="617"/>
      <c r="UA13" s="617"/>
      <c r="UB13" s="617"/>
      <c r="UC13" s="617"/>
      <c r="UD13" s="617"/>
      <c r="UE13" s="617"/>
      <c r="UF13" s="617"/>
      <c r="UG13" s="617"/>
      <c r="UH13" s="617"/>
      <c r="UI13" s="617"/>
      <c r="UJ13" s="617"/>
      <c r="UK13" s="617"/>
      <c r="UL13" s="617"/>
      <c r="UM13" s="617"/>
      <c r="UN13" s="617"/>
      <c r="UO13" s="617"/>
      <c r="UP13" s="617"/>
      <c r="UQ13" s="617"/>
      <c r="UR13" s="617"/>
      <c r="US13" s="617"/>
      <c r="UT13" s="617"/>
      <c r="UU13" s="617"/>
      <c r="UV13" s="617"/>
      <c r="UW13" s="617"/>
      <c r="UX13" s="617"/>
      <c r="UY13" s="617"/>
      <c r="UZ13" s="617"/>
      <c r="VA13" s="617"/>
      <c r="VB13" s="617"/>
      <c r="VC13" s="617"/>
      <c r="VD13" s="617"/>
      <c r="VE13" s="617"/>
      <c r="VF13" s="617"/>
      <c r="VG13" s="617"/>
      <c r="VH13" s="617"/>
      <c r="VI13" s="617"/>
      <c r="VJ13" s="617"/>
      <c r="VK13" s="617"/>
      <c r="VL13" s="617"/>
      <c r="VM13" s="617"/>
      <c r="VN13" s="617"/>
      <c r="VO13" s="617"/>
      <c r="VP13" s="617"/>
      <c r="VQ13" s="617"/>
      <c r="VR13" s="617"/>
      <c r="VS13" s="617"/>
      <c r="VT13" s="617"/>
      <c r="VU13" s="617"/>
      <c r="VV13" s="617"/>
      <c r="VW13" s="617"/>
      <c r="VX13" s="617"/>
      <c r="VY13" s="617"/>
      <c r="VZ13" s="617"/>
      <c r="WA13" s="617"/>
      <c r="WB13" s="617"/>
      <c r="WC13" s="617"/>
      <c r="WD13" s="617"/>
      <c r="WE13" s="617"/>
      <c r="WF13" s="617"/>
      <c r="WG13" s="617"/>
      <c r="WH13" s="617"/>
      <c r="WI13" s="617"/>
      <c r="WJ13" s="617"/>
      <c r="WK13" s="617"/>
      <c r="WL13" s="617"/>
      <c r="WM13" s="617"/>
      <c r="WN13" s="617"/>
      <c r="WO13" s="617"/>
      <c r="WP13" s="617"/>
      <c r="WQ13" s="617"/>
      <c r="WR13" s="617"/>
      <c r="WS13" s="617"/>
      <c r="WT13" s="617"/>
      <c r="WU13" s="617"/>
      <c r="WV13" s="617"/>
      <c r="WW13" s="617"/>
      <c r="WX13" s="617"/>
      <c r="WY13" s="617"/>
      <c r="WZ13" s="617"/>
      <c r="XA13" s="617"/>
      <c r="XB13" s="617"/>
      <c r="XC13" s="617"/>
      <c r="XD13" s="617"/>
      <c r="XE13" s="617"/>
      <c r="XF13" s="617"/>
      <c r="XG13" s="617"/>
      <c r="XH13" s="617"/>
      <c r="XI13" s="617"/>
      <c r="XJ13" s="617"/>
      <c r="XK13" s="617"/>
      <c r="XL13" s="617"/>
      <c r="XM13" s="617"/>
      <c r="XN13" s="617"/>
      <c r="XO13" s="617"/>
      <c r="XP13" s="617"/>
      <c r="XQ13" s="617"/>
      <c r="XR13" s="617"/>
      <c r="XS13" s="617"/>
      <c r="XT13" s="617"/>
      <c r="XU13" s="617"/>
      <c r="XV13" s="617"/>
      <c r="XW13" s="617"/>
      <c r="XX13" s="617"/>
      <c r="XY13" s="617"/>
      <c r="XZ13" s="617"/>
      <c r="YA13" s="617"/>
      <c r="YB13" s="617"/>
      <c r="YC13" s="617"/>
      <c r="YD13" s="617"/>
      <c r="YE13" s="617"/>
      <c r="YF13" s="617"/>
      <c r="YG13" s="617"/>
      <c r="YH13" s="617"/>
      <c r="YI13" s="617"/>
      <c r="YJ13" s="617"/>
      <c r="YK13" s="617"/>
      <c r="YL13" s="617"/>
      <c r="YM13" s="617"/>
      <c r="YN13" s="617"/>
      <c r="YO13" s="617"/>
      <c r="YP13" s="617"/>
      <c r="YQ13" s="617"/>
      <c r="YR13" s="617"/>
      <c r="YS13" s="617"/>
      <c r="YT13" s="617"/>
      <c r="YU13" s="617"/>
      <c r="YV13" s="617"/>
      <c r="YW13" s="617"/>
      <c r="YX13" s="617"/>
      <c r="YY13" s="617"/>
      <c r="YZ13" s="617"/>
      <c r="ZA13" s="617"/>
      <c r="ZB13" s="617"/>
      <c r="ZC13" s="617"/>
      <c r="ZD13" s="617"/>
      <c r="ZE13" s="617"/>
      <c r="ZF13" s="617"/>
      <c r="ZG13" s="617"/>
      <c r="ZH13" s="617"/>
      <c r="ZI13" s="617"/>
      <c r="ZJ13" s="617"/>
      <c r="ZK13" s="617"/>
      <c r="ZL13" s="617"/>
      <c r="ZM13" s="617"/>
      <c r="ZN13" s="617"/>
      <c r="ZO13" s="617"/>
      <c r="ZP13" s="617"/>
      <c r="ZQ13" s="617"/>
      <c r="ZR13" s="617"/>
      <c r="ZS13" s="617"/>
      <c r="ZT13" s="617"/>
      <c r="ZU13" s="617"/>
      <c r="ZV13" s="617"/>
      <c r="ZW13" s="617"/>
      <c r="ZX13" s="617"/>
      <c r="ZY13" s="617"/>
      <c r="ZZ13" s="617"/>
      <c r="AAA13" s="617"/>
      <c r="AAB13" s="617"/>
      <c r="AAC13" s="617"/>
      <c r="AAD13" s="617"/>
      <c r="AAE13" s="617"/>
      <c r="AAF13" s="617"/>
      <c r="AAG13" s="617"/>
      <c r="AAH13" s="617"/>
      <c r="AAI13" s="617"/>
      <c r="AAJ13" s="617"/>
      <c r="AAK13" s="617"/>
      <c r="AAL13" s="617"/>
      <c r="AAM13" s="617"/>
      <c r="AAN13" s="617"/>
      <c r="AAO13" s="617"/>
      <c r="AAP13" s="617"/>
      <c r="AAQ13" s="617"/>
      <c r="AAR13" s="617"/>
      <c r="AAS13" s="617"/>
      <c r="AAT13" s="617"/>
      <c r="AAU13" s="617"/>
      <c r="AAV13" s="617"/>
      <c r="AAW13" s="617"/>
      <c r="AAX13" s="617"/>
      <c r="AAY13" s="617"/>
      <c r="AAZ13" s="617"/>
      <c r="ABA13" s="617"/>
      <c r="ABB13" s="617"/>
      <c r="ABC13" s="617"/>
      <c r="ABD13" s="617"/>
      <c r="ABE13" s="617"/>
      <c r="ABF13" s="617"/>
      <c r="ABG13" s="617"/>
      <c r="ABH13" s="617"/>
      <c r="ABI13" s="617"/>
      <c r="ABJ13" s="617"/>
      <c r="ABK13" s="617"/>
      <c r="ABL13" s="617"/>
      <c r="ABM13" s="617"/>
      <c r="ABN13" s="617"/>
      <c r="ABO13" s="617"/>
      <c r="ABP13" s="617"/>
      <c r="ABQ13" s="617"/>
      <c r="ABR13" s="617"/>
      <c r="ABS13" s="617"/>
      <c r="ABT13" s="617"/>
      <c r="ABU13" s="617"/>
      <c r="ABV13" s="617"/>
      <c r="ABW13" s="617"/>
      <c r="ABX13" s="617"/>
      <c r="ABY13" s="617"/>
      <c r="ABZ13" s="617"/>
      <c r="ACA13" s="617"/>
      <c r="ACB13" s="617"/>
      <c r="ACC13" s="617"/>
      <c r="ACD13" s="617"/>
      <c r="ACE13" s="617"/>
      <c r="ACF13" s="617"/>
      <c r="ACG13" s="617"/>
      <c r="ACH13" s="617"/>
      <c r="ACI13" s="617"/>
      <c r="ACJ13" s="617"/>
      <c r="ACK13" s="617"/>
      <c r="ACL13" s="617"/>
      <c r="ACM13" s="617"/>
      <c r="ACN13" s="617"/>
      <c r="ACO13" s="617"/>
      <c r="ACP13" s="617"/>
      <c r="ACQ13" s="617"/>
      <c r="ACR13" s="617"/>
      <c r="ACS13" s="617"/>
      <c r="ACT13" s="617"/>
      <c r="ACU13" s="617"/>
      <c r="ACV13" s="617"/>
      <c r="ACW13" s="617"/>
      <c r="ACX13" s="617"/>
      <c r="ACY13" s="617"/>
      <c r="ACZ13" s="617"/>
      <c r="ADA13" s="617"/>
      <c r="ADB13" s="617"/>
      <c r="ADC13" s="617"/>
      <c r="ADD13" s="617"/>
      <c r="ADE13" s="617"/>
      <c r="ADF13" s="617"/>
      <c r="ADG13" s="617"/>
      <c r="ADH13" s="617"/>
      <c r="ADI13" s="617"/>
      <c r="ADJ13" s="617"/>
      <c r="ADK13" s="617"/>
      <c r="ADL13" s="617"/>
      <c r="ADM13" s="617"/>
      <c r="ADN13" s="617"/>
      <c r="ADO13" s="617"/>
      <c r="ADP13" s="617"/>
      <c r="ADQ13" s="617"/>
      <c r="ADR13" s="617"/>
      <c r="ADS13" s="617"/>
      <c r="ADT13" s="617"/>
      <c r="ADU13" s="617"/>
      <c r="ADV13" s="617"/>
      <c r="ADW13" s="617"/>
      <c r="ADX13" s="617"/>
      <c r="ADY13" s="617"/>
      <c r="ADZ13" s="617"/>
      <c r="AEA13" s="617"/>
      <c r="AEB13" s="617"/>
      <c r="AEC13" s="617"/>
      <c r="AED13" s="617"/>
      <c r="AEE13" s="617"/>
      <c r="AEF13" s="617"/>
      <c r="AEG13" s="617"/>
      <c r="AEH13" s="617"/>
      <c r="AEI13" s="617"/>
      <c r="AEJ13" s="617"/>
      <c r="AEK13" s="617"/>
      <c r="AEL13" s="617"/>
      <c r="AEM13" s="617"/>
      <c r="AEN13" s="617"/>
      <c r="AEO13" s="617"/>
      <c r="AEP13" s="617"/>
      <c r="AEQ13" s="617"/>
      <c r="AER13" s="617"/>
      <c r="AES13" s="617"/>
      <c r="AET13" s="617"/>
      <c r="AEU13" s="617"/>
      <c r="AEV13" s="617"/>
      <c r="AEW13" s="617"/>
      <c r="AEX13" s="617"/>
      <c r="AEY13" s="617"/>
      <c r="AEZ13" s="617"/>
      <c r="AFA13" s="617"/>
      <c r="AFB13" s="617"/>
      <c r="AFC13" s="617"/>
      <c r="AFD13" s="617"/>
      <c r="AFE13" s="617"/>
      <c r="AFF13" s="617"/>
      <c r="AFG13" s="617"/>
      <c r="AFH13" s="617"/>
      <c r="AFI13" s="617"/>
      <c r="AFJ13" s="617"/>
      <c r="AFK13" s="617"/>
      <c r="AFL13" s="617"/>
      <c r="AFM13" s="617"/>
      <c r="AFN13" s="617"/>
      <c r="AFO13" s="617"/>
      <c r="AFP13" s="617"/>
      <c r="AFQ13" s="617"/>
      <c r="AFR13" s="617"/>
      <c r="AFS13" s="617"/>
      <c r="AFT13" s="617"/>
      <c r="AFU13" s="617"/>
      <c r="AFV13" s="617"/>
      <c r="AFW13" s="617"/>
      <c r="AFX13" s="617"/>
      <c r="AFY13" s="617"/>
      <c r="AFZ13" s="617"/>
      <c r="AGA13" s="617"/>
      <c r="AGB13" s="617"/>
      <c r="AGC13" s="617"/>
      <c r="AGD13" s="617"/>
      <c r="AGE13" s="617"/>
      <c r="AGF13" s="617"/>
      <c r="AGG13" s="617"/>
      <c r="AGH13" s="617"/>
      <c r="AGI13" s="617"/>
      <c r="AGJ13" s="617"/>
      <c r="AGK13" s="617"/>
      <c r="AGL13" s="617"/>
      <c r="AGM13" s="617"/>
      <c r="AGN13" s="617"/>
      <c r="AGO13" s="617"/>
      <c r="AGP13" s="617"/>
      <c r="AGQ13" s="617"/>
      <c r="AGR13" s="617"/>
      <c r="AGS13" s="617"/>
      <c r="AGT13" s="617"/>
      <c r="AGU13" s="617"/>
      <c r="AGV13" s="617"/>
      <c r="AGW13" s="617"/>
      <c r="AGX13" s="617"/>
      <c r="AGY13" s="617"/>
      <c r="AGZ13" s="617"/>
      <c r="AHA13" s="617"/>
      <c r="AHB13" s="617"/>
      <c r="AHC13" s="617"/>
      <c r="AHD13" s="617"/>
      <c r="AHE13" s="617"/>
      <c r="AHF13" s="617"/>
      <c r="AHG13" s="617"/>
      <c r="AHH13" s="617"/>
      <c r="AHI13" s="617"/>
      <c r="AHJ13" s="617"/>
      <c r="AHK13" s="617"/>
      <c r="AHL13" s="617"/>
      <c r="AHM13" s="617"/>
      <c r="AHN13" s="617"/>
      <c r="AHO13" s="617"/>
      <c r="AHP13" s="617"/>
      <c r="AHQ13" s="617"/>
      <c r="AHR13" s="617"/>
      <c r="AHS13" s="617"/>
      <c r="AHT13" s="617"/>
      <c r="AHU13" s="617"/>
      <c r="AHV13" s="617"/>
      <c r="AHW13" s="617"/>
      <c r="AHX13" s="617"/>
      <c r="AHY13" s="617"/>
      <c r="AHZ13" s="617"/>
      <c r="AIA13" s="617"/>
      <c r="AIB13" s="617"/>
      <c r="AIC13" s="617"/>
      <c r="AID13" s="617"/>
      <c r="AIE13" s="617"/>
      <c r="AIF13" s="617"/>
      <c r="AIG13" s="617"/>
      <c r="AIH13" s="617"/>
      <c r="AII13" s="617"/>
      <c r="AIJ13" s="617"/>
      <c r="AIK13" s="617"/>
      <c r="AIL13" s="617"/>
      <c r="AIM13" s="617"/>
      <c r="AIN13" s="617"/>
      <c r="AIO13" s="617"/>
      <c r="AIP13" s="617"/>
      <c r="AIQ13" s="617"/>
      <c r="AIR13" s="617"/>
      <c r="AIS13" s="617"/>
      <c r="AIT13" s="617"/>
      <c r="AIU13" s="617"/>
      <c r="AIV13" s="617"/>
      <c r="AIW13" s="617"/>
      <c r="AIX13" s="617"/>
      <c r="AIY13" s="617"/>
      <c r="AIZ13" s="617"/>
      <c r="AJA13" s="617"/>
      <c r="AJB13" s="617"/>
      <c r="AJC13" s="617"/>
      <c r="AJD13" s="617"/>
      <c r="AJE13" s="617"/>
      <c r="AJF13" s="617"/>
      <c r="AJG13" s="617"/>
      <c r="AJH13" s="617"/>
      <c r="AJI13" s="617"/>
      <c r="AJJ13" s="617"/>
      <c r="AJK13" s="617"/>
      <c r="AJL13" s="617"/>
      <c r="AJM13" s="617"/>
      <c r="AJN13" s="617"/>
      <c r="AJO13" s="617"/>
      <c r="AJP13" s="617"/>
      <c r="AJQ13" s="617"/>
      <c r="AJR13" s="617"/>
      <c r="AJS13" s="617"/>
      <c r="AJT13" s="617"/>
      <c r="AJU13" s="617"/>
      <c r="AJV13" s="617"/>
      <c r="AJW13" s="617"/>
      <c r="AJX13" s="617"/>
      <c r="AJY13" s="617"/>
      <c r="AJZ13" s="617"/>
      <c r="AKA13" s="617"/>
      <c r="AKB13" s="617"/>
      <c r="AKC13" s="617"/>
      <c r="AKD13" s="617"/>
      <c r="AKE13" s="617"/>
      <c r="AKF13" s="617"/>
      <c r="AKG13" s="617"/>
      <c r="AKH13" s="617"/>
      <c r="AKI13" s="617"/>
      <c r="AKJ13" s="617"/>
      <c r="AKK13" s="617"/>
      <c r="AKL13" s="617"/>
      <c r="AKM13" s="617"/>
      <c r="AKN13" s="617"/>
      <c r="AKO13" s="617"/>
      <c r="AKP13" s="617"/>
      <c r="AKQ13" s="617"/>
      <c r="AKR13" s="617"/>
      <c r="AKS13" s="617"/>
      <c r="AKT13" s="617"/>
      <c r="AKU13" s="617"/>
      <c r="AKV13" s="617"/>
      <c r="AKW13" s="617"/>
      <c r="AKX13" s="617"/>
      <c r="AKY13" s="617"/>
      <c r="AKZ13" s="617"/>
      <c r="ALA13" s="617"/>
      <c r="ALB13" s="617"/>
      <c r="ALC13" s="617"/>
      <c r="ALD13" s="617"/>
      <c r="ALE13" s="617"/>
      <c r="ALF13" s="617"/>
      <c r="ALG13" s="617"/>
      <c r="ALH13" s="617"/>
      <c r="ALI13" s="617"/>
      <c r="ALJ13" s="617"/>
      <c r="ALK13" s="617"/>
      <c r="ALL13" s="617"/>
      <c r="ALM13" s="617"/>
      <c r="ALN13" s="617"/>
      <c r="ALO13" s="617"/>
      <c r="ALP13" s="617"/>
      <c r="ALQ13" s="617"/>
      <c r="ALR13" s="617"/>
      <c r="ALS13" s="617"/>
      <c r="ALT13" s="617"/>
      <c r="ALU13" s="617"/>
      <c r="ALV13" s="617"/>
      <c r="ALW13" s="617"/>
      <c r="ALX13" s="617"/>
      <c r="ALY13" s="617"/>
      <c r="ALZ13" s="617"/>
      <c r="AMA13" s="617"/>
      <c r="AMB13" s="617"/>
      <c r="AMC13" s="617"/>
      <c r="AMD13" s="617"/>
      <c r="AME13" s="617"/>
      <c r="AMF13" s="617"/>
      <c r="AMG13" s="617"/>
      <c r="AMH13" s="617"/>
      <c r="AMI13" s="617"/>
      <c r="AMJ13" s="617"/>
      <c r="AMK13" s="617"/>
      <c r="AML13" s="617"/>
      <c r="AMM13" s="617"/>
      <c r="AMN13" s="617"/>
      <c r="AMO13" s="617"/>
      <c r="AMP13" s="617"/>
      <c r="AMQ13" s="617"/>
      <c r="AMR13" s="617"/>
      <c r="AMS13" s="617"/>
      <c r="AMT13" s="617"/>
      <c r="AMU13" s="617"/>
      <c r="AMV13" s="617"/>
      <c r="AMW13" s="617"/>
      <c r="AMX13" s="617"/>
      <c r="AMY13" s="617"/>
      <c r="AMZ13" s="617"/>
      <c r="ANA13" s="617"/>
      <c r="ANB13" s="617"/>
      <c r="ANC13" s="617"/>
      <c r="AND13" s="617"/>
      <c r="ANE13" s="617"/>
      <c r="ANF13" s="617"/>
      <c r="ANG13" s="617"/>
      <c r="ANH13" s="617"/>
      <c r="ANI13" s="617"/>
      <c r="ANJ13" s="617"/>
      <c r="ANK13" s="617"/>
      <c r="ANL13" s="617"/>
      <c r="ANM13" s="617"/>
      <c r="ANN13" s="617"/>
      <c r="ANO13" s="617"/>
      <c r="ANP13" s="617"/>
      <c r="ANQ13" s="617"/>
      <c r="ANR13" s="617"/>
      <c r="ANS13" s="617"/>
      <c r="ANT13" s="617"/>
      <c r="ANU13" s="617"/>
      <c r="ANV13" s="617"/>
      <c r="ANW13" s="617"/>
      <c r="ANX13" s="617"/>
      <c r="ANY13" s="617"/>
      <c r="ANZ13" s="617"/>
      <c r="AOA13" s="617"/>
      <c r="AOB13" s="617"/>
      <c r="AOC13" s="617"/>
      <c r="AOD13" s="617"/>
      <c r="AOE13" s="617"/>
      <c r="AOF13" s="617"/>
      <c r="AOG13" s="617"/>
      <c r="AOH13" s="617"/>
      <c r="AOI13" s="617"/>
      <c r="AOJ13" s="617"/>
      <c r="AOK13" s="617"/>
      <c r="AOL13" s="617"/>
      <c r="AOM13" s="617"/>
      <c r="AON13" s="617"/>
      <c r="AOO13" s="617"/>
      <c r="AOP13" s="617"/>
      <c r="AOQ13" s="617"/>
      <c r="AOR13" s="617"/>
      <c r="AOS13" s="617"/>
      <c r="AOT13" s="617"/>
      <c r="AOU13" s="617"/>
      <c r="AOV13" s="617"/>
      <c r="AOW13" s="617"/>
      <c r="AOX13" s="617"/>
      <c r="AOY13" s="617"/>
      <c r="AOZ13" s="617"/>
      <c r="APA13" s="617"/>
      <c r="APB13" s="617"/>
      <c r="APC13" s="617"/>
      <c r="APD13" s="617"/>
      <c r="APE13" s="617"/>
      <c r="APF13" s="617"/>
      <c r="APG13" s="617"/>
      <c r="APH13" s="617"/>
      <c r="API13" s="617"/>
      <c r="APJ13" s="617"/>
      <c r="APK13" s="617"/>
      <c r="APL13" s="617"/>
      <c r="APM13" s="617"/>
      <c r="APN13" s="617"/>
      <c r="APO13" s="617"/>
      <c r="APP13" s="617"/>
      <c r="APQ13" s="617"/>
      <c r="APR13" s="617"/>
      <c r="APS13" s="617"/>
      <c r="APT13" s="617"/>
      <c r="APU13" s="617"/>
      <c r="APV13" s="617"/>
      <c r="APW13" s="617"/>
      <c r="APX13" s="617"/>
      <c r="APY13" s="617"/>
      <c r="APZ13" s="617"/>
      <c r="AQA13" s="617"/>
      <c r="AQB13" s="617"/>
      <c r="AQC13" s="617"/>
      <c r="AQD13" s="617"/>
      <c r="AQE13" s="617"/>
      <c r="AQF13" s="617"/>
      <c r="AQG13" s="617"/>
      <c r="AQH13" s="617"/>
      <c r="AQI13" s="617"/>
      <c r="AQJ13" s="617"/>
      <c r="AQK13" s="617"/>
      <c r="AQL13" s="617"/>
      <c r="AQM13" s="617"/>
      <c r="AQN13" s="617"/>
      <c r="AQO13" s="617"/>
      <c r="AQP13" s="617"/>
      <c r="AQQ13" s="617"/>
      <c r="AQR13" s="617"/>
      <c r="AQS13" s="617"/>
      <c r="AQT13" s="617"/>
      <c r="AQU13" s="617"/>
      <c r="AQV13" s="617"/>
      <c r="AQW13" s="617"/>
      <c r="AQX13" s="617"/>
      <c r="AQY13" s="617"/>
      <c r="AQZ13" s="617"/>
      <c r="ARA13" s="617"/>
      <c r="ARB13" s="617"/>
      <c r="ARC13" s="617"/>
      <c r="ARD13" s="617"/>
      <c r="ARE13" s="617"/>
      <c r="ARF13" s="617"/>
      <c r="ARG13" s="617"/>
      <c r="ARH13" s="617"/>
      <c r="ARI13" s="617"/>
      <c r="ARJ13" s="617"/>
      <c r="ARK13" s="617"/>
      <c r="ARL13" s="617"/>
      <c r="ARM13" s="617"/>
      <c r="ARN13" s="617"/>
      <c r="ARO13" s="617"/>
      <c r="ARP13" s="617"/>
      <c r="ARQ13" s="617"/>
      <c r="ARR13" s="617"/>
      <c r="ARS13" s="617"/>
      <c r="ART13" s="617"/>
      <c r="ARU13" s="617"/>
      <c r="ARV13" s="617"/>
      <c r="ARW13" s="617"/>
      <c r="ARX13" s="617"/>
      <c r="ARY13" s="617"/>
      <c r="ARZ13" s="617"/>
      <c r="ASA13" s="617"/>
      <c r="ASB13" s="617"/>
      <c r="ASC13" s="617"/>
      <c r="ASD13" s="617"/>
      <c r="ASE13" s="617"/>
      <c r="ASF13" s="617"/>
      <c r="ASG13" s="617"/>
      <c r="ASH13" s="617"/>
      <c r="ASI13" s="617"/>
      <c r="ASJ13" s="617"/>
      <c r="ASK13" s="617"/>
      <c r="ASL13" s="617"/>
      <c r="ASM13" s="617"/>
      <c r="ASN13" s="617"/>
      <c r="ASO13" s="617"/>
      <c r="ASP13" s="617"/>
      <c r="ASQ13" s="617"/>
      <c r="ASR13" s="617"/>
      <c r="ASS13" s="617"/>
      <c r="AST13" s="617"/>
      <c r="ASU13" s="617"/>
      <c r="ASV13" s="617"/>
      <c r="ASW13" s="617"/>
      <c r="ASX13" s="617"/>
      <c r="ASY13" s="617"/>
      <c r="ASZ13" s="617"/>
      <c r="ATA13" s="617"/>
      <c r="ATB13" s="617"/>
      <c r="ATC13" s="617"/>
      <c r="ATD13" s="617"/>
      <c r="ATE13" s="617"/>
      <c r="ATF13" s="617"/>
      <c r="ATG13" s="617"/>
      <c r="ATH13" s="617"/>
      <c r="ATI13" s="617"/>
      <c r="ATJ13" s="617"/>
      <c r="ATK13" s="617"/>
      <c r="ATL13" s="617"/>
      <c r="ATM13" s="617"/>
      <c r="ATN13" s="617"/>
      <c r="ATO13" s="617"/>
      <c r="ATP13" s="617"/>
      <c r="ATQ13" s="617"/>
      <c r="ATR13" s="617"/>
      <c r="ATS13" s="617"/>
      <c r="ATT13" s="617"/>
      <c r="ATU13" s="617"/>
      <c r="ATV13" s="617"/>
      <c r="ATW13" s="617"/>
      <c r="ATX13" s="617"/>
      <c r="ATY13" s="617"/>
      <c r="ATZ13" s="617"/>
      <c r="AUA13" s="617"/>
      <c r="AUB13" s="617"/>
      <c r="AUC13" s="617"/>
      <c r="AUD13" s="617"/>
      <c r="AUE13" s="617"/>
      <c r="AUF13" s="617"/>
      <c r="AUG13" s="617"/>
      <c r="AUH13" s="617"/>
      <c r="AUI13" s="617"/>
      <c r="AUJ13" s="617"/>
      <c r="AUK13" s="617"/>
      <c r="AUL13" s="617"/>
      <c r="AUM13" s="617"/>
      <c r="AUN13" s="617"/>
      <c r="AUO13" s="617"/>
      <c r="AUP13" s="617"/>
      <c r="AUQ13" s="617"/>
      <c r="AUR13" s="617"/>
      <c r="AUS13" s="617"/>
      <c r="AUT13" s="617"/>
      <c r="AUU13" s="617"/>
      <c r="AUV13" s="617"/>
      <c r="AUW13" s="617"/>
      <c r="AUX13" s="617"/>
      <c r="AUY13" s="617"/>
      <c r="AUZ13" s="617"/>
      <c r="AVA13" s="617"/>
      <c r="AVB13" s="617"/>
      <c r="AVC13" s="617"/>
      <c r="AVD13" s="617"/>
      <c r="AVE13" s="617"/>
      <c r="AVF13" s="617"/>
      <c r="AVG13" s="617"/>
      <c r="AVH13" s="617"/>
      <c r="AVI13" s="617"/>
      <c r="AVJ13" s="617"/>
      <c r="AVK13" s="617"/>
      <c r="AVL13" s="617"/>
      <c r="AVM13" s="617"/>
      <c r="AVN13" s="617"/>
      <c r="AVO13" s="617"/>
      <c r="AVP13" s="617"/>
      <c r="AVQ13" s="617"/>
      <c r="AVR13" s="617"/>
      <c r="AVS13" s="617"/>
      <c r="AVT13" s="617"/>
      <c r="AVU13" s="617"/>
      <c r="AVV13" s="617"/>
      <c r="AVW13" s="617"/>
      <c r="AVX13" s="617"/>
      <c r="AVY13" s="617"/>
      <c r="AVZ13" s="617"/>
      <c r="AWA13" s="617"/>
      <c r="AWB13" s="617"/>
      <c r="AWC13" s="617"/>
      <c r="AWD13" s="617"/>
      <c r="AWE13" s="617"/>
      <c r="AWF13" s="617"/>
      <c r="AWG13" s="617"/>
      <c r="AWH13" s="617"/>
      <c r="AWI13" s="617"/>
      <c r="AWJ13" s="617"/>
      <c r="AWK13" s="617"/>
      <c r="AWL13" s="617"/>
      <c r="AWM13" s="617"/>
      <c r="AWN13" s="617"/>
      <c r="AWO13" s="617"/>
      <c r="AWP13" s="617"/>
      <c r="AWQ13" s="617"/>
      <c r="AWR13" s="617"/>
      <c r="AWS13" s="617"/>
      <c r="AWT13" s="617"/>
      <c r="AWU13" s="617"/>
      <c r="AWV13" s="617"/>
      <c r="AWW13" s="617"/>
      <c r="AWX13" s="617"/>
      <c r="AWY13" s="617"/>
      <c r="AWZ13" s="617"/>
      <c r="AXA13" s="617"/>
      <c r="AXB13" s="617"/>
      <c r="AXC13" s="617"/>
      <c r="AXD13" s="617"/>
      <c r="AXE13" s="617"/>
      <c r="AXF13" s="617"/>
      <c r="AXG13" s="617"/>
      <c r="AXH13" s="617"/>
      <c r="AXI13" s="617"/>
      <c r="AXJ13" s="617"/>
      <c r="AXK13" s="617"/>
      <c r="AXL13" s="617"/>
      <c r="AXM13" s="617"/>
      <c r="AXN13" s="617"/>
      <c r="AXO13" s="617"/>
      <c r="AXP13" s="617"/>
      <c r="AXQ13" s="617"/>
      <c r="AXR13" s="617"/>
      <c r="AXS13" s="617"/>
      <c r="AXT13" s="617"/>
      <c r="AXU13" s="617"/>
      <c r="AXV13" s="617"/>
      <c r="AXW13" s="617"/>
      <c r="AXX13" s="617"/>
      <c r="AXY13" s="617"/>
      <c r="AXZ13" s="617"/>
      <c r="AYA13" s="617"/>
      <c r="AYB13" s="617"/>
      <c r="AYC13" s="617"/>
      <c r="AYD13" s="617"/>
      <c r="AYE13" s="617"/>
      <c r="AYF13" s="617"/>
      <c r="AYG13" s="617"/>
      <c r="AYH13" s="617"/>
      <c r="AYI13" s="617"/>
      <c r="AYJ13" s="617"/>
      <c r="AYK13" s="617"/>
      <c r="AYL13" s="617"/>
      <c r="AYM13" s="617"/>
      <c r="AYN13" s="617"/>
      <c r="AYO13" s="617"/>
      <c r="AYP13" s="617"/>
      <c r="AYQ13" s="617"/>
      <c r="AYR13" s="617"/>
      <c r="AYS13" s="617"/>
      <c r="AYT13" s="617"/>
      <c r="AYU13" s="617"/>
      <c r="AYV13" s="617"/>
      <c r="AYW13" s="617"/>
      <c r="AYX13" s="617"/>
      <c r="AYY13" s="617"/>
      <c r="AYZ13" s="617"/>
      <c r="AZA13" s="617"/>
      <c r="AZB13" s="617"/>
      <c r="AZC13" s="617"/>
      <c r="AZD13" s="617"/>
      <c r="AZE13" s="617"/>
      <c r="AZF13" s="617"/>
      <c r="AZG13" s="617"/>
      <c r="AZH13" s="617"/>
      <c r="AZI13" s="617"/>
      <c r="AZJ13" s="617"/>
      <c r="AZK13" s="617"/>
      <c r="AZL13" s="617"/>
      <c r="AZM13" s="617"/>
      <c r="AZN13" s="617"/>
      <c r="AZO13" s="617"/>
      <c r="AZP13" s="617"/>
      <c r="AZQ13" s="617"/>
      <c r="AZR13" s="617"/>
      <c r="AZS13" s="617"/>
      <c r="AZT13" s="617"/>
      <c r="AZU13" s="617"/>
      <c r="AZV13" s="617"/>
      <c r="AZW13" s="617"/>
      <c r="AZX13" s="617"/>
      <c r="AZY13" s="617"/>
      <c r="AZZ13" s="617"/>
      <c r="BAA13" s="617"/>
      <c r="BAB13" s="617"/>
      <c r="BAC13" s="617"/>
      <c r="BAD13" s="617"/>
      <c r="BAE13" s="617"/>
      <c r="BAF13" s="617"/>
      <c r="BAG13" s="617"/>
      <c r="BAH13" s="617"/>
      <c r="BAI13" s="617"/>
      <c r="BAJ13" s="617"/>
      <c r="BAK13" s="617"/>
      <c r="BAL13" s="617"/>
      <c r="BAM13" s="617"/>
      <c r="BAN13" s="617"/>
      <c r="BAO13" s="617"/>
      <c r="BAP13" s="617"/>
      <c r="BAQ13" s="617"/>
      <c r="BAR13" s="617"/>
      <c r="BAS13" s="617"/>
      <c r="BAT13" s="617"/>
      <c r="BAU13" s="617"/>
      <c r="BAV13" s="617"/>
      <c r="BAW13" s="617"/>
      <c r="BAX13" s="617"/>
      <c r="BAY13" s="617"/>
      <c r="BAZ13" s="617"/>
      <c r="BBA13" s="617"/>
      <c r="BBB13" s="617"/>
      <c r="BBC13" s="617"/>
      <c r="BBD13" s="617"/>
      <c r="BBE13" s="617"/>
      <c r="BBF13" s="617"/>
      <c r="BBG13" s="617"/>
      <c r="BBH13" s="617"/>
      <c r="BBI13" s="617"/>
      <c r="BBJ13" s="617"/>
      <c r="BBK13" s="617"/>
      <c r="BBL13" s="617"/>
      <c r="BBM13" s="617"/>
      <c r="BBN13" s="617"/>
      <c r="BBO13" s="617"/>
      <c r="BBP13" s="617"/>
      <c r="BBQ13" s="617"/>
      <c r="BBR13" s="617"/>
      <c r="BBS13" s="617"/>
      <c r="BBT13" s="617"/>
      <c r="BBU13" s="617"/>
      <c r="BBV13" s="617"/>
      <c r="BBW13" s="617"/>
      <c r="BBX13" s="617"/>
      <c r="BBY13" s="617"/>
      <c r="BBZ13" s="617"/>
      <c r="BCA13" s="617"/>
      <c r="BCB13" s="617"/>
      <c r="BCC13" s="617"/>
      <c r="BCD13" s="617"/>
      <c r="BCE13" s="617"/>
      <c r="BCF13" s="617"/>
      <c r="BCG13" s="617"/>
      <c r="BCH13" s="617"/>
      <c r="BCI13" s="617"/>
      <c r="BCJ13" s="617"/>
      <c r="BCK13" s="617"/>
      <c r="BCL13" s="617"/>
      <c r="BCM13" s="617"/>
      <c r="BCN13" s="617"/>
      <c r="BCO13" s="617"/>
      <c r="BCP13" s="617"/>
      <c r="BCQ13" s="617"/>
      <c r="BCR13" s="617"/>
      <c r="BCS13" s="617"/>
      <c r="BCT13" s="617"/>
      <c r="BCU13" s="617"/>
      <c r="BCV13" s="617"/>
      <c r="BCW13" s="617"/>
      <c r="BCX13" s="617"/>
      <c r="BCY13" s="617"/>
      <c r="BCZ13" s="617"/>
      <c r="BDA13" s="617"/>
      <c r="BDB13" s="617"/>
      <c r="BDC13" s="617"/>
      <c r="BDD13" s="617"/>
      <c r="BDE13" s="617"/>
      <c r="BDF13" s="617"/>
      <c r="BDG13" s="617"/>
      <c r="BDH13" s="617"/>
      <c r="BDI13" s="617"/>
      <c r="BDJ13" s="617"/>
      <c r="BDK13" s="617"/>
      <c r="BDL13" s="617"/>
      <c r="BDM13" s="617"/>
      <c r="BDN13" s="617"/>
      <c r="BDO13" s="617"/>
      <c r="BDP13" s="617"/>
      <c r="BDQ13" s="617"/>
      <c r="BDR13" s="617"/>
      <c r="BDS13" s="617"/>
      <c r="BDT13" s="617"/>
      <c r="BDU13" s="617"/>
      <c r="BDV13" s="617"/>
      <c r="BDW13" s="617"/>
      <c r="BDX13" s="617"/>
      <c r="BDY13" s="617"/>
      <c r="BDZ13" s="617"/>
      <c r="BEA13" s="617"/>
      <c r="BEB13" s="617"/>
      <c r="BEC13" s="617"/>
      <c r="BED13" s="617"/>
      <c r="BEE13" s="617"/>
      <c r="BEF13" s="617"/>
      <c r="BEG13" s="617"/>
      <c r="BEH13" s="617"/>
      <c r="BEI13" s="617"/>
      <c r="BEJ13" s="617"/>
      <c r="BEK13" s="617"/>
      <c r="BEL13" s="617"/>
      <c r="BEM13" s="617"/>
      <c r="BEN13" s="617"/>
      <c r="BEO13" s="617"/>
      <c r="BEP13" s="617"/>
      <c r="BEQ13" s="617"/>
      <c r="BER13" s="617"/>
      <c r="BES13" s="617"/>
      <c r="BET13" s="617"/>
      <c r="BEU13" s="617"/>
      <c r="BEV13" s="617"/>
      <c r="BEW13" s="617"/>
      <c r="BEX13" s="617"/>
      <c r="BEY13" s="617"/>
      <c r="BEZ13" s="617"/>
      <c r="BFA13" s="617"/>
      <c r="BFB13" s="617"/>
      <c r="BFC13" s="617"/>
      <c r="BFD13" s="617"/>
      <c r="BFE13" s="617"/>
      <c r="BFF13" s="617"/>
      <c r="BFG13" s="617"/>
      <c r="BFH13" s="617"/>
      <c r="BFI13" s="617"/>
      <c r="BFJ13" s="617"/>
      <c r="BFK13" s="617"/>
      <c r="BFL13" s="617"/>
      <c r="BFM13" s="617"/>
      <c r="BFN13" s="617"/>
      <c r="BFO13" s="617"/>
      <c r="BFP13" s="617"/>
      <c r="BFQ13" s="617"/>
      <c r="BFR13" s="617"/>
      <c r="BFS13" s="617"/>
      <c r="BFT13" s="617"/>
      <c r="BFU13" s="617"/>
      <c r="BFV13" s="617"/>
      <c r="BFW13" s="617"/>
      <c r="BFX13" s="617"/>
      <c r="BFY13" s="617"/>
      <c r="BFZ13" s="617"/>
      <c r="BGA13" s="617"/>
      <c r="BGB13" s="617"/>
      <c r="BGC13" s="617"/>
      <c r="BGD13" s="617"/>
      <c r="BGE13" s="617"/>
      <c r="BGF13" s="617"/>
      <c r="BGG13" s="617"/>
      <c r="BGH13" s="617"/>
      <c r="BGI13" s="617"/>
      <c r="BGJ13" s="617"/>
      <c r="BGK13" s="617"/>
      <c r="BGL13" s="617"/>
      <c r="BGM13" s="617"/>
      <c r="BGN13" s="617"/>
      <c r="BGO13" s="617"/>
      <c r="BGP13" s="617"/>
      <c r="BGQ13" s="617"/>
      <c r="BGR13" s="617"/>
      <c r="BGS13" s="617"/>
      <c r="BGT13" s="617"/>
      <c r="BGU13" s="617"/>
      <c r="BGV13" s="617"/>
      <c r="BGW13" s="617"/>
      <c r="BGX13" s="617"/>
      <c r="BGY13" s="617"/>
      <c r="BGZ13" s="617"/>
      <c r="BHA13" s="617"/>
      <c r="BHB13" s="617"/>
      <c r="BHC13" s="617"/>
      <c r="BHD13" s="617"/>
      <c r="BHE13" s="617"/>
      <c r="BHF13" s="617"/>
      <c r="BHG13" s="617"/>
      <c r="BHH13" s="617"/>
      <c r="BHI13" s="617"/>
      <c r="BHJ13" s="617"/>
      <c r="BHK13" s="617"/>
      <c r="BHL13" s="617"/>
      <c r="BHM13" s="617"/>
      <c r="BHN13" s="617"/>
      <c r="BHO13" s="617"/>
      <c r="BHP13" s="617"/>
      <c r="BHQ13" s="617"/>
      <c r="BHR13" s="617"/>
      <c r="BHS13" s="617"/>
      <c r="BHT13" s="617"/>
      <c r="BHU13" s="617"/>
      <c r="BHV13" s="617"/>
      <c r="BHW13" s="617"/>
      <c r="BHX13" s="617"/>
      <c r="BHY13" s="617"/>
      <c r="BHZ13" s="617"/>
      <c r="BIA13" s="617"/>
      <c r="BIB13" s="617"/>
      <c r="BIC13" s="617"/>
      <c r="BID13" s="617"/>
      <c r="BIE13" s="617"/>
      <c r="BIF13" s="617"/>
      <c r="BIG13" s="617"/>
      <c r="BIH13" s="617"/>
      <c r="BII13" s="617"/>
      <c r="BIJ13" s="617"/>
      <c r="BIK13" s="617"/>
      <c r="BIL13" s="617"/>
      <c r="BIM13" s="617"/>
      <c r="BIN13" s="617"/>
      <c r="BIO13" s="617"/>
      <c r="BIP13" s="617"/>
      <c r="BIQ13" s="617"/>
      <c r="BIR13" s="617"/>
      <c r="BIS13" s="617"/>
      <c r="BIT13" s="617"/>
      <c r="BIU13" s="617"/>
      <c r="BIV13" s="617"/>
      <c r="BIW13" s="617"/>
      <c r="BIX13" s="617"/>
      <c r="BIY13" s="617"/>
      <c r="BIZ13" s="617"/>
      <c r="BJA13" s="617"/>
      <c r="BJB13" s="617"/>
      <c r="BJC13" s="617"/>
      <c r="BJD13" s="617"/>
      <c r="BJE13" s="617"/>
      <c r="BJF13" s="617"/>
      <c r="BJG13" s="617"/>
      <c r="BJH13" s="617"/>
      <c r="BJI13" s="617"/>
      <c r="BJJ13" s="617"/>
      <c r="BJK13" s="617"/>
      <c r="BJL13" s="617"/>
      <c r="BJM13" s="617"/>
      <c r="BJN13" s="617"/>
      <c r="BJO13" s="617"/>
      <c r="BJP13" s="617"/>
      <c r="BJQ13" s="617"/>
      <c r="BJR13" s="617"/>
      <c r="BJS13" s="617"/>
      <c r="BJT13" s="617"/>
      <c r="BJU13" s="617"/>
      <c r="BJV13" s="617"/>
      <c r="BJW13" s="617"/>
      <c r="BJX13" s="617"/>
      <c r="BJY13" s="617"/>
      <c r="BJZ13" s="617"/>
      <c r="BKA13" s="617"/>
      <c r="BKB13" s="617"/>
      <c r="BKC13" s="617"/>
      <c r="BKD13" s="617"/>
      <c r="BKE13" s="617"/>
      <c r="BKF13" s="617"/>
      <c r="BKG13" s="617"/>
      <c r="BKH13" s="617"/>
      <c r="BKI13" s="617"/>
      <c r="BKJ13" s="617"/>
      <c r="BKK13" s="617"/>
      <c r="BKL13" s="617"/>
      <c r="BKM13" s="617"/>
      <c r="BKN13" s="617"/>
      <c r="BKO13" s="617"/>
      <c r="BKP13" s="617"/>
      <c r="BKQ13" s="617"/>
      <c r="BKR13" s="617"/>
      <c r="BKS13" s="617"/>
      <c r="BKT13" s="617"/>
      <c r="BKU13" s="617"/>
      <c r="BKV13" s="617"/>
      <c r="BKW13" s="617"/>
      <c r="BKX13" s="617"/>
      <c r="BKY13" s="617"/>
      <c r="BKZ13" s="617"/>
      <c r="BLA13" s="617"/>
      <c r="BLB13" s="617"/>
      <c r="BLC13" s="617"/>
      <c r="BLD13" s="617"/>
      <c r="BLE13" s="617"/>
      <c r="BLF13" s="617"/>
      <c r="BLG13" s="617"/>
      <c r="BLH13" s="617"/>
      <c r="BLI13" s="617"/>
      <c r="BLJ13" s="617"/>
      <c r="BLK13" s="617"/>
      <c r="BLL13" s="617"/>
      <c r="BLM13" s="617"/>
      <c r="BLN13" s="617"/>
      <c r="BLO13" s="617"/>
      <c r="BLP13" s="617"/>
      <c r="BLQ13" s="617"/>
      <c r="BLR13" s="617"/>
      <c r="BLS13" s="617"/>
      <c r="BLT13" s="617"/>
      <c r="BLU13" s="617"/>
      <c r="BLV13" s="617"/>
      <c r="BLW13" s="617"/>
      <c r="BLX13" s="617"/>
      <c r="BLY13" s="617"/>
      <c r="BLZ13" s="617"/>
      <c r="BMA13" s="617"/>
      <c r="BMB13" s="617"/>
      <c r="BMC13" s="617"/>
      <c r="BMD13" s="617"/>
      <c r="BME13" s="617"/>
      <c r="BMF13" s="617"/>
      <c r="BMG13" s="617"/>
      <c r="BMH13" s="617"/>
      <c r="BMI13" s="617"/>
      <c r="BMJ13" s="617"/>
      <c r="BMK13" s="617"/>
      <c r="BML13" s="617"/>
      <c r="BMM13" s="617"/>
      <c r="BMN13" s="617"/>
      <c r="BMO13" s="617"/>
      <c r="BMP13" s="617"/>
      <c r="BMQ13" s="617"/>
      <c r="BMR13" s="617"/>
      <c r="BMS13" s="617"/>
      <c r="BMT13" s="617"/>
      <c r="BMU13" s="617"/>
      <c r="BMV13" s="617"/>
      <c r="BMW13" s="617"/>
      <c r="BMX13" s="617"/>
      <c r="BMY13" s="617"/>
      <c r="BMZ13" s="617"/>
      <c r="BNA13" s="617"/>
      <c r="BNB13" s="617"/>
      <c r="BNC13" s="617"/>
      <c r="BND13" s="617"/>
      <c r="BNE13" s="617"/>
      <c r="BNF13" s="617"/>
      <c r="BNG13" s="617"/>
      <c r="BNH13" s="617"/>
      <c r="BNI13" s="617"/>
      <c r="BNJ13" s="617"/>
      <c r="BNK13" s="617"/>
      <c r="BNL13" s="617"/>
      <c r="BNM13" s="617"/>
      <c r="BNN13" s="617"/>
      <c r="BNO13" s="617"/>
      <c r="BNP13" s="617"/>
      <c r="BNQ13" s="617"/>
      <c r="BNR13" s="617"/>
      <c r="BNS13" s="617"/>
      <c r="BNT13" s="617"/>
      <c r="BNU13" s="617"/>
      <c r="BNV13" s="617"/>
      <c r="BNW13" s="617"/>
      <c r="BNX13" s="617"/>
      <c r="BNY13" s="617"/>
      <c r="BNZ13" s="617"/>
      <c r="BOA13" s="617"/>
      <c r="BOB13" s="617"/>
      <c r="BOC13" s="617"/>
      <c r="BOD13" s="617"/>
      <c r="BOE13" s="617"/>
      <c r="BOF13" s="617"/>
      <c r="BOG13" s="617"/>
      <c r="BOH13" s="617"/>
      <c r="BOI13" s="617"/>
      <c r="BOJ13" s="617"/>
      <c r="BOK13" s="617"/>
      <c r="BOL13" s="617"/>
      <c r="BOM13" s="617"/>
      <c r="BON13" s="617"/>
      <c r="BOO13" s="617"/>
      <c r="BOP13" s="617"/>
      <c r="BOQ13" s="617"/>
      <c r="BOR13" s="617"/>
      <c r="BOS13" s="617"/>
      <c r="BOT13" s="617"/>
      <c r="BOU13" s="617"/>
      <c r="BOV13" s="617"/>
      <c r="BOW13" s="617"/>
      <c r="BOX13" s="617"/>
      <c r="BOY13" s="617"/>
      <c r="BOZ13" s="617"/>
      <c r="BPA13" s="617"/>
      <c r="BPB13" s="617"/>
      <c r="BPC13" s="617"/>
      <c r="BPD13" s="617"/>
      <c r="BPE13" s="617"/>
      <c r="BPF13" s="617"/>
      <c r="BPG13" s="617"/>
      <c r="BPH13" s="617"/>
      <c r="BPI13" s="617"/>
      <c r="BPJ13" s="617"/>
      <c r="BPK13" s="617"/>
      <c r="BPL13" s="617"/>
      <c r="BPM13" s="617"/>
      <c r="BPN13" s="617"/>
      <c r="BPO13" s="617"/>
      <c r="BPP13" s="617"/>
      <c r="BPQ13" s="617"/>
      <c r="BPR13" s="617"/>
      <c r="BPS13" s="617"/>
      <c r="BPT13" s="617"/>
      <c r="BPU13" s="617"/>
      <c r="BPV13" s="617"/>
      <c r="BPW13" s="617"/>
      <c r="BPX13" s="617"/>
      <c r="BPY13" s="617"/>
      <c r="BPZ13" s="617"/>
      <c r="BQA13" s="617"/>
      <c r="BQB13" s="617"/>
      <c r="BQC13" s="617"/>
      <c r="BQD13" s="617"/>
      <c r="BQE13" s="617"/>
      <c r="BQF13" s="617"/>
      <c r="BQG13" s="617"/>
      <c r="BQH13" s="617"/>
      <c r="BQI13" s="617"/>
      <c r="BQJ13" s="617"/>
      <c r="BQK13" s="617"/>
      <c r="BQL13" s="617"/>
      <c r="BQM13" s="617"/>
      <c r="BQN13" s="617"/>
      <c r="BQO13" s="617"/>
      <c r="BQP13" s="617"/>
      <c r="BQQ13" s="617"/>
      <c r="BQR13" s="617"/>
      <c r="BQS13" s="617"/>
      <c r="BQT13" s="617"/>
      <c r="BQU13" s="617"/>
      <c r="BQV13" s="617"/>
      <c r="BQW13" s="617"/>
      <c r="BQX13" s="617"/>
      <c r="BQY13" s="617"/>
      <c r="BQZ13" s="617"/>
      <c r="BRA13" s="617"/>
      <c r="BRB13" s="617"/>
      <c r="BRC13" s="617"/>
      <c r="BRD13" s="617"/>
      <c r="BRE13" s="617"/>
      <c r="BRF13" s="617"/>
      <c r="BRG13" s="617"/>
      <c r="BRH13" s="617"/>
      <c r="BRI13" s="617"/>
      <c r="BRJ13" s="617"/>
      <c r="BRK13" s="617"/>
      <c r="BRL13" s="617"/>
      <c r="BRM13" s="617"/>
      <c r="BRN13" s="617"/>
      <c r="BRO13" s="617"/>
      <c r="BRP13" s="617"/>
      <c r="BRQ13" s="617"/>
      <c r="BRR13" s="617"/>
      <c r="BRS13" s="617"/>
      <c r="BRT13" s="617"/>
      <c r="BRU13" s="617"/>
      <c r="BRV13" s="617"/>
      <c r="BRW13" s="617"/>
      <c r="BRX13" s="617"/>
      <c r="BRY13" s="617"/>
      <c r="BRZ13" s="617"/>
      <c r="BSA13" s="617"/>
      <c r="BSB13" s="617"/>
      <c r="BSC13" s="617"/>
      <c r="BSD13" s="617"/>
      <c r="BSE13" s="617"/>
      <c r="BSF13" s="617"/>
      <c r="BSG13" s="617"/>
      <c r="BSH13" s="617"/>
      <c r="BSI13" s="617"/>
      <c r="BSJ13" s="617"/>
      <c r="BSK13" s="617"/>
      <c r="BSL13" s="617"/>
      <c r="BSM13" s="617"/>
      <c r="BSN13" s="617"/>
      <c r="BSO13" s="617"/>
      <c r="BSP13" s="617"/>
      <c r="BSQ13" s="617"/>
      <c r="BSR13" s="617"/>
      <c r="BSS13" s="617"/>
      <c r="BST13" s="617"/>
      <c r="BSU13" s="617"/>
      <c r="BSV13" s="617"/>
      <c r="BSW13" s="617"/>
      <c r="BSX13" s="617"/>
      <c r="BSY13" s="617"/>
      <c r="BSZ13" s="617"/>
      <c r="BTA13" s="617"/>
      <c r="BTB13" s="617"/>
      <c r="BTC13" s="617"/>
      <c r="BTD13" s="617"/>
      <c r="BTE13" s="617"/>
      <c r="BTF13" s="617"/>
      <c r="BTG13" s="617"/>
      <c r="BTH13" s="617"/>
      <c r="BTI13" s="617"/>
      <c r="BTJ13" s="617"/>
      <c r="BTK13" s="617"/>
      <c r="BTL13" s="617"/>
      <c r="BTM13" s="617"/>
      <c r="BTN13" s="617"/>
      <c r="BTO13" s="617"/>
      <c r="BTP13" s="617"/>
      <c r="BTQ13" s="617"/>
      <c r="BTR13" s="617"/>
      <c r="BTS13" s="617"/>
      <c r="BTT13" s="617"/>
      <c r="BTU13" s="617"/>
      <c r="BTV13" s="617"/>
      <c r="BTW13" s="617"/>
      <c r="BTX13" s="617"/>
      <c r="BTY13" s="617"/>
      <c r="BTZ13" s="617"/>
      <c r="BUA13" s="617"/>
      <c r="BUB13" s="617"/>
      <c r="BUC13" s="617"/>
      <c r="BUD13" s="617"/>
      <c r="BUE13" s="617"/>
      <c r="BUF13" s="617"/>
      <c r="BUG13" s="617"/>
      <c r="BUH13" s="617"/>
      <c r="BUI13" s="617"/>
      <c r="BUJ13" s="617"/>
      <c r="BUK13" s="617"/>
      <c r="BUL13" s="617"/>
      <c r="BUM13" s="617"/>
      <c r="BUN13" s="617"/>
      <c r="BUO13" s="617"/>
      <c r="BUP13" s="617"/>
      <c r="BUQ13" s="617"/>
      <c r="BUR13" s="617"/>
      <c r="BUS13" s="617"/>
      <c r="BUT13" s="617"/>
      <c r="BUU13" s="617"/>
      <c r="BUV13" s="617"/>
      <c r="BUW13" s="617"/>
      <c r="BUX13" s="617"/>
      <c r="BUY13" s="617"/>
      <c r="BUZ13" s="617"/>
      <c r="BVA13" s="617"/>
      <c r="BVB13" s="617"/>
      <c r="BVC13" s="617"/>
      <c r="BVD13" s="617"/>
      <c r="BVE13" s="617"/>
      <c r="BVF13" s="617"/>
      <c r="BVG13" s="617"/>
      <c r="BVH13" s="617"/>
      <c r="BVI13" s="617"/>
      <c r="BVJ13" s="617"/>
      <c r="BVK13" s="617"/>
      <c r="BVL13" s="617"/>
      <c r="BVM13" s="617"/>
      <c r="BVN13" s="617"/>
      <c r="BVO13" s="617"/>
      <c r="BVP13" s="617"/>
      <c r="BVQ13" s="617"/>
      <c r="BVR13" s="617"/>
      <c r="BVS13" s="617"/>
      <c r="BVT13" s="617"/>
      <c r="BVU13" s="617"/>
      <c r="BVV13" s="617"/>
      <c r="BVW13" s="617"/>
      <c r="BVX13" s="617"/>
      <c r="BVY13" s="617"/>
      <c r="BVZ13" s="617"/>
      <c r="BWA13" s="617"/>
      <c r="BWB13" s="617"/>
      <c r="BWC13" s="617"/>
      <c r="BWD13" s="617"/>
      <c r="BWE13" s="617"/>
      <c r="BWF13" s="617"/>
      <c r="BWG13" s="617"/>
      <c r="BWH13" s="617"/>
      <c r="BWI13" s="617"/>
      <c r="BWJ13" s="617"/>
      <c r="BWK13" s="617"/>
      <c r="BWL13" s="617"/>
      <c r="BWM13" s="617"/>
      <c r="BWN13" s="617"/>
      <c r="BWO13" s="617"/>
      <c r="BWP13" s="617"/>
      <c r="BWQ13" s="617"/>
      <c r="BWR13" s="617"/>
      <c r="BWS13" s="617"/>
      <c r="BWT13" s="617"/>
      <c r="BWU13" s="617"/>
      <c r="BWV13" s="617"/>
      <c r="BWW13" s="617"/>
      <c r="BWX13" s="617"/>
      <c r="BWY13" s="617"/>
      <c r="BWZ13" s="617"/>
      <c r="BXA13" s="617"/>
      <c r="BXB13" s="617"/>
      <c r="BXC13" s="617"/>
      <c r="BXD13" s="617"/>
      <c r="BXE13" s="617"/>
      <c r="BXF13" s="617"/>
      <c r="BXG13" s="617"/>
      <c r="BXH13" s="617"/>
      <c r="BXI13" s="617"/>
      <c r="BXJ13" s="617"/>
      <c r="BXK13" s="617"/>
      <c r="BXL13" s="617"/>
      <c r="BXM13" s="617"/>
      <c r="BXN13" s="617"/>
      <c r="BXO13" s="617"/>
      <c r="BXP13" s="617"/>
      <c r="BXQ13" s="617"/>
      <c r="BXR13" s="617"/>
      <c r="BXS13" s="617"/>
      <c r="BXT13" s="617"/>
      <c r="BXU13" s="617"/>
      <c r="BXV13" s="617"/>
      <c r="BXW13" s="617"/>
      <c r="BXX13" s="617"/>
      <c r="BXY13" s="617"/>
      <c r="BXZ13" s="617"/>
      <c r="BYA13" s="617"/>
      <c r="BYB13" s="617"/>
      <c r="BYC13" s="617"/>
      <c r="BYD13" s="617"/>
      <c r="BYE13" s="617"/>
      <c r="BYF13" s="617"/>
      <c r="BYG13" s="617"/>
      <c r="BYH13" s="617"/>
      <c r="BYI13" s="617"/>
      <c r="BYJ13" s="617"/>
      <c r="BYK13" s="617"/>
      <c r="BYL13" s="617"/>
      <c r="BYM13" s="617"/>
      <c r="BYN13" s="617"/>
      <c r="BYO13" s="617"/>
      <c r="BYP13" s="617"/>
      <c r="BYQ13" s="617"/>
      <c r="BYR13" s="617"/>
      <c r="BYS13" s="617"/>
      <c r="BYT13" s="617"/>
      <c r="BYU13" s="617"/>
      <c r="BYV13" s="617"/>
      <c r="BYW13" s="617"/>
      <c r="BYX13" s="617"/>
      <c r="BYY13" s="617"/>
      <c r="BYZ13" s="617"/>
      <c r="BZA13" s="617"/>
      <c r="BZB13" s="617"/>
      <c r="BZC13" s="617"/>
      <c r="BZD13" s="617"/>
      <c r="BZE13" s="617"/>
      <c r="BZF13" s="617"/>
      <c r="BZG13" s="617"/>
      <c r="BZH13" s="617"/>
      <c r="BZI13" s="617"/>
      <c r="BZJ13" s="617"/>
      <c r="BZK13" s="617"/>
      <c r="BZL13" s="617"/>
      <c r="BZM13" s="617"/>
      <c r="BZN13" s="617"/>
      <c r="BZO13" s="617"/>
      <c r="BZP13" s="617"/>
      <c r="BZQ13" s="617"/>
      <c r="BZR13" s="617"/>
      <c r="BZS13" s="617"/>
      <c r="BZT13" s="617"/>
      <c r="BZU13" s="617"/>
      <c r="BZV13" s="617"/>
      <c r="BZW13" s="617"/>
      <c r="BZX13" s="617"/>
      <c r="BZY13" s="617"/>
      <c r="BZZ13" s="617"/>
      <c r="CAA13" s="617"/>
      <c r="CAB13" s="617"/>
      <c r="CAC13" s="617"/>
      <c r="CAD13" s="617"/>
      <c r="CAE13" s="617"/>
      <c r="CAF13" s="617"/>
      <c r="CAG13" s="617"/>
      <c r="CAH13" s="617"/>
      <c r="CAI13" s="617"/>
      <c r="CAJ13" s="617"/>
      <c r="CAK13" s="617"/>
      <c r="CAL13" s="617"/>
      <c r="CAM13" s="617"/>
      <c r="CAN13" s="617"/>
      <c r="CAO13" s="617"/>
      <c r="CAP13" s="617"/>
      <c r="CAQ13" s="617"/>
      <c r="CAR13" s="617"/>
      <c r="CAS13" s="617"/>
      <c r="CAT13" s="617"/>
      <c r="CAU13" s="617"/>
      <c r="CAV13" s="617"/>
      <c r="CAW13" s="617"/>
      <c r="CAX13" s="617"/>
      <c r="CAY13" s="617"/>
      <c r="CAZ13" s="617"/>
      <c r="CBA13" s="617"/>
      <c r="CBB13" s="617"/>
      <c r="CBC13" s="617"/>
      <c r="CBD13" s="617"/>
      <c r="CBE13" s="617"/>
      <c r="CBF13" s="617"/>
      <c r="CBG13" s="617"/>
      <c r="CBH13" s="617"/>
      <c r="CBI13" s="617"/>
      <c r="CBJ13" s="617"/>
      <c r="CBK13" s="617"/>
      <c r="CBL13" s="617"/>
      <c r="CBM13" s="617"/>
      <c r="CBN13" s="617"/>
      <c r="CBO13" s="617"/>
      <c r="CBP13" s="617"/>
      <c r="CBQ13" s="617"/>
      <c r="CBR13" s="617"/>
      <c r="CBS13" s="617"/>
      <c r="CBT13" s="617"/>
      <c r="CBU13" s="617"/>
      <c r="CBV13" s="617"/>
      <c r="CBW13" s="617"/>
      <c r="CBX13" s="617"/>
      <c r="CBY13" s="617"/>
      <c r="CBZ13" s="617"/>
      <c r="CCA13" s="617"/>
      <c r="CCB13" s="617"/>
      <c r="CCC13" s="617"/>
      <c r="CCD13" s="617"/>
      <c r="CCE13" s="617"/>
      <c r="CCF13" s="617"/>
      <c r="CCG13" s="617"/>
      <c r="CCH13" s="617"/>
      <c r="CCI13" s="617"/>
      <c r="CCJ13" s="617"/>
      <c r="CCK13" s="617"/>
      <c r="CCL13" s="617"/>
      <c r="CCM13" s="617"/>
      <c r="CCN13" s="617"/>
      <c r="CCO13" s="617"/>
      <c r="CCP13" s="617"/>
      <c r="CCQ13" s="617"/>
      <c r="CCR13" s="617"/>
      <c r="CCS13" s="617"/>
      <c r="CCT13" s="617"/>
      <c r="CCU13" s="617"/>
      <c r="CCV13" s="617"/>
      <c r="CCW13" s="617"/>
      <c r="CCX13" s="617"/>
      <c r="CCY13" s="617"/>
      <c r="CCZ13" s="617"/>
      <c r="CDA13" s="617"/>
      <c r="CDB13" s="617"/>
      <c r="CDC13" s="617"/>
      <c r="CDD13" s="617"/>
      <c r="CDE13" s="617"/>
      <c r="CDF13" s="617"/>
      <c r="CDG13" s="617"/>
      <c r="CDH13" s="617"/>
      <c r="CDI13" s="617"/>
      <c r="CDJ13" s="617"/>
      <c r="CDK13" s="617"/>
      <c r="CDL13" s="617"/>
      <c r="CDM13" s="617"/>
      <c r="CDN13" s="617"/>
      <c r="CDO13" s="617"/>
      <c r="CDP13" s="617"/>
      <c r="CDQ13" s="617"/>
      <c r="CDR13" s="617"/>
      <c r="CDS13" s="617"/>
      <c r="CDT13" s="617"/>
      <c r="CDU13" s="617"/>
      <c r="CDV13" s="617"/>
      <c r="CDW13" s="617"/>
      <c r="CDX13" s="617"/>
      <c r="CDY13" s="617"/>
      <c r="CDZ13" s="617"/>
      <c r="CEA13" s="617"/>
      <c r="CEB13" s="617"/>
      <c r="CEC13" s="617"/>
      <c r="CED13" s="617"/>
      <c r="CEE13" s="617"/>
      <c r="CEF13" s="617"/>
      <c r="CEG13" s="617"/>
      <c r="CEH13" s="617"/>
      <c r="CEI13" s="617"/>
      <c r="CEJ13" s="617"/>
      <c r="CEK13" s="617"/>
      <c r="CEL13" s="617"/>
      <c r="CEM13" s="617"/>
      <c r="CEN13" s="617"/>
      <c r="CEO13" s="617"/>
      <c r="CEP13" s="617"/>
      <c r="CEQ13" s="617"/>
      <c r="CER13" s="617"/>
      <c r="CES13" s="617"/>
      <c r="CET13" s="617"/>
      <c r="CEU13" s="617"/>
      <c r="CEV13" s="617"/>
      <c r="CEW13" s="617"/>
      <c r="CEX13" s="617"/>
      <c r="CEY13" s="617"/>
      <c r="CEZ13" s="617"/>
      <c r="CFA13" s="617"/>
      <c r="CFB13" s="617"/>
      <c r="CFC13" s="617"/>
      <c r="CFD13" s="617"/>
      <c r="CFE13" s="617"/>
      <c r="CFF13" s="617"/>
      <c r="CFG13" s="617"/>
      <c r="CFH13" s="617"/>
      <c r="CFI13" s="617"/>
      <c r="CFJ13" s="617"/>
      <c r="CFK13" s="617"/>
      <c r="CFL13" s="617"/>
      <c r="CFM13" s="617"/>
      <c r="CFN13" s="617"/>
      <c r="CFO13" s="617"/>
      <c r="CFP13" s="617"/>
      <c r="CFQ13" s="617"/>
      <c r="CFR13" s="617"/>
      <c r="CFS13" s="617"/>
      <c r="CFT13" s="617"/>
      <c r="CFU13" s="617"/>
      <c r="CFV13" s="617"/>
      <c r="CFW13" s="617"/>
      <c r="CFX13" s="617"/>
      <c r="CFY13" s="617"/>
      <c r="CFZ13" s="617"/>
      <c r="CGA13" s="617"/>
      <c r="CGB13" s="617"/>
      <c r="CGC13" s="617"/>
      <c r="CGD13" s="617"/>
      <c r="CGE13" s="617"/>
      <c r="CGF13" s="617"/>
      <c r="CGG13" s="617"/>
      <c r="CGH13" s="617"/>
      <c r="CGI13" s="617"/>
      <c r="CGJ13" s="617"/>
      <c r="CGK13" s="617"/>
      <c r="CGL13" s="617"/>
      <c r="CGM13" s="617"/>
      <c r="CGN13" s="617"/>
      <c r="CGO13" s="617"/>
      <c r="CGP13" s="617"/>
      <c r="CGQ13" s="617"/>
      <c r="CGR13" s="617"/>
      <c r="CGS13" s="617"/>
      <c r="CGT13" s="617"/>
      <c r="CGU13" s="617"/>
      <c r="CGV13" s="617"/>
      <c r="CGW13" s="617"/>
      <c r="CGX13" s="617"/>
      <c r="CGY13" s="617"/>
      <c r="CGZ13" s="617"/>
      <c r="CHA13" s="617"/>
      <c r="CHB13" s="617"/>
      <c r="CHC13" s="617"/>
      <c r="CHD13" s="617"/>
      <c r="CHE13" s="617"/>
      <c r="CHF13" s="617"/>
      <c r="CHG13" s="617"/>
      <c r="CHH13" s="617"/>
      <c r="CHI13" s="617"/>
      <c r="CHJ13" s="617"/>
      <c r="CHK13" s="617"/>
      <c r="CHL13" s="617"/>
      <c r="CHM13" s="617"/>
      <c r="CHN13" s="617"/>
      <c r="CHO13" s="617"/>
      <c r="CHP13" s="617"/>
      <c r="CHQ13" s="617"/>
      <c r="CHR13" s="617"/>
      <c r="CHS13" s="617"/>
      <c r="CHT13" s="617"/>
      <c r="CHU13" s="617"/>
      <c r="CHV13" s="617"/>
      <c r="CHW13" s="617"/>
      <c r="CHX13" s="617"/>
      <c r="CHY13" s="617"/>
      <c r="CHZ13" s="617"/>
      <c r="CIA13" s="617"/>
      <c r="CIB13" s="617"/>
      <c r="CIC13" s="617"/>
      <c r="CID13" s="617"/>
      <c r="CIE13" s="617"/>
      <c r="CIF13" s="617"/>
      <c r="CIG13" s="617"/>
      <c r="CIH13" s="617"/>
      <c r="CII13" s="617"/>
      <c r="CIJ13" s="617"/>
      <c r="CIK13" s="617"/>
      <c r="CIL13" s="617"/>
      <c r="CIM13" s="617"/>
      <c r="CIN13" s="617"/>
      <c r="CIO13" s="617"/>
      <c r="CIP13" s="617"/>
      <c r="CIQ13" s="617"/>
      <c r="CIR13" s="617"/>
      <c r="CIS13" s="617"/>
      <c r="CIT13" s="617"/>
      <c r="CIU13" s="617"/>
      <c r="CIV13" s="617"/>
      <c r="CIW13" s="617"/>
      <c r="CIX13" s="617"/>
      <c r="CIY13" s="617"/>
      <c r="CIZ13" s="617"/>
      <c r="CJA13" s="617"/>
      <c r="CJB13" s="617"/>
      <c r="CJC13" s="617"/>
      <c r="CJD13" s="617"/>
      <c r="CJE13" s="617"/>
      <c r="CJF13" s="617"/>
      <c r="CJG13" s="617"/>
      <c r="CJH13" s="617"/>
      <c r="CJI13" s="617"/>
      <c r="CJJ13" s="617"/>
      <c r="CJK13" s="617"/>
      <c r="CJL13" s="617"/>
      <c r="CJM13" s="617"/>
      <c r="CJN13" s="617"/>
      <c r="CJO13" s="617"/>
      <c r="CJP13" s="617"/>
      <c r="CJQ13" s="617"/>
      <c r="CJR13" s="617"/>
      <c r="CJS13" s="617"/>
      <c r="CJT13" s="617"/>
      <c r="CJU13" s="617"/>
      <c r="CJV13" s="617"/>
      <c r="CJW13" s="617"/>
      <c r="CJX13" s="617"/>
      <c r="CJY13" s="617"/>
      <c r="CJZ13" s="617"/>
      <c r="CKA13" s="617"/>
      <c r="CKB13" s="617"/>
      <c r="CKC13" s="617"/>
      <c r="CKD13" s="617"/>
      <c r="CKE13" s="617"/>
      <c r="CKF13" s="617"/>
      <c r="CKG13" s="617"/>
      <c r="CKH13" s="617"/>
      <c r="CKI13" s="617"/>
      <c r="CKJ13" s="617"/>
      <c r="CKK13" s="617"/>
      <c r="CKL13" s="617"/>
      <c r="CKM13" s="617"/>
      <c r="CKN13" s="617"/>
      <c r="CKO13" s="617"/>
      <c r="CKP13" s="617"/>
      <c r="CKQ13" s="617"/>
      <c r="CKR13" s="617"/>
      <c r="CKS13" s="617"/>
      <c r="CKT13" s="617"/>
      <c r="CKU13" s="617"/>
      <c r="CKV13" s="617"/>
      <c r="CKW13" s="617"/>
      <c r="CKX13" s="617"/>
      <c r="CKY13" s="617"/>
      <c r="CKZ13" s="617"/>
      <c r="CLA13" s="617"/>
      <c r="CLB13" s="617"/>
      <c r="CLC13" s="617"/>
      <c r="CLD13" s="617"/>
      <c r="CLE13" s="617"/>
      <c r="CLF13" s="617"/>
      <c r="CLG13" s="617"/>
      <c r="CLH13" s="617"/>
      <c r="CLI13" s="617"/>
      <c r="CLJ13" s="617"/>
      <c r="CLK13" s="617"/>
      <c r="CLL13" s="617"/>
      <c r="CLM13" s="617"/>
      <c r="CLN13" s="617"/>
      <c r="CLO13" s="617"/>
      <c r="CLP13" s="617"/>
      <c r="CLQ13" s="617"/>
      <c r="CLR13" s="617"/>
      <c r="CLS13" s="617"/>
      <c r="CLT13" s="617"/>
      <c r="CLU13" s="617"/>
      <c r="CLV13" s="617"/>
      <c r="CLW13" s="617"/>
      <c r="CLX13" s="617"/>
      <c r="CLY13" s="617"/>
      <c r="CLZ13" s="617"/>
      <c r="CMA13" s="617"/>
      <c r="CMB13" s="617"/>
      <c r="CMC13" s="617"/>
      <c r="CMD13" s="617"/>
      <c r="CME13" s="617"/>
      <c r="CMF13" s="617"/>
      <c r="CMG13" s="617"/>
      <c r="CMH13" s="617"/>
      <c r="CMI13" s="617"/>
      <c r="CMJ13" s="617"/>
      <c r="CMK13" s="617"/>
      <c r="CML13" s="617"/>
      <c r="CMM13" s="617"/>
      <c r="CMN13" s="617"/>
      <c r="CMO13" s="617"/>
      <c r="CMP13" s="617"/>
      <c r="CMQ13" s="617"/>
      <c r="CMR13" s="617"/>
      <c r="CMS13" s="617"/>
      <c r="CMT13" s="617"/>
      <c r="CMU13" s="617"/>
      <c r="CMV13" s="617"/>
      <c r="CMW13" s="617"/>
      <c r="CMX13" s="617"/>
      <c r="CMY13" s="617"/>
      <c r="CMZ13" s="617"/>
      <c r="CNA13" s="617"/>
      <c r="CNB13" s="617"/>
      <c r="CNC13" s="617"/>
      <c r="CND13" s="617"/>
      <c r="CNE13" s="617"/>
      <c r="CNF13" s="617"/>
      <c r="CNG13" s="617"/>
      <c r="CNH13" s="617"/>
      <c r="CNI13" s="617"/>
      <c r="CNJ13" s="617"/>
      <c r="CNK13" s="617"/>
      <c r="CNL13" s="617"/>
      <c r="CNM13" s="617"/>
      <c r="CNN13" s="617"/>
      <c r="CNO13" s="617"/>
      <c r="CNP13" s="617"/>
      <c r="CNQ13" s="617"/>
      <c r="CNR13" s="617"/>
      <c r="CNS13" s="617"/>
      <c r="CNT13" s="617"/>
      <c r="CNU13" s="617"/>
      <c r="CNV13" s="617"/>
      <c r="CNW13" s="617"/>
      <c r="CNX13" s="617"/>
      <c r="CNY13" s="617"/>
      <c r="CNZ13" s="617"/>
      <c r="COA13" s="617"/>
      <c r="COB13" s="617"/>
      <c r="COC13" s="617"/>
      <c r="COD13" s="617"/>
      <c r="COE13" s="617"/>
      <c r="COF13" s="617"/>
      <c r="COG13" s="617"/>
      <c r="COH13" s="617"/>
      <c r="COI13" s="617"/>
      <c r="COJ13" s="617"/>
      <c r="COK13" s="617"/>
      <c r="COL13" s="617"/>
      <c r="COM13" s="617"/>
      <c r="CON13" s="617"/>
      <c r="COO13" s="617"/>
      <c r="COP13" s="617"/>
      <c r="COQ13" s="617"/>
      <c r="COR13" s="617"/>
      <c r="COS13" s="617"/>
      <c r="COT13" s="617"/>
      <c r="COU13" s="617"/>
      <c r="COV13" s="617"/>
      <c r="COW13" s="617"/>
      <c r="COX13" s="617"/>
      <c r="COY13" s="617"/>
      <c r="COZ13" s="617"/>
      <c r="CPA13" s="617"/>
      <c r="CPB13" s="617"/>
      <c r="CPC13" s="617"/>
      <c r="CPD13" s="617"/>
      <c r="CPE13" s="617"/>
      <c r="CPF13" s="617"/>
      <c r="CPG13" s="617"/>
      <c r="CPH13" s="617"/>
      <c r="CPI13" s="617"/>
      <c r="CPJ13" s="617"/>
      <c r="CPK13" s="617"/>
      <c r="CPL13" s="617"/>
      <c r="CPM13" s="617"/>
      <c r="CPN13" s="617"/>
      <c r="CPO13" s="617"/>
      <c r="CPP13" s="617"/>
      <c r="CPQ13" s="617"/>
      <c r="CPR13" s="617"/>
      <c r="CPS13" s="617"/>
      <c r="CPT13" s="617"/>
      <c r="CPU13" s="617"/>
      <c r="CPV13" s="617"/>
      <c r="CPW13" s="617"/>
      <c r="CPX13" s="617"/>
      <c r="CPY13" s="617"/>
      <c r="CPZ13" s="617"/>
      <c r="CQA13" s="617"/>
      <c r="CQB13" s="617"/>
      <c r="CQC13" s="617"/>
      <c r="CQD13" s="617"/>
      <c r="CQE13" s="617"/>
      <c r="CQF13" s="617"/>
      <c r="CQG13" s="617"/>
      <c r="CQH13" s="617"/>
      <c r="CQI13" s="617"/>
      <c r="CQJ13" s="617"/>
      <c r="CQK13" s="617"/>
      <c r="CQL13" s="617"/>
      <c r="CQM13" s="617"/>
      <c r="CQN13" s="617"/>
      <c r="CQO13" s="617"/>
      <c r="CQP13" s="617"/>
      <c r="CQQ13" s="617"/>
      <c r="CQR13" s="617"/>
      <c r="CQS13" s="617"/>
      <c r="CQT13" s="617"/>
      <c r="CQU13" s="617"/>
      <c r="CQV13" s="617"/>
      <c r="CQW13" s="617"/>
      <c r="CQX13" s="617"/>
      <c r="CQY13" s="617"/>
      <c r="CQZ13" s="617"/>
      <c r="CRA13" s="617"/>
      <c r="CRB13" s="617"/>
      <c r="CRC13" s="617"/>
      <c r="CRD13" s="617"/>
      <c r="CRE13" s="617"/>
      <c r="CRF13" s="617"/>
      <c r="CRG13" s="617"/>
      <c r="CRH13" s="617"/>
      <c r="CRI13" s="617"/>
      <c r="CRJ13" s="617"/>
      <c r="CRK13" s="617"/>
      <c r="CRL13" s="617"/>
      <c r="CRM13" s="617"/>
      <c r="CRN13" s="617"/>
      <c r="CRO13" s="617"/>
      <c r="CRP13" s="617"/>
      <c r="CRQ13" s="617"/>
      <c r="CRR13" s="617"/>
      <c r="CRS13" s="617"/>
      <c r="CRT13" s="617"/>
      <c r="CRU13" s="617"/>
      <c r="CRV13" s="617"/>
      <c r="CRW13" s="617"/>
      <c r="CRX13" s="617"/>
      <c r="CRY13" s="617"/>
      <c r="CRZ13" s="617"/>
      <c r="CSA13" s="617"/>
      <c r="CSB13" s="617"/>
      <c r="CSC13" s="617"/>
      <c r="CSD13" s="617"/>
      <c r="CSE13" s="617"/>
      <c r="CSF13" s="617"/>
      <c r="CSG13" s="617"/>
      <c r="CSH13" s="617"/>
      <c r="CSI13" s="617"/>
      <c r="CSJ13" s="617"/>
      <c r="CSK13" s="617"/>
      <c r="CSL13" s="617"/>
      <c r="CSM13" s="617"/>
      <c r="CSN13" s="617"/>
      <c r="CSO13" s="617"/>
      <c r="CSP13" s="617"/>
      <c r="CSQ13" s="617"/>
      <c r="CSR13" s="617"/>
      <c r="CSS13" s="617"/>
      <c r="CST13" s="617"/>
      <c r="CSU13" s="617"/>
      <c r="CSV13" s="617"/>
      <c r="CSW13" s="617"/>
      <c r="CSX13" s="617"/>
      <c r="CSY13" s="617"/>
      <c r="CSZ13" s="617"/>
      <c r="CTA13" s="617"/>
      <c r="CTB13" s="617"/>
      <c r="CTC13" s="617"/>
      <c r="CTD13" s="617"/>
      <c r="CTE13" s="617"/>
      <c r="CTF13" s="617"/>
      <c r="CTG13" s="617"/>
      <c r="CTH13" s="617"/>
      <c r="CTI13" s="617"/>
      <c r="CTJ13" s="617"/>
      <c r="CTK13" s="617"/>
      <c r="CTL13" s="617"/>
      <c r="CTM13" s="617"/>
      <c r="CTN13" s="617"/>
      <c r="CTO13" s="617"/>
      <c r="CTP13" s="617"/>
      <c r="CTQ13" s="617"/>
      <c r="CTR13" s="617"/>
      <c r="CTS13" s="617"/>
      <c r="CTT13" s="617"/>
      <c r="CTU13" s="617"/>
      <c r="CTV13" s="617"/>
      <c r="CTW13" s="617"/>
      <c r="CTX13" s="617"/>
      <c r="CTY13" s="617"/>
      <c r="CTZ13" s="617"/>
      <c r="CUA13" s="617"/>
      <c r="CUB13" s="617"/>
      <c r="CUC13" s="617"/>
      <c r="CUD13" s="617"/>
      <c r="CUE13" s="617"/>
      <c r="CUF13" s="617"/>
      <c r="CUG13" s="617"/>
      <c r="CUH13" s="617"/>
      <c r="CUI13" s="617"/>
      <c r="CUJ13" s="617"/>
      <c r="CUK13" s="617"/>
      <c r="CUL13" s="617"/>
      <c r="CUM13" s="617"/>
      <c r="CUN13" s="617"/>
      <c r="CUO13" s="617"/>
      <c r="CUP13" s="617"/>
      <c r="CUQ13" s="617"/>
      <c r="CUR13" s="617"/>
      <c r="CUS13" s="617"/>
      <c r="CUT13" s="617"/>
      <c r="CUU13" s="617"/>
      <c r="CUV13" s="617"/>
      <c r="CUW13" s="617"/>
      <c r="CUX13" s="617"/>
      <c r="CUY13" s="617"/>
      <c r="CUZ13" s="617"/>
      <c r="CVA13" s="617"/>
      <c r="CVB13" s="617"/>
      <c r="CVC13" s="617"/>
      <c r="CVD13" s="617"/>
      <c r="CVE13" s="617"/>
      <c r="CVF13" s="617"/>
      <c r="CVG13" s="617"/>
      <c r="CVH13" s="617"/>
      <c r="CVI13" s="617"/>
      <c r="CVJ13" s="617"/>
      <c r="CVK13" s="617"/>
      <c r="CVL13" s="617"/>
      <c r="CVM13" s="617"/>
      <c r="CVN13" s="617"/>
      <c r="CVO13" s="617"/>
      <c r="CVP13" s="617"/>
      <c r="CVQ13" s="617"/>
      <c r="CVR13" s="617"/>
      <c r="CVS13" s="617"/>
      <c r="CVT13" s="617"/>
      <c r="CVU13" s="617"/>
      <c r="CVV13" s="617"/>
      <c r="CVW13" s="617"/>
      <c r="CVX13" s="617"/>
      <c r="CVY13" s="617"/>
      <c r="CVZ13" s="617"/>
      <c r="CWA13" s="617"/>
      <c r="CWB13" s="617"/>
      <c r="CWC13" s="617"/>
      <c r="CWD13" s="617"/>
      <c r="CWE13" s="617"/>
      <c r="CWF13" s="617"/>
      <c r="CWG13" s="617"/>
      <c r="CWH13" s="617"/>
      <c r="CWI13" s="617"/>
      <c r="CWJ13" s="617"/>
      <c r="CWK13" s="617"/>
      <c r="CWL13" s="617"/>
      <c r="CWM13" s="617"/>
      <c r="CWN13" s="617"/>
      <c r="CWO13" s="617"/>
      <c r="CWP13" s="617"/>
      <c r="CWQ13" s="617"/>
      <c r="CWR13" s="617"/>
      <c r="CWS13" s="617"/>
      <c r="CWT13" s="617"/>
      <c r="CWU13" s="617"/>
      <c r="CWV13" s="617"/>
      <c r="CWW13" s="617"/>
      <c r="CWX13" s="617"/>
      <c r="CWY13" s="617"/>
      <c r="CWZ13" s="617"/>
      <c r="CXA13" s="617"/>
      <c r="CXB13" s="617"/>
      <c r="CXC13" s="617"/>
      <c r="CXD13" s="617"/>
      <c r="CXE13" s="617"/>
      <c r="CXF13" s="617"/>
      <c r="CXG13" s="617"/>
      <c r="CXH13" s="617"/>
      <c r="CXI13" s="617"/>
      <c r="CXJ13" s="617"/>
      <c r="CXK13" s="617"/>
      <c r="CXL13" s="617"/>
      <c r="CXM13" s="617"/>
      <c r="CXN13" s="617"/>
      <c r="CXO13" s="617"/>
      <c r="CXP13" s="617"/>
      <c r="CXQ13" s="617"/>
      <c r="CXR13" s="617"/>
      <c r="CXS13" s="617"/>
      <c r="CXT13" s="617"/>
      <c r="CXU13" s="617"/>
      <c r="CXV13" s="617"/>
      <c r="CXW13" s="617"/>
      <c r="CXX13" s="617"/>
      <c r="CXY13" s="617"/>
      <c r="CXZ13" s="617"/>
      <c r="CYA13" s="617"/>
      <c r="CYB13" s="617"/>
      <c r="CYC13" s="617"/>
      <c r="CYD13" s="617"/>
      <c r="CYE13" s="617"/>
      <c r="CYF13" s="617"/>
      <c r="CYG13" s="617"/>
      <c r="CYH13" s="617"/>
      <c r="CYI13" s="617"/>
      <c r="CYJ13" s="617"/>
      <c r="CYK13" s="617"/>
      <c r="CYL13" s="617"/>
      <c r="CYM13" s="617"/>
      <c r="CYN13" s="617"/>
      <c r="CYO13" s="617"/>
      <c r="CYP13" s="617"/>
      <c r="CYQ13" s="617"/>
      <c r="CYR13" s="617"/>
      <c r="CYS13" s="617"/>
      <c r="CYT13" s="617"/>
      <c r="CYU13" s="617"/>
      <c r="CYV13" s="617"/>
      <c r="CYW13" s="617"/>
      <c r="CYX13" s="617"/>
      <c r="CYY13" s="617"/>
      <c r="CYZ13" s="617"/>
      <c r="CZA13" s="617"/>
      <c r="CZB13" s="617"/>
      <c r="CZC13" s="617"/>
      <c r="CZD13" s="617"/>
      <c r="CZE13" s="617"/>
      <c r="CZF13" s="617"/>
      <c r="CZG13" s="617"/>
      <c r="CZH13" s="617"/>
      <c r="CZI13" s="617"/>
      <c r="CZJ13" s="617"/>
      <c r="CZK13" s="617"/>
      <c r="CZL13" s="617"/>
      <c r="CZM13" s="617"/>
      <c r="CZN13" s="617"/>
      <c r="CZO13" s="617"/>
      <c r="CZP13" s="617"/>
      <c r="CZQ13" s="617"/>
      <c r="CZR13" s="617"/>
      <c r="CZS13" s="617"/>
      <c r="CZT13" s="617"/>
      <c r="CZU13" s="617"/>
      <c r="CZV13" s="617"/>
      <c r="CZW13" s="617"/>
      <c r="CZX13" s="617"/>
      <c r="CZY13" s="617"/>
      <c r="CZZ13" s="617"/>
      <c r="DAA13" s="617"/>
      <c r="DAB13" s="617"/>
      <c r="DAC13" s="617"/>
      <c r="DAD13" s="617"/>
      <c r="DAE13" s="617"/>
      <c r="DAF13" s="617"/>
      <c r="DAG13" s="617"/>
      <c r="DAH13" s="617"/>
      <c r="DAI13" s="617"/>
      <c r="DAJ13" s="617"/>
      <c r="DAK13" s="617"/>
      <c r="DAL13" s="617"/>
      <c r="DAM13" s="617"/>
      <c r="DAN13" s="617"/>
      <c r="DAO13" s="617"/>
      <c r="DAP13" s="617"/>
      <c r="DAQ13" s="617"/>
      <c r="DAR13" s="617"/>
      <c r="DAS13" s="617"/>
      <c r="DAT13" s="617"/>
      <c r="DAU13" s="617"/>
      <c r="DAV13" s="617"/>
      <c r="DAW13" s="617"/>
      <c r="DAX13" s="617"/>
      <c r="DAY13" s="617"/>
      <c r="DAZ13" s="617"/>
      <c r="DBA13" s="617"/>
      <c r="DBB13" s="617"/>
      <c r="DBC13" s="617"/>
      <c r="DBD13" s="617"/>
      <c r="DBE13" s="617"/>
      <c r="DBF13" s="617"/>
      <c r="DBG13" s="617"/>
      <c r="DBH13" s="617"/>
      <c r="DBI13" s="617"/>
      <c r="DBJ13" s="617"/>
      <c r="DBK13" s="617"/>
      <c r="DBL13" s="617"/>
      <c r="DBM13" s="617"/>
      <c r="DBN13" s="617"/>
      <c r="DBO13" s="617"/>
      <c r="DBP13" s="617"/>
      <c r="DBQ13" s="617"/>
      <c r="DBR13" s="617"/>
      <c r="DBS13" s="617"/>
      <c r="DBT13" s="617"/>
      <c r="DBU13" s="617"/>
      <c r="DBV13" s="617"/>
      <c r="DBW13" s="617"/>
      <c r="DBX13" s="617"/>
      <c r="DBY13" s="617"/>
      <c r="DBZ13" s="617"/>
      <c r="DCA13" s="617"/>
      <c r="DCB13" s="617"/>
      <c r="DCC13" s="617"/>
      <c r="DCD13" s="617"/>
      <c r="DCE13" s="617"/>
      <c r="DCF13" s="617"/>
      <c r="DCG13" s="617"/>
      <c r="DCH13" s="617"/>
      <c r="DCI13" s="617"/>
      <c r="DCJ13" s="617"/>
      <c r="DCK13" s="617"/>
      <c r="DCL13" s="617"/>
      <c r="DCM13" s="617"/>
      <c r="DCN13" s="617"/>
      <c r="DCO13" s="617"/>
      <c r="DCP13" s="617"/>
      <c r="DCQ13" s="617"/>
      <c r="DCR13" s="617"/>
      <c r="DCS13" s="617"/>
      <c r="DCT13" s="617"/>
      <c r="DCU13" s="617"/>
      <c r="DCV13" s="617"/>
      <c r="DCW13" s="617"/>
      <c r="DCX13" s="617"/>
      <c r="DCY13" s="617"/>
      <c r="DCZ13" s="617"/>
      <c r="DDA13" s="617"/>
      <c r="DDB13" s="617"/>
      <c r="DDC13" s="617"/>
      <c r="DDD13" s="617"/>
      <c r="DDE13" s="617"/>
      <c r="DDF13" s="617"/>
      <c r="DDG13" s="617"/>
      <c r="DDH13" s="617"/>
      <c r="DDI13" s="617"/>
      <c r="DDJ13" s="617"/>
      <c r="DDK13" s="617"/>
      <c r="DDL13" s="617"/>
      <c r="DDM13" s="617"/>
      <c r="DDN13" s="617"/>
      <c r="DDO13" s="617"/>
      <c r="DDP13" s="617"/>
      <c r="DDQ13" s="617"/>
      <c r="DDR13" s="617"/>
      <c r="DDS13" s="617"/>
      <c r="DDT13" s="617"/>
      <c r="DDU13" s="617"/>
      <c r="DDV13" s="617"/>
      <c r="DDW13" s="617"/>
      <c r="DDX13" s="617"/>
      <c r="DDY13" s="617"/>
      <c r="DDZ13" s="617"/>
      <c r="DEA13" s="617"/>
      <c r="DEB13" s="617"/>
      <c r="DEC13" s="617"/>
      <c r="DED13" s="617"/>
      <c r="DEE13" s="617"/>
      <c r="DEF13" s="617"/>
      <c r="DEG13" s="617"/>
      <c r="DEH13" s="617"/>
      <c r="DEI13" s="617"/>
      <c r="DEJ13" s="617"/>
      <c r="DEK13" s="617"/>
      <c r="DEL13" s="617"/>
      <c r="DEM13" s="617"/>
      <c r="DEN13" s="617"/>
      <c r="DEO13" s="617"/>
      <c r="DEP13" s="617"/>
      <c r="DEQ13" s="617"/>
      <c r="DER13" s="617"/>
      <c r="DES13" s="617"/>
      <c r="DET13" s="617"/>
      <c r="DEU13" s="617"/>
      <c r="DEV13" s="617"/>
      <c r="DEW13" s="617"/>
      <c r="DEX13" s="617"/>
      <c r="DEY13" s="617"/>
      <c r="DEZ13" s="617"/>
      <c r="DFA13" s="617"/>
      <c r="DFB13" s="617"/>
      <c r="DFC13" s="617"/>
      <c r="DFD13" s="617"/>
      <c r="DFE13" s="617"/>
      <c r="DFF13" s="617"/>
      <c r="DFG13" s="617"/>
      <c r="DFH13" s="617"/>
      <c r="DFI13" s="617"/>
      <c r="DFJ13" s="617"/>
      <c r="DFK13" s="617"/>
      <c r="DFL13" s="617"/>
      <c r="DFM13" s="617"/>
      <c r="DFN13" s="617"/>
      <c r="DFO13" s="617"/>
      <c r="DFP13" s="617"/>
      <c r="DFQ13" s="617"/>
      <c r="DFR13" s="617"/>
      <c r="DFS13" s="617"/>
      <c r="DFT13" s="617"/>
      <c r="DFU13" s="617"/>
      <c r="DFV13" s="617"/>
      <c r="DFW13" s="617"/>
      <c r="DFX13" s="617"/>
      <c r="DFY13" s="617"/>
      <c r="DFZ13" s="617"/>
      <c r="DGA13" s="617"/>
      <c r="DGB13" s="617"/>
      <c r="DGC13" s="617"/>
      <c r="DGD13" s="617"/>
      <c r="DGE13" s="617"/>
      <c r="DGF13" s="617"/>
      <c r="DGG13" s="617"/>
      <c r="DGH13" s="617"/>
      <c r="DGI13" s="617"/>
      <c r="DGJ13" s="617"/>
      <c r="DGK13" s="617"/>
      <c r="DGL13" s="617"/>
      <c r="DGM13" s="617"/>
      <c r="DGN13" s="617"/>
      <c r="DGO13" s="617"/>
      <c r="DGP13" s="617"/>
      <c r="DGQ13" s="617"/>
      <c r="DGR13" s="617"/>
      <c r="DGS13" s="617"/>
      <c r="DGT13" s="617"/>
      <c r="DGU13" s="617"/>
      <c r="DGV13" s="617"/>
      <c r="DGW13" s="617"/>
      <c r="DGX13" s="617"/>
      <c r="DGY13" s="617"/>
      <c r="DGZ13" s="617"/>
      <c r="DHA13" s="617"/>
      <c r="DHB13" s="617"/>
      <c r="DHC13" s="617"/>
      <c r="DHD13" s="617"/>
      <c r="DHE13" s="617"/>
      <c r="DHF13" s="617"/>
      <c r="DHG13" s="617"/>
      <c r="DHH13" s="617"/>
      <c r="DHI13" s="617"/>
      <c r="DHJ13" s="617"/>
      <c r="DHK13" s="617"/>
      <c r="DHL13" s="617"/>
      <c r="DHM13" s="617"/>
      <c r="DHN13" s="617"/>
      <c r="DHO13" s="617"/>
      <c r="DHP13" s="617"/>
      <c r="DHQ13" s="617"/>
      <c r="DHR13" s="617"/>
      <c r="DHS13" s="617"/>
      <c r="DHT13" s="617"/>
      <c r="DHU13" s="617"/>
      <c r="DHV13" s="617"/>
      <c r="DHW13" s="617"/>
      <c r="DHX13" s="617"/>
      <c r="DHY13" s="617"/>
      <c r="DHZ13" s="617"/>
      <c r="DIA13" s="617"/>
      <c r="DIB13" s="617"/>
      <c r="DIC13" s="617"/>
      <c r="DID13" s="617"/>
      <c r="DIE13" s="617"/>
      <c r="DIF13" s="617"/>
      <c r="DIG13" s="617"/>
      <c r="DIH13" s="617"/>
      <c r="DII13" s="617"/>
      <c r="DIJ13" s="617"/>
      <c r="DIK13" s="617"/>
      <c r="DIL13" s="617"/>
      <c r="DIM13" s="617"/>
      <c r="DIN13" s="617"/>
      <c r="DIO13" s="617"/>
      <c r="DIP13" s="617"/>
      <c r="DIQ13" s="617"/>
      <c r="DIR13" s="617"/>
      <c r="DIS13" s="617"/>
      <c r="DIT13" s="617"/>
      <c r="DIU13" s="617"/>
      <c r="DIV13" s="617"/>
      <c r="DIW13" s="617"/>
      <c r="DIX13" s="617"/>
      <c r="DIY13" s="617"/>
      <c r="DIZ13" s="617"/>
      <c r="DJA13" s="617"/>
      <c r="DJB13" s="617"/>
      <c r="DJC13" s="617"/>
      <c r="DJD13" s="617"/>
      <c r="DJE13" s="617"/>
      <c r="DJF13" s="617"/>
      <c r="DJG13" s="617"/>
      <c r="DJH13" s="617"/>
      <c r="DJI13" s="617"/>
      <c r="DJJ13" s="617"/>
      <c r="DJK13" s="617"/>
      <c r="DJL13" s="617"/>
      <c r="DJM13" s="617"/>
      <c r="DJN13" s="617"/>
      <c r="DJO13" s="617"/>
      <c r="DJP13" s="617"/>
      <c r="DJQ13" s="617"/>
      <c r="DJR13" s="617"/>
      <c r="DJS13" s="617"/>
      <c r="DJT13" s="617"/>
      <c r="DJU13" s="617"/>
      <c r="DJV13" s="617"/>
      <c r="DJW13" s="617"/>
      <c r="DJX13" s="617"/>
      <c r="DJY13" s="617"/>
      <c r="DJZ13" s="617"/>
      <c r="DKA13" s="617"/>
      <c r="DKB13" s="617"/>
      <c r="DKC13" s="617"/>
      <c r="DKD13" s="617"/>
      <c r="DKE13" s="617"/>
      <c r="DKF13" s="617"/>
      <c r="DKG13" s="617"/>
      <c r="DKH13" s="617"/>
      <c r="DKI13" s="617"/>
      <c r="DKJ13" s="617"/>
      <c r="DKK13" s="617"/>
      <c r="DKL13" s="617"/>
      <c r="DKM13" s="617"/>
      <c r="DKN13" s="617"/>
      <c r="DKO13" s="617"/>
      <c r="DKP13" s="617"/>
      <c r="DKQ13" s="617"/>
      <c r="DKR13" s="617"/>
      <c r="DKS13" s="617"/>
      <c r="DKT13" s="617"/>
      <c r="DKU13" s="617"/>
      <c r="DKV13" s="617"/>
      <c r="DKW13" s="617"/>
      <c r="DKX13" s="617"/>
      <c r="DKY13" s="617"/>
      <c r="DKZ13" s="617"/>
      <c r="DLA13" s="617"/>
      <c r="DLB13" s="617"/>
      <c r="DLC13" s="617"/>
      <c r="DLD13" s="617"/>
      <c r="DLE13" s="617"/>
      <c r="DLF13" s="617"/>
      <c r="DLG13" s="617"/>
      <c r="DLH13" s="617"/>
      <c r="DLI13" s="617"/>
      <c r="DLJ13" s="617"/>
      <c r="DLK13" s="617"/>
      <c r="DLL13" s="617"/>
      <c r="DLM13" s="617"/>
      <c r="DLN13" s="617"/>
      <c r="DLO13" s="617"/>
      <c r="DLP13" s="617"/>
      <c r="DLQ13" s="617"/>
      <c r="DLR13" s="617"/>
      <c r="DLS13" s="617"/>
      <c r="DLT13" s="617"/>
      <c r="DLU13" s="617"/>
      <c r="DLV13" s="617"/>
      <c r="DLW13" s="617"/>
      <c r="DLX13" s="617"/>
      <c r="DLY13" s="617"/>
      <c r="DLZ13" s="617"/>
      <c r="DMA13" s="617"/>
      <c r="DMB13" s="617"/>
      <c r="DMC13" s="617"/>
      <c r="DMD13" s="617"/>
      <c r="DME13" s="617"/>
      <c r="DMF13" s="617"/>
      <c r="DMG13" s="617"/>
      <c r="DMH13" s="617"/>
      <c r="DMI13" s="617"/>
      <c r="DMJ13" s="617"/>
      <c r="DMK13" s="617"/>
      <c r="DML13" s="617"/>
      <c r="DMM13" s="617"/>
      <c r="DMN13" s="617"/>
      <c r="DMO13" s="617"/>
      <c r="DMP13" s="617"/>
      <c r="DMQ13" s="617"/>
      <c r="DMR13" s="617"/>
      <c r="DMS13" s="617"/>
      <c r="DMT13" s="617"/>
      <c r="DMU13" s="617"/>
      <c r="DMV13" s="617"/>
      <c r="DMW13" s="617"/>
      <c r="DMX13" s="617"/>
      <c r="DMY13" s="617"/>
      <c r="DMZ13" s="617"/>
      <c r="DNA13" s="617"/>
      <c r="DNB13" s="617"/>
      <c r="DNC13" s="617"/>
      <c r="DND13" s="617"/>
      <c r="DNE13" s="617"/>
      <c r="DNF13" s="617"/>
      <c r="DNG13" s="617"/>
      <c r="DNH13" s="617"/>
      <c r="DNI13" s="617"/>
      <c r="DNJ13" s="617"/>
      <c r="DNK13" s="617"/>
      <c r="DNL13" s="617"/>
      <c r="DNM13" s="617"/>
      <c r="DNN13" s="617"/>
      <c r="DNO13" s="617"/>
      <c r="DNP13" s="617"/>
      <c r="DNQ13" s="617"/>
      <c r="DNR13" s="617"/>
      <c r="DNS13" s="617"/>
      <c r="DNT13" s="617"/>
      <c r="DNU13" s="617"/>
      <c r="DNV13" s="617"/>
      <c r="DNW13" s="617"/>
      <c r="DNX13" s="617"/>
      <c r="DNY13" s="617"/>
      <c r="DNZ13" s="617"/>
      <c r="DOA13" s="617"/>
      <c r="DOB13" s="617"/>
      <c r="DOC13" s="617"/>
      <c r="DOD13" s="617"/>
      <c r="DOE13" s="617"/>
      <c r="DOF13" s="617"/>
      <c r="DOG13" s="617"/>
      <c r="DOH13" s="617"/>
      <c r="DOI13" s="617"/>
      <c r="DOJ13" s="617"/>
      <c r="DOK13" s="617"/>
      <c r="DOL13" s="617"/>
      <c r="DOM13" s="617"/>
      <c r="DON13" s="617"/>
      <c r="DOO13" s="617"/>
      <c r="DOP13" s="617"/>
      <c r="DOQ13" s="617"/>
      <c r="DOR13" s="617"/>
      <c r="DOS13" s="617"/>
      <c r="DOT13" s="617"/>
      <c r="DOU13" s="617"/>
      <c r="DOV13" s="617"/>
      <c r="DOW13" s="617"/>
      <c r="DOX13" s="617"/>
      <c r="DOY13" s="617"/>
      <c r="DOZ13" s="617"/>
      <c r="DPA13" s="617"/>
      <c r="DPB13" s="617"/>
      <c r="DPC13" s="617"/>
      <c r="DPD13" s="617"/>
      <c r="DPE13" s="617"/>
      <c r="DPF13" s="617"/>
      <c r="DPG13" s="617"/>
      <c r="DPH13" s="617"/>
      <c r="DPI13" s="617"/>
      <c r="DPJ13" s="617"/>
      <c r="DPK13" s="617"/>
      <c r="DPL13" s="617"/>
      <c r="DPM13" s="617"/>
      <c r="DPN13" s="617"/>
      <c r="DPO13" s="617"/>
      <c r="DPP13" s="617"/>
      <c r="DPQ13" s="617"/>
      <c r="DPR13" s="617"/>
      <c r="DPS13" s="617"/>
      <c r="DPT13" s="617"/>
      <c r="DPU13" s="617"/>
      <c r="DPV13" s="617"/>
      <c r="DPW13" s="617"/>
      <c r="DPX13" s="617"/>
      <c r="DPY13" s="617"/>
      <c r="DPZ13" s="617"/>
      <c r="DQA13" s="617"/>
      <c r="DQB13" s="617"/>
      <c r="DQC13" s="617"/>
      <c r="DQD13" s="617"/>
      <c r="DQE13" s="617"/>
      <c r="DQF13" s="617"/>
      <c r="DQG13" s="617"/>
      <c r="DQH13" s="617"/>
      <c r="DQI13" s="617"/>
      <c r="DQJ13" s="617"/>
      <c r="DQK13" s="617"/>
      <c r="DQL13" s="617"/>
      <c r="DQM13" s="617"/>
      <c r="DQN13" s="617"/>
      <c r="DQO13" s="617"/>
      <c r="DQP13" s="617"/>
      <c r="DQQ13" s="617"/>
      <c r="DQR13" s="617"/>
      <c r="DQS13" s="617"/>
      <c r="DQT13" s="617"/>
      <c r="DQU13" s="617"/>
      <c r="DQV13" s="617"/>
      <c r="DQW13" s="617"/>
      <c r="DQX13" s="617"/>
      <c r="DQY13" s="617"/>
      <c r="DQZ13" s="617"/>
      <c r="DRA13" s="617"/>
      <c r="DRB13" s="617"/>
      <c r="DRC13" s="617"/>
      <c r="DRD13" s="617"/>
      <c r="DRE13" s="617"/>
      <c r="DRF13" s="617"/>
      <c r="DRG13" s="617"/>
      <c r="DRH13" s="617"/>
      <c r="DRI13" s="617"/>
      <c r="DRJ13" s="617"/>
      <c r="DRK13" s="617"/>
      <c r="DRL13" s="617"/>
      <c r="DRM13" s="617"/>
      <c r="DRN13" s="617"/>
      <c r="DRO13" s="617"/>
      <c r="DRP13" s="617"/>
      <c r="DRQ13" s="617"/>
      <c r="DRR13" s="617"/>
      <c r="DRS13" s="617"/>
      <c r="DRT13" s="617"/>
      <c r="DRU13" s="617"/>
      <c r="DRV13" s="617"/>
      <c r="DRW13" s="617"/>
      <c r="DRX13" s="617"/>
      <c r="DRY13" s="617"/>
      <c r="DRZ13" s="617"/>
      <c r="DSA13" s="617"/>
      <c r="DSB13" s="617"/>
      <c r="DSC13" s="617"/>
      <c r="DSD13" s="617"/>
      <c r="DSE13" s="617"/>
      <c r="DSF13" s="617"/>
      <c r="DSG13" s="617"/>
      <c r="DSH13" s="617"/>
      <c r="DSI13" s="617"/>
      <c r="DSJ13" s="617"/>
      <c r="DSK13" s="617"/>
      <c r="DSL13" s="617"/>
      <c r="DSM13" s="617"/>
      <c r="DSN13" s="617"/>
      <c r="DSO13" s="617"/>
      <c r="DSP13" s="617"/>
      <c r="DSQ13" s="617"/>
      <c r="DSR13" s="617"/>
      <c r="DSS13" s="617"/>
      <c r="DST13" s="617"/>
      <c r="DSU13" s="617"/>
      <c r="DSV13" s="617"/>
      <c r="DSW13" s="617"/>
      <c r="DSX13" s="617"/>
      <c r="DSY13" s="617"/>
      <c r="DSZ13" s="617"/>
      <c r="DTA13" s="617"/>
      <c r="DTB13" s="617"/>
      <c r="DTC13" s="617"/>
      <c r="DTD13" s="617"/>
      <c r="DTE13" s="617"/>
      <c r="DTF13" s="617"/>
      <c r="DTG13" s="617"/>
      <c r="DTH13" s="617"/>
      <c r="DTI13" s="617"/>
      <c r="DTJ13" s="617"/>
      <c r="DTK13" s="617"/>
      <c r="DTL13" s="617"/>
      <c r="DTM13" s="617"/>
      <c r="DTN13" s="617"/>
      <c r="DTO13" s="617"/>
      <c r="DTP13" s="617"/>
      <c r="DTQ13" s="617"/>
      <c r="DTR13" s="617"/>
      <c r="DTS13" s="617"/>
      <c r="DTT13" s="617"/>
      <c r="DTU13" s="617"/>
      <c r="DTV13" s="617"/>
      <c r="DTW13" s="617"/>
      <c r="DTX13" s="617"/>
      <c r="DTY13" s="617"/>
      <c r="DTZ13" s="617"/>
      <c r="DUA13" s="617"/>
      <c r="DUB13" s="617"/>
      <c r="DUC13" s="617"/>
      <c r="DUD13" s="617"/>
      <c r="DUE13" s="617"/>
      <c r="DUF13" s="617"/>
      <c r="DUG13" s="617"/>
      <c r="DUH13" s="617"/>
      <c r="DUI13" s="617"/>
      <c r="DUJ13" s="617"/>
      <c r="DUK13" s="617"/>
      <c r="DUL13" s="617"/>
      <c r="DUM13" s="617"/>
      <c r="DUN13" s="617"/>
      <c r="DUO13" s="617"/>
      <c r="DUP13" s="617"/>
      <c r="DUQ13" s="617"/>
      <c r="DUR13" s="617"/>
      <c r="DUS13" s="617"/>
      <c r="DUT13" s="617"/>
      <c r="DUU13" s="617"/>
      <c r="DUV13" s="617"/>
      <c r="DUW13" s="617"/>
      <c r="DUX13" s="617"/>
      <c r="DUY13" s="617"/>
      <c r="DUZ13" s="617"/>
      <c r="DVA13" s="617"/>
      <c r="DVB13" s="617"/>
      <c r="DVC13" s="617"/>
      <c r="DVD13" s="617"/>
      <c r="DVE13" s="617"/>
      <c r="DVF13" s="617"/>
      <c r="DVG13" s="617"/>
      <c r="DVH13" s="617"/>
      <c r="DVI13" s="617"/>
      <c r="DVJ13" s="617"/>
      <c r="DVK13" s="617"/>
      <c r="DVL13" s="617"/>
      <c r="DVM13" s="617"/>
      <c r="DVN13" s="617"/>
      <c r="DVO13" s="617"/>
      <c r="DVP13" s="617"/>
      <c r="DVQ13" s="617"/>
      <c r="DVR13" s="617"/>
      <c r="DVS13" s="617"/>
      <c r="DVT13" s="617"/>
      <c r="DVU13" s="617"/>
      <c r="DVV13" s="617"/>
      <c r="DVW13" s="617"/>
      <c r="DVX13" s="617"/>
      <c r="DVY13" s="617"/>
      <c r="DVZ13" s="617"/>
      <c r="DWA13" s="617"/>
      <c r="DWB13" s="617"/>
      <c r="DWC13" s="617"/>
      <c r="DWD13" s="617"/>
      <c r="DWE13" s="617"/>
      <c r="DWF13" s="617"/>
      <c r="DWG13" s="617"/>
      <c r="DWH13" s="617"/>
      <c r="DWI13" s="617"/>
      <c r="DWJ13" s="617"/>
      <c r="DWK13" s="617"/>
      <c r="DWL13" s="617"/>
      <c r="DWM13" s="617"/>
      <c r="DWN13" s="617"/>
      <c r="DWO13" s="617"/>
      <c r="DWP13" s="617"/>
      <c r="DWQ13" s="617"/>
      <c r="DWR13" s="617"/>
      <c r="DWS13" s="617"/>
      <c r="DWT13" s="617"/>
      <c r="DWU13" s="617"/>
      <c r="DWV13" s="617"/>
      <c r="DWW13" s="617"/>
      <c r="DWX13" s="617"/>
      <c r="DWY13" s="617"/>
      <c r="DWZ13" s="617"/>
      <c r="DXA13" s="617"/>
      <c r="DXB13" s="617"/>
      <c r="DXC13" s="617"/>
      <c r="DXD13" s="617"/>
      <c r="DXE13" s="617"/>
      <c r="DXF13" s="617"/>
      <c r="DXG13" s="617"/>
      <c r="DXH13" s="617"/>
      <c r="DXI13" s="617"/>
      <c r="DXJ13" s="617"/>
      <c r="DXK13" s="617"/>
      <c r="DXL13" s="617"/>
      <c r="DXM13" s="617"/>
      <c r="DXN13" s="617"/>
      <c r="DXO13" s="617"/>
      <c r="DXP13" s="617"/>
      <c r="DXQ13" s="617"/>
      <c r="DXR13" s="617"/>
      <c r="DXS13" s="617"/>
      <c r="DXT13" s="617"/>
      <c r="DXU13" s="617"/>
      <c r="DXV13" s="617"/>
      <c r="DXW13" s="617"/>
      <c r="DXX13" s="617"/>
      <c r="DXY13" s="617"/>
      <c r="DXZ13" s="617"/>
      <c r="DYA13" s="617"/>
      <c r="DYB13" s="617"/>
      <c r="DYC13" s="617"/>
      <c r="DYD13" s="617"/>
      <c r="DYE13" s="617"/>
      <c r="DYF13" s="617"/>
      <c r="DYG13" s="617"/>
      <c r="DYH13" s="617"/>
      <c r="DYI13" s="617"/>
      <c r="DYJ13" s="617"/>
      <c r="DYK13" s="617"/>
      <c r="DYL13" s="617"/>
      <c r="DYM13" s="617"/>
      <c r="DYN13" s="617"/>
      <c r="DYO13" s="617"/>
      <c r="DYP13" s="617"/>
      <c r="DYQ13" s="617"/>
      <c r="DYR13" s="617"/>
      <c r="DYS13" s="617"/>
      <c r="DYT13" s="617"/>
      <c r="DYU13" s="617"/>
      <c r="DYV13" s="617"/>
      <c r="DYW13" s="617"/>
      <c r="DYX13" s="617"/>
      <c r="DYY13" s="617"/>
      <c r="DYZ13" s="617"/>
      <c r="DZA13" s="617"/>
      <c r="DZB13" s="617"/>
      <c r="DZC13" s="617"/>
      <c r="DZD13" s="617"/>
      <c r="DZE13" s="617"/>
      <c r="DZF13" s="617"/>
      <c r="DZG13" s="617"/>
      <c r="DZH13" s="617"/>
      <c r="DZI13" s="617"/>
      <c r="DZJ13" s="617"/>
      <c r="DZK13" s="617"/>
      <c r="DZL13" s="617"/>
      <c r="DZM13" s="617"/>
      <c r="DZN13" s="617"/>
      <c r="DZO13" s="617"/>
      <c r="DZP13" s="617"/>
      <c r="DZQ13" s="617"/>
      <c r="DZR13" s="617"/>
      <c r="DZS13" s="617"/>
      <c r="DZT13" s="617"/>
      <c r="DZU13" s="617"/>
      <c r="DZV13" s="617"/>
      <c r="DZW13" s="617"/>
      <c r="DZX13" s="617"/>
      <c r="DZY13" s="617"/>
      <c r="DZZ13" s="617"/>
      <c r="EAA13" s="617"/>
      <c r="EAB13" s="617"/>
      <c r="EAC13" s="617"/>
      <c r="EAD13" s="617"/>
      <c r="EAE13" s="617"/>
      <c r="EAF13" s="617"/>
      <c r="EAG13" s="617"/>
      <c r="EAH13" s="617"/>
      <c r="EAI13" s="617"/>
      <c r="EAJ13" s="617"/>
      <c r="EAK13" s="617"/>
      <c r="EAL13" s="617"/>
      <c r="EAM13" s="617"/>
      <c r="EAN13" s="617"/>
      <c r="EAO13" s="617"/>
      <c r="EAP13" s="617"/>
      <c r="EAQ13" s="617"/>
      <c r="EAR13" s="617"/>
      <c r="EAS13" s="617"/>
      <c r="EAT13" s="617"/>
      <c r="EAU13" s="617"/>
      <c r="EAV13" s="617"/>
      <c r="EAW13" s="617"/>
      <c r="EAX13" s="617"/>
      <c r="EAY13" s="617"/>
      <c r="EAZ13" s="617"/>
      <c r="EBA13" s="617"/>
      <c r="EBB13" s="617"/>
      <c r="EBC13" s="617"/>
      <c r="EBD13" s="617"/>
      <c r="EBE13" s="617"/>
      <c r="EBF13" s="617"/>
      <c r="EBG13" s="617"/>
      <c r="EBH13" s="617"/>
      <c r="EBI13" s="617"/>
      <c r="EBJ13" s="617"/>
      <c r="EBK13" s="617"/>
      <c r="EBL13" s="617"/>
      <c r="EBM13" s="617"/>
      <c r="EBN13" s="617"/>
      <c r="EBO13" s="617"/>
      <c r="EBP13" s="617"/>
      <c r="EBQ13" s="617"/>
      <c r="EBR13" s="617"/>
      <c r="EBS13" s="617"/>
      <c r="EBT13" s="617"/>
      <c r="EBU13" s="617"/>
      <c r="EBV13" s="617"/>
      <c r="EBW13" s="617"/>
      <c r="EBX13" s="617"/>
      <c r="EBY13" s="617"/>
      <c r="EBZ13" s="617"/>
      <c r="ECA13" s="617"/>
      <c r="ECB13" s="617"/>
      <c r="ECC13" s="617"/>
      <c r="ECD13" s="617"/>
      <c r="ECE13" s="617"/>
      <c r="ECF13" s="617"/>
      <c r="ECG13" s="617"/>
      <c r="ECH13" s="617"/>
      <c r="ECI13" s="617"/>
      <c r="ECJ13" s="617"/>
      <c r="ECK13" s="617"/>
      <c r="ECL13" s="617"/>
      <c r="ECM13" s="617"/>
      <c r="ECN13" s="617"/>
      <c r="ECO13" s="617"/>
      <c r="ECP13" s="617"/>
      <c r="ECQ13" s="617"/>
      <c r="ECR13" s="617"/>
      <c r="ECS13" s="617"/>
      <c r="ECT13" s="617"/>
      <c r="ECU13" s="617"/>
      <c r="ECV13" s="617"/>
      <c r="ECW13" s="617"/>
      <c r="ECX13" s="617"/>
      <c r="ECY13" s="617"/>
      <c r="ECZ13" s="617"/>
      <c r="EDA13" s="617"/>
      <c r="EDB13" s="617"/>
      <c r="EDC13" s="617"/>
      <c r="EDD13" s="617"/>
      <c r="EDE13" s="617"/>
      <c r="EDF13" s="617"/>
      <c r="EDG13" s="617"/>
      <c r="EDH13" s="617"/>
      <c r="EDI13" s="617"/>
      <c r="EDJ13" s="617"/>
      <c r="EDK13" s="617"/>
      <c r="EDL13" s="617"/>
      <c r="EDM13" s="617"/>
      <c r="EDN13" s="617"/>
      <c r="EDO13" s="617"/>
      <c r="EDP13" s="617"/>
      <c r="EDQ13" s="617"/>
      <c r="EDR13" s="617"/>
      <c r="EDS13" s="617"/>
      <c r="EDT13" s="617"/>
      <c r="EDU13" s="617"/>
      <c r="EDV13" s="617"/>
      <c r="EDW13" s="617"/>
      <c r="EDX13" s="617"/>
      <c r="EDY13" s="617"/>
      <c r="EDZ13" s="617"/>
      <c r="EEA13" s="617"/>
      <c r="EEB13" s="617"/>
      <c r="EEC13" s="617"/>
      <c r="EED13" s="617"/>
      <c r="EEE13" s="617"/>
      <c r="EEF13" s="617"/>
      <c r="EEG13" s="617"/>
      <c r="EEH13" s="617"/>
      <c r="EEI13" s="617"/>
      <c r="EEJ13" s="617"/>
      <c r="EEK13" s="617"/>
      <c r="EEL13" s="617"/>
      <c r="EEM13" s="617"/>
      <c r="EEN13" s="617"/>
      <c r="EEO13" s="617"/>
      <c r="EEP13" s="617"/>
      <c r="EEQ13" s="617"/>
      <c r="EER13" s="617"/>
      <c r="EES13" s="617"/>
      <c r="EET13" s="617"/>
      <c r="EEU13" s="617"/>
      <c r="EEV13" s="617"/>
      <c r="EEW13" s="617"/>
      <c r="EEX13" s="617"/>
      <c r="EEY13" s="617"/>
      <c r="EEZ13" s="617"/>
      <c r="EFA13" s="617"/>
      <c r="EFB13" s="617"/>
      <c r="EFC13" s="617"/>
      <c r="EFD13" s="617"/>
      <c r="EFE13" s="617"/>
      <c r="EFF13" s="617"/>
      <c r="EFG13" s="617"/>
      <c r="EFH13" s="617"/>
      <c r="EFI13" s="617"/>
      <c r="EFJ13" s="617"/>
      <c r="EFK13" s="617"/>
      <c r="EFL13" s="617"/>
      <c r="EFM13" s="617"/>
      <c r="EFN13" s="617"/>
      <c r="EFO13" s="617"/>
      <c r="EFP13" s="617"/>
      <c r="EFQ13" s="617"/>
      <c r="EFR13" s="617"/>
      <c r="EFS13" s="617"/>
      <c r="EFT13" s="617"/>
      <c r="EFU13" s="617"/>
      <c r="EFV13" s="617"/>
      <c r="EFW13" s="617"/>
      <c r="EFX13" s="617"/>
      <c r="EFY13" s="617"/>
      <c r="EFZ13" s="617"/>
      <c r="EGA13" s="617"/>
      <c r="EGB13" s="617"/>
      <c r="EGC13" s="617"/>
      <c r="EGD13" s="617"/>
      <c r="EGE13" s="617"/>
      <c r="EGF13" s="617"/>
      <c r="EGG13" s="617"/>
      <c r="EGH13" s="617"/>
      <c r="EGI13" s="617"/>
      <c r="EGJ13" s="617"/>
      <c r="EGK13" s="617"/>
      <c r="EGL13" s="617"/>
      <c r="EGM13" s="617"/>
      <c r="EGN13" s="617"/>
      <c r="EGO13" s="617"/>
      <c r="EGP13" s="617"/>
      <c r="EGQ13" s="617"/>
      <c r="EGR13" s="617"/>
      <c r="EGS13" s="617"/>
      <c r="EGT13" s="617"/>
      <c r="EGU13" s="617"/>
      <c r="EGV13" s="617"/>
      <c r="EGW13" s="617"/>
      <c r="EGX13" s="617"/>
      <c r="EGY13" s="617"/>
      <c r="EGZ13" s="617"/>
      <c r="EHA13" s="617"/>
      <c r="EHB13" s="617"/>
      <c r="EHC13" s="617"/>
      <c r="EHD13" s="617"/>
      <c r="EHE13" s="617"/>
      <c r="EHF13" s="617"/>
      <c r="EHG13" s="617"/>
      <c r="EHH13" s="617"/>
      <c r="EHI13" s="617"/>
      <c r="EHJ13" s="617"/>
      <c r="EHK13" s="617"/>
      <c r="EHL13" s="617"/>
      <c r="EHM13" s="617"/>
      <c r="EHN13" s="617"/>
      <c r="EHO13" s="617"/>
      <c r="EHP13" s="617"/>
      <c r="EHQ13" s="617"/>
      <c r="EHR13" s="617"/>
      <c r="EHS13" s="617"/>
      <c r="EHT13" s="617"/>
      <c r="EHU13" s="617"/>
      <c r="EHV13" s="617"/>
      <c r="EHW13" s="617"/>
      <c r="EHX13" s="617"/>
      <c r="EHY13" s="617"/>
      <c r="EHZ13" s="617"/>
      <c r="EIA13" s="617"/>
      <c r="EIB13" s="617"/>
      <c r="EIC13" s="617"/>
      <c r="EID13" s="617"/>
      <c r="EIE13" s="617"/>
      <c r="EIF13" s="617"/>
      <c r="EIG13" s="617"/>
      <c r="EIH13" s="617"/>
      <c r="EII13" s="617"/>
      <c r="EIJ13" s="617"/>
      <c r="EIK13" s="617"/>
      <c r="EIL13" s="617"/>
      <c r="EIM13" s="617"/>
      <c r="EIN13" s="617"/>
      <c r="EIO13" s="617"/>
      <c r="EIP13" s="617"/>
      <c r="EIQ13" s="617"/>
      <c r="EIR13" s="617"/>
      <c r="EIS13" s="617"/>
      <c r="EIT13" s="617"/>
      <c r="EIU13" s="617"/>
      <c r="EIV13" s="617"/>
      <c r="EIW13" s="617"/>
      <c r="EIX13" s="617"/>
      <c r="EIY13" s="617"/>
      <c r="EIZ13" s="617"/>
      <c r="EJA13" s="617"/>
      <c r="EJB13" s="617"/>
      <c r="EJC13" s="617"/>
      <c r="EJD13" s="617"/>
      <c r="EJE13" s="617"/>
      <c r="EJF13" s="617"/>
      <c r="EJG13" s="617"/>
      <c r="EJH13" s="617"/>
      <c r="EJI13" s="617"/>
      <c r="EJJ13" s="617"/>
      <c r="EJK13" s="617"/>
      <c r="EJL13" s="617"/>
      <c r="EJM13" s="617"/>
      <c r="EJN13" s="617"/>
      <c r="EJO13" s="617"/>
      <c r="EJP13" s="617"/>
      <c r="EJQ13" s="617"/>
      <c r="EJR13" s="617"/>
      <c r="EJS13" s="617"/>
      <c r="EJT13" s="617"/>
      <c r="EJU13" s="617"/>
      <c r="EJV13" s="617"/>
      <c r="EJW13" s="617"/>
      <c r="EJX13" s="617"/>
      <c r="EJY13" s="617"/>
      <c r="EJZ13" s="617"/>
      <c r="EKA13" s="617"/>
      <c r="EKB13" s="617"/>
      <c r="EKC13" s="617"/>
      <c r="EKD13" s="617"/>
      <c r="EKE13" s="617"/>
      <c r="EKF13" s="617"/>
      <c r="EKG13" s="617"/>
      <c r="EKH13" s="617"/>
      <c r="EKI13" s="617"/>
      <c r="EKJ13" s="617"/>
      <c r="EKK13" s="617"/>
      <c r="EKL13" s="617"/>
      <c r="EKM13" s="617"/>
      <c r="EKN13" s="617"/>
      <c r="EKO13" s="617"/>
      <c r="EKP13" s="617"/>
      <c r="EKQ13" s="617"/>
      <c r="EKR13" s="617"/>
      <c r="EKS13" s="617"/>
      <c r="EKT13" s="617"/>
      <c r="EKU13" s="617"/>
      <c r="EKV13" s="617"/>
      <c r="EKW13" s="617"/>
      <c r="EKX13" s="617"/>
      <c r="EKY13" s="617"/>
      <c r="EKZ13" s="617"/>
      <c r="ELA13" s="617"/>
      <c r="ELB13" s="617"/>
      <c r="ELC13" s="617"/>
      <c r="ELD13" s="617"/>
      <c r="ELE13" s="617"/>
      <c r="ELF13" s="617"/>
      <c r="ELG13" s="617"/>
      <c r="ELH13" s="617"/>
      <c r="ELI13" s="617"/>
      <c r="ELJ13" s="617"/>
      <c r="ELK13" s="617"/>
      <c r="ELL13" s="617"/>
      <c r="ELM13" s="617"/>
      <c r="ELN13" s="617"/>
      <c r="ELO13" s="617"/>
      <c r="ELP13" s="617"/>
      <c r="ELQ13" s="617"/>
      <c r="ELR13" s="617"/>
      <c r="ELS13" s="617"/>
      <c r="ELT13" s="617"/>
      <c r="ELU13" s="617"/>
      <c r="ELV13" s="617"/>
      <c r="ELW13" s="617"/>
      <c r="ELX13" s="617"/>
      <c r="ELY13" s="617"/>
      <c r="ELZ13" s="617"/>
      <c r="EMA13" s="617"/>
      <c r="EMB13" s="617"/>
      <c r="EMC13" s="617"/>
      <c r="EMD13" s="617"/>
      <c r="EME13" s="617"/>
      <c r="EMF13" s="617"/>
      <c r="EMG13" s="617"/>
      <c r="EMH13" s="617"/>
      <c r="EMI13" s="617"/>
      <c r="EMJ13" s="617"/>
      <c r="EMK13" s="617"/>
      <c r="EML13" s="617"/>
      <c r="EMM13" s="617"/>
      <c r="EMN13" s="617"/>
      <c r="EMO13" s="617"/>
      <c r="EMP13" s="617"/>
      <c r="EMQ13" s="617"/>
      <c r="EMR13" s="617"/>
      <c r="EMS13" s="617"/>
      <c r="EMT13" s="617"/>
      <c r="EMU13" s="617"/>
      <c r="EMV13" s="617"/>
      <c r="EMW13" s="617"/>
      <c r="EMX13" s="617"/>
      <c r="EMY13" s="617"/>
      <c r="EMZ13" s="617"/>
      <c r="ENA13" s="617"/>
      <c r="ENB13" s="617"/>
      <c r="ENC13" s="617"/>
      <c r="END13" s="617"/>
      <c r="ENE13" s="617"/>
      <c r="ENF13" s="617"/>
      <c r="ENG13" s="617"/>
      <c r="ENH13" s="617"/>
      <c r="ENI13" s="617"/>
      <c r="ENJ13" s="617"/>
      <c r="ENK13" s="617"/>
      <c r="ENL13" s="617"/>
      <c r="ENM13" s="617"/>
      <c r="ENN13" s="617"/>
      <c r="ENO13" s="617"/>
      <c r="ENP13" s="617"/>
      <c r="ENQ13" s="617"/>
      <c r="ENR13" s="617"/>
      <c r="ENS13" s="617"/>
      <c r="ENT13" s="617"/>
      <c r="ENU13" s="617"/>
      <c r="ENV13" s="617"/>
      <c r="ENW13" s="617"/>
      <c r="ENX13" s="617"/>
      <c r="ENY13" s="617"/>
      <c r="ENZ13" s="617"/>
      <c r="EOA13" s="617"/>
      <c r="EOB13" s="617"/>
      <c r="EOC13" s="617"/>
      <c r="EOD13" s="617"/>
      <c r="EOE13" s="617"/>
      <c r="EOF13" s="617"/>
      <c r="EOG13" s="617"/>
      <c r="EOH13" s="617"/>
      <c r="EOI13" s="617"/>
      <c r="EOJ13" s="617"/>
      <c r="EOK13" s="617"/>
      <c r="EOL13" s="617"/>
      <c r="EOM13" s="617"/>
      <c r="EON13" s="617"/>
      <c r="EOO13" s="617"/>
      <c r="EOP13" s="617"/>
      <c r="EOQ13" s="617"/>
      <c r="EOR13" s="617"/>
      <c r="EOS13" s="617"/>
      <c r="EOT13" s="617"/>
      <c r="EOU13" s="617"/>
      <c r="EOV13" s="617"/>
      <c r="EOW13" s="617"/>
      <c r="EOX13" s="617"/>
      <c r="EOY13" s="617"/>
      <c r="EOZ13" s="617"/>
      <c r="EPA13" s="617"/>
      <c r="EPB13" s="617"/>
      <c r="EPC13" s="617"/>
      <c r="EPD13" s="617"/>
      <c r="EPE13" s="617"/>
      <c r="EPF13" s="617"/>
      <c r="EPG13" s="617"/>
      <c r="EPH13" s="617"/>
      <c r="EPI13" s="617"/>
      <c r="EPJ13" s="617"/>
      <c r="EPK13" s="617"/>
      <c r="EPL13" s="617"/>
      <c r="EPM13" s="617"/>
      <c r="EPN13" s="617"/>
      <c r="EPO13" s="617"/>
      <c r="EPP13" s="617"/>
      <c r="EPQ13" s="617"/>
      <c r="EPR13" s="617"/>
      <c r="EPS13" s="617"/>
      <c r="EPT13" s="617"/>
      <c r="EPU13" s="617"/>
      <c r="EPV13" s="617"/>
      <c r="EPW13" s="617"/>
      <c r="EPX13" s="617"/>
      <c r="EPY13" s="617"/>
      <c r="EPZ13" s="617"/>
      <c r="EQA13" s="617"/>
      <c r="EQB13" s="617"/>
      <c r="EQC13" s="617"/>
      <c r="EQD13" s="617"/>
      <c r="EQE13" s="617"/>
      <c r="EQF13" s="617"/>
      <c r="EQG13" s="617"/>
      <c r="EQH13" s="617"/>
      <c r="EQI13" s="617"/>
      <c r="EQJ13" s="617"/>
      <c r="EQK13" s="617"/>
      <c r="EQL13" s="617"/>
      <c r="EQM13" s="617"/>
      <c r="EQN13" s="617"/>
      <c r="EQO13" s="617"/>
      <c r="EQP13" s="617"/>
      <c r="EQQ13" s="617"/>
      <c r="EQR13" s="617"/>
      <c r="EQS13" s="617"/>
      <c r="EQT13" s="617"/>
      <c r="EQU13" s="617"/>
      <c r="EQV13" s="617"/>
      <c r="EQW13" s="617"/>
      <c r="EQX13" s="617"/>
      <c r="EQY13" s="617"/>
      <c r="EQZ13" s="617"/>
      <c r="ERA13" s="617"/>
      <c r="ERB13" s="617"/>
      <c r="ERC13" s="617"/>
      <c r="ERD13" s="617"/>
      <c r="ERE13" s="617"/>
      <c r="ERF13" s="617"/>
      <c r="ERG13" s="617"/>
      <c r="ERH13" s="617"/>
      <c r="ERI13" s="617"/>
      <c r="ERJ13" s="617"/>
      <c r="ERK13" s="617"/>
      <c r="ERL13" s="617"/>
      <c r="ERM13" s="617"/>
      <c r="ERN13" s="617"/>
      <c r="ERO13" s="617"/>
      <c r="ERP13" s="617"/>
      <c r="ERQ13" s="617"/>
      <c r="ERR13" s="617"/>
      <c r="ERS13" s="617"/>
      <c r="ERT13" s="617"/>
      <c r="ERU13" s="617"/>
      <c r="ERV13" s="617"/>
      <c r="ERW13" s="617"/>
      <c r="ERX13" s="617"/>
      <c r="ERY13" s="617"/>
      <c r="ERZ13" s="617"/>
      <c r="ESA13" s="617"/>
      <c r="ESB13" s="617"/>
      <c r="ESC13" s="617"/>
      <c r="ESD13" s="617"/>
      <c r="ESE13" s="617"/>
      <c r="ESF13" s="617"/>
      <c r="ESG13" s="617"/>
      <c r="ESH13" s="617"/>
      <c r="ESI13" s="617"/>
      <c r="ESJ13" s="617"/>
      <c r="ESK13" s="617"/>
      <c r="ESL13" s="617"/>
      <c r="ESM13" s="617"/>
      <c r="ESN13" s="617"/>
      <c r="ESO13" s="617"/>
      <c r="ESP13" s="617"/>
      <c r="ESQ13" s="617"/>
      <c r="ESR13" s="617"/>
      <c r="ESS13" s="617"/>
      <c r="EST13" s="617"/>
      <c r="ESU13" s="617"/>
      <c r="ESV13" s="617"/>
      <c r="ESW13" s="617"/>
      <c r="ESX13" s="617"/>
      <c r="ESY13" s="617"/>
      <c r="ESZ13" s="617"/>
      <c r="ETA13" s="617"/>
      <c r="ETB13" s="617"/>
      <c r="ETC13" s="617"/>
      <c r="ETD13" s="617"/>
      <c r="ETE13" s="617"/>
      <c r="ETF13" s="617"/>
      <c r="ETG13" s="617"/>
      <c r="ETH13" s="617"/>
      <c r="ETI13" s="617"/>
      <c r="ETJ13" s="617"/>
      <c r="ETK13" s="617"/>
      <c r="ETL13" s="617"/>
      <c r="ETM13" s="617"/>
      <c r="ETN13" s="617"/>
      <c r="ETO13" s="617"/>
      <c r="ETP13" s="617"/>
      <c r="ETQ13" s="617"/>
      <c r="ETR13" s="617"/>
      <c r="ETS13" s="617"/>
      <c r="ETT13" s="617"/>
      <c r="ETU13" s="617"/>
      <c r="ETV13" s="617"/>
      <c r="ETW13" s="617"/>
      <c r="ETX13" s="617"/>
      <c r="ETY13" s="617"/>
      <c r="ETZ13" s="617"/>
      <c r="EUA13" s="617"/>
      <c r="EUB13" s="617"/>
      <c r="EUC13" s="617"/>
      <c r="EUD13" s="617"/>
      <c r="EUE13" s="617"/>
      <c r="EUF13" s="617"/>
      <c r="EUG13" s="617"/>
      <c r="EUH13" s="617"/>
      <c r="EUI13" s="617"/>
      <c r="EUJ13" s="617"/>
      <c r="EUK13" s="617"/>
      <c r="EUL13" s="617"/>
      <c r="EUM13" s="617"/>
      <c r="EUN13" s="617"/>
      <c r="EUO13" s="617"/>
      <c r="EUP13" s="617"/>
      <c r="EUQ13" s="617"/>
      <c r="EUR13" s="617"/>
      <c r="EUS13" s="617"/>
      <c r="EUT13" s="617"/>
      <c r="EUU13" s="617"/>
      <c r="EUV13" s="617"/>
      <c r="EUW13" s="617"/>
      <c r="EUX13" s="617"/>
      <c r="EUY13" s="617"/>
      <c r="EUZ13" s="617"/>
      <c r="EVA13" s="617"/>
      <c r="EVB13" s="617"/>
      <c r="EVC13" s="617"/>
      <c r="EVD13" s="617"/>
      <c r="EVE13" s="617"/>
      <c r="EVF13" s="617"/>
      <c r="EVG13" s="617"/>
      <c r="EVH13" s="617"/>
      <c r="EVI13" s="617"/>
      <c r="EVJ13" s="617"/>
      <c r="EVK13" s="617"/>
      <c r="EVL13" s="617"/>
      <c r="EVM13" s="617"/>
      <c r="EVN13" s="617"/>
      <c r="EVO13" s="617"/>
      <c r="EVP13" s="617"/>
      <c r="EVQ13" s="617"/>
      <c r="EVR13" s="617"/>
      <c r="EVS13" s="617"/>
      <c r="EVT13" s="617"/>
      <c r="EVU13" s="617"/>
      <c r="EVV13" s="617"/>
      <c r="EVW13" s="617"/>
      <c r="EVX13" s="617"/>
      <c r="EVY13" s="617"/>
      <c r="EVZ13" s="617"/>
      <c r="EWA13" s="617"/>
      <c r="EWB13" s="617"/>
      <c r="EWC13" s="617"/>
      <c r="EWD13" s="617"/>
      <c r="EWE13" s="617"/>
      <c r="EWF13" s="617"/>
      <c r="EWG13" s="617"/>
      <c r="EWH13" s="617"/>
      <c r="EWI13" s="617"/>
      <c r="EWJ13" s="617"/>
      <c r="EWK13" s="617"/>
      <c r="EWL13" s="617"/>
      <c r="EWM13" s="617"/>
      <c r="EWN13" s="617"/>
      <c r="EWO13" s="617"/>
      <c r="EWP13" s="617"/>
      <c r="EWQ13" s="617"/>
      <c r="EWR13" s="617"/>
      <c r="EWS13" s="617"/>
      <c r="EWT13" s="617"/>
      <c r="EWU13" s="617"/>
      <c r="EWV13" s="617"/>
      <c r="EWW13" s="617"/>
      <c r="EWX13" s="617"/>
      <c r="EWY13" s="617"/>
      <c r="EWZ13" s="617"/>
      <c r="EXA13" s="617"/>
      <c r="EXB13" s="617"/>
      <c r="EXC13" s="617"/>
      <c r="EXD13" s="617"/>
      <c r="EXE13" s="617"/>
      <c r="EXF13" s="617"/>
      <c r="EXG13" s="617"/>
      <c r="EXH13" s="617"/>
      <c r="EXI13" s="617"/>
      <c r="EXJ13" s="617"/>
      <c r="EXK13" s="617"/>
      <c r="EXL13" s="617"/>
      <c r="EXM13" s="617"/>
      <c r="EXN13" s="617"/>
      <c r="EXO13" s="617"/>
      <c r="EXP13" s="617"/>
      <c r="EXQ13" s="617"/>
      <c r="EXR13" s="617"/>
      <c r="EXS13" s="617"/>
      <c r="EXT13" s="617"/>
      <c r="EXU13" s="617"/>
      <c r="EXV13" s="617"/>
      <c r="EXW13" s="617"/>
      <c r="EXX13" s="617"/>
      <c r="EXY13" s="617"/>
      <c r="EXZ13" s="617"/>
      <c r="EYA13" s="617"/>
      <c r="EYB13" s="617"/>
      <c r="EYC13" s="617"/>
      <c r="EYD13" s="617"/>
      <c r="EYE13" s="617"/>
      <c r="EYF13" s="617"/>
      <c r="EYG13" s="617"/>
      <c r="EYH13" s="617"/>
      <c r="EYI13" s="617"/>
      <c r="EYJ13" s="617"/>
      <c r="EYK13" s="617"/>
      <c r="EYL13" s="617"/>
      <c r="EYM13" s="617"/>
      <c r="EYN13" s="617"/>
      <c r="EYO13" s="617"/>
      <c r="EYP13" s="617"/>
      <c r="EYQ13" s="617"/>
      <c r="EYR13" s="617"/>
      <c r="EYS13" s="617"/>
      <c r="EYT13" s="617"/>
      <c r="EYU13" s="617"/>
      <c r="EYV13" s="617"/>
      <c r="EYW13" s="617"/>
      <c r="EYX13" s="617"/>
      <c r="EYY13" s="617"/>
      <c r="EYZ13" s="617"/>
      <c r="EZA13" s="617"/>
      <c r="EZB13" s="617"/>
      <c r="EZC13" s="617"/>
      <c r="EZD13" s="617"/>
      <c r="EZE13" s="617"/>
      <c r="EZF13" s="617"/>
      <c r="EZG13" s="617"/>
      <c r="EZH13" s="617"/>
      <c r="EZI13" s="617"/>
      <c r="EZJ13" s="617"/>
      <c r="EZK13" s="617"/>
      <c r="EZL13" s="617"/>
      <c r="EZM13" s="617"/>
      <c r="EZN13" s="617"/>
      <c r="EZO13" s="617"/>
      <c r="EZP13" s="617"/>
      <c r="EZQ13" s="617"/>
      <c r="EZR13" s="617"/>
      <c r="EZS13" s="617"/>
      <c r="EZT13" s="617"/>
      <c r="EZU13" s="617"/>
      <c r="EZV13" s="617"/>
      <c r="EZW13" s="617"/>
      <c r="EZX13" s="617"/>
      <c r="EZY13" s="617"/>
      <c r="EZZ13" s="617"/>
      <c r="FAA13" s="617"/>
      <c r="FAB13" s="617"/>
      <c r="FAC13" s="617"/>
      <c r="FAD13" s="617"/>
      <c r="FAE13" s="617"/>
      <c r="FAF13" s="617"/>
      <c r="FAG13" s="617"/>
      <c r="FAH13" s="617"/>
      <c r="FAI13" s="617"/>
      <c r="FAJ13" s="617"/>
      <c r="FAK13" s="617"/>
      <c r="FAL13" s="617"/>
      <c r="FAM13" s="617"/>
      <c r="FAN13" s="617"/>
      <c r="FAO13" s="617"/>
      <c r="FAP13" s="617"/>
      <c r="FAQ13" s="617"/>
      <c r="FAR13" s="617"/>
      <c r="FAS13" s="617"/>
      <c r="FAT13" s="617"/>
      <c r="FAU13" s="617"/>
      <c r="FAV13" s="617"/>
      <c r="FAW13" s="617"/>
      <c r="FAX13" s="617"/>
      <c r="FAY13" s="617"/>
      <c r="FAZ13" s="617"/>
      <c r="FBA13" s="617"/>
      <c r="FBB13" s="617"/>
      <c r="FBC13" s="617"/>
      <c r="FBD13" s="617"/>
      <c r="FBE13" s="617"/>
      <c r="FBF13" s="617"/>
      <c r="FBG13" s="617"/>
      <c r="FBH13" s="617"/>
      <c r="FBI13" s="617"/>
      <c r="FBJ13" s="617"/>
      <c r="FBK13" s="617"/>
      <c r="FBL13" s="617"/>
      <c r="FBM13" s="617"/>
      <c r="FBN13" s="617"/>
      <c r="FBO13" s="617"/>
      <c r="FBP13" s="617"/>
      <c r="FBQ13" s="617"/>
      <c r="FBR13" s="617"/>
      <c r="FBS13" s="617"/>
      <c r="FBT13" s="617"/>
      <c r="FBU13" s="617"/>
      <c r="FBV13" s="617"/>
      <c r="FBW13" s="617"/>
      <c r="FBX13" s="617"/>
      <c r="FBY13" s="617"/>
      <c r="FBZ13" s="617"/>
      <c r="FCA13" s="617"/>
      <c r="FCB13" s="617"/>
      <c r="FCC13" s="617"/>
      <c r="FCD13" s="617"/>
      <c r="FCE13" s="617"/>
      <c r="FCF13" s="617"/>
      <c r="FCG13" s="617"/>
      <c r="FCH13" s="617"/>
      <c r="FCI13" s="617"/>
      <c r="FCJ13" s="617"/>
      <c r="FCK13" s="617"/>
      <c r="FCL13" s="617"/>
      <c r="FCM13" s="617"/>
      <c r="FCN13" s="617"/>
      <c r="FCO13" s="617"/>
      <c r="FCP13" s="617"/>
      <c r="FCQ13" s="617"/>
      <c r="FCR13" s="617"/>
      <c r="FCS13" s="617"/>
      <c r="FCT13" s="617"/>
      <c r="FCU13" s="617"/>
      <c r="FCV13" s="617"/>
      <c r="FCW13" s="617"/>
      <c r="FCX13" s="617"/>
      <c r="FCY13" s="617"/>
      <c r="FCZ13" s="617"/>
      <c r="FDA13" s="617"/>
      <c r="FDB13" s="617"/>
      <c r="FDC13" s="617"/>
      <c r="FDD13" s="617"/>
      <c r="FDE13" s="617"/>
      <c r="FDF13" s="617"/>
      <c r="FDG13" s="617"/>
      <c r="FDH13" s="617"/>
      <c r="FDI13" s="617"/>
      <c r="FDJ13" s="617"/>
      <c r="FDK13" s="617"/>
      <c r="FDL13" s="617"/>
      <c r="FDM13" s="617"/>
      <c r="FDN13" s="617"/>
      <c r="FDO13" s="617"/>
      <c r="FDP13" s="617"/>
      <c r="FDQ13" s="617"/>
      <c r="FDR13" s="617"/>
      <c r="FDS13" s="617"/>
      <c r="FDT13" s="617"/>
      <c r="FDU13" s="617"/>
      <c r="FDV13" s="617"/>
      <c r="FDW13" s="617"/>
      <c r="FDX13" s="617"/>
      <c r="FDY13" s="617"/>
      <c r="FDZ13" s="617"/>
      <c r="FEA13" s="617"/>
      <c r="FEB13" s="617"/>
      <c r="FEC13" s="617"/>
      <c r="FED13" s="617"/>
      <c r="FEE13" s="617"/>
      <c r="FEF13" s="617"/>
      <c r="FEG13" s="617"/>
      <c r="FEH13" s="617"/>
      <c r="FEI13" s="617"/>
      <c r="FEJ13" s="617"/>
      <c r="FEK13" s="617"/>
      <c r="FEL13" s="617"/>
      <c r="FEM13" s="617"/>
      <c r="FEN13" s="617"/>
      <c r="FEO13" s="617"/>
      <c r="FEP13" s="617"/>
      <c r="FEQ13" s="617"/>
      <c r="FER13" s="617"/>
      <c r="FES13" s="617"/>
      <c r="FET13" s="617"/>
      <c r="FEU13" s="617"/>
      <c r="FEV13" s="617"/>
      <c r="FEW13" s="617"/>
      <c r="FEX13" s="617"/>
      <c r="FEY13" s="617"/>
      <c r="FEZ13" s="617"/>
      <c r="FFA13" s="617"/>
      <c r="FFB13" s="617"/>
      <c r="FFC13" s="617"/>
      <c r="FFD13" s="617"/>
      <c r="FFE13" s="617"/>
      <c r="FFF13" s="617"/>
      <c r="FFG13" s="617"/>
      <c r="FFH13" s="617"/>
      <c r="FFI13" s="617"/>
      <c r="FFJ13" s="617"/>
      <c r="FFK13" s="617"/>
      <c r="FFL13" s="617"/>
      <c r="FFM13" s="617"/>
      <c r="FFN13" s="617"/>
      <c r="FFO13" s="617"/>
      <c r="FFP13" s="617"/>
      <c r="FFQ13" s="617"/>
      <c r="FFR13" s="617"/>
      <c r="FFS13" s="617"/>
      <c r="FFT13" s="617"/>
      <c r="FFU13" s="617"/>
      <c r="FFV13" s="617"/>
      <c r="FFW13" s="617"/>
      <c r="FFX13" s="617"/>
      <c r="FFY13" s="617"/>
      <c r="FFZ13" s="617"/>
      <c r="FGA13" s="617"/>
      <c r="FGB13" s="617"/>
      <c r="FGC13" s="617"/>
      <c r="FGD13" s="617"/>
      <c r="FGE13" s="617"/>
      <c r="FGF13" s="617"/>
      <c r="FGG13" s="617"/>
      <c r="FGH13" s="617"/>
      <c r="FGI13" s="617"/>
      <c r="FGJ13" s="617"/>
      <c r="FGK13" s="617"/>
      <c r="FGL13" s="617"/>
      <c r="FGM13" s="617"/>
      <c r="FGN13" s="617"/>
      <c r="FGO13" s="617"/>
      <c r="FGP13" s="617"/>
      <c r="FGQ13" s="617"/>
      <c r="FGR13" s="617"/>
      <c r="FGS13" s="617"/>
      <c r="FGT13" s="617"/>
      <c r="FGU13" s="617"/>
      <c r="FGV13" s="617"/>
      <c r="FGW13" s="617"/>
      <c r="FGX13" s="617"/>
      <c r="FGY13" s="617"/>
      <c r="FGZ13" s="617"/>
      <c r="FHA13" s="617"/>
      <c r="FHB13" s="617"/>
      <c r="FHC13" s="617"/>
      <c r="FHD13" s="617"/>
      <c r="FHE13" s="617"/>
      <c r="FHF13" s="617"/>
      <c r="FHG13" s="617"/>
      <c r="FHH13" s="617"/>
      <c r="FHI13" s="617"/>
      <c r="FHJ13" s="617"/>
      <c r="FHK13" s="617"/>
      <c r="FHL13" s="617"/>
      <c r="FHM13" s="617"/>
      <c r="FHN13" s="617"/>
      <c r="FHO13" s="617"/>
      <c r="FHP13" s="617"/>
      <c r="FHQ13" s="617"/>
      <c r="FHR13" s="617"/>
      <c r="FHS13" s="617"/>
      <c r="FHT13" s="617"/>
      <c r="FHU13" s="617"/>
      <c r="FHV13" s="617"/>
      <c r="FHW13" s="617"/>
      <c r="FHX13" s="617"/>
      <c r="FHY13" s="617"/>
      <c r="FHZ13" s="617"/>
      <c r="FIA13" s="617"/>
      <c r="FIB13" s="617"/>
      <c r="FIC13" s="617"/>
      <c r="FID13" s="617"/>
      <c r="FIE13" s="617"/>
      <c r="FIF13" s="617"/>
      <c r="FIG13" s="617"/>
      <c r="FIH13" s="617"/>
      <c r="FII13" s="617"/>
      <c r="FIJ13" s="617"/>
      <c r="FIK13" s="617"/>
      <c r="FIL13" s="617"/>
      <c r="FIM13" s="617"/>
      <c r="FIN13" s="617"/>
      <c r="FIO13" s="617"/>
      <c r="FIP13" s="617"/>
      <c r="FIQ13" s="617"/>
      <c r="FIR13" s="617"/>
      <c r="FIS13" s="617"/>
      <c r="FIT13" s="617"/>
      <c r="FIU13" s="617"/>
      <c r="FIV13" s="617"/>
      <c r="FIW13" s="617"/>
      <c r="FIX13" s="617"/>
      <c r="FIY13" s="617"/>
      <c r="FIZ13" s="617"/>
      <c r="FJA13" s="617"/>
      <c r="FJB13" s="617"/>
      <c r="FJC13" s="617"/>
      <c r="FJD13" s="617"/>
      <c r="FJE13" s="617"/>
      <c r="FJF13" s="617"/>
      <c r="FJG13" s="617"/>
      <c r="FJH13" s="617"/>
      <c r="FJI13" s="617"/>
      <c r="FJJ13" s="617"/>
      <c r="FJK13" s="617"/>
      <c r="FJL13" s="617"/>
      <c r="FJM13" s="617"/>
      <c r="FJN13" s="617"/>
      <c r="FJO13" s="617"/>
      <c r="FJP13" s="617"/>
      <c r="FJQ13" s="617"/>
      <c r="FJR13" s="617"/>
      <c r="FJS13" s="617"/>
      <c r="FJT13" s="617"/>
      <c r="FJU13" s="617"/>
      <c r="FJV13" s="617"/>
      <c r="FJW13" s="617"/>
      <c r="FJX13" s="617"/>
      <c r="FJY13" s="617"/>
      <c r="FJZ13" s="617"/>
      <c r="FKA13" s="617"/>
      <c r="FKB13" s="617"/>
      <c r="FKC13" s="617"/>
      <c r="FKD13" s="617"/>
      <c r="FKE13" s="617"/>
      <c r="FKF13" s="617"/>
      <c r="FKG13" s="617"/>
      <c r="FKH13" s="617"/>
      <c r="FKI13" s="617"/>
      <c r="FKJ13" s="617"/>
      <c r="FKK13" s="617"/>
      <c r="FKL13" s="617"/>
      <c r="FKM13" s="617"/>
      <c r="FKN13" s="617"/>
      <c r="FKO13" s="617"/>
      <c r="FKP13" s="617"/>
      <c r="FKQ13" s="617"/>
      <c r="FKR13" s="617"/>
      <c r="FKS13" s="617"/>
      <c r="FKT13" s="617"/>
      <c r="FKU13" s="617"/>
      <c r="FKV13" s="617"/>
      <c r="FKW13" s="617"/>
      <c r="FKX13" s="617"/>
      <c r="FKY13" s="617"/>
      <c r="FKZ13" s="617"/>
      <c r="FLA13" s="617"/>
      <c r="FLB13" s="617"/>
      <c r="FLC13" s="617"/>
      <c r="FLD13" s="617"/>
      <c r="FLE13" s="617"/>
      <c r="FLF13" s="617"/>
      <c r="FLG13" s="617"/>
      <c r="FLH13" s="617"/>
      <c r="FLI13" s="617"/>
      <c r="FLJ13" s="617"/>
      <c r="FLK13" s="617"/>
      <c r="FLL13" s="617"/>
      <c r="FLM13" s="617"/>
      <c r="FLN13" s="617"/>
      <c r="FLO13" s="617"/>
      <c r="FLP13" s="617"/>
      <c r="FLQ13" s="617"/>
      <c r="FLR13" s="617"/>
      <c r="FLS13" s="617"/>
      <c r="FLT13" s="617"/>
      <c r="FLU13" s="617"/>
      <c r="FLV13" s="617"/>
      <c r="FLW13" s="617"/>
      <c r="FLX13" s="617"/>
      <c r="FLY13" s="617"/>
      <c r="FLZ13" s="617"/>
      <c r="FMA13" s="617"/>
      <c r="FMB13" s="617"/>
      <c r="FMC13" s="617"/>
      <c r="FMD13" s="617"/>
      <c r="FME13" s="617"/>
      <c r="FMF13" s="617"/>
      <c r="FMG13" s="617"/>
      <c r="FMH13" s="617"/>
      <c r="FMI13" s="617"/>
      <c r="FMJ13" s="617"/>
      <c r="FMK13" s="617"/>
      <c r="FML13" s="617"/>
      <c r="FMM13" s="617"/>
      <c r="FMN13" s="617"/>
      <c r="FMO13" s="617"/>
      <c r="FMP13" s="617"/>
      <c r="FMQ13" s="617"/>
      <c r="FMR13" s="617"/>
      <c r="FMS13" s="617"/>
      <c r="FMT13" s="617"/>
      <c r="FMU13" s="617"/>
      <c r="FMV13" s="617"/>
      <c r="FMW13" s="617"/>
      <c r="FMX13" s="617"/>
      <c r="FMY13" s="617"/>
      <c r="FMZ13" s="617"/>
      <c r="FNA13" s="617"/>
      <c r="FNB13" s="617"/>
      <c r="FNC13" s="617"/>
      <c r="FND13" s="617"/>
      <c r="FNE13" s="617"/>
      <c r="FNF13" s="617"/>
      <c r="FNG13" s="617"/>
      <c r="FNH13" s="617"/>
      <c r="FNI13" s="617"/>
      <c r="FNJ13" s="617"/>
      <c r="FNK13" s="617"/>
      <c r="FNL13" s="617"/>
      <c r="FNM13" s="617"/>
      <c r="FNN13" s="617"/>
      <c r="FNO13" s="617"/>
      <c r="FNP13" s="617"/>
      <c r="FNQ13" s="617"/>
      <c r="FNR13" s="617"/>
      <c r="FNS13" s="617"/>
      <c r="FNT13" s="617"/>
      <c r="FNU13" s="617"/>
      <c r="FNV13" s="617"/>
      <c r="FNW13" s="617"/>
      <c r="FNX13" s="617"/>
      <c r="FNY13" s="617"/>
      <c r="FNZ13" s="617"/>
      <c r="FOA13" s="617"/>
      <c r="FOB13" s="617"/>
      <c r="FOC13" s="617"/>
      <c r="FOD13" s="617"/>
      <c r="FOE13" s="617"/>
      <c r="FOF13" s="617"/>
      <c r="FOG13" s="617"/>
      <c r="FOH13" s="617"/>
      <c r="FOI13" s="617"/>
      <c r="FOJ13" s="617"/>
      <c r="FOK13" s="617"/>
      <c r="FOL13" s="617"/>
      <c r="FOM13" s="617"/>
      <c r="FON13" s="617"/>
      <c r="FOO13" s="617"/>
      <c r="FOP13" s="617"/>
      <c r="FOQ13" s="617"/>
      <c r="FOR13" s="617"/>
      <c r="FOS13" s="617"/>
      <c r="FOT13" s="617"/>
      <c r="FOU13" s="617"/>
      <c r="FOV13" s="617"/>
      <c r="FOW13" s="617"/>
      <c r="FOX13" s="617"/>
      <c r="FOY13" s="617"/>
      <c r="FOZ13" s="617"/>
      <c r="FPA13" s="617"/>
      <c r="FPB13" s="617"/>
      <c r="FPC13" s="617"/>
      <c r="FPD13" s="617"/>
      <c r="FPE13" s="617"/>
      <c r="FPF13" s="617"/>
      <c r="FPG13" s="617"/>
      <c r="FPH13" s="617"/>
      <c r="FPI13" s="617"/>
      <c r="FPJ13" s="617"/>
      <c r="FPK13" s="617"/>
      <c r="FPL13" s="617"/>
      <c r="FPM13" s="617"/>
      <c r="FPN13" s="617"/>
      <c r="FPO13" s="617"/>
      <c r="FPP13" s="617"/>
      <c r="FPQ13" s="617"/>
      <c r="FPR13" s="617"/>
      <c r="FPS13" s="617"/>
      <c r="FPT13" s="617"/>
      <c r="FPU13" s="617"/>
      <c r="FPV13" s="617"/>
      <c r="FPW13" s="617"/>
      <c r="FPX13" s="617"/>
      <c r="FPY13" s="617"/>
      <c r="FPZ13" s="617"/>
      <c r="FQA13" s="617"/>
      <c r="FQB13" s="617"/>
      <c r="FQC13" s="617"/>
      <c r="FQD13" s="617"/>
      <c r="FQE13" s="617"/>
      <c r="FQF13" s="617"/>
      <c r="FQG13" s="617"/>
      <c r="FQH13" s="617"/>
      <c r="FQI13" s="617"/>
      <c r="FQJ13" s="617"/>
      <c r="FQK13" s="617"/>
      <c r="FQL13" s="617"/>
      <c r="FQM13" s="617"/>
      <c r="FQN13" s="617"/>
      <c r="FQO13" s="617"/>
      <c r="FQP13" s="617"/>
      <c r="FQQ13" s="617"/>
      <c r="FQR13" s="617"/>
      <c r="FQS13" s="617"/>
      <c r="FQT13" s="617"/>
      <c r="FQU13" s="617"/>
      <c r="FQV13" s="617"/>
      <c r="FQW13" s="617"/>
      <c r="FQX13" s="617"/>
      <c r="FQY13" s="617"/>
      <c r="FQZ13" s="617"/>
      <c r="FRA13" s="617"/>
      <c r="FRB13" s="617"/>
      <c r="FRC13" s="617"/>
      <c r="FRD13" s="617"/>
      <c r="FRE13" s="617"/>
      <c r="FRF13" s="617"/>
      <c r="FRG13" s="617"/>
      <c r="FRH13" s="617"/>
      <c r="FRI13" s="617"/>
      <c r="FRJ13" s="617"/>
      <c r="FRK13" s="617"/>
      <c r="FRL13" s="617"/>
      <c r="FRM13" s="617"/>
      <c r="FRN13" s="617"/>
      <c r="FRO13" s="617"/>
      <c r="FRP13" s="617"/>
      <c r="FRQ13" s="617"/>
      <c r="FRR13" s="617"/>
      <c r="FRS13" s="617"/>
      <c r="FRT13" s="617"/>
      <c r="FRU13" s="617"/>
      <c r="FRV13" s="617"/>
      <c r="FRW13" s="617"/>
      <c r="FRX13" s="617"/>
      <c r="FRY13" s="617"/>
      <c r="FRZ13" s="617"/>
      <c r="FSA13" s="617"/>
      <c r="FSB13" s="617"/>
      <c r="FSC13" s="617"/>
      <c r="FSD13" s="617"/>
      <c r="FSE13" s="617"/>
      <c r="FSF13" s="617"/>
      <c r="FSG13" s="617"/>
      <c r="FSH13" s="617"/>
      <c r="FSI13" s="617"/>
      <c r="FSJ13" s="617"/>
      <c r="FSK13" s="617"/>
      <c r="FSL13" s="617"/>
      <c r="FSM13" s="617"/>
      <c r="FSN13" s="617"/>
      <c r="FSO13" s="617"/>
      <c r="FSP13" s="617"/>
      <c r="FSQ13" s="617"/>
      <c r="FSR13" s="617"/>
      <c r="FSS13" s="617"/>
      <c r="FST13" s="617"/>
      <c r="FSU13" s="617"/>
      <c r="FSV13" s="617"/>
      <c r="FSW13" s="617"/>
      <c r="FSX13" s="617"/>
      <c r="FSY13" s="617"/>
      <c r="FSZ13" s="617"/>
      <c r="FTA13" s="617"/>
      <c r="FTB13" s="617"/>
      <c r="FTC13" s="617"/>
      <c r="FTD13" s="617"/>
      <c r="FTE13" s="617"/>
      <c r="FTF13" s="617"/>
      <c r="FTG13" s="617"/>
      <c r="FTH13" s="617"/>
      <c r="FTI13" s="617"/>
      <c r="FTJ13" s="617"/>
      <c r="FTK13" s="617"/>
      <c r="FTL13" s="617"/>
      <c r="FTM13" s="617"/>
      <c r="FTN13" s="617"/>
      <c r="FTO13" s="617"/>
      <c r="FTP13" s="617"/>
      <c r="FTQ13" s="617"/>
      <c r="FTR13" s="617"/>
      <c r="FTS13" s="617"/>
      <c r="FTT13" s="617"/>
      <c r="FTU13" s="617"/>
      <c r="FTV13" s="617"/>
      <c r="FTW13" s="617"/>
      <c r="FTX13" s="617"/>
      <c r="FTY13" s="617"/>
      <c r="FTZ13" s="617"/>
      <c r="FUA13" s="617"/>
      <c r="FUB13" s="617"/>
      <c r="FUC13" s="617"/>
      <c r="FUD13" s="617"/>
      <c r="FUE13" s="617"/>
      <c r="FUF13" s="617"/>
      <c r="FUG13" s="617"/>
      <c r="FUH13" s="617"/>
      <c r="FUI13" s="617"/>
      <c r="FUJ13" s="617"/>
      <c r="FUK13" s="617"/>
      <c r="FUL13" s="617"/>
      <c r="FUM13" s="617"/>
      <c r="FUN13" s="617"/>
      <c r="FUO13" s="617"/>
      <c r="FUP13" s="617"/>
      <c r="FUQ13" s="617"/>
      <c r="FUR13" s="617"/>
      <c r="FUS13" s="617"/>
      <c r="FUT13" s="617"/>
      <c r="FUU13" s="617"/>
      <c r="FUV13" s="617"/>
      <c r="FUW13" s="617"/>
      <c r="FUX13" s="617"/>
      <c r="FUY13" s="617"/>
      <c r="FUZ13" s="617"/>
      <c r="FVA13" s="617"/>
      <c r="FVB13" s="617"/>
      <c r="FVC13" s="617"/>
      <c r="FVD13" s="617"/>
      <c r="FVE13" s="617"/>
      <c r="FVF13" s="617"/>
      <c r="FVG13" s="617"/>
      <c r="FVH13" s="617"/>
      <c r="FVI13" s="617"/>
      <c r="FVJ13" s="617"/>
      <c r="FVK13" s="617"/>
      <c r="FVL13" s="617"/>
      <c r="FVM13" s="617"/>
      <c r="FVN13" s="617"/>
      <c r="FVO13" s="617"/>
      <c r="FVP13" s="617"/>
      <c r="FVQ13" s="617"/>
      <c r="FVR13" s="617"/>
      <c r="FVS13" s="617"/>
      <c r="FVT13" s="617"/>
      <c r="FVU13" s="617"/>
      <c r="FVV13" s="617"/>
      <c r="FVW13" s="617"/>
      <c r="FVX13" s="617"/>
      <c r="FVY13" s="617"/>
      <c r="FVZ13" s="617"/>
      <c r="FWA13" s="617"/>
      <c r="FWB13" s="617"/>
      <c r="FWC13" s="617"/>
      <c r="FWD13" s="617"/>
      <c r="FWE13" s="617"/>
      <c r="FWF13" s="617"/>
      <c r="FWG13" s="617"/>
      <c r="FWH13" s="617"/>
      <c r="FWI13" s="617"/>
      <c r="FWJ13" s="617"/>
      <c r="FWK13" s="617"/>
      <c r="FWL13" s="617"/>
      <c r="FWM13" s="617"/>
      <c r="FWN13" s="617"/>
      <c r="FWO13" s="617"/>
      <c r="FWP13" s="617"/>
      <c r="FWQ13" s="617"/>
      <c r="FWR13" s="617"/>
      <c r="FWS13" s="617"/>
      <c r="FWT13" s="617"/>
      <c r="FWU13" s="617"/>
      <c r="FWV13" s="617"/>
      <c r="FWW13" s="617"/>
      <c r="FWX13" s="617"/>
      <c r="FWY13" s="617"/>
      <c r="FWZ13" s="617"/>
      <c r="FXA13" s="617"/>
      <c r="FXB13" s="617"/>
      <c r="FXC13" s="617"/>
      <c r="FXD13" s="617"/>
      <c r="FXE13" s="617"/>
      <c r="FXF13" s="617"/>
      <c r="FXG13" s="617"/>
      <c r="FXH13" s="617"/>
      <c r="FXI13" s="617"/>
      <c r="FXJ13" s="617"/>
      <c r="FXK13" s="617"/>
      <c r="FXL13" s="617"/>
      <c r="FXM13" s="617"/>
      <c r="FXN13" s="617"/>
      <c r="FXO13" s="617"/>
      <c r="FXP13" s="617"/>
      <c r="FXQ13" s="617"/>
      <c r="FXR13" s="617"/>
      <c r="FXS13" s="617"/>
      <c r="FXT13" s="617"/>
      <c r="FXU13" s="617"/>
      <c r="FXV13" s="617"/>
      <c r="FXW13" s="617"/>
      <c r="FXX13" s="617"/>
      <c r="FXY13" s="617"/>
      <c r="FXZ13" s="617"/>
      <c r="FYA13" s="617"/>
      <c r="FYB13" s="617"/>
      <c r="FYC13" s="617"/>
      <c r="FYD13" s="617"/>
      <c r="FYE13" s="617"/>
      <c r="FYF13" s="617"/>
      <c r="FYG13" s="617"/>
      <c r="FYH13" s="617"/>
      <c r="FYI13" s="617"/>
      <c r="FYJ13" s="617"/>
      <c r="FYK13" s="617"/>
      <c r="FYL13" s="617"/>
      <c r="FYM13" s="617"/>
      <c r="FYN13" s="617"/>
      <c r="FYO13" s="617"/>
      <c r="FYP13" s="617"/>
      <c r="FYQ13" s="617"/>
      <c r="FYR13" s="617"/>
      <c r="FYS13" s="617"/>
      <c r="FYT13" s="617"/>
      <c r="FYU13" s="617"/>
      <c r="FYV13" s="617"/>
      <c r="FYW13" s="617"/>
      <c r="FYX13" s="617"/>
      <c r="FYY13" s="617"/>
      <c r="FYZ13" s="617"/>
      <c r="FZA13" s="617"/>
      <c r="FZB13" s="617"/>
      <c r="FZC13" s="617"/>
      <c r="FZD13" s="617"/>
      <c r="FZE13" s="617"/>
      <c r="FZF13" s="617"/>
      <c r="FZG13" s="617"/>
      <c r="FZH13" s="617"/>
      <c r="FZI13" s="617"/>
      <c r="FZJ13" s="617"/>
      <c r="FZK13" s="617"/>
      <c r="FZL13" s="617"/>
      <c r="FZM13" s="617"/>
      <c r="FZN13" s="617"/>
      <c r="FZO13" s="617"/>
      <c r="FZP13" s="617"/>
      <c r="FZQ13" s="617"/>
      <c r="FZR13" s="617"/>
      <c r="FZS13" s="617"/>
      <c r="FZT13" s="617"/>
      <c r="FZU13" s="617"/>
      <c r="FZV13" s="617"/>
      <c r="FZW13" s="617"/>
      <c r="FZX13" s="617"/>
      <c r="FZY13" s="617"/>
      <c r="FZZ13" s="617"/>
      <c r="GAA13" s="617"/>
      <c r="GAB13" s="617"/>
      <c r="GAC13" s="617"/>
      <c r="GAD13" s="617"/>
      <c r="GAE13" s="617"/>
      <c r="GAF13" s="617"/>
      <c r="GAG13" s="617"/>
      <c r="GAH13" s="617"/>
      <c r="GAI13" s="617"/>
      <c r="GAJ13" s="617"/>
      <c r="GAK13" s="617"/>
      <c r="GAL13" s="617"/>
      <c r="GAM13" s="617"/>
      <c r="GAN13" s="617"/>
      <c r="GAO13" s="617"/>
      <c r="GAP13" s="617"/>
      <c r="GAQ13" s="617"/>
      <c r="GAR13" s="617"/>
      <c r="GAS13" s="617"/>
      <c r="GAT13" s="617"/>
      <c r="GAU13" s="617"/>
      <c r="GAV13" s="617"/>
      <c r="GAW13" s="617"/>
      <c r="GAX13" s="617"/>
      <c r="GAY13" s="617"/>
      <c r="GAZ13" s="617"/>
      <c r="GBA13" s="617"/>
      <c r="GBB13" s="617"/>
      <c r="GBC13" s="617"/>
      <c r="GBD13" s="617"/>
      <c r="GBE13" s="617"/>
      <c r="GBF13" s="617"/>
      <c r="GBG13" s="617"/>
      <c r="GBH13" s="617"/>
      <c r="GBI13" s="617"/>
      <c r="GBJ13" s="617"/>
      <c r="GBK13" s="617"/>
      <c r="GBL13" s="617"/>
      <c r="GBM13" s="617"/>
      <c r="GBN13" s="617"/>
      <c r="GBO13" s="617"/>
      <c r="GBP13" s="617"/>
      <c r="GBQ13" s="617"/>
      <c r="GBR13" s="617"/>
      <c r="GBS13" s="617"/>
      <c r="GBT13" s="617"/>
      <c r="GBU13" s="617"/>
      <c r="GBV13" s="617"/>
      <c r="GBW13" s="617"/>
      <c r="GBX13" s="617"/>
      <c r="GBY13" s="617"/>
      <c r="GBZ13" s="617"/>
      <c r="GCA13" s="617"/>
      <c r="GCB13" s="617"/>
      <c r="GCC13" s="617"/>
      <c r="GCD13" s="617"/>
      <c r="GCE13" s="617"/>
      <c r="GCF13" s="617"/>
      <c r="GCG13" s="617"/>
      <c r="GCH13" s="617"/>
      <c r="GCI13" s="617"/>
      <c r="GCJ13" s="617"/>
      <c r="GCK13" s="617"/>
      <c r="GCL13" s="617"/>
      <c r="GCM13" s="617"/>
      <c r="GCN13" s="617"/>
      <c r="GCO13" s="617"/>
      <c r="GCP13" s="617"/>
      <c r="GCQ13" s="617"/>
      <c r="GCR13" s="617"/>
      <c r="GCS13" s="617"/>
      <c r="GCT13" s="617"/>
      <c r="GCU13" s="617"/>
      <c r="GCV13" s="617"/>
      <c r="GCW13" s="617"/>
      <c r="GCX13" s="617"/>
      <c r="GCY13" s="617"/>
      <c r="GCZ13" s="617"/>
      <c r="GDA13" s="617"/>
      <c r="GDB13" s="617"/>
      <c r="GDC13" s="617"/>
      <c r="GDD13" s="617"/>
      <c r="GDE13" s="617"/>
      <c r="GDF13" s="617"/>
      <c r="GDG13" s="617"/>
      <c r="GDH13" s="617"/>
      <c r="GDI13" s="617"/>
      <c r="GDJ13" s="617"/>
      <c r="GDK13" s="617"/>
      <c r="GDL13" s="617"/>
      <c r="GDM13" s="617"/>
      <c r="GDN13" s="617"/>
      <c r="GDO13" s="617"/>
      <c r="GDP13" s="617"/>
      <c r="GDQ13" s="617"/>
      <c r="GDR13" s="617"/>
      <c r="GDS13" s="617"/>
      <c r="GDT13" s="617"/>
      <c r="GDU13" s="617"/>
      <c r="GDV13" s="617"/>
      <c r="GDW13" s="617"/>
      <c r="GDX13" s="617"/>
      <c r="GDY13" s="617"/>
      <c r="GDZ13" s="617"/>
      <c r="GEA13" s="617"/>
      <c r="GEB13" s="617"/>
      <c r="GEC13" s="617"/>
      <c r="GED13" s="617"/>
      <c r="GEE13" s="617"/>
      <c r="GEF13" s="617"/>
      <c r="GEG13" s="617"/>
      <c r="GEH13" s="617"/>
      <c r="GEI13" s="617"/>
      <c r="GEJ13" s="617"/>
      <c r="GEK13" s="617"/>
      <c r="GEL13" s="617"/>
      <c r="GEM13" s="617"/>
      <c r="GEN13" s="617"/>
      <c r="GEO13" s="617"/>
      <c r="GEP13" s="617"/>
      <c r="GEQ13" s="617"/>
      <c r="GER13" s="617"/>
      <c r="GES13" s="617"/>
      <c r="GET13" s="617"/>
      <c r="GEU13" s="617"/>
      <c r="GEV13" s="617"/>
      <c r="GEW13" s="617"/>
      <c r="GEX13" s="617"/>
      <c r="GEY13" s="617"/>
      <c r="GEZ13" s="617"/>
      <c r="GFA13" s="617"/>
      <c r="GFB13" s="617"/>
      <c r="GFC13" s="617"/>
      <c r="GFD13" s="617"/>
      <c r="GFE13" s="617"/>
      <c r="GFF13" s="617"/>
      <c r="GFG13" s="617"/>
      <c r="GFH13" s="617"/>
      <c r="GFI13" s="617"/>
      <c r="GFJ13" s="617"/>
      <c r="GFK13" s="617"/>
      <c r="GFL13" s="617"/>
      <c r="GFM13" s="617"/>
      <c r="GFN13" s="617"/>
      <c r="GFO13" s="617"/>
      <c r="GFP13" s="617"/>
      <c r="GFQ13" s="617"/>
      <c r="GFR13" s="617"/>
      <c r="GFS13" s="617"/>
      <c r="GFT13" s="617"/>
      <c r="GFU13" s="617"/>
      <c r="GFV13" s="617"/>
      <c r="GFW13" s="617"/>
      <c r="GFX13" s="617"/>
      <c r="GFY13" s="617"/>
      <c r="GFZ13" s="617"/>
      <c r="GGA13" s="617"/>
      <c r="GGB13" s="617"/>
      <c r="GGC13" s="617"/>
      <c r="GGD13" s="617"/>
      <c r="GGE13" s="617"/>
      <c r="GGF13" s="617"/>
      <c r="GGG13" s="617"/>
      <c r="GGH13" s="617"/>
      <c r="GGI13" s="617"/>
      <c r="GGJ13" s="617"/>
      <c r="GGK13" s="617"/>
      <c r="GGL13" s="617"/>
      <c r="GGM13" s="617"/>
      <c r="GGN13" s="617"/>
      <c r="GGO13" s="617"/>
      <c r="GGP13" s="617"/>
      <c r="GGQ13" s="617"/>
      <c r="GGR13" s="617"/>
      <c r="GGS13" s="617"/>
      <c r="GGT13" s="617"/>
      <c r="GGU13" s="617"/>
      <c r="GGV13" s="617"/>
      <c r="GGW13" s="617"/>
      <c r="GGX13" s="617"/>
      <c r="GGY13" s="617"/>
      <c r="GGZ13" s="617"/>
      <c r="GHA13" s="617"/>
      <c r="GHB13" s="617"/>
      <c r="GHC13" s="617"/>
      <c r="GHD13" s="617"/>
      <c r="GHE13" s="617"/>
      <c r="GHF13" s="617"/>
      <c r="GHG13" s="617"/>
      <c r="GHH13" s="617"/>
      <c r="GHI13" s="617"/>
      <c r="GHJ13" s="617"/>
      <c r="GHK13" s="617"/>
      <c r="GHL13" s="617"/>
      <c r="GHM13" s="617"/>
      <c r="GHN13" s="617"/>
      <c r="GHO13" s="617"/>
      <c r="GHP13" s="617"/>
      <c r="GHQ13" s="617"/>
      <c r="GHR13" s="617"/>
      <c r="GHS13" s="617"/>
      <c r="GHT13" s="617"/>
      <c r="GHU13" s="617"/>
      <c r="GHV13" s="617"/>
      <c r="GHW13" s="617"/>
      <c r="GHX13" s="617"/>
      <c r="GHY13" s="617"/>
      <c r="GHZ13" s="617"/>
      <c r="GIA13" s="617"/>
      <c r="GIB13" s="617"/>
      <c r="GIC13" s="617"/>
      <c r="GID13" s="617"/>
      <c r="GIE13" s="617"/>
      <c r="GIF13" s="617"/>
      <c r="GIG13" s="617"/>
      <c r="GIH13" s="617"/>
      <c r="GII13" s="617"/>
      <c r="GIJ13" s="617"/>
      <c r="GIK13" s="617"/>
      <c r="GIL13" s="617"/>
      <c r="GIM13" s="617"/>
      <c r="GIN13" s="617"/>
      <c r="GIO13" s="617"/>
      <c r="GIP13" s="617"/>
      <c r="GIQ13" s="617"/>
      <c r="GIR13" s="617"/>
      <c r="GIS13" s="617"/>
      <c r="GIT13" s="617"/>
      <c r="GIU13" s="617"/>
      <c r="GIV13" s="617"/>
      <c r="GIW13" s="617"/>
      <c r="GIX13" s="617"/>
      <c r="GIY13" s="617"/>
      <c r="GIZ13" s="617"/>
      <c r="GJA13" s="617"/>
      <c r="GJB13" s="617"/>
      <c r="GJC13" s="617"/>
      <c r="GJD13" s="617"/>
      <c r="GJE13" s="617"/>
      <c r="GJF13" s="617"/>
      <c r="GJG13" s="617"/>
      <c r="GJH13" s="617"/>
      <c r="GJI13" s="617"/>
      <c r="GJJ13" s="617"/>
      <c r="GJK13" s="617"/>
      <c r="GJL13" s="617"/>
      <c r="GJM13" s="617"/>
      <c r="GJN13" s="617"/>
      <c r="GJO13" s="617"/>
      <c r="GJP13" s="617"/>
      <c r="GJQ13" s="617"/>
      <c r="GJR13" s="617"/>
      <c r="GJS13" s="617"/>
      <c r="GJT13" s="617"/>
      <c r="GJU13" s="617"/>
      <c r="GJV13" s="617"/>
      <c r="GJW13" s="617"/>
      <c r="GJX13" s="617"/>
      <c r="GJY13" s="617"/>
      <c r="GJZ13" s="617"/>
      <c r="GKA13" s="617"/>
      <c r="GKB13" s="617"/>
      <c r="GKC13" s="617"/>
      <c r="GKD13" s="617"/>
      <c r="GKE13" s="617"/>
      <c r="GKF13" s="617"/>
      <c r="GKG13" s="617"/>
      <c r="GKH13" s="617"/>
      <c r="GKI13" s="617"/>
      <c r="GKJ13" s="617"/>
      <c r="GKK13" s="617"/>
      <c r="GKL13" s="617"/>
      <c r="GKM13" s="617"/>
      <c r="GKN13" s="617"/>
      <c r="GKO13" s="617"/>
      <c r="GKP13" s="617"/>
      <c r="GKQ13" s="617"/>
      <c r="GKR13" s="617"/>
      <c r="GKS13" s="617"/>
      <c r="GKT13" s="617"/>
      <c r="GKU13" s="617"/>
      <c r="GKV13" s="617"/>
      <c r="GKW13" s="617"/>
      <c r="GKX13" s="617"/>
      <c r="GKY13" s="617"/>
      <c r="GKZ13" s="617"/>
      <c r="GLA13" s="617"/>
      <c r="GLB13" s="617"/>
      <c r="GLC13" s="617"/>
      <c r="GLD13" s="617"/>
      <c r="GLE13" s="617"/>
      <c r="GLF13" s="617"/>
      <c r="GLG13" s="617"/>
      <c r="GLH13" s="617"/>
      <c r="GLI13" s="617"/>
      <c r="GLJ13" s="617"/>
      <c r="GLK13" s="617"/>
      <c r="GLL13" s="617"/>
      <c r="GLM13" s="617"/>
      <c r="GLN13" s="617"/>
      <c r="GLO13" s="617"/>
      <c r="GLP13" s="617"/>
      <c r="GLQ13" s="617"/>
      <c r="GLR13" s="617"/>
      <c r="GLS13" s="617"/>
      <c r="GLT13" s="617"/>
      <c r="GLU13" s="617"/>
      <c r="GLV13" s="617"/>
      <c r="GLW13" s="617"/>
      <c r="GLX13" s="617"/>
      <c r="GLY13" s="617"/>
      <c r="GLZ13" s="617"/>
      <c r="GMA13" s="617"/>
      <c r="GMB13" s="617"/>
      <c r="GMC13" s="617"/>
      <c r="GMD13" s="617"/>
      <c r="GME13" s="617"/>
      <c r="GMF13" s="617"/>
      <c r="GMG13" s="617"/>
      <c r="GMH13" s="617"/>
      <c r="GMI13" s="617"/>
      <c r="GMJ13" s="617"/>
      <c r="GMK13" s="617"/>
      <c r="GML13" s="617"/>
      <c r="GMM13" s="617"/>
      <c r="GMN13" s="617"/>
      <c r="GMO13" s="617"/>
      <c r="GMP13" s="617"/>
      <c r="GMQ13" s="617"/>
      <c r="GMR13" s="617"/>
      <c r="GMS13" s="617"/>
      <c r="GMT13" s="617"/>
      <c r="GMU13" s="617"/>
      <c r="GMV13" s="617"/>
      <c r="GMW13" s="617"/>
      <c r="GMX13" s="617"/>
      <c r="GMY13" s="617"/>
      <c r="GMZ13" s="617"/>
      <c r="GNA13" s="617"/>
      <c r="GNB13" s="617"/>
      <c r="GNC13" s="617"/>
      <c r="GND13" s="617"/>
      <c r="GNE13" s="617"/>
      <c r="GNF13" s="617"/>
      <c r="GNG13" s="617"/>
      <c r="GNH13" s="617"/>
      <c r="GNI13" s="617"/>
      <c r="GNJ13" s="617"/>
      <c r="GNK13" s="617"/>
      <c r="GNL13" s="617"/>
      <c r="GNM13" s="617"/>
      <c r="GNN13" s="617"/>
      <c r="GNO13" s="617"/>
      <c r="GNP13" s="617"/>
      <c r="GNQ13" s="617"/>
      <c r="GNR13" s="617"/>
      <c r="GNS13" s="617"/>
      <c r="GNT13" s="617"/>
      <c r="GNU13" s="617"/>
      <c r="GNV13" s="617"/>
      <c r="GNW13" s="617"/>
      <c r="GNX13" s="617"/>
      <c r="GNY13" s="617"/>
      <c r="GNZ13" s="617"/>
      <c r="GOA13" s="617"/>
      <c r="GOB13" s="617"/>
      <c r="GOC13" s="617"/>
      <c r="GOD13" s="617"/>
      <c r="GOE13" s="617"/>
      <c r="GOF13" s="617"/>
      <c r="GOG13" s="617"/>
      <c r="GOH13" s="617"/>
      <c r="GOI13" s="617"/>
      <c r="GOJ13" s="617"/>
      <c r="GOK13" s="617"/>
      <c r="GOL13" s="617"/>
      <c r="GOM13" s="617"/>
      <c r="GON13" s="617"/>
      <c r="GOO13" s="617"/>
      <c r="GOP13" s="617"/>
      <c r="GOQ13" s="617"/>
      <c r="GOR13" s="617"/>
      <c r="GOS13" s="617"/>
      <c r="GOT13" s="617"/>
      <c r="GOU13" s="617"/>
      <c r="GOV13" s="617"/>
      <c r="GOW13" s="617"/>
      <c r="GOX13" s="617"/>
      <c r="GOY13" s="617"/>
      <c r="GOZ13" s="617"/>
      <c r="GPA13" s="617"/>
      <c r="GPB13" s="617"/>
      <c r="GPC13" s="617"/>
      <c r="GPD13" s="617"/>
      <c r="GPE13" s="617"/>
      <c r="GPF13" s="617"/>
      <c r="GPG13" s="617"/>
      <c r="GPH13" s="617"/>
      <c r="GPI13" s="617"/>
      <c r="GPJ13" s="617"/>
      <c r="GPK13" s="617"/>
      <c r="GPL13" s="617"/>
      <c r="GPM13" s="617"/>
      <c r="GPN13" s="617"/>
      <c r="GPO13" s="617"/>
      <c r="GPP13" s="617"/>
      <c r="GPQ13" s="617"/>
      <c r="GPR13" s="617"/>
      <c r="GPS13" s="617"/>
      <c r="GPT13" s="617"/>
      <c r="GPU13" s="617"/>
      <c r="GPV13" s="617"/>
      <c r="GPW13" s="617"/>
      <c r="GPX13" s="617"/>
      <c r="GPY13" s="617"/>
      <c r="GPZ13" s="617"/>
      <c r="GQA13" s="617"/>
      <c r="GQB13" s="617"/>
      <c r="GQC13" s="617"/>
      <c r="GQD13" s="617"/>
      <c r="GQE13" s="617"/>
      <c r="GQF13" s="617"/>
      <c r="GQG13" s="617"/>
      <c r="GQH13" s="617"/>
      <c r="GQI13" s="617"/>
      <c r="GQJ13" s="617"/>
      <c r="GQK13" s="617"/>
      <c r="GQL13" s="617"/>
      <c r="GQM13" s="617"/>
      <c r="GQN13" s="617"/>
      <c r="GQO13" s="617"/>
      <c r="GQP13" s="617"/>
      <c r="GQQ13" s="617"/>
      <c r="GQR13" s="617"/>
      <c r="GQS13" s="617"/>
      <c r="GQT13" s="617"/>
      <c r="GQU13" s="617"/>
      <c r="GQV13" s="617"/>
      <c r="GQW13" s="617"/>
      <c r="GQX13" s="617"/>
      <c r="GQY13" s="617"/>
      <c r="GQZ13" s="617"/>
      <c r="GRA13" s="617"/>
      <c r="GRB13" s="617"/>
      <c r="GRC13" s="617"/>
      <c r="GRD13" s="617"/>
      <c r="GRE13" s="617"/>
      <c r="GRF13" s="617"/>
      <c r="GRG13" s="617"/>
      <c r="GRH13" s="617"/>
      <c r="GRI13" s="617"/>
      <c r="GRJ13" s="617"/>
      <c r="GRK13" s="617"/>
      <c r="GRL13" s="617"/>
      <c r="GRM13" s="617"/>
      <c r="GRN13" s="617"/>
      <c r="GRO13" s="617"/>
      <c r="GRP13" s="617"/>
      <c r="GRQ13" s="617"/>
      <c r="GRR13" s="617"/>
      <c r="GRS13" s="617"/>
      <c r="GRT13" s="617"/>
      <c r="GRU13" s="617"/>
      <c r="GRV13" s="617"/>
      <c r="GRW13" s="617"/>
      <c r="GRX13" s="617"/>
      <c r="GRY13" s="617"/>
      <c r="GRZ13" s="617"/>
      <c r="GSA13" s="617"/>
      <c r="GSB13" s="617"/>
      <c r="GSC13" s="617"/>
      <c r="GSD13" s="617"/>
      <c r="GSE13" s="617"/>
      <c r="GSF13" s="617"/>
      <c r="GSG13" s="617"/>
      <c r="GSH13" s="617"/>
      <c r="GSI13" s="617"/>
      <c r="GSJ13" s="617"/>
      <c r="GSK13" s="617"/>
      <c r="GSL13" s="617"/>
      <c r="GSM13" s="617"/>
      <c r="GSN13" s="617"/>
      <c r="GSO13" s="617"/>
      <c r="GSP13" s="617"/>
      <c r="GSQ13" s="617"/>
      <c r="GSR13" s="617"/>
      <c r="GSS13" s="617"/>
      <c r="GST13" s="617"/>
      <c r="GSU13" s="617"/>
      <c r="GSV13" s="617"/>
      <c r="GSW13" s="617"/>
      <c r="GSX13" s="617"/>
      <c r="GSY13" s="617"/>
      <c r="GSZ13" s="617"/>
      <c r="GTA13" s="617"/>
      <c r="GTB13" s="617"/>
      <c r="GTC13" s="617"/>
      <c r="GTD13" s="617"/>
      <c r="GTE13" s="617"/>
      <c r="GTF13" s="617"/>
      <c r="GTG13" s="617"/>
      <c r="GTH13" s="617"/>
      <c r="GTI13" s="617"/>
      <c r="GTJ13" s="617"/>
      <c r="GTK13" s="617"/>
      <c r="GTL13" s="617"/>
      <c r="GTM13" s="617"/>
      <c r="GTN13" s="617"/>
      <c r="GTO13" s="617"/>
      <c r="GTP13" s="617"/>
      <c r="GTQ13" s="617"/>
      <c r="GTR13" s="617"/>
      <c r="GTS13" s="617"/>
      <c r="GTT13" s="617"/>
      <c r="GTU13" s="617"/>
      <c r="GTV13" s="617"/>
      <c r="GTW13" s="617"/>
      <c r="GTX13" s="617"/>
      <c r="GTY13" s="617"/>
      <c r="GTZ13" s="617"/>
      <c r="GUA13" s="617"/>
      <c r="GUB13" s="617"/>
      <c r="GUC13" s="617"/>
      <c r="GUD13" s="617"/>
      <c r="GUE13" s="617"/>
      <c r="GUF13" s="617"/>
      <c r="GUG13" s="617"/>
      <c r="GUH13" s="617"/>
      <c r="GUI13" s="617"/>
      <c r="GUJ13" s="617"/>
      <c r="GUK13" s="617"/>
      <c r="GUL13" s="617"/>
      <c r="GUM13" s="617"/>
      <c r="GUN13" s="617"/>
      <c r="GUO13" s="617"/>
      <c r="GUP13" s="617"/>
      <c r="GUQ13" s="617"/>
      <c r="GUR13" s="617"/>
      <c r="GUS13" s="617"/>
      <c r="GUT13" s="617"/>
      <c r="GUU13" s="617"/>
      <c r="GUV13" s="617"/>
      <c r="GUW13" s="617"/>
      <c r="GUX13" s="617"/>
      <c r="GUY13" s="617"/>
      <c r="GUZ13" s="617"/>
      <c r="GVA13" s="617"/>
      <c r="GVB13" s="617"/>
      <c r="GVC13" s="617"/>
      <c r="GVD13" s="617"/>
      <c r="GVE13" s="617"/>
      <c r="GVF13" s="617"/>
      <c r="GVG13" s="617"/>
      <c r="GVH13" s="617"/>
      <c r="GVI13" s="617"/>
      <c r="GVJ13" s="617"/>
      <c r="GVK13" s="617"/>
      <c r="GVL13" s="617"/>
      <c r="GVM13" s="617"/>
      <c r="GVN13" s="617"/>
      <c r="GVO13" s="617"/>
      <c r="GVP13" s="617"/>
      <c r="GVQ13" s="617"/>
      <c r="GVR13" s="617"/>
      <c r="GVS13" s="617"/>
      <c r="GVT13" s="617"/>
      <c r="GVU13" s="617"/>
      <c r="GVV13" s="617"/>
      <c r="GVW13" s="617"/>
      <c r="GVX13" s="617"/>
      <c r="GVY13" s="617"/>
      <c r="GVZ13" s="617"/>
      <c r="GWA13" s="617"/>
      <c r="GWB13" s="617"/>
      <c r="GWC13" s="617"/>
      <c r="GWD13" s="617"/>
      <c r="GWE13" s="617"/>
      <c r="GWF13" s="617"/>
      <c r="GWG13" s="617"/>
      <c r="GWH13" s="617"/>
      <c r="GWI13" s="617"/>
      <c r="GWJ13" s="617"/>
      <c r="GWK13" s="617"/>
      <c r="GWL13" s="617"/>
      <c r="GWM13" s="617"/>
      <c r="GWN13" s="617"/>
      <c r="GWO13" s="617"/>
      <c r="GWP13" s="617"/>
      <c r="GWQ13" s="617"/>
      <c r="GWR13" s="617"/>
      <c r="GWS13" s="617"/>
      <c r="GWT13" s="617"/>
      <c r="GWU13" s="617"/>
      <c r="GWV13" s="617"/>
      <c r="GWW13" s="617"/>
      <c r="GWX13" s="617"/>
      <c r="GWY13" s="617"/>
      <c r="GWZ13" s="617"/>
      <c r="GXA13" s="617"/>
      <c r="GXB13" s="617"/>
      <c r="GXC13" s="617"/>
      <c r="GXD13" s="617"/>
      <c r="GXE13" s="617"/>
      <c r="GXF13" s="617"/>
      <c r="GXG13" s="617"/>
      <c r="GXH13" s="617"/>
      <c r="GXI13" s="617"/>
      <c r="GXJ13" s="617"/>
      <c r="GXK13" s="617"/>
      <c r="GXL13" s="617"/>
      <c r="GXM13" s="617"/>
      <c r="GXN13" s="617"/>
      <c r="GXO13" s="617"/>
      <c r="GXP13" s="617"/>
      <c r="GXQ13" s="617"/>
      <c r="GXR13" s="617"/>
      <c r="GXS13" s="617"/>
      <c r="GXT13" s="617"/>
      <c r="GXU13" s="617"/>
      <c r="GXV13" s="617"/>
      <c r="GXW13" s="617"/>
      <c r="GXX13" s="617"/>
      <c r="GXY13" s="617"/>
      <c r="GXZ13" s="617"/>
      <c r="GYA13" s="617"/>
      <c r="GYB13" s="617"/>
      <c r="GYC13" s="617"/>
      <c r="GYD13" s="617"/>
      <c r="GYE13" s="617"/>
      <c r="GYF13" s="617"/>
      <c r="GYG13" s="617"/>
      <c r="GYH13" s="617"/>
      <c r="GYI13" s="617"/>
      <c r="GYJ13" s="617"/>
      <c r="GYK13" s="617"/>
      <c r="GYL13" s="617"/>
      <c r="GYM13" s="617"/>
      <c r="GYN13" s="617"/>
      <c r="GYO13" s="617"/>
      <c r="GYP13" s="617"/>
      <c r="GYQ13" s="617"/>
      <c r="GYR13" s="617"/>
      <c r="GYS13" s="617"/>
      <c r="GYT13" s="617"/>
      <c r="GYU13" s="617"/>
      <c r="GYV13" s="617"/>
      <c r="GYW13" s="617"/>
      <c r="GYX13" s="617"/>
      <c r="GYY13" s="617"/>
      <c r="GYZ13" s="617"/>
      <c r="GZA13" s="617"/>
      <c r="GZB13" s="617"/>
      <c r="GZC13" s="617"/>
      <c r="GZD13" s="617"/>
      <c r="GZE13" s="617"/>
      <c r="GZF13" s="617"/>
      <c r="GZG13" s="617"/>
      <c r="GZH13" s="617"/>
      <c r="GZI13" s="617"/>
      <c r="GZJ13" s="617"/>
      <c r="GZK13" s="617"/>
      <c r="GZL13" s="617"/>
      <c r="GZM13" s="617"/>
      <c r="GZN13" s="617"/>
      <c r="GZO13" s="617"/>
      <c r="GZP13" s="617"/>
      <c r="GZQ13" s="617"/>
      <c r="GZR13" s="617"/>
      <c r="GZS13" s="617"/>
      <c r="GZT13" s="617"/>
      <c r="GZU13" s="617"/>
      <c r="GZV13" s="617"/>
      <c r="GZW13" s="617"/>
      <c r="GZX13" s="617"/>
      <c r="GZY13" s="617"/>
      <c r="GZZ13" s="617"/>
      <c r="HAA13" s="617"/>
      <c r="HAB13" s="617"/>
      <c r="HAC13" s="617"/>
      <c r="HAD13" s="617"/>
      <c r="HAE13" s="617"/>
      <c r="HAF13" s="617"/>
      <c r="HAG13" s="617"/>
      <c r="HAH13" s="617"/>
      <c r="HAI13" s="617"/>
      <c r="HAJ13" s="617"/>
      <c r="HAK13" s="617"/>
      <c r="HAL13" s="617"/>
      <c r="HAM13" s="617"/>
      <c r="HAN13" s="617"/>
      <c r="HAO13" s="617"/>
      <c r="HAP13" s="617"/>
      <c r="HAQ13" s="617"/>
      <c r="HAR13" s="617"/>
      <c r="HAS13" s="617"/>
      <c r="HAT13" s="617"/>
      <c r="HAU13" s="617"/>
      <c r="HAV13" s="617"/>
      <c r="HAW13" s="617"/>
      <c r="HAX13" s="617"/>
      <c r="HAY13" s="617"/>
      <c r="HAZ13" s="617"/>
      <c r="HBA13" s="617"/>
      <c r="HBB13" s="617"/>
      <c r="HBC13" s="617"/>
      <c r="HBD13" s="617"/>
      <c r="HBE13" s="617"/>
      <c r="HBF13" s="617"/>
      <c r="HBG13" s="617"/>
      <c r="HBH13" s="617"/>
      <c r="HBI13" s="617"/>
      <c r="HBJ13" s="617"/>
      <c r="HBK13" s="617"/>
      <c r="HBL13" s="617"/>
      <c r="HBM13" s="617"/>
      <c r="HBN13" s="617"/>
      <c r="HBO13" s="617"/>
      <c r="HBP13" s="617"/>
      <c r="HBQ13" s="617"/>
      <c r="HBR13" s="617"/>
      <c r="HBS13" s="617"/>
      <c r="HBT13" s="617"/>
      <c r="HBU13" s="617"/>
      <c r="HBV13" s="617"/>
      <c r="HBW13" s="617"/>
      <c r="HBX13" s="617"/>
      <c r="HBY13" s="617"/>
      <c r="HBZ13" s="617"/>
      <c r="HCA13" s="617"/>
      <c r="HCB13" s="617"/>
      <c r="HCC13" s="617"/>
      <c r="HCD13" s="617"/>
      <c r="HCE13" s="617"/>
      <c r="HCF13" s="617"/>
      <c r="HCG13" s="617"/>
      <c r="HCH13" s="617"/>
      <c r="HCI13" s="617"/>
      <c r="HCJ13" s="617"/>
      <c r="HCK13" s="617"/>
      <c r="HCL13" s="617"/>
      <c r="HCM13" s="617"/>
      <c r="HCN13" s="617"/>
      <c r="HCO13" s="617"/>
      <c r="HCP13" s="617"/>
      <c r="HCQ13" s="617"/>
      <c r="HCR13" s="617"/>
      <c r="HCS13" s="617"/>
      <c r="HCT13" s="617"/>
      <c r="HCU13" s="617"/>
      <c r="HCV13" s="617"/>
      <c r="HCW13" s="617"/>
      <c r="HCX13" s="617"/>
      <c r="HCY13" s="617"/>
      <c r="HCZ13" s="617"/>
      <c r="HDA13" s="617"/>
      <c r="HDB13" s="617"/>
      <c r="HDC13" s="617"/>
      <c r="HDD13" s="617"/>
      <c r="HDE13" s="617"/>
      <c r="HDF13" s="617"/>
      <c r="HDG13" s="617"/>
      <c r="HDH13" s="617"/>
      <c r="HDI13" s="617"/>
      <c r="HDJ13" s="617"/>
      <c r="HDK13" s="617"/>
      <c r="HDL13" s="617"/>
      <c r="HDM13" s="617"/>
      <c r="HDN13" s="617"/>
      <c r="HDO13" s="617"/>
      <c r="HDP13" s="617"/>
      <c r="HDQ13" s="617"/>
      <c r="HDR13" s="617"/>
      <c r="HDS13" s="617"/>
      <c r="HDT13" s="617"/>
      <c r="HDU13" s="617"/>
      <c r="HDV13" s="617"/>
      <c r="HDW13" s="617"/>
      <c r="HDX13" s="617"/>
      <c r="HDY13" s="617"/>
      <c r="HDZ13" s="617"/>
      <c r="HEA13" s="617"/>
      <c r="HEB13" s="617"/>
      <c r="HEC13" s="617"/>
      <c r="HED13" s="617"/>
      <c r="HEE13" s="617"/>
      <c r="HEF13" s="617"/>
      <c r="HEG13" s="617"/>
      <c r="HEH13" s="617"/>
      <c r="HEI13" s="617"/>
      <c r="HEJ13" s="617"/>
      <c r="HEK13" s="617"/>
      <c r="HEL13" s="617"/>
      <c r="HEM13" s="617"/>
      <c r="HEN13" s="617"/>
      <c r="HEO13" s="617"/>
      <c r="HEP13" s="617"/>
      <c r="HEQ13" s="617"/>
      <c r="HER13" s="617"/>
      <c r="HES13" s="617"/>
      <c r="HET13" s="617"/>
      <c r="HEU13" s="617"/>
      <c r="HEV13" s="617"/>
      <c r="HEW13" s="617"/>
      <c r="HEX13" s="617"/>
      <c r="HEY13" s="617"/>
      <c r="HEZ13" s="617"/>
      <c r="HFA13" s="617"/>
      <c r="HFB13" s="617"/>
      <c r="HFC13" s="617"/>
      <c r="HFD13" s="617"/>
      <c r="HFE13" s="617"/>
      <c r="HFF13" s="617"/>
      <c r="HFG13" s="617"/>
      <c r="HFH13" s="617"/>
      <c r="HFI13" s="617"/>
      <c r="HFJ13" s="617"/>
      <c r="HFK13" s="617"/>
      <c r="HFL13" s="617"/>
      <c r="HFM13" s="617"/>
      <c r="HFN13" s="617"/>
      <c r="HFO13" s="617"/>
      <c r="HFP13" s="617"/>
      <c r="HFQ13" s="617"/>
      <c r="HFR13" s="617"/>
      <c r="HFS13" s="617"/>
      <c r="HFT13" s="617"/>
      <c r="HFU13" s="617"/>
      <c r="HFV13" s="617"/>
      <c r="HFW13" s="617"/>
      <c r="HFX13" s="617"/>
      <c r="HFY13" s="617"/>
      <c r="HFZ13" s="617"/>
      <c r="HGA13" s="617"/>
      <c r="HGB13" s="617"/>
      <c r="HGC13" s="617"/>
      <c r="HGD13" s="617"/>
      <c r="HGE13" s="617"/>
      <c r="HGF13" s="617"/>
      <c r="HGG13" s="617"/>
      <c r="HGH13" s="617"/>
      <c r="HGI13" s="617"/>
      <c r="HGJ13" s="617"/>
      <c r="HGK13" s="617"/>
      <c r="HGL13" s="617"/>
      <c r="HGM13" s="617"/>
      <c r="HGN13" s="617"/>
      <c r="HGO13" s="617"/>
      <c r="HGP13" s="617"/>
      <c r="HGQ13" s="617"/>
      <c r="HGR13" s="617"/>
      <c r="HGS13" s="617"/>
      <c r="HGT13" s="617"/>
      <c r="HGU13" s="617"/>
      <c r="HGV13" s="617"/>
      <c r="HGW13" s="617"/>
      <c r="HGX13" s="617"/>
      <c r="HGY13" s="617"/>
      <c r="HGZ13" s="617"/>
      <c r="HHA13" s="617"/>
      <c r="HHB13" s="617"/>
      <c r="HHC13" s="617"/>
      <c r="HHD13" s="617"/>
      <c r="HHE13" s="617"/>
      <c r="HHF13" s="617"/>
      <c r="HHG13" s="617"/>
      <c r="HHH13" s="617"/>
      <c r="HHI13" s="617"/>
      <c r="HHJ13" s="617"/>
      <c r="HHK13" s="617"/>
      <c r="HHL13" s="617"/>
      <c r="HHM13" s="617"/>
      <c r="HHN13" s="617"/>
      <c r="HHO13" s="617"/>
      <c r="HHP13" s="617"/>
      <c r="HHQ13" s="617"/>
      <c r="HHR13" s="617"/>
      <c r="HHS13" s="617"/>
      <c r="HHT13" s="617"/>
      <c r="HHU13" s="617"/>
      <c r="HHV13" s="617"/>
      <c r="HHW13" s="617"/>
      <c r="HHX13" s="617"/>
      <c r="HHY13" s="617"/>
      <c r="HHZ13" s="617"/>
      <c r="HIA13" s="617"/>
      <c r="HIB13" s="617"/>
      <c r="HIC13" s="617"/>
      <c r="HID13" s="617"/>
      <c r="HIE13" s="617"/>
      <c r="HIF13" s="617"/>
      <c r="HIG13" s="617"/>
      <c r="HIH13" s="617"/>
      <c r="HII13" s="617"/>
      <c r="HIJ13" s="617"/>
      <c r="HIK13" s="617"/>
      <c r="HIL13" s="617"/>
      <c r="HIM13" s="617"/>
      <c r="HIN13" s="617"/>
      <c r="HIO13" s="617"/>
      <c r="HIP13" s="617"/>
      <c r="HIQ13" s="617"/>
      <c r="HIR13" s="617"/>
      <c r="HIS13" s="617"/>
      <c r="HIT13" s="617"/>
      <c r="HIU13" s="617"/>
      <c r="HIV13" s="617"/>
      <c r="HIW13" s="617"/>
      <c r="HIX13" s="617"/>
      <c r="HIY13" s="617"/>
      <c r="HIZ13" s="617"/>
      <c r="HJA13" s="617"/>
      <c r="HJB13" s="617"/>
      <c r="HJC13" s="617"/>
      <c r="HJD13" s="617"/>
      <c r="HJE13" s="617"/>
      <c r="HJF13" s="617"/>
      <c r="HJG13" s="617"/>
      <c r="HJH13" s="617"/>
      <c r="HJI13" s="617"/>
      <c r="HJJ13" s="617"/>
      <c r="HJK13" s="617"/>
      <c r="HJL13" s="617"/>
      <c r="HJM13" s="617"/>
      <c r="HJN13" s="617"/>
      <c r="HJO13" s="617"/>
      <c r="HJP13" s="617"/>
      <c r="HJQ13" s="617"/>
      <c r="HJR13" s="617"/>
      <c r="HJS13" s="617"/>
      <c r="HJT13" s="617"/>
      <c r="HJU13" s="617"/>
      <c r="HJV13" s="617"/>
      <c r="HJW13" s="617"/>
      <c r="HJX13" s="617"/>
      <c r="HJY13" s="617"/>
      <c r="HJZ13" s="617"/>
      <c r="HKA13" s="617"/>
      <c r="HKB13" s="617"/>
      <c r="HKC13" s="617"/>
      <c r="HKD13" s="617"/>
      <c r="HKE13" s="617"/>
      <c r="HKF13" s="617"/>
      <c r="HKG13" s="617"/>
      <c r="HKH13" s="617"/>
      <c r="HKI13" s="617"/>
      <c r="HKJ13" s="617"/>
      <c r="HKK13" s="617"/>
      <c r="HKL13" s="617"/>
      <c r="HKM13" s="617"/>
      <c r="HKN13" s="617"/>
      <c r="HKO13" s="617"/>
      <c r="HKP13" s="617"/>
      <c r="HKQ13" s="617"/>
      <c r="HKR13" s="617"/>
      <c r="HKS13" s="617"/>
      <c r="HKT13" s="617"/>
      <c r="HKU13" s="617"/>
      <c r="HKV13" s="617"/>
      <c r="HKW13" s="617"/>
      <c r="HKX13" s="617"/>
      <c r="HKY13" s="617"/>
      <c r="HKZ13" s="617"/>
      <c r="HLA13" s="617"/>
      <c r="HLB13" s="617"/>
      <c r="HLC13" s="617"/>
      <c r="HLD13" s="617"/>
      <c r="HLE13" s="617"/>
      <c r="HLF13" s="617"/>
      <c r="HLG13" s="617"/>
      <c r="HLH13" s="617"/>
      <c r="HLI13" s="617"/>
      <c r="HLJ13" s="617"/>
      <c r="HLK13" s="617"/>
      <c r="HLL13" s="617"/>
      <c r="HLM13" s="617"/>
      <c r="HLN13" s="617"/>
      <c r="HLO13" s="617"/>
      <c r="HLP13" s="617"/>
      <c r="HLQ13" s="617"/>
      <c r="HLR13" s="617"/>
      <c r="HLS13" s="617"/>
      <c r="HLT13" s="617"/>
      <c r="HLU13" s="617"/>
      <c r="HLV13" s="617"/>
      <c r="HLW13" s="617"/>
      <c r="HLX13" s="617"/>
      <c r="HLY13" s="617"/>
      <c r="HLZ13" s="617"/>
      <c r="HMA13" s="617"/>
      <c r="HMB13" s="617"/>
      <c r="HMC13" s="617"/>
      <c r="HMD13" s="617"/>
      <c r="HME13" s="617"/>
      <c r="HMF13" s="617"/>
      <c r="HMG13" s="617"/>
      <c r="HMH13" s="617"/>
      <c r="HMI13" s="617"/>
      <c r="HMJ13" s="617"/>
      <c r="HMK13" s="617"/>
      <c r="HML13" s="617"/>
      <c r="HMM13" s="617"/>
      <c r="HMN13" s="617"/>
      <c r="HMO13" s="617"/>
      <c r="HMP13" s="617"/>
      <c r="HMQ13" s="617"/>
      <c r="HMR13" s="617"/>
      <c r="HMS13" s="617"/>
      <c r="HMT13" s="617"/>
      <c r="HMU13" s="617"/>
      <c r="HMV13" s="617"/>
      <c r="HMW13" s="617"/>
      <c r="HMX13" s="617"/>
      <c r="HMY13" s="617"/>
      <c r="HMZ13" s="617"/>
      <c r="HNA13" s="617"/>
      <c r="HNB13" s="617"/>
      <c r="HNC13" s="617"/>
      <c r="HND13" s="617"/>
      <c r="HNE13" s="617"/>
      <c r="HNF13" s="617"/>
      <c r="HNG13" s="617"/>
      <c r="HNH13" s="617"/>
      <c r="HNI13" s="617"/>
      <c r="HNJ13" s="617"/>
      <c r="HNK13" s="617"/>
      <c r="HNL13" s="617"/>
      <c r="HNM13" s="617"/>
      <c r="HNN13" s="617"/>
      <c r="HNO13" s="617"/>
      <c r="HNP13" s="617"/>
      <c r="HNQ13" s="617"/>
      <c r="HNR13" s="617"/>
      <c r="HNS13" s="617"/>
      <c r="HNT13" s="617"/>
      <c r="HNU13" s="617"/>
      <c r="HNV13" s="617"/>
      <c r="HNW13" s="617"/>
      <c r="HNX13" s="617"/>
      <c r="HNY13" s="617"/>
      <c r="HNZ13" s="617"/>
      <c r="HOA13" s="617"/>
      <c r="HOB13" s="617"/>
      <c r="HOC13" s="617"/>
      <c r="HOD13" s="617"/>
      <c r="HOE13" s="617"/>
      <c r="HOF13" s="617"/>
      <c r="HOG13" s="617"/>
      <c r="HOH13" s="617"/>
      <c r="HOI13" s="617"/>
      <c r="HOJ13" s="617"/>
      <c r="HOK13" s="617"/>
      <c r="HOL13" s="617"/>
      <c r="HOM13" s="617"/>
      <c r="HON13" s="617"/>
      <c r="HOO13" s="617"/>
      <c r="HOP13" s="617"/>
      <c r="HOQ13" s="617"/>
      <c r="HOR13" s="617"/>
      <c r="HOS13" s="617"/>
      <c r="HOT13" s="617"/>
      <c r="HOU13" s="617"/>
      <c r="HOV13" s="617"/>
      <c r="HOW13" s="617"/>
      <c r="HOX13" s="617"/>
      <c r="HOY13" s="617"/>
      <c r="HOZ13" s="617"/>
      <c r="HPA13" s="617"/>
      <c r="HPB13" s="617"/>
      <c r="HPC13" s="617"/>
      <c r="HPD13" s="617"/>
      <c r="HPE13" s="617"/>
      <c r="HPF13" s="617"/>
      <c r="HPG13" s="617"/>
      <c r="HPH13" s="617"/>
      <c r="HPI13" s="617"/>
      <c r="HPJ13" s="617"/>
      <c r="HPK13" s="617"/>
      <c r="HPL13" s="617"/>
      <c r="HPM13" s="617"/>
      <c r="HPN13" s="617"/>
      <c r="HPO13" s="617"/>
      <c r="HPP13" s="617"/>
      <c r="HPQ13" s="617"/>
      <c r="HPR13" s="617"/>
      <c r="HPS13" s="617"/>
      <c r="HPT13" s="617"/>
      <c r="HPU13" s="617"/>
      <c r="HPV13" s="617"/>
      <c r="HPW13" s="617"/>
      <c r="HPX13" s="617"/>
      <c r="HPY13" s="617"/>
      <c r="HPZ13" s="617"/>
      <c r="HQA13" s="617"/>
      <c r="HQB13" s="617"/>
      <c r="HQC13" s="617"/>
      <c r="HQD13" s="617"/>
      <c r="HQE13" s="617"/>
      <c r="HQF13" s="617"/>
      <c r="HQG13" s="617"/>
      <c r="HQH13" s="617"/>
      <c r="HQI13" s="617"/>
      <c r="HQJ13" s="617"/>
      <c r="HQK13" s="617"/>
      <c r="HQL13" s="617"/>
      <c r="HQM13" s="617"/>
      <c r="HQN13" s="617"/>
      <c r="HQO13" s="617"/>
      <c r="HQP13" s="617"/>
      <c r="HQQ13" s="617"/>
      <c r="HQR13" s="617"/>
      <c r="HQS13" s="617"/>
      <c r="HQT13" s="617"/>
      <c r="HQU13" s="617"/>
      <c r="HQV13" s="617"/>
      <c r="HQW13" s="617"/>
      <c r="HQX13" s="617"/>
      <c r="HQY13" s="617"/>
      <c r="HQZ13" s="617"/>
      <c r="HRA13" s="617"/>
      <c r="HRB13" s="617"/>
      <c r="HRC13" s="617"/>
      <c r="HRD13" s="617"/>
      <c r="HRE13" s="617"/>
      <c r="HRF13" s="617"/>
      <c r="HRG13" s="617"/>
      <c r="HRH13" s="617"/>
      <c r="HRI13" s="617"/>
      <c r="HRJ13" s="617"/>
      <c r="HRK13" s="617"/>
      <c r="HRL13" s="617"/>
      <c r="HRM13" s="617"/>
      <c r="HRN13" s="617"/>
      <c r="HRO13" s="617"/>
      <c r="HRP13" s="617"/>
      <c r="HRQ13" s="617"/>
      <c r="HRR13" s="617"/>
      <c r="HRS13" s="617"/>
      <c r="HRT13" s="617"/>
      <c r="HRU13" s="617"/>
      <c r="HRV13" s="617"/>
      <c r="HRW13" s="617"/>
      <c r="HRX13" s="617"/>
      <c r="HRY13" s="617"/>
      <c r="HRZ13" s="617"/>
      <c r="HSA13" s="617"/>
      <c r="HSB13" s="617"/>
      <c r="HSC13" s="617"/>
      <c r="HSD13" s="617"/>
      <c r="HSE13" s="617"/>
      <c r="HSF13" s="617"/>
      <c r="HSG13" s="617"/>
      <c r="HSH13" s="617"/>
      <c r="HSI13" s="617"/>
      <c r="HSJ13" s="617"/>
      <c r="HSK13" s="617"/>
      <c r="HSL13" s="617"/>
      <c r="HSM13" s="617"/>
      <c r="HSN13" s="617"/>
      <c r="HSO13" s="617"/>
      <c r="HSP13" s="617"/>
      <c r="HSQ13" s="617"/>
      <c r="HSR13" s="617"/>
      <c r="HSS13" s="617"/>
      <c r="HST13" s="617"/>
      <c r="HSU13" s="617"/>
      <c r="HSV13" s="617"/>
      <c r="HSW13" s="617"/>
      <c r="HSX13" s="617"/>
      <c r="HSY13" s="617"/>
      <c r="HSZ13" s="617"/>
      <c r="HTA13" s="617"/>
      <c r="HTB13" s="617"/>
      <c r="HTC13" s="617"/>
      <c r="HTD13" s="617"/>
      <c r="HTE13" s="617"/>
      <c r="HTF13" s="617"/>
      <c r="HTG13" s="617"/>
      <c r="HTH13" s="617"/>
      <c r="HTI13" s="617"/>
      <c r="HTJ13" s="617"/>
      <c r="HTK13" s="617"/>
      <c r="HTL13" s="617"/>
      <c r="HTM13" s="617"/>
      <c r="HTN13" s="617"/>
      <c r="HTO13" s="617"/>
      <c r="HTP13" s="617"/>
      <c r="HTQ13" s="617"/>
      <c r="HTR13" s="617"/>
      <c r="HTS13" s="617"/>
      <c r="HTT13" s="617"/>
      <c r="HTU13" s="617"/>
      <c r="HTV13" s="617"/>
      <c r="HTW13" s="617"/>
      <c r="HTX13" s="617"/>
      <c r="HTY13" s="617"/>
      <c r="HTZ13" s="617"/>
      <c r="HUA13" s="617"/>
      <c r="HUB13" s="617"/>
      <c r="HUC13" s="617"/>
      <c r="HUD13" s="617"/>
      <c r="HUE13" s="617"/>
      <c r="HUF13" s="617"/>
      <c r="HUG13" s="617"/>
      <c r="HUH13" s="617"/>
      <c r="HUI13" s="617"/>
      <c r="HUJ13" s="617"/>
      <c r="HUK13" s="617"/>
      <c r="HUL13" s="617"/>
      <c r="HUM13" s="617"/>
      <c r="HUN13" s="617"/>
      <c r="HUO13" s="617"/>
      <c r="HUP13" s="617"/>
      <c r="HUQ13" s="617"/>
      <c r="HUR13" s="617"/>
      <c r="HUS13" s="617"/>
      <c r="HUT13" s="617"/>
      <c r="HUU13" s="617"/>
      <c r="HUV13" s="617"/>
      <c r="HUW13" s="617"/>
      <c r="HUX13" s="617"/>
      <c r="HUY13" s="617"/>
      <c r="HUZ13" s="617"/>
      <c r="HVA13" s="617"/>
      <c r="HVB13" s="617"/>
      <c r="HVC13" s="617"/>
      <c r="HVD13" s="617"/>
      <c r="HVE13" s="617"/>
      <c r="HVF13" s="617"/>
      <c r="HVG13" s="617"/>
      <c r="HVH13" s="617"/>
      <c r="HVI13" s="617"/>
      <c r="HVJ13" s="617"/>
      <c r="HVK13" s="617"/>
      <c r="HVL13" s="617"/>
      <c r="HVM13" s="617"/>
      <c r="HVN13" s="617"/>
      <c r="HVO13" s="617"/>
      <c r="HVP13" s="617"/>
      <c r="HVQ13" s="617"/>
      <c r="HVR13" s="617"/>
      <c r="HVS13" s="617"/>
      <c r="HVT13" s="617"/>
      <c r="HVU13" s="617"/>
      <c r="HVV13" s="617"/>
      <c r="HVW13" s="617"/>
      <c r="HVX13" s="617"/>
      <c r="HVY13" s="617"/>
      <c r="HVZ13" s="617"/>
      <c r="HWA13" s="617"/>
      <c r="HWB13" s="617"/>
      <c r="HWC13" s="617"/>
      <c r="HWD13" s="617"/>
      <c r="HWE13" s="617"/>
      <c r="HWF13" s="617"/>
      <c r="HWG13" s="617"/>
      <c r="HWH13" s="617"/>
      <c r="HWI13" s="617"/>
      <c r="HWJ13" s="617"/>
      <c r="HWK13" s="617"/>
      <c r="HWL13" s="617"/>
      <c r="HWM13" s="617"/>
      <c r="HWN13" s="617"/>
      <c r="HWO13" s="617"/>
      <c r="HWP13" s="617"/>
      <c r="HWQ13" s="617"/>
      <c r="HWR13" s="617"/>
      <c r="HWS13" s="617"/>
      <c r="HWT13" s="617"/>
      <c r="HWU13" s="617"/>
      <c r="HWV13" s="617"/>
      <c r="HWW13" s="617"/>
      <c r="HWX13" s="617"/>
      <c r="HWY13" s="617"/>
      <c r="HWZ13" s="617"/>
      <c r="HXA13" s="617"/>
      <c r="HXB13" s="617"/>
      <c r="HXC13" s="617"/>
      <c r="HXD13" s="617"/>
      <c r="HXE13" s="617"/>
      <c r="HXF13" s="617"/>
      <c r="HXG13" s="617"/>
      <c r="HXH13" s="617"/>
      <c r="HXI13" s="617"/>
      <c r="HXJ13" s="617"/>
      <c r="HXK13" s="617"/>
      <c r="HXL13" s="617"/>
      <c r="HXM13" s="617"/>
      <c r="HXN13" s="617"/>
      <c r="HXO13" s="617"/>
      <c r="HXP13" s="617"/>
      <c r="HXQ13" s="617"/>
      <c r="HXR13" s="617"/>
      <c r="HXS13" s="617"/>
      <c r="HXT13" s="617"/>
      <c r="HXU13" s="617"/>
      <c r="HXV13" s="617"/>
      <c r="HXW13" s="617"/>
      <c r="HXX13" s="617"/>
      <c r="HXY13" s="617"/>
      <c r="HXZ13" s="617"/>
      <c r="HYA13" s="617"/>
      <c r="HYB13" s="617"/>
      <c r="HYC13" s="617"/>
      <c r="HYD13" s="617"/>
      <c r="HYE13" s="617"/>
      <c r="HYF13" s="617"/>
      <c r="HYG13" s="617"/>
      <c r="HYH13" s="617"/>
      <c r="HYI13" s="617"/>
      <c r="HYJ13" s="617"/>
      <c r="HYK13" s="617"/>
      <c r="HYL13" s="617"/>
      <c r="HYM13" s="617"/>
      <c r="HYN13" s="617"/>
      <c r="HYO13" s="617"/>
      <c r="HYP13" s="617"/>
      <c r="HYQ13" s="617"/>
      <c r="HYR13" s="617"/>
      <c r="HYS13" s="617"/>
      <c r="HYT13" s="617"/>
      <c r="HYU13" s="617"/>
      <c r="HYV13" s="617"/>
      <c r="HYW13" s="617"/>
      <c r="HYX13" s="617"/>
      <c r="HYY13" s="617"/>
      <c r="HYZ13" s="617"/>
      <c r="HZA13" s="617"/>
      <c r="HZB13" s="617"/>
      <c r="HZC13" s="617"/>
      <c r="HZD13" s="617"/>
      <c r="HZE13" s="617"/>
      <c r="HZF13" s="617"/>
      <c r="HZG13" s="617"/>
      <c r="HZH13" s="617"/>
      <c r="HZI13" s="617"/>
      <c r="HZJ13" s="617"/>
      <c r="HZK13" s="617"/>
      <c r="HZL13" s="617"/>
      <c r="HZM13" s="617"/>
      <c r="HZN13" s="617"/>
      <c r="HZO13" s="617"/>
      <c r="HZP13" s="617"/>
      <c r="HZQ13" s="617"/>
      <c r="HZR13" s="617"/>
      <c r="HZS13" s="617"/>
      <c r="HZT13" s="617"/>
      <c r="HZU13" s="617"/>
      <c r="HZV13" s="617"/>
      <c r="HZW13" s="617"/>
      <c r="HZX13" s="617"/>
      <c r="HZY13" s="617"/>
      <c r="HZZ13" s="617"/>
      <c r="IAA13" s="617"/>
      <c r="IAB13" s="617"/>
      <c r="IAC13" s="617"/>
      <c r="IAD13" s="617"/>
      <c r="IAE13" s="617"/>
      <c r="IAF13" s="617"/>
      <c r="IAG13" s="617"/>
      <c r="IAH13" s="617"/>
      <c r="IAI13" s="617"/>
      <c r="IAJ13" s="617"/>
      <c r="IAK13" s="617"/>
      <c r="IAL13" s="617"/>
      <c r="IAM13" s="617"/>
      <c r="IAN13" s="617"/>
      <c r="IAO13" s="617"/>
      <c r="IAP13" s="617"/>
      <c r="IAQ13" s="617"/>
      <c r="IAR13" s="617"/>
      <c r="IAS13" s="617"/>
      <c r="IAT13" s="617"/>
      <c r="IAU13" s="617"/>
      <c r="IAV13" s="617"/>
      <c r="IAW13" s="617"/>
      <c r="IAX13" s="617"/>
      <c r="IAY13" s="617"/>
      <c r="IAZ13" s="617"/>
      <c r="IBA13" s="617"/>
      <c r="IBB13" s="617"/>
      <c r="IBC13" s="617"/>
      <c r="IBD13" s="617"/>
      <c r="IBE13" s="617"/>
      <c r="IBF13" s="617"/>
      <c r="IBG13" s="617"/>
      <c r="IBH13" s="617"/>
      <c r="IBI13" s="617"/>
      <c r="IBJ13" s="617"/>
      <c r="IBK13" s="617"/>
      <c r="IBL13" s="617"/>
      <c r="IBM13" s="617"/>
      <c r="IBN13" s="617"/>
      <c r="IBO13" s="617"/>
      <c r="IBP13" s="617"/>
      <c r="IBQ13" s="617"/>
      <c r="IBR13" s="617"/>
      <c r="IBS13" s="617"/>
      <c r="IBT13" s="617"/>
      <c r="IBU13" s="617"/>
      <c r="IBV13" s="617"/>
      <c r="IBW13" s="617"/>
      <c r="IBX13" s="617"/>
      <c r="IBY13" s="617"/>
      <c r="IBZ13" s="617"/>
      <c r="ICA13" s="617"/>
      <c r="ICB13" s="617"/>
      <c r="ICC13" s="617"/>
      <c r="ICD13" s="617"/>
      <c r="ICE13" s="617"/>
      <c r="ICF13" s="617"/>
      <c r="ICG13" s="617"/>
      <c r="ICH13" s="617"/>
      <c r="ICI13" s="617"/>
      <c r="ICJ13" s="617"/>
      <c r="ICK13" s="617"/>
      <c r="ICL13" s="617"/>
      <c r="ICM13" s="617"/>
      <c r="ICN13" s="617"/>
      <c r="ICO13" s="617"/>
      <c r="ICP13" s="617"/>
      <c r="ICQ13" s="617"/>
      <c r="ICR13" s="617"/>
      <c r="ICS13" s="617"/>
      <c r="ICT13" s="617"/>
      <c r="ICU13" s="617"/>
      <c r="ICV13" s="617"/>
      <c r="ICW13" s="617"/>
      <c r="ICX13" s="617"/>
      <c r="ICY13" s="617"/>
      <c r="ICZ13" s="617"/>
      <c r="IDA13" s="617"/>
      <c r="IDB13" s="617"/>
      <c r="IDC13" s="617"/>
      <c r="IDD13" s="617"/>
      <c r="IDE13" s="617"/>
      <c r="IDF13" s="617"/>
      <c r="IDG13" s="617"/>
      <c r="IDH13" s="617"/>
      <c r="IDI13" s="617"/>
      <c r="IDJ13" s="617"/>
      <c r="IDK13" s="617"/>
      <c r="IDL13" s="617"/>
      <c r="IDM13" s="617"/>
      <c r="IDN13" s="617"/>
      <c r="IDO13" s="617"/>
      <c r="IDP13" s="617"/>
      <c r="IDQ13" s="617"/>
      <c r="IDR13" s="617"/>
      <c r="IDS13" s="617"/>
      <c r="IDT13" s="617"/>
      <c r="IDU13" s="617"/>
      <c r="IDV13" s="617"/>
      <c r="IDW13" s="617"/>
      <c r="IDX13" s="617"/>
      <c r="IDY13" s="617"/>
      <c r="IDZ13" s="617"/>
      <c r="IEA13" s="617"/>
      <c r="IEB13" s="617"/>
      <c r="IEC13" s="617"/>
      <c r="IED13" s="617"/>
      <c r="IEE13" s="617"/>
      <c r="IEF13" s="617"/>
      <c r="IEG13" s="617"/>
      <c r="IEH13" s="617"/>
      <c r="IEI13" s="617"/>
      <c r="IEJ13" s="617"/>
      <c r="IEK13" s="617"/>
      <c r="IEL13" s="617"/>
      <c r="IEM13" s="617"/>
      <c r="IEN13" s="617"/>
      <c r="IEO13" s="617"/>
      <c r="IEP13" s="617"/>
      <c r="IEQ13" s="617"/>
      <c r="IER13" s="617"/>
      <c r="IES13" s="617"/>
      <c r="IET13" s="617"/>
      <c r="IEU13" s="617"/>
      <c r="IEV13" s="617"/>
      <c r="IEW13" s="617"/>
      <c r="IEX13" s="617"/>
      <c r="IEY13" s="617"/>
      <c r="IEZ13" s="617"/>
      <c r="IFA13" s="617"/>
      <c r="IFB13" s="617"/>
      <c r="IFC13" s="617"/>
      <c r="IFD13" s="617"/>
      <c r="IFE13" s="617"/>
      <c r="IFF13" s="617"/>
      <c r="IFG13" s="617"/>
      <c r="IFH13" s="617"/>
      <c r="IFI13" s="617"/>
      <c r="IFJ13" s="617"/>
      <c r="IFK13" s="617"/>
      <c r="IFL13" s="617"/>
      <c r="IFM13" s="617"/>
      <c r="IFN13" s="617"/>
      <c r="IFO13" s="617"/>
      <c r="IFP13" s="617"/>
      <c r="IFQ13" s="617"/>
      <c r="IFR13" s="617"/>
      <c r="IFS13" s="617"/>
      <c r="IFT13" s="617"/>
      <c r="IFU13" s="617"/>
      <c r="IFV13" s="617"/>
      <c r="IFW13" s="617"/>
      <c r="IFX13" s="617"/>
      <c r="IFY13" s="617"/>
      <c r="IFZ13" s="617"/>
      <c r="IGA13" s="617"/>
      <c r="IGB13" s="617"/>
      <c r="IGC13" s="617"/>
      <c r="IGD13" s="617"/>
      <c r="IGE13" s="617"/>
      <c r="IGF13" s="617"/>
      <c r="IGG13" s="617"/>
      <c r="IGH13" s="617"/>
      <c r="IGI13" s="617"/>
      <c r="IGJ13" s="617"/>
      <c r="IGK13" s="617"/>
      <c r="IGL13" s="617"/>
      <c r="IGM13" s="617"/>
      <c r="IGN13" s="617"/>
      <c r="IGO13" s="617"/>
      <c r="IGP13" s="617"/>
      <c r="IGQ13" s="617"/>
      <c r="IGR13" s="617"/>
      <c r="IGS13" s="617"/>
      <c r="IGT13" s="617"/>
      <c r="IGU13" s="617"/>
      <c r="IGV13" s="617"/>
      <c r="IGW13" s="617"/>
      <c r="IGX13" s="617"/>
      <c r="IGY13" s="617"/>
      <c r="IGZ13" s="617"/>
      <c r="IHA13" s="617"/>
      <c r="IHB13" s="617"/>
      <c r="IHC13" s="617"/>
      <c r="IHD13" s="617"/>
      <c r="IHE13" s="617"/>
      <c r="IHF13" s="617"/>
      <c r="IHG13" s="617"/>
      <c r="IHH13" s="617"/>
      <c r="IHI13" s="617"/>
      <c r="IHJ13" s="617"/>
      <c r="IHK13" s="617"/>
      <c r="IHL13" s="617"/>
      <c r="IHM13" s="617"/>
      <c r="IHN13" s="617"/>
      <c r="IHO13" s="617"/>
      <c r="IHP13" s="617"/>
      <c r="IHQ13" s="617"/>
      <c r="IHR13" s="617"/>
      <c r="IHS13" s="617"/>
      <c r="IHT13" s="617"/>
      <c r="IHU13" s="617"/>
      <c r="IHV13" s="617"/>
      <c r="IHW13" s="617"/>
      <c r="IHX13" s="617"/>
      <c r="IHY13" s="617"/>
      <c r="IHZ13" s="617"/>
      <c r="IIA13" s="617"/>
      <c r="IIB13" s="617"/>
      <c r="IIC13" s="617"/>
      <c r="IID13" s="617"/>
      <c r="IIE13" s="617"/>
      <c r="IIF13" s="617"/>
      <c r="IIG13" s="617"/>
      <c r="IIH13" s="617"/>
      <c r="III13" s="617"/>
      <c r="IIJ13" s="617"/>
      <c r="IIK13" s="617"/>
      <c r="IIL13" s="617"/>
      <c r="IIM13" s="617"/>
      <c r="IIN13" s="617"/>
      <c r="IIO13" s="617"/>
      <c r="IIP13" s="617"/>
      <c r="IIQ13" s="617"/>
      <c r="IIR13" s="617"/>
      <c r="IIS13" s="617"/>
      <c r="IIT13" s="617"/>
      <c r="IIU13" s="617"/>
      <c r="IIV13" s="617"/>
      <c r="IIW13" s="617"/>
      <c r="IIX13" s="617"/>
      <c r="IIY13" s="617"/>
      <c r="IIZ13" s="617"/>
      <c r="IJA13" s="617"/>
      <c r="IJB13" s="617"/>
      <c r="IJC13" s="617"/>
      <c r="IJD13" s="617"/>
      <c r="IJE13" s="617"/>
      <c r="IJF13" s="617"/>
      <c r="IJG13" s="617"/>
      <c r="IJH13" s="617"/>
      <c r="IJI13" s="617"/>
      <c r="IJJ13" s="617"/>
      <c r="IJK13" s="617"/>
      <c r="IJL13" s="617"/>
      <c r="IJM13" s="617"/>
      <c r="IJN13" s="617"/>
      <c r="IJO13" s="617"/>
      <c r="IJP13" s="617"/>
      <c r="IJQ13" s="617"/>
      <c r="IJR13" s="617"/>
      <c r="IJS13" s="617"/>
      <c r="IJT13" s="617"/>
      <c r="IJU13" s="617"/>
      <c r="IJV13" s="617"/>
      <c r="IJW13" s="617"/>
      <c r="IJX13" s="617"/>
      <c r="IJY13" s="617"/>
      <c r="IJZ13" s="617"/>
      <c r="IKA13" s="617"/>
      <c r="IKB13" s="617"/>
      <c r="IKC13" s="617"/>
      <c r="IKD13" s="617"/>
      <c r="IKE13" s="617"/>
      <c r="IKF13" s="617"/>
      <c r="IKG13" s="617"/>
      <c r="IKH13" s="617"/>
      <c r="IKI13" s="617"/>
      <c r="IKJ13" s="617"/>
      <c r="IKK13" s="617"/>
      <c r="IKL13" s="617"/>
      <c r="IKM13" s="617"/>
      <c r="IKN13" s="617"/>
      <c r="IKO13" s="617"/>
      <c r="IKP13" s="617"/>
      <c r="IKQ13" s="617"/>
      <c r="IKR13" s="617"/>
      <c r="IKS13" s="617"/>
      <c r="IKT13" s="617"/>
      <c r="IKU13" s="617"/>
      <c r="IKV13" s="617"/>
      <c r="IKW13" s="617"/>
      <c r="IKX13" s="617"/>
      <c r="IKY13" s="617"/>
      <c r="IKZ13" s="617"/>
      <c r="ILA13" s="617"/>
      <c r="ILB13" s="617"/>
      <c r="ILC13" s="617"/>
      <c r="ILD13" s="617"/>
      <c r="ILE13" s="617"/>
      <c r="ILF13" s="617"/>
      <c r="ILG13" s="617"/>
      <c r="ILH13" s="617"/>
      <c r="ILI13" s="617"/>
      <c r="ILJ13" s="617"/>
      <c r="ILK13" s="617"/>
      <c r="ILL13" s="617"/>
      <c r="ILM13" s="617"/>
      <c r="ILN13" s="617"/>
      <c r="ILO13" s="617"/>
      <c r="ILP13" s="617"/>
      <c r="ILQ13" s="617"/>
      <c r="ILR13" s="617"/>
      <c r="ILS13" s="617"/>
      <c r="ILT13" s="617"/>
      <c r="ILU13" s="617"/>
      <c r="ILV13" s="617"/>
      <c r="ILW13" s="617"/>
      <c r="ILX13" s="617"/>
      <c r="ILY13" s="617"/>
      <c r="ILZ13" s="617"/>
      <c r="IMA13" s="617"/>
      <c r="IMB13" s="617"/>
      <c r="IMC13" s="617"/>
      <c r="IMD13" s="617"/>
      <c r="IME13" s="617"/>
      <c r="IMF13" s="617"/>
      <c r="IMG13" s="617"/>
      <c r="IMH13" s="617"/>
      <c r="IMI13" s="617"/>
      <c r="IMJ13" s="617"/>
      <c r="IMK13" s="617"/>
      <c r="IML13" s="617"/>
      <c r="IMM13" s="617"/>
      <c r="IMN13" s="617"/>
      <c r="IMO13" s="617"/>
      <c r="IMP13" s="617"/>
      <c r="IMQ13" s="617"/>
      <c r="IMR13" s="617"/>
      <c r="IMS13" s="617"/>
      <c r="IMT13" s="617"/>
      <c r="IMU13" s="617"/>
      <c r="IMV13" s="617"/>
      <c r="IMW13" s="617"/>
      <c r="IMX13" s="617"/>
      <c r="IMY13" s="617"/>
      <c r="IMZ13" s="617"/>
      <c r="INA13" s="617"/>
      <c r="INB13" s="617"/>
      <c r="INC13" s="617"/>
      <c r="IND13" s="617"/>
      <c r="INE13" s="617"/>
      <c r="INF13" s="617"/>
      <c r="ING13" s="617"/>
      <c r="INH13" s="617"/>
      <c r="INI13" s="617"/>
      <c r="INJ13" s="617"/>
      <c r="INK13" s="617"/>
      <c r="INL13" s="617"/>
      <c r="INM13" s="617"/>
      <c r="INN13" s="617"/>
      <c r="INO13" s="617"/>
      <c r="INP13" s="617"/>
      <c r="INQ13" s="617"/>
      <c r="INR13" s="617"/>
      <c r="INS13" s="617"/>
      <c r="INT13" s="617"/>
      <c r="INU13" s="617"/>
      <c r="INV13" s="617"/>
      <c r="INW13" s="617"/>
      <c r="INX13" s="617"/>
      <c r="INY13" s="617"/>
      <c r="INZ13" s="617"/>
      <c r="IOA13" s="617"/>
      <c r="IOB13" s="617"/>
      <c r="IOC13" s="617"/>
      <c r="IOD13" s="617"/>
      <c r="IOE13" s="617"/>
      <c r="IOF13" s="617"/>
      <c r="IOG13" s="617"/>
      <c r="IOH13" s="617"/>
      <c r="IOI13" s="617"/>
      <c r="IOJ13" s="617"/>
      <c r="IOK13" s="617"/>
      <c r="IOL13" s="617"/>
      <c r="IOM13" s="617"/>
      <c r="ION13" s="617"/>
      <c r="IOO13" s="617"/>
      <c r="IOP13" s="617"/>
      <c r="IOQ13" s="617"/>
      <c r="IOR13" s="617"/>
      <c r="IOS13" s="617"/>
      <c r="IOT13" s="617"/>
      <c r="IOU13" s="617"/>
      <c r="IOV13" s="617"/>
      <c r="IOW13" s="617"/>
      <c r="IOX13" s="617"/>
      <c r="IOY13" s="617"/>
      <c r="IOZ13" s="617"/>
      <c r="IPA13" s="617"/>
      <c r="IPB13" s="617"/>
      <c r="IPC13" s="617"/>
      <c r="IPD13" s="617"/>
      <c r="IPE13" s="617"/>
      <c r="IPF13" s="617"/>
      <c r="IPG13" s="617"/>
      <c r="IPH13" s="617"/>
      <c r="IPI13" s="617"/>
      <c r="IPJ13" s="617"/>
      <c r="IPK13" s="617"/>
      <c r="IPL13" s="617"/>
      <c r="IPM13" s="617"/>
      <c r="IPN13" s="617"/>
      <c r="IPO13" s="617"/>
      <c r="IPP13" s="617"/>
      <c r="IPQ13" s="617"/>
      <c r="IPR13" s="617"/>
      <c r="IPS13" s="617"/>
      <c r="IPT13" s="617"/>
      <c r="IPU13" s="617"/>
      <c r="IPV13" s="617"/>
      <c r="IPW13" s="617"/>
      <c r="IPX13" s="617"/>
      <c r="IPY13" s="617"/>
      <c r="IPZ13" s="617"/>
      <c r="IQA13" s="617"/>
      <c r="IQB13" s="617"/>
      <c r="IQC13" s="617"/>
      <c r="IQD13" s="617"/>
      <c r="IQE13" s="617"/>
      <c r="IQF13" s="617"/>
      <c r="IQG13" s="617"/>
      <c r="IQH13" s="617"/>
      <c r="IQI13" s="617"/>
      <c r="IQJ13" s="617"/>
      <c r="IQK13" s="617"/>
      <c r="IQL13" s="617"/>
      <c r="IQM13" s="617"/>
      <c r="IQN13" s="617"/>
      <c r="IQO13" s="617"/>
      <c r="IQP13" s="617"/>
      <c r="IQQ13" s="617"/>
      <c r="IQR13" s="617"/>
      <c r="IQS13" s="617"/>
      <c r="IQT13" s="617"/>
      <c r="IQU13" s="617"/>
      <c r="IQV13" s="617"/>
      <c r="IQW13" s="617"/>
      <c r="IQX13" s="617"/>
      <c r="IQY13" s="617"/>
      <c r="IQZ13" s="617"/>
      <c r="IRA13" s="617"/>
      <c r="IRB13" s="617"/>
      <c r="IRC13" s="617"/>
      <c r="IRD13" s="617"/>
      <c r="IRE13" s="617"/>
      <c r="IRF13" s="617"/>
      <c r="IRG13" s="617"/>
      <c r="IRH13" s="617"/>
      <c r="IRI13" s="617"/>
      <c r="IRJ13" s="617"/>
      <c r="IRK13" s="617"/>
      <c r="IRL13" s="617"/>
      <c r="IRM13" s="617"/>
      <c r="IRN13" s="617"/>
      <c r="IRO13" s="617"/>
      <c r="IRP13" s="617"/>
      <c r="IRQ13" s="617"/>
      <c r="IRR13" s="617"/>
      <c r="IRS13" s="617"/>
      <c r="IRT13" s="617"/>
      <c r="IRU13" s="617"/>
      <c r="IRV13" s="617"/>
      <c r="IRW13" s="617"/>
      <c r="IRX13" s="617"/>
      <c r="IRY13" s="617"/>
      <c r="IRZ13" s="617"/>
      <c r="ISA13" s="617"/>
      <c r="ISB13" s="617"/>
      <c r="ISC13" s="617"/>
      <c r="ISD13" s="617"/>
      <c r="ISE13" s="617"/>
      <c r="ISF13" s="617"/>
      <c r="ISG13" s="617"/>
      <c r="ISH13" s="617"/>
      <c r="ISI13" s="617"/>
      <c r="ISJ13" s="617"/>
      <c r="ISK13" s="617"/>
      <c r="ISL13" s="617"/>
      <c r="ISM13" s="617"/>
      <c r="ISN13" s="617"/>
      <c r="ISO13" s="617"/>
      <c r="ISP13" s="617"/>
      <c r="ISQ13" s="617"/>
      <c r="ISR13" s="617"/>
      <c r="ISS13" s="617"/>
      <c r="IST13" s="617"/>
      <c r="ISU13" s="617"/>
      <c r="ISV13" s="617"/>
      <c r="ISW13" s="617"/>
      <c r="ISX13" s="617"/>
      <c r="ISY13" s="617"/>
      <c r="ISZ13" s="617"/>
      <c r="ITA13" s="617"/>
      <c r="ITB13" s="617"/>
      <c r="ITC13" s="617"/>
      <c r="ITD13" s="617"/>
      <c r="ITE13" s="617"/>
      <c r="ITF13" s="617"/>
      <c r="ITG13" s="617"/>
      <c r="ITH13" s="617"/>
      <c r="ITI13" s="617"/>
      <c r="ITJ13" s="617"/>
      <c r="ITK13" s="617"/>
      <c r="ITL13" s="617"/>
      <c r="ITM13" s="617"/>
      <c r="ITN13" s="617"/>
      <c r="ITO13" s="617"/>
      <c r="ITP13" s="617"/>
      <c r="ITQ13" s="617"/>
      <c r="ITR13" s="617"/>
      <c r="ITS13" s="617"/>
      <c r="ITT13" s="617"/>
      <c r="ITU13" s="617"/>
      <c r="ITV13" s="617"/>
      <c r="ITW13" s="617"/>
      <c r="ITX13" s="617"/>
      <c r="ITY13" s="617"/>
      <c r="ITZ13" s="617"/>
      <c r="IUA13" s="617"/>
      <c r="IUB13" s="617"/>
      <c r="IUC13" s="617"/>
      <c r="IUD13" s="617"/>
      <c r="IUE13" s="617"/>
      <c r="IUF13" s="617"/>
      <c r="IUG13" s="617"/>
      <c r="IUH13" s="617"/>
      <c r="IUI13" s="617"/>
      <c r="IUJ13" s="617"/>
      <c r="IUK13" s="617"/>
      <c r="IUL13" s="617"/>
      <c r="IUM13" s="617"/>
      <c r="IUN13" s="617"/>
      <c r="IUO13" s="617"/>
      <c r="IUP13" s="617"/>
      <c r="IUQ13" s="617"/>
      <c r="IUR13" s="617"/>
      <c r="IUS13" s="617"/>
      <c r="IUT13" s="617"/>
      <c r="IUU13" s="617"/>
      <c r="IUV13" s="617"/>
      <c r="IUW13" s="617"/>
      <c r="IUX13" s="617"/>
      <c r="IUY13" s="617"/>
      <c r="IUZ13" s="617"/>
      <c r="IVA13" s="617"/>
      <c r="IVB13" s="617"/>
      <c r="IVC13" s="617"/>
      <c r="IVD13" s="617"/>
      <c r="IVE13" s="617"/>
      <c r="IVF13" s="617"/>
      <c r="IVG13" s="617"/>
      <c r="IVH13" s="617"/>
      <c r="IVI13" s="617"/>
      <c r="IVJ13" s="617"/>
      <c r="IVK13" s="617"/>
      <c r="IVL13" s="617"/>
      <c r="IVM13" s="617"/>
      <c r="IVN13" s="617"/>
      <c r="IVO13" s="617"/>
      <c r="IVP13" s="617"/>
      <c r="IVQ13" s="617"/>
      <c r="IVR13" s="617"/>
      <c r="IVS13" s="617"/>
      <c r="IVT13" s="617"/>
      <c r="IVU13" s="617"/>
      <c r="IVV13" s="617"/>
      <c r="IVW13" s="617"/>
      <c r="IVX13" s="617"/>
      <c r="IVY13" s="617"/>
      <c r="IVZ13" s="617"/>
      <c r="IWA13" s="617"/>
      <c r="IWB13" s="617"/>
      <c r="IWC13" s="617"/>
      <c r="IWD13" s="617"/>
      <c r="IWE13" s="617"/>
      <c r="IWF13" s="617"/>
      <c r="IWG13" s="617"/>
      <c r="IWH13" s="617"/>
      <c r="IWI13" s="617"/>
      <c r="IWJ13" s="617"/>
      <c r="IWK13" s="617"/>
      <c r="IWL13" s="617"/>
      <c r="IWM13" s="617"/>
      <c r="IWN13" s="617"/>
      <c r="IWO13" s="617"/>
      <c r="IWP13" s="617"/>
      <c r="IWQ13" s="617"/>
      <c r="IWR13" s="617"/>
      <c r="IWS13" s="617"/>
      <c r="IWT13" s="617"/>
      <c r="IWU13" s="617"/>
      <c r="IWV13" s="617"/>
      <c r="IWW13" s="617"/>
      <c r="IWX13" s="617"/>
      <c r="IWY13" s="617"/>
      <c r="IWZ13" s="617"/>
      <c r="IXA13" s="617"/>
      <c r="IXB13" s="617"/>
      <c r="IXC13" s="617"/>
      <c r="IXD13" s="617"/>
      <c r="IXE13" s="617"/>
      <c r="IXF13" s="617"/>
      <c r="IXG13" s="617"/>
      <c r="IXH13" s="617"/>
      <c r="IXI13" s="617"/>
      <c r="IXJ13" s="617"/>
      <c r="IXK13" s="617"/>
      <c r="IXL13" s="617"/>
      <c r="IXM13" s="617"/>
      <c r="IXN13" s="617"/>
      <c r="IXO13" s="617"/>
      <c r="IXP13" s="617"/>
      <c r="IXQ13" s="617"/>
      <c r="IXR13" s="617"/>
      <c r="IXS13" s="617"/>
      <c r="IXT13" s="617"/>
      <c r="IXU13" s="617"/>
      <c r="IXV13" s="617"/>
      <c r="IXW13" s="617"/>
      <c r="IXX13" s="617"/>
      <c r="IXY13" s="617"/>
      <c r="IXZ13" s="617"/>
      <c r="IYA13" s="617"/>
      <c r="IYB13" s="617"/>
      <c r="IYC13" s="617"/>
      <c r="IYD13" s="617"/>
      <c r="IYE13" s="617"/>
      <c r="IYF13" s="617"/>
      <c r="IYG13" s="617"/>
      <c r="IYH13" s="617"/>
      <c r="IYI13" s="617"/>
      <c r="IYJ13" s="617"/>
      <c r="IYK13" s="617"/>
      <c r="IYL13" s="617"/>
      <c r="IYM13" s="617"/>
      <c r="IYN13" s="617"/>
      <c r="IYO13" s="617"/>
      <c r="IYP13" s="617"/>
      <c r="IYQ13" s="617"/>
      <c r="IYR13" s="617"/>
      <c r="IYS13" s="617"/>
      <c r="IYT13" s="617"/>
      <c r="IYU13" s="617"/>
      <c r="IYV13" s="617"/>
      <c r="IYW13" s="617"/>
      <c r="IYX13" s="617"/>
      <c r="IYY13" s="617"/>
      <c r="IYZ13" s="617"/>
      <c r="IZA13" s="617"/>
      <c r="IZB13" s="617"/>
      <c r="IZC13" s="617"/>
      <c r="IZD13" s="617"/>
      <c r="IZE13" s="617"/>
      <c r="IZF13" s="617"/>
      <c r="IZG13" s="617"/>
      <c r="IZH13" s="617"/>
      <c r="IZI13" s="617"/>
      <c r="IZJ13" s="617"/>
      <c r="IZK13" s="617"/>
      <c r="IZL13" s="617"/>
      <c r="IZM13" s="617"/>
      <c r="IZN13" s="617"/>
      <c r="IZO13" s="617"/>
      <c r="IZP13" s="617"/>
      <c r="IZQ13" s="617"/>
      <c r="IZR13" s="617"/>
      <c r="IZS13" s="617"/>
      <c r="IZT13" s="617"/>
      <c r="IZU13" s="617"/>
      <c r="IZV13" s="617"/>
      <c r="IZW13" s="617"/>
      <c r="IZX13" s="617"/>
      <c r="IZY13" s="617"/>
      <c r="IZZ13" s="617"/>
      <c r="JAA13" s="617"/>
      <c r="JAB13" s="617"/>
      <c r="JAC13" s="617"/>
      <c r="JAD13" s="617"/>
      <c r="JAE13" s="617"/>
      <c r="JAF13" s="617"/>
      <c r="JAG13" s="617"/>
      <c r="JAH13" s="617"/>
      <c r="JAI13" s="617"/>
      <c r="JAJ13" s="617"/>
      <c r="JAK13" s="617"/>
      <c r="JAL13" s="617"/>
      <c r="JAM13" s="617"/>
      <c r="JAN13" s="617"/>
      <c r="JAO13" s="617"/>
      <c r="JAP13" s="617"/>
      <c r="JAQ13" s="617"/>
      <c r="JAR13" s="617"/>
      <c r="JAS13" s="617"/>
      <c r="JAT13" s="617"/>
      <c r="JAU13" s="617"/>
      <c r="JAV13" s="617"/>
      <c r="JAW13" s="617"/>
      <c r="JAX13" s="617"/>
      <c r="JAY13" s="617"/>
      <c r="JAZ13" s="617"/>
      <c r="JBA13" s="617"/>
      <c r="JBB13" s="617"/>
      <c r="JBC13" s="617"/>
      <c r="JBD13" s="617"/>
      <c r="JBE13" s="617"/>
      <c r="JBF13" s="617"/>
      <c r="JBG13" s="617"/>
      <c r="JBH13" s="617"/>
      <c r="JBI13" s="617"/>
      <c r="JBJ13" s="617"/>
      <c r="JBK13" s="617"/>
      <c r="JBL13" s="617"/>
      <c r="JBM13" s="617"/>
      <c r="JBN13" s="617"/>
      <c r="JBO13" s="617"/>
      <c r="JBP13" s="617"/>
      <c r="JBQ13" s="617"/>
      <c r="JBR13" s="617"/>
      <c r="JBS13" s="617"/>
      <c r="JBT13" s="617"/>
      <c r="JBU13" s="617"/>
      <c r="JBV13" s="617"/>
      <c r="JBW13" s="617"/>
      <c r="JBX13" s="617"/>
      <c r="JBY13" s="617"/>
      <c r="JBZ13" s="617"/>
      <c r="JCA13" s="617"/>
      <c r="JCB13" s="617"/>
      <c r="JCC13" s="617"/>
      <c r="JCD13" s="617"/>
      <c r="JCE13" s="617"/>
      <c r="JCF13" s="617"/>
      <c r="JCG13" s="617"/>
      <c r="JCH13" s="617"/>
      <c r="JCI13" s="617"/>
      <c r="JCJ13" s="617"/>
      <c r="JCK13" s="617"/>
      <c r="JCL13" s="617"/>
      <c r="JCM13" s="617"/>
      <c r="JCN13" s="617"/>
      <c r="JCO13" s="617"/>
      <c r="JCP13" s="617"/>
      <c r="JCQ13" s="617"/>
      <c r="JCR13" s="617"/>
      <c r="JCS13" s="617"/>
      <c r="JCT13" s="617"/>
      <c r="JCU13" s="617"/>
      <c r="JCV13" s="617"/>
      <c r="JCW13" s="617"/>
      <c r="JCX13" s="617"/>
      <c r="JCY13" s="617"/>
      <c r="JCZ13" s="617"/>
      <c r="JDA13" s="617"/>
      <c r="JDB13" s="617"/>
      <c r="JDC13" s="617"/>
      <c r="JDD13" s="617"/>
      <c r="JDE13" s="617"/>
      <c r="JDF13" s="617"/>
      <c r="JDG13" s="617"/>
      <c r="JDH13" s="617"/>
      <c r="JDI13" s="617"/>
      <c r="JDJ13" s="617"/>
      <c r="JDK13" s="617"/>
      <c r="JDL13" s="617"/>
      <c r="JDM13" s="617"/>
      <c r="JDN13" s="617"/>
      <c r="JDO13" s="617"/>
      <c r="JDP13" s="617"/>
      <c r="JDQ13" s="617"/>
      <c r="JDR13" s="617"/>
      <c r="JDS13" s="617"/>
      <c r="JDT13" s="617"/>
      <c r="JDU13" s="617"/>
      <c r="JDV13" s="617"/>
      <c r="JDW13" s="617"/>
      <c r="JDX13" s="617"/>
      <c r="JDY13" s="617"/>
      <c r="JDZ13" s="617"/>
      <c r="JEA13" s="617"/>
      <c r="JEB13" s="617"/>
      <c r="JEC13" s="617"/>
      <c r="JED13" s="617"/>
      <c r="JEE13" s="617"/>
      <c r="JEF13" s="617"/>
      <c r="JEG13" s="617"/>
      <c r="JEH13" s="617"/>
      <c r="JEI13" s="617"/>
      <c r="JEJ13" s="617"/>
      <c r="JEK13" s="617"/>
      <c r="JEL13" s="617"/>
      <c r="JEM13" s="617"/>
      <c r="JEN13" s="617"/>
      <c r="JEO13" s="617"/>
      <c r="JEP13" s="617"/>
      <c r="JEQ13" s="617"/>
      <c r="JER13" s="617"/>
      <c r="JES13" s="617"/>
      <c r="JET13" s="617"/>
      <c r="JEU13" s="617"/>
      <c r="JEV13" s="617"/>
      <c r="JEW13" s="617"/>
      <c r="JEX13" s="617"/>
      <c r="JEY13" s="617"/>
      <c r="JEZ13" s="617"/>
      <c r="JFA13" s="617"/>
      <c r="JFB13" s="617"/>
      <c r="JFC13" s="617"/>
      <c r="JFD13" s="617"/>
      <c r="JFE13" s="617"/>
      <c r="JFF13" s="617"/>
      <c r="JFG13" s="617"/>
      <c r="JFH13" s="617"/>
      <c r="JFI13" s="617"/>
      <c r="JFJ13" s="617"/>
      <c r="JFK13" s="617"/>
      <c r="JFL13" s="617"/>
      <c r="JFM13" s="617"/>
      <c r="JFN13" s="617"/>
      <c r="JFO13" s="617"/>
      <c r="JFP13" s="617"/>
      <c r="JFQ13" s="617"/>
      <c r="JFR13" s="617"/>
      <c r="JFS13" s="617"/>
      <c r="JFT13" s="617"/>
      <c r="JFU13" s="617"/>
      <c r="JFV13" s="617"/>
      <c r="JFW13" s="617"/>
      <c r="JFX13" s="617"/>
      <c r="JFY13" s="617"/>
      <c r="JFZ13" s="617"/>
      <c r="JGA13" s="617"/>
      <c r="JGB13" s="617"/>
      <c r="JGC13" s="617"/>
      <c r="JGD13" s="617"/>
      <c r="JGE13" s="617"/>
      <c r="JGF13" s="617"/>
      <c r="JGG13" s="617"/>
      <c r="JGH13" s="617"/>
      <c r="JGI13" s="617"/>
      <c r="JGJ13" s="617"/>
      <c r="JGK13" s="617"/>
      <c r="JGL13" s="617"/>
      <c r="JGM13" s="617"/>
      <c r="JGN13" s="617"/>
      <c r="JGO13" s="617"/>
      <c r="JGP13" s="617"/>
      <c r="JGQ13" s="617"/>
      <c r="JGR13" s="617"/>
      <c r="JGS13" s="617"/>
      <c r="JGT13" s="617"/>
      <c r="JGU13" s="617"/>
      <c r="JGV13" s="617"/>
      <c r="JGW13" s="617"/>
      <c r="JGX13" s="617"/>
      <c r="JGY13" s="617"/>
      <c r="JGZ13" s="617"/>
      <c r="JHA13" s="617"/>
      <c r="JHB13" s="617"/>
      <c r="JHC13" s="617"/>
      <c r="JHD13" s="617"/>
      <c r="JHE13" s="617"/>
      <c r="JHF13" s="617"/>
      <c r="JHG13" s="617"/>
      <c r="JHH13" s="617"/>
      <c r="JHI13" s="617"/>
      <c r="JHJ13" s="617"/>
      <c r="JHK13" s="617"/>
      <c r="JHL13" s="617"/>
      <c r="JHM13" s="617"/>
      <c r="JHN13" s="617"/>
      <c r="JHO13" s="617"/>
      <c r="JHP13" s="617"/>
      <c r="JHQ13" s="617"/>
      <c r="JHR13" s="617"/>
      <c r="JHS13" s="617"/>
      <c r="JHT13" s="617"/>
      <c r="JHU13" s="617"/>
      <c r="JHV13" s="617"/>
      <c r="JHW13" s="617"/>
      <c r="JHX13" s="617"/>
      <c r="JHY13" s="617"/>
      <c r="JHZ13" s="617"/>
      <c r="JIA13" s="617"/>
      <c r="JIB13" s="617"/>
      <c r="JIC13" s="617"/>
      <c r="JID13" s="617"/>
      <c r="JIE13" s="617"/>
      <c r="JIF13" s="617"/>
      <c r="JIG13" s="617"/>
      <c r="JIH13" s="617"/>
      <c r="JII13" s="617"/>
      <c r="JIJ13" s="617"/>
      <c r="JIK13" s="617"/>
      <c r="JIL13" s="617"/>
      <c r="JIM13" s="617"/>
      <c r="JIN13" s="617"/>
      <c r="JIO13" s="617"/>
      <c r="JIP13" s="617"/>
      <c r="JIQ13" s="617"/>
      <c r="JIR13" s="617"/>
      <c r="JIS13" s="617"/>
      <c r="JIT13" s="617"/>
      <c r="JIU13" s="617"/>
      <c r="JIV13" s="617"/>
      <c r="JIW13" s="617"/>
      <c r="JIX13" s="617"/>
      <c r="JIY13" s="617"/>
      <c r="JIZ13" s="617"/>
      <c r="JJA13" s="617"/>
      <c r="JJB13" s="617"/>
      <c r="JJC13" s="617"/>
      <c r="JJD13" s="617"/>
      <c r="JJE13" s="617"/>
      <c r="JJF13" s="617"/>
      <c r="JJG13" s="617"/>
      <c r="JJH13" s="617"/>
      <c r="JJI13" s="617"/>
      <c r="JJJ13" s="617"/>
      <c r="JJK13" s="617"/>
      <c r="JJL13" s="617"/>
      <c r="JJM13" s="617"/>
      <c r="JJN13" s="617"/>
      <c r="JJO13" s="617"/>
      <c r="JJP13" s="617"/>
      <c r="JJQ13" s="617"/>
      <c r="JJR13" s="617"/>
      <c r="JJS13" s="617"/>
      <c r="JJT13" s="617"/>
      <c r="JJU13" s="617"/>
      <c r="JJV13" s="617"/>
      <c r="JJW13" s="617"/>
      <c r="JJX13" s="617"/>
      <c r="JJY13" s="617"/>
      <c r="JJZ13" s="617"/>
      <c r="JKA13" s="617"/>
      <c r="JKB13" s="617"/>
      <c r="JKC13" s="617"/>
      <c r="JKD13" s="617"/>
      <c r="JKE13" s="617"/>
      <c r="JKF13" s="617"/>
      <c r="JKG13" s="617"/>
      <c r="JKH13" s="617"/>
      <c r="JKI13" s="617"/>
      <c r="JKJ13" s="617"/>
      <c r="JKK13" s="617"/>
      <c r="JKL13" s="617"/>
      <c r="JKM13" s="617"/>
      <c r="JKN13" s="617"/>
      <c r="JKO13" s="617"/>
      <c r="JKP13" s="617"/>
      <c r="JKQ13" s="617"/>
      <c r="JKR13" s="617"/>
      <c r="JKS13" s="617"/>
      <c r="JKT13" s="617"/>
      <c r="JKU13" s="617"/>
      <c r="JKV13" s="617"/>
      <c r="JKW13" s="617"/>
      <c r="JKX13" s="617"/>
      <c r="JKY13" s="617"/>
      <c r="JKZ13" s="617"/>
      <c r="JLA13" s="617"/>
      <c r="JLB13" s="617"/>
      <c r="JLC13" s="617"/>
      <c r="JLD13" s="617"/>
      <c r="JLE13" s="617"/>
      <c r="JLF13" s="617"/>
      <c r="JLG13" s="617"/>
      <c r="JLH13" s="617"/>
      <c r="JLI13" s="617"/>
      <c r="JLJ13" s="617"/>
      <c r="JLK13" s="617"/>
      <c r="JLL13" s="617"/>
      <c r="JLM13" s="617"/>
      <c r="JLN13" s="617"/>
      <c r="JLO13" s="617"/>
      <c r="JLP13" s="617"/>
      <c r="JLQ13" s="617"/>
      <c r="JLR13" s="617"/>
      <c r="JLS13" s="617"/>
      <c r="JLT13" s="617"/>
      <c r="JLU13" s="617"/>
      <c r="JLV13" s="617"/>
      <c r="JLW13" s="617"/>
      <c r="JLX13" s="617"/>
      <c r="JLY13" s="617"/>
      <c r="JLZ13" s="617"/>
      <c r="JMA13" s="617"/>
      <c r="JMB13" s="617"/>
      <c r="JMC13" s="617"/>
      <c r="JMD13" s="617"/>
      <c r="JME13" s="617"/>
      <c r="JMF13" s="617"/>
      <c r="JMG13" s="617"/>
      <c r="JMH13" s="617"/>
      <c r="JMI13" s="617"/>
      <c r="JMJ13" s="617"/>
      <c r="JMK13" s="617"/>
      <c r="JML13" s="617"/>
      <c r="JMM13" s="617"/>
      <c r="JMN13" s="617"/>
      <c r="JMO13" s="617"/>
      <c r="JMP13" s="617"/>
      <c r="JMQ13" s="617"/>
      <c r="JMR13" s="617"/>
      <c r="JMS13" s="617"/>
      <c r="JMT13" s="617"/>
      <c r="JMU13" s="617"/>
      <c r="JMV13" s="617"/>
      <c r="JMW13" s="617"/>
      <c r="JMX13" s="617"/>
      <c r="JMY13" s="617"/>
      <c r="JMZ13" s="617"/>
      <c r="JNA13" s="617"/>
      <c r="JNB13" s="617"/>
      <c r="JNC13" s="617"/>
      <c r="JND13" s="617"/>
      <c r="JNE13" s="617"/>
      <c r="JNF13" s="617"/>
      <c r="JNG13" s="617"/>
      <c r="JNH13" s="617"/>
      <c r="JNI13" s="617"/>
      <c r="JNJ13" s="617"/>
      <c r="JNK13" s="617"/>
      <c r="JNL13" s="617"/>
      <c r="JNM13" s="617"/>
      <c r="JNN13" s="617"/>
      <c r="JNO13" s="617"/>
      <c r="JNP13" s="617"/>
      <c r="JNQ13" s="617"/>
      <c r="JNR13" s="617"/>
      <c r="JNS13" s="617"/>
      <c r="JNT13" s="617"/>
      <c r="JNU13" s="617"/>
      <c r="JNV13" s="617"/>
      <c r="JNW13" s="617"/>
      <c r="JNX13" s="617"/>
      <c r="JNY13" s="617"/>
      <c r="JNZ13" s="617"/>
      <c r="JOA13" s="617"/>
      <c r="JOB13" s="617"/>
      <c r="JOC13" s="617"/>
      <c r="JOD13" s="617"/>
      <c r="JOE13" s="617"/>
      <c r="JOF13" s="617"/>
      <c r="JOG13" s="617"/>
      <c r="JOH13" s="617"/>
      <c r="JOI13" s="617"/>
      <c r="JOJ13" s="617"/>
      <c r="JOK13" s="617"/>
      <c r="JOL13" s="617"/>
      <c r="JOM13" s="617"/>
      <c r="JON13" s="617"/>
      <c r="JOO13" s="617"/>
      <c r="JOP13" s="617"/>
      <c r="JOQ13" s="617"/>
      <c r="JOR13" s="617"/>
      <c r="JOS13" s="617"/>
      <c r="JOT13" s="617"/>
      <c r="JOU13" s="617"/>
      <c r="JOV13" s="617"/>
      <c r="JOW13" s="617"/>
      <c r="JOX13" s="617"/>
      <c r="JOY13" s="617"/>
      <c r="JOZ13" s="617"/>
      <c r="JPA13" s="617"/>
      <c r="JPB13" s="617"/>
      <c r="JPC13" s="617"/>
      <c r="JPD13" s="617"/>
      <c r="JPE13" s="617"/>
      <c r="JPF13" s="617"/>
      <c r="JPG13" s="617"/>
      <c r="JPH13" s="617"/>
      <c r="JPI13" s="617"/>
      <c r="JPJ13" s="617"/>
      <c r="JPK13" s="617"/>
      <c r="JPL13" s="617"/>
      <c r="JPM13" s="617"/>
      <c r="JPN13" s="617"/>
      <c r="JPO13" s="617"/>
      <c r="JPP13" s="617"/>
      <c r="JPQ13" s="617"/>
      <c r="JPR13" s="617"/>
      <c r="JPS13" s="617"/>
      <c r="JPT13" s="617"/>
      <c r="JPU13" s="617"/>
      <c r="JPV13" s="617"/>
      <c r="JPW13" s="617"/>
      <c r="JPX13" s="617"/>
      <c r="JPY13" s="617"/>
      <c r="JPZ13" s="617"/>
      <c r="JQA13" s="617"/>
      <c r="JQB13" s="617"/>
      <c r="JQC13" s="617"/>
      <c r="JQD13" s="617"/>
      <c r="JQE13" s="617"/>
      <c r="JQF13" s="617"/>
      <c r="JQG13" s="617"/>
      <c r="JQH13" s="617"/>
      <c r="JQI13" s="617"/>
      <c r="JQJ13" s="617"/>
      <c r="JQK13" s="617"/>
      <c r="JQL13" s="617"/>
      <c r="JQM13" s="617"/>
      <c r="JQN13" s="617"/>
      <c r="JQO13" s="617"/>
      <c r="JQP13" s="617"/>
      <c r="JQQ13" s="617"/>
      <c r="JQR13" s="617"/>
      <c r="JQS13" s="617"/>
      <c r="JQT13" s="617"/>
      <c r="JQU13" s="617"/>
      <c r="JQV13" s="617"/>
      <c r="JQW13" s="617"/>
      <c r="JQX13" s="617"/>
      <c r="JQY13" s="617"/>
      <c r="JQZ13" s="617"/>
      <c r="JRA13" s="617"/>
      <c r="JRB13" s="617"/>
      <c r="JRC13" s="617"/>
      <c r="JRD13" s="617"/>
      <c r="JRE13" s="617"/>
      <c r="JRF13" s="617"/>
      <c r="JRG13" s="617"/>
      <c r="JRH13" s="617"/>
      <c r="JRI13" s="617"/>
      <c r="JRJ13" s="617"/>
      <c r="JRK13" s="617"/>
      <c r="JRL13" s="617"/>
      <c r="JRM13" s="617"/>
      <c r="JRN13" s="617"/>
      <c r="JRO13" s="617"/>
      <c r="JRP13" s="617"/>
      <c r="JRQ13" s="617"/>
      <c r="JRR13" s="617"/>
      <c r="JRS13" s="617"/>
      <c r="JRT13" s="617"/>
      <c r="JRU13" s="617"/>
      <c r="JRV13" s="617"/>
      <c r="JRW13" s="617"/>
      <c r="JRX13" s="617"/>
      <c r="JRY13" s="617"/>
      <c r="JRZ13" s="617"/>
      <c r="JSA13" s="617"/>
      <c r="JSB13" s="617"/>
      <c r="JSC13" s="617"/>
      <c r="JSD13" s="617"/>
      <c r="JSE13" s="617"/>
      <c r="JSF13" s="617"/>
      <c r="JSG13" s="617"/>
      <c r="JSH13" s="617"/>
      <c r="JSI13" s="617"/>
      <c r="JSJ13" s="617"/>
      <c r="JSK13" s="617"/>
      <c r="JSL13" s="617"/>
      <c r="JSM13" s="617"/>
      <c r="JSN13" s="617"/>
      <c r="JSO13" s="617"/>
      <c r="JSP13" s="617"/>
      <c r="JSQ13" s="617"/>
      <c r="JSR13" s="617"/>
      <c r="JSS13" s="617"/>
      <c r="JST13" s="617"/>
      <c r="JSU13" s="617"/>
      <c r="JSV13" s="617"/>
      <c r="JSW13" s="617"/>
      <c r="JSX13" s="617"/>
      <c r="JSY13" s="617"/>
      <c r="JSZ13" s="617"/>
      <c r="JTA13" s="617"/>
      <c r="JTB13" s="617"/>
      <c r="JTC13" s="617"/>
      <c r="JTD13" s="617"/>
      <c r="JTE13" s="617"/>
      <c r="JTF13" s="617"/>
      <c r="JTG13" s="617"/>
      <c r="JTH13" s="617"/>
      <c r="JTI13" s="617"/>
      <c r="JTJ13" s="617"/>
      <c r="JTK13" s="617"/>
      <c r="JTL13" s="617"/>
      <c r="JTM13" s="617"/>
      <c r="JTN13" s="617"/>
      <c r="JTO13" s="617"/>
      <c r="JTP13" s="617"/>
      <c r="JTQ13" s="617"/>
      <c r="JTR13" s="617"/>
      <c r="JTS13" s="617"/>
      <c r="JTT13" s="617"/>
      <c r="JTU13" s="617"/>
      <c r="JTV13" s="617"/>
      <c r="JTW13" s="617"/>
      <c r="JTX13" s="617"/>
      <c r="JTY13" s="617"/>
      <c r="JTZ13" s="617"/>
      <c r="JUA13" s="617"/>
      <c r="JUB13" s="617"/>
      <c r="JUC13" s="617"/>
      <c r="JUD13" s="617"/>
      <c r="JUE13" s="617"/>
      <c r="JUF13" s="617"/>
      <c r="JUG13" s="617"/>
      <c r="JUH13" s="617"/>
      <c r="JUI13" s="617"/>
      <c r="JUJ13" s="617"/>
      <c r="JUK13" s="617"/>
      <c r="JUL13" s="617"/>
      <c r="JUM13" s="617"/>
      <c r="JUN13" s="617"/>
      <c r="JUO13" s="617"/>
      <c r="JUP13" s="617"/>
      <c r="JUQ13" s="617"/>
      <c r="JUR13" s="617"/>
      <c r="JUS13" s="617"/>
      <c r="JUT13" s="617"/>
      <c r="JUU13" s="617"/>
      <c r="JUV13" s="617"/>
      <c r="JUW13" s="617"/>
      <c r="JUX13" s="617"/>
      <c r="JUY13" s="617"/>
      <c r="JUZ13" s="617"/>
      <c r="JVA13" s="617"/>
      <c r="JVB13" s="617"/>
      <c r="JVC13" s="617"/>
      <c r="JVD13" s="617"/>
      <c r="JVE13" s="617"/>
      <c r="JVF13" s="617"/>
      <c r="JVG13" s="617"/>
      <c r="JVH13" s="617"/>
      <c r="JVI13" s="617"/>
      <c r="JVJ13" s="617"/>
      <c r="JVK13" s="617"/>
      <c r="JVL13" s="617"/>
      <c r="JVM13" s="617"/>
      <c r="JVN13" s="617"/>
      <c r="JVO13" s="617"/>
      <c r="JVP13" s="617"/>
      <c r="JVQ13" s="617"/>
      <c r="JVR13" s="617"/>
      <c r="JVS13" s="617"/>
      <c r="JVT13" s="617"/>
      <c r="JVU13" s="617"/>
      <c r="JVV13" s="617"/>
      <c r="JVW13" s="617"/>
      <c r="JVX13" s="617"/>
      <c r="JVY13" s="617"/>
      <c r="JVZ13" s="617"/>
      <c r="JWA13" s="617"/>
      <c r="JWB13" s="617"/>
      <c r="JWC13" s="617"/>
      <c r="JWD13" s="617"/>
      <c r="JWE13" s="617"/>
      <c r="JWF13" s="617"/>
      <c r="JWG13" s="617"/>
      <c r="JWH13" s="617"/>
      <c r="JWI13" s="617"/>
      <c r="JWJ13" s="617"/>
      <c r="JWK13" s="617"/>
      <c r="JWL13" s="617"/>
      <c r="JWM13" s="617"/>
      <c r="JWN13" s="617"/>
      <c r="JWO13" s="617"/>
      <c r="JWP13" s="617"/>
      <c r="JWQ13" s="617"/>
      <c r="JWR13" s="617"/>
      <c r="JWS13" s="617"/>
      <c r="JWT13" s="617"/>
      <c r="JWU13" s="617"/>
      <c r="JWV13" s="617"/>
      <c r="JWW13" s="617"/>
      <c r="JWX13" s="617"/>
      <c r="JWY13" s="617"/>
      <c r="JWZ13" s="617"/>
      <c r="JXA13" s="617"/>
      <c r="JXB13" s="617"/>
      <c r="JXC13" s="617"/>
      <c r="JXD13" s="617"/>
      <c r="JXE13" s="617"/>
      <c r="JXF13" s="617"/>
      <c r="JXG13" s="617"/>
      <c r="JXH13" s="617"/>
      <c r="JXI13" s="617"/>
      <c r="JXJ13" s="617"/>
      <c r="JXK13" s="617"/>
      <c r="JXL13" s="617"/>
      <c r="JXM13" s="617"/>
      <c r="JXN13" s="617"/>
      <c r="JXO13" s="617"/>
      <c r="JXP13" s="617"/>
      <c r="JXQ13" s="617"/>
      <c r="JXR13" s="617"/>
      <c r="JXS13" s="617"/>
      <c r="JXT13" s="617"/>
      <c r="JXU13" s="617"/>
      <c r="JXV13" s="617"/>
      <c r="JXW13" s="617"/>
      <c r="JXX13" s="617"/>
      <c r="JXY13" s="617"/>
      <c r="JXZ13" s="617"/>
      <c r="JYA13" s="617"/>
      <c r="JYB13" s="617"/>
      <c r="JYC13" s="617"/>
      <c r="JYD13" s="617"/>
      <c r="JYE13" s="617"/>
      <c r="JYF13" s="617"/>
      <c r="JYG13" s="617"/>
      <c r="JYH13" s="617"/>
      <c r="JYI13" s="617"/>
      <c r="JYJ13" s="617"/>
      <c r="JYK13" s="617"/>
      <c r="JYL13" s="617"/>
      <c r="JYM13" s="617"/>
      <c r="JYN13" s="617"/>
      <c r="JYO13" s="617"/>
      <c r="JYP13" s="617"/>
      <c r="JYQ13" s="617"/>
      <c r="JYR13" s="617"/>
      <c r="JYS13" s="617"/>
      <c r="JYT13" s="617"/>
      <c r="JYU13" s="617"/>
      <c r="JYV13" s="617"/>
      <c r="JYW13" s="617"/>
      <c r="JYX13" s="617"/>
      <c r="JYY13" s="617"/>
      <c r="JYZ13" s="617"/>
      <c r="JZA13" s="617"/>
      <c r="JZB13" s="617"/>
      <c r="JZC13" s="617"/>
      <c r="JZD13" s="617"/>
      <c r="JZE13" s="617"/>
      <c r="JZF13" s="617"/>
      <c r="JZG13" s="617"/>
      <c r="JZH13" s="617"/>
      <c r="JZI13" s="617"/>
      <c r="JZJ13" s="617"/>
      <c r="JZK13" s="617"/>
      <c r="JZL13" s="617"/>
      <c r="JZM13" s="617"/>
      <c r="JZN13" s="617"/>
      <c r="JZO13" s="617"/>
      <c r="JZP13" s="617"/>
      <c r="JZQ13" s="617"/>
      <c r="JZR13" s="617"/>
      <c r="JZS13" s="617"/>
      <c r="JZT13" s="617"/>
      <c r="JZU13" s="617"/>
      <c r="JZV13" s="617"/>
      <c r="JZW13" s="617"/>
      <c r="JZX13" s="617"/>
      <c r="JZY13" s="617"/>
      <c r="JZZ13" s="617"/>
      <c r="KAA13" s="617"/>
      <c r="KAB13" s="617"/>
      <c r="KAC13" s="617"/>
      <c r="KAD13" s="617"/>
      <c r="KAE13" s="617"/>
      <c r="KAF13" s="617"/>
      <c r="KAG13" s="617"/>
      <c r="KAH13" s="617"/>
      <c r="KAI13" s="617"/>
      <c r="KAJ13" s="617"/>
      <c r="KAK13" s="617"/>
      <c r="KAL13" s="617"/>
      <c r="KAM13" s="617"/>
      <c r="KAN13" s="617"/>
      <c r="KAO13" s="617"/>
      <c r="KAP13" s="617"/>
      <c r="KAQ13" s="617"/>
      <c r="KAR13" s="617"/>
      <c r="KAS13" s="617"/>
      <c r="KAT13" s="617"/>
      <c r="KAU13" s="617"/>
      <c r="KAV13" s="617"/>
      <c r="KAW13" s="617"/>
      <c r="KAX13" s="617"/>
      <c r="KAY13" s="617"/>
      <c r="KAZ13" s="617"/>
      <c r="KBA13" s="617"/>
      <c r="KBB13" s="617"/>
      <c r="KBC13" s="617"/>
      <c r="KBD13" s="617"/>
      <c r="KBE13" s="617"/>
      <c r="KBF13" s="617"/>
      <c r="KBG13" s="617"/>
      <c r="KBH13" s="617"/>
      <c r="KBI13" s="617"/>
      <c r="KBJ13" s="617"/>
      <c r="KBK13" s="617"/>
      <c r="KBL13" s="617"/>
      <c r="KBM13" s="617"/>
      <c r="KBN13" s="617"/>
      <c r="KBO13" s="617"/>
      <c r="KBP13" s="617"/>
      <c r="KBQ13" s="617"/>
      <c r="KBR13" s="617"/>
      <c r="KBS13" s="617"/>
      <c r="KBT13" s="617"/>
      <c r="KBU13" s="617"/>
      <c r="KBV13" s="617"/>
      <c r="KBW13" s="617"/>
      <c r="KBX13" s="617"/>
      <c r="KBY13" s="617"/>
      <c r="KBZ13" s="617"/>
      <c r="KCA13" s="617"/>
      <c r="KCB13" s="617"/>
      <c r="KCC13" s="617"/>
      <c r="KCD13" s="617"/>
      <c r="KCE13" s="617"/>
      <c r="KCF13" s="617"/>
      <c r="KCG13" s="617"/>
      <c r="KCH13" s="617"/>
      <c r="KCI13" s="617"/>
      <c r="KCJ13" s="617"/>
      <c r="KCK13" s="617"/>
      <c r="KCL13" s="617"/>
      <c r="KCM13" s="617"/>
      <c r="KCN13" s="617"/>
      <c r="KCO13" s="617"/>
      <c r="KCP13" s="617"/>
      <c r="KCQ13" s="617"/>
      <c r="KCR13" s="617"/>
      <c r="KCS13" s="617"/>
      <c r="KCT13" s="617"/>
      <c r="KCU13" s="617"/>
      <c r="KCV13" s="617"/>
      <c r="KCW13" s="617"/>
      <c r="KCX13" s="617"/>
      <c r="KCY13" s="617"/>
      <c r="KCZ13" s="617"/>
      <c r="KDA13" s="617"/>
      <c r="KDB13" s="617"/>
      <c r="KDC13" s="617"/>
      <c r="KDD13" s="617"/>
      <c r="KDE13" s="617"/>
      <c r="KDF13" s="617"/>
      <c r="KDG13" s="617"/>
      <c r="KDH13" s="617"/>
      <c r="KDI13" s="617"/>
      <c r="KDJ13" s="617"/>
      <c r="KDK13" s="617"/>
      <c r="KDL13" s="617"/>
      <c r="KDM13" s="617"/>
      <c r="KDN13" s="617"/>
      <c r="KDO13" s="617"/>
      <c r="KDP13" s="617"/>
      <c r="KDQ13" s="617"/>
      <c r="KDR13" s="617"/>
      <c r="KDS13" s="617"/>
      <c r="KDT13" s="617"/>
      <c r="KDU13" s="617"/>
      <c r="KDV13" s="617"/>
      <c r="KDW13" s="617"/>
      <c r="KDX13" s="617"/>
      <c r="KDY13" s="617"/>
      <c r="KDZ13" s="617"/>
      <c r="KEA13" s="617"/>
      <c r="KEB13" s="617"/>
      <c r="KEC13" s="617"/>
      <c r="KED13" s="617"/>
      <c r="KEE13" s="617"/>
      <c r="KEF13" s="617"/>
      <c r="KEG13" s="617"/>
      <c r="KEH13" s="617"/>
      <c r="KEI13" s="617"/>
      <c r="KEJ13" s="617"/>
      <c r="KEK13" s="617"/>
      <c r="KEL13" s="617"/>
      <c r="KEM13" s="617"/>
      <c r="KEN13" s="617"/>
      <c r="KEO13" s="617"/>
      <c r="KEP13" s="617"/>
      <c r="KEQ13" s="617"/>
      <c r="KER13" s="617"/>
      <c r="KES13" s="617"/>
      <c r="KET13" s="617"/>
      <c r="KEU13" s="617"/>
      <c r="KEV13" s="617"/>
      <c r="KEW13" s="617"/>
      <c r="KEX13" s="617"/>
      <c r="KEY13" s="617"/>
      <c r="KEZ13" s="617"/>
      <c r="KFA13" s="617"/>
      <c r="KFB13" s="617"/>
      <c r="KFC13" s="617"/>
      <c r="KFD13" s="617"/>
      <c r="KFE13" s="617"/>
      <c r="KFF13" s="617"/>
      <c r="KFG13" s="617"/>
      <c r="KFH13" s="617"/>
      <c r="KFI13" s="617"/>
      <c r="KFJ13" s="617"/>
      <c r="KFK13" s="617"/>
      <c r="KFL13" s="617"/>
      <c r="KFM13" s="617"/>
      <c r="KFN13" s="617"/>
      <c r="KFO13" s="617"/>
      <c r="KFP13" s="617"/>
      <c r="KFQ13" s="617"/>
      <c r="KFR13" s="617"/>
      <c r="KFS13" s="617"/>
      <c r="KFT13" s="617"/>
      <c r="KFU13" s="617"/>
      <c r="KFV13" s="617"/>
      <c r="KFW13" s="617"/>
      <c r="KFX13" s="617"/>
      <c r="KFY13" s="617"/>
      <c r="KFZ13" s="617"/>
      <c r="KGA13" s="617"/>
      <c r="KGB13" s="617"/>
      <c r="KGC13" s="617"/>
      <c r="KGD13" s="617"/>
      <c r="KGE13" s="617"/>
      <c r="KGF13" s="617"/>
      <c r="KGG13" s="617"/>
      <c r="KGH13" s="617"/>
      <c r="KGI13" s="617"/>
      <c r="KGJ13" s="617"/>
      <c r="KGK13" s="617"/>
      <c r="KGL13" s="617"/>
      <c r="KGM13" s="617"/>
      <c r="KGN13" s="617"/>
      <c r="KGO13" s="617"/>
      <c r="KGP13" s="617"/>
      <c r="KGQ13" s="617"/>
      <c r="KGR13" s="617"/>
      <c r="KGS13" s="617"/>
      <c r="KGT13" s="617"/>
      <c r="KGU13" s="617"/>
      <c r="KGV13" s="617"/>
      <c r="KGW13" s="617"/>
      <c r="KGX13" s="617"/>
      <c r="KGY13" s="617"/>
      <c r="KGZ13" s="617"/>
      <c r="KHA13" s="617"/>
      <c r="KHB13" s="617"/>
      <c r="KHC13" s="617"/>
      <c r="KHD13" s="617"/>
      <c r="KHE13" s="617"/>
      <c r="KHF13" s="617"/>
      <c r="KHG13" s="617"/>
      <c r="KHH13" s="617"/>
      <c r="KHI13" s="617"/>
      <c r="KHJ13" s="617"/>
      <c r="KHK13" s="617"/>
      <c r="KHL13" s="617"/>
      <c r="KHM13" s="617"/>
      <c r="KHN13" s="617"/>
      <c r="KHO13" s="617"/>
      <c r="KHP13" s="617"/>
      <c r="KHQ13" s="617"/>
      <c r="KHR13" s="617"/>
      <c r="KHS13" s="617"/>
      <c r="KHT13" s="617"/>
      <c r="KHU13" s="617"/>
      <c r="KHV13" s="617"/>
      <c r="KHW13" s="617"/>
      <c r="KHX13" s="617"/>
      <c r="KHY13" s="617"/>
      <c r="KHZ13" s="617"/>
      <c r="KIA13" s="617"/>
      <c r="KIB13" s="617"/>
      <c r="KIC13" s="617"/>
      <c r="KID13" s="617"/>
      <c r="KIE13" s="617"/>
      <c r="KIF13" s="617"/>
      <c r="KIG13" s="617"/>
      <c r="KIH13" s="617"/>
      <c r="KII13" s="617"/>
      <c r="KIJ13" s="617"/>
      <c r="KIK13" s="617"/>
      <c r="KIL13" s="617"/>
      <c r="KIM13" s="617"/>
      <c r="KIN13" s="617"/>
      <c r="KIO13" s="617"/>
      <c r="KIP13" s="617"/>
      <c r="KIQ13" s="617"/>
      <c r="KIR13" s="617"/>
      <c r="KIS13" s="617"/>
      <c r="KIT13" s="617"/>
      <c r="KIU13" s="617"/>
      <c r="KIV13" s="617"/>
      <c r="KIW13" s="617"/>
      <c r="KIX13" s="617"/>
      <c r="KIY13" s="617"/>
      <c r="KIZ13" s="617"/>
      <c r="KJA13" s="617"/>
      <c r="KJB13" s="617"/>
      <c r="KJC13" s="617"/>
      <c r="KJD13" s="617"/>
      <c r="KJE13" s="617"/>
      <c r="KJF13" s="617"/>
      <c r="KJG13" s="617"/>
      <c r="KJH13" s="617"/>
      <c r="KJI13" s="617"/>
      <c r="KJJ13" s="617"/>
      <c r="KJK13" s="617"/>
      <c r="KJL13" s="617"/>
      <c r="KJM13" s="617"/>
      <c r="KJN13" s="617"/>
      <c r="KJO13" s="617"/>
      <c r="KJP13" s="617"/>
      <c r="KJQ13" s="617"/>
      <c r="KJR13" s="617"/>
      <c r="KJS13" s="617"/>
      <c r="KJT13" s="617"/>
      <c r="KJU13" s="617"/>
      <c r="KJV13" s="617"/>
      <c r="KJW13" s="617"/>
      <c r="KJX13" s="617"/>
      <c r="KJY13" s="617"/>
      <c r="KJZ13" s="617"/>
      <c r="KKA13" s="617"/>
      <c r="KKB13" s="617"/>
      <c r="KKC13" s="617"/>
      <c r="KKD13" s="617"/>
      <c r="KKE13" s="617"/>
      <c r="KKF13" s="617"/>
      <c r="KKG13" s="617"/>
      <c r="KKH13" s="617"/>
      <c r="KKI13" s="617"/>
      <c r="KKJ13" s="617"/>
      <c r="KKK13" s="617"/>
      <c r="KKL13" s="617"/>
      <c r="KKM13" s="617"/>
      <c r="KKN13" s="617"/>
      <c r="KKO13" s="617"/>
      <c r="KKP13" s="617"/>
      <c r="KKQ13" s="617"/>
      <c r="KKR13" s="617"/>
      <c r="KKS13" s="617"/>
      <c r="KKT13" s="617"/>
      <c r="KKU13" s="617"/>
      <c r="KKV13" s="617"/>
      <c r="KKW13" s="617"/>
      <c r="KKX13" s="617"/>
      <c r="KKY13" s="617"/>
      <c r="KKZ13" s="617"/>
      <c r="KLA13" s="617"/>
      <c r="KLB13" s="617"/>
      <c r="KLC13" s="617"/>
      <c r="KLD13" s="617"/>
      <c r="KLE13" s="617"/>
      <c r="KLF13" s="617"/>
      <c r="KLG13" s="617"/>
      <c r="KLH13" s="617"/>
      <c r="KLI13" s="617"/>
      <c r="KLJ13" s="617"/>
      <c r="KLK13" s="617"/>
      <c r="KLL13" s="617"/>
      <c r="KLM13" s="617"/>
      <c r="KLN13" s="617"/>
      <c r="KLO13" s="617"/>
      <c r="KLP13" s="617"/>
      <c r="KLQ13" s="617"/>
      <c r="KLR13" s="617"/>
      <c r="KLS13" s="617"/>
      <c r="KLT13" s="617"/>
      <c r="KLU13" s="617"/>
      <c r="KLV13" s="617"/>
      <c r="KLW13" s="617"/>
      <c r="KLX13" s="617"/>
      <c r="KLY13" s="617"/>
      <c r="KLZ13" s="617"/>
      <c r="KMA13" s="617"/>
      <c r="KMB13" s="617"/>
      <c r="KMC13" s="617"/>
      <c r="KMD13" s="617"/>
      <c r="KME13" s="617"/>
      <c r="KMF13" s="617"/>
      <c r="KMG13" s="617"/>
      <c r="KMH13" s="617"/>
      <c r="KMI13" s="617"/>
      <c r="KMJ13" s="617"/>
      <c r="KMK13" s="617"/>
      <c r="KML13" s="617"/>
      <c r="KMM13" s="617"/>
      <c r="KMN13" s="617"/>
      <c r="KMO13" s="617"/>
      <c r="KMP13" s="617"/>
      <c r="KMQ13" s="617"/>
      <c r="KMR13" s="617"/>
      <c r="KMS13" s="617"/>
      <c r="KMT13" s="617"/>
      <c r="KMU13" s="617"/>
      <c r="KMV13" s="617"/>
      <c r="KMW13" s="617"/>
      <c r="KMX13" s="617"/>
      <c r="KMY13" s="617"/>
      <c r="KMZ13" s="617"/>
      <c r="KNA13" s="617"/>
      <c r="KNB13" s="617"/>
      <c r="KNC13" s="617"/>
      <c r="KND13" s="617"/>
      <c r="KNE13" s="617"/>
      <c r="KNF13" s="617"/>
      <c r="KNG13" s="617"/>
      <c r="KNH13" s="617"/>
      <c r="KNI13" s="617"/>
      <c r="KNJ13" s="617"/>
      <c r="KNK13" s="617"/>
      <c r="KNL13" s="617"/>
      <c r="KNM13" s="617"/>
      <c r="KNN13" s="617"/>
      <c r="KNO13" s="617"/>
      <c r="KNP13" s="617"/>
      <c r="KNQ13" s="617"/>
      <c r="KNR13" s="617"/>
      <c r="KNS13" s="617"/>
      <c r="KNT13" s="617"/>
      <c r="KNU13" s="617"/>
      <c r="KNV13" s="617"/>
      <c r="KNW13" s="617"/>
      <c r="KNX13" s="617"/>
      <c r="KNY13" s="617"/>
      <c r="KNZ13" s="617"/>
      <c r="KOA13" s="617"/>
      <c r="KOB13" s="617"/>
      <c r="KOC13" s="617"/>
      <c r="KOD13" s="617"/>
      <c r="KOE13" s="617"/>
      <c r="KOF13" s="617"/>
      <c r="KOG13" s="617"/>
      <c r="KOH13" s="617"/>
      <c r="KOI13" s="617"/>
      <c r="KOJ13" s="617"/>
      <c r="KOK13" s="617"/>
      <c r="KOL13" s="617"/>
      <c r="KOM13" s="617"/>
      <c r="KON13" s="617"/>
      <c r="KOO13" s="617"/>
      <c r="KOP13" s="617"/>
      <c r="KOQ13" s="617"/>
      <c r="KOR13" s="617"/>
      <c r="KOS13" s="617"/>
      <c r="KOT13" s="617"/>
      <c r="KOU13" s="617"/>
      <c r="KOV13" s="617"/>
      <c r="KOW13" s="617"/>
      <c r="KOX13" s="617"/>
      <c r="KOY13" s="617"/>
      <c r="KOZ13" s="617"/>
      <c r="KPA13" s="617"/>
      <c r="KPB13" s="617"/>
      <c r="KPC13" s="617"/>
      <c r="KPD13" s="617"/>
      <c r="KPE13" s="617"/>
      <c r="KPF13" s="617"/>
      <c r="KPG13" s="617"/>
      <c r="KPH13" s="617"/>
      <c r="KPI13" s="617"/>
      <c r="KPJ13" s="617"/>
      <c r="KPK13" s="617"/>
      <c r="KPL13" s="617"/>
      <c r="KPM13" s="617"/>
      <c r="KPN13" s="617"/>
      <c r="KPO13" s="617"/>
      <c r="KPP13" s="617"/>
      <c r="KPQ13" s="617"/>
      <c r="KPR13" s="617"/>
      <c r="KPS13" s="617"/>
      <c r="KPT13" s="617"/>
      <c r="KPU13" s="617"/>
      <c r="KPV13" s="617"/>
      <c r="KPW13" s="617"/>
      <c r="KPX13" s="617"/>
      <c r="KPY13" s="617"/>
      <c r="KPZ13" s="617"/>
      <c r="KQA13" s="617"/>
      <c r="KQB13" s="617"/>
      <c r="KQC13" s="617"/>
      <c r="KQD13" s="617"/>
      <c r="KQE13" s="617"/>
      <c r="KQF13" s="617"/>
      <c r="KQG13" s="617"/>
      <c r="KQH13" s="617"/>
      <c r="KQI13" s="617"/>
      <c r="KQJ13" s="617"/>
      <c r="KQK13" s="617"/>
      <c r="KQL13" s="617"/>
      <c r="KQM13" s="617"/>
      <c r="KQN13" s="617"/>
      <c r="KQO13" s="617"/>
      <c r="KQP13" s="617"/>
      <c r="KQQ13" s="617"/>
      <c r="KQR13" s="617"/>
      <c r="KQS13" s="617"/>
      <c r="KQT13" s="617"/>
      <c r="KQU13" s="617"/>
      <c r="KQV13" s="617"/>
      <c r="KQW13" s="617"/>
      <c r="KQX13" s="617"/>
      <c r="KQY13" s="617"/>
      <c r="KQZ13" s="617"/>
      <c r="KRA13" s="617"/>
      <c r="KRB13" s="617"/>
      <c r="KRC13" s="617"/>
      <c r="KRD13" s="617"/>
      <c r="KRE13" s="617"/>
      <c r="KRF13" s="617"/>
      <c r="KRG13" s="617"/>
      <c r="KRH13" s="617"/>
      <c r="KRI13" s="617"/>
      <c r="KRJ13" s="617"/>
      <c r="KRK13" s="617"/>
      <c r="KRL13" s="617"/>
      <c r="KRM13" s="617"/>
      <c r="KRN13" s="617"/>
      <c r="KRO13" s="617"/>
      <c r="KRP13" s="617"/>
      <c r="KRQ13" s="617"/>
      <c r="KRR13" s="617"/>
      <c r="KRS13" s="617"/>
      <c r="KRT13" s="617"/>
      <c r="KRU13" s="617"/>
      <c r="KRV13" s="617"/>
      <c r="KRW13" s="617"/>
      <c r="KRX13" s="617"/>
      <c r="KRY13" s="617"/>
      <c r="KRZ13" s="617"/>
      <c r="KSA13" s="617"/>
      <c r="KSB13" s="617"/>
      <c r="KSC13" s="617"/>
      <c r="KSD13" s="617"/>
      <c r="KSE13" s="617"/>
      <c r="KSF13" s="617"/>
      <c r="KSG13" s="617"/>
      <c r="KSH13" s="617"/>
      <c r="KSI13" s="617"/>
      <c r="KSJ13" s="617"/>
      <c r="KSK13" s="617"/>
      <c r="KSL13" s="617"/>
      <c r="KSM13" s="617"/>
      <c r="KSN13" s="617"/>
      <c r="KSO13" s="617"/>
      <c r="KSP13" s="617"/>
      <c r="KSQ13" s="617"/>
      <c r="KSR13" s="617"/>
      <c r="KSS13" s="617"/>
      <c r="KST13" s="617"/>
      <c r="KSU13" s="617"/>
      <c r="KSV13" s="617"/>
      <c r="KSW13" s="617"/>
      <c r="KSX13" s="617"/>
      <c r="KSY13" s="617"/>
      <c r="KSZ13" s="617"/>
      <c r="KTA13" s="617"/>
      <c r="KTB13" s="617"/>
      <c r="KTC13" s="617"/>
      <c r="KTD13" s="617"/>
      <c r="KTE13" s="617"/>
      <c r="KTF13" s="617"/>
      <c r="KTG13" s="617"/>
      <c r="KTH13" s="617"/>
      <c r="KTI13" s="617"/>
      <c r="KTJ13" s="617"/>
      <c r="KTK13" s="617"/>
      <c r="KTL13" s="617"/>
      <c r="KTM13" s="617"/>
      <c r="KTN13" s="617"/>
      <c r="KTO13" s="617"/>
      <c r="KTP13" s="617"/>
      <c r="KTQ13" s="617"/>
      <c r="KTR13" s="617"/>
      <c r="KTS13" s="617"/>
      <c r="KTT13" s="617"/>
      <c r="KTU13" s="617"/>
      <c r="KTV13" s="617"/>
      <c r="KTW13" s="617"/>
      <c r="KTX13" s="617"/>
      <c r="KTY13" s="617"/>
      <c r="KTZ13" s="617"/>
      <c r="KUA13" s="617"/>
      <c r="KUB13" s="617"/>
      <c r="KUC13" s="617"/>
      <c r="KUD13" s="617"/>
      <c r="KUE13" s="617"/>
      <c r="KUF13" s="617"/>
      <c r="KUG13" s="617"/>
      <c r="KUH13" s="617"/>
      <c r="KUI13" s="617"/>
      <c r="KUJ13" s="617"/>
      <c r="KUK13" s="617"/>
      <c r="KUL13" s="617"/>
      <c r="KUM13" s="617"/>
      <c r="KUN13" s="617"/>
      <c r="KUO13" s="617"/>
      <c r="KUP13" s="617"/>
      <c r="KUQ13" s="617"/>
      <c r="KUR13" s="617"/>
      <c r="KUS13" s="617"/>
      <c r="KUT13" s="617"/>
      <c r="KUU13" s="617"/>
      <c r="KUV13" s="617"/>
      <c r="KUW13" s="617"/>
      <c r="KUX13" s="617"/>
      <c r="KUY13" s="617"/>
      <c r="KUZ13" s="617"/>
      <c r="KVA13" s="617"/>
      <c r="KVB13" s="617"/>
      <c r="KVC13" s="617"/>
      <c r="KVD13" s="617"/>
      <c r="KVE13" s="617"/>
      <c r="KVF13" s="617"/>
      <c r="KVG13" s="617"/>
      <c r="KVH13" s="617"/>
      <c r="KVI13" s="617"/>
      <c r="KVJ13" s="617"/>
      <c r="KVK13" s="617"/>
      <c r="KVL13" s="617"/>
      <c r="KVM13" s="617"/>
      <c r="KVN13" s="617"/>
      <c r="KVO13" s="617"/>
      <c r="KVP13" s="617"/>
      <c r="KVQ13" s="617"/>
      <c r="KVR13" s="617"/>
      <c r="KVS13" s="617"/>
      <c r="KVT13" s="617"/>
      <c r="KVU13" s="617"/>
      <c r="KVV13" s="617"/>
      <c r="KVW13" s="617"/>
      <c r="KVX13" s="617"/>
      <c r="KVY13" s="617"/>
      <c r="KVZ13" s="617"/>
      <c r="KWA13" s="617"/>
      <c r="KWB13" s="617"/>
      <c r="KWC13" s="617"/>
      <c r="KWD13" s="617"/>
      <c r="KWE13" s="617"/>
      <c r="KWF13" s="617"/>
      <c r="KWG13" s="617"/>
      <c r="KWH13" s="617"/>
      <c r="KWI13" s="617"/>
      <c r="KWJ13" s="617"/>
      <c r="KWK13" s="617"/>
      <c r="KWL13" s="617"/>
      <c r="KWM13" s="617"/>
      <c r="KWN13" s="617"/>
      <c r="KWO13" s="617"/>
      <c r="KWP13" s="617"/>
      <c r="KWQ13" s="617"/>
      <c r="KWR13" s="617"/>
      <c r="KWS13" s="617"/>
      <c r="KWT13" s="617"/>
      <c r="KWU13" s="617"/>
      <c r="KWV13" s="617"/>
      <c r="KWW13" s="617"/>
      <c r="KWX13" s="617"/>
      <c r="KWY13" s="617"/>
      <c r="KWZ13" s="617"/>
      <c r="KXA13" s="617"/>
      <c r="KXB13" s="617"/>
      <c r="KXC13" s="617"/>
      <c r="KXD13" s="617"/>
      <c r="KXE13" s="617"/>
      <c r="KXF13" s="617"/>
      <c r="KXG13" s="617"/>
      <c r="KXH13" s="617"/>
      <c r="KXI13" s="617"/>
      <c r="KXJ13" s="617"/>
      <c r="KXK13" s="617"/>
      <c r="KXL13" s="617"/>
      <c r="KXM13" s="617"/>
      <c r="KXN13" s="617"/>
      <c r="KXO13" s="617"/>
      <c r="KXP13" s="617"/>
      <c r="KXQ13" s="617"/>
      <c r="KXR13" s="617"/>
      <c r="KXS13" s="617"/>
      <c r="KXT13" s="617"/>
      <c r="KXU13" s="617"/>
      <c r="KXV13" s="617"/>
      <c r="KXW13" s="617"/>
      <c r="KXX13" s="617"/>
      <c r="KXY13" s="617"/>
      <c r="KXZ13" s="617"/>
      <c r="KYA13" s="617"/>
      <c r="KYB13" s="617"/>
      <c r="KYC13" s="617"/>
      <c r="KYD13" s="617"/>
      <c r="KYE13" s="617"/>
      <c r="KYF13" s="617"/>
      <c r="KYG13" s="617"/>
      <c r="KYH13" s="617"/>
      <c r="KYI13" s="617"/>
      <c r="KYJ13" s="617"/>
      <c r="KYK13" s="617"/>
      <c r="KYL13" s="617"/>
      <c r="KYM13" s="617"/>
      <c r="KYN13" s="617"/>
      <c r="KYO13" s="617"/>
      <c r="KYP13" s="617"/>
      <c r="KYQ13" s="617"/>
      <c r="KYR13" s="617"/>
      <c r="KYS13" s="617"/>
      <c r="KYT13" s="617"/>
      <c r="KYU13" s="617"/>
      <c r="KYV13" s="617"/>
      <c r="KYW13" s="617"/>
      <c r="KYX13" s="617"/>
      <c r="KYY13" s="617"/>
      <c r="KYZ13" s="617"/>
      <c r="KZA13" s="617"/>
      <c r="KZB13" s="617"/>
      <c r="KZC13" s="617"/>
      <c r="KZD13" s="617"/>
      <c r="KZE13" s="617"/>
      <c r="KZF13" s="617"/>
      <c r="KZG13" s="617"/>
      <c r="KZH13" s="617"/>
      <c r="KZI13" s="617"/>
      <c r="KZJ13" s="617"/>
      <c r="KZK13" s="617"/>
      <c r="KZL13" s="617"/>
      <c r="KZM13" s="617"/>
      <c r="KZN13" s="617"/>
      <c r="KZO13" s="617"/>
      <c r="KZP13" s="617"/>
      <c r="KZQ13" s="617"/>
      <c r="KZR13" s="617"/>
      <c r="KZS13" s="617"/>
      <c r="KZT13" s="617"/>
      <c r="KZU13" s="617"/>
      <c r="KZV13" s="617"/>
      <c r="KZW13" s="617"/>
      <c r="KZX13" s="617"/>
      <c r="KZY13" s="617"/>
      <c r="KZZ13" s="617"/>
      <c r="LAA13" s="617"/>
      <c r="LAB13" s="617"/>
      <c r="LAC13" s="617"/>
      <c r="LAD13" s="617"/>
      <c r="LAE13" s="617"/>
      <c r="LAF13" s="617"/>
      <c r="LAG13" s="617"/>
      <c r="LAH13" s="617"/>
      <c r="LAI13" s="617"/>
      <c r="LAJ13" s="617"/>
      <c r="LAK13" s="617"/>
      <c r="LAL13" s="617"/>
      <c r="LAM13" s="617"/>
      <c r="LAN13" s="617"/>
      <c r="LAO13" s="617"/>
      <c r="LAP13" s="617"/>
      <c r="LAQ13" s="617"/>
      <c r="LAR13" s="617"/>
      <c r="LAS13" s="617"/>
      <c r="LAT13" s="617"/>
      <c r="LAU13" s="617"/>
      <c r="LAV13" s="617"/>
      <c r="LAW13" s="617"/>
      <c r="LAX13" s="617"/>
      <c r="LAY13" s="617"/>
      <c r="LAZ13" s="617"/>
      <c r="LBA13" s="617"/>
      <c r="LBB13" s="617"/>
      <c r="LBC13" s="617"/>
      <c r="LBD13" s="617"/>
      <c r="LBE13" s="617"/>
      <c r="LBF13" s="617"/>
      <c r="LBG13" s="617"/>
      <c r="LBH13" s="617"/>
      <c r="LBI13" s="617"/>
      <c r="LBJ13" s="617"/>
      <c r="LBK13" s="617"/>
      <c r="LBL13" s="617"/>
      <c r="LBM13" s="617"/>
      <c r="LBN13" s="617"/>
      <c r="LBO13" s="617"/>
      <c r="LBP13" s="617"/>
      <c r="LBQ13" s="617"/>
      <c r="LBR13" s="617"/>
      <c r="LBS13" s="617"/>
      <c r="LBT13" s="617"/>
      <c r="LBU13" s="617"/>
      <c r="LBV13" s="617"/>
      <c r="LBW13" s="617"/>
      <c r="LBX13" s="617"/>
      <c r="LBY13" s="617"/>
      <c r="LBZ13" s="617"/>
      <c r="LCA13" s="617"/>
      <c r="LCB13" s="617"/>
      <c r="LCC13" s="617"/>
      <c r="LCD13" s="617"/>
      <c r="LCE13" s="617"/>
      <c r="LCF13" s="617"/>
      <c r="LCG13" s="617"/>
      <c r="LCH13" s="617"/>
      <c r="LCI13" s="617"/>
      <c r="LCJ13" s="617"/>
      <c r="LCK13" s="617"/>
      <c r="LCL13" s="617"/>
      <c r="LCM13" s="617"/>
      <c r="LCN13" s="617"/>
      <c r="LCO13" s="617"/>
      <c r="LCP13" s="617"/>
      <c r="LCQ13" s="617"/>
      <c r="LCR13" s="617"/>
      <c r="LCS13" s="617"/>
      <c r="LCT13" s="617"/>
      <c r="LCU13" s="617"/>
      <c r="LCV13" s="617"/>
      <c r="LCW13" s="617"/>
      <c r="LCX13" s="617"/>
      <c r="LCY13" s="617"/>
      <c r="LCZ13" s="617"/>
      <c r="LDA13" s="617"/>
      <c r="LDB13" s="617"/>
      <c r="LDC13" s="617"/>
      <c r="LDD13" s="617"/>
      <c r="LDE13" s="617"/>
      <c r="LDF13" s="617"/>
      <c r="LDG13" s="617"/>
      <c r="LDH13" s="617"/>
      <c r="LDI13" s="617"/>
      <c r="LDJ13" s="617"/>
      <c r="LDK13" s="617"/>
      <c r="LDL13" s="617"/>
      <c r="LDM13" s="617"/>
      <c r="LDN13" s="617"/>
      <c r="LDO13" s="617"/>
      <c r="LDP13" s="617"/>
      <c r="LDQ13" s="617"/>
      <c r="LDR13" s="617"/>
      <c r="LDS13" s="617"/>
      <c r="LDT13" s="617"/>
      <c r="LDU13" s="617"/>
      <c r="LDV13" s="617"/>
      <c r="LDW13" s="617"/>
      <c r="LDX13" s="617"/>
      <c r="LDY13" s="617"/>
      <c r="LDZ13" s="617"/>
      <c r="LEA13" s="617"/>
      <c r="LEB13" s="617"/>
      <c r="LEC13" s="617"/>
      <c r="LED13" s="617"/>
      <c r="LEE13" s="617"/>
      <c r="LEF13" s="617"/>
      <c r="LEG13" s="617"/>
      <c r="LEH13" s="617"/>
      <c r="LEI13" s="617"/>
      <c r="LEJ13" s="617"/>
      <c r="LEK13" s="617"/>
      <c r="LEL13" s="617"/>
      <c r="LEM13" s="617"/>
      <c r="LEN13" s="617"/>
      <c r="LEO13" s="617"/>
      <c r="LEP13" s="617"/>
      <c r="LEQ13" s="617"/>
      <c r="LER13" s="617"/>
      <c r="LES13" s="617"/>
      <c r="LET13" s="617"/>
      <c r="LEU13" s="617"/>
      <c r="LEV13" s="617"/>
      <c r="LEW13" s="617"/>
      <c r="LEX13" s="617"/>
      <c r="LEY13" s="617"/>
      <c r="LEZ13" s="617"/>
      <c r="LFA13" s="617"/>
      <c r="LFB13" s="617"/>
      <c r="LFC13" s="617"/>
      <c r="LFD13" s="617"/>
      <c r="LFE13" s="617"/>
      <c r="LFF13" s="617"/>
      <c r="LFG13" s="617"/>
      <c r="LFH13" s="617"/>
      <c r="LFI13" s="617"/>
      <c r="LFJ13" s="617"/>
      <c r="LFK13" s="617"/>
      <c r="LFL13" s="617"/>
      <c r="LFM13" s="617"/>
      <c r="LFN13" s="617"/>
      <c r="LFO13" s="617"/>
      <c r="LFP13" s="617"/>
      <c r="LFQ13" s="617"/>
      <c r="LFR13" s="617"/>
      <c r="LFS13" s="617"/>
      <c r="LFT13" s="617"/>
      <c r="LFU13" s="617"/>
      <c r="LFV13" s="617"/>
      <c r="LFW13" s="617"/>
      <c r="LFX13" s="617"/>
      <c r="LFY13" s="617"/>
      <c r="LFZ13" s="617"/>
      <c r="LGA13" s="617"/>
      <c r="LGB13" s="617"/>
      <c r="LGC13" s="617"/>
      <c r="LGD13" s="617"/>
      <c r="LGE13" s="617"/>
      <c r="LGF13" s="617"/>
      <c r="LGG13" s="617"/>
      <c r="LGH13" s="617"/>
      <c r="LGI13" s="617"/>
      <c r="LGJ13" s="617"/>
      <c r="LGK13" s="617"/>
      <c r="LGL13" s="617"/>
      <c r="LGM13" s="617"/>
      <c r="LGN13" s="617"/>
      <c r="LGO13" s="617"/>
      <c r="LGP13" s="617"/>
      <c r="LGQ13" s="617"/>
      <c r="LGR13" s="617"/>
      <c r="LGS13" s="617"/>
      <c r="LGT13" s="617"/>
      <c r="LGU13" s="617"/>
      <c r="LGV13" s="617"/>
      <c r="LGW13" s="617"/>
      <c r="LGX13" s="617"/>
      <c r="LGY13" s="617"/>
      <c r="LGZ13" s="617"/>
      <c r="LHA13" s="617"/>
      <c r="LHB13" s="617"/>
      <c r="LHC13" s="617"/>
      <c r="LHD13" s="617"/>
      <c r="LHE13" s="617"/>
      <c r="LHF13" s="617"/>
      <c r="LHG13" s="617"/>
      <c r="LHH13" s="617"/>
      <c r="LHI13" s="617"/>
      <c r="LHJ13" s="617"/>
      <c r="LHK13" s="617"/>
      <c r="LHL13" s="617"/>
      <c r="LHM13" s="617"/>
      <c r="LHN13" s="617"/>
      <c r="LHO13" s="617"/>
      <c r="LHP13" s="617"/>
      <c r="LHQ13" s="617"/>
      <c r="LHR13" s="617"/>
      <c r="LHS13" s="617"/>
      <c r="LHT13" s="617"/>
      <c r="LHU13" s="617"/>
      <c r="LHV13" s="617"/>
      <c r="LHW13" s="617"/>
      <c r="LHX13" s="617"/>
      <c r="LHY13" s="617"/>
      <c r="LHZ13" s="617"/>
      <c r="LIA13" s="617"/>
      <c r="LIB13" s="617"/>
      <c r="LIC13" s="617"/>
      <c r="LID13" s="617"/>
      <c r="LIE13" s="617"/>
      <c r="LIF13" s="617"/>
      <c r="LIG13" s="617"/>
      <c r="LIH13" s="617"/>
      <c r="LII13" s="617"/>
      <c r="LIJ13" s="617"/>
      <c r="LIK13" s="617"/>
      <c r="LIL13" s="617"/>
      <c r="LIM13" s="617"/>
      <c r="LIN13" s="617"/>
      <c r="LIO13" s="617"/>
      <c r="LIP13" s="617"/>
      <c r="LIQ13" s="617"/>
      <c r="LIR13" s="617"/>
      <c r="LIS13" s="617"/>
      <c r="LIT13" s="617"/>
      <c r="LIU13" s="617"/>
      <c r="LIV13" s="617"/>
      <c r="LIW13" s="617"/>
      <c r="LIX13" s="617"/>
      <c r="LIY13" s="617"/>
      <c r="LIZ13" s="617"/>
      <c r="LJA13" s="617"/>
      <c r="LJB13" s="617"/>
      <c r="LJC13" s="617"/>
      <c r="LJD13" s="617"/>
      <c r="LJE13" s="617"/>
      <c r="LJF13" s="617"/>
      <c r="LJG13" s="617"/>
      <c r="LJH13" s="617"/>
      <c r="LJI13" s="617"/>
      <c r="LJJ13" s="617"/>
      <c r="LJK13" s="617"/>
      <c r="LJL13" s="617"/>
      <c r="LJM13" s="617"/>
      <c r="LJN13" s="617"/>
      <c r="LJO13" s="617"/>
      <c r="LJP13" s="617"/>
      <c r="LJQ13" s="617"/>
      <c r="LJR13" s="617"/>
      <c r="LJS13" s="617"/>
      <c r="LJT13" s="617"/>
      <c r="LJU13" s="617"/>
      <c r="LJV13" s="617"/>
      <c r="LJW13" s="617"/>
      <c r="LJX13" s="617"/>
      <c r="LJY13" s="617"/>
      <c r="LJZ13" s="617"/>
      <c r="LKA13" s="617"/>
      <c r="LKB13" s="617"/>
      <c r="LKC13" s="617"/>
      <c r="LKD13" s="617"/>
      <c r="LKE13" s="617"/>
      <c r="LKF13" s="617"/>
      <c r="LKG13" s="617"/>
      <c r="LKH13" s="617"/>
      <c r="LKI13" s="617"/>
      <c r="LKJ13" s="617"/>
      <c r="LKK13" s="617"/>
      <c r="LKL13" s="617"/>
      <c r="LKM13" s="617"/>
      <c r="LKN13" s="617"/>
      <c r="LKO13" s="617"/>
      <c r="LKP13" s="617"/>
      <c r="LKQ13" s="617"/>
      <c r="LKR13" s="617"/>
      <c r="LKS13" s="617"/>
      <c r="LKT13" s="617"/>
      <c r="LKU13" s="617"/>
      <c r="LKV13" s="617"/>
      <c r="LKW13" s="617"/>
      <c r="LKX13" s="617"/>
      <c r="LKY13" s="617"/>
      <c r="LKZ13" s="617"/>
      <c r="LLA13" s="617"/>
      <c r="LLB13" s="617"/>
      <c r="LLC13" s="617"/>
      <c r="LLD13" s="617"/>
      <c r="LLE13" s="617"/>
      <c r="LLF13" s="617"/>
      <c r="LLG13" s="617"/>
      <c r="LLH13" s="617"/>
      <c r="LLI13" s="617"/>
      <c r="LLJ13" s="617"/>
      <c r="LLK13" s="617"/>
      <c r="LLL13" s="617"/>
      <c r="LLM13" s="617"/>
      <c r="LLN13" s="617"/>
      <c r="LLO13" s="617"/>
      <c r="LLP13" s="617"/>
      <c r="LLQ13" s="617"/>
      <c r="LLR13" s="617"/>
      <c r="LLS13" s="617"/>
      <c r="LLT13" s="617"/>
      <c r="LLU13" s="617"/>
      <c r="LLV13" s="617"/>
      <c r="LLW13" s="617"/>
      <c r="LLX13" s="617"/>
      <c r="LLY13" s="617"/>
      <c r="LLZ13" s="617"/>
      <c r="LMA13" s="617"/>
      <c r="LMB13" s="617"/>
      <c r="LMC13" s="617"/>
      <c r="LMD13" s="617"/>
      <c r="LME13" s="617"/>
      <c r="LMF13" s="617"/>
      <c r="LMG13" s="617"/>
      <c r="LMH13" s="617"/>
      <c r="LMI13" s="617"/>
      <c r="LMJ13" s="617"/>
      <c r="LMK13" s="617"/>
      <c r="LML13" s="617"/>
      <c r="LMM13" s="617"/>
      <c r="LMN13" s="617"/>
      <c r="LMO13" s="617"/>
      <c r="LMP13" s="617"/>
      <c r="LMQ13" s="617"/>
      <c r="LMR13" s="617"/>
      <c r="LMS13" s="617"/>
      <c r="LMT13" s="617"/>
      <c r="LMU13" s="617"/>
      <c r="LMV13" s="617"/>
      <c r="LMW13" s="617"/>
      <c r="LMX13" s="617"/>
      <c r="LMY13" s="617"/>
      <c r="LMZ13" s="617"/>
      <c r="LNA13" s="617"/>
      <c r="LNB13" s="617"/>
      <c r="LNC13" s="617"/>
      <c r="LND13" s="617"/>
      <c r="LNE13" s="617"/>
      <c r="LNF13" s="617"/>
      <c r="LNG13" s="617"/>
      <c r="LNH13" s="617"/>
      <c r="LNI13" s="617"/>
      <c r="LNJ13" s="617"/>
      <c r="LNK13" s="617"/>
      <c r="LNL13" s="617"/>
      <c r="LNM13" s="617"/>
      <c r="LNN13" s="617"/>
      <c r="LNO13" s="617"/>
      <c r="LNP13" s="617"/>
      <c r="LNQ13" s="617"/>
      <c r="LNR13" s="617"/>
      <c r="LNS13" s="617"/>
      <c r="LNT13" s="617"/>
      <c r="LNU13" s="617"/>
      <c r="LNV13" s="617"/>
      <c r="LNW13" s="617"/>
      <c r="LNX13" s="617"/>
      <c r="LNY13" s="617"/>
      <c r="LNZ13" s="617"/>
      <c r="LOA13" s="617"/>
      <c r="LOB13" s="617"/>
      <c r="LOC13" s="617"/>
      <c r="LOD13" s="617"/>
      <c r="LOE13" s="617"/>
      <c r="LOF13" s="617"/>
      <c r="LOG13" s="617"/>
      <c r="LOH13" s="617"/>
      <c r="LOI13" s="617"/>
      <c r="LOJ13" s="617"/>
      <c r="LOK13" s="617"/>
      <c r="LOL13" s="617"/>
      <c r="LOM13" s="617"/>
      <c r="LON13" s="617"/>
      <c r="LOO13" s="617"/>
      <c r="LOP13" s="617"/>
      <c r="LOQ13" s="617"/>
      <c r="LOR13" s="617"/>
      <c r="LOS13" s="617"/>
      <c r="LOT13" s="617"/>
      <c r="LOU13" s="617"/>
      <c r="LOV13" s="617"/>
      <c r="LOW13" s="617"/>
      <c r="LOX13" s="617"/>
      <c r="LOY13" s="617"/>
      <c r="LOZ13" s="617"/>
      <c r="LPA13" s="617"/>
      <c r="LPB13" s="617"/>
      <c r="LPC13" s="617"/>
      <c r="LPD13" s="617"/>
      <c r="LPE13" s="617"/>
      <c r="LPF13" s="617"/>
      <c r="LPG13" s="617"/>
      <c r="LPH13" s="617"/>
      <c r="LPI13" s="617"/>
      <c r="LPJ13" s="617"/>
      <c r="LPK13" s="617"/>
      <c r="LPL13" s="617"/>
      <c r="LPM13" s="617"/>
      <c r="LPN13" s="617"/>
      <c r="LPO13" s="617"/>
      <c r="LPP13" s="617"/>
      <c r="LPQ13" s="617"/>
      <c r="LPR13" s="617"/>
      <c r="LPS13" s="617"/>
      <c r="LPT13" s="617"/>
      <c r="LPU13" s="617"/>
      <c r="LPV13" s="617"/>
      <c r="LPW13" s="617"/>
      <c r="LPX13" s="617"/>
      <c r="LPY13" s="617"/>
      <c r="LPZ13" s="617"/>
      <c r="LQA13" s="617"/>
      <c r="LQB13" s="617"/>
      <c r="LQC13" s="617"/>
      <c r="LQD13" s="617"/>
      <c r="LQE13" s="617"/>
      <c r="LQF13" s="617"/>
      <c r="LQG13" s="617"/>
      <c r="LQH13" s="617"/>
      <c r="LQI13" s="617"/>
      <c r="LQJ13" s="617"/>
      <c r="LQK13" s="617"/>
      <c r="LQL13" s="617"/>
      <c r="LQM13" s="617"/>
      <c r="LQN13" s="617"/>
      <c r="LQO13" s="617"/>
      <c r="LQP13" s="617"/>
      <c r="LQQ13" s="617"/>
      <c r="LQR13" s="617"/>
      <c r="LQS13" s="617"/>
      <c r="LQT13" s="617"/>
      <c r="LQU13" s="617"/>
      <c r="LQV13" s="617"/>
      <c r="LQW13" s="617"/>
      <c r="LQX13" s="617"/>
      <c r="LQY13" s="617"/>
      <c r="LQZ13" s="617"/>
      <c r="LRA13" s="617"/>
      <c r="LRB13" s="617"/>
      <c r="LRC13" s="617"/>
      <c r="LRD13" s="617"/>
      <c r="LRE13" s="617"/>
      <c r="LRF13" s="617"/>
      <c r="LRG13" s="617"/>
      <c r="LRH13" s="617"/>
      <c r="LRI13" s="617"/>
      <c r="LRJ13" s="617"/>
      <c r="LRK13" s="617"/>
      <c r="LRL13" s="617"/>
      <c r="LRM13" s="617"/>
      <c r="LRN13" s="617"/>
      <c r="LRO13" s="617"/>
      <c r="LRP13" s="617"/>
      <c r="LRQ13" s="617"/>
      <c r="LRR13" s="617"/>
      <c r="LRS13" s="617"/>
      <c r="LRT13" s="617"/>
      <c r="LRU13" s="617"/>
      <c r="LRV13" s="617"/>
      <c r="LRW13" s="617"/>
      <c r="LRX13" s="617"/>
      <c r="LRY13" s="617"/>
      <c r="LRZ13" s="617"/>
      <c r="LSA13" s="617"/>
      <c r="LSB13" s="617"/>
      <c r="LSC13" s="617"/>
      <c r="LSD13" s="617"/>
      <c r="LSE13" s="617"/>
      <c r="LSF13" s="617"/>
      <c r="LSG13" s="617"/>
      <c r="LSH13" s="617"/>
      <c r="LSI13" s="617"/>
      <c r="LSJ13" s="617"/>
      <c r="LSK13" s="617"/>
      <c r="LSL13" s="617"/>
      <c r="LSM13" s="617"/>
      <c r="LSN13" s="617"/>
      <c r="LSO13" s="617"/>
      <c r="LSP13" s="617"/>
      <c r="LSQ13" s="617"/>
      <c r="LSR13" s="617"/>
      <c r="LSS13" s="617"/>
      <c r="LST13" s="617"/>
      <c r="LSU13" s="617"/>
      <c r="LSV13" s="617"/>
      <c r="LSW13" s="617"/>
      <c r="LSX13" s="617"/>
      <c r="LSY13" s="617"/>
      <c r="LSZ13" s="617"/>
      <c r="LTA13" s="617"/>
      <c r="LTB13" s="617"/>
      <c r="LTC13" s="617"/>
      <c r="LTD13" s="617"/>
      <c r="LTE13" s="617"/>
      <c r="LTF13" s="617"/>
      <c r="LTG13" s="617"/>
      <c r="LTH13" s="617"/>
      <c r="LTI13" s="617"/>
      <c r="LTJ13" s="617"/>
      <c r="LTK13" s="617"/>
      <c r="LTL13" s="617"/>
      <c r="LTM13" s="617"/>
      <c r="LTN13" s="617"/>
      <c r="LTO13" s="617"/>
      <c r="LTP13" s="617"/>
      <c r="LTQ13" s="617"/>
      <c r="LTR13" s="617"/>
      <c r="LTS13" s="617"/>
      <c r="LTT13" s="617"/>
      <c r="LTU13" s="617"/>
      <c r="LTV13" s="617"/>
      <c r="LTW13" s="617"/>
      <c r="LTX13" s="617"/>
      <c r="LTY13" s="617"/>
      <c r="LTZ13" s="617"/>
      <c r="LUA13" s="617"/>
      <c r="LUB13" s="617"/>
      <c r="LUC13" s="617"/>
      <c r="LUD13" s="617"/>
      <c r="LUE13" s="617"/>
      <c r="LUF13" s="617"/>
      <c r="LUG13" s="617"/>
      <c r="LUH13" s="617"/>
      <c r="LUI13" s="617"/>
      <c r="LUJ13" s="617"/>
      <c r="LUK13" s="617"/>
      <c r="LUL13" s="617"/>
      <c r="LUM13" s="617"/>
      <c r="LUN13" s="617"/>
      <c r="LUO13" s="617"/>
      <c r="LUP13" s="617"/>
      <c r="LUQ13" s="617"/>
      <c r="LUR13" s="617"/>
      <c r="LUS13" s="617"/>
      <c r="LUT13" s="617"/>
      <c r="LUU13" s="617"/>
      <c r="LUV13" s="617"/>
      <c r="LUW13" s="617"/>
      <c r="LUX13" s="617"/>
      <c r="LUY13" s="617"/>
      <c r="LUZ13" s="617"/>
      <c r="LVA13" s="617"/>
      <c r="LVB13" s="617"/>
      <c r="LVC13" s="617"/>
      <c r="LVD13" s="617"/>
      <c r="LVE13" s="617"/>
      <c r="LVF13" s="617"/>
      <c r="LVG13" s="617"/>
      <c r="LVH13" s="617"/>
      <c r="LVI13" s="617"/>
      <c r="LVJ13" s="617"/>
      <c r="LVK13" s="617"/>
      <c r="LVL13" s="617"/>
      <c r="LVM13" s="617"/>
      <c r="LVN13" s="617"/>
      <c r="LVO13" s="617"/>
      <c r="LVP13" s="617"/>
      <c r="LVQ13" s="617"/>
      <c r="LVR13" s="617"/>
      <c r="LVS13" s="617"/>
      <c r="LVT13" s="617"/>
      <c r="LVU13" s="617"/>
      <c r="LVV13" s="617"/>
      <c r="LVW13" s="617"/>
      <c r="LVX13" s="617"/>
      <c r="LVY13" s="617"/>
      <c r="LVZ13" s="617"/>
      <c r="LWA13" s="617"/>
      <c r="LWB13" s="617"/>
      <c r="LWC13" s="617"/>
      <c r="LWD13" s="617"/>
      <c r="LWE13" s="617"/>
      <c r="LWF13" s="617"/>
      <c r="LWG13" s="617"/>
      <c r="LWH13" s="617"/>
      <c r="LWI13" s="617"/>
      <c r="LWJ13" s="617"/>
      <c r="LWK13" s="617"/>
      <c r="LWL13" s="617"/>
      <c r="LWM13" s="617"/>
      <c r="LWN13" s="617"/>
      <c r="LWO13" s="617"/>
      <c r="LWP13" s="617"/>
      <c r="LWQ13" s="617"/>
      <c r="LWR13" s="617"/>
      <c r="LWS13" s="617"/>
      <c r="LWT13" s="617"/>
      <c r="LWU13" s="617"/>
      <c r="LWV13" s="617"/>
      <c r="LWW13" s="617"/>
      <c r="LWX13" s="617"/>
      <c r="LWY13" s="617"/>
      <c r="LWZ13" s="617"/>
      <c r="LXA13" s="617"/>
      <c r="LXB13" s="617"/>
      <c r="LXC13" s="617"/>
      <c r="LXD13" s="617"/>
      <c r="LXE13" s="617"/>
      <c r="LXF13" s="617"/>
      <c r="LXG13" s="617"/>
      <c r="LXH13" s="617"/>
      <c r="LXI13" s="617"/>
      <c r="LXJ13" s="617"/>
      <c r="LXK13" s="617"/>
      <c r="LXL13" s="617"/>
      <c r="LXM13" s="617"/>
      <c r="LXN13" s="617"/>
      <c r="LXO13" s="617"/>
      <c r="LXP13" s="617"/>
      <c r="LXQ13" s="617"/>
      <c r="LXR13" s="617"/>
      <c r="LXS13" s="617"/>
      <c r="LXT13" s="617"/>
      <c r="LXU13" s="617"/>
      <c r="LXV13" s="617"/>
      <c r="LXW13" s="617"/>
      <c r="LXX13" s="617"/>
      <c r="LXY13" s="617"/>
      <c r="LXZ13" s="617"/>
      <c r="LYA13" s="617"/>
      <c r="LYB13" s="617"/>
      <c r="LYC13" s="617"/>
      <c r="LYD13" s="617"/>
      <c r="LYE13" s="617"/>
      <c r="LYF13" s="617"/>
      <c r="LYG13" s="617"/>
      <c r="LYH13" s="617"/>
      <c r="LYI13" s="617"/>
      <c r="LYJ13" s="617"/>
      <c r="LYK13" s="617"/>
      <c r="LYL13" s="617"/>
      <c r="LYM13" s="617"/>
      <c r="LYN13" s="617"/>
      <c r="LYO13" s="617"/>
      <c r="LYP13" s="617"/>
      <c r="LYQ13" s="617"/>
      <c r="LYR13" s="617"/>
      <c r="LYS13" s="617"/>
      <c r="LYT13" s="617"/>
      <c r="LYU13" s="617"/>
      <c r="LYV13" s="617"/>
      <c r="LYW13" s="617"/>
      <c r="LYX13" s="617"/>
      <c r="LYY13" s="617"/>
      <c r="LYZ13" s="617"/>
      <c r="LZA13" s="617"/>
      <c r="LZB13" s="617"/>
      <c r="LZC13" s="617"/>
      <c r="LZD13" s="617"/>
      <c r="LZE13" s="617"/>
      <c r="LZF13" s="617"/>
      <c r="LZG13" s="617"/>
      <c r="LZH13" s="617"/>
      <c r="LZI13" s="617"/>
      <c r="LZJ13" s="617"/>
      <c r="LZK13" s="617"/>
      <c r="LZL13" s="617"/>
      <c r="LZM13" s="617"/>
      <c r="LZN13" s="617"/>
      <c r="LZO13" s="617"/>
      <c r="LZP13" s="617"/>
      <c r="LZQ13" s="617"/>
      <c r="LZR13" s="617"/>
      <c r="LZS13" s="617"/>
      <c r="LZT13" s="617"/>
      <c r="LZU13" s="617"/>
      <c r="LZV13" s="617"/>
      <c r="LZW13" s="617"/>
      <c r="LZX13" s="617"/>
      <c r="LZY13" s="617"/>
      <c r="LZZ13" s="617"/>
      <c r="MAA13" s="617"/>
      <c r="MAB13" s="617"/>
      <c r="MAC13" s="617"/>
      <c r="MAD13" s="617"/>
      <c r="MAE13" s="617"/>
      <c r="MAF13" s="617"/>
      <c r="MAG13" s="617"/>
      <c r="MAH13" s="617"/>
      <c r="MAI13" s="617"/>
      <c r="MAJ13" s="617"/>
      <c r="MAK13" s="617"/>
      <c r="MAL13" s="617"/>
      <c r="MAM13" s="617"/>
      <c r="MAN13" s="617"/>
      <c r="MAO13" s="617"/>
      <c r="MAP13" s="617"/>
      <c r="MAQ13" s="617"/>
      <c r="MAR13" s="617"/>
      <c r="MAS13" s="617"/>
      <c r="MAT13" s="617"/>
      <c r="MAU13" s="617"/>
      <c r="MAV13" s="617"/>
      <c r="MAW13" s="617"/>
      <c r="MAX13" s="617"/>
      <c r="MAY13" s="617"/>
      <c r="MAZ13" s="617"/>
      <c r="MBA13" s="617"/>
      <c r="MBB13" s="617"/>
      <c r="MBC13" s="617"/>
      <c r="MBD13" s="617"/>
      <c r="MBE13" s="617"/>
      <c r="MBF13" s="617"/>
      <c r="MBG13" s="617"/>
      <c r="MBH13" s="617"/>
      <c r="MBI13" s="617"/>
      <c r="MBJ13" s="617"/>
      <c r="MBK13" s="617"/>
      <c r="MBL13" s="617"/>
      <c r="MBM13" s="617"/>
      <c r="MBN13" s="617"/>
      <c r="MBO13" s="617"/>
      <c r="MBP13" s="617"/>
      <c r="MBQ13" s="617"/>
      <c r="MBR13" s="617"/>
      <c r="MBS13" s="617"/>
      <c r="MBT13" s="617"/>
      <c r="MBU13" s="617"/>
      <c r="MBV13" s="617"/>
      <c r="MBW13" s="617"/>
      <c r="MBX13" s="617"/>
      <c r="MBY13" s="617"/>
      <c r="MBZ13" s="617"/>
      <c r="MCA13" s="617"/>
      <c r="MCB13" s="617"/>
      <c r="MCC13" s="617"/>
      <c r="MCD13" s="617"/>
      <c r="MCE13" s="617"/>
      <c r="MCF13" s="617"/>
      <c r="MCG13" s="617"/>
      <c r="MCH13" s="617"/>
      <c r="MCI13" s="617"/>
      <c r="MCJ13" s="617"/>
      <c r="MCK13" s="617"/>
      <c r="MCL13" s="617"/>
      <c r="MCM13" s="617"/>
      <c r="MCN13" s="617"/>
      <c r="MCO13" s="617"/>
      <c r="MCP13" s="617"/>
      <c r="MCQ13" s="617"/>
      <c r="MCR13" s="617"/>
      <c r="MCS13" s="617"/>
      <c r="MCT13" s="617"/>
      <c r="MCU13" s="617"/>
      <c r="MCV13" s="617"/>
      <c r="MCW13" s="617"/>
      <c r="MCX13" s="617"/>
      <c r="MCY13" s="617"/>
      <c r="MCZ13" s="617"/>
      <c r="MDA13" s="617"/>
      <c r="MDB13" s="617"/>
      <c r="MDC13" s="617"/>
      <c r="MDD13" s="617"/>
      <c r="MDE13" s="617"/>
      <c r="MDF13" s="617"/>
      <c r="MDG13" s="617"/>
      <c r="MDH13" s="617"/>
      <c r="MDI13" s="617"/>
      <c r="MDJ13" s="617"/>
      <c r="MDK13" s="617"/>
      <c r="MDL13" s="617"/>
      <c r="MDM13" s="617"/>
      <c r="MDN13" s="617"/>
      <c r="MDO13" s="617"/>
      <c r="MDP13" s="617"/>
      <c r="MDQ13" s="617"/>
      <c r="MDR13" s="617"/>
      <c r="MDS13" s="617"/>
      <c r="MDT13" s="617"/>
      <c r="MDU13" s="617"/>
      <c r="MDV13" s="617"/>
      <c r="MDW13" s="617"/>
      <c r="MDX13" s="617"/>
      <c r="MDY13" s="617"/>
      <c r="MDZ13" s="617"/>
      <c r="MEA13" s="617"/>
      <c r="MEB13" s="617"/>
      <c r="MEC13" s="617"/>
      <c r="MED13" s="617"/>
      <c r="MEE13" s="617"/>
      <c r="MEF13" s="617"/>
      <c r="MEG13" s="617"/>
      <c r="MEH13" s="617"/>
      <c r="MEI13" s="617"/>
      <c r="MEJ13" s="617"/>
      <c r="MEK13" s="617"/>
      <c r="MEL13" s="617"/>
      <c r="MEM13" s="617"/>
      <c r="MEN13" s="617"/>
      <c r="MEO13" s="617"/>
      <c r="MEP13" s="617"/>
      <c r="MEQ13" s="617"/>
      <c r="MER13" s="617"/>
      <c r="MES13" s="617"/>
      <c r="MET13" s="617"/>
      <c r="MEU13" s="617"/>
      <c r="MEV13" s="617"/>
      <c r="MEW13" s="617"/>
      <c r="MEX13" s="617"/>
      <c r="MEY13" s="617"/>
      <c r="MEZ13" s="617"/>
      <c r="MFA13" s="617"/>
      <c r="MFB13" s="617"/>
      <c r="MFC13" s="617"/>
      <c r="MFD13" s="617"/>
      <c r="MFE13" s="617"/>
      <c r="MFF13" s="617"/>
      <c r="MFG13" s="617"/>
      <c r="MFH13" s="617"/>
      <c r="MFI13" s="617"/>
      <c r="MFJ13" s="617"/>
      <c r="MFK13" s="617"/>
      <c r="MFL13" s="617"/>
      <c r="MFM13" s="617"/>
      <c r="MFN13" s="617"/>
      <c r="MFO13" s="617"/>
      <c r="MFP13" s="617"/>
      <c r="MFQ13" s="617"/>
      <c r="MFR13" s="617"/>
      <c r="MFS13" s="617"/>
      <c r="MFT13" s="617"/>
      <c r="MFU13" s="617"/>
      <c r="MFV13" s="617"/>
      <c r="MFW13" s="617"/>
      <c r="MFX13" s="617"/>
      <c r="MFY13" s="617"/>
      <c r="MFZ13" s="617"/>
      <c r="MGA13" s="617"/>
      <c r="MGB13" s="617"/>
      <c r="MGC13" s="617"/>
      <c r="MGD13" s="617"/>
      <c r="MGE13" s="617"/>
      <c r="MGF13" s="617"/>
      <c r="MGG13" s="617"/>
      <c r="MGH13" s="617"/>
      <c r="MGI13" s="617"/>
      <c r="MGJ13" s="617"/>
      <c r="MGK13" s="617"/>
      <c r="MGL13" s="617"/>
      <c r="MGM13" s="617"/>
      <c r="MGN13" s="617"/>
      <c r="MGO13" s="617"/>
      <c r="MGP13" s="617"/>
      <c r="MGQ13" s="617"/>
      <c r="MGR13" s="617"/>
      <c r="MGS13" s="617"/>
      <c r="MGT13" s="617"/>
      <c r="MGU13" s="617"/>
      <c r="MGV13" s="617"/>
      <c r="MGW13" s="617"/>
      <c r="MGX13" s="617"/>
      <c r="MGY13" s="617"/>
      <c r="MGZ13" s="617"/>
      <c r="MHA13" s="617"/>
      <c r="MHB13" s="617"/>
      <c r="MHC13" s="617"/>
      <c r="MHD13" s="617"/>
      <c r="MHE13" s="617"/>
      <c r="MHF13" s="617"/>
      <c r="MHG13" s="617"/>
      <c r="MHH13" s="617"/>
      <c r="MHI13" s="617"/>
      <c r="MHJ13" s="617"/>
      <c r="MHK13" s="617"/>
      <c r="MHL13" s="617"/>
      <c r="MHM13" s="617"/>
      <c r="MHN13" s="617"/>
      <c r="MHO13" s="617"/>
      <c r="MHP13" s="617"/>
      <c r="MHQ13" s="617"/>
      <c r="MHR13" s="617"/>
      <c r="MHS13" s="617"/>
      <c r="MHT13" s="617"/>
      <c r="MHU13" s="617"/>
      <c r="MHV13" s="617"/>
      <c r="MHW13" s="617"/>
      <c r="MHX13" s="617"/>
      <c r="MHY13" s="617"/>
      <c r="MHZ13" s="617"/>
      <c r="MIA13" s="617"/>
      <c r="MIB13" s="617"/>
      <c r="MIC13" s="617"/>
      <c r="MID13" s="617"/>
      <c r="MIE13" s="617"/>
      <c r="MIF13" s="617"/>
      <c r="MIG13" s="617"/>
      <c r="MIH13" s="617"/>
      <c r="MII13" s="617"/>
      <c r="MIJ13" s="617"/>
      <c r="MIK13" s="617"/>
      <c r="MIL13" s="617"/>
      <c r="MIM13" s="617"/>
      <c r="MIN13" s="617"/>
      <c r="MIO13" s="617"/>
      <c r="MIP13" s="617"/>
      <c r="MIQ13" s="617"/>
      <c r="MIR13" s="617"/>
      <c r="MIS13" s="617"/>
      <c r="MIT13" s="617"/>
      <c r="MIU13" s="617"/>
      <c r="MIV13" s="617"/>
      <c r="MIW13" s="617"/>
      <c r="MIX13" s="617"/>
      <c r="MIY13" s="617"/>
      <c r="MIZ13" s="617"/>
      <c r="MJA13" s="617"/>
      <c r="MJB13" s="617"/>
      <c r="MJC13" s="617"/>
      <c r="MJD13" s="617"/>
      <c r="MJE13" s="617"/>
      <c r="MJF13" s="617"/>
      <c r="MJG13" s="617"/>
      <c r="MJH13" s="617"/>
      <c r="MJI13" s="617"/>
      <c r="MJJ13" s="617"/>
      <c r="MJK13" s="617"/>
      <c r="MJL13" s="617"/>
      <c r="MJM13" s="617"/>
      <c r="MJN13" s="617"/>
      <c r="MJO13" s="617"/>
      <c r="MJP13" s="617"/>
      <c r="MJQ13" s="617"/>
      <c r="MJR13" s="617"/>
      <c r="MJS13" s="617"/>
      <c r="MJT13" s="617"/>
      <c r="MJU13" s="617"/>
      <c r="MJV13" s="617"/>
      <c r="MJW13" s="617"/>
      <c r="MJX13" s="617"/>
      <c r="MJY13" s="617"/>
      <c r="MJZ13" s="617"/>
      <c r="MKA13" s="617"/>
      <c r="MKB13" s="617"/>
      <c r="MKC13" s="617"/>
      <c r="MKD13" s="617"/>
      <c r="MKE13" s="617"/>
      <c r="MKF13" s="617"/>
      <c r="MKG13" s="617"/>
      <c r="MKH13" s="617"/>
      <c r="MKI13" s="617"/>
      <c r="MKJ13" s="617"/>
      <c r="MKK13" s="617"/>
      <c r="MKL13" s="617"/>
      <c r="MKM13" s="617"/>
      <c r="MKN13" s="617"/>
      <c r="MKO13" s="617"/>
      <c r="MKP13" s="617"/>
      <c r="MKQ13" s="617"/>
      <c r="MKR13" s="617"/>
      <c r="MKS13" s="617"/>
      <c r="MKT13" s="617"/>
      <c r="MKU13" s="617"/>
      <c r="MKV13" s="617"/>
      <c r="MKW13" s="617"/>
      <c r="MKX13" s="617"/>
      <c r="MKY13" s="617"/>
      <c r="MKZ13" s="617"/>
      <c r="MLA13" s="617"/>
      <c r="MLB13" s="617"/>
      <c r="MLC13" s="617"/>
      <c r="MLD13" s="617"/>
      <c r="MLE13" s="617"/>
      <c r="MLF13" s="617"/>
      <c r="MLG13" s="617"/>
      <c r="MLH13" s="617"/>
      <c r="MLI13" s="617"/>
      <c r="MLJ13" s="617"/>
      <c r="MLK13" s="617"/>
      <c r="MLL13" s="617"/>
      <c r="MLM13" s="617"/>
      <c r="MLN13" s="617"/>
      <c r="MLO13" s="617"/>
      <c r="MLP13" s="617"/>
      <c r="MLQ13" s="617"/>
      <c r="MLR13" s="617"/>
      <c r="MLS13" s="617"/>
      <c r="MLT13" s="617"/>
      <c r="MLU13" s="617"/>
      <c r="MLV13" s="617"/>
      <c r="MLW13" s="617"/>
      <c r="MLX13" s="617"/>
      <c r="MLY13" s="617"/>
      <c r="MLZ13" s="617"/>
      <c r="MMA13" s="617"/>
      <c r="MMB13" s="617"/>
      <c r="MMC13" s="617"/>
      <c r="MMD13" s="617"/>
      <c r="MME13" s="617"/>
      <c r="MMF13" s="617"/>
      <c r="MMG13" s="617"/>
      <c r="MMH13" s="617"/>
      <c r="MMI13" s="617"/>
      <c r="MMJ13" s="617"/>
      <c r="MMK13" s="617"/>
      <c r="MML13" s="617"/>
      <c r="MMM13" s="617"/>
      <c r="MMN13" s="617"/>
      <c r="MMO13" s="617"/>
      <c r="MMP13" s="617"/>
      <c r="MMQ13" s="617"/>
      <c r="MMR13" s="617"/>
      <c r="MMS13" s="617"/>
      <c r="MMT13" s="617"/>
      <c r="MMU13" s="617"/>
      <c r="MMV13" s="617"/>
      <c r="MMW13" s="617"/>
      <c r="MMX13" s="617"/>
      <c r="MMY13" s="617"/>
      <c r="MMZ13" s="617"/>
      <c r="MNA13" s="617"/>
      <c r="MNB13" s="617"/>
      <c r="MNC13" s="617"/>
      <c r="MND13" s="617"/>
      <c r="MNE13" s="617"/>
      <c r="MNF13" s="617"/>
      <c r="MNG13" s="617"/>
      <c r="MNH13" s="617"/>
      <c r="MNI13" s="617"/>
      <c r="MNJ13" s="617"/>
      <c r="MNK13" s="617"/>
      <c r="MNL13" s="617"/>
      <c r="MNM13" s="617"/>
      <c r="MNN13" s="617"/>
      <c r="MNO13" s="617"/>
      <c r="MNP13" s="617"/>
      <c r="MNQ13" s="617"/>
      <c r="MNR13" s="617"/>
      <c r="MNS13" s="617"/>
      <c r="MNT13" s="617"/>
      <c r="MNU13" s="617"/>
      <c r="MNV13" s="617"/>
      <c r="MNW13" s="617"/>
      <c r="MNX13" s="617"/>
      <c r="MNY13" s="617"/>
      <c r="MNZ13" s="617"/>
      <c r="MOA13" s="617"/>
      <c r="MOB13" s="617"/>
      <c r="MOC13" s="617"/>
      <c r="MOD13" s="617"/>
      <c r="MOE13" s="617"/>
      <c r="MOF13" s="617"/>
      <c r="MOG13" s="617"/>
      <c r="MOH13" s="617"/>
      <c r="MOI13" s="617"/>
      <c r="MOJ13" s="617"/>
      <c r="MOK13" s="617"/>
      <c r="MOL13" s="617"/>
      <c r="MOM13" s="617"/>
      <c r="MON13" s="617"/>
      <c r="MOO13" s="617"/>
      <c r="MOP13" s="617"/>
      <c r="MOQ13" s="617"/>
      <c r="MOR13" s="617"/>
      <c r="MOS13" s="617"/>
      <c r="MOT13" s="617"/>
      <c r="MOU13" s="617"/>
      <c r="MOV13" s="617"/>
      <c r="MOW13" s="617"/>
      <c r="MOX13" s="617"/>
      <c r="MOY13" s="617"/>
      <c r="MOZ13" s="617"/>
      <c r="MPA13" s="617"/>
      <c r="MPB13" s="617"/>
      <c r="MPC13" s="617"/>
      <c r="MPD13" s="617"/>
      <c r="MPE13" s="617"/>
      <c r="MPF13" s="617"/>
      <c r="MPG13" s="617"/>
      <c r="MPH13" s="617"/>
      <c r="MPI13" s="617"/>
      <c r="MPJ13" s="617"/>
      <c r="MPK13" s="617"/>
      <c r="MPL13" s="617"/>
      <c r="MPM13" s="617"/>
      <c r="MPN13" s="617"/>
      <c r="MPO13" s="617"/>
      <c r="MPP13" s="617"/>
      <c r="MPQ13" s="617"/>
      <c r="MPR13" s="617"/>
      <c r="MPS13" s="617"/>
      <c r="MPT13" s="617"/>
      <c r="MPU13" s="617"/>
      <c r="MPV13" s="617"/>
      <c r="MPW13" s="617"/>
      <c r="MPX13" s="617"/>
      <c r="MPY13" s="617"/>
      <c r="MPZ13" s="617"/>
      <c r="MQA13" s="617"/>
      <c r="MQB13" s="617"/>
      <c r="MQC13" s="617"/>
      <c r="MQD13" s="617"/>
      <c r="MQE13" s="617"/>
      <c r="MQF13" s="617"/>
      <c r="MQG13" s="617"/>
      <c r="MQH13" s="617"/>
      <c r="MQI13" s="617"/>
      <c r="MQJ13" s="617"/>
      <c r="MQK13" s="617"/>
      <c r="MQL13" s="617"/>
      <c r="MQM13" s="617"/>
      <c r="MQN13" s="617"/>
      <c r="MQO13" s="617"/>
      <c r="MQP13" s="617"/>
      <c r="MQQ13" s="617"/>
      <c r="MQR13" s="617"/>
      <c r="MQS13" s="617"/>
      <c r="MQT13" s="617"/>
      <c r="MQU13" s="617"/>
      <c r="MQV13" s="617"/>
      <c r="MQW13" s="617"/>
      <c r="MQX13" s="617"/>
      <c r="MQY13" s="617"/>
      <c r="MQZ13" s="617"/>
      <c r="MRA13" s="617"/>
      <c r="MRB13" s="617"/>
      <c r="MRC13" s="617"/>
      <c r="MRD13" s="617"/>
      <c r="MRE13" s="617"/>
      <c r="MRF13" s="617"/>
      <c r="MRG13" s="617"/>
      <c r="MRH13" s="617"/>
      <c r="MRI13" s="617"/>
      <c r="MRJ13" s="617"/>
      <c r="MRK13" s="617"/>
      <c r="MRL13" s="617"/>
      <c r="MRM13" s="617"/>
      <c r="MRN13" s="617"/>
      <c r="MRO13" s="617"/>
      <c r="MRP13" s="617"/>
      <c r="MRQ13" s="617"/>
      <c r="MRR13" s="617"/>
      <c r="MRS13" s="617"/>
      <c r="MRT13" s="617"/>
      <c r="MRU13" s="617"/>
      <c r="MRV13" s="617"/>
      <c r="MRW13" s="617"/>
      <c r="MRX13" s="617"/>
      <c r="MRY13" s="617"/>
      <c r="MRZ13" s="617"/>
      <c r="MSA13" s="617"/>
      <c r="MSB13" s="617"/>
      <c r="MSC13" s="617"/>
      <c r="MSD13" s="617"/>
      <c r="MSE13" s="617"/>
      <c r="MSF13" s="617"/>
      <c r="MSG13" s="617"/>
      <c r="MSH13" s="617"/>
      <c r="MSI13" s="617"/>
      <c r="MSJ13" s="617"/>
      <c r="MSK13" s="617"/>
      <c r="MSL13" s="617"/>
      <c r="MSM13" s="617"/>
      <c r="MSN13" s="617"/>
      <c r="MSO13" s="617"/>
      <c r="MSP13" s="617"/>
      <c r="MSQ13" s="617"/>
      <c r="MSR13" s="617"/>
      <c r="MSS13" s="617"/>
      <c r="MST13" s="617"/>
      <c r="MSU13" s="617"/>
      <c r="MSV13" s="617"/>
      <c r="MSW13" s="617"/>
      <c r="MSX13" s="617"/>
      <c r="MSY13" s="617"/>
      <c r="MSZ13" s="617"/>
      <c r="MTA13" s="617"/>
      <c r="MTB13" s="617"/>
      <c r="MTC13" s="617"/>
      <c r="MTD13" s="617"/>
      <c r="MTE13" s="617"/>
      <c r="MTF13" s="617"/>
      <c r="MTG13" s="617"/>
      <c r="MTH13" s="617"/>
      <c r="MTI13" s="617"/>
      <c r="MTJ13" s="617"/>
      <c r="MTK13" s="617"/>
      <c r="MTL13" s="617"/>
      <c r="MTM13" s="617"/>
      <c r="MTN13" s="617"/>
      <c r="MTO13" s="617"/>
      <c r="MTP13" s="617"/>
      <c r="MTQ13" s="617"/>
      <c r="MTR13" s="617"/>
      <c r="MTS13" s="617"/>
      <c r="MTT13" s="617"/>
      <c r="MTU13" s="617"/>
      <c r="MTV13" s="617"/>
      <c r="MTW13" s="617"/>
      <c r="MTX13" s="617"/>
      <c r="MTY13" s="617"/>
      <c r="MTZ13" s="617"/>
      <c r="MUA13" s="617"/>
      <c r="MUB13" s="617"/>
      <c r="MUC13" s="617"/>
      <c r="MUD13" s="617"/>
      <c r="MUE13" s="617"/>
      <c r="MUF13" s="617"/>
      <c r="MUG13" s="617"/>
      <c r="MUH13" s="617"/>
      <c r="MUI13" s="617"/>
      <c r="MUJ13" s="617"/>
      <c r="MUK13" s="617"/>
      <c r="MUL13" s="617"/>
      <c r="MUM13" s="617"/>
      <c r="MUN13" s="617"/>
      <c r="MUO13" s="617"/>
      <c r="MUP13" s="617"/>
      <c r="MUQ13" s="617"/>
      <c r="MUR13" s="617"/>
      <c r="MUS13" s="617"/>
      <c r="MUT13" s="617"/>
      <c r="MUU13" s="617"/>
      <c r="MUV13" s="617"/>
      <c r="MUW13" s="617"/>
      <c r="MUX13" s="617"/>
      <c r="MUY13" s="617"/>
      <c r="MUZ13" s="617"/>
      <c r="MVA13" s="617"/>
      <c r="MVB13" s="617"/>
      <c r="MVC13" s="617"/>
      <c r="MVD13" s="617"/>
      <c r="MVE13" s="617"/>
      <c r="MVF13" s="617"/>
      <c r="MVG13" s="617"/>
      <c r="MVH13" s="617"/>
      <c r="MVI13" s="617"/>
      <c r="MVJ13" s="617"/>
      <c r="MVK13" s="617"/>
      <c r="MVL13" s="617"/>
      <c r="MVM13" s="617"/>
      <c r="MVN13" s="617"/>
      <c r="MVO13" s="617"/>
      <c r="MVP13" s="617"/>
      <c r="MVQ13" s="617"/>
      <c r="MVR13" s="617"/>
      <c r="MVS13" s="617"/>
      <c r="MVT13" s="617"/>
      <c r="MVU13" s="617"/>
      <c r="MVV13" s="617"/>
      <c r="MVW13" s="617"/>
      <c r="MVX13" s="617"/>
      <c r="MVY13" s="617"/>
      <c r="MVZ13" s="617"/>
      <c r="MWA13" s="617"/>
      <c r="MWB13" s="617"/>
      <c r="MWC13" s="617"/>
      <c r="MWD13" s="617"/>
      <c r="MWE13" s="617"/>
      <c r="MWF13" s="617"/>
      <c r="MWG13" s="617"/>
      <c r="MWH13" s="617"/>
      <c r="MWI13" s="617"/>
      <c r="MWJ13" s="617"/>
      <c r="MWK13" s="617"/>
      <c r="MWL13" s="617"/>
      <c r="MWM13" s="617"/>
      <c r="MWN13" s="617"/>
      <c r="MWO13" s="617"/>
      <c r="MWP13" s="617"/>
      <c r="MWQ13" s="617"/>
      <c r="MWR13" s="617"/>
      <c r="MWS13" s="617"/>
      <c r="MWT13" s="617"/>
      <c r="MWU13" s="617"/>
      <c r="MWV13" s="617"/>
      <c r="MWW13" s="617"/>
      <c r="MWX13" s="617"/>
      <c r="MWY13" s="617"/>
      <c r="MWZ13" s="617"/>
      <c r="MXA13" s="617"/>
      <c r="MXB13" s="617"/>
      <c r="MXC13" s="617"/>
      <c r="MXD13" s="617"/>
      <c r="MXE13" s="617"/>
      <c r="MXF13" s="617"/>
      <c r="MXG13" s="617"/>
      <c r="MXH13" s="617"/>
      <c r="MXI13" s="617"/>
      <c r="MXJ13" s="617"/>
      <c r="MXK13" s="617"/>
      <c r="MXL13" s="617"/>
      <c r="MXM13" s="617"/>
      <c r="MXN13" s="617"/>
      <c r="MXO13" s="617"/>
      <c r="MXP13" s="617"/>
      <c r="MXQ13" s="617"/>
      <c r="MXR13" s="617"/>
      <c r="MXS13" s="617"/>
      <c r="MXT13" s="617"/>
      <c r="MXU13" s="617"/>
      <c r="MXV13" s="617"/>
      <c r="MXW13" s="617"/>
      <c r="MXX13" s="617"/>
      <c r="MXY13" s="617"/>
      <c r="MXZ13" s="617"/>
      <c r="MYA13" s="617"/>
      <c r="MYB13" s="617"/>
      <c r="MYC13" s="617"/>
      <c r="MYD13" s="617"/>
      <c r="MYE13" s="617"/>
      <c r="MYF13" s="617"/>
      <c r="MYG13" s="617"/>
      <c r="MYH13" s="617"/>
      <c r="MYI13" s="617"/>
      <c r="MYJ13" s="617"/>
      <c r="MYK13" s="617"/>
      <c r="MYL13" s="617"/>
      <c r="MYM13" s="617"/>
      <c r="MYN13" s="617"/>
      <c r="MYO13" s="617"/>
      <c r="MYP13" s="617"/>
      <c r="MYQ13" s="617"/>
      <c r="MYR13" s="617"/>
      <c r="MYS13" s="617"/>
      <c r="MYT13" s="617"/>
      <c r="MYU13" s="617"/>
      <c r="MYV13" s="617"/>
      <c r="MYW13" s="617"/>
      <c r="MYX13" s="617"/>
      <c r="MYY13" s="617"/>
      <c r="MYZ13" s="617"/>
      <c r="MZA13" s="617"/>
      <c r="MZB13" s="617"/>
      <c r="MZC13" s="617"/>
      <c r="MZD13" s="617"/>
      <c r="MZE13" s="617"/>
      <c r="MZF13" s="617"/>
      <c r="MZG13" s="617"/>
      <c r="MZH13" s="617"/>
      <c r="MZI13" s="617"/>
      <c r="MZJ13" s="617"/>
      <c r="MZK13" s="617"/>
      <c r="MZL13" s="617"/>
      <c r="MZM13" s="617"/>
      <c r="MZN13" s="617"/>
      <c r="MZO13" s="617"/>
      <c r="MZP13" s="617"/>
      <c r="MZQ13" s="617"/>
      <c r="MZR13" s="617"/>
      <c r="MZS13" s="617"/>
      <c r="MZT13" s="617"/>
      <c r="MZU13" s="617"/>
      <c r="MZV13" s="617"/>
      <c r="MZW13" s="617"/>
      <c r="MZX13" s="617"/>
      <c r="MZY13" s="617"/>
      <c r="MZZ13" s="617"/>
      <c r="NAA13" s="617"/>
      <c r="NAB13" s="617"/>
      <c r="NAC13" s="617"/>
      <c r="NAD13" s="617"/>
      <c r="NAE13" s="617"/>
      <c r="NAF13" s="617"/>
      <c r="NAG13" s="617"/>
      <c r="NAH13" s="617"/>
      <c r="NAI13" s="617"/>
      <c r="NAJ13" s="617"/>
      <c r="NAK13" s="617"/>
      <c r="NAL13" s="617"/>
      <c r="NAM13" s="617"/>
      <c r="NAN13" s="617"/>
      <c r="NAO13" s="617"/>
      <c r="NAP13" s="617"/>
      <c r="NAQ13" s="617"/>
      <c r="NAR13" s="617"/>
      <c r="NAS13" s="617"/>
      <c r="NAT13" s="617"/>
      <c r="NAU13" s="617"/>
      <c r="NAV13" s="617"/>
      <c r="NAW13" s="617"/>
      <c r="NAX13" s="617"/>
      <c r="NAY13" s="617"/>
      <c r="NAZ13" s="617"/>
      <c r="NBA13" s="617"/>
      <c r="NBB13" s="617"/>
      <c r="NBC13" s="617"/>
      <c r="NBD13" s="617"/>
      <c r="NBE13" s="617"/>
      <c r="NBF13" s="617"/>
      <c r="NBG13" s="617"/>
      <c r="NBH13" s="617"/>
      <c r="NBI13" s="617"/>
      <c r="NBJ13" s="617"/>
      <c r="NBK13" s="617"/>
      <c r="NBL13" s="617"/>
      <c r="NBM13" s="617"/>
      <c r="NBN13" s="617"/>
      <c r="NBO13" s="617"/>
      <c r="NBP13" s="617"/>
      <c r="NBQ13" s="617"/>
      <c r="NBR13" s="617"/>
      <c r="NBS13" s="617"/>
      <c r="NBT13" s="617"/>
      <c r="NBU13" s="617"/>
      <c r="NBV13" s="617"/>
      <c r="NBW13" s="617"/>
      <c r="NBX13" s="617"/>
      <c r="NBY13" s="617"/>
      <c r="NBZ13" s="617"/>
      <c r="NCA13" s="617"/>
      <c r="NCB13" s="617"/>
      <c r="NCC13" s="617"/>
      <c r="NCD13" s="617"/>
      <c r="NCE13" s="617"/>
      <c r="NCF13" s="617"/>
      <c r="NCG13" s="617"/>
      <c r="NCH13" s="617"/>
      <c r="NCI13" s="617"/>
      <c r="NCJ13" s="617"/>
      <c r="NCK13" s="617"/>
      <c r="NCL13" s="617"/>
      <c r="NCM13" s="617"/>
      <c r="NCN13" s="617"/>
      <c r="NCO13" s="617"/>
      <c r="NCP13" s="617"/>
      <c r="NCQ13" s="617"/>
      <c r="NCR13" s="617"/>
      <c r="NCS13" s="617"/>
      <c r="NCT13" s="617"/>
      <c r="NCU13" s="617"/>
      <c r="NCV13" s="617"/>
      <c r="NCW13" s="617"/>
      <c r="NCX13" s="617"/>
      <c r="NCY13" s="617"/>
      <c r="NCZ13" s="617"/>
      <c r="NDA13" s="617"/>
      <c r="NDB13" s="617"/>
      <c r="NDC13" s="617"/>
      <c r="NDD13" s="617"/>
      <c r="NDE13" s="617"/>
      <c r="NDF13" s="617"/>
      <c r="NDG13" s="617"/>
      <c r="NDH13" s="617"/>
      <c r="NDI13" s="617"/>
      <c r="NDJ13" s="617"/>
      <c r="NDK13" s="617"/>
      <c r="NDL13" s="617"/>
      <c r="NDM13" s="617"/>
      <c r="NDN13" s="617"/>
      <c r="NDO13" s="617"/>
      <c r="NDP13" s="617"/>
      <c r="NDQ13" s="617"/>
      <c r="NDR13" s="617"/>
      <c r="NDS13" s="617"/>
      <c r="NDT13" s="617"/>
      <c r="NDU13" s="617"/>
      <c r="NDV13" s="617"/>
      <c r="NDW13" s="617"/>
      <c r="NDX13" s="617"/>
      <c r="NDY13" s="617"/>
      <c r="NDZ13" s="617"/>
      <c r="NEA13" s="617"/>
      <c r="NEB13" s="617"/>
      <c r="NEC13" s="617"/>
      <c r="NED13" s="617"/>
      <c r="NEE13" s="617"/>
      <c r="NEF13" s="617"/>
      <c r="NEG13" s="617"/>
      <c r="NEH13" s="617"/>
      <c r="NEI13" s="617"/>
      <c r="NEJ13" s="617"/>
      <c r="NEK13" s="617"/>
      <c r="NEL13" s="617"/>
      <c r="NEM13" s="617"/>
      <c r="NEN13" s="617"/>
      <c r="NEO13" s="617"/>
      <c r="NEP13" s="617"/>
      <c r="NEQ13" s="617"/>
      <c r="NER13" s="617"/>
      <c r="NES13" s="617"/>
      <c r="NET13" s="617"/>
      <c r="NEU13" s="617"/>
      <c r="NEV13" s="617"/>
      <c r="NEW13" s="617"/>
      <c r="NEX13" s="617"/>
      <c r="NEY13" s="617"/>
      <c r="NEZ13" s="617"/>
      <c r="NFA13" s="617"/>
      <c r="NFB13" s="617"/>
      <c r="NFC13" s="617"/>
      <c r="NFD13" s="617"/>
      <c r="NFE13" s="617"/>
      <c r="NFF13" s="617"/>
      <c r="NFG13" s="617"/>
      <c r="NFH13" s="617"/>
      <c r="NFI13" s="617"/>
      <c r="NFJ13" s="617"/>
      <c r="NFK13" s="617"/>
      <c r="NFL13" s="617"/>
      <c r="NFM13" s="617"/>
      <c r="NFN13" s="617"/>
      <c r="NFO13" s="617"/>
      <c r="NFP13" s="617"/>
      <c r="NFQ13" s="617"/>
      <c r="NFR13" s="617"/>
      <c r="NFS13" s="617"/>
      <c r="NFT13" s="617"/>
      <c r="NFU13" s="617"/>
      <c r="NFV13" s="617"/>
      <c r="NFW13" s="617"/>
      <c r="NFX13" s="617"/>
      <c r="NFY13" s="617"/>
      <c r="NFZ13" s="617"/>
      <c r="NGA13" s="617"/>
      <c r="NGB13" s="617"/>
      <c r="NGC13" s="617"/>
      <c r="NGD13" s="617"/>
      <c r="NGE13" s="617"/>
      <c r="NGF13" s="617"/>
      <c r="NGG13" s="617"/>
      <c r="NGH13" s="617"/>
      <c r="NGI13" s="617"/>
      <c r="NGJ13" s="617"/>
      <c r="NGK13" s="617"/>
      <c r="NGL13" s="617"/>
      <c r="NGM13" s="617"/>
      <c r="NGN13" s="617"/>
      <c r="NGO13" s="617"/>
      <c r="NGP13" s="617"/>
      <c r="NGQ13" s="617"/>
      <c r="NGR13" s="617"/>
      <c r="NGS13" s="617"/>
      <c r="NGT13" s="617"/>
      <c r="NGU13" s="617"/>
      <c r="NGV13" s="617"/>
      <c r="NGW13" s="617"/>
      <c r="NGX13" s="617"/>
      <c r="NGY13" s="617"/>
      <c r="NGZ13" s="617"/>
      <c r="NHA13" s="617"/>
      <c r="NHB13" s="617"/>
      <c r="NHC13" s="617"/>
      <c r="NHD13" s="617"/>
      <c r="NHE13" s="617"/>
      <c r="NHF13" s="617"/>
      <c r="NHG13" s="617"/>
      <c r="NHH13" s="617"/>
      <c r="NHI13" s="617"/>
      <c r="NHJ13" s="617"/>
      <c r="NHK13" s="617"/>
      <c r="NHL13" s="617"/>
      <c r="NHM13" s="617"/>
      <c r="NHN13" s="617"/>
      <c r="NHO13" s="617"/>
      <c r="NHP13" s="617"/>
      <c r="NHQ13" s="617"/>
      <c r="NHR13" s="617"/>
      <c r="NHS13" s="617"/>
      <c r="NHT13" s="617"/>
      <c r="NHU13" s="617"/>
      <c r="NHV13" s="617"/>
      <c r="NHW13" s="617"/>
      <c r="NHX13" s="617"/>
      <c r="NHY13" s="617"/>
      <c r="NHZ13" s="617"/>
      <c r="NIA13" s="617"/>
      <c r="NIB13" s="617"/>
      <c r="NIC13" s="617"/>
      <c r="NID13" s="617"/>
      <c r="NIE13" s="617"/>
      <c r="NIF13" s="617"/>
      <c r="NIG13" s="617"/>
      <c r="NIH13" s="617"/>
      <c r="NII13" s="617"/>
      <c r="NIJ13" s="617"/>
      <c r="NIK13" s="617"/>
      <c r="NIL13" s="617"/>
      <c r="NIM13" s="617"/>
      <c r="NIN13" s="617"/>
      <c r="NIO13" s="617"/>
      <c r="NIP13" s="617"/>
      <c r="NIQ13" s="617"/>
      <c r="NIR13" s="617"/>
      <c r="NIS13" s="617"/>
      <c r="NIT13" s="617"/>
      <c r="NIU13" s="617"/>
      <c r="NIV13" s="617"/>
      <c r="NIW13" s="617"/>
      <c r="NIX13" s="617"/>
      <c r="NIY13" s="617"/>
      <c r="NIZ13" s="617"/>
      <c r="NJA13" s="617"/>
      <c r="NJB13" s="617"/>
      <c r="NJC13" s="617"/>
      <c r="NJD13" s="617"/>
      <c r="NJE13" s="617"/>
      <c r="NJF13" s="617"/>
      <c r="NJG13" s="617"/>
      <c r="NJH13" s="617"/>
      <c r="NJI13" s="617"/>
      <c r="NJJ13" s="617"/>
      <c r="NJK13" s="617"/>
      <c r="NJL13" s="617"/>
      <c r="NJM13" s="617"/>
      <c r="NJN13" s="617"/>
      <c r="NJO13" s="617"/>
      <c r="NJP13" s="617"/>
      <c r="NJQ13" s="617"/>
      <c r="NJR13" s="617"/>
      <c r="NJS13" s="617"/>
      <c r="NJT13" s="617"/>
      <c r="NJU13" s="617"/>
      <c r="NJV13" s="617"/>
      <c r="NJW13" s="617"/>
      <c r="NJX13" s="617"/>
      <c r="NJY13" s="617"/>
      <c r="NJZ13" s="617"/>
      <c r="NKA13" s="617"/>
      <c r="NKB13" s="617"/>
      <c r="NKC13" s="617"/>
      <c r="NKD13" s="617"/>
      <c r="NKE13" s="617"/>
      <c r="NKF13" s="617"/>
      <c r="NKG13" s="617"/>
      <c r="NKH13" s="617"/>
      <c r="NKI13" s="617"/>
      <c r="NKJ13" s="617"/>
      <c r="NKK13" s="617"/>
      <c r="NKL13" s="617"/>
      <c r="NKM13" s="617"/>
      <c r="NKN13" s="617"/>
      <c r="NKO13" s="617"/>
      <c r="NKP13" s="617"/>
      <c r="NKQ13" s="617"/>
      <c r="NKR13" s="617"/>
      <c r="NKS13" s="617"/>
      <c r="NKT13" s="617"/>
      <c r="NKU13" s="617"/>
      <c r="NKV13" s="617"/>
      <c r="NKW13" s="617"/>
      <c r="NKX13" s="617"/>
      <c r="NKY13" s="617"/>
      <c r="NKZ13" s="617"/>
      <c r="NLA13" s="617"/>
      <c r="NLB13" s="617"/>
      <c r="NLC13" s="617"/>
      <c r="NLD13" s="617"/>
      <c r="NLE13" s="617"/>
      <c r="NLF13" s="617"/>
      <c r="NLG13" s="617"/>
      <c r="NLH13" s="617"/>
      <c r="NLI13" s="617"/>
      <c r="NLJ13" s="617"/>
      <c r="NLK13" s="617"/>
      <c r="NLL13" s="617"/>
      <c r="NLM13" s="617"/>
      <c r="NLN13" s="617"/>
      <c r="NLO13" s="617"/>
      <c r="NLP13" s="617"/>
      <c r="NLQ13" s="617"/>
      <c r="NLR13" s="617"/>
      <c r="NLS13" s="617"/>
      <c r="NLT13" s="617"/>
      <c r="NLU13" s="617"/>
      <c r="NLV13" s="617"/>
      <c r="NLW13" s="617"/>
      <c r="NLX13" s="617"/>
      <c r="NLY13" s="617"/>
      <c r="NLZ13" s="617"/>
      <c r="NMA13" s="617"/>
      <c r="NMB13" s="617"/>
      <c r="NMC13" s="617"/>
      <c r="NMD13" s="617"/>
      <c r="NME13" s="617"/>
      <c r="NMF13" s="617"/>
      <c r="NMG13" s="617"/>
      <c r="NMH13" s="617"/>
      <c r="NMI13" s="617"/>
      <c r="NMJ13" s="617"/>
      <c r="NMK13" s="617"/>
      <c r="NML13" s="617"/>
      <c r="NMM13" s="617"/>
      <c r="NMN13" s="617"/>
      <c r="NMO13" s="617"/>
      <c r="NMP13" s="617"/>
      <c r="NMQ13" s="617"/>
      <c r="NMR13" s="617"/>
      <c r="NMS13" s="617"/>
      <c r="NMT13" s="617"/>
      <c r="NMU13" s="617"/>
      <c r="NMV13" s="617"/>
      <c r="NMW13" s="617"/>
      <c r="NMX13" s="617"/>
      <c r="NMY13" s="617"/>
      <c r="NMZ13" s="617"/>
      <c r="NNA13" s="617"/>
      <c r="NNB13" s="617"/>
      <c r="NNC13" s="617"/>
      <c r="NND13" s="617"/>
      <c r="NNE13" s="617"/>
      <c r="NNF13" s="617"/>
      <c r="NNG13" s="617"/>
      <c r="NNH13" s="617"/>
      <c r="NNI13" s="617"/>
      <c r="NNJ13" s="617"/>
      <c r="NNK13" s="617"/>
      <c r="NNL13" s="617"/>
      <c r="NNM13" s="617"/>
      <c r="NNN13" s="617"/>
      <c r="NNO13" s="617"/>
      <c r="NNP13" s="617"/>
      <c r="NNQ13" s="617"/>
      <c r="NNR13" s="617"/>
      <c r="NNS13" s="617"/>
      <c r="NNT13" s="617"/>
      <c r="NNU13" s="617"/>
      <c r="NNV13" s="617"/>
      <c r="NNW13" s="617"/>
      <c r="NNX13" s="617"/>
      <c r="NNY13" s="617"/>
      <c r="NNZ13" s="617"/>
      <c r="NOA13" s="617"/>
      <c r="NOB13" s="617"/>
      <c r="NOC13" s="617"/>
      <c r="NOD13" s="617"/>
      <c r="NOE13" s="617"/>
      <c r="NOF13" s="617"/>
      <c r="NOG13" s="617"/>
      <c r="NOH13" s="617"/>
      <c r="NOI13" s="617"/>
      <c r="NOJ13" s="617"/>
      <c r="NOK13" s="617"/>
      <c r="NOL13" s="617"/>
      <c r="NOM13" s="617"/>
      <c r="NON13" s="617"/>
      <c r="NOO13" s="617"/>
      <c r="NOP13" s="617"/>
      <c r="NOQ13" s="617"/>
      <c r="NOR13" s="617"/>
      <c r="NOS13" s="617"/>
      <c r="NOT13" s="617"/>
      <c r="NOU13" s="617"/>
      <c r="NOV13" s="617"/>
      <c r="NOW13" s="617"/>
      <c r="NOX13" s="617"/>
      <c r="NOY13" s="617"/>
      <c r="NOZ13" s="617"/>
      <c r="NPA13" s="617"/>
      <c r="NPB13" s="617"/>
      <c r="NPC13" s="617"/>
      <c r="NPD13" s="617"/>
      <c r="NPE13" s="617"/>
      <c r="NPF13" s="617"/>
      <c r="NPG13" s="617"/>
      <c r="NPH13" s="617"/>
      <c r="NPI13" s="617"/>
      <c r="NPJ13" s="617"/>
      <c r="NPK13" s="617"/>
      <c r="NPL13" s="617"/>
      <c r="NPM13" s="617"/>
      <c r="NPN13" s="617"/>
      <c r="NPO13" s="617"/>
      <c r="NPP13" s="617"/>
      <c r="NPQ13" s="617"/>
      <c r="NPR13" s="617"/>
      <c r="NPS13" s="617"/>
      <c r="NPT13" s="617"/>
      <c r="NPU13" s="617"/>
      <c r="NPV13" s="617"/>
      <c r="NPW13" s="617"/>
      <c r="NPX13" s="617"/>
      <c r="NPY13" s="617"/>
      <c r="NPZ13" s="617"/>
      <c r="NQA13" s="617"/>
      <c r="NQB13" s="617"/>
      <c r="NQC13" s="617"/>
      <c r="NQD13" s="617"/>
      <c r="NQE13" s="617"/>
      <c r="NQF13" s="617"/>
      <c r="NQG13" s="617"/>
      <c r="NQH13" s="617"/>
      <c r="NQI13" s="617"/>
      <c r="NQJ13" s="617"/>
      <c r="NQK13" s="617"/>
      <c r="NQL13" s="617"/>
      <c r="NQM13" s="617"/>
      <c r="NQN13" s="617"/>
      <c r="NQO13" s="617"/>
      <c r="NQP13" s="617"/>
      <c r="NQQ13" s="617"/>
      <c r="NQR13" s="617"/>
      <c r="NQS13" s="617"/>
      <c r="NQT13" s="617"/>
      <c r="NQU13" s="617"/>
      <c r="NQV13" s="617"/>
      <c r="NQW13" s="617"/>
      <c r="NQX13" s="617"/>
      <c r="NQY13" s="617"/>
      <c r="NQZ13" s="617"/>
      <c r="NRA13" s="617"/>
      <c r="NRB13" s="617"/>
      <c r="NRC13" s="617"/>
      <c r="NRD13" s="617"/>
      <c r="NRE13" s="617"/>
      <c r="NRF13" s="617"/>
      <c r="NRG13" s="617"/>
      <c r="NRH13" s="617"/>
      <c r="NRI13" s="617"/>
      <c r="NRJ13" s="617"/>
      <c r="NRK13" s="617"/>
      <c r="NRL13" s="617"/>
      <c r="NRM13" s="617"/>
      <c r="NRN13" s="617"/>
      <c r="NRO13" s="617"/>
      <c r="NRP13" s="617"/>
      <c r="NRQ13" s="617"/>
      <c r="NRR13" s="617"/>
      <c r="NRS13" s="617"/>
      <c r="NRT13" s="617"/>
      <c r="NRU13" s="617"/>
      <c r="NRV13" s="617"/>
      <c r="NRW13" s="617"/>
      <c r="NRX13" s="617"/>
      <c r="NRY13" s="617"/>
      <c r="NRZ13" s="617"/>
      <c r="NSA13" s="617"/>
      <c r="NSB13" s="617"/>
      <c r="NSC13" s="617"/>
      <c r="NSD13" s="617"/>
      <c r="NSE13" s="617"/>
      <c r="NSF13" s="617"/>
      <c r="NSG13" s="617"/>
      <c r="NSH13" s="617"/>
      <c r="NSI13" s="617"/>
      <c r="NSJ13" s="617"/>
      <c r="NSK13" s="617"/>
      <c r="NSL13" s="617"/>
      <c r="NSM13" s="617"/>
      <c r="NSN13" s="617"/>
      <c r="NSO13" s="617"/>
      <c r="NSP13" s="617"/>
      <c r="NSQ13" s="617"/>
      <c r="NSR13" s="617"/>
      <c r="NSS13" s="617"/>
      <c r="NST13" s="617"/>
      <c r="NSU13" s="617"/>
      <c r="NSV13" s="617"/>
      <c r="NSW13" s="617"/>
      <c r="NSX13" s="617"/>
      <c r="NSY13" s="617"/>
      <c r="NSZ13" s="617"/>
      <c r="NTA13" s="617"/>
      <c r="NTB13" s="617"/>
      <c r="NTC13" s="617"/>
      <c r="NTD13" s="617"/>
      <c r="NTE13" s="617"/>
      <c r="NTF13" s="617"/>
      <c r="NTG13" s="617"/>
      <c r="NTH13" s="617"/>
      <c r="NTI13" s="617"/>
      <c r="NTJ13" s="617"/>
      <c r="NTK13" s="617"/>
      <c r="NTL13" s="617"/>
      <c r="NTM13" s="617"/>
      <c r="NTN13" s="617"/>
      <c r="NTO13" s="617"/>
      <c r="NTP13" s="617"/>
      <c r="NTQ13" s="617"/>
      <c r="NTR13" s="617"/>
      <c r="NTS13" s="617"/>
      <c r="NTT13" s="617"/>
      <c r="NTU13" s="617"/>
      <c r="NTV13" s="617"/>
      <c r="NTW13" s="617"/>
      <c r="NTX13" s="617"/>
      <c r="NTY13" s="617"/>
      <c r="NTZ13" s="617"/>
      <c r="NUA13" s="617"/>
      <c r="NUB13" s="617"/>
      <c r="NUC13" s="617"/>
      <c r="NUD13" s="617"/>
      <c r="NUE13" s="617"/>
      <c r="NUF13" s="617"/>
      <c r="NUG13" s="617"/>
      <c r="NUH13" s="617"/>
      <c r="NUI13" s="617"/>
      <c r="NUJ13" s="617"/>
      <c r="NUK13" s="617"/>
      <c r="NUL13" s="617"/>
      <c r="NUM13" s="617"/>
      <c r="NUN13" s="617"/>
      <c r="NUO13" s="617"/>
      <c r="NUP13" s="617"/>
      <c r="NUQ13" s="617"/>
      <c r="NUR13" s="617"/>
      <c r="NUS13" s="617"/>
      <c r="NUT13" s="617"/>
      <c r="NUU13" s="617"/>
      <c r="NUV13" s="617"/>
      <c r="NUW13" s="617"/>
      <c r="NUX13" s="617"/>
      <c r="NUY13" s="617"/>
      <c r="NUZ13" s="617"/>
      <c r="NVA13" s="617"/>
      <c r="NVB13" s="617"/>
      <c r="NVC13" s="617"/>
      <c r="NVD13" s="617"/>
      <c r="NVE13" s="617"/>
      <c r="NVF13" s="617"/>
      <c r="NVG13" s="617"/>
      <c r="NVH13" s="617"/>
      <c r="NVI13" s="617"/>
      <c r="NVJ13" s="617"/>
      <c r="NVK13" s="617"/>
      <c r="NVL13" s="617"/>
      <c r="NVM13" s="617"/>
      <c r="NVN13" s="617"/>
      <c r="NVO13" s="617"/>
      <c r="NVP13" s="617"/>
      <c r="NVQ13" s="617"/>
      <c r="NVR13" s="617"/>
      <c r="NVS13" s="617"/>
      <c r="NVT13" s="617"/>
      <c r="NVU13" s="617"/>
      <c r="NVV13" s="617"/>
      <c r="NVW13" s="617"/>
      <c r="NVX13" s="617"/>
      <c r="NVY13" s="617"/>
      <c r="NVZ13" s="617"/>
      <c r="NWA13" s="617"/>
      <c r="NWB13" s="617"/>
      <c r="NWC13" s="617"/>
      <c r="NWD13" s="617"/>
      <c r="NWE13" s="617"/>
      <c r="NWF13" s="617"/>
      <c r="NWG13" s="617"/>
      <c r="NWH13" s="617"/>
      <c r="NWI13" s="617"/>
      <c r="NWJ13" s="617"/>
      <c r="NWK13" s="617"/>
      <c r="NWL13" s="617"/>
      <c r="NWM13" s="617"/>
      <c r="NWN13" s="617"/>
      <c r="NWO13" s="617"/>
      <c r="NWP13" s="617"/>
      <c r="NWQ13" s="617"/>
      <c r="NWR13" s="617"/>
      <c r="NWS13" s="617"/>
      <c r="NWT13" s="617"/>
      <c r="NWU13" s="617"/>
      <c r="NWV13" s="617"/>
      <c r="NWW13" s="617"/>
      <c r="NWX13" s="617"/>
      <c r="NWY13" s="617"/>
      <c r="NWZ13" s="617"/>
      <c r="NXA13" s="617"/>
      <c r="NXB13" s="617"/>
      <c r="NXC13" s="617"/>
      <c r="NXD13" s="617"/>
      <c r="NXE13" s="617"/>
      <c r="NXF13" s="617"/>
      <c r="NXG13" s="617"/>
      <c r="NXH13" s="617"/>
      <c r="NXI13" s="617"/>
      <c r="NXJ13" s="617"/>
      <c r="NXK13" s="617"/>
      <c r="NXL13" s="617"/>
      <c r="NXM13" s="617"/>
      <c r="NXN13" s="617"/>
      <c r="NXO13" s="617"/>
      <c r="NXP13" s="617"/>
      <c r="NXQ13" s="617"/>
      <c r="NXR13" s="617"/>
      <c r="NXS13" s="617"/>
      <c r="NXT13" s="617"/>
      <c r="NXU13" s="617"/>
      <c r="NXV13" s="617"/>
      <c r="NXW13" s="617"/>
      <c r="NXX13" s="617"/>
      <c r="NXY13" s="617"/>
      <c r="NXZ13" s="617"/>
      <c r="NYA13" s="617"/>
      <c r="NYB13" s="617"/>
      <c r="NYC13" s="617"/>
      <c r="NYD13" s="617"/>
      <c r="NYE13" s="617"/>
      <c r="NYF13" s="617"/>
      <c r="NYG13" s="617"/>
      <c r="NYH13" s="617"/>
      <c r="NYI13" s="617"/>
      <c r="NYJ13" s="617"/>
      <c r="NYK13" s="617"/>
      <c r="NYL13" s="617"/>
      <c r="NYM13" s="617"/>
      <c r="NYN13" s="617"/>
      <c r="NYO13" s="617"/>
      <c r="NYP13" s="617"/>
      <c r="NYQ13" s="617"/>
      <c r="NYR13" s="617"/>
      <c r="NYS13" s="617"/>
      <c r="NYT13" s="617"/>
      <c r="NYU13" s="617"/>
      <c r="NYV13" s="617"/>
      <c r="NYW13" s="617"/>
      <c r="NYX13" s="617"/>
      <c r="NYY13" s="617"/>
      <c r="NYZ13" s="617"/>
      <c r="NZA13" s="617"/>
      <c r="NZB13" s="617"/>
      <c r="NZC13" s="617"/>
      <c r="NZD13" s="617"/>
      <c r="NZE13" s="617"/>
      <c r="NZF13" s="617"/>
      <c r="NZG13" s="617"/>
      <c r="NZH13" s="617"/>
      <c r="NZI13" s="617"/>
      <c r="NZJ13" s="617"/>
      <c r="NZK13" s="617"/>
      <c r="NZL13" s="617"/>
      <c r="NZM13" s="617"/>
      <c r="NZN13" s="617"/>
      <c r="NZO13" s="617"/>
      <c r="NZP13" s="617"/>
      <c r="NZQ13" s="617"/>
      <c r="NZR13" s="617"/>
      <c r="NZS13" s="617"/>
      <c r="NZT13" s="617"/>
      <c r="NZU13" s="617"/>
      <c r="NZV13" s="617"/>
      <c r="NZW13" s="617"/>
      <c r="NZX13" s="617"/>
      <c r="NZY13" s="617"/>
      <c r="NZZ13" s="617"/>
      <c r="OAA13" s="617"/>
      <c r="OAB13" s="617"/>
      <c r="OAC13" s="617"/>
      <c r="OAD13" s="617"/>
      <c r="OAE13" s="617"/>
      <c r="OAF13" s="617"/>
      <c r="OAG13" s="617"/>
      <c r="OAH13" s="617"/>
      <c r="OAI13" s="617"/>
      <c r="OAJ13" s="617"/>
      <c r="OAK13" s="617"/>
      <c r="OAL13" s="617"/>
      <c r="OAM13" s="617"/>
      <c r="OAN13" s="617"/>
      <c r="OAO13" s="617"/>
      <c r="OAP13" s="617"/>
      <c r="OAQ13" s="617"/>
      <c r="OAR13" s="617"/>
      <c r="OAS13" s="617"/>
      <c r="OAT13" s="617"/>
      <c r="OAU13" s="617"/>
      <c r="OAV13" s="617"/>
      <c r="OAW13" s="617"/>
      <c r="OAX13" s="617"/>
      <c r="OAY13" s="617"/>
      <c r="OAZ13" s="617"/>
      <c r="OBA13" s="617"/>
      <c r="OBB13" s="617"/>
      <c r="OBC13" s="617"/>
      <c r="OBD13" s="617"/>
      <c r="OBE13" s="617"/>
      <c r="OBF13" s="617"/>
      <c r="OBG13" s="617"/>
      <c r="OBH13" s="617"/>
      <c r="OBI13" s="617"/>
      <c r="OBJ13" s="617"/>
      <c r="OBK13" s="617"/>
      <c r="OBL13" s="617"/>
      <c r="OBM13" s="617"/>
      <c r="OBN13" s="617"/>
      <c r="OBO13" s="617"/>
      <c r="OBP13" s="617"/>
      <c r="OBQ13" s="617"/>
      <c r="OBR13" s="617"/>
      <c r="OBS13" s="617"/>
      <c r="OBT13" s="617"/>
      <c r="OBU13" s="617"/>
      <c r="OBV13" s="617"/>
      <c r="OBW13" s="617"/>
      <c r="OBX13" s="617"/>
      <c r="OBY13" s="617"/>
      <c r="OBZ13" s="617"/>
      <c r="OCA13" s="617"/>
      <c r="OCB13" s="617"/>
      <c r="OCC13" s="617"/>
      <c r="OCD13" s="617"/>
      <c r="OCE13" s="617"/>
      <c r="OCF13" s="617"/>
      <c r="OCG13" s="617"/>
      <c r="OCH13" s="617"/>
      <c r="OCI13" s="617"/>
      <c r="OCJ13" s="617"/>
      <c r="OCK13" s="617"/>
      <c r="OCL13" s="617"/>
      <c r="OCM13" s="617"/>
      <c r="OCN13" s="617"/>
      <c r="OCO13" s="617"/>
      <c r="OCP13" s="617"/>
      <c r="OCQ13" s="617"/>
      <c r="OCR13" s="617"/>
      <c r="OCS13" s="617"/>
      <c r="OCT13" s="617"/>
      <c r="OCU13" s="617"/>
      <c r="OCV13" s="617"/>
      <c r="OCW13" s="617"/>
      <c r="OCX13" s="617"/>
      <c r="OCY13" s="617"/>
      <c r="OCZ13" s="617"/>
      <c r="ODA13" s="617"/>
      <c r="ODB13" s="617"/>
      <c r="ODC13" s="617"/>
      <c r="ODD13" s="617"/>
      <c r="ODE13" s="617"/>
      <c r="ODF13" s="617"/>
      <c r="ODG13" s="617"/>
      <c r="ODH13" s="617"/>
      <c r="ODI13" s="617"/>
      <c r="ODJ13" s="617"/>
      <c r="ODK13" s="617"/>
      <c r="ODL13" s="617"/>
      <c r="ODM13" s="617"/>
      <c r="ODN13" s="617"/>
      <c r="ODO13" s="617"/>
      <c r="ODP13" s="617"/>
      <c r="ODQ13" s="617"/>
      <c r="ODR13" s="617"/>
      <c r="ODS13" s="617"/>
      <c r="ODT13" s="617"/>
      <c r="ODU13" s="617"/>
      <c r="ODV13" s="617"/>
      <c r="ODW13" s="617"/>
      <c r="ODX13" s="617"/>
      <c r="ODY13" s="617"/>
      <c r="ODZ13" s="617"/>
      <c r="OEA13" s="617"/>
      <c r="OEB13" s="617"/>
      <c r="OEC13" s="617"/>
      <c r="OED13" s="617"/>
      <c r="OEE13" s="617"/>
      <c r="OEF13" s="617"/>
      <c r="OEG13" s="617"/>
      <c r="OEH13" s="617"/>
      <c r="OEI13" s="617"/>
      <c r="OEJ13" s="617"/>
      <c r="OEK13" s="617"/>
      <c r="OEL13" s="617"/>
      <c r="OEM13" s="617"/>
      <c r="OEN13" s="617"/>
      <c r="OEO13" s="617"/>
      <c r="OEP13" s="617"/>
      <c r="OEQ13" s="617"/>
      <c r="OER13" s="617"/>
      <c r="OES13" s="617"/>
      <c r="OET13" s="617"/>
      <c r="OEU13" s="617"/>
      <c r="OEV13" s="617"/>
      <c r="OEW13" s="617"/>
      <c r="OEX13" s="617"/>
      <c r="OEY13" s="617"/>
      <c r="OEZ13" s="617"/>
      <c r="OFA13" s="617"/>
      <c r="OFB13" s="617"/>
      <c r="OFC13" s="617"/>
      <c r="OFD13" s="617"/>
      <c r="OFE13" s="617"/>
      <c r="OFF13" s="617"/>
      <c r="OFG13" s="617"/>
      <c r="OFH13" s="617"/>
      <c r="OFI13" s="617"/>
      <c r="OFJ13" s="617"/>
      <c r="OFK13" s="617"/>
      <c r="OFL13" s="617"/>
      <c r="OFM13" s="617"/>
      <c r="OFN13" s="617"/>
      <c r="OFO13" s="617"/>
      <c r="OFP13" s="617"/>
      <c r="OFQ13" s="617"/>
      <c r="OFR13" s="617"/>
      <c r="OFS13" s="617"/>
      <c r="OFT13" s="617"/>
      <c r="OFU13" s="617"/>
      <c r="OFV13" s="617"/>
      <c r="OFW13" s="617"/>
      <c r="OFX13" s="617"/>
      <c r="OFY13" s="617"/>
      <c r="OFZ13" s="617"/>
      <c r="OGA13" s="617"/>
      <c r="OGB13" s="617"/>
      <c r="OGC13" s="617"/>
      <c r="OGD13" s="617"/>
      <c r="OGE13" s="617"/>
      <c r="OGF13" s="617"/>
      <c r="OGG13" s="617"/>
      <c r="OGH13" s="617"/>
      <c r="OGI13" s="617"/>
      <c r="OGJ13" s="617"/>
      <c r="OGK13" s="617"/>
      <c r="OGL13" s="617"/>
      <c r="OGM13" s="617"/>
      <c r="OGN13" s="617"/>
      <c r="OGO13" s="617"/>
      <c r="OGP13" s="617"/>
      <c r="OGQ13" s="617"/>
      <c r="OGR13" s="617"/>
      <c r="OGS13" s="617"/>
      <c r="OGT13" s="617"/>
      <c r="OGU13" s="617"/>
      <c r="OGV13" s="617"/>
      <c r="OGW13" s="617"/>
      <c r="OGX13" s="617"/>
      <c r="OGY13" s="617"/>
      <c r="OGZ13" s="617"/>
      <c r="OHA13" s="617"/>
      <c r="OHB13" s="617"/>
      <c r="OHC13" s="617"/>
      <c r="OHD13" s="617"/>
      <c r="OHE13" s="617"/>
      <c r="OHF13" s="617"/>
      <c r="OHG13" s="617"/>
      <c r="OHH13" s="617"/>
      <c r="OHI13" s="617"/>
      <c r="OHJ13" s="617"/>
      <c r="OHK13" s="617"/>
      <c r="OHL13" s="617"/>
      <c r="OHM13" s="617"/>
      <c r="OHN13" s="617"/>
      <c r="OHO13" s="617"/>
      <c r="OHP13" s="617"/>
      <c r="OHQ13" s="617"/>
      <c r="OHR13" s="617"/>
      <c r="OHS13" s="617"/>
      <c r="OHT13" s="617"/>
      <c r="OHU13" s="617"/>
      <c r="OHV13" s="617"/>
      <c r="OHW13" s="617"/>
      <c r="OHX13" s="617"/>
      <c r="OHY13" s="617"/>
      <c r="OHZ13" s="617"/>
      <c r="OIA13" s="617"/>
      <c r="OIB13" s="617"/>
      <c r="OIC13" s="617"/>
      <c r="OID13" s="617"/>
      <c r="OIE13" s="617"/>
      <c r="OIF13" s="617"/>
      <c r="OIG13" s="617"/>
      <c r="OIH13" s="617"/>
      <c r="OII13" s="617"/>
      <c r="OIJ13" s="617"/>
      <c r="OIK13" s="617"/>
      <c r="OIL13" s="617"/>
      <c r="OIM13" s="617"/>
      <c r="OIN13" s="617"/>
      <c r="OIO13" s="617"/>
      <c r="OIP13" s="617"/>
      <c r="OIQ13" s="617"/>
      <c r="OIR13" s="617"/>
      <c r="OIS13" s="617"/>
      <c r="OIT13" s="617"/>
      <c r="OIU13" s="617"/>
      <c r="OIV13" s="617"/>
      <c r="OIW13" s="617"/>
      <c r="OIX13" s="617"/>
      <c r="OIY13" s="617"/>
      <c r="OIZ13" s="617"/>
      <c r="OJA13" s="617"/>
      <c r="OJB13" s="617"/>
      <c r="OJC13" s="617"/>
      <c r="OJD13" s="617"/>
      <c r="OJE13" s="617"/>
      <c r="OJF13" s="617"/>
      <c r="OJG13" s="617"/>
      <c r="OJH13" s="617"/>
      <c r="OJI13" s="617"/>
      <c r="OJJ13" s="617"/>
      <c r="OJK13" s="617"/>
      <c r="OJL13" s="617"/>
      <c r="OJM13" s="617"/>
      <c r="OJN13" s="617"/>
      <c r="OJO13" s="617"/>
      <c r="OJP13" s="617"/>
      <c r="OJQ13" s="617"/>
      <c r="OJR13" s="617"/>
      <c r="OJS13" s="617"/>
      <c r="OJT13" s="617"/>
      <c r="OJU13" s="617"/>
      <c r="OJV13" s="617"/>
      <c r="OJW13" s="617"/>
      <c r="OJX13" s="617"/>
      <c r="OJY13" s="617"/>
      <c r="OJZ13" s="617"/>
      <c r="OKA13" s="617"/>
      <c r="OKB13" s="617"/>
      <c r="OKC13" s="617"/>
      <c r="OKD13" s="617"/>
      <c r="OKE13" s="617"/>
      <c r="OKF13" s="617"/>
      <c r="OKG13" s="617"/>
      <c r="OKH13" s="617"/>
      <c r="OKI13" s="617"/>
      <c r="OKJ13" s="617"/>
      <c r="OKK13" s="617"/>
      <c r="OKL13" s="617"/>
      <c r="OKM13" s="617"/>
      <c r="OKN13" s="617"/>
      <c r="OKO13" s="617"/>
      <c r="OKP13" s="617"/>
      <c r="OKQ13" s="617"/>
      <c r="OKR13" s="617"/>
      <c r="OKS13" s="617"/>
      <c r="OKT13" s="617"/>
      <c r="OKU13" s="617"/>
      <c r="OKV13" s="617"/>
      <c r="OKW13" s="617"/>
      <c r="OKX13" s="617"/>
      <c r="OKY13" s="617"/>
      <c r="OKZ13" s="617"/>
      <c r="OLA13" s="617"/>
      <c r="OLB13" s="617"/>
      <c r="OLC13" s="617"/>
      <c r="OLD13" s="617"/>
      <c r="OLE13" s="617"/>
      <c r="OLF13" s="617"/>
      <c r="OLG13" s="617"/>
      <c r="OLH13" s="617"/>
      <c r="OLI13" s="617"/>
      <c r="OLJ13" s="617"/>
      <c r="OLK13" s="617"/>
      <c r="OLL13" s="617"/>
      <c r="OLM13" s="617"/>
      <c r="OLN13" s="617"/>
      <c r="OLO13" s="617"/>
      <c r="OLP13" s="617"/>
      <c r="OLQ13" s="617"/>
      <c r="OLR13" s="617"/>
      <c r="OLS13" s="617"/>
      <c r="OLT13" s="617"/>
      <c r="OLU13" s="617"/>
      <c r="OLV13" s="617"/>
      <c r="OLW13" s="617"/>
      <c r="OLX13" s="617"/>
      <c r="OLY13" s="617"/>
      <c r="OLZ13" s="617"/>
      <c r="OMA13" s="617"/>
      <c r="OMB13" s="617"/>
      <c r="OMC13" s="617"/>
      <c r="OMD13" s="617"/>
      <c r="OME13" s="617"/>
      <c r="OMF13" s="617"/>
      <c r="OMG13" s="617"/>
      <c r="OMH13" s="617"/>
      <c r="OMI13" s="617"/>
      <c r="OMJ13" s="617"/>
      <c r="OMK13" s="617"/>
      <c r="OML13" s="617"/>
      <c r="OMM13" s="617"/>
      <c r="OMN13" s="617"/>
      <c r="OMO13" s="617"/>
      <c r="OMP13" s="617"/>
      <c r="OMQ13" s="617"/>
      <c r="OMR13" s="617"/>
      <c r="OMS13" s="617"/>
      <c r="OMT13" s="617"/>
      <c r="OMU13" s="617"/>
      <c r="OMV13" s="617"/>
      <c r="OMW13" s="617"/>
      <c r="OMX13" s="617"/>
      <c r="OMY13" s="617"/>
      <c r="OMZ13" s="617"/>
      <c r="ONA13" s="617"/>
      <c r="ONB13" s="617"/>
      <c r="ONC13" s="617"/>
      <c r="OND13" s="617"/>
      <c r="ONE13" s="617"/>
      <c r="ONF13" s="617"/>
      <c r="ONG13" s="617"/>
      <c r="ONH13" s="617"/>
      <c r="ONI13" s="617"/>
      <c r="ONJ13" s="617"/>
      <c r="ONK13" s="617"/>
      <c r="ONL13" s="617"/>
      <c r="ONM13" s="617"/>
      <c r="ONN13" s="617"/>
      <c r="ONO13" s="617"/>
      <c r="ONP13" s="617"/>
      <c r="ONQ13" s="617"/>
      <c r="ONR13" s="617"/>
      <c r="ONS13" s="617"/>
      <c r="ONT13" s="617"/>
      <c r="ONU13" s="617"/>
      <c r="ONV13" s="617"/>
      <c r="ONW13" s="617"/>
      <c r="ONX13" s="617"/>
      <c r="ONY13" s="617"/>
      <c r="ONZ13" s="617"/>
      <c r="OOA13" s="617"/>
      <c r="OOB13" s="617"/>
      <c r="OOC13" s="617"/>
      <c r="OOD13" s="617"/>
      <c r="OOE13" s="617"/>
      <c r="OOF13" s="617"/>
      <c r="OOG13" s="617"/>
      <c r="OOH13" s="617"/>
      <c r="OOI13" s="617"/>
      <c r="OOJ13" s="617"/>
      <c r="OOK13" s="617"/>
      <c r="OOL13" s="617"/>
      <c r="OOM13" s="617"/>
      <c r="OON13" s="617"/>
      <c r="OOO13" s="617"/>
      <c r="OOP13" s="617"/>
      <c r="OOQ13" s="617"/>
      <c r="OOR13" s="617"/>
      <c r="OOS13" s="617"/>
      <c r="OOT13" s="617"/>
      <c r="OOU13" s="617"/>
      <c r="OOV13" s="617"/>
      <c r="OOW13" s="617"/>
      <c r="OOX13" s="617"/>
      <c r="OOY13" s="617"/>
      <c r="OOZ13" s="617"/>
      <c r="OPA13" s="617"/>
      <c r="OPB13" s="617"/>
      <c r="OPC13" s="617"/>
      <c r="OPD13" s="617"/>
      <c r="OPE13" s="617"/>
      <c r="OPF13" s="617"/>
      <c r="OPG13" s="617"/>
      <c r="OPH13" s="617"/>
      <c r="OPI13" s="617"/>
      <c r="OPJ13" s="617"/>
      <c r="OPK13" s="617"/>
      <c r="OPL13" s="617"/>
      <c r="OPM13" s="617"/>
      <c r="OPN13" s="617"/>
      <c r="OPO13" s="617"/>
      <c r="OPP13" s="617"/>
      <c r="OPQ13" s="617"/>
      <c r="OPR13" s="617"/>
      <c r="OPS13" s="617"/>
      <c r="OPT13" s="617"/>
      <c r="OPU13" s="617"/>
      <c r="OPV13" s="617"/>
      <c r="OPW13" s="617"/>
      <c r="OPX13" s="617"/>
      <c r="OPY13" s="617"/>
      <c r="OPZ13" s="617"/>
      <c r="OQA13" s="617"/>
      <c r="OQB13" s="617"/>
      <c r="OQC13" s="617"/>
      <c r="OQD13" s="617"/>
      <c r="OQE13" s="617"/>
      <c r="OQF13" s="617"/>
      <c r="OQG13" s="617"/>
      <c r="OQH13" s="617"/>
      <c r="OQI13" s="617"/>
      <c r="OQJ13" s="617"/>
      <c r="OQK13" s="617"/>
      <c r="OQL13" s="617"/>
      <c r="OQM13" s="617"/>
      <c r="OQN13" s="617"/>
      <c r="OQO13" s="617"/>
      <c r="OQP13" s="617"/>
      <c r="OQQ13" s="617"/>
      <c r="OQR13" s="617"/>
      <c r="OQS13" s="617"/>
      <c r="OQT13" s="617"/>
      <c r="OQU13" s="617"/>
      <c r="OQV13" s="617"/>
      <c r="OQW13" s="617"/>
      <c r="OQX13" s="617"/>
      <c r="OQY13" s="617"/>
      <c r="OQZ13" s="617"/>
      <c r="ORA13" s="617"/>
      <c r="ORB13" s="617"/>
      <c r="ORC13" s="617"/>
      <c r="ORD13" s="617"/>
      <c r="ORE13" s="617"/>
      <c r="ORF13" s="617"/>
      <c r="ORG13" s="617"/>
      <c r="ORH13" s="617"/>
      <c r="ORI13" s="617"/>
      <c r="ORJ13" s="617"/>
      <c r="ORK13" s="617"/>
      <c r="ORL13" s="617"/>
      <c r="ORM13" s="617"/>
      <c r="ORN13" s="617"/>
      <c r="ORO13" s="617"/>
      <c r="ORP13" s="617"/>
      <c r="ORQ13" s="617"/>
      <c r="ORR13" s="617"/>
      <c r="ORS13" s="617"/>
      <c r="ORT13" s="617"/>
      <c r="ORU13" s="617"/>
      <c r="ORV13" s="617"/>
      <c r="ORW13" s="617"/>
      <c r="ORX13" s="617"/>
      <c r="ORY13" s="617"/>
      <c r="ORZ13" s="617"/>
      <c r="OSA13" s="617"/>
      <c r="OSB13" s="617"/>
      <c r="OSC13" s="617"/>
      <c r="OSD13" s="617"/>
      <c r="OSE13" s="617"/>
      <c r="OSF13" s="617"/>
      <c r="OSG13" s="617"/>
      <c r="OSH13" s="617"/>
      <c r="OSI13" s="617"/>
      <c r="OSJ13" s="617"/>
      <c r="OSK13" s="617"/>
      <c r="OSL13" s="617"/>
      <c r="OSM13" s="617"/>
      <c r="OSN13" s="617"/>
      <c r="OSO13" s="617"/>
      <c r="OSP13" s="617"/>
      <c r="OSQ13" s="617"/>
      <c r="OSR13" s="617"/>
      <c r="OSS13" s="617"/>
      <c r="OST13" s="617"/>
      <c r="OSU13" s="617"/>
      <c r="OSV13" s="617"/>
      <c r="OSW13" s="617"/>
      <c r="OSX13" s="617"/>
      <c r="OSY13" s="617"/>
      <c r="OSZ13" s="617"/>
      <c r="OTA13" s="617"/>
      <c r="OTB13" s="617"/>
      <c r="OTC13" s="617"/>
      <c r="OTD13" s="617"/>
      <c r="OTE13" s="617"/>
      <c r="OTF13" s="617"/>
      <c r="OTG13" s="617"/>
      <c r="OTH13" s="617"/>
      <c r="OTI13" s="617"/>
      <c r="OTJ13" s="617"/>
      <c r="OTK13" s="617"/>
      <c r="OTL13" s="617"/>
      <c r="OTM13" s="617"/>
      <c r="OTN13" s="617"/>
      <c r="OTO13" s="617"/>
      <c r="OTP13" s="617"/>
      <c r="OTQ13" s="617"/>
      <c r="OTR13" s="617"/>
      <c r="OTS13" s="617"/>
      <c r="OTT13" s="617"/>
      <c r="OTU13" s="617"/>
      <c r="OTV13" s="617"/>
      <c r="OTW13" s="617"/>
      <c r="OTX13" s="617"/>
      <c r="OTY13" s="617"/>
      <c r="OTZ13" s="617"/>
      <c r="OUA13" s="617"/>
      <c r="OUB13" s="617"/>
      <c r="OUC13" s="617"/>
      <c r="OUD13" s="617"/>
      <c r="OUE13" s="617"/>
      <c r="OUF13" s="617"/>
      <c r="OUG13" s="617"/>
      <c r="OUH13" s="617"/>
      <c r="OUI13" s="617"/>
      <c r="OUJ13" s="617"/>
      <c r="OUK13" s="617"/>
      <c r="OUL13" s="617"/>
      <c r="OUM13" s="617"/>
      <c r="OUN13" s="617"/>
      <c r="OUO13" s="617"/>
      <c r="OUP13" s="617"/>
      <c r="OUQ13" s="617"/>
      <c r="OUR13" s="617"/>
      <c r="OUS13" s="617"/>
      <c r="OUT13" s="617"/>
      <c r="OUU13" s="617"/>
      <c r="OUV13" s="617"/>
      <c r="OUW13" s="617"/>
      <c r="OUX13" s="617"/>
      <c r="OUY13" s="617"/>
      <c r="OUZ13" s="617"/>
      <c r="OVA13" s="617"/>
      <c r="OVB13" s="617"/>
      <c r="OVC13" s="617"/>
      <c r="OVD13" s="617"/>
      <c r="OVE13" s="617"/>
      <c r="OVF13" s="617"/>
      <c r="OVG13" s="617"/>
      <c r="OVH13" s="617"/>
      <c r="OVI13" s="617"/>
      <c r="OVJ13" s="617"/>
      <c r="OVK13" s="617"/>
      <c r="OVL13" s="617"/>
      <c r="OVM13" s="617"/>
      <c r="OVN13" s="617"/>
      <c r="OVO13" s="617"/>
      <c r="OVP13" s="617"/>
      <c r="OVQ13" s="617"/>
      <c r="OVR13" s="617"/>
      <c r="OVS13" s="617"/>
      <c r="OVT13" s="617"/>
      <c r="OVU13" s="617"/>
      <c r="OVV13" s="617"/>
      <c r="OVW13" s="617"/>
      <c r="OVX13" s="617"/>
      <c r="OVY13" s="617"/>
      <c r="OVZ13" s="617"/>
      <c r="OWA13" s="617"/>
      <c r="OWB13" s="617"/>
      <c r="OWC13" s="617"/>
      <c r="OWD13" s="617"/>
      <c r="OWE13" s="617"/>
      <c r="OWF13" s="617"/>
      <c r="OWG13" s="617"/>
      <c r="OWH13" s="617"/>
      <c r="OWI13" s="617"/>
      <c r="OWJ13" s="617"/>
      <c r="OWK13" s="617"/>
      <c r="OWL13" s="617"/>
      <c r="OWM13" s="617"/>
      <c r="OWN13" s="617"/>
      <c r="OWO13" s="617"/>
      <c r="OWP13" s="617"/>
      <c r="OWQ13" s="617"/>
      <c r="OWR13" s="617"/>
      <c r="OWS13" s="617"/>
      <c r="OWT13" s="617"/>
      <c r="OWU13" s="617"/>
      <c r="OWV13" s="617"/>
      <c r="OWW13" s="617"/>
      <c r="OWX13" s="617"/>
      <c r="OWY13" s="617"/>
      <c r="OWZ13" s="617"/>
      <c r="OXA13" s="617"/>
      <c r="OXB13" s="617"/>
      <c r="OXC13" s="617"/>
      <c r="OXD13" s="617"/>
      <c r="OXE13" s="617"/>
      <c r="OXF13" s="617"/>
      <c r="OXG13" s="617"/>
      <c r="OXH13" s="617"/>
      <c r="OXI13" s="617"/>
      <c r="OXJ13" s="617"/>
      <c r="OXK13" s="617"/>
      <c r="OXL13" s="617"/>
      <c r="OXM13" s="617"/>
      <c r="OXN13" s="617"/>
      <c r="OXO13" s="617"/>
      <c r="OXP13" s="617"/>
      <c r="OXQ13" s="617"/>
      <c r="OXR13" s="617"/>
      <c r="OXS13" s="617"/>
      <c r="OXT13" s="617"/>
      <c r="OXU13" s="617"/>
      <c r="OXV13" s="617"/>
      <c r="OXW13" s="617"/>
      <c r="OXX13" s="617"/>
      <c r="OXY13" s="617"/>
      <c r="OXZ13" s="617"/>
      <c r="OYA13" s="617"/>
      <c r="OYB13" s="617"/>
      <c r="OYC13" s="617"/>
      <c r="OYD13" s="617"/>
      <c r="OYE13" s="617"/>
      <c r="OYF13" s="617"/>
      <c r="OYG13" s="617"/>
      <c r="OYH13" s="617"/>
      <c r="OYI13" s="617"/>
      <c r="OYJ13" s="617"/>
      <c r="OYK13" s="617"/>
      <c r="OYL13" s="617"/>
      <c r="OYM13" s="617"/>
      <c r="OYN13" s="617"/>
      <c r="OYO13" s="617"/>
      <c r="OYP13" s="617"/>
      <c r="OYQ13" s="617"/>
      <c r="OYR13" s="617"/>
      <c r="OYS13" s="617"/>
      <c r="OYT13" s="617"/>
      <c r="OYU13" s="617"/>
      <c r="OYV13" s="617"/>
      <c r="OYW13" s="617"/>
      <c r="OYX13" s="617"/>
      <c r="OYY13" s="617"/>
      <c r="OYZ13" s="617"/>
      <c r="OZA13" s="617"/>
      <c r="OZB13" s="617"/>
      <c r="OZC13" s="617"/>
      <c r="OZD13" s="617"/>
      <c r="OZE13" s="617"/>
      <c r="OZF13" s="617"/>
      <c r="OZG13" s="617"/>
      <c r="OZH13" s="617"/>
      <c r="OZI13" s="617"/>
      <c r="OZJ13" s="617"/>
      <c r="OZK13" s="617"/>
      <c r="OZL13" s="617"/>
      <c r="OZM13" s="617"/>
      <c r="OZN13" s="617"/>
      <c r="OZO13" s="617"/>
      <c r="OZP13" s="617"/>
      <c r="OZQ13" s="617"/>
      <c r="OZR13" s="617"/>
      <c r="OZS13" s="617"/>
      <c r="OZT13" s="617"/>
      <c r="OZU13" s="617"/>
      <c r="OZV13" s="617"/>
      <c r="OZW13" s="617"/>
      <c r="OZX13" s="617"/>
      <c r="OZY13" s="617"/>
      <c r="OZZ13" s="617"/>
      <c r="PAA13" s="617"/>
      <c r="PAB13" s="617"/>
      <c r="PAC13" s="617"/>
      <c r="PAD13" s="617"/>
      <c r="PAE13" s="617"/>
      <c r="PAF13" s="617"/>
      <c r="PAG13" s="617"/>
      <c r="PAH13" s="617"/>
      <c r="PAI13" s="617"/>
      <c r="PAJ13" s="617"/>
      <c r="PAK13" s="617"/>
      <c r="PAL13" s="617"/>
      <c r="PAM13" s="617"/>
      <c r="PAN13" s="617"/>
      <c r="PAO13" s="617"/>
      <c r="PAP13" s="617"/>
      <c r="PAQ13" s="617"/>
      <c r="PAR13" s="617"/>
      <c r="PAS13" s="617"/>
      <c r="PAT13" s="617"/>
      <c r="PAU13" s="617"/>
      <c r="PAV13" s="617"/>
      <c r="PAW13" s="617"/>
      <c r="PAX13" s="617"/>
      <c r="PAY13" s="617"/>
      <c r="PAZ13" s="617"/>
      <c r="PBA13" s="617"/>
      <c r="PBB13" s="617"/>
      <c r="PBC13" s="617"/>
      <c r="PBD13" s="617"/>
      <c r="PBE13" s="617"/>
      <c r="PBF13" s="617"/>
      <c r="PBG13" s="617"/>
      <c r="PBH13" s="617"/>
      <c r="PBI13" s="617"/>
      <c r="PBJ13" s="617"/>
      <c r="PBK13" s="617"/>
      <c r="PBL13" s="617"/>
      <c r="PBM13" s="617"/>
      <c r="PBN13" s="617"/>
      <c r="PBO13" s="617"/>
      <c r="PBP13" s="617"/>
      <c r="PBQ13" s="617"/>
      <c r="PBR13" s="617"/>
      <c r="PBS13" s="617"/>
      <c r="PBT13" s="617"/>
      <c r="PBU13" s="617"/>
      <c r="PBV13" s="617"/>
      <c r="PBW13" s="617"/>
      <c r="PBX13" s="617"/>
      <c r="PBY13" s="617"/>
      <c r="PBZ13" s="617"/>
      <c r="PCA13" s="617"/>
      <c r="PCB13" s="617"/>
      <c r="PCC13" s="617"/>
      <c r="PCD13" s="617"/>
      <c r="PCE13" s="617"/>
      <c r="PCF13" s="617"/>
      <c r="PCG13" s="617"/>
      <c r="PCH13" s="617"/>
      <c r="PCI13" s="617"/>
      <c r="PCJ13" s="617"/>
      <c r="PCK13" s="617"/>
      <c r="PCL13" s="617"/>
      <c r="PCM13" s="617"/>
      <c r="PCN13" s="617"/>
      <c r="PCO13" s="617"/>
      <c r="PCP13" s="617"/>
      <c r="PCQ13" s="617"/>
      <c r="PCR13" s="617"/>
      <c r="PCS13" s="617"/>
      <c r="PCT13" s="617"/>
      <c r="PCU13" s="617"/>
      <c r="PCV13" s="617"/>
      <c r="PCW13" s="617"/>
      <c r="PCX13" s="617"/>
      <c r="PCY13" s="617"/>
      <c r="PCZ13" s="617"/>
      <c r="PDA13" s="617"/>
      <c r="PDB13" s="617"/>
      <c r="PDC13" s="617"/>
      <c r="PDD13" s="617"/>
      <c r="PDE13" s="617"/>
      <c r="PDF13" s="617"/>
      <c r="PDG13" s="617"/>
      <c r="PDH13" s="617"/>
      <c r="PDI13" s="617"/>
      <c r="PDJ13" s="617"/>
      <c r="PDK13" s="617"/>
      <c r="PDL13" s="617"/>
      <c r="PDM13" s="617"/>
      <c r="PDN13" s="617"/>
      <c r="PDO13" s="617"/>
      <c r="PDP13" s="617"/>
      <c r="PDQ13" s="617"/>
      <c r="PDR13" s="617"/>
      <c r="PDS13" s="617"/>
      <c r="PDT13" s="617"/>
      <c r="PDU13" s="617"/>
      <c r="PDV13" s="617"/>
      <c r="PDW13" s="617"/>
      <c r="PDX13" s="617"/>
      <c r="PDY13" s="617"/>
      <c r="PDZ13" s="617"/>
      <c r="PEA13" s="617"/>
      <c r="PEB13" s="617"/>
      <c r="PEC13" s="617"/>
      <c r="PED13" s="617"/>
      <c r="PEE13" s="617"/>
      <c r="PEF13" s="617"/>
      <c r="PEG13" s="617"/>
      <c r="PEH13" s="617"/>
      <c r="PEI13" s="617"/>
      <c r="PEJ13" s="617"/>
      <c r="PEK13" s="617"/>
      <c r="PEL13" s="617"/>
      <c r="PEM13" s="617"/>
      <c r="PEN13" s="617"/>
      <c r="PEO13" s="617"/>
      <c r="PEP13" s="617"/>
      <c r="PEQ13" s="617"/>
      <c r="PER13" s="617"/>
      <c r="PES13" s="617"/>
      <c r="PET13" s="617"/>
      <c r="PEU13" s="617"/>
      <c r="PEV13" s="617"/>
      <c r="PEW13" s="617"/>
      <c r="PEX13" s="617"/>
      <c r="PEY13" s="617"/>
      <c r="PEZ13" s="617"/>
      <c r="PFA13" s="617"/>
      <c r="PFB13" s="617"/>
      <c r="PFC13" s="617"/>
      <c r="PFD13" s="617"/>
      <c r="PFE13" s="617"/>
      <c r="PFF13" s="617"/>
      <c r="PFG13" s="617"/>
      <c r="PFH13" s="617"/>
      <c r="PFI13" s="617"/>
      <c r="PFJ13" s="617"/>
      <c r="PFK13" s="617"/>
      <c r="PFL13" s="617"/>
      <c r="PFM13" s="617"/>
      <c r="PFN13" s="617"/>
      <c r="PFO13" s="617"/>
      <c r="PFP13" s="617"/>
      <c r="PFQ13" s="617"/>
      <c r="PFR13" s="617"/>
      <c r="PFS13" s="617"/>
      <c r="PFT13" s="617"/>
      <c r="PFU13" s="617"/>
      <c r="PFV13" s="617"/>
      <c r="PFW13" s="617"/>
      <c r="PFX13" s="617"/>
      <c r="PFY13" s="617"/>
      <c r="PFZ13" s="617"/>
      <c r="PGA13" s="617"/>
      <c r="PGB13" s="617"/>
      <c r="PGC13" s="617"/>
      <c r="PGD13" s="617"/>
      <c r="PGE13" s="617"/>
      <c r="PGF13" s="617"/>
      <c r="PGG13" s="617"/>
      <c r="PGH13" s="617"/>
      <c r="PGI13" s="617"/>
      <c r="PGJ13" s="617"/>
      <c r="PGK13" s="617"/>
      <c r="PGL13" s="617"/>
      <c r="PGM13" s="617"/>
      <c r="PGN13" s="617"/>
      <c r="PGO13" s="617"/>
      <c r="PGP13" s="617"/>
      <c r="PGQ13" s="617"/>
      <c r="PGR13" s="617"/>
      <c r="PGS13" s="617"/>
      <c r="PGT13" s="617"/>
      <c r="PGU13" s="617"/>
      <c r="PGV13" s="617"/>
      <c r="PGW13" s="617"/>
      <c r="PGX13" s="617"/>
      <c r="PGY13" s="617"/>
      <c r="PGZ13" s="617"/>
      <c r="PHA13" s="617"/>
      <c r="PHB13" s="617"/>
      <c r="PHC13" s="617"/>
      <c r="PHD13" s="617"/>
      <c r="PHE13" s="617"/>
      <c r="PHF13" s="617"/>
      <c r="PHG13" s="617"/>
      <c r="PHH13" s="617"/>
      <c r="PHI13" s="617"/>
      <c r="PHJ13" s="617"/>
      <c r="PHK13" s="617"/>
      <c r="PHL13" s="617"/>
      <c r="PHM13" s="617"/>
      <c r="PHN13" s="617"/>
      <c r="PHO13" s="617"/>
      <c r="PHP13" s="617"/>
      <c r="PHQ13" s="617"/>
      <c r="PHR13" s="617"/>
      <c r="PHS13" s="617"/>
      <c r="PHT13" s="617"/>
      <c r="PHU13" s="617"/>
      <c r="PHV13" s="617"/>
      <c r="PHW13" s="617"/>
      <c r="PHX13" s="617"/>
      <c r="PHY13" s="617"/>
      <c r="PHZ13" s="617"/>
      <c r="PIA13" s="617"/>
      <c r="PIB13" s="617"/>
      <c r="PIC13" s="617"/>
      <c r="PID13" s="617"/>
      <c r="PIE13" s="617"/>
      <c r="PIF13" s="617"/>
      <c r="PIG13" s="617"/>
      <c r="PIH13" s="617"/>
      <c r="PII13" s="617"/>
      <c r="PIJ13" s="617"/>
      <c r="PIK13" s="617"/>
      <c r="PIL13" s="617"/>
      <c r="PIM13" s="617"/>
      <c r="PIN13" s="617"/>
      <c r="PIO13" s="617"/>
      <c r="PIP13" s="617"/>
      <c r="PIQ13" s="617"/>
      <c r="PIR13" s="617"/>
      <c r="PIS13" s="617"/>
      <c r="PIT13" s="617"/>
      <c r="PIU13" s="617"/>
      <c r="PIV13" s="617"/>
      <c r="PIW13" s="617"/>
      <c r="PIX13" s="617"/>
      <c r="PIY13" s="617"/>
      <c r="PIZ13" s="617"/>
      <c r="PJA13" s="617"/>
      <c r="PJB13" s="617"/>
      <c r="PJC13" s="617"/>
      <c r="PJD13" s="617"/>
      <c r="PJE13" s="617"/>
      <c r="PJF13" s="617"/>
      <c r="PJG13" s="617"/>
      <c r="PJH13" s="617"/>
      <c r="PJI13" s="617"/>
      <c r="PJJ13" s="617"/>
      <c r="PJK13" s="617"/>
      <c r="PJL13" s="617"/>
      <c r="PJM13" s="617"/>
      <c r="PJN13" s="617"/>
      <c r="PJO13" s="617"/>
      <c r="PJP13" s="617"/>
      <c r="PJQ13" s="617"/>
      <c r="PJR13" s="617"/>
      <c r="PJS13" s="617"/>
      <c r="PJT13" s="617"/>
      <c r="PJU13" s="617"/>
      <c r="PJV13" s="617"/>
      <c r="PJW13" s="617"/>
      <c r="PJX13" s="617"/>
      <c r="PJY13" s="617"/>
      <c r="PJZ13" s="617"/>
      <c r="PKA13" s="617"/>
      <c r="PKB13" s="617"/>
      <c r="PKC13" s="617"/>
      <c r="PKD13" s="617"/>
      <c r="PKE13" s="617"/>
      <c r="PKF13" s="617"/>
      <c r="PKG13" s="617"/>
      <c r="PKH13" s="617"/>
      <c r="PKI13" s="617"/>
      <c r="PKJ13" s="617"/>
      <c r="PKK13" s="617"/>
      <c r="PKL13" s="617"/>
      <c r="PKM13" s="617"/>
      <c r="PKN13" s="617"/>
      <c r="PKO13" s="617"/>
      <c r="PKP13" s="617"/>
      <c r="PKQ13" s="617"/>
      <c r="PKR13" s="617"/>
      <c r="PKS13" s="617"/>
      <c r="PKT13" s="617"/>
      <c r="PKU13" s="617"/>
      <c r="PKV13" s="617"/>
      <c r="PKW13" s="617"/>
      <c r="PKX13" s="617"/>
      <c r="PKY13" s="617"/>
      <c r="PKZ13" s="617"/>
      <c r="PLA13" s="617"/>
      <c r="PLB13" s="617"/>
      <c r="PLC13" s="617"/>
      <c r="PLD13" s="617"/>
      <c r="PLE13" s="617"/>
      <c r="PLF13" s="617"/>
      <c r="PLG13" s="617"/>
      <c r="PLH13" s="617"/>
      <c r="PLI13" s="617"/>
      <c r="PLJ13" s="617"/>
      <c r="PLK13" s="617"/>
      <c r="PLL13" s="617"/>
      <c r="PLM13" s="617"/>
      <c r="PLN13" s="617"/>
      <c r="PLO13" s="617"/>
      <c r="PLP13" s="617"/>
      <c r="PLQ13" s="617"/>
      <c r="PLR13" s="617"/>
      <c r="PLS13" s="617"/>
      <c r="PLT13" s="617"/>
      <c r="PLU13" s="617"/>
      <c r="PLV13" s="617"/>
      <c r="PLW13" s="617"/>
      <c r="PLX13" s="617"/>
      <c r="PLY13" s="617"/>
      <c r="PLZ13" s="617"/>
      <c r="PMA13" s="617"/>
      <c r="PMB13" s="617"/>
      <c r="PMC13" s="617"/>
      <c r="PMD13" s="617"/>
      <c r="PME13" s="617"/>
      <c r="PMF13" s="617"/>
      <c r="PMG13" s="617"/>
      <c r="PMH13" s="617"/>
      <c r="PMI13" s="617"/>
      <c r="PMJ13" s="617"/>
      <c r="PMK13" s="617"/>
      <c r="PML13" s="617"/>
      <c r="PMM13" s="617"/>
      <c r="PMN13" s="617"/>
      <c r="PMO13" s="617"/>
      <c r="PMP13" s="617"/>
      <c r="PMQ13" s="617"/>
      <c r="PMR13" s="617"/>
      <c r="PMS13" s="617"/>
      <c r="PMT13" s="617"/>
      <c r="PMU13" s="617"/>
      <c r="PMV13" s="617"/>
      <c r="PMW13" s="617"/>
      <c r="PMX13" s="617"/>
      <c r="PMY13" s="617"/>
      <c r="PMZ13" s="617"/>
      <c r="PNA13" s="617"/>
      <c r="PNB13" s="617"/>
      <c r="PNC13" s="617"/>
      <c r="PND13" s="617"/>
      <c r="PNE13" s="617"/>
      <c r="PNF13" s="617"/>
      <c r="PNG13" s="617"/>
      <c r="PNH13" s="617"/>
      <c r="PNI13" s="617"/>
      <c r="PNJ13" s="617"/>
      <c r="PNK13" s="617"/>
      <c r="PNL13" s="617"/>
      <c r="PNM13" s="617"/>
      <c r="PNN13" s="617"/>
      <c r="PNO13" s="617"/>
      <c r="PNP13" s="617"/>
      <c r="PNQ13" s="617"/>
      <c r="PNR13" s="617"/>
      <c r="PNS13" s="617"/>
      <c r="PNT13" s="617"/>
      <c r="PNU13" s="617"/>
      <c r="PNV13" s="617"/>
      <c r="PNW13" s="617"/>
      <c r="PNX13" s="617"/>
      <c r="PNY13" s="617"/>
      <c r="PNZ13" s="617"/>
      <c r="POA13" s="617"/>
      <c r="POB13" s="617"/>
      <c r="POC13" s="617"/>
      <c r="POD13" s="617"/>
      <c r="POE13" s="617"/>
      <c r="POF13" s="617"/>
      <c r="POG13" s="617"/>
      <c r="POH13" s="617"/>
      <c r="POI13" s="617"/>
      <c r="POJ13" s="617"/>
      <c r="POK13" s="617"/>
      <c r="POL13" s="617"/>
      <c r="POM13" s="617"/>
      <c r="PON13" s="617"/>
      <c r="POO13" s="617"/>
      <c r="POP13" s="617"/>
      <c r="POQ13" s="617"/>
      <c r="POR13" s="617"/>
      <c r="POS13" s="617"/>
      <c r="POT13" s="617"/>
      <c r="POU13" s="617"/>
      <c r="POV13" s="617"/>
      <c r="POW13" s="617"/>
      <c r="POX13" s="617"/>
      <c r="POY13" s="617"/>
      <c r="POZ13" s="617"/>
      <c r="PPA13" s="617"/>
      <c r="PPB13" s="617"/>
      <c r="PPC13" s="617"/>
      <c r="PPD13" s="617"/>
      <c r="PPE13" s="617"/>
      <c r="PPF13" s="617"/>
      <c r="PPG13" s="617"/>
      <c r="PPH13" s="617"/>
      <c r="PPI13" s="617"/>
      <c r="PPJ13" s="617"/>
      <c r="PPK13" s="617"/>
      <c r="PPL13" s="617"/>
      <c r="PPM13" s="617"/>
      <c r="PPN13" s="617"/>
      <c r="PPO13" s="617"/>
      <c r="PPP13" s="617"/>
      <c r="PPQ13" s="617"/>
      <c r="PPR13" s="617"/>
      <c r="PPS13" s="617"/>
      <c r="PPT13" s="617"/>
      <c r="PPU13" s="617"/>
      <c r="PPV13" s="617"/>
      <c r="PPW13" s="617"/>
      <c r="PPX13" s="617"/>
      <c r="PPY13" s="617"/>
      <c r="PPZ13" s="617"/>
      <c r="PQA13" s="617"/>
      <c r="PQB13" s="617"/>
      <c r="PQC13" s="617"/>
      <c r="PQD13" s="617"/>
      <c r="PQE13" s="617"/>
      <c r="PQF13" s="617"/>
      <c r="PQG13" s="617"/>
      <c r="PQH13" s="617"/>
      <c r="PQI13" s="617"/>
      <c r="PQJ13" s="617"/>
      <c r="PQK13" s="617"/>
      <c r="PQL13" s="617"/>
      <c r="PQM13" s="617"/>
      <c r="PQN13" s="617"/>
      <c r="PQO13" s="617"/>
      <c r="PQP13" s="617"/>
      <c r="PQQ13" s="617"/>
      <c r="PQR13" s="617"/>
      <c r="PQS13" s="617"/>
      <c r="PQT13" s="617"/>
      <c r="PQU13" s="617"/>
      <c r="PQV13" s="617"/>
      <c r="PQW13" s="617"/>
      <c r="PQX13" s="617"/>
      <c r="PQY13" s="617"/>
      <c r="PQZ13" s="617"/>
      <c r="PRA13" s="617"/>
      <c r="PRB13" s="617"/>
      <c r="PRC13" s="617"/>
      <c r="PRD13" s="617"/>
      <c r="PRE13" s="617"/>
      <c r="PRF13" s="617"/>
      <c r="PRG13" s="617"/>
      <c r="PRH13" s="617"/>
      <c r="PRI13" s="617"/>
      <c r="PRJ13" s="617"/>
      <c r="PRK13" s="617"/>
      <c r="PRL13" s="617"/>
      <c r="PRM13" s="617"/>
      <c r="PRN13" s="617"/>
      <c r="PRO13" s="617"/>
      <c r="PRP13" s="617"/>
      <c r="PRQ13" s="617"/>
      <c r="PRR13" s="617"/>
      <c r="PRS13" s="617"/>
      <c r="PRT13" s="617"/>
      <c r="PRU13" s="617"/>
      <c r="PRV13" s="617"/>
      <c r="PRW13" s="617"/>
      <c r="PRX13" s="617"/>
      <c r="PRY13" s="617"/>
      <c r="PRZ13" s="617"/>
      <c r="PSA13" s="617"/>
      <c r="PSB13" s="617"/>
      <c r="PSC13" s="617"/>
      <c r="PSD13" s="617"/>
      <c r="PSE13" s="617"/>
      <c r="PSF13" s="617"/>
      <c r="PSG13" s="617"/>
      <c r="PSH13" s="617"/>
      <c r="PSI13" s="617"/>
      <c r="PSJ13" s="617"/>
      <c r="PSK13" s="617"/>
      <c r="PSL13" s="617"/>
      <c r="PSM13" s="617"/>
      <c r="PSN13" s="617"/>
      <c r="PSO13" s="617"/>
      <c r="PSP13" s="617"/>
      <c r="PSQ13" s="617"/>
      <c r="PSR13" s="617"/>
      <c r="PSS13" s="617"/>
      <c r="PST13" s="617"/>
      <c r="PSU13" s="617"/>
      <c r="PSV13" s="617"/>
      <c r="PSW13" s="617"/>
      <c r="PSX13" s="617"/>
      <c r="PSY13" s="617"/>
      <c r="PSZ13" s="617"/>
      <c r="PTA13" s="617"/>
      <c r="PTB13" s="617"/>
      <c r="PTC13" s="617"/>
      <c r="PTD13" s="617"/>
      <c r="PTE13" s="617"/>
      <c r="PTF13" s="617"/>
      <c r="PTG13" s="617"/>
      <c r="PTH13" s="617"/>
      <c r="PTI13" s="617"/>
      <c r="PTJ13" s="617"/>
      <c r="PTK13" s="617"/>
      <c r="PTL13" s="617"/>
      <c r="PTM13" s="617"/>
      <c r="PTN13" s="617"/>
      <c r="PTO13" s="617"/>
      <c r="PTP13" s="617"/>
      <c r="PTQ13" s="617"/>
      <c r="PTR13" s="617"/>
      <c r="PTS13" s="617"/>
      <c r="PTT13" s="617"/>
      <c r="PTU13" s="617"/>
      <c r="PTV13" s="617"/>
      <c r="PTW13" s="617"/>
      <c r="PTX13" s="617"/>
      <c r="PTY13" s="617"/>
      <c r="PTZ13" s="617"/>
      <c r="PUA13" s="617"/>
      <c r="PUB13" s="617"/>
      <c r="PUC13" s="617"/>
      <c r="PUD13" s="617"/>
      <c r="PUE13" s="617"/>
      <c r="PUF13" s="617"/>
      <c r="PUG13" s="617"/>
      <c r="PUH13" s="617"/>
      <c r="PUI13" s="617"/>
      <c r="PUJ13" s="617"/>
      <c r="PUK13" s="617"/>
      <c r="PUL13" s="617"/>
      <c r="PUM13" s="617"/>
      <c r="PUN13" s="617"/>
      <c r="PUO13" s="617"/>
      <c r="PUP13" s="617"/>
      <c r="PUQ13" s="617"/>
      <c r="PUR13" s="617"/>
      <c r="PUS13" s="617"/>
      <c r="PUT13" s="617"/>
      <c r="PUU13" s="617"/>
      <c r="PUV13" s="617"/>
      <c r="PUW13" s="617"/>
      <c r="PUX13" s="617"/>
      <c r="PUY13" s="617"/>
      <c r="PUZ13" s="617"/>
      <c r="PVA13" s="617"/>
      <c r="PVB13" s="617"/>
      <c r="PVC13" s="617"/>
      <c r="PVD13" s="617"/>
      <c r="PVE13" s="617"/>
      <c r="PVF13" s="617"/>
      <c r="PVG13" s="617"/>
      <c r="PVH13" s="617"/>
      <c r="PVI13" s="617"/>
      <c r="PVJ13" s="617"/>
      <c r="PVK13" s="617"/>
      <c r="PVL13" s="617"/>
      <c r="PVM13" s="617"/>
      <c r="PVN13" s="617"/>
      <c r="PVO13" s="617"/>
      <c r="PVP13" s="617"/>
      <c r="PVQ13" s="617"/>
      <c r="PVR13" s="617"/>
      <c r="PVS13" s="617"/>
      <c r="PVT13" s="617"/>
      <c r="PVU13" s="617"/>
      <c r="PVV13" s="617"/>
      <c r="PVW13" s="617"/>
      <c r="PVX13" s="617"/>
      <c r="PVY13" s="617"/>
      <c r="PVZ13" s="617"/>
      <c r="PWA13" s="617"/>
      <c r="PWB13" s="617"/>
      <c r="PWC13" s="617"/>
      <c r="PWD13" s="617"/>
      <c r="PWE13" s="617"/>
      <c r="PWF13" s="617"/>
      <c r="PWG13" s="617"/>
      <c r="PWH13" s="617"/>
      <c r="PWI13" s="617"/>
      <c r="PWJ13" s="617"/>
      <c r="PWK13" s="617"/>
      <c r="PWL13" s="617"/>
      <c r="PWM13" s="617"/>
      <c r="PWN13" s="617"/>
      <c r="PWO13" s="617"/>
      <c r="PWP13" s="617"/>
      <c r="PWQ13" s="617"/>
      <c r="PWR13" s="617"/>
      <c r="PWS13" s="617"/>
      <c r="PWT13" s="617"/>
      <c r="PWU13" s="617"/>
      <c r="PWV13" s="617"/>
      <c r="PWW13" s="617"/>
      <c r="PWX13" s="617"/>
      <c r="PWY13" s="617"/>
      <c r="PWZ13" s="617"/>
      <c r="PXA13" s="617"/>
      <c r="PXB13" s="617"/>
      <c r="PXC13" s="617"/>
      <c r="PXD13" s="617"/>
      <c r="PXE13" s="617"/>
      <c r="PXF13" s="617"/>
      <c r="PXG13" s="617"/>
      <c r="PXH13" s="617"/>
      <c r="PXI13" s="617"/>
      <c r="PXJ13" s="617"/>
      <c r="PXK13" s="617"/>
      <c r="PXL13" s="617"/>
      <c r="PXM13" s="617"/>
      <c r="PXN13" s="617"/>
      <c r="PXO13" s="617"/>
      <c r="PXP13" s="617"/>
      <c r="PXQ13" s="617"/>
      <c r="PXR13" s="617"/>
      <c r="PXS13" s="617"/>
      <c r="PXT13" s="617"/>
      <c r="PXU13" s="617"/>
      <c r="PXV13" s="617"/>
      <c r="PXW13" s="617"/>
      <c r="PXX13" s="617"/>
      <c r="PXY13" s="617"/>
      <c r="PXZ13" s="617"/>
      <c r="PYA13" s="617"/>
      <c r="PYB13" s="617"/>
      <c r="PYC13" s="617"/>
      <c r="PYD13" s="617"/>
      <c r="PYE13" s="617"/>
      <c r="PYF13" s="617"/>
      <c r="PYG13" s="617"/>
      <c r="PYH13" s="617"/>
      <c r="PYI13" s="617"/>
      <c r="PYJ13" s="617"/>
      <c r="PYK13" s="617"/>
      <c r="PYL13" s="617"/>
      <c r="PYM13" s="617"/>
      <c r="PYN13" s="617"/>
      <c r="PYO13" s="617"/>
      <c r="PYP13" s="617"/>
      <c r="PYQ13" s="617"/>
      <c r="PYR13" s="617"/>
      <c r="PYS13" s="617"/>
      <c r="PYT13" s="617"/>
      <c r="PYU13" s="617"/>
      <c r="PYV13" s="617"/>
      <c r="PYW13" s="617"/>
      <c r="PYX13" s="617"/>
      <c r="PYY13" s="617"/>
      <c r="PYZ13" s="617"/>
      <c r="PZA13" s="617"/>
      <c r="PZB13" s="617"/>
      <c r="PZC13" s="617"/>
      <c r="PZD13" s="617"/>
      <c r="PZE13" s="617"/>
      <c r="PZF13" s="617"/>
      <c r="PZG13" s="617"/>
      <c r="PZH13" s="617"/>
      <c r="PZI13" s="617"/>
      <c r="PZJ13" s="617"/>
      <c r="PZK13" s="617"/>
      <c r="PZL13" s="617"/>
      <c r="PZM13" s="617"/>
      <c r="PZN13" s="617"/>
      <c r="PZO13" s="617"/>
      <c r="PZP13" s="617"/>
      <c r="PZQ13" s="617"/>
      <c r="PZR13" s="617"/>
      <c r="PZS13" s="617"/>
      <c r="PZT13" s="617"/>
      <c r="PZU13" s="617"/>
      <c r="PZV13" s="617"/>
      <c r="PZW13" s="617"/>
      <c r="PZX13" s="617"/>
      <c r="PZY13" s="617"/>
      <c r="PZZ13" s="617"/>
      <c r="QAA13" s="617"/>
      <c r="QAB13" s="617"/>
      <c r="QAC13" s="617"/>
      <c r="QAD13" s="617"/>
      <c r="QAE13" s="617"/>
      <c r="QAF13" s="617"/>
      <c r="QAG13" s="617"/>
      <c r="QAH13" s="617"/>
      <c r="QAI13" s="617"/>
      <c r="QAJ13" s="617"/>
      <c r="QAK13" s="617"/>
      <c r="QAL13" s="617"/>
      <c r="QAM13" s="617"/>
      <c r="QAN13" s="617"/>
      <c r="QAO13" s="617"/>
      <c r="QAP13" s="617"/>
      <c r="QAQ13" s="617"/>
      <c r="QAR13" s="617"/>
      <c r="QAS13" s="617"/>
      <c r="QAT13" s="617"/>
      <c r="QAU13" s="617"/>
      <c r="QAV13" s="617"/>
      <c r="QAW13" s="617"/>
      <c r="QAX13" s="617"/>
      <c r="QAY13" s="617"/>
      <c r="QAZ13" s="617"/>
      <c r="QBA13" s="617"/>
      <c r="QBB13" s="617"/>
      <c r="QBC13" s="617"/>
      <c r="QBD13" s="617"/>
      <c r="QBE13" s="617"/>
      <c r="QBF13" s="617"/>
      <c r="QBG13" s="617"/>
      <c r="QBH13" s="617"/>
      <c r="QBI13" s="617"/>
      <c r="QBJ13" s="617"/>
      <c r="QBK13" s="617"/>
      <c r="QBL13" s="617"/>
      <c r="QBM13" s="617"/>
      <c r="QBN13" s="617"/>
      <c r="QBO13" s="617"/>
      <c r="QBP13" s="617"/>
      <c r="QBQ13" s="617"/>
      <c r="QBR13" s="617"/>
      <c r="QBS13" s="617"/>
      <c r="QBT13" s="617"/>
      <c r="QBU13" s="617"/>
      <c r="QBV13" s="617"/>
      <c r="QBW13" s="617"/>
      <c r="QBX13" s="617"/>
      <c r="QBY13" s="617"/>
      <c r="QBZ13" s="617"/>
      <c r="QCA13" s="617"/>
      <c r="QCB13" s="617"/>
      <c r="QCC13" s="617"/>
      <c r="QCD13" s="617"/>
      <c r="QCE13" s="617"/>
      <c r="QCF13" s="617"/>
      <c r="QCG13" s="617"/>
      <c r="QCH13" s="617"/>
      <c r="QCI13" s="617"/>
      <c r="QCJ13" s="617"/>
      <c r="QCK13" s="617"/>
      <c r="QCL13" s="617"/>
      <c r="QCM13" s="617"/>
      <c r="QCN13" s="617"/>
      <c r="QCO13" s="617"/>
      <c r="QCP13" s="617"/>
      <c r="QCQ13" s="617"/>
      <c r="QCR13" s="617"/>
      <c r="QCS13" s="617"/>
      <c r="QCT13" s="617"/>
      <c r="QCU13" s="617"/>
      <c r="QCV13" s="617"/>
      <c r="QCW13" s="617"/>
      <c r="QCX13" s="617"/>
      <c r="QCY13" s="617"/>
      <c r="QCZ13" s="617"/>
      <c r="QDA13" s="617"/>
      <c r="QDB13" s="617"/>
      <c r="QDC13" s="617"/>
      <c r="QDD13" s="617"/>
      <c r="QDE13" s="617"/>
      <c r="QDF13" s="617"/>
      <c r="QDG13" s="617"/>
      <c r="QDH13" s="617"/>
      <c r="QDI13" s="617"/>
      <c r="QDJ13" s="617"/>
      <c r="QDK13" s="617"/>
      <c r="QDL13" s="617"/>
      <c r="QDM13" s="617"/>
      <c r="QDN13" s="617"/>
      <c r="QDO13" s="617"/>
      <c r="QDP13" s="617"/>
      <c r="QDQ13" s="617"/>
      <c r="QDR13" s="617"/>
      <c r="QDS13" s="617"/>
      <c r="QDT13" s="617"/>
      <c r="QDU13" s="617"/>
      <c r="QDV13" s="617"/>
      <c r="QDW13" s="617"/>
      <c r="QDX13" s="617"/>
      <c r="QDY13" s="617"/>
      <c r="QDZ13" s="617"/>
      <c r="QEA13" s="617"/>
      <c r="QEB13" s="617"/>
      <c r="QEC13" s="617"/>
      <c r="QED13" s="617"/>
      <c r="QEE13" s="617"/>
      <c r="QEF13" s="617"/>
      <c r="QEG13" s="617"/>
      <c r="QEH13" s="617"/>
      <c r="QEI13" s="617"/>
      <c r="QEJ13" s="617"/>
      <c r="QEK13" s="617"/>
      <c r="QEL13" s="617"/>
      <c r="QEM13" s="617"/>
      <c r="QEN13" s="617"/>
      <c r="QEO13" s="617"/>
      <c r="QEP13" s="617"/>
      <c r="QEQ13" s="617"/>
      <c r="QER13" s="617"/>
      <c r="QES13" s="617"/>
      <c r="QET13" s="617"/>
      <c r="QEU13" s="617"/>
      <c r="QEV13" s="617"/>
      <c r="QEW13" s="617"/>
      <c r="QEX13" s="617"/>
      <c r="QEY13" s="617"/>
      <c r="QEZ13" s="617"/>
      <c r="QFA13" s="617"/>
      <c r="QFB13" s="617"/>
      <c r="QFC13" s="617"/>
      <c r="QFD13" s="617"/>
      <c r="QFE13" s="617"/>
      <c r="QFF13" s="617"/>
      <c r="QFG13" s="617"/>
      <c r="QFH13" s="617"/>
      <c r="QFI13" s="617"/>
      <c r="QFJ13" s="617"/>
      <c r="QFK13" s="617"/>
      <c r="QFL13" s="617"/>
      <c r="QFM13" s="617"/>
      <c r="QFN13" s="617"/>
      <c r="QFO13" s="617"/>
      <c r="QFP13" s="617"/>
      <c r="QFQ13" s="617"/>
      <c r="QFR13" s="617"/>
      <c r="QFS13" s="617"/>
      <c r="QFT13" s="617"/>
      <c r="QFU13" s="617"/>
      <c r="QFV13" s="617"/>
      <c r="QFW13" s="617"/>
      <c r="QFX13" s="617"/>
      <c r="QFY13" s="617"/>
      <c r="QFZ13" s="617"/>
      <c r="QGA13" s="617"/>
      <c r="QGB13" s="617"/>
      <c r="QGC13" s="617"/>
      <c r="QGD13" s="617"/>
      <c r="QGE13" s="617"/>
      <c r="QGF13" s="617"/>
      <c r="QGG13" s="617"/>
      <c r="QGH13" s="617"/>
      <c r="QGI13" s="617"/>
      <c r="QGJ13" s="617"/>
      <c r="QGK13" s="617"/>
      <c r="QGL13" s="617"/>
      <c r="QGM13" s="617"/>
      <c r="QGN13" s="617"/>
      <c r="QGO13" s="617"/>
      <c r="QGP13" s="617"/>
      <c r="QGQ13" s="617"/>
      <c r="QGR13" s="617"/>
      <c r="QGS13" s="617"/>
      <c r="QGT13" s="617"/>
      <c r="QGU13" s="617"/>
      <c r="QGV13" s="617"/>
      <c r="QGW13" s="617"/>
      <c r="QGX13" s="617"/>
      <c r="QGY13" s="617"/>
      <c r="QGZ13" s="617"/>
      <c r="QHA13" s="617"/>
      <c r="QHB13" s="617"/>
      <c r="QHC13" s="617"/>
      <c r="QHD13" s="617"/>
      <c r="QHE13" s="617"/>
      <c r="QHF13" s="617"/>
      <c r="QHG13" s="617"/>
      <c r="QHH13" s="617"/>
      <c r="QHI13" s="617"/>
      <c r="QHJ13" s="617"/>
      <c r="QHK13" s="617"/>
      <c r="QHL13" s="617"/>
      <c r="QHM13" s="617"/>
      <c r="QHN13" s="617"/>
      <c r="QHO13" s="617"/>
      <c r="QHP13" s="617"/>
      <c r="QHQ13" s="617"/>
      <c r="QHR13" s="617"/>
      <c r="QHS13" s="617"/>
      <c r="QHT13" s="617"/>
      <c r="QHU13" s="617"/>
      <c r="QHV13" s="617"/>
      <c r="QHW13" s="617"/>
      <c r="QHX13" s="617"/>
      <c r="QHY13" s="617"/>
      <c r="QHZ13" s="617"/>
      <c r="QIA13" s="617"/>
      <c r="QIB13" s="617"/>
      <c r="QIC13" s="617"/>
      <c r="QID13" s="617"/>
      <c r="QIE13" s="617"/>
      <c r="QIF13" s="617"/>
      <c r="QIG13" s="617"/>
      <c r="QIH13" s="617"/>
      <c r="QII13" s="617"/>
      <c r="QIJ13" s="617"/>
      <c r="QIK13" s="617"/>
      <c r="QIL13" s="617"/>
      <c r="QIM13" s="617"/>
      <c r="QIN13" s="617"/>
      <c r="QIO13" s="617"/>
      <c r="QIP13" s="617"/>
      <c r="QIQ13" s="617"/>
      <c r="QIR13" s="617"/>
      <c r="QIS13" s="617"/>
      <c r="QIT13" s="617"/>
      <c r="QIU13" s="617"/>
      <c r="QIV13" s="617"/>
      <c r="QIW13" s="617"/>
      <c r="QIX13" s="617"/>
      <c r="QIY13" s="617"/>
      <c r="QIZ13" s="617"/>
      <c r="QJA13" s="617"/>
      <c r="QJB13" s="617"/>
      <c r="QJC13" s="617"/>
      <c r="QJD13" s="617"/>
      <c r="QJE13" s="617"/>
      <c r="QJF13" s="617"/>
      <c r="QJG13" s="617"/>
      <c r="QJH13" s="617"/>
      <c r="QJI13" s="617"/>
      <c r="QJJ13" s="617"/>
      <c r="QJK13" s="617"/>
      <c r="QJL13" s="617"/>
      <c r="QJM13" s="617"/>
      <c r="QJN13" s="617"/>
      <c r="QJO13" s="617"/>
      <c r="QJP13" s="617"/>
      <c r="QJQ13" s="617"/>
      <c r="QJR13" s="617"/>
      <c r="QJS13" s="617"/>
      <c r="QJT13" s="617"/>
      <c r="QJU13" s="617"/>
      <c r="QJV13" s="617"/>
      <c r="QJW13" s="617"/>
      <c r="QJX13" s="617"/>
      <c r="QJY13" s="617"/>
      <c r="QJZ13" s="617"/>
      <c r="QKA13" s="617"/>
      <c r="QKB13" s="617"/>
      <c r="QKC13" s="617"/>
      <c r="QKD13" s="617"/>
      <c r="QKE13" s="617"/>
      <c r="QKF13" s="617"/>
      <c r="QKG13" s="617"/>
      <c r="QKH13" s="617"/>
      <c r="QKI13" s="617"/>
      <c r="QKJ13" s="617"/>
      <c r="QKK13" s="617"/>
      <c r="QKL13" s="617"/>
      <c r="QKM13" s="617"/>
      <c r="QKN13" s="617"/>
      <c r="QKO13" s="617"/>
      <c r="QKP13" s="617"/>
      <c r="QKQ13" s="617"/>
      <c r="QKR13" s="617"/>
      <c r="QKS13" s="617"/>
      <c r="QKT13" s="617"/>
      <c r="QKU13" s="617"/>
      <c r="QKV13" s="617"/>
      <c r="QKW13" s="617"/>
      <c r="QKX13" s="617"/>
      <c r="QKY13" s="617"/>
      <c r="QKZ13" s="617"/>
      <c r="QLA13" s="617"/>
      <c r="QLB13" s="617"/>
      <c r="QLC13" s="617"/>
      <c r="QLD13" s="617"/>
      <c r="QLE13" s="617"/>
      <c r="QLF13" s="617"/>
      <c r="QLG13" s="617"/>
      <c r="QLH13" s="617"/>
      <c r="QLI13" s="617"/>
      <c r="QLJ13" s="617"/>
      <c r="QLK13" s="617"/>
      <c r="QLL13" s="617"/>
      <c r="QLM13" s="617"/>
      <c r="QLN13" s="617"/>
      <c r="QLO13" s="617"/>
      <c r="QLP13" s="617"/>
      <c r="QLQ13" s="617"/>
      <c r="QLR13" s="617"/>
      <c r="QLS13" s="617"/>
      <c r="QLT13" s="617"/>
      <c r="QLU13" s="617"/>
      <c r="QLV13" s="617"/>
      <c r="QLW13" s="617"/>
      <c r="QLX13" s="617"/>
      <c r="QLY13" s="617"/>
      <c r="QLZ13" s="617"/>
      <c r="QMA13" s="617"/>
      <c r="QMB13" s="617"/>
      <c r="QMC13" s="617"/>
      <c r="QMD13" s="617"/>
      <c r="QME13" s="617"/>
      <c r="QMF13" s="617"/>
      <c r="QMG13" s="617"/>
      <c r="QMH13" s="617"/>
      <c r="QMI13" s="617"/>
      <c r="QMJ13" s="617"/>
      <c r="QMK13" s="617"/>
      <c r="QML13" s="617"/>
      <c r="QMM13" s="617"/>
      <c r="QMN13" s="617"/>
      <c r="QMO13" s="617"/>
      <c r="QMP13" s="617"/>
      <c r="QMQ13" s="617"/>
      <c r="QMR13" s="617"/>
      <c r="QMS13" s="617"/>
      <c r="QMT13" s="617"/>
      <c r="QMU13" s="617"/>
      <c r="QMV13" s="617"/>
      <c r="QMW13" s="617"/>
      <c r="QMX13" s="617"/>
      <c r="QMY13" s="617"/>
      <c r="QMZ13" s="617"/>
      <c r="QNA13" s="617"/>
      <c r="QNB13" s="617"/>
      <c r="QNC13" s="617"/>
      <c r="QND13" s="617"/>
      <c r="QNE13" s="617"/>
      <c r="QNF13" s="617"/>
      <c r="QNG13" s="617"/>
      <c r="QNH13" s="617"/>
      <c r="QNI13" s="617"/>
      <c r="QNJ13" s="617"/>
      <c r="QNK13" s="617"/>
      <c r="QNL13" s="617"/>
      <c r="QNM13" s="617"/>
      <c r="QNN13" s="617"/>
      <c r="QNO13" s="617"/>
      <c r="QNP13" s="617"/>
      <c r="QNQ13" s="617"/>
      <c r="QNR13" s="617"/>
      <c r="QNS13" s="617"/>
      <c r="QNT13" s="617"/>
      <c r="QNU13" s="617"/>
      <c r="QNV13" s="617"/>
      <c r="QNW13" s="617"/>
      <c r="QNX13" s="617"/>
      <c r="QNY13" s="617"/>
      <c r="QNZ13" s="617"/>
      <c r="QOA13" s="617"/>
      <c r="QOB13" s="617"/>
      <c r="QOC13" s="617"/>
      <c r="QOD13" s="617"/>
      <c r="QOE13" s="617"/>
      <c r="QOF13" s="617"/>
      <c r="QOG13" s="617"/>
      <c r="QOH13" s="617"/>
      <c r="QOI13" s="617"/>
      <c r="QOJ13" s="617"/>
      <c r="QOK13" s="617"/>
      <c r="QOL13" s="617"/>
      <c r="QOM13" s="617"/>
      <c r="QON13" s="617"/>
      <c r="QOO13" s="617"/>
      <c r="QOP13" s="617"/>
      <c r="QOQ13" s="617"/>
      <c r="QOR13" s="617"/>
      <c r="QOS13" s="617"/>
      <c r="QOT13" s="617"/>
      <c r="QOU13" s="617"/>
      <c r="QOV13" s="617"/>
      <c r="QOW13" s="617"/>
      <c r="QOX13" s="617"/>
      <c r="QOY13" s="617"/>
      <c r="QOZ13" s="617"/>
      <c r="QPA13" s="617"/>
      <c r="QPB13" s="617"/>
      <c r="QPC13" s="617"/>
      <c r="QPD13" s="617"/>
      <c r="QPE13" s="617"/>
      <c r="QPF13" s="617"/>
      <c r="QPG13" s="617"/>
      <c r="QPH13" s="617"/>
      <c r="QPI13" s="617"/>
      <c r="QPJ13" s="617"/>
      <c r="QPK13" s="617"/>
      <c r="QPL13" s="617"/>
      <c r="QPM13" s="617"/>
      <c r="QPN13" s="617"/>
      <c r="QPO13" s="617"/>
      <c r="QPP13" s="617"/>
      <c r="QPQ13" s="617"/>
      <c r="QPR13" s="617"/>
      <c r="QPS13" s="617"/>
      <c r="QPT13" s="617"/>
      <c r="QPU13" s="617"/>
      <c r="QPV13" s="617"/>
      <c r="QPW13" s="617"/>
      <c r="QPX13" s="617"/>
      <c r="QPY13" s="617"/>
      <c r="QPZ13" s="617"/>
      <c r="QQA13" s="617"/>
      <c r="QQB13" s="617"/>
      <c r="QQC13" s="617"/>
      <c r="QQD13" s="617"/>
      <c r="QQE13" s="617"/>
      <c r="QQF13" s="617"/>
      <c r="QQG13" s="617"/>
      <c r="QQH13" s="617"/>
      <c r="QQI13" s="617"/>
      <c r="QQJ13" s="617"/>
      <c r="QQK13" s="617"/>
      <c r="QQL13" s="617"/>
      <c r="QQM13" s="617"/>
      <c r="QQN13" s="617"/>
      <c r="QQO13" s="617"/>
      <c r="QQP13" s="617"/>
      <c r="QQQ13" s="617"/>
      <c r="QQR13" s="617"/>
      <c r="QQS13" s="617"/>
      <c r="QQT13" s="617"/>
      <c r="QQU13" s="617"/>
      <c r="QQV13" s="617"/>
      <c r="QQW13" s="617"/>
      <c r="QQX13" s="617"/>
      <c r="QQY13" s="617"/>
      <c r="QQZ13" s="617"/>
      <c r="QRA13" s="617"/>
      <c r="QRB13" s="617"/>
      <c r="QRC13" s="617"/>
      <c r="QRD13" s="617"/>
      <c r="QRE13" s="617"/>
      <c r="QRF13" s="617"/>
      <c r="QRG13" s="617"/>
      <c r="QRH13" s="617"/>
      <c r="QRI13" s="617"/>
      <c r="QRJ13" s="617"/>
      <c r="QRK13" s="617"/>
      <c r="QRL13" s="617"/>
      <c r="QRM13" s="617"/>
      <c r="QRN13" s="617"/>
      <c r="QRO13" s="617"/>
      <c r="QRP13" s="617"/>
      <c r="QRQ13" s="617"/>
      <c r="QRR13" s="617"/>
      <c r="QRS13" s="617"/>
      <c r="QRT13" s="617"/>
      <c r="QRU13" s="617"/>
      <c r="QRV13" s="617"/>
      <c r="QRW13" s="617"/>
      <c r="QRX13" s="617"/>
      <c r="QRY13" s="617"/>
      <c r="QRZ13" s="617"/>
      <c r="QSA13" s="617"/>
      <c r="QSB13" s="617"/>
      <c r="QSC13" s="617"/>
      <c r="QSD13" s="617"/>
      <c r="QSE13" s="617"/>
      <c r="QSF13" s="617"/>
      <c r="QSG13" s="617"/>
      <c r="QSH13" s="617"/>
      <c r="QSI13" s="617"/>
      <c r="QSJ13" s="617"/>
      <c r="QSK13" s="617"/>
      <c r="QSL13" s="617"/>
      <c r="QSM13" s="617"/>
      <c r="QSN13" s="617"/>
      <c r="QSO13" s="617"/>
      <c r="QSP13" s="617"/>
      <c r="QSQ13" s="617"/>
      <c r="QSR13" s="617"/>
      <c r="QSS13" s="617"/>
      <c r="QST13" s="617"/>
      <c r="QSU13" s="617"/>
      <c r="QSV13" s="617"/>
      <c r="QSW13" s="617"/>
      <c r="QSX13" s="617"/>
      <c r="QSY13" s="617"/>
      <c r="QSZ13" s="617"/>
      <c r="QTA13" s="617"/>
      <c r="QTB13" s="617"/>
      <c r="QTC13" s="617"/>
      <c r="QTD13" s="617"/>
      <c r="QTE13" s="617"/>
      <c r="QTF13" s="617"/>
      <c r="QTG13" s="617"/>
      <c r="QTH13" s="617"/>
      <c r="QTI13" s="617"/>
      <c r="QTJ13" s="617"/>
      <c r="QTK13" s="617"/>
      <c r="QTL13" s="617"/>
      <c r="QTM13" s="617"/>
      <c r="QTN13" s="617"/>
      <c r="QTO13" s="617"/>
      <c r="QTP13" s="617"/>
      <c r="QTQ13" s="617"/>
      <c r="QTR13" s="617"/>
      <c r="QTS13" s="617"/>
      <c r="QTT13" s="617"/>
      <c r="QTU13" s="617"/>
      <c r="QTV13" s="617"/>
      <c r="QTW13" s="617"/>
      <c r="QTX13" s="617"/>
      <c r="QTY13" s="617"/>
      <c r="QTZ13" s="617"/>
      <c r="QUA13" s="617"/>
      <c r="QUB13" s="617"/>
      <c r="QUC13" s="617"/>
      <c r="QUD13" s="617"/>
      <c r="QUE13" s="617"/>
      <c r="QUF13" s="617"/>
      <c r="QUG13" s="617"/>
      <c r="QUH13" s="617"/>
      <c r="QUI13" s="617"/>
      <c r="QUJ13" s="617"/>
      <c r="QUK13" s="617"/>
      <c r="QUL13" s="617"/>
      <c r="QUM13" s="617"/>
      <c r="QUN13" s="617"/>
      <c r="QUO13" s="617"/>
      <c r="QUP13" s="617"/>
      <c r="QUQ13" s="617"/>
      <c r="QUR13" s="617"/>
      <c r="QUS13" s="617"/>
      <c r="QUT13" s="617"/>
      <c r="QUU13" s="617"/>
      <c r="QUV13" s="617"/>
      <c r="QUW13" s="617"/>
      <c r="QUX13" s="617"/>
      <c r="QUY13" s="617"/>
      <c r="QUZ13" s="617"/>
      <c r="QVA13" s="617"/>
      <c r="QVB13" s="617"/>
      <c r="QVC13" s="617"/>
      <c r="QVD13" s="617"/>
      <c r="QVE13" s="617"/>
      <c r="QVF13" s="617"/>
      <c r="QVG13" s="617"/>
      <c r="QVH13" s="617"/>
      <c r="QVI13" s="617"/>
      <c r="QVJ13" s="617"/>
      <c r="QVK13" s="617"/>
      <c r="QVL13" s="617"/>
      <c r="QVM13" s="617"/>
      <c r="QVN13" s="617"/>
      <c r="QVO13" s="617"/>
      <c r="QVP13" s="617"/>
      <c r="QVQ13" s="617"/>
      <c r="QVR13" s="617"/>
      <c r="QVS13" s="617"/>
      <c r="QVT13" s="617"/>
      <c r="QVU13" s="617"/>
      <c r="QVV13" s="617"/>
      <c r="QVW13" s="617"/>
      <c r="QVX13" s="617"/>
      <c r="QVY13" s="617"/>
      <c r="QVZ13" s="617"/>
      <c r="QWA13" s="617"/>
      <c r="QWB13" s="617"/>
      <c r="QWC13" s="617"/>
      <c r="QWD13" s="617"/>
      <c r="QWE13" s="617"/>
      <c r="QWF13" s="617"/>
      <c r="QWG13" s="617"/>
      <c r="QWH13" s="617"/>
      <c r="QWI13" s="617"/>
      <c r="QWJ13" s="617"/>
      <c r="QWK13" s="617"/>
      <c r="QWL13" s="617"/>
      <c r="QWM13" s="617"/>
      <c r="QWN13" s="617"/>
      <c r="QWO13" s="617"/>
      <c r="QWP13" s="617"/>
      <c r="QWQ13" s="617"/>
      <c r="QWR13" s="617"/>
      <c r="QWS13" s="617"/>
      <c r="QWT13" s="617"/>
      <c r="QWU13" s="617"/>
      <c r="QWV13" s="617"/>
      <c r="QWW13" s="617"/>
      <c r="QWX13" s="617"/>
      <c r="QWY13" s="617"/>
      <c r="QWZ13" s="617"/>
      <c r="QXA13" s="617"/>
      <c r="QXB13" s="617"/>
      <c r="QXC13" s="617"/>
      <c r="QXD13" s="617"/>
      <c r="QXE13" s="617"/>
      <c r="QXF13" s="617"/>
      <c r="QXG13" s="617"/>
      <c r="QXH13" s="617"/>
      <c r="QXI13" s="617"/>
      <c r="QXJ13" s="617"/>
      <c r="QXK13" s="617"/>
      <c r="QXL13" s="617"/>
      <c r="QXM13" s="617"/>
      <c r="QXN13" s="617"/>
      <c r="QXO13" s="617"/>
      <c r="QXP13" s="617"/>
      <c r="QXQ13" s="617"/>
      <c r="QXR13" s="617"/>
      <c r="QXS13" s="617"/>
      <c r="QXT13" s="617"/>
      <c r="QXU13" s="617"/>
      <c r="QXV13" s="617"/>
      <c r="QXW13" s="617"/>
      <c r="QXX13" s="617"/>
      <c r="QXY13" s="617"/>
      <c r="QXZ13" s="617"/>
      <c r="QYA13" s="617"/>
      <c r="QYB13" s="617"/>
      <c r="QYC13" s="617"/>
      <c r="QYD13" s="617"/>
      <c r="QYE13" s="617"/>
      <c r="QYF13" s="617"/>
      <c r="QYG13" s="617"/>
      <c r="QYH13" s="617"/>
      <c r="QYI13" s="617"/>
      <c r="QYJ13" s="617"/>
      <c r="QYK13" s="617"/>
      <c r="QYL13" s="617"/>
      <c r="QYM13" s="617"/>
      <c r="QYN13" s="617"/>
      <c r="QYO13" s="617"/>
      <c r="QYP13" s="617"/>
      <c r="QYQ13" s="617"/>
      <c r="QYR13" s="617"/>
      <c r="QYS13" s="617"/>
      <c r="QYT13" s="617"/>
      <c r="QYU13" s="617"/>
      <c r="QYV13" s="617"/>
      <c r="QYW13" s="617"/>
      <c r="QYX13" s="617"/>
      <c r="QYY13" s="617"/>
      <c r="QYZ13" s="617"/>
      <c r="QZA13" s="617"/>
      <c r="QZB13" s="617"/>
      <c r="QZC13" s="617"/>
      <c r="QZD13" s="617"/>
      <c r="QZE13" s="617"/>
      <c r="QZF13" s="617"/>
      <c r="QZG13" s="617"/>
      <c r="QZH13" s="617"/>
      <c r="QZI13" s="617"/>
      <c r="QZJ13" s="617"/>
      <c r="QZK13" s="617"/>
      <c r="QZL13" s="617"/>
      <c r="QZM13" s="617"/>
      <c r="QZN13" s="617"/>
      <c r="QZO13" s="617"/>
      <c r="QZP13" s="617"/>
      <c r="QZQ13" s="617"/>
      <c r="QZR13" s="617"/>
      <c r="QZS13" s="617"/>
      <c r="QZT13" s="617"/>
      <c r="QZU13" s="617"/>
      <c r="QZV13" s="617"/>
      <c r="QZW13" s="617"/>
      <c r="QZX13" s="617"/>
      <c r="QZY13" s="617"/>
      <c r="QZZ13" s="617"/>
      <c r="RAA13" s="617"/>
      <c r="RAB13" s="617"/>
      <c r="RAC13" s="617"/>
      <c r="RAD13" s="617"/>
      <c r="RAE13" s="617"/>
      <c r="RAF13" s="617"/>
      <c r="RAG13" s="617"/>
      <c r="RAH13" s="617"/>
      <c r="RAI13" s="617"/>
      <c r="RAJ13" s="617"/>
      <c r="RAK13" s="617"/>
      <c r="RAL13" s="617"/>
      <c r="RAM13" s="617"/>
      <c r="RAN13" s="617"/>
      <c r="RAO13" s="617"/>
      <c r="RAP13" s="617"/>
      <c r="RAQ13" s="617"/>
      <c r="RAR13" s="617"/>
      <c r="RAS13" s="617"/>
      <c r="RAT13" s="617"/>
      <c r="RAU13" s="617"/>
      <c r="RAV13" s="617"/>
      <c r="RAW13" s="617"/>
      <c r="RAX13" s="617"/>
      <c r="RAY13" s="617"/>
      <c r="RAZ13" s="617"/>
      <c r="RBA13" s="617"/>
      <c r="RBB13" s="617"/>
      <c r="RBC13" s="617"/>
      <c r="RBD13" s="617"/>
      <c r="RBE13" s="617"/>
      <c r="RBF13" s="617"/>
      <c r="RBG13" s="617"/>
      <c r="RBH13" s="617"/>
      <c r="RBI13" s="617"/>
      <c r="RBJ13" s="617"/>
      <c r="RBK13" s="617"/>
      <c r="RBL13" s="617"/>
      <c r="RBM13" s="617"/>
      <c r="RBN13" s="617"/>
      <c r="RBO13" s="617"/>
      <c r="RBP13" s="617"/>
      <c r="RBQ13" s="617"/>
      <c r="RBR13" s="617"/>
      <c r="RBS13" s="617"/>
      <c r="RBT13" s="617"/>
      <c r="RBU13" s="617"/>
      <c r="RBV13" s="617"/>
      <c r="RBW13" s="617"/>
      <c r="RBX13" s="617"/>
      <c r="RBY13" s="617"/>
      <c r="RBZ13" s="617"/>
      <c r="RCA13" s="617"/>
      <c r="RCB13" s="617"/>
      <c r="RCC13" s="617"/>
      <c r="RCD13" s="617"/>
      <c r="RCE13" s="617"/>
      <c r="RCF13" s="617"/>
      <c r="RCG13" s="617"/>
      <c r="RCH13" s="617"/>
      <c r="RCI13" s="617"/>
      <c r="RCJ13" s="617"/>
      <c r="RCK13" s="617"/>
      <c r="RCL13" s="617"/>
      <c r="RCM13" s="617"/>
      <c r="RCN13" s="617"/>
      <c r="RCO13" s="617"/>
      <c r="RCP13" s="617"/>
      <c r="RCQ13" s="617"/>
      <c r="RCR13" s="617"/>
      <c r="RCS13" s="617"/>
      <c r="RCT13" s="617"/>
      <c r="RCU13" s="617"/>
      <c r="RCV13" s="617"/>
      <c r="RCW13" s="617"/>
      <c r="RCX13" s="617"/>
      <c r="RCY13" s="617"/>
      <c r="RCZ13" s="617"/>
      <c r="RDA13" s="617"/>
      <c r="RDB13" s="617"/>
      <c r="RDC13" s="617"/>
      <c r="RDD13" s="617"/>
      <c r="RDE13" s="617"/>
      <c r="RDF13" s="617"/>
      <c r="RDG13" s="617"/>
      <c r="RDH13" s="617"/>
      <c r="RDI13" s="617"/>
      <c r="RDJ13" s="617"/>
      <c r="RDK13" s="617"/>
      <c r="RDL13" s="617"/>
      <c r="RDM13" s="617"/>
      <c r="RDN13" s="617"/>
      <c r="RDO13" s="617"/>
      <c r="RDP13" s="617"/>
      <c r="RDQ13" s="617"/>
      <c r="RDR13" s="617"/>
      <c r="RDS13" s="617"/>
      <c r="RDT13" s="617"/>
      <c r="RDU13" s="617"/>
      <c r="RDV13" s="617"/>
      <c r="RDW13" s="617"/>
      <c r="RDX13" s="617"/>
      <c r="RDY13" s="617"/>
      <c r="RDZ13" s="617"/>
      <c r="REA13" s="617"/>
      <c r="REB13" s="617"/>
      <c r="REC13" s="617"/>
      <c r="RED13" s="617"/>
      <c r="REE13" s="617"/>
      <c r="REF13" s="617"/>
      <c r="REG13" s="617"/>
      <c r="REH13" s="617"/>
      <c r="REI13" s="617"/>
      <c r="REJ13" s="617"/>
      <c r="REK13" s="617"/>
      <c r="REL13" s="617"/>
      <c r="REM13" s="617"/>
      <c r="REN13" s="617"/>
      <c r="REO13" s="617"/>
      <c r="REP13" s="617"/>
      <c r="REQ13" s="617"/>
      <c r="RER13" s="617"/>
      <c r="RES13" s="617"/>
      <c r="RET13" s="617"/>
      <c r="REU13" s="617"/>
      <c r="REV13" s="617"/>
      <c r="REW13" s="617"/>
      <c r="REX13" s="617"/>
      <c r="REY13" s="617"/>
      <c r="REZ13" s="617"/>
      <c r="RFA13" s="617"/>
      <c r="RFB13" s="617"/>
      <c r="RFC13" s="617"/>
      <c r="RFD13" s="617"/>
      <c r="RFE13" s="617"/>
      <c r="RFF13" s="617"/>
      <c r="RFG13" s="617"/>
      <c r="RFH13" s="617"/>
      <c r="RFI13" s="617"/>
      <c r="RFJ13" s="617"/>
      <c r="RFK13" s="617"/>
      <c r="RFL13" s="617"/>
      <c r="RFM13" s="617"/>
      <c r="RFN13" s="617"/>
      <c r="RFO13" s="617"/>
      <c r="RFP13" s="617"/>
      <c r="RFQ13" s="617"/>
      <c r="RFR13" s="617"/>
      <c r="RFS13" s="617"/>
      <c r="RFT13" s="617"/>
      <c r="RFU13" s="617"/>
      <c r="RFV13" s="617"/>
      <c r="RFW13" s="617"/>
      <c r="RFX13" s="617"/>
      <c r="RFY13" s="617"/>
      <c r="RFZ13" s="617"/>
      <c r="RGA13" s="617"/>
      <c r="RGB13" s="617"/>
      <c r="RGC13" s="617"/>
      <c r="RGD13" s="617"/>
      <c r="RGE13" s="617"/>
      <c r="RGF13" s="617"/>
      <c r="RGG13" s="617"/>
      <c r="RGH13" s="617"/>
      <c r="RGI13" s="617"/>
      <c r="RGJ13" s="617"/>
      <c r="RGK13" s="617"/>
      <c r="RGL13" s="617"/>
      <c r="RGM13" s="617"/>
      <c r="RGN13" s="617"/>
      <c r="RGO13" s="617"/>
      <c r="RGP13" s="617"/>
      <c r="RGQ13" s="617"/>
      <c r="RGR13" s="617"/>
      <c r="RGS13" s="617"/>
      <c r="RGT13" s="617"/>
      <c r="RGU13" s="617"/>
      <c r="RGV13" s="617"/>
      <c r="RGW13" s="617"/>
      <c r="RGX13" s="617"/>
      <c r="RGY13" s="617"/>
      <c r="RGZ13" s="617"/>
      <c r="RHA13" s="617"/>
      <c r="RHB13" s="617"/>
      <c r="RHC13" s="617"/>
      <c r="RHD13" s="617"/>
      <c r="RHE13" s="617"/>
      <c r="RHF13" s="617"/>
      <c r="RHG13" s="617"/>
      <c r="RHH13" s="617"/>
      <c r="RHI13" s="617"/>
      <c r="RHJ13" s="617"/>
      <c r="RHK13" s="617"/>
      <c r="RHL13" s="617"/>
      <c r="RHM13" s="617"/>
      <c r="RHN13" s="617"/>
      <c r="RHO13" s="617"/>
      <c r="RHP13" s="617"/>
      <c r="RHQ13" s="617"/>
      <c r="RHR13" s="617"/>
      <c r="RHS13" s="617"/>
      <c r="RHT13" s="617"/>
      <c r="RHU13" s="617"/>
      <c r="RHV13" s="617"/>
      <c r="RHW13" s="617"/>
      <c r="RHX13" s="617"/>
      <c r="RHY13" s="617"/>
      <c r="RHZ13" s="617"/>
      <c r="RIA13" s="617"/>
      <c r="RIB13" s="617"/>
      <c r="RIC13" s="617"/>
      <c r="RID13" s="617"/>
      <c r="RIE13" s="617"/>
      <c r="RIF13" s="617"/>
      <c r="RIG13" s="617"/>
      <c r="RIH13" s="617"/>
      <c r="RII13" s="617"/>
      <c r="RIJ13" s="617"/>
      <c r="RIK13" s="617"/>
      <c r="RIL13" s="617"/>
      <c r="RIM13" s="617"/>
      <c r="RIN13" s="617"/>
      <c r="RIO13" s="617"/>
      <c r="RIP13" s="617"/>
      <c r="RIQ13" s="617"/>
      <c r="RIR13" s="617"/>
      <c r="RIS13" s="617"/>
      <c r="RIT13" s="617"/>
      <c r="RIU13" s="617"/>
      <c r="RIV13" s="617"/>
      <c r="RIW13" s="617"/>
      <c r="RIX13" s="617"/>
      <c r="RIY13" s="617"/>
      <c r="RIZ13" s="617"/>
      <c r="RJA13" s="617"/>
      <c r="RJB13" s="617"/>
      <c r="RJC13" s="617"/>
      <c r="RJD13" s="617"/>
      <c r="RJE13" s="617"/>
      <c r="RJF13" s="617"/>
      <c r="RJG13" s="617"/>
      <c r="RJH13" s="617"/>
      <c r="RJI13" s="617"/>
      <c r="RJJ13" s="617"/>
      <c r="RJK13" s="617"/>
      <c r="RJL13" s="617"/>
      <c r="RJM13" s="617"/>
      <c r="RJN13" s="617"/>
      <c r="RJO13" s="617"/>
      <c r="RJP13" s="617"/>
      <c r="RJQ13" s="617"/>
      <c r="RJR13" s="617"/>
      <c r="RJS13" s="617"/>
      <c r="RJT13" s="617"/>
      <c r="RJU13" s="617"/>
      <c r="RJV13" s="617"/>
      <c r="RJW13" s="617"/>
      <c r="RJX13" s="617"/>
      <c r="RJY13" s="617"/>
      <c r="RJZ13" s="617"/>
      <c r="RKA13" s="617"/>
      <c r="RKB13" s="617"/>
      <c r="RKC13" s="617"/>
      <c r="RKD13" s="617"/>
      <c r="RKE13" s="617"/>
      <c r="RKF13" s="617"/>
      <c r="RKG13" s="617"/>
      <c r="RKH13" s="617"/>
      <c r="RKI13" s="617"/>
      <c r="RKJ13" s="617"/>
      <c r="RKK13" s="617"/>
      <c r="RKL13" s="617"/>
      <c r="RKM13" s="617"/>
      <c r="RKN13" s="617"/>
      <c r="RKO13" s="617"/>
      <c r="RKP13" s="617"/>
      <c r="RKQ13" s="617"/>
      <c r="RKR13" s="617"/>
      <c r="RKS13" s="617"/>
      <c r="RKT13" s="617"/>
      <c r="RKU13" s="617"/>
      <c r="RKV13" s="617"/>
      <c r="RKW13" s="617"/>
      <c r="RKX13" s="617"/>
      <c r="RKY13" s="617"/>
      <c r="RKZ13" s="617"/>
      <c r="RLA13" s="617"/>
      <c r="RLB13" s="617"/>
      <c r="RLC13" s="617"/>
      <c r="RLD13" s="617"/>
      <c r="RLE13" s="617"/>
      <c r="RLF13" s="617"/>
      <c r="RLG13" s="617"/>
      <c r="RLH13" s="617"/>
      <c r="RLI13" s="617"/>
      <c r="RLJ13" s="617"/>
      <c r="RLK13" s="617"/>
      <c r="RLL13" s="617"/>
      <c r="RLM13" s="617"/>
      <c r="RLN13" s="617"/>
      <c r="RLO13" s="617"/>
      <c r="RLP13" s="617"/>
      <c r="RLQ13" s="617"/>
      <c r="RLR13" s="617"/>
      <c r="RLS13" s="617"/>
      <c r="RLT13" s="617"/>
      <c r="RLU13" s="617"/>
      <c r="RLV13" s="617"/>
      <c r="RLW13" s="617"/>
      <c r="RLX13" s="617"/>
      <c r="RLY13" s="617"/>
      <c r="RLZ13" s="617"/>
      <c r="RMA13" s="617"/>
      <c r="RMB13" s="617"/>
      <c r="RMC13" s="617"/>
      <c r="RMD13" s="617"/>
      <c r="RME13" s="617"/>
      <c r="RMF13" s="617"/>
      <c r="RMG13" s="617"/>
      <c r="RMH13" s="617"/>
      <c r="RMI13" s="617"/>
      <c r="RMJ13" s="617"/>
      <c r="RMK13" s="617"/>
      <c r="RML13" s="617"/>
      <c r="RMM13" s="617"/>
      <c r="RMN13" s="617"/>
      <c r="RMO13" s="617"/>
      <c r="RMP13" s="617"/>
      <c r="RMQ13" s="617"/>
      <c r="RMR13" s="617"/>
      <c r="RMS13" s="617"/>
      <c r="RMT13" s="617"/>
      <c r="RMU13" s="617"/>
      <c r="RMV13" s="617"/>
      <c r="RMW13" s="617"/>
      <c r="RMX13" s="617"/>
      <c r="RMY13" s="617"/>
      <c r="RMZ13" s="617"/>
      <c r="RNA13" s="617"/>
      <c r="RNB13" s="617"/>
      <c r="RNC13" s="617"/>
      <c r="RND13" s="617"/>
      <c r="RNE13" s="617"/>
      <c r="RNF13" s="617"/>
      <c r="RNG13" s="617"/>
      <c r="RNH13" s="617"/>
      <c r="RNI13" s="617"/>
      <c r="RNJ13" s="617"/>
      <c r="RNK13" s="617"/>
      <c r="RNL13" s="617"/>
      <c r="RNM13" s="617"/>
      <c r="RNN13" s="617"/>
      <c r="RNO13" s="617"/>
      <c r="RNP13" s="617"/>
      <c r="RNQ13" s="617"/>
      <c r="RNR13" s="617"/>
      <c r="RNS13" s="617"/>
      <c r="RNT13" s="617"/>
      <c r="RNU13" s="617"/>
      <c r="RNV13" s="617"/>
      <c r="RNW13" s="617"/>
      <c r="RNX13" s="617"/>
      <c r="RNY13" s="617"/>
      <c r="RNZ13" s="617"/>
      <c r="ROA13" s="617"/>
      <c r="ROB13" s="617"/>
      <c r="ROC13" s="617"/>
      <c r="ROD13" s="617"/>
      <c r="ROE13" s="617"/>
      <c r="ROF13" s="617"/>
      <c r="ROG13" s="617"/>
      <c r="ROH13" s="617"/>
      <c r="ROI13" s="617"/>
      <c r="ROJ13" s="617"/>
      <c r="ROK13" s="617"/>
      <c r="ROL13" s="617"/>
      <c r="ROM13" s="617"/>
      <c r="RON13" s="617"/>
      <c r="ROO13" s="617"/>
      <c r="ROP13" s="617"/>
      <c r="ROQ13" s="617"/>
      <c r="ROR13" s="617"/>
      <c r="ROS13" s="617"/>
      <c r="ROT13" s="617"/>
      <c r="ROU13" s="617"/>
      <c r="ROV13" s="617"/>
      <c r="ROW13" s="617"/>
      <c r="ROX13" s="617"/>
      <c r="ROY13" s="617"/>
      <c r="ROZ13" s="617"/>
      <c r="RPA13" s="617"/>
      <c r="RPB13" s="617"/>
      <c r="RPC13" s="617"/>
      <c r="RPD13" s="617"/>
      <c r="RPE13" s="617"/>
      <c r="RPF13" s="617"/>
      <c r="RPG13" s="617"/>
      <c r="RPH13" s="617"/>
      <c r="RPI13" s="617"/>
      <c r="RPJ13" s="617"/>
      <c r="RPK13" s="617"/>
      <c r="RPL13" s="617"/>
      <c r="RPM13" s="617"/>
      <c r="RPN13" s="617"/>
      <c r="RPO13" s="617"/>
      <c r="RPP13" s="617"/>
      <c r="RPQ13" s="617"/>
      <c r="RPR13" s="617"/>
      <c r="RPS13" s="617"/>
      <c r="RPT13" s="617"/>
      <c r="RPU13" s="617"/>
      <c r="RPV13" s="617"/>
      <c r="RPW13" s="617"/>
      <c r="RPX13" s="617"/>
      <c r="RPY13" s="617"/>
      <c r="RPZ13" s="617"/>
      <c r="RQA13" s="617"/>
      <c r="RQB13" s="617"/>
      <c r="RQC13" s="617"/>
      <c r="RQD13" s="617"/>
      <c r="RQE13" s="617"/>
      <c r="RQF13" s="617"/>
      <c r="RQG13" s="617"/>
      <c r="RQH13" s="617"/>
      <c r="RQI13" s="617"/>
      <c r="RQJ13" s="617"/>
      <c r="RQK13" s="617"/>
      <c r="RQL13" s="617"/>
      <c r="RQM13" s="617"/>
      <c r="RQN13" s="617"/>
      <c r="RQO13" s="617"/>
      <c r="RQP13" s="617"/>
      <c r="RQQ13" s="617"/>
      <c r="RQR13" s="617"/>
      <c r="RQS13" s="617"/>
      <c r="RQT13" s="617"/>
      <c r="RQU13" s="617"/>
      <c r="RQV13" s="617"/>
      <c r="RQW13" s="617"/>
      <c r="RQX13" s="617"/>
      <c r="RQY13" s="617"/>
      <c r="RQZ13" s="617"/>
      <c r="RRA13" s="617"/>
      <c r="RRB13" s="617"/>
      <c r="RRC13" s="617"/>
      <c r="RRD13" s="617"/>
      <c r="RRE13" s="617"/>
      <c r="RRF13" s="617"/>
      <c r="RRG13" s="617"/>
      <c r="RRH13" s="617"/>
      <c r="RRI13" s="617"/>
      <c r="RRJ13" s="617"/>
      <c r="RRK13" s="617"/>
      <c r="RRL13" s="617"/>
      <c r="RRM13" s="617"/>
      <c r="RRN13" s="617"/>
      <c r="RRO13" s="617"/>
      <c r="RRP13" s="617"/>
      <c r="RRQ13" s="617"/>
      <c r="RRR13" s="617"/>
      <c r="RRS13" s="617"/>
      <c r="RRT13" s="617"/>
      <c r="RRU13" s="617"/>
      <c r="RRV13" s="617"/>
      <c r="RRW13" s="617"/>
      <c r="RRX13" s="617"/>
      <c r="RRY13" s="617"/>
      <c r="RRZ13" s="617"/>
      <c r="RSA13" s="617"/>
      <c r="RSB13" s="617"/>
      <c r="RSC13" s="617"/>
      <c r="RSD13" s="617"/>
      <c r="RSE13" s="617"/>
      <c r="RSF13" s="617"/>
      <c r="RSG13" s="617"/>
      <c r="RSH13" s="617"/>
      <c r="RSI13" s="617"/>
      <c r="RSJ13" s="617"/>
      <c r="RSK13" s="617"/>
      <c r="RSL13" s="617"/>
      <c r="RSM13" s="617"/>
      <c r="RSN13" s="617"/>
      <c r="RSO13" s="617"/>
      <c r="RSP13" s="617"/>
      <c r="RSQ13" s="617"/>
      <c r="RSR13" s="617"/>
      <c r="RSS13" s="617"/>
      <c r="RST13" s="617"/>
      <c r="RSU13" s="617"/>
      <c r="RSV13" s="617"/>
      <c r="RSW13" s="617"/>
      <c r="RSX13" s="617"/>
      <c r="RSY13" s="617"/>
      <c r="RSZ13" s="617"/>
      <c r="RTA13" s="617"/>
      <c r="RTB13" s="617"/>
      <c r="RTC13" s="617"/>
      <c r="RTD13" s="617"/>
      <c r="RTE13" s="617"/>
      <c r="RTF13" s="617"/>
      <c r="RTG13" s="617"/>
      <c r="RTH13" s="617"/>
      <c r="RTI13" s="617"/>
      <c r="RTJ13" s="617"/>
      <c r="RTK13" s="617"/>
      <c r="RTL13" s="617"/>
      <c r="RTM13" s="617"/>
      <c r="RTN13" s="617"/>
      <c r="RTO13" s="617"/>
      <c r="RTP13" s="617"/>
      <c r="RTQ13" s="617"/>
      <c r="RTR13" s="617"/>
      <c r="RTS13" s="617"/>
      <c r="RTT13" s="617"/>
      <c r="RTU13" s="617"/>
      <c r="RTV13" s="617"/>
      <c r="RTW13" s="617"/>
      <c r="RTX13" s="617"/>
      <c r="RTY13" s="617"/>
      <c r="RTZ13" s="617"/>
      <c r="RUA13" s="617"/>
      <c r="RUB13" s="617"/>
      <c r="RUC13" s="617"/>
      <c r="RUD13" s="617"/>
      <c r="RUE13" s="617"/>
      <c r="RUF13" s="617"/>
      <c r="RUG13" s="617"/>
      <c r="RUH13" s="617"/>
      <c r="RUI13" s="617"/>
      <c r="RUJ13" s="617"/>
      <c r="RUK13" s="617"/>
      <c r="RUL13" s="617"/>
      <c r="RUM13" s="617"/>
      <c r="RUN13" s="617"/>
      <c r="RUO13" s="617"/>
      <c r="RUP13" s="617"/>
      <c r="RUQ13" s="617"/>
      <c r="RUR13" s="617"/>
      <c r="RUS13" s="617"/>
      <c r="RUT13" s="617"/>
      <c r="RUU13" s="617"/>
      <c r="RUV13" s="617"/>
      <c r="RUW13" s="617"/>
      <c r="RUX13" s="617"/>
      <c r="RUY13" s="617"/>
      <c r="RUZ13" s="617"/>
      <c r="RVA13" s="617"/>
      <c r="RVB13" s="617"/>
      <c r="RVC13" s="617"/>
      <c r="RVD13" s="617"/>
      <c r="RVE13" s="617"/>
      <c r="RVF13" s="617"/>
      <c r="RVG13" s="617"/>
      <c r="RVH13" s="617"/>
      <c r="RVI13" s="617"/>
      <c r="RVJ13" s="617"/>
      <c r="RVK13" s="617"/>
      <c r="RVL13" s="617"/>
      <c r="RVM13" s="617"/>
      <c r="RVN13" s="617"/>
      <c r="RVO13" s="617"/>
      <c r="RVP13" s="617"/>
      <c r="RVQ13" s="617"/>
      <c r="RVR13" s="617"/>
      <c r="RVS13" s="617"/>
      <c r="RVT13" s="617"/>
      <c r="RVU13" s="617"/>
      <c r="RVV13" s="617"/>
      <c r="RVW13" s="617"/>
      <c r="RVX13" s="617"/>
      <c r="RVY13" s="617"/>
      <c r="RVZ13" s="617"/>
      <c r="RWA13" s="617"/>
      <c r="RWB13" s="617"/>
      <c r="RWC13" s="617"/>
      <c r="RWD13" s="617"/>
      <c r="RWE13" s="617"/>
      <c r="RWF13" s="617"/>
      <c r="RWG13" s="617"/>
      <c r="RWH13" s="617"/>
      <c r="RWI13" s="617"/>
      <c r="RWJ13" s="617"/>
      <c r="RWK13" s="617"/>
      <c r="RWL13" s="617"/>
      <c r="RWM13" s="617"/>
      <c r="RWN13" s="617"/>
      <c r="RWO13" s="617"/>
      <c r="RWP13" s="617"/>
      <c r="RWQ13" s="617"/>
      <c r="RWR13" s="617"/>
      <c r="RWS13" s="617"/>
      <c r="RWT13" s="617"/>
      <c r="RWU13" s="617"/>
      <c r="RWV13" s="617"/>
      <c r="RWW13" s="617"/>
      <c r="RWX13" s="617"/>
      <c r="RWY13" s="617"/>
      <c r="RWZ13" s="617"/>
      <c r="RXA13" s="617"/>
      <c r="RXB13" s="617"/>
      <c r="RXC13" s="617"/>
      <c r="RXD13" s="617"/>
      <c r="RXE13" s="617"/>
      <c r="RXF13" s="617"/>
      <c r="RXG13" s="617"/>
      <c r="RXH13" s="617"/>
      <c r="RXI13" s="617"/>
      <c r="RXJ13" s="617"/>
      <c r="RXK13" s="617"/>
      <c r="RXL13" s="617"/>
      <c r="RXM13" s="617"/>
      <c r="RXN13" s="617"/>
      <c r="RXO13" s="617"/>
      <c r="RXP13" s="617"/>
      <c r="RXQ13" s="617"/>
      <c r="RXR13" s="617"/>
      <c r="RXS13" s="617"/>
      <c r="RXT13" s="617"/>
      <c r="RXU13" s="617"/>
      <c r="RXV13" s="617"/>
      <c r="RXW13" s="617"/>
      <c r="RXX13" s="617"/>
      <c r="RXY13" s="617"/>
      <c r="RXZ13" s="617"/>
      <c r="RYA13" s="617"/>
      <c r="RYB13" s="617"/>
      <c r="RYC13" s="617"/>
      <c r="RYD13" s="617"/>
      <c r="RYE13" s="617"/>
      <c r="RYF13" s="617"/>
      <c r="RYG13" s="617"/>
      <c r="RYH13" s="617"/>
      <c r="RYI13" s="617"/>
      <c r="RYJ13" s="617"/>
      <c r="RYK13" s="617"/>
      <c r="RYL13" s="617"/>
      <c r="RYM13" s="617"/>
      <c r="RYN13" s="617"/>
      <c r="RYO13" s="617"/>
      <c r="RYP13" s="617"/>
      <c r="RYQ13" s="617"/>
      <c r="RYR13" s="617"/>
      <c r="RYS13" s="617"/>
      <c r="RYT13" s="617"/>
      <c r="RYU13" s="617"/>
      <c r="RYV13" s="617"/>
      <c r="RYW13" s="617"/>
      <c r="RYX13" s="617"/>
      <c r="RYY13" s="617"/>
      <c r="RYZ13" s="617"/>
      <c r="RZA13" s="617"/>
      <c r="RZB13" s="617"/>
      <c r="RZC13" s="617"/>
      <c r="RZD13" s="617"/>
      <c r="RZE13" s="617"/>
      <c r="RZF13" s="617"/>
      <c r="RZG13" s="617"/>
      <c r="RZH13" s="617"/>
      <c r="RZI13" s="617"/>
      <c r="RZJ13" s="617"/>
      <c r="RZK13" s="617"/>
      <c r="RZL13" s="617"/>
      <c r="RZM13" s="617"/>
      <c r="RZN13" s="617"/>
      <c r="RZO13" s="617"/>
      <c r="RZP13" s="617"/>
      <c r="RZQ13" s="617"/>
      <c r="RZR13" s="617"/>
      <c r="RZS13" s="617"/>
      <c r="RZT13" s="617"/>
      <c r="RZU13" s="617"/>
      <c r="RZV13" s="617"/>
      <c r="RZW13" s="617"/>
      <c r="RZX13" s="617"/>
      <c r="RZY13" s="617"/>
      <c r="RZZ13" s="617"/>
      <c r="SAA13" s="617"/>
      <c r="SAB13" s="617"/>
      <c r="SAC13" s="617"/>
      <c r="SAD13" s="617"/>
      <c r="SAE13" s="617"/>
      <c r="SAF13" s="617"/>
      <c r="SAG13" s="617"/>
      <c r="SAH13" s="617"/>
      <c r="SAI13" s="617"/>
      <c r="SAJ13" s="617"/>
      <c r="SAK13" s="617"/>
      <c r="SAL13" s="617"/>
      <c r="SAM13" s="617"/>
      <c r="SAN13" s="617"/>
      <c r="SAO13" s="617"/>
      <c r="SAP13" s="617"/>
      <c r="SAQ13" s="617"/>
      <c r="SAR13" s="617"/>
      <c r="SAS13" s="617"/>
      <c r="SAT13" s="617"/>
      <c r="SAU13" s="617"/>
      <c r="SAV13" s="617"/>
      <c r="SAW13" s="617"/>
      <c r="SAX13" s="617"/>
      <c r="SAY13" s="617"/>
      <c r="SAZ13" s="617"/>
      <c r="SBA13" s="617"/>
      <c r="SBB13" s="617"/>
      <c r="SBC13" s="617"/>
      <c r="SBD13" s="617"/>
      <c r="SBE13" s="617"/>
      <c r="SBF13" s="617"/>
      <c r="SBG13" s="617"/>
      <c r="SBH13" s="617"/>
      <c r="SBI13" s="617"/>
      <c r="SBJ13" s="617"/>
      <c r="SBK13" s="617"/>
      <c r="SBL13" s="617"/>
      <c r="SBM13" s="617"/>
      <c r="SBN13" s="617"/>
      <c r="SBO13" s="617"/>
      <c r="SBP13" s="617"/>
      <c r="SBQ13" s="617"/>
      <c r="SBR13" s="617"/>
      <c r="SBS13" s="617"/>
      <c r="SBT13" s="617"/>
      <c r="SBU13" s="617"/>
      <c r="SBV13" s="617"/>
      <c r="SBW13" s="617"/>
      <c r="SBX13" s="617"/>
      <c r="SBY13" s="617"/>
      <c r="SBZ13" s="617"/>
      <c r="SCA13" s="617"/>
      <c r="SCB13" s="617"/>
      <c r="SCC13" s="617"/>
      <c r="SCD13" s="617"/>
      <c r="SCE13" s="617"/>
      <c r="SCF13" s="617"/>
      <c r="SCG13" s="617"/>
      <c r="SCH13" s="617"/>
      <c r="SCI13" s="617"/>
      <c r="SCJ13" s="617"/>
      <c r="SCK13" s="617"/>
      <c r="SCL13" s="617"/>
      <c r="SCM13" s="617"/>
      <c r="SCN13" s="617"/>
      <c r="SCO13" s="617"/>
      <c r="SCP13" s="617"/>
      <c r="SCQ13" s="617"/>
      <c r="SCR13" s="617"/>
      <c r="SCS13" s="617"/>
      <c r="SCT13" s="617"/>
      <c r="SCU13" s="617"/>
      <c r="SCV13" s="617"/>
      <c r="SCW13" s="617"/>
      <c r="SCX13" s="617"/>
      <c r="SCY13" s="617"/>
      <c r="SCZ13" s="617"/>
      <c r="SDA13" s="617"/>
      <c r="SDB13" s="617"/>
      <c r="SDC13" s="617"/>
      <c r="SDD13" s="617"/>
      <c r="SDE13" s="617"/>
      <c r="SDF13" s="617"/>
      <c r="SDG13" s="617"/>
      <c r="SDH13" s="617"/>
      <c r="SDI13" s="617"/>
      <c r="SDJ13" s="617"/>
      <c r="SDK13" s="617"/>
      <c r="SDL13" s="617"/>
      <c r="SDM13" s="617"/>
      <c r="SDN13" s="617"/>
      <c r="SDO13" s="617"/>
      <c r="SDP13" s="617"/>
      <c r="SDQ13" s="617"/>
      <c r="SDR13" s="617"/>
      <c r="SDS13" s="617"/>
      <c r="SDT13" s="617"/>
      <c r="SDU13" s="617"/>
      <c r="SDV13" s="617"/>
      <c r="SDW13" s="617"/>
      <c r="SDX13" s="617"/>
      <c r="SDY13" s="617"/>
      <c r="SDZ13" s="617"/>
      <c r="SEA13" s="617"/>
      <c r="SEB13" s="617"/>
      <c r="SEC13" s="617"/>
      <c r="SED13" s="617"/>
      <c r="SEE13" s="617"/>
      <c r="SEF13" s="617"/>
      <c r="SEG13" s="617"/>
      <c r="SEH13" s="617"/>
      <c r="SEI13" s="617"/>
      <c r="SEJ13" s="617"/>
      <c r="SEK13" s="617"/>
      <c r="SEL13" s="617"/>
      <c r="SEM13" s="617"/>
      <c r="SEN13" s="617"/>
      <c r="SEO13" s="617"/>
      <c r="SEP13" s="617"/>
      <c r="SEQ13" s="617"/>
      <c r="SER13" s="617"/>
      <c r="SES13" s="617"/>
      <c r="SET13" s="617"/>
      <c r="SEU13" s="617"/>
      <c r="SEV13" s="617"/>
      <c r="SEW13" s="617"/>
      <c r="SEX13" s="617"/>
      <c r="SEY13" s="617"/>
      <c r="SEZ13" s="617"/>
      <c r="SFA13" s="617"/>
      <c r="SFB13" s="617"/>
      <c r="SFC13" s="617"/>
      <c r="SFD13" s="617"/>
      <c r="SFE13" s="617"/>
      <c r="SFF13" s="617"/>
      <c r="SFG13" s="617"/>
      <c r="SFH13" s="617"/>
      <c r="SFI13" s="617"/>
      <c r="SFJ13" s="617"/>
      <c r="SFK13" s="617"/>
      <c r="SFL13" s="617"/>
      <c r="SFM13" s="617"/>
      <c r="SFN13" s="617"/>
      <c r="SFO13" s="617"/>
      <c r="SFP13" s="617"/>
      <c r="SFQ13" s="617"/>
      <c r="SFR13" s="617"/>
      <c r="SFS13" s="617"/>
      <c r="SFT13" s="617"/>
      <c r="SFU13" s="617"/>
      <c r="SFV13" s="617"/>
      <c r="SFW13" s="617"/>
      <c r="SFX13" s="617"/>
      <c r="SFY13" s="617"/>
      <c r="SFZ13" s="617"/>
      <c r="SGA13" s="617"/>
      <c r="SGB13" s="617"/>
      <c r="SGC13" s="617"/>
      <c r="SGD13" s="617"/>
      <c r="SGE13" s="617"/>
      <c r="SGF13" s="617"/>
      <c r="SGG13" s="617"/>
      <c r="SGH13" s="617"/>
      <c r="SGI13" s="617"/>
      <c r="SGJ13" s="617"/>
      <c r="SGK13" s="617"/>
      <c r="SGL13" s="617"/>
      <c r="SGM13" s="617"/>
      <c r="SGN13" s="617"/>
      <c r="SGO13" s="617"/>
      <c r="SGP13" s="617"/>
      <c r="SGQ13" s="617"/>
      <c r="SGR13" s="617"/>
      <c r="SGS13" s="617"/>
      <c r="SGT13" s="617"/>
      <c r="SGU13" s="617"/>
      <c r="SGV13" s="617"/>
      <c r="SGW13" s="617"/>
      <c r="SGX13" s="617"/>
      <c r="SGY13" s="617"/>
      <c r="SGZ13" s="617"/>
      <c r="SHA13" s="617"/>
      <c r="SHB13" s="617"/>
      <c r="SHC13" s="617"/>
      <c r="SHD13" s="617"/>
      <c r="SHE13" s="617"/>
      <c r="SHF13" s="617"/>
      <c r="SHG13" s="617"/>
      <c r="SHH13" s="617"/>
      <c r="SHI13" s="617"/>
      <c r="SHJ13" s="617"/>
      <c r="SHK13" s="617"/>
      <c r="SHL13" s="617"/>
      <c r="SHM13" s="617"/>
      <c r="SHN13" s="617"/>
      <c r="SHO13" s="617"/>
      <c r="SHP13" s="617"/>
      <c r="SHQ13" s="617"/>
      <c r="SHR13" s="617"/>
      <c r="SHS13" s="617"/>
      <c r="SHT13" s="617"/>
      <c r="SHU13" s="617"/>
      <c r="SHV13" s="617"/>
      <c r="SHW13" s="617"/>
      <c r="SHX13" s="617"/>
      <c r="SHY13" s="617"/>
      <c r="SHZ13" s="617"/>
      <c r="SIA13" s="617"/>
      <c r="SIB13" s="617"/>
      <c r="SIC13" s="617"/>
      <c r="SID13" s="617"/>
      <c r="SIE13" s="617"/>
      <c r="SIF13" s="617"/>
      <c r="SIG13" s="617"/>
      <c r="SIH13" s="617"/>
      <c r="SII13" s="617"/>
      <c r="SIJ13" s="617"/>
      <c r="SIK13" s="617"/>
      <c r="SIL13" s="617"/>
      <c r="SIM13" s="617"/>
      <c r="SIN13" s="617"/>
      <c r="SIO13" s="617"/>
      <c r="SIP13" s="617"/>
      <c r="SIQ13" s="617"/>
      <c r="SIR13" s="617"/>
      <c r="SIS13" s="617"/>
      <c r="SIT13" s="617"/>
      <c r="SIU13" s="617"/>
      <c r="SIV13" s="617"/>
      <c r="SIW13" s="617"/>
      <c r="SIX13" s="617"/>
      <c r="SIY13" s="617"/>
      <c r="SIZ13" s="617"/>
      <c r="SJA13" s="617"/>
      <c r="SJB13" s="617"/>
      <c r="SJC13" s="617"/>
      <c r="SJD13" s="617"/>
      <c r="SJE13" s="617"/>
      <c r="SJF13" s="617"/>
      <c r="SJG13" s="617"/>
      <c r="SJH13" s="617"/>
      <c r="SJI13" s="617"/>
      <c r="SJJ13" s="617"/>
      <c r="SJK13" s="617"/>
      <c r="SJL13" s="617"/>
      <c r="SJM13" s="617"/>
      <c r="SJN13" s="617"/>
      <c r="SJO13" s="617"/>
      <c r="SJP13" s="617"/>
      <c r="SJQ13" s="617"/>
      <c r="SJR13" s="617"/>
      <c r="SJS13" s="617"/>
      <c r="SJT13" s="617"/>
      <c r="SJU13" s="617"/>
      <c r="SJV13" s="617"/>
      <c r="SJW13" s="617"/>
      <c r="SJX13" s="617"/>
      <c r="SJY13" s="617"/>
      <c r="SJZ13" s="617"/>
      <c r="SKA13" s="617"/>
      <c r="SKB13" s="617"/>
      <c r="SKC13" s="617"/>
      <c r="SKD13" s="617"/>
      <c r="SKE13" s="617"/>
      <c r="SKF13" s="617"/>
      <c r="SKG13" s="617"/>
      <c r="SKH13" s="617"/>
      <c r="SKI13" s="617"/>
      <c r="SKJ13" s="617"/>
      <c r="SKK13" s="617"/>
      <c r="SKL13" s="617"/>
      <c r="SKM13" s="617"/>
      <c r="SKN13" s="617"/>
      <c r="SKO13" s="617"/>
      <c r="SKP13" s="617"/>
      <c r="SKQ13" s="617"/>
      <c r="SKR13" s="617"/>
      <c r="SKS13" s="617"/>
      <c r="SKT13" s="617"/>
      <c r="SKU13" s="617"/>
      <c r="SKV13" s="617"/>
      <c r="SKW13" s="617"/>
      <c r="SKX13" s="617"/>
      <c r="SKY13" s="617"/>
      <c r="SKZ13" s="617"/>
      <c r="SLA13" s="617"/>
      <c r="SLB13" s="617"/>
      <c r="SLC13" s="617"/>
      <c r="SLD13" s="617"/>
      <c r="SLE13" s="617"/>
      <c r="SLF13" s="617"/>
      <c r="SLG13" s="617"/>
      <c r="SLH13" s="617"/>
      <c r="SLI13" s="617"/>
      <c r="SLJ13" s="617"/>
      <c r="SLK13" s="617"/>
      <c r="SLL13" s="617"/>
      <c r="SLM13" s="617"/>
      <c r="SLN13" s="617"/>
      <c r="SLO13" s="617"/>
      <c r="SLP13" s="617"/>
      <c r="SLQ13" s="617"/>
      <c r="SLR13" s="617"/>
      <c r="SLS13" s="617"/>
      <c r="SLT13" s="617"/>
      <c r="SLU13" s="617"/>
      <c r="SLV13" s="617"/>
      <c r="SLW13" s="617"/>
      <c r="SLX13" s="617"/>
      <c r="SLY13" s="617"/>
      <c r="SLZ13" s="617"/>
      <c r="SMA13" s="617"/>
      <c r="SMB13" s="617"/>
      <c r="SMC13" s="617"/>
      <c r="SMD13" s="617"/>
      <c r="SME13" s="617"/>
      <c r="SMF13" s="617"/>
      <c r="SMG13" s="617"/>
      <c r="SMH13" s="617"/>
      <c r="SMI13" s="617"/>
      <c r="SMJ13" s="617"/>
      <c r="SMK13" s="617"/>
      <c r="SML13" s="617"/>
      <c r="SMM13" s="617"/>
      <c r="SMN13" s="617"/>
      <c r="SMO13" s="617"/>
      <c r="SMP13" s="617"/>
      <c r="SMQ13" s="617"/>
      <c r="SMR13" s="617"/>
      <c r="SMS13" s="617"/>
      <c r="SMT13" s="617"/>
      <c r="SMU13" s="617"/>
      <c r="SMV13" s="617"/>
      <c r="SMW13" s="617"/>
      <c r="SMX13" s="617"/>
      <c r="SMY13" s="617"/>
      <c r="SMZ13" s="617"/>
      <c r="SNA13" s="617"/>
      <c r="SNB13" s="617"/>
      <c r="SNC13" s="617"/>
      <c r="SND13" s="617"/>
      <c r="SNE13" s="617"/>
      <c r="SNF13" s="617"/>
      <c r="SNG13" s="617"/>
      <c r="SNH13" s="617"/>
      <c r="SNI13" s="617"/>
      <c r="SNJ13" s="617"/>
      <c r="SNK13" s="617"/>
      <c r="SNL13" s="617"/>
      <c r="SNM13" s="617"/>
      <c r="SNN13" s="617"/>
      <c r="SNO13" s="617"/>
      <c r="SNP13" s="617"/>
      <c r="SNQ13" s="617"/>
      <c r="SNR13" s="617"/>
      <c r="SNS13" s="617"/>
      <c r="SNT13" s="617"/>
      <c r="SNU13" s="617"/>
      <c r="SNV13" s="617"/>
      <c r="SNW13" s="617"/>
      <c r="SNX13" s="617"/>
      <c r="SNY13" s="617"/>
      <c r="SNZ13" s="617"/>
      <c r="SOA13" s="617"/>
      <c r="SOB13" s="617"/>
      <c r="SOC13" s="617"/>
      <c r="SOD13" s="617"/>
      <c r="SOE13" s="617"/>
      <c r="SOF13" s="617"/>
      <c r="SOG13" s="617"/>
      <c r="SOH13" s="617"/>
      <c r="SOI13" s="617"/>
      <c r="SOJ13" s="617"/>
      <c r="SOK13" s="617"/>
      <c r="SOL13" s="617"/>
      <c r="SOM13" s="617"/>
      <c r="SON13" s="617"/>
      <c r="SOO13" s="617"/>
      <c r="SOP13" s="617"/>
      <c r="SOQ13" s="617"/>
      <c r="SOR13" s="617"/>
      <c r="SOS13" s="617"/>
      <c r="SOT13" s="617"/>
      <c r="SOU13" s="617"/>
      <c r="SOV13" s="617"/>
      <c r="SOW13" s="617"/>
      <c r="SOX13" s="617"/>
      <c r="SOY13" s="617"/>
      <c r="SOZ13" s="617"/>
      <c r="SPA13" s="617"/>
      <c r="SPB13" s="617"/>
      <c r="SPC13" s="617"/>
      <c r="SPD13" s="617"/>
      <c r="SPE13" s="617"/>
      <c r="SPF13" s="617"/>
      <c r="SPG13" s="617"/>
      <c r="SPH13" s="617"/>
      <c r="SPI13" s="617"/>
      <c r="SPJ13" s="617"/>
      <c r="SPK13" s="617"/>
      <c r="SPL13" s="617"/>
      <c r="SPM13" s="617"/>
      <c r="SPN13" s="617"/>
      <c r="SPO13" s="617"/>
      <c r="SPP13" s="617"/>
      <c r="SPQ13" s="617"/>
      <c r="SPR13" s="617"/>
      <c r="SPS13" s="617"/>
      <c r="SPT13" s="617"/>
      <c r="SPU13" s="617"/>
      <c r="SPV13" s="617"/>
      <c r="SPW13" s="617"/>
      <c r="SPX13" s="617"/>
      <c r="SPY13" s="617"/>
      <c r="SPZ13" s="617"/>
      <c r="SQA13" s="617"/>
      <c r="SQB13" s="617"/>
      <c r="SQC13" s="617"/>
      <c r="SQD13" s="617"/>
      <c r="SQE13" s="617"/>
      <c r="SQF13" s="617"/>
      <c r="SQG13" s="617"/>
      <c r="SQH13" s="617"/>
      <c r="SQI13" s="617"/>
      <c r="SQJ13" s="617"/>
      <c r="SQK13" s="617"/>
      <c r="SQL13" s="617"/>
      <c r="SQM13" s="617"/>
      <c r="SQN13" s="617"/>
      <c r="SQO13" s="617"/>
      <c r="SQP13" s="617"/>
      <c r="SQQ13" s="617"/>
      <c r="SQR13" s="617"/>
      <c r="SQS13" s="617"/>
      <c r="SQT13" s="617"/>
      <c r="SQU13" s="617"/>
      <c r="SQV13" s="617"/>
      <c r="SQW13" s="617"/>
      <c r="SQX13" s="617"/>
      <c r="SQY13" s="617"/>
      <c r="SQZ13" s="617"/>
      <c r="SRA13" s="617"/>
      <c r="SRB13" s="617"/>
      <c r="SRC13" s="617"/>
      <c r="SRD13" s="617"/>
      <c r="SRE13" s="617"/>
      <c r="SRF13" s="617"/>
      <c r="SRG13" s="617"/>
      <c r="SRH13" s="617"/>
      <c r="SRI13" s="617"/>
      <c r="SRJ13" s="617"/>
      <c r="SRK13" s="617"/>
      <c r="SRL13" s="617"/>
      <c r="SRM13" s="617"/>
      <c r="SRN13" s="617"/>
      <c r="SRO13" s="617"/>
      <c r="SRP13" s="617"/>
      <c r="SRQ13" s="617"/>
      <c r="SRR13" s="617"/>
      <c r="SRS13" s="617"/>
      <c r="SRT13" s="617"/>
      <c r="SRU13" s="617"/>
      <c r="SRV13" s="617"/>
      <c r="SRW13" s="617"/>
      <c r="SRX13" s="617"/>
      <c r="SRY13" s="617"/>
      <c r="SRZ13" s="617"/>
      <c r="SSA13" s="617"/>
      <c r="SSB13" s="617"/>
      <c r="SSC13" s="617"/>
      <c r="SSD13" s="617"/>
      <c r="SSE13" s="617"/>
      <c r="SSF13" s="617"/>
      <c r="SSG13" s="617"/>
      <c r="SSH13" s="617"/>
      <c r="SSI13" s="617"/>
      <c r="SSJ13" s="617"/>
      <c r="SSK13" s="617"/>
      <c r="SSL13" s="617"/>
      <c r="SSM13" s="617"/>
      <c r="SSN13" s="617"/>
      <c r="SSO13" s="617"/>
      <c r="SSP13" s="617"/>
      <c r="SSQ13" s="617"/>
      <c r="SSR13" s="617"/>
      <c r="SSS13" s="617"/>
      <c r="SST13" s="617"/>
      <c r="SSU13" s="617"/>
      <c r="SSV13" s="617"/>
      <c r="SSW13" s="617"/>
      <c r="SSX13" s="617"/>
      <c r="SSY13" s="617"/>
      <c r="SSZ13" s="617"/>
      <c r="STA13" s="617"/>
      <c r="STB13" s="617"/>
      <c r="STC13" s="617"/>
      <c r="STD13" s="617"/>
      <c r="STE13" s="617"/>
      <c r="STF13" s="617"/>
      <c r="STG13" s="617"/>
      <c r="STH13" s="617"/>
      <c r="STI13" s="617"/>
      <c r="STJ13" s="617"/>
      <c r="STK13" s="617"/>
      <c r="STL13" s="617"/>
      <c r="STM13" s="617"/>
      <c r="STN13" s="617"/>
      <c r="STO13" s="617"/>
      <c r="STP13" s="617"/>
      <c r="STQ13" s="617"/>
      <c r="STR13" s="617"/>
      <c r="STS13" s="617"/>
      <c r="STT13" s="617"/>
      <c r="STU13" s="617"/>
      <c r="STV13" s="617"/>
      <c r="STW13" s="617"/>
      <c r="STX13" s="617"/>
      <c r="STY13" s="617"/>
      <c r="STZ13" s="617"/>
      <c r="SUA13" s="617"/>
      <c r="SUB13" s="617"/>
      <c r="SUC13" s="617"/>
      <c r="SUD13" s="617"/>
      <c r="SUE13" s="617"/>
      <c r="SUF13" s="617"/>
      <c r="SUG13" s="617"/>
      <c r="SUH13" s="617"/>
      <c r="SUI13" s="617"/>
      <c r="SUJ13" s="617"/>
      <c r="SUK13" s="617"/>
      <c r="SUL13" s="617"/>
      <c r="SUM13" s="617"/>
      <c r="SUN13" s="617"/>
      <c r="SUO13" s="617"/>
      <c r="SUP13" s="617"/>
      <c r="SUQ13" s="617"/>
      <c r="SUR13" s="617"/>
      <c r="SUS13" s="617"/>
      <c r="SUT13" s="617"/>
      <c r="SUU13" s="617"/>
      <c r="SUV13" s="617"/>
      <c r="SUW13" s="617"/>
      <c r="SUX13" s="617"/>
      <c r="SUY13" s="617"/>
      <c r="SUZ13" s="617"/>
      <c r="SVA13" s="617"/>
      <c r="SVB13" s="617"/>
      <c r="SVC13" s="617"/>
      <c r="SVD13" s="617"/>
      <c r="SVE13" s="617"/>
      <c r="SVF13" s="617"/>
      <c r="SVG13" s="617"/>
      <c r="SVH13" s="617"/>
      <c r="SVI13" s="617"/>
      <c r="SVJ13" s="617"/>
      <c r="SVK13" s="617"/>
      <c r="SVL13" s="617"/>
      <c r="SVM13" s="617"/>
      <c r="SVN13" s="617"/>
      <c r="SVO13" s="617"/>
      <c r="SVP13" s="617"/>
      <c r="SVQ13" s="617"/>
      <c r="SVR13" s="617"/>
      <c r="SVS13" s="617"/>
      <c r="SVT13" s="617"/>
      <c r="SVU13" s="617"/>
      <c r="SVV13" s="617"/>
      <c r="SVW13" s="617"/>
      <c r="SVX13" s="617"/>
      <c r="SVY13" s="617"/>
      <c r="SVZ13" s="617"/>
      <c r="SWA13" s="617"/>
      <c r="SWB13" s="617"/>
      <c r="SWC13" s="617"/>
      <c r="SWD13" s="617"/>
      <c r="SWE13" s="617"/>
      <c r="SWF13" s="617"/>
      <c r="SWG13" s="617"/>
      <c r="SWH13" s="617"/>
      <c r="SWI13" s="617"/>
      <c r="SWJ13" s="617"/>
      <c r="SWK13" s="617"/>
      <c r="SWL13" s="617"/>
      <c r="SWM13" s="617"/>
      <c r="SWN13" s="617"/>
      <c r="SWO13" s="617"/>
      <c r="SWP13" s="617"/>
      <c r="SWQ13" s="617"/>
      <c r="SWR13" s="617"/>
      <c r="SWS13" s="617"/>
      <c r="SWT13" s="617"/>
      <c r="SWU13" s="617"/>
      <c r="SWV13" s="617"/>
      <c r="SWW13" s="617"/>
      <c r="SWX13" s="617"/>
      <c r="SWY13" s="617"/>
      <c r="SWZ13" s="617"/>
      <c r="SXA13" s="617"/>
      <c r="SXB13" s="617"/>
      <c r="SXC13" s="617"/>
      <c r="SXD13" s="617"/>
      <c r="SXE13" s="617"/>
      <c r="SXF13" s="617"/>
      <c r="SXG13" s="617"/>
      <c r="SXH13" s="617"/>
      <c r="SXI13" s="617"/>
      <c r="SXJ13" s="617"/>
      <c r="SXK13" s="617"/>
      <c r="SXL13" s="617"/>
      <c r="SXM13" s="617"/>
      <c r="SXN13" s="617"/>
      <c r="SXO13" s="617"/>
      <c r="SXP13" s="617"/>
      <c r="SXQ13" s="617"/>
      <c r="SXR13" s="617"/>
      <c r="SXS13" s="617"/>
      <c r="SXT13" s="617"/>
      <c r="SXU13" s="617"/>
      <c r="SXV13" s="617"/>
      <c r="SXW13" s="617"/>
      <c r="SXX13" s="617"/>
      <c r="SXY13" s="617"/>
      <c r="SXZ13" s="617"/>
      <c r="SYA13" s="617"/>
      <c r="SYB13" s="617"/>
      <c r="SYC13" s="617"/>
      <c r="SYD13" s="617"/>
      <c r="SYE13" s="617"/>
      <c r="SYF13" s="617"/>
      <c r="SYG13" s="617"/>
      <c r="SYH13" s="617"/>
      <c r="SYI13" s="617"/>
      <c r="SYJ13" s="617"/>
      <c r="SYK13" s="617"/>
      <c r="SYL13" s="617"/>
      <c r="SYM13" s="617"/>
      <c r="SYN13" s="617"/>
      <c r="SYO13" s="617"/>
      <c r="SYP13" s="617"/>
      <c r="SYQ13" s="617"/>
      <c r="SYR13" s="617"/>
      <c r="SYS13" s="617"/>
      <c r="SYT13" s="617"/>
      <c r="SYU13" s="617"/>
      <c r="SYV13" s="617"/>
      <c r="SYW13" s="617"/>
      <c r="SYX13" s="617"/>
      <c r="SYY13" s="617"/>
      <c r="SYZ13" s="617"/>
      <c r="SZA13" s="617"/>
      <c r="SZB13" s="617"/>
      <c r="SZC13" s="617"/>
      <c r="SZD13" s="617"/>
      <c r="SZE13" s="617"/>
      <c r="SZF13" s="617"/>
      <c r="SZG13" s="617"/>
      <c r="SZH13" s="617"/>
      <c r="SZI13" s="617"/>
      <c r="SZJ13" s="617"/>
      <c r="SZK13" s="617"/>
      <c r="SZL13" s="617"/>
      <c r="SZM13" s="617"/>
      <c r="SZN13" s="617"/>
      <c r="SZO13" s="617"/>
      <c r="SZP13" s="617"/>
      <c r="SZQ13" s="617"/>
      <c r="SZR13" s="617"/>
      <c r="SZS13" s="617"/>
      <c r="SZT13" s="617"/>
      <c r="SZU13" s="617"/>
      <c r="SZV13" s="617"/>
      <c r="SZW13" s="617"/>
      <c r="SZX13" s="617"/>
      <c r="SZY13" s="617"/>
      <c r="SZZ13" s="617"/>
      <c r="TAA13" s="617"/>
      <c r="TAB13" s="617"/>
      <c r="TAC13" s="617"/>
      <c r="TAD13" s="617"/>
      <c r="TAE13" s="617"/>
      <c r="TAF13" s="617"/>
      <c r="TAG13" s="617"/>
      <c r="TAH13" s="617"/>
      <c r="TAI13" s="617"/>
      <c r="TAJ13" s="617"/>
      <c r="TAK13" s="617"/>
      <c r="TAL13" s="617"/>
      <c r="TAM13" s="617"/>
      <c r="TAN13" s="617"/>
      <c r="TAO13" s="617"/>
      <c r="TAP13" s="617"/>
      <c r="TAQ13" s="617"/>
      <c r="TAR13" s="617"/>
      <c r="TAS13" s="617"/>
      <c r="TAT13" s="617"/>
      <c r="TAU13" s="617"/>
      <c r="TAV13" s="617"/>
      <c r="TAW13" s="617"/>
      <c r="TAX13" s="617"/>
      <c r="TAY13" s="617"/>
      <c r="TAZ13" s="617"/>
      <c r="TBA13" s="617"/>
      <c r="TBB13" s="617"/>
      <c r="TBC13" s="617"/>
      <c r="TBD13" s="617"/>
      <c r="TBE13" s="617"/>
      <c r="TBF13" s="617"/>
      <c r="TBG13" s="617"/>
      <c r="TBH13" s="617"/>
      <c r="TBI13" s="617"/>
      <c r="TBJ13" s="617"/>
      <c r="TBK13" s="617"/>
      <c r="TBL13" s="617"/>
      <c r="TBM13" s="617"/>
      <c r="TBN13" s="617"/>
      <c r="TBO13" s="617"/>
      <c r="TBP13" s="617"/>
      <c r="TBQ13" s="617"/>
      <c r="TBR13" s="617"/>
      <c r="TBS13" s="617"/>
      <c r="TBT13" s="617"/>
      <c r="TBU13" s="617"/>
      <c r="TBV13" s="617"/>
      <c r="TBW13" s="617"/>
      <c r="TBX13" s="617"/>
      <c r="TBY13" s="617"/>
      <c r="TBZ13" s="617"/>
      <c r="TCA13" s="617"/>
      <c r="TCB13" s="617"/>
      <c r="TCC13" s="617"/>
      <c r="TCD13" s="617"/>
      <c r="TCE13" s="617"/>
      <c r="TCF13" s="617"/>
      <c r="TCG13" s="617"/>
      <c r="TCH13" s="617"/>
      <c r="TCI13" s="617"/>
      <c r="TCJ13" s="617"/>
      <c r="TCK13" s="617"/>
      <c r="TCL13" s="617"/>
      <c r="TCM13" s="617"/>
      <c r="TCN13" s="617"/>
      <c r="TCO13" s="617"/>
      <c r="TCP13" s="617"/>
      <c r="TCQ13" s="617"/>
      <c r="TCR13" s="617"/>
      <c r="TCS13" s="617"/>
      <c r="TCT13" s="617"/>
      <c r="TCU13" s="617"/>
      <c r="TCV13" s="617"/>
      <c r="TCW13" s="617"/>
      <c r="TCX13" s="617"/>
      <c r="TCY13" s="617"/>
      <c r="TCZ13" s="617"/>
      <c r="TDA13" s="617"/>
      <c r="TDB13" s="617"/>
      <c r="TDC13" s="617"/>
      <c r="TDD13" s="617"/>
      <c r="TDE13" s="617"/>
      <c r="TDF13" s="617"/>
      <c r="TDG13" s="617"/>
      <c r="TDH13" s="617"/>
      <c r="TDI13" s="617"/>
      <c r="TDJ13" s="617"/>
      <c r="TDK13" s="617"/>
      <c r="TDL13" s="617"/>
      <c r="TDM13" s="617"/>
      <c r="TDN13" s="617"/>
      <c r="TDO13" s="617"/>
      <c r="TDP13" s="617"/>
      <c r="TDQ13" s="617"/>
      <c r="TDR13" s="617"/>
      <c r="TDS13" s="617"/>
      <c r="TDT13" s="617"/>
      <c r="TDU13" s="617"/>
      <c r="TDV13" s="617"/>
      <c r="TDW13" s="617"/>
      <c r="TDX13" s="617"/>
      <c r="TDY13" s="617"/>
      <c r="TDZ13" s="617"/>
      <c r="TEA13" s="617"/>
      <c r="TEB13" s="617"/>
      <c r="TEC13" s="617"/>
      <c r="TED13" s="617"/>
      <c r="TEE13" s="617"/>
      <c r="TEF13" s="617"/>
      <c r="TEG13" s="617"/>
      <c r="TEH13" s="617"/>
      <c r="TEI13" s="617"/>
      <c r="TEJ13" s="617"/>
      <c r="TEK13" s="617"/>
      <c r="TEL13" s="617"/>
      <c r="TEM13" s="617"/>
      <c r="TEN13" s="617"/>
      <c r="TEO13" s="617"/>
      <c r="TEP13" s="617"/>
      <c r="TEQ13" s="617"/>
      <c r="TER13" s="617"/>
      <c r="TES13" s="617"/>
      <c r="TET13" s="617"/>
      <c r="TEU13" s="617"/>
      <c r="TEV13" s="617"/>
      <c r="TEW13" s="617"/>
      <c r="TEX13" s="617"/>
      <c r="TEY13" s="617"/>
      <c r="TEZ13" s="617"/>
      <c r="TFA13" s="617"/>
      <c r="TFB13" s="617"/>
      <c r="TFC13" s="617"/>
      <c r="TFD13" s="617"/>
      <c r="TFE13" s="617"/>
      <c r="TFF13" s="617"/>
      <c r="TFG13" s="617"/>
      <c r="TFH13" s="617"/>
      <c r="TFI13" s="617"/>
      <c r="TFJ13" s="617"/>
      <c r="TFK13" s="617"/>
      <c r="TFL13" s="617"/>
      <c r="TFM13" s="617"/>
      <c r="TFN13" s="617"/>
      <c r="TFO13" s="617"/>
      <c r="TFP13" s="617"/>
      <c r="TFQ13" s="617"/>
      <c r="TFR13" s="617"/>
      <c r="TFS13" s="617"/>
      <c r="TFT13" s="617"/>
      <c r="TFU13" s="617"/>
      <c r="TFV13" s="617"/>
      <c r="TFW13" s="617"/>
      <c r="TFX13" s="617"/>
      <c r="TFY13" s="617"/>
      <c r="TFZ13" s="617"/>
      <c r="TGA13" s="617"/>
      <c r="TGB13" s="617"/>
      <c r="TGC13" s="617"/>
      <c r="TGD13" s="617"/>
      <c r="TGE13" s="617"/>
      <c r="TGF13" s="617"/>
      <c r="TGG13" s="617"/>
      <c r="TGH13" s="617"/>
      <c r="TGI13" s="617"/>
      <c r="TGJ13" s="617"/>
      <c r="TGK13" s="617"/>
      <c r="TGL13" s="617"/>
      <c r="TGM13" s="617"/>
      <c r="TGN13" s="617"/>
      <c r="TGO13" s="617"/>
      <c r="TGP13" s="617"/>
      <c r="TGQ13" s="617"/>
      <c r="TGR13" s="617"/>
      <c r="TGS13" s="617"/>
      <c r="TGT13" s="617"/>
      <c r="TGU13" s="617"/>
      <c r="TGV13" s="617"/>
      <c r="TGW13" s="617"/>
      <c r="TGX13" s="617"/>
      <c r="TGY13" s="617"/>
      <c r="TGZ13" s="617"/>
      <c r="THA13" s="617"/>
      <c r="THB13" s="617"/>
      <c r="THC13" s="617"/>
      <c r="THD13" s="617"/>
      <c r="THE13" s="617"/>
      <c r="THF13" s="617"/>
      <c r="THG13" s="617"/>
      <c r="THH13" s="617"/>
      <c r="THI13" s="617"/>
      <c r="THJ13" s="617"/>
      <c r="THK13" s="617"/>
      <c r="THL13" s="617"/>
      <c r="THM13" s="617"/>
      <c r="THN13" s="617"/>
      <c r="THO13" s="617"/>
      <c r="THP13" s="617"/>
      <c r="THQ13" s="617"/>
      <c r="THR13" s="617"/>
      <c r="THS13" s="617"/>
      <c r="THT13" s="617"/>
      <c r="THU13" s="617"/>
      <c r="THV13" s="617"/>
      <c r="THW13" s="617"/>
      <c r="THX13" s="617"/>
      <c r="THY13" s="617"/>
      <c r="THZ13" s="617"/>
      <c r="TIA13" s="617"/>
      <c r="TIB13" s="617"/>
      <c r="TIC13" s="617"/>
      <c r="TID13" s="617"/>
      <c r="TIE13" s="617"/>
      <c r="TIF13" s="617"/>
      <c r="TIG13" s="617"/>
      <c r="TIH13" s="617"/>
      <c r="TII13" s="617"/>
      <c r="TIJ13" s="617"/>
      <c r="TIK13" s="617"/>
      <c r="TIL13" s="617"/>
      <c r="TIM13" s="617"/>
      <c r="TIN13" s="617"/>
      <c r="TIO13" s="617"/>
      <c r="TIP13" s="617"/>
      <c r="TIQ13" s="617"/>
      <c r="TIR13" s="617"/>
      <c r="TIS13" s="617"/>
      <c r="TIT13" s="617"/>
      <c r="TIU13" s="617"/>
      <c r="TIV13" s="617"/>
      <c r="TIW13" s="617"/>
      <c r="TIX13" s="617"/>
      <c r="TIY13" s="617"/>
      <c r="TIZ13" s="617"/>
      <c r="TJA13" s="617"/>
      <c r="TJB13" s="617"/>
      <c r="TJC13" s="617"/>
      <c r="TJD13" s="617"/>
      <c r="TJE13" s="617"/>
      <c r="TJF13" s="617"/>
      <c r="TJG13" s="617"/>
      <c r="TJH13" s="617"/>
      <c r="TJI13" s="617"/>
      <c r="TJJ13" s="617"/>
      <c r="TJK13" s="617"/>
      <c r="TJL13" s="617"/>
      <c r="TJM13" s="617"/>
      <c r="TJN13" s="617"/>
      <c r="TJO13" s="617"/>
      <c r="TJP13" s="617"/>
      <c r="TJQ13" s="617"/>
      <c r="TJR13" s="617"/>
      <c r="TJS13" s="617"/>
      <c r="TJT13" s="617"/>
      <c r="TJU13" s="617"/>
      <c r="TJV13" s="617"/>
      <c r="TJW13" s="617"/>
      <c r="TJX13" s="617"/>
      <c r="TJY13" s="617"/>
      <c r="TJZ13" s="617"/>
      <c r="TKA13" s="617"/>
      <c r="TKB13" s="617"/>
      <c r="TKC13" s="617"/>
      <c r="TKD13" s="617"/>
      <c r="TKE13" s="617"/>
      <c r="TKF13" s="617"/>
      <c r="TKG13" s="617"/>
      <c r="TKH13" s="617"/>
      <c r="TKI13" s="617"/>
      <c r="TKJ13" s="617"/>
      <c r="TKK13" s="617"/>
      <c r="TKL13" s="617"/>
      <c r="TKM13" s="617"/>
      <c r="TKN13" s="617"/>
      <c r="TKO13" s="617"/>
      <c r="TKP13" s="617"/>
      <c r="TKQ13" s="617"/>
      <c r="TKR13" s="617"/>
      <c r="TKS13" s="617"/>
      <c r="TKT13" s="617"/>
      <c r="TKU13" s="617"/>
      <c r="TKV13" s="617"/>
      <c r="TKW13" s="617"/>
      <c r="TKX13" s="617"/>
      <c r="TKY13" s="617"/>
      <c r="TKZ13" s="617"/>
      <c r="TLA13" s="617"/>
      <c r="TLB13" s="617"/>
      <c r="TLC13" s="617"/>
      <c r="TLD13" s="617"/>
      <c r="TLE13" s="617"/>
      <c r="TLF13" s="617"/>
      <c r="TLG13" s="617"/>
      <c r="TLH13" s="617"/>
      <c r="TLI13" s="617"/>
      <c r="TLJ13" s="617"/>
      <c r="TLK13" s="617"/>
      <c r="TLL13" s="617"/>
      <c r="TLM13" s="617"/>
      <c r="TLN13" s="617"/>
      <c r="TLO13" s="617"/>
      <c r="TLP13" s="617"/>
      <c r="TLQ13" s="617"/>
      <c r="TLR13" s="617"/>
      <c r="TLS13" s="617"/>
      <c r="TLT13" s="617"/>
      <c r="TLU13" s="617"/>
      <c r="TLV13" s="617"/>
      <c r="TLW13" s="617"/>
      <c r="TLX13" s="617"/>
      <c r="TLY13" s="617"/>
      <c r="TLZ13" s="617"/>
      <c r="TMA13" s="617"/>
      <c r="TMB13" s="617"/>
      <c r="TMC13" s="617"/>
      <c r="TMD13" s="617"/>
      <c r="TME13" s="617"/>
      <c r="TMF13" s="617"/>
      <c r="TMG13" s="617"/>
      <c r="TMH13" s="617"/>
      <c r="TMI13" s="617"/>
      <c r="TMJ13" s="617"/>
      <c r="TMK13" s="617"/>
      <c r="TML13" s="617"/>
      <c r="TMM13" s="617"/>
      <c r="TMN13" s="617"/>
      <c r="TMO13" s="617"/>
      <c r="TMP13" s="617"/>
      <c r="TMQ13" s="617"/>
      <c r="TMR13" s="617"/>
      <c r="TMS13" s="617"/>
      <c r="TMT13" s="617"/>
      <c r="TMU13" s="617"/>
      <c r="TMV13" s="617"/>
      <c r="TMW13" s="617"/>
      <c r="TMX13" s="617"/>
      <c r="TMY13" s="617"/>
      <c r="TMZ13" s="617"/>
      <c r="TNA13" s="617"/>
      <c r="TNB13" s="617"/>
      <c r="TNC13" s="617"/>
      <c r="TND13" s="617"/>
      <c r="TNE13" s="617"/>
      <c r="TNF13" s="617"/>
      <c r="TNG13" s="617"/>
      <c r="TNH13" s="617"/>
      <c r="TNI13" s="617"/>
      <c r="TNJ13" s="617"/>
      <c r="TNK13" s="617"/>
      <c r="TNL13" s="617"/>
      <c r="TNM13" s="617"/>
      <c r="TNN13" s="617"/>
      <c r="TNO13" s="617"/>
      <c r="TNP13" s="617"/>
      <c r="TNQ13" s="617"/>
      <c r="TNR13" s="617"/>
      <c r="TNS13" s="617"/>
      <c r="TNT13" s="617"/>
      <c r="TNU13" s="617"/>
      <c r="TNV13" s="617"/>
      <c r="TNW13" s="617"/>
      <c r="TNX13" s="617"/>
      <c r="TNY13" s="617"/>
      <c r="TNZ13" s="617"/>
      <c r="TOA13" s="617"/>
      <c r="TOB13" s="617"/>
      <c r="TOC13" s="617"/>
      <c r="TOD13" s="617"/>
      <c r="TOE13" s="617"/>
      <c r="TOF13" s="617"/>
      <c r="TOG13" s="617"/>
      <c r="TOH13" s="617"/>
      <c r="TOI13" s="617"/>
      <c r="TOJ13" s="617"/>
      <c r="TOK13" s="617"/>
      <c r="TOL13" s="617"/>
      <c r="TOM13" s="617"/>
      <c r="TON13" s="617"/>
      <c r="TOO13" s="617"/>
      <c r="TOP13" s="617"/>
      <c r="TOQ13" s="617"/>
      <c r="TOR13" s="617"/>
      <c r="TOS13" s="617"/>
      <c r="TOT13" s="617"/>
      <c r="TOU13" s="617"/>
      <c r="TOV13" s="617"/>
      <c r="TOW13" s="617"/>
      <c r="TOX13" s="617"/>
      <c r="TOY13" s="617"/>
      <c r="TOZ13" s="617"/>
      <c r="TPA13" s="617"/>
      <c r="TPB13" s="617"/>
      <c r="TPC13" s="617"/>
      <c r="TPD13" s="617"/>
      <c r="TPE13" s="617"/>
      <c r="TPF13" s="617"/>
      <c r="TPG13" s="617"/>
      <c r="TPH13" s="617"/>
      <c r="TPI13" s="617"/>
      <c r="TPJ13" s="617"/>
      <c r="TPK13" s="617"/>
      <c r="TPL13" s="617"/>
      <c r="TPM13" s="617"/>
      <c r="TPN13" s="617"/>
      <c r="TPO13" s="617"/>
      <c r="TPP13" s="617"/>
      <c r="TPQ13" s="617"/>
      <c r="TPR13" s="617"/>
      <c r="TPS13" s="617"/>
      <c r="TPT13" s="617"/>
      <c r="TPU13" s="617"/>
      <c r="TPV13" s="617"/>
      <c r="TPW13" s="617"/>
      <c r="TPX13" s="617"/>
      <c r="TPY13" s="617"/>
      <c r="TPZ13" s="617"/>
      <c r="TQA13" s="617"/>
      <c r="TQB13" s="617"/>
      <c r="TQC13" s="617"/>
      <c r="TQD13" s="617"/>
      <c r="TQE13" s="617"/>
      <c r="TQF13" s="617"/>
      <c r="TQG13" s="617"/>
      <c r="TQH13" s="617"/>
      <c r="TQI13" s="617"/>
      <c r="TQJ13" s="617"/>
      <c r="TQK13" s="617"/>
      <c r="TQL13" s="617"/>
      <c r="TQM13" s="617"/>
      <c r="TQN13" s="617"/>
      <c r="TQO13" s="617"/>
      <c r="TQP13" s="617"/>
      <c r="TQQ13" s="617"/>
      <c r="TQR13" s="617"/>
      <c r="TQS13" s="617"/>
      <c r="TQT13" s="617"/>
      <c r="TQU13" s="617"/>
      <c r="TQV13" s="617"/>
      <c r="TQW13" s="617"/>
      <c r="TQX13" s="617"/>
      <c r="TQY13" s="617"/>
      <c r="TQZ13" s="617"/>
      <c r="TRA13" s="617"/>
      <c r="TRB13" s="617"/>
      <c r="TRC13" s="617"/>
      <c r="TRD13" s="617"/>
      <c r="TRE13" s="617"/>
      <c r="TRF13" s="617"/>
      <c r="TRG13" s="617"/>
      <c r="TRH13" s="617"/>
      <c r="TRI13" s="617"/>
      <c r="TRJ13" s="617"/>
      <c r="TRK13" s="617"/>
      <c r="TRL13" s="617"/>
      <c r="TRM13" s="617"/>
      <c r="TRN13" s="617"/>
      <c r="TRO13" s="617"/>
      <c r="TRP13" s="617"/>
      <c r="TRQ13" s="617"/>
      <c r="TRR13" s="617"/>
      <c r="TRS13" s="617"/>
      <c r="TRT13" s="617"/>
      <c r="TRU13" s="617"/>
      <c r="TRV13" s="617"/>
      <c r="TRW13" s="617"/>
      <c r="TRX13" s="617"/>
      <c r="TRY13" s="617"/>
      <c r="TRZ13" s="617"/>
      <c r="TSA13" s="617"/>
      <c r="TSB13" s="617"/>
      <c r="TSC13" s="617"/>
      <c r="TSD13" s="617"/>
      <c r="TSE13" s="617"/>
      <c r="TSF13" s="617"/>
      <c r="TSG13" s="617"/>
      <c r="TSH13" s="617"/>
      <c r="TSI13" s="617"/>
      <c r="TSJ13" s="617"/>
      <c r="TSK13" s="617"/>
      <c r="TSL13" s="617"/>
      <c r="TSM13" s="617"/>
      <c r="TSN13" s="617"/>
      <c r="TSO13" s="617"/>
      <c r="TSP13" s="617"/>
      <c r="TSQ13" s="617"/>
      <c r="TSR13" s="617"/>
      <c r="TSS13" s="617"/>
      <c r="TST13" s="617"/>
      <c r="TSU13" s="617"/>
      <c r="TSV13" s="617"/>
      <c r="TSW13" s="617"/>
      <c r="TSX13" s="617"/>
      <c r="TSY13" s="617"/>
      <c r="TSZ13" s="617"/>
      <c r="TTA13" s="617"/>
      <c r="TTB13" s="617"/>
      <c r="TTC13" s="617"/>
      <c r="TTD13" s="617"/>
      <c r="TTE13" s="617"/>
      <c r="TTF13" s="617"/>
      <c r="TTG13" s="617"/>
      <c r="TTH13" s="617"/>
      <c r="TTI13" s="617"/>
      <c r="TTJ13" s="617"/>
      <c r="TTK13" s="617"/>
      <c r="TTL13" s="617"/>
      <c r="TTM13" s="617"/>
      <c r="TTN13" s="617"/>
      <c r="TTO13" s="617"/>
      <c r="TTP13" s="617"/>
      <c r="TTQ13" s="617"/>
      <c r="TTR13" s="617"/>
      <c r="TTS13" s="617"/>
      <c r="TTT13" s="617"/>
      <c r="TTU13" s="617"/>
      <c r="TTV13" s="617"/>
      <c r="TTW13" s="617"/>
      <c r="TTX13" s="617"/>
      <c r="TTY13" s="617"/>
      <c r="TTZ13" s="617"/>
      <c r="TUA13" s="617"/>
      <c r="TUB13" s="617"/>
      <c r="TUC13" s="617"/>
      <c r="TUD13" s="617"/>
      <c r="TUE13" s="617"/>
      <c r="TUF13" s="617"/>
      <c r="TUG13" s="617"/>
      <c r="TUH13" s="617"/>
      <c r="TUI13" s="617"/>
      <c r="TUJ13" s="617"/>
      <c r="TUK13" s="617"/>
      <c r="TUL13" s="617"/>
      <c r="TUM13" s="617"/>
      <c r="TUN13" s="617"/>
      <c r="TUO13" s="617"/>
      <c r="TUP13" s="617"/>
      <c r="TUQ13" s="617"/>
      <c r="TUR13" s="617"/>
      <c r="TUS13" s="617"/>
      <c r="TUT13" s="617"/>
      <c r="TUU13" s="617"/>
      <c r="TUV13" s="617"/>
      <c r="TUW13" s="617"/>
      <c r="TUX13" s="617"/>
      <c r="TUY13" s="617"/>
      <c r="TUZ13" s="617"/>
      <c r="TVA13" s="617"/>
      <c r="TVB13" s="617"/>
      <c r="TVC13" s="617"/>
      <c r="TVD13" s="617"/>
      <c r="TVE13" s="617"/>
      <c r="TVF13" s="617"/>
      <c r="TVG13" s="617"/>
      <c r="TVH13" s="617"/>
      <c r="TVI13" s="617"/>
      <c r="TVJ13" s="617"/>
      <c r="TVK13" s="617"/>
      <c r="TVL13" s="617"/>
      <c r="TVM13" s="617"/>
      <c r="TVN13" s="617"/>
      <c r="TVO13" s="617"/>
      <c r="TVP13" s="617"/>
      <c r="TVQ13" s="617"/>
      <c r="TVR13" s="617"/>
      <c r="TVS13" s="617"/>
      <c r="TVT13" s="617"/>
      <c r="TVU13" s="617"/>
      <c r="TVV13" s="617"/>
      <c r="TVW13" s="617"/>
      <c r="TVX13" s="617"/>
      <c r="TVY13" s="617"/>
      <c r="TVZ13" s="617"/>
      <c r="TWA13" s="617"/>
      <c r="TWB13" s="617"/>
      <c r="TWC13" s="617"/>
      <c r="TWD13" s="617"/>
      <c r="TWE13" s="617"/>
      <c r="TWF13" s="617"/>
      <c r="TWG13" s="617"/>
      <c r="TWH13" s="617"/>
      <c r="TWI13" s="617"/>
      <c r="TWJ13" s="617"/>
      <c r="TWK13" s="617"/>
      <c r="TWL13" s="617"/>
      <c r="TWM13" s="617"/>
      <c r="TWN13" s="617"/>
      <c r="TWO13" s="617"/>
      <c r="TWP13" s="617"/>
      <c r="TWQ13" s="617"/>
      <c r="TWR13" s="617"/>
      <c r="TWS13" s="617"/>
      <c r="TWT13" s="617"/>
      <c r="TWU13" s="617"/>
      <c r="TWV13" s="617"/>
      <c r="TWW13" s="617"/>
      <c r="TWX13" s="617"/>
      <c r="TWY13" s="617"/>
      <c r="TWZ13" s="617"/>
      <c r="TXA13" s="617"/>
      <c r="TXB13" s="617"/>
      <c r="TXC13" s="617"/>
      <c r="TXD13" s="617"/>
      <c r="TXE13" s="617"/>
      <c r="TXF13" s="617"/>
      <c r="TXG13" s="617"/>
      <c r="TXH13" s="617"/>
      <c r="TXI13" s="617"/>
      <c r="TXJ13" s="617"/>
      <c r="TXK13" s="617"/>
      <c r="TXL13" s="617"/>
      <c r="TXM13" s="617"/>
      <c r="TXN13" s="617"/>
      <c r="TXO13" s="617"/>
      <c r="TXP13" s="617"/>
      <c r="TXQ13" s="617"/>
      <c r="TXR13" s="617"/>
      <c r="TXS13" s="617"/>
      <c r="TXT13" s="617"/>
      <c r="TXU13" s="617"/>
      <c r="TXV13" s="617"/>
      <c r="TXW13" s="617"/>
      <c r="TXX13" s="617"/>
      <c r="TXY13" s="617"/>
      <c r="TXZ13" s="617"/>
      <c r="TYA13" s="617"/>
      <c r="TYB13" s="617"/>
      <c r="TYC13" s="617"/>
      <c r="TYD13" s="617"/>
      <c r="TYE13" s="617"/>
      <c r="TYF13" s="617"/>
      <c r="TYG13" s="617"/>
      <c r="TYH13" s="617"/>
      <c r="TYI13" s="617"/>
      <c r="TYJ13" s="617"/>
      <c r="TYK13" s="617"/>
      <c r="TYL13" s="617"/>
      <c r="TYM13" s="617"/>
      <c r="TYN13" s="617"/>
      <c r="TYO13" s="617"/>
      <c r="TYP13" s="617"/>
      <c r="TYQ13" s="617"/>
      <c r="TYR13" s="617"/>
      <c r="TYS13" s="617"/>
      <c r="TYT13" s="617"/>
      <c r="TYU13" s="617"/>
      <c r="TYV13" s="617"/>
      <c r="TYW13" s="617"/>
      <c r="TYX13" s="617"/>
      <c r="TYY13" s="617"/>
      <c r="TYZ13" s="617"/>
      <c r="TZA13" s="617"/>
      <c r="TZB13" s="617"/>
      <c r="TZC13" s="617"/>
      <c r="TZD13" s="617"/>
      <c r="TZE13" s="617"/>
      <c r="TZF13" s="617"/>
      <c r="TZG13" s="617"/>
      <c r="TZH13" s="617"/>
      <c r="TZI13" s="617"/>
      <c r="TZJ13" s="617"/>
      <c r="TZK13" s="617"/>
      <c r="TZL13" s="617"/>
      <c r="TZM13" s="617"/>
      <c r="TZN13" s="617"/>
      <c r="TZO13" s="617"/>
      <c r="TZP13" s="617"/>
      <c r="TZQ13" s="617"/>
      <c r="TZR13" s="617"/>
      <c r="TZS13" s="617"/>
      <c r="TZT13" s="617"/>
      <c r="TZU13" s="617"/>
      <c r="TZV13" s="617"/>
      <c r="TZW13" s="617"/>
      <c r="TZX13" s="617"/>
      <c r="TZY13" s="617"/>
      <c r="TZZ13" s="617"/>
      <c r="UAA13" s="617"/>
      <c r="UAB13" s="617"/>
      <c r="UAC13" s="617"/>
      <c r="UAD13" s="617"/>
      <c r="UAE13" s="617"/>
      <c r="UAF13" s="617"/>
      <c r="UAG13" s="617"/>
      <c r="UAH13" s="617"/>
      <c r="UAI13" s="617"/>
      <c r="UAJ13" s="617"/>
      <c r="UAK13" s="617"/>
      <c r="UAL13" s="617"/>
      <c r="UAM13" s="617"/>
      <c r="UAN13" s="617"/>
      <c r="UAO13" s="617"/>
      <c r="UAP13" s="617"/>
      <c r="UAQ13" s="617"/>
      <c r="UAR13" s="617"/>
      <c r="UAS13" s="617"/>
      <c r="UAT13" s="617"/>
      <c r="UAU13" s="617"/>
      <c r="UAV13" s="617"/>
      <c r="UAW13" s="617"/>
      <c r="UAX13" s="617"/>
      <c r="UAY13" s="617"/>
      <c r="UAZ13" s="617"/>
      <c r="UBA13" s="617"/>
      <c r="UBB13" s="617"/>
      <c r="UBC13" s="617"/>
      <c r="UBD13" s="617"/>
      <c r="UBE13" s="617"/>
      <c r="UBF13" s="617"/>
      <c r="UBG13" s="617"/>
      <c r="UBH13" s="617"/>
      <c r="UBI13" s="617"/>
      <c r="UBJ13" s="617"/>
      <c r="UBK13" s="617"/>
      <c r="UBL13" s="617"/>
      <c r="UBM13" s="617"/>
      <c r="UBN13" s="617"/>
      <c r="UBO13" s="617"/>
      <c r="UBP13" s="617"/>
      <c r="UBQ13" s="617"/>
      <c r="UBR13" s="617"/>
      <c r="UBS13" s="617"/>
      <c r="UBT13" s="617"/>
      <c r="UBU13" s="617"/>
      <c r="UBV13" s="617"/>
      <c r="UBW13" s="617"/>
      <c r="UBX13" s="617"/>
      <c r="UBY13" s="617"/>
      <c r="UBZ13" s="617"/>
      <c r="UCA13" s="617"/>
      <c r="UCB13" s="617"/>
      <c r="UCC13" s="617"/>
      <c r="UCD13" s="617"/>
      <c r="UCE13" s="617"/>
      <c r="UCF13" s="617"/>
      <c r="UCG13" s="617"/>
      <c r="UCH13" s="617"/>
      <c r="UCI13" s="617"/>
      <c r="UCJ13" s="617"/>
      <c r="UCK13" s="617"/>
      <c r="UCL13" s="617"/>
      <c r="UCM13" s="617"/>
      <c r="UCN13" s="617"/>
      <c r="UCO13" s="617"/>
      <c r="UCP13" s="617"/>
      <c r="UCQ13" s="617"/>
      <c r="UCR13" s="617"/>
      <c r="UCS13" s="617"/>
      <c r="UCT13" s="617"/>
      <c r="UCU13" s="617"/>
      <c r="UCV13" s="617"/>
      <c r="UCW13" s="617"/>
      <c r="UCX13" s="617"/>
      <c r="UCY13" s="617"/>
      <c r="UCZ13" s="617"/>
      <c r="UDA13" s="617"/>
      <c r="UDB13" s="617"/>
      <c r="UDC13" s="617"/>
      <c r="UDD13" s="617"/>
      <c r="UDE13" s="617"/>
      <c r="UDF13" s="617"/>
      <c r="UDG13" s="617"/>
      <c r="UDH13" s="617"/>
      <c r="UDI13" s="617"/>
      <c r="UDJ13" s="617"/>
      <c r="UDK13" s="617"/>
      <c r="UDL13" s="617"/>
      <c r="UDM13" s="617"/>
      <c r="UDN13" s="617"/>
      <c r="UDO13" s="617"/>
      <c r="UDP13" s="617"/>
      <c r="UDQ13" s="617"/>
      <c r="UDR13" s="617"/>
      <c r="UDS13" s="617"/>
      <c r="UDT13" s="617"/>
      <c r="UDU13" s="617"/>
      <c r="UDV13" s="617"/>
      <c r="UDW13" s="617"/>
      <c r="UDX13" s="617"/>
      <c r="UDY13" s="617"/>
      <c r="UDZ13" s="617"/>
      <c r="UEA13" s="617"/>
      <c r="UEB13" s="617"/>
      <c r="UEC13" s="617"/>
      <c r="UED13" s="617"/>
      <c r="UEE13" s="617"/>
      <c r="UEF13" s="617"/>
      <c r="UEG13" s="617"/>
      <c r="UEH13" s="617"/>
      <c r="UEI13" s="617"/>
      <c r="UEJ13" s="617"/>
      <c r="UEK13" s="617"/>
      <c r="UEL13" s="617"/>
      <c r="UEM13" s="617"/>
      <c r="UEN13" s="617"/>
      <c r="UEO13" s="617"/>
      <c r="UEP13" s="617"/>
      <c r="UEQ13" s="617"/>
      <c r="UER13" s="617"/>
      <c r="UES13" s="617"/>
      <c r="UET13" s="617"/>
      <c r="UEU13" s="617"/>
      <c r="UEV13" s="617"/>
      <c r="UEW13" s="617"/>
      <c r="UEX13" s="617"/>
      <c r="UEY13" s="617"/>
      <c r="UEZ13" s="617"/>
      <c r="UFA13" s="617"/>
      <c r="UFB13" s="617"/>
      <c r="UFC13" s="617"/>
      <c r="UFD13" s="617"/>
      <c r="UFE13" s="617"/>
      <c r="UFF13" s="617"/>
      <c r="UFG13" s="617"/>
      <c r="UFH13" s="617"/>
      <c r="UFI13" s="617"/>
      <c r="UFJ13" s="617"/>
      <c r="UFK13" s="617"/>
      <c r="UFL13" s="617"/>
      <c r="UFM13" s="617"/>
      <c r="UFN13" s="617"/>
      <c r="UFO13" s="617"/>
      <c r="UFP13" s="617"/>
      <c r="UFQ13" s="617"/>
      <c r="UFR13" s="617"/>
      <c r="UFS13" s="617"/>
      <c r="UFT13" s="617"/>
      <c r="UFU13" s="617"/>
      <c r="UFV13" s="617"/>
      <c r="UFW13" s="617"/>
      <c r="UFX13" s="617"/>
      <c r="UFY13" s="617"/>
      <c r="UFZ13" s="617"/>
      <c r="UGA13" s="617"/>
      <c r="UGB13" s="617"/>
      <c r="UGC13" s="617"/>
      <c r="UGD13" s="617"/>
      <c r="UGE13" s="617"/>
      <c r="UGF13" s="617"/>
      <c r="UGG13" s="617"/>
      <c r="UGH13" s="617"/>
      <c r="UGI13" s="617"/>
      <c r="UGJ13" s="617"/>
      <c r="UGK13" s="617"/>
      <c r="UGL13" s="617"/>
      <c r="UGM13" s="617"/>
      <c r="UGN13" s="617"/>
      <c r="UGO13" s="617"/>
      <c r="UGP13" s="617"/>
      <c r="UGQ13" s="617"/>
      <c r="UGR13" s="617"/>
      <c r="UGS13" s="617"/>
      <c r="UGT13" s="617"/>
      <c r="UGU13" s="617"/>
      <c r="UGV13" s="617"/>
      <c r="UGW13" s="617"/>
      <c r="UGX13" s="617"/>
      <c r="UGY13" s="617"/>
      <c r="UGZ13" s="617"/>
      <c r="UHA13" s="617"/>
      <c r="UHB13" s="617"/>
      <c r="UHC13" s="617"/>
      <c r="UHD13" s="617"/>
      <c r="UHE13" s="617"/>
      <c r="UHF13" s="617"/>
      <c r="UHG13" s="617"/>
      <c r="UHH13" s="617"/>
      <c r="UHI13" s="617"/>
      <c r="UHJ13" s="617"/>
      <c r="UHK13" s="617"/>
      <c r="UHL13" s="617"/>
      <c r="UHM13" s="617"/>
      <c r="UHN13" s="617"/>
      <c r="UHO13" s="617"/>
      <c r="UHP13" s="617"/>
      <c r="UHQ13" s="617"/>
      <c r="UHR13" s="617"/>
      <c r="UHS13" s="617"/>
      <c r="UHT13" s="617"/>
      <c r="UHU13" s="617"/>
      <c r="UHV13" s="617"/>
      <c r="UHW13" s="617"/>
      <c r="UHX13" s="617"/>
      <c r="UHY13" s="617"/>
      <c r="UHZ13" s="617"/>
      <c r="UIA13" s="617"/>
      <c r="UIB13" s="617"/>
      <c r="UIC13" s="617"/>
      <c r="UID13" s="617"/>
      <c r="UIE13" s="617"/>
      <c r="UIF13" s="617"/>
      <c r="UIG13" s="617"/>
      <c r="UIH13" s="617"/>
      <c r="UII13" s="617"/>
      <c r="UIJ13" s="617"/>
      <c r="UIK13" s="617"/>
      <c r="UIL13" s="617"/>
      <c r="UIM13" s="617"/>
      <c r="UIN13" s="617"/>
      <c r="UIO13" s="617"/>
      <c r="UIP13" s="617"/>
      <c r="UIQ13" s="617"/>
      <c r="UIR13" s="617"/>
      <c r="UIS13" s="617"/>
      <c r="UIT13" s="617"/>
      <c r="UIU13" s="617"/>
      <c r="UIV13" s="617"/>
      <c r="UIW13" s="617"/>
      <c r="UIX13" s="617"/>
      <c r="UIY13" s="617"/>
      <c r="UIZ13" s="617"/>
      <c r="UJA13" s="617"/>
      <c r="UJB13" s="617"/>
      <c r="UJC13" s="617"/>
      <c r="UJD13" s="617"/>
      <c r="UJE13" s="617"/>
      <c r="UJF13" s="617"/>
      <c r="UJG13" s="617"/>
      <c r="UJH13" s="617"/>
      <c r="UJI13" s="617"/>
      <c r="UJJ13" s="617"/>
      <c r="UJK13" s="617"/>
      <c r="UJL13" s="617"/>
      <c r="UJM13" s="617"/>
      <c r="UJN13" s="617"/>
      <c r="UJO13" s="617"/>
      <c r="UJP13" s="617"/>
      <c r="UJQ13" s="617"/>
      <c r="UJR13" s="617"/>
      <c r="UJS13" s="617"/>
      <c r="UJT13" s="617"/>
      <c r="UJU13" s="617"/>
      <c r="UJV13" s="617"/>
      <c r="UJW13" s="617"/>
      <c r="UJX13" s="617"/>
      <c r="UJY13" s="617"/>
      <c r="UJZ13" s="617"/>
      <c r="UKA13" s="617"/>
      <c r="UKB13" s="617"/>
      <c r="UKC13" s="617"/>
      <c r="UKD13" s="617"/>
      <c r="UKE13" s="617"/>
      <c r="UKF13" s="617"/>
      <c r="UKG13" s="617"/>
      <c r="UKH13" s="617"/>
      <c r="UKI13" s="617"/>
      <c r="UKJ13" s="617"/>
      <c r="UKK13" s="617"/>
      <c r="UKL13" s="617"/>
      <c r="UKM13" s="617"/>
      <c r="UKN13" s="617"/>
      <c r="UKO13" s="617"/>
      <c r="UKP13" s="617"/>
      <c r="UKQ13" s="617"/>
      <c r="UKR13" s="617"/>
      <c r="UKS13" s="617"/>
      <c r="UKT13" s="617"/>
      <c r="UKU13" s="617"/>
      <c r="UKV13" s="617"/>
      <c r="UKW13" s="617"/>
      <c r="UKX13" s="617"/>
      <c r="UKY13" s="617"/>
      <c r="UKZ13" s="617"/>
      <c r="ULA13" s="617"/>
      <c r="ULB13" s="617"/>
      <c r="ULC13" s="617"/>
      <c r="ULD13" s="617"/>
      <c r="ULE13" s="617"/>
      <c r="ULF13" s="617"/>
      <c r="ULG13" s="617"/>
      <c r="ULH13" s="617"/>
      <c r="ULI13" s="617"/>
      <c r="ULJ13" s="617"/>
      <c r="ULK13" s="617"/>
      <c r="ULL13" s="617"/>
      <c r="ULM13" s="617"/>
      <c r="ULN13" s="617"/>
      <c r="ULO13" s="617"/>
      <c r="ULP13" s="617"/>
      <c r="ULQ13" s="617"/>
      <c r="ULR13" s="617"/>
      <c r="ULS13" s="617"/>
      <c r="ULT13" s="617"/>
      <c r="ULU13" s="617"/>
      <c r="ULV13" s="617"/>
      <c r="ULW13" s="617"/>
      <c r="ULX13" s="617"/>
      <c r="ULY13" s="617"/>
      <c r="ULZ13" s="617"/>
      <c r="UMA13" s="617"/>
      <c r="UMB13" s="617"/>
      <c r="UMC13" s="617"/>
      <c r="UMD13" s="617"/>
      <c r="UME13" s="617"/>
      <c r="UMF13" s="617"/>
      <c r="UMG13" s="617"/>
      <c r="UMH13" s="617"/>
      <c r="UMI13" s="617"/>
      <c r="UMJ13" s="617"/>
      <c r="UMK13" s="617"/>
      <c r="UML13" s="617"/>
      <c r="UMM13" s="617"/>
      <c r="UMN13" s="617"/>
      <c r="UMO13" s="617"/>
      <c r="UMP13" s="617"/>
      <c r="UMQ13" s="617"/>
      <c r="UMR13" s="617"/>
      <c r="UMS13" s="617"/>
      <c r="UMT13" s="617"/>
      <c r="UMU13" s="617"/>
      <c r="UMV13" s="617"/>
      <c r="UMW13" s="617"/>
      <c r="UMX13" s="617"/>
      <c r="UMY13" s="617"/>
      <c r="UMZ13" s="617"/>
      <c r="UNA13" s="617"/>
      <c r="UNB13" s="617"/>
      <c r="UNC13" s="617"/>
      <c r="UND13" s="617"/>
      <c r="UNE13" s="617"/>
      <c r="UNF13" s="617"/>
      <c r="UNG13" s="617"/>
      <c r="UNH13" s="617"/>
      <c r="UNI13" s="617"/>
      <c r="UNJ13" s="617"/>
      <c r="UNK13" s="617"/>
      <c r="UNL13" s="617"/>
      <c r="UNM13" s="617"/>
      <c r="UNN13" s="617"/>
      <c r="UNO13" s="617"/>
      <c r="UNP13" s="617"/>
      <c r="UNQ13" s="617"/>
      <c r="UNR13" s="617"/>
      <c r="UNS13" s="617"/>
      <c r="UNT13" s="617"/>
      <c r="UNU13" s="617"/>
      <c r="UNV13" s="617"/>
      <c r="UNW13" s="617"/>
      <c r="UNX13" s="617"/>
      <c r="UNY13" s="617"/>
      <c r="UNZ13" s="617"/>
      <c r="UOA13" s="617"/>
      <c r="UOB13" s="617"/>
      <c r="UOC13" s="617"/>
      <c r="UOD13" s="617"/>
      <c r="UOE13" s="617"/>
      <c r="UOF13" s="617"/>
      <c r="UOG13" s="617"/>
      <c r="UOH13" s="617"/>
      <c r="UOI13" s="617"/>
      <c r="UOJ13" s="617"/>
      <c r="UOK13" s="617"/>
      <c r="UOL13" s="617"/>
      <c r="UOM13" s="617"/>
      <c r="UON13" s="617"/>
      <c r="UOO13" s="617"/>
      <c r="UOP13" s="617"/>
      <c r="UOQ13" s="617"/>
      <c r="UOR13" s="617"/>
      <c r="UOS13" s="617"/>
      <c r="UOT13" s="617"/>
      <c r="UOU13" s="617"/>
      <c r="UOV13" s="617"/>
      <c r="UOW13" s="617"/>
      <c r="UOX13" s="617"/>
      <c r="UOY13" s="617"/>
      <c r="UOZ13" s="617"/>
      <c r="UPA13" s="617"/>
      <c r="UPB13" s="617"/>
      <c r="UPC13" s="617"/>
      <c r="UPD13" s="617"/>
      <c r="UPE13" s="617"/>
      <c r="UPF13" s="617"/>
      <c r="UPG13" s="617"/>
      <c r="UPH13" s="617"/>
      <c r="UPI13" s="617"/>
      <c r="UPJ13" s="617"/>
      <c r="UPK13" s="617"/>
      <c r="UPL13" s="617"/>
      <c r="UPM13" s="617"/>
      <c r="UPN13" s="617"/>
      <c r="UPO13" s="617"/>
      <c r="UPP13" s="617"/>
      <c r="UPQ13" s="617"/>
      <c r="UPR13" s="617"/>
      <c r="UPS13" s="617"/>
      <c r="UPT13" s="617"/>
      <c r="UPU13" s="617"/>
      <c r="UPV13" s="617"/>
      <c r="UPW13" s="617"/>
      <c r="UPX13" s="617"/>
      <c r="UPY13" s="617"/>
      <c r="UPZ13" s="617"/>
      <c r="UQA13" s="617"/>
      <c r="UQB13" s="617"/>
      <c r="UQC13" s="617"/>
      <c r="UQD13" s="617"/>
      <c r="UQE13" s="617"/>
      <c r="UQF13" s="617"/>
      <c r="UQG13" s="617"/>
      <c r="UQH13" s="617"/>
      <c r="UQI13" s="617"/>
      <c r="UQJ13" s="617"/>
      <c r="UQK13" s="617"/>
      <c r="UQL13" s="617"/>
      <c r="UQM13" s="617"/>
      <c r="UQN13" s="617"/>
      <c r="UQO13" s="617"/>
      <c r="UQP13" s="617"/>
      <c r="UQQ13" s="617"/>
      <c r="UQR13" s="617"/>
      <c r="UQS13" s="617"/>
      <c r="UQT13" s="617"/>
      <c r="UQU13" s="617"/>
      <c r="UQV13" s="617"/>
      <c r="UQW13" s="617"/>
      <c r="UQX13" s="617"/>
      <c r="UQY13" s="617"/>
      <c r="UQZ13" s="617"/>
      <c r="URA13" s="617"/>
      <c r="URB13" s="617"/>
      <c r="URC13" s="617"/>
      <c r="URD13" s="617"/>
      <c r="URE13" s="617"/>
      <c r="URF13" s="617"/>
      <c r="URG13" s="617"/>
      <c r="URH13" s="617"/>
      <c r="URI13" s="617"/>
      <c r="URJ13" s="617"/>
      <c r="URK13" s="617"/>
      <c r="URL13" s="617"/>
      <c r="URM13" s="617"/>
      <c r="URN13" s="617"/>
      <c r="URO13" s="617"/>
      <c r="URP13" s="617"/>
      <c r="URQ13" s="617"/>
      <c r="URR13" s="617"/>
      <c r="URS13" s="617"/>
      <c r="URT13" s="617"/>
      <c r="URU13" s="617"/>
      <c r="URV13" s="617"/>
      <c r="URW13" s="617"/>
      <c r="URX13" s="617"/>
      <c r="URY13" s="617"/>
      <c r="URZ13" s="617"/>
      <c r="USA13" s="617"/>
      <c r="USB13" s="617"/>
      <c r="USC13" s="617"/>
      <c r="USD13" s="617"/>
      <c r="USE13" s="617"/>
      <c r="USF13" s="617"/>
      <c r="USG13" s="617"/>
      <c r="USH13" s="617"/>
      <c r="USI13" s="617"/>
      <c r="USJ13" s="617"/>
      <c r="USK13" s="617"/>
      <c r="USL13" s="617"/>
      <c r="USM13" s="617"/>
      <c r="USN13" s="617"/>
      <c r="USO13" s="617"/>
      <c r="USP13" s="617"/>
      <c r="USQ13" s="617"/>
      <c r="USR13" s="617"/>
      <c r="USS13" s="617"/>
      <c r="UST13" s="617"/>
      <c r="USU13" s="617"/>
      <c r="USV13" s="617"/>
      <c r="USW13" s="617"/>
      <c r="USX13" s="617"/>
      <c r="USY13" s="617"/>
      <c r="USZ13" s="617"/>
      <c r="UTA13" s="617"/>
      <c r="UTB13" s="617"/>
      <c r="UTC13" s="617"/>
      <c r="UTD13" s="617"/>
      <c r="UTE13" s="617"/>
      <c r="UTF13" s="617"/>
      <c r="UTG13" s="617"/>
      <c r="UTH13" s="617"/>
      <c r="UTI13" s="617"/>
      <c r="UTJ13" s="617"/>
      <c r="UTK13" s="617"/>
      <c r="UTL13" s="617"/>
      <c r="UTM13" s="617"/>
      <c r="UTN13" s="617"/>
      <c r="UTO13" s="617"/>
      <c r="UTP13" s="617"/>
      <c r="UTQ13" s="617"/>
      <c r="UTR13" s="617"/>
      <c r="UTS13" s="617"/>
      <c r="UTT13" s="617"/>
      <c r="UTU13" s="617"/>
      <c r="UTV13" s="617"/>
      <c r="UTW13" s="617"/>
      <c r="UTX13" s="617"/>
      <c r="UTY13" s="617"/>
      <c r="UTZ13" s="617"/>
      <c r="UUA13" s="617"/>
      <c r="UUB13" s="617"/>
      <c r="UUC13" s="617"/>
      <c r="UUD13" s="617"/>
      <c r="UUE13" s="617"/>
      <c r="UUF13" s="617"/>
      <c r="UUG13" s="617"/>
      <c r="UUH13" s="617"/>
      <c r="UUI13" s="617"/>
      <c r="UUJ13" s="617"/>
      <c r="UUK13" s="617"/>
      <c r="UUL13" s="617"/>
      <c r="UUM13" s="617"/>
      <c r="UUN13" s="617"/>
      <c r="UUO13" s="617"/>
      <c r="UUP13" s="617"/>
      <c r="UUQ13" s="617"/>
      <c r="UUR13" s="617"/>
      <c r="UUS13" s="617"/>
      <c r="UUT13" s="617"/>
      <c r="UUU13" s="617"/>
      <c r="UUV13" s="617"/>
      <c r="UUW13" s="617"/>
      <c r="UUX13" s="617"/>
      <c r="UUY13" s="617"/>
      <c r="UUZ13" s="617"/>
      <c r="UVA13" s="617"/>
      <c r="UVB13" s="617"/>
      <c r="UVC13" s="617"/>
      <c r="UVD13" s="617"/>
      <c r="UVE13" s="617"/>
      <c r="UVF13" s="617"/>
      <c r="UVG13" s="617"/>
      <c r="UVH13" s="617"/>
      <c r="UVI13" s="617"/>
      <c r="UVJ13" s="617"/>
      <c r="UVK13" s="617"/>
      <c r="UVL13" s="617"/>
      <c r="UVM13" s="617"/>
      <c r="UVN13" s="617"/>
      <c r="UVO13" s="617"/>
      <c r="UVP13" s="617"/>
      <c r="UVQ13" s="617"/>
      <c r="UVR13" s="617"/>
      <c r="UVS13" s="617"/>
      <c r="UVT13" s="617"/>
      <c r="UVU13" s="617"/>
      <c r="UVV13" s="617"/>
      <c r="UVW13" s="617"/>
      <c r="UVX13" s="617"/>
      <c r="UVY13" s="617"/>
      <c r="UVZ13" s="617"/>
      <c r="UWA13" s="617"/>
      <c r="UWB13" s="617"/>
      <c r="UWC13" s="617"/>
      <c r="UWD13" s="617"/>
      <c r="UWE13" s="617"/>
      <c r="UWF13" s="617"/>
      <c r="UWG13" s="617"/>
      <c r="UWH13" s="617"/>
      <c r="UWI13" s="617"/>
      <c r="UWJ13" s="617"/>
      <c r="UWK13" s="617"/>
      <c r="UWL13" s="617"/>
      <c r="UWM13" s="617"/>
      <c r="UWN13" s="617"/>
      <c r="UWO13" s="617"/>
      <c r="UWP13" s="617"/>
      <c r="UWQ13" s="617"/>
      <c r="UWR13" s="617"/>
      <c r="UWS13" s="617"/>
      <c r="UWT13" s="617"/>
      <c r="UWU13" s="617"/>
      <c r="UWV13" s="617"/>
      <c r="UWW13" s="617"/>
      <c r="UWX13" s="617"/>
      <c r="UWY13" s="617"/>
      <c r="UWZ13" s="617"/>
      <c r="UXA13" s="617"/>
      <c r="UXB13" s="617"/>
      <c r="UXC13" s="617"/>
      <c r="UXD13" s="617"/>
      <c r="UXE13" s="617"/>
      <c r="UXF13" s="617"/>
      <c r="UXG13" s="617"/>
      <c r="UXH13" s="617"/>
      <c r="UXI13" s="617"/>
      <c r="UXJ13" s="617"/>
      <c r="UXK13" s="617"/>
      <c r="UXL13" s="617"/>
      <c r="UXM13" s="617"/>
      <c r="UXN13" s="617"/>
      <c r="UXO13" s="617"/>
      <c r="UXP13" s="617"/>
      <c r="UXQ13" s="617"/>
      <c r="UXR13" s="617"/>
      <c r="UXS13" s="617"/>
      <c r="UXT13" s="617"/>
      <c r="UXU13" s="617"/>
      <c r="UXV13" s="617"/>
      <c r="UXW13" s="617"/>
      <c r="UXX13" s="617"/>
      <c r="UXY13" s="617"/>
      <c r="UXZ13" s="617"/>
      <c r="UYA13" s="617"/>
      <c r="UYB13" s="617"/>
      <c r="UYC13" s="617"/>
      <c r="UYD13" s="617"/>
      <c r="UYE13" s="617"/>
      <c r="UYF13" s="617"/>
      <c r="UYG13" s="617"/>
      <c r="UYH13" s="617"/>
      <c r="UYI13" s="617"/>
      <c r="UYJ13" s="617"/>
      <c r="UYK13" s="617"/>
      <c r="UYL13" s="617"/>
      <c r="UYM13" s="617"/>
      <c r="UYN13" s="617"/>
      <c r="UYO13" s="617"/>
      <c r="UYP13" s="617"/>
      <c r="UYQ13" s="617"/>
      <c r="UYR13" s="617"/>
      <c r="UYS13" s="617"/>
      <c r="UYT13" s="617"/>
      <c r="UYU13" s="617"/>
      <c r="UYV13" s="617"/>
      <c r="UYW13" s="617"/>
      <c r="UYX13" s="617"/>
      <c r="UYY13" s="617"/>
      <c r="UYZ13" s="617"/>
      <c r="UZA13" s="617"/>
      <c r="UZB13" s="617"/>
      <c r="UZC13" s="617"/>
      <c r="UZD13" s="617"/>
      <c r="UZE13" s="617"/>
      <c r="UZF13" s="617"/>
      <c r="UZG13" s="617"/>
      <c r="UZH13" s="617"/>
      <c r="UZI13" s="617"/>
      <c r="UZJ13" s="617"/>
      <c r="UZK13" s="617"/>
      <c r="UZL13" s="617"/>
      <c r="UZM13" s="617"/>
      <c r="UZN13" s="617"/>
      <c r="UZO13" s="617"/>
      <c r="UZP13" s="617"/>
      <c r="UZQ13" s="617"/>
      <c r="UZR13" s="617"/>
      <c r="UZS13" s="617"/>
      <c r="UZT13" s="617"/>
      <c r="UZU13" s="617"/>
      <c r="UZV13" s="617"/>
      <c r="UZW13" s="617"/>
      <c r="UZX13" s="617"/>
      <c r="UZY13" s="617"/>
      <c r="UZZ13" s="617"/>
      <c r="VAA13" s="617"/>
      <c r="VAB13" s="617"/>
      <c r="VAC13" s="617"/>
      <c r="VAD13" s="617"/>
      <c r="VAE13" s="617"/>
      <c r="VAF13" s="617"/>
      <c r="VAG13" s="617"/>
      <c r="VAH13" s="617"/>
      <c r="VAI13" s="617"/>
      <c r="VAJ13" s="617"/>
      <c r="VAK13" s="617"/>
      <c r="VAL13" s="617"/>
      <c r="VAM13" s="617"/>
      <c r="VAN13" s="617"/>
      <c r="VAO13" s="617"/>
      <c r="VAP13" s="617"/>
      <c r="VAQ13" s="617"/>
      <c r="VAR13" s="617"/>
      <c r="VAS13" s="617"/>
      <c r="VAT13" s="617"/>
      <c r="VAU13" s="617"/>
      <c r="VAV13" s="617"/>
      <c r="VAW13" s="617"/>
      <c r="VAX13" s="617"/>
      <c r="VAY13" s="617"/>
      <c r="VAZ13" s="617"/>
      <c r="VBA13" s="617"/>
      <c r="VBB13" s="617"/>
      <c r="VBC13" s="617"/>
      <c r="VBD13" s="617"/>
      <c r="VBE13" s="617"/>
      <c r="VBF13" s="617"/>
      <c r="VBG13" s="617"/>
      <c r="VBH13" s="617"/>
      <c r="VBI13" s="617"/>
      <c r="VBJ13" s="617"/>
      <c r="VBK13" s="617"/>
      <c r="VBL13" s="617"/>
      <c r="VBM13" s="617"/>
      <c r="VBN13" s="617"/>
      <c r="VBO13" s="617"/>
      <c r="VBP13" s="617"/>
      <c r="VBQ13" s="617"/>
      <c r="VBR13" s="617"/>
      <c r="VBS13" s="617"/>
      <c r="VBT13" s="617"/>
      <c r="VBU13" s="617"/>
      <c r="VBV13" s="617"/>
      <c r="VBW13" s="617"/>
      <c r="VBX13" s="617"/>
      <c r="VBY13" s="617"/>
      <c r="VBZ13" s="617"/>
      <c r="VCA13" s="617"/>
      <c r="VCB13" s="617"/>
      <c r="VCC13" s="617"/>
      <c r="VCD13" s="617"/>
      <c r="VCE13" s="617"/>
      <c r="VCF13" s="617"/>
      <c r="VCG13" s="617"/>
      <c r="VCH13" s="617"/>
      <c r="VCI13" s="617"/>
      <c r="VCJ13" s="617"/>
      <c r="VCK13" s="617"/>
      <c r="VCL13" s="617"/>
      <c r="VCM13" s="617"/>
      <c r="VCN13" s="617"/>
      <c r="VCO13" s="617"/>
      <c r="VCP13" s="617"/>
      <c r="VCQ13" s="617"/>
      <c r="VCR13" s="617"/>
      <c r="VCS13" s="617"/>
      <c r="VCT13" s="617"/>
      <c r="VCU13" s="617"/>
      <c r="VCV13" s="617"/>
      <c r="VCW13" s="617"/>
      <c r="VCX13" s="617"/>
      <c r="VCY13" s="617"/>
      <c r="VCZ13" s="617"/>
      <c r="VDA13" s="617"/>
      <c r="VDB13" s="617"/>
      <c r="VDC13" s="617"/>
      <c r="VDD13" s="617"/>
      <c r="VDE13" s="617"/>
      <c r="VDF13" s="617"/>
      <c r="VDG13" s="617"/>
      <c r="VDH13" s="617"/>
      <c r="VDI13" s="617"/>
      <c r="VDJ13" s="617"/>
      <c r="VDK13" s="617"/>
      <c r="VDL13" s="617"/>
      <c r="VDM13" s="617"/>
      <c r="VDN13" s="617"/>
      <c r="VDO13" s="617"/>
      <c r="VDP13" s="617"/>
      <c r="VDQ13" s="617"/>
      <c r="VDR13" s="617"/>
      <c r="VDS13" s="617"/>
      <c r="VDT13" s="617"/>
      <c r="VDU13" s="617"/>
      <c r="VDV13" s="617"/>
      <c r="VDW13" s="617"/>
      <c r="VDX13" s="617"/>
      <c r="VDY13" s="617"/>
      <c r="VDZ13" s="617"/>
      <c r="VEA13" s="617"/>
      <c r="VEB13" s="617"/>
      <c r="VEC13" s="617"/>
      <c r="VED13" s="617"/>
      <c r="VEE13" s="617"/>
      <c r="VEF13" s="617"/>
      <c r="VEG13" s="617"/>
      <c r="VEH13" s="617"/>
      <c r="VEI13" s="617"/>
      <c r="VEJ13" s="617"/>
      <c r="VEK13" s="617"/>
      <c r="VEL13" s="617"/>
      <c r="VEM13" s="617"/>
      <c r="VEN13" s="617"/>
      <c r="VEO13" s="617"/>
      <c r="VEP13" s="617"/>
      <c r="VEQ13" s="617"/>
      <c r="VER13" s="617"/>
      <c r="VES13" s="617"/>
      <c r="VET13" s="617"/>
      <c r="VEU13" s="617"/>
      <c r="VEV13" s="617"/>
      <c r="VEW13" s="617"/>
      <c r="VEX13" s="617"/>
      <c r="VEY13" s="617"/>
      <c r="VEZ13" s="617"/>
      <c r="VFA13" s="617"/>
      <c r="VFB13" s="617"/>
      <c r="VFC13" s="617"/>
      <c r="VFD13" s="617"/>
      <c r="VFE13" s="617"/>
      <c r="VFF13" s="617"/>
      <c r="VFG13" s="617"/>
      <c r="VFH13" s="617"/>
      <c r="VFI13" s="617"/>
      <c r="VFJ13" s="617"/>
      <c r="VFK13" s="617"/>
      <c r="VFL13" s="617"/>
      <c r="VFM13" s="617"/>
      <c r="VFN13" s="617"/>
      <c r="VFO13" s="617"/>
      <c r="VFP13" s="617"/>
      <c r="VFQ13" s="617"/>
      <c r="VFR13" s="617"/>
      <c r="VFS13" s="617"/>
      <c r="VFT13" s="617"/>
      <c r="VFU13" s="617"/>
      <c r="VFV13" s="617"/>
      <c r="VFW13" s="617"/>
      <c r="VFX13" s="617"/>
      <c r="VFY13" s="617"/>
      <c r="VFZ13" s="617"/>
      <c r="VGA13" s="617"/>
      <c r="VGB13" s="617"/>
      <c r="VGC13" s="617"/>
      <c r="VGD13" s="617"/>
      <c r="VGE13" s="617"/>
      <c r="VGF13" s="617"/>
      <c r="VGG13" s="617"/>
      <c r="VGH13" s="617"/>
      <c r="VGI13" s="617"/>
      <c r="VGJ13" s="617"/>
      <c r="VGK13" s="617"/>
      <c r="VGL13" s="617"/>
      <c r="VGM13" s="617"/>
      <c r="VGN13" s="617"/>
      <c r="VGO13" s="617"/>
      <c r="VGP13" s="617"/>
      <c r="VGQ13" s="617"/>
      <c r="VGR13" s="617"/>
      <c r="VGS13" s="617"/>
      <c r="VGT13" s="617"/>
      <c r="VGU13" s="617"/>
      <c r="VGV13" s="617"/>
      <c r="VGW13" s="617"/>
      <c r="VGX13" s="617"/>
      <c r="VGY13" s="617"/>
      <c r="VGZ13" s="617"/>
      <c r="VHA13" s="617"/>
      <c r="VHB13" s="617"/>
      <c r="VHC13" s="617"/>
      <c r="VHD13" s="617"/>
      <c r="VHE13" s="617"/>
      <c r="VHF13" s="617"/>
      <c r="VHG13" s="617"/>
      <c r="VHH13" s="617"/>
      <c r="VHI13" s="617"/>
      <c r="VHJ13" s="617"/>
      <c r="VHK13" s="617"/>
      <c r="VHL13" s="617"/>
      <c r="VHM13" s="617"/>
      <c r="VHN13" s="617"/>
      <c r="VHO13" s="617"/>
      <c r="VHP13" s="617"/>
      <c r="VHQ13" s="617"/>
      <c r="VHR13" s="617"/>
      <c r="VHS13" s="617"/>
      <c r="VHT13" s="617"/>
      <c r="VHU13" s="617"/>
      <c r="VHV13" s="617"/>
      <c r="VHW13" s="617"/>
      <c r="VHX13" s="617"/>
      <c r="VHY13" s="617"/>
      <c r="VHZ13" s="617"/>
      <c r="VIA13" s="617"/>
      <c r="VIB13" s="617"/>
      <c r="VIC13" s="617"/>
      <c r="VID13" s="617"/>
      <c r="VIE13" s="617"/>
      <c r="VIF13" s="617"/>
      <c r="VIG13" s="617"/>
      <c r="VIH13" s="617"/>
      <c r="VII13" s="617"/>
      <c r="VIJ13" s="617"/>
      <c r="VIK13" s="617"/>
      <c r="VIL13" s="617"/>
      <c r="VIM13" s="617"/>
      <c r="VIN13" s="617"/>
      <c r="VIO13" s="617"/>
      <c r="VIP13" s="617"/>
      <c r="VIQ13" s="617"/>
      <c r="VIR13" s="617"/>
      <c r="VIS13" s="617"/>
      <c r="VIT13" s="617"/>
      <c r="VIU13" s="617"/>
      <c r="VIV13" s="617"/>
      <c r="VIW13" s="617"/>
      <c r="VIX13" s="617"/>
      <c r="VIY13" s="617"/>
      <c r="VIZ13" s="617"/>
      <c r="VJA13" s="617"/>
      <c r="VJB13" s="617"/>
      <c r="VJC13" s="617"/>
      <c r="VJD13" s="617"/>
      <c r="VJE13" s="617"/>
      <c r="VJF13" s="617"/>
      <c r="VJG13" s="617"/>
      <c r="VJH13" s="617"/>
      <c r="VJI13" s="617"/>
      <c r="VJJ13" s="617"/>
      <c r="VJK13" s="617"/>
      <c r="VJL13" s="617"/>
      <c r="VJM13" s="617"/>
      <c r="VJN13" s="617"/>
      <c r="VJO13" s="617"/>
      <c r="VJP13" s="617"/>
      <c r="VJQ13" s="617"/>
      <c r="VJR13" s="617"/>
      <c r="VJS13" s="617"/>
      <c r="VJT13" s="617"/>
      <c r="VJU13" s="617"/>
      <c r="VJV13" s="617"/>
      <c r="VJW13" s="617"/>
      <c r="VJX13" s="617"/>
      <c r="VJY13" s="617"/>
      <c r="VJZ13" s="617"/>
      <c r="VKA13" s="617"/>
      <c r="VKB13" s="617"/>
      <c r="VKC13" s="617"/>
      <c r="VKD13" s="617"/>
      <c r="VKE13" s="617"/>
      <c r="VKF13" s="617"/>
      <c r="VKG13" s="617"/>
      <c r="VKH13" s="617"/>
      <c r="VKI13" s="617"/>
      <c r="VKJ13" s="617"/>
      <c r="VKK13" s="617"/>
      <c r="VKL13" s="617"/>
      <c r="VKM13" s="617"/>
      <c r="VKN13" s="617"/>
      <c r="VKO13" s="617"/>
      <c r="VKP13" s="617"/>
      <c r="VKQ13" s="617"/>
      <c r="VKR13" s="617"/>
      <c r="VKS13" s="617"/>
      <c r="VKT13" s="617"/>
      <c r="VKU13" s="617"/>
      <c r="VKV13" s="617"/>
      <c r="VKW13" s="617"/>
      <c r="VKX13" s="617"/>
      <c r="VKY13" s="617"/>
      <c r="VKZ13" s="617"/>
      <c r="VLA13" s="617"/>
      <c r="VLB13" s="617"/>
      <c r="VLC13" s="617"/>
      <c r="VLD13" s="617"/>
      <c r="VLE13" s="617"/>
      <c r="VLF13" s="617"/>
      <c r="VLG13" s="617"/>
      <c r="VLH13" s="617"/>
      <c r="VLI13" s="617"/>
      <c r="VLJ13" s="617"/>
      <c r="VLK13" s="617"/>
      <c r="VLL13" s="617"/>
      <c r="VLM13" s="617"/>
      <c r="VLN13" s="617"/>
      <c r="VLO13" s="617"/>
      <c r="VLP13" s="617"/>
      <c r="VLQ13" s="617"/>
      <c r="VLR13" s="617"/>
      <c r="VLS13" s="617"/>
      <c r="VLT13" s="617"/>
      <c r="VLU13" s="617"/>
      <c r="VLV13" s="617"/>
      <c r="VLW13" s="617"/>
      <c r="VLX13" s="617"/>
      <c r="VLY13" s="617"/>
      <c r="VLZ13" s="617"/>
      <c r="VMA13" s="617"/>
      <c r="VMB13" s="617"/>
      <c r="VMC13" s="617"/>
      <c r="VMD13" s="617"/>
      <c r="VME13" s="617"/>
      <c r="VMF13" s="617"/>
      <c r="VMG13" s="617"/>
      <c r="VMH13" s="617"/>
      <c r="VMI13" s="617"/>
      <c r="VMJ13" s="617"/>
      <c r="VMK13" s="617"/>
      <c r="VML13" s="617"/>
      <c r="VMM13" s="617"/>
      <c r="VMN13" s="617"/>
      <c r="VMO13" s="617"/>
      <c r="VMP13" s="617"/>
      <c r="VMQ13" s="617"/>
      <c r="VMR13" s="617"/>
      <c r="VMS13" s="617"/>
      <c r="VMT13" s="617"/>
      <c r="VMU13" s="617"/>
      <c r="VMV13" s="617"/>
      <c r="VMW13" s="617"/>
      <c r="VMX13" s="617"/>
      <c r="VMY13" s="617"/>
      <c r="VMZ13" s="617"/>
      <c r="VNA13" s="617"/>
      <c r="VNB13" s="617"/>
      <c r="VNC13" s="617"/>
      <c r="VND13" s="617"/>
      <c r="VNE13" s="617"/>
      <c r="VNF13" s="617"/>
      <c r="VNG13" s="617"/>
      <c r="VNH13" s="617"/>
      <c r="VNI13" s="617"/>
      <c r="VNJ13" s="617"/>
      <c r="VNK13" s="617"/>
      <c r="VNL13" s="617"/>
      <c r="VNM13" s="617"/>
      <c r="VNN13" s="617"/>
      <c r="VNO13" s="617"/>
      <c r="VNP13" s="617"/>
      <c r="VNQ13" s="617"/>
      <c r="VNR13" s="617"/>
      <c r="VNS13" s="617"/>
      <c r="VNT13" s="617"/>
      <c r="VNU13" s="617"/>
      <c r="VNV13" s="617"/>
      <c r="VNW13" s="617"/>
      <c r="VNX13" s="617"/>
      <c r="VNY13" s="617"/>
      <c r="VNZ13" s="617"/>
      <c r="VOA13" s="617"/>
      <c r="VOB13" s="617"/>
      <c r="VOC13" s="617"/>
      <c r="VOD13" s="617"/>
      <c r="VOE13" s="617"/>
      <c r="VOF13" s="617"/>
      <c r="VOG13" s="617"/>
      <c r="VOH13" s="617"/>
      <c r="VOI13" s="617"/>
      <c r="VOJ13" s="617"/>
      <c r="VOK13" s="617"/>
      <c r="VOL13" s="617"/>
      <c r="VOM13" s="617"/>
      <c r="VON13" s="617"/>
      <c r="VOO13" s="617"/>
      <c r="VOP13" s="617"/>
      <c r="VOQ13" s="617"/>
      <c r="VOR13" s="617"/>
      <c r="VOS13" s="617"/>
      <c r="VOT13" s="617"/>
      <c r="VOU13" s="617"/>
      <c r="VOV13" s="617"/>
      <c r="VOW13" s="617"/>
      <c r="VOX13" s="617"/>
      <c r="VOY13" s="617"/>
      <c r="VOZ13" s="617"/>
      <c r="VPA13" s="617"/>
      <c r="VPB13" s="617"/>
      <c r="VPC13" s="617"/>
      <c r="VPD13" s="617"/>
      <c r="VPE13" s="617"/>
      <c r="VPF13" s="617"/>
      <c r="VPG13" s="617"/>
      <c r="VPH13" s="617"/>
      <c r="VPI13" s="617"/>
      <c r="VPJ13" s="617"/>
      <c r="VPK13" s="617"/>
      <c r="VPL13" s="617"/>
      <c r="VPM13" s="617"/>
      <c r="VPN13" s="617"/>
      <c r="VPO13" s="617"/>
      <c r="VPP13" s="617"/>
      <c r="VPQ13" s="617"/>
      <c r="VPR13" s="617"/>
      <c r="VPS13" s="617"/>
      <c r="VPT13" s="617"/>
      <c r="VPU13" s="617"/>
      <c r="VPV13" s="617"/>
      <c r="VPW13" s="617"/>
      <c r="VPX13" s="617"/>
      <c r="VPY13" s="617"/>
      <c r="VPZ13" s="617"/>
      <c r="VQA13" s="617"/>
      <c r="VQB13" s="617"/>
      <c r="VQC13" s="617"/>
      <c r="VQD13" s="617"/>
      <c r="VQE13" s="617"/>
      <c r="VQF13" s="617"/>
      <c r="VQG13" s="617"/>
      <c r="VQH13" s="617"/>
      <c r="VQI13" s="617"/>
      <c r="VQJ13" s="617"/>
      <c r="VQK13" s="617"/>
      <c r="VQL13" s="617"/>
      <c r="VQM13" s="617"/>
      <c r="VQN13" s="617"/>
      <c r="VQO13" s="617"/>
      <c r="VQP13" s="617"/>
      <c r="VQQ13" s="617"/>
      <c r="VQR13" s="617"/>
      <c r="VQS13" s="617"/>
      <c r="VQT13" s="617"/>
      <c r="VQU13" s="617"/>
      <c r="VQV13" s="617"/>
      <c r="VQW13" s="617"/>
      <c r="VQX13" s="617"/>
      <c r="VQY13" s="617"/>
      <c r="VQZ13" s="617"/>
      <c r="VRA13" s="617"/>
      <c r="VRB13" s="617"/>
      <c r="VRC13" s="617"/>
      <c r="VRD13" s="617"/>
      <c r="VRE13" s="617"/>
      <c r="VRF13" s="617"/>
      <c r="VRG13" s="617"/>
      <c r="VRH13" s="617"/>
      <c r="VRI13" s="617"/>
      <c r="VRJ13" s="617"/>
      <c r="VRK13" s="617"/>
      <c r="VRL13" s="617"/>
      <c r="VRM13" s="617"/>
      <c r="VRN13" s="617"/>
      <c r="VRO13" s="617"/>
      <c r="VRP13" s="617"/>
      <c r="VRQ13" s="617"/>
      <c r="VRR13" s="617"/>
      <c r="VRS13" s="617"/>
      <c r="VRT13" s="617"/>
      <c r="VRU13" s="617"/>
      <c r="VRV13" s="617"/>
      <c r="VRW13" s="617"/>
      <c r="VRX13" s="617"/>
      <c r="VRY13" s="617"/>
      <c r="VRZ13" s="617"/>
      <c r="VSA13" s="617"/>
      <c r="VSB13" s="617"/>
      <c r="VSC13" s="617"/>
      <c r="VSD13" s="617"/>
      <c r="VSE13" s="617"/>
      <c r="VSF13" s="617"/>
      <c r="VSG13" s="617"/>
      <c r="VSH13" s="617"/>
      <c r="VSI13" s="617"/>
      <c r="VSJ13" s="617"/>
      <c r="VSK13" s="617"/>
      <c r="VSL13" s="617"/>
      <c r="VSM13" s="617"/>
      <c r="VSN13" s="617"/>
      <c r="VSO13" s="617"/>
      <c r="VSP13" s="617"/>
      <c r="VSQ13" s="617"/>
      <c r="VSR13" s="617"/>
      <c r="VSS13" s="617"/>
      <c r="VST13" s="617"/>
      <c r="VSU13" s="617"/>
      <c r="VSV13" s="617"/>
      <c r="VSW13" s="617"/>
      <c r="VSX13" s="617"/>
      <c r="VSY13" s="617"/>
      <c r="VSZ13" s="617"/>
      <c r="VTA13" s="617"/>
      <c r="VTB13" s="617"/>
      <c r="VTC13" s="617"/>
      <c r="VTD13" s="617"/>
      <c r="VTE13" s="617"/>
      <c r="VTF13" s="617"/>
      <c r="VTG13" s="617"/>
      <c r="VTH13" s="617"/>
      <c r="VTI13" s="617"/>
      <c r="VTJ13" s="617"/>
      <c r="VTK13" s="617"/>
      <c r="VTL13" s="617"/>
      <c r="VTM13" s="617"/>
      <c r="VTN13" s="617"/>
      <c r="VTO13" s="617"/>
      <c r="VTP13" s="617"/>
      <c r="VTQ13" s="617"/>
      <c r="VTR13" s="617"/>
      <c r="VTS13" s="617"/>
      <c r="VTT13" s="617"/>
      <c r="VTU13" s="617"/>
      <c r="VTV13" s="617"/>
      <c r="VTW13" s="617"/>
      <c r="VTX13" s="617"/>
      <c r="VTY13" s="617"/>
      <c r="VTZ13" s="617"/>
      <c r="VUA13" s="617"/>
      <c r="VUB13" s="617"/>
      <c r="VUC13" s="617"/>
      <c r="VUD13" s="617"/>
      <c r="VUE13" s="617"/>
      <c r="VUF13" s="617"/>
      <c r="VUG13" s="617"/>
      <c r="VUH13" s="617"/>
      <c r="VUI13" s="617"/>
      <c r="VUJ13" s="617"/>
      <c r="VUK13" s="617"/>
      <c r="VUL13" s="617"/>
      <c r="VUM13" s="617"/>
      <c r="VUN13" s="617"/>
      <c r="VUO13" s="617"/>
      <c r="VUP13" s="617"/>
      <c r="VUQ13" s="617"/>
      <c r="VUR13" s="617"/>
      <c r="VUS13" s="617"/>
      <c r="VUT13" s="617"/>
      <c r="VUU13" s="617"/>
      <c r="VUV13" s="617"/>
      <c r="VUW13" s="617"/>
      <c r="VUX13" s="617"/>
      <c r="VUY13" s="617"/>
      <c r="VUZ13" s="617"/>
      <c r="VVA13" s="617"/>
      <c r="VVB13" s="617"/>
      <c r="VVC13" s="617"/>
      <c r="VVD13" s="617"/>
      <c r="VVE13" s="617"/>
      <c r="VVF13" s="617"/>
      <c r="VVG13" s="617"/>
      <c r="VVH13" s="617"/>
      <c r="VVI13" s="617"/>
      <c r="VVJ13" s="617"/>
      <c r="VVK13" s="617"/>
      <c r="VVL13" s="617"/>
      <c r="VVM13" s="617"/>
      <c r="VVN13" s="617"/>
      <c r="VVO13" s="617"/>
      <c r="VVP13" s="617"/>
      <c r="VVQ13" s="617"/>
      <c r="VVR13" s="617"/>
      <c r="VVS13" s="617"/>
      <c r="VVT13" s="617"/>
      <c r="VVU13" s="617"/>
      <c r="VVV13" s="617"/>
      <c r="VVW13" s="617"/>
      <c r="VVX13" s="617"/>
      <c r="VVY13" s="617"/>
      <c r="VVZ13" s="617"/>
      <c r="VWA13" s="617"/>
      <c r="VWB13" s="617"/>
      <c r="VWC13" s="617"/>
      <c r="VWD13" s="617"/>
      <c r="VWE13" s="617"/>
      <c r="VWF13" s="617"/>
      <c r="VWG13" s="617"/>
      <c r="VWH13" s="617"/>
      <c r="VWI13" s="617"/>
      <c r="VWJ13" s="617"/>
      <c r="VWK13" s="617"/>
      <c r="VWL13" s="617"/>
      <c r="VWM13" s="617"/>
      <c r="VWN13" s="617"/>
      <c r="VWO13" s="617"/>
      <c r="VWP13" s="617"/>
      <c r="VWQ13" s="617"/>
      <c r="VWR13" s="617"/>
      <c r="VWS13" s="617"/>
      <c r="VWT13" s="617"/>
      <c r="VWU13" s="617"/>
      <c r="VWV13" s="617"/>
      <c r="VWW13" s="617"/>
      <c r="VWX13" s="617"/>
      <c r="VWY13" s="617"/>
      <c r="VWZ13" s="617"/>
      <c r="VXA13" s="617"/>
      <c r="VXB13" s="617"/>
      <c r="VXC13" s="617"/>
      <c r="VXD13" s="617"/>
      <c r="VXE13" s="617"/>
      <c r="VXF13" s="617"/>
      <c r="VXG13" s="617"/>
      <c r="VXH13" s="617"/>
      <c r="VXI13" s="617"/>
      <c r="VXJ13" s="617"/>
      <c r="VXK13" s="617"/>
      <c r="VXL13" s="617"/>
      <c r="VXM13" s="617"/>
      <c r="VXN13" s="617"/>
      <c r="VXO13" s="617"/>
      <c r="VXP13" s="617"/>
      <c r="VXQ13" s="617"/>
      <c r="VXR13" s="617"/>
      <c r="VXS13" s="617"/>
      <c r="VXT13" s="617"/>
      <c r="VXU13" s="617"/>
      <c r="VXV13" s="617"/>
      <c r="VXW13" s="617"/>
      <c r="VXX13" s="617"/>
      <c r="VXY13" s="617"/>
      <c r="VXZ13" s="617"/>
      <c r="VYA13" s="617"/>
      <c r="VYB13" s="617"/>
      <c r="VYC13" s="617"/>
      <c r="VYD13" s="617"/>
      <c r="VYE13" s="617"/>
      <c r="VYF13" s="617"/>
      <c r="VYG13" s="617"/>
      <c r="VYH13" s="617"/>
      <c r="VYI13" s="617"/>
      <c r="VYJ13" s="617"/>
      <c r="VYK13" s="617"/>
      <c r="VYL13" s="617"/>
      <c r="VYM13" s="617"/>
      <c r="VYN13" s="617"/>
      <c r="VYO13" s="617"/>
      <c r="VYP13" s="617"/>
      <c r="VYQ13" s="617"/>
      <c r="VYR13" s="617"/>
      <c r="VYS13" s="617"/>
      <c r="VYT13" s="617"/>
      <c r="VYU13" s="617"/>
      <c r="VYV13" s="617"/>
      <c r="VYW13" s="617"/>
      <c r="VYX13" s="617"/>
      <c r="VYY13" s="617"/>
      <c r="VYZ13" s="617"/>
      <c r="VZA13" s="617"/>
      <c r="VZB13" s="617"/>
      <c r="VZC13" s="617"/>
      <c r="VZD13" s="617"/>
      <c r="VZE13" s="617"/>
      <c r="VZF13" s="617"/>
      <c r="VZG13" s="617"/>
      <c r="VZH13" s="617"/>
      <c r="VZI13" s="617"/>
      <c r="VZJ13" s="617"/>
      <c r="VZK13" s="617"/>
      <c r="VZL13" s="617"/>
      <c r="VZM13" s="617"/>
      <c r="VZN13" s="617"/>
      <c r="VZO13" s="617"/>
      <c r="VZP13" s="617"/>
      <c r="VZQ13" s="617"/>
      <c r="VZR13" s="617"/>
      <c r="VZS13" s="617"/>
      <c r="VZT13" s="617"/>
      <c r="VZU13" s="617"/>
      <c r="VZV13" s="617"/>
      <c r="VZW13" s="617"/>
      <c r="VZX13" s="617"/>
      <c r="VZY13" s="617"/>
      <c r="VZZ13" s="617"/>
      <c r="WAA13" s="617"/>
      <c r="WAB13" s="617"/>
      <c r="WAC13" s="617"/>
      <c r="WAD13" s="617"/>
      <c r="WAE13" s="617"/>
      <c r="WAF13" s="617"/>
      <c r="WAG13" s="617"/>
      <c r="WAH13" s="617"/>
      <c r="WAI13" s="617"/>
      <c r="WAJ13" s="617"/>
      <c r="WAK13" s="617"/>
      <c r="WAL13" s="617"/>
      <c r="WAM13" s="617"/>
      <c r="WAN13" s="617"/>
      <c r="WAO13" s="617"/>
      <c r="WAP13" s="617"/>
      <c r="WAQ13" s="617"/>
      <c r="WAR13" s="617"/>
      <c r="WAS13" s="617"/>
      <c r="WAT13" s="617"/>
      <c r="WAU13" s="617"/>
      <c r="WAV13" s="617"/>
      <c r="WAW13" s="617"/>
      <c r="WAX13" s="617"/>
      <c r="WAY13" s="617"/>
      <c r="WAZ13" s="617"/>
      <c r="WBA13" s="617"/>
      <c r="WBB13" s="617"/>
      <c r="WBC13" s="617"/>
      <c r="WBD13" s="617"/>
      <c r="WBE13" s="617"/>
      <c r="WBF13" s="617"/>
      <c r="WBG13" s="617"/>
      <c r="WBH13" s="617"/>
      <c r="WBI13" s="617"/>
      <c r="WBJ13" s="617"/>
      <c r="WBK13" s="617"/>
      <c r="WBL13" s="617"/>
      <c r="WBM13" s="617"/>
      <c r="WBN13" s="617"/>
      <c r="WBO13" s="617"/>
      <c r="WBP13" s="617"/>
      <c r="WBQ13" s="617"/>
      <c r="WBR13" s="617"/>
      <c r="WBS13" s="617"/>
      <c r="WBT13" s="617"/>
      <c r="WBU13" s="617"/>
      <c r="WBV13" s="617"/>
      <c r="WBW13" s="617"/>
      <c r="WBX13" s="617"/>
      <c r="WBY13" s="617"/>
      <c r="WBZ13" s="617"/>
      <c r="WCA13" s="617"/>
      <c r="WCB13" s="617"/>
      <c r="WCC13" s="617"/>
      <c r="WCD13" s="617"/>
      <c r="WCE13" s="617"/>
      <c r="WCF13" s="617"/>
      <c r="WCG13" s="617"/>
      <c r="WCH13" s="617"/>
      <c r="WCI13" s="617"/>
      <c r="WCJ13" s="617"/>
      <c r="WCK13" s="617"/>
      <c r="WCL13" s="617"/>
      <c r="WCM13" s="617"/>
      <c r="WCN13" s="617"/>
      <c r="WCO13" s="617"/>
      <c r="WCP13" s="617"/>
      <c r="WCQ13" s="617"/>
      <c r="WCR13" s="617"/>
      <c r="WCS13" s="617"/>
      <c r="WCT13" s="617"/>
      <c r="WCU13" s="617"/>
      <c r="WCV13" s="617"/>
      <c r="WCW13" s="617"/>
      <c r="WCX13" s="617"/>
      <c r="WCY13" s="617"/>
      <c r="WCZ13" s="617"/>
      <c r="WDA13" s="617"/>
      <c r="WDB13" s="617"/>
      <c r="WDC13" s="617"/>
      <c r="WDD13" s="617"/>
      <c r="WDE13" s="617"/>
      <c r="WDF13" s="617"/>
      <c r="WDG13" s="617"/>
      <c r="WDH13" s="617"/>
      <c r="WDI13" s="617"/>
      <c r="WDJ13" s="617"/>
      <c r="WDK13" s="617"/>
      <c r="WDL13" s="617"/>
      <c r="WDM13" s="617"/>
      <c r="WDN13" s="617"/>
      <c r="WDO13" s="617"/>
      <c r="WDP13" s="617"/>
      <c r="WDQ13" s="617"/>
      <c r="WDR13" s="617"/>
      <c r="WDS13" s="617"/>
      <c r="WDT13" s="617"/>
      <c r="WDU13" s="617"/>
      <c r="WDV13" s="617"/>
      <c r="WDW13" s="617"/>
      <c r="WDX13" s="617"/>
      <c r="WDY13" s="617"/>
      <c r="WDZ13" s="617"/>
      <c r="WEA13" s="617"/>
      <c r="WEB13" s="617"/>
      <c r="WEC13" s="617"/>
      <c r="WED13" s="617"/>
      <c r="WEE13" s="617"/>
      <c r="WEF13" s="617"/>
      <c r="WEG13" s="617"/>
      <c r="WEH13" s="617"/>
      <c r="WEI13" s="617"/>
      <c r="WEJ13" s="617"/>
      <c r="WEK13" s="617"/>
      <c r="WEL13" s="617"/>
      <c r="WEM13" s="617"/>
      <c r="WEN13" s="617"/>
      <c r="WEO13" s="617"/>
      <c r="WEP13" s="617"/>
      <c r="WEQ13" s="617"/>
      <c r="WER13" s="617"/>
      <c r="WES13" s="617"/>
      <c r="WET13" s="617"/>
      <c r="WEU13" s="617"/>
      <c r="WEV13" s="617"/>
      <c r="WEW13" s="617"/>
      <c r="WEX13" s="617"/>
      <c r="WEY13" s="617"/>
      <c r="WEZ13" s="617"/>
      <c r="WFA13" s="617"/>
      <c r="WFB13" s="617"/>
      <c r="WFC13" s="617"/>
      <c r="WFD13" s="617"/>
      <c r="WFE13" s="617"/>
      <c r="WFF13" s="617"/>
      <c r="WFG13" s="617"/>
      <c r="WFH13" s="617"/>
      <c r="WFI13" s="617"/>
      <c r="WFJ13" s="617"/>
      <c r="WFK13" s="617"/>
      <c r="WFL13" s="617"/>
      <c r="WFM13" s="617"/>
      <c r="WFN13" s="617"/>
      <c r="WFO13" s="617"/>
      <c r="WFP13" s="617"/>
      <c r="WFQ13" s="617"/>
      <c r="WFR13" s="617"/>
      <c r="WFS13" s="617"/>
      <c r="WFT13" s="617"/>
      <c r="WFU13" s="617"/>
      <c r="WFV13" s="617"/>
      <c r="WFW13" s="617"/>
      <c r="WFX13" s="617"/>
      <c r="WFY13" s="617"/>
      <c r="WFZ13" s="617"/>
      <c r="WGA13" s="617"/>
      <c r="WGB13" s="617"/>
      <c r="WGC13" s="617"/>
      <c r="WGD13" s="617"/>
      <c r="WGE13" s="617"/>
      <c r="WGF13" s="617"/>
      <c r="WGG13" s="617"/>
      <c r="WGH13" s="617"/>
      <c r="WGI13" s="617"/>
      <c r="WGJ13" s="617"/>
      <c r="WGK13" s="617"/>
      <c r="WGL13" s="617"/>
      <c r="WGM13" s="617"/>
      <c r="WGN13" s="617"/>
      <c r="WGO13" s="617"/>
      <c r="WGP13" s="617"/>
      <c r="WGQ13" s="617"/>
      <c r="WGR13" s="617"/>
      <c r="WGS13" s="617"/>
      <c r="WGT13" s="617"/>
      <c r="WGU13" s="617"/>
      <c r="WGV13" s="617"/>
      <c r="WGW13" s="617"/>
      <c r="WGX13" s="617"/>
      <c r="WGY13" s="617"/>
      <c r="WGZ13" s="617"/>
      <c r="WHA13" s="617"/>
      <c r="WHB13" s="617"/>
      <c r="WHC13" s="617"/>
      <c r="WHD13" s="617"/>
      <c r="WHE13" s="617"/>
      <c r="WHF13" s="617"/>
      <c r="WHG13" s="617"/>
      <c r="WHH13" s="617"/>
      <c r="WHI13" s="617"/>
      <c r="WHJ13" s="617"/>
      <c r="WHK13" s="617"/>
      <c r="WHL13" s="617"/>
      <c r="WHM13" s="617"/>
      <c r="WHN13" s="617"/>
      <c r="WHO13" s="617"/>
      <c r="WHP13" s="617"/>
      <c r="WHQ13" s="617"/>
      <c r="WHR13" s="617"/>
      <c r="WHS13" s="617"/>
      <c r="WHT13" s="617"/>
      <c r="WHU13" s="617"/>
      <c r="WHV13" s="617"/>
      <c r="WHW13" s="617"/>
      <c r="WHX13" s="617"/>
      <c r="WHY13" s="617"/>
      <c r="WHZ13" s="617"/>
      <c r="WIA13" s="617"/>
      <c r="WIB13" s="617"/>
      <c r="WIC13" s="617"/>
      <c r="WID13" s="617"/>
      <c r="WIE13" s="617"/>
      <c r="WIF13" s="617"/>
      <c r="WIG13" s="617"/>
      <c r="WIH13" s="617"/>
      <c r="WII13" s="617"/>
      <c r="WIJ13" s="617"/>
      <c r="WIK13" s="617"/>
      <c r="WIL13" s="617"/>
      <c r="WIM13" s="617"/>
      <c r="WIN13" s="617"/>
      <c r="WIO13" s="617"/>
      <c r="WIP13" s="617"/>
      <c r="WIQ13" s="617"/>
      <c r="WIR13" s="617"/>
      <c r="WIS13" s="617"/>
      <c r="WIT13" s="617"/>
      <c r="WIU13" s="617"/>
      <c r="WIV13" s="617"/>
      <c r="WIW13" s="617"/>
      <c r="WIX13" s="617"/>
      <c r="WIY13" s="617"/>
      <c r="WIZ13" s="617"/>
      <c r="WJA13" s="617"/>
      <c r="WJB13" s="617"/>
      <c r="WJC13" s="617"/>
      <c r="WJD13" s="617"/>
      <c r="WJE13" s="617"/>
      <c r="WJF13" s="617"/>
      <c r="WJG13" s="617"/>
      <c r="WJH13" s="617"/>
      <c r="WJI13" s="617"/>
      <c r="WJJ13" s="617"/>
      <c r="WJK13" s="617"/>
      <c r="WJL13" s="617"/>
      <c r="WJM13" s="617"/>
      <c r="WJN13" s="617"/>
      <c r="WJO13" s="617"/>
      <c r="WJP13" s="617"/>
      <c r="WJQ13" s="617"/>
      <c r="WJR13" s="617"/>
      <c r="WJS13" s="617"/>
      <c r="WJT13" s="617"/>
      <c r="WJU13" s="617"/>
      <c r="WJV13" s="617"/>
      <c r="WJW13" s="617"/>
      <c r="WJX13" s="617"/>
      <c r="WJY13" s="617"/>
      <c r="WJZ13" s="617"/>
      <c r="WKA13" s="617"/>
      <c r="WKB13" s="617"/>
      <c r="WKC13" s="617"/>
      <c r="WKD13" s="617"/>
      <c r="WKE13" s="617"/>
      <c r="WKF13" s="617"/>
      <c r="WKG13" s="617"/>
      <c r="WKH13" s="617"/>
      <c r="WKI13" s="617"/>
      <c r="WKJ13" s="617"/>
      <c r="WKK13" s="617"/>
      <c r="WKL13" s="617"/>
      <c r="WKM13" s="617"/>
      <c r="WKN13" s="617"/>
      <c r="WKO13" s="617"/>
      <c r="WKP13" s="617"/>
      <c r="WKQ13" s="617"/>
      <c r="WKR13" s="617"/>
      <c r="WKS13" s="617"/>
      <c r="WKT13" s="617"/>
      <c r="WKU13" s="617"/>
      <c r="WKV13" s="617"/>
      <c r="WKW13" s="617"/>
      <c r="WKX13" s="617"/>
      <c r="WKY13" s="617"/>
      <c r="WKZ13" s="617"/>
      <c r="WLA13" s="617"/>
      <c r="WLB13" s="617"/>
      <c r="WLC13" s="617"/>
      <c r="WLD13" s="617"/>
      <c r="WLE13" s="617"/>
      <c r="WLF13" s="617"/>
      <c r="WLG13" s="617"/>
      <c r="WLH13" s="617"/>
      <c r="WLI13" s="617"/>
      <c r="WLJ13" s="617"/>
      <c r="WLK13" s="617"/>
      <c r="WLL13" s="617"/>
      <c r="WLM13" s="617"/>
      <c r="WLN13" s="617"/>
      <c r="WLO13" s="617"/>
      <c r="WLP13" s="617"/>
      <c r="WLQ13" s="617"/>
      <c r="WLR13" s="617"/>
      <c r="WLS13" s="617"/>
      <c r="WLT13" s="617"/>
      <c r="WLU13" s="617"/>
      <c r="WLV13" s="617"/>
      <c r="WLW13" s="617"/>
      <c r="WLX13" s="617"/>
      <c r="WLY13" s="617"/>
      <c r="WLZ13" s="617"/>
      <c r="WMA13" s="617"/>
      <c r="WMB13" s="617"/>
      <c r="WMC13" s="617"/>
      <c r="WMD13" s="617"/>
      <c r="WME13" s="617"/>
      <c r="WMF13" s="617"/>
      <c r="WMG13" s="617"/>
      <c r="WMH13" s="617"/>
      <c r="WMI13" s="617"/>
      <c r="WMJ13" s="617"/>
      <c r="WMK13" s="617"/>
      <c r="WML13" s="617"/>
      <c r="WMM13" s="617"/>
      <c r="WMN13" s="617"/>
      <c r="WMO13" s="617"/>
      <c r="WMP13" s="617"/>
      <c r="WMQ13" s="617"/>
      <c r="WMR13" s="617"/>
      <c r="WMS13" s="617"/>
      <c r="WMT13" s="617"/>
      <c r="WMU13" s="617"/>
      <c r="WMV13" s="617"/>
      <c r="WMW13" s="617"/>
      <c r="WMX13" s="617"/>
      <c r="WMY13" s="617"/>
      <c r="WMZ13" s="617"/>
      <c r="WNA13" s="617"/>
      <c r="WNB13" s="617"/>
      <c r="WNC13" s="617"/>
      <c r="WND13" s="617"/>
      <c r="WNE13" s="617"/>
      <c r="WNF13" s="617"/>
      <c r="WNG13" s="617"/>
      <c r="WNH13" s="617"/>
      <c r="WNI13" s="617"/>
      <c r="WNJ13" s="617"/>
      <c r="WNK13" s="617"/>
      <c r="WNL13" s="617"/>
      <c r="WNM13" s="617"/>
      <c r="WNN13" s="617"/>
      <c r="WNO13" s="617"/>
      <c r="WNP13" s="617"/>
      <c r="WNQ13" s="617"/>
      <c r="WNR13" s="617"/>
      <c r="WNS13" s="617"/>
      <c r="WNT13" s="617"/>
      <c r="WNU13" s="617"/>
      <c r="WNV13" s="617"/>
      <c r="WNW13" s="617"/>
      <c r="WNX13" s="617"/>
      <c r="WNY13" s="617"/>
      <c r="WNZ13" s="617"/>
      <c r="WOA13" s="617"/>
      <c r="WOB13" s="617"/>
      <c r="WOC13" s="617"/>
      <c r="WOD13" s="617"/>
      <c r="WOE13" s="617"/>
      <c r="WOF13" s="617"/>
      <c r="WOG13" s="617"/>
      <c r="WOH13" s="617"/>
      <c r="WOI13" s="617"/>
      <c r="WOJ13" s="617"/>
      <c r="WOK13" s="617"/>
      <c r="WOL13" s="617"/>
      <c r="WOM13" s="617"/>
      <c r="WON13" s="617"/>
      <c r="WOO13" s="617"/>
      <c r="WOP13" s="617"/>
      <c r="WOQ13" s="617"/>
      <c r="WOR13" s="617"/>
      <c r="WOS13" s="617"/>
      <c r="WOT13" s="617"/>
      <c r="WOU13" s="617"/>
      <c r="WOV13" s="617"/>
      <c r="WOW13" s="617"/>
      <c r="WOX13" s="617"/>
      <c r="WOY13" s="617"/>
      <c r="WOZ13" s="617"/>
      <c r="WPA13" s="617"/>
      <c r="WPB13" s="617"/>
      <c r="WPC13" s="617"/>
      <c r="WPD13" s="617"/>
      <c r="WPE13" s="617"/>
      <c r="WPF13" s="617"/>
      <c r="WPG13" s="617"/>
      <c r="WPH13" s="617"/>
      <c r="WPI13" s="617"/>
      <c r="WPJ13" s="617"/>
      <c r="WPK13" s="617"/>
      <c r="WPL13" s="617"/>
      <c r="WPM13" s="617"/>
      <c r="WPN13" s="617"/>
      <c r="WPO13" s="617"/>
      <c r="WPP13" s="617"/>
      <c r="WPQ13" s="617"/>
      <c r="WPR13" s="617"/>
      <c r="WPS13" s="617"/>
      <c r="WPT13" s="617"/>
      <c r="WPU13" s="617"/>
      <c r="WPV13" s="617"/>
      <c r="WPW13" s="617"/>
      <c r="WPX13" s="617"/>
      <c r="WPY13" s="617"/>
      <c r="WPZ13" s="617"/>
      <c r="WQA13" s="617"/>
      <c r="WQB13" s="617"/>
      <c r="WQC13" s="617"/>
      <c r="WQD13" s="617"/>
      <c r="WQE13" s="617"/>
      <c r="WQF13" s="617"/>
      <c r="WQG13" s="617"/>
      <c r="WQH13" s="617"/>
      <c r="WQI13" s="617"/>
      <c r="WQJ13" s="617"/>
      <c r="WQK13" s="617"/>
      <c r="WQL13" s="617"/>
      <c r="WQM13" s="617"/>
      <c r="WQN13" s="617"/>
      <c r="WQO13" s="617"/>
      <c r="WQP13" s="617"/>
      <c r="WQQ13" s="617"/>
      <c r="WQR13" s="617"/>
      <c r="WQS13" s="617"/>
      <c r="WQT13" s="617"/>
      <c r="WQU13" s="617"/>
      <c r="WQV13" s="617"/>
      <c r="WQW13" s="617"/>
      <c r="WQX13" s="617"/>
      <c r="WQY13" s="617"/>
      <c r="WQZ13" s="617"/>
      <c r="WRA13" s="617"/>
      <c r="WRB13" s="617"/>
      <c r="WRC13" s="617"/>
      <c r="WRD13" s="617"/>
      <c r="WRE13" s="617"/>
      <c r="WRF13" s="617"/>
      <c r="WRG13" s="617"/>
      <c r="WRH13" s="617"/>
      <c r="WRI13" s="617"/>
      <c r="WRJ13" s="617"/>
      <c r="WRK13" s="617"/>
      <c r="WRL13" s="617"/>
      <c r="WRM13" s="617"/>
      <c r="WRN13" s="617"/>
      <c r="WRO13" s="617"/>
      <c r="WRP13" s="617"/>
      <c r="WRQ13" s="617"/>
      <c r="WRR13" s="617"/>
      <c r="WRS13" s="617"/>
      <c r="WRT13" s="617"/>
      <c r="WRU13" s="617"/>
      <c r="WRV13" s="617"/>
      <c r="WRW13" s="617"/>
      <c r="WRX13" s="617"/>
      <c r="WRY13" s="617"/>
      <c r="WRZ13" s="617"/>
      <c r="WSA13" s="617"/>
      <c r="WSB13" s="617"/>
      <c r="WSC13" s="617"/>
      <c r="WSD13" s="617"/>
      <c r="WSE13" s="617"/>
      <c r="WSF13" s="617"/>
      <c r="WSG13" s="617"/>
      <c r="WSH13" s="617"/>
      <c r="WSI13" s="617"/>
      <c r="WSJ13" s="617"/>
      <c r="WSK13" s="617"/>
      <c r="WSL13" s="617"/>
      <c r="WSM13" s="617"/>
      <c r="WSN13" s="617"/>
      <c r="WSO13" s="617"/>
      <c r="WSP13" s="617"/>
      <c r="WSQ13" s="617"/>
      <c r="WSR13" s="617"/>
      <c r="WSS13" s="617"/>
      <c r="WST13" s="617"/>
      <c r="WSU13" s="617"/>
      <c r="WSV13" s="617"/>
      <c r="WSW13" s="617"/>
      <c r="WSX13" s="617"/>
      <c r="WSY13" s="617"/>
      <c r="WSZ13" s="617"/>
      <c r="WTA13" s="617"/>
      <c r="WTB13" s="617"/>
      <c r="WTC13" s="617"/>
      <c r="WTD13" s="617"/>
      <c r="WTE13" s="617"/>
      <c r="WTF13" s="617"/>
      <c r="WTG13" s="617"/>
      <c r="WTH13" s="617"/>
      <c r="WTI13" s="617"/>
      <c r="WTJ13" s="617"/>
      <c r="WTK13" s="617"/>
      <c r="WTL13" s="617"/>
      <c r="WTM13" s="617"/>
      <c r="WTN13" s="617"/>
      <c r="WTO13" s="617"/>
      <c r="WTP13" s="617"/>
      <c r="WTQ13" s="617"/>
      <c r="WTR13" s="617"/>
      <c r="WTS13" s="617"/>
      <c r="WTT13" s="617"/>
      <c r="WTU13" s="617"/>
      <c r="WTV13" s="617"/>
      <c r="WTW13" s="617"/>
      <c r="WTX13" s="617"/>
      <c r="WTY13" s="617"/>
      <c r="WTZ13" s="617"/>
      <c r="WUA13" s="617"/>
      <c r="WUB13" s="617"/>
      <c r="WUC13" s="617"/>
      <c r="WUD13" s="617"/>
      <c r="WUE13" s="617"/>
      <c r="WUF13" s="617"/>
      <c r="WUG13" s="617"/>
      <c r="WUH13" s="617"/>
      <c r="WUI13" s="617"/>
      <c r="WUJ13" s="617"/>
      <c r="WUK13" s="617"/>
      <c r="WUL13" s="617"/>
      <c r="WUM13" s="617"/>
      <c r="WUN13" s="617"/>
      <c r="WUO13" s="617"/>
      <c r="WUP13" s="617"/>
      <c r="WUQ13" s="617"/>
      <c r="WUR13" s="617"/>
      <c r="WUS13" s="617"/>
      <c r="WUT13" s="617"/>
      <c r="WUU13" s="617"/>
      <c r="WUV13" s="617"/>
      <c r="WUW13" s="617"/>
      <c r="WUX13" s="617"/>
      <c r="WUY13" s="617"/>
      <c r="WUZ13" s="617"/>
      <c r="WVA13" s="617"/>
      <c r="WVB13" s="617"/>
      <c r="WVC13" s="617"/>
      <c r="WVD13" s="617"/>
      <c r="WVE13" s="617"/>
      <c r="WVF13" s="617"/>
      <c r="WVG13" s="617"/>
      <c r="WVH13" s="617"/>
      <c r="WVI13" s="617"/>
      <c r="WVJ13" s="617"/>
      <c r="WVK13" s="617"/>
      <c r="WVL13" s="617"/>
      <c r="WVM13" s="617"/>
      <c r="WVN13" s="617"/>
      <c r="WVO13" s="617"/>
      <c r="WVP13" s="617"/>
      <c r="WVQ13" s="617"/>
      <c r="WVR13" s="617"/>
      <c r="WVS13" s="617"/>
      <c r="WVT13" s="617"/>
      <c r="WVU13" s="617"/>
      <c r="WVV13" s="617"/>
      <c r="WVW13" s="617"/>
      <c r="WVX13" s="617"/>
      <c r="WVY13" s="617"/>
      <c r="WVZ13" s="617"/>
      <c r="WWA13" s="617"/>
      <c r="WWB13" s="617"/>
      <c r="WWC13" s="617"/>
      <c r="WWD13" s="617"/>
      <c r="WWE13" s="617"/>
      <c r="WWF13" s="617"/>
      <c r="WWG13" s="617"/>
      <c r="WWH13" s="617"/>
      <c r="WWI13" s="617"/>
      <c r="WWJ13" s="617"/>
      <c r="WWK13" s="617"/>
      <c r="WWL13" s="617"/>
      <c r="WWM13" s="617"/>
      <c r="WWN13" s="617"/>
      <c r="WWO13" s="617"/>
      <c r="WWP13" s="617"/>
      <c r="WWQ13" s="617"/>
      <c r="WWR13" s="617"/>
      <c r="WWS13" s="617"/>
      <c r="WWT13" s="617"/>
      <c r="WWU13" s="617"/>
      <c r="WWV13" s="617"/>
      <c r="WWW13" s="617"/>
      <c r="WWX13" s="617"/>
      <c r="WWY13" s="617"/>
      <c r="WWZ13" s="617"/>
      <c r="WXA13" s="617"/>
      <c r="WXB13" s="617"/>
      <c r="WXC13" s="617"/>
      <c r="WXD13" s="617"/>
      <c r="WXE13" s="617"/>
      <c r="WXF13" s="617"/>
      <c r="WXG13" s="617"/>
      <c r="WXH13" s="617"/>
      <c r="WXI13" s="617"/>
      <c r="WXJ13" s="617"/>
      <c r="WXK13" s="617"/>
      <c r="WXL13" s="617"/>
      <c r="WXM13" s="617"/>
      <c r="WXN13" s="617"/>
      <c r="WXO13" s="617"/>
      <c r="WXP13" s="617"/>
      <c r="WXQ13" s="617"/>
      <c r="WXR13" s="617"/>
      <c r="WXS13" s="617"/>
      <c r="WXT13" s="617"/>
      <c r="WXU13" s="617"/>
      <c r="WXV13" s="617"/>
      <c r="WXW13" s="617"/>
      <c r="WXX13" s="617"/>
      <c r="WXY13" s="617"/>
      <c r="WXZ13" s="617"/>
      <c r="WYA13" s="617"/>
      <c r="WYB13" s="617"/>
      <c r="WYC13" s="617"/>
      <c r="WYD13" s="617"/>
      <c r="WYE13" s="617"/>
      <c r="WYF13" s="617"/>
      <c r="WYG13" s="617"/>
      <c r="WYH13" s="617"/>
      <c r="WYI13" s="617"/>
      <c r="WYJ13" s="617"/>
      <c r="WYK13" s="617"/>
      <c r="WYL13" s="617"/>
      <c r="WYM13" s="617"/>
      <c r="WYN13" s="617"/>
      <c r="WYO13" s="617"/>
      <c r="WYP13" s="617"/>
      <c r="WYQ13" s="617"/>
      <c r="WYR13" s="617"/>
      <c r="WYS13" s="617"/>
      <c r="WYT13" s="617"/>
      <c r="WYU13" s="617"/>
      <c r="WYV13" s="617"/>
      <c r="WYW13" s="617"/>
      <c r="WYX13" s="617"/>
      <c r="WYY13" s="617"/>
      <c r="WYZ13" s="617"/>
      <c r="WZA13" s="617"/>
      <c r="WZB13" s="617"/>
      <c r="WZC13" s="617"/>
      <c r="WZD13" s="617"/>
      <c r="WZE13" s="617"/>
      <c r="WZF13" s="617"/>
      <c r="WZG13" s="617"/>
      <c r="WZH13" s="617"/>
      <c r="WZI13" s="617"/>
      <c r="WZJ13" s="617"/>
      <c r="WZK13" s="617"/>
      <c r="WZL13" s="617"/>
      <c r="WZM13" s="617"/>
      <c r="WZN13" s="617"/>
      <c r="WZO13" s="617"/>
      <c r="WZP13" s="617"/>
      <c r="WZQ13" s="617"/>
      <c r="WZR13" s="617"/>
      <c r="WZS13" s="617"/>
      <c r="WZT13" s="617"/>
      <c r="WZU13" s="617"/>
      <c r="WZV13" s="617"/>
      <c r="WZW13" s="617"/>
      <c r="WZX13" s="617"/>
      <c r="WZY13" s="617"/>
      <c r="WZZ13" s="617"/>
      <c r="XAA13" s="617"/>
      <c r="XAB13" s="617"/>
      <c r="XAC13" s="617"/>
      <c r="XAD13" s="617"/>
      <c r="XAE13" s="617"/>
      <c r="XAF13" s="617"/>
      <c r="XAG13" s="617"/>
      <c r="XAH13" s="617"/>
      <c r="XAI13" s="617"/>
      <c r="XAJ13" s="617"/>
      <c r="XAK13" s="617"/>
      <c r="XAL13" s="617"/>
      <c r="XAM13" s="617"/>
      <c r="XAN13" s="617"/>
      <c r="XAO13" s="617"/>
      <c r="XAP13" s="617"/>
      <c r="XAQ13" s="617"/>
      <c r="XAR13" s="617"/>
      <c r="XAS13" s="617"/>
      <c r="XAT13" s="617"/>
      <c r="XAU13" s="617"/>
      <c r="XAV13" s="617"/>
      <c r="XAW13" s="617"/>
      <c r="XAX13" s="617"/>
      <c r="XAY13" s="617"/>
      <c r="XAZ13" s="617"/>
      <c r="XBA13" s="617"/>
      <c r="XBB13" s="617"/>
      <c r="XBC13" s="617"/>
      <c r="XBD13" s="617"/>
      <c r="XBE13" s="617"/>
      <c r="XBF13" s="617"/>
      <c r="XBG13" s="617"/>
      <c r="XBH13" s="617"/>
      <c r="XBI13" s="617"/>
      <c r="XBJ13" s="617"/>
      <c r="XBK13" s="617"/>
      <c r="XBL13" s="617"/>
      <c r="XBM13" s="617"/>
      <c r="XBN13" s="617"/>
      <c r="XBO13" s="617"/>
      <c r="XBP13" s="617"/>
      <c r="XBQ13" s="617"/>
      <c r="XBR13" s="617"/>
      <c r="XBS13" s="617"/>
      <c r="XBT13" s="617"/>
      <c r="XBU13" s="617"/>
      <c r="XBV13" s="617"/>
      <c r="XBW13" s="617"/>
      <c r="XBX13" s="617"/>
      <c r="XBY13" s="617"/>
      <c r="XBZ13" s="617"/>
      <c r="XCA13" s="617"/>
      <c r="XCB13" s="617"/>
      <c r="XCC13" s="617"/>
      <c r="XCD13" s="617"/>
      <c r="XCE13" s="617"/>
      <c r="XCF13" s="617"/>
      <c r="XCG13" s="617"/>
      <c r="XCH13" s="617"/>
      <c r="XCI13" s="617"/>
      <c r="XCJ13" s="617"/>
      <c r="XCK13" s="617"/>
      <c r="XCL13" s="617"/>
      <c r="XCM13" s="617"/>
      <c r="XCN13" s="617"/>
      <c r="XCO13" s="617"/>
      <c r="XCP13" s="617"/>
      <c r="XCQ13" s="617"/>
      <c r="XCR13" s="617"/>
      <c r="XCS13" s="617"/>
      <c r="XCT13" s="617"/>
      <c r="XCU13" s="617"/>
      <c r="XCV13" s="617"/>
      <c r="XCW13" s="617"/>
      <c r="XCX13" s="617"/>
      <c r="XCY13" s="617"/>
      <c r="XCZ13" s="617"/>
      <c r="XDA13" s="617"/>
      <c r="XDB13" s="617"/>
      <c r="XDC13" s="617"/>
      <c r="XDD13" s="617"/>
      <c r="XDE13" s="617"/>
      <c r="XDF13" s="617"/>
      <c r="XDG13" s="617"/>
      <c r="XDH13" s="617"/>
      <c r="XDI13" s="617"/>
      <c r="XDJ13" s="617"/>
      <c r="XDK13" s="617"/>
      <c r="XDL13" s="617"/>
      <c r="XDM13" s="617"/>
      <c r="XDN13" s="617"/>
      <c r="XDO13" s="617"/>
      <c r="XDP13" s="617"/>
      <c r="XDQ13" s="617"/>
      <c r="XDR13" s="617"/>
      <c r="XDS13" s="617"/>
      <c r="XDT13" s="617"/>
      <c r="XDU13" s="617"/>
      <c r="XDV13" s="617"/>
      <c r="XDW13" s="617"/>
      <c r="XDX13" s="617"/>
      <c r="XDY13" s="617"/>
      <c r="XDZ13" s="617"/>
      <c r="XEA13" s="617"/>
      <c r="XEB13" s="617"/>
      <c r="XEC13" s="617"/>
      <c r="XED13" s="617"/>
      <c r="XEE13" s="617"/>
      <c r="XEF13" s="617"/>
      <c r="XEG13" s="617"/>
      <c r="XEH13" s="617"/>
      <c r="XEI13" s="617"/>
      <c r="XEJ13" s="617"/>
      <c r="XEK13" s="617"/>
      <c r="XEL13" s="617"/>
      <c r="XEM13" s="617"/>
      <c r="XEN13" s="617"/>
      <c r="XEO13" s="617"/>
      <c r="XEP13" s="617"/>
      <c r="XEQ13" s="617"/>
      <c r="XER13" s="617"/>
      <c r="XES13" s="617"/>
      <c r="XET13" s="617"/>
      <c r="XEU13" s="617"/>
      <c r="XEV13" s="617"/>
      <c r="XEW13" s="617"/>
      <c r="XEX13" s="617"/>
      <c r="XEY13" s="617"/>
      <c r="XEZ13" s="617"/>
      <c r="XFA13" s="617"/>
    </row>
    <row r="14" spans="1:16381" ht="12.75" customHeight="1" x14ac:dyDescent="0.3">
      <c r="A14" s="58" t="s">
        <v>689</v>
      </c>
    </row>
    <row r="15" spans="1:16381" s="621" customFormat="1" ht="12.75" customHeight="1" x14ac:dyDescent="0.3">
      <c r="A15" s="613" t="s">
        <v>679</v>
      </c>
      <c r="B15" s="613" t="s">
        <v>680</v>
      </c>
      <c r="C15" s="613" t="s">
        <v>681</v>
      </c>
      <c r="D15" s="613" t="s">
        <v>681</v>
      </c>
      <c r="E15" s="614">
        <v>607.71666700000003</v>
      </c>
      <c r="F15" s="614">
        <v>681.02833299999998</v>
      </c>
      <c r="G15" s="614">
        <v>731.16750000000002</v>
      </c>
      <c r="H15" s="614">
        <v>775.748333</v>
      </c>
      <c r="I15" s="614">
        <v>805.97083299999997</v>
      </c>
      <c r="J15" s="614">
        <v>870.02</v>
      </c>
      <c r="K15" s="614">
        <v>881.45583299999998</v>
      </c>
      <c r="L15" s="614">
        <v>822.564167</v>
      </c>
      <c r="M15" s="614">
        <v>731.46333300000003</v>
      </c>
      <c r="N15" s="614">
        <v>671.45583299999998</v>
      </c>
      <c r="O15" s="614">
        <v>707.76583300000004</v>
      </c>
      <c r="P15" s="614">
        <v>733.32916699999998</v>
      </c>
      <c r="Q15" s="614">
        <v>780.67083300000002</v>
      </c>
      <c r="R15" s="614">
        <v>802.53833299999997</v>
      </c>
      <c r="S15" s="614">
        <v>803.77166699999998</v>
      </c>
      <c r="T15" s="614">
        <v>771.25416700000005</v>
      </c>
      <c r="U15" s="614">
        <v>804.45749999999998</v>
      </c>
      <c r="V15" s="614">
        <v>949.89</v>
      </c>
      <c r="W15" s="614">
        <v>1403.1833329999999</v>
      </c>
      <c r="X15" s="614">
        <v>1189.439167</v>
      </c>
      <c r="Y15" s="614">
        <v>1130.3625</v>
      </c>
      <c r="Z15" s="614">
        <v>1290.79</v>
      </c>
      <c r="AA15" s="614">
        <v>1251.6025</v>
      </c>
      <c r="AB15" s="614">
        <v>1191.645833</v>
      </c>
      <c r="AC15" s="614">
        <v>1146.2491669999999</v>
      </c>
      <c r="AD15" s="614">
        <v>1024.3283329999999</v>
      </c>
      <c r="AE15" s="614">
        <v>955.34083299999998</v>
      </c>
      <c r="AF15" s="614">
        <v>929.37583299999994</v>
      </c>
      <c r="AG15" s="614">
        <v>1100.1258330000001</v>
      </c>
      <c r="AH15" s="614">
        <v>1277.2458329999999</v>
      </c>
      <c r="AI15" s="614">
        <v>1156.46</v>
      </c>
      <c r="AJ15" s="614">
        <v>1108.2333329999999</v>
      </c>
      <c r="AK15" s="614">
        <v>1126.8066670000001</v>
      </c>
      <c r="AL15" s="614">
        <v>1094.9825000000001</v>
      </c>
      <c r="AM15" s="614">
        <v>1052.8399999999999</v>
      </c>
      <c r="AN15" s="614">
        <v>1130.9525000000001</v>
      </c>
      <c r="AO15" s="614">
        <v>1160.7674999999999</v>
      </c>
      <c r="AP15" s="614">
        <v>1131.0008330000001</v>
      </c>
      <c r="AQ15" s="614">
        <v>1100.163333</v>
      </c>
      <c r="AR15" s="615">
        <v>1172.0999999999999</v>
      </c>
      <c r="AS15" s="615">
        <v>1160.8</v>
      </c>
      <c r="AT15" s="615">
        <v>1099</v>
      </c>
      <c r="AU15" s="615">
        <v>1080</v>
      </c>
      <c r="AV15" s="615">
        <v>1084.5</v>
      </c>
      <c r="AW15" s="615">
        <v>1073.9000000000001</v>
      </c>
      <c r="AX15" s="615">
        <v>1065.7</v>
      </c>
      <c r="AY15" s="615">
        <v>1059.2</v>
      </c>
      <c r="AZ15" s="615">
        <v>1053.9000000000001</v>
      </c>
      <c r="BA15" s="615">
        <v>1049.3</v>
      </c>
      <c r="BB15" s="615">
        <v>1045.3</v>
      </c>
      <c r="BC15" s="615">
        <v>1041.3</v>
      </c>
      <c r="BD15" s="615">
        <v>1036.8</v>
      </c>
      <c r="BE15" s="615">
        <v>1031.9000000000001</v>
      </c>
      <c r="BF15" s="615">
        <v>1026.5999999999999</v>
      </c>
      <c r="BG15" s="615">
        <v>1020.9</v>
      </c>
      <c r="BH15" s="615">
        <v>1014.6</v>
      </c>
      <c r="BI15" s="615">
        <v>1007.9</v>
      </c>
      <c r="BJ15" s="615">
        <v>1000.9</v>
      </c>
      <c r="BK15" s="615">
        <v>993.6</v>
      </c>
      <c r="BL15" s="615">
        <v>986.3</v>
      </c>
      <c r="BM15" s="615">
        <v>978.7</v>
      </c>
      <c r="BN15" s="615">
        <v>971.3</v>
      </c>
      <c r="BO15" s="615">
        <v>964.3</v>
      </c>
      <c r="BP15" s="615">
        <v>957.8</v>
      </c>
      <c r="BQ15" s="615">
        <v>952.2</v>
      </c>
      <c r="BR15" s="615">
        <v>947.6</v>
      </c>
      <c r="BS15" s="615">
        <v>944.2</v>
      </c>
      <c r="BT15" s="615">
        <v>942.3</v>
      </c>
      <c r="BU15" s="615">
        <v>942.1</v>
      </c>
      <c r="BV15" s="615">
        <v>943.9</v>
      </c>
      <c r="BW15" s="615">
        <v>947.9</v>
      </c>
      <c r="BX15" s="613" t="s">
        <v>690</v>
      </c>
      <c r="BY15" s="613" t="s">
        <v>683</v>
      </c>
      <c r="BZ15" s="613" t="s">
        <v>684</v>
      </c>
      <c r="CA15" s="620"/>
      <c r="CB15" s="620"/>
      <c r="CC15" s="620"/>
      <c r="CD15" s="620"/>
      <c r="CE15" s="620"/>
      <c r="CF15" s="620"/>
      <c r="CG15" s="620"/>
      <c r="CH15" s="620"/>
      <c r="CI15" s="620"/>
      <c r="CJ15" s="620"/>
      <c r="CK15" s="620"/>
      <c r="CL15" s="620"/>
      <c r="CM15" s="620"/>
      <c r="CN15" s="620"/>
      <c r="CO15" s="620"/>
      <c r="CP15" s="620"/>
      <c r="CQ15" s="620"/>
      <c r="CR15" s="620"/>
      <c r="CS15" s="620"/>
      <c r="CT15" s="620"/>
      <c r="CU15" s="620"/>
      <c r="CV15" s="620"/>
      <c r="CW15" s="620"/>
      <c r="CX15" s="620"/>
      <c r="CY15" s="620"/>
      <c r="CZ15" s="620"/>
      <c r="DA15" s="620"/>
      <c r="DB15" s="620"/>
      <c r="DC15" s="620"/>
      <c r="DD15" s="620"/>
      <c r="DE15" s="620"/>
      <c r="DF15" s="620"/>
      <c r="DG15" s="620"/>
      <c r="DH15" s="620"/>
      <c r="DI15" s="620"/>
      <c r="DJ15" s="620"/>
      <c r="DK15" s="620"/>
      <c r="DL15" s="620"/>
      <c r="DM15" s="620"/>
      <c r="DN15" s="620"/>
      <c r="DO15" s="620"/>
      <c r="DP15" s="620"/>
      <c r="DQ15" s="620"/>
      <c r="DR15" s="620"/>
      <c r="DS15" s="620"/>
      <c r="DT15" s="620"/>
      <c r="DU15" s="620"/>
      <c r="DV15" s="620"/>
      <c r="DW15" s="620"/>
      <c r="DX15" s="620"/>
      <c r="DY15" s="620"/>
      <c r="DZ15" s="620"/>
      <c r="EA15" s="620"/>
      <c r="EB15" s="620"/>
      <c r="EC15" s="620"/>
      <c r="ED15" s="620"/>
      <c r="EE15" s="620"/>
      <c r="EF15" s="620"/>
      <c r="EG15" s="620"/>
      <c r="EH15" s="620"/>
      <c r="EI15" s="620"/>
      <c r="EJ15" s="620"/>
      <c r="EK15" s="620"/>
      <c r="EL15" s="620"/>
      <c r="EM15" s="620"/>
      <c r="EN15" s="620"/>
      <c r="EO15" s="620"/>
      <c r="EP15" s="620"/>
      <c r="EQ15" s="620"/>
      <c r="ER15" s="620"/>
      <c r="ES15" s="620"/>
      <c r="ET15" s="620"/>
      <c r="EU15" s="620"/>
      <c r="EV15" s="620"/>
      <c r="EW15" s="620"/>
      <c r="EX15" s="620"/>
      <c r="EY15" s="620"/>
      <c r="EZ15" s="620"/>
      <c r="FA15" s="620"/>
      <c r="FB15" s="620"/>
      <c r="FC15" s="620"/>
      <c r="FD15" s="620"/>
      <c r="FE15" s="620"/>
      <c r="FF15" s="620"/>
      <c r="FG15" s="620"/>
      <c r="FH15" s="620"/>
      <c r="FI15" s="620"/>
      <c r="FJ15" s="620"/>
      <c r="FK15" s="620"/>
      <c r="FL15" s="620"/>
      <c r="FM15" s="620"/>
      <c r="FN15" s="620"/>
      <c r="FO15" s="620"/>
      <c r="FP15" s="620"/>
      <c r="FQ15" s="620"/>
      <c r="FR15" s="620"/>
      <c r="FS15" s="620"/>
      <c r="FT15" s="620"/>
      <c r="FU15" s="620"/>
      <c r="FV15" s="620"/>
      <c r="FW15" s="620"/>
      <c r="FX15" s="620"/>
      <c r="FY15" s="620"/>
      <c r="FZ15" s="620"/>
      <c r="GA15" s="620"/>
      <c r="GB15" s="620"/>
      <c r="GC15" s="620"/>
      <c r="GD15" s="620"/>
      <c r="GE15" s="620"/>
      <c r="GF15" s="620"/>
      <c r="GG15" s="620"/>
      <c r="GH15" s="620"/>
      <c r="GI15" s="620"/>
      <c r="GJ15" s="620"/>
      <c r="GK15" s="620"/>
      <c r="GL15" s="620"/>
      <c r="GM15" s="620"/>
      <c r="GN15" s="620"/>
      <c r="GO15" s="620"/>
      <c r="GP15" s="620"/>
      <c r="GQ15" s="620"/>
      <c r="GR15" s="620"/>
      <c r="GS15" s="620"/>
      <c r="GT15" s="620"/>
      <c r="GU15" s="620"/>
      <c r="GV15" s="620"/>
      <c r="GW15" s="620"/>
      <c r="GX15" s="620"/>
      <c r="GY15" s="620"/>
      <c r="GZ15" s="620"/>
      <c r="HA15" s="620"/>
      <c r="HB15" s="620"/>
      <c r="HC15" s="620"/>
      <c r="HD15" s="620"/>
      <c r="HE15" s="620"/>
      <c r="HF15" s="620"/>
      <c r="HG15" s="620"/>
      <c r="HH15" s="620"/>
      <c r="HI15" s="620"/>
      <c r="HJ15" s="620"/>
      <c r="HK15" s="620"/>
      <c r="HL15" s="620"/>
      <c r="HM15" s="620"/>
      <c r="HN15" s="620"/>
      <c r="HO15" s="620"/>
      <c r="HP15" s="620"/>
      <c r="HQ15" s="620"/>
      <c r="HR15" s="620"/>
      <c r="HS15" s="620"/>
      <c r="HT15" s="620"/>
      <c r="HU15" s="620"/>
      <c r="HV15" s="620"/>
      <c r="HW15" s="620"/>
      <c r="HX15" s="620"/>
      <c r="HY15" s="620"/>
      <c r="HZ15" s="620"/>
      <c r="IA15" s="620"/>
      <c r="IB15" s="620"/>
      <c r="IC15" s="620"/>
      <c r="ID15" s="620"/>
      <c r="IE15" s="620"/>
      <c r="IF15" s="620"/>
      <c r="IG15" s="620"/>
      <c r="IH15" s="620"/>
      <c r="II15" s="620"/>
      <c r="IJ15" s="620"/>
      <c r="IK15" s="620"/>
      <c r="IL15" s="620"/>
      <c r="IM15" s="620"/>
      <c r="IN15" s="620"/>
      <c r="IO15" s="620"/>
      <c r="IP15" s="620"/>
      <c r="IQ15" s="620"/>
      <c r="IR15" s="620"/>
      <c r="IS15" s="620"/>
      <c r="IT15" s="620"/>
      <c r="IU15" s="620"/>
      <c r="IV15" s="620"/>
      <c r="IW15" s="620"/>
      <c r="IX15" s="620"/>
      <c r="IY15" s="620"/>
      <c r="IZ15" s="620"/>
      <c r="JA15" s="620"/>
      <c r="JB15" s="620"/>
      <c r="JC15" s="620"/>
      <c r="JD15" s="620"/>
      <c r="JE15" s="620"/>
      <c r="JF15" s="620"/>
      <c r="JG15" s="620"/>
      <c r="JH15" s="620"/>
      <c r="JI15" s="620"/>
      <c r="JJ15" s="620"/>
      <c r="JK15" s="620"/>
      <c r="JL15" s="620"/>
      <c r="JM15" s="620"/>
      <c r="JN15" s="620"/>
      <c r="JO15" s="620"/>
      <c r="JP15" s="620"/>
      <c r="JQ15" s="620"/>
      <c r="JR15" s="620"/>
      <c r="JS15" s="620"/>
      <c r="JT15" s="620"/>
      <c r="JU15" s="620"/>
      <c r="JV15" s="620"/>
      <c r="JW15" s="620"/>
      <c r="JX15" s="620"/>
      <c r="JY15" s="620"/>
      <c r="JZ15" s="620"/>
      <c r="KA15" s="620"/>
      <c r="KB15" s="620"/>
      <c r="KC15" s="620"/>
      <c r="KD15" s="620"/>
      <c r="KE15" s="620"/>
      <c r="KF15" s="620"/>
      <c r="KG15" s="620"/>
      <c r="KH15" s="620"/>
      <c r="KI15" s="620"/>
      <c r="KJ15" s="620"/>
      <c r="KK15" s="620"/>
      <c r="KL15" s="620"/>
      <c r="KM15" s="620"/>
      <c r="KN15" s="620"/>
      <c r="KO15" s="620"/>
      <c r="KP15" s="620"/>
      <c r="KQ15" s="620"/>
      <c r="KR15" s="620"/>
      <c r="KS15" s="620"/>
      <c r="KT15" s="620"/>
      <c r="KU15" s="620"/>
      <c r="KV15" s="620"/>
      <c r="KW15" s="620"/>
      <c r="KX15" s="620"/>
      <c r="KY15" s="620"/>
      <c r="KZ15" s="620"/>
      <c r="LA15" s="620"/>
      <c r="LB15" s="620"/>
      <c r="LC15" s="620"/>
      <c r="LD15" s="620"/>
      <c r="LE15" s="620"/>
      <c r="LF15" s="620"/>
      <c r="LG15" s="620"/>
      <c r="LH15" s="620"/>
      <c r="LI15" s="620"/>
      <c r="LJ15" s="620"/>
      <c r="LK15" s="620"/>
      <c r="LL15" s="620"/>
      <c r="LM15" s="620"/>
      <c r="LN15" s="620"/>
      <c r="LO15" s="620"/>
      <c r="LP15" s="620"/>
      <c r="LQ15" s="620"/>
      <c r="LR15" s="620"/>
      <c r="LS15" s="620"/>
      <c r="LT15" s="620"/>
      <c r="LU15" s="620"/>
      <c r="LV15" s="620"/>
      <c r="LW15" s="620"/>
      <c r="LX15" s="620"/>
      <c r="LY15" s="620"/>
      <c r="LZ15" s="620"/>
      <c r="MA15" s="620"/>
      <c r="MB15" s="620"/>
      <c r="MC15" s="620"/>
      <c r="MD15" s="620"/>
      <c r="ME15" s="620"/>
      <c r="MF15" s="620"/>
      <c r="MG15" s="620"/>
      <c r="MH15" s="620"/>
      <c r="MI15" s="620"/>
      <c r="MJ15" s="620"/>
      <c r="MK15" s="620"/>
      <c r="ML15" s="620"/>
      <c r="MM15" s="620"/>
      <c r="MN15" s="620"/>
      <c r="MO15" s="620"/>
      <c r="MP15" s="620"/>
      <c r="MQ15" s="620"/>
      <c r="MR15" s="620"/>
      <c r="MS15" s="620"/>
      <c r="MT15" s="620"/>
      <c r="MU15" s="620"/>
      <c r="MV15" s="620"/>
      <c r="MW15" s="620"/>
      <c r="MX15" s="620"/>
      <c r="MY15" s="620"/>
      <c r="MZ15" s="620"/>
      <c r="NA15" s="620"/>
      <c r="NB15" s="620"/>
      <c r="NC15" s="620"/>
      <c r="ND15" s="620"/>
      <c r="NE15" s="620"/>
      <c r="NF15" s="620"/>
      <c r="NG15" s="620"/>
      <c r="NH15" s="620"/>
      <c r="NI15" s="620"/>
      <c r="NJ15" s="620"/>
      <c r="NK15" s="620"/>
      <c r="NL15" s="620"/>
      <c r="NM15" s="620"/>
      <c r="NN15" s="620"/>
      <c r="NO15" s="620"/>
      <c r="NP15" s="620"/>
      <c r="NQ15" s="620"/>
      <c r="NR15" s="620"/>
      <c r="NS15" s="620"/>
      <c r="NT15" s="620"/>
      <c r="NU15" s="620"/>
      <c r="NV15" s="620"/>
      <c r="NW15" s="620"/>
      <c r="NX15" s="620"/>
      <c r="NY15" s="620"/>
      <c r="NZ15" s="620"/>
      <c r="OA15" s="620"/>
      <c r="OB15" s="620"/>
      <c r="OC15" s="620"/>
      <c r="OD15" s="620"/>
      <c r="OE15" s="620"/>
      <c r="OF15" s="620"/>
      <c r="OG15" s="620"/>
      <c r="OH15" s="620"/>
      <c r="OI15" s="620"/>
      <c r="OJ15" s="620"/>
      <c r="OK15" s="620"/>
      <c r="OL15" s="620"/>
      <c r="OM15" s="620"/>
      <c r="ON15" s="620"/>
      <c r="OO15" s="620"/>
      <c r="OP15" s="620"/>
      <c r="OQ15" s="620"/>
      <c r="OR15" s="620"/>
      <c r="OS15" s="620"/>
      <c r="OT15" s="620"/>
      <c r="OU15" s="620"/>
      <c r="OV15" s="620"/>
      <c r="OW15" s="620"/>
      <c r="OX15" s="620"/>
      <c r="OY15" s="620"/>
      <c r="OZ15" s="620"/>
      <c r="PA15" s="620"/>
      <c r="PB15" s="620"/>
      <c r="PC15" s="620"/>
      <c r="PD15" s="620"/>
      <c r="PE15" s="620"/>
      <c r="PF15" s="620"/>
      <c r="PG15" s="620"/>
      <c r="PH15" s="620"/>
      <c r="PI15" s="620"/>
      <c r="PJ15" s="620"/>
      <c r="PK15" s="620"/>
      <c r="PL15" s="620"/>
      <c r="PM15" s="620"/>
      <c r="PN15" s="620"/>
      <c r="PO15" s="620"/>
      <c r="PP15" s="620"/>
      <c r="PQ15" s="620"/>
      <c r="PR15" s="620"/>
      <c r="PS15" s="620"/>
      <c r="PT15" s="620"/>
      <c r="PU15" s="620"/>
      <c r="PV15" s="620"/>
      <c r="PW15" s="620"/>
      <c r="PX15" s="620"/>
      <c r="PY15" s="620"/>
      <c r="PZ15" s="620"/>
      <c r="QA15" s="620"/>
      <c r="QB15" s="620"/>
      <c r="QC15" s="620"/>
      <c r="QD15" s="620"/>
      <c r="QE15" s="620"/>
      <c r="QF15" s="620"/>
      <c r="QG15" s="620"/>
      <c r="QH15" s="620"/>
      <c r="QI15" s="620"/>
      <c r="QJ15" s="620"/>
      <c r="QK15" s="620"/>
      <c r="QL15" s="620"/>
      <c r="QM15" s="620"/>
      <c r="QN15" s="620"/>
      <c r="QO15" s="620"/>
      <c r="QP15" s="620"/>
      <c r="QQ15" s="620"/>
      <c r="QR15" s="620"/>
      <c r="QS15" s="620"/>
      <c r="QT15" s="620"/>
      <c r="QU15" s="620"/>
      <c r="QV15" s="620"/>
      <c r="QW15" s="620"/>
      <c r="QX15" s="620"/>
      <c r="QY15" s="620"/>
      <c r="QZ15" s="620"/>
      <c r="RA15" s="620"/>
      <c r="RB15" s="620"/>
      <c r="RC15" s="620"/>
      <c r="RD15" s="620"/>
      <c r="RE15" s="620"/>
      <c r="RF15" s="620"/>
      <c r="RG15" s="620"/>
      <c r="RH15" s="620"/>
      <c r="RI15" s="620"/>
      <c r="RJ15" s="620"/>
      <c r="RK15" s="620"/>
      <c r="RL15" s="620"/>
      <c r="RM15" s="620"/>
      <c r="RN15" s="620"/>
      <c r="RO15" s="620"/>
      <c r="RP15" s="620"/>
      <c r="RQ15" s="620"/>
      <c r="RR15" s="620"/>
      <c r="RS15" s="620"/>
      <c r="RT15" s="620"/>
      <c r="RU15" s="620"/>
      <c r="RV15" s="620"/>
      <c r="RW15" s="620"/>
      <c r="RX15" s="620"/>
      <c r="RY15" s="620"/>
      <c r="RZ15" s="620"/>
      <c r="SA15" s="620"/>
      <c r="SB15" s="620"/>
      <c r="SC15" s="620"/>
      <c r="SD15" s="620"/>
      <c r="SE15" s="620"/>
      <c r="SF15" s="620"/>
      <c r="SG15" s="620"/>
      <c r="SH15" s="620"/>
      <c r="SI15" s="620"/>
      <c r="SJ15" s="620"/>
      <c r="SK15" s="620"/>
      <c r="SL15" s="620"/>
      <c r="SM15" s="620"/>
      <c r="SN15" s="620"/>
      <c r="SO15" s="620"/>
      <c r="SP15" s="620"/>
      <c r="SQ15" s="620"/>
      <c r="SR15" s="620"/>
      <c r="SS15" s="620"/>
      <c r="ST15" s="620"/>
      <c r="SU15" s="620"/>
      <c r="SV15" s="620"/>
      <c r="SW15" s="620"/>
      <c r="SX15" s="620"/>
      <c r="SY15" s="620"/>
      <c r="SZ15" s="620"/>
      <c r="TA15" s="620"/>
      <c r="TB15" s="620"/>
      <c r="TC15" s="620"/>
      <c r="TD15" s="620"/>
      <c r="TE15" s="620"/>
      <c r="TF15" s="620"/>
      <c r="TG15" s="620"/>
      <c r="TH15" s="620"/>
      <c r="TI15" s="620"/>
      <c r="TJ15" s="620"/>
      <c r="TK15" s="620"/>
      <c r="TL15" s="620"/>
      <c r="TM15" s="620"/>
      <c r="TN15" s="620"/>
      <c r="TO15" s="620"/>
      <c r="TP15" s="620"/>
      <c r="TQ15" s="620"/>
      <c r="TR15" s="620"/>
      <c r="TS15" s="620"/>
      <c r="TT15" s="620"/>
      <c r="TU15" s="620"/>
      <c r="TV15" s="620"/>
      <c r="TW15" s="620"/>
      <c r="TX15" s="620"/>
      <c r="TY15" s="620"/>
      <c r="TZ15" s="620"/>
      <c r="UA15" s="620"/>
      <c r="UB15" s="620"/>
      <c r="UC15" s="620"/>
      <c r="UD15" s="620"/>
      <c r="UE15" s="620"/>
      <c r="UF15" s="620"/>
      <c r="UG15" s="620"/>
      <c r="UH15" s="620"/>
      <c r="UI15" s="620"/>
      <c r="UJ15" s="620"/>
      <c r="UK15" s="620"/>
      <c r="UL15" s="620"/>
      <c r="UM15" s="620"/>
      <c r="UN15" s="620"/>
      <c r="UO15" s="620"/>
      <c r="UP15" s="620"/>
      <c r="UQ15" s="620"/>
      <c r="UR15" s="620"/>
      <c r="US15" s="620"/>
      <c r="UT15" s="620"/>
      <c r="UU15" s="620"/>
      <c r="UV15" s="620"/>
      <c r="UW15" s="620"/>
      <c r="UX15" s="620"/>
      <c r="UY15" s="620"/>
      <c r="UZ15" s="620"/>
      <c r="VA15" s="620"/>
      <c r="VB15" s="620"/>
      <c r="VC15" s="620"/>
      <c r="VD15" s="620"/>
      <c r="VE15" s="620"/>
      <c r="VF15" s="620"/>
      <c r="VG15" s="620"/>
      <c r="VH15" s="620"/>
      <c r="VI15" s="620"/>
      <c r="VJ15" s="620"/>
      <c r="VK15" s="620"/>
      <c r="VL15" s="620"/>
      <c r="VM15" s="620"/>
      <c r="VN15" s="620"/>
      <c r="VO15" s="620"/>
      <c r="VP15" s="620"/>
      <c r="VQ15" s="620"/>
      <c r="VR15" s="620"/>
      <c r="VS15" s="620"/>
      <c r="VT15" s="620"/>
      <c r="VU15" s="620"/>
      <c r="VV15" s="620"/>
      <c r="VW15" s="620"/>
      <c r="VX15" s="620"/>
      <c r="VY15" s="620"/>
      <c r="VZ15" s="620"/>
      <c r="WA15" s="620"/>
      <c r="WB15" s="620"/>
      <c r="WC15" s="620"/>
      <c r="WD15" s="620"/>
      <c r="WE15" s="620"/>
      <c r="WF15" s="620"/>
      <c r="WG15" s="620"/>
      <c r="WH15" s="620"/>
      <c r="WI15" s="620"/>
      <c r="WJ15" s="620"/>
      <c r="WK15" s="620"/>
      <c r="WL15" s="620"/>
      <c r="WM15" s="620"/>
      <c r="WN15" s="620"/>
      <c r="WO15" s="620"/>
      <c r="WP15" s="620"/>
      <c r="WQ15" s="620"/>
      <c r="WR15" s="620"/>
      <c r="WS15" s="620"/>
      <c r="WT15" s="620"/>
      <c r="WU15" s="620"/>
      <c r="WV15" s="620"/>
      <c r="WW15" s="620"/>
      <c r="WX15" s="620"/>
      <c r="WY15" s="620"/>
      <c r="WZ15" s="620"/>
      <c r="XA15" s="620"/>
      <c r="XB15" s="620"/>
      <c r="XC15" s="620"/>
      <c r="XD15" s="620"/>
      <c r="XE15" s="620"/>
      <c r="XF15" s="620"/>
      <c r="XG15" s="620"/>
      <c r="XH15" s="620"/>
      <c r="XI15" s="620"/>
      <c r="XJ15" s="620"/>
      <c r="XK15" s="620"/>
      <c r="XL15" s="620"/>
      <c r="XM15" s="620"/>
      <c r="XN15" s="620"/>
      <c r="XO15" s="620"/>
      <c r="XP15" s="620"/>
      <c r="XQ15" s="620"/>
      <c r="XR15" s="620"/>
      <c r="XS15" s="620"/>
      <c r="XT15" s="620"/>
      <c r="XU15" s="620"/>
      <c r="XV15" s="620"/>
      <c r="XW15" s="620"/>
      <c r="XX15" s="620"/>
      <c r="XY15" s="620"/>
      <c r="XZ15" s="620"/>
      <c r="YA15" s="620"/>
      <c r="YB15" s="620"/>
      <c r="YC15" s="620"/>
      <c r="YD15" s="620"/>
      <c r="YE15" s="620"/>
      <c r="YF15" s="620"/>
      <c r="YG15" s="620"/>
      <c r="YH15" s="620"/>
      <c r="YI15" s="620"/>
      <c r="YJ15" s="620"/>
      <c r="YK15" s="620"/>
      <c r="YL15" s="620"/>
      <c r="YM15" s="620"/>
      <c r="YN15" s="620"/>
      <c r="YO15" s="620"/>
      <c r="YP15" s="620"/>
      <c r="YQ15" s="620"/>
      <c r="YR15" s="620"/>
      <c r="YS15" s="620"/>
      <c r="YT15" s="620"/>
      <c r="YU15" s="620"/>
      <c r="YV15" s="620"/>
      <c r="YW15" s="620"/>
      <c r="YX15" s="620"/>
      <c r="YY15" s="620"/>
      <c r="YZ15" s="620"/>
      <c r="ZA15" s="620"/>
      <c r="ZB15" s="620"/>
      <c r="ZC15" s="620"/>
      <c r="ZD15" s="620"/>
      <c r="ZE15" s="620"/>
      <c r="ZF15" s="620"/>
      <c r="ZG15" s="620"/>
      <c r="ZH15" s="620"/>
      <c r="ZI15" s="620"/>
      <c r="ZJ15" s="620"/>
      <c r="ZK15" s="620"/>
      <c r="ZL15" s="620"/>
      <c r="ZM15" s="620"/>
      <c r="ZN15" s="620"/>
      <c r="ZO15" s="620"/>
      <c r="ZP15" s="620"/>
      <c r="ZQ15" s="620"/>
      <c r="ZR15" s="620"/>
      <c r="ZS15" s="620"/>
      <c r="ZT15" s="620"/>
      <c r="ZU15" s="620"/>
      <c r="ZV15" s="620"/>
      <c r="ZW15" s="620"/>
      <c r="ZX15" s="620"/>
      <c r="ZY15" s="620"/>
      <c r="ZZ15" s="620"/>
      <c r="AAA15" s="620"/>
      <c r="AAB15" s="620"/>
      <c r="AAC15" s="620"/>
      <c r="AAD15" s="620"/>
      <c r="AAE15" s="620"/>
      <c r="AAF15" s="620"/>
      <c r="AAG15" s="620"/>
      <c r="AAH15" s="620"/>
      <c r="AAI15" s="620"/>
      <c r="AAJ15" s="620"/>
      <c r="AAK15" s="620"/>
      <c r="AAL15" s="620"/>
      <c r="AAM15" s="620"/>
      <c r="AAN15" s="620"/>
      <c r="AAO15" s="620"/>
      <c r="AAP15" s="620"/>
      <c r="AAQ15" s="620"/>
      <c r="AAR15" s="620"/>
      <c r="AAS15" s="620"/>
      <c r="AAT15" s="620"/>
      <c r="AAU15" s="620"/>
      <c r="AAV15" s="620"/>
      <c r="AAW15" s="620"/>
      <c r="AAX15" s="620"/>
      <c r="AAY15" s="620"/>
      <c r="AAZ15" s="620"/>
      <c r="ABA15" s="620"/>
      <c r="ABB15" s="620"/>
      <c r="ABC15" s="620"/>
      <c r="ABD15" s="620"/>
      <c r="ABE15" s="620"/>
      <c r="ABF15" s="620"/>
      <c r="ABG15" s="620"/>
      <c r="ABH15" s="620"/>
      <c r="ABI15" s="620"/>
      <c r="ABJ15" s="620"/>
      <c r="ABK15" s="620"/>
      <c r="ABL15" s="620"/>
      <c r="ABM15" s="620"/>
      <c r="ABN15" s="620"/>
      <c r="ABO15" s="620"/>
      <c r="ABP15" s="620"/>
      <c r="ABQ15" s="620"/>
      <c r="ABR15" s="620"/>
      <c r="ABS15" s="620"/>
      <c r="ABT15" s="620"/>
      <c r="ABU15" s="620"/>
      <c r="ABV15" s="620"/>
      <c r="ABW15" s="620"/>
      <c r="ABX15" s="620"/>
      <c r="ABY15" s="620"/>
      <c r="ABZ15" s="620"/>
      <c r="ACA15" s="620"/>
      <c r="ACB15" s="620"/>
      <c r="ACC15" s="620"/>
      <c r="ACD15" s="620"/>
      <c r="ACE15" s="620"/>
      <c r="ACF15" s="620"/>
      <c r="ACG15" s="620"/>
      <c r="ACH15" s="620"/>
      <c r="ACI15" s="620"/>
      <c r="ACJ15" s="620"/>
      <c r="ACK15" s="620"/>
      <c r="ACL15" s="620"/>
      <c r="ACM15" s="620"/>
      <c r="ACN15" s="620"/>
      <c r="ACO15" s="620"/>
      <c r="ACP15" s="620"/>
      <c r="ACQ15" s="620"/>
      <c r="ACR15" s="620"/>
      <c r="ACS15" s="620"/>
      <c r="ACT15" s="620"/>
      <c r="ACU15" s="620"/>
      <c r="ACV15" s="620"/>
      <c r="ACW15" s="620"/>
      <c r="ACX15" s="620"/>
      <c r="ACY15" s="620"/>
      <c r="ACZ15" s="620"/>
      <c r="ADA15" s="620"/>
      <c r="ADB15" s="620"/>
      <c r="ADC15" s="620"/>
      <c r="ADD15" s="620"/>
      <c r="ADE15" s="620"/>
      <c r="ADF15" s="620"/>
      <c r="ADG15" s="620"/>
      <c r="ADH15" s="620"/>
      <c r="ADI15" s="620"/>
      <c r="ADJ15" s="620"/>
      <c r="ADK15" s="620"/>
      <c r="ADL15" s="620"/>
      <c r="ADM15" s="620"/>
      <c r="ADN15" s="620"/>
      <c r="ADO15" s="620"/>
      <c r="ADP15" s="620"/>
      <c r="ADQ15" s="620"/>
      <c r="ADR15" s="620"/>
      <c r="ADS15" s="620"/>
      <c r="ADT15" s="620"/>
      <c r="ADU15" s="620"/>
      <c r="ADV15" s="620"/>
      <c r="ADW15" s="620"/>
      <c r="ADX15" s="620"/>
      <c r="ADY15" s="620"/>
      <c r="ADZ15" s="620"/>
      <c r="AEA15" s="620"/>
      <c r="AEB15" s="620"/>
      <c r="AEC15" s="620"/>
      <c r="AED15" s="620"/>
      <c r="AEE15" s="620"/>
      <c r="AEF15" s="620"/>
      <c r="AEG15" s="620"/>
      <c r="AEH15" s="620"/>
      <c r="AEI15" s="620"/>
      <c r="AEJ15" s="620"/>
      <c r="AEK15" s="620"/>
      <c r="AEL15" s="620"/>
      <c r="AEM15" s="620"/>
      <c r="AEN15" s="620"/>
      <c r="AEO15" s="620"/>
      <c r="AEP15" s="620"/>
      <c r="AEQ15" s="620"/>
      <c r="AER15" s="620"/>
      <c r="AES15" s="620"/>
      <c r="AET15" s="620"/>
      <c r="AEU15" s="620"/>
      <c r="AEV15" s="620"/>
      <c r="AEW15" s="620"/>
      <c r="AEX15" s="620"/>
      <c r="AEY15" s="620"/>
      <c r="AEZ15" s="620"/>
      <c r="AFA15" s="620"/>
      <c r="AFB15" s="620"/>
      <c r="AFC15" s="620"/>
      <c r="AFD15" s="620"/>
      <c r="AFE15" s="620"/>
      <c r="AFF15" s="620"/>
      <c r="AFG15" s="620"/>
      <c r="AFH15" s="620"/>
      <c r="AFI15" s="620"/>
      <c r="AFJ15" s="620"/>
      <c r="AFK15" s="620"/>
      <c r="AFL15" s="620"/>
      <c r="AFM15" s="620"/>
      <c r="AFN15" s="620"/>
      <c r="AFO15" s="620"/>
      <c r="AFP15" s="620"/>
      <c r="AFQ15" s="620"/>
      <c r="AFR15" s="620"/>
      <c r="AFS15" s="620"/>
      <c r="AFT15" s="620"/>
      <c r="AFU15" s="620"/>
      <c r="AFV15" s="620"/>
      <c r="AFW15" s="620"/>
      <c r="AFX15" s="620"/>
      <c r="AFY15" s="620"/>
      <c r="AFZ15" s="620"/>
      <c r="AGA15" s="620"/>
      <c r="AGB15" s="620"/>
      <c r="AGC15" s="620"/>
      <c r="AGD15" s="620"/>
      <c r="AGE15" s="620"/>
      <c r="AGF15" s="620"/>
      <c r="AGG15" s="620"/>
      <c r="AGH15" s="620"/>
      <c r="AGI15" s="620"/>
      <c r="AGJ15" s="620"/>
      <c r="AGK15" s="620"/>
      <c r="AGL15" s="620"/>
      <c r="AGM15" s="620"/>
      <c r="AGN15" s="620"/>
      <c r="AGO15" s="620"/>
      <c r="AGP15" s="620"/>
      <c r="AGQ15" s="620"/>
      <c r="AGR15" s="620"/>
      <c r="AGS15" s="620"/>
      <c r="AGT15" s="620"/>
      <c r="AGU15" s="620"/>
      <c r="AGV15" s="620"/>
      <c r="AGW15" s="620"/>
      <c r="AGX15" s="620"/>
      <c r="AGY15" s="620"/>
      <c r="AGZ15" s="620"/>
      <c r="AHA15" s="620"/>
      <c r="AHB15" s="620"/>
      <c r="AHC15" s="620"/>
      <c r="AHD15" s="620"/>
      <c r="AHE15" s="620"/>
      <c r="AHF15" s="620"/>
      <c r="AHG15" s="620"/>
      <c r="AHH15" s="620"/>
      <c r="AHI15" s="620"/>
      <c r="AHJ15" s="620"/>
      <c r="AHK15" s="620"/>
      <c r="AHL15" s="620"/>
      <c r="AHM15" s="620"/>
      <c r="AHN15" s="620"/>
      <c r="AHO15" s="620"/>
      <c r="AHP15" s="620"/>
      <c r="AHQ15" s="620"/>
      <c r="AHR15" s="620"/>
      <c r="AHS15" s="620"/>
      <c r="AHT15" s="620"/>
      <c r="AHU15" s="620"/>
      <c r="AHV15" s="620"/>
      <c r="AHW15" s="620"/>
      <c r="AHX15" s="620"/>
      <c r="AHY15" s="620"/>
      <c r="AHZ15" s="620"/>
      <c r="AIA15" s="620"/>
      <c r="AIB15" s="620"/>
      <c r="AIC15" s="620"/>
      <c r="AID15" s="620"/>
      <c r="AIE15" s="620"/>
      <c r="AIF15" s="620"/>
      <c r="AIG15" s="620"/>
      <c r="AIH15" s="620"/>
      <c r="AII15" s="620"/>
      <c r="AIJ15" s="620"/>
      <c r="AIK15" s="620"/>
      <c r="AIL15" s="620"/>
      <c r="AIM15" s="620"/>
      <c r="AIN15" s="620"/>
      <c r="AIO15" s="620"/>
      <c r="AIP15" s="620"/>
      <c r="AIQ15" s="620"/>
      <c r="AIR15" s="620"/>
      <c r="AIS15" s="620"/>
      <c r="AIT15" s="620"/>
      <c r="AIU15" s="620"/>
      <c r="AIV15" s="620"/>
      <c r="AIW15" s="620"/>
      <c r="AIX15" s="620"/>
      <c r="AIY15" s="620"/>
      <c r="AIZ15" s="620"/>
      <c r="AJA15" s="620"/>
      <c r="AJB15" s="620"/>
      <c r="AJC15" s="620"/>
      <c r="AJD15" s="620"/>
      <c r="AJE15" s="620"/>
      <c r="AJF15" s="620"/>
      <c r="AJG15" s="620"/>
      <c r="AJH15" s="620"/>
      <c r="AJI15" s="620"/>
      <c r="AJJ15" s="620"/>
      <c r="AJK15" s="620"/>
      <c r="AJL15" s="620"/>
      <c r="AJM15" s="620"/>
      <c r="AJN15" s="620"/>
      <c r="AJO15" s="620"/>
      <c r="AJP15" s="620"/>
      <c r="AJQ15" s="620"/>
      <c r="AJR15" s="620"/>
      <c r="AJS15" s="620"/>
      <c r="AJT15" s="620"/>
      <c r="AJU15" s="620"/>
      <c r="AJV15" s="620"/>
      <c r="AJW15" s="620"/>
      <c r="AJX15" s="620"/>
      <c r="AJY15" s="620"/>
      <c r="AJZ15" s="620"/>
      <c r="AKA15" s="620"/>
      <c r="AKB15" s="620"/>
      <c r="AKC15" s="620"/>
      <c r="AKD15" s="620"/>
      <c r="AKE15" s="620"/>
      <c r="AKF15" s="620"/>
      <c r="AKG15" s="620"/>
      <c r="AKH15" s="620"/>
      <c r="AKI15" s="620"/>
      <c r="AKJ15" s="620"/>
      <c r="AKK15" s="620"/>
      <c r="AKL15" s="620"/>
      <c r="AKM15" s="620"/>
      <c r="AKN15" s="620"/>
      <c r="AKO15" s="620"/>
      <c r="AKP15" s="620"/>
      <c r="AKQ15" s="620"/>
      <c r="AKR15" s="620"/>
      <c r="AKS15" s="620"/>
      <c r="AKT15" s="620"/>
      <c r="AKU15" s="620"/>
      <c r="AKV15" s="620"/>
      <c r="AKW15" s="620"/>
      <c r="AKX15" s="620"/>
      <c r="AKY15" s="620"/>
      <c r="AKZ15" s="620"/>
      <c r="ALA15" s="620"/>
      <c r="ALB15" s="620"/>
      <c r="ALC15" s="620"/>
      <c r="ALD15" s="620"/>
      <c r="ALE15" s="620"/>
      <c r="ALF15" s="620"/>
      <c r="ALG15" s="620"/>
      <c r="ALH15" s="620"/>
      <c r="ALI15" s="620"/>
      <c r="ALJ15" s="620"/>
      <c r="ALK15" s="620"/>
      <c r="ALL15" s="620"/>
      <c r="ALM15" s="620"/>
      <c r="ALN15" s="620"/>
      <c r="ALO15" s="620"/>
      <c r="ALP15" s="620"/>
      <c r="ALQ15" s="620"/>
      <c r="ALR15" s="620"/>
      <c r="ALS15" s="620"/>
      <c r="ALT15" s="620"/>
      <c r="ALU15" s="620"/>
      <c r="ALV15" s="620"/>
      <c r="ALW15" s="620"/>
      <c r="ALX15" s="620"/>
      <c r="ALY15" s="620"/>
      <c r="ALZ15" s="620"/>
      <c r="AMA15" s="620"/>
      <c r="AMB15" s="620"/>
      <c r="AMC15" s="620"/>
      <c r="AMD15" s="620"/>
      <c r="AME15" s="620"/>
      <c r="AMF15" s="620"/>
      <c r="AMG15" s="620"/>
      <c r="AMH15" s="620"/>
      <c r="AMI15" s="620"/>
      <c r="AMJ15" s="620"/>
      <c r="AMK15" s="620"/>
      <c r="AML15" s="620"/>
      <c r="AMM15" s="620"/>
      <c r="AMN15" s="620"/>
      <c r="AMO15" s="620"/>
      <c r="AMP15" s="620"/>
      <c r="AMQ15" s="620"/>
      <c r="AMR15" s="620"/>
      <c r="AMS15" s="620"/>
      <c r="AMT15" s="620"/>
      <c r="AMU15" s="620"/>
      <c r="AMV15" s="620"/>
      <c r="AMW15" s="620"/>
      <c r="AMX15" s="620"/>
      <c r="AMY15" s="620"/>
      <c r="AMZ15" s="620"/>
      <c r="ANA15" s="620"/>
      <c r="ANB15" s="620"/>
      <c r="ANC15" s="620"/>
      <c r="AND15" s="620"/>
      <c r="ANE15" s="620"/>
      <c r="ANF15" s="620"/>
      <c r="ANG15" s="620"/>
      <c r="ANH15" s="620"/>
      <c r="ANI15" s="620"/>
      <c r="ANJ15" s="620"/>
      <c r="ANK15" s="620"/>
      <c r="ANL15" s="620"/>
      <c r="ANM15" s="620"/>
      <c r="ANN15" s="620"/>
      <c r="ANO15" s="620"/>
      <c r="ANP15" s="620"/>
      <c r="ANQ15" s="620"/>
      <c r="ANR15" s="620"/>
      <c r="ANS15" s="620"/>
      <c r="ANT15" s="620"/>
      <c r="ANU15" s="620"/>
      <c r="ANV15" s="620"/>
      <c r="ANW15" s="620"/>
      <c r="ANX15" s="620"/>
      <c r="ANY15" s="620"/>
      <c r="ANZ15" s="620"/>
      <c r="AOA15" s="620"/>
      <c r="AOB15" s="620"/>
      <c r="AOC15" s="620"/>
      <c r="AOD15" s="620"/>
      <c r="AOE15" s="620"/>
      <c r="AOF15" s="620"/>
      <c r="AOG15" s="620"/>
      <c r="AOH15" s="620"/>
      <c r="AOI15" s="620"/>
      <c r="AOJ15" s="620"/>
      <c r="AOK15" s="620"/>
      <c r="AOL15" s="620"/>
      <c r="AOM15" s="620"/>
      <c r="AON15" s="620"/>
      <c r="AOO15" s="620"/>
      <c r="AOP15" s="620"/>
      <c r="AOQ15" s="620"/>
      <c r="AOR15" s="620"/>
      <c r="AOS15" s="620"/>
      <c r="AOT15" s="620"/>
      <c r="AOU15" s="620"/>
      <c r="AOV15" s="620"/>
      <c r="AOW15" s="620"/>
      <c r="AOX15" s="620"/>
      <c r="AOY15" s="620"/>
      <c r="AOZ15" s="620"/>
      <c r="APA15" s="620"/>
      <c r="APB15" s="620"/>
      <c r="APC15" s="620"/>
      <c r="APD15" s="620"/>
      <c r="APE15" s="620"/>
      <c r="APF15" s="620"/>
      <c r="APG15" s="620"/>
      <c r="APH15" s="620"/>
      <c r="API15" s="620"/>
      <c r="APJ15" s="620"/>
      <c r="APK15" s="620"/>
      <c r="APL15" s="620"/>
      <c r="APM15" s="620"/>
      <c r="APN15" s="620"/>
      <c r="APO15" s="620"/>
      <c r="APP15" s="620"/>
      <c r="APQ15" s="620"/>
      <c r="APR15" s="620"/>
      <c r="APS15" s="620"/>
      <c r="APT15" s="620"/>
      <c r="APU15" s="620"/>
      <c r="APV15" s="620"/>
      <c r="APW15" s="620"/>
      <c r="APX15" s="620"/>
      <c r="APY15" s="620"/>
      <c r="APZ15" s="620"/>
      <c r="AQA15" s="620"/>
      <c r="AQB15" s="620"/>
      <c r="AQC15" s="620"/>
      <c r="AQD15" s="620"/>
      <c r="AQE15" s="620"/>
      <c r="AQF15" s="620"/>
      <c r="AQG15" s="620"/>
      <c r="AQH15" s="620"/>
      <c r="AQI15" s="620"/>
      <c r="AQJ15" s="620"/>
      <c r="AQK15" s="620"/>
      <c r="AQL15" s="620"/>
      <c r="AQM15" s="620"/>
      <c r="AQN15" s="620"/>
      <c r="AQO15" s="620"/>
      <c r="AQP15" s="620"/>
      <c r="AQQ15" s="620"/>
      <c r="AQR15" s="620"/>
      <c r="AQS15" s="620"/>
      <c r="AQT15" s="620"/>
      <c r="AQU15" s="620"/>
      <c r="AQV15" s="620"/>
      <c r="AQW15" s="620"/>
      <c r="AQX15" s="620"/>
      <c r="AQY15" s="620"/>
      <c r="AQZ15" s="620"/>
      <c r="ARA15" s="620"/>
      <c r="ARB15" s="620"/>
      <c r="ARC15" s="620"/>
      <c r="ARD15" s="620"/>
      <c r="ARE15" s="620"/>
      <c r="ARF15" s="620"/>
      <c r="ARG15" s="620"/>
      <c r="ARH15" s="620"/>
      <c r="ARI15" s="620"/>
      <c r="ARJ15" s="620"/>
      <c r="ARK15" s="620"/>
      <c r="ARL15" s="620"/>
      <c r="ARM15" s="620"/>
      <c r="ARN15" s="620"/>
      <c r="ARO15" s="620"/>
      <c r="ARP15" s="620"/>
      <c r="ARQ15" s="620"/>
      <c r="ARR15" s="620"/>
      <c r="ARS15" s="620"/>
      <c r="ART15" s="620"/>
      <c r="ARU15" s="620"/>
      <c r="ARV15" s="620"/>
      <c r="ARW15" s="620"/>
      <c r="ARX15" s="620"/>
      <c r="ARY15" s="620"/>
      <c r="ARZ15" s="620"/>
      <c r="ASA15" s="620"/>
      <c r="ASB15" s="620"/>
      <c r="ASC15" s="620"/>
      <c r="ASD15" s="620"/>
      <c r="ASE15" s="620"/>
      <c r="ASF15" s="620"/>
      <c r="ASG15" s="620"/>
      <c r="ASH15" s="620"/>
      <c r="ASI15" s="620"/>
      <c r="ASJ15" s="620"/>
      <c r="ASK15" s="620"/>
      <c r="ASL15" s="620"/>
      <c r="ASM15" s="620"/>
      <c r="ASN15" s="620"/>
      <c r="ASO15" s="620"/>
      <c r="ASP15" s="620"/>
      <c r="ASQ15" s="620"/>
      <c r="ASR15" s="620"/>
      <c r="ASS15" s="620"/>
      <c r="AST15" s="620"/>
      <c r="ASU15" s="620"/>
      <c r="ASV15" s="620"/>
      <c r="ASW15" s="620"/>
      <c r="ASX15" s="620"/>
      <c r="ASY15" s="620"/>
      <c r="ASZ15" s="620"/>
      <c r="ATA15" s="620"/>
      <c r="ATB15" s="620"/>
      <c r="ATC15" s="620"/>
      <c r="ATD15" s="620"/>
      <c r="ATE15" s="620"/>
      <c r="ATF15" s="620"/>
      <c r="ATG15" s="620"/>
      <c r="ATH15" s="620"/>
      <c r="ATI15" s="620"/>
      <c r="ATJ15" s="620"/>
      <c r="ATK15" s="620"/>
      <c r="ATL15" s="620"/>
      <c r="ATM15" s="620"/>
      <c r="ATN15" s="620"/>
      <c r="ATO15" s="620"/>
      <c r="ATP15" s="620"/>
      <c r="ATQ15" s="620"/>
      <c r="ATR15" s="620"/>
      <c r="ATS15" s="620"/>
      <c r="ATT15" s="620"/>
      <c r="ATU15" s="620"/>
      <c r="ATV15" s="620"/>
      <c r="ATW15" s="620"/>
      <c r="ATX15" s="620"/>
      <c r="ATY15" s="620"/>
      <c r="ATZ15" s="620"/>
      <c r="AUA15" s="620"/>
      <c r="AUB15" s="620"/>
      <c r="AUC15" s="620"/>
      <c r="AUD15" s="620"/>
      <c r="AUE15" s="620"/>
      <c r="AUF15" s="620"/>
      <c r="AUG15" s="620"/>
      <c r="AUH15" s="620"/>
      <c r="AUI15" s="620"/>
      <c r="AUJ15" s="620"/>
      <c r="AUK15" s="620"/>
      <c r="AUL15" s="620"/>
      <c r="AUM15" s="620"/>
      <c r="AUN15" s="620"/>
      <c r="AUO15" s="620"/>
      <c r="AUP15" s="620"/>
      <c r="AUQ15" s="620"/>
      <c r="AUR15" s="620"/>
      <c r="AUS15" s="620"/>
      <c r="AUT15" s="620"/>
      <c r="AUU15" s="620"/>
      <c r="AUV15" s="620"/>
      <c r="AUW15" s="620"/>
      <c r="AUX15" s="620"/>
      <c r="AUY15" s="620"/>
      <c r="AUZ15" s="620"/>
      <c r="AVA15" s="620"/>
      <c r="AVB15" s="620"/>
      <c r="AVC15" s="620"/>
      <c r="AVD15" s="620"/>
      <c r="AVE15" s="620"/>
      <c r="AVF15" s="620"/>
      <c r="AVG15" s="620"/>
      <c r="AVH15" s="620"/>
      <c r="AVI15" s="620"/>
      <c r="AVJ15" s="620"/>
      <c r="AVK15" s="620"/>
      <c r="AVL15" s="620"/>
      <c r="AVM15" s="620"/>
      <c r="AVN15" s="620"/>
      <c r="AVO15" s="620"/>
      <c r="AVP15" s="620"/>
      <c r="AVQ15" s="620"/>
      <c r="AVR15" s="620"/>
      <c r="AVS15" s="620"/>
      <c r="AVT15" s="620"/>
      <c r="AVU15" s="620"/>
      <c r="AVV15" s="620"/>
      <c r="AVW15" s="620"/>
      <c r="AVX15" s="620"/>
      <c r="AVY15" s="620"/>
      <c r="AVZ15" s="620"/>
      <c r="AWA15" s="620"/>
      <c r="AWB15" s="620"/>
      <c r="AWC15" s="620"/>
      <c r="AWD15" s="620"/>
      <c r="AWE15" s="620"/>
      <c r="AWF15" s="620"/>
      <c r="AWG15" s="620"/>
      <c r="AWH15" s="620"/>
      <c r="AWI15" s="620"/>
      <c r="AWJ15" s="620"/>
      <c r="AWK15" s="620"/>
      <c r="AWL15" s="620"/>
      <c r="AWM15" s="620"/>
      <c r="AWN15" s="620"/>
      <c r="AWO15" s="620"/>
      <c r="AWP15" s="620"/>
      <c r="AWQ15" s="620"/>
      <c r="AWR15" s="620"/>
      <c r="AWS15" s="620"/>
      <c r="AWT15" s="620"/>
      <c r="AWU15" s="620"/>
      <c r="AWV15" s="620"/>
      <c r="AWW15" s="620"/>
      <c r="AWX15" s="620"/>
      <c r="AWY15" s="620"/>
      <c r="AWZ15" s="620"/>
      <c r="AXA15" s="620"/>
      <c r="AXB15" s="620"/>
      <c r="AXC15" s="620"/>
      <c r="AXD15" s="620"/>
      <c r="AXE15" s="620"/>
      <c r="AXF15" s="620"/>
      <c r="AXG15" s="620"/>
      <c r="AXH15" s="620"/>
      <c r="AXI15" s="620"/>
      <c r="AXJ15" s="620"/>
      <c r="AXK15" s="620"/>
      <c r="AXL15" s="620"/>
      <c r="AXM15" s="620"/>
      <c r="AXN15" s="620"/>
      <c r="AXO15" s="620"/>
      <c r="AXP15" s="620"/>
      <c r="AXQ15" s="620"/>
      <c r="AXR15" s="620"/>
      <c r="AXS15" s="620"/>
      <c r="AXT15" s="620"/>
      <c r="AXU15" s="620"/>
      <c r="AXV15" s="620"/>
      <c r="AXW15" s="620"/>
      <c r="AXX15" s="620"/>
      <c r="AXY15" s="620"/>
      <c r="AXZ15" s="620"/>
      <c r="AYA15" s="620"/>
      <c r="AYB15" s="620"/>
      <c r="AYC15" s="620"/>
      <c r="AYD15" s="620"/>
      <c r="AYE15" s="620"/>
      <c r="AYF15" s="620"/>
      <c r="AYG15" s="620"/>
      <c r="AYH15" s="620"/>
      <c r="AYI15" s="620"/>
      <c r="AYJ15" s="620"/>
      <c r="AYK15" s="620"/>
      <c r="AYL15" s="620"/>
      <c r="AYM15" s="620"/>
      <c r="AYN15" s="620"/>
      <c r="AYO15" s="620"/>
      <c r="AYP15" s="620"/>
      <c r="AYQ15" s="620"/>
      <c r="AYR15" s="620"/>
      <c r="AYS15" s="620"/>
      <c r="AYT15" s="620"/>
      <c r="AYU15" s="620"/>
      <c r="AYV15" s="620"/>
      <c r="AYW15" s="620"/>
      <c r="AYX15" s="620"/>
      <c r="AYY15" s="620"/>
      <c r="AYZ15" s="620"/>
      <c r="AZA15" s="620"/>
      <c r="AZB15" s="620"/>
      <c r="AZC15" s="620"/>
      <c r="AZD15" s="620"/>
      <c r="AZE15" s="620"/>
      <c r="AZF15" s="620"/>
      <c r="AZG15" s="620"/>
      <c r="AZH15" s="620"/>
      <c r="AZI15" s="620"/>
      <c r="AZJ15" s="620"/>
      <c r="AZK15" s="620"/>
      <c r="AZL15" s="620"/>
      <c r="AZM15" s="620"/>
      <c r="AZN15" s="620"/>
      <c r="AZO15" s="620"/>
      <c r="AZP15" s="620"/>
      <c r="AZQ15" s="620"/>
      <c r="AZR15" s="620"/>
      <c r="AZS15" s="620"/>
      <c r="AZT15" s="620"/>
      <c r="AZU15" s="620"/>
      <c r="AZV15" s="620"/>
      <c r="AZW15" s="620"/>
      <c r="AZX15" s="620"/>
      <c r="AZY15" s="620"/>
      <c r="AZZ15" s="620"/>
      <c r="BAA15" s="620"/>
      <c r="BAB15" s="620"/>
      <c r="BAC15" s="620"/>
      <c r="BAD15" s="620"/>
      <c r="BAE15" s="620"/>
      <c r="BAF15" s="620"/>
      <c r="BAG15" s="620"/>
      <c r="BAH15" s="620"/>
      <c r="BAI15" s="620"/>
      <c r="BAJ15" s="620"/>
      <c r="BAK15" s="620"/>
      <c r="BAL15" s="620"/>
      <c r="BAM15" s="620"/>
      <c r="BAN15" s="620"/>
      <c r="BAO15" s="620"/>
      <c r="BAP15" s="620"/>
      <c r="BAQ15" s="620"/>
      <c r="BAR15" s="620"/>
      <c r="BAS15" s="620"/>
      <c r="BAT15" s="620"/>
      <c r="BAU15" s="620"/>
      <c r="BAV15" s="620"/>
      <c r="BAW15" s="620"/>
      <c r="BAX15" s="620"/>
      <c r="BAY15" s="620"/>
      <c r="BAZ15" s="620"/>
      <c r="BBA15" s="620"/>
      <c r="BBB15" s="620"/>
      <c r="BBC15" s="620"/>
      <c r="BBD15" s="620"/>
      <c r="BBE15" s="620"/>
      <c r="BBF15" s="620"/>
      <c r="BBG15" s="620"/>
      <c r="BBH15" s="620"/>
      <c r="BBI15" s="620"/>
      <c r="BBJ15" s="620"/>
      <c r="BBK15" s="620"/>
      <c r="BBL15" s="620"/>
      <c r="BBM15" s="620"/>
      <c r="BBN15" s="620"/>
      <c r="BBO15" s="620"/>
      <c r="BBP15" s="620"/>
      <c r="BBQ15" s="620"/>
      <c r="BBR15" s="620"/>
      <c r="BBS15" s="620"/>
      <c r="BBT15" s="620"/>
      <c r="BBU15" s="620"/>
      <c r="BBV15" s="620"/>
      <c r="BBW15" s="620"/>
      <c r="BBX15" s="620"/>
      <c r="BBY15" s="620"/>
      <c r="BBZ15" s="620"/>
      <c r="BCA15" s="620"/>
      <c r="BCB15" s="620"/>
      <c r="BCC15" s="620"/>
      <c r="BCD15" s="620"/>
      <c r="BCE15" s="620"/>
      <c r="BCF15" s="620"/>
      <c r="BCG15" s="620"/>
      <c r="BCH15" s="620"/>
      <c r="BCI15" s="620"/>
      <c r="BCJ15" s="620"/>
      <c r="BCK15" s="620"/>
      <c r="BCL15" s="620"/>
      <c r="BCM15" s="620"/>
      <c r="BCN15" s="620"/>
      <c r="BCO15" s="620"/>
      <c r="BCP15" s="620"/>
      <c r="BCQ15" s="620"/>
      <c r="BCR15" s="620"/>
      <c r="BCS15" s="620"/>
      <c r="BCT15" s="620"/>
      <c r="BCU15" s="620"/>
      <c r="BCV15" s="620"/>
      <c r="BCW15" s="620"/>
      <c r="BCX15" s="620"/>
      <c r="BCY15" s="620"/>
      <c r="BCZ15" s="620"/>
      <c r="BDA15" s="620"/>
      <c r="BDB15" s="620"/>
      <c r="BDC15" s="620"/>
      <c r="BDD15" s="620"/>
      <c r="BDE15" s="620"/>
      <c r="BDF15" s="620"/>
      <c r="BDG15" s="620"/>
      <c r="BDH15" s="620"/>
      <c r="BDI15" s="620"/>
      <c r="BDJ15" s="620"/>
      <c r="BDK15" s="620"/>
      <c r="BDL15" s="620"/>
      <c r="BDM15" s="620"/>
      <c r="BDN15" s="620"/>
      <c r="BDO15" s="620"/>
      <c r="BDP15" s="620"/>
      <c r="BDQ15" s="620"/>
      <c r="BDR15" s="620"/>
      <c r="BDS15" s="620"/>
      <c r="BDT15" s="620"/>
      <c r="BDU15" s="620"/>
      <c r="BDV15" s="620"/>
      <c r="BDW15" s="620"/>
      <c r="BDX15" s="620"/>
      <c r="BDY15" s="620"/>
      <c r="BDZ15" s="620"/>
      <c r="BEA15" s="620"/>
      <c r="BEB15" s="620"/>
      <c r="BEC15" s="620"/>
      <c r="BED15" s="620"/>
      <c r="BEE15" s="620"/>
      <c r="BEF15" s="620"/>
      <c r="BEG15" s="620"/>
      <c r="BEH15" s="620"/>
      <c r="BEI15" s="620"/>
      <c r="BEJ15" s="620"/>
      <c r="BEK15" s="620"/>
      <c r="BEL15" s="620"/>
      <c r="BEM15" s="620"/>
      <c r="BEN15" s="620"/>
      <c r="BEO15" s="620"/>
      <c r="BEP15" s="620"/>
      <c r="BEQ15" s="620"/>
      <c r="BER15" s="620"/>
      <c r="BES15" s="620"/>
      <c r="BET15" s="620"/>
      <c r="BEU15" s="620"/>
      <c r="BEV15" s="620"/>
      <c r="BEW15" s="620"/>
      <c r="BEX15" s="620"/>
      <c r="BEY15" s="620"/>
      <c r="BEZ15" s="620"/>
      <c r="BFA15" s="620"/>
      <c r="BFB15" s="620"/>
      <c r="BFC15" s="620"/>
      <c r="BFD15" s="620"/>
      <c r="BFE15" s="620"/>
      <c r="BFF15" s="620"/>
      <c r="BFG15" s="620"/>
      <c r="BFH15" s="620"/>
      <c r="BFI15" s="620"/>
      <c r="BFJ15" s="620"/>
      <c r="BFK15" s="620"/>
      <c r="BFL15" s="620"/>
      <c r="BFM15" s="620"/>
      <c r="BFN15" s="620"/>
      <c r="BFO15" s="620"/>
      <c r="BFP15" s="620"/>
      <c r="BFQ15" s="620"/>
      <c r="BFR15" s="620"/>
      <c r="BFS15" s="620"/>
      <c r="BFT15" s="620"/>
      <c r="BFU15" s="620"/>
      <c r="BFV15" s="620"/>
      <c r="BFW15" s="620"/>
      <c r="BFX15" s="620"/>
      <c r="BFY15" s="620"/>
      <c r="BFZ15" s="620"/>
      <c r="BGA15" s="620"/>
      <c r="BGB15" s="620"/>
      <c r="BGC15" s="620"/>
      <c r="BGD15" s="620"/>
      <c r="BGE15" s="620"/>
      <c r="BGF15" s="620"/>
      <c r="BGG15" s="620"/>
      <c r="BGH15" s="620"/>
      <c r="BGI15" s="620"/>
      <c r="BGJ15" s="620"/>
      <c r="BGK15" s="620"/>
      <c r="BGL15" s="620"/>
      <c r="BGM15" s="620"/>
      <c r="BGN15" s="620"/>
      <c r="BGO15" s="620"/>
      <c r="BGP15" s="620"/>
      <c r="BGQ15" s="620"/>
      <c r="BGR15" s="620"/>
      <c r="BGS15" s="620"/>
      <c r="BGT15" s="620"/>
      <c r="BGU15" s="620"/>
      <c r="BGV15" s="620"/>
      <c r="BGW15" s="620"/>
      <c r="BGX15" s="620"/>
      <c r="BGY15" s="620"/>
      <c r="BGZ15" s="620"/>
      <c r="BHA15" s="620"/>
      <c r="BHB15" s="620"/>
      <c r="BHC15" s="620"/>
      <c r="BHD15" s="620"/>
      <c r="BHE15" s="620"/>
      <c r="BHF15" s="620"/>
      <c r="BHG15" s="620"/>
      <c r="BHH15" s="620"/>
      <c r="BHI15" s="620"/>
      <c r="BHJ15" s="620"/>
      <c r="BHK15" s="620"/>
      <c r="BHL15" s="620"/>
      <c r="BHM15" s="620"/>
      <c r="BHN15" s="620"/>
      <c r="BHO15" s="620"/>
      <c r="BHP15" s="620"/>
      <c r="BHQ15" s="620"/>
      <c r="BHR15" s="620"/>
      <c r="BHS15" s="620"/>
      <c r="BHT15" s="620"/>
      <c r="BHU15" s="620"/>
      <c r="BHV15" s="620"/>
      <c r="BHW15" s="620"/>
      <c r="BHX15" s="620"/>
      <c r="BHY15" s="620"/>
      <c r="BHZ15" s="620"/>
      <c r="BIA15" s="620"/>
      <c r="BIB15" s="620"/>
      <c r="BIC15" s="620"/>
      <c r="BID15" s="620"/>
      <c r="BIE15" s="620"/>
      <c r="BIF15" s="620"/>
      <c r="BIG15" s="620"/>
      <c r="BIH15" s="620"/>
      <c r="BII15" s="620"/>
      <c r="BIJ15" s="620"/>
      <c r="BIK15" s="620"/>
      <c r="BIL15" s="620"/>
      <c r="BIM15" s="620"/>
      <c r="BIN15" s="620"/>
      <c r="BIO15" s="620"/>
      <c r="BIP15" s="620"/>
      <c r="BIQ15" s="620"/>
      <c r="BIR15" s="620"/>
      <c r="BIS15" s="620"/>
      <c r="BIT15" s="620"/>
      <c r="BIU15" s="620"/>
      <c r="BIV15" s="620"/>
      <c r="BIW15" s="620"/>
      <c r="BIX15" s="620"/>
      <c r="BIY15" s="620"/>
      <c r="BIZ15" s="620"/>
      <c r="BJA15" s="620"/>
      <c r="BJB15" s="620"/>
      <c r="BJC15" s="620"/>
      <c r="BJD15" s="620"/>
      <c r="BJE15" s="620"/>
      <c r="BJF15" s="620"/>
      <c r="BJG15" s="620"/>
      <c r="BJH15" s="620"/>
      <c r="BJI15" s="620"/>
      <c r="BJJ15" s="620"/>
      <c r="BJK15" s="620"/>
      <c r="BJL15" s="620"/>
      <c r="BJM15" s="620"/>
      <c r="BJN15" s="620"/>
      <c r="BJO15" s="620"/>
      <c r="BJP15" s="620"/>
      <c r="BJQ15" s="620"/>
      <c r="BJR15" s="620"/>
      <c r="BJS15" s="620"/>
      <c r="BJT15" s="620"/>
      <c r="BJU15" s="620"/>
      <c r="BJV15" s="620"/>
      <c r="BJW15" s="620"/>
      <c r="BJX15" s="620"/>
      <c r="BJY15" s="620"/>
      <c r="BJZ15" s="620"/>
      <c r="BKA15" s="620"/>
      <c r="BKB15" s="620"/>
      <c r="BKC15" s="620"/>
      <c r="BKD15" s="620"/>
      <c r="BKE15" s="620"/>
      <c r="BKF15" s="620"/>
      <c r="BKG15" s="620"/>
      <c r="BKH15" s="620"/>
      <c r="BKI15" s="620"/>
      <c r="BKJ15" s="620"/>
      <c r="BKK15" s="620"/>
      <c r="BKL15" s="620"/>
      <c r="BKM15" s="620"/>
      <c r="BKN15" s="620"/>
      <c r="BKO15" s="620"/>
      <c r="BKP15" s="620"/>
      <c r="BKQ15" s="620"/>
      <c r="BKR15" s="620"/>
      <c r="BKS15" s="620"/>
      <c r="BKT15" s="620"/>
      <c r="BKU15" s="620"/>
      <c r="BKV15" s="620"/>
      <c r="BKW15" s="620"/>
      <c r="BKX15" s="620"/>
      <c r="BKY15" s="620"/>
      <c r="BKZ15" s="620"/>
      <c r="BLA15" s="620"/>
      <c r="BLB15" s="620"/>
      <c r="BLC15" s="620"/>
      <c r="BLD15" s="620"/>
      <c r="BLE15" s="620"/>
      <c r="BLF15" s="620"/>
      <c r="BLG15" s="620"/>
      <c r="BLH15" s="620"/>
      <c r="BLI15" s="620"/>
      <c r="BLJ15" s="620"/>
      <c r="BLK15" s="620"/>
      <c r="BLL15" s="620"/>
      <c r="BLM15" s="620"/>
      <c r="BLN15" s="620"/>
      <c r="BLO15" s="620"/>
      <c r="BLP15" s="620"/>
      <c r="BLQ15" s="620"/>
      <c r="BLR15" s="620"/>
      <c r="BLS15" s="620"/>
      <c r="BLT15" s="620"/>
      <c r="BLU15" s="620"/>
      <c r="BLV15" s="620"/>
      <c r="BLW15" s="620"/>
      <c r="BLX15" s="620"/>
      <c r="BLY15" s="620"/>
      <c r="BLZ15" s="620"/>
      <c r="BMA15" s="620"/>
      <c r="BMB15" s="620"/>
      <c r="BMC15" s="620"/>
      <c r="BMD15" s="620"/>
      <c r="BME15" s="620"/>
      <c r="BMF15" s="620"/>
      <c r="BMG15" s="620"/>
      <c r="BMH15" s="620"/>
      <c r="BMI15" s="620"/>
      <c r="BMJ15" s="620"/>
      <c r="BMK15" s="620"/>
      <c r="BML15" s="620"/>
      <c r="BMM15" s="620"/>
      <c r="BMN15" s="620"/>
      <c r="BMO15" s="620"/>
      <c r="BMP15" s="620"/>
      <c r="BMQ15" s="620"/>
      <c r="BMR15" s="620"/>
      <c r="BMS15" s="620"/>
      <c r="BMT15" s="620"/>
      <c r="BMU15" s="620"/>
      <c r="BMV15" s="620"/>
      <c r="BMW15" s="620"/>
      <c r="BMX15" s="620"/>
      <c r="BMY15" s="620"/>
      <c r="BMZ15" s="620"/>
      <c r="BNA15" s="620"/>
      <c r="BNB15" s="620"/>
      <c r="BNC15" s="620"/>
      <c r="BND15" s="620"/>
      <c r="BNE15" s="620"/>
      <c r="BNF15" s="620"/>
      <c r="BNG15" s="620"/>
      <c r="BNH15" s="620"/>
      <c r="BNI15" s="620"/>
      <c r="BNJ15" s="620"/>
      <c r="BNK15" s="620"/>
      <c r="BNL15" s="620"/>
      <c r="BNM15" s="620"/>
      <c r="BNN15" s="620"/>
      <c r="BNO15" s="620"/>
      <c r="BNP15" s="620"/>
      <c r="BNQ15" s="620"/>
      <c r="BNR15" s="620"/>
      <c r="BNS15" s="620"/>
      <c r="BNT15" s="620"/>
      <c r="BNU15" s="620"/>
      <c r="BNV15" s="620"/>
      <c r="BNW15" s="620"/>
      <c r="BNX15" s="620"/>
      <c r="BNY15" s="620"/>
      <c r="BNZ15" s="620"/>
      <c r="BOA15" s="620"/>
      <c r="BOB15" s="620"/>
      <c r="BOC15" s="620"/>
      <c r="BOD15" s="620"/>
      <c r="BOE15" s="620"/>
      <c r="BOF15" s="620"/>
      <c r="BOG15" s="620"/>
      <c r="BOH15" s="620"/>
      <c r="BOI15" s="620"/>
      <c r="BOJ15" s="620"/>
      <c r="BOK15" s="620"/>
      <c r="BOL15" s="620"/>
      <c r="BOM15" s="620"/>
      <c r="BON15" s="620"/>
      <c r="BOO15" s="620"/>
      <c r="BOP15" s="620"/>
      <c r="BOQ15" s="620"/>
      <c r="BOR15" s="620"/>
      <c r="BOS15" s="620"/>
      <c r="BOT15" s="620"/>
      <c r="BOU15" s="620"/>
      <c r="BOV15" s="620"/>
      <c r="BOW15" s="620"/>
      <c r="BOX15" s="620"/>
      <c r="BOY15" s="620"/>
      <c r="BOZ15" s="620"/>
      <c r="BPA15" s="620"/>
      <c r="BPB15" s="620"/>
      <c r="BPC15" s="620"/>
      <c r="BPD15" s="620"/>
      <c r="BPE15" s="620"/>
      <c r="BPF15" s="620"/>
      <c r="BPG15" s="620"/>
      <c r="BPH15" s="620"/>
      <c r="BPI15" s="620"/>
      <c r="BPJ15" s="620"/>
      <c r="BPK15" s="620"/>
      <c r="BPL15" s="620"/>
      <c r="BPM15" s="620"/>
      <c r="BPN15" s="620"/>
      <c r="BPO15" s="620"/>
      <c r="BPP15" s="620"/>
      <c r="BPQ15" s="620"/>
      <c r="BPR15" s="620"/>
      <c r="BPS15" s="620"/>
      <c r="BPT15" s="620"/>
      <c r="BPU15" s="620"/>
      <c r="BPV15" s="620"/>
      <c r="BPW15" s="620"/>
      <c r="BPX15" s="620"/>
      <c r="BPY15" s="620"/>
      <c r="BPZ15" s="620"/>
      <c r="BQA15" s="620"/>
      <c r="BQB15" s="620"/>
      <c r="BQC15" s="620"/>
      <c r="BQD15" s="620"/>
      <c r="BQE15" s="620"/>
      <c r="BQF15" s="620"/>
      <c r="BQG15" s="620"/>
      <c r="BQH15" s="620"/>
      <c r="BQI15" s="620"/>
      <c r="BQJ15" s="620"/>
      <c r="BQK15" s="620"/>
      <c r="BQL15" s="620"/>
      <c r="BQM15" s="620"/>
      <c r="BQN15" s="620"/>
      <c r="BQO15" s="620"/>
      <c r="BQP15" s="620"/>
      <c r="BQQ15" s="620"/>
      <c r="BQR15" s="620"/>
      <c r="BQS15" s="620"/>
      <c r="BQT15" s="620"/>
      <c r="BQU15" s="620"/>
      <c r="BQV15" s="620"/>
      <c r="BQW15" s="620"/>
      <c r="BQX15" s="620"/>
      <c r="BQY15" s="620"/>
      <c r="BQZ15" s="620"/>
      <c r="BRA15" s="620"/>
      <c r="BRB15" s="620"/>
      <c r="BRC15" s="620"/>
      <c r="BRD15" s="620"/>
      <c r="BRE15" s="620"/>
      <c r="BRF15" s="620"/>
      <c r="BRG15" s="620"/>
      <c r="BRH15" s="620"/>
      <c r="BRI15" s="620"/>
      <c r="BRJ15" s="620"/>
      <c r="BRK15" s="620"/>
      <c r="BRL15" s="620"/>
      <c r="BRM15" s="620"/>
      <c r="BRN15" s="620"/>
      <c r="BRO15" s="620"/>
      <c r="BRP15" s="620"/>
      <c r="BRQ15" s="620"/>
      <c r="BRR15" s="620"/>
      <c r="BRS15" s="620"/>
      <c r="BRT15" s="620"/>
      <c r="BRU15" s="620"/>
      <c r="BRV15" s="620"/>
      <c r="BRW15" s="620"/>
      <c r="BRX15" s="620"/>
      <c r="BRY15" s="620"/>
      <c r="BRZ15" s="620"/>
      <c r="BSA15" s="620"/>
      <c r="BSB15" s="620"/>
      <c r="BSC15" s="620"/>
      <c r="BSD15" s="620"/>
      <c r="BSE15" s="620"/>
      <c r="BSF15" s="620"/>
      <c r="BSG15" s="620"/>
      <c r="BSH15" s="620"/>
      <c r="BSI15" s="620"/>
      <c r="BSJ15" s="620"/>
      <c r="BSK15" s="620"/>
      <c r="BSL15" s="620"/>
      <c r="BSM15" s="620"/>
      <c r="BSN15" s="620"/>
      <c r="BSO15" s="620"/>
      <c r="BSP15" s="620"/>
      <c r="BSQ15" s="620"/>
      <c r="BSR15" s="620"/>
      <c r="BSS15" s="620"/>
      <c r="BST15" s="620"/>
      <c r="BSU15" s="620"/>
      <c r="BSV15" s="620"/>
      <c r="BSW15" s="620"/>
      <c r="BSX15" s="620"/>
      <c r="BSY15" s="620"/>
      <c r="BSZ15" s="620"/>
      <c r="BTA15" s="620"/>
      <c r="BTB15" s="620"/>
      <c r="BTC15" s="620"/>
      <c r="BTD15" s="620"/>
      <c r="BTE15" s="620"/>
      <c r="BTF15" s="620"/>
      <c r="BTG15" s="620"/>
      <c r="BTH15" s="620"/>
      <c r="BTI15" s="620"/>
      <c r="BTJ15" s="620"/>
      <c r="BTK15" s="620"/>
      <c r="BTL15" s="620"/>
      <c r="BTM15" s="620"/>
      <c r="BTN15" s="620"/>
      <c r="BTO15" s="620"/>
      <c r="BTP15" s="620"/>
      <c r="BTQ15" s="620"/>
      <c r="BTR15" s="620"/>
      <c r="BTS15" s="620"/>
      <c r="BTT15" s="620"/>
      <c r="BTU15" s="620"/>
      <c r="BTV15" s="620"/>
      <c r="BTW15" s="620"/>
      <c r="BTX15" s="620"/>
      <c r="BTY15" s="620"/>
      <c r="BTZ15" s="620"/>
      <c r="BUA15" s="620"/>
      <c r="BUB15" s="620"/>
      <c r="BUC15" s="620"/>
      <c r="BUD15" s="620"/>
      <c r="BUE15" s="620"/>
      <c r="BUF15" s="620"/>
      <c r="BUG15" s="620"/>
      <c r="BUH15" s="620"/>
      <c r="BUI15" s="620"/>
      <c r="BUJ15" s="620"/>
      <c r="BUK15" s="620"/>
      <c r="BUL15" s="620"/>
      <c r="BUM15" s="620"/>
      <c r="BUN15" s="620"/>
      <c r="BUO15" s="620"/>
      <c r="BUP15" s="620"/>
      <c r="BUQ15" s="620"/>
      <c r="BUR15" s="620"/>
      <c r="BUS15" s="620"/>
      <c r="BUT15" s="620"/>
      <c r="BUU15" s="620"/>
      <c r="BUV15" s="620"/>
      <c r="BUW15" s="620"/>
      <c r="BUX15" s="620"/>
      <c r="BUY15" s="620"/>
      <c r="BUZ15" s="620"/>
      <c r="BVA15" s="620"/>
      <c r="BVB15" s="620"/>
      <c r="BVC15" s="620"/>
      <c r="BVD15" s="620"/>
      <c r="BVE15" s="620"/>
      <c r="BVF15" s="620"/>
      <c r="BVG15" s="620"/>
      <c r="BVH15" s="620"/>
      <c r="BVI15" s="620"/>
      <c r="BVJ15" s="620"/>
      <c r="BVK15" s="620"/>
      <c r="BVL15" s="620"/>
      <c r="BVM15" s="620"/>
      <c r="BVN15" s="620"/>
      <c r="BVO15" s="620"/>
      <c r="BVP15" s="620"/>
      <c r="BVQ15" s="620"/>
      <c r="BVR15" s="620"/>
      <c r="BVS15" s="620"/>
      <c r="BVT15" s="620"/>
      <c r="BVU15" s="620"/>
      <c r="BVV15" s="620"/>
      <c r="BVW15" s="620"/>
      <c r="BVX15" s="620"/>
      <c r="BVY15" s="620"/>
      <c r="BVZ15" s="620"/>
      <c r="BWA15" s="620"/>
      <c r="BWB15" s="620"/>
      <c r="BWC15" s="620"/>
      <c r="BWD15" s="620"/>
      <c r="BWE15" s="620"/>
      <c r="BWF15" s="620"/>
      <c r="BWG15" s="620"/>
      <c r="BWH15" s="620"/>
      <c r="BWI15" s="620"/>
      <c r="BWJ15" s="620"/>
      <c r="BWK15" s="620"/>
      <c r="BWL15" s="620"/>
      <c r="BWM15" s="620"/>
      <c r="BWN15" s="620"/>
      <c r="BWO15" s="620"/>
      <c r="BWP15" s="620"/>
      <c r="BWQ15" s="620"/>
      <c r="BWR15" s="620"/>
      <c r="BWS15" s="620"/>
      <c r="BWT15" s="620"/>
      <c r="BWU15" s="620"/>
      <c r="BWV15" s="620"/>
      <c r="BWW15" s="620"/>
      <c r="BWX15" s="620"/>
      <c r="BWY15" s="620"/>
      <c r="BWZ15" s="620"/>
      <c r="BXA15" s="620"/>
      <c r="BXB15" s="620"/>
      <c r="BXC15" s="620"/>
      <c r="BXD15" s="620"/>
      <c r="BXE15" s="620"/>
      <c r="BXF15" s="620"/>
      <c r="BXG15" s="620"/>
      <c r="BXH15" s="620"/>
      <c r="BXI15" s="620"/>
      <c r="BXJ15" s="620"/>
      <c r="BXK15" s="620"/>
      <c r="BXL15" s="620"/>
      <c r="BXM15" s="620"/>
      <c r="BXN15" s="620"/>
      <c r="BXO15" s="620"/>
      <c r="BXP15" s="620"/>
      <c r="BXQ15" s="620"/>
      <c r="BXR15" s="620"/>
      <c r="BXS15" s="620"/>
      <c r="BXT15" s="620"/>
      <c r="BXU15" s="620"/>
      <c r="BXV15" s="620"/>
      <c r="BXW15" s="620"/>
      <c r="BXX15" s="620"/>
      <c r="BXY15" s="620"/>
      <c r="BXZ15" s="620"/>
      <c r="BYA15" s="620"/>
      <c r="BYB15" s="620"/>
      <c r="BYC15" s="620"/>
      <c r="BYD15" s="620"/>
      <c r="BYE15" s="620"/>
      <c r="BYF15" s="620"/>
      <c r="BYG15" s="620"/>
      <c r="BYH15" s="620"/>
      <c r="BYI15" s="620"/>
      <c r="BYJ15" s="620"/>
      <c r="BYK15" s="620"/>
      <c r="BYL15" s="620"/>
      <c r="BYM15" s="620"/>
      <c r="BYN15" s="620"/>
      <c r="BYO15" s="620"/>
      <c r="BYP15" s="620"/>
      <c r="BYQ15" s="620"/>
      <c r="BYR15" s="620"/>
      <c r="BYS15" s="620"/>
      <c r="BYT15" s="620"/>
      <c r="BYU15" s="620"/>
      <c r="BYV15" s="620"/>
      <c r="BYW15" s="620"/>
      <c r="BYX15" s="620"/>
      <c r="BYY15" s="620"/>
      <c r="BYZ15" s="620"/>
      <c r="BZA15" s="620"/>
      <c r="BZB15" s="620"/>
      <c r="BZC15" s="620"/>
      <c r="BZD15" s="620"/>
      <c r="BZE15" s="620"/>
      <c r="BZF15" s="620"/>
      <c r="BZG15" s="620"/>
      <c r="BZH15" s="620"/>
      <c r="BZI15" s="620"/>
      <c r="BZJ15" s="620"/>
      <c r="BZK15" s="620"/>
      <c r="BZL15" s="620"/>
      <c r="BZM15" s="620"/>
      <c r="BZN15" s="620"/>
      <c r="BZO15" s="620"/>
      <c r="BZP15" s="620"/>
      <c r="BZQ15" s="620"/>
      <c r="BZR15" s="620"/>
      <c r="BZS15" s="620"/>
      <c r="BZT15" s="620"/>
      <c r="BZU15" s="620"/>
      <c r="BZV15" s="620"/>
      <c r="BZW15" s="620"/>
      <c r="BZX15" s="620"/>
      <c r="BZY15" s="620"/>
      <c r="BZZ15" s="620"/>
      <c r="CAA15" s="620"/>
      <c r="CAB15" s="620"/>
      <c r="CAC15" s="620"/>
      <c r="CAD15" s="620"/>
      <c r="CAE15" s="620"/>
      <c r="CAF15" s="620"/>
      <c r="CAG15" s="620"/>
      <c r="CAH15" s="620"/>
      <c r="CAI15" s="620"/>
      <c r="CAJ15" s="620"/>
      <c r="CAK15" s="620"/>
      <c r="CAL15" s="620"/>
      <c r="CAM15" s="620"/>
      <c r="CAN15" s="620"/>
      <c r="CAO15" s="620"/>
      <c r="CAP15" s="620"/>
      <c r="CAQ15" s="620"/>
      <c r="CAR15" s="620"/>
      <c r="CAS15" s="620"/>
      <c r="CAT15" s="620"/>
      <c r="CAU15" s="620"/>
      <c r="CAV15" s="620"/>
      <c r="CAW15" s="620"/>
      <c r="CAX15" s="620"/>
      <c r="CAY15" s="620"/>
      <c r="CAZ15" s="620"/>
      <c r="CBA15" s="620"/>
      <c r="CBB15" s="620"/>
      <c r="CBC15" s="620"/>
      <c r="CBD15" s="620"/>
      <c r="CBE15" s="620"/>
      <c r="CBF15" s="620"/>
      <c r="CBG15" s="620"/>
      <c r="CBH15" s="620"/>
      <c r="CBI15" s="620"/>
      <c r="CBJ15" s="620"/>
      <c r="CBK15" s="620"/>
      <c r="CBL15" s="620"/>
      <c r="CBM15" s="620"/>
      <c r="CBN15" s="620"/>
      <c r="CBO15" s="620"/>
      <c r="CBP15" s="620"/>
      <c r="CBQ15" s="620"/>
      <c r="CBR15" s="620"/>
      <c r="CBS15" s="620"/>
      <c r="CBT15" s="620"/>
      <c r="CBU15" s="620"/>
      <c r="CBV15" s="620"/>
      <c r="CBW15" s="620"/>
      <c r="CBX15" s="620"/>
      <c r="CBY15" s="620"/>
      <c r="CBZ15" s="620"/>
      <c r="CCA15" s="620"/>
      <c r="CCB15" s="620"/>
      <c r="CCC15" s="620"/>
      <c r="CCD15" s="620"/>
      <c r="CCE15" s="620"/>
      <c r="CCF15" s="620"/>
      <c r="CCG15" s="620"/>
      <c r="CCH15" s="620"/>
      <c r="CCI15" s="620"/>
      <c r="CCJ15" s="620"/>
      <c r="CCK15" s="620"/>
      <c r="CCL15" s="620"/>
      <c r="CCM15" s="620"/>
      <c r="CCN15" s="620"/>
      <c r="CCO15" s="620"/>
      <c r="CCP15" s="620"/>
      <c r="CCQ15" s="620"/>
      <c r="CCR15" s="620"/>
      <c r="CCS15" s="620"/>
      <c r="CCT15" s="620"/>
      <c r="CCU15" s="620"/>
      <c r="CCV15" s="620"/>
      <c r="CCW15" s="620"/>
      <c r="CCX15" s="620"/>
      <c r="CCY15" s="620"/>
      <c r="CCZ15" s="620"/>
      <c r="CDA15" s="620"/>
      <c r="CDB15" s="620"/>
      <c r="CDC15" s="620"/>
      <c r="CDD15" s="620"/>
      <c r="CDE15" s="620"/>
      <c r="CDF15" s="620"/>
      <c r="CDG15" s="620"/>
      <c r="CDH15" s="620"/>
      <c r="CDI15" s="620"/>
      <c r="CDJ15" s="620"/>
      <c r="CDK15" s="620"/>
      <c r="CDL15" s="620"/>
      <c r="CDM15" s="620"/>
      <c r="CDN15" s="620"/>
      <c r="CDO15" s="620"/>
      <c r="CDP15" s="620"/>
      <c r="CDQ15" s="620"/>
      <c r="CDR15" s="620"/>
      <c r="CDS15" s="620"/>
      <c r="CDT15" s="620"/>
      <c r="CDU15" s="620"/>
      <c r="CDV15" s="620"/>
      <c r="CDW15" s="620"/>
      <c r="CDX15" s="620"/>
      <c r="CDY15" s="620"/>
      <c r="CDZ15" s="620"/>
      <c r="CEA15" s="620"/>
      <c r="CEB15" s="620"/>
      <c r="CEC15" s="620"/>
      <c r="CED15" s="620"/>
      <c r="CEE15" s="620"/>
      <c r="CEF15" s="620"/>
      <c r="CEG15" s="620"/>
      <c r="CEH15" s="620"/>
      <c r="CEI15" s="620"/>
      <c r="CEJ15" s="620"/>
      <c r="CEK15" s="620"/>
      <c r="CEL15" s="620"/>
      <c r="CEM15" s="620"/>
      <c r="CEN15" s="620"/>
      <c r="CEO15" s="620"/>
      <c r="CEP15" s="620"/>
      <c r="CEQ15" s="620"/>
      <c r="CER15" s="620"/>
      <c r="CES15" s="620"/>
      <c r="CET15" s="620"/>
      <c r="CEU15" s="620"/>
      <c r="CEV15" s="620"/>
      <c r="CEW15" s="620"/>
      <c r="CEX15" s="620"/>
      <c r="CEY15" s="620"/>
      <c r="CEZ15" s="620"/>
      <c r="CFA15" s="620"/>
      <c r="CFB15" s="620"/>
      <c r="CFC15" s="620"/>
      <c r="CFD15" s="620"/>
      <c r="CFE15" s="620"/>
      <c r="CFF15" s="620"/>
      <c r="CFG15" s="620"/>
      <c r="CFH15" s="620"/>
      <c r="CFI15" s="620"/>
      <c r="CFJ15" s="620"/>
      <c r="CFK15" s="620"/>
      <c r="CFL15" s="620"/>
      <c r="CFM15" s="620"/>
      <c r="CFN15" s="620"/>
      <c r="CFO15" s="620"/>
      <c r="CFP15" s="620"/>
      <c r="CFQ15" s="620"/>
      <c r="CFR15" s="620"/>
      <c r="CFS15" s="620"/>
      <c r="CFT15" s="620"/>
      <c r="CFU15" s="620"/>
      <c r="CFV15" s="620"/>
      <c r="CFW15" s="620"/>
      <c r="CFX15" s="620"/>
      <c r="CFY15" s="620"/>
      <c r="CFZ15" s="620"/>
      <c r="CGA15" s="620"/>
      <c r="CGB15" s="620"/>
      <c r="CGC15" s="620"/>
      <c r="CGD15" s="620"/>
      <c r="CGE15" s="620"/>
      <c r="CGF15" s="620"/>
      <c r="CGG15" s="620"/>
      <c r="CGH15" s="620"/>
      <c r="CGI15" s="620"/>
      <c r="CGJ15" s="620"/>
      <c r="CGK15" s="620"/>
      <c r="CGL15" s="620"/>
      <c r="CGM15" s="620"/>
      <c r="CGN15" s="620"/>
      <c r="CGO15" s="620"/>
      <c r="CGP15" s="620"/>
      <c r="CGQ15" s="620"/>
      <c r="CGR15" s="620"/>
      <c r="CGS15" s="620"/>
      <c r="CGT15" s="620"/>
      <c r="CGU15" s="620"/>
      <c r="CGV15" s="620"/>
      <c r="CGW15" s="620"/>
      <c r="CGX15" s="620"/>
      <c r="CGY15" s="620"/>
      <c r="CGZ15" s="620"/>
      <c r="CHA15" s="620"/>
      <c r="CHB15" s="620"/>
      <c r="CHC15" s="620"/>
      <c r="CHD15" s="620"/>
      <c r="CHE15" s="620"/>
      <c r="CHF15" s="620"/>
      <c r="CHG15" s="620"/>
      <c r="CHH15" s="620"/>
      <c r="CHI15" s="620"/>
      <c r="CHJ15" s="620"/>
      <c r="CHK15" s="620"/>
      <c r="CHL15" s="620"/>
      <c r="CHM15" s="620"/>
      <c r="CHN15" s="620"/>
      <c r="CHO15" s="620"/>
      <c r="CHP15" s="620"/>
      <c r="CHQ15" s="620"/>
      <c r="CHR15" s="620"/>
      <c r="CHS15" s="620"/>
      <c r="CHT15" s="620"/>
      <c r="CHU15" s="620"/>
      <c r="CHV15" s="620"/>
      <c r="CHW15" s="620"/>
      <c r="CHX15" s="620"/>
      <c r="CHY15" s="620"/>
      <c r="CHZ15" s="620"/>
      <c r="CIA15" s="620"/>
      <c r="CIB15" s="620"/>
      <c r="CIC15" s="620"/>
      <c r="CID15" s="620"/>
      <c r="CIE15" s="620"/>
      <c r="CIF15" s="620"/>
      <c r="CIG15" s="620"/>
      <c r="CIH15" s="620"/>
      <c r="CII15" s="620"/>
      <c r="CIJ15" s="620"/>
      <c r="CIK15" s="620"/>
      <c r="CIL15" s="620"/>
      <c r="CIM15" s="620"/>
      <c r="CIN15" s="620"/>
      <c r="CIO15" s="620"/>
      <c r="CIP15" s="620"/>
      <c r="CIQ15" s="620"/>
      <c r="CIR15" s="620"/>
      <c r="CIS15" s="620"/>
      <c r="CIT15" s="620"/>
      <c r="CIU15" s="620"/>
      <c r="CIV15" s="620"/>
      <c r="CIW15" s="620"/>
      <c r="CIX15" s="620"/>
      <c r="CIY15" s="620"/>
      <c r="CIZ15" s="620"/>
      <c r="CJA15" s="620"/>
      <c r="CJB15" s="620"/>
      <c r="CJC15" s="620"/>
      <c r="CJD15" s="620"/>
      <c r="CJE15" s="620"/>
      <c r="CJF15" s="620"/>
      <c r="CJG15" s="620"/>
      <c r="CJH15" s="620"/>
      <c r="CJI15" s="620"/>
      <c r="CJJ15" s="620"/>
      <c r="CJK15" s="620"/>
      <c r="CJL15" s="620"/>
      <c r="CJM15" s="620"/>
      <c r="CJN15" s="620"/>
      <c r="CJO15" s="620"/>
      <c r="CJP15" s="620"/>
      <c r="CJQ15" s="620"/>
      <c r="CJR15" s="620"/>
      <c r="CJS15" s="620"/>
      <c r="CJT15" s="620"/>
      <c r="CJU15" s="620"/>
      <c r="CJV15" s="620"/>
      <c r="CJW15" s="620"/>
      <c r="CJX15" s="620"/>
      <c r="CJY15" s="620"/>
      <c r="CJZ15" s="620"/>
      <c r="CKA15" s="620"/>
      <c r="CKB15" s="620"/>
      <c r="CKC15" s="620"/>
      <c r="CKD15" s="620"/>
      <c r="CKE15" s="620"/>
      <c r="CKF15" s="620"/>
      <c r="CKG15" s="620"/>
      <c r="CKH15" s="620"/>
      <c r="CKI15" s="620"/>
      <c r="CKJ15" s="620"/>
      <c r="CKK15" s="620"/>
      <c r="CKL15" s="620"/>
      <c r="CKM15" s="620"/>
      <c r="CKN15" s="620"/>
      <c r="CKO15" s="620"/>
      <c r="CKP15" s="620"/>
      <c r="CKQ15" s="620"/>
      <c r="CKR15" s="620"/>
      <c r="CKS15" s="620"/>
      <c r="CKT15" s="620"/>
      <c r="CKU15" s="620"/>
      <c r="CKV15" s="620"/>
      <c r="CKW15" s="620"/>
      <c r="CKX15" s="620"/>
      <c r="CKY15" s="620"/>
      <c r="CKZ15" s="620"/>
      <c r="CLA15" s="620"/>
      <c r="CLB15" s="620"/>
      <c r="CLC15" s="620"/>
      <c r="CLD15" s="620"/>
      <c r="CLE15" s="620"/>
      <c r="CLF15" s="620"/>
      <c r="CLG15" s="620"/>
      <c r="CLH15" s="620"/>
      <c r="CLI15" s="620"/>
      <c r="CLJ15" s="620"/>
      <c r="CLK15" s="620"/>
      <c r="CLL15" s="620"/>
      <c r="CLM15" s="620"/>
      <c r="CLN15" s="620"/>
      <c r="CLO15" s="620"/>
      <c r="CLP15" s="620"/>
      <c r="CLQ15" s="620"/>
      <c r="CLR15" s="620"/>
      <c r="CLS15" s="620"/>
      <c r="CLT15" s="620"/>
      <c r="CLU15" s="620"/>
      <c r="CLV15" s="620"/>
      <c r="CLW15" s="620"/>
      <c r="CLX15" s="620"/>
      <c r="CLY15" s="620"/>
      <c r="CLZ15" s="620"/>
      <c r="CMA15" s="620"/>
      <c r="CMB15" s="620"/>
      <c r="CMC15" s="620"/>
      <c r="CMD15" s="620"/>
      <c r="CME15" s="620"/>
      <c r="CMF15" s="620"/>
      <c r="CMG15" s="620"/>
      <c r="CMH15" s="620"/>
      <c r="CMI15" s="620"/>
      <c r="CMJ15" s="620"/>
      <c r="CMK15" s="620"/>
      <c r="CML15" s="620"/>
      <c r="CMM15" s="620"/>
      <c r="CMN15" s="620"/>
      <c r="CMO15" s="620"/>
      <c r="CMP15" s="620"/>
      <c r="CMQ15" s="620"/>
      <c r="CMR15" s="620"/>
      <c r="CMS15" s="620"/>
      <c r="CMT15" s="620"/>
      <c r="CMU15" s="620"/>
      <c r="CMV15" s="620"/>
      <c r="CMW15" s="620"/>
      <c r="CMX15" s="620"/>
      <c r="CMY15" s="620"/>
      <c r="CMZ15" s="620"/>
      <c r="CNA15" s="620"/>
      <c r="CNB15" s="620"/>
      <c r="CNC15" s="620"/>
      <c r="CND15" s="620"/>
      <c r="CNE15" s="620"/>
      <c r="CNF15" s="620"/>
      <c r="CNG15" s="620"/>
      <c r="CNH15" s="620"/>
      <c r="CNI15" s="620"/>
      <c r="CNJ15" s="620"/>
      <c r="CNK15" s="620"/>
      <c r="CNL15" s="620"/>
      <c r="CNM15" s="620"/>
      <c r="CNN15" s="620"/>
      <c r="CNO15" s="620"/>
      <c r="CNP15" s="620"/>
      <c r="CNQ15" s="620"/>
      <c r="CNR15" s="620"/>
      <c r="CNS15" s="620"/>
      <c r="CNT15" s="620"/>
      <c r="CNU15" s="620"/>
      <c r="CNV15" s="620"/>
      <c r="CNW15" s="620"/>
      <c r="CNX15" s="620"/>
      <c r="CNY15" s="620"/>
      <c r="CNZ15" s="620"/>
      <c r="COA15" s="620"/>
      <c r="COB15" s="620"/>
      <c r="COC15" s="620"/>
      <c r="COD15" s="620"/>
      <c r="COE15" s="620"/>
      <c r="COF15" s="620"/>
      <c r="COG15" s="620"/>
      <c r="COH15" s="620"/>
      <c r="COI15" s="620"/>
      <c r="COJ15" s="620"/>
      <c r="COK15" s="620"/>
      <c r="COL15" s="620"/>
      <c r="COM15" s="620"/>
      <c r="CON15" s="620"/>
      <c r="COO15" s="620"/>
      <c r="COP15" s="620"/>
      <c r="COQ15" s="620"/>
      <c r="COR15" s="620"/>
      <c r="COS15" s="620"/>
      <c r="COT15" s="620"/>
      <c r="COU15" s="620"/>
      <c r="COV15" s="620"/>
      <c r="COW15" s="620"/>
      <c r="COX15" s="620"/>
      <c r="COY15" s="620"/>
      <c r="COZ15" s="620"/>
      <c r="CPA15" s="620"/>
      <c r="CPB15" s="620"/>
      <c r="CPC15" s="620"/>
      <c r="CPD15" s="620"/>
      <c r="CPE15" s="620"/>
      <c r="CPF15" s="620"/>
      <c r="CPG15" s="620"/>
      <c r="CPH15" s="620"/>
      <c r="CPI15" s="620"/>
      <c r="CPJ15" s="620"/>
      <c r="CPK15" s="620"/>
      <c r="CPL15" s="620"/>
      <c r="CPM15" s="620"/>
      <c r="CPN15" s="620"/>
      <c r="CPO15" s="620"/>
      <c r="CPP15" s="620"/>
      <c r="CPQ15" s="620"/>
      <c r="CPR15" s="620"/>
      <c r="CPS15" s="620"/>
      <c r="CPT15" s="620"/>
      <c r="CPU15" s="620"/>
      <c r="CPV15" s="620"/>
      <c r="CPW15" s="620"/>
      <c r="CPX15" s="620"/>
      <c r="CPY15" s="620"/>
      <c r="CPZ15" s="620"/>
      <c r="CQA15" s="620"/>
      <c r="CQB15" s="620"/>
      <c r="CQC15" s="620"/>
      <c r="CQD15" s="620"/>
      <c r="CQE15" s="620"/>
      <c r="CQF15" s="620"/>
      <c r="CQG15" s="620"/>
      <c r="CQH15" s="620"/>
      <c r="CQI15" s="620"/>
      <c r="CQJ15" s="620"/>
      <c r="CQK15" s="620"/>
      <c r="CQL15" s="620"/>
      <c r="CQM15" s="620"/>
      <c r="CQN15" s="620"/>
      <c r="CQO15" s="620"/>
      <c r="CQP15" s="620"/>
      <c r="CQQ15" s="620"/>
      <c r="CQR15" s="620"/>
      <c r="CQS15" s="620"/>
      <c r="CQT15" s="620"/>
      <c r="CQU15" s="620"/>
      <c r="CQV15" s="620"/>
      <c r="CQW15" s="620"/>
      <c r="CQX15" s="620"/>
      <c r="CQY15" s="620"/>
      <c r="CQZ15" s="620"/>
      <c r="CRA15" s="620"/>
      <c r="CRB15" s="620"/>
      <c r="CRC15" s="620"/>
      <c r="CRD15" s="620"/>
      <c r="CRE15" s="620"/>
      <c r="CRF15" s="620"/>
      <c r="CRG15" s="620"/>
      <c r="CRH15" s="620"/>
      <c r="CRI15" s="620"/>
      <c r="CRJ15" s="620"/>
      <c r="CRK15" s="620"/>
      <c r="CRL15" s="620"/>
      <c r="CRM15" s="620"/>
      <c r="CRN15" s="620"/>
      <c r="CRO15" s="620"/>
      <c r="CRP15" s="620"/>
      <c r="CRQ15" s="620"/>
      <c r="CRR15" s="620"/>
      <c r="CRS15" s="620"/>
      <c r="CRT15" s="620"/>
      <c r="CRU15" s="620"/>
      <c r="CRV15" s="620"/>
      <c r="CRW15" s="620"/>
      <c r="CRX15" s="620"/>
      <c r="CRY15" s="620"/>
      <c r="CRZ15" s="620"/>
      <c r="CSA15" s="620"/>
      <c r="CSB15" s="620"/>
      <c r="CSC15" s="620"/>
      <c r="CSD15" s="620"/>
      <c r="CSE15" s="620"/>
      <c r="CSF15" s="620"/>
      <c r="CSG15" s="620"/>
      <c r="CSH15" s="620"/>
      <c r="CSI15" s="620"/>
      <c r="CSJ15" s="620"/>
      <c r="CSK15" s="620"/>
      <c r="CSL15" s="620"/>
      <c r="CSM15" s="620"/>
      <c r="CSN15" s="620"/>
      <c r="CSO15" s="620"/>
      <c r="CSP15" s="620"/>
      <c r="CSQ15" s="620"/>
      <c r="CSR15" s="620"/>
      <c r="CSS15" s="620"/>
      <c r="CST15" s="620"/>
      <c r="CSU15" s="620"/>
      <c r="CSV15" s="620"/>
      <c r="CSW15" s="620"/>
      <c r="CSX15" s="620"/>
      <c r="CSY15" s="620"/>
      <c r="CSZ15" s="620"/>
      <c r="CTA15" s="620"/>
      <c r="CTB15" s="620"/>
      <c r="CTC15" s="620"/>
      <c r="CTD15" s="620"/>
      <c r="CTE15" s="620"/>
      <c r="CTF15" s="620"/>
      <c r="CTG15" s="620"/>
      <c r="CTH15" s="620"/>
      <c r="CTI15" s="620"/>
      <c r="CTJ15" s="620"/>
      <c r="CTK15" s="620"/>
      <c r="CTL15" s="620"/>
      <c r="CTM15" s="620"/>
      <c r="CTN15" s="620"/>
      <c r="CTO15" s="620"/>
      <c r="CTP15" s="620"/>
      <c r="CTQ15" s="620"/>
      <c r="CTR15" s="620"/>
      <c r="CTS15" s="620"/>
      <c r="CTT15" s="620"/>
      <c r="CTU15" s="620"/>
      <c r="CTV15" s="620"/>
      <c r="CTW15" s="620"/>
      <c r="CTX15" s="620"/>
      <c r="CTY15" s="620"/>
      <c r="CTZ15" s="620"/>
      <c r="CUA15" s="620"/>
      <c r="CUB15" s="620"/>
      <c r="CUC15" s="620"/>
      <c r="CUD15" s="620"/>
      <c r="CUE15" s="620"/>
      <c r="CUF15" s="620"/>
      <c r="CUG15" s="620"/>
      <c r="CUH15" s="620"/>
      <c r="CUI15" s="620"/>
      <c r="CUJ15" s="620"/>
      <c r="CUK15" s="620"/>
      <c r="CUL15" s="620"/>
      <c r="CUM15" s="620"/>
      <c r="CUN15" s="620"/>
      <c r="CUO15" s="620"/>
      <c r="CUP15" s="620"/>
      <c r="CUQ15" s="620"/>
      <c r="CUR15" s="620"/>
      <c r="CUS15" s="620"/>
      <c r="CUT15" s="620"/>
      <c r="CUU15" s="620"/>
      <c r="CUV15" s="620"/>
      <c r="CUW15" s="620"/>
      <c r="CUX15" s="620"/>
      <c r="CUY15" s="620"/>
      <c r="CUZ15" s="620"/>
      <c r="CVA15" s="620"/>
      <c r="CVB15" s="620"/>
      <c r="CVC15" s="620"/>
      <c r="CVD15" s="620"/>
      <c r="CVE15" s="620"/>
      <c r="CVF15" s="620"/>
      <c r="CVG15" s="620"/>
      <c r="CVH15" s="620"/>
      <c r="CVI15" s="620"/>
      <c r="CVJ15" s="620"/>
      <c r="CVK15" s="620"/>
      <c r="CVL15" s="620"/>
      <c r="CVM15" s="620"/>
      <c r="CVN15" s="620"/>
      <c r="CVO15" s="620"/>
      <c r="CVP15" s="620"/>
      <c r="CVQ15" s="620"/>
      <c r="CVR15" s="620"/>
      <c r="CVS15" s="620"/>
      <c r="CVT15" s="620"/>
      <c r="CVU15" s="620"/>
      <c r="CVV15" s="620"/>
      <c r="CVW15" s="620"/>
      <c r="CVX15" s="620"/>
      <c r="CVY15" s="620"/>
      <c r="CVZ15" s="620"/>
      <c r="CWA15" s="620"/>
      <c r="CWB15" s="620"/>
      <c r="CWC15" s="620"/>
      <c r="CWD15" s="620"/>
      <c r="CWE15" s="620"/>
      <c r="CWF15" s="620"/>
      <c r="CWG15" s="620"/>
      <c r="CWH15" s="620"/>
      <c r="CWI15" s="620"/>
      <c r="CWJ15" s="620"/>
      <c r="CWK15" s="620"/>
      <c r="CWL15" s="620"/>
      <c r="CWM15" s="620"/>
      <c r="CWN15" s="620"/>
      <c r="CWO15" s="620"/>
      <c r="CWP15" s="620"/>
      <c r="CWQ15" s="620"/>
      <c r="CWR15" s="620"/>
      <c r="CWS15" s="620"/>
      <c r="CWT15" s="620"/>
      <c r="CWU15" s="620"/>
      <c r="CWV15" s="620"/>
      <c r="CWW15" s="620"/>
      <c r="CWX15" s="620"/>
      <c r="CWY15" s="620"/>
      <c r="CWZ15" s="620"/>
      <c r="CXA15" s="620"/>
      <c r="CXB15" s="620"/>
      <c r="CXC15" s="620"/>
      <c r="CXD15" s="620"/>
      <c r="CXE15" s="620"/>
      <c r="CXF15" s="620"/>
      <c r="CXG15" s="620"/>
      <c r="CXH15" s="620"/>
      <c r="CXI15" s="620"/>
      <c r="CXJ15" s="620"/>
      <c r="CXK15" s="620"/>
      <c r="CXL15" s="620"/>
      <c r="CXM15" s="620"/>
      <c r="CXN15" s="620"/>
      <c r="CXO15" s="620"/>
      <c r="CXP15" s="620"/>
      <c r="CXQ15" s="620"/>
      <c r="CXR15" s="620"/>
      <c r="CXS15" s="620"/>
      <c r="CXT15" s="620"/>
      <c r="CXU15" s="620"/>
      <c r="CXV15" s="620"/>
      <c r="CXW15" s="620"/>
      <c r="CXX15" s="620"/>
      <c r="CXY15" s="620"/>
      <c r="CXZ15" s="620"/>
      <c r="CYA15" s="620"/>
      <c r="CYB15" s="620"/>
      <c r="CYC15" s="620"/>
      <c r="CYD15" s="620"/>
      <c r="CYE15" s="620"/>
      <c r="CYF15" s="620"/>
      <c r="CYG15" s="620"/>
      <c r="CYH15" s="620"/>
      <c r="CYI15" s="620"/>
      <c r="CYJ15" s="620"/>
      <c r="CYK15" s="620"/>
      <c r="CYL15" s="620"/>
      <c r="CYM15" s="620"/>
      <c r="CYN15" s="620"/>
      <c r="CYO15" s="620"/>
      <c r="CYP15" s="620"/>
      <c r="CYQ15" s="620"/>
      <c r="CYR15" s="620"/>
      <c r="CYS15" s="620"/>
      <c r="CYT15" s="620"/>
      <c r="CYU15" s="620"/>
      <c r="CYV15" s="620"/>
      <c r="CYW15" s="620"/>
      <c r="CYX15" s="620"/>
      <c r="CYY15" s="620"/>
      <c r="CYZ15" s="620"/>
      <c r="CZA15" s="620"/>
      <c r="CZB15" s="620"/>
      <c r="CZC15" s="620"/>
      <c r="CZD15" s="620"/>
      <c r="CZE15" s="620"/>
      <c r="CZF15" s="620"/>
      <c r="CZG15" s="620"/>
      <c r="CZH15" s="620"/>
      <c r="CZI15" s="620"/>
      <c r="CZJ15" s="620"/>
      <c r="CZK15" s="620"/>
      <c r="CZL15" s="620"/>
      <c r="CZM15" s="620"/>
      <c r="CZN15" s="620"/>
      <c r="CZO15" s="620"/>
      <c r="CZP15" s="620"/>
      <c r="CZQ15" s="620"/>
      <c r="CZR15" s="620"/>
      <c r="CZS15" s="620"/>
      <c r="CZT15" s="620"/>
      <c r="CZU15" s="620"/>
      <c r="CZV15" s="620"/>
      <c r="CZW15" s="620"/>
      <c r="CZX15" s="620"/>
      <c r="CZY15" s="620"/>
      <c r="CZZ15" s="620"/>
      <c r="DAA15" s="620"/>
      <c r="DAB15" s="620"/>
      <c r="DAC15" s="620"/>
      <c r="DAD15" s="620"/>
      <c r="DAE15" s="620"/>
      <c r="DAF15" s="620"/>
      <c r="DAG15" s="620"/>
      <c r="DAH15" s="620"/>
      <c r="DAI15" s="620"/>
      <c r="DAJ15" s="620"/>
      <c r="DAK15" s="620"/>
      <c r="DAL15" s="620"/>
      <c r="DAM15" s="620"/>
      <c r="DAN15" s="620"/>
      <c r="DAO15" s="620"/>
      <c r="DAP15" s="620"/>
      <c r="DAQ15" s="620"/>
      <c r="DAR15" s="620"/>
      <c r="DAS15" s="620"/>
      <c r="DAT15" s="620"/>
      <c r="DAU15" s="620"/>
      <c r="DAV15" s="620"/>
      <c r="DAW15" s="620"/>
      <c r="DAX15" s="620"/>
      <c r="DAY15" s="620"/>
      <c r="DAZ15" s="620"/>
      <c r="DBA15" s="620"/>
      <c r="DBB15" s="620"/>
      <c r="DBC15" s="620"/>
      <c r="DBD15" s="620"/>
      <c r="DBE15" s="620"/>
      <c r="DBF15" s="620"/>
      <c r="DBG15" s="620"/>
      <c r="DBH15" s="620"/>
      <c r="DBI15" s="620"/>
      <c r="DBJ15" s="620"/>
      <c r="DBK15" s="620"/>
      <c r="DBL15" s="620"/>
      <c r="DBM15" s="620"/>
      <c r="DBN15" s="620"/>
      <c r="DBO15" s="620"/>
      <c r="DBP15" s="620"/>
      <c r="DBQ15" s="620"/>
      <c r="DBR15" s="620"/>
      <c r="DBS15" s="620"/>
      <c r="DBT15" s="620"/>
      <c r="DBU15" s="620"/>
      <c r="DBV15" s="620"/>
      <c r="DBW15" s="620"/>
      <c r="DBX15" s="620"/>
      <c r="DBY15" s="620"/>
      <c r="DBZ15" s="620"/>
      <c r="DCA15" s="620"/>
      <c r="DCB15" s="620"/>
      <c r="DCC15" s="620"/>
      <c r="DCD15" s="620"/>
      <c r="DCE15" s="620"/>
      <c r="DCF15" s="620"/>
      <c r="DCG15" s="620"/>
      <c r="DCH15" s="620"/>
      <c r="DCI15" s="620"/>
      <c r="DCJ15" s="620"/>
      <c r="DCK15" s="620"/>
      <c r="DCL15" s="620"/>
      <c r="DCM15" s="620"/>
      <c r="DCN15" s="620"/>
      <c r="DCO15" s="620"/>
      <c r="DCP15" s="620"/>
      <c r="DCQ15" s="620"/>
      <c r="DCR15" s="620"/>
      <c r="DCS15" s="620"/>
      <c r="DCT15" s="620"/>
      <c r="DCU15" s="620"/>
      <c r="DCV15" s="620"/>
      <c r="DCW15" s="620"/>
      <c r="DCX15" s="620"/>
      <c r="DCY15" s="620"/>
      <c r="DCZ15" s="620"/>
      <c r="DDA15" s="620"/>
      <c r="DDB15" s="620"/>
      <c r="DDC15" s="620"/>
      <c r="DDD15" s="620"/>
      <c r="DDE15" s="620"/>
      <c r="DDF15" s="620"/>
      <c r="DDG15" s="620"/>
      <c r="DDH15" s="620"/>
      <c r="DDI15" s="620"/>
      <c r="DDJ15" s="620"/>
      <c r="DDK15" s="620"/>
      <c r="DDL15" s="620"/>
      <c r="DDM15" s="620"/>
      <c r="DDN15" s="620"/>
      <c r="DDO15" s="620"/>
      <c r="DDP15" s="620"/>
      <c r="DDQ15" s="620"/>
      <c r="DDR15" s="620"/>
      <c r="DDS15" s="620"/>
      <c r="DDT15" s="620"/>
      <c r="DDU15" s="620"/>
      <c r="DDV15" s="620"/>
      <c r="DDW15" s="620"/>
      <c r="DDX15" s="620"/>
      <c r="DDY15" s="620"/>
      <c r="DDZ15" s="620"/>
      <c r="DEA15" s="620"/>
      <c r="DEB15" s="620"/>
      <c r="DEC15" s="620"/>
      <c r="DED15" s="620"/>
      <c r="DEE15" s="620"/>
      <c r="DEF15" s="620"/>
      <c r="DEG15" s="620"/>
      <c r="DEH15" s="620"/>
      <c r="DEI15" s="620"/>
      <c r="DEJ15" s="620"/>
      <c r="DEK15" s="620"/>
      <c r="DEL15" s="620"/>
      <c r="DEM15" s="620"/>
      <c r="DEN15" s="620"/>
      <c r="DEO15" s="620"/>
      <c r="DEP15" s="620"/>
      <c r="DEQ15" s="620"/>
      <c r="DER15" s="620"/>
      <c r="DES15" s="620"/>
      <c r="DET15" s="620"/>
      <c r="DEU15" s="620"/>
      <c r="DEV15" s="620"/>
      <c r="DEW15" s="620"/>
      <c r="DEX15" s="620"/>
      <c r="DEY15" s="620"/>
      <c r="DEZ15" s="620"/>
      <c r="DFA15" s="620"/>
      <c r="DFB15" s="620"/>
      <c r="DFC15" s="620"/>
      <c r="DFD15" s="620"/>
      <c r="DFE15" s="620"/>
      <c r="DFF15" s="620"/>
      <c r="DFG15" s="620"/>
      <c r="DFH15" s="620"/>
      <c r="DFI15" s="620"/>
      <c r="DFJ15" s="620"/>
      <c r="DFK15" s="620"/>
      <c r="DFL15" s="620"/>
      <c r="DFM15" s="620"/>
      <c r="DFN15" s="620"/>
      <c r="DFO15" s="620"/>
      <c r="DFP15" s="620"/>
      <c r="DFQ15" s="620"/>
      <c r="DFR15" s="620"/>
      <c r="DFS15" s="620"/>
      <c r="DFT15" s="620"/>
      <c r="DFU15" s="620"/>
      <c r="DFV15" s="620"/>
      <c r="DFW15" s="620"/>
      <c r="DFX15" s="620"/>
      <c r="DFY15" s="620"/>
      <c r="DFZ15" s="620"/>
      <c r="DGA15" s="620"/>
      <c r="DGB15" s="620"/>
      <c r="DGC15" s="620"/>
      <c r="DGD15" s="620"/>
      <c r="DGE15" s="620"/>
      <c r="DGF15" s="620"/>
      <c r="DGG15" s="620"/>
      <c r="DGH15" s="620"/>
      <c r="DGI15" s="620"/>
      <c r="DGJ15" s="620"/>
      <c r="DGK15" s="620"/>
      <c r="DGL15" s="620"/>
      <c r="DGM15" s="620"/>
      <c r="DGN15" s="620"/>
      <c r="DGO15" s="620"/>
      <c r="DGP15" s="620"/>
      <c r="DGQ15" s="620"/>
      <c r="DGR15" s="620"/>
      <c r="DGS15" s="620"/>
      <c r="DGT15" s="620"/>
      <c r="DGU15" s="620"/>
      <c r="DGV15" s="620"/>
      <c r="DGW15" s="620"/>
      <c r="DGX15" s="620"/>
      <c r="DGY15" s="620"/>
      <c r="DGZ15" s="620"/>
      <c r="DHA15" s="620"/>
      <c r="DHB15" s="620"/>
      <c r="DHC15" s="620"/>
      <c r="DHD15" s="620"/>
      <c r="DHE15" s="620"/>
      <c r="DHF15" s="620"/>
      <c r="DHG15" s="620"/>
      <c r="DHH15" s="620"/>
      <c r="DHI15" s="620"/>
      <c r="DHJ15" s="620"/>
      <c r="DHK15" s="620"/>
      <c r="DHL15" s="620"/>
      <c r="DHM15" s="620"/>
      <c r="DHN15" s="620"/>
      <c r="DHO15" s="620"/>
      <c r="DHP15" s="620"/>
      <c r="DHQ15" s="620"/>
      <c r="DHR15" s="620"/>
      <c r="DHS15" s="620"/>
      <c r="DHT15" s="620"/>
      <c r="DHU15" s="620"/>
      <c r="DHV15" s="620"/>
      <c r="DHW15" s="620"/>
      <c r="DHX15" s="620"/>
      <c r="DHY15" s="620"/>
      <c r="DHZ15" s="620"/>
      <c r="DIA15" s="620"/>
      <c r="DIB15" s="620"/>
      <c r="DIC15" s="620"/>
      <c r="DID15" s="620"/>
      <c r="DIE15" s="620"/>
      <c r="DIF15" s="620"/>
      <c r="DIG15" s="620"/>
      <c r="DIH15" s="620"/>
      <c r="DII15" s="620"/>
      <c r="DIJ15" s="620"/>
      <c r="DIK15" s="620"/>
      <c r="DIL15" s="620"/>
      <c r="DIM15" s="620"/>
      <c r="DIN15" s="620"/>
      <c r="DIO15" s="620"/>
      <c r="DIP15" s="620"/>
      <c r="DIQ15" s="620"/>
      <c r="DIR15" s="620"/>
      <c r="DIS15" s="620"/>
      <c r="DIT15" s="620"/>
      <c r="DIU15" s="620"/>
      <c r="DIV15" s="620"/>
      <c r="DIW15" s="620"/>
      <c r="DIX15" s="620"/>
      <c r="DIY15" s="620"/>
      <c r="DIZ15" s="620"/>
      <c r="DJA15" s="620"/>
      <c r="DJB15" s="620"/>
      <c r="DJC15" s="620"/>
      <c r="DJD15" s="620"/>
      <c r="DJE15" s="620"/>
      <c r="DJF15" s="620"/>
      <c r="DJG15" s="620"/>
      <c r="DJH15" s="620"/>
      <c r="DJI15" s="620"/>
      <c r="DJJ15" s="620"/>
      <c r="DJK15" s="620"/>
      <c r="DJL15" s="620"/>
      <c r="DJM15" s="620"/>
      <c r="DJN15" s="620"/>
      <c r="DJO15" s="620"/>
      <c r="DJP15" s="620"/>
      <c r="DJQ15" s="620"/>
      <c r="DJR15" s="620"/>
      <c r="DJS15" s="620"/>
      <c r="DJT15" s="620"/>
      <c r="DJU15" s="620"/>
      <c r="DJV15" s="620"/>
      <c r="DJW15" s="620"/>
      <c r="DJX15" s="620"/>
      <c r="DJY15" s="620"/>
      <c r="DJZ15" s="620"/>
      <c r="DKA15" s="620"/>
      <c r="DKB15" s="620"/>
      <c r="DKC15" s="620"/>
      <c r="DKD15" s="620"/>
      <c r="DKE15" s="620"/>
      <c r="DKF15" s="620"/>
      <c r="DKG15" s="620"/>
      <c r="DKH15" s="620"/>
      <c r="DKI15" s="620"/>
      <c r="DKJ15" s="620"/>
      <c r="DKK15" s="620"/>
      <c r="DKL15" s="620"/>
      <c r="DKM15" s="620"/>
      <c r="DKN15" s="620"/>
      <c r="DKO15" s="620"/>
      <c r="DKP15" s="620"/>
      <c r="DKQ15" s="620"/>
      <c r="DKR15" s="620"/>
      <c r="DKS15" s="620"/>
      <c r="DKT15" s="620"/>
      <c r="DKU15" s="620"/>
      <c r="DKV15" s="620"/>
      <c r="DKW15" s="620"/>
      <c r="DKX15" s="620"/>
      <c r="DKY15" s="620"/>
      <c r="DKZ15" s="620"/>
      <c r="DLA15" s="620"/>
      <c r="DLB15" s="620"/>
      <c r="DLC15" s="620"/>
      <c r="DLD15" s="620"/>
      <c r="DLE15" s="620"/>
      <c r="DLF15" s="620"/>
      <c r="DLG15" s="620"/>
      <c r="DLH15" s="620"/>
      <c r="DLI15" s="620"/>
      <c r="DLJ15" s="620"/>
      <c r="DLK15" s="620"/>
      <c r="DLL15" s="620"/>
      <c r="DLM15" s="620"/>
      <c r="DLN15" s="620"/>
      <c r="DLO15" s="620"/>
      <c r="DLP15" s="620"/>
      <c r="DLQ15" s="620"/>
      <c r="DLR15" s="620"/>
      <c r="DLS15" s="620"/>
      <c r="DLT15" s="620"/>
      <c r="DLU15" s="620"/>
      <c r="DLV15" s="620"/>
      <c r="DLW15" s="620"/>
      <c r="DLX15" s="620"/>
      <c r="DLY15" s="620"/>
      <c r="DLZ15" s="620"/>
      <c r="DMA15" s="620"/>
      <c r="DMB15" s="620"/>
      <c r="DMC15" s="620"/>
      <c r="DMD15" s="620"/>
      <c r="DME15" s="620"/>
      <c r="DMF15" s="620"/>
      <c r="DMG15" s="620"/>
      <c r="DMH15" s="620"/>
      <c r="DMI15" s="620"/>
      <c r="DMJ15" s="620"/>
      <c r="DMK15" s="620"/>
      <c r="DML15" s="620"/>
      <c r="DMM15" s="620"/>
      <c r="DMN15" s="620"/>
      <c r="DMO15" s="620"/>
      <c r="DMP15" s="620"/>
      <c r="DMQ15" s="620"/>
      <c r="DMR15" s="620"/>
      <c r="DMS15" s="620"/>
      <c r="DMT15" s="620"/>
      <c r="DMU15" s="620"/>
      <c r="DMV15" s="620"/>
      <c r="DMW15" s="620"/>
      <c r="DMX15" s="620"/>
      <c r="DMY15" s="620"/>
      <c r="DMZ15" s="620"/>
      <c r="DNA15" s="620"/>
      <c r="DNB15" s="620"/>
      <c r="DNC15" s="620"/>
      <c r="DND15" s="620"/>
      <c r="DNE15" s="620"/>
      <c r="DNF15" s="620"/>
      <c r="DNG15" s="620"/>
      <c r="DNH15" s="620"/>
      <c r="DNI15" s="620"/>
      <c r="DNJ15" s="620"/>
      <c r="DNK15" s="620"/>
      <c r="DNL15" s="620"/>
      <c r="DNM15" s="620"/>
      <c r="DNN15" s="620"/>
      <c r="DNO15" s="620"/>
      <c r="DNP15" s="620"/>
      <c r="DNQ15" s="620"/>
      <c r="DNR15" s="620"/>
      <c r="DNS15" s="620"/>
      <c r="DNT15" s="620"/>
      <c r="DNU15" s="620"/>
      <c r="DNV15" s="620"/>
      <c r="DNW15" s="620"/>
      <c r="DNX15" s="620"/>
      <c r="DNY15" s="620"/>
      <c r="DNZ15" s="620"/>
      <c r="DOA15" s="620"/>
      <c r="DOB15" s="620"/>
      <c r="DOC15" s="620"/>
      <c r="DOD15" s="620"/>
      <c r="DOE15" s="620"/>
      <c r="DOF15" s="620"/>
      <c r="DOG15" s="620"/>
      <c r="DOH15" s="620"/>
      <c r="DOI15" s="620"/>
      <c r="DOJ15" s="620"/>
      <c r="DOK15" s="620"/>
      <c r="DOL15" s="620"/>
      <c r="DOM15" s="620"/>
      <c r="DON15" s="620"/>
      <c r="DOO15" s="620"/>
      <c r="DOP15" s="620"/>
      <c r="DOQ15" s="620"/>
      <c r="DOR15" s="620"/>
      <c r="DOS15" s="620"/>
      <c r="DOT15" s="620"/>
      <c r="DOU15" s="620"/>
      <c r="DOV15" s="620"/>
      <c r="DOW15" s="620"/>
      <c r="DOX15" s="620"/>
      <c r="DOY15" s="620"/>
      <c r="DOZ15" s="620"/>
      <c r="DPA15" s="620"/>
      <c r="DPB15" s="620"/>
      <c r="DPC15" s="620"/>
      <c r="DPD15" s="620"/>
      <c r="DPE15" s="620"/>
      <c r="DPF15" s="620"/>
      <c r="DPG15" s="620"/>
      <c r="DPH15" s="620"/>
      <c r="DPI15" s="620"/>
      <c r="DPJ15" s="620"/>
      <c r="DPK15" s="620"/>
      <c r="DPL15" s="620"/>
      <c r="DPM15" s="620"/>
      <c r="DPN15" s="620"/>
      <c r="DPO15" s="620"/>
      <c r="DPP15" s="620"/>
      <c r="DPQ15" s="620"/>
      <c r="DPR15" s="620"/>
      <c r="DPS15" s="620"/>
      <c r="DPT15" s="620"/>
      <c r="DPU15" s="620"/>
      <c r="DPV15" s="620"/>
      <c r="DPW15" s="620"/>
      <c r="DPX15" s="620"/>
      <c r="DPY15" s="620"/>
      <c r="DPZ15" s="620"/>
      <c r="DQA15" s="620"/>
      <c r="DQB15" s="620"/>
      <c r="DQC15" s="620"/>
      <c r="DQD15" s="620"/>
      <c r="DQE15" s="620"/>
      <c r="DQF15" s="620"/>
      <c r="DQG15" s="620"/>
      <c r="DQH15" s="620"/>
      <c r="DQI15" s="620"/>
      <c r="DQJ15" s="620"/>
      <c r="DQK15" s="620"/>
      <c r="DQL15" s="620"/>
      <c r="DQM15" s="620"/>
      <c r="DQN15" s="620"/>
      <c r="DQO15" s="620"/>
      <c r="DQP15" s="620"/>
      <c r="DQQ15" s="620"/>
      <c r="DQR15" s="620"/>
      <c r="DQS15" s="620"/>
      <c r="DQT15" s="620"/>
      <c r="DQU15" s="620"/>
      <c r="DQV15" s="620"/>
      <c r="DQW15" s="620"/>
      <c r="DQX15" s="620"/>
      <c r="DQY15" s="620"/>
      <c r="DQZ15" s="620"/>
      <c r="DRA15" s="620"/>
      <c r="DRB15" s="620"/>
      <c r="DRC15" s="620"/>
      <c r="DRD15" s="620"/>
      <c r="DRE15" s="620"/>
      <c r="DRF15" s="620"/>
      <c r="DRG15" s="620"/>
      <c r="DRH15" s="620"/>
      <c r="DRI15" s="620"/>
      <c r="DRJ15" s="620"/>
      <c r="DRK15" s="620"/>
      <c r="DRL15" s="620"/>
      <c r="DRM15" s="620"/>
      <c r="DRN15" s="620"/>
      <c r="DRO15" s="620"/>
      <c r="DRP15" s="620"/>
      <c r="DRQ15" s="620"/>
      <c r="DRR15" s="620"/>
      <c r="DRS15" s="620"/>
      <c r="DRT15" s="620"/>
      <c r="DRU15" s="620"/>
      <c r="DRV15" s="620"/>
      <c r="DRW15" s="620"/>
      <c r="DRX15" s="620"/>
      <c r="DRY15" s="620"/>
      <c r="DRZ15" s="620"/>
      <c r="DSA15" s="620"/>
      <c r="DSB15" s="620"/>
      <c r="DSC15" s="620"/>
      <c r="DSD15" s="620"/>
      <c r="DSE15" s="620"/>
      <c r="DSF15" s="620"/>
      <c r="DSG15" s="620"/>
      <c r="DSH15" s="620"/>
      <c r="DSI15" s="620"/>
      <c r="DSJ15" s="620"/>
      <c r="DSK15" s="620"/>
      <c r="DSL15" s="620"/>
      <c r="DSM15" s="620"/>
      <c r="DSN15" s="620"/>
      <c r="DSO15" s="620"/>
      <c r="DSP15" s="620"/>
      <c r="DSQ15" s="620"/>
      <c r="DSR15" s="620"/>
      <c r="DSS15" s="620"/>
      <c r="DST15" s="620"/>
      <c r="DSU15" s="620"/>
      <c r="DSV15" s="620"/>
      <c r="DSW15" s="620"/>
      <c r="DSX15" s="620"/>
      <c r="DSY15" s="620"/>
      <c r="DSZ15" s="620"/>
      <c r="DTA15" s="620"/>
      <c r="DTB15" s="620"/>
      <c r="DTC15" s="620"/>
      <c r="DTD15" s="620"/>
      <c r="DTE15" s="620"/>
      <c r="DTF15" s="620"/>
      <c r="DTG15" s="620"/>
      <c r="DTH15" s="620"/>
      <c r="DTI15" s="620"/>
      <c r="DTJ15" s="620"/>
      <c r="DTK15" s="620"/>
      <c r="DTL15" s="620"/>
      <c r="DTM15" s="620"/>
      <c r="DTN15" s="620"/>
      <c r="DTO15" s="620"/>
      <c r="DTP15" s="620"/>
      <c r="DTQ15" s="620"/>
      <c r="DTR15" s="620"/>
      <c r="DTS15" s="620"/>
      <c r="DTT15" s="620"/>
      <c r="DTU15" s="620"/>
      <c r="DTV15" s="620"/>
      <c r="DTW15" s="620"/>
      <c r="DTX15" s="620"/>
      <c r="DTY15" s="620"/>
      <c r="DTZ15" s="620"/>
      <c r="DUA15" s="620"/>
      <c r="DUB15" s="620"/>
      <c r="DUC15" s="620"/>
      <c r="DUD15" s="620"/>
      <c r="DUE15" s="620"/>
      <c r="DUF15" s="620"/>
      <c r="DUG15" s="620"/>
      <c r="DUH15" s="620"/>
      <c r="DUI15" s="620"/>
      <c r="DUJ15" s="620"/>
      <c r="DUK15" s="620"/>
      <c r="DUL15" s="620"/>
      <c r="DUM15" s="620"/>
      <c r="DUN15" s="620"/>
      <c r="DUO15" s="620"/>
      <c r="DUP15" s="620"/>
      <c r="DUQ15" s="620"/>
      <c r="DUR15" s="620"/>
      <c r="DUS15" s="620"/>
      <c r="DUT15" s="620"/>
      <c r="DUU15" s="620"/>
      <c r="DUV15" s="620"/>
      <c r="DUW15" s="620"/>
      <c r="DUX15" s="620"/>
      <c r="DUY15" s="620"/>
      <c r="DUZ15" s="620"/>
      <c r="DVA15" s="620"/>
      <c r="DVB15" s="620"/>
      <c r="DVC15" s="620"/>
      <c r="DVD15" s="620"/>
      <c r="DVE15" s="620"/>
      <c r="DVF15" s="620"/>
      <c r="DVG15" s="620"/>
      <c r="DVH15" s="620"/>
      <c r="DVI15" s="620"/>
      <c r="DVJ15" s="620"/>
      <c r="DVK15" s="620"/>
      <c r="DVL15" s="620"/>
      <c r="DVM15" s="620"/>
      <c r="DVN15" s="620"/>
      <c r="DVO15" s="620"/>
      <c r="DVP15" s="620"/>
      <c r="DVQ15" s="620"/>
      <c r="DVR15" s="620"/>
      <c r="DVS15" s="620"/>
      <c r="DVT15" s="620"/>
      <c r="DVU15" s="620"/>
      <c r="DVV15" s="620"/>
      <c r="DVW15" s="620"/>
      <c r="DVX15" s="620"/>
      <c r="DVY15" s="620"/>
      <c r="DVZ15" s="620"/>
      <c r="DWA15" s="620"/>
      <c r="DWB15" s="620"/>
      <c r="DWC15" s="620"/>
      <c r="DWD15" s="620"/>
      <c r="DWE15" s="620"/>
      <c r="DWF15" s="620"/>
      <c r="DWG15" s="620"/>
      <c r="DWH15" s="620"/>
      <c r="DWI15" s="620"/>
      <c r="DWJ15" s="620"/>
      <c r="DWK15" s="620"/>
      <c r="DWL15" s="620"/>
      <c r="DWM15" s="620"/>
      <c r="DWN15" s="620"/>
      <c r="DWO15" s="620"/>
      <c r="DWP15" s="620"/>
      <c r="DWQ15" s="620"/>
      <c r="DWR15" s="620"/>
      <c r="DWS15" s="620"/>
      <c r="DWT15" s="620"/>
      <c r="DWU15" s="620"/>
      <c r="DWV15" s="620"/>
      <c r="DWW15" s="620"/>
      <c r="DWX15" s="620"/>
      <c r="DWY15" s="620"/>
      <c r="DWZ15" s="620"/>
      <c r="DXA15" s="620"/>
      <c r="DXB15" s="620"/>
      <c r="DXC15" s="620"/>
      <c r="DXD15" s="620"/>
      <c r="DXE15" s="620"/>
      <c r="DXF15" s="620"/>
      <c r="DXG15" s="620"/>
      <c r="DXH15" s="620"/>
      <c r="DXI15" s="620"/>
      <c r="DXJ15" s="620"/>
      <c r="DXK15" s="620"/>
      <c r="DXL15" s="620"/>
      <c r="DXM15" s="620"/>
      <c r="DXN15" s="620"/>
      <c r="DXO15" s="620"/>
      <c r="DXP15" s="620"/>
      <c r="DXQ15" s="620"/>
      <c r="DXR15" s="620"/>
      <c r="DXS15" s="620"/>
      <c r="DXT15" s="620"/>
      <c r="DXU15" s="620"/>
      <c r="DXV15" s="620"/>
      <c r="DXW15" s="620"/>
      <c r="DXX15" s="620"/>
      <c r="DXY15" s="620"/>
      <c r="DXZ15" s="620"/>
      <c r="DYA15" s="620"/>
      <c r="DYB15" s="620"/>
      <c r="DYC15" s="620"/>
      <c r="DYD15" s="620"/>
      <c r="DYE15" s="620"/>
      <c r="DYF15" s="620"/>
      <c r="DYG15" s="620"/>
      <c r="DYH15" s="620"/>
      <c r="DYI15" s="620"/>
      <c r="DYJ15" s="620"/>
      <c r="DYK15" s="620"/>
      <c r="DYL15" s="620"/>
      <c r="DYM15" s="620"/>
      <c r="DYN15" s="620"/>
      <c r="DYO15" s="620"/>
      <c r="DYP15" s="620"/>
      <c r="DYQ15" s="620"/>
      <c r="DYR15" s="620"/>
      <c r="DYS15" s="620"/>
      <c r="DYT15" s="620"/>
      <c r="DYU15" s="620"/>
      <c r="DYV15" s="620"/>
      <c r="DYW15" s="620"/>
      <c r="DYX15" s="620"/>
      <c r="DYY15" s="620"/>
      <c r="DYZ15" s="620"/>
      <c r="DZA15" s="620"/>
      <c r="DZB15" s="620"/>
      <c r="DZC15" s="620"/>
      <c r="DZD15" s="620"/>
      <c r="DZE15" s="620"/>
      <c r="DZF15" s="620"/>
      <c r="DZG15" s="620"/>
      <c r="DZH15" s="620"/>
      <c r="DZI15" s="620"/>
      <c r="DZJ15" s="620"/>
      <c r="DZK15" s="620"/>
      <c r="DZL15" s="620"/>
      <c r="DZM15" s="620"/>
      <c r="DZN15" s="620"/>
      <c r="DZO15" s="620"/>
      <c r="DZP15" s="620"/>
      <c r="DZQ15" s="620"/>
      <c r="DZR15" s="620"/>
      <c r="DZS15" s="620"/>
      <c r="DZT15" s="620"/>
      <c r="DZU15" s="620"/>
      <c r="DZV15" s="620"/>
      <c r="DZW15" s="620"/>
      <c r="DZX15" s="620"/>
      <c r="DZY15" s="620"/>
      <c r="DZZ15" s="620"/>
      <c r="EAA15" s="620"/>
      <c r="EAB15" s="620"/>
      <c r="EAC15" s="620"/>
      <c r="EAD15" s="620"/>
      <c r="EAE15" s="620"/>
      <c r="EAF15" s="620"/>
      <c r="EAG15" s="620"/>
      <c r="EAH15" s="620"/>
      <c r="EAI15" s="620"/>
      <c r="EAJ15" s="620"/>
      <c r="EAK15" s="620"/>
      <c r="EAL15" s="620"/>
      <c r="EAM15" s="620"/>
      <c r="EAN15" s="620"/>
      <c r="EAO15" s="620"/>
      <c r="EAP15" s="620"/>
      <c r="EAQ15" s="620"/>
      <c r="EAR15" s="620"/>
      <c r="EAS15" s="620"/>
      <c r="EAT15" s="620"/>
      <c r="EAU15" s="620"/>
      <c r="EAV15" s="620"/>
      <c r="EAW15" s="620"/>
      <c r="EAX15" s="620"/>
      <c r="EAY15" s="620"/>
      <c r="EAZ15" s="620"/>
      <c r="EBA15" s="620"/>
      <c r="EBB15" s="620"/>
      <c r="EBC15" s="620"/>
      <c r="EBD15" s="620"/>
      <c r="EBE15" s="620"/>
      <c r="EBF15" s="620"/>
      <c r="EBG15" s="620"/>
      <c r="EBH15" s="620"/>
      <c r="EBI15" s="620"/>
      <c r="EBJ15" s="620"/>
      <c r="EBK15" s="620"/>
      <c r="EBL15" s="620"/>
      <c r="EBM15" s="620"/>
      <c r="EBN15" s="620"/>
      <c r="EBO15" s="620"/>
      <c r="EBP15" s="620"/>
      <c r="EBQ15" s="620"/>
      <c r="EBR15" s="620"/>
      <c r="EBS15" s="620"/>
      <c r="EBT15" s="620"/>
      <c r="EBU15" s="620"/>
      <c r="EBV15" s="620"/>
      <c r="EBW15" s="620"/>
      <c r="EBX15" s="620"/>
      <c r="EBY15" s="620"/>
      <c r="EBZ15" s="620"/>
      <c r="ECA15" s="620"/>
      <c r="ECB15" s="620"/>
      <c r="ECC15" s="620"/>
      <c r="ECD15" s="620"/>
      <c r="ECE15" s="620"/>
      <c r="ECF15" s="620"/>
      <c r="ECG15" s="620"/>
      <c r="ECH15" s="620"/>
      <c r="ECI15" s="620"/>
      <c r="ECJ15" s="620"/>
      <c r="ECK15" s="620"/>
      <c r="ECL15" s="620"/>
      <c r="ECM15" s="620"/>
      <c r="ECN15" s="620"/>
      <c r="ECO15" s="620"/>
      <c r="ECP15" s="620"/>
      <c r="ECQ15" s="620"/>
      <c r="ECR15" s="620"/>
      <c r="ECS15" s="620"/>
      <c r="ECT15" s="620"/>
      <c r="ECU15" s="620"/>
      <c r="ECV15" s="620"/>
      <c r="ECW15" s="620"/>
      <c r="ECX15" s="620"/>
      <c r="ECY15" s="620"/>
      <c r="ECZ15" s="620"/>
      <c r="EDA15" s="620"/>
      <c r="EDB15" s="620"/>
      <c r="EDC15" s="620"/>
      <c r="EDD15" s="620"/>
      <c r="EDE15" s="620"/>
      <c r="EDF15" s="620"/>
      <c r="EDG15" s="620"/>
      <c r="EDH15" s="620"/>
      <c r="EDI15" s="620"/>
      <c r="EDJ15" s="620"/>
      <c r="EDK15" s="620"/>
      <c r="EDL15" s="620"/>
      <c r="EDM15" s="620"/>
      <c r="EDN15" s="620"/>
      <c r="EDO15" s="620"/>
      <c r="EDP15" s="620"/>
      <c r="EDQ15" s="620"/>
      <c r="EDR15" s="620"/>
      <c r="EDS15" s="620"/>
      <c r="EDT15" s="620"/>
      <c r="EDU15" s="620"/>
      <c r="EDV15" s="620"/>
      <c r="EDW15" s="620"/>
      <c r="EDX15" s="620"/>
      <c r="EDY15" s="620"/>
      <c r="EDZ15" s="620"/>
      <c r="EEA15" s="620"/>
      <c r="EEB15" s="620"/>
      <c r="EEC15" s="620"/>
      <c r="EED15" s="620"/>
      <c r="EEE15" s="620"/>
      <c r="EEF15" s="620"/>
      <c r="EEG15" s="620"/>
      <c r="EEH15" s="620"/>
      <c r="EEI15" s="620"/>
      <c r="EEJ15" s="620"/>
      <c r="EEK15" s="620"/>
      <c r="EEL15" s="620"/>
      <c r="EEM15" s="620"/>
      <c r="EEN15" s="620"/>
      <c r="EEO15" s="620"/>
      <c r="EEP15" s="620"/>
      <c r="EEQ15" s="620"/>
      <c r="EER15" s="620"/>
      <c r="EES15" s="620"/>
      <c r="EET15" s="620"/>
      <c r="EEU15" s="620"/>
      <c r="EEV15" s="620"/>
      <c r="EEW15" s="620"/>
      <c r="EEX15" s="620"/>
      <c r="EEY15" s="620"/>
      <c r="EEZ15" s="620"/>
      <c r="EFA15" s="620"/>
      <c r="EFB15" s="620"/>
      <c r="EFC15" s="620"/>
      <c r="EFD15" s="620"/>
      <c r="EFE15" s="620"/>
      <c r="EFF15" s="620"/>
      <c r="EFG15" s="620"/>
      <c r="EFH15" s="620"/>
      <c r="EFI15" s="620"/>
      <c r="EFJ15" s="620"/>
      <c r="EFK15" s="620"/>
      <c r="EFL15" s="620"/>
      <c r="EFM15" s="620"/>
      <c r="EFN15" s="620"/>
      <c r="EFO15" s="620"/>
      <c r="EFP15" s="620"/>
      <c r="EFQ15" s="620"/>
      <c r="EFR15" s="620"/>
      <c r="EFS15" s="620"/>
      <c r="EFT15" s="620"/>
      <c r="EFU15" s="620"/>
      <c r="EFV15" s="620"/>
      <c r="EFW15" s="620"/>
      <c r="EFX15" s="620"/>
      <c r="EFY15" s="620"/>
      <c r="EFZ15" s="620"/>
      <c r="EGA15" s="620"/>
      <c r="EGB15" s="620"/>
      <c r="EGC15" s="620"/>
      <c r="EGD15" s="620"/>
      <c r="EGE15" s="620"/>
      <c r="EGF15" s="620"/>
      <c r="EGG15" s="620"/>
      <c r="EGH15" s="620"/>
      <c r="EGI15" s="620"/>
      <c r="EGJ15" s="620"/>
      <c r="EGK15" s="620"/>
      <c r="EGL15" s="620"/>
      <c r="EGM15" s="620"/>
      <c r="EGN15" s="620"/>
      <c r="EGO15" s="620"/>
      <c r="EGP15" s="620"/>
      <c r="EGQ15" s="620"/>
      <c r="EGR15" s="620"/>
      <c r="EGS15" s="620"/>
      <c r="EGT15" s="620"/>
      <c r="EGU15" s="620"/>
      <c r="EGV15" s="620"/>
      <c r="EGW15" s="620"/>
      <c r="EGX15" s="620"/>
      <c r="EGY15" s="620"/>
      <c r="EGZ15" s="620"/>
      <c r="EHA15" s="620"/>
      <c r="EHB15" s="620"/>
      <c r="EHC15" s="620"/>
      <c r="EHD15" s="620"/>
      <c r="EHE15" s="620"/>
      <c r="EHF15" s="620"/>
      <c r="EHG15" s="620"/>
      <c r="EHH15" s="620"/>
      <c r="EHI15" s="620"/>
      <c r="EHJ15" s="620"/>
      <c r="EHK15" s="620"/>
      <c r="EHL15" s="620"/>
      <c r="EHM15" s="620"/>
      <c r="EHN15" s="620"/>
      <c r="EHO15" s="620"/>
      <c r="EHP15" s="620"/>
      <c r="EHQ15" s="620"/>
      <c r="EHR15" s="620"/>
      <c r="EHS15" s="620"/>
      <c r="EHT15" s="620"/>
      <c r="EHU15" s="620"/>
      <c r="EHV15" s="620"/>
      <c r="EHW15" s="620"/>
      <c r="EHX15" s="620"/>
      <c r="EHY15" s="620"/>
      <c r="EHZ15" s="620"/>
      <c r="EIA15" s="620"/>
      <c r="EIB15" s="620"/>
      <c r="EIC15" s="620"/>
      <c r="EID15" s="620"/>
      <c r="EIE15" s="620"/>
      <c r="EIF15" s="620"/>
      <c r="EIG15" s="620"/>
      <c r="EIH15" s="620"/>
      <c r="EII15" s="620"/>
      <c r="EIJ15" s="620"/>
      <c r="EIK15" s="620"/>
      <c r="EIL15" s="620"/>
      <c r="EIM15" s="620"/>
      <c r="EIN15" s="620"/>
      <c r="EIO15" s="620"/>
      <c r="EIP15" s="620"/>
      <c r="EIQ15" s="620"/>
      <c r="EIR15" s="620"/>
      <c r="EIS15" s="620"/>
      <c r="EIT15" s="620"/>
      <c r="EIU15" s="620"/>
      <c r="EIV15" s="620"/>
      <c r="EIW15" s="620"/>
      <c r="EIX15" s="620"/>
      <c r="EIY15" s="620"/>
      <c r="EIZ15" s="620"/>
      <c r="EJA15" s="620"/>
      <c r="EJB15" s="620"/>
      <c r="EJC15" s="620"/>
      <c r="EJD15" s="620"/>
      <c r="EJE15" s="620"/>
      <c r="EJF15" s="620"/>
      <c r="EJG15" s="620"/>
      <c r="EJH15" s="620"/>
      <c r="EJI15" s="620"/>
      <c r="EJJ15" s="620"/>
      <c r="EJK15" s="620"/>
      <c r="EJL15" s="620"/>
      <c r="EJM15" s="620"/>
      <c r="EJN15" s="620"/>
      <c r="EJO15" s="620"/>
      <c r="EJP15" s="620"/>
      <c r="EJQ15" s="620"/>
      <c r="EJR15" s="620"/>
      <c r="EJS15" s="620"/>
      <c r="EJT15" s="620"/>
      <c r="EJU15" s="620"/>
      <c r="EJV15" s="620"/>
      <c r="EJW15" s="620"/>
      <c r="EJX15" s="620"/>
      <c r="EJY15" s="620"/>
      <c r="EJZ15" s="620"/>
      <c r="EKA15" s="620"/>
      <c r="EKB15" s="620"/>
      <c r="EKC15" s="620"/>
      <c r="EKD15" s="620"/>
      <c r="EKE15" s="620"/>
      <c r="EKF15" s="620"/>
      <c r="EKG15" s="620"/>
      <c r="EKH15" s="620"/>
      <c r="EKI15" s="620"/>
      <c r="EKJ15" s="620"/>
      <c r="EKK15" s="620"/>
      <c r="EKL15" s="620"/>
      <c r="EKM15" s="620"/>
      <c r="EKN15" s="620"/>
      <c r="EKO15" s="620"/>
      <c r="EKP15" s="620"/>
      <c r="EKQ15" s="620"/>
      <c r="EKR15" s="620"/>
      <c r="EKS15" s="620"/>
      <c r="EKT15" s="620"/>
      <c r="EKU15" s="620"/>
      <c r="EKV15" s="620"/>
      <c r="EKW15" s="620"/>
      <c r="EKX15" s="620"/>
      <c r="EKY15" s="620"/>
      <c r="EKZ15" s="620"/>
      <c r="ELA15" s="620"/>
      <c r="ELB15" s="620"/>
      <c r="ELC15" s="620"/>
      <c r="ELD15" s="620"/>
      <c r="ELE15" s="620"/>
      <c r="ELF15" s="620"/>
      <c r="ELG15" s="620"/>
      <c r="ELH15" s="620"/>
      <c r="ELI15" s="620"/>
      <c r="ELJ15" s="620"/>
      <c r="ELK15" s="620"/>
      <c r="ELL15" s="620"/>
      <c r="ELM15" s="620"/>
      <c r="ELN15" s="620"/>
      <c r="ELO15" s="620"/>
      <c r="ELP15" s="620"/>
      <c r="ELQ15" s="620"/>
      <c r="ELR15" s="620"/>
      <c r="ELS15" s="620"/>
      <c r="ELT15" s="620"/>
      <c r="ELU15" s="620"/>
      <c r="ELV15" s="620"/>
      <c r="ELW15" s="620"/>
      <c r="ELX15" s="620"/>
      <c r="ELY15" s="620"/>
      <c r="ELZ15" s="620"/>
      <c r="EMA15" s="620"/>
      <c r="EMB15" s="620"/>
      <c r="EMC15" s="620"/>
      <c r="EMD15" s="620"/>
      <c r="EME15" s="620"/>
      <c r="EMF15" s="620"/>
      <c r="EMG15" s="620"/>
      <c r="EMH15" s="620"/>
      <c r="EMI15" s="620"/>
      <c r="EMJ15" s="620"/>
      <c r="EMK15" s="620"/>
      <c r="EML15" s="620"/>
      <c r="EMM15" s="620"/>
      <c r="EMN15" s="620"/>
      <c r="EMO15" s="620"/>
      <c r="EMP15" s="620"/>
      <c r="EMQ15" s="620"/>
      <c r="EMR15" s="620"/>
      <c r="EMS15" s="620"/>
      <c r="EMT15" s="620"/>
      <c r="EMU15" s="620"/>
      <c r="EMV15" s="620"/>
      <c r="EMW15" s="620"/>
      <c r="EMX15" s="620"/>
      <c r="EMY15" s="620"/>
      <c r="EMZ15" s="620"/>
      <c r="ENA15" s="620"/>
      <c r="ENB15" s="620"/>
      <c r="ENC15" s="620"/>
      <c r="END15" s="620"/>
      <c r="ENE15" s="620"/>
      <c r="ENF15" s="620"/>
      <c r="ENG15" s="620"/>
      <c r="ENH15" s="620"/>
      <c r="ENI15" s="620"/>
      <c r="ENJ15" s="620"/>
      <c r="ENK15" s="620"/>
      <c r="ENL15" s="620"/>
      <c r="ENM15" s="620"/>
      <c r="ENN15" s="620"/>
      <c r="ENO15" s="620"/>
      <c r="ENP15" s="620"/>
      <c r="ENQ15" s="620"/>
      <c r="ENR15" s="620"/>
      <c r="ENS15" s="620"/>
      <c r="ENT15" s="620"/>
      <c r="ENU15" s="620"/>
      <c r="ENV15" s="620"/>
      <c r="ENW15" s="620"/>
      <c r="ENX15" s="620"/>
      <c r="ENY15" s="620"/>
      <c r="ENZ15" s="620"/>
      <c r="EOA15" s="620"/>
      <c r="EOB15" s="620"/>
      <c r="EOC15" s="620"/>
      <c r="EOD15" s="620"/>
      <c r="EOE15" s="620"/>
      <c r="EOF15" s="620"/>
      <c r="EOG15" s="620"/>
      <c r="EOH15" s="620"/>
      <c r="EOI15" s="620"/>
      <c r="EOJ15" s="620"/>
      <c r="EOK15" s="620"/>
      <c r="EOL15" s="620"/>
      <c r="EOM15" s="620"/>
      <c r="EON15" s="620"/>
      <c r="EOO15" s="620"/>
      <c r="EOP15" s="620"/>
      <c r="EOQ15" s="620"/>
      <c r="EOR15" s="620"/>
      <c r="EOS15" s="620"/>
      <c r="EOT15" s="620"/>
      <c r="EOU15" s="620"/>
      <c r="EOV15" s="620"/>
      <c r="EOW15" s="620"/>
      <c r="EOX15" s="620"/>
      <c r="EOY15" s="620"/>
      <c r="EOZ15" s="620"/>
      <c r="EPA15" s="620"/>
      <c r="EPB15" s="620"/>
      <c r="EPC15" s="620"/>
      <c r="EPD15" s="620"/>
      <c r="EPE15" s="620"/>
      <c r="EPF15" s="620"/>
      <c r="EPG15" s="620"/>
      <c r="EPH15" s="620"/>
      <c r="EPI15" s="620"/>
      <c r="EPJ15" s="620"/>
      <c r="EPK15" s="620"/>
      <c r="EPL15" s="620"/>
      <c r="EPM15" s="620"/>
      <c r="EPN15" s="620"/>
      <c r="EPO15" s="620"/>
      <c r="EPP15" s="620"/>
      <c r="EPQ15" s="620"/>
      <c r="EPR15" s="620"/>
      <c r="EPS15" s="620"/>
      <c r="EPT15" s="620"/>
      <c r="EPU15" s="620"/>
      <c r="EPV15" s="620"/>
      <c r="EPW15" s="620"/>
      <c r="EPX15" s="620"/>
      <c r="EPY15" s="620"/>
      <c r="EPZ15" s="620"/>
      <c r="EQA15" s="620"/>
      <c r="EQB15" s="620"/>
      <c r="EQC15" s="620"/>
      <c r="EQD15" s="620"/>
      <c r="EQE15" s="620"/>
      <c r="EQF15" s="620"/>
      <c r="EQG15" s="620"/>
      <c r="EQH15" s="620"/>
      <c r="EQI15" s="620"/>
      <c r="EQJ15" s="620"/>
      <c r="EQK15" s="620"/>
      <c r="EQL15" s="620"/>
      <c r="EQM15" s="620"/>
      <c r="EQN15" s="620"/>
      <c r="EQO15" s="620"/>
      <c r="EQP15" s="620"/>
      <c r="EQQ15" s="620"/>
      <c r="EQR15" s="620"/>
      <c r="EQS15" s="620"/>
      <c r="EQT15" s="620"/>
      <c r="EQU15" s="620"/>
      <c r="EQV15" s="620"/>
      <c r="EQW15" s="620"/>
      <c r="EQX15" s="620"/>
      <c r="EQY15" s="620"/>
      <c r="EQZ15" s="620"/>
      <c r="ERA15" s="620"/>
      <c r="ERB15" s="620"/>
      <c r="ERC15" s="620"/>
      <c r="ERD15" s="620"/>
      <c r="ERE15" s="620"/>
      <c r="ERF15" s="620"/>
      <c r="ERG15" s="620"/>
      <c r="ERH15" s="620"/>
      <c r="ERI15" s="620"/>
      <c r="ERJ15" s="620"/>
      <c r="ERK15" s="620"/>
      <c r="ERL15" s="620"/>
      <c r="ERM15" s="620"/>
      <c r="ERN15" s="620"/>
      <c r="ERO15" s="620"/>
      <c r="ERP15" s="620"/>
      <c r="ERQ15" s="620"/>
      <c r="ERR15" s="620"/>
      <c r="ERS15" s="620"/>
      <c r="ERT15" s="620"/>
      <c r="ERU15" s="620"/>
      <c r="ERV15" s="620"/>
      <c r="ERW15" s="620"/>
      <c r="ERX15" s="620"/>
      <c r="ERY15" s="620"/>
      <c r="ERZ15" s="620"/>
      <c r="ESA15" s="620"/>
      <c r="ESB15" s="620"/>
      <c r="ESC15" s="620"/>
      <c r="ESD15" s="620"/>
      <c r="ESE15" s="620"/>
      <c r="ESF15" s="620"/>
      <c r="ESG15" s="620"/>
      <c r="ESH15" s="620"/>
      <c r="ESI15" s="620"/>
      <c r="ESJ15" s="620"/>
      <c r="ESK15" s="620"/>
      <c r="ESL15" s="620"/>
      <c r="ESM15" s="620"/>
      <c r="ESN15" s="620"/>
      <c r="ESO15" s="620"/>
      <c r="ESP15" s="620"/>
      <c r="ESQ15" s="620"/>
      <c r="ESR15" s="620"/>
      <c r="ESS15" s="620"/>
      <c r="EST15" s="620"/>
      <c r="ESU15" s="620"/>
      <c r="ESV15" s="620"/>
      <c r="ESW15" s="620"/>
      <c r="ESX15" s="620"/>
      <c r="ESY15" s="620"/>
      <c r="ESZ15" s="620"/>
      <c r="ETA15" s="620"/>
      <c r="ETB15" s="620"/>
      <c r="ETC15" s="620"/>
      <c r="ETD15" s="620"/>
      <c r="ETE15" s="620"/>
      <c r="ETF15" s="620"/>
      <c r="ETG15" s="620"/>
      <c r="ETH15" s="620"/>
      <c r="ETI15" s="620"/>
      <c r="ETJ15" s="620"/>
      <c r="ETK15" s="620"/>
      <c r="ETL15" s="620"/>
      <c r="ETM15" s="620"/>
      <c r="ETN15" s="620"/>
      <c r="ETO15" s="620"/>
      <c r="ETP15" s="620"/>
      <c r="ETQ15" s="620"/>
      <c r="ETR15" s="620"/>
      <c r="ETS15" s="620"/>
      <c r="ETT15" s="620"/>
      <c r="ETU15" s="620"/>
      <c r="ETV15" s="620"/>
      <c r="ETW15" s="620"/>
      <c r="ETX15" s="620"/>
      <c r="ETY15" s="620"/>
      <c r="ETZ15" s="620"/>
      <c r="EUA15" s="620"/>
      <c r="EUB15" s="620"/>
      <c r="EUC15" s="620"/>
      <c r="EUD15" s="620"/>
      <c r="EUE15" s="620"/>
      <c r="EUF15" s="620"/>
      <c r="EUG15" s="620"/>
      <c r="EUH15" s="620"/>
      <c r="EUI15" s="620"/>
      <c r="EUJ15" s="620"/>
      <c r="EUK15" s="620"/>
      <c r="EUL15" s="620"/>
      <c r="EUM15" s="620"/>
      <c r="EUN15" s="620"/>
      <c r="EUO15" s="620"/>
      <c r="EUP15" s="620"/>
      <c r="EUQ15" s="620"/>
      <c r="EUR15" s="620"/>
      <c r="EUS15" s="620"/>
      <c r="EUT15" s="620"/>
      <c r="EUU15" s="620"/>
      <c r="EUV15" s="620"/>
      <c r="EUW15" s="620"/>
      <c r="EUX15" s="620"/>
      <c r="EUY15" s="620"/>
      <c r="EUZ15" s="620"/>
      <c r="EVA15" s="620"/>
      <c r="EVB15" s="620"/>
      <c r="EVC15" s="620"/>
      <c r="EVD15" s="620"/>
      <c r="EVE15" s="620"/>
      <c r="EVF15" s="620"/>
      <c r="EVG15" s="620"/>
      <c r="EVH15" s="620"/>
      <c r="EVI15" s="620"/>
      <c r="EVJ15" s="620"/>
      <c r="EVK15" s="620"/>
      <c r="EVL15" s="620"/>
      <c r="EVM15" s="620"/>
      <c r="EVN15" s="620"/>
      <c r="EVO15" s="620"/>
      <c r="EVP15" s="620"/>
      <c r="EVQ15" s="620"/>
      <c r="EVR15" s="620"/>
      <c r="EVS15" s="620"/>
      <c r="EVT15" s="620"/>
      <c r="EVU15" s="620"/>
      <c r="EVV15" s="620"/>
      <c r="EVW15" s="620"/>
      <c r="EVX15" s="620"/>
      <c r="EVY15" s="620"/>
      <c r="EVZ15" s="620"/>
      <c r="EWA15" s="620"/>
      <c r="EWB15" s="620"/>
      <c r="EWC15" s="620"/>
      <c r="EWD15" s="620"/>
      <c r="EWE15" s="620"/>
      <c r="EWF15" s="620"/>
      <c r="EWG15" s="620"/>
      <c r="EWH15" s="620"/>
      <c r="EWI15" s="620"/>
      <c r="EWJ15" s="620"/>
      <c r="EWK15" s="620"/>
      <c r="EWL15" s="620"/>
      <c r="EWM15" s="620"/>
      <c r="EWN15" s="620"/>
      <c r="EWO15" s="620"/>
      <c r="EWP15" s="620"/>
      <c r="EWQ15" s="620"/>
      <c r="EWR15" s="620"/>
      <c r="EWS15" s="620"/>
      <c r="EWT15" s="620"/>
      <c r="EWU15" s="620"/>
      <c r="EWV15" s="620"/>
      <c r="EWW15" s="620"/>
      <c r="EWX15" s="620"/>
      <c r="EWY15" s="620"/>
      <c r="EWZ15" s="620"/>
      <c r="EXA15" s="620"/>
      <c r="EXB15" s="620"/>
      <c r="EXC15" s="620"/>
      <c r="EXD15" s="620"/>
      <c r="EXE15" s="620"/>
      <c r="EXF15" s="620"/>
      <c r="EXG15" s="620"/>
      <c r="EXH15" s="620"/>
      <c r="EXI15" s="620"/>
      <c r="EXJ15" s="620"/>
      <c r="EXK15" s="620"/>
      <c r="EXL15" s="620"/>
      <c r="EXM15" s="620"/>
      <c r="EXN15" s="620"/>
      <c r="EXO15" s="620"/>
      <c r="EXP15" s="620"/>
      <c r="EXQ15" s="620"/>
      <c r="EXR15" s="620"/>
      <c r="EXS15" s="620"/>
      <c r="EXT15" s="620"/>
      <c r="EXU15" s="620"/>
      <c r="EXV15" s="620"/>
      <c r="EXW15" s="620"/>
      <c r="EXX15" s="620"/>
      <c r="EXY15" s="620"/>
      <c r="EXZ15" s="620"/>
      <c r="EYA15" s="620"/>
      <c r="EYB15" s="620"/>
      <c r="EYC15" s="620"/>
      <c r="EYD15" s="620"/>
      <c r="EYE15" s="620"/>
      <c r="EYF15" s="620"/>
      <c r="EYG15" s="620"/>
      <c r="EYH15" s="620"/>
      <c r="EYI15" s="620"/>
      <c r="EYJ15" s="620"/>
      <c r="EYK15" s="620"/>
      <c r="EYL15" s="620"/>
      <c r="EYM15" s="620"/>
      <c r="EYN15" s="620"/>
      <c r="EYO15" s="620"/>
      <c r="EYP15" s="620"/>
      <c r="EYQ15" s="620"/>
      <c r="EYR15" s="620"/>
      <c r="EYS15" s="620"/>
      <c r="EYT15" s="620"/>
      <c r="EYU15" s="620"/>
      <c r="EYV15" s="620"/>
      <c r="EYW15" s="620"/>
      <c r="EYX15" s="620"/>
      <c r="EYY15" s="620"/>
      <c r="EYZ15" s="620"/>
      <c r="EZA15" s="620"/>
      <c r="EZB15" s="620"/>
      <c r="EZC15" s="620"/>
      <c r="EZD15" s="620"/>
      <c r="EZE15" s="620"/>
      <c r="EZF15" s="620"/>
      <c r="EZG15" s="620"/>
      <c r="EZH15" s="620"/>
      <c r="EZI15" s="620"/>
      <c r="EZJ15" s="620"/>
      <c r="EZK15" s="620"/>
      <c r="EZL15" s="620"/>
      <c r="EZM15" s="620"/>
      <c r="EZN15" s="620"/>
      <c r="EZO15" s="620"/>
      <c r="EZP15" s="620"/>
      <c r="EZQ15" s="620"/>
      <c r="EZR15" s="620"/>
      <c r="EZS15" s="620"/>
      <c r="EZT15" s="620"/>
      <c r="EZU15" s="620"/>
      <c r="EZV15" s="620"/>
      <c r="EZW15" s="620"/>
      <c r="EZX15" s="620"/>
      <c r="EZY15" s="620"/>
      <c r="EZZ15" s="620"/>
      <c r="FAA15" s="620"/>
      <c r="FAB15" s="620"/>
      <c r="FAC15" s="620"/>
      <c r="FAD15" s="620"/>
      <c r="FAE15" s="620"/>
      <c r="FAF15" s="620"/>
      <c r="FAG15" s="620"/>
      <c r="FAH15" s="620"/>
      <c r="FAI15" s="620"/>
      <c r="FAJ15" s="620"/>
      <c r="FAK15" s="620"/>
      <c r="FAL15" s="620"/>
      <c r="FAM15" s="620"/>
      <c r="FAN15" s="620"/>
      <c r="FAO15" s="620"/>
      <c r="FAP15" s="620"/>
      <c r="FAQ15" s="620"/>
      <c r="FAR15" s="620"/>
      <c r="FAS15" s="620"/>
      <c r="FAT15" s="620"/>
      <c r="FAU15" s="620"/>
      <c r="FAV15" s="620"/>
      <c r="FAW15" s="620"/>
      <c r="FAX15" s="620"/>
      <c r="FAY15" s="620"/>
      <c r="FAZ15" s="620"/>
      <c r="FBA15" s="620"/>
      <c r="FBB15" s="620"/>
      <c r="FBC15" s="620"/>
      <c r="FBD15" s="620"/>
      <c r="FBE15" s="620"/>
      <c r="FBF15" s="620"/>
      <c r="FBG15" s="620"/>
      <c r="FBH15" s="620"/>
      <c r="FBI15" s="620"/>
      <c r="FBJ15" s="620"/>
      <c r="FBK15" s="620"/>
      <c r="FBL15" s="620"/>
      <c r="FBM15" s="620"/>
      <c r="FBN15" s="620"/>
      <c r="FBO15" s="620"/>
      <c r="FBP15" s="620"/>
      <c r="FBQ15" s="620"/>
      <c r="FBR15" s="620"/>
      <c r="FBS15" s="620"/>
      <c r="FBT15" s="620"/>
      <c r="FBU15" s="620"/>
      <c r="FBV15" s="620"/>
      <c r="FBW15" s="620"/>
      <c r="FBX15" s="620"/>
      <c r="FBY15" s="620"/>
      <c r="FBZ15" s="620"/>
      <c r="FCA15" s="620"/>
      <c r="FCB15" s="620"/>
      <c r="FCC15" s="620"/>
      <c r="FCD15" s="620"/>
      <c r="FCE15" s="620"/>
      <c r="FCF15" s="620"/>
      <c r="FCG15" s="620"/>
      <c r="FCH15" s="620"/>
      <c r="FCI15" s="620"/>
      <c r="FCJ15" s="620"/>
      <c r="FCK15" s="620"/>
      <c r="FCL15" s="620"/>
      <c r="FCM15" s="620"/>
      <c r="FCN15" s="620"/>
      <c r="FCO15" s="620"/>
      <c r="FCP15" s="620"/>
      <c r="FCQ15" s="620"/>
      <c r="FCR15" s="620"/>
      <c r="FCS15" s="620"/>
      <c r="FCT15" s="620"/>
      <c r="FCU15" s="620"/>
      <c r="FCV15" s="620"/>
      <c r="FCW15" s="620"/>
      <c r="FCX15" s="620"/>
      <c r="FCY15" s="620"/>
      <c r="FCZ15" s="620"/>
      <c r="FDA15" s="620"/>
      <c r="FDB15" s="620"/>
      <c r="FDC15" s="620"/>
      <c r="FDD15" s="620"/>
      <c r="FDE15" s="620"/>
      <c r="FDF15" s="620"/>
      <c r="FDG15" s="620"/>
      <c r="FDH15" s="620"/>
      <c r="FDI15" s="620"/>
      <c r="FDJ15" s="620"/>
      <c r="FDK15" s="620"/>
      <c r="FDL15" s="620"/>
      <c r="FDM15" s="620"/>
      <c r="FDN15" s="620"/>
      <c r="FDO15" s="620"/>
      <c r="FDP15" s="620"/>
      <c r="FDQ15" s="620"/>
      <c r="FDR15" s="620"/>
      <c r="FDS15" s="620"/>
      <c r="FDT15" s="620"/>
      <c r="FDU15" s="620"/>
      <c r="FDV15" s="620"/>
      <c r="FDW15" s="620"/>
      <c r="FDX15" s="620"/>
      <c r="FDY15" s="620"/>
      <c r="FDZ15" s="620"/>
      <c r="FEA15" s="620"/>
      <c r="FEB15" s="620"/>
      <c r="FEC15" s="620"/>
      <c r="FED15" s="620"/>
      <c r="FEE15" s="620"/>
      <c r="FEF15" s="620"/>
      <c r="FEG15" s="620"/>
      <c r="FEH15" s="620"/>
      <c r="FEI15" s="620"/>
      <c r="FEJ15" s="620"/>
      <c r="FEK15" s="620"/>
      <c r="FEL15" s="620"/>
      <c r="FEM15" s="620"/>
      <c r="FEN15" s="620"/>
      <c r="FEO15" s="620"/>
      <c r="FEP15" s="620"/>
      <c r="FEQ15" s="620"/>
      <c r="FER15" s="620"/>
      <c r="FES15" s="620"/>
      <c r="FET15" s="620"/>
      <c r="FEU15" s="620"/>
      <c r="FEV15" s="620"/>
      <c r="FEW15" s="620"/>
      <c r="FEX15" s="620"/>
      <c r="FEY15" s="620"/>
      <c r="FEZ15" s="620"/>
      <c r="FFA15" s="620"/>
      <c r="FFB15" s="620"/>
      <c r="FFC15" s="620"/>
      <c r="FFD15" s="620"/>
      <c r="FFE15" s="620"/>
      <c r="FFF15" s="620"/>
      <c r="FFG15" s="620"/>
      <c r="FFH15" s="620"/>
      <c r="FFI15" s="620"/>
      <c r="FFJ15" s="620"/>
      <c r="FFK15" s="620"/>
      <c r="FFL15" s="620"/>
      <c r="FFM15" s="620"/>
      <c r="FFN15" s="620"/>
      <c r="FFO15" s="620"/>
      <c r="FFP15" s="620"/>
      <c r="FFQ15" s="620"/>
      <c r="FFR15" s="620"/>
      <c r="FFS15" s="620"/>
      <c r="FFT15" s="620"/>
      <c r="FFU15" s="620"/>
      <c r="FFV15" s="620"/>
      <c r="FFW15" s="620"/>
      <c r="FFX15" s="620"/>
      <c r="FFY15" s="620"/>
      <c r="FFZ15" s="620"/>
      <c r="FGA15" s="620"/>
      <c r="FGB15" s="620"/>
      <c r="FGC15" s="620"/>
      <c r="FGD15" s="620"/>
      <c r="FGE15" s="620"/>
      <c r="FGF15" s="620"/>
      <c r="FGG15" s="620"/>
      <c r="FGH15" s="620"/>
      <c r="FGI15" s="620"/>
      <c r="FGJ15" s="620"/>
      <c r="FGK15" s="620"/>
      <c r="FGL15" s="620"/>
      <c r="FGM15" s="620"/>
      <c r="FGN15" s="620"/>
      <c r="FGO15" s="620"/>
      <c r="FGP15" s="620"/>
      <c r="FGQ15" s="620"/>
      <c r="FGR15" s="620"/>
      <c r="FGS15" s="620"/>
      <c r="FGT15" s="620"/>
      <c r="FGU15" s="620"/>
      <c r="FGV15" s="620"/>
      <c r="FGW15" s="620"/>
      <c r="FGX15" s="620"/>
      <c r="FGY15" s="620"/>
      <c r="FGZ15" s="620"/>
      <c r="FHA15" s="620"/>
      <c r="FHB15" s="620"/>
      <c r="FHC15" s="620"/>
      <c r="FHD15" s="620"/>
      <c r="FHE15" s="620"/>
      <c r="FHF15" s="620"/>
      <c r="FHG15" s="620"/>
      <c r="FHH15" s="620"/>
      <c r="FHI15" s="620"/>
      <c r="FHJ15" s="620"/>
      <c r="FHK15" s="620"/>
      <c r="FHL15" s="620"/>
      <c r="FHM15" s="620"/>
      <c r="FHN15" s="620"/>
      <c r="FHO15" s="620"/>
      <c r="FHP15" s="620"/>
      <c r="FHQ15" s="620"/>
      <c r="FHR15" s="620"/>
      <c r="FHS15" s="620"/>
      <c r="FHT15" s="620"/>
      <c r="FHU15" s="620"/>
      <c r="FHV15" s="620"/>
      <c r="FHW15" s="620"/>
      <c r="FHX15" s="620"/>
      <c r="FHY15" s="620"/>
      <c r="FHZ15" s="620"/>
      <c r="FIA15" s="620"/>
      <c r="FIB15" s="620"/>
      <c r="FIC15" s="620"/>
      <c r="FID15" s="620"/>
      <c r="FIE15" s="620"/>
      <c r="FIF15" s="620"/>
      <c r="FIG15" s="620"/>
      <c r="FIH15" s="620"/>
      <c r="FII15" s="620"/>
      <c r="FIJ15" s="620"/>
      <c r="FIK15" s="620"/>
      <c r="FIL15" s="620"/>
      <c r="FIM15" s="620"/>
      <c r="FIN15" s="620"/>
      <c r="FIO15" s="620"/>
      <c r="FIP15" s="620"/>
      <c r="FIQ15" s="620"/>
      <c r="FIR15" s="620"/>
      <c r="FIS15" s="620"/>
      <c r="FIT15" s="620"/>
      <c r="FIU15" s="620"/>
      <c r="FIV15" s="620"/>
      <c r="FIW15" s="620"/>
      <c r="FIX15" s="620"/>
      <c r="FIY15" s="620"/>
      <c r="FIZ15" s="620"/>
      <c r="FJA15" s="620"/>
      <c r="FJB15" s="620"/>
      <c r="FJC15" s="620"/>
      <c r="FJD15" s="620"/>
      <c r="FJE15" s="620"/>
      <c r="FJF15" s="620"/>
      <c r="FJG15" s="620"/>
      <c r="FJH15" s="620"/>
      <c r="FJI15" s="620"/>
      <c r="FJJ15" s="620"/>
      <c r="FJK15" s="620"/>
      <c r="FJL15" s="620"/>
      <c r="FJM15" s="620"/>
      <c r="FJN15" s="620"/>
      <c r="FJO15" s="620"/>
      <c r="FJP15" s="620"/>
      <c r="FJQ15" s="620"/>
      <c r="FJR15" s="620"/>
      <c r="FJS15" s="620"/>
      <c r="FJT15" s="620"/>
      <c r="FJU15" s="620"/>
      <c r="FJV15" s="620"/>
      <c r="FJW15" s="620"/>
      <c r="FJX15" s="620"/>
      <c r="FJY15" s="620"/>
      <c r="FJZ15" s="620"/>
      <c r="FKA15" s="620"/>
      <c r="FKB15" s="620"/>
      <c r="FKC15" s="620"/>
      <c r="FKD15" s="620"/>
      <c r="FKE15" s="620"/>
      <c r="FKF15" s="620"/>
      <c r="FKG15" s="620"/>
      <c r="FKH15" s="620"/>
      <c r="FKI15" s="620"/>
      <c r="FKJ15" s="620"/>
      <c r="FKK15" s="620"/>
      <c r="FKL15" s="620"/>
      <c r="FKM15" s="620"/>
      <c r="FKN15" s="620"/>
      <c r="FKO15" s="620"/>
      <c r="FKP15" s="620"/>
      <c r="FKQ15" s="620"/>
      <c r="FKR15" s="620"/>
      <c r="FKS15" s="620"/>
      <c r="FKT15" s="620"/>
      <c r="FKU15" s="620"/>
      <c r="FKV15" s="620"/>
      <c r="FKW15" s="620"/>
      <c r="FKX15" s="620"/>
      <c r="FKY15" s="620"/>
      <c r="FKZ15" s="620"/>
      <c r="FLA15" s="620"/>
      <c r="FLB15" s="620"/>
      <c r="FLC15" s="620"/>
      <c r="FLD15" s="620"/>
      <c r="FLE15" s="620"/>
      <c r="FLF15" s="620"/>
      <c r="FLG15" s="620"/>
      <c r="FLH15" s="620"/>
      <c r="FLI15" s="620"/>
      <c r="FLJ15" s="620"/>
      <c r="FLK15" s="620"/>
      <c r="FLL15" s="620"/>
      <c r="FLM15" s="620"/>
      <c r="FLN15" s="620"/>
      <c r="FLO15" s="620"/>
      <c r="FLP15" s="620"/>
      <c r="FLQ15" s="620"/>
      <c r="FLR15" s="620"/>
      <c r="FLS15" s="620"/>
      <c r="FLT15" s="620"/>
      <c r="FLU15" s="620"/>
      <c r="FLV15" s="620"/>
      <c r="FLW15" s="620"/>
      <c r="FLX15" s="620"/>
      <c r="FLY15" s="620"/>
      <c r="FLZ15" s="620"/>
      <c r="FMA15" s="620"/>
      <c r="FMB15" s="620"/>
      <c r="FMC15" s="620"/>
      <c r="FMD15" s="620"/>
      <c r="FME15" s="620"/>
      <c r="FMF15" s="620"/>
      <c r="FMG15" s="620"/>
      <c r="FMH15" s="620"/>
      <c r="FMI15" s="620"/>
      <c r="FMJ15" s="620"/>
      <c r="FMK15" s="620"/>
      <c r="FML15" s="620"/>
      <c r="FMM15" s="620"/>
      <c r="FMN15" s="620"/>
      <c r="FMO15" s="620"/>
      <c r="FMP15" s="620"/>
      <c r="FMQ15" s="620"/>
      <c r="FMR15" s="620"/>
      <c r="FMS15" s="620"/>
      <c r="FMT15" s="620"/>
      <c r="FMU15" s="620"/>
      <c r="FMV15" s="620"/>
      <c r="FMW15" s="620"/>
      <c r="FMX15" s="620"/>
      <c r="FMY15" s="620"/>
      <c r="FMZ15" s="620"/>
      <c r="FNA15" s="620"/>
      <c r="FNB15" s="620"/>
      <c r="FNC15" s="620"/>
      <c r="FND15" s="620"/>
      <c r="FNE15" s="620"/>
      <c r="FNF15" s="620"/>
      <c r="FNG15" s="620"/>
      <c r="FNH15" s="620"/>
      <c r="FNI15" s="620"/>
      <c r="FNJ15" s="620"/>
      <c r="FNK15" s="620"/>
      <c r="FNL15" s="620"/>
      <c r="FNM15" s="620"/>
      <c r="FNN15" s="620"/>
      <c r="FNO15" s="620"/>
      <c r="FNP15" s="620"/>
      <c r="FNQ15" s="620"/>
      <c r="FNR15" s="620"/>
      <c r="FNS15" s="620"/>
      <c r="FNT15" s="620"/>
      <c r="FNU15" s="620"/>
      <c r="FNV15" s="620"/>
      <c r="FNW15" s="620"/>
      <c r="FNX15" s="620"/>
      <c r="FNY15" s="620"/>
      <c r="FNZ15" s="620"/>
      <c r="FOA15" s="620"/>
      <c r="FOB15" s="620"/>
      <c r="FOC15" s="620"/>
      <c r="FOD15" s="620"/>
      <c r="FOE15" s="620"/>
      <c r="FOF15" s="620"/>
      <c r="FOG15" s="620"/>
      <c r="FOH15" s="620"/>
      <c r="FOI15" s="620"/>
      <c r="FOJ15" s="620"/>
      <c r="FOK15" s="620"/>
      <c r="FOL15" s="620"/>
      <c r="FOM15" s="620"/>
      <c r="FON15" s="620"/>
      <c r="FOO15" s="620"/>
      <c r="FOP15" s="620"/>
      <c r="FOQ15" s="620"/>
      <c r="FOR15" s="620"/>
      <c r="FOS15" s="620"/>
      <c r="FOT15" s="620"/>
      <c r="FOU15" s="620"/>
      <c r="FOV15" s="620"/>
      <c r="FOW15" s="620"/>
      <c r="FOX15" s="620"/>
      <c r="FOY15" s="620"/>
      <c r="FOZ15" s="620"/>
      <c r="FPA15" s="620"/>
      <c r="FPB15" s="620"/>
      <c r="FPC15" s="620"/>
      <c r="FPD15" s="620"/>
      <c r="FPE15" s="620"/>
      <c r="FPF15" s="620"/>
      <c r="FPG15" s="620"/>
      <c r="FPH15" s="620"/>
      <c r="FPI15" s="620"/>
      <c r="FPJ15" s="620"/>
      <c r="FPK15" s="620"/>
      <c r="FPL15" s="620"/>
      <c r="FPM15" s="620"/>
      <c r="FPN15" s="620"/>
      <c r="FPO15" s="620"/>
      <c r="FPP15" s="620"/>
      <c r="FPQ15" s="620"/>
      <c r="FPR15" s="620"/>
      <c r="FPS15" s="620"/>
      <c r="FPT15" s="620"/>
      <c r="FPU15" s="620"/>
      <c r="FPV15" s="620"/>
      <c r="FPW15" s="620"/>
      <c r="FPX15" s="620"/>
      <c r="FPY15" s="620"/>
      <c r="FPZ15" s="620"/>
      <c r="FQA15" s="620"/>
      <c r="FQB15" s="620"/>
      <c r="FQC15" s="620"/>
      <c r="FQD15" s="620"/>
      <c r="FQE15" s="620"/>
      <c r="FQF15" s="620"/>
      <c r="FQG15" s="620"/>
      <c r="FQH15" s="620"/>
      <c r="FQI15" s="620"/>
      <c r="FQJ15" s="620"/>
      <c r="FQK15" s="620"/>
      <c r="FQL15" s="620"/>
      <c r="FQM15" s="620"/>
      <c r="FQN15" s="620"/>
      <c r="FQO15" s="620"/>
      <c r="FQP15" s="620"/>
      <c r="FQQ15" s="620"/>
      <c r="FQR15" s="620"/>
      <c r="FQS15" s="620"/>
      <c r="FQT15" s="620"/>
      <c r="FQU15" s="620"/>
      <c r="FQV15" s="620"/>
      <c r="FQW15" s="620"/>
      <c r="FQX15" s="620"/>
      <c r="FQY15" s="620"/>
      <c r="FQZ15" s="620"/>
      <c r="FRA15" s="620"/>
      <c r="FRB15" s="620"/>
      <c r="FRC15" s="620"/>
      <c r="FRD15" s="620"/>
      <c r="FRE15" s="620"/>
      <c r="FRF15" s="620"/>
      <c r="FRG15" s="620"/>
      <c r="FRH15" s="620"/>
      <c r="FRI15" s="620"/>
      <c r="FRJ15" s="620"/>
      <c r="FRK15" s="620"/>
      <c r="FRL15" s="620"/>
      <c r="FRM15" s="620"/>
      <c r="FRN15" s="620"/>
      <c r="FRO15" s="620"/>
      <c r="FRP15" s="620"/>
      <c r="FRQ15" s="620"/>
      <c r="FRR15" s="620"/>
      <c r="FRS15" s="620"/>
      <c r="FRT15" s="620"/>
      <c r="FRU15" s="620"/>
      <c r="FRV15" s="620"/>
      <c r="FRW15" s="620"/>
      <c r="FRX15" s="620"/>
      <c r="FRY15" s="620"/>
      <c r="FRZ15" s="620"/>
      <c r="FSA15" s="620"/>
      <c r="FSB15" s="620"/>
      <c r="FSC15" s="620"/>
      <c r="FSD15" s="620"/>
      <c r="FSE15" s="620"/>
      <c r="FSF15" s="620"/>
      <c r="FSG15" s="620"/>
      <c r="FSH15" s="620"/>
      <c r="FSI15" s="620"/>
      <c r="FSJ15" s="620"/>
      <c r="FSK15" s="620"/>
      <c r="FSL15" s="620"/>
      <c r="FSM15" s="620"/>
      <c r="FSN15" s="620"/>
      <c r="FSO15" s="620"/>
      <c r="FSP15" s="620"/>
      <c r="FSQ15" s="620"/>
      <c r="FSR15" s="620"/>
      <c r="FSS15" s="620"/>
      <c r="FST15" s="620"/>
      <c r="FSU15" s="620"/>
      <c r="FSV15" s="620"/>
      <c r="FSW15" s="620"/>
      <c r="FSX15" s="620"/>
      <c r="FSY15" s="620"/>
      <c r="FSZ15" s="620"/>
      <c r="FTA15" s="620"/>
      <c r="FTB15" s="620"/>
      <c r="FTC15" s="620"/>
      <c r="FTD15" s="620"/>
      <c r="FTE15" s="620"/>
      <c r="FTF15" s="620"/>
      <c r="FTG15" s="620"/>
      <c r="FTH15" s="620"/>
      <c r="FTI15" s="620"/>
      <c r="FTJ15" s="620"/>
      <c r="FTK15" s="620"/>
      <c r="FTL15" s="620"/>
      <c r="FTM15" s="620"/>
      <c r="FTN15" s="620"/>
      <c r="FTO15" s="620"/>
      <c r="FTP15" s="620"/>
      <c r="FTQ15" s="620"/>
      <c r="FTR15" s="620"/>
      <c r="FTS15" s="620"/>
      <c r="FTT15" s="620"/>
      <c r="FTU15" s="620"/>
      <c r="FTV15" s="620"/>
      <c r="FTW15" s="620"/>
      <c r="FTX15" s="620"/>
      <c r="FTY15" s="620"/>
      <c r="FTZ15" s="620"/>
      <c r="FUA15" s="620"/>
      <c r="FUB15" s="620"/>
      <c r="FUC15" s="620"/>
      <c r="FUD15" s="620"/>
      <c r="FUE15" s="620"/>
      <c r="FUF15" s="620"/>
      <c r="FUG15" s="620"/>
      <c r="FUH15" s="620"/>
      <c r="FUI15" s="620"/>
      <c r="FUJ15" s="620"/>
      <c r="FUK15" s="620"/>
      <c r="FUL15" s="620"/>
      <c r="FUM15" s="620"/>
      <c r="FUN15" s="620"/>
      <c r="FUO15" s="620"/>
      <c r="FUP15" s="620"/>
      <c r="FUQ15" s="620"/>
      <c r="FUR15" s="620"/>
      <c r="FUS15" s="620"/>
      <c r="FUT15" s="620"/>
      <c r="FUU15" s="620"/>
      <c r="FUV15" s="620"/>
      <c r="FUW15" s="620"/>
      <c r="FUX15" s="620"/>
      <c r="FUY15" s="620"/>
      <c r="FUZ15" s="620"/>
      <c r="FVA15" s="620"/>
      <c r="FVB15" s="620"/>
      <c r="FVC15" s="620"/>
      <c r="FVD15" s="620"/>
      <c r="FVE15" s="620"/>
      <c r="FVF15" s="620"/>
      <c r="FVG15" s="620"/>
      <c r="FVH15" s="620"/>
      <c r="FVI15" s="620"/>
      <c r="FVJ15" s="620"/>
      <c r="FVK15" s="620"/>
      <c r="FVL15" s="620"/>
      <c r="FVM15" s="620"/>
      <c r="FVN15" s="620"/>
      <c r="FVO15" s="620"/>
      <c r="FVP15" s="620"/>
      <c r="FVQ15" s="620"/>
      <c r="FVR15" s="620"/>
      <c r="FVS15" s="620"/>
      <c r="FVT15" s="620"/>
      <c r="FVU15" s="620"/>
      <c r="FVV15" s="620"/>
      <c r="FVW15" s="620"/>
      <c r="FVX15" s="620"/>
      <c r="FVY15" s="620"/>
      <c r="FVZ15" s="620"/>
      <c r="FWA15" s="620"/>
      <c r="FWB15" s="620"/>
      <c r="FWC15" s="620"/>
      <c r="FWD15" s="620"/>
      <c r="FWE15" s="620"/>
      <c r="FWF15" s="620"/>
      <c r="FWG15" s="620"/>
      <c r="FWH15" s="620"/>
      <c r="FWI15" s="620"/>
      <c r="FWJ15" s="620"/>
      <c r="FWK15" s="620"/>
      <c r="FWL15" s="620"/>
      <c r="FWM15" s="620"/>
      <c r="FWN15" s="620"/>
      <c r="FWO15" s="620"/>
      <c r="FWP15" s="620"/>
      <c r="FWQ15" s="620"/>
      <c r="FWR15" s="620"/>
      <c r="FWS15" s="620"/>
      <c r="FWT15" s="620"/>
      <c r="FWU15" s="620"/>
      <c r="FWV15" s="620"/>
      <c r="FWW15" s="620"/>
      <c r="FWX15" s="620"/>
      <c r="FWY15" s="620"/>
      <c r="FWZ15" s="620"/>
      <c r="FXA15" s="620"/>
      <c r="FXB15" s="620"/>
      <c r="FXC15" s="620"/>
      <c r="FXD15" s="620"/>
      <c r="FXE15" s="620"/>
      <c r="FXF15" s="620"/>
      <c r="FXG15" s="620"/>
      <c r="FXH15" s="620"/>
      <c r="FXI15" s="620"/>
      <c r="FXJ15" s="620"/>
      <c r="FXK15" s="620"/>
      <c r="FXL15" s="620"/>
      <c r="FXM15" s="620"/>
      <c r="FXN15" s="620"/>
      <c r="FXO15" s="620"/>
      <c r="FXP15" s="620"/>
      <c r="FXQ15" s="620"/>
      <c r="FXR15" s="620"/>
      <c r="FXS15" s="620"/>
      <c r="FXT15" s="620"/>
      <c r="FXU15" s="620"/>
      <c r="FXV15" s="620"/>
      <c r="FXW15" s="620"/>
      <c r="FXX15" s="620"/>
      <c r="FXY15" s="620"/>
      <c r="FXZ15" s="620"/>
      <c r="FYA15" s="620"/>
      <c r="FYB15" s="620"/>
      <c r="FYC15" s="620"/>
      <c r="FYD15" s="620"/>
      <c r="FYE15" s="620"/>
      <c r="FYF15" s="620"/>
      <c r="FYG15" s="620"/>
      <c r="FYH15" s="620"/>
      <c r="FYI15" s="620"/>
      <c r="FYJ15" s="620"/>
      <c r="FYK15" s="620"/>
      <c r="FYL15" s="620"/>
      <c r="FYM15" s="620"/>
      <c r="FYN15" s="620"/>
      <c r="FYO15" s="620"/>
      <c r="FYP15" s="620"/>
      <c r="FYQ15" s="620"/>
      <c r="FYR15" s="620"/>
      <c r="FYS15" s="620"/>
      <c r="FYT15" s="620"/>
      <c r="FYU15" s="620"/>
      <c r="FYV15" s="620"/>
      <c r="FYW15" s="620"/>
      <c r="FYX15" s="620"/>
      <c r="FYY15" s="620"/>
      <c r="FYZ15" s="620"/>
      <c r="FZA15" s="620"/>
      <c r="FZB15" s="620"/>
      <c r="FZC15" s="620"/>
      <c r="FZD15" s="620"/>
      <c r="FZE15" s="620"/>
      <c r="FZF15" s="620"/>
      <c r="FZG15" s="620"/>
      <c r="FZH15" s="620"/>
      <c r="FZI15" s="620"/>
      <c r="FZJ15" s="620"/>
      <c r="FZK15" s="620"/>
      <c r="FZL15" s="620"/>
      <c r="FZM15" s="620"/>
      <c r="FZN15" s="620"/>
      <c r="FZO15" s="620"/>
      <c r="FZP15" s="620"/>
      <c r="FZQ15" s="620"/>
      <c r="FZR15" s="620"/>
      <c r="FZS15" s="620"/>
      <c r="FZT15" s="620"/>
      <c r="FZU15" s="620"/>
      <c r="FZV15" s="620"/>
      <c r="FZW15" s="620"/>
      <c r="FZX15" s="620"/>
      <c r="FZY15" s="620"/>
      <c r="FZZ15" s="620"/>
      <c r="GAA15" s="620"/>
      <c r="GAB15" s="620"/>
      <c r="GAC15" s="620"/>
      <c r="GAD15" s="620"/>
      <c r="GAE15" s="620"/>
      <c r="GAF15" s="620"/>
      <c r="GAG15" s="620"/>
      <c r="GAH15" s="620"/>
      <c r="GAI15" s="620"/>
      <c r="GAJ15" s="620"/>
      <c r="GAK15" s="620"/>
      <c r="GAL15" s="620"/>
      <c r="GAM15" s="620"/>
      <c r="GAN15" s="620"/>
      <c r="GAO15" s="620"/>
      <c r="GAP15" s="620"/>
      <c r="GAQ15" s="620"/>
      <c r="GAR15" s="620"/>
      <c r="GAS15" s="620"/>
      <c r="GAT15" s="620"/>
      <c r="GAU15" s="620"/>
      <c r="GAV15" s="620"/>
      <c r="GAW15" s="620"/>
      <c r="GAX15" s="620"/>
      <c r="GAY15" s="620"/>
      <c r="GAZ15" s="620"/>
      <c r="GBA15" s="620"/>
      <c r="GBB15" s="620"/>
      <c r="GBC15" s="620"/>
      <c r="GBD15" s="620"/>
      <c r="GBE15" s="620"/>
      <c r="GBF15" s="620"/>
      <c r="GBG15" s="620"/>
      <c r="GBH15" s="620"/>
      <c r="GBI15" s="620"/>
      <c r="GBJ15" s="620"/>
      <c r="GBK15" s="620"/>
      <c r="GBL15" s="620"/>
      <c r="GBM15" s="620"/>
      <c r="GBN15" s="620"/>
      <c r="GBO15" s="620"/>
      <c r="GBP15" s="620"/>
      <c r="GBQ15" s="620"/>
      <c r="GBR15" s="620"/>
      <c r="GBS15" s="620"/>
      <c r="GBT15" s="620"/>
      <c r="GBU15" s="620"/>
      <c r="GBV15" s="620"/>
      <c r="GBW15" s="620"/>
      <c r="GBX15" s="620"/>
      <c r="GBY15" s="620"/>
      <c r="GBZ15" s="620"/>
      <c r="GCA15" s="620"/>
      <c r="GCB15" s="620"/>
      <c r="GCC15" s="620"/>
      <c r="GCD15" s="620"/>
      <c r="GCE15" s="620"/>
      <c r="GCF15" s="620"/>
      <c r="GCG15" s="620"/>
      <c r="GCH15" s="620"/>
      <c r="GCI15" s="620"/>
      <c r="GCJ15" s="620"/>
      <c r="GCK15" s="620"/>
      <c r="GCL15" s="620"/>
      <c r="GCM15" s="620"/>
      <c r="GCN15" s="620"/>
      <c r="GCO15" s="620"/>
      <c r="GCP15" s="620"/>
      <c r="GCQ15" s="620"/>
      <c r="GCR15" s="620"/>
      <c r="GCS15" s="620"/>
      <c r="GCT15" s="620"/>
      <c r="GCU15" s="620"/>
      <c r="GCV15" s="620"/>
      <c r="GCW15" s="620"/>
      <c r="GCX15" s="620"/>
      <c r="GCY15" s="620"/>
      <c r="GCZ15" s="620"/>
      <c r="GDA15" s="620"/>
      <c r="GDB15" s="620"/>
      <c r="GDC15" s="620"/>
      <c r="GDD15" s="620"/>
      <c r="GDE15" s="620"/>
      <c r="GDF15" s="620"/>
      <c r="GDG15" s="620"/>
      <c r="GDH15" s="620"/>
      <c r="GDI15" s="620"/>
      <c r="GDJ15" s="620"/>
      <c r="GDK15" s="620"/>
      <c r="GDL15" s="620"/>
      <c r="GDM15" s="620"/>
      <c r="GDN15" s="620"/>
      <c r="GDO15" s="620"/>
      <c r="GDP15" s="620"/>
      <c r="GDQ15" s="620"/>
      <c r="GDR15" s="620"/>
      <c r="GDS15" s="620"/>
      <c r="GDT15" s="620"/>
      <c r="GDU15" s="620"/>
      <c r="GDV15" s="620"/>
      <c r="GDW15" s="620"/>
      <c r="GDX15" s="620"/>
      <c r="GDY15" s="620"/>
      <c r="GDZ15" s="620"/>
      <c r="GEA15" s="620"/>
      <c r="GEB15" s="620"/>
      <c r="GEC15" s="620"/>
      <c r="GED15" s="620"/>
      <c r="GEE15" s="620"/>
      <c r="GEF15" s="620"/>
      <c r="GEG15" s="620"/>
      <c r="GEH15" s="620"/>
      <c r="GEI15" s="620"/>
      <c r="GEJ15" s="620"/>
      <c r="GEK15" s="620"/>
      <c r="GEL15" s="620"/>
      <c r="GEM15" s="620"/>
      <c r="GEN15" s="620"/>
      <c r="GEO15" s="620"/>
      <c r="GEP15" s="620"/>
      <c r="GEQ15" s="620"/>
      <c r="GER15" s="620"/>
      <c r="GES15" s="620"/>
      <c r="GET15" s="620"/>
      <c r="GEU15" s="620"/>
      <c r="GEV15" s="620"/>
      <c r="GEW15" s="620"/>
      <c r="GEX15" s="620"/>
      <c r="GEY15" s="620"/>
      <c r="GEZ15" s="620"/>
      <c r="GFA15" s="620"/>
      <c r="GFB15" s="620"/>
      <c r="GFC15" s="620"/>
      <c r="GFD15" s="620"/>
      <c r="GFE15" s="620"/>
      <c r="GFF15" s="620"/>
      <c r="GFG15" s="620"/>
      <c r="GFH15" s="620"/>
      <c r="GFI15" s="620"/>
      <c r="GFJ15" s="620"/>
      <c r="GFK15" s="620"/>
      <c r="GFL15" s="620"/>
      <c r="GFM15" s="620"/>
      <c r="GFN15" s="620"/>
      <c r="GFO15" s="620"/>
      <c r="GFP15" s="620"/>
      <c r="GFQ15" s="620"/>
      <c r="GFR15" s="620"/>
      <c r="GFS15" s="620"/>
      <c r="GFT15" s="620"/>
      <c r="GFU15" s="620"/>
      <c r="GFV15" s="620"/>
      <c r="GFW15" s="620"/>
      <c r="GFX15" s="620"/>
      <c r="GFY15" s="620"/>
      <c r="GFZ15" s="620"/>
      <c r="GGA15" s="620"/>
      <c r="GGB15" s="620"/>
      <c r="GGC15" s="620"/>
      <c r="GGD15" s="620"/>
      <c r="GGE15" s="620"/>
      <c r="GGF15" s="620"/>
      <c r="GGG15" s="620"/>
      <c r="GGH15" s="620"/>
      <c r="GGI15" s="620"/>
      <c r="GGJ15" s="620"/>
      <c r="GGK15" s="620"/>
      <c r="GGL15" s="620"/>
      <c r="GGM15" s="620"/>
      <c r="GGN15" s="620"/>
      <c r="GGO15" s="620"/>
      <c r="GGP15" s="620"/>
      <c r="GGQ15" s="620"/>
      <c r="GGR15" s="620"/>
      <c r="GGS15" s="620"/>
      <c r="GGT15" s="620"/>
      <c r="GGU15" s="620"/>
      <c r="GGV15" s="620"/>
      <c r="GGW15" s="620"/>
      <c r="GGX15" s="620"/>
      <c r="GGY15" s="620"/>
      <c r="GGZ15" s="620"/>
      <c r="GHA15" s="620"/>
      <c r="GHB15" s="620"/>
      <c r="GHC15" s="620"/>
      <c r="GHD15" s="620"/>
      <c r="GHE15" s="620"/>
      <c r="GHF15" s="620"/>
      <c r="GHG15" s="620"/>
      <c r="GHH15" s="620"/>
      <c r="GHI15" s="620"/>
      <c r="GHJ15" s="620"/>
      <c r="GHK15" s="620"/>
      <c r="GHL15" s="620"/>
      <c r="GHM15" s="620"/>
      <c r="GHN15" s="620"/>
      <c r="GHO15" s="620"/>
      <c r="GHP15" s="620"/>
      <c r="GHQ15" s="620"/>
      <c r="GHR15" s="620"/>
      <c r="GHS15" s="620"/>
      <c r="GHT15" s="620"/>
      <c r="GHU15" s="620"/>
      <c r="GHV15" s="620"/>
      <c r="GHW15" s="620"/>
      <c r="GHX15" s="620"/>
      <c r="GHY15" s="620"/>
      <c r="GHZ15" s="620"/>
      <c r="GIA15" s="620"/>
      <c r="GIB15" s="620"/>
      <c r="GIC15" s="620"/>
      <c r="GID15" s="620"/>
      <c r="GIE15" s="620"/>
      <c r="GIF15" s="620"/>
      <c r="GIG15" s="620"/>
      <c r="GIH15" s="620"/>
      <c r="GII15" s="620"/>
      <c r="GIJ15" s="620"/>
      <c r="GIK15" s="620"/>
      <c r="GIL15" s="620"/>
      <c r="GIM15" s="620"/>
      <c r="GIN15" s="620"/>
      <c r="GIO15" s="620"/>
      <c r="GIP15" s="620"/>
      <c r="GIQ15" s="620"/>
      <c r="GIR15" s="620"/>
      <c r="GIS15" s="620"/>
      <c r="GIT15" s="620"/>
      <c r="GIU15" s="620"/>
      <c r="GIV15" s="620"/>
      <c r="GIW15" s="620"/>
      <c r="GIX15" s="620"/>
      <c r="GIY15" s="620"/>
      <c r="GIZ15" s="620"/>
      <c r="GJA15" s="620"/>
      <c r="GJB15" s="620"/>
      <c r="GJC15" s="620"/>
      <c r="GJD15" s="620"/>
      <c r="GJE15" s="620"/>
      <c r="GJF15" s="620"/>
      <c r="GJG15" s="620"/>
      <c r="GJH15" s="620"/>
      <c r="GJI15" s="620"/>
      <c r="GJJ15" s="620"/>
      <c r="GJK15" s="620"/>
      <c r="GJL15" s="620"/>
      <c r="GJM15" s="620"/>
      <c r="GJN15" s="620"/>
      <c r="GJO15" s="620"/>
      <c r="GJP15" s="620"/>
      <c r="GJQ15" s="620"/>
      <c r="GJR15" s="620"/>
      <c r="GJS15" s="620"/>
      <c r="GJT15" s="620"/>
      <c r="GJU15" s="620"/>
      <c r="GJV15" s="620"/>
      <c r="GJW15" s="620"/>
      <c r="GJX15" s="620"/>
      <c r="GJY15" s="620"/>
      <c r="GJZ15" s="620"/>
      <c r="GKA15" s="620"/>
      <c r="GKB15" s="620"/>
      <c r="GKC15" s="620"/>
      <c r="GKD15" s="620"/>
      <c r="GKE15" s="620"/>
      <c r="GKF15" s="620"/>
      <c r="GKG15" s="620"/>
      <c r="GKH15" s="620"/>
      <c r="GKI15" s="620"/>
      <c r="GKJ15" s="620"/>
      <c r="GKK15" s="620"/>
      <c r="GKL15" s="620"/>
      <c r="GKM15" s="620"/>
      <c r="GKN15" s="620"/>
      <c r="GKO15" s="620"/>
      <c r="GKP15" s="620"/>
      <c r="GKQ15" s="620"/>
      <c r="GKR15" s="620"/>
      <c r="GKS15" s="620"/>
      <c r="GKT15" s="620"/>
      <c r="GKU15" s="620"/>
      <c r="GKV15" s="620"/>
      <c r="GKW15" s="620"/>
      <c r="GKX15" s="620"/>
      <c r="GKY15" s="620"/>
      <c r="GKZ15" s="620"/>
      <c r="GLA15" s="620"/>
      <c r="GLB15" s="620"/>
      <c r="GLC15" s="620"/>
      <c r="GLD15" s="620"/>
      <c r="GLE15" s="620"/>
      <c r="GLF15" s="620"/>
      <c r="GLG15" s="620"/>
      <c r="GLH15" s="620"/>
      <c r="GLI15" s="620"/>
      <c r="GLJ15" s="620"/>
      <c r="GLK15" s="620"/>
      <c r="GLL15" s="620"/>
      <c r="GLM15" s="620"/>
      <c r="GLN15" s="620"/>
      <c r="GLO15" s="620"/>
      <c r="GLP15" s="620"/>
      <c r="GLQ15" s="620"/>
      <c r="GLR15" s="620"/>
      <c r="GLS15" s="620"/>
      <c r="GLT15" s="620"/>
      <c r="GLU15" s="620"/>
      <c r="GLV15" s="620"/>
      <c r="GLW15" s="620"/>
      <c r="GLX15" s="620"/>
      <c r="GLY15" s="620"/>
      <c r="GLZ15" s="620"/>
      <c r="GMA15" s="620"/>
      <c r="GMB15" s="620"/>
      <c r="GMC15" s="620"/>
      <c r="GMD15" s="620"/>
      <c r="GME15" s="620"/>
      <c r="GMF15" s="620"/>
      <c r="GMG15" s="620"/>
      <c r="GMH15" s="620"/>
      <c r="GMI15" s="620"/>
      <c r="GMJ15" s="620"/>
      <c r="GMK15" s="620"/>
      <c r="GML15" s="620"/>
      <c r="GMM15" s="620"/>
      <c r="GMN15" s="620"/>
      <c r="GMO15" s="620"/>
      <c r="GMP15" s="620"/>
      <c r="GMQ15" s="620"/>
      <c r="GMR15" s="620"/>
      <c r="GMS15" s="620"/>
      <c r="GMT15" s="620"/>
      <c r="GMU15" s="620"/>
      <c r="GMV15" s="620"/>
      <c r="GMW15" s="620"/>
      <c r="GMX15" s="620"/>
      <c r="GMY15" s="620"/>
      <c r="GMZ15" s="620"/>
      <c r="GNA15" s="620"/>
      <c r="GNB15" s="620"/>
      <c r="GNC15" s="620"/>
      <c r="GND15" s="620"/>
      <c r="GNE15" s="620"/>
      <c r="GNF15" s="620"/>
      <c r="GNG15" s="620"/>
      <c r="GNH15" s="620"/>
      <c r="GNI15" s="620"/>
      <c r="GNJ15" s="620"/>
      <c r="GNK15" s="620"/>
      <c r="GNL15" s="620"/>
      <c r="GNM15" s="620"/>
      <c r="GNN15" s="620"/>
      <c r="GNO15" s="620"/>
      <c r="GNP15" s="620"/>
      <c r="GNQ15" s="620"/>
      <c r="GNR15" s="620"/>
      <c r="GNS15" s="620"/>
      <c r="GNT15" s="620"/>
      <c r="GNU15" s="620"/>
      <c r="GNV15" s="620"/>
      <c r="GNW15" s="620"/>
      <c r="GNX15" s="620"/>
      <c r="GNY15" s="620"/>
      <c r="GNZ15" s="620"/>
      <c r="GOA15" s="620"/>
      <c r="GOB15" s="620"/>
      <c r="GOC15" s="620"/>
      <c r="GOD15" s="620"/>
      <c r="GOE15" s="620"/>
      <c r="GOF15" s="620"/>
      <c r="GOG15" s="620"/>
      <c r="GOH15" s="620"/>
      <c r="GOI15" s="620"/>
      <c r="GOJ15" s="620"/>
      <c r="GOK15" s="620"/>
      <c r="GOL15" s="620"/>
      <c r="GOM15" s="620"/>
      <c r="GON15" s="620"/>
      <c r="GOO15" s="620"/>
      <c r="GOP15" s="620"/>
      <c r="GOQ15" s="620"/>
      <c r="GOR15" s="620"/>
      <c r="GOS15" s="620"/>
      <c r="GOT15" s="620"/>
      <c r="GOU15" s="620"/>
      <c r="GOV15" s="620"/>
      <c r="GOW15" s="620"/>
      <c r="GOX15" s="620"/>
      <c r="GOY15" s="620"/>
      <c r="GOZ15" s="620"/>
      <c r="GPA15" s="620"/>
      <c r="GPB15" s="620"/>
      <c r="GPC15" s="620"/>
      <c r="GPD15" s="620"/>
      <c r="GPE15" s="620"/>
      <c r="GPF15" s="620"/>
      <c r="GPG15" s="620"/>
      <c r="GPH15" s="620"/>
      <c r="GPI15" s="620"/>
      <c r="GPJ15" s="620"/>
      <c r="GPK15" s="620"/>
      <c r="GPL15" s="620"/>
      <c r="GPM15" s="620"/>
      <c r="GPN15" s="620"/>
      <c r="GPO15" s="620"/>
      <c r="GPP15" s="620"/>
      <c r="GPQ15" s="620"/>
      <c r="GPR15" s="620"/>
      <c r="GPS15" s="620"/>
      <c r="GPT15" s="620"/>
      <c r="GPU15" s="620"/>
      <c r="GPV15" s="620"/>
      <c r="GPW15" s="620"/>
      <c r="GPX15" s="620"/>
      <c r="GPY15" s="620"/>
      <c r="GPZ15" s="620"/>
      <c r="GQA15" s="620"/>
      <c r="GQB15" s="620"/>
      <c r="GQC15" s="620"/>
      <c r="GQD15" s="620"/>
      <c r="GQE15" s="620"/>
      <c r="GQF15" s="620"/>
      <c r="GQG15" s="620"/>
      <c r="GQH15" s="620"/>
      <c r="GQI15" s="620"/>
      <c r="GQJ15" s="620"/>
      <c r="GQK15" s="620"/>
      <c r="GQL15" s="620"/>
      <c r="GQM15" s="620"/>
      <c r="GQN15" s="620"/>
      <c r="GQO15" s="620"/>
      <c r="GQP15" s="620"/>
      <c r="GQQ15" s="620"/>
      <c r="GQR15" s="620"/>
      <c r="GQS15" s="620"/>
      <c r="GQT15" s="620"/>
      <c r="GQU15" s="620"/>
      <c r="GQV15" s="620"/>
      <c r="GQW15" s="620"/>
      <c r="GQX15" s="620"/>
      <c r="GQY15" s="620"/>
      <c r="GQZ15" s="620"/>
      <c r="GRA15" s="620"/>
      <c r="GRB15" s="620"/>
      <c r="GRC15" s="620"/>
      <c r="GRD15" s="620"/>
      <c r="GRE15" s="620"/>
      <c r="GRF15" s="620"/>
      <c r="GRG15" s="620"/>
      <c r="GRH15" s="620"/>
      <c r="GRI15" s="620"/>
      <c r="GRJ15" s="620"/>
      <c r="GRK15" s="620"/>
      <c r="GRL15" s="620"/>
      <c r="GRM15" s="620"/>
      <c r="GRN15" s="620"/>
      <c r="GRO15" s="620"/>
      <c r="GRP15" s="620"/>
      <c r="GRQ15" s="620"/>
      <c r="GRR15" s="620"/>
      <c r="GRS15" s="620"/>
      <c r="GRT15" s="620"/>
      <c r="GRU15" s="620"/>
      <c r="GRV15" s="620"/>
      <c r="GRW15" s="620"/>
      <c r="GRX15" s="620"/>
      <c r="GRY15" s="620"/>
      <c r="GRZ15" s="620"/>
      <c r="GSA15" s="620"/>
      <c r="GSB15" s="620"/>
      <c r="GSC15" s="620"/>
      <c r="GSD15" s="620"/>
      <c r="GSE15" s="620"/>
      <c r="GSF15" s="620"/>
      <c r="GSG15" s="620"/>
      <c r="GSH15" s="620"/>
      <c r="GSI15" s="620"/>
      <c r="GSJ15" s="620"/>
      <c r="GSK15" s="620"/>
      <c r="GSL15" s="620"/>
      <c r="GSM15" s="620"/>
      <c r="GSN15" s="620"/>
      <c r="GSO15" s="620"/>
      <c r="GSP15" s="620"/>
      <c r="GSQ15" s="620"/>
      <c r="GSR15" s="620"/>
      <c r="GSS15" s="620"/>
      <c r="GST15" s="620"/>
      <c r="GSU15" s="620"/>
      <c r="GSV15" s="620"/>
      <c r="GSW15" s="620"/>
      <c r="GSX15" s="620"/>
      <c r="GSY15" s="620"/>
      <c r="GSZ15" s="620"/>
      <c r="GTA15" s="620"/>
      <c r="GTB15" s="620"/>
      <c r="GTC15" s="620"/>
      <c r="GTD15" s="620"/>
      <c r="GTE15" s="620"/>
      <c r="GTF15" s="620"/>
      <c r="GTG15" s="620"/>
      <c r="GTH15" s="620"/>
      <c r="GTI15" s="620"/>
      <c r="GTJ15" s="620"/>
      <c r="GTK15" s="620"/>
      <c r="GTL15" s="620"/>
      <c r="GTM15" s="620"/>
      <c r="GTN15" s="620"/>
      <c r="GTO15" s="620"/>
      <c r="GTP15" s="620"/>
      <c r="GTQ15" s="620"/>
      <c r="GTR15" s="620"/>
      <c r="GTS15" s="620"/>
      <c r="GTT15" s="620"/>
      <c r="GTU15" s="620"/>
      <c r="GTV15" s="620"/>
      <c r="GTW15" s="620"/>
      <c r="GTX15" s="620"/>
      <c r="GTY15" s="620"/>
      <c r="GTZ15" s="620"/>
      <c r="GUA15" s="620"/>
      <c r="GUB15" s="620"/>
      <c r="GUC15" s="620"/>
      <c r="GUD15" s="620"/>
      <c r="GUE15" s="620"/>
      <c r="GUF15" s="620"/>
      <c r="GUG15" s="620"/>
      <c r="GUH15" s="620"/>
      <c r="GUI15" s="620"/>
      <c r="GUJ15" s="620"/>
      <c r="GUK15" s="620"/>
      <c r="GUL15" s="620"/>
      <c r="GUM15" s="620"/>
      <c r="GUN15" s="620"/>
      <c r="GUO15" s="620"/>
      <c r="GUP15" s="620"/>
      <c r="GUQ15" s="620"/>
      <c r="GUR15" s="620"/>
      <c r="GUS15" s="620"/>
      <c r="GUT15" s="620"/>
      <c r="GUU15" s="620"/>
      <c r="GUV15" s="620"/>
      <c r="GUW15" s="620"/>
      <c r="GUX15" s="620"/>
      <c r="GUY15" s="620"/>
      <c r="GUZ15" s="620"/>
      <c r="GVA15" s="620"/>
      <c r="GVB15" s="620"/>
      <c r="GVC15" s="620"/>
      <c r="GVD15" s="620"/>
      <c r="GVE15" s="620"/>
      <c r="GVF15" s="620"/>
      <c r="GVG15" s="620"/>
      <c r="GVH15" s="620"/>
      <c r="GVI15" s="620"/>
      <c r="GVJ15" s="620"/>
      <c r="GVK15" s="620"/>
      <c r="GVL15" s="620"/>
      <c r="GVM15" s="620"/>
      <c r="GVN15" s="620"/>
      <c r="GVO15" s="620"/>
      <c r="GVP15" s="620"/>
      <c r="GVQ15" s="620"/>
      <c r="GVR15" s="620"/>
      <c r="GVS15" s="620"/>
      <c r="GVT15" s="620"/>
      <c r="GVU15" s="620"/>
      <c r="GVV15" s="620"/>
      <c r="GVW15" s="620"/>
      <c r="GVX15" s="620"/>
      <c r="GVY15" s="620"/>
      <c r="GVZ15" s="620"/>
      <c r="GWA15" s="620"/>
      <c r="GWB15" s="620"/>
      <c r="GWC15" s="620"/>
      <c r="GWD15" s="620"/>
      <c r="GWE15" s="620"/>
      <c r="GWF15" s="620"/>
      <c r="GWG15" s="620"/>
      <c r="GWH15" s="620"/>
      <c r="GWI15" s="620"/>
      <c r="GWJ15" s="620"/>
      <c r="GWK15" s="620"/>
      <c r="GWL15" s="620"/>
      <c r="GWM15" s="620"/>
      <c r="GWN15" s="620"/>
      <c r="GWO15" s="620"/>
      <c r="GWP15" s="620"/>
      <c r="GWQ15" s="620"/>
      <c r="GWR15" s="620"/>
      <c r="GWS15" s="620"/>
      <c r="GWT15" s="620"/>
      <c r="GWU15" s="620"/>
      <c r="GWV15" s="620"/>
      <c r="GWW15" s="620"/>
      <c r="GWX15" s="620"/>
      <c r="GWY15" s="620"/>
      <c r="GWZ15" s="620"/>
      <c r="GXA15" s="620"/>
      <c r="GXB15" s="620"/>
      <c r="GXC15" s="620"/>
      <c r="GXD15" s="620"/>
      <c r="GXE15" s="620"/>
      <c r="GXF15" s="620"/>
      <c r="GXG15" s="620"/>
      <c r="GXH15" s="620"/>
      <c r="GXI15" s="620"/>
      <c r="GXJ15" s="620"/>
      <c r="GXK15" s="620"/>
      <c r="GXL15" s="620"/>
      <c r="GXM15" s="620"/>
      <c r="GXN15" s="620"/>
      <c r="GXO15" s="620"/>
      <c r="GXP15" s="620"/>
      <c r="GXQ15" s="620"/>
      <c r="GXR15" s="620"/>
      <c r="GXS15" s="620"/>
      <c r="GXT15" s="620"/>
      <c r="GXU15" s="620"/>
      <c r="GXV15" s="620"/>
      <c r="GXW15" s="620"/>
      <c r="GXX15" s="620"/>
      <c r="GXY15" s="620"/>
      <c r="GXZ15" s="620"/>
      <c r="GYA15" s="620"/>
      <c r="GYB15" s="620"/>
      <c r="GYC15" s="620"/>
      <c r="GYD15" s="620"/>
      <c r="GYE15" s="620"/>
      <c r="GYF15" s="620"/>
      <c r="GYG15" s="620"/>
      <c r="GYH15" s="620"/>
      <c r="GYI15" s="620"/>
      <c r="GYJ15" s="620"/>
      <c r="GYK15" s="620"/>
      <c r="GYL15" s="620"/>
      <c r="GYM15" s="620"/>
      <c r="GYN15" s="620"/>
      <c r="GYO15" s="620"/>
      <c r="GYP15" s="620"/>
      <c r="GYQ15" s="620"/>
      <c r="GYR15" s="620"/>
      <c r="GYS15" s="620"/>
      <c r="GYT15" s="620"/>
      <c r="GYU15" s="620"/>
      <c r="GYV15" s="620"/>
      <c r="GYW15" s="620"/>
      <c r="GYX15" s="620"/>
      <c r="GYY15" s="620"/>
      <c r="GYZ15" s="620"/>
      <c r="GZA15" s="620"/>
      <c r="GZB15" s="620"/>
      <c r="GZC15" s="620"/>
      <c r="GZD15" s="620"/>
      <c r="GZE15" s="620"/>
      <c r="GZF15" s="620"/>
      <c r="GZG15" s="620"/>
      <c r="GZH15" s="620"/>
      <c r="GZI15" s="620"/>
      <c r="GZJ15" s="620"/>
      <c r="GZK15" s="620"/>
      <c r="GZL15" s="620"/>
      <c r="GZM15" s="620"/>
      <c r="GZN15" s="620"/>
      <c r="GZO15" s="620"/>
      <c r="GZP15" s="620"/>
      <c r="GZQ15" s="620"/>
      <c r="GZR15" s="620"/>
      <c r="GZS15" s="620"/>
      <c r="GZT15" s="620"/>
      <c r="GZU15" s="620"/>
      <c r="GZV15" s="620"/>
      <c r="GZW15" s="620"/>
      <c r="GZX15" s="620"/>
      <c r="GZY15" s="620"/>
      <c r="GZZ15" s="620"/>
      <c r="HAA15" s="620"/>
      <c r="HAB15" s="620"/>
      <c r="HAC15" s="620"/>
      <c r="HAD15" s="620"/>
      <c r="HAE15" s="620"/>
      <c r="HAF15" s="620"/>
      <c r="HAG15" s="620"/>
      <c r="HAH15" s="620"/>
      <c r="HAI15" s="620"/>
      <c r="HAJ15" s="620"/>
      <c r="HAK15" s="620"/>
      <c r="HAL15" s="620"/>
      <c r="HAM15" s="620"/>
      <c r="HAN15" s="620"/>
      <c r="HAO15" s="620"/>
      <c r="HAP15" s="620"/>
      <c r="HAQ15" s="620"/>
      <c r="HAR15" s="620"/>
      <c r="HAS15" s="620"/>
      <c r="HAT15" s="620"/>
      <c r="HAU15" s="620"/>
      <c r="HAV15" s="620"/>
      <c r="HAW15" s="620"/>
      <c r="HAX15" s="620"/>
      <c r="HAY15" s="620"/>
      <c r="HAZ15" s="620"/>
      <c r="HBA15" s="620"/>
      <c r="HBB15" s="620"/>
      <c r="HBC15" s="620"/>
      <c r="HBD15" s="620"/>
      <c r="HBE15" s="620"/>
      <c r="HBF15" s="620"/>
      <c r="HBG15" s="620"/>
      <c r="HBH15" s="620"/>
      <c r="HBI15" s="620"/>
      <c r="HBJ15" s="620"/>
      <c r="HBK15" s="620"/>
      <c r="HBL15" s="620"/>
      <c r="HBM15" s="620"/>
      <c r="HBN15" s="620"/>
      <c r="HBO15" s="620"/>
      <c r="HBP15" s="620"/>
      <c r="HBQ15" s="620"/>
      <c r="HBR15" s="620"/>
      <c r="HBS15" s="620"/>
      <c r="HBT15" s="620"/>
      <c r="HBU15" s="620"/>
      <c r="HBV15" s="620"/>
      <c r="HBW15" s="620"/>
      <c r="HBX15" s="620"/>
      <c r="HBY15" s="620"/>
      <c r="HBZ15" s="620"/>
      <c r="HCA15" s="620"/>
      <c r="HCB15" s="620"/>
      <c r="HCC15" s="620"/>
      <c r="HCD15" s="620"/>
      <c r="HCE15" s="620"/>
      <c r="HCF15" s="620"/>
      <c r="HCG15" s="620"/>
      <c r="HCH15" s="620"/>
      <c r="HCI15" s="620"/>
      <c r="HCJ15" s="620"/>
      <c r="HCK15" s="620"/>
      <c r="HCL15" s="620"/>
      <c r="HCM15" s="620"/>
      <c r="HCN15" s="620"/>
      <c r="HCO15" s="620"/>
      <c r="HCP15" s="620"/>
      <c r="HCQ15" s="620"/>
      <c r="HCR15" s="620"/>
      <c r="HCS15" s="620"/>
      <c r="HCT15" s="620"/>
      <c r="HCU15" s="620"/>
      <c r="HCV15" s="620"/>
      <c r="HCW15" s="620"/>
      <c r="HCX15" s="620"/>
      <c r="HCY15" s="620"/>
      <c r="HCZ15" s="620"/>
      <c r="HDA15" s="620"/>
      <c r="HDB15" s="620"/>
      <c r="HDC15" s="620"/>
      <c r="HDD15" s="620"/>
      <c r="HDE15" s="620"/>
      <c r="HDF15" s="620"/>
      <c r="HDG15" s="620"/>
      <c r="HDH15" s="620"/>
      <c r="HDI15" s="620"/>
      <c r="HDJ15" s="620"/>
      <c r="HDK15" s="620"/>
      <c r="HDL15" s="620"/>
      <c r="HDM15" s="620"/>
      <c r="HDN15" s="620"/>
      <c r="HDO15" s="620"/>
      <c r="HDP15" s="620"/>
      <c r="HDQ15" s="620"/>
      <c r="HDR15" s="620"/>
      <c r="HDS15" s="620"/>
      <c r="HDT15" s="620"/>
      <c r="HDU15" s="620"/>
      <c r="HDV15" s="620"/>
      <c r="HDW15" s="620"/>
      <c r="HDX15" s="620"/>
      <c r="HDY15" s="620"/>
      <c r="HDZ15" s="620"/>
      <c r="HEA15" s="620"/>
      <c r="HEB15" s="620"/>
      <c r="HEC15" s="620"/>
      <c r="HED15" s="620"/>
      <c r="HEE15" s="620"/>
      <c r="HEF15" s="620"/>
      <c r="HEG15" s="620"/>
      <c r="HEH15" s="620"/>
      <c r="HEI15" s="620"/>
      <c r="HEJ15" s="620"/>
      <c r="HEK15" s="620"/>
      <c r="HEL15" s="620"/>
      <c r="HEM15" s="620"/>
      <c r="HEN15" s="620"/>
      <c r="HEO15" s="620"/>
      <c r="HEP15" s="620"/>
      <c r="HEQ15" s="620"/>
      <c r="HER15" s="620"/>
      <c r="HES15" s="620"/>
      <c r="HET15" s="620"/>
      <c r="HEU15" s="620"/>
      <c r="HEV15" s="620"/>
      <c r="HEW15" s="620"/>
      <c r="HEX15" s="620"/>
      <c r="HEY15" s="620"/>
      <c r="HEZ15" s="620"/>
      <c r="HFA15" s="620"/>
      <c r="HFB15" s="620"/>
      <c r="HFC15" s="620"/>
      <c r="HFD15" s="620"/>
      <c r="HFE15" s="620"/>
      <c r="HFF15" s="620"/>
      <c r="HFG15" s="620"/>
      <c r="HFH15" s="620"/>
      <c r="HFI15" s="620"/>
      <c r="HFJ15" s="620"/>
      <c r="HFK15" s="620"/>
      <c r="HFL15" s="620"/>
      <c r="HFM15" s="620"/>
      <c r="HFN15" s="620"/>
      <c r="HFO15" s="620"/>
      <c r="HFP15" s="620"/>
      <c r="HFQ15" s="620"/>
      <c r="HFR15" s="620"/>
      <c r="HFS15" s="620"/>
      <c r="HFT15" s="620"/>
      <c r="HFU15" s="620"/>
      <c r="HFV15" s="620"/>
      <c r="HFW15" s="620"/>
      <c r="HFX15" s="620"/>
      <c r="HFY15" s="620"/>
      <c r="HFZ15" s="620"/>
      <c r="HGA15" s="620"/>
      <c r="HGB15" s="620"/>
      <c r="HGC15" s="620"/>
      <c r="HGD15" s="620"/>
      <c r="HGE15" s="620"/>
      <c r="HGF15" s="620"/>
      <c r="HGG15" s="620"/>
      <c r="HGH15" s="620"/>
      <c r="HGI15" s="620"/>
      <c r="HGJ15" s="620"/>
      <c r="HGK15" s="620"/>
      <c r="HGL15" s="620"/>
      <c r="HGM15" s="620"/>
      <c r="HGN15" s="620"/>
      <c r="HGO15" s="620"/>
      <c r="HGP15" s="620"/>
      <c r="HGQ15" s="620"/>
      <c r="HGR15" s="620"/>
      <c r="HGS15" s="620"/>
      <c r="HGT15" s="620"/>
      <c r="HGU15" s="620"/>
      <c r="HGV15" s="620"/>
      <c r="HGW15" s="620"/>
      <c r="HGX15" s="620"/>
      <c r="HGY15" s="620"/>
      <c r="HGZ15" s="620"/>
      <c r="HHA15" s="620"/>
      <c r="HHB15" s="620"/>
      <c r="HHC15" s="620"/>
      <c r="HHD15" s="620"/>
      <c r="HHE15" s="620"/>
      <c r="HHF15" s="620"/>
      <c r="HHG15" s="620"/>
      <c r="HHH15" s="620"/>
      <c r="HHI15" s="620"/>
      <c r="HHJ15" s="620"/>
      <c r="HHK15" s="620"/>
      <c r="HHL15" s="620"/>
      <c r="HHM15" s="620"/>
      <c r="HHN15" s="620"/>
      <c r="HHO15" s="620"/>
      <c r="HHP15" s="620"/>
      <c r="HHQ15" s="620"/>
      <c r="HHR15" s="620"/>
      <c r="HHS15" s="620"/>
      <c r="HHT15" s="620"/>
      <c r="HHU15" s="620"/>
      <c r="HHV15" s="620"/>
      <c r="HHW15" s="620"/>
      <c r="HHX15" s="620"/>
      <c r="HHY15" s="620"/>
      <c r="HHZ15" s="620"/>
      <c r="HIA15" s="620"/>
      <c r="HIB15" s="620"/>
      <c r="HIC15" s="620"/>
      <c r="HID15" s="620"/>
      <c r="HIE15" s="620"/>
      <c r="HIF15" s="620"/>
      <c r="HIG15" s="620"/>
      <c r="HIH15" s="620"/>
      <c r="HII15" s="620"/>
      <c r="HIJ15" s="620"/>
      <c r="HIK15" s="620"/>
      <c r="HIL15" s="620"/>
      <c r="HIM15" s="620"/>
      <c r="HIN15" s="620"/>
      <c r="HIO15" s="620"/>
      <c r="HIP15" s="620"/>
      <c r="HIQ15" s="620"/>
      <c r="HIR15" s="620"/>
      <c r="HIS15" s="620"/>
      <c r="HIT15" s="620"/>
      <c r="HIU15" s="620"/>
      <c r="HIV15" s="620"/>
      <c r="HIW15" s="620"/>
      <c r="HIX15" s="620"/>
      <c r="HIY15" s="620"/>
      <c r="HIZ15" s="620"/>
      <c r="HJA15" s="620"/>
      <c r="HJB15" s="620"/>
      <c r="HJC15" s="620"/>
      <c r="HJD15" s="620"/>
      <c r="HJE15" s="620"/>
      <c r="HJF15" s="620"/>
      <c r="HJG15" s="620"/>
      <c r="HJH15" s="620"/>
      <c r="HJI15" s="620"/>
      <c r="HJJ15" s="620"/>
      <c r="HJK15" s="620"/>
      <c r="HJL15" s="620"/>
      <c r="HJM15" s="620"/>
      <c r="HJN15" s="620"/>
      <c r="HJO15" s="620"/>
      <c r="HJP15" s="620"/>
      <c r="HJQ15" s="620"/>
      <c r="HJR15" s="620"/>
      <c r="HJS15" s="620"/>
      <c r="HJT15" s="620"/>
      <c r="HJU15" s="620"/>
      <c r="HJV15" s="620"/>
      <c r="HJW15" s="620"/>
      <c r="HJX15" s="620"/>
      <c r="HJY15" s="620"/>
      <c r="HJZ15" s="620"/>
      <c r="HKA15" s="620"/>
      <c r="HKB15" s="620"/>
      <c r="HKC15" s="620"/>
      <c r="HKD15" s="620"/>
      <c r="HKE15" s="620"/>
      <c r="HKF15" s="620"/>
      <c r="HKG15" s="620"/>
      <c r="HKH15" s="620"/>
      <c r="HKI15" s="620"/>
      <c r="HKJ15" s="620"/>
      <c r="HKK15" s="620"/>
      <c r="HKL15" s="620"/>
      <c r="HKM15" s="620"/>
      <c r="HKN15" s="620"/>
      <c r="HKO15" s="620"/>
      <c r="HKP15" s="620"/>
      <c r="HKQ15" s="620"/>
      <c r="HKR15" s="620"/>
      <c r="HKS15" s="620"/>
      <c r="HKT15" s="620"/>
      <c r="HKU15" s="620"/>
      <c r="HKV15" s="620"/>
      <c r="HKW15" s="620"/>
      <c r="HKX15" s="620"/>
      <c r="HKY15" s="620"/>
      <c r="HKZ15" s="620"/>
      <c r="HLA15" s="620"/>
      <c r="HLB15" s="620"/>
      <c r="HLC15" s="620"/>
      <c r="HLD15" s="620"/>
      <c r="HLE15" s="620"/>
      <c r="HLF15" s="620"/>
      <c r="HLG15" s="620"/>
      <c r="HLH15" s="620"/>
      <c r="HLI15" s="620"/>
      <c r="HLJ15" s="620"/>
      <c r="HLK15" s="620"/>
      <c r="HLL15" s="620"/>
      <c r="HLM15" s="620"/>
      <c r="HLN15" s="620"/>
      <c r="HLO15" s="620"/>
      <c r="HLP15" s="620"/>
      <c r="HLQ15" s="620"/>
      <c r="HLR15" s="620"/>
      <c r="HLS15" s="620"/>
      <c r="HLT15" s="620"/>
      <c r="HLU15" s="620"/>
      <c r="HLV15" s="620"/>
      <c r="HLW15" s="620"/>
      <c r="HLX15" s="620"/>
      <c r="HLY15" s="620"/>
      <c r="HLZ15" s="620"/>
      <c r="HMA15" s="620"/>
      <c r="HMB15" s="620"/>
      <c r="HMC15" s="620"/>
      <c r="HMD15" s="620"/>
      <c r="HME15" s="620"/>
      <c r="HMF15" s="620"/>
      <c r="HMG15" s="620"/>
      <c r="HMH15" s="620"/>
      <c r="HMI15" s="620"/>
      <c r="HMJ15" s="620"/>
      <c r="HMK15" s="620"/>
      <c r="HML15" s="620"/>
      <c r="HMM15" s="620"/>
      <c r="HMN15" s="620"/>
      <c r="HMO15" s="620"/>
      <c r="HMP15" s="620"/>
      <c r="HMQ15" s="620"/>
      <c r="HMR15" s="620"/>
      <c r="HMS15" s="620"/>
      <c r="HMT15" s="620"/>
      <c r="HMU15" s="620"/>
      <c r="HMV15" s="620"/>
      <c r="HMW15" s="620"/>
      <c r="HMX15" s="620"/>
      <c r="HMY15" s="620"/>
      <c r="HMZ15" s="620"/>
      <c r="HNA15" s="620"/>
      <c r="HNB15" s="620"/>
      <c r="HNC15" s="620"/>
      <c r="HND15" s="620"/>
      <c r="HNE15" s="620"/>
      <c r="HNF15" s="620"/>
      <c r="HNG15" s="620"/>
      <c r="HNH15" s="620"/>
      <c r="HNI15" s="620"/>
      <c r="HNJ15" s="620"/>
      <c r="HNK15" s="620"/>
      <c r="HNL15" s="620"/>
      <c r="HNM15" s="620"/>
      <c r="HNN15" s="620"/>
      <c r="HNO15" s="620"/>
      <c r="HNP15" s="620"/>
      <c r="HNQ15" s="620"/>
      <c r="HNR15" s="620"/>
      <c r="HNS15" s="620"/>
      <c r="HNT15" s="620"/>
      <c r="HNU15" s="620"/>
      <c r="HNV15" s="620"/>
      <c r="HNW15" s="620"/>
      <c r="HNX15" s="620"/>
      <c r="HNY15" s="620"/>
      <c r="HNZ15" s="620"/>
      <c r="HOA15" s="620"/>
      <c r="HOB15" s="620"/>
      <c r="HOC15" s="620"/>
      <c r="HOD15" s="620"/>
      <c r="HOE15" s="620"/>
      <c r="HOF15" s="620"/>
      <c r="HOG15" s="620"/>
      <c r="HOH15" s="620"/>
      <c r="HOI15" s="620"/>
      <c r="HOJ15" s="620"/>
      <c r="HOK15" s="620"/>
      <c r="HOL15" s="620"/>
      <c r="HOM15" s="620"/>
      <c r="HON15" s="620"/>
      <c r="HOO15" s="620"/>
      <c r="HOP15" s="620"/>
      <c r="HOQ15" s="620"/>
      <c r="HOR15" s="620"/>
      <c r="HOS15" s="620"/>
      <c r="HOT15" s="620"/>
      <c r="HOU15" s="620"/>
      <c r="HOV15" s="620"/>
      <c r="HOW15" s="620"/>
      <c r="HOX15" s="620"/>
      <c r="HOY15" s="620"/>
      <c r="HOZ15" s="620"/>
      <c r="HPA15" s="620"/>
      <c r="HPB15" s="620"/>
      <c r="HPC15" s="620"/>
      <c r="HPD15" s="620"/>
      <c r="HPE15" s="620"/>
      <c r="HPF15" s="620"/>
      <c r="HPG15" s="620"/>
      <c r="HPH15" s="620"/>
      <c r="HPI15" s="620"/>
      <c r="HPJ15" s="620"/>
      <c r="HPK15" s="620"/>
      <c r="HPL15" s="620"/>
      <c r="HPM15" s="620"/>
      <c r="HPN15" s="620"/>
      <c r="HPO15" s="620"/>
      <c r="HPP15" s="620"/>
      <c r="HPQ15" s="620"/>
      <c r="HPR15" s="620"/>
      <c r="HPS15" s="620"/>
      <c r="HPT15" s="620"/>
      <c r="HPU15" s="620"/>
      <c r="HPV15" s="620"/>
      <c r="HPW15" s="620"/>
      <c r="HPX15" s="620"/>
      <c r="HPY15" s="620"/>
      <c r="HPZ15" s="620"/>
      <c r="HQA15" s="620"/>
      <c r="HQB15" s="620"/>
      <c r="HQC15" s="620"/>
      <c r="HQD15" s="620"/>
      <c r="HQE15" s="620"/>
      <c r="HQF15" s="620"/>
      <c r="HQG15" s="620"/>
      <c r="HQH15" s="620"/>
      <c r="HQI15" s="620"/>
      <c r="HQJ15" s="620"/>
      <c r="HQK15" s="620"/>
      <c r="HQL15" s="620"/>
      <c r="HQM15" s="620"/>
      <c r="HQN15" s="620"/>
      <c r="HQO15" s="620"/>
      <c r="HQP15" s="620"/>
      <c r="HQQ15" s="620"/>
      <c r="HQR15" s="620"/>
      <c r="HQS15" s="620"/>
      <c r="HQT15" s="620"/>
      <c r="HQU15" s="620"/>
      <c r="HQV15" s="620"/>
      <c r="HQW15" s="620"/>
      <c r="HQX15" s="620"/>
      <c r="HQY15" s="620"/>
      <c r="HQZ15" s="620"/>
      <c r="HRA15" s="620"/>
      <c r="HRB15" s="620"/>
      <c r="HRC15" s="620"/>
      <c r="HRD15" s="620"/>
      <c r="HRE15" s="620"/>
      <c r="HRF15" s="620"/>
      <c r="HRG15" s="620"/>
      <c r="HRH15" s="620"/>
      <c r="HRI15" s="620"/>
      <c r="HRJ15" s="620"/>
      <c r="HRK15" s="620"/>
      <c r="HRL15" s="620"/>
      <c r="HRM15" s="620"/>
      <c r="HRN15" s="620"/>
      <c r="HRO15" s="620"/>
      <c r="HRP15" s="620"/>
      <c r="HRQ15" s="620"/>
      <c r="HRR15" s="620"/>
      <c r="HRS15" s="620"/>
      <c r="HRT15" s="620"/>
      <c r="HRU15" s="620"/>
      <c r="HRV15" s="620"/>
      <c r="HRW15" s="620"/>
      <c r="HRX15" s="620"/>
      <c r="HRY15" s="620"/>
      <c r="HRZ15" s="620"/>
      <c r="HSA15" s="620"/>
      <c r="HSB15" s="620"/>
      <c r="HSC15" s="620"/>
      <c r="HSD15" s="620"/>
      <c r="HSE15" s="620"/>
      <c r="HSF15" s="620"/>
      <c r="HSG15" s="620"/>
      <c r="HSH15" s="620"/>
      <c r="HSI15" s="620"/>
      <c r="HSJ15" s="620"/>
      <c r="HSK15" s="620"/>
      <c r="HSL15" s="620"/>
      <c r="HSM15" s="620"/>
      <c r="HSN15" s="620"/>
      <c r="HSO15" s="620"/>
      <c r="HSP15" s="620"/>
      <c r="HSQ15" s="620"/>
      <c r="HSR15" s="620"/>
      <c r="HSS15" s="620"/>
      <c r="HST15" s="620"/>
      <c r="HSU15" s="620"/>
      <c r="HSV15" s="620"/>
      <c r="HSW15" s="620"/>
      <c r="HSX15" s="620"/>
      <c r="HSY15" s="620"/>
      <c r="HSZ15" s="620"/>
      <c r="HTA15" s="620"/>
      <c r="HTB15" s="620"/>
      <c r="HTC15" s="620"/>
      <c r="HTD15" s="620"/>
      <c r="HTE15" s="620"/>
      <c r="HTF15" s="620"/>
      <c r="HTG15" s="620"/>
      <c r="HTH15" s="620"/>
      <c r="HTI15" s="620"/>
      <c r="HTJ15" s="620"/>
      <c r="HTK15" s="620"/>
      <c r="HTL15" s="620"/>
      <c r="HTM15" s="620"/>
      <c r="HTN15" s="620"/>
      <c r="HTO15" s="620"/>
      <c r="HTP15" s="620"/>
      <c r="HTQ15" s="620"/>
      <c r="HTR15" s="620"/>
      <c r="HTS15" s="620"/>
      <c r="HTT15" s="620"/>
      <c r="HTU15" s="620"/>
      <c r="HTV15" s="620"/>
      <c r="HTW15" s="620"/>
      <c r="HTX15" s="620"/>
      <c r="HTY15" s="620"/>
      <c r="HTZ15" s="620"/>
      <c r="HUA15" s="620"/>
      <c r="HUB15" s="620"/>
      <c r="HUC15" s="620"/>
      <c r="HUD15" s="620"/>
      <c r="HUE15" s="620"/>
      <c r="HUF15" s="620"/>
      <c r="HUG15" s="620"/>
      <c r="HUH15" s="620"/>
      <c r="HUI15" s="620"/>
      <c r="HUJ15" s="620"/>
      <c r="HUK15" s="620"/>
      <c r="HUL15" s="620"/>
      <c r="HUM15" s="620"/>
      <c r="HUN15" s="620"/>
      <c r="HUO15" s="620"/>
      <c r="HUP15" s="620"/>
      <c r="HUQ15" s="620"/>
      <c r="HUR15" s="620"/>
      <c r="HUS15" s="620"/>
      <c r="HUT15" s="620"/>
      <c r="HUU15" s="620"/>
      <c r="HUV15" s="620"/>
      <c r="HUW15" s="620"/>
      <c r="HUX15" s="620"/>
      <c r="HUY15" s="620"/>
      <c r="HUZ15" s="620"/>
      <c r="HVA15" s="620"/>
      <c r="HVB15" s="620"/>
      <c r="HVC15" s="620"/>
      <c r="HVD15" s="620"/>
      <c r="HVE15" s="620"/>
      <c r="HVF15" s="620"/>
      <c r="HVG15" s="620"/>
      <c r="HVH15" s="620"/>
      <c r="HVI15" s="620"/>
      <c r="HVJ15" s="620"/>
      <c r="HVK15" s="620"/>
      <c r="HVL15" s="620"/>
      <c r="HVM15" s="620"/>
      <c r="HVN15" s="620"/>
      <c r="HVO15" s="620"/>
      <c r="HVP15" s="620"/>
      <c r="HVQ15" s="620"/>
      <c r="HVR15" s="620"/>
      <c r="HVS15" s="620"/>
      <c r="HVT15" s="620"/>
      <c r="HVU15" s="620"/>
      <c r="HVV15" s="620"/>
      <c r="HVW15" s="620"/>
      <c r="HVX15" s="620"/>
      <c r="HVY15" s="620"/>
      <c r="HVZ15" s="620"/>
      <c r="HWA15" s="620"/>
      <c r="HWB15" s="620"/>
      <c r="HWC15" s="620"/>
      <c r="HWD15" s="620"/>
      <c r="HWE15" s="620"/>
      <c r="HWF15" s="620"/>
      <c r="HWG15" s="620"/>
      <c r="HWH15" s="620"/>
      <c r="HWI15" s="620"/>
      <c r="HWJ15" s="620"/>
      <c r="HWK15" s="620"/>
      <c r="HWL15" s="620"/>
      <c r="HWM15" s="620"/>
      <c r="HWN15" s="620"/>
      <c r="HWO15" s="620"/>
      <c r="HWP15" s="620"/>
      <c r="HWQ15" s="620"/>
      <c r="HWR15" s="620"/>
      <c r="HWS15" s="620"/>
      <c r="HWT15" s="620"/>
      <c r="HWU15" s="620"/>
      <c r="HWV15" s="620"/>
      <c r="HWW15" s="620"/>
      <c r="HWX15" s="620"/>
      <c r="HWY15" s="620"/>
      <c r="HWZ15" s="620"/>
      <c r="HXA15" s="620"/>
      <c r="HXB15" s="620"/>
      <c r="HXC15" s="620"/>
      <c r="HXD15" s="620"/>
      <c r="HXE15" s="620"/>
      <c r="HXF15" s="620"/>
      <c r="HXG15" s="620"/>
      <c r="HXH15" s="620"/>
      <c r="HXI15" s="620"/>
      <c r="HXJ15" s="620"/>
      <c r="HXK15" s="620"/>
      <c r="HXL15" s="620"/>
      <c r="HXM15" s="620"/>
      <c r="HXN15" s="620"/>
      <c r="HXO15" s="620"/>
      <c r="HXP15" s="620"/>
      <c r="HXQ15" s="620"/>
      <c r="HXR15" s="620"/>
      <c r="HXS15" s="620"/>
      <c r="HXT15" s="620"/>
      <c r="HXU15" s="620"/>
      <c r="HXV15" s="620"/>
      <c r="HXW15" s="620"/>
      <c r="HXX15" s="620"/>
      <c r="HXY15" s="620"/>
      <c r="HXZ15" s="620"/>
      <c r="HYA15" s="620"/>
      <c r="HYB15" s="620"/>
      <c r="HYC15" s="620"/>
      <c r="HYD15" s="620"/>
      <c r="HYE15" s="620"/>
      <c r="HYF15" s="620"/>
      <c r="HYG15" s="620"/>
      <c r="HYH15" s="620"/>
      <c r="HYI15" s="620"/>
      <c r="HYJ15" s="620"/>
      <c r="HYK15" s="620"/>
      <c r="HYL15" s="620"/>
      <c r="HYM15" s="620"/>
      <c r="HYN15" s="620"/>
      <c r="HYO15" s="620"/>
      <c r="HYP15" s="620"/>
      <c r="HYQ15" s="620"/>
      <c r="HYR15" s="620"/>
      <c r="HYS15" s="620"/>
      <c r="HYT15" s="620"/>
      <c r="HYU15" s="620"/>
      <c r="HYV15" s="620"/>
      <c r="HYW15" s="620"/>
      <c r="HYX15" s="620"/>
      <c r="HYY15" s="620"/>
      <c r="HYZ15" s="620"/>
      <c r="HZA15" s="620"/>
      <c r="HZB15" s="620"/>
      <c r="HZC15" s="620"/>
      <c r="HZD15" s="620"/>
      <c r="HZE15" s="620"/>
      <c r="HZF15" s="620"/>
      <c r="HZG15" s="620"/>
      <c r="HZH15" s="620"/>
      <c r="HZI15" s="620"/>
      <c r="HZJ15" s="620"/>
      <c r="HZK15" s="620"/>
      <c r="HZL15" s="620"/>
      <c r="HZM15" s="620"/>
      <c r="HZN15" s="620"/>
      <c r="HZO15" s="620"/>
      <c r="HZP15" s="620"/>
      <c r="HZQ15" s="620"/>
      <c r="HZR15" s="620"/>
      <c r="HZS15" s="620"/>
      <c r="HZT15" s="620"/>
      <c r="HZU15" s="620"/>
      <c r="HZV15" s="620"/>
      <c r="HZW15" s="620"/>
      <c r="HZX15" s="620"/>
      <c r="HZY15" s="620"/>
      <c r="HZZ15" s="620"/>
      <c r="IAA15" s="620"/>
      <c r="IAB15" s="620"/>
      <c r="IAC15" s="620"/>
      <c r="IAD15" s="620"/>
      <c r="IAE15" s="620"/>
      <c r="IAF15" s="620"/>
      <c r="IAG15" s="620"/>
      <c r="IAH15" s="620"/>
      <c r="IAI15" s="620"/>
      <c r="IAJ15" s="620"/>
      <c r="IAK15" s="620"/>
      <c r="IAL15" s="620"/>
      <c r="IAM15" s="620"/>
      <c r="IAN15" s="620"/>
      <c r="IAO15" s="620"/>
      <c r="IAP15" s="620"/>
      <c r="IAQ15" s="620"/>
      <c r="IAR15" s="620"/>
      <c r="IAS15" s="620"/>
      <c r="IAT15" s="620"/>
      <c r="IAU15" s="620"/>
      <c r="IAV15" s="620"/>
      <c r="IAW15" s="620"/>
      <c r="IAX15" s="620"/>
      <c r="IAY15" s="620"/>
      <c r="IAZ15" s="620"/>
      <c r="IBA15" s="620"/>
      <c r="IBB15" s="620"/>
      <c r="IBC15" s="620"/>
      <c r="IBD15" s="620"/>
      <c r="IBE15" s="620"/>
      <c r="IBF15" s="620"/>
      <c r="IBG15" s="620"/>
      <c r="IBH15" s="620"/>
      <c r="IBI15" s="620"/>
      <c r="IBJ15" s="620"/>
      <c r="IBK15" s="620"/>
      <c r="IBL15" s="620"/>
      <c r="IBM15" s="620"/>
      <c r="IBN15" s="620"/>
      <c r="IBO15" s="620"/>
      <c r="IBP15" s="620"/>
      <c r="IBQ15" s="620"/>
      <c r="IBR15" s="620"/>
      <c r="IBS15" s="620"/>
      <c r="IBT15" s="620"/>
      <c r="IBU15" s="620"/>
      <c r="IBV15" s="620"/>
      <c r="IBW15" s="620"/>
      <c r="IBX15" s="620"/>
      <c r="IBY15" s="620"/>
      <c r="IBZ15" s="620"/>
      <c r="ICA15" s="620"/>
      <c r="ICB15" s="620"/>
      <c r="ICC15" s="620"/>
      <c r="ICD15" s="620"/>
      <c r="ICE15" s="620"/>
      <c r="ICF15" s="620"/>
      <c r="ICG15" s="620"/>
      <c r="ICH15" s="620"/>
      <c r="ICI15" s="620"/>
      <c r="ICJ15" s="620"/>
      <c r="ICK15" s="620"/>
      <c r="ICL15" s="620"/>
      <c r="ICM15" s="620"/>
      <c r="ICN15" s="620"/>
      <c r="ICO15" s="620"/>
      <c r="ICP15" s="620"/>
      <c r="ICQ15" s="620"/>
      <c r="ICR15" s="620"/>
      <c r="ICS15" s="620"/>
      <c r="ICT15" s="620"/>
      <c r="ICU15" s="620"/>
      <c r="ICV15" s="620"/>
      <c r="ICW15" s="620"/>
      <c r="ICX15" s="620"/>
      <c r="ICY15" s="620"/>
      <c r="ICZ15" s="620"/>
      <c r="IDA15" s="620"/>
      <c r="IDB15" s="620"/>
      <c r="IDC15" s="620"/>
      <c r="IDD15" s="620"/>
      <c r="IDE15" s="620"/>
      <c r="IDF15" s="620"/>
      <c r="IDG15" s="620"/>
      <c r="IDH15" s="620"/>
      <c r="IDI15" s="620"/>
      <c r="IDJ15" s="620"/>
      <c r="IDK15" s="620"/>
      <c r="IDL15" s="620"/>
      <c r="IDM15" s="620"/>
      <c r="IDN15" s="620"/>
      <c r="IDO15" s="620"/>
      <c r="IDP15" s="620"/>
      <c r="IDQ15" s="620"/>
      <c r="IDR15" s="620"/>
      <c r="IDS15" s="620"/>
      <c r="IDT15" s="620"/>
      <c r="IDU15" s="620"/>
      <c r="IDV15" s="620"/>
      <c r="IDW15" s="620"/>
      <c r="IDX15" s="620"/>
      <c r="IDY15" s="620"/>
      <c r="IDZ15" s="620"/>
      <c r="IEA15" s="620"/>
      <c r="IEB15" s="620"/>
      <c r="IEC15" s="620"/>
      <c r="IED15" s="620"/>
      <c r="IEE15" s="620"/>
      <c r="IEF15" s="620"/>
      <c r="IEG15" s="620"/>
      <c r="IEH15" s="620"/>
      <c r="IEI15" s="620"/>
      <c r="IEJ15" s="620"/>
      <c r="IEK15" s="620"/>
      <c r="IEL15" s="620"/>
      <c r="IEM15" s="620"/>
      <c r="IEN15" s="620"/>
      <c r="IEO15" s="620"/>
      <c r="IEP15" s="620"/>
      <c r="IEQ15" s="620"/>
      <c r="IER15" s="620"/>
      <c r="IES15" s="620"/>
      <c r="IET15" s="620"/>
      <c r="IEU15" s="620"/>
      <c r="IEV15" s="620"/>
      <c r="IEW15" s="620"/>
      <c r="IEX15" s="620"/>
      <c r="IEY15" s="620"/>
      <c r="IEZ15" s="620"/>
      <c r="IFA15" s="620"/>
      <c r="IFB15" s="620"/>
      <c r="IFC15" s="620"/>
      <c r="IFD15" s="620"/>
      <c r="IFE15" s="620"/>
      <c r="IFF15" s="620"/>
      <c r="IFG15" s="620"/>
      <c r="IFH15" s="620"/>
      <c r="IFI15" s="620"/>
      <c r="IFJ15" s="620"/>
      <c r="IFK15" s="620"/>
      <c r="IFL15" s="620"/>
      <c r="IFM15" s="620"/>
      <c r="IFN15" s="620"/>
      <c r="IFO15" s="620"/>
      <c r="IFP15" s="620"/>
      <c r="IFQ15" s="620"/>
      <c r="IFR15" s="620"/>
      <c r="IFS15" s="620"/>
      <c r="IFT15" s="620"/>
      <c r="IFU15" s="620"/>
      <c r="IFV15" s="620"/>
      <c r="IFW15" s="620"/>
      <c r="IFX15" s="620"/>
      <c r="IFY15" s="620"/>
      <c r="IFZ15" s="620"/>
      <c r="IGA15" s="620"/>
      <c r="IGB15" s="620"/>
      <c r="IGC15" s="620"/>
      <c r="IGD15" s="620"/>
      <c r="IGE15" s="620"/>
      <c r="IGF15" s="620"/>
      <c r="IGG15" s="620"/>
      <c r="IGH15" s="620"/>
      <c r="IGI15" s="620"/>
      <c r="IGJ15" s="620"/>
      <c r="IGK15" s="620"/>
      <c r="IGL15" s="620"/>
      <c r="IGM15" s="620"/>
      <c r="IGN15" s="620"/>
      <c r="IGO15" s="620"/>
      <c r="IGP15" s="620"/>
      <c r="IGQ15" s="620"/>
      <c r="IGR15" s="620"/>
      <c r="IGS15" s="620"/>
      <c r="IGT15" s="620"/>
      <c r="IGU15" s="620"/>
      <c r="IGV15" s="620"/>
      <c r="IGW15" s="620"/>
      <c r="IGX15" s="620"/>
      <c r="IGY15" s="620"/>
      <c r="IGZ15" s="620"/>
      <c r="IHA15" s="620"/>
      <c r="IHB15" s="620"/>
      <c r="IHC15" s="620"/>
      <c r="IHD15" s="620"/>
      <c r="IHE15" s="620"/>
      <c r="IHF15" s="620"/>
      <c r="IHG15" s="620"/>
      <c r="IHH15" s="620"/>
      <c r="IHI15" s="620"/>
      <c r="IHJ15" s="620"/>
      <c r="IHK15" s="620"/>
      <c r="IHL15" s="620"/>
      <c r="IHM15" s="620"/>
      <c r="IHN15" s="620"/>
      <c r="IHO15" s="620"/>
      <c r="IHP15" s="620"/>
      <c r="IHQ15" s="620"/>
      <c r="IHR15" s="620"/>
      <c r="IHS15" s="620"/>
      <c r="IHT15" s="620"/>
      <c r="IHU15" s="620"/>
      <c r="IHV15" s="620"/>
      <c r="IHW15" s="620"/>
      <c r="IHX15" s="620"/>
      <c r="IHY15" s="620"/>
      <c r="IHZ15" s="620"/>
      <c r="IIA15" s="620"/>
      <c r="IIB15" s="620"/>
      <c r="IIC15" s="620"/>
      <c r="IID15" s="620"/>
      <c r="IIE15" s="620"/>
      <c r="IIF15" s="620"/>
      <c r="IIG15" s="620"/>
      <c r="IIH15" s="620"/>
      <c r="III15" s="620"/>
      <c r="IIJ15" s="620"/>
      <c r="IIK15" s="620"/>
      <c r="IIL15" s="620"/>
      <c r="IIM15" s="620"/>
      <c r="IIN15" s="620"/>
      <c r="IIO15" s="620"/>
      <c r="IIP15" s="620"/>
      <c r="IIQ15" s="620"/>
      <c r="IIR15" s="620"/>
      <c r="IIS15" s="620"/>
      <c r="IIT15" s="620"/>
      <c r="IIU15" s="620"/>
      <c r="IIV15" s="620"/>
      <c r="IIW15" s="620"/>
      <c r="IIX15" s="620"/>
      <c r="IIY15" s="620"/>
      <c r="IIZ15" s="620"/>
      <c r="IJA15" s="620"/>
      <c r="IJB15" s="620"/>
      <c r="IJC15" s="620"/>
      <c r="IJD15" s="620"/>
      <c r="IJE15" s="620"/>
      <c r="IJF15" s="620"/>
      <c r="IJG15" s="620"/>
      <c r="IJH15" s="620"/>
      <c r="IJI15" s="620"/>
      <c r="IJJ15" s="620"/>
      <c r="IJK15" s="620"/>
      <c r="IJL15" s="620"/>
      <c r="IJM15" s="620"/>
      <c r="IJN15" s="620"/>
      <c r="IJO15" s="620"/>
      <c r="IJP15" s="620"/>
      <c r="IJQ15" s="620"/>
      <c r="IJR15" s="620"/>
      <c r="IJS15" s="620"/>
      <c r="IJT15" s="620"/>
      <c r="IJU15" s="620"/>
      <c r="IJV15" s="620"/>
      <c r="IJW15" s="620"/>
      <c r="IJX15" s="620"/>
      <c r="IJY15" s="620"/>
      <c r="IJZ15" s="620"/>
      <c r="IKA15" s="620"/>
      <c r="IKB15" s="620"/>
      <c r="IKC15" s="620"/>
      <c r="IKD15" s="620"/>
      <c r="IKE15" s="620"/>
      <c r="IKF15" s="620"/>
      <c r="IKG15" s="620"/>
      <c r="IKH15" s="620"/>
      <c r="IKI15" s="620"/>
      <c r="IKJ15" s="620"/>
      <c r="IKK15" s="620"/>
      <c r="IKL15" s="620"/>
      <c r="IKM15" s="620"/>
      <c r="IKN15" s="620"/>
      <c r="IKO15" s="620"/>
      <c r="IKP15" s="620"/>
      <c r="IKQ15" s="620"/>
      <c r="IKR15" s="620"/>
      <c r="IKS15" s="620"/>
      <c r="IKT15" s="620"/>
      <c r="IKU15" s="620"/>
      <c r="IKV15" s="620"/>
      <c r="IKW15" s="620"/>
      <c r="IKX15" s="620"/>
      <c r="IKY15" s="620"/>
      <c r="IKZ15" s="620"/>
      <c r="ILA15" s="620"/>
      <c r="ILB15" s="620"/>
      <c r="ILC15" s="620"/>
      <c r="ILD15" s="620"/>
      <c r="ILE15" s="620"/>
      <c r="ILF15" s="620"/>
      <c r="ILG15" s="620"/>
      <c r="ILH15" s="620"/>
      <c r="ILI15" s="620"/>
      <c r="ILJ15" s="620"/>
      <c r="ILK15" s="620"/>
      <c r="ILL15" s="620"/>
      <c r="ILM15" s="620"/>
      <c r="ILN15" s="620"/>
      <c r="ILO15" s="620"/>
      <c r="ILP15" s="620"/>
      <c r="ILQ15" s="620"/>
      <c r="ILR15" s="620"/>
      <c r="ILS15" s="620"/>
      <c r="ILT15" s="620"/>
      <c r="ILU15" s="620"/>
      <c r="ILV15" s="620"/>
      <c r="ILW15" s="620"/>
      <c r="ILX15" s="620"/>
      <c r="ILY15" s="620"/>
      <c r="ILZ15" s="620"/>
      <c r="IMA15" s="620"/>
      <c r="IMB15" s="620"/>
      <c r="IMC15" s="620"/>
      <c r="IMD15" s="620"/>
      <c r="IME15" s="620"/>
      <c r="IMF15" s="620"/>
      <c r="IMG15" s="620"/>
      <c r="IMH15" s="620"/>
      <c r="IMI15" s="620"/>
      <c r="IMJ15" s="620"/>
      <c r="IMK15" s="620"/>
      <c r="IML15" s="620"/>
      <c r="IMM15" s="620"/>
      <c r="IMN15" s="620"/>
      <c r="IMO15" s="620"/>
      <c r="IMP15" s="620"/>
      <c r="IMQ15" s="620"/>
      <c r="IMR15" s="620"/>
      <c r="IMS15" s="620"/>
      <c r="IMT15" s="620"/>
      <c r="IMU15" s="620"/>
      <c r="IMV15" s="620"/>
      <c r="IMW15" s="620"/>
      <c r="IMX15" s="620"/>
      <c r="IMY15" s="620"/>
      <c r="IMZ15" s="620"/>
      <c r="INA15" s="620"/>
      <c r="INB15" s="620"/>
      <c r="INC15" s="620"/>
      <c r="IND15" s="620"/>
      <c r="INE15" s="620"/>
      <c r="INF15" s="620"/>
      <c r="ING15" s="620"/>
      <c r="INH15" s="620"/>
      <c r="INI15" s="620"/>
      <c r="INJ15" s="620"/>
      <c r="INK15" s="620"/>
      <c r="INL15" s="620"/>
      <c r="INM15" s="620"/>
      <c r="INN15" s="620"/>
      <c r="INO15" s="620"/>
      <c r="INP15" s="620"/>
      <c r="INQ15" s="620"/>
      <c r="INR15" s="620"/>
      <c r="INS15" s="620"/>
      <c r="INT15" s="620"/>
      <c r="INU15" s="620"/>
      <c r="INV15" s="620"/>
      <c r="INW15" s="620"/>
      <c r="INX15" s="620"/>
      <c r="INY15" s="620"/>
      <c r="INZ15" s="620"/>
      <c r="IOA15" s="620"/>
      <c r="IOB15" s="620"/>
      <c r="IOC15" s="620"/>
      <c r="IOD15" s="620"/>
      <c r="IOE15" s="620"/>
      <c r="IOF15" s="620"/>
      <c r="IOG15" s="620"/>
      <c r="IOH15" s="620"/>
      <c r="IOI15" s="620"/>
      <c r="IOJ15" s="620"/>
      <c r="IOK15" s="620"/>
      <c r="IOL15" s="620"/>
      <c r="IOM15" s="620"/>
      <c r="ION15" s="620"/>
      <c r="IOO15" s="620"/>
      <c r="IOP15" s="620"/>
      <c r="IOQ15" s="620"/>
      <c r="IOR15" s="620"/>
      <c r="IOS15" s="620"/>
      <c r="IOT15" s="620"/>
      <c r="IOU15" s="620"/>
      <c r="IOV15" s="620"/>
      <c r="IOW15" s="620"/>
      <c r="IOX15" s="620"/>
      <c r="IOY15" s="620"/>
      <c r="IOZ15" s="620"/>
      <c r="IPA15" s="620"/>
      <c r="IPB15" s="620"/>
      <c r="IPC15" s="620"/>
      <c r="IPD15" s="620"/>
      <c r="IPE15" s="620"/>
      <c r="IPF15" s="620"/>
      <c r="IPG15" s="620"/>
      <c r="IPH15" s="620"/>
      <c r="IPI15" s="620"/>
      <c r="IPJ15" s="620"/>
      <c r="IPK15" s="620"/>
      <c r="IPL15" s="620"/>
      <c r="IPM15" s="620"/>
      <c r="IPN15" s="620"/>
      <c r="IPO15" s="620"/>
      <c r="IPP15" s="620"/>
      <c r="IPQ15" s="620"/>
      <c r="IPR15" s="620"/>
      <c r="IPS15" s="620"/>
      <c r="IPT15" s="620"/>
      <c r="IPU15" s="620"/>
      <c r="IPV15" s="620"/>
      <c r="IPW15" s="620"/>
      <c r="IPX15" s="620"/>
      <c r="IPY15" s="620"/>
      <c r="IPZ15" s="620"/>
      <c r="IQA15" s="620"/>
      <c r="IQB15" s="620"/>
      <c r="IQC15" s="620"/>
      <c r="IQD15" s="620"/>
      <c r="IQE15" s="620"/>
      <c r="IQF15" s="620"/>
      <c r="IQG15" s="620"/>
      <c r="IQH15" s="620"/>
      <c r="IQI15" s="620"/>
      <c r="IQJ15" s="620"/>
      <c r="IQK15" s="620"/>
      <c r="IQL15" s="620"/>
      <c r="IQM15" s="620"/>
      <c r="IQN15" s="620"/>
      <c r="IQO15" s="620"/>
      <c r="IQP15" s="620"/>
      <c r="IQQ15" s="620"/>
      <c r="IQR15" s="620"/>
      <c r="IQS15" s="620"/>
      <c r="IQT15" s="620"/>
      <c r="IQU15" s="620"/>
      <c r="IQV15" s="620"/>
      <c r="IQW15" s="620"/>
      <c r="IQX15" s="620"/>
      <c r="IQY15" s="620"/>
      <c r="IQZ15" s="620"/>
      <c r="IRA15" s="620"/>
      <c r="IRB15" s="620"/>
      <c r="IRC15" s="620"/>
      <c r="IRD15" s="620"/>
      <c r="IRE15" s="620"/>
      <c r="IRF15" s="620"/>
      <c r="IRG15" s="620"/>
      <c r="IRH15" s="620"/>
      <c r="IRI15" s="620"/>
      <c r="IRJ15" s="620"/>
      <c r="IRK15" s="620"/>
      <c r="IRL15" s="620"/>
      <c r="IRM15" s="620"/>
      <c r="IRN15" s="620"/>
      <c r="IRO15" s="620"/>
      <c r="IRP15" s="620"/>
      <c r="IRQ15" s="620"/>
      <c r="IRR15" s="620"/>
      <c r="IRS15" s="620"/>
      <c r="IRT15" s="620"/>
      <c r="IRU15" s="620"/>
      <c r="IRV15" s="620"/>
      <c r="IRW15" s="620"/>
      <c r="IRX15" s="620"/>
      <c r="IRY15" s="620"/>
      <c r="IRZ15" s="620"/>
      <c r="ISA15" s="620"/>
      <c r="ISB15" s="620"/>
      <c r="ISC15" s="620"/>
      <c r="ISD15" s="620"/>
      <c r="ISE15" s="620"/>
      <c r="ISF15" s="620"/>
      <c r="ISG15" s="620"/>
      <c r="ISH15" s="620"/>
      <c r="ISI15" s="620"/>
      <c r="ISJ15" s="620"/>
      <c r="ISK15" s="620"/>
      <c r="ISL15" s="620"/>
      <c r="ISM15" s="620"/>
      <c r="ISN15" s="620"/>
      <c r="ISO15" s="620"/>
      <c r="ISP15" s="620"/>
      <c r="ISQ15" s="620"/>
      <c r="ISR15" s="620"/>
      <c r="ISS15" s="620"/>
      <c r="IST15" s="620"/>
      <c r="ISU15" s="620"/>
      <c r="ISV15" s="620"/>
      <c r="ISW15" s="620"/>
      <c r="ISX15" s="620"/>
      <c r="ISY15" s="620"/>
      <c r="ISZ15" s="620"/>
      <c r="ITA15" s="620"/>
      <c r="ITB15" s="620"/>
      <c r="ITC15" s="620"/>
      <c r="ITD15" s="620"/>
      <c r="ITE15" s="620"/>
      <c r="ITF15" s="620"/>
      <c r="ITG15" s="620"/>
      <c r="ITH15" s="620"/>
      <c r="ITI15" s="620"/>
      <c r="ITJ15" s="620"/>
      <c r="ITK15" s="620"/>
      <c r="ITL15" s="620"/>
      <c r="ITM15" s="620"/>
      <c r="ITN15" s="620"/>
      <c r="ITO15" s="620"/>
      <c r="ITP15" s="620"/>
      <c r="ITQ15" s="620"/>
      <c r="ITR15" s="620"/>
      <c r="ITS15" s="620"/>
      <c r="ITT15" s="620"/>
      <c r="ITU15" s="620"/>
      <c r="ITV15" s="620"/>
      <c r="ITW15" s="620"/>
      <c r="ITX15" s="620"/>
      <c r="ITY15" s="620"/>
      <c r="ITZ15" s="620"/>
      <c r="IUA15" s="620"/>
      <c r="IUB15" s="620"/>
      <c r="IUC15" s="620"/>
      <c r="IUD15" s="620"/>
      <c r="IUE15" s="620"/>
      <c r="IUF15" s="620"/>
      <c r="IUG15" s="620"/>
      <c r="IUH15" s="620"/>
      <c r="IUI15" s="620"/>
      <c r="IUJ15" s="620"/>
      <c r="IUK15" s="620"/>
      <c r="IUL15" s="620"/>
      <c r="IUM15" s="620"/>
      <c r="IUN15" s="620"/>
      <c r="IUO15" s="620"/>
      <c r="IUP15" s="620"/>
      <c r="IUQ15" s="620"/>
      <c r="IUR15" s="620"/>
      <c r="IUS15" s="620"/>
      <c r="IUT15" s="620"/>
      <c r="IUU15" s="620"/>
      <c r="IUV15" s="620"/>
      <c r="IUW15" s="620"/>
      <c r="IUX15" s="620"/>
      <c r="IUY15" s="620"/>
      <c r="IUZ15" s="620"/>
      <c r="IVA15" s="620"/>
      <c r="IVB15" s="620"/>
      <c r="IVC15" s="620"/>
      <c r="IVD15" s="620"/>
      <c r="IVE15" s="620"/>
      <c r="IVF15" s="620"/>
      <c r="IVG15" s="620"/>
      <c r="IVH15" s="620"/>
      <c r="IVI15" s="620"/>
      <c r="IVJ15" s="620"/>
      <c r="IVK15" s="620"/>
      <c r="IVL15" s="620"/>
      <c r="IVM15" s="620"/>
      <c r="IVN15" s="620"/>
      <c r="IVO15" s="620"/>
      <c r="IVP15" s="620"/>
      <c r="IVQ15" s="620"/>
      <c r="IVR15" s="620"/>
      <c r="IVS15" s="620"/>
      <c r="IVT15" s="620"/>
      <c r="IVU15" s="620"/>
      <c r="IVV15" s="620"/>
      <c r="IVW15" s="620"/>
      <c r="IVX15" s="620"/>
      <c r="IVY15" s="620"/>
      <c r="IVZ15" s="620"/>
      <c r="IWA15" s="620"/>
      <c r="IWB15" s="620"/>
      <c r="IWC15" s="620"/>
      <c r="IWD15" s="620"/>
      <c r="IWE15" s="620"/>
      <c r="IWF15" s="620"/>
      <c r="IWG15" s="620"/>
      <c r="IWH15" s="620"/>
      <c r="IWI15" s="620"/>
      <c r="IWJ15" s="620"/>
      <c r="IWK15" s="620"/>
      <c r="IWL15" s="620"/>
      <c r="IWM15" s="620"/>
      <c r="IWN15" s="620"/>
      <c r="IWO15" s="620"/>
      <c r="IWP15" s="620"/>
      <c r="IWQ15" s="620"/>
      <c r="IWR15" s="620"/>
      <c r="IWS15" s="620"/>
      <c r="IWT15" s="620"/>
      <c r="IWU15" s="620"/>
      <c r="IWV15" s="620"/>
      <c r="IWW15" s="620"/>
      <c r="IWX15" s="620"/>
      <c r="IWY15" s="620"/>
      <c r="IWZ15" s="620"/>
      <c r="IXA15" s="620"/>
      <c r="IXB15" s="620"/>
      <c r="IXC15" s="620"/>
      <c r="IXD15" s="620"/>
      <c r="IXE15" s="620"/>
      <c r="IXF15" s="620"/>
      <c r="IXG15" s="620"/>
      <c r="IXH15" s="620"/>
      <c r="IXI15" s="620"/>
      <c r="IXJ15" s="620"/>
      <c r="IXK15" s="620"/>
      <c r="IXL15" s="620"/>
      <c r="IXM15" s="620"/>
      <c r="IXN15" s="620"/>
      <c r="IXO15" s="620"/>
      <c r="IXP15" s="620"/>
      <c r="IXQ15" s="620"/>
      <c r="IXR15" s="620"/>
      <c r="IXS15" s="620"/>
      <c r="IXT15" s="620"/>
      <c r="IXU15" s="620"/>
      <c r="IXV15" s="620"/>
      <c r="IXW15" s="620"/>
      <c r="IXX15" s="620"/>
      <c r="IXY15" s="620"/>
      <c r="IXZ15" s="620"/>
      <c r="IYA15" s="620"/>
      <c r="IYB15" s="620"/>
      <c r="IYC15" s="620"/>
      <c r="IYD15" s="620"/>
      <c r="IYE15" s="620"/>
      <c r="IYF15" s="620"/>
      <c r="IYG15" s="620"/>
      <c r="IYH15" s="620"/>
      <c r="IYI15" s="620"/>
      <c r="IYJ15" s="620"/>
      <c r="IYK15" s="620"/>
      <c r="IYL15" s="620"/>
      <c r="IYM15" s="620"/>
      <c r="IYN15" s="620"/>
      <c r="IYO15" s="620"/>
      <c r="IYP15" s="620"/>
      <c r="IYQ15" s="620"/>
      <c r="IYR15" s="620"/>
      <c r="IYS15" s="620"/>
      <c r="IYT15" s="620"/>
      <c r="IYU15" s="620"/>
      <c r="IYV15" s="620"/>
      <c r="IYW15" s="620"/>
      <c r="IYX15" s="620"/>
      <c r="IYY15" s="620"/>
      <c r="IYZ15" s="620"/>
      <c r="IZA15" s="620"/>
      <c r="IZB15" s="620"/>
      <c r="IZC15" s="620"/>
      <c r="IZD15" s="620"/>
      <c r="IZE15" s="620"/>
      <c r="IZF15" s="620"/>
      <c r="IZG15" s="620"/>
      <c r="IZH15" s="620"/>
      <c r="IZI15" s="620"/>
      <c r="IZJ15" s="620"/>
      <c r="IZK15" s="620"/>
      <c r="IZL15" s="620"/>
      <c r="IZM15" s="620"/>
      <c r="IZN15" s="620"/>
      <c r="IZO15" s="620"/>
      <c r="IZP15" s="620"/>
      <c r="IZQ15" s="620"/>
      <c r="IZR15" s="620"/>
      <c r="IZS15" s="620"/>
      <c r="IZT15" s="620"/>
      <c r="IZU15" s="620"/>
      <c r="IZV15" s="620"/>
      <c r="IZW15" s="620"/>
      <c r="IZX15" s="620"/>
      <c r="IZY15" s="620"/>
      <c r="IZZ15" s="620"/>
      <c r="JAA15" s="620"/>
      <c r="JAB15" s="620"/>
      <c r="JAC15" s="620"/>
      <c r="JAD15" s="620"/>
      <c r="JAE15" s="620"/>
      <c r="JAF15" s="620"/>
      <c r="JAG15" s="620"/>
      <c r="JAH15" s="620"/>
      <c r="JAI15" s="620"/>
      <c r="JAJ15" s="620"/>
      <c r="JAK15" s="620"/>
      <c r="JAL15" s="620"/>
      <c r="JAM15" s="620"/>
      <c r="JAN15" s="620"/>
      <c r="JAO15" s="620"/>
      <c r="JAP15" s="620"/>
      <c r="JAQ15" s="620"/>
      <c r="JAR15" s="620"/>
      <c r="JAS15" s="620"/>
      <c r="JAT15" s="620"/>
      <c r="JAU15" s="620"/>
      <c r="JAV15" s="620"/>
      <c r="JAW15" s="620"/>
      <c r="JAX15" s="620"/>
      <c r="JAY15" s="620"/>
      <c r="JAZ15" s="620"/>
      <c r="JBA15" s="620"/>
      <c r="JBB15" s="620"/>
      <c r="JBC15" s="620"/>
      <c r="JBD15" s="620"/>
      <c r="JBE15" s="620"/>
      <c r="JBF15" s="620"/>
      <c r="JBG15" s="620"/>
      <c r="JBH15" s="620"/>
      <c r="JBI15" s="620"/>
      <c r="JBJ15" s="620"/>
      <c r="JBK15" s="620"/>
      <c r="JBL15" s="620"/>
      <c r="JBM15" s="620"/>
      <c r="JBN15" s="620"/>
      <c r="JBO15" s="620"/>
      <c r="JBP15" s="620"/>
      <c r="JBQ15" s="620"/>
      <c r="JBR15" s="620"/>
      <c r="JBS15" s="620"/>
      <c r="JBT15" s="620"/>
      <c r="JBU15" s="620"/>
      <c r="JBV15" s="620"/>
      <c r="JBW15" s="620"/>
      <c r="JBX15" s="620"/>
      <c r="JBY15" s="620"/>
      <c r="JBZ15" s="620"/>
      <c r="JCA15" s="620"/>
      <c r="JCB15" s="620"/>
      <c r="JCC15" s="620"/>
      <c r="JCD15" s="620"/>
      <c r="JCE15" s="620"/>
      <c r="JCF15" s="620"/>
      <c r="JCG15" s="620"/>
      <c r="JCH15" s="620"/>
      <c r="JCI15" s="620"/>
      <c r="JCJ15" s="620"/>
      <c r="JCK15" s="620"/>
      <c r="JCL15" s="620"/>
      <c r="JCM15" s="620"/>
      <c r="JCN15" s="620"/>
      <c r="JCO15" s="620"/>
      <c r="JCP15" s="620"/>
      <c r="JCQ15" s="620"/>
      <c r="JCR15" s="620"/>
      <c r="JCS15" s="620"/>
      <c r="JCT15" s="620"/>
      <c r="JCU15" s="620"/>
      <c r="JCV15" s="620"/>
      <c r="JCW15" s="620"/>
      <c r="JCX15" s="620"/>
      <c r="JCY15" s="620"/>
      <c r="JCZ15" s="620"/>
      <c r="JDA15" s="620"/>
      <c r="JDB15" s="620"/>
      <c r="JDC15" s="620"/>
      <c r="JDD15" s="620"/>
      <c r="JDE15" s="620"/>
      <c r="JDF15" s="620"/>
      <c r="JDG15" s="620"/>
      <c r="JDH15" s="620"/>
      <c r="JDI15" s="620"/>
      <c r="JDJ15" s="620"/>
      <c r="JDK15" s="620"/>
      <c r="JDL15" s="620"/>
      <c r="JDM15" s="620"/>
      <c r="JDN15" s="620"/>
      <c r="JDO15" s="620"/>
      <c r="JDP15" s="620"/>
      <c r="JDQ15" s="620"/>
      <c r="JDR15" s="620"/>
      <c r="JDS15" s="620"/>
      <c r="JDT15" s="620"/>
      <c r="JDU15" s="620"/>
      <c r="JDV15" s="620"/>
      <c r="JDW15" s="620"/>
      <c r="JDX15" s="620"/>
      <c r="JDY15" s="620"/>
      <c r="JDZ15" s="620"/>
      <c r="JEA15" s="620"/>
      <c r="JEB15" s="620"/>
      <c r="JEC15" s="620"/>
      <c r="JED15" s="620"/>
      <c r="JEE15" s="620"/>
      <c r="JEF15" s="620"/>
      <c r="JEG15" s="620"/>
      <c r="JEH15" s="620"/>
      <c r="JEI15" s="620"/>
      <c r="JEJ15" s="620"/>
      <c r="JEK15" s="620"/>
      <c r="JEL15" s="620"/>
      <c r="JEM15" s="620"/>
      <c r="JEN15" s="620"/>
      <c r="JEO15" s="620"/>
      <c r="JEP15" s="620"/>
      <c r="JEQ15" s="620"/>
      <c r="JER15" s="620"/>
      <c r="JES15" s="620"/>
      <c r="JET15" s="620"/>
      <c r="JEU15" s="620"/>
      <c r="JEV15" s="620"/>
      <c r="JEW15" s="620"/>
      <c r="JEX15" s="620"/>
      <c r="JEY15" s="620"/>
      <c r="JEZ15" s="620"/>
      <c r="JFA15" s="620"/>
      <c r="JFB15" s="620"/>
      <c r="JFC15" s="620"/>
      <c r="JFD15" s="620"/>
      <c r="JFE15" s="620"/>
      <c r="JFF15" s="620"/>
      <c r="JFG15" s="620"/>
      <c r="JFH15" s="620"/>
      <c r="JFI15" s="620"/>
      <c r="JFJ15" s="620"/>
      <c r="JFK15" s="620"/>
      <c r="JFL15" s="620"/>
      <c r="JFM15" s="620"/>
      <c r="JFN15" s="620"/>
      <c r="JFO15" s="620"/>
      <c r="JFP15" s="620"/>
      <c r="JFQ15" s="620"/>
      <c r="JFR15" s="620"/>
      <c r="JFS15" s="620"/>
      <c r="JFT15" s="620"/>
      <c r="JFU15" s="620"/>
      <c r="JFV15" s="620"/>
      <c r="JFW15" s="620"/>
      <c r="JFX15" s="620"/>
      <c r="JFY15" s="620"/>
      <c r="JFZ15" s="620"/>
      <c r="JGA15" s="620"/>
      <c r="JGB15" s="620"/>
      <c r="JGC15" s="620"/>
      <c r="JGD15" s="620"/>
      <c r="JGE15" s="620"/>
      <c r="JGF15" s="620"/>
      <c r="JGG15" s="620"/>
      <c r="JGH15" s="620"/>
      <c r="JGI15" s="620"/>
      <c r="JGJ15" s="620"/>
      <c r="JGK15" s="620"/>
      <c r="JGL15" s="620"/>
      <c r="JGM15" s="620"/>
      <c r="JGN15" s="620"/>
      <c r="JGO15" s="620"/>
      <c r="JGP15" s="620"/>
      <c r="JGQ15" s="620"/>
      <c r="JGR15" s="620"/>
      <c r="JGS15" s="620"/>
      <c r="JGT15" s="620"/>
      <c r="JGU15" s="620"/>
      <c r="JGV15" s="620"/>
      <c r="JGW15" s="620"/>
      <c r="JGX15" s="620"/>
      <c r="JGY15" s="620"/>
      <c r="JGZ15" s="620"/>
      <c r="JHA15" s="620"/>
      <c r="JHB15" s="620"/>
      <c r="JHC15" s="620"/>
      <c r="JHD15" s="620"/>
      <c r="JHE15" s="620"/>
      <c r="JHF15" s="620"/>
      <c r="JHG15" s="620"/>
      <c r="JHH15" s="620"/>
      <c r="JHI15" s="620"/>
      <c r="JHJ15" s="620"/>
      <c r="JHK15" s="620"/>
      <c r="JHL15" s="620"/>
      <c r="JHM15" s="620"/>
      <c r="JHN15" s="620"/>
      <c r="JHO15" s="620"/>
      <c r="JHP15" s="620"/>
      <c r="JHQ15" s="620"/>
      <c r="JHR15" s="620"/>
      <c r="JHS15" s="620"/>
      <c r="JHT15" s="620"/>
      <c r="JHU15" s="620"/>
      <c r="JHV15" s="620"/>
      <c r="JHW15" s="620"/>
      <c r="JHX15" s="620"/>
      <c r="JHY15" s="620"/>
      <c r="JHZ15" s="620"/>
      <c r="JIA15" s="620"/>
      <c r="JIB15" s="620"/>
      <c r="JIC15" s="620"/>
      <c r="JID15" s="620"/>
      <c r="JIE15" s="620"/>
      <c r="JIF15" s="620"/>
      <c r="JIG15" s="620"/>
      <c r="JIH15" s="620"/>
      <c r="JII15" s="620"/>
      <c r="JIJ15" s="620"/>
      <c r="JIK15" s="620"/>
      <c r="JIL15" s="620"/>
      <c r="JIM15" s="620"/>
      <c r="JIN15" s="620"/>
      <c r="JIO15" s="620"/>
      <c r="JIP15" s="620"/>
      <c r="JIQ15" s="620"/>
      <c r="JIR15" s="620"/>
      <c r="JIS15" s="620"/>
      <c r="JIT15" s="620"/>
      <c r="JIU15" s="620"/>
      <c r="JIV15" s="620"/>
      <c r="JIW15" s="620"/>
      <c r="JIX15" s="620"/>
      <c r="JIY15" s="620"/>
      <c r="JIZ15" s="620"/>
      <c r="JJA15" s="620"/>
      <c r="JJB15" s="620"/>
      <c r="JJC15" s="620"/>
      <c r="JJD15" s="620"/>
      <c r="JJE15" s="620"/>
      <c r="JJF15" s="620"/>
      <c r="JJG15" s="620"/>
      <c r="JJH15" s="620"/>
      <c r="JJI15" s="620"/>
      <c r="JJJ15" s="620"/>
      <c r="JJK15" s="620"/>
      <c r="JJL15" s="620"/>
      <c r="JJM15" s="620"/>
      <c r="JJN15" s="620"/>
      <c r="JJO15" s="620"/>
      <c r="JJP15" s="620"/>
      <c r="JJQ15" s="620"/>
      <c r="JJR15" s="620"/>
      <c r="JJS15" s="620"/>
      <c r="JJT15" s="620"/>
      <c r="JJU15" s="620"/>
      <c r="JJV15" s="620"/>
      <c r="JJW15" s="620"/>
      <c r="JJX15" s="620"/>
      <c r="JJY15" s="620"/>
      <c r="JJZ15" s="620"/>
      <c r="JKA15" s="620"/>
      <c r="JKB15" s="620"/>
      <c r="JKC15" s="620"/>
      <c r="JKD15" s="620"/>
      <c r="JKE15" s="620"/>
      <c r="JKF15" s="620"/>
      <c r="JKG15" s="620"/>
      <c r="JKH15" s="620"/>
      <c r="JKI15" s="620"/>
      <c r="JKJ15" s="620"/>
      <c r="JKK15" s="620"/>
      <c r="JKL15" s="620"/>
      <c r="JKM15" s="620"/>
      <c r="JKN15" s="620"/>
      <c r="JKO15" s="620"/>
      <c r="JKP15" s="620"/>
      <c r="JKQ15" s="620"/>
      <c r="JKR15" s="620"/>
      <c r="JKS15" s="620"/>
      <c r="JKT15" s="620"/>
      <c r="JKU15" s="620"/>
      <c r="JKV15" s="620"/>
      <c r="JKW15" s="620"/>
      <c r="JKX15" s="620"/>
      <c r="JKY15" s="620"/>
      <c r="JKZ15" s="620"/>
      <c r="JLA15" s="620"/>
      <c r="JLB15" s="620"/>
      <c r="JLC15" s="620"/>
      <c r="JLD15" s="620"/>
      <c r="JLE15" s="620"/>
      <c r="JLF15" s="620"/>
      <c r="JLG15" s="620"/>
      <c r="JLH15" s="620"/>
      <c r="JLI15" s="620"/>
      <c r="JLJ15" s="620"/>
      <c r="JLK15" s="620"/>
      <c r="JLL15" s="620"/>
      <c r="JLM15" s="620"/>
      <c r="JLN15" s="620"/>
      <c r="JLO15" s="620"/>
      <c r="JLP15" s="620"/>
      <c r="JLQ15" s="620"/>
      <c r="JLR15" s="620"/>
      <c r="JLS15" s="620"/>
      <c r="JLT15" s="620"/>
      <c r="JLU15" s="620"/>
      <c r="JLV15" s="620"/>
      <c r="JLW15" s="620"/>
      <c r="JLX15" s="620"/>
      <c r="JLY15" s="620"/>
      <c r="JLZ15" s="620"/>
      <c r="JMA15" s="620"/>
      <c r="JMB15" s="620"/>
      <c r="JMC15" s="620"/>
      <c r="JMD15" s="620"/>
      <c r="JME15" s="620"/>
      <c r="JMF15" s="620"/>
      <c r="JMG15" s="620"/>
      <c r="JMH15" s="620"/>
      <c r="JMI15" s="620"/>
      <c r="JMJ15" s="620"/>
      <c r="JMK15" s="620"/>
      <c r="JML15" s="620"/>
      <c r="JMM15" s="620"/>
      <c r="JMN15" s="620"/>
      <c r="JMO15" s="620"/>
      <c r="JMP15" s="620"/>
      <c r="JMQ15" s="620"/>
      <c r="JMR15" s="620"/>
      <c r="JMS15" s="620"/>
      <c r="JMT15" s="620"/>
      <c r="JMU15" s="620"/>
      <c r="JMV15" s="620"/>
      <c r="JMW15" s="620"/>
      <c r="JMX15" s="620"/>
      <c r="JMY15" s="620"/>
      <c r="JMZ15" s="620"/>
      <c r="JNA15" s="620"/>
      <c r="JNB15" s="620"/>
      <c r="JNC15" s="620"/>
      <c r="JND15" s="620"/>
      <c r="JNE15" s="620"/>
      <c r="JNF15" s="620"/>
      <c r="JNG15" s="620"/>
      <c r="JNH15" s="620"/>
      <c r="JNI15" s="620"/>
      <c r="JNJ15" s="620"/>
      <c r="JNK15" s="620"/>
      <c r="JNL15" s="620"/>
      <c r="JNM15" s="620"/>
      <c r="JNN15" s="620"/>
      <c r="JNO15" s="620"/>
      <c r="JNP15" s="620"/>
      <c r="JNQ15" s="620"/>
      <c r="JNR15" s="620"/>
      <c r="JNS15" s="620"/>
      <c r="JNT15" s="620"/>
      <c r="JNU15" s="620"/>
      <c r="JNV15" s="620"/>
      <c r="JNW15" s="620"/>
      <c r="JNX15" s="620"/>
      <c r="JNY15" s="620"/>
      <c r="JNZ15" s="620"/>
      <c r="JOA15" s="620"/>
      <c r="JOB15" s="620"/>
      <c r="JOC15" s="620"/>
      <c r="JOD15" s="620"/>
      <c r="JOE15" s="620"/>
      <c r="JOF15" s="620"/>
      <c r="JOG15" s="620"/>
      <c r="JOH15" s="620"/>
      <c r="JOI15" s="620"/>
      <c r="JOJ15" s="620"/>
      <c r="JOK15" s="620"/>
      <c r="JOL15" s="620"/>
      <c r="JOM15" s="620"/>
      <c r="JON15" s="620"/>
      <c r="JOO15" s="620"/>
      <c r="JOP15" s="620"/>
      <c r="JOQ15" s="620"/>
      <c r="JOR15" s="620"/>
      <c r="JOS15" s="620"/>
      <c r="JOT15" s="620"/>
      <c r="JOU15" s="620"/>
      <c r="JOV15" s="620"/>
      <c r="JOW15" s="620"/>
      <c r="JOX15" s="620"/>
      <c r="JOY15" s="620"/>
      <c r="JOZ15" s="620"/>
      <c r="JPA15" s="620"/>
      <c r="JPB15" s="620"/>
      <c r="JPC15" s="620"/>
      <c r="JPD15" s="620"/>
      <c r="JPE15" s="620"/>
      <c r="JPF15" s="620"/>
      <c r="JPG15" s="620"/>
      <c r="JPH15" s="620"/>
      <c r="JPI15" s="620"/>
      <c r="JPJ15" s="620"/>
      <c r="JPK15" s="620"/>
      <c r="JPL15" s="620"/>
      <c r="JPM15" s="620"/>
      <c r="JPN15" s="620"/>
      <c r="JPO15" s="620"/>
      <c r="JPP15" s="620"/>
      <c r="JPQ15" s="620"/>
      <c r="JPR15" s="620"/>
      <c r="JPS15" s="620"/>
      <c r="JPT15" s="620"/>
      <c r="JPU15" s="620"/>
      <c r="JPV15" s="620"/>
      <c r="JPW15" s="620"/>
      <c r="JPX15" s="620"/>
      <c r="JPY15" s="620"/>
      <c r="JPZ15" s="620"/>
      <c r="JQA15" s="620"/>
      <c r="JQB15" s="620"/>
      <c r="JQC15" s="620"/>
      <c r="JQD15" s="620"/>
      <c r="JQE15" s="620"/>
      <c r="JQF15" s="620"/>
      <c r="JQG15" s="620"/>
      <c r="JQH15" s="620"/>
      <c r="JQI15" s="620"/>
      <c r="JQJ15" s="620"/>
      <c r="JQK15" s="620"/>
      <c r="JQL15" s="620"/>
      <c r="JQM15" s="620"/>
      <c r="JQN15" s="620"/>
      <c r="JQO15" s="620"/>
      <c r="JQP15" s="620"/>
      <c r="JQQ15" s="620"/>
      <c r="JQR15" s="620"/>
      <c r="JQS15" s="620"/>
      <c r="JQT15" s="620"/>
      <c r="JQU15" s="620"/>
      <c r="JQV15" s="620"/>
      <c r="JQW15" s="620"/>
      <c r="JQX15" s="620"/>
      <c r="JQY15" s="620"/>
      <c r="JQZ15" s="620"/>
      <c r="JRA15" s="620"/>
      <c r="JRB15" s="620"/>
      <c r="JRC15" s="620"/>
      <c r="JRD15" s="620"/>
      <c r="JRE15" s="620"/>
      <c r="JRF15" s="620"/>
      <c r="JRG15" s="620"/>
      <c r="JRH15" s="620"/>
      <c r="JRI15" s="620"/>
      <c r="JRJ15" s="620"/>
      <c r="JRK15" s="620"/>
      <c r="JRL15" s="620"/>
      <c r="JRM15" s="620"/>
      <c r="JRN15" s="620"/>
      <c r="JRO15" s="620"/>
      <c r="JRP15" s="620"/>
      <c r="JRQ15" s="620"/>
      <c r="JRR15" s="620"/>
      <c r="JRS15" s="620"/>
      <c r="JRT15" s="620"/>
      <c r="JRU15" s="620"/>
      <c r="JRV15" s="620"/>
      <c r="JRW15" s="620"/>
      <c r="JRX15" s="620"/>
      <c r="JRY15" s="620"/>
      <c r="JRZ15" s="620"/>
      <c r="JSA15" s="620"/>
      <c r="JSB15" s="620"/>
      <c r="JSC15" s="620"/>
      <c r="JSD15" s="620"/>
      <c r="JSE15" s="620"/>
      <c r="JSF15" s="620"/>
      <c r="JSG15" s="620"/>
      <c r="JSH15" s="620"/>
      <c r="JSI15" s="620"/>
      <c r="JSJ15" s="620"/>
      <c r="JSK15" s="620"/>
      <c r="JSL15" s="620"/>
      <c r="JSM15" s="620"/>
      <c r="JSN15" s="620"/>
      <c r="JSO15" s="620"/>
      <c r="JSP15" s="620"/>
      <c r="JSQ15" s="620"/>
      <c r="JSR15" s="620"/>
      <c r="JSS15" s="620"/>
      <c r="JST15" s="620"/>
      <c r="JSU15" s="620"/>
      <c r="JSV15" s="620"/>
      <c r="JSW15" s="620"/>
      <c r="JSX15" s="620"/>
      <c r="JSY15" s="620"/>
      <c r="JSZ15" s="620"/>
      <c r="JTA15" s="620"/>
      <c r="JTB15" s="620"/>
      <c r="JTC15" s="620"/>
      <c r="JTD15" s="620"/>
      <c r="JTE15" s="620"/>
      <c r="JTF15" s="620"/>
      <c r="JTG15" s="620"/>
      <c r="JTH15" s="620"/>
      <c r="JTI15" s="620"/>
      <c r="JTJ15" s="620"/>
      <c r="JTK15" s="620"/>
      <c r="JTL15" s="620"/>
      <c r="JTM15" s="620"/>
      <c r="JTN15" s="620"/>
      <c r="JTO15" s="620"/>
      <c r="JTP15" s="620"/>
      <c r="JTQ15" s="620"/>
      <c r="JTR15" s="620"/>
      <c r="JTS15" s="620"/>
      <c r="JTT15" s="620"/>
      <c r="JTU15" s="620"/>
      <c r="JTV15" s="620"/>
      <c r="JTW15" s="620"/>
      <c r="JTX15" s="620"/>
      <c r="JTY15" s="620"/>
      <c r="JTZ15" s="620"/>
      <c r="JUA15" s="620"/>
      <c r="JUB15" s="620"/>
      <c r="JUC15" s="620"/>
      <c r="JUD15" s="620"/>
      <c r="JUE15" s="620"/>
      <c r="JUF15" s="620"/>
      <c r="JUG15" s="620"/>
      <c r="JUH15" s="620"/>
      <c r="JUI15" s="620"/>
      <c r="JUJ15" s="620"/>
      <c r="JUK15" s="620"/>
      <c r="JUL15" s="620"/>
      <c r="JUM15" s="620"/>
      <c r="JUN15" s="620"/>
      <c r="JUO15" s="620"/>
      <c r="JUP15" s="620"/>
      <c r="JUQ15" s="620"/>
      <c r="JUR15" s="620"/>
      <c r="JUS15" s="620"/>
      <c r="JUT15" s="620"/>
      <c r="JUU15" s="620"/>
      <c r="JUV15" s="620"/>
      <c r="JUW15" s="620"/>
      <c r="JUX15" s="620"/>
      <c r="JUY15" s="620"/>
      <c r="JUZ15" s="620"/>
      <c r="JVA15" s="620"/>
      <c r="JVB15" s="620"/>
      <c r="JVC15" s="620"/>
      <c r="JVD15" s="620"/>
      <c r="JVE15" s="620"/>
      <c r="JVF15" s="620"/>
      <c r="JVG15" s="620"/>
      <c r="JVH15" s="620"/>
      <c r="JVI15" s="620"/>
      <c r="JVJ15" s="620"/>
      <c r="JVK15" s="620"/>
      <c r="JVL15" s="620"/>
      <c r="JVM15" s="620"/>
      <c r="JVN15" s="620"/>
      <c r="JVO15" s="620"/>
      <c r="JVP15" s="620"/>
      <c r="JVQ15" s="620"/>
      <c r="JVR15" s="620"/>
      <c r="JVS15" s="620"/>
      <c r="JVT15" s="620"/>
      <c r="JVU15" s="620"/>
      <c r="JVV15" s="620"/>
      <c r="JVW15" s="620"/>
      <c r="JVX15" s="620"/>
      <c r="JVY15" s="620"/>
      <c r="JVZ15" s="620"/>
      <c r="JWA15" s="620"/>
      <c r="JWB15" s="620"/>
      <c r="JWC15" s="620"/>
      <c r="JWD15" s="620"/>
      <c r="JWE15" s="620"/>
      <c r="JWF15" s="620"/>
      <c r="JWG15" s="620"/>
      <c r="JWH15" s="620"/>
      <c r="JWI15" s="620"/>
      <c r="JWJ15" s="620"/>
      <c r="JWK15" s="620"/>
      <c r="JWL15" s="620"/>
      <c r="JWM15" s="620"/>
      <c r="JWN15" s="620"/>
      <c r="JWO15" s="620"/>
      <c r="JWP15" s="620"/>
      <c r="JWQ15" s="620"/>
      <c r="JWR15" s="620"/>
      <c r="JWS15" s="620"/>
      <c r="JWT15" s="620"/>
      <c r="JWU15" s="620"/>
      <c r="JWV15" s="620"/>
      <c r="JWW15" s="620"/>
      <c r="JWX15" s="620"/>
      <c r="JWY15" s="620"/>
      <c r="JWZ15" s="620"/>
      <c r="JXA15" s="620"/>
      <c r="JXB15" s="620"/>
      <c r="JXC15" s="620"/>
      <c r="JXD15" s="620"/>
      <c r="JXE15" s="620"/>
      <c r="JXF15" s="620"/>
      <c r="JXG15" s="620"/>
      <c r="JXH15" s="620"/>
      <c r="JXI15" s="620"/>
      <c r="JXJ15" s="620"/>
      <c r="JXK15" s="620"/>
      <c r="JXL15" s="620"/>
      <c r="JXM15" s="620"/>
      <c r="JXN15" s="620"/>
      <c r="JXO15" s="620"/>
      <c r="JXP15" s="620"/>
      <c r="JXQ15" s="620"/>
      <c r="JXR15" s="620"/>
      <c r="JXS15" s="620"/>
      <c r="JXT15" s="620"/>
      <c r="JXU15" s="620"/>
      <c r="JXV15" s="620"/>
      <c r="JXW15" s="620"/>
      <c r="JXX15" s="620"/>
      <c r="JXY15" s="620"/>
      <c r="JXZ15" s="620"/>
      <c r="JYA15" s="620"/>
      <c r="JYB15" s="620"/>
      <c r="JYC15" s="620"/>
      <c r="JYD15" s="620"/>
      <c r="JYE15" s="620"/>
      <c r="JYF15" s="620"/>
      <c r="JYG15" s="620"/>
      <c r="JYH15" s="620"/>
      <c r="JYI15" s="620"/>
      <c r="JYJ15" s="620"/>
      <c r="JYK15" s="620"/>
      <c r="JYL15" s="620"/>
      <c r="JYM15" s="620"/>
      <c r="JYN15" s="620"/>
      <c r="JYO15" s="620"/>
      <c r="JYP15" s="620"/>
      <c r="JYQ15" s="620"/>
      <c r="JYR15" s="620"/>
      <c r="JYS15" s="620"/>
      <c r="JYT15" s="620"/>
      <c r="JYU15" s="620"/>
      <c r="JYV15" s="620"/>
      <c r="JYW15" s="620"/>
      <c r="JYX15" s="620"/>
      <c r="JYY15" s="620"/>
      <c r="JYZ15" s="620"/>
      <c r="JZA15" s="620"/>
      <c r="JZB15" s="620"/>
      <c r="JZC15" s="620"/>
      <c r="JZD15" s="620"/>
      <c r="JZE15" s="620"/>
      <c r="JZF15" s="620"/>
      <c r="JZG15" s="620"/>
      <c r="JZH15" s="620"/>
      <c r="JZI15" s="620"/>
      <c r="JZJ15" s="620"/>
      <c r="JZK15" s="620"/>
      <c r="JZL15" s="620"/>
      <c r="JZM15" s="620"/>
      <c r="JZN15" s="620"/>
      <c r="JZO15" s="620"/>
      <c r="JZP15" s="620"/>
      <c r="JZQ15" s="620"/>
      <c r="JZR15" s="620"/>
      <c r="JZS15" s="620"/>
      <c r="JZT15" s="620"/>
      <c r="JZU15" s="620"/>
      <c r="JZV15" s="620"/>
      <c r="JZW15" s="620"/>
      <c r="JZX15" s="620"/>
      <c r="JZY15" s="620"/>
      <c r="JZZ15" s="620"/>
      <c r="KAA15" s="620"/>
      <c r="KAB15" s="620"/>
      <c r="KAC15" s="620"/>
      <c r="KAD15" s="620"/>
      <c r="KAE15" s="620"/>
      <c r="KAF15" s="620"/>
      <c r="KAG15" s="620"/>
      <c r="KAH15" s="620"/>
      <c r="KAI15" s="620"/>
      <c r="KAJ15" s="620"/>
      <c r="KAK15" s="620"/>
      <c r="KAL15" s="620"/>
      <c r="KAM15" s="620"/>
      <c r="KAN15" s="620"/>
      <c r="KAO15" s="620"/>
      <c r="KAP15" s="620"/>
      <c r="KAQ15" s="620"/>
      <c r="KAR15" s="620"/>
      <c r="KAS15" s="620"/>
      <c r="KAT15" s="620"/>
      <c r="KAU15" s="620"/>
      <c r="KAV15" s="620"/>
      <c r="KAW15" s="620"/>
      <c r="KAX15" s="620"/>
      <c r="KAY15" s="620"/>
      <c r="KAZ15" s="620"/>
      <c r="KBA15" s="620"/>
      <c r="KBB15" s="620"/>
      <c r="KBC15" s="620"/>
      <c r="KBD15" s="620"/>
      <c r="KBE15" s="620"/>
      <c r="KBF15" s="620"/>
      <c r="KBG15" s="620"/>
      <c r="KBH15" s="620"/>
      <c r="KBI15" s="620"/>
      <c r="KBJ15" s="620"/>
      <c r="KBK15" s="620"/>
      <c r="KBL15" s="620"/>
      <c r="KBM15" s="620"/>
      <c r="KBN15" s="620"/>
      <c r="KBO15" s="620"/>
      <c r="KBP15" s="620"/>
      <c r="KBQ15" s="620"/>
      <c r="KBR15" s="620"/>
      <c r="KBS15" s="620"/>
      <c r="KBT15" s="620"/>
      <c r="KBU15" s="620"/>
      <c r="KBV15" s="620"/>
      <c r="KBW15" s="620"/>
      <c r="KBX15" s="620"/>
      <c r="KBY15" s="620"/>
      <c r="KBZ15" s="620"/>
      <c r="KCA15" s="620"/>
      <c r="KCB15" s="620"/>
      <c r="KCC15" s="620"/>
      <c r="KCD15" s="620"/>
      <c r="KCE15" s="620"/>
      <c r="KCF15" s="620"/>
      <c r="KCG15" s="620"/>
      <c r="KCH15" s="620"/>
      <c r="KCI15" s="620"/>
      <c r="KCJ15" s="620"/>
      <c r="KCK15" s="620"/>
      <c r="KCL15" s="620"/>
      <c r="KCM15" s="620"/>
      <c r="KCN15" s="620"/>
      <c r="KCO15" s="620"/>
      <c r="KCP15" s="620"/>
      <c r="KCQ15" s="620"/>
      <c r="KCR15" s="620"/>
      <c r="KCS15" s="620"/>
      <c r="KCT15" s="620"/>
      <c r="KCU15" s="620"/>
      <c r="KCV15" s="620"/>
      <c r="KCW15" s="620"/>
      <c r="KCX15" s="620"/>
      <c r="KCY15" s="620"/>
      <c r="KCZ15" s="620"/>
      <c r="KDA15" s="620"/>
      <c r="KDB15" s="620"/>
      <c r="KDC15" s="620"/>
      <c r="KDD15" s="620"/>
      <c r="KDE15" s="620"/>
      <c r="KDF15" s="620"/>
      <c r="KDG15" s="620"/>
      <c r="KDH15" s="620"/>
      <c r="KDI15" s="620"/>
      <c r="KDJ15" s="620"/>
      <c r="KDK15" s="620"/>
      <c r="KDL15" s="620"/>
      <c r="KDM15" s="620"/>
      <c r="KDN15" s="620"/>
      <c r="KDO15" s="620"/>
      <c r="KDP15" s="620"/>
      <c r="KDQ15" s="620"/>
      <c r="KDR15" s="620"/>
      <c r="KDS15" s="620"/>
      <c r="KDT15" s="620"/>
      <c r="KDU15" s="620"/>
      <c r="KDV15" s="620"/>
      <c r="KDW15" s="620"/>
      <c r="KDX15" s="620"/>
      <c r="KDY15" s="620"/>
      <c r="KDZ15" s="620"/>
      <c r="KEA15" s="620"/>
      <c r="KEB15" s="620"/>
      <c r="KEC15" s="620"/>
      <c r="KED15" s="620"/>
      <c r="KEE15" s="620"/>
      <c r="KEF15" s="620"/>
      <c r="KEG15" s="620"/>
      <c r="KEH15" s="620"/>
      <c r="KEI15" s="620"/>
      <c r="KEJ15" s="620"/>
      <c r="KEK15" s="620"/>
      <c r="KEL15" s="620"/>
      <c r="KEM15" s="620"/>
      <c r="KEN15" s="620"/>
      <c r="KEO15" s="620"/>
      <c r="KEP15" s="620"/>
      <c r="KEQ15" s="620"/>
      <c r="KER15" s="620"/>
      <c r="KES15" s="620"/>
      <c r="KET15" s="620"/>
      <c r="KEU15" s="620"/>
      <c r="KEV15" s="620"/>
      <c r="KEW15" s="620"/>
      <c r="KEX15" s="620"/>
      <c r="KEY15" s="620"/>
      <c r="KEZ15" s="620"/>
      <c r="KFA15" s="620"/>
      <c r="KFB15" s="620"/>
      <c r="KFC15" s="620"/>
      <c r="KFD15" s="620"/>
      <c r="KFE15" s="620"/>
      <c r="KFF15" s="620"/>
      <c r="KFG15" s="620"/>
      <c r="KFH15" s="620"/>
      <c r="KFI15" s="620"/>
      <c r="KFJ15" s="620"/>
      <c r="KFK15" s="620"/>
      <c r="KFL15" s="620"/>
      <c r="KFM15" s="620"/>
      <c r="KFN15" s="620"/>
      <c r="KFO15" s="620"/>
      <c r="KFP15" s="620"/>
      <c r="KFQ15" s="620"/>
      <c r="KFR15" s="620"/>
      <c r="KFS15" s="620"/>
      <c r="KFT15" s="620"/>
      <c r="KFU15" s="620"/>
      <c r="KFV15" s="620"/>
      <c r="KFW15" s="620"/>
      <c r="KFX15" s="620"/>
      <c r="KFY15" s="620"/>
      <c r="KFZ15" s="620"/>
      <c r="KGA15" s="620"/>
      <c r="KGB15" s="620"/>
      <c r="KGC15" s="620"/>
      <c r="KGD15" s="620"/>
      <c r="KGE15" s="620"/>
      <c r="KGF15" s="620"/>
      <c r="KGG15" s="620"/>
      <c r="KGH15" s="620"/>
      <c r="KGI15" s="620"/>
      <c r="KGJ15" s="620"/>
      <c r="KGK15" s="620"/>
      <c r="KGL15" s="620"/>
      <c r="KGM15" s="620"/>
      <c r="KGN15" s="620"/>
      <c r="KGO15" s="620"/>
      <c r="KGP15" s="620"/>
      <c r="KGQ15" s="620"/>
      <c r="KGR15" s="620"/>
      <c r="KGS15" s="620"/>
      <c r="KGT15" s="620"/>
      <c r="KGU15" s="620"/>
      <c r="KGV15" s="620"/>
      <c r="KGW15" s="620"/>
      <c r="KGX15" s="620"/>
      <c r="KGY15" s="620"/>
      <c r="KGZ15" s="620"/>
      <c r="KHA15" s="620"/>
      <c r="KHB15" s="620"/>
      <c r="KHC15" s="620"/>
      <c r="KHD15" s="620"/>
      <c r="KHE15" s="620"/>
      <c r="KHF15" s="620"/>
      <c r="KHG15" s="620"/>
      <c r="KHH15" s="620"/>
      <c r="KHI15" s="620"/>
      <c r="KHJ15" s="620"/>
      <c r="KHK15" s="620"/>
      <c r="KHL15" s="620"/>
      <c r="KHM15" s="620"/>
      <c r="KHN15" s="620"/>
      <c r="KHO15" s="620"/>
      <c r="KHP15" s="620"/>
      <c r="KHQ15" s="620"/>
      <c r="KHR15" s="620"/>
      <c r="KHS15" s="620"/>
      <c r="KHT15" s="620"/>
      <c r="KHU15" s="620"/>
      <c r="KHV15" s="620"/>
      <c r="KHW15" s="620"/>
      <c r="KHX15" s="620"/>
      <c r="KHY15" s="620"/>
      <c r="KHZ15" s="620"/>
      <c r="KIA15" s="620"/>
      <c r="KIB15" s="620"/>
      <c r="KIC15" s="620"/>
      <c r="KID15" s="620"/>
      <c r="KIE15" s="620"/>
      <c r="KIF15" s="620"/>
      <c r="KIG15" s="620"/>
      <c r="KIH15" s="620"/>
      <c r="KII15" s="620"/>
      <c r="KIJ15" s="620"/>
      <c r="KIK15" s="620"/>
      <c r="KIL15" s="620"/>
      <c r="KIM15" s="620"/>
      <c r="KIN15" s="620"/>
      <c r="KIO15" s="620"/>
      <c r="KIP15" s="620"/>
      <c r="KIQ15" s="620"/>
      <c r="KIR15" s="620"/>
      <c r="KIS15" s="620"/>
      <c r="KIT15" s="620"/>
      <c r="KIU15" s="620"/>
      <c r="KIV15" s="620"/>
      <c r="KIW15" s="620"/>
      <c r="KIX15" s="620"/>
      <c r="KIY15" s="620"/>
      <c r="KIZ15" s="620"/>
      <c r="KJA15" s="620"/>
      <c r="KJB15" s="620"/>
      <c r="KJC15" s="620"/>
      <c r="KJD15" s="620"/>
      <c r="KJE15" s="620"/>
      <c r="KJF15" s="620"/>
      <c r="KJG15" s="620"/>
      <c r="KJH15" s="620"/>
      <c r="KJI15" s="620"/>
      <c r="KJJ15" s="620"/>
      <c r="KJK15" s="620"/>
      <c r="KJL15" s="620"/>
      <c r="KJM15" s="620"/>
      <c r="KJN15" s="620"/>
      <c r="KJO15" s="620"/>
      <c r="KJP15" s="620"/>
      <c r="KJQ15" s="620"/>
      <c r="KJR15" s="620"/>
      <c r="KJS15" s="620"/>
      <c r="KJT15" s="620"/>
      <c r="KJU15" s="620"/>
      <c r="KJV15" s="620"/>
      <c r="KJW15" s="620"/>
      <c r="KJX15" s="620"/>
      <c r="KJY15" s="620"/>
      <c r="KJZ15" s="620"/>
      <c r="KKA15" s="620"/>
      <c r="KKB15" s="620"/>
      <c r="KKC15" s="620"/>
      <c r="KKD15" s="620"/>
      <c r="KKE15" s="620"/>
      <c r="KKF15" s="620"/>
      <c r="KKG15" s="620"/>
      <c r="KKH15" s="620"/>
      <c r="KKI15" s="620"/>
      <c r="KKJ15" s="620"/>
      <c r="KKK15" s="620"/>
      <c r="KKL15" s="620"/>
      <c r="KKM15" s="620"/>
      <c r="KKN15" s="620"/>
      <c r="KKO15" s="620"/>
      <c r="KKP15" s="620"/>
      <c r="KKQ15" s="620"/>
      <c r="KKR15" s="620"/>
      <c r="KKS15" s="620"/>
      <c r="KKT15" s="620"/>
      <c r="KKU15" s="620"/>
      <c r="KKV15" s="620"/>
      <c r="KKW15" s="620"/>
      <c r="KKX15" s="620"/>
      <c r="KKY15" s="620"/>
      <c r="KKZ15" s="620"/>
      <c r="KLA15" s="620"/>
      <c r="KLB15" s="620"/>
      <c r="KLC15" s="620"/>
      <c r="KLD15" s="620"/>
      <c r="KLE15" s="620"/>
      <c r="KLF15" s="620"/>
      <c r="KLG15" s="620"/>
      <c r="KLH15" s="620"/>
      <c r="KLI15" s="620"/>
      <c r="KLJ15" s="620"/>
      <c r="KLK15" s="620"/>
      <c r="KLL15" s="620"/>
      <c r="KLM15" s="620"/>
      <c r="KLN15" s="620"/>
      <c r="KLO15" s="620"/>
      <c r="KLP15" s="620"/>
      <c r="KLQ15" s="620"/>
      <c r="KLR15" s="620"/>
      <c r="KLS15" s="620"/>
      <c r="KLT15" s="620"/>
      <c r="KLU15" s="620"/>
      <c r="KLV15" s="620"/>
      <c r="KLW15" s="620"/>
      <c r="KLX15" s="620"/>
      <c r="KLY15" s="620"/>
      <c r="KLZ15" s="620"/>
      <c r="KMA15" s="620"/>
      <c r="KMB15" s="620"/>
      <c r="KMC15" s="620"/>
      <c r="KMD15" s="620"/>
      <c r="KME15" s="620"/>
      <c r="KMF15" s="620"/>
      <c r="KMG15" s="620"/>
      <c r="KMH15" s="620"/>
      <c r="KMI15" s="620"/>
      <c r="KMJ15" s="620"/>
      <c r="KMK15" s="620"/>
      <c r="KML15" s="620"/>
      <c r="KMM15" s="620"/>
      <c r="KMN15" s="620"/>
      <c r="KMO15" s="620"/>
      <c r="KMP15" s="620"/>
      <c r="KMQ15" s="620"/>
      <c r="KMR15" s="620"/>
      <c r="KMS15" s="620"/>
      <c r="KMT15" s="620"/>
      <c r="KMU15" s="620"/>
      <c r="KMV15" s="620"/>
      <c r="KMW15" s="620"/>
      <c r="KMX15" s="620"/>
      <c r="KMY15" s="620"/>
      <c r="KMZ15" s="620"/>
      <c r="KNA15" s="620"/>
      <c r="KNB15" s="620"/>
      <c r="KNC15" s="620"/>
      <c r="KND15" s="620"/>
      <c r="KNE15" s="620"/>
      <c r="KNF15" s="620"/>
      <c r="KNG15" s="620"/>
      <c r="KNH15" s="620"/>
      <c r="KNI15" s="620"/>
      <c r="KNJ15" s="620"/>
      <c r="KNK15" s="620"/>
      <c r="KNL15" s="620"/>
      <c r="KNM15" s="620"/>
      <c r="KNN15" s="620"/>
      <c r="KNO15" s="620"/>
      <c r="KNP15" s="620"/>
      <c r="KNQ15" s="620"/>
      <c r="KNR15" s="620"/>
      <c r="KNS15" s="620"/>
      <c r="KNT15" s="620"/>
      <c r="KNU15" s="620"/>
      <c r="KNV15" s="620"/>
      <c r="KNW15" s="620"/>
      <c r="KNX15" s="620"/>
      <c r="KNY15" s="620"/>
      <c r="KNZ15" s="620"/>
      <c r="KOA15" s="620"/>
      <c r="KOB15" s="620"/>
      <c r="KOC15" s="620"/>
      <c r="KOD15" s="620"/>
      <c r="KOE15" s="620"/>
      <c r="KOF15" s="620"/>
      <c r="KOG15" s="620"/>
      <c r="KOH15" s="620"/>
      <c r="KOI15" s="620"/>
      <c r="KOJ15" s="620"/>
      <c r="KOK15" s="620"/>
      <c r="KOL15" s="620"/>
      <c r="KOM15" s="620"/>
      <c r="KON15" s="620"/>
      <c r="KOO15" s="620"/>
      <c r="KOP15" s="620"/>
      <c r="KOQ15" s="620"/>
      <c r="KOR15" s="620"/>
      <c r="KOS15" s="620"/>
      <c r="KOT15" s="620"/>
      <c r="KOU15" s="620"/>
      <c r="KOV15" s="620"/>
      <c r="KOW15" s="620"/>
      <c r="KOX15" s="620"/>
      <c r="KOY15" s="620"/>
      <c r="KOZ15" s="620"/>
      <c r="KPA15" s="620"/>
      <c r="KPB15" s="620"/>
      <c r="KPC15" s="620"/>
      <c r="KPD15" s="620"/>
      <c r="KPE15" s="620"/>
      <c r="KPF15" s="620"/>
      <c r="KPG15" s="620"/>
      <c r="KPH15" s="620"/>
      <c r="KPI15" s="620"/>
      <c r="KPJ15" s="620"/>
      <c r="KPK15" s="620"/>
      <c r="KPL15" s="620"/>
      <c r="KPM15" s="620"/>
      <c r="KPN15" s="620"/>
      <c r="KPO15" s="620"/>
      <c r="KPP15" s="620"/>
      <c r="KPQ15" s="620"/>
      <c r="KPR15" s="620"/>
      <c r="KPS15" s="620"/>
      <c r="KPT15" s="620"/>
      <c r="KPU15" s="620"/>
      <c r="KPV15" s="620"/>
      <c r="KPW15" s="620"/>
      <c r="KPX15" s="620"/>
      <c r="KPY15" s="620"/>
      <c r="KPZ15" s="620"/>
      <c r="KQA15" s="620"/>
      <c r="KQB15" s="620"/>
      <c r="KQC15" s="620"/>
      <c r="KQD15" s="620"/>
      <c r="KQE15" s="620"/>
      <c r="KQF15" s="620"/>
      <c r="KQG15" s="620"/>
      <c r="KQH15" s="620"/>
      <c r="KQI15" s="620"/>
      <c r="KQJ15" s="620"/>
      <c r="KQK15" s="620"/>
      <c r="KQL15" s="620"/>
      <c r="KQM15" s="620"/>
      <c r="KQN15" s="620"/>
      <c r="KQO15" s="620"/>
      <c r="KQP15" s="620"/>
      <c r="KQQ15" s="620"/>
      <c r="KQR15" s="620"/>
      <c r="KQS15" s="620"/>
      <c r="KQT15" s="620"/>
      <c r="KQU15" s="620"/>
      <c r="KQV15" s="620"/>
      <c r="KQW15" s="620"/>
      <c r="KQX15" s="620"/>
      <c r="KQY15" s="620"/>
      <c r="KQZ15" s="620"/>
      <c r="KRA15" s="620"/>
      <c r="KRB15" s="620"/>
      <c r="KRC15" s="620"/>
      <c r="KRD15" s="620"/>
      <c r="KRE15" s="620"/>
      <c r="KRF15" s="620"/>
      <c r="KRG15" s="620"/>
      <c r="KRH15" s="620"/>
      <c r="KRI15" s="620"/>
      <c r="KRJ15" s="620"/>
      <c r="KRK15" s="620"/>
      <c r="KRL15" s="620"/>
      <c r="KRM15" s="620"/>
      <c r="KRN15" s="620"/>
      <c r="KRO15" s="620"/>
      <c r="KRP15" s="620"/>
      <c r="KRQ15" s="620"/>
      <c r="KRR15" s="620"/>
      <c r="KRS15" s="620"/>
      <c r="KRT15" s="620"/>
      <c r="KRU15" s="620"/>
      <c r="KRV15" s="620"/>
      <c r="KRW15" s="620"/>
      <c r="KRX15" s="620"/>
      <c r="KRY15" s="620"/>
      <c r="KRZ15" s="620"/>
      <c r="KSA15" s="620"/>
      <c r="KSB15" s="620"/>
      <c r="KSC15" s="620"/>
      <c r="KSD15" s="620"/>
      <c r="KSE15" s="620"/>
      <c r="KSF15" s="620"/>
      <c r="KSG15" s="620"/>
      <c r="KSH15" s="620"/>
      <c r="KSI15" s="620"/>
      <c r="KSJ15" s="620"/>
      <c r="KSK15" s="620"/>
      <c r="KSL15" s="620"/>
      <c r="KSM15" s="620"/>
      <c r="KSN15" s="620"/>
      <c r="KSO15" s="620"/>
      <c r="KSP15" s="620"/>
      <c r="KSQ15" s="620"/>
      <c r="KSR15" s="620"/>
      <c r="KSS15" s="620"/>
      <c r="KST15" s="620"/>
      <c r="KSU15" s="620"/>
      <c r="KSV15" s="620"/>
      <c r="KSW15" s="620"/>
      <c r="KSX15" s="620"/>
      <c r="KSY15" s="620"/>
      <c r="KSZ15" s="620"/>
      <c r="KTA15" s="620"/>
      <c r="KTB15" s="620"/>
      <c r="KTC15" s="620"/>
      <c r="KTD15" s="620"/>
      <c r="KTE15" s="620"/>
      <c r="KTF15" s="620"/>
      <c r="KTG15" s="620"/>
      <c r="KTH15" s="620"/>
      <c r="KTI15" s="620"/>
      <c r="KTJ15" s="620"/>
      <c r="KTK15" s="620"/>
      <c r="KTL15" s="620"/>
      <c r="KTM15" s="620"/>
      <c r="KTN15" s="620"/>
      <c r="KTO15" s="620"/>
      <c r="KTP15" s="620"/>
      <c r="KTQ15" s="620"/>
      <c r="KTR15" s="620"/>
      <c r="KTS15" s="620"/>
      <c r="KTT15" s="620"/>
      <c r="KTU15" s="620"/>
      <c r="KTV15" s="620"/>
      <c r="KTW15" s="620"/>
      <c r="KTX15" s="620"/>
      <c r="KTY15" s="620"/>
      <c r="KTZ15" s="620"/>
      <c r="KUA15" s="620"/>
      <c r="KUB15" s="620"/>
      <c r="KUC15" s="620"/>
      <c r="KUD15" s="620"/>
      <c r="KUE15" s="620"/>
      <c r="KUF15" s="620"/>
      <c r="KUG15" s="620"/>
      <c r="KUH15" s="620"/>
      <c r="KUI15" s="620"/>
      <c r="KUJ15" s="620"/>
      <c r="KUK15" s="620"/>
      <c r="KUL15" s="620"/>
      <c r="KUM15" s="620"/>
      <c r="KUN15" s="620"/>
      <c r="KUO15" s="620"/>
      <c r="KUP15" s="620"/>
      <c r="KUQ15" s="620"/>
      <c r="KUR15" s="620"/>
      <c r="KUS15" s="620"/>
      <c r="KUT15" s="620"/>
      <c r="KUU15" s="620"/>
      <c r="KUV15" s="620"/>
      <c r="KUW15" s="620"/>
      <c r="KUX15" s="620"/>
      <c r="KUY15" s="620"/>
      <c r="KUZ15" s="620"/>
      <c r="KVA15" s="620"/>
      <c r="KVB15" s="620"/>
      <c r="KVC15" s="620"/>
      <c r="KVD15" s="620"/>
      <c r="KVE15" s="620"/>
      <c r="KVF15" s="620"/>
      <c r="KVG15" s="620"/>
      <c r="KVH15" s="620"/>
      <c r="KVI15" s="620"/>
      <c r="KVJ15" s="620"/>
      <c r="KVK15" s="620"/>
      <c r="KVL15" s="620"/>
      <c r="KVM15" s="620"/>
      <c r="KVN15" s="620"/>
      <c r="KVO15" s="620"/>
      <c r="KVP15" s="620"/>
      <c r="KVQ15" s="620"/>
      <c r="KVR15" s="620"/>
      <c r="KVS15" s="620"/>
      <c r="KVT15" s="620"/>
      <c r="KVU15" s="620"/>
      <c r="KVV15" s="620"/>
      <c r="KVW15" s="620"/>
      <c r="KVX15" s="620"/>
      <c r="KVY15" s="620"/>
      <c r="KVZ15" s="620"/>
      <c r="KWA15" s="620"/>
      <c r="KWB15" s="620"/>
      <c r="KWC15" s="620"/>
      <c r="KWD15" s="620"/>
      <c r="KWE15" s="620"/>
      <c r="KWF15" s="620"/>
      <c r="KWG15" s="620"/>
      <c r="KWH15" s="620"/>
      <c r="KWI15" s="620"/>
      <c r="KWJ15" s="620"/>
      <c r="KWK15" s="620"/>
      <c r="KWL15" s="620"/>
      <c r="KWM15" s="620"/>
      <c r="KWN15" s="620"/>
      <c r="KWO15" s="620"/>
      <c r="KWP15" s="620"/>
      <c r="KWQ15" s="620"/>
      <c r="KWR15" s="620"/>
      <c r="KWS15" s="620"/>
      <c r="KWT15" s="620"/>
      <c r="KWU15" s="620"/>
      <c r="KWV15" s="620"/>
      <c r="KWW15" s="620"/>
      <c r="KWX15" s="620"/>
      <c r="KWY15" s="620"/>
      <c r="KWZ15" s="620"/>
      <c r="KXA15" s="620"/>
      <c r="KXB15" s="620"/>
      <c r="KXC15" s="620"/>
      <c r="KXD15" s="620"/>
      <c r="KXE15" s="620"/>
      <c r="KXF15" s="620"/>
      <c r="KXG15" s="620"/>
      <c r="KXH15" s="620"/>
      <c r="KXI15" s="620"/>
      <c r="KXJ15" s="620"/>
      <c r="KXK15" s="620"/>
      <c r="KXL15" s="620"/>
      <c r="KXM15" s="620"/>
      <c r="KXN15" s="620"/>
      <c r="KXO15" s="620"/>
      <c r="KXP15" s="620"/>
      <c r="KXQ15" s="620"/>
      <c r="KXR15" s="620"/>
      <c r="KXS15" s="620"/>
      <c r="KXT15" s="620"/>
      <c r="KXU15" s="620"/>
      <c r="KXV15" s="620"/>
      <c r="KXW15" s="620"/>
      <c r="KXX15" s="620"/>
      <c r="KXY15" s="620"/>
      <c r="KXZ15" s="620"/>
      <c r="KYA15" s="620"/>
      <c r="KYB15" s="620"/>
      <c r="KYC15" s="620"/>
      <c r="KYD15" s="620"/>
      <c r="KYE15" s="620"/>
      <c r="KYF15" s="620"/>
      <c r="KYG15" s="620"/>
      <c r="KYH15" s="620"/>
      <c r="KYI15" s="620"/>
      <c r="KYJ15" s="620"/>
      <c r="KYK15" s="620"/>
      <c r="KYL15" s="620"/>
      <c r="KYM15" s="620"/>
      <c r="KYN15" s="620"/>
      <c r="KYO15" s="620"/>
      <c r="KYP15" s="620"/>
      <c r="KYQ15" s="620"/>
      <c r="KYR15" s="620"/>
      <c r="KYS15" s="620"/>
      <c r="KYT15" s="620"/>
      <c r="KYU15" s="620"/>
      <c r="KYV15" s="620"/>
      <c r="KYW15" s="620"/>
      <c r="KYX15" s="620"/>
      <c r="KYY15" s="620"/>
      <c r="KYZ15" s="620"/>
      <c r="KZA15" s="620"/>
      <c r="KZB15" s="620"/>
      <c r="KZC15" s="620"/>
      <c r="KZD15" s="620"/>
      <c r="KZE15" s="620"/>
      <c r="KZF15" s="620"/>
      <c r="KZG15" s="620"/>
      <c r="KZH15" s="620"/>
      <c r="KZI15" s="620"/>
      <c r="KZJ15" s="620"/>
      <c r="KZK15" s="620"/>
      <c r="KZL15" s="620"/>
      <c r="KZM15" s="620"/>
      <c r="KZN15" s="620"/>
      <c r="KZO15" s="620"/>
      <c r="KZP15" s="620"/>
      <c r="KZQ15" s="620"/>
      <c r="KZR15" s="620"/>
      <c r="KZS15" s="620"/>
      <c r="KZT15" s="620"/>
      <c r="KZU15" s="620"/>
      <c r="KZV15" s="620"/>
      <c r="KZW15" s="620"/>
      <c r="KZX15" s="620"/>
      <c r="KZY15" s="620"/>
      <c r="KZZ15" s="620"/>
      <c r="LAA15" s="620"/>
      <c r="LAB15" s="620"/>
      <c r="LAC15" s="620"/>
      <c r="LAD15" s="620"/>
      <c r="LAE15" s="620"/>
      <c r="LAF15" s="620"/>
      <c r="LAG15" s="620"/>
      <c r="LAH15" s="620"/>
      <c r="LAI15" s="620"/>
      <c r="LAJ15" s="620"/>
      <c r="LAK15" s="620"/>
      <c r="LAL15" s="620"/>
      <c r="LAM15" s="620"/>
      <c r="LAN15" s="620"/>
      <c r="LAO15" s="620"/>
      <c r="LAP15" s="620"/>
      <c r="LAQ15" s="620"/>
      <c r="LAR15" s="620"/>
      <c r="LAS15" s="620"/>
      <c r="LAT15" s="620"/>
      <c r="LAU15" s="620"/>
      <c r="LAV15" s="620"/>
      <c r="LAW15" s="620"/>
      <c r="LAX15" s="620"/>
      <c r="LAY15" s="620"/>
      <c r="LAZ15" s="620"/>
      <c r="LBA15" s="620"/>
      <c r="LBB15" s="620"/>
      <c r="LBC15" s="620"/>
      <c r="LBD15" s="620"/>
      <c r="LBE15" s="620"/>
      <c r="LBF15" s="620"/>
      <c r="LBG15" s="620"/>
      <c r="LBH15" s="620"/>
      <c r="LBI15" s="620"/>
      <c r="LBJ15" s="620"/>
      <c r="LBK15" s="620"/>
      <c r="LBL15" s="620"/>
      <c r="LBM15" s="620"/>
      <c r="LBN15" s="620"/>
      <c r="LBO15" s="620"/>
      <c r="LBP15" s="620"/>
      <c r="LBQ15" s="620"/>
      <c r="LBR15" s="620"/>
      <c r="LBS15" s="620"/>
      <c r="LBT15" s="620"/>
      <c r="LBU15" s="620"/>
      <c r="LBV15" s="620"/>
      <c r="LBW15" s="620"/>
      <c r="LBX15" s="620"/>
      <c r="LBY15" s="620"/>
      <c r="LBZ15" s="620"/>
      <c r="LCA15" s="620"/>
      <c r="LCB15" s="620"/>
      <c r="LCC15" s="620"/>
      <c r="LCD15" s="620"/>
      <c r="LCE15" s="620"/>
      <c r="LCF15" s="620"/>
      <c r="LCG15" s="620"/>
      <c r="LCH15" s="620"/>
      <c r="LCI15" s="620"/>
      <c r="LCJ15" s="620"/>
      <c r="LCK15" s="620"/>
      <c r="LCL15" s="620"/>
      <c r="LCM15" s="620"/>
      <c r="LCN15" s="620"/>
      <c r="LCO15" s="620"/>
      <c r="LCP15" s="620"/>
      <c r="LCQ15" s="620"/>
      <c r="LCR15" s="620"/>
      <c r="LCS15" s="620"/>
      <c r="LCT15" s="620"/>
      <c r="LCU15" s="620"/>
      <c r="LCV15" s="620"/>
      <c r="LCW15" s="620"/>
      <c r="LCX15" s="620"/>
      <c r="LCY15" s="620"/>
      <c r="LCZ15" s="620"/>
      <c r="LDA15" s="620"/>
      <c r="LDB15" s="620"/>
      <c r="LDC15" s="620"/>
      <c r="LDD15" s="620"/>
      <c r="LDE15" s="620"/>
      <c r="LDF15" s="620"/>
      <c r="LDG15" s="620"/>
      <c r="LDH15" s="620"/>
      <c r="LDI15" s="620"/>
      <c r="LDJ15" s="620"/>
      <c r="LDK15" s="620"/>
      <c r="LDL15" s="620"/>
      <c r="LDM15" s="620"/>
      <c r="LDN15" s="620"/>
      <c r="LDO15" s="620"/>
      <c r="LDP15" s="620"/>
      <c r="LDQ15" s="620"/>
      <c r="LDR15" s="620"/>
      <c r="LDS15" s="620"/>
      <c r="LDT15" s="620"/>
      <c r="LDU15" s="620"/>
      <c r="LDV15" s="620"/>
      <c r="LDW15" s="620"/>
      <c r="LDX15" s="620"/>
      <c r="LDY15" s="620"/>
      <c r="LDZ15" s="620"/>
      <c r="LEA15" s="620"/>
      <c r="LEB15" s="620"/>
      <c r="LEC15" s="620"/>
      <c r="LED15" s="620"/>
      <c r="LEE15" s="620"/>
      <c r="LEF15" s="620"/>
      <c r="LEG15" s="620"/>
      <c r="LEH15" s="620"/>
      <c r="LEI15" s="620"/>
      <c r="LEJ15" s="620"/>
      <c r="LEK15" s="620"/>
      <c r="LEL15" s="620"/>
      <c r="LEM15" s="620"/>
      <c r="LEN15" s="620"/>
      <c r="LEO15" s="620"/>
      <c r="LEP15" s="620"/>
      <c r="LEQ15" s="620"/>
      <c r="LER15" s="620"/>
      <c r="LES15" s="620"/>
      <c r="LET15" s="620"/>
      <c r="LEU15" s="620"/>
      <c r="LEV15" s="620"/>
      <c r="LEW15" s="620"/>
      <c r="LEX15" s="620"/>
      <c r="LEY15" s="620"/>
      <c r="LEZ15" s="620"/>
      <c r="LFA15" s="620"/>
      <c r="LFB15" s="620"/>
      <c r="LFC15" s="620"/>
      <c r="LFD15" s="620"/>
      <c r="LFE15" s="620"/>
      <c r="LFF15" s="620"/>
      <c r="LFG15" s="620"/>
      <c r="LFH15" s="620"/>
      <c r="LFI15" s="620"/>
      <c r="LFJ15" s="620"/>
      <c r="LFK15" s="620"/>
      <c r="LFL15" s="620"/>
      <c r="LFM15" s="620"/>
      <c r="LFN15" s="620"/>
      <c r="LFO15" s="620"/>
      <c r="LFP15" s="620"/>
      <c r="LFQ15" s="620"/>
      <c r="LFR15" s="620"/>
      <c r="LFS15" s="620"/>
      <c r="LFT15" s="620"/>
      <c r="LFU15" s="620"/>
      <c r="LFV15" s="620"/>
      <c r="LFW15" s="620"/>
      <c r="LFX15" s="620"/>
      <c r="LFY15" s="620"/>
      <c r="LFZ15" s="620"/>
      <c r="LGA15" s="620"/>
      <c r="LGB15" s="620"/>
      <c r="LGC15" s="620"/>
      <c r="LGD15" s="620"/>
      <c r="LGE15" s="620"/>
      <c r="LGF15" s="620"/>
      <c r="LGG15" s="620"/>
      <c r="LGH15" s="620"/>
      <c r="LGI15" s="620"/>
      <c r="LGJ15" s="620"/>
      <c r="LGK15" s="620"/>
      <c r="LGL15" s="620"/>
      <c r="LGM15" s="620"/>
      <c r="LGN15" s="620"/>
      <c r="LGO15" s="620"/>
      <c r="LGP15" s="620"/>
      <c r="LGQ15" s="620"/>
      <c r="LGR15" s="620"/>
      <c r="LGS15" s="620"/>
      <c r="LGT15" s="620"/>
      <c r="LGU15" s="620"/>
      <c r="LGV15" s="620"/>
      <c r="LGW15" s="620"/>
      <c r="LGX15" s="620"/>
      <c r="LGY15" s="620"/>
      <c r="LGZ15" s="620"/>
      <c r="LHA15" s="620"/>
      <c r="LHB15" s="620"/>
      <c r="LHC15" s="620"/>
      <c r="LHD15" s="620"/>
      <c r="LHE15" s="620"/>
      <c r="LHF15" s="620"/>
      <c r="LHG15" s="620"/>
      <c r="LHH15" s="620"/>
      <c r="LHI15" s="620"/>
      <c r="LHJ15" s="620"/>
      <c r="LHK15" s="620"/>
      <c r="LHL15" s="620"/>
      <c r="LHM15" s="620"/>
      <c r="LHN15" s="620"/>
      <c r="LHO15" s="620"/>
      <c r="LHP15" s="620"/>
      <c r="LHQ15" s="620"/>
      <c r="LHR15" s="620"/>
      <c r="LHS15" s="620"/>
      <c r="LHT15" s="620"/>
      <c r="LHU15" s="620"/>
      <c r="LHV15" s="620"/>
      <c r="LHW15" s="620"/>
      <c r="LHX15" s="620"/>
      <c r="LHY15" s="620"/>
      <c r="LHZ15" s="620"/>
      <c r="LIA15" s="620"/>
      <c r="LIB15" s="620"/>
      <c r="LIC15" s="620"/>
      <c r="LID15" s="620"/>
      <c r="LIE15" s="620"/>
      <c r="LIF15" s="620"/>
      <c r="LIG15" s="620"/>
      <c r="LIH15" s="620"/>
      <c r="LII15" s="620"/>
      <c r="LIJ15" s="620"/>
      <c r="LIK15" s="620"/>
      <c r="LIL15" s="620"/>
      <c r="LIM15" s="620"/>
      <c r="LIN15" s="620"/>
      <c r="LIO15" s="620"/>
      <c r="LIP15" s="620"/>
      <c r="LIQ15" s="620"/>
      <c r="LIR15" s="620"/>
      <c r="LIS15" s="620"/>
      <c r="LIT15" s="620"/>
      <c r="LIU15" s="620"/>
      <c r="LIV15" s="620"/>
      <c r="LIW15" s="620"/>
      <c r="LIX15" s="620"/>
      <c r="LIY15" s="620"/>
      <c r="LIZ15" s="620"/>
      <c r="LJA15" s="620"/>
      <c r="LJB15" s="620"/>
      <c r="LJC15" s="620"/>
      <c r="LJD15" s="620"/>
      <c r="LJE15" s="620"/>
      <c r="LJF15" s="620"/>
      <c r="LJG15" s="620"/>
      <c r="LJH15" s="620"/>
      <c r="LJI15" s="620"/>
      <c r="LJJ15" s="620"/>
      <c r="LJK15" s="620"/>
      <c r="LJL15" s="620"/>
      <c r="LJM15" s="620"/>
      <c r="LJN15" s="620"/>
      <c r="LJO15" s="620"/>
      <c r="LJP15" s="620"/>
      <c r="LJQ15" s="620"/>
      <c r="LJR15" s="620"/>
      <c r="LJS15" s="620"/>
      <c r="LJT15" s="620"/>
      <c r="LJU15" s="620"/>
      <c r="LJV15" s="620"/>
      <c r="LJW15" s="620"/>
      <c r="LJX15" s="620"/>
      <c r="LJY15" s="620"/>
      <c r="LJZ15" s="620"/>
      <c r="LKA15" s="620"/>
      <c r="LKB15" s="620"/>
      <c r="LKC15" s="620"/>
      <c r="LKD15" s="620"/>
      <c r="LKE15" s="620"/>
      <c r="LKF15" s="620"/>
      <c r="LKG15" s="620"/>
      <c r="LKH15" s="620"/>
      <c r="LKI15" s="620"/>
      <c r="LKJ15" s="620"/>
      <c r="LKK15" s="620"/>
      <c r="LKL15" s="620"/>
      <c r="LKM15" s="620"/>
      <c r="LKN15" s="620"/>
      <c r="LKO15" s="620"/>
      <c r="LKP15" s="620"/>
      <c r="LKQ15" s="620"/>
      <c r="LKR15" s="620"/>
      <c r="LKS15" s="620"/>
      <c r="LKT15" s="620"/>
      <c r="LKU15" s="620"/>
      <c r="LKV15" s="620"/>
      <c r="LKW15" s="620"/>
      <c r="LKX15" s="620"/>
      <c r="LKY15" s="620"/>
      <c r="LKZ15" s="620"/>
      <c r="LLA15" s="620"/>
      <c r="LLB15" s="620"/>
      <c r="LLC15" s="620"/>
      <c r="LLD15" s="620"/>
      <c r="LLE15" s="620"/>
      <c r="LLF15" s="620"/>
      <c r="LLG15" s="620"/>
      <c r="LLH15" s="620"/>
      <c r="LLI15" s="620"/>
      <c r="LLJ15" s="620"/>
      <c r="LLK15" s="620"/>
      <c r="LLL15" s="620"/>
      <c r="LLM15" s="620"/>
      <c r="LLN15" s="620"/>
      <c r="LLO15" s="620"/>
      <c r="LLP15" s="620"/>
      <c r="LLQ15" s="620"/>
      <c r="LLR15" s="620"/>
      <c r="LLS15" s="620"/>
      <c r="LLT15" s="620"/>
      <c r="LLU15" s="620"/>
      <c r="LLV15" s="620"/>
      <c r="LLW15" s="620"/>
      <c r="LLX15" s="620"/>
      <c r="LLY15" s="620"/>
      <c r="LLZ15" s="620"/>
      <c r="LMA15" s="620"/>
      <c r="LMB15" s="620"/>
      <c r="LMC15" s="620"/>
      <c r="LMD15" s="620"/>
      <c r="LME15" s="620"/>
      <c r="LMF15" s="620"/>
      <c r="LMG15" s="620"/>
      <c r="LMH15" s="620"/>
      <c r="LMI15" s="620"/>
      <c r="LMJ15" s="620"/>
      <c r="LMK15" s="620"/>
      <c r="LML15" s="620"/>
      <c r="LMM15" s="620"/>
      <c r="LMN15" s="620"/>
      <c r="LMO15" s="620"/>
      <c r="LMP15" s="620"/>
      <c r="LMQ15" s="620"/>
      <c r="LMR15" s="620"/>
      <c r="LMS15" s="620"/>
      <c r="LMT15" s="620"/>
      <c r="LMU15" s="620"/>
      <c r="LMV15" s="620"/>
      <c r="LMW15" s="620"/>
      <c r="LMX15" s="620"/>
      <c r="LMY15" s="620"/>
      <c r="LMZ15" s="620"/>
      <c r="LNA15" s="620"/>
      <c r="LNB15" s="620"/>
      <c r="LNC15" s="620"/>
      <c r="LND15" s="620"/>
      <c r="LNE15" s="620"/>
      <c r="LNF15" s="620"/>
      <c r="LNG15" s="620"/>
      <c r="LNH15" s="620"/>
      <c r="LNI15" s="620"/>
      <c r="LNJ15" s="620"/>
      <c r="LNK15" s="620"/>
      <c r="LNL15" s="620"/>
      <c r="LNM15" s="620"/>
      <c r="LNN15" s="620"/>
      <c r="LNO15" s="620"/>
      <c r="LNP15" s="620"/>
      <c r="LNQ15" s="620"/>
      <c r="LNR15" s="620"/>
      <c r="LNS15" s="620"/>
      <c r="LNT15" s="620"/>
      <c r="LNU15" s="620"/>
      <c r="LNV15" s="620"/>
      <c r="LNW15" s="620"/>
      <c r="LNX15" s="620"/>
      <c r="LNY15" s="620"/>
      <c r="LNZ15" s="620"/>
      <c r="LOA15" s="620"/>
      <c r="LOB15" s="620"/>
      <c r="LOC15" s="620"/>
      <c r="LOD15" s="620"/>
      <c r="LOE15" s="620"/>
      <c r="LOF15" s="620"/>
      <c r="LOG15" s="620"/>
      <c r="LOH15" s="620"/>
      <c r="LOI15" s="620"/>
      <c r="LOJ15" s="620"/>
      <c r="LOK15" s="620"/>
      <c r="LOL15" s="620"/>
      <c r="LOM15" s="620"/>
      <c r="LON15" s="620"/>
      <c r="LOO15" s="620"/>
      <c r="LOP15" s="620"/>
      <c r="LOQ15" s="620"/>
      <c r="LOR15" s="620"/>
      <c r="LOS15" s="620"/>
      <c r="LOT15" s="620"/>
      <c r="LOU15" s="620"/>
      <c r="LOV15" s="620"/>
      <c r="LOW15" s="620"/>
      <c r="LOX15" s="620"/>
      <c r="LOY15" s="620"/>
      <c r="LOZ15" s="620"/>
      <c r="LPA15" s="620"/>
      <c r="LPB15" s="620"/>
      <c r="LPC15" s="620"/>
      <c r="LPD15" s="620"/>
      <c r="LPE15" s="620"/>
      <c r="LPF15" s="620"/>
      <c r="LPG15" s="620"/>
      <c r="LPH15" s="620"/>
      <c r="LPI15" s="620"/>
      <c r="LPJ15" s="620"/>
      <c r="LPK15" s="620"/>
      <c r="LPL15" s="620"/>
      <c r="LPM15" s="620"/>
      <c r="LPN15" s="620"/>
      <c r="LPO15" s="620"/>
      <c r="LPP15" s="620"/>
      <c r="LPQ15" s="620"/>
      <c r="LPR15" s="620"/>
      <c r="LPS15" s="620"/>
      <c r="LPT15" s="620"/>
      <c r="LPU15" s="620"/>
      <c r="LPV15" s="620"/>
      <c r="LPW15" s="620"/>
      <c r="LPX15" s="620"/>
      <c r="LPY15" s="620"/>
      <c r="LPZ15" s="620"/>
      <c r="LQA15" s="620"/>
      <c r="LQB15" s="620"/>
      <c r="LQC15" s="620"/>
      <c r="LQD15" s="620"/>
      <c r="LQE15" s="620"/>
      <c r="LQF15" s="620"/>
      <c r="LQG15" s="620"/>
      <c r="LQH15" s="620"/>
      <c r="LQI15" s="620"/>
      <c r="LQJ15" s="620"/>
      <c r="LQK15" s="620"/>
      <c r="LQL15" s="620"/>
      <c r="LQM15" s="620"/>
      <c r="LQN15" s="620"/>
      <c r="LQO15" s="620"/>
      <c r="LQP15" s="620"/>
      <c r="LQQ15" s="620"/>
      <c r="LQR15" s="620"/>
      <c r="LQS15" s="620"/>
      <c r="LQT15" s="620"/>
      <c r="LQU15" s="620"/>
      <c r="LQV15" s="620"/>
      <c r="LQW15" s="620"/>
      <c r="LQX15" s="620"/>
      <c r="LQY15" s="620"/>
      <c r="LQZ15" s="620"/>
      <c r="LRA15" s="620"/>
      <c r="LRB15" s="620"/>
      <c r="LRC15" s="620"/>
      <c r="LRD15" s="620"/>
      <c r="LRE15" s="620"/>
      <c r="LRF15" s="620"/>
      <c r="LRG15" s="620"/>
      <c r="LRH15" s="620"/>
      <c r="LRI15" s="620"/>
      <c r="LRJ15" s="620"/>
      <c r="LRK15" s="620"/>
      <c r="LRL15" s="620"/>
      <c r="LRM15" s="620"/>
      <c r="LRN15" s="620"/>
      <c r="LRO15" s="620"/>
      <c r="LRP15" s="620"/>
      <c r="LRQ15" s="620"/>
      <c r="LRR15" s="620"/>
      <c r="LRS15" s="620"/>
      <c r="LRT15" s="620"/>
      <c r="LRU15" s="620"/>
      <c r="LRV15" s="620"/>
      <c r="LRW15" s="620"/>
      <c r="LRX15" s="620"/>
      <c r="LRY15" s="620"/>
      <c r="LRZ15" s="620"/>
      <c r="LSA15" s="620"/>
      <c r="LSB15" s="620"/>
      <c r="LSC15" s="620"/>
      <c r="LSD15" s="620"/>
      <c r="LSE15" s="620"/>
      <c r="LSF15" s="620"/>
      <c r="LSG15" s="620"/>
      <c r="LSH15" s="620"/>
      <c r="LSI15" s="620"/>
      <c r="LSJ15" s="620"/>
      <c r="LSK15" s="620"/>
      <c r="LSL15" s="620"/>
      <c r="LSM15" s="620"/>
      <c r="LSN15" s="620"/>
      <c r="LSO15" s="620"/>
      <c r="LSP15" s="620"/>
      <c r="LSQ15" s="620"/>
      <c r="LSR15" s="620"/>
      <c r="LSS15" s="620"/>
      <c r="LST15" s="620"/>
      <c r="LSU15" s="620"/>
      <c r="LSV15" s="620"/>
      <c r="LSW15" s="620"/>
      <c r="LSX15" s="620"/>
      <c r="LSY15" s="620"/>
      <c r="LSZ15" s="620"/>
      <c r="LTA15" s="620"/>
      <c r="LTB15" s="620"/>
      <c r="LTC15" s="620"/>
      <c r="LTD15" s="620"/>
      <c r="LTE15" s="620"/>
      <c r="LTF15" s="620"/>
      <c r="LTG15" s="620"/>
      <c r="LTH15" s="620"/>
      <c r="LTI15" s="620"/>
      <c r="LTJ15" s="620"/>
      <c r="LTK15" s="620"/>
      <c r="LTL15" s="620"/>
      <c r="LTM15" s="620"/>
      <c r="LTN15" s="620"/>
      <c r="LTO15" s="620"/>
      <c r="LTP15" s="620"/>
      <c r="LTQ15" s="620"/>
      <c r="LTR15" s="620"/>
      <c r="LTS15" s="620"/>
      <c r="LTT15" s="620"/>
      <c r="LTU15" s="620"/>
      <c r="LTV15" s="620"/>
      <c r="LTW15" s="620"/>
      <c r="LTX15" s="620"/>
      <c r="LTY15" s="620"/>
      <c r="LTZ15" s="620"/>
      <c r="LUA15" s="620"/>
      <c r="LUB15" s="620"/>
      <c r="LUC15" s="620"/>
      <c r="LUD15" s="620"/>
      <c r="LUE15" s="620"/>
      <c r="LUF15" s="620"/>
      <c r="LUG15" s="620"/>
      <c r="LUH15" s="620"/>
      <c r="LUI15" s="620"/>
      <c r="LUJ15" s="620"/>
      <c r="LUK15" s="620"/>
      <c r="LUL15" s="620"/>
      <c r="LUM15" s="620"/>
      <c r="LUN15" s="620"/>
      <c r="LUO15" s="620"/>
      <c r="LUP15" s="620"/>
      <c r="LUQ15" s="620"/>
      <c r="LUR15" s="620"/>
      <c r="LUS15" s="620"/>
      <c r="LUT15" s="620"/>
      <c r="LUU15" s="620"/>
      <c r="LUV15" s="620"/>
      <c r="LUW15" s="620"/>
      <c r="LUX15" s="620"/>
      <c r="LUY15" s="620"/>
      <c r="LUZ15" s="620"/>
      <c r="LVA15" s="620"/>
      <c r="LVB15" s="620"/>
      <c r="LVC15" s="620"/>
      <c r="LVD15" s="620"/>
      <c r="LVE15" s="620"/>
      <c r="LVF15" s="620"/>
      <c r="LVG15" s="620"/>
      <c r="LVH15" s="620"/>
      <c r="LVI15" s="620"/>
      <c r="LVJ15" s="620"/>
      <c r="LVK15" s="620"/>
      <c r="LVL15" s="620"/>
      <c r="LVM15" s="620"/>
      <c r="LVN15" s="620"/>
      <c r="LVO15" s="620"/>
      <c r="LVP15" s="620"/>
      <c r="LVQ15" s="620"/>
      <c r="LVR15" s="620"/>
      <c r="LVS15" s="620"/>
      <c r="LVT15" s="620"/>
      <c r="LVU15" s="620"/>
      <c r="LVV15" s="620"/>
      <c r="LVW15" s="620"/>
      <c r="LVX15" s="620"/>
      <c r="LVY15" s="620"/>
      <c r="LVZ15" s="620"/>
      <c r="LWA15" s="620"/>
      <c r="LWB15" s="620"/>
      <c r="LWC15" s="620"/>
      <c r="LWD15" s="620"/>
      <c r="LWE15" s="620"/>
      <c r="LWF15" s="620"/>
      <c r="LWG15" s="620"/>
      <c r="LWH15" s="620"/>
      <c r="LWI15" s="620"/>
      <c r="LWJ15" s="620"/>
      <c r="LWK15" s="620"/>
      <c r="LWL15" s="620"/>
      <c r="LWM15" s="620"/>
      <c r="LWN15" s="620"/>
      <c r="LWO15" s="620"/>
      <c r="LWP15" s="620"/>
      <c r="LWQ15" s="620"/>
      <c r="LWR15" s="620"/>
      <c r="LWS15" s="620"/>
      <c r="LWT15" s="620"/>
      <c r="LWU15" s="620"/>
      <c r="LWV15" s="620"/>
      <c r="LWW15" s="620"/>
      <c r="LWX15" s="620"/>
      <c r="LWY15" s="620"/>
      <c r="LWZ15" s="620"/>
      <c r="LXA15" s="620"/>
      <c r="LXB15" s="620"/>
      <c r="LXC15" s="620"/>
      <c r="LXD15" s="620"/>
      <c r="LXE15" s="620"/>
      <c r="LXF15" s="620"/>
      <c r="LXG15" s="620"/>
      <c r="LXH15" s="620"/>
      <c r="LXI15" s="620"/>
      <c r="LXJ15" s="620"/>
      <c r="LXK15" s="620"/>
      <c r="LXL15" s="620"/>
      <c r="LXM15" s="620"/>
      <c r="LXN15" s="620"/>
      <c r="LXO15" s="620"/>
      <c r="LXP15" s="620"/>
      <c r="LXQ15" s="620"/>
      <c r="LXR15" s="620"/>
      <c r="LXS15" s="620"/>
      <c r="LXT15" s="620"/>
      <c r="LXU15" s="620"/>
      <c r="LXV15" s="620"/>
      <c r="LXW15" s="620"/>
      <c r="LXX15" s="620"/>
      <c r="LXY15" s="620"/>
      <c r="LXZ15" s="620"/>
      <c r="LYA15" s="620"/>
      <c r="LYB15" s="620"/>
      <c r="LYC15" s="620"/>
      <c r="LYD15" s="620"/>
      <c r="LYE15" s="620"/>
      <c r="LYF15" s="620"/>
      <c r="LYG15" s="620"/>
      <c r="LYH15" s="620"/>
      <c r="LYI15" s="620"/>
      <c r="LYJ15" s="620"/>
      <c r="LYK15" s="620"/>
      <c r="LYL15" s="620"/>
      <c r="LYM15" s="620"/>
      <c r="LYN15" s="620"/>
      <c r="LYO15" s="620"/>
      <c r="LYP15" s="620"/>
      <c r="LYQ15" s="620"/>
      <c r="LYR15" s="620"/>
      <c r="LYS15" s="620"/>
      <c r="LYT15" s="620"/>
      <c r="LYU15" s="620"/>
      <c r="LYV15" s="620"/>
      <c r="LYW15" s="620"/>
      <c r="LYX15" s="620"/>
      <c r="LYY15" s="620"/>
      <c r="LYZ15" s="620"/>
      <c r="LZA15" s="620"/>
      <c r="LZB15" s="620"/>
      <c r="LZC15" s="620"/>
      <c r="LZD15" s="620"/>
      <c r="LZE15" s="620"/>
      <c r="LZF15" s="620"/>
      <c r="LZG15" s="620"/>
      <c r="LZH15" s="620"/>
      <c r="LZI15" s="620"/>
      <c r="LZJ15" s="620"/>
      <c r="LZK15" s="620"/>
      <c r="LZL15" s="620"/>
      <c r="LZM15" s="620"/>
      <c r="LZN15" s="620"/>
      <c r="LZO15" s="620"/>
      <c r="LZP15" s="620"/>
      <c r="LZQ15" s="620"/>
      <c r="LZR15" s="620"/>
      <c r="LZS15" s="620"/>
      <c r="LZT15" s="620"/>
      <c r="LZU15" s="620"/>
      <c r="LZV15" s="620"/>
      <c r="LZW15" s="620"/>
      <c r="LZX15" s="620"/>
      <c r="LZY15" s="620"/>
      <c r="LZZ15" s="620"/>
      <c r="MAA15" s="620"/>
      <c r="MAB15" s="620"/>
      <c r="MAC15" s="620"/>
      <c r="MAD15" s="620"/>
      <c r="MAE15" s="620"/>
      <c r="MAF15" s="620"/>
      <c r="MAG15" s="620"/>
      <c r="MAH15" s="620"/>
      <c r="MAI15" s="620"/>
      <c r="MAJ15" s="620"/>
      <c r="MAK15" s="620"/>
      <c r="MAL15" s="620"/>
      <c r="MAM15" s="620"/>
      <c r="MAN15" s="620"/>
      <c r="MAO15" s="620"/>
      <c r="MAP15" s="620"/>
      <c r="MAQ15" s="620"/>
      <c r="MAR15" s="620"/>
      <c r="MAS15" s="620"/>
      <c r="MAT15" s="620"/>
      <c r="MAU15" s="620"/>
      <c r="MAV15" s="620"/>
      <c r="MAW15" s="620"/>
      <c r="MAX15" s="620"/>
      <c r="MAY15" s="620"/>
      <c r="MAZ15" s="620"/>
      <c r="MBA15" s="620"/>
      <c r="MBB15" s="620"/>
      <c r="MBC15" s="620"/>
      <c r="MBD15" s="620"/>
      <c r="MBE15" s="620"/>
      <c r="MBF15" s="620"/>
      <c r="MBG15" s="620"/>
      <c r="MBH15" s="620"/>
      <c r="MBI15" s="620"/>
      <c r="MBJ15" s="620"/>
      <c r="MBK15" s="620"/>
      <c r="MBL15" s="620"/>
      <c r="MBM15" s="620"/>
      <c r="MBN15" s="620"/>
      <c r="MBO15" s="620"/>
      <c r="MBP15" s="620"/>
      <c r="MBQ15" s="620"/>
      <c r="MBR15" s="620"/>
      <c r="MBS15" s="620"/>
      <c r="MBT15" s="620"/>
      <c r="MBU15" s="620"/>
      <c r="MBV15" s="620"/>
      <c r="MBW15" s="620"/>
      <c r="MBX15" s="620"/>
      <c r="MBY15" s="620"/>
      <c r="MBZ15" s="620"/>
      <c r="MCA15" s="620"/>
      <c r="MCB15" s="620"/>
      <c r="MCC15" s="620"/>
      <c r="MCD15" s="620"/>
      <c r="MCE15" s="620"/>
      <c r="MCF15" s="620"/>
      <c r="MCG15" s="620"/>
      <c r="MCH15" s="620"/>
      <c r="MCI15" s="620"/>
      <c r="MCJ15" s="620"/>
      <c r="MCK15" s="620"/>
      <c r="MCL15" s="620"/>
      <c r="MCM15" s="620"/>
      <c r="MCN15" s="620"/>
      <c r="MCO15" s="620"/>
      <c r="MCP15" s="620"/>
      <c r="MCQ15" s="620"/>
      <c r="MCR15" s="620"/>
      <c r="MCS15" s="620"/>
      <c r="MCT15" s="620"/>
      <c r="MCU15" s="620"/>
      <c r="MCV15" s="620"/>
      <c r="MCW15" s="620"/>
      <c r="MCX15" s="620"/>
      <c r="MCY15" s="620"/>
      <c r="MCZ15" s="620"/>
      <c r="MDA15" s="620"/>
      <c r="MDB15" s="620"/>
      <c r="MDC15" s="620"/>
      <c r="MDD15" s="620"/>
      <c r="MDE15" s="620"/>
      <c r="MDF15" s="620"/>
      <c r="MDG15" s="620"/>
      <c r="MDH15" s="620"/>
      <c r="MDI15" s="620"/>
      <c r="MDJ15" s="620"/>
      <c r="MDK15" s="620"/>
      <c r="MDL15" s="620"/>
      <c r="MDM15" s="620"/>
      <c r="MDN15" s="620"/>
      <c r="MDO15" s="620"/>
      <c r="MDP15" s="620"/>
      <c r="MDQ15" s="620"/>
      <c r="MDR15" s="620"/>
      <c r="MDS15" s="620"/>
      <c r="MDT15" s="620"/>
      <c r="MDU15" s="620"/>
      <c r="MDV15" s="620"/>
      <c r="MDW15" s="620"/>
      <c r="MDX15" s="620"/>
      <c r="MDY15" s="620"/>
      <c r="MDZ15" s="620"/>
      <c r="MEA15" s="620"/>
      <c r="MEB15" s="620"/>
      <c r="MEC15" s="620"/>
      <c r="MED15" s="620"/>
      <c r="MEE15" s="620"/>
      <c r="MEF15" s="620"/>
      <c r="MEG15" s="620"/>
      <c r="MEH15" s="620"/>
      <c r="MEI15" s="620"/>
      <c r="MEJ15" s="620"/>
      <c r="MEK15" s="620"/>
      <c r="MEL15" s="620"/>
      <c r="MEM15" s="620"/>
      <c r="MEN15" s="620"/>
      <c r="MEO15" s="620"/>
      <c r="MEP15" s="620"/>
      <c r="MEQ15" s="620"/>
      <c r="MER15" s="620"/>
      <c r="MES15" s="620"/>
      <c r="MET15" s="620"/>
      <c r="MEU15" s="620"/>
      <c r="MEV15" s="620"/>
      <c r="MEW15" s="620"/>
      <c r="MEX15" s="620"/>
      <c r="MEY15" s="620"/>
      <c r="MEZ15" s="620"/>
      <c r="MFA15" s="620"/>
      <c r="MFB15" s="620"/>
      <c r="MFC15" s="620"/>
      <c r="MFD15" s="620"/>
      <c r="MFE15" s="620"/>
      <c r="MFF15" s="620"/>
      <c r="MFG15" s="620"/>
      <c r="MFH15" s="620"/>
      <c r="MFI15" s="620"/>
      <c r="MFJ15" s="620"/>
      <c r="MFK15" s="620"/>
      <c r="MFL15" s="620"/>
      <c r="MFM15" s="620"/>
      <c r="MFN15" s="620"/>
      <c r="MFO15" s="620"/>
      <c r="MFP15" s="620"/>
      <c r="MFQ15" s="620"/>
      <c r="MFR15" s="620"/>
      <c r="MFS15" s="620"/>
      <c r="MFT15" s="620"/>
      <c r="MFU15" s="620"/>
      <c r="MFV15" s="620"/>
      <c r="MFW15" s="620"/>
      <c r="MFX15" s="620"/>
      <c r="MFY15" s="620"/>
      <c r="MFZ15" s="620"/>
      <c r="MGA15" s="620"/>
      <c r="MGB15" s="620"/>
      <c r="MGC15" s="620"/>
      <c r="MGD15" s="620"/>
      <c r="MGE15" s="620"/>
      <c r="MGF15" s="620"/>
      <c r="MGG15" s="620"/>
      <c r="MGH15" s="620"/>
      <c r="MGI15" s="620"/>
      <c r="MGJ15" s="620"/>
      <c r="MGK15" s="620"/>
      <c r="MGL15" s="620"/>
      <c r="MGM15" s="620"/>
      <c r="MGN15" s="620"/>
      <c r="MGO15" s="620"/>
      <c r="MGP15" s="620"/>
      <c r="MGQ15" s="620"/>
      <c r="MGR15" s="620"/>
      <c r="MGS15" s="620"/>
      <c r="MGT15" s="620"/>
      <c r="MGU15" s="620"/>
      <c r="MGV15" s="620"/>
      <c r="MGW15" s="620"/>
      <c r="MGX15" s="620"/>
      <c r="MGY15" s="620"/>
      <c r="MGZ15" s="620"/>
      <c r="MHA15" s="620"/>
      <c r="MHB15" s="620"/>
      <c r="MHC15" s="620"/>
      <c r="MHD15" s="620"/>
      <c r="MHE15" s="620"/>
      <c r="MHF15" s="620"/>
      <c r="MHG15" s="620"/>
      <c r="MHH15" s="620"/>
      <c r="MHI15" s="620"/>
      <c r="MHJ15" s="620"/>
      <c r="MHK15" s="620"/>
      <c r="MHL15" s="620"/>
      <c r="MHM15" s="620"/>
      <c r="MHN15" s="620"/>
      <c r="MHO15" s="620"/>
      <c r="MHP15" s="620"/>
      <c r="MHQ15" s="620"/>
      <c r="MHR15" s="620"/>
      <c r="MHS15" s="620"/>
      <c r="MHT15" s="620"/>
      <c r="MHU15" s="620"/>
      <c r="MHV15" s="620"/>
      <c r="MHW15" s="620"/>
      <c r="MHX15" s="620"/>
      <c r="MHY15" s="620"/>
      <c r="MHZ15" s="620"/>
      <c r="MIA15" s="620"/>
      <c r="MIB15" s="620"/>
      <c r="MIC15" s="620"/>
      <c r="MID15" s="620"/>
      <c r="MIE15" s="620"/>
      <c r="MIF15" s="620"/>
      <c r="MIG15" s="620"/>
      <c r="MIH15" s="620"/>
      <c r="MII15" s="620"/>
      <c r="MIJ15" s="620"/>
      <c r="MIK15" s="620"/>
      <c r="MIL15" s="620"/>
      <c r="MIM15" s="620"/>
      <c r="MIN15" s="620"/>
      <c r="MIO15" s="620"/>
      <c r="MIP15" s="620"/>
      <c r="MIQ15" s="620"/>
      <c r="MIR15" s="620"/>
      <c r="MIS15" s="620"/>
      <c r="MIT15" s="620"/>
      <c r="MIU15" s="620"/>
      <c r="MIV15" s="620"/>
      <c r="MIW15" s="620"/>
      <c r="MIX15" s="620"/>
      <c r="MIY15" s="620"/>
      <c r="MIZ15" s="620"/>
      <c r="MJA15" s="620"/>
      <c r="MJB15" s="620"/>
      <c r="MJC15" s="620"/>
      <c r="MJD15" s="620"/>
      <c r="MJE15" s="620"/>
      <c r="MJF15" s="620"/>
      <c r="MJG15" s="620"/>
      <c r="MJH15" s="620"/>
      <c r="MJI15" s="620"/>
      <c r="MJJ15" s="620"/>
      <c r="MJK15" s="620"/>
      <c r="MJL15" s="620"/>
      <c r="MJM15" s="620"/>
      <c r="MJN15" s="620"/>
      <c r="MJO15" s="620"/>
      <c r="MJP15" s="620"/>
      <c r="MJQ15" s="620"/>
      <c r="MJR15" s="620"/>
      <c r="MJS15" s="620"/>
      <c r="MJT15" s="620"/>
      <c r="MJU15" s="620"/>
      <c r="MJV15" s="620"/>
      <c r="MJW15" s="620"/>
      <c r="MJX15" s="620"/>
      <c r="MJY15" s="620"/>
      <c r="MJZ15" s="620"/>
      <c r="MKA15" s="620"/>
      <c r="MKB15" s="620"/>
      <c r="MKC15" s="620"/>
      <c r="MKD15" s="620"/>
      <c r="MKE15" s="620"/>
      <c r="MKF15" s="620"/>
      <c r="MKG15" s="620"/>
      <c r="MKH15" s="620"/>
      <c r="MKI15" s="620"/>
      <c r="MKJ15" s="620"/>
      <c r="MKK15" s="620"/>
      <c r="MKL15" s="620"/>
      <c r="MKM15" s="620"/>
      <c r="MKN15" s="620"/>
      <c r="MKO15" s="620"/>
      <c r="MKP15" s="620"/>
      <c r="MKQ15" s="620"/>
      <c r="MKR15" s="620"/>
      <c r="MKS15" s="620"/>
      <c r="MKT15" s="620"/>
      <c r="MKU15" s="620"/>
      <c r="MKV15" s="620"/>
      <c r="MKW15" s="620"/>
      <c r="MKX15" s="620"/>
      <c r="MKY15" s="620"/>
      <c r="MKZ15" s="620"/>
      <c r="MLA15" s="620"/>
      <c r="MLB15" s="620"/>
      <c r="MLC15" s="620"/>
      <c r="MLD15" s="620"/>
      <c r="MLE15" s="620"/>
      <c r="MLF15" s="620"/>
      <c r="MLG15" s="620"/>
      <c r="MLH15" s="620"/>
      <c r="MLI15" s="620"/>
      <c r="MLJ15" s="620"/>
      <c r="MLK15" s="620"/>
      <c r="MLL15" s="620"/>
      <c r="MLM15" s="620"/>
      <c r="MLN15" s="620"/>
      <c r="MLO15" s="620"/>
      <c r="MLP15" s="620"/>
      <c r="MLQ15" s="620"/>
      <c r="MLR15" s="620"/>
      <c r="MLS15" s="620"/>
      <c r="MLT15" s="620"/>
      <c r="MLU15" s="620"/>
      <c r="MLV15" s="620"/>
      <c r="MLW15" s="620"/>
      <c r="MLX15" s="620"/>
      <c r="MLY15" s="620"/>
      <c r="MLZ15" s="620"/>
      <c r="MMA15" s="620"/>
      <c r="MMB15" s="620"/>
      <c r="MMC15" s="620"/>
      <c r="MMD15" s="620"/>
      <c r="MME15" s="620"/>
      <c r="MMF15" s="620"/>
      <c r="MMG15" s="620"/>
      <c r="MMH15" s="620"/>
      <c r="MMI15" s="620"/>
      <c r="MMJ15" s="620"/>
      <c r="MMK15" s="620"/>
      <c r="MML15" s="620"/>
      <c r="MMM15" s="620"/>
      <c r="MMN15" s="620"/>
      <c r="MMO15" s="620"/>
      <c r="MMP15" s="620"/>
      <c r="MMQ15" s="620"/>
      <c r="MMR15" s="620"/>
      <c r="MMS15" s="620"/>
      <c r="MMT15" s="620"/>
      <c r="MMU15" s="620"/>
      <c r="MMV15" s="620"/>
      <c r="MMW15" s="620"/>
      <c r="MMX15" s="620"/>
      <c r="MMY15" s="620"/>
      <c r="MMZ15" s="620"/>
      <c r="MNA15" s="620"/>
      <c r="MNB15" s="620"/>
      <c r="MNC15" s="620"/>
      <c r="MND15" s="620"/>
      <c r="MNE15" s="620"/>
      <c r="MNF15" s="620"/>
      <c r="MNG15" s="620"/>
      <c r="MNH15" s="620"/>
      <c r="MNI15" s="620"/>
      <c r="MNJ15" s="620"/>
      <c r="MNK15" s="620"/>
      <c r="MNL15" s="620"/>
      <c r="MNM15" s="620"/>
      <c r="MNN15" s="620"/>
      <c r="MNO15" s="620"/>
      <c r="MNP15" s="620"/>
      <c r="MNQ15" s="620"/>
      <c r="MNR15" s="620"/>
      <c r="MNS15" s="620"/>
      <c r="MNT15" s="620"/>
      <c r="MNU15" s="620"/>
      <c r="MNV15" s="620"/>
      <c r="MNW15" s="620"/>
      <c r="MNX15" s="620"/>
      <c r="MNY15" s="620"/>
      <c r="MNZ15" s="620"/>
      <c r="MOA15" s="620"/>
      <c r="MOB15" s="620"/>
      <c r="MOC15" s="620"/>
      <c r="MOD15" s="620"/>
      <c r="MOE15" s="620"/>
      <c r="MOF15" s="620"/>
      <c r="MOG15" s="620"/>
      <c r="MOH15" s="620"/>
      <c r="MOI15" s="620"/>
      <c r="MOJ15" s="620"/>
      <c r="MOK15" s="620"/>
      <c r="MOL15" s="620"/>
      <c r="MOM15" s="620"/>
      <c r="MON15" s="620"/>
      <c r="MOO15" s="620"/>
      <c r="MOP15" s="620"/>
      <c r="MOQ15" s="620"/>
      <c r="MOR15" s="620"/>
      <c r="MOS15" s="620"/>
      <c r="MOT15" s="620"/>
      <c r="MOU15" s="620"/>
      <c r="MOV15" s="620"/>
      <c r="MOW15" s="620"/>
      <c r="MOX15" s="620"/>
      <c r="MOY15" s="620"/>
      <c r="MOZ15" s="620"/>
      <c r="MPA15" s="620"/>
      <c r="MPB15" s="620"/>
      <c r="MPC15" s="620"/>
      <c r="MPD15" s="620"/>
      <c r="MPE15" s="620"/>
      <c r="MPF15" s="620"/>
      <c r="MPG15" s="620"/>
      <c r="MPH15" s="620"/>
      <c r="MPI15" s="620"/>
      <c r="MPJ15" s="620"/>
      <c r="MPK15" s="620"/>
      <c r="MPL15" s="620"/>
      <c r="MPM15" s="620"/>
      <c r="MPN15" s="620"/>
      <c r="MPO15" s="620"/>
      <c r="MPP15" s="620"/>
      <c r="MPQ15" s="620"/>
      <c r="MPR15" s="620"/>
      <c r="MPS15" s="620"/>
      <c r="MPT15" s="620"/>
      <c r="MPU15" s="620"/>
      <c r="MPV15" s="620"/>
      <c r="MPW15" s="620"/>
      <c r="MPX15" s="620"/>
      <c r="MPY15" s="620"/>
      <c r="MPZ15" s="620"/>
      <c r="MQA15" s="620"/>
      <c r="MQB15" s="620"/>
      <c r="MQC15" s="620"/>
      <c r="MQD15" s="620"/>
      <c r="MQE15" s="620"/>
      <c r="MQF15" s="620"/>
      <c r="MQG15" s="620"/>
      <c r="MQH15" s="620"/>
      <c r="MQI15" s="620"/>
      <c r="MQJ15" s="620"/>
      <c r="MQK15" s="620"/>
      <c r="MQL15" s="620"/>
      <c r="MQM15" s="620"/>
      <c r="MQN15" s="620"/>
      <c r="MQO15" s="620"/>
      <c r="MQP15" s="620"/>
      <c r="MQQ15" s="620"/>
      <c r="MQR15" s="620"/>
      <c r="MQS15" s="620"/>
      <c r="MQT15" s="620"/>
      <c r="MQU15" s="620"/>
      <c r="MQV15" s="620"/>
      <c r="MQW15" s="620"/>
      <c r="MQX15" s="620"/>
      <c r="MQY15" s="620"/>
      <c r="MQZ15" s="620"/>
      <c r="MRA15" s="620"/>
      <c r="MRB15" s="620"/>
      <c r="MRC15" s="620"/>
      <c r="MRD15" s="620"/>
      <c r="MRE15" s="620"/>
      <c r="MRF15" s="620"/>
      <c r="MRG15" s="620"/>
      <c r="MRH15" s="620"/>
      <c r="MRI15" s="620"/>
      <c r="MRJ15" s="620"/>
      <c r="MRK15" s="620"/>
      <c r="MRL15" s="620"/>
      <c r="MRM15" s="620"/>
      <c r="MRN15" s="620"/>
      <c r="MRO15" s="620"/>
      <c r="MRP15" s="620"/>
      <c r="MRQ15" s="620"/>
      <c r="MRR15" s="620"/>
      <c r="MRS15" s="620"/>
      <c r="MRT15" s="620"/>
      <c r="MRU15" s="620"/>
      <c r="MRV15" s="620"/>
      <c r="MRW15" s="620"/>
      <c r="MRX15" s="620"/>
      <c r="MRY15" s="620"/>
      <c r="MRZ15" s="620"/>
      <c r="MSA15" s="620"/>
      <c r="MSB15" s="620"/>
      <c r="MSC15" s="620"/>
      <c r="MSD15" s="620"/>
      <c r="MSE15" s="620"/>
      <c r="MSF15" s="620"/>
      <c r="MSG15" s="620"/>
      <c r="MSH15" s="620"/>
      <c r="MSI15" s="620"/>
      <c r="MSJ15" s="620"/>
      <c r="MSK15" s="620"/>
      <c r="MSL15" s="620"/>
      <c r="MSM15" s="620"/>
      <c r="MSN15" s="620"/>
      <c r="MSO15" s="620"/>
      <c r="MSP15" s="620"/>
      <c r="MSQ15" s="620"/>
      <c r="MSR15" s="620"/>
      <c r="MSS15" s="620"/>
      <c r="MST15" s="620"/>
      <c r="MSU15" s="620"/>
      <c r="MSV15" s="620"/>
      <c r="MSW15" s="620"/>
      <c r="MSX15" s="620"/>
      <c r="MSY15" s="620"/>
      <c r="MSZ15" s="620"/>
      <c r="MTA15" s="620"/>
      <c r="MTB15" s="620"/>
      <c r="MTC15" s="620"/>
      <c r="MTD15" s="620"/>
      <c r="MTE15" s="620"/>
      <c r="MTF15" s="620"/>
      <c r="MTG15" s="620"/>
      <c r="MTH15" s="620"/>
      <c r="MTI15" s="620"/>
      <c r="MTJ15" s="620"/>
      <c r="MTK15" s="620"/>
      <c r="MTL15" s="620"/>
      <c r="MTM15" s="620"/>
      <c r="MTN15" s="620"/>
      <c r="MTO15" s="620"/>
      <c r="MTP15" s="620"/>
      <c r="MTQ15" s="620"/>
      <c r="MTR15" s="620"/>
      <c r="MTS15" s="620"/>
      <c r="MTT15" s="620"/>
      <c r="MTU15" s="620"/>
      <c r="MTV15" s="620"/>
      <c r="MTW15" s="620"/>
      <c r="MTX15" s="620"/>
      <c r="MTY15" s="620"/>
      <c r="MTZ15" s="620"/>
      <c r="MUA15" s="620"/>
      <c r="MUB15" s="620"/>
      <c r="MUC15" s="620"/>
      <c r="MUD15" s="620"/>
      <c r="MUE15" s="620"/>
      <c r="MUF15" s="620"/>
      <c r="MUG15" s="620"/>
      <c r="MUH15" s="620"/>
      <c r="MUI15" s="620"/>
      <c r="MUJ15" s="620"/>
      <c r="MUK15" s="620"/>
      <c r="MUL15" s="620"/>
      <c r="MUM15" s="620"/>
      <c r="MUN15" s="620"/>
      <c r="MUO15" s="620"/>
      <c r="MUP15" s="620"/>
      <c r="MUQ15" s="620"/>
      <c r="MUR15" s="620"/>
      <c r="MUS15" s="620"/>
      <c r="MUT15" s="620"/>
      <c r="MUU15" s="620"/>
      <c r="MUV15" s="620"/>
      <c r="MUW15" s="620"/>
      <c r="MUX15" s="620"/>
      <c r="MUY15" s="620"/>
      <c r="MUZ15" s="620"/>
      <c r="MVA15" s="620"/>
      <c r="MVB15" s="620"/>
      <c r="MVC15" s="620"/>
      <c r="MVD15" s="620"/>
      <c r="MVE15" s="620"/>
      <c r="MVF15" s="620"/>
      <c r="MVG15" s="620"/>
      <c r="MVH15" s="620"/>
      <c r="MVI15" s="620"/>
      <c r="MVJ15" s="620"/>
      <c r="MVK15" s="620"/>
      <c r="MVL15" s="620"/>
      <c r="MVM15" s="620"/>
      <c r="MVN15" s="620"/>
      <c r="MVO15" s="620"/>
      <c r="MVP15" s="620"/>
      <c r="MVQ15" s="620"/>
      <c r="MVR15" s="620"/>
      <c r="MVS15" s="620"/>
      <c r="MVT15" s="620"/>
      <c r="MVU15" s="620"/>
      <c r="MVV15" s="620"/>
      <c r="MVW15" s="620"/>
      <c r="MVX15" s="620"/>
      <c r="MVY15" s="620"/>
      <c r="MVZ15" s="620"/>
      <c r="MWA15" s="620"/>
      <c r="MWB15" s="620"/>
      <c r="MWC15" s="620"/>
      <c r="MWD15" s="620"/>
      <c r="MWE15" s="620"/>
      <c r="MWF15" s="620"/>
      <c r="MWG15" s="620"/>
      <c r="MWH15" s="620"/>
      <c r="MWI15" s="620"/>
      <c r="MWJ15" s="620"/>
      <c r="MWK15" s="620"/>
      <c r="MWL15" s="620"/>
      <c r="MWM15" s="620"/>
      <c r="MWN15" s="620"/>
      <c r="MWO15" s="620"/>
      <c r="MWP15" s="620"/>
      <c r="MWQ15" s="620"/>
      <c r="MWR15" s="620"/>
      <c r="MWS15" s="620"/>
      <c r="MWT15" s="620"/>
      <c r="MWU15" s="620"/>
      <c r="MWV15" s="620"/>
      <c r="MWW15" s="620"/>
      <c r="MWX15" s="620"/>
      <c r="MWY15" s="620"/>
      <c r="MWZ15" s="620"/>
      <c r="MXA15" s="620"/>
      <c r="MXB15" s="620"/>
      <c r="MXC15" s="620"/>
      <c r="MXD15" s="620"/>
      <c r="MXE15" s="620"/>
      <c r="MXF15" s="620"/>
      <c r="MXG15" s="620"/>
      <c r="MXH15" s="620"/>
      <c r="MXI15" s="620"/>
      <c r="MXJ15" s="620"/>
      <c r="MXK15" s="620"/>
      <c r="MXL15" s="620"/>
      <c r="MXM15" s="620"/>
      <c r="MXN15" s="620"/>
      <c r="MXO15" s="620"/>
      <c r="MXP15" s="620"/>
      <c r="MXQ15" s="620"/>
      <c r="MXR15" s="620"/>
      <c r="MXS15" s="620"/>
      <c r="MXT15" s="620"/>
      <c r="MXU15" s="620"/>
      <c r="MXV15" s="620"/>
      <c r="MXW15" s="620"/>
      <c r="MXX15" s="620"/>
      <c r="MXY15" s="620"/>
      <c r="MXZ15" s="620"/>
      <c r="MYA15" s="620"/>
      <c r="MYB15" s="620"/>
      <c r="MYC15" s="620"/>
      <c r="MYD15" s="620"/>
      <c r="MYE15" s="620"/>
      <c r="MYF15" s="620"/>
      <c r="MYG15" s="620"/>
      <c r="MYH15" s="620"/>
      <c r="MYI15" s="620"/>
      <c r="MYJ15" s="620"/>
      <c r="MYK15" s="620"/>
      <c r="MYL15" s="620"/>
      <c r="MYM15" s="620"/>
      <c r="MYN15" s="620"/>
      <c r="MYO15" s="620"/>
      <c r="MYP15" s="620"/>
      <c r="MYQ15" s="620"/>
      <c r="MYR15" s="620"/>
      <c r="MYS15" s="620"/>
      <c r="MYT15" s="620"/>
      <c r="MYU15" s="620"/>
      <c r="MYV15" s="620"/>
      <c r="MYW15" s="620"/>
      <c r="MYX15" s="620"/>
      <c r="MYY15" s="620"/>
      <c r="MYZ15" s="620"/>
      <c r="MZA15" s="620"/>
      <c r="MZB15" s="620"/>
      <c r="MZC15" s="620"/>
      <c r="MZD15" s="620"/>
      <c r="MZE15" s="620"/>
      <c r="MZF15" s="620"/>
      <c r="MZG15" s="620"/>
      <c r="MZH15" s="620"/>
      <c r="MZI15" s="620"/>
      <c r="MZJ15" s="620"/>
      <c r="MZK15" s="620"/>
      <c r="MZL15" s="620"/>
      <c r="MZM15" s="620"/>
      <c r="MZN15" s="620"/>
      <c r="MZO15" s="620"/>
      <c r="MZP15" s="620"/>
      <c r="MZQ15" s="620"/>
      <c r="MZR15" s="620"/>
      <c r="MZS15" s="620"/>
      <c r="MZT15" s="620"/>
      <c r="MZU15" s="620"/>
      <c r="MZV15" s="620"/>
      <c r="MZW15" s="620"/>
      <c r="MZX15" s="620"/>
      <c r="MZY15" s="620"/>
      <c r="MZZ15" s="620"/>
      <c r="NAA15" s="620"/>
      <c r="NAB15" s="620"/>
      <c r="NAC15" s="620"/>
      <c r="NAD15" s="620"/>
      <c r="NAE15" s="620"/>
      <c r="NAF15" s="620"/>
      <c r="NAG15" s="620"/>
      <c r="NAH15" s="620"/>
      <c r="NAI15" s="620"/>
      <c r="NAJ15" s="620"/>
      <c r="NAK15" s="620"/>
      <c r="NAL15" s="620"/>
      <c r="NAM15" s="620"/>
      <c r="NAN15" s="620"/>
      <c r="NAO15" s="620"/>
      <c r="NAP15" s="620"/>
      <c r="NAQ15" s="620"/>
      <c r="NAR15" s="620"/>
      <c r="NAS15" s="620"/>
      <c r="NAT15" s="620"/>
      <c r="NAU15" s="620"/>
      <c r="NAV15" s="620"/>
      <c r="NAW15" s="620"/>
      <c r="NAX15" s="620"/>
      <c r="NAY15" s="620"/>
      <c r="NAZ15" s="620"/>
      <c r="NBA15" s="620"/>
      <c r="NBB15" s="620"/>
      <c r="NBC15" s="620"/>
      <c r="NBD15" s="620"/>
      <c r="NBE15" s="620"/>
      <c r="NBF15" s="620"/>
      <c r="NBG15" s="620"/>
      <c r="NBH15" s="620"/>
      <c r="NBI15" s="620"/>
      <c r="NBJ15" s="620"/>
      <c r="NBK15" s="620"/>
      <c r="NBL15" s="620"/>
      <c r="NBM15" s="620"/>
      <c r="NBN15" s="620"/>
      <c r="NBO15" s="620"/>
      <c r="NBP15" s="620"/>
      <c r="NBQ15" s="620"/>
      <c r="NBR15" s="620"/>
      <c r="NBS15" s="620"/>
      <c r="NBT15" s="620"/>
      <c r="NBU15" s="620"/>
      <c r="NBV15" s="620"/>
      <c r="NBW15" s="620"/>
      <c r="NBX15" s="620"/>
      <c r="NBY15" s="620"/>
      <c r="NBZ15" s="620"/>
      <c r="NCA15" s="620"/>
      <c r="NCB15" s="620"/>
      <c r="NCC15" s="620"/>
      <c r="NCD15" s="620"/>
      <c r="NCE15" s="620"/>
      <c r="NCF15" s="620"/>
      <c r="NCG15" s="620"/>
      <c r="NCH15" s="620"/>
      <c r="NCI15" s="620"/>
      <c r="NCJ15" s="620"/>
      <c r="NCK15" s="620"/>
      <c r="NCL15" s="620"/>
      <c r="NCM15" s="620"/>
      <c r="NCN15" s="620"/>
      <c r="NCO15" s="620"/>
      <c r="NCP15" s="620"/>
      <c r="NCQ15" s="620"/>
      <c r="NCR15" s="620"/>
      <c r="NCS15" s="620"/>
      <c r="NCT15" s="620"/>
      <c r="NCU15" s="620"/>
      <c r="NCV15" s="620"/>
      <c r="NCW15" s="620"/>
      <c r="NCX15" s="620"/>
      <c r="NCY15" s="620"/>
      <c r="NCZ15" s="620"/>
      <c r="NDA15" s="620"/>
      <c r="NDB15" s="620"/>
      <c r="NDC15" s="620"/>
      <c r="NDD15" s="620"/>
      <c r="NDE15" s="620"/>
      <c r="NDF15" s="620"/>
      <c r="NDG15" s="620"/>
      <c r="NDH15" s="620"/>
      <c r="NDI15" s="620"/>
      <c r="NDJ15" s="620"/>
      <c r="NDK15" s="620"/>
      <c r="NDL15" s="620"/>
      <c r="NDM15" s="620"/>
      <c r="NDN15" s="620"/>
      <c r="NDO15" s="620"/>
      <c r="NDP15" s="620"/>
      <c r="NDQ15" s="620"/>
      <c r="NDR15" s="620"/>
      <c r="NDS15" s="620"/>
      <c r="NDT15" s="620"/>
      <c r="NDU15" s="620"/>
      <c r="NDV15" s="620"/>
      <c r="NDW15" s="620"/>
      <c r="NDX15" s="620"/>
      <c r="NDY15" s="620"/>
      <c r="NDZ15" s="620"/>
      <c r="NEA15" s="620"/>
      <c r="NEB15" s="620"/>
      <c r="NEC15" s="620"/>
      <c r="NED15" s="620"/>
      <c r="NEE15" s="620"/>
      <c r="NEF15" s="620"/>
      <c r="NEG15" s="620"/>
      <c r="NEH15" s="620"/>
      <c r="NEI15" s="620"/>
      <c r="NEJ15" s="620"/>
      <c r="NEK15" s="620"/>
      <c r="NEL15" s="620"/>
      <c r="NEM15" s="620"/>
      <c r="NEN15" s="620"/>
      <c r="NEO15" s="620"/>
      <c r="NEP15" s="620"/>
      <c r="NEQ15" s="620"/>
      <c r="NER15" s="620"/>
      <c r="NES15" s="620"/>
      <c r="NET15" s="620"/>
      <c r="NEU15" s="620"/>
      <c r="NEV15" s="620"/>
      <c r="NEW15" s="620"/>
      <c r="NEX15" s="620"/>
      <c r="NEY15" s="620"/>
      <c r="NEZ15" s="620"/>
      <c r="NFA15" s="620"/>
      <c r="NFB15" s="620"/>
      <c r="NFC15" s="620"/>
      <c r="NFD15" s="620"/>
      <c r="NFE15" s="620"/>
      <c r="NFF15" s="620"/>
      <c r="NFG15" s="620"/>
      <c r="NFH15" s="620"/>
      <c r="NFI15" s="620"/>
      <c r="NFJ15" s="620"/>
      <c r="NFK15" s="620"/>
      <c r="NFL15" s="620"/>
      <c r="NFM15" s="620"/>
      <c r="NFN15" s="620"/>
      <c r="NFO15" s="620"/>
      <c r="NFP15" s="620"/>
      <c r="NFQ15" s="620"/>
      <c r="NFR15" s="620"/>
      <c r="NFS15" s="620"/>
      <c r="NFT15" s="620"/>
      <c r="NFU15" s="620"/>
      <c r="NFV15" s="620"/>
      <c r="NFW15" s="620"/>
      <c r="NFX15" s="620"/>
      <c r="NFY15" s="620"/>
      <c r="NFZ15" s="620"/>
      <c r="NGA15" s="620"/>
      <c r="NGB15" s="620"/>
      <c r="NGC15" s="620"/>
      <c r="NGD15" s="620"/>
      <c r="NGE15" s="620"/>
      <c r="NGF15" s="620"/>
      <c r="NGG15" s="620"/>
      <c r="NGH15" s="620"/>
      <c r="NGI15" s="620"/>
      <c r="NGJ15" s="620"/>
      <c r="NGK15" s="620"/>
      <c r="NGL15" s="620"/>
      <c r="NGM15" s="620"/>
      <c r="NGN15" s="620"/>
      <c r="NGO15" s="620"/>
      <c r="NGP15" s="620"/>
      <c r="NGQ15" s="620"/>
      <c r="NGR15" s="620"/>
      <c r="NGS15" s="620"/>
      <c r="NGT15" s="620"/>
      <c r="NGU15" s="620"/>
      <c r="NGV15" s="620"/>
      <c r="NGW15" s="620"/>
      <c r="NGX15" s="620"/>
      <c r="NGY15" s="620"/>
      <c r="NGZ15" s="620"/>
      <c r="NHA15" s="620"/>
      <c r="NHB15" s="620"/>
      <c r="NHC15" s="620"/>
      <c r="NHD15" s="620"/>
      <c r="NHE15" s="620"/>
      <c r="NHF15" s="620"/>
      <c r="NHG15" s="620"/>
      <c r="NHH15" s="620"/>
      <c r="NHI15" s="620"/>
      <c r="NHJ15" s="620"/>
      <c r="NHK15" s="620"/>
      <c r="NHL15" s="620"/>
      <c r="NHM15" s="620"/>
      <c r="NHN15" s="620"/>
      <c r="NHO15" s="620"/>
      <c r="NHP15" s="620"/>
      <c r="NHQ15" s="620"/>
      <c r="NHR15" s="620"/>
      <c r="NHS15" s="620"/>
      <c r="NHT15" s="620"/>
      <c r="NHU15" s="620"/>
      <c r="NHV15" s="620"/>
      <c r="NHW15" s="620"/>
      <c r="NHX15" s="620"/>
      <c r="NHY15" s="620"/>
      <c r="NHZ15" s="620"/>
      <c r="NIA15" s="620"/>
      <c r="NIB15" s="620"/>
      <c r="NIC15" s="620"/>
      <c r="NID15" s="620"/>
      <c r="NIE15" s="620"/>
      <c r="NIF15" s="620"/>
      <c r="NIG15" s="620"/>
      <c r="NIH15" s="620"/>
      <c r="NII15" s="620"/>
      <c r="NIJ15" s="620"/>
      <c r="NIK15" s="620"/>
      <c r="NIL15" s="620"/>
      <c r="NIM15" s="620"/>
      <c r="NIN15" s="620"/>
      <c r="NIO15" s="620"/>
      <c r="NIP15" s="620"/>
      <c r="NIQ15" s="620"/>
      <c r="NIR15" s="620"/>
      <c r="NIS15" s="620"/>
      <c r="NIT15" s="620"/>
      <c r="NIU15" s="620"/>
      <c r="NIV15" s="620"/>
      <c r="NIW15" s="620"/>
      <c r="NIX15" s="620"/>
      <c r="NIY15" s="620"/>
      <c r="NIZ15" s="620"/>
      <c r="NJA15" s="620"/>
      <c r="NJB15" s="620"/>
      <c r="NJC15" s="620"/>
      <c r="NJD15" s="620"/>
      <c r="NJE15" s="620"/>
      <c r="NJF15" s="620"/>
      <c r="NJG15" s="620"/>
      <c r="NJH15" s="620"/>
      <c r="NJI15" s="620"/>
      <c r="NJJ15" s="620"/>
      <c r="NJK15" s="620"/>
      <c r="NJL15" s="620"/>
      <c r="NJM15" s="620"/>
      <c r="NJN15" s="620"/>
      <c r="NJO15" s="620"/>
      <c r="NJP15" s="620"/>
      <c r="NJQ15" s="620"/>
      <c r="NJR15" s="620"/>
      <c r="NJS15" s="620"/>
      <c r="NJT15" s="620"/>
      <c r="NJU15" s="620"/>
      <c r="NJV15" s="620"/>
      <c r="NJW15" s="620"/>
      <c r="NJX15" s="620"/>
      <c r="NJY15" s="620"/>
      <c r="NJZ15" s="620"/>
      <c r="NKA15" s="620"/>
      <c r="NKB15" s="620"/>
      <c r="NKC15" s="620"/>
      <c r="NKD15" s="620"/>
      <c r="NKE15" s="620"/>
      <c r="NKF15" s="620"/>
      <c r="NKG15" s="620"/>
      <c r="NKH15" s="620"/>
      <c r="NKI15" s="620"/>
      <c r="NKJ15" s="620"/>
      <c r="NKK15" s="620"/>
      <c r="NKL15" s="620"/>
      <c r="NKM15" s="620"/>
      <c r="NKN15" s="620"/>
      <c r="NKO15" s="620"/>
      <c r="NKP15" s="620"/>
      <c r="NKQ15" s="620"/>
      <c r="NKR15" s="620"/>
      <c r="NKS15" s="620"/>
      <c r="NKT15" s="620"/>
      <c r="NKU15" s="620"/>
      <c r="NKV15" s="620"/>
      <c r="NKW15" s="620"/>
      <c r="NKX15" s="620"/>
      <c r="NKY15" s="620"/>
      <c r="NKZ15" s="620"/>
      <c r="NLA15" s="620"/>
      <c r="NLB15" s="620"/>
      <c r="NLC15" s="620"/>
      <c r="NLD15" s="620"/>
      <c r="NLE15" s="620"/>
      <c r="NLF15" s="620"/>
      <c r="NLG15" s="620"/>
      <c r="NLH15" s="620"/>
      <c r="NLI15" s="620"/>
      <c r="NLJ15" s="620"/>
      <c r="NLK15" s="620"/>
      <c r="NLL15" s="620"/>
      <c r="NLM15" s="620"/>
      <c r="NLN15" s="620"/>
      <c r="NLO15" s="620"/>
      <c r="NLP15" s="620"/>
      <c r="NLQ15" s="620"/>
      <c r="NLR15" s="620"/>
      <c r="NLS15" s="620"/>
      <c r="NLT15" s="620"/>
      <c r="NLU15" s="620"/>
      <c r="NLV15" s="620"/>
      <c r="NLW15" s="620"/>
      <c r="NLX15" s="620"/>
      <c r="NLY15" s="620"/>
      <c r="NLZ15" s="620"/>
      <c r="NMA15" s="620"/>
      <c r="NMB15" s="620"/>
      <c r="NMC15" s="620"/>
      <c r="NMD15" s="620"/>
      <c r="NME15" s="620"/>
      <c r="NMF15" s="620"/>
      <c r="NMG15" s="620"/>
      <c r="NMH15" s="620"/>
      <c r="NMI15" s="620"/>
      <c r="NMJ15" s="620"/>
      <c r="NMK15" s="620"/>
      <c r="NML15" s="620"/>
      <c r="NMM15" s="620"/>
      <c r="NMN15" s="620"/>
      <c r="NMO15" s="620"/>
      <c r="NMP15" s="620"/>
      <c r="NMQ15" s="620"/>
      <c r="NMR15" s="620"/>
      <c r="NMS15" s="620"/>
      <c r="NMT15" s="620"/>
      <c r="NMU15" s="620"/>
      <c r="NMV15" s="620"/>
      <c r="NMW15" s="620"/>
      <c r="NMX15" s="620"/>
      <c r="NMY15" s="620"/>
      <c r="NMZ15" s="620"/>
      <c r="NNA15" s="620"/>
      <c r="NNB15" s="620"/>
      <c r="NNC15" s="620"/>
      <c r="NND15" s="620"/>
      <c r="NNE15" s="620"/>
      <c r="NNF15" s="620"/>
      <c r="NNG15" s="620"/>
      <c r="NNH15" s="620"/>
      <c r="NNI15" s="620"/>
      <c r="NNJ15" s="620"/>
      <c r="NNK15" s="620"/>
      <c r="NNL15" s="620"/>
      <c r="NNM15" s="620"/>
      <c r="NNN15" s="620"/>
      <c r="NNO15" s="620"/>
      <c r="NNP15" s="620"/>
      <c r="NNQ15" s="620"/>
      <c r="NNR15" s="620"/>
      <c r="NNS15" s="620"/>
      <c r="NNT15" s="620"/>
      <c r="NNU15" s="620"/>
      <c r="NNV15" s="620"/>
      <c r="NNW15" s="620"/>
      <c r="NNX15" s="620"/>
      <c r="NNY15" s="620"/>
      <c r="NNZ15" s="620"/>
      <c r="NOA15" s="620"/>
      <c r="NOB15" s="620"/>
      <c r="NOC15" s="620"/>
      <c r="NOD15" s="620"/>
      <c r="NOE15" s="620"/>
      <c r="NOF15" s="620"/>
      <c r="NOG15" s="620"/>
      <c r="NOH15" s="620"/>
      <c r="NOI15" s="620"/>
      <c r="NOJ15" s="620"/>
      <c r="NOK15" s="620"/>
      <c r="NOL15" s="620"/>
      <c r="NOM15" s="620"/>
      <c r="NON15" s="620"/>
      <c r="NOO15" s="620"/>
      <c r="NOP15" s="620"/>
      <c r="NOQ15" s="620"/>
      <c r="NOR15" s="620"/>
      <c r="NOS15" s="620"/>
      <c r="NOT15" s="620"/>
      <c r="NOU15" s="620"/>
      <c r="NOV15" s="620"/>
      <c r="NOW15" s="620"/>
      <c r="NOX15" s="620"/>
      <c r="NOY15" s="620"/>
      <c r="NOZ15" s="620"/>
      <c r="NPA15" s="620"/>
      <c r="NPB15" s="620"/>
      <c r="NPC15" s="620"/>
      <c r="NPD15" s="620"/>
      <c r="NPE15" s="620"/>
      <c r="NPF15" s="620"/>
      <c r="NPG15" s="620"/>
      <c r="NPH15" s="620"/>
      <c r="NPI15" s="620"/>
      <c r="NPJ15" s="620"/>
      <c r="NPK15" s="620"/>
      <c r="NPL15" s="620"/>
      <c r="NPM15" s="620"/>
      <c r="NPN15" s="620"/>
      <c r="NPO15" s="620"/>
      <c r="NPP15" s="620"/>
      <c r="NPQ15" s="620"/>
      <c r="NPR15" s="620"/>
      <c r="NPS15" s="620"/>
      <c r="NPT15" s="620"/>
      <c r="NPU15" s="620"/>
      <c r="NPV15" s="620"/>
      <c r="NPW15" s="620"/>
      <c r="NPX15" s="620"/>
      <c r="NPY15" s="620"/>
      <c r="NPZ15" s="620"/>
      <c r="NQA15" s="620"/>
      <c r="NQB15" s="620"/>
      <c r="NQC15" s="620"/>
      <c r="NQD15" s="620"/>
      <c r="NQE15" s="620"/>
      <c r="NQF15" s="620"/>
      <c r="NQG15" s="620"/>
      <c r="NQH15" s="620"/>
      <c r="NQI15" s="620"/>
      <c r="NQJ15" s="620"/>
      <c r="NQK15" s="620"/>
      <c r="NQL15" s="620"/>
      <c r="NQM15" s="620"/>
      <c r="NQN15" s="620"/>
      <c r="NQO15" s="620"/>
      <c r="NQP15" s="620"/>
      <c r="NQQ15" s="620"/>
      <c r="NQR15" s="620"/>
      <c r="NQS15" s="620"/>
      <c r="NQT15" s="620"/>
      <c r="NQU15" s="620"/>
      <c r="NQV15" s="620"/>
      <c r="NQW15" s="620"/>
      <c r="NQX15" s="620"/>
      <c r="NQY15" s="620"/>
      <c r="NQZ15" s="620"/>
      <c r="NRA15" s="620"/>
      <c r="NRB15" s="620"/>
      <c r="NRC15" s="620"/>
      <c r="NRD15" s="620"/>
      <c r="NRE15" s="620"/>
      <c r="NRF15" s="620"/>
      <c r="NRG15" s="620"/>
      <c r="NRH15" s="620"/>
      <c r="NRI15" s="620"/>
      <c r="NRJ15" s="620"/>
      <c r="NRK15" s="620"/>
      <c r="NRL15" s="620"/>
      <c r="NRM15" s="620"/>
      <c r="NRN15" s="620"/>
      <c r="NRO15" s="620"/>
      <c r="NRP15" s="620"/>
      <c r="NRQ15" s="620"/>
      <c r="NRR15" s="620"/>
      <c r="NRS15" s="620"/>
      <c r="NRT15" s="620"/>
      <c r="NRU15" s="620"/>
      <c r="NRV15" s="620"/>
      <c r="NRW15" s="620"/>
      <c r="NRX15" s="620"/>
      <c r="NRY15" s="620"/>
      <c r="NRZ15" s="620"/>
      <c r="NSA15" s="620"/>
      <c r="NSB15" s="620"/>
      <c r="NSC15" s="620"/>
      <c r="NSD15" s="620"/>
      <c r="NSE15" s="620"/>
      <c r="NSF15" s="620"/>
      <c r="NSG15" s="620"/>
      <c r="NSH15" s="620"/>
      <c r="NSI15" s="620"/>
      <c r="NSJ15" s="620"/>
      <c r="NSK15" s="620"/>
      <c r="NSL15" s="620"/>
      <c r="NSM15" s="620"/>
      <c r="NSN15" s="620"/>
      <c r="NSO15" s="620"/>
      <c r="NSP15" s="620"/>
      <c r="NSQ15" s="620"/>
      <c r="NSR15" s="620"/>
      <c r="NSS15" s="620"/>
      <c r="NST15" s="620"/>
      <c r="NSU15" s="620"/>
      <c r="NSV15" s="620"/>
      <c r="NSW15" s="620"/>
      <c r="NSX15" s="620"/>
      <c r="NSY15" s="620"/>
      <c r="NSZ15" s="620"/>
      <c r="NTA15" s="620"/>
      <c r="NTB15" s="620"/>
      <c r="NTC15" s="620"/>
      <c r="NTD15" s="620"/>
      <c r="NTE15" s="620"/>
      <c r="NTF15" s="620"/>
      <c r="NTG15" s="620"/>
      <c r="NTH15" s="620"/>
      <c r="NTI15" s="620"/>
      <c r="NTJ15" s="620"/>
      <c r="NTK15" s="620"/>
      <c r="NTL15" s="620"/>
      <c r="NTM15" s="620"/>
      <c r="NTN15" s="620"/>
      <c r="NTO15" s="620"/>
      <c r="NTP15" s="620"/>
      <c r="NTQ15" s="620"/>
      <c r="NTR15" s="620"/>
      <c r="NTS15" s="620"/>
      <c r="NTT15" s="620"/>
      <c r="NTU15" s="620"/>
      <c r="NTV15" s="620"/>
      <c r="NTW15" s="620"/>
      <c r="NTX15" s="620"/>
      <c r="NTY15" s="620"/>
      <c r="NTZ15" s="620"/>
      <c r="NUA15" s="620"/>
      <c r="NUB15" s="620"/>
      <c r="NUC15" s="620"/>
      <c r="NUD15" s="620"/>
      <c r="NUE15" s="620"/>
      <c r="NUF15" s="620"/>
      <c r="NUG15" s="620"/>
      <c r="NUH15" s="620"/>
      <c r="NUI15" s="620"/>
      <c r="NUJ15" s="620"/>
      <c r="NUK15" s="620"/>
      <c r="NUL15" s="620"/>
      <c r="NUM15" s="620"/>
      <c r="NUN15" s="620"/>
      <c r="NUO15" s="620"/>
      <c r="NUP15" s="620"/>
      <c r="NUQ15" s="620"/>
      <c r="NUR15" s="620"/>
      <c r="NUS15" s="620"/>
      <c r="NUT15" s="620"/>
      <c r="NUU15" s="620"/>
      <c r="NUV15" s="620"/>
      <c r="NUW15" s="620"/>
      <c r="NUX15" s="620"/>
      <c r="NUY15" s="620"/>
      <c r="NUZ15" s="620"/>
      <c r="NVA15" s="620"/>
      <c r="NVB15" s="620"/>
      <c r="NVC15" s="620"/>
      <c r="NVD15" s="620"/>
      <c r="NVE15" s="620"/>
      <c r="NVF15" s="620"/>
      <c r="NVG15" s="620"/>
      <c r="NVH15" s="620"/>
      <c r="NVI15" s="620"/>
      <c r="NVJ15" s="620"/>
      <c r="NVK15" s="620"/>
      <c r="NVL15" s="620"/>
      <c r="NVM15" s="620"/>
      <c r="NVN15" s="620"/>
      <c r="NVO15" s="620"/>
      <c r="NVP15" s="620"/>
      <c r="NVQ15" s="620"/>
      <c r="NVR15" s="620"/>
      <c r="NVS15" s="620"/>
      <c r="NVT15" s="620"/>
      <c r="NVU15" s="620"/>
      <c r="NVV15" s="620"/>
      <c r="NVW15" s="620"/>
      <c r="NVX15" s="620"/>
      <c r="NVY15" s="620"/>
      <c r="NVZ15" s="620"/>
      <c r="NWA15" s="620"/>
      <c r="NWB15" s="620"/>
      <c r="NWC15" s="620"/>
      <c r="NWD15" s="620"/>
      <c r="NWE15" s="620"/>
      <c r="NWF15" s="620"/>
      <c r="NWG15" s="620"/>
      <c r="NWH15" s="620"/>
      <c r="NWI15" s="620"/>
      <c r="NWJ15" s="620"/>
      <c r="NWK15" s="620"/>
      <c r="NWL15" s="620"/>
      <c r="NWM15" s="620"/>
      <c r="NWN15" s="620"/>
      <c r="NWO15" s="620"/>
      <c r="NWP15" s="620"/>
      <c r="NWQ15" s="620"/>
      <c r="NWR15" s="620"/>
      <c r="NWS15" s="620"/>
      <c r="NWT15" s="620"/>
      <c r="NWU15" s="620"/>
      <c r="NWV15" s="620"/>
      <c r="NWW15" s="620"/>
      <c r="NWX15" s="620"/>
      <c r="NWY15" s="620"/>
      <c r="NWZ15" s="620"/>
      <c r="NXA15" s="620"/>
      <c r="NXB15" s="620"/>
      <c r="NXC15" s="620"/>
      <c r="NXD15" s="620"/>
      <c r="NXE15" s="620"/>
      <c r="NXF15" s="620"/>
      <c r="NXG15" s="620"/>
      <c r="NXH15" s="620"/>
      <c r="NXI15" s="620"/>
      <c r="NXJ15" s="620"/>
      <c r="NXK15" s="620"/>
      <c r="NXL15" s="620"/>
      <c r="NXM15" s="620"/>
      <c r="NXN15" s="620"/>
      <c r="NXO15" s="620"/>
      <c r="NXP15" s="620"/>
      <c r="NXQ15" s="620"/>
      <c r="NXR15" s="620"/>
      <c r="NXS15" s="620"/>
      <c r="NXT15" s="620"/>
      <c r="NXU15" s="620"/>
      <c r="NXV15" s="620"/>
      <c r="NXW15" s="620"/>
      <c r="NXX15" s="620"/>
      <c r="NXY15" s="620"/>
      <c r="NXZ15" s="620"/>
      <c r="NYA15" s="620"/>
      <c r="NYB15" s="620"/>
      <c r="NYC15" s="620"/>
      <c r="NYD15" s="620"/>
      <c r="NYE15" s="620"/>
      <c r="NYF15" s="620"/>
      <c r="NYG15" s="620"/>
      <c r="NYH15" s="620"/>
      <c r="NYI15" s="620"/>
      <c r="NYJ15" s="620"/>
      <c r="NYK15" s="620"/>
      <c r="NYL15" s="620"/>
      <c r="NYM15" s="620"/>
      <c r="NYN15" s="620"/>
      <c r="NYO15" s="620"/>
      <c r="NYP15" s="620"/>
      <c r="NYQ15" s="620"/>
      <c r="NYR15" s="620"/>
      <c r="NYS15" s="620"/>
      <c r="NYT15" s="620"/>
      <c r="NYU15" s="620"/>
      <c r="NYV15" s="620"/>
      <c r="NYW15" s="620"/>
      <c r="NYX15" s="620"/>
      <c r="NYY15" s="620"/>
      <c r="NYZ15" s="620"/>
      <c r="NZA15" s="620"/>
      <c r="NZB15" s="620"/>
      <c r="NZC15" s="620"/>
      <c r="NZD15" s="620"/>
      <c r="NZE15" s="620"/>
      <c r="NZF15" s="620"/>
      <c r="NZG15" s="620"/>
      <c r="NZH15" s="620"/>
      <c r="NZI15" s="620"/>
      <c r="NZJ15" s="620"/>
      <c r="NZK15" s="620"/>
      <c r="NZL15" s="620"/>
      <c r="NZM15" s="620"/>
      <c r="NZN15" s="620"/>
      <c r="NZO15" s="620"/>
      <c r="NZP15" s="620"/>
      <c r="NZQ15" s="620"/>
      <c r="NZR15" s="620"/>
      <c r="NZS15" s="620"/>
      <c r="NZT15" s="620"/>
      <c r="NZU15" s="620"/>
      <c r="NZV15" s="620"/>
      <c r="NZW15" s="620"/>
      <c r="NZX15" s="620"/>
      <c r="NZY15" s="620"/>
      <c r="NZZ15" s="620"/>
      <c r="OAA15" s="620"/>
      <c r="OAB15" s="620"/>
      <c r="OAC15" s="620"/>
      <c r="OAD15" s="620"/>
      <c r="OAE15" s="620"/>
      <c r="OAF15" s="620"/>
      <c r="OAG15" s="620"/>
      <c r="OAH15" s="620"/>
      <c r="OAI15" s="620"/>
      <c r="OAJ15" s="620"/>
      <c r="OAK15" s="620"/>
      <c r="OAL15" s="620"/>
      <c r="OAM15" s="620"/>
      <c r="OAN15" s="620"/>
      <c r="OAO15" s="620"/>
      <c r="OAP15" s="620"/>
      <c r="OAQ15" s="620"/>
      <c r="OAR15" s="620"/>
      <c r="OAS15" s="620"/>
      <c r="OAT15" s="620"/>
      <c r="OAU15" s="620"/>
      <c r="OAV15" s="620"/>
      <c r="OAW15" s="620"/>
      <c r="OAX15" s="620"/>
      <c r="OAY15" s="620"/>
      <c r="OAZ15" s="620"/>
      <c r="OBA15" s="620"/>
      <c r="OBB15" s="620"/>
      <c r="OBC15" s="620"/>
      <c r="OBD15" s="620"/>
      <c r="OBE15" s="620"/>
      <c r="OBF15" s="620"/>
      <c r="OBG15" s="620"/>
      <c r="OBH15" s="620"/>
      <c r="OBI15" s="620"/>
      <c r="OBJ15" s="620"/>
      <c r="OBK15" s="620"/>
      <c r="OBL15" s="620"/>
      <c r="OBM15" s="620"/>
      <c r="OBN15" s="620"/>
      <c r="OBO15" s="620"/>
      <c r="OBP15" s="620"/>
      <c r="OBQ15" s="620"/>
      <c r="OBR15" s="620"/>
      <c r="OBS15" s="620"/>
      <c r="OBT15" s="620"/>
      <c r="OBU15" s="620"/>
      <c r="OBV15" s="620"/>
      <c r="OBW15" s="620"/>
      <c r="OBX15" s="620"/>
      <c r="OBY15" s="620"/>
      <c r="OBZ15" s="620"/>
      <c r="OCA15" s="620"/>
      <c r="OCB15" s="620"/>
      <c r="OCC15" s="620"/>
      <c r="OCD15" s="620"/>
      <c r="OCE15" s="620"/>
      <c r="OCF15" s="620"/>
      <c r="OCG15" s="620"/>
      <c r="OCH15" s="620"/>
      <c r="OCI15" s="620"/>
      <c r="OCJ15" s="620"/>
      <c r="OCK15" s="620"/>
      <c r="OCL15" s="620"/>
      <c r="OCM15" s="620"/>
      <c r="OCN15" s="620"/>
      <c r="OCO15" s="620"/>
      <c r="OCP15" s="620"/>
      <c r="OCQ15" s="620"/>
      <c r="OCR15" s="620"/>
      <c r="OCS15" s="620"/>
      <c r="OCT15" s="620"/>
      <c r="OCU15" s="620"/>
      <c r="OCV15" s="620"/>
      <c r="OCW15" s="620"/>
      <c r="OCX15" s="620"/>
      <c r="OCY15" s="620"/>
      <c r="OCZ15" s="620"/>
      <c r="ODA15" s="620"/>
      <c r="ODB15" s="620"/>
      <c r="ODC15" s="620"/>
      <c r="ODD15" s="620"/>
      <c r="ODE15" s="620"/>
      <c r="ODF15" s="620"/>
      <c r="ODG15" s="620"/>
      <c r="ODH15" s="620"/>
      <c r="ODI15" s="620"/>
      <c r="ODJ15" s="620"/>
      <c r="ODK15" s="620"/>
      <c r="ODL15" s="620"/>
      <c r="ODM15" s="620"/>
      <c r="ODN15" s="620"/>
      <c r="ODO15" s="620"/>
      <c r="ODP15" s="620"/>
      <c r="ODQ15" s="620"/>
      <c r="ODR15" s="620"/>
      <c r="ODS15" s="620"/>
      <c r="ODT15" s="620"/>
      <c r="ODU15" s="620"/>
      <c r="ODV15" s="620"/>
      <c r="ODW15" s="620"/>
      <c r="ODX15" s="620"/>
      <c r="ODY15" s="620"/>
      <c r="ODZ15" s="620"/>
      <c r="OEA15" s="620"/>
      <c r="OEB15" s="620"/>
      <c r="OEC15" s="620"/>
      <c r="OED15" s="620"/>
      <c r="OEE15" s="620"/>
      <c r="OEF15" s="620"/>
      <c r="OEG15" s="620"/>
      <c r="OEH15" s="620"/>
      <c r="OEI15" s="620"/>
      <c r="OEJ15" s="620"/>
      <c r="OEK15" s="620"/>
      <c r="OEL15" s="620"/>
      <c r="OEM15" s="620"/>
      <c r="OEN15" s="620"/>
      <c r="OEO15" s="620"/>
      <c r="OEP15" s="620"/>
      <c r="OEQ15" s="620"/>
      <c r="OER15" s="620"/>
      <c r="OES15" s="620"/>
      <c r="OET15" s="620"/>
      <c r="OEU15" s="620"/>
      <c r="OEV15" s="620"/>
      <c r="OEW15" s="620"/>
      <c r="OEX15" s="620"/>
      <c r="OEY15" s="620"/>
      <c r="OEZ15" s="620"/>
      <c r="OFA15" s="620"/>
      <c r="OFB15" s="620"/>
      <c r="OFC15" s="620"/>
      <c r="OFD15" s="620"/>
      <c r="OFE15" s="620"/>
      <c r="OFF15" s="620"/>
      <c r="OFG15" s="620"/>
      <c r="OFH15" s="620"/>
      <c r="OFI15" s="620"/>
      <c r="OFJ15" s="620"/>
      <c r="OFK15" s="620"/>
      <c r="OFL15" s="620"/>
      <c r="OFM15" s="620"/>
      <c r="OFN15" s="620"/>
      <c r="OFO15" s="620"/>
      <c r="OFP15" s="620"/>
      <c r="OFQ15" s="620"/>
      <c r="OFR15" s="620"/>
      <c r="OFS15" s="620"/>
      <c r="OFT15" s="620"/>
      <c r="OFU15" s="620"/>
      <c r="OFV15" s="620"/>
      <c r="OFW15" s="620"/>
      <c r="OFX15" s="620"/>
      <c r="OFY15" s="620"/>
      <c r="OFZ15" s="620"/>
      <c r="OGA15" s="620"/>
      <c r="OGB15" s="620"/>
      <c r="OGC15" s="620"/>
      <c r="OGD15" s="620"/>
      <c r="OGE15" s="620"/>
      <c r="OGF15" s="620"/>
      <c r="OGG15" s="620"/>
      <c r="OGH15" s="620"/>
      <c r="OGI15" s="620"/>
      <c r="OGJ15" s="620"/>
      <c r="OGK15" s="620"/>
      <c r="OGL15" s="620"/>
      <c r="OGM15" s="620"/>
      <c r="OGN15" s="620"/>
      <c r="OGO15" s="620"/>
      <c r="OGP15" s="620"/>
      <c r="OGQ15" s="620"/>
      <c r="OGR15" s="620"/>
      <c r="OGS15" s="620"/>
      <c r="OGT15" s="620"/>
      <c r="OGU15" s="620"/>
      <c r="OGV15" s="620"/>
      <c r="OGW15" s="620"/>
      <c r="OGX15" s="620"/>
      <c r="OGY15" s="620"/>
      <c r="OGZ15" s="620"/>
      <c r="OHA15" s="620"/>
      <c r="OHB15" s="620"/>
      <c r="OHC15" s="620"/>
      <c r="OHD15" s="620"/>
      <c r="OHE15" s="620"/>
      <c r="OHF15" s="620"/>
      <c r="OHG15" s="620"/>
      <c r="OHH15" s="620"/>
      <c r="OHI15" s="620"/>
      <c r="OHJ15" s="620"/>
      <c r="OHK15" s="620"/>
      <c r="OHL15" s="620"/>
      <c r="OHM15" s="620"/>
      <c r="OHN15" s="620"/>
      <c r="OHO15" s="620"/>
      <c r="OHP15" s="620"/>
      <c r="OHQ15" s="620"/>
      <c r="OHR15" s="620"/>
      <c r="OHS15" s="620"/>
      <c r="OHT15" s="620"/>
      <c r="OHU15" s="620"/>
      <c r="OHV15" s="620"/>
      <c r="OHW15" s="620"/>
      <c r="OHX15" s="620"/>
      <c r="OHY15" s="620"/>
      <c r="OHZ15" s="620"/>
      <c r="OIA15" s="620"/>
      <c r="OIB15" s="620"/>
      <c r="OIC15" s="620"/>
      <c r="OID15" s="620"/>
      <c r="OIE15" s="620"/>
      <c r="OIF15" s="620"/>
      <c r="OIG15" s="620"/>
      <c r="OIH15" s="620"/>
      <c r="OII15" s="620"/>
      <c r="OIJ15" s="620"/>
      <c r="OIK15" s="620"/>
      <c r="OIL15" s="620"/>
      <c r="OIM15" s="620"/>
      <c r="OIN15" s="620"/>
      <c r="OIO15" s="620"/>
      <c r="OIP15" s="620"/>
      <c r="OIQ15" s="620"/>
      <c r="OIR15" s="620"/>
      <c r="OIS15" s="620"/>
      <c r="OIT15" s="620"/>
      <c r="OIU15" s="620"/>
      <c r="OIV15" s="620"/>
      <c r="OIW15" s="620"/>
      <c r="OIX15" s="620"/>
      <c r="OIY15" s="620"/>
      <c r="OIZ15" s="620"/>
      <c r="OJA15" s="620"/>
      <c r="OJB15" s="620"/>
      <c r="OJC15" s="620"/>
      <c r="OJD15" s="620"/>
      <c r="OJE15" s="620"/>
      <c r="OJF15" s="620"/>
      <c r="OJG15" s="620"/>
      <c r="OJH15" s="620"/>
      <c r="OJI15" s="620"/>
      <c r="OJJ15" s="620"/>
      <c r="OJK15" s="620"/>
      <c r="OJL15" s="620"/>
      <c r="OJM15" s="620"/>
      <c r="OJN15" s="620"/>
      <c r="OJO15" s="620"/>
      <c r="OJP15" s="620"/>
      <c r="OJQ15" s="620"/>
      <c r="OJR15" s="620"/>
      <c r="OJS15" s="620"/>
      <c r="OJT15" s="620"/>
      <c r="OJU15" s="620"/>
      <c r="OJV15" s="620"/>
      <c r="OJW15" s="620"/>
      <c r="OJX15" s="620"/>
      <c r="OJY15" s="620"/>
      <c r="OJZ15" s="620"/>
      <c r="OKA15" s="620"/>
      <c r="OKB15" s="620"/>
      <c r="OKC15" s="620"/>
      <c r="OKD15" s="620"/>
      <c r="OKE15" s="620"/>
      <c r="OKF15" s="620"/>
      <c r="OKG15" s="620"/>
      <c r="OKH15" s="620"/>
      <c r="OKI15" s="620"/>
      <c r="OKJ15" s="620"/>
      <c r="OKK15" s="620"/>
      <c r="OKL15" s="620"/>
      <c r="OKM15" s="620"/>
      <c r="OKN15" s="620"/>
      <c r="OKO15" s="620"/>
      <c r="OKP15" s="620"/>
      <c r="OKQ15" s="620"/>
      <c r="OKR15" s="620"/>
      <c r="OKS15" s="620"/>
      <c r="OKT15" s="620"/>
      <c r="OKU15" s="620"/>
      <c r="OKV15" s="620"/>
      <c r="OKW15" s="620"/>
      <c r="OKX15" s="620"/>
      <c r="OKY15" s="620"/>
      <c r="OKZ15" s="620"/>
      <c r="OLA15" s="620"/>
      <c r="OLB15" s="620"/>
      <c r="OLC15" s="620"/>
      <c r="OLD15" s="620"/>
      <c r="OLE15" s="620"/>
      <c r="OLF15" s="620"/>
      <c r="OLG15" s="620"/>
      <c r="OLH15" s="620"/>
      <c r="OLI15" s="620"/>
      <c r="OLJ15" s="620"/>
      <c r="OLK15" s="620"/>
      <c r="OLL15" s="620"/>
      <c r="OLM15" s="620"/>
      <c r="OLN15" s="620"/>
      <c r="OLO15" s="620"/>
      <c r="OLP15" s="620"/>
      <c r="OLQ15" s="620"/>
      <c r="OLR15" s="620"/>
      <c r="OLS15" s="620"/>
      <c r="OLT15" s="620"/>
      <c r="OLU15" s="620"/>
      <c r="OLV15" s="620"/>
      <c r="OLW15" s="620"/>
      <c r="OLX15" s="620"/>
      <c r="OLY15" s="620"/>
      <c r="OLZ15" s="620"/>
      <c r="OMA15" s="620"/>
      <c r="OMB15" s="620"/>
      <c r="OMC15" s="620"/>
      <c r="OMD15" s="620"/>
      <c r="OME15" s="620"/>
      <c r="OMF15" s="620"/>
      <c r="OMG15" s="620"/>
      <c r="OMH15" s="620"/>
      <c r="OMI15" s="620"/>
      <c r="OMJ15" s="620"/>
      <c r="OMK15" s="620"/>
      <c r="OML15" s="620"/>
      <c r="OMM15" s="620"/>
      <c r="OMN15" s="620"/>
      <c r="OMO15" s="620"/>
      <c r="OMP15" s="620"/>
      <c r="OMQ15" s="620"/>
      <c r="OMR15" s="620"/>
      <c r="OMS15" s="620"/>
      <c r="OMT15" s="620"/>
      <c r="OMU15" s="620"/>
      <c r="OMV15" s="620"/>
      <c r="OMW15" s="620"/>
      <c r="OMX15" s="620"/>
      <c r="OMY15" s="620"/>
      <c r="OMZ15" s="620"/>
      <c r="ONA15" s="620"/>
      <c r="ONB15" s="620"/>
      <c r="ONC15" s="620"/>
      <c r="OND15" s="620"/>
      <c r="ONE15" s="620"/>
      <c r="ONF15" s="620"/>
      <c r="ONG15" s="620"/>
      <c r="ONH15" s="620"/>
      <c r="ONI15" s="620"/>
      <c r="ONJ15" s="620"/>
      <c r="ONK15" s="620"/>
      <c r="ONL15" s="620"/>
      <c r="ONM15" s="620"/>
      <c r="ONN15" s="620"/>
      <c r="ONO15" s="620"/>
      <c r="ONP15" s="620"/>
      <c r="ONQ15" s="620"/>
      <c r="ONR15" s="620"/>
      <c r="ONS15" s="620"/>
      <c r="ONT15" s="620"/>
      <c r="ONU15" s="620"/>
      <c r="ONV15" s="620"/>
      <c r="ONW15" s="620"/>
      <c r="ONX15" s="620"/>
      <c r="ONY15" s="620"/>
      <c r="ONZ15" s="620"/>
      <c r="OOA15" s="620"/>
      <c r="OOB15" s="620"/>
      <c r="OOC15" s="620"/>
      <c r="OOD15" s="620"/>
      <c r="OOE15" s="620"/>
      <c r="OOF15" s="620"/>
      <c r="OOG15" s="620"/>
      <c r="OOH15" s="620"/>
      <c r="OOI15" s="620"/>
      <c r="OOJ15" s="620"/>
      <c r="OOK15" s="620"/>
      <c r="OOL15" s="620"/>
      <c r="OOM15" s="620"/>
      <c r="OON15" s="620"/>
      <c r="OOO15" s="620"/>
      <c r="OOP15" s="620"/>
      <c r="OOQ15" s="620"/>
      <c r="OOR15" s="620"/>
      <c r="OOS15" s="620"/>
      <c r="OOT15" s="620"/>
      <c r="OOU15" s="620"/>
      <c r="OOV15" s="620"/>
      <c r="OOW15" s="620"/>
      <c r="OOX15" s="620"/>
      <c r="OOY15" s="620"/>
      <c r="OOZ15" s="620"/>
      <c r="OPA15" s="620"/>
      <c r="OPB15" s="620"/>
      <c r="OPC15" s="620"/>
      <c r="OPD15" s="620"/>
      <c r="OPE15" s="620"/>
      <c r="OPF15" s="620"/>
      <c r="OPG15" s="620"/>
      <c r="OPH15" s="620"/>
      <c r="OPI15" s="620"/>
      <c r="OPJ15" s="620"/>
      <c r="OPK15" s="620"/>
      <c r="OPL15" s="620"/>
      <c r="OPM15" s="620"/>
      <c r="OPN15" s="620"/>
      <c r="OPO15" s="620"/>
      <c r="OPP15" s="620"/>
      <c r="OPQ15" s="620"/>
      <c r="OPR15" s="620"/>
      <c r="OPS15" s="620"/>
      <c r="OPT15" s="620"/>
      <c r="OPU15" s="620"/>
      <c r="OPV15" s="620"/>
      <c r="OPW15" s="620"/>
      <c r="OPX15" s="620"/>
      <c r="OPY15" s="620"/>
      <c r="OPZ15" s="620"/>
      <c r="OQA15" s="620"/>
      <c r="OQB15" s="620"/>
      <c r="OQC15" s="620"/>
      <c r="OQD15" s="620"/>
      <c r="OQE15" s="620"/>
      <c r="OQF15" s="620"/>
      <c r="OQG15" s="620"/>
      <c r="OQH15" s="620"/>
      <c r="OQI15" s="620"/>
      <c r="OQJ15" s="620"/>
      <c r="OQK15" s="620"/>
      <c r="OQL15" s="620"/>
      <c r="OQM15" s="620"/>
      <c r="OQN15" s="620"/>
      <c r="OQO15" s="620"/>
      <c r="OQP15" s="620"/>
      <c r="OQQ15" s="620"/>
      <c r="OQR15" s="620"/>
      <c r="OQS15" s="620"/>
      <c r="OQT15" s="620"/>
      <c r="OQU15" s="620"/>
      <c r="OQV15" s="620"/>
      <c r="OQW15" s="620"/>
      <c r="OQX15" s="620"/>
      <c r="OQY15" s="620"/>
      <c r="OQZ15" s="620"/>
      <c r="ORA15" s="620"/>
      <c r="ORB15" s="620"/>
      <c r="ORC15" s="620"/>
      <c r="ORD15" s="620"/>
      <c r="ORE15" s="620"/>
      <c r="ORF15" s="620"/>
      <c r="ORG15" s="620"/>
      <c r="ORH15" s="620"/>
      <c r="ORI15" s="620"/>
      <c r="ORJ15" s="620"/>
      <c r="ORK15" s="620"/>
      <c r="ORL15" s="620"/>
      <c r="ORM15" s="620"/>
      <c r="ORN15" s="620"/>
      <c r="ORO15" s="620"/>
      <c r="ORP15" s="620"/>
      <c r="ORQ15" s="620"/>
      <c r="ORR15" s="620"/>
      <c r="ORS15" s="620"/>
      <c r="ORT15" s="620"/>
      <c r="ORU15" s="620"/>
      <c r="ORV15" s="620"/>
      <c r="ORW15" s="620"/>
      <c r="ORX15" s="620"/>
      <c r="ORY15" s="620"/>
      <c r="ORZ15" s="620"/>
      <c r="OSA15" s="620"/>
      <c r="OSB15" s="620"/>
      <c r="OSC15" s="620"/>
      <c r="OSD15" s="620"/>
      <c r="OSE15" s="620"/>
      <c r="OSF15" s="620"/>
      <c r="OSG15" s="620"/>
      <c r="OSH15" s="620"/>
      <c r="OSI15" s="620"/>
      <c r="OSJ15" s="620"/>
      <c r="OSK15" s="620"/>
      <c r="OSL15" s="620"/>
      <c r="OSM15" s="620"/>
      <c r="OSN15" s="620"/>
      <c r="OSO15" s="620"/>
      <c r="OSP15" s="620"/>
      <c r="OSQ15" s="620"/>
      <c r="OSR15" s="620"/>
      <c r="OSS15" s="620"/>
      <c r="OST15" s="620"/>
      <c r="OSU15" s="620"/>
      <c r="OSV15" s="620"/>
      <c r="OSW15" s="620"/>
      <c r="OSX15" s="620"/>
      <c r="OSY15" s="620"/>
      <c r="OSZ15" s="620"/>
      <c r="OTA15" s="620"/>
      <c r="OTB15" s="620"/>
      <c r="OTC15" s="620"/>
      <c r="OTD15" s="620"/>
      <c r="OTE15" s="620"/>
      <c r="OTF15" s="620"/>
      <c r="OTG15" s="620"/>
      <c r="OTH15" s="620"/>
      <c r="OTI15" s="620"/>
      <c r="OTJ15" s="620"/>
      <c r="OTK15" s="620"/>
      <c r="OTL15" s="620"/>
      <c r="OTM15" s="620"/>
      <c r="OTN15" s="620"/>
      <c r="OTO15" s="620"/>
      <c r="OTP15" s="620"/>
      <c r="OTQ15" s="620"/>
      <c r="OTR15" s="620"/>
      <c r="OTS15" s="620"/>
      <c r="OTT15" s="620"/>
      <c r="OTU15" s="620"/>
      <c r="OTV15" s="620"/>
      <c r="OTW15" s="620"/>
      <c r="OTX15" s="620"/>
      <c r="OTY15" s="620"/>
      <c r="OTZ15" s="620"/>
      <c r="OUA15" s="620"/>
      <c r="OUB15" s="620"/>
      <c r="OUC15" s="620"/>
      <c r="OUD15" s="620"/>
      <c r="OUE15" s="620"/>
      <c r="OUF15" s="620"/>
      <c r="OUG15" s="620"/>
      <c r="OUH15" s="620"/>
      <c r="OUI15" s="620"/>
      <c r="OUJ15" s="620"/>
      <c r="OUK15" s="620"/>
      <c r="OUL15" s="620"/>
      <c r="OUM15" s="620"/>
      <c r="OUN15" s="620"/>
      <c r="OUO15" s="620"/>
      <c r="OUP15" s="620"/>
      <c r="OUQ15" s="620"/>
      <c r="OUR15" s="620"/>
      <c r="OUS15" s="620"/>
      <c r="OUT15" s="620"/>
      <c r="OUU15" s="620"/>
      <c r="OUV15" s="620"/>
      <c r="OUW15" s="620"/>
      <c r="OUX15" s="620"/>
      <c r="OUY15" s="620"/>
      <c r="OUZ15" s="620"/>
      <c r="OVA15" s="620"/>
      <c r="OVB15" s="620"/>
      <c r="OVC15" s="620"/>
      <c r="OVD15" s="620"/>
      <c r="OVE15" s="620"/>
      <c r="OVF15" s="620"/>
      <c r="OVG15" s="620"/>
      <c r="OVH15" s="620"/>
      <c r="OVI15" s="620"/>
      <c r="OVJ15" s="620"/>
      <c r="OVK15" s="620"/>
      <c r="OVL15" s="620"/>
      <c r="OVM15" s="620"/>
      <c r="OVN15" s="620"/>
      <c r="OVO15" s="620"/>
      <c r="OVP15" s="620"/>
      <c r="OVQ15" s="620"/>
      <c r="OVR15" s="620"/>
      <c r="OVS15" s="620"/>
      <c r="OVT15" s="620"/>
      <c r="OVU15" s="620"/>
      <c r="OVV15" s="620"/>
      <c r="OVW15" s="620"/>
      <c r="OVX15" s="620"/>
      <c r="OVY15" s="620"/>
      <c r="OVZ15" s="620"/>
      <c r="OWA15" s="620"/>
      <c r="OWB15" s="620"/>
      <c r="OWC15" s="620"/>
      <c r="OWD15" s="620"/>
      <c r="OWE15" s="620"/>
      <c r="OWF15" s="620"/>
      <c r="OWG15" s="620"/>
      <c r="OWH15" s="620"/>
      <c r="OWI15" s="620"/>
      <c r="OWJ15" s="620"/>
      <c r="OWK15" s="620"/>
      <c r="OWL15" s="620"/>
      <c r="OWM15" s="620"/>
      <c r="OWN15" s="620"/>
      <c r="OWO15" s="620"/>
      <c r="OWP15" s="620"/>
      <c r="OWQ15" s="620"/>
      <c r="OWR15" s="620"/>
      <c r="OWS15" s="620"/>
      <c r="OWT15" s="620"/>
      <c r="OWU15" s="620"/>
      <c r="OWV15" s="620"/>
      <c r="OWW15" s="620"/>
      <c r="OWX15" s="620"/>
      <c r="OWY15" s="620"/>
      <c r="OWZ15" s="620"/>
      <c r="OXA15" s="620"/>
      <c r="OXB15" s="620"/>
      <c r="OXC15" s="620"/>
      <c r="OXD15" s="620"/>
      <c r="OXE15" s="620"/>
      <c r="OXF15" s="620"/>
      <c r="OXG15" s="620"/>
      <c r="OXH15" s="620"/>
      <c r="OXI15" s="620"/>
      <c r="OXJ15" s="620"/>
      <c r="OXK15" s="620"/>
      <c r="OXL15" s="620"/>
      <c r="OXM15" s="620"/>
      <c r="OXN15" s="620"/>
      <c r="OXO15" s="620"/>
      <c r="OXP15" s="620"/>
      <c r="OXQ15" s="620"/>
      <c r="OXR15" s="620"/>
      <c r="OXS15" s="620"/>
      <c r="OXT15" s="620"/>
      <c r="OXU15" s="620"/>
      <c r="OXV15" s="620"/>
      <c r="OXW15" s="620"/>
      <c r="OXX15" s="620"/>
      <c r="OXY15" s="620"/>
      <c r="OXZ15" s="620"/>
      <c r="OYA15" s="620"/>
      <c r="OYB15" s="620"/>
      <c r="OYC15" s="620"/>
      <c r="OYD15" s="620"/>
      <c r="OYE15" s="620"/>
      <c r="OYF15" s="620"/>
      <c r="OYG15" s="620"/>
      <c r="OYH15" s="620"/>
      <c r="OYI15" s="620"/>
      <c r="OYJ15" s="620"/>
      <c r="OYK15" s="620"/>
      <c r="OYL15" s="620"/>
      <c r="OYM15" s="620"/>
      <c r="OYN15" s="620"/>
      <c r="OYO15" s="620"/>
      <c r="OYP15" s="620"/>
      <c r="OYQ15" s="620"/>
      <c r="OYR15" s="620"/>
      <c r="OYS15" s="620"/>
      <c r="OYT15" s="620"/>
      <c r="OYU15" s="620"/>
      <c r="OYV15" s="620"/>
      <c r="OYW15" s="620"/>
      <c r="OYX15" s="620"/>
      <c r="OYY15" s="620"/>
      <c r="OYZ15" s="620"/>
      <c r="OZA15" s="620"/>
      <c r="OZB15" s="620"/>
      <c r="OZC15" s="620"/>
      <c r="OZD15" s="620"/>
      <c r="OZE15" s="620"/>
      <c r="OZF15" s="620"/>
      <c r="OZG15" s="620"/>
      <c r="OZH15" s="620"/>
      <c r="OZI15" s="620"/>
      <c r="OZJ15" s="620"/>
      <c r="OZK15" s="620"/>
      <c r="OZL15" s="620"/>
      <c r="OZM15" s="620"/>
      <c r="OZN15" s="620"/>
      <c r="OZO15" s="620"/>
      <c r="OZP15" s="620"/>
      <c r="OZQ15" s="620"/>
      <c r="OZR15" s="620"/>
      <c r="OZS15" s="620"/>
      <c r="OZT15" s="620"/>
      <c r="OZU15" s="620"/>
      <c r="OZV15" s="620"/>
      <c r="OZW15" s="620"/>
      <c r="OZX15" s="620"/>
      <c r="OZY15" s="620"/>
      <c r="OZZ15" s="620"/>
      <c r="PAA15" s="620"/>
      <c r="PAB15" s="620"/>
      <c r="PAC15" s="620"/>
      <c r="PAD15" s="620"/>
      <c r="PAE15" s="620"/>
      <c r="PAF15" s="620"/>
      <c r="PAG15" s="620"/>
      <c r="PAH15" s="620"/>
      <c r="PAI15" s="620"/>
      <c r="PAJ15" s="620"/>
      <c r="PAK15" s="620"/>
      <c r="PAL15" s="620"/>
      <c r="PAM15" s="620"/>
      <c r="PAN15" s="620"/>
      <c r="PAO15" s="620"/>
      <c r="PAP15" s="620"/>
      <c r="PAQ15" s="620"/>
      <c r="PAR15" s="620"/>
      <c r="PAS15" s="620"/>
      <c r="PAT15" s="620"/>
      <c r="PAU15" s="620"/>
      <c r="PAV15" s="620"/>
      <c r="PAW15" s="620"/>
      <c r="PAX15" s="620"/>
      <c r="PAY15" s="620"/>
      <c r="PAZ15" s="620"/>
      <c r="PBA15" s="620"/>
      <c r="PBB15" s="620"/>
      <c r="PBC15" s="620"/>
      <c r="PBD15" s="620"/>
      <c r="PBE15" s="620"/>
      <c r="PBF15" s="620"/>
      <c r="PBG15" s="620"/>
      <c r="PBH15" s="620"/>
      <c r="PBI15" s="620"/>
      <c r="PBJ15" s="620"/>
      <c r="PBK15" s="620"/>
      <c r="PBL15" s="620"/>
      <c r="PBM15" s="620"/>
      <c r="PBN15" s="620"/>
      <c r="PBO15" s="620"/>
      <c r="PBP15" s="620"/>
      <c r="PBQ15" s="620"/>
      <c r="PBR15" s="620"/>
      <c r="PBS15" s="620"/>
      <c r="PBT15" s="620"/>
      <c r="PBU15" s="620"/>
      <c r="PBV15" s="620"/>
      <c r="PBW15" s="620"/>
      <c r="PBX15" s="620"/>
      <c r="PBY15" s="620"/>
      <c r="PBZ15" s="620"/>
      <c r="PCA15" s="620"/>
      <c r="PCB15" s="620"/>
      <c r="PCC15" s="620"/>
      <c r="PCD15" s="620"/>
      <c r="PCE15" s="620"/>
      <c r="PCF15" s="620"/>
      <c r="PCG15" s="620"/>
      <c r="PCH15" s="620"/>
      <c r="PCI15" s="620"/>
      <c r="PCJ15" s="620"/>
      <c r="PCK15" s="620"/>
      <c r="PCL15" s="620"/>
      <c r="PCM15" s="620"/>
      <c r="PCN15" s="620"/>
      <c r="PCO15" s="620"/>
      <c r="PCP15" s="620"/>
      <c r="PCQ15" s="620"/>
      <c r="PCR15" s="620"/>
      <c r="PCS15" s="620"/>
      <c r="PCT15" s="620"/>
      <c r="PCU15" s="620"/>
      <c r="PCV15" s="620"/>
      <c r="PCW15" s="620"/>
      <c r="PCX15" s="620"/>
      <c r="PCY15" s="620"/>
      <c r="PCZ15" s="620"/>
      <c r="PDA15" s="620"/>
      <c r="PDB15" s="620"/>
      <c r="PDC15" s="620"/>
      <c r="PDD15" s="620"/>
      <c r="PDE15" s="620"/>
      <c r="PDF15" s="620"/>
      <c r="PDG15" s="620"/>
      <c r="PDH15" s="620"/>
      <c r="PDI15" s="620"/>
      <c r="PDJ15" s="620"/>
      <c r="PDK15" s="620"/>
      <c r="PDL15" s="620"/>
      <c r="PDM15" s="620"/>
      <c r="PDN15" s="620"/>
      <c r="PDO15" s="620"/>
      <c r="PDP15" s="620"/>
      <c r="PDQ15" s="620"/>
      <c r="PDR15" s="620"/>
      <c r="PDS15" s="620"/>
      <c r="PDT15" s="620"/>
      <c r="PDU15" s="620"/>
      <c r="PDV15" s="620"/>
      <c r="PDW15" s="620"/>
      <c r="PDX15" s="620"/>
      <c r="PDY15" s="620"/>
      <c r="PDZ15" s="620"/>
      <c r="PEA15" s="620"/>
      <c r="PEB15" s="620"/>
      <c r="PEC15" s="620"/>
      <c r="PED15" s="620"/>
      <c r="PEE15" s="620"/>
      <c r="PEF15" s="620"/>
      <c r="PEG15" s="620"/>
      <c r="PEH15" s="620"/>
      <c r="PEI15" s="620"/>
      <c r="PEJ15" s="620"/>
      <c r="PEK15" s="620"/>
      <c r="PEL15" s="620"/>
      <c r="PEM15" s="620"/>
      <c r="PEN15" s="620"/>
      <c r="PEO15" s="620"/>
      <c r="PEP15" s="620"/>
      <c r="PEQ15" s="620"/>
      <c r="PER15" s="620"/>
      <c r="PES15" s="620"/>
      <c r="PET15" s="620"/>
      <c r="PEU15" s="620"/>
      <c r="PEV15" s="620"/>
      <c r="PEW15" s="620"/>
      <c r="PEX15" s="620"/>
      <c r="PEY15" s="620"/>
      <c r="PEZ15" s="620"/>
      <c r="PFA15" s="620"/>
      <c r="PFB15" s="620"/>
      <c r="PFC15" s="620"/>
      <c r="PFD15" s="620"/>
      <c r="PFE15" s="620"/>
      <c r="PFF15" s="620"/>
      <c r="PFG15" s="620"/>
      <c r="PFH15" s="620"/>
      <c r="PFI15" s="620"/>
      <c r="PFJ15" s="620"/>
      <c r="PFK15" s="620"/>
      <c r="PFL15" s="620"/>
      <c r="PFM15" s="620"/>
      <c r="PFN15" s="620"/>
      <c r="PFO15" s="620"/>
      <c r="PFP15" s="620"/>
      <c r="PFQ15" s="620"/>
      <c r="PFR15" s="620"/>
      <c r="PFS15" s="620"/>
      <c r="PFT15" s="620"/>
      <c r="PFU15" s="620"/>
      <c r="PFV15" s="620"/>
      <c r="PFW15" s="620"/>
      <c r="PFX15" s="620"/>
      <c r="PFY15" s="620"/>
      <c r="PFZ15" s="620"/>
      <c r="PGA15" s="620"/>
      <c r="PGB15" s="620"/>
      <c r="PGC15" s="620"/>
      <c r="PGD15" s="620"/>
      <c r="PGE15" s="620"/>
      <c r="PGF15" s="620"/>
      <c r="PGG15" s="620"/>
      <c r="PGH15" s="620"/>
      <c r="PGI15" s="620"/>
      <c r="PGJ15" s="620"/>
      <c r="PGK15" s="620"/>
      <c r="PGL15" s="620"/>
      <c r="PGM15" s="620"/>
      <c r="PGN15" s="620"/>
      <c r="PGO15" s="620"/>
      <c r="PGP15" s="620"/>
      <c r="PGQ15" s="620"/>
      <c r="PGR15" s="620"/>
      <c r="PGS15" s="620"/>
      <c r="PGT15" s="620"/>
      <c r="PGU15" s="620"/>
      <c r="PGV15" s="620"/>
      <c r="PGW15" s="620"/>
      <c r="PGX15" s="620"/>
      <c r="PGY15" s="620"/>
      <c r="PGZ15" s="620"/>
      <c r="PHA15" s="620"/>
      <c r="PHB15" s="620"/>
      <c r="PHC15" s="620"/>
      <c r="PHD15" s="620"/>
      <c r="PHE15" s="620"/>
      <c r="PHF15" s="620"/>
      <c r="PHG15" s="620"/>
      <c r="PHH15" s="620"/>
      <c r="PHI15" s="620"/>
      <c r="PHJ15" s="620"/>
      <c r="PHK15" s="620"/>
      <c r="PHL15" s="620"/>
      <c r="PHM15" s="620"/>
      <c r="PHN15" s="620"/>
      <c r="PHO15" s="620"/>
      <c r="PHP15" s="620"/>
      <c r="PHQ15" s="620"/>
      <c r="PHR15" s="620"/>
      <c r="PHS15" s="620"/>
      <c r="PHT15" s="620"/>
      <c r="PHU15" s="620"/>
      <c r="PHV15" s="620"/>
      <c r="PHW15" s="620"/>
      <c r="PHX15" s="620"/>
      <c r="PHY15" s="620"/>
      <c r="PHZ15" s="620"/>
      <c r="PIA15" s="620"/>
      <c r="PIB15" s="620"/>
      <c r="PIC15" s="620"/>
      <c r="PID15" s="620"/>
      <c r="PIE15" s="620"/>
      <c r="PIF15" s="620"/>
      <c r="PIG15" s="620"/>
      <c r="PIH15" s="620"/>
      <c r="PII15" s="620"/>
      <c r="PIJ15" s="620"/>
      <c r="PIK15" s="620"/>
      <c r="PIL15" s="620"/>
      <c r="PIM15" s="620"/>
      <c r="PIN15" s="620"/>
      <c r="PIO15" s="620"/>
      <c r="PIP15" s="620"/>
      <c r="PIQ15" s="620"/>
      <c r="PIR15" s="620"/>
      <c r="PIS15" s="620"/>
      <c r="PIT15" s="620"/>
      <c r="PIU15" s="620"/>
      <c r="PIV15" s="620"/>
      <c r="PIW15" s="620"/>
      <c r="PIX15" s="620"/>
      <c r="PIY15" s="620"/>
      <c r="PIZ15" s="620"/>
      <c r="PJA15" s="620"/>
      <c r="PJB15" s="620"/>
      <c r="PJC15" s="620"/>
      <c r="PJD15" s="620"/>
      <c r="PJE15" s="620"/>
      <c r="PJF15" s="620"/>
      <c r="PJG15" s="620"/>
      <c r="PJH15" s="620"/>
      <c r="PJI15" s="620"/>
      <c r="PJJ15" s="620"/>
      <c r="PJK15" s="620"/>
      <c r="PJL15" s="620"/>
      <c r="PJM15" s="620"/>
      <c r="PJN15" s="620"/>
      <c r="PJO15" s="620"/>
      <c r="PJP15" s="620"/>
      <c r="PJQ15" s="620"/>
      <c r="PJR15" s="620"/>
      <c r="PJS15" s="620"/>
      <c r="PJT15" s="620"/>
      <c r="PJU15" s="620"/>
      <c r="PJV15" s="620"/>
      <c r="PJW15" s="620"/>
      <c r="PJX15" s="620"/>
      <c r="PJY15" s="620"/>
      <c r="PJZ15" s="620"/>
      <c r="PKA15" s="620"/>
      <c r="PKB15" s="620"/>
      <c r="PKC15" s="620"/>
      <c r="PKD15" s="620"/>
      <c r="PKE15" s="620"/>
      <c r="PKF15" s="620"/>
      <c r="PKG15" s="620"/>
      <c r="PKH15" s="620"/>
      <c r="PKI15" s="620"/>
      <c r="PKJ15" s="620"/>
      <c r="PKK15" s="620"/>
      <c r="PKL15" s="620"/>
      <c r="PKM15" s="620"/>
      <c r="PKN15" s="620"/>
      <c r="PKO15" s="620"/>
      <c r="PKP15" s="620"/>
      <c r="PKQ15" s="620"/>
      <c r="PKR15" s="620"/>
      <c r="PKS15" s="620"/>
      <c r="PKT15" s="620"/>
      <c r="PKU15" s="620"/>
      <c r="PKV15" s="620"/>
      <c r="PKW15" s="620"/>
      <c r="PKX15" s="620"/>
      <c r="PKY15" s="620"/>
      <c r="PKZ15" s="620"/>
      <c r="PLA15" s="620"/>
      <c r="PLB15" s="620"/>
      <c r="PLC15" s="620"/>
      <c r="PLD15" s="620"/>
      <c r="PLE15" s="620"/>
      <c r="PLF15" s="620"/>
      <c r="PLG15" s="620"/>
      <c r="PLH15" s="620"/>
      <c r="PLI15" s="620"/>
      <c r="PLJ15" s="620"/>
      <c r="PLK15" s="620"/>
      <c r="PLL15" s="620"/>
      <c r="PLM15" s="620"/>
      <c r="PLN15" s="620"/>
      <c r="PLO15" s="620"/>
      <c r="PLP15" s="620"/>
      <c r="PLQ15" s="620"/>
      <c r="PLR15" s="620"/>
      <c r="PLS15" s="620"/>
      <c r="PLT15" s="620"/>
      <c r="PLU15" s="620"/>
      <c r="PLV15" s="620"/>
      <c r="PLW15" s="620"/>
      <c r="PLX15" s="620"/>
      <c r="PLY15" s="620"/>
      <c r="PLZ15" s="620"/>
      <c r="PMA15" s="620"/>
      <c r="PMB15" s="620"/>
      <c r="PMC15" s="620"/>
      <c r="PMD15" s="620"/>
      <c r="PME15" s="620"/>
      <c r="PMF15" s="620"/>
      <c r="PMG15" s="620"/>
      <c r="PMH15" s="620"/>
      <c r="PMI15" s="620"/>
      <c r="PMJ15" s="620"/>
      <c r="PMK15" s="620"/>
      <c r="PML15" s="620"/>
      <c r="PMM15" s="620"/>
      <c r="PMN15" s="620"/>
      <c r="PMO15" s="620"/>
      <c r="PMP15" s="620"/>
      <c r="PMQ15" s="620"/>
      <c r="PMR15" s="620"/>
      <c r="PMS15" s="620"/>
      <c r="PMT15" s="620"/>
      <c r="PMU15" s="620"/>
      <c r="PMV15" s="620"/>
      <c r="PMW15" s="620"/>
      <c r="PMX15" s="620"/>
      <c r="PMY15" s="620"/>
      <c r="PMZ15" s="620"/>
      <c r="PNA15" s="620"/>
      <c r="PNB15" s="620"/>
      <c r="PNC15" s="620"/>
      <c r="PND15" s="620"/>
      <c r="PNE15" s="620"/>
      <c r="PNF15" s="620"/>
      <c r="PNG15" s="620"/>
      <c r="PNH15" s="620"/>
      <c r="PNI15" s="620"/>
      <c r="PNJ15" s="620"/>
      <c r="PNK15" s="620"/>
      <c r="PNL15" s="620"/>
      <c r="PNM15" s="620"/>
      <c r="PNN15" s="620"/>
      <c r="PNO15" s="620"/>
      <c r="PNP15" s="620"/>
      <c r="PNQ15" s="620"/>
      <c r="PNR15" s="620"/>
      <c r="PNS15" s="620"/>
      <c r="PNT15" s="620"/>
      <c r="PNU15" s="620"/>
      <c r="PNV15" s="620"/>
      <c r="PNW15" s="620"/>
      <c r="PNX15" s="620"/>
      <c r="PNY15" s="620"/>
      <c r="PNZ15" s="620"/>
      <c r="POA15" s="620"/>
      <c r="POB15" s="620"/>
      <c r="POC15" s="620"/>
      <c r="POD15" s="620"/>
      <c r="POE15" s="620"/>
      <c r="POF15" s="620"/>
      <c r="POG15" s="620"/>
      <c r="POH15" s="620"/>
      <c r="POI15" s="620"/>
      <c r="POJ15" s="620"/>
      <c r="POK15" s="620"/>
      <c r="POL15" s="620"/>
      <c r="POM15" s="620"/>
      <c r="PON15" s="620"/>
      <c r="POO15" s="620"/>
      <c r="POP15" s="620"/>
      <c r="POQ15" s="620"/>
      <c r="POR15" s="620"/>
      <c r="POS15" s="620"/>
      <c r="POT15" s="620"/>
      <c r="POU15" s="620"/>
      <c r="POV15" s="620"/>
      <c r="POW15" s="620"/>
      <c r="POX15" s="620"/>
      <c r="POY15" s="620"/>
      <c r="POZ15" s="620"/>
      <c r="PPA15" s="620"/>
      <c r="PPB15" s="620"/>
      <c r="PPC15" s="620"/>
      <c r="PPD15" s="620"/>
      <c r="PPE15" s="620"/>
      <c r="PPF15" s="620"/>
      <c r="PPG15" s="620"/>
      <c r="PPH15" s="620"/>
      <c r="PPI15" s="620"/>
      <c r="PPJ15" s="620"/>
      <c r="PPK15" s="620"/>
      <c r="PPL15" s="620"/>
      <c r="PPM15" s="620"/>
      <c r="PPN15" s="620"/>
      <c r="PPO15" s="620"/>
      <c r="PPP15" s="620"/>
      <c r="PPQ15" s="620"/>
      <c r="PPR15" s="620"/>
      <c r="PPS15" s="620"/>
      <c r="PPT15" s="620"/>
      <c r="PPU15" s="620"/>
      <c r="PPV15" s="620"/>
      <c r="PPW15" s="620"/>
      <c r="PPX15" s="620"/>
      <c r="PPY15" s="620"/>
      <c r="PPZ15" s="620"/>
      <c r="PQA15" s="620"/>
      <c r="PQB15" s="620"/>
      <c r="PQC15" s="620"/>
      <c r="PQD15" s="620"/>
      <c r="PQE15" s="620"/>
      <c r="PQF15" s="620"/>
      <c r="PQG15" s="620"/>
      <c r="PQH15" s="620"/>
      <c r="PQI15" s="620"/>
      <c r="PQJ15" s="620"/>
      <c r="PQK15" s="620"/>
      <c r="PQL15" s="620"/>
      <c r="PQM15" s="620"/>
      <c r="PQN15" s="620"/>
      <c r="PQO15" s="620"/>
      <c r="PQP15" s="620"/>
      <c r="PQQ15" s="620"/>
      <c r="PQR15" s="620"/>
      <c r="PQS15" s="620"/>
      <c r="PQT15" s="620"/>
      <c r="PQU15" s="620"/>
      <c r="PQV15" s="620"/>
      <c r="PQW15" s="620"/>
      <c r="PQX15" s="620"/>
      <c r="PQY15" s="620"/>
      <c r="PQZ15" s="620"/>
      <c r="PRA15" s="620"/>
      <c r="PRB15" s="620"/>
      <c r="PRC15" s="620"/>
      <c r="PRD15" s="620"/>
      <c r="PRE15" s="620"/>
      <c r="PRF15" s="620"/>
      <c r="PRG15" s="620"/>
      <c r="PRH15" s="620"/>
      <c r="PRI15" s="620"/>
      <c r="PRJ15" s="620"/>
      <c r="PRK15" s="620"/>
      <c r="PRL15" s="620"/>
      <c r="PRM15" s="620"/>
      <c r="PRN15" s="620"/>
      <c r="PRO15" s="620"/>
      <c r="PRP15" s="620"/>
      <c r="PRQ15" s="620"/>
      <c r="PRR15" s="620"/>
      <c r="PRS15" s="620"/>
      <c r="PRT15" s="620"/>
      <c r="PRU15" s="620"/>
      <c r="PRV15" s="620"/>
      <c r="PRW15" s="620"/>
      <c r="PRX15" s="620"/>
      <c r="PRY15" s="620"/>
      <c r="PRZ15" s="620"/>
      <c r="PSA15" s="620"/>
      <c r="PSB15" s="620"/>
      <c r="PSC15" s="620"/>
      <c r="PSD15" s="620"/>
      <c r="PSE15" s="620"/>
      <c r="PSF15" s="620"/>
      <c r="PSG15" s="620"/>
      <c r="PSH15" s="620"/>
      <c r="PSI15" s="620"/>
      <c r="PSJ15" s="620"/>
      <c r="PSK15" s="620"/>
      <c r="PSL15" s="620"/>
      <c r="PSM15" s="620"/>
      <c r="PSN15" s="620"/>
      <c r="PSO15" s="620"/>
      <c r="PSP15" s="620"/>
      <c r="PSQ15" s="620"/>
      <c r="PSR15" s="620"/>
      <c r="PSS15" s="620"/>
      <c r="PST15" s="620"/>
      <c r="PSU15" s="620"/>
      <c r="PSV15" s="620"/>
      <c r="PSW15" s="620"/>
      <c r="PSX15" s="620"/>
      <c r="PSY15" s="620"/>
      <c r="PSZ15" s="620"/>
      <c r="PTA15" s="620"/>
      <c r="PTB15" s="620"/>
      <c r="PTC15" s="620"/>
      <c r="PTD15" s="620"/>
      <c r="PTE15" s="620"/>
      <c r="PTF15" s="620"/>
      <c r="PTG15" s="620"/>
      <c r="PTH15" s="620"/>
      <c r="PTI15" s="620"/>
      <c r="PTJ15" s="620"/>
      <c r="PTK15" s="620"/>
      <c r="PTL15" s="620"/>
      <c r="PTM15" s="620"/>
      <c r="PTN15" s="620"/>
      <c r="PTO15" s="620"/>
      <c r="PTP15" s="620"/>
      <c r="PTQ15" s="620"/>
      <c r="PTR15" s="620"/>
      <c r="PTS15" s="620"/>
      <c r="PTT15" s="620"/>
      <c r="PTU15" s="620"/>
      <c r="PTV15" s="620"/>
      <c r="PTW15" s="620"/>
      <c r="PTX15" s="620"/>
      <c r="PTY15" s="620"/>
      <c r="PTZ15" s="620"/>
      <c r="PUA15" s="620"/>
      <c r="PUB15" s="620"/>
      <c r="PUC15" s="620"/>
      <c r="PUD15" s="620"/>
      <c r="PUE15" s="620"/>
      <c r="PUF15" s="620"/>
      <c r="PUG15" s="620"/>
      <c r="PUH15" s="620"/>
      <c r="PUI15" s="620"/>
      <c r="PUJ15" s="620"/>
      <c r="PUK15" s="620"/>
      <c r="PUL15" s="620"/>
      <c r="PUM15" s="620"/>
      <c r="PUN15" s="620"/>
      <c r="PUO15" s="620"/>
      <c r="PUP15" s="620"/>
      <c r="PUQ15" s="620"/>
      <c r="PUR15" s="620"/>
      <c r="PUS15" s="620"/>
      <c r="PUT15" s="620"/>
      <c r="PUU15" s="620"/>
      <c r="PUV15" s="620"/>
      <c r="PUW15" s="620"/>
      <c r="PUX15" s="620"/>
      <c r="PUY15" s="620"/>
      <c r="PUZ15" s="620"/>
      <c r="PVA15" s="620"/>
      <c r="PVB15" s="620"/>
      <c r="PVC15" s="620"/>
      <c r="PVD15" s="620"/>
      <c r="PVE15" s="620"/>
      <c r="PVF15" s="620"/>
      <c r="PVG15" s="620"/>
      <c r="PVH15" s="620"/>
      <c r="PVI15" s="620"/>
      <c r="PVJ15" s="620"/>
      <c r="PVK15" s="620"/>
      <c r="PVL15" s="620"/>
      <c r="PVM15" s="620"/>
      <c r="PVN15" s="620"/>
      <c r="PVO15" s="620"/>
      <c r="PVP15" s="620"/>
      <c r="PVQ15" s="620"/>
      <c r="PVR15" s="620"/>
      <c r="PVS15" s="620"/>
      <c r="PVT15" s="620"/>
      <c r="PVU15" s="620"/>
      <c r="PVV15" s="620"/>
      <c r="PVW15" s="620"/>
      <c r="PVX15" s="620"/>
      <c r="PVY15" s="620"/>
      <c r="PVZ15" s="620"/>
      <c r="PWA15" s="620"/>
      <c r="PWB15" s="620"/>
      <c r="PWC15" s="620"/>
      <c r="PWD15" s="620"/>
      <c r="PWE15" s="620"/>
      <c r="PWF15" s="620"/>
      <c r="PWG15" s="620"/>
      <c r="PWH15" s="620"/>
      <c r="PWI15" s="620"/>
      <c r="PWJ15" s="620"/>
      <c r="PWK15" s="620"/>
      <c r="PWL15" s="620"/>
      <c r="PWM15" s="620"/>
      <c r="PWN15" s="620"/>
      <c r="PWO15" s="620"/>
      <c r="PWP15" s="620"/>
      <c r="PWQ15" s="620"/>
      <c r="PWR15" s="620"/>
      <c r="PWS15" s="620"/>
      <c r="PWT15" s="620"/>
      <c r="PWU15" s="620"/>
      <c r="PWV15" s="620"/>
      <c r="PWW15" s="620"/>
      <c r="PWX15" s="620"/>
      <c r="PWY15" s="620"/>
      <c r="PWZ15" s="620"/>
      <c r="PXA15" s="620"/>
      <c r="PXB15" s="620"/>
      <c r="PXC15" s="620"/>
      <c r="PXD15" s="620"/>
      <c r="PXE15" s="620"/>
      <c r="PXF15" s="620"/>
      <c r="PXG15" s="620"/>
      <c r="PXH15" s="620"/>
      <c r="PXI15" s="620"/>
      <c r="PXJ15" s="620"/>
      <c r="PXK15" s="620"/>
      <c r="PXL15" s="620"/>
      <c r="PXM15" s="620"/>
      <c r="PXN15" s="620"/>
      <c r="PXO15" s="620"/>
      <c r="PXP15" s="620"/>
      <c r="PXQ15" s="620"/>
      <c r="PXR15" s="620"/>
      <c r="PXS15" s="620"/>
      <c r="PXT15" s="620"/>
      <c r="PXU15" s="620"/>
      <c r="PXV15" s="620"/>
      <c r="PXW15" s="620"/>
      <c r="PXX15" s="620"/>
      <c r="PXY15" s="620"/>
      <c r="PXZ15" s="620"/>
      <c r="PYA15" s="620"/>
      <c r="PYB15" s="620"/>
      <c r="PYC15" s="620"/>
      <c r="PYD15" s="620"/>
      <c r="PYE15" s="620"/>
      <c r="PYF15" s="620"/>
      <c r="PYG15" s="620"/>
      <c r="PYH15" s="620"/>
      <c r="PYI15" s="620"/>
      <c r="PYJ15" s="620"/>
      <c r="PYK15" s="620"/>
      <c r="PYL15" s="620"/>
      <c r="PYM15" s="620"/>
      <c r="PYN15" s="620"/>
      <c r="PYO15" s="620"/>
      <c r="PYP15" s="620"/>
      <c r="PYQ15" s="620"/>
      <c r="PYR15" s="620"/>
      <c r="PYS15" s="620"/>
      <c r="PYT15" s="620"/>
      <c r="PYU15" s="620"/>
      <c r="PYV15" s="620"/>
      <c r="PYW15" s="620"/>
      <c r="PYX15" s="620"/>
      <c r="PYY15" s="620"/>
      <c r="PYZ15" s="620"/>
      <c r="PZA15" s="620"/>
      <c r="PZB15" s="620"/>
      <c r="PZC15" s="620"/>
      <c r="PZD15" s="620"/>
      <c r="PZE15" s="620"/>
      <c r="PZF15" s="620"/>
      <c r="PZG15" s="620"/>
      <c r="PZH15" s="620"/>
      <c r="PZI15" s="620"/>
      <c r="PZJ15" s="620"/>
      <c r="PZK15" s="620"/>
      <c r="PZL15" s="620"/>
      <c r="PZM15" s="620"/>
      <c r="PZN15" s="620"/>
      <c r="PZO15" s="620"/>
      <c r="PZP15" s="620"/>
      <c r="PZQ15" s="620"/>
      <c r="PZR15" s="620"/>
      <c r="PZS15" s="620"/>
      <c r="PZT15" s="620"/>
      <c r="PZU15" s="620"/>
      <c r="PZV15" s="620"/>
      <c r="PZW15" s="620"/>
      <c r="PZX15" s="620"/>
      <c r="PZY15" s="620"/>
      <c r="PZZ15" s="620"/>
      <c r="QAA15" s="620"/>
      <c r="QAB15" s="620"/>
      <c r="QAC15" s="620"/>
      <c r="QAD15" s="620"/>
      <c r="QAE15" s="620"/>
      <c r="QAF15" s="620"/>
      <c r="QAG15" s="620"/>
      <c r="QAH15" s="620"/>
      <c r="QAI15" s="620"/>
      <c r="QAJ15" s="620"/>
      <c r="QAK15" s="620"/>
      <c r="QAL15" s="620"/>
      <c r="QAM15" s="620"/>
      <c r="QAN15" s="620"/>
      <c r="QAO15" s="620"/>
      <c r="QAP15" s="620"/>
      <c r="QAQ15" s="620"/>
      <c r="QAR15" s="620"/>
      <c r="QAS15" s="620"/>
      <c r="QAT15" s="620"/>
      <c r="QAU15" s="620"/>
      <c r="QAV15" s="620"/>
      <c r="QAW15" s="620"/>
      <c r="QAX15" s="620"/>
      <c r="QAY15" s="620"/>
      <c r="QAZ15" s="620"/>
      <c r="QBA15" s="620"/>
      <c r="QBB15" s="620"/>
      <c r="QBC15" s="620"/>
      <c r="QBD15" s="620"/>
      <c r="QBE15" s="620"/>
      <c r="QBF15" s="620"/>
      <c r="QBG15" s="620"/>
      <c r="QBH15" s="620"/>
      <c r="QBI15" s="620"/>
      <c r="QBJ15" s="620"/>
      <c r="QBK15" s="620"/>
      <c r="QBL15" s="620"/>
      <c r="QBM15" s="620"/>
      <c r="QBN15" s="620"/>
      <c r="QBO15" s="620"/>
      <c r="QBP15" s="620"/>
      <c r="QBQ15" s="620"/>
      <c r="QBR15" s="620"/>
      <c r="QBS15" s="620"/>
      <c r="QBT15" s="620"/>
      <c r="QBU15" s="620"/>
      <c r="QBV15" s="620"/>
      <c r="QBW15" s="620"/>
      <c r="QBX15" s="620"/>
      <c r="QBY15" s="620"/>
      <c r="QBZ15" s="620"/>
      <c r="QCA15" s="620"/>
      <c r="QCB15" s="620"/>
      <c r="QCC15" s="620"/>
      <c r="QCD15" s="620"/>
      <c r="QCE15" s="620"/>
      <c r="QCF15" s="620"/>
      <c r="QCG15" s="620"/>
      <c r="QCH15" s="620"/>
      <c r="QCI15" s="620"/>
      <c r="QCJ15" s="620"/>
      <c r="QCK15" s="620"/>
      <c r="QCL15" s="620"/>
      <c r="QCM15" s="620"/>
      <c r="QCN15" s="620"/>
      <c r="QCO15" s="620"/>
      <c r="QCP15" s="620"/>
      <c r="QCQ15" s="620"/>
      <c r="QCR15" s="620"/>
      <c r="QCS15" s="620"/>
      <c r="QCT15" s="620"/>
      <c r="QCU15" s="620"/>
      <c r="QCV15" s="620"/>
      <c r="QCW15" s="620"/>
      <c r="QCX15" s="620"/>
      <c r="QCY15" s="620"/>
      <c r="QCZ15" s="620"/>
      <c r="QDA15" s="620"/>
      <c r="QDB15" s="620"/>
      <c r="QDC15" s="620"/>
      <c r="QDD15" s="620"/>
      <c r="QDE15" s="620"/>
      <c r="QDF15" s="620"/>
      <c r="QDG15" s="620"/>
      <c r="QDH15" s="620"/>
      <c r="QDI15" s="620"/>
      <c r="QDJ15" s="620"/>
      <c r="QDK15" s="620"/>
      <c r="QDL15" s="620"/>
      <c r="QDM15" s="620"/>
      <c r="QDN15" s="620"/>
      <c r="QDO15" s="620"/>
      <c r="QDP15" s="620"/>
      <c r="QDQ15" s="620"/>
      <c r="QDR15" s="620"/>
      <c r="QDS15" s="620"/>
      <c r="QDT15" s="620"/>
      <c r="QDU15" s="620"/>
      <c r="QDV15" s="620"/>
      <c r="QDW15" s="620"/>
      <c r="QDX15" s="620"/>
      <c r="QDY15" s="620"/>
      <c r="QDZ15" s="620"/>
      <c r="QEA15" s="620"/>
      <c r="QEB15" s="620"/>
      <c r="QEC15" s="620"/>
      <c r="QED15" s="620"/>
      <c r="QEE15" s="620"/>
      <c r="QEF15" s="620"/>
      <c r="QEG15" s="620"/>
      <c r="QEH15" s="620"/>
      <c r="QEI15" s="620"/>
      <c r="QEJ15" s="620"/>
      <c r="QEK15" s="620"/>
      <c r="QEL15" s="620"/>
      <c r="QEM15" s="620"/>
      <c r="QEN15" s="620"/>
      <c r="QEO15" s="620"/>
      <c r="QEP15" s="620"/>
      <c r="QEQ15" s="620"/>
      <c r="QER15" s="620"/>
      <c r="QES15" s="620"/>
      <c r="QET15" s="620"/>
      <c r="QEU15" s="620"/>
      <c r="QEV15" s="620"/>
      <c r="QEW15" s="620"/>
      <c r="QEX15" s="620"/>
      <c r="QEY15" s="620"/>
      <c r="QEZ15" s="620"/>
      <c r="QFA15" s="620"/>
      <c r="QFB15" s="620"/>
      <c r="QFC15" s="620"/>
      <c r="QFD15" s="620"/>
      <c r="QFE15" s="620"/>
      <c r="QFF15" s="620"/>
      <c r="QFG15" s="620"/>
      <c r="QFH15" s="620"/>
      <c r="QFI15" s="620"/>
      <c r="QFJ15" s="620"/>
      <c r="QFK15" s="620"/>
      <c r="QFL15" s="620"/>
      <c r="QFM15" s="620"/>
      <c r="QFN15" s="620"/>
      <c r="QFO15" s="620"/>
      <c r="QFP15" s="620"/>
      <c r="QFQ15" s="620"/>
      <c r="QFR15" s="620"/>
      <c r="QFS15" s="620"/>
      <c r="QFT15" s="620"/>
      <c r="QFU15" s="620"/>
      <c r="QFV15" s="620"/>
      <c r="QFW15" s="620"/>
      <c r="QFX15" s="620"/>
      <c r="QFY15" s="620"/>
      <c r="QFZ15" s="620"/>
      <c r="QGA15" s="620"/>
      <c r="QGB15" s="620"/>
      <c r="QGC15" s="620"/>
      <c r="QGD15" s="620"/>
      <c r="QGE15" s="620"/>
      <c r="QGF15" s="620"/>
      <c r="QGG15" s="620"/>
      <c r="QGH15" s="620"/>
      <c r="QGI15" s="620"/>
      <c r="QGJ15" s="620"/>
      <c r="QGK15" s="620"/>
      <c r="QGL15" s="620"/>
      <c r="QGM15" s="620"/>
      <c r="QGN15" s="620"/>
      <c r="QGO15" s="620"/>
      <c r="QGP15" s="620"/>
      <c r="QGQ15" s="620"/>
      <c r="QGR15" s="620"/>
      <c r="QGS15" s="620"/>
      <c r="QGT15" s="620"/>
      <c r="QGU15" s="620"/>
      <c r="QGV15" s="620"/>
      <c r="QGW15" s="620"/>
      <c r="QGX15" s="620"/>
      <c r="QGY15" s="620"/>
      <c r="QGZ15" s="620"/>
      <c r="QHA15" s="620"/>
      <c r="QHB15" s="620"/>
      <c r="QHC15" s="620"/>
      <c r="QHD15" s="620"/>
      <c r="QHE15" s="620"/>
      <c r="QHF15" s="620"/>
      <c r="QHG15" s="620"/>
      <c r="QHH15" s="620"/>
      <c r="QHI15" s="620"/>
      <c r="QHJ15" s="620"/>
      <c r="QHK15" s="620"/>
      <c r="QHL15" s="620"/>
      <c r="QHM15" s="620"/>
      <c r="QHN15" s="620"/>
      <c r="QHO15" s="620"/>
      <c r="QHP15" s="620"/>
      <c r="QHQ15" s="620"/>
      <c r="QHR15" s="620"/>
      <c r="QHS15" s="620"/>
      <c r="QHT15" s="620"/>
      <c r="QHU15" s="620"/>
      <c r="QHV15" s="620"/>
      <c r="QHW15" s="620"/>
      <c r="QHX15" s="620"/>
      <c r="QHY15" s="620"/>
      <c r="QHZ15" s="620"/>
      <c r="QIA15" s="620"/>
      <c r="QIB15" s="620"/>
      <c r="QIC15" s="620"/>
      <c r="QID15" s="620"/>
      <c r="QIE15" s="620"/>
      <c r="QIF15" s="620"/>
      <c r="QIG15" s="620"/>
      <c r="QIH15" s="620"/>
      <c r="QII15" s="620"/>
      <c r="QIJ15" s="620"/>
      <c r="QIK15" s="620"/>
      <c r="QIL15" s="620"/>
      <c r="QIM15" s="620"/>
      <c r="QIN15" s="620"/>
      <c r="QIO15" s="620"/>
      <c r="QIP15" s="620"/>
      <c r="QIQ15" s="620"/>
      <c r="QIR15" s="620"/>
      <c r="QIS15" s="620"/>
      <c r="QIT15" s="620"/>
      <c r="QIU15" s="620"/>
      <c r="QIV15" s="620"/>
      <c r="QIW15" s="620"/>
      <c r="QIX15" s="620"/>
      <c r="QIY15" s="620"/>
      <c r="QIZ15" s="620"/>
      <c r="QJA15" s="620"/>
      <c r="QJB15" s="620"/>
      <c r="QJC15" s="620"/>
      <c r="QJD15" s="620"/>
      <c r="QJE15" s="620"/>
      <c r="QJF15" s="620"/>
      <c r="QJG15" s="620"/>
      <c r="QJH15" s="620"/>
      <c r="QJI15" s="620"/>
      <c r="QJJ15" s="620"/>
      <c r="QJK15" s="620"/>
      <c r="QJL15" s="620"/>
      <c r="QJM15" s="620"/>
      <c r="QJN15" s="620"/>
      <c r="QJO15" s="620"/>
      <c r="QJP15" s="620"/>
      <c r="QJQ15" s="620"/>
      <c r="QJR15" s="620"/>
      <c r="QJS15" s="620"/>
      <c r="QJT15" s="620"/>
      <c r="QJU15" s="620"/>
      <c r="QJV15" s="620"/>
      <c r="QJW15" s="620"/>
      <c r="QJX15" s="620"/>
      <c r="QJY15" s="620"/>
      <c r="QJZ15" s="620"/>
      <c r="QKA15" s="620"/>
      <c r="QKB15" s="620"/>
      <c r="QKC15" s="620"/>
      <c r="QKD15" s="620"/>
      <c r="QKE15" s="620"/>
      <c r="QKF15" s="620"/>
      <c r="QKG15" s="620"/>
      <c r="QKH15" s="620"/>
      <c r="QKI15" s="620"/>
      <c r="QKJ15" s="620"/>
      <c r="QKK15" s="620"/>
      <c r="QKL15" s="620"/>
      <c r="QKM15" s="620"/>
      <c r="QKN15" s="620"/>
      <c r="QKO15" s="620"/>
      <c r="QKP15" s="620"/>
      <c r="QKQ15" s="620"/>
      <c r="QKR15" s="620"/>
      <c r="QKS15" s="620"/>
      <c r="QKT15" s="620"/>
      <c r="QKU15" s="620"/>
      <c r="QKV15" s="620"/>
      <c r="QKW15" s="620"/>
      <c r="QKX15" s="620"/>
      <c r="QKY15" s="620"/>
      <c r="QKZ15" s="620"/>
      <c r="QLA15" s="620"/>
      <c r="QLB15" s="620"/>
      <c r="QLC15" s="620"/>
      <c r="QLD15" s="620"/>
      <c r="QLE15" s="620"/>
      <c r="QLF15" s="620"/>
      <c r="QLG15" s="620"/>
      <c r="QLH15" s="620"/>
      <c r="QLI15" s="620"/>
      <c r="QLJ15" s="620"/>
      <c r="QLK15" s="620"/>
      <c r="QLL15" s="620"/>
      <c r="QLM15" s="620"/>
      <c r="QLN15" s="620"/>
      <c r="QLO15" s="620"/>
      <c r="QLP15" s="620"/>
      <c r="QLQ15" s="620"/>
      <c r="QLR15" s="620"/>
      <c r="QLS15" s="620"/>
      <c r="QLT15" s="620"/>
      <c r="QLU15" s="620"/>
      <c r="QLV15" s="620"/>
      <c r="QLW15" s="620"/>
      <c r="QLX15" s="620"/>
      <c r="QLY15" s="620"/>
      <c r="QLZ15" s="620"/>
      <c r="QMA15" s="620"/>
      <c r="QMB15" s="620"/>
      <c r="QMC15" s="620"/>
      <c r="QMD15" s="620"/>
      <c r="QME15" s="620"/>
      <c r="QMF15" s="620"/>
      <c r="QMG15" s="620"/>
      <c r="QMH15" s="620"/>
      <c r="QMI15" s="620"/>
      <c r="QMJ15" s="620"/>
      <c r="QMK15" s="620"/>
      <c r="QML15" s="620"/>
      <c r="QMM15" s="620"/>
      <c r="QMN15" s="620"/>
      <c r="QMO15" s="620"/>
      <c r="QMP15" s="620"/>
      <c r="QMQ15" s="620"/>
      <c r="QMR15" s="620"/>
      <c r="QMS15" s="620"/>
      <c r="QMT15" s="620"/>
      <c r="QMU15" s="620"/>
      <c r="QMV15" s="620"/>
      <c r="QMW15" s="620"/>
      <c r="QMX15" s="620"/>
      <c r="QMY15" s="620"/>
      <c r="QMZ15" s="620"/>
      <c r="QNA15" s="620"/>
      <c r="QNB15" s="620"/>
      <c r="QNC15" s="620"/>
      <c r="QND15" s="620"/>
      <c r="QNE15" s="620"/>
      <c r="QNF15" s="620"/>
      <c r="QNG15" s="620"/>
      <c r="QNH15" s="620"/>
      <c r="QNI15" s="620"/>
      <c r="QNJ15" s="620"/>
      <c r="QNK15" s="620"/>
      <c r="QNL15" s="620"/>
      <c r="QNM15" s="620"/>
      <c r="QNN15" s="620"/>
      <c r="QNO15" s="620"/>
      <c r="QNP15" s="620"/>
      <c r="QNQ15" s="620"/>
      <c r="QNR15" s="620"/>
      <c r="QNS15" s="620"/>
      <c r="QNT15" s="620"/>
      <c r="QNU15" s="620"/>
      <c r="QNV15" s="620"/>
      <c r="QNW15" s="620"/>
      <c r="QNX15" s="620"/>
      <c r="QNY15" s="620"/>
      <c r="QNZ15" s="620"/>
      <c r="QOA15" s="620"/>
      <c r="QOB15" s="620"/>
      <c r="QOC15" s="620"/>
      <c r="QOD15" s="620"/>
      <c r="QOE15" s="620"/>
      <c r="QOF15" s="620"/>
      <c r="QOG15" s="620"/>
      <c r="QOH15" s="620"/>
      <c r="QOI15" s="620"/>
      <c r="QOJ15" s="620"/>
      <c r="QOK15" s="620"/>
      <c r="QOL15" s="620"/>
      <c r="QOM15" s="620"/>
      <c r="QON15" s="620"/>
      <c r="QOO15" s="620"/>
      <c r="QOP15" s="620"/>
      <c r="QOQ15" s="620"/>
      <c r="QOR15" s="620"/>
      <c r="QOS15" s="620"/>
      <c r="QOT15" s="620"/>
      <c r="QOU15" s="620"/>
      <c r="QOV15" s="620"/>
      <c r="QOW15" s="620"/>
      <c r="QOX15" s="620"/>
      <c r="QOY15" s="620"/>
      <c r="QOZ15" s="620"/>
      <c r="QPA15" s="620"/>
      <c r="QPB15" s="620"/>
      <c r="QPC15" s="620"/>
      <c r="QPD15" s="620"/>
      <c r="QPE15" s="620"/>
      <c r="QPF15" s="620"/>
      <c r="QPG15" s="620"/>
      <c r="QPH15" s="620"/>
      <c r="QPI15" s="620"/>
      <c r="QPJ15" s="620"/>
      <c r="QPK15" s="620"/>
      <c r="QPL15" s="620"/>
      <c r="QPM15" s="620"/>
      <c r="QPN15" s="620"/>
      <c r="QPO15" s="620"/>
      <c r="QPP15" s="620"/>
      <c r="QPQ15" s="620"/>
      <c r="QPR15" s="620"/>
      <c r="QPS15" s="620"/>
      <c r="QPT15" s="620"/>
      <c r="QPU15" s="620"/>
      <c r="QPV15" s="620"/>
      <c r="QPW15" s="620"/>
      <c r="QPX15" s="620"/>
      <c r="QPY15" s="620"/>
      <c r="QPZ15" s="620"/>
      <c r="QQA15" s="620"/>
      <c r="QQB15" s="620"/>
      <c r="QQC15" s="620"/>
      <c r="QQD15" s="620"/>
      <c r="QQE15" s="620"/>
      <c r="QQF15" s="620"/>
      <c r="QQG15" s="620"/>
      <c r="QQH15" s="620"/>
      <c r="QQI15" s="620"/>
      <c r="QQJ15" s="620"/>
      <c r="QQK15" s="620"/>
      <c r="QQL15" s="620"/>
      <c r="QQM15" s="620"/>
      <c r="QQN15" s="620"/>
      <c r="QQO15" s="620"/>
      <c r="QQP15" s="620"/>
      <c r="QQQ15" s="620"/>
      <c r="QQR15" s="620"/>
      <c r="QQS15" s="620"/>
      <c r="QQT15" s="620"/>
      <c r="QQU15" s="620"/>
      <c r="QQV15" s="620"/>
      <c r="QQW15" s="620"/>
      <c r="QQX15" s="620"/>
      <c r="QQY15" s="620"/>
      <c r="QQZ15" s="620"/>
      <c r="QRA15" s="620"/>
      <c r="QRB15" s="620"/>
      <c r="QRC15" s="620"/>
      <c r="QRD15" s="620"/>
      <c r="QRE15" s="620"/>
      <c r="QRF15" s="620"/>
      <c r="QRG15" s="620"/>
      <c r="QRH15" s="620"/>
      <c r="QRI15" s="620"/>
      <c r="QRJ15" s="620"/>
      <c r="QRK15" s="620"/>
      <c r="QRL15" s="620"/>
      <c r="QRM15" s="620"/>
      <c r="QRN15" s="620"/>
      <c r="QRO15" s="620"/>
      <c r="QRP15" s="620"/>
      <c r="QRQ15" s="620"/>
      <c r="QRR15" s="620"/>
      <c r="QRS15" s="620"/>
      <c r="QRT15" s="620"/>
      <c r="QRU15" s="620"/>
      <c r="QRV15" s="620"/>
      <c r="QRW15" s="620"/>
      <c r="QRX15" s="620"/>
      <c r="QRY15" s="620"/>
      <c r="QRZ15" s="620"/>
      <c r="QSA15" s="620"/>
      <c r="QSB15" s="620"/>
      <c r="QSC15" s="620"/>
      <c r="QSD15" s="620"/>
      <c r="QSE15" s="620"/>
      <c r="QSF15" s="620"/>
      <c r="QSG15" s="620"/>
      <c r="QSH15" s="620"/>
      <c r="QSI15" s="620"/>
      <c r="QSJ15" s="620"/>
      <c r="QSK15" s="620"/>
      <c r="QSL15" s="620"/>
      <c r="QSM15" s="620"/>
      <c r="QSN15" s="620"/>
      <c r="QSO15" s="620"/>
      <c r="QSP15" s="620"/>
      <c r="QSQ15" s="620"/>
      <c r="QSR15" s="620"/>
      <c r="QSS15" s="620"/>
      <c r="QST15" s="620"/>
      <c r="QSU15" s="620"/>
      <c r="QSV15" s="620"/>
      <c r="QSW15" s="620"/>
      <c r="QSX15" s="620"/>
      <c r="QSY15" s="620"/>
      <c r="QSZ15" s="620"/>
      <c r="QTA15" s="620"/>
      <c r="QTB15" s="620"/>
      <c r="QTC15" s="620"/>
      <c r="QTD15" s="620"/>
      <c r="QTE15" s="620"/>
      <c r="QTF15" s="620"/>
      <c r="QTG15" s="620"/>
      <c r="QTH15" s="620"/>
      <c r="QTI15" s="620"/>
      <c r="QTJ15" s="620"/>
      <c r="QTK15" s="620"/>
      <c r="QTL15" s="620"/>
      <c r="QTM15" s="620"/>
      <c r="QTN15" s="620"/>
      <c r="QTO15" s="620"/>
      <c r="QTP15" s="620"/>
      <c r="QTQ15" s="620"/>
      <c r="QTR15" s="620"/>
      <c r="QTS15" s="620"/>
      <c r="QTT15" s="620"/>
      <c r="QTU15" s="620"/>
      <c r="QTV15" s="620"/>
      <c r="QTW15" s="620"/>
      <c r="QTX15" s="620"/>
      <c r="QTY15" s="620"/>
      <c r="QTZ15" s="620"/>
      <c r="QUA15" s="620"/>
      <c r="QUB15" s="620"/>
      <c r="QUC15" s="620"/>
      <c r="QUD15" s="620"/>
      <c r="QUE15" s="620"/>
      <c r="QUF15" s="620"/>
      <c r="QUG15" s="620"/>
      <c r="QUH15" s="620"/>
      <c r="QUI15" s="620"/>
      <c r="QUJ15" s="620"/>
      <c r="QUK15" s="620"/>
      <c r="QUL15" s="620"/>
      <c r="QUM15" s="620"/>
      <c r="QUN15" s="620"/>
      <c r="QUO15" s="620"/>
      <c r="QUP15" s="620"/>
      <c r="QUQ15" s="620"/>
      <c r="QUR15" s="620"/>
      <c r="QUS15" s="620"/>
      <c r="QUT15" s="620"/>
      <c r="QUU15" s="620"/>
      <c r="QUV15" s="620"/>
      <c r="QUW15" s="620"/>
      <c r="QUX15" s="620"/>
      <c r="QUY15" s="620"/>
      <c r="QUZ15" s="620"/>
      <c r="QVA15" s="620"/>
      <c r="QVB15" s="620"/>
      <c r="QVC15" s="620"/>
      <c r="QVD15" s="620"/>
      <c r="QVE15" s="620"/>
      <c r="QVF15" s="620"/>
      <c r="QVG15" s="620"/>
      <c r="QVH15" s="620"/>
      <c r="QVI15" s="620"/>
      <c r="QVJ15" s="620"/>
      <c r="QVK15" s="620"/>
      <c r="QVL15" s="620"/>
      <c r="QVM15" s="620"/>
      <c r="QVN15" s="620"/>
      <c r="QVO15" s="620"/>
      <c r="QVP15" s="620"/>
      <c r="QVQ15" s="620"/>
      <c r="QVR15" s="620"/>
      <c r="QVS15" s="620"/>
      <c r="QVT15" s="620"/>
      <c r="QVU15" s="620"/>
      <c r="QVV15" s="620"/>
      <c r="QVW15" s="620"/>
      <c r="QVX15" s="620"/>
      <c r="QVY15" s="620"/>
      <c r="QVZ15" s="620"/>
      <c r="QWA15" s="620"/>
      <c r="QWB15" s="620"/>
      <c r="QWC15" s="620"/>
      <c r="QWD15" s="620"/>
      <c r="QWE15" s="620"/>
      <c r="QWF15" s="620"/>
      <c r="QWG15" s="620"/>
      <c r="QWH15" s="620"/>
      <c r="QWI15" s="620"/>
      <c r="QWJ15" s="620"/>
      <c r="QWK15" s="620"/>
      <c r="QWL15" s="620"/>
      <c r="QWM15" s="620"/>
      <c r="QWN15" s="620"/>
      <c r="QWO15" s="620"/>
      <c r="QWP15" s="620"/>
      <c r="QWQ15" s="620"/>
      <c r="QWR15" s="620"/>
      <c r="QWS15" s="620"/>
      <c r="QWT15" s="620"/>
      <c r="QWU15" s="620"/>
      <c r="QWV15" s="620"/>
      <c r="QWW15" s="620"/>
      <c r="QWX15" s="620"/>
      <c r="QWY15" s="620"/>
      <c r="QWZ15" s="620"/>
      <c r="QXA15" s="620"/>
      <c r="QXB15" s="620"/>
      <c r="QXC15" s="620"/>
      <c r="QXD15" s="620"/>
      <c r="QXE15" s="620"/>
      <c r="QXF15" s="620"/>
      <c r="QXG15" s="620"/>
      <c r="QXH15" s="620"/>
      <c r="QXI15" s="620"/>
      <c r="QXJ15" s="620"/>
      <c r="QXK15" s="620"/>
      <c r="QXL15" s="620"/>
      <c r="QXM15" s="620"/>
      <c r="QXN15" s="620"/>
      <c r="QXO15" s="620"/>
      <c r="QXP15" s="620"/>
      <c r="QXQ15" s="620"/>
      <c r="QXR15" s="620"/>
      <c r="QXS15" s="620"/>
      <c r="QXT15" s="620"/>
      <c r="QXU15" s="620"/>
      <c r="QXV15" s="620"/>
      <c r="QXW15" s="620"/>
      <c r="QXX15" s="620"/>
      <c r="QXY15" s="620"/>
      <c r="QXZ15" s="620"/>
      <c r="QYA15" s="620"/>
      <c r="QYB15" s="620"/>
      <c r="QYC15" s="620"/>
      <c r="QYD15" s="620"/>
      <c r="QYE15" s="620"/>
      <c r="QYF15" s="620"/>
      <c r="QYG15" s="620"/>
      <c r="QYH15" s="620"/>
      <c r="QYI15" s="620"/>
      <c r="QYJ15" s="620"/>
      <c r="QYK15" s="620"/>
      <c r="QYL15" s="620"/>
      <c r="QYM15" s="620"/>
      <c r="QYN15" s="620"/>
      <c r="QYO15" s="620"/>
      <c r="QYP15" s="620"/>
      <c r="QYQ15" s="620"/>
      <c r="QYR15" s="620"/>
      <c r="QYS15" s="620"/>
      <c r="QYT15" s="620"/>
      <c r="QYU15" s="620"/>
      <c r="QYV15" s="620"/>
      <c r="QYW15" s="620"/>
      <c r="QYX15" s="620"/>
      <c r="QYY15" s="620"/>
      <c r="QYZ15" s="620"/>
      <c r="QZA15" s="620"/>
      <c r="QZB15" s="620"/>
      <c r="QZC15" s="620"/>
      <c r="QZD15" s="620"/>
      <c r="QZE15" s="620"/>
      <c r="QZF15" s="620"/>
      <c r="QZG15" s="620"/>
      <c r="QZH15" s="620"/>
      <c r="QZI15" s="620"/>
      <c r="QZJ15" s="620"/>
      <c r="QZK15" s="620"/>
      <c r="QZL15" s="620"/>
      <c r="QZM15" s="620"/>
      <c r="QZN15" s="620"/>
      <c r="QZO15" s="620"/>
      <c r="QZP15" s="620"/>
      <c r="QZQ15" s="620"/>
      <c r="QZR15" s="620"/>
      <c r="QZS15" s="620"/>
      <c r="QZT15" s="620"/>
      <c r="QZU15" s="620"/>
      <c r="QZV15" s="620"/>
      <c r="QZW15" s="620"/>
      <c r="QZX15" s="620"/>
      <c r="QZY15" s="620"/>
      <c r="QZZ15" s="620"/>
      <c r="RAA15" s="620"/>
      <c r="RAB15" s="620"/>
      <c r="RAC15" s="620"/>
      <c r="RAD15" s="620"/>
      <c r="RAE15" s="620"/>
      <c r="RAF15" s="620"/>
      <c r="RAG15" s="620"/>
      <c r="RAH15" s="620"/>
      <c r="RAI15" s="620"/>
      <c r="RAJ15" s="620"/>
      <c r="RAK15" s="620"/>
      <c r="RAL15" s="620"/>
      <c r="RAM15" s="620"/>
      <c r="RAN15" s="620"/>
      <c r="RAO15" s="620"/>
      <c r="RAP15" s="620"/>
      <c r="RAQ15" s="620"/>
      <c r="RAR15" s="620"/>
      <c r="RAS15" s="620"/>
      <c r="RAT15" s="620"/>
      <c r="RAU15" s="620"/>
      <c r="RAV15" s="620"/>
      <c r="RAW15" s="620"/>
      <c r="RAX15" s="620"/>
      <c r="RAY15" s="620"/>
      <c r="RAZ15" s="620"/>
      <c r="RBA15" s="620"/>
      <c r="RBB15" s="620"/>
      <c r="RBC15" s="620"/>
      <c r="RBD15" s="620"/>
      <c r="RBE15" s="620"/>
      <c r="RBF15" s="620"/>
      <c r="RBG15" s="620"/>
      <c r="RBH15" s="620"/>
      <c r="RBI15" s="620"/>
      <c r="RBJ15" s="620"/>
      <c r="RBK15" s="620"/>
      <c r="RBL15" s="620"/>
      <c r="RBM15" s="620"/>
      <c r="RBN15" s="620"/>
      <c r="RBO15" s="620"/>
      <c r="RBP15" s="620"/>
      <c r="RBQ15" s="620"/>
      <c r="RBR15" s="620"/>
      <c r="RBS15" s="620"/>
      <c r="RBT15" s="620"/>
      <c r="RBU15" s="620"/>
      <c r="RBV15" s="620"/>
      <c r="RBW15" s="620"/>
      <c r="RBX15" s="620"/>
      <c r="RBY15" s="620"/>
      <c r="RBZ15" s="620"/>
      <c r="RCA15" s="620"/>
      <c r="RCB15" s="620"/>
      <c r="RCC15" s="620"/>
      <c r="RCD15" s="620"/>
      <c r="RCE15" s="620"/>
      <c r="RCF15" s="620"/>
      <c r="RCG15" s="620"/>
      <c r="RCH15" s="620"/>
      <c r="RCI15" s="620"/>
      <c r="RCJ15" s="620"/>
      <c r="RCK15" s="620"/>
      <c r="RCL15" s="620"/>
      <c r="RCM15" s="620"/>
      <c r="RCN15" s="620"/>
      <c r="RCO15" s="620"/>
      <c r="RCP15" s="620"/>
      <c r="RCQ15" s="620"/>
      <c r="RCR15" s="620"/>
      <c r="RCS15" s="620"/>
      <c r="RCT15" s="620"/>
      <c r="RCU15" s="620"/>
      <c r="RCV15" s="620"/>
      <c r="RCW15" s="620"/>
      <c r="RCX15" s="620"/>
      <c r="RCY15" s="620"/>
      <c r="RCZ15" s="620"/>
      <c r="RDA15" s="620"/>
      <c r="RDB15" s="620"/>
      <c r="RDC15" s="620"/>
      <c r="RDD15" s="620"/>
      <c r="RDE15" s="620"/>
      <c r="RDF15" s="620"/>
      <c r="RDG15" s="620"/>
      <c r="RDH15" s="620"/>
      <c r="RDI15" s="620"/>
      <c r="RDJ15" s="620"/>
      <c r="RDK15" s="620"/>
      <c r="RDL15" s="620"/>
      <c r="RDM15" s="620"/>
      <c r="RDN15" s="620"/>
      <c r="RDO15" s="620"/>
      <c r="RDP15" s="620"/>
      <c r="RDQ15" s="620"/>
      <c r="RDR15" s="620"/>
      <c r="RDS15" s="620"/>
      <c r="RDT15" s="620"/>
      <c r="RDU15" s="620"/>
      <c r="RDV15" s="620"/>
      <c r="RDW15" s="620"/>
      <c r="RDX15" s="620"/>
      <c r="RDY15" s="620"/>
      <c r="RDZ15" s="620"/>
      <c r="REA15" s="620"/>
      <c r="REB15" s="620"/>
      <c r="REC15" s="620"/>
      <c r="RED15" s="620"/>
      <c r="REE15" s="620"/>
      <c r="REF15" s="620"/>
      <c r="REG15" s="620"/>
      <c r="REH15" s="620"/>
      <c r="REI15" s="620"/>
      <c r="REJ15" s="620"/>
      <c r="REK15" s="620"/>
      <c r="REL15" s="620"/>
      <c r="REM15" s="620"/>
      <c r="REN15" s="620"/>
      <c r="REO15" s="620"/>
      <c r="REP15" s="620"/>
      <c r="REQ15" s="620"/>
      <c r="RER15" s="620"/>
      <c r="RES15" s="620"/>
      <c r="RET15" s="620"/>
      <c r="REU15" s="620"/>
      <c r="REV15" s="620"/>
      <c r="REW15" s="620"/>
      <c r="REX15" s="620"/>
      <c r="REY15" s="620"/>
      <c r="REZ15" s="620"/>
      <c r="RFA15" s="620"/>
      <c r="RFB15" s="620"/>
      <c r="RFC15" s="620"/>
      <c r="RFD15" s="620"/>
      <c r="RFE15" s="620"/>
      <c r="RFF15" s="620"/>
      <c r="RFG15" s="620"/>
      <c r="RFH15" s="620"/>
      <c r="RFI15" s="620"/>
      <c r="RFJ15" s="620"/>
      <c r="RFK15" s="620"/>
      <c r="RFL15" s="620"/>
      <c r="RFM15" s="620"/>
      <c r="RFN15" s="620"/>
      <c r="RFO15" s="620"/>
      <c r="RFP15" s="620"/>
      <c r="RFQ15" s="620"/>
      <c r="RFR15" s="620"/>
      <c r="RFS15" s="620"/>
      <c r="RFT15" s="620"/>
      <c r="RFU15" s="620"/>
      <c r="RFV15" s="620"/>
      <c r="RFW15" s="620"/>
      <c r="RFX15" s="620"/>
      <c r="RFY15" s="620"/>
      <c r="RFZ15" s="620"/>
      <c r="RGA15" s="620"/>
      <c r="RGB15" s="620"/>
      <c r="RGC15" s="620"/>
      <c r="RGD15" s="620"/>
      <c r="RGE15" s="620"/>
      <c r="RGF15" s="620"/>
      <c r="RGG15" s="620"/>
      <c r="RGH15" s="620"/>
      <c r="RGI15" s="620"/>
      <c r="RGJ15" s="620"/>
      <c r="RGK15" s="620"/>
      <c r="RGL15" s="620"/>
      <c r="RGM15" s="620"/>
      <c r="RGN15" s="620"/>
      <c r="RGO15" s="620"/>
      <c r="RGP15" s="620"/>
      <c r="RGQ15" s="620"/>
      <c r="RGR15" s="620"/>
      <c r="RGS15" s="620"/>
      <c r="RGT15" s="620"/>
      <c r="RGU15" s="620"/>
      <c r="RGV15" s="620"/>
      <c r="RGW15" s="620"/>
      <c r="RGX15" s="620"/>
      <c r="RGY15" s="620"/>
      <c r="RGZ15" s="620"/>
      <c r="RHA15" s="620"/>
      <c r="RHB15" s="620"/>
      <c r="RHC15" s="620"/>
      <c r="RHD15" s="620"/>
      <c r="RHE15" s="620"/>
      <c r="RHF15" s="620"/>
      <c r="RHG15" s="620"/>
      <c r="RHH15" s="620"/>
      <c r="RHI15" s="620"/>
      <c r="RHJ15" s="620"/>
      <c r="RHK15" s="620"/>
      <c r="RHL15" s="620"/>
      <c r="RHM15" s="620"/>
      <c r="RHN15" s="620"/>
      <c r="RHO15" s="620"/>
      <c r="RHP15" s="620"/>
      <c r="RHQ15" s="620"/>
      <c r="RHR15" s="620"/>
      <c r="RHS15" s="620"/>
      <c r="RHT15" s="620"/>
      <c r="RHU15" s="620"/>
      <c r="RHV15" s="620"/>
      <c r="RHW15" s="620"/>
      <c r="RHX15" s="620"/>
      <c r="RHY15" s="620"/>
      <c r="RHZ15" s="620"/>
      <c r="RIA15" s="620"/>
      <c r="RIB15" s="620"/>
      <c r="RIC15" s="620"/>
      <c r="RID15" s="620"/>
      <c r="RIE15" s="620"/>
      <c r="RIF15" s="620"/>
      <c r="RIG15" s="620"/>
      <c r="RIH15" s="620"/>
      <c r="RII15" s="620"/>
      <c r="RIJ15" s="620"/>
      <c r="RIK15" s="620"/>
      <c r="RIL15" s="620"/>
      <c r="RIM15" s="620"/>
      <c r="RIN15" s="620"/>
      <c r="RIO15" s="620"/>
      <c r="RIP15" s="620"/>
      <c r="RIQ15" s="620"/>
      <c r="RIR15" s="620"/>
      <c r="RIS15" s="620"/>
      <c r="RIT15" s="620"/>
      <c r="RIU15" s="620"/>
      <c r="RIV15" s="620"/>
      <c r="RIW15" s="620"/>
      <c r="RIX15" s="620"/>
      <c r="RIY15" s="620"/>
      <c r="RIZ15" s="620"/>
      <c r="RJA15" s="620"/>
      <c r="RJB15" s="620"/>
      <c r="RJC15" s="620"/>
      <c r="RJD15" s="620"/>
      <c r="RJE15" s="620"/>
      <c r="RJF15" s="620"/>
      <c r="RJG15" s="620"/>
      <c r="RJH15" s="620"/>
      <c r="RJI15" s="620"/>
      <c r="RJJ15" s="620"/>
      <c r="RJK15" s="620"/>
      <c r="RJL15" s="620"/>
      <c r="RJM15" s="620"/>
      <c r="RJN15" s="620"/>
      <c r="RJO15" s="620"/>
      <c r="RJP15" s="620"/>
      <c r="RJQ15" s="620"/>
      <c r="RJR15" s="620"/>
      <c r="RJS15" s="620"/>
      <c r="RJT15" s="620"/>
      <c r="RJU15" s="620"/>
      <c r="RJV15" s="620"/>
      <c r="RJW15" s="620"/>
      <c r="RJX15" s="620"/>
      <c r="RJY15" s="620"/>
      <c r="RJZ15" s="620"/>
      <c r="RKA15" s="620"/>
      <c r="RKB15" s="620"/>
      <c r="RKC15" s="620"/>
      <c r="RKD15" s="620"/>
      <c r="RKE15" s="620"/>
      <c r="RKF15" s="620"/>
      <c r="RKG15" s="620"/>
      <c r="RKH15" s="620"/>
      <c r="RKI15" s="620"/>
      <c r="RKJ15" s="620"/>
      <c r="RKK15" s="620"/>
      <c r="RKL15" s="620"/>
      <c r="RKM15" s="620"/>
      <c r="RKN15" s="620"/>
      <c r="RKO15" s="620"/>
      <c r="RKP15" s="620"/>
      <c r="RKQ15" s="620"/>
      <c r="RKR15" s="620"/>
      <c r="RKS15" s="620"/>
      <c r="RKT15" s="620"/>
      <c r="RKU15" s="620"/>
      <c r="RKV15" s="620"/>
      <c r="RKW15" s="620"/>
      <c r="RKX15" s="620"/>
      <c r="RKY15" s="620"/>
      <c r="RKZ15" s="620"/>
      <c r="RLA15" s="620"/>
      <c r="RLB15" s="620"/>
      <c r="RLC15" s="620"/>
      <c r="RLD15" s="620"/>
      <c r="RLE15" s="620"/>
      <c r="RLF15" s="620"/>
      <c r="RLG15" s="620"/>
      <c r="RLH15" s="620"/>
      <c r="RLI15" s="620"/>
      <c r="RLJ15" s="620"/>
      <c r="RLK15" s="620"/>
      <c r="RLL15" s="620"/>
      <c r="RLM15" s="620"/>
      <c r="RLN15" s="620"/>
      <c r="RLO15" s="620"/>
      <c r="RLP15" s="620"/>
      <c r="RLQ15" s="620"/>
      <c r="RLR15" s="620"/>
      <c r="RLS15" s="620"/>
      <c r="RLT15" s="620"/>
      <c r="RLU15" s="620"/>
      <c r="RLV15" s="620"/>
      <c r="RLW15" s="620"/>
      <c r="RLX15" s="620"/>
      <c r="RLY15" s="620"/>
      <c r="RLZ15" s="620"/>
      <c r="RMA15" s="620"/>
      <c r="RMB15" s="620"/>
      <c r="RMC15" s="620"/>
      <c r="RMD15" s="620"/>
      <c r="RME15" s="620"/>
      <c r="RMF15" s="620"/>
      <c r="RMG15" s="620"/>
      <c r="RMH15" s="620"/>
      <c r="RMI15" s="620"/>
      <c r="RMJ15" s="620"/>
      <c r="RMK15" s="620"/>
      <c r="RML15" s="620"/>
      <c r="RMM15" s="620"/>
      <c r="RMN15" s="620"/>
      <c r="RMO15" s="620"/>
      <c r="RMP15" s="620"/>
      <c r="RMQ15" s="620"/>
      <c r="RMR15" s="620"/>
      <c r="RMS15" s="620"/>
      <c r="RMT15" s="620"/>
      <c r="RMU15" s="620"/>
      <c r="RMV15" s="620"/>
      <c r="RMW15" s="620"/>
      <c r="RMX15" s="620"/>
      <c r="RMY15" s="620"/>
      <c r="RMZ15" s="620"/>
      <c r="RNA15" s="620"/>
      <c r="RNB15" s="620"/>
      <c r="RNC15" s="620"/>
      <c r="RND15" s="620"/>
      <c r="RNE15" s="620"/>
      <c r="RNF15" s="620"/>
      <c r="RNG15" s="620"/>
      <c r="RNH15" s="620"/>
      <c r="RNI15" s="620"/>
      <c r="RNJ15" s="620"/>
      <c r="RNK15" s="620"/>
      <c r="RNL15" s="620"/>
      <c r="RNM15" s="620"/>
      <c r="RNN15" s="620"/>
      <c r="RNO15" s="620"/>
      <c r="RNP15" s="620"/>
      <c r="RNQ15" s="620"/>
      <c r="RNR15" s="620"/>
      <c r="RNS15" s="620"/>
      <c r="RNT15" s="620"/>
      <c r="RNU15" s="620"/>
      <c r="RNV15" s="620"/>
      <c r="RNW15" s="620"/>
      <c r="RNX15" s="620"/>
      <c r="RNY15" s="620"/>
      <c r="RNZ15" s="620"/>
      <c r="ROA15" s="620"/>
      <c r="ROB15" s="620"/>
      <c r="ROC15" s="620"/>
      <c r="ROD15" s="620"/>
      <c r="ROE15" s="620"/>
      <c r="ROF15" s="620"/>
      <c r="ROG15" s="620"/>
      <c r="ROH15" s="620"/>
      <c r="ROI15" s="620"/>
      <c r="ROJ15" s="620"/>
      <c r="ROK15" s="620"/>
      <c r="ROL15" s="620"/>
      <c r="ROM15" s="620"/>
      <c r="RON15" s="620"/>
      <c r="ROO15" s="620"/>
      <c r="ROP15" s="620"/>
      <c r="ROQ15" s="620"/>
      <c r="ROR15" s="620"/>
      <c r="ROS15" s="620"/>
      <c r="ROT15" s="620"/>
      <c r="ROU15" s="620"/>
      <c r="ROV15" s="620"/>
      <c r="ROW15" s="620"/>
      <c r="ROX15" s="620"/>
      <c r="ROY15" s="620"/>
      <c r="ROZ15" s="620"/>
      <c r="RPA15" s="620"/>
      <c r="RPB15" s="620"/>
      <c r="RPC15" s="620"/>
      <c r="RPD15" s="620"/>
      <c r="RPE15" s="620"/>
      <c r="RPF15" s="620"/>
      <c r="RPG15" s="620"/>
      <c r="RPH15" s="620"/>
      <c r="RPI15" s="620"/>
      <c r="RPJ15" s="620"/>
      <c r="RPK15" s="620"/>
      <c r="RPL15" s="620"/>
      <c r="RPM15" s="620"/>
      <c r="RPN15" s="620"/>
      <c r="RPO15" s="620"/>
      <c r="RPP15" s="620"/>
      <c r="RPQ15" s="620"/>
      <c r="RPR15" s="620"/>
      <c r="RPS15" s="620"/>
      <c r="RPT15" s="620"/>
      <c r="RPU15" s="620"/>
      <c r="RPV15" s="620"/>
      <c r="RPW15" s="620"/>
      <c r="RPX15" s="620"/>
      <c r="RPY15" s="620"/>
      <c r="RPZ15" s="620"/>
      <c r="RQA15" s="620"/>
      <c r="RQB15" s="620"/>
      <c r="RQC15" s="620"/>
      <c r="RQD15" s="620"/>
      <c r="RQE15" s="620"/>
      <c r="RQF15" s="620"/>
      <c r="RQG15" s="620"/>
      <c r="RQH15" s="620"/>
      <c r="RQI15" s="620"/>
      <c r="RQJ15" s="620"/>
      <c r="RQK15" s="620"/>
      <c r="RQL15" s="620"/>
      <c r="RQM15" s="620"/>
      <c r="RQN15" s="620"/>
      <c r="RQO15" s="620"/>
      <c r="RQP15" s="620"/>
      <c r="RQQ15" s="620"/>
      <c r="RQR15" s="620"/>
      <c r="RQS15" s="620"/>
      <c r="RQT15" s="620"/>
      <c r="RQU15" s="620"/>
      <c r="RQV15" s="620"/>
      <c r="RQW15" s="620"/>
      <c r="RQX15" s="620"/>
      <c r="RQY15" s="620"/>
      <c r="RQZ15" s="620"/>
      <c r="RRA15" s="620"/>
      <c r="RRB15" s="620"/>
      <c r="RRC15" s="620"/>
      <c r="RRD15" s="620"/>
      <c r="RRE15" s="620"/>
      <c r="RRF15" s="620"/>
      <c r="RRG15" s="620"/>
      <c r="RRH15" s="620"/>
      <c r="RRI15" s="620"/>
      <c r="RRJ15" s="620"/>
      <c r="RRK15" s="620"/>
      <c r="RRL15" s="620"/>
      <c r="RRM15" s="620"/>
      <c r="RRN15" s="620"/>
      <c r="RRO15" s="620"/>
      <c r="RRP15" s="620"/>
      <c r="RRQ15" s="620"/>
      <c r="RRR15" s="620"/>
      <c r="RRS15" s="620"/>
      <c r="RRT15" s="620"/>
      <c r="RRU15" s="620"/>
      <c r="RRV15" s="620"/>
      <c r="RRW15" s="620"/>
      <c r="RRX15" s="620"/>
      <c r="RRY15" s="620"/>
      <c r="RRZ15" s="620"/>
      <c r="RSA15" s="620"/>
      <c r="RSB15" s="620"/>
      <c r="RSC15" s="620"/>
      <c r="RSD15" s="620"/>
      <c r="RSE15" s="620"/>
      <c r="RSF15" s="620"/>
      <c r="RSG15" s="620"/>
      <c r="RSH15" s="620"/>
      <c r="RSI15" s="620"/>
      <c r="RSJ15" s="620"/>
      <c r="RSK15" s="620"/>
      <c r="RSL15" s="620"/>
      <c r="RSM15" s="620"/>
      <c r="RSN15" s="620"/>
      <c r="RSO15" s="620"/>
      <c r="RSP15" s="620"/>
      <c r="RSQ15" s="620"/>
      <c r="RSR15" s="620"/>
      <c r="RSS15" s="620"/>
      <c r="RST15" s="620"/>
      <c r="RSU15" s="620"/>
      <c r="RSV15" s="620"/>
      <c r="RSW15" s="620"/>
      <c r="RSX15" s="620"/>
      <c r="RSY15" s="620"/>
      <c r="RSZ15" s="620"/>
      <c r="RTA15" s="620"/>
      <c r="RTB15" s="620"/>
      <c r="RTC15" s="620"/>
      <c r="RTD15" s="620"/>
      <c r="RTE15" s="620"/>
      <c r="RTF15" s="620"/>
      <c r="RTG15" s="620"/>
      <c r="RTH15" s="620"/>
      <c r="RTI15" s="620"/>
      <c r="RTJ15" s="620"/>
      <c r="RTK15" s="620"/>
      <c r="RTL15" s="620"/>
      <c r="RTM15" s="620"/>
      <c r="RTN15" s="620"/>
      <c r="RTO15" s="620"/>
      <c r="RTP15" s="620"/>
      <c r="RTQ15" s="620"/>
      <c r="RTR15" s="620"/>
      <c r="RTS15" s="620"/>
      <c r="RTT15" s="620"/>
      <c r="RTU15" s="620"/>
      <c r="RTV15" s="620"/>
      <c r="RTW15" s="620"/>
      <c r="RTX15" s="620"/>
      <c r="RTY15" s="620"/>
      <c r="RTZ15" s="620"/>
      <c r="RUA15" s="620"/>
      <c r="RUB15" s="620"/>
      <c r="RUC15" s="620"/>
      <c r="RUD15" s="620"/>
      <c r="RUE15" s="620"/>
      <c r="RUF15" s="620"/>
      <c r="RUG15" s="620"/>
      <c r="RUH15" s="620"/>
      <c r="RUI15" s="620"/>
      <c r="RUJ15" s="620"/>
      <c r="RUK15" s="620"/>
      <c r="RUL15" s="620"/>
      <c r="RUM15" s="620"/>
      <c r="RUN15" s="620"/>
      <c r="RUO15" s="620"/>
      <c r="RUP15" s="620"/>
      <c r="RUQ15" s="620"/>
      <c r="RUR15" s="620"/>
      <c r="RUS15" s="620"/>
      <c r="RUT15" s="620"/>
      <c r="RUU15" s="620"/>
      <c r="RUV15" s="620"/>
      <c r="RUW15" s="620"/>
      <c r="RUX15" s="620"/>
      <c r="RUY15" s="620"/>
      <c r="RUZ15" s="620"/>
      <c r="RVA15" s="620"/>
      <c r="RVB15" s="620"/>
      <c r="RVC15" s="620"/>
      <c r="RVD15" s="620"/>
      <c r="RVE15" s="620"/>
      <c r="RVF15" s="620"/>
      <c r="RVG15" s="620"/>
      <c r="RVH15" s="620"/>
      <c r="RVI15" s="620"/>
      <c r="RVJ15" s="620"/>
      <c r="RVK15" s="620"/>
      <c r="RVL15" s="620"/>
      <c r="RVM15" s="620"/>
      <c r="RVN15" s="620"/>
      <c r="RVO15" s="620"/>
      <c r="RVP15" s="620"/>
      <c r="RVQ15" s="620"/>
      <c r="RVR15" s="620"/>
      <c r="RVS15" s="620"/>
      <c r="RVT15" s="620"/>
      <c r="RVU15" s="620"/>
      <c r="RVV15" s="620"/>
      <c r="RVW15" s="620"/>
      <c r="RVX15" s="620"/>
      <c r="RVY15" s="620"/>
      <c r="RVZ15" s="620"/>
      <c r="RWA15" s="620"/>
      <c r="RWB15" s="620"/>
      <c r="RWC15" s="620"/>
      <c r="RWD15" s="620"/>
      <c r="RWE15" s="620"/>
      <c r="RWF15" s="620"/>
      <c r="RWG15" s="620"/>
      <c r="RWH15" s="620"/>
      <c r="RWI15" s="620"/>
      <c r="RWJ15" s="620"/>
      <c r="RWK15" s="620"/>
      <c r="RWL15" s="620"/>
      <c r="RWM15" s="620"/>
      <c r="RWN15" s="620"/>
      <c r="RWO15" s="620"/>
      <c r="RWP15" s="620"/>
      <c r="RWQ15" s="620"/>
      <c r="RWR15" s="620"/>
      <c r="RWS15" s="620"/>
      <c r="RWT15" s="620"/>
      <c r="RWU15" s="620"/>
      <c r="RWV15" s="620"/>
      <c r="RWW15" s="620"/>
      <c r="RWX15" s="620"/>
      <c r="RWY15" s="620"/>
      <c r="RWZ15" s="620"/>
      <c r="RXA15" s="620"/>
      <c r="RXB15" s="620"/>
      <c r="RXC15" s="620"/>
      <c r="RXD15" s="620"/>
      <c r="RXE15" s="620"/>
      <c r="RXF15" s="620"/>
      <c r="RXG15" s="620"/>
      <c r="RXH15" s="620"/>
      <c r="RXI15" s="620"/>
      <c r="RXJ15" s="620"/>
      <c r="RXK15" s="620"/>
      <c r="RXL15" s="620"/>
      <c r="RXM15" s="620"/>
      <c r="RXN15" s="620"/>
      <c r="RXO15" s="620"/>
      <c r="RXP15" s="620"/>
      <c r="RXQ15" s="620"/>
      <c r="RXR15" s="620"/>
      <c r="RXS15" s="620"/>
      <c r="RXT15" s="620"/>
      <c r="RXU15" s="620"/>
      <c r="RXV15" s="620"/>
      <c r="RXW15" s="620"/>
      <c r="RXX15" s="620"/>
      <c r="RXY15" s="620"/>
      <c r="RXZ15" s="620"/>
      <c r="RYA15" s="620"/>
      <c r="RYB15" s="620"/>
      <c r="RYC15" s="620"/>
      <c r="RYD15" s="620"/>
      <c r="RYE15" s="620"/>
      <c r="RYF15" s="620"/>
      <c r="RYG15" s="620"/>
      <c r="RYH15" s="620"/>
      <c r="RYI15" s="620"/>
      <c r="RYJ15" s="620"/>
      <c r="RYK15" s="620"/>
      <c r="RYL15" s="620"/>
      <c r="RYM15" s="620"/>
      <c r="RYN15" s="620"/>
      <c r="RYO15" s="620"/>
      <c r="RYP15" s="620"/>
      <c r="RYQ15" s="620"/>
      <c r="RYR15" s="620"/>
      <c r="RYS15" s="620"/>
      <c r="RYT15" s="620"/>
      <c r="RYU15" s="620"/>
      <c r="RYV15" s="620"/>
      <c r="RYW15" s="620"/>
      <c r="RYX15" s="620"/>
      <c r="RYY15" s="620"/>
      <c r="RYZ15" s="620"/>
      <c r="RZA15" s="620"/>
      <c r="RZB15" s="620"/>
      <c r="RZC15" s="620"/>
      <c r="RZD15" s="620"/>
      <c r="RZE15" s="620"/>
      <c r="RZF15" s="620"/>
      <c r="RZG15" s="620"/>
      <c r="RZH15" s="620"/>
      <c r="RZI15" s="620"/>
      <c r="RZJ15" s="620"/>
      <c r="RZK15" s="620"/>
      <c r="RZL15" s="620"/>
      <c r="RZM15" s="620"/>
      <c r="RZN15" s="620"/>
      <c r="RZO15" s="620"/>
      <c r="RZP15" s="620"/>
      <c r="RZQ15" s="620"/>
      <c r="RZR15" s="620"/>
      <c r="RZS15" s="620"/>
      <c r="RZT15" s="620"/>
      <c r="RZU15" s="620"/>
      <c r="RZV15" s="620"/>
      <c r="RZW15" s="620"/>
      <c r="RZX15" s="620"/>
      <c r="RZY15" s="620"/>
      <c r="RZZ15" s="620"/>
      <c r="SAA15" s="620"/>
      <c r="SAB15" s="620"/>
      <c r="SAC15" s="620"/>
      <c r="SAD15" s="620"/>
      <c r="SAE15" s="620"/>
      <c r="SAF15" s="620"/>
      <c r="SAG15" s="620"/>
      <c r="SAH15" s="620"/>
      <c r="SAI15" s="620"/>
      <c r="SAJ15" s="620"/>
      <c r="SAK15" s="620"/>
      <c r="SAL15" s="620"/>
      <c r="SAM15" s="620"/>
      <c r="SAN15" s="620"/>
      <c r="SAO15" s="620"/>
      <c r="SAP15" s="620"/>
      <c r="SAQ15" s="620"/>
      <c r="SAR15" s="620"/>
      <c r="SAS15" s="620"/>
      <c r="SAT15" s="620"/>
      <c r="SAU15" s="620"/>
      <c r="SAV15" s="620"/>
      <c r="SAW15" s="620"/>
      <c r="SAX15" s="620"/>
      <c r="SAY15" s="620"/>
      <c r="SAZ15" s="620"/>
      <c r="SBA15" s="620"/>
      <c r="SBB15" s="620"/>
      <c r="SBC15" s="620"/>
      <c r="SBD15" s="620"/>
      <c r="SBE15" s="620"/>
      <c r="SBF15" s="620"/>
      <c r="SBG15" s="620"/>
      <c r="SBH15" s="620"/>
      <c r="SBI15" s="620"/>
      <c r="SBJ15" s="620"/>
      <c r="SBK15" s="620"/>
      <c r="SBL15" s="620"/>
      <c r="SBM15" s="620"/>
      <c r="SBN15" s="620"/>
      <c r="SBO15" s="620"/>
      <c r="SBP15" s="620"/>
      <c r="SBQ15" s="620"/>
      <c r="SBR15" s="620"/>
      <c r="SBS15" s="620"/>
      <c r="SBT15" s="620"/>
      <c r="SBU15" s="620"/>
      <c r="SBV15" s="620"/>
      <c r="SBW15" s="620"/>
      <c r="SBX15" s="620"/>
      <c r="SBY15" s="620"/>
      <c r="SBZ15" s="620"/>
      <c r="SCA15" s="620"/>
      <c r="SCB15" s="620"/>
      <c r="SCC15" s="620"/>
      <c r="SCD15" s="620"/>
      <c r="SCE15" s="620"/>
      <c r="SCF15" s="620"/>
      <c r="SCG15" s="620"/>
      <c r="SCH15" s="620"/>
      <c r="SCI15" s="620"/>
      <c r="SCJ15" s="620"/>
      <c r="SCK15" s="620"/>
      <c r="SCL15" s="620"/>
      <c r="SCM15" s="620"/>
      <c r="SCN15" s="620"/>
      <c r="SCO15" s="620"/>
      <c r="SCP15" s="620"/>
      <c r="SCQ15" s="620"/>
      <c r="SCR15" s="620"/>
      <c r="SCS15" s="620"/>
      <c r="SCT15" s="620"/>
      <c r="SCU15" s="620"/>
      <c r="SCV15" s="620"/>
      <c r="SCW15" s="620"/>
      <c r="SCX15" s="620"/>
      <c r="SCY15" s="620"/>
      <c r="SCZ15" s="620"/>
      <c r="SDA15" s="620"/>
      <c r="SDB15" s="620"/>
      <c r="SDC15" s="620"/>
      <c r="SDD15" s="620"/>
      <c r="SDE15" s="620"/>
      <c r="SDF15" s="620"/>
      <c r="SDG15" s="620"/>
      <c r="SDH15" s="620"/>
      <c r="SDI15" s="620"/>
      <c r="SDJ15" s="620"/>
      <c r="SDK15" s="620"/>
      <c r="SDL15" s="620"/>
      <c r="SDM15" s="620"/>
      <c r="SDN15" s="620"/>
      <c r="SDO15" s="620"/>
      <c r="SDP15" s="620"/>
      <c r="SDQ15" s="620"/>
      <c r="SDR15" s="620"/>
      <c r="SDS15" s="620"/>
      <c r="SDT15" s="620"/>
      <c r="SDU15" s="620"/>
      <c r="SDV15" s="620"/>
      <c r="SDW15" s="620"/>
      <c r="SDX15" s="620"/>
      <c r="SDY15" s="620"/>
      <c r="SDZ15" s="620"/>
      <c r="SEA15" s="620"/>
      <c r="SEB15" s="620"/>
      <c r="SEC15" s="620"/>
      <c r="SED15" s="620"/>
      <c r="SEE15" s="620"/>
      <c r="SEF15" s="620"/>
      <c r="SEG15" s="620"/>
      <c r="SEH15" s="620"/>
      <c r="SEI15" s="620"/>
      <c r="SEJ15" s="620"/>
      <c r="SEK15" s="620"/>
      <c r="SEL15" s="620"/>
      <c r="SEM15" s="620"/>
      <c r="SEN15" s="620"/>
      <c r="SEO15" s="620"/>
      <c r="SEP15" s="620"/>
      <c r="SEQ15" s="620"/>
      <c r="SER15" s="620"/>
      <c r="SES15" s="620"/>
      <c r="SET15" s="620"/>
      <c r="SEU15" s="620"/>
      <c r="SEV15" s="620"/>
      <c r="SEW15" s="620"/>
      <c r="SEX15" s="620"/>
      <c r="SEY15" s="620"/>
      <c r="SEZ15" s="620"/>
      <c r="SFA15" s="620"/>
      <c r="SFB15" s="620"/>
      <c r="SFC15" s="620"/>
      <c r="SFD15" s="620"/>
      <c r="SFE15" s="620"/>
      <c r="SFF15" s="620"/>
      <c r="SFG15" s="620"/>
      <c r="SFH15" s="620"/>
      <c r="SFI15" s="620"/>
      <c r="SFJ15" s="620"/>
      <c r="SFK15" s="620"/>
      <c r="SFL15" s="620"/>
      <c r="SFM15" s="620"/>
      <c r="SFN15" s="620"/>
      <c r="SFO15" s="620"/>
      <c r="SFP15" s="620"/>
      <c r="SFQ15" s="620"/>
      <c r="SFR15" s="620"/>
      <c r="SFS15" s="620"/>
      <c r="SFT15" s="620"/>
      <c r="SFU15" s="620"/>
      <c r="SFV15" s="620"/>
      <c r="SFW15" s="620"/>
      <c r="SFX15" s="620"/>
      <c r="SFY15" s="620"/>
      <c r="SFZ15" s="620"/>
      <c r="SGA15" s="620"/>
      <c r="SGB15" s="620"/>
      <c r="SGC15" s="620"/>
      <c r="SGD15" s="620"/>
      <c r="SGE15" s="620"/>
      <c r="SGF15" s="620"/>
      <c r="SGG15" s="620"/>
      <c r="SGH15" s="620"/>
      <c r="SGI15" s="620"/>
      <c r="SGJ15" s="620"/>
      <c r="SGK15" s="620"/>
      <c r="SGL15" s="620"/>
      <c r="SGM15" s="620"/>
      <c r="SGN15" s="620"/>
      <c r="SGO15" s="620"/>
      <c r="SGP15" s="620"/>
      <c r="SGQ15" s="620"/>
      <c r="SGR15" s="620"/>
      <c r="SGS15" s="620"/>
      <c r="SGT15" s="620"/>
      <c r="SGU15" s="620"/>
      <c r="SGV15" s="620"/>
      <c r="SGW15" s="620"/>
      <c r="SGX15" s="620"/>
      <c r="SGY15" s="620"/>
      <c r="SGZ15" s="620"/>
      <c r="SHA15" s="620"/>
      <c r="SHB15" s="620"/>
      <c r="SHC15" s="620"/>
      <c r="SHD15" s="620"/>
      <c r="SHE15" s="620"/>
      <c r="SHF15" s="620"/>
      <c r="SHG15" s="620"/>
      <c r="SHH15" s="620"/>
      <c r="SHI15" s="620"/>
      <c r="SHJ15" s="620"/>
      <c r="SHK15" s="620"/>
      <c r="SHL15" s="620"/>
      <c r="SHM15" s="620"/>
      <c r="SHN15" s="620"/>
      <c r="SHO15" s="620"/>
      <c r="SHP15" s="620"/>
      <c r="SHQ15" s="620"/>
      <c r="SHR15" s="620"/>
      <c r="SHS15" s="620"/>
      <c r="SHT15" s="620"/>
      <c r="SHU15" s="620"/>
      <c r="SHV15" s="620"/>
      <c r="SHW15" s="620"/>
      <c r="SHX15" s="620"/>
      <c r="SHY15" s="620"/>
      <c r="SHZ15" s="620"/>
      <c r="SIA15" s="620"/>
      <c r="SIB15" s="620"/>
      <c r="SIC15" s="620"/>
      <c r="SID15" s="620"/>
      <c r="SIE15" s="620"/>
      <c r="SIF15" s="620"/>
      <c r="SIG15" s="620"/>
      <c r="SIH15" s="620"/>
      <c r="SII15" s="620"/>
      <c r="SIJ15" s="620"/>
      <c r="SIK15" s="620"/>
      <c r="SIL15" s="620"/>
      <c r="SIM15" s="620"/>
      <c r="SIN15" s="620"/>
      <c r="SIO15" s="620"/>
      <c r="SIP15" s="620"/>
      <c r="SIQ15" s="620"/>
      <c r="SIR15" s="620"/>
      <c r="SIS15" s="620"/>
      <c r="SIT15" s="620"/>
      <c r="SIU15" s="620"/>
      <c r="SIV15" s="620"/>
      <c r="SIW15" s="620"/>
      <c r="SIX15" s="620"/>
      <c r="SIY15" s="620"/>
      <c r="SIZ15" s="620"/>
      <c r="SJA15" s="620"/>
      <c r="SJB15" s="620"/>
      <c r="SJC15" s="620"/>
      <c r="SJD15" s="620"/>
      <c r="SJE15" s="620"/>
      <c r="SJF15" s="620"/>
      <c r="SJG15" s="620"/>
      <c r="SJH15" s="620"/>
      <c r="SJI15" s="620"/>
      <c r="SJJ15" s="620"/>
      <c r="SJK15" s="620"/>
      <c r="SJL15" s="620"/>
      <c r="SJM15" s="620"/>
      <c r="SJN15" s="620"/>
      <c r="SJO15" s="620"/>
      <c r="SJP15" s="620"/>
      <c r="SJQ15" s="620"/>
      <c r="SJR15" s="620"/>
      <c r="SJS15" s="620"/>
      <c r="SJT15" s="620"/>
      <c r="SJU15" s="620"/>
      <c r="SJV15" s="620"/>
      <c r="SJW15" s="620"/>
      <c r="SJX15" s="620"/>
      <c r="SJY15" s="620"/>
      <c r="SJZ15" s="620"/>
      <c r="SKA15" s="620"/>
      <c r="SKB15" s="620"/>
      <c r="SKC15" s="620"/>
      <c r="SKD15" s="620"/>
      <c r="SKE15" s="620"/>
      <c r="SKF15" s="620"/>
      <c r="SKG15" s="620"/>
      <c r="SKH15" s="620"/>
      <c r="SKI15" s="620"/>
      <c r="SKJ15" s="620"/>
      <c r="SKK15" s="620"/>
      <c r="SKL15" s="620"/>
      <c r="SKM15" s="620"/>
      <c r="SKN15" s="620"/>
      <c r="SKO15" s="620"/>
      <c r="SKP15" s="620"/>
      <c r="SKQ15" s="620"/>
      <c r="SKR15" s="620"/>
      <c r="SKS15" s="620"/>
      <c r="SKT15" s="620"/>
      <c r="SKU15" s="620"/>
      <c r="SKV15" s="620"/>
      <c r="SKW15" s="620"/>
      <c r="SKX15" s="620"/>
      <c r="SKY15" s="620"/>
      <c r="SKZ15" s="620"/>
      <c r="SLA15" s="620"/>
      <c r="SLB15" s="620"/>
      <c r="SLC15" s="620"/>
      <c r="SLD15" s="620"/>
      <c r="SLE15" s="620"/>
      <c r="SLF15" s="620"/>
      <c r="SLG15" s="620"/>
      <c r="SLH15" s="620"/>
      <c r="SLI15" s="620"/>
      <c r="SLJ15" s="620"/>
      <c r="SLK15" s="620"/>
      <c r="SLL15" s="620"/>
      <c r="SLM15" s="620"/>
      <c r="SLN15" s="620"/>
      <c r="SLO15" s="620"/>
      <c r="SLP15" s="620"/>
      <c r="SLQ15" s="620"/>
      <c r="SLR15" s="620"/>
      <c r="SLS15" s="620"/>
      <c r="SLT15" s="620"/>
      <c r="SLU15" s="620"/>
      <c r="SLV15" s="620"/>
      <c r="SLW15" s="620"/>
      <c r="SLX15" s="620"/>
      <c r="SLY15" s="620"/>
      <c r="SLZ15" s="620"/>
      <c r="SMA15" s="620"/>
      <c r="SMB15" s="620"/>
      <c r="SMC15" s="620"/>
      <c r="SMD15" s="620"/>
      <c r="SME15" s="620"/>
      <c r="SMF15" s="620"/>
      <c r="SMG15" s="620"/>
      <c r="SMH15" s="620"/>
      <c r="SMI15" s="620"/>
      <c r="SMJ15" s="620"/>
      <c r="SMK15" s="620"/>
      <c r="SML15" s="620"/>
      <c r="SMM15" s="620"/>
      <c r="SMN15" s="620"/>
      <c r="SMO15" s="620"/>
      <c r="SMP15" s="620"/>
      <c r="SMQ15" s="620"/>
      <c r="SMR15" s="620"/>
      <c r="SMS15" s="620"/>
      <c r="SMT15" s="620"/>
      <c r="SMU15" s="620"/>
      <c r="SMV15" s="620"/>
      <c r="SMW15" s="620"/>
      <c r="SMX15" s="620"/>
      <c r="SMY15" s="620"/>
      <c r="SMZ15" s="620"/>
      <c r="SNA15" s="620"/>
      <c r="SNB15" s="620"/>
      <c r="SNC15" s="620"/>
      <c r="SND15" s="620"/>
      <c r="SNE15" s="620"/>
      <c r="SNF15" s="620"/>
      <c r="SNG15" s="620"/>
      <c r="SNH15" s="620"/>
      <c r="SNI15" s="620"/>
      <c r="SNJ15" s="620"/>
      <c r="SNK15" s="620"/>
      <c r="SNL15" s="620"/>
      <c r="SNM15" s="620"/>
      <c r="SNN15" s="620"/>
      <c r="SNO15" s="620"/>
      <c r="SNP15" s="620"/>
      <c r="SNQ15" s="620"/>
      <c r="SNR15" s="620"/>
      <c r="SNS15" s="620"/>
      <c r="SNT15" s="620"/>
      <c r="SNU15" s="620"/>
      <c r="SNV15" s="620"/>
      <c r="SNW15" s="620"/>
      <c r="SNX15" s="620"/>
      <c r="SNY15" s="620"/>
      <c r="SNZ15" s="620"/>
      <c r="SOA15" s="620"/>
      <c r="SOB15" s="620"/>
      <c r="SOC15" s="620"/>
      <c r="SOD15" s="620"/>
      <c r="SOE15" s="620"/>
      <c r="SOF15" s="620"/>
      <c r="SOG15" s="620"/>
      <c r="SOH15" s="620"/>
      <c r="SOI15" s="620"/>
      <c r="SOJ15" s="620"/>
      <c r="SOK15" s="620"/>
      <c r="SOL15" s="620"/>
      <c r="SOM15" s="620"/>
      <c r="SON15" s="620"/>
      <c r="SOO15" s="620"/>
      <c r="SOP15" s="620"/>
      <c r="SOQ15" s="620"/>
      <c r="SOR15" s="620"/>
      <c r="SOS15" s="620"/>
      <c r="SOT15" s="620"/>
      <c r="SOU15" s="620"/>
      <c r="SOV15" s="620"/>
      <c r="SOW15" s="620"/>
      <c r="SOX15" s="620"/>
      <c r="SOY15" s="620"/>
      <c r="SOZ15" s="620"/>
      <c r="SPA15" s="620"/>
      <c r="SPB15" s="620"/>
      <c r="SPC15" s="620"/>
      <c r="SPD15" s="620"/>
      <c r="SPE15" s="620"/>
      <c r="SPF15" s="620"/>
      <c r="SPG15" s="620"/>
      <c r="SPH15" s="620"/>
      <c r="SPI15" s="620"/>
      <c r="SPJ15" s="620"/>
      <c r="SPK15" s="620"/>
      <c r="SPL15" s="620"/>
      <c r="SPM15" s="620"/>
      <c r="SPN15" s="620"/>
      <c r="SPO15" s="620"/>
      <c r="SPP15" s="620"/>
      <c r="SPQ15" s="620"/>
      <c r="SPR15" s="620"/>
      <c r="SPS15" s="620"/>
      <c r="SPT15" s="620"/>
      <c r="SPU15" s="620"/>
      <c r="SPV15" s="620"/>
      <c r="SPW15" s="620"/>
      <c r="SPX15" s="620"/>
      <c r="SPY15" s="620"/>
      <c r="SPZ15" s="620"/>
      <c r="SQA15" s="620"/>
      <c r="SQB15" s="620"/>
      <c r="SQC15" s="620"/>
      <c r="SQD15" s="620"/>
      <c r="SQE15" s="620"/>
      <c r="SQF15" s="620"/>
      <c r="SQG15" s="620"/>
      <c r="SQH15" s="620"/>
      <c r="SQI15" s="620"/>
      <c r="SQJ15" s="620"/>
      <c r="SQK15" s="620"/>
      <c r="SQL15" s="620"/>
      <c r="SQM15" s="620"/>
      <c r="SQN15" s="620"/>
      <c r="SQO15" s="620"/>
      <c r="SQP15" s="620"/>
      <c r="SQQ15" s="620"/>
      <c r="SQR15" s="620"/>
      <c r="SQS15" s="620"/>
      <c r="SQT15" s="620"/>
      <c r="SQU15" s="620"/>
      <c r="SQV15" s="620"/>
      <c r="SQW15" s="620"/>
      <c r="SQX15" s="620"/>
      <c r="SQY15" s="620"/>
      <c r="SQZ15" s="620"/>
      <c r="SRA15" s="620"/>
      <c r="SRB15" s="620"/>
      <c r="SRC15" s="620"/>
      <c r="SRD15" s="620"/>
      <c r="SRE15" s="620"/>
      <c r="SRF15" s="620"/>
      <c r="SRG15" s="620"/>
      <c r="SRH15" s="620"/>
      <c r="SRI15" s="620"/>
      <c r="SRJ15" s="620"/>
      <c r="SRK15" s="620"/>
      <c r="SRL15" s="620"/>
      <c r="SRM15" s="620"/>
      <c r="SRN15" s="620"/>
      <c r="SRO15" s="620"/>
      <c r="SRP15" s="620"/>
      <c r="SRQ15" s="620"/>
      <c r="SRR15" s="620"/>
      <c r="SRS15" s="620"/>
      <c r="SRT15" s="620"/>
      <c r="SRU15" s="620"/>
      <c r="SRV15" s="620"/>
      <c r="SRW15" s="620"/>
      <c r="SRX15" s="620"/>
      <c r="SRY15" s="620"/>
      <c r="SRZ15" s="620"/>
      <c r="SSA15" s="620"/>
      <c r="SSB15" s="620"/>
      <c r="SSC15" s="620"/>
      <c r="SSD15" s="620"/>
      <c r="SSE15" s="620"/>
      <c r="SSF15" s="620"/>
      <c r="SSG15" s="620"/>
      <c r="SSH15" s="620"/>
      <c r="SSI15" s="620"/>
      <c r="SSJ15" s="620"/>
      <c r="SSK15" s="620"/>
      <c r="SSL15" s="620"/>
      <c r="SSM15" s="620"/>
      <c r="SSN15" s="620"/>
      <c r="SSO15" s="620"/>
      <c r="SSP15" s="620"/>
      <c r="SSQ15" s="620"/>
      <c r="SSR15" s="620"/>
      <c r="SSS15" s="620"/>
      <c r="SST15" s="620"/>
      <c r="SSU15" s="620"/>
      <c r="SSV15" s="620"/>
      <c r="SSW15" s="620"/>
      <c r="SSX15" s="620"/>
      <c r="SSY15" s="620"/>
      <c r="SSZ15" s="620"/>
      <c r="STA15" s="620"/>
      <c r="STB15" s="620"/>
      <c r="STC15" s="620"/>
      <c r="STD15" s="620"/>
      <c r="STE15" s="620"/>
      <c r="STF15" s="620"/>
      <c r="STG15" s="620"/>
      <c r="STH15" s="620"/>
      <c r="STI15" s="620"/>
      <c r="STJ15" s="620"/>
      <c r="STK15" s="620"/>
      <c r="STL15" s="620"/>
      <c r="STM15" s="620"/>
      <c r="STN15" s="620"/>
      <c r="STO15" s="620"/>
      <c r="STP15" s="620"/>
      <c r="STQ15" s="620"/>
      <c r="STR15" s="620"/>
      <c r="STS15" s="620"/>
      <c r="STT15" s="620"/>
      <c r="STU15" s="620"/>
      <c r="STV15" s="620"/>
      <c r="STW15" s="620"/>
      <c r="STX15" s="620"/>
      <c r="STY15" s="620"/>
      <c r="STZ15" s="620"/>
      <c r="SUA15" s="620"/>
      <c r="SUB15" s="620"/>
      <c r="SUC15" s="620"/>
      <c r="SUD15" s="620"/>
      <c r="SUE15" s="620"/>
      <c r="SUF15" s="620"/>
      <c r="SUG15" s="620"/>
      <c r="SUH15" s="620"/>
      <c r="SUI15" s="620"/>
      <c r="SUJ15" s="620"/>
      <c r="SUK15" s="620"/>
      <c r="SUL15" s="620"/>
      <c r="SUM15" s="620"/>
      <c r="SUN15" s="620"/>
      <c r="SUO15" s="620"/>
      <c r="SUP15" s="620"/>
      <c r="SUQ15" s="620"/>
      <c r="SUR15" s="620"/>
      <c r="SUS15" s="620"/>
      <c r="SUT15" s="620"/>
      <c r="SUU15" s="620"/>
      <c r="SUV15" s="620"/>
      <c r="SUW15" s="620"/>
      <c r="SUX15" s="620"/>
      <c r="SUY15" s="620"/>
      <c r="SUZ15" s="620"/>
      <c r="SVA15" s="620"/>
      <c r="SVB15" s="620"/>
      <c r="SVC15" s="620"/>
      <c r="SVD15" s="620"/>
      <c r="SVE15" s="620"/>
      <c r="SVF15" s="620"/>
      <c r="SVG15" s="620"/>
      <c r="SVH15" s="620"/>
      <c r="SVI15" s="620"/>
      <c r="SVJ15" s="620"/>
      <c r="SVK15" s="620"/>
      <c r="SVL15" s="620"/>
      <c r="SVM15" s="620"/>
      <c r="SVN15" s="620"/>
      <c r="SVO15" s="620"/>
      <c r="SVP15" s="620"/>
      <c r="SVQ15" s="620"/>
      <c r="SVR15" s="620"/>
      <c r="SVS15" s="620"/>
      <c r="SVT15" s="620"/>
      <c r="SVU15" s="620"/>
      <c r="SVV15" s="620"/>
      <c r="SVW15" s="620"/>
      <c r="SVX15" s="620"/>
      <c r="SVY15" s="620"/>
      <c r="SVZ15" s="620"/>
      <c r="SWA15" s="620"/>
      <c r="SWB15" s="620"/>
      <c r="SWC15" s="620"/>
      <c r="SWD15" s="620"/>
      <c r="SWE15" s="620"/>
      <c r="SWF15" s="620"/>
      <c r="SWG15" s="620"/>
      <c r="SWH15" s="620"/>
      <c r="SWI15" s="620"/>
      <c r="SWJ15" s="620"/>
      <c r="SWK15" s="620"/>
      <c r="SWL15" s="620"/>
      <c r="SWM15" s="620"/>
      <c r="SWN15" s="620"/>
      <c r="SWO15" s="620"/>
      <c r="SWP15" s="620"/>
      <c r="SWQ15" s="620"/>
      <c r="SWR15" s="620"/>
      <c r="SWS15" s="620"/>
      <c r="SWT15" s="620"/>
      <c r="SWU15" s="620"/>
      <c r="SWV15" s="620"/>
      <c r="SWW15" s="620"/>
      <c r="SWX15" s="620"/>
      <c r="SWY15" s="620"/>
      <c r="SWZ15" s="620"/>
      <c r="SXA15" s="620"/>
      <c r="SXB15" s="620"/>
      <c r="SXC15" s="620"/>
      <c r="SXD15" s="620"/>
      <c r="SXE15" s="620"/>
      <c r="SXF15" s="620"/>
      <c r="SXG15" s="620"/>
      <c r="SXH15" s="620"/>
      <c r="SXI15" s="620"/>
      <c r="SXJ15" s="620"/>
      <c r="SXK15" s="620"/>
      <c r="SXL15" s="620"/>
      <c r="SXM15" s="620"/>
      <c r="SXN15" s="620"/>
      <c r="SXO15" s="620"/>
      <c r="SXP15" s="620"/>
      <c r="SXQ15" s="620"/>
      <c r="SXR15" s="620"/>
      <c r="SXS15" s="620"/>
      <c r="SXT15" s="620"/>
      <c r="SXU15" s="620"/>
      <c r="SXV15" s="620"/>
      <c r="SXW15" s="620"/>
      <c r="SXX15" s="620"/>
      <c r="SXY15" s="620"/>
      <c r="SXZ15" s="620"/>
      <c r="SYA15" s="620"/>
      <c r="SYB15" s="620"/>
      <c r="SYC15" s="620"/>
      <c r="SYD15" s="620"/>
      <c r="SYE15" s="620"/>
      <c r="SYF15" s="620"/>
      <c r="SYG15" s="620"/>
      <c r="SYH15" s="620"/>
      <c r="SYI15" s="620"/>
      <c r="SYJ15" s="620"/>
      <c r="SYK15" s="620"/>
      <c r="SYL15" s="620"/>
      <c r="SYM15" s="620"/>
      <c r="SYN15" s="620"/>
      <c r="SYO15" s="620"/>
      <c r="SYP15" s="620"/>
      <c r="SYQ15" s="620"/>
      <c r="SYR15" s="620"/>
      <c r="SYS15" s="620"/>
      <c r="SYT15" s="620"/>
      <c r="SYU15" s="620"/>
      <c r="SYV15" s="620"/>
      <c r="SYW15" s="620"/>
      <c r="SYX15" s="620"/>
      <c r="SYY15" s="620"/>
      <c r="SYZ15" s="620"/>
      <c r="SZA15" s="620"/>
      <c r="SZB15" s="620"/>
      <c r="SZC15" s="620"/>
      <c r="SZD15" s="620"/>
      <c r="SZE15" s="620"/>
      <c r="SZF15" s="620"/>
      <c r="SZG15" s="620"/>
      <c r="SZH15" s="620"/>
      <c r="SZI15" s="620"/>
      <c r="SZJ15" s="620"/>
      <c r="SZK15" s="620"/>
      <c r="SZL15" s="620"/>
      <c r="SZM15" s="620"/>
      <c r="SZN15" s="620"/>
      <c r="SZO15" s="620"/>
      <c r="SZP15" s="620"/>
      <c r="SZQ15" s="620"/>
      <c r="SZR15" s="620"/>
      <c r="SZS15" s="620"/>
      <c r="SZT15" s="620"/>
      <c r="SZU15" s="620"/>
      <c r="SZV15" s="620"/>
      <c r="SZW15" s="620"/>
      <c r="SZX15" s="620"/>
      <c r="SZY15" s="620"/>
      <c r="SZZ15" s="620"/>
      <c r="TAA15" s="620"/>
      <c r="TAB15" s="620"/>
      <c r="TAC15" s="620"/>
      <c r="TAD15" s="620"/>
      <c r="TAE15" s="620"/>
      <c r="TAF15" s="620"/>
      <c r="TAG15" s="620"/>
      <c r="TAH15" s="620"/>
      <c r="TAI15" s="620"/>
      <c r="TAJ15" s="620"/>
      <c r="TAK15" s="620"/>
      <c r="TAL15" s="620"/>
      <c r="TAM15" s="620"/>
      <c r="TAN15" s="620"/>
      <c r="TAO15" s="620"/>
      <c r="TAP15" s="620"/>
      <c r="TAQ15" s="620"/>
      <c r="TAR15" s="620"/>
      <c r="TAS15" s="620"/>
      <c r="TAT15" s="620"/>
      <c r="TAU15" s="620"/>
      <c r="TAV15" s="620"/>
      <c r="TAW15" s="620"/>
      <c r="TAX15" s="620"/>
      <c r="TAY15" s="620"/>
      <c r="TAZ15" s="620"/>
      <c r="TBA15" s="620"/>
      <c r="TBB15" s="620"/>
      <c r="TBC15" s="620"/>
      <c r="TBD15" s="620"/>
      <c r="TBE15" s="620"/>
      <c r="TBF15" s="620"/>
      <c r="TBG15" s="620"/>
      <c r="TBH15" s="620"/>
      <c r="TBI15" s="620"/>
      <c r="TBJ15" s="620"/>
      <c r="TBK15" s="620"/>
      <c r="TBL15" s="620"/>
      <c r="TBM15" s="620"/>
      <c r="TBN15" s="620"/>
      <c r="TBO15" s="620"/>
      <c r="TBP15" s="620"/>
      <c r="TBQ15" s="620"/>
      <c r="TBR15" s="620"/>
      <c r="TBS15" s="620"/>
      <c r="TBT15" s="620"/>
      <c r="TBU15" s="620"/>
      <c r="TBV15" s="620"/>
      <c r="TBW15" s="620"/>
      <c r="TBX15" s="620"/>
      <c r="TBY15" s="620"/>
      <c r="TBZ15" s="620"/>
      <c r="TCA15" s="620"/>
      <c r="TCB15" s="620"/>
      <c r="TCC15" s="620"/>
      <c r="TCD15" s="620"/>
      <c r="TCE15" s="620"/>
      <c r="TCF15" s="620"/>
      <c r="TCG15" s="620"/>
      <c r="TCH15" s="620"/>
      <c r="TCI15" s="620"/>
      <c r="TCJ15" s="620"/>
      <c r="TCK15" s="620"/>
      <c r="TCL15" s="620"/>
      <c r="TCM15" s="620"/>
      <c r="TCN15" s="620"/>
      <c r="TCO15" s="620"/>
      <c r="TCP15" s="620"/>
      <c r="TCQ15" s="620"/>
      <c r="TCR15" s="620"/>
      <c r="TCS15" s="620"/>
      <c r="TCT15" s="620"/>
      <c r="TCU15" s="620"/>
      <c r="TCV15" s="620"/>
      <c r="TCW15" s="620"/>
      <c r="TCX15" s="620"/>
      <c r="TCY15" s="620"/>
      <c r="TCZ15" s="620"/>
      <c r="TDA15" s="620"/>
      <c r="TDB15" s="620"/>
      <c r="TDC15" s="620"/>
      <c r="TDD15" s="620"/>
      <c r="TDE15" s="620"/>
      <c r="TDF15" s="620"/>
      <c r="TDG15" s="620"/>
      <c r="TDH15" s="620"/>
      <c r="TDI15" s="620"/>
      <c r="TDJ15" s="620"/>
      <c r="TDK15" s="620"/>
      <c r="TDL15" s="620"/>
      <c r="TDM15" s="620"/>
      <c r="TDN15" s="620"/>
      <c r="TDO15" s="620"/>
      <c r="TDP15" s="620"/>
      <c r="TDQ15" s="620"/>
      <c r="TDR15" s="620"/>
      <c r="TDS15" s="620"/>
      <c r="TDT15" s="620"/>
      <c r="TDU15" s="620"/>
      <c r="TDV15" s="620"/>
      <c r="TDW15" s="620"/>
      <c r="TDX15" s="620"/>
      <c r="TDY15" s="620"/>
      <c r="TDZ15" s="620"/>
      <c r="TEA15" s="620"/>
      <c r="TEB15" s="620"/>
      <c r="TEC15" s="620"/>
      <c r="TED15" s="620"/>
      <c r="TEE15" s="620"/>
      <c r="TEF15" s="620"/>
      <c r="TEG15" s="620"/>
      <c r="TEH15" s="620"/>
      <c r="TEI15" s="620"/>
      <c r="TEJ15" s="620"/>
      <c r="TEK15" s="620"/>
      <c r="TEL15" s="620"/>
      <c r="TEM15" s="620"/>
      <c r="TEN15" s="620"/>
      <c r="TEO15" s="620"/>
      <c r="TEP15" s="620"/>
      <c r="TEQ15" s="620"/>
      <c r="TER15" s="620"/>
      <c r="TES15" s="620"/>
      <c r="TET15" s="620"/>
      <c r="TEU15" s="620"/>
      <c r="TEV15" s="620"/>
      <c r="TEW15" s="620"/>
      <c r="TEX15" s="620"/>
      <c r="TEY15" s="620"/>
      <c r="TEZ15" s="620"/>
      <c r="TFA15" s="620"/>
      <c r="TFB15" s="620"/>
      <c r="TFC15" s="620"/>
      <c r="TFD15" s="620"/>
      <c r="TFE15" s="620"/>
      <c r="TFF15" s="620"/>
      <c r="TFG15" s="620"/>
      <c r="TFH15" s="620"/>
      <c r="TFI15" s="620"/>
      <c r="TFJ15" s="620"/>
      <c r="TFK15" s="620"/>
      <c r="TFL15" s="620"/>
      <c r="TFM15" s="620"/>
      <c r="TFN15" s="620"/>
      <c r="TFO15" s="620"/>
      <c r="TFP15" s="620"/>
      <c r="TFQ15" s="620"/>
      <c r="TFR15" s="620"/>
      <c r="TFS15" s="620"/>
      <c r="TFT15" s="620"/>
      <c r="TFU15" s="620"/>
      <c r="TFV15" s="620"/>
      <c r="TFW15" s="620"/>
      <c r="TFX15" s="620"/>
      <c r="TFY15" s="620"/>
      <c r="TFZ15" s="620"/>
      <c r="TGA15" s="620"/>
      <c r="TGB15" s="620"/>
      <c r="TGC15" s="620"/>
      <c r="TGD15" s="620"/>
      <c r="TGE15" s="620"/>
      <c r="TGF15" s="620"/>
      <c r="TGG15" s="620"/>
      <c r="TGH15" s="620"/>
      <c r="TGI15" s="620"/>
      <c r="TGJ15" s="620"/>
      <c r="TGK15" s="620"/>
      <c r="TGL15" s="620"/>
      <c r="TGM15" s="620"/>
      <c r="TGN15" s="620"/>
      <c r="TGO15" s="620"/>
      <c r="TGP15" s="620"/>
      <c r="TGQ15" s="620"/>
      <c r="TGR15" s="620"/>
      <c r="TGS15" s="620"/>
      <c r="TGT15" s="620"/>
      <c r="TGU15" s="620"/>
      <c r="TGV15" s="620"/>
      <c r="TGW15" s="620"/>
      <c r="TGX15" s="620"/>
      <c r="TGY15" s="620"/>
      <c r="TGZ15" s="620"/>
      <c r="THA15" s="620"/>
      <c r="THB15" s="620"/>
      <c r="THC15" s="620"/>
      <c r="THD15" s="620"/>
      <c r="THE15" s="620"/>
      <c r="THF15" s="620"/>
      <c r="THG15" s="620"/>
      <c r="THH15" s="620"/>
      <c r="THI15" s="620"/>
      <c r="THJ15" s="620"/>
      <c r="THK15" s="620"/>
      <c r="THL15" s="620"/>
      <c r="THM15" s="620"/>
      <c r="THN15" s="620"/>
      <c r="THO15" s="620"/>
      <c r="THP15" s="620"/>
      <c r="THQ15" s="620"/>
      <c r="THR15" s="620"/>
      <c r="THS15" s="620"/>
      <c r="THT15" s="620"/>
      <c r="THU15" s="620"/>
      <c r="THV15" s="620"/>
      <c r="THW15" s="620"/>
      <c r="THX15" s="620"/>
      <c r="THY15" s="620"/>
      <c r="THZ15" s="620"/>
      <c r="TIA15" s="620"/>
      <c r="TIB15" s="620"/>
      <c r="TIC15" s="620"/>
      <c r="TID15" s="620"/>
      <c r="TIE15" s="620"/>
      <c r="TIF15" s="620"/>
      <c r="TIG15" s="620"/>
      <c r="TIH15" s="620"/>
      <c r="TII15" s="620"/>
      <c r="TIJ15" s="620"/>
      <c r="TIK15" s="620"/>
      <c r="TIL15" s="620"/>
      <c r="TIM15" s="620"/>
      <c r="TIN15" s="620"/>
      <c r="TIO15" s="620"/>
      <c r="TIP15" s="620"/>
      <c r="TIQ15" s="620"/>
      <c r="TIR15" s="620"/>
      <c r="TIS15" s="620"/>
      <c r="TIT15" s="620"/>
      <c r="TIU15" s="620"/>
      <c r="TIV15" s="620"/>
      <c r="TIW15" s="620"/>
      <c r="TIX15" s="620"/>
      <c r="TIY15" s="620"/>
      <c r="TIZ15" s="620"/>
      <c r="TJA15" s="620"/>
      <c r="TJB15" s="620"/>
      <c r="TJC15" s="620"/>
      <c r="TJD15" s="620"/>
      <c r="TJE15" s="620"/>
      <c r="TJF15" s="620"/>
      <c r="TJG15" s="620"/>
      <c r="TJH15" s="620"/>
      <c r="TJI15" s="620"/>
      <c r="TJJ15" s="620"/>
      <c r="TJK15" s="620"/>
      <c r="TJL15" s="620"/>
      <c r="TJM15" s="620"/>
      <c r="TJN15" s="620"/>
      <c r="TJO15" s="620"/>
      <c r="TJP15" s="620"/>
      <c r="TJQ15" s="620"/>
      <c r="TJR15" s="620"/>
      <c r="TJS15" s="620"/>
      <c r="TJT15" s="620"/>
      <c r="TJU15" s="620"/>
      <c r="TJV15" s="620"/>
      <c r="TJW15" s="620"/>
      <c r="TJX15" s="620"/>
      <c r="TJY15" s="620"/>
      <c r="TJZ15" s="620"/>
      <c r="TKA15" s="620"/>
      <c r="TKB15" s="620"/>
      <c r="TKC15" s="620"/>
      <c r="TKD15" s="620"/>
      <c r="TKE15" s="620"/>
      <c r="TKF15" s="620"/>
      <c r="TKG15" s="620"/>
      <c r="TKH15" s="620"/>
      <c r="TKI15" s="620"/>
      <c r="TKJ15" s="620"/>
      <c r="TKK15" s="620"/>
      <c r="TKL15" s="620"/>
      <c r="TKM15" s="620"/>
      <c r="TKN15" s="620"/>
      <c r="TKO15" s="620"/>
      <c r="TKP15" s="620"/>
      <c r="TKQ15" s="620"/>
      <c r="TKR15" s="620"/>
      <c r="TKS15" s="620"/>
      <c r="TKT15" s="620"/>
      <c r="TKU15" s="620"/>
      <c r="TKV15" s="620"/>
      <c r="TKW15" s="620"/>
      <c r="TKX15" s="620"/>
      <c r="TKY15" s="620"/>
      <c r="TKZ15" s="620"/>
      <c r="TLA15" s="620"/>
      <c r="TLB15" s="620"/>
      <c r="TLC15" s="620"/>
      <c r="TLD15" s="620"/>
      <c r="TLE15" s="620"/>
      <c r="TLF15" s="620"/>
      <c r="TLG15" s="620"/>
      <c r="TLH15" s="620"/>
      <c r="TLI15" s="620"/>
      <c r="TLJ15" s="620"/>
      <c r="TLK15" s="620"/>
      <c r="TLL15" s="620"/>
      <c r="TLM15" s="620"/>
      <c r="TLN15" s="620"/>
      <c r="TLO15" s="620"/>
      <c r="TLP15" s="620"/>
      <c r="TLQ15" s="620"/>
      <c r="TLR15" s="620"/>
      <c r="TLS15" s="620"/>
      <c r="TLT15" s="620"/>
      <c r="TLU15" s="620"/>
      <c r="TLV15" s="620"/>
      <c r="TLW15" s="620"/>
      <c r="TLX15" s="620"/>
      <c r="TLY15" s="620"/>
      <c r="TLZ15" s="620"/>
      <c r="TMA15" s="620"/>
      <c r="TMB15" s="620"/>
      <c r="TMC15" s="620"/>
      <c r="TMD15" s="620"/>
      <c r="TME15" s="620"/>
      <c r="TMF15" s="620"/>
      <c r="TMG15" s="620"/>
      <c r="TMH15" s="620"/>
      <c r="TMI15" s="620"/>
      <c r="TMJ15" s="620"/>
      <c r="TMK15" s="620"/>
      <c r="TML15" s="620"/>
      <c r="TMM15" s="620"/>
      <c r="TMN15" s="620"/>
      <c r="TMO15" s="620"/>
      <c r="TMP15" s="620"/>
      <c r="TMQ15" s="620"/>
      <c r="TMR15" s="620"/>
      <c r="TMS15" s="620"/>
      <c r="TMT15" s="620"/>
      <c r="TMU15" s="620"/>
      <c r="TMV15" s="620"/>
      <c r="TMW15" s="620"/>
      <c r="TMX15" s="620"/>
      <c r="TMY15" s="620"/>
      <c r="TMZ15" s="620"/>
      <c r="TNA15" s="620"/>
      <c r="TNB15" s="620"/>
      <c r="TNC15" s="620"/>
      <c r="TND15" s="620"/>
      <c r="TNE15" s="620"/>
      <c r="TNF15" s="620"/>
      <c r="TNG15" s="620"/>
      <c r="TNH15" s="620"/>
      <c r="TNI15" s="620"/>
      <c r="TNJ15" s="620"/>
      <c r="TNK15" s="620"/>
      <c r="TNL15" s="620"/>
      <c r="TNM15" s="620"/>
      <c r="TNN15" s="620"/>
      <c r="TNO15" s="620"/>
      <c r="TNP15" s="620"/>
      <c r="TNQ15" s="620"/>
      <c r="TNR15" s="620"/>
      <c r="TNS15" s="620"/>
      <c r="TNT15" s="620"/>
      <c r="TNU15" s="620"/>
      <c r="TNV15" s="620"/>
      <c r="TNW15" s="620"/>
      <c r="TNX15" s="620"/>
      <c r="TNY15" s="620"/>
      <c r="TNZ15" s="620"/>
      <c r="TOA15" s="620"/>
      <c r="TOB15" s="620"/>
      <c r="TOC15" s="620"/>
      <c r="TOD15" s="620"/>
      <c r="TOE15" s="620"/>
      <c r="TOF15" s="620"/>
      <c r="TOG15" s="620"/>
      <c r="TOH15" s="620"/>
      <c r="TOI15" s="620"/>
      <c r="TOJ15" s="620"/>
      <c r="TOK15" s="620"/>
      <c r="TOL15" s="620"/>
      <c r="TOM15" s="620"/>
      <c r="TON15" s="620"/>
      <c r="TOO15" s="620"/>
      <c r="TOP15" s="620"/>
      <c r="TOQ15" s="620"/>
      <c r="TOR15" s="620"/>
      <c r="TOS15" s="620"/>
      <c r="TOT15" s="620"/>
      <c r="TOU15" s="620"/>
      <c r="TOV15" s="620"/>
      <c r="TOW15" s="620"/>
      <c r="TOX15" s="620"/>
      <c r="TOY15" s="620"/>
      <c r="TOZ15" s="620"/>
      <c r="TPA15" s="620"/>
      <c r="TPB15" s="620"/>
      <c r="TPC15" s="620"/>
      <c r="TPD15" s="620"/>
      <c r="TPE15" s="620"/>
      <c r="TPF15" s="620"/>
      <c r="TPG15" s="620"/>
      <c r="TPH15" s="620"/>
      <c r="TPI15" s="620"/>
      <c r="TPJ15" s="620"/>
      <c r="TPK15" s="620"/>
      <c r="TPL15" s="620"/>
      <c r="TPM15" s="620"/>
      <c r="TPN15" s="620"/>
      <c r="TPO15" s="620"/>
      <c r="TPP15" s="620"/>
      <c r="TPQ15" s="620"/>
      <c r="TPR15" s="620"/>
      <c r="TPS15" s="620"/>
      <c r="TPT15" s="620"/>
      <c r="TPU15" s="620"/>
      <c r="TPV15" s="620"/>
      <c r="TPW15" s="620"/>
      <c r="TPX15" s="620"/>
      <c r="TPY15" s="620"/>
      <c r="TPZ15" s="620"/>
      <c r="TQA15" s="620"/>
      <c r="TQB15" s="620"/>
      <c r="TQC15" s="620"/>
      <c r="TQD15" s="620"/>
      <c r="TQE15" s="620"/>
      <c r="TQF15" s="620"/>
      <c r="TQG15" s="620"/>
      <c r="TQH15" s="620"/>
      <c r="TQI15" s="620"/>
      <c r="TQJ15" s="620"/>
      <c r="TQK15" s="620"/>
      <c r="TQL15" s="620"/>
      <c r="TQM15" s="620"/>
      <c r="TQN15" s="620"/>
      <c r="TQO15" s="620"/>
      <c r="TQP15" s="620"/>
      <c r="TQQ15" s="620"/>
      <c r="TQR15" s="620"/>
      <c r="TQS15" s="620"/>
      <c r="TQT15" s="620"/>
      <c r="TQU15" s="620"/>
      <c r="TQV15" s="620"/>
      <c r="TQW15" s="620"/>
      <c r="TQX15" s="620"/>
      <c r="TQY15" s="620"/>
      <c r="TQZ15" s="620"/>
      <c r="TRA15" s="620"/>
      <c r="TRB15" s="620"/>
      <c r="TRC15" s="620"/>
      <c r="TRD15" s="620"/>
      <c r="TRE15" s="620"/>
      <c r="TRF15" s="620"/>
      <c r="TRG15" s="620"/>
      <c r="TRH15" s="620"/>
      <c r="TRI15" s="620"/>
      <c r="TRJ15" s="620"/>
      <c r="TRK15" s="620"/>
      <c r="TRL15" s="620"/>
      <c r="TRM15" s="620"/>
      <c r="TRN15" s="620"/>
      <c r="TRO15" s="620"/>
      <c r="TRP15" s="620"/>
      <c r="TRQ15" s="620"/>
      <c r="TRR15" s="620"/>
      <c r="TRS15" s="620"/>
      <c r="TRT15" s="620"/>
      <c r="TRU15" s="620"/>
      <c r="TRV15" s="620"/>
      <c r="TRW15" s="620"/>
      <c r="TRX15" s="620"/>
      <c r="TRY15" s="620"/>
      <c r="TRZ15" s="620"/>
      <c r="TSA15" s="620"/>
      <c r="TSB15" s="620"/>
      <c r="TSC15" s="620"/>
      <c r="TSD15" s="620"/>
      <c r="TSE15" s="620"/>
      <c r="TSF15" s="620"/>
      <c r="TSG15" s="620"/>
      <c r="TSH15" s="620"/>
      <c r="TSI15" s="620"/>
      <c r="TSJ15" s="620"/>
      <c r="TSK15" s="620"/>
      <c r="TSL15" s="620"/>
      <c r="TSM15" s="620"/>
      <c r="TSN15" s="620"/>
      <c r="TSO15" s="620"/>
      <c r="TSP15" s="620"/>
      <c r="TSQ15" s="620"/>
      <c r="TSR15" s="620"/>
      <c r="TSS15" s="620"/>
      <c r="TST15" s="620"/>
      <c r="TSU15" s="620"/>
      <c r="TSV15" s="620"/>
      <c r="TSW15" s="620"/>
      <c r="TSX15" s="620"/>
      <c r="TSY15" s="620"/>
      <c r="TSZ15" s="620"/>
      <c r="TTA15" s="620"/>
      <c r="TTB15" s="620"/>
      <c r="TTC15" s="620"/>
      <c r="TTD15" s="620"/>
      <c r="TTE15" s="620"/>
      <c r="TTF15" s="620"/>
      <c r="TTG15" s="620"/>
      <c r="TTH15" s="620"/>
      <c r="TTI15" s="620"/>
      <c r="TTJ15" s="620"/>
      <c r="TTK15" s="620"/>
      <c r="TTL15" s="620"/>
      <c r="TTM15" s="620"/>
      <c r="TTN15" s="620"/>
      <c r="TTO15" s="620"/>
      <c r="TTP15" s="620"/>
      <c r="TTQ15" s="620"/>
      <c r="TTR15" s="620"/>
      <c r="TTS15" s="620"/>
      <c r="TTT15" s="620"/>
      <c r="TTU15" s="620"/>
      <c r="TTV15" s="620"/>
      <c r="TTW15" s="620"/>
      <c r="TTX15" s="620"/>
      <c r="TTY15" s="620"/>
      <c r="TTZ15" s="620"/>
      <c r="TUA15" s="620"/>
      <c r="TUB15" s="620"/>
      <c r="TUC15" s="620"/>
      <c r="TUD15" s="620"/>
      <c r="TUE15" s="620"/>
      <c r="TUF15" s="620"/>
      <c r="TUG15" s="620"/>
      <c r="TUH15" s="620"/>
      <c r="TUI15" s="620"/>
      <c r="TUJ15" s="620"/>
      <c r="TUK15" s="620"/>
      <c r="TUL15" s="620"/>
      <c r="TUM15" s="620"/>
      <c r="TUN15" s="620"/>
      <c r="TUO15" s="620"/>
      <c r="TUP15" s="620"/>
      <c r="TUQ15" s="620"/>
      <c r="TUR15" s="620"/>
      <c r="TUS15" s="620"/>
      <c r="TUT15" s="620"/>
      <c r="TUU15" s="620"/>
      <c r="TUV15" s="620"/>
      <c r="TUW15" s="620"/>
      <c r="TUX15" s="620"/>
      <c r="TUY15" s="620"/>
      <c r="TUZ15" s="620"/>
      <c r="TVA15" s="620"/>
      <c r="TVB15" s="620"/>
      <c r="TVC15" s="620"/>
      <c r="TVD15" s="620"/>
      <c r="TVE15" s="620"/>
      <c r="TVF15" s="620"/>
      <c r="TVG15" s="620"/>
      <c r="TVH15" s="620"/>
      <c r="TVI15" s="620"/>
      <c r="TVJ15" s="620"/>
      <c r="TVK15" s="620"/>
      <c r="TVL15" s="620"/>
      <c r="TVM15" s="620"/>
      <c r="TVN15" s="620"/>
      <c r="TVO15" s="620"/>
      <c r="TVP15" s="620"/>
      <c r="TVQ15" s="620"/>
      <c r="TVR15" s="620"/>
      <c r="TVS15" s="620"/>
      <c r="TVT15" s="620"/>
      <c r="TVU15" s="620"/>
      <c r="TVV15" s="620"/>
      <c r="TVW15" s="620"/>
      <c r="TVX15" s="620"/>
      <c r="TVY15" s="620"/>
      <c r="TVZ15" s="620"/>
      <c r="TWA15" s="620"/>
      <c r="TWB15" s="620"/>
      <c r="TWC15" s="620"/>
      <c r="TWD15" s="620"/>
      <c r="TWE15" s="620"/>
      <c r="TWF15" s="620"/>
      <c r="TWG15" s="620"/>
      <c r="TWH15" s="620"/>
      <c r="TWI15" s="620"/>
      <c r="TWJ15" s="620"/>
      <c r="TWK15" s="620"/>
      <c r="TWL15" s="620"/>
      <c r="TWM15" s="620"/>
      <c r="TWN15" s="620"/>
      <c r="TWO15" s="620"/>
      <c r="TWP15" s="620"/>
      <c r="TWQ15" s="620"/>
      <c r="TWR15" s="620"/>
      <c r="TWS15" s="620"/>
      <c r="TWT15" s="620"/>
      <c r="TWU15" s="620"/>
      <c r="TWV15" s="620"/>
      <c r="TWW15" s="620"/>
      <c r="TWX15" s="620"/>
      <c r="TWY15" s="620"/>
      <c r="TWZ15" s="620"/>
      <c r="TXA15" s="620"/>
      <c r="TXB15" s="620"/>
      <c r="TXC15" s="620"/>
      <c r="TXD15" s="620"/>
      <c r="TXE15" s="620"/>
      <c r="TXF15" s="620"/>
      <c r="TXG15" s="620"/>
      <c r="TXH15" s="620"/>
      <c r="TXI15" s="620"/>
      <c r="TXJ15" s="620"/>
      <c r="TXK15" s="620"/>
      <c r="TXL15" s="620"/>
      <c r="TXM15" s="620"/>
      <c r="TXN15" s="620"/>
      <c r="TXO15" s="620"/>
      <c r="TXP15" s="620"/>
      <c r="TXQ15" s="620"/>
      <c r="TXR15" s="620"/>
      <c r="TXS15" s="620"/>
      <c r="TXT15" s="620"/>
      <c r="TXU15" s="620"/>
      <c r="TXV15" s="620"/>
      <c r="TXW15" s="620"/>
      <c r="TXX15" s="620"/>
      <c r="TXY15" s="620"/>
      <c r="TXZ15" s="620"/>
      <c r="TYA15" s="620"/>
      <c r="TYB15" s="620"/>
      <c r="TYC15" s="620"/>
      <c r="TYD15" s="620"/>
      <c r="TYE15" s="620"/>
      <c r="TYF15" s="620"/>
      <c r="TYG15" s="620"/>
      <c r="TYH15" s="620"/>
      <c r="TYI15" s="620"/>
      <c r="TYJ15" s="620"/>
      <c r="TYK15" s="620"/>
      <c r="TYL15" s="620"/>
      <c r="TYM15" s="620"/>
      <c r="TYN15" s="620"/>
      <c r="TYO15" s="620"/>
      <c r="TYP15" s="620"/>
      <c r="TYQ15" s="620"/>
      <c r="TYR15" s="620"/>
      <c r="TYS15" s="620"/>
      <c r="TYT15" s="620"/>
      <c r="TYU15" s="620"/>
      <c r="TYV15" s="620"/>
      <c r="TYW15" s="620"/>
      <c r="TYX15" s="620"/>
      <c r="TYY15" s="620"/>
      <c r="TYZ15" s="620"/>
      <c r="TZA15" s="620"/>
      <c r="TZB15" s="620"/>
      <c r="TZC15" s="620"/>
      <c r="TZD15" s="620"/>
      <c r="TZE15" s="620"/>
      <c r="TZF15" s="620"/>
      <c r="TZG15" s="620"/>
      <c r="TZH15" s="620"/>
      <c r="TZI15" s="620"/>
      <c r="TZJ15" s="620"/>
      <c r="TZK15" s="620"/>
      <c r="TZL15" s="620"/>
      <c r="TZM15" s="620"/>
      <c r="TZN15" s="620"/>
      <c r="TZO15" s="620"/>
      <c r="TZP15" s="620"/>
      <c r="TZQ15" s="620"/>
      <c r="TZR15" s="620"/>
      <c r="TZS15" s="620"/>
      <c r="TZT15" s="620"/>
      <c r="TZU15" s="620"/>
      <c r="TZV15" s="620"/>
      <c r="TZW15" s="620"/>
      <c r="TZX15" s="620"/>
      <c r="TZY15" s="620"/>
      <c r="TZZ15" s="620"/>
      <c r="UAA15" s="620"/>
      <c r="UAB15" s="620"/>
      <c r="UAC15" s="620"/>
      <c r="UAD15" s="620"/>
      <c r="UAE15" s="620"/>
      <c r="UAF15" s="620"/>
      <c r="UAG15" s="620"/>
      <c r="UAH15" s="620"/>
      <c r="UAI15" s="620"/>
      <c r="UAJ15" s="620"/>
      <c r="UAK15" s="620"/>
      <c r="UAL15" s="620"/>
      <c r="UAM15" s="620"/>
      <c r="UAN15" s="620"/>
      <c r="UAO15" s="620"/>
      <c r="UAP15" s="620"/>
      <c r="UAQ15" s="620"/>
      <c r="UAR15" s="620"/>
      <c r="UAS15" s="620"/>
      <c r="UAT15" s="620"/>
      <c r="UAU15" s="620"/>
      <c r="UAV15" s="620"/>
      <c r="UAW15" s="620"/>
      <c r="UAX15" s="620"/>
      <c r="UAY15" s="620"/>
      <c r="UAZ15" s="620"/>
      <c r="UBA15" s="620"/>
      <c r="UBB15" s="620"/>
      <c r="UBC15" s="620"/>
      <c r="UBD15" s="620"/>
      <c r="UBE15" s="620"/>
      <c r="UBF15" s="620"/>
      <c r="UBG15" s="620"/>
      <c r="UBH15" s="620"/>
      <c r="UBI15" s="620"/>
      <c r="UBJ15" s="620"/>
      <c r="UBK15" s="620"/>
      <c r="UBL15" s="620"/>
      <c r="UBM15" s="620"/>
      <c r="UBN15" s="620"/>
      <c r="UBO15" s="620"/>
      <c r="UBP15" s="620"/>
      <c r="UBQ15" s="620"/>
      <c r="UBR15" s="620"/>
      <c r="UBS15" s="620"/>
      <c r="UBT15" s="620"/>
      <c r="UBU15" s="620"/>
      <c r="UBV15" s="620"/>
      <c r="UBW15" s="620"/>
      <c r="UBX15" s="620"/>
      <c r="UBY15" s="620"/>
      <c r="UBZ15" s="620"/>
      <c r="UCA15" s="620"/>
      <c r="UCB15" s="620"/>
      <c r="UCC15" s="620"/>
      <c r="UCD15" s="620"/>
      <c r="UCE15" s="620"/>
      <c r="UCF15" s="620"/>
      <c r="UCG15" s="620"/>
      <c r="UCH15" s="620"/>
      <c r="UCI15" s="620"/>
      <c r="UCJ15" s="620"/>
      <c r="UCK15" s="620"/>
      <c r="UCL15" s="620"/>
      <c r="UCM15" s="620"/>
      <c r="UCN15" s="620"/>
      <c r="UCO15" s="620"/>
      <c r="UCP15" s="620"/>
      <c r="UCQ15" s="620"/>
      <c r="UCR15" s="620"/>
      <c r="UCS15" s="620"/>
      <c r="UCT15" s="620"/>
      <c r="UCU15" s="620"/>
      <c r="UCV15" s="620"/>
      <c r="UCW15" s="620"/>
      <c r="UCX15" s="620"/>
      <c r="UCY15" s="620"/>
      <c r="UCZ15" s="620"/>
      <c r="UDA15" s="620"/>
      <c r="UDB15" s="620"/>
      <c r="UDC15" s="620"/>
      <c r="UDD15" s="620"/>
      <c r="UDE15" s="620"/>
      <c r="UDF15" s="620"/>
      <c r="UDG15" s="620"/>
      <c r="UDH15" s="620"/>
      <c r="UDI15" s="620"/>
      <c r="UDJ15" s="620"/>
      <c r="UDK15" s="620"/>
      <c r="UDL15" s="620"/>
      <c r="UDM15" s="620"/>
      <c r="UDN15" s="620"/>
      <c r="UDO15" s="620"/>
      <c r="UDP15" s="620"/>
      <c r="UDQ15" s="620"/>
      <c r="UDR15" s="620"/>
      <c r="UDS15" s="620"/>
      <c r="UDT15" s="620"/>
      <c r="UDU15" s="620"/>
      <c r="UDV15" s="620"/>
      <c r="UDW15" s="620"/>
      <c r="UDX15" s="620"/>
      <c r="UDY15" s="620"/>
      <c r="UDZ15" s="620"/>
      <c r="UEA15" s="620"/>
      <c r="UEB15" s="620"/>
      <c r="UEC15" s="620"/>
      <c r="UED15" s="620"/>
      <c r="UEE15" s="620"/>
      <c r="UEF15" s="620"/>
      <c r="UEG15" s="620"/>
      <c r="UEH15" s="620"/>
      <c r="UEI15" s="620"/>
      <c r="UEJ15" s="620"/>
      <c r="UEK15" s="620"/>
      <c r="UEL15" s="620"/>
      <c r="UEM15" s="620"/>
      <c r="UEN15" s="620"/>
      <c r="UEO15" s="620"/>
      <c r="UEP15" s="620"/>
      <c r="UEQ15" s="620"/>
      <c r="UER15" s="620"/>
      <c r="UES15" s="620"/>
      <c r="UET15" s="620"/>
      <c r="UEU15" s="620"/>
      <c r="UEV15" s="620"/>
      <c r="UEW15" s="620"/>
      <c r="UEX15" s="620"/>
      <c r="UEY15" s="620"/>
      <c r="UEZ15" s="620"/>
      <c r="UFA15" s="620"/>
      <c r="UFB15" s="620"/>
      <c r="UFC15" s="620"/>
      <c r="UFD15" s="620"/>
      <c r="UFE15" s="620"/>
      <c r="UFF15" s="620"/>
      <c r="UFG15" s="620"/>
      <c r="UFH15" s="620"/>
      <c r="UFI15" s="620"/>
      <c r="UFJ15" s="620"/>
      <c r="UFK15" s="620"/>
      <c r="UFL15" s="620"/>
      <c r="UFM15" s="620"/>
      <c r="UFN15" s="620"/>
      <c r="UFO15" s="620"/>
      <c r="UFP15" s="620"/>
      <c r="UFQ15" s="620"/>
      <c r="UFR15" s="620"/>
      <c r="UFS15" s="620"/>
      <c r="UFT15" s="620"/>
      <c r="UFU15" s="620"/>
      <c r="UFV15" s="620"/>
      <c r="UFW15" s="620"/>
      <c r="UFX15" s="620"/>
      <c r="UFY15" s="620"/>
      <c r="UFZ15" s="620"/>
      <c r="UGA15" s="620"/>
      <c r="UGB15" s="620"/>
      <c r="UGC15" s="620"/>
      <c r="UGD15" s="620"/>
      <c r="UGE15" s="620"/>
      <c r="UGF15" s="620"/>
      <c r="UGG15" s="620"/>
      <c r="UGH15" s="620"/>
      <c r="UGI15" s="620"/>
      <c r="UGJ15" s="620"/>
      <c r="UGK15" s="620"/>
      <c r="UGL15" s="620"/>
      <c r="UGM15" s="620"/>
      <c r="UGN15" s="620"/>
      <c r="UGO15" s="620"/>
      <c r="UGP15" s="620"/>
      <c r="UGQ15" s="620"/>
      <c r="UGR15" s="620"/>
      <c r="UGS15" s="620"/>
      <c r="UGT15" s="620"/>
      <c r="UGU15" s="620"/>
      <c r="UGV15" s="620"/>
      <c r="UGW15" s="620"/>
      <c r="UGX15" s="620"/>
      <c r="UGY15" s="620"/>
      <c r="UGZ15" s="620"/>
      <c r="UHA15" s="620"/>
      <c r="UHB15" s="620"/>
      <c r="UHC15" s="620"/>
      <c r="UHD15" s="620"/>
      <c r="UHE15" s="620"/>
      <c r="UHF15" s="620"/>
      <c r="UHG15" s="620"/>
      <c r="UHH15" s="620"/>
      <c r="UHI15" s="620"/>
      <c r="UHJ15" s="620"/>
      <c r="UHK15" s="620"/>
      <c r="UHL15" s="620"/>
      <c r="UHM15" s="620"/>
      <c r="UHN15" s="620"/>
      <c r="UHO15" s="620"/>
      <c r="UHP15" s="620"/>
      <c r="UHQ15" s="620"/>
      <c r="UHR15" s="620"/>
      <c r="UHS15" s="620"/>
      <c r="UHT15" s="620"/>
      <c r="UHU15" s="620"/>
      <c r="UHV15" s="620"/>
      <c r="UHW15" s="620"/>
      <c r="UHX15" s="620"/>
      <c r="UHY15" s="620"/>
      <c r="UHZ15" s="620"/>
      <c r="UIA15" s="620"/>
      <c r="UIB15" s="620"/>
      <c r="UIC15" s="620"/>
      <c r="UID15" s="620"/>
      <c r="UIE15" s="620"/>
      <c r="UIF15" s="620"/>
      <c r="UIG15" s="620"/>
      <c r="UIH15" s="620"/>
      <c r="UII15" s="620"/>
      <c r="UIJ15" s="620"/>
      <c r="UIK15" s="620"/>
      <c r="UIL15" s="620"/>
      <c r="UIM15" s="620"/>
      <c r="UIN15" s="620"/>
      <c r="UIO15" s="620"/>
      <c r="UIP15" s="620"/>
      <c r="UIQ15" s="620"/>
      <c r="UIR15" s="620"/>
      <c r="UIS15" s="620"/>
      <c r="UIT15" s="620"/>
      <c r="UIU15" s="620"/>
      <c r="UIV15" s="620"/>
      <c r="UIW15" s="620"/>
      <c r="UIX15" s="620"/>
      <c r="UIY15" s="620"/>
      <c r="UIZ15" s="620"/>
      <c r="UJA15" s="620"/>
      <c r="UJB15" s="620"/>
      <c r="UJC15" s="620"/>
      <c r="UJD15" s="620"/>
      <c r="UJE15" s="620"/>
      <c r="UJF15" s="620"/>
      <c r="UJG15" s="620"/>
      <c r="UJH15" s="620"/>
      <c r="UJI15" s="620"/>
      <c r="UJJ15" s="620"/>
      <c r="UJK15" s="620"/>
      <c r="UJL15" s="620"/>
      <c r="UJM15" s="620"/>
      <c r="UJN15" s="620"/>
      <c r="UJO15" s="620"/>
      <c r="UJP15" s="620"/>
      <c r="UJQ15" s="620"/>
      <c r="UJR15" s="620"/>
      <c r="UJS15" s="620"/>
      <c r="UJT15" s="620"/>
      <c r="UJU15" s="620"/>
      <c r="UJV15" s="620"/>
      <c r="UJW15" s="620"/>
      <c r="UJX15" s="620"/>
      <c r="UJY15" s="620"/>
      <c r="UJZ15" s="620"/>
      <c r="UKA15" s="620"/>
      <c r="UKB15" s="620"/>
      <c r="UKC15" s="620"/>
      <c r="UKD15" s="620"/>
      <c r="UKE15" s="620"/>
      <c r="UKF15" s="620"/>
      <c r="UKG15" s="620"/>
      <c r="UKH15" s="620"/>
      <c r="UKI15" s="620"/>
      <c r="UKJ15" s="620"/>
      <c r="UKK15" s="620"/>
      <c r="UKL15" s="620"/>
      <c r="UKM15" s="620"/>
      <c r="UKN15" s="620"/>
      <c r="UKO15" s="620"/>
      <c r="UKP15" s="620"/>
      <c r="UKQ15" s="620"/>
      <c r="UKR15" s="620"/>
      <c r="UKS15" s="620"/>
      <c r="UKT15" s="620"/>
      <c r="UKU15" s="620"/>
      <c r="UKV15" s="620"/>
      <c r="UKW15" s="620"/>
      <c r="UKX15" s="620"/>
      <c r="UKY15" s="620"/>
      <c r="UKZ15" s="620"/>
      <c r="ULA15" s="620"/>
      <c r="ULB15" s="620"/>
      <c r="ULC15" s="620"/>
      <c r="ULD15" s="620"/>
      <c r="ULE15" s="620"/>
      <c r="ULF15" s="620"/>
      <c r="ULG15" s="620"/>
      <c r="ULH15" s="620"/>
      <c r="ULI15" s="620"/>
      <c r="ULJ15" s="620"/>
      <c r="ULK15" s="620"/>
      <c r="ULL15" s="620"/>
      <c r="ULM15" s="620"/>
      <c r="ULN15" s="620"/>
      <c r="ULO15" s="620"/>
      <c r="ULP15" s="620"/>
      <c r="ULQ15" s="620"/>
      <c r="ULR15" s="620"/>
      <c r="ULS15" s="620"/>
      <c r="ULT15" s="620"/>
      <c r="ULU15" s="620"/>
      <c r="ULV15" s="620"/>
      <c r="ULW15" s="620"/>
      <c r="ULX15" s="620"/>
      <c r="ULY15" s="620"/>
      <c r="ULZ15" s="620"/>
      <c r="UMA15" s="620"/>
      <c r="UMB15" s="620"/>
      <c r="UMC15" s="620"/>
      <c r="UMD15" s="620"/>
      <c r="UME15" s="620"/>
      <c r="UMF15" s="620"/>
      <c r="UMG15" s="620"/>
      <c r="UMH15" s="620"/>
      <c r="UMI15" s="620"/>
      <c r="UMJ15" s="620"/>
      <c r="UMK15" s="620"/>
      <c r="UML15" s="620"/>
      <c r="UMM15" s="620"/>
      <c r="UMN15" s="620"/>
      <c r="UMO15" s="620"/>
      <c r="UMP15" s="620"/>
      <c r="UMQ15" s="620"/>
      <c r="UMR15" s="620"/>
      <c r="UMS15" s="620"/>
      <c r="UMT15" s="620"/>
      <c r="UMU15" s="620"/>
      <c r="UMV15" s="620"/>
      <c r="UMW15" s="620"/>
      <c r="UMX15" s="620"/>
      <c r="UMY15" s="620"/>
      <c r="UMZ15" s="620"/>
      <c r="UNA15" s="620"/>
      <c r="UNB15" s="620"/>
      <c r="UNC15" s="620"/>
      <c r="UND15" s="620"/>
      <c r="UNE15" s="620"/>
      <c r="UNF15" s="620"/>
      <c r="UNG15" s="620"/>
      <c r="UNH15" s="620"/>
      <c r="UNI15" s="620"/>
      <c r="UNJ15" s="620"/>
      <c r="UNK15" s="620"/>
      <c r="UNL15" s="620"/>
      <c r="UNM15" s="620"/>
      <c r="UNN15" s="620"/>
      <c r="UNO15" s="620"/>
      <c r="UNP15" s="620"/>
      <c r="UNQ15" s="620"/>
      <c r="UNR15" s="620"/>
      <c r="UNS15" s="620"/>
      <c r="UNT15" s="620"/>
      <c r="UNU15" s="620"/>
      <c r="UNV15" s="620"/>
      <c r="UNW15" s="620"/>
      <c r="UNX15" s="620"/>
      <c r="UNY15" s="620"/>
      <c r="UNZ15" s="620"/>
      <c r="UOA15" s="620"/>
      <c r="UOB15" s="620"/>
      <c r="UOC15" s="620"/>
      <c r="UOD15" s="620"/>
      <c r="UOE15" s="620"/>
      <c r="UOF15" s="620"/>
      <c r="UOG15" s="620"/>
      <c r="UOH15" s="620"/>
      <c r="UOI15" s="620"/>
      <c r="UOJ15" s="620"/>
      <c r="UOK15" s="620"/>
      <c r="UOL15" s="620"/>
      <c r="UOM15" s="620"/>
      <c r="UON15" s="620"/>
      <c r="UOO15" s="620"/>
      <c r="UOP15" s="620"/>
      <c r="UOQ15" s="620"/>
      <c r="UOR15" s="620"/>
      <c r="UOS15" s="620"/>
      <c r="UOT15" s="620"/>
      <c r="UOU15" s="620"/>
      <c r="UOV15" s="620"/>
      <c r="UOW15" s="620"/>
      <c r="UOX15" s="620"/>
      <c r="UOY15" s="620"/>
      <c r="UOZ15" s="620"/>
      <c r="UPA15" s="620"/>
      <c r="UPB15" s="620"/>
      <c r="UPC15" s="620"/>
      <c r="UPD15" s="620"/>
      <c r="UPE15" s="620"/>
      <c r="UPF15" s="620"/>
      <c r="UPG15" s="620"/>
      <c r="UPH15" s="620"/>
      <c r="UPI15" s="620"/>
      <c r="UPJ15" s="620"/>
      <c r="UPK15" s="620"/>
      <c r="UPL15" s="620"/>
      <c r="UPM15" s="620"/>
      <c r="UPN15" s="620"/>
      <c r="UPO15" s="620"/>
      <c r="UPP15" s="620"/>
      <c r="UPQ15" s="620"/>
      <c r="UPR15" s="620"/>
      <c r="UPS15" s="620"/>
      <c r="UPT15" s="620"/>
      <c r="UPU15" s="620"/>
      <c r="UPV15" s="620"/>
      <c r="UPW15" s="620"/>
      <c r="UPX15" s="620"/>
      <c r="UPY15" s="620"/>
      <c r="UPZ15" s="620"/>
      <c r="UQA15" s="620"/>
      <c r="UQB15" s="620"/>
      <c r="UQC15" s="620"/>
      <c r="UQD15" s="620"/>
      <c r="UQE15" s="620"/>
      <c r="UQF15" s="620"/>
      <c r="UQG15" s="620"/>
      <c r="UQH15" s="620"/>
      <c r="UQI15" s="620"/>
      <c r="UQJ15" s="620"/>
      <c r="UQK15" s="620"/>
      <c r="UQL15" s="620"/>
      <c r="UQM15" s="620"/>
      <c r="UQN15" s="620"/>
      <c r="UQO15" s="620"/>
      <c r="UQP15" s="620"/>
      <c r="UQQ15" s="620"/>
      <c r="UQR15" s="620"/>
      <c r="UQS15" s="620"/>
      <c r="UQT15" s="620"/>
      <c r="UQU15" s="620"/>
      <c r="UQV15" s="620"/>
      <c r="UQW15" s="620"/>
      <c r="UQX15" s="620"/>
      <c r="UQY15" s="620"/>
      <c r="UQZ15" s="620"/>
      <c r="URA15" s="620"/>
      <c r="URB15" s="620"/>
      <c r="URC15" s="620"/>
      <c r="URD15" s="620"/>
      <c r="URE15" s="620"/>
      <c r="URF15" s="620"/>
      <c r="URG15" s="620"/>
      <c r="URH15" s="620"/>
      <c r="URI15" s="620"/>
      <c r="URJ15" s="620"/>
      <c r="URK15" s="620"/>
      <c r="URL15" s="620"/>
      <c r="URM15" s="620"/>
      <c r="URN15" s="620"/>
      <c r="URO15" s="620"/>
      <c r="URP15" s="620"/>
      <c r="URQ15" s="620"/>
      <c r="URR15" s="620"/>
      <c r="URS15" s="620"/>
      <c r="URT15" s="620"/>
      <c r="URU15" s="620"/>
      <c r="URV15" s="620"/>
      <c r="URW15" s="620"/>
      <c r="URX15" s="620"/>
      <c r="URY15" s="620"/>
      <c r="URZ15" s="620"/>
      <c r="USA15" s="620"/>
      <c r="USB15" s="620"/>
      <c r="USC15" s="620"/>
      <c r="USD15" s="620"/>
      <c r="USE15" s="620"/>
      <c r="USF15" s="620"/>
      <c r="USG15" s="620"/>
      <c r="USH15" s="620"/>
      <c r="USI15" s="620"/>
      <c r="USJ15" s="620"/>
      <c r="USK15" s="620"/>
      <c r="USL15" s="620"/>
      <c r="USM15" s="620"/>
      <c r="USN15" s="620"/>
      <c r="USO15" s="620"/>
      <c r="USP15" s="620"/>
      <c r="USQ15" s="620"/>
      <c r="USR15" s="620"/>
      <c r="USS15" s="620"/>
      <c r="UST15" s="620"/>
      <c r="USU15" s="620"/>
      <c r="USV15" s="620"/>
      <c r="USW15" s="620"/>
      <c r="USX15" s="620"/>
      <c r="USY15" s="620"/>
      <c r="USZ15" s="620"/>
      <c r="UTA15" s="620"/>
      <c r="UTB15" s="620"/>
      <c r="UTC15" s="620"/>
      <c r="UTD15" s="620"/>
      <c r="UTE15" s="620"/>
      <c r="UTF15" s="620"/>
      <c r="UTG15" s="620"/>
      <c r="UTH15" s="620"/>
      <c r="UTI15" s="620"/>
      <c r="UTJ15" s="620"/>
      <c r="UTK15" s="620"/>
      <c r="UTL15" s="620"/>
      <c r="UTM15" s="620"/>
      <c r="UTN15" s="620"/>
      <c r="UTO15" s="620"/>
      <c r="UTP15" s="620"/>
      <c r="UTQ15" s="620"/>
      <c r="UTR15" s="620"/>
      <c r="UTS15" s="620"/>
      <c r="UTT15" s="620"/>
      <c r="UTU15" s="620"/>
      <c r="UTV15" s="620"/>
      <c r="UTW15" s="620"/>
      <c r="UTX15" s="620"/>
      <c r="UTY15" s="620"/>
      <c r="UTZ15" s="620"/>
      <c r="UUA15" s="620"/>
      <c r="UUB15" s="620"/>
      <c r="UUC15" s="620"/>
      <c r="UUD15" s="620"/>
      <c r="UUE15" s="620"/>
      <c r="UUF15" s="620"/>
      <c r="UUG15" s="620"/>
      <c r="UUH15" s="620"/>
      <c r="UUI15" s="620"/>
      <c r="UUJ15" s="620"/>
      <c r="UUK15" s="620"/>
      <c r="UUL15" s="620"/>
      <c r="UUM15" s="620"/>
      <c r="UUN15" s="620"/>
      <c r="UUO15" s="620"/>
      <c r="UUP15" s="620"/>
      <c r="UUQ15" s="620"/>
      <c r="UUR15" s="620"/>
      <c r="UUS15" s="620"/>
      <c r="UUT15" s="620"/>
      <c r="UUU15" s="620"/>
      <c r="UUV15" s="620"/>
      <c r="UUW15" s="620"/>
      <c r="UUX15" s="620"/>
      <c r="UUY15" s="620"/>
      <c r="UUZ15" s="620"/>
      <c r="UVA15" s="620"/>
      <c r="UVB15" s="620"/>
      <c r="UVC15" s="620"/>
      <c r="UVD15" s="620"/>
      <c r="UVE15" s="620"/>
      <c r="UVF15" s="620"/>
      <c r="UVG15" s="620"/>
      <c r="UVH15" s="620"/>
      <c r="UVI15" s="620"/>
      <c r="UVJ15" s="620"/>
      <c r="UVK15" s="620"/>
      <c r="UVL15" s="620"/>
      <c r="UVM15" s="620"/>
      <c r="UVN15" s="620"/>
      <c r="UVO15" s="620"/>
      <c r="UVP15" s="620"/>
      <c r="UVQ15" s="620"/>
      <c r="UVR15" s="620"/>
      <c r="UVS15" s="620"/>
      <c r="UVT15" s="620"/>
      <c r="UVU15" s="620"/>
      <c r="UVV15" s="620"/>
      <c r="UVW15" s="620"/>
      <c r="UVX15" s="620"/>
      <c r="UVY15" s="620"/>
      <c r="UVZ15" s="620"/>
      <c r="UWA15" s="620"/>
      <c r="UWB15" s="620"/>
      <c r="UWC15" s="620"/>
      <c r="UWD15" s="620"/>
      <c r="UWE15" s="620"/>
      <c r="UWF15" s="620"/>
      <c r="UWG15" s="620"/>
      <c r="UWH15" s="620"/>
      <c r="UWI15" s="620"/>
      <c r="UWJ15" s="620"/>
      <c r="UWK15" s="620"/>
      <c r="UWL15" s="620"/>
      <c r="UWM15" s="620"/>
      <c r="UWN15" s="620"/>
      <c r="UWO15" s="620"/>
      <c r="UWP15" s="620"/>
      <c r="UWQ15" s="620"/>
      <c r="UWR15" s="620"/>
      <c r="UWS15" s="620"/>
      <c r="UWT15" s="620"/>
      <c r="UWU15" s="620"/>
      <c r="UWV15" s="620"/>
      <c r="UWW15" s="620"/>
      <c r="UWX15" s="620"/>
      <c r="UWY15" s="620"/>
      <c r="UWZ15" s="620"/>
      <c r="UXA15" s="620"/>
      <c r="UXB15" s="620"/>
      <c r="UXC15" s="620"/>
      <c r="UXD15" s="620"/>
      <c r="UXE15" s="620"/>
      <c r="UXF15" s="620"/>
      <c r="UXG15" s="620"/>
      <c r="UXH15" s="620"/>
      <c r="UXI15" s="620"/>
      <c r="UXJ15" s="620"/>
      <c r="UXK15" s="620"/>
      <c r="UXL15" s="620"/>
      <c r="UXM15" s="620"/>
      <c r="UXN15" s="620"/>
      <c r="UXO15" s="620"/>
      <c r="UXP15" s="620"/>
      <c r="UXQ15" s="620"/>
      <c r="UXR15" s="620"/>
      <c r="UXS15" s="620"/>
      <c r="UXT15" s="620"/>
      <c r="UXU15" s="620"/>
      <c r="UXV15" s="620"/>
      <c r="UXW15" s="620"/>
      <c r="UXX15" s="620"/>
      <c r="UXY15" s="620"/>
      <c r="UXZ15" s="620"/>
      <c r="UYA15" s="620"/>
      <c r="UYB15" s="620"/>
      <c r="UYC15" s="620"/>
      <c r="UYD15" s="620"/>
      <c r="UYE15" s="620"/>
      <c r="UYF15" s="620"/>
      <c r="UYG15" s="620"/>
      <c r="UYH15" s="620"/>
      <c r="UYI15" s="620"/>
      <c r="UYJ15" s="620"/>
      <c r="UYK15" s="620"/>
      <c r="UYL15" s="620"/>
      <c r="UYM15" s="620"/>
      <c r="UYN15" s="620"/>
      <c r="UYO15" s="620"/>
      <c r="UYP15" s="620"/>
      <c r="UYQ15" s="620"/>
      <c r="UYR15" s="620"/>
      <c r="UYS15" s="620"/>
      <c r="UYT15" s="620"/>
      <c r="UYU15" s="620"/>
      <c r="UYV15" s="620"/>
      <c r="UYW15" s="620"/>
      <c r="UYX15" s="620"/>
      <c r="UYY15" s="620"/>
      <c r="UYZ15" s="620"/>
      <c r="UZA15" s="620"/>
      <c r="UZB15" s="620"/>
      <c r="UZC15" s="620"/>
      <c r="UZD15" s="620"/>
      <c r="UZE15" s="620"/>
      <c r="UZF15" s="620"/>
      <c r="UZG15" s="620"/>
      <c r="UZH15" s="620"/>
      <c r="UZI15" s="620"/>
      <c r="UZJ15" s="620"/>
      <c r="UZK15" s="620"/>
      <c r="UZL15" s="620"/>
      <c r="UZM15" s="620"/>
      <c r="UZN15" s="620"/>
      <c r="UZO15" s="620"/>
      <c r="UZP15" s="620"/>
      <c r="UZQ15" s="620"/>
      <c r="UZR15" s="620"/>
      <c r="UZS15" s="620"/>
      <c r="UZT15" s="620"/>
      <c r="UZU15" s="620"/>
      <c r="UZV15" s="620"/>
      <c r="UZW15" s="620"/>
      <c r="UZX15" s="620"/>
      <c r="UZY15" s="620"/>
      <c r="UZZ15" s="620"/>
      <c r="VAA15" s="620"/>
      <c r="VAB15" s="620"/>
      <c r="VAC15" s="620"/>
      <c r="VAD15" s="620"/>
      <c r="VAE15" s="620"/>
      <c r="VAF15" s="620"/>
      <c r="VAG15" s="620"/>
      <c r="VAH15" s="620"/>
      <c r="VAI15" s="620"/>
      <c r="VAJ15" s="620"/>
      <c r="VAK15" s="620"/>
      <c r="VAL15" s="620"/>
      <c r="VAM15" s="620"/>
      <c r="VAN15" s="620"/>
      <c r="VAO15" s="620"/>
      <c r="VAP15" s="620"/>
      <c r="VAQ15" s="620"/>
      <c r="VAR15" s="620"/>
      <c r="VAS15" s="620"/>
      <c r="VAT15" s="620"/>
      <c r="VAU15" s="620"/>
      <c r="VAV15" s="620"/>
      <c r="VAW15" s="620"/>
      <c r="VAX15" s="620"/>
      <c r="VAY15" s="620"/>
      <c r="VAZ15" s="620"/>
      <c r="VBA15" s="620"/>
      <c r="VBB15" s="620"/>
      <c r="VBC15" s="620"/>
      <c r="VBD15" s="620"/>
      <c r="VBE15" s="620"/>
      <c r="VBF15" s="620"/>
      <c r="VBG15" s="620"/>
      <c r="VBH15" s="620"/>
      <c r="VBI15" s="620"/>
      <c r="VBJ15" s="620"/>
      <c r="VBK15" s="620"/>
      <c r="VBL15" s="620"/>
      <c r="VBM15" s="620"/>
      <c r="VBN15" s="620"/>
      <c r="VBO15" s="620"/>
      <c r="VBP15" s="620"/>
      <c r="VBQ15" s="620"/>
      <c r="VBR15" s="620"/>
      <c r="VBS15" s="620"/>
      <c r="VBT15" s="620"/>
      <c r="VBU15" s="620"/>
      <c r="VBV15" s="620"/>
      <c r="VBW15" s="620"/>
      <c r="VBX15" s="620"/>
      <c r="VBY15" s="620"/>
      <c r="VBZ15" s="620"/>
      <c r="VCA15" s="620"/>
      <c r="VCB15" s="620"/>
      <c r="VCC15" s="620"/>
      <c r="VCD15" s="620"/>
      <c r="VCE15" s="620"/>
      <c r="VCF15" s="620"/>
      <c r="VCG15" s="620"/>
      <c r="VCH15" s="620"/>
      <c r="VCI15" s="620"/>
      <c r="VCJ15" s="620"/>
      <c r="VCK15" s="620"/>
      <c r="VCL15" s="620"/>
      <c r="VCM15" s="620"/>
      <c r="VCN15" s="620"/>
      <c r="VCO15" s="620"/>
      <c r="VCP15" s="620"/>
      <c r="VCQ15" s="620"/>
      <c r="VCR15" s="620"/>
      <c r="VCS15" s="620"/>
      <c r="VCT15" s="620"/>
      <c r="VCU15" s="620"/>
      <c r="VCV15" s="620"/>
      <c r="VCW15" s="620"/>
      <c r="VCX15" s="620"/>
      <c r="VCY15" s="620"/>
      <c r="VCZ15" s="620"/>
      <c r="VDA15" s="620"/>
      <c r="VDB15" s="620"/>
      <c r="VDC15" s="620"/>
      <c r="VDD15" s="620"/>
      <c r="VDE15" s="620"/>
      <c r="VDF15" s="620"/>
      <c r="VDG15" s="620"/>
      <c r="VDH15" s="620"/>
      <c r="VDI15" s="620"/>
      <c r="VDJ15" s="620"/>
      <c r="VDK15" s="620"/>
      <c r="VDL15" s="620"/>
      <c r="VDM15" s="620"/>
      <c r="VDN15" s="620"/>
      <c r="VDO15" s="620"/>
      <c r="VDP15" s="620"/>
      <c r="VDQ15" s="620"/>
      <c r="VDR15" s="620"/>
      <c r="VDS15" s="620"/>
      <c r="VDT15" s="620"/>
      <c r="VDU15" s="620"/>
      <c r="VDV15" s="620"/>
      <c r="VDW15" s="620"/>
      <c r="VDX15" s="620"/>
      <c r="VDY15" s="620"/>
      <c r="VDZ15" s="620"/>
      <c r="VEA15" s="620"/>
      <c r="VEB15" s="620"/>
      <c r="VEC15" s="620"/>
      <c r="VED15" s="620"/>
      <c r="VEE15" s="620"/>
      <c r="VEF15" s="620"/>
      <c r="VEG15" s="620"/>
      <c r="VEH15" s="620"/>
      <c r="VEI15" s="620"/>
      <c r="VEJ15" s="620"/>
      <c r="VEK15" s="620"/>
      <c r="VEL15" s="620"/>
      <c r="VEM15" s="620"/>
      <c r="VEN15" s="620"/>
      <c r="VEO15" s="620"/>
      <c r="VEP15" s="620"/>
      <c r="VEQ15" s="620"/>
      <c r="VER15" s="620"/>
      <c r="VES15" s="620"/>
      <c r="VET15" s="620"/>
      <c r="VEU15" s="620"/>
      <c r="VEV15" s="620"/>
      <c r="VEW15" s="620"/>
      <c r="VEX15" s="620"/>
      <c r="VEY15" s="620"/>
      <c r="VEZ15" s="620"/>
      <c r="VFA15" s="620"/>
      <c r="VFB15" s="620"/>
      <c r="VFC15" s="620"/>
      <c r="VFD15" s="620"/>
      <c r="VFE15" s="620"/>
      <c r="VFF15" s="620"/>
      <c r="VFG15" s="620"/>
      <c r="VFH15" s="620"/>
      <c r="VFI15" s="620"/>
      <c r="VFJ15" s="620"/>
      <c r="VFK15" s="620"/>
      <c r="VFL15" s="620"/>
      <c r="VFM15" s="620"/>
      <c r="VFN15" s="620"/>
      <c r="VFO15" s="620"/>
      <c r="VFP15" s="620"/>
      <c r="VFQ15" s="620"/>
      <c r="VFR15" s="620"/>
      <c r="VFS15" s="620"/>
      <c r="VFT15" s="620"/>
      <c r="VFU15" s="620"/>
      <c r="VFV15" s="620"/>
      <c r="VFW15" s="620"/>
      <c r="VFX15" s="620"/>
      <c r="VFY15" s="620"/>
      <c r="VFZ15" s="620"/>
      <c r="VGA15" s="620"/>
      <c r="VGB15" s="620"/>
      <c r="VGC15" s="620"/>
      <c r="VGD15" s="620"/>
      <c r="VGE15" s="620"/>
      <c r="VGF15" s="620"/>
      <c r="VGG15" s="620"/>
      <c r="VGH15" s="620"/>
      <c r="VGI15" s="620"/>
      <c r="VGJ15" s="620"/>
      <c r="VGK15" s="620"/>
      <c r="VGL15" s="620"/>
      <c r="VGM15" s="620"/>
      <c r="VGN15" s="620"/>
      <c r="VGO15" s="620"/>
      <c r="VGP15" s="620"/>
      <c r="VGQ15" s="620"/>
      <c r="VGR15" s="620"/>
      <c r="VGS15" s="620"/>
      <c r="VGT15" s="620"/>
      <c r="VGU15" s="620"/>
      <c r="VGV15" s="620"/>
      <c r="VGW15" s="620"/>
      <c r="VGX15" s="620"/>
      <c r="VGY15" s="620"/>
      <c r="VGZ15" s="620"/>
      <c r="VHA15" s="620"/>
      <c r="VHB15" s="620"/>
      <c r="VHC15" s="620"/>
      <c r="VHD15" s="620"/>
      <c r="VHE15" s="620"/>
      <c r="VHF15" s="620"/>
      <c r="VHG15" s="620"/>
      <c r="VHH15" s="620"/>
      <c r="VHI15" s="620"/>
      <c r="VHJ15" s="620"/>
      <c r="VHK15" s="620"/>
      <c r="VHL15" s="620"/>
      <c r="VHM15" s="620"/>
      <c r="VHN15" s="620"/>
      <c r="VHO15" s="620"/>
      <c r="VHP15" s="620"/>
      <c r="VHQ15" s="620"/>
      <c r="VHR15" s="620"/>
      <c r="VHS15" s="620"/>
      <c r="VHT15" s="620"/>
      <c r="VHU15" s="620"/>
      <c r="VHV15" s="620"/>
      <c r="VHW15" s="620"/>
      <c r="VHX15" s="620"/>
      <c r="VHY15" s="620"/>
      <c r="VHZ15" s="620"/>
      <c r="VIA15" s="620"/>
      <c r="VIB15" s="620"/>
      <c r="VIC15" s="620"/>
      <c r="VID15" s="620"/>
      <c r="VIE15" s="620"/>
      <c r="VIF15" s="620"/>
      <c r="VIG15" s="620"/>
      <c r="VIH15" s="620"/>
      <c r="VII15" s="620"/>
      <c r="VIJ15" s="620"/>
      <c r="VIK15" s="620"/>
      <c r="VIL15" s="620"/>
      <c r="VIM15" s="620"/>
      <c r="VIN15" s="620"/>
      <c r="VIO15" s="620"/>
      <c r="VIP15" s="620"/>
      <c r="VIQ15" s="620"/>
      <c r="VIR15" s="620"/>
      <c r="VIS15" s="620"/>
      <c r="VIT15" s="620"/>
      <c r="VIU15" s="620"/>
      <c r="VIV15" s="620"/>
      <c r="VIW15" s="620"/>
      <c r="VIX15" s="620"/>
      <c r="VIY15" s="620"/>
      <c r="VIZ15" s="620"/>
      <c r="VJA15" s="620"/>
      <c r="VJB15" s="620"/>
      <c r="VJC15" s="620"/>
      <c r="VJD15" s="620"/>
      <c r="VJE15" s="620"/>
      <c r="VJF15" s="620"/>
      <c r="VJG15" s="620"/>
      <c r="VJH15" s="620"/>
      <c r="VJI15" s="620"/>
      <c r="VJJ15" s="620"/>
      <c r="VJK15" s="620"/>
      <c r="VJL15" s="620"/>
      <c r="VJM15" s="620"/>
      <c r="VJN15" s="620"/>
      <c r="VJO15" s="620"/>
      <c r="VJP15" s="620"/>
      <c r="VJQ15" s="620"/>
      <c r="VJR15" s="620"/>
      <c r="VJS15" s="620"/>
      <c r="VJT15" s="620"/>
      <c r="VJU15" s="620"/>
      <c r="VJV15" s="620"/>
      <c r="VJW15" s="620"/>
      <c r="VJX15" s="620"/>
      <c r="VJY15" s="620"/>
      <c r="VJZ15" s="620"/>
      <c r="VKA15" s="620"/>
      <c r="VKB15" s="620"/>
      <c r="VKC15" s="620"/>
      <c r="VKD15" s="620"/>
      <c r="VKE15" s="620"/>
      <c r="VKF15" s="620"/>
      <c r="VKG15" s="620"/>
      <c r="VKH15" s="620"/>
      <c r="VKI15" s="620"/>
      <c r="VKJ15" s="620"/>
      <c r="VKK15" s="620"/>
      <c r="VKL15" s="620"/>
      <c r="VKM15" s="620"/>
      <c r="VKN15" s="620"/>
      <c r="VKO15" s="620"/>
      <c r="VKP15" s="620"/>
      <c r="VKQ15" s="620"/>
      <c r="VKR15" s="620"/>
      <c r="VKS15" s="620"/>
      <c r="VKT15" s="620"/>
      <c r="VKU15" s="620"/>
      <c r="VKV15" s="620"/>
      <c r="VKW15" s="620"/>
      <c r="VKX15" s="620"/>
      <c r="VKY15" s="620"/>
      <c r="VKZ15" s="620"/>
      <c r="VLA15" s="620"/>
      <c r="VLB15" s="620"/>
      <c r="VLC15" s="620"/>
      <c r="VLD15" s="620"/>
      <c r="VLE15" s="620"/>
      <c r="VLF15" s="620"/>
      <c r="VLG15" s="620"/>
      <c r="VLH15" s="620"/>
      <c r="VLI15" s="620"/>
      <c r="VLJ15" s="620"/>
      <c r="VLK15" s="620"/>
      <c r="VLL15" s="620"/>
      <c r="VLM15" s="620"/>
      <c r="VLN15" s="620"/>
      <c r="VLO15" s="620"/>
      <c r="VLP15" s="620"/>
      <c r="VLQ15" s="620"/>
      <c r="VLR15" s="620"/>
      <c r="VLS15" s="620"/>
      <c r="VLT15" s="620"/>
      <c r="VLU15" s="620"/>
      <c r="VLV15" s="620"/>
      <c r="VLW15" s="620"/>
      <c r="VLX15" s="620"/>
      <c r="VLY15" s="620"/>
      <c r="VLZ15" s="620"/>
      <c r="VMA15" s="620"/>
      <c r="VMB15" s="620"/>
      <c r="VMC15" s="620"/>
      <c r="VMD15" s="620"/>
      <c r="VME15" s="620"/>
      <c r="VMF15" s="620"/>
      <c r="VMG15" s="620"/>
      <c r="VMH15" s="620"/>
      <c r="VMI15" s="620"/>
      <c r="VMJ15" s="620"/>
      <c r="VMK15" s="620"/>
      <c r="VML15" s="620"/>
      <c r="VMM15" s="620"/>
      <c r="VMN15" s="620"/>
      <c r="VMO15" s="620"/>
      <c r="VMP15" s="620"/>
      <c r="VMQ15" s="620"/>
      <c r="VMR15" s="620"/>
      <c r="VMS15" s="620"/>
      <c r="VMT15" s="620"/>
      <c r="VMU15" s="620"/>
      <c r="VMV15" s="620"/>
      <c r="VMW15" s="620"/>
      <c r="VMX15" s="620"/>
      <c r="VMY15" s="620"/>
      <c r="VMZ15" s="620"/>
      <c r="VNA15" s="620"/>
      <c r="VNB15" s="620"/>
      <c r="VNC15" s="620"/>
      <c r="VND15" s="620"/>
      <c r="VNE15" s="620"/>
      <c r="VNF15" s="620"/>
      <c r="VNG15" s="620"/>
      <c r="VNH15" s="620"/>
      <c r="VNI15" s="620"/>
      <c r="VNJ15" s="620"/>
      <c r="VNK15" s="620"/>
      <c r="VNL15" s="620"/>
      <c r="VNM15" s="620"/>
      <c r="VNN15" s="620"/>
      <c r="VNO15" s="620"/>
      <c r="VNP15" s="620"/>
      <c r="VNQ15" s="620"/>
      <c r="VNR15" s="620"/>
      <c r="VNS15" s="620"/>
      <c r="VNT15" s="620"/>
      <c r="VNU15" s="620"/>
      <c r="VNV15" s="620"/>
      <c r="VNW15" s="620"/>
      <c r="VNX15" s="620"/>
      <c r="VNY15" s="620"/>
      <c r="VNZ15" s="620"/>
      <c r="VOA15" s="620"/>
      <c r="VOB15" s="620"/>
      <c r="VOC15" s="620"/>
      <c r="VOD15" s="620"/>
      <c r="VOE15" s="620"/>
      <c r="VOF15" s="620"/>
      <c r="VOG15" s="620"/>
      <c r="VOH15" s="620"/>
      <c r="VOI15" s="620"/>
      <c r="VOJ15" s="620"/>
      <c r="VOK15" s="620"/>
      <c r="VOL15" s="620"/>
      <c r="VOM15" s="620"/>
      <c r="VON15" s="620"/>
      <c r="VOO15" s="620"/>
      <c r="VOP15" s="620"/>
      <c r="VOQ15" s="620"/>
      <c r="VOR15" s="620"/>
      <c r="VOS15" s="620"/>
      <c r="VOT15" s="620"/>
      <c r="VOU15" s="620"/>
      <c r="VOV15" s="620"/>
      <c r="VOW15" s="620"/>
      <c r="VOX15" s="620"/>
      <c r="VOY15" s="620"/>
      <c r="VOZ15" s="620"/>
      <c r="VPA15" s="620"/>
      <c r="VPB15" s="620"/>
      <c r="VPC15" s="620"/>
      <c r="VPD15" s="620"/>
      <c r="VPE15" s="620"/>
      <c r="VPF15" s="620"/>
      <c r="VPG15" s="620"/>
      <c r="VPH15" s="620"/>
      <c r="VPI15" s="620"/>
      <c r="VPJ15" s="620"/>
      <c r="VPK15" s="620"/>
      <c r="VPL15" s="620"/>
      <c r="VPM15" s="620"/>
      <c r="VPN15" s="620"/>
      <c r="VPO15" s="620"/>
      <c r="VPP15" s="620"/>
      <c r="VPQ15" s="620"/>
      <c r="VPR15" s="620"/>
      <c r="VPS15" s="620"/>
      <c r="VPT15" s="620"/>
      <c r="VPU15" s="620"/>
      <c r="VPV15" s="620"/>
      <c r="VPW15" s="620"/>
      <c r="VPX15" s="620"/>
      <c r="VPY15" s="620"/>
      <c r="VPZ15" s="620"/>
      <c r="VQA15" s="620"/>
      <c r="VQB15" s="620"/>
      <c r="VQC15" s="620"/>
      <c r="VQD15" s="620"/>
      <c r="VQE15" s="620"/>
      <c r="VQF15" s="620"/>
      <c r="VQG15" s="620"/>
      <c r="VQH15" s="620"/>
      <c r="VQI15" s="620"/>
      <c r="VQJ15" s="620"/>
      <c r="VQK15" s="620"/>
      <c r="VQL15" s="620"/>
      <c r="VQM15" s="620"/>
      <c r="VQN15" s="620"/>
      <c r="VQO15" s="620"/>
      <c r="VQP15" s="620"/>
      <c r="VQQ15" s="620"/>
      <c r="VQR15" s="620"/>
      <c r="VQS15" s="620"/>
      <c r="VQT15" s="620"/>
      <c r="VQU15" s="620"/>
      <c r="VQV15" s="620"/>
      <c r="VQW15" s="620"/>
      <c r="VQX15" s="620"/>
      <c r="VQY15" s="620"/>
      <c r="VQZ15" s="620"/>
      <c r="VRA15" s="620"/>
      <c r="VRB15" s="620"/>
      <c r="VRC15" s="620"/>
      <c r="VRD15" s="620"/>
      <c r="VRE15" s="620"/>
      <c r="VRF15" s="620"/>
      <c r="VRG15" s="620"/>
      <c r="VRH15" s="620"/>
      <c r="VRI15" s="620"/>
      <c r="VRJ15" s="620"/>
      <c r="VRK15" s="620"/>
      <c r="VRL15" s="620"/>
      <c r="VRM15" s="620"/>
      <c r="VRN15" s="620"/>
      <c r="VRO15" s="620"/>
      <c r="VRP15" s="620"/>
      <c r="VRQ15" s="620"/>
      <c r="VRR15" s="620"/>
      <c r="VRS15" s="620"/>
      <c r="VRT15" s="620"/>
      <c r="VRU15" s="620"/>
      <c r="VRV15" s="620"/>
      <c r="VRW15" s="620"/>
      <c r="VRX15" s="620"/>
      <c r="VRY15" s="620"/>
      <c r="VRZ15" s="620"/>
      <c r="VSA15" s="620"/>
      <c r="VSB15" s="620"/>
      <c r="VSC15" s="620"/>
      <c r="VSD15" s="620"/>
      <c r="VSE15" s="620"/>
      <c r="VSF15" s="620"/>
      <c r="VSG15" s="620"/>
      <c r="VSH15" s="620"/>
      <c r="VSI15" s="620"/>
      <c r="VSJ15" s="620"/>
      <c r="VSK15" s="620"/>
      <c r="VSL15" s="620"/>
      <c r="VSM15" s="620"/>
      <c r="VSN15" s="620"/>
      <c r="VSO15" s="620"/>
      <c r="VSP15" s="620"/>
      <c r="VSQ15" s="620"/>
      <c r="VSR15" s="620"/>
      <c r="VSS15" s="620"/>
      <c r="VST15" s="620"/>
      <c r="VSU15" s="620"/>
      <c r="VSV15" s="620"/>
      <c r="VSW15" s="620"/>
      <c r="VSX15" s="620"/>
      <c r="VSY15" s="620"/>
      <c r="VSZ15" s="620"/>
      <c r="VTA15" s="620"/>
      <c r="VTB15" s="620"/>
      <c r="VTC15" s="620"/>
      <c r="VTD15" s="620"/>
      <c r="VTE15" s="620"/>
      <c r="VTF15" s="620"/>
      <c r="VTG15" s="620"/>
      <c r="VTH15" s="620"/>
      <c r="VTI15" s="620"/>
      <c r="VTJ15" s="620"/>
      <c r="VTK15" s="620"/>
      <c r="VTL15" s="620"/>
      <c r="VTM15" s="620"/>
      <c r="VTN15" s="620"/>
      <c r="VTO15" s="620"/>
      <c r="VTP15" s="620"/>
      <c r="VTQ15" s="620"/>
      <c r="VTR15" s="620"/>
      <c r="VTS15" s="620"/>
      <c r="VTT15" s="620"/>
      <c r="VTU15" s="620"/>
      <c r="VTV15" s="620"/>
      <c r="VTW15" s="620"/>
      <c r="VTX15" s="620"/>
      <c r="VTY15" s="620"/>
      <c r="VTZ15" s="620"/>
      <c r="VUA15" s="620"/>
      <c r="VUB15" s="620"/>
      <c r="VUC15" s="620"/>
      <c r="VUD15" s="620"/>
      <c r="VUE15" s="620"/>
      <c r="VUF15" s="620"/>
      <c r="VUG15" s="620"/>
      <c r="VUH15" s="620"/>
      <c r="VUI15" s="620"/>
      <c r="VUJ15" s="620"/>
      <c r="VUK15" s="620"/>
      <c r="VUL15" s="620"/>
      <c r="VUM15" s="620"/>
      <c r="VUN15" s="620"/>
      <c r="VUO15" s="620"/>
      <c r="VUP15" s="620"/>
      <c r="VUQ15" s="620"/>
      <c r="VUR15" s="620"/>
      <c r="VUS15" s="620"/>
      <c r="VUT15" s="620"/>
      <c r="VUU15" s="620"/>
      <c r="VUV15" s="620"/>
      <c r="VUW15" s="620"/>
      <c r="VUX15" s="620"/>
      <c r="VUY15" s="620"/>
      <c r="VUZ15" s="620"/>
      <c r="VVA15" s="620"/>
      <c r="VVB15" s="620"/>
      <c r="VVC15" s="620"/>
      <c r="VVD15" s="620"/>
      <c r="VVE15" s="620"/>
      <c r="VVF15" s="620"/>
      <c r="VVG15" s="620"/>
      <c r="VVH15" s="620"/>
      <c r="VVI15" s="620"/>
      <c r="VVJ15" s="620"/>
      <c r="VVK15" s="620"/>
      <c r="VVL15" s="620"/>
      <c r="VVM15" s="620"/>
      <c r="VVN15" s="620"/>
      <c r="VVO15" s="620"/>
      <c r="VVP15" s="620"/>
      <c r="VVQ15" s="620"/>
      <c r="VVR15" s="620"/>
      <c r="VVS15" s="620"/>
      <c r="VVT15" s="620"/>
      <c r="VVU15" s="620"/>
      <c r="VVV15" s="620"/>
      <c r="VVW15" s="620"/>
      <c r="VVX15" s="620"/>
      <c r="VVY15" s="620"/>
      <c r="VVZ15" s="620"/>
      <c r="VWA15" s="620"/>
      <c r="VWB15" s="620"/>
      <c r="VWC15" s="620"/>
      <c r="VWD15" s="620"/>
      <c r="VWE15" s="620"/>
      <c r="VWF15" s="620"/>
      <c r="VWG15" s="620"/>
      <c r="VWH15" s="620"/>
      <c r="VWI15" s="620"/>
      <c r="VWJ15" s="620"/>
      <c r="VWK15" s="620"/>
      <c r="VWL15" s="620"/>
      <c r="VWM15" s="620"/>
      <c r="VWN15" s="620"/>
      <c r="VWO15" s="620"/>
      <c r="VWP15" s="620"/>
      <c r="VWQ15" s="620"/>
      <c r="VWR15" s="620"/>
      <c r="VWS15" s="620"/>
      <c r="VWT15" s="620"/>
      <c r="VWU15" s="620"/>
      <c r="VWV15" s="620"/>
      <c r="VWW15" s="620"/>
      <c r="VWX15" s="620"/>
      <c r="VWY15" s="620"/>
      <c r="VWZ15" s="620"/>
      <c r="VXA15" s="620"/>
      <c r="VXB15" s="620"/>
      <c r="VXC15" s="620"/>
      <c r="VXD15" s="620"/>
      <c r="VXE15" s="620"/>
      <c r="VXF15" s="620"/>
      <c r="VXG15" s="620"/>
      <c r="VXH15" s="620"/>
      <c r="VXI15" s="620"/>
      <c r="VXJ15" s="620"/>
      <c r="VXK15" s="620"/>
      <c r="VXL15" s="620"/>
      <c r="VXM15" s="620"/>
      <c r="VXN15" s="620"/>
      <c r="VXO15" s="620"/>
      <c r="VXP15" s="620"/>
      <c r="VXQ15" s="620"/>
      <c r="VXR15" s="620"/>
      <c r="VXS15" s="620"/>
      <c r="VXT15" s="620"/>
      <c r="VXU15" s="620"/>
      <c r="VXV15" s="620"/>
      <c r="VXW15" s="620"/>
      <c r="VXX15" s="620"/>
      <c r="VXY15" s="620"/>
      <c r="VXZ15" s="620"/>
      <c r="VYA15" s="620"/>
      <c r="VYB15" s="620"/>
      <c r="VYC15" s="620"/>
      <c r="VYD15" s="620"/>
      <c r="VYE15" s="620"/>
      <c r="VYF15" s="620"/>
      <c r="VYG15" s="620"/>
      <c r="VYH15" s="620"/>
      <c r="VYI15" s="620"/>
      <c r="VYJ15" s="620"/>
      <c r="VYK15" s="620"/>
      <c r="VYL15" s="620"/>
      <c r="VYM15" s="620"/>
      <c r="VYN15" s="620"/>
      <c r="VYO15" s="620"/>
      <c r="VYP15" s="620"/>
      <c r="VYQ15" s="620"/>
      <c r="VYR15" s="620"/>
      <c r="VYS15" s="620"/>
      <c r="VYT15" s="620"/>
      <c r="VYU15" s="620"/>
      <c r="VYV15" s="620"/>
      <c r="VYW15" s="620"/>
      <c r="VYX15" s="620"/>
      <c r="VYY15" s="620"/>
      <c r="VYZ15" s="620"/>
      <c r="VZA15" s="620"/>
      <c r="VZB15" s="620"/>
      <c r="VZC15" s="620"/>
      <c r="VZD15" s="620"/>
      <c r="VZE15" s="620"/>
      <c r="VZF15" s="620"/>
      <c r="VZG15" s="620"/>
      <c r="VZH15" s="620"/>
      <c r="VZI15" s="620"/>
      <c r="VZJ15" s="620"/>
      <c r="VZK15" s="620"/>
      <c r="VZL15" s="620"/>
      <c r="VZM15" s="620"/>
      <c r="VZN15" s="620"/>
      <c r="VZO15" s="620"/>
      <c r="VZP15" s="620"/>
      <c r="VZQ15" s="620"/>
      <c r="VZR15" s="620"/>
      <c r="VZS15" s="620"/>
      <c r="VZT15" s="620"/>
      <c r="VZU15" s="620"/>
      <c r="VZV15" s="620"/>
      <c r="VZW15" s="620"/>
      <c r="VZX15" s="620"/>
      <c r="VZY15" s="620"/>
      <c r="VZZ15" s="620"/>
      <c r="WAA15" s="620"/>
      <c r="WAB15" s="620"/>
      <c r="WAC15" s="620"/>
      <c r="WAD15" s="620"/>
      <c r="WAE15" s="620"/>
      <c r="WAF15" s="620"/>
      <c r="WAG15" s="620"/>
      <c r="WAH15" s="620"/>
      <c r="WAI15" s="620"/>
      <c r="WAJ15" s="620"/>
      <c r="WAK15" s="620"/>
      <c r="WAL15" s="620"/>
      <c r="WAM15" s="620"/>
      <c r="WAN15" s="620"/>
      <c r="WAO15" s="620"/>
      <c r="WAP15" s="620"/>
      <c r="WAQ15" s="620"/>
      <c r="WAR15" s="620"/>
      <c r="WAS15" s="620"/>
      <c r="WAT15" s="620"/>
      <c r="WAU15" s="620"/>
      <c r="WAV15" s="620"/>
      <c r="WAW15" s="620"/>
      <c r="WAX15" s="620"/>
      <c r="WAY15" s="620"/>
      <c r="WAZ15" s="620"/>
      <c r="WBA15" s="620"/>
      <c r="WBB15" s="620"/>
      <c r="WBC15" s="620"/>
      <c r="WBD15" s="620"/>
      <c r="WBE15" s="620"/>
      <c r="WBF15" s="620"/>
      <c r="WBG15" s="620"/>
      <c r="WBH15" s="620"/>
      <c r="WBI15" s="620"/>
      <c r="WBJ15" s="620"/>
      <c r="WBK15" s="620"/>
      <c r="WBL15" s="620"/>
      <c r="WBM15" s="620"/>
      <c r="WBN15" s="620"/>
      <c r="WBO15" s="620"/>
      <c r="WBP15" s="620"/>
      <c r="WBQ15" s="620"/>
      <c r="WBR15" s="620"/>
      <c r="WBS15" s="620"/>
      <c r="WBT15" s="620"/>
      <c r="WBU15" s="620"/>
      <c r="WBV15" s="620"/>
      <c r="WBW15" s="620"/>
      <c r="WBX15" s="620"/>
      <c r="WBY15" s="620"/>
      <c r="WBZ15" s="620"/>
      <c r="WCA15" s="620"/>
      <c r="WCB15" s="620"/>
      <c r="WCC15" s="620"/>
      <c r="WCD15" s="620"/>
      <c r="WCE15" s="620"/>
      <c r="WCF15" s="620"/>
      <c r="WCG15" s="620"/>
      <c r="WCH15" s="620"/>
      <c r="WCI15" s="620"/>
      <c r="WCJ15" s="620"/>
      <c r="WCK15" s="620"/>
      <c r="WCL15" s="620"/>
      <c r="WCM15" s="620"/>
      <c r="WCN15" s="620"/>
      <c r="WCO15" s="620"/>
      <c r="WCP15" s="620"/>
      <c r="WCQ15" s="620"/>
      <c r="WCR15" s="620"/>
      <c r="WCS15" s="620"/>
      <c r="WCT15" s="620"/>
      <c r="WCU15" s="620"/>
      <c r="WCV15" s="620"/>
      <c r="WCW15" s="620"/>
      <c r="WCX15" s="620"/>
      <c r="WCY15" s="620"/>
      <c r="WCZ15" s="620"/>
      <c r="WDA15" s="620"/>
      <c r="WDB15" s="620"/>
      <c r="WDC15" s="620"/>
      <c r="WDD15" s="620"/>
      <c r="WDE15" s="620"/>
      <c r="WDF15" s="620"/>
      <c r="WDG15" s="620"/>
      <c r="WDH15" s="620"/>
      <c r="WDI15" s="620"/>
      <c r="WDJ15" s="620"/>
      <c r="WDK15" s="620"/>
      <c r="WDL15" s="620"/>
      <c r="WDM15" s="620"/>
      <c r="WDN15" s="620"/>
      <c r="WDO15" s="620"/>
      <c r="WDP15" s="620"/>
      <c r="WDQ15" s="620"/>
      <c r="WDR15" s="620"/>
      <c r="WDS15" s="620"/>
      <c r="WDT15" s="620"/>
      <c r="WDU15" s="620"/>
      <c r="WDV15" s="620"/>
      <c r="WDW15" s="620"/>
      <c r="WDX15" s="620"/>
      <c r="WDY15" s="620"/>
      <c r="WDZ15" s="620"/>
      <c r="WEA15" s="620"/>
      <c r="WEB15" s="620"/>
      <c r="WEC15" s="620"/>
      <c r="WED15" s="620"/>
      <c r="WEE15" s="620"/>
      <c r="WEF15" s="620"/>
      <c r="WEG15" s="620"/>
      <c r="WEH15" s="620"/>
      <c r="WEI15" s="620"/>
      <c r="WEJ15" s="620"/>
      <c r="WEK15" s="620"/>
      <c r="WEL15" s="620"/>
      <c r="WEM15" s="620"/>
      <c r="WEN15" s="620"/>
      <c r="WEO15" s="620"/>
      <c r="WEP15" s="620"/>
      <c r="WEQ15" s="620"/>
      <c r="WER15" s="620"/>
      <c r="WES15" s="620"/>
      <c r="WET15" s="620"/>
      <c r="WEU15" s="620"/>
      <c r="WEV15" s="620"/>
      <c r="WEW15" s="620"/>
      <c r="WEX15" s="620"/>
      <c r="WEY15" s="620"/>
      <c r="WEZ15" s="620"/>
      <c r="WFA15" s="620"/>
      <c r="WFB15" s="620"/>
      <c r="WFC15" s="620"/>
      <c r="WFD15" s="620"/>
      <c r="WFE15" s="620"/>
      <c r="WFF15" s="620"/>
      <c r="WFG15" s="620"/>
      <c r="WFH15" s="620"/>
      <c r="WFI15" s="620"/>
      <c r="WFJ15" s="620"/>
      <c r="WFK15" s="620"/>
      <c r="WFL15" s="620"/>
      <c r="WFM15" s="620"/>
      <c r="WFN15" s="620"/>
      <c r="WFO15" s="620"/>
      <c r="WFP15" s="620"/>
      <c r="WFQ15" s="620"/>
      <c r="WFR15" s="620"/>
      <c r="WFS15" s="620"/>
      <c r="WFT15" s="620"/>
      <c r="WFU15" s="620"/>
      <c r="WFV15" s="620"/>
      <c r="WFW15" s="620"/>
      <c r="WFX15" s="620"/>
      <c r="WFY15" s="620"/>
      <c r="WFZ15" s="620"/>
      <c r="WGA15" s="620"/>
      <c r="WGB15" s="620"/>
      <c r="WGC15" s="620"/>
      <c r="WGD15" s="620"/>
      <c r="WGE15" s="620"/>
      <c r="WGF15" s="620"/>
      <c r="WGG15" s="620"/>
      <c r="WGH15" s="620"/>
      <c r="WGI15" s="620"/>
      <c r="WGJ15" s="620"/>
      <c r="WGK15" s="620"/>
      <c r="WGL15" s="620"/>
      <c r="WGM15" s="620"/>
      <c r="WGN15" s="620"/>
      <c r="WGO15" s="620"/>
      <c r="WGP15" s="620"/>
      <c r="WGQ15" s="620"/>
      <c r="WGR15" s="620"/>
      <c r="WGS15" s="620"/>
      <c r="WGT15" s="620"/>
      <c r="WGU15" s="620"/>
      <c r="WGV15" s="620"/>
      <c r="WGW15" s="620"/>
      <c r="WGX15" s="620"/>
      <c r="WGY15" s="620"/>
      <c r="WGZ15" s="620"/>
      <c r="WHA15" s="620"/>
      <c r="WHB15" s="620"/>
      <c r="WHC15" s="620"/>
      <c r="WHD15" s="620"/>
      <c r="WHE15" s="620"/>
      <c r="WHF15" s="620"/>
      <c r="WHG15" s="620"/>
      <c r="WHH15" s="620"/>
      <c r="WHI15" s="620"/>
      <c r="WHJ15" s="620"/>
      <c r="WHK15" s="620"/>
      <c r="WHL15" s="620"/>
      <c r="WHM15" s="620"/>
      <c r="WHN15" s="620"/>
      <c r="WHO15" s="620"/>
      <c r="WHP15" s="620"/>
      <c r="WHQ15" s="620"/>
      <c r="WHR15" s="620"/>
      <c r="WHS15" s="620"/>
      <c r="WHT15" s="620"/>
      <c r="WHU15" s="620"/>
      <c r="WHV15" s="620"/>
      <c r="WHW15" s="620"/>
      <c r="WHX15" s="620"/>
      <c r="WHY15" s="620"/>
      <c r="WHZ15" s="620"/>
      <c r="WIA15" s="620"/>
      <c r="WIB15" s="620"/>
      <c r="WIC15" s="620"/>
      <c r="WID15" s="620"/>
      <c r="WIE15" s="620"/>
      <c r="WIF15" s="620"/>
      <c r="WIG15" s="620"/>
      <c r="WIH15" s="620"/>
      <c r="WII15" s="620"/>
      <c r="WIJ15" s="620"/>
      <c r="WIK15" s="620"/>
      <c r="WIL15" s="620"/>
      <c r="WIM15" s="620"/>
      <c r="WIN15" s="620"/>
      <c r="WIO15" s="620"/>
      <c r="WIP15" s="620"/>
      <c r="WIQ15" s="620"/>
      <c r="WIR15" s="620"/>
      <c r="WIS15" s="620"/>
      <c r="WIT15" s="620"/>
      <c r="WIU15" s="620"/>
      <c r="WIV15" s="620"/>
      <c r="WIW15" s="620"/>
      <c r="WIX15" s="620"/>
      <c r="WIY15" s="620"/>
      <c r="WIZ15" s="620"/>
      <c r="WJA15" s="620"/>
      <c r="WJB15" s="620"/>
      <c r="WJC15" s="620"/>
      <c r="WJD15" s="620"/>
      <c r="WJE15" s="620"/>
      <c r="WJF15" s="620"/>
      <c r="WJG15" s="620"/>
      <c r="WJH15" s="620"/>
      <c r="WJI15" s="620"/>
      <c r="WJJ15" s="620"/>
      <c r="WJK15" s="620"/>
      <c r="WJL15" s="620"/>
      <c r="WJM15" s="620"/>
      <c r="WJN15" s="620"/>
      <c r="WJO15" s="620"/>
      <c r="WJP15" s="620"/>
      <c r="WJQ15" s="620"/>
      <c r="WJR15" s="620"/>
      <c r="WJS15" s="620"/>
      <c r="WJT15" s="620"/>
      <c r="WJU15" s="620"/>
      <c r="WJV15" s="620"/>
      <c r="WJW15" s="620"/>
      <c r="WJX15" s="620"/>
      <c r="WJY15" s="620"/>
      <c r="WJZ15" s="620"/>
      <c r="WKA15" s="620"/>
      <c r="WKB15" s="620"/>
      <c r="WKC15" s="620"/>
      <c r="WKD15" s="620"/>
      <c r="WKE15" s="620"/>
      <c r="WKF15" s="620"/>
      <c r="WKG15" s="620"/>
      <c r="WKH15" s="620"/>
      <c r="WKI15" s="620"/>
      <c r="WKJ15" s="620"/>
      <c r="WKK15" s="620"/>
      <c r="WKL15" s="620"/>
      <c r="WKM15" s="620"/>
      <c r="WKN15" s="620"/>
      <c r="WKO15" s="620"/>
      <c r="WKP15" s="620"/>
      <c r="WKQ15" s="620"/>
      <c r="WKR15" s="620"/>
      <c r="WKS15" s="620"/>
      <c r="WKT15" s="620"/>
      <c r="WKU15" s="620"/>
      <c r="WKV15" s="620"/>
      <c r="WKW15" s="620"/>
      <c r="WKX15" s="620"/>
      <c r="WKY15" s="620"/>
      <c r="WKZ15" s="620"/>
      <c r="WLA15" s="620"/>
      <c r="WLB15" s="620"/>
      <c r="WLC15" s="620"/>
      <c r="WLD15" s="620"/>
      <c r="WLE15" s="620"/>
      <c r="WLF15" s="620"/>
      <c r="WLG15" s="620"/>
      <c r="WLH15" s="620"/>
      <c r="WLI15" s="620"/>
      <c r="WLJ15" s="620"/>
      <c r="WLK15" s="620"/>
      <c r="WLL15" s="620"/>
      <c r="WLM15" s="620"/>
      <c r="WLN15" s="620"/>
      <c r="WLO15" s="620"/>
      <c r="WLP15" s="620"/>
      <c r="WLQ15" s="620"/>
      <c r="WLR15" s="620"/>
      <c r="WLS15" s="620"/>
      <c r="WLT15" s="620"/>
      <c r="WLU15" s="620"/>
      <c r="WLV15" s="620"/>
      <c r="WLW15" s="620"/>
      <c r="WLX15" s="620"/>
      <c r="WLY15" s="620"/>
      <c r="WLZ15" s="620"/>
      <c r="WMA15" s="620"/>
      <c r="WMB15" s="620"/>
      <c r="WMC15" s="620"/>
      <c r="WMD15" s="620"/>
      <c r="WME15" s="620"/>
      <c r="WMF15" s="620"/>
      <c r="WMG15" s="620"/>
      <c r="WMH15" s="620"/>
      <c r="WMI15" s="620"/>
      <c r="WMJ15" s="620"/>
      <c r="WMK15" s="620"/>
      <c r="WML15" s="620"/>
      <c r="WMM15" s="620"/>
      <c r="WMN15" s="620"/>
      <c r="WMO15" s="620"/>
      <c r="WMP15" s="620"/>
      <c r="WMQ15" s="620"/>
      <c r="WMR15" s="620"/>
      <c r="WMS15" s="620"/>
      <c r="WMT15" s="620"/>
      <c r="WMU15" s="620"/>
      <c r="WMV15" s="620"/>
      <c r="WMW15" s="620"/>
      <c r="WMX15" s="620"/>
      <c r="WMY15" s="620"/>
      <c r="WMZ15" s="620"/>
      <c r="WNA15" s="620"/>
      <c r="WNB15" s="620"/>
      <c r="WNC15" s="620"/>
      <c r="WND15" s="620"/>
      <c r="WNE15" s="620"/>
      <c r="WNF15" s="620"/>
      <c r="WNG15" s="620"/>
      <c r="WNH15" s="620"/>
      <c r="WNI15" s="620"/>
      <c r="WNJ15" s="620"/>
      <c r="WNK15" s="620"/>
      <c r="WNL15" s="620"/>
      <c r="WNM15" s="620"/>
      <c r="WNN15" s="620"/>
      <c r="WNO15" s="620"/>
      <c r="WNP15" s="620"/>
      <c r="WNQ15" s="620"/>
      <c r="WNR15" s="620"/>
      <c r="WNS15" s="620"/>
      <c r="WNT15" s="620"/>
      <c r="WNU15" s="620"/>
      <c r="WNV15" s="620"/>
      <c r="WNW15" s="620"/>
      <c r="WNX15" s="620"/>
      <c r="WNY15" s="620"/>
      <c r="WNZ15" s="620"/>
      <c r="WOA15" s="620"/>
      <c r="WOB15" s="620"/>
      <c r="WOC15" s="620"/>
      <c r="WOD15" s="620"/>
      <c r="WOE15" s="620"/>
      <c r="WOF15" s="620"/>
      <c r="WOG15" s="620"/>
      <c r="WOH15" s="620"/>
      <c r="WOI15" s="620"/>
      <c r="WOJ15" s="620"/>
      <c r="WOK15" s="620"/>
      <c r="WOL15" s="620"/>
      <c r="WOM15" s="620"/>
      <c r="WON15" s="620"/>
      <c r="WOO15" s="620"/>
      <c r="WOP15" s="620"/>
      <c r="WOQ15" s="620"/>
      <c r="WOR15" s="620"/>
      <c r="WOS15" s="620"/>
      <c r="WOT15" s="620"/>
      <c r="WOU15" s="620"/>
      <c r="WOV15" s="620"/>
      <c r="WOW15" s="620"/>
      <c r="WOX15" s="620"/>
      <c r="WOY15" s="620"/>
      <c r="WOZ15" s="620"/>
      <c r="WPA15" s="620"/>
      <c r="WPB15" s="620"/>
      <c r="WPC15" s="620"/>
      <c r="WPD15" s="620"/>
      <c r="WPE15" s="620"/>
      <c r="WPF15" s="620"/>
      <c r="WPG15" s="620"/>
      <c r="WPH15" s="620"/>
      <c r="WPI15" s="620"/>
      <c r="WPJ15" s="620"/>
      <c r="WPK15" s="620"/>
      <c r="WPL15" s="620"/>
      <c r="WPM15" s="620"/>
      <c r="WPN15" s="620"/>
      <c r="WPO15" s="620"/>
      <c r="WPP15" s="620"/>
      <c r="WPQ15" s="620"/>
      <c r="WPR15" s="620"/>
      <c r="WPS15" s="620"/>
      <c r="WPT15" s="620"/>
      <c r="WPU15" s="620"/>
      <c r="WPV15" s="620"/>
      <c r="WPW15" s="620"/>
      <c r="WPX15" s="620"/>
      <c r="WPY15" s="620"/>
      <c r="WPZ15" s="620"/>
      <c r="WQA15" s="620"/>
      <c r="WQB15" s="620"/>
      <c r="WQC15" s="620"/>
      <c r="WQD15" s="620"/>
      <c r="WQE15" s="620"/>
      <c r="WQF15" s="620"/>
      <c r="WQG15" s="620"/>
      <c r="WQH15" s="620"/>
      <c r="WQI15" s="620"/>
      <c r="WQJ15" s="620"/>
      <c r="WQK15" s="620"/>
      <c r="WQL15" s="620"/>
      <c r="WQM15" s="620"/>
      <c r="WQN15" s="620"/>
      <c r="WQO15" s="620"/>
      <c r="WQP15" s="620"/>
      <c r="WQQ15" s="620"/>
      <c r="WQR15" s="620"/>
      <c r="WQS15" s="620"/>
      <c r="WQT15" s="620"/>
      <c r="WQU15" s="620"/>
      <c r="WQV15" s="620"/>
      <c r="WQW15" s="620"/>
      <c r="WQX15" s="620"/>
      <c r="WQY15" s="620"/>
      <c r="WQZ15" s="620"/>
      <c r="WRA15" s="620"/>
      <c r="WRB15" s="620"/>
      <c r="WRC15" s="620"/>
      <c r="WRD15" s="620"/>
      <c r="WRE15" s="620"/>
      <c r="WRF15" s="620"/>
      <c r="WRG15" s="620"/>
      <c r="WRH15" s="620"/>
      <c r="WRI15" s="620"/>
      <c r="WRJ15" s="620"/>
      <c r="WRK15" s="620"/>
      <c r="WRL15" s="620"/>
      <c r="WRM15" s="620"/>
      <c r="WRN15" s="620"/>
      <c r="WRO15" s="620"/>
      <c r="WRP15" s="620"/>
      <c r="WRQ15" s="620"/>
      <c r="WRR15" s="620"/>
      <c r="WRS15" s="620"/>
      <c r="WRT15" s="620"/>
      <c r="WRU15" s="620"/>
      <c r="WRV15" s="620"/>
      <c r="WRW15" s="620"/>
      <c r="WRX15" s="620"/>
      <c r="WRY15" s="620"/>
      <c r="WRZ15" s="620"/>
      <c r="WSA15" s="620"/>
      <c r="WSB15" s="620"/>
      <c r="WSC15" s="620"/>
      <c r="WSD15" s="620"/>
      <c r="WSE15" s="620"/>
      <c r="WSF15" s="620"/>
      <c r="WSG15" s="620"/>
      <c r="WSH15" s="620"/>
      <c r="WSI15" s="620"/>
      <c r="WSJ15" s="620"/>
      <c r="WSK15" s="620"/>
      <c r="WSL15" s="620"/>
      <c r="WSM15" s="620"/>
      <c r="WSN15" s="620"/>
      <c r="WSO15" s="620"/>
      <c r="WSP15" s="620"/>
      <c r="WSQ15" s="620"/>
      <c r="WSR15" s="620"/>
      <c r="WSS15" s="620"/>
      <c r="WST15" s="620"/>
      <c r="WSU15" s="620"/>
      <c r="WSV15" s="620"/>
      <c r="WSW15" s="620"/>
      <c r="WSX15" s="620"/>
      <c r="WSY15" s="620"/>
      <c r="WSZ15" s="620"/>
      <c r="WTA15" s="620"/>
      <c r="WTB15" s="620"/>
      <c r="WTC15" s="620"/>
      <c r="WTD15" s="620"/>
      <c r="WTE15" s="620"/>
      <c r="WTF15" s="620"/>
      <c r="WTG15" s="620"/>
      <c r="WTH15" s="620"/>
      <c r="WTI15" s="620"/>
      <c r="WTJ15" s="620"/>
      <c r="WTK15" s="620"/>
      <c r="WTL15" s="620"/>
      <c r="WTM15" s="620"/>
      <c r="WTN15" s="620"/>
      <c r="WTO15" s="620"/>
      <c r="WTP15" s="620"/>
      <c r="WTQ15" s="620"/>
      <c r="WTR15" s="620"/>
      <c r="WTS15" s="620"/>
      <c r="WTT15" s="620"/>
      <c r="WTU15" s="620"/>
      <c r="WTV15" s="620"/>
      <c r="WTW15" s="620"/>
      <c r="WTX15" s="620"/>
      <c r="WTY15" s="620"/>
      <c r="WTZ15" s="620"/>
      <c r="WUA15" s="620"/>
      <c r="WUB15" s="620"/>
      <c r="WUC15" s="620"/>
      <c r="WUD15" s="620"/>
      <c r="WUE15" s="620"/>
      <c r="WUF15" s="620"/>
      <c r="WUG15" s="620"/>
      <c r="WUH15" s="620"/>
      <c r="WUI15" s="620"/>
      <c r="WUJ15" s="620"/>
      <c r="WUK15" s="620"/>
      <c r="WUL15" s="620"/>
      <c r="WUM15" s="620"/>
      <c r="WUN15" s="620"/>
      <c r="WUO15" s="620"/>
      <c r="WUP15" s="620"/>
      <c r="WUQ15" s="620"/>
      <c r="WUR15" s="620"/>
      <c r="WUS15" s="620"/>
      <c r="WUT15" s="620"/>
      <c r="WUU15" s="620"/>
      <c r="WUV15" s="620"/>
      <c r="WUW15" s="620"/>
      <c r="WUX15" s="620"/>
      <c r="WUY15" s="620"/>
      <c r="WUZ15" s="620"/>
      <c r="WVA15" s="620"/>
      <c r="WVB15" s="620"/>
      <c r="WVC15" s="620"/>
      <c r="WVD15" s="620"/>
      <c r="WVE15" s="620"/>
      <c r="WVF15" s="620"/>
      <c r="WVG15" s="620"/>
      <c r="WVH15" s="620"/>
      <c r="WVI15" s="620"/>
      <c r="WVJ15" s="620"/>
      <c r="WVK15" s="620"/>
      <c r="WVL15" s="620"/>
      <c r="WVM15" s="620"/>
      <c r="WVN15" s="620"/>
      <c r="WVO15" s="620"/>
      <c r="WVP15" s="620"/>
      <c r="WVQ15" s="620"/>
      <c r="WVR15" s="620"/>
      <c r="WVS15" s="620"/>
      <c r="WVT15" s="620"/>
      <c r="WVU15" s="620"/>
      <c r="WVV15" s="620"/>
      <c r="WVW15" s="620"/>
      <c r="WVX15" s="620"/>
      <c r="WVY15" s="620"/>
      <c r="WVZ15" s="620"/>
      <c r="WWA15" s="620"/>
      <c r="WWB15" s="620"/>
      <c r="WWC15" s="620"/>
      <c r="WWD15" s="620"/>
      <c r="WWE15" s="620"/>
      <c r="WWF15" s="620"/>
      <c r="WWG15" s="620"/>
      <c r="WWH15" s="620"/>
      <c r="WWI15" s="620"/>
      <c r="WWJ15" s="620"/>
      <c r="WWK15" s="620"/>
      <c r="WWL15" s="620"/>
      <c r="WWM15" s="620"/>
      <c r="WWN15" s="620"/>
      <c r="WWO15" s="620"/>
      <c r="WWP15" s="620"/>
      <c r="WWQ15" s="620"/>
      <c r="WWR15" s="620"/>
      <c r="WWS15" s="620"/>
      <c r="WWT15" s="620"/>
      <c r="WWU15" s="620"/>
      <c r="WWV15" s="620"/>
      <c r="WWW15" s="620"/>
      <c r="WWX15" s="620"/>
      <c r="WWY15" s="620"/>
      <c r="WWZ15" s="620"/>
      <c r="WXA15" s="620"/>
      <c r="WXB15" s="620"/>
      <c r="WXC15" s="620"/>
      <c r="WXD15" s="620"/>
      <c r="WXE15" s="620"/>
      <c r="WXF15" s="620"/>
      <c r="WXG15" s="620"/>
      <c r="WXH15" s="620"/>
      <c r="WXI15" s="620"/>
      <c r="WXJ15" s="620"/>
      <c r="WXK15" s="620"/>
      <c r="WXL15" s="620"/>
      <c r="WXM15" s="620"/>
      <c r="WXN15" s="620"/>
      <c r="WXO15" s="620"/>
      <c r="WXP15" s="620"/>
      <c r="WXQ15" s="620"/>
      <c r="WXR15" s="620"/>
      <c r="WXS15" s="620"/>
      <c r="WXT15" s="620"/>
      <c r="WXU15" s="620"/>
      <c r="WXV15" s="620"/>
      <c r="WXW15" s="620"/>
      <c r="WXX15" s="620"/>
      <c r="WXY15" s="620"/>
      <c r="WXZ15" s="620"/>
      <c r="WYA15" s="620"/>
      <c r="WYB15" s="620"/>
      <c r="WYC15" s="620"/>
      <c r="WYD15" s="620"/>
      <c r="WYE15" s="620"/>
      <c r="WYF15" s="620"/>
      <c r="WYG15" s="620"/>
      <c r="WYH15" s="620"/>
      <c r="WYI15" s="620"/>
      <c r="WYJ15" s="620"/>
      <c r="WYK15" s="620"/>
      <c r="WYL15" s="620"/>
      <c r="WYM15" s="620"/>
      <c r="WYN15" s="620"/>
      <c r="WYO15" s="620"/>
      <c r="WYP15" s="620"/>
      <c r="WYQ15" s="620"/>
      <c r="WYR15" s="620"/>
      <c r="WYS15" s="620"/>
      <c r="WYT15" s="620"/>
      <c r="WYU15" s="620"/>
      <c r="WYV15" s="620"/>
      <c r="WYW15" s="620"/>
      <c r="WYX15" s="620"/>
      <c r="WYY15" s="620"/>
      <c r="WYZ15" s="620"/>
      <c r="WZA15" s="620"/>
      <c r="WZB15" s="620"/>
      <c r="WZC15" s="620"/>
      <c r="WZD15" s="620"/>
      <c r="WZE15" s="620"/>
      <c r="WZF15" s="620"/>
      <c r="WZG15" s="620"/>
      <c r="WZH15" s="620"/>
      <c r="WZI15" s="620"/>
      <c r="WZJ15" s="620"/>
      <c r="WZK15" s="620"/>
      <c r="WZL15" s="620"/>
      <c r="WZM15" s="620"/>
      <c r="WZN15" s="620"/>
      <c r="WZO15" s="620"/>
      <c r="WZP15" s="620"/>
      <c r="WZQ15" s="620"/>
      <c r="WZR15" s="620"/>
      <c r="WZS15" s="620"/>
      <c r="WZT15" s="620"/>
      <c r="WZU15" s="620"/>
      <c r="WZV15" s="620"/>
      <c r="WZW15" s="620"/>
      <c r="WZX15" s="620"/>
      <c r="WZY15" s="620"/>
      <c r="WZZ15" s="620"/>
      <c r="XAA15" s="620"/>
      <c r="XAB15" s="620"/>
      <c r="XAC15" s="620"/>
      <c r="XAD15" s="620"/>
      <c r="XAE15" s="620"/>
      <c r="XAF15" s="620"/>
      <c r="XAG15" s="620"/>
      <c r="XAH15" s="620"/>
      <c r="XAI15" s="620"/>
      <c r="XAJ15" s="620"/>
      <c r="XAK15" s="620"/>
      <c r="XAL15" s="620"/>
      <c r="XAM15" s="620"/>
      <c r="XAN15" s="620"/>
      <c r="XAO15" s="620"/>
      <c r="XAP15" s="620"/>
      <c r="XAQ15" s="620"/>
      <c r="XAR15" s="620"/>
      <c r="XAS15" s="620"/>
      <c r="XAT15" s="620"/>
      <c r="XAU15" s="620"/>
      <c r="XAV15" s="620"/>
      <c r="XAW15" s="620"/>
      <c r="XAX15" s="620"/>
      <c r="XAY15" s="620"/>
      <c r="XAZ15" s="620"/>
      <c r="XBA15" s="620"/>
      <c r="XBB15" s="620"/>
      <c r="XBC15" s="620"/>
      <c r="XBD15" s="620"/>
      <c r="XBE15" s="620"/>
      <c r="XBF15" s="620"/>
      <c r="XBG15" s="620"/>
      <c r="XBH15" s="620"/>
      <c r="XBI15" s="620"/>
      <c r="XBJ15" s="620"/>
      <c r="XBK15" s="620"/>
      <c r="XBL15" s="620"/>
      <c r="XBM15" s="620"/>
      <c r="XBN15" s="620"/>
      <c r="XBO15" s="620"/>
      <c r="XBP15" s="620"/>
      <c r="XBQ15" s="620"/>
      <c r="XBR15" s="620"/>
      <c r="XBS15" s="620"/>
      <c r="XBT15" s="620"/>
      <c r="XBU15" s="620"/>
      <c r="XBV15" s="620"/>
      <c r="XBW15" s="620"/>
      <c r="XBX15" s="620"/>
      <c r="XBY15" s="620"/>
      <c r="XBZ15" s="620"/>
      <c r="XCA15" s="620"/>
      <c r="XCB15" s="620"/>
      <c r="XCC15" s="620"/>
      <c r="XCD15" s="620"/>
      <c r="XCE15" s="620"/>
      <c r="XCF15" s="620"/>
      <c r="XCG15" s="620"/>
      <c r="XCH15" s="620"/>
      <c r="XCI15" s="620"/>
      <c r="XCJ15" s="620"/>
      <c r="XCK15" s="620"/>
      <c r="XCL15" s="620"/>
      <c r="XCM15" s="620"/>
      <c r="XCN15" s="620"/>
      <c r="XCO15" s="620"/>
      <c r="XCP15" s="620"/>
      <c r="XCQ15" s="620"/>
      <c r="XCR15" s="620"/>
      <c r="XCS15" s="620"/>
      <c r="XCT15" s="620"/>
      <c r="XCU15" s="620"/>
      <c r="XCV15" s="620"/>
      <c r="XCW15" s="620"/>
      <c r="XCX15" s="620"/>
      <c r="XCY15" s="620"/>
      <c r="XCZ15" s="620"/>
      <c r="XDA15" s="620"/>
      <c r="XDB15" s="620"/>
      <c r="XDC15" s="620"/>
      <c r="XDD15" s="620"/>
      <c r="XDE15" s="620"/>
      <c r="XDF15" s="620"/>
      <c r="XDG15" s="620"/>
      <c r="XDH15" s="620"/>
      <c r="XDI15" s="620"/>
      <c r="XDJ15" s="620"/>
      <c r="XDK15" s="620"/>
      <c r="XDL15" s="620"/>
      <c r="XDM15" s="620"/>
      <c r="XDN15" s="620"/>
      <c r="XDO15" s="620"/>
      <c r="XDP15" s="620"/>
      <c r="XDQ15" s="620"/>
      <c r="XDR15" s="620"/>
      <c r="XDS15" s="620"/>
      <c r="XDT15" s="620"/>
      <c r="XDU15" s="620"/>
      <c r="XDV15" s="620"/>
      <c r="XDW15" s="620"/>
      <c r="XDX15" s="620"/>
      <c r="XDY15" s="620"/>
      <c r="XDZ15" s="620"/>
      <c r="XEA15" s="620"/>
      <c r="XEB15" s="620"/>
      <c r="XEC15" s="620"/>
      <c r="XED15" s="620"/>
      <c r="XEE15" s="620"/>
      <c r="XEF15" s="620"/>
      <c r="XEG15" s="620"/>
      <c r="XEH15" s="620"/>
      <c r="XEI15" s="620"/>
      <c r="XEJ15" s="620"/>
      <c r="XEK15" s="620"/>
      <c r="XEL15" s="620"/>
      <c r="XEM15" s="620"/>
      <c r="XEN15" s="620"/>
      <c r="XEO15" s="620"/>
      <c r="XEP15" s="620"/>
      <c r="XEQ15" s="620"/>
      <c r="XER15" s="620"/>
      <c r="XES15" s="620"/>
      <c r="XET15" s="620"/>
      <c r="XEU15" s="620"/>
      <c r="XEV15" s="620"/>
      <c r="XEW15" s="620"/>
      <c r="XEX15" s="620"/>
      <c r="XEY15" s="620"/>
      <c r="XEZ15" s="620"/>
      <c r="XFA15" s="620"/>
    </row>
    <row r="16" spans="1:16381" s="621" customFormat="1" ht="12.75" customHeight="1" x14ac:dyDescent="0.3">
      <c r="A16" s="613" t="s">
        <v>685</v>
      </c>
      <c r="B16" s="613" t="s">
        <v>686</v>
      </c>
      <c r="C16" s="613" t="s">
        <v>681</v>
      </c>
      <c r="D16" s="613" t="s">
        <v>681</v>
      </c>
      <c r="E16" s="614" t="s">
        <v>687</v>
      </c>
      <c r="F16" s="614">
        <v>700.5</v>
      </c>
      <c r="G16" s="614">
        <v>748.8</v>
      </c>
      <c r="H16" s="614">
        <v>795.5</v>
      </c>
      <c r="I16" s="614">
        <v>827.4</v>
      </c>
      <c r="J16" s="614">
        <v>890.2</v>
      </c>
      <c r="K16" s="614">
        <v>861.4</v>
      </c>
      <c r="L16" s="614">
        <v>792.3</v>
      </c>
      <c r="M16" s="614">
        <v>684.1</v>
      </c>
      <c r="N16" s="614">
        <v>679.6</v>
      </c>
      <c r="O16" s="614">
        <v>716.4</v>
      </c>
      <c r="P16" s="614">
        <v>760.8</v>
      </c>
      <c r="Q16" s="614">
        <v>788.4</v>
      </c>
      <c r="R16" s="614">
        <v>808.1</v>
      </c>
      <c r="S16" s="614">
        <v>788.7</v>
      </c>
      <c r="T16" s="614">
        <v>774.7</v>
      </c>
      <c r="U16" s="614">
        <v>844.2</v>
      </c>
      <c r="V16" s="614">
        <v>1695</v>
      </c>
      <c r="W16" s="614">
        <v>1204</v>
      </c>
      <c r="X16" s="614">
        <v>1138</v>
      </c>
      <c r="Y16" s="614">
        <v>1264.5</v>
      </c>
      <c r="Z16" s="614">
        <v>1313.5</v>
      </c>
      <c r="AA16" s="614">
        <v>1186.2</v>
      </c>
      <c r="AB16" s="614">
        <v>1192.5999999999999</v>
      </c>
      <c r="AC16" s="614">
        <v>1035.0999999999999</v>
      </c>
      <c r="AD16" s="614">
        <v>1011.6</v>
      </c>
      <c r="AE16" s="614">
        <v>929.8</v>
      </c>
      <c r="AF16" s="614">
        <v>936.1</v>
      </c>
      <c r="AG16" s="614">
        <v>1259.5</v>
      </c>
      <c r="AH16" s="614">
        <v>1164.5</v>
      </c>
      <c r="AI16" s="614">
        <v>1134.8</v>
      </c>
      <c r="AJ16" s="614">
        <v>1151.8</v>
      </c>
      <c r="AK16" s="614">
        <v>1070.5999999999999</v>
      </c>
      <c r="AL16" s="614">
        <v>1055.4000000000001</v>
      </c>
      <c r="AM16" s="614">
        <v>1099.3</v>
      </c>
      <c r="AN16" s="614">
        <v>1172.5</v>
      </c>
      <c r="AO16" s="614">
        <v>1207.7</v>
      </c>
      <c r="AP16" s="614">
        <v>1070.5</v>
      </c>
      <c r="AQ16" s="614">
        <v>1115.7</v>
      </c>
      <c r="AR16" s="615">
        <v>1200</v>
      </c>
      <c r="AS16" s="615">
        <v>1135</v>
      </c>
      <c r="AT16" s="615">
        <v>1085</v>
      </c>
      <c r="AU16" s="615">
        <v>1070</v>
      </c>
      <c r="AV16" s="615">
        <v>1090</v>
      </c>
      <c r="AW16" s="615">
        <v>1069.8</v>
      </c>
      <c r="AX16" s="615">
        <v>1062.4000000000001</v>
      </c>
      <c r="AY16" s="615">
        <v>1056.5</v>
      </c>
      <c r="AZ16" s="615">
        <v>1051.5999999999999</v>
      </c>
      <c r="BA16" s="615">
        <v>1047.3</v>
      </c>
      <c r="BB16" s="615">
        <v>1043.3</v>
      </c>
      <c r="BC16" s="615">
        <v>1039.0999999999999</v>
      </c>
      <c r="BD16" s="615">
        <v>1034.4000000000001</v>
      </c>
      <c r="BE16" s="615">
        <v>1029.3</v>
      </c>
      <c r="BF16" s="615">
        <v>1023.7</v>
      </c>
      <c r="BG16" s="615">
        <v>1017.8</v>
      </c>
      <c r="BH16" s="615">
        <v>1011.3</v>
      </c>
      <c r="BI16" s="615">
        <v>1004.4</v>
      </c>
      <c r="BJ16" s="615">
        <v>997.3</v>
      </c>
      <c r="BK16" s="615">
        <v>990</v>
      </c>
      <c r="BL16" s="615">
        <v>982.5</v>
      </c>
      <c r="BM16" s="615">
        <v>975</v>
      </c>
      <c r="BN16" s="615">
        <v>967.8</v>
      </c>
      <c r="BO16" s="615">
        <v>961.1</v>
      </c>
      <c r="BP16" s="615">
        <v>955</v>
      </c>
      <c r="BQ16" s="615">
        <v>949.9</v>
      </c>
      <c r="BR16" s="615">
        <v>945.9</v>
      </c>
      <c r="BS16" s="615">
        <v>943.3</v>
      </c>
      <c r="BT16" s="615">
        <v>942.2</v>
      </c>
      <c r="BU16" s="615">
        <v>943</v>
      </c>
      <c r="BV16" s="615">
        <v>945.9</v>
      </c>
      <c r="BW16" s="615">
        <v>949.9</v>
      </c>
      <c r="BX16" s="613" t="s">
        <v>691</v>
      </c>
      <c r="BY16" s="613" t="s">
        <v>683</v>
      </c>
      <c r="BZ16" s="613" t="s">
        <v>684</v>
      </c>
      <c r="CA16" s="620"/>
      <c r="CB16" s="620"/>
      <c r="CC16" s="620"/>
      <c r="CD16" s="620"/>
      <c r="CE16" s="620"/>
      <c r="CF16" s="620"/>
      <c r="CG16" s="620"/>
      <c r="CH16" s="620"/>
      <c r="CI16" s="620"/>
      <c r="CJ16" s="620"/>
      <c r="CK16" s="620"/>
      <c r="CL16" s="620"/>
      <c r="CM16" s="620"/>
      <c r="CN16" s="620"/>
      <c r="CO16" s="620"/>
      <c r="CP16" s="620"/>
      <c r="CQ16" s="620"/>
      <c r="CR16" s="620"/>
      <c r="CS16" s="620"/>
      <c r="CT16" s="620"/>
      <c r="CU16" s="620"/>
      <c r="CV16" s="620"/>
      <c r="CW16" s="620"/>
      <c r="CX16" s="620"/>
      <c r="CY16" s="620"/>
      <c r="CZ16" s="620"/>
      <c r="DA16" s="620"/>
      <c r="DB16" s="620"/>
      <c r="DC16" s="620"/>
      <c r="DD16" s="620"/>
      <c r="DE16" s="620"/>
      <c r="DF16" s="620"/>
      <c r="DG16" s="620"/>
      <c r="DH16" s="620"/>
      <c r="DI16" s="620"/>
      <c r="DJ16" s="620"/>
      <c r="DK16" s="620"/>
      <c r="DL16" s="620"/>
      <c r="DM16" s="620"/>
      <c r="DN16" s="620"/>
      <c r="DO16" s="620"/>
      <c r="DP16" s="620"/>
      <c r="DQ16" s="620"/>
      <c r="DR16" s="620"/>
      <c r="DS16" s="620"/>
      <c r="DT16" s="620"/>
      <c r="DU16" s="620"/>
      <c r="DV16" s="620"/>
      <c r="DW16" s="620"/>
      <c r="DX16" s="620"/>
      <c r="DY16" s="620"/>
      <c r="DZ16" s="620"/>
      <c r="EA16" s="620"/>
      <c r="EB16" s="620"/>
      <c r="EC16" s="620"/>
      <c r="ED16" s="620"/>
      <c r="EE16" s="620"/>
      <c r="EF16" s="620"/>
      <c r="EG16" s="620"/>
      <c r="EH16" s="620"/>
      <c r="EI16" s="620"/>
      <c r="EJ16" s="620"/>
      <c r="EK16" s="620"/>
      <c r="EL16" s="620"/>
      <c r="EM16" s="620"/>
      <c r="EN16" s="620"/>
      <c r="EO16" s="620"/>
      <c r="EP16" s="620"/>
      <c r="EQ16" s="620"/>
      <c r="ER16" s="620"/>
      <c r="ES16" s="620"/>
      <c r="ET16" s="620"/>
      <c r="EU16" s="620"/>
      <c r="EV16" s="620"/>
      <c r="EW16" s="620"/>
      <c r="EX16" s="620"/>
      <c r="EY16" s="620"/>
      <c r="EZ16" s="620"/>
      <c r="FA16" s="620"/>
      <c r="FB16" s="620"/>
      <c r="FC16" s="620"/>
      <c r="FD16" s="620"/>
      <c r="FE16" s="620"/>
      <c r="FF16" s="620"/>
      <c r="FG16" s="620"/>
      <c r="FH16" s="620"/>
      <c r="FI16" s="620"/>
      <c r="FJ16" s="620"/>
      <c r="FK16" s="620"/>
      <c r="FL16" s="620"/>
      <c r="FM16" s="620"/>
      <c r="FN16" s="620"/>
      <c r="FO16" s="620"/>
      <c r="FP16" s="620"/>
      <c r="FQ16" s="620"/>
      <c r="FR16" s="620"/>
      <c r="FS16" s="620"/>
      <c r="FT16" s="620"/>
      <c r="FU16" s="620"/>
      <c r="FV16" s="620"/>
      <c r="FW16" s="620"/>
      <c r="FX16" s="620"/>
      <c r="FY16" s="620"/>
      <c r="FZ16" s="620"/>
      <c r="GA16" s="620"/>
      <c r="GB16" s="620"/>
      <c r="GC16" s="620"/>
      <c r="GD16" s="620"/>
      <c r="GE16" s="620"/>
      <c r="GF16" s="620"/>
      <c r="GG16" s="620"/>
      <c r="GH16" s="620"/>
      <c r="GI16" s="620"/>
      <c r="GJ16" s="620"/>
      <c r="GK16" s="620"/>
      <c r="GL16" s="620"/>
      <c r="GM16" s="620"/>
      <c r="GN16" s="620"/>
      <c r="GO16" s="620"/>
      <c r="GP16" s="620"/>
      <c r="GQ16" s="620"/>
      <c r="GR16" s="620"/>
      <c r="GS16" s="620"/>
      <c r="GT16" s="620"/>
      <c r="GU16" s="620"/>
      <c r="GV16" s="620"/>
      <c r="GW16" s="620"/>
      <c r="GX16" s="620"/>
      <c r="GY16" s="620"/>
      <c r="GZ16" s="620"/>
      <c r="HA16" s="620"/>
      <c r="HB16" s="620"/>
      <c r="HC16" s="620"/>
      <c r="HD16" s="620"/>
      <c r="HE16" s="620"/>
      <c r="HF16" s="620"/>
      <c r="HG16" s="620"/>
      <c r="HH16" s="620"/>
      <c r="HI16" s="620"/>
      <c r="HJ16" s="620"/>
      <c r="HK16" s="620"/>
      <c r="HL16" s="620"/>
      <c r="HM16" s="620"/>
      <c r="HN16" s="620"/>
      <c r="HO16" s="620"/>
      <c r="HP16" s="620"/>
      <c r="HQ16" s="620"/>
      <c r="HR16" s="620"/>
      <c r="HS16" s="620"/>
      <c r="HT16" s="620"/>
      <c r="HU16" s="620"/>
      <c r="HV16" s="620"/>
      <c r="HW16" s="620"/>
      <c r="HX16" s="620"/>
      <c r="HY16" s="620"/>
      <c r="HZ16" s="620"/>
      <c r="IA16" s="620"/>
      <c r="IB16" s="620"/>
      <c r="IC16" s="620"/>
      <c r="ID16" s="620"/>
      <c r="IE16" s="620"/>
      <c r="IF16" s="620"/>
      <c r="IG16" s="620"/>
      <c r="IH16" s="620"/>
      <c r="II16" s="620"/>
      <c r="IJ16" s="620"/>
      <c r="IK16" s="620"/>
      <c r="IL16" s="620"/>
      <c r="IM16" s="620"/>
      <c r="IN16" s="620"/>
      <c r="IO16" s="620"/>
      <c r="IP16" s="620"/>
      <c r="IQ16" s="620"/>
      <c r="IR16" s="620"/>
      <c r="IS16" s="620"/>
      <c r="IT16" s="620"/>
      <c r="IU16" s="620"/>
      <c r="IV16" s="620"/>
      <c r="IW16" s="620"/>
      <c r="IX16" s="620"/>
      <c r="IY16" s="620"/>
      <c r="IZ16" s="620"/>
      <c r="JA16" s="620"/>
      <c r="JB16" s="620"/>
      <c r="JC16" s="620"/>
      <c r="JD16" s="620"/>
      <c r="JE16" s="620"/>
      <c r="JF16" s="620"/>
      <c r="JG16" s="620"/>
      <c r="JH16" s="620"/>
      <c r="JI16" s="620"/>
      <c r="JJ16" s="620"/>
      <c r="JK16" s="620"/>
      <c r="JL16" s="620"/>
      <c r="JM16" s="620"/>
      <c r="JN16" s="620"/>
      <c r="JO16" s="620"/>
      <c r="JP16" s="620"/>
      <c r="JQ16" s="620"/>
      <c r="JR16" s="620"/>
      <c r="JS16" s="620"/>
      <c r="JT16" s="620"/>
      <c r="JU16" s="620"/>
      <c r="JV16" s="620"/>
      <c r="JW16" s="620"/>
      <c r="JX16" s="620"/>
      <c r="JY16" s="620"/>
      <c r="JZ16" s="620"/>
      <c r="KA16" s="620"/>
      <c r="KB16" s="620"/>
      <c r="KC16" s="620"/>
      <c r="KD16" s="620"/>
      <c r="KE16" s="620"/>
      <c r="KF16" s="620"/>
      <c r="KG16" s="620"/>
      <c r="KH16" s="620"/>
      <c r="KI16" s="620"/>
      <c r="KJ16" s="620"/>
      <c r="KK16" s="620"/>
      <c r="KL16" s="620"/>
      <c r="KM16" s="620"/>
      <c r="KN16" s="620"/>
      <c r="KO16" s="620"/>
      <c r="KP16" s="620"/>
      <c r="KQ16" s="620"/>
      <c r="KR16" s="620"/>
      <c r="KS16" s="620"/>
      <c r="KT16" s="620"/>
      <c r="KU16" s="620"/>
      <c r="KV16" s="620"/>
      <c r="KW16" s="620"/>
      <c r="KX16" s="620"/>
      <c r="KY16" s="620"/>
      <c r="KZ16" s="620"/>
      <c r="LA16" s="620"/>
      <c r="LB16" s="620"/>
      <c r="LC16" s="620"/>
      <c r="LD16" s="620"/>
      <c r="LE16" s="620"/>
      <c r="LF16" s="620"/>
      <c r="LG16" s="620"/>
      <c r="LH16" s="620"/>
      <c r="LI16" s="620"/>
      <c r="LJ16" s="620"/>
      <c r="LK16" s="620"/>
      <c r="LL16" s="620"/>
      <c r="LM16" s="620"/>
      <c r="LN16" s="620"/>
      <c r="LO16" s="620"/>
      <c r="LP16" s="620"/>
      <c r="LQ16" s="620"/>
      <c r="LR16" s="620"/>
      <c r="LS16" s="620"/>
      <c r="LT16" s="620"/>
      <c r="LU16" s="620"/>
      <c r="LV16" s="620"/>
      <c r="LW16" s="620"/>
      <c r="LX16" s="620"/>
      <c r="LY16" s="620"/>
      <c r="LZ16" s="620"/>
      <c r="MA16" s="620"/>
      <c r="MB16" s="620"/>
      <c r="MC16" s="620"/>
      <c r="MD16" s="620"/>
      <c r="ME16" s="620"/>
      <c r="MF16" s="620"/>
      <c r="MG16" s="620"/>
      <c r="MH16" s="620"/>
      <c r="MI16" s="620"/>
      <c r="MJ16" s="620"/>
      <c r="MK16" s="620"/>
      <c r="ML16" s="620"/>
      <c r="MM16" s="620"/>
      <c r="MN16" s="620"/>
      <c r="MO16" s="620"/>
      <c r="MP16" s="620"/>
      <c r="MQ16" s="620"/>
      <c r="MR16" s="620"/>
      <c r="MS16" s="620"/>
      <c r="MT16" s="620"/>
      <c r="MU16" s="620"/>
      <c r="MV16" s="620"/>
      <c r="MW16" s="620"/>
      <c r="MX16" s="620"/>
      <c r="MY16" s="620"/>
      <c r="MZ16" s="620"/>
      <c r="NA16" s="620"/>
      <c r="NB16" s="620"/>
      <c r="NC16" s="620"/>
      <c r="ND16" s="620"/>
      <c r="NE16" s="620"/>
      <c r="NF16" s="620"/>
      <c r="NG16" s="620"/>
      <c r="NH16" s="620"/>
      <c r="NI16" s="620"/>
      <c r="NJ16" s="620"/>
      <c r="NK16" s="620"/>
      <c r="NL16" s="620"/>
      <c r="NM16" s="620"/>
      <c r="NN16" s="620"/>
      <c r="NO16" s="620"/>
      <c r="NP16" s="620"/>
      <c r="NQ16" s="620"/>
      <c r="NR16" s="620"/>
      <c r="NS16" s="620"/>
      <c r="NT16" s="620"/>
      <c r="NU16" s="620"/>
      <c r="NV16" s="620"/>
      <c r="NW16" s="620"/>
      <c r="NX16" s="620"/>
      <c r="NY16" s="620"/>
      <c r="NZ16" s="620"/>
      <c r="OA16" s="620"/>
      <c r="OB16" s="620"/>
      <c r="OC16" s="620"/>
      <c r="OD16" s="620"/>
      <c r="OE16" s="620"/>
      <c r="OF16" s="620"/>
      <c r="OG16" s="620"/>
      <c r="OH16" s="620"/>
      <c r="OI16" s="620"/>
      <c r="OJ16" s="620"/>
      <c r="OK16" s="620"/>
      <c r="OL16" s="620"/>
      <c r="OM16" s="620"/>
      <c r="ON16" s="620"/>
      <c r="OO16" s="620"/>
      <c r="OP16" s="620"/>
      <c r="OQ16" s="620"/>
      <c r="OR16" s="620"/>
      <c r="OS16" s="620"/>
      <c r="OT16" s="620"/>
      <c r="OU16" s="620"/>
      <c r="OV16" s="620"/>
      <c r="OW16" s="620"/>
      <c r="OX16" s="620"/>
      <c r="OY16" s="620"/>
      <c r="OZ16" s="620"/>
      <c r="PA16" s="620"/>
      <c r="PB16" s="620"/>
      <c r="PC16" s="620"/>
      <c r="PD16" s="620"/>
      <c r="PE16" s="620"/>
      <c r="PF16" s="620"/>
      <c r="PG16" s="620"/>
      <c r="PH16" s="620"/>
      <c r="PI16" s="620"/>
      <c r="PJ16" s="620"/>
      <c r="PK16" s="620"/>
      <c r="PL16" s="620"/>
      <c r="PM16" s="620"/>
      <c r="PN16" s="620"/>
      <c r="PO16" s="620"/>
      <c r="PP16" s="620"/>
      <c r="PQ16" s="620"/>
      <c r="PR16" s="620"/>
      <c r="PS16" s="620"/>
      <c r="PT16" s="620"/>
      <c r="PU16" s="620"/>
      <c r="PV16" s="620"/>
      <c r="PW16" s="620"/>
      <c r="PX16" s="620"/>
      <c r="PY16" s="620"/>
      <c r="PZ16" s="620"/>
      <c r="QA16" s="620"/>
      <c r="QB16" s="620"/>
      <c r="QC16" s="620"/>
      <c r="QD16" s="620"/>
      <c r="QE16" s="620"/>
      <c r="QF16" s="620"/>
      <c r="QG16" s="620"/>
      <c r="QH16" s="620"/>
      <c r="QI16" s="620"/>
      <c r="QJ16" s="620"/>
      <c r="QK16" s="620"/>
      <c r="QL16" s="620"/>
      <c r="QM16" s="620"/>
      <c r="QN16" s="620"/>
      <c r="QO16" s="620"/>
      <c r="QP16" s="620"/>
      <c r="QQ16" s="620"/>
      <c r="QR16" s="620"/>
      <c r="QS16" s="620"/>
      <c r="QT16" s="620"/>
      <c r="QU16" s="620"/>
      <c r="QV16" s="620"/>
      <c r="QW16" s="620"/>
      <c r="QX16" s="620"/>
      <c r="QY16" s="620"/>
      <c r="QZ16" s="620"/>
      <c r="RA16" s="620"/>
      <c r="RB16" s="620"/>
      <c r="RC16" s="620"/>
      <c r="RD16" s="620"/>
      <c r="RE16" s="620"/>
      <c r="RF16" s="620"/>
      <c r="RG16" s="620"/>
      <c r="RH16" s="620"/>
      <c r="RI16" s="620"/>
      <c r="RJ16" s="620"/>
      <c r="RK16" s="620"/>
      <c r="RL16" s="620"/>
      <c r="RM16" s="620"/>
      <c r="RN16" s="620"/>
      <c r="RO16" s="620"/>
      <c r="RP16" s="620"/>
      <c r="RQ16" s="620"/>
      <c r="RR16" s="620"/>
      <c r="RS16" s="620"/>
      <c r="RT16" s="620"/>
      <c r="RU16" s="620"/>
      <c r="RV16" s="620"/>
      <c r="RW16" s="620"/>
      <c r="RX16" s="620"/>
      <c r="RY16" s="620"/>
      <c r="RZ16" s="620"/>
      <c r="SA16" s="620"/>
      <c r="SB16" s="620"/>
      <c r="SC16" s="620"/>
      <c r="SD16" s="620"/>
      <c r="SE16" s="620"/>
      <c r="SF16" s="620"/>
      <c r="SG16" s="620"/>
      <c r="SH16" s="620"/>
      <c r="SI16" s="620"/>
      <c r="SJ16" s="620"/>
      <c r="SK16" s="620"/>
      <c r="SL16" s="620"/>
      <c r="SM16" s="620"/>
      <c r="SN16" s="620"/>
      <c r="SO16" s="620"/>
      <c r="SP16" s="620"/>
      <c r="SQ16" s="620"/>
      <c r="SR16" s="620"/>
      <c r="SS16" s="620"/>
      <c r="ST16" s="620"/>
      <c r="SU16" s="620"/>
      <c r="SV16" s="620"/>
      <c r="SW16" s="620"/>
      <c r="SX16" s="620"/>
      <c r="SY16" s="620"/>
      <c r="SZ16" s="620"/>
      <c r="TA16" s="620"/>
      <c r="TB16" s="620"/>
      <c r="TC16" s="620"/>
      <c r="TD16" s="620"/>
      <c r="TE16" s="620"/>
      <c r="TF16" s="620"/>
      <c r="TG16" s="620"/>
      <c r="TH16" s="620"/>
      <c r="TI16" s="620"/>
      <c r="TJ16" s="620"/>
      <c r="TK16" s="620"/>
      <c r="TL16" s="620"/>
      <c r="TM16" s="620"/>
      <c r="TN16" s="620"/>
      <c r="TO16" s="620"/>
      <c r="TP16" s="620"/>
      <c r="TQ16" s="620"/>
      <c r="TR16" s="620"/>
      <c r="TS16" s="620"/>
      <c r="TT16" s="620"/>
      <c r="TU16" s="620"/>
      <c r="TV16" s="620"/>
      <c r="TW16" s="620"/>
      <c r="TX16" s="620"/>
      <c r="TY16" s="620"/>
      <c r="TZ16" s="620"/>
      <c r="UA16" s="620"/>
      <c r="UB16" s="620"/>
      <c r="UC16" s="620"/>
      <c r="UD16" s="620"/>
      <c r="UE16" s="620"/>
      <c r="UF16" s="620"/>
      <c r="UG16" s="620"/>
      <c r="UH16" s="620"/>
      <c r="UI16" s="620"/>
      <c r="UJ16" s="620"/>
      <c r="UK16" s="620"/>
      <c r="UL16" s="620"/>
      <c r="UM16" s="620"/>
      <c r="UN16" s="620"/>
      <c r="UO16" s="620"/>
      <c r="UP16" s="620"/>
      <c r="UQ16" s="620"/>
      <c r="UR16" s="620"/>
      <c r="US16" s="620"/>
      <c r="UT16" s="620"/>
      <c r="UU16" s="620"/>
      <c r="UV16" s="620"/>
      <c r="UW16" s="620"/>
      <c r="UX16" s="620"/>
      <c r="UY16" s="620"/>
      <c r="UZ16" s="620"/>
      <c r="VA16" s="620"/>
      <c r="VB16" s="620"/>
      <c r="VC16" s="620"/>
      <c r="VD16" s="620"/>
      <c r="VE16" s="620"/>
      <c r="VF16" s="620"/>
      <c r="VG16" s="620"/>
      <c r="VH16" s="620"/>
      <c r="VI16" s="620"/>
      <c r="VJ16" s="620"/>
      <c r="VK16" s="620"/>
      <c r="VL16" s="620"/>
      <c r="VM16" s="620"/>
      <c r="VN16" s="620"/>
      <c r="VO16" s="620"/>
      <c r="VP16" s="620"/>
      <c r="VQ16" s="620"/>
      <c r="VR16" s="620"/>
      <c r="VS16" s="620"/>
      <c r="VT16" s="620"/>
      <c r="VU16" s="620"/>
      <c r="VV16" s="620"/>
      <c r="VW16" s="620"/>
      <c r="VX16" s="620"/>
      <c r="VY16" s="620"/>
      <c r="VZ16" s="620"/>
      <c r="WA16" s="620"/>
      <c r="WB16" s="620"/>
      <c r="WC16" s="620"/>
      <c r="WD16" s="620"/>
      <c r="WE16" s="620"/>
      <c r="WF16" s="620"/>
      <c r="WG16" s="620"/>
      <c r="WH16" s="620"/>
      <c r="WI16" s="620"/>
      <c r="WJ16" s="620"/>
      <c r="WK16" s="620"/>
      <c r="WL16" s="620"/>
      <c r="WM16" s="620"/>
      <c r="WN16" s="620"/>
      <c r="WO16" s="620"/>
      <c r="WP16" s="620"/>
      <c r="WQ16" s="620"/>
      <c r="WR16" s="620"/>
      <c r="WS16" s="620"/>
      <c r="WT16" s="620"/>
      <c r="WU16" s="620"/>
      <c r="WV16" s="620"/>
      <c r="WW16" s="620"/>
      <c r="WX16" s="620"/>
      <c r="WY16" s="620"/>
      <c r="WZ16" s="620"/>
      <c r="XA16" s="620"/>
      <c r="XB16" s="620"/>
      <c r="XC16" s="620"/>
      <c r="XD16" s="620"/>
      <c r="XE16" s="620"/>
      <c r="XF16" s="620"/>
      <c r="XG16" s="620"/>
      <c r="XH16" s="620"/>
      <c r="XI16" s="620"/>
      <c r="XJ16" s="620"/>
      <c r="XK16" s="620"/>
      <c r="XL16" s="620"/>
      <c r="XM16" s="620"/>
      <c r="XN16" s="620"/>
      <c r="XO16" s="620"/>
      <c r="XP16" s="620"/>
      <c r="XQ16" s="620"/>
      <c r="XR16" s="620"/>
      <c r="XS16" s="620"/>
      <c r="XT16" s="620"/>
      <c r="XU16" s="620"/>
      <c r="XV16" s="620"/>
      <c r="XW16" s="620"/>
      <c r="XX16" s="620"/>
      <c r="XY16" s="620"/>
      <c r="XZ16" s="620"/>
      <c r="YA16" s="620"/>
      <c r="YB16" s="620"/>
      <c r="YC16" s="620"/>
      <c r="YD16" s="620"/>
      <c r="YE16" s="620"/>
      <c r="YF16" s="620"/>
      <c r="YG16" s="620"/>
      <c r="YH16" s="620"/>
      <c r="YI16" s="620"/>
      <c r="YJ16" s="620"/>
      <c r="YK16" s="620"/>
      <c r="YL16" s="620"/>
      <c r="YM16" s="620"/>
      <c r="YN16" s="620"/>
      <c r="YO16" s="620"/>
      <c r="YP16" s="620"/>
      <c r="YQ16" s="620"/>
      <c r="YR16" s="620"/>
      <c r="YS16" s="620"/>
      <c r="YT16" s="620"/>
      <c r="YU16" s="620"/>
      <c r="YV16" s="620"/>
      <c r="YW16" s="620"/>
      <c r="YX16" s="620"/>
      <c r="YY16" s="620"/>
      <c r="YZ16" s="620"/>
      <c r="ZA16" s="620"/>
      <c r="ZB16" s="620"/>
      <c r="ZC16" s="620"/>
      <c r="ZD16" s="620"/>
      <c r="ZE16" s="620"/>
      <c r="ZF16" s="620"/>
      <c r="ZG16" s="620"/>
      <c r="ZH16" s="620"/>
      <c r="ZI16" s="620"/>
      <c r="ZJ16" s="620"/>
      <c r="ZK16" s="620"/>
      <c r="ZL16" s="620"/>
      <c r="ZM16" s="620"/>
      <c r="ZN16" s="620"/>
      <c r="ZO16" s="620"/>
      <c r="ZP16" s="620"/>
      <c r="ZQ16" s="620"/>
      <c r="ZR16" s="620"/>
      <c r="ZS16" s="620"/>
      <c r="ZT16" s="620"/>
      <c r="ZU16" s="620"/>
      <c r="ZV16" s="620"/>
      <c r="ZW16" s="620"/>
      <c r="ZX16" s="620"/>
      <c r="ZY16" s="620"/>
      <c r="ZZ16" s="620"/>
      <c r="AAA16" s="620"/>
      <c r="AAB16" s="620"/>
      <c r="AAC16" s="620"/>
      <c r="AAD16" s="620"/>
      <c r="AAE16" s="620"/>
      <c r="AAF16" s="620"/>
      <c r="AAG16" s="620"/>
      <c r="AAH16" s="620"/>
      <c r="AAI16" s="620"/>
      <c r="AAJ16" s="620"/>
      <c r="AAK16" s="620"/>
      <c r="AAL16" s="620"/>
      <c r="AAM16" s="620"/>
      <c r="AAN16" s="620"/>
      <c r="AAO16" s="620"/>
      <c r="AAP16" s="620"/>
      <c r="AAQ16" s="620"/>
      <c r="AAR16" s="620"/>
      <c r="AAS16" s="620"/>
      <c r="AAT16" s="620"/>
      <c r="AAU16" s="620"/>
      <c r="AAV16" s="620"/>
      <c r="AAW16" s="620"/>
      <c r="AAX16" s="620"/>
      <c r="AAY16" s="620"/>
      <c r="AAZ16" s="620"/>
      <c r="ABA16" s="620"/>
      <c r="ABB16" s="620"/>
      <c r="ABC16" s="620"/>
      <c r="ABD16" s="620"/>
      <c r="ABE16" s="620"/>
      <c r="ABF16" s="620"/>
      <c r="ABG16" s="620"/>
      <c r="ABH16" s="620"/>
      <c r="ABI16" s="620"/>
      <c r="ABJ16" s="620"/>
      <c r="ABK16" s="620"/>
      <c r="ABL16" s="620"/>
      <c r="ABM16" s="620"/>
      <c r="ABN16" s="620"/>
      <c r="ABO16" s="620"/>
      <c r="ABP16" s="620"/>
      <c r="ABQ16" s="620"/>
      <c r="ABR16" s="620"/>
      <c r="ABS16" s="620"/>
      <c r="ABT16" s="620"/>
      <c r="ABU16" s="620"/>
      <c r="ABV16" s="620"/>
      <c r="ABW16" s="620"/>
      <c r="ABX16" s="620"/>
      <c r="ABY16" s="620"/>
      <c r="ABZ16" s="620"/>
      <c r="ACA16" s="620"/>
      <c r="ACB16" s="620"/>
      <c r="ACC16" s="620"/>
      <c r="ACD16" s="620"/>
      <c r="ACE16" s="620"/>
      <c r="ACF16" s="620"/>
      <c r="ACG16" s="620"/>
      <c r="ACH16" s="620"/>
      <c r="ACI16" s="620"/>
      <c r="ACJ16" s="620"/>
      <c r="ACK16" s="620"/>
      <c r="ACL16" s="620"/>
      <c r="ACM16" s="620"/>
      <c r="ACN16" s="620"/>
      <c r="ACO16" s="620"/>
      <c r="ACP16" s="620"/>
      <c r="ACQ16" s="620"/>
      <c r="ACR16" s="620"/>
      <c r="ACS16" s="620"/>
      <c r="ACT16" s="620"/>
      <c r="ACU16" s="620"/>
      <c r="ACV16" s="620"/>
      <c r="ACW16" s="620"/>
      <c r="ACX16" s="620"/>
      <c r="ACY16" s="620"/>
      <c r="ACZ16" s="620"/>
      <c r="ADA16" s="620"/>
      <c r="ADB16" s="620"/>
      <c r="ADC16" s="620"/>
      <c r="ADD16" s="620"/>
      <c r="ADE16" s="620"/>
      <c r="ADF16" s="620"/>
      <c r="ADG16" s="620"/>
      <c r="ADH16" s="620"/>
      <c r="ADI16" s="620"/>
      <c r="ADJ16" s="620"/>
      <c r="ADK16" s="620"/>
      <c r="ADL16" s="620"/>
      <c r="ADM16" s="620"/>
      <c r="ADN16" s="620"/>
      <c r="ADO16" s="620"/>
      <c r="ADP16" s="620"/>
      <c r="ADQ16" s="620"/>
      <c r="ADR16" s="620"/>
      <c r="ADS16" s="620"/>
      <c r="ADT16" s="620"/>
      <c r="ADU16" s="620"/>
      <c r="ADV16" s="620"/>
      <c r="ADW16" s="620"/>
      <c r="ADX16" s="620"/>
      <c r="ADY16" s="620"/>
      <c r="ADZ16" s="620"/>
      <c r="AEA16" s="620"/>
      <c r="AEB16" s="620"/>
      <c r="AEC16" s="620"/>
      <c r="AED16" s="620"/>
      <c r="AEE16" s="620"/>
      <c r="AEF16" s="620"/>
      <c r="AEG16" s="620"/>
      <c r="AEH16" s="620"/>
      <c r="AEI16" s="620"/>
      <c r="AEJ16" s="620"/>
      <c r="AEK16" s="620"/>
      <c r="AEL16" s="620"/>
      <c r="AEM16" s="620"/>
      <c r="AEN16" s="620"/>
      <c r="AEO16" s="620"/>
      <c r="AEP16" s="620"/>
      <c r="AEQ16" s="620"/>
      <c r="AER16" s="620"/>
      <c r="AES16" s="620"/>
      <c r="AET16" s="620"/>
      <c r="AEU16" s="620"/>
      <c r="AEV16" s="620"/>
      <c r="AEW16" s="620"/>
      <c r="AEX16" s="620"/>
      <c r="AEY16" s="620"/>
      <c r="AEZ16" s="620"/>
      <c r="AFA16" s="620"/>
      <c r="AFB16" s="620"/>
      <c r="AFC16" s="620"/>
      <c r="AFD16" s="620"/>
      <c r="AFE16" s="620"/>
      <c r="AFF16" s="620"/>
      <c r="AFG16" s="620"/>
      <c r="AFH16" s="620"/>
      <c r="AFI16" s="620"/>
      <c r="AFJ16" s="620"/>
      <c r="AFK16" s="620"/>
      <c r="AFL16" s="620"/>
      <c r="AFM16" s="620"/>
      <c r="AFN16" s="620"/>
      <c r="AFO16" s="620"/>
      <c r="AFP16" s="620"/>
      <c r="AFQ16" s="620"/>
      <c r="AFR16" s="620"/>
      <c r="AFS16" s="620"/>
      <c r="AFT16" s="620"/>
      <c r="AFU16" s="620"/>
      <c r="AFV16" s="620"/>
      <c r="AFW16" s="620"/>
      <c r="AFX16" s="620"/>
      <c r="AFY16" s="620"/>
      <c r="AFZ16" s="620"/>
      <c r="AGA16" s="620"/>
      <c r="AGB16" s="620"/>
      <c r="AGC16" s="620"/>
      <c r="AGD16" s="620"/>
      <c r="AGE16" s="620"/>
      <c r="AGF16" s="620"/>
      <c r="AGG16" s="620"/>
      <c r="AGH16" s="620"/>
      <c r="AGI16" s="620"/>
      <c r="AGJ16" s="620"/>
      <c r="AGK16" s="620"/>
      <c r="AGL16" s="620"/>
      <c r="AGM16" s="620"/>
      <c r="AGN16" s="620"/>
      <c r="AGO16" s="620"/>
      <c r="AGP16" s="620"/>
      <c r="AGQ16" s="620"/>
      <c r="AGR16" s="620"/>
      <c r="AGS16" s="620"/>
      <c r="AGT16" s="620"/>
      <c r="AGU16" s="620"/>
      <c r="AGV16" s="620"/>
      <c r="AGW16" s="620"/>
      <c r="AGX16" s="620"/>
      <c r="AGY16" s="620"/>
      <c r="AGZ16" s="620"/>
      <c r="AHA16" s="620"/>
      <c r="AHB16" s="620"/>
      <c r="AHC16" s="620"/>
      <c r="AHD16" s="620"/>
      <c r="AHE16" s="620"/>
      <c r="AHF16" s="620"/>
      <c r="AHG16" s="620"/>
      <c r="AHH16" s="620"/>
      <c r="AHI16" s="620"/>
      <c r="AHJ16" s="620"/>
      <c r="AHK16" s="620"/>
      <c r="AHL16" s="620"/>
      <c r="AHM16" s="620"/>
      <c r="AHN16" s="620"/>
      <c r="AHO16" s="620"/>
      <c r="AHP16" s="620"/>
      <c r="AHQ16" s="620"/>
      <c r="AHR16" s="620"/>
      <c r="AHS16" s="620"/>
      <c r="AHT16" s="620"/>
      <c r="AHU16" s="620"/>
      <c r="AHV16" s="620"/>
      <c r="AHW16" s="620"/>
      <c r="AHX16" s="620"/>
      <c r="AHY16" s="620"/>
      <c r="AHZ16" s="620"/>
      <c r="AIA16" s="620"/>
      <c r="AIB16" s="620"/>
      <c r="AIC16" s="620"/>
      <c r="AID16" s="620"/>
      <c r="AIE16" s="620"/>
      <c r="AIF16" s="620"/>
      <c r="AIG16" s="620"/>
      <c r="AIH16" s="620"/>
      <c r="AII16" s="620"/>
      <c r="AIJ16" s="620"/>
      <c r="AIK16" s="620"/>
      <c r="AIL16" s="620"/>
      <c r="AIM16" s="620"/>
      <c r="AIN16" s="620"/>
      <c r="AIO16" s="620"/>
      <c r="AIP16" s="620"/>
      <c r="AIQ16" s="620"/>
      <c r="AIR16" s="620"/>
      <c r="AIS16" s="620"/>
      <c r="AIT16" s="620"/>
      <c r="AIU16" s="620"/>
      <c r="AIV16" s="620"/>
      <c r="AIW16" s="620"/>
      <c r="AIX16" s="620"/>
      <c r="AIY16" s="620"/>
      <c r="AIZ16" s="620"/>
      <c r="AJA16" s="620"/>
      <c r="AJB16" s="620"/>
      <c r="AJC16" s="620"/>
      <c r="AJD16" s="620"/>
      <c r="AJE16" s="620"/>
      <c r="AJF16" s="620"/>
      <c r="AJG16" s="620"/>
      <c r="AJH16" s="620"/>
      <c r="AJI16" s="620"/>
      <c r="AJJ16" s="620"/>
      <c r="AJK16" s="620"/>
      <c r="AJL16" s="620"/>
      <c r="AJM16" s="620"/>
      <c r="AJN16" s="620"/>
      <c r="AJO16" s="620"/>
      <c r="AJP16" s="620"/>
      <c r="AJQ16" s="620"/>
      <c r="AJR16" s="620"/>
      <c r="AJS16" s="620"/>
      <c r="AJT16" s="620"/>
      <c r="AJU16" s="620"/>
      <c r="AJV16" s="620"/>
      <c r="AJW16" s="620"/>
      <c r="AJX16" s="620"/>
      <c r="AJY16" s="620"/>
      <c r="AJZ16" s="620"/>
      <c r="AKA16" s="620"/>
      <c r="AKB16" s="620"/>
      <c r="AKC16" s="620"/>
      <c r="AKD16" s="620"/>
      <c r="AKE16" s="620"/>
      <c r="AKF16" s="620"/>
      <c r="AKG16" s="620"/>
      <c r="AKH16" s="620"/>
      <c r="AKI16" s="620"/>
      <c r="AKJ16" s="620"/>
      <c r="AKK16" s="620"/>
      <c r="AKL16" s="620"/>
      <c r="AKM16" s="620"/>
      <c r="AKN16" s="620"/>
      <c r="AKO16" s="620"/>
      <c r="AKP16" s="620"/>
      <c r="AKQ16" s="620"/>
      <c r="AKR16" s="620"/>
      <c r="AKS16" s="620"/>
      <c r="AKT16" s="620"/>
      <c r="AKU16" s="620"/>
      <c r="AKV16" s="620"/>
      <c r="AKW16" s="620"/>
      <c r="AKX16" s="620"/>
      <c r="AKY16" s="620"/>
      <c r="AKZ16" s="620"/>
      <c r="ALA16" s="620"/>
      <c r="ALB16" s="620"/>
      <c r="ALC16" s="620"/>
      <c r="ALD16" s="620"/>
      <c r="ALE16" s="620"/>
      <c r="ALF16" s="620"/>
      <c r="ALG16" s="620"/>
      <c r="ALH16" s="620"/>
      <c r="ALI16" s="620"/>
      <c r="ALJ16" s="620"/>
      <c r="ALK16" s="620"/>
      <c r="ALL16" s="620"/>
      <c r="ALM16" s="620"/>
      <c r="ALN16" s="620"/>
      <c r="ALO16" s="620"/>
      <c r="ALP16" s="620"/>
      <c r="ALQ16" s="620"/>
      <c r="ALR16" s="620"/>
      <c r="ALS16" s="620"/>
      <c r="ALT16" s="620"/>
      <c r="ALU16" s="620"/>
      <c r="ALV16" s="620"/>
      <c r="ALW16" s="620"/>
      <c r="ALX16" s="620"/>
      <c r="ALY16" s="620"/>
      <c r="ALZ16" s="620"/>
      <c r="AMA16" s="620"/>
      <c r="AMB16" s="620"/>
      <c r="AMC16" s="620"/>
      <c r="AMD16" s="620"/>
      <c r="AME16" s="620"/>
      <c r="AMF16" s="620"/>
      <c r="AMG16" s="620"/>
      <c r="AMH16" s="620"/>
      <c r="AMI16" s="620"/>
      <c r="AMJ16" s="620"/>
      <c r="AMK16" s="620"/>
      <c r="AML16" s="620"/>
      <c r="AMM16" s="620"/>
      <c r="AMN16" s="620"/>
      <c r="AMO16" s="620"/>
      <c r="AMP16" s="620"/>
      <c r="AMQ16" s="620"/>
      <c r="AMR16" s="620"/>
      <c r="AMS16" s="620"/>
      <c r="AMT16" s="620"/>
      <c r="AMU16" s="620"/>
      <c r="AMV16" s="620"/>
      <c r="AMW16" s="620"/>
      <c r="AMX16" s="620"/>
      <c r="AMY16" s="620"/>
      <c r="AMZ16" s="620"/>
      <c r="ANA16" s="620"/>
      <c r="ANB16" s="620"/>
      <c r="ANC16" s="620"/>
      <c r="AND16" s="620"/>
      <c r="ANE16" s="620"/>
      <c r="ANF16" s="620"/>
      <c r="ANG16" s="620"/>
      <c r="ANH16" s="620"/>
      <c r="ANI16" s="620"/>
      <c r="ANJ16" s="620"/>
      <c r="ANK16" s="620"/>
      <c r="ANL16" s="620"/>
      <c r="ANM16" s="620"/>
      <c r="ANN16" s="620"/>
      <c r="ANO16" s="620"/>
      <c r="ANP16" s="620"/>
      <c r="ANQ16" s="620"/>
      <c r="ANR16" s="620"/>
      <c r="ANS16" s="620"/>
      <c r="ANT16" s="620"/>
      <c r="ANU16" s="620"/>
      <c r="ANV16" s="620"/>
      <c r="ANW16" s="620"/>
      <c r="ANX16" s="620"/>
      <c r="ANY16" s="620"/>
      <c r="ANZ16" s="620"/>
      <c r="AOA16" s="620"/>
      <c r="AOB16" s="620"/>
      <c r="AOC16" s="620"/>
      <c r="AOD16" s="620"/>
      <c r="AOE16" s="620"/>
      <c r="AOF16" s="620"/>
      <c r="AOG16" s="620"/>
      <c r="AOH16" s="620"/>
      <c r="AOI16" s="620"/>
      <c r="AOJ16" s="620"/>
      <c r="AOK16" s="620"/>
      <c r="AOL16" s="620"/>
      <c r="AOM16" s="620"/>
      <c r="AON16" s="620"/>
      <c r="AOO16" s="620"/>
      <c r="AOP16" s="620"/>
      <c r="AOQ16" s="620"/>
      <c r="AOR16" s="620"/>
      <c r="AOS16" s="620"/>
      <c r="AOT16" s="620"/>
      <c r="AOU16" s="620"/>
      <c r="AOV16" s="620"/>
      <c r="AOW16" s="620"/>
      <c r="AOX16" s="620"/>
      <c r="AOY16" s="620"/>
      <c r="AOZ16" s="620"/>
      <c r="APA16" s="620"/>
      <c r="APB16" s="620"/>
      <c r="APC16" s="620"/>
      <c r="APD16" s="620"/>
      <c r="APE16" s="620"/>
      <c r="APF16" s="620"/>
      <c r="APG16" s="620"/>
      <c r="APH16" s="620"/>
      <c r="API16" s="620"/>
      <c r="APJ16" s="620"/>
      <c r="APK16" s="620"/>
      <c r="APL16" s="620"/>
      <c r="APM16" s="620"/>
      <c r="APN16" s="620"/>
      <c r="APO16" s="620"/>
      <c r="APP16" s="620"/>
      <c r="APQ16" s="620"/>
      <c r="APR16" s="620"/>
      <c r="APS16" s="620"/>
      <c r="APT16" s="620"/>
      <c r="APU16" s="620"/>
      <c r="APV16" s="620"/>
      <c r="APW16" s="620"/>
      <c r="APX16" s="620"/>
      <c r="APY16" s="620"/>
      <c r="APZ16" s="620"/>
      <c r="AQA16" s="620"/>
      <c r="AQB16" s="620"/>
      <c r="AQC16" s="620"/>
      <c r="AQD16" s="620"/>
      <c r="AQE16" s="620"/>
      <c r="AQF16" s="620"/>
      <c r="AQG16" s="620"/>
      <c r="AQH16" s="620"/>
      <c r="AQI16" s="620"/>
      <c r="AQJ16" s="620"/>
      <c r="AQK16" s="620"/>
      <c r="AQL16" s="620"/>
      <c r="AQM16" s="620"/>
      <c r="AQN16" s="620"/>
      <c r="AQO16" s="620"/>
      <c r="AQP16" s="620"/>
      <c r="AQQ16" s="620"/>
      <c r="AQR16" s="620"/>
      <c r="AQS16" s="620"/>
      <c r="AQT16" s="620"/>
      <c r="AQU16" s="620"/>
      <c r="AQV16" s="620"/>
      <c r="AQW16" s="620"/>
      <c r="AQX16" s="620"/>
      <c r="AQY16" s="620"/>
      <c r="AQZ16" s="620"/>
      <c r="ARA16" s="620"/>
      <c r="ARB16" s="620"/>
      <c r="ARC16" s="620"/>
      <c r="ARD16" s="620"/>
      <c r="ARE16" s="620"/>
      <c r="ARF16" s="620"/>
      <c r="ARG16" s="620"/>
      <c r="ARH16" s="620"/>
      <c r="ARI16" s="620"/>
      <c r="ARJ16" s="620"/>
      <c r="ARK16" s="620"/>
      <c r="ARL16" s="620"/>
      <c r="ARM16" s="620"/>
      <c r="ARN16" s="620"/>
      <c r="ARO16" s="620"/>
      <c r="ARP16" s="620"/>
      <c r="ARQ16" s="620"/>
      <c r="ARR16" s="620"/>
      <c r="ARS16" s="620"/>
      <c r="ART16" s="620"/>
      <c r="ARU16" s="620"/>
      <c r="ARV16" s="620"/>
      <c r="ARW16" s="620"/>
      <c r="ARX16" s="620"/>
      <c r="ARY16" s="620"/>
      <c r="ARZ16" s="620"/>
      <c r="ASA16" s="620"/>
      <c r="ASB16" s="620"/>
      <c r="ASC16" s="620"/>
      <c r="ASD16" s="620"/>
      <c r="ASE16" s="620"/>
      <c r="ASF16" s="620"/>
      <c r="ASG16" s="620"/>
      <c r="ASH16" s="620"/>
      <c r="ASI16" s="620"/>
      <c r="ASJ16" s="620"/>
      <c r="ASK16" s="620"/>
      <c r="ASL16" s="620"/>
      <c r="ASM16" s="620"/>
      <c r="ASN16" s="620"/>
      <c r="ASO16" s="620"/>
      <c r="ASP16" s="620"/>
      <c r="ASQ16" s="620"/>
      <c r="ASR16" s="620"/>
      <c r="ASS16" s="620"/>
      <c r="AST16" s="620"/>
      <c r="ASU16" s="620"/>
      <c r="ASV16" s="620"/>
      <c r="ASW16" s="620"/>
      <c r="ASX16" s="620"/>
      <c r="ASY16" s="620"/>
      <c r="ASZ16" s="620"/>
      <c r="ATA16" s="620"/>
      <c r="ATB16" s="620"/>
      <c r="ATC16" s="620"/>
      <c r="ATD16" s="620"/>
      <c r="ATE16" s="620"/>
      <c r="ATF16" s="620"/>
      <c r="ATG16" s="620"/>
      <c r="ATH16" s="620"/>
      <c r="ATI16" s="620"/>
      <c r="ATJ16" s="620"/>
      <c r="ATK16" s="620"/>
      <c r="ATL16" s="620"/>
      <c r="ATM16" s="620"/>
      <c r="ATN16" s="620"/>
      <c r="ATO16" s="620"/>
      <c r="ATP16" s="620"/>
      <c r="ATQ16" s="620"/>
      <c r="ATR16" s="620"/>
      <c r="ATS16" s="620"/>
      <c r="ATT16" s="620"/>
      <c r="ATU16" s="620"/>
      <c r="ATV16" s="620"/>
      <c r="ATW16" s="620"/>
      <c r="ATX16" s="620"/>
      <c r="ATY16" s="620"/>
      <c r="ATZ16" s="620"/>
      <c r="AUA16" s="620"/>
      <c r="AUB16" s="620"/>
      <c r="AUC16" s="620"/>
      <c r="AUD16" s="620"/>
      <c r="AUE16" s="620"/>
      <c r="AUF16" s="620"/>
      <c r="AUG16" s="620"/>
      <c r="AUH16" s="620"/>
      <c r="AUI16" s="620"/>
      <c r="AUJ16" s="620"/>
      <c r="AUK16" s="620"/>
      <c r="AUL16" s="620"/>
      <c r="AUM16" s="620"/>
      <c r="AUN16" s="620"/>
      <c r="AUO16" s="620"/>
      <c r="AUP16" s="620"/>
      <c r="AUQ16" s="620"/>
      <c r="AUR16" s="620"/>
      <c r="AUS16" s="620"/>
      <c r="AUT16" s="620"/>
      <c r="AUU16" s="620"/>
      <c r="AUV16" s="620"/>
      <c r="AUW16" s="620"/>
      <c r="AUX16" s="620"/>
      <c r="AUY16" s="620"/>
      <c r="AUZ16" s="620"/>
      <c r="AVA16" s="620"/>
      <c r="AVB16" s="620"/>
      <c r="AVC16" s="620"/>
      <c r="AVD16" s="620"/>
      <c r="AVE16" s="620"/>
      <c r="AVF16" s="620"/>
      <c r="AVG16" s="620"/>
      <c r="AVH16" s="620"/>
      <c r="AVI16" s="620"/>
      <c r="AVJ16" s="620"/>
      <c r="AVK16" s="620"/>
      <c r="AVL16" s="620"/>
      <c r="AVM16" s="620"/>
      <c r="AVN16" s="620"/>
      <c r="AVO16" s="620"/>
      <c r="AVP16" s="620"/>
      <c r="AVQ16" s="620"/>
      <c r="AVR16" s="620"/>
      <c r="AVS16" s="620"/>
      <c r="AVT16" s="620"/>
      <c r="AVU16" s="620"/>
      <c r="AVV16" s="620"/>
      <c r="AVW16" s="620"/>
      <c r="AVX16" s="620"/>
      <c r="AVY16" s="620"/>
      <c r="AVZ16" s="620"/>
      <c r="AWA16" s="620"/>
      <c r="AWB16" s="620"/>
      <c r="AWC16" s="620"/>
      <c r="AWD16" s="620"/>
      <c r="AWE16" s="620"/>
      <c r="AWF16" s="620"/>
      <c r="AWG16" s="620"/>
      <c r="AWH16" s="620"/>
      <c r="AWI16" s="620"/>
      <c r="AWJ16" s="620"/>
      <c r="AWK16" s="620"/>
      <c r="AWL16" s="620"/>
      <c r="AWM16" s="620"/>
      <c r="AWN16" s="620"/>
      <c r="AWO16" s="620"/>
      <c r="AWP16" s="620"/>
      <c r="AWQ16" s="620"/>
      <c r="AWR16" s="620"/>
      <c r="AWS16" s="620"/>
      <c r="AWT16" s="620"/>
      <c r="AWU16" s="620"/>
      <c r="AWV16" s="620"/>
      <c r="AWW16" s="620"/>
      <c r="AWX16" s="620"/>
      <c r="AWY16" s="620"/>
      <c r="AWZ16" s="620"/>
      <c r="AXA16" s="620"/>
      <c r="AXB16" s="620"/>
      <c r="AXC16" s="620"/>
      <c r="AXD16" s="620"/>
      <c r="AXE16" s="620"/>
      <c r="AXF16" s="620"/>
      <c r="AXG16" s="620"/>
      <c r="AXH16" s="620"/>
      <c r="AXI16" s="620"/>
      <c r="AXJ16" s="620"/>
      <c r="AXK16" s="620"/>
      <c r="AXL16" s="620"/>
      <c r="AXM16" s="620"/>
      <c r="AXN16" s="620"/>
      <c r="AXO16" s="620"/>
      <c r="AXP16" s="620"/>
      <c r="AXQ16" s="620"/>
      <c r="AXR16" s="620"/>
      <c r="AXS16" s="620"/>
      <c r="AXT16" s="620"/>
      <c r="AXU16" s="620"/>
      <c r="AXV16" s="620"/>
      <c r="AXW16" s="620"/>
      <c r="AXX16" s="620"/>
      <c r="AXY16" s="620"/>
      <c r="AXZ16" s="620"/>
      <c r="AYA16" s="620"/>
      <c r="AYB16" s="620"/>
      <c r="AYC16" s="620"/>
      <c r="AYD16" s="620"/>
      <c r="AYE16" s="620"/>
      <c r="AYF16" s="620"/>
      <c r="AYG16" s="620"/>
      <c r="AYH16" s="620"/>
      <c r="AYI16" s="620"/>
      <c r="AYJ16" s="620"/>
      <c r="AYK16" s="620"/>
      <c r="AYL16" s="620"/>
      <c r="AYM16" s="620"/>
      <c r="AYN16" s="620"/>
      <c r="AYO16" s="620"/>
      <c r="AYP16" s="620"/>
      <c r="AYQ16" s="620"/>
      <c r="AYR16" s="620"/>
      <c r="AYS16" s="620"/>
      <c r="AYT16" s="620"/>
      <c r="AYU16" s="620"/>
      <c r="AYV16" s="620"/>
      <c r="AYW16" s="620"/>
      <c r="AYX16" s="620"/>
      <c r="AYY16" s="620"/>
      <c r="AYZ16" s="620"/>
      <c r="AZA16" s="620"/>
      <c r="AZB16" s="620"/>
      <c r="AZC16" s="620"/>
      <c r="AZD16" s="620"/>
      <c r="AZE16" s="620"/>
      <c r="AZF16" s="620"/>
      <c r="AZG16" s="620"/>
      <c r="AZH16" s="620"/>
      <c r="AZI16" s="620"/>
      <c r="AZJ16" s="620"/>
      <c r="AZK16" s="620"/>
      <c r="AZL16" s="620"/>
      <c r="AZM16" s="620"/>
      <c r="AZN16" s="620"/>
      <c r="AZO16" s="620"/>
      <c r="AZP16" s="620"/>
      <c r="AZQ16" s="620"/>
      <c r="AZR16" s="620"/>
      <c r="AZS16" s="620"/>
      <c r="AZT16" s="620"/>
      <c r="AZU16" s="620"/>
      <c r="AZV16" s="620"/>
      <c r="AZW16" s="620"/>
      <c r="AZX16" s="620"/>
      <c r="AZY16" s="620"/>
      <c r="AZZ16" s="620"/>
      <c r="BAA16" s="620"/>
      <c r="BAB16" s="620"/>
      <c r="BAC16" s="620"/>
      <c r="BAD16" s="620"/>
      <c r="BAE16" s="620"/>
      <c r="BAF16" s="620"/>
      <c r="BAG16" s="620"/>
      <c r="BAH16" s="620"/>
      <c r="BAI16" s="620"/>
      <c r="BAJ16" s="620"/>
      <c r="BAK16" s="620"/>
      <c r="BAL16" s="620"/>
      <c r="BAM16" s="620"/>
      <c r="BAN16" s="620"/>
      <c r="BAO16" s="620"/>
      <c r="BAP16" s="620"/>
      <c r="BAQ16" s="620"/>
      <c r="BAR16" s="620"/>
      <c r="BAS16" s="620"/>
      <c r="BAT16" s="620"/>
      <c r="BAU16" s="620"/>
      <c r="BAV16" s="620"/>
      <c r="BAW16" s="620"/>
      <c r="BAX16" s="620"/>
      <c r="BAY16" s="620"/>
      <c r="BAZ16" s="620"/>
      <c r="BBA16" s="620"/>
      <c r="BBB16" s="620"/>
      <c r="BBC16" s="620"/>
      <c r="BBD16" s="620"/>
      <c r="BBE16" s="620"/>
      <c r="BBF16" s="620"/>
      <c r="BBG16" s="620"/>
      <c r="BBH16" s="620"/>
      <c r="BBI16" s="620"/>
      <c r="BBJ16" s="620"/>
      <c r="BBK16" s="620"/>
      <c r="BBL16" s="620"/>
      <c r="BBM16" s="620"/>
      <c r="BBN16" s="620"/>
      <c r="BBO16" s="620"/>
      <c r="BBP16" s="620"/>
      <c r="BBQ16" s="620"/>
      <c r="BBR16" s="620"/>
      <c r="BBS16" s="620"/>
      <c r="BBT16" s="620"/>
      <c r="BBU16" s="620"/>
      <c r="BBV16" s="620"/>
      <c r="BBW16" s="620"/>
      <c r="BBX16" s="620"/>
      <c r="BBY16" s="620"/>
      <c r="BBZ16" s="620"/>
      <c r="BCA16" s="620"/>
      <c r="BCB16" s="620"/>
      <c r="BCC16" s="620"/>
      <c r="BCD16" s="620"/>
      <c r="BCE16" s="620"/>
      <c r="BCF16" s="620"/>
      <c r="BCG16" s="620"/>
      <c r="BCH16" s="620"/>
      <c r="BCI16" s="620"/>
      <c r="BCJ16" s="620"/>
      <c r="BCK16" s="620"/>
      <c r="BCL16" s="620"/>
      <c r="BCM16" s="620"/>
      <c r="BCN16" s="620"/>
      <c r="BCO16" s="620"/>
      <c r="BCP16" s="620"/>
      <c r="BCQ16" s="620"/>
      <c r="BCR16" s="620"/>
      <c r="BCS16" s="620"/>
      <c r="BCT16" s="620"/>
      <c r="BCU16" s="620"/>
      <c r="BCV16" s="620"/>
      <c r="BCW16" s="620"/>
      <c r="BCX16" s="620"/>
      <c r="BCY16" s="620"/>
      <c r="BCZ16" s="620"/>
      <c r="BDA16" s="620"/>
      <c r="BDB16" s="620"/>
      <c r="BDC16" s="620"/>
      <c r="BDD16" s="620"/>
      <c r="BDE16" s="620"/>
      <c r="BDF16" s="620"/>
      <c r="BDG16" s="620"/>
      <c r="BDH16" s="620"/>
      <c r="BDI16" s="620"/>
      <c r="BDJ16" s="620"/>
      <c r="BDK16" s="620"/>
      <c r="BDL16" s="620"/>
      <c r="BDM16" s="620"/>
      <c r="BDN16" s="620"/>
      <c r="BDO16" s="620"/>
      <c r="BDP16" s="620"/>
      <c r="BDQ16" s="620"/>
      <c r="BDR16" s="620"/>
      <c r="BDS16" s="620"/>
      <c r="BDT16" s="620"/>
      <c r="BDU16" s="620"/>
      <c r="BDV16" s="620"/>
      <c r="BDW16" s="620"/>
      <c r="BDX16" s="620"/>
      <c r="BDY16" s="620"/>
      <c r="BDZ16" s="620"/>
      <c r="BEA16" s="620"/>
      <c r="BEB16" s="620"/>
      <c r="BEC16" s="620"/>
      <c r="BED16" s="620"/>
      <c r="BEE16" s="620"/>
      <c r="BEF16" s="620"/>
      <c r="BEG16" s="620"/>
      <c r="BEH16" s="620"/>
      <c r="BEI16" s="620"/>
      <c r="BEJ16" s="620"/>
      <c r="BEK16" s="620"/>
      <c r="BEL16" s="620"/>
      <c r="BEM16" s="620"/>
      <c r="BEN16" s="620"/>
      <c r="BEO16" s="620"/>
      <c r="BEP16" s="620"/>
      <c r="BEQ16" s="620"/>
      <c r="BER16" s="620"/>
      <c r="BES16" s="620"/>
      <c r="BET16" s="620"/>
      <c r="BEU16" s="620"/>
      <c r="BEV16" s="620"/>
      <c r="BEW16" s="620"/>
      <c r="BEX16" s="620"/>
      <c r="BEY16" s="620"/>
      <c r="BEZ16" s="620"/>
      <c r="BFA16" s="620"/>
      <c r="BFB16" s="620"/>
      <c r="BFC16" s="620"/>
      <c r="BFD16" s="620"/>
      <c r="BFE16" s="620"/>
      <c r="BFF16" s="620"/>
      <c r="BFG16" s="620"/>
      <c r="BFH16" s="620"/>
      <c r="BFI16" s="620"/>
      <c r="BFJ16" s="620"/>
      <c r="BFK16" s="620"/>
      <c r="BFL16" s="620"/>
      <c r="BFM16" s="620"/>
      <c r="BFN16" s="620"/>
      <c r="BFO16" s="620"/>
      <c r="BFP16" s="620"/>
      <c r="BFQ16" s="620"/>
      <c r="BFR16" s="620"/>
      <c r="BFS16" s="620"/>
      <c r="BFT16" s="620"/>
      <c r="BFU16" s="620"/>
      <c r="BFV16" s="620"/>
      <c r="BFW16" s="620"/>
      <c r="BFX16" s="620"/>
      <c r="BFY16" s="620"/>
      <c r="BFZ16" s="620"/>
      <c r="BGA16" s="620"/>
      <c r="BGB16" s="620"/>
      <c r="BGC16" s="620"/>
      <c r="BGD16" s="620"/>
      <c r="BGE16" s="620"/>
      <c r="BGF16" s="620"/>
      <c r="BGG16" s="620"/>
      <c r="BGH16" s="620"/>
      <c r="BGI16" s="620"/>
      <c r="BGJ16" s="620"/>
      <c r="BGK16" s="620"/>
      <c r="BGL16" s="620"/>
      <c r="BGM16" s="620"/>
      <c r="BGN16" s="620"/>
      <c r="BGO16" s="620"/>
      <c r="BGP16" s="620"/>
      <c r="BGQ16" s="620"/>
      <c r="BGR16" s="620"/>
      <c r="BGS16" s="620"/>
      <c r="BGT16" s="620"/>
      <c r="BGU16" s="620"/>
      <c r="BGV16" s="620"/>
      <c r="BGW16" s="620"/>
      <c r="BGX16" s="620"/>
      <c r="BGY16" s="620"/>
      <c r="BGZ16" s="620"/>
      <c r="BHA16" s="620"/>
      <c r="BHB16" s="620"/>
      <c r="BHC16" s="620"/>
      <c r="BHD16" s="620"/>
      <c r="BHE16" s="620"/>
      <c r="BHF16" s="620"/>
      <c r="BHG16" s="620"/>
      <c r="BHH16" s="620"/>
      <c r="BHI16" s="620"/>
      <c r="BHJ16" s="620"/>
      <c r="BHK16" s="620"/>
      <c r="BHL16" s="620"/>
      <c r="BHM16" s="620"/>
      <c r="BHN16" s="620"/>
      <c r="BHO16" s="620"/>
      <c r="BHP16" s="620"/>
      <c r="BHQ16" s="620"/>
      <c r="BHR16" s="620"/>
      <c r="BHS16" s="620"/>
      <c r="BHT16" s="620"/>
      <c r="BHU16" s="620"/>
      <c r="BHV16" s="620"/>
      <c r="BHW16" s="620"/>
      <c r="BHX16" s="620"/>
      <c r="BHY16" s="620"/>
      <c r="BHZ16" s="620"/>
      <c r="BIA16" s="620"/>
      <c r="BIB16" s="620"/>
      <c r="BIC16" s="620"/>
      <c r="BID16" s="620"/>
      <c r="BIE16" s="620"/>
      <c r="BIF16" s="620"/>
      <c r="BIG16" s="620"/>
      <c r="BIH16" s="620"/>
      <c r="BII16" s="620"/>
      <c r="BIJ16" s="620"/>
      <c r="BIK16" s="620"/>
      <c r="BIL16" s="620"/>
      <c r="BIM16" s="620"/>
      <c r="BIN16" s="620"/>
      <c r="BIO16" s="620"/>
      <c r="BIP16" s="620"/>
      <c r="BIQ16" s="620"/>
      <c r="BIR16" s="620"/>
      <c r="BIS16" s="620"/>
      <c r="BIT16" s="620"/>
      <c r="BIU16" s="620"/>
      <c r="BIV16" s="620"/>
      <c r="BIW16" s="620"/>
      <c r="BIX16" s="620"/>
      <c r="BIY16" s="620"/>
      <c r="BIZ16" s="620"/>
      <c r="BJA16" s="620"/>
      <c r="BJB16" s="620"/>
      <c r="BJC16" s="620"/>
      <c r="BJD16" s="620"/>
      <c r="BJE16" s="620"/>
      <c r="BJF16" s="620"/>
      <c r="BJG16" s="620"/>
      <c r="BJH16" s="620"/>
      <c r="BJI16" s="620"/>
      <c r="BJJ16" s="620"/>
      <c r="BJK16" s="620"/>
      <c r="BJL16" s="620"/>
      <c r="BJM16" s="620"/>
      <c r="BJN16" s="620"/>
      <c r="BJO16" s="620"/>
      <c r="BJP16" s="620"/>
      <c r="BJQ16" s="620"/>
      <c r="BJR16" s="620"/>
      <c r="BJS16" s="620"/>
      <c r="BJT16" s="620"/>
      <c r="BJU16" s="620"/>
      <c r="BJV16" s="620"/>
      <c r="BJW16" s="620"/>
      <c r="BJX16" s="620"/>
      <c r="BJY16" s="620"/>
      <c r="BJZ16" s="620"/>
      <c r="BKA16" s="620"/>
      <c r="BKB16" s="620"/>
      <c r="BKC16" s="620"/>
      <c r="BKD16" s="620"/>
      <c r="BKE16" s="620"/>
      <c r="BKF16" s="620"/>
      <c r="BKG16" s="620"/>
      <c r="BKH16" s="620"/>
      <c r="BKI16" s="620"/>
      <c r="BKJ16" s="620"/>
      <c r="BKK16" s="620"/>
      <c r="BKL16" s="620"/>
      <c r="BKM16" s="620"/>
      <c r="BKN16" s="620"/>
      <c r="BKO16" s="620"/>
      <c r="BKP16" s="620"/>
      <c r="BKQ16" s="620"/>
      <c r="BKR16" s="620"/>
      <c r="BKS16" s="620"/>
      <c r="BKT16" s="620"/>
      <c r="BKU16" s="620"/>
      <c r="BKV16" s="620"/>
      <c r="BKW16" s="620"/>
      <c r="BKX16" s="620"/>
      <c r="BKY16" s="620"/>
      <c r="BKZ16" s="620"/>
      <c r="BLA16" s="620"/>
      <c r="BLB16" s="620"/>
      <c r="BLC16" s="620"/>
      <c r="BLD16" s="620"/>
      <c r="BLE16" s="620"/>
      <c r="BLF16" s="620"/>
      <c r="BLG16" s="620"/>
      <c r="BLH16" s="620"/>
      <c r="BLI16" s="620"/>
      <c r="BLJ16" s="620"/>
      <c r="BLK16" s="620"/>
      <c r="BLL16" s="620"/>
      <c r="BLM16" s="620"/>
      <c r="BLN16" s="620"/>
      <c r="BLO16" s="620"/>
      <c r="BLP16" s="620"/>
      <c r="BLQ16" s="620"/>
      <c r="BLR16" s="620"/>
      <c r="BLS16" s="620"/>
      <c r="BLT16" s="620"/>
      <c r="BLU16" s="620"/>
      <c r="BLV16" s="620"/>
      <c r="BLW16" s="620"/>
      <c r="BLX16" s="620"/>
      <c r="BLY16" s="620"/>
      <c r="BLZ16" s="620"/>
      <c r="BMA16" s="620"/>
      <c r="BMB16" s="620"/>
      <c r="BMC16" s="620"/>
      <c r="BMD16" s="620"/>
      <c r="BME16" s="620"/>
      <c r="BMF16" s="620"/>
      <c r="BMG16" s="620"/>
      <c r="BMH16" s="620"/>
      <c r="BMI16" s="620"/>
      <c r="BMJ16" s="620"/>
      <c r="BMK16" s="620"/>
      <c r="BML16" s="620"/>
      <c r="BMM16" s="620"/>
      <c r="BMN16" s="620"/>
      <c r="BMO16" s="620"/>
      <c r="BMP16" s="620"/>
      <c r="BMQ16" s="620"/>
      <c r="BMR16" s="620"/>
      <c r="BMS16" s="620"/>
      <c r="BMT16" s="620"/>
      <c r="BMU16" s="620"/>
      <c r="BMV16" s="620"/>
      <c r="BMW16" s="620"/>
      <c r="BMX16" s="620"/>
      <c r="BMY16" s="620"/>
      <c r="BMZ16" s="620"/>
      <c r="BNA16" s="620"/>
      <c r="BNB16" s="620"/>
      <c r="BNC16" s="620"/>
      <c r="BND16" s="620"/>
      <c r="BNE16" s="620"/>
      <c r="BNF16" s="620"/>
      <c r="BNG16" s="620"/>
      <c r="BNH16" s="620"/>
      <c r="BNI16" s="620"/>
      <c r="BNJ16" s="620"/>
      <c r="BNK16" s="620"/>
      <c r="BNL16" s="620"/>
      <c r="BNM16" s="620"/>
      <c r="BNN16" s="620"/>
      <c r="BNO16" s="620"/>
      <c r="BNP16" s="620"/>
      <c r="BNQ16" s="620"/>
      <c r="BNR16" s="620"/>
      <c r="BNS16" s="620"/>
      <c r="BNT16" s="620"/>
      <c r="BNU16" s="620"/>
      <c r="BNV16" s="620"/>
      <c r="BNW16" s="620"/>
      <c r="BNX16" s="620"/>
      <c r="BNY16" s="620"/>
      <c r="BNZ16" s="620"/>
      <c r="BOA16" s="620"/>
      <c r="BOB16" s="620"/>
      <c r="BOC16" s="620"/>
      <c r="BOD16" s="620"/>
      <c r="BOE16" s="620"/>
      <c r="BOF16" s="620"/>
      <c r="BOG16" s="620"/>
      <c r="BOH16" s="620"/>
      <c r="BOI16" s="620"/>
      <c r="BOJ16" s="620"/>
      <c r="BOK16" s="620"/>
      <c r="BOL16" s="620"/>
      <c r="BOM16" s="620"/>
      <c r="BON16" s="620"/>
      <c r="BOO16" s="620"/>
      <c r="BOP16" s="620"/>
      <c r="BOQ16" s="620"/>
      <c r="BOR16" s="620"/>
      <c r="BOS16" s="620"/>
      <c r="BOT16" s="620"/>
      <c r="BOU16" s="620"/>
      <c r="BOV16" s="620"/>
      <c r="BOW16" s="620"/>
      <c r="BOX16" s="620"/>
      <c r="BOY16" s="620"/>
      <c r="BOZ16" s="620"/>
      <c r="BPA16" s="620"/>
      <c r="BPB16" s="620"/>
      <c r="BPC16" s="620"/>
      <c r="BPD16" s="620"/>
      <c r="BPE16" s="620"/>
      <c r="BPF16" s="620"/>
      <c r="BPG16" s="620"/>
      <c r="BPH16" s="620"/>
      <c r="BPI16" s="620"/>
      <c r="BPJ16" s="620"/>
      <c r="BPK16" s="620"/>
      <c r="BPL16" s="620"/>
      <c r="BPM16" s="620"/>
      <c r="BPN16" s="620"/>
      <c r="BPO16" s="620"/>
      <c r="BPP16" s="620"/>
      <c r="BPQ16" s="620"/>
      <c r="BPR16" s="620"/>
      <c r="BPS16" s="620"/>
      <c r="BPT16" s="620"/>
      <c r="BPU16" s="620"/>
      <c r="BPV16" s="620"/>
      <c r="BPW16" s="620"/>
      <c r="BPX16" s="620"/>
      <c r="BPY16" s="620"/>
      <c r="BPZ16" s="620"/>
      <c r="BQA16" s="620"/>
      <c r="BQB16" s="620"/>
      <c r="BQC16" s="620"/>
      <c r="BQD16" s="620"/>
      <c r="BQE16" s="620"/>
      <c r="BQF16" s="620"/>
      <c r="BQG16" s="620"/>
      <c r="BQH16" s="620"/>
      <c r="BQI16" s="620"/>
      <c r="BQJ16" s="620"/>
      <c r="BQK16" s="620"/>
      <c r="BQL16" s="620"/>
      <c r="BQM16" s="620"/>
      <c r="BQN16" s="620"/>
      <c r="BQO16" s="620"/>
      <c r="BQP16" s="620"/>
      <c r="BQQ16" s="620"/>
      <c r="BQR16" s="620"/>
      <c r="BQS16" s="620"/>
      <c r="BQT16" s="620"/>
      <c r="BQU16" s="620"/>
      <c r="BQV16" s="620"/>
      <c r="BQW16" s="620"/>
      <c r="BQX16" s="620"/>
      <c r="BQY16" s="620"/>
      <c r="BQZ16" s="620"/>
      <c r="BRA16" s="620"/>
      <c r="BRB16" s="620"/>
      <c r="BRC16" s="620"/>
      <c r="BRD16" s="620"/>
      <c r="BRE16" s="620"/>
      <c r="BRF16" s="620"/>
      <c r="BRG16" s="620"/>
      <c r="BRH16" s="620"/>
      <c r="BRI16" s="620"/>
      <c r="BRJ16" s="620"/>
      <c r="BRK16" s="620"/>
      <c r="BRL16" s="620"/>
      <c r="BRM16" s="620"/>
      <c r="BRN16" s="620"/>
      <c r="BRO16" s="620"/>
      <c r="BRP16" s="620"/>
      <c r="BRQ16" s="620"/>
      <c r="BRR16" s="620"/>
      <c r="BRS16" s="620"/>
      <c r="BRT16" s="620"/>
      <c r="BRU16" s="620"/>
      <c r="BRV16" s="620"/>
      <c r="BRW16" s="620"/>
      <c r="BRX16" s="620"/>
      <c r="BRY16" s="620"/>
      <c r="BRZ16" s="620"/>
      <c r="BSA16" s="620"/>
      <c r="BSB16" s="620"/>
      <c r="BSC16" s="620"/>
      <c r="BSD16" s="620"/>
      <c r="BSE16" s="620"/>
      <c r="BSF16" s="620"/>
      <c r="BSG16" s="620"/>
      <c r="BSH16" s="620"/>
      <c r="BSI16" s="620"/>
      <c r="BSJ16" s="620"/>
      <c r="BSK16" s="620"/>
      <c r="BSL16" s="620"/>
      <c r="BSM16" s="620"/>
      <c r="BSN16" s="620"/>
      <c r="BSO16" s="620"/>
      <c r="BSP16" s="620"/>
      <c r="BSQ16" s="620"/>
      <c r="BSR16" s="620"/>
      <c r="BSS16" s="620"/>
      <c r="BST16" s="620"/>
      <c r="BSU16" s="620"/>
      <c r="BSV16" s="620"/>
      <c r="BSW16" s="620"/>
      <c r="BSX16" s="620"/>
      <c r="BSY16" s="620"/>
      <c r="BSZ16" s="620"/>
      <c r="BTA16" s="620"/>
      <c r="BTB16" s="620"/>
      <c r="BTC16" s="620"/>
      <c r="BTD16" s="620"/>
      <c r="BTE16" s="620"/>
      <c r="BTF16" s="620"/>
      <c r="BTG16" s="620"/>
      <c r="BTH16" s="620"/>
      <c r="BTI16" s="620"/>
      <c r="BTJ16" s="620"/>
      <c r="BTK16" s="620"/>
      <c r="BTL16" s="620"/>
      <c r="BTM16" s="620"/>
      <c r="BTN16" s="620"/>
      <c r="BTO16" s="620"/>
      <c r="BTP16" s="620"/>
      <c r="BTQ16" s="620"/>
      <c r="BTR16" s="620"/>
      <c r="BTS16" s="620"/>
      <c r="BTT16" s="620"/>
      <c r="BTU16" s="620"/>
      <c r="BTV16" s="620"/>
      <c r="BTW16" s="620"/>
      <c r="BTX16" s="620"/>
      <c r="BTY16" s="620"/>
      <c r="BTZ16" s="620"/>
      <c r="BUA16" s="620"/>
      <c r="BUB16" s="620"/>
      <c r="BUC16" s="620"/>
      <c r="BUD16" s="620"/>
      <c r="BUE16" s="620"/>
      <c r="BUF16" s="620"/>
      <c r="BUG16" s="620"/>
      <c r="BUH16" s="620"/>
      <c r="BUI16" s="620"/>
      <c r="BUJ16" s="620"/>
      <c r="BUK16" s="620"/>
      <c r="BUL16" s="620"/>
      <c r="BUM16" s="620"/>
      <c r="BUN16" s="620"/>
      <c r="BUO16" s="620"/>
      <c r="BUP16" s="620"/>
      <c r="BUQ16" s="620"/>
      <c r="BUR16" s="620"/>
      <c r="BUS16" s="620"/>
      <c r="BUT16" s="620"/>
      <c r="BUU16" s="620"/>
      <c r="BUV16" s="620"/>
      <c r="BUW16" s="620"/>
      <c r="BUX16" s="620"/>
      <c r="BUY16" s="620"/>
      <c r="BUZ16" s="620"/>
      <c r="BVA16" s="620"/>
      <c r="BVB16" s="620"/>
      <c r="BVC16" s="620"/>
      <c r="BVD16" s="620"/>
      <c r="BVE16" s="620"/>
      <c r="BVF16" s="620"/>
      <c r="BVG16" s="620"/>
      <c r="BVH16" s="620"/>
      <c r="BVI16" s="620"/>
      <c r="BVJ16" s="620"/>
      <c r="BVK16" s="620"/>
      <c r="BVL16" s="620"/>
      <c r="BVM16" s="620"/>
      <c r="BVN16" s="620"/>
      <c r="BVO16" s="620"/>
      <c r="BVP16" s="620"/>
      <c r="BVQ16" s="620"/>
      <c r="BVR16" s="620"/>
      <c r="BVS16" s="620"/>
      <c r="BVT16" s="620"/>
      <c r="BVU16" s="620"/>
      <c r="BVV16" s="620"/>
      <c r="BVW16" s="620"/>
      <c r="BVX16" s="620"/>
      <c r="BVY16" s="620"/>
      <c r="BVZ16" s="620"/>
      <c r="BWA16" s="620"/>
      <c r="BWB16" s="620"/>
      <c r="BWC16" s="620"/>
      <c r="BWD16" s="620"/>
      <c r="BWE16" s="620"/>
      <c r="BWF16" s="620"/>
      <c r="BWG16" s="620"/>
      <c r="BWH16" s="620"/>
      <c r="BWI16" s="620"/>
      <c r="BWJ16" s="620"/>
      <c r="BWK16" s="620"/>
      <c r="BWL16" s="620"/>
      <c r="BWM16" s="620"/>
      <c r="BWN16" s="620"/>
      <c r="BWO16" s="620"/>
      <c r="BWP16" s="620"/>
      <c r="BWQ16" s="620"/>
      <c r="BWR16" s="620"/>
      <c r="BWS16" s="620"/>
      <c r="BWT16" s="620"/>
      <c r="BWU16" s="620"/>
      <c r="BWV16" s="620"/>
      <c r="BWW16" s="620"/>
      <c r="BWX16" s="620"/>
      <c r="BWY16" s="620"/>
      <c r="BWZ16" s="620"/>
      <c r="BXA16" s="620"/>
      <c r="BXB16" s="620"/>
      <c r="BXC16" s="620"/>
      <c r="BXD16" s="620"/>
      <c r="BXE16" s="620"/>
      <c r="BXF16" s="620"/>
      <c r="BXG16" s="620"/>
      <c r="BXH16" s="620"/>
      <c r="BXI16" s="620"/>
      <c r="BXJ16" s="620"/>
      <c r="BXK16" s="620"/>
      <c r="BXL16" s="620"/>
      <c r="BXM16" s="620"/>
      <c r="BXN16" s="620"/>
      <c r="BXO16" s="620"/>
      <c r="BXP16" s="620"/>
      <c r="BXQ16" s="620"/>
      <c r="BXR16" s="620"/>
      <c r="BXS16" s="620"/>
      <c r="BXT16" s="620"/>
      <c r="BXU16" s="620"/>
      <c r="BXV16" s="620"/>
      <c r="BXW16" s="620"/>
      <c r="BXX16" s="620"/>
      <c r="BXY16" s="620"/>
      <c r="BXZ16" s="620"/>
      <c r="BYA16" s="620"/>
      <c r="BYB16" s="620"/>
      <c r="BYC16" s="620"/>
      <c r="BYD16" s="620"/>
      <c r="BYE16" s="620"/>
      <c r="BYF16" s="620"/>
      <c r="BYG16" s="620"/>
      <c r="BYH16" s="620"/>
      <c r="BYI16" s="620"/>
      <c r="BYJ16" s="620"/>
      <c r="BYK16" s="620"/>
      <c r="BYL16" s="620"/>
      <c r="BYM16" s="620"/>
      <c r="BYN16" s="620"/>
      <c r="BYO16" s="620"/>
      <c r="BYP16" s="620"/>
      <c r="BYQ16" s="620"/>
      <c r="BYR16" s="620"/>
      <c r="BYS16" s="620"/>
      <c r="BYT16" s="620"/>
      <c r="BYU16" s="620"/>
      <c r="BYV16" s="620"/>
      <c r="BYW16" s="620"/>
      <c r="BYX16" s="620"/>
      <c r="BYY16" s="620"/>
      <c r="BYZ16" s="620"/>
      <c r="BZA16" s="620"/>
      <c r="BZB16" s="620"/>
      <c r="BZC16" s="620"/>
      <c r="BZD16" s="620"/>
      <c r="BZE16" s="620"/>
      <c r="BZF16" s="620"/>
      <c r="BZG16" s="620"/>
      <c r="BZH16" s="620"/>
      <c r="BZI16" s="620"/>
      <c r="BZJ16" s="620"/>
      <c r="BZK16" s="620"/>
      <c r="BZL16" s="620"/>
      <c r="BZM16" s="620"/>
      <c r="BZN16" s="620"/>
      <c r="BZO16" s="620"/>
      <c r="BZP16" s="620"/>
      <c r="BZQ16" s="620"/>
      <c r="BZR16" s="620"/>
      <c r="BZS16" s="620"/>
      <c r="BZT16" s="620"/>
      <c r="BZU16" s="620"/>
      <c r="BZV16" s="620"/>
      <c r="BZW16" s="620"/>
      <c r="BZX16" s="620"/>
      <c r="BZY16" s="620"/>
      <c r="BZZ16" s="620"/>
      <c r="CAA16" s="620"/>
      <c r="CAB16" s="620"/>
      <c r="CAC16" s="620"/>
      <c r="CAD16" s="620"/>
      <c r="CAE16" s="620"/>
      <c r="CAF16" s="620"/>
      <c r="CAG16" s="620"/>
      <c r="CAH16" s="620"/>
      <c r="CAI16" s="620"/>
      <c r="CAJ16" s="620"/>
      <c r="CAK16" s="620"/>
      <c r="CAL16" s="620"/>
      <c r="CAM16" s="620"/>
      <c r="CAN16" s="620"/>
      <c r="CAO16" s="620"/>
      <c r="CAP16" s="620"/>
      <c r="CAQ16" s="620"/>
      <c r="CAR16" s="620"/>
      <c r="CAS16" s="620"/>
      <c r="CAT16" s="620"/>
      <c r="CAU16" s="620"/>
      <c r="CAV16" s="620"/>
      <c r="CAW16" s="620"/>
      <c r="CAX16" s="620"/>
      <c r="CAY16" s="620"/>
      <c r="CAZ16" s="620"/>
      <c r="CBA16" s="620"/>
      <c r="CBB16" s="620"/>
      <c r="CBC16" s="620"/>
      <c r="CBD16" s="620"/>
      <c r="CBE16" s="620"/>
      <c r="CBF16" s="620"/>
      <c r="CBG16" s="620"/>
      <c r="CBH16" s="620"/>
      <c r="CBI16" s="620"/>
      <c r="CBJ16" s="620"/>
      <c r="CBK16" s="620"/>
      <c r="CBL16" s="620"/>
      <c r="CBM16" s="620"/>
      <c r="CBN16" s="620"/>
      <c r="CBO16" s="620"/>
      <c r="CBP16" s="620"/>
      <c r="CBQ16" s="620"/>
      <c r="CBR16" s="620"/>
      <c r="CBS16" s="620"/>
      <c r="CBT16" s="620"/>
      <c r="CBU16" s="620"/>
      <c r="CBV16" s="620"/>
      <c r="CBW16" s="620"/>
      <c r="CBX16" s="620"/>
      <c r="CBY16" s="620"/>
      <c r="CBZ16" s="620"/>
      <c r="CCA16" s="620"/>
      <c r="CCB16" s="620"/>
      <c r="CCC16" s="620"/>
      <c r="CCD16" s="620"/>
      <c r="CCE16" s="620"/>
      <c r="CCF16" s="620"/>
      <c r="CCG16" s="620"/>
      <c r="CCH16" s="620"/>
      <c r="CCI16" s="620"/>
      <c r="CCJ16" s="620"/>
      <c r="CCK16" s="620"/>
      <c r="CCL16" s="620"/>
      <c r="CCM16" s="620"/>
      <c r="CCN16" s="620"/>
      <c r="CCO16" s="620"/>
      <c r="CCP16" s="620"/>
      <c r="CCQ16" s="620"/>
      <c r="CCR16" s="620"/>
      <c r="CCS16" s="620"/>
      <c r="CCT16" s="620"/>
      <c r="CCU16" s="620"/>
      <c r="CCV16" s="620"/>
      <c r="CCW16" s="620"/>
      <c r="CCX16" s="620"/>
      <c r="CCY16" s="620"/>
      <c r="CCZ16" s="620"/>
      <c r="CDA16" s="620"/>
      <c r="CDB16" s="620"/>
      <c r="CDC16" s="620"/>
      <c r="CDD16" s="620"/>
      <c r="CDE16" s="620"/>
      <c r="CDF16" s="620"/>
      <c r="CDG16" s="620"/>
      <c r="CDH16" s="620"/>
      <c r="CDI16" s="620"/>
      <c r="CDJ16" s="620"/>
      <c r="CDK16" s="620"/>
      <c r="CDL16" s="620"/>
      <c r="CDM16" s="620"/>
      <c r="CDN16" s="620"/>
      <c r="CDO16" s="620"/>
      <c r="CDP16" s="620"/>
      <c r="CDQ16" s="620"/>
      <c r="CDR16" s="620"/>
      <c r="CDS16" s="620"/>
      <c r="CDT16" s="620"/>
      <c r="CDU16" s="620"/>
      <c r="CDV16" s="620"/>
      <c r="CDW16" s="620"/>
      <c r="CDX16" s="620"/>
      <c r="CDY16" s="620"/>
      <c r="CDZ16" s="620"/>
      <c r="CEA16" s="620"/>
      <c r="CEB16" s="620"/>
      <c r="CEC16" s="620"/>
      <c r="CED16" s="620"/>
      <c r="CEE16" s="620"/>
      <c r="CEF16" s="620"/>
      <c r="CEG16" s="620"/>
      <c r="CEH16" s="620"/>
      <c r="CEI16" s="620"/>
      <c r="CEJ16" s="620"/>
      <c r="CEK16" s="620"/>
      <c r="CEL16" s="620"/>
      <c r="CEM16" s="620"/>
      <c r="CEN16" s="620"/>
      <c r="CEO16" s="620"/>
      <c r="CEP16" s="620"/>
      <c r="CEQ16" s="620"/>
      <c r="CER16" s="620"/>
      <c r="CES16" s="620"/>
      <c r="CET16" s="620"/>
      <c r="CEU16" s="620"/>
      <c r="CEV16" s="620"/>
      <c r="CEW16" s="620"/>
      <c r="CEX16" s="620"/>
      <c r="CEY16" s="620"/>
      <c r="CEZ16" s="620"/>
      <c r="CFA16" s="620"/>
      <c r="CFB16" s="620"/>
      <c r="CFC16" s="620"/>
      <c r="CFD16" s="620"/>
      <c r="CFE16" s="620"/>
      <c r="CFF16" s="620"/>
      <c r="CFG16" s="620"/>
      <c r="CFH16" s="620"/>
      <c r="CFI16" s="620"/>
      <c r="CFJ16" s="620"/>
      <c r="CFK16" s="620"/>
      <c r="CFL16" s="620"/>
      <c r="CFM16" s="620"/>
      <c r="CFN16" s="620"/>
      <c r="CFO16" s="620"/>
      <c r="CFP16" s="620"/>
      <c r="CFQ16" s="620"/>
      <c r="CFR16" s="620"/>
      <c r="CFS16" s="620"/>
      <c r="CFT16" s="620"/>
      <c r="CFU16" s="620"/>
      <c r="CFV16" s="620"/>
      <c r="CFW16" s="620"/>
      <c r="CFX16" s="620"/>
      <c r="CFY16" s="620"/>
      <c r="CFZ16" s="620"/>
      <c r="CGA16" s="620"/>
      <c r="CGB16" s="620"/>
      <c r="CGC16" s="620"/>
      <c r="CGD16" s="620"/>
      <c r="CGE16" s="620"/>
      <c r="CGF16" s="620"/>
      <c r="CGG16" s="620"/>
      <c r="CGH16" s="620"/>
      <c r="CGI16" s="620"/>
      <c r="CGJ16" s="620"/>
      <c r="CGK16" s="620"/>
      <c r="CGL16" s="620"/>
      <c r="CGM16" s="620"/>
      <c r="CGN16" s="620"/>
      <c r="CGO16" s="620"/>
      <c r="CGP16" s="620"/>
      <c r="CGQ16" s="620"/>
      <c r="CGR16" s="620"/>
      <c r="CGS16" s="620"/>
      <c r="CGT16" s="620"/>
      <c r="CGU16" s="620"/>
      <c r="CGV16" s="620"/>
      <c r="CGW16" s="620"/>
      <c r="CGX16" s="620"/>
      <c r="CGY16" s="620"/>
      <c r="CGZ16" s="620"/>
      <c r="CHA16" s="620"/>
      <c r="CHB16" s="620"/>
      <c r="CHC16" s="620"/>
      <c r="CHD16" s="620"/>
      <c r="CHE16" s="620"/>
      <c r="CHF16" s="620"/>
      <c r="CHG16" s="620"/>
      <c r="CHH16" s="620"/>
      <c r="CHI16" s="620"/>
      <c r="CHJ16" s="620"/>
      <c r="CHK16" s="620"/>
      <c r="CHL16" s="620"/>
      <c r="CHM16" s="620"/>
      <c r="CHN16" s="620"/>
      <c r="CHO16" s="620"/>
      <c r="CHP16" s="620"/>
      <c r="CHQ16" s="620"/>
      <c r="CHR16" s="620"/>
      <c r="CHS16" s="620"/>
      <c r="CHT16" s="620"/>
      <c r="CHU16" s="620"/>
      <c r="CHV16" s="620"/>
      <c r="CHW16" s="620"/>
      <c r="CHX16" s="620"/>
      <c r="CHY16" s="620"/>
      <c r="CHZ16" s="620"/>
      <c r="CIA16" s="620"/>
      <c r="CIB16" s="620"/>
      <c r="CIC16" s="620"/>
      <c r="CID16" s="620"/>
      <c r="CIE16" s="620"/>
      <c r="CIF16" s="620"/>
      <c r="CIG16" s="620"/>
      <c r="CIH16" s="620"/>
      <c r="CII16" s="620"/>
      <c r="CIJ16" s="620"/>
      <c r="CIK16" s="620"/>
      <c r="CIL16" s="620"/>
      <c r="CIM16" s="620"/>
      <c r="CIN16" s="620"/>
      <c r="CIO16" s="620"/>
      <c r="CIP16" s="620"/>
      <c r="CIQ16" s="620"/>
      <c r="CIR16" s="620"/>
      <c r="CIS16" s="620"/>
      <c r="CIT16" s="620"/>
      <c r="CIU16" s="620"/>
      <c r="CIV16" s="620"/>
      <c r="CIW16" s="620"/>
      <c r="CIX16" s="620"/>
      <c r="CIY16" s="620"/>
      <c r="CIZ16" s="620"/>
      <c r="CJA16" s="620"/>
      <c r="CJB16" s="620"/>
      <c r="CJC16" s="620"/>
      <c r="CJD16" s="620"/>
      <c r="CJE16" s="620"/>
      <c r="CJF16" s="620"/>
      <c r="CJG16" s="620"/>
      <c r="CJH16" s="620"/>
      <c r="CJI16" s="620"/>
      <c r="CJJ16" s="620"/>
      <c r="CJK16" s="620"/>
      <c r="CJL16" s="620"/>
      <c r="CJM16" s="620"/>
      <c r="CJN16" s="620"/>
      <c r="CJO16" s="620"/>
      <c r="CJP16" s="620"/>
      <c r="CJQ16" s="620"/>
      <c r="CJR16" s="620"/>
      <c r="CJS16" s="620"/>
      <c r="CJT16" s="620"/>
      <c r="CJU16" s="620"/>
      <c r="CJV16" s="620"/>
      <c r="CJW16" s="620"/>
      <c r="CJX16" s="620"/>
      <c r="CJY16" s="620"/>
      <c r="CJZ16" s="620"/>
      <c r="CKA16" s="620"/>
      <c r="CKB16" s="620"/>
      <c r="CKC16" s="620"/>
      <c r="CKD16" s="620"/>
      <c r="CKE16" s="620"/>
      <c r="CKF16" s="620"/>
      <c r="CKG16" s="620"/>
      <c r="CKH16" s="620"/>
      <c r="CKI16" s="620"/>
      <c r="CKJ16" s="620"/>
      <c r="CKK16" s="620"/>
      <c r="CKL16" s="620"/>
      <c r="CKM16" s="620"/>
      <c r="CKN16" s="620"/>
      <c r="CKO16" s="620"/>
      <c r="CKP16" s="620"/>
      <c r="CKQ16" s="620"/>
      <c r="CKR16" s="620"/>
      <c r="CKS16" s="620"/>
      <c r="CKT16" s="620"/>
      <c r="CKU16" s="620"/>
      <c r="CKV16" s="620"/>
      <c r="CKW16" s="620"/>
      <c r="CKX16" s="620"/>
      <c r="CKY16" s="620"/>
      <c r="CKZ16" s="620"/>
      <c r="CLA16" s="620"/>
      <c r="CLB16" s="620"/>
      <c r="CLC16" s="620"/>
      <c r="CLD16" s="620"/>
      <c r="CLE16" s="620"/>
      <c r="CLF16" s="620"/>
      <c r="CLG16" s="620"/>
      <c r="CLH16" s="620"/>
      <c r="CLI16" s="620"/>
      <c r="CLJ16" s="620"/>
      <c r="CLK16" s="620"/>
      <c r="CLL16" s="620"/>
      <c r="CLM16" s="620"/>
      <c r="CLN16" s="620"/>
      <c r="CLO16" s="620"/>
      <c r="CLP16" s="620"/>
      <c r="CLQ16" s="620"/>
      <c r="CLR16" s="620"/>
      <c r="CLS16" s="620"/>
      <c r="CLT16" s="620"/>
      <c r="CLU16" s="620"/>
      <c r="CLV16" s="620"/>
      <c r="CLW16" s="620"/>
      <c r="CLX16" s="620"/>
      <c r="CLY16" s="620"/>
      <c r="CLZ16" s="620"/>
      <c r="CMA16" s="620"/>
      <c r="CMB16" s="620"/>
      <c r="CMC16" s="620"/>
      <c r="CMD16" s="620"/>
      <c r="CME16" s="620"/>
      <c r="CMF16" s="620"/>
      <c r="CMG16" s="620"/>
      <c r="CMH16" s="620"/>
      <c r="CMI16" s="620"/>
      <c r="CMJ16" s="620"/>
      <c r="CMK16" s="620"/>
      <c r="CML16" s="620"/>
      <c r="CMM16" s="620"/>
      <c r="CMN16" s="620"/>
      <c r="CMO16" s="620"/>
      <c r="CMP16" s="620"/>
      <c r="CMQ16" s="620"/>
      <c r="CMR16" s="620"/>
      <c r="CMS16" s="620"/>
      <c r="CMT16" s="620"/>
      <c r="CMU16" s="620"/>
      <c r="CMV16" s="620"/>
      <c r="CMW16" s="620"/>
      <c r="CMX16" s="620"/>
      <c r="CMY16" s="620"/>
      <c r="CMZ16" s="620"/>
      <c r="CNA16" s="620"/>
      <c r="CNB16" s="620"/>
      <c r="CNC16" s="620"/>
      <c r="CND16" s="620"/>
      <c r="CNE16" s="620"/>
      <c r="CNF16" s="620"/>
      <c r="CNG16" s="620"/>
      <c r="CNH16" s="620"/>
      <c r="CNI16" s="620"/>
      <c r="CNJ16" s="620"/>
      <c r="CNK16" s="620"/>
      <c r="CNL16" s="620"/>
      <c r="CNM16" s="620"/>
      <c r="CNN16" s="620"/>
      <c r="CNO16" s="620"/>
      <c r="CNP16" s="620"/>
      <c r="CNQ16" s="620"/>
      <c r="CNR16" s="620"/>
      <c r="CNS16" s="620"/>
      <c r="CNT16" s="620"/>
      <c r="CNU16" s="620"/>
      <c r="CNV16" s="620"/>
      <c r="CNW16" s="620"/>
      <c r="CNX16" s="620"/>
      <c r="CNY16" s="620"/>
      <c r="CNZ16" s="620"/>
      <c r="COA16" s="620"/>
      <c r="COB16" s="620"/>
      <c r="COC16" s="620"/>
      <c r="COD16" s="620"/>
      <c r="COE16" s="620"/>
      <c r="COF16" s="620"/>
      <c r="COG16" s="620"/>
      <c r="COH16" s="620"/>
      <c r="COI16" s="620"/>
      <c r="COJ16" s="620"/>
      <c r="COK16" s="620"/>
      <c r="COL16" s="620"/>
      <c r="COM16" s="620"/>
      <c r="CON16" s="620"/>
      <c r="COO16" s="620"/>
      <c r="COP16" s="620"/>
      <c r="COQ16" s="620"/>
      <c r="COR16" s="620"/>
      <c r="COS16" s="620"/>
      <c r="COT16" s="620"/>
      <c r="COU16" s="620"/>
      <c r="COV16" s="620"/>
      <c r="COW16" s="620"/>
      <c r="COX16" s="620"/>
      <c r="COY16" s="620"/>
      <c r="COZ16" s="620"/>
      <c r="CPA16" s="620"/>
      <c r="CPB16" s="620"/>
      <c r="CPC16" s="620"/>
      <c r="CPD16" s="620"/>
      <c r="CPE16" s="620"/>
      <c r="CPF16" s="620"/>
      <c r="CPG16" s="620"/>
      <c r="CPH16" s="620"/>
      <c r="CPI16" s="620"/>
      <c r="CPJ16" s="620"/>
      <c r="CPK16" s="620"/>
      <c r="CPL16" s="620"/>
      <c r="CPM16" s="620"/>
      <c r="CPN16" s="620"/>
      <c r="CPO16" s="620"/>
      <c r="CPP16" s="620"/>
      <c r="CPQ16" s="620"/>
      <c r="CPR16" s="620"/>
      <c r="CPS16" s="620"/>
      <c r="CPT16" s="620"/>
      <c r="CPU16" s="620"/>
      <c r="CPV16" s="620"/>
      <c r="CPW16" s="620"/>
      <c r="CPX16" s="620"/>
      <c r="CPY16" s="620"/>
      <c r="CPZ16" s="620"/>
      <c r="CQA16" s="620"/>
      <c r="CQB16" s="620"/>
      <c r="CQC16" s="620"/>
      <c r="CQD16" s="620"/>
      <c r="CQE16" s="620"/>
      <c r="CQF16" s="620"/>
      <c r="CQG16" s="620"/>
      <c r="CQH16" s="620"/>
      <c r="CQI16" s="620"/>
      <c r="CQJ16" s="620"/>
      <c r="CQK16" s="620"/>
      <c r="CQL16" s="620"/>
      <c r="CQM16" s="620"/>
      <c r="CQN16" s="620"/>
      <c r="CQO16" s="620"/>
      <c r="CQP16" s="620"/>
      <c r="CQQ16" s="620"/>
      <c r="CQR16" s="620"/>
      <c r="CQS16" s="620"/>
      <c r="CQT16" s="620"/>
      <c r="CQU16" s="620"/>
      <c r="CQV16" s="620"/>
      <c r="CQW16" s="620"/>
      <c r="CQX16" s="620"/>
      <c r="CQY16" s="620"/>
      <c r="CQZ16" s="620"/>
      <c r="CRA16" s="620"/>
      <c r="CRB16" s="620"/>
      <c r="CRC16" s="620"/>
      <c r="CRD16" s="620"/>
      <c r="CRE16" s="620"/>
      <c r="CRF16" s="620"/>
      <c r="CRG16" s="620"/>
      <c r="CRH16" s="620"/>
      <c r="CRI16" s="620"/>
      <c r="CRJ16" s="620"/>
      <c r="CRK16" s="620"/>
      <c r="CRL16" s="620"/>
      <c r="CRM16" s="620"/>
      <c r="CRN16" s="620"/>
      <c r="CRO16" s="620"/>
      <c r="CRP16" s="620"/>
      <c r="CRQ16" s="620"/>
      <c r="CRR16" s="620"/>
      <c r="CRS16" s="620"/>
      <c r="CRT16" s="620"/>
      <c r="CRU16" s="620"/>
      <c r="CRV16" s="620"/>
      <c r="CRW16" s="620"/>
      <c r="CRX16" s="620"/>
      <c r="CRY16" s="620"/>
      <c r="CRZ16" s="620"/>
      <c r="CSA16" s="620"/>
      <c r="CSB16" s="620"/>
      <c r="CSC16" s="620"/>
      <c r="CSD16" s="620"/>
      <c r="CSE16" s="620"/>
      <c r="CSF16" s="620"/>
      <c r="CSG16" s="620"/>
      <c r="CSH16" s="620"/>
      <c r="CSI16" s="620"/>
      <c r="CSJ16" s="620"/>
      <c r="CSK16" s="620"/>
      <c r="CSL16" s="620"/>
      <c r="CSM16" s="620"/>
      <c r="CSN16" s="620"/>
      <c r="CSO16" s="620"/>
      <c r="CSP16" s="620"/>
      <c r="CSQ16" s="620"/>
      <c r="CSR16" s="620"/>
      <c r="CSS16" s="620"/>
      <c r="CST16" s="620"/>
      <c r="CSU16" s="620"/>
      <c r="CSV16" s="620"/>
      <c r="CSW16" s="620"/>
      <c r="CSX16" s="620"/>
      <c r="CSY16" s="620"/>
      <c r="CSZ16" s="620"/>
      <c r="CTA16" s="620"/>
      <c r="CTB16" s="620"/>
      <c r="CTC16" s="620"/>
      <c r="CTD16" s="620"/>
      <c r="CTE16" s="620"/>
      <c r="CTF16" s="620"/>
      <c r="CTG16" s="620"/>
      <c r="CTH16" s="620"/>
      <c r="CTI16" s="620"/>
      <c r="CTJ16" s="620"/>
      <c r="CTK16" s="620"/>
      <c r="CTL16" s="620"/>
      <c r="CTM16" s="620"/>
      <c r="CTN16" s="620"/>
      <c r="CTO16" s="620"/>
      <c r="CTP16" s="620"/>
      <c r="CTQ16" s="620"/>
      <c r="CTR16" s="620"/>
      <c r="CTS16" s="620"/>
      <c r="CTT16" s="620"/>
      <c r="CTU16" s="620"/>
      <c r="CTV16" s="620"/>
      <c r="CTW16" s="620"/>
      <c r="CTX16" s="620"/>
      <c r="CTY16" s="620"/>
      <c r="CTZ16" s="620"/>
      <c r="CUA16" s="620"/>
      <c r="CUB16" s="620"/>
      <c r="CUC16" s="620"/>
      <c r="CUD16" s="620"/>
      <c r="CUE16" s="620"/>
      <c r="CUF16" s="620"/>
      <c r="CUG16" s="620"/>
      <c r="CUH16" s="620"/>
      <c r="CUI16" s="620"/>
      <c r="CUJ16" s="620"/>
      <c r="CUK16" s="620"/>
      <c r="CUL16" s="620"/>
      <c r="CUM16" s="620"/>
      <c r="CUN16" s="620"/>
      <c r="CUO16" s="620"/>
      <c r="CUP16" s="620"/>
      <c r="CUQ16" s="620"/>
      <c r="CUR16" s="620"/>
      <c r="CUS16" s="620"/>
      <c r="CUT16" s="620"/>
      <c r="CUU16" s="620"/>
      <c r="CUV16" s="620"/>
      <c r="CUW16" s="620"/>
      <c r="CUX16" s="620"/>
      <c r="CUY16" s="620"/>
      <c r="CUZ16" s="620"/>
      <c r="CVA16" s="620"/>
      <c r="CVB16" s="620"/>
      <c r="CVC16" s="620"/>
      <c r="CVD16" s="620"/>
      <c r="CVE16" s="620"/>
      <c r="CVF16" s="620"/>
      <c r="CVG16" s="620"/>
      <c r="CVH16" s="620"/>
      <c r="CVI16" s="620"/>
      <c r="CVJ16" s="620"/>
      <c r="CVK16" s="620"/>
      <c r="CVL16" s="620"/>
      <c r="CVM16" s="620"/>
      <c r="CVN16" s="620"/>
      <c r="CVO16" s="620"/>
      <c r="CVP16" s="620"/>
      <c r="CVQ16" s="620"/>
      <c r="CVR16" s="620"/>
      <c r="CVS16" s="620"/>
      <c r="CVT16" s="620"/>
      <c r="CVU16" s="620"/>
      <c r="CVV16" s="620"/>
      <c r="CVW16" s="620"/>
      <c r="CVX16" s="620"/>
      <c r="CVY16" s="620"/>
      <c r="CVZ16" s="620"/>
      <c r="CWA16" s="620"/>
      <c r="CWB16" s="620"/>
      <c r="CWC16" s="620"/>
      <c r="CWD16" s="620"/>
      <c r="CWE16" s="620"/>
      <c r="CWF16" s="620"/>
      <c r="CWG16" s="620"/>
      <c r="CWH16" s="620"/>
      <c r="CWI16" s="620"/>
      <c r="CWJ16" s="620"/>
      <c r="CWK16" s="620"/>
      <c r="CWL16" s="620"/>
      <c r="CWM16" s="620"/>
      <c r="CWN16" s="620"/>
      <c r="CWO16" s="620"/>
      <c r="CWP16" s="620"/>
      <c r="CWQ16" s="620"/>
      <c r="CWR16" s="620"/>
      <c r="CWS16" s="620"/>
      <c r="CWT16" s="620"/>
      <c r="CWU16" s="620"/>
      <c r="CWV16" s="620"/>
      <c r="CWW16" s="620"/>
      <c r="CWX16" s="620"/>
      <c r="CWY16" s="620"/>
      <c r="CWZ16" s="620"/>
      <c r="CXA16" s="620"/>
      <c r="CXB16" s="620"/>
      <c r="CXC16" s="620"/>
      <c r="CXD16" s="620"/>
      <c r="CXE16" s="620"/>
      <c r="CXF16" s="620"/>
      <c r="CXG16" s="620"/>
      <c r="CXH16" s="620"/>
      <c r="CXI16" s="620"/>
      <c r="CXJ16" s="620"/>
      <c r="CXK16" s="620"/>
      <c r="CXL16" s="620"/>
      <c r="CXM16" s="620"/>
      <c r="CXN16" s="620"/>
      <c r="CXO16" s="620"/>
      <c r="CXP16" s="620"/>
      <c r="CXQ16" s="620"/>
      <c r="CXR16" s="620"/>
      <c r="CXS16" s="620"/>
      <c r="CXT16" s="620"/>
      <c r="CXU16" s="620"/>
      <c r="CXV16" s="620"/>
      <c r="CXW16" s="620"/>
      <c r="CXX16" s="620"/>
      <c r="CXY16" s="620"/>
      <c r="CXZ16" s="620"/>
      <c r="CYA16" s="620"/>
      <c r="CYB16" s="620"/>
      <c r="CYC16" s="620"/>
      <c r="CYD16" s="620"/>
      <c r="CYE16" s="620"/>
      <c r="CYF16" s="620"/>
      <c r="CYG16" s="620"/>
      <c r="CYH16" s="620"/>
      <c r="CYI16" s="620"/>
      <c r="CYJ16" s="620"/>
      <c r="CYK16" s="620"/>
      <c r="CYL16" s="620"/>
      <c r="CYM16" s="620"/>
      <c r="CYN16" s="620"/>
      <c r="CYO16" s="620"/>
      <c r="CYP16" s="620"/>
      <c r="CYQ16" s="620"/>
      <c r="CYR16" s="620"/>
      <c r="CYS16" s="620"/>
      <c r="CYT16" s="620"/>
      <c r="CYU16" s="620"/>
      <c r="CYV16" s="620"/>
      <c r="CYW16" s="620"/>
      <c r="CYX16" s="620"/>
      <c r="CYY16" s="620"/>
      <c r="CYZ16" s="620"/>
      <c r="CZA16" s="620"/>
      <c r="CZB16" s="620"/>
      <c r="CZC16" s="620"/>
      <c r="CZD16" s="620"/>
      <c r="CZE16" s="620"/>
      <c r="CZF16" s="620"/>
      <c r="CZG16" s="620"/>
      <c r="CZH16" s="620"/>
      <c r="CZI16" s="620"/>
      <c r="CZJ16" s="620"/>
      <c r="CZK16" s="620"/>
      <c r="CZL16" s="620"/>
      <c r="CZM16" s="620"/>
      <c r="CZN16" s="620"/>
      <c r="CZO16" s="620"/>
      <c r="CZP16" s="620"/>
      <c r="CZQ16" s="620"/>
      <c r="CZR16" s="620"/>
      <c r="CZS16" s="620"/>
      <c r="CZT16" s="620"/>
      <c r="CZU16" s="620"/>
      <c r="CZV16" s="620"/>
      <c r="CZW16" s="620"/>
      <c r="CZX16" s="620"/>
      <c r="CZY16" s="620"/>
      <c r="CZZ16" s="620"/>
      <c r="DAA16" s="620"/>
      <c r="DAB16" s="620"/>
      <c r="DAC16" s="620"/>
      <c r="DAD16" s="620"/>
      <c r="DAE16" s="620"/>
      <c r="DAF16" s="620"/>
      <c r="DAG16" s="620"/>
      <c r="DAH16" s="620"/>
      <c r="DAI16" s="620"/>
      <c r="DAJ16" s="620"/>
      <c r="DAK16" s="620"/>
      <c r="DAL16" s="620"/>
      <c r="DAM16" s="620"/>
      <c r="DAN16" s="620"/>
      <c r="DAO16" s="620"/>
      <c r="DAP16" s="620"/>
      <c r="DAQ16" s="620"/>
      <c r="DAR16" s="620"/>
      <c r="DAS16" s="620"/>
      <c r="DAT16" s="620"/>
      <c r="DAU16" s="620"/>
      <c r="DAV16" s="620"/>
      <c r="DAW16" s="620"/>
      <c r="DAX16" s="620"/>
      <c r="DAY16" s="620"/>
      <c r="DAZ16" s="620"/>
      <c r="DBA16" s="620"/>
      <c r="DBB16" s="620"/>
      <c r="DBC16" s="620"/>
      <c r="DBD16" s="620"/>
      <c r="DBE16" s="620"/>
      <c r="DBF16" s="620"/>
      <c r="DBG16" s="620"/>
      <c r="DBH16" s="620"/>
      <c r="DBI16" s="620"/>
      <c r="DBJ16" s="620"/>
      <c r="DBK16" s="620"/>
      <c r="DBL16" s="620"/>
      <c r="DBM16" s="620"/>
      <c r="DBN16" s="620"/>
      <c r="DBO16" s="620"/>
      <c r="DBP16" s="620"/>
      <c r="DBQ16" s="620"/>
      <c r="DBR16" s="620"/>
      <c r="DBS16" s="620"/>
      <c r="DBT16" s="620"/>
      <c r="DBU16" s="620"/>
      <c r="DBV16" s="620"/>
      <c r="DBW16" s="620"/>
      <c r="DBX16" s="620"/>
      <c r="DBY16" s="620"/>
      <c r="DBZ16" s="620"/>
      <c r="DCA16" s="620"/>
      <c r="DCB16" s="620"/>
      <c r="DCC16" s="620"/>
      <c r="DCD16" s="620"/>
      <c r="DCE16" s="620"/>
      <c r="DCF16" s="620"/>
      <c r="DCG16" s="620"/>
      <c r="DCH16" s="620"/>
      <c r="DCI16" s="620"/>
      <c r="DCJ16" s="620"/>
      <c r="DCK16" s="620"/>
      <c r="DCL16" s="620"/>
      <c r="DCM16" s="620"/>
      <c r="DCN16" s="620"/>
      <c r="DCO16" s="620"/>
      <c r="DCP16" s="620"/>
      <c r="DCQ16" s="620"/>
      <c r="DCR16" s="620"/>
      <c r="DCS16" s="620"/>
      <c r="DCT16" s="620"/>
      <c r="DCU16" s="620"/>
      <c r="DCV16" s="620"/>
      <c r="DCW16" s="620"/>
      <c r="DCX16" s="620"/>
      <c r="DCY16" s="620"/>
      <c r="DCZ16" s="620"/>
      <c r="DDA16" s="620"/>
      <c r="DDB16" s="620"/>
      <c r="DDC16" s="620"/>
      <c r="DDD16" s="620"/>
      <c r="DDE16" s="620"/>
      <c r="DDF16" s="620"/>
      <c r="DDG16" s="620"/>
      <c r="DDH16" s="620"/>
      <c r="DDI16" s="620"/>
      <c r="DDJ16" s="620"/>
      <c r="DDK16" s="620"/>
      <c r="DDL16" s="620"/>
      <c r="DDM16" s="620"/>
      <c r="DDN16" s="620"/>
      <c r="DDO16" s="620"/>
      <c r="DDP16" s="620"/>
      <c r="DDQ16" s="620"/>
      <c r="DDR16" s="620"/>
      <c r="DDS16" s="620"/>
      <c r="DDT16" s="620"/>
      <c r="DDU16" s="620"/>
      <c r="DDV16" s="620"/>
      <c r="DDW16" s="620"/>
      <c r="DDX16" s="620"/>
      <c r="DDY16" s="620"/>
      <c r="DDZ16" s="620"/>
      <c r="DEA16" s="620"/>
      <c r="DEB16" s="620"/>
      <c r="DEC16" s="620"/>
      <c r="DED16" s="620"/>
      <c r="DEE16" s="620"/>
      <c r="DEF16" s="620"/>
      <c r="DEG16" s="620"/>
      <c r="DEH16" s="620"/>
      <c r="DEI16" s="620"/>
      <c r="DEJ16" s="620"/>
      <c r="DEK16" s="620"/>
      <c r="DEL16" s="620"/>
      <c r="DEM16" s="620"/>
      <c r="DEN16" s="620"/>
      <c r="DEO16" s="620"/>
      <c r="DEP16" s="620"/>
      <c r="DEQ16" s="620"/>
      <c r="DER16" s="620"/>
      <c r="DES16" s="620"/>
      <c r="DET16" s="620"/>
      <c r="DEU16" s="620"/>
      <c r="DEV16" s="620"/>
      <c r="DEW16" s="620"/>
      <c r="DEX16" s="620"/>
      <c r="DEY16" s="620"/>
      <c r="DEZ16" s="620"/>
      <c r="DFA16" s="620"/>
      <c r="DFB16" s="620"/>
      <c r="DFC16" s="620"/>
      <c r="DFD16" s="620"/>
      <c r="DFE16" s="620"/>
      <c r="DFF16" s="620"/>
      <c r="DFG16" s="620"/>
      <c r="DFH16" s="620"/>
      <c r="DFI16" s="620"/>
      <c r="DFJ16" s="620"/>
      <c r="DFK16" s="620"/>
      <c r="DFL16" s="620"/>
      <c r="DFM16" s="620"/>
      <c r="DFN16" s="620"/>
      <c r="DFO16" s="620"/>
      <c r="DFP16" s="620"/>
      <c r="DFQ16" s="620"/>
      <c r="DFR16" s="620"/>
      <c r="DFS16" s="620"/>
      <c r="DFT16" s="620"/>
      <c r="DFU16" s="620"/>
      <c r="DFV16" s="620"/>
      <c r="DFW16" s="620"/>
      <c r="DFX16" s="620"/>
      <c r="DFY16" s="620"/>
      <c r="DFZ16" s="620"/>
      <c r="DGA16" s="620"/>
      <c r="DGB16" s="620"/>
      <c r="DGC16" s="620"/>
      <c r="DGD16" s="620"/>
      <c r="DGE16" s="620"/>
      <c r="DGF16" s="620"/>
      <c r="DGG16" s="620"/>
      <c r="DGH16" s="620"/>
      <c r="DGI16" s="620"/>
      <c r="DGJ16" s="620"/>
      <c r="DGK16" s="620"/>
      <c r="DGL16" s="620"/>
      <c r="DGM16" s="620"/>
      <c r="DGN16" s="620"/>
      <c r="DGO16" s="620"/>
      <c r="DGP16" s="620"/>
      <c r="DGQ16" s="620"/>
      <c r="DGR16" s="620"/>
      <c r="DGS16" s="620"/>
      <c r="DGT16" s="620"/>
      <c r="DGU16" s="620"/>
      <c r="DGV16" s="620"/>
      <c r="DGW16" s="620"/>
      <c r="DGX16" s="620"/>
      <c r="DGY16" s="620"/>
      <c r="DGZ16" s="620"/>
      <c r="DHA16" s="620"/>
      <c r="DHB16" s="620"/>
      <c r="DHC16" s="620"/>
      <c r="DHD16" s="620"/>
      <c r="DHE16" s="620"/>
      <c r="DHF16" s="620"/>
      <c r="DHG16" s="620"/>
      <c r="DHH16" s="620"/>
      <c r="DHI16" s="620"/>
      <c r="DHJ16" s="620"/>
      <c r="DHK16" s="620"/>
      <c r="DHL16" s="620"/>
      <c r="DHM16" s="620"/>
      <c r="DHN16" s="620"/>
      <c r="DHO16" s="620"/>
      <c r="DHP16" s="620"/>
      <c r="DHQ16" s="620"/>
      <c r="DHR16" s="620"/>
      <c r="DHS16" s="620"/>
      <c r="DHT16" s="620"/>
      <c r="DHU16" s="620"/>
      <c r="DHV16" s="620"/>
      <c r="DHW16" s="620"/>
      <c r="DHX16" s="620"/>
      <c r="DHY16" s="620"/>
      <c r="DHZ16" s="620"/>
      <c r="DIA16" s="620"/>
      <c r="DIB16" s="620"/>
      <c r="DIC16" s="620"/>
      <c r="DID16" s="620"/>
      <c r="DIE16" s="620"/>
      <c r="DIF16" s="620"/>
      <c r="DIG16" s="620"/>
      <c r="DIH16" s="620"/>
      <c r="DII16" s="620"/>
      <c r="DIJ16" s="620"/>
      <c r="DIK16" s="620"/>
      <c r="DIL16" s="620"/>
      <c r="DIM16" s="620"/>
      <c r="DIN16" s="620"/>
      <c r="DIO16" s="620"/>
      <c r="DIP16" s="620"/>
      <c r="DIQ16" s="620"/>
      <c r="DIR16" s="620"/>
      <c r="DIS16" s="620"/>
      <c r="DIT16" s="620"/>
      <c r="DIU16" s="620"/>
      <c r="DIV16" s="620"/>
      <c r="DIW16" s="620"/>
      <c r="DIX16" s="620"/>
      <c r="DIY16" s="620"/>
      <c r="DIZ16" s="620"/>
      <c r="DJA16" s="620"/>
      <c r="DJB16" s="620"/>
      <c r="DJC16" s="620"/>
      <c r="DJD16" s="620"/>
      <c r="DJE16" s="620"/>
      <c r="DJF16" s="620"/>
      <c r="DJG16" s="620"/>
      <c r="DJH16" s="620"/>
      <c r="DJI16" s="620"/>
      <c r="DJJ16" s="620"/>
      <c r="DJK16" s="620"/>
      <c r="DJL16" s="620"/>
      <c r="DJM16" s="620"/>
      <c r="DJN16" s="620"/>
      <c r="DJO16" s="620"/>
      <c r="DJP16" s="620"/>
      <c r="DJQ16" s="620"/>
      <c r="DJR16" s="620"/>
      <c r="DJS16" s="620"/>
      <c r="DJT16" s="620"/>
      <c r="DJU16" s="620"/>
      <c r="DJV16" s="620"/>
      <c r="DJW16" s="620"/>
      <c r="DJX16" s="620"/>
      <c r="DJY16" s="620"/>
      <c r="DJZ16" s="620"/>
      <c r="DKA16" s="620"/>
      <c r="DKB16" s="620"/>
      <c r="DKC16" s="620"/>
      <c r="DKD16" s="620"/>
      <c r="DKE16" s="620"/>
      <c r="DKF16" s="620"/>
      <c r="DKG16" s="620"/>
      <c r="DKH16" s="620"/>
      <c r="DKI16" s="620"/>
      <c r="DKJ16" s="620"/>
      <c r="DKK16" s="620"/>
      <c r="DKL16" s="620"/>
      <c r="DKM16" s="620"/>
      <c r="DKN16" s="620"/>
      <c r="DKO16" s="620"/>
      <c r="DKP16" s="620"/>
      <c r="DKQ16" s="620"/>
      <c r="DKR16" s="620"/>
      <c r="DKS16" s="620"/>
      <c r="DKT16" s="620"/>
      <c r="DKU16" s="620"/>
      <c r="DKV16" s="620"/>
      <c r="DKW16" s="620"/>
      <c r="DKX16" s="620"/>
      <c r="DKY16" s="620"/>
      <c r="DKZ16" s="620"/>
      <c r="DLA16" s="620"/>
      <c r="DLB16" s="620"/>
      <c r="DLC16" s="620"/>
      <c r="DLD16" s="620"/>
      <c r="DLE16" s="620"/>
      <c r="DLF16" s="620"/>
      <c r="DLG16" s="620"/>
      <c r="DLH16" s="620"/>
      <c r="DLI16" s="620"/>
      <c r="DLJ16" s="620"/>
      <c r="DLK16" s="620"/>
      <c r="DLL16" s="620"/>
      <c r="DLM16" s="620"/>
      <c r="DLN16" s="620"/>
      <c r="DLO16" s="620"/>
      <c r="DLP16" s="620"/>
      <c r="DLQ16" s="620"/>
      <c r="DLR16" s="620"/>
      <c r="DLS16" s="620"/>
      <c r="DLT16" s="620"/>
      <c r="DLU16" s="620"/>
      <c r="DLV16" s="620"/>
      <c r="DLW16" s="620"/>
      <c r="DLX16" s="620"/>
      <c r="DLY16" s="620"/>
      <c r="DLZ16" s="620"/>
      <c r="DMA16" s="620"/>
      <c r="DMB16" s="620"/>
      <c r="DMC16" s="620"/>
      <c r="DMD16" s="620"/>
      <c r="DME16" s="620"/>
      <c r="DMF16" s="620"/>
      <c r="DMG16" s="620"/>
      <c r="DMH16" s="620"/>
      <c r="DMI16" s="620"/>
      <c r="DMJ16" s="620"/>
      <c r="DMK16" s="620"/>
      <c r="DML16" s="620"/>
      <c r="DMM16" s="620"/>
      <c r="DMN16" s="620"/>
      <c r="DMO16" s="620"/>
      <c r="DMP16" s="620"/>
      <c r="DMQ16" s="620"/>
      <c r="DMR16" s="620"/>
      <c r="DMS16" s="620"/>
      <c r="DMT16" s="620"/>
      <c r="DMU16" s="620"/>
      <c r="DMV16" s="620"/>
      <c r="DMW16" s="620"/>
      <c r="DMX16" s="620"/>
      <c r="DMY16" s="620"/>
      <c r="DMZ16" s="620"/>
      <c r="DNA16" s="620"/>
      <c r="DNB16" s="620"/>
      <c r="DNC16" s="620"/>
      <c r="DND16" s="620"/>
      <c r="DNE16" s="620"/>
      <c r="DNF16" s="620"/>
      <c r="DNG16" s="620"/>
      <c r="DNH16" s="620"/>
      <c r="DNI16" s="620"/>
      <c r="DNJ16" s="620"/>
      <c r="DNK16" s="620"/>
      <c r="DNL16" s="620"/>
      <c r="DNM16" s="620"/>
      <c r="DNN16" s="620"/>
      <c r="DNO16" s="620"/>
      <c r="DNP16" s="620"/>
      <c r="DNQ16" s="620"/>
      <c r="DNR16" s="620"/>
      <c r="DNS16" s="620"/>
      <c r="DNT16" s="620"/>
      <c r="DNU16" s="620"/>
      <c r="DNV16" s="620"/>
      <c r="DNW16" s="620"/>
      <c r="DNX16" s="620"/>
      <c r="DNY16" s="620"/>
      <c r="DNZ16" s="620"/>
      <c r="DOA16" s="620"/>
      <c r="DOB16" s="620"/>
      <c r="DOC16" s="620"/>
      <c r="DOD16" s="620"/>
      <c r="DOE16" s="620"/>
      <c r="DOF16" s="620"/>
      <c r="DOG16" s="620"/>
      <c r="DOH16" s="620"/>
      <c r="DOI16" s="620"/>
      <c r="DOJ16" s="620"/>
      <c r="DOK16" s="620"/>
      <c r="DOL16" s="620"/>
      <c r="DOM16" s="620"/>
      <c r="DON16" s="620"/>
      <c r="DOO16" s="620"/>
      <c r="DOP16" s="620"/>
      <c r="DOQ16" s="620"/>
      <c r="DOR16" s="620"/>
      <c r="DOS16" s="620"/>
      <c r="DOT16" s="620"/>
      <c r="DOU16" s="620"/>
      <c r="DOV16" s="620"/>
      <c r="DOW16" s="620"/>
      <c r="DOX16" s="620"/>
      <c r="DOY16" s="620"/>
      <c r="DOZ16" s="620"/>
      <c r="DPA16" s="620"/>
      <c r="DPB16" s="620"/>
      <c r="DPC16" s="620"/>
      <c r="DPD16" s="620"/>
      <c r="DPE16" s="620"/>
      <c r="DPF16" s="620"/>
      <c r="DPG16" s="620"/>
      <c r="DPH16" s="620"/>
      <c r="DPI16" s="620"/>
      <c r="DPJ16" s="620"/>
      <c r="DPK16" s="620"/>
      <c r="DPL16" s="620"/>
      <c r="DPM16" s="620"/>
      <c r="DPN16" s="620"/>
      <c r="DPO16" s="620"/>
      <c r="DPP16" s="620"/>
      <c r="DPQ16" s="620"/>
      <c r="DPR16" s="620"/>
      <c r="DPS16" s="620"/>
      <c r="DPT16" s="620"/>
      <c r="DPU16" s="620"/>
      <c r="DPV16" s="620"/>
      <c r="DPW16" s="620"/>
      <c r="DPX16" s="620"/>
      <c r="DPY16" s="620"/>
      <c r="DPZ16" s="620"/>
      <c r="DQA16" s="620"/>
      <c r="DQB16" s="620"/>
      <c r="DQC16" s="620"/>
      <c r="DQD16" s="620"/>
      <c r="DQE16" s="620"/>
      <c r="DQF16" s="620"/>
      <c r="DQG16" s="620"/>
      <c r="DQH16" s="620"/>
      <c r="DQI16" s="620"/>
      <c r="DQJ16" s="620"/>
      <c r="DQK16" s="620"/>
      <c r="DQL16" s="620"/>
      <c r="DQM16" s="620"/>
      <c r="DQN16" s="620"/>
      <c r="DQO16" s="620"/>
      <c r="DQP16" s="620"/>
      <c r="DQQ16" s="620"/>
      <c r="DQR16" s="620"/>
      <c r="DQS16" s="620"/>
      <c r="DQT16" s="620"/>
      <c r="DQU16" s="620"/>
      <c r="DQV16" s="620"/>
      <c r="DQW16" s="620"/>
      <c r="DQX16" s="620"/>
      <c r="DQY16" s="620"/>
      <c r="DQZ16" s="620"/>
      <c r="DRA16" s="620"/>
      <c r="DRB16" s="620"/>
      <c r="DRC16" s="620"/>
      <c r="DRD16" s="620"/>
      <c r="DRE16" s="620"/>
      <c r="DRF16" s="620"/>
      <c r="DRG16" s="620"/>
      <c r="DRH16" s="620"/>
      <c r="DRI16" s="620"/>
      <c r="DRJ16" s="620"/>
      <c r="DRK16" s="620"/>
      <c r="DRL16" s="620"/>
      <c r="DRM16" s="620"/>
      <c r="DRN16" s="620"/>
      <c r="DRO16" s="620"/>
      <c r="DRP16" s="620"/>
      <c r="DRQ16" s="620"/>
      <c r="DRR16" s="620"/>
      <c r="DRS16" s="620"/>
      <c r="DRT16" s="620"/>
      <c r="DRU16" s="620"/>
      <c r="DRV16" s="620"/>
      <c r="DRW16" s="620"/>
      <c r="DRX16" s="620"/>
      <c r="DRY16" s="620"/>
      <c r="DRZ16" s="620"/>
      <c r="DSA16" s="620"/>
      <c r="DSB16" s="620"/>
      <c r="DSC16" s="620"/>
      <c r="DSD16" s="620"/>
      <c r="DSE16" s="620"/>
      <c r="DSF16" s="620"/>
      <c r="DSG16" s="620"/>
      <c r="DSH16" s="620"/>
      <c r="DSI16" s="620"/>
      <c r="DSJ16" s="620"/>
      <c r="DSK16" s="620"/>
      <c r="DSL16" s="620"/>
      <c r="DSM16" s="620"/>
      <c r="DSN16" s="620"/>
      <c r="DSO16" s="620"/>
      <c r="DSP16" s="620"/>
      <c r="DSQ16" s="620"/>
      <c r="DSR16" s="620"/>
      <c r="DSS16" s="620"/>
      <c r="DST16" s="620"/>
      <c r="DSU16" s="620"/>
      <c r="DSV16" s="620"/>
      <c r="DSW16" s="620"/>
      <c r="DSX16" s="620"/>
      <c r="DSY16" s="620"/>
      <c r="DSZ16" s="620"/>
      <c r="DTA16" s="620"/>
      <c r="DTB16" s="620"/>
      <c r="DTC16" s="620"/>
      <c r="DTD16" s="620"/>
      <c r="DTE16" s="620"/>
      <c r="DTF16" s="620"/>
      <c r="DTG16" s="620"/>
      <c r="DTH16" s="620"/>
      <c r="DTI16" s="620"/>
      <c r="DTJ16" s="620"/>
      <c r="DTK16" s="620"/>
      <c r="DTL16" s="620"/>
      <c r="DTM16" s="620"/>
      <c r="DTN16" s="620"/>
      <c r="DTO16" s="620"/>
      <c r="DTP16" s="620"/>
      <c r="DTQ16" s="620"/>
      <c r="DTR16" s="620"/>
      <c r="DTS16" s="620"/>
      <c r="DTT16" s="620"/>
      <c r="DTU16" s="620"/>
      <c r="DTV16" s="620"/>
      <c r="DTW16" s="620"/>
      <c r="DTX16" s="620"/>
      <c r="DTY16" s="620"/>
      <c r="DTZ16" s="620"/>
      <c r="DUA16" s="620"/>
      <c r="DUB16" s="620"/>
      <c r="DUC16" s="620"/>
      <c r="DUD16" s="620"/>
      <c r="DUE16" s="620"/>
      <c r="DUF16" s="620"/>
      <c r="DUG16" s="620"/>
      <c r="DUH16" s="620"/>
      <c r="DUI16" s="620"/>
      <c r="DUJ16" s="620"/>
      <c r="DUK16" s="620"/>
      <c r="DUL16" s="620"/>
      <c r="DUM16" s="620"/>
      <c r="DUN16" s="620"/>
      <c r="DUO16" s="620"/>
      <c r="DUP16" s="620"/>
      <c r="DUQ16" s="620"/>
      <c r="DUR16" s="620"/>
      <c r="DUS16" s="620"/>
      <c r="DUT16" s="620"/>
      <c r="DUU16" s="620"/>
      <c r="DUV16" s="620"/>
      <c r="DUW16" s="620"/>
      <c r="DUX16" s="620"/>
      <c r="DUY16" s="620"/>
      <c r="DUZ16" s="620"/>
      <c r="DVA16" s="620"/>
      <c r="DVB16" s="620"/>
      <c r="DVC16" s="620"/>
      <c r="DVD16" s="620"/>
      <c r="DVE16" s="620"/>
      <c r="DVF16" s="620"/>
      <c r="DVG16" s="620"/>
      <c r="DVH16" s="620"/>
      <c r="DVI16" s="620"/>
      <c r="DVJ16" s="620"/>
      <c r="DVK16" s="620"/>
      <c r="DVL16" s="620"/>
      <c r="DVM16" s="620"/>
      <c r="DVN16" s="620"/>
      <c r="DVO16" s="620"/>
      <c r="DVP16" s="620"/>
      <c r="DVQ16" s="620"/>
      <c r="DVR16" s="620"/>
      <c r="DVS16" s="620"/>
      <c r="DVT16" s="620"/>
      <c r="DVU16" s="620"/>
      <c r="DVV16" s="620"/>
      <c r="DVW16" s="620"/>
      <c r="DVX16" s="620"/>
      <c r="DVY16" s="620"/>
      <c r="DVZ16" s="620"/>
      <c r="DWA16" s="620"/>
      <c r="DWB16" s="620"/>
      <c r="DWC16" s="620"/>
      <c r="DWD16" s="620"/>
      <c r="DWE16" s="620"/>
      <c r="DWF16" s="620"/>
      <c r="DWG16" s="620"/>
      <c r="DWH16" s="620"/>
      <c r="DWI16" s="620"/>
      <c r="DWJ16" s="620"/>
      <c r="DWK16" s="620"/>
      <c r="DWL16" s="620"/>
      <c r="DWM16" s="620"/>
      <c r="DWN16" s="620"/>
      <c r="DWO16" s="620"/>
      <c r="DWP16" s="620"/>
      <c r="DWQ16" s="620"/>
      <c r="DWR16" s="620"/>
      <c r="DWS16" s="620"/>
      <c r="DWT16" s="620"/>
      <c r="DWU16" s="620"/>
      <c r="DWV16" s="620"/>
      <c r="DWW16" s="620"/>
      <c r="DWX16" s="620"/>
      <c r="DWY16" s="620"/>
      <c r="DWZ16" s="620"/>
      <c r="DXA16" s="620"/>
      <c r="DXB16" s="620"/>
      <c r="DXC16" s="620"/>
      <c r="DXD16" s="620"/>
      <c r="DXE16" s="620"/>
      <c r="DXF16" s="620"/>
      <c r="DXG16" s="620"/>
      <c r="DXH16" s="620"/>
      <c r="DXI16" s="620"/>
      <c r="DXJ16" s="620"/>
      <c r="DXK16" s="620"/>
      <c r="DXL16" s="620"/>
      <c r="DXM16" s="620"/>
      <c r="DXN16" s="620"/>
      <c r="DXO16" s="620"/>
      <c r="DXP16" s="620"/>
      <c r="DXQ16" s="620"/>
      <c r="DXR16" s="620"/>
      <c r="DXS16" s="620"/>
      <c r="DXT16" s="620"/>
      <c r="DXU16" s="620"/>
      <c r="DXV16" s="620"/>
      <c r="DXW16" s="620"/>
      <c r="DXX16" s="620"/>
      <c r="DXY16" s="620"/>
      <c r="DXZ16" s="620"/>
      <c r="DYA16" s="620"/>
      <c r="DYB16" s="620"/>
      <c r="DYC16" s="620"/>
      <c r="DYD16" s="620"/>
      <c r="DYE16" s="620"/>
      <c r="DYF16" s="620"/>
      <c r="DYG16" s="620"/>
      <c r="DYH16" s="620"/>
      <c r="DYI16" s="620"/>
      <c r="DYJ16" s="620"/>
      <c r="DYK16" s="620"/>
      <c r="DYL16" s="620"/>
      <c r="DYM16" s="620"/>
      <c r="DYN16" s="620"/>
      <c r="DYO16" s="620"/>
      <c r="DYP16" s="620"/>
      <c r="DYQ16" s="620"/>
      <c r="DYR16" s="620"/>
      <c r="DYS16" s="620"/>
      <c r="DYT16" s="620"/>
      <c r="DYU16" s="620"/>
      <c r="DYV16" s="620"/>
      <c r="DYW16" s="620"/>
      <c r="DYX16" s="620"/>
      <c r="DYY16" s="620"/>
      <c r="DYZ16" s="620"/>
      <c r="DZA16" s="620"/>
      <c r="DZB16" s="620"/>
      <c r="DZC16" s="620"/>
      <c r="DZD16" s="620"/>
      <c r="DZE16" s="620"/>
      <c r="DZF16" s="620"/>
      <c r="DZG16" s="620"/>
      <c r="DZH16" s="620"/>
      <c r="DZI16" s="620"/>
      <c r="DZJ16" s="620"/>
      <c r="DZK16" s="620"/>
      <c r="DZL16" s="620"/>
      <c r="DZM16" s="620"/>
      <c r="DZN16" s="620"/>
      <c r="DZO16" s="620"/>
      <c r="DZP16" s="620"/>
      <c r="DZQ16" s="620"/>
      <c r="DZR16" s="620"/>
      <c r="DZS16" s="620"/>
      <c r="DZT16" s="620"/>
      <c r="DZU16" s="620"/>
      <c r="DZV16" s="620"/>
      <c r="DZW16" s="620"/>
      <c r="DZX16" s="620"/>
      <c r="DZY16" s="620"/>
      <c r="DZZ16" s="620"/>
      <c r="EAA16" s="620"/>
      <c r="EAB16" s="620"/>
      <c r="EAC16" s="620"/>
      <c r="EAD16" s="620"/>
      <c r="EAE16" s="620"/>
      <c r="EAF16" s="620"/>
      <c r="EAG16" s="620"/>
      <c r="EAH16" s="620"/>
      <c r="EAI16" s="620"/>
      <c r="EAJ16" s="620"/>
      <c r="EAK16" s="620"/>
      <c r="EAL16" s="620"/>
      <c r="EAM16" s="620"/>
      <c r="EAN16" s="620"/>
      <c r="EAO16" s="620"/>
      <c r="EAP16" s="620"/>
      <c r="EAQ16" s="620"/>
      <c r="EAR16" s="620"/>
      <c r="EAS16" s="620"/>
      <c r="EAT16" s="620"/>
      <c r="EAU16" s="620"/>
      <c r="EAV16" s="620"/>
      <c r="EAW16" s="620"/>
      <c r="EAX16" s="620"/>
      <c r="EAY16" s="620"/>
      <c r="EAZ16" s="620"/>
      <c r="EBA16" s="620"/>
      <c r="EBB16" s="620"/>
      <c r="EBC16" s="620"/>
      <c r="EBD16" s="620"/>
      <c r="EBE16" s="620"/>
      <c r="EBF16" s="620"/>
      <c r="EBG16" s="620"/>
      <c r="EBH16" s="620"/>
      <c r="EBI16" s="620"/>
      <c r="EBJ16" s="620"/>
      <c r="EBK16" s="620"/>
      <c r="EBL16" s="620"/>
      <c r="EBM16" s="620"/>
      <c r="EBN16" s="620"/>
      <c r="EBO16" s="620"/>
      <c r="EBP16" s="620"/>
      <c r="EBQ16" s="620"/>
      <c r="EBR16" s="620"/>
      <c r="EBS16" s="620"/>
      <c r="EBT16" s="620"/>
      <c r="EBU16" s="620"/>
      <c r="EBV16" s="620"/>
      <c r="EBW16" s="620"/>
      <c r="EBX16" s="620"/>
      <c r="EBY16" s="620"/>
      <c r="EBZ16" s="620"/>
      <c r="ECA16" s="620"/>
      <c r="ECB16" s="620"/>
      <c r="ECC16" s="620"/>
      <c r="ECD16" s="620"/>
      <c r="ECE16" s="620"/>
      <c r="ECF16" s="620"/>
      <c r="ECG16" s="620"/>
      <c r="ECH16" s="620"/>
      <c r="ECI16" s="620"/>
      <c r="ECJ16" s="620"/>
      <c r="ECK16" s="620"/>
      <c r="ECL16" s="620"/>
      <c r="ECM16" s="620"/>
      <c r="ECN16" s="620"/>
      <c r="ECO16" s="620"/>
      <c r="ECP16" s="620"/>
      <c r="ECQ16" s="620"/>
      <c r="ECR16" s="620"/>
      <c r="ECS16" s="620"/>
      <c r="ECT16" s="620"/>
      <c r="ECU16" s="620"/>
      <c r="ECV16" s="620"/>
      <c r="ECW16" s="620"/>
      <c r="ECX16" s="620"/>
      <c r="ECY16" s="620"/>
      <c r="ECZ16" s="620"/>
      <c r="EDA16" s="620"/>
      <c r="EDB16" s="620"/>
      <c r="EDC16" s="620"/>
      <c r="EDD16" s="620"/>
      <c r="EDE16" s="620"/>
      <c r="EDF16" s="620"/>
      <c r="EDG16" s="620"/>
      <c r="EDH16" s="620"/>
      <c r="EDI16" s="620"/>
      <c r="EDJ16" s="620"/>
      <c r="EDK16" s="620"/>
      <c r="EDL16" s="620"/>
      <c r="EDM16" s="620"/>
      <c r="EDN16" s="620"/>
      <c r="EDO16" s="620"/>
      <c r="EDP16" s="620"/>
      <c r="EDQ16" s="620"/>
      <c r="EDR16" s="620"/>
      <c r="EDS16" s="620"/>
      <c r="EDT16" s="620"/>
      <c r="EDU16" s="620"/>
      <c r="EDV16" s="620"/>
      <c r="EDW16" s="620"/>
      <c r="EDX16" s="620"/>
      <c r="EDY16" s="620"/>
      <c r="EDZ16" s="620"/>
      <c r="EEA16" s="620"/>
      <c r="EEB16" s="620"/>
      <c r="EEC16" s="620"/>
      <c r="EED16" s="620"/>
      <c r="EEE16" s="620"/>
      <c r="EEF16" s="620"/>
      <c r="EEG16" s="620"/>
      <c r="EEH16" s="620"/>
      <c r="EEI16" s="620"/>
      <c r="EEJ16" s="620"/>
      <c r="EEK16" s="620"/>
      <c r="EEL16" s="620"/>
      <c r="EEM16" s="620"/>
      <c r="EEN16" s="620"/>
      <c r="EEO16" s="620"/>
      <c r="EEP16" s="620"/>
      <c r="EEQ16" s="620"/>
      <c r="EER16" s="620"/>
      <c r="EES16" s="620"/>
      <c r="EET16" s="620"/>
      <c r="EEU16" s="620"/>
      <c r="EEV16" s="620"/>
      <c r="EEW16" s="620"/>
      <c r="EEX16" s="620"/>
      <c r="EEY16" s="620"/>
      <c r="EEZ16" s="620"/>
      <c r="EFA16" s="620"/>
      <c r="EFB16" s="620"/>
      <c r="EFC16" s="620"/>
      <c r="EFD16" s="620"/>
      <c r="EFE16" s="620"/>
      <c r="EFF16" s="620"/>
      <c r="EFG16" s="620"/>
      <c r="EFH16" s="620"/>
      <c r="EFI16" s="620"/>
      <c r="EFJ16" s="620"/>
      <c r="EFK16" s="620"/>
      <c r="EFL16" s="620"/>
      <c r="EFM16" s="620"/>
      <c r="EFN16" s="620"/>
      <c r="EFO16" s="620"/>
      <c r="EFP16" s="620"/>
      <c r="EFQ16" s="620"/>
      <c r="EFR16" s="620"/>
      <c r="EFS16" s="620"/>
      <c r="EFT16" s="620"/>
      <c r="EFU16" s="620"/>
      <c r="EFV16" s="620"/>
      <c r="EFW16" s="620"/>
      <c r="EFX16" s="620"/>
      <c r="EFY16" s="620"/>
      <c r="EFZ16" s="620"/>
      <c r="EGA16" s="620"/>
      <c r="EGB16" s="620"/>
      <c r="EGC16" s="620"/>
      <c r="EGD16" s="620"/>
      <c r="EGE16" s="620"/>
      <c r="EGF16" s="620"/>
      <c r="EGG16" s="620"/>
      <c r="EGH16" s="620"/>
      <c r="EGI16" s="620"/>
      <c r="EGJ16" s="620"/>
      <c r="EGK16" s="620"/>
      <c r="EGL16" s="620"/>
      <c r="EGM16" s="620"/>
      <c r="EGN16" s="620"/>
      <c r="EGO16" s="620"/>
      <c r="EGP16" s="620"/>
      <c r="EGQ16" s="620"/>
      <c r="EGR16" s="620"/>
      <c r="EGS16" s="620"/>
      <c r="EGT16" s="620"/>
      <c r="EGU16" s="620"/>
      <c r="EGV16" s="620"/>
      <c r="EGW16" s="620"/>
      <c r="EGX16" s="620"/>
      <c r="EGY16" s="620"/>
      <c r="EGZ16" s="620"/>
      <c r="EHA16" s="620"/>
      <c r="EHB16" s="620"/>
      <c r="EHC16" s="620"/>
      <c r="EHD16" s="620"/>
      <c r="EHE16" s="620"/>
      <c r="EHF16" s="620"/>
      <c r="EHG16" s="620"/>
      <c r="EHH16" s="620"/>
      <c r="EHI16" s="620"/>
      <c r="EHJ16" s="620"/>
      <c r="EHK16" s="620"/>
      <c r="EHL16" s="620"/>
      <c r="EHM16" s="620"/>
      <c r="EHN16" s="620"/>
      <c r="EHO16" s="620"/>
      <c r="EHP16" s="620"/>
      <c r="EHQ16" s="620"/>
      <c r="EHR16" s="620"/>
      <c r="EHS16" s="620"/>
      <c r="EHT16" s="620"/>
      <c r="EHU16" s="620"/>
      <c r="EHV16" s="620"/>
      <c r="EHW16" s="620"/>
      <c r="EHX16" s="620"/>
      <c r="EHY16" s="620"/>
      <c r="EHZ16" s="620"/>
      <c r="EIA16" s="620"/>
      <c r="EIB16" s="620"/>
      <c r="EIC16" s="620"/>
      <c r="EID16" s="620"/>
      <c r="EIE16" s="620"/>
      <c r="EIF16" s="620"/>
      <c r="EIG16" s="620"/>
      <c r="EIH16" s="620"/>
      <c r="EII16" s="620"/>
      <c r="EIJ16" s="620"/>
      <c r="EIK16" s="620"/>
      <c r="EIL16" s="620"/>
      <c r="EIM16" s="620"/>
      <c r="EIN16" s="620"/>
      <c r="EIO16" s="620"/>
      <c r="EIP16" s="620"/>
      <c r="EIQ16" s="620"/>
      <c r="EIR16" s="620"/>
      <c r="EIS16" s="620"/>
      <c r="EIT16" s="620"/>
      <c r="EIU16" s="620"/>
      <c r="EIV16" s="620"/>
      <c r="EIW16" s="620"/>
      <c r="EIX16" s="620"/>
      <c r="EIY16" s="620"/>
      <c r="EIZ16" s="620"/>
      <c r="EJA16" s="620"/>
      <c r="EJB16" s="620"/>
      <c r="EJC16" s="620"/>
      <c r="EJD16" s="620"/>
      <c r="EJE16" s="620"/>
      <c r="EJF16" s="620"/>
      <c r="EJG16" s="620"/>
      <c r="EJH16" s="620"/>
      <c r="EJI16" s="620"/>
      <c r="EJJ16" s="620"/>
      <c r="EJK16" s="620"/>
      <c r="EJL16" s="620"/>
      <c r="EJM16" s="620"/>
      <c r="EJN16" s="620"/>
      <c r="EJO16" s="620"/>
      <c r="EJP16" s="620"/>
      <c r="EJQ16" s="620"/>
      <c r="EJR16" s="620"/>
      <c r="EJS16" s="620"/>
      <c r="EJT16" s="620"/>
      <c r="EJU16" s="620"/>
      <c r="EJV16" s="620"/>
      <c r="EJW16" s="620"/>
      <c r="EJX16" s="620"/>
      <c r="EJY16" s="620"/>
      <c r="EJZ16" s="620"/>
      <c r="EKA16" s="620"/>
      <c r="EKB16" s="620"/>
      <c r="EKC16" s="620"/>
      <c r="EKD16" s="620"/>
      <c r="EKE16" s="620"/>
      <c r="EKF16" s="620"/>
      <c r="EKG16" s="620"/>
      <c r="EKH16" s="620"/>
      <c r="EKI16" s="620"/>
      <c r="EKJ16" s="620"/>
      <c r="EKK16" s="620"/>
      <c r="EKL16" s="620"/>
      <c r="EKM16" s="620"/>
      <c r="EKN16" s="620"/>
      <c r="EKO16" s="620"/>
      <c r="EKP16" s="620"/>
      <c r="EKQ16" s="620"/>
      <c r="EKR16" s="620"/>
      <c r="EKS16" s="620"/>
      <c r="EKT16" s="620"/>
      <c r="EKU16" s="620"/>
      <c r="EKV16" s="620"/>
      <c r="EKW16" s="620"/>
      <c r="EKX16" s="620"/>
      <c r="EKY16" s="620"/>
      <c r="EKZ16" s="620"/>
      <c r="ELA16" s="620"/>
      <c r="ELB16" s="620"/>
      <c r="ELC16" s="620"/>
      <c r="ELD16" s="620"/>
      <c r="ELE16" s="620"/>
      <c r="ELF16" s="620"/>
      <c r="ELG16" s="620"/>
      <c r="ELH16" s="620"/>
      <c r="ELI16" s="620"/>
      <c r="ELJ16" s="620"/>
      <c r="ELK16" s="620"/>
      <c r="ELL16" s="620"/>
      <c r="ELM16" s="620"/>
      <c r="ELN16" s="620"/>
      <c r="ELO16" s="620"/>
      <c r="ELP16" s="620"/>
      <c r="ELQ16" s="620"/>
      <c r="ELR16" s="620"/>
      <c r="ELS16" s="620"/>
      <c r="ELT16" s="620"/>
      <c r="ELU16" s="620"/>
      <c r="ELV16" s="620"/>
      <c r="ELW16" s="620"/>
      <c r="ELX16" s="620"/>
      <c r="ELY16" s="620"/>
      <c r="ELZ16" s="620"/>
      <c r="EMA16" s="620"/>
      <c r="EMB16" s="620"/>
      <c r="EMC16" s="620"/>
      <c r="EMD16" s="620"/>
      <c r="EME16" s="620"/>
      <c r="EMF16" s="620"/>
      <c r="EMG16" s="620"/>
      <c r="EMH16" s="620"/>
      <c r="EMI16" s="620"/>
      <c r="EMJ16" s="620"/>
      <c r="EMK16" s="620"/>
      <c r="EML16" s="620"/>
      <c r="EMM16" s="620"/>
      <c r="EMN16" s="620"/>
      <c r="EMO16" s="620"/>
      <c r="EMP16" s="620"/>
      <c r="EMQ16" s="620"/>
      <c r="EMR16" s="620"/>
      <c r="EMS16" s="620"/>
      <c r="EMT16" s="620"/>
      <c r="EMU16" s="620"/>
      <c r="EMV16" s="620"/>
      <c r="EMW16" s="620"/>
      <c r="EMX16" s="620"/>
      <c r="EMY16" s="620"/>
      <c r="EMZ16" s="620"/>
      <c r="ENA16" s="620"/>
      <c r="ENB16" s="620"/>
      <c r="ENC16" s="620"/>
      <c r="END16" s="620"/>
      <c r="ENE16" s="620"/>
      <c r="ENF16" s="620"/>
      <c r="ENG16" s="620"/>
      <c r="ENH16" s="620"/>
      <c r="ENI16" s="620"/>
      <c r="ENJ16" s="620"/>
      <c r="ENK16" s="620"/>
      <c r="ENL16" s="620"/>
      <c r="ENM16" s="620"/>
      <c r="ENN16" s="620"/>
      <c r="ENO16" s="620"/>
      <c r="ENP16" s="620"/>
      <c r="ENQ16" s="620"/>
      <c r="ENR16" s="620"/>
      <c r="ENS16" s="620"/>
      <c r="ENT16" s="620"/>
      <c r="ENU16" s="620"/>
      <c r="ENV16" s="620"/>
      <c r="ENW16" s="620"/>
      <c r="ENX16" s="620"/>
      <c r="ENY16" s="620"/>
      <c r="ENZ16" s="620"/>
      <c r="EOA16" s="620"/>
      <c r="EOB16" s="620"/>
      <c r="EOC16" s="620"/>
      <c r="EOD16" s="620"/>
      <c r="EOE16" s="620"/>
      <c r="EOF16" s="620"/>
      <c r="EOG16" s="620"/>
      <c r="EOH16" s="620"/>
      <c r="EOI16" s="620"/>
      <c r="EOJ16" s="620"/>
      <c r="EOK16" s="620"/>
      <c r="EOL16" s="620"/>
      <c r="EOM16" s="620"/>
      <c r="EON16" s="620"/>
      <c r="EOO16" s="620"/>
      <c r="EOP16" s="620"/>
      <c r="EOQ16" s="620"/>
      <c r="EOR16" s="620"/>
      <c r="EOS16" s="620"/>
      <c r="EOT16" s="620"/>
      <c r="EOU16" s="620"/>
      <c r="EOV16" s="620"/>
      <c r="EOW16" s="620"/>
      <c r="EOX16" s="620"/>
      <c r="EOY16" s="620"/>
      <c r="EOZ16" s="620"/>
      <c r="EPA16" s="620"/>
      <c r="EPB16" s="620"/>
      <c r="EPC16" s="620"/>
      <c r="EPD16" s="620"/>
      <c r="EPE16" s="620"/>
      <c r="EPF16" s="620"/>
      <c r="EPG16" s="620"/>
      <c r="EPH16" s="620"/>
      <c r="EPI16" s="620"/>
      <c r="EPJ16" s="620"/>
      <c r="EPK16" s="620"/>
      <c r="EPL16" s="620"/>
      <c r="EPM16" s="620"/>
      <c r="EPN16" s="620"/>
      <c r="EPO16" s="620"/>
      <c r="EPP16" s="620"/>
      <c r="EPQ16" s="620"/>
      <c r="EPR16" s="620"/>
      <c r="EPS16" s="620"/>
      <c r="EPT16" s="620"/>
      <c r="EPU16" s="620"/>
      <c r="EPV16" s="620"/>
      <c r="EPW16" s="620"/>
      <c r="EPX16" s="620"/>
      <c r="EPY16" s="620"/>
      <c r="EPZ16" s="620"/>
      <c r="EQA16" s="620"/>
      <c r="EQB16" s="620"/>
      <c r="EQC16" s="620"/>
      <c r="EQD16" s="620"/>
      <c r="EQE16" s="620"/>
      <c r="EQF16" s="620"/>
      <c r="EQG16" s="620"/>
      <c r="EQH16" s="620"/>
      <c r="EQI16" s="620"/>
      <c r="EQJ16" s="620"/>
      <c r="EQK16" s="620"/>
      <c r="EQL16" s="620"/>
      <c r="EQM16" s="620"/>
      <c r="EQN16" s="620"/>
      <c r="EQO16" s="620"/>
      <c r="EQP16" s="620"/>
      <c r="EQQ16" s="620"/>
      <c r="EQR16" s="620"/>
      <c r="EQS16" s="620"/>
      <c r="EQT16" s="620"/>
      <c r="EQU16" s="620"/>
      <c r="EQV16" s="620"/>
      <c r="EQW16" s="620"/>
      <c r="EQX16" s="620"/>
      <c r="EQY16" s="620"/>
      <c r="EQZ16" s="620"/>
      <c r="ERA16" s="620"/>
      <c r="ERB16" s="620"/>
      <c r="ERC16" s="620"/>
      <c r="ERD16" s="620"/>
      <c r="ERE16" s="620"/>
      <c r="ERF16" s="620"/>
      <c r="ERG16" s="620"/>
      <c r="ERH16" s="620"/>
      <c r="ERI16" s="620"/>
      <c r="ERJ16" s="620"/>
      <c r="ERK16" s="620"/>
      <c r="ERL16" s="620"/>
      <c r="ERM16" s="620"/>
      <c r="ERN16" s="620"/>
      <c r="ERO16" s="620"/>
      <c r="ERP16" s="620"/>
      <c r="ERQ16" s="620"/>
      <c r="ERR16" s="620"/>
      <c r="ERS16" s="620"/>
      <c r="ERT16" s="620"/>
      <c r="ERU16" s="620"/>
      <c r="ERV16" s="620"/>
      <c r="ERW16" s="620"/>
      <c r="ERX16" s="620"/>
      <c r="ERY16" s="620"/>
      <c r="ERZ16" s="620"/>
      <c r="ESA16" s="620"/>
      <c r="ESB16" s="620"/>
      <c r="ESC16" s="620"/>
      <c r="ESD16" s="620"/>
      <c r="ESE16" s="620"/>
      <c r="ESF16" s="620"/>
      <c r="ESG16" s="620"/>
      <c r="ESH16" s="620"/>
      <c r="ESI16" s="620"/>
      <c r="ESJ16" s="620"/>
      <c r="ESK16" s="620"/>
      <c r="ESL16" s="620"/>
      <c r="ESM16" s="620"/>
      <c r="ESN16" s="620"/>
      <c r="ESO16" s="620"/>
      <c r="ESP16" s="620"/>
      <c r="ESQ16" s="620"/>
      <c r="ESR16" s="620"/>
      <c r="ESS16" s="620"/>
      <c r="EST16" s="620"/>
      <c r="ESU16" s="620"/>
      <c r="ESV16" s="620"/>
      <c r="ESW16" s="620"/>
      <c r="ESX16" s="620"/>
      <c r="ESY16" s="620"/>
      <c r="ESZ16" s="620"/>
      <c r="ETA16" s="620"/>
      <c r="ETB16" s="620"/>
      <c r="ETC16" s="620"/>
      <c r="ETD16" s="620"/>
      <c r="ETE16" s="620"/>
      <c r="ETF16" s="620"/>
      <c r="ETG16" s="620"/>
      <c r="ETH16" s="620"/>
      <c r="ETI16" s="620"/>
      <c r="ETJ16" s="620"/>
      <c r="ETK16" s="620"/>
      <c r="ETL16" s="620"/>
      <c r="ETM16" s="620"/>
      <c r="ETN16" s="620"/>
      <c r="ETO16" s="620"/>
      <c r="ETP16" s="620"/>
      <c r="ETQ16" s="620"/>
      <c r="ETR16" s="620"/>
      <c r="ETS16" s="620"/>
      <c r="ETT16" s="620"/>
      <c r="ETU16" s="620"/>
      <c r="ETV16" s="620"/>
      <c r="ETW16" s="620"/>
      <c r="ETX16" s="620"/>
      <c r="ETY16" s="620"/>
      <c r="ETZ16" s="620"/>
      <c r="EUA16" s="620"/>
      <c r="EUB16" s="620"/>
      <c r="EUC16" s="620"/>
      <c r="EUD16" s="620"/>
      <c r="EUE16" s="620"/>
      <c r="EUF16" s="620"/>
      <c r="EUG16" s="620"/>
      <c r="EUH16" s="620"/>
      <c r="EUI16" s="620"/>
      <c r="EUJ16" s="620"/>
      <c r="EUK16" s="620"/>
      <c r="EUL16" s="620"/>
      <c r="EUM16" s="620"/>
      <c r="EUN16" s="620"/>
      <c r="EUO16" s="620"/>
      <c r="EUP16" s="620"/>
      <c r="EUQ16" s="620"/>
      <c r="EUR16" s="620"/>
      <c r="EUS16" s="620"/>
      <c r="EUT16" s="620"/>
      <c r="EUU16" s="620"/>
      <c r="EUV16" s="620"/>
      <c r="EUW16" s="620"/>
      <c r="EUX16" s="620"/>
      <c r="EUY16" s="620"/>
      <c r="EUZ16" s="620"/>
      <c r="EVA16" s="620"/>
      <c r="EVB16" s="620"/>
      <c r="EVC16" s="620"/>
      <c r="EVD16" s="620"/>
      <c r="EVE16" s="620"/>
      <c r="EVF16" s="620"/>
      <c r="EVG16" s="620"/>
      <c r="EVH16" s="620"/>
      <c r="EVI16" s="620"/>
      <c r="EVJ16" s="620"/>
      <c r="EVK16" s="620"/>
      <c r="EVL16" s="620"/>
      <c r="EVM16" s="620"/>
      <c r="EVN16" s="620"/>
      <c r="EVO16" s="620"/>
      <c r="EVP16" s="620"/>
      <c r="EVQ16" s="620"/>
      <c r="EVR16" s="620"/>
      <c r="EVS16" s="620"/>
      <c r="EVT16" s="620"/>
      <c r="EVU16" s="620"/>
      <c r="EVV16" s="620"/>
      <c r="EVW16" s="620"/>
      <c r="EVX16" s="620"/>
      <c r="EVY16" s="620"/>
      <c r="EVZ16" s="620"/>
      <c r="EWA16" s="620"/>
      <c r="EWB16" s="620"/>
      <c r="EWC16" s="620"/>
      <c r="EWD16" s="620"/>
      <c r="EWE16" s="620"/>
      <c r="EWF16" s="620"/>
      <c r="EWG16" s="620"/>
      <c r="EWH16" s="620"/>
      <c r="EWI16" s="620"/>
      <c r="EWJ16" s="620"/>
      <c r="EWK16" s="620"/>
      <c r="EWL16" s="620"/>
      <c r="EWM16" s="620"/>
      <c r="EWN16" s="620"/>
      <c r="EWO16" s="620"/>
      <c r="EWP16" s="620"/>
      <c r="EWQ16" s="620"/>
      <c r="EWR16" s="620"/>
      <c r="EWS16" s="620"/>
      <c r="EWT16" s="620"/>
      <c r="EWU16" s="620"/>
      <c r="EWV16" s="620"/>
      <c r="EWW16" s="620"/>
      <c r="EWX16" s="620"/>
      <c r="EWY16" s="620"/>
      <c r="EWZ16" s="620"/>
      <c r="EXA16" s="620"/>
      <c r="EXB16" s="620"/>
      <c r="EXC16" s="620"/>
      <c r="EXD16" s="620"/>
      <c r="EXE16" s="620"/>
      <c r="EXF16" s="620"/>
      <c r="EXG16" s="620"/>
      <c r="EXH16" s="620"/>
      <c r="EXI16" s="620"/>
      <c r="EXJ16" s="620"/>
      <c r="EXK16" s="620"/>
      <c r="EXL16" s="620"/>
      <c r="EXM16" s="620"/>
      <c r="EXN16" s="620"/>
      <c r="EXO16" s="620"/>
      <c r="EXP16" s="620"/>
      <c r="EXQ16" s="620"/>
      <c r="EXR16" s="620"/>
      <c r="EXS16" s="620"/>
      <c r="EXT16" s="620"/>
      <c r="EXU16" s="620"/>
      <c r="EXV16" s="620"/>
      <c r="EXW16" s="620"/>
      <c r="EXX16" s="620"/>
      <c r="EXY16" s="620"/>
      <c r="EXZ16" s="620"/>
      <c r="EYA16" s="620"/>
      <c r="EYB16" s="620"/>
      <c r="EYC16" s="620"/>
      <c r="EYD16" s="620"/>
      <c r="EYE16" s="620"/>
      <c r="EYF16" s="620"/>
      <c r="EYG16" s="620"/>
      <c r="EYH16" s="620"/>
      <c r="EYI16" s="620"/>
      <c r="EYJ16" s="620"/>
      <c r="EYK16" s="620"/>
      <c r="EYL16" s="620"/>
      <c r="EYM16" s="620"/>
      <c r="EYN16" s="620"/>
      <c r="EYO16" s="620"/>
      <c r="EYP16" s="620"/>
      <c r="EYQ16" s="620"/>
      <c r="EYR16" s="620"/>
      <c r="EYS16" s="620"/>
      <c r="EYT16" s="620"/>
      <c r="EYU16" s="620"/>
      <c r="EYV16" s="620"/>
      <c r="EYW16" s="620"/>
      <c r="EYX16" s="620"/>
      <c r="EYY16" s="620"/>
      <c r="EYZ16" s="620"/>
      <c r="EZA16" s="620"/>
      <c r="EZB16" s="620"/>
      <c r="EZC16" s="620"/>
      <c r="EZD16" s="620"/>
      <c r="EZE16" s="620"/>
      <c r="EZF16" s="620"/>
      <c r="EZG16" s="620"/>
      <c r="EZH16" s="620"/>
      <c r="EZI16" s="620"/>
      <c r="EZJ16" s="620"/>
      <c r="EZK16" s="620"/>
      <c r="EZL16" s="620"/>
      <c r="EZM16" s="620"/>
      <c r="EZN16" s="620"/>
      <c r="EZO16" s="620"/>
      <c r="EZP16" s="620"/>
      <c r="EZQ16" s="620"/>
      <c r="EZR16" s="620"/>
      <c r="EZS16" s="620"/>
      <c r="EZT16" s="620"/>
      <c r="EZU16" s="620"/>
      <c r="EZV16" s="620"/>
      <c r="EZW16" s="620"/>
      <c r="EZX16" s="620"/>
      <c r="EZY16" s="620"/>
      <c r="EZZ16" s="620"/>
      <c r="FAA16" s="620"/>
      <c r="FAB16" s="620"/>
      <c r="FAC16" s="620"/>
      <c r="FAD16" s="620"/>
      <c r="FAE16" s="620"/>
      <c r="FAF16" s="620"/>
      <c r="FAG16" s="620"/>
      <c r="FAH16" s="620"/>
      <c r="FAI16" s="620"/>
      <c r="FAJ16" s="620"/>
      <c r="FAK16" s="620"/>
      <c r="FAL16" s="620"/>
      <c r="FAM16" s="620"/>
      <c r="FAN16" s="620"/>
      <c r="FAO16" s="620"/>
      <c r="FAP16" s="620"/>
      <c r="FAQ16" s="620"/>
      <c r="FAR16" s="620"/>
      <c r="FAS16" s="620"/>
      <c r="FAT16" s="620"/>
      <c r="FAU16" s="620"/>
      <c r="FAV16" s="620"/>
      <c r="FAW16" s="620"/>
      <c r="FAX16" s="620"/>
      <c r="FAY16" s="620"/>
      <c r="FAZ16" s="620"/>
      <c r="FBA16" s="620"/>
      <c r="FBB16" s="620"/>
      <c r="FBC16" s="620"/>
      <c r="FBD16" s="620"/>
      <c r="FBE16" s="620"/>
      <c r="FBF16" s="620"/>
      <c r="FBG16" s="620"/>
      <c r="FBH16" s="620"/>
      <c r="FBI16" s="620"/>
      <c r="FBJ16" s="620"/>
      <c r="FBK16" s="620"/>
      <c r="FBL16" s="620"/>
      <c r="FBM16" s="620"/>
      <c r="FBN16" s="620"/>
      <c r="FBO16" s="620"/>
      <c r="FBP16" s="620"/>
      <c r="FBQ16" s="620"/>
      <c r="FBR16" s="620"/>
      <c r="FBS16" s="620"/>
      <c r="FBT16" s="620"/>
      <c r="FBU16" s="620"/>
      <c r="FBV16" s="620"/>
      <c r="FBW16" s="620"/>
      <c r="FBX16" s="620"/>
      <c r="FBY16" s="620"/>
      <c r="FBZ16" s="620"/>
      <c r="FCA16" s="620"/>
      <c r="FCB16" s="620"/>
      <c r="FCC16" s="620"/>
      <c r="FCD16" s="620"/>
      <c r="FCE16" s="620"/>
      <c r="FCF16" s="620"/>
      <c r="FCG16" s="620"/>
      <c r="FCH16" s="620"/>
      <c r="FCI16" s="620"/>
      <c r="FCJ16" s="620"/>
      <c r="FCK16" s="620"/>
      <c r="FCL16" s="620"/>
      <c r="FCM16" s="620"/>
      <c r="FCN16" s="620"/>
      <c r="FCO16" s="620"/>
      <c r="FCP16" s="620"/>
      <c r="FCQ16" s="620"/>
      <c r="FCR16" s="620"/>
      <c r="FCS16" s="620"/>
      <c r="FCT16" s="620"/>
      <c r="FCU16" s="620"/>
      <c r="FCV16" s="620"/>
      <c r="FCW16" s="620"/>
      <c r="FCX16" s="620"/>
      <c r="FCY16" s="620"/>
      <c r="FCZ16" s="620"/>
      <c r="FDA16" s="620"/>
      <c r="FDB16" s="620"/>
      <c r="FDC16" s="620"/>
      <c r="FDD16" s="620"/>
      <c r="FDE16" s="620"/>
      <c r="FDF16" s="620"/>
      <c r="FDG16" s="620"/>
      <c r="FDH16" s="620"/>
      <c r="FDI16" s="620"/>
      <c r="FDJ16" s="620"/>
      <c r="FDK16" s="620"/>
      <c r="FDL16" s="620"/>
      <c r="FDM16" s="620"/>
      <c r="FDN16" s="620"/>
      <c r="FDO16" s="620"/>
      <c r="FDP16" s="620"/>
      <c r="FDQ16" s="620"/>
      <c r="FDR16" s="620"/>
      <c r="FDS16" s="620"/>
      <c r="FDT16" s="620"/>
      <c r="FDU16" s="620"/>
      <c r="FDV16" s="620"/>
      <c r="FDW16" s="620"/>
      <c r="FDX16" s="620"/>
      <c r="FDY16" s="620"/>
      <c r="FDZ16" s="620"/>
      <c r="FEA16" s="620"/>
      <c r="FEB16" s="620"/>
      <c r="FEC16" s="620"/>
      <c r="FED16" s="620"/>
      <c r="FEE16" s="620"/>
      <c r="FEF16" s="620"/>
      <c r="FEG16" s="620"/>
      <c r="FEH16" s="620"/>
      <c r="FEI16" s="620"/>
      <c r="FEJ16" s="620"/>
      <c r="FEK16" s="620"/>
      <c r="FEL16" s="620"/>
      <c r="FEM16" s="620"/>
      <c r="FEN16" s="620"/>
      <c r="FEO16" s="620"/>
      <c r="FEP16" s="620"/>
      <c r="FEQ16" s="620"/>
      <c r="FER16" s="620"/>
      <c r="FES16" s="620"/>
      <c r="FET16" s="620"/>
      <c r="FEU16" s="620"/>
      <c r="FEV16" s="620"/>
      <c r="FEW16" s="620"/>
      <c r="FEX16" s="620"/>
      <c r="FEY16" s="620"/>
      <c r="FEZ16" s="620"/>
      <c r="FFA16" s="620"/>
      <c r="FFB16" s="620"/>
      <c r="FFC16" s="620"/>
      <c r="FFD16" s="620"/>
      <c r="FFE16" s="620"/>
      <c r="FFF16" s="620"/>
      <c r="FFG16" s="620"/>
      <c r="FFH16" s="620"/>
      <c r="FFI16" s="620"/>
      <c r="FFJ16" s="620"/>
      <c r="FFK16" s="620"/>
      <c r="FFL16" s="620"/>
      <c r="FFM16" s="620"/>
      <c r="FFN16" s="620"/>
      <c r="FFO16" s="620"/>
      <c r="FFP16" s="620"/>
      <c r="FFQ16" s="620"/>
      <c r="FFR16" s="620"/>
      <c r="FFS16" s="620"/>
      <c r="FFT16" s="620"/>
      <c r="FFU16" s="620"/>
      <c r="FFV16" s="620"/>
      <c r="FFW16" s="620"/>
      <c r="FFX16" s="620"/>
      <c r="FFY16" s="620"/>
      <c r="FFZ16" s="620"/>
      <c r="FGA16" s="620"/>
      <c r="FGB16" s="620"/>
      <c r="FGC16" s="620"/>
      <c r="FGD16" s="620"/>
      <c r="FGE16" s="620"/>
      <c r="FGF16" s="620"/>
      <c r="FGG16" s="620"/>
      <c r="FGH16" s="620"/>
      <c r="FGI16" s="620"/>
      <c r="FGJ16" s="620"/>
      <c r="FGK16" s="620"/>
      <c r="FGL16" s="620"/>
      <c r="FGM16" s="620"/>
      <c r="FGN16" s="620"/>
      <c r="FGO16" s="620"/>
      <c r="FGP16" s="620"/>
      <c r="FGQ16" s="620"/>
      <c r="FGR16" s="620"/>
      <c r="FGS16" s="620"/>
      <c r="FGT16" s="620"/>
      <c r="FGU16" s="620"/>
      <c r="FGV16" s="620"/>
      <c r="FGW16" s="620"/>
      <c r="FGX16" s="620"/>
      <c r="FGY16" s="620"/>
      <c r="FGZ16" s="620"/>
      <c r="FHA16" s="620"/>
      <c r="FHB16" s="620"/>
      <c r="FHC16" s="620"/>
      <c r="FHD16" s="620"/>
      <c r="FHE16" s="620"/>
      <c r="FHF16" s="620"/>
      <c r="FHG16" s="620"/>
      <c r="FHH16" s="620"/>
      <c r="FHI16" s="620"/>
      <c r="FHJ16" s="620"/>
      <c r="FHK16" s="620"/>
      <c r="FHL16" s="620"/>
      <c r="FHM16" s="620"/>
      <c r="FHN16" s="620"/>
      <c r="FHO16" s="620"/>
      <c r="FHP16" s="620"/>
      <c r="FHQ16" s="620"/>
      <c r="FHR16" s="620"/>
      <c r="FHS16" s="620"/>
      <c r="FHT16" s="620"/>
      <c r="FHU16" s="620"/>
      <c r="FHV16" s="620"/>
      <c r="FHW16" s="620"/>
      <c r="FHX16" s="620"/>
      <c r="FHY16" s="620"/>
      <c r="FHZ16" s="620"/>
      <c r="FIA16" s="620"/>
      <c r="FIB16" s="620"/>
      <c r="FIC16" s="620"/>
      <c r="FID16" s="620"/>
      <c r="FIE16" s="620"/>
      <c r="FIF16" s="620"/>
      <c r="FIG16" s="620"/>
      <c r="FIH16" s="620"/>
      <c r="FII16" s="620"/>
      <c r="FIJ16" s="620"/>
      <c r="FIK16" s="620"/>
      <c r="FIL16" s="620"/>
      <c r="FIM16" s="620"/>
      <c r="FIN16" s="620"/>
      <c r="FIO16" s="620"/>
      <c r="FIP16" s="620"/>
      <c r="FIQ16" s="620"/>
      <c r="FIR16" s="620"/>
      <c r="FIS16" s="620"/>
      <c r="FIT16" s="620"/>
      <c r="FIU16" s="620"/>
      <c r="FIV16" s="620"/>
      <c r="FIW16" s="620"/>
      <c r="FIX16" s="620"/>
      <c r="FIY16" s="620"/>
      <c r="FIZ16" s="620"/>
      <c r="FJA16" s="620"/>
      <c r="FJB16" s="620"/>
      <c r="FJC16" s="620"/>
      <c r="FJD16" s="620"/>
      <c r="FJE16" s="620"/>
      <c r="FJF16" s="620"/>
      <c r="FJG16" s="620"/>
      <c r="FJH16" s="620"/>
      <c r="FJI16" s="620"/>
      <c r="FJJ16" s="620"/>
      <c r="FJK16" s="620"/>
      <c r="FJL16" s="620"/>
      <c r="FJM16" s="620"/>
      <c r="FJN16" s="620"/>
      <c r="FJO16" s="620"/>
      <c r="FJP16" s="620"/>
      <c r="FJQ16" s="620"/>
      <c r="FJR16" s="620"/>
      <c r="FJS16" s="620"/>
      <c r="FJT16" s="620"/>
      <c r="FJU16" s="620"/>
      <c r="FJV16" s="620"/>
      <c r="FJW16" s="620"/>
      <c r="FJX16" s="620"/>
      <c r="FJY16" s="620"/>
      <c r="FJZ16" s="620"/>
      <c r="FKA16" s="620"/>
      <c r="FKB16" s="620"/>
      <c r="FKC16" s="620"/>
      <c r="FKD16" s="620"/>
      <c r="FKE16" s="620"/>
      <c r="FKF16" s="620"/>
      <c r="FKG16" s="620"/>
      <c r="FKH16" s="620"/>
      <c r="FKI16" s="620"/>
      <c r="FKJ16" s="620"/>
      <c r="FKK16" s="620"/>
      <c r="FKL16" s="620"/>
      <c r="FKM16" s="620"/>
      <c r="FKN16" s="620"/>
      <c r="FKO16" s="620"/>
      <c r="FKP16" s="620"/>
      <c r="FKQ16" s="620"/>
      <c r="FKR16" s="620"/>
      <c r="FKS16" s="620"/>
      <c r="FKT16" s="620"/>
      <c r="FKU16" s="620"/>
      <c r="FKV16" s="620"/>
      <c r="FKW16" s="620"/>
      <c r="FKX16" s="620"/>
      <c r="FKY16" s="620"/>
      <c r="FKZ16" s="620"/>
      <c r="FLA16" s="620"/>
      <c r="FLB16" s="620"/>
      <c r="FLC16" s="620"/>
      <c r="FLD16" s="620"/>
      <c r="FLE16" s="620"/>
      <c r="FLF16" s="620"/>
      <c r="FLG16" s="620"/>
      <c r="FLH16" s="620"/>
      <c r="FLI16" s="620"/>
      <c r="FLJ16" s="620"/>
      <c r="FLK16" s="620"/>
      <c r="FLL16" s="620"/>
      <c r="FLM16" s="620"/>
      <c r="FLN16" s="620"/>
      <c r="FLO16" s="620"/>
      <c r="FLP16" s="620"/>
      <c r="FLQ16" s="620"/>
      <c r="FLR16" s="620"/>
      <c r="FLS16" s="620"/>
      <c r="FLT16" s="620"/>
      <c r="FLU16" s="620"/>
      <c r="FLV16" s="620"/>
      <c r="FLW16" s="620"/>
      <c r="FLX16" s="620"/>
      <c r="FLY16" s="620"/>
      <c r="FLZ16" s="620"/>
      <c r="FMA16" s="620"/>
      <c r="FMB16" s="620"/>
      <c r="FMC16" s="620"/>
      <c r="FMD16" s="620"/>
      <c r="FME16" s="620"/>
      <c r="FMF16" s="620"/>
      <c r="FMG16" s="620"/>
      <c r="FMH16" s="620"/>
      <c r="FMI16" s="620"/>
      <c r="FMJ16" s="620"/>
      <c r="FMK16" s="620"/>
      <c r="FML16" s="620"/>
      <c r="FMM16" s="620"/>
      <c r="FMN16" s="620"/>
      <c r="FMO16" s="620"/>
      <c r="FMP16" s="620"/>
      <c r="FMQ16" s="620"/>
      <c r="FMR16" s="620"/>
      <c r="FMS16" s="620"/>
      <c r="FMT16" s="620"/>
      <c r="FMU16" s="620"/>
      <c r="FMV16" s="620"/>
      <c r="FMW16" s="620"/>
      <c r="FMX16" s="620"/>
      <c r="FMY16" s="620"/>
      <c r="FMZ16" s="620"/>
      <c r="FNA16" s="620"/>
      <c r="FNB16" s="620"/>
      <c r="FNC16" s="620"/>
      <c r="FND16" s="620"/>
      <c r="FNE16" s="620"/>
      <c r="FNF16" s="620"/>
      <c r="FNG16" s="620"/>
      <c r="FNH16" s="620"/>
      <c r="FNI16" s="620"/>
      <c r="FNJ16" s="620"/>
      <c r="FNK16" s="620"/>
      <c r="FNL16" s="620"/>
      <c r="FNM16" s="620"/>
      <c r="FNN16" s="620"/>
      <c r="FNO16" s="620"/>
      <c r="FNP16" s="620"/>
      <c r="FNQ16" s="620"/>
      <c r="FNR16" s="620"/>
      <c r="FNS16" s="620"/>
      <c r="FNT16" s="620"/>
      <c r="FNU16" s="620"/>
      <c r="FNV16" s="620"/>
      <c r="FNW16" s="620"/>
      <c r="FNX16" s="620"/>
      <c r="FNY16" s="620"/>
      <c r="FNZ16" s="620"/>
      <c r="FOA16" s="620"/>
      <c r="FOB16" s="620"/>
      <c r="FOC16" s="620"/>
      <c r="FOD16" s="620"/>
      <c r="FOE16" s="620"/>
      <c r="FOF16" s="620"/>
      <c r="FOG16" s="620"/>
      <c r="FOH16" s="620"/>
      <c r="FOI16" s="620"/>
      <c r="FOJ16" s="620"/>
      <c r="FOK16" s="620"/>
      <c r="FOL16" s="620"/>
      <c r="FOM16" s="620"/>
      <c r="FON16" s="620"/>
      <c r="FOO16" s="620"/>
      <c r="FOP16" s="620"/>
      <c r="FOQ16" s="620"/>
      <c r="FOR16" s="620"/>
      <c r="FOS16" s="620"/>
      <c r="FOT16" s="620"/>
      <c r="FOU16" s="620"/>
      <c r="FOV16" s="620"/>
      <c r="FOW16" s="620"/>
      <c r="FOX16" s="620"/>
      <c r="FOY16" s="620"/>
      <c r="FOZ16" s="620"/>
      <c r="FPA16" s="620"/>
      <c r="FPB16" s="620"/>
      <c r="FPC16" s="620"/>
      <c r="FPD16" s="620"/>
      <c r="FPE16" s="620"/>
      <c r="FPF16" s="620"/>
      <c r="FPG16" s="620"/>
      <c r="FPH16" s="620"/>
      <c r="FPI16" s="620"/>
      <c r="FPJ16" s="620"/>
      <c r="FPK16" s="620"/>
      <c r="FPL16" s="620"/>
      <c r="FPM16" s="620"/>
      <c r="FPN16" s="620"/>
      <c r="FPO16" s="620"/>
      <c r="FPP16" s="620"/>
      <c r="FPQ16" s="620"/>
      <c r="FPR16" s="620"/>
      <c r="FPS16" s="620"/>
      <c r="FPT16" s="620"/>
      <c r="FPU16" s="620"/>
      <c r="FPV16" s="620"/>
      <c r="FPW16" s="620"/>
      <c r="FPX16" s="620"/>
      <c r="FPY16" s="620"/>
      <c r="FPZ16" s="620"/>
      <c r="FQA16" s="620"/>
      <c r="FQB16" s="620"/>
      <c r="FQC16" s="620"/>
      <c r="FQD16" s="620"/>
      <c r="FQE16" s="620"/>
      <c r="FQF16" s="620"/>
      <c r="FQG16" s="620"/>
      <c r="FQH16" s="620"/>
      <c r="FQI16" s="620"/>
      <c r="FQJ16" s="620"/>
      <c r="FQK16" s="620"/>
      <c r="FQL16" s="620"/>
      <c r="FQM16" s="620"/>
      <c r="FQN16" s="620"/>
      <c r="FQO16" s="620"/>
      <c r="FQP16" s="620"/>
      <c r="FQQ16" s="620"/>
      <c r="FQR16" s="620"/>
      <c r="FQS16" s="620"/>
      <c r="FQT16" s="620"/>
      <c r="FQU16" s="620"/>
      <c r="FQV16" s="620"/>
      <c r="FQW16" s="620"/>
      <c r="FQX16" s="620"/>
      <c r="FQY16" s="620"/>
      <c r="FQZ16" s="620"/>
      <c r="FRA16" s="620"/>
      <c r="FRB16" s="620"/>
      <c r="FRC16" s="620"/>
      <c r="FRD16" s="620"/>
      <c r="FRE16" s="620"/>
      <c r="FRF16" s="620"/>
      <c r="FRG16" s="620"/>
      <c r="FRH16" s="620"/>
      <c r="FRI16" s="620"/>
      <c r="FRJ16" s="620"/>
      <c r="FRK16" s="620"/>
      <c r="FRL16" s="620"/>
      <c r="FRM16" s="620"/>
      <c r="FRN16" s="620"/>
      <c r="FRO16" s="620"/>
      <c r="FRP16" s="620"/>
      <c r="FRQ16" s="620"/>
      <c r="FRR16" s="620"/>
      <c r="FRS16" s="620"/>
      <c r="FRT16" s="620"/>
      <c r="FRU16" s="620"/>
      <c r="FRV16" s="620"/>
      <c r="FRW16" s="620"/>
      <c r="FRX16" s="620"/>
      <c r="FRY16" s="620"/>
      <c r="FRZ16" s="620"/>
      <c r="FSA16" s="620"/>
      <c r="FSB16" s="620"/>
      <c r="FSC16" s="620"/>
      <c r="FSD16" s="620"/>
      <c r="FSE16" s="620"/>
      <c r="FSF16" s="620"/>
      <c r="FSG16" s="620"/>
      <c r="FSH16" s="620"/>
      <c r="FSI16" s="620"/>
      <c r="FSJ16" s="620"/>
      <c r="FSK16" s="620"/>
      <c r="FSL16" s="620"/>
      <c r="FSM16" s="620"/>
      <c r="FSN16" s="620"/>
      <c r="FSO16" s="620"/>
      <c r="FSP16" s="620"/>
      <c r="FSQ16" s="620"/>
      <c r="FSR16" s="620"/>
      <c r="FSS16" s="620"/>
      <c r="FST16" s="620"/>
      <c r="FSU16" s="620"/>
      <c r="FSV16" s="620"/>
      <c r="FSW16" s="620"/>
      <c r="FSX16" s="620"/>
      <c r="FSY16" s="620"/>
      <c r="FSZ16" s="620"/>
      <c r="FTA16" s="620"/>
      <c r="FTB16" s="620"/>
      <c r="FTC16" s="620"/>
      <c r="FTD16" s="620"/>
      <c r="FTE16" s="620"/>
      <c r="FTF16" s="620"/>
      <c r="FTG16" s="620"/>
      <c r="FTH16" s="620"/>
      <c r="FTI16" s="620"/>
      <c r="FTJ16" s="620"/>
      <c r="FTK16" s="620"/>
      <c r="FTL16" s="620"/>
      <c r="FTM16" s="620"/>
      <c r="FTN16" s="620"/>
      <c r="FTO16" s="620"/>
      <c r="FTP16" s="620"/>
      <c r="FTQ16" s="620"/>
      <c r="FTR16" s="620"/>
      <c r="FTS16" s="620"/>
      <c r="FTT16" s="620"/>
      <c r="FTU16" s="620"/>
      <c r="FTV16" s="620"/>
      <c r="FTW16" s="620"/>
      <c r="FTX16" s="620"/>
      <c r="FTY16" s="620"/>
      <c r="FTZ16" s="620"/>
      <c r="FUA16" s="620"/>
      <c r="FUB16" s="620"/>
      <c r="FUC16" s="620"/>
      <c r="FUD16" s="620"/>
      <c r="FUE16" s="620"/>
      <c r="FUF16" s="620"/>
      <c r="FUG16" s="620"/>
      <c r="FUH16" s="620"/>
      <c r="FUI16" s="620"/>
      <c r="FUJ16" s="620"/>
      <c r="FUK16" s="620"/>
      <c r="FUL16" s="620"/>
      <c r="FUM16" s="620"/>
      <c r="FUN16" s="620"/>
      <c r="FUO16" s="620"/>
      <c r="FUP16" s="620"/>
      <c r="FUQ16" s="620"/>
      <c r="FUR16" s="620"/>
      <c r="FUS16" s="620"/>
      <c r="FUT16" s="620"/>
      <c r="FUU16" s="620"/>
      <c r="FUV16" s="620"/>
      <c r="FUW16" s="620"/>
      <c r="FUX16" s="620"/>
      <c r="FUY16" s="620"/>
      <c r="FUZ16" s="620"/>
      <c r="FVA16" s="620"/>
      <c r="FVB16" s="620"/>
      <c r="FVC16" s="620"/>
      <c r="FVD16" s="620"/>
      <c r="FVE16" s="620"/>
      <c r="FVF16" s="620"/>
      <c r="FVG16" s="620"/>
      <c r="FVH16" s="620"/>
      <c r="FVI16" s="620"/>
      <c r="FVJ16" s="620"/>
      <c r="FVK16" s="620"/>
      <c r="FVL16" s="620"/>
      <c r="FVM16" s="620"/>
      <c r="FVN16" s="620"/>
      <c r="FVO16" s="620"/>
      <c r="FVP16" s="620"/>
      <c r="FVQ16" s="620"/>
      <c r="FVR16" s="620"/>
      <c r="FVS16" s="620"/>
      <c r="FVT16" s="620"/>
      <c r="FVU16" s="620"/>
      <c r="FVV16" s="620"/>
      <c r="FVW16" s="620"/>
      <c r="FVX16" s="620"/>
      <c r="FVY16" s="620"/>
      <c r="FVZ16" s="620"/>
      <c r="FWA16" s="620"/>
      <c r="FWB16" s="620"/>
      <c r="FWC16" s="620"/>
      <c r="FWD16" s="620"/>
      <c r="FWE16" s="620"/>
      <c r="FWF16" s="620"/>
      <c r="FWG16" s="620"/>
      <c r="FWH16" s="620"/>
      <c r="FWI16" s="620"/>
      <c r="FWJ16" s="620"/>
      <c r="FWK16" s="620"/>
      <c r="FWL16" s="620"/>
      <c r="FWM16" s="620"/>
      <c r="FWN16" s="620"/>
      <c r="FWO16" s="620"/>
      <c r="FWP16" s="620"/>
      <c r="FWQ16" s="620"/>
      <c r="FWR16" s="620"/>
      <c r="FWS16" s="620"/>
      <c r="FWT16" s="620"/>
      <c r="FWU16" s="620"/>
      <c r="FWV16" s="620"/>
      <c r="FWW16" s="620"/>
      <c r="FWX16" s="620"/>
      <c r="FWY16" s="620"/>
      <c r="FWZ16" s="620"/>
      <c r="FXA16" s="620"/>
      <c r="FXB16" s="620"/>
      <c r="FXC16" s="620"/>
      <c r="FXD16" s="620"/>
      <c r="FXE16" s="620"/>
      <c r="FXF16" s="620"/>
      <c r="FXG16" s="620"/>
      <c r="FXH16" s="620"/>
      <c r="FXI16" s="620"/>
      <c r="FXJ16" s="620"/>
      <c r="FXK16" s="620"/>
      <c r="FXL16" s="620"/>
      <c r="FXM16" s="620"/>
      <c r="FXN16" s="620"/>
      <c r="FXO16" s="620"/>
      <c r="FXP16" s="620"/>
      <c r="FXQ16" s="620"/>
      <c r="FXR16" s="620"/>
      <c r="FXS16" s="620"/>
      <c r="FXT16" s="620"/>
      <c r="FXU16" s="620"/>
      <c r="FXV16" s="620"/>
      <c r="FXW16" s="620"/>
      <c r="FXX16" s="620"/>
      <c r="FXY16" s="620"/>
      <c r="FXZ16" s="620"/>
      <c r="FYA16" s="620"/>
      <c r="FYB16" s="620"/>
      <c r="FYC16" s="620"/>
      <c r="FYD16" s="620"/>
      <c r="FYE16" s="620"/>
      <c r="FYF16" s="620"/>
      <c r="FYG16" s="620"/>
      <c r="FYH16" s="620"/>
      <c r="FYI16" s="620"/>
      <c r="FYJ16" s="620"/>
      <c r="FYK16" s="620"/>
      <c r="FYL16" s="620"/>
      <c r="FYM16" s="620"/>
      <c r="FYN16" s="620"/>
      <c r="FYO16" s="620"/>
      <c r="FYP16" s="620"/>
      <c r="FYQ16" s="620"/>
      <c r="FYR16" s="620"/>
      <c r="FYS16" s="620"/>
      <c r="FYT16" s="620"/>
      <c r="FYU16" s="620"/>
      <c r="FYV16" s="620"/>
      <c r="FYW16" s="620"/>
      <c r="FYX16" s="620"/>
      <c r="FYY16" s="620"/>
      <c r="FYZ16" s="620"/>
      <c r="FZA16" s="620"/>
      <c r="FZB16" s="620"/>
      <c r="FZC16" s="620"/>
      <c r="FZD16" s="620"/>
      <c r="FZE16" s="620"/>
      <c r="FZF16" s="620"/>
      <c r="FZG16" s="620"/>
      <c r="FZH16" s="620"/>
      <c r="FZI16" s="620"/>
      <c r="FZJ16" s="620"/>
      <c r="FZK16" s="620"/>
      <c r="FZL16" s="620"/>
      <c r="FZM16" s="620"/>
      <c r="FZN16" s="620"/>
      <c r="FZO16" s="620"/>
      <c r="FZP16" s="620"/>
      <c r="FZQ16" s="620"/>
      <c r="FZR16" s="620"/>
      <c r="FZS16" s="620"/>
      <c r="FZT16" s="620"/>
      <c r="FZU16" s="620"/>
      <c r="FZV16" s="620"/>
      <c r="FZW16" s="620"/>
      <c r="FZX16" s="620"/>
      <c r="FZY16" s="620"/>
      <c r="FZZ16" s="620"/>
      <c r="GAA16" s="620"/>
      <c r="GAB16" s="620"/>
      <c r="GAC16" s="620"/>
      <c r="GAD16" s="620"/>
      <c r="GAE16" s="620"/>
      <c r="GAF16" s="620"/>
      <c r="GAG16" s="620"/>
      <c r="GAH16" s="620"/>
      <c r="GAI16" s="620"/>
      <c r="GAJ16" s="620"/>
      <c r="GAK16" s="620"/>
      <c r="GAL16" s="620"/>
      <c r="GAM16" s="620"/>
      <c r="GAN16" s="620"/>
      <c r="GAO16" s="620"/>
      <c r="GAP16" s="620"/>
      <c r="GAQ16" s="620"/>
      <c r="GAR16" s="620"/>
      <c r="GAS16" s="620"/>
      <c r="GAT16" s="620"/>
      <c r="GAU16" s="620"/>
      <c r="GAV16" s="620"/>
      <c r="GAW16" s="620"/>
      <c r="GAX16" s="620"/>
      <c r="GAY16" s="620"/>
      <c r="GAZ16" s="620"/>
      <c r="GBA16" s="620"/>
      <c r="GBB16" s="620"/>
      <c r="GBC16" s="620"/>
      <c r="GBD16" s="620"/>
      <c r="GBE16" s="620"/>
      <c r="GBF16" s="620"/>
      <c r="GBG16" s="620"/>
      <c r="GBH16" s="620"/>
      <c r="GBI16" s="620"/>
      <c r="GBJ16" s="620"/>
      <c r="GBK16" s="620"/>
      <c r="GBL16" s="620"/>
      <c r="GBM16" s="620"/>
      <c r="GBN16" s="620"/>
      <c r="GBO16" s="620"/>
      <c r="GBP16" s="620"/>
      <c r="GBQ16" s="620"/>
      <c r="GBR16" s="620"/>
      <c r="GBS16" s="620"/>
      <c r="GBT16" s="620"/>
      <c r="GBU16" s="620"/>
      <c r="GBV16" s="620"/>
      <c r="GBW16" s="620"/>
      <c r="GBX16" s="620"/>
      <c r="GBY16" s="620"/>
      <c r="GBZ16" s="620"/>
      <c r="GCA16" s="620"/>
      <c r="GCB16" s="620"/>
      <c r="GCC16" s="620"/>
      <c r="GCD16" s="620"/>
      <c r="GCE16" s="620"/>
      <c r="GCF16" s="620"/>
      <c r="GCG16" s="620"/>
      <c r="GCH16" s="620"/>
      <c r="GCI16" s="620"/>
      <c r="GCJ16" s="620"/>
      <c r="GCK16" s="620"/>
      <c r="GCL16" s="620"/>
      <c r="GCM16" s="620"/>
      <c r="GCN16" s="620"/>
      <c r="GCO16" s="620"/>
      <c r="GCP16" s="620"/>
      <c r="GCQ16" s="620"/>
      <c r="GCR16" s="620"/>
      <c r="GCS16" s="620"/>
      <c r="GCT16" s="620"/>
      <c r="GCU16" s="620"/>
      <c r="GCV16" s="620"/>
      <c r="GCW16" s="620"/>
      <c r="GCX16" s="620"/>
      <c r="GCY16" s="620"/>
      <c r="GCZ16" s="620"/>
      <c r="GDA16" s="620"/>
      <c r="GDB16" s="620"/>
      <c r="GDC16" s="620"/>
      <c r="GDD16" s="620"/>
      <c r="GDE16" s="620"/>
      <c r="GDF16" s="620"/>
      <c r="GDG16" s="620"/>
      <c r="GDH16" s="620"/>
      <c r="GDI16" s="620"/>
      <c r="GDJ16" s="620"/>
      <c r="GDK16" s="620"/>
      <c r="GDL16" s="620"/>
      <c r="GDM16" s="620"/>
      <c r="GDN16" s="620"/>
      <c r="GDO16" s="620"/>
      <c r="GDP16" s="620"/>
      <c r="GDQ16" s="620"/>
      <c r="GDR16" s="620"/>
      <c r="GDS16" s="620"/>
      <c r="GDT16" s="620"/>
      <c r="GDU16" s="620"/>
      <c r="GDV16" s="620"/>
      <c r="GDW16" s="620"/>
      <c r="GDX16" s="620"/>
      <c r="GDY16" s="620"/>
      <c r="GDZ16" s="620"/>
      <c r="GEA16" s="620"/>
      <c r="GEB16" s="620"/>
      <c r="GEC16" s="620"/>
      <c r="GED16" s="620"/>
      <c r="GEE16" s="620"/>
      <c r="GEF16" s="620"/>
      <c r="GEG16" s="620"/>
      <c r="GEH16" s="620"/>
      <c r="GEI16" s="620"/>
      <c r="GEJ16" s="620"/>
      <c r="GEK16" s="620"/>
      <c r="GEL16" s="620"/>
      <c r="GEM16" s="620"/>
      <c r="GEN16" s="620"/>
      <c r="GEO16" s="620"/>
      <c r="GEP16" s="620"/>
      <c r="GEQ16" s="620"/>
      <c r="GER16" s="620"/>
      <c r="GES16" s="620"/>
      <c r="GET16" s="620"/>
      <c r="GEU16" s="620"/>
      <c r="GEV16" s="620"/>
      <c r="GEW16" s="620"/>
      <c r="GEX16" s="620"/>
      <c r="GEY16" s="620"/>
      <c r="GEZ16" s="620"/>
      <c r="GFA16" s="620"/>
      <c r="GFB16" s="620"/>
      <c r="GFC16" s="620"/>
      <c r="GFD16" s="620"/>
      <c r="GFE16" s="620"/>
      <c r="GFF16" s="620"/>
      <c r="GFG16" s="620"/>
      <c r="GFH16" s="620"/>
      <c r="GFI16" s="620"/>
      <c r="GFJ16" s="620"/>
      <c r="GFK16" s="620"/>
      <c r="GFL16" s="620"/>
      <c r="GFM16" s="620"/>
      <c r="GFN16" s="620"/>
      <c r="GFO16" s="620"/>
      <c r="GFP16" s="620"/>
      <c r="GFQ16" s="620"/>
      <c r="GFR16" s="620"/>
      <c r="GFS16" s="620"/>
      <c r="GFT16" s="620"/>
      <c r="GFU16" s="620"/>
      <c r="GFV16" s="620"/>
      <c r="GFW16" s="620"/>
      <c r="GFX16" s="620"/>
      <c r="GFY16" s="620"/>
      <c r="GFZ16" s="620"/>
      <c r="GGA16" s="620"/>
      <c r="GGB16" s="620"/>
      <c r="GGC16" s="620"/>
      <c r="GGD16" s="620"/>
      <c r="GGE16" s="620"/>
      <c r="GGF16" s="620"/>
      <c r="GGG16" s="620"/>
      <c r="GGH16" s="620"/>
      <c r="GGI16" s="620"/>
      <c r="GGJ16" s="620"/>
      <c r="GGK16" s="620"/>
      <c r="GGL16" s="620"/>
      <c r="GGM16" s="620"/>
      <c r="GGN16" s="620"/>
      <c r="GGO16" s="620"/>
      <c r="GGP16" s="620"/>
      <c r="GGQ16" s="620"/>
      <c r="GGR16" s="620"/>
      <c r="GGS16" s="620"/>
      <c r="GGT16" s="620"/>
      <c r="GGU16" s="620"/>
      <c r="GGV16" s="620"/>
      <c r="GGW16" s="620"/>
      <c r="GGX16" s="620"/>
      <c r="GGY16" s="620"/>
      <c r="GGZ16" s="620"/>
      <c r="GHA16" s="620"/>
      <c r="GHB16" s="620"/>
      <c r="GHC16" s="620"/>
      <c r="GHD16" s="620"/>
      <c r="GHE16" s="620"/>
      <c r="GHF16" s="620"/>
      <c r="GHG16" s="620"/>
      <c r="GHH16" s="620"/>
      <c r="GHI16" s="620"/>
      <c r="GHJ16" s="620"/>
      <c r="GHK16" s="620"/>
      <c r="GHL16" s="620"/>
      <c r="GHM16" s="620"/>
      <c r="GHN16" s="620"/>
      <c r="GHO16" s="620"/>
      <c r="GHP16" s="620"/>
      <c r="GHQ16" s="620"/>
      <c r="GHR16" s="620"/>
      <c r="GHS16" s="620"/>
      <c r="GHT16" s="620"/>
      <c r="GHU16" s="620"/>
      <c r="GHV16" s="620"/>
      <c r="GHW16" s="620"/>
      <c r="GHX16" s="620"/>
      <c r="GHY16" s="620"/>
      <c r="GHZ16" s="620"/>
      <c r="GIA16" s="620"/>
      <c r="GIB16" s="620"/>
      <c r="GIC16" s="620"/>
      <c r="GID16" s="620"/>
      <c r="GIE16" s="620"/>
      <c r="GIF16" s="620"/>
      <c r="GIG16" s="620"/>
      <c r="GIH16" s="620"/>
      <c r="GII16" s="620"/>
      <c r="GIJ16" s="620"/>
      <c r="GIK16" s="620"/>
      <c r="GIL16" s="620"/>
      <c r="GIM16" s="620"/>
      <c r="GIN16" s="620"/>
      <c r="GIO16" s="620"/>
      <c r="GIP16" s="620"/>
      <c r="GIQ16" s="620"/>
      <c r="GIR16" s="620"/>
      <c r="GIS16" s="620"/>
      <c r="GIT16" s="620"/>
      <c r="GIU16" s="620"/>
      <c r="GIV16" s="620"/>
      <c r="GIW16" s="620"/>
      <c r="GIX16" s="620"/>
      <c r="GIY16" s="620"/>
      <c r="GIZ16" s="620"/>
      <c r="GJA16" s="620"/>
      <c r="GJB16" s="620"/>
      <c r="GJC16" s="620"/>
      <c r="GJD16" s="620"/>
      <c r="GJE16" s="620"/>
      <c r="GJF16" s="620"/>
      <c r="GJG16" s="620"/>
      <c r="GJH16" s="620"/>
      <c r="GJI16" s="620"/>
      <c r="GJJ16" s="620"/>
      <c r="GJK16" s="620"/>
      <c r="GJL16" s="620"/>
      <c r="GJM16" s="620"/>
      <c r="GJN16" s="620"/>
      <c r="GJO16" s="620"/>
      <c r="GJP16" s="620"/>
      <c r="GJQ16" s="620"/>
      <c r="GJR16" s="620"/>
      <c r="GJS16" s="620"/>
      <c r="GJT16" s="620"/>
      <c r="GJU16" s="620"/>
      <c r="GJV16" s="620"/>
      <c r="GJW16" s="620"/>
      <c r="GJX16" s="620"/>
      <c r="GJY16" s="620"/>
      <c r="GJZ16" s="620"/>
      <c r="GKA16" s="620"/>
      <c r="GKB16" s="620"/>
      <c r="GKC16" s="620"/>
      <c r="GKD16" s="620"/>
      <c r="GKE16" s="620"/>
      <c r="GKF16" s="620"/>
      <c r="GKG16" s="620"/>
      <c r="GKH16" s="620"/>
      <c r="GKI16" s="620"/>
      <c r="GKJ16" s="620"/>
      <c r="GKK16" s="620"/>
      <c r="GKL16" s="620"/>
      <c r="GKM16" s="620"/>
      <c r="GKN16" s="620"/>
      <c r="GKO16" s="620"/>
      <c r="GKP16" s="620"/>
      <c r="GKQ16" s="620"/>
      <c r="GKR16" s="620"/>
      <c r="GKS16" s="620"/>
      <c r="GKT16" s="620"/>
      <c r="GKU16" s="620"/>
      <c r="GKV16" s="620"/>
      <c r="GKW16" s="620"/>
      <c r="GKX16" s="620"/>
      <c r="GKY16" s="620"/>
      <c r="GKZ16" s="620"/>
      <c r="GLA16" s="620"/>
      <c r="GLB16" s="620"/>
      <c r="GLC16" s="620"/>
      <c r="GLD16" s="620"/>
      <c r="GLE16" s="620"/>
      <c r="GLF16" s="620"/>
      <c r="GLG16" s="620"/>
      <c r="GLH16" s="620"/>
      <c r="GLI16" s="620"/>
      <c r="GLJ16" s="620"/>
      <c r="GLK16" s="620"/>
      <c r="GLL16" s="620"/>
      <c r="GLM16" s="620"/>
      <c r="GLN16" s="620"/>
      <c r="GLO16" s="620"/>
      <c r="GLP16" s="620"/>
      <c r="GLQ16" s="620"/>
      <c r="GLR16" s="620"/>
      <c r="GLS16" s="620"/>
      <c r="GLT16" s="620"/>
      <c r="GLU16" s="620"/>
      <c r="GLV16" s="620"/>
      <c r="GLW16" s="620"/>
      <c r="GLX16" s="620"/>
      <c r="GLY16" s="620"/>
      <c r="GLZ16" s="620"/>
      <c r="GMA16" s="620"/>
      <c r="GMB16" s="620"/>
      <c r="GMC16" s="620"/>
      <c r="GMD16" s="620"/>
      <c r="GME16" s="620"/>
      <c r="GMF16" s="620"/>
      <c r="GMG16" s="620"/>
      <c r="GMH16" s="620"/>
      <c r="GMI16" s="620"/>
      <c r="GMJ16" s="620"/>
      <c r="GMK16" s="620"/>
      <c r="GML16" s="620"/>
      <c r="GMM16" s="620"/>
      <c r="GMN16" s="620"/>
      <c r="GMO16" s="620"/>
      <c r="GMP16" s="620"/>
      <c r="GMQ16" s="620"/>
      <c r="GMR16" s="620"/>
      <c r="GMS16" s="620"/>
      <c r="GMT16" s="620"/>
      <c r="GMU16" s="620"/>
      <c r="GMV16" s="620"/>
      <c r="GMW16" s="620"/>
      <c r="GMX16" s="620"/>
      <c r="GMY16" s="620"/>
      <c r="GMZ16" s="620"/>
      <c r="GNA16" s="620"/>
      <c r="GNB16" s="620"/>
      <c r="GNC16" s="620"/>
      <c r="GND16" s="620"/>
      <c r="GNE16" s="620"/>
      <c r="GNF16" s="620"/>
      <c r="GNG16" s="620"/>
      <c r="GNH16" s="620"/>
      <c r="GNI16" s="620"/>
      <c r="GNJ16" s="620"/>
      <c r="GNK16" s="620"/>
      <c r="GNL16" s="620"/>
      <c r="GNM16" s="620"/>
      <c r="GNN16" s="620"/>
      <c r="GNO16" s="620"/>
      <c r="GNP16" s="620"/>
      <c r="GNQ16" s="620"/>
      <c r="GNR16" s="620"/>
      <c r="GNS16" s="620"/>
      <c r="GNT16" s="620"/>
      <c r="GNU16" s="620"/>
      <c r="GNV16" s="620"/>
      <c r="GNW16" s="620"/>
      <c r="GNX16" s="620"/>
      <c r="GNY16" s="620"/>
      <c r="GNZ16" s="620"/>
      <c r="GOA16" s="620"/>
      <c r="GOB16" s="620"/>
      <c r="GOC16" s="620"/>
      <c r="GOD16" s="620"/>
      <c r="GOE16" s="620"/>
      <c r="GOF16" s="620"/>
      <c r="GOG16" s="620"/>
      <c r="GOH16" s="620"/>
      <c r="GOI16" s="620"/>
      <c r="GOJ16" s="620"/>
      <c r="GOK16" s="620"/>
      <c r="GOL16" s="620"/>
      <c r="GOM16" s="620"/>
      <c r="GON16" s="620"/>
      <c r="GOO16" s="620"/>
      <c r="GOP16" s="620"/>
      <c r="GOQ16" s="620"/>
      <c r="GOR16" s="620"/>
      <c r="GOS16" s="620"/>
      <c r="GOT16" s="620"/>
      <c r="GOU16" s="620"/>
      <c r="GOV16" s="620"/>
      <c r="GOW16" s="620"/>
      <c r="GOX16" s="620"/>
      <c r="GOY16" s="620"/>
      <c r="GOZ16" s="620"/>
      <c r="GPA16" s="620"/>
      <c r="GPB16" s="620"/>
      <c r="GPC16" s="620"/>
      <c r="GPD16" s="620"/>
      <c r="GPE16" s="620"/>
      <c r="GPF16" s="620"/>
      <c r="GPG16" s="620"/>
      <c r="GPH16" s="620"/>
      <c r="GPI16" s="620"/>
      <c r="GPJ16" s="620"/>
      <c r="GPK16" s="620"/>
      <c r="GPL16" s="620"/>
      <c r="GPM16" s="620"/>
      <c r="GPN16" s="620"/>
      <c r="GPO16" s="620"/>
      <c r="GPP16" s="620"/>
      <c r="GPQ16" s="620"/>
      <c r="GPR16" s="620"/>
      <c r="GPS16" s="620"/>
      <c r="GPT16" s="620"/>
      <c r="GPU16" s="620"/>
      <c r="GPV16" s="620"/>
      <c r="GPW16" s="620"/>
      <c r="GPX16" s="620"/>
      <c r="GPY16" s="620"/>
      <c r="GPZ16" s="620"/>
      <c r="GQA16" s="620"/>
      <c r="GQB16" s="620"/>
      <c r="GQC16" s="620"/>
      <c r="GQD16" s="620"/>
      <c r="GQE16" s="620"/>
      <c r="GQF16" s="620"/>
      <c r="GQG16" s="620"/>
      <c r="GQH16" s="620"/>
      <c r="GQI16" s="620"/>
      <c r="GQJ16" s="620"/>
      <c r="GQK16" s="620"/>
      <c r="GQL16" s="620"/>
      <c r="GQM16" s="620"/>
      <c r="GQN16" s="620"/>
      <c r="GQO16" s="620"/>
      <c r="GQP16" s="620"/>
      <c r="GQQ16" s="620"/>
      <c r="GQR16" s="620"/>
      <c r="GQS16" s="620"/>
      <c r="GQT16" s="620"/>
      <c r="GQU16" s="620"/>
      <c r="GQV16" s="620"/>
      <c r="GQW16" s="620"/>
      <c r="GQX16" s="620"/>
      <c r="GQY16" s="620"/>
      <c r="GQZ16" s="620"/>
      <c r="GRA16" s="620"/>
      <c r="GRB16" s="620"/>
      <c r="GRC16" s="620"/>
      <c r="GRD16" s="620"/>
      <c r="GRE16" s="620"/>
      <c r="GRF16" s="620"/>
      <c r="GRG16" s="620"/>
      <c r="GRH16" s="620"/>
      <c r="GRI16" s="620"/>
      <c r="GRJ16" s="620"/>
      <c r="GRK16" s="620"/>
      <c r="GRL16" s="620"/>
      <c r="GRM16" s="620"/>
      <c r="GRN16" s="620"/>
      <c r="GRO16" s="620"/>
      <c r="GRP16" s="620"/>
      <c r="GRQ16" s="620"/>
      <c r="GRR16" s="620"/>
      <c r="GRS16" s="620"/>
      <c r="GRT16" s="620"/>
      <c r="GRU16" s="620"/>
      <c r="GRV16" s="620"/>
      <c r="GRW16" s="620"/>
      <c r="GRX16" s="620"/>
      <c r="GRY16" s="620"/>
      <c r="GRZ16" s="620"/>
      <c r="GSA16" s="620"/>
      <c r="GSB16" s="620"/>
      <c r="GSC16" s="620"/>
      <c r="GSD16" s="620"/>
      <c r="GSE16" s="620"/>
      <c r="GSF16" s="620"/>
      <c r="GSG16" s="620"/>
      <c r="GSH16" s="620"/>
      <c r="GSI16" s="620"/>
      <c r="GSJ16" s="620"/>
      <c r="GSK16" s="620"/>
      <c r="GSL16" s="620"/>
      <c r="GSM16" s="620"/>
      <c r="GSN16" s="620"/>
      <c r="GSO16" s="620"/>
      <c r="GSP16" s="620"/>
      <c r="GSQ16" s="620"/>
      <c r="GSR16" s="620"/>
      <c r="GSS16" s="620"/>
      <c r="GST16" s="620"/>
      <c r="GSU16" s="620"/>
      <c r="GSV16" s="620"/>
      <c r="GSW16" s="620"/>
      <c r="GSX16" s="620"/>
      <c r="GSY16" s="620"/>
      <c r="GSZ16" s="620"/>
      <c r="GTA16" s="620"/>
      <c r="GTB16" s="620"/>
      <c r="GTC16" s="620"/>
      <c r="GTD16" s="620"/>
      <c r="GTE16" s="620"/>
      <c r="GTF16" s="620"/>
      <c r="GTG16" s="620"/>
      <c r="GTH16" s="620"/>
      <c r="GTI16" s="620"/>
      <c r="GTJ16" s="620"/>
      <c r="GTK16" s="620"/>
      <c r="GTL16" s="620"/>
      <c r="GTM16" s="620"/>
      <c r="GTN16" s="620"/>
      <c r="GTO16" s="620"/>
      <c r="GTP16" s="620"/>
      <c r="GTQ16" s="620"/>
      <c r="GTR16" s="620"/>
      <c r="GTS16" s="620"/>
      <c r="GTT16" s="620"/>
      <c r="GTU16" s="620"/>
      <c r="GTV16" s="620"/>
      <c r="GTW16" s="620"/>
      <c r="GTX16" s="620"/>
      <c r="GTY16" s="620"/>
      <c r="GTZ16" s="620"/>
      <c r="GUA16" s="620"/>
      <c r="GUB16" s="620"/>
      <c r="GUC16" s="620"/>
      <c r="GUD16" s="620"/>
      <c r="GUE16" s="620"/>
      <c r="GUF16" s="620"/>
      <c r="GUG16" s="620"/>
      <c r="GUH16" s="620"/>
      <c r="GUI16" s="620"/>
      <c r="GUJ16" s="620"/>
      <c r="GUK16" s="620"/>
      <c r="GUL16" s="620"/>
      <c r="GUM16" s="620"/>
      <c r="GUN16" s="620"/>
      <c r="GUO16" s="620"/>
      <c r="GUP16" s="620"/>
      <c r="GUQ16" s="620"/>
      <c r="GUR16" s="620"/>
      <c r="GUS16" s="620"/>
      <c r="GUT16" s="620"/>
      <c r="GUU16" s="620"/>
      <c r="GUV16" s="620"/>
      <c r="GUW16" s="620"/>
      <c r="GUX16" s="620"/>
      <c r="GUY16" s="620"/>
      <c r="GUZ16" s="620"/>
      <c r="GVA16" s="620"/>
      <c r="GVB16" s="620"/>
      <c r="GVC16" s="620"/>
      <c r="GVD16" s="620"/>
      <c r="GVE16" s="620"/>
      <c r="GVF16" s="620"/>
      <c r="GVG16" s="620"/>
      <c r="GVH16" s="620"/>
      <c r="GVI16" s="620"/>
      <c r="GVJ16" s="620"/>
      <c r="GVK16" s="620"/>
      <c r="GVL16" s="620"/>
      <c r="GVM16" s="620"/>
      <c r="GVN16" s="620"/>
      <c r="GVO16" s="620"/>
      <c r="GVP16" s="620"/>
      <c r="GVQ16" s="620"/>
      <c r="GVR16" s="620"/>
      <c r="GVS16" s="620"/>
      <c r="GVT16" s="620"/>
      <c r="GVU16" s="620"/>
      <c r="GVV16" s="620"/>
      <c r="GVW16" s="620"/>
      <c r="GVX16" s="620"/>
      <c r="GVY16" s="620"/>
      <c r="GVZ16" s="620"/>
      <c r="GWA16" s="620"/>
      <c r="GWB16" s="620"/>
      <c r="GWC16" s="620"/>
      <c r="GWD16" s="620"/>
      <c r="GWE16" s="620"/>
      <c r="GWF16" s="620"/>
      <c r="GWG16" s="620"/>
      <c r="GWH16" s="620"/>
      <c r="GWI16" s="620"/>
      <c r="GWJ16" s="620"/>
      <c r="GWK16" s="620"/>
      <c r="GWL16" s="620"/>
      <c r="GWM16" s="620"/>
      <c r="GWN16" s="620"/>
      <c r="GWO16" s="620"/>
      <c r="GWP16" s="620"/>
      <c r="GWQ16" s="620"/>
      <c r="GWR16" s="620"/>
      <c r="GWS16" s="620"/>
      <c r="GWT16" s="620"/>
      <c r="GWU16" s="620"/>
      <c r="GWV16" s="620"/>
      <c r="GWW16" s="620"/>
      <c r="GWX16" s="620"/>
      <c r="GWY16" s="620"/>
      <c r="GWZ16" s="620"/>
      <c r="GXA16" s="620"/>
      <c r="GXB16" s="620"/>
      <c r="GXC16" s="620"/>
      <c r="GXD16" s="620"/>
      <c r="GXE16" s="620"/>
      <c r="GXF16" s="620"/>
      <c r="GXG16" s="620"/>
      <c r="GXH16" s="620"/>
      <c r="GXI16" s="620"/>
      <c r="GXJ16" s="620"/>
      <c r="GXK16" s="620"/>
      <c r="GXL16" s="620"/>
      <c r="GXM16" s="620"/>
      <c r="GXN16" s="620"/>
      <c r="GXO16" s="620"/>
      <c r="GXP16" s="620"/>
      <c r="GXQ16" s="620"/>
      <c r="GXR16" s="620"/>
      <c r="GXS16" s="620"/>
      <c r="GXT16" s="620"/>
      <c r="GXU16" s="620"/>
      <c r="GXV16" s="620"/>
      <c r="GXW16" s="620"/>
      <c r="GXX16" s="620"/>
      <c r="GXY16" s="620"/>
      <c r="GXZ16" s="620"/>
      <c r="GYA16" s="620"/>
      <c r="GYB16" s="620"/>
      <c r="GYC16" s="620"/>
      <c r="GYD16" s="620"/>
      <c r="GYE16" s="620"/>
      <c r="GYF16" s="620"/>
      <c r="GYG16" s="620"/>
      <c r="GYH16" s="620"/>
      <c r="GYI16" s="620"/>
      <c r="GYJ16" s="620"/>
      <c r="GYK16" s="620"/>
      <c r="GYL16" s="620"/>
      <c r="GYM16" s="620"/>
      <c r="GYN16" s="620"/>
      <c r="GYO16" s="620"/>
      <c r="GYP16" s="620"/>
      <c r="GYQ16" s="620"/>
      <c r="GYR16" s="620"/>
      <c r="GYS16" s="620"/>
      <c r="GYT16" s="620"/>
      <c r="GYU16" s="620"/>
      <c r="GYV16" s="620"/>
      <c r="GYW16" s="620"/>
      <c r="GYX16" s="620"/>
      <c r="GYY16" s="620"/>
      <c r="GYZ16" s="620"/>
      <c r="GZA16" s="620"/>
      <c r="GZB16" s="620"/>
      <c r="GZC16" s="620"/>
      <c r="GZD16" s="620"/>
      <c r="GZE16" s="620"/>
      <c r="GZF16" s="620"/>
      <c r="GZG16" s="620"/>
      <c r="GZH16" s="620"/>
      <c r="GZI16" s="620"/>
      <c r="GZJ16" s="620"/>
      <c r="GZK16" s="620"/>
      <c r="GZL16" s="620"/>
      <c r="GZM16" s="620"/>
      <c r="GZN16" s="620"/>
      <c r="GZO16" s="620"/>
      <c r="GZP16" s="620"/>
      <c r="GZQ16" s="620"/>
      <c r="GZR16" s="620"/>
      <c r="GZS16" s="620"/>
      <c r="GZT16" s="620"/>
      <c r="GZU16" s="620"/>
      <c r="GZV16" s="620"/>
      <c r="GZW16" s="620"/>
      <c r="GZX16" s="620"/>
      <c r="GZY16" s="620"/>
      <c r="GZZ16" s="620"/>
      <c r="HAA16" s="620"/>
      <c r="HAB16" s="620"/>
      <c r="HAC16" s="620"/>
      <c r="HAD16" s="620"/>
      <c r="HAE16" s="620"/>
      <c r="HAF16" s="620"/>
      <c r="HAG16" s="620"/>
      <c r="HAH16" s="620"/>
      <c r="HAI16" s="620"/>
      <c r="HAJ16" s="620"/>
      <c r="HAK16" s="620"/>
      <c r="HAL16" s="620"/>
      <c r="HAM16" s="620"/>
      <c r="HAN16" s="620"/>
      <c r="HAO16" s="620"/>
      <c r="HAP16" s="620"/>
      <c r="HAQ16" s="620"/>
      <c r="HAR16" s="620"/>
      <c r="HAS16" s="620"/>
      <c r="HAT16" s="620"/>
      <c r="HAU16" s="620"/>
      <c r="HAV16" s="620"/>
      <c r="HAW16" s="620"/>
      <c r="HAX16" s="620"/>
      <c r="HAY16" s="620"/>
      <c r="HAZ16" s="620"/>
      <c r="HBA16" s="620"/>
      <c r="HBB16" s="620"/>
      <c r="HBC16" s="620"/>
      <c r="HBD16" s="620"/>
      <c r="HBE16" s="620"/>
      <c r="HBF16" s="620"/>
      <c r="HBG16" s="620"/>
      <c r="HBH16" s="620"/>
      <c r="HBI16" s="620"/>
      <c r="HBJ16" s="620"/>
      <c r="HBK16" s="620"/>
      <c r="HBL16" s="620"/>
      <c r="HBM16" s="620"/>
      <c r="HBN16" s="620"/>
      <c r="HBO16" s="620"/>
      <c r="HBP16" s="620"/>
      <c r="HBQ16" s="620"/>
      <c r="HBR16" s="620"/>
      <c r="HBS16" s="620"/>
      <c r="HBT16" s="620"/>
      <c r="HBU16" s="620"/>
      <c r="HBV16" s="620"/>
      <c r="HBW16" s="620"/>
      <c r="HBX16" s="620"/>
      <c r="HBY16" s="620"/>
      <c r="HBZ16" s="620"/>
      <c r="HCA16" s="620"/>
      <c r="HCB16" s="620"/>
      <c r="HCC16" s="620"/>
      <c r="HCD16" s="620"/>
      <c r="HCE16" s="620"/>
      <c r="HCF16" s="620"/>
      <c r="HCG16" s="620"/>
      <c r="HCH16" s="620"/>
      <c r="HCI16" s="620"/>
      <c r="HCJ16" s="620"/>
      <c r="HCK16" s="620"/>
      <c r="HCL16" s="620"/>
      <c r="HCM16" s="620"/>
      <c r="HCN16" s="620"/>
      <c r="HCO16" s="620"/>
      <c r="HCP16" s="620"/>
      <c r="HCQ16" s="620"/>
      <c r="HCR16" s="620"/>
      <c r="HCS16" s="620"/>
      <c r="HCT16" s="620"/>
      <c r="HCU16" s="620"/>
      <c r="HCV16" s="620"/>
      <c r="HCW16" s="620"/>
      <c r="HCX16" s="620"/>
      <c r="HCY16" s="620"/>
      <c r="HCZ16" s="620"/>
      <c r="HDA16" s="620"/>
      <c r="HDB16" s="620"/>
      <c r="HDC16" s="620"/>
      <c r="HDD16" s="620"/>
      <c r="HDE16" s="620"/>
      <c r="HDF16" s="620"/>
      <c r="HDG16" s="620"/>
      <c r="HDH16" s="620"/>
      <c r="HDI16" s="620"/>
      <c r="HDJ16" s="620"/>
      <c r="HDK16" s="620"/>
      <c r="HDL16" s="620"/>
      <c r="HDM16" s="620"/>
      <c r="HDN16" s="620"/>
      <c r="HDO16" s="620"/>
      <c r="HDP16" s="620"/>
      <c r="HDQ16" s="620"/>
      <c r="HDR16" s="620"/>
      <c r="HDS16" s="620"/>
      <c r="HDT16" s="620"/>
      <c r="HDU16" s="620"/>
      <c r="HDV16" s="620"/>
      <c r="HDW16" s="620"/>
      <c r="HDX16" s="620"/>
      <c r="HDY16" s="620"/>
      <c r="HDZ16" s="620"/>
      <c r="HEA16" s="620"/>
      <c r="HEB16" s="620"/>
      <c r="HEC16" s="620"/>
      <c r="HED16" s="620"/>
      <c r="HEE16" s="620"/>
      <c r="HEF16" s="620"/>
      <c r="HEG16" s="620"/>
      <c r="HEH16" s="620"/>
      <c r="HEI16" s="620"/>
      <c r="HEJ16" s="620"/>
      <c r="HEK16" s="620"/>
      <c r="HEL16" s="620"/>
      <c r="HEM16" s="620"/>
      <c r="HEN16" s="620"/>
      <c r="HEO16" s="620"/>
      <c r="HEP16" s="620"/>
      <c r="HEQ16" s="620"/>
      <c r="HER16" s="620"/>
      <c r="HES16" s="620"/>
      <c r="HET16" s="620"/>
      <c r="HEU16" s="620"/>
      <c r="HEV16" s="620"/>
      <c r="HEW16" s="620"/>
      <c r="HEX16" s="620"/>
      <c r="HEY16" s="620"/>
      <c r="HEZ16" s="620"/>
      <c r="HFA16" s="620"/>
      <c r="HFB16" s="620"/>
      <c r="HFC16" s="620"/>
      <c r="HFD16" s="620"/>
      <c r="HFE16" s="620"/>
      <c r="HFF16" s="620"/>
      <c r="HFG16" s="620"/>
      <c r="HFH16" s="620"/>
      <c r="HFI16" s="620"/>
      <c r="HFJ16" s="620"/>
      <c r="HFK16" s="620"/>
      <c r="HFL16" s="620"/>
      <c r="HFM16" s="620"/>
      <c r="HFN16" s="620"/>
      <c r="HFO16" s="620"/>
      <c r="HFP16" s="620"/>
      <c r="HFQ16" s="620"/>
      <c r="HFR16" s="620"/>
      <c r="HFS16" s="620"/>
      <c r="HFT16" s="620"/>
      <c r="HFU16" s="620"/>
      <c r="HFV16" s="620"/>
      <c r="HFW16" s="620"/>
      <c r="HFX16" s="620"/>
      <c r="HFY16" s="620"/>
      <c r="HFZ16" s="620"/>
      <c r="HGA16" s="620"/>
      <c r="HGB16" s="620"/>
      <c r="HGC16" s="620"/>
      <c r="HGD16" s="620"/>
      <c r="HGE16" s="620"/>
      <c r="HGF16" s="620"/>
      <c r="HGG16" s="620"/>
      <c r="HGH16" s="620"/>
      <c r="HGI16" s="620"/>
      <c r="HGJ16" s="620"/>
      <c r="HGK16" s="620"/>
      <c r="HGL16" s="620"/>
      <c r="HGM16" s="620"/>
      <c r="HGN16" s="620"/>
      <c r="HGO16" s="620"/>
      <c r="HGP16" s="620"/>
      <c r="HGQ16" s="620"/>
      <c r="HGR16" s="620"/>
      <c r="HGS16" s="620"/>
      <c r="HGT16" s="620"/>
      <c r="HGU16" s="620"/>
      <c r="HGV16" s="620"/>
      <c r="HGW16" s="620"/>
      <c r="HGX16" s="620"/>
      <c r="HGY16" s="620"/>
      <c r="HGZ16" s="620"/>
      <c r="HHA16" s="620"/>
      <c r="HHB16" s="620"/>
      <c r="HHC16" s="620"/>
      <c r="HHD16" s="620"/>
      <c r="HHE16" s="620"/>
      <c r="HHF16" s="620"/>
      <c r="HHG16" s="620"/>
      <c r="HHH16" s="620"/>
      <c r="HHI16" s="620"/>
      <c r="HHJ16" s="620"/>
      <c r="HHK16" s="620"/>
      <c r="HHL16" s="620"/>
      <c r="HHM16" s="620"/>
      <c r="HHN16" s="620"/>
      <c r="HHO16" s="620"/>
      <c r="HHP16" s="620"/>
      <c r="HHQ16" s="620"/>
      <c r="HHR16" s="620"/>
      <c r="HHS16" s="620"/>
      <c r="HHT16" s="620"/>
      <c r="HHU16" s="620"/>
      <c r="HHV16" s="620"/>
      <c r="HHW16" s="620"/>
      <c r="HHX16" s="620"/>
      <c r="HHY16" s="620"/>
      <c r="HHZ16" s="620"/>
      <c r="HIA16" s="620"/>
      <c r="HIB16" s="620"/>
      <c r="HIC16" s="620"/>
      <c r="HID16" s="620"/>
      <c r="HIE16" s="620"/>
      <c r="HIF16" s="620"/>
      <c r="HIG16" s="620"/>
      <c r="HIH16" s="620"/>
      <c r="HII16" s="620"/>
      <c r="HIJ16" s="620"/>
      <c r="HIK16" s="620"/>
      <c r="HIL16" s="620"/>
      <c r="HIM16" s="620"/>
      <c r="HIN16" s="620"/>
      <c r="HIO16" s="620"/>
      <c r="HIP16" s="620"/>
      <c r="HIQ16" s="620"/>
      <c r="HIR16" s="620"/>
      <c r="HIS16" s="620"/>
      <c r="HIT16" s="620"/>
      <c r="HIU16" s="620"/>
      <c r="HIV16" s="620"/>
      <c r="HIW16" s="620"/>
      <c r="HIX16" s="620"/>
      <c r="HIY16" s="620"/>
      <c r="HIZ16" s="620"/>
      <c r="HJA16" s="620"/>
      <c r="HJB16" s="620"/>
      <c r="HJC16" s="620"/>
      <c r="HJD16" s="620"/>
      <c r="HJE16" s="620"/>
      <c r="HJF16" s="620"/>
      <c r="HJG16" s="620"/>
      <c r="HJH16" s="620"/>
      <c r="HJI16" s="620"/>
      <c r="HJJ16" s="620"/>
      <c r="HJK16" s="620"/>
      <c r="HJL16" s="620"/>
      <c r="HJM16" s="620"/>
      <c r="HJN16" s="620"/>
      <c r="HJO16" s="620"/>
      <c r="HJP16" s="620"/>
      <c r="HJQ16" s="620"/>
      <c r="HJR16" s="620"/>
      <c r="HJS16" s="620"/>
      <c r="HJT16" s="620"/>
      <c r="HJU16" s="620"/>
      <c r="HJV16" s="620"/>
      <c r="HJW16" s="620"/>
      <c r="HJX16" s="620"/>
      <c r="HJY16" s="620"/>
      <c r="HJZ16" s="620"/>
      <c r="HKA16" s="620"/>
      <c r="HKB16" s="620"/>
      <c r="HKC16" s="620"/>
      <c r="HKD16" s="620"/>
      <c r="HKE16" s="620"/>
      <c r="HKF16" s="620"/>
      <c r="HKG16" s="620"/>
      <c r="HKH16" s="620"/>
      <c r="HKI16" s="620"/>
      <c r="HKJ16" s="620"/>
      <c r="HKK16" s="620"/>
      <c r="HKL16" s="620"/>
      <c r="HKM16" s="620"/>
      <c r="HKN16" s="620"/>
      <c r="HKO16" s="620"/>
      <c r="HKP16" s="620"/>
      <c r="HKQ16" s="620"/>
      <c r="HKR16" s="620"/>
      <c r="HKS16" s="620"/>
      <c r="HKT16" s="620"/>
      <c r="HKU16" s="620"/>
      <c r="HKV16" s="620"/>
      <c r="HKW16" s="620"/>
      <c r="HKX16" s="620"/>
      <c r="HKY16" s="620"/>
      <c r="HKZ16" s="620"/>
      <c r="HLA16" s="620"/>
      <c r="HLB16" s="620"/>
      <c r="HLC16" s="620"/>
      <c r="HLD16" s="620"/>
      <c r="HLE16" s="620"/>
      <c r="HLF16" s="620"/>
      <c r="HLG16" s="620"/>
      <c r="HLH16" s="620"/>
      <c r="HLI16" s="620"/>
      <c r="HLJ16" s="620"/>
      <c r="HLK16" s="620"/>
      <c r="HLL16" s="620"/>
      <c r="HLM16" s="620"/>
      <c r="HLN16" s="620"/>
      <c r="HLO16" s="620"/>
      <c r="HLP16" s="620"/>
      <c r="HLQ16" s="620"/>
      <c r="HLR16" s="620"/>
      <c r="HLS16" s="620"/>
      <c r="HLT16" s="620"/>
      <c r="HLU16" s="620"/>
      <c r="HLV16" s="620"/>
      <c r="HLW16" s="620"/>
      <c r="HLX16" s="620"/>
      <c r="HLY16" s="620"/>
      <c r="HLZ16" s="620"/>
      <c r="HMA16" s="620"/>
      <c r="HMB16" s="620"/>
      <c r="HMC16" s="620"/>
      <c r="HMD16" s="620"/>
      <c r="HME16" s="620"/>
      <c r="HMF16" s="620"/>
      <c r="HMG16" s="620"/>
      <c r="HMH16" s="620"/>
      <c r="HMI16" s="620"/>
      <c r="HMJ16" s="620"/>
      <c r="HMK16" s="620"/>
      <c r="HML16" s="620"/>
      <c r="HMM16" s="620"/>
      <c r="HMN16" s="620"/>
      <c r="HMO16" s="620"/>
      <c r="HMP16" s="620"/>
      <c r="HMQ16" s="620"/>
      <c r="HMR16" s="620"/>
      <c r="HMS16" s="620"/>
      <c r="HMT16" s="620"/>
      <c r="HMU16" s="620"/>
      <c r="HMV16" s="620"/>
      <c r="HMW16" s="620"/>
      <c r="HMX16" s="620"/>
      <c r="HMY16" s="620"/>
      <c r="HMZ16" s="620"/>
      <c r="HNA16" s="620"/>
      <c r="HNB16" s="620"/>
      <c r="HNC16" s="620"/>
      <c r="HND16" s="620"/>
      <c r="HNE16" s="620"/>
      <c r="HNF16" s="620"/>
      <c r="HNG16" s="620"/>
      <c r="HNH16" s="620"/>
      <c r="HNI16" s="620"/>
      <c r="HNJ16" s="620"/>
      <c r="HNK16" s="620"/>
      <c r="HNL16" s="620"/>
      <c r="HNM16" s="620"/>
      <c r="HNN16" s="620"/>
      <c r="HNO16" s="620"/>
      <c r="HNP16" s="620"/>
      <c r="HNQ16" s="620"/>
      <c r="HNR16" s="620"/>
      <c r="HNS16" s="620"/>
      <c r="HNT16" s="620"/>
      <c r="HNU16" s="620"/>
      <c r="HNV16" s="620"/>
      <c r="HNW16" s="620"/>
      <c r="HNX16" s="620"/>
      <c r="HNY16" s="620"/>
      <c r="HNZ16" s="620"/>
      <c r="HOA16" s="620"/>
      <c r="HOB16" s="620"/>
      <c r="HOC16" s="620"/>
      <c r="HOD16" s="620"/>
      <c r="HOE16" s="620"/>
      <c r="HOF16" s="620"/>
      <c r="HOG16" s="620"/>
      <c r="HOH16" s="620"/>
      <c r="HOI16" s="620"/>
      <c r="HOJ16" s="620"/>
      <c r="HOK16" s="620"/>
      <c r="HOL16" s="620"/>
      <c r="HOM16" s="620"/>
      <c r="HON16" s="620"/>
      <c r="HOO16" s="620"/>
      <c r="HOP16" s="620"/>
      <c r="HOQ16" s="620"/>
      <c r="HOR16" s="620"/>
      <c r="HOS16" s="620"/>
      <c r="HOT16" s="620"/>
      <c r="HOU16" s="620"/>
      <c r="HOV16" s="620"/>
      <c r="HOW16" s="620"/>
      <c r="HOX16" s="620"/>
      <c r="HOY16" s="620"/>
      <c r="HOZ16" s="620"/>
      <c r="HPA16" s="620"/>
      <c r="HPB16" s="620"/>
      <c r="HPC16" s="620"/>
      <c r="HPD16" s="620"/>
      <c r="HPE16" s="620"/>
      <c r="HPF16" s="620"/>
      <c r="HPG16" s="620"/>
      <c r="HPH16" s="620"/>
      <c r="HPI16" s="620"/>
      <c r="HPJ16" s="620"/>
      <c r="HPK16" s="620"/>
      <c r="HPL16" s="620"/>
      <c r="HPM16" s="620"/>
      <c r="HPN16" s="620"/>
      <c r="HPO16" s="620"/>
      <c r="HPP16" s="620"/>
      <c r="HPQ16" s="620"/>
      <c r="HPR16" s="620"/>
      <c r="HPS16" s="620"/>
      <c r="HPT16" s="620"/>
      <c r="HPU16" s="620"/>
      <c r="HPV16" s="620"/>
      <c r="HPW16" s="620"/>
      <c r="HPX16" s="620"/>
      <c r="HPY16" s="620"/>
      <c r="HPZ16" s="620"/>
      <c r="HQA16" s="620"/>
      <c r="HQB16" s="620"/>
      <c r="HQC16" s="620"/>
      <c r="HQD16" s="620"/>
      <c r="HQE16" s="620"/>
      <c r="HQF16" s="620"/>
      <c r="HQG16" s="620"/>
      <c r="HQH16" s="620"/>
      <c r="HQI16" s="620"/>
      <c r="HQJ16" s="620"/>
      <c r="HQK16" s="620"/>
      <c r="HQL16" s="620"/>
      <c r="HQM16" s="620"/>
      <c r="HQN16" s="620"/>
      <c r="HQO16" s="620"/>
      <c r="HQP16" s="620"/>
      <c r="HQQ16" s="620"/>
      <c r="HQR16" s="620"/>
      <c r="HQS16" s="620"/>
      <c r="HQT16" s="620"/>
      <c r="HQU16" s="620"/>
      <c r="HQV16" s="620"/>
      <c r="HQW16" s="620"/>
      <c r="HQX16" s="620"/>
      <c r="HQY16" s="620"/>
      <c r="HQZ16" s="620"/>
      <c r="HRA16" s="620"/>
      <c r="HRB16" s="620"/>
      <c r="HRC16" s="620"/>
      <c r="HRD16" s="620"/>
      <c r="HRE16" s="620"/>
      <c r="HRF16" s="620"/>
      <c r="HRG16" s="620"/>
      <c r="HRH16" s="620"/>
      <c r="HRI16" s="620"/>
      <c r="HRJ16" s="620"/>
      <c r="HRK16" s="620"/>
      <c r="HRL16" s="620"/>
      <c r="HRM16" s="620"/>
      <c r="HRN16" s="620"/>
      <c r="HRO16" s="620"/>
      <c r="HRP16" s="620"/>
      <c r="HRQ16" s="620"/>
      <c r="HRR16" s="620"/>
      <c r="HRS16" s="620"/>
      <c r="HRT16" s="620"/>
      <c r="HRU16" s="620"/>
      <c r="HRV16" s="620"/>
      <c r="HRW16" s="620"/>
      <c r="HRX16" s="620"/>
      <c r="HRY16" s="620"/>
      <c r="HRZ16" s="620"/>
      <c r="HSA16" s="620"/>
      <c r="HSB16" s="620"/>
      <c r="HSC16" s="620"/>
      <c r="HSD16" s="620"/>
      <c r="HSE16" s="620"/>
      <c r="HSF16" s="620"/>
      <c r="HSG16" s="620"/>
      <c r="HSH16" s="620"/>
      <c r="HSI16" s="620"/>
      <c r="HSJ16" s="620"/>
      <c r="HSK16" s="620"/>
      <c r="HSL16" s="620"/>
      <c r="HSM16" s="620"/>
      <c r="HSN16" s="620"/>
      <c r="HSO16" s="620"/>
      <c r="HSP16" s="620"/>
      <c r="HSQ16" s="620"/>
      <c r="HSR16" s="620"/>
      <c r="HSS16" s="620"/>
      <c r="HST16" s="620"/>
      <c r="HSU16" s="620"/>
      <c r="HSV16" s="620"/>
      <c r="HSW16" s="620"/>
      <c r="HSX16" s="620"/>
      <c r="HSY16" s="620"/>
      <c r="HSZ16" s="620"/>
      <c r="HTA16" s="620"/>
      <c r="HTB16" s="620"/>
      <c r="HTC16" s="620"/>
      <c r="HTD16" s="620"/>
      <c r="HTE16" s="620"/>
      <c r="HTF16" s="620"/>
      <c r="HTG16" s="620"/>
      <c r="HTH16" s="620"/>
      <c r="HTI16" s="620"/>
      <c r="HTJ16" s="620"/>
      <c r="HTK16" s="620"/>
      <c r="HTL16" s="620"/>
      <c r="HTM16" s="620"/>
      <c r="HTN16" s="620"/>
      <c r="HTO16" s="620"/>
      <c r="HTP16" s="620"/>
      <c r="HTQ16" s="620"/>
      <c r="HTR16" s="620"/>
      <c r="HTS16" s="620"/>
      <c r="HTT16" s="620"/>
      <c r="HTU16" s="620"/>
      <c r="HTV16" s="620"/>
      <c r="HTW16" s="620"/>
      <c r="HTX16" s="620"/>
      <c r="HTY16" s="620"/>
      <c r="HTZ16" s="620"/>
      <c r="HUA16" s="620"/>
      <c r="HUB16" s="620"/>
      <c r="HUC16" s="620"/>
      <c r="HUD16" s="620"/>
      <c r="HUE16" s="620"/>
      <c r="HUF16" s="620"/>
      <c r="HUG16" s="620"/>
      <c r="HUH16" s="620"/>
      <c r="HUI16" s="620"/>
      <c r="HUJ16" s="620"/>
      <c r="HUK16" s="620"/>
      <c r="HUL16" s="620"/>
      <c r="HUM16" s="620"/>
      <c r="HUN16" s="620"/>
      <c r="HUO16" s="620"/>
      <c r="HUP16" s="620"/>
      <c r="HUQ16" s="620"/>
      <c r="HUR16" s="620"/>
      <c r="HUS16" s="620"/>
      <c r="HUT16" s="620"/>
      <c r="HUU16" s="620"/>
      <c r="HUV16" s="620"/>
      <c r="HUW16" s="620"/>
      <c r="HUX16" s="620"/>
      <c r="HUY16" s="620"/>
      <c r="HUZ16" s="620"/>
      <c r="HVA16" s="620"/>
      <c r="HVB16" s="620"/>
      <c r="HVC16" s="620"/>
      <c r="HVD16" s="620"/>
      <c r="HVE16" s="620"/>
      <c r="HVF16" s="620"/>
      <c r="HVG16" s="620"/>
      <c r="HVH16" s="620"/>
      <c r="HVI16" s="620"/>
      <c r="HVJ16" s="620"/>
      <c r="HVK16" s="620"/>
      <c r="HVL16" s="620"/>
      <c r="HVM16" s="620"/>
      <c r="HVN16" s="620"/>
      <c r="HVO16" s="620"/>
      <c r="HVP16" s="620"/>
      <c r="HVQ16" s="620"/>
      <c r="HVR16" s="620"/>
      <c r="HVS16" s="620"/>
      <c r="HVT16" s="620"/>
      <c r="HVU16" s="620"/>
      <c r="HVV16" s="620"/>
      <c r="HVW16" s="620"/>
      <c r="HVX16" s="620"/>
      <c r="HVY16" s="620"/>
      <c r="HVZ16" s="620"/>
      <c r="HWA16" s="620"/>
      <c r="HWB16" s="620"/>
      <c r="HWC16" s="620"/>
      <c r="HWD16" s="620"/>
      <c r="HWE16" s="620"/>
      <c r="HWF16" s="620"/>
      <c r="HWG16" s="620"/>
      <c r="HWH16" s="620"/>
      <c r="HWI16" s="620"/>
      <c r="HWJ16" s="620"/>
      <c r="HWK16" s="620"/>
      <c r="HWL16" s="620"/>
      <c r="HWM16" s="620"/>
      <c r="HWN16" s="620"/>
      <c r="HWO16" s="620"/>
      <c r="HWP16" s="620"/>
      <c r="HWQ16" s="620"/>
      <c r="HWR16" s="620"/>
      <c r="HWS16" s="620"/>
      <c r="HWT16" s="620"/>
      <c r="HWU16" s="620"/>
      <c r="HWV16" s="620"/>
      <c r="HWW16" s="620"/>
      <c r="HWX16" s="620"/>
      <c r="HWY16" s="620"/>
      <c r="HWZ16" s="620"/>
      <c r="HXA16" s="620"/>
      <c r="HXB16" s="620"/>
      <c r="HXC16" s="620"/>
      <c r="HXD16" s="620"/>
      <c r="HXE16" s="620"/>
      <c r="HXF16" s="620"/>
      <c r="HXG16" s="620"/>
      <c r="HXH16" s="620"/>
      <c r="HXI16" s="620"/>
      <c r="HXJ16" s="620"/>
      <c r="HXK16" s="620"/>
      <c r="HXL16" s="620"/>
      <c r="HXM16" s="620"/>
      <c r="HXN16" s="620"/>
      <c r="HXO16" s="620"/>
      <c r="HXP16" s="620"/>
      <c r="HXQ16" s="620"/>
      <c r="HXR16" s="620"/>
      <c r="HXS16" s="620"/>
      <c r="HXT16" s="620"/>
      <c r="HXU16" s="620"/>
      <c r="HXV16" s="620"/>
      <c r="HXW16" s="620"/>
      <c r="HXX16" s="620"/>
      <c r="HXY16" s="620"/>
      <c r="HXZ16" s="620"/>
      <c r="HYA16" s="620"/>
      <c r="HYB16" s="620"/>
      <c r="HYC16" s="620"/>
      <c r="HYD16" s="620"/>
      <c r="HYE16" s="620"/>
      <c r="HYF16" s="620"/>
      <c r="HYG16" s="620"/>
      <c r="HYH16" s="620"/>
      <c r="HYI16" s="620"/>
      <c r="HYJ16" s="620"/>
      <c r="HYK16" s="620"/>
      <c r="HYL16" s="620"/>
      <c r="HYM16" s="620"/>
      <c r="HYN16" s="620"/>
      <c r="HYO16" s="620"/>
      <c r="HYP16" s="620"/>
      <c r="HYQ16" s="620"/>
      <c r="HYR16" s="620"/>
      <c r="HYS16" s="620"/>
      <c r="HYT16" s="620"/>
      <c r="HYU16" s="620"/>
      <c r="HYV16" s="620"/>
      <c r="HYW16" s="620"/>
      <c r="HYX16" s="620"/>
      <c r="HYY16" s="620"/>
      <c r="HYZ16" s="620"/>
      <c r="HZA16" s="620"/>
      <c r="HZB16" s="620"/>
      <c r="HZC16" s="620"/>
      <c r="HZD16" s="620"/>
      <c r="HZE16" s="620"/>
      <c r="HZF16" s="620"/>
      <c r="HZG16" s="620"/>
      <c r="HZH16" s="620"/>
      <c r="HZI16" s="620"/>
      <c r="HZJ16" s="620"/>
      <c r="HZK16" s="620"/>
      <c r="HZL16" s="620"/>
      <c r="HZM16" s="620"/>
      <c r="HZN16" s="620"/>
      <c r="HZO16" s="620"/>
      <c r="HZP16" s="620"/>
      <c r="HZQ16" s="620"/>
      <c r="HZR16" s="620"/>
      <c r="HZS16" s="620"/>
      <c r="HZT16" s="620"/>
      <c r="HZU16" s="620"/>
      <c r="HZV16" s="620"/>
      <c r="HZW16" s="620"/>
      <c r="HZX16" s="620"/>
      <c r="HZY16" s="620"/>
      <c r="HZZ16" s="620"/>
      <c r="IAA16" s="620"/>
      <c r="IAB16" s="620"/>
      <c r="IAC16" s="620"/>
      <c r="IAD16" s="620"/>
      <c r="IAE16" s="620"/>
      <c r="IAF16" s="620"/>
      <c r="IAG16" s="620"/>
      <c r="IAH16" s="620"/>
      <c r="IAI16" s="620"/>
      <c r="IAJ16" s="620"/>
      <c r="IAK16" s="620"/>
      <c r="IAL16" s="620"/>
      <c r="IAM16" s="620"/>
      <c r="IAN16" s="620"/>
      <c r="IAO16" s="620"/>
      <c r="IAP16" s="620"/>
      <c r="IAQ16" s="620"/>
      <c r="IAR16" s="620"/>
      <c r="IAS16" s="620"/>
      <c r="IAT16" s="620"/>
      <c r="IAU16" s="620"/>
      <c r="IAV16" s="620"/>
      <c r="IAW16" s="620"/>
      <c r="IAX16" s="620"/>
      <c r="IAY16" s="620"/>
      <c r="IAZ16" s="620"/>
      <c r="IBA16" s="620"/>
      <c r="IBB16" s="620"/>
      <c r="IBC16" s="620"/>
      <c r="IBD16" s="620"/>
      <c r="IBE16" s="620"/>
      <c r="IBF16" s="620"/>
      <c r="IBG16" s="620"/>
      <c r="IBH16" s="620"/>
      <c r="IBI16" s="620"/>
      <c r="IBJ16" s="620"/>
      <c r="IBK16" s="620"/>
      <c r="IBL16" s="620"/>
      <c r="IBM16" s="620"/>
      <c r="IBN16" s="620"/>
      <c r="IBO16" s="620"/>
      <c r="IBP16" s="620"/>
      <c r="IBQ16" s="620"/>
      <c r="IBR16" s="620"/>
      <c r="IBS16" s="620"/>
      <c r="IBT16" s="620"/>
      <c r="IBU16" s="620"/>
      <c r="IBV16" s="620"/>
      <c r="IBW16" s="620"/>
      <c r="IBX16" s="620"/>
      <c r="IBY16" s="620"/>
      <c r="IBZ16" s="620"/>
      <c r="ICA16" s="620"/>
      <c r="ICB16" s="620"/>
      <c r="ICC16" s="620"/>
      <c r="ICD16" s="620"/>
      <c r="ICE16" s="620"/>
      <c r="ICF16" s="620"/>
      <c r="ICG16" s="620"/>
      <c r="ICH16" s="620"/>
      <c r="ICI16" s="620"/>
      <c r="ICJ16" s="620"/>
      <c r="ICK16" s="620"/>
      <c r="ICL16" s="620"/>
      <c r="ICM16" s="620"/>
      <c r="ICN16" s="620"/>
      <c r="ICO16" s="620"/>
      <c r="ICP16" s="620"/>
      <c r="ICQ16" s="620"/>
      <c r="ICR16" s="620"/>
      <c r="ICS16" s="620"/>
      <c r="ICT16" s="620"/>
      <c r="ICU16" s="620"/>
      <c r="ICV16" s="620"/>
      <c r="ICW16" s="620"/>
      <c r="ICX16" s="620"/>
      <c r="ICY16" s="620"/>
      <c r="ICZ16" s="620"/>
      <c r="IDA16" s="620"/>
      <c r="IDB16" s="620"/>
      <c r="IDC16" s="620"/>
      <c r="IDD16" s="620"/>
      <c r="IDE16" s="620"/>
      <c r="IDF16" s="620"/>
      <c r="IDG16" s="620"/>
      <c r="IDH16" s="620"/>
      <c r="IDI16" s="620"/>
      <c r="IDJ16" s="620"/>
      <c r="IDK16" s="620"/>
      <c r="IDL16" s="620"/>
      <c r="IDM16" s="620"/>
      <c r="IDN16" s="620"/>
      <c r="IDO16" s="620"/>
      <c r="IDP16" s="620"/>
      <c r="IDQ16" s="620"/>
      <c r="IDR16" s="620"/>
      <c r="IDS16" s="620"/>
      <c r="IDT16" s="620"/>
      <c r="IDU16" s="620"/>
      <c r="IDV16" s="620"/>
      <c r="IDW16" s="620"/>
      <c r="IDX16" s="620"/>
      <c r="IDY16" s="620"/>
      <c r="IDZ16" s="620"/>
      <c r="IEA16" s="620"/>
      <c r="IEB16" s="620"/>
      <c r="IEC16" s="620"/>
      <c r="IED16" s="620"/>
      <c r="IEE16" s="620"/>
      <c r="IEF16" s="620"/>
      <c r="IEG16" s="620"/>
      <c r="IEH16" s="620"/>
      <c r="IEI16" s="620"/>
      <c r="IEJ16" s="620"/>
      <c r="IEK16" s="620"/>
      <c r="IEL16" s="620"/>
      <c r="IEM16" s="620"/>
      <c r="IEN16" s="620"/>
      <c r="IEO16" s="620"/>
      <c r="IEP16" s="620"/>
      <c r="IEQ16" s="620"/>
      <c r="IER16" s="620"/>
      <c r="IES16" s="620"/>
      <c r="IET16" s="620"/>
      <c r="IEU16" s="620"/>
      <c r="IEV16" s="620"/>
      <c r="IEW16" s="620"/>
      <c r="IEX16" s="620"/>
      <c r="IEY16" s="620"/>
      <c r="IEZ16" s="620"/>
      <c r="IFA16" s="620"/>
      <c r="IFB16" s="620"/>
      <c r="IFC16" s="620"/>
      <c r="IFD16" s="620"/>
      <c r="IFE16" s="620"/>
      <c r="IFF16" s="620"/>
      <c r="IFG16" s="620"/>
      <c r="IFH16" s="620"/>
      <c r="IFI16" s="620"/>
      <c r="IFJ16" s="620"/>
      <c r="IFK16" s="620"/>
      <c r="IFL16" s="620"/>
      <c r="IFM16" s="620"/>
      <c r="IFN16" s="620"/>
      <c r="IFO16" s="620"/>
      <c r="IFP16" s="620"/>
      <c r="IFQ16" s="620"/>
      <c r="IFR16" s="620"/>
      <c r="IFS16" s="620"/>
      <c r="IFT16" s="620"/>
      <c r="IFU16" s="620"/>
      <c r="IFV16" s="620"/>
      <c r="IFW16" s="620"/>
      <c r="IFX16" s="620"/>
      <c r="IFY16" s="620"/>
      <c r="IFZ16" s="620"/>
      <c r="IGA16" s="620"/>
      <c r="IGB16" s="620"/>
      <c r="IGC16" s="620"/>
      <c r="IGD16" s="620"/>
      <c r="IGE16" s="620"/>
      <c r="IGF16" s="620"/>
      <c r="IGG16" s="620"/>
      <c r="IGH16" s="620"/>
      <c r="IGI16" s="620"/>
      <c r="IGJ16" s="620"/>
      <c r="IGK16" s="620"/>
      <c r="IGL16" s="620"/>
      <c r="IGM16" s="620"/>
      <c r="IGN16" s="620"/>
      <c r="IGO16" s="620"/>
      <c r="IGP16" s="620"/>
      <c r="IGQ16" s="620"/>
      <c r="IGR16" s="620"/>
      <c r="IGS16" s="620"/>
      <c r="IGT16" s="620"/>
      <c r="IGU16" s="620"/>
      <c r="IGV16" s="620"/>
      <c r="IGW16" s="620"/>
      <c r="IGX16" s="620"/>
      <c r="IGY16" s="620"/>
      <c r="IGZ16" s="620"/>
      <c r="IHA16" s="620"/>
      <c r="IHB16" s="620"/>
      <c r="IHC16" s="620"/>
      <c r="IHD16" s="620"/>
      <c r="IHE16" s="620"/>
      <c r="IHF16" s="620"/>
      <c r="IHG16" s="620"/>
      <c r="IHH16" s="620"/>
      <c r="IHI16" s="620"/>
      <c r="IHJ16" s="620"/>
      <c r="IHK16" s="620"/>
      <c r="IHL16" s="620"/>
      <c r="IHM16" s="620"/>
      <c r="IHN16" s="620"/>
      <c r="IHO16" s="620"/>
      <c r="IHP16" s="620"/>
      <c r="IHQ16" s="620"/>
      <c r="IHR16" s="620"/>
      <c r="IHS16" s="620"/>
      <c r="IHT16" s="620"/>
      <c r="IHU16" s="620"/>
      <c r="IHV16" s="620"/>
      <c r="IHW16" s="620"/>
      <c r="IHX16" s="620"/>
      <c r="IHY16" s="620"/>
      <c r="IHZ16" s="620"/>
      <c r="IIA16" s="620"/>
      <c r="IIB16" s="620"/>
      <c r="IIC16" s="620"/>
      <c r="IID16" s="620"/>
      <c r="IIE16" s="620"/>
      <c r="IIF16" s="620"/>
      <c r="IIG16" s="620"/>
      <c r="IIH16" s="620"/>
      <c r="III16" s="620"/>
      <c r="IIJ16" s="620"/>
      <c r="IIK16" s="620"/>
      <c r="IIL16" s="620"/>
      <c r="IIM16" s="620"/>
      <c r="IIN16" s="620"/>
      <c r="IIO16" s="620"/>
      <c r="IIP16" s="620"/>
      <c r="IIQ16" s="620"/>
      <c r="IIR16" s="620"/>
      <c r="IIS16" s="620"/>
      <c r="IIT16" s="620"/>
      <c r="IIU16" s="620"/>
      <c r="IIV16" s="620"/>
      <c r="IIW16" s="620"/>
      <c r="IIX16" s="620"/>
      <c r="IIY16" s="620"/>
      <c r="IIZ16" s="620"/>
      <c r="IJA16" s="620"/>
      <c r="IJB16" s="620"/>
      <c r="IJC16" s="620"/>
      <c r="IJD16" s="620"/>
      <c r="IJE16" s="620"/>
      <c r="IJF16" s="620"/>
      <c r="IJG16" s="620"/>
      <c r="IJH16" s="620"/>
      <c r="IJI16" s="620"/>
      <c r="IJJ16" s="620"/>
      <c r="IJK16" s="620"/>
      <c r="IJL16" s="620"/>
      <c r="IJM16" s="620"/>
      <c r="IJN16" s="620"/>
      <c r="IJO16" s="620"/>
      <c r="IJP16" s="620"/>
      <c r="IJQ16" s="620"/>
      <c r="IJR16" s="620"/>
      <c r="IJS16" s="620"/>
      <c r="IJT16" s="620"/>
      <c r="IJU16" s="620"/>
      <c r="IJV16" s="620"/>
      <c r="IJW16" s="620"/>
      <c r="IJX16" s="620"/>
      <c r="IJY16" s="620"/>
      <c r="IJZ16" s="620"/>
      <c r="IKA16" s="620"/>
      <c r="IKB16" s="620"/>
      <c r="IKC16" s="620"/>
      <c r="IKD16" s="620"/>
      <c r="IKE16" s="620"/>
      <c r="IKF16" s="620"/>
      <c r="IKG16" s="620"/>
      <c r="IKH16" s="620"/>
      <c r="IKI16" s="620"/>
      <c r="IKJ16" s="620"/>
      <c r="IKK16" s="620"/>
      <c r="IKL16" s="620"/>
      <c r="IKM16" s="620"/>
      <c r="IKN16" s="620"/>
      <c r="IKO16" s="620"/>
      <c r="IKP16" s="620"/>
      <c r="IKQ16" s="620"/>
      <c r="IKR16" s="620"/>
      <c r="IKS16" s="620"/>
      <c r="IKT16" s="620"/>
      <c r="IKU16" s="620"/>
      <c r="IKV16" s="620"/>
      <c r="IKW16" s="620"/>
      <c r="IKX16" s="620"/>
      <c r="IKY16" s="620"/>
      <c r="IKZ16" s="620"/>
      <c r="ILA16" s="620"/>
      <c r="ILB16" s="620"/>
      <c r="ILC16" s="620"/>
      <c r="ILD16" s="620"/>
      <c r="ILE16" s="620"/>
      <c r="ILF16" s="620"/>
      <c r="ILG16" s="620"/>
      <c r="ILH16" s="620"/>
      <c r="ILI16" s="620"/>
      <c r="ILJ16" s="620"/>
      <c r="ILK16" s="620"/>
      <c r="ILL16" s="620"/>
      <c r="ILM16" s="620"/>
      <c r="ILN16" s="620"/>
      <c r="ILO16" s="620"/>
      <c r="ILP16" s="620"/>
      <c r="ILQ16" s="620"/>
      <c r="ILR16" s="620"/>
      <c r="ILS16" s="620"/>
      <c r="ILT16" s="620"/>
      <c r="ILU16" s="620"/>
      <c r="ILV16" s="620"/>
      <c r="ILW16" s="620"/>
      <c r="ILX16" s="620"/>
      <c r="ILY16" s="620"/>
      <c r="ILZ16" s="620"/>
      <c r="IMA16" s="620"/>
      <c r="IMB16" s="620"/>
      <c r="IMC16" s="620"/>
      <c r="IMD16" s="620"/>
      <c r="IME16" s="620"/>
      <c r="IMF16" s="620"/>
      <c r="IMG16" s="620"/>
      <c r="IMH16" s="620"/>
      <c r="IMI16" s="620"/>
      <c r="IMJ16" s="620"/>
      <c r="IMK16" s="620"/>
      <c r="IML16" s="620"/>
      <c r="IMM16" s="620"/>
      <c r="IMN16" s="620"/>
      <c r="IMO16" s="620"/>
      <c r="IMP16" s="620"/>
      <c r="IMQ16" s="620"/>
      <c r="IMR16" s="620"/>
      <c r="IMS16" s="620"/>
      <c r="IMT16" s="620"/>
      <c r="IMU16" s="620"/>
      <c r="IMV16" s="620"/>
      <c r="IMW16" s="620"/>
      <c r="IMX16" s="620"/>
      <c r="IMY16" s="620"/>
      <c r="IMZ16" s="620"/>
      <c r="INA16" s="620"/>
      <c r="INB16" s="620"/>
      <c r="INC16" s="620"/>
      <c r="IND16" s="620"/>
      <c r="INE16" s="620"/>
      <c r="INF16" s="620"/>
      <c r="ING16" s="620"/>
      <c r="INH16" s="620"/>
      <c r="INI16" s="620"/>
      <c r="INJ16" s="620"/>
      <c r="INK16" s="620"/>
      <c r="INL16" s="620"/>
      <c r="INM16" s="620"/>
      <c r="INN16" s="620"/>
      <c r="INO16" s="620"/>
      <c r="INP16" s="620"/>
      <c r="INQ16" s="620"/>
      <c r="INR16" s="620"/>
      <c r="INS16" s="620"/>
      <c r="INT16" s="620"/>
      <c r="INU16" s="620"/>
      <c r="INV16" s="620"/>
      <c r="INW16" s="620"/>
      <c r="INX16" s="620"/>
      <c r="INY16" s="620"/>
      <c r="INZ16" s="620"/>
      <c r="IOA16" s="620"/>
      <c r="IOB16" s="620"/>
      <c r="IOC16" s="620"/>
      <c r="IOD16" s="620"/>
      <c r="IOE16" s="620"/>
      <c r="IOF16" s="620"/>
      <c r="IOG16" s="620"/>
      <c r="IOH16" s="620"/>
      <c r="IOI16" s="620"/>
      <c r="IOJ16" s="620"/>
      <c r="IOK16" s="620"/>
      <c r="IOL16" s="620"/>
      <c r="IOM16" s="620"/>
      <c r="ION16" s="620"/>
      <c r="IOO16" s="620"/>
      <c r="IOP16" s="620"/>
      <c r="IOQ16" s="620"/>
      <c r="IOR16" s="620"/>
      <c r="IOS16" s="620"/>
      <c r="IOT16" s="620"/>
      <c r="IOU16" s="620"/>
      <c r="IOV16" s="620"/>
      <c r="IOW16" s="620"/>
      <c r="IOX16" s="620"/>
      <c r="IOY16" s="620"/>
      <c r="IOZ16" s="620"/>
      <c r="IPA16" s="620"/>
      <c r="IPB16" s="620"/>
      <c r="IPC16" s="620"/>
      <c r="IPD16" s="620"/>
      <c r="IPE16" s="620"/>
      <c r="IPF16" s="620"/>
      <c r="IPG16" s="620"/>
      <c r="IPH16" s="620"/>
      <c r="IPI16" s="620"/>
      <c r="IPJ16" s="620"/>
      <c r="IPK16" s="620"/>
      <c r="IPL16" s="620"/>
      <c r="IPM16" s="620"/>
      <c r="IPN16" s="620"/>
      <c r="IPO16" s="620"/>
      <c r="IPP16" s="620"/>
      <c r="IPQ16" s="620"/>
      <c r="IPR16" s="620"/>
      <c r="IPS16" s="620"/>
      <c r="IPT16" s="620"/>
      <c r="IPU16" s="620"/>
      <c r="IPV16" s="620"/>
      <c r="IPW16" s="620"/>
      <c r="IPX16" s="620"/>
      <c r="IPY16" s="620"/>
      <c r="IPZ16" s="620"/>
      <c r="IQA16" s="620"/>
      <c r="IQB16" s="620"/>
      <c r="IQC16" s="620"/>
      <c r="IQD16" s="620"/>
      <c r="IQE16" s="620"/>
      <c r="IQF16" s="620"/>
      <c r="IQG16" s="620"/>
      <c r="IQH16" s="620"/>
      <c r="IQI16" s="620"/>
      <c r="IQJ16" s="620"/>
      <c r="IQK16" s="620"/>
      <c r="IQL16" s="620"/>
      <c r="IQM16" s="620"/>
      <c r="IQN16" s="620"/>
      <c r="IQO16" s="620"/>
      <c r="IQP16" s="620"/>
      <c r="IQQ16" s="620"/>
      <c r="IQR16" s="620"/>
      <c r="IQS16" s="620"/>
      <c r="IQT16" s="620"/>
      <c r="IQU16" s="620"/>
      <c r="IQV16" s="620"/>
      <c r="IQW16" s="620"/>
      <c r="IQX16" s="620"/>
      <c r="IQY16" s="620"/>
      <c r="IQZ16" s="620"/>
      <c r="IRA16" s="620"/>
      <c r="IRB16" s="620"/>
      <c r="IRC16" s="620"/>
      <c r="IRD16" s="620"/>
      <c r="IRE16" s="620"/>
      <c r="IRF16" s="620"/>
      <c r="IRG16" s="620"/>
      <c r="IRH16" s="620"/>
      <c r="IRI16" s="620"/>
      <c r="IRJ16" s="620"/>
      <c r="IRK16" s="620"/>
      <c r="IRL16" s="620"/>
      <c r="IRM16" s="620"/>
      <c r="IRN16" s="620"/>
      <c r="IRO16" s="620"/>
      <c r="IRP16" s="620"/>
      <c r="IRQ16" s="620"/>
      <c r="IRR16" s="620"/>
      <c r="IRS16" s="620"/>
      <c r="IRT16" s="620"/>
      <c r="IRU16" s="620"/>
      <c r="IRV16" s="620"/>
      <c r="IRW16" s="620"/>
      <c r="IRX16" s="620"/>
      <c r="IRY16" s="620"/>
      <c r="IRZ16" s="620"/>
      <c r="ISA16" s="620"/>
      <c r="ISB16" s="620"/>
      <c r="ISC16" s="620"/>
      <c r="ISD16" s="620"/>
      <c r="ISE16" s="620"/>
      <c r="ISF16" s="620"/>
      <c r="ISG16" s="620"/>
      <c r="ISH16" s="620"/>
      <c r="ISI16" s="620"/>
      <c r="ISJ16" s="620"/>
      <c r="ISK16" s="620"/>
      <c r="ISL16" s="620"/>
      <c r="ISM16" s="620"/>
      <c r="ISN16" s="620"/>
      <c r="ISO16" s="620"/>
      <c r="ISP16" s="620"/>
      <c r="ISQ16" s="620"/>
      <c r="ISR16" s="620"/>
      <c r="ISS16" s="620"/>
      <c r="IST16" s="620"/>
      <c r="ISU16" s="620"/>
      <c r="ISV16" s="620"/>
      <c r="ISW16" s="620"/>
      <c r="ISX16" s="620"/>
      <c r="ISY16" s="620"/>
      <c r="ISZ16" s="620"/>
      <c r="ITA16" s="620"/>
      <c r="ITB16" s="620"/>
      <c r="ITC16" s="620"/>
      <c r="ITD16" s="620"/>
      <c r="ITE16" s="620"/>
      <c r="ITF16" s="620"/>
      <c r="ITG16" s="620"/>
      <c r="ITH16" s="620"/>
      <c r="ITI16" s="620"/>
      <c r="ITJ16" s="620"/>
      <c r="ITK16" s="620"/>
      <c r="ITL16" s="620"/>
      <c r="ITM16" s="620"/>
      <c r="ITN16" s="620"/>
      <c r="ITO16" s="620"/>
      <c r="ITP16" s="620"/>
      <c r="ITQ16" s="620"/>
      <c r="ITR16" s="620"/>
      <c r="ITS16" s="620"/>
      <c r="ITT16" s="620"/>
      <c r="ITU16" s="620"/>
      <c r="ITV16" s="620"/>
      <c r="ITW16" s="620"/>
      <c r="ITX16" s="620"/>
      <c r="ITY16" s="620"/>
      <c r="ITZ16" s="620"/>
      <c r="IUA16" s="620"/>
      <c r="IUB16" s="620"/>
      <c r="IUC16" s="620"/>
      <c r="IUD16" s="620"/>
      <c r="IUE16" s="620"/>
      <c r="IUF16" s="620"/>
      <c r="IUG16" s="620"/>
      <c r="IUH16" s="620"/>
      <c r="IUI16" s="620"/>
      <c r="IUJ16" s="620"/>
      <c r="IUK16" s="620"/>
      <c r="IUL16" s="620"/>
      <c r="IUM16" s="620"/>
      <c r="IUN16" s="620"/>
      <c r="IUO16" s="620"/>
      <c r="IUP16" s="620"/>
      <c r="IUQ16" s="620"/>
      <c r="IUR16" s="620"/>
      <c r="IUS16" s="620"/>
      <c r="IUT16" s="620"/>
      <c r="IUU16" s="620"/>
      <c r="IUV16" s="620"/>
      <c r="IUW16" s="620"/>
      <c r="IUX16" s="620"/>
      <c r="IUY16" s="620"/>
      <c r="IUZ16" s="620"/>
      <c r="IVA16" s="620"/>
      <c r="IVB16" s="620"/>
      <c r="IVC16" s="620"/>
      <c r="IVD16" s="620"/>
      <c r="IVE16" s="620"/>
      <c r="IVF16" s="620"/>
      <c r="IVG16" s="620"/>
      <c r="IVH16" s="620"/>
      <c r="IVI16" s="620"/>
      <c r="IVJ16" s="620"/>
      <c r="IVK16" s="620"/>
      <c r="IVL16" s="620"/>
      <c r="IVM16" s="620"/>
      <c r="IVN16" s="620"/>
      <c r="IVO16" s="620"/>
      <c r="IVP16" s="620"/>
      <c r="IVQ16" s="620"/>
      <c r="IVR16" s="620"/>
      <c r="IVS16" s="620"/>
      <c r="IVT16" s="620"/>
      <c r="IVU16" s="620"/>
      <c r="IVV16" s="620"/>
      <c r="IVW16" s="620"/>
      <c r="IVX16" s="620"/>
      <c r="IVY16" s="620"/>
      <c r="IVZ16" s="620"/>
      <c r="IWA16" s="620"/>
      <c r="IWB16" s="620"/>
      <c r="IWC16" s="620"/>
      <c r="IWD16" s="620"/>
      <c r="IWE16" s="620"/>
      <c r="IWF16" s="620"/>
      <c r="IWG16" s="620"/>
      <c r="IWH16" s="620"/>
      <c r="IWI16" s="620"/>
      <c r="IWJ16" s="620"/>
      <c r="IWK16" s="620"/>
      <c r="IWL16" s="620"/>
      <c r="IWM16" s="620"/>
      <c r="IWN16" s="620"/>
      <c r="IWO16" s="620"/>
      <c r="IWP16" s="620"/>
      <c r="IWQ16" s="620"/>
      <c r="IWR16" s="620"/>
      <c r="IWS16" s="620"/>
      <c r="IWT16" s="620"/>
      <c r="IWU16" s="620"/>
      <c r="IWV16" s="620"/>
      <c r="IWW16" s="620"/>
      <c r="IWX16" s="620"/>
      <c r="IWY16" s="620"/>
      <c r="IWZ16" s="620"/>
      <c r="IXA16" s="620"/>
      <c r="IXB16" s="620"/>
      <c r="IXC16" s="620"/>
      <c r="IXD16" s="620"/>
      <c r="IXE16" s="620"/>
      <c r="IXF16" s="620"/>
      <c r="IXG16" s="620"/>
      <c r="IXH16" s="620"/>
      <c r="IXI16" s="620"/>
      <c r="IXJ16" s="620"/>
      <c r="IXK16" s="620"/>
      <c r="IXL16" s="620"/>
      <c r="IXM16" s="620"/>
      <c r="IXN16" s="620"/>
      <c r="IXO16" s="620"/>
      <c r="IXP16" s="620"/>
      <c r="IXQ16" s="620"/>
      <c r="IXR16" s="620"/>
      <c r="IXS16" s="620"/>
      <c r="IXT16" s="620"/>
      <c r="IXU16" s="620"/>
      <c r="IXV16" s="620"/>
      <c r="IXW16" s="620"/>
      <c r="IXX16" s="620"/>
      <c r="IXY16" s="620"/>
      <c r="IXZ16" s="620"/>
      <c r="IYA16" s="620"/>
      <c r="IYB16" s="620"/>
      <c r="IYC16" s="620"/>
      <c r="IYD16" s="620"/>
      <c r="IYE16" s="620"/>
      <c r="IYF16" s="620"/>
      <c r="IYG16" s="620"/>
      <c r="IYH16" s="620"/>
      <c r="IYI16" s="620"/>
      <c r="IYJ16" s="620"/>
      <c r="IYK16" s="620"/>
      <c r="IYL16" s="620"/>
      <c r="IYM16" s="620"/>
      <c r="IYN16" s="620"/>
      <c r="IYO16" s="620"/>
      <c r="IYP16" s="620"/>
      <c r="IYQ16" s="620"/>
      <c r="IYR16" s="620"/>
      <c r="IYS16" s="620"/>
      <c r="IYT16" s="620"/>
      <c r="IYU16" s="620"/>
      <c r="IYV16" s="620"/>
      <c r="IYW16" s="620"/>
      <c r="IYX16" s="620"/>
      <c r="IYY16" s="620"/>
      <c r="IYZ16" s="620"/>
      <c r="IZA16" s="620"/>
      <c r="IZB16" s="620"/>
      <c r="IZC16" s="620"/>
      <c r="IZD16" s="620"/>
      <c r="IZE16" s="620"/>
      <c r="IZF16" s="620"/>
      <c r="IZG16" s="620"/>
      <c r="IZH16" s="620"/>
      <c r="IZI16" s="620"/>
      <c r="IZJ16" s="620"/>
      <c r="IZK16" s="620"/>
      <c r="IZL16" s="620"/>
      <c r="IZM16" s="620"/>
      <c r="IZN16" s="620"/>
      <c r="IZO16" s="620"/>
      <c r="IZP16" s="620"/>
      <c r="IZQ16" s="620"/>
      <c r="IZR16" s="620"/>
      <c r="IZS16" s="620"/>
      <c r="IZT16" s="620"/>
      <c r="IZU16" s="620"/>
      <c r="IZV16" s="620"/>
      <c r="IZW16" s="620"/>
      <c r="IZX16" s="620"/>
      <c r="IZY16" s="620"/>
      <c r="IZZ16" s="620"/>
      <c r="JAA16" s="620"/>
      <c r="JAB16" s="620"/>
      <c r="JAC16" s="620"/>
      <c r="JAD16" s="620"/>
      <c r="JAE16" s="620"/>
      <c r="JAF16" s="620"/>
      <c r="JAG16" s="620"/>
      <c r="JAH16" s="620"/>
      <c r="JAI16" s="620"/>
      <c r="JAJ16" s="620"/>
      <c r="JAK16" s="620"/>
      <c r="JAL16" s="620"/>
      <c r="JAM16" s="620"/>
      <c r="JAN16" s="620"/>
      <c r="JAO16" s="620"/>
      <c r="JAP16" s="620"/>
      <c r="JAQ16" s="620"/>
      <c r="JAR16" s="620"/>
      <c r="JAS16" s="620"/>
      <c r="JAT16" s="620"/>
      <c r="JAU16" s="620"/>
      <c r="JAV16" s="620"/>
      <c r="JAW16" s="620"/>
      <c r="JAX16" s="620"/>
      <c r="JAY16" s="620"/>
      <c r="JAZ16" s="620"/>
      <c r="JBA16" s="620"/>
      <c r="JBB16" s="620"/>
      <c r="JBC16" s="620"/>
      <c r="JBD16" s="620"/>
      <c r="JBE16" s="620"/>
      <c r="JBF16" s="620"/>
      <c r="JBG16" s="620"/>
      <c r="JBH16" s="620"/>
      <c r="JBI16" s="620"/>
      <c r="JBJ16" s="620"/>
      <c r="JBK16" s="620"/>
      <c r="JBL16" s="620"/>
      <c r="JBM16" s="620"/>
      <c r="JBN16" s="620"/>
      <c r="JBO16" s="620"/>
      <c r="JBP16" s="620"/>
      <c r="JBQ16" s="620"/>
      <c r="JBR16" s="620"/>
      <c r="JBS16" s="620"/>
      <c r="JBT16" s="620"/>
      <c r="JBU16" s="620"/>
      <c r="JBV16" s="620"/>
      <c r="JBW16" s="620"/>
      <c r="JBX16" s="620"/>
      <c r="JBY16" s="620"/>
      <c r="JBZ16" s="620"/>
      <c r="JCA16" s="620"/>
      <c r="JCB16" s="620"/>
      <c r="JCC16" s="620"/>
      <c r="JCD16" s="620"/>
      <c r="JCE16" s="620"/>
      <c r="JCF16" s="620"/>
      <c r="JCG16" s="620"/>
      <c r="JCH16" s="620"/>
      <c r="JCI16" s="620"/>
      <c r="JCJ16" s="620"/>
      <c r="JCK16" s="620"/>
      <c r="JCL16" s="620"/>
      <c r="JCM16" s="620"/>
      <c r="JCN16" s="620"/>
      <c r="JCO16" s="620"/>
      <c r="JCP16" s="620"/>
      <c r="JCQ16" s="620"/>
      <c r="JCR16" s="620"/>
      <c r="JCS16" s="620"/>
      <c r="JCT16" s="620"/>
      <c r="JCU16" s="620"/>
      <c r="JCV16" s="620"/>
      <c r="JCW16" s="620"/>
      <c r="JCX16" s="620"/>
      <c r="JCY16" s="620"/>
      <c r="JCZ16" s="620"/>
      <c r="JDA16" s="620"/>
      <c r="JDB16" s="620"/>
      <c r="JDC16" s="620"/>
      <c r="JDD16" s="620"/>
      <c r="JDE16" s="620"/>
      <c r="JDF16" s="620"/>
      <c r="JDG16" s="620"/>
      <c r="JDH16" s="620"/>
      <c r="JDI16" s="620"/>
      <c r="JDJ16" s="620"/>
      <c r="JDK16" s="620"/>
      <c r="JDL16" s="620"/>
      <c r="JDM16" s="620"/>
      <c r="JDN16" s="620"/>
      <c r="JDO16" s="620"/>
      <c r="JDP16" s="620"/>
      <c r="JDQ16" s="620"/>
      <c r="JDR16" s="620"/>
      <c r="JDS16" s="620"/>
      <c r="JDT16" s="620"/>
      <c r="JDU16" s="620"/>
      <c r="JDV16" s="620"/>
      <c r="JDW16" s="620"/>
      <c r="JDX16" s="620"/>
      <c r="JDY16" s="620"/>
      <c r="JDZ16" s="620"/>
      <c r="JEA16" s="620"/>
      <c r="JEB16" s="620"/>
      <c r="JEC16" s="620"/>
      <c r="JED16" s="620"/>
      <c r="JEE16" s="620"/>
      <c r="JEF16" s="620"/>
      <c r="JEG16" s="620"/>
      <c r="JEH16" s="620"/>
      <c r="JEI16" s="620"/>
      <c r="JEJ16" s="620"/>
      <c r="JEK16" s="620"/>
      <c r="JEL16" s="620"/>
      <c r="JEM16" s="620"/>
      <c r="JEN16" s="620"/>
      <c r="JEO16" s="620"/>
      <c r="JEP16" s="620"/>
      <c r="JEQ16" s="620"/>
      <c r="JER16" s="620"/>
      <c r="JES16" s="620"/>
      <c r="JET16" s="620"/>
      <c r="JEU16" s="620"/>
      <c r="JEV16" s="620"/>
      <c r="JEW16" s="620"/>
      <c r="JEX16" s="620"/>
      <c r="JEY16" s="620"/>
      <c r="JEZ16" s="620"/>
      <c r="JFA16" s="620"/>
      <c r="JFB16" s="620"/>
      <c r="JFC16" s="620"/>
      <c r="JFD16" s="620"/>
      <c r="JFE16" s="620"/>
      <c r="JFF16" s="620"/>
      <c r="JFG16" s="620"/>
      <c r="JFH16" s="620"/>
      <c r="JFI16" s="620"/>
      <c r="JFJ16" s="620"/>
      <c r="JFK16" s="620"/>
      <c r="JFL16" s="620"/>
      <c r="JFM16" s="620"/>
      <c r="JFN16" s="620"/>
      <c r="JFO16" s="620"/>
      <c r="JFP16" s="620"/>
      <c r="JFQ16" s="620"/>
      <c r="JFR16" s="620"/>
      <c r="JFS16" s="620"/>
      <c r="JFT16" s="620"/>
      <c r="JFU16" s="620"/>
      <c r="JFV16" s="620"/>
      <c r="JFW16" s="620"/>
      <c r="JFX16" s="620"/>
      <c r="JFY16" s="620"/>
      <c r="JFZ16" s="620"/>
      <c r="JGA16" s="620"/>
      <c r="JGB16" s="620"/>
      <c r="JGC16" s="620"/>
      <c r="JGD16" s="620"/>
      <c r="JGE16" s="620"/>
      <c r="JGF16" s="620"/>
      <c r="JGG16" s="620"/>
      <c r="JGH16" s="620"/>
      <c r="JGI16" s="620"/>
      <c r="JGJ16" s="620"/>
      <c r="JGK16" s="620"/>
      <c r="JGL16" s="620"/>
      <c r="JGM16" s="620"/>
      <c r="JGN16" s="620"/>
      <c r="JGO16" s="620"/>
      <c r="JGP16" s="620"/>
      <c r="JGQ16" s="620"/>
      <c r="JGR16" s="620"/>
      <c r="JGS16" s="620"/>
      <c r="JGT16" s="620"/>
      <c r="JGU16" s="620"/>
      <c r="JGV16" s="620"/>
      <c r="JGW16" s="620"/>
      <c r="JGX16" s="620"/>
      <c r="JGY16" s="620"/>
      <c r="JGZ16" s="620"/>
      <c r="JHA16" s="620"/>
      <c r="JHB16" s="620"/>
      <c r="JHC16" s="620"/>
      <c r="JHD16" s="620"/>
      <c r="JHE16" s="620"/>
      <c r="JHF16" s="620"/>
      <c r="JHG16" s="620"/>
      <c r="JHH16" s="620"/>
      <c r="JHI16" s="620"/>
      <c r="JHJ16" s="620"/>
      <c r="JHK16" s="620"/>
      <c r="JHL16" s="620"/>
      <c r="JHM16" s="620"/>
      <c r="JHN16" s="620"/>
      <c r="JHO16" s="620"/>
      <c r="JHP16" s="620"/>
      <c r="JHQ16" s="620"/>
      <c r="JHR16" s="620"/>
      <c r="JHS16" s="620"/>
      <c r="JHT16" s="620"/>
      <c r="JHU16" s="620"/>
      <c r="JHV16" s="620"/>
      <c r="JHW16" s="620"/>
      <c r="JHX16" s="620"/>
      <c r="JHY16" s="620"/>
      <c r="JHZ16" s="620"/>
      <c r="JIA16" s="620"/>
      <c r="JIB16" s="620"/>
      <c r="JIC16" s="620"/>
      <c r="JID16" s="620"/>
      <c r="JIE16" s="620"/>
      <c r="JIF16" s="620"/>
      <c r="JIG16" s="620"/>
      <c r="JIH16" s="620"/>
      <c r="JII16" s="620"/>
      <c r="JIJ16" s="620"/>
      <c r="JIK16" s="620"/>
      <c r="JIL16" s="620"/>
      <c r="JIM16" s="620"/>
      <c r="JIN16" s="620"/>
      <c r="JIO16" s="620"/>
      <c r="JIP16" s="620"/>
      <c r="JIQ16" s="620"/>
      <c r="JIR16" s="620"/>
      <c r="JIS16" s="620"/>
      <c r="JIT16" s="620"/>
      <c r="JIU16" s="620"/>
      <c r="JIV16" s="620"/>
      <c r="JIW16" s="620"/>
      <c r="JIX16" s="620"/>
      <c r="JIY16" s="620"/>
      <c r="JIZ16" s="620"/>
      <c r="JJA16" s="620"/>
      <c r="JJB16" s="620"/>
      <c r="JJC16" s="620"/>
      <c r="JJD16" s="620"/>
      <c r="JJE16" s="620"/>
      <c r="JJF16" s="620"/>
      <c r="JJG16" s="620"/>
      <c r="JJH16" s="620"/>
      <c r="JJI16" s="620"/>
      <c r="JJJ16" s="620"/>
      <c r="JJK16" s="620"/>
      <c r="JJL16" s="620"/>
      <c r="JJM16" s="620"/>
      <c r="JJN16" s="620"/>
      <c r="JJO16" s="620"/>
      <c r="JJP16" s="620"/>
      <c r="JJQ16" s="620"/>
      <c r="JJR16" s="620"/>
      <c r="JJS16" s="620"/>
      <c r="JJT16" s="620"/>
      <c r="JJU16" s="620"/>
      <c r="JJV16" s="620"/>
      <c r="JJW16" s="620"/>
      <c r="JJX16" s="620"/>
      <c r="JJY16" s="620"/>
      <c r="JJZ16" s="620"/>
      <c r="JKA16" s="620"/>
      <c r="JKB16" s="620"/>
      <c r="JKC16" s="620"/>
      <c r="JKD16" s="620"/>
      <c r="JKE16" s="620"/>
      <c r="JKF16" s="620"/>
      <c r="JKG16" s="620"/>
      <c r="JKH16" s="620"/>
      <c r="JKI16" s="620"/>
      <c r="JKJ16" s="620"/>
      <c r="JKK16" s="620"/>
      <c r="JKL16" s="620"/>
      <c r="JKM16" s="620"/>
      <c r="JKN16" s="620"/>
      <c r="JKO16" s="620"/>
      <c r="JKP16" s="620"/>
      <c r="JKQ16" s="620"/>
      <c r="JKR16" s="620"/>
      <c r="JKS16" s="620"/>
      <c r="JKT16" s="620"/>
      <c r="JKU16" s="620"/>
      <c r="JKV16" s="620"/>
      <c r="JKW16" s="620"/>
      <c r="JKX16" s="620"/>
      <c r="JKY16" s="620"/>
      <c r="JKZ16" s="620"/>
      <c r="JLA16" s="620"/>
      <c r="JLB16" s="620"/>
      <c r="JLC16" s="620"/>
      <c r="JLD16" s="620"/>
      <c r="JLE16" s="620"/>
      <c r="JLF16" s="620"/>
      <c r="JLG16" s="620"/>
      <c r="JLH16" s="620"/>
      <c r="JLI16" s="620"/>
      <c r="JLJ16" s="620"/>
      <c r="JLK16" s="620"/>
      <c r="JLL16" s="620"/>
      <c r="JLM16" s="620"/>
      <c r="JLN16" s="620"/>
      <c r="JLO16" s="620"/>
      <c r="JLP16" s="620"/>
      <c r="JLQ16" s="620"/>
      <c r="JLR16" s="620"/>
      <c r="JLS16" s="620"/>
      <c r="JLT16" s="620"/>
      <c r="JLU16" s="620"/>
      <c r="JLV16" s="620"/>
      <c r="JLW16" s="620"/>
      <c r="JLX16" s="620"/>
      <c r="JLY16" s="620"/>
      <c r="JLZ16" s="620"/>
      <c r="JMA16" s="620"/>
      <c r="JMB16" s="620"/>
      <c r="JMC16" s="620"/>
      <c r="JMD16" s="620"/>
      <c r="JME16" s="620"/>
      <c r="JMF16" s="620"/>
      <c r="JMG16" s="620"/>
      <c r="JMH16" s="620"/>
      <c r="JMI16" s="620"/>
      <c r="JMJ16" s="620"/>
      <c r="JMK16" s="620"/>
      <c r="JML16" s="620"/>
      <c r="JMM16" s="620"/>
      <c r="JMN16" s="620"/>
      <c r="JMO16" s="620"/>
      <c r="JMP16" s="620"/>
      <c r="JMQ16" s="620"/>
      <c r="JMR16" s="620"/>
      <c r="JMS16" s="620"/>
      <c r="JMT16" s="620"/>
      <c r="JMU16" s="620"/>
      <c r="JMV16" s="620"/>
      <c r="JMW16" s="620"/>
      <c r="JMX16" s="620"/>
      <c r="JMY16" s="620"/>
      <c r="JMZ16" s="620"/>
      <c r="JNA16" s="620"/>
      <c r="JNB16" s="620"/>
      <c r="JNC16" s="620"/>
      <c r="JND16" s="620"/>
      <c r="JNE16" s="620"/>
      <c r="JNF16" s="620"/>
      <c r="JNG16" s="620"/>
      <c r="JNH16" s="620"/>
      <c r="JNI16" s="620"/>
      <c r="JNJ16" s="620"/>
      <c r="JNK16" s="620"/>
      <c r="JNL16" s="620"/>
      <c r="JNM16" s="620"/>
      <c r="JNN16" s="620"/>
      <c r="JNO16" s="620"/>
      <c r="JNP16" s="620"/>
      <c r="JNQ16" s="620"/>
      <c r="JNR16" s="620"/>
      <c r="JNS16" s="620"/>
      <c r="JNT16" s="620"/>
      <c r="JNU16" s="620"/>
      <c r="JNV16" s="620"/>
      <c r="JNW16" s="620"/>
      <c r="JNX16" s="620"/>
      <c r="JNY16" s="620"/>
      <c r="JNZ16" s="620"/>
      <c r="JOA16" s="620"/>
      <c r="JOB16" s="620"/>
      <c r="JOC16" s="620"/>
      <c r="JOD16" s="620"/>
      <c r="JOE16" s="620"/>
      <c r="JOF16" s="620"/>
      <c r="JOG16" s="620"/>
      <c r="JOH16" s="620"/>
      <c r="JOI16" s="620"/>
      <c r="JOJ16" s="620"/>
      <c r="JOK16" s="620"/>
      <c r="JOL16" s="620"/>
      <c r="JOM16" s="620"/>
      <c r="JON16" s="620"/>
      <c r="JOO16" s="620"/>
      <c r="JOP16" s="620"/>
      <c r="JOQ16" s="620"/>
      <c r="JOR16" s="620"/>
      <c r="JOS16" s="620"/>
      <c r="JOT16" s="620"/>
      <c r="JOU16" s="620"/>
      <c r="JOV16" s="620"/>
      <c r="JOW16" s="620"/>
      <c r="JOX16" s="620"/>
      <c r="JOY16" s="620"/>
      <c r="JOZ16" s="620"/>
      <c r="JPA16" s="620"/>
      <c r="JPB16" s="620"/>
      <c r="JPC16" s="620"/>
      <c r="JPD16" s="620"/>
      <c r="JPE16" s="620"/>
      <c r="JPF16" s="620"/>
      <c r="JPG16" s="620"/>
      <c r="JPH16" s="620"/>
      <c r="JPI16" s="620"/>
      <c r="JPJ16" s="620"/>
      <c r="JPK16" s="620"/>
      <c r="JPL16" s="620"/>
      <c r="JPM16" s="620"/>
      <c r="JPN16" s="620"/>
      <c r="JPO16" s="620"/>
      <c r="JPP16" s="620"/>
      <c r="JPQ16" s="620"/>
      <c r="JPR16" s="620"/>
      <c r="JPS16" s="620"/>
      <c r="JPT16" s="620"/>
      <c r="JPU16" s="620"/>
      <c r="JPV16" s="620"/>
      <c r="JPW16" s="620"/>
      <c r="JPX16" s="620"/>
      <c r="JPY16" s="620"/>
      <c r="JPZ16" s="620"/>
      <c r="JQA16" s="620"/>
      <c r="JQB16" s="620"/>
      <c r="JQC16" s="620"/>
      <c r="JQD16" s="620"/>
      <c r="JQE16" s="620"/>
      <c r="JQF16" s="620"/>
      <c r="JQG16" s="620"/>
      <c r="JQH16" s="620"/>
      <c r="JQI16" s="620"/>
      <c r="JQJ16" s="620"/>
      <c r="JQK16" s="620"/>
      <c r="JQL16" s="620"/>
      <c r="JQM16" s="620"/>
      <c r="JQN16" s="620"/>
      <c r="JQO16" s="620"/>
      <c r="JQP16" s="620"/>
      <c r="JQQ16" s="620"/>
      <c r="JQR16" s="620"/>
      <c r="JQS16" s="620"/>
      <c r="JQT16" s="620"/>
      <c r="JQU16" s="620"/>
      <c r="JQV16" s="620"/>
      <c r="JQW16" s="620"/>
      <c r="JQX16" s="620"/>
      <c r="JQY16" s="620"/>
      <c r="JQZ16" s="620"/>
      <c r="JRA16" s="620"/>
      <c r="JRB16" s="620"/>
      <c r="JRC16" s="620"/>
      <c r="JRD16" s="620"/>
      <c r="JRE16" s="620"/>
      <c r="JRF16" s="620"/>
      <c r="JRG16" s="620"/>
      <c r="JRH16" s="620"/>
      <c r="JRI16" s="620"/>
      <c r="JRJ16" s="620"/>
      <c r="JRK16" s="620"/>
      <c r="JRL16" s="620"/>
      <c r="JRM16" s="620"/>
      <c r="JRN16" s="620"/>
      <c r="JRO16" s="620"/>
      <c r="JRP16" s="620"/>
      <c r="JRQ16" s="620"/>
      <c r="JRR16" s="620"/>
      <c r="JRS16" s="620"/>
      <c r="JRT16" s="620"/>
      <c r="JRU16" s="620"/>
      <c r="JRV16" s="620"/>
      <c r="JRW16" s="620"/>
      <c r="JRX16" s="620"/>
      <c r="JRY16" s="620"/>
      <c r="JRZ16" s="620"/>
      <c r="JSA16" s="620"/>
      <c r="JSB16" s="620"/>
      <c r="JSC16" s="620"/>
      <c r="JSD16" s="620"/>
      <c r="JSE16" s="620"/>
      <c r="JSF16" s="620"/>
      <c r="JSG16" s="620"/>
      <c r="JSH16" s="620"/>
      <c r="JSI16" s="620"/>
      <c r="JSJ16" s="620"/>
      <c r="JSK16" s="620"/>
      <c r="JSL16" s="620"/>
      <c r="JSM16" s="620"/>
      <c r="JSN16" s="620"/>
      <c r="JSO16" s="620"/>
      <c r="JSP16" s="620"/>
      <c r="JSQ16" s="620"/>
      <c r="JSR16" s="620"/>
      <c r="JSS16" s="620"/>
      <c r="JST16" s="620"/>
      <c r="JSU16" s="620"/>
      <c r="JSV16" s="620"/>
      <c r="JSW16" s="620"/>
      <c r="JSX16" s="620"/>
      <c r="JSY16" s="620"/>
      <c r="JSZ16" s="620"/>
      <c r="JTA16" s="620"/>
      <c r="JTB16" s="620"/>
      <c r="JTC16" s="620"/>
      <c r="JTD16" s="620"/>
      <c r="JTE16" s="620"/>
      <c r="JTF16" s="620"/>
      <c r="JTG16" s="620"/>
      <c r="JTH16" s="620"/>
      <c r="JTI16" s="620"/>
      <c r="JTJ16" s="620"/>
      <c r="JTK16" s="620"/>
      <c r="JTL16" s="620"/>
      <c r="JTM16" s="620"/>
      <c r="JTN16" s="620"/>
      <c r="JTO16" s="620"/>
      <c r="JTP16" s="620"/>
      <c r="JTQ16" s="620"/>
      <c r="JTR16" s="620"/>
      <c r="JTS16" s="620"/>
      <c r="JTT16" s="620"/>
      <c r="JTU16" s="620"/>
      <c r="JTV16" s="620"/>
      <c r="JTW16" s="620"/>
      <c r="JTX16" s="620"/>
      <c r="JTY16" s="620"/>
      <c r="JTZ16" s="620"/>
      <c r="JUA16" s="620"/>
      <c r="JUB16" s="620"/>
      <c r="JUC16" s="620"/>
      <c r="JUD16" s="620"/>
      <c r="JUE16" s="620"/>
      <c r="JUF16" s="620"/>
      <c r="JUG16" s="620"/>
      <c r="JUH16" s="620"/>
      <c r="JUI16" s="620"/>
      <c r="JUJ16" s="620"/>
      <c r="JUK16" s="620"/>
      <c r="JUL16" s="620"/>
      <c r="JUM16" s="620"/>
      <c r="JUN16" s="620"/>
      <c r="JUO16" s="620"/>
      <c r="JUP16" s="620"/>
      <c r="JUQ16" s="620"/>
      <c r="JUR16" s="620"/>
      <c r="JUS16" s="620"/>
      <c r="JUT16" s="620"/>
      <c r="JUU16" s="620"/>
      <c r="JUV16" s="620"/>
      <c r="JUW16" s="620"/>
      <c r="JUX16" s="620"/>
      <c r="JUY16" s="620"/>
      <c r="JUZ16" s="620"/>
      <c r="JVA16" s="620"/>
      <c r="JVB16" s="620"/>
      <c r="JVC16" s="620"/>
      <c r="JVD16" s="620"/>
      <c r="JVE16" s="620"/>
      <c r="JVF16" s="620"/>
      <c r="JVG16" s="620"/>
      <c r="JVH16" s="620"/>
      <c r="JVI16" s="620"/>
      <c r="JVJ16" s="620"/>
      <c r="JVK16" s="620"/>
      <c r="JVL16" s="620"/>
      <c r="JVM16" s="620"/>
      <c r="JVN16" s="620"/>
      <c r="JVO16" s="620"/>
      <c r="JVP16" s="620"/>
      <c r="JVQ16" s="620"/>
      <c r="JVR16" s="620"/>
      <c r="JVS16" s="620"/>
      <c r="JVT16" s="620"/>
      <c r="JVU16" s="620"/>
      <c r="JVV16" s="620"/>
      <c r="JVW16" s="620"/>
      <c r="JVX16" s="620"/>
      <c r="JVY16" s="620"/>
      <c r="JVZ16" s="620"/>
      <c r="JWA16" s="620"/>
      <c r="JWB16" s="620"/>
      <c r="JWC16" s="620"/>
      <c r="JWD16" s="620"/>
      <c r="JWE16" s="620"/>
      <c r="JWF16" s="620"/>
      <c r="JWG16" s="620"/>
      <c r="JWH16" s="620"/>
      <c r="JWI16" s="620"/>
      <c r="JWJ16" s="620"/>
      <c r="JWK16" s="620"/>
      <c r="JWL16" s="620"/>
      <c r="JWM16" s="620"/>
      <c r="JWN16" s="620"/>
      <c r="JWO16" s="620"/>
      <c r="JWP16" s="620"/>
      <c r="JWQ16" s="620"/>
      <c r="JWR16" s="620"/>
      <c r="JWS16" s="620"/>
      <c r="JWT16" s="620"/>
      <c r="JWU16" s="620"/>
      <c r="JWV16" s="620"/>
      <c r="JWW16" s="620"/>
      <c r="JWX16" s="620"/>
      <c r="JWY16" s="620"/>
      <c r="JWZ16" s="620"/>
      <c r="JXA16" s="620"/>
      <c r="JXB16" s="620"/>
      <c r="JXC16" s="620"/>
      <c r="JXD16" s="620"/>
      <c r="JXE16" s="620"/>
      <c r="JXF16" s="620"/>
      <c r="JXG16" s="620"/>
      <c r="JXH16" s="620"/>
      <c r="JXI16" s="620"/>
      <c r="JXJ16" s="620"/>
      <c r="JXK16" s="620"/>
      <c r="JXL16" s="620"/>
      <c r="JXM16" s="620"/>
      <c r="JXN16" s="620"/>
      <c r="JXO16" s="620"/>
      <c r="JXP16" s="620"/>
      <c r="JXQ16" s="620"/>
      <c r="JXR16" s="620"/>
      <c r="JXS16" s="620"/>
      <c r="JXT16" s="620"/>
      <c r="JXU16" s="620"/>
      <c r="JXV16" s="620"/>
      <c r="JXW16" s="620"/>
      <c r="JXX16" s="620"/>
      <c r="JXY16" s="620"/>
      <c r="JXZ16" s="620"/>
      <c r="JYA16" s="620"/>
      <c r="JYB16" s="620"/>
      <c r="JYC16" s="620"/>
      <c r="JYD16" s="620"/>
      <c r="JYE16" s="620"/>
      <c r="JYF16" s="620"/>
      <c r="JYG16" s="620"/>
      <c r="JYH16" s="620"/>
      <c r="JYI16" s="620"/>
      <c r="JYJ16" s="620"/>
      <c r="JYK16" s="620"/>
      <c r="JYL16" s="620"/>
      <c r="JYM16" s="620"/>
      <c r="JYN16" s="620"/>
      <c r="JYO16" s="620"/>
      <c r="JYP16" s="620"/>
      <c r="JYQ16" s="620"/>
      <c r="JYR16" s="620"/>
      <c r="JYS16" s="620"/>
      <c r="JYT16" s="620"/>
      <c r="JYU16" s="620"/>
      <c r="JYV16" s="620"/>
      <c r="JYW16" s="620"/>
      <c r="JYX16" s="620"/>
      <c r="JYY16" s="620"/>
      <c r="JYZ16" s="620"/>
      <c r="JZA16" s="620"/>
      <c r="JZB16" s="620"/>
      <c r="JZC16" s="620"/>
      <c r="JZD16" s="620"/>
      <c r="JZE16" s="620"/>
      <c r="JZF16" s="620"/>
      <c r="JZG16" s="620"/>
      <c r="JZH16" s="620"/>
      <c r="JZI16" s="620"/>
      <c r="JZJ16" s="620"/>
      <c r="JZK16" s="620"/>
      <c r="JZL16" s="620"/>
      <c r="JZM16" s="620"/>
      <c r="JZN16" s="620"/>
      <c r="JZO16" s="620"/>
      <c r="JZP16" s="620"/>
      <c r="JZQ16" s="620"/>
      <c r="JZR16" s="620"/>
      <c r="JZS16" s="620"/>
      <c r="JZT16" s="620"/>
      <c r="JZU16" s="620"/>
      <c r="JZV16" s="620"/>
      <c r="JZW16" s="620"/>
      <c r="JZX16" s="620"/>
      <c r="JZY16" s="620"/>
      <c r="JZZ16" s="620"/>
      <c r="KAA16" s="620"/>
      <c r="KAB16" s="620"/>
      <c r="KAC16" s="620"/>
      <c r="KAD16" s="620"/>
      <c r="KAE16" s="620"/>
      <c r="KAF16" s="620"/>
      <c r="KAG16" s="620"/>
      <c r="KAH16" s="620"/>
      <c r="KAI16" s="620"/>
      <c r="KAJ16" s="620"/>
      <c r="KAK16" s="620"/>
      <c r="KAL16" s="620"/>
      <c r="KAM16" s="620"/>
      <c r="KAN16" s="620"/>
      <c r="KAO16" s="620"/>
      <c r="KAP16" s="620"/>
      <c r="KAQ16" s="620"/>
      <c r="KAR16" s="620"/>
      <c r="KAS16" s="620"/>
      <c r="KAT16" s="620"/>
      <c r="KAU16" s="620"/>
      <c r="KAV16" s="620"/>
      <c r="KAW16" s="620"/>
      <c r="KAX16" s="620"/>
      <c r="KAY16" s="620"/>
      <c r="KAZ16" s="620"/>
      <c r="KBA16" s="620"/>
      <c r="KBB16" s="620"/>
      <c r="KBC16" s="620"/>
      <c r="KBD16" s="620"/>
      <c r="KBE16" s="620"/>
      <c r="KBF16" s="620"/>
      <c r="KBG16" s="620"/>
      <c r="KBH16" s="620"/>
      <c r="KBI16" s="620"/>
      <c r="KBJ16" s="620"/>
      <c r="KBK16" s="620"/>
      <c r="KBL16" s="620"/>
      <c r="KBM16" s="620"/>
      <c r="KBN16" s="620"/>
      <c r="KBO16" s="620"/>
      <c r="KBP16" s="620"/>
      <c r="KBQ16" s="620"/>
      <c r="KBR16" s="620"/>
      <c r="KBS16" s="620"/>
      <c r="KBT16" s="620"/>
      <c r="KBU16" s="620"/>
      <c r="KBV16" s="620"/>
      <c r="KBW16" s="620"/>
      <c r="KBX16" s="620"/>
      <c r="KBY16" s="620"/>
      <c r="KBZ16" s="620"/>
      <c r="KCA16" s="620"/>
      <c r="KCB16" s="620"/>
      <c r="KCC16" s="620"/>
      <c r="KCD16" s="620"/>
      <c r="KCE16" s="620"/>
      <c r="KCF16" s="620"/>
      <c r="KCG16" s="620"/>
      <c r="KCH16" s="620"/>
      <c r="KCI16" s="620"/>
      <c r="KCJ16" s="620"/>
      <c r="KCK16" s="620"/>
      <c r="KCL16" s="620"/>
      <c r="KCM16" s="620"/>
      <c r="KCN16" s="620"/>
      <c r="KCO16" s="620"/>
      <c r="KCP16" s="620"/>
      <c r="KCQ16" s="620"/>
      <c r="KCR16" s="620"/>
      <c r="KCS16" s="620"/>
      <c r="KCT16" s="620"/>
      <c r="KCU16" s="620"/>
      <c r="KCV16" s="620"/>
      <c r="KCW16" s="620"/>
      <c r="KCX16" s="620"/>
      <c r="KCY16" s="620"/>
      <c r="KCZ16" s="620"/>
      <c r="KDA16" s="620"/>
      <c r="KDB16" s="620"/>
      <c r="KDC16" s="620"/>
      <c r="KDD16" s="620"/>
      <c r="KDE16" s="620"/>
      <c r="KDF16" s="620"/>
      <c r="KDG16" s="620"/>
      <c r="KDH16" s="620"/>
      <c r="KDI16" s="620"/>
      <c r="KDJ16" s="620"/>
      <c r="KDK16" s="620"/>
      <c r="KDL16" s="620"/>
      <c r="KDM16" s="620"/>
      <c r="KDN16" s="620"/>
      <c r="KDO16" s="620"/>
      <c r="KDP16" s="620"/>
      <c r="KDQ16" s="620"/>
      <c r="KDR16" s="620"/>
      <c r="KDS16" s="620"/>
      <c r="KDT16" s="620"/>
      <c r="KDU16" s="620"/>
      <c r="KDV16" s="620"/>
      <c r="KDW16" s="620"/>
      <c r="KDX16" s="620"/>
      <c r="KDY16" s="620"/>
      <c r="KDZ16" s="620"/>
      <c r="KEA16" s="620"/>
      <c r="KEB16" s="620"/>
      <c r="KEC16" s="620"/>
      <c r="KED16" s="620"/>
      <c r="KEE16" s="620"/>
      <c r="KEF16" s="620"/>
      <c r="KEG16" s="620"/>
      <c r="KEH16" s="620"/>
      <c r="KEI16" s="620"/>
      <c r="KEJ16" s="620"/>
      <c r="KEK16" s="620"/>
      <c r="KEL16" s="620"/>
      <c r="KEM16" s="620"/>
      <c r="KEN16" s="620"/>
      <c r="KEO16" s="620"/>
      <c r="KEP16" s="620"/>
      <c r="KEQ16" s="620"/>
      <c r="KER16" s="620"/>
      <c r="KES16" s="620"/>
      <c r="KET16" s="620"/>
      <c r="KEU16" s="620"/>
      <c r="KEV16" s="620"/>
      <c r="KEW16" s="620"/>
      <c r="KEX16" s="620"/>
      <c r="KEY16" s="620"/>
      <c r="KEZ16" s="620"/>
      <c r="KFA16" s="620"/>
      <c r="KFB16" s="620"/>
      <c r="KFC16" s="620"/>
      <c r="KFD16" s="620"/>
      <c r="KFE16" s="620"/>
      <c r="KFF16" s="620"/>
      <c r="KFG16" s="620"/>
      <c r="KFH16" s="620"/>
      <c r="KFI16" s="620"/>
      <c r="KFJ16" s="620"/>
      <c r="KFK16" s="620"/>
      <c r="KFL16" s="620"/>
      <c r="KFM16" s="620"/>
      <c r="KFN16" s="620"/>
      <c r="KFO16" s="620"/>
      <c r="KFP16" s="620"/>
      <c r="KFQ16" s="620"/>
      <c r="KFR16" s="620"/>
      <c r="KFS16" s="620"/>
      <c r="KFT16" s="620"/>
      <c r="KFU16" s="620"/>
      <c r="KFV16" s="620"/>
      <c r="KFW16" s="620"/>
      <c r="KFX16" s="620"/>
      <c r="KFY16" s="620"/>
      <c r="KFZ16" s="620"/>
      <c r="KGA16" s="620"/>
      <c r="KGB16" s="620"/>
      <c r="KGC16" s="620"/>
      <c r="KGD16" s="620"/>
      <c r="KGE16" s="620"/>
      <c r="KGF16" s="620"/>
      <c r="KGG16" s="620"/>
      <c r="KGH16" s="620"/>
      <c r="KGI16" s="620"/>
      <c r="KGJ16" s="620"/>
      <c r="KGK16" s="620"/>
      <c r="KGL16" s="620"/>
      <c r="KGM16" s="620"/>
      <c r="KGN16" s="620"/>
      <c r="KGO16" s="620"/>
      <c r="KGP16" s="620"/>
      <c r="KGQ16" s="620"/>
      <c r="KGR16" s="620"/>
      <c r="KGS16" s="620"/>
      <c r="KGT16" s="620"/>
      <c r="KGU16" s="620"/>
      <c r="KGV16" s="620"/>
      <c r="KGW16" s="620"/>
      <c r="KGX16" s="620"/>
      <c r="KGY16" s="620"/>
      <c r="KGZ16" s="620"/>
      <c r="KHA16" s="620"/>
      <c r="KHB16" s="620"/>
      <c r="KHC16" s="620"/>
      <c r="KHD16" s="620"/>
      <c r="KHE16" s="620"/>
      <c r="KHF16" s="620"/>
      <c r="KHG16" s="620"/>
      <c r="KHH16" s="620"/>
      <c r="KHI16" s="620"/>
      <c r="KHJ16" s="620"/>
      <c r="KHK16" s="620"/>
      <c r="KHL16" s="620"/>
      <c r="KHM16" s="620"/>
      <c r="KHN16" s="620"/>
      <c r="KHO16" s="620"/>
      <c r="KHP16" s="620"/>
      <c r="KHQ16" s="620"/>
      <c r="KHR16" s="620"/>
      <c r="KHS16" s="620"/>
      <c r="KHT16" s="620"/>
      <c r="KHU16" s="620"/>
      <c r="KHV16" s="620"/>
      <c r="KHW16" s="620"/>
      <c r="KHX16" s="620"/>
      <c r="KHY16" s="620"/>
      <c r="KHZ16" s="620"/>
      <c r="KIA16" s="620"/>
      <c r="KIB16" s="620"/>
      <c r="KIC16" s="620"/>
      <c r="KID16" s="620"/>
      <c r="KIE16" s="620"/>
      <c r="KIF16" s="620"/>
      <c r="KIG16" s="620"/>
      <c r="KIH16" s="620"/>
      <c r="KII16" s="620"/>
      <c r="KIJ16" s="620"/>
      <c r="KIK16" s="620"/>
      <c r="KIL16" s="620"/>
      <c r="KIM16" s="620"/>
      <c r="KIN16" s="620"/>
      <c r="KIO16" s="620"/>
      <c r="KIP16" s="620"/>
      <c r="KIQ16" s="620"/>
      <c r="KIR16" s="620"/>
      <c r="KIS16" s="620"/>
      <c r="KIT16" s="620"/>
      <c r="KIU16" s="620"/>
      <c r="KIV16" s="620"/>
      <c r="KIW16" s="620"/>
      <c r="KIX16" s="620"/>
      <c r="KIY16" s="620"/>
      <c r="KIZ16" s="620"/>
      <c r="KJA16" s="620"/>
      <c r="KJB16" s="620"/>
      <c r="KJC16" s="620"/>
      <c r="KJD16" s="620"/>
      <c r="KJE16" s="620"/>
      <c r="KJF16" s="620"/>
      <c r="KJG16" s="620"/>
      <c r="KJH16" s="620"/>
      <c r="KJI16" s="620"/>
      <c r="KJJ16" s="620"/>
      <c r="KJK16" s="620"/>
      <c r="KJL16" s="620"/>
      <c r="KJM16" s="620"/>
      <c r="KJN16" s="620"/>
      <c r="KJO16" s="620"/>
      <c r="KJP16" s="620"/>
      <c r="KJQ16" s="620"/>
      <c r="KJR16" s="620"/>
      <c r="KJS16" s="620"/>
      <c r="KJT16" s="620"/>
      <c r="KJU16" s="620"/>
      <c r="KJV16" s="620"/>
      <c r="KJW16" s="620"/>
      <c r="KJX16" s="620"/>
      <c r="KJY16" s="620"/>
      <c r="KJZ16" s="620"/>
      <c r="KKA16" s="620"/>
      <c r="KKB16" s="620"/>
      <c r="KKC16" s="620"/>
      <c r="KKD16" s="620"/>
      <c r="KKE16" s="620"/>
      <c r="KKF16" s="620"/>
      <c r="KKG16" s="620"/>
      <c r="KKH16" s="620"/>
      <c r="KKI16" s="620"/>
      <c r="KKJ16" s="620"/>
      <c r="KKK16" s="620"/>
      <c r="KKL16" s="620"/>
      <c r="KKM16" s="620"/>
      <c r="KKN16" s="620"/>
      <c r="KKO16" s="620"/>
      <c r="KKP16" s="620"/>
      <c r="KKQ16" s="620"/>
      <c r="KKR16" s="620"/>
      <c r="KKS16" s="620"/>
      <c r="KKT16" s="620"/>
      <c r="KKU16" s="620"/>
      <c r="KKV16" s="620"/>
      <c r="KKW16" s="620"/>
      <c r="KKX16" s="620"/>
      <c r="KKY16" s="620"/>
      <c r="KKZ16" s="620"/>
      <c r="KLA16" s="620"/>
      <c r="KLB16" s="620"/>
      <c r="KLC16" s="620"/>
      <c r="KLD16" s="620"/>
      <c r="KLE16" s="620"/>
      <c r="KLF16" s="620"/>
      <c r="KLG16" s="620"/>
      <c r="KLH16" s="620"/>
      <c r="KLI16" s="620"/>
      <c r="KLJ16" s="620"/>
      <c r="KLK16" s="620"/>
      <c r="KLL16" s="620"/>
      <c r="KLM16" s="620"/>
      <c r="KLN16" s="620"/>
      <c r="KLO16" s="620"/>
      <c r="KLP16" s="620"/>
      <c r="KLQ16" s="620"/>
      <c r="KLR16" s="620"/>
      <c r="KLS16" s="620"/>
      <c r="KLT16" s="620"/>
      <c r="KLU16" s="620"/>
      <c r="KLV16" s="620"/>
      <c r="KLW16" s="620"/>
      <c r="KLX16" s="620"/>
      <c r="KLY16" s="620"/>
      <c r="KLZ16" s="620"/>
      <c r="KMA16" s="620"/>
      <c r="KMB16" s="620"/>
      <c r="KMC16" s="620"/>
      <c r="KMD16" s="620"/>
      <c r="KME16" s="620"/>
      <c r="KMF16" s="620"/>
      <c r="KMG16" s="620"/>
      <c r="KMH16" s="620"/>
      <c r="KMI16" s="620"/>
      <c r="KMJ16" s="620"/>
      <c r="KMK16" s="620"/>
      <c r="KML16" s="620"/>
      <c r="KMM16" s="620"/>
      <c r="KMN16" s="620"/>
      <c r="KMO16" s="620"/>
      <c r="KMP16" s="620"/>
      <c r="KMQ16" s="620"/>
      <c r="KMR16" s="620"/>
      <c r="KMS16" s="620"/>
      <c r="KMT16" s="620"/>
      <c r="KMU16" s="620"/>
      <c r="KMV16" s="620"/>
      <c r="KMW16" s="620"/>
      <c r="KMX16" s="620"/>
      <c r="KMY16" s="620"/>
      <c r="KMZ16" s="620"/>
      <c r="KNA16" s="620"/>
      <c r="KNB16" s="620"/>
      <c r="KNC16" s="620"/>
      <c r="KND16" s="620"/>
      <c r="KNE16" s="620"/>
      <c r="KNF16" s="620"/>
      <c r="KNG16" s="620"/>
      <c r="KNH16" s="620"/>
      <c r="KNI16" s="620"/>
      <c r="KNJ16" s="620"/>
      <c r="KNK16" s="620"/>
      <c r="KNL16" s="620"/>
      <c r="KNM16" s="620"/>
      <c r="KNN16" s="620"/>
      <c r="KNO16" s="620"/>
      <c r="KNP16" s="620"/>
      <c r="KNQ16" s="620"/>
      <c r="KNR16" s="620"/>
      <c r="KNS16" s="620"/>
      <c r="KNT16" s="620"/>
      <c r="KNU16" s="620"/>
      <c r="KNV16" s="620"/>
      <c r="KNW16" s="620"/>
      <c r="KNX16" s="620"/>
      <c r="KNY16" s="620"/>
      <c r="KNZ16" s="620"/>
      <c r="KOA16" s="620"/>
      <c r="KOB16" s="620"/>
      <c r="KOC16" s="620"/>
      <c r="KOD16" s="620"/>
      <c r="KOE16" s="620"/>
      <c r="KOF16" s="620"/>
      <c r="KOG16" s="620"/>
      <c r="KOH16" s="620"/>
      <c r="KOI16" s="620"/>
      <c r="KOJ16" s="620"/>
      <c r="KOK16" s="620"/>
      <c r="KOL16" s="620"/>
      <c r="KOM16" s="620"/>
      <c r="KON16" s="620"/>
      <c r="KOO16" s="620"/>
      <c r="KOP16" s="620"/>
      <c r="KOQ16" s="620"/>
      <c r="KOR16" s="620"/>
      <c r="KOS16" s="620"/>
      <c r="KOT16" s="620"/>
      <c r="KOU16" s="620"/>
      <c r="KOV16" s="620"/>
      <c r="KOW16" s="620"/>
      <c r="KOX16" s="620"/>
      <c r="KOY16" s="620"/>
      <c r="KOZ16" s="620"/>
      <c r="KPA16" s="620"/>
      <c r="KPB16" s="620"/>
      <c r="KPC16" s="620"/>
      <c r="KPD16" s="620"/>
      <c r="KPE16" s="620"/>
      <c r="KPF16" s="620"/>
      <c r="KPG16" s="620"/>
      <c r="KPH16" s="620"/>
      <c r="KPI16" s="620"/>
      <c r="KPJ16" s="620"/>
      <c r="KPK16" s="620"/>
      <c r="KPL16" s="620"/>
      <c r="KPM16" s="620"/>
      <c r="KPN16" s="620"/>
      <c r="KPO16" s="620"/>
      <c r="KPP16" s="620"/>
      <c r="KPQ16" s="620"/>
      <c r="KPR16" s="620"/>
      <c r="KPS16" s="620"/>
      <c r="KPT16" s="620"/>
      <c r="KPU16" s="620"/>
      <c r="KPV16" s="620"/>
      <c r="KPW16" s="620"/>
      <c r="KPX16" s="620"/>
      <c r="KPY16" s="620"/>
      <c r="KPZ16" s="620"/>
      <c r="KQA16" s="620"/>
      <c r="KQB16" s="620"/>
      <c r="KQC16" s="620"/>
      <c r="KQD16" s="620"/>
      <c r="KQE16" s="620"/>
      <c r="KQF16" s="620"/>
      <c r="KQG16" s="620"/>
      <c r="KQH16" s="620"/>
      <c r="KQI16" s="620"/>
      <c r="KQJ16" s="620"/>
      <c r="KQK16" s="620"/>
      <c r="KQL16" s="620"/>
      <c r="KQM16" s="620"/>
      <c r="KQN16" s="620"/>
      <c r="KQO16" s="620"/>
      <c r="KQP16" s="620"/>
      <c r="KQQ16" s="620"/>
      <c r="KQR16" s="620"/>
      <c r="KQS16" s="620"/>
      <c r="KQT16" s="620"/>
      <c r="KQU16" s="620"/>
      <c r="KQV16" s="620"/>
      <c r="KQW16" s="620"/>
      <c r="KQX16" s="620"/>
      <c r="KQY16" s="620"/>
      <c r="KQZ16" s="620"/>
      <c r="KRA16" s="620"/>
      <c r="KRB16" s="620"/>
      <c r="KRC16" s="620"/>
      <c r="KRD16" s="620"/>
      <c r="KRE16" s="620"/>
      <c r="KRF16" s="620"/>
      <c r="KRG16" s="620"/>
      <c r="KRH16" s="620"/>
      <c r="KRI16" s="620"/>
      <c r="KRJ16" s="620"/>
      <c r="KRK16" s="620"/>
      <c r="KRL16" s="620"/>
      <c r="KRM16" s="620"/>
      <c r="KRN16" s="620"/>
      <c r="KRO16" s="620"/>
      <c r="KRP16" s="620"/>
      <c r="KRQ16" s="620"/>
      <c r="KRR16" s="620"/>
      <c r="KRS16" s="620"/>
      <c r="KRT16" s="620"/>
      <c r="KRU16" s="620"/>
      <c r="KRV16" s="620"/>
      <c r="KRW16" s="620"/>
      <c r="KRX16" s="620"/>
      <c r="KRY16" s="620"/>
      <c r="KRZ16" s="620"/>
      <c r="KSA16" s="620"/>
      <c r="KSB16" s="620"/>
      <c r="KSC16" s="620"/>
      <c r="KSD16" s="620"/>
      <c r="KSE16" s="620"/>
      <c r="KSF16" s="620"/>
      <c r="KSG16" s="620"/>
      <c r="KSH16" s="620"/>
      <c r="KSI16" s="620"/>
      <c r="KSJ16" s="620"/>
      <c r="KSK16" s="620"/>
      <c r="KSL16" s="620"/>
      <c r="KSM16" s="620"/>
      <c r="KSN16" s="620"/>
      <c r="KSO16" s="620"/>
      <c r="KSP16" s="620"/>
      <c r="KSQ16" s="620"/>
      <c r="KSR16" s="620"/>
      <c r="KSS16" s="620"/>
      <c r="KST16" s="620"/>
      <c r="KSU16" s="620"/>
      <c r="KSV16" s="620"/>
      <c r="KSW16" s="620"/>
      <c r="KSX16" s="620"/>
      <c r="KSY16" s="620"/>
      <c r="KSZ16" s="620"/>
      <c r="KTA16" s="620"/>
      <c r="KTB16" s="620"/>
      <c r="KTC16" s="620"/>
      <c r="KTD16" s="620"/>
      <c r="KTE16" s="620"/>
      <c r="KTF16" s="620"/>
      <c r="KTG16" s="620"/>
      <c r="KTH16" s="620"/>
      <c r="KTI16" s="620"/>
      <c r="KTJ16" s="620"/>
      <c r="KTK16" s="620"/>
      <c r="KTL16" s="620"/>
      <c r="KTM16" s="620"/>
      <c r="KTN16" s="620"/>
      <c r="KTO16" s="620"/>
      <c r="KTP16" s="620"/>
      <c r="KTQ16" s="620"/>
      <c r="KTR16" s="620"/>
      <c r="KTS16" s="620"/>
      <c r="KTT16" s="620"/>
      <c r="KTU16" s="620"/>
      <c r="KTV16" s="620"/>
      <c r="KTW16" s="620"/>
      <c r="KTX16" s="620"/>
      <c r="KTY16" s="620"/>
      <c r="KTZ16" s="620"/>
      <c r="KUA16" s="620"/>
      <c r="KUB16" s="620"/>
      <c r="KUC16" s="620"/>
      <c r="KUD16" s="620"/>
      <c r="KUE16" s="620"/>
      <c r="KUF16" s="620"/>
      <c r="KUG16" s="620"/>
      <c r="KUH16" s="620"/>
      <c r="KUI16" s="620"/>
      <c r="KUJ16" s="620"/>
      <c r="KUK16" s="620"/>
      <c r="KUL16" s="620"/>
      <c r="KUM16" s="620"/>
      <c r="KUN16" s="620"/>
      <c r="KUO16" s="620"/>
      <c r="KUP16" s="620"/>
      <c r="KUQ16" s="620"/>
      <c r="KUR16" s="620"/>
      <c r="KUS16" s="620"/>
      <c r="KUT16" s="620"/>
      <c r="KUU16" s="620"/>
      <c r="KUV16" s="620"/>
      <c r="KUW16" s="620"/>
      <c r="KUX16" s="620"/>
      <c r="KUY16" s="620"/>
      <c r="KUZ16" s="620"/>
      <c r="KVA16" s="620"/>
      <c r="KVB16" s="620"/>
      <c r="KVC16" s="620"/>
      <c r="KVD16" s="620"/>
      <c r="KVE16" s="620"/>
      <c r="KVF16" s="620"/>
      <c r="KVG16" s="620"/>
      <c r="KVH16" s="620"/>
      <c r="KVI16" s="620"/>
      <c r="KVJ16" s="620"/>
      <c r="KVK16" s="620"/>
      <c r="KVL16" s="620"/>
      <c r="KVM16" s="620"/>
      <c r="KVN16" s="620"/>
      <c r="KVO16" s="620"/>
      <c r="KVP16" s="620"/>
      <c r="KVQ16" s="620"/>
      <c r="KVR16" s="620"/>
      <c r="KVS16" s="620"/>
      <c r="KVT16" s="620"/>
      <c r="KVU16" s="620"/>
      <c r="KVV16" s="620"/>
      <c r="KVW16" s="620"/>
      <c r="KVX16" s="620"/>
      <c r="KVY16" s="620"/>
      <c r="KVZ16" s="620"/>
      <c r="KWA16" s="620"/>
      <c r="KWB16" s="620"/>
      <c r="KWC16" s="620"/>
      <c r="KWD16" s="620"/>
      <c r="KWE16" s="620"/>
      <c r="KWF16" s="620"/>
      <c r="KWG16" s="620"/>
      <c r="KWH16" s="620"/>
      <c r="KWI16" s="620"/>
      <c r="KWJ16" s="620"/>
      <c r="KWK16" s="620"/>
      <c r="KWL16" s="620"/>
      <c r="KWM16" s="620"/>
      <c r="KWN16" s="620"/>
      <c r="KWO16" s="620"/>
      <c r="KWP16" s="620"/>
      <c r="KWQ16" s="620"/>
      <c r="KWR16" s="620"/>
      <c r="KWS16" s="620"/>
      <c r="KWT16" s="620"/>
      <c r="KWU16" s="620"/>
      <c r="KWV16" s="620"/>
      <c r="KWW16" s="620"/>
      <c r="KWX16" s="620"/>
      <c r="KWY16" s="620"/>
      <c r="KWZ16" s="620"/>
      <c r="KXA16" s="620"/>
      <c r="KXB16" s="620"/>
      <c r="KXC16" s="620"/>
      <c r="KXD16" s="620"/>
      <c r="KXE16" s="620"/>
      <c r="KXF16" s="620"/>
      <c r="KXG16" s="620"/>
      <c r="KXH16" s="620"/>
      <c r="KXI16" s="620"/>
      <c r="KXJ16" s="620"/>
      <c r="KXK16" s="620"/>
      <c r="KXL16" s="620"/>
      <c r="KXM16" s="620"/>
      <c r="KXN16" s="620"/>
      <c r="KXO16" s="620"/>
      <c r="KXP16" s="620"/>
      <c r="KXQ16" s="620"/>
      <c r="KXR16" s="620"/>
      <c r="KXS16" s="620"/>
      <c r="KXT16" s="620"/>
      <c r="KXU16" s="620"/>
      <c r="KXV16" s="620"/>
      <c r="KXW16" s="620"/>
      <c r="KXX16" s="620"/>
      <c r="KXY16" s="620"/>
      <c r="KXZ16" s="620"/>
      <c r="KYA16" s="620"/>
      <c r="KYB16" s="620"/>
      <c r="KYC16" s="620"/>
      <c r="KYD16" s="620"/>
      <c r="KYE16" s="620"/>
      <c r="KYF16" s="620"/>
      <c r="KYG16" s="620"/>
      <c r="KYH16" s="620"/>
      <c r="KYI16" s="620"/>
      <c r="KYJ16" s="620"/>
      <c r="KYK16" s="620"/>
      <c r="KYL16" s="620"/>
      <c r="KYM16" s="620"/>
      <c r="KYN16" s="620"/>
      <c r="KYO16" s="620"/>
      <c r="KYP16" s="620"/>
      <c r="KYQ16" s="620"/>
      <c r="KYR16" s="620"/>
      <c r="KYS16" s="620"/>
      <c r="KYT16" s="620"/>
      <c r="KYU16" s="620"/>
      <c r="KYV16" s="620"/>
      <c r="KYW16" s="620"/>
      <c r="KYX16" s="620"/>
      <c r="KYY16" s="620"/>
      <c r="KYZ16" s="620"/>
      <c r="KZA16" s="620"/>
      <c r="KZB16" s="620"/>
      <c r="KZC16" s="620"/>
      <c r="KZD16" s="620"/>
      <c r="KZE16" s="620"/>
      <c r="KZF16" s="620"/>
      <c r="KZG16" s="620"/>
      <c r="KZH16" s="620"/>
      <c r="KZI16" s="620"/>
      <c r="KZJ16" s="620"/>
      <c r="KZK16" s="620"/>
      <c r="KZL16" s="620"/>
      <c r="KZM16" s="620"/>
      <c r="KZN16" s="620"/>
      <c r="KZO16" s="620"/>
      <c r="KZP16" s="620"/>
      <c r="KZQ16" s="620"/>
      <c r="KZR16" s="620"/>
      <c r="KZS16" s="620"/>
      <c r="KZT16" s="620"/>
      <c r="KZU16" s="620"/>
      <c r="KZV16" s="620"/>
      <c r="KZW16" s="620"/>
      <c r="KZX16" s="620"/>
      <c r="KZY16" s="620"/>
      <c r="KZZ16" s="620"/>
      <c r="LAA16" s="620"/>
      <c r="LAB16" s="620"/>
      <c r="LAC16" s="620"/>
      <c r="LAD16" s="620"/>
      <c r="LAE16" s="620"/>
      <c r="LAF16" s="620"/>
      <c r="LAG16" s="620"/>
      <c r="LAH16" s="620"/>
      <c r="LAI16" s="620"/>
      <c r="LAJ16" s="620"/>
      <c r="LAK16" s="620"/>
      <c r="LAL16" s="620"/>
      <c r="LAM16" s="620"/>
      <c r="LAN16" s="620"/>
      <c r="LAO16" s="620"/>
      <c r="LAP16" s="620"/>
      <c r="LAQ16" s="620"/>
      <c r="LAR16" s="620"/>
      <c r="LAS16" s="620"/>
      <c r="LAT16" s="620"/>
      <c r="LAU16" s="620"/>
      <c r="LAV16" s="620"/>
      <c r="LAW16" s="620"/>
      <c r="LAX16" s="620"/>
      <c r="LAY16" s="620"/>
      <c r="LAZ16" s="620"/>
      <c r="LBA16" s="620"/>
      <c r="LBB16" s="620"/>
      <c r="LBC16" s="620"/>
      <c r="LBD16" s="620"/>
      <c r="LBE16" s="620"/>
      <c r="LBF16" s="620"/>
      <c r="LBG16" s="620"/>
      <c r="LBH16" s="620"/>
      <c r="LBI16" s="620"/>
      <c r="LBJ16" s="620"/>
      <c r="LBK16" s="620"/>
      <c r="LBL16" s="620"/>
      <c r="LBM16" s="620"/>
      <c r="LBN16" s="620"/>
      <c r="LBO16" s="620"/>
      <c r="LBP16" s="620"/>
      <c r="LBQ16" s="620"/>
      <c r="LBR16" s="620"/>
      <c r="LBS16" s="620"/>
      <c r="LBT16" s="620"/>
      <c r="LBU16" s="620"/>
      <c r="LBV16" s="620"/>
      <c r="LBW16" s="620"/>
      <c r="LBX16" s="620"/>
      <c r="LBY16" s="620"/>
      <c r="LBZ16" s="620"/>
      <c r="LCA16" s="620"/>
      <c r="LCB16" s="620"/>
      <c r="LCC16" s="620"/>
      <c r="LCD16" s="620"/>
      <c r="LCE16" s="620"/>
      <c r="LCF16" s="620"/>
      <c r="LCG16" s="620"/>
      <c r="LCH16" s="620"/>
      <c r="LCI16" s="620"/>
      <c r="LCJ16" s="620"/>
      <c r="LCK16" s="620"/>
      <c r="LCL16" s="620"/>
      <c r="LCM16" s="620"/>
      <c r="LCN16" s="620"/>
      <c r="LCO16" s="620"/>
      <c r="LCP16" s="620"/>
      <c r="LCQ16" s="620"/>
      <c r="LCR16" s="620"/>
      <c r="LCS16" s="620"/>
      <c r="LCT16" s="620"/>
      <c r="LCU16" s="620"/>
      <c r="LCV16" s="620"/>
      <c r="LCW16" s="620"/>
      <c r="LCX16" s="620"/>
      <c r="LCY16" s="620"/>
      <c r="LCZ16" s="620"/>
      <c r="LDA16" s="620"/>
      <c r="LDB16" s="620"/>
      <c r="LDC16" s="620"/>
      <c r="LDD16" s="620"/>
      <c r="LDE16" s="620"/>
      <c r="LDF16" s="620"/>
      <c r="LDG16" s="620"/>
      <c r="LDH16" s="620"/>
      <c r="LDI16" s="620"/>
      <c r="LDJ16" s="620"/>
      <c r="LDK16" s="620"/>
      <c r="LDL16" s="620"/>
      <c r="LDM16" s="620"/>
      <c r="LDN16" s="620"/>
      <c r="LDO16" s="620"/>
      <c r="LDP16" s="620"/>
      <c r="LDQ16" s="620"/>
      <c r="LDR16" s="620"/>
      <c r="LDS16" s="620"/>
      <c r="LDT16" s="620"/>
      <c r="LDU16" s="620"/>
      <c r="LDV16" s="620"/>
      <c r="LDW16" s="620"/>
      <c r="LDX16" s="620"/>
      <c r="LDY16" s="620"/>
      <c r="LDZ16" s="620"/>
      <c r="LEA16" s="620"/>
      <c r="LEB16" s="620"/>
      <c r="LEC16" s="620"/>
      <c r="LED16" s="620"/>
      <c r="LEE16" s="620"/>
      <c r="LEF16" s="620"/>
      <c r="LEG16" s="620"/>
      <c r="LEH16" s="620"/>
      <c r="LEI16" s="620"/>
      <c r="LEJ16" s="620"/>
      <c r="LEK16" s="620"/>
      <c r="LEL16" s="620"/>
      <c r="LEM16" s="620"/>
      <c r="LEN16" s="620"/>
      <c r="LEO16" s="620"/>
      <c r="LEP16" s="620"/>
      <c r="LEQ16" s="620"/>
      <c r="LER16" s="620"/>
      <c r="LES16" s="620"/>
      <c r="LET16" s="620"/>
      <c r="LEU16" s="620"/>
      <c r="LEV16" s="620"/>
      <c r="LEW16" s="620"/>
      <c r="LEX16" s="620"/>
      <c r="LEY16" s="620"/>
      <c r="LEZ16" s="620"/>
      <c r="LFA16" s="620"/>
      <c r="LFB16" s="620"/>
      <c r="LFC16" s="620"/>
      <c r="LFD16" s="620"/>
      <c r="LFE16" s="620"/>
      <c r="LFF16" s="620"/>
      <c r="LFG16" s="620"/>
      <c r="LFH16" s="620"/>
      <c r="LFI16" s="620"/>
      <c r="LFJ16" s="620"/>
      <c r="LFK16" s="620"/>
      <c r="LFL16" s="620"/>
      <c r="LFM16" s="620"/>
      <c r="LFN16" s="620"/>
      <c r="LFO16" s="620"/>
      <c r="LFP16" s="620"/>
      <c r="LFQ16" s="620"/>
      <c r="LFR16" s="620"/>
      <c r="LFS16" s="620"/>
      <c r="LFT16" s="620"/>
      <c r="LFU16" s="620"/>
      <c r="LFV16" s="620"/>
      <c r="LFW16" s="620"/>
      <c r="LFX16" s="620"/>
      <c r="LFY16" s="620"/>
      <c r="LFZ16" s="620"/>
      <c r="LGA16" s="620"/>
      <c r="LGB16" s="620"/>
      <c r="LGC16" s="620"/>
      <c r="LGD16" s="620"/>
      <c r="LGE16" s="620"/>
      <c r="LGF16" s="620"/>
      <c r="LGG16" s="620"/>
      <c r="LGH16" s="620"/>
      <c r="LGI16" s="620"/>
      <c r="LGJ16" s="620"/>
      <c r="LGK16" s="620"/>
      <c r="LGL16" s="620"/>
      <c r="LGM16" s="620"/>
      <c r="LGN16" s="620"/>
      <c r="LGO16" s="620"/>
      <c r="LGP16" s="620"/>
      <c r="LGQ16" s="620"/>
      <c r="LGR16" s="620"/>
      <c r="LGS16" s="620"/>
      <c r="LGT16" s="620"/>
      <c r="LGU16" s="620"/>
      <c r="LGV16" s="620"/>
      <c r="LGW16" s="620"/>
      <c r="LGX16" s="620"/>
      <c r="LGY16" s="620"/>
      <c r="LGZ16" s="620"/>
      <c r="LHA16" s="620"/>
      <c r="LHB16" s="620"/>
      <c r="LHC16" s="620"/>
      <c r="LHD16" s="620"/>
      <c r="LHE16" s="620"/>
      <c r="LHF16" s="620"/>
      <c r="LHG16" s="620"/>
      <c r="LHH16" s="620"/>
      <c r="LHI16" s="620"/>
      <c r="LHJ16" s="620"/>
      <c r="LHK16" s="620"/>
      <c r="LHL16" s="620"/>
      <c r="LHM16" s="620"/>
      <c r="LHN16" s="620"/>
      <c r="LHO16" s="620"/>
      <c r="LHP16" s="620"/>
      <c r="LHQ16" s="620"/>
      <c r="LHR16" s="620"/>
      <c r="LHS16" s="620"/>
      <c r="LHT16" s="620"/>
      <c r="LHU16" s="620"/>
      <c r="LHV16" s="620"/>
      <c r="LHW16" s="620"/>
      <c r="LHX16" s="620"/>
      <c r="LHY16" s="620"/>
      <c r="LHZ16" s="620"/>
      <c r="LIA16" s="620"/>
      <c r="LIB16" s="620"/>
      <c r="LIC16" s="620"/>
      <c r="LID16" s="620"/>
      <c r="LIE16" s="620"/>
      <c r="LIF16" s="620"/>
      <c r="LIG16" s="620"/>
      <c r="LIH16" s="620"/>
      <c r="LII16" s="620"/>
      <c r="LIJ16" s="620"/>
      <c r="LIK16" s="620"/>
      <c r="LIL16" s="620"/>
      <c r="LIM16" s="620"/>
      <c r="LIN16" s="620"/>
      <c r="LIO16" s="620"/>
      <c r="LIP16" s="620"/>
      <c r="LIQ16" s="620"/>
      <c r="LIR16" s="620"/>
      <c r="LIS16" s="620"/>
      <c r="LIT16" s="620"/>
      <c r="LIU16" s="620"/>
      <c r="LIV16" s="620"/>
      <c r="LIW16" s="620"/>
      <c r="LIX16" s="620"/>
      <c r="LIY16" s="620"/>
      <c r="LIZ16" s="620"/>
      <c r="LJA16" s="620"/>
      <c r="LJB16" s="620"/>
      <c r="LJC16" s="620"/>
      <c r="LJD16" s="620"/>
      <c r="LJE16" s="620"/>
      <c r="LJF16" s="620"/>
      <c r="LJG16" s="620"/>
      <c r="LJH16" s="620"/>
      <c r="LJI16" s="620"/>
      <c r="LJJ16" s="620"/>
      <c r="LJK16" s="620"/>
      <c r="LJL16" s="620"/>
      <c r="LJM16" s="620"/>
      <c r="LJN16" s="620"/>
      <c r="LJO16" s="620"/>
      <c r="LJP16" s="620"/>
      <c r="LJQ16" s="620"/>
      <c r="LJR16" s="620"/>
      <c r="LJS16" s="620"/>
      <c r="LJT16" s="620"/>
      <c r="LJU16" s="620"/>
      <c r="LJV16" s="620"/>
      <c r="LJW16" s="620"/>
      <c r="LJX16" s="620"/>
      <c r="LJY16" s="620"/>
      <c r="LJZ16" s="620"/>
      <c r="LKA16" s="620"/>
      <c r="LKB16" s="620"/>
      <c r="LKC16" s="620"/>
      <c r="LKD16" s="620"/>
      <c r="LKE16" s="620"/>
      <c r="LKF16" s="620"/>
      <c r="LKG16" s="620"/>
      <c r="LKH16" s="620"/>
      <c r="LKI16" s="620"/>
      <c r="LKJ16" s="620"/>
      <c r="LKK16" s="620"/>
      <c r="LKL16" s="620"/>
      <c r="LKM16" s="620"/>
      <c r="LKN16" s="620"/>
      <c r="LKO16" s="620"/>
      <c r="LKP16" s="620"/>
      <c r="LKQ16" s="620"/>
      <c r="LKR16" s="620"/>
      <c r="LKS16" s="620"/>
      <c r="LKT16" s="620"/>
      <c r="LKU16" s="620"/>
      <c r="LKV16" s="620"/>
      <c r="LKW16" s="620"/>
      <c r="LKX16" s="620"/>
      <c r="LKY16" s="620"/>
      <c r="LKZ16" s="620"/>
      <c r="LLA16" s="620"/>
      <c r="LLB16" s="620"/>
      <c r="LLC16" s="620"/>
      <c r="LLD16" s="620"/>
      <c r="LLE16" s="620"/>
      <c r="LLF16" s="620"/>
      <c r="LLG16" s="620"/>
      <c r="LLH16" s="620"/>
      <c r="LLI16" s="620"/>
      <c r="LLJ16" s="620"/>
      <c r="LLK16" s="620"/>
      <c r="LLL16" s="620"/>
      <c r="LLM16" s="620"/>
      <c r="LLN16" s="620"/>
      <c r="LLO16" s="620"/>
      <c r="LLP16" s="620"/>
      <c r="LLQ16" s="620"/>
      <c r="LLR16" s="620"/>
      <c r="LLS16" s="620"/>
      <c r="LLT16" s="620"/>
      <c r="LLU16" s="620"/>
      <c r="LLV16" s="620"/>
      <c r="LLW16" s="620"/>
      <c r="LLX16" s="620"/>
      <c r="LLY16" s="620"/>
      <c r="LLZ16" s="620"/>
      <c r="LMA16" s="620"/>
      <c r="LMB16" s="620"/>
      <c r="LMC16" s="620"/>
      <c r="LMD16" s="620"/>
      <c r="LME16" s="620"/>
      <c r="LMF16" s="620"/>
      <c r="LMG16" s="620"/>
      <c r="LMH16" s="620"/>
      <c r="LMI16" s="620"/>
      <c r="LMJ16" s="620"/>
      <c r="LMK16" s="620"/>
      <c r="LML16" s="620"/>
      <c r="LMM16" s="620"/>
      <c r="LMN16" s="620"/>
      <c r="LMO16" s="620"/>
      <c r="LMP16" s="620"/>
      <c r="LMQ16" s="620"/>
      <c r="LMR16" s="620"/>
      <c r="LMS16" s="620"/>
      <c r="LMT16" s="620"/>
      <c r="LMU16" s="620"/>
      <c r="LMV16" s="620"/>
      <c r="LMW16" s="620"/>
      <c r="LMX16" s="620"/>
      <c r="LMY16" s="620"/>
      <c r="LMZ16" s="620"/>
      <c r="LNA16" s="620"/>
      <c r="LNB16" s="620"/>
      <c r="LNC16" s="620"/>
      <c r="LND16" s="620"/>
      <c r="LNE16" s="620"/>
      <c r="LNF16" s="620"/>
      <c r="LNG16" s="620"/>
      <c r="LNH16" s="620"/>
      <c r="LNI16" s="620"/>
      <c r="LNJ16" s="620"/>
      <c r="LNK16" s="620"/>
      <c r="LNL16" s="620"/>
      <c r="LNM16" s="620"/>
      <c r="LNN16" s="620"/>
      <c r="LNO16" s="620"/>
      <c r="LNP16" s="620"/>
      <c r="LNQ16" s="620"/>
      <c r="LNR16" s="620"/>
      <c r="LNS16" s="620"/>
      <c r="LNT16" s="620"/>
      <c r="LNU16" s="620"/>
      <c r="LNV16" s="620"/>
      <c r="LNW16" s="620"/>
      <c r="LNX16" s="620"/>
      <c r="LNY16" s="620"/>
      <c r="LNZ16" s="620"/>
      <c r="LOA16" s="620"/>
      <c r="LOB16" s="620"/>
      <c r="LOC16" s="620"/>
      <c r="LOD16" s="620"/>
      <c r="LOE16" s="620"/>
      <c r="LOF16" s="620"/>
      <c r="LOG16" s="620"/>
      <c r="LOH16" s="620"/>
      <c r="LOI16" s="620"/>
      <c r="LOJ16" s="620"/>
      <c r="LOK16" s="620"/>
      <c r="LOL16" s="620"/>
      <c r="LOM16" s="620"/>
      <c r="LON16" s="620"/>
      <c r="LOO16" s="620"/>
      <c r="LOP16" s="620"/>
      <c r="LOQ16" s="620"/>
      <c r="LOR16" s="620"/>
      <c r="LOS16" s="620"/>
      <c r="LOT16" s="620"/>
      <c r="LOU16" s="620"/>
      <c r="LOV16" s="620"/>
      <c r="LOW16" s="620"/>
      <c r="LOX16" s="620"/>
      <c r="LOY16" s="620"/>
      <c r="LOZ16" s="620"/>
      <c r="LPA16" s="620"/>
      <c r="LPB16" s="620"/>
      <c r="LPC16" s="620"/>
      <c r="LPD16" s="620"/>
      <c r="LPE16" s="620"/>
      <c r="LPF16" s="620"/>
      <c r="LPG16" s="620"/>
      <c r="LPH16" s="620"/>
      <c r="LPI16" s="620"/>
      <c r="LPJ16" s="620"/>
      <c r="LPK16" s="620"/>
      <c r="LPL16" s="620"/>
      <c r="LPM16" s="620"/>
      <c r="LPN16" s="620"/>
      <c r="LPO16" s="620"/>
      <c r="LPP16" s="620"/>
      <c r="LPQ16" s="620"/>
      <c r="LPR16" s="620"/>
      <c r="LPS16" s="620"/>
      <c r="LPT16" s="620"/>
      <c r="LPU16" s="620"/>
      <c r="LPV16" s="620"/>
      <c r="LPW16" s="620"/>
      <c r="LPX16" s="620"/>
      <c r="LPY16" s="620"/>
      <c r="LPZ16" s="620"/>
      <c r="LQA16" s="620"/>
      <c r="LQB16" s="620"/>
      <c r="LQC16" s="620"/>
      <c r="LQD16" s="620"/>
      <c r="LQE16" s="620"/>
      <c r="LQF16" s="620"/>
      <c r="LQG16" s="620"/>
      <c r="LQH16" s="620"/>
      <c r="LQI16" s="620"/>
      <c r="LQJ16" s="620"/>
      <c r="LQK16" s="620"/>
      <c r="LQL16" s="620"/>
      <c r="LQM16" s="620"/>
      <c r="LQN16" s="620"/>
      <c r="LQO16" s="620"/>
      <c r="LQP16" s="620"/>
      <c r="LQQ16" s="620"/>
      <c r="LQR16" s="620"/>
      <c r="LQS16" s="620"/>
      <c r="LQT16" s="620"/>
      <c r="LQU16" s="620"/>
      <c r="LQV16" s="620"/>
      <c r="LQW16" s="620"/>
      <c r="LQX16" s="620"/>
      <c r="LQY16" s="620"/>
      <c r="LQZ16" s="620"/>
      <c r="LRA16" s="620"/>
      <c r="LRB16" s="620"/>
      <c r="LRC16" s="620"/>
      <c r="LRD16" s="620"/>
      <c r="LRE16" s="620"/>
      <c r="LRF16" s="620"/>
      <c r="LRG16" s="620"/>
      <c r="LRH16" s="620"/>
      <c r="LRI16" s="620"/>
      <c r="LRJ16" s="620"/>
      <c r="LRK16" s="620"/>
      <c r="LRL16" s="620"/>
      <c r="LRM16" s="620"/>
      <c r="LRN16" s="620"/>
      <c r="LRO16" s="620"/>
      <c r="LRP16" s="620"/>
      <c r="LRQ16" s="620"/>
      <c r="LRR16" s="620"/>
      <c r="LRS16" s="620"/>
      <c r="LRT16" s="620"/>
      <c r="LRU16" s="620"/>
      <c r="LRV16" s="620"/>
      <c r="LRW16" s="620"/>
      <c r="LRX16" s="620"/>
      <c r="LRY16" s="620"/>
      <c r="LRZ16" s="620"/>
      <c r="LSA16" s="620"/>
      <c r="LSB16" s="620"/>
      <c r="LSC16" s="620"/>
      <c r="LSD16" s="620"/>
      <c r="LSE16" s="620"/>
      <c r="LSF16" s="620"/>
      <c r="LSG16" s="620"/>
      <c r="LSH16" s="620"/>
      <c r="LSI16" s="620"/>
      <c r="LSJ16" s="620"/>
      <c r="LSK16" s="620"/>
      <c r="LSL16" s="620"/>
      <c r="LSM16" s="620"/>
      <c r="LSN16" s="620"/>
      <c r="LSO16" s="620"/>
      <c r="LSP16" s="620"/>
      <c r="LSQ16" s="620"/>
      <c r="LSR16" s="620"/>
      <c r="LSS16" s="620"/>
      <c r="LST16" s="620"/>
      <c r="LSU16" s="620"/>
      <c r="LSV16" s="620"/>
      <c r="LSW16" s="620"/>
      <c r="LSX16" s="620"/>
      <c r="LSY16" s="620"/>
      <c r="LSZ16" s="620"/>
      <c r="LTA16" s="620"/>
      <c r="LTB16" s="620"/>
      <c r="LTC16" s="620"/>
      <c r="LTD16" s="620"/>
      <c r="LTE16" s="620"/>
      <c r="LTF16" s="620"/>
      <c r="LTG16" s="620"/>
      <c r="LTH16" s="620"/>
      <c r="LTI16" s="620"/>
      <c r="LTJ16" s="620"/>
      <c r="LTK16" s="620"/>
      <c r="LTL16" s="620"/>
      <c r="LTM16" s="620"/>
      <c r="LTN16" s="620"/>
      <c r="LTO16" s="620"/>
      <c r="LTP16" s="620"/>
      <c r="LTQ16" s="620"/>
      <c r="LTR16" s="620"/>
      <c r="LTS16" s="620"/>
      <c r="LTT16" s="620"/>
      <c r="LTU16" s="620"/>
      <c r="LTV16" s="620"/>
      <c r="LTW16" s="620"/>
      <c r="LTX16" s="620"/>
      <c r="LTY16" s="620"/>
      <c r="LTZ16" s="620"/>
      <c r="LUA16" s="620"/>
      <c r="LUB16" s="620"/>
      <c r="LUC16" s="620"/>
      <c r="LUD16" s="620"/>
      <c r="LUE16" s="620"/>
      <c r="LUF16" s="620"/>
      <c r="LUG16" s="620"/>
      <c r="LUH16" s="620"/>
      <c r="LUI16" s="620"/>
      <c r="LUJ16" s="620"/>
      <c r="LUK16" s="620"/>
      <c r="LUL16" s="620"/>
      <c r="LUM16" s="620"/>
      <c r="LUN16" s="620"/>
      <c r="LUO16" s="620"/>
      <c r="LUP16" s="620"/>
      <c r="LUQ16" s="620"/>
      <c r="LUR16" s="620"/>
      <c r="LUS16" s="620"/>
      <c r="LUT16" s="620"/>
      <c r="LUU16" s="620"/>
      <c r="LUV16" s="620"/>
      <c r="LUW16" s="620"/>
      <c r="LUX16" s="620"/>
      <c r="LUY16" s="620"/>
      <c r="LUZ16" s="620"/>
      <c r="LVA16" s="620"/>
      <c r="LVB16" s="620"/>
      <c r="LVC16" s="620"/>
      <c r="LVD16" s="620"/>
      <c r="LVE16" s="620"/>
      <c r="LVF16" s="620"/>
      <c r="LVG16" s="620"/>
      <c r="LVH16" s="620"/>
      <c r="LVI16" s="620"/>
      <c r="LVJ16" s="620"/>
      <c r="LVK16" s="620"/>
      <c r="LVL16" s="620"/>
      <c r="LVM16" s="620"/>
      <c r="LVN16" s="620"/>
      <c r="LVO16" s="620"/>
      <c r="LVP16" s="620"/>
      <c r="LVQ16" s="620"/>
      <c r="LVR16" s="620"/>
      <c r="LVS16" s="620"/>
      <c r="LVT16" s="620"/>
      <c r="LVU16" s="620"/>
      <c r="LVV16" s="620"/>
      <c r="LVW16" s="620"/>
      <c r="LVX16" s="620"/>
      <c r="LVY16" s="620"/>
      <c r="LVZ16" s="620"/>
      <c r="LWA16" s="620"/>
      <c r="LWB16" s="620"/>
      <c r="LWC16" s="620"/>
      <c r="LWD16" s="620"/>
      <c r="LWE16" s="620"/>
      <c r="LWF16" s="620"/>
      <c r="LWG16" s="620"/>
      <c r="LWH16" s="620"/>
      <c r="LWI16" s="620"/>
      <c r="LWJ16" s="620"/>
      <c r="LWK16" s="620"/>
      <c r="LWL16" s="620"/>
      <c r="LWM16" s="620"/>
      <c r="LWN16" s="620"/>
      <c r="LWO16" s="620"/>
      <c r="LWP16" s="620"/>
      <c r="LWQ16" s="620"/>
      <c r="LWR16" s="620"/>
      <c r="LWS16" s="620"/>
      <c r="LWT16" s="620"/>
      <c r="LWU16" s="620"/>
      <c r="LWV16" s="620"/>
      <c r="LWW16" s="620"/>
      <c r="LWX16" s="620"/>
      <c r="LWY16" s="620"/>
      <c r="LWZ16" s="620"/>
      <c r="LXA16" s="620"/>
      <c r="LXB16" s="620"/>
      <c r="LXC16" s="620"/>
      <c r="LXD16" s="620"/>
      <c r="LXE16" s="620"/>
      <c r="LXF16" s="620"/>
      <c r="LXG16" s="620"/>
      <c r="LXH16" s="620"/>
      <c r="LXI16" s="620"/>
      <c r="LXJ16" s="620"/>
      <c r="LXK16" s="620"/>
      <c r="LXL16" s="620"/>
      <c r="LXM16" s="620"/>
      <c r="LXN16" s="620"/>
      <c r="LXO16" s="620"/>
      <c r="LXP16" s="620"/>
      <c r="LXQ16" s="620"/>
      <c r="LXR16" s="620"/>
      <c r="LXS16" s="620"/>
      <c r="LXT16" s="620"/>
      <c r="LXU16" s="620"/>
      <c r="LXV16" s="620"/>
      <c r="LXW16" s="620"/>
      <c r="LXX16" s="620"/>
      <c r="LXY16" s="620"/>
      <c r="LXZ16" s="620"/>
      <c r="LYA16" s="620"/>
      <c r="LYB16" s="620"/>
      <c r="LYC16" s="620"/>
      <c r="LYD16" s="620"/>
      <c r="LYE16" s="620"/>
      <c r="LYF16" s="620"/>
      <c r="LYG16" s="620"/>
      <c r="LYH16" s="620"/>
      <c r="LYI16" s="620"/>
      <c r="LYJ16" s="620"/>
      <c r="LYK16" s="620"/>
      <c r="LYL16" s="620"/>
      <c r="LYM16" s="620"/>
      <c r="LYN16" s="620"/>
      <c r="LYO16" s="620"/>
      <c r="LYP16" s="620"/>
      <c r="LYQ16" s="620"/>
      <c r="LYR16" s="620"/>
      <c r="LYS16" s="620"/>
      <c r="LYT16" s="620"/>
      <c r="LYU16" s="620"/>
      <c r="LYV16" s="620"/>
      <c r="LYW16" s="620"/>
      <c r="LYX16" s="620"/>
      <c r="LYY16" s="620"/>
      <c r="LYZ16" s="620"/>
      <c r="LZA16" s="620"/>
      <c r="LZB16" s="620"/>
      <c r="LZC16" s="620"/>
      <c r="LZD16" s="620"/>
      <c r="LZE16" s="620"/>
      <c r="LZF16" s="620"/>
      <c r="LZG16" s="620"/>
      <c r="LZH16" s="620"/>
      <c r="LZI16" s="620"/>
      <c r="LZJ16" s="620"/>
      <c r="LZK16" s="620"/>
      <c r="LZL16" s="620"/>
      <c r="LZM16" s="620"/>
      <c r="LZN16" s="620"/>
      <c r="LZO16" s="620"/>
      <c r="LZP16" s="620"/>
      <c r="LZQ16" s="620"/>
      <c r="LZR16" s="620"/>
      <c r="LZS16" s="620"/>
      <c r="LZT16" s="620"/>
      <c r="LZU16" s="620"/>
      <c r="LZV16" s="620"/>
      <c r="LZW16" s="620"/>
      <c r="LZX16" s="620"/>
      <c r="LZY16" s="620"/>
      <c r="LZZ16" s="620"/>
      <c r="MAA16" s="620"/>
      <c r="MAB16" s="620"/>
      <c r="MAC16" s="620"/>
      <c r="MAD16" s="620"/>
      <c r="MAE16" s="620"/>
      <c r="MAF16" s="620"/>
      <c r="MAG16" s="620"/>
      <c r="MAH16" s="620"/>
      <c r="MAI16" s="620"/>
      <c r="MAJ16" s="620"/>
      <c r="MAK16" s="620"/>
      <c r="MAL16" s="620"/>
      <c r="MAM16" s="620"/>
      <c r="MAN16" s="620"/>
      <c r="MAO16" s="620"/>
      <c r="MAP16" s="620"/>
      <c r="MAQ16" s="620"/>
      <c r="MAR16" s="620"/>
      <c r="MAS16" s="620"/>
      <c r="MAT16" s="620"/>
      <c r="MAU16" s="620"/>
      <c r="MAV16" s="620"/>
      <c r="MAW16" s="620"/>
      <c r="MAX16" s="620"/>
      <c r="MAY16" s="620"/>
      <c r="MAZ16" s="620"/>
      <c r="MBA16" s="620"/>
      <c r="MBB16" s="620"/>
      <c r="MBC16" s="620"/>
      <c r="MBD16" s="620"/>
      <c r="MBE16" s="620"/>
      <c r="MBF16" s="620"/>
      <c r="MBG16" s="620"/>
      <c r="MBH16" s="620"/>
      <c r="MBI16" s="620"/>
      <c r="MBJ16" s="620"/>
      <c r="MBK16" s="620"/>
      <c r="MBL16" s="620"/>
      <c r="MBM16" s="620"/>
      <c r="MBN16" s="620"/>
      <c r="MBO16" s="620"/>
      <c r="MBP16" s="620"/>
      <c r="MBQ16" s="620"/>
      <c r="MBR16" s="620"/>
      <c r="MBS16" s="620"/>
      <c r="MBT16" s="620"/>
      <c r="MBU16" s="620"/>
      <c r="MBV16" s="620"/>
      <c r="MBW16" s="620"/>
      <c r="MBX16" s="620"/>
      <c r="MBY16" s="620"/>
      <c r="MBZ16" s="620"/>
      <c r="MCA16" s="620"/>
      <c r="MCB16" s="620"/>
      <c r="MCC16" s="620"/>
      <c r="MCD16" s="620"/>
      <c r="MCE16" s="620"/>
      <c r="MCF16" s="620"/>
      <c r="MCG16" s="620"/>
      <c r="MCH16" s="620"/>
      <c r="MCI16" s="620"/>
      <c r="MCJ16" s="620"/>
      <c r="MCK16" s="620"/>
      <c r="MCL16" s="620"/>
      <c r="MCM16" s="620"/>
      <c r="MCN16" s="620"/>
      <c r="MCO16" s="620"/>
      <c r="MCP16" s="620"/>
      <c r="MCQ16" s="620"/>
      <c r="MCR16" s="620"/>
      <c r="MCS16" s="620"/>
      <c r="MCT16" s="620"/>
      <c r="MCU16" s="620"/>
      <c r="MCV16" s="620"/>
      <c r="MCW16" s="620"/>
      <c r="MCX16" s="620"/>
      <c r="MCY16" s="620"/>
      <c r="MCZ16" s="620"/>
      <c r="MDA16" s="620"/>
      <c r="MDB16" s="620"/>
      <c r="MDC16" s="620"/>
      <c r="MDD16" s="620"/>
      <c r="MDE16" s="620"/>
      <c r="MDF16" s="620"/>
      <c r="MDG16" s="620"/>
      <c r="MDH16" s="620"/>
      <c r="MDI16" s="620"/>
      <c r="MDJ16" s="620"/>
      <c r="MDK16" s="620"/>
      <c r="MDL16" s="620"/>
      <c r="MDM16" s="620"/>
      <c r="MDN16" s="620"/>
      <c r="MDO16" s="620"/>
      <c r="MDP16" s="620"/>
      <c r="MDQ16" s="620"/>
      <c r="MDR16" s="620"/>
      <c r="MDS16" s="620"/>
      <c r="MDT16" s="620"/>
      <c r="MDU16" s="620"/>
      <c r="MDV16" s="620"/>
      <c r="MDW16" s="620"/>
      <c r="MDX16" s="620"/>
      <c r="MDY16" s="620"/>
      <c r="MDZ16" s="620"/>
      <c r="MEA16" s="620"/>
      <c r="MEB16" s="620"/>
      <c r="MEC16" s="620"/>
      <c r="MED16" s="620"/>
      <c r="MEE16" s="620"/>
      <c r="MEF16" s="620"/>
      <c r="MEG16" s="620"/>
      <c r="MEH16" s="620"/>
      <c r="MEI16" s="620"/>
      <c r="MEJ16" s="620"/>
      <c r="MEK16" s="620"/>
      <c r="MEL16" s="620"/>
      <c r="MEM16" s="620"/>
      <c r="MEN16" s="620"/>
      <c r="MEO16" s="620"/>
      <c r="MEP16" s="620"/>
      <c r="MEQ16" s="620"/>
      <c r="MER16" s="620"/>
      <c r="MES16" s="620"/>
      <c r="MET16" s="620"/>
      <c r="MEU16" s="620"/>
      <c r="MEV16" s="620"/>
      <c r="MEW16" s="620"/>
      <c r="MEX16" s="620"/>
      <c r="MEY16" s="620"/>
      <c r="MEZ16" s="620"/>
      <c r="MFA16" s="620"/>
      <c r="MFB16" s="620"/>
      <c r="MFC16" s="620"/>
      <c r="MFD16" s="620"/>
      <c r="MFE16" s="620"/>
      <c r="MFF16" s="620"/>
      <c r="MFG16" s="620"/>
      <c r="MFH16" s="620"/>
      <c r="MFI16" s="620"/>
      <c r="MFJ16" s="620"/>
      <c r="MFK16" s="620"/>
      <c r="MFL16" s="620"/>
      <c r="MFM16" s="620"/>
      <c r="MFN16" s="620"/>
      <c r="MFO16" s="620"/>
      <c r="MFP16" s="620"/>
      <c r="MFQ16" s="620"/>
      <c r="MFR16" s="620"/>
      <c r="MFS16" s="620"/>
      <c r="MFT16" s="620"/>
      <c r="MFU16" s="620"/>
      <c r="MFV16" s="620"/>
      <c r="MFW16" s="620"/>
      <c r="MFX16" s="620"/>
      <c r="MFY16" s="620"/>
      <c r="MFZ16" s="620"/>
      <c r="MGA16" s="620"/>
      <c r="MGB16" s="620"/>
      <c r="MGC16" s="620"/>
      <c r="MGD16" s="620"/>
      <c r="MGE16" s="620"/>
      <c r="MGF16" s="620"/>
      <c r="MGG16" s="620"/>
      <c r="MGH16" s="620"/>
      <c r="MGI16" s="620"/>
      <c r="MGJ16" s="620"/>
      <c r="MGK16" s="620"/>
      <c r="MGL16" s="620"/>
      <c r="MGM16" s="620"/>
      <c r="MGN16" s="620"/>
      <c r="MGO16" s="620"/>
      <c r="MGP16" s="620"/>
      <c r="MGQ16" s="620"/>
      <c r="MGR16" s="620"/>
      <c r="MGS16" s="620"/>
      <c r="MGT16" s="620"/>
      <c r="MGU16" s="620"/>
      <c r="MGV16" s="620"/>
      <c r="MGW16" s="620"/>
      <c r="MGX16" s="620"/>
      <c r="MGY16" s="620"/>
      <c r="MGZ16" s="620"/>
      <c r="MHA16" s="620"/>
      <c r="MHB16" s="620"/>
      <c r="MHC16" s="620"/>
      <c r="MHD16" s="620"/>
      <c r="MHE16" s="620"/>
      <c r="MHF16" s="620"/>
      <c r="MHG16" s="620"/>
      <c r="MHH16" s="620"/>
      <c r="MHI16" s="620"/>
      <c r="MHJ16" s="620"/>
      <c r="MHK16" s="620"/>
      <c r="MHL16" s="620"/>
      <c r="MHM16" s="620"/>
      <c r="MHN16" s="620"/>
      <c r="MHO16" s="620"/>
      <c r="MHP16" s="620"/>
      <c r="MHQ16" s="620"/>
      <c r="MHR16" s="620"/>
      <c r="MHS16" s="620"/>
      <c r="MHT16" s="620"/>
      <c r="MHU16" s="620"/>
      <c r="MHV16" s="620"/>
      <c r="MHW16" s="620"/>
      <c r="MHX16" s="620"/>
      <c r="MHY16" s="620"/>
      <c r="MHZ16" s="620"/>
      <c r="MIA16" s="620"/>
      <c r="MIB16" s="620"/>
      <c r="MIC16" s="620"/>
      <c r="MID16" s="620"/>
      <c r="MIE16" s="620"/>
      <c r="MIF16" s="620"/>
      <c r="MIG16" s="620"/>
      <c r="MIH16" s="620"/>
      <c r="MII16" s="620"/>
      <c r="MIJ16" s="620"/>
      <c r="MIK16" s="620"/>
      <c r="MIL16" s="620"/>
      <c r="MIM16" s="620"/>
      <c r="MIN16" s="620"/>
      <c r="MIO16" s="620"/>
      <c r="MIP16" s="620"/>
      <c r="MIQ16" s="620"/>
      <c r="MIR16" s="620"/>
      <c r="MIS16" s="620"/>
      <c r="MIT16" s="620"/>
      <c r="MIU16" s="620"/>
      <c r="MIV16" s="620"/>
      <c r="MIW16" s="620"/>
      <c r="MIX16" s="620"/>
      <c r="MIY16" s="620"/>
      <c r="MIZ16" s="620"/>
      <c r="MJA16" s="620"/>
      <c r="MJB16" s="620"/>
      <c r="MJC16" s="620"/>
      <c r="MJD16" s="620"/>
      <c r="MJE16" s="620"/>
      <c r="MJF16" s="620"/>
      <c r="MJG16" s="620"/>
      <c r="MJH16" s="620"/>
      <c r="MJI16" s="620"/>
      <c r="MJJ16" s="620"/>
      <c r="MJK16" s="620"/>
      <c r="MJL16" s="620"/>
      <c r="MJM16" s="620"/>
      <c r="MJN16" s="620"/>
      <c r="MJO16" s="620"/>
      <c r="MJP16" s="620"/>
      <c r="MJQ16" s="620"/>
      <c r="MJR16" s="620"/>
      <c r="MJS16" s="620"/>
      <c r="MJT16" s="620"/>
      <c r="MJU16" s="620"/>
      <c r="MJV16" s="620"/>
      <c r="MJW16" s="620"/>
      <c r="MJX16" s="620"/>
      <c r="MJY16" s="620"/>
      <c r="MJZ16" s="620"/>
      <c r="MKA16" s="620"/>
      <c r="MKB16" s="620"/>
      <c r="MKC16" s="620"/>
      <c r="MKD16" s="620"/>
      <c r="MKE16" s="620"/>
      <c r="MKF16" s="620"/>
      <c r="MKG16" s="620"/>
      <c r="MKH16" s="620"/>
      <c r="MKI16" s="620"/>
      <c r="MKJ16" s="620"/>
      <c r="MKK16" s="620"/>
      <c r="MKL16" s="620"/>
      <c r="MKM16" s="620"/>
      <c r="MKN16" s="620"/>
      <c r="MKO16" s="620"/>
      <c r="MKP16" s="620"/>
      <c r="MKQ16" s="620"/>
      <c r="MKR16" s="620"/>
      <c r="MKS16" s="620"/>
      <c r="MKT16" s="620"/>
      <c r="MKU16" s="620"/>
      <c r="MKV16" s="620"/>
      <c r="MKW16" s="620"/>
      <c r="MKX16" s="620"/>
      <c r="MKY16" s="620"/>
      <c r="MKZ16" s="620"/>
      <c r="MLA16" s="620"/>
      <c r="MLB16" s="620"/>
      <c r="MLC16" s="620"/>
      <c r="MLD16" s="620"/>
      <c r="MLE16" s="620"/>
      <c r="MLF16" s="620"/>
      <c r="MLG16" s="620"/>
      <c r="MLH16" s="620"/>
      <c r="MLI16" s="620"/>
      <c r="MLJ16" s="620"/>
      <c r="MLK16" s="620"/>
      <c r="MLL16" s="620"/>
      <c r="MLM16" s="620"/>
      <c r="MLN16" s="620"/>
      <c r="MLO16" s="620"/>
      <c r="MLP16" s="620"/>
      <c r="MLQ16" s="620"/>
      <c r="MLR16" s="620"/>
      <c r="MLS16" s="620"/>
      <c r="MLT16" s="620"/>
      <c r="MLU16" s="620"/>
      <c r="MLV16" s="620"/>
      <c r="MLW16" s="620"/>
      <c r="MLX16" s="620"/>
      <c r="MLY16" s="620"/>
      <c r="MLZ16" s="620"/>
      <c r="MMA16" s="620"/>
      <c r="MMB16" s="620"/>
      <c r="MMC16" s="620"/>
      <c r="MMD16" s="620"/>
      <c r="MME16" s="620"/>
      <c r="MMF16" s="620"/>
      <c r="MMG16" s="620"/>
      <c r="MMH16" s="620"/>
      <c r="MMI16" s="620"/>
      <c r="MMJ16" s="620"/>
      <c r="MMK16" s="620"/>
      <c r="MML16" s="620"/>
      <c r="MMM16" s="620"/>
      <c r="MMN16" s="620"/>
      <c r="MMO16" s="620"/>
      <c r="MMP16" s="620"/>
      <c r="MMQ16" s="620"/>
      <c r="MMR16" s="620"/>
      <c r="MMS16" s="620"/>
      <c r="MMT16" s="620"/>
      <c r="MMU16" s="620"/>
      <c r="MMV16" s="620"/>
      <c r="MMW16" s="620"/>
      <c r="MMX16" s="620"/>
      <c r="MMY16" s="620"/>
      <c r="MMZ16" s="620"/>
      <c r="MNA16" s="620"/>
      <c r="MNB16" s="620"/>
      <c r="MNC16" s="620"/>
      <c r="MND16" s="620"/>
      <c r="MNE16" s="620"/>
      <c r="MNF16" s="620"/>
      <c r="MNG16" s="620"/>
      <c r="MNH16" s="620"/>
      <c r="MNI16" s="620"/>
      <c r="MNJ16" s="620"/>
      <c r="MNK16" s="620"/>
      <c r="MNL16" s="620"/>
      <c r="MNM16" s="620"/>
      <c r="MNN16" s="620"/>
      <c r="MNO16" s="620"/>
      <c r="MNP16" s="620"/>
      <c r="MNQ16" s="620"/>
      <c r="MNR16" s="620"/>
      <c r="MNS16" s="620"/>
      <c r="MNT16" s="620"/>
      <c r="MNU16" s="620"/>
      <c r="MNV16" s="620"/>
      <c r="MNW16" s="620"/>
      <c r="MNX16" s="620"/>
      <c r="MNY16" s="620"/>
      <c r="MNZ16" s="620"/>
      <c r="MOA16" s="620"/>
      <c r="MOB16" s="620"/>
      <c r="MOC16" s="620"/>
      <c r="MOD16" s="620"/>
      <c r="MOE16" s="620"/>
      <c r="MOF16" s="620"/>
      <c r="MOG16" s="620"/>
      <c r="MOH16" s="620"/>
      <c r="MOI16" s="620"/>
      <c r="MOJ16" s="620"/>
      <c r="MOK16" s="620"/>
      <c r="MOL16" s="620"/>
      <c r="MOM16" s="620"/>
      <c r="MON16" s="620"/>
      <c r="MOO16" s="620"/>
      <c r="MOP16" s="620"/>
      <c r="MOQ16" s="620"/>
      <c r="MOR16" s="620"/>
      <c r="MOS16" s="620"/>
      <c r="MOT16" s="620"/>
      <c r="MOU16" s="620"/>
      <c r="MOV16" s="620"/>
      <c r="MOW16" s="620"/>
      <c r="MOX16" s="620"/>
      <c r="MOY16" s="620"/>
      <c r="MOZ16" s="620"/>
      <c r="MPA16" s="620"/>
      <c r="MPB16" s="620"/>
      <c r="MPC16" s="620"/>
      <c r="MPD16" s="620"/>
      <c r="MPE16" s="620"/>
      <c r="MPF16" s="620"/>
      <c r="MPG16" s="620"/>
      <c r="MPH16" s="620"/>
      <c r="MPI16" s="620"/>
      <c r="MPJ16" s="620"/>
      <c r="MPK16" s="620"/>
      <c r="MPL16" s="620"/>
      <c r="MPM16" s="620"/>
      <c r="MPN16" s="620"/>
      <c r="MPO16" s="620"/>
      <c r="MPP16" s="620"/>
      <c r="MPQ16" s="620"/>
      <c r="MPR16" s="620"/>
      <c r="MPS16" s="620"/>
      <c r="MPT16" s="620"/>
      <c r="MPU16" s="620"/>
      <c r="MPV16" s="620"/>
      <c r="MPW16" s="620"/>
      <c r="MPX16" s="620"/>
      <c r="MPY16" s="620"/>
      <c r="MPZ16" s="620"/>
      <c r="MQA16" s="620"/>
      <c r="MQB16" s="620"/>
      <c r="MQC16" s="620"/>
      <c r="MQD16" s="620"/>
      <c r="MQE16" s="620"/>
      <c r="MQF16" s="620"/>
      <c r="MQG16" s="620"/>
      <c r="MQH16" s="620"/>
      <c r="MQI16" s="620"/>
      <c r="MQJ16" s="620"/>
      <c r="MQK16" s="620"/>
      <c r="MQL16" s="620"/>
      <c r="MQM16" s="620"/>
      <c r="MQN16" s="620"/>
      <c r="MQO16" s="620"/>
      <c r="MQP16" s="620"/>
      <c r="MQQ16" s="620"/>
      <c r="MQR16" s="620"/>
      <c r="MQS16" s="620"/>
      <c r="MQT16" s="620"/>
      <c r="MQU16" s="620"/>
      <c r="MQV16" s="620"/>
      <c r="MQW16" s="620"/>
      <c r="MQX16" s="620"/>
      <c r="MQY16" s="620"/>
      <c r="MQZ16" s="620"/>
      <c r="MRA16" s="620"/>
      <c r="MRB16" s="620"/>
      <c r="MRC16" s="620"/>
      <c r="MRD16" s="620"/>
      <c r="MRE16" s="620"/>
      <c r="MRF16" s="620"/>
      <c r="MRG16" s="620"/>
      <c r="MRH16" s="620"/>
      <c r="MRI16" s="620"/>
      <c r="MRJ16" s="620"/>
      <c r="MRK16" s="620"/>
      <c r="MRL16" s="620"/>
      <c r="MRM16" s="620"/>
      <c r="MRN16" s="620"/>
      <c r="MRO16" s="620"/>
      <c r="MRP16" s="620"/>
      <c r="MRQ16" s="620"/>
      <c r="MRR16" s="620"/>
      <c r="MRS16" s="620"/>
      <c r="MRT16" s="620"/>
      <c r="MRU16" s="620"/>
      <c r="MRV16" s="620"/>
      <c r="MRW16" s="620"/>
      <c r="MRX16" s="620"/>
      <c r="MRY16" s="620"/>
      <c r="MRZ16" s="620"/>
      <c r="MSA16" s="620"/>
      <c r="MSB16" s="620"/>
      <c r="MSC16" s="620"/>
      <c r="MSD16" s="620"/>
      <c r="MSE16" s="620"/>
      <c r="MSF16" s="620"/>
      <c r="MSG16" s="620"/>
      <c r="MSH16" s="620"/>
      <c r="MSI16" s="620"/>
      <c r="MSJ16" s="620"/>
      <c r="MSK16" s="620"/>
      <c r="MSL16" s="620"/>
      <c r="MSM16" s="620"/>
      <c r="MSN16" s="620"/>
      <c r="MSO16" s="620"/>
      <c r="MSP16" s="620"/>
      <c r="MSQ16" s="620"/>
      <c r="MSR16" s="620"/>
      <c r="MSS16" s="620"/>
      <c r="MST16" s="620"/>
      <c r="MSU16" s="620"/>
      <c r="MSV16" s="620"/>
      <c r="MSW16" s="620"/>
      <c r="MSX16" s="620"/>
      <c r="MSY16" s="620"/>
      <c r="MSZ16" s="620"/>
      <c r="MTA16" s="620"/>
      <c r="MTB16" s="620"/>
      <c r="MTC16" s="620"/>
      <c r="MTD16" s="620"/>
      <c r="MTE16" s="620"/>
      <c r="MTF16" s="620"/>
      <c r="MTG16" s="620"/>
      <c r="MTH16" s="620"/>
      <c r="MTI16" s="620"/>
      <c r="MTJ16" s="620"/>
      <c r="MTK16" s="620"/>
      <c r="MTL16" s="620"/>
      <c r="MTM16" s="620"/>
      <c r="MTN16" s="620"/>
      <c r="MTO16" s="620"/>
      <c r="MTP16" s="620"/>
      <c r="MTQ16" s="620"/>
      <c r="MTR16" s="620"/>
      <c r="MTS16" s="620"/>
      <c r="MTT16" s="620"/>
      <c r="MTU16" s="620"/>
      <c r="MTV16" s="620"/>
      <c r="MTW16" s="620"/>
      <c r="MTX16" s="620"/>
      <c r="MTY16" s="620"/>
      <c r="MTZ16" s="620"/>
      <c r="MUA16" s="620"/>
      <c r="MUB16" s="620"/>
      <c r="MUC16" s="620"/>
      <c r="MUD16" s="620"/>
      <c r="MUE16" s="620"/>
      <c r="MUF16" s="620"/>
      <c r="MUG16" s="620"/>
      <c r="MUH16" s="620"/>
      <c r="MUI16" s="620"/>
      <c r="MUJ16" s="620"/>
      <c r="MUK16" s="620"/>
      <c r="MUL16" s="620"/>
      <c r="MUM16" s="620"/>
      <c r="MUN16" s="620"/>
      <c r="MUO16" s="620"/>
      <c r="MUP16" s="620"/>
      <c r="MUQ16" s="620"/>
      <c r="MUR16" s="620"/>
      <c r="MUS16" s="620"/>
      <c r="MUT16" s="620"/>
      <c r="MUU16" s="620"/>
      <c r="MUV16" s="620"/>
      <c r="MUW16" s="620"/>
      <c r="MUX16" s="620"/>
      <c r="MUY16" s="620"/>
      <c r="MUZ16" s="620"/>
      <c r="MVA16" s="620"/>
      <c r="MVB16" s="620"/>
      <c r="MVC16" s="620"/>
      <c r="MVD16" s="620"/>
      <c r="MVE16" s="620"/>
      <c r="MVF16" s="620"/>
      <c r="MVG16" s="620"/>
      <c r="MVH16" s="620"/>
      <c r="MVI16" s="620"/>
      <c r="MVJ16" s="620"/>
      <c r="MVK16" s="620"/>
      <c r="MVL16" s="620"/>
      <c r="MVM16" s="620"/>
      <c r="MVN16" s="620"/>
      <c r="MVO16" s="620"/>
      <c r="MVP16" s="620"/>
      <c r="MVQ16" s="620"/>
      <c r="MVR16" s="620"/>
      <c r="MVS16" s="620"/>
      <c r="MVT16" s="620"/>
      <c r="MVU16" s="620"/>
      <c r="MVV16" s="620"/>
      <c r="MVW16" s="620"/>
      <c r="MVX16" s="620"/>
      <c r="MVY16" s="620"/>
      <c r="MVZ16" s="620"/>
      <c r="MWA16" s="620"/>
      <c r="MWB16" s="620"/>
      <c r="MWC16" s="620"/>
      <c r="MWD16" s="620"/>
      <c r="MWE16" s="620"/>
      <c r="MWF16" s="620"/>
      <c r="MWG16" s="620"/>
      <c r="MWH16" s="620"/>
      <c r="MWI16" s="620"/>
      <c r="MWJ16" s="620"/>
      <c r="MWK16" s="620"/>
      <c r="MWL16" s="620"/>
      <c r="MWM16" s="620"/>
      <c r="MWN16" s="620"/>
      <c r="MWO16" s="620"/>
      <c r="MWP16" s="620"/>
      <c r="MWQ16" s="620"/>
      <c r="MWR16" s="620"/>
      <c r="MWS16" s="620"/>
      <c r="MWT16" s="620"/>
      <c r="MWU16" s="620"/>
      <c r="MWV16" s="620"/>
      <c r="MWW16" s="620"/>
      <c r="MWX16" s="620"/>
      <c r="MWY16" s="620"/>
      <c r="MWZ16" s="620"/>
      <c r="MXA16" s="620"/>
      <c r="MXB16" s="620"/>
      <c r="MXC16" s="620"/>
      <c r="MXD16" s="620"/>
      <c r="MXE16" s="620"/>
      <c r="MXF16" s="620"/>
      <c r="MXG16" s="620"/>
      <c r="MXH16" s="620"/>
      <c r="MXI16" s="620"/>
      <c r="MXJ16" s="620"/>
      <c r="MXK16" s="620"/>
      <c r="MXL16" s="620"/>
      <c r="MXM16" s="620"/>
      <c r="MXN16" s="620"/>
      <c r="MXO16" s="620"/>
      <c r="MXP16" s="620"/>
      <c r="MXQ16" s="620"/>
      <c r="MXR16" s="620"/>
      <c r="MXS16" s="620"/>
      <c r="MXT16" s="620"/>
      <c r="MXU16" s="620"/>
      <c r="MXV16" s="620"/>
      <c r="MXW16" s="620"/>
      <c r="MXX16" s="620"/>
      <c r="MXY16" s="620"/>
      <c r="MXZ16" s="620"/>
      <c r="MYA16" s="620"/>
      <c r="MYB16" s="620"/>
      <c r="MYC16" s="620"/>
      <c r="MYD16" s="620"/>
      <c r="MYE16" s="620"/>
      <c r="MYF16" s="620"/>
      <c r="MYG16" s="620"/>
      <c r="MYH16" s="620"/>
      <c r="MYI16" s="620"/>
      <c r="MYJ16" s="620"/>
      <c r="MYK16" s="620"/>
      <c r="MYL16" s="620"/>
      <c r="MYM16" s="620"/>
      <c r="MYN16" s="620"/>
      <c r="MYO16" s="620"/>
      <c r="MYP16" s="620"/>
      <c r="MYQ16" s="620"/>
      <c r="MYR16" s="620"/>
      <c r="MYS16" s="620"/>
      <c r="MYT16" s="620"/>
      <c r="MYU16" s="620"/>
      <c r="MYV16" s="620"/>
      <c r="MYW16" s="620"/>
      <c r="MYX16" s="620"/>
      <c r="MYY16" s="620"/>
      <c r="MYZ16" s="620"/>
      <c r="MZA16" s="620"/>
      <c r="MZB16" s="620"/>
      <c r="MZC16" s="620"/>
      <c r="MZD16" s="620"/>
      <c r="MZE16" s="620"/>
      <c r="MZF16" s="620"/>
      <c r="MZG16" s="620"/>
      <c r="MZH16" s="620"/>
      <c r="MZI16" s="620"/>
      <c r="MZJ16" s="620"/>
      <c r="MZK16" s="620"/>
      <c r="MZL16" s="620"/>
      <c r="MZM16" s="620"/>
      <c r="MZN16" s="620"/>
      <c r="MZO16" s="620"/>
      <c r="MZP16" s="620"/>
      <c r="MZQ16" s="620"/>
      <c r="MZR16" s="620"/>
      <c r="MZS16" s="620"/>
      <c r="MZT16" s="620"/>
      <c r="MZU16" s="620"/>
      <c r="MZV16" s="620"/>
      <c r="MZW16" s="620"/>
      <c r="MZX16" s="620"/>
      <c r="MZY16" s="620"/>
      <c r="MZZ16" s="620"/>
      <c r="NAA16" s="620"/>
      <c r="NAB16" s="620"/>
      <c r="NAC16" s="620"/>
      <c r="NAD16" s="620"/>
      <c r="NAE16" s="620"/>
      <c r="NAF16" s="620"/>
      <c r="NAG16" s="620"/>
      <c r="NAH16" s="620"/>
      <c r="NAI16" s="620"/>
      <c r="NAJ16" s="620"/>
      <c r="NAK16" s="620"/>
      <c r="NAL16" s="620"/>
      <c r="NAM16" s="620"/>
      <c r="NAN16" s="620"/>
      <c r="NAO16" s="620"/>
      <c r="NAP16" s="620"/>
      <c r="NAQ16" s="620"/>
      <c r="NAR16" s="620"/>
      <c r="NAS16" s="620"/>
      <c r="NAT16" s="620"/>
      <c r="NAU16" s="620"/>
      <c r="NAV16" s="620"/>
      <c r="NAW16" s="620"/>
      <c r="NAX16" s="620"/>
      <c r="NAY16" s="620"/>
      <c r="NAZ16" s="620"/>
      <c r="NBA16" s="620"/>
      <c r="NBB16" s="620"/>
      <c r="NBC16" s="620"/>
      <c r="NBD16" s="620"/>
      <c r="NBE16" s="620"/>
      <c r="NBF16" s="620"/>
      <c r="NBG16" s="620"/>
      <c r="NBH16" s="620"/>
      <c r="NBI16" s="620"/>
      <c r="NBJ16" s="620"/>
      <c r="NBK16" s="620"/>
      <c r="NBL16" s="620"/>
      <c r="NBM16" s="620"/>
      <c r="NBN16" s="620"/>
      <c r="NBO16" s="620"/>
      <c r="NBP16" s="620"/>
      <c r="NBQ16" s="620"/>
      <c r="NBR16" s="620"/>
      <c r="NBS16" s="620"/>
      <c r="NBT16" s="620"/>
      <c r="NBU16" s="620"/>
      <c r="NBV16" s="620"/>
      <c r="NBW16" s="620"/>
      <c r="NBX16" s="620"/>
      <c r="NBY16" s="620"/>
      <c r="NBZ16" s="620"/>
      <c r="NCA16" s="620"/>
      <c r="NCB16" s="620"/>
      <c r="NCC16" s="620"/>
      <c r="NCD16" s="620"/>
      <c r="NCE16" s="620"/>
      <c r="NCF16" s="620"/>
      <c r="NCG16" s="620"/>
      <c r="NCH16" s="620"/>
      <c r="NCI16" s="620"/>
      <c r="NCJ16" s="620"/>
      <c r="NCK16" s="620"/>
      <c r="NCL16" s="620"/>
      <c r="NCM16" s="620"/>
      <c r="NCN16" s="620"/>
      <c r="NCO16" s="620"/>
      <c r="NCP16" s="620"/>
      <c r="NCQ16" s="620"/>
      <c r="NCR16" s="620"/>
      <c r="NCS16" s="620"/>
      <c r="NCT16" s="620"/>
      <c r="NCU16" s="620"/>
      <c r="NCV16" s="620"/>
      <c r="NCW16" s="620"/>
      <c r="NCX16" s="620"/>
      <c r="NCY16" s="620"/>
      <c r="NCZ16" s="620"/>
      <c r="NDA16" s="620"/>
      <c r="NDB16" s="620"/>
      <c r="NDC16" s="620"/>
      <c r="NDD16" s="620"/>
      <c r="NDE16" s="620"/>
      <c r="NDF16" s="620"/>
      <c r="NDG16" s="620"/>
      <c r="NDH16" s="620"/>
      <c r="NDI16" s="620"/>
      <c r="NDJ16" s="620"/>
      <c r="NDK16" s="620"/>
      <c r="NDL16" s="620"/>
      <c r="NDM16" s="620"/>
      <c r="NDN16" s="620"/>
      <c r="NDO16" s="620"/>
      <c r="NDP16" s="620"/>
      <c r="NDQ16" s="620"/>
      <c r="NDR16" s="620"/>
      <c r="NDS16" s="620"/>
      <c r="NDT16" s="620"/>
      <c r="NDU16" s="620"/>
      <c r="NDV16" s="620"/>
      <c r="NDW16" s="620"/>
      <c r="NDX16" s="620"/>
      <c r="NDY16" s="620"/>
      <c r="NDZ16" s="620"/>
      <c r="NEA16" s="620"/>
      <c r="NEB16" s="620"/>
      <c r="NEC16" s="620"/>
      <c r="NED16" s="620"/>
      <c r="NEE16" s="620"/>
      <c r="NEF16" s="620"/>
      <c r="NEG16" s="620"/>
      <c r="NEH16" s="620"/>
      <c r="NEI16" s="620"/>
      <c r="NEJ16" s="620"/>
      <c r="NEK16" s="620"/>
      <c r="NEL16" s="620"/>
      <c r="NEM16" s="620"/>
      <c r="NEN16" s="620"/>
      <c r="NEO16" s="620"/>
      <c r="NEP16" s="620"/>
      <c r="NEQ16" s="620"/>
      <c r="NER16" s="620"/>
      <c r="NES16" s="620"/>
      <c r="NET16" s="620"/>
      <c r="NEU16" s="620"/>
      <c r="NEV16" s="620"/>
      <c r="NEW16" s="620"/>
      <c r="NEX16" s="620"/>
      <c r="NEY16" s="620"/>
      <c r="NEZ16" s="620"/>
      <c r="NFA16" s="620"/>
      <c r="NFB16" s="620"/>
      <c r="NFC16" s="620"/>
      <c r="NFD16" s="620"/>
      <c r="NFE16" s="620"/>
      <c r="NFF16" s="620"/>
      <c r="NFG16" s="620"/>
      <c r="NFH16" s="620"/>
      <c r="NFI16" s="620"/>
      <c r="NFJ16" s="620"/>
      <c r="NFK16" s="620"/>
      <c r="NFL16" s="620"/>
      <c r="NFM16" s="620"/>
      <c r="NFN16" s="620"/>
      <c r="NFO16" s="620"/>
      <c r="NFP16" s="620"/>
      <c r="NFQ16" s="620"/>
      <c r="NFR16" s="620"/>
      <c r="NFS16" s="620"/>
      <c r="NFT16" s="620"/>
      <c r="NFU16" s="620"/>
      <c r="NFV16" s="620"/>
      <c r="NFW16" s="620"/>
      <c r="NFX16" s="620"/>
      <c r="NFY16" s="620"/>
      <c r="NFZ16" s="620"/>
      <c r="NGA16" s="620"/>
      <c r="NGB16" s="620"/>
      <c r="NGC16" s="620"/>
      <c r="NGD16" s="620"/>
      <c r="NGE16" s="620"/>
      <c r="NGF16" s="620"/>
      <c r="NGG16" s="620"/>
      <c r="NGH16" s="620"/>
      <c r="NGI16" s="620"/>
      <c r="NGJ16" s="620"/>
      <c r="NGK16" s="620"/>
      <c r="NGL16" s="620"/>
      <c r="NGM16" s="620"/>
      <c r="NGN16" s="620"/>
      <c r="NGO16" s="620"/>
      <c r="NGP16" s="620"/>
      <c r="NGQ16" s="620"/>
      <c r="NGR16" s="620"/>
      <c r="NGS16" s="620"/>
      <c r="NGT16" s="620"/>
      <c r="NGU16" s="620"/>
      <c r="NGV16" s="620"/>
      <c r="NGW16" s="620"/>
      <c r="NGX16" s="620"/>
      <c r="NGY16" s="620"/>
      <c r="NGZ16" s="620"/>
      <c r="NHA16" s="620"/>
      <c r="NHB16" s="620"/>
      <c r="NHC16" s="620"/>
      <c r="NHD16" s="620"/>
      <c r="NHE16" s="620"/>
      <c r="NHF16" s="620"/>
      <c r="NHG16" s="620"/>
      <c r="NHH16" s="620"/>
      <c r="NHI16" s="620"/>
      <c r="NHJ16" s="620"/>
      <c r="NHK16" s="620"/>
      <c r="NHL16" s="620"/>
      <c r="NHM16" s="620"/>
      <c r="NHN16" s="620"/>
      <c r="NHO16" s="620"/>
      <c r="NHP16" s="620"/>
      <c r="NHQ16" s="620"/>
      <c r="NHR16" s="620"/>
      <c r="NHS16" s="620"/>
      <c r="NHT16" s="620"/>
      <c r="NHU16" s="620"/>
      <c r="NHV16" s="620"/>
      <c r="NHW16" s="620"/>
      <c r="NHX16" s="620"/>
      <c r="NHY16" s="620"/>
      <c r="NHZ16" s="620"/>
      <c r="NIA16" s="620"/>
      <c r="NIB16" s="620"/>
      <c r="NIC16" s="620"/>
      <c r="NID16" s="620"/>
      <c r="NIE16" s="620"/>
      <c r="NIF16" s="620"/>
      <c r="NIG16" s="620"/>
      <c r="NIH16" s="620"/>
      <c r="NII16" s="620"/>
      <c r="NIJ16" s="620"/>
      <c r="NIK16" s="620"/>
      <c r="NIL16" s="620"/>
      <c r="NIM16" s="620"/>
      <c r="NIN16" s="620"/>
      <c r="NIO16" s="620"/>
      <c r="NIP16" s="620"/>
      <c r="NIQ16" s="620"/>
      <c r="NIR16" s="620"/>
      <c r="NIS16" s="620"/>
      <c r="NIT16" s="620"/>
      <c r="NIU16" s="620"/>
      <c r="NIV16" s="620"/>
      <c r="NIW16" s="620"/>
      <c r="NIX16" s="620"/>
      <c r="NIY16" s="620"/>
      <c r="NIZ16" s="620"/>
      <c r="NJA16" s="620"/>
      <c r="NJB16" s="620"/>
      <c r="NJC16" s="620"/>
      <c r="NJD16" s="620"/>
      <c r="NJE16" s="620"/>
      <c r="NJF16" s="620"/>
      <c r="NJG16" s="620"/>
      <c r="NJH16" s="620"/>
      <c r="NJI16" s="620"/>
      <c r="NJJ16" s="620"/>
      <c r="NJK16" s="620"/>
      <c r="NJL16" s="620"/>
      <c r="NJM16" s="620"/>
      <c r="NJN16" s="620"/>
      <c r="NJO16" s="620"/>
      <c r="NJP16" s="620"/>
      <c r="NJQ16" s="620"/>
      <c r="NJR16" s="620"/>
      <c r="NJS16" s="620"/>
      <c r="NJT16" s="620"/>
      <c r="NJU16" s="620"/>
      <c r="NJV16" s="620"/>
      <c r="NJW16" s="620"/>
      <c r="NJX16" s="620"/>
      <c r="NJY16" s="620"/>
      <c r="NJZ16" s="620"/>
      <c r="NKA16" s="620"/>
      <c r="NKB16" s="620"/>
      <c r="NKC16" s="620"/>
      <c r="NKD16" s="620"/>
      <c r="NKE16" s="620"/>
      <c r="NKF16" s="620"/>
      <c r="NKG16" s="620"/>
      <c r="NKH16" s="620"/>
      <c r="NKI16" s="620"/>
      <c r="NKJ16" s="620"/>
      <c r="NKK16" s="620"/>
      <c r="NKL16" s="620"/>
      <c r="NKM16" s="620"/>
      <c r="NKN16" s="620"/>
      <c r="NKO16" s="620"/>
      <c r="NKP16" s="620"/>
      <c r="NKQ16" s="620"/>
      <c r="NKR16" s="620"/>
      <c r="NKS16" s="620"/>
      <c r="NKT16" s="620"/>
      <c r="NKU16" s="620"/>
      <c r="NKV16" s="620"/>
      <c r="NKW16" s="620"/>
      <c r="NKX16" s="620"/>
      <c r="NKY16" s="620"/>
      <c r="NKZ16" s="620"/>
      <c r="NLA16" s="620"/>
      <c r="NLB16" s="620"/>
      <c r="NLC16" s="620"/>
      <c r="NLD16" s="620"/>
      <c r="NLE16" s="620"/>
      <c r="NLF16" s="620"/>
      <c r="NLG16" s="620"/>
      <c r="NLH16" s="620"/>
      <c r="NLI16" s="620"/>
      <c r="NLJ16" s="620"/>
      <c r="NLK16" s="620"/>
      <c r="NLL16" s="620"/>
      <c r="NLM16" s="620"/>
      <c r="NLN16" s="620"/>
      <c r="NLO16" s="620"/>
      <c r="NLP16" s="620"/>
      <c r="NLQ16" s="620"/>
      <c r="NLR16" s="620"/>
      <c r="NLS16" s="620"/>
      <c r="NLT16" s="620"/>
      <c r="NLU16" s="620"/>
      <c r="NLV16" s="620"/>
      <c r="NLW16" s="620"/>
      <c r="NLX16" s="620"/>
      <c r="NLY16" s="620"/>
      <c r="NLZ16" s="620"/>
      <c r="NMA16" s="620"/>
      <c r="NMB16" s="620"/>
      <c r="NMC16" s="620"/>
      <c r="NMD16" s="620"/>
      <c r="NME16" s="620"/>
      <c r="NMF16" s="620"/>
      <c r="NMG16" s="620"/>
      <c r="NMH16" s="620"/>
      <c r="NMI16" s="620"/>
      <c r="NMJ16" s="620"/>
      <c r="NMK16" s="620"/>
      <c r="NML16" s="620"/>
      <c r="NMM16" s="620"/>
      <c r="NMN16" s="620"/>
      <c r="NMO16" s="620"/>
      <c r="NMP16" s="620"/>
      <c r="NMQ16" s="620"/>
      <c r="NMR16" s="620"/>
      <c r="NMS16" s="620"/>
      <c r="NMT16" s="620"/>
      <c r="NMU16" s="620"/>
      <c r="NMV16" s="620"/>
      <c r="NMW16" s="620"/>
      <c r="NMX16" s="620"/>
      <c r="NMY16" s="620"/>
      <c r="NMZ16" s="620"/>
      <c r="NNA16" s="620"/>
      <c r="NNB16" s="620"/>
      <c r="NNC16" s="620"/>
      <c r="NND16" s="620"/>
      <c r="NNE16" s="620"/>
      <c r="NNF16" s="620"/>
      <c r="NNG16" s="620"/>
      <c r="NNH16" s="620"/>
      <c r="NNI16" s="620"/>
      <c r="NNJ16" s="620"/>
      <c r="NNK16" s="620"/>
      <c r="NNL16" s="620"/>
      <c r="NNM16" s="620"/>
      <c r="NNN16" s="620"/>
      <c r="NNO16" s="620"/>
      <c r="NNP16" s="620"/>
      <c r="NNQ16" s="620"/>
      <c r="NNR16" s="620"/>
      <c r="NNS16" s="620"/>
      <c r="NNT16" s="620"/>
      <c r="NNU16" s="620"/>
      <c r="NNV16" s="620"/>
      <c r="NNW16" s="620"/>
      <c r="NNX16" s="620"/>
      <c r="NNY16" s="620"/>
      <c r="NNZ16" s="620"/>
      <c r="NOA16" s="620"/>
      <c r="NOB16" s="620"/>
      <c r="NOC16" s="620"/>
      <c r="NOD16" s="620"/>
      <c r="NOE16" s="620"/>
      <c r="NOF16" s="620"/>
      <c r="NOG16" s="620"/>
      <c r="NOH16" s="620"/>
      <c r="NOI16" s="620"/>
      <c r="NOJ16" s="620"/>
      <c r="NOK16" s="620"/>
      <c r="NOL16" s="620"/>
      <c r="NOM16" s="620"/>
      <c r="NON16" s="620"/>
      <c r="NOO16" s="620"/>
      <c r="NOP16" s="620"/>
      <c r="NOQ16" s="620"/>
      <c r="NOR16" s="620"/>
      <c r="NOS16" s="620"/>
      <c r="NOT16" s="620"/>
      <c r="NOU16" s="620"/>
      <c r="NOV16" s="620"/>
      <c r="NOW16" s="620"/>
      <c r="NOX16" s="620"/>
      <c r="NOY16" s="620"/>
      <c r="NOZ16" s="620"/>
      <c r="NPA16" s="620"/>
      <c r="NPB16" s="620"/>
      <c r="NPC16" s="620"/>
      <c r="NPD16" s="620"/>
      <c r="NPE16" s="620"/>
      <c r="NPF16" s="620"/>
      <c r="NPG16" s="620"/>
      <c r="NPH16" s="620"/>
      <c r="NPI16" s="620"/>
      <c r="NPJ16" s="620"/>
      <c r="NPK16" s="620"/>
      <c r="NPL16" s="620"/>
      <c r="NPM16" s="620"/>
      <c r="NPN16" s="620"/>
      <c r="NPO16" s="620"/>
      <c r="NPP16" s="620"/>
      <c r="NPQ16" s="620"/>
      <c r="NPR16" s="620"/>
      <c r="NPS16" s="620"/>
      <c r="NPT16" s="620"/>
      <c r="NPU16" s="620"/>
      <c r="NPV16" s="620"/>
      <c r="NPW16" s="620"/>
      <c r="NPX16" s="620"/>
      <c r="NPY16" s="620"/>
      <c r="NPZ16" s="620"/>
      <c r="NQA16" s="620"/>
      <c r="NQB16" s="620"/>
      <c r="NQC16" s="620"/>
      <c r="NQD16" s="620"/>
      <c r="NQE16" s="620"/>
      <c r="NQF16" s="620"/>
      <c r="NQG16" s="620"/>
      <c r="NQH16" s="620"/>
      <c r="NQI16" s="620"/>
      <c r="NQJ16" s="620"/>
      <c r="NQK16" s="620"/>
      <c r="NQL16" s="620"/>
      <c r="NQM16" s="620"/>
      <c r="NQN16" s="620"/>
      <c r="NQO16" s="620"/>
      <c r="NQP16" s="620"/>
      <c r="NQQ16" s="620"/>
      <c r="NQR16" s="620"/>
      <c r="NQS16" s="620"/>
      <c r="NQT16" s="620"/>
      <c r="NQU16" s="620"/>
      <c r="NQV16" s="620"/>
      <c r="NQW16" s="620"/>
      <c r="NQX16" s="620"/>
      <c r="NQY16" s="620"/>
      <c r="NQZ16" s="620"/>
      <c r="NRA16" s="620"/>
      <c r="NRB16" s="620"/>
      <c r="NRC16" s="620"/>
      <c r="NRD16" s="620"/>
      <c r="NRE16" s="620"/>
      <c r="NRF16" s="620"/>
      <c r="NRG16" s="620"/>
      <c r="NRH16" s="620"/>
      <c r="NRI16" s="620"/>
      <c r="NRJ16" s="620"/>
      <c r="NRK16" s="620"/>
      <c r="NRL16" s="620"/>
      <c r="NRM16" s="620"/>
      <c r="NRN16" s="620"/>
      <c r="NRO16" s="620"/>
      <c r="NRP16" s="620"/>
      <c r="NRQ16" s="620"/>
      <c r="NRR16" s="620"/>
      <c r="NRS16" s="620"/>
      <c r="NRT16" s="620"/>
      <c r="NRU16" s="620"/>
      <c r="NRV16" s="620"/>
      <c r="NRW16" s="620"/>
      <c r="NRX16" s="620"/>
      <c r="NRY16" s="620"/>
      <c r="NRZ16" s="620"/>
      <c r="NSA16" s="620"/>
      <c r="NSB16" s="620"/>
      <c r="NSC16" s="620"/>
      <c r="NSD16" s="620"/>
      <c r="NSE16" s="620"/>
      <c r="NSF16" s="620"/>
      <c r="NSG16" s="620"/>
      <c r="NSH16" s="620"/>
      <c r="NSI16" s="620"/>
      <c r="NSJ16" s="620"/>
      <c r="NSK16" s="620"/>
      <c r="NSL16" s="620"/>
      <c r="NSM16" s="620"/>
      <c r="NSN16" s="620"/>
      <c r="NSO16" s="620"/>
      <c r="NSP16" s="620"/>
      <c r="NSQ16" s="620"/>
      <c r="NSR16" s="620"/>
      <c r="NSS16" s="620"/>
      <c r="NST16" s="620"/>
      <c r="NSU16" s="620"/>
      <c r="NSV16" s="620"/>
      <c r="NSW16" s="620"/>
      <c r="NSX16" s="620"/>
      <c r="NSY16" s="620"/>
      <c r="NSZ16" s="620"/>
      <c r="NTA16" s="620"/>
      <c r="NTB16" s="620"/>
      <c r="NTC16" s="620"/>
      <c r="NTD16" s="620"/>
      <c r="NTE16" s="620"/>
      <c r="NTF16" s="620"/>
      <c r="NTG16" s="620"/>
      <c r="NTH16" s="620"/>
      <c r="NTI16" s="620"/>
      <c r="NTJ16" s="620"/>
      <c r="NTK16" s="620"/>
      <c r="NTL16" s="620"/>
      <c r="NTM16" s="620"/>
      <c r="NTN16" s="620"/>
      <c r="NTO16" s="620"/>
      <c r="NTP16" s="620"/>
      <c r="NTQ16" s="620"/>
      <c r="NTR16" s="620"/>
      <c r="NTS16" s="620"/>
      <c r="NTT16" s="620"/>
      <c r="NTU16" s="620"/>
      <c r="NTV16" s="620"/>
      <c r="NTW16" s="620"/>
      <c r="NTX16" s="620"/>
      <c r="NTY16" s="620"/>
      <c r="NTZ16" s="620"/>
      <c r="NUA16" s="620"/>
      <c r="NUB16" s="620"/>
      <c r="NUC16" s="620"/>
      <c r="NUD16" s="620"/>
      <c r="NUE16" s="620"/>
      <c r="NUF16" s="620"/>
      <c r="NUG16" s="620"/>
      <c r="NUH16" s="620"/>
      <c r="NUI16" s="620"/>
      <c r="NUJ16" s="620"/>
      <c r="NUK16" s="620"/>
      <c r="NUL16" s="620"/>
      <c r="NUM16" s="620"/>
      <c r="NUN16" s="620"/>
      <c r="NUO16" s="620"/>
      <c r="NUP16" s="620"/>
      <c r="NUQ16" s="620"/>
      <c r="NUR16" s="620"/>
      <c r="NUS16" s="620"/>
      <c r="NUT16" s="620"/>
      <c r="NUU16" s="620"/>
      <c r="NUV16" s="620"/>
      <c r="NUW16" s="620"/>
      <c r="NUX16" s="620"/>
      <c r="NUY16" s="620"/>
      <c r="NUZ16" s="620"/>
      <c r="NVA16" s="620"/>
      <c r="NVB16" s="620"/>
      <c r="NVC16" s="620"/>
      <c r="NVD16" s="620"/>
      <c r="NVE16" s="620"/>
      <c r="NVF16" s="620"/>
      <c r="NVG16" s="620"/>
      <c r="NVH16" s="620"/>
      <c r="NVI16" s="620"/>
      <c r="NVJ16" s="620"/>
      <c r="NVK16" s="620"/>
      <c r="NVL16" s="620"/>
      <c r="NVM16" s="620"/>
      <c r="NVN16" s="620"/>
      <c r="NVO16" s="620"/>
      <c r="NVP16" s="620"/>
      <c r="NVQ16" s="620"/>
      <c r="NVR16" s="620"/>
      <c r="NVS16" s="620"/>
      <c r="NVT16" s="620"/>
      <c r="NVU16" s="620"/>
      <c r="NVV16" s="620"/>
      <c r="NVW16" s="620"/>
      <c r="NVX16" s="620"/>
      <c r="NVY16" s="620"/>
      <c r="NVZ16" s="620"/>
      <c r="NWA16" s="620"/>
      <c r="NWB16" s="620"/>
      <c r="NWC16" s="620"/>
      <c r="NWD16" s="620"/>
      <c r="NWE16" s="620"/>
      <c r="NWF16" s="620"/>
      <c r="NWG16" s="620"/>
      <c r="NWH16" s="620"/>
      <c r="NWI16" s="620"/>
      <c r="NWJ16" s="620"/>
      <c r="NWK16" s="620"/>
      <c r="NWL16" s="620"/>
      <c r="NWM16" s="620"/>
      <c r="NWN16" s="620"/>
      <c r="NWO16" s="620"/>
      <c r="NWP16" s="620"/>
      <c r="NWQ16" s="620"/>
      <c r="NWR16" s="620"/>
      <c r="NWS16" s="620"/>
      <c r="NWT16" s="620"/>
      <c r="NWU16" s="620"/>
      <c r="NWV16" s="620"/>
      <c r="NWW16" s="620"/>
      <c r="NWX16" s="620"/>
      <c r="NWY16" s="620"/>
      <c r="NWZ16" s="620"/>
      <c r="NXA16" s="620"/>
      <c r="NXB16" s="620"/>
      <c r="NXC16" s="620"/>
      <c r="NXD16" s="620"/>
      <c r="NXE16" s="620"/>
      <c r="NXF16" s="620"/>
      <c r="NXG16" s="620"/>
      <c r="NXH16" s="620"/>
      <c r="NXI16" s="620"/>
      <c r="NXJ16" s="620"/>
      <c r="NXK16" s="620"/>
      <c r="NXL16" s="620"/>
      <c r="NXM16" s="620"/>
      <c r="NXN16" s="620"/>
      <c r="NXO16" s="620"/>
      <c r="NXP16" s="620"/>
      <c r="NXQ16" s="620"/>
      <c r="NXR16" s="620"/>
      <c r="NXS16" s="620"/>
      <c r="NXT16" s="620"/>
      <c r="NXU16" s="620"/>
      <c r="NXV16" s="620"/>
      <c r="NXW16" s="620"/>
      <c r="NXX16" s="620"/>
      <c r="NXY16" s="620"/>
      <c r="NXZ16" s="620"/>
      <c r="NYA16" s="620"/>
      <c r="NYB16" s="620"/>
      <c r="NYC16" s="620"/>
      <c r="NYD16" s="620"/>
      <c r="NYE16" s="620"/>
      <c r="NYF16" s="620"/>
      <c r="NYG16" s="620"/>
      <c r="NYH16" s="620"/>
      <c r="NYI16" s="620"/>
      <c r="NYJ16" s="620"/>
      <c r="NYK16" s="620"/>
      <c r="NYL16" s="620"/>
      <c r="NYM16" s="620"/>
      <c r="NYN16" s="620"/>
      <c r="NYO16" s="620"/>
      <c r="NYP16" s="620"/>
      <c r="NYQ16" s="620"/>
      <c r="NYR16" s="620"/>
      <c r="NYS16" s="620"/>
      <c r="NYT16" s="620"/>
      <c r="NYU16" s="620"/>
      <c r="NYV16" s="620"/>
      <c r="NYW16" s="620"/>
      <c r="NYX16" s="620"/>
      <c r="NYY16" s="620"/>
      <c r="NYZ16" s="620"/>
      <c r="NZA16" s="620"/>
      <c r="NZB16" s="620"/>
      <c r="NZC16" s="620"/>
      <c r="NZD16" s="620"/>
      <c r="NZE16" s="620"/>
      <c r="NZF16" s="620"/>
      <c r="NZG16" s="620"/>
      <c r="NZH16" s="620"/>
      <c r="NZI16" s="620"/>
      <c r="NZJ16" s="620"/>
      <c r="NZK16" s="620"/>
      <c r="NZL16" s="620"/>
      <c r="NZM16" s="620"/>
      <c r="NZN16" s="620"/>
      <c r="NZO16" s="620"/>
      <c r="NZP16" s="620"/>
      <c r="NZQ16" s="620"/>
      <c r="NZR16" s="620"/>
      <c r="NZS16" s="620"/>
      <c r="NZT16" s="620"/>
      <c r="NZU16" s="620"/>
      <c r="NZV16" s="620"/>
      <c r="NZW16" s="620"/>
      <c r="NZX16" s="620"/>
      <c r="NZY16" s="620"/>
      <c r="NZZ16" s="620"/>
      <c r="OAA16" s="620"/>
      <c r="OAB16" s="620"/>
      <c r="OAC16" s="620"/>
      <c r="OAD16" s="620"/>
      <c r="OAE16" s="620"/>
      <c r="OAF16" s="620"/>
      <c r="OAG16" s="620"/>
      <c r="OAH16" s="620"/>
      <c r="OAI16" s="620"/>
      <c r="OAJ16" s="620"/>
      <c r="OAK16" s="620"/>
      <c r="OAL16" s="620"/>
      <c r="OAM16" s="620"/>
      <c r="OAN16" s="620"/>
      <c r="OAO16" s="620"/>
      <c r="OAP16" s="620"/>
      <c r="OAQ16" s="620"/>
      <c r="OAR16" s="620"/>
      <c r="OAS16" s="620"/>
      <c r="OAT16" s="620"/>
      <c r="OAU16" s="620"/>
      <c r="OAV16" s="620"/>
      <c r="OAW16" s="620"/>
      <c r="OAX16" s="620"/>
      <c r="OAY16" s="620"/>
      <c r="OAZ16" s="620"/>
      <c r="OBA16" s="620"/>
      <c r="OBB16" s="620"/>
      <c r="OBC16" s="620"/>
      <c r="OBD16" s="620"/>
      <c r="OBE16" s="620"/>
      <c r="OBF16" s="620"/>
      <c r="OBG16" s="620"/>
      <c r="OBH16" s="620"/>
      <c r="OBI16" s="620"/>
      <c r="OBJ16" s="620"/>
      <c r="OBK16" s="620"/>
      <c r="OBL16" s="620"/>
      <c r="OBM16" s="620"/>
      <c r="OBN16" s="620"/>
      <c r="OBO16" s="620"/>
      <c r="OBP16" s="620"/>
      <c r="OBQ16" s="620"/>
      <c r="OBR16" s="620"/>
      <c r="OBS16" s="620"/>
      <c r="OBT16" s="620"/>
      <c r="OBU16" s="620"/>
      <c r="OBV16" s="620"/>
      <c r="OBW16" s="620"/>
      <c r="OBX16" s="620"/>
      <c r="OBY16" s="620"/>
      <c r="OBZ16" s="620"/>
      <c r="OCA16" s="620"/>
      <c r="OCB16" s="620"/>
      <c r="OCC16" s="620"/>
      <c r="OCD16" s="620"/>
      <c r="OCE16" s="620"/>
      <c r="OCF16" s="620"/>
      <c r="OCG16" s="620"/>
      <c r="OCH16" s="620"/>
      <c r="OCI16" s="620"/>
      <c r="OCJ16" s="620"/>
      <c r="OCK16" s="620"/>
      <c r="OCL16" s="620"/>
      <c r="OCM16" s="620"/>
      <c r="OCN16" s="620"/>
      <c r="OCO16" s="620"/>
      <c r="OCP16" s="620"/>
      <c r="OCQ16" s="620"/>
      <c r="OCR16" s="620"/>
      <c r="OCS16" s="620"/>
      <c r="OCT16" s="620"/>
      <c r="OCU16" s="620"/>
      <c r="OCV16" s="620"/>
      <c r="OCW16" s="620"/>
      <c r="OCX16" s="620"/>
      <c r="OCY16" s="620"/>
      <c r="OCZ16" s="620"/>
      <c r="ODA16" s="620"/>
      <c r="ODB16" s="620"/>
      <c r="ODC16" s="620"/>
      <c r="ODD16" s="620"/>
      <c r="ODE16" s="620"/>
      <c r="ODF16" s="620"/>
      <c r="ODG16" s="620"/>
      <c r="ODH16" s="620"/>
      <c r="ODI16" s="620"/>
      <c r="ODJ16" s="620"/>
      <c r="ODK16" s="620"/>
      <c r="ODL16" s="620"/>
      <c r="ODM16" s="620"/>
      <c r="ODN16" s="620"/>
      <c r="ODO16" s="620"/>
      <c r="ODP16" s="620"/>
      <c r="ODQ16" s="620"/>
      <c r="ODR16" s="620"/>
      <c r="ODS16" s="620"/>
      <c r="ODT16" s="620"/>
      <c r="ODU16" s="620"/>
      <c r="ODV16" s="620"/>
      <c r="ODW16" s="620"/>
      <c r="ODX16" s="620"/>
      <c r="ODY16" s="620"/>
      <c r="ODZ16" s="620"/>
      <c r="OEA16" s="620"/>
      <c r="OEB16" s="620"/>
      <c r="OEC16" s="620"/>
      <c r="OED16" s="620"/>
      <c r="OEE16" s="620"/>
      <c r="OEF16" s="620"/>
      <c r="OEG16" s="620"/>
      <c r="OEH16" s="620"/>
      <c r="OEI16" s="620"/>
      <c r="OEJ16" s="620"/>
      <c r="OEK16" s="620"/>
      <c r="OEL16" s="620"/>
      <c r="OEM16" s="620"/>
      <c r="OEN16" s="620"/>
      <c r="OEO16" s="620"/>
      <c r="OEP16" s="620"/>
      <c r="OEQ16" s="620"/>
      <c r="OER16" s="620"/>
      <c r="OES16" s="620"/>
      <c r="OET16" s="620"/>
      <c r="OEU16" s="620"/>
      <c r="OEV16" s="620"/>
      <c r="OEW16" s="620"/>
      <c r="OEX16" s="620"/>
      <c r="OEY16" s="620"/>
      <c r="OEZ16" s="620"/>
      <c r="OFA16" s="620"/>
      <c r="OFB16" s="620"/>
      <c r="OFC16" s="620"/>
      <c r="OFD16" s="620"/>
      <c r="OFE16" s="620"/>
      <c r="OFF16" s="620"/>
      <c r="OFG16" s="620"/>
      <c r="OFH16" s="620"/>
      <c r="OFI16" s="620"/>
      <c r="OFJ16" s="620"/>
      <c r="OFK16" s="620"/>
      <c r="OFL16" s="620"/>
      <c r="OFM16" s="620"/>
      <c r="OFN16" s="620"/>
      <c r="OFO16" s="620"/>
      <c r="OFP16" s="620"/>
      <c r="OFQ16" s="620"/>
      <c r="OFR16" s="620"/>
      <c r="OFS16" s="620"/>
      <c r="OFT16" s="620"/>
      <c r="OFU16" s="620"/>
      <c r="OFV16" s="620"/>
      <c r="OFW16" s="620"/>
      <c r="OFX16" s="620"/>
      <c r="OFY16" s="620"/>
      <c r="OFZ16" s="620"/>
      <c r="OGA16" s="620"/>
      <c r="OGB16" s="620"/>
      <c r="OGC16" s="620"/>
      <c r="OGD16" s="620"/>
      <c r="OGE16" s="620"/>
      <c r="OGF16" s="620"/>
      <c r="OGG16" s="620"/>
      <c r="OGH16" s="620"/>
      <c r="OGI16" s="620"/>
      <c r="OGJ16" s="620"/>
      <c r="OGK16" s="620"/>
      <c r="OGL16" s="620"/>
      <c r="OGM16" s="620"/>
      <c r="OGN16" s="620"/>
      <c r="OGO16" s="620"/>
      <c r="OGP16" s="620"/>
      <c r="OGQ16" s="620"/>
      <c r="OGR16" s="620"/>
      <c r="OGS16" s="620"/>
      <c r="OGT16" s="620"/>
      <c r="OGU16" s="620"/>
      <c r="OGV16" s="620"/>
      <c r="OGW16" s="620"/>
      <c r="OGX16" s="620"/>
      <c r="OGY16" s="620"/>
      <c r="OGZ16" s="620"/>
      <c r="OHA16" s="620"/>
      <c r="OHB16" s="620"/>
      <c r="OHC16" s="620"/>
      <c r="OHD16" s="620"/>
      <c r="OHE16" s="620"/>
      <c r="OHF16" s="620"/>
      <c r="OHG16" s="620"/>
      <c r="OHH16" s="620"/>
      <c r="OHI16" s="620"/>
      <c r="OHJ16" s="620"/>
      <c r="OHK16" s="620"/>
      <c r="OHL16" s="620"/>
      <c r="OHM16" s="620"/>
      <c r="OHN16" s="620"/>
      <c r="OHO16" s="620"/>
      <c r="OHP16" s="620"/>
      <c r="OHQ16" s="620"/>
      <c r="OHR16" s="620"/>
      <c r="OHS16" s="620"/>
      <c r="OHT16" s="620"/>
      <c r="OHU16" s="620"/>
      <c r="OHV16" s="620"/>
      <c r="OHW16" s="620"/>
      <c r="OHX16" s="620"/>
      <c r="OHY16" s="620"/>
      <c r="OHZ16" s="620"/>
      <c r="OIA16" s="620"/>
      <c r="OIB16" s="620"/>
      <c r="OIC16" s="620"/>
      <c r="OID16" s="620"/>
      <c r="OIE16" s="620"/>
      <c r="OIF16" s="620"/>
      <c r="OIG16" s="620"/>
      <c r="OIH16" s="620"/>
      <c r="OII16" s="620"/>
      <c r="OIJ16" s="620"/>
      <c r="OIK16" s="620"/>
      <c r="OIL16" s="620"/>
      <c r="OIM16" s="620"/>
      <c r="OIN16" s="620"/>
      <c r="OIO16" s="620"/>
      <c r="OIP16" s="620"/>
      <c r="OIQ16" s="620"/>
      <c r="OIR16" s="620"/>
      <c r="OIS16" s="620"/>
      <c r="OIT16" s="620"/>
      <c r="OIU16" s="620"/>
      <c r="OIV16" s="620"/>
      <c r="OIW16" s="620"/>
      <c r="OIX16" s="620"/>
      <c r="OIY16" s="620"/>
      <c r="OIZ16" s="620"/>
      <c r="OJA16" s="620"/>
      <c r="OJB16" s="620"/>
      <c r="OJC16" s="620"/>
      <c r="OJD16" s="620"/>
      <c r="OJE16" s="620"/>
      <c r="OJF16" s="620"/>
      <c r="OJG16" s="620"/>
      <c r="OJH16" s="620"/>
      <c r="OJI16" s="620"/>
      <c r="OJJ16" s="620"/>
      <c r="OJK16" s="620"/>
      <c r="OJL16" s="620"/>
      <c r="OJM16" s="620"/>
      <c r="OJN16" s="620"/>
      <c r="OJO16" s="620"/>
      <c r="OJP16" s="620"/>
      <c r="OJQ16" s="620"/>
      <c r="OJR16" s="620"/>
      <c r="OJS16" s="620"/>
      <c r="OJT16" s="620"/>
      <c r="OJU16" s="620"/>
      <c r="OJV16" s="620"/>
      <c r="OJW16" s="620"/>
      <c r="OJX16" s="620"/>
      <c r="OJY16" s="620"/>
      <c r="OJZ16" s="620"/>
      <c r="OKA16" s="620"/>
      <c r="OKB16" s="620"/>
      <c r="OKC16" s="620"/>
      <c r="OKD16" s="620"/>
      <c r="OKE16" s="620"/>
      <c r="OKF16" s="620"/>
      <c r="OKG16" s="620"/>
      <c r="OKH16" s="620"/>
      <c r="OKI16" s="620"/>
      <c r="OKJ16" s="620"/>
      <c r="OKK16" s="620"/>
      <c r="OKL16" s="620"/>
      <c r="OKM16" s="620"/>
      <c r="OKN16" s="620"/>
      <c r="OKO16" s="620"/>
      <c r="OKP16" s="620"/>
      <c r="OKQ16" s="620"/>
      <c r="OKR16" s="620"/>
      <c r="OKS16" s="620"/>
      <c r="OKT16" s="620"/>
      <c r="OKU16" s="620"/>
      <c r="OKV16" s="620"/>
      <c r="OKW16" s="620"/>
      <c r="OKX16" s="620"/>
      <c r="OKY16" s="620"/>
      <c r="OKZ16" s="620"/>
      <c r="OLA16" s="620"/>
      <c r="OLB16" s="620"/>
      <c r="OLC16" s="620"/>
      <c r="OLD16" s="620"/>
      <c r="OLE16" s="620"/>
      <c r="OLF16" s="620"/>
      <c r="OLG16" s="620"/>
      <c r="OLH16" s="620"/>
      <c r="OLI16" s="620"/>
      <c r="OLJ16" s="620"/>
      <c r="OLK16" s="620"/>
      <c r="OLL16" s="620"/>
      <c r="OLM16" s="620"/>
      <c r="OLN16" s="620"/>
      <c r="OLO16" s="620"/>
      <c r="OLP16" s="620"/>
      <c r="OLQ16" s="620"/>
      <c r="OLR16" s="620"/>
      <c r="OLS16" s="620"/>
      <c r="OLT16" s="620"/>
      <c r="OLU16" s="620"/>
      <c r="OLV16" s="620"/>
      <c r="OLW16" s="620"/>
      <c r="OLX16" s="620"/>
      <c r="OLY16" s="620"/>
      <c r="OLZ16" s="620"/>
      <c r="OMA16" s="620"/>
      <c r="OMB16" s="620"/>
      <c r="OMC16" s="620"/>
      <c r="OMD16" s="620"/>
      <c r="OME16" s="620"/>
      <c r="OMF16" s="620"/>
      <c r="OMG16" s="620"/>
      <c r="OMH16" s="620"/>
      <c r="OMI16" s="620"/>
      <c r="OMJ16" s="620"/>
      <c r="OMK16" s="620"/>
      <c r="OML16" s="620"/>
      <c r="OMM16" s="620"/>
      <c r="OMN16" s="620"/>
      <c r="OMO16" s="620"/>
      <c r="OMP16" s="620"/>
      <c r="OMQ16" s="620"/>
      <c r="OMR16" s="620"/>
      <c r="OMS16" s="620"/>
      <c r="OMT16" s="620"/>
      <c r="OMU16" s="620"/>
      <c r="OMV16" s="620"/>
      <c r="OMW16" s="620"/>
      <c r="OMX16" s="620"/>
      <c r="OMY16" s="620"/>
      <c r="OMZ16" s="620"/>
      <c r="ONA16" s="620"/>
      <c r="ONB16" s="620"/>
      <c r="ONC16" s="620"/>
      <c r="OND16" s="620"/>
      <c r="ONE16" s="620"/>
      <c r="ONF16" s="620"/>
      <c r="ONG16" s="620"/>
      <c r="ONH16" s="620"/>
      <c r="ONI16" s="620"/>
      <c r="ONJ16" s="620"/>
      <c r="ONK16" s="620"/>
      <c r="ONL16" s="620"/>
      <c r="ONM16" s="620"/>
      <c r="ONN16" s="620"/>
      <c r="ONO16" s="620"/>
      <c r="ONP16" s="620"/>
      <c r="ONQ16" s="620"/>
      <c r="ONR16" s="620"/>
      <c r="ONS16" s="620"/>
      <c r="ONT16" s="620"/>
      <c r="ONU16" s="620"/>
      <c r="ONV16" s="620"/>
      <c r="ONW16" s="620"/>
      <c r="ONX16" s="620"/>
      <c r="ONY16" s="620"/>
      <c r="ONZ16" s="620"/>
      <c r="OOA16" s="620"/>
      <c r="OOB16" s="620"/>
      <c r="OOC16" s="620"/>
      <c r="OOD16" s="620"/>
      <c r="OOE16" s="620"/>
      <c r="OOF16" s="620"/>
      <c r="OOG16" s="620"/>
      <c r="OOH16" s="620"/>
      <c r="OOI16" s="620"/>
      <c r="OOJ16" s="620"/>
      <c r="OOK16" s="620"/>
      <c r="OOL16" s="620"/>
      <c r="OOM16" s="620"/>
      <c r="OON16" s="620"/>
      <c r="OOO16" s="620"/>
      <c r="OOP16" s="620"/>
      <c r="OOQ16" s="620"/>
      <c r="OOR16" s="620"/>
      <c r="OOS16" s="620"/>
      <c r="OOT16" s="620"/>
      <c r="OOU16" s="620"/>
      <c r="OOV16" s="620"/>
      <c r="OOW16" s="620"/>
      <c r="OOX16" s="620"/>
      <c r="OOY16" s="620"/>
      <c r="OOZ16" s="620"/>
      <c r="OPA16" s="620"/>
      <c r="OPB16" s="620"/>
      <c r="OPC16" s="620"/>
      <c r="OPD16" s="620"/>
      <c r="OPE16" s="620"/>
      <c r="OPF16" s="620"/>
      <c r="OPG16" s="620"/>
      <c r="OPH16" s="620"/>
      <c r="OPI16" s="620"/>
      <c r="OPJ16" s="620"/>
      <c r="OPK16" s="620"/>
      <c r="OPL16" s="620"/>
      <c r="OPM16" s="620"/>
      <c r="OPN16" s="620"/>
      <c r="OPO16" s="620"/>
      <c r="OPP16" s="620"/>
      <c r="OPQ16" s="620"/>
      <c r="OPR16" s="620"/>
      <c r="OPS16" s="620"/>
      <c r="OPT16" s="620"/>
      <c r="OPU16" s="620"/>
      <c r="OPV16" s="620"/>
      <c r="OPW16" s="620"/>
      <c r="OPX16" s="620"/>
      <c r="OPY16" s="620"/>
      <c r="OPZ16" s="620"/>
      <c r="OQA16" s="620"/>
      <c r="OQB16" s="620"/>
      <c r="OQC16" s="620"/>
      <c r="OQD16" s="620"/>
      <c r="OQE16" s="620"/>
      <c r="OQF16" s="620"/>
      <c r="OQG16" s="620"/>
      <c r="OQH16" s="620"/>
      <c r="OQI16" s="620"/>
      <c r="OQJ16" s="620"/>
      <c r="OQK16" s="620"/>
      <c r="OQL16" s="620"/>
      <c r="OQM16" s="620"/>
      <c r="OQN16" s="620"/>
      <c r="OQO16" s="620"/>
      <c r="OQP16" s="620"/>
      <c r="OQQ16" s="620"/>
      <c r="OQR16" s="620"/>
      <c r="OQS16" s="620"/>
      <c r="OQT16" s="620"/>
      <c r="OQU16" s="620"/>
      <c r="OQV16" s="620"/>
      <c r="OQW16" s="620"/>
      <c r="OQX16" s="620"/>
      <c r="OQY16" s="620"/>
      <c r="OQZ16" s="620"/>
      <c r="ORA16" s="620"/>
      <c r="ORB16" s="620"/>
      <c r="ORC16" s="620"/>
      <c r="ORD16" s="620"/>
      <c r="ORE16" s="620"/>
      <c r="ORF16" s="620"/>
      <c r="ORG16" s="620"/>
      <c r="ORH16" s="620"/>
      <c r="ORI16" s="620"/>
      <c r="ORJ16" s="620"/>
      <c r="ORK16" s="620"/>
      <c r="ORL16" s="620"/>
      <c r="ORM16" s="620"/>
      <c r="ORN16" s="620"/>
      <c r="ORO16" s="620"/>
      <c r="ORP16" s="620"/>
      <c r="ORQ16" s="620"/>
      <c r="ORR16" s="620"/>
      <c r="ORS16" s="620"/>
      <c r="ORT16" s="620"/>
      <c r="ORU16" s="620"/>
      <c r="ORV16" s="620"/>
      <c r="ORW16" s="620"/>
      <c r="ORX16" s="620"/>
      <c r="ORY16" s="620"/>
      <c r="ORZ16" s="620"/>
      <c r="OSA16" s="620"/>
      <c r="OSB16" s="620"/>
      <c r="OSC16" s="620"/>
      <c r="OSD16" s="620"/>
      <c r="OSE16" s="620"/>
      <c r="OSF16" s="620"/>
      <c r="OSG16" s="620"/>
      <c r="OSH16" s="620"/>
      <c r="OSI16" s="620"/>
      <c r="OSJ16" s="620"/>
      <c r="OSK16" s="620"/>
      <c r="OSL16" s="620"/>
      <c r="OSM16" s="620"/>
      <c r="OSN16" s="620"/>
      <c r="OSO16" s="620"/>
      <c r="OSP16" s="620"/>
      <c r="OSQ16" s="620"/>
      <c r="OSR16" s="620"/>
      <c r="OSS16" s="620"/>
      <c r="OST16" s="620"/>
      <c r="OSU16" s="620"/>
      <c r="OSV16" s="620"/>
      <c r="OSW16" s="620"/>
      <c r="OSX16" s="620"/>
      <c r="OSY16" s="620"/>
      <c r="OSZ16" s="620"/>
      <c r="OTA16" s="620"/>
      <c r="OTB16" s="620"/>
      <c r="OTC16" s="620"/>
      <c r="OTD16" s="620"/>
      <c r="OTE16" s="620"/>
      <c r="OTF16" s="620"/>
      <c r="OTG16" s="620"/>
      <c r="OTH16" s="620"/>
      <c r="OTI16" s="620"/>
      <c r="OTJ16" s="620"/>
      <c r="OTK16" s="620"/>
      <c r="OTL16" s="620"/>
      <c r="OTM16" s="620"/>
      <c r="OTN16" s="620"/>
      <c r="OTO16" s="620"/>
      <c r="OTP16" s="620"/>
      <c r="OTQ16" s="620"/>
      <c r="OTR16" s="620"/>
      <c r="OTS16" s="620"/>
      <c r="OTT16" s="620"/>
      <c r="OTU16" s="620"/>
      <c r="OTV16" s="620"/>
      <c r="OTW16" s="620"/>
      <c r="OTX16" s="620"/>
      <c r="OTY16" s="620"/>
      <c r="OTZ16" s="620"/>
      <c r="OUA16" s="620"/>
      <c r="OUB16" s="620"/>
      <c r="OUC16" s="620"/>
      <c r="OUD16" s="620"/>
      <c r="OUE16" s="620"/>
      <c r="OUF16" s="620"/>
      <c r="OUG16" s="620"/>
      <c r="OUH16" s="620"/>
      <c r="OUI16" s="620"/>
      <c r="OUJ16" s="620"/>
      <c r="OUK16" s="620"/>
      <c r="OUL16" s="620"/>
      <c r="OUM16" s="620"/>
      <c r="OUN16" s="620"/>
      <c r="OUO16" s="620"/>
      <c r="OUP16" s="620"/>
      <c r="OUQ16" s="620"/>
      <c r="OUR16" s="620"/>
      <c r="OUS16" s="620"/>
      <c r="OUT16" s="620"/>
      <c r="OUU16" s="620"/>
      <c r="OUV16" s="620"/>
      <c r="OUW16" s="620"/>
      <c r="OUX16" s="620"/>
      <c r="OUY16" s="620"/>
      <c r="OUZ16" s="620"/>
      <c r="OVA16" s="620"/>
      <c r="OVB16" s="620"/>
      <c r="OVC16" s="620"/>
      <c r="OVD16" s="620"/>
      <c r="OVE16" s="620"/>
      <c r="OVF16" s="620"/>
      <c r="OVG16" s="620"/>
      <c r="OVH16" s="620"/>
      <c r="OVI16" s="620"/>
      <c r="OVJ16" s="620"/>
      <c r="OVK16" s="620"/>
      <c r="OVL16" s="620"/>
      <c r="OVM16" s="620"/>
      <c r="OVN16" s="620"/>
      <c r="OVO16" s="620"/>
      <c r="OVP16" s="620"/>
      <c r="OVQ16" s="620"/>
      <c r="OVR16" s="620"/>
      <c r="OVS16" s="620"/>
      <c r="OVT16" s="620"/>
      <c r="OVU16" s="620"/>
      <c r="OVV16" s="620"/>
      <c r="OVW16" s="620"/>
      <c r="OVX16" s="620"/>
      <c r="OVY16" s="620"/>
      <c r="OVZ16" s="620"/>
      <c r="OWA16" s="620"/>
      <c r="OWB16" s="620"/>
      <c r="OWC16" s="620"/>
      <c r="OWD16" s="620"/>
      <c r="OWE16" s="620"/>
      <c r="OWF16" s="620"/>
      <c r="OWG16" s="620"/>
      <c r="OWH16" s="620"/>
      <c r="OWI16" s="620"/>
      <c r="OWJ16" s="620"/>
      <c r="OWK16" s="620"/>
      <c r="OWL16" s="620"/>
      <c r="OWM16" s="620"/>
      <c r="OWN16" s="620"/>
      <c r="OWO16" s="620"/>
      <c r="OWP16" s="620"/>
      <c r="OWQ16" s="620"/>
      <c r="OWR16" s="620"/>
      <c r="OWS16" s="620"/>
      <c r="OWT16" s="620"/>
      <c r="OWU16" s="620"/>
      <c r="OWV16" s="620"/>
      <c r="OWW16" s="620"/>
      <c r="OWX16" s="620"/>
      <c r="OWY16" s="620"/>
      <c r="OWZ16" s="620"/>
      <c r="OXA16" s="620"/>
      <c r="OXB16" s="620"/>
      <c r="OXC16" s="620"/>
      <c r="OXD16" s="620"/>
      <c r="OXE16" s="620"/>
      <c r="OXF16" s="620"/>
      <c r="OXG16" s="620"/>
      <c r="OXH16" s="620"/>
      <c r="OXI16" s="620"/>
      <c r="OXJ16" s="620"/>
      <c r="OXK16" s="620"/>
      <c r="OXL16" s="620"/>
      <c r="OXM16" s="620"/>
      <c r="OXN16" s="620"/>
      <c r="OXO16" s="620"/>
      <c r="OXP16" s="620"/>
      <c r="OXQ16" s="620"/>
      <c r="OXR16" s="620"/>
      <c r="OXS16" s="620"/>
      <c r="OXT16" s="620"/>
      <c r="OXU16" s="620"/>
      <c r="OXV16" s="620"/>
      <c r="OXW16" s="620"/>
      <c r="OXX16" s="620"/>
      <c r="OXY16" s="620"/>
      <c r="OXZ16" s="620"/>
      <c r="OYA16" s="620"/>
      <c r="OYB16" s="620"/>
      <c r="OYC16" s="620"/>
      <c r="OYD16" s="620"/>
      <c r="OYE16" s="620"/>
      <c r="OYF16" s="620"/>
      <c r="OYG16" s="620"/>
      <c r="OYH16" s="620"/>
      <c r="OYI16" s="620"/>
      <c r="OYJ16" s="620"/>
      <c r="OYK16" s="620"/>
      <c r="OYL16" s="620"/>
      <c r="OYM16" s="620"/>
      <c r="OYN16" s="620"/>
      <c r="OYO16" s="620"/>
      <c r="OYP16" s="620"/>
      <c r="OYQ16" s="620"/>
      <c r="OYR16" s="620"/>
      <c r="OYS16" s="620"/>
      <c r="OYT16" s="620"/>
      <c r="OYU16" s="620"/>
      <c r="OYV16" s="620"/>
      <c r="OYW16" s="620"/>
      <c r="OYX16" s="620"/>
      <c r="OYY16" s="620"/>
      <c r="OYZ16" s="620"/>
      <c r="OZA16" s="620"/>
      <c r="OZB16" s="620"/>
      <c r="OZC16" s="620"/>
      <c r="OZD16" s="620"/>
      <c r="OZE16" s="620"/>
      <c r="OZF16" s="620"/>
      <c r="OZG16" s="620"/>
      <c r="OZH16" s="620"/>
      <c r="OZI16" s="620"/>
      <c r="OZJ16" s="620"/>
      <c r="OZK16" s="620"/>
      <c r="OZL16" s="620"/>
      <c r="OZM16" s="620"/>
      <c r="OZN16" s="620"/>
      <c r="OZO16" s="620"/>
      <c r="OZP16" s="620"/>
      <c r="OZQ16" s="620"/>
      <c r="OZR16" s="620"/>
      <c r="OZS16" s="620"/>
      <c r="OZT16" s="620"/>
      <c r="OZU16" s="620"/>
      <c r="OZV16" s="620"/>
      <c r="OZW16" s="620"/>
      <c r="OZX16" s="620"/>
      <c r="OZY16" s="620"/>
      <c r="OZZ16" s="620"/>
      <c r="PAA16" s="620"/>
      <c r="PAB16" s="620"/>
      <c r="PAC16" s="620"/>
      <c r="PAD16" s="620"/>
      <c r="PAE16" s="620"/>
      <c r="PAF16" s="620"/>
      <c r="PAG16" s="620"/>
      <c r="PAH16" s="620"/>
      <c r="PAI16" s="620"/>
      <c r="PAJ16" s="620"/>
      <c r="PAK16" s="620"/>
      <c r="PAL16" s="620"/>
      <c r="PAM16" s="620"/>
      <c r="PAN16" s="620"/>
      <c r="PAO16" s="620"/>
      <c r="PAP16" s="620"/>
      <c r="PAQ16" s="620"/>
      <c r="PAR16" s="620"/>
      <c r="PAS16" s="620"/>
      <c r="PAT16" s="620"/>
      <c r="PAU16" s="620"/>
      <c r="PAV16" s="620"/>
      <c r="PAW16" s="620"/>
      <c r="PAX16" s="620"/>
      <c r="PAY16" s="620"/>
      <c r="PAZ16" s="620"/>
      <c r="PBA16" s="620"/>
      <c r="PBB16" s="620"/>
      <c r="PBC16" s="620"/>
      <c r="PBD16" s="620"/>
      <c r="PBE16" s="620"/>
      <c r="PBF16" s="620"/>
      <c r="PBG16" s="620"/>
      <c r="PBH16" s="620"/>
      <c r="PBI16" s="620"/>
      <c r="PBJ16" s="620"/>
      <c r="PBK16" s="620"/>
      <c r="PBL16" s="620"/>
      <c r="PBM16" s="620"/>
      <c r="PBN16" s="620"/>
      <c r="PBO16" s="620"/>
      <c r="PBP16" s="620"/>
      <c r="PBQ16" s="620"/>
      <c r="PBR16" s="620"/>
      <c r="PBS16" s="620"/>
      <c r="PBT16" s="620"/>
      <c r="PBU16" s="620"/>
      <c r="PBV16" s="620"/>
      <c r="PBW16" s="620"/>
      <c r="PBX16" s="620"/>
      <c r="PBY16" s="620"/>
      <c r="PBZ16" s="620"/>
      <c r="PCA16" s="620"/>
      <c r="PCB16" s="620"/>
      <c r="PCC16" s="620"/>
      <c r="PCD16" s="620"/>
      <c r="PCE16" s="620"/>
      <c r="PCF16" s="620"/>
      <c r="PCG16" s="620"/>
      <c r="PCH16" s="620"/>
      <c r="PCI16" s="620"/>
      <c r="PCJ16" s="620"/>
      <c r="PCK16" s="620"/>
      <c r="PCL16" s="620"/>
      <c r="PCM16" s="620"/>
      <c r="PCN16" s="620"/>
      <c r="PCO16" s="620"/>
      <c r="PCP16" s="620"/>
      <c r="PCQ16" s="620"/>
      <c r="PCR16" s="620"/>
      <c r="PCS16" s="620"/>
      <c r="PCT16" s="620"/>
      <c r="PCU16" s="620"/>
      <c r="PCV16" s="620"/>
      <c r="PCW16" s="620"/>
      <c r="PCX16" s="620"/>
      <c r="PCY16" s="620"/>
      <c r="PCZ16" s="620"/>
      <c r="PDA16" s="620"/>
      <c r="PDB16" s="620"/>
      <c r="PDC16" s="620"/>
      <c r="PDD16" s="620"/>
      <c r="PDE16" s="620"/>
      <c r="PDF16" s="620"/>
      <c r="PDG16" s="620"/>
      <c r="PDH16" s="620"/>
      <c r="PDI16" s="620"/>
      <c r="PDJ16" s="620"/>
      <c r="PDK16" s="620"/>
      <c r="PDL16" s="620"/>
      <c r="PDM16" s="620"/>
      <c r="PDN16" s="620"/>
      <c r="PDO16" s="620"/>
      <c r="PDP16" s="620"/>
      <c r="PDQ16" s="620"/>
      <c r="PDR16" s="620"/>
      <c r="PDS16" s="620"/>
      <c r="PDT16" s="620"/>
      <c r="PDU16" s="620"/>
      <c r="PDV16" s="620"/>
      <c r="PDW16" s="620"/>
      <c r="PDX16" s="620"/>
      <c r="PDY16" s="620"/>
      <c r="PDZ16" s="620"/>
      <c r="PEA16" s="620"/>
      <c r="PEB16" s="620"/>
      <c r="PEC16" s="620"/>
      <c r="PED16" s="620"/>
      <c r="PEE16" s="620"/>
      <c r="PEF16" s="620"/>
      <c r="PEG16" s="620"/>
      <c r="PEH16" s="620"/>
      <c r="PEI16" s="620"/>
      <c r="PEJ16" s="620"/>
      <c r="PEK16" s="620"/>
      <c r="PEL16" s="620"/>
      <c r="PEM16" s="620"/>
      <c r="PEN16" s="620"/>
      <c r="PEO16" s="620"/>
      <c r="PEP16" s="620"/>
      <c r="PEQ16" s="620"/>
      <c r="PER16" s="620"/>
      <c r="PES16" s="620"/>
      <c r="PET16" s="620"/>
      <c r="PEU16" s="620"/>
      <c r="PEV16" s="620"/>
      <c r="PEW16" s="620"/>
      <c r="PEX16" s="620"/>
      <c r="PEY16" s="620"/>
      <c r="PEZ16" s="620"/>
      <c r="PFA16" s="620"/>
      <c r="PFB16" s="620"/>
      <c r="PFC16" s="620"/>
      <c r="PFD16" s="620"/>
      <c r="PFE16" s="620"/>
      <c r="PFF16" s="620"/>
      <c r="PFG16" s="620"/>
      <c r="PFH16" s="620"/>
      <c r="PFI16" s="620"/>
      <c r="PFJ16" s="620"/>
      <c r="PFK16" s="620"/>
      <c r="PFL16" s="620"/>
      <c r="PFM16" s="620"/>
      <c r="PFN16" s="620"/>
      <c r="PFO16" s="620"/>
      <c r="PFP16" s="620"/>
      <c r="PFQ16" s="620"/>
      <c r="PFR16" s="620"/>
      <c r="PFS16" s="620"/>
      <c r="PFT16" s="620"/>
      <c r="PFU16" s="620"/>
      <c r="PFV16" s="620"/>
      <c r="PFW16" s="620"/>
      <c r="PFX16" s="620"/>
      <c r="PFY16" s="620"/>
      <c r="PFZ16" s="620"/>
      <c r="PGA16" s="620"/>
      <c r="PGB16" s="620"/>
      <c r="PGC16" s="620"/>
      <c r="PGD16" s="620"/>
      <c r="PGE16" s="620"/>
      <c r="PGF16" s="620"/>
      <c r="PGG16" s="620"/>
      <c r="PGH16" s="620"/>
      <c r="PGI16" s="620"/>
      <c r="PGJ16" s="620"/>
      <c r="PGK16" s="620"/>
      <c r="PGL16" s="620"/>
      <c r="PGM16" s="620"/>
      <c r="PGN16" s="620"/>
      <c r="PGO16" s="620"/>
      <c r="PGP16" s="620"/>
      <c r="PGQ16" s="620"/>
      <c r="PGR16" s="620"/>
      <c r="PGS16" s="620"/>
      <c r="PGT16" s="620"/>
      <c r="PGU16" s="620"/>
      <c r="PGV16" s="620"/>
      <c r="PGW16" s="620"/>
      <c r="PGX16" s="620"/>
      <c r="PGY16" s="620"/>
      <c r="PGZ16" s="620"/>
      <c r="PHA16" s="620"/>
      <c r="PHB16" s="620"/>
      <c r="PHC16" s="620"/>
      <c r="PHD16" s="620"/>
      <c r="PHE16" s="620"/>
      <c r="PHF16" s="620"/>
      <c r="PHG16" s="620"/>
      <c r="PHH16" s="620"/>
      <c r="PHI16" s="620"/>
      <c r="PHJ16" s="620"/>
      <c r="PHK16" s="620"/>
      <c r="PHL16" s="620"/>
      <c r="PHM16" s="620"/>
      <c r="PHN16" s="620"/>
      <c r="PHO16" s="620"/>
      <c r="PHP16" s="620"/>
      <c r="PHQ16" s="620"/>
      <c r="PHR16" s="620"/>
      <c r="PHS16" s="620"/>
      <c r="PHT16" s="620"/>
      <c r="PHU16" s="620"/>
      <c r="PHV16" s="620"/>
      <c r="PHW16" s="620"/>
      <c r="PHX16" s="620"/>
      <c r="PHY16" s="620"/>
      <c r="PHZ16" s="620"/>
      <c r="PIA16" s="620"/>
      <c r="PIB16" s="620"/>
      <c r="PIC16" s="620"/>
      <c r="PID16" s="620"/>
      <c r="PIE16" s="620"/>
      <c r="PIF16" s="620"/>
      <c r="PIG16" s="620"/>
      <c r="PIH16" s="620"/>
      <c r="PII16" s="620"/>
      <c r="PIJ16" s="620"/>
      <c r="PIK16" s="620"/>
      <c r="PIL16" s="620"/>
      <c r="PIM16" s="620"/>
      <c r="PIN16" s="620"/>
      <c r="PIO16" s="620"/>
      <c r="PIP16" s="620"/>
      <c r="PIQ16" s="620"/>
      <c r="PIR16" s="620"/>
      <c r="PIS16" s="620"/>
      <c r="PIT16" s="620"/>
      <c r="PIU16" s="620"/>
      <c r="PIV16" s="620"/>
      <c r="PIW16" s="620"/>
      <c r="PIX16" s="620"/>
      <c r="PIY16" s="620"/>
      <c r="PIZ16" s="620"/>
      <c r="PJA16" s="620"/>
      <c r="PJB16" s="620"/>
      <c r="PJC16" s="620"/>
      <c r="PJD16" s="620"/>
      <c r="PJE16" s="620"/>
      <c r="PJF16" s="620"/>
      <c r="PJG16" s="620"/>
      <c r="PJH16" s="620"/>
      <c r="PJI16" s="620"/>
      <c r="PJJ16" s="620"/>
      <c r="PJK16" s="620"/>
      <c r="PJL16" s="620"/>
      <c r="PJM16" s="620"/>
      <c r="PJN16" s="620"/>
      <c r="PJO16" s="620"/>
      <c r="PJP16" s="620"/>
      <c r="PJQ16" s="620"/>
      <c r="PJR16" s="620"/>
      <c r="PJS16" s="620"/>
      <c r="PJT16" s="620"/>
      <c r="PJU16" s="620"/>
      <c r="PJV16" s="620"/>
      <c r="PJW16" s="620"/>
      <c r="PJX16" s="620"/>
      <c r="PJY16" s="620"/>
      <c r="PJZ16" s="620"/>
      <c r="PKA16" s="620"/>
      <c r="PKB16" s="620"/>
      <c r="PKC16" s="620"/>
      <c r="PKD16" s="620"/>
      <c r="PKE16" s="620"/>
      <c r="PKF16" s="620"/>
      <c r="PKG16" s="620"/>
      <c r="PKH16" s="620"/>
      <c r="PKI16" s="620"/>
      <c r="PKJ16" s="620"/>
      <c r="PKK16" s="620"/>
      <c r="PKL16" s="620"/>
      <c r="PKM16" s="620"/>
      <c r="PKN16" s="620"/>
      <c r="PKO16" s="620"/>
      <c r="PKP16" s="620"/>
      <c r="PKQ16" s="620"/>
      <c r="PKR16" s="620"/>
      <c r="PKS16" s="620"/>
      <c r="PKT16" s="620"/>
      <c r="PKU16" s="620"/>
      <c r="PKV16" s="620"/>
      <c r="PKW16" s="620"/>
      <c r="PKX16" s="620"/>
      <c r="PKY16" s="620"/>
      <c r="PKZ16" s="620"/>
      <c r="PLA16" s="620"/>
      <c r="PLB16" s="620"/>
      <c r="PLC16" s="620"/>
      <c r="PLD16" s="620"/>
      <c r="PLE16" s="620"/>
      <c r="PLF16" s="620"/>
      <c r="PLG16" s="620"/>
      <c r="PLH16" s="620"/>
      <c r="PLI16" s="620"/>
      <c r="PLJ16" s="620"/>
      <c r="PLK16" s="620"/>
      <c r="PLL16" s="620"/>
      <c r="PLM16" s="620"/>
      <c r="PLN16" s="620"/>
      <c r="PLO16" s="620"/>
      <c r="PLP16" s="620"/>
      <c r="PLQ16" s="620"/>
      <c r="PLR16" s="620"/>
      <c r="PLS16" s="620"/>
      <c r="PLT16" s="620"/>
      <c r="PLU16" s="620"/>
      <c r="PLV16" s="620"/>
      <c r="PLW16" s="620"/>
      <c r="PLX16" s="620"/>
      <c r="PLY16" s="620"/>
      <c r="PLZ16" s="620"/>
      <c r="PMA16" s="620"/>
      <c r="PMB16" s="620"/>
      <c r="PMC16" s="620"/>
      <c r="PMD16" s="620"/>
      <c r="PME16" s="620"/>
      <c r="PMF16" s="620"/>
      <c r="PMG16" s="620"/>
      <c r="PMH16" s="620"/>
      <c r="PMI16" s="620"/>
      <c r="PMJ16" s="620"/>
      <c r="PMK16" s="620"/>
      <c r="PML16" s="620"/>
      <c r="PMM16" s="620"/>
      <c r="PMN16" s="620"/>
      <c r="PMO16" s="620"/>
      <c r="PMP16" s="620"/>
      <c r="PMQ16" s="620"/>
      <c r="PMR16" s="620"/>
      <c r="PMS16" s="620"/>
      <c r="PMT16" s="620"/>
      <c r="PMU16" s="620"/>
      <c r="PMV16" s="620"/>
      <c r="PMW16" s="620"/>
      <c r="PMX16" s="620"/>
      <c r="PMY16" s="620"/>
      <c r="PMZ16" s="620"/>
      <c r="PNA16" s="620"/>
      <c r="PNB16" s="620"/>
      <c r="PNC16" s="620"/>
      <c r="PND16" s="620"/>
      <c r="PNE16" s="620"/>
      <c r="PNF16" s="620"/>
      <c r="PNG16" s="620"/>
      <c r="PNH16" s="620"/>
      <c r="PNI16" s="620"/>
      <c r="PNJ16" s="620"/>
      <c r="PNK16" s="620"/>
      <c r="PNL16" s="620"/>
      <c r="PNM16" s="620"/>
      <c r="PNN16" s="620"/>
      <c r="PNO16" s="620"/>
      <c r="PNP16" s="620"/>
      <c r="PNQ16" s="620"/>
      <c r="PNR16" s="620"/>
      <c r="PNS16" s="620"/>
      <c r="PNT16" s="620"/>
      <c r="PNU16" s="620"/>
      <c r="PNV16" s="620"/>
      <c r="PNW16" s="620"/>
      <c r="PNX16" s="620"/>
      <c r="PNY16" s="620"/>
      <c r="PNZ16" s="620"/>
      <c r="POA16" s="620"/>
      <c r="POB16" s="620"/>
      <c r="POC16" s="620"/>
      <c r="POD16" s="620"/>
      <c r="POE16" s="620"/>
      <c r="POF16" s="620"/>
      <c r="POG16" s="620"/>
      <c r="POH16" s="620"/>
      <c r="POI16" s="620"/>
      <c r="POJ16" s="620"/>
      <c r="POK16" s="620"/>
      <c r="POL16" s="620"/>
      <c r="POM16" s="620"/>
      <c r="PON16" s="620"/>
      <c r="POO16" s="620"/>
      <c r="POP16" s="620"/>
      <c r="POQ16" s="620"/>
      <c r="POR16" s="620"/>
      <c r="POS16" s="620"/>
      <c r="POT16" s="620"/>
      <c r="POU16" s="620"/>
      <c r="POV16" s="620"/>
      <c r="POW16" s="620"/>
      <c r="POX16" s="620"/>
      <c r="POY16" s="620"/>
      <c r="POZ16" s="620"/>
      <c r="PPA16" s="620"/>
      <c r="PPB16" s="620"/>
      <c r="PPC16" s="620"/>
      <c r="PPD16" s="620"/>
      <c r="PPE16" s="620"/>
      <c r="PPF16" s="620"/>
      <c r="PPG16" s="620"/>
      <c r="PPH16" s="620"/>
      <c r="PPI16" s="620"/>
      <c r="PPJ16" s="620"/>
      <c r="PPK16" s="620"/>
      <c r="PPL16" s="620"/>
      <c r="PPM16" s="620"/>
      <c r="PPN16" s="620"/>
      <c r="PPO16" s="620"/>
      <c r="PPP16" s="620"/>
      <c r="PPQ16" s="620"/>
      <c r="PPR16" s="620"/>
      <c r="PPS16" s="620"/>
      <c r="PPT16" s="620"/>
      <c r="PPU16" s="620"/>
      <c r="PPV16" s="620"/>
      <c r="PPW16" s="620"/>
      <c r="PPX16" s="620"/>
      <c r="PPY16" s="620"/>
      <c r="PPZ16" s="620"/>
      <c r="PQA16" s="620"/>
      <c r="PQB16" s="620"/>
      <c r="PQC16" s="620"/>
      <c r="PQD16" s="620"/>
      <c r="PQE16" s="620"/>
      <c r="PQF16" s="620"/>
      <c r="PQG16" s="620"/>
      <c r="PQH16" s="620"/>
      <c r="PQI16" s="620"/>
      <c r="PQJ16" s="620"/>
      <c r="PQK16" s="620"/>
      <c r="PQL16" s="620"/>
      <c r="PQM16" s="620"/>
      <c r="PQN16" s="620"/>
      <c r="PQO16" s="620"/>
      <c r="PQP16" s="620"/>
      <c r="PQQ16" s="620"/>
      <c r="PQR16" s="620"/>
      <c r="PQS16" s="620"/>
      <c r="PQT16" s="620"/>
      <c r="PQU16" s="620"/>
      <c r="PQV16" s="620"/>
      <c r="PQW16" s="620"/>
      <c r="PQX16" s="620"/>
      <c r="PQY16" s="620"/>
      <c r="PQZ16" s="620"/>
      <c r="PRA16" s="620"/>
      <c r="PRB16" s="620"/>
      <c r="PRC16" s="620"/>
      <c r="PRD16" s="620"/>
      <c r="PRE16" s="620"/>
      <c r="PRF16" s="620"/>
      <c r="PRG16" s="620"/>
      <c r="PRH16" s="620"/>
      <c r="PRI16" s="620"/>
      <c r="PRJ16" s="620"/>
      <c r="PRK16" s="620"/>
      <c r="PRL16" s="620"/>
      <c r="PRM16" s="620"/>
      <c r="PRN16" s="620"/>
      <c r="PRO16" s="620"/>
      <c r="PRP16" s="620"/>
      <c r="PRQ16" s="620"/>
      <c r="PRR16" s="620"/>
      <c r="PRS16" s="620"/>
      <c r="PRT16" s="620"/>
      <c r="PRU16" s="620"/>
      <c r="PRV16" s="620"/>
      <c r="PRW16" s="620"/>
      <c r="PRX16" s="620"/>
      <c r="PRY16" s="620"/>
      <c r="PRZ16" s="620"/>
      <c r="PSA16" s="620"/>
      <c r="PSB16" s="620"/>
      <c r="PSC16" s="620"/>
      <c r="PSD16" s="620"/>
      <c r="PSE16" s="620"/>
      <c r="PSF16" s="620"/>
      <c r="PSG16" s="620"/>
      <c r="PSH16" s="620"/>
      <c r="PSI16" s="620"/>
      <c r="PSJ16" s="620"/>
      <c r="PSK16" s="620"/>
      <c r="PSL16" s="620"/>
      <c r="PSM16" s="620"/>
      <c r="PSN16" s="620"/>
      <c r="PSO16" s="620"/>
      <c r="PSP16" s="620"/>
      <c r="PSQ16" s="620"/>
      <c r="PSR16" s="620"/>
      <c r="PSS16" s="620"/>
      <c r="PST16" s="620"/>
      <c r="PSU16" s="620"/>
      <c r="PSV16" s="620"/>
      <c r="PSW16" s="620"/>
      <c r="PSX16" s="620"/>
      <c r="PSY16" s="620"/>
      <c r="PSZ16" s="620"/>
      <c r="PTA16" s="620"/>
      <c r="PTB16" s="620"/>
      <c r="PTC16" s="620"/>
      <c r="PTD16" s="620"/>
      <c r="PTE16" s="620"/>
      <c r="PTF16" s="620"/>
      <c r="PTG16" s="620"/>
      <c r="PTH16" s="620"/>
      <c r="PTI16" s="620"/>
      <c r="PTJ16" s="620"/>
      <c r="PTK16" s="620"/>
      <c r="PTL16" s="620"/>
      <c r="PTM16" s="620"/>
      <c r="PTN16" s="620"/>
      <c r="PTO16" s="620"/>
      <c r="PTP16" s="620"/>
      <c r="PTQ16" s="620"/>
      <c r="PTR16" s="620"/>
      <c r="PTS16" s="620"/>
      <c r="PTT16" s="620"/>
      <c r="PTU16" s="620"/>
      <c r="PTV16" s="620"/>
      <c r="PTW16" s="620"/>
      <c r="PTX16" s="620"/>
      <c r="PTY16" s="620"/>
      <c r="PTZ16" s="620"/>
      <c r="PUA16" s="620"/>
      <c r="PUB16" s="620"/>
      <c r="PUC16" s="620"/>
      <c r="PUD16" s="620"/>
      <c r="PUE16" s="620"/>
      <c r="PUF16" s="620"/>
      <c r="PUG16" s="620"/>
      <c r="PUH16" s="620"/>
      <c r="PUI16" s="620"/>
      <c r="PUJ16" s="620"/>
      <c r="PUK16" s="620"/>
      <c r="PUL16" s="620"/>
      <c r="PUM16" s="620"/>
      <c r="PUN16" s="620"/>
      <c r="PUO16" s="620"/>
      <c r="PUP16" s="620"/>
      <c r="PUQ16" s="620"/>
      <c r="PUR16" s="620"/>
      <c r="PUS16" s="620"/>
      <c r="PUT16" s="620"/>
      <c r="PUU16" s="620"/>
      <c r="PUV16" s="620"/>
      <c r="PUW16" s="620"/>
      <c r="PUX16" s="620"/>
      <c r="PUY16" s="620"/>
      <c r="PUZ16" s="620"/>
      <c r="PVA16" s="620"/>
      <c r="PVB16" s="620"/>
      <c r="PVC16" s="620"/>
      <c r="PVD16" s="620"/>
      <c r="PVE16" s="620"/>
      <c r="PVF16" s="620"/>
      <c r="PVG16" s="620"/>
      <c r="PVH16" s="620"/>
      <c r="PVI16" s="620"/>
      <c r="PVJ16" s="620"/>
      <c r="PVK16" s="620"/>
      <c r="PVL16" s="620"/>
      <c r="PVM16" s="620"/>
      <c r="PVN16" s="620"/>
      <c r="PVO16" s="620"/>
      <c r="PVP16" s="620"/>
      <c r="PVQ16" s="620"/>
      <c r="PVR16" s="620"/>
      <c r="PVS16" s="620"/>
      <c r="PVT16" s="620"/>
      <c r="PVU16" s="620"/>
      <c r="PVV16" s="620"/>
      <c r="PVW16" s="620"/>
      <c r="PVX16" s="620"/>
      <c r="PVY16" s="620"/>
      <c r="PVZ16" s="620"/>
      <c r="PWA16" s="620"/>
      <c r="PWB16" s="620"/>
      <c r="PWC16" s="620"/>
      <c r="PWD16" s="620"/>
      <c r="PWE16" s="620"/>
      <c r="PWF16" s="620"/>
      <c r="PWG16" s="620"/>
      <c r="PWH16" s="620"/>
      <c r="PWI16" s="620"/>
      <c r="PWJ16" s="620"/>
      <c r="PWK16" s="620"/>
      <c r="PWL16" s="620"/>
      <c r="PWM16" s="620"/>
      <c r="PWN16" s="620"/>
      <c r="PWO16" s="620"/>
      <c r="PWP16" s="620"/>
      <c r="PWQ16" s="620"/>
      <c r="PWR16" s="620"/>
      <c r="PWS16" s="620"/>
      <c r="PWT16" s="620"/>
      <c r="PWU16" s="620"/>
      <c r="PWV16" s="620"/>
      <c r="PWW16" s="620"/>
      <c r="PWX16" s="620"/>
      <c r="PWY16" s="620"/>
      <c r="PWZ16" s="620"/>
      <c r="PXA16" s="620"/>
      <c r="PXB16" s="620"/>
      <c r="PXC16" s="620"/>
      <c r="PXD16" s="620"/>
      <c r="PXE16" s="620"/>
      <c r="PXF16" s="620"/>
      <c r="PXG16" s="620"/>
      <c r="PXH16" s="620"/>
      <c r="PXI16" s="620"/>
      <c r="PXJ16" s="620"/>
      <c r="PXK16" s="620"/>
      <c r="PXL16" s="620"/>
      <c r="PXM16" s="620"/>
      <c r="PXN16" s="620"/>
      <c r="PXO16" s="620"/>
      <c r="PXP16" s="620"/>
      <c r="PXQ16" s="620"/>
      <c r="PXR16" s="620"/>
      <c r="PXS16" s="620"/>
      <c r="PXT16" s="620"/>
      <c r="PXU16" s="620"/>
      <c r="PXV16" s="620"/>
      <c r="PXW16" s="620"/>
      <c r="PXX16" s="620"/>
      <c r="PXY16" s="620"/>
      <c r="PXZ16" s="620"/>
      <c r="PYA16" s="620"/>
      <c r="PYB16" s="620"/>
      <c r="PYC16" s="620"/>
      <c r="PYD16" s="620"/>
      <c r="PYE16" s="620"/>
      <c r="PYF16" s="620"/>
      <c r="PYG16" s="620"/>
      <c r="PYH16" s="620"/>
      <c r="PYI16" s="620"/>
      <c r="PYJ16" s="620"/>
      <c r="PYK16" s="620"/>
      <c r="PYL16" s="620"/>
      <c r="PYM16" s="620"/>
      <c r="PYN16" s="620"/>
      <c r="PYO16" s="620"/>
      <c r="PYP16" s="620"/>
      <c r="PYQ16" s="620"/>
      <c r="PYR16" s="620"/>
      <c r="PYS16" s="620"/>
      <c r="PYT16" s="620"/>
      <c r="PYU16" s="620"/>
      <c r="PYV16" s="620"/>
      <c r="PYW16" s="620"/>
      <c r="PYX16" s="620"/>
      <c r="PYY16" s="620"/>
      <c r="PYZ16" s="620"/>
      <c r="PZA16" s="620"/>
      <c r="PZB16" s="620"/>
      <c r="PZC16" s="620"/>
      <c r="PZD16" s="620"/>
      <c r="PZE16" s="620"/>
      <c r="PZF16" s="620"/>
      <c r="PZG16" s="620"/>
      <c r="PZH16" s="620"/>
      <c r="PZI16" s="620"/>
      <c r="PZJ16" s="620"/>
      <c r="PZK16" s="620"/>
      <c r="PZL16" s="620"/>
      <c r="PZM16" s="620"/>
      <c r="PZN16" s="620"/>
      <c r="PZO16" s="620"/>
      <c r="PZP16" s="620"/>
      <c r="PZQ16" s="620"/>
      <c r="PZR16" s="620"/>
      <c r="PZS16" s="620"/>
      <c r="PZT16" s="620"/>
      <c r="PZU16" s="620"/>
      <c r="PZV16" s="620"/>
      <c r="PZW16" s="620"/>
      <c r="PZX16" s="620"/>
      <c r="PZY16" s="620"/>
      <c r="PZZ16" s="620"/>
      <c r="QAA16" s="620"/>
      <c r="QAB16" s="620"/>
      <c r="QAC16" s="620"/>
      <c r="QAD16" s="620"/>
      <c r="QAE16" s="620"/>
      <c r="QAF16" s="620"/>
      <c r="QAG16" s="620"/>
      <c r="QAH16" s="620"/>
      <c r="QAI16" s="620"/>
      <c r="QAJ16" s="620"/>
      <c r="QAK16" s="620"/>
      <c r="QAL16" s="620"/>
      <c r="QAM16" s="620"/>
      <c r="QAN16" s="620"/>
      <c r="QAO16" s="620"/>
      <c r="QAP16" s="620"/>
      <c r="QAQ16" s="620"/>
      <c r="QAR16" s="620"/>
      <c r="QAS16" s="620"/>
      <c r="QAT16" s="620"/>
      <c r="QAU16" s="620"/>
      <c r="QAV16" s="620"/>
      <c r="QAW16" s="620"/>
      <c r="QAX16" s="620"/>
      <c r="QAY16" s="620"/>
      <c r="QAZ16" s="620"/>
      <c r="QBA16" s="620"/>
      <c r="QBB16" s="620"/>
      <c r="QBC16" s="620"/>
      <c r="QBD16" s="620"/>
      <c r="QBE16" s="620"/>
      <c r="QBF16" s="620"/>
      <c r="QBG16" s="620"/>
      <c r="QBH16" s="620"/>
      <c r="QBI16" s="620"/>
      <c r="QBJ16" s="620"/>
      <c r="QBK16" s="620"/>
      <c r="QBL16" s="620"/>
      <c r="QBM16" s="620"/>
      <c r="QBN16" s="620"/>
      <c r="QBO16" s="620"/>
      <c r="QBP16" s="620"/>
      <c r="QBQ16" s="620"/>
      <c r="QBR16" s="620"/>
      <c r="QBS16" s="620"/>
      <c r="QBT16" s="620"/>
      <c r="QBU16" s="620"/>
      <c r="QBV16" s="620"/>
      <c r="QBW16" s="620"/>
      <c r="QBX16" s="620"/>
      <c r="QBY16" s="620"/>
      <c r="QBZ16" s="620"/>
      <c r="QCA16" s="620"/>
      <c r="QCB16" s="620"/>
      <c r="QCC16" s="620"/>
      <c r="QCD16" s="620"/>
      <c r="QCE16" s="620"/>
      <c r="QCF16" s="620"/>
      <c r="QCG16" s="620"/>
      <c r="QCH16" s="620"/>
      <c r="QCI16" s="620"/>
      <c r="QCJ16" s="620"/>
      <c r="QCK16" s="620"/>
      <c r="QCL16" s="620"/>
      <c r="QCM16" s="620"/>
      <c r="QCN16" s="620"/>
      <c r="QCO16" s="620"/>
      <c r="QCP16" s="620"/>
      <c r="QCQ16" s="620"/>
      <c r="QCR16" s="620"/>
      <c r="QCS16" s="620"/>
      <c r="QCT16" s="620"/>
      <c r="QCU16" s="620"/>
      <c r="QCV16" s="620"/>
      <c r="QCW16" s="620"/>
      <c r="QCX16" s="620"/>
      <c r="QCY16" s="620"/>
      <c r="QCZ16" s="620"/>
      <c r="QDA16" s="620"/>
      <c r="QDB16" s="620"/>
      <c r="QDC16" s="620"/>
      <c r="QDD16" s="620"/>
      <c r="QDE16" s="620"/>
      <c r="QDF16" s="620"/>
      <c r="QDG16" s="620"/>
      <c r="QDH16" s="620"/>
      <c r="QDI16" s="620"/>
      <c r="QDJ16" s="620"/>
      <c r="QDK16" s="620"/>
      <c r="QDL16" s="620"/>
      <c r="QDM16" s="620"/>
      <c r="QDN16" s="620"/>
      <c r="QDO16" s="620"/>
      <c r="QDP16" s="620"/>
      <c r="QDQ16" s="620"/>
      <c r="QDR16" s="620"/>
      <c r="QDS16" s="620"/>
      <c r="QDT16" s="620"/>
      <c r="QDU16" s="620"/>
      <c r="QDV16" s="620"/>
      <c r="QDW16" s="620"/>
      <c r="QDX16" s="620"/>
      <c r="QDY16" s="620"/>
      <c r="QDZ16" s="620"/>
      <c r="QEA16" s="620"/>
      <c r="QEB16" s="620"/>
      <c r="QEC16" s="620"/>
      <c r="QED16" s="620"/>
      <c r="QEE16" s="620"/>
      <c r="QEF16" s="620"/>
      <c r="QEG16" s="620"/>
      <c r="QEH16" s="620"/>
      <c r="QEI16" s="620"/>
      <c r="QEJ16" s="620"/>
      <c r="QEK16" s="620"/>
      <c r="QEL16" s="620"/>
      <c r="QEM16" s="620"/>
      <c r="QEN16" s="620"/>
      <c r="QEO16" s="620"/>
      <c r="QEP16" s="620"/>
      <c r="QEQ16" s="620"/>
      <c r="QER16" s="620"/>
      <c r="QES16" s="620"/>
      <c r="QET16" s="620"/>
      <c r="QEU16" s="620"/>
      <c r="QEV16" s="620"/>
      <c r="QEW16" s="620"/>
      <c r="QEX16" s="620"/>
      <c r="QEY16" s="620"/>
      <c r="QEZ16" s="620"/>
      <c r="QFA16" s="620"/>
      <c r="QFB16" s="620"/>
      <c r="QFC16" s="620"/>
      <c r="QFD16" s="620"/>
      <c r="QFE16" s="620"/>
      <c r="QFF16" s="620"/>
      <c r="QFG16" s="620"/>
      <c r="QFH16" s="620"/>
      <c r="QFI16" s="620"/>
      <c r="QFJ16" s="620"/>
      <c r="QFK16" s="620"/>
      <c r="QFL16" s="620"/>
      <c r="QFM16" s="620"/>
      <c r="QFN16" s="620"/>
      <c r="QFO16" s="620"/>
      <c r="QFP16" s="620"/>
      <c r="QFQ16" s="620"/>
      <c r="QFR16" s="620"/>
      <c r="QFS16" s="620"/>
      <c r="QFT16" s="620"/>
      <c r="QFU16" s="620"/>
      <c r="QFV16" s="620"/>
      <c r="QFW16" s="620"/>
      <c r="QFX16" s="620"/>
      <c r="QFY16" s="620"/>
      <c r="QFZ16" s="620"/>
      <c r="QGA16" s="620"/>
      <c r="QGB16" s="620"/>
      <c r="QGC16" s="620"/>
      <c r="QGD16" s="620"/>
      <c r="QGE16" s="620"/>
      <c r="QGF16" s="620"/>
      <c r="QGG16" s="620"/>
      <c r="QGH16" s="620"/>
      <c r="QGI16" s="620"/>
      <c r="QGJ16" s="620"/>
      <c r="QGK16" s="620"/>
      <c r="QGL16" s="620"/>
      <c r="QGM16" s="620"/>
      <c r="QGN16" s="620"/>
      <c r="QGO16" s="620"/>
      <c r="QGP16" s="620"/>
      <c r="QGQ16" s="620"/>
      <c r="QGR16" s="620"/>
      <c r="QGS16" s="620"/>
      <c r="QGT16" s="620"/>
      <c r="QGU16" s="620"/>
      <c r="QGV16" s="620"/>
      <c r="QGW16" s="620"/>
      <c r="QGX16" s="620"/>
      <c r="QGY16" s="620"/>
      <c r="QGZ16" s="620"/>
      <c r="QHA16" s="620"/>
      <c r="QHB16" s="620"/>
      <c r="QHC16" s="620"/>
      <c r="QHD16" s="620"/>
      <c r="QHE16" s="620"/>
      <c r="QHF16" s="620"/>
      <c r="QHG16" s="620"/>
      <c r="QHH16" s="620"/>
      <c r="QHI16" s="620"/>
      <c r="QHJ16" s="620"/>
      <c r="QHK16" s="620"/>
      <c r="QHL16" s="620"/>
      <c r="QHM16" s="620"/>
      <c r="QHN16" s="620"/>
      <c r="QHO16" s="620"/>
      <c r="QHP16" s="620"/>
      <c r="QHQ16" s="620"/>
      <c r="QHR16" s="620"/>
      <c r="QHS16" s="620"/>
      <c r="QHT16" s="620"/>
      <c r="QHU16" s="620"/>
      <c r="QHV16" s="620"/>
      <c r="QHW16" s="620"/>
      <c r="QHX16" s="620"/>
      <c r="QHY16" s="620"/>
      <c r="QHZ16" s="620"/>
      <c r="QIA16" s="620"/>
      <c r="QIB16" s="620"/>
      <c r="QIC16" s="620"/>
      <c r="QID16" s="620"/>
      <c r="QIE16" s="620"/>
      <c r="QIF16" s="620"/>
      <c r="QIG16" s="620"/>
      <c r="QIH16" s="620"/>
      <c r="QII16" s="620"/>
      <c r="QIJ16" s="620"/>
      <c r="QIK16" s="620"/>
      <c r="QIL16" s="620"/>
      <c r="QIM16" s="620"/>
      <c r="QIN16" s="620"/>
      <c r="QIO16" s="620"/>
      <c r="QIP16" s="620"/>
      <c r="QIQ16" s="620"/>
      <c r="QIR16" s="620"/>
      <c r="QIS16" s="620"/>
      <c r="QIT16" s="620"/>
      <c r="QIU16" s="620"/>
      <c r="QIV16" s="620"/>
      <c r="QIW16" s="620"/>
      <c r="QIX16" s="620"/>
      <c r="QIY16" s="620"/>
      <c r="QIZ16" s="620"/>
      <c r="QJA16" s="620"/>
      <c r="QJB16" s="620"/>
      <c r="QJC16" s="620"/>
      <c r="QJD16" s="620"/>
      <c r="QJE16" s="620"/>
      <c r="QJF16" s="620"/>
      <c r="QJG16" s="620"/>
      <c r="QJH16" s="620"/>
      <c r="QJI16" s="620"/>
      <c r="QJJ16" s="620"/>
      <c r="QJK16" s="620"/>
      <c r="QJL16" s="620"/>
      <c r="QJM16" s="620"/>
      <c r="QJN16" s="620"/>
      <c r="QJO16" s="620"/>
      <c r="QJP16" s="620"/>
      <c r="QJQ16" s="620"/>
      <c r="QJR16" s="620"/>
      <c r="QJS16" s="620"/>
      <c r="QJT16" s="620"/>
      <c r="QJU16" s="620"/>
      <c r="QJV16" s="620"/>
      <c r="QJW16" s="620"/>
      <c r="QJX16" s="620"/>
      <c r="QJY16" s="620"/>
      <c r="QJZ16" s="620"/>
      <c r="QKA16" s="620"/>
      <c r="QKB16" s="620"/>
      <c r="QKC16" s="620"/>
      <c r="QKD16" s="620"/>
      <c r="QKE16" s="620"/>
      <c r="QKF16" s="620"/>
      <c r="QKG16" s="620"/>
      <c r="QKH16" s="620"/>
      <c r="QKI16" s="620"/>
      <c r="QKJ16" s="620"/>
      <c r="QKK16" s="620"/>
      <c r="QKL16" s="620"/>
      <c r="QKM16" s="620"/>
      <c r="QKN16" s="620"/>
      <c r="QKO16" s="620"/>
      <c r="QKP16" s="620"/>
      <c r="QKQ16" s="620"/>
      <c r="QKR16" s="620"/>
      <c r="QKS16" s="620"/>
      <c r="QKT16" s="620"/>
      <c r="QKU16" s="620"/>
      <c r="QKV16" s="620"/>
      <c r="QKW16" s="620"/>
      <c r="QKX16" s="620"/>
      <c r="QKY16" s="620"/>
      <c r="QKZ16" s="620"/>
      <c r="QLA16" s="620"/>
      <c r="QLB16" s="620"/>
      <c r="QLC16" s="620"/>
      <c r="QLD16" s="620"/>
      <c r="QLE16" s="620"/>
      <c r="QLF16" s="620"/>
      <c r="QLG16" s="620"/>
      <c r="QLH16" s="620"/>
      <c r="QLI16" s="620"/>
      <c r="QLJ16" s="620"/>
      <c r="QLK16" s="620"/>
      <c r="QLL16" s="620"/>
      <c r="QLM16" s="620"/>
      <c r="QLN16" s="620"/>
      <c r="QLO16" s="620"/>
      <c r="QLP16" s="620"/>
      <c r="QLQ16" s="620"/>
      <c r="QLR16" s="620"/>
      <c r="QLS16" s="620"/>
      <c r="QLT16" s="620"/>
      <c r="QLU16" s="620"/>
      <c r="QLV16" s="620"/>
      <c r="QLW16" s="620"/>
      <c r="QLX16" s="620"/>
      <c r="QLY16" s="620"/>
      <c r="QLZ16" s="620"/>
      <c r="QMA16" s="620"/>
      <c r="QMB16" s="620"/>
      <c r="QMC16" s="620"/>
      <c r="QMD16" s="620"/>
      <c r="QME16" s="620"/>
      <c r="QMF16" s="620"/>
      <c r="QMG16" s="620"/>
      <c r="QMH16" s="620"/>
      <c r="QMI16" s="620"/>
      <c r="QMJ16" s="620"/>
      <c r="QMK16" s="620"/>
      <c r="QML16" s="620"/>
      <c r="QMM16" s="620"/>
      <c r="QMN16" s="620"/>
      <c r="QMO16" s="620"/>
      <c r="QMP16" s="620"/>
      <c r="QMQ16" s="620"/>
      <c r="QMR16" s="620"/>
      <c r="QMS16" s="620"/>
      <c r="QMT16" s="620"/>
      <c r="QMU16" s="620"/>
      <c r="QMV16" s="620"/>
      <c r="QMW16" s="620"/>
      <c r="QMX16" s="620"/>
      <c r="QMY16" s="620"/>
      <c r="QMZ16" s="620"/>
      <c r="QNA16" s="620"/>
      <c r="QNB16" s="620"/>
      <c r="QNC16" s="620"/>
      <c r="QND16" s="620"/>
      <c r="QNE16" s="620"/>
      <c r="QNF16" s="620"/>
      <c r="QNG16" s="620"/>
      <c r="QNH16" s="620"/>
      <c r="QNI16" s="620"/>
      <c r="QNJ16" s="620"/>
      <c r="QNK16" s="620"/>
      <c r="QNL16" s="620"/>
      <c r="QNM16" s="620"/>
      <c r="QNN16" s="620"/>
      <c r="QNO16" s="620"/>
      <c r="QNP16" s="620"/>
      <c r="QNQ16" s="620"/>
      <c r="QNR16" s="620"/>
      <c r="QNS16" s="620"/>
      <c r="QNT16" s="620"/>
      <c r="QNU16" s="620"/>
      <c r="QNV16" s="620"/>
      <c r="QNW16" s="620"/>
      <c r="QNX16" s="620"/>
      <c r="QNY16" s="620"/>
      <c r="QNZ16" s="620"/>
      <c r="QOA16" s="620"/>
      <c r="QOB16" s="620"/>
      <c r="QOC16" s="620"/>
      <c r="QOD16" s="620"/>
      <c r="QOE16" s="620"/>
      <c r="QOF16" s="620"/>
      <c r="QOG16" s="620"/>
      <c r="QOH16" s="620"/>
      <c r="QOI16" s="620"/>
      <c r="QOJ16" s="620"/>
      <c r="QOK16" s="620"/>
      <c r="QOL16" s="620"/>
      <c r="QOM16" s="620"/>
      <c r="QON16" s="620"/>
      <c r="QOO16" s="620"/>
      <c r="QOP16" s="620"/>
      <c r="QOQ16" s="620"/>
      <c r="QOR16" s="620"/>
      <c r="QOS16" s="620"/>
      <c r="QOT16" s="620"/>
      <c r="QOU16" s="620"/>
      <c r="QOV16" s="620"/>
      <c r="QOW16" s="620"/>
      <c r="QOX16" s="620"/>
      <c r="QOY16" s="620"/>
      <c r="QOZ16" s="620"/>
      <c r="QPA16" s="620"/>
      <c r="QPB16" s="620"/>
      <c r="QPC16" s="620"/>
      <c r="QPD16" s="620"/>
      <c r="QPE16" s="620"/>
      <c r="QPF16" s="620"/>
      <c r="QPG16" s="620"/>
      <c r="QPH16" s="620"/>
      <c r="QPI16" s="620"/>
      <c r="QPJ16" s="620"/>
      <c r="QPK16" s="620"/>
      <c r="QPL16" s="620"/>
      <c r="QPM16" s="620"/>
      <c r="QPN16" s="620"/>
      <c r="QPO16" s="620"/>
      <c r="QPP16" s="620"/>
      <c r="QPQ16" s="620"/>
      <c r="QPR16" s="620"/>
      <c r="QPS16" s="620"/>
      <c r="QPT16" s="620"/>
      <c r="QPU16" s="620"/>
      <c r="QPV16" s="620"/>
      <c r="QPW16" s="620"/>
      <c r="QPX16" s="620"/>
      <c r="QPY16" s="620"/>
      <c r="QPZ16" s="620"/>
      <c r="QQA16" s="620"/>
      <c r="QQB16" s="620"/>
      <c r="QQC16" s="620"/>
      <c r="QQD16" s="620"/>
      <c r="QQE16" s="620"/>
      <c r="QQF16" s="620"/>
      <c r="QQG16" s="620"/>
      <c r="QQH16" s="620"/>
      <c r="QQI16" s="620"/>
      <c r="QQJ16" s="620"/>
      <c r="QQK16" s="620"/>
      <c r="QQL16" s="620"/>
      <c r="QQM16" s="620"/>
      <c r="QQN16" s="620"/>
      <c r="QQO16" s="620"/>
      <c r="QQP16" s="620"/>
      <c r="QQQ16" s="620"/>
      <c r="QQR16" s="620"/>
      <c r="QQS16" s="620"/>
      <c r="QQT16" s="620"/>
      <c r="QQU16" s="620"/>
      <c r="QQV16" s="620"/>
      <c r="QQW16" s="620"/>
      <c r="QQX16" s="620"/>
      <c r="QQY16" s="620"/>
      <c r="QQZ16" s="620"/>
      <c r="QRA16" s="620"/>
      <c r="QRB16" s="620"/>
      <c r="QRC16" s="620"/>
      <c r="QRD16" s="620"/>
      <c r="QRE16" s="620"/>
      <c r="QRF16" s="620"/>
      <c r="QRG16" s="620"/>
      <c r="QRH16" s="620"/>
      <c r="QRI16" s="620"/>
      <c r="QRJ16" s="620"/>
      <c r="QRK16" s="620"/>
      <c r="QRL16" s="620"/>
      <c r="QRM16" s="620"/>
      <c r="QRN16" s="620"/>
      <c r="QRO16" s="620"/>
      <c r="QRP16" s="620"/>
      <c r="QRQ16" s="620"/>
      <c r="QRR16" s="620"/>
      <c r="QRS16" s="620"/>
      <c r="QRT16" s="620"/>
      <c r="QRU16" s="620"/>
      <c r="QRV16" s="620"/>
      <c r="QRW16" s="620"/>
      <c r="QRX16" s="620"/>
      <c r="QRY16" s="620"/>
      <c r="QRZ16" s="620"/>
      <c r="QSA16" s="620"/>
      <c r="QSB16" s="620"/>
      <c r="QSC16" s="620"/>
      <c r="QSD16" s="620"/>
      <c r="QSE16" s="620"/>
      <c r="QSF16" s="620"/>
      <c r="QSG16" s="620"/>
      <c r="QSH16" s="620"/>
      <c r="QSI16" s="620"/>
      <c r="QSJ16" s="620"/>
      <c r="QSK16" s="620"/>
      <c r="QSL16" s="620"/>
      <c r="QSM16" s="620"/>
      <c r="QSN16" s="620"/>
      <c r="QSO16" s="620"/>
      <c r="QSP16" s="620"/>
      <c r="QSQ16" s="620"/>
      <c r="QSR16" s="620"/>
      <c r="QSS16" s="620"/>
      <c r="QST16" s="620"/>
      <c r="QSU16" s="620"/>
      <c r="QSV16" s="620"/>
      <c r="QSW16" s="620"/>
      <c r="QSX16" s="620"/>
      <c r="QSY16" s="620"/>
      <c r="QSZ16" s="620"/>
      <c r="QTA16" s="620"/>
      <c r="QTB16" s="620"/>
      <c r="QTC16" s="620"/>
      <c r="QTD16" s="620"/>
      <c r="QTE16" s="620"/>
      <c r="QTF16" s="620"/>
      <c r="QTG16" s="620"/>
      <c r="QTH16" s="620"/>
      <c r="QTI16" s="620"/>
      <c r="QTJ16" s="620"/>
      <c r="QTK16" s="620"/>
      <c r="QTL16" s="620"/>
      <c r="QTM16" s="620"/>
      <c r="QTN16" s="620"/>
      <c r="QTO16" s="620"/>
      <c r="QTP16" s="620"/>
      <c r="QTQ16" s="620"/>
      <c r="QTR16" s="620"/>
      <c r="QTS16" s="620"/>
      <c r="QTT16" s="620"/>
      <c r="QTU16" s="620"/>
      <c r="QTV16" s="620"/>
      <c r="QTW16" s="620"/>
      <c r="QTX16" s="620"/>
      <c r="QTY16" s="620"/>
      <c r="QTZ16" s="620"/>
      <c r="QUA16" s="620"/>
      <c r="QUB16" s="620"/>
      <c r="QUC16" s="620"/>
      <c r="QUD16" s="620"/>
      <c r="QUE16" s="620"/>
      <c r="QUF16" s="620"/>
      <c r="QUG16" s="620"/>
      <c r="QUH16" s="620"/>
      <c r="QUI16" s="620"/>
      <c r="QUJ16" s="620"/>
      <c r="QUK16" s="620"/>
      <c r="QUL16" s="620"/>
      <c r="QUM16" s="620"/>
      <c r="QUN16" s="620"/>
      <c r="QUO16" s="620"/>
      <c r="QUP16" s="620"/>
      <c r="QUQ16" s="620"/>
      <c r="QUR16" s="620"/>
      <c r="QUS16" s="620"/>
      <c r="QUT16" s="620"/>
      <c r="QUU16" s="620"/>
      <c r="QUV16" s="620"/>
      <c r="QUW16" s="620"/>
      <c r="QUX16" s="620"/>
      <c r="QUY16" s="620"/>
      <c r="QUZ16" s="620"/>
      <c r="QVA16" s="620"/>
      <c r="QVB16" s="620"/>
      <c r="QVC16" s="620"/>
      <c r="QVD16" s="620"/>
      <c r="QVE16" s="620"/>
      <c r="QVF16" s="620"/>
      <c r="QVG16" s="620"/>
      <c r="QVH16" s="620"/>
      <c r="QVI16" s="620"/>
      <c r="QVJ16" s="620"/>
      <c r="QVK16" s="620"/>
      <c r="QVL16" s="620"/>
      <c r="QVM16" s="620"/>
      <c r="QVN16" s="620"/>
      <c r="QVO16" s="620"/>
      <c r="QVP16" s="620"/>
      <c r="QVQ16" s="620"/>
      <c r="QVR16" s="620"/>
      <c r="QVS16" s="620"/>
      <c r="QVT16" s="620"/>
      <c r="QVU16" s="620"/>
      <c r="QVV16" s="620"/>
      <c r="QVW16" s="620"/>
      <c r="QVX16" s="620"/>
      <c r="QVY16" s="620"/>
      <c r="QVZ16" s="620"/>
      <c r="QWA16" s="620"/>
      <c r="QWB16" s="620"/>
      <c r="QWC16" s="620"/>
      <c r="QWD16" s="620"/>
      <c r="QWE16" s="620"/>
      <c r="QWF16" s="620"/>
      <c r="QWG16" s="620"/>
      <c r="QWH16" s="620"/>
      <c r="QWI16" s="620"/>
      <c r="QWJ16" s="620"/>
      <c r="QWK16" s="620"/>
      <c r="QWL16" s="620"/>
      <c r="QWM16" s="620"/>
      <c r="QWN16" s="620"/>
      <c r="QWO16" s="620"/>
      <c r="QWP16" s="620"/>
      <c r="QWQ16" s="620"/>
      <c r="QWR16" s="620"/>
      <c r="QWS16" s="620"/>
      <c r="QWT16" s="620"/>
      <c r="QWU16" s="620"/>
      <c r="QWV16" s="620"/>
      <c r="QWW16" s="620"/>
      <c r="QWX16" s="620"/>
      <c r="QWY16" s="620"/>
      <c r="QWZ16" s="620"/>
      <c r="QXA16" s="620"/>
      <c r="QXB16" s="620"/>
      <c r="QXC16" s="620"/>
      <c r="QXD16" s="620"/>
      <c r="QXE16" s="620"/>
      <c r="QXF16" s="620"/>
      <c r="QXG16" s="620"/>
      <c r="QXH16" s="620"/>
      <c r="QXI16" s="620"/>
      <c r="QXJ16" s="620"/>
      <c r="QXK16" s="620"/>
      <c r="QXL16" s="620"/>
      <c r="QXM16" s="620"/>
      <c r="QXN16" s="620"/>
      <c r="QXO16" s="620"/>
      <c r="QXP16" s="620"/>
      <c r="QXQ16" s="620"/>
      <c r="QXR16" s="620"/>
      <c r="QXS16" s="620"/>
      <c r="QXT16" s="620"/>
      <c r="QXU16" s="620"/>
      <c r="QXV16" s="620"/>
      <c r="QXW16" s="620"/>
      <c r="QXX16" s="620"/>
      <c r="QXY16" s="620"/>
      <c r="QXZ16" s="620"/>
      <c r="QYA16" s="620"/>
      <c r="QYB16" s="620"/>
      <c r="QYC16" s="620"/>
      <c r="QYD16" s="620"/>
      <c r="QYE16" s="620"/>
      <c r="QYF16" s="620"/>
      <c r="QYG16" s="620"/>
      <c r="QYH16" s="620"/>
      <c r="QYI16" s="620"/>
      <c r="QYJ16" s="620"/>
      <c r="QYK16" s="620"/>
      <c r="QYL16" s="620"/>
      <c r="QYM16" s="620"/>
      <c r="QYN16" s="620"/>
      <c r="QYO16" s="620"/>
      <c r="QYP16" s="620"/>
      <c r="QYQ16" s="620"/>
      <c r="QYR16" s="620"/>
      <c r="QYS16" s="620"/>
      <c r="QYT16" s="620"/>
      <c r="QYU16" s="620"/>
      <c r="QYV16" s="620"/>
      <c r="QYW16" s="620"/>
      <c r="QYX16" s="620"/>
      <c r="QYY16" s="620"/>
      <c r="QYZ16" s="620"/>
      <c r="QZA16" s="620"/>
      <c r="QZB16" s="620"/>
      <c r="QZC16" s="620"/>
      <c r="QZD16" s="620"/>
      <c r="QZE16" s="620"/>
      <c r="QZF16" s="620"/>
      <c r="QZG16" s="620"/>
      <c r="QZH16" s="620"/>
      <c r="QZI16" s="620"/>
      <c r="QZJ16" s="620"/>
      <c r="QZK16" s="620"/>
      <c r="QZL16" s="620"/>
      <c r="QZM16" s="620"/>
      <c r="QZN16" s="620"/>
      <c r="QZO16" s="620"/>
      <c r="QZP16" s="620"/>
      <c r="QZQ16" s="620"/>
      <c r="QZR16" s="620"/>
      <c r="QZS16" s="620"/>
      <c r="QZT16" s="620"/>
      <c r="QZU16" s="620"/>
      <c r="QZV16" s="620"/>
      <c r="QZW16" s="620"/>
      <c r="QZX16" s="620"/>
      <c r="QZY16" s="620"/>
      <c r="QZZ16" s="620"/>
      <c r="RAA16" s="620"/>
      <c r="RAB16" s="620"/>
      <c r="RAC16" s="620"/>
      <c r="RAD16" s="620"/>
      <c r="RAE16" s="620"/>
      <c r="RAF16" s="620"/>
      <c r="RAG16" s="620"/>
      <c r="RAH16" s="620"/>
      <c r="RAI16" s="620"/>
      <c r="RAJ16" s="620"/>
      <c r="RAK16" s="620"/>
      <c r="RAL16" s="620"/>
      <c r="RAM16" s="620"/>
      <c r="RAN16" s="620"/>
      <c r="RAO16" s="620"/>
      <c r="RAP16" s="620"/>
      <c r="RAQ16" s="620"/>
      <c r="RAR16" s="620"/>
      <c r="RAS16" s="620"/>
      <c r="RAT16" s="620"/>
      <c r="RAU16" s="620"/>
      <c r="RAV16" s="620"/>
      <c r="RAW16" s="620"/>
      <c r="RAX16" s="620"/>
      <c r="RAY16" s="620"/>
      <c r="RAZ16" s="620"/>
      <c r="RBA16" s="620"/>
      <c r="RBB16" s="620"/>
      <c r="RBC16" s="620"/>
      <c r="RBD16" s="620"/>
      <c r="RBE16" s="620"/>
      <c r="RBF16" s="620"/>
      <c r="RBG16" s="620"/>
      <c r="RBH16" s="620"/>
      <c r="RBI16" s="620"/>
      <c r="RBJ16" s="620"/>
      <c r="RBK16" s="620"/>
      <c r="RBL16" s="620"/>
      <c r="RBM16" s="620"/>
      <c r="RBN16" s="620"/>
      <c r="RBO16" s="620"/>
      <c r="RBP16" s="620"/>
      <c r="RBQ16" s="620"/>
      <c r="RBR16" s="620"/>
      <c r="RBS16" s="620"/>
      <c r="RBT16" s="620"/>
      <c r="RBU16" s="620"/>
      <c r="RBV16" s="620"/>
      <c r="RBW16" s="620"/>
      <c r="RBX16" s="620"/>
      <c r="RBY16" s="620"/>
      <c r="RBZ16" s="620"/>
      <c r="RCA16" s="620"/>
      <c r="RCB16" s="620"/>
      <c r="RCC16" s="620"/>
      <c r="RCD16" s="620"/>
      <c r="RCE16" s="620"/>
      <c r="RCF16" s="620"/>
      <c r="RCG16" s="620"/>
      <c r="RCH16" s="620"/>
      <c r="RCI16" s="620"/>
      <c r="RCJ16" s="620"/>
      <c r="RCK16" s="620"/>
      <c r="RCL16" s="620"/>
      <c r="RCM16" s="620"/>
      <c r="RCN16" s="620"/>
      <c r="RCO16" s="620"/>
      <c r="RCP16" s="620"/>
      <c r="RCQ16" s="620"/>
      <c r="RCR16" s="620"/>
      <c r="RCS16" s="620"/>
      <c r="RCT16" s="620"/>
      <c r="RCU16" s="620"/>
      <c r="RCV16" s="620"/>
      <c r="RCW16" s="620"/>
      <c r="RCX16" s="620"/>
      <c r="RCY16" s="620"/>
      <c r="RCZ16" s="620"/>
      <c r="RDA16" s="620"/>
      <c r="RDB16" s="620"/>
      <c r="RDC16" s="620"/>
      <c r="RDD16" s="620"/>
      <c r="RDE16" s="620"/>
      <c r="RDF16" s="620"/>
      <c r="RDG16" s="620"/>
      <c r="RDH16" s="620"/>
      <c r="RDI16" s="620"/>
      <c r="RDJ16" s="620"/>
      <c r="RDK16" s="620"/>
      <c r="RDL16" s="620"/>
      <c r="RDM16" s="620"/>
      <c r="RDN16" s="620"/>
      <c r="RDO16" s="620"/>
      <c r="RDP16" s="620"/>
      <c r="RDQ16" s="620"/>
      <c r="RDR16" s="620"/>
      <c r="RDS16" s="620"/>
      <c r="RDT16" s="620"/>
      <c r="RDU16" s="620"/>
      <c r="RDV16" s="620"/>
      <c r="RDW16" s="620"/>
      <c r="RDX16" s="620"/>
      <c r="RDY16" s="620"/>
      <c r="RDZ16" s="620"/>
      <c r="REA16" s="620"/>
      <c r="REB16" s="620"/>
      <c r="REC16" s="620"/>
      <c r="RED16" s="620"/>
      <c r="REE16" s="620"/>
      <c r="REF16" s="620"/>
      <c r="REG16" s="620"/>
      <c r="REH16" s="620"/>
      <c r="REI16" s="620"/>
      <c r="REJ16" s="620"/>
      <c r="REK16" s="620"/>
      <c r="REL16" s="620"/>
      <c r="REM16" s="620"/>
      <c r="REN16" s="620"/>
      <c r="REO16" s="620"/>
      <c r="REP16" s="620"/>
      <c r="REQ16" s="620"/>
      <c r="RER16" s="620"/>
      <c r="RES16" s="620"/>
      <c r="RET16" s="620"/>
      <c r="REU16" s="620"/>
      <c r="REV16" s="620"/>
      <c r="REW16" s="620"/>
      <c r="REX16" s="620"/>
      <c r="REY16" s="620"/>
      <c r="REZ16" s="620"/>
      <c r="RFA16" s="620"/>
      <c r="RFB16" s="620"/>
      <c r="RFC16" s="620"/>
      <c r="RFD16" s="620"/>
      <c r="RFE16" s="620"/>
      <c r="RFF16" s="620"/>
      <c r="RFG16" s="620"/>
      <c r="RFH16" s="620"/>
      <c r="RFI16" s="620"/>
      <c r="RFJ16" s="620"/>
      <c r="RFK16" s="620"/>
      <c r="RFL16" s="620"/>
      <c r="RFM16" s="620"/>
      <c r="RFN16" s="620"/>
      <c r="RFO16" s="620"/>
      <c r="RFP16" s="620"/>
      <c r="RFQ16" s="620"/>
      <c r="RFR16" s="620"/>
      <c r="RFS16" s="620"/>
      <c r="RFT16" s="620"/>
      <c r="RFU16" s="620"/>
      <c r="RFV16" s="620"/>
      <c r="RFW16" s="620"/>
      <c r="RFX16" s="620"/>
      <c r="RFY16" s="620"/>
      <c r="RFZ16" s="620"/>
      <c r="RGA16" s="620"/>
      <c r="RGB16" s="620"/>
      <c r="RGC16" s="620"/>
      <c r="RGD16" s="620"/>
      <c r="RGE16" s="620"/>
      <c r="RGF16" s="620"/>
      <c r="RGG16" s="620"/>
      <c r="RGH16" s="620"/>
      <c r="RGI16" s="620"/>
      <c r="RGJ16" s="620"/>
      <c r="RGK16" s="620"/>
      <c r="RGL16" s="620"/>
      <c r="RGM16" s="620"/>
      <c r="RGN16" s="620"/>
      <c r="RGO16" s="620"/>
      <c r="RGP16" s="620"/>
      <c r="RGQ16" s="620"/>
      <c r="RGR16" s="620"/>
      <c r="RGS16" s="620"/>
      <c r="RGT16" s="620"/>
      <c r="RGU16" s="620"/>
      <c r="RGV16" s="620"/>
      <c r="RGW16" s="620"/>
      <c r="RGX16" s="620"/>
      <c r="RGY16" s="620"/>
      <c r="RGZ16" s="620"/>
      <c r="RHA16" s="620"/>
      <c r="RHB16" s="620"/>
      <c r="RHC16" s="620"/>
      <c r="RHD16" s="620"/>
      <c r="RHE16" s="620"/>
      <c r="RHF16" s="620"/>
      <c r="RHG16" s="620"/>
      <c r="RHH16" s="620"/>
      <c r="RHI16" s="620"/>
      <c r="RHJ16" s="620"/>
      <c r="RHK16" s="620"/>
      <c r="RHL16" s="620"/>
      <c r="RHM16" s="620"/>
      <c r="RHN16" s="620"/>
      <c r="RHO16" s="620"/>
      <c r="RHP16" s="620"/>
      <c r="RHQ16" s="620"/>
      <c r="RHR16" s="620"/>
      <c r="RHS16" s="620"/>
      <c r="RHT16" s="620"/>
      <c r="RHU16" s="620"/>
      <c r="RHV16" s="620"/>
      <c r="RHW16" s="620"/>
      <c r="RHX16" s="620"/>
      <c r="RHY16" s="620"/>
      <c r="RHZ16" s="620"/>
      <c r="RIA16" s="620"/>
      <c r="RIB16" s="620"/>
      <c r="RIC16" s="620"/>
      <c r="RID16" s="620"/>
      <c r="RIE16" s="620"/>
      <c r="RIF16" s="620"/>
      <c r="RIG16" s="620"/>
      <c r="RIH16" s="620"/>
      <c r="RII16" s="620"/>
      <c r="RIJ16" s="620"/>
      <c r="RIK16" s="620"/>
      <c r="RIL16" s="620"/>
      <c r="RIM16" s="620"/>
      <c r="RIN16" s="620"/>
      <c r="RIO16" s="620"/>
      <c r="RIP16" s="620"/>
      <c r="RIQ16" s="620"/>
      <c r="RIR16" s="620"/>
      <c r="RIS16" s="620"/>
      <c r="RIT16" s="620"/>
      <c r="RIU16" s="620"/>
      <c r="RIV16" s="620"/>
      <c r="RIW16" s="620"/>
      <c r="RIX16" s="620"/>
      <c r="RIY16" s="620"/>
      <c r="RIZ16" s="620"/>
      <c r="RJA16" s="620"/>
      <c r="RJB16" s="620"/>
      <c r="RJC16" s="620"/>
      <c r="RJD16" s="620"/>
      <c r="RJE16" s="620"/>
      <c r="RJF16" s="620"/>
      <c r="RJG16" s="620"/>
      <c r="RJH16" s="620"/>
      <c r="RJI16" s="620"/>
      <c r="RJJ16" s="620"/>
      <c r="RJK16" s="620"/>
      <c r="RJL16" s="620"/>
      <c r="RJM16" s="620"/>
      <c r="RJN16" s="620"/>
      <c r="RJO16" s="620"/>
      <c r="RJP16" s="620"/>
      <c r="RJQ16" s="620"/>
      <c r="RJR16" s="620"/>
      <c r="RJS16" s="620"/>
      <c r="RJT16" s="620"/>
      <c r="RJU16" s="620"/>
      <c r="RJV16" s="620"/>
      <c r="RJW16" s="620"/>
      <c r="RJX16" s="620"/>
      <c r="RJY16" s="620"/>
      <c r="RJZ16" s="620"/>
      <c r="RKA16" s="620"/>
      <c r="RKB16" s="620"/>
      <c r="RKC16" s="620"/>
      <c r="RKD16" s="620"/>
      <c r="RKE16" s="620"/>
      <c r="RKF16" s="620"/>
      <c r="RKG16" s="620"/>
      <c r="RKH16" s="620"/>
      <c r="RKI16" s="620"/>
      <c r="RKJ16" s="620"/>
      <c r="RKK16" s="620"/>
      <c r="RKL16" s="620"/>
      <c r="RKM16" s="620"/>
      <c r="RKN16" s="620"/>
      <c r="RKO16" s="620"/>
      <c r="RKP16" s="620"/>
      <c r="RKQ16" s="620"/>
      <c r="RKR16" s="620"/>
      <c r="RKS16" s="620"/>
      <c r="RKT16" s="620"/>
      <c r="RKU16" s="620"/>
      <c r="RKV16" s="620"/>
      <c r="RKW16" s="620"/>
      <c r="RKX16" s="620"/>
      <c r="RKY16" s="620"/>
      <c r="RKZ16" s="620"/>
      <c r="RLA16" s="620"/>
      <c r="RLB16" s="620"/>
      <c r="RLC16" s="620"/>
      <c r="RLD16" s="620"/>
      <c r="RLE16" s="620"/>
      <c r="RLF16" s="620"/>
      <c r="RLG16" s="620"/>
      <c r="RLH16" s="620"/>
      <c r="RLI16" s="620"/>
      <c r="RLJ16" s="620"/>
      <c r="RLK16" s="620"/>
      <c r="RLL16" s="620"/>
      <c r="RLM16" s="620"/>
      <c r="RLN16" s="620"/>
      <c r="RLO16" s="620"/>
      <c r="RLP16" s="620"/>
      <c r="RLQ16" s="620"/>
      <c r="RLR16" s="620"/>
      <c r="RLS16" s="620"/>
      <c r="RLT16" s="620"/>
      <c r="RLU16" s="620"/>
      <c r="RLV16" s="620"/>
      <c r="RLW16" s="620"/>
      <c r="RLX16" s="620"/>
      <c r="RLY16" s="620"/>
      <c r="RLZ16" s="620"/>
      <c r="RMA16" s="620"/>
      <c r="RMB16" s="620"/>
      <c r="RMC16" s="620"/>
      <c r="RMD16" s="620"/>
      <c r="RME16" s="620"/>
      <c r="RMF16" s="620"/>
      <c r="RMG16" s="620"/>
      <c r="RMH16" s="620"/>
      <c r="RMI16" s="620"/>
      <c r="RMJ16" s="620"/>
      <c r="RMK16" s="620"/>
      <c r="RML16" s="620"/>
      <c r="RMM16" s="620"/>
      <c r="RMN16" s="620"/>
      <c r="RMO16" s="620"/>
      <c r="RMP16" s="620"/>
      <c r="RMQ16" s="620"/>
      <c r="RMR16" s="620"/>
      <c r="RMS16" s="620"/>
      <c r="RMT16" s="620"/>
      <c r="RMU16" s="620"/>
      <c r="RMV16" s="620"/>
      <c r="RMW16" s="620"/>
      <c r="RMX16" s="620"/>
      <c r="RMY16" s="620"/>
      <c r="RMZ16" s="620"/>
      <c r="RNA16" s="620"/>
      <c r="RNB16" s="620"/>
      <c r="RNC16" s="620"/>
      <c r="RND16" s="620"/>
      <c r="RNE16" s="620"/>
      <c r="RNF16" s="620"/>
      <c r="RNG16" s="620"/>
      <c r="RNH16" s="620"/>
      <c r="RNI16" s="620"/>
      <c r="RNJ16" s="620"/>
      <c r="RNK16" s="620"/>
      <c r="RNL16" s="620"/>
      <c r="RNM16" s="620"/>
      <c r="RNN16" s="620"/>
      <c r="RNO16" s="620"/>
      <c r="RNP16" s="620"/>
      <c r="RNQ16" s="620"/>
      <c r="RNR16" s="620"/>
      <c r="RNS16" s="620"/>
      <c r="RNT16" s="620"/>
      <c r="RNU16" s="620"/>
      <c r="RNV16" s="620"/>
      <c r="RNW16" s="620"/>
      <c r="RNX16" s="620"/>
      <c r="RNY16" s="620"/>
      <c r="RNZ16" s="620"/>
      <c r="ROA16" s="620"/>
      <c r="ROB16" s="620"/>
      <c r="ROC16" s="620"/>
      <c r="ROD16" s="620"/>
      <c r="ROE16" s="620"/>
      <c r="ROF16" s="620"/>
      <c r="ROG16" s="620"/>
      <c r="ROH16" s="620"/>
      <c r="ROI16" s="620"/>
      <c r="ROJ16" s="620"/>
      <c r="ROK16" s="620"/>
      <c r="ROL16" s="620"/>
      <c r="ROM16" s="620"/>
      <c r="RON16" s="620"/>
      <c r="ROO16" s="620"/>
      <c r="ROP16" s="620"/>
      <c r="ROQ16" s="620"/>
      <c r="ROR16" s="620"/>
      <c r="ROS16" s="620"/>
      <c r="ROT16" s="620"/>
      <c r="ROU16" s="620"/>
      <c r="ROV16" s="620"/>
      <c r="ROW16" s="620"/>
      <c r="ROX16" s="620"/>
      <c r="ROY16" s="620"/>
      <c r="ROZ16" s="620"/>
      <c r="RPA16" s="620"/>
      <c r="RPB16" s="620"/>
      <c r="RPC16" s="620"/>
      <c r="RPD16" s="620"/>
      <c r="RPE16" s="620"/>
      <c r="RPF16" s="620"/>
      <c r="RPG16" s="620"/>
      <c r="RPH16" s="620"/>
      <c r="RPI16" s="620"/>
      <c r="RPJ16" s="620"/>
      <c r="RPK16" s="620"/>
      <c r="RPL16" s="620"/>
      <c r="RPM16" s="620"/>
      <c r="RPN16" s="620"/>
      <c r="RPO16" s="620"/>
      <c r="RPP16" s="620"/>
      <c r="RPQ16" s="620"/>
      <c r="RPR16" s="620"/>
      <c r="RPS16" s="620"/>
      <c r="RPT16" s="620"/>
      <c r="RPU16" s="620"/>
      <c r="RPV16" s="620"/>
      <c r="RPW16" s="620"/>
      <c r="RPX16" s="620"/>
      <c r="RPY16" s="620"/>
      <c r="RPZ16" s="620"/>
      <c r="RQA16" s="620"/>
      <c r="RQB16" s="620"/>
      <c r="RQC16" s="620"/>
      <c r="RQD16" s="620"/>
      <c r="RQE16" s="620"/>
      <c r="RQF16" s="620"/>
      <c r="RQG16" s="620"/>
      <c r="RQH16" s="620"/>
      <c r="RQI16" s="620"/>
      <c r="RQJ16" s="620"/>
      <c r="RQK16" s="620"/>
      <c r="RQL16" s="620"/>
      <c r="RQM16" s="620"/>
      <c r="RQN16" s="620"/>
      <c r="RQO16" s="620"/>
      <c r="RQP16" s="620"/>
      <c r="RQQ16" s="620"/>
      <c r="RQR16" s="620"/>
      <c r="RQS16" s="620"/>
      <c r="RQT16" s="620"/>
      <c r="RQU16" s="620"/>
      <c r="RQV16" s="620"/>
      <c r="RQW16" s="620"/>
      <c r="RQX16" s="620"/>
      <c r="RQY16" s="620"/>
      <c r="RQZ16" s="620"/>
      <c r="RRA16" s="620"/>
      <c r="RRB16" s="620"/>
      <c r="RRC16" s="620"/>
      <c r="RRD16" s="620"/>
      <c r="RRE16" s="620"/>
      <c r="RRF16" s="620"/>
      <c r="RRG16" s="620"/>
      <c r="RRH16" s="620"/>
      <c r="RRI16" s="620"/>
      <c r="RRJ16" s="620"/>
      <c r="RRK16" s="620"/>
      <c r="RRL16" s="620"/>
      <c r="RRM16" s="620"/>
      <c r="RRN16" s="620"/>
      <c r="RRO16" s="620"/>
      <c r="RRP16" s="620"/>
      <c r="RRQ16" s="620"/>
      <c r="RRR16" s="620"/>
      <c r="RRS16" s="620"/>
      <c r="RRT16" s="620"/>
      <c r="RRU16" s="620"/>
      <c r="RRV16" s="620"/>
      <c r="RRW16" s="620"/>
      <c r="RRX16" s="620"/>
      <c r="RRY16" s="620"/>
      <c r="RRZ16" s="620"/>
      <c r="RSA16" s="620"/>
      <c r="RSB16" s="620"/>
      <c r="RSC16" s="620"/>
      <c r="RSD16" s="620"/>
      <c r="RSE16" s="620"/>
      <c r="RSF16" s="620"/>
      <c r="RSG16" s="620"/>
      <c r="RSH16" s="620"/>
      <c r="RSI16" s="620"/>
      <c r="RSJ16" s="620"/>
      <c r="RSK16" s="620"/>
      <c r="RSL16" s="620"/>
      <c r="RSM16" s="620"/>
      <c r="RSN16" s="620"/>
      <c r="RSO16" s="620"/>
      <c r="RSP16" s="620"/>
      <c r="RSQ16" s="620"/>
      <c r="RSR16" s="620"/>
      <c r="RSS16" s="620"/>
      <c r="RST16" s="620"/>
      <c r="RSU16" s="620"/>
      <c r="RSV16" s="620"/>
      <c r="RSW16" s="620"/>
      <c r="RSX16" s="620"/>
      <c r="RSY16" s="620"/>
      <c r="RSZ16" s="620"/>
      <c r="RTA16" s="620"/>
      <c r="RTB16" s="620"/>
      <c r="RTC16" s="620"/>
      <c r="RTD16" s="620"/>
      <c r="RTE16" s="620"/>
      <c r="RTF16" s="620"/>
      <c r="RTG16" s="620"/>
      <c r="RTH16" s="620"/>
      <c r="RTI16" s="620"/>
      <c r="RTJ16" s="620"/>
      <c r="RTK16" s="620"/>
      <c r="RTL16" s="620"/>
      <c r="RTM16" s="620"/>
      <c r="RTN16" s="620"/>
      <c r="RTO16" s="620"/>
      <c r="RTP16" s="620"/>
      <c r="RTQ16" s="620"/>
      <c r="RTR16" s="620"/>
      <c r="RTS16" s="620"/>
      <c r="RTT16" s="620"/>
      <c r="RTU16" s="620"/>
      <c r="RTV16" s="620"/>
      <c r="RTW16" s="620"/>
      <c r="RTX16" s="620"/>
      <c r="RTY16" s="620"/>
      <c r="RTZ16" s="620"/>
      <c r="RUA16" s="620"/>
      <c r="RUB16" s="620"/>
      <c r="RUC16" s="620"/>
      <c r="RUD16" s="620"/>
      <c r="RUE16" s="620"/>
      <c r="RUF16" s="620"/>
      <c r="RUG16" s="620"/>
      <c r="RUH16" s="620"/>
      <c r="RUI16" s="620"/>
      <c r="RUJ16" s="620"/>
      <c r="RUK16" s="620"/>
      <c r="RUL16" s="620"/>
      <c r="RUM16" s="620"/>
      <c r="RUN16" s="620"/>
      <c r="RUO16" s="620"/>
      <c r="RUP16" s="620"/>
      <c r="RUQ16" s="620"/>
      <c r="RUR16" s="620"/>
      <c r="RUS16" s="620"/>
      <c r="RUT16" s="620"/>
      <c r="RUU16" s="620"/>
      <c r="RUV16" s="620"/>
      <c r="RUW16" s="620"/>
      <c r="RUX16" s="620"/>
      <c r="RUY16" s="620"/>
      <c r="RUZ16" s="620"/>
      <c r="RVA16" s="620"/>
      <c r="RVB16" s="620"/>
      <c r="RVC16" s="620"/>
      <c r="RVD16" s="620"/>
      <c r="RVE16" s="620"/>
      <c r="RVF16" s="620"/>
      <c r="RVG16" s="620"/>
      <c r="RVH16" s="620"/>
      <c r="RVI16" s="620"/>
      <c r="RVJ16" s="620"/>
      <c r="RVK16" s="620"/>
      <c r="RVL16" s="620"/>
      <c r="RVM16" s="620"/>
      <c r="RVN16" s="620"/>
      <c r="RVO16" s="620"/>
      <c r="RVP16" s="620"/>
      <c r="RVQ16" s="620"/>
      <c r="RVR16" s="620"/>
      <c r="RVS16" s="620"/>
      <c r="RVT16" s="620"/>
      <c r="RVU16" s="620"/>
      <c r="RVV16" s="620"/>
      <c r="RVW16" s="620"/>
      <c r="RVX16" s="620"/>
      <c r="RVY16" s="620"/>
      <c r="RVZ16" s="620"/>
      <c r="RWA16" s="620"/>
      <c r="RWB16" s="620"/>
      <c r="RWC16" s="620"/>
      <c r="RWD16" s="620"/>
      <c r="RWE16" s="620"/>
      <c r="RWF16" s="620"/>
      <c r="RWG16" s="620"/>
      <c r="RWH16" s="620"/>
      <c r="RWI16" s="620"/>
      <c r="RWJ16" s="620"/>
      <c r="RWK16" s="620"/>
      <c r="RWL16" s="620"/>
      <c r="RWM16" s="620"/>
      <c r="RWN16" s="620"/>
      <c r="RWO16" s="620"/>
      <c r="RWP16" s="620"/>
      <c r="RWQ16" s="620"/>
      <c r="RWR16" s="620"/>
      <c r="RWS16" s="620"/>
      <c r="RWT16" s="620"/>
      <c r="RWU16" s="620"/>
      <c r="RWV16" s="620"/>
      <c r="RWW16" s="620"/>
      <c r="RWX16" s="620"/>
      <c r="RWY16" s="620"/>
      <c r="RWZ16" s="620"/>
      <c r="RXA16" s="620"/>
      <c r="RXB16" s="620"/>
      <c r="RXC16" s="620"/>
      <c r="RXD16" s="620"/>
      <c r="RXE16" s="620"/>
      <c r="RXF16" s="620"/>
      <c r="RXG16" s="620"/>
      <c r="RXH16" s="620"/>
      <c r="RXI16" s="620"/>
      <c r="RXJ16" s="620"/>
      <c r="RXK16" s="620"/>
      <c r="RXL16" s="620"/>
      <c r="RXM16" s="620"/>
      <c r="RXN16" s="620"/>
      <c r="RXO16" s="620"/>
      <c r="RXP16" s="620"/>
      <c r="RXQ16" s="620"/>
      <c r="RXR16" s="620"/>
      <c r="RXS16" s="620"/>
      <c r="RXT16" s="620"/>
      <c r="RXU16" s="620"/>
      <c r="RXV16" s="620"/>
      <c r="RXW16" s="620"/>
      <c r="RXX16" s="620"/>
      <c r="RXY16" s="620"/>
      <c r="RXZ16" s="620"/>
      <c r="RYA16" s="620"/>
      <c r="RYB16" s="620"/>
      <c r="RYC16" s="620"/>
      <c r="RYD16" s="620"/>
      <c r="RYE16" s="620"/>
      <c r="RYF16" s="620"/>
      <c r="RYG16" s="620"/>
      <c r="RYH16" s="620"/>
      <c r="RYI16" s="620"/>
      <c r="RYJ16" s="620"/>
      <c r="RYK16" s="620"/>
      <c r="RYL16" s="620"/>
      <c r="RYM16" s="620"/>
      <c r="RYN16" s="620"/>
      <c r="RYO16" s="620"/>
      <c r="RYP16" s="620"/>
      <c r="RYQ16" s="620"/>
      <c r="RYR16" s="620"/>
      <c r="RYS16" s="620"/>
      <c r="RYT16" s="620"/>
      <c r="RYU16" s="620"/>
      <c r="RYV16" s="620"/>
      <c r="RYW16" s="620"/>
      <c r="RYX16" s="620"/>
      <c r="RYY16" s="620"/>
      <c r="RYZ16" s="620"/>
      <c r="RZA16" s="620"/>
      <c r="RZB16" s="620"/>
      <c r="RZC16" s="620"/>
      <c r="RZD16" s="620"/>
      <c r="RZE16" s="620"/>
      <c r="RZF16" s="620"/>
      <c r="RZG16" s="620"/>
      <c r="RZH16" s="620"/>
      <c r="RZI16" s="620"/>
      <c r="RZJ16" s="620"/>
      <c r="RZK16" s="620"/>
      <c r="RZL16" s="620"/>
      <c r="RZM16" s="620"/>
      <c r="RZN16" s="620"/>
      <c r="RZO16" s="620"/>
      <c r="RZP16" s="620"/>
      <c r="RZQ16" s="620"/>
      <c r="RZR16" s="620"/>
      <c r="RZS16" s="620"/>
      <c r="RZT16" s="620"/>
      <c r="RZU16" s="620"/>
      <c r="RZV16" s="620"/>
      <c r="RZW16" s="620"/>
      <c r="RZX16" s="620"/>
      <c r="RZY16" s="620"/>
      <c r="RZZ16" s="620"/>
      <c r="SAA16" s="620"/>
      <c r="SAB16" s="620"/>
      <c r="SAC16" s="620"/>
      <c r="SAD16" s="620"/>
      <c r="SAE16" s="620"/>
      <c r="SAF16" s="620"/>
      <c r="SAG16" s="620"/>
      <c r="SAH16" s="620"/>
      <c r="SAI16" s="620"/>
      <c r="SAJ16" s="620"/>
      <c r="SAK16" s="620"/>
      <c r="SAL16" s="620"/>
      <c r="SAM16" s="620"/>
      <c r="SAN16" s="620"/>
      <c r="SAO16" s="620"/>
      <c r="SAP16" s="620"/>
      <c r="SAQ16" s="620"/>
      <c r="SAR16" s="620"/>
      <c r="SAS16" s="620"/>
      <c r="SAT16" s="620"/>
      <c r="SAU16" s="620"/>
      <c r="SAV16" s="620"/>
      <c r="SAW16" s="620"/>
      <c r="SAX16" s="620"/>
      <c r="SAY16" s="620"/>
      <c r="SAZ16" s="620"/>
      <c r="SBA16" s="620"/>
      <c r="SBB16" s="620"/>
      <c r="SBC16" s="620"/>
      <c r="SBD16" s="620"/>
      <c r="SBE16" s="620"/>
      <c r="SBF16" s="620"/>
      <c r="SBG16" s="620"/>
      <c r="SBH16" s="620"/>
      <c r="SBI16" s="620"/>
      <c r="SBJ16" s="620"/>
      <c r="SBK16" s="620"/>
      <c r="SBL16" s="620"/>
      <c r="SBM16" s="620"/>
      <c r="SBN16" s="620"/>
      <c r="SBO16" s="620"/>
      <c r="SBP16" s="620"/>
      <c r="SBQ16" s="620"/>
      <c r="SBR16" s="620"/>
      <c r="SBS16" s="620"/>
      <c r="SBT16" s="620"/>
      <c r="SBU16" s="620"/>
      <c r="SBV16" s="620"/>
      <c r="SBW16" s="620"/>
      <c r="SBX16" s="620"/>
      <c r="SBY16" s="620"/>
      <c r="SBZ16" s="620"/>
      <c r="SCA16" s="620"/>
      <c r="SCB16" s="620"/>
      <c r="SCC16" s="620"/>
      <c r="SCD16" s="620"/>
      <c r="SCE16" s="620"/>
      <c r="SCF16" s="620"/>
      <c r="SCG16" s="620"/>
      <c r="SCH16" s="620"/>
      <c r="SCI16" s="620"/>
      <c r="SCJ16" s="620"/>
      <c r="SCK16" s="620"/>
      <c r="SCL16" s="620"/>
      <c r="SCM16" s="620"/>
      <c r="SCN16" s="620"/>
      <c r="SCO16" s="620"/>
      <c r="SCP16" s="620"/>
      <c r="SCQ16" s="620"/>
      <c r="SCR16" s="620"/>
      <c r="SCS16" s="620"/>
      <c r="SCT16" s="620"/>
      <c r="SCU16" s="620"/>
      <c r="SCV16" s="620"/>
      <c r="SCW16" s="620"/>
      <c r="SCX16" s="620"/>
      <c r="SCY16" s="620"/>
      <c r="SCZ16" s="620"/>
      <c r="SDA16" s="620"/>
      <c r="SDB16" s="620"/>
      <c r="SDC16" s="620"/>
      <c r="SDD16" s="620"/>
      <c r="SDE16" s="620"/>
      <c r="SDF16" s="620"/>
      <c r="SDG16" s="620"/>
      <c r="SDH16" s="620"/>
      <c r="SDI16" s="620"/>
      <c r="SDJ16" s="620"/>
      <c r="SDK16" s="620"/>
      <c r="SDL16" s="620"/>
      <c r="SDM16" s="620"/>
      <c r="SDN16" s="620"/>
      <c r="SDO16" s="620"/>
      <c r="SDP16" s="620"/>
      <c r="SDQ16" s="620"/>
      <c r="SDR16" s="620"/>
      <c r="SDS16" s="620"/>
      <c r="SDT16" s="620"/>
      <c r="SDU16" s="620"/>
      <c r="SDV16" s="620"/>
      <c r="SDW16" s="620"/>
      <c r="SDX16" s="620"/>
      <c r="SDY16" s="620"/>
      <c r="SDZ16" s="620"/>
      <c r="SEA16" s="620"/>
      <c r="SEB16" s="620"/>
      <c r="SEC16" s="620"/>
      <c r="SED16" s="620"/>
      <c r="SEE16" s="620"/>
      <c r="SEF16" s="620"/>
      <c r="SEG16" s="620"/>
      <c r="SEH16" s="620"/>
      <c r="SEI16" s="620"/>
      <c r="SEJ16" s="620"/>
      <c r="SEK16" s="620"/>
      <c r="SEL16" s="620"/>
      <c r="SEM16" s="620"/>
      <c r="SEN16" s="620"/>
      <c r="SEO16" s="620"/>
      <c r="SEP16" s="620"/>
      <c r="SEQ16" s="620"/>
      <c r="SER16" s="620"/>
      <c r="SES16" s="620"/>
      <c r="SET16" s="620"/>
      <c r="SEU16" s="620"/>
      <c r="SEV16" s="620"/>
      <c r="SEW16" s="620"/>
      <c r="SEX16" s="620"/>
      <c r="SEY16" s="620"/>
      <c r="SEZ16" s="620"/>
      <c r="SFA16" s="620"/>
      <c r="SFB16" s="620"/>
      <c r="SFC16" s="620"/>
      <c r="SFD16" s="620"/>
      <c r="SFE16" s="620"/>
      <c r="SFF16" s="620"/>
      <c r="SFG16" s="620"/>
      <c r="SFH16" s="620"/>
      <c r="SFI16" s="620"/>
      <c r="SFJ16" s="620"/>
      <c r="SFK16" s="620"/>
      <c r="SFL16" s="620"/>
      <c r="SFM16" s="620"/>
      <c r="SFN16" s="620"/>
      <c r="SFO16" s="620"/>
      <c r="SFP16" s="620"/>
      <c r="SFQ16" s="620"/>
      <c r="SFR16" s="620"/>
      <c r="SFS16" s="620"/>
      <c r="SFT16" s="620"/>
      <c r="SFU16" s="620"/>
      <c r="SFV16" s="620"/>
      <c r="SFW16" s="620"/>
      <c r="SFX16" s="620"/>
      <c r="SFY16" s="620"/>
      <c r="SFZ16" s="620"/>
      <c r="SGA16" s="620"/>
      <c r="SGB16" s="620"/>
      <c r="SGC16" s="620"/>
      <c r="SGD16" s="620"/>
      <c r="SGE16" s="620"/>
      <c r="SGF16" s="620"/>
      <c r="SGG16" s="620"/>
      <c r="SGH16" s="620"/>
      <c r="SGI16" s="620"/>
      <c r="SGJ16" s="620"/>
      <c r="SGK16" s="620"/>
      <c r="SGL16" s="620"/>
      <c r="SGM16" s="620"/>
      <c r="SGN16" s="620"/>
      <c r="SGO16" s="620"/>
      <c r="SGP16" s="620"/>
      <c r="SGQ16" s="620"/>
      <c r="SGR16" s="620"/>
      <c r="SGS16" s="620"/>
      <c r="SGT16" s="620"/>
      <c r="SGU16" s="620"/>
      <c r="SGV16" s="620"/>
      <c r="SGW16" s="620"/>
      <c r="SGX16" s="620"/>
      <c r="SGY16" s="620"/>
      <c r="SGZ16" s="620"/>
      <c r="SHA16" s="620"/>
      <c r="SHB16" s="620"/>
      <c r="SHC16" s="620"/>
      <c r="SHD16" s="620"/>
      <c r="SHE16" s="620"/>
      <c r="SHF16" s="620"/>
      <c r="SHG16" s="620"/>
      <c r="SHH16" s="620"/>
      <c r="SHI16" s="620"/>
      <c r="SHJ16" s="620"/>
      <c r="SHK16" s="620"/>
      <c r="SHL16" s="620"/>
      <c r="SHM16" s="620"/>
      <c r="SHN16" s="620"/>
      <c r="SHO16" s="620"/>
      <c r="SHP16" s="620"/>
      <c r="SHQ16" s="620"/>
      <c r="SHR16" s="620"/>
      <c r="SHS16" s="620"/>
      <c r="SHT16" s="620"/>
      <c r="SHU16" s="620"/>
      <c r="SHV16" s="620"/>
      <c r="SHW16" s="620"/>
      <c r="SHX16" s="620"/>
      <c r="SHY16" s="620"/>
      <c r="SHZ16" s="620"/>
      <c r="SIA16" s="620"/>
      <c r="SIB16" s="620"/>
      <c r="SIC16" s="620"/>
      <c r="SID16" s="620"/>
      <c r="SIE16" s="620"/>
      <c r="SIF16" s="620"/>
      <c r="SIG16" s="620"/>
      <c r="SIH16" s="620"/>
      <c r="SII16" s="620"/>
      <c r="SIJ16" s="620"/>
      <c r="SIK16" s="620"/>
      <c r="SIL16" s="620"/>
      <c r="SIM16" s="620"/>
      <c r="SIN16" s="620"/>
      <c r="SIO16" s="620"/>
      <c r="SIP16" s="620"/>
      <c r="SIQ16" s="620"/>
      <c r="SIR16" s="620"/>
      <c r="SIS16" s="620"/>
      <c r="SIT16" s="620"/>
      <c r="SIU16" s="620"/>
      <c r="SIV16" s="620"/>
      <c r="SIW16" s="620"/>
      <c r="SIX16" s="620"/>
      <c r="SIY16" s="620"/>
      <c r="SIZ16" s="620"/>
      <c r="SJA16" s="620"/>
      <c r="SJB16" s="620"/>
      <c r="SJC16" s="620"/>
      <c r="SJD16" s="620"/>
      <c r="SJE16" s="620"/>
      <c r="SJF16" s="620"/>
      <c r="SJG16" s="620"/>
      <c r="SJH16" s="620"/>
      <c r="SJI16" s="620"/>
      <c r="SJJ16" s="620"/>
      <c r="SJK16" s="620"/>
      <c r="SJL16" s="620"/>
      <c r="SJM16" s="620"/>
      <c r="SJN16" s="620"/>
      <c r="SJO16" s="620"/>
      <c r="SJP16" s="620"/>
      <c r="SJQ16" s="620"/>
      <c r="SJR16" s="620"/>
      <c r="SJS16" s="620"/>
      <c r="SJT16" s="620"/>
      <c r="SJU16" s="620"/>
      <c r="SJV16" s="620"/>
      <c r="SJW16" s="620"/>
      <c r="SJX16" s="620"/>
      <c r="SJY16" s="620"/>
      <c r="SJZ16" s="620"/>
      <c r="SKA16" s="620"/>
      <c r="SKB16" s="620"/>
      <c r="SKC16" s="620"/>
      <c r="SKD16" s="620"/>
      <c r="SKE16" s="620"/>
      <c r="SKF16" s="620"/>
      <c r="SKG16" s="620"/>
      <c r="SKH16" s="620"/>
      <c r="SKI16" s="620"/>
      <c r="SKJ16" s="620"/>
      <c r="SKK16" s="620"/>
      <c r="SKL16" s="620"/>
      <c r="SKM16" s="620"/>
      <c r="SKN16" s="620"/>
      <c r="SKO16" s="620"/>
      <c r="SKP16" s="620"/>
      <c r="SKQ16" s="620"/>
      <c r="SKR16" s="620"/>
      <c r="SKS16" s="620"/>
      <c r="SKT16" s="620"/>
      <c r="SKU16" s="620"/>
      <c r="SKV16" s="620"/>
      <c r="SKW16" s="620"/>
      <c r="SKX16" s="620"/>
      <c r="SKY16" s="620"/>
      <c r="SKZ16" s="620"/>
      <c r="SLA16" s="620"/>
      <c r="SLB16" s="620"/>
      <c r="SLC16" s="620"/>
      <c r="SLD16" s="620"/>
      <c r="SLE16" s="620"/>
      <c r="SLF16" s="620"/>
      <c r="SLG16" s="620"/>
      <c r="SLH16" s="620"/>
      <c r="SLI16" s="620"/>
      <c r="SLJ16" s="620"/>
      <c r="SLK16" s="620"/>
      <c r="SLL16" s="620"/>
      <c r="SLM16" s="620"/>
      <c r="SLN16" s="620"/>
      <c r="SLO16" s="620"/>
      <c r="SLP16" s="620"/>
      <c r="SLQ16" s="620"/>
      <c r="SLR16" s="620"/>
      <c r="SLS16" s="620"/>
      <c r="SLT16" s="620"/>
      <c r="SLU16" s="620"/>
      <c r="SLV16" s="620"/>
      <c r="SLW16" s="620"/>
      <c r="SLX16" s="620"/>
      <c r="SLY16" s="620"/>
      <c r="SLZ16" s="620"/>
      <c r="SMA16" s="620"/>
      <c r="SMB16" s="620"/>
      <c r="SMC16" s="620"/>
      <c r="SMD16" s="620"/>
      <c r="SME16" s="620"/>
      <c r="SMF16" s="620"/>
      <c r="SMG16" s="620"/>
      <c r="SMH16" s="620"/>
      <c r="SMI16" s="620"/>
      <c r="SMJ16" s="620"/>
      <c r="SMK16" s="620"/>
      <c r="SML16" s="620"/>
      <c r="SMM16" s="620"/>
      <c r="SMN16" s="620"/>
      <c r="SMO16" s="620"/>
      <c r="SMP16" s="620"/>
      <c r="SMQ16" s="620"/>
      <c r="SMR16" s="620"/>
      <c r="SMS16" s="620"/>
      <c r="SMT16" s="620"/>
      <c r="SMU16" s="620"/>
      <c r="SMV16" s="620"/>
      <c r="SMW16" s="620"/>
      <c r="SMX16" s="620"/>
      <c r="SMY16" s="620"/>
      <c r="SMZ16" s="620"/>
      <c r="SNA16" s="620"/>
      <c r="SNB16" s="620"/>
      <c r="SNC16" s="620"/>
      <c r="SND16" s="620"/>
      <c r="SNE16" s="620"/>
      <c r="SNF16" s="620"/>
      <c r="SNG16" s="620"/>
      <c r="SNH16" s="620"/>
      <c r="SNI16" s="620"/>
      <c r="SNJ16" s="620"/>
      <c r="SNK16" s="620"/>
      <c r="SNL16" s="620"/>
      <c r="SNM16" s="620"/>
      <c r="SNN16" s="620"/>
      <c r="SNO16" s="620"/>
      <c r="SNP16" s="620"/>
      <c r="SNQ16" s="620"/>
      <c r="SNR16" s="620"/>
      <c r="SNS16" s="620"/>
      <c r="SNT16" s="620"/>
      <c r="SNU16" s="620"/>
      <c r="SNV16" s="620"/>
      <c r="SNW16" s="620"/>
      <c r="SNX16" s="620"/>
      <c r="SNY16" s="620"/>
      <c r="SNZ16" s="620"/>
      <c r="SOA16" s="620"/>
      <c r="SOB16" s="620"/>
      <c r="SOC16" s="620"/>
      <c r="SOD16" s="620"/>
      <c r="SOE16" s="620"/>
      <c r="SOF16" s="620"/>
      <c r="SOG16" s="620"/>
      <c r="SOH16" s="620"/>
      <c r="SOI16" s="620"/>
      <c r="SOJ16" s="620"/>
      <c r="SOK16" s="620"/>
      <c r="SOL16" s="620"/>
      <c r="SOM16" s="620"/>
      <c r="SON16" s="620"/>
      <c r="SOO16" s="620"/>
      <c r="SOP16" s="620"/>
      <c r="SOQ16" s="620"/>
      <c r="SOR16" s="620"/>
      <c r="SOS16" s="620"/>
      <c r="SOT16" s="620"/>
      <c r="SOU16" s="620"/>
      <c r="SOV16" s="620"/>
      <c r="SOW16" s="620"/>
      <c r="SOX16" s="620"/>
      <c r="SOY16" s="620"/>
      <c r="SOZ16" s="620"/>
      <c r="SPA16" s="620"/>
      <c r="SPB16" s="620"/>
      <c r="SPC16" s="620"/>
      <c r="SPD16" s="620"/>
      <c r="SPE16" s="620"/>
      <c r="SPF16" s="620"/>
      <c r="SPG16" s="620"/>
      <c r="SPH16" s="620"/>
      <c r="SPI16" s="620"/>
      <c r="SPJ16" s="620"/>
      <c r="SPK16" s="620"/>
      <c r="SPL16" s="620"/>
      <c r="SPM16" s="620"/>
      <c r="SPN16" s="620"/>
      <c r="SPO16" s="620"/>
      <c r="SPP16" s="620"/>
      <c r="SPQ16" s="620"/>
      <c r="SPR16" s="620"/>
      <c r="SPS16" s="620"/>
      <c r="SPT16" s="620"/>
      <c r="SPU16" s="620"/>
      <c r="SPV16" s="620"/>
      <c r="SPW16" s="620"/>
      <c r="SPX16" s="620"/>
      <c r="SPY16" s="620"/>
      <c r="SPZ16" s="620"/>
      <c r="SQA16" s="620"/>
      <c r="SQB16" s="620"/>
      <c r="SQC16" s="620"/>
      <c r="SQD16" s="620"/>
      <c r="SQE16" s="620"/>
      <c r="SQF16" s="620"/>
      <c r="SQG16" s="620"/>
      <c r="SQH16" s="620"/>
      <c r="SQI16" s="620"/>
      <c r="SQJ16" s="620"/>
      <c r="SQK16" s="620"/>
      <c r="SQL16" s="620"/>
      <c r="SQM16" s="620"/>
      <c r="SQN16" s="620"/>
      <c r="SQO16" s="620"/>
      <c r="SQP16" s="620"/>
      <c r="SQQ16" s="620"/>
      <c r="SQR16" s="620"/>
      <c r="SQS16" s="620"/>
      <c r="SQT16" s="620"/>
      <c r="SQU16" s="620"/>
      <c r="SQV16" s="620"/>
      <c r="SQW16" s="620"/>
      <c r="SQX16" s="620"/>
      <c r="SQY16" s="620"/>
      <c r="SQZ16" s="620"/>
      <c r="SRA16" s="620"/>
      <c r="SRB16" s="620"/>
      <c r="SRC16" s="620"/>
      <c r="SRD16" s="620"/>
      <c r="SRE16" s="620"/>
      <c r="SRF16" s="620"/>
      <c r="SRG16" s="620"/>
      <c r="SRH16" s="620"/>
      <c r="SRI16" s="620"/>
      <c r="SRJ16" s="620"/>
      <c r="SRK16" s="620"/>
      <c r="SRL16" s="620"/>
      <c r="SRM16" s="620"/>
      <c r="SRN16" s="620"/>
      <c r="SRO16" s="620"/>
      <c r="SRP16" s="620"/>
      <c r="SRQ16" s="620"/>
      <c r="SRR16" s="620"/>
      <c r="SRS16" s="620"/>
      <c r="SRT16" s="620"/>
      <c r="SRU16" s="620"/>
      <c r="SRV16" s="620"/>
      <c r="SRW16" s="620"/>
      <c r="SRX16" s="620"/>
      <c r="SRY16" s="620"/>
      <c r="SRZ16" s="620"/>
      <c r="SSA16" s="620"/>
      <c r="SSB16" s="620"/>
      <c r="SSC16" s="620"/>
      <c r="SSD16" s="620"/>
      <c r="SSE16" s="620"/>
      <c r="SSF16" s="620"/>
      <c r="SSG16" s="620"/>
      <c r="SSH16" s="620"/>
      <c r="SSI16" s="620"/>
      <c r="SSJ16" s="620"/>
      <c r="SSK16" s="620"/>
      <c r="SSL16" s="620"/>
      <c r="SSM16" s="620"/>
      <c r="SSN16" s="620"/>
      <c r="SSO16" s="620"/>
      <c r="SSP16" s="620"/>
      <c r="SSQ16" s="620"/>
      <c r="SSR16" s="620"/>
      <c r="SSS16" s="620"/>
      <c r="SST16" s="620"/>
      <c r="SSU16" s="620"/>
      <c r="SSV16" s="620"/>
      <c r="SSW16" s="620"/>
      <c r="SSX16" s="620"/>
      <c r="SSY16" s="620"/>
      <c r="SSZ16" s="620"/>
      <c r="STA16" s="620"/>
      <c r="STB16" s="620"/>
      <c r="STC16" s="620"/>
      <c r="STD16" s="620"/>
      <c r="STE16" s="620"/>
      <c r="STF16" s="620"/>
      <c r="STG16" s="620"/>
      <c r="STH16" s="620"/>
      <c r="STI16" s="620"/>
      <c r="STJ16" s="620"/>
      <c r="STK16" s="620"/>
      <c r="STL16" s="620"/>
      <c r="STM16" s="620"/>
      <c r="STN16" s="620"/>
      <c r="STO16" s="620"/>
      <c r="STP16" s="620"/>
      <c r="STQ16" s="620"/>
      <c r="STR16" s="620"/>
      <c r="STS16" s="620"/>
      <c r="STT16" s="620"/>
      <c r="STU16" s="620"/>
      <c r="STV16" s="620"/>
      <c r="STW16" s="620"/>
      <c r="STX16" s="620"/>
      <c r="STY16" s="620"/>
      <c r="STZ16" s="620"/>
      <c r="SUA16" s="620"/>
      <c r="SUB16" s="620"/>
      <c r="SUC16" s="620"/>
      <c r="SUD16" s="620"/>
      <c r="SUE16" s="620"/>
      <c r="SUF16" s="620"/>
      <c r="SUG16" s="620"/>
      <c r="SUH16" s="620"/>
      <c r="SUI16" s="620"/>
      <c r="SUJ16" s="620"/>
      <c r="SUK16" s="620"/>
      <c r="SUL16" s="620"/>
      <c r="SUM16" s="620"/>
      <c r="SUN16" s="620"/>
      <c r="SUO16" s="620"/>
      <c r="SUP16" s="620"/>
      <c r="SUQ16" s="620"/>
      <c r="SUR16" s="620"/>
      <c r="SUS16" s="620"/>
      <c r="SUT16" s="620"/>
      <c r="SUU16" s="620"/>
      <c r="SUV16" s="620"/>
      <c r="SUW16" s="620"/>
      <c r="SUX16" s="620"/>
      <c r="SUY16" s="620"/>
      <c r="SUZ16" s="620"/>
      <c r="SVA16" s="620"/>
      <c r="SVB16" s="620"/>
      <c r="SVC16" s="620"/>
      <c r="SVD16" s="620"/>
      <c r="SVE16" s="620"/>
      <c r="SVF16" s="620"/>
      <c r="SVG16" s="620"/>
      <c r="SVH16" s="620"/>
      <c r="SVI16" s="620"/>
      <c r="SVJ16" s="620"/>
      <c r="SVK16" s="620"/>
      <c r="SVL16" s="620"/>
      <c r="SVM16" s="620"/>
      <c r="SVN16" s="620"/>
      <c r="SVO16" s="620"/>
      <c r="SVP16" s="620"/>
      <c r="SVQ16" s="620"/>
      <c r="SVR16" s="620"/>
      <c r="SVS16" s="620"/>
      <c r="SVT16" s="620"/>
      <c r="SVU16" s="620"/>
      <c r="SVV16" s="620"/>
      <c r="SVW16" s="620"/>
      <c r="SVX16" s="620"/>
      <c r="SVY16" s="620"/>
      <c r="SVZ16" s="620"/>
      <c r="SWA16" s="620"/>
      <c r="SWB16" s="620"/>
      <c r="SWC16" s="620"/>
      <c r="SWD16" s="620"/>
      <c r="SWE16" s="620"/>
      <c r="SWF16" s="620"/>
      <c r="SWG16" s="620"/>
      <c r="SWH16" s="620"/>
      <c r="SWI16" s="620"/>
      <c r="SWJ16" s="620"/>
      <c r="SWK16" s="620"/>
      <c r="SWL16" s="620"/>
      <c r="SWM16" s="620"/>
      <c r="SWN16" s="620"/>
      <c r="SWO16" s="620"/>
      <c r="SWP16" s="620"/>
      <c r="SWQ16" s="620"/>
      <c r="SWR16" s="620"/>
      <c r="SWS16" s="620"/>
      <c r="SWT16" s="620"/>
      <c r="SWU16" s="620"/>
      <c r="SWV16" s="620"/>
      <c r="SWW16" s="620"/>
      <c r="SWX16" s="620"/>
      <c r="SWY16" s="620"/>
      <c r="SWZ16" s="620"/>
      <c r="SXA16" s="620"/>
      <c r="SXB16" s="620"/>
      <c r="SXC16" s="620"/>
      <c r="SXD16" s="620"/>
      <c r="SXE16" s="620"/>
      <c r="SXF16" s="620"/>
      <c r="SXG16" s="620"/>
      <c r="SXH16" s="620"/>
      <c r="SXI16" s="620"/>
      <c r="SXJ16" s="620"/>
      <c r="SXK16" s="620"/>
      <c r="SXL16" s="620"/>
      <c r="SXM16" s="620"/>
      <c r="SXN16" s="620"/>
      <c r="SXO16" s="620"/>
      <c r="SXP16" s="620"/>
      <c r="SXQ16" s="620"/>
      <c r="SXR16" s="620"/>
      <c r="SXS16" s="620"/>
      <c r="SXT16" s="620"/>
      <c r="SXU16" s="620"/>
      <c r="SXV16" s="620"/>
      <c r="SXW16" s="620"/>
      <c r="SXX16" s="620"/>
      <c r="SXY16" s="620"/>
      <c r="SXZ16" s="620"/>
      <c r="SYA16" s="620"/>
      <c r="SYB16" s="620"/>
      <c r="SYC16" s="620"/>
      <c r="SYD16" s="620"/>
      <c r="SYE16" s="620"/>
      <c r="SYF16" s="620"/>
      <c r="SYG16" s="620"/>
      <c r="SYH16" s="620"/>
      <c r="SYI16" s="620"/>
      <c r="SYJ16" s="620"/>
      <c r="SYK16" s="620"/>
      <c r="SYL16" s="620"/>
      <c r="SYM16" s="620"/>
      <c r="SYN16" s="620"/>
      <c r="SYO16" s="620"/>
      <c r="SYP16" s="620"/>
      <c r="SYQ16" s="620"/>
      <c r="SYR16" s="620"/>
      <c r="SYS16" s="620"/>
      <c r="SYT16" s="620"/>
      <c r="SYU16" s="620"/>
      <c r="SYV16" s="620"/>
      <c r="SYW16" s="620"/>
      <c r="SYX16" s="620"/>
      <c r="SYY16" s="620"/>
      <c r="SYZ16" s="620"/>
      <c r="SZA16" s="620"/>
      <c r="SZB16" s="620"/>
      <c r="SZC16" s="620"/>
      <c r="SZD16" s="620"/>
      <c r="SZE16" s="620"/>
      <c r="SZF16" s="620"/>
      <c r="SZG16" s="620"/>
      <c r="SZH16" s="620"/>
      <c r="SZI16" s="620"/>
      <c r="SZJ16" s="620"/>
      <c r="SZK16" s="620"/>
      <c r="SZL16" s="620"/>
      <c r="SZM16" s="620"/>
      <c r="SZN16" s="620"/>
      <c r="SZO16" s="620"/>
      <c r="SZP16" s="620"/>
      <c r="SZQ16" s="620"/>
      <c r="SZR16" s="620"/>
      <c r="SZS16" s="620"/>
      <c r="SZT16" s="620"/>
      <c r="SZU16" s="620"/>
      <c r="SZV16" s="620"/>
      <c r="SZW16" s="620"/>
      <c r="SZX16" s="620"/>
      <c r="SZY16" s="620"/>
      <c r="SZZ16" s="620"/>
      <c r="TAA16" s="620"/>
      <c r="TAB16" s="620"/>
      <c r="TAC16" s="620"/>
      <c r="TAD16" s="620"/>
      <c r="TAE16" s="620"/>
      <c r="TAF16" s="620"/>
      <c r="TAG16" s="620"/>
      <c r="TAH16" s="620"/>
      <c r="TAI16" s="620"/>
      <c r="TAJ16" s="620"/>
      <c r="TAK16" s="620"/>
      <c r="TAL16" s="620"/>
      <c r="TAM16" s="620"/>
      <c r="TAN16" s="620"/>
      <c r="TAO16" s="620"/>
      <c r="TAP16" s="620"/>
      <c r="TAQ16" s="620"/>
      <c r="TAR16" s="620"/>
      <c r="TAS16" s="620"/>
      <c r="TAT16" s="620"/>
      <c r="TAU16" s="620"/>
      <c r="TAV16" s="620"/>
      <c r="TAW16" s="620"/>
      <c r="TAX16" s="620"/>
      <c r="TAY16" s="620"/>
      <c r="TAZ16" s="620"/>
      <c r="TBA16" s="620"/>
      <c r="TBB16" s="620"/>
      <c r="TBC16" s="620"/>
      <c r="TBD16" s="620"/>
      <c r="TBE16" s="620"/>
      <c r="TBF16" s="620"/>
      <c r="TBG16" s="620"/>
      <c r="TBH16" s="620"/>
      <c r="TBI16" s="620"/>
      <c r="TBJ16" s="620"/>
      <c r="TBK16" s="620"/>
      <c r="TBL16" s="620"/>
      <c r="TBM16" s="620"/>
      <c r="TBN16" s="620"/>
      <c r="TBO16" s="620"/>
      <c r="TBP16" s="620"/>
      <c r="TBQ16" s="620"/>
      <c r="TBR16" s="620"/>
      <c r="TBS16" s="620"/>
      <c r="TBT16" s="620"/>
      <c r="TBU16" s="620"/>
      <c r="TBV16" s="620"/>
      <c r="TBW16" s="620"/>
      <c r="TBX16" s="620"/>
      <c r="TBY16" s="620"/>
      <c r="TBZ16" s="620"/>
      <c r="TCA16" s="620"/>
      <c r="TCB16" s="620"/>
      <c r="TCC16" s="620"/>
      <c r="TCD16" s="620"/>
      <c r="TCE16" s="620"/>
      <c r="TCF16" s="620"/>
      <c r="TCG16" s="620"/>
      <c r="TCH16" s="620"/>
      <c r="TCI16" s="620"/>
      <c r="TCJ16" s="620"/>
      <c r="TCK16" s="620"/>
      <c r="TCL16" s="620"/>
      <c r="TCM16" s="620"/>
      <c r="TCN16" s="620"/>
      <c r="TCO16" s="620"/>
      <c r="TCP16" s="620"/>
      <c r="TCQ16" s="620"/>
      <c r="TCR16" s="620"/>
      <c r="TCS16" s="620"/>
      <c r="TCT16" s="620"/>
      <c r="TCU16" s="620"/>
      <c r="TCV16" s="620"/>
      <c r="TCW16" s="620"/>
      <c r="TCX16" s="620"/>
      <c r="TCY16" s="620"/>
      <c r="TCZ16" s="620"/>
      <c r="TDA16" s="620"/>
      <c r="TDB16" s="620"/>
      <c r="TDC16" s="620"/>
      <c r="TDD16" s="620"/>
      <c r="TDE16" s="620"/>
      <c r="TDF16" s="620"/>
      <c r="TDG16" s="620"/>
      <c r="TDH16" s="620"/>
      <c r="TDI16" s="620"/>
      <c r="TDJ16" s="620"/>
      <c r="TDK16" s="620"/>
      <c r="TDL16" s="620"/>
      <c r="TDM16" s="620"/>
      <c r="TDN16" s="620"/>
      <c r="TDO16" s="620"/>
      <c r="TDP16" s="620"/>
      <c r="TDQ16" s="620"/>
      <c r="TDR16" s="620"/>
      <c r="TDS16" s="620"/>
      <c r="TDT16" s="620"/>
      <c r="TDU16" s="620"/>
      <c r="TDV16" s="620"/>
      <c r="TDW16" s="620"/>
      <c r="TDX16" s="620"/>
      <c r="TDY16" s="620"/>
      <c r="TDZ16" s="620"/>
      <c r="TEA16" s="620"/>
      <c r="TEB16" s="620"/>
      <c r="TEC16" s="620"/>
      <c r="TED16" s="620"/>
      <c r="TEE16" s="620"/>
      <c r="TEF16" s="620"/>
      <c r="TEG16" s="620"/>
      <c r="TEH16" s="620"/>
      <c r="TEI16" s="620"/>
      <c r="TEJ16" s="620"/>
      <c r="TEK16" s="620"/>
      <c r="TEL16" s="620"/>
      <c r="TEM16" s="620"/>
      <c r="TEN16" s="620"/>
      <c r="TEO16" s="620"/>
      <c r="TEP16" s="620"/>
      <c r="TEQ16" s="620"/>
      <c r="TER16" s="620"/>
      <c r="TES16" s="620"/>
      <c r="TET16" s="620"/>
      <c r="TEU16" s="620"/>
      <c r="TEV16" s="620"/>
      <c r="TEW16" s="620"/>
      <c r="TEX16" s="620"/>
      <c r="TEY16" s="620"/>
      <c r="TEZ16" s="620"/>
      <c r="TFA16" s="620"/>
      <c r="TFB16" s="620"/>
      <c r="TFC16" s="620"/>
      <c r="TFD16" s="620"/>
      <c r="TFE16" s="620"/>
      <c r="TFF16" s="620"/>
      <c r="TFG16" s="620"/>
      <c r="TFH16" s="620"/>
      <c r="TFI16" s="620"/>
      <c r="TFJ16" s="620"/>
      <c r="TFK16" s="620"/>
      <c r="TFL16" s="620"/>
      <c r="TFM16" s="620"/>
      <c r="TFN16" s="620"/>
      <c r="TFO16" s="620"/>
      <c r="TFP16" s="620"/>
      <c r="TFQ16" s="620"/>
      <c r="TFR16" s="620"/>
      <c r="TFS16" s="620"/>
      <c r="TFT16" s="620"/>
      <c r="TFU16" s="620"/>
      <c r="TFV16" s="620"/>
      <c r="TFW16" s="620"/>
      <c r="TFX16" s="620"/>
      <c r="TFY16" s="620"/>
      <c r="TFZ16" s="620"/>
      <c r="TGA16" s="620"/>
      <c r="TGB16" s="620"/>
      <c r="TGC16" s="620"/>
      <c r="TGD16" s="620"/>
      <c r="TGE16" s="620"/>
      <c r="TGF16" s="620"/>
      <c r="TGG16" s="620"/>
      <c r="TGH16" s="620"/>
      <c r="TGI16" s="620"/>
      <c r="TGJ16" s="620"/>
      <c r="TGK16" s="620"/>
      <c r="TGL16" s="620"/>
      <c r="TGM16" s="620"/>
      <c r="TGN16" s="620"/>
      <c r="TGO16" s="620"/>
      <c r="TGP16" s="620"/>
      <c r="TGQ16" s="620"/>
      <c r="TGR16" s="620"/>
      <c r="TGS16" s="620"/>
      <c r="TGT16" s="620"/>
      <c r="TGU16" s="620"/>
      <c r="TGV16" s="620"/>
      <c r="TGW16" s="620"/>
      <c r="TGX16" s="620"/>
      <c r="TGY16" s="620"/>
      <c r="TGZ16" s="620"/>
      <c r="THA16" s="620"/>
      <c r="THB16" s="620"/>
      <c r="THC16" s="620"/>
      <c r="THD16" s="620"/>
      <c r="THE16" s="620"/>
      <c r="THF16" s="620"/>
      <c r="THG16" s="620"/>
      <c r="THH16" s="620"/>
      <c r="THI16" s="620"/>
      <c r="THJ16" s="620"/>
      <c r="THK16" s="620"/>
      <c r="THL16" s="620"/>
      <c r="THM16" s="620"/>
      <c r="THN16" s="620"/>
      <c r="THO16" s="620"/>
      <c r="THP16" s="620"/>
      <c r="THQ16" s="620"/>
      <c r="THR16" s="620"/>
      <c r="THS16" s="620"/>
      <c r="THT16" s="620"/>
      <c r="THU16" s="620"/>
      <c r="THV16" s="620"/>
      <c r="THW16" s="620"/>
      <c r="THX16" s="620"/>
      <c r="THY16" s="620"/>
      <c r="THZ16" s="620"/>
      <c r="TIA16" s="620"/>
      <c r="TIB16" s="620"/>
      <c r="TIC16" s="620"/>
      <c r="TID16" s="620"/>
      <c r="TIE16" s="620"/>
      <c r="TIF16" s="620"/>
      <c r="TIG16" s="620"/>
      <c r="TIH16" s="620"/>
      <c r="TII16" s="620"/>
      <c r="TIJ16" s="620"/>
      <c r="TIK16" s="620"/>
      <c r="TIL16" s="620"/>
      <c r="TIM16" s="620"/>
      <c r="TIN16" s="620"/>
      <c r="TIO16" s="620"/>
      <c r="TIP16" s="620"/>
      <c r="TIQ16" s="620"/>
      <c r="TIR16" s="620"/>
      <c r="TIS16" s="620"/>
      <c r="TIT16" s="620"/>
      <c r="TIU16" s="620"/>
      <c r="TIV16" s="620"/>
      <c r="TIW16" s="620"/>
      <c r="TIX16" s="620"/>
      <c r="TIY16" s="620"/>
      <c r="TIZ16" s="620"/>
      <c r="TJA16" s="620"/>
      <c r="TJB16" s="620"/>
      <c r="TJC16" s="620"/>
      <c r="TJD16" s="620"/>
      <c r="TJE16" s="620"/>
      <c r="TJF16" s="620"/>
      <c r="TJG16" s="620"/>
      <c r="TJH16" s="620"/>
      <c r="TJI16" s="620"/>
      <c r="TJJ16" s="620"/>
      <c r="TJK16" s="620"/>
      <c r="TJL16" s="620"/>
      <c r="TJM16" s="620"/>
      <c r="TJN16" s="620"/>
      <c r="TJO16" s="620"/>
      <c r="TJP16" s="620"/>
      <c r="TJQ16" s="620"/>
      <c r="TJR16" s="620"/>
      <c r="TJS16" s="620"/>
      <c r="TJT16" s="620"/>
      <c r="TJU16" s="620"/>
      <c r="TJV16" s="620"/>
      <c r="TJW16" s="620"/>
      <c r="TJX16" s="620"/>
      <c r="TJY16" s="620"/>
      <c r="TJZ16" s="620"/>
      <c r="TKA16" s="620"/>
      <c r="TKB16" s="620"/>
      <c r="TKC16" s="620"/>
      <c r="TKD16" s="620"/>
      <c r="TKE16" s="620"/>
      <c r="TKF16" s="620"/>
      <c r="TKG16" s="620"/>
      <c r="TKH16" s="620"/>
      <c r="TKI16" s="620"/>
      <c r="TKJ16" s="620"/>
      <c r="TKK16" s="620"/>
      <c r="TKL16" s="620"/>
      <c r="TKM16" s="620"/>
      <c r="TKN16" s="620"/>
      <c r="TKO16" s="620"/>
      <c r="TKP16" s="620"/>
      <c r="TKQ16" s="620"/>
      <c r="TKR16" s="620"/>
      <c r="TKS16" s="620"/>
      <c r="TKT16" s="620"/>
      <c r="TKU16" s="620"/>
      <c r="TKV16" s="620"/>
      <c r="TKW16" s="620"/>
      <c r="TKX16" s="620"/>
      <c r="TKY16" s="620"/>
      <c r="TKZ16" s="620"/>
      <c r="TLA16" s="620"/>
      <c r="TLB16" s="620"/>
      <c r="TLC16" s="620"/>
      <c r="TLD16" s="620"/>
      <c r="TLE16" s="620"/>
      <c r="TLF16" s="620"/>
      <c r="TLG16" s="620"/>
      <c r="TLH16" s="620"/>
      <c r="TLI16" s="620"/>
      <c r="TLJ16" s="620"/>
      <c r="TLK16" s="620"/>
      <c r="TLL16" s="620"/>
      <c r="TLM16" s="620"/>
      <c r="TLN16" s="620"/>
      <c r="TLO16" s="620"/>
      <c r="TLP16" s="620"/>
      <c r="TLQ16" s="620"/>
      <c r="TLR16" s="620"/>
      <c r="TLS16" s="620"/>
      <c r="TLT16" s="620"/>
      <c r="TLU16" s="620"/>
      <c r="TLV16" s="620"/>
      <c r="TLW16" s="620"/>
      <c r="TLX16" s="620"/>
      <c r="TLY16" s="620"/>
      <c r="TLZ16" s="620"/>
      <c r="TMA16" s="620"/>
      <c r="TMB16" s="620"/>
      <c r="TMC16" s="620"/>
      <c r="TMD16" s="620"/>
      <c r="TME16" s="620"/>
      <c r="TMF16" s="620"/>
      <c r="TMG16" s="620"/>
      <c r="TMH16" s="620"/>
      <c r="TMI16" s="620"/>
      <c r="TMJ16" s="620"/>
      <c r="TMK16" s="620"/>
      <c r="TML16" s="620"/>
      <c r="TMM16" s="620"/>
      <c r="TMN16" s="620"/>
      <c r="TMO16" s="620"/>
      <c r="TMP16" s="620"/>
      <c r="TMQ16" s="620"/>
      <c r="TMR16" s="620"/>
      <c r="TMS16" s="620"/>
      <c r="TMT16" s="620"/>
      <c r="TMU16" s="620"/>
      <c r="TMV16" s="620"/>
      <c r="TMW16" s="620"/>
      <c r="TMX16" s="620"/>
      <c r="TMY16" s="620"/>
      <c r="TMZ16" s="620"/>
      <c r="TNA16" s="620"/>
      <c r="TNB16" s="620"/>
      <c r="TNC16" s="620"/>
      <c r="TND16" s="620"/>
      <c r="TNE16" s="620"/>
      <c r="TNF16" s="620"/>
      <c r="TNG16" s="620"/>
      <c r="TNH16" s="620"/>
      <c r="TNI16" s="620"/>
      <c r="TNJ16" s="620"/>
      <c r="TNK16" s="620"/>
      <c r="TNL16" s="620"/>
      <c r="TNM16" s="620"/>
      <c r="TNN16" s="620"/>
      <c r="TNO16" s="620"/>
      <c r="TNP16" s="620"/>
      <c r="TNQ16" s="620"/>
      <c r="TNR16" s="620"/>
      <c r="TNS16" s="620"/>
      <c r="TNT16" s="620"/>
      <c r="TNU16" s="620"/>
      <c r="TNV16" s="620"/>
      <c r="TNW16" s="620"/>
      <c r="TNX16" s="620"/>
      <c r="TNY16" s="620"/>
      <c r="TNZ16" s="620"/>
      <c r="TOA16" s="620"/>
      <c r="TOB16" s="620"/>
      <c r="TOC16" s="620"/>
      <c r="TOD16" s="620"/>
      <c r="TOE16" s="620"/>
      <c r="TOF16" s="620"/>
      <c r="TOG16" s="620"/>
      <c r="TOH16" s="620"/>
      <c r="TOI16" s="620"/>
      <c r="TOJ16" s="620"/>
      <c r="TOK16" s="620"/>
      <c r="TOL16" s="620"/>
      <c r="TOM16" s="620"/>
      <c r="TON16" s="620"/>
      <c r="TOO16" s="620"/>
      <c r="TOP16" s="620"/>
      <c r="TOQ16" s="620"/>
      <c r="TOR16" s="620"/>
      <c r="TOS16" s="620"/>
      <c r="TOT16" s="620"/>
      <c r="TOU16" s="620"/>
      <c r="TOV16" s="620"/>
      <c r="TOW16" s="620"/>
      <c r="TOX16" s="620"/>
      <c r="TOY16" s="620"/>
      <c r="TOZ16" s="620"/>
      <c r="TPA16" s="620"/>
      <c r="TPB16" s="620"/>
      <c r="TPC16" s="620"/>
      <c r="TPD16" s="620"/>
      <c r="TPE16" s="620"/>
      <c r="TPF16" s="620"/>
      <c r="TPG16" s="620"/>
      <c r="TPH16" s="620"/>
      <c r="TPI16" s="620"/>
      <c r="TPJ16" s="620"/>
      <c r="TPK16" s="620"/>
      <c r="TPL16" s="620"/>
      <c r="TPM16" s="620"/>
      <c r="TPN16" s="620"/>
      <c r="TPO16" s="620"/>
      <c r="TPP16" s="620"/>
      <c r="TPQ16" s="620"/>
      <c r="TPR16" s="620"/>
      <c r="TPS16" s="620"/>
      <c r="TPT16" s="620"/>
      <c r="TPU16" s="620"/>
      <c r="TPV16" s="620"/>
      <c r="TPW16" s="620"/>
      <c r="TPX16" s="620"/>
      <c r="TPY16" s="620"/>
      <c r="TPZ16" s="620"/>
      <c r="TQA16" s="620"/>
      <c r="TQB16" s="620"/>
      <c r="TQC16" s="620"/>
      <c r="TQD16" s="620"/>
      <c r="TQE16" s="620"/>
      <c r="TQF16" s="620"/>
      <c r="TQG16" s="620"/>
      <c r="TQH16" s="620"/>
      <c r="TQI16" s="620"/>
      <c r="TQJ16" s="620"/>
      <c r="TQK16" s="620"/>
      <c r="TQL16" s="620"/>
      <c r="TQM16" s="620"/>
      <c r="TQN16" s="620"/>
      <c r="TQO16" s="620"/>
      <c r="TQP16" s="620"/>
      <c r="TQQ16" s="620"/>
      <c r="TQR16" s="620"/>
      <c r="TQS16" s="620"/>
      <c r="TQT16" s="620"/>
      <c r="TQU16" s="620"/>
      <c r="TQV16" s="620"/>
      <c r="TQW16" s="620"/>
      <c r="TQX16" s="620"/>
      <c r="TQY16" s="620"/>
      <c r="TQZ16" s="620"/>
      <c r="TRA16" s="620"/>
      <c r="TRB16" s="620"/>
      <c r="TRC16" s="620"/>
      <c r="TRD16" s="620"/>
      <c r="TRE16" s="620"/>
      <c r="TRF16" s="620"/>
      <c r="TRG16" s="620"/>
      <c r="TRH16" s="620"/>
      <c r="TRI16" s="620"/>
      <c r="TRJ16" s="620"/>
      <c r="TRK16" s="620"/>
      <c r="TRL16" s="620"/>
      <c r="TRM16" s="620"/>
      <c r="TRN16" s="620"/>
      <c r="TRO16" s="620"/>
      <c r="TRP16" s="620"/>
      <c r="TRQ16" s="620"/>
      <c r="TRR16" s="620"/>
      <c r="TRS16" s="620"/>
      <c r="TRT16" s="620"/>
      <c r="TRU16" s="620"/>
      <c r="TRV16" s="620"/>
      <c r="TRW16" s="620"/>
      <c r="TRX16" s="620"/>
      <c r="TRY16" s="620"/>
      <c r="TRZ16" s="620"/>
      <c r="TSA16" s="620"/>
      <c r="TSB16" s="620"/>
      <c r="TSC16" s="620"/>
      <c r="TSD16" s="620"/>
      <c r="TSE16" s="620"/>
      <c r="TSF16" s="620"/>
      <c r="TSG16" s="620"/>
      <c r="TSH16" s="620"/>
      <c r="TSI16" s="620"/>
      <c r="TSJ16" s="620"/>
      <c r="TSK16" s="620"/>
      <c r="TSL16" s="620"/>
      <c r="TSM16" s="620"/>
      <c r="TSN16" s="620"/>
      <c r="TSO16" s="620"/>
      <c r="TSP16" s="620"/>
      <c r="TSQ16" s="620"/>
      <c r="TSR16" s="620"/>
      <c r="TSS16" s="620"/>
      <c r="TST16" s="620"/>
      <c r="TSU16" s="620"/>
      <c r="TSV16" s="620"/>
      <c r="TSW16" s="620"/>
      <c r="TSX16" s="620"/>
      <c r="TSY16" s="620"/>
      <c r="TSZ16" s="620"/>
      <c r="TTA16" s="620"/>
      <c r="TTB16" s="620"/>
      <c r="TTC16" s="620"/>
      <c r="TTD16" s="620"/>
      <c r="TTE16" s="620"/>
      <c r="TTF16" s="620"/>
      <c r="TTG16" s="620"/>
      <c r="TTH16" s="620"/>
      <c r="TTI16" s="620"/>
      <c r="TTJ16" s="620"/>
      <c r="TTK16" s="620"/>
      <c r="TTL16" s="620"/>
      <c r="TTM16" s="620"/>
      <c r="TTN16" s="620"/>
      <c r="TTO16" s="620"/>
      <c r="TTP16" s="620"/>
      <c r="TTQ16" s="620"/>
      <c r="TTR16" s="620"/>
      <c r="TTS16" s="620"/>
      <c r="TTT16" s="620"/>
      <c r="TTU16" s="620"/>
      <c r="TTV16" s="620"/>
      <c r="TTW16" s="620"/>
      <c r="TTX16" s="620"/>
      <c r="TTY16" s="620"/>
      <c r="TTZ16" s="620"/>
      <c r="TUA16" s="620"/>
      <c r="TUB16" s="620"/>
      <c r="TUC16" s="620"/>
      <c r="TUD16" s="620"/>
      <c r="TUE16" s="620"/>
      <c r="TUF16" s="620"/>
      <c r="TUG16" s="620"/>
      <c r="TUH16" s="620"/>
      <c r="TUI16" s="620"/>
      <c r="TUJ16" s="620"/>
      <c r="TUK16" s="620"/>
      <c r="TUL16" s="620"/>
      <c r="TUM16" s="620"/>
      <c r="TUN16" s="620"/>
      <c r="TUO16" s="620"/>
      <c r="TUP16" s="620"/>
      <c r="TUQ16" s="620"/>
      <c r="TUR16" s="620"/>
      <c r="TUS16" s="620"/>
      <c r="TUT16" s="620"/>
      <c r="TUU16" s="620"/>
      <c r="TUV16" s="620"/>
      <c r="TUW16" s="620"/>
      <c r="TUX16" s="620"/>
      <c r="TUY16" s="620"/>
      <c r="TUZ16" s="620"/>
      <c r="TVA16" s="620"/>
      <c r="TVB16" s="620"/>
      <c r="TVC16" s="620"/>
      <c r="TVD16" s="620"/>
      <c r="TVE16" s="620"/>
      <c r="TVF16" s="620"/>
      <c r="TVG16" s="620"/>
      <c r="TVH16" s="620"/>
      <c r="TVI16" s="620"/>
      <c r="TVJ16" s="620"/>
      <c r="TVK16" s="620"/>
      <c r="TVL16" s="620"/>
      <c r="TVM16" s="620"/>
      <c r="TVN16" s="620"/>
      <c r="TVO16" s="620"/>
      <c r="TVP16" s="620"/>
      <c r="TVQ16" s="620"/>
      <c r="TVR16" s="620"/>
      <c r="TVS16" s="620"/>
      <c r="TVT16" s="620"/>
      <c r="TVU16" s="620"/>
      <c r="TVV16" s="620"/>
      <c r="TVW16" s="620"/>
      <c r="TVX16" s="620"/>
      <c r="TVY16" s="620"/>
      <c r="TVZ16" s="620"/>
      <c r="TWA16" s="620"/>
      <c r="TWB16" s="620"/>
      <c r="TWC16" s="620"/>
      <c r="TWD16" s="620"/>
      <c r="TWE16" s="620"/>
      <c r="TWF16" s="620"/>
      <c r="TWG16" s="620"/>
      <c r="TWH16" s="620"/>
      <c r="TWI16" s="620"/>
      <c r="TWJ16" s="620"/>
      <c r="TWK16" s="620"/>
      <c r="TWL16" s="620"/>
      <c r="TWM16" s="620"/>
      <c r="TWN16" s="620"/>
      <c r="TWO16" s="620"/>
      <c r="TWP16" s="620"/>
      <c r="TWQ16" s="620"/>
      <c r="TWR16" s="620"/>
      <c r="TWS16" s="620"/>
      <c r="TWT16" s="620"/>
      <c r="TWU16" s="620"/>
      <c r="TWV16" s="620"/>
      <c r="TWW16" s="620"/>
      <c r="TWX16" s="620"/>
      <c r="TWY16" s="620"/>
      <c r="TWZ16" s="620"/>
      <c r="TXA16" s="620"/>
      <c r="TXB16" s="620"/>
      <c r="TXC16" s="620"/>
      <c r="TXD16" s="620"/>
      <c r="TXE16" s="620"/>
      <c r="TXF16" s="620"/>
      <c r="TXG16" s="620"/>
      <c r="TXH16" s="620"/>
      <c r="TXI16" s="620"/>
      <c r="TXJ16" s="620"/>
      <c r="TXK16" s="620"/>
      <c r="TXL16" s="620"/>
      <c r="TXM16" s="620"/>
      <c r="TXN16" s="620"/>
      <c r="TXO16" s="620"/>
      <c r="TXP16" s="620"/>
      <c r="TXQ16" s="620"/>
      <c r="TXR16" s="620"/>
      <c r="TXS16" s="620"/>
      <c r="TXT16" s="620"/>
      <c r="TXU16" s="620"/>
      <c r="TXV16" s="620"/>
      <c r="TXW16" s="620"/>
      <c r="TXX16" s="620"/>
      <c r="TXY16" s="620"/>
      <c r="TXZ16" s="620"/>
      <c r="TYA16" s="620"/>
      <c r="TYB16" s="620"/>
      <c r="TYC16" s="620"/>
      <c r="TYD16" s="620"/>
      <c r="TYE16" s="620"/>
      <c r="TYF16" s="620"/>
      <c r="TYG16" s="620"/>
      <c r="TYH16" s="620"/>
      <c r="TYI16" s="620"/>
      <c r="TYJ16" s="620"/>
      <c r="TYK16" s="620"/>
      <c r="TYL16" s="620"/>
      <c r="TYM16" s="620"/>
      <c r="TYN16" s="620"/>
      <c r="TYO16" s="620"/>
      <c r="TYP16" s="620"/>
      <c r="TYQ16" s="620"/>
      <c r="TYR16" s="620"/>
      <c r="TYS16" s="620"/>
      <c r="TYT16" s="620"/>
      <c r="TYU16" s="620"/>
      <c r="TYV16" s="620"/>
      <c r="TYW16" s="620"/>
      <c r="TYX16" s="620"/>
      <c r="TYY16" s="620"/>
      <c r="TYZ16" s="620"/>
      <c r="TZA16" s="620"/>
      <c r="TZB16" s="620"/>
      <c r="TZC16" s="620"/>
      <c r="TZD16" s="620"/>
      <c r="TZE16" s="620"/>
      <c r="TZF16" s="620"/>
      <c r="TZG16" s="620"/>
      <c r="TZH16" s="620"/>
      <c r="TZI16" s="620"/>
      <c r="TZJ16" s="620"/>
      <c r="TZK16" s="620"/>
      <c r="TZL16" s="620"/>
      <c r="TZM16" s="620"/>
      <c r="TZN16" s="620"/>
      <c r="TZO16" s="620"/>
      <c r="TZP16" s="620"/>
      <c r="TZQ16" s="620"/>
      <c r="TZR16" s="620"/>
      <c r="TZS16" s="620"/>
      <c r="TZT16" s="620"/>
      <c r="TZU16" s="620"/>
      <c r="TZV16" s="620"/>
      <c r="TZW16" s="620"/>
      <c r="TZX16" s="620"/>
      <c r="TZY16" s="620"/>
      <c r="TZZ16" s="620"/>
      <c r="UAA16" s="620"/>
      <c r="UAB16" s="620"/>
      <c r="UAC16" s="620"/>
      <c r="UAD16" s="620"/>
      <c r="UAE16" s="620"/>
      <c r="UAF16" s="620"/>
      <c r="UAG16" s="620"/>
      <c r="UAH16" s="620"/>
      <c r="UAI16" s="620"/>
      <c r="UAJ16" s="620"/>
      <c r="UAK16" s="620"/>
      <c r="UAL16" s="620"/>
      <c r="UAM16" s="620"/>
      <c r="UAN16" s="620"/>
      <c r="UAO16" s="620"/>
      <c r="UAP16" s="620"/>
      <c r="UAQ16" s="620"/>
      <c r="UAR16" s="620"/>
      <c r="UAS16" s="620"/>
      <c r="UAT16" s="620"/>
      <c r="UAU16" s="620"/>
      <c r="UAV16" s="620"/>
      <c r="UAW16" s="620"/>
      <c r="UAX16" s="620"/>
      <c r="UAY16" s="620"/>
      <c r="UAZ16" s="620"/>
      <c r="UBA16" s="620"/>
      <c r="UBB16" s="620"/>
      <c r="UBC16" s="620"/>
      <c r="UBD16" s="620"/>
      <c r="UBE16" s="620"/>
      <c r="UBF16" s="620"/>
      <c r="UBG16" s="620"/>
      <c r="UBH16" s="620"/>
      <c r="UBI16" s="620"/>
      <c r="UBJ16" s="620"/>
      <c r="UBK16" s="620"/>
      <c r="UBL16" s="620"/>
      <c r="UBM16" s="620"/>
      <c r="UBN16" s="620"/>
      <c r="UBO16" s="620"/>
      <c r="UBP16" s="620"/>
      <c r="UBQ16" s="620"/>
      <c r="UBR16" s="620"/>
      <c r="UBS16" s="620"/>
      <c r="UBT16" s="620"/>
      <c r="UBU16" s="620"/>
      <c r="UBV16" s="620"/>
      <c r="UBW16" s="620"/>
      <c r="UBX16" s="620"/>
      <c r="UBY16" s="620"/>
      <c r="UBZ16" s="620"/>
      <c r="UCA16" s="620"/>
      <c r="UCB16" s="620"/>
      <c r="UCC16" s="620"/>
      <c r="UCD16" s="620"/>
      <c r="UCE16" s="620"/>
      <c r="UCF16" s="620"/>
      <c r="UCG16" s="620"/>
      <c r="UCH16" s="620"/>
      <c r="UCI16" s="620"/>
      <c r="UCJ16" s="620"/>
      <c r="UCK16" s="620"/>
      <c r="UCL16" s="620"/>
      <c r="UCM16" s="620"/>
      <c r="UCN16" s="620"/>
      <c r="UCO16" s="620"/>
      <c r="UCP16" s="620"/>
      <c r="UCQ16" s="620"/>
      <c r="UCR16" s="620"/>
      <c r="UCS16" s="620"/>
      <c r="UCT16" s="620"/>
      <c r="UCU16" s="620"/>
      <c r="UCV16" s="620"/>
      <c r="UCW16" s="620"/>
      <c r="UCX16" s="620"/>
      <c r="UCY16" s="620"/>
      <c r="UCZ16" s="620"/>
      <c r="UDA16" s="620"/>
      <c r="UDB16" s="620"/>
      <c r="UDC16" s="620"/>
      <c r="UDD16" s="620"/>
      <c r="UDE16" s="620"/>
      <c r="UDF16" s="620"/>
      <c r="UDG16" s="620"/>
      <c r="UDH16" s="620"/>
      <c r="UDI16" s="620"/>
      <c r="UDJ16" s="620"/>
      <c r="UDK16" s="620"/>
      <c r="UDL16" s="620"/>
      <c r="UDM16" s="620"/>
      <c r="UDN16" s="620"/>
      <c r="UDO16" s="620"/>
      <c r="UDP16" s="620"/>
      <c r="UDQ16" s="620"/>
      <c r="UDR16" s="620"/>
      <c r="UDS16" s="620"/>
      <c r="UDT16" s="620"/>
      <c r="UDU16" s="620"/>
      <c r="UDV16" s="620"/>
      <c r="UDW16" s="620"/>
      <c r="UDX16" s="620"/>
      <c r="UDY16" s="620"/>
      <c r="UDZ16" s="620"/>
      <c r="UEA16" s="620"/>
      <c r="UEB16" s="620"/>
      <c r="UEC16" s="620"/>
      <c r="UED16" s="620"/>
      <c r="UEE16" s="620"/>
      <c r="UEF16" s="620"/>
      <c r="UEG16" s="620"/>
      <c r="UEH16" s="620"/>
      <c r="UEI16" s="620"/>
      <c r="UEJ16" s="620"/>
      <c r="UEK16" s="620"/>
      <c r="UEL16" s="620"/>
      <c r="UEM16" s="620"/>
      <c r="UEN16" s="620"/>
      <c r="UEO16" s="620"/>
      <c r="UEP16" s="620"/>
      <c r="UEQ16" s="620"/>
      <c r="UER16" s="620"/>
      <c r="UES16" s="620"/>
      <c r="UET16" s="620"/>
      <c r="UEU16" s="620"/>
      <c r="UEV16" s="620"/>
      <c r="UEW16" s="620"/>
      <c r="UEX16" s="620"/>
      <c r="UEY16" s="620"/>
      <c r="UEZ16" s="620"/>
      <c r="UFA16" s="620"/>
      <c r="UFB16" s="620"/>
      <c r="UFC16" s="620"/>
      <c r="UFD16" s="620"/>
      <c r="UFE16" s="620"/>
      <c r="UFF16" s="620"/>
      <c r="UFG16" s="620"/>
      <c r="UFH16" s="620"/>
      <c r="UFI16" s="620"/>
      <c r="UFJ16" s="620"/>
      <c r="UFK16" s="620"/>
      <c r="UFL16" s="620"/>
      <c r="UFM16" s="620"/>
      <c r="UFN16" s="620"/>
      <c r="UFO16" s="620"/>
      <c r="UFP16" s="620"/>
      <c r="UFQ16" s="620"/>
      <c r="UFR16" s="620"/>
      <c r="UFS16" s="620"/>
      <c r="UFT16" s="620"/>
      <c r="UFU16" s="620"/>
      <c r="UFV16" s="620"/>
      <c r="UFW16" s="620"/>
      <c r="UFX16" s="620"/>
      <c r="UFY16" s="620"/>
      <c r="UFZ16" s="620"/>
      <c r="UGA16" s="620"/>
      <c r="UGB16" s="620"/>
      <c r="UGC16" s="620"/>
      <c r="UGD16" s="620"/>
      <c r="UGE16" s="620"/>
      <c r="UGF16" s="620"/>
      <c r="UGG16" s="620"/>
      <c r="UGH16" s="620"/>
      <c r="UGI16" s="620"/>
      <c r="UGJ16" s="620"/>
      <c r="UGK16" s="620"/>
      <c r="UGL16" s="620"/>
      <c r="UGM16" s="620"/>
      <c r="UGN16" s="620"/>
      <c r="UGO16" s="620"/>
      <c r="UGP16" s="620"/>
      <c r="UGQ16" s="620"/>
      <c r="UGR16" s="620"/>
      <c r="UGS16" s="620"/>
      <c r="UGT16" s="620"/>
      <c r="UGU16" s="620"/>
      <c r="UGV16" s="620"/>
      <c r="UGW16" s="620"/>
      <c r="UGX16" s="620"/>
      <c r="UGY16" s="620"/>
      <c r="UGZ16" s="620"/>
      <c r="UHA16" s="620"/>
      <c r="UHB16" s="620"/>
      <c r="UHC16" s="620"/>
      <c r="UHD16" s="620"/>
      <c r="UHE16" s="620"/>
      <c r="UHF16" s="620"/>
      <c r="UHG16" s="620"/>
      <c r="UHH16" s="620"/>
      <c r="UHI16" s="620"/>
      <c r="UHJ16" s="620"/>
      <c r="UHK16" s="620"/>
      <c r="UHL16" s="620"/>
      <c r="UHM16" s="620"/>
      <c r="UHN16" s="620"/>
      <c r="UHO16" s="620"/>
      <c r="UHP16" s="620"/>
      <c r="UHQ16" s="620"/>
      <c r="UHR16" s="620"/>
      <c r="UHS16" s="620"/>
      <c r="UHT16" s="620"/>
      <c r="UHU16" s="620"/>
      <c r="UHV16" s="620"/>
      <c r="UHW16" s="620"/>
      <c r="UHX16" s="620"/>
      <c r="UHY16" s="620"/>
      <c r="UHZ16" s="620"/>
      <c r="UIA16" s="620"/>
      <c r="UIB16" s="620"/>
      <c r="UIC16" s="620"/>
      <c r="UID16" s="620"/>
      <c r="UIE16" s="620"/>
      <c r="UIF16" s="620"/>
      <c r="UIG16" s="620"/>
      <c r="UIH16" s="620"/>
      <c r="UII16" s="620"/>
      <c r="UIJ16" s="620"/>
      <c r="UIK16" s="620"/>
      <c r="UIL16" s="620"/>
      <c r="UIM16" s="620"/>
      <c r="UIN16" s="620"/>
      <c r="UIO16" s="620"/>
      <c r="UIP16" s="620"/>
      <c r="UIQ16" s="620"/>
      <c r="UIR16" s="620"/>
      <c r="UIS16" s="620"/>
      <c r="UIT16" s="620"/>
      <c r="UIU16" s="620"/>
      <c r="UIV16" s="620"/>
      <c r="UIW16" s="620"/>
      <c r="UIX16" s="620"/>
      <c r="UIY16" s="620"/>
      <c r="UIZ16" s="620"/>
      <c r="UJA16" s="620"/>
      <c r="UJB16" s="620"/>
      <c r="UJC16" s="620"/>
      <c r="UJD16" s="620"/>
      <c r="UJE16" s="620"/>
      <c r="UJF16" s="620"/>
      <c r="UJG16" s="620"/>
      <c r="UJH16" s="620"/>
      <c r="UJI16" s="620"/>
      <c r="UJJ16" s="620"/>
      <c r="UJK16" s="620"/>
      <c r="UJL16" s="620"/>
      <c r="UJM16" s="620"/>
      <c r="UJN16" s="620"/>
      <c r="UJO16" s="620"/>
      <c r="UJP16" s="620"/>
      <c r="UJQ16" s="620"/>
      <c r="UJR16" s="620"/>
      <c r="UJS16" s="620"/>
      <c r="UJT16" s="620"/>
      <c r="UJU16" s="620"/>
      <c r="UJV16" s="620"/>
      <c r="UJW16" s="620"/>
      <c r="UJX16" s="620"/>
      <c r="UJY16" s="620"/>
      <c r="UJZ16" s="620"/>
      <c r="UKA16" s="620"/>
      <c r="UKB16" s="620"/>
      <c r="UKC16" s="620"/>
      <c r="UKD16" s="620"/>
      <c r="UKE16" s="620"/>
      <c r="UKF16" s="620"/>
      <c r="UKG16" s="620"/>
      <c r="UKH16" s="620"/>
      <c r="UKI16" s="620"/>
      <c r="UKJ16" s="620"/>
      <c r="UKK16" s="620"/>
      <c r="UKL16" s="620"/>
      <c r="UKM16" s="620"/>
      <c r="UKN16" s="620"/>
      <c r="UKO16" s="620"/>
      <c r="UKP16" s="620"/>
      <c r="UKQ16" s="620"/>
      <c r="UKR16" s="620"/>
      <c r="UKS16" s="620"/>
      <c r="UKT16" s="620"/>
      <c r="UKU16" s="620"/>
      <c r="UKV16" s="620"/>
      <c r="UKW16" s="620"/>
      <c r="UKX16" s="620"/>
      <c r="UKY16" s="620"/>
      <c r="UKZ16" s="620"/>
      <c r="ULA16" s="620"/>
      <c r="ULB16" s="620"/>
      <c r="ULC16" s="620"/>
      <c r="ULD16" s="620"/>
      <c r="ULE16" s="620"/>
      <c r="ULF16" s="620"/>
      <c r="ULG16" s="620"/>
      <c r="ULH16" s="620"/>
      <c r="ULI16" s="620"/>
      <c r="ULJ16" s="620"/>
      <c r="ULK16" s="620"/>
      <c r="ULL16" s="620"/>
      <c r="ULM16" s="620"/>
      <c r="ULN16" s="620"/>
      <c r="ULO16" s="620"/>
      <c r="ULP16" s="620"/>
      <c r="ULQ16" s="620"/>
      <c r="ULR16" s="620"/>
      <c r="ULS16" s="620"/>
      <c r="ULT16" s="620"/>
      <c r="ULU16" s="620"/>
      <c r="ULV16" s="620"/>
      <c r="ULW16" s="620"/>
      <c r="ULX16" s="620"/>
      <c r="ULY16" s="620"/>
      <c r="ULZ16" s="620"/>
      <c r="UMA16" s="620"/>
      <c r="UMB16" s="620"/>
      <c r="UMC16" s="620"/>
      <c r="UMD16" s="620"/>
      <c r="UME16" s="620"/>
      <c r="UMF16" s="620"/>
      <c r="UMG16" s="620"/>
      <c r="UMH16" s="620"/>
      <c r="UMI16" s="620"/>
      <c r="UMJ16" s="620"/>
      <c r="UMK16" s="620"/>
      <c r="UML16" s="620"/>
      <c r="UMM16" s="620"/>
      <c r="UMN16" s="620"/>
      <c r="UMO16" s="620"/>
      <c r="UMP16" s="620"/>
      <c r="UMQ16" s="620"/>
      <c r="UMR16" s="620"/>
      <c r="UMS16" s="620"/>
      <c r="UMT16" s="620"/>
      <c r="UMU16" s="620"/>
      <c r="UMV16" s="620"/>
      <c r="UMW16" s="620"/>
      <c r="UMX16" s="620"/>
      <c r="UMY16" s="620"/>
      <c r="UMZ16" s="620"/>
      <c r="UNA16" s="620"/>
      <c r="UNB16" s="620"/>
      <c r="UNC16" s="620"/>
      <c r="UND16" s="620"/>
      <c r="UNE16" s="620"/>
      <c r="UNF16" s="620"/>
      <c r="UNG16" s="620"/>
      <c r="UNH16" s="620"/>
      <c r="UNI16" s="620"/>
      <c r="UNJ16" s="620"/>
      <c r="UNK16" s="620"/>
      <c r="UNL16" s="620"/>
      <c r="UNM16" s="620"/>
      <c r="UNN16" s="620"/>
      <c r="UNO16" s="620"/>
      <c r="UNP16" s="620"/>
      <c r="UNQ16" s="620"/>
      <c r="UNR16" s="620"/>
      <c r="UNS16" s="620"/>
      <c r="UNT16" s="620"/>
      <c r="UNU16" s="620"/>
      <c r="UNV16" s="620"/>
      <c r="UNW16" s="620"/>
      <c r="UNX16" s="620"/>
      <c r="UNY16" s="620"/>
      <c r="UNZ16" s="620"/>
      <c r="UOA16" s="620"/>
      <c r="UOB16" s="620"/>
      <c r="UOC16" s="620"/>
      <c r="UOD16" s="620"/>
      <c r="UOE16" s="620"/>
      <c r="UOF16" s="620"/>
      <c r="UOG16" s="620"/>
      <c r="UOH16" s="620"/>
      <c r="UOI16" s="620"/>
      <c r="UOJ16" s="620"/>
      <c r="UOK16" s="620"/>
      <c r="UOL16" s="620"/>
      <c r="UOM16" s="620"/>
      <c r="UON16" s="620"/>
      <c r="UOO16" s="620"/>
      <c r="UOP16" s="620"/>
      <c r="UOQ16" s="620"/>
      <c r="UOR16" s="620"/>
      <c r="UOS16" s="620"/>
      <c r="UOT16" s="620"/>
      <c r="UOU16" s="620"/>
      <c r="UOV16" s="620"/>
      <c r="UOW16" s="620"/>
      <c r="UOX16" s="620"/>
      <c r="UOY16" s="620"/>
      <c r="UOZ16" s="620"/>
      <c r="UPA16" s="620"/>
      <c r="UPB16" s="620"/>
      <c r="UPC16" s="620"/>
      <c r="UPD16" s="620"/>
      <c r="UPE16" s="620"/>
      <c r="UPF16" s="620"/>
      <c r="UPG16" s="620"/>
      <c r="UPH16" s="620"/>
      <c r="UPI16" s="620"/>
      <c r="UPJ16" s="620"/>
      <c r="UPK16" s="620"/>
      <c r="UPL16" s="620"/>
      <c r="UPM16" s="620"/>
      <c r="UPN16" s="620"/>
      <c r="UPO16" s="620"/>
      <c r="UPP16" s="620"/>
      <c r="UPQ16" s="620"/>
      <c r="UPR16" s="620"/>
      <c r="UPS16" s="620"/>
      <c r="UPT16" s="620"/>
      <c r="UPU16" s="620"/>
      <c r="UPV16" s="620"/>
      <c r="UPW16" s="620"/>
      <c r="UPX16" s="620"/>
      <c r="UPY16" s="620"/>
      <c r="UPZ16" s="620"/>
      <c r="UQA16" s="620"/>
      <c r="UQB16" s="620"/>
      <c r="UQC16" s="620"/>
      <c r="UQD16" s="620"/>
      <c r="UQE16" s="620"/>
      <c r="UQF16" s="620"/>
      <c r="UQG16" s="620"/>
      <c r="UQH16" s="620"/>
      <c r="UQI16" s="620"/>
      <c r="UQJ16" s="620"/>
      <c r="UQK16" s="620"/>
      <c r="UQL16" s="620"/>
      <c r="UQM16" s="620"/>
      <c r="UQN16" s="620"/>
      <c r="UQO16" s="620"/>
      <c r="UQP16" s="620"/>
      <c r="UQQ16" s="620"/>
      <c r="UQR16" s="620"/>
      <c r="UQS16" s="620"/>
      <c r="UQT16" s="620"/>
      <c r="UQU16" s="620"/>
      <c r="UQV16" s="620"/>
      <c r="UQW16" s="620"/>
      <c r="UQX16" s="620"/>
      <c r="UQY16" s="620"/>
      <c r="UQZ16" s="620"/>
      <c r="URA16" s="620"/>
      <c r="URB16" s="620"/>
      <c r="URC16" s="620"/>
      <c r="URD16" s="620"/>
      <c r="URE16" s="620"/>
      <c r="URF16" s="620"/>
      <c r="URG16" s="620"/>
      <c r="URH16" s="620"/>
      <c r="URI16" s="620"/>
      <c r="URJ16" s="620"/>
      <c r="URK16" s="620"/>
      <c r="URL16" s="620"/>
      <c r="URM16" s="620"/>
      <c r="URN16" s="620"/>
      <c r="URO16" s="620"/>
      <c r="URP16" s="620"/>
      <c r="URQ16" s="620"/>
      <c r="URR16" s="620"/>
      <c r="URS16" s="620"/>
      <c r="URT16" s="620"/>
      <c r="URU16" s="620"/>
      <c r="URV16" s="620"/>
      <c r="URW16" s="620"/>
      <c r="URX16" s="620"/>
      <c r="URY16" s="620"/>
      <c r="URZ16" s="620"/>
      <c r="USA16" s="620"/>
      <c r="USB16" s="620"/>
      <c r="USC16" s="620"/>
      <c r="USD16" s="620"/>
      <c r="USE16" s="620"/>
      <c r="USF16" s="620"/>
      <c r="USG16" s="620"/>
      <c r="USH16" s="620"/>
      <c r="USI16" s="620"/>
      <c r="USJ16" s="620"/>
      <c r="USK16" s="620"/>
      <c r="USL16" s="620"/>
      <c r="USM16" s="620"/>
      <c r="USN16" s="620"/>
      <c r="USO16" s="620"/>
      <c r="USP16" s="620"/>
      <c r="USQ16" s="620"/>
      <c r="USR16" s="620"/>
      <c r="USS16" s="620"/>
      <c r="UST16" s="620"/>
      <c r="USU16" s="620"/>
      <c r="USV16" s="620"/>
      <c r="USW16" s="620"/>
      <c r="USX16" s="620"/>
      <c r="USY16" s="620"/>
      <c r="USZ16" s="620"/>
      <c r="UTA16" s="620"/>
      <c r="UTB16" s="620"/>
      <c r="UTC16" s="620"/>
      <c r="UTD16" s="620"/>
      <c r="UTE16" s="620"/>
      <c r="UTF16" s="620"/>
      <c r="UTG16" s="620"/>
      <c r="UTH16" s="620"/>
      <c r="UTI16" s="620"/>
      <c r="UTJ16" s="620"/>
      <c r="UTK16" s="620"/>
      <c r="UTL16" s="620"/>
      <c r="UTM16" s="620"/>
      <c r="UTN16" s="620"/>
      <c r="UTO16" s="620"/>
      <c r="UTP16" s="620"/>
      <c r="UTQ16" s="620"/>
      <c r="UTR16" s="620"/>
      <c r="UTS16" s="620"/>
      <c r="UTT16" s="620"/>
      <c r="UTU16" s="620"/>
      <c r="UTV16" s="620"/>
      <c r="UTW16" s="620"/>
      <c r="UTX16" s="620"/>
      <c r="UTY16" s="620"/>
      <c r="UTZ16" s="620"/>
      <c r="UUA16" s="620"/>
      <c r="UUB16" s="620"/>
      <c r="UUC16" s="620"/>
      <c r="UUD16" s="620"/>
      <c r="UUE16" s="620"/>
      <c r="UUF16" s="620"/>
      <c r="UUG16" s="620"/>
      <c r="UUH16" s="620"/>
      <c r="UUI16" s="620"/>
      <c r="UUJ16" s="620"/>
      <c r="UUK16" s="620"/>
      <c r="UUL16" s="620"/>
      <c r="UUM16" s="620"/>
      <c r="UUN16" s="620"/>
      <c r="UUO16" s="620"/>
      <c r="UUP16" s="620"/>
      <c r="UUQ16" s="620"/>
      <c r="UUR16" s="620"/>
      <c r="UUS16" s="620"/>
      <c r="UUT16" s="620"/>
      <c r="UUU16" s="620"/>
      <c r="UUV16" s="620"/>
      <c r="UUW16" s="620"/>
      <c r="UUX16" s="620"/>
      <c r="UUY16" s="620"/>
      <c r="UUZ16" s="620"/>
      <c r="UVA16" s="620"/>
      <c r="UVB16" s="620"/>
      <c r="UVC16" s="620"/>
      <c r="UVD16" s="620"/>
      <c r="UVE16" s="620"/>
      <c r="UVF16" s="620"/>
      <c r="UVG16" s="620"/>
      <c r="UVH16" s="620"/>
      <c r="UVI16" s="620"/>
      <c r="UVJ16" s="620"/>
      <c r="UVK16" s="620"/>
      <c r="UVL16" s="620"/>
      <c r="UVM16" s="620"/>
      <c r="UVN16" s="620"/>
      <c r="UVO16" s="620"/>
      <c r="UVP16" s="620"/>
      <c r="UVQ16" s="620"/>
      <c r="UVR16" s="620"/>
      <c r="UVS16" s="620"/>
      <c r="UVT16" s="620"/>
      <c r="UVU16" s="620"/>
      <c r="UVV16" s="620"/>
      <c r="UVW16" s="620"/>
      <c r="UVX16" s="620"/>
      <c r="UVY16" s="620"/>
      <c r="UVZ16" s="620"/>
      <c r="UWA16" s="620"/>
      <c r="UWB16" s="620"/>
      <c r="UWC16" s="620"/>
      <c r="UWD16" s="620"/>
      <c r="UWE16" s="620"/>
      <c r="UWF16" s="620"/>
      <c r="UWG16" s="620"/>
      <c r="UWH16" s="620"/>
      <c r="UWI16" s="620"/>
      <c r="UWJ16" s="620"/>
      <c r="UWK16" s="620"/>
      <c r="UWL16" s="620"/>
      <c r="UWM16" s="620"/>
      <c r="UWN16" s="620"/>
      <c r="UWO16" s="620"/>
      <c r="UWP16" s="620"/>
      <c r="UWQ16" s="620"/>
      <c r="UWR16" s="620"/>
      <c r="UWS16" s="620"/>
      <c r="UWT16" s="620"/>
      <c r="UWU16" s="620"/>
      <c r="UWV16" s="620"/>
      <c r="UWW16" s="620"/>
      <c r="UWX16" s="620"/>
      <c r="UWY16" s="620"/>
      <c r="UWZ16" s="620"/>
      <c r="UXA16" s="620"/>
      <c r="UXB16" s="620"/>
      <c r="UXC16" s="620"/>
      <c r="UXD16" s="620"/>
      <c r="UXE16" s="620"/>
      <c r="UXF16" s="620"/>
      <c r="UXG16" s="620"/>
      <c r="UXH16" s="620"/>
      <c r="UXI16" s="620"/>
      <c r="UXJ16" s="620"/>
      <c r="UXK16" s="620"/>
      <c r="UXL16" s="620"/>
      <c r="UXM16" s="620"/>
      <c r="UXN16" s="620"/>
      <c r="UXO16" s="620"/>
      <c r="UXP16" s="620"/>
      <c r="UXQ16" s="620"/>
      <c r="UXR16" s="620"/>
      <c r="UXS16" s="620"/>
      <c r="UXT16" s="620"/>
      <c r="UXU16" s="620"/>
      <c r="UXV16" s="620"/>
      <c r="UXW16" s="620"/>
      <c r="UXX16" s="620"/>
      <c r="UXY16" s="620"/>
      <c r="UXZ16" s="620"/>
      <c r="UYA16" s="620"/>
      <c r="UYB16" s="620"/>
      <c r="UYC16" s="620"/>
      <c r="UYD16" s="620"/>
      <c r="UYE16" s="620"/>
      <c r="UYF16" s="620"/>
      <c r="UYG16" s="620"/>
      <c r="UYH16" s="620"/>
      <c r="UYI16" s="620"/>
      <c r="UYJ16" s="620"/>
      <c r="UYK16" s="620"/>
      <c r="UYL16" s="620"/>
      <c r="UYM16" s="620"/>
      <c r="UYN16" s="620"/>
      <c r="UYO16" s="620"/>
      <c r="UYP16" s="620"/>
      <c r="UYQ16" s="620"/>
      <c r="UYR16" s="620"/>
      <c r="UYS16" s="620"/>
      <c r="UYT16" s="620"/>
      <c r="UYU16" s="620"/>
      <c r="UYV16" s="620"/>
      <c r="UYW16" s="620"/>
      <c r="UYX16" s="620"/>
      <c r="UYY16" s="620"/>
      <c r="UYZ16" s="620"/>
      <c r="UZA16" s="620"/>
      <c r="UZB16" s="620"/>
      <c r="UZC16" s="620"/>
      <c r="UZD16" s="620"/>
      <c r="UZE16" s="620"/>
      <c r="UZF16" s="620"/>
      <c r="UZG16" s="620"/>
      <c r="UZH16" s="620"/>
      <c r="UZI16" s="620"/>
      <c r="UZJ16" s="620"/>
      <c r="UZK16" s="620"/>
      <c r="UZL16" s="620"/>
      <c r="UZM16" s="620"/>
      <c r="UZN16" s="620"/>
      <c r="UZO16" s="620"/>
      <c r="UZP16" s="620"/>
      <c r="UZQ16" s="620"/>
      <c r="UZR16" s="620"/>
      <c r="UZS16" s="620"/>
      <c r="UZT16" s="620"/>
      <c r="UZU16" s="620"/>
      <c r="UZV16" s="620"/>
      <c r="UZW16" s="620"/>
      <c r="UZX16" s="620"/>
      <c r="UZY16" s="620"/>
      <c r="UZZ16" s="620"/>
      <c r="VAA16" s="620"/>
      <c r="VAB16" s="620"/>
      <c r="VAC16" s="620"/>
      <c r="VAD16" s="620"/>
      <c r="VAE16" s="620"/>
      <c r="VAF16" s="620"/>
      <c r="VAG16" s="620"/>
      <c r="VAH16" s="620"/>
      <c r="VAI16" s="620"/>
      <c r="VAJ16" s="620"/>
      <c r="VAK16" s="620"/>
      <c r="VAL16" s="620"/>
      <c r="VAM16" s="620"/>
      <c r="VAN16" s="620"/>
      <c r="VAO16" s="620"/>
      <c r="VAP16" s="620"/>
      <c r="VAQ16" s="620"/>
      <c r="VAR16" s="620"/>
      <c r="VAS16" s="620"/>
      <c r="VAT16" s="620"/>
      <c r="VAU16" s="620"/>
      <c r="VAV16" s="620"/>
      <c r="VAW16" s="620"/>
      <c r="VAX16" s="620"/>
      <c r="VAY16" s="620"/>
      <c r="VAZ16" s="620"/>
      <c r="VBA16" s="620"/>
      <c r="VBB16" s="620"/>
      <c r="VBC16" s="620"/>
      <c r="VBD16" s="620"/>
      <c r="VBE16" s="620"/>
      <c r="VBF16" s="620"/>
      <c r="VBG16" s="620"/>
      <c r="VBH16" s="620"/>
      <c r="VBI16" s="620"/>
      <c r="VBJ16" s="620"/>
      <c r="VBK16" s="620"/>
      <c r="VBL16" s="620"/>
      <c r="VBM16" s="620"/>
      <c r="VBN16" s="620"/>
      <c r="VBO16" s="620"/>
      <c r="VBP16" s="620"/>
      <c r="VBQ16" s="620"/>
      <c r="VBR16" s="620"/>
      <c r="VBS16" s="620"/>
      <c r="VBT16" s="620"/>
      <c r="VBU16" s="620"/>
      <c r="VBV16" s="620"/>
      <c r="VBW16" s="620"/>
      <c r="VBX16" s="620"/>
      <c r="VBY16" s="620"/>
      <c r="VBZ16" s="620"/>
      <c r="VCA16" s="620"/>
      <c r="VCB16" s="620"/>
      <c r="VCC16" s="620"/>
      <c r="VCD16" s="620"/>
      <c r="VCE16" s="620"/>
      <c r="VCF16" s="620"/>
      <c r="VCG16" s="620"/>
      <c r="VCH16" s="620"/>
      <c r="VCI16" s="620"/>
      <c r="VCJ16" s="620"/>
      <c r="VCK16" s="620"/>
      <c r="VCL16" s="620"/>
      <c r="VCM16" s="620"/>
      <c r="VCN16" s="620"/>
      <c r="VCO16" s="620"/>
      <c r="VCP16" s="620"/>
      <c r="VCQ16" s="620"/>
      <c r="VCR16" s="620"/>
      <c r="VCS16" s="620"/>
      <c r="VCT16" s="620"/>
      <c r="VCU16" s="620"/>
      <c r="VCV16" s="620"/>
      <c r="VCW16" s="620"/>
      <c r="VCX16" s="620"/>
      <c r="VCY16" s="620"/>
      <c r="VCZ16" s="620"/>
      <c r="VDA16" s="620"/>
      <c r="VDB16" s="620"/>
      <c r="VDC16" s="620"/>
      <c r="VDD16" s="620"/>
      <c r="VDE16" s="620"/>
      <c r="VDF16" s="620"/>
      <c r="VDG16" s="620"/>
      <c r="VDH16" s="620"/>
      <c r="VDI16" s="620"/>
      <c r="VDJ16" s="620"/>
      <c r="VDK16" s="620"/>
      <c r="VDL16" s="620"/>
      <c r="VDM16" s="620"/>
      <c r="VDN16" s="620"/>
      <c r="VDO16" s="620"/>
      <c r="VDP16" s="620"/>
      <c r="VDQ16" s="620"/>
      <c r="VDR16" s="620"/>
      <c r="VDS16" s="620"/>
      <c r="VDT16" s="620"/>
      <c r="VDU16" s="620"/>
      <c r="VDV16" s="620"/>
      <c r="VDW16" s="620"/>
      <c r="VDX16" s="620"/>
      <c r="VDY16" s="620"/>
      <c r="VDZ16" s="620"/>
      <c r="VEA16" s="620"/>
      <c r="VEB16" s="620"/>
      <c r="VEC16" s="620"/>
      <c r="VED16" s="620"/>
      <c r="VEE16" s="620"/>
      <c r="VEF16" s="620"/>
      <c r="VEG16" s="620"/>
      <c r="VEH16" s="620"/>
      <c r="VEI16" s="620"/>
      <c r="VEJ16" s="620"/>
      <c r="VEK16" s="620"/>
      <c r="VEL16" s="620"/>
      <c r="VEM16" s="620"/>
      <c r="VEN16" s="620"/>
      <c r="VEO16" s="620"/>
      <c r="VEP16" s="620"/>
      <c r="VEQ16" s="620"/>
      <c r="VER16" s="620"/>
      <c r="VES16" s="620"/>
      <c r="VET16" s="620"/>
      <c r="VEU16" s="620"/>
      <c r="VEV16" s="620"/>
      <c r="VEW16" s="620"/>
      <c r="VEX16" s="620"/>
      <c r="VEY16" s="620"/>
      <c r="VEZ16" s="620"/>
      <c r="VFA16" s="620"/>
      <c r="VFB16" s="620"/>
      <c r="VFC16" s="620"/>
      <c r="VFD16" s="620"/>
      <c r="VFE16" s="620"/>
      <c r="VFF16" s="620"/>
      <c r="VFG16" s="620"/>
      <c r="VFH16" s="620"/>
      <c r="VFI16" s="620"/>
      <c r="VFJ16" s="620"/>
      <c r="VFK16" s="620"/>
      <c r="VFL16" s="620"/>
      <c r="VFM16" s="620"/>
      <c r="VFN16" s="620"/>
      <c r="VFO16" s="620"/>
      <c r="VFP16" s="620"/>
      <c r="VFQ16" s="620"/>
      <c r="VFR16" s="620"/>
      <c r="VFS16" s="620"/>
      <c r="VFT16" s="620"/>
      <c r="VFU16" s="620"/>
      <c r="VFV16" s="620"/>
      <c r="VFW16" s="620"/>
      <c r="VFX16" s="620"/>
      <c r="VFY16" s="620"/>
      <c r="VFZ16" s="620"/>
      <c r="VGA16" s="620"/>
      <c r="VGB16" s="620"/>
      <c r="VGC16" s="620"/>
      <c r="VGD16" s="620"/>
      <c r="VGE16" s="620"/>
      <c r="VGF16" s="620"/>
      <c r="VGG16" s="620"/>
      <c r="VGH16" s="620"/>
      <c r="VGI16" s="620"/>
      <c r="VGJ16" s="620"/>
      <c r="VGK16" s="620"/>
      <c r="VGL16" s="620"/>
      <c r="VGM16" s="620"/>
      <c r="VGN16" s="620"/>
      <c r="VGO16" s="620"/>
      <c r="VGP16" s="620"/>
      <c r="VGQ16" s="620"/>
      <c r="VGR16" s="620"/>
      <c r="VGS16" s="620"/>
      <c r="VGT16" s="620"/>
      <c r="VGU16" s="620"/>
      <c r="VGV16" s="620"/>
      <c r="VGW16" s="620"/>
      <c r="VGX16" s="620"/>
      <c r="VGY16" s="620"/>
      <c r="VGZ16" s="620"/>
      <c r="VHA16" s="620"/>
      <c r="VHB16" s="620"/>
      <c r="VHC16" s="620"/>
      <c r="VHD16" s="620"/>
      <c r="VHE16" s="620"/>
      <c r="VHF16" s="620"/>
      <c r="VHG16" s="620"/>
      <c r="VHH16" s="620"/>
      <c r="VHI16" s="620"/>
      <c r="VHJ16" s="620"/>
      <c r="VHK16" s="620"/>
      <c r="VHL16" s="620"/>
      <c r="VHM16" s="620"/>
      <c r="VHN16" s="620"/>
      <c r="VHO16" s="620"/>
      <c r="VHP16" s="620"/>
      <c r="VHQ16" s="620"/>
      <c r="VHR16" s="620"/>
      <c r="VHS16" s="620"/>
      <c r="VHT16" s="620"/>
      <c r="VHU16" s="620"/>
      <c r="VHV16" s="620"/>
      <c r="VHW16" s="620"/>
      <c r="VHX16" s="620"/>
      <c r="VHY16" s="620"/>
      <c r="VHZ16" s="620"/>
      <c r="VIA16" s="620"/>
      <c r="VIB16" s="620"/>
      <c r="VIC16" s="620"/>
      <c r="VID16" s="620"/>
      <c r="VIE16" s="620"/>
      <c r="VIF16" s="620"/>
      <c r="VIG16" s="620"/>
      <c r="VIH16" s="620"/>
      <c r="VII16" s="620"/>
      <c r="VIJ16" s="620"/>
      <c r="VIK16" s="620"/>
      <c r="VIL16" s="620"/>
      <c r="VIM16" s="620"/>
      <c r="VIN16" s="620"/>
      <c r="VIO16" s="620"/>
      <c r="VIP16" s="620"/>
      <c r="VIQ16" s="620"/>
      <c r="VIR16" s="620"/>
      <c r="VIS16" s="620"/>
      <c r="VIT16" s="620"/>
      <c r="VIU16" s="620"/>
      <c r="VIV16" s="620"/>
      <c r="VIW16" s="620"/>
      <c r="VIX16" s="620"/>
      <c r="VIY16" s="620"/>
      <c r="VIZ16" s="620"/>
      <c r="VJA16" s="620"/>
      <c r="VJB16" s="620"/>
      <c r="VJC16" s="620"/>
      <c r="VJD16" s="620"/>
      <c r="VJE16" s="620"/>
      <c r="VJF16" s="620"/>
      <c r="VJG16" s="620"/>
      <c r="VJH16" s="620"/>
      <c r="VJI16" s="620"/>
      <c r="VJJ16" s="620"/>
      <c r="VJK16" s="620"/>
      <c r="VJL16" s="620"/>
      <c r="VJM16" s="620"/>
      <c r="VJN16" s="620"/>
      <c r="VJO16" s="620"/>
      <c r="VJP16" s="620"/>
      <c r="VJQ16" s="620"/>
      <c r="VJR16" s="620"/>
      <c r="VJS16" s="620"/>
      <c r="VJT16" s="620"/>
      <c r="VJU16" s="620"/>
      <c r="VJV16" s="620"/>
      <c r="VJW16" s="620"/>
      <c r="VJX16" s="620"/>
      <c r="VJY16" s="620"/>
      <c r="VJZ16" s="620"/>
      <c r="VKA16" s="620"/>
      <c r="VKB16" s="620"/>
      <c r="VKC16" s="620"/>
      <c r="VKD16" s="620"/>
      <c r="VKE16" s="620"/>
      <c r="VKF16" s="620"/>
      <c r="VKG16" s="620"/>
      <c r="VKH16" s="620"/>
      <c r="VKI16" s="620"/>
      <c r="VKJ16" s="620"/>
      <c r="VKK16" s="620"/>
      <c r="VKL16" s="620"/>
      <c r="VKM16" s="620"/>
      <c r="VKN16" s="620"/>
      <c r="VKO16" s="620"/>
      <c r="VKP16" s="620"/>
      <c r="VKQ16" s="620"/>
      <c r="VKR16" s="620"/>
      <c r="VKS16" s="620"/>
      <c r="VKT16" s="620"/>
      <c r="VKU16" s="620"/>
      <c r="VKV16" s="620"/>
      <c r="VKW16" s="620"/>
      <c r="VKX16" s="620"/>
      <c r="VKY16" s="620"/>
      <c r="VKZ16" s="620"/>
      <c r="VLA16" s="620"/>
      <c r="VLB16" s="620"/>
      <c r="VLC16" s="620"/>
      <c r="VLD16" s="620"/>
      <c r="VLE16" s="620"/>
      <c r="VLF16" s="620"/>
      <c r="VLG16" s="620"/>
      <c r="VLH16" s="620"/>
      <c r="VLI16" s="620"/>
      <c r="VLJ16" s="620"/>
      <c r="VLK16" s="620"/>
      <c r="VLL16" s="620"/>
      <c r="VLM16" s="620"/>
      <c r="VLN16" s="620"/>
      <c r="VLO16" s="620"/>
      <c r="VLP16" s="620"/>
      <c r="VLQ16" s="620"/>
      <c r="VLR16" s="620"/>
      <c r="VLS16" s="620"/>
      <c r="VLT16" s="620"/>
      <c r="VLU16" s="620"/>
      <c r="VLV16" s="620"/>
      <c r="VLW16" s="620"/>
      <c r="VLX16" s="620"/>
      <c r="VLY16" s="620"/>
      <c r="VLZ16" s="620"/>
      <c r="VMA16" s="620"/>
      <c r="VMB16" s="620"/>
      <c r="VMC16" s="620"/>
      <c r="VMD16" s="620"/>
      <c r="VME16" s="620"/>
      <c r="VMF16" s="620"/>
      <c r="VMG16" s="620"/>
      <c r="VMH16" s="620"/>
      <c r="VMI16" s="620"/>
      <c r="VMJ16" s="620"/>
      <c r="VMK16" s="620"/>
      <c r="VML16" s="620"/>
      <c r="VMM16" s="620"/>
      <c r="VMN16" s="620"/>
      <c r="VMO16" s="620"/>
      <c r="VMP16" s="620"/>
      <c r="VMQ16" s="620"/>
      <c r="VMR16" s="620"/>
      <c r="VMS16" s="620"/>
      <c r="VMT16" s="620"/>
      <c r="VMU16" s="620"/>
      <c r="VMV16" s="620"/>
      <c r="VMW16" s="620"/>
      <c r="VMX16" s="620"/>
      <c r="VMY16" s="620"/>
      <c r="VMZ16" s="620"/>
      <c r="VNA16" s="620"/>
      <c r="VNB16" s="620"/>
      <c r="VNC16" s="620"/>
      <c r="VND16" s="620"/>
      <c r="VNE16" s="620"/>
      <c r="VNF16" s="620"/>
      <c r="VNG16" s="620"/>
      <c r="VNH16" s="620"/>
      <c r="VNI16" s="620"/>
      <c r="VNJ16" s="620"/>
      <c r="VNK16" s="620"/>
      <c r="VNL16" s="620"/>
      <c r="VNM16" s="620"/>
      <c r="VNN16" s="620"/>
      <c r="VNO16" s="620"/>
      <c r="VNP16" s="620"/>
      <c r="VNQ16" s="620"/>
      <c r="VNR16" s="620"/>
      <c r="VNS16" s="620"/>
      <c r="VNT16" s="620"/>
      <c r="VNU16" s="620"/>
      <c r="VNV16" s="620"/>
      <c r="VNW16" s="620"/>
      <c r="VNX16" s="620"/>
      <c r="VNY16" s="620"/>
      <c r="VNZ16" s="620"/>
      <c r="VOA16" s="620"/>
      <c r="VOB16" s="620"/>
      <c r="VOC16" s="620"/>
      <c r="VOD16" s="620"/>
      <c r="VOE16" s="620"/>
      <c r="VOF16" s="620"/>
      <c r="VOG16" s="620"/>
      <c r="VOH16" s="620"/>
      <c r="VOI16" s="620"/>
      <c r="VOJ16" s="620"/>
      <c r="VOK16" s="620"/>
      <c r="VOL16" s="620"/>
      <c r="VOM16" s="620"/>
      <c r="VON16" s="620"/>
      <c r="VOO16" s="620"/>
      <c r="VOP16" s="620"/>
      <c r="VOQ16" s="620"/>
      <c r="VOR16" s="620"/>
      <c r="VOS16" s="620"/>
      <c r="VOT16" s="620"/>
      <c r="VOU16" s="620"/>
      <c r="VOV16" s="620"/>
      <c r="VOW16" s="620"/>
      <c r="VOX16" s="620"/>
      <c r="VOY16" s="620"/>
      <c r="VOZ16" s="620"/>
      <c r="VPA16" s="620"/>
      <c r="VPB16" s="620"/>
      <c r="VPC16" s="620"/>
      <c r="VPD16" s="620"/>
      <c r="VPE16" s="620"/>
      <c r="VPF16" s="620"/>
      <c r="VPG16" s="620"/>
      <c r="VPH16" s="620"/>
      <c r="VPI16" s="620"/>
      <c r="VPJ16" s="620"/>
      <c r="VPK16" s="620"/>
      <c r="VPL16" s="620"/>
      <c r="VPM16" s="620"/>
      <c r="VPN16" s="620"/>
      <c r="VPO16" s="620"/>
      <c r="VPP16" s="620"/>
      <c r="VPQ16" s="620"/>
      <c r="VPR16" s="620"/>
      <c r="VPS16" s="620"/>
      <c r="VPT16" s="620"/>
      <c r="VPU16" s="620"/>
      <c r="VPV16" s="620"/>
      <c r="VPW16" s="620"/>
      <c r="VPX16" s="620"/>
      <c r="VPY16" s="620"/>
      <c r="VPZ16" s="620"/>
      <c r="VQA16" s="620"/>
      <c r="VQB16" s="620"/>
      <c r="VQC16" s="620"/>
      <c r="VQD16" s="620"/>
      <c r="VQE16" s="620"/>
      <c r="VQF16" s="620"/>
      <c r="VQG16" s="620"/>
      <c r="VQH16" s="620"/>
      <c r="VQI16" s="620"/>
      <c r="VQJ16" s="620"/>
      <c r="VQK16" s="620"/>
      <c r="VQL16" s="620"/>
      <c r="VQM16" s="620"/>
      <c r="VQN16" s="620"/>
      <c r="VQO16" s="620"/>
      <c r="VQP16" s="620"/>
      <c r="VQQ16" s="620"/>
      <c r="VQR16" s="620"/>
      <c r="VQS16" s="620"/>
      <c r="VQT16" s="620"/>
      <c r="VQU16" s="620"/>
      <c r="VQV16" s="620"/>
      <c r="VQW16" s="620"/>
      <c r="VQX16" s="620"/>
      <c r="VQY16" s="620"/>
      <c r="VQZ16" s="620"/>
      <c r="VRA16" s="620"/>
      <c r="VRB16" s="620"/>
      <c r="VRC16" s="620"/>
      <c r="VRD16" s="620"/>
      <c r="VRE16" s="620"/>
      <c r="VRF16" s="620"/>
      <c r="VRG16" s="620"/>
      <c r="VRH16" s="620"/>
      <c r="VRI16" s="620"/>
      <c r="VRJ16" s="620"/>
      <c r="VRK16" s="620"/>
      <c r="VRL16" s="620"/>
      <c r="VRM16" s="620"/>
      <c r="VRN16" s="620"/>
      <c r="VRO16" s="620"/>
      <c r="VRP16" s="620"/>
      <c r="VRQ16" s="620"/>
      <c r="VRR16" s="620"/>
      <c r="VRS16" s="620"/>
      <c r="VRT16" s="620"/>
      <c r="VRU16" s="620"/>
      <c r="VRV16" s="620"/>
      <c r="VRW16" s="620"/>
      <c r="VRX16" s="620"/>
      <c r="VRY16" s="620"/>
      <c r="VRZ16" s="620"/>
      <c r="VSA16" s="620"/>
      <c r="VSB16" s="620"/>
      <c r="VSC16" s="620"/>
      <c r="VSD16" s="620"/>
      <c r="VSE16" s="620"/>
      <c r="VSF16" s="620"/>
      <c r="VSG16" s="620"/>
      <c r="VSH16" s="620"/>
      <c r="VSI16" s="620"/>
      <c r="VSJ16" s="620"/>
      <c r="VSK16" s="620"/>
      <c r="VSL16" s="620"/>
      <c r="VSM16" s="620"/>
      <c r="VSN16" s="620"/>
      <c r="VSO16" s="620"/>
      <c r="VSP16" s="620"/>
      <c r="VSQ16" s="620"/>
      <c r="VSR16" s="620"/>
      <c r="VSS16" s="620"/>
      <c r="VST16" s="620"/>
      <c r="VSU16" s="620"/>
      <c r="VSV16" s="620"/>
      <c r="VSW16" s="620"/>
      <c r="VSX16" s="620"/>
      <c r="VSY16" s="620"/>
      <c r="VSZ16" s="620"/>
      <c r="VTA16" s="620"/>
      <c r="VTB16" s="620"/>
      <c r="VTC16" s="620"/>
      <c r="VTD16" s="620"/>
      <c r="VTE16" s="620"/>
      <c r="VTF16" s="620"/>
      <c r="VTG16" s="620"/>
      <c r="VTH16" s="620"/>
      <c r="VTI16" s="620"/>
      <c r="VTJ16" s="620"/>
      <c r="VTK16" s="620"/>
      <c r="VTL16" s="620"/>
      <c r="VTM16" s="620"/>
      <c r="VTN16" s="620"/>
      <c r="VTO16" s="620"/>
      <c r="VTP16" s="620"/>
      <c r="VTQ16" s="620"/>
      <c r="VTR16" s="620"/>
      <c r="VTS16" s="620"/>
      <c r="VTT16" s="620"/>
      <c r="VTU16" s="620"/>
      <c r="VTV16" s="620"/>
      <c r="VTW16" s="620"/>
      <c r="VTX16" s="620"/>
      <c r="VTY16" s="620"/>
      <c r="VTZ16" s="620"/>
      <c r="VUA16" s="620"/>
      <c r="VUB16" s="620"/>
      <c r="VUC16" s="620"/>
      <c r="VUD16" s="620"/>
      <c r="VUE16" s="620"/>
      <c r="VUF16" s="620"/>
      <c r="VUG16" s="620"/>
      <c r="VUH16" s="620"/>
      <c r="VUI16" s="620"/>
      <c r="VUJ16" s="620"/>
      <c r="VUK16" s="620"/>
      <c r="VUL16" s="620"/>
      <c r="VUM16" s="620"/>
      <c r="VUN16" s="620"/>
      <c r="VUO16" s="620"/>
      <c r="VUP16" s="620"/>
      <c r="VUQ16" s="620"/>
      <c r="VUR16" s="620"/>
      <c r="VUS16" s="620"/>
      <c r="VUT16" s="620"/>
      <c r="VUU16" s="620"/>
      <c r="VUV16" s="620"/>
      <c r="VUW16" s="620"/>
      <c r="VUX16" s="620"/>
      <c r="VUY16" s="620"/>
      <c r="VUZ16" s="620"/>
      <c r="VVA16" s="620"/>
      <c r="VVB16" s="620"/>
      <c r="VVC16" s="620"/>
      <c r="VVD16" s="620"/>
      <c r="VVE16" s="620"/>
      <c r="VVF16" s="620"/>
      <c r="VVG16" s="620"/>
      <c r="VVH16" s="620"/>
      <c r="VVI16" s="620"/>
      <c r="VVJ16" s="620"/>
      <c r="VVK16" s="620"/>
      <c r="VVL16" s="620"/>
      <c r="VVM16" s="620"/>
      <c r="VVN16" s="620"/>
      <c r="VVO16" s="620"/>
      <c r="VVP16" s="620"/>
      <c r="VVQ16" s="620"/>
      <c r="VVR16" s="620"/>
      <c r="VVS16" s="620"/>
      <c r="VVT16" s="620"/>
      <c r="VVU16" s="620"/>
      <c r="VVV16" s="620"/>
      <c r="VVW16" s="620"/>
      <c r="VVX16" s="620"/>
      <c r="VVY16" s="620"/>
      <c r="VVZ16" s="620"/>
      <c r="VWA16" s="620"/>
      <c r="VWB16" s="620"/>
      <c r="VWC16" s="620"/>
      <c r="VWD16" s="620"/>
      <c r="VWE16" s="620"/>
      <c r="VWF16" s="620"/>
      <c r="VWG16" s="620"/>
      <c r="VWH16" s="620"/>
      <c r="VWI16" s="620"/>
      <c r="VWJ16" s="620"/>
      <c r="VWK16" s="620"/>
      <c r="VWL16" s="620"/>
      <c r="VWM16" s="620"/>
      <c r="VWN16" s="620"/>
      <c r="VWO16" s="620"/>
      <c r="VWP16" s="620"/>
      <c r="VWQ16" s="620"/>
      <c r="VWR16" s="620"/>
      <c r="VWS16" s="620"/>
      <c r="VWT16" s="620"/>
      <c r="VWU16" s="620"/>
      <c r="VWV16" s="620"/>
      <c r="VWW16" s="620"/>
      <c r="VWX16" s="620"/>
      <c r="VWY16" s="620"/>
      <c r="VWZ16" s="620"/>
      <c r="VXA16" s="620"/>
      <c r="VXB16" s="620"/>
      <c r="VXC16" s="620"/>
      <c r="VXD16" s="620"/>
      <c r="VXE16" s="620"/>
      <c r="VXF16" s="620"/>
      <c r="VXG16" s="620"/>
      <c r="VXH16" s="620"/>
      <c r="VXI16" s="620"/>
      <c r="VXJ16" s="620"/>
      <c r="VXK16" s="620"/>
      <c r="VXL16" s="620"/>
      <c r="VXM16" s="620"/>
      <c r="VXN16" s="620"/>
      <c r="VXO16" s="620"/>
      <c r="VXP16" s="620"/>
      <c r="VXQ16" s="620"/>
      <c r="VXR16" s="620"/>
      <c r="VXS16" s="620"/>
      <c r="VXT16" s="620"/>
      <c r="VXU16" s="620"/>
      <c r="VXV16" s="620"/>
      <c r="VXW16" s="620"/>
      <c r="VXX16" s="620"/>
      <c r="VXY16" s="620"/>
      <c r="VXZ16" s="620"/>
      <c r="VYA16" s="620"/>
      <c r="VYB16" s="620"/>
      <c r="VYC16" s="620"/>
      <c r="VYD16" s="620"/>
      <c r="VYE16" s="620"/>
      <c r="VYF16" s="620"/>
      <c r="VYG16" s="620"/>
      <c r="VYH16" s="620"/>
      <c r="VYI16" s="620"/>
      <c r="VYJ16" s="620"/>
      <c r="VYK16" s="620"/>
      <c r="VYL16" s="620"/>
      <c r="VYM16" s="620"/>
      <c r="VYN16" s="620"/>
      <c r="VYO16" s="620"/>
      <c r="VYP16" s="620"/>
      <c r="VYQ16" s="620"/>
      <c r="VYR16" s="620"/>
      <c r="VYS16" s="620"/>
      <c r="VYT16" s="620"/>
      <c r="VYU16" s="620"/>
      <c r="VYV16" s="620"/>
      <c r="VYW16" s="620"/>
      <c r="VYX16" s="620"/>
      <c r="VYY16" s="620"/>
      <c r="VYZ16" s="620"/>
      <c r="VZA16" s="620"/>
      <c r="VZB16" s="620"/>
      <c r="VZC16" s="620"/>
      <c r="VZD16" s="620"/>
      <c r="VZE16" s="620"/>
      <c r="VZF16" s="620"/>
      <c r="VZG16" s="620"/>
      <c r="VZH16" s="620"/>
      <c r="VZI16" s="620"/>
      <c r="VZJ16" s="620"/>
      <c r="VZK16" s="620"/>
      <c r="VZL16" s="620"/>
      <c r="VZM16" s="620"/>
      <c r="VZN16" s="620"/>
      <c r="VZO16" s="620"/>
      <c r="VZP16" s="620"/>
      <c r="VZQ16" s="620"/>
      <c r="VZR16" s="620"/>
      <c r="VZS16" s="620"/>
      <c r="VZT16" s="620"/>
      <c r="VZU16" s="620"/>
      <c r="VZV16" s="620"/>
      <c r="VZW16" s="620"/>
      <c r="VZX16" s="620"/>
      <c r="VZY16" s="620"/>
      <c r="VZZ16" s="620"/>
      <c r="WAA16" s="620"/>
      <c r="WAB16" s="620"/>
      <c r="WAC16" s="620"/>
      <c r="WAD16" s="620"/>
      <c r="WAE16" s="620"/>
      <c r="WAF16" s="620"/>
      <c r="WAG16" s="620"/>
      <c r="WAH16" s="620"/>
      <c r="WAI16" s="620"/>
      <c r="WAJ16" s="620"/>
      <c r="WAK16" s="620"/>
      <c r="WAL16" s="620"/>
      <c r="WAM16" s="620"/>
      <c r="WAN16" s="620"/>
      <c r="WAO16" s="620"/>
      <c r="WAP16" s="620"/>
      <c r="WAQ16" s="620"/>
      <c r="WAR16" s="620"/>
      <c r="WAS16" s="620"/>
      <c r="WAT16" s="620"/>
      <c r="WAU16" s="620"/>
      <c r="WAV16" s="620"/>
      <c r="WAW16" s="620"/>
      <c r="WAX16" s="620"/>
      <c r="WAY16" s="620"/>
      <c r="WAZ16" s="620"/>
      <c r="WBA16" s="620"/>
      <c r="WBB16" s="620"/>
      <c r="WBC16" s="620"/>
      <c r="WBD16" s="620"/>
      <c r="WBE16" s="620"/>
      <c r="WBF16" s="620"/>
      <c r="WBG16" s="620"/>
      <c r="WBH16" s="620"/>
      <c r="WBI16" s="620"/>
      <c r="WBJ16" s="620"/>
      <c r="WBK16" s="620"/>
      <c r="WBL16" s="620"/>
      <c r="WBM16" s="620"/>
      <c r="WBN16" s="620"/>
      <c r="WBO16" s="620"/>
      <c r="WBP16" s="620"/>
      <c r="WBQ16" s="620"/>
      <c r="WBR16" s="620"/>
      <c r="WBS16" s="620"/>
      <c r="WBT16" s="620"/>
      <c r="WBU16" s="620"/>
      <c r="WBV16" s="620"/>
      <c r="WBW16" s="620"/>
      <c r="WBX16" s="620"/>
      <c r="WBY16" s="620"/>
      <c r="WBZ16" s="620"/>
      <c r="WCA16" s="620"/>
      <c r="WCB16" s="620"/>
      <c r="WCC16" s="620"/>
      <c r="WCD16" s="620"/>
      <c r="WCE16" s="620"/>
      <c r="WCF16" s="620"/>
      <c r="WCG16" s="620"/>
      <c r="WCH16" s="620"/>
      <c r="WCI16" s="620"/>
      <c r="WCJ16" s="620"/>
      <c r="WCK16" s="620"/>
      <c r="WCL16" s="620"/>
      <c r="WCM16" s="620"/>
      <c r="WCN16" s="620"/>
      <c r="WCO16" s="620"/>
      <c r="WCP16" s="620"/>
      <c r="WCQ16" s="620"/>
      <c r="WCR16" s="620"/>
      <c r="WCS16" s="620"/>
      <c r="WCT16" s="620"/>
      <c r="WCU16" s="620"/>
      <c r="WCV16" s="620"/>
      <c r="WCW16" s="620"/>
      <c r="WCX16" s="620"/>
      <c r="WCY16" s="620"/>
      <c r="WCZ16" s="620"/>
      <c r="WDA16" s="620"/>
      <c r="WDB16" s="620"/>
      <c r="WDC16" s="620"/>
      <c r="WDD16" s="620"/>
      <c r="WDE16" s="620"/>
      <c r="WDF16" s="620"/>
      <c r="WDG16" s="620"/>
      <c r="WDH16" s="620"/>
      <c r="WDI16" s="620"/>
      <c r="WDJ16" s="620"/>
      <c r="WDK16" s="620"/>
      <c r="WDL16" s="620"/>
      <c r="WDM16" s="620"/>
      <c r="WDN16" s="620"/>
      <c r="WDO16" s="620"/>
      <c r="WDP16" s="620"/>
      <c r="WDQ16" s="620"/>
      <c r="WDR16" s="620"/>
      <c r="WDS16" s="620"/>
      <c r="WDT16" s="620"/>
      <c r="WDU16" s="620"/>
      <c r="WDV16" s="620"/>
      <c r="WDW16" s="620"/>
      <c r="WDX16" s="620"/>
      <c r="WDY16" s="620"/>
      <c r="WDZ16" s="620"/>
      <c r="WEA16" s="620"/>
      <c r="WEB16" s="620"/>
      <c r="WEC16" s="620"/>
      <c r="WED16" s="620"/>
      <c r="WEE16" s="620"/>
      <c r="WEF16" s="620"/>
      <c r="WEG16" s="620"/>
      <c r="WEH16" s="620"/>
      <c r="WEI16" s="620"/>
      <c r="WEJ16" s="620"/>
      <c r="WEK16" s="620"/>
      <c r="WEL16" s="620"/>
      <c r="WEM16" s="620"/>
      <c r="WEN16" s="620"/>
      <c r="WEO16" s="620"/>
      <c r="WEP16" s="620"/>
      <c r="WEQ16" s="620"/>
      <c r="WER16" s="620"/>
      <c r="WES16" s="620"/>
      <c r="WET16" s="620"/>
      <c r="WEU16" s="620"/>
      <c r="WEV16" s="620"/>
      <c r="WEW16" s="620"/>
      <c r="WEX16" s="620"/>
      <c r="WEY16" s="620"/>
      <c r="WEZ16" s="620"/>
      <c r="WFA16" s="620"/>
      <c r="WFB16" s="620"/>
      <c r="WFC16" s="620"/>
      <c r="WFD16" s="620"/>
      <c r="WFE16" s="620"/>
      <c r="WFF16" s="620"/>
      <c r="WFG16" s="620"/>
      <c r="WFH16" s="620"/>
      <c r="WFI16" s="620"/>
      <c r="WFJ16" s="620"/>
      <c r="WFK16" s="620"/>
      <c r="WFL16" s="620"/>
      <c r="WFM16" s="620"/>
      <c r="WFN16" s="620"/>
      <c r="WFO16" s="620"/>
      <c r="WFP16" s="620"/>
      <c r="WFQ16" s="620"/>
      <c r="WFR16" s="620"/>
      <c r="WFS16" s="620"/>
      <c r="WFT16" s="620"/>
      <c r="WFU16" s="620"/>
      <c r="WFV16" s="620"/>
      <c r="WFW16" s="620"/>
      <c r="WFX16" s="620"/>
      <c r="WFY16" s="620"/>
      <c r="WFZ16" s="620"/>
      <c r="WGA16" s="620"/>
      <c r="WGB16" s="620"/>
      <c r="WGC16" s="620"/>
      <c r="WGD16" s="620"/>
      <c r="WGE16" s="620"/>
      <c r="WGF16" s="620"/>
      <c r="WGG16" s="620"/>
      <c r="WGH16" s="620"/>
      <c r="WGI16" s="620"/>
      <c r="WGJ16" s="620"/>
      <c r="WGK16" s="620"/>
      <c r="WGL16" s="620"/>
      <c r="WGM16" s="620"/>
      <c r="WGN16" s="620"/>
      <c r="WGO16" s="620"/>
      <c r="WGP16" s="620"/>
      <c r="WGQ16" s="620"/>
      <c r="WGR16" s="620"/>
      <c r="WGS16" s="620"/>
      <c r="WGT16" s="620"/>
      <c r="WGU16" s="620"/>
      <c r="WGV16" s="620"/>
      <c r="WGW16" s="620"/>
      <c r="WGX16" s="620"/>
      <c r="WGY16" s="620"/>
      <c r="WGZ16" s="620"/>
      <c r="WHA16" s="620"/>
      <c r="WHB16" s="620"/>
      <c r="WHC16" s="620"/>
      <c r="WHD16" s="620"/>
      <c r="WHE16" s="620"/>
      <c r="WHF16" s="620"/>
      <c r="WHG16" s="620"/>
      <c r="WHH16" s="620"/>
      <c r="WHI16" s="620"/>
      <c r="WHJ16" s="620"/>
      <c r="WHK16" s="620"/>
      <c r="WHL16" s="620"/>
      <c r="WHM16" s="620"/>
      <c r="WHN16" s="620"/>
      <c r="WHO16" s="620"/>
      <c r="WHP16" s="620"/>
      <c r="WHQ16" s="620"/>
      <c r="WHR16" s="620"/>
      <c r="WHS16" s="620"/>
      <c r="WHT16" s="620"/>
      <c r="WHU16" s="620"/>
      <c r="WHV16" s="620"/>
      <c r="WHW16" s="620"/>
      <c r="WHX16" s="620"/>
      <c r="WHY16" s="620"/>
      <c r="WHZ16" s="620"/>
      <c r="WIA16" s="620"/>
      <c r="WIB16" s="620"/>
      <c r="WIC16" s="620"/>
      <c r="WID16" s="620"/>
      <c r="WIE16" s="620"/>
      <c r="WIF16" s="620"/>
      <c r="WIG16" s="620"/>
      <c r="WIH16" s="620"/>
      <c r="WII16" s="620"/>
      <c r="WIJ16" s="620"/>
      <c r="WIK16" s="620"/>
      <c r="WIL16" s="620"/>
      <c r="WIM16" s="620"/>
      <c r="WIN16" s="620"/>
      <c r="WIO16" s="620"/>
      <c r="WIP16" s="620"/>
      <c r="WIQ16" s="620"/>
      <c r="WIR16" s="620"/>
      <c r="WIS16" s="620"/>
      <c r="WIT16" s="620"/>
      <c r="WIU16" s="620"/>
      <c r="WIV16" s="620"/>
      <c r="WIW16" s="620"/>
      <c r="WIX16" s="620"/>
      <c r="WIY16" s="620"/>
      <c r="WIZ16" s="620"/>
      <c r="WJA16" s="620"/>
      <c r="WJB16" s="620"/>
      <c r="WJC16" s="620"/>
      <c r="WJD16" s="620"/>
      <c r="WJE16" s="620"/>
      <c r="WJF16" s="620"/>
      <c r="WJG16" s="620"/>
      <c r="WJH16" s="620"/>
      <c r="WJI16" s="620"/>
      <c r="WJJ16" s="620"/>
      <c r="WJK16" s="620"/>
      <c r="WJL16" s="620"/>
      <c r="WJM16" s="620"/>
      <c r="WJN16" s="620"/>
      <c r="WJO16" s="620"/>
      <c r="WJP16" s="620"/>
      <c r="WJQ16" s="620"/>
      <c r="WJR16" s="620"/>
      <c r="WJS16" s="620"/>
      <c r="WJT16" s="620"/>
      <c r="WJU16" s="620"/>
      <c r="WJV16" s="620"/>
      <c r="WJW16" s="620"/>
      <c r="WJX16" s="620"/>
      <c r="WJY16" s="620"/>
      <c r="WJZ16" s="620"/>
      <c r="WKA16" s="620"/>
      <c r="WKB16" s="620"/>
      <c r="WKC16" s="620"/>
      <c r="WKD16" s="620"/>
      <c r="WKE16" s="620"/>
      <c r="WKF16" s="620"/>
      <c r="WKG16" s="620"/>
      <c r="WKH16" s="620"/>
      <c r="WKI16" s="620"/>
      <c r="WKJ16" s="620"/>
      <c r="WKK16" s="620"/>
      <c r="WKL16" s="620"/>
      <c r="WKM16" s="620"/>
      <c r="WKN16" s="620"/>
      <c r="WKO16" s="620"/>
      <c r="WKP16" s="620"/>
      <c r="WKQ16" s="620"/>
      <c r="WKR16" s="620"/>
      <c r="WKS16" s="620"/>
      <c r="WKT16" s="620"/>
      <c r="WKU16" s="620"/>
      <c r="WKV16" s="620"/>
      <c r="WKW16" s="620"/>
      <c r="WKX16" s="620"/>
      <c r="WKY16" s="620"/>
      <c r="WKZ16" s="620"/>
      <c r="WLA16" s="620"/>
      <c r="WLB16" s="620"/>
      <c r="WLC16" s="620"/>
      <c r="WLD16" s="620"/>
      <c r="WLE16" s="620"/>
      <c r="WLF16" s="620"/>
      <c r="WLG16" s="620"/>
      <c r="WLH16" s="620"/>
      <c r="WLI16" s="620"/>
      <c r="WLJ16" s="620"/>
      <c r="WLK16" s="620"/>
      <c r="WLL16" s="620"/>
      <c r="WLM16" s="620"/>
      <c r="WLN16" s="620"/>
      <c r="WLO16" s="620"/>
      <c r="WLP16" s="620"/>
      <c r="WLQ16" s="620"/>
      <c r="WLR16" s="620"/>
      <c r="WLS16" s="620"/>
      <c r="WLT16" s="620"/>
      <c r="WLU16" s="620"/>
      <c r="WLV16" s="620"/>
      <c r="WLW16" s="620"/>
      <c r="WLX16" s="620"/>
      <c r="WLY16" s="620"/>
      <c r="WLZ16" s="620"/>
      <c r="WMA16" s="620"/>
      <c r="WMB16" s="620"/>
      <c r="WMC16" s="620"/>
      <c r="WMD16" s="620"/>
      <c r="WME16" s="620"/>
      <c r="WMF16" s="620"/>
      <c r="WMG16" s="620"/>
      <c r="WMH16" s="620"/>
      <c r="WMI16" s="620"/>
      <c r="WMJ16" s="620"/>
      <c r="WMK16" s="620"/>
      <c r="WML16" s="620"/>
      <c r="WMM16" s="620"/>
      <c r="WMN16" s="620"/>
      <c r="WMO16" s="620"/>
      <c r="WMP16" s="620"/>
      <c r="WMQ16" s="620"/>
      <c r="WMR16" s="620"/>
      <c r="WMS16" s="620"/>
      <c r="WMT16" s="620"/>
      <c r="WMU16" s="620"/>
      <c r="WMV16" s="620"/>
      <c r="WMW16" s="620"/>
      <c r="WMX16" s="620"/>
      <c r="WMY16" s="620"/>
      <c r="WMZ16" s="620"/>
      <c r="WNA16" s="620"/>
      <c r="WNB16" s="620"/>
      <c r="WNC16" s="620"/>
      <c r="WND16" s="620"/>
      <c r="WNE16" s="620"/>
      <c r="WNF16" s="620"/>
      <c r="WNG16" s="620"/>
      <c r="WNH16" s="620"/>
      <c r="WNI16" s="620"/>
      <c r="WNJ16" s="620"/>
      <c r="WNK16" s="620"/>
      <c r="WNL16" s="620"/>
      <c r="WNM16" s="620"/>
      <c r="WNN16" s="620"/>
      <c r="WNO16" s="620"/>
      <c r="WNP16" s="620"/>
      <c r="WNQ16" s="620"/>
      <c r="WNR16" s="620"/>
      <c r="WNS16" s="620"/>
      <c r="WNT16" s="620"/>
      <c r="WNU16" s="620"/>
      <c r="WNV16" s="620"/>
      <c r="WNW16" s="620"/>
      <c r="WNX16" s="620"/>
      <c r="WNY16" s="620"/>
      <c r="WNZ16" s="620"/>
      <c r="WOA16" s="620"/>
      <c r="WOB16" s="620"/>
      <c r="WOC16" s="620"/>
      <c r="WOD16" s="620"/>
      <c r="WOE16" s="620"/>
      <c r="WOF16" s="620"/>
      <c r="WOG16" s="620"/>
      <c r="WOH16" s="620"/>
      <c r="WOI16" s="620"/>
      <c r="WOJ16" s="620"/>
      <c r="WOK16" s="620"/>
      <c r="WOL16" s="620"/>
      <c r="WOM16" s="620"/>
      <c r="WON16" s="620"/>
      <c r="WOO16" s="620"/>
      <c r="WOP16" s="620"/>
      <c r="WOQ16" s="620"/>
      <c r="WOR16" s="620"/>
      <c r="WOS16" s="620"/>
      <c r="WOT16" s="620"/>
      <c r="WOU16" s="620"/>
      <c r="WOV16" s="620"/>
      <c r="WOW16" s="620"/>
      <c r="WOX16" s="620"/>
      <c r="WOY16" s="620"/>
      <c r="WOZ16" s="620"/>
      <c r="WPA16" s="620"/>
      <c r="WPB16" s="620"/>
      <c r="WPC16" s="620"/>
      <c r="WPD16" s="620"/>
      <c r="WPE16" s="620"/>
      <c r="WPF16" s="620"/>
      <c r="WPG16" s="620"/>
      <c r="WPH16" s="620"/>
      <c r="WPI16" s="620"/>
      <c r="WPJ16" s="620"/>
      <c r="WPK16" s="620"/>
      <c r="WPL16" s="620"/>
      <c r="WPM16" s="620"/>
      <c r="WPN16" s="620"/>
      <c r="WPO16" s="620"/>
      <c r="WPP16" s="620"/>
      <c r="WPQ16" s="620"/>
      <c r="WPR16" s="620"/>
      <c r="WPS16" s="620"/>
      <c r="WPT16" s="620"/>
      <c r="WPU16" s="620"/>
      <c r="WPV16" s="620"/>
      <c r="WPW16" s="620"/>
      <c r="WPX16" s="620"/>
      <c r="WPY16" s="620"/>
      <c r="WPZ16" s="620"/>
      <c r="WQA16" s="620"/>
      <c r="WQB16" s="620"/>
      <c r="WQC16" s="620"/>
      <c r="WQD16" s="620"/>
      <c r="WQE16" s="620"/>
      <c r="WQF16" s="620"/>
      <c r="WQG16" s="620"/>
      <c r="WQH16" s="620"/>
      <c r="WQI16" s="620"/>
      <c r="WQJ16" s="620"/>
      <c r="WQK16" s="620"/>
      <c r="WQL16" s="620"/>
      <c r="WQM16" s="620"/>
      <c r="WQN16" s="620"/>
      <c r="WQO16" s="620"/>
      <c r="WQP16" s="620"/>
      <c r="WQQ16" s="620"/>
      <c r="WQR16" s="620"/>
      <c r="WQS16" s="620"/>
      <c r="WQT16" s="620"/>
      <c r="WQU16" s="620"/>
      <c r="WQV16" s="620"/>
      <c r="WQW16" s="620"/>
      <c r="WQX16" s="620"/>
      <c r="WQY16" s="620"/>
      <c r="WQZ16" s="620"/>
      <c r="WRA16" s="620"/>
      <c r="WRB16" s="620"/>
      <c r="WRC16" s="620"/>
      <c r="WRD16" s="620"/>
      <c r="WRE16" s="620"/>
      <c r="WRF16" s="620"/>
      <c r="WRG16" s="620"/>
      <c r="WRH16" s="620"/>
      <c r="WRI16" s="620"/>
      <c r="WRJ16" s="620"/>
      <c r="WRK16" s="620"/>
      <c r="WRL16" s="620"/>
      <c r="WRM16" s="620"/>
      <c r="WRN16" s="620"/>
      <c r="WRO16" s="620"/>
      <c r="WRP16" s="620"/>
      <c r="WRQ16" s="620"/>
      <c r="WRR16" s="620"/>
      <c r="WRS16" s="620"/>
      <c r="WRT16" s="620"/>
      <c r="WRU16" s="620"/>
      <c r="WRV16" s="620"/>
      <c r="WRW16" s="620"/>
      <c r="WRX16" s="620"/>
      <c r="WRY16" s="620"/>
      <c r="WRZ16" s="620"/>
      <c r="WSA16" s="620"/>
      <c r="WSB16" s="620"/>
      <c r="WSC16" s="620"/>
      <c r="WSD16" s="620"/>
      <c r="WSE16" s="620"/>
      <c r="WSF16" s="620"/>
      <c r="WSG16" s="620"/>
      <c r="WSH16" s="620"/>
      <c r="WSI16" s="620"/>
      <c r="WSJ16" s="620"/>
      <c r="WSK16" s="620"/>
      <c r="WSL16" s="620"/>
      <c r="WSM16" s="620"/>
      <c r="WSN16" s="620"/>
      <c r="WSO16" s="620"/>
      <c r="WSP16" s="620"/>
      <c r="WSQ16" s="620"/>
      <c r="WSR16" s="620"/>
      <c r="WSS16" s="620"/>
      <c r="WST16" s="620"/>
      <c r="WSU16" s="620"/>
      <c r="WSV16" s="620"/>
      <c r="WSW16" s="620"/>
      <c r="WSX16" s="620"/>
      <c r="WSY16" s="620"/>
      <c r="WSZ16" s="620"/>
      <c r="WTA16" s="620"/>
      <c r="WTB16" s="620"/>
      <c r="WTC16" s="620"/>
      <c r="WTD16" s="620"/>
      <c r="WTE16" s="620"/>
      <c r="WTF16" s="620"/>
      <c r="WTG16" s="620"/>
      <c r="WTH16" s="620"/>
      <c r="WTI16" s="620"/>
      <c r="WTJ16" s="620"/>
      <c r="WTK16" s="620"/>
      <c r="WTL16" s="620"/>
      <c r="WTM16" s="620"/>
      <c r="WTN16" s="620"/>
      <c r="WTO16" s="620"/>
      <c r="WTP16" s="620"/>
      <c r="WTQ16" s="620"/>
      <c r="WTR16" s="620"/>
      <c r="WTS16" s="620"/>
      <c r="WTT16" s="620"/>
      <c r="WTU16" s="620"/>
      <c r="WTV16" s="620"/>
      <c r="WTW16" s="620"/>
      <c r="WTX16" s="620"/>
      <c r="WTY16" s="620"/>
      <c r="WTZ16" s="620"/>
      <c r="WUA16" s="620"/>
      <c r="WUB16" s="620"/>
      <c r="WUC16" s="620"/>
      <c r="WUD16" s="620"/>
      <c r="WUE16" s="620"/>
      <c r="WUF16" s="620"/>
      <c r="WUG16" s="620"/>
      <c r="WUH16" s="620"/>
      <c r="WUI16" s="620"/>
      <c r="WUJ16" s="620"/>
      <c r="WUK16" s="620"/>
      <c r="WUL16" s="620"/>
      <c r="WUM16" s="620"/>
      <c r="WUN16" s="620"/>
      <c r="WUO16" s="620"/>
      <c r="WUP16" s="620"/>
      <c r="WUQ16" s="620"/>
      <c r="WUR16" s="620"/>
      <c r="WUS16" s="620"/>
      <c r="WUT16" s="620"/>
      <c r="WUU16" s="620"/>
      <c r="WUV16" s="620"/>
      <c r="WUW16" s="620"/>
      <c r="WUX16" s="620"/>
      <c r="WUY16" s="620"/>
      <c r="WUZ16" s="620"/>
      <c r="WVA16" s="620"/>
      <c r="WVB16" s="620"/>
      <c r="WVC16" s="620"/>
      <c r="WVD16" s="620"/>
      <c r="WVE16" s="620"/>
      <c r="WVF16" s="620"/>
      <c r="WVG16" s="620"/>
      <c r="WVH16" s="620"/>
      <c r="WVI16" s="620"/>
      <c r="WVJ16" s="620"/>
      <c r="WVK16" s="620"/>
      <c r="WVL16" s="620"/>
      <c r="WVM16" s="620"/>
      <c r="WVN16" s="620"/>
      <c r="WVO16" s="620"/>
      <c r="WVP16" s="620"/>
      <c r="WVQ16" s="620"/>
      <c r="WVR16" s="620"/>
      <c r="WVS16" s="620"/>
      <c r="WVT16" s="620"/>
      <c r="WVU16" s="620"/>
      <c r="WVV16" s="620"/>
      <c r="WVW16" s="620"/>
      <c r="WVX16" s="620"/>
      <c r="WVY16" s="620"/>
      <c r="WVZ16" s="620"/>
      <c r="WWA16" s="620"/>
      <c r="WWB16" s="620"/>
      <c r="WWC16" s="620"/>
      <c r="WWD16" s="620"/>
      <c r="WWE16" s="620"/>
      <c r="WWF16" s="620"/>
      <c r="WWG16" s="620"/>
      <c r="WWH16" s="620"/>
      <c r="WWI16" s="620"/>
      <c r="WWJ16" s="620"/>
      <c r="WWK16" s="620"/>
      <c r="WWL16" s="620"/>
      <c r="WWM16" s="620"/>
      <c r="WWN16" s="620"/>
      <c r="WWO16" s="620"/>
      <c r="WWP16" s="620"/>
      <c r="WWQ16" s="620"/>
      <c r="WWR16" s="620"/>
      <c r="WWS16" s="620"/>
      <c r="WWT16" s="620"/>
      <c r="WWU16" s="620"/>
      <c r="WWV16" s="620"/>
      <c r="WWW16" s="620"/>
      <c r="WWX16" s="620"/>
      <c r="WWY16" s="620"/>
      <c r="WWZ16" s="620"/>
      <c r="WXA16" s="620"/>
      <c r="WXB16" s="620"/>
      <c r="WXC16" s="620"/>
      <c r="WXD16" s="620"/>
      <c r="WXE16" s="620"/>
      <c r="WXF16" s="620"/>
      <c r="WXG16" s="620"/>
      <c r="WXH16" s="620"/>
      <c r="WXI16" s="620"/>
      <c r="WXJ16" s="620"/>
      <c r="WXK16" s="620"/>
      <c r="WXL16" s="620"/>
      <c r="WXM16" s="620"/>
      <c r="WXN16" s="620"/>
      <c r="WXO16" s="620"/>
      <c r="WXP16" s="620"/>
      <c r="WXQ16" s="620"/>
      <c r="WXR16" s="620"/>
      <c r="WXS16" s="620"/>
      <c r="WXT16" s="620"/>
      <c r="WXU16" s="620"/>
      <c r="WXV16" s="620"/>
      <c r="WXW16" s="620"/>
      <c r="WXX16" s="620"/>
      <c r="WXY16" s="620"/>
      <c r="WXZ16" s="620"/>
      <c r="WYA16" s="620"/>
      <c r="WYB16" s="620"/>
      <c r="WYC16" s="620"/>
      <c r="WYD16" s="620"/>
      <c r="WYE16" s="620"/>
      <c r="WYF16" s="620"/>
      <c r="WYG16" s="620"/>
      <c r="WYH16" s="620"/>
      <c r="WYI16" s="620"/>
      <c r="WYJ16" s="620"/>
      <c r="WYK16" s="620"/>
      <c r="WYL16" s="620"/>
      <c r="WYM16" s="620"/>
      <c r="WYN16" s="620"/>
      <c r="WYO16" s="620"/>
      <c r="WYP16" s="620"/>
      <c r="WYQ16" s="620"/>
      <c r="WYR16" s="620"/>
      <c r="WYS16" s="620"/>
      <c r="WYT16" s="620"/>
      <c r="WYU16" s="620"/>
      <c r="WYV16" s="620"/>
      <c r="WYW16" s="620"/>
      <c r="WYX16" s="620"/>
      <c r="WYY16" s="620"/>
      <c r="WYZ16" s="620"/>
      <c r="WZA16" s="620"/>
      <c r="WZB16" s="620"/>
      <c r="WZC16" s="620"/>
      <c r="WZD16" s="620"/>
      <c r="WZE16" s="620"/>
      <c r="WZF16" s="620"/>
      <c r="WZG16" s="620"/>
      <c r="WZH16" s="620"/>
      <c r="WZI16" s="620"/>
      <c r="WZJ16" s="620"/>
      <c r="WZK16" s="620"/>
      <c r="WZL16" s="620"/>
      <c r="WZM16" s="620"/>
      <c r="WZN16" s="620"/>
      <c r="WZO16" s="620"/>
      <c r="WZP16" s="620"/>
      <c r="WZQ16" s="620"/>
      <c r="WZR16" s="620"/>
      <c r="WZS16" s="620"/>
      <c r="WZT16" s="620"/>
      <c r="WZU16" s="620"/>
      <c r="WZV16" s="620"/>
      <c r="WZW16" s="620"/>
      <c r="WZX16" s="620"/>
      <c r="WZY16" s="620"/>
      <c r="WZZ16" s="620"/>
      <c r="XAA16" s="620"/>
      <c r="XAB16" s="620"/>
      <c r="XAC16" s="620"/>
      <c r="XAD16" s="620"/>
      <c r="XAE16" s="620"/>
      <c r="XAF16" s="620"/>
      <c r="XAG16" s="620"/>
      <c r="XAH16" s="620"/>
      <c r="XAI16" s="620"/>
      <c r="XAJ16" s="620"/>
      <c r="XAK16" s="620"/>
      <c r="XAL16" s="620"/>
      <c r="XAM16" s="620"/>
      <c r="XAN16" s="620"/>
      <c r="XAO16" s="620"/>
      <c r="XAP16" s="620"/>
      <c r="XAQ16" s="620"/>
      <c r="XAR16" s="620"/>
      <c r="XAS16" s="620"/>
      <c r="XAT16" s="620"/>
      <c r="XAU16" s="620"/>
      <c r="XAV16" s="620"/>
      <c r="XAW16" s="620"/>
      <c r="XAX16" s="620"/>
      <c r="XAY16" s="620"/>
      <c r="XAZ16" s="620"/>
      <c r="XBA16" s="620"/>
      <c r="XBB16" s="620"/>
      <c r="XBC16" s="620"/>
      <c r="XBD16" s="620"/>
      <c r="XBE16" s="620"/>
      <c r="XBF16" s="620"/>
      <c r="XBG16" s="620"/>
      <c r="XBH16" s="620"/>
      <c r="XBI16" s="620"/>
      <c r="XBJ16" s="620"/>
      <c r="XBK16" s="620"/>
      <c r="XBL16" s="620"/>
      <c r="XBM16" s="620"/>
      <c r="XBN16" s="620"/>
      <c r="XBO16" s="620"/>
      <c r="XBP16" s="620"/>
      <c r="XBQ16" s="620"/>
      <c r="XBR16" s="620"/>
      <c r="XBS16" s="620"/>
      <c r="XBT16" s="620"/>
      <c r="XBU16" s="620"/>
      <c r="XBV16" s="620"/>
      <c r="XBW16" s="620"/>
      <c r="XBX16" s="620"/>
      <c r="XBY16" s="620"/>
      <c r="XBZ16" s="620"/>
      <c r="XCA16" s="620"/>
      <c r="XCB16" s="620"/>
      <c r="XCC16" s="620"/>
      <c r="XCD16" s="620"/>
      <c r="XCE16" s="620"/>
      <c r="XCF16" s="620"/>
      <c r="XCG16" s="620"/>
      <c r="XCH16" s="620"/>
      <c r="XCI16" s="620"/>
      <c r="XCJ16" s="620"/>
      <c r="XCK16" s="620"/>
      <c r="XCL16" s="620"/>
      <c r="XCM16" s="620"/>
      <c r="XCN16" s="620"/>
      <c r="XCO16" s="620"/>
      <c r="XCP16" s="620"/>
      <c r="XCQ16" s="620"/>
      <c r="XCR16" s="620"/>
      <c r="XCS16" s="620"/>
      <c r="XCT16" s="620"/>
      <c r="XCU16" s="620"/>
      <c r="XCV16" s="620"/>
      <c r="XCW16" s="620"/>
      <c r="XCX16" s="620"/>
      <c r="XCY16" s="620"/>
      <c r="XCZ16" s="620"/>
      <c r="XDA16" s="620"/>
      <c r="XDB16" s="620"/>
      <c r="XDC16" s="620"/>
      <c r="XDD16" s="620"/>
      <c r="XDE16" s="620"/>
      <c r="XDF16" s="620"/>
      <c r="XDG16" s="620"/>
      <c r="XDH16" s="620"/>
      <c r="XDI16" s="620"/>
      <c r="XDJ16" s="620"/>
      <c r="XDK16" s="620"/>
      <c r="XDL16" s="620"/>
      <c r="XDM16" s="620"/>
      <c r="XDN16" s="620"/>
      <c r="XDO16" s="620"/>
      <c r="XDP16" s="620"/>
      <c r="XDQ16" s="620"/>
      <c r="XDR16" s="620"/>
      <c r="XDS16" s="620"/>
      <c r="XDT16" s="620"/>
      <c r="XDU16" s="620"/>
      <c r="XDV16" s="620"/>
      <c r="XDW16" s="620"/>
      <c r="XDX16" s="620"/>
      <c r="XDY16" s="620"/>
      <c r="XDZ16" s="620"/>
      <c r="XEA16" s="620"/>
      <c r="XEB16" s="620"/>
      <c r="XEC16" s="620"/>
      <c r="XED16" s="620"/>
      <c r="XEE16" s="620"/>
      <c r="XEF16" s="620"/>
      <c r="XEG16" s="620"/>
      <c r="XEH16" s="620"/>
      <c r="XEI16" s="620"/>
      <c r="XEJ16" s="620"/>
      <c r="XEK16" s="620"/>
      <c r="XEL16" s="620"/>
      <c r="XEM16" s="620"/>
      <c r="XEN16" s="620"/>
      <c r="XEO16" s="620"/>
      <c r="XEP16" s="620"/>
      <c r="XEQ16" s="620"/>
      <c r="XER16" s="620"/>
      <c r="XES16" s="620"/>
      <c r="XET16" s="620"/>
      <c r="XEU16" s="620"/>
      <c r="XEV16" s="620"/>
      <c r="XEW16" s="620"/>
      <c r="XEX16" s="620"/>
      <c r="XEY16" s="620"/>
      <c r="XEZ16" s="620"/>
      <c r="XFA16" s="620"/>
    </row>
    <row r="18" spans="1:16381" s="751" customFormat="1" x14ac:dyDescent="0.3">
      <c r="A18" s="750" t="s">
        <v>881</v>
      </c>
    </row>
    <row r="19" spans="1:16381" s="753" customFormat="1" x14ac:dyDescent="0.3">
      <c r="A19" s="58" t="s">
        <v>678</v>
      </c>
      <c r="AQ19" s="753">
        <v>1.3488450000000001</v>
      </c>
      <c r="AR19" s="753">
        <v>1.3665449999999999</v>
      </c>
      <c r="AS19" s="753">
        <v>1.3606050000000001</v>
      </c>
      <c r="AT19" s="753">
        <v>1.3461700000000001</v>
      </c>
      <c r="AU19" s="753">
        <v>1.315083</v>
      </c>
      <c r="AV19" s="753">
        <v>1.2763679999999999</v>
      </c>
      <c r="AW19" s="753">
        <v>1.2420850000000001</v>
      </c>
      <c r="AX19" s="753">
        <v>1.2227600000000001</v>
      </c>
      <c r="AY19" s="753">
        <v>1.2173320000000001</v>
      </c>
      <c r="AZ19" s="753">
        <v>1.21258</v>
      </c>
      <c r="BA19" s="753">
        <v>1.207857</v>
      </c>
      <c r="BB19" s="753">
        <v>1.20333</v>
      </c>
      <c r="BC19" s="753">
        <v>1.1996100000000001</v>
      </c>
      <c r="BD19" s="753">
        <v>1.1966399999999999</v>
      </c>
      <c r="BE19" s="753">
        <v>1.19377</v>
      </c>
      <c r="BF19" s="753">
        <v>1.1909529999999999</v>
      </c>
      <c r="BG19" s="753">
        <v>1.1884619999999999</v>
      </c>
      <c r="BH19" s="753">
        <v>1.186342</v>
      </c>
      <c r="BI19" s="753">
        <v>1.1845969999999999</v>
      </c>
      <c r="BJ19" s="753">
        <v>1.1832199999999999</v>
      </c>
      <c r="BK19" s="753">
        <v>1.182142</v>
      </c>
      <c r="BL19" s="753">
        <v>1.1810799999999999</v>
      </c>
      <c r="BM19" s="753">
        <v>1.180015</v>
      </c>
      <c r="BN19" s="753">
        <v>1.178952</v>
      </c>
      <c r="BO19" s="753">
        <v>1.1778919999999999</v>
      </c>
      <c r="BP19" s="753">
        <v>1.1768320000000001</v>
      </c>
      <c r="BQ19" s="753">
        <v>1.175772</v>
      </c>
      <c r="BR19" s="753">
        <v>1.174715</v>
      </c>
      <c r="BS19" s="753">
        <v>1.173657</v>
      </c>
      <c r="BT19" s="753">
        <v>1.1725969999999999</v>
      </c>
      <c r="BU19" s="753">
        <v>1.1715450000000001</v>
      </c>
      <c r="BV19" s="753">
        <v>1.1704920000000001</v>
      </c>
      <c r="BW19" s="753">
        <v>1.16944</v>
      </c>
      <c r="BX19" s="753" t="s">
        <v>891</v>
      </c>
      <c r="BY19" s="753" t="s">
        <v>890</v>
      </c>
      <c r="BZ19" s="753" t="s">
        <v>681</v>
      </c>
      <c r="CA19" s="753" t="s">
        <v>681</v>
      </c>
      <c r="CB19" s="753" t="s">
        <v>883</v>
      </c>
      <c r="CC19" s="753" t="s">
        <v>889</v>
      </c>
      <c r="CD19" s="753" t="s">
        <v>888</v>
      </c>
      <c r="CE19" s="753" t="s">
        <v>887</v>
      </c>
      <c r="CF19" s="753" t="s">
        <v>886</v>
      </c>
      <c r="CG19" s="753" t="s">
        <v>885</v>
      </c>
      <c r="CH19" s="753" t="s">
        <v>884</v>
      </c>
    </row>
    <row r="20" spans="1:16381" s="618" customFormat="1" ht="12.75" customHeight="1" x14ac:dyDescent="0.3">
      <c r="A20" s="613" t="s">
        <v>882</v>
      </c>
      <c r="B20" s="613"/>
      <c r="C20" s="613"/>
      <c r="D20" s="613"/>
      <c r="E20" s="614"/>
      <c r="F20" s="614"/>
      <c r="G20" s="614"/>
      <c r="H20" s="614"/>
      <c r="I20" s="614"/>
      <c r="J20" s="614"/>
      <c r="K20" s="614"/>
      <c r="L20" s="614"/>
      <c r="M20" s="614"/>
      <c r="N20" s="614"/>
      <c r="O20" s="614"/>
      <c r="P20" s="614"/>
      <c r="Q20" s="614"/>
      <c r="R20" s="614"/>
      <c r="S20" s="614"/>
      <c r="T20" s="614"/>
      <c r="U20" s="614"/>
      <c r="V20" s="614"/>
      <c r="W20" s="614"/>
      <c r="X20" s="614"/>
      <c r="Y20" s="614"/>
      <c r="Z20" s="614"/>
      <c r="AA20" s="614"/>
      <c r="AB20" s="614"/>
      <c r="AC20" s="614"/>
      <c r="AD20" s="614"/>
      <c r="AE20" s="614"/>
      <c r="AF20" s="614"/>
      <c r="AG20" s="614"/>
      <c r="AH20" s="614"/>
      <c r="AI20" s="614"/>
      <c r="AJ20" s="614"/>
      <c r="AK20" s="614"/>
      <c r="AL20" s="614"/>
      <c r="AM20" s="614"/>
      <c r="AN20" s="614"/>
      <c r="AO20" s="614"/>
      <c r="AP20" s="614"/>
      <c r="AQ20" s="614">
        <v>1.3488450000000001</v>
      </c>
      <c r="AR20" s="615">
        <v>1.3665449999999999</v>
      </c>
      <c r="AS20" s="615">
        <v>1.3606050000000001</v>
      </c>
      <c r="AT20" s="615">
        <v>1.3461700000000001</v>
      </c>
      <c r="AU20" s="615">
        <v>1.315083</v>
      </c>
      <c r="AV20" s="615">
        <v>1.2763679999999999</v>
      </c>
      <c r="AW20" s="615">
        <v>1.2420850000000001</v>
      </c>
      <c r="AX20" s="615">
        <v>1.2227600000000001</v>
      </c>
      <c r="AY20" s="615">
        <v>1.2173320000000001</v>
      </c>
      <c r="AZ20" s="615">
        <v>1.21258</v>
      </c>
      <c r="BA20" s="615">
        <v>1.207857</v>
      </c>
      <c r="BB20" s="615">
        <v>1.20333</v>
      </c>
      <c r="BC20" s="615">
        <v>1.1996100000000001</v>
      </c>
      <c r="BD20" s="616">
        <v>1.1966399999999999</v>
      </c>
      <c r="BE20" s="616">
        <v>1.19377</v>
      </c>
      <c r="BF20" s="616">
        <v>1.1909529999999999</v>
      </c>
      <c r="BG20" s="616">
        <v>1.1884619999999999</v>
      </c>
      <c r="BH20" s="616">
        <v>1.186342</v>
      </c>
      <c r="BI20" s="616">
        <v>1.1845969999999999</v>
      </c>
      <c r="BJ20" s="616">
        <v>1.1832199999999999</v>
      </c>
      <c r="BK20" s="616">
        <v>1.182142</v>
      </c>
      <c r="BL20" s="616">
        <v>1.1810799999999999</v>
      </c>
      <c r="BM20" s="616">
        <v>1.180015</v>
      </c>
      <c r="BN20" s="616">
        <v>1.178952</v>
      </c>
      <c r="BO20" s="616">
        <v>1.1778919999999999</v>
      </c>
      <c r="BP20" s="616">
        <v>1.1768320000000001</v>
      </c>
      <c r="BQ20" s="616">
        <v>1.175772</v>
      </c>
      <c r="BR20" s="616">
        <v>1.174715</v>
      </c>
      <c r="BS20" s="616">
        <v>1.173657</v>
      </c>
      <c r="BT20" s="616">
        <v>1.1725969999999999</v>
      </c>
      <c r="BU20" s="616">
        <v>1.1715450000000001</v>
      </c>
      <c r="BV20" s="616">
        <v>1.1704920000000001</v>
      </c>
      <c r="BW20" s="616">
        <v>1.16944</v>
      </c>
      <c r="BX20" s="613" t="s">
        <v>891</v>
      </c>
      <c r="BY20" s="613"/>
      <c r="BZ20" s="613"/>
      <c r="CA20" s="617"/>
      <c r="CB20" s="617"/>
      <c r="CC20" s="617"/>
      <c r="CD20" s="617"/>
      <c r="CE20" s="617"/>
      <c r="CF20" s="617"/>
      <c r="CG20" s="617"/>
      <c r="CH20" s="617"/>
      <c r="CI20" s="617"/>
      <c r="CJ20" s="617"/>
      <c r="CK20" s="617"/>
      <c r="CL20" s="617"/>
      <c r="CM20" s="617"/>
      <c r="CN20" s="617"/>
      <c r="CO20" s="617"/>
      <c r="CP20" s="617"/>
      <c r="CQ20" s="617"/>
      <c r="CR20" s="617"/>
      <c r="CS20" s="617"/>
      <c r="CT20" s="617"/>
      <c r="CU20" s="617"/>
      <c r="CV20" s="617"/>
      <c r="CW20" s="617"/>
      <c r="CX20" s="617"/>
      <c r="CY20" s="617"/>
      <c r="CZ20" s="617"/>
      <c r="DA20" s="617"/>
      <c r="DB20" s="617"/>
      <c r="DC20" s="617"/>
      <c r="DD20" s="617"/>
      <c r="DE20" s="617"/>
      <c r="DF20" s="617"/>
      <c r="DG20" s="617"/>
      <c r="DH20" s="617"/>
      <c r="DI20" s="617"/>
      <c r="DJ20" s="617"/>
      <c r="DK20" s="617"/>
      <c r="DL20" s="617"/>
      <c r="DM20" s="617"/>
      <c r="DN20" s="617"/>
      <c r="DO20" s="617"/>
      <c r="DP20" s="617"/>
      <c r="DQ20" s="617"/>
      <c r="DR20" s="617"/>
      <c r="DS20" s="617"/>
      <c r="DT20" s="617"/>
      <c r="DU20" s="617"/>
      <c r="DV20" s="617"/>
      <c r="DW20" s="617"/>
      <c r="DX20" s="617"/>
      <c r="DY20" s="617"/>
      <c r="DZ20" s="617"/>
      <c r="EA20" s="617"/>
      <c r="EB20" s="617"/>
      <c r="EC20" s="617"/>
      <c r="ED20" s="617"/>
      <c r="EE20" s="617"/>
      <c r="EF20" s="617"/>
      <c r="EG20" s="617"/>
      <c r="EH20" s="617"/>
      <c r="EI20" s="617"/>
      <c r="EJ20" s="617"/>
      <c r="EK20" s="617"/>
      <c r="EL20" s="617"/>
      <c r="EM20" s="617"/>
      <c r="EN20" s="617"/>
      <c r="EO20" s="617"/>
      <c r="EP20" s="617"/>
      <c r="EQ20" s="617"/>
      <c r="ER20" s="617"/>
      <c r="ES20" s="617"/>
      <c r="ET20" s="617"/>
      <c r="EU20" s="617"/>
      <c r="EV20" s="617"/>
      <c r="EW20" s="617"/>
      <c r="EX20" s="617"/>
      <c r="EY20" s="617"/>
      <c r="EZ20" s="617"/>
      <c r="FA20" s="617"/>
      <c r="FB20" s="617"/>
      <c r="FC20" s="617"/>
      <c r="FD20" s="617"/>
      <c r="FE20" s="617"/>
      <c r="FF20" s="617"/>
      <c r="FG20" s="617"/>
      <c r="FH20" s="617"/>
      <c r="FI20" s="617"/>
      <c r="FJ20" s="617"/>
      <c r="FK20" s="617"/>
      <c r="FL20" s="617"/>
      <c r="FM20" s="617"/>
      <c r="FN20" s="617"/>
      <c r="FO20" s="617"/>
      <c r="FP20" s="617"/>
      <c r="FQ20" s="617"/>
      <c r="FR20" s="617"/>
      <c r="FS20" s="617"/>
      <c r="FT20" s="617"/>
      <c r="FU20" s="617"/>
      <c r="FV20" s="617"/>
      <c r="FW20" s="617"/>
      <c r="FX20" s="617"/>
      <c r="FY20" s="617"/>
      <c r="FZ20" s="617"/>
      <c r="GA20" s="617"/>
      <c r="GB20" s="617"/>
      <c r="GC20" s="617"/>
      <c r="GD20" s="617"/>
      <c r="GE20" s="617"/>
      <c r="GF20" s="617"/>
      <c r="GG20" s="617"/>
      <c r="GH20" s="617"/>
      <c r="GI20" s="617"/>
      <c r="GJ20" s="617"/>
      <c r="GK20" s="617"/>
      <c r="GL20" s="617"/>
      <c r="GM20" s="617"/>
      <c r="GN20" s="617"/>
      <c r="GO20" s="617"/>
      <c r="GP20" s="617"/>
      <c r="GQ20" s="617"/>
      <c r="GR20" s="617"/>
      <c r="GS20" s="617"/>
      <c r="GT20" s="617"/>
      <c r="GU20" s="617"/>
      <c r="GV20" s="617"/>
      <c r="GW20" s="617"/>
      <c r="GX20" s="617"/>
      <c r="GY20" s="617"/>
      <c r="GZ20" s="617"/>
      <c r="HA20" s="617"/>
      <c r="HB20" s="617"/>
      <c r="HC20" s="617"/>
      <c r="HD20" s="617"/>
      <c r="HE20" s="617"/>
      <c r="HF20" s="617"/>
      <c r="HG20" s="617"/>
      <c r="HH20" s="617"/>
      <c r="HI20" s="617"/>
      <c r="HJ20" s="617"/>
      <c r="HK20" s="617"/>
      <c r="HL20" s="617"/>
      <c r="HM20" s="617"/>
      <c r="HN20" s="617"/>
      <c r="HO20" s="617"/>
      <c r="HP20" s="617"/>
      <c r="HQ20" s="617"/>
      <c r="HR20" s="617"/>
      <c r="HS20" s="617"/>
      <c r="HT20" s="617"/>
      <c r="HU20" s="617"/>
      <c r="HV20" s="617"/>
      <c r="HW20" s="617"/>
      <c r="HX20" s="617"/>
      <c r="HY20" s="617"/>
      <c r="HZ20" s="617"/>
      <c r="IA20" s="617"/>
      <c r="IB20" s="617"/>
      <c r="IC20" s="617"/>
      <c r="ID20" s="617"/>
      <c r="IE20" s="617"/>
      <c r="IF20" s="617"/>
      <c r="IG20" s="617"/>
      <c r="IH20" s="617"/>
      <c r="II20" s="617"/>
      <c r="IJ20" s="617"/>
      <c r="IK20" s="617"/>
      <c r="IL20" s="617"/>
      <c r="IM20" s="617"/>
      <c r="IN20" s="617"/>
      <c r="IO20" s="617"/>
      <c r="IP20" s="617"/>
      <c r="IQ20" s="617"/>
      <c r="IR20" s="617"/>
      <c r="IS20" s="617"/>
      <c r="IT20" s="617"/>
      <c r="IU20" s="617"/>
      <c r="IV20" s="617"/>
      <c r="IW20" s="617"/>
      <c r="IX20" s="617"/>
      <c r="IY20" s="617"/>
      <c r="IZ20" s="617"/>
      <c r="JA20" s="617"/>
      <c r="JB20" s="617"/>
      <c r="JC20" s="617"/>
      <c r="JD20" s="617"/>
      <c r="JE20" s="617"/>
      <c r="JF20" s="617"/>
      <c r="JG20" s="617"/>
      <c r="JH20" s="617"/>
      <c r="JI20" s="617"/>
      <c r="JJ20" s="617"/>
      <c r="JK20" s="617"/>
      <c r="JL20" s="617"/>
      <c r="JM20" s="617"/>
      <c r="JN20" s="617"/>
      <c r="JO20" s="617"/>
      <c r="JP20" s="617"/>
      <c r="JQ20" s="617"/>
      <c r="JR20" s="617"/>
      <c r="JS20" s="617"/>
      <c r="JT20" s="617"/>
      <c r="JU20" s="617"/>
      <c r="JV20" s="617"/>
      <c r="JW20" s="617"/>
      <c r="JX20" s="617"/>
      <c r="JY20" s="617"/>
      <c r="JZ20" s="617"/>
      <c r="KA20" s="617"/>
      <c r="KB20" s="617"/>
      <c r="KC20" s="617"/>
      <c r="KD20" s="617"/>
      <c r="KE20" s="617"/>
      <c r="KF20" s="617"/>
      <c r="KG20" s="617"/>
      <c r="KH20" s="617"/>
      <c r="KI20" s="617"/>
      <c r="KJ20" s="617"/>
      <c r="KK20" s="617"/>
      <c r="KL20" s="617"/>
      <c r="KM20" s="617"/>
      <c r="KN20" s="617"/>
      <c r="KO20" s="617"/>
      <c r="KP20" s="617"/>
      <c r="KQ20" s="617"/>
      <c r="KR20" s="617"/>
      <c r="KS20" s="617"/>
      <c r="KT20" s="617"/>
      <c r="KU20" s="617"/>
      <c r="KV20" s="617"/>
      <c r="KW20" s="617"/>
      <c r="KX20" s="617"/>
      <c r="KY20" s="617"/>
      <c r="KZ20" s="617"/>
      <c r="LA20" s="617"/>
      <c r="LB20" s="617"/>
      <c r="LC20" s="617"/>
      <c r="LD20" s="617"/>
      <c r="LE20" s="617"/>
      <c r="LF20" s="617"/>
      <c r="LG20" s="617"/>
      <c r="LH20" s="617"/>
      <c r="LI20" s="617"/>
      <c r="LJ20" s="617"/>
      <c r="LK20" s="617"/>
      <c r="LL20" s="617"/>
      <c r="LM20" s="617"/>
      <c r="LN20" s="617"/>
      <c r="LO20" s="617"/>
      <c r="LP20" s="617"/>
      <c r="LQ20" s="617"/>
      <c r="LR20" s="617"/>
      <c r="LS20" s="617"/>
      <c r="LT20" s="617"/>
      <c r="LU20" s="617"/>
      <c r="LV20" s="617"/>
      <c r="LW20" s="617"/>
      <c r="LX20" s="617"/>
      <c r="LY20" s="617"/>
      <c r="LZ20" s="617"/>
      <c r="MA20" s="617"/>
      <c r="MB20" s="617"/>
      <c r="MC20" s="617"/>
      <c r="MD20" s="617"/>
      <c r="ME20" s="617"/>
      <c r="MF20" s="617"/>
      <c r="MG20" s="617"/>
      <c r="MH20" s="617"/>
      <c r="MI20" s="617"/>
      <c r="MJ20" s="617"/>
      <c r="MK20" s="617"/>
      <c r="ML20" s="617"/>
      <c r="MM20" s="617"/>
      <c r="MN20" s="617"/>
      <c r="MO20" s="617"/>
      <c r="MP20" s="617"/>
      <c r="MQ20" s="617"/>
      <c r="MR20" s="617"/>
      <c r="MS20" s="617"/>
      <c r="MT20" s="617"/>
      <c r="MU20" s="617"/>
      <c r="MV20" s="617"/>
      <c r="MW20" s="617"/>
      <c r="MX20" s="617"/>
      <c r="MY20" s="617"/>
      <c r="MZ20" s="617"/>
      <c r="NA20" s="617"/>
      <c r="NB20" s="617"/>
      <c r="NC20" s="617"/>
      <c r="ND20" s="617"/>
      <c r="NE20" s="617"/>
      <c r="NF20" s="617"/>
      <c r="NG20" s="617"/>
      <c r="NH20" s="617"/>
      <c r="NI20" s="617"/>
      <c r="NJ20" s="617"/>
      <c r="NK20" s="617"/>
      <c r="NL20" s="617"/>
      <c r="NM20" s="617"/>
      <c r="NN20" s="617"/>
      <c r="NO20" s="617"/>
      <c r="NP20" s="617"/>
      <c r="NQ20" s="617"/>
      <c r="NR20" s="617"/>
      <c r="NS20" s="617"/>
      <c r="NT20" s="617"/>
      <c r="NU20" s="617"/>
      <c r="NV20" s="617"/>
      <c r="NW20" s="617"/>
      <c r="NX20" s="617"/>
      <c r="NY20" s="617"/>
      <c r="NZ20" s="617"/>
      <c r="OA20" s="617"/>
      <c r="OB20" s="617"/>
      <c r="OC20" s="617"/>
      <c r="OD20" s="617"/>
      <c r="OE20" s="617"/>
      <c r="OF20" s="617"/>
      <c r="OG20" s="617"/>
      <c r="OH20" s="617"/>
      <c r="OI20" s="617"/>
      <c r="OJ20" s="617"/>
      <c r="OK20" s="617"/>
      <c r="OL20" s="617"/>
      <c r="OM20" s="617"/>
      <c r="ON20" s="617"/>
      <c r="OO20" s="617"/>
      <c r="OP20" s="617"/>
      <c r="OQ20" s="617"/>
      <c r="OR20" s="617"/>
      <c r="OS20" s="617"/>
      <c r="OT20" s="617"/>
      <c r="OU20" s="617"/>
      <c r="OV20" s="617"/>
      <c r="OW20" s="617"/>
      <c r="OX20" s="617"/>
      <c r="OY20" s="617"/>
      <c r="OZ20" s="617"/>
      <c r="PA20" s="617"/>
      <c r="PB20" s="617"/>
      <c r="PC20" s="617"/>
      <c r="PD20" s="617"/>
      <c r="PE20" s="617"/>
      <c r="PF20" s="617"/>
      <c r="PG20" s="617"/>
      <c r="PH20" s="617"/>
      <c r="PI20" s="617"/>
      <c r="PJ20" s="617"/>
      <c r="PK20" s="617"/>
      <c r="PL20" s="617"/>
      <c r="PM20" s="617"/>
      <c r="PN20" s="617"/>
      <c r="PO20" s="617"/>
      <c r="PP20" s="617"/>
      <c r="PQ20" s="617"/>
      <c r="PR20" s="617"/>
      <c r="PS20" s="617"/>
      <c r="PT20" s="617"/>
      <c r="PU20" s="617"/>
      <c r="PV20" s="617"/>
      <c r="PW20" s="617"/>
      <c r="PX20" s="617"/>
      <c r="PY20" s="617"/>
      <c r="PZ20" s="617"/>
      <c r="QA20" s="617"/>
      <c r="QB20" s="617"/>
      <c r="QC20" s="617"/>
      <c r="QD20" s="617"/>
      <c r="QE20" s="617"/>
      <c r="QF20" s="617"/>
      <c r="QG20" s="617"/>
      <c r="QH20" s="617"/>
      <c r="QI20" s="617"/>
      <c r="QJ20" s="617"/>
      <c r="QK20" s="617"/>
      <c r="QL20" s="617"/>
      <c r="QM20" s="617"/>
      <c r="QN20" s="617"/>
      <c r="QO20" s="617"/>
      <c r="QP20" s="617"/>
      <c r="QQ20" s="617"/>
      <c r="QR20" s="617"/>
      <c r="QS20" s="617"/>
      <c r="QT20" s="617"/>
      <c r="QU20" s="617"/>
      <c r="QV20" s="617"/>
      <c r="QW20" s="617"/>
      <c r="QX20" s="617"/>
      <c r="QY20" s="617"/>
      <c r="QZ20" s="617"/>
      <c r="RA20" s="617"/>
      <c r="RB20" s="617"/>
      <c r="RC20" s="617"/>
      <c r="RD20" s="617"/>
      <c r="RE20" s="617"/>
      <c r="RF20" s="617"/>
      <c r="RG20" s="617"/>
      <c r="RH20" s="617"/>
      <c r="RI20" s="617"/>
      <c r="RJ20" s="617"/>
      <c r="RK20" s="617"/>
      <c r="RL20" s="617"/>
      <c r="RM20" s="617"/>
      <c r="RN20" s="617"/>
      <c r="RO20" s="617"/>
      <c r="RP20" s="617"/>
      <c r="RQ20" s="617"/>
      <c r="RR20" s="617"/>
      <c r="RS20" s="617"/>
      <c r="RT20" s="617"/>
      <c r="RU20" s="617"/>
      <c r="RV20" s="617"/>
      <c r="RW20" s="617"/>
      <c r="RX20" s="617"/>
      <c r="RY20" s="617"/>
      <c r="RZ20" s="617"/>
      <c r="SA20" s="617"/>
      <c r="SB20" s="617"/>
      <c r="SC20" s="617"/>
      <c r="SD20" s="617"/>
      <c r="SE20" s="617"/>
      <c r="SF20" s="617"/>
      <c r="SG20" s="617"/>
      <c r="SH20" s="617"/>
      <c r="SI20" s="617"/>
      <c r="SJ20" s="617"/>
      <c r="SK20" s="617"/>
      <c r="SL20" s="617"/>
      <c r="SM20" s="617"/>
      <c r="SN20" s="617"/>
      <c r="SO20" s="617"/>
      <c r="SP20" s="617"/>
      <c r="SQ20" s="617"/>
      <c r="SR20" s="617"/>
      <c r="SS20" s="617"/>
      <c r="ST20" s="617"/>
      <c r="SU20" s="617"/>
      <c r="SV20" s="617"/>
      <c r="SW20" s="617"/>
      <c r="SX20" s="617"/>
      <c r="SY20" s="617"/>
      <c r="SZ20" s="617"/>
      <c r="TA20" s="617"/>
      <c r="TB20" s="617"/>
      <c r="TC20" s="617"/>
      <c r="TD20" s="617"/>
      <c r="TE20" s="617"/>
      <c r="TF20" s="617"/>
      <c r="TG20" s="617"/>
      <c r="TH20" s="617"/>
      <c r="TI20" s="617"/>
      <c r="TJ20" s="617"/>
      <c r="TK20" s="617"/>
      <c r="TL20" s="617"/>
      <c r="TM20" s="617"/>
      <c r="TN20" s="617"/>
      <c r="TO20" s="617"/>
      <c r="TP20" s="617"/>
      <c r="TQ20" s="617"/>
      <c r="TR20" s="617"/>
      <c r="TS20" s="617"/>
      <c r="TT20" s="617"/>
      <c r="TU20" s="617"/>
      <c r="TV20" s="617"/>
      <c r="TW20" s="617"/>
      <c r="TX20" s="617"/>
      <c r="TY20" s="617"/>
      <c r="TZ20" s="617"/>
      <c r="UA20" s="617"/>
      <c r="UB20" s="617"/>
      <c r="UC20" s="617"/>
      <c r="UD20" s="617"/>
      <c r="UE20" s="617"/>
      <c r="UF20" s="617"/>
      <c r="UG20" s="617"/>
      <c r="UH20" s="617"/>
      <c r="UI20" s="617"/>
      <c r="UJ20" s="617"/>
      <c r="UK20" s="617"/>
      <c r="UL20" s="617"/>
      <c r="UM20" s="617"/>
      <c r="UN20" s="617"/>
      <c r="UO20" s="617"/>
      <c r="UP20" s="617"/>
      <c r="UQ20" s="617"/>
      <c r="UR20" s="617"/>
      <c r="US20" s="617"/>
      <c r="UT20" s="617"/>
      <c r="UU20" s="617"/>
      <c r="UV20" s="617"/>
      <c r="UW20" s="617"/>
      <c r="UX20" s="617"/>
      <c r="UY20" s="617"/>
      <c r="UZ20" s="617"/>
      <c r="VA20" s="617"/>
      <c r="VB20" s="617"/>
      <c r="VC20" s="617"/>
      <c r="VD20" s="617"/>
      <c r="VE20" s="617"/>
      <c r="VF20" s="617"/>
      <c r="VG20" s="617"/>
      <c r="VH20" s="617"/>
      <c r="VI20" s="617"/>
      <c r="VJ20" s="617"/>
      <c r="VK20" s="617"/>
      <c r="VL20" s="617"/>
      <c r="VM20" s="617"/>
      <c r="VN20" s="617"/>
      <c r="VO20" s="617"/>
      <c r="VP20" s="617"/>
      <c r="VQ20" s="617"/>
      <c r="VR20" s="617"/>
      <c r="VS20" s="617"/>
      <c r="VT20" s="617"/>
      <c r="VU20" s="617"/>
      <c r="VV20" s="617"/>
      <c r="VW20" s="617"/>
      <c r="VX20" s="617"/>
      <c r="VY20" s="617"/>
      <c r="VZ20" s="617"/>
      <c r="WA20" s="617"/>
      <c r="WB20" s="617"/>
      <c r="WC20" s="617"/>
      <c r="WD20" s="617"/>
      <c r="WE20" s="617"/>
      <c r="WF20" s="617"/>
      <c r="WG20" s="617"/>
      <c r="WH20" s="617"/>
      <c r="WI20" s="617"/>
      <c r="WJ20" s="617"/>
      <c r="WK20" s="617"/>
      <c r="WL20" s="617"/>
      <c r="WM20" s="617"/>
      <c r="WN20" s="617"/>
      <c r="WO20" s="617"/>
      <c r="WP20" s="617"/>
      <c r="WQ20" s="617"/>
      <c r="WR20" s="617"/>
      <c r="WS20" s="617"/>
      <c r="WT20" s="617"/>
      <c r="WU20" s="617"/>
      <c r="WV20" s="617"/>
      <c r="WW20" s="617"/>
      <c r="WX20" s="617"/>
      <c r="WY20" s="617"/>
      <c r="WZ20" s="617"/>
      <c r="XA20" s="617"/>
      <c r="XB20" s="617"/>
      <c r="XC20" s="617"/>
      <c r="XD20" s="617"/>
      <c r="XE20" s="617"/>
      <c r="XF20" s="617"/>
      <c r="XG20" s="617"/>
      <c r="XH20" s="617"/>
      <c r="XI20" s="617"/>
      <c r="XJ20" s="617"/>
      <c r="XK20" s="617"/>
      <c r="XL20" s="617"/>
      <c r="XM20" s="617"/>
      <c r="XN20" s="617"/>
      <c r="XO20" s="617"/>
      <c r="XP20" s="617"/>
      <c r="XQ20" s="617"/>
      <c r="XR20" s="617"/>
      <c r="XS20" s="617"/>
      <c r="XT20" s="617"/>
      <c r="XU20" s="617"/>
      <c r="XV20" s="617"/>
      <c r="XW20" s="617"/>
      <c r="XX20" s="617"/>
      <c r="XY20" s="617"/>
      <c r="XZ20" s="617"/>
      <c r="YA20" s="617"/>
      <c r="YB20" s="617"/>
      <c r="YC20" s="617"/>
      <c r="YD20" s="617"/>
      <c r="YE20" s="617"/>
      <c r="YF20" s="617"/>
      <c r="YG20" s="617"/>
      <c r="YH20" s="617"/>
      <c r="YI20" s="617"/>
      <c r="YJ20" s="617"/>
      <c r="YK20" s="617"/>
      <c r="YL20" s="617"/>
      <c r="YM20" s="617"/>
      <c r="YN20" s="617"/>
      <c r="YO20" s="617"/>
      <c r="YP20" s="617"/>
      <c r="YQ20" s="617"/>
      <c r="YR20" s="617"/>
      <c r="YS20" s="617"/>
      <c r="YT20" s="617"/>
      <c r="YU20" s="617"/>
      <c r="YV20" s="617"/>
      <c r="YW20" s="617"/>
      <c r="YX20" s="617"/>
      <c r="YY20" s="617"/>
      <c r="YZ20" s="617"/>
      <c r="ZA20" s="617"/>
      <c r="ZB20" s="617"/>
      <c r="ZC20" s="617"/>
      <c r="ZD20" s="617"/>
      <c r="ZE20" s="617"/>
      <c r="ZF20" s="617"/>
      <c r="ZG20" s="617"/>
      <c r="ZH20" s="617"/>
      <c r="ZI20" s="617"/>
      <c r="ZJ20" s="617"/>
      <c r="ZK20" s="617"/>
      <c r="ZL20" s="617"/>
      <c r="ZM20" s="617"/>
      <c r="ZN20" s="617"/>
      <c r="ZO20" s="617"/>
      <c r="ZP20" s="617"/>
      <c r="ZQ20" s="617"/>
      <c r="ZR20" s="617"/>
      <c r="ZS20" s="617"/>
      <c r="ZT20" s="617"/>
      <c r="ZU20" s="617"/>
      <c r="ZV20" s="617"/>
      <c r="ZW20" s="617"/>
      <c r="ZX20" s="617"/>
      <c r="ZY20" s="617"/>
      <c r="ZZ20" s="617"/>
      <c r="AAA20" s="617"/>
      <c r="AAB20" s="617"/>
      <c r="AAC20" s="617"/>
      <c r="AAD20" s="617"/>
      <c r="AAE20" s="617"/>
      <c r="AAF20" s="617"/>
      <c r="AAG20" s="617"/>
      <c r="AAH20" s="617"/>
      <c r="AAI20" s="617"/>
      <c r="AAJ20" s="617"/>
      <c r="AAK20" s="617"/>
      <c r="AAL20" s="617"/>
      <c r="AAM20" s="617"/>
      <c r="AAN20" s="617"/>
      <c r="AAO20" s="617"/>
      <c r="AAP20" s="617"/>
      <c r="AAQ20" s="617"/>
      <c r="AAR20" s="617"/>
      <c r="AAS20" s="617"/>
      <c r="AAT20" s="617"/>
      <c r="AAU20" s="617"/>
      <c r="AAV20" s="617"/>
      <c r="AAW20" s="617"/>
      <c r="AAX20" s="617"/>
      <c r="AAY20" s="617"/>
      <c r="AAZ20" s="617"/>
      <c r="ABA20" s="617"/>
      <c r="ABB20" s="617"/>
      <c r="ABC20" s="617"/>
      <c r="ABD20" s="617"/>
      <c r="ABE20" s="617"/>
      <c r="ABF20" s="617"/>
      <c r="ABG20" s="617"/>
      <c r="ABH20" s="617"/>
      <c r="ABI20" s="617"/>
      <c r="ABJ20" s="617"/>
      <c r="ABK20" s="617"/>
      <c r="ABL20" s="617"/>
      <c r="ABM20" s="617"/>
      <c r="ABN20" s="617"/>
      <c r="ABO20" s="617"/>
      <c r="ABP20" s="617"/>
      <c r="ABQ20" s="617"/>
      <c r="ABR20" s="617"/>
      <c r="ABS20" s="617"/>
      <c r="ABT20" s="617"/>
      <c r="ABU20" s="617"/>
      <c r="ABV20" s="617"/>
      <c r="ABW20" s="617"/>
      <c r="ABX20" s="617"/>
      <c r="ABY20" s="617"/>
      <c r="ABZ20" s="617"/>
      <c r="ACA20" s="617"/>
      <c r="ACB20" s="617"/>
      <c r="ACC20" s="617"/>
      <c r="ACD20" s="617"/>
      <c r="ACE20" s="617"/>
      <c r="ACF20" s="617"/>
      <c r="ACG20" s="617"/>
      <c r="ACH20" s="617"/>
      <c r="ACI20" s="617"/>
      <c r="ACJ20" s="617"/>
      <c r="ACK20" s="617"/>
      <c r="ACL20" s="617"/>
      <c r="ACM20" s="617"/>
      <c r="ACN20" s="617"/>
      <c r="ACO20" s="617"/>
      <c r="ACP20" s="617"/>
      <c r="ACQ20" s="617"/>
      <c r="ACR20" s="617"/>
      <c r="ACS20" s="617"/>
      <c r="ACT20" s="617"/>
      <c r="ACU20" s="617"/>
      <c r="ACV20" s="617"/>
      <c r="ACW20" s="617"/>
      <c r="ACX20" s="617"/>
      <c r="ACY20" s="617"/>
      <c r="ACZ20" s="617"/>
      <c r="ADA20" s="617"/>
      <c r="ADB20" s="617"/>
      <c r="ADC20" s="617"/>
      <c r="ADD20" s="617"/>
      <c r="ADE20" s="617"/>
      <c r="ADF20" s="617"/>
      <c r="ADG20" s="617"/>
      <c r="ADH20" s="617"/>
      <c r="ADI20" s="617"/>
      <c r="ADJ20" s="617"/>
      <c r="ADK20" s="617"/>
      <c r="ADL20" s="617"/>
      <c r="ADM20" s="617"/>
      <c r="ADN20" s="617"/>
      <c r="ADO20" s="617"/>
      <c r="ADP20" s="617"/>
      <c r="ADQ20" s="617"/>
      <c r="ADR20" s="617"/>
      <c r="ADS20" s="617"/>
      <c r="ADT20" s="617"/>
      <c r="ADU20" s="617"/>
      <c r="ADV20" s="617"/>
      <c r="ADW20" s="617"/>
      <c r="ADX20" s="617"/>
      <c r="ADY20" s="617"/>
      <c r="ADZ20" s="617"/>
      <c r="AEA20" s="617"/>
      <c r="AEB20" s="617"/>
      <c r="AEC20" s="617"/>
      <c r="AED20" s="617"/>
      <c r="AEE20" s="617"/>
      <c r="AEF20" s="617"/>
      <c r="AEG20" s="617"/>
      <c r="AEH20" s="617"/>
      <c r="AEI20" s="617"/>
      <c r="AEJ20" s="617"/>
      <c r="AEK20" s="617"/>
      <c r="AEL20" s="617"/>
      <c r="AEM20" s="617"/>
      <c r="AEN20" s="617"/>
      <c r="AEO20" s="617"/>
      <c r="AEP20" s="617"/>
      <c r="AEQ20" s="617"/>
      <c r="AER20" s="617"/>
      <c r="AES20" s="617"/>
      <c r="AET20" s="617"/>
      <c r="AEU20" s="617"/>
      <c r="AEV20" s="617"/>
      <c r="AEW20" s="617"/>
      <c r="AEX20" s="617"/>
      <c r="AEY20" s="617"/>
      <c r="AEZ20" s="617"/>
      <c r="AFA20" s="617"/>
      <c r="AFB20" s="617"/>
      <c r="AFC20" s="617"/>
      <c r="AFD20" s="617"/>
      <c r="AFE20" s="617"/>
      <c r="AFF20" s="617"/>
      <c r="AFG20" s="617"/>
      <c r="AFH20" s="617"/>
      <c r="AFI20" s="617"/>
      <c r="AFJ20" s="617"/>
      <c r="AFK20" s="617"/>
      <c r="AFL20" s="617"/>
      <c r="AFM20" s="617"/>
      <c r="AFN20" s="617"/>
      <c r="AFO20" s="617"/>
      <c r="AFP20" s="617"/>
      <c r="AFQ20" s="617"/>
      <c r="AFR20" s="617"/>
      <c r="AFS20" s="617"/>
      <c r="AFT20" s="617"/>
      <c r="AFU20" s="617"/>
      <c r="AFV20" s="617"/>
      <c r="AFW20" s="617"/>
      <c r="AFX20" s="617"/>
      <c r="AFY20" s="617"/>
      <c r="AFZ20" s="617"/>
      <c r="AGA20" s="617"/>
      <c r="AGB20" s="617"/>
      <c r="AGC20" s="617"/>
      <c r="AGD20" s="617"/>
      <c r="AGE20" s="617"/>
      <c r="AGF20" s="617"/>
      <c r="AGG20" s="617"/>
      <c r="AGH20" s="617"/>
      <c r="AGI20" s="617"/>
      <c r="AGJ20" s="617"/>
      <c r="AGK20" s="617"/>
      <c r="AGL20" s="617"/>
      <c r="AGM20" s="617"/>
      <c r="AGN20" s="617"/>
      <c r="AGO20" s="617"/>
      <c r="AGP20" s="617"/>
      <c r="AGQ20" s="617"/>
      <c r="AGR20" s="617"/>
      <c r="AGS20" s="617"/>
      <c r="AGT20" s="617"/>
      <c r="AGU20" s="617"/>
      <c r="AGV20" s="617"/>
      <c r="AGW20" s="617"/>
      <c r="AGX20" s="617"/>
      <c r="AGY20" s="617"/>
      <c r="AGZ20" s="617"/>
      <c r="AHA20" s="617"/>
      <c r="AHB20" s="617"/>
      <c r="AHC20" s="617"/>
      <c r="AHD20" s="617"/>
      <c r="AHE20" s="617"/>
      <c r="AHF20" s="617"/>
      <c r="AHG20" s="617"/>
      <c r="AHH20" s="617"/>
      <c r="AHI20" s="617"/>
      <c r="AHJ20" s="617"/>
      <c r="AHK20" s="617"/>
      <c r="AHL20" s="617"/>
      <c r="AHM20" s="617"/>
      <c r="AHN20" s="617"/>
      <c r="AHO20" s="617"/>
      <c r="AHP20" s="617"/>
      <c r="AHQ20" s="617"/>
      <c r="AHR20" s="617"/>
      <c r="AHS20" s="617"/>
      <c r="AHT20" s="617"/>
      <c r="AHU20" s="617"/>
      <c r="AHV20" s="617"/>
      <c r="AHW20" s="617"/>
      <c r="AHX20" s="617"/>
      <c r="AHY20" s="617"/>
      <c r="AHZ20" s="617"/>
      <c r="AIA20" s="617"/>
      <c r="AIB20" s="617"/>
      <c r="AIC20" s="617"/>
      <c r="AID20" s="617"/>
      <c r="AIE20" s="617"/>
      <c r="AIF20" s="617"/>
      <c r="AIG20" s="617"/>
      <c r="AIH20" s="617"/>
      <c r="AII20" s="617"/>
      <c r="AIJ20" s="617"/>
      <c r="AIK20" s="617"/>
      <c r="AIL20" s="617"/>
      <c r="AIM20" s="617"/>
      <c r="AIN20" s="617"/>
      <c r="AIO20" s="617"/>
      <c r="AIP20" s="617"/>
      <c r="AIQ20" s="617"/>
      <c r="AIR20" s="617"/>
      <c r="AIS20" s="617"/>
      <c r="AIT20" s="617"/>
      <c r="AIU20" s="617"/>
      <c r="AIV20" s="617"/>
      <c r="AIW20" s="617"/>
      <c r="AIX20" s="617"/>
      <c r="AIY20" s="617"/>
      <c r="AIZ20" s="617"/>
      <c r="AJA20" s="617"/>
      <c r="AJB20" s="617"/>
      <c r="AJC20" s="617"/>
      <c r="AJD20" s="617"/>
      <c r="AJE20" s="617"/>
      <c r="AJF20" s="617"/>
      <c r="AJG20" s="617"/>
      <c r="AJH20" s="617"/>
      <c r="AJI20" s="617"/>
      <c r="AJJ20" s="617"/>
      <c r="AJK20" s="617"/>
      <c r="AJL20" s="617"/>
      <c r="AJM20" s="617"/>
      <c r="AJN20" s="617"/>
      <c r="AJO20" s="617"/>
      <c r="AJP20" s="617"/>
      <c r="AJQ20" s="617"/>
      <c r="AJR20" s="617"/>
      <c r="AJS20" s="617"/>
      <c r="AJT20" s="617"/>
      <c r="AJU20" s="617"/>
      <c r="AJV20" s="617"/>
      <c r="AJW20" s="617"/>
      <c r="AJX20" s="617"/>
      <c r="AJY20" s="617"/>
      <c r="AJZ20" s="617"/>
      <c r="AKA20" s="617"/>
      <c r="AKB20" s="617"/>
      <c r="AKC20" s="617"/>
      <c r="AKD20" s="617"/>
      <c r="AKE20" s="617"/>
      <c r="AKF20" s="617"/>
      <c r="AKG20" s="617"/>
      <c r="AKH20" s="617"/>
      <c r="AKI20" s="617"/>
      <c r="AKJ20" s="617"/>
      <c r="AKK20" s="617"/>
      <c r="AKL20" s="617"/>
      <c r="AKM20" s="617"/>
      <c r="AKN20" s="617"/>
      <c r="AKO20" s="617"/>
      <c r="AKP20" s="617"/>
      <c r="AKQ20" s="617"/>
      <c r="AKR20" s="617"/>
      <c r="AKS20" s="617"/>
      <c r="AKT20" s="617"/>
      <c r="AKU20" s="617"/>
      <c r="AKV20" s="617"/>
      <c r="AKW20" s="617"/>
      <c r="AKX20" s="617"/>
      <c r="AKY20" s="617"/>
      <c r="AKZ20" s="617"/>
      <c r="ALA20" s="617"/>
      <c r="ALB20" s="617"/>
      <c r="ALC20" s="617"/>
      <c r="ALD20" s="617"/>
      <c r="ALE20" s="617"/>
      <c r="ALF20" s="617"/>
      <c r="ALG20" s="617"/>
      <c r="ALH20" s="617"/>
      <c r="ALI20" s="617"/>
      <c r="ALJ20" s="617"/>
      <c r="ALK20" s="617"/>
      <c r="ALL20" s="617"/>
      <c r="ALM20" s="617"/>
      <c r="ALN20" s="617"/>
      <c r="ALO20" s="617"/>
      <c r="ALP20" s="617"/>
      <c r="ALQ20" s="617"/>
      <c r="ALR20" s="617"/>
      <c r="ALS20" s="617"/>
      <c r="ALT20" s="617"/>
      <c r="ALU20" s="617"/>
      <c r="ALV20" s="617"/>
      <c r="ALW20" s="617"/>
      <c r="ALX20" s="617"/>
      <c r="ALY20" s="617"/>
      <c r="ALZ20" s="617"/>
      <c r="AMA20" s="617"/>
      <c r="AMB20" s="617"/>
      <c r="AMC20" s="617"/>
      <c r="AMD20" s="617"/>
      <c r="AME20" s="617"/>
      <c r="AMF20" s="617"/>
      <c r="AMG20" s="617"/>
      <c r="AMH20" s="617"/>
      <c r="AMI20" s="617"/>
      <c r="AMJ20" s="617"/>
      <c r="AMK20" s="617"/>
      <c r="AML20" s="617"/>
      <c r="AMM20" s="617"/>
      <c r="AMN20" s="617"/>
      <c r="AMO20" s="617"/>
      <c r="AMP20" s="617"/>
      <c r="AMQ20" s="617"/>
      <c r="AMR20" s="617"/>
      <c r="AMS20" s="617"/>
      <c r="AMT20" s="617"/>
      <c r="AMU20" s="617"/>
      <c r="AMV20" s="617"/>
      <c r="AMW20" s="617"/>
      <c r="AMX20" s="617"/>
      <c r="AMY20" s="617"/>
      <c r="AMZ20" s="617"/>
      <c r="ANA20" s="617"/>
      <c r="ANB20" s="617"/>
      <c r="ANC20" s="617"/>
      <c r="AND20" s="617"/>
      <c r="ANE20" s="617"/>
      <c r="ANF20" s="617"/>
      <c r="ANG20" s="617"/>
      <c r="ANH20" s="617"/>
      <c r="ANI20" s="617"/>
      <c r="ANJ20" s="617"/>
      <c r="ANK20" s="617"/>
      <c r="ANL20" s="617"/>
      <c r="ANM20" s="617"/>
      <c r="ANN20" s="617"/>
      <c r="ANO20" s="617"/>
      <c r="ANP20" s="617"/>
      <c r="ANQ20" s="617"/>
      <c r="ANR20" s="617"/>
      <c r="ANS20" s="617"/>
      <c r="ANT20" s="617"/>
      <c r="ANU20" s="617"/>
      <c r="ANV20" s="617"/>
      <c r="ANW20" s="617"/>
      <c r="ANX20" s="617"/>
      <c r="ANY20" s="617"/>
      <c r="ANZ20" s="617"/>
      <c r="AOA20" s="617"/>
      <c r="AOB20" s="617"/>
      <c r="AOC20" s="617"/>
      <c r="AOD20" s="617"/>
      <c r="AOE20" s="617"/>
      <c r="AOF20" s="617"/>
      <c r="AOG20" s="617"/>
      <c r="AOH20" s="617"/>
      <c r="AOI20" s="617"/>
      <c r="AOJ20" s="617"/>
      <c r="AOK20" s="617"/>
      <c r="AOL20" s="617"/>
      <c r="AOM20" s="617"/>
      <c r="AON20" s="617"/>
      <c r="AOO20" s="617"/>
      <c r="AOP20" s="617"/>
      <c r="AOQ20" s="617"/>
      <c r="AOR20" s="617"/>
      <c r="AOS20" s="617"/>
      <c r="AOT20" s="617"/>
      <c r="AOU20" s="617"/>
      <c r="AOV20" s="617"/>
      <c r="AOW20" s="617"/>
      <c r="AOX20" s="617"/>
      <c r="AOY20" s="617"/>
      <c r="AOZ20" s="617"/>
      <c r="APA20" s="617"/>
      <c r="APB20" s="617"/>
      <c r="APC20" s="617"/>
      <c r="APD20" s="617"/>
      <c r="APE20" s="617"/>
      <c r="APF20" s="617"/>
      <c r="APG20" s="617"/>
      <c r="APH20" s="617"/>
      <c r="API20" s="617"/>
      <c r="APJ20" s="617"/>
      <c r="APK20" s="617"/>
      <c r="APL20" s="617"/>
      <c r="APM20" s="617"/>
      <c r="APN20" s="617"/>
      <c r="APO20" s="617"/>
      <c r="APP20" s="617"/>
      <c r="APQ20" s="617"/>
      <c r="APR20" s="617"/>
      <c r="APS20" s="617"/>
      <c r="APT20" s="617"/>
      <c r="APU20" s="617"/>
      <c r="APV20" s="617"/>
      <c r="APW20" s="617"/>
      <c r="APX20" s="617"/>
      <c r="APY20" s="617"/>
      <c r="APZ20" s="617"/>
      <c r="AQA20" s="617"/>
      <c r="AQB20" s="617"/>
      <c r="AQC20" s="617"/>
      <c r="AQD20" s="617"/>
      <c r="AQE20" s="617"/>
      <c r="AQF20" s="617"/>
      <c r="AQG20" s="617"/>
      <c r="AQH20" s="617"/>
      <c r="AQI20" s="617"/>
      <c r="AQJ20" s="617"/>
      <c r="AQK20" s="617"/>
      <c r="AQL20" s="617"/>
      <c r="AQM20" s="617"/>
      <c r="AQN20" s="617"/>
      <c r="AQO20" s="617"/>
      <c r="AQP20" s="617"/>
      <c r="AQQ20" s="617"/>
      <c r="AQR20" s="617"/>
      <c r="AQS20" s="617"/>
      <c r="AQT20" s="617"/>
      <c r="AQU20" s="617"/>
      <c r="AQV20" s="617"/>
      <c r="AQW20" s="617"/>
      <c r="AQX20" s="617"/>
      <c r="AQY20" s="617"/>
      <c r="AQZ20" s="617"/>
      <c r="ARA20" s="617"/>
      <c r="ARB20" s="617"/>
      <c r="ARC20" s="617"/>
      <c r="ARD20" s="617"/>
      <c r="ARE20" s="617"/>
      <c r="ARF20" s="617"/>
      <c r="ARG20" s="617"/>
      <c r="ARH20" s="617"/>
      <c r="ARI20" s="617"/>
      <c r="ARJ20" s="617"/>
      <c r="ARK20" s="617"/>
      <c r="ARL20" s="617"/>
      <c r="ARM20" s="617"/>
      <c r="ARN20" s="617"/>
      <c r="ARO20" s="617"/>
      <c r="ARP20" s="617"/>
      <c r="ARQ20" s="617"/>
      <c r="ARR20" s="617"/>
      <c r="ARS20" s="617"/>
      <c r="ART20" s="617"/>
      <c r="ARU20" s="617"/>
      <c r="ARV20" s="617"/>
      <c r="ARW20" s="617"/>
      <c r="ARX20" s="617"/>
      <c r="ARY20" s="617"/>
      <c r="ARZ20" s="617"/>
      <c r="ASA20" s="617"/>
      <c r="ASB20" s="617"/>
      <c r="ASC20" s="617"/>
      <c r="ASD20" s="617"/>
      <c r="ASE20" s="617"/>
      <c r="ASF20" s="617"/>
      <c r="ASG20" s="617"/>
      <c r="ASH20" s="617"/>
      <c r="ASI20" s="617"/>
      <c r="ASJ20" s="617"/>
      <c r="ASK20" s="617"/>
      <c r="ASL20" s="617"/>
      <c r="ASM20" s="617"/>
      <c r="ASN20" s="617"/>
      <c r="ASO20" s="617"/>
      <c r="ASP20" s="617"/>
      <c r="ASQ20" s="617"/>
      <c r="ASR20" s="617"/>
      <c r="ASS20" s="617"/>
      <c r="AST20" s="617"/>
      <c r="ASU20" s="617"/>
      <c r="ASV20" s="617"/>
      <c r="ASW20" s="617"/>
      <c r="ASX20" s="617"/>
      <c r="ASY20" s="617"/>
      <c r="ASZ20" s="617"/>
      <c r="ATA20" s="617"/>
      <c r="ATB20" s="617"/>
      <c r="ATC20" s="617"/>
      <c r="ATD20" s="617"/>
      <c r="ATE20" s="617"/>
      <c r="ATF20" s="617"/>
      <c r="ATG20" s="617"/>
      <c r="ATH20" s="617"/>
      <c r="ATI20" s="617"/>
      <c r="ATJ20" s="617"/>
      <c r="ATK20" s="617"/>
      <c r="ATL20" s="617"/>
      <c r="ATM20" s="617"/>
      <c r="ATN20" s="617"/>
      <c r="ATO20" s="617"/>
      <c r="ATP20" s="617"/>
      <c r="ATQ20" s="617"/>
      <c r="ATR20" s="617"/>
      <c r="ATS20" s="617"/>
      <c r="ATT20" s="617"/>
      <c r="ATU20" s="617"/>
      <c r="ATV20" s="617"/>
      <c r="ATW20" s="617"/>
      <c r="ATX20" s="617"/>
      <c r="ATY20" s="617"/>
      <c r="ATZ20" s="617"/>
      <c r="AUA20" s="617"/>
      <c r="AUB20" s="617"/>
      <c r="AUC20" s="617"/>
      <c r="AUD20" s="617"/>
      <c r="AUE20" s="617"/>
      <c r="AUF20" s="617"/>
      <c r="AUG20" s="617"/>
      <c r="AUH20" s="617"/>
      <c r="AUI20" s="617"/>
      <c r="AUJ20" s="617"/>
      <c r="AUK20" s="617"/>
      <c r="AUL20" s="617"/>
      <c r="AUM20" s="617"/>
      <c r="AUN20" s="617"/>
      <c r="AUO20" s="617"/>
      <c r="AUP20" s="617"/>
      <c r="AUQ20" s="617"/>
      <c r="AUR20" s="617"/>
      <c r="AUS20" s="617"/>
      <c r="AUT20" s="617"/>
      <c r="AUU20" s="617"/>
      <c r="AUV20" s="617"/>
      <c r="AUW20" s="617"/>
      <c r="AUX20" s="617"/>
      <c r="AUY20" s="617"/>
      <c r="AUZ20" s="617"/>
      <c r="AVA20" s="617"/>
      <c r="AVB20" s="617"/>
      <c r="AVC20" s="617"/>
      <c r="AVD20" s="617"/>
      <c r="AVE20" s="617"/>
      <c r="AVF20" s="617"/>
      <c r="AVG20" s="617"/>
      <c r="AVH20" s="617"/>
      <c r="AVI20" s="617"/>
      <c r="AVJ20" s="617"/>
      <c r="AVK20" s="617"/>
      <c r="AVL20" s="617"/>
      <c r="AVM20" s="617"/>
      <c r="AVN20" s="617"/>
      <c r="AVO20" s="617"/>
      <c r="AVP20" s="617"/>
      <c r="AVQ20" s="617"/>
      <c r="AVR20" s="617"/>
      <c r="AVS20" s="617"/>
      <c r="AVT20" s="617"/>
      <c r="AVU20" s="617"/>
      <c r="AVV20" s="617"/>
      <c r="AVW20" s="617"/>
      <c r="AVX20" s="617"/>
      <c r="AVY20" s="617"/>
      <c r="AVZ20" s="617"/>
      <c r="AWA20" s="617"/>
      <c r="AWB20" s="617"/>
      <c r="AWC20" s="617"/>
      <c r="AWD20" s="617"/>
      <c r="AWE20" s="617"/>
      <c r="AWF20" s="617"/>
      <c r="AWG20" s="617"/>
      <c r="AWH20" s="617"/>
      <c r="AWI20" s="617"/>
      <c r="AWJ20" s="617"/>
      <c r="AWK20" s="617"/>
      <c r="AWL20" s="617"/>
      <c r="AWM20" s="617"/>
      <c r="AWN20" s="617"/>
      <c r="AWO20" s="617"/>
      <c r="AWP20" s="617"/>
      <c r="AWQ20" s="617"/>
      <c r="AWR20" s="617"/>
      <c r="AWS20" s="617"/>
      <c r="AWT20" s="617"/>
      <c r="AWU20" s="617"/>
      <c r="AWV20" s="617"/>
      <c r="AWW20" s="617"/>
      <c r="AWX20" s="617"/>
      <c r="AWY20" s="617"/>
      <c r="AWZ20" s="617"/>
      <c r="AXA20" s="617"/>
      <c r="AXB20" s="617"/>
      <c r="AXC20" s="617"/>
      <c r="AXD20" s="617"/>
      <c r="AXE20" s="617"/>
      <c r="AXF20" s="617"/>
      <c r="AXG20" s="617"/>
      <c r="AXH20" s="617"/>
      <c r="AXI20" s="617"/>
      <c r="AXJ20" s="617"/>
      <c r="AXK20" s="617"/>
      <c r="AXL20" s="617"/>
      <c r="AXM20" s="617"/>
      <c r="AXN20" s="617"/>
      <c r="AXO20" s="617"/>
      <c r="AXP20" s="617"/>
      <c r="AXQ20" s="617"/>
      <c r="AXR20" s="617"/>
      <c r="AXS20" s="617"/>
      <c r="AXT20" s="617"/>
      <c r="AXU20" s="617"/>
      <c r="AXV20" s="617"/>
      <c r="AXW20" s="617"/>
      <c r="AXX20" s="617"/>
      <c r="AXY20" s="617"/>
      <c r="AXZ20" s="617"/>
      <c r="AYA20" s="617"/>
      <c r="AYB20" s="617"/>
      <c r="AYC20" s="617"/>
      <c r="AYD20" s="617"/>
      <c r="AYE20" s="617"/>
      <c r="AYF20" s="617"/>
      <c r="AYG20" s="617"/>
      <c r="AYH20" s="617"/>
      <c r="AYI20" s="617"/>
      <c r="AYJ20" s="617"/>
      <c r="AYK20" s="617"/>
      <c r="AYL20" s="617"/>
      <c r="AYM20" s="617"/>
      <c r="AYN20" s="617"/>
      <c r="AYO20" s="617"/>
      <c r="AYP20" s="617"/>
      <c r="AYQ20" s="617"/>
      <c r="AYR20" s="617"/>
      <c r="AYS20" s="617"/>
      <c r="AYT20" s="617"/>
      <c r="AYU20" s="617"/>
      <c r="AYV20" s="617"/>
      <c r="AYW20" s="617"/>
      <c r="AYX20" s="617"/>
      <c r="AYY20" s="617"/>
      <c r="AYZ20" s="617"/>
      <c r="AZA20" s="617"/>
      <c r="AZB20" s="617"/>
      <c r="AZC20" s="617"/>
      <c r="AZD20" s="617"/>
      <c r="AZE20" s="617"/>
      <c r="AZF20" s="617"/>
      <c r="AZG20" s="617"/>
      <c r="AZH20" s="617"/>
      <c r="AZI20" s="617"/>
      <c r="AZJ20" s="617"/>
      <c r="AZK20" s="617"/>
      <c r="AZL20" s="617"/>
      <c r="AZM20" s="617"/>
      <c r="AZN20" s="617"/>
      <c r="AZO20" s="617"/>
      <c r="AZP20" s="617"/>
      <c r="AZQ20" s="617"/>
      <c r="AZR20" s="617"/>
      <c r="AZS20" s="617"/>
      <c r="AZT20" s="617"/>
      <c r="AZU20" s="617"/>
      <c r="AZV20" s="617"/>
      <c r="AZW20" s="617"/>
      <c r="AZX20" s="617"/>
      <c r="AZY20" s="617"/>
      <c r="AZZ20" s="617"/>
      <c r="BAA20" s="617"/>
      <c r="BAB20" s="617"/>
      <c r="BAC20" s="617"/>
      <c r="BAD20" s="617"/>
      <c r="BAE20" s="617"/>
      <c r="BAF20" s="617"/>
      <c r="BAG20" s="617"/>
      <c r="BAH20" s="617"/>
      <c r="BAI20" s="617"/>
      <c r="BAJ20" s="617"/>
      <c r="BAK20" s="617"/>
      <c r="BAL20" s="617"/>
      <c r="BAM20" s="617"/>
      <c r="BAN20" s="617"/>
      <c r="BAO20" s="617"/>
      <c r="BAP20" s="617"/>
      <c r="BAQ20" s="617"/>
      <c r="BAR20" s="617"/>
      <c r="BAS20" s="617"/>
      <c r="BAT20" s="617"/>
      <c r="BAU20" s="617"/>
      <c r="BAV20" s="617"/>
      <c r="BAW20" s="617"/>
      <c r="BAX20" s="617"/>
      <c r="BAY20" s="617"/>
      <c r="BAZ20" s="617"/>
      <c r="BBA20" s="617"/>
      <c r="BBB20" s="617"/>
      <c r="BBC20" s="617"/>
      <c r="BBD20" s="617"/>
      <c r="BBE20" s="617"/>
      <c r="BBF20" s="617"/>
      <c r="BBG20" s="617"/>
      <c r="BBH20" s="617"/>
      <c r="BBI20" s="617"/>
      <c r="BBJ20" s="617"/>
      <c r="BBK20" s="617"/>
      <c r="BBL20" s="617"/>
      <c r="BBM20" s="617"/>
      <c r="BBN20" s="617"/>
      <c r="BBO20" s="617"/>
      <c r="BBP20" s="617"/>
      <c r="BBQ20" s="617"/>
      <c r="BBR20" s="617"/>
      <c r="BBS20" s="617"/>
      <c r="BBT20" s="617"/>
      <c r="BBU20" s="617"/>
      <c r="BBV20" s="617"/>
      <c r="BBW20" s="617"/>
      <c r="BBX20" s="617"/>
      <c r="BBY20" s="617"/>
      <c r="BBZ20" s="617"/>
      <c r="BCA20" s="617"/>
      <c r="BCB20" s="617"/>
      <c r="BCC20" s="617"/>
      <c r="BCD20" s="617"/>
      <c r="BCE20" s="617"/>
      <c r="BCF20" s="617"/>
      <c r="BCG20" s="617"/>
      <c r="BCH20" s="617"/>
      <c r="BCI20" s="617"/>
      <c r="BCJ20" s="617"/>
      <c r="BCK20" s="617"/>
      <c r="BCL20" s="617"/>
      <c r="BCM20" s="617"/>
      <c r="BCN20" s="617"/>
      <c r="BCO20" s="617"/>
      <c r="BCP20" s="617"/>
      <c r="BCQ20" s="617"/>
      <c r="BCR20" s="617"/>
      <c r="BCS20" s="617"/>
      <c r="BCT20" s="617"/>
      <c r="BCU20" s="617"/>
      <c r="BCV20" s="617"/>
      <c r="BCW20" s="617"/>
      <c r="BCX20" s="617"/>
      <c r="BCY20" s="617"/>
      <c r="BCZ20" s="617"/>
      <c r="BDA20" s="617"/>
      <c r="BDB20" s="617"/>
      <c r="BDC20" s="617"/>
      <c r="BDD20" s="617"/>
      <c r="BDE20" s="617"/>
      <c r="BDF20" s="617"/>
      <c r="BDG20" s="617"/>
      <c r="BDH20" s="617"/>
      <c r="BDI20" s="617"/>
      <c r="BDJ20" s="617"/>
      <c r="BDK20" s="617"/>
      <c r="BDL20" s="617"/>
      <c r="BDM20" s="617"/>
      <c r="BDN20" s="617"/>
      <c r="BDO20" s="617"/>
      <c r="BDP20" s="617"/>
      <c r="BDQ20" s="617"/>
      <c r="BDR20" s="617"/>
      <c r="BDS20" s="617"/>
      <c r="BDT20" s="617"/>
      <c r="BDU20" s="617"/>
      <c r="BDV20" s="617"/>
      <c r="BDW20" s="617"/>
      <c r="BDX20" s="617"/>
      <c r="BDY20" s="617"/>
      <c r="BDZ20" s="617"/>
      <c r="BEA20" s="617"/>
      <c r="BEB20" s="617"/>
      <c r="BEC20" s="617"/>
      <c r="BED20" s="617"/>
      <c r="BEE20" s="617"/>
      <c r="BEF20" s="617"/>
      <c r="BEG20" s="617"/>
      <c r="BEH20" s="617"/>
      <c r="BEI20" s="617"/>
      <c r="BEJ20" s="617"/>
      <c r="BEK20" s="617"/>
      <c r="BEL20" s="617"/>
      <c r="BEM20" s="617"/>
      <c r="BEN20" s="617"/>
      <c r="BEO20" s="617"/>
      <c r="BEP20" s="617"/>
      <c r="BEQ20" s="617"/>
      <c r="BER20" s="617"/>
      <c r="BES20" s="617"/>
      <c r="BET20" s="617"/>
      <c r="BEU20" s="617"/>
      <c r="BEV20" s="617"/>
      <c r="BEW20" s="617"/>
      <c r="BEX20" s="617"/>
      <c r="BEY20" s="617"/>
      <c r="BEZ20" s="617"/>
      <c r="BFA20" s="617"/>
      <c r="BFB20" s="617"/>
      <c r="BFC20" s="617"/>
      <c r="BFD20" s="617"/>
      <c r="BFE20" s="617"/>
      <c r="BFF20" s="617"/>
      <c r="BFG20" s="617"/>
      <c r="BFH20" s="617"/>
      <c r="BFI20" s="617"/>
      <c r="BFJ20" s="617"/>
      <c r="BFK20" s="617"/>
      <c r="BFL20" s="617"/>
      <c r="BFM20" s="617"/>
      <c r="BFN20" s="617"/>
      <c r="BFO20" s="617"/>
      <c r="BFP20" s="617"/>
      <c r="BFQ20" s="617"/>
      <c r="BFR20" s="617"/>
      <c r="BFS20" s="617"/>
      <c r="BFT20" s="617"/>
      <c r="BFU20" s="617"/>
      <c r="BFV20" s="617"/>
      <c r="BFW20" s="617"/>
      <c r="BFX20" s="617"/>
      <c r="BFY20" s="617"/>
      <c r="BFZ20" s="617"/>
      <c r="BGA20" s="617"/>
      <c r="BGB20" s="617"/>
      <c r="BGC20" s="617"/>
      <c r="BGD20" s="617"/>
      <c r="BGE20" s="617"/>
      <c r="BGF20" s="617"/>
      <c r="BGG20" s="617"/>
      <c r="BGH20" s="617"/>
      <c r="BGI20" s="617"/>
      <c r="BGJ20" s="617"/>
      <c r="BGK20" s="617"/>
      <c r="BGL20" s="617"/>
      <c r="BGM20" s="617"/>
      <c r="BGN20" s="617"/>
      <c r="BGO20" s="617"/>
      <c r="BGP20" s="617"/>
      <c r="BGQ20" s="617"/>
      <c r="BGR20" s="617"/>
      <c r="BGS20" s="617"/>
      <c r="BGT20" s="617"/>
      <c r="BGU20" s="617"/>
      <c r="BGV20" s="617"/>
      <c r="BGW20" s="617"/>
      <c r="BGX20" s="617"/>
      <c r="BGY20" s="617"/>
      <c r="BGZ20" s="617"/>
      <c r="BHA20" s="617"/>
      <c r="BHB20" s="617"/>
      <c r="BHC20" s="617"/>
      <c r="BHD20" s="617"/>
      <c r="BHE20" s="617"/>
      <c r="BHF20" s="617"/>
      <c r="BHG20" s="617"/>
      <c r="BHH20" s="617"/>
      <c r="BHI20" s="617"/>
      <c r="BHJ20" s="617"/>
      <c r="BHK20" s="617"/>
      <c r="BHL20" s="617"/>
      <c r="BHM20" s="617"/>
      <c r="BHN20" s="617"/>
      <c r="BHO20" s="617"/>
      <c r="BHP20" s="617"/>
      <c r="BHQ20" s="617"/>
      <c r="BHR20" s="617"/>
      <c r="BHS20" s="617"/>
      <c r="BHT20" s="617"/>
      <c r="BHU20" s="617"/>
      <c r="BHV20" s="617"/>
      <c r="BHW20" s="617"/>
      <c r="BHX20" s="617"/>
      <c r="BHY20" s="617"/>
      <c r="BHZ20" s="617"/>
      <c r="BIA20" s="617"/>
      <c r="BIB20" s="617"/>
      <c r="BIC20" s="617"/>
      <c r="BID20" s="617"/>
      <c r="BIE20" s="617"/>
      <c r="BIF20" s="617"/>
      <c r="BIG20" s="617"/>
      <c r="BIH20" s="617"/>
      <c r="BII20" s="617"/>
      <c r="BIJ20" s="617"/>
      <c r="BIK20" s="617"/>
      <c r="BIL20" s="617"/>
      <c r="BIM20" s="617"/>
      <c r="BIN20" s="617"/>
      <c r="BIO20" s="617"/>
      <c r="BIP20" s="617"/>
      <c r="BIQ20" s="617"/>
      <c r="BIR20" s="617"/>
      <c r="BIS20" s="617"/>
      <c r="BIT20" s="617"/>
      <c r="BIU20" s="617"/>
      <c r="BIV20" s="617"/>
      <c r="BIW20" s="617"/>
      <c r="BIX20" s="617"/>
      <c r="BIY20" s="617"/>
      <c r="BIZ20" s="617"/>
      <c r="BJA20" s="617"/>
      <c r="BJB20" s="617"/>
      <c r="BJC20" s="617"/>
      <c r="BJD20" s="617"/>
      <c r="BJE20" s="617"/>
      <c r="BJF20" s="617"/>
      <c r="BJG20" s="617"/>
      <c r="BJH20" s="617"/>
      <c r="BJI20" s="617"/>
      <c r="BJJ20" s="617"/>
      <c r="BJK20" s="617"/>
      <c r="BJL20" s="617"/>
      <c r="BJM20" s="617"/>
      <c r="BJN20" s="617"/>
      <c r="BJO20" s="617"/>
      <c r="BJP20" s="617"/>
      <c r="BJQ20" s="617"/>
      <c r="BJR20" s="617"/>
      <c r="BJS20" s="617"/>
      <c r="BJT20" s="617"/>
      <c r="BJU20" s="617"/>
      <c r="BJV20" s="617"/>
      <c r="BJW20" s="617"/>
      <c r="BJX20" s="617"/>
      <c r="BJY20" s="617"/>
      <c r="BJZ20" s="617"/>
      <c r="BKA20" s="617"/>
      <c r="BKB20" s="617"/>
      <c r="BKC20" s="617"/>
      <c r="BKD20" s="617"/>
      <c r="BKE20" s="617"/>
      <c r="BKF20" s="617"/>
      <c r="BKG20" s="617"/>
      <c r="BKH20" s="617"/>
      <c r="BKI20" s="617"/>
      <c r="BKJ20" s="617"/>
      <c r="BKK20" s="617"/>
      <c r="BKL20" s="617"/>
      <c r="BKM20" s="617"/>
      <c r="BKN20" s="617"/>
      <c r="BKO20" s="617"/>
      <c r="BKP20" s="617"/>
      <c r="BKQ20" s="617"/>
      <c r="BKR20" s="617"/>
      <c r="BKS20" s="617"/>
      <c r="BKT20" s="617"/>
      <c r="BKU20" s="617"/>
      <c r="BKV20" s="617"/>
      <c r="BKW20" s="617"/>
      <c r="BKX20" s="617"/>
      <c r="BKY20" s="617"/>
      <c r="BKZ20" s="617"/>
      <c r="BLA20" s="617"/>
      <c r="BLB20" s="617"/>
      <c r="BLC20" s="617"/>
      <c r="BLD20" s="617"/>
      <c r="BLE20" s="617"/>
      <c r="BLF20" s="617"/>
      <c r="BLG20" s="617"/>
      <c r="BLH20" s="617"/>
      <c r="BLI20" s="617"/>
      <c r="BLJ20" s="617"/>
      <c r="BLK20" s="617"/>
      <c r="BLL20" s="617"/>
      <c r="BLM20" s="617"/>
      <c r="BLN20" s="617"/>
      <c r="BLO20" s="617"/>
      <c r="BLP20" s="617"/>
      <c r="BLQ20" s="617"/>
      <c r="BLR20" s="617"/>
      <c r="BLS20" s="617"/>
      <c r="BLT20" s="617"/>
      <c r="BLU20" s="617"/>
      <c r="BLV20" s="617"/>
      <c r="BLW20" s="617"/>
      <c r="BLX20" s="617"/>
      <c r="BLY20" s="617"/>
      <c r="BLZ20" s="617"/>
      <c r="BMA20" s="617"/>
      <c r="BMB20" s="617"/>
      <c r="BMC20" s="617"/>
      <c r="BMD20" s="617"/>
      <c r="BME20" s="617"/>
      <c r="BMF20" s="617"/>
      <c r="BMG20" s="617"/>
      <c r="BMH20" s="617"/>
      <c r="BMI20" s="617"/>
      <c r="BMJ20" s="617"/>
      <c r="BMK20" s="617"/>
      <c r="BML20" s="617"/>
      <c r="BMM20" s="617"/>
      <c r="BMN20" s="617"/>
      <c r="BMO20" s="617"/>
      <c r="BMP20" s="617"/>
      <c r="BMQ20" s="617"/>
      <c r="BMR20" s="617"/>
      <c r="BMS20" s="617"/>
      <c r="BMT20" s="617"/>
      <c r="BMU20" s="617"/>
      <c r="BMV20" s="617"/>
      <c r="BMW20" s="617"/>
      <c r="BMX20" s="617"/>
      <c r="BMY20" s="617"/>
      <c r="BMZ20" s="617"/>
      <c r="BNA20" s="617"/>
      <c r="BNB20" s="617"/>
      <c r="BNC20" s="617"/>
      <c r="BND20" s="617"/>
      <c r="BNE20" s="617"/>
      <c r="BNF20" s="617"/>
      <c r="BNG20" s="617"/>
      <c r="BNH20" s="617"/>
      <c r="BNI20" s="617"/>
      <c r="BNJ20" s="617"/>
      <c r="BNK20" s="617"/>
      <c r="BNL20" s="617"/>
      <c r="BNM20" s="617"/>
      <c r="BNN20" s="617"/>
      <c r="BNO20" s="617"/>
      <c r="BNP20" s="617"/>
      <c r="BNQ20" s="617"/>
      <c r="BNR20" s="617"/>
      <c r="BNS20" s="617"/>
      <c r="BNT20" s="617"/>
      <c r="BNU20" s="617"/>
      <c r="BNV20" s="617"/>
      <c r="BNW20" s="617"/>
      <c r="BNX20" s="617"/>
      <c r="BNY20" s="617"/>
      <c r="BNZ20" s="617"/>
      <c r="BOA20" s="617"/>
      <c r="BOB20" s="617"/>
      <c r="BOC20" s="617"/>
      <c r="BOD20" s="617"/>
      <c r="BOE20" s="617"/>
      <c r="BOF20" s="617"/>
      <c r="BOG20" s="617"/>
      <c r="BOH20" s="617"/>
      <c r="BOI20" s="617"/>
      <c r="BOJ20" s="617"/>
      <c r="BOK20" s="617"/>
      <c r="BOL20" s="617"/>
      <c r="BOM20" s="617"/>
      <c r="BON20" s="617"/>
      <c r="BOO20" s="617"/>
      <c r="BOP20" s="617"/>
      <c r="BOQ20" s="617"/>
      <c r="BOR20" s="617"/>
      <c r="BOS20" s="617"/>
      <c r="BOT20" s="617"/>
      <c r="BOU20" s="617"/>
      <c r="BOV20" s="617"/>
      <c r="BOW20" s="617"/>
      <c r="BOX20" s="617"/>
      <c r="BOY20" s="617"/>
      <c r="BOZ20" s="617"/>
      <c r="BPA20" s="617"/>
      <c r="BPB20" s="617"/>
      <c r="BPC20" s="617"/>
      <c r="BPD20" s="617"/>
      <c r="BPE20" s="617"/>
      <c r="BPF20" s="617"/>
      <c r="BPG20" s="617"/>
      <c r="BPH20" s="617"/>
      <c r="BPI20" s="617"/>
      <c r="BPJ20" s="617"/>
      <c r="BPK20" s="617"/>
      <c r="BPL20" s="617"/>
      <c r="BPM20" s="617"/>
      <c r="BPN20" s="617"/>
      <c r="BPO20" s="617"/>
      <c r="BPP20" s="617"/>
      <c r="BPQ20" s="617"/>
      <c r="BPR20" s="617"/>
      <c r="BPS20" s="617"/>
      <c r="BPT20" s="617"/>
      <c r="BPU20" s="617"/>
      <c r="BPV20" s="617"/>
      <c r="BPW20" s="617"/>
      <c r="BPX20" s="617"/>
      <c r="BPY20" s="617"/>
      <c r="BPZ20" s="617"/>
      <c r="BQA20" s="617"/>
      <c r="BQB20" s="617"/>
      <c r="BQC20" s="617"/>
      <c r="BQD20" s="617"/>
      <c r="BQE20" s="617"/>
      <c r="BQF20" s="617"/>
      <c r="BQG20" s="617"/>
      <c r="BQH20" s="617"/>
      <c r="BQI20" s="617"/>
      <c r="BQJ20" s="617"/>
      <c r="BQK20" s="617"/>
      <c r="BQL20" s="617"/>
      <c r="BQM20" s="617"/>
      <c r="BQN20" s="617"/>
      <c r="BQO20" s="617"/>
      <c r="BQP20" s="617"/>
      <c r="BQQ20" s="617"/>
      <c r="BQR20" s="617"/>
      <c r="BQS20" s="617"/>
      <c r="BQT20" s="617"/>
      <c r="BQU20" s="617"/>
      <c r="BQV20" s="617"/>
      <c r="BQW20" s="617"/>
      <c r="BQX20" s="617"/>
      <c r="BQY20" s="617"/>
      <c r="BQZ20" s="617"/>
      <c r="BRA20" s="617"/>
      <c r="BRB20" s="617"/>
      <c r="BRC20" s="617"/>
      <c r="BRD20" s="617"/>
      <c r="BRE20" s="617"/>
      <c r="BRF20" s="617"/>
      <c r="BRG20" s="617"/>
      <c r="BRH20" s="617"/>
      <c r="BRI20" s="617"/>
      <c r="BRJ20" s="617"/>
      <c r="BRK20" s="617"/>
      <c r="BRL20" s="617"/>
      <c r="BRM20" s="617"/>
      <c r="BRN20" s="617"/>
      <c r="BRO20" s="617"/>
      <c r="BRP20" s="617"/>
      <c r="BRQ20" s="617"/>
      <c r="BRR20" s="617"/>
      <c r="BRS20" s="617"/>
      <c r="BRT20" s="617"/>
      <c r="BRU20" s="617"/>
      <c r="BRV20" s="617"/>
      <c r="BRW20" s="617"/>
      <c r="BRX20" s="617"/>
      <c r="BRY20" s="617"/>
      <c r="BRZ20" s="617"/>
      <c r="BSA20" s="617"/>
      <c r="BSB20" s="617"/>
      <c r="BSC20" s="617"/>
      <c r="BSD20" s="617"/>
      <c r="BSE20" s="617"/>
      <c r="BSF20" s="617"/>
      <c r="BSG20" s="617"/>
      <c r="BSH20" s="617"/>
      <c r="BSI20" s="617"/>
      <c r="BSJ20" s="617"/>
      <c r="BSK20" s="617"/>
      <c r="BSL20" s="617"/>
      <c r="BSM20" s="617"/>
      <c r="BSN20" s="617"/>
      <c r="BSO20" s="617"/>
      <c r="BSP20" s="617"/>
      <c r="BSQ20" s="617"/>
      <c r="BSR20" s="617"/>
      <c r="BSS20" s="617"/>
      <c r="BST20" s="617"/>
      <c r="BSU20" s="617"/>
      <c r="BSV20" s="617"/>
      <c r="BSW20" s="617"/>
      <c r="BSX20" s="617"/>
      <c r="BSY20" s="617"/>
      <c r="BSZ20" s="617"/>
      <c r="BTA20" s="617"/>
      <c r="BTB20" s="617"/>
      <c r="BTC20" s="617"/>
      <c r="BTD20" s="617"/>
      <c r="BTE20" s="617"/>
      <c r="BTF20" s="617"/>
      <c r="BTG20" s="617"/>
      <c r="BTH20" s="617"/>
      <c r="BTI20" s="617"/>
      <c r="BTJ20" s="617"/>
      <c r="BTK20" s="617"/>
      <c r="BTL20" s="617"/>
      <c r="BTM20" s="617"/>
      <c r="BTN20" s="617"/>
      <c r="BTO20" s="617"/>
      <c r="BTP20" s="617"/>
      <c r="BTQ20" s="617"/>
      <c r="BTR20" s="617"/>
      <c r="BTS20" s="617"/>
      <c r="BTT20" s="617"/>
      <c r="BTU20" s="617"/>
      <c r="BTV20" s="617"/>
      <c r="BTW20" s="617"/>
      <c r="BTX20" s="617"/>
      <c r="BTY20" s="617"/>
      <c r="BTZ20" s="617"/>
      <c r="BUA20" s="617"/>
      <c r="BUB20" s="617"/>
      <c r="BUC20" s="617"/>
      <c r="BUD20" s="617"/>
      <c r="BUE20" s="617"/>
      <c r="BUF20" s="617"/>
      <c r="BUG20" s="617"/>
      <c r="BUH20" s="617"/>
      <c r="BUI20" s="617"/>
      <c r="BUJ20" s="617"/>
      <c r="BUK20" s="617"/>
      <c r="BUL20" s="617"/>
      <c r="BUM20" s="617"/>
      <c r="BUN20" s="617"/>
      <c r="BUO20" s="617"/>
      <c r="BUP20" s="617"/>
      <c r="BUQ20" s="617"/>
      <c r="BUR20" s="617"/>
      <c r="BUS20" s="617"/>
      <c r="BUT20" s="617"/>
      <c r="BUU20" s="617"/>
      <c r="BUV20" s="617"/>
      <c r="BUW20" s="617"/>
      <c r="BUX20" s="617"/>
      <c r="BUY20" s="617"/>
      <c r="BUZ20" s="617"/>
      <c r="BVA20" s="617"/>
      <c r="BVB20" s="617"/>
      <c r="BVC20" s="617"/>
      <c r="BVD20" s="617"/>
      <c r="BVE20" s="617"/>
      <c r="BVF20" s="617"/>
      <c r="BVG20" s="617"/>
      <c r="BVH20" s="617"/>
      <c r="BVI20" s="617"/>
      <c r="BVJ20" s="617"/>
      <c r="BVK20" s="617"/>
      <c r="BVL20" s="617"/>
      <c r="BVM20" s="617"/>
      <c r="BVN20" s="617"/>
      <c r="BVO20" s="617"/>
      <c r="BVP20" s="617"/>
      <c r="BVQ20" s="617"/>
      <c r="BVR20" s="617"/>
      <c r="BVS20" s="617"/>
      <c r="BVT20" s="617"/>
      <c r="BVU20" s="617"/>
      <c r="BVV20" s="617"/>
      <c r="BVW20" s="617"/>
      <c r="BVX20" s="617"/>
      <c r="BVY20" s="617"/>
      <c r="BVZ20" s="617"/>
      <c r="BWA20" s="617"/>
      <c r="BWB20" s="617"/>
      <c r="BWC20" s="617"/>
      <c r="BWD20" s="617"/>
      <c r="BWE20" s="617"/>
      <c r="BWF20" s="617"/>
      <c r="BWG20" s="617"/>
      <c r="BWH20" s="617"/>
      <c r="BWI20" s="617"/>
      <c r="BWJ20" s="617"/>
      <c r="BWK20" s="617"/>
      <c r="BWL20" s="617"/>
      <c r="BWM20" s="617"/>
      <c r="BWN20" s="617"/>
      <c r="BWO20" s="617"/>
      <c r="BWP20" s="617"/>
      <c r="BWQ20" s="617"/>
      <c r="BWR20" s="617"/>
      <c r="BWS20" s="617"/>
      <c r="BWT20" s="617"/>
      <c r="BWU20" s="617"/>
      <c r="BWV20" s="617"/>
      <c r="BWW20" s="617"/>
      <c r="BWX20" s="617"/>
      <c r="BWY20" s="617"/>
      <c r="BWZ20" s="617"/>
      <c r="BXA20" s="617"/>
      <c r="BXB20" s="617"/>
      <c r="BXC20" s="617"/>
      <c r="BXD20" s="617"/>
      <c r="BXE20" s="617"/>
      <c r="BXF20" s="617"/>
      <c r="BXG20" s="617"/>
      <c r="BXH20" s="617"/>
      <c r="BXI20" s="617"/>
      <c r="BXJ20" s="617"/>
      <c r="BXK20" s="617"/>
      <c r="BXL20" s="617"/>
      <c r="BXM20" s="617"/>
      <c r="BXN20" s="617"/>
      <c r="BXO20" s="617"/>
      <c r="BXP20" s="617"/>
      <c r="BXQ20" s="617"/>
      <c r="BXR20" s="617"/>
      <c r="BXS20" s="617"/>
      <c r="BXT20" s="617"/>
      <c r="BXU20" s="617"/>
      <c r="BXV20" s="617"/>
      <c r="BXW20" s="617"/>
      <c r="BXX20" s="617"/>
      <c r="BXY20" s="617"/>
      <c r="BXZ20" s="617"/>
      <c r="BYA20" s="617"/>
      <c r="BYB20" s="617"/>
      <c r="BYC20" s="617"/>
      <c r="BYD20" s="617"/>
      <c r="BYE20" s="617"/>
      <c r="BYF20" s="617"/>
      <c r="BYG20" s="617"/>
      <c r="BYH20" s="617"/>
      <c r="BYI20" s="617"/>
      <c r="BYJ20" s="617"/>
      <c r="BYK20" s="617"/>
      <c r="BYL20" s="617"/>
      <c r="BYM20" s="617"/>
      <c r="BYN20" s="617"/>
      <c r="BYO20" s="617"/>
      <c r="BYP20" s="617"/>
      <c r="BYQ20" s="617"/>
      <c r="BYR20" s="617"/>
      <c r="BYS20" s="617"/>
      <c r="BYT20" s="617"/>
      <c r="BYU20" s="617"/>
      <c r="BYV20" s="617"/>
      <c r="BYW20" s="617"/>
      <c r="BYX20" s="617"/>
      <c r="BYY20" s="617"/>
      <c r="BYZ20" s="617"/>
      <c r="BZA20" s="617"/>
      <c r="BZB20" s="617"/>
      <c r="BZC20" s="617"/>
      <c r="BZD20" s="617"/>
      <c r="BZE20" s="617"/>
      <c r="BZF20" s="617"/>
      <c r="BZG20" s="617"/>
      <c r="BZH20" s="617"/>
      <c r="BZI20" s="617"/>
      <c r="BZJ20" s="617"/>
      <c r="BZK20" s="617"/>
      <c r="BZL20" s="617"/>
      <c r="BZM20" s="617"/>
      <c r="BZN20" s="617"/>
      <c r="BZO20" s="617"/>
      <c r="BZP20" s="617"/>
      <c r="BZQ20" s="617"/>
      <c r="BZR20" s="617"/>
      <c r="BZS20" s="617"/>
      <c r="BZT20" s="617"/>
      <c r="BZU20" s="617"/>
      <c r="BZV20" s="617"/>
      <c r="BZW20" s="617"/>
      <c r="BZX20" s="617"/>
      <c r="BZY20" s="617"/>
      <c r="BZZ20" s="617"/>
      <c r="CAA20" s="617"/>
      <c r="CAB20" s="617"/>
      <c r="CAC20" s="617"/>
      <c r="CAD20" s="617"/>
      <c r="CAE20" s="617"/>
      <c r="CAF20" s="617"/>
      <c r="CAG20" s="617"/>
      <c r="CAH20" s="617"/>
      <c r="CAI20" s="617"/>
      <c r="CAJ20" s="617"/>
      <c r="CAK20" s="617"/>
      <c r="CAL20" s="617"/>
      <c r="CAM20" s="617"/>
      <c r="CAN20" s="617"/>
      <c r="CAO20" s="617"/>
      <c r="CAP20" s="617"/>
      <c r="CAQ20" s="617"/>
      <c r="CAR20" s="617"/>
      <c r="CAS20" s="617"/>
      <c r="CAT20" s="617"/>
      <c r="CAU20" s="617"/>
      <c r="CAV20" s="617"/>
      <c r="CAW20" s="617"/>
      <c r="CAX20" s="617"/>
      <c r="CAY20" s="617"/>
      <c r="CAZ20" s="617"/>
      <c r="CBA20" s="617"/>
      <c r="CBB20" s="617"/>
      <c r="CBC20" s="617"/>
      <c r="CBD20" s="617"/>
      <c r="CBE20" s="617"/>
      <c r="CBF20" s="617"/>
      <c r="CBG20" s="617"/>
      <c r="CBH20" s="617"/>
      <c r="CBI20" s="617"/>
      <c r="CBJ20" s="617"/>
      <c r="CBK20" s="617"/>
      <c r="CBL20" s="617"/>
      <c r="CBM20" s="617"/>
      <c r="CBN20" s="617"/>
      <c r="CBO20" s="617"/>
      <c r="CBP20" s="617"/>
      <c r="CBQ20" s="617"/>
      <c r="CBR20" s="617"/>
      <c r="CBS20" s="617"/>
      <c r="CBT20" s="617"/>
      <c r="CBU20" s="617"/>
      <c r="CBV20" s="617"/>
      <c r="CBW20" s="617"/>
      <c r="CBX20" s="617"/>
      <c r="CBY20" s="617"/>
      <c r="CBZ20" s="617"/>
      <c r="CCA20" s="617"/>
      <c r="CCB20" s="617"/>
      <c r="CCC20" s="617"/>
      <c r="CCD20" s="617"/>
      <c r="CCE20" s="617"/>
      <c r="CCF20" s="617"/>
      <c r="CCG20" s="617"/>
      <c r="CCH20" s="617"/>
      <c r="CCI20" s="617"/>
      <c r="CCJ20" s="617"/>
      <c r="CCK20" s="617"/>
      <c r="CCL20" s="617"/>
      <c r="CCM20" s="617"/>
      <c r="CCN20" s="617"/>
      <c r="CCO20" s="617"/>
      <c r="CCP20" s="617"/>
      <c r="CCQ20" s="617"/>
      <c r="CCR20" s="617"/>
      <c r="CCS20" s="617"/>
      <c r="CCT20" s="617"/>
      <c r="CCU20" s="617"/>
      <c r="CCV20" s="617"/>
      <c r="CCW20" s="617"/>
      <c r="CCX20" s="617"/>
      <c r="CCY20" s="617"/>
      <c r="CCZ20" s="617"/>
      <c r="CDA20" s="617"/>
      <c r="CDB20" s="617"/>
      <c r="CDC20" s="617"/>
      <c r="CDD20" s="617"/>
      <c r="CDE20" s="617"/>
      <c r="CDF20" s="617"/>
      <c r="CDG20" s="617"/>
      <c r="CDH20" s="617"/>
      <c r="CDI20" s="617"/>
      <c r="CDJ20" s="617"/>
      <c r="CDK20" s="617"/>
      <c r="CDL20" s="617"/>
      <c r="CDM20" s="617"/>
      <c r="CDN20" s="617"/>
      <c r="CDO20" s="617"/>
      <c r="CDP20" s="617"/>
      <c r="CDQ20" s="617"/>
      <c r="CDR20" s="617"/>
      <c r="CDS20" s="617"/>
      <c r="CDT20" s="617"/>
      <c r="CDU20" s="617"/>
      <c r="CDV20" s="617"/>
      <c r="CDW20" s="617"/>
      <c r="CDX20" s="617"/>
      <c r="CDY20" s="617"/>
      <c r="CDZ20" s="617"/>
      <c r="CEA20" s="617"/>
      <c r="CEB20" s="617"/>
      <c r="CEC20" s="617"/>
      <c r="CED20" s="617"/>
      <c r="CEE20" s="617"/>
      <c r="CEF20" s="617"/>
      <c r="CEG20" s="617"/>
      <c r="CEH20" s="617"/>
      <c r="CEI20" s="617"/>
      <c r="CEJ20" s="617"/>
      <c r="CEK20" s="617"/>
      <c r="CEL20" s="617"/>
      <c r="CEM20" s="617"/>
      <c r="CEN20" s="617"/>
      <c r="CEO20" s="617"/>
      <c r="CEP20" s="617"/>
      <c r="CEQ20" s="617"/>
      <c r="CER20" s="617"/>
      <c r="CES20" s="617"/>
      <c r="CET20" s="617"/>
      <c r="CEU20" s="617"/>
      <c r="CEV20" s="617"/>
      <c r="CEW20" s="617"/>
      <c r="CEX20" s="617"/>
      <c r="CEY20" s="617"/>
      <c r="CEZ20" s="617"/>
      <c r="CFA20" s="617"/>
      <c r="CFB20" s="617"/>
      <c r="CFC20" s="617"/>
      <c r="CFD20" s="617"/>
      <c r="CFE20" s="617"/>
      <c r="CFF20" s="617"/>
      <c r="CFG20" s="617"/>
      <c r="CFH20" s="617"/>
      <c r="CFI20" s="617"/>
      <c r="CFJ20" s="617"/>
      <c r="CFK20" s="617"/>
      <c r="CFL20" s="617"/>
      <c r="CFM20" s="617"/>
      <c r="CFN20" s="617"/>
      <c r="CFO20" s="617"/>
      <c r="CFP20" s="617"/>
      <c r="CFQ20" s="617"/>
      <c r="CFR20" s="617"/>
      <c r="CFS20" s="617"/>
      <c r="CFT20" s="617"/>
      <c r="CFU20" s="617"/>
      <c r="CFV20" s="617"/>
      <c r="CFW20" s="617"/>
      <c r="CFX20" s="617"/>
      <c r="CFY20" s="617"/>
      <c r="CFZ20" s="617"/>
      <c r="CGA20" s="617"/>
      <c r="CGB20" s="617"/>
      <c r="CGC20" s="617"/>
      <c r="CGD20" s="617"/>
      <c r="CGE20" s="617"/>
      <c r="CGF20" s="617"/>
      <c r="CGG20" s="617"/>
      <c r="CGH20" s="617"/>
      <c r="CGI20" s="617"/>
      <c r="CGJ20" s="617"/>
      <c r="CGK20" s="617"/>
      <c r="CGL20" s="617"/>
      <c r="CGM20" s="617"/>
      <c r="CGN20" s="617"/>
      <c r="CGO20" s="617"/>
      <c r="CGP20" s="617"/>
      <c r="CGQ20" s="617"/>
      <c r="CGR20" s="617"/>
      <c r="CGS20" s="617"/>
      <c r="CGT20" s="617"/>
      <c r="CGU20" s="617"/>
      <c r="CGV20" s="617"/>
      <c r="CGW20" s="617"/>
      <c r="CGX20" s="617"/>
      <c r="CGY20" s="617"/>
      <c r="CGZ20" s="617"/>
      <c r="CHA20" s="617"/>
      <c r="CHB20" s="617"/>
      <c r="CHC20" s="617"/>
      <c r="CHD20" s="617"/>
      <c r="CHE20" s="617"/>
      <c r="CHF20" s="617"/>
      <c r="CHG20" s="617"/>
      <c r="CHH20" s="617"/>
      <c r="CHI20" s="617"/>
      <c r="CHJ20" s="617"/>
      <c r="CHK20" s="617"/>
      <c r="CHL20" s="617"/>
      <c r="CHM20" s="617"/>
      <c r="CHN20" s="617"/>
      <c r="CHO20" s="617"/>
      <c r="CHP20" s="617"/>
      <c r="CHQ20" s="617"/>
      <c r="CHR20" s="617"/>
      <c r="CHS20" s="617"/>
      <c r="CHT20" s="617"/>
      <c r="CHU20" s="617"/>
      <c r="CHV20" s="617"/>
      <c r="CHW20" s="617"/>
      <c r="CHX20" s="617"/>
      <c r="CHY20" s="617"/>
      <c r="CHZ20" s="617"/>
      <c r="CIA20" s="617"/>
      <c r="CIB20" s="617"/>
      <c r="CIC20" s="617"/>
      <c r="CID20" s="617"/>
      <c r="CIE20" s="617"/>
      <c r="CIF20" s="617"/>
      <c r="CIG20" s="617"/>
      <c r="CIH20" s="617"/>
      <c r="CII20" s="617"/>
      <c r="CIJ20" s="617"/>
      <c r="CIK20" s="617"/>
      <c r="CIL20" s="617"/>
      <c r="CIM20" s="617"/>
      <c r="CIN20" s="617"/>
      <c r="CIO20" s="617"/>
      <c r="CIP20" s="617"/>
      <c r="CIQ20" s="617"/>
      <c r="CIR20" s="617"/>
      <c r="CIS20" s="617"/>
      <c r="CIT20" s="617"/>
      <c r="CIU20" s="617"/>
      <c r="CIV20" s="617"/>
      <c r="CIW20" s="617"/>
      <c r="CIX20" s="617"/>
      <c r="CIY20" s="617"/>
      <c r="CIZ20" s="617"/>
      <c r="CJA20" s="617"/>
      <c r="CJB20" s="617"/>
      <c r="CJC20" s="617"/>
      <c r="CJD20" s="617"/>
      <c r="CJE20" s="617"/>
      <c r="CJF20" s="617"/>
      <c r="CJG20" s="617"/>
      <c r="CJH20" s="617"/>
      <c r="CJI20" s="617"/>
      <c r="CJJ20" s="617"/>
      <c r="CJK20" s="617"/>
      <c r="CJL20" s="617"/>
      <c r="CJM20" s="617"/>
      <c r="CJN20" s="617"/>
      <c r="CJO20" s="617"/>
      <c r="CJP20" s="617"/>
      <c r="CJQ20" s="617"/>
      <c r="CJR20" s="617"/>
      <c r="CJS20" s="617"/>
      <c r="CJT20" s="617"/>
      <c r="CJU20" s="617"/>
      <c r="CJV20" s="617"/>
      <c r="CJW20" s="617"/>
      <c r="CJX20" s="617"/>
      <c r="CJY20" s="617"/>
      <c r="CJZ20" s="617"/>
      <c r="CKA20" s="617"/>
      <c r="CKB20" s="617"/>
      <c r="CKC20" s="617"/>
      <c r="CKD20" s="617"/>
      <c r="CKE20" s="617"/>
      <c r="CKF20" s="617"/>
      <c r="CKG20" s="617"/>
      <c r="CKH20" s="617"/>
      <c r="CKI20" s="617"/>
      <c r="CKJ20" s="617"/>
      <c r="CKK20" s="617"/>
      <c r="CKL20" s="617"/>
      <c r="CKM20" s="617"/>
      <c r="CKN20" s="617"/>
      <c r="CKO20" s="617"/>
      <c r="CKP20" s="617"/>
      <c r="CKQ20" s="617"/>
      <c r="CKR20" s="617"/>
      <c r="CKS20" s="617"/>
      <c r="CKT20" s="617"/>
      <c r="CKU20" s="617"/>
      <c r="CKV20" s="617"/>
      <c r="CKW20" s="617"/>
      <c r="CKX20" s="617"/>
      <c r="CKY20" s="617"/>
      <c r="CKZ20" s="617"/>
      <c r="CLA20" s="617"/>
      <c r="CLB20" s="617"/>
      <c r="CLC20" s="617"/>
      <c r="CLD20" s="617"/>
      <c r="CLE20" s="617"/>
      <c r="CLF20" s="617"/>
      <c r="CLG20" s="617"/>
      <c r="CLH20" s="617"/>
      <c r="CLI20" s="617"/>
      <c r="CLJ20" s="617"/>
      <c r="CLK20" s="617"/>
      <c r="CLL20" s="617"/>
      <c r="CLM20" s="617"/>
      <c r="CLN20" s="617"/>
      <c r="CLO20" s="617"/>
      <c r="CLP20" s="617"/>
      <c r="CLQ20" s="617"/>
      <c r="CLR20" s="617"/>
      <c r="CLS20" s="617"/>
      <c r="CLT20" s="617"/>
      <c r="CLU20" s="617"/>
      <c r="CLV20" s="617"/>
      <c r="CLW20" s="617"/>
      <c r="CLX20" s="617"/>
      <c r="CLY20" s="617"/>
      <c r="CLZ20" s="617"/>
      <c r="CMA20" s="617"/>
      <c r="CMB20" s="617"/>
      <c r="CMC20" s="617"/>
      <c r="CMD20" s="617"/>
      <c r="CME20" s="617"/>
      <c r="CMF20" s="617"/>
      <c r="CMG20" s="617"/>
      <c r="CMH20" s="617"/>
      <c r="CMI20" s="617"/>
      <c r="CMJ20" s="617"/>
      <c r="CMK20" s="617"/>
      <c r="CML20" s="617"/>
      <c r="CMM20" s="617"/>
      <c r="CMN20" s="617"/>
      <c r="CMO20" s="617"/>
      <c r="CMP20" s="617"/>
      <c r="CMQ20" s="617"/>
      <c r="CMR20" s="617"/>
      <c r="CMS20" s="617"/>
      <c r="CMT20" s="617"/>
      <c r="CMU20" s="617"/>
      <c r="CMV20" s="617"/>
      <c r="CMW20" s="617"/>
      <c r="CMX20" s="617"/>
      <c r="CMY20" s="617"/>
      <c r="CMZ20" s="617"/>
      <c r="CNA20" s="617"/>
      <c r="CNB20" s="617"/>
      <c r="CNC20" s="617"/>
      <c r="CND20" s="617"/>
      <c r="CNE20" s="617"/>
      <c r="CNF20" s="617"/>
      <c r="CNG20" s="617"/>
      <c r="CNH20" s="617"/>
      <c r="CNI20" s="617"/>
      <c r="CNJ20" s="617"/>
      <c r="CNK20" s="617"/>
      <c r="CNL20" s="617"/>
      <c r="CNM20" s="617"/>
      <c r="CNN20" s="617"/>
      <c r="CNO20" s="617"/>
      <c r="CNP20" s="617"/>
      <c r="CNQ20" s="617"/>
      <c r="CNR20" s="617"/>
      <c r="CNS20" s="617"/>
      <c r="CNT20" s="617"/>
      <c r="CNU20" s="617"/>
      <c r="CNV20" s="617"/>
      <c r="CNW20" s="617"/>
      <c r="CNX20" s="617"/>
      <c r="CNY20" s="617"/>
      <c r="CNZ20" s="617"/>
      <c r="COA20" s="617"/>
      <c r="COB20" s="617"/>
      <c r="COC20" s="617"/>
      <c r="COD20" s="617"/>
      <c r="COE20" s="617"/>
      <c r="COF20" s="617"/>
      <c r="COG20" s="617"/>
      <c r="COH20" s="617"/>
      <c r="COI20" s="617"/>
      <c r="COJ20" s="617"/>
      <c r="COK20" s="617"/>
      <c r="COL20" s="617"/>
      <c r="COM20" s="617"/>
      <c r="CON20" s="617"/>
      <c r="COO20" s="617"/>
      <c r="COP20" s="617"/>
      <c r="COQ20" s="617"/>
      <c r="COR20" s="617"/>
      <c r="COS20" s="617"/>
      <c r="COT20" s="617"/>
      <c r="COU20" s="617"/>
      <c r="COV20" s="617"/>
      <c r="COW20" s="617"/>
      <c r="COX20" s="617"/>
      <c r="COY20" s="617"/>
      <c r="COZ20" s="617"/>
      <c r="CPA20" s="617"/>
      <c r="CPB20" s="617"/>
      <c r="CPC20" s="617"/>
      <c r="CPD20" s="617"/>
      <c r="CPE20" s="617"/>
      <c r="CPF20" s="617"/>
      <c r="CPG20" s="617"/>
      <c r="CPH20" s="617"/>
      <c r="CPI20" s="617"/>
      <c r="CPJ20" s="617"/>
      <c r="CPK20" s="617"/>
      <c r="CPL20" s="617"/>
      <c r="CPM20" s="617"/>
      <c r="CPN20" s="617"/>
      <c r="CPO20" s="617"/>
      <c r="CPP20" s="617"/>
      <c r="CPQ20" s="617"/>
      <c r="CPR20" s="617"/>
      <c r="CPS20" s="617"/>
      <c r="CPT20" s="617"/>
      <c r="CPU20" s="617"/>
      <c r="CPV20" s="617"/>
      <c r="CPW20" s="617"/>
      <c r="CPX20" s="617"/>
      <c r="CPY20" s="617"/>
      <c r="CPZ20" s="617"/>
      <c r="CQA20" s="617"/>
      <c r="CQB20" s="617"/>
      <c r="CQC20" s="617"/>
      <c r="CQD20" s="617"/>
      <c r="CQE20" s="617"/>
      <c r="CQF20" s="617"/>
      <c r="CQG20" s="617"/>
      <c r="CQH20" s="617"/>
      <c r="CQI20" s="617"/>
      <c r="CQJ20" s="617"/>
      <c r="CQK20" s="617"/>
      <c r="CQL20" s="617"/>
      <c r="CQM20" s="617"/>
      <c r="CQN20" s="617"/>
      <c r="CQO20" s="617"/>
      <c r="CQP20" s="617"/>
      <c r="CQQ20" s="617"/>
      <c r="CQR20" s="617"/>
      <c r="CQS20" s="617"/>
      <c r="CQT20" s="617"/>
      <c r="CQU20" s="617"/>
      <c r="CQV20" s="617"/>
      <c r="CQW20" s="617"/>
      <c r="CQX20" s="617"/>
      <c r="CQY20" s="617"/>
      <c r="CQZ20" s="617"/>
      <c r="CRA20" s="617"/>
      <c r="CRB20" s="617"/>
      <c r="CRC20" s="617"/>
      <c r="CRD20" s="617"/>
      <c r="CRE20" s="617"/>
      <c r="CRF20" s="617"/>
      <c r="CRG20" s="617"/>
      <c r="CRH20" s="617"/>
      <c r="CRI20" s="617"/>
      <c r="CRJ20" s="617"/>
      <c r="CRK20" s="617"/>
      <c r="CRL20" s="617"/>
      <c r="CRM20" s="617"/>
      <c r="CRN20" s="617"/>
      <c r="CRO20" s="617"/>
      <c r="CRP20" s="617"/>
      <c r="CRQ20" s="617"/>
      <c r="CRR20" s="617"/>
      <c r="CRS20" s="617"/>
      <c r="CRT20" s="617"/>
      <c r="CRU20" s="617"/>
      <c r="CRV20" s="617"/>
      <c r="CRW20" s="617"/>
      <c r="CRX20" s="617"/>
      <c r="CRY20" s="617"/>
      <c r="CRZ20" s="617"/>
      <c r="CSA20" s="617"/>
      <c r="CSB20" s="617"/>
      <c r="CSC20" s="617"/>
      <c r="CSD20" s="617"/>
      <c r="CSE20" s="617"/>
      <c r="CSF20" s="617"/>
      <c r="CSG20" s="617"/>
      <c r="CSH20" s="617"/>
      <c r="CSI20" s="617"/>
      <c r="CSJ20" s="617"/>
      <c r="CSK20" s="617"/>
      <c r="CSL20" s="617"/>
      <c r="CSM20" s="617"/>
      <c r="CSN20" s="617"/>
      <c r="CSO20" s="617"/>
      <c r="CSP20" s="617"/>
      <c r="CSQ20" s="617"/>
      <c r="CSR20" s="617"/>
      <c r="CSS20" s="617"/>
      <c r="CST20" s="617"/>
      <c r="CSU20" s="617"/>
      <c r="CSV20" s="617"/>
      <c r="CSW20" s="617"/>
      <c r="CSX20" s="617"/>
      <c r="CSY20" s="617"/>
      <c r="CSZ20" s="617"/>
      <c r="CTA20" s="617"/>
      <c r="CTB20" s="617"/>
      <c r="CTC20" s="617"/>
      <c r="CTD20" s="617"/>
      <c r="CTE20" s="617"/>
      <c r="CTF20" s="617"/>
      <c r="CTG20" s="617"/>
      <c r="CTH20" s="617"/>
      <c r="CTI20" s="617"/>
      <c r="CTJ20" s="617"/>
      <c r="CTK20" s="617"/>
      <c r="CTL20" s="617"/>
      <c r="CTM20" s="617"/>
      <c r="CTN20" s="617"/>
      <c r="CTO20" s="617"/>
      <c r="CTP20" s="617"/>
      <c r="CTQ20" s="617"/>
      <c r="CTR20" s="617"/>
      <c r="CTS20" s="617"/>
      <c r="CTT20" s="617"/>
      <c r="CTU20" s="617"/>
      <c r="CTV20" s="617"/>
      <c r="CTW20" s="617"/>
      <c r="CTX20" s="617"/>
      <c r="CTY20" s="617"/>
      <c r="CTZ20" s="617"/>
      <c r="CUA20" s="617"/>
      <c r="CUB20" s="617"/>
      <c r="CUC20" s="617"/>
      <c r="CUD20" s="617"/>
      <c r="CUE20" s="617"/>
      <c r="CUF20" s="617"/>
      <c r="CUG20" s="617"/>
      <c r="CUH20" s="617"/>
      <c r="CUI20" s="617"/>
      <c r="CUJ20" s="617"/>
      <c r="CUK20" s="617"/>
      <c r="CUL20" s="617"/>
      <c r="CUM20" s="617"/>
      <c r="CUN20" s="617"/>
      <c r="CUO20" s="617"/>
      <c r="CUP20" s="617"/>
      <c r="CUQ20" s="617"/>
      <c r="CUR20" s="617"/>
      <c r="CUS20" s="617"/>
      <c r="CUT20" s="617"/>
      <c r="CUU20" s="617"/>
      <c r="CUV20" s="617"/>
      <c r="CUW20" s="617"/>
      <c r="CUX20" s="617"/>
      <c r="CUY20" s="617"/>
      <c r="CUZ20" s="617"/>
      <c r="CVA20" s="617"/>
      <c r="CVB20" s="617"/>
      <c r="CVC20" s="617"/>
      <c r="CVD20" s="617"/>
      <c r="CVE20" s="617"/>
      <c r="CVF20" s="617"/>
      <c r="CVG20" s="617"/>
      <c r="CVH20" s="617"/>
      <c r="CVI20" s="617"/>
      <c r="CVJ20" s="617"/>
      <c r="CVK20" s="617"/>
      <c r="CVL20" s="617"/>
      <c r="CVM20" s="617"/>
      <c r="CVN20" s="617"/>
      <c r="CVO20" s="617"/>
      <c r="CVP20" s="617"/>
      <c r="CVQ20" s="617"/>
      <c r="CVR20" s="617"/>
      <c r="CVS20" s="617"/>
      <c r="CVT20" s="617"/>
      <c r="CVU20" s="617"/>
      <c r="CVV20" s="617"/>
      <c r="CVW20" s="617"/>
      <c r="CVX20" s="617"/>
      <c r="CVY20" s="617"/>
      <c r="CVZ20" s="617"/>
      <c r="CWA20" s="617"/>
      <c r="CWB20" s="617"/>
      <c r="CWC20" s="617"/>
      <c r="CWD20" s="617"/>
      <c r="CWE20" s="617"/>
      <c r="CWF20" s="617"/>
      <c r="CWG20" s="617"/>
      <c r="CWH20" s="617"/>
      <c r="CWI20" s="617"/>
      <c r="CWJ20" s="617"/>
      <c r="CWK20" s="617"/>
      <c r="CWL20" s="617"/>
      <c r="CWM20" s="617"/>
      <c r="CWN20" s="617"/>
      <c r="CWO20" s="617"/>
      <c r="CWP20" s="617"/>
      <c r="CWQ20" s="617"/>
      <c r="CWR20" s="617"/>
      <c r="CWS20" s="617"/>
      <c r="CWT20" s="617"/>
      <c r="CWU20" s="617"/>
      <c r="CWV20" s="617"/>
      <c r="CWW20" s="617"/>
      <c r="CWX20" s="617"/>
      <c r="CWY20" s="617"/>
      <c r="CWZ20" s="617"/>
      <c r="CXA20" s="617"/>
      <c r="CXB20" s="617"/>
      <c r="CXC20" s="617"/>
      <c r="CXD20" s="617"/>
      <c r="CXE20" s="617"/>
      <c r="CXF20" s="617"/>
      <c r="CXG20" s="617"/>
      <c r="CXH20" s="617"/>
      <c r="CXI20" s="617"/>
      <c r="CXJ20" s="617"/>
      <c r="CXK20" s="617"/>
      <c r="CXL20" s="617"/>
      <c r="CXM20" s="617"/>
      <c r="CXN20" s="617"/>
      <c r="CXO20" s="617"/>
      <c r="CXP20" s="617"/>
      <c r="CXQ20" s="617"/>
      <c r="CXR20" s="617"/>
      <c r="CXS20" s="617"/>
      <c r="CXT20" s="617"/>
      <c r="CXU20" s="617"/>
      <c r="CXV20" s="617"/>
      <c r="CXW20" s="617"/>
      <c r="CXX20" s="617"/>
      <c r="CXY20" s="617"/>
      <c r="CXZ20" s="617"/>
      <c r="CYA20" s="617"/>
      <c r="CYB20" s="617"/>
      <c r="CYC20" s="617"/>
      <c r="CYD20" s="617"/>
      <c r="CYE20" s="617"/>
      <c r="CYF20" s="617"/>
      <c r="CYG20" s="617"/>
      <c r="CYH20" s="617"/>
      <c r="CYI20" s="617"/>
      <c r="CYJ20" s="617"/>
      <c r="CYK20" s="617"/>
      <c r="CYL20" s="617"/>
      <c r="CYM20" s="617"/>
      <c r="CYN20" s="617"/>
      <c r="CYO20" s="617"/>
      <c r="CYP20" s="617"/>
      <c r="CYQ20" s="617"/>
      <c r="CYR20" s="617"/>
      <c r="CYS20" s="617"/>
      <c r="CYT20" s="617"/>
      <c r="CYU20" s="617"/>
      <c r="CYV20" s="617"/>
      <c r="CYW20" s="617"/>
      <c r="CYX20" s="617"/>
      <c r="CYY20" s="617"/>
      <c r="CYZ20" s="617"/>
      <c r="CZA20" s="617"/>
      <c r="CZB20" s="617"/>
      <c r="CZC20" s="617"/>
      <c r="CZD20" s="617"/>
      <c r="CZE20" s="617"/>
      <c r="CZF20" s="617"/>
      <c r="CZG20" s="617"/>
      <c r="CZH20" s="617"/>
      <c r="CZI20" s="617"/>
      <c r="CZJ20" s="617"/>
      <c r="CZK20" s="617"/>
      <c r="CZL20" s="617"/>
      <c r="CZM20" s="617"/>
      <c r="CZN20" s="617"/>
      <c r="CZO20" s="617"/>
      <c r="CZP20" s="617"/>
      <c r="CZQ20" s="617"/>
      <c r="CZR20" s="617"/>
      <c r="CZS20" s="617"/>
      <c r="CZT20" s="617"/>
      <c r="CZU20" s="617"/>
      <c r="CZV20" s="617"/>
      <c r="CZW20" s="617"/>
      <c r="CZX20" s="617"/>
      <c r="CZY20" s="617"/>
      <c r="CZZ20" s="617"/>
      <c r="DAA20" s="617"/>
      <c r="DAB20" s="617"/>
      <c r="DAC20" s="617"/>
      <c r="DAD20" s="617"/>
      <c r="DAE20" s="617"/>
      <c r="DAF20" s="617"/>
      <c r="DAG20" s="617"/>
      <c r="DAH20" s="617"/>
      <c r="DAI20" s="617"/>
      <c r="DAJ20" s="617"/>
      <c r="DAK20" s="617"/>
      <c r="DAL20" s="617"/>
      <c r="DAM20" s="617"/>
      <c r="DAN20" s="617"/>
      <c r="DAO20" s="617"/>
      <c r="DAP20" s="617"/>
      <c r="DAQ20" s="617"/>
      <c r="DAR20" s="617"/>
      <c r="DAS20" s="617"/>
      <c r="DAT20" s="617"/>
      <c r="DAU20" s="617"/>
      <c r="DAV20" s="617"/>
      <c r="DAW20" s="617"/>
      <c r="DAX20" s="617"/>
      <c r="DAY20" s="617"/>
      <c r="DAZ20" s="617"/>
      <c r="DBA20" s="617"/>
      <c r="DBB20" s="617"/>
      <c r="DBC20" s="617"/>
      <c r="DBD20" s="617"/>
      <c r="DBE20" s="617"/>
      <c r="DBF20" s="617"/>
      <c r="DBG20" s="617"/>
      <c r="DBH20" s="617"/>
      <c r="DBI20" s="617"/>
      <c r="DBJ20" s="617"/>
      <c r="DBK20" s="617"/>
      <c r="DBL20" s="617"/>
      <c r="DBM20" s="617"/>
      <c r="DBN20" s="617"/>
      <c r="DBO20" s="617"/>
      <c r="DBP20" s="617"/>
      <c r="DBQ20" s="617"/>
      <c r="DBR20" s="617"/>
      <c r="DBS20" s="617"/>
      <c r="DBT20" s="617"/>
      <c r="DBU20" s="617"/>
      <c r="DBV20" s="617"/>
      <c r="DBW20" s="617"/>
      <c r="DBX20" s="617"/>
      <c r="DBY20" s="617"/>
      <c r="DBZ20" s="617"/>
      <c r="DCA20" s="617"/>
      <c r="DCB20" s="617"/>
      <c r="DCC20" s="617"/>
      <c r="DCD20" s="617"/>
      <c r="DCE20" s="617"/>
      <c r="DCF20" s="617"/>
      <c r="DCG20" s="617"/>
      <c r="DCH20" s="617"/>
      <c r="DCI20" s="617"/>
      <c r="DCJ20" s="617"/>
      <c r="DCK20" s="617"/>
      <c r="DCL20" s="617"/>
      <c r="DCM20" s="617"/>
      <c r="DCN20" s="617"/>
      <c r="DCO20" s="617"/>
      <c r="DCP20" s="617"/>
      <c r="DCQ20" s="617"/>
      <c r="DCR20" s="617"/>
      <c r="DCS20" s="617"/>
      <c r="DCT20" s="617"/>
      <c r="DCU20" s="617"/>
      <c r="DCV20" s="617"/>
      <c r="DCW20" s="617"/>
      <c r="DCX20" s="617"/>
      <c r="DCY20" s="617"/>
      <c r="DCZ20" s="617"/>
      <c r="DDA20" s="617"/>
      <c r="DDB20" s="617"/>
      <c r="DDC20" s="617"/>
      <c r="DDD20" s="617"/>
      <c r="DDE20" s="617"/>
      <c r="DDF20" s="617"/>
      <c r="DDG20" s="617"/>
      <c r="DDH20" s="617"/>
      <c r="DDI20" s="617"/>
      <c r="DDJ20" s="617"/>
      <c r="DDK20" s="617"/>
      <c r="DDL20" s="617"/>
      <c r="DDM20" s="617"/>
      <c r="DDN20" s="617"/>
      <c r="DDO20" s="617"/>
      <c r="DDP20" s="617"/>
      <c r="DDQ20" s="617"/>
      <c r="DDR20" s="617"/>
      <c r="DDS20" s="617"/>
      <c r="DDT20" s="617"/>
      <c r="DDU20" s="617"/>
      <c r="DDV20" s="617"/>
      <c r="DDW20" s="617"/>
      <c r="DDX20" s="617"/>
      <c r="DDY20" s="617"/>
      <c r="DDZ20" s="617"/>
      <c r="DEA20" s="617"/>
      <c r="DEB20" s="617"/>
      <c r="DEC20" s="617"/>
      <c r="DED20" s="617"/>
      <c r="DEE20" s="617"/>
      <c r="DEF20" s="617"/>
      <c r="DEG20" s="617"/>
      <c r="DEH20" s="617"/>
      <c r="DEI20" s="617"/>
      <c r="DEJ20" s="617"/>
      <c r="DEK20" s="617"/>
      <c r="DEL20" s="617"/>
      <c r="DEM20" s="617"/>
      <c r="DEN20" s="617"/>
      <c r="DEO20" s="617"/>
      <c r="DEP20" s="617"/>
      <c r="DEQ20" s="617"/>
      <c r="DER20" s="617"/>
      <c r="DES20" s="617"/>
      <c r="DET20" s="617"/>
      <c r="DEU20" s="617"/>
      <c r="DEV20" s="617"/>
      <c r="DEW20" s="617"/>
      <c r="DEX20" s="617"/>
      <c r="DEY20" s="617"/>
      <c r="DEZ20" s="617"/>
      <c r="DFA20" s="617"/>
      <c r="DFB20" s="617"/>
      <c r="DFC20" s="617"/>
      <c r="DFD20" s="617"/>
      <c r="DFE20" s="617"/>
      <c r="DFF20" s="617"/>
      <c r="DFG20" s="617"/>
      <c r="DFH20" s="617"/>
      <c r="DFI20" s="617"/>
      <c r="DFJ20" s="617"/>
      <c r="DFK20" s="617"/>
      <c r="DFL20" s="617"/>
      <c r="DFM20" s="617"/>
      <c r="DFN20" s="617"/>
      <c r="DFO20" s="617"/>
      <c r="DFP20" s="617"/>
      <c r="DFQ20" s="617"/>
      <c r="DFR20" s="617"/>
      <c r="DFS20" s="617"/>
      <c r="DFT20" s="617"/>
      <c r="DFU20" s="617"/>
      <c r="DFV20" s="617"/>
      <c r="DFW20" s="617"/>
      <c r="DFX20" s="617"/>
      <c r="DFY20" s="617"/>
      <c r="DFZ20" s="617"/>
      <c r="DGA20" s="617"/>
      <c r="DGB20" s="617"/>
      <c r="DGC20" s="617"/>
      <c r="DGD20" s="617"/>
      <c r="DGE20" s="617"/>
      <c r="DGF20" s="617"/>
      <c r="DGG20" s="617"/>
      <c r="DGH20" s="617"/>
      <c r="DGI20" s="617"/>
      <c r="DGJ20" s="617"/>
      <c r="DGK20" s="617"/>
      <c r="DGL20" s="617"/>
      <c r="DGM20" s="617"/>
      <c r="DGN20" s="617"/>
      <c r="DGO20" s="617"/>
      <c r="DGP20" s="617"/>
      <c r="DGQ20" s="617"/>
      <c r="DGR20" s="617"/>
      <c r="DGS20" s="617"/>
      <c r="DGT20" s="617"/>
      <c r="DGU20" s="617"/>
      <c r="DGV20" s="617"/>
      <c r="DGW20" s="617"/>
      <c r="DGX20" s="617"/>
      <c r="DGY20" s="617"/>
      <c r="DGZ20" s="617"/>
      <c r="DHA20" s="617"/>
      <c r="DHB20" s="617"/>
      <c r="DHC20" s="617"/>
      <c r="DHD20" s="617"/>
      <c r="DHE20" s="617"/>
      <c r="DHF20" s="617"/>
      <c r="DHG20" s="617"/>
      <c r="DHH20" s="617"/>
      <c r="DHI20" s="617"/>
      <c r="DHJ20" s="617"/>
      <c r="DHK20" s="617"/>
      <c r="DHL20" s="617"/>
      <c r="DHM20" s="617"/>
      <c r="DHN20" s="617"/>
      <c r="DHO20" s="617"/>
      <c r="DHP20" s="617"/>
      <c r="DHQ20" s="617"/>
      <c r="DHR20" s="617"/>
      <c r="DHS20" s="617"/>
      <c r="DHT20" s="617"/>
      <c r="DHU20" s="617"/>
      <c r="DHV20" s="617"/>
      <c r="DHW20" s="617"/>
      <c r="DHX20" s="617"/>
      <c r="DHY20" s="617"/>
      <c r="DHZ20" s="617"/>
      <c r="DIA20" s="617"/>
      <c r="DIB20" s="617"/>
      <c r="DIC20" s="617"/>
      <c r="DID20" s="617"/>
      <c r="DIE20" s="617"/>
      <c r="DIF20" s="617"/>
      <c r="DIG20" s="617"/>
      <c r="DIH20" s="617"/>
      <c r="DII20" s="617"/>
      <c r="DIJ20" s="617"/>
      <c r="DIK20" s="617"/>
      <c r="DIL20" s="617"/>
      <c r="DIM20" s="617"/>
      <c r="DIN20" s="617"/>
      <c r="DIO20" s="617"/>
      <c r="DIP20" s="617"/>
      <c r="DIQ20" s="617"/>
      <c r="DIR20" s="617"/>
      <c r="DIS20" s="617"/>
      <c r="DIT20" s="617"/>
      <c r="DIU20" s="617"/>
      <c r="DIV20" s="617"/>
      <c r="DIW20" s="617"/>
      <c r="DIX20" s="617"/>
      <c r="DIY20" s="617"/>
      <c r="DIZ20" s="617"/>
      <c r="DJA20" s="617"/>
      <c r="DJB20" s="617"/>
      <c r="DJC20" s="617"/>
      <c r="DJD20" s="617"/>
      <c r="DJE20" s="617"/>
      <c r="DJF20" s="617"/>
      <c r="DJG20" s="617"/>
      <c r="DJH20" s="617"/>
      <c r="DJI20" s="617"/>
      <c r="DJJ20" s="617"/>
      <c r="DJK20" s="617"/>
      <c r="DJL20" s="617"/>
      <c r="DJM20" s="617"/>
      <c r="DJN20" s="617"/>
      <c r="DJO20" s="617"/>
      <c r="DJP20" s="617"/>
      <c r="DJQ20" s="617"/>
      <c r="DJR20" s="617"/>
      <c r="DJS20" s="617"/>
      <c r="DJT20" s="617"/>
      <c r="DJU20" s="617"/>
      <c r="DJV20" s="617"/>
      <c r="DJW20" s="617"/>
      <c r="DJX20" s="617"/>
      <c r="DJY20" s="617"/>
      <c r="DJZ20" s="617"/>
      <c r="DKA20" s="617"/>
      <c r="DKB20" s="617"/>
      <c r="DKC20" s="617"/>
      <c r="DKD20" s="617"/>
      <c r="DKE20" s="617"/>
      <c r="DKF20" s="617"/>
      <c r="DKG20" s="617"/>
      <c r="DKH20" s="617"/>
      <c r="DKI20" s="617"/>
      <c r="DKJ20" s="617"/>
      <c r="DKK20" s="617"/>
      <c r="DKL20" s="617"/>
      <c r="DKM20" s="617"/>
      <c r="DKN20" s="617"/>
      <c r="DKO20" s="617"/>
      <c r="DKP20" s="617"/>
      <c r="DKQ20" s="617"/>
      <c r="DKR20" s="617"/>
      <c r="DKS20" s="617"/>
      <c r="DKT20" s="617"/>
      <c r="DKU20" s="617"/>
      <c r="DKV20" s="617"/>
      <c r="DKW20" s="617"/>
      <c r="DKX20" s="617"/>
      <c r="DKY20" s="617"/>
      <c r="DKZ20" s="617"/>
      <c r="DLA20" s="617"/>
      <c r="DLB20" s="617"/>
      <c r="DLC20" s="617"/>
      <c r="DLD20" s="617"/>
      <c r="DLE20" s="617"/>
      <c r="DLF20" s="617"/>
      <c r="DLG20" s="617"/>
      <c r="DLH20" s="617"/>
      <c r="DLI20" s="617"/>
      <c r="DLJ20" s="617"/>
      <c r="DLK20" s="617"/>
      <c r="DLL20" s="617"/>
      <c r="DLM20" s="617"/>
      <c r="DLN20" s="617"/>
      <c r="DLO20" s="617"/>
      <c r="DLP20" s="617"/>
      <c r="DLQ20" s="617"/>
      <c r="DLR20" s="617"/>
      <c r="DLS20" s="617"/>
      <c r="DLT20" s="617"/>
      <c r="DLU20" s="617"/>
      <c r="DLV20" s="617"/>
      <c r="DLW20" s="617"/>
      <c r="DLX20" s="617"/>
      <c r="DLY20" s="617"/>
      <c r="DLZ20" s="617"/>
      <c r="DMA20" s="617"/>
      <c r="DMB20" s="617"/>
      <c r="DMC20" s="617"/>
      <c r="DMD20" s="617"/>
      <c r="DME20" s="617"/>
      <c r="DMF20" s="617"/>
      <c r="DMG20" s="617"/>
      <c r="DMH20" s="617"/>
      <c r="DMI20" s="617"/>
      <c r="DMJ20" s="617"/>
      <c r="DMK20" s="617"/>
      <c r="DML20" s="617"/>
      <c r="DMM20" s="617"/>
      <c r="DMN20" s="617"/>
      <c r="DMO20" s="617"/>
      <c r="DMP20" s="617"/>
      <c r="DMQ20" s="617"/>
      <c r="DMR20" s="617"/>
      <c r="DMS20" s="617"/>
      <c r="DMT20" s="617"/>
      <c r="DMU20" s="617"/>
      <c r="DMV20" s="617"/>
      <c r="DMW20" s="617"/>
      <c r="DMX20" s="617"/>
      <c r="DMY20" s="617"/>
      <c r="DMZ20" s="617"/>
      <c r="DNA20" s="617"/>
      <c r="DNB20" s="617"/>
      <c r="DNC20" s="617"/>
      <c r="DND20" s="617"/>
      <c r="DNE20" s="617"/>
      <c r="DNF20" s="617"/>
      <c r="DNG20" s="617"/>
      <c r="DNH20" s="617"/>
      <c r="DNI20" s="617"/>
      <c r="DNJ20" s="617"/>
      <c r="DNK20" s="617"/>
      <c r="DNL20" s="617"/>
      <c r="DNM20" s="617"/>
      <c r="DNN20" s="617"/>
      <c r="DNO20" s="617"/>
      <c r="DNP20" s="617"/>
      <c r="DNQ20" s="617"/>
      <c r="DNR20" s="617"/>
      <c r="DNS20" s="617"/>
      <c r="DNT20" s="617"/>
      <c r="DNU20" s="617"/>
      <c r="DNV20" s="617"/>
      <c r="DNW20" s="617"/>
      <c r="DNX20" s="617"/>
      <c r="DNY20" s="617"/>
      <c r="DNZ20" s="617"/>
      <c r="DOA20" s="617"/>
      <c r="DOB20" s="617"/>
      <c r="DOC20" s="617"/>
      <c r="DOD20" s="617"/>
      <c r="DOE20" s="617"/>
      <c r="DOF20" s="617"/>
      <c r="DOG20" s="617"/>
      <c r="DOH20" s="617"/>
      <c r="DOI20" s="617"/>
      <c r="DOJ20" s="617"/>
      <c r="DOK20" s="617"/>
      <c r="DOL20" s="617"/>
      <c r="DOM20" s="617"/>
      <c r="DON20" s="617"/>
      <c r="DOO20" s="617"/>
      <c r="DOP20" s="617"/>
      <c r="DOQ20" s="617"/>
      <c r="DOR20" s="617"/>
      <c r="DOS20" s="617"/>
      <c r="DOT20" s="617"/>
      <c r="DOU20" s="617"/>
      <c r="DOV20" s="617"/>
      <c r="DOW20" s="617"/>
      <c r="DOX20" s="617"/>
      <c r="DOY20" s="617"/>
      <c r="DOZ20" s="617"/>
      <c r="DPA20" s="617"/>
      <c r="DPB20" s="617"/>
      <c r="DPC20" s="617"/>
      <c r="DPD20" s="617"/>
      <c r="DPE20" s="617"/>
      <c r="DPF20" s="617"/>
      <c r="DPG20" s="617"/>
      <c r="DPH20" s="617"/>
      <c r="DPI20" s="617"/>
      <c r="DPJ20" s="617"/>
      <c r="DPK20" s="617"/>
      <c r="DPL20" s="617"/>
      <c r="DPM20" s="617"/>
      <c r="DPN20" s="617"/>
      <c r="DPO20" s="617"/>
      <c r="DPP20" s="617"/>
      <c r="DPQ20" s="617"/>
      <c r="DPR20" s="617"/>
      <c r="DPS20" s="617"/>
      <c r="DPT20" s="617"/>
      <c r="DPU20" s="617"/>
      <c r="DPV20" s="617"/>
      <c r="DPW20" s="617"/>
      <c r="DPX20" s="617"/>
      <c r="DPY20" s="617"/>
      <c r="DPZ20" s="617"/>
      <c r="DQA20" s="617"/>
      <c r="DQB20" s="617"/>
      <c r="DQC20" s="617"/>
      <c r="DQD20" s="617"/>
      <c r="DQE20" s="617"/>
      <c r="DQF20" s="617"/>
      <c r="DQG20" s="617"/>
      <c r="DQH20" s="617"/>
      <c r="DQI20" s="617"/>
      <c r="DQJ20" s="617"/>
      <c r="DQK20" s="617"/>
      <c r="DQL20" s="617"/>
      <c r="DQM20" s="617"/>
      <c r="DQN20" s="617"/>
      <c r="DQO20" s="617"/>
      <c r="DQP20" s="617"/>
      <c r="DQQ20" s="617"/>
      <c r="DQR20" s="617"/>
      <c r="DQS20" s="617"/>
      <c r="DQT20" s="617"/>
      <c r="DQU20" s="617"/>
      <c r="DQV20" s="617"/>
      <c r="DQW20" s="617"/>
      <c r="DQX20" s="617"/>
      <c r="DQY20" s="617"/>
      <c r="DQZ20" s="617"/>
      <c r="DRA20" s="617"/>
      <c r="DRB20" s="617"/>
      <c r="DRC20" s="617"/>
      <c r="DRD20" s="617"/>
      <c r="DRE20" s="617"/>
      <c r="DRF20" s="617"/>
      <c r="DRG20" s="617"/>
      <c r="DRH20" s="617"/>
      <c r="DRI20" s="617"/>
      <c r="DRJ20" s="617"/>
      <c r="DRK20" s="617"/>
      <c r="DRL20" s="617"/>
      <c r="DRM20" s="617"/>
      <c r="DRN20" s="617"/>
      <c r="DRO20" s="617"/>
      <c r="DRP20" s="617"/>
      <c r="DRQ20" s="617"/>
      <c r="DRR20" s="617"/>
      <c r="DRS20" s="617"/>
      <c r="DRT20" s="617"/>
      <c r="DRU20" s="617"/>
      <c r="DRV20" s="617"/>
      <c r="DRW20" s="617"/>
      <c r="DRX20" s="617"/>
      <c r="DRY20" s="617"/>
      <c r="DRZ20" s="617"/>
      <c r="DSA20" s="617"/>
      <c r="DSB20" s="617"/>
      <c r="DSC20" s="617"/>
      <c r="DSD20" s="617"/>
      <c r="DSE20" s="617"/>
      <c r="DSF20" s="617"/>
      <c r="DSG20" s="617"/>
      <c r="DSH20" s="617"/>
      <c r="DSI20" s="617"/>
      <c r="DSJ20" s="617"/>
      <c r="DSK20" s="617"/>
      <c r="DSL20" s="617"/>
      <c r="DSM20" s="617"/>
      <c r="DSN20" s="617"/>
      <c r="DSO20" s="617"/>
      <c r="DSP20" s="617"/>
      <c r="DSQ20" s="617"/>
      <c r="DSR20" s="617"/>
      <c r="DSS20" s="617"/>
      <c r="DST20" s="617"/>
      <c r="DSU20" s="617"/>
      <c r="DSV20" s="617"/>
      <c r="DSW20" s="617"/>
      <c r="DSX20" s="617"/>
      <c r="DSY20" s="617"/>
      <c r="DSZ20" s="617"/>
      <c r="DTA20" s="617"/>
      <c r="DTB20" s="617"/>
      <c r="DTC20" s="617"/>
      <c r="DTD20" s="617"/>
      <c r="DTE20" s="617"/>
      <c r="DTF20" s="617"/>
      <c r="DTG20" s="617"/>
      <c r="DTH20" s="617"/>
      <c r="DTI20" s="617"/>
      <c r="DTJ20" s="617"/>
      <c r="DTK20" s="617"/>
      <c r="DTL20" s="617"/>
      <c r="DTM20" s="617"/>
      <c r="DTN20" s="617"/>
      <c r="DTO20" s="617"/>
      <c r="DTP20" s="617"/>
      <c r="DTQ20" s="617"/>
      <c r="DTR20" s="617"/>
      <c r="DTS20" s="617"/>
      <c r="DTT20" s="617"/>
      <c r="DTU20" s="617"/>
      <c r="DTV20" s="617"/>
      <c r="DTW20" s="617"/>
      <c r="DTX20" s="617"/>
      <c r="DTY20" s="617"/>
      <c r="DTZ20" s="617"/>
      <c r="DUA20" s="617"/>
      <c r="DUB20" s="617"/>
      <c r="DUC20" s="617"/>
      <c r="DUD20" s="617"/>
      <c r="DUE20" s="617"/>
      <c r="DUF20" s="617"/>
      <c r="DUG20" s="617"/>
      <c r="DUH20" s="617"/>
      <c r="DUI20" s="617"/>
      <c r="DUJ20" s="617"/>
      <c r="DUK20" s="617"/>
      <c r="DUL20" s="617"/>
      <c r="DUM20" s="617"/>
      <c r="DUN20" s="617"/>
      <c r="DUO20" s="617"/>
      <c r="DUP20" s="617"/>
      <c r="DUQ20" s="617"/>
      <c r="DUR20" s="617"/>
      <c r="DUS20" s="617"/>
      <c r="DUT20" s="617"/>
      <c r="DUU20" s="617"/>
      <c r="DUV20" s="617"/>
      <c r="DUW20" s="617"/>
      <c r="DUX20" s="617"/>
      <c r="DUY20" s="617"/>
      <c r="DUZ20" s="617"/>
      <c r="DVA20" s="617"/>
      <c r="DVB20" s="617"/>
      <c r="DVC20" s="617"/>
      <c r="DVD20" s="617"/>
      <c r="DVE20" s="617"/>
      <c r="DVF20" s="617"/>
      <c r="DVG20" s="617"/>
      <c r="DVH20" s="617"/>
      <c r="DVI20" s="617"/>
      <c r="DVJ20" s="617"/>
      <c r="DVK20" s="617"/>
      <c r="DVL20" s="617"/>
      <c r="DVM20" s="617"/>
      <c r="DVN20" s="617"/>
      <c r="DVO20" s="617"/>
      <c r="DVP20" s="617"/>
      <c r="DVQ20" s="617"/>
      <c r="DVR20" s="617"/>
      <c r="DVS20" s="617"/>
      <c r="DVT20" s="617"/>
      <c r="DVU20" s="617"/>
      <c r="DVV20" s="617"/>
      <c r="DVW20" s="617"/>
      <c r="DVX20" s="617"/>
      <c r="DVY20" s="617"/>
      <c r="DVZ20" s="617"/>
      <c r="DWA20" s="617"/>
      <c r="DWB20" s="617"/>
      <c r="DWC20" s="617"/>
      <c r="DWD20" s="617"/>
      <c r="DWE20" s="617"/>
      <c r="DWF20" s="617"/>
      <c r="DWG20" s="617"/>
      <c r="DWH20" s="617"/>
      <c r="DWI20" s="617"/>
      <c r="DWJ20" s="617"/>
      <c r="DWK20" s="617"/>
      <c r="DWL20" s="617"/>
      <c r="DWM20" s="617"/>
      <c r="DWN20" s="617"/>
      <c r="DWO20" s="617"/>
      <c r="DWP20" s="617"/>
      <c r="DWQ20" s="617"/>
      <c r="DWR20" s="617"/>
      <c r="DWS20" s="617"/>
      <c r="DWT20" s="617"/>
      <c r="DWU20" s="617"/>
      <c r="DWV20" s="617"/>
      <c r="DWW20" s="617"/>
      <c r="DWX20" s="617"/>
      <c r="DWY20" s="617"/>
      <c r="DWZ20" s="617"/>
      <c r="DXA20" s="617"/>
      <c r="DXB20" s="617"/>
      <c r="DXC20" s="617"/>
      <c r="DXD20" s="617"/>
      <c r="DXE20" s="617"/>
      <c r="DXF20" s="617"/>
      <c r="DXG20" s="617"/>
      <c r="DXH20" s="617"/>
      <c r="DXI20" s="617"/>
      <c r="DXJ20" s="617"/>
      <c r="DXK20" s="617"/>
      <c r="DXL20" s="617"/>
      <c r="DXM20" s="617"/>
      <c r="DXN20" s="617"/>
      <c r="DXO20" s="617"/>
      <c r="DXP20" s="617"/>
      <c r="DXQ20" s="617"/>
      <c r="DXR20" s="617"/>
      <c r="DXS20" s="617"/>
      <c r="DXT20" s="617"/>
      <c r="DXU20" s="617"/>
      <c r="DXV20" s="617"/>
      <c r="DXW20" s="617"/>
      <c r="DXX20" s="617"/>
      <c r="DXY20" s="617"/>
      <c r="DXZ20" s="617"/>
      <c r="DYA20" s="617"/>
      <c r="DYB20" s="617"/>
      <c r="DYC20" s="617"/>
      <c r="DYD20" s="617"/>
      <c r="DYE20" s="617"/>
      <c r="DYF20" s="617"/>
      <c r="DYG20" s="617"/>
      <c r="DYH20" s="617"/>
      <c r="DYI20" s="617"/>
      <c r="DYJ20" s="617"/>
      <c r="DYK20" s="617"/>
      <c r="DYL20" s="617"/>
      <c r="DYM20" s="617"/>
      <c r="DYN20" s="617"/>
      <c r="DYO20" s="617"/>
      <c r="DYP20" s="617"/>
      <c r="DYQ20" s="617"/>
      <c r="DYR20" s="617"/>
      <c r="DYS20" s="617"/>
      <c r="DYT20" s="617"/>
      <c r="DYU20" s="617"/>
      <c r="DYV20" s="617"/>
      <c r="DYW20" s="617"/>
      <c r="DYX20" s="617"/>
      <c r="DYY20" s="617"/>
      <c r="DYZ20" s="617"/>
      <c r="DZA20" s="617"/>
      <c r="DZB20" s="617"/>
      <c r="DZC20" s="617"/>
      <c r="DZD20" s="617"/>
      <c r="DZE20" s="617"/>
      <c r="DZF20" s="617"/>
      <c r="DZG20" s="617"/>
      <c r="DZH20" s="617"/>
      <c r="DZI20" s="617"/>
      <c r="DZJ20" s="617"/>
      <c r="DZK20" s="617"/>
      <c r="DZL20" s="617"/>
      <c r="DZM20" s="617"/>
      <c r="DZN20" s="617"/>
      <c r="DZO20" s="617"/>
      <c r="DZP20" s="617"/>
      <c r="DZQ20" s="617"/>
      <c r="DZR20" s="617"/>
      <c r="DZS20" s="617"/>
      <c r="DZT20" s="617"/>
      <c r="DZU20" s="617"/>
      <c r="DZV20" s="617"/>
      <c r="DZW20" s="617"/>
      <c r="DZX20" s="617"/>
      <c r="DZY20" s="617"/>
      <c r="DZZ20" s="617"/>
      <c r="EAA20" s="617"/>
      <c r="EAB20" s="617"/>
      <c r="EAC20" s="617"/>
      <c r="EAD20" s="617"/>
      <c r="EAE20" s="617"/>
      <c r="EAF20" s="617"/>
      <c r="EAG20" s="617"/>
      <c r="EAH20" s="617"/>
      <c r="EAI20" s="617"/>
      <c r="EAJ20" s="617"/>
      <c r="EAK20" s="617"/>
      <c r="EAL20" s="617"/>
      <c r="EAM20" s="617"/>
      <c r="EAN20" s="617"/>
      <c r="EAO20" s="617"/>
      <c r="EAP20" s="617"/>
      <c r="EAQ20" s="617"/>
      <c r="EAR20" s="617"/>
      <c r="EAS20" s="617"/>
      <c r="EAT20" s="617"/>
      <c r="EAU20" s="617"/>
      <c r="EAV20" s="617"/>
      <c r="EAW20" s="617"/>
      <c r="EAX20" s="617"/>
      <c r="EAY20" s="617"/>
      <c r="EAZ20" s="617"/>
      <c r="EBA20" s="617"/>
      <c r="EBB20" s="617"/>
      <c r="EBC20" s="617"/>
      <c r="EBD20" s="617"/>
      <c r="EBE20" s="617"/>
      <c r="EBF20" s="617"/>
      <c r="EBG20" s="617"/>
      <c r="EBH20" s="617"/>
      <c r="EBI20" s="617"/>
      <c r="EBJ20" s="617"/>
      <c r="EBK20" s="617"/>
      <c r="EBL20" s="617"/>
      <c r="EBM20" s="617"/>
      <c r="EBN20" s="617"/>
      <c r="EBO20" s="617"/>
      <c r="EBP20" s="617"/>
      <c r="EBQ20" s="617"/>
      <c r="EBR20" s="617"/>
      <c r="EBS20" s="617"/>
      <c r="EBT20" s="617"/>
      <c r="EBU20" s="617"/>
      <c r="EBV20" s="617"/>
      <c r="EBW20" s="617"/>
      <c r="EBX20" s="617"/>
      <c r="EBY20" s="617"/>
      <c r="EBZ20" s="617"/>
      <c r="ECA20" s="617"/>
      <c r="ECB20" s="617"/>
      <c r="ECC20" s="617"/>
      <c r="ECD20" s="617"/>
      <c r="ECE20" s="617"/>
      <c r="ECF20" s="617"/>
      <c r="ECG20" s="617"/>
      <c r="ECH20" s="617"/>
      <c r="ECI20" s="617"/>
      <c r="ECJ20" s="617"/>
      <c r="ECK20" s="617"/>
      <c r="ECL20" s="617"/>
      <c r="ECM20" s="617"/>
      <c r="ECN20" s="617"/>
      <c r="ECO20" s="617"/>
      <c r="ECP20" s="617"/>
      <c r="ECQ20" s="617"/>
      <c r="ECR20" s="617"/>
      <c r="ECS20" s="617"/>
      <c r="ECT20" s="617"/>
      <c r="ECU20" s="617"/>
      <c r="ECV20" s="617"/>
      <c r="ECW20" s="617"/>
      <c r="ECX20" s="617"/>
      <c r="ECY20" s="617"/>
      <c r="ECZ20" s="617"/>
      <c r="EDA20" s="617"/>
      <c r="EDB20" s="617"/>
      <c r="EDC20" s="617"/>
      <c r="EDD20" s="617"/>
      <c r="EDE20" s="617"/>
      <c r="EDF20" s="617"/>
      <c r="EDG20" s="617"/>
      <c r="EDH20" s="617"/>
      <c r="EDI20" s="617"/>
      <c r="EDJ20" s="617"/>
      <c r="EDK20" s="617"/>
      <c r="EDL20" s="617"/>
      <c r="EDM20" s="617"/>
      <c r="EDN20" s="617"/>
      <c r="EDO20" s="617"/>
      <c r="EDP20" s="617"/>
      <c r="EDQ20" s="617"/>
      <c r="EDR20" s="617"/>
      <c r="EDS20" s="617"/>
      <c r="EDT20" s="617"/>
      <c r="EDU20" s="617"/>
      <c r="EDV20" s="617"/>
      <c r="EDW20" s="617"/>
      <c r="EDX20" s="617"/>
      <c r="EDY20" s="617"/>
      <c r="EDZ20" s="617"/>
      <c r="EEA20" s="617"/>
      <c r="EEB20" s="617"/>
      <c r="EEC20" s="617"/>
      <c r="EED20" s="617"/>
      <c r="EEE20" s="617"/>
      <c r="EEF20" s="617"/>
      <c r="EEG20" s="617"/>
      <c r="EEH20" s="617"/>
      <c r="EEI20" s="617"/>
      <c r="EEJ20" s="617"/>
      <c r="EEK20" s="617"/>
      <c r="EEL20" s="617"/>
      <c r="EEM20" s="617"/>
      <c r="EEN20" s="617"/>
      <c r="EEO20" s="617"/>
      <c r="EEP20" s="617"/>
      <c r="EEQ20" s="617"/>
      <c r="EER20" s="617"/>
      <c r="EES20" s="617"/>
      <c r="EET20" s="617"/>
      <c r="EEU20" s="617"/>
      <c r="EEV20" s="617"/>
      <c r="EEW20" s="617"/>
      <c r="EEX20" s="617"/>
      <c r="EEY20" s="617"/>
      <c r="EEZ20" s="617"/>
      <c r="EFA20" s="617"/>
      <c r="EFB20" s="617"/>
      <c r="EFC20" s="617"/>
      <c r="EFD20" s="617"/>
      <c r="EFE20" s="617"/>
      <c r="EFF20" s="617"/>
      <c r="EFG20" s="617"/>
      <c r="EFH20" s="617"/>
      <c r="EFI20" s="617"/>
      <c r="EFJ20" s="617"/>
      <c r="EFK20" s="617"/>
      <c r="EFL20" s="617"/>
      <c r="EFM20" s="617"/>
      <c r="EFN20" s="617"/>
      <c r="EFO20" s="617"/>
      <c r="EFP20" s="617"/>
      <c r="EFQ20" s="617"/>
      <c r="EFR20" s="617"/>
      <c r="EFS20" s="617"/>
      <c r="EFT20" s="617"/>
      <c r="EFU20" s="617"/>
      <c r="EFV20" s="617"/>
      <c r="EFW20" s="617"/>
      <c r="EFX20" s="617"/>
      <c r="EFY20" s="617"/>
      <c r="EFZ20" s="617"/>
      <c r="EGA20" s="617"/>
      <c r="EGB20" s="617"/>
      <c r="EGC20" s="617"/>
      <c r="EGD20" s="617"/>
      <c r="EGE20" s="617"/>
      <c r="EGF20" s="617"/>
      <c r="EGG20" s="617"/>
      <c r="EGH20" s="617"/>
      <c r="EGI20" s="617"/>
      <c r="EGJ20" s="617"/>
      <c r="EGK20" s="617"/>
      <c r="EGL20" s="617"/>
      <c r="EGM20" s="617"/>
      <c r="EGN20" s="617"/>
      <c r="EGO20" s="617"/>
      <c r="EGP20" s="617"/>
      <c r="EGQ20" s="617"/>
      <c r="EGR20" s="617"/>
      <c r="EGS20" s="617"/>
      <c r="EGT20" s="617"/>
      <c r="EGU20" s="617"/>
      <c r="EGV20" s="617"/>
      <c r="EGW20" s="617"/>
      <c r="EGX20" s="617"/>
      <c r="EGY20" s="617"/>
      <c r="EGZ20" s="617"/>
      <c r="EHA20" s="617"/>
      <c r="EHB20" s="617"/>
      <c r="EHC20" s="617"/>
      <c r="EHD20" s="617"/>
      <c r="EHE20" s="617"/>
      <c r="EHF20" s="617"/>
      <c r="EHG20" s="617"/>
      <c r="EHH20" s="617"/>
      <c r="EHI20" s="617"/>
      <c r="EHJ20" s="617"/>
      <c r="EHK20" s="617"/>
      <c r="EHL20" s="617"/>
      <c r="EHM20" s="617"/>
      <c r="EHN20" s="617"/>
      <c r="EHO20" s="617"/>
      <c r="EHP20" s="617"/>
      <c r="EHQ20" s="617"/>
      <c r="EHR20" s="617"/>
      <c r="EHS20" s="617"/>
      <c r="EHT20" s="617"/>
      <c r="EHU20" s="617"/>
      <c r="EHV20" s="617"/>
      <c r="EHW20" s="617"/>
      <c r="EHX20" s="617"/>
      <c r="EHY20" s="617"/>
      <c r="EHZ20" s="617"/>
      <c r="EIA20" s="617"/>
      <c r="EIB20" s="617"/>
      <c r="EIC20" s="617"/>
      <c r="EID20" s="617"/>
      <c r="EIE20" s="617"/>
      <c r="EIF20" s="617"/>
      <c r="EIG20" s="617"/>
      <c r="EIH20" s="617"/>
      <c r="EII20" s="617"/>
      <c r="EIJ20" s="617"/>
      <c r="EIK20" s="617"/>
      <c r="EIL20" s="617"/>
      <c r="EIM20" s="617"/>
      <c r="EIN20" s="617"/>
      <c r="EIO20" s="617"/>
      <c r="EIP20" s="617"/>
      <c r="EIQ20" s="617"/>
      <c r="EIR20" s="617"/>
      <c r="EIS20" s="617"/>
      <c r="EIT20" s="617"/>
      <c r="EIU20" s="617"/>
      <c r="EIV20" s="617"/>
      <c r="EIW20" s="617"/>
      <c r="EIX20" s="617"/>
      <c r="EIY20" s="617"/>
      <c r="EIZ20" s="617"/>
      <c r="EJA20" s="617"/>
      <c r="EJB20" s="617"/>
      <c r="EJC20" s="617"/>
      <c r="EJD20" s="617"/>
      <c r="EJE20" s="617"/>
      <c r="EJF20" s="617"/>
      <c r="EJG20" s="617"/>
      <c r="EJH20" s="617"/>
      <c r="EJI20" s="617"/>
      <c r="EJJ20" s="617"/>
      <c r="EJK20" s="617"/>
      <c r="EJL20" s="617"/>
      <c r="EJM20" s="617"/>
      <c r="EJN20" s="617"/>
      <c r="EJO20" s="617"/>
      <c r="EJP20" s="617"/>
      <c r="EJQ20" s="617"/>
      <c r="EJR20" s="617"/>
      <c r="EJS20" s="617"/>
      <c r="EJT20" s="617"/>
      <c r="EJU20" s="617"/>
      <c r="EJV20" s="617"/>
      <c r="EJW20" s="617"/>
      <c r="EJX20" s="617"/>
      <c r="EJY20" s="617"/>
      <c r="EJZ20" s="617"/>
      <c r="EKA20" s="617"/>
      <c r="EKB20" s="617"/>
      <c r="EKC20" s="617"/>
      <c r="EKD20" s="617"/>
      <c r="EKE20" s="617"/>
      <c r="EKF20" s="617"/>
      <c r="EKG20" s="617"/>
      <c r="EKH20" s="617"/>
      <c r="EKI20" s="617"/>
      <c r="EKJ20" s="617"/>
      <c r="EKK20" s="617"/>
      <c r="EKL20" s="617"/>
      <c r="EKM20" s="617"/>
      <c r="EKN20" s="617"/>
      <c r="EKO20" s="617"/>
      <c r="EKP20" s="617"/>
      <c r="EKQ20" s="617"/>
      <c r="EKR20" s="617"/>
      <c r="EKS20" s="617"/>
      <c r="EKT20" s="617"/>
      <c r="EKU20" s="617"/>
      <c r="EKV20" s="617"/>
      <c r="EKW20" s="617"/>
      <c r="EKX20" s="617"/>
      <c r="EKY20" s="617"/>
      <c r="EKZ20" s="617"/>
      <c r="ELA20" s="617"/>
      <c r="ELB20" s="617"/>
      <c r="ELC20" s="617"/>
      <c r="ELD20" s="617"/>
      <c r="ELE20" s="617"/>
      <c r="ELF20" s="617"/>
      <c r="ELG20" s="617"/>
      <c r="ELH20" s="617"/>
      <c r="ELI20" s="617"/>
      <c r="ELJ20" s="617"/>
      <c r="ELK20" s="617"/>
      <c r="ELL20" s="617"/>
      <c r="ELM20" s="617"/>
      <c r="ELN20" s="617"/>
      <c r="ELO20" s="617"/>
      <c r="ELP20" s="617"/>
      <c r="ELQ20" s="617"/>
      <c r="ELR20" s="617"/>
      <c r="ELS20" s="617"/>
      <c r="ELT20" s="617"/>
      <c r="ELU20" s="617"/>
      <c r="ELV20" s="617"/>
      <c r="ELW20" s="617"/>
      <c r="ELX20" s="617"/>
      <c r="ELY20" s="617"/>
      <c r="ELZ20" s="617"/>
      <c r="EMA20" s="617"/>
      <c r="EMB20" s="617"/>
      <c r="EMC20" s="617"/>
      <c r="EMD20" s="617"/>
      <c r="EME20" s="617"/>
      <c r="EMF20" s="617"/>
      <c r="EMG20" s="617"/>
      <c r="EMH20" s="617"/>
      <c r="EMI20" s="617"/>
      <c r="EMJ20" s="617"/>
      <c r="EMK20" s="617"/>
      <c r="EML20" s="617"/>
      <c r="EMM20" s="617"/>
      <c r="EMN20" s="617"/>
      <c r="EMO20" s="617"/>
      <c r="EMP20" s="617"/>
      <c r="EMQ20" s="617"/>
      <c r="EMR20" s="617"/>
      <c r="EMS20" s="617"/>
      <c r="EMT20" s="617"/>
      <c r="EMU20" s="617"/>
      <c r="EMV20" s="617"/>
      <c r="EMW20" s="617"/>
      <c r="EMX20" s="617"/>
      <c r="EMY20" s="617"/>
      <c r="EMZ20" s="617"/>
      <c r="ENA20" s="617"/>
      <c r="ENB20" s="617"/>
      <c r="ENC20" s="617"/>
      <c r="END20" s="617"/>
      <c r="ENE20" s="617"/>
      <c r="ENF20" s="617"/>
      <c r="ENG20" s="617"/>
      <c r="ENH20" s="617"/>
      <c r="ENI20" s="617"/>
      <c r="ENJ20" s="617"/>
      <c r="ENK20" s="617"/>
      <c r="ENL20" s="617"/>
      <c r="ENM20" s="617"/>
      <c r="ENN20" s="617"/>
      <c r="ENO20" s="617"/>
      <c r="ENP20" s="617"/>
      <c r="ENQ20" s="617"/>
      <c r="ENR20" s="617"/>
      <c r="ENS20" s="617"/>
      <c r="ENT20" s="617"/>
      <c r="ENU20" s="617"/>
      <c r="ENV20" s="617"/>
      <c r="ENW20" s="617"/>
      <c r="ENX20" s="617"/>
      <c r="ENY20" s="617"/>
      <c r="ENZ20" s="617"/>
      <c r="EOA20" s="617"/>
      <c r="EOB20" s="617"/>
      <c r="EOC20" s="617"/>
      <c r="EOD20" s="617"/>
      <c r="EOE20" s="617"/>
      <c r="EOF20" s="617"/>
      <c r="EOG20" s="617"/>
      <c r="EOH20" s="617"/>
      <c r="EOI20" s="617"/>
      <c r="EOJ20" s="617"/>
      <c r="EOK20" s="617"/>
      <c r="EOL20" s="617"/>
      <c r="EOM20" s="617"/>
      <c r="EON20" s="617"/>
      <c r="EOO20" s="617"/>
      <c r="EOP20" s="617"/>
      <c r="EOQ20" s="617"/>
      <c r="EOR20" s="617"/>
      <c r="EOS20" s="617"/>
      <c r="EOT20" s="617"/>
      <c r="EOU20" s="617"/>
      <c r="EOV20" s="617"/>
      <c r="EOW20" s="617"/>
      <c r="EOX20" s="617"/>
      <c r="EOY20" s="617"/>
      <c r="EOZ20" s="617"/>
      <c r="EPA20" s="617"/>
      <c r="EPB20" s="617"/>
      <c r="EPC20" s="617"/>
      <c r="EPD20" s="617"/>
      <c r="EPE20" s="617"/>
      <c r="EPF20" s="617"/>
      <c r="EPG20" s="617"/>
      <c r="EPH20" s="617"/>
      <c r="EPI20" s="617"/>
      <c r="EPJ20" s="617"/>
      <c r="EPK20" s="617"/>
      <c r="EPL20" s="617"/>
      <c r="EPM20" s="617"/>
      <c r="EPN20" s="617"/>
      <c r="EPO20" s="617"/>
      <c r="EPP20" s="617"/>
      <c r="EPQ20" s="617"/>
      <c r="EPR20" s="617"/>
      <c r="EPS20" s="617"/>
      <c r="EPT20" s="617"/>
      <c r="EPU20" s="617"/>
      <c r="EPV20" s="617"/>
      <c r="EPW20" s="617"/>
      <c r="EPX20" s="617"/>
      <c r="EPY20" s="617"/>
      <c r="EPZ20" s="617"/>
      <c r="EQA20" s="617"/>
      <c r="EQB20" s="617"/>
      <c r="EQC20" s="617"/>
      <c r="EQD20" s="617"/>
      <c r="EQE20" s="617"/>
      <c r="EQF20" s="617"/>
      <c r="EQG20" s="617"/>
      <c r="EQH20" s="617"/>
      <c r="EQI20" s="617"/>
      <c r="EQJ20" s="617"/>
      <c r="EQK20" s="617"/>
      <c r="EQL20" s="617"/>
      <c r="EQM20" s="617"/>
      <c r="EQN20" s="617"/>
      <c r="EQO20" s="617"/>
      <c r="EQP20" s="617"/>
      <c r="EQQ20" s="617"/>
      <c r="EQR20" s="617"/>
      <c r="EQS20" s="617"/>
      <c r="EQT20" s="617"/>
      <c r="EQU20" s="617"/>
      <c r="EQV20" s="617"/>
      <c r="EQW20" s="617"/>
      <c r="EQX20" s="617"/>
      <c r="EQY20" s="617"/>
      <c r="EQZ20" s="617"/>
      <c r="ERA20" s="617"/>
      <c r="ERB20" s="617"/>
      <c r="ERC20" s="617"/>
      <c r="ERD20" s="617"/>
      <c r="ERE20" s="617"/>
      <c r="ERF20" s="617"/>
      <c r="ERG20" s="617"/>
      <c r="ERH20" s="617"/>
      <c r="ERI20" s="617"/>
      <c r="ERJ20" s="617"/>
      <c r="ERK20" s="617"/>
      <c r="ERL20" s="617"/>
      <c r="ERM20" s="617"/>
      <c r="ERN20" s="617"/>
      <c r="ERO20" s="617"/>
      <c r="ERP20" s="617"/>
      <c r="ERQ20" s="617"/>
      <c r="ERR20" s="617"/>
      <c r="ERS20" s="617"/>
      <c r="ERT20" s="617"/>
      <c r="ERU20" s="617"/>
      <c r="ERV20" s="617"/>
      <c r="ERW20" s="617"/>
      <c r="ERX20" s="617"/>
      <c r="ERY20" s="617"/>
      <c r="ERZ20" s="617"/>
      <c r="ESA20" s="617"/>
      <c r="ESB20" s="617"/>
      <c r="ESC20" s="617"/>
      <c r="ESD20" s="617"/>
      <c r="ESE20" s="617"/>
      <c r="ESF20" s="617"/>
      <c r="ESG20" s="617"/>
      <c r="ESH20" s="617"/>
      <c r="ESI20" s="617"/>
      <c r="ESJ20" s="617"/>
      <c r="ESK20" s="617"/>
      <c r="ESL20" s="617"/>
      <c r="ESM20" s="617"/>
      <c r="ESN20" s="617"/>
      <c r="ESO20" s="617"/>
      <c r="ESP20" s="617"/>
      <c r="ESQ20" s="617"/>
      <c r="ESR20" s="617"/>
      <c r="ESS20" s="617"/>
      <c r="EST20" s="617"/>
      <c r="ESU20" s="617"/>
      <c r="ESV20" s="617"/>
      <c r="ESW20" s="617"/>
      <c r="ESX20" s="617"/>
      <c r="ESY20" s="617"/>
      <c r="ESZ20" s="617"/>
      <c r="ETA20" s="617"/>
      <c r="ETB20" s="617"/>
      <c r="ETC20" s="617"/>
      <c r="ETD20" s="617"/>
      <c r="ETE20" s="617"/>
      <c r="ETF20" s="617"/>
      <c r="ETG20" s="617"/>
      <c r="ETH20" s="617"/>
      <c r="ETI20" s="617"/>
      <c r="ETJ20" s="617"/>
      <c r="ETK20" s="617"/>
      <c r="ETL20" s="617"/>
      <c r="ETM20" s="617"/>
      <c r="ETN20" s="617"/>
      <c r="ETO20" s="617"/>
      <c r="ETP20" s="617"/>
      <c r="ETQ20" s="617"/>
      <c r="ETR20" s="617"/>
      <c r="ETS20" s="617"/>
      <c r="ETT20" s="617"/>
      <c r="ETU20" s="617"/>
      <c r="ETV20" s="617"/>
      <c r="ETW20" s="617"/>
      <c r="ETX20" s="617"/>
      <c r="ETY20" s="617"/>
      <c r="ETZ20" s="617"/>
      <c r="EUA20" s="617"/>
      <c r="EUB20" s="617"/>
      <c r="EUC20" s="617"/>
      <c r="EUD20" s="617"/>
      <c r="EUE20" s="617"/>
      <c r="EUF20" s="617"/>
      <c r="EUG20" s="617"/>
      <c r="EUH20" s="617"/>
      <c r="EUI20" s="617"/>
      <c r="EUJ20" s="617"/>
      <c r="EUK20" s="617"/>
      <c r="EUL20" s="617"/>
      <c r="EUM20" s="617"/>
      <c r="EUN20" s="617"/>
      <c r="EUO20" s="617"/>
      <c r="EUP20" s="617"/>
      <c r="EUQ20" s="617"/>
      <c r="EUR20" s="617"/>
      <c r="EUS20" s="617"/>
      <c r="EUT20" s="617"/>
      <c r="EUU20" s="617"/>
      <c r="EUV20" s="617"/>
      <c r="EUW20" s="617"/>
      <c r="EUX20" s="617"/>
      <c r="EUY20" s="617"/>
      <c r="EUZ20" s="617"/>
      <c r="EVA20" s="617"/>
      <c r="EVB20" s="617"/>
      <c r="EVC20" s="617"/>
      <c r="EVD20" s="617"/>
      <c r="EVE20" s="617"/>
      <c r="EVF20" s="617"/>
      <c r="EVG20" s="617"/>
      <c r="EVH20" s="617"/>
      <c r="EVI20" s="617"/>
      <c r="EVJ20" s="617"/>
      <c r="EVK20" s="617"/>
      <c r="EVL20" s="617"/>
      <c r="EVM20" s="617"/>
      <c r="EVN20" s="617"/>
      <c r="EVO20" s="617"/>
      <c r="EVP20" s="617"/>
      <c r="EVQ20" s="617"/>
      <c r="EVR20" s="617"/>
      <c r="EVS20" s="617"/>
      <c r="EVT20" s="617"/>
      <c r="EVU20" s="617"/>
      <c r="EVV20" s="617"/>
      <c r="EVW20" s="617"/>
      <c r="EVX20" s="617"/>
      <c r="EVY20" s="617"/>
      <c r="EVZ20" s="617"/>
      <c r="EWA20" s="617"/>
      <c r="EWB20" s="617"/>
      <c r="EWC20" s="617"/>
      <c r="EWD20" s="617"/>
      <c r="EWE20" s="617"/>
      <c r="EWF20" s="617"/>
      <c r="EWG20" s="617"/>
      <c r="EWH20" s="617"/>
      <c r="EWI20" s="617"/>
      <c r="EWJ20" s="617"/>
      <c r="EWK20" s="617"/>
      <c r="EWL20" s="617"/>
      <c r="EWM20" s="617"/>
      <c r="EWN20" s="617"/>
      <c r="EWO20" s="617"/>
      <c r="EWP20" s="617"/>
      <c r="EWQ20" s="617"/>
      <c r="EWR20" s="617"/>
      <c r="EWS20" s="617"/>
      <c r="EWT20" s="617"/>
      <c r="EWU20" s="617"/>
      <c r="EWV20" s="617"/>
      <c r="EWW20" s="617"/>
      <c r="EWX20" s="617"/>
      <c r="EWY20" s="617"/>
      <c r="EWZ20" s="617"/>
      <c r="EXA20" s="617"/>
      <c r="EXB20" s="617"/>
      <c r="EXC20" s="617"/>
      <c r="EXD20" s="617"/>
      <c r="EXE20" s="617"/>
      <c r="EXF20" s="617"/>
      <c r="EXG20" s="617"/>
      <c r="EXH20" s="617"/>
      <c r="EXI20" s="617"/>
      <c r="EXJ20" s="617"/>
      <c r="EXK20" s="617"/>
      <c r="EXL20" s="617"/>
      <c r="EXM20" s="617"/>
      <c r="EXN20" s="617"/>
      <c r="EXO20" s="617"/>
      <c r="EXP20" s="617"/>
      <c r="EXQ20" s="617"/>
      <c r="EXR20" s="617"/>
      <c r="EXS20" s="617"/>
      <c r="EXT20" s="617"/>
      <c r="EXU20" s="617"/>
      <c r="EXV20" s="617"/>
      <c r="EXW20" s="617"/>
      <c r="EXX20" s="617"/>
      <c r="EXY20" s="617"/>
      <c r="EXZ20" s="617"/>
      <c r="EYA20" s="617"/>
      <c r="EYB20" s="617"/>
      <c r="EYC20" s="617"/>
      <c r="EYD20" s="617"/>
      <c r="EYE20" s="617"/>
      <c r="EYF20" s="617"/>
      <c r="EYG20" s="617"/>
      <c r="EYH20" s="617"/>
      <c r="EYI20" s="617"/>
      <c r="EYJ20" s="617"/>
      <c r="EYK20" s="617"/>
      <c r="EYL20" s="617"/>
      <c r="EYM20" s="617"/>
      <c r="EYN20" s="617"/>
      <c r="EYO20" s="617"/>
      <c r="EYP20" s="617"/>
      <c r="EYQ20" s="617"/>
      <c r="EYR20" s="617"/>
      <c r="EYS20" s="617"/>
      <c r="EYT20" s="617"/>
      <c r="EYU20" s="617"/>
      <c r="EYV20" s="617"/>
      <c r="EYW20" s="617"/>
      <c r="EYX20" s="617"/>
      <c r="EYY20" s="617"/>
      <c r="EYZ20" s="617"/>
      <c r="EZA20" s="617"/>
      <c r="EZB20" s="617"/>
      <c r="EZC20" s="617"/>
      <c r="EZD20" s="617"/>
      <c r="EZE20" s="617"/>
      <c r="EZF20" s="617"/>
      <c r="EZG20" s="617"/>
      <c r="EZH20" s="617"/>
      <c r="EZI20" s="617"/>
      <c r="EZJ20" s="617"/>
      <c r="EZK20" s="617"/>
      <c r="EZL20" s="617"/>
      <c r="EZM20" s="617"/>
      <c r="EZN20" s="617"/>
      <c r="EZO20" s="617"/>
      <c r="EZP20" s="617"/>
      <c r="EZQ20" s="617"/>
      <c r="EZR20" s="617"/>
      <c r="EZS20" s="617"/>
      <c r="EZT20" s="617"/>
      <c r="EZU20" s="617"/>
      <c r="EZV20" s="617"/>
      <c r="EZW20" s="617"/>
      <c r="EZX20" s="617"/>
      <c r="EZY20" s="617"/>
      <c r="EZZ20" s="617"/>
      <c r="FAA20" s="617"/>
      <c r="FAB20" s="617"/>
      <c r="FAC20" s="617"/>
      <c r="FAD20" s="617"/>
      <c r="FAE20" s="617"/>
      <c r="FAF20" s="617"/>
      <c r="FAG20" s="617"/>
      <c r="FAH20" s="617"/>
      <c r="FAI20" s="617"/>
      <c r="FAJ20" s="617"/>
      <c r="FAK20" s="617"/>
      <c r="FAL20" s="617"/>
      <c r="FAM20" s="617"/>
      <c r="FAN20" s="617"/>
      <c r="FAO20" s="617"/>
      <c r="FAP20" s="617"/>
      <c r="FAQ20" s="617"/>
      <c r="FAR20" s="617"/>
      <c r="FAS20" s="617"/>
      <c r="FAT20" s="617"/>
      <c r="FAU20" s="617"/>
      <c r="FAV20" s="617"/>
      <c r="FAW20" s="617"/>
      <c r="FAX20" s="617"/>
      <c r="FAY20" s="617"/>
      <c r="FAZ20" s="617"/>
      <c r="FBA20" s="617"/>
      <c r="FBB20" s="617"/>
      <c r="FBC20" s="617"/>
      <c r="FBD20" s="617"/>
      <c r="FBE20" s="617"/>
      <c r="FBF20" s="617"/>
      <c r="FBG20" s="617"/>
      <c r="FBH20" s="617"/>
      <c r="FBI20" s="617"/>
      <c r="FBJ20" s="617"/>
      <c r="FBK20" s="617"/>
      <c r="FBL20" s="617"/>
      <c r="FBM20" s="617"/>
      <c r="FBN20" s="617"/>
      <c r="FBO20" s="617"/>
      <c r="FBP20" s="617"/>
      <c r="FBQ20" s="617"/>
      <c r="FBR20" s="617"/>
      <c r="FBS20" s="617"/>
      <c r="FBT20" s="617"/>
      <c r="FBU20" s="617"/>
      <c r="FBV20" s="617"/>
      <c r="FBW20" s="617"/>
      <c r="FBX20" s="617"/>
      <c r="FBY20" s="617"/>
      <c r="FBZ20" s="617"/>
      <c r="FCA20" s="617"/>
      <c r="FCB20" s="617"/>
      <c r="FCC20" s="617"/>
      <c r="FCD20" s="617"/>
      <c r="FCE20" s="617"/>
      <c r="FCF20" s="617"/>
      <c r="FCG20" s="617"/>
      <c r="FCH20" s="617"/>
      <c r="FCI20" s="617"/>
      <c r="FCJ20" s="617"/>
      <c r="FCK20" s="617"/>
      <c r="FCL20" s="617"/>
      <c r="FCM20" s="617"/>
      <c r="FCN20" s="617"/>
      <c r="FCO20" s="617"/>
      <c r="FCP20" s="617"/>
      <c r="FCQ20" s="617"/>
      <c r="FCR20" s="617"/>
      <c r="FCS20" s="617"/>
      <c r="FCT20" s="617"/>
      <c r="FCU20" s="617"/>
      <c r="FCV20" s="617"/>
      <c r="FCW20" s="617"/>
      <c r="FCX20" s="617"/>
      <c r="FCY20" s="617"/>
      <c r="FCZ20" s="617"/>
      <c r="FDA20" s="617"/>
      <c r="FDB20" s="617"/>
      <c r="FDC20" s="617"/>
      <c r="FDD20" s="617"/>
      <c r="FDE20" s="617"/>
      <c r="FDF20" s="617"/>
      <c r="FDG20" s="617"/>
      <c r="FDH20" s="617"/>
      <c r="FDI20" s="617"/>
      <c r="FDJ20" s="617"/>
      <c r="FDK20" s="617"/>
      <c r="FDL20" s="617"/>
      <c r="FDM20" s="617"/>
      <c r="FDN20" s="617"/>
      <c r="FDO20" s="617"/>
      <c r="FDP20" s="617"/>
      <c r="FDQ20" s="617"/>
      <c r="FDR20" s="617"/>
      <c r="FDS20" s="617"/>
      <c r="FDT20" s="617"/>
      <c r="FDU20" s="617"/>
      <c r="FDV20" s="617"/>
      <c r="FDW20" s="617"/>
      <c r="FDX20" s="617"/>
      <c r="FDY20" s="617"/>
      <c r="FDZ20" s="617"/>
      <c r="FEA20" s="617"/>
      <c r="FEB20" s="617"/>
      <c r="FEC20" s="617"/>
      <c r="FED20" s="617"/>
      <c r="FEE20" s="617"/>
      <c r="FEF20" s="617"/>
      <c r="FEG20" s="617"/>
      <c r="FEH20" s="617"/>
      <c r="FEI20" s="617"/>
      <c r="FEJ20" s="617"/>
      <c r="FEK20" s="617"/>
      <c r="FEL20" s="617"/>
      <c r="FEM20" s="617"/>
      <c r="FEN20" s="617"/>
      <c r="FEO20" s="617"/>
      <c r="FEP20" s="617"/>
      <c r="FEQ20" s="617"/>
      <c r="FER20" s="617"/>
      <c r="FES20" s="617"/>
      <c r="FET20" s="617"/>
      <c r="FEU20" s="617"/>
      <c r="FEV20" s="617"/>
      <c r="FEW20" s="617"/>
      <c r="FEX20" s="617"/>
      <c r="FEY20" s="617"/>
      <c r="FEZ20" s="617"/>
      <c r="FFA20" s="617"/>
      <c r="FFB20" s="617"/>
      <c r="FFC20" s="617"/>
      <c r="FFD20" s="617"/>
      <c r="FFE20" s="617"/>
      <c r="FFF20" s="617"/>
      <c r="FFG20" s="617"/>
      <c r="FFH20" s="617"/>
      <c r="FFI20" s="617"/>
      <c r="FFJ20" s="617"/>
      <c r="FFK20" s="617"/>
      <c r="FFL20" s="617"/>
      <c r="FFM20" s="617"/>
      <c r="FFN20" s="617"/>
      <c r="FFO20" s="617"/>
      <c r="FFP20" s="617"/>
      <c r="FFQ20" s="617"/>
      <c r="FFR20" s="617"/>
      <c r="FFS20" s="617"/>
      <c r="FFT20" s="617"/>
      <c r="FFU20" s="617"/>
      <c r="FFV20" s="617"/>
      <c r="FFW20" s="617"/>
      <c r="FFX20" s="617"/>
      <c r="FFY20" s="617"/>
      <c r="FFZ20" s="617"/>
      <c r="FGA20" s="617"/>
      <c r="FGB20" s="617"/>
      <c r="FGC20" s="617"/>
      <c r="FGD20" s="617"/>
      <c r="FGE20" s="617"/>
      <c r="FGF20" s="617"/>
      <c r="FGG20" s="617"/>
      <c r="FGH20" s="617"/>
      <c r="FGI20" s="617"/>
      <c r="FGJ20" s="617"/>
      <c r="FGK20" s="617"/>
      <c r="FGL20" s="617"/>
      <c r="FGM20" s="617"/>
      <c r="FGN20" s="617"/>
      <c r="FGO20" s="617"/>
      <c r="FGP20" s="617"/>
      <c r="FGQ20" s="617"/>
      <c r="FGR20" s="617"/>
      <c r="FGS20" s="617"/>
      <c r="FGT20" s="617"/>
      <c r="FGU20" s="617"/>
      <c r="FGV20" s="617"/>
      <c r="FGW20" s="617"/>
      <c r="FGX20" s="617"/>
      <c r="FGY20" s="617"/>
      <c r="FGZ20" s="617"/>
      <c r="FHA20" s="617"/>
      <c r="FHB20" s="617"/>
      <c r="FHC20" s="617"/>
      <c r="FHD20" s="617"/>
      <c r="FHE20" s="617"/>
      <c r="FHF20" s="617"/>
      <c r="FHG20" s="617"/>
      <c r="FHH20" s="617"/>
      <c r="FHI20" s="617"/>
      <c r="FHJ20" s="617"/>
      <c r="FHK20" s="617"/>
      <c r="FHL20" s="617"/>
      <c r="FHM20" s="617"/>
      <c r="FHN20" s="617"/>
      <c r="FHO20" s="617"/>
      <c r="FHP20" s="617"/>
      <c r="FHQ20" s="617"/>
      <c r="FHR20" s="617"/>
      <c r="FHS20" s="617"/>
      <c r="FHT20" s="617"/>
      <c r="FHU20" s="617"/>
      <c r="FHV20" s="617"/>
      <c r="FHW20" s="617"/>
      <c r="FHX20" s="617"/>
      <c r="FHY20" s="617"/>
      <c r="FHZ20" s="617"/>
      <c r="FIA20" s="617"/>
      <c r="FIB20" s="617"/>
      <c r="FIC20" s="617"/>
      <c r="FID20" s="617"/>
      <c r="FIE20" s="617"/>
      <c r="FIF20" s="617"/>
      <c r="FIG20" s="617"/>
      <c r="FIH20" s="617"/>
      <c r="FII20" s="617"/>
      <c r="FIJ20" s="617"/>
      <c r="FIK20" s="617"/>
      <c r="FIL20" s="617"/>
      <c r="FIM20" s="617"/>
      <c r="FIN20" s="617"/>
      <c r="FIO20" s="617"/>
      <c r="FIP20" s="617"/>
      <c r="FIQ20" s="617"/>
      <c r="FIR20" s="617"/>
      <c r="FIS20" s="617"/>
      <c r="FIT20" s="617"/>
      <c r="FIU20" s="617"/>
      <c r="FIV20" s="617"/>
      <c r="FIW20" s="617"/>
      <c r="FIX20" s="617"/>
      <c r="FIY20" s="617"/>
      <c r="FIZ20" s="617"/>
      <c r="FJA20" s="617"/>
      <c r="FJB20" s="617"/>
      <c r="FJC20" s="617"/>
      <c r="FJD20" s="617"/>
      <c r="FJE20" s="617"/>
      <c r="FJF20" s="617"/>
      <c r="FJG20" s="617"/>
      <c r="FJH20" s="617"/>
      <c r="FJI20" s="617"/>
      <c r="FJJ20" s="617"/>
      <c r="FJK20" s="617"/>
      <c r="FJL20" s="617"/>
      <c r="FJM20" s="617"/>
      <c r="FJN20" s="617"/>
      <c r="FJO20" s="617"/>
      <c r="FJP20" s="617"/>
      <c r="FJQ20" s="617"/>
      <c r="FJR20" s="617"/>
      <c r="FJS20" s="617"/>
      <c r="FJT20" s="617"/>
      <c r="FJU20" s="617"/>
      <c r="FJV20" s="617"/>
      <c r="FJW20" s="617"/>
      <c r="FJX20" s="617"/>
      <c r="FJY20" s="617"/>
      <c r="FJZ20" s="617"/>
      <c r="FKA20" s="617"/>
      <c r="FKB20" s="617"/>
      <c r="FKC20" s="617"/>
      <c r="FKD20" s="617"/>
      <c r="FKE20" s="617"/>
      <c r="FKF20" s="617"/>
      <c r="FKG20" s="617"/>
      <c r="FKH20" s="617"/>
      <c r="FKI20" s="617"/>
      <c r="FKJ20" s="617"/>
      <c r="FKK20" s="617"/>
      <c r="FKL20" s="617"/>
      <c r="FKM20" s="617"/>
      <c r="FKN20" s="617"/>
      <c r="FKO20" s="617"/>
      <c r="FKP20" s="617"/>
      <c r="FKQ20" s="617"/>
      <c r="FKR20" s="617"/>
      <c r="FKS20" s="617"/>
      <c r="FKT20" s="617"/>
      <c r="FKU20" s="617"/>
      <c r="FKV20" s="617"/>
      <c r="FKW20" s="617"/>
      <c r="FKX20" s="617"/>
      <c r="FKY20" s="617"/>
      <c r="FKZ20" s="617"/>
      <c r="FLA20" s="617"/>
      <c r="FLB20" s="617"/>
      <c r="FLC20" s="617"/>
      <c r="FLD20" s="617"/>
      <c r="FLE20" s="617"/>
      <c r="FLF20" s="617"/>
      <c r="FLG20" s="617"/>
      <c r="FLH20" s="617"/>
      <c r="FLI20" s="617"/>
      <c r="FLJ20" s="617"/>
      <c r="FLK20" s="617"/>
      <c r="FLL20" s="617"/>
      <c r="FLM20" s="617"/>
      <c r="FLN20" s="617"/>
      <c r="FLO20" s="617"/>
      <c r="FLP20" s="617"/>
      <c r="FLQ20" s="617"/>
      <c r="FLR20" s="617"/>
      <c r="FLS20" s="617"/>
      <c r="FLT20" s="617"/>
      <c r="FLU20" s="617"/>
      <c r="FLV20" s="617"/>
      <c r="FLW20" s="617"/>
      <c r="FLX20" s="617"/>
      <c r="FLY20" s="617"/>
      <c r="FLZ20" s="617"/>
      <c r="FMA20" s="617"/>
      <c r="FMB20" s="617"/>
      <c r="FMC20" s="617"/>
      <c r="FMD20" s="617"/>
      <c r="FME20" s="617"/>
      <c r="FMF20" s="617"/>
      <c r="FMG20" s="617"/>
      <c r="FMH20" s="617"/>
      <c r="FMI20" s="617"/>
      <c r="FMJ20" s="617"/>
      <c r="FMK20" s="617"/>
      <c r="FML20" s="617"/>
      <c r="FMM20" s="617"/>
      <c r="FMN20" s="617"/>
      <c r="FMO20" s="617"/>
      <c r="FMP20" s="617"/>
      <c r="FMQ20" s="617"/>
      <c r="FMR20" s="617"/>
      <c r="FMS20" s="617"/>
      <c r="FMT20" s="617"/>
      <c r="FMU20" s="617"/>
      <c r="FMV20" s="617"/>
      <c r="FMW20" s="617"/>
      <c r="FMX20" s="617"/>
      <c r="FMY20" s="617"/>
      <c r="FMZ20" s="617"/>
      <c r="FNA20" s="617"/>
      <c r="FNB20" s="617"/>
      <c r="FNC20" s="617"/>
      <c r="FND20" s="617"/>
      <c r="FNE20" s="617"/>
      <c r="FNF20" s="617"/>
      <c r="FNG20" s="617"/>
      <c r="FNH20" s="617"/>
      <c r="FNI20" s="617"/>
      <c r="FNJ20" s="617"/>
      <c r="FNK20" s="617"/>
      <c r="FNL20" s="617"/>
      <c r="FNM20" s="617"/>
      <c r="FNN20" s="617"/>
      <c r="FNO20" s="617"/>
      <c r="FNP20" s="617"/>
      <c r="FNQ20" s="617"/>
      <c r="FNR20" s="617"/>
      <c r="FNS20" s="617"/>
      <c r="FNT20" s="617"/>
      <c r="FNU20" s="617"/>
      <c r="FNV20" s="617"/>
      <c r="FNW20" s="617"/>
      <c r="FNX20" s="617"/>
      <c r="FNY20" s="617"/>
      <c r="FNZ20" s="617"/>
      <c r="FOA20" s="617"/>
      <c r="FOB20" s="617"/>
      <c r="FOC20" s="617"/>
      <c r="FOD20" s="617"/>
      <c r="FOE20" s="617"/>
      <c r="FOF20" s="617"/>
      <c r="FOG20" s="617"/>
      <c r="FOH20" s="617"/>
      <c r="FOI20" s="617"/>
      <c r="FOJ20" s="617"/>
      <c r="FOK20" s="617"/>
      <c r="FOL20" s="617"/>
      <c r="FOM20" s="617"/>
      <c r="FON20" s="617"/>
      <c r="FOO20" s="617"/>
      <c r="FOP20" s="617"/>
      <c r="FOQ20" s="617"/>
      <c r="FOR20" s="617"/>
      <c r="FOS20" s="617"/>
      <c r="FOT20" s="617"/>
      <c r="FOU20" s="617"/>
      <c r="FOV20" s="617"/>
      <c r="FOW20" s="617"/>
      <c r="FOX20" s="617"/>
      <c r="FOY20" s="617"/>
      <c r="FOZ20" s="617"/>
      <c r="FPA20" s="617"/>
      <c r="FPB20" s="617"/>
      <c r="FPC20" s="617"/>
      <c r="FPD20" s="617"/>
      <c r="FPE20" s="617"/>
      <c r="FPF20" s="617"/>
      <c r="FPG20" s="617"/>
      <c r="FPH20" s="617"/>
      <c r="FPI20" s="617"/>
      <c r="FPJ20" s="617"/>
      <c r="FPK20" s="617"/>
      <c r="FPL20" s="617"/>
      <c r="FPM20" s="617"/>
      <c r="FPN20" s="617"/>
      <c r="FPO20" s="617"/>
      <c r="FPP20" s="617"/>
      <c r="FPQ20" s="617"/>
      <c r="FPR20" s="617"/>
      <c r="FPS20" s="617"/>
      <c r="FPT20" s="617"/>
      <c r="FPU20" s="617"/>
      <c r="FPV20" s="617"/>
      <c r="FPW20" s="617"/>
      <c r="FPX20" s="617"/>
      <c r="FPY20" s="617"/>
      <c r="FPZ20" s="617"/>
      <c r="FQA20" s="617"/>
      <c r="FQB20" s="617"/>
      <c r="FQC20" s="617"/>
      <c r="FQD20" s="617"/>
      <c r="FQE20" s="617"/>
      <c r="FQF20" s="617"/>
      <c r="FQG20" s="617"/>
      <c r="FQH20" s="617"/>
      <c r="FQI20" s="617"/>
      <c r="FQJ20" s="617"/>
      <c r="FQK20" s="617"/>
      <c r="FQL20" s="617"/>
      <c r="FQM20" s="617"/>
      <c r="FQN20" s="617"/>
      <c r="FQO20" s="617"/>
      <c r="FQP20" s="617"/>
      <c r="FQQ20" s="617"/>
      <c r="FQR20" s="617"/>
      <c r="FQS20" s="617"/>
      <c r="FQT20" s="617"/>
      <c r="FQU20" s="617"/>
      <c r="FQV20" s="617"/>
      <c r="FQW20" s="617"/>
      <c r="FQX20" s="617"/>
      <c r="FQY20" s="617"/>
      <c r="FQZ20" s="617"/>
      <c r="FRA20" s="617"/>
      <c r="FRB20" s="617"/>
      <c r="FRC20" s="617"/>
      <c r="FRD20" s="617"/>
      <c r="FRE20" s="617"/>
      <c r="FRF20" s="617"/>
      <c r="FRG20" s="617"/>
      <c r="FRH20" s="617"/>
      <c r="FRI20" s="617"/>
      <c r="FRJ20" s="617"/>
      <c r="FRK20" s="617"/>
      <c r="FRL20" s="617"/>
      <c r="FRM20" s="617"/>
      <c r="FRN20" s="617"/>
      <c r="FRO20" s="617"/>
      <c r="FRP20" s="617"/>
      <c r="FRQ20" s="617"/>
      <c r="FRR20" s="617"/>
      <c r="FRS20" s="617"/>
      <c r="FRT20" s="617"/>
      <c r="FRU20" s="617"/>
      <c r="FRV20" s="617"/>
      <c r="FRW20" s="617"/>
      <c r="FRX20" s="617"/>
      <c r="FRY20" s="617"/>
      <c r="FRZ20" s="617"/>
      <c r="FSA20" s="617"/>
      <c r="FSB20" s="617"/>
      <c r="FSC20" s="617"/>
      <c r="FSD20" s="617"/>
      <c r="FSE20" s="617"/>
      <c r="FSF20" s="617"/>
      <c r="FSG20" s="617"/>
      <c r="FSH20" s="617"/>
      <c r="FSI20" s="617"/>
      <c r="FSJ20" s="617"/>
      <c r="FSK20" s="617"/>
      <c r="FSL20" s="617"/>
      <c r="FSM20" s="617"/>
      <c r="FSN20" s="617"/>
      <c r="FSO20" s="617"/>
      <c r="FSP20" s="617"/>
      <c r="FSQ20" s="617"/>
      <c r="FSR20" s="617"/>
      <c r="FSS20" s="617"/>
      <c r="FST20" s="617"/>
      <c r="FSU20" s="617"/>
      <c r="FSV20" s="617"/>
      <c r="FSW20" s="617"/>
      <c r="FSX20" s="617"/>
      <c r="FSY20" s="617"/>
      <c r="FSZ20" s="617"/>
      <c r="FTA20" s="617"/>
      <c r="FTB20" s="617"/>
      <c r="FTC20" s="617"/>
      <c r="FTD20" s="617"/>
      <c r="FTE20" s="617"/>
      <c r="FTF20" s="617"/>
      <c r="FTG20" s="617"/>
      <c r="FTH20" s="617"/>
      <c r="FTI20" s="617"/>
      <c r="FTJ20" s="617"/>
      <c r="FTK20" s="617"/>
      <c r="FTL20" s="617"/>
      <c r="FTM20" s="617"/>
      <c r="FTN20" s="617"/>
      <c r="FTO20" s="617"/>
      <c r="FTP20" s="617"/>
      <c r="FTQ20" s="617"/>
      <c r="FTR20" s="617"/>
      <c r="FTS20" s="617"/>
      <c r="FTT20" s="617"/>
      <c r="FTU20" s="617"/>
      <c r="FTV20" s="617"/>
      <c r="FTW20" s="617"/>
      <c r="FTX20" s="617"/>
      <c r="FTY20" s="617"/>
      <c r="FTZ20" s="617"/>
      <c r="FUA20" s="617"/>
      <c r="FUB20" s="617"/>
      <c r="FUC20" s="617"/>
      <c r="FUD20" s="617"/>
      <c r="FUE20" s="617"/>
      <c r="FUF20" s="617"/>
      <c r="FUG20" s="617"/>
      <c r="FUH20" s="617"/>
      <c r="FUI20" s="617"/>
      <c r="FUJ20" s="617"/>
      <c r="FUK20" s="617"/>
      <c r="FUL20" s="617"/>
      <c r="FUM20" s="617"/>
      <c r="FUN20" s="617"/>
      <c r="FUO20" s="617"/>
      <c r="FUP20" s="617"/>
      <c r="FUQ20" s="617"/>
      <c r="FUR20" s="617"/>
      <c r="FUS20" s="617"/>
      <c r="FUT20" s="617"/>
      <c r="FUU20" s="617"/>
      <c r="FUV20" s="617"/>
      <c r="FUW20" s="617"/>
      <c r="FUX20" s="617"/>
      <c r="FUY20" s="617"/>
      <c r="FUZ20" s="617"/>
      <c r="FVA20" s="617"/>
      <c r="FVB20" s="617"/>
      <c r="FVC20" s="617"/>
      <c r="FVD20" s="617"/>
      <c r="FVE20" s="617"/>
      <c r="FVF20" s="617"/>
      <c r="FVG20" s="617"/>
      <c r="FVH20" s="617"/>
      <c r="FVI20" s="617"/>
      <c r="FVJ20" s="617"/>
      <c r="FVK20" s="617"/>
      <c r="FVL20" s="617"/>
      <c r="FVM20" s="617"/>
      <c r="FVN20" s="617"/>
      <c r="FVO20" s="617"/>
      <c r="FVP20" s="617"/>
      <c r="FVQ20" s="617"/>
      <c r="FVR20" s="617"/>
      <c r="FVS20" s="617"/>
      <c r="FVT20" s="617"/>
      <c r="FVU20" s="617"/>
      <c r="FVV20" s="617"/>
      <c r="FVW20" s="617"/>
      <c r="FVX20" s="617"/>
      <c r="FVY20" s="617"/>
      <c r="FVZ20" s="617"/>
      <c r="FWA20" s="617"/>
      <c r="FWB20" s="617"/>
      <c r="FWC20" s="617"/>
      <c r="FWD20" s="617"/>
      <c r="FWE20" s="617"/>
      <c r="FWF20" s="617"/>
      <c r="FWG20" s="617"/>
      <c r="FWH20" s="617"/>
      <c r="FWI20" s="617"/>
      <c r="FWJ20" s="617"/>
      <c r="FWK20" s="617"/>
      <c r="FWL20" s="617"/>
      <c r="FWM20" s="617"/>
      <c r="FWN20" s="617"/>
      <c r="FWO20" s="617"/>
      <c r="FWP20" s="617"/>
      <c r="FWQ20" s="617"/>
      <c r="FWR20" s="617"/>
      <c r="FWS20" s="617"/>
      <c r="FWT20" s="617"/>
      <c r="FWU20" s="617"/>
      <c r="FWV20" s="617"/>
      <c r="FWW20" s="617"/>
      <c r="FWX20" s="617"/>
      <c r="FWY20" s="617"/>
      <c r="FWZ20" s="617"/>
      <c r="FXA20" s="617"/>
      <c r="FXB20" s="617"/>
      <c r="FXC20" s="617"/>
      <c r="FXD20" s="617"/>
      <c r="FXE20" s="617"/>
      <c r="FXF20" s="617"/>
      <c r="FXG20" s="617"/>
      <c r="FXH20" s="617"/>
      <c r="FXI20" s="617"/>
      <c r="FXJ20" s="617"/>
      <c r="FXK20" s="617"/>
      <c r="FXL20" s="617"/>
      <c r="FXM20" s="617"/>
      <c r="FXN20" s="617"/>
      <c r="FXO20" s="617"/>
      <c r="FXP20" s="617"/>
      <c r="FXQ20" s="617"/>
      <c r="FXR20" s="617"/>
      <c r="FXS20" s="617"/>
      <c r="FXT20" s="617"/>
      <c r="FXU20" s="617"/>
      <c r="FXV20" s="617"/>
      <c r="FXW20" s="617"/>
      <c r="FXX20" s="617"/>
      <c r="FXY20" s="617"/>
      <c r="FXZ20" s="617"/>
      <c r="FYA20" s="617"/>
      <c r="FYB20" s="617"/>
      <c r="FYC20" s="617"/>
      <c r="FYD20" s="617"/>
      <c r="FYE20" s="617"/>
      <c r="FYF20" s="617"/>
      <c r="FYG20" s="617"/>
      <c r="FYH20" s="617"/>
      <c r="FYI20" s="617"/>
      <c r="FYJ20" s="617"/>
      <c r="FYK20" s="617"/>
      <c r="FYL20" s="617"/>
      <c r="FYM20" s="617"/>
      <c r="FYN20" s="617"/>
      <c r="FYO20" s="617"/>
      <c r="FYP20" s="617"/>
      <c r="FYQ20" s="617"/>
      <c r="FYR20" s="617"/>
      <c r="FYS20" s="617"/>
      <c r="FYT20" s="617"/>
      <c r="FYU20" s="617"/>
      <c r="FYV20" s="617"/>
      <c r="FYW20" s="617"/>
      <c r="FYX20" s="617"/>
      <c r="FYY20" s="617"/>
      <c r="FYZ20" s="617"/>
      <c r="FZA20" s="617"/>
      <c r="FZB20" s="617"/>
      <c r="FZC20" s="617"/>
      <c r="FZD20" s="617"/>
      <c r="FZE20" s="617"/>
      <c r="FZF20" s="617"/>
      <c r="FZG20" s="617"/>
      <c r="FZH20" s="617"/>
      <c r="FZI20" s="617"/>
      <c r="FZJ20" s="617"/>
      <c r="FZK20" s="617"/>
      <c r="FZL20" s="617"/>
      <c r="FZM20" s="617"/>
      <c r="FZN20" s="617"/>
      <c r="FZO20" s="617"/>
      <c r="FZP20" s="617"/>
      <c r="FZQ20" s="617"/>
      <c r="FZR20" s="617"/>
      <c r="FZS20" s="617"/>
      <c r="FZT20" s="617"/>
      <c r="FZU20" s="617"/>
      <c r="FZV20" s="617"/>
      <c r="FZW20" s="617"/>
      <c r="FZX20" s="617"/>
      <c r="FZY20" s="617"/>
      <c r="FZZ20" s="617"/>
      <c r="GAA20" s="617"/>
      <c r="GAB20" s="617"/>
      <c r="GAC20" s="617"/>
      <c r="GAD20" s="617"/>
      <c r="GAE20" s="617"/>
      <c r="GAF20" s="617"/>
      <c r="GAG20" s="617"/>
      <c r="GAH20" s="617"/>
      <c r="GAI20" s="617"/>
      <c r="GAJ20" s="617"/>
      <c r="GAK20" s="617"/>
      <c r="GAL20" s="617"/>
      <c r="GAM20" s="617"/>
      <c r="GAN20" s="617"/>
      <c r="GAO20" s="617"/>
      <c r="GAP20" s="617"/>
      <c r="GAQ20" s="617"/>
      <c r="GAR20" s="617"/>
      <c r="GAS20" s="617"/>
      <c r="GAT20" s="617"/>
      <c r="GAU20" s="617"/>
      <c r="GAV20" s="617"/>
      <c r="GAW20" s="617"/>
      <c r="GAX20" s="617"/>
      <c r="GAY20" s="617"/>
      <c r="GAZ20" s="617"/>
      <c r="GBA20" s="617"/>
      <c r="GBB20" s="617"/>
      <c r="GBC20" s="617"/>
      <c r="GBD20" s="617"/>
      <c r="GBE20" s="617"/>
      <c r="GBF20" s="617"/>
      <c r="GBG20" s="617"/>
      <c r="GBH20" s="617"/>
      <c r="GBI20" s="617"/>
      <c r="GBJ20" s="617"/>
      <c r="GBK20" s="617"/>
      <c r="GBL20" s="617"/>
      <c r="GBM20" s="617"/>
      <c r="GBN20" s="617"/>
      <c r="GBO20" s="617"/>
      <c r="GBP20" s="617"/>
      <c r="GBQ20" s="617"/>
      <c r="GBR20" s="617"/>
      <c r="GBS20" s="617"/>
      <c r="GBT20" s="617"/>
      <c r="GBU20" s="617"/>
      <c r="GBV20" s="617"/>
      <c r="GBW20" s="617"/>
      <c r="GBX20" s="617"/>
      <c r="GBY20" s="617"/>
      <c r="GBZ20" s="617"/>
      <c r="GCA20" s="617"/>
      <c r="GCB20" s="617"/>
      <c r="GCC20" s="617"/>
      <c r="GCD20" s="617"/>
      <c r="GCE20" s="617"/>
      <c r="GCF20" s="617"/>
      <c r="GCG20" s="617"/>
      <c r="GCH20" s="617"/>
      <c r="GCI20" s="617"/>
      <c r="GCJ20" s="617"/>
      <c r="GCK20" s="617"/>
      <c r="GCL20" s="617"/>
      <c r="GCM20" s="617"/>
      <c r="GCN20" s="617"/>
      <c r="GCO20" s="617"/>
      <c r="GCP20" s="617"/>
      <c r="GCQ20" s="617"/>
      <c r="GCR20" s="617"/>
      <c r="GCS20" s="617"/>
      <c r="GCT20" s="617"/>
      <c r="GCU20" s="617"/>
      <c r="GCV20" s="617"/>
      <c r="GCW20" s="617"/>
      <c r="GCX20" s="617"/>
      <c r="GCY20" s="617"/>
      <c r="GCZ20" s="617"/>
      <c r="GDA20" s="617"/>
      <c r="GDB20" s="617"/>
      <c r="GDC20" s="617"/>
      <c r="GDD20" s="617"/>
      <c r="GDE20" s="617"/>
      <c r="GDF20" s="617"/>
      <c r="GDG20" s="617"/>
      <c r="GDH20" s="617"/>
      <c r="GDI20" s="617"/>
      <c r="GDJ20" s="617"/>
      <c r="GDK20" s="617"/>
      <c r="GDL20" s="617"/>
      <c r="GDM20" s="617"/>
      <c r="GDN20" s="617"/>
      <c r="GDO20" s="617"/>
      <c r="GDP20" s="617"/>
      <c r="GDQ20" s="617"/>
      <c r="GDR20" s="617"/>
      <c r="GDS20" s="617"/>
      <c r="GDT20" s="617"/>
      <c r="GDU20" s="617"/>
      <c r="GDV20" s="617"/>
      <c r="GDW20" s="617"/>
      <c r="GDX20" s="617"/>
      <c r="GDY20" s="617"/>
      <c r="GDZ20" s="617"/>
      <c r="GEA20" s="617"/>
      <c r="GEB20" s="617"/>
      <c r="GEC20" s="617"/>
      <c r="GED20" s="617"/>
      <c r="GEE20" s="617"/>
      <c r="GEF20" s="617"/>
      <c r="GEG20" s="617"/>
      <c r="GEH20" s="617"/>
      <c r="GEI20" s="617"/>
      <c r="GEJ20" s="617"/>
      <c r="GEK20" s="617"/>
      <c r="GEL20" s="617"/>
      <c r="GEM20" s="617"/>
      <c r="GEN20" s="617"/>
      <c r="GEO20" s="617"/>
      <c r="GEP20" s="617"/>
      <c r="GEQ20" s="617"/>
      <c r="GER20" s="617"/>
      <c r="GES20" s="617"/>
      <c r="GET20" s="617"/>
      <c r="GEU20" s="617"/>
      <c r="GEV20" s="617"/>
      <c r="GEW20" s="617"/>
      <c r="GEX20" s="617"/>
      <c r="GEY20" s="617"/>
      <c r="GEZ20" s="617"/>
      <c r="GFA20" s="617"/>
      <c r="GFB20" s="617"/>
      <c r="GFC20" s="617"/>
      <c r="GFD20" s="617"/>
      <c r="GFE20" s="617"/>
      <c r="GFF20" s="617"/>
      <c r="GFG20" s="617"/>
      <c r="GFH20" s="617"/>
      <c r="GFI20" s="617"/>
      <c r="GFJ20" s="617"/>
      <c r="GFK20" s="617"/>
      <c r="GFL20" s="617"/>
      <c r="GFM20" s="617"/>
      <c r="GFN20" s="617"/>
      <c r="GFO20" s="617"/>
      <c r="GFP20" s="617"/>
      <c r="GFQ20" s="617"/>
      <c r="GFR20" s="617"/>
      <c r="GFS20" s="617"/>
      <c r="GFT20" s="617"/>
      <c r="GFU20" s="617"/>
      <c r="GFV20" s="617"/>
      <c r="GFW20" s="617"/>
      <c r="GFX20" s="617"/>
      <c r="GFY20" s="617"/>
      <c r="GFZ20" s="617"/>
      <c r="GGA20" s="617"/>
      <c r="GGB20" s="617"/>
      <c r="GGC20" s="617"/>
      <c r="GGD20" s="617"/>
      <c r="GGE20" s="617"/>
      <c r="GGF20" s="617"/>
      <c r="GGG20" s="617"/>
      <c r="GGH20" s="617"/>
      <c r="GGI20" s="617"/>
      <c r="GGJ20" s="617"/>
      <c r="GGK20" s="617"/>
      <c r="GGL20" s="617"/>
      <c r="GGM20" s="617"/>
      <c r="GGN20" s="617"/>
      <c r="GGO20" s="617"/>
      <c r="GGP20" s="617"/>
      <c r="GGQ20" s="617"/>
      <c r="GGR20" s="617"/>
      <c r="GGS20" s="617"/>
      <c r="GGT20" s="617"/>
      <c r="GGU20" s="617"/>
      <c r="GGV20" s="617"/>
      <c r="GGW20" s="617"/>
      <c r="GGX20" s="617"/>
      <c r="GGY20" s="617"/>
      <c r="GGZ20" s="617"/>
      <c r="GHA20" s="617"/>
      <c r="GHB20" s="617"/>
      <c r="GHC20" s="617"/>
      <c r="GHD20" s="617"/>
      <c r="GHE20" s="617"/>
      <c r="GHF20" s="617"/>
      <c r="GHG20" s="617"/>
      <c r="GHH20" s="617"/>
      <c r="GHI20" s="617"/>
      <c r="GHJ20" s="617"/>
      <c r="GHK20" s="617"/>
      <c r="GHL20" s="617"/>
      <c r="GHM20" s="617"/>
      <c r="GHN20" s="617"/>
      <c r="GHO20" s="617"/>
      <c r="GHP20" s="617"/>
      <c r="GHQ20" s="617"/>
      <c r="GHR20" s="617"/>
      <c r="GHS20" s="617"/>
      <c r="GHT20" s="617"/>
      <c r="GHU20" s="617"/>
      <c r="GHV20" s="617"/>
      <c r="GHW20" s="617"/>
      <c r="GHX20" s="617"/>
      <c r="GHY20" s="617"/>
      <c r="GHZ20" s="617"/>
      <c r="GIA20" s="617"/>
      <c r="GIB20" s="617"/>
      <c r="GIC20" s="617"/>
      <c r="GID20" s="617"/>
      <c r="GIE20" s="617"/>
      <c r="GIF20" s="617"/>
      <c r="GIG20" s="617"/>
      <c r="GIH20" s="617"/>
      <c r="GII20" s="617"/>
      <c r="GIJ20" s="617"/>
      <c r="GIK20" s="617"/>
      <c r="GIL20" s="617"/>
      <c r="GIM20" s="617"/>
      <c r="GIN20" s="617"/>
      <c r="GIO20" s="617"/>
      <c r="GIP20" s="617"/>
      <c r="GIQ20" s="617"/>
      <c r="GIR20" s="617"/>
      <c r="GIS20" s="617"/>
      <c r="GIT20" s="617"/>
      <c r="GIU20" s="617"/>
      <c r="GIV20" s="617"/>
      <c r="GIW20" s="617"/>
      <c r="GIX20" s="617"/>
      <c r="GIY20" s="617"/>
      <c r="GIZ20" s="617"/>
      <c r="GJA20" s="617"/>
      <c r="GJB20" s="617"/>
      <c r="GJC20" s="617"/>
      <c r="GJD20" s="617"/>
      <c r="GJE20" s="617"/>
      <c r="GJF20" s="617"/>
      <c r="GJG20" s="617"/>
      <c r="GJH20" s="617"/>
      <c r="GJI20" s="617"/>
      <c r="GJJ20" s="617"/>
      <c r="GJK20" s="617"/>
      <c r="GJL20" s="617"/>
      <c r="GJM20" s="617"/>
      <c r="GJN20" s="617"/>
      <c r="GJO20" s="617"/>
      <c r="GJP20" s="617"/>
      <c r="GJQ20" s="617"/>
      <c r="GJR20" s="617"/>
      <c r="GJS20" s="617"/>
      <c r="GJT20" s="617"/>
      <c r="GJU20" s="617"/>
      <c r="GJV20" s="617"/>
      <c r="GJW20" s="617"/>
      <c r="GJX20" s="617"/>
      <c r="GJY20" s="617"/>
      <c r="GJZ20" s="617"/>
      <c r="GKA20" s="617"/>
      <c r="GKB20" s="617"/>
      <c r="GKC20" s="617"/>
      <c r="GKD20" s="617"/>
      <c r="GKE20" s="617"/>
      <c r="GKF20" s="617"/>
      <c r="GKG20" s="617"/>
      <c r="GKH20" s="617"/>
      <c r="GKI20" s="617"/>
      <c r="GKJ20" s="617"/>
      <c r="GKK20" s="617"/>
      <c r="GKL20" s="617"/>
      <c r="GKM20" s="617"/>
      <c r="GKN20" s="617"/>
      <c r="GKO20" s="617"/>
      <c r="GKP20" s="617"/>
      <c r="GKQ20" s="617"/>
      <c r="GKR20" s="617"/>
      <c r="GKS20" s="617"/>
      <c r="GKT20" s="617"/>
      <c r="GKU20" s="617"/>
      <c r="GKV20" s="617"/>
      <c r="GKW20" s="617"/>
      <c r="GKX20" s="617"/>
      <c r="GKY20" s="617"/>
      <c r="GKZ20" s="617"/>
      <c r="GLA20" s="617"/>
      <c r="GLB20" s="617"/>
      <c r="GLC20" s="617"/>
      <c r="GLD20" s="617"/>
      <c r="GLE20" s="617"/>
      <c r="GLF20" s="617"/>
      <c r="GLG20" s="617"/>
      <c r="GLH20" s="617"/>
      <c r="GLI20" s="617"/>
      <c r="GLJ20" s="617"/>
      <c r="GLK20" s="617"/>
      <c r="GLL20" s="617"/>
      <c r="GLM20" s="617"/>
      <c r="GLN20" s="617"/>
      <c r="GLO20" s="617"/>
      <c r="GLP20" s="617"/>
      <c r="GLQ20" s="617"/>
      <c r="GLR20" s="617"/>
      <c r="GLS20" s="617"/>
      <c r="GLT20" s="617"/>
      <c r="GLU20" s="617"/>
      <c r="GLV20" s="617"/>
      <c r="GLW20" s="617"/>
      <c r="GLX20" s="617"/>
      <c r="GLY20" s="617"/>
      <c r="GLZ20" s="617"/>
      <c r="GMA20" s="617"/>
      <c r="GMB20" s="617"/>
      <c r="GMC20" s="617"/>
      <c r="GMD20" s="617"/>
      <c r="GME20" s="617"/>
      <c r="GMF20" s="617"/>
      <c r="GMG20" s="617"/>
      <c r="GMH20" s="617"/>
      <c r="GMI20" s="617"/>
      <c r="GMJ20" s="617"/>
      <c r="GMK20" s="617"/>
      <c r="GML20" s="617"/>
      <c r="GMM20" s="617"/>
      <c r="GMN20" s="617"/>
      <c r="GMO20" s="617"/>
      <c r="GMP20" s="617"/>
      <c r="GMQ20" s="617"/>
      <c r="GMR20" s="617"/>
      <c r="GMS20" s="617"/>
      <c r="GMT20" s="617"/>
      <c r="GMU20" s="617"/>
      <c r="GMV20" s="617"/>
      <c r="GMW20" s="617"/>
      <c r="GMX20" s="617"/>
      <c r="GMY20" s="617"/>
      <c r="GMZ20" s="617"/>
      <c r="GNA20" s="617"/>
      <c r="GNB20" s="617"/>
      <c r="GNC20" s="617"/>
      <c r="GND20" s="617"/>
      <c r="GNE20" s="617"/>
      <c r="GNF20" s="617"/>
      <c r="GNG20" s="617"/>
      <c r="GNH20" s="617"/>
      <c r="GNI20" s="617"/>
      <c r="GNJ20" s="617"/>
      <c r="GNK20" s="617"/>
      <c r="GNL20" s="617"/>
      <c r="GNM20" s="617"/>
      <c r="GNN20" s="617"/>
      <c r="GNO20" s="617"/>
      <c r="GNP20" s="617"/>
      <c r="GNQ20" s="617"/>
      <c r="GNR20" s="617"/>
      <c r="GNS20" s="617"/>
      <c r="GNT20" s="617"/>
      <c r="GNU20" s="617"/>
      <c r="GNV20" s="617"/>
      <c r="GNW20" s="617"/>
      <c r="GNX20" s="617"/>
      <c r="GNY20" s="617"/>
      <c r="GNZ20" s="617"/>
      <c r="GOA20" s="617"/>
      <c r="GOB20" s="617"/>
      <c r="GOC20" s="617"/>
      <c r="GOD20" s="617"/>
      <c r="GOE20" s="617"/>
      <c r="GOF20" s="617"/>
      <c r="GOG20" s="617"/>
      <c r="GOH20" s="617"/>
      <c r="GOI20" s="617"/>
      <c r="GOJ20" s="617"/>
      <c r="GOK20" s="617"/>
      <c r="GOL20" s="617"/>
      <c r="GOM20" s="617"/>
      <c r="GON20" s="617"/>
      <c r="GOO20" s="617"/>
      <c r="GOP20" s="617"/>
      <c r="GOQ20" s="617"/>
      <c r="GOR20" s="617"/>
      <c r="GOS20" s="617"/>
      <c r="GOT20" s="617"/>
      <c r="GOU20" s="617"/>
      <c r="GOV20" s="617"/>
      <c r="GOW20" s="617"/>
      <c r="GOX20" s="617"/>
      <c r="GOY20" s="617"/>
      <c r="GOZ20" s="617"/>
      <c r="GPA20" s="617"/>
      <c r="GPB20" s="617"/>
      <c r="GPC20" s="617"/>
      <c r="GPD20" s="617"/>
      <c r="GPE20" s="617"/>
      <c r="GPF20" s="617"/>
      <c r="GPG20" s="617"/>
      <c r="GPH20" s="617"/>
      <c r="GPI20" s="617"/>
      <c r="GPJ20" s="617"/>
      <c r="GPK20" s="617"/>
      <c r="GPL20" s="617"/>
      <c r="GPM20" s="617"/>
      <c r="GPN20" s="617"/>
      <c r="GPO20" s="617"/>
      <c r="GPP20" s="617"/>
      <c r="GPQ20" s="617"/>
      <c r="GPR20" s="617"/>
      <c r="GPS20" s="617"/>
      <c r="GPT20" s="617"/>
      <c r="GPU20" s="617"/>
      <c r="GPV20" s="617"/>
      <c r="GPW20" s="617"/>
      <c r="GPX20" s="617"/>
      <c r="GPY20" s="617"/>
      <c r="GPZ20" s="617"/>
      <c r="GQA20" s="617"/>
      <c r="GQB20" s="617"/>
      <c r="GQC20" s="617"/>
      <c r="GQD20" s="617"/>
      <c r="GQE20" s="617"/>
      <c r="GQF20" s="617"/>
      <c r="GQG20" s="617"/>
      <c r="GQH20" s="617"/>
      <c r="GQI20" s="617"/>
      <c r="GQJ20" s="617"/>
      <c r="GQK20" s="617"/>
      <c r="GQL20" s="617"/>
      <c r="GQM20" s="617"/>
      <c r="GQN20" s="617"/>
      <c r="GQO20" s="617"/>
      <c r="GQP20" s="617"/>
      <c r="GQQ20" s="617"/>
      <c r="GQR20" s="617"/>
      <c r="GQS20" s="617"/>
      <c r="GQT20" s="617"/>
      <c r="GQU20" s="617"/>
      <c r="GQV20" s="617"/>
      <c r="GQW20" s="617"/>
      <c r="GQX20" s="617"/>
      <c r="GQY20" s="617"/>
      <c r="GQZ20" s="617"/>
      <c r="GRA20" s="617"/>
      <c r="GRB20" s="617"/>
      <c r="GRC20" s="617"/>
      <c r="GRD20" s="617"/>
      <c r="GRE20" s="617"/>
      <c r="GRF20" s="617"/>
      <c r="GRG20" s="617"/>
      <c r="GRH20" s="617"/>
      <c r="GRI20" s="617"/>
      <c r="GRJ20" s="617"/>
      <c r="GRK20" s="617"/>
      <c r="GRL20" s="617"/>
      <c r="GRM20" s="617"/>
      <c r="GRN20" s="617"/>
      <c r="GRO20" s="617"/>
      <c r="GRP20" s="617"/>
      <c r="GRQ20" s="617"/>
      <c r="GRR20" s="617"/>
      <c r="GRS20" s="617"/>
      <c r="GRT20" s="617"/>
      <c r="GRU20" s="617"/>
      <c r="GRV20" s="617"/>
      <c r="GRW20" s="617"/>
      <c r="GRX20" s="617"/>
      <c r="GRY20" s="617"/>
      <c r="GRZ20" s="617"/>
      <c r="GSA20" s="617"/>
      <c r="GSB20" s="617"/>
      <c r="GSC20" s="617"/>
      <c r="GSD20" s="617"/>
      <c r="GSE20" s="617"/>
      <c r="GSF20" s="617"/>
      <c r="GSG20" s="617"/>
      <c r="GSH20" s="617"/>
      <c r="GSI20" s="617"/>
      <c r="GSJ20" s="617"/>
      <c r="GSK20" s="617"/>
      <c r="GSL20" s="617"/>
      <c r="GSM20" s="617"/>
      <c r="GSN20" s="617"/>
      <c r="GSO20" s="617"/>
      <c r="GSP20" s="617"/>
      <c r="GSQ20" s="617"/>
      <c r="GSR20" s="617"/>
      <c r="GSS20" s="617"/>
      <c r="GST20" s="617"/>
      <c r="GSU20" s="617"/>
      <c r="GSV20" s="617"/>
      <c r="GSW20" s="617"/>
      <c r="GSX20" s="617"/>
      <c r="GSY20" s="617"/>
      <c r="GSZ20" s="617"/>
      <c r="GTA20" s="617"/>
      <c r="GTB20" s="617"/>
      <c r="GTC20" s="617"/>
      <c r="GTD20" s="617"/>
      <c r="GTE20" s="617"/>
      <c r="GTF20" s="617"/>
      <c r="GTG20" s="617"/>
      <c r="GTH20" s="617"/>
      <c r="GTI20" s="617"/>
      <c r="GTJ20" s="617"/>
      <c r="GTK20" s="617"/>
      <c r="GTL20" s="617"/>
      <c r="GTM20" s="617"/>
      <c r="GTN20" s="617"/>
      <c r="GTO20" s="617"/>
      <c r="GTP20" s="617"/>
      <c r="GTQ20" s="617"/>
      <c r="GTR20" s="617"/>
      <c r="GTS20" s="617"/>
      <c r="GTT20" s="617"/>
      <c r="GTU20" s="617"/>
      <c r="GTV20" s="617"/>
      <c r="GTW20" s="617"/>
      <c r="GTX20" s="617"/>
      <c r="GTY20" s="617"/>
      <c r="GTZ20" s="617"/>
      <c r="GUA20" s="617"/>
      <c r="GUB20" s="617"/>
      <c r="GUC20" s="617"/>
      <c r="GUD20" s="617"/>
      <c r="GUE20" s="617"/>
      <c r="GUF20" s="617"/>
      <c r="GUG20" s="617"/>
      <c r="GUH20" s="617"/>
      <c r="GUI20" s="617"/>
      <c r="GUJ20" s="617"/>
      <c r="GUK20" s="617"/>
      <c r="GUL20" s="617"/>
      <c r="GUM20" s="617"/>
      <c r="GUN20" s="617"/>
      <c r="GUO20" s="617"/>
      <c r="GUP20" s="617"/>
      <c r="GUQ20" s="617"/>
      <c r="GUR20" s="617"/>
      <c r="GUS20" s="617"/>
      <c r="GUT20" s="617"/>
      <c r="GUU20" s="617"/>
      <c r="GUV20" s="617"/>
      <c r="GUW20" s="617"/>
      <c r="GUX20" s="617"/>
      <c r="GUY20" s="617"/>
      <c r="GUZ20" s="617"/>
      <c r="GVA20" s="617"/>
      <c r="GVB20" s="617"/>
      <c r="GVC20" s="617"/>
      <c r="GVD20" s="617"/>
      <c r="GVE20" s="617"/>
      <c r="GVF20" s="617"/>
      <c r="GVG20" s="617"/>
      <c r="GVH20" s="617"/>
      <c r="GVI20" s="617"/>
      <c r="GVJ20" s="617"/>
      <c r="GVK20" s="617"/>
      <c r="GVL20" s="617"/>
      <c r="GVM20" s="617"/>
      <c r="GVN20" s="617"/>
      <c r="GVO20" s="617"/>
      <c r="GVP20" s="617"/>
      <c r="GVQ20" s="617"/>
      <c r="GVR20" s="617"/>
      <c r="GVS20" s="617"/>
      <c r="GVT20" s="617"/>
      <c r="GVU20" s="617"/>
      <c r="GVV20" s="617"/>
      <c r="GVW20" s="617"/>
      <c r="GVX20" s="617"/>
      <c r="GVY20" s="617"/>
      <c r="GVZ20" s="617"/>
      <c r="GWA20" s="617"/>
      <c r="GWB20" s="617"/>
      <c r="GWC20" s="617"/>
      <c r="GWD20" s="617"/>
      <c r="GWE20" s="617"/>
      <c r="GWF20" s="617"/>
      <c r="GWG20" s="617"/>
      <c r="GWH20" s="617"/>
      <c r="GWI20" s="617"/>
      <c r="GWJ20" s="617"/>
      <c r="GWK20" s="617"/>
      <c r="GWL20" s="617"/>
      <c r="GWM20" s="617"/>
      <c r="GWN20" s="617"/>
      <c r="GWO20" s="617"/>
      <c r="GWP20" s="617"/>
      <c r="GWQ20" s="617"/>
      <c r="GWR20" s="617"/>
      <c r="GWS20" s="617"/>
      <c r="GWT20" s="617"/>
      <c r="GWU20" s="617"/>
      <c r="GWV20" s="617"/>
      <c r="GWW20" s="617"/>
      <c r="GWX20" s="617"/>
      <c r="GWY20" s="617"/>
      <c r="GWZ20" s="617"/>
      <c r="GXA20" s="617"/>
      <c r="GXB20" s="617"/>
      <c r="GXC20" s="617"/>
      <c r="GXD20" s="617"/>
      <c r="GXE20" s="617"/>
      <c r="GXF20" s="617"/>
      <c r="GXG20" s="617"/>
      <c r="GXH20" s="617"/>
      <c r="GXI20" s="617"/>
      <c r="GXJ20" s="617"/>
      <c r="GXK20" s="617"/>
      <c r="GXL20" s="617"/>
      <c r="GXM20" s="617"/>
      <c r="GXN20" s="617"/>
      <c r="GXO20" s="617"/>
      <c r="GXP20" s="617"/>
      <c r="GXQ20" s="617"/>
      <c r="GXR20" s="617"/>
      <c r="GXS20" s="617"/>
      <c r="GXT20" s="617"/>
      <c r="GXU20" s="617"/>
      <c r="GXV20" s="617"/>
      <c r="GXW20" s="617"/>
      <c r="GXX20" s="617"/>
      <c r="GXY20" s="617"/>
      <c r="GXZ20" s="617"/>
      <c r="GYA20" s="617"/>
      <c r="GYB20" s="617"/>
      <c r="GYC20" s="617"/>
      <c r="GYD20" s="617"/>
      <c r="GYE20" s="617"/>
      <c r="GYF20" s="617"/>
      <c r="GYG20" s="617"/>
      <c r="GYH20" s="617"/>
      <c r="GYI20" s="617"/>
      <c r="GYJ20" s="617"/>
      <c r="GYK20" s="617"/>
      <c r="GYL20" s="617"/>
      <c r="GYM20" s="617"/>
      <c r="GYN20" s="617"/>
      <c r="GYO20" s="617"/>
      <c r="GYP20" s="617"/>
      <c r="GYQ20" s="617"/>
      <c r="GYR20" s="617"/>
      <c r="GYS20" s="617"/>
      <c r="GYT20" s="617"/>
      <c r="GYU20" s="617"/>
      <c r="GYV20" s="617"/>
      <c r="GYW20" s="617"/>
      <c r="GYX20" s="617"/>
      <c r="GYY20" s="617"/>
      <c r="GYZ20" s="617"/>
      <c r="GZA20" s="617"/>
      <c r="GZB20" s="617"/>
      <c r="GZC20" s="617"/>
      <c r="GZD20" s="617"/>
      <c r="GZE20" s="617"/>
      <c r="GZF20" s="617"/>
      <c r="GZG20" s="617"/>
      <c r="GZH20" s="617"/>
      <c r="GZI20" s="617"/>
      <c r="GZJ20" s="617"/>
      <c r="GZK20" s="617"/>
      <c r="GZL20" s="617"/>
      <c r="GZM20" s="617"/>
      <c r="GZN20" s="617"/>
      <c r="GZO20" s="617"/>
      <c r="GZP20" s="617"/>
      <c r="GZQ20" s="617"/>
      <c r="GZR20" s="617"/>
      <c r="GZS20" s="617"/>
      <c r="GZT20" s="617"/>
      <c r="GZU20" s="617"/>
      <c r="GZV20" s="617"/>
      <c r="GZW20" s="617"/>
      <c r="GZX20" s="617"/>
      <c r="GZY20" s="617"/>
      <c r="GZZ20" s="617"/>
      <c r="HAA20" s="617"/>
      <c r="HAB20" s="617"/>
      <c r="HAC20" s="617"/>
      <c r="HAD20" s="617"/>
      <c r="HAE20" s="617"/>
      <c r="HAF20" s="617"/>
      <c r="HAG20" s="617"/>
      <c r="HAH20" s="617"/>
      <c r="HAI20" s="617"/>
      <c r="HAJ20" s="617"/>
      <c r="HAK20" s="617"/>
      <c r="HAL20" s="617"/>
      <c r="HAM20" s="617"/>
      <c r="HAN20" s="617"/>
      <c r="HAO20" s="617"/>
      <c r="HAP20" s="617"/>
      <c r="HAQ20" s="617"/>
      <c r="HAR20" s="617"/>
      <c r="HAS20" s="617"/>
      <c r="HAT20" s="617"/>
      <c r="HAU20" s="617"/>
      <c r="HAV20" s="617"/>
      <c r="HAW20" s="617"/>
      <c r="HAX20" s="617"/>
      <c r="HAY20" s="617"/>
      <c r="HAZ20" s="617"/>
      <c r="HBA20" s="617"/>
      <c r="HBB20" s="617"/>
      <c r="HBC20" s="617"/>
      <c r="HBD20" s="617"/>
      <c r="HBE20" s="617"/>
      <c r="HBF20" s="617"/>
      <c r="HBG20" s="617"/>
      <c r="HBH20" s="617"/>
      <c r="HBI20" s="617"/>
      <c r="HBJ20" s="617"/>
      <c r="HBK20" s="617"/>
      <c r="HBL20" s="617"/>
      <c r="HBM20" s="617"/>
      <c r="HBN20" s="617"/>
      <c r="HBO20" s="617"/>
      <c r="HBP20" s="617"/>
      <c r="HBQ20" s="617"/>
      <c r="HBR20" s="617"/>
      <c r="HBS20" s="617"/>
      <c r="HBT20" s="617"/>
      <c r="HBU20" s="617"/>
      <c r="HBV20" s="617"/>
      <c r="HBW20" s="617"/>
      <c r="HBX20" s="617"/>
      <c r="HBY20" s="617"/>
      <c r="HBZ20" s="617"/>
      <c r="HCA20" s="617"/>
      <c r="HCB20" s="617"/>
      <c r="HCC20" s="617"/>
      <c r="HCD20" s="617"/>
      <c r="HCE20" s="617"/>
      <c r="HCF20" s="617"/>
      <c r="HCG20" s="617"/>
      <c r="HCH20" s="617"/>
      <c r="HCI20" s="617"/>
      <c r="HCJ20" s="617"/>
      <c r="HCK20" s="617"/>
      <c r="HCL20" s="617"/>
      <c r="HCM20" s="617"/>
      <c r="HCN20" s="617"/>
      <c r="HCO20" s="617"/>
      <c r="HCP20" s="617"/>
      <c r="HCQ20" s="617"/>
      <c r="HCR20" s="617"/>
      <c r="HCS20" s="617"/>
      <c r="HCT20" s="617"/>
      <c r="HCU20" s="617"/>
      <c r="HCV20" s="617"/>
      <c r="HCW20" s="617"/>
      <c r="HCX20" s="617"/>
      <c r="HCY20" s="617"/>
      <c r="HCZ20" s="617"/>
      <c r="HDA20" s="617"/>
      <c r="HDB20" s="617"/>
      <c r="HDC20" s="617"/>
      <c r="HDD20" s="617"/>
      <c r="HDE20" s="617"/>
      <c r="HDF20" s="617"/>
      <c r="HDG20" s="617"/>
      <c r="HDH20" s="617"/>
      <c r="HDI20" s="617"/>
      <c r="HDJ20" s="617"/>
      <c r="HDK20" s="617"/>
      <c r="HDL20" s="617"/>
      <c r="HDM20" s="617"/>
      <c r="HDN20" s="617"/>
      <c r="HDO20" s="617"/>
      <c r="HDP20" s="617"/>
      <c r="HDQ20" s="617"/>
      <c r="HDR20" s="617"/>
      <c r="HDS20" s="617"/>
      <c r="HDT20" s="617"/>
      <c r="HDU20" s="617"/>
      <c r="HDV20" s="617"/>
      <c r="HDW20" s="617"/>
      <c r="HDX20" s="617"/>
      <c r="HDY20" s="617"/>
      <c r="HDZ20" s="617"/>
      <c r="HEA20" s="617"/>
      <c r="HEB20" s="617"/>
      <c r="HEC20" s="617"/>
      <c r="HED20" s="617"/>
      <c r="HEE20" s="617"/>
      <c r="HEF20" s="617"/>
      <c r="HEG20" s="617"/>
      <c r="HEH20" s="617"/>
      <c r="HEI20" s="617"/>
      <c r="HEJ20" s="617"/>
      <c r="HEK20" s="617"/>
      <c r="HEL20" s="617"/>
      <c r="HEM20" s="617"/>
      <c r="HEN20" s="617"/>
      <c r="HEO20" s="617"/>
      <c r="HEP20" s="617"/>
      <c r="HEQ20" s="617"/>
      <c r="HER20" s="617"/>
      <c r="HES20" s="617"/>
      <c r="HET20" s="617"/>
      <c r="HEU20" s="617"/>
      <c r="HEV20" s="617"/>
      <c r="HEW20" s="617"/>
      <c r="HEX20" s="617"/>
      <c r="HEY20" s="617"/>
      <c r="HEZ20" s="617"/>
      <c r="HFA20" s="617"/>
      <c r="HFB20" s="617"/>
      <c r="HFC20" s="617"/>
      <c r="HFD20" s="617"/>
      <c r="HFE20" s="617"/>
      <c r="HFF20" s="617"/>
      <c r="HFG20" s="617"/>
      <c r="HFH20" s="617"/>
      <c r="HFI20" s="617"/>
      <c r="HFJ20" s="617"/>
      <c r="HFK20" s="617"/>
      <c r="HFL20" s="617"/>
      <c r="HFM20" s="617"/>
      <c r="HFN20" s="617"/>
      <c r="HFO20" s="617"/>
      <c r="HFP20" s="617"/>
      <c r="HFQ20" s="617"/>
      <c r="HFR20" s="617"/>
      <c r="HFS20" s="617"/>
      <c r="HFT20" s="617"/>
      <c r="HFU20" s="617"/>
      <c r="HFV20" s="617"/>
      <c r="HFW20" s="617"/>
      <c r="HFX20" s="617"/>
      <c r="HFY20" s="617"/>
      <c r="HFZ20" s="617"/>
      <c r="HGA20" s="617"/>
      <c r="HGB20" s="617"/>
      <c r="HGC20" s="617"/>
      <c r="HGD20" s="617"/>
      <c r="HGE20" s="617"/>
      <c r="HGF20" s="617"/>
      <c r="HGG20" s="617"/>
      <c r="HGH20" s="617"/>
      <c r="HGI20" s="617"/>
      <c r="HGJ20" s="617"/>
      <c r="HGK20" s="617"/>
      <c r="HGL20" s="617"/>
      <c r="HGM20" s="617"/>
      <c r="HGN20" s="617"/>
      <c r="HGO20" s="617"/>
      <c r="HGP20" s="617"/>
      <c r="HGQ20" s="617"/>
      <c r="HGR20" s="617"/>
      <c r="HGS20" s="617"/>
      <c r="HGT20" s="617"/>
      <c r="HGU20" s="617"/>
      <c r="HGV20" s="617"/>
      <c r="HGW20" s="617"/>
      <c r="HGX20" s="617"/>
      <c r="HGY20" s="617"/>
      <c r="HGZ20" s="617"/>
      <c r="HHA20" s="617"/>
      <c r="HHB20" s="617"/>
      <c r="HHC20" s="617"/>
      <c r="HHD20" s="617"/>
      <c r="HHE20" s="617"/>
      <c r="HHF20" s="617"/>
      <c r="HHG20" s="617"/>
      <c r="HHH20" s="617"/>
      <c r="HHI20" s="617"/>
      <c r="HHJ20" s="617"/>
      <c r="HHK20" s="617"/>
      <c r="HHL20" s="617"/>
      <c r="HHM20" s="617"/>
      <c r="HHN20" s="617"/>
      <c r="HHO20" s="617"/>
      <c r="HHP20" s="617"/>
      <c r="HHQ20" s="617"/>
      <c r="HHR20" s="617"/>
      <c r="HHS20" s="617"/>
      <c r="HHT20" s="617"/>
      <c r="HHU20" s="617"/>
      <c r="HHV20" s="617"/>
      <c r="HHW20" s="617"/>
      <c r="HHX20" s="617"/>
      <c r="HHY20" s="617"/>
      <c r="HHZ20" s="617"/>
      <c r="HIA20" s="617"/>
      <c r="HIB20" s="617"/>
      <c r="HIC20" s="617"/>
      <c r="HID20" s="617"/>
      <c r="HIE20" s="617"/>
      <c r="HIF20" s="617"/>
      <c r="HIG20" s="617"/>
      <c r="HIH20" s="617"/>
      <c r="HII20" s="617"/>
      <c r="HIJ20" s="617"/>
      <c r="HIK20" s="617"/>
      <c r="HIL20" s="617"/>
      <c r="HIM20" s="617"/>
      <c r="HIN20" s="617"/>
      <c r="HIO20" s="617"/>
      <c r="HIP20" s="617"/>
      <c r="HIQ20" s="617"/>
      <c r="HIR20" s="617"/>
      <c r="HIS20" s="617"/>
      <c r="HIT20" s="617"/>
      <c r="HIU20" s="617"/>
      <c r="HIV20" s="617"/>
      <c r="HIW20" s="617"/>
      <c r="HIX20" s="617"/>
      <c r="HIY20" s="617"/>
      <c r="HIZ20" s="617"/>
      <c r="HJA20" s="617"/>
      <c r="HJB20" s="617"/>
      <c r="HJC20" s="617"/>
      <c r="HJD20" s="617"/>
      <c r="HJE20" s="617"/>
      <c r="HJF20" s="617"/>
      <c r="HJG20" s="617"/>
      <c r="HJH20" s="617"/>
      <c r="HJI20" s="617"/>
      <c r="HJJ20" s="617"/>
      <c r="HJK20" s="617"/>
      <c r="HJL20" s="617"/>
      <c r="HJM20" s="617"/>
      <c r="HJN20" s="617"/>
      <c r="HJO20" s="617"/>
      <c r="HJP20" s="617"/>
      <c r="HJQ20" s="617"/>
      <c r="HJR20" s="617"/>
      <c r="HJS20" s="617"/>
      <c r="HJT20" s="617"/>
      <c r="HJU20" s="617"/>
      <c r="HJV20" s="617"/>
      <c r="HJW20" s="617"/>
      <c r="HJX20" s="617"/>
      <c r="HJY20" s="617"/>
      <c r="HJZ20" s="617"/>
      <c r="HKA20" s="617"/>
      <c r="HKB20" s="617"/>
      <c r="HKC20" s="617"/>
      <c r="HKD20" s="617"/>
      <c r="HKE20" s="617"/>
      <c r="HKF20" s="617"/>
      <c r="HKG20" s="617"/>
      <c r="HKH20" s="617"/>
      <c r="HKI20" s="617"/>
      <c r="HKJ20" s="617"/>
      <c r="HKK20" s="617"/>
      <c r="HKL20" s="617"/>
      <c r="HKM20" s="617"/>
      <c r="HKN20" s="617"/>
      <c r="HKO20" s="617"/>
      <c r="HKP20" s="617"/>
      <c r="HKQ20" s="617"/>
      <c r="HKR20" s="617"/>
      <c r="HKS20" s="617"/>
      <c r="HKT20" s="617"/>
      <c r="HKU20" s="617"/>
      <c r="HKV20" s="617"/>
      <c r="HKW20" s="617"/>
      <c r="HKX20" s="617"/>
      <c r="HKY20" s="617"/>
      <c r="HKZ20" s="617"/>
      <c r="HLA20" s="617"/>
      <c r="HLB20" s="617"/>
      <c r="HLC20" s="617"/>
      <c r="HLD20" s="617"/>
      <c r="HLE20" s="617"/>
      <c r="HLF20" s="617"/>
      <c r="HLG20" s="617"/>
      <c r="HLH20" s="617"/>
      <c r="HLI20" s="617"/>
      <c r="HLJ20" s="617"/>
      <c r="HLK20" s="617"/>
      <c r="HLL20" s="617"/>
      <c r="HLM20" s="617"/>
      <c r="HLN20" s="617"/>
      <c r="HLO20" s="617"/>
      <c r="HLP20" s="617"/>
      <c r="HLQ20" s="617"/>
      <c r="HLR20" s="617"/>
      <c r="HLS20" s="617"/>
      <c r="HLT20" s="617"/>
      <c r="HLU20" s="617"/>
      <c r="HLV20" s="617"/>
      <c r="HLW20" s="617"/>
      <c r="HLX20" s="617"/>
      <c r="HLY20" s="617"/>
      <c r="HLZ20" s="617"/>
      <c r="HMA20" s="617"/>
      <c r="HMB20" s="617"/>
      <c r="HMC20" s="617"/>
      <c r="HMD20" s="617"/>
      <c r="HME20" s="617"/>
      <c r="HMF20" s="617"/>
      <c r="HMG20" s="617"/>
      <c r="HMH20" s="617"/>
      <c r="HMI20" s="617"/>
      <c r="HMJ20" s="617"/>
      <c r="HMK20" s="617"/>
      <c r="HML20" s="617"/>
      <c r="HMM20" s="617"/>
      <c r="HMN20" s="617"/>
      <c r="HMO20" s="617"/>
      <c r="HMP20" s="617"/>
      <c r="HMQ20" s="617"/>
      <c r="HMR20" s="617"/>
      <c r="HMS20" s="617"/>
      <c r="HMT20" s="617"/>
      <c r="HMU20" s="617"/>
      <c r="HMV20" s="617"/>
      <c r="HMW20" s="617"/>
      <c r="HMX20" s="617"/>
      <c r="HMY20" s="617"/>
      <c r="HMZ20" s="617"/>
      <c r="HNA20" s="617"/>
      <c r="HNB20" s="617"/>
      <c r="HNC20" s="617"/>
      <c r="HND20" s="617"/>
      <c r="HNE20" s="617"/>
      <c r="HNF20" s="617"/>
      <c r="HNG20" s="617"/>
      <c r="HNH20" s="617"/>
      <c r="HNI20" s="617"/>
      <c r="HNJ20" s="617"/>
      <c r="HNK20" s="617"/>
      <c r="HNL20" s="617"/>
      <c r="HNM20" s="617"/>
      <c r="HNN20" s="617"/>
      <c r="HNO20" s="617"/>
      <c r="HNP20" s="617"/>
      <c r="HNQ20" s="617"/>
      <c r="HNR20" s="617"/>
      <c r="HNS20" s="617"/>
      <c r="HNT20" s="617"/>
      <c r="HNU20" s="617"/>
      <c r="HNV20" s="617"/>
      <c r="HNW20" s="617"/>
      <c r="HNX20" s="617"/>
      <c r="HNY20" s="617"/>
      <c r="HNZ20" s="617"/>
      <c r="HOA20" s="617"/>
      <c r="HOB20" s="617"/>
      <c r="HOC20" s="617"/>
      <c r="HOD20" s="617"/>
      <c r="HOE20" s="617"/>
      <c r="HOF20" s="617"/>
      <c r="HOG20" s="617"/>
      <c r="HOH20" s="617"/>
      <c r="HOI20" s="617"/>
      <c r="HOJ20" s="617"/>
      <c r="HOK20" s="617"/>
      <c r="HOL20" s="617"/>
      <c r="HOM20" s="617"/>
      <c r="HON20" s="617"/>
      <c r="HOO20" s="617"/>
      <c r="HOP20" s="617"/>
      <c r="HOQ20" s="617"/>
      <c r="HOR20" s="617"/>
      <c r="HOS20" s="617"/>
      <c r="HOT20" s="617"/>
      <c r="HOU20" s="617"/>
      <c r="HOV20" s="617"/>
      <c r="HOW20" s="617"/>
      <c r="HOX20" s="617"/>
      <c r="HOY20" s="617"/>
      <c r="HOZ20" s="617"/>
      <c r="HPA20" s="617"/>
      <c r="HPB20" s="617"/>
      <c r="HPC20" s="617"/>
      <c r="HPD20" s="617"/>
      <c r="HPE20" s="617"/>
      <c r="HPF20" s="617"/>
      <c r="HPG20" s="617"/>
      <c r="HPH20" s="617"/>
      <c r="HPI20" s="617"/>
      <c r="HPJ20" s="617"/>
      <c r="HPK20" s="617"/>
      <c r="HPL20" s="617"/>
      <c r="HPM20" s="617"/>
      <c r="HPN20" s="617"/>
      <c r="HPO20" s="617"/>
      <c r="HPP20" s="617"/>
      <c r="HPQ20" s="617"/>
      <c r="HPR20" s="617"/>
      <c r="HPS20" s="617"/>
      <c r="HPT20" s="617"/>
      <c r="HPU20" s="617"/>
      <c r="HPV20" s="617"/>
      <c r="HPW20" s="617"/>
      <c r="HPX20" s="617"/>
      <c r="HPY20" s="617"/>
      <c r="HPZ20" s="617"/>
      <c r="HQA20" s="617"/>
      <c r="HQB20" s="617"/>
      <c r="HQC20" s="617"/>
      <c r="HQD20" s="617"/>
      <c r="HQE20" s="617"/>
      <c r="HQF20" s="617"/>
      <c r="HQG20" s="617"/>
      <c r="HQH20" s="617"/>
      <c r="HQI20" s="617"/>
      <c r="HQJ20" s="617"/>
      <c r="HQK20" s="617"/>
      <c r="HQL20" s="617"/>
      <c r="HQM20" s="617"/>
      <c r="HQN20" s="617"/>
      <c r="HQO20" s="617"/>
      <c r="HQP20" s="617"/>
      <c r="HQQ20" s="617"/>
      <c r="HQR20" s="617"/>
      <c r="HQS20" s="617"/>
      <c r="HQT20" s="617"/>
      <c r="HQU20" s="617"/>
      <c r="HQV20" s="617"/>
      <c r="HQW20" s="617"/>
      <c r="HQX20" s="617"/>
      <c r="HQY20" s="617"/>
      <c r="HQZ20" s="617"/>
      <c r="HRA20" s="617"/>
      <c r="HRB20" s="617"/>
      <c r="HRC20" s="617"/>
      <c r="HRD20" s="617"/>
      <c r="HRE20" s="617"/>
      <c r="HRF20" s="617"/>
      <c r="HRG20" s="617"/>
      <c r="HRH20" s="617"/>
      <c r="HRI20" s="617"/>
      <c r="HRJ20" s="617"/>
      <c r="HRK20" s="617"/>
      <c r="HRL20" s="617"/>
      <c r="HRM20" s="617"/>
      <c r="HRN20" s="617"/>
      <c r="HRO20" s="617"/>
      <c r="HRP20" s="617"/>
      <c r="HRQ20" s="617"/>
      <c r="HRR20" s="617"/>
      <c r="HRS20" s="617"/>
      <c r="HRT20" s="617"/>
      <c r="HRU20" s="617"/>
      <c r="HRV20" s="617"/>
      <c r="HRW20" s="617"/>
      <c r="HRX20" s="617"/>
      <c r="HRY20" s="617"/>
      <c r="HRZ20" s="617"/>
      <c r="HSA20" s="617"/>
      <c r="HSB20" s="617"/>
      <c r="HSC20" s="617"/>
      <c r="HSD20" s="617"/>
      <c r="HSE20" s="617"/>
      <c r="HSF20" s="617"/>
      <c r="HSG20" s="617"/>
      <c r="HSH20" s="617"/>
      <c r="HSI20" s="617"/>
      <c r="HSJ20" s="617"/>
      <c r="HSK20" s="617"/>
      <c r="HSL20" s="617"/>
      <c r="HSM20" s="617"/>
      <c r="HSN20" s="617"/>
      <c r="HSO20" s="617"/>
      <c r="HSP20" s="617"/>
      <c r="HSQ20" s="617"/>
      <c r="HSR20" s="617"/>
      <c r="HSS20" s="617"/>
      <c r="HST20" s="617"/>
      <c r="HSU20" s="617"/>
      <c r="HSV20" s="617"/>
      <c r="HSW20" s="617"/>
      <c r="HSX20" s="617"/>
      <c r="HSY20" s="617"/>
      <c r="HSZ20" s="617"/>
      <c r="HTA20" s="617"/>
      <c r="HTB20" s="617"/>
      <c r="HTC20" s="617"/>
      <c r="HTD20" s="617"/>
      <c r="HTE20" s="617"/>
      <c r="HTF20" s="617"/>
      <c r="HTG20" s="617"/>
      <c r="HTH20" s="617"/>
      <c r="HTI20" s="617"/>
      <c r="HTJ20" s="617"/>
      <c r="HTK20" s="617"/>
      <c r="HTL20" s="617"/>
      <c r="HTM20" s="617"/>
      <c r="HTN20" s="617"/>
      <c r="HTO20" s="617"/>
      <c r="HTP20" s="617"/>
      <c r="HTQ20" s="617"/>
      <c r="HTR20" s="617"/>
      <c r="HTS20" s="617"/>
      <c r="HTT20" s="617"/>
      <c r="HTU20" s="617"/>
      <c r="HTV20" s="617"/>
      <c r="HTW20" s="617"/>
      <c r="HTX20" s="617"/>
      <c r="HTY20" s="617"/>
      <c r="HTZ20" s="617"/>
      <c r="HUA20" s="617"/>
      <c r="HUB20" s="617"/>
      <c r="HUC20" s="617"/>
      <c r="HUD20" s="617"/>
      <c r="HUE20" s="617"/>
      <c r="HUF20" s="617"/>
      <c r="HUG20" s="617"/>
      <c r="HUH20" s="617"/>
      <c r="HUI20" s="617"/>
      <c r="HUJ20" s="617"/>
      <c r="HUK20" s="617"/>
      <c r="HUL20" s="617"/>
      <c r="HUM20" s="617"/>
      <c r="HUN20" s="617"/>
      <c r="HUO20" s="617"/>
      <c r="HUP20" s="617"/>
      <c r="HUQ20" s="617"/>
      <c r="HUR20" s="617"/>
      <c r="HUS20" s="617"/>
      <c r="HUT20" s="617"/>
      <c r="HUU20" s="617"/>
      <c r="HUV20" s="617"/>
      <c r="HUW20" s="617"/>
      <c r="HUX20" s="617"/>
      <c r="HUY20" s="617"/>
      <c r="HUZ20" s="617"/>
      <c r="HVA20" s="617"/>
      <c r="HVB20" s="617"/>
      <c r="HVC20" s="617"/>
      <c r="HVD20" s="617"/>
      <c r="HVE20" s="617"/>
      <c r="HVF20" s="617"/>
      <c r="HVG20" s="617"/>
      <c r="HVH20" s="617"/>
      <c r="HVI20" s="617"/>
      <c r="HVJ20" s="617"/>
      <c r="HVK20" s="617"/>
      <c r="HVL20" s="617"/>
      <c r="HVM20" s="617"/>
      <c r="HVN20" s="617"/>
      <c r="HVO20" s="617"/>
      <c r="HVP20" s="617"/>
      <c r="HVQ20" s="617"/>
      <c r="HVR20" s="617"/>
      <c r="HVS20" s="617"/>
      <c r="HVT20" s="617"/>
      <c r="HVU20" s="617"/>
      <c r="HVV20" s="617"/>
      <c r="HVW20" s="617"/>
      <c r="HVX20" s="617"/>
      <c r="HVY20" s="617"/>
      <c r="HVZ20" s="617"/>
      <c r="HWA20" s="617"/>
      <c r="HWB20" s="617"/>
      <c r="HWC20" s="617"/>
      <c r="HWD20" s="617"/>
      <c r="HWE20" s="617"/>
      <c r="HWF20" s="617"/>
      <c r="HWG20" s="617"/>
      <c r="HWH20" s="617"/>
      <c r="HWI20" s="617"/>
      <c r="HWJ20" s="617"/>
      <c r="HWK20" s="617"/>
      <c r="HWL20" s="617"/>
      <c r="HWM20" s="617"/>
      <c r="HWN20" s="617"/>
      <c r="HWO20" s="617"/>
      <c r="HWP20" s="617"/>
      <c r="HWQ20" s="617"/>
      <c r="HWR20" s="617"/>
      <c r="HWS20" s="617"/>
      <c r="HWT20" s="617"/>
      <c r="HWU20" s="617"/>
      <c r="HWV20" s="617"/>
      <c r="HWW20" s="617"/>
      <c r="HWX20" s="617"/>
      <c r="HWY20" s="617"/>
      <c r="HWZ20" s="617"/>
      <c r="HXA20" s="617"/>
      <c r="HXB20" s="617"/>
      <c r="HXC20" s="617"/>
      <c r="HXD20" s="617"/>
      <c r="HXE20" s="617"/>
      <c r="HXF20" s="617"/>
      <c r="HXG20" s="617"/>
      <c r="HXH20" s="617"/>
      <c r="HXI20" s="617"/>
      <c r="HXJ20" s="617"/>
      <c r="HXK20" s="617"/>
      <c r="HXL20" s="617"/>
      <c r="HXM20" s="617"/>
      <c r="HXN20" s="617"/>
      <c r="HXO20" s="617"/>
      <c r="HXP20" s="617"/>
      <c r="HXQ20" s="617"/>
      <c r="HXR20" s="617"/>
      <c r="HXS20" s="617"/>
      <c r="HXT20" s="617"/>
      <c r="HXU20" s="617"/>
      <c r="HXV20" s="617"/>
      <c r="HXW20" s="617"/>
      <c r="HXX20" s="617"/>
      <c r="HXY20" s="617"/>
      <c r="HXZ20" s="617"/>
      <c r="HYA20" s="617"/>
      <c r="HYB20" s="617"/>
      <c r="HYC20" s="617"/>
      <c r="HYD20" s="617"/>
      <c r="HYE20" s="617"/>
      <c r="HYF20" s="617"/>
      <c r="HYG20" s="617"/>
      <c r="HYH20" s="617"/>
      <c r="HYI20" s="617"/>
      <c r="HYJ20" s="617"/>
      <c r="HYK20" s="617"/>
      <c r="HYL20" s="617"/>
      <c r="HYM20" s="617"/>
      <c r="HYN20" s="617"/>
      <c r="HYO20" s="617"/>
      <c r="HYP20" s="617"/>
      <c r="HYQ20" s="617"/>
      <c r="HYR20" s="617"/>
      <c r="HYS20" s="617"/>
      <c r="HYT20" s="617"/>
      <c r="HYU20" s="617"/>
      <c r="HYV20" s="617"/>
      <c r="HYW20" s="617"/>
      <c r="HYX20" s="617"/>
      <c r="HYY20" s="617"/>
      <c r="HYZ20" s="617"/>
      <c r="HZA20" s="617"/>
      <c r="HZB20" s="617"/>
      <c r="HZC20" s="617"/>
      <c r="HZD20" s="617"/>
      <c r="HZE20" s="617"/>
      <c r="HZF20" s="617"/>
      <c r="HZG20" s="617"/>
      <c r="HZH20" s="617"/>
      <c r="HZI20" s="617"/>
      <c r="HZJ20" s="617"/>
      <c r="HZK20" s="617"/>
      <c r="HZL20" s="617"/>
      <c r="HZM20" s="617"/>
      <c r="HZN20" s="617"/>
      <c r="HZO20" s="617"/>
      <c r="HZP20" s="617"/>
      <c r="HZQ20" s="617"/>
      <c r="HZR20" s="617"/>
      <c r="HZS20" s="617"/>
      <c r="HZT20" s="617"/>
      <c r="HZU20" s="617"/>
      <c r="HZV20" s="617"/>
      <c r="HZW20" s="617"/>
      <c r="HZX20" s="617"/>
      <c r="HZY20" s="617"/>
      <c r="HZZ20" s="617"/>
      <c r="IAA20" s="617"/>
      <c r="IAB20" s="617"/>
      <c r="IAC20" s="617"/>
      <c r="IAD20" s="617"/>
      <c r="IAE20" s="617"/>
      <c r="IAF20" s="617"/>
      <c r="IAG20" s="617"/>
      <c r="IAH20" s="617"/>
      <c r="IAI20" s="617"/>
      <c r="IAJ20" s="617"/>
      <c r="IAK20" s="617"/>
      <c r="IAL20" s="617"/>
      <c r="IAM20" s="617"/>
      <c r="IAN20" s="617"/>
      <c r="IAO20" s="617"/>
      <c r="IAP20" s="617"/>
      <c r="IAQ20" s="617"/>
      <c r="IAR20" s="617"/>
      <c r="IAS20" s="617"/>
      <c r="IAT20" s="617"/>
      <c r="IAU20" s="617"/>
      <c r="IAV20" s="617"/>
      <c r="IAW20" s="617"/>
      <c r="IAX20" s="617"/>
      <c r="IAY20" s="617"/>
      <c r="IAZ20" s="617"/>
      <c r="IBA20" s="617"/>
      <c r="IBB20" s="617"/>
      <c r="IBC20" s="617"/>
      <c r="IBD20" s="617"/>
      <c r="IBE20" s="617"/>
      <c r="IBF20" s="617"/>
      <c r="IBG20" s="617"/>
      <c r="IBH20" s="617"/>
      <c r="IBI20" s="617"/>
      <c r="IBJ20" s="617"/>
      <c r="IBK20" s="617"/>
      <c r="IBL20" s="617"/>
      <c r="IBM20" s="617"/>
      <c r="IBN20" s="617"/>
      <c r="IBO20" s="617"/>
      <c r="IBP20" s="617"/>
      <c r="IBQ20" s="617"/>
      <c r="IBR20" s="617"/>
      <c r="IBS20" s="617"/>
      <c r="IBT20" s="617"/>
      <c r="IBU20" s="617"/>
      <c r="IBV20" s="617"/>
      <c r="IBW20" s="617"/>
      <c r="IBX20" s="617"/>
      <c r="IBY20" s="617"/>
      <c r="IBZ20" s="617"/>
      <c r="ICA20" s="617"/>
      <c r="ICB20" s="617"/>
      <c r="ICC20" s="617"/>
      <c r="ICD20" s="617"/>
      <c r="ICE20" s="617"/>
      <c r="ICF20" s="617"/>
      <c r="ICG20" s="617"/>
      <c r="ICH20" s="617"/>
      <c r="ICI20" s="617"/>
      <c r="ICJ20" s="617"/>
      <c r="ICK20" s="617"/>
      <c r="ICL20" s="617"/>
      <c r="ICM20" s="617"/>
      <c r="ICN20" s="617"/>
      <c r="ICO20" s="617"/>
      <c r="ICP20" s="617"/>
      <c r="ICQ20" s="617"/>
      <c r="ICR20" s="617"/>
      <c r="ICS20" s="617"/>
      <c r="ICT20" s="617"/>
      <c r="ICU20" s="617"/>
      <c r="ICV20" s="617"/>
      <c r="ICW20" s="617"/>
      <c r="ICX20" s="617"/>
      <c r="ICY20" s="617"/>
      <c r="ICZ20" s="617"/>
      <c r="IDA20" s="617"/>
      <c r="IDB20" s="617"/>
      <c r="IDC20" s="617"/>
      <c r="IDD20" s="617"/>
      <c r="IDE20" s="617"/>
      <c r="IDF20" s="617"/>
      <c r="IDG20" s="617"/>
      <c r="IDH20" s="617"/>
      <c r="IDI20" s="617"/>
      <c r="IDJ20" s="617"/>
      <c r="IDK20" s="617"/>
      <c r="IDL20" s="617"/>
      <c r="IDM20" s="617"/>
      <c r="IDN20" s="617"/>
      <c r="IDO20" s="617"/>
      <c r="IDP20" s="617"/>
      <c r="IDQ20" s="617"/>
      <c r="IDR20" s="617"/>
      <c r="IDS20" s="617"/>
      <c r="IDT20" s="617"/>
      <c r="IDU20" s="617"/>
      <c r="IDV20" s="617"/>
      <c r="IDW20" s="617"/>
      <c r="IDX20" s="617"/>
      <c r="IDY20" s="617"/>
      <c r="IDZ20" s="617"/>
      <c r="IEA20" s="617"/>
      <c r="IEB20" s="617"/>
      <c r="IEC20" s="617"/>
      <c r="IED20" s="617"/>
      <c r="IEE20" s="617"/>
      <c r="IEF20" s="617"/>
      <c r="IEG20" s="617"/>
      <c r="IEH20" s="617"/>
      <c r="IEI20" s="617"/>
      <c r="IEJ20" s="617"/>
      <c r="IEK20" s="617"/>
      <c r="IEL20" s="617"/>
      <c r="IEM20" s="617"/>
      <c r="IEN20" s="617"/>
      <c r="IEO20" s="617"/>
      <c r="IEP20" s="617"/>
      <c r="IEQ20" s="617"/>
      <c r="IER20" s="617"/>
      <c r="IES20" s="617"/>
      <c r="IET20" s="617"/>
      <c r="IEU20" s="617"/>
      <c r="IEV20" s="617"/>
      <c r="IEW20" s="617"/>
      <c r="IEX20" s="617"/>
      <c r="IEY20" s="617"/>
      <c r="IEZ20" s="617"/>
      <c r="IFA20" s="617"/>
      <c r="IFB20" s="617"/>
      <c r="IFC20" s="617"/>
      <c r="IFD20" s="617"/>
      <c r="IFE20" s="617"/>
      <c r="IFF20" s="617"/>
      <c r="IFG20" s="617"/>
      <c r="IFH20" s="617"/>
      <c r="IFI20" s="617"/>
      <c r="IFJ20" s="617"/>
      <c r="IFK20" s="617"/>
      <c r="IFL20" s="617"/>
      <c r="IFM20" s="617"/>
      <c r="IFN20" s="617"/>
      <c r="IFO20" s="617"/>
      <c r="IFP20" s="617"/>
      <c r="IFQ20" s="617"/>
      <c r="IFR20" s="617"/>
      <c r="IFS20" s="617"/>
      <c r="IFT20" s="617"/>
      <c r="IFU20" s="617"/>
      <c r="IFV20" s="617"/>
      <c r="IFW20" s="617"/>
      <c r="IFX20" s="617"/>
      <c r="IFY20" s="617"/>
      <c r="IFZ20" s="617"/>
      <c r="IGA20" s="617"/>
      <c r="IGB20" s="617"/>
      <c r="IGC20" s="617"/>
      <c r="IGD20" s="617"/>
      <c r="IGE20" s="617"/>
      <c r="IGF20" s="617"/>
      <c r="IGG20" s="617"/>
      <c r="IGH20" s="617"/>
      <c r="IGI20" s="617"/>
      <c r="IGJ20" s="617"/>
      <c r="IGK20" s="617"/>
      <c r="IGL20" s="617"/>
      <c r="IGM20" s="617"/>
      <c r="IGN20" s="617"/>
      <c r="IGO20" s="617"/>
      <c r="IGP20" s="617"/>
      <c r="IGQ20" s="617"/>
      <c r="IGR20" s="617"/>
      <c r="IGS20" s="617"/>
      <c r="IGT20" s="617"/>
      <c r="IGU20" s="617"/>
      <c r="IGV20" s="617"/>
      <c r="IGW20" s="617"/>
      <c r="IGX20" s="617"/>
      <c r="IGY20" s="617"/>
      <c r="IGZ20" s="617"/>
      <c r="IHA20" s="617"/>
      <c r="IHB20" s="617"/>
      <c r="IHC20" s="617"/>
      <c r="IHD20" s="617"/>
      <c r="IHE20" s="617"/>
      <c r="IHF20" s="617"/>
      <c r="IHG20" s="617"/>
      <c r="IHH20" s="617"/>
      <c r="IHI20" s="617"/>
      <c r="IHJ20" s="617"/>
      <c r="IHK20" s="617"/>
      <c r="IHL20" s="617"/>
      <c r="IHM20" s="617"/>
      <c r="IHN20" s="617"/>
      <c r="IHO20" s="617"/>
      <c r="IHP20" s="617"/>
      <c r="IHQ20" s="617"/>
      <c r="IHR20" s="617"/>
      <c r="IHS20" s="617"/>
      <c r="IHT20" s="617"/>
      <c r="IHU20" s="617"/>
      <c r="IHV20" s="617"/>
      <c r="IHW20" s="617"/>
      <c r="IHX20" s="617"/>
      <c r="IHY20" s="617"/>
      <c r="IHZ20" s="617"/>
      <c r="IIA20" s="617"/>
      <c r="IIB20" s="617"/>
      <c r="IIC20" s="617"/>
      <c r="IID20" s="617"/>
      <c r="IIE20" s="617"/>
      <c r="IIF20" s="617"/>
      <c r="IIG20" s="617"/>
      <c r="IIH20" s="617"/>
      <c r="III20" s="617"/>
      <c r="IIJ20" s="617"/>
      <c r="IIK20" s="617"/>
      <c r="IIL20" s="617"/>
      <c r="IIM20" s="617"/>
      <c r="IIN20" s="617"/>
      <c r="IIO20" s="617"/>
      <c r="IIP20" s="617"/>
      <c r="IIQ20" s="617"/>
      <c r="IIR20" s="617"/>
      <c r="IIS20" s="617"/>
      <c r="IIT20" s="617"/>
      <c r="IIU20" s="617"/>
      <c r="IIV20" s="617"/>
      <c r="IIW20" s="617"/>
      <c r="IIX20" s="617"/>
      <c r="IIY20" s="617"/>
      <c r="IIZ20" s="617"/>
      <c r="IJA20" s="617"/>
      <c r="IJB20" s="617"/>
      <c r="IJC20" s="617"/>
      <c r="IJD20" s="617"/>
      <c r="IJE20" s="617"/>
      <c r="IJF20" s="617"/>
      <c r="IJG20" s="617"/>
      <c r="IJH20" s="617"/>
      <c r="IJI20" s="617"/>
      <c r="IJJ20" s="617"/>
      <c r="IJK20" s="617"/>
      <c r="IJL20" s="617"/>
      <c r="IJM20" s="617"/>
      <c r="IJN20" s="617"/>
      <c r="IJO20" s="617"/>
      <c r="IJP20" s="617"/>
      <c r="IJQ20" s="617"/>
      <c r="IJR20" s="617"/>
      <c r="IJS20" s="617"/>
      <c r="IJT20" s="617"/>
      <c r="IJU20" s="617"/>
      <c r="IJV20" s="617"/>
      <c r="IJW20" s="617"/>
      <c r="IJX20" s="617"/>
      <c r="IJY20" s="617"/>
      <c r="IJZ20" s="617"/>
      <c r="IKA20" s="617"/>
      <c r="IKB20" s="617"/>
      <c r="IKC20" s="617"/>
      <c r="IKD20" s="617"/>
      <c r="IKE20" s="617"/>
      <c r="IKF20" s="617"/>
      <c r="IKG20" s="617"/>
      <c r="IKH20" s="617"/>
      <c r="IKI20" s="617"/>
      <c r="IKJ20" s="617"/>
      <c r="IKK20" s="617"/>
      <c r="IKL20" s="617"/>
      <c r="IKM20" s="617"/>
      <c r="IKN20" s="617"/>
      <c r="IKO20" s="617"/>
      <c r="IKP20" s="617"/>
      <c r="IKQ20" s="617"/>
      <c r="IKR20" s="617"/>
      <c r="IKS20" s="617"/>
      <c r="IKT20" s="617"/>
      <c r="IKU20" s="617"/>
      <c r="IKV20" s="617"/>
      <c r="IKW20" s="617"/>
      <c r="IKX20" s="617"/>
      <c r="IKY20" s="617"/>
      <c r="IKZ20" s="617"/>
      <c r="ILA20" s="617"/>
      <c r="ILB20" s="617"/>
      <c r="ILC20" s="617"/>
      <c r="ILD20" s="617"/>
      <c r="ILE20" s="617"/>
      <c r="ILF20" s="617"/>
      <c r="ILG20" s="617"/>
      <c r="ILH20" s="617"/>
      <c r="ILI20" s="617"/>
      <c r="ILJ20" s="617"/>
      <c r="ILK20" s="617"/>
      <c r="ILL20" s="617"/>
      <c r="ILM20" s="617"/>
      <c r="ILN20" s="617"/>
      <c r="ILO20" s="617"/>
      <c r="ILP20" s="617"/>
      <c r="ILQ20" s="617"/>
      <c r="ILR20" s="617"/>
      <c r="ILS20" s="617"/>
      <c r="ILT20" s="617"/>
      <c r="ILU20" s="617"/>
      <c r="ILV20" s="617"/>
      <c r="ILW20" s="617"/>
      <c r="ILX20" s="617"/>
      <c r="ILY20" s="617"/>
      <c r="ILZ20" s="617"/>
      <c r="IMA20" s="617"/>
      <c r="IMB20" s="617"/>
      <c r="IMC20" s="617"/>
      <c r="IMD20" s="617"/>
      <c r="IME20" s="617"/>
      <c r="IMF20" s="617"/>
      <c r="IMG20" s="617"/>
      <c r="IMH20" s="617"/>
      <c r="IMI20" s="617"/>
      <c r="IMJ20" s="617"/>
      <c r="IMK20" s="617"/>
      <c r="IML20" s="617"/>
      <c r="IMM20" s="617"/>
      <c r="IMN20" s="617"/>
      <c r="IMO20" s="617"/>
      <c r="IMP20" s="617"/>
      <c r="IMQ20" s="617"/>
      <c r="IMR20" s="617"/>
      <c r="IMS20" s="617"/>
      <c r="IMT20" s="617"/>
      <c r="IMU20" s="617"/>
      <c r="IMV20" s="617"/>
      <c r="IMW20" s="617"/>
      <c r="IMX20" s="617"/>
      <c r="IMY20" s="617"/>
      <c r="IMZ20" s="617"/>
      <c r="INA20" s="617"/>
      <c r="INB20" s="617"/>
      <c r="INC20" s="617"/>
      <c r="IND20" s="617"/>
      <c r="INE20" s="617"/>
      <c r="INF20" s="617"/>
      <c r="ING20" s="617"/>
      <c r="INH20" s="617"/>
      <c r="INI20" s="617"/>
      <c r="INJ20" s="617"/>
      <c r="INK20" s="617"/>
      <c r="INL20" s="617"/>
      <c r="INM20" s="617"/>
      <c r="INN20" s="617"/>
      <c r="INO20" s="617"/>
      <c r="INP20" s="617"/>
      <c r="INQ20" s="617"/>
      <c r="INR20" s="617"/>
      <c r="INS20" s="617"/>
      <c r="INT20" s="617"/>
      <c r="INU20" s="617"/>
      <c r="INV20" s="617"/>
      <c r="INW20" s="617"/>
      <c r="INX20" s="617"/>
      <c r="INY20" s="617"/>
      <c r="INZ20" s="617"/>
      <c r="IOA20" s="617"/>
      <c r="IOB20" s="617"/>
      <c r="IOC20" s="617"/>
      <c r="IOD20" s="617"/>
      <c r="IOE20" s="617"/>
      <c r="IOF20" s="617"/>
      <c r="IOG20" s="617"/>
      <c r="IOH20" s="617"/>
      <c r="IOI20" s="617"/>
      <c r="IOJ20" s="617"/>
      <c r="IOK20" s="617"/>
      <c r="IOL20" s="617"/>
      <c r="IOM20" s="617"/>
      <c r="ION20" s="617"/>
      <c r="IOO20" s="617"/>
      <c r="IOP20" s="617"/>
      <c r="IOQ20" s="617"/>
      <c r="IOR20" s="617"/>
      <c r="IOS20" s="617"/>
      <c r="IOT20" s="617"/>
      <c r="IOU20" s="617"/>
      <c r="IOV20" s="617"/>
      <c r="IOW20" s="617"/>
      <c r="IOX20" s="617"/>
      <c r="IOY20" s="617"/>
      <c r="IOZ20" s="617"/>
      <c r="IPA20" s="617"/>
      <c r="IPB20" s="617"/>
      <c r="IPC20" s="617"/>
      <c r="IPD20" s="617"/>
      <c r="IPE20" s="617"/>
      <c r="IPF20" s="617"/>
      <c r="IPG20" s="617"/>
      <c r="IPH20" s="617"/>
      <c r="IPI20" s="617"/>
      <c r="IPJ20" s="617"/>
      <c r="IPK20" s="617"/>
      <c r="IPL20" s="617"/>
      <c r="IPM20" s="617"/>
      <c r="IPN20" s="617"/>
      <c r="IPO20" s="617"/>
      <c r="IPP20" s="617"/>
      <c r="IPQ20" s="617"/>
      <c r="IPR20" s="617"/>
      <c r="IPS20" s="617"/>
      <c r="IPT20" s="617"/>
      <c r="IPU20" s="617"/>
      <c r="IPV20" s="617"/>
      <c r="IPW20" s="617"/>
      <c r="IPX20" s="617"/>
      <c r="IPY20" s="617"/>
      <c r="IPZ20" s="617"/>
      <c r="IQA20" s="617"/>
      <c r="IQB20" s="617"/>
      <c r="IQC20" s="617"/>
      <c r="IQD20" s="617"/>
      <c r="IQE20" s="617"/>
      <c r="IQF20" s="617"/>
      <c r="IQG20" s="617"/>
      <c r="IQH20" s="617"/>
      <c r="IQI20" s="617"/>
      <c r="IQJ20" s="617"/>
      <c r="IQK20" s="617"/>
      <c r="IQL20" s="617"/>
      <c r="IQM20" s="617"/>
      <c r="IQN20" s="617"/>
      <c r="IQO20" s="617"/>
      <c r="IQP20" s="617"/>
      <c r="IQQ20" s="617"/>
      <c r="IQR20" s="617"/>
      <c r="IQS20" s="617"/>
      <c r="IQT20" s="617"/>
      <c r="IQU20" s="617"/>
      <c r="IQV20" s="617"/>
      <c r="IQW20" s="617"/>
      <c r="IQX20" s="617"/>
      <c r="IQY20" s="617"/>
      <c r="IQZ20" s="617"/>
      <c r="IRA20" s="617"/>
      <c r="IRB20" s="617"/>
      <c r="IRC20" s="617"/>
      <c r="IRD20" s="617"/>
      <c r="IRE20" s="617"/>
      <c r="IRF20" s="617"/>
      <c r="IRG20" s="617"/>
      <c r="IRH20" s="617"/>
      <c r="IRI20" s="617"/>
      <c r="IRJ20" s="617"/>
      <c r="IRK20" s="617"/>
      <c r="IRL20" s="617"/>
      <c r="IRM20" s="617"/>
      <c r="IRN20" s="617"/>
      <c r="IRO20" s="617"/>
      <c r="IRP20" s="617"/>
      <c r="IRQ20" s="617"/>
      <c r="IRR20" s="617"/>
      <c r="IRS20" s="617"/>
      <c r="IRT20" s="617"/>
      <c r="IRU20" s="617"/>
      <c r="IRV20" s="617"/>
      <c r="IRW20" s="617"/>
      <c r="IRX20" s="617"/>
      <c r="IRY20" s="617"/>
      <c r="IRZ20" s="617"/>
      <c r="ISA20" s="617"/>
      <c r="ISB20" s="617"/>
      <c r="ISC20" s="617"/>
      <c r="ISD20" s="617"/>
      <c r="ISE20" s="617"/>
      <c r="ISF20" s="617"/>
      <c r="ISG20" s="617"/>
      <c r="ISH20" s="617"/>
      <c r="ISI20" s="617"/>
      <c r="ISJ20" s="617"/>
      <c r="ISK20" s="617"/>
      <c r="ISL20" s="617"/>
      <c r="ISM20" s="617"/>
      <c r="ISN20" s="617"/>
      <c r="ISO20" s="617"/>
      <c r="ISP20" s="617"/>
      <c r="ISQ20" s="617"/>
      <c r="ISR20" s="617"/>
      <c r="ISS20" s="617"/>
      <c r="IST20" s="617"/>
      <c r="ISU20" s="617"/>
      <c r="ISV20" s="617"/>
      <c r="ISW20" s="617"/>
      <c r="ISX20" s="617"/>
      <c r="ISY20" s="617"/>
      <c r="ISZ20" s="617"/>
      <c r="ITA20" s="617"/>
      <c r="ITB20" s="617"/>
      <c r="ITC20" s="617"/>
      <c r="ITD20" s="617"/>
      <c r="ITE20" s="617"/>
      <c r="ITF20" s="617"/>
      <c r="ITG20" s="617"/>
      <c r="ITH20" s="617"/>
      <c r="ITI20" s="617"/>
      <c r="ITJ20" s="617"/>
      <c r="ITK20" s="617"/>
      <c r="ITL20" s="617"/>
      <c r="ITM20" s="617"/>
      <c r="ITN20" s="617"/>
      <c r="ITO20" s="617"/>
      <c r="ITP20" s="617"/>
      <c r="ITQ20" s="617"/>
      <c r="ITR20" s="617"/>
      <c r="ITS20" s="617"/>
      <c r="ITT20" s="617"/>
      <c r="ITU20" s="617"/>
      <c r="ITV20" s="617"/>
      <c r="ITW20" s="617"/>
      <c r="ITX20" s="617"/>
      <c r="ITY20" s="617"/>
      <c r="ITZ20" s="617"/>
      <c r="IUA20" s="617"/>
      <c r="IUB20" s="617"/>
      <c r="IUC20" s="617"/>
      <c r="IUD20" s="617"/>
      <c r="IUE20" s="617"/>
      <c r="IUF20" s="617"/>
      <c r="IUG20" s="617"/>
      <c r="IUH20" s="617"/>
      <c r="IUI20" s="617"/>
      <c r="IUJ20" s="617"/>
      <c r="IUK20" s="617"/>
      <c r="IUL20" s="617"/>
      <c r="IUM20" s="617"/>
      <c r="IUN20" s="617"/>
      <c r="IUO20" s="617"/>
      <c r="IUP20" s="617"/>
      <c r="IUQ20" s="617"/>
      <c r="IUR20" s="617"/>
      <c r="IUS20" s="617"/>
      <c r="IUT20" s="617"/>
      <c r="IUU20" s="617"/>
      <c r="IUV20" s="617"/>
      <c r="IUW20" s="617"/>
      <c r="IUX20" s="617"/>
      <c r="IUY20" s="617"/>
      <c r="IUZ20" s="617"/>
      <c r="IVA20" s="617"/>
      <c r="IVB20" s="617"/>
      <c r="IVC20" s="617"/>
      <c r="IVD20" s="617"/>
      <c r="IVE20" s="617"/>
      <c r="IVF20" s="617"/>
      <c r="IVG20" s="617"/>
      <c r="IVH20" s="617"/>
      <c r="IVI20" s="617"/>
      <c r="IVJ20" s="617"/>
      <c r="IVK20" s="617"/>
      <c r="IVL20" s="617"/>
      <c r="IVM20" s="617"/>
      <c r="IVN20" s="617"/>
      <c r="IVO20" s="617"/>
      <c r="IVP20" s="617"/>
      <c r="IVQ20" s="617"/>
      <c r="IVR20" s="617"/>
      <c r="IVS20" s="617"/>
      <c r="IVT20" s="617"/>
      <c r="IVU20" s="617"/>
      <c r="IVV20" s="617"/>
      <c r="IVW20" s="617"/>
      <c r="IVX20" s="617"/>
      <c r="IVY20" s="617"/>
      <c r="IVZ20" s="617"/>
      <c r="IWA20" s="617"/>
      <c r="IWB20" s="617"/>
      <c r="IWC20" s="617"/>
      <c r="IWD20" s="617"/>
      <c r="IWE20" s="617"/>
      <c r="IWF20" s="617"/>
      <c r="IWG20" s="617"/>
      <c r="IWH20" s="617"/>
      <c r="IWI20" s="617"/>
      <c r="IWJ20" s="617"/>
      <c r="IWK20" s="617"/>
      <c r="IWL20" s="617"/>
      <c r="IWM20" s="617"/>
      <c r="IWN20" s="617"/>
      <c r="IWO20" s="617"/>
      <c r="IWP20" s="617"/>
      <c r="IWQ20" s="617"/>
      <c r="IWR20" s="617"/>
      <c r="IWS20" s="617"/>
      <c r="IWT20" s="617"/>
      <c r="IWU20" s="617"/>
      <c r="IWV20" s="617"/>
      <c r="IWW20" s="617"/>
      <c r="IWX20" s="617"/>
      <c r="IWY20" s="617"/>
      <c r="IWZ20" s="617"/>
      <c r="IXA20" s="617"/>
      <c r="IXB20" s="617"/>
      <c r="IXC20" s="617"/>
      <c r="IXD20" s="617"/>
      <c r="IXE20" s="617"/>
      <c r="IXF20" s="617"/>
      <c r="IXG20" s="617"/>
      <c r="IXH20" s="617"/>
      <c r="IXI20" s="617"/>
      <c r="IXJ20" s="617"/>
      <c r="IXK20" s="617"/>
      <c r="IXL20" s="617"/>
      <c r="IXM20" s="617"/>
      <c r="IXN20" s="617"/>
      <c r="IXO20" s="617"/>
      <c r="IXP20" s="617"/>
      <c r="IXQ20" s="617"/>
      <c r="IXR20" s="617"/>
      <c r="IXS20" s="617"/>
      <c r="IXT20" s="617"/>
      <c r="IXU20" s="617"/>
      <c r="IXV20" s="617"/>
      <c r="IXW20" s="617"/>
      <c r="IXX20" s="617"/>
      <c r="IXY20" s="617"/>
      <c r="IXZ20" s="617"/>
      <c r="IYA20" s="617"/>
      <c r="IYB20" s="617"/>
      <c r="IYC20" s="617"/>
      <c r="IYD20" s="617"/>
      <c r="IYE20" s="617"/>
      <c r="IYF20" s="617"/>
      <c r="IYG20" s="617"/>
      <c r="IYH20" s="617"/>
      <c r="IYI20" s="617"/>
      <c r="IYJ20" s="617"/>
      <c r="IYK20" s="617"/>
      <c r="IYL20" s="617"/>
      <c r="IYM20" s="617"/>
      <c r="IYN20" s="617"/>
      <c r="IYO20" s="617"/>
      <c r="IYP20" s="617"/>
      <c r="IYQ20" s="617"/>
      <c r="IYR20" s="617"/>
      <c r="IYS20" s="617"/>
      <c r="IYT20" s="617"/>
      <c r="IYU20" s="617"/>
      <c r="IYV20" s="617"/>
      <c r="IYW20" s="617"/>
      <c r="IYX20" s="617"/>
      <c r="IYY20" s="617"/>
      <c r="IYZ20" s="617"/>
      <c r="IZA20" s="617"/>
      <c r="IZB20" s="617"/>
      <c r="IZC20" s="617"/>
      <c r="IZD20" s="617"/>
      <c r="IZE20" s="617"/>
      <c r="IZF20" s="617"/>
      <c r="IZG20" s="617"/>
      <c r="IZH20" s="617"/>
      <c r="IZI20" s="617"/>
      <c r="IZJ20" s="617"/>
      <c r="IZK20" s="617"/>
      <c r="IZL20" s="617"/>
      <c r="IZM20" s="617"/>
      <c r="IZN20" s="617"/>
      <c r="IZO20" s="617"/>
      <c r="IZP20" s="617"/>
      <c r="IZQ20" s="617"/>
      <c r="IZR20" s="617"/>
      <c r="IZS20" s="617"/>
      <c r="IZT20" s="617"/>
      <c r="IZU20" s="617"/>
      <c r="IZV20" s="617"/>
      <c r="IZW20" s="617"/>
      <c r="IZX20" s="617"/>
      <c r="IZY20" s="617"/>
      <c r="IZZ20" s="617"/>
      <c r="JAA20" s="617"/>
      <c r="JAB20" s="617"/>
      <c r="JAC20" s="617"/>
      <c r="JAD20" s="617"/>
      <c r="JAE20" s="617"/>
      <c r="JAF20" s="617"/>
      <c r="JAG20" s="617"/>
      <c r="JAH20" s="617"/>
      <c r="JAI20" s="617"/>
      <c r="JAJ20" s="617"/>
      <c r="JAK20" s="617"/>
      <c r="JAL20" s="617"/>
      <c r="JAM20" s="617"/>
      <c r="JAN20" s="617"/>
      <c r="JAO20" s="617"/>
      <c r="JAP20" s="617"/>
      <c r="JAQ20" s="617"/>
      <c r="JAR20" s="617"/>
      <c r="JAS20" s="617"/>
      <c r="JAT20" s="617"/>
      <c r="JAU20" s="617"/>
      <c r="JAV20" s="617"/>
      <c r="JAW20" s="617"/>
      <c r="JAX20" s="617"/>
      <c r="JAY20" s="617"/>
      <c r="JAZ20" s="617"/>
      <c r="JBA20" s="617"/>
      <c r="JBB20" s="617"/>
      <c r="JBC20" s="617"/>
      <c r="JBD20" s="617"/>
      <c r="JBE20" s="617"/>
      <c r="JBF20" s="617"/>
      <c r="JBG20" s="617"/>
      <c r="JBH20" s="617"/>
      <c r="JBI20" s="617"/>
      <c r="JBJ20" s="617"/>
      <c r="JBK20" s="617"/>
      <c r="JBL20" s="617"/>
      <c r="JBM20" s="617"/>
      <c r="JBN20" s="617"/>
      <c r="JBO20" s="617"/>
      <c r="JBP20" s="617"/>
      <c r="JBQ20" s="617"/>
      <c r="JBR20" s="617"/>
      <c r="JBS20" s="617"/>
      <c r="JBT20" s="617"/>
      <c r="JBU20" s="617"/>
      <c r="JBV20" s="617"/>
      <c r="JBW20" s="617"/>
      <c r="JBX20" s="617"/>
      <c r="JBY20" s="617"/>
      <c r="JBZ20" s="617"/>
      <c r="JCA20" s="617"/>
      <c r="JCB20" s="617"/>
      <c r="JCC20" s="617"/>
      <c r="JCD20" s="617"/>
      <c r="JCE20" s="617"/>
      <c r="JCF20" s="617"/>
      <c r="JCG20" s="617"/>
      <c r="JCH20" s="617"/>
      <c r="JCI20" s="617"/>
      <c r="JCJ20" s="617"/>
      <c r="JCK20" s="617"/>
      <c r="JCL20" s="617"/>
      <c r="JCM20" s="617"/>
      <c r="JCN20" s="617"/>
      <c r="JCO20" s="617"/>
      <c r="JCP20" s="617"/>
      <c r="JCQ20" s="617"/>
      <c r="JCR20" s="617"/>
      <c r="JCS20" s="617"/>
      <c r="JCT20" s="617"/>
      <c r="JCU20" s="617"/>
      <c r="JCV20" s="617"/>
      <c r="JCW20" s="617"/>
      <c r="JCX20" s="617"/>
      <c r="JCY20" s="617"/>
      <c r="JCZ20" s="617"/>
      <c r="JDA20" s="617"/>
      <c r="JDB20" s="617"/>
      <c r="JDC20" s="617"/>
      <c r="JDD20" s="617"/>
      <c r="JDE20" s="617"/>
      <c r="JDF20" s="617"/>
      <c r="JDG20" s="617"/>
      <c r="JDH20" s="617"/>
      <c r="JDI20" s="617"/>
      <c r="JDJ20" s="617"/>
      <c r="JDK20" s="617"/>
      <c r="JDL20" s="617"/>
      <c r="JDM20" s="617"/>
      <c r="JDN20" s="617"/>
      <c r="JDO20" s="617"/>
      <c r="JDP20" s="617"/>
      <c r="JDQ20" s="617"/>
      <c r="JDR20" s="617"/>
      <c r="JDS20" s="617"/>
      <c r="JDT20" s="617"/>
      <c r="JDU20" s="617"/>
      <c r="JDV20" s="617"/>
      <c r="JDW20" s="617"/>
      <c r="JDX20" s="617"/>
      <c r="JDY20" s="617"/>
      <c r="JDZ20" s="617"/>
      <c r="JEA20" s="617"/>
      <c r="JEB20" s="617"/>
      <c r="JEC20" s="617"/>
      <c r="JED20" s="617"/>
      <c r="JEE20" s="617"/>
      <c r="JEF20" s="617"/>
      <c r="JEG20" s="617"/>
      <c r="JEH20" s="617"/>
      <c r="JEI20" s="617"/>
      <c r="JEJ20" s="617"/>
      <c r="JEK20" s="617"/>
      <c r="JEL20" s="617"/>
      <c r="JEM20" s="617"/>
      <c r="JEN20" s="617"/>
      <c r="JEO20" s="617"/>
      <c r="JEP20" s="617"/>
      <c r="JEQ20" s="617"/>
      <c r="JER20" s="617"/>
      <c r="JES20" s="617"/>
      <c r="JET20" s="617"/>
      <c r="JEU20" s="617"/>
      <c r="JEV20" s="617"/>
      <c r="JEW20" s="617"/>
      <c r="JEX20" s="617"/>
      <c r="JEY20" s="617"/>
      <c r="JEZ20" s="617"/>
      <c r="JFA20" s="617"/>
      <c r="JFB20" s="617"/>
      <c r="JFC20" s="617"/>
      <c r="JFD20" s="617"/>
      <c r="JFE20" s="617"/>
      <c r="JFF20" s="617"/>
      <c r="JFG20" s="617"/>
      <c r="JFH20" s="617"/>
      <c r="JFI20" s="617"/>
      <c r="JFJ20" s="617"/>
      <c r="JFK20" s="617"/>
      <c r="JFL20" s="617"/>
      <c r="JFM20" s="617"/>
      <c r="JFN20" s="617"/>
      <c r="JFO20" s="617"/>
      <c r="JFP20" s="617"/>
      <c r="JFQ20" s="617"/>
      <c r="JFR20" s="617"/>
      <c r="JFS20" s="617"/>
      <c r="JFT20" s="617"/>
      <c r="JFU20" s="617"/>
      <c r="JFV20" s="617"/>
      <c r="JFW20" s="617"/>
      <c r="JFX20" s="617"/>
      <c r="JFY20" s="617"/>
      <c r="JFZ20" s="617"/>
      <c r="JGA20" s="617"/>
      <c r="JGB20" s="617"/>
      <c r="JGC20" s="617"/>
      <c r="JGD20" s="617"/>
      <c r="JGE20" s="617"/>
      <c r="JGF20" s="617"/>
      <c r="JGG20" s="617"/>
      <c r="JGH20" s="617"/>
      <c r="JGI20" s="617"/>
      <c r="JGJ20" s="617"/>
      <c r="JGK20" s="617"/>
      <c r="JGL20" s="617"/>
      <c r="JGM20" s="617"/>
      <c r="JGN20" s="617"/>
      <c r="JGO20" s="617"/>
      <c r="JGP20" s="617"/>
      <c r="JGQ20" s="617"/>
      <c r="JGR20" s="617"/>
      <c r="JGS20" s="617"/>
      <c r="JGT20" s="617"/>
      <c r="JGU20" s="617"/>
      <c r="JGV20" s="617"/>
      <c r="JGW20" s="617"/>
      <c r="JGX20" s="617"/>
      <c r="JGY20" s="617"/>
      <c r="JGZ20" s="617"/>
      <c r="JHA20" s="617"/>
      <c r="JHB20" s="617"/>
      <c r="JHC20" s="617"/>
      <c r="JHD20" s="617"/>
      <c r="JHE20" s="617"/>
      <c r="JHF20" s="617"/>
      <c r="JHG20" s="617"/>
      <c r="JHH20" s="617"/>
      <c r="JHI20" s="617"/>
      <c r="JHJ20" s="617"/>
      <c r="JHK20" s="617"/>
      <c r="JHL20" s="617"/>
      <c r="JHM20" s="617"/>
      <c r="JHN20" s="617"/>
      <c r="JHO20" s="617"/>
      <c r="JHP20" s="617"/>
      <c r="JHQ20" s="617"/>
      <c r="JHR20" s="617"/>
      <c r="JHS20" s="617"/>
      <c r="JHT20" s="617"/>
      <c r="JHU20" s="617"/>
      <c r="JHV20" s="617"/>
      <c r="JHW20" s="617"/>
      <c r="JHX20" s="617"/>
      <c r="JHY20" s="617"/>
      <c r="JHZ20" s="617"/>
      <c r="JIA20" s="617"/>
      <c r="JIB20" s="617"/>
      <c r="JIC20" s="617"/>
      <c r="JID20" s="617"/>
      <c r="JIE20" s="617"/>
      <c r="JIF20" s="617"/>
      <c r="JIG20" s="617"/>
      <c r="JIH20" s="617"/>
      <c r="JII20" s="617"/>
      <c r="JIJ20" s="617"/>
      <c r="JIK20" s="617"/>
      <c r="JIL20" s="617"/>
      <c r="JIM20" s="617"/>
      <c r="JIN20" s="617"/>
      <c r="JIO20" s="617"/>
      <c r="JIP20" s="617"/>
      <c r="JIQ20" s="617"/>
      <c r="JIR20" s="617"/>
      <c r="JIS20" s="617"/>
      <c r="JIT20" s="617"/>
      <c r="JIU20" s="617"/>
      <c r="JIV20" s="617"/>
      <c r="JIW20" s="617"/>
      <c r="JIX20" s="617"/>
      <c r="JIY20" s="617"/>
      <c r="JIZ20" s="617"/>
      <c r="JJA20" s="617"/>
      <c r="JJB20" s="617"/>
      <c r="JJC20" s="617"/>
      <c r="JJD20" s="617"/>
      <c r="JJE20" s="617"/>
      <c r="JJF20" s="617"/>
      <c r="JJG20" s="617"/>
      <c r="JJH20" s="617"/>
      <c r="JJI20" s="617"/>
      <c r="JJJ20" s="617"/>
      <c r="JJK20" s="617"/>
      <c r="JJL20" s="617"/>
      <c r="JJM20" s="617"/>
      <c r="JJN20" s="617"/>
      <c r="JJO20" s="617"/>
      <c r="JJP20" s="617"/>
      <c r="JJQ20" s="617"/>
      <c r="JJR20" s="617"/>
      <c r="JJS20" s="617"/>
      <c r="JJT20" s="617"/>
      <c r="JJU20" s="617"/>
      <c r="JJV20" s="617"/>
      <c r="JJW20" s="617"/>
      <c r="JJX20" s="617"/>
      <c r="JJY20" s="617"/>
      <c r="JJZ20" s="617"/>
      <c r="JKA20" s="617"/>
      <c r="JKB20" s="617"/>
      <c r="JKC20" s="617"/>
      <c r="JKD20" s="617"/>
      <c r="JKE20" s="617"/>
      <c r="JKF20" s="617"/>
      <c r="JKG20" s="617"/>
      <c r="JKH20" s="617"/>
      <c r="JKI20" s="617"/>
      <c r="JKJ20" s="617"/>
      <c r="JKK20" s="617"/>
      <c r="JKL20" s="617"/>
      <c r="JKM20" s="617"/>
      <c r="JKN20" s="617"/>
      <c r="JKO20" s="617"/>
      <c r="JKP20" s="617"/>
      <c r="JKQ20" s="617"/>
      <c r="JKR20" s="617"/>
      <c r="JKS20" s="617"/>
      <c r="JKT20" s="617"/>
      <c r="JKU20" s="617"/>
      <c r="JKV20" s="617"/>
      <c r="JKW20" s="617"/>
      <c r="JKX20" s="617"/>
      <c r="JKY20" s="617"/>
      <c r="JKZ20" s="617"/>
      <c r="JLA20" s="617"/>
      <c r="JLB20" s="617"/>
      <c r="JLC20" s="617"/>
      <c r="JLD20" s="617"/>
      <c r="JLE20" s="617"/>
      <c r="JLF20" s="617"/>
      <c r="JLG20" s="617"/>
      <c r="JLH20" s="617"/>
      <c r="JLI20" s="617"/>
      <c r="JLJ20" s="617"/>
      <c r="JLK20" s="617"/>
      <c r="JLL20" s="617"/>
      <c r="JLM20" s="617"/>
      <c r="JLN20" s="617"/>
      <c r="JLO20" s="617"/>
      <c r="JLP20" s="617"/>
      <c r="JLQ20" s="617"/>
      <c r="JLR20" s="617"/>
      <c r="JLS20" s="617"/>
      <c r="JLT20" s="617"/>
      <c r="JLU20" s="617"/>
      <c r="JLV20" s="617"/>
      <c r="JLW20" s="617"/>
      <c r="JLX20" s="617"/>
      <c r="JLY20" s="617"/>
      <c r="JLZ20" s="617"/>
      <c r="JMA20" s="617"/>
      <c r="JMB20" s="617"/>
      <c r="JMC20" s="617"/>
      <c r="JMD20" s="617"/>
      <c r="JME20" s="617"/>
      <c r="JMF20" s="617"/>
      <c r="JMG20" s="617"/>
      <c r="JMH20" s="617"/>
      <c r="JMI20" s="617"/>
      <c r="JMJ20" s="617"/>
      <c r="JMK20" s="617"/>
      <c r="JML20" s="617"/>
      <c r="JMM20" s="617"/>
      <c r="JMN20" s="617"/>
      <c r="JMO20" s="617"/>
      <c r="JMP20" s="617"/>
      <c r="JMQ20" s="617"/>
      <c r="JMR20" s="617"/>
      <c r="JMS20" s="617"/>
      <c r="JMT20" s="617"/>
      <c r="JMU20" s="617"/>
      <c r="JMV20" s="617"/>
      <c r="JMW20" s="617"/>
      <c r="JMX20" s="617"/>
      <c r="JMY20" s="617"/>
      <c r="JMZ20" s="617"/>
      <c r="JNA20" s="617"/>
      <c r="JNB20" s="617"/>
      <c r="JNC20" s="617"/>
      <c r="JND20" s="617"/>
      <c r="JNE20" s="617"/>
      <c r="JNF20" s="617"/>
      <c r="JNG20" s="617"/>
      <c r="JNH20" s="617"/>
      <c r="JNI20" s="617"/>
      <c r="JNJ20" s="617"/>
      <c r="JNK20" s="617"/>
      <c r="JNL20" s="617"/>
      <c r="JNM20" s="617"/>
      <c r="JNN20" s="617"/>
      <c r="JNO20" s="617"/>
      <c r="JNP20" s="617"/>
      <c r="JNQ20" s="617"/>
      <c r="JNR20" s="617"/>
      <c r="JNS20" s="617"/>
      <c r="JNT20" s="617"/>
      <c r="JNU20" s="617"/>
      <c r="JNV20" s="617"/>
      <c r="JNW20" s="617"/>
      <c r="JNX20" s="617"/>
      <c r="JNY20" s="617"/>
      <c r="JNZ20" s="617"/>
      <c r="JOA20" s="617"/>
      <c r="JOB20" s="617"/>
      <c r="JOC20" s="617"/>
      <c r="JOD20" s="617"/>
      <c r="JOE20" s="617"/>
      <c r="JOF20" s="617"/>
      <c r="JOG20" s="617"/>
      <c r="JOH20" s="617"/>
      <c r="JOI20" s="617"/>
      <c r="JOJ20" s="617"/>
      <c r="JOK20" s="617"/>
      <c r="JOL20" s="617"/>
      <c r="JOM20" s="617"/>
      <c r="JON20" s="617"/>
      <c r="JOO20" s="617"/>
      <c r="JOP20" s="617"/>
      <c r="JOQ20" s="617"/>
      <c r="JOR20" s="617"/>
      <c r="JOS20" s="617"/>
      <c r="JOT20" s="617"/>
      <c r="JOU20" s="617"/>
      <c r="JOV20" s="617"/>
      <c r="JOW20" s="617"/>
      <c r="JOX20" s="617"/>
      <c r="JOY20" s="617"/>
      <c r="JOZ20" s="617"/>
      <c r="JPA20" s="617"/>
      <c r="JPB20" s="617"/>
      <c r="JPC20" s="617"/>
      <c r="JPD20" s="617"/>
      <c r="JPE20" s="617"/>
      <c r="JPF20" s="617"/>
      <c r="JPG20" s="617"/>
      <c r="JPH20" s="617"/>
      <c r="JPI20" s="617"/>
      <c r="JPJ20" s="617"/>
      <c r="JPK20" s="617"/>
      <c r="JPL20" s="617"/>
      <c r="JPM20" s="617"/>
      <c r="JPN20" s="617"/>
      <c r="JPO20" s="617"/>
      <c r="JPP20" s="617"/>
      <c r="JPQ20" s="617"/>
      <c r="JPR20" s="617"/>
      <c r="JPS20" s="617"/>
      <c r="JPT20" s="617"/>
      <c r="JPU20" s="617"/>
      <c r="JPV20" s="617"/>
      <c r="JPW20" s="617"/>
      <c r="JPX20" s="617"/>
      <c r="JPY20" s="617"/>
      <c r="JPZ20" s="617"/>
      <c r="JQA20" s="617"/>
      <c r="JQB20" s="617"/>
      <c r="JQC20" s="617"/>
      <c r="JQD20" s="617"/>
      <c r="JQE20" s="617"/>
      <c r="JQF20" s="617"/>
      <c r="JQG20" s="617"/>
      <c r="JQH20" s="617"/>
      <c r="JQI20" s="617"/>
      <c r="JQJ20" s="617"/>
      <c r="JQK20" s="617"/>
      <c r="JQL20" s="617"/>
      <c r="JQM20" s="617"/>
      <c r="JQN20" s="617"/>
      <c r="JQO20" s="617"/>
      <c r="JQP20" s="617"/>
      <c r="JQQ20" s="617"/>
      <c r="JQR20" s="617"/>
      <c r="JQS20" s="617"/>
      <c r="JQT20" s="617"/>
      <c r="JQU20" s="617"/>
      <c r="JQV20" s="617"/>
      <c r="JQW20" s="617"/>
      <c r="JQX20" s="617"/>
      <c r="JQY20" s="617"/>
      <c r="JQZ20" s="617"/>
      <c r="JRA20" s="617"/>
      <c r="JRB20" s="617"/>
      <c r="JRC20" s="617"/>
      <c r="JRD20" s="617"/>
      <c r="JRE20" s="617"/>
      <c r="JRF20" s="617"/>
      <c r="JRG20" s="617"/>
      <c r="JRH20" s="617"/>
      <c r="JRI20" s="617"/>
      <c r="JRJ20" s="617"/>
      <c r="JRK20" s="617"/>
      <c r="JRL20" s="617"/>
      <c r="JRM20" s="617"/>
      <c r="JRN20" s="617"/>
      <c r="JRO20" s="617"/>
      <c r="JRP20" s="617"/>
      <c r="JRQ20" s="617"/>
      <c r="JRR20" s="617"/>
      <c r="JRS20" s="617"/>
      <c r="JRT20" s="617"/>
      <c r="JRU20" s="617"/>
      <c r="JRV20" s="617"/>
      <c r="JRW20" s="617"/>
      <c r="JRX20" s="617"/>
      <c r="JRY20" s="617"/>
      <c r="JRZ20" s="617"/>
      <c r="JSA20" s="617"/>
      <c r="JSB20" s="617"/>
      <c r="JSC20" s="617"/>
      <c r="JSD20" s="617"/>
      <c r="JSE20" s="617"/>
      <c r="JSF20" s="617"/>
      <c r="JSG20" s="617"/>
      <c r="JSH20" s="617"/>
      <c r="JSI20" s="617"/>
      <c r="JSJ20" s="617"/>
      <c r="JSK20" s="617"/>
      <c r="JSL20" s="617"/>
      <c r="JSM20" s="617"/>
      <c r="JSN20" s="617"/>
      <c r="JSO20" s="617"/>
      <c r="JSP20" s="617"/>
      <c r="JSQ20" s="617"/>
      <c r="JSR20" s="617"/>
      <c r="JSS20" s="617"/>
      <c r="JST20" s="617"/>
      <c r="JSU20" s="617"/>
      <c r="JSV20" s="617"/>
      <c r="JSW20" s="617"/>
      <c r="JSX20" s="617"/>
      <c r="JSY20" s="617"/>
      <c r="JSZ20" s="617"/>
      <c r="JTA20" s="617"/>
      <c r="JTB20" s="617"/>
      <c r="JTC20" s="617"/>
      <c r="JTD20" s="617"/>
      <c r="JTE20" s="617"/>
      <c r="JTF20" s="617"/>
      <c r="JTG20" s="617"/>
      <c r="JTH20" s="617"/>
      <c r="JTI20" s="617"/>
      <c r="JTJ20" s="617"/>
      <c r="JTK20" s="617"/>
      <c r="JTL20" s="617"/>
      <c r="JTM20" s="617"/>
      <c r="JTN20" s="617"/>
      <c r="JTO20" s="617"/>
      <c r="JTP20" s="617"/>
      <c r="JTQ20" s="617"/>
      <c r="JTR20" s="617"/>
      <c r="JTS20" s="617"/>
      <c r="JTT20" s="617"/>
      <c r="JTU20" s="617"/>
      <c r="JTV20" s="617"/>
      <c r="JTW20" s="617"/>
      <c r="JTX20" s="617"/>
      <c r="JTY20" s="617"/>
      <c r="JTZ20" s="617"/>
      <c r="JUA20" s="617"/>
      <c r="JUB20" s="617"/>
      <c r="JUC20" s="617"/>
      <c r="JUD20" s="617"/>
      <c r="JUE20" s="617"/>
      <c r="JUF20" s="617"/>
      <c r="JUG20" s="617"/>
      <c r="JUH20" s="617"/>
      <c r="JUI20" s="617"/>
      <c r="JUJ20" s="617"/>
      <c r="JUK20" s="617"/>
      <c r="JUL20" s="617"/>
      <c r="JUM20" s="617"/>
      <c r="JUN20" s="617"/>
      <c r="JUO20" s="617"/>
      <c r="JUP20" s="617"/>
      <c r="JUQ20" s="617"/>
      <c r="JUR20" s="617"/>
      <c r="JUS20" s="617"/>
      <c r="JUT20" s="617"/>
      <c r="JUU20" s="617"/>
      <c r="JUV20" s="617"/>
      <c r="JUW20" s="617"/>
      <c r="JUX20" s="617"/>
      <c r="JUY20" s="617"/>
      <c r="JUZ20" s="617"/>
      <c r="JVA20" s="617"/>
      <c r="JVB20" s="617"/>
      <c r="JVC20" s="617"/>
      <c r="JVD20" s="617"/>
      <c r="JVE20" s="617"/>
      <c r="JVF20" s="617"/>
      <c r="JVG20" s="617"/>
      <c r="JVH20" s="617"/>
      <c r="JVI20" s="617"/>
      <c r="JVJ20" s="617"/>
      <c r="JVK20" s="617"/>
      <c r="JVL20" s="617"/>
      <c r="JVM20" s="617"/>
      <c r="JVN20" s="617"/>
      <c r="JVO20" s="617"/>
      <c r="JVP20" s="617"/>
      <c r="JVQ20" s="617"/>
      <c r="JVR20" s="617"/>
      <c r="JVS20" s="617"/>
      <c r="JVT20" s="617"/>
      <c r="JVU20" s="617"/>
      <c r="JVV20" s="617"/>
      <c r="JVW20" s="617"/>
      <c r="JVX20" s="617"/>
      <c r="JVY20" s="617"/>
      <c r="JVZ20" s="617"/>
      <c r="JWA20" s="617"/>
      <c r="JWB20" s="617"/>
      <c r="JWC20" s="617"/>
      <c r="JWD20" s="617"/>
      <c r="JWE20" s="617"/>
      <c r="JWF20" s="617"/>
      <c r="JWG20" s="617"/>
      <c r="JWH20" s="617"/>
      <c r="JWI20" s="617"/>
      <c r="JWJ20" s="617"/>
      <c r="JWK20" s="617"/>
      <c r="JWL20" s="617"/>
      <c r="JWM20" s="617"/>
      <c r="JWN20" s="617"/>
      <c r="JWO20" s="617"/>
      <c r="JWP20" s="617"/>
      <c r="JWQ20" s="617"/>
      <c r="JWR20" s="617"/>
      <c r="JWS20" s="617"/>
      <c r="JWT20" s="617"/>
      <c r="JWU20" s="617"/>
      <c r="JWV20" s="617"/>
      <c r="JWW20" s="617"/>
      <c r="JWX20" s="617"/>
      <c r="JWY20" s="617"/>
      <c r="JWZ20" s="617"/>
      <c r="JXA20" s="617"/>
      <c r="JXB20" s="617"/>
      <c r="JXC20" s="617"/>
      <c r="JXD20" s="617"/>
      <c r="JXE20" s="617"/>
      <c r="JXF20" s="617"/>
      <c r="JXG20" s="617"/>
      <c r="JXH20" s="617"/>
      <c r="JXI20" s="617"/>
      <c r="JXJ20" s="617"/>
      <c r="JXK20" s="617"/>
      <c r="JXL20" s="617"/>
      <c r="JXM20" s="617"/>
      <c r="JXN20" s="617"/>
      <c r="JXO20" s="617"/>
      <c r="JXP20" s="617"/>
      <c r="JXQ20" s="617"/>
      <c r="JXR20" s="617"/>
      <c r="JXS20" s="617"/>
      <c r="JXT20" s="617"/>
      <c r="JXU20" s="617"/>
      <c r="JXV20" s="617"/>
      <c r="JXW20" s="617"/>
      <c r="JXX20" s="617"/>
      <c r="JXY20" s="617"/>
      <c r="JXZ20" s="617"/>
      <c r="JYA20" s="617"/>
      <c r="JYB20" s="617"/>
      <c r="JYC20" s="617"/>
      <c r="JYD20" s="617"/>
      <c r="JYE20" s="617"/>
      <c r="JYF20" s="617"/>
      <c r="JYG20" s="617"/>
      <c r="JYH20" s="617"/>
      <c r="JYI20" s="617"/>
      <c r="JYJ20" s="617"/>
      <c r="JYK20" s="617"/>
      <c r="JYL20" s="617"/>
      <c r="JYM20" s="617"/>
      <c r="JYN20" s="617"/>
      <c r="JYO20" s="617"/>
      <c r="JYP20" s="617"/>
      <c r="JYQ20" s="617"/>
      <c r="JYR20" s="617"/>
      <c r="JYS20" s="617"/>
      <c r="JYT20" s="617"/>
      <c r="JYU20" s="617"/>
      <c r="JYV20" s="617"/>
      <c r="JYW20" s="617"/>
      <c r="JYX20" s="617"/>
      <c r="JYY20" s="617"/>
      <c r="JYZ20" s="617"/>
      <c r="JZA20" s="617"/>
      <c r="JZB20" s="617"/>
      <c r="JZC20" s="617"/>
      <c r="JZD20" s="617"/>
      <c r="JZE20" s="617"/>
      <c r="JZF20" s="617"/>
      <c r="JZG20" s="617"/>
      <c r="JZH20" s="617"/>
      <c r="JZI20" s="617"/>
      <c r="JZJ20" s="617"/>
      <c r="JZK20" s="617"/>
      <c r="JZL20" s="617"/>
      <c r="JZM20" s="617"/>
      <c r="JZN20" s="617"/>
      <c r="JZO20" s="617"/>
      <c r="JZP20" s="617"/>
      <c r="JZQ20" s="617"/>
      <c r="JZR20" s="617"/>
      <c r="JZS20" s="617"/>
      <c r="JZT20" s="617"/>
      <c r="JZU20" s="617"/>
      <c r="JZV20" s="617"/>
      <c r="JZW20" s="617"/>
      <c r="JZX20" s="617"/>
      <c r="JZY20" s="617"/>
      <c r="JZZ20" s="617"/>
      <c r="KAA20" s="617"/>
      <c r="KAB20" s="617"/>
      <c r="KAC20" s="617"/>
      <c r="KAD20" s="617"/>
      <c r="KAE20" s="617"/>
      <c r="KAF20" s="617"/>
      <c r="KAG20" s="617"/>
      <c r="KAH20" s="617"/>
      <c r="KAI20" s="617"/>
      <c r="KAJ20" s="617"/>
      <c r="KAK20" s="617"/>
      <c r="KAL20" s="617"/>
      <c r="KAM20" s="617"/>
      <c r="KAN20" s="617"/>
      <c r="KAO20" s="617"/>
      <c r="KAP20" s="617"/>
      <c r="KAQ20" s="617"/>
      <c r="KAR20" s="617"/>
      <c r="KAS20" s="617"/>
      <c r="KAT20" s="617"/>
      <c r="KAU20" s="617"/>
      <c r="KAV20" s="617"/>
      <c r="KAW20" s="617"/>
      <c r="KAX20" s="617"/>
      <c r="KAY20" s="617"/>
      <c r="KAZ20" s="617"/>
      <c r="KBA20" s="617"/>
      <c r="KBB20" s="617"/>
      <c r="KBC20" s="617"/>
      <c r="KBD20" s="617"/>
      <c r="KBE20" s="617"/>
      <c r="KBF20" s="617"/>
      <c r="KBG20" s="617"/>
      <c r="KBH20" s="617"/>
      <c r="KBI20" s="617"/>
      <c r="KBJ20" s="617"/>
      <c r="KBK20" s="617"/>
      <c r="KBL20" s="617"/>
      <c r="KBM20" s="617"/>
      <c r="KBN20" s="617"/>
      <c r="KBO20" s="617"/>
      <c r="KBP20" s="617"/>
      <c r="KBQ20" s="617"/>
      <c r="KBR20" s="617"/>
      <c r="KBS20" s="617"/>
      <c r="KBT20" s="617"/>
      <c r="KBU20" s="617"/>
      <c r="KBV20" s="617"/>
      <c r="KBW20" s="617"/>
      <c r="KBX20" s="617"/>
      <c r="KBY20" s="617"/>
      <c r="KBZ20" s="617"/>
      <c r="KCA20" s="617"/>
      <c r="KCB20" s="617"/>
      <c r="KCC20" s="617"/>
      <c r="KCD20" s="617"/>
      <c r="KCE20" s="617"/>
      <c r="KCF20" s="617"/>
      <c r="KCG20" s="617"/>
      <c r="KCH20" s="617"/>
      <c r="KCI20" s="617"/>
      <c r="KCJ20" s="617"/>
      <c r="KCK20" s="617"/>
      <c r="KCL20" s="617"/>
      <c r="KCM20" s="617"/>
      <c r="KCN20" s="617"/>
      <c r="KCO20" s="617"/>
      <c r="KCP20" s="617"/>
      <c r="KCQ20" s="617"/>
      <c r="KCR20" s="617"/>
      <c r="KCS20" s="617"/>
      <c r="KCT20" s="617"/>
      <c r="KCU20" s="617"/>
      <c r="KCV20" s="617"/>
      <c r="KCW20" s="617"/>
      <c r="KCX20" s="617"/>
      <c r="KCY20" s="617"/>
      <c r="KCZ20" s="617"/>
      <c r="KDA20" s="617"/>
      <c r="KDB20" s="617"/>
      <c r="KDC20" s="617"/>
      <c r="KDD20" s="617"/>
      <c r="KDE20" s="617"/>
      <c r="KDF20" s="617"/>
      <c r="KDG20" s="617"/>
      <c r="KDH20" s="617"/>
      <c r="KDI20" s="617"/>
      <c r="KDJ20" s="617"/>
      <c r="KDK20" s="617"/>
      <c r="KDL20" s="617"/>
      <c r="KDM20" s="617"/>
      <c r="KDN20" s="617"/>
      <c r="KDO20" s="617"/>
      <c r="KDP20" s="617"/>
      <c r="KDQ20" s="617"/>
      <c r="KDR20" s="617"/>
      <c r="KDS20" s="617"/>
      <c r="KDT20" s="617"/>
      <c r="KDU20" s="617"/>
      <c r="KDV20" s="617"/>
      <c r="KDW20" s="617"/>
      <c r="KDX20" s="617"/>
      <c r="KDY20" s="617"/>
      <c r="KDZ20" s="617"/>
      <c r="KEA20" s="617"/>
      <c r="KEB20" s="617"/>
      <c r="KEC20" s="617"/>
      <c r="KED20" s="617"/>
      <c r="KEE20" s="617"/>
      <c r="KEF20" s="617"/>
      <c r="KEG20" s="617"/>
      <c r="KEH20" s="617"/>
      <c r="KEI20" s="617"/>
      <c r="KEJ20" s="617"/>
      <c r="KEK20" s="617"/>
      <c r="KEL20" s="617"/>
      <c r="KEM20" s="617"/>
      <c r="KEN20" s="617"/>
      <c r="KEO20" s="617"/>
      <c r="KEP20" s="617"/>
      <c r="KEQ20" s="617"/>
      <c r="KER20" s="617"/>
      <c r="KES20" s="617"/>
      <c r="KET20" s="617"/>
      <c r="KEU20" s="617"/>
      <c r="KEV20" s="617"/>
      <c r="KEW20" s="617"/>
      <c r="KEX20" s="617"/>
      <c r="KEY20" s="617"/>
      <c r="KEZ20" s="617"/>
      <c r="KFA20" s="617"/>
      <c r="KFB20" s="617"/>
      <c r="KFC20" s="617"/>
      <c r="KFD20" s="617"/>
      <c r="KFE20" s="617"/>
      <c r="KFF20" s="617"/>
      <c r="KFG20" s="617"/>
      <c r="KFH20" s="617"/>
      <c r="KFI20" s="617"/>
      <c r="KFJ20" s="617"/>
      <c r="KFK20" s="617"/>
      <c r="KFL20" s="617"/>
      <c r="KFM20" s="617"/>
      <c r="KFN20" s="617"/>
      <c r="KFO20" s="617"/>
      <c r="KFP20" s="617"/>
      <c r="KFQ20" s="617"/>
      <c r="KFR20" s="617"/>
      <c r="KFS20" s="617"/>
      <c r="KFT20" s="617"/>
      <c r="KFU20" s="617"/>
      <c r="KFV20" s="617"/>
      <c r="KFW20" s="617"/>
      <c r="KFX20" s="617"/>
      <c r="KFY20" s="617"/>
      <c r="KFZ20" s="617"/>
      <c r="KGA20" s="617"/>
      <c r="KGB20" s="617"/>
      <c r="KGC20" s="617"/>
      <c r="KGD20" s="617"/>
      <c r="KGE20" s="617"/>
      <c r="KGF20" s="617"/>
      <c r="KGG20" s="617"/>
      <c r="KGH20" s="617"/>
      <c r="KGI20" s="617"/>
      <c r="KGJ20" s="617"/>
      <c r="KGK20" s="617"/>
      <c r="KGL20" s="617"/>
      <c r="KGM20" s="617"/>
      <c r="KGN20" s="617"/>
      <c r="KGO20" s="617"/>
      <c r="KGP20" s="617"/>
      <c r="KGQ20" s="617"/>
      <c r="KGR20" s="617"/>
      <c r="KGS20" s="617"/>
      <c r="KGT20" s="617"/>
      <c r="KGU20" s="617"/>
      <c r="KGV20" s="617"/>
      <c r="KGW20" s="617"/>
      <c r="KGX20" s="617"/>
      <c r="KGY20" s="617"/>
      <c r="KGZ20" s="617"/>
      <c r="KHA20" s="617"/>
      <c r="KHB20" s="617"/>
      <c r="KHC20" s="617"/>
      <c r="KHD20" s="617"/>
      <c r="KHE20" s="617"/>
      <c r="KHF20" s="617"/>
      <c r="KHG20" s="617"/>
      <c r="KHH20" s="617"/>
      <c r="KHI20" s="617"/>
      <c r="KHJ20" s="617"/>
      <c r="KHK20" s="617"/>
      <c r="KHL20" s="617"/>
      <c r="KHM20" s="617"/>
      <c r="KHN20" s="617"/>
      <c r="KHO20" s="617"/>
      <c r="KHP20" s="617"/>
      <c r="KHQ20" s="617"/>
      <c r="KHR20" s="617"/>
      <c r="KHS20" s="617"/>
      <c r="KHT20" s="617"/>
      <c r="KHU20" s="617"/>
      <c r="KHV20" s="617"/>
      <c r="KHW20" s="617"/>
      <c r="KHX20" s="617"/>
      <c r="KHY20" s="617"/>
      <c r="KHZ20" s="617"/>
      <c r="KIA20" s="617"/>
      <c r="KIB20" s="617"/>
      <c r="KIC20" s="617"/>
      <c r="KID20" s="617"/>
      <c r="KIE20" s="617"/>
      <c r="KIF20" s="617"/>
      <c r="KIG20" s="617"/>
      <c r="KIH20" s="617"/>
      <c r="KII20" s="617"/>
      <c r="KIJ20" s="617"/>
      <c r="KIK20" s="617"/>
      <c r="KIL20" s="617"/>
      <c r="KIM20" s="617"/>
      <c r="KIN20" s="617"/>
      <c r="KIO20" s="617"/>
      <c r="KIP20" s="617"/>
      <c r="KIQ20" s="617"/>
      <c r="KIR20" s="617"/>
      <c r="KIS20" s="617"/>
      <c r="KIT20" s="617"/>
      <c r="KIU20" s="617"/>
      <c r="KIV20" s="617"/>
      <c r="KIW20" s="617"/>
      <c r="KIX20" s="617"/>
      <c r="KIY20" s="617"/>
      <c r="KIZ20" s="617"/>
      <c r="KJA20" s="617"/>
      <c r="KJB20" s="617"/>
      <c r="KJC20" s="617"/>
      <c r="KJD20" s="617"/>
      <c r="KJE20" s="617"/>
      <c r="KJF20" s="617"/>
      <c r="KJG20" s="617"/>
      <c r="KJH20" s="617"/>
      <c r="KJI20" s="617"/>
      <c r="KJJ20" s="617"/>
      <c r="KJK20" s="617"/>
      <c r="KJL20" s="617"/>
      <c r="KJM20" s="617"/>
      <c r="KJN20" s="617"/>
      <c r="KJO20" s="617"/>
      <c r="KJP20" s="617"/>
      <c r="KJQ20" s="617"/>
      <c r="KJR20" s="617"/>
      <c r="KJS20" s="617"/>
      <c r="KJT20" s="617"/>
      <c r="KJU20" s="617"/>
      <c r="KJV20" s="617"/>
      <c r="KJW20" s="617"/>
      <c r="KJX20" s="617"/>
      <c r="KJY20" s="617"/>
      <c r="KJZ20" s="617"/>
      <c r="KKA20" s="617"/>
      <c r="KKB20" s="617"/>
      <c r="KKC20" s="617"/>
      <c r="KKD20" s="617"/>
      <c r="KKE20" s="617"/>
      <c r="KKF20" s="617"/>
      <c r="KKG20" s="617"/>
      <c r="KKH20" s="617"/>
      <c r="KKI20" s="617"/>
      <c r="KKJ20" s="617"/>
      <c r="KKK20" s="617"/>
      <c r="KKL20" s="617"/>
      <c r="KKM20" s="617"/>
      <c r="KKN20" s="617"/>
      <c r="KKO20" s="617"/>
      <c r="KKP20" s="617"/>
      <c r="KKQ20" s="617"/>
      <c r="KKR20" s="617"/>
      <c r="KKS20" s="617"/>
      <c r="KKT20" s="617"/>
      <c r="KKU20" s="617"/>
      <c r="KKV20" s="617"/>
      <c r="KKW20" s="617"/>
      <c r="KKX20" s="617"/>
      <c r="KKY20" s="617"/>
      <c r="KKZ20" s="617"/>
      <c r="KLA20" s="617"/>
      <c r="KLB20" s="617"/>
      <c r="KLC20" s="617"/>
      <c r="KLD20" s="617"/>
      <c r="KLE20" s="617"/>
      <c r="KLF20" s="617"/>
      <c r="KLG20" s="617"/>
      <c r="KLH20" s="617"/>
      <c r="KLI20" s="617"/>
      <c r="KLJ20" s="617"/>
      <c r="KLK20" s="617"/>
      <c r="KLL20" s="617"/>
      <c r="KLM20" s="617"/>
      <c r="KLN20" s="617"/>
      <c r="KLO20" s="617"/>
      <c r="KLP20" s="617"/>
      <c r="KLQ20" s="617"/>
      <c r="KLR20" s="617"/>
      <c r="KLS20" s="617"/>
      <c r="KLT20" s="617"/>
      <c r="KLU20" s="617"/>
      <c r="KLV20" s="617"/>
      <c r="KLW20" s="617"/>
      <c r="KLX20" s="617"/>
      <c r="KLY20" s="617"/>
      <c r="KLZ20" s="617"/>
      <c r="KMA20" s="617"/>
      <c r="KMB20" s="617"/>
      <c r="KMC20" s="617"/>
      <c r="KMD20" s="617"/>
      <c r="KME20" s="617"/>
      <c r="KMF20" s="617"/>
      <c r="KMG20" s="617"/>
      <c r="KMH20" s="617"/>
      <c r="KMI20" s="617"/>
      <c r="KMJ20" s="617"/>
      <c r="KMK20" s="617"/>
      <c r="KML20" s="617"/>
      <c r="KMM20" s="617"/>
      <c r="KMN20" s="617"/>
      <c r="KMO20" s="617"/>
      <c r="KMP20" s="617"/>
      <c r="KMQ20" s="617"/>
      <c r="KMR20" s="617"/>
      <c r="KMS20" s="617"/>
      <c r="KMT20" s="617"/>
      <c r="KMU20" s="617"/>
      <c r="KMV20" s="617"/>
      <c r="KMW20" s="617"/>
      <c r="KMX20" s="617"/>
      <c r="KMY20" s="617"/>
      <c r="KMZ20" s="617"/>
      <c r="KNA20" s="617"/>
      <c r="KNB20" s="617"/>
      <c r="KNC20" s="617"/>
      <c r="KND20" s="617"/>
      <c r="KNE20" s="617"/>
      <c r="KNF20" s="617"/>
      <c r="KNG20" s="617"/>
      <c r="KNH20" s="617"/>
      <c r="KNI20" s="617"/>
      <c r="KNJ20" s="617"/>
      <c r="KNK20" s="617"/>
      <c r="KNL20" s="617"/>
      <c r="KNM20" s="617"/>
      <c r="KNN20" s="617"/>
      <c r="KNO20" s="617"/>
      <c r="KNP20" s="617"/>
      <c r="KNQ20" s="617"/>
      <c r="KNR20" s="617"/>
      <c r="KNS20" s="617"/>
      <c r="KNT20" s="617"/>
      <c r="KNU20" s="617"/>
      <c r="KNV20" s="617"/>
      <c r="KNW20" s="617"/>
      <c r="KNX20" s="617"/>
      <c r="KNY20" s="617"/>
      <c r="KNZ20" s="617"/>
      <c r="KOA20" s="617"/>
      <c r="KOB20" s="617"/>
      <c r="KOC20" s="617"/>
      <c r="KOD20" s="617"/>
      <c r="KOE20" s="617"/>
      <c r="KOF20" s="617"/>
      <c r="KOG20" s="617"/>
      <c r="KOH20" s="617"/>
      <c r="KOI20" s="617"/>
      <c r="KOJ20" s="617"/>
      <c r="KOK20" s="617"/>
      <c r="KOL20" s="617"/>
      <c r="KOM20" s="617"/>
      <c r="KON20" s="617"/>
      <c r="KOO20" s="617"/>
      <c r="KOP20" s="617"/>
      <c r="KOQ20" s="617"/>
      <c r="KOR20" s="617"/>
      <c r="KOS20" s="617"/>
      <c r="KOT20" s="617"/>
      <c r="KOU20" s="617"/>
      <c r="KOV20" s="617"/>
      <c r="KOW20" s="617"/>
      <c r="KOX20" s="617"/>
      <c r="KOY20" s="617"/>
      <c r="KOZ20" s="617"/>
      <c r="KPA20" s="617"/>
      <c r="KPB20" s="617"/>
      <c r="KPC20" s="617"/>
      <c r="KPD20" s="617"/>
      <c r="KPE20" s="617"/>
      <c r="KPF20" s="617"/>
      <c r="KPG20" s="617"/>
      <c r="KPH20" s="617"/>
      <c r="KPI20" s="617"/>
      <c r="KPJ20" s="617"/>
      <c r="KPK20" s="617"/>
      <c r="KPL20" s="617"/>
      <c r="KPM20" s="617"/>
      <c r="KPN20" s="617"/>
      <c r="KPO20" s="617"/>
      <c r="KPP20" s="617"/>
      <c r="KPQ20" s="617"/>
      <c r="KPR20" s="617"/>
      <c r="KPS20" s="617"/>
      <c r="KPT20" s="617"/>
      <c r="KPU20" s="617"/>
      <c r="KPV20" s="617"/>
      <c r="KPW20" s="617"/>
      <c r="KPX20" s="617"/>
      <c r="KPY20" s="617"/>
      <c r="KPZ20" s="617"/>
      <c r="KQA20" s="617"/>
      <c r="KQB20" s="617"/>
      <c r="KQC20" s="617"/>
      <c r="KQD20" s="617"/>
      <c r="KQE20" s="617"/>
      <c r="KQF20" s="617"/>
      <c r="KQG20" s="617"/>
      <c r="KQH20" s="617"/>
      <c r="KQI20" s="617"/>
      <c r="KQJ20" s="617"/>
      <c r="KQK20" s="617"/>
      <c r="KQL20" s="617"/>
      <c r="KQM20" s="617"/>
      <c r="KQN20" s="617"/>
      <c r="KQO20" s="617"/>
      <c r="KQP20" s="617"/>
      <c r="KQQ20" s="617"/>
      <c r="KQR20" s="617"/>
      <c r="KQS20" s="617"/>
      <c r="KQT20" s="617"/>
      <c r="KQU20" s="617"/>
      <c r="KQV20" s="617"/>
      <c r="KQW20" s="617"/>
      <c r="KQX20" s="617"/>
      <c r="KQY20" s="617"/>
      <c r="KQZ20" s="617"/>
      <c r="KRA20" s="617"/>
      <c r="KRB20" s="617"/>
      <c r="KRC20" s="617"/>
      <c r="KRD20" s="617"/>
      <c r="KRE20" s="617"/>
      <c r="KRF20" s="617"/>
      <c r="KRG20" s="617"/>
      <c r="KRH20" s="617"/>
      <c r="KRI20" s="617"/>
      <c r="KRJ20" s="617"/>
      <c r="KRK20" s="617"/>
      <c r="KRL20" s="617"/>
      <c r="KRM20" s="617"/>
      <c r="KRN20" s="617"/>
      <c r="KRO20" s="617"/>
      <c r="KRP20" s="617"/>
      <c r="KRQ20" s="617"/>
      <c r="KRR20" s="617"/>
      <c r="KRS20" s="617"/>
      <c r="KRT20" s="617"/>
      <c r="KRU20" s="617"/>
      <c r="KRV20" s="617"/>
      <c r="KRW20" s="617"/>
      <c r="KRX20" s="617"/>
      <c r="KRY20" s="617"/>
      <c r="KRZ20" s="617"/>
      <c r="KSA20" s="617"/>
      <c r="KSB20" s="617"/>
      <c r="KSC20" s="617"/>
      <c r="KSD20" s="617"/>
      <c r="KSE20" s="617"/>
      <c r="KSF20" s="617"/>
      <c r="KSG20" s="617"/>
      <c r="KSH20" s="617"/>
      <c r="KSI20" s="617"/>
      <c r="KSJ20" s="617"/>
      <c r="KSK20" s="617"/>
      <c r="KSL20" s="617"/>
      <c r="KSM20" s="617"/>
      <c r="KSN20" s="617"/>
      <c r="KSO20" s="617"/>
      <c r="KSP20" s="617"/>
      <c r="KSQ20" s="617"/>
      <c r="KSR20" s="617"/>
      <c r="KSS20" s="617"/>
      <c r="KST20" s="617"/>
      <c r="KSU20" s="617"/>
      <c r="KSV20" s="617"/>
      <c r="KSW20" s="617"/>
      <c r="KSX20" s="617"/>
      <c r="KSY20" s="617"/>
      <c r="KSZ20" s="617"/>
      <c r="KTA20" s="617"/>
      <c r="KTB20" s="617"/>
      <c r="KTC20" s="617"/>
      <c r="KTD20" s="617"/>
      <c r="KTE20" s="617"/>
      <c r="KTF20" s="617"/>
      <c r="KTG20" s="617"/>
      <c r="KTH20" s="617"/>
      <c r="KTI20" s="617"/>
      <c r="KTJ20" s="617"/>
      <c r="KTK20" s="617"/>
      <c r="KTL20" s="617"/>
      <c r="KTM20" s="617"/>
      <c r="KTN20" s="617"/>
      <c r="KTO20" s="617"/>
      <c r="KTP20" s="617"/>
      <c r="KTQ20" s="617"/>
      <c r="KTR20" s="617"/>
      <c r="KTS20" s="617"/>
      <c r="KTT20" s="617"/>
      <c r="KTU20" s="617"/>
      <c r="KTV20" s="617"/>
      <c r="KTW20" s="617"/>
      <c r="KTX20" s="617"/>
      <c r="KTY20" s="617"/>
      <c r="KTZ20" s="617"/>
      <c r="KUA20" s="617"/>
      <c r="KUB20" s="617"/>
      <c r="KUC20" s="617"/>
      <c r="KUD20" s="617"/>
      <c r="KUE20" s="617"/>
      <c r="KUF20" s="617"/>
      <c r="KUG20" s="617"/>
      <c r="KUH20" s="617"/>
      <c r="KUI20" s="617"/>
      <c r="KUJ20" s="617"/>
      <c r="KUK20" s="617"/>
      <c r="KUL20" s="617"/>
      <c r="KUM20" s="617"/>
      <c r="KUN20" s="617"/>
      <c r="KUO20" s="617"/>
      <c r="KUP20" s="617"/>
      <c r="KUQ20" s="617"/>
      <c r="KUR20" s="617"/>
      <c r="KUS20" s="617"/>
      <c r="KUT20" s="617"/>
      <c r="KUU20" s="617"/>
      <c r="KUV20" s="617"/>
      <c r="KUW20" s="617"/>
      <c r="KUX20" s="617"/>
      <c r="KUY20" s="617"/>
      <c r="KUZ20" s="617"/>
      <c r="KVA20" s="617"/>
      <c r="KVB20" s="617"/>
      <c r="KVC20" s="617"/>
      <c r="KVD20" s="617"/>
      <c r="KVE20" s="617"/>
      <c r="KVF20" s="617"/>
      <c r="KVG20" s="617"/>
      <c r="KVH20" s="617"/>
      <c r="KVI20" s="617"/>
      <c r="KVJ20" s="617"/>
      <c r="KVK20" s="617"/>
      <c r="KVL20" s="617"/>
      <c r="KVM20" s="617"/>
      <c r="KVN20" s="617"/>
      <c r="KVO20" s="617"/>
      <c r="KVP20" s="617"/>
      <c r="KVQ20" s="617"/>
      <c r="KVR20" s="617"/>
      <c r="KVS20" s="617"/>
      <c r="KVT20" s="617"/>
      <c r="KVU20" s="617"/>
      <c r="KVV20" s="617"/>
      <c r="KVW20" s="617"/>
      <c r="KVX20" s="617"/>
      <c r="KVY20" s="617"/>
      <c r="KVZ20" s="617"/>
      <c r="KWA20" s="617"/>
      <c r="KWB20" s="617"/>
      <c r="KWC20" s="617"/>
      <c r="KWD20" s="617"/>
      <c r="KWE20" s="617"/>
      <c r="KWF20" s="617"/>
      <c r="KWG20" s="617"/>
      <c r="KWH20" s="617"/>
      <c r="KWI20" s="617"/>
      <c r="KWJ20" s="617"/>
      <c r="KWK20" s="617"/>
      <c r="KWL20" s="617"/>
      <c r="KWM20" s="617"/>
      <c r="KWN20" s="617"/>
      <c r="KWO20" s="617"/>
      <c r="KWP20" s="617"/>
      <c r="KWQ20" s="617"/>
      <c r="KWR20" s="617"/>
      <c r="KWS20" s="617"/>
      <c r="KWT20" s="617"/>
      <c r="KWU20" s="617"/>
      <c r="KWV20" s="617"/>
      <c r="KWW20" s="617"/>
      <c r="KWX20" s="617"/>
      <c r="KWY20" s="617"/>
      <c r="KWZ20" s="617"/>
      <c r="KXA20" s="617"/>
      <c r="KXB20" s="617"/>
      <c r="KXC20" s="617"/>
      <c r="KXD20" s="617"/>
      <c r="KXE20" s="617"/>
      <c r="KXF20" s="617"/>
      <c r="KXG20" s="617"/>
      <c r="KXH20" s="617"/>
      <c r="KXI20" s="617"/>
      <c r="KXJ20" s="617"/>
      <c r="KXK20" s="617"/>
      <c r="KXL20" s="617"/>
      <c r="KXM20" s="617"/>
      <c r="KXN20" s="617"/>
      <c r="KXO20" s="617"/>
      <c r="KXP20" s="617"/>
      <c r="KXQ20" s="617"/>
      <c r="KXR20" s="617"/>
      <c r="KXS20" s="617"/>
      <c r="KXT20" s="617"/>
      <c r="KXU20" s="617"/>
      <c r="KXV20" s="617"/>
      <c r="KXW20" s="617"/>
      <c r="KXX20" s="617"/>
      <c r="KXY20" s="617"/>
      <c r="KXZ20" s="617"/>
      <c r="KYA20" s="617"/>
      <c r="KYB20" s="617"/>
      <c r="KYC20" s="617"/>
      <c r="KYD20" s="617"/>
      <c r="KYE20" s="617"/>
      <c r="KYF20" s="617"/>
      <c r="KYG20" s="617"/>
      <c r="KYH20" s="617"/>
      <c r="KYI20" s="617"/>
      <c r="KYJ20" s="617"/>
      <c r="KYK20" s="617"/>
      <c r="KYL20" s="617"/>
      <c r="KYM20" s="617"/>
      <c r="KYN20" s="617"/>
      <c r="KYO20" s="617"/>
      <c r="KYP20" s="617"/>
      <c r="KYQ20" s="617"/>
      <c r="KYR20" s="617"/>
      <c r="KYS20" s="617"/>
      <c r="KYT20" s="617"/>
      <c r="KYU20" s="617"/>
      <c r="KYV20" s="617"/>
      <c r="KYW20" s="617"/>
      <c r="KYX20" s="617"/>
      <c r="KYY20" s="617"/>
      <c r="KYZ20" s="617"/>
      <c r="KZA20" s="617"/>
      <c r="KZB20" s="617"/>
      <c r="KZC20" s="617"/>
      <c r="KZD20" s="617"/>
      <c r="KZE20" s="617"/>
      <c r="KZF20" s="617"/>
      <c r="KZG20" s="617"/>
      <c r="KZH20" s="617"/>
      <c r="KZI20" s="617"/>
      <c r="KZJ20" s="617"/>
      <c r="KZK20" s="617"/>
      <c r="KZL20" s="617"/>
      <c r="KZM20" s="617"/>
      <c r="KZN20" s="617"/>
      <c r="KZO20" s="617"/>
      <c r="KZP20" s="617"/>
      <c r="KZQ20" s="617"/>
      <c r="KZR20" s="617"/>
      <c r="KZS20" s="617"/>
      <c r="KZT20" s="617"/>
      <c r="KZU20" s="617"/>
      <c r="KZV20" s="617"/>
      <c r="KZW20" s="617"/>
      <c r="KZX20" s="617"/>
      <c r="KZY20" s="617"/>
      <c r="KZZ20" s="617"/>
      <c r="LAA20" s="617"/>
      <c r="LAB20" s="617"/>
      <c r="LAC20" s="617"/>
      <c r="LAD20" s="617"/>
      <c r="LAE20" s="617"/>
      <c r="LAF20" s="617"/>
      <c r="LAG20" s="617"/>
      <c r="LAH20" s="617"/>
      <c r="LAI20" s="617"/>
      <c r="LAJ20" s="617"/>
      <c r="LAK20" s="617"/>
      <c r="LAL20" s="617"/>
      <c r="LAM20" s="617"/>
      <c r="LAN20" s="617"/>
      <c r="LAO20" s="617"/>
      <c r="LAP20" s="617"/>
      <c r="LAQ20" s="617"/>
      <c r="LAR20" s="617"/>
      <c r="LAS20" s="617"/>
      <c r="LAT20" s="617"/>
      <c r="LAU20" s="617"/>
      <c r="LAV20" s="617"/>
      <c r="LAW20" s="617"/>
      <c r="LAX20" s="617"/>
      <c r="LAY20" s="617"/>
      <c r="LAZ20" s="617"/>
      <c r="LBA20" s="617"/>
      <c r="LBB20" s="617"/>
      <c r="LBC20" s="617"/>
      <c r="LBD20" s="617"/>
      <c r="LBE20" s="617"/>
      <c r="LBF20" s="617"/>
      <c r="LBG20" s="617"/>
      <c r="LBH20" s="617"/>
      <c r="LBI20" s="617"/>
      <c r="LBJ20" s="617"/>
      <c r="LBK20" s="617"/>
      <c r="LBL20" s="617"/>
      <c r="LBM20" s="617"/>
      <c r="LBN20" s="617"/>
      <c r="LBO20" s="617"/>
      <c r="LBP20" s="617"/>
      <c r="LBQ20" s="617"/>
      <c r="LBR20" s="617"/>
      <c r="LBS20" s="617"/>
      <c r="LBT20" s="617"/>
      <c r="LBU20" s="617"/>
      <c r="LBV20" s="617"/>
      <c r="LBW20" s="617"/>
      <c r="LBX20" s="617"/>
      <c r="LBY20" s="617"/>
      <c r="LBZ20" s="617"/>
      <c r="LCA20" s="617"/>
      <c r="LCB20" s="617"/>
      <c r="LCC20" s="617"/>
      <c r="LCD20" s="617"/>
      <c r="LCE20" s="617"/>
      <c r="LCF20" s="617"/>
      <c r="LCG20" s="617"/>
      <c r="LCH20" s="617"/>
      <c r="LCI20" s="617"/>
      <c r="LCJ20" s="617"/>
      <c r="LCK20" s="617"/>
      <c r="LCL20" s="617"/>
      <c r="LCM20" s="617"/>
      <c r="LCN20" s="617"/>
      <c r="LCO20" s="617"/>
      <c r="LCP20" s="617"/>
      <c r="LCQ20" s="617"/>
      <c r="LCR20" s="617"/>
      <c r="LCS20" s="617"/>
      <c r="LCT20" s="617"/>
      <c r="LCU20" s="617"/>
      <c r="LCV20" s="617"/>
      <c r="LCW20" s="617"/>
      <c r="LCX20" s="617"/>
      <c r="LCY20" s="617"/>
      <c r="LCZ20" s="617"/>
      <c r="LDA20" s="617"/>
      <c r="LDB20" s="617"/>
      <c r="LDC20" s="617"/>
      <c r="LDD20" s="617"/>
      <c r="LDE20" s="617"/>
      <c r="LDF20" s="617"/>
      <c r="LDG20" s="617"/>
      <c r="LDH20" s="617"/>
      <c r="LDI20" s="617"/>
      <c r="LDJ20" s="617"/>
      <c r="LDK20" s="617"/>
      <c r="LDL20" s="617"/>
      <c r="LDM20" s="617"/>
      <c r="LDN20" s="617"/>
      <c r="LDO20" s="617"/>
      <c r="LDP20" s="617"/>
      <c r="LDQ20" s="617"/>
      <c r="LDR20" s="617"/>
      <c r="LDS20" s="617"/>
      <c r="LDT20" s="617"/>
      <c r="LDU20" s="617"/>
      <c r="LDV20" s="617"/>
      <c r="LDW20" s="617"/>
      <c r="LDX20" s="617"/>
      <c r="LDY20" s="617"/>
      <c r="LDZ20" s="617"/>
      <c r="LEA20" s="617"/>
      <c r="LEB20" s="617"/>
      <c r="LEC20" s="617"/>
      <c r="LED20" s="617"/>
      <c r="LEE20" s="617"/>
      <c r="LEF20" s="617"/>
      <c r="LEG20" s="617"/>
      <c r="LEH20" s="617"/>
      <c r="LEI20" s="617"/>
      <c r="LEJ20" s="617"/>
      <c r="LEK20" s="617"/>
      <c r="LEL20" s="617"/>
      <c r="LEM20" s="617"/>
      <c r="LEN20" s="617"/>
      <c r="LEO20" s="617"/>
      <c r="LEP20" s="617"/>
      <c r="LEQ20" s="617"/>
      <c r="LER20" s="617"/>
      <c r="LES20" s="617"/>
      <c r="LET20" s="617"/>
      <c r="LEU20" s="617"/>
      <c r="LEV20" s="617"/>
      <c r="LEW20" s="617"/>
      <c r="LEX20" s="617"/>
      <c r="LEY20" s="617"/>
      <c r="LEZ20" s="617"/>
      <c r="LFA20" s="617"/>
      <c r="LFB20" s="617"/>
      <c r="LFC20" s="617"/>
      <c r="LFD20" s="617"/>
      <c r="LFE20" s="617"/>
      <c r="LFF20" s="617"/>
      <c r="LFG20" s="617"/>
      <c r="LFH20" s="617"/>
      <c r="LFI20" s="617"/>
      <c r="LFJ20" s="617"/>
      <c r="LFK20" s="617"/>
      <c r="LFL20" s="617"/>
      <c r="LFM20" s="617"/>
      <c r="LFN20" s="617"/>
      <c r="LFO20" s="617"/>
      <c r="LFP20" s="617"/>
      <c r="LFQ20" s="617"/>
      <c r="LFR20" s="617"/>
      <c r="LFS20" s="617"/>
      <c r="LFT20" s="617"/>
      <c r="LFU20" s="617"/>
      <c r="LFV20" s="617"/>
      <c r="LFW20" s="617"/>
      <c r="LFX20" s="617"/>
      <c r="LFY20" s="617"/>
      <c r="LFZ20" s="617"/>
      <c r="LGA20" s="617"/>
      <c r="LGB20" s="617"/>
      <c r="LGC20" s="617"/>
      <c r="LGD20" s="617"/>
      <c r="LGE20" s="617"/>
      <c r="LGF20" s="617"/>
      <c r="LGG20" s="617"/>
      <c r="LGH20" s="617"/>
      <c r="LGI20" s="617"/>
      <c r="LGJ20" s="617"/>
      <c r="LGK20" s="617"/>
      <c r="LGL20" s="617"/>
      <c r="LGM20" s="617"/>
      <c r="LGN20" s="617"/>
      <c r="LGO20" s="617"/>
      <c r="LGP20" s="617"/>
      <c r="LGQ20" s="617"/>
      <c r="LGR20" s="617"/>
      <c r="LGS20" s="617"/>
      <c r="LGT20" s="617"/>
      <c r="LGU20" s="617"/>
      <c r="LGV20" s="617"/>
      <c r="LGW20" s="617"/>
      <c r="LGX20" s="617"/>
      <c r="LGY20" s="617"/>
      <c r="LGZ20" s="617"/>
      <c r="LHA20" s="617"/>
      <c r="LHB20" s="617"/>
      <c r="LHC20" s="617"/>
      <c r="LHD20" s="617"/>
      <c r="LHE20" s="617"/>
      <c r="LHF20" s="617"/>
      <c r="LHG20" s="617"/>
      <c r="LHH20" s="617"/>
      <c r="LHI20" s="617"/>
      <c r="LHJ20" s="617"/>
      <c r="LHK20" s="617"/>
      <c r="LHL20" s="617"/>
      <c r="LHM20" s="617"/>
      <c r="LHN20" s="617"/>
      <c r="LHO20" s="617"/>
      <c r="LHP20" s="617"/>
      <c r="LHQ20" s="617"/>
      <c r="LHR20" s="617"/>
      <c r="LHS20" s="617"/>
      <c r="LHT20" s="617"/>
      <c r="LHU20" s="617"/>
      <c r="LHV20" s="617"/>
      <c r="LHW20" s="617"/>
      <c r="LHX20" s="617"/>
      <c r="LHY20" s="617"/>
      <c r="LHZ20" s="617"/>
      <c r="LIA20" s="617"/>
      <c r="LIB20" s="617"/>
      <c r="LIC20" s="617"/>
      <c r="LID20" s="617"/>
      <c r="LIE20" s="617"/>
      <c r="LIF20" s="617"/>
      <c r="LIG20" s="617"/>
      <c r="LIH20" s="617"/>
      <c r="LII20" s="617"/>
      <c r="LIJ20" s="617"/>
      <c r="LIK20" s="617"/>
      <c r="LIL20" s="617"/>
      <c r="LIM20" s="617"/>
      <c r="LIN20" s="617"/>
      <c r="LIO20" s="617"/>
      <c r="LIP20" s="617"/>
      <c r="LIQ20" s="617"/>
      <c r="LIR20" s="617"/>
      <c r="LIS20" s="617"/>
      <c r="LIT20" s="617"/>
      <c r="LIU20" s="617"/>
      <c r="LIV20" s="617"/>
      <c r="LIW20" s="617"/>
      <c r="LIX20" s="617"/>
      <c r="LIY20" s="617"/>
      <c r="LIZ20" s="617"/>
      <c r="LJA20" s="617"/>
      <c r="LJB20" s="617"/>
      <c r="LJC20" s="617"/>
      <c r="LJD20" s="617"/>
      <c r="LJE20" s="617"/>
      <c r="LJF20" s="617"/>
      <c r="LJG20" s="617"/>
      <c r="LJH20" s="617"/>
      <c r="LJI20" s="617"/>
      <c r="LJJ20" s="617"/>
      <c r="LJK20" s="617"/>
      <c r="LJL20" s="617"/>
      <c r="LJM20" s="617"/>
      <c r="LJN20" s="617"/>
      <c r="LJO20" s="617"/>
      <c r="LJP20" s="617"/>
      <c r="LJQ20" s="617"/>
      <c r="LJR20" s="617"/>
      <c r="LJS20" s="617"/>
      <c r="LJT20" s="617"/>
      <c r="LJU20" s="617"/>
      <c r="LJV20" s="617"/>
      <c r="LJW20" s="617"/>
      <c r="LJX20" s="617"/>
      <c r="LJY20" s="617"/>
      <c r="LJZ20" s="617"/>
      <c r="LKA20" s="617"/>
      <c r="LKB20" s="617"/>
      <c r="LKC20" s="617"/>
      <c r="LKD20" s="617"/>
      <c r="LKE20" s="617"/>
      <c r="LKF20" s="617"/>
      <c r="LKG20" s="617"/>
      <c r="LKH20" s="617"/>
      <c r="LKI20" s="617"/>
      <c r="LKJ20" s="617"/>
      <c r="LKK20" s="617"/>
      <c r="LKL20" s="617"/>
      <c r="LKM20" s="617"/>
      <c r="LKN20" s="617"/>
      <c r="LKO20" s="617"/>
      <c r="LKP20" s="617"/>
      <c r="LKQ20" s="617"/>
      <c r="LKR20" s="617"/>
      <c r="LKS20" s="617"/>
      <c r="LKT20" s="617"/>
      <c r="LKU20" s="617"/>
      <c r="LKV20" s="617"/>
      <c r="LKW20" s="617"/>
      <c r="LKX20" s="617"/>
      <c r="LKY20" s="617"/>
      <c r="LKZ20" s="617"/>
      <c r="LLA20" s="617"/>
      <c r="LLB20" s="617"/>
      <c r="LLC20" s="617"/>
      <c r="LLD20" s="617"/>
      <c r="LLE20" s="617"/>
      <c r="LLF20" s="617"/>
      <c r="LLG20" s="617"/>
      <c r="LLH20" s="617"/>
      <c r="LLI20" s="617"/>
      <c r="LLJ20" s="617"/>
      <c r="LLK20" s="617"/>
      <c r="LLL20" s="617"/>
      <c r="LLM20" s="617"/>
      <c r="LLN20" s="617"/>
      <c r="LLO20" s="617"/>
      <c r="LLP20" s="617"/>
      <c r="LLQ20" s="617"/>
      <c r="LLR20" s="617"/>
      <c r="LLS20" s="617"/>
      <c r="LLT20" s="617"/>
      <c r="LLU20" s="617"/>
      <c r="LLV20" s="617"/>
      <c r="LLW20" s="617"/>
      <c r="LLX20" s="617"/>
      <c r="LLY20" s="617"/>
      <c r="LLZ20" s="617"/>
      <c r="LMA20" s="617"/>
      <c r="LMB20" s="617"/>
      <c r="LMC20" s="617"/>
      <c r="LMD20" s="617"/>
      <c r="LME20" s="617"/>
      <c r="LMF20" s="617"/>
      <c r="LMG20" s="617"/>
      <c r="LMH20" s="617"/>
      <c r="LMI20" s="617"/>
      <c r="LMJ20" s="617"/>
      <c r="LMK20" s="617"/>
      <c r="LML20" s="617"/>
      <c r="LMM20" s="617"/>
      <c r="LMN20" s="617"/>
      <c r="LMO20" s="617"/>
      <c r="LMP20" s="617"/>
      <c r="LMQ20" s="617"/>
      <c r="LMR20" s="617"/>
      <c r="LMS20" s="617"/>
      <c r="LMT20" s="617"/>
      <c r="LMU20" s="617"/>
      <c r="LMV20" s="617"/>
      <c r="LMW20" s="617"/>
      <c r="LMX20" s="617"/>
      <c r="LMY20" s="617"/>
      <c r="LMZ20" s="617"/>
      <c r="LNA20" s="617"/>
      <c r="LNB20" s="617"/>
      <c r="LNC20" s="617"/>
      <c r="LND20" s="617"/>
      <c r="LNE20" s="617"/>
      <c r="LNF20" s="617"/>
      <c r="LNG20" s="617"/>
      <c r="LNH20" s="617"/>
      <c r="LNI20" s="617"/>
      <c r="LNJ20" s="617"/>
      <c r="LNK20" s="617"/>
      <c r="LNL20" s="617"/>
      <c r="LNM20" s="617"/>
      <c r="LNN20" s="617"/>
      <c r="LNO20" s="617"/>
      <c r="LNP20" s="617"/>
      <c r="LNQ20" s="617"/>
      <c r="LNR20" s="617"/>
      <c r="LNS20" s="617"/>
      <c r="LNT20" s="617"/>
      <c r="LNU20" s="617"/>
      <c r="LNV20" s="617"/>
      <c r="LNW20" s="617"/>
      <c r="LNX20" s="617"/>
      <c r="LNY20" s="617"/>
      <c r="LNZ20" s="617"/>
      <c r="LOA20" s="617"/>
      <c r="LOB20" s="617"/>
      <c r="LOC20" s="617"/>
      <c r="LOD20" s="617"/>
      <c r="LOE20" s="617"/>
      <c r="LOF20" s="617"/>
      <c r="LOG20" s="617"/>
      <c r="LOH20" s="617"/>
      <c r="LOI20" s="617"/>
      <c r="LOJ20" s="617"/>
      <c r="LOK20" s="617"/>
      <c r="LOL20" s="617"/>
      <c r="LOM20" s="617"/>
      <c r="LON20" s="617"/>
      <c r="LOO20" s="617"/>
      <c r="LOP20" s="617"/>
      <c r="LOQ20" s="617"/>
      <c r="LOR20" s="617"/>
      <c r="LOS20" s="617"/>
      <c r="LOT20" s="617"/>
      <c r="LOU20" s="617"/>
      <c r="LOV20" s="617"/>
      <c r="LOW20" s="617"/>
      <c r="LOX20" s="617"/>
      <c r="LOY20" s="617"/>
      <c r="LOZ20" s="617"/>
      <c r="LPA20" s="617"/>
      <c r="LPB20" s="617"/>
      <c r="LPC20" s="617"/>
      <c r="LPD20" s="617"/>
      <c r="LPE20" s="617"/>
      <c r="LPF20" s="617"/>
      <c r="LPG20" s="617"/>
      <c r="LPH20" s="617"/>
      <c r="LPI20" s="617"/>
      <c r="LPJ20" s="617"/>
      <c r="LPK20" s="617"/>
      <c r="LPL20" s="617"/>
      <c r="LPM20" s="617"/>
      <c r="LPN20" s="617"/>
      <c r="LPO20" s="617"/>
      <c r="LPP20" s="617"/>
      <c r="LPQ20" s="617"/>
      <c r="LPR20" s="617"/>
      <c r="LPS20" s="617"/>
      <c r="LPT20" s="617"/>
      <c r="LPU20" s="617"/>
      <c r="LPV20" s="617"/>
      <c r="LPW20" s="617"/>
      <c r="LPX20" s="617"/>
      <c r="LPY20" s="617"/>
      <c r="LPZ20" s="617"/>
      <c r="LQA20" s="617"/>
      <c r="LQB20" s="617"/>
      <c r="LQC20" s="617"/>
      <c r="LQD20" s="617"/>
      <c r="LQE20" s="617"/>
      <c r="LQF20" s="617"/>
      <c r="LQG20" s="617"/>
      <c r="LQH20" s="617"/>
      <c r="LQI20" s="617"/>
      <c r="LQJ20" s="617"/>
      <c r="LQK20" s="617"/>
      <c r="LQL20" s="617"/>
      <c r="LQM20" s="617"/>
      <c r="LQN20" s="617"/>
      <c r="LQO20" s="617"/>
      <c r="LQP20" s="617"/>
      <c r="LQQ20" s="617"/>
      <c r="LQR20" s="617"/>
      <c r="LQS20" s="617"/>
      <c r="LQT20" s="617"/>
      <c r="LQU20" s="617"/>
      <c r="LQV20" s="617"/>
      <c r="LQW20" s="617"/>
      <c r="LQX20" s="617"/>
      <c r="LQY20" s="617"/>
      <c r="LQZ20" s="617"/>
      <c r="LRA20" s="617"/>
      <c r="LRB20" s="617"/>
      <c r="LRC20" s="617"/>
      <c r="LRD20" s="617"/>
      <c r="LRE20" s="617"/>
      <c r="LRF20" s="617"/>
      <c r="LRG20" s="617"/>
      <c r="LRH20" s="617"/>
      <c r="LRI20" s="617"/>
      <c r="LRJ20" s="617"/>
      <c r="LRK20" s="617"/>
      <c r="LRL20" s="617"/>
      <c r="LRM20" s="617"/>
      <c r="LRN20" s="617"/>
      <c r="LRO20" s="617"/>
      <c r="LRP20" s="617"/>
      <c r="LRQ20" s="617"/>
      <c r="LRR20" s="617"/>
      <c r="LRS20" s="617"/>
      <c r="LRT20" s="617"/>
      <c r="LRU20" s="617"/>
      <c r="LRV20" s="617"/>
      <c r="LRW20" s="617"/>
      <c r="LRX20" s="617"/>
      <c r="LRY20" s="617"/>
      <c r="LRZ20" s="617"/>
      <c r="LSA20" s="617"/>
      <c r="LSB20" s="617"/>
      <c r="LSC20" s="617"/>
      <c r="LSD20" s="617"/>
      <c r="LSE20" s="617"/>
      <c r="LSF20" s="617"/>
      <c r="LSG20" s="617"/>
      <c r="LSH20" s="617"/>
      <c r="LSI20" s="617"/>
      <c r="LSJ20" s="617"/>
      <c r="LSK20" s="617"/>
      <c r="LSL20" s="617"/>
      <c r="LSM20" s="617"/>
      <c r="LSN20" s="617"/>
      <c r="LSO20" s="617"/>
      <c r="LSP20" s="617"/>
      <c r="LSQ20" s="617"/>
      <c r="LSR20" s="617"/>
      <c r="LSS20" s="617"/>
      <c r="LST20" s="617"/>
      <c r="LSU20" s="617"/>
      <c r="LSV20" s="617"/>
      <c r="LSW20" s="617"/>
      <c r="LSX20" s="617"/>
      <c r="LSY20" s="617"/>
      <c r="LSZ20" s="617"/>
      <c r="LTA20" s="617"/>
      <c r="LTB20" s="617"/>
      <c r="LTC20" s="617"/>
      <c r="LTD20" s="617"/>
      <c r="LTE20" s="617"/>
      <c r="LTF20" s="617"/>
      <c r="LTG20" s="617"/>
      <c r="LTH20" s="617"/>
      <c r="LTI20" s="617"/>
      <c r="LTJ20" s="617"/>
      <c r="LTK20" s="617"/>
      <c r="LTL20" s="617"/>
      <c r="LTM20" s="617"/>
      <c r="LTN20" s="617"/>
      <c r="LTO20" s="617"/>
      <c r="LTP20" s="617"/>
      <c r="LTQ20" s="617"/>
      <c r="LTR20" s="617"/>
      <c r="LTS20" s="617"/>
      <c r="LTT20" s="617"/>
      <c r="LTU20" s="617"/>
      <c r="LTV20" s="617"/>
      <c r="LTW20" s="617"/>
      <c r="LTX20" s="617"/>
      <c r="LTY20" s="617"/>
      <c r="LTZ20" s="617"/>
      <c r="LUA20" s="617"/>
      <c r="LUB20" s="617"/>
      <c r="LUC20" s="617"/>
      <c r="LUD20" s="617"/>
      <c r="LUE20" s="617"/>
      <c r="LUF20" s="617"/>
      <c r="LUG20" s="617"/>
      <c r="LUH20" s="617"/>
      <c r="LUI20" s="617"/>
      <c r="LUJ20" s="617"/>
      <c r="LUK20" s="617"/>
      <c r="LUL20" s="617"/>
      <c r="LUM20" s="617"/>
      <c r="LUN20" s="617"/>
      <c r="LUO20" s="617"/>
      <c r="LUP20" s="617"/>
      <c r="LUQ20" s="617"/>
      <c r="LUR20" s="617"/>
      <c r="LUS20" s="617"/>
      <c r="LUT20" s="617"/>
      <c r="LUU20" s="617"/>
      <c r="LUV20" s="617"/>
      <c r="LUW20" s="617"/>
      <c r="LUX20" s="617"/>
      <c r="LUY20" s="617"/>
      <c r="LUZ20" s="617"/>
      <c r="LVA20" s="617"/>
      <c r="LVB20" s="617"/>
      <c r="LVC20" s="617"/>
      <c r="LVD20" s="617"/>
      <c r="LVE20" s="617"/>
      <c r="LVF20" s="617"/>
      <c r="LVG20" s="617"/>
      <c r="LVH20" s="617"/>
      <c r="LVI20" s="617"/>
      <c r="LVJ20" s="617"/>
      <c r="LVK20" s="617"/>
      <c r="LVL20" s="617"/>
      <c r="LVM20" s="617"/>
      <c r="LVN20" s="617"/>
      <c r="LVO20" s="617"/>
      <c r="LVP20" s="617"/>
      <c r="LVQ20" s="617"/>
      <c r="LVR20" s="617"/>
      <c r="LVS20" s="617"/>
      <c r="LVT20" s="617"/>
      <c r="LVU20" s="617"/>
      <c r="LVV20" s="617"/>
      <c r="LVW20" s="617"/>
      <c r="LVX20" s="617"/>
      <c r="LVY20" s="617"/>
      <c r="LVZ20" s="617"/>
      <c r="LWA20" s="617"/>
      <c r="LWB20" s="617"/>
      <c r="LWC20" s="617"/>
      <c r="LWD20" s="617"/>
      <c r="LWE20" s="617"/>
      <c r="LWF20" s="617"/>
      <c r="LWG20" s="617"/>
      <c r="LWH20" s="617"/>
      <c r="LWI20" s="617"/>
      <c r="LWJ20" s="617"/>
      <c r="LWK20" s="617"/>
      <c r="LWL20" s="617"/>
      <c r="LWM20" s="617"/>
      <c r="LWN20" s="617"/>
      <c r="LWO20" s="617"/>
      <c r="LWP20" s="617"/>
      <c r="LWQ20" s="617"/>
      <c r="LWR20" s="617"/>
      <c r="LWS20" s="617"/>
      <c r="LWT20" s="617"/>
      <c r="LWU20" s="617"/>
      <c r="LWV20" s="617"/>
      <c r="LWW20" s="617"/>
      <c r="LWX20" s="617"/>
      <c r="LWY20" s="617"/>
      <c r="LWZ20" s="617"/>
      <c r="LXA20" s="617"/>
      <c r="LXB20" s="617"/>
      <c r="LXC20" s="617"/>
      <c r="LXD20" s="617"/>
      <c r="LXE20" s="617"/>
      <c r="LXF20" s="617"/>
      <c r="LXG20" s="617"/>
      <c r="LXH20" s="617"/>
      <c r="LXI20" s="617"/>
      <c r="LXJ20" s="617"/>
      <c r="LXK20" s="617"/>
      <c r="LXL20" s="617"/>
      <c r="LXM20" s="617"/>
      <c r="LXN20" s="617"/>
      <c r="LXO20" s="617"/>
      <c r="LXP20" s="617"/>
      <c r="LXQ20" s="617"/>
      <c r="LXR20" s="617"/>
      <c r="LXS20" s="617"/>
      <c r="LXT20" s="617"/>
      <c r="LXU20" s="617"/>
      <c r="LXV20" s="617"/>
      <c r="LXW20" s="617"/>
      <c r="LXX20" s="617"/>
      <c r="LXY20" s="617"/>
      <c r="LXZ20" s="617"/>
      <c r="LYA20" s="617"/>
      <c r="LYB20" s="617"/>
      <c r="LYC20" s="617"/>
      <c r="LYD20" s="617"/>
      <c r="LYE20" s="617"/>
      <c r="LYF20" s="617"/>
      <c r="LYG20" s="617"/>
      <c r="LYH20" s="617"/>
      <c r="LYI20" s="617"/>
      <c r="LYJ20" s="617"/>
      <c r="LYK20" s="617"/>
      <c r="LYL20" s="617"/>
      <c r="LYM20" s="617"/>
      <c r="LYN20" s="617"/>
      <c r="LYO20" s="617"/>
      <c r="LYP20" s="617"/>
      <c r="LYQ20" s="617"/>
      <c r="LYR20" s="617"/>
      <c r="LYS20" s="617"/>
      <c r="LYT20" s="617"/>
      <c r="LYU20" s="617"/>
      <c r="LYV20" s="617"/>
      <c r="LYW20" s="617"/>
      <c r="LYX20" s="617"/>
      <c r="LYY20" s="617"/>
      <c r="LYZ20" s="617"/>
      <c r="LZA20" s="617"/>
      <c r="LZB20" s="617"/>
      <c r="LZC20" s="617"/>
      <c r="LZD20" s="617"/>
      <c r="LZE20" s="617"/>
      <c r="LZF20" s="617"/>
      <c r="LZG20" s="617"/>
      <c r="LZH20" s="617"/>
      <c r="LZI20" s="617"/>
      <c r="LZJ20" s="617"/>
      <c r="LZK20" s="617"/>
      <c r="LZL20" s="617"/>
      <c r="LZM20" s="617"/>
      <c r="LZN20" s="617"/>
      <c r="LZO20" s="617"/>
      <c r="LZP20" s="617"/>
      <c r="LZQ20" s="617"/>
      <c r="LZR20" s="617"/>
      <c r="LZS20" s="617"/>
      <c r="LZT20" s="617"/>
      <c r="LZU20" s="617"/>
      <c r="LZV20" s="617"/>
      <c r="LZW20" s="617"/>
      <c r="LZX20" s="617"/>
      <c r="LZY20" s="617"/>
      <c r="LZZ20" s="617"/>
      <c r="MAA20" s="617"/>
      <c r="MAB20" s="617"/>
      <c r="MAC20" s="617"/>
      <c r="MAD20" s="617"/>
      <c r="MAE20" s="617"/>
      <c r="MAF20" s="617"/>
      <c r="MAG20" s="617"/>
      <c r="MAH20" s="617"/>
      <c r="MAI20" s="617"/>
      <c r="MAJ20" s="617"/>
      <c r="MAK20" s="617"/>
      <c r="MAL20" s="617"/>
      <c r="MAM20" s="617"/>
      <c r="MAN20" s="617"/>
      <c r="MAO20" s="617"/>
      <c r="MAP20" s="617"/>
      <c r="MAQ20" s="617"/>
      <c r="MAR20" s="617"/>
      <c r="MAS20" s="617"/>
      <c r="MAT20" s="617"/>
      <c r="MAU20" s="617"/>
      <c r="MAV20" s="617"/>
      <c r="MAW20" s="617"/>
      <c r="MAX20" s="617"/>
      <c r="MAY20" s="617"/>
      <c r="MAZ20" s="617"/>
      <c r="MBA20" s="617"/>
      <c r="MBB20" s="617"/>
      <c r="MBC20" s="617"/>
      <c r="MBD20" s="617"/>
      <c r="MBE20" s="617"/>
      <c r="MBF20" s="617"/>
      <c r="MBG20" s="617"/>
      <c r="MBH20" s="617"/>
      <c r="MBI20" s="617"/>
      <c r="MBJ20" s="617"/>
      <c r="MBK20" s="617"/>
      <c r="MBL20" s="617"/>
      <c r="MBM20" s="617"/>
      <c r="MBN20" s="617"/>
      <c r="MBO20" s="617"/>
      <c r="MBP20" s="617"/>
      <c r="MBQ20" s="617"/>
      <c r="MBR20" s="617"/>
      <c r="MBS20" s="617"/>
      <c r="MBT20" s="617"/>
      <c r="MBU20" s="617"/>
      <c r="MBV20" s="617"/>
      <c r="MBW20" s="617"/>
      <c r="MBX20" s="617"/>
      <c r="MBY20" s="617"/>
      <c r="MBZ20" s="617"/>
      <c r="MCA20" s="617"/>
      <c r="MCB20" s="617"/>
      <c r="MCC20" s="617"/>
      <c r="MCD20" s="617"/>
      <c r="MCE20" s="617"/>
      <c r="MCF20" s="617"/>
      <c r="MCG20" s="617"/>
      <c r="MCH20" s="617"/>
      <c r="MCI20" s="617"/>
      <c r="MCJ20" s="617"/>
      <c r="MCK20" s="617"/>
      <c r="MCL20" s="617"/>
      <c r="MCM20" s="617"/>
      <c r="MCN20" s="617"/>
      <c r="MCO20" s="617"/>
      <c r="MCP20" s="617"/>
      <c r="MCQ20" s="617"/>
      <c r="MCR20" s="617"/>
      <c r="MCS20" s="617"/>
      <c r="MCT20" s="617"/>
      <c r="MCU20" s="617"/>
      <c r="MCV20" s="617"/>
      <c r="MCW20" s="617"/>
      <c r="MCX20" s="617"/>
      <c r="MCY20" s="617"/>
      <c r="MCZ20" s="617"/>
      <c r="MDA20" s="617"/>
      <c r="MDB20" s="617"/>
      <c r="MDC20" s="617"/>
      <c r="MDD20" s="617"/>
      <c r="MDE20" s="617"/>
      <c r="MDF20" s="617"/>
      <c r="MDG20" s="617"/>
      <c r="MDH20" s="617"/>
      <c r="MDI20" s="617"/>
      <c r="MDJ20" s="617"/>
      <c r="MDK20" s="617"/>
      <c r="MDL20" s="617"/>
      <c r="MDM20" s="617"/>
      <c r="MDN20" s="617"/>
      <c r="MDO20" s="617"/>
      <c r="MDP20" s="617"/>
      <c r="MDQ20" s="617"/>
      <c r="MDR20" s="617"/>
      <c r="MDS20" s="617"/>
      <c r="MDT20" s="617"/>
      <c r="MDU20" s="617"/>
      <c r="MDV20" s="617"/>
      <c r="MDW20" s="617"/>
      <c r="MDX20" s="617"/>
      <c r="MDY20" s="617"/>
      <c r="MDZ20" s="617"/>
      <c r="MEA20" s="617"/>
      <c r="MEB20" s="617"/>
      <c r="MEC20" s="617"/>
      <c r="MED20" s="617"/>
      <c r="MEE20" s="617"/>
      <c r="MEF20" s="617"/>
      <c r="MEG20" s="617"/>
      <c r="MEH20" s="617"/>
      <c r="MEI20" s="617"/>
      <c r="MEJ20" s="617"/>
      <c r="MEK20" s="617"/>
      <c r="MEL20" s="617"/>
      <c r="MEM20" s="617"/>
      <c r="MEN20" s="617"/>
      <c r="MEO20" s="617"/>
      <c r="MEP20" s="617"/>
      <c r="MEQ20" s="617"/>
      <c r="MER20" s="617"/>
      <c r="MES20" s="617"/>
      <c r="MET20" s="617"/>
      <c r="MEU20" s="617"/>
      <c r="MEV20" s="617"/>
      <c r="MEW20" s="617"/>
      <c r="MEX20" s="617"/>
      <c r="MEY20" s="617"/>
      <c r="MEZ20" s="617"/>
      <c r="MFA20" s="617"/>
      <c r="MFB20" s="617"/>
      <c r="MFC20" s="617"/>
      <c r="MFD20" s="617"/>
      <c r="MFE20" s="617"/>
      <c r="MFF20" s="617"/>
      <c r="MFG20" s="617"/>
      <c r="MFH20" s="617"/>
      <c r="MFI20" s="617"/>
      <c r="MFJ20" s="617"/>
      <c r="MFK20" s="617"/>
      <c r="MFL20" s="617"/>
      <c r="MFM20" s="617"/>
      <c r="MFN20" s="617"/>
      <c r="MFO20" s="617"/>
      <c r="MFP20" s="617"/>
      <c r="MFQ20" s="617"/>
      <c r="MFR20" s="617"/>
      <c r="MFS20" s="617"/>
      <c r="MFT20" s="617"/>
      <c r="MFU20" s="617"/>
      <c r="MFV20" s="617"/>
      <c r="MFW20" s="617"/>
      <c r="MFX20" s="617"/>
      <c r="MFY20" s="617"/>
      <c r="MFZ20" s="617"/>
      <c r="MGA20" s="617"/>
      <c r="MGB20" s="617"/>
      <c r="MGC20" s="617"/>
      <c r="MGD20" s="617"/>
      <c r="MGE20" s="617"/>
      <c r="MGF20" s="617"/>
      <c r="MGG20" s="617"/>
      <c r="MGH20" s="617"/>
      <c r="MGI20" s="617"/>
      <c r="MGJ20" s="617"/>
      <c r="MGK20" s="617"/>
      <c r="MGL20" s="617"/>
      <c r="MGM20" s="617"/>
      <c r="MGN20" s="617"/>
      <c r="MGO20" s="617"/>
      <c r="MGP20" s="617"/>
      <c r="MGQ20" s="617"/>
      <c r="MGR20" s="617"/>
      <c r="MGS20" s="617"/>
      <c r="MGT20" s="617"/>
      <c r="MGU20" s="617"/>
      <c r="MGV20" s="617"/>
      <c r="MGW20" s="617"/>
      <c r="MGX20" s="617"/>
      <c r="MGY20" s="617"/>
      <c r="MGZ20" s="617"/>
      <c r="MHA20" s="617"/>
      <c r="MHB20" s="617"/>
      <c r="MHC20" s="617"/>
      <c r="MHD20" s="617"/>
      <c r="MHE20" s="617"/>
      <c r="MHF20" s="617"/>
      <c r="MHG20" s="617"/>
      <c r="MHH20" s="617"/>
      <c r="MHI20" s="617"/>
      <c r="MHJ20" s="617"/>
      <c r="MHK20" s="617"/>
      <c r="MHL20" s="617"/>
      <c r="MHM20" s="617"/>
      <c r="MHN20" s="617"/>
      <c r="MHO20" s="617"/>
      <c r="MHP20" s="617"/>
      <c r="MHQ20" s="617"/>
      <c r="MHR20" s="617"/>
      <c r="MHS20" s="617"/>
      <c r="MHT20" s="617"/>
      <c r="MHU20" s="617"/>
      <c r="MHV20" s="617"/>
      <c r="MHW20" s="617"/>
      <c r="MHX20" s="617"/>
      <c r="MHY20" s="617"/>
      <c r="MHZ20" s="617"/>
      <c r="MIA20" s="617"/>
      <c r="MIB20" s="617"/>
      <c r="MIC20" s="617"/>
      <c r="MID20" s="617"/>
      <c r="MIE20" s="617"/>
      <c r="MIF20" s="617"/>
      <c r="MIG20" s="617"/>
      <c r="MIH20" s="617"/>
      <c r="MII20" s="617"/>
      <c r="MIJ20" s="617"/>
      <c r="MIK20" s="617"/>
      <c r="MIL20" s="617"/>
      <c r="MIM20" s="617"/>
      <c r="MIN20" s="617"/>
      <c r="MIO20" s="617"/>
      <c r="MIP20" s="617"/>
      <c r="MIQ20" s="617"/>
      <c r="MIR20" s="617"/>
      <c r="MIS20" s="617"/>
      <c r="MIT20" s="617"/>
      <c r="MIU20" s="617"/>
      <c r="MIV20" s="617"/>
      <c r="MIW20" s="617"/>
      <c r="MIX20" s="617"/>
      <c r="MIY20" s="617"/>
      <c r="MIZ20" s="617"/>
      <c r="MJA20" s="617"/>
      <c r="MJB20" s="617"/>
      <c r="MJC20" s="617"/>
      <c r="MJD20" s="617"/>
      <c r="MJE20" s="617"/>
      <c r="MJF20" s="617"/>
      <c r="MJG20" s="617"/>
      <c r="MJH20" s="617"/>
      <c r="MJI20" s="617"/>
      <c r="MJJ20" s="617"/>
      <c r="MJK20" s="617"/>
      <c r="MJL20" s="617"/>
      <c r="MJM20" s="617"/>
      <c r="MJN20" s="617"/>
      <c r="MJO20" s="617"/>
      <c r="MJP20" s="617"/>
      <c r="MJQ20" s="617"/>
      <c r="MJR20" s="617"/>
      <c r="MJS20" s="617"/>
      <c r="MJT20" s="617"/>
      <c r="MJU20" s="617"/>
      <c r="MJV20" s="617"/>
      <c r="MJW20" s="617"/>
      <c r="MJX20" s="617"/>
      <c r="MJY20" s="617"/>
      <c r="MJZ20" s="617"/>
      <c r="MKA20" s="617"/>
      <c r="MKB20" s="617"/>
      <c r="MKC20" s="617"/>
      <c r="MKD20" s="617"/>
      <c r="MKE20" s="617"/>
      <c r="MKF20" s="617"/>
      <c r="MKG20" s="617"/>
      <c r="MKH20" s="617"/>
      <c r="MKI20" s="617"/>
      <c r="MKJ20" s="617"/>
      <c r="MKK20" s="617"/>
      <c r="MKL20" s="617"/>
      <c r="MKM20" s="617"/>
      <c r="MKN20" s="617"/>
      <c r="MKO20" s="617"/>
      <c r="MKP20" s="617"/>
      <c r="MKQ20" s="617"/>
      <c r="MKR20" s="617"/>
      <c r="MKS20" s="617"/>
      <c r="MKT20" s="617"/>
      <c r="MKU20" s="617"/>
      <c r="MKV20" s="617"/>
      <c r="MKW20" s="617"/>
      <c r="MKX20" s="617"/>
      <c r="MKY20" s="617"/>
      <c r="MKZ20" s="617"/>
      <c r="MLA20" s="617"/>
      <c r="MLB20" s="617"/>
      <c r="MLC20" s="617"/>
      <c r="MLD20" s="617"/>
      <c r="MLE20" s="617"/>
      <c r="MLF20" s="617"/>
      <c r="MLG20" s="617"/>
      <c r="MLH20" s="617"/>
      <c r="MLI20" s="617"/>
      <c r="MLJ20" s="617"/>
      <c r="MLK20" s="617"/>
      <c r="MLL20" s="617"/>
      <c r="MLM20" s="617"/>
      <c r="MLN20" s="617"/>
      <c r="MLO20" s="617"/>
      <c r="MLP20" s="617"/>
      <c r="MLQ20" s="617"/>
      <c r="MLR20" s="617"/>
      <c r="MLS20" s="617"/>
      <c r="MLT20" s="617"/>
      <c r="MLU20" s="617"/>
      <c r="MLV20" s="617"/>
      <c r="MLW20" s="617"/>
      <c r="MLX20" s="617"/>
      <c r="MLY20" s="617"/>
      <c r="MLZ20" s="617"/>
      <c r="MMA20" s="617"/>
      <c r="MMB20" s="617"/>
      <c r="MMC20" s="617"/>
      <c r="MMD20" s="617"/>
      <c r="MME20" s="617"/>
      <c r="MMF20" s="617"/>
      <c r="MMG20" s="617"/>
      <c r="MMH20" s="617"/>
      <c r="MMI20" s="617"/>
      <c r="MMJ20" s="617"/>
      <c r="MMK20" s="617"/>
      <c r="MML20" s="617"/>
      <c r="MMM20" s="617"/>
      <c r="MMN20" s="617"/>
      <c r="MMO20" s="617"/>
      <c r="MMP20" s="617"/>
      <c r="MMQ20" s="617"/>
      <c r="MMR20" s="617"/>
      <c r="MMS20" s="617"/>
      <c r="MMT20" s="617"/>
      <c r="MMU20" s="617"/>
      <c r="MMV20" s="617"/>
      <c r="MMW20" s="617"/>
      <c r="MMX20" s="617"/>
      <c r="MMY20" s="617"/>
      <c r="MMZ20" s="617"/>
      <c r="MNA20" s="617"/>
      <c r="MNB20" s="617"/>
      <c r="MNC20" s="617"/>
      <c r="MND20" s="617"/>
      <c r="MNE20" s="617"/>
      <c r="MNF20" s="617"/>
      <c r="MNG20" s="617"/>
      <c r="MNH20" s="617"/>
      <c r="MNI20" s="617"/>
      <c r="MNJ20" s="617"/>
      <c r="MNK20" s="617"/>
      <c r="MNL20" s="617"/>
      <c r="MNM20" s="617"/>
      <c r="MNN20" s="617"/>
      <c r="MNO20" s="617"/>
      <c r="MNP20" s="617"/>
      <c r="MNQ20" s="617"/>
      <c r="MNR20" s="617"/>
      <c r="MNS20" s="617"/>
      <c r="MNT20" s="617"/>
      <c r="MNU20" s="617"/>
      <c r="MNV20" s="617"/>
      <c r="MNW20" s="617"/>
      <c r="MNX20" s="617"/>
      <c r="MNY20" s="617"/>
      <c r="MNZ20" s="617"/>
      <c r="MOA20" s="617"/>
      <c r="MOB20" s="617"/>
      <c r="MOC20" s="617"/>
      <c r="MOD20" s="617"/>
      <c r="MOE20" s="617"/>
      <c r="MOF20" s="617"/>
      <c r="MOG20" s="617"/>
      <c r="MOH20" s="617"/>
      <c r="MOI20" s="617"/>
      <c r="MOJ20" s="617"/>
      <c r="MOK20" s="617"/>
      <c r="MOL20" s="617"/>
      <c r="MOM20" s="617"/>
      <c r="MON20" s="617"/>
      <c r="MOO20" s="617"/>
      <c r="MOP20" s="617"/>
      <c r="MOQ20" s="617"/>
      <c r="MOR20" s="617"/>
      <c r="MOS20" s="617"/>
      <c r="MOT20" s="617"/>
      <c r="MOU20" s="617"/>
      <c r="MOV20" s="617"/>
      <c r="MOW20" s="617"/>
      <c r="MOX20" s="617"/>
      <c r="MOY20" s="617"/>
      <c r="MOZ20" s="617"/>
      <c r="MPA20" s="617"/>
      <c r="MPB20" s="617"/>
      <c r="MPC20" s="617"/>
      <c r="MPD20" s="617"/>
      <c r="MPE20" s="617"/>
      <c r="MPF20" s="617"/>
      <c r="MPG20" s="617"/>
      <c r="MPH20" s="617"/>
      <c r="MPI20" s="617"/>
      <c r="MPJ20" s="617"/>
      <c r="MPK20" s="617"/>
      <c r="MPL20" s="617"/>
      <c r="MPM20" s="617"/>
      <c r="MPN20" s="617"/>
      <c r="MPO20" s="617"/>
      <c r="MPP20" s="617"/>
      <c r="MPQ20" s="617"/>
      <c r="MPR20" s="617"/>
      <c r="MPS20" s="617"/>
      <c r="MPT20" s="617"/>
      <c r="MPU20" s="617"/>
      <c r="MPV20" s="617"/>
      <c r="MPW20" s="617"/>
      <c r="MPX20" s="617"/>
      <c r="MPY20" s="617"/>
      <c r="MPZ20" s="617"/>
      <c r="MQA20" s="617"/>
      <c r="MQB20" s="617"/>
      <c r="MQC20" s="617"/>
      <c r="MQD20" s="617"/>
      <c r="MQE20" s="617"/>
      <c r="MQF20" s="617"/>
      <c r="MQG20" s="617"/>
      <c r="MQH20" s="617"/>
      <c r="MQI20" s="617"/>
      <c r="MQJ20" s="617"/>
      <c r="MQK20" s="617"/>
      <c r="MQL20" s="617"/>
      <c r="MQM20" s="617"/>
      <c r="MQN20" s="617"/>
      <c r="MQO20" s="617"/>
      <c r="MQP20" s="617"/>
      <c r="MQQ20" s="617"/>
      <c r="MQR20" s="617"/>
      <c r="MQS20" s="617"/>
      <c r="MQT20" s="617"/>
      <c r="MQU20" s="617"/>
      <c r="MQV20" s="617"/>
      <c r="MQW20" s="617"/>
      <c r="MQX20" s="617"/>
      <c r="MQY20" s="617"/>
      <c r="MQZ20" s="617"/>
      <c r="MRA20" s="617"/>
      <c r="MRB20" s="617"/>
      <c r="MRC20" s="617"/>
      <c r="MRD20" s="617"/>
      <c r="MRE20" s="617"/>
      <c r="MRF20" s="617"/>
      <c r="MRG20" s="617"/>
      <c r="MRH20" s="617"/>
      <c r="MRI20" s="617"/>
      <c r="MRJ20" s="617"/>
      <c r="MRK20" s="617"/>
      <c r="MRL20" s="617"/>
      <c r="MRM20" s="617"/>
      <c r="MRN20" s="617"/>
      <c r="MRO20" s="617"/>
      <c r="MRP20" s="617"/>
      <c r="MRQ20" s="617"/>
      <c r="MRR20" s="617"/>
      <c r="MRS20" s="617"/>
      <c r="MRT20" s="617"/>
      <c r="MRU20" s="617"/>
      <c r="MRV20" s="617"/>
      <c r="MRW20" s="617"/>
      <c r="MRX20" s="617"/>
      <c r="MRY20" s="617"/>
      <c r="MRZ20" s="617"/>
      <c r="MSA20" s="617"/>
      <c r="MSB20" s="617"/>
      <c r="MSC20" s="617"/>
      <c r="MSD20" s="617"/>
      <c r="MSE20" s="617"/>
      <c r="MSF20" s="617"/>
      <c r="MSG20" s="617"/>
      <c r="MSH20" s="617"/>
      <c r="MSI20" s="617"/>
      <c r="MSJ20" s="617"/>
      <c r="MSK20" s="617"/>
      <c r="MSL20" s="617"/>
      <c r="MSM20" s="617"/>
      <c r="MSN20" s="617"/>
      <c r="MSO20" s="617"/>
      <c r="MSP20" s="617"/>
      <c r="MSQ20" s="617"/>
      <c r="MSR20" s="617"/>
      <c r="MSS20" s="617"/>
      <c r="MST20" s="617"/>
      <c r="MSU20" s="617"/>
      <c r="MSV20" s="617"/>
      <c r="MSW20" s="617"/>
      <c r="MSX20" s="617"/>
      <c r="MSY20" s="617"/>
      <c r="MSZ20" s="617"/>
      <c r="MTA20" s="617"/>
      <c r="MTB20" s="617"/>
      <c r="MTC20" s="617"/>
      <c r="MTD20" s="617"/>
      <c r="MTE20" s="617"/>
      <c r="MTF20" s="617"/>
      <c r="MTG20" s="617"/>
      <c r="MTH20" s="617"/>
      <c r="MTI20" s="617"/>
      <c r="MTJ20" s="617"/>
      <c r="MTK20" s="617"/>
      <c r="MTL20" s="617"/>
      <c r="MTM20" s="617"/>
      <c r="MTN20" s="617"/>
      <c r="MTO20" s="617"/>
      <c r="MTP20" s="617"/>
      <c r="MTQ20" s="617"/>
      <c r="MTR20" s="617"/>
      <c r="MTS20" s="617"/>
      <c r="MTT20" s="617"/>
      <c r="MTU20" s="617"/>
      <c r="MTV20" s="617"/>
      <c r="MTW20" s="617"/>
      <c r="MTX20" s="617"/>
      <c r="MTY20" s="617"/>
      <c r="MTZ20" s="617"/>
      <c r="MUA20" s="617"/>
      <c r="MUB20" s="617"/>
      <c r="MUC20" s="617"/>
      <c r="MUD20" s="617"/>
      <c r="MUE20" s="617"/>
      <c r="MUF20" s="617"/>
      <c r="MUG20" s="617"/>
      <c r="MUH20" s="617"/>
      <c r="MUI20" s="617"/>
      <c r="MUJ20" s="617"/>
      <c r="MUK20" s="617"/>
      <c r="MUL20" s="617"/>
      <c r="MUM20" s="617"/>
      <c r="MUN20" s="617"/>
      <c r="MUO20" s="617"/>
      <c r="MUP20" s="617"/>
      <c r="MUQ20" s="617"/>
      <c r="MUR20" s="617"/>
      <c r="MUS20" s="617"/>
      <c r="MUT20" s="617"/>
      <c r="MUU20" s="617"/>
      <c r="MUV20" s="617"/>
      <c r="MUW20" s="617"/>
      <c r="MUX20" s="617"/>
      <c r="MUY20" s="617"/>
      <c r="MUZ20" s="617"/>
      <c r="MVA20" s="617"/>
      <c r="MVB20" s="617"/>
      <c r="MVC20" s="617"/>
      <c r="MVD20" s="617"/>
      <c r="MVE20" s="617"/>
      <c r="MVF20" s="617"/>
      <c r="MVG20" s="617"/>
      <c r="MVH20" s="617"/>
      <c r="MVI20" s="617"/>
      <c r="MVJ20" s="617"/>
      <c r="MVK20" s="617"/>
      <c r="MVL20" s="617"/>
      <c r="MVM20" s="617"/>
      <c r="MVN20" s="617"/>
      <c r="MVO20" s="617"/>
      <c r="MVP20" s="617"/>
      <c r="MVQ20" s="617"/>
      <c r="MVR20" s="617"/>
      <c r="MVS20" s="617"/>
      <c r="MVT20" s="617"/>
      <c r="MVU20" s="617"/>
      <c r="MVV20" s="617"/>
      <c r="MVW20" s="617"/>
      <c r="MVX20" s="617"/>
      <c r="MVY20" s="617"/>
      <c r="MVZ20" s="617"/>
      <c r="MWA20" s="617"/>
      <c r="MWB20" s="617"/>
      <c r="MWC20" s="617"/>
      <c r="MWD20" s="617"/>
      <c r="MWE20" s="617"/>
      <c r="MWF20" s="617"/>
      <c r="MWG20" s="617"/>
      <c r="MWH20" s="617"/>
      <c r="MWI20" s="617"/>
      <c r="MWJ20" s="617"/>
      <c r="MWK20" s="617"/>
      <c r="MWL20" s="617"/>
      <c r="MWM20" s="617"/>
      <c r="MWN20" s="617"/>
      <c r="MWO20" s="617"/>
      <c r="MWP20" s="617"/>
      <c r="MWQ20" s="617"/>
      <c r="MWR20" s="617"/>
      <c r="MWS20" s="617"/>
      <c r="MWT20" s="617"/>
      <c r="MWU20" s="617"/>
      <c r="MWV20" s="617"/>
      <c r="MWW20" s="617"/>
      <c r="MWX20" s="617"/>
      <c r="MWY20" s="617"/>
      <c r="MWZ20" s="617"/>
      <c r="MXA20" s="617"/>
      <c r="MXB20" s="617"/>
      <c r="MXC20" s="617"/>
      <c r="MXD20" s="617"/>
      <c r="MXE20" s="617"/>
      <c r="MXF20" s="617"/>
      <c r="MXG20" s="617"/>
      <c r="MXH20" s="617"/>
      <c r="MXI20" s="617"/>
      <c r="MXJ20" s="617"/>
      <c r="MXK20" s="617"/>
      <c r="MXL20" s="617"/>
      <c r="MXM20" s="617"/>
      <c r="MXN20" s="617"/>
      <c r="MXO20" s="617"/>
      <c r="MXP20" s="617"/>
      <c r="MXQ20" s="617"/>
      <c r="MXR20" s="617"/>
      <c r="MXS20" s="617"/>
      <c r="MXT20" s="617"/>
      <c r="MXU20" s="617"/>
      <c r="MXV20" s="617"/>
      <c r="MXW20" s="617"/>
      <c r="MXX20" s="617"/>
      <c r="MXY20" s="617"/>
      <c r="MXZ20" s="617"/>
      <c r="MYA20" s="617"/>
      <c r="MYB20" s="617"/>
      <c r="MYC20" s="617"/>
      <c r="MYD20" s="617"/>
      <c r="MYE20" s="617"/>
      <c r="MYF20" s="617"/>
      <c r="MYG20" s="617"/>
      <c r="MYH20" s="617"/>
      <c r="MYI20" s="617"/>
      <c r="MYJ20" s="617"/>
      <c r="MYK20" s="617"/>
      <c r="MYL20" s="617"/>
      <c r="MYM20" s="617"/>
      <c r="MYN20" s="617"/>
      <c r="MYO20" s="617"/>
      <c r="MYP20" s="617"/>
      <c r="MYQ20" s="617"/>
      <c r="MYR20" s="617"/>
      <c r="MYS20" s="617"/>
      <c r="MYT20" s="617"/>
      <c r="MYU20" s="617"/>
      <c r="MYV20" s="617"/>
      <c r="MYW20" s="617"/>
      <c r="MYX20" s="617"/>
      <c r="MYY20" s="617"/>
      <c r="MYZ20" s="617"/>
      <c r="MZA20" s="617"/>
      <c r="MZB20" s="617"/>
      <c r="MZC20" s="617"/>
      <c r="MZD20" s="617"/>
      <c r="MZE20" s="617"/>
      <c r="MZF20" s="617"/>
      <c r="MZG20" s="617"/>
      <c r="MZH20" s="617"/>
      <c r="MZI20" s="617"/>
      <c r="MZJ20" s="617"/>
      <c r="MZK20" s="617"/>
      <c r="MZL20" s="617"/>
      <c r="MZM20" s="617"/>
      <c r="MZN20" s="617"/>
      <c r="MZO20" s="617"/>
      <c r="MZP20" s="617"/>
      <c r="MZQ20" s="617"/>
      <c r="MZR20" s="617"/>
      <c r="MZS20" s="617"/>
      <c r="MZT20" s="617"/>
      <c r="MZU20" s="617"/>
      <c r="MZV20" s="617"/>
      <c r="MZW20" s="617"/>
      <c r="MZX20" s="617"/>
      <c r="MZY20" s="617"/>
      <c r="MZZ20" s="617"/>
      <c r="NAA20" s="617"/>
      <c r="NAB20" s="617"/>
      <c r="NAC20" s="617"/>
      <c r="NAD20" s="617"/>
      <c r="NAE20" s="617"/>
      <c r="NAF20" s="617"/>
      <c r="NAG20" s="617"/>
      <c r="NAH20" s="617"/>
      <c r="NAI20" s="617"/>
      <c r="NAJ20" s="617"/>
      <c r="NAK20" s="617"/>
      <c r="NAL20" s="617"/>
      <c r="NAM20" s="617"/>
      <c r="NAN20" s="617"/>
      <c r="NAO20" s="617"/>
      <c r="NAP20" s="617"/>
      <c r="NAQ20" s="617"/>
      <c r="NAR20" s="617"/>
      <c r="NAS20" s="617"/>
      <c r="NAT20" s="617"/>
      <c r="NAU20" s="617"/>
      <c r="NAV20" s="617"/>
      <c r="NAW20" s="617"/>
      <c r="NAX20" s="617"/>
      <c r="NAY20" s="617"/>
      <c r="NAZ20" s="617"/>
      <c r="NBA20" s="617"/>
      <c r="NBB20" s="617"/>
      <c r="NBC20" s="617"/>
      <c r="NBD20" s="617"/>
      <c r="NBE20" s="617"/>
      <c r="NBF20" s="617"/>
      <c r="NBG20" s="617"/>
      <c r="NBH20" s="617"/>
      <c r="NBI20" s="617"/>
      <c r="NBJ20" s="617"/>
      <c r="NBK20" s="617"/>
      <c r="NBL20" s="617"/>
      <c r="NBM20" s="617"/>
      <c r="NBN20" s="617"/>
      <c r="NBO20" s="617"/>
      <c r="NBP20" s="617"/>
      <c r="NBQ20" s="617"/>
      <c r="NBR20" s="617"/>
      <c r="NBS20" s="617"/>
      <c r="NBT20" s="617"/>
      <c r="NBU20" s="617"/>
      <c r="NBV20" s="617"/>
      <c r="NBW20" s="617"/>
      <c r="NBX20" s="617"/>
      <c r="NBY20" s="617"/>
      <c r="NBZ20" s="617"/>
      <c r="NCA20" s="617"/>
      <c r="NCB20" s="617"/>
      <c r="NCC20" s="617"/>
      <c r="NCD20" s="617"/>
      <c r="NCE20" s="617"/>
      <c r="NCF20" s="617"/>
      <c r="NCG20" s="617"/>
      <c r="NCH20" s="617"/>
      <c r="NCI20" s="617"/>
      <c r="NCJ20" s="617"/>
      <c r="NCK20" s="617"/>
      <c r="NCL20" s="617"/>
      <c r="NCM20" s="617"/>
      <c r="NCN20" s="617"/>
      <c r="NCO20" s="617"/>
      <c r="NCP20" s="617"/>
      <c r="NCQ20" s="617"/>
      <c r="NCR20" s="617"/>
      <c r="NCS20" s="617"/>
      <c r="NCT20" s="617"/>
      <c r="NCU20" s="617"/>
      <c r="NCV20" s="617"/>
      <c r="NCW20" s="617"/>
      <c r="NCX20" s="617"/>
      <c r="NCY20" s="617"/>
      <c r="NCZ20" s="617"/>
      <c r="NDA20" s="617"/>
      <c r="NDB20" s="617"/>
      <c r="NDC20" s="617"/>
      <c r="NDD20" s="617"/>
      <c r="NDE20" s="617"/>
      <c r="NDF20" s="617"/>
      <c r="NDG20" s="617"/>
      <c r="NDH20" s="617"/>
      <c r="NDI20" s="617"/>
      <c r="NDJ20" s="617"/>
      <c r="NDK20" s="617"/>
      <c r="NDL20" s="617"/>
      <c r="NDM20" s="617"/>
      <c r="NDN20" s="617"/>
      <c r="NDO20" s="617"/>
      <c r="NDP20" s="617"/>
      <c r="NDQ20" s="617"/>
      <c r="NDR20" s="617"/>
      <c r="NDS20" s="617"/>
      <c r="NDT20" s="617"/>
      <c r="NDU20" s="617"/>
      <c r="NDV20" s="617"/>
      <c r="NDW20" s="617"/>
      <c r="NDX20" s="617"/>
      <c r="NDY20" s="617"/>
      <c r="NDZ20" s="617"/>
      <c r="NEA20" s="617"/>
      <c r="NEB20" s="617"/>
      <c r="NEC20" s="617"/>
      <c r="NED20" s="617"/>
      <c r="NEE20" s="617"/>
      <c r="NEF20" s="617"/>
      <c r="NEG20" s="617"/>
      <c r="NEH20" s="617"/>
      <c r="NEI20" s="617"/>
      <c r="NEJ20" s="617"/>
      <c r="NEK20" s="617"/>
      <c r="NEL20" s="617"/>
      <c r="NEM20" s="617"/>
      <c r="NEN20" s="617"/>
      <c r="NEO20" s="617"/>
      <c r="NEP20" s="617"/>
      <c r="NEQ20" s="617"/>
      <c r="NER20" s="617"/>
      <c r="NES20" s="617"/>
      <c r="NET20" s="617"/>
      <c r="NEU20" s="617"/>
      <c r="NEV20" s="617"/>
      <c r="NEW20" s="617"/>
      <c r="NEX20" s="617"/>
      <c r="NEY20" s="617"/>
      <c r="NEZ20" s="617"/>
      <c r="NFA20" s="617"/>
      <c r="NFB20" s="617"/>
      <c r="NFC20" s="617"/>
      <c r="NFD20" s="617"/>
      <c r="NFE20" s="617"/>
      <c r="NFF20" s="617"/>
      <c r="NFG20" s="617"/>
      <c r="NFH20" s="617"/>
      <c r="NFI20" s="617"/>
      <c r="NFJ20" s="617"/>
      <c r="NFK20" s="617"/>
      <c r="NFL20" s="617"/>
      <c r="NFM20" s="617"/>
      <c r="NFN20" s="617"/>
      <c r="NFO20" s="617"/>
      <c r="NFP20" s="617"/>
      <c r="NFQ20" s="617"/>
      <c r="NFR20" s="617"/>
      <c r="NFS20" s="617"/>
      <c r="NFT20" s="617"/>
      <c r="NFU20" s="617"/>
      <c r="NFV20" s="617"/>
      <c r="NFW20" s="617"/>
      <c r="NFX20" s="617"/>
      <c r="NFY20" s="617"/>
      <c r="NFZ20" s="617"/>
      <c r="NGA20" s="617"/>
      <c r="NGB20" s="617"/>
      <c r="NGC20" s="617"/>
      <c r="NGD20" s="617"/>
      <c r="NGE20" s="617"/>
      <c r="NGF20" s="617"/>
      <c r="NGG20" s="617"/>
      <c r="NGH20" s="617"/>
      <c r="NGI20" s="617"/>
      <c r="NGJ20" s="617"/>
      <c r="NGK20" s="617"/>
      <c r="NGL20" s="617"/>
      <c r="NGM20" s="617"/>
      <c r="NGN20" s="617"/>
      <c r="NGO20" s="617"/>
      <c r="NGP20" s="617"/>
      <c r="NGQ20" s="617"/>
      <c r="NGR20" s="617"/>
      <c r="NGS20" s="617"/>
      <c r="NGT20" s="617"/>
      <c r="NGU20" s="617"/>
      <c r="NGV20" s="617"/>
      <c r="NGW20" s="617"/>
      <c r="NGX20" s="617"/>
      <c r="NGY20" s="617"/>
      <c r="NGZ20" s="617"/>
      <c r="NHA20" s="617"/>
      <c r="NHB20" s="617"/>
      <c r="NHC20" s="617"/>
      <c r="NHD20" s="617"/>
      <c r="NHE20" s="617"/>
      <c r="NHF20" s="617"/>
      <c r="NHG20" s="617"/>
      <c r="NHH20" s="617"/>
      <c r="NHI20" s="617"/>
      <c r="NHJ20" s="617"/>
      <c r="NHK20" s="617"/>
      <c r="NHL20" s="617"/>
      <c r="NHM20" s="617"/>
      <c r="NHN20" s="617"/>
      <c r="NHO20" s="617"/>
      <c r="NHP20" s="617"/>
      <c r="NHQ20" s="617"/>
      <c r="NHR20" s="617"/>
      <c r="NHS20" s="617"/>
      <c r="NHT20" s="617"/>
      <c r="NHU20" s="617"/>
      <c r="NHV20" s="617"/>
      <c r="NHW20" s="617"/>
      <c r="NHX20" s="617"/>
      <c r="NHY20" s="617"/>
      <c r="NHZ20" s="617"/>
      <c r="NIA20" s="617"/>
      <c r="NIB20" s="617"/>
      <c r="NIC20" s="617"/>
      <c r="NID20" s="617"/>
      <c r="NIE20" s="617"/>
      <c r="NIF20" s="617"/>
      <c r="NIG20" s="617"/>
      <c r="NIH20" s="617"/>
      <c r="NII20" s="617"/>
      <c r="NIJ20" s="617"/>
      <c r="NIK20" s="617"/>
      <c r="NIL20" s="617"/>
      <c r="NIM20" s="617"/>
      <c r="NIN20" s="617"/>
      <c r="NIO20" s="617"/>
      <c r="NIP20" s="617"/>
      <c r="NIQ20" s="617"/>
      <c r="NIR20" s="617"/>
      <c r="NIS20" s="617"/>
      <c r="NIT20" s="617"/>
      <c r="NIU20" s="617"/>
      <c r="NIV20" s="617"/>
      <c r="NIW20" s="617"/>
      <c r="NIX20" s="617"/>
      <c r="NIY20" s="617"/>
      <c r="NIZ20" s="617"/>
      <c r="NJA20" s="617"/>
      <c r="NJB20" s="617"/>
      <c r="NJC20" s="617"/>
      <c r="NJD20" s="617"/>
      <c r="NJE20" s="617"/>
      <c r="NJF20" s="617"/>
      <c r="NJG20" s="617"/>
      <c r="NJH20" s="617"/>
      <c r="NJI20" s="617"/>
      <c r="NJJ20" s="617"/>
      <c r="NJK20" s="617"/>
      <c r="NJL20" s="617"/>
      <c r="NJM20" s="617"/>
      <c r="NJN20" s="617"/>
      <c r="NJO20" s="617"/>
      <c r="NJP20" s="617"/>
      <c r="NJQ20" s="617"/>
      <c r="NJR20" s="617"/>
      <c r="NJS20" s="617"/>
      <c r="NJT20" s="617"/>
      <c r="NJU20" s="617"/>
      <c r="NJV20" s="617"/>
      <c r="NJW20" s="617"/>
      <c r="NJX20" s="617"/>
      <c r="NJY20" s="617"/>
      <c r="NJZ20" s="617"/>
      <c r="NKA20" s="617"/>
      <c r="NKB20" s="617"/>
      <c r="NKC20" s="617"/>
      <c r="NKD20" s="617"/>
      <c r="NKE20" s="617"/>
      <c r="NKF20" s="617"/>
      <c r="NKG20" s="617"/>
      <c r="NKH20" s="617"/>
      <c r="NKI20" s="617"/>
      <c r="NKJ20" s="617"/>
      <c r="NKK20" s="617"/>
      <c r="NKL20" s="617"/>
      <c r="NKM20" s="617"/>
      <c r="NKN20" s="617"/>
      <c r="NKO20" s="617"/>
      <c r="NKP20" s="617"/>
      <c r="NKQ20" s="617"/>
      <c r="NKR20" s="617"/>
      <c r="NKS20" s="617"/>
      <c r="NKT20" s="617"/>
      <c r="NKU20" s="617"/>
      <c r="NKV20" s="617"/>
      <c r="NKW20" s="617"/>
      <c r="NKX20" s="617"/>
      <c r="NKY20" s="617"/>
      <c r="NKZ20" s="617"/>
      <c r="NLA20" s="617"/>
      <c r="NLB20" s="617"/>
      <c r="NLC20" s="617"/>
      <c r="NLD20" s="617"/>
      <c r="NLE20" s="617"/>
      <c r="NLF20" s="617"/>
      <c r="NLG20" s="617"/>
      <c r="NLH20" s="617"/>
      <c r="NLI20" s="617"/>
      <c r="NLJ20" s="617"/>
      <c r="NLK20" s="617"/>
      <c r="NLL20" s="617"/>
      <c r="NLM20" s="617"/>
      <c r="NLN20" s="617"/>
      <c r="NLO20" s="617"/>
      <c r="NLP20" s="617"/>
      <c r="NLQ20" s="617"/>
      <c r="NLR20" s="617"/>
      <c r="NLS20" s="617"/>
      <c r="NLT20" s="617"/>
      <c r="NLU20" s="617"/>
      <c r="NLV20" s="617"/>
      <c r="NLW20" s="617"/>
      <c r="NLX20" s="617"/>
      <c r="NLY20" s="617"/>
      <c r="NLZ20" s="617"/>
      <c r="NMA20" s="617"/>
      <c r="NMB20" s="617"/>
      <c r="NMC20" s="617"/>
      <c r="NMD20" s="617"/>
      <c r="NME20" s="617"/>
      <c r="NMF20" s="617"/>
      <c r="NMG20" s="617"/>
      <c r="NMH20" s="617"/>
      <c r="NMI20" s="617"/>
      <c r="NMJ20" s="617"/>
      <c r="NMK20" s="617"/>
      <c r="NML20" s="617"/>
      <c r="NMM20" s="617"/>
      <c r="NMN20" s="617"/>
      <c r="NMO20" s="617"/>
      <c r="NMP20" s="617"/>
      <c r="NMQ20" s="617"/>
      <c r="NMR20" s="617"/>
      <c r="NMS20" s="617"/>
      <c r="NMT20" s="617"/>
      <c r="NMU20" s="617"/>
      <c r="NMV20" s="617"/>
      <c r="NMW20" s="617"/>
      <c r="NMX20" s="617"/>
      <c r="NMY20" s="617"/>
      <c r="NMZ20" s="617"/>
      <c r="NNA20" s="617"/>
      <c r="NNB20" s="617"/>
      <c r="NNC20" s="617"/>
      <c r="NND20" s="617"/>
      <c r="NNE20" s="617"/>
      <c r="NNF20" s="617"/>
      <c r="NNG20" s="617"/>
      <c r="NNH20" s="617"/>
      <c r="NNI20" s="617"/>
      <c r="NNJ20" s="617"/>
      <c r="NNK20" s="617"/>
      <c r="NNL20" s="617"/>
      <c r="NNM20" s="617"/>
      <c r="NNN20" s="617"/>
      <c r="NNO20" s="617"/>
      <c r="NNP20" s="617"/>
      <c r="NNQ20" s="617"/>
      <c r="NNR20" s="617"/>
      <c r="NNS20" s="617"/>
      <c r="NNT20" s="617"/>
      <c r="NNU20" s="617"/>
      <c r="NNV20" s="617"/>
      <c r="NNW20" s="617"/>
      <c r="NNX20" s="617"/>
      <c r="NNY20" s="617"/>
      <c r="NNZ20" s="617"/>
      <c r="NOA20" s="617"/>
      <c r="NOB20" s="617"/>
      <c r="NOC20" s="617"/>
      <c r="NOD20" s="617"/>
      <c r="NOE20" s="617"/>
      <c r="NOF20" s="617"/>
      <c r="NOG20" s="617"/>
      <c r="NOH20" s="617"/>
      <c r="NOI20" s="617"/>
      <c r="NOJ20" s="617"/>
      <c r="NOK20" s="617"/>
      <c r="NOL20" s="617"/>
      <c r="NOM20" s="617"/>
      <c r="NON20" s="617"/>
      <c r="NOO20" s="617"/>
      <c r="NOP20" s="617"/>
      <c r="NOQ20" s="617"/>
      <c r="NOR20" s="617"/>
      <c r="NOS20" s="617"/>
      <c r="NOT20" s="617"/>
      <c r="NOU20" s="617"/>
      <c r="NOV20" s="617"/>
      <c r="NOW20" s="617"/>
      <c r="NOX20" s="617"/>
      <c r="NOY20" s="617"/>
      <c r="NOZ20" s="617"/>
      <c r="NPA20" s="617"/>
      <c r="NPB20" s="617"/>
      <c r="NPC20" s="617"/>
      <c r="NPD20" s="617"/>
      <c r="NPE20" s="617"/>
      <c r="NPF20" s="617"/>
      <c r="NPG20" s="617"/>
      <c r="NPH20" s="617"/>
      <c r="NPI20" s="617"/>
      <c r="NPJ20" s="617"/>
      <c r="NPK20" s="617"/>
      <c r="NPL20" s="617"/>
      <c r="NPM20" s="617"/>
      <c r="NPN20" s="617"/>
      <c r="NPO20" s="617"/>
      <c r="NPP20" s="617"/>
      <c r="NPQ20" s="617"/>
      <c r="NPR20" s="617"/>
      <c r="NPS20" s="617"/>
      <c r="NPT20" s="617"/>
      <c r="NPU20" s="617"/>
      <c r="NPV20" s="617"/>
      <c r="NPW20" s="617"/>
      <c r="NPX20" s="617"/>
      <c r="NPY20" s="617"/>
      <c r="NPZ20" s="617"/>
      <c r="NQA20" s="617"/>
      <c r="NQB20" s="617"/>
      <c r="NQC20" s="617"/>
      <c r="NQD20" s="617"/>
      <c r="NQE20" s="617"/>
      <c r="NQF20" s="617"/>
      <c r="NQG20" s="617"/>
      <c r="NQH20" s="617"/>
      <c r="NQI20" s="617"/>
      <c r="NQJ20" s="617"/>
      <c r="NQK20" s="617"/>
      <c r="NQL20" s="617"/>
      <c r="NQM20" s="617"/>
      <c r="NQN20" s="617"/>
      <c r="NQO20" s="617"/>
      <c r="NQP20" s="617"/>
      <c r="NQQ20" s="617"/>
      <c r="NQR20" s="617"/>
      <c r="NQS20" s="617"/>
      <c r="NQT20" s="617"/>
      <c r="NQU20" s="617"/>
      <c r="NQV20" s="617"/>
      <c r="NQW20" s="617"/>
      <c r="NQX20" s="617"/>
      <c r="NQY20" s="617"/>
      <c r="NQZ20" s="617"/>
      <c r="NRA20" s="617"/>
      <c r="NRB20" s="617"/>
      <c r="NRC20" s="617"/>
      <c r="NRD20" s="617"/>
      <c r="NRE20" s="617"/>
      <c r="NRF20" s="617"/>
      <c r="NRG20" s="617"/>
      <c r="NRH20" s="617"/>
      <c r="NRI20" s="617"/>
      <c r="NRJ20" s="617"/>
      <c r="NRK20" s="617"/>
      <c r="NRL20" s="617"/>
      <c r="NRM20" s="617"/>
      <c r="NRN20" s="617"/>
      <c r="NRO20" s="617"/>
      <c r="NRP20" s="617"/>
      <c r="NRQ20" s="617"/>
      <c r="NRR20" s="617"/>
      <c r="NRS20" s="617"/>
      <c r="NRT20" s="617"/>
      <c r="NRU20" s="617"/>
      <c r="NRV20" s="617"/>
      <c r="NRW20" s="617"/>
      <c r="NRX20" s="617"/>
      <c r="NRY20" s="617"/>
      <c r="NRZ20" s="617"/>
      <c r="NSA20" s="617"/>
      <c r="NSB20" s="617"/>
      <c r="NSC20" s="617"/>
      <c r="NSD20" s="617"/>
      <c r="NSE20" s="617"/>
      <c r="NSF20" s="617"/>
      <c r="NSG20" s="617"/>
      <c r="NSH20" s="617"/>
      <c r="NSI20" s="617"/>
      <c r="NSJ20" s="617"/>
      <c r="NSK20" s="617"/>
      <c r="NSL20" s="617"/>
      <c r="NSM20" s="617"/>
      <c r="NSN20" s="617"/>
      <c r="NSO20" s="617"/>
      <c r="NSP20" s="617"/>
      <c r="NSQ20" s="617"/>
      <c r="NSR20" s="617"/>
      <c r="NSS20" s="617"/>
      <c r="NST20" s="617"/>
      <c r="NSU20" s="617"/>
      <c r="NSV20" s="617"/>
      <c r="NSW20" s="617"/>
      <c r="NSX20" s="617"/>
      <c r="NSY20" s="617"/>
      <c r="NSZ20" s="617"/>
      <c r="NTA20" s="617"/>
      <c r="NTB20" s="617"/>
      <c r="NTC20" s="617"/>
      <c r="NTD20" s="617"/>
      <c r="NTE20" s="617"/>
      <c r="NTF20" s="617"/>
      <c r="NTG20" s="617"/>
      <c r="NTH20" s="617"/>
      <c r="NTI20" s="617"/>
      <c r="NTJ20" s="617"/>
      <c r="NTK20" s="617"/>
      <c r="NTL20" s="617"/>
      <c r="NTM20" s="617"/>
      <c r="NTN20" s="617"/>
      <c r="NTO20" s="617"/>
      <c r="NTP20" s="617"/>
      <c r="NTQ20" s="617"/>
      <c r="NTR20" s="617"/>
      <c r="NTS20" s="617"/>
      <c r="NTT20" s="617"/>
      <c r="NTU20" s="617"/>
      <c r="NTV20" s="617"/>
      <c r="NTW20" s="617"/>
      <c r="NTX20" s="617"/>
      <c r="NTY20" s="617"/>
      <c r="NTZ20" s="617"/>
      <c r="NUA20" s="617"/>
      <c r="NUB20" s="617"/>
      <c r="NUC20" s="617"/>
      <c r="NUD20" s="617"/>
      <c r="NUE20" s="617"/>
      <c r="NUF20" s="617"/>
      <c r="NUG20" s="617"/>
      <c r="NUH20" s="617"/>
      <c r="NUI20" s="617"/>
      <c r="NUJ20" s="617"/>
      <c r="NUK20" s="617"/>
      <c r="NUL20" s="617"/>
      <c r="NUM20" s="617"/>
      <c r="NUN20" s="617"/>
      <c r="NUO20" s="617"/>
      <c r="NUP20" s="617"/>
      <c r="NUQ20" s="617"/>
      <c r="NUR20" s="617"/>
      <c r="NUS20" s="617"/>
      <c r="NUT20" s="617"/>
      <c r="NUU20" s="617"/>
      <c r="NUV20" s="617"/>
      <c r="NUW20" s="617"/>
      <c r="NUX20" s="617"/>
      <c r="NUY20" s="617"/>
      <c r="NUZ20" s="617"/>
      <c r="NVA20" s="617"/>
      <c r="NVB20" s="617"/>
      <c r="NVC20" s="617"/>
      <c r="NVD20" s="617"/>
      <c r="NVE20" s="617"/>
      <c r="NVF20" s="617"/>
      <c r="NVG20" s="617"/>
      <c r="NVH20" s="617"/>
      <c r="NVI20" s="617"/>
      <c r="NVJ20" s="617"/>
      <c r="NVK20" s="617"/>
      <c r="NVL20" s="617"/>
      <c r="NVM20" s="617"/>
      <c r="NVN20" s="617"/>
      <c r="NVO20" s="617"/>
      <c r="NVP20" s="617"/>
      <c r="NVQ20" s="617"/>
      <c r="NVR20" s="617"/>
      <c r="NVS20" s="617"/>
      <c r="NVT20" s="617"/>
      <c r="NVU20" s="617"/>
      <c r="NVV20" s="617"/>
      <c r="NVW20" s="617"/>
      <c r="NVX20" s="617"/>
      <c r="NVY20" s="617"/>
      <c r="NVZ20" s="617"/>
      <c r="NWA20" s="617"/>
      <c r="NWB20" s="617"/>
      <c r="NWC20" s="617"/>
      <c r="NWD20" s="617"/>
      <c r="NWE20" s="617"/>
      <c r="NWF20" s="617"/>
      <c r="NWG20" s="617"/>
      <c r="NWH20" s="617"/>
      <c r="NWI20" s="617"/>
      <c r="NWJ20" s="617"/>
      <c r="NWK20" s="617"/>
      <c r="NWL20" s="617"/>
      <c r="NWM20" s="617"/>
      <c r="NWN20" s="617"/>
      <c r="NWO20" s="617"/>
      <c r="NWP20" s="617"/>
      <c r="NWQ20" s="617"/>
      <c r="NWR20" s="617"/>
      <c r="NWS20" s="617"/>
      <c r="NWT20" s="617"/>
      <c r="NWU20" s="617"/>
      <c r="NWV20" s="617"/>
      <c r="NWW20" s="617"/>
      <c r="NWX20" s="617"/>
      <c r="NWY20" s="617"/>
      <c r="NWZ20" s="617"/>
      <c r="NXA20" s="617"/>
      <c r="NXB20" s="617"/>
      <c r="NXC20" s="617"/>
      <c r="NXD20" s="617"/>
      <c r="NXE20" s="617"/>
      <c r="NXF20" s="617"/>
      <c r="NXG20" s="617"/>
      <c r="NXH20" s="617"/>
      <c r="NXI20" s="617"/>
      <c r="NXJ20" s="617"/>
      <c r="NXK20" s="617"/>
      <c r="NXL20" s="617"/>
      <c r="NXM20" s="617"/>
      <c r="NXN20" s="617"/>
      <c r="NXO20" s="617"/>
      <c r="NXP20" s="617"/>
      <c r="NXQ20" s="617"/>
      <c r="NXR20" s="617"/>
      <c r="NXS20" s="617"/>
      <c r="NXT20" s="617"/>
      <c r="NXU20" s="617"/>
      <c r="NXV20" s="617"/>
      <c r="NXW20" s="617"/>
      <c r="NXX20" s="617"/>
      <c r="NXY20" s="617"/>
      <c r="NXZ20" s="617"/>
      <c r="NYA20" s="617"/>
      <c r="NYB20" s="617"/>
      <c r="NYC20" s="617"/>
      <c r="NYD20" s="617"/>
      <c r="NYE20" s="617"/>
      <c r="NYF20" s="617"/>
      <c r="NYG20" s="617"/>
      <c r="NYH20" s="617"/>
      <c r="NYI20" s="617"/>
      <c r="NYJ20" s="617"/>
      <c r="NYK20" s="617"/>
      <c r="NYL20" s="617"/>
      <c r="NYM20" s="617"/>
      <c r="NYN20" s="617"/>
      <c r="NYO20" s="617"/>
      <c r="NYP20" s="617"/>
      <c r="NYQ20" s="617"/>
      <c r="NYR20" s="617"/>
      <c r="NYS20" s="617"/>
      <c r="NYT20" s="617"/>
      <c r="NYU20" s="617"/>
      <c r="NYV20" s="617"/>
      <c r="NYW20" s="617"/>
      <c r="NYX20" s="617"/>
      <c r="NYY20" s="617"/>
      <c r="NYZ20" s="617"/>
      <c r="NZA20" s="617"/>
      <c r="NZB20" s="617"/>
      <c r="NZC20" s="617"/>
      <c r="NZD20" s="617"/>
      <c r="NZE20" s="617"/>
      <c r="NZF20" s="617"/>
      <c r="NZG20" s="617"/>
      <c r="NZH20" s="617"/>
      <c r="NZI20" s="617"/>
      <c r="NZJ20" s="617"/>
      <c r="NZK20" s="617"/>
      <c r="NZL20" s="617"/>
      <c r="NZM20" s="617"/>
      <c r="NZN20" s="617"/>
      <c r="NZO20" s="617"/>
      <c r="NZP20" s="617"/>
      <c r="NZQ20" s="617"/>
      <c r="NZR20" s="617"/>
      <c r="NZS20" s="617"/>
      <c r="NZT20" s="617"/>
      <c r="NZU20" s="617"/>
      <c r="NZV20" s="617"/>
      <c r="NZW20" s="617"/>
      <c r="NZX20" s="617"/>
      <c r="NZY20" s="617"/>
      <c r="NZZ20" s="617"/>
      <c r="OAA20" s="617"/>
      <c r="OAB20" s="617"/>
      <c r="OAC20" s="617"/>
      <c r="OAD20" s="617"/>
      <c r="OAE20" s="617"/>
      <c r="OAF20" s="617"/>
      <c r="OAG20" s="617"/>
      <c r="OAH20" s="617"/>
      <c r="OAI20" s="617"/>
      <c r="OAJ20" s="617"/>
      <c r="OAK20" s="617"/>
      <c r="OAL20" s="617"/>
      <c r="OAM20" s="617"/>
      <c r="OAN20" s="617"/>
      <c r="OAO20" s="617"/>
      <c r="OAP20" s="617"/>
      <c r="OAQ20" s="617"/>
      <c r="OAR20" s="617"/>
      <c r="OAS20" s="617"/>
      <c r="OAT20" s="617"/>
      <c r="OAU20" s="617"/>
      <c r="OAV20" s="617"/>
      <c r="OAW20" s="617"/>
      <c r="OAX20" s="617"/>
      <c r="OAY20" s="617"/>
      <c r="OAZ20" s="617"/>
      <c r="OBA20" s="617"/>
      <c r="OBB20" s="617"/>
      <c r="OBC20" s="617"/>
      <c r="OBD20" s="617"/>
      <c r="OBE20" s="617"/>
      <c r="OBF20" s="617"/>
      <c r="OBG20" s="617"/>
      <c r="OBH20" s="617"/>
      <c r="OBI20" s="617"/>
      <c r="OBJ20" s="617"/>
      <c r="OBK20" s="617"/>
      <c r="OBL20" s="617"/>
      <c r="OBM20" s="617"/>
      <c r="OBN20" s="617"/>
      <c r="OBO20" s="617"/>
      <c r="OBP20" s="617"/>
      <c r="OBQ20" s="617"/>
      <c r="OBR20" s="617"/>
      <c r="OBS20" s="617"/>
      <c r="OBT20" s="617"/>
      <c r="OBU20" s="617"/>
      <c r="OBV20" s="617"/>
      <c r="OBW20" s="617"/>
      <c r="OBX20" s="617"/>
      <c r="OBY20" s="617"/>
      <c r="OBZ20" s="617"/>
      <c r="OCA20" s="617"/>
      <c r="OCB20" s="617"/>
      <c r="OCC20" s="617"/>
      <c r="OCD20" s="617"/>
      <c r="OCE20" s="617"/>
      <c r="OCF20" s="617"/>
      <c r="OCG20" s="617"/>
      <c r="OCH20" s="617"/>
      <c r="OCI20" s="617"/>
      <c r="OCJ20" s="617"/>
      <c r="OCK20" s="617"/>
      <c r="OCL20" s="617"/>
      <c r="OCM20" s="617"/>
      <c r="OCN20" s="617"/>
      <c r="OCO20" s="617"/>
      <c r="OCP20" s="617"/>
      <c r="OCQ20" s="617"/>
      <c r="OCR20" s="617"/>
      <c r="OCS20" s="617"/>
      <c r="OCT20" s="617"/>
      <c r="OCU20" s="617"/>
      <c r="OCV20" s="617"/>
      <c r="OCW20" s="617"/>
      <c r="OCX20" s="617"/>
      <c r="OCY20" s="617"/>
      <c r="OCZ20" s="617"/>
      <c r="ODA20" s="617"/>
      <c r="ODB20" s="617"/>
      <c r="ODC20" s="617"/>
      <c r="ODD20" s="617"/>
      <c r="ODE20" s="617"/>
      <c r="ODF20" s="617"/>
      <c r="ODG20" s="617"/>
      <c r="ODH20" s="617"/>
      <c r="ODI20" s="617"/>
      <c r="ODJ20" s="617"/>
      <c r="ODK20" s="617"/>
      <c r="ODL20" s="617"/>
      <c r="ODM20" s="617"/>
      <c r="ODN20" s="617"/>
      <c r="ODO20" s="617"/>
      <c r="ODP20" s="617"/>
      <c r="ODQ20" s="617"/>
      <c r="ODR20" s="617"/>
      <c r="ODS20" s="617"/>
      <c r="ODT20" s="617"/>
      <c r="ODU20" s="617"/>
      <c r="ODV20" s="617"/>
      <c r="ODW20" s="617"/>
      <c r="ODX20" s="617"/>
      <c r="ODY20" s="617"/>
      <c r="ODZ20" s="617"/>
      <c r="OEA20" s="617"/>
      <c r="OEB20" s="617"/>
      <c r="OEC20" s="617"/>
      <c r="OED20" s="617"/>
      <c r="OEE20" s="617"/>
      <c r="OEF20" s="617"/>
      <c r="OEG20" s="617"/>
      <c r="OEH20" s="617"/>
      <c r="OEI20" s="617"/>
      <c r="OEJ20" s="617"/>
      <c r="OEK20" s="617"/>
      <c r="OEL20" s="617"/>
      <c r="OEM20" s="617"/>
      <c r="OEN20" s="617"/>
      <c r="OEO20" s="617"/>
      <c r="OEP20" s="617"/>
      <c r="OEQ20" s="617"/>
      <c r="OER20" s="617"/>
      <c r="OES20" s="617"/>
      <c r="OET20" s="617"/>
      <c r="OEU20" s="617"/>
      <c r="OEV20" s="617"/>
      <c r="OEW20" s="617"/>
      <c r="OEX20" s="617"/>
      <c r="OEY20" s="617"/>
      <c r="OEZ20" s="617"/>
      <c r="OFA20" s="617"/>
      <c r="OFB20" s="617"/>
      <c r="OFC20" s="617"/>
      <c r="OFD20" s="617"/>
      <c r="OFE20" s="617"/>
      <c r="OFF20" s="617"/>
      <c r="OFG20" s="617"/>
      <c r="OFH20" s="617"/>
      <c r="OFI20" s="617"/>
      <c r="OFJ20" s="617"/>
      <c r="OFK20" s="617"/>
      <c r="OFL20" s="617"/>
      <c r="OFM20" s="617"/>
      <c r="OFN20" s="617"/>
      <c r="OFO20" s="617"/>
      <c r="OFP20" s="617"/>
      <c r="OFQ20" s="617"/>
      <c r="OFR20" s="617"/>
      <c r="OFS20" s="617"/>
      <c r="OFT20" s="617"/>
      <c r="OFU20" s="617"/>
      <c r="OFV20" s="617"/>
      <c r="OFW20" s="617"/>
      <c r="OFX20" s="617"/>
      <c r="OFY20" s="617"/>
      <c r="OFZ20" s="617"/>
      <c r="OGA20" s="617"/>
      <c r="OGB20" s="617"/>
      <c r="OGC20" s="617"/>
      <c r="OGD20" s="617"/>
      <c r="OGE20" s="617"/>
      <c r="OGF20" s="617"/>
      <c r="OGG20" s="617"/>
      <c r="OGH20" s="617"/>
      <c r="OGI20" s="617"/>
      <c r="OGJ20" s="617"/>
      <c r="OGK20" s="617"/>
      <c r="OGL20" s="617"/>
      <c r="OGM20" s="617"/>
      <c r="OGN20" s="617"/>
      <c r="OGO20" s="617"/>
      <c r="OGP20" s="617"/>
      <c r="OGQ20" s="617"/>
      <c r="OGR20" s="617"/>
      <c r="OGS20" s="617"/>
      <c r="OGT20" s="617"/>
      <c r="OGU20" s="617"/>
      <c r="OGV20" s="617"/>
      <c r="OGW20" s="617"/>
      <c r="OGX20" s="617"/>
      <c r="OGY20" s="617"/>
      <c r="OGZ20" s="617"/>
      <c r="OHA20" s="617"/>
      <c r="OHB20" s="617"/>
      <c r="OHC20" s="617"/>
      <c r="OHD20" s="617"/>
      <c r="OHE20" s="617"/>
      <c r="OHF20" s="617"/>
      <c r="OHG20" s="617"/>
      <c r="OHH20" s="617"/>
      <c r="OHI20" s="617"/>
      <c r="OHJ20" s="617"/>
      <c r="OHK20" s="617"/>
      <c r="OHL20" s="617"/>
      <c r="OHM20" s="617"/>
      <c r="OHN20" s="617"/>
      <c r="OHO20" s="617"/>
      <c r="OHP20" s="617"/>
      <c r="OHQ20" s="617"/>
      <c r="OHR20" s="617"/>
      <c r="OHS20" s="617"/>
      <c r="OHT20" s="617"/>
      <c r="OHU20" s="617"/>
      <c r="OHV20" s="617"/>
      <c r="OHW20" s="617"/>
      <c r="OHX20" s="617"/>
      <c r="OHY20" s="617"/>
      <c r="OHZ20" s="617"/>
      <c r="OIA20" s="617"/>
      <c r="OIB20" s="617"/>
      <c r="OIC20" s="617"/>
      <c r="OID20" s="617"/>
      <c r="OIE20" s="617"/>
      <c r="OIF20" s="617"/>
      <c r="OIG20" s="617"/>
      <c r="OIH20" s="617"/>
      <c r="OII20" s="617"/>
      <c r="OIJ20" s="617"/>
      <c r="OIK20" s="617"/>
      <c r="OIL20" s="617"/>
      <c r="OIM20" s="617"/>
      <c r="OIN20" s="617"/>
      <c r="OIO20" s="617"/>
      <c r="OIP20" s="617"/>
      <c r="OIQ20" s="617"/>
      <c r="OIR20" s="617"/>
      <c r="OIS20" s="617"/>
      <c r="OIT20" s="617"/>
      <c r="OIU20" s="617"/>
      <c r="OIV20" s="617"/>
      <c r="OIW20" s="617"/>
      <c r="OIX20" s="617"/>
      <c r="OIY20" s="617"/>
      <c r="OIZ20" s="617"/>
      <c r="OJA20" s="617"/>
      <c r="OJB20" s="617"/>
      <c r="OJC20" s="617"/>
      <c r="OJD20" s="617"/>
      <c r="OJE20" s="617"/>
      <c r="OJF20" s="617"/>
      <c r="OJG20" s="617"/>
      <c r="OJH20" s="617"/>
      <c r="OJI20" s="617"/>
      <c r="OJJ20" s="617"/>
      <c r="OJK20" s="617"/>
      <c r="OJL20" s="617"/>
      <c r="OJM20" s="617"/>
      <c r="OJN20" s="617"/>
      <c r="OJO20" s="617"/>
      <c r="OJP20" s="617"/>
      <c r="OJQ20" s="617"/>
      <c r="OJR20" s="617"/>
      <c r="OJS20" s="617"/>
      <c r="OJT20" s="617"/>
      <c r="OJU20" s="617"/>
      <c r="OJV20" s="617"/>
      <c r="OJW20" s="617"/>
      <c r="OJX20" s="617"/>
      <c r="OJY20" s="617"/>
      <c r="OJZ20" s="617"/>
      <c r="OKA20" s="617"/>
      <c r="OKB20" s="617"/>
      <c r="OKC20" s="617"/>
      <c r="OKD20" s="617"/>
      <c r="OKE20" s="617"/>
      <c r="OKF20" s="617"/>
      <c r="OKG20" s="617"/>
      <c r="OKH20" s="617"/>
      <c r="OKI20" s="617"/>
      <c r="OKJ20" s="617"/>
      <c r="OKK20" s="617"/>
      <c r="OKL20" s="617"/>
      <c r="OKM20" s="617"/>
      <c r="OKN20" s="617"/>
      <c r="OKO20" s="617"/>
      <c r="OKP20" s="617"/>
      <c r="OKQ20" s="617"/>
      <c r="OKR20" s="617"/>
      <c r="OKS20" s="617"/>
      <c r="OKT20" s="617"/>
      <c r="OKU20" s="617"/>
      <c r="OKV20" s="617"/>
      <c r="OKW20" s="617"/>
      <c r="OKX20" s="617"/>
      <c r="OKY20" s="617"/>
      <c r="OKZ20" s="617"/>
      <c r="OLA20" s="617"/>
      <c r="OLB20" s="617"/>
      <c r="OLC20" s="617"/>
      <c r="OLD20" s="617"/>
      <c r="OLE20" s="617"/>
      <c r="OLF20" s="617"/>
      <c r="OLG20" s="617"/>
      <c r="OLH20" s="617"/>
      <c r="OLI20" s="617"/>
      <c r="OLJ20" s="617"/>
      <c r="OLK20" s="617"/>
      <c r="OLL20" s="617"/>
      <c r="OLM20" s="617"/>
      <c r="OLN20" s="617"/>
      <c r="OLO20" s="617"/>
      <c r="OLP20" s="617"/>
      <c r="OLQ20" s="617"/>
      <c r="OLR20" s="617"/>
      <c r="OLS20" s="617"/>
      <c r="OLT20" s="617"/>
      <c r="OLU20" s="617"/>
      <c r="OLV20" s="617"/>
      <c r="OLW20" s="617"/>
      <c r="OLX20" s="617"/>
      <c r="OLY20" s="617"/>
      <c r="OLZ20" s="617"/>
      <c r="OMA20" s="617"/>
      <c r="OMB20" s="617"/>
      <c r="OMC20" s="617"/>
      <c r="OMD20" s="617"/>
      <c r="OME20" s="617"/>
      <c r="OMF20" s="617"/>
      <c r="OMG20" s="617"/>
      <c r="OMH20" s="617"/>
      <c r="OMI20" s="617"/>
      <c r="OMJ20" s="617"/>
      <c r="OMK20" s="617"/>
      <c r="OML20" s="617"/>
      <c r="OMM20" s="617"/>
      <c r="OMN20" s="617"/>
      <c r="OMO20" s="617"/>
      <c r="OMP20" s="617"/>
      <c r="OMQ20" s="617"/>
      <c r="OMR20" s="617"/>
      <c r="OMS20" s="617"/>
      <c r="OMT20" s="617"/>
      <c r="OMU20" s="617"/>
      <c r="OMV20" s="617"/>
      <c r="OMW20" s="617"/>
      <c r="OMX20" s="617"/>
      <c r="OMY20" s="617"/>
      <c r="OMZ20" s="617"/>
      <c r="ONA20" s="617"/>
      <c r="ONB20" s="617"/>
      <c r="ONC20" s="617"/>
      <c r="OND20" s="617"/>
      <c r="ONE20" s="617"/>
      <c r="ONF20" s="617"/>
      <c r="ONG20" s="617"/>
      <c r="ONH20" s="617"/>
      <c r="ONI20" s="617"/>
      <c r="ONJ20" s="617"/>
      <c r="ONK20" s="617"/>
      <c r="ONL20" s="617"/>
      <c r="ONM20" s="617"/>
      <c r="ONN20" s="617"/>
      <c r="ONO20" s="617"/>
      <c r="ONP20" s="617"/>
      <c r="ONQ20" s="617"/>
      <c r="ONR20" s="617"/>
      <c r="ONS20" s="617"/>
      <c r="ONT20" s="617"/>
      <c r="ONU20" s="617"/>
      <c r="ONV20" s="617"/>
      <c r="ONW20" s="617"/>
      <c r="ONX20" s="617"/>
      <c r="ONY20" s="617"/>
      <c r="ONZ20" s="617"/>
      <c r="OOA20" s="617"/>
      <c r="OOB20" s="617"/>
      <c r="OOC20" s="617"/>
      <c r="OOD20" s="617"/>
      <c r="OOE20" s="617"/>
      <c r="OOF20" s="617"/>
      <c r="OOG20" s="617"/>
      <c r="OOH20" s="617"/>
      <c r="OOI20" s="617"/>
      <c r="OOJ20" s="617"/>
      <c r="OOK20" s="617"/>
      <c r="OOL20" s="617"/>
      <c r="OOM20" s="617"/>
      <c r="OON20" s="617"/>
      <c r="OOO20" s="617"/>
      <c r="OOP20" s="617"/>
      <c r="OOQ20" s="617"/>
      <c r="OOR20" s="617"/>
      <c r="OOS20" s="617"/>
      <c r="OOT20" s="617"/>
      <c r="OOU20" s="617"/>
      <c r="OOV20" s="617"/>
      <c r="OOW20" s="617"/>
      <c r="OOX20" s="617"/>
      <c r="OOY20" s="617"/>
      <c r="OOZ20" s="617"/>
      <c r="OPA20" s="617"/>
      <c r="OPB20" s="617"/>
      <c r="OPC20" s="617"/>
      <c r="OPD20" s="617"/>
      <c r="OPE20" s="617"/>
      <c r="OPF20" s="617"/>
      <c r="OPG20" s="617"/>
      <c r="OPH20" s="617"/>
      <c r="OPI20" s="617"/>
      <c r="OPJ20" s="617"/>
      <c r="OPK20" s="617"/>
      <c r="OPL20" s="617"/>
      <c r="OPM20" s="617"/>
      <c r="OPN20" s="617"/>
      <c r="OPO20" s="617"/>
      <c r="OPP20" s="617"/>
      <c r="OPQ20" s="617"/>
      <c r="OPR20" s="617"/>
      <c r="OPS20" s="617"/>
      <c r="OPT20" s="617"/>
      <c r="OPU20" s="617"/>
      <c r="OPV20" s="617"/>
      <c r="OPW20" s="617"/>
      <c r="OPX20" s="617"/>
      <c r="OPY20" s="617"/>
      <c r="OPZ20" s="617"/>
      <c r="OQA20" s="617"/>
      <c r="OQB20" s="617"/>
      <c r="OQC20" s="617"/>
      <c r="OQD20" s="617"/>
      <c r="OQE20" s="617"/>
      <c r="OQF20" s="617"/>
      <c r="OQG20" s="617"/>
      <c r="OQH20" s="617"/>
      <c r="OQI20" s="617"/>
      <c r="OQJ20" s="617"/>
      <c r="OQK20" s="617"/>
      <c r="OQL20" s="617"/>
      <c r="OQM20" s="617"/>
      <c r="OQN20" s="617"/>
      <c r="OQO20" s="617"/>
      <c r="OQP20" s="617"/>
      <c r="OQQ20" s="617"/>
      <c r="OQR20" s="617"/>
      <c r="OQS20" s="617"/>
      <c r="OQT20" s="617"/>
      <c r="OQU20" s="617"/>
      <c r="OQV20" s="617"/>
      <c r="OQW20" s="617"/>
      <c r="OQX20" s="617"/>
      <c r="OQY20" s="617"/>
      <c r="OQZ20" s="617"/>
      <c r="ORA20" s="617"/>
      <c r="ORB20" s="617"/>
      <c r="ORC20" s="617"/>
      <c r="ORD20" s="617"/>
      <c r="ORE20" s="617"/>
      <c r="ORF20" s="617"/>
      <c r="ORG20" s="617"/>
      <c r="ORH20" s="617"/>
      <c r="ORI20" s="617"/>
      <c r="ORJ20" s="617"/>
      <c r="ORK20" s="617"/>
      <c r="ORL20" s="617"/>
      <c r="ORM20" s="617"/>
      <c r="ORN20" s="617"/>
      <c r="ORO20" s="617"/>
      <c r="ORP20" s="617"/>
      <c r="ORQ20" s="617"/>
      <c r="ORR20" s="617"/>
      <c r="ORS20" s="617"/>
      <c r="ORT20" s="617"/>
      <c r="ORU20" s="617"/>
      <c r="ORV20" s="617"/>
      <c r="ORW20" s="617"/>
      <c r="ORX20" s="617"/>
      <c r="ORY20" s="617"/>
      <c r="ORZ20" s="617"/>
      <c r="OSA20" s="617"/>
      <c r="OSB20" s="617"/>
      <c r="OSC20" s="617"/>
      <c r="OSD20" s="617"/>
      <c r="OSE20" s="617"/>
      <c r="OSF20" s="617"/>
      <c r="OSG20" s="617"/>
      <c r="OSH20" s="617"/>
      <c r="OSI20" s="617"/>
      <c r="OSJ20" s="617"/>
      <c r="OSK20" s="617"/>
      <c r="OSL20" s="617"/>
      <c r="OSM20" s="617"/>
      <c r="OSN20" s="617"/>
      <c r="OSO20" s="617"/>
      <c r="OSP20" s="617"/>
      <c r="OSQ20" s="617"/>
      <c r="OSR20" s="617"/>
      <c r="OSS20" s="617"/>
      <c r="OST20" s="617"/>
      <c r="OSU20" s="617"/>
      <c r="OSV20" s="617"/>
      <c r="OSW20" s="617"/>
      <c r="OSX20" s="617"/>
      <c r="OSY20" s="617"/>
      <c r="OSZ20" s="617"/>
      <c r="OTA20" s="617"/>
      <c r="OTB20" s="617"/>
      <c r="OTC20" s="617"/>
      <c r="OTD20" s="617"/>
      <c r="OTE20" s="617"/>
      <c r="OTF20" s="617"/>
      <c r="OTG20" s="617"/>
      <c r="OTH20" s="617"/>
      <c r="OTI20" s="617"/>
      <c r="OTJ20" s="617"/>
      <c r="OTK20" s="617"/>
      <c r="OTL20" s="617"/>
      <c r="OTM20" s="617"/>
      <c r="OTN20" s="617"/>
      <c r="OTO20" s="617"/>
      <c r="OTP20" s="617"/>
      <c r="OTQ20" s="617"/>
      <c r="OTR20" s="617"/>
      <c r="OTS20" s="617"/>
      <c r="OTT20" s="617"/>
      <c r="OTU20" s="617"/>
      <c r="OTV20" s="617"/>
      <c r="OTW20" s="617"/>
      <c r="OTX20" s="617"/>
      <c r="OTY20" s="617"/>
      <c r="OTZ20" s="617"/>
      <c r="OUA20" s="617"/>
      <c r="OUB20" s="617"/>
      <c r="OUC20" s="617"/>
      <c r="OUD20" s="617"/>
      <c r="OUE20" s="617"/>
      <c r="OUF20" s="617"/>
      <c r="OUG20" s="617"/>
      <c r="OUH20" s="617"/>
      <c r="OUI20" s="617"/>
      <c r="OUJ20" s="617"/>
      <c r="OUK20" s="617"/>
      <c r="OUL20" s="617"/>
      <c r="OUM20" s="617"/>
      <c r="OUN20" s="617"/>
      <c r="OUO20" s="617"/>
      <c r="OUP20" s="617"/>
      <c r="OUQ20" s="617"/>
      <c r="OUR20" s="617"/>
      <c r="OUS20" s="617"/>
      <c r="OUT20" s="617"/>
      <c r="OUU20" s="617"/>
      <c r="OUV20" s="617"/>
      <c r="OUW20" s="617"/>
      <c r="OUX20" s="617"/>
      <c r="OUY20" s="617"/>
      <c r="OUZ20" s="617"/>
      <c r="OVA20" s="617"/>
      <c r="OVB20" s="617"/>
      <c r="OVC20" s="617"/>
      <c r="OVD20" s="617"/>
      <c r="OVE20" s="617"/>
      <c r="OVF20" s="617"/>
      <c r="OVG20" s="617"/>
      <c r="OVH20" s="617"/>
      <c r="OVI20" s="617"/>
      <c r="OVJ20" s="617"/>
      <c r="OVK20" s="617"/>
      <c r="OVL20" s="617"/>
      <c r="OVM20" s="617"/>
      <c r="OVN20" s="617"/>
      <c r="OVO20" s="617"/>
      <c r="OVP20" s="617"/>
      <c r="OVQ20" s="617"/>
      <c r="OVR20" s="617"/>
      <c r="OVS20" s="617"/>
      <c r="OVT20" s="617"/>
      <c r="OVU20" s="617"/>
      <c r="OVV20" s="617"/>
      <c r="OVW20" s="617"/>
      <c r="OVX20" s="617"/>
      <c r="OVY20" s="617"/>
      <c r="OVZ20" s="617"/>
      <c r="OWA20" s="617"/>
      <c r="OWB20" s="617"/>
      <c r="OWC20" s="617"/>
      <c r="OWD20" s="617"/>
      <c r="OWE20" s="617"/>
      <c r="OWF20" s="617"/>
      <c r="OWG20" s="617"/>
      <c r="OWH20" s="617"/>
      <c r="OWI20" s="617"/>
      <c r="OWJ20" s="617"/>
      <c r="OWK20" s="617"/>
      <c r="OWL20" s="617"/>
      <c r="OWM20" s="617"/>
      <c r="OWN20" s="617"/>
      <c r="OWO20" s="617"/>
      <c r="OWP20" s="617"/>
      <c r="OWQ20" s="617"/>
      <c r="OWR20" s="617"/>
      <c r="OWS20" s="617"/>
      <c r="OWT20" s="617"/>
      <c r="OWU20" s="617"/>
      <c r="OWV20" s="617"/>
      <c r="OWW20" s="617"/>
      <c r="OWX20" s="617"/>
      <c r="OWY20" s="617"/>
      <c r="OWZ20" s="617"/>
      <c r="OXA20" s="617"/>
      <c r="OXB20" s="617"/>
      <c r="OXC20" s="617"/>
      <c r="OXD20" s="617"/>
      <c r="OXE20" s="617"/>
      <c r="OXF20" s="617"/>
      <c r="OXG20" s="617"/>
      <c r="OXH20" s="617"/>
      <c r="OXI20" s="617"/>
      <c r="OXJ20" s="617"/>
      <c r="OXK20" s="617"/>
      <c r="OXL20" s="617"/>
      <c r="OXM20" s="617"/>
      <c r="OXN20" s="617"/>
      <c r="OXO20" s="617"/>
      <c r="OXP20" s="617"/>
      <c r="OXQ20" s="617"/>
      <c r="OXR20" s="617"/>
      <c r="OXS20" s="617"/>
      <c r="OXT20" s="617"/>
      <c r="OXU20" s="617"/>
      <c r="OXV20" s="617"/>
      <c r="OXW20" s="617"/>
      <c r="OXX20" s="617"/>
      <c r="OXY20" s="617"/>
      <c r="OXZ20" s="617"/>
      <c r="OYA20" s="617"/>
      <c r="OYB20" s="617"/>
      <c r="OYC20" s="617"/>
      <c r="OYD20" s="617"/>
      <c r="OYE20" s="617"/>
      <c r="OYF20" s="617"/>
      <c r="OYG20" s="617"/>
      <c r="OYH20" s="617"/>
      <c r="OYI20" s="617"/>
      <c r="OYJ20" s="617"/>
      <c r="OYK20" s="617"/>
      <c r="OYL20" s="617"/>
      <c r="OYM20" s="617"/>
      <c r="OYN20" s="617"/>
      <c r="OYO20" s="617"/>
      <c r="OYP20" s="617"/>
      <c r="OYQ20" s="617"/>
      <c r="OYR20" s="617"/>
      <c r="OYS20" s="617"/>
      <c r="OYT20" s="617"/>
      <c r="OYU20" s="617"/>
      <c r="OYV20" s="617"/>
      <c r="OYW20" s="617"/>
      <c r="OYX20" s="617"/>
      <c r="OYY20" s="617"/>
      <c r="OYZ20" s="617"/>
      <c r="OZA20" s="617"/>
      <c r="OZB20" s="617"/>
      <c r="OZC20" s="617"/>
      <c r="OZD20" s="617"/>
      <c r="OZE20" s="617"/>
      <c r="OZF20" s="617"/>
      <c r="OZG20" s="617"/>
      <c r="OZH20" s="617"/>
      <c r="OZI20" s="617"/>
      <c r="OZJ20" s="617"/>
      <c r="OZK20" s="617"/>
      <c r="OZL20" s="617"/>
      <c r="OZM20" s="617"/>
      <c r="OZN20" s="617"/>
      <c r="OZO20" s="617"/>
      <c r="OZP20" s="617"/>
      <c r="OZQ20" s="617"/>
      <c r="OZR20" s="617"/>
      <c r="OZS20" s="617"/>
      <c r="OZT20" s="617"/>
      <c r="OZU20" s="617"/>
      <c r="OZV20" s="617"/>
      <c r="OZW20" s="617"/>
      <c r="OZX20" s="617"/>
      <c r="OZY20" s="617"/>
      <c r="OZZ20" s="617"/>
      <c r="PAA20" s="617"/>
      <c r="PAB20" s="617"/>
      <c r="PAC20" s="617"/>
      <c r="PAD20" s="617"/>
      <c r="PAE20" s="617"/>
      <c r="PAF20" s="617"/>
      <c r="PAG20" s="617"/>
      <c r="PAH20" s="617"/>
      <c r="PAI20" s="617"/>
      <c r="PAJ20" s="617"/>
      <c r="PAK20" s="617"/>
      <c r="PAL20" s="617"/>
      <c r="PAM20" s="617"/>
      <c r="PAN20" s="617"/>
      <c r="PAO20" s="617"/>
      <c r="PAP20" s="617"/>
      <c r="PAQ20" s="617"/>
      <c r="PAR20" s="617"/>
      <c r="PAS20" s="617"/>
      <c r="PAT20" s="617"/>
      <c r="PAU20" s="617"/>
      <c r="PAV20" s="617"/>
      <c r="PAW20" s="617"/>
      <c r="PAX20" s="617"/>
      <c r="PAY20" s="617"/>
      <c r="PAZ20" s="617"/>
      <c r="PBA20" s="617"/>
      <c r="PBB20" s="617"/>
      <c r="PBC20" s="617"/>
      <c r="PBD20" s="617"/>
      <c r="PBE20" s="617"/>
      <c r="PBF20" s="617"/>
      <c r="PBG20" s="617"/>
      <c r="PBH20" s="617"/>
      <c r="PBI20" s="617"/>
      <c r="PBJ20" s="617"/>
      <c r="PBK20" s="617"/>
      <c r="PBL20" s="617"/>
      <c r="PBM20" s="617"/>
      <c r="PBN20" s="617"/>
      <c r="PBO20" s="617"/>
      <c r="PBP20" s="617"/>
      <c r="PBQ20" s="617"/>
      <c r="PBR20" s="617"/>
      <c r="PBS20" s="617"/>
      <c r="PBT20" s="617"/>
      <c r="PBU20" s="617"/>
      <c r="PBV20" s="617"/>
      <c r="PBW20" s="617"/>
      <c r="PBX20" s="617"/>
      <c r="PBY20" s="617"/>
      <c r="PBZ20" s="617"/>
      <c r="PCA20" s="617"/>
      <c r="PCB20" s="617"/>
      <c r="PCC20" s="617"/>
      <c r="PCD20" s="617"/>
      <c r="PCE20" s="617"/>
      <c r="PCF20" s="617"/>
      <c r="PCG20" s="617"/>
      <c r="PCH20" s="617"/>
      <c r="PCI20" s="617"/>
      <c r="PCJ20" s="617"/>
      <c r="PCK20" s="617"/>
      <c r="PCL20" s="617"/>
      <c r="PCM20" s="617"/>
      <c r="PCN20" s="617"/>
      <c r="PCO20" s="617"/>
      <c r="PCP20" s="617"/>
      <c r="PCQ20" s="617"/>
      <c r="PCR20" s="617"/>
      <c r="PCS20" s="617"/>
      <c r="PCT20" s="617"/>
      <c r="PCU20" s="617"/>
      <c r="PCV20" s="617"/>
      <c r="PCW20" s="617"/>
      <c r="PCX20" s="617"/>
      <c r="PCY20" s="617"/>
      <c r="PCZ20" s="617"/>
      <c r="PDA20" s="617"/>
      <c r="PDB20" s="617"/>
      <c r="PDC20" s="617"/>
      <c r="PDD20" s="617"/>
      <c r="PDE20" s="617"/>
      <c r="PDF20" s="617"/>
      <c r="PDG20" s="617"/>
      <c r="PDH20" s="617"/>
      <c r="PDI20" s="617"/>
      <c r="PDJ20" s="617"/>
      <c r="PDK20" s="617"/>
      <c r="PDL20" s="617"/>
      <c r="PDM20" s="617"/>
      <c r="PDN20" s="617"/>
      <c r="PDO20" s="617"/>
      <c r="PDP20" s="617"/>
      <c r="PDQ20" s="617"/>
      <c r="PDR20" s="617"/>
      <c r="PDS20" s="617"/>
      <c r="PDT20" s="617"/>
      <c r="PDU20" s="617"/>
      <c r="PDV20" s="617"/>
      <c r="PDW20" s="617"/>
      <c r="PDX20" s="617"/>
      <c r="PDY20" s="617"/>
      <c r="PDZ20" s="617"/>
      <c r="PEA20" s="617"/>
      <c r="PEB20" s="617"/>
      <c r="PEC20" s="617"/>
      <c r="PED20" s="617"/>
      <c r="PEE20" s="617"/>
      <c r="PEF20" s="617"/>
      <c r="PEG20" s="617"/>
      <c r="PEH20" s="617"/>
      <c r="PEI20" s="617"/>
      <c r="PEJ20" s="617"/>
      <c r="PEK20" s="617"/>
      <c r="PEL20" s="617"/>
      <c r="PEM20" s="617"/>
      <c r="PEN20" s="617"/>
      <c r="PEO20" s="617"/>
      <c r="PEP20" s="617"/>
      <c r="PEQ20" s="617"/>
      <c r="PER20" s="617"/>
      <c r="PES20" s="617"/>
      <c r="PET20" s="617"/>
      <c r="PEU20" s="617"/>
      <c r="PEV20" s="617"/>
      <c r="PEW20" s="617"/>
      <c r="PEX20" s="617"/>
      <c r="PEY20" s="617"/>
      <c r="PEZ20" s="617"/>
      <c r="PFA20" s="617"/>
      <c r="PFB20" s="617"/>
      <c r="PFC20" s="617"/>
      <c r="PFD20" s="617"/>
      <c r="PFE20" s="617"/>
      <c r="PFF20" s="617"/>
      <c r="PFG20" s="617"/>
      <c r="PFH20" s="617"/>
      <c r="PFI20" s="617"/>
      <c r="PFJ20" s="617"/>
      <c r="PFK20" s="617"/>
      <c r="PFL20" s="617"/>
      <c r="PFM20" s="617"/>
      <c r="PFN20" s="617"/>
      <c r="PFO20" s="617"/>
      <c r="PFP20" s="617"/>
      <c r="PFQ20" s="617"/>
      <c r="PFR20" s="617"/>
      <c r="PFS20" s="617"/>
      <c r="PFT20" s="617"/>
      <c r="PFU20" s="617"/>
      <c r="PFV20" s="617"/>
      <c r="PFW20" s="617"/>
      <c r="PFX20" s="617"/>
      <c r="PFY20" s="617"/>
      <c r="PFZ20" s="617"/>
      <c r="PGA20" s="617"/>
      <c r="PGB20" s="617"/>
      <c r="PGC20" s="617"/>
      <c r="PGD20" s="617"/>
      <c r="PGE20" s="617"/>
      <c r="PGF20" s="617"/>
      <c r="PGG20" s="617"/>
      <c r="PGH20" s="617"/>
      <c r="PGI20" s="617"/>
      <c r="PGJ20" s="617"/>
      <c r="PGK20" s="617"/>
      <c r="PGL20" s="617"/>
      <c r="PGM20" s="617"/>
      <c r="PGN20" s="617"/>
      <c r="PGO20" s="617"/>
      <c r="PGP20" s="617"/>
      <c r="PGQ20" s="617"/>
      <c r="PGR20" s="617"/>
      <c r="PGS20" s="617"/>
      <c r="PGT20" s="617"/>
      <c r="PGU20" s="617"/>
      <c r="PGV20" s="617"/>
      <c r="PGW20" s="617"/>
      <c r="PGX20" s="617"/>
      <c r="PGY20" s="617"/>
      <c r="PGZ20" s="617"/>
      <c r="PHA20" s="617"/>
      <c r="PHB20" s="617"/>
      <c r="PHC20" s="617"/>
      <c r="PHD20" s="617"/>
      <c r="PHE20" s="617"/>
      <c r="PHF20" s="617"/>
      <c r="PHG20" s="617"/>
      <c r="PHH20" s="617"/>
      <c r="PHI20" s="617"/>
      <c r="PHJ20" s="617"/>
      <c r="PHK20" s="617"/>
      <c r="PHL20" s="617"/>
      <c r="PHM20" s="617"/>
      <c r="PHN20" s="617"/>
      <c r="PHO20" s="617"/>
      <c r="PHP20" s="617"/>
      <c r="PHQ20" s="617"/>
      <c r="PHR20" s="617"/>
      <c r="PHS20" s="617"/>
      <c r="PHT20" s="617"/>
      <c r="PHU20" s="617"/>
      <c r="PHV20" s="617"/>
      <c r="PHW20" s="617"/>
      <c r="PHX20" s="617"/>
      <c r="PHY20" s="617"/>
      <c r="PHZ20" s="617"/>
      <c r="PIA20" s="617"/>
      <c r="PIB20" s="617"/>
      <c r="PIC20" s="617"/>
      <c r="PID20" s="617"/>
      <c r="PIE20" s="617"/>
      <c r="PIF20" s="617"/>
      <c r="PIG20" s="617"/>
      <c r="PIH20" s="617"/>
      <c r="PII20" s="617"/>
      <c r="PIJ20" s="617"/>
      <c r="PIK20" s="617"/>
      <c r="PIL20" s="617"/>
      <c r="PIM20" s="617"/>
      <c r="PIN20" s="617"/>
      <c r="PIO20" s="617"/>
      <c r="PIP20" s="617"/>
      <c r="PIQ20" s="617"/>
      <c r="PIR20" s="617"/>
      <c r="PIS20" s="617"/>
      <c r="PIT20" s="617"/>
      <c r="PIU20" s="617"/>
      <c r="PIV20" s="617"/>
      <c r="PIW20" s="617"/>
      <c r="PIX20" s="617"/>
      <c r="PIY20" s="617"/>
      <c r="PIZ20" s="617"/>
      <c r="PJA20" s="617"/>
      <c r="PJB20" s="617"/>
      <c r="PJC20" s="617"/>
      <c r="PJD20" s="617"/>
      <c r="PJE20" s="617"/>
      <c r="PJF20" s="617"/>
      <c r="PJG20" s="617"/>
      <c r="PJH20" s="617"/>
      <c r="PJI20" s="617"/>
      <c r="PJJ20" s="617"/>
      <c r="PJK20" s="617"/>
      <c r="PJL20" s="617"/>
      <c r="PJM20" s="617"/>
      <c r="PJN20" s="617"/>
      <c r="PJO20" s="617"/>
      <c r="PJP20" s="617"/>
      <c r="PJQ20" s="617"/>
      <c r="PJR20" s="617"/>
      <c r="PJS20" s="617"/>
      <c r="PJT20" s="617"/>
      <c r="PJU20" s="617"/>
      <c r="PJV20" s="617"/>
      <c r="PJW20" s="617"/>
      <c r="PJX20" s="617"/>
      <c r="PJY20" s="617"/>
      <c r="PJZ20" s="617"/>
      <c r="PKA20" s="617"/>
      <c r="PKB20" s="617"/>
      <c r="PKC20" s="617"/>
      <c r="PKD20" s="617"/>
      <c r="PKE20" s="617"/>
      <c r="PKF20" s="617"/>
      <c r="PKG20" s="617"/>
      <c r="PKH20" s="617"/>
      <c r="PKI20" s="617"/>
      <c r="PKJ20" s="617"/>
      <c r="PKK20" s="617"/>
      <c r="PKL20" s="617"/>
      <c r="PKM20" s="617"/>
      <c r="PKN20" s="617"/>
      <c r="PKO20" s="617"/>
      <c r="PKP20" s="617"/>
      <c r="PKQ20" s="617"/>
      <c r="PKR20" s="617"/>
      <c r="PKS20" s="617"/>
      <c r="PKT20" s="617"/>
      <c r="PKU20" s="617"/>
      <c r="PKV20" s="617"/>
      <c r="PKW20" s="617"/>
      <c r="PKX20" s="617"/>
      <c r="PKY20" s="617"/>
      <c r="PKZ20" s="617"/>
      <c r="PLA20" s="617"/>
      <c r="PLB20" s="617"/>
      <c r="PLC20" s="617"/>
      <c r="PLD20" s="617"/>
      <c r="PLE20" s="617"/>
      <c r="PLF20" s="617"/>
      <c r="PLG20" s="617"/>
      <c r="PLH20" s="617"/>
      <c r="PLI20" s="617"/>
      <c r="PLJ20" s="617"/>
      <c r="PLK20" s="617"/>
      <c r="PLL20" s="617"/>
      <c r="PLM20" s="617"/>
      <c r="PLN20" s="617"/>
      <c r="PLO20" s="617"/>
      <c r="PLP20" s="617"/>
      <c r="PLQ20" s="617"/>
      <c r="PLR20" s="617"/>
      <c r="PLS20" s="617"/>
      <c r="PLT20" s="617"/>
      <c r="PLU20" s="617"/>
      <c r="PLV20" s="617"/>
      <c r="PLW20" s="617"/>
      <c r="PLX20" s="617"/>
      <c r="PLY20" s="617"/>
      <c r="PLZ20" s="617"/>
      <c r="PMA20" s="617"/>
      <c r="PMB20" s="617"/>
      <c r="PMC20" s="617"/>
      <c r="PMD20" s="617"/>
      <c r="PME20" s="617"/>
      <c r="PMF20" s="617"/>
      <c r="PMG20" s="617"/>
      <c r="PMH20" s="617"/>
      <c r="PMI20" s="617"/>
      <c r="PMJ20" s="617"/>
      <c r="PMK20" s="617"/>
      <c r="PML20" s="617"/>
      <c r="PMM20" s="617"/>
      <c r="PMN20" s="617"/>
      <c r="PMO20" s="617"/>
      <c r="PMP20" s="617"/>
      <c r="PMQ20" s="617"/>
      <c r="PMR20" s="617"/>
      <c r="PMS20" s="617"/>
      <c r="PMT20" s="617"/>
      <c r="PMU20" s="617"/>
      <c r="PMV20" s="617"/>
      <c r="PMW20" s="617"/>
      <c r="PMX20" s="617"/>
      <c r="PMY20" s="617"/>
      <c r="PMZ20" s="617"/>
      <c r="PNA20" s="617"/>
      <c r="PNB20" s="617"/>
      <c r="PNC20" s="617"/>
      <c r="PND20" s="617"/>
      <c r="PNE20" s="617"/>
      <c r="PNF20" s="617"/>
      <c r="PNG20" s="617"/>
      <c r="PNH20" s="617"/>
      <c r="PNI20" s="617"/>
      <c r="PNJ20" s="617"/>
      <c r="PNK20" s="617"/>
      <c r="PNL20" s="617"/>
      <c r="PNM20" s="617"/>
      <c r="PNN20" s="617"/>
      <c r="PNO20" s="617"/>
      <c r="PNP20" s="617"/>
      <c r="PNQ20" s="617"/>
      <c r="PNR20" s="617"/>
      <c r="PNS20" s="617"/>
      <c r="PNT20" s="617"/>
      <c r="PNU20" s="617"/>
      <c r="PNV20" s="617"/>
      <c r="PNW20" s="617"/>
      <c r="PNX20" s="617"/>
      <c r="PNY20" s="617"/>
      <c r="PNZ20" s="617"/>
      <c r="POA20" s="617"/>
      <c r="POB20" s="617"/>
      <c r="POC20" s="617"/>
      <c r="POD20" s="617"/>
      <c r="POE20" s="617"/>
      <c r="POF20" s="617"/>
      <c r="POG20" s="617"/>
      <c r="POH20" s="617"/>
      <c r="POI20" s="617"/>
      <c r="POJ20" s="617"/>
      <c r="POK20" s="617"/>
      <c r="POL20" s="617"/>
      <c r="POM20" s="617"/>
      <c r="PON20" s="617"/>
      <c r="POO20" s="617"/>
      <c r="POP20" s="617"/>
      <c r="POQ20" s="617"/>
      <c r="POR20" s="617"/>
      <c r="POS20" s="617"/>
      <c r="POT20" s="617"/>
      <c r="POU20" s="617"/>
      <c r="POV20" s="617"/>
      <c r="POW20" s="617"/>
      <c r="POX20" s="617"/>
      <c r="POY20" s="617"/>
      <c r="POZ20" s="617"/>
      <c r="PPA20" s="617"/>
      <c r="PPB20" s="617"/>
      <c r="PPC20" s="617"/>
      <c r="PPD20" s="617"/>
      <c r="PPE20" s="617"/>
      <c r="PPF20" s="617"/>
      <c r="PPG20" s="617"/>
      <c r="PPH20" s="617"/>
      <c r="PPI20" s="617"/>
      <c r="PPJ20" s="617"/>
      <c r="PPK20" s="617"/>
      <c r="PPL20" s="617"/>
      <c r="PPM20" s="617"/>
      <c r="PPN20" s="617"/>
      <c r="PPO20" s="617"/>
      <c r="PPP20" s="617"/>
      <c r="PPQ20" s="617"/>
      <c r="PPR20" s="617"/>
      <c r="PPS20" s="617"/>
      <c r="PPT20" s="617"/>
      <c r="PPU20" s="617"/>
      <c r="PPV20" s="617"/>
      <c r="PPW20" s="617"/>
      <c r="PPX20" s="617"/>
      <c r="PPY20" s="617"/>
      <c r="PPZ20" s="617"/>
      <c r="PQA20" s="617"/>
      <c r="PQB20" s="617"/>
      <c r="PQC20" s="617"/>
      <c r="PQD20" s="617"/>
      <c r="PQE20" s="617"/>
      <c r="PQF20" s="617"/>
      <c r="PQG20" s="617"/>
      <c r="PQH20" s="617"/>
      <c r="PQI20" s="617"/>
      <c r="PQJ20" s="617"/>
      <c r="PQK20" s="617"/>
      <c r="PQL20" s="617"/>
      <c r="PQM20" s="617"/>
      <c r="PQN20" s="617"/>
      <c r="PQO20" s="617"/>
      <c r="PQP20" s="617"/>
      <c r="PQQ20" s="617"/>
      <c r="PQR20" s="617"/>
      <c r="PQS20" s="617"/>
      <c r="PQT20" s="617"/>
      <c r="PQU20" s="617"/>
      <c r="PQV20" s="617"/>
      <c r="PQW20" s="617"/>
      <c r="PQX20" s="617"/>
      <c r="PQY20" s="617"/>
      <c r="PQZ20" s="617"/>
      <c r="PRA20" s="617"/>
      <c r="PRB20" s="617"/>
      <c r="PRC20" s="617"/>
      <c r="PRD20" s="617"/>
      <c r="PRE20" s="617"/>
      <c r="PRF20" s="617"/>
      <c r="PRG20" s="617"/>
      <c r="PRH20" s="617"/>
      <c r="PRI20" s="617"/>
      <c r="PRJ20" s="617"/>
      <c r="PRK20" s="617"/>
      <c r="PRL20" s="617"/>
      <c r="PRM20" s="617"/>
      <c r="PRN20" s="617"/>
      <c r="PRO20" s="617"/>
      <c r="PRP20" s="617"/>
      <c r="PRQ20" s="617"/>
      <c r="PRR20" s="617"/>
      <c r="PRS20" s="617"/>
      <c r="PRT20" s="617"/>
      <c r="PRU20" s="617"/>
      <c r="PRV20" s="617"/>
      <c r="PRW20" s="617"/>
      <c r="PRX20" s="617"/>
      <c r="PRY20" s="617"/>
      <c r="PRZ20" s="617"/>
      <c r="PSA20" s="617"/>
      <c r="PSB20" s="617"/>
      <c r="PSC20" s="617"/>
      <c r="PSD20" s="617"/>
      <c r="PSE20" s="617"/>
      <c r="PSF20" s="617"/>
      <c r="PSG20" s="617"/>
      <c r="PSH20" s="617"/>
      <c r="PSI20" s="617"/>
      <c r="PSJ20" s="617"/>
      <c r="PSK20" s="617"/>
      <c r="PSL20" s="617"/>
      <c r="PSM20" s="617"/>
      <c r="PSN20" s="617"/>
      <c r="PSO20" s="617"/>
      <c r="PSP20" s="617"/>
      <c r="PSQ20" s="617"/>
      <c r="PSR20" s="617"/>
      <c r="PSS20" s="617"/>
      <c r="PST20" s="617"/>
      <c r="PSU20" s="617"/>
      <c r="PSV20" s="617"/>
      <c r="PSW20" s="617"/>
      <c r="PSX20" s="617"/>
      <c r="PSY20" s="617"/>
      <c r="PSZ20" s="617"/>
      <c r="PTA20" s="617"/>
      <c r="PTB20" s="617"/>
      <c r="PTC20" s="617"/>
      <c r="PTD20" s="617"/>
      <c r="PTE20" s="617"/>
      <c r="PTF20" s="617"/>
      <c r="PTG20" s="617"/>
      <c r="PTH20" s="617"/>
      <c r="PTI20" s="617"/>
      <c r="PTJ20" s="617"/>
      <c r="PTK20" s="617"/>
      <c r="PTL20" s="617"/>
      <c r="PTM20" s="617"/>
      <c r="PTN20" s="617"/>
      <c r="PTO20" s="617"/>
      <c r="PTP20" s="617"/>
      <c r="PTQ20" s="617"/>
      <c r="PTR20" s="617"/>
      <c r="PTS20" s="617"/>
      <c r="PTT20" s="617"/>
      <c r="PTU20" s="617"/>
      <c r="PTV20" s="617"/>
      <c r="PTW20" s="617"/>
      <c r="PTX20" s="617"/>
      <c r="PTY20" s="617"/>
      <c r="PTZ20" s="617"/>
      <c r="PUA20" s="617"/>
      <c r="PUB20" s="617"/>
      <c r="PUC20" s="617"/>
      <c r="PUD20" s="617"/>
      <c r="PUE20" s="617"/>
      <c r="PUF20" s="617"/>
      <c r="PUG20" s="617"/>
      <c r="PUH20" s="617"/>
      <c r="PUI20" s="617"/>
      <c r="PUJ20" s="617"/>
      <c r="PUK20" s="617"/>
      <c r="PUL20" s="617"/>
      <c r="PUM20" s="617"/>
      <c r="PUN20" s="617"/>
      <c r="PUO20" s="617"/>
      <c r="PUP20" s="617"/>
      <c r="PUQ20" s="617"/>
      <c r="PUR20" s="617"/>
      <c r="PUS20" s="617"/>
      <c r="PUT20" s="617"/>
      <c r="PUU20" s="617"/>
      <c r="PUV20" s="617"/>
      <c r="PUW20" s="617"/>
      <c r="PUX20" s="617"/>
      <c r="PUY20" s="617"/>
      <c r="PUZ20" s="617"/>
      <c r="PVA20" s="617"/>
      <c r="PVB20" s="617"/>
      <c r="PVC20" s="617"/>
      <c r="PVD20" s="617"/>
      <c r="PVE20" s="617"/>
      <c r="PVF20" s="617"/>
      <c r="PVG20" s="617"/>
      <c r="PVH20" s="617"/>
      <c r="PVI20" s="617"/>
      <c r="PVJ20" s="617"/>
      <c r="PVK20" s="617"/>
      <c r="PVL20" s="617"/>
      <c r="PVM20" s="617"/>
      <c r="PVN20" s="617"/>
      <c r="PVO20" s="617"/>
      <c r="PVP20" s="617"/>
      <c r="PVQ20" s="617"/>
      <c r="PVR20" s="617"/>
      <c r="PVS20" s="617"/>
      <c r="PVT20" s="617"/>
      <c r="PVU20" s="617"/>
      <c r="PVV20" s="617"/>
      <c r="PVW20" s="617"/>
      <c r="PVX20" s="617"/>
      <c r="PVY20" s="617"/>
      <c r="PVZ20" s="617"/>
      <c r="PWA20" s="617"/>
      <c r="PWB20" s="617"/>
      <c r="PWC20" s="617"/>
      <c r="PWD20" s="617"/>
      <c r="PWE20" s="617"/>
      <c r="PWF20" s="617"/>
      <c r="PWG20" s="617"/>
      <c r="PWH20" s="617"/>
      <c r="PWI20" s="617"/>
      <c r="PWJ20" s="617"/>
      <c r="PWK20" s="617"/>
      <c r="PWL20" s="617"/>
      <c r="PWM20" s="617"/>
      <c r="PWN20" s="617"/>
      <c r="PWO20" s="617"/>
      <c r="PWP20" s="617"/>
      <c r="PWQ20" s="617"/>
      <c r="PWR20" s="617"/>
      <c r="PWS20" s="617"/>
      <c r="PWT20" s="617"/>
      <c r="PWU20" s="617"/>
      <c r="PWV20" s="617"/>
      <c r="PWW20" s="617"/>
      <c r="PWX20" s="617"/>
      <c r="PWY20" s="617"/>
      <c r="PWZ20" s="617"/>
      <c r="PXA20" s="617"/>
      <c r="PXB20" s="617"/>
      <c r="PXC20" s="617"/>
      <c r="PXD20" s="617"/>
      <c r="PXE20" s="617"/>
      <c r="PXF20" s="617"/>
      <c r="PXG20" s="617"/>
      <c r="PXH20" s="617"/>
      <c r="PXI20" s="617"/>
      <c r="PXJ20" s="617"/>
      <c r="PXK20" s="617"/>
      <c r="PXL20" s="617"/>
      <c r="PXM20" s="617"/>
      <c r="PXN20" s="617"/>
      <c r="PXO20" s="617"/>
      <c r="PXP20" s="617"/>
      <c r="PXQ20" s="617"/>
      <c r="PXR20" s="617"/>
      <c r="PXS20" s="617"/>
      <c r="PXT20" s="617"/>
      <c r="PXU20" s="617"/>
      <c r="PXV20" s="617"/>
      <c r="PXW20" s="617"/>
      <c r="PXX20" s="617"/>
      <c r="PXY20" s="617"/>
      <c r="PXZ20" s="617"/>
      <c r="PYA20" s="617"/>
      <c r="PYB20" s="617"/>
      <c r="PYC20" s="617"/>
      <c r="PYD20" s="617"/>
      <c r="PYE20" s="617"/>
      <c r="PYF20" s="617"/>
      <c r="PYG20" s="617"/>
      <c r="PYH20" s="617"/>
      <c r="PYI20" s="617"/>
      <c r="PYJ20" s="617"/>
      <c r="PYK20" s="617"/>
      <c r="PYL20" s="617"/>
      <c r="PYM20" s="617"/>
      <c r="PYN20" s="617"/>
      <c r="PYO20" s="617"/>
      <c r="PYP20" s="617"/>
      <c r="PYQ20" s="617"/>
      <c r="PYR20" s="617"/>
      <c r="PYS20" s="617"/>
      <c r="PYT20" s="617"/>
      <c r="PYU20" s="617"/>
      <c r="PYV20" s="617"/>
      <c r="PYW20" s="617"/>
      <c r="PYX20" s="617"/>
      <c r="PYY20" s="617"/>
      <c r="PYZ20" s="617"/>
      <c r="PZA20" s="617"/>
      <c r="PZB20" s="617"/>
      <c r="PZC20" s="617"/>
      <c r="PZD20" s="617"/>
      <c r="PZE20" s="617"/>
      <c r="PZF20" s="617"/>
      <c r="PZG20" s="617"/>
      <c r="PZH20" s="617"/>
      <c r="PZI20" s="617"/>
      <c r="PZJ20" s="617"/>
      <c r="PZK20" s="617"/>
      <c r="PZL20" s="617"/>
      <c r="PZM20" s="617"/>
      <c r="PZN20" s="617"/>
      <c r="PZO20" s="617"/>
      <c r="PZP20" s="617"/>
      <c r="PZQ20" s="617"/>
      <c r="PZR20" s="617"/>
      <c r="PZS20" s="617"/>
      <c r="PZT20" s="617"/>
      <c r="PZU20" s="617"/>
      <c r="PZV20" s="617"/>
      <c r="PZW20" s="617"/>
      <c r="PZX20" s="617"/>
      <c r="PZY20" s="617"/>
      <c r="PZZ20" s="617"/>
      <c r="QAA20" s="617"/>
      <c r="QAB20" s="617"/>
      <c r="QAC20" s="617"/>
      <c r="QAD20" s="617"/>
      <c r="QAE20" s="617"/>
      <c r="QAF20" s="617"/>
      <c r="QAG20" s="617"/>
      <c r="QAH20" s="617"/>
      <c r="QAI20" s="617"/>
      <c r="QAJ20" s="617"/>
      <c r="QAK20" s="617"/>
      <c r="QAL20" s="617"/>
      <c r="QAM20" s="617"/>
      <c r="QAN20" s="617"/>
      <c r="QAO20" s="617"/>
      <c r="QAP20" s="617"/>
      <c r="QAQ20" s="617"/>
      <c r="QAR20" s="617"/>
      <c r="QAS20" s="617"/>
      <c r="QAT20" s="617"/>
      <c r="QAU20" s="617"/>
      <c r="QAV20" s="617"/>
      <c r="QAW20" s="617"/>
      <c r="QAX20" s="617"/>
      <c r="QAY20" s="617"/>
      <c r="QAZ20" s="617"/>
      <c r="QBA20" s="617"/>
      <c r="QBB20" s="617"/>
      <c r="QBC20" s="617"/>
      <c r="QBD20" s="617"/>
      <c r="QBE20" s="617"/>
      <c r="QBF20" s="617"/>
      <c r="QBG20" s="617"/>
      <c r="QBH20" s="617"/>
      <c r="QBI20" s="617"/>
      <c r="QBJ20" s="617"/>
      <c r="QBK20" s="617"/>
      <c r="QBL20" s="617"/>
      <c r="QBM20" s="617"/>
      <c r="QBN20" s="617"/>
      <c r="QBO20" s="617"/>
      <c r="QBP20" s="617"/>
      <c r="QBQ20" s="617"/>
      <c r="QBR20" s="617"/>
      <c r="QBS20" s="617"/>
      <c r="QBT20" s="617"/>
      <c r="QBU20" s="617"/>
      <c r="QBV20" s="617"/>
      <c r="QBW20" s="617"/>
      <c r="QBX20" s="617"/>
      <c r="QBY20" s="617"/>
      <c r="QBZ20" s="617"/>
      <c r="QCA20" s="617"/>
      <c r="QCB20" s="617"/>
      <c r="QCC20" s="617"/>
      <c r="QCD20" s="617"/>
      <c r="QCE20" s="617"/>
      <c r="QCF20" s="617"/>
      <c r="QCG20" s="617"/>
      <c r="QCH20" s="617"/>
      <c r="QCI20" s="617"/>
      <c r="QCJ20" s="617"/>
      <c r="QCK20" s="617"/>
      <c r="QCL20" s="617"/>
      <c r="QCM20" s="617"/>
      <c r="QCN20" s="617"/>
      <c r="QCO20" s="617"/>
      <c r="QCP20" s="617"/>
      <c r="QCQ20" s="617"/>
      <c r="QCR20" s="617"/>
      <c r="QCS20" s="617"/>
      <c r="QCT20" s="617"/>
      <c r="QCU20" s="617"/>
      <c r="QCV20" s="617"/>
      <c r="QCW20" s="617"/>
      <c r="QCX20" s="617"/>
      <c r="QCY20" s="617"/>
      <c r="QCZ20" s="617"/>
      <c r="QDA20" s="617"/>
      <c r="QDB20" s="617"/>
      <c r="QDC20" s="617"/>
      <c r="QDD20" s="617"/>
      <c r="QDE20" s="617"/>
      <c r="QDF20" s="617"/>
      <c r="QDG20" s="617"/>
      <c r="QDH20" s="617"/>
      <c r="QDI20" s="617"/>
      <c r="QDJ20" s="617"/>
      <c r="QDK20" s="617"/>
      <c r="QDL20" s="617"/>
      <c r="QDM20" s="617"/>
      <c r="QDN20" s="617"/>
      <c r="QDO20" s="617"/>
      <c r="QDP20" s="617"/>
      <c r="QDQ20" s="617"/>
      <c r="QDR20" s="617"/>
      <c r="QDS20" s="617"/>
      <c r="QDT20" s="617"/>
      <c r="QDU20" s="617"/>
      <c r="QDV20" s="617"/>
      <c r="QDW20" s="617"/>
      <c r="QDX20" s="617"/>
      <c r="QDY20" s="617"/>
      <c r="QDZ20" s="617"/>
      <c r="QEA20" s="617"/>
      <c r="QEB20" s="617"/>
      <c r="QEC20" s="617"/>
      <c r="QED20" s="617"/>
      <c r="QEE20" s="617"/>
      <c r="QEF20" s="617"/>
      <c r="QEG20" s="617"/>
      <c r="QEH20" s="617"/>
      <c r="QEI20" s="617"/>
      <c r="QEJ20" s="617"/>
      <c r="QEK20" s="617"/>
      <c r="QEL20" s="617"/>
      <c r="QEM20" s="617"/>
      <c r="QEN20" s="617"/>
      <c r="QEO20" s="617"/>
      <c r="QEP20" s="617"/>
      <c r="QEQ20" s="617"/>
      <c r="QER20" s="617"/>
      <c r="QES20" s="617"/>
      <c r="QET20" s="617"/>
      <c r="QEU20" s="617"/>
      <c r="QEV20" s="617"/>
      <c r="QEW20" s="617"/>
      <c r="QEX20" s="617"/>
      <c r="QEY20" s="617"/>
      <c r="QEZ20" s="617"/>
      <c r="QFA20" s="617"/>
      <c r="QFB20" s="617"/>
      <c r="QFC20" s="617"/>
      <c r="QFD20" s="617"/>
      <c r="QFE20" s="617"/>
      <c r="QFF20" s="617"/>
      <c r="QFG20" s="617"/>
      <c r="QFH20" s="617"/>
      <c r="QFI20" s="617"/>
      <c r="QFJ20" s="617"/>
      <c r="QFK20" s="617"/>
      <c r="QFL20" s="617"/>
      <c r="QFM20" s="617"/>
      <c r="QFN20" s="617"/>
      <c r="QFO20" s="617"/>
      <c r="QFP20" s="617"/>
      <c r="QFQ20" s="617"/>
      <c r="QFR20" s="617"/>
      <c r="QFS20" s="617"/>
      <c r="QFT20" s="617"/>
      <c r="QFU20" s="617"/>
      <c r="QFV20" s="617"/>
      <c r="QFW20" s="617"/>
      <c r="QFX20" s="617"/>
      <c r="QFY20" s="617"/>
      <c r="QFZ20" s="617"/>
      <c r="QGA20" s="617"/>
      <c r="QGB20" s="617"/>
      <c r="QGC20" s="617"/>
      <c r="QGD20" s="617"/>
      <c r="QGE20" s="617"/>
      <c r="QGF20" s="617"/>
      <c r="QGG20" s="617"/>
      <c r="QGH20" s="617"/>
      <c r="QGI20" s="617"/>
      <c r="QGJ20" s="617"/>
      <c r="QGK20" s="617"/>
      <c r="QGL20" s="617"/>
      <c r="QGM20" s="617"/>
      <c r="QGN20" s="617"/>
      <c r="QGO20" s="617"/>
      <c r="QGP20" s="617"/>
      <c r="QGQ20" s="617"/>
      <c r="QGR20" s="617"/>
      <c r="QGS20" s="617"/>
      <c r="QGT20" s="617"/>
      <c r="QGU20" s="617"/>
      <c r="QGV20" s="617"/>
      <c r="QGW20" s="617"/>
      <c r="QGX20" s="617"/>
      <c r="QGY20" s="617"/>
      <c r="QGZ20" s="617"/>
      <c r="QHA20" s="617"/>
      <c r="QHB20" s="617"/>
      <c r="QHC20" s="617"/>
      <c r="QHD20" s="617"/>
      <c r="QHE20" s="617"/>
      <c r="QHF20" s="617"/>
      <c r="QHG20" s="617"/>
      <c r="QHH20" s="617"/>
      <c r="QHI20" s="617"/>
      <c r="QHJ20" s="617"/>
      <c r="QHK20" s="617"/>
      <c r="QHL20" s="617"/>
      <c r="QHM20" s="617"/>
      <c r="QHN20" s="617"/>
      <c r="QHO20" s="617"/>
      <c r="QHP20" s="617"/>
      <c r="QHQ20" s="617"/>
      <c r="QHR20" s="617"/>
      <c r="QHS20" s="617"/>
      <c r="QHT20" s="617"/>
      <c r="QHU20" s="617"/>
      <c r="QHV20" s="617"/>
      <c r="QHW20" s="617"/>
      <c r="QHX20" s="617"/>
      <c r="QHY20" s="617"/>
      <c r="QHZ20" s="617"/>
      <c r="QIA20" s="617"/>
      <c r="QIB20" s="617"/>
      <c r="QIC20" s="617"/>
      <c r="QID20" s="617"/>
      <c r="QIE20" s="617"/>
      <c r="QIF20" s="617"/>
      <c r="QIG20" s="617"/>
      <c r="QIH20" s="617"/>
      <c r="QII20" s="617"/>
      <c r="QIJ20" s="617"/>
      <c r="QIK20" s="617"/>
      <c r="QIL20" s="617"/>
      <c r="QIM20" s="617"/>
      <c r="QIN20" s="617"/>
      <c r="QIO20" s="617"/>
      <c r="QIP20" s="617"/>
      <c r="QIQ20" s="617"/>
      <c r="QIR20" s="617"/>
      <c r="QIS20" s="617"/>
      <c r="QIT20" s="617"/>
      <c r="QIU20" s="617"/>
      <c r="QIV20" s="617"/>
      <c r="QIW20" s="617"/>
      <c r="QIX20" s="617"/>
      <c r="QIY20" s="617"/>
      <c r="QIZ20" s="617"/>
      <c r="QJA20" s="617"/>
      <c r="QJB20" s="617"/>
      <c r="QJC20" s="617"/>
      <c r="QJD20" s="617"/>
      <c r="QJE20" s="617"/>
      <c r="QJF20" s="617"/>
      <c r="QJG20" s="617"/>
      <c r="QJH20" s="617"/>
      <c r="QJI20" s="617"/>
      <c r="QJJ20" s="617"/>
      <c r="QJK20" s="617"/>
      <c r="QJL20" s="617"/>
      <c r="QJM20" s="617"/>
      <c r="QJN20" s="617"/>
      <c r="QJO20" s="617"/>
      <c r="QJP20" s="617"/>
      <c r="QJQ20" s="617"/>
      <c r="QJR20" s="617"/>
      <c r="QJS20" s="617"/>
      <c r="QJT20" s="617"/>
      <c r="QJU20" s="617"/>
      <c r="QJV20" s="617"/>
      <c r="QJW20" s="617"/>
      <c r="QJX20" s="617"/>
      <c r="QJY20" s="617"/>
      <c r="QJZ20" s="617"/>
      <c r="QKA20" s="617"/>
      <c r="QKB20" s="617"/>
      <c r="QKC20" s="617"/>
      <c r="QKD20" s="617"/>
      <c r="QKE20" s="617"/>
      <c r="QKF20" s="617"/>
      <c r="QKG20" s="617"/>
      <c r="QKH20" s="617"/>
      <c r="QKI20" s="617"/>
      <c r="QKJ20" s="617"/>
      <c r="QKK20" s="617"/>
      <c r="QKL20" s="617"/>
      <c r="QKM20" s="617"/>
      <c r="QKN20" s="617"/>
      <c r="QKO20" s="617"/>
      <c r="QKP20" s="617"/>
      <c r="QKQ20" s="617"/>
      <c r="QKR20" s="617"/>
      <c r="QKS20" s="617"/>
      <c r="QKT20" s="617"/>
      <c r="QKU20" s="617"/>
      <c r="QKV20" s="617"/>
      <c r="QKW20" s="617"/>
      <c r="QKX20" s="617"/>
      <c r="QKY20" s="617"/>
      <c r="QKZ20" s="617"/>
      <c r="QLA20" s="617"/>
      <c r="QLB20" s="617"/>
      <c r="QLC20" s="617"/>
      <c r="QLD20" s="617"/>
      <c r="QLE20" s="617"/>
      <c r="QLF20" s="617"/>
      <c r="QLG20" s="617"/>
      <c r="QLH20" s="617"/>
      <c r="QLI20" s="617"/>
      <c r="QLJ20" s="617"/>
      <c r="QLK20" s="617"/>
      <c r="QLL20" s="617"/>
      <c r="QLM20" s="617"/>
      <c r="QLN20" s="617"/>
      <c r="QLO20" s="617"/>
      <c r="QLP20" s="617"/>
      <c r="QLQ20" s="617"/>
      <c r="QLR20" s="617"/>
      <c r="QLS20" s="617"/>
      <c r="QLT20" s="617"/>
      <c r="QLU20" s="617"/>
      <c r="QLV20" s="617"/>
      <c r="QLW20" s="617"/>
      <c r="QLX20" s="617"/>
      <c r="QLY20" s="617"/>
      <c r="QLZ20" s="617"/>
      <c r="QMA20" s="617"/>
      <c r="QMB20" s="617"/>
      <c r="QMC20" s="617"/>
      <c r="QMD20" s="617"/>
      <c r="QME20" s="617"/>
      <c r="QMF20" s="617"/>
      <c r="QMG20" s="617"/>
      <c r="QMH20" s="617"/>
      <c r="QMI20" s="617"/>
      <c r="QMJ20" s="617"/>
      <c r="QMK20" s="617"/>
      <c r="QML20" s="617"/>
      <c r="QMM20" s="617"/>
      <c r="QMN20" s="617"/>
      <c r="QMO20" s="617"/>
      <c r="QMP20" s="617"/>
      <c r="QMQ20" s="617"/>
      <c r="QMR20" s="617"/>
      <c r="QMS20" s="617"/>
      <c r="QMT20" s="617"/>
      <c r="QMU20" s="617"/>
      <c r="QMV20" s="617"/>
      <c r="QMW20" s="617"/>
      <c r="QMX20" s="617"/>
      <c r="QMY20" s="617"/>
      <c r="QMZ20" s="617"/>
      <c r="QNA20" s="617"/>
      <c r="QNB20" s="617"/>
      <c r="QNC20" s="617"/>
      <c r="QND20" s="617"/>
      <c r="QNE20" s="617"/>
      <c r="QNF20" s="617"/>
      <c r="QNG20" s="617"/>
      <c r="QNH20" s="617"/>
      <c r="QNI20" s="617"/>
      <c r="QNJ20" s="617"/>
      <c r="QNK20" s="617"/>
      <c r="QNL20" s="617"/>
      <c r="QNM20" s="617"/>
      <c r="QNN20" s="617"/>
      <c r="QNO20" s="617"/>
      <c r="QNP20" s="617"/>
      <c r="QNQ20" s="617"/>
      <c r="QNR20" s="617"/>
      <c r="QNS20" s="617"/>
      <c r="QNT20" s="617"/>
      <c r="QNU20" s="617"/>
      <c r="QNV20" s="617"/>
      <c r="QNW20" s="617"/>
      <c r="QNX20" s="617"/>
      <c r="QNY20" s="617"/>
      <c r="QNZ20" s="617"/>
      <c r="QOA20" s="617"/>
      <c r="QOB20" s="617"/>
      <c r="QOC20" s="617"/>
      <c r="QOD20" s="617"/>
      <c r="QOE20" s="617"/>
      <c r="QOF20" s="617"/>
      <c r="QOG20" s="617"/>
      <c r="QOH20" s="617"/>
      <c r="QOI20" s="617"/>
      <c r="QOJ20" s="617"/>
      <c r="QOK20" s="617"/>
      <c r="QOL20" s="617"/>
      <c r="QOM20" s="617"/>
      <c r="QON20" s="617"/>
      <c r="QOO20" s="617"/>
      <c r="QOP20" s="617"/>
      <c r="QOQ20" s="617"/>
      <c r="QOR20" s="617"/>
      <c r="QOS20" s="617"/>
      <c r="QOT20" s="617"/>
      <c r="QOU20" s="617"/>
      <c r="QOV20" s="617"/>
      <c r="QOW20" s="617"/>
      <c r="QOX20" s="617"/>
      <c r="QOY20" s="617"/>
      <c r="QOZ20" s="617"/>
      <c r="QPA20" s="617"/>
      <c r="QPB20" s="617"/>
      <c r="QPC20" s="617"/>
      <c r="QPD20" s="617"/>
      <c r="QPE20" s="617"/>
      <c r="QPF20" s="617"/>
      <c r="QPG20" s="617"/>
      <c r="QPH20" s="617"/>
      <c r="QPI20" s="617"/>
      <c r="QPJ20" s="617"/>
      <c r="QPK20" s="617"/>
      <c r="QPL20" s="617"/>
      <c r="QPM20" s="617"/>
      <c r="QPN20" s="617"/>
      <c r="QPO20" s="617"/>
      <c r="QPP20" s="617"/>
      <c r="QPQ20" s="617"/>
      <c r="QPR20" s="617"/>
      <c r="QPS20" s="617"/>
      <c r="QPT20" s="617"/>
      <c r="QPU20" s="617"/>
      <c r="QPV20" s="617"/>
      <c r="QPW20" s="617"/>
      <c r="QPX20" s="617"/>
      <c r="QPY20" s="617"/>
      <c r="QPZ20" s="617"/>
      <c r="QQA20" s="617"/>
      <c r="QQB20" s="617"/>
      <c r="QQC20" s="617"/>
      <c r="QQD20" s="617"/>
      <c r="QQE20" s="617"/>
      <c r="QQF20" s="617"/>
      <c r="QQG20" s="617"/>
      <c r="QQH20" s="617"/>
      <c r="QQI20" s="617"/>
      <c r="QQJ20" s="617"/>
      <c r="QQK20" s="617"/>
      <c r="QQL20" s="617"/>
      <c r="QQM20" s="617"/>
      <c r="QQN20" s="617"/>
      <c r="QQO20" s="617"/>
      <c r="QQP20" s="617"/>
      <c r="QQQ20" s="617"/>
      <c r="QQR20" s="617"/>
      <c r="QQS20" s="617"/>
      <c r="QQT20" s="617"/>
      <c r="QQU20" s="617"/>
      <c r="QQV20" s="617"/>
      <c r="QQW20" s="617"/>
      <c r="QQX20" s="617"/>
      <c r="QQY20" s="617"/>
      <c r="QQZ20" s="617"/>
      <c r="QRA20" s="617"/>
      <c r="QRB20" s="617"/>
      <c r="QRC20" s="617"/>
      <c r="QRD20" s="617"/>
      <c r="QRE20" s="617"/>
      <c r="QRF20" s="617"/>
      <c r="QRG20" s="617"/>
      <c r="QRH20" s="617"/>
      <c r="QRI20" s="617"/>
      <c r="QRJ20" s="617"/>
      <c r="QRK20" s="617"/>
      <c r="QRL20" s="617"/>
      <c r="QRM20" s="617"/>
      <c r="QRN20" s="617"/>
      <c r="QRO20" s="617"/>
      <c r="QRP20" s="617"/>
      <c r="QRQ20" s="617"/>
      <c r="QRR20" s="617"/>
      <c r="QRS20" s="617"/>
      <c r="QRT20" s="617"/>
      <c r="QRU20" s="617"/>
      <c r="QRV20" s="617"/>
      <c r="QRW20" s="617"/>
      <c r="QRX20" s="617"/>
      <c r="QRY20" s="617"/>
      <c r="QRZ20" s="617"/>
      <c r="QSA20" s="617"/>
      <c r="QSB20" s="617"/>
      <c r="QSC20" s="617"/>
      <c r="QSD20" s="617"/>
      <c r="QSE20" s="617"/>
      <c r="QSF20" s="617"/>
      <c r="QSG20" s="617"/>
      <c r="QSH20" s="617"/>
      <c r="QSI20" s="617"/>
      <c r="QSJ20" s="617"/>
      <c r="QSK20" s="617"/>
      <c r="QSL20" s="617"/>
      <c r="QSM20" s="617"/>
      <c r="QSN20" s="617"/>
      <c r="QSO20" s="617"/>
      <c r="QSP20" s="617"/>
      <c r="QSQ20" s="617"/>
      <c r="QSR20" s="617"/>
      <c r="QSS20" s="617"/>
      <c r="QST20" s="617"/>
      <c r="QSU20" s="617"/>
      <c r="QSV20" s="617"/>
      <c r="QSW20" s="617"/>
      <c r="QSX20" s="617"/>
      <c r="QSY20" s="617"/>
      <c r="QSZ20" s="617"/>
      <c r="QTA20" s="617"/>
      <c r="QTB20" s="617"/>
      <c r="QTC20" s="617"/>
      <c r="QTD20" s="617"/>
      <c r="QTE20" s="617"/>
      <c r="QTF20" s="617"/>
      <c r="QTG20" s="617"/>
      <c r="QTH20" s="617"/>
      <c r="QTI20" s="617"/>
      <c r="QTJ20" s="617"/>
      <c r="QTK20" s="617"/>
      <c r="QTL20" s="617"/>
      <c r="QTM20" s="617"/>
      <c r="QTN20" s="617"/>
      <c r="QTO20" s="617"/>
      <c r="QTP20" s="617"/>
      <c r="QTQ20" s="617"/>
      <c r="QTR20" s="617"/>
      <c r="QTS20" s="617"/>
      <c r="QTT20" s="617"/>
      <c r="QTU20" s="617"/>
      <c r="QTV20" s="617"/>
      <c r="QTW20" s="617"/>
      <c r="QTX20" s="617"/>
      <c r="QTY20" s="617"/>
      <c r="QTZ20" s="617"/>
      <c r="QUA20" s="617"/>
      <c r="QUB20" s="617"/>
      <c r="QUC20" s="617"/>
      <c r="QUD20" s="617"/>
      <c r="QUE20" s="617"/>
      <c r="QUF20" s="617"/>
      <c r="QUG20" s="617"/>
      <c r="QUH20" s="617"/>
      <c r="QUI20" s="617"/>
      <c r="QUJ20" s="617"/>
      <c r="QUK20" s="617"/>
      <c r="QUL20" s="617"/>
      <c r="QUM20" s="617"/>
      <c r="QUN20" s="617"/>
      <c r="QUO20" s="617"/>
      <c r="QUP20" s="617"/>
      <c r="QUQ20" s="617"/>
      <c r="QUR20" s="617"/>
      <c r="QUS20" s="617"/>
      <c r="QUT20" s="617"/>
      <c r="QUU20" s="617"/>
      <c r="QUV20" s="617"/>
      <c r="QUW20" s="617"/>
      <c r="QUX20" s="617"/>
      <c r="QUY20" s="617"/>
      <c r="QUZ20" s="617"/>
      <c r="QVA20" s="617"/>
      <c r="QVB20" s="617"/>
      <c r="QVC20" s="617"/>
      <c r="QVD20" s="617"/>
      <c r="QVE20" s="617"/>
      <c r="QVF20" s="617"/>
      <c r="QVG20" s="617"/>
      <c r="QVH20" s="617"/>
      <c r="QVI20" s="617"/>
      <c r="QVJ20" s="617"/>
      <c r="QVK20" s="617"/>
      <c r="QVL20" s="617"/>
      <c r="QVM20" s="617"/>
      <c r="QVN20" s="617"/>
      <c r="QVO20" s="617"/>
      <c r="QVP20" s="617"/>
      <c r="QVQ20" s="617"/>
      <c r="QVR20" s="617"/>
      <c r="QVS20" s="617"/>
      <c r="QVT20" s="617"/>
      <c r="QVU20" s="617"/>
      <c r="QVV20" s="617"/>
      <c r="QVW20" s="617"/>
      <c r="QVX20" s="617"/>
      <c r="QVY20" s="617"/>
      <c r="QVZ20" s="617"/>
      <c r="QWA20" s="617"/>
      <c r="QWB20" s="617"/>
      <c r="QWC20" s="617"/>
      <c r="QWD20" s="617"/>
      <c r="QWE20" s="617"/>
      <c r="QWF20" s="617"/>
      <c r="QWG20" s="617"/>
      <c r="QWH20" s="617"/>
      <c r="QWI20" s="617"/>
      <c r="QWJ20" s="617"/>
      <c r="QWK20" s="617"/>
      <c r="QWL20" s="617"/>
      <c r="QWM20" s="617"/>
      <c r="QWN20" s="617"/>
      <c r="QWO20" s="617"/>
      <c r="QWP20" s="617"/>
      <c r="QWQ20" s="617"/>
      <c r="QWR20" s="617"/>
      <c r="QWS20" s="617"/>
      <c r="QWT20" s="617"/>
      <c r="QWU20" s="617"/>
      <c r="QWV20" s="617"/>
      <c r="QWW20" s="617"/>
      <c r="QWX20" s="617"/>
      <c r="QWY20" s="617"/>
      <c r="QWZ20" s="617"/>
      <c r="QXA20" s="617"/>
      <c r="QXB20" s="617"/>
      <c r="QXC20" s="617"/>
      <c r="QXD20" s="617"/>
      <c r="QXE20" s="617"/>
      <c r="QXF20" s="617"/>
      <c r="QXG20" s="617"/>
      <c r="QXH20" s="617"/>
      <c r="QXI20" s="617"/>
      <c r="QXJ20" s="617"/>
      <c r="QXK20" s="617"/>
      <c r="QXL20" s="617"/>
      <c r="QXM20" s="617"/>
      <c r="QXN20" s="617"/>
      <c r="QXO20" s="617"/>
      <c r="QXP20" s="617"/>
      <c r="QXQ20" s="617"/>
      <c r="QXR20" s="617"/>
      <c r="QXS20" s="617"/>
      <c r="QXT20" s="617"/>
      <c r="QXU20" s="617"/>
      <c r="QXV20" s="617"/>
      <c r="QXW20" s="617"/>
      <c r="QXX20" s="617"/>
      <c r="QXY20" s="617"/>
      <c r="QXZ20" s="617"/>
      <c r="QYA20" s="617"/>
      <c r="QYB20" s="617"/>
      <c r="QYC20" s="617"/>
      <c r="QYD20" s="617"/>
      <c r="QYE20" s="617"/>
      <c r="QYF20" s="617"/>
      <c r="QYG20" s="617"/>
      <c r="QYH20" s="617"/>
      <c r="QYI20" s="617"/>
      <c r="QYJ20" s="617"/>
      <c r="QYK20" s="617"/>
      <c r="QYL20" s="617"/>
      <c r="QYM20" s="617"/>
      <c r="QYN20" s="617"/>
      <c r="QYO20" s="617"/>
      <c r="QYP20" s="617"/>
      <c r="QYQ20" s="617"/>
      <c r="QYR20" s="617"/>
      <c r="QYS20" s="617"/>
      <c r="QYT20" s="617"/>
      <c r="QYU20" s="617"/>
      <c r="QYV20" s="617"/>
      <c r="QYW20" s="617"/>
      <c r="QYX20" s="617"/>
      <c r="QYY20" s="617"/>
      <c r="QYZ20" s="617"/>
      <c r="QZA20" s="617"/>
      <c r="QZB20" s="617"/>
      <c r="QZC20" s="617"/>
      <c r="QZD20" s="617"/>
      <c r="QZE20" s="617"/>
      <c r="QZF20" s="617"/>
      <c r="QZG20" s="617"/>
      <c r="QZH20" s="617"/>
      <c r="QZI20" s="617"/>
      <c r="QZJ20" s="617"/>
      <c r="QZK20" s="617"/>
      <c r="QZL20" s="617"/>
      <c r="QZM20" s="617"/>
      <c r="QZN20" s="617"/>
      <c r="QZO20" s="617"/>
      <c r="QZP20" s="617"/>
      <c r="QZQ20" s="617"/>
      <c r="QZR20" s="617"/>
      <c r="QZS20" s="617"/>
      <c r="QZT20" s="617"/>
      <c r="QZU20" s="617"/>
      <c r="QZV20" s="617"/>
      <c r="QZW20" s="617"/>
      <c r="QZX20" s="617"/>
      <c r="QZY20" s="617"/>
      <c r="QZZ20" s="617"/>
      <c r="RAA20" s="617"/>
      <c r="RAB20" s="617"/>
      <c r="RAC20" s="617"/>
      <c r="RAD20" s="617"/>
      <c r="RAE20" s="617"/>
      <c r="RAF20" s="617"/>
      <c r="RAG20" s="617"/>
      <c r="RAH20" s="617"/>
      <c r="RAI20" s="617"/>
      <c r="RAJ20" s="617"/>
      <c r="RAK20" s="617"/>
      <c r="RAL20" s="617"/>
      <c r="RAM20" s="617"/>
      <c r="RAN20" s="617"/>
      <c r="RAO20" s="617"/>
      <c r="RAP20" s="617"/>
      <c r="RAQ20" s="617"/>
      <c r="RAR20" s="617"/>
      <c r="RAS20" s="617"/>
      <c r="RAT20" s="617"/>
      <c r="RAU20" s="617"/>
      <c r="RAV20" s="617"/>
      <c r="RAW20" s="617"/>
      <c r="RAX20" s="617"/>
      <c r="RAY20" s="617"/>
      <c r="RAZ20" s="617"/>
      <c r="RBA20" s="617"/>
      <c r="RBB20" s="617"/>
      <c r="RBC20" s="617"/>
      <c r="RBD20" s="617"/>
      <c r="RBE20" s="617"/>
      <c r="RBF20" s="617"/>
      <c r="RBG20" s="617"/>
      <c r="RBH20" s="617"/>
      <c r="RBI20" s="617"/>
      <c r="RBJ20" s="617"/>
      <c r="RBK20" s="617"/>
      <c r="RBL20" s="617"/>
      <c r="RBM20" s="617"/>
      <c r="RBN20" s="617"/>
      <c r="RBO20" s="617"/>
      <c r="RBP20" s="617"/>
      <c r="RBQ20" s="617"/>
      <c r="RBR20" s="617"/>
      <c r="RBS20" s="617"/>
      <c r="RBT20" s="617"/>
      <c r="RBU20" s="617"/>
      <c r="RBV20" s="617"/>
      <c r="RBW20" s="617"/>
      <c r="RBX20" s="617"/>
      <c r="RBY20" s="617"/>
      <c r="RBZ20" s="617"/>
      <c r="RCA20" s="617"/>
      <c r="RCB20" s="617"/>
      <c r="RCC20" s="617"/>
      <c r="RCD20" s="617"/>
      <c r="RCE20" s="617"/>
      <c r="RCF20" s="617"/>
      <c r="RCG20" s="617"/>
      <c r="RCH20" s="617"/>
      <c r="RCI20" s="617"/>
      <c r="RCJ20" s="617"/>
      <c r="RCK20" s="617"/>
      <c r="RCL20" s="617"/>
      <c r="RCM20" s="617"/>
      <c r="RCN20" s="617"/>
      <c r="RCO20" s="617"/>
      <c r="RCP20" s="617"/>
      <c r="RCQ20" s="617"/>
      <c r="RCR20" s="617"/>
      <c r="RCS20" s="617"/>
      <c r="RCT20" s="617"/>
      <c r="RCU20" s="617"/>
      <c r="RCV20" s="617"/>
      <c r="RCW20" s="617"/>
      <c r="RCX20" s="617"/>
      <c r="RCY20" s="617"/>
      <c r="RCZ20" s="617"/>
      <c r="RDA20" s="617"/>
      <c r="RDB20" s="617"/>
      <c r="RDC20" s="617"/>
      <c r="RDD20" s="617"/>
      <c r="RDE20" s="617"/>
      <c r="RDF20" s="617"/>
      <c r="RDG20" s="617"/>
      <c r="RDH20" s="617"/>
      <c r="RDI20" s="617"/>
      <c r="RDJ20" s="617"/>
      <c r="RDK20" s="617"/>
      <c r="RDL20" s="617"/>
      <c r="RDM20" s="617"/>
      <c r="RDN20" s="617"/>
      <c r="RDO20" s="617"/>
      <c r="RDP20" s="617"/>
      <c r="RDQ20" s="617"/>
      <c r="RDR20" s="617"/>
      <c r="RDS20" s="617"/>
      <c r="RDT20" s="617"/>
      <c r="RDU20" s="617"/>
      <c r="RDV20" s="617"/>
      <c r="RDW20" s="617"/>
      <c r="RDX20" s="617"/>
      <c r="RDY20" s="617"/>
      <c r="RDZ20" s="617"/>
      <c r="REA20" s="617"/>
      <c r="REB20" s="617"/>
      <c r="REC20" s="617"/>
      <c r="RED20" s="617"/>
      <c r="REE20" s="617"/>
      <c r="REF20" s="617"/>
      <c r="REG20" s="617"/>
      <c r="REH20" s="617"/>
      <c r="REI20" s="617"/>
      <c r="REJ20" s="617"/>
      <c r="REK20" s="617"/>
      <c r="REL20" s="617"/>
      <c r="REM20" s="617"/>
      <c r="REN20" s="617"/>
      <c r="REO20" s="617"/>
      <c r="REP20" s="617"/>
      <c r="REQ20" s="617"/>
      <c r="RER20" s="617"/>
      <c r="RES20" s="617"/>
      <c r="RET20" s="617"/>
      <c r="REU20" s="617"/>
      <c r="REV20" s="617"/>
      <c r="REW20" s="617"/>
      <c r="REX20" s="617"/>
      <c r="REY20" s="617"/>
      <c r="REZ20" s="617"/>
      <c r="RFA20" s="617"/>
      <c r="RFB20" s="617"/>
      <c r="RFC20" s="617"/>
      <c r="RFD20" s="617"/>
      <c r="RFE20" s="617"/>
      <c r="RFF20" s="617"/>
      <c r="RFG20" s="617"/>
      <c r="RFH20" s="617"/>
      <c r="RFI20" s="617"/>
      <c r="RFJ20" s="617"/>
      <c r="RFK20" s="617"/>
      <c r="RFL20" s="617"/>
      <c r="RFM20" s="617"/>
      <c r="RFN20" s="617"/>
      <c r="RFO20" s="617"/>
      <c r="RFP20" s="617"/>
      <c r="RFQ20" s="617"/>
      <c r="RFR20" s="617"/>
      <c r="RFS20" s="617"/>
      <c r="RFT20" s="617"/>
      <c r="RFU20" s="617"/>
      <c r="RFV20" s="617"/>
      <c r="RFW20" s="617"/>
      <c r="RFX20" s="617"/>
      <c r="RFY20" s="617"/>
      <c r="RFZ20" s="617"/>
      <c r="RGA20" s="617"/>
      <c r="RGB20" s="617"/>
      <c r="RGC20" s="617"/>
      <c r="RGD20" s="617"/>
      <c r="RGE20" s="617"/>
      <c r="RGF20" s="617"/>
      <c r="RGG20" s="617"/>
      <c r="RGH20" s="617"/>
      <c r="RGI20" s="617"/>
      <c r="RGJ20" s="617"/>
      <c r="RGK20" s="617"/>
      <c r="RGL20" s="617"/>
      <c r="RGM20" s="617"/>
      <c r="RGN20" s="617"/>
      <c r="RGO20" s="617"/>
      <c r="RGP20" s="617"/>
      <c r="RGQ20" s="617"/>
      <c r="RGR20" s="617"/>
      <c r="RGS20" s="617"/>
      <c r="RGT20" s="617"/>
      <c r="RGU20" s="617"/>
      <c r="RGV20" s="617"/>
      <c r="RGW20" s="617"/>
      <c r="RGX20" s="617"/>
      <c r="RGY20" s="617"/>
      <c r="RGZ20" s="617"/>
      <c r="RHA20" s="617"/>
      <c r="RHB20" s="617"/>
      <c r="RHC20" s="617"/>
      <c r="RHD20" s="617"/>
      <c r="RHE20" s="617"/>
      <c r="RHF20" s="617"/>
      <c r="RHG20" s="617"/>
      <c r="RHH20" s="617"/>
      <c r="RHI20" s="617"/>
      <c r="RHJ20" s="617"/>
      <c r="RHK20" s="617"/>
      <c r="RHL20" s="617"/>
      <c r="RHM20" s="617"/>
      <c r="RHN20" s="617"/>
      <c r="RHO20" s="617"/>
      <c r="RHP20" s="617"/>
      <c r="RHQ20" s="617"/>
      <c r="RHR20" s="617"/>
      <c r="RHS20" s="617"/>
      <c r="RHT20" s="617"/>
      <c r="RHU20" s="617"/>
      <c r="RHV20" s="617"/>
      <c r="RHW20" s="617"/>
      <c r="RHX20" s="617"/>
      <c r="RHY20" s="617"/>
      <c r="RHZ20" s="617"/>
      <c r="RIA20" s="617"/>
      <c r="RIB20" s="617"/>
      <c r="RIC20" s="617"/>
      <c r="RID20" s="617"/>
      <c r="RIE20" s="617"/>
      <c r="RIF20" s="617"/>
      <c r="RIG20" s="617"/>
      <c r="RIH20" s="617"/>
      <c r="RII20" s="617"/>
      <c r="RIJ20" s="617"/>
      <c r="RIK20" s="617"/>
      <c r="RIL20" s="617"/>
      <c r="RIM20" s="617"/>
      <c r="RIN20" s="617"/>
      <c r="RIO20" s="617"/>
      <c r="RIP20" s="617"/>
      <c r="RIQ20" s="617"/>
      <c r="RIR20" s="617"/>
      <c r="RIS20" s="617"/>
      <c r="RIT20" s="617"/>
      <c r="RIU20" s="617"/>
      <c r="RIV20" s="617"/>
      <c r="RIW20" s="617"/>
      <c r="RIX20" s="617"/>
      <c r="RIY20" s="617"/>
      <c r="RIZ20" s="617"/>
      <c r="RJA20" s="617"/>
      <c r="RJB20" s="617"/>
      <c r="RJC20" s="617"/>
      <c r="RJD20" s="617"/>
      <c r="RJE20" s="617"/>
      <c r="RJF20" s="617"/>
      <c r="RJG20" s="617"/>
      <c r="RJH20" s="617"/>
      <c r="RJI20" s="617"/>
      <c r="RJJ20" s="617"/>
      <c r="RJK20" s="617"/>
      <c r="RJL20" s="617"/>
      <c r="RJM20" s="617"/>
      <c r="RJN20" s="617"/>
      <c r="RJO20" s="617"/>
      <c r="RJP20" s="617"/>
      <c r="RJQ20" s="617"/>
      <c r="RJR20" s="617"/>
      <c r="RJS20" s="617"/>
      <c r="RJT20" s="617"/>
      <c r="RJU20" s="617"/>
      <c r="RJV20" s="617"/>
      <c r="RJW20" s="617"/>
      <c r="RJX20" s="617"/>
      <c r="RJY20" s="617"/>
      <c r="RJZ20" s="617"/>
      <c r="RKA20" s="617"/>
      <c r="RKB20" s="617"/>
      <c r="RKC20" s="617"/>
      <c r="RKD20" s="617"/>
      <c r="RKE20" s="617"/>
      <c r="RKF20" s="617"/>
      <c r="RKG20" s="617"/>
      <c r="RKH20" s="617"/>
      <c r="RKI20" s="617"/>
      <c r="RKJ20" s="617"/>
      <c r="RKK20" s="617"/>
      <c r="RKL20" s="617"/>
      <c r="RKM20" s="617"/>
      <c r="RKN20" s="617"/>
      <c r="RKO20" s="617"/>
      <c r="RKP20" s="617"/>
      <c r="RKQ20" s="617"/>
      <c r="RKR20" s="617"/>
      <c r="RKS20" s="617"/>
      <c r="RKT20" s="617"/>
      <c r="RKU20" s="617"/>
      <c r="RKV20" s="617"/>
      <c r="RKW20" s="617"/>
      <c r="RKX20" s="617"/>
      <c r="RKY20" s="617"/>
      <c r="RKZ20" s="617"/>
      <c r="RLA20" s="617"/>
      <c r="RLB20" s="617"/>
      <c r="RLC20" s="617"/>
      <c r="RLD20" s="617"/>
      <c r="RLE20" s="617"/>
      <c r="RLF20" s="617"/>
      <c r="RLG20" s="617"/>
      <c r="RLH20" s="617"/>
      <c r="RLI20" s="617"/>
      <c r="RLJ20" s="617"/>
      <c r="RLK20" s="617"/>
      <c r="RLL20" s="617"/>
      <c r="RLM20" s="617"/>
      <c r="RLN20" s="617"/>
      <c r="RLO20" s="617"/>
      <c r="RLP20" s="617"/>
      <c r="RLQ20" s="617"/>
      <c r="RLR20" s="617"/>
      <c r="RLS20" s="617"/>
      <c r="RLT20" s="617"/>
      <c r="RLU20" s="617"/>
      <c r="RLV20" s="617"/>
      <c r="RLW20" s="617"/>
      <c r="RLX20" s="617"/>
      <c r="RLY20" s="617"/>
      <c r="RLZ20" s="617"/>
      <c r="RMA20" s="617"/>
      <c r="RMB20" s="617"/>
      <c r="RMC20" s="617"/>
      <c r="RMD20" s="617"/>
      <c r="RME20" s="617"/>
      <c r="RMF20" s="617"/>
      <c r="RMG20" s="617"/>
      <c r="RMH20" s="617"/>
      <c r="RMI20" s="617"/>
      <c r="RMJ20" s="617"/>
      <c r="RMK20" s="617"/>
      <c r="RML20" s="617"/>
      <c r="RMM20" s="617"/>
      <c r="RMN20" s="617"/>
      <c r="RMO20" s="617"/>
      <c r="RMP20" s="617"/>
      <c r="RMQ20" s="617"/>
      <c r="RMR20" s="617"/>
      <c r="RMS20" s="617"/>
      <c r="RMT20" s="617"/>
      <c r="RMU20" s="617"/>
      <c r="RMV20" s="617"/>
      <c r="RMW20" s="617"/>
      <c r="RMX20" s="617"/>
      <c r="RMY20" s="617"/>
      <c r="RMZ20" s="617"/>
      <c r="RNA20" s="617"/>
      <c r="RNB20" s="617"/>
      <c r="RNC20" s="617"/>
      <c r="RND20" s="617"/>
      <c r="RNE20" s="617"/>
      <c r="RNF20" s="617"/>
      <c r="RNG20" s="617"/>
      <c r="RNH20" s="617"/>
      <c r="RNI20" s="617"/>
      <c r="RNJ20" s="617"/>
      <c r="RNK20" s="617"/>
      <c r="RNL20" s="617"/>
      <c r="RNM20" s="617"/>
      <c r="RNN20" s="617"/>
      <c r="RNO20" s="617"/>
      <c r="RNP20" s="617"/>
      <c r="RNQ20" s="617"/>
      <c r="RNR20" s="617"/>
      <c r="RNS20" s="617"/>
      <c r="RNT20" s="617"/>
      <c r="RNU20" s="617"/>
      <c r="RNV20" s="617"/>
      <c r="RNW20" s="617"/>
      <c r="RNX20" s="617"/>
      <c r="RNY20" s="617"/>
      <c r="RNZ20" s="617"/>
      <c r="ROA20" s="617"/>
      <c r="ROB20" s="617"/>
      <c r="ROC20" s="617"/>
      <c r="ROD20" s="617"/>
      <c r="ROE20" s="617"/>
      <c r="ROF20" s="617"/>
      <c r="ROG20" s="617"/>
      <c r="ROH20" s="617"/>
      <c r="ROI20" s="617"/>
      <c r="ROJ20" s="617"/>
      <c r="ROK20" s="617"/>
      <c r="ROL20" s="617"/>
      <c r="ROM20" s="617"/>
      <c r="RON20" s="617"/>
      <c r="ROO20" s="617"/>
      <c r="ROP20" s="617"/>
      <c r="ROQ20" s="617"/>
      <c r="ROR20" s="617"/>
      <c r="ROS20" s="617"/>
      <c r="ROT20" s="617"/>
      <c r="ROU20" s="617"/>
      <c r="ROV20" s="617"/>
      <c r="ROW20" s="617"/>
      <c r="ROX20" s="617"/>
      <c r="ROY20" s="617"/>
      <c r="ROZ20" s="617"/>
      <c r="RPA20" s="617"/>
      <c r="RPB20" s="617"/>
      <c r="RPC20" s="617"/>
      <c r="RPD20" s="617"/>
      <c r="RPE20" s="617"/>
      <c r="RPF20" s="617"/>
      <c r="RPG20" s="617"/>
      <c r="RPH20" s="617"/>
      <c r="RPI20" s="617"/>
      <c r="RPJ20" s="617"/>
      <c r="RPK20" s="617"/>
      <c r="RPL20" s="617"/>
      <c r="RPM20" s="617"/>
      <c r="RPN20" s="617"/>
      <c r="RPO20" s="617"/>
      <c r="RPP20" s="617"/>
      <c r="RPQ20" s="617"/>
      <c r="RPR20" s="617"/>
      <c r="RPS20" s="617"/>
      <c r="RPT20" s="617"/>
      <c r="RPU20" s="617"/>
      <c r="RPV20" s="617"/>
      <c r="RPW20" s="617"/>
      <c r="RPX20" s="617"/>
      <c r="RPY20" s="617"/>
      <c r="RPZ20" s="617"/>
      <c r="RQA20" s="617"/>
      <c r="RQB20" s="617"/>
      <c r="RQC20" s="617"/>
      <c r="RQD20" s="617"/>
      <c r="RQE20" s="617"/>
      <c r="RQF20" s="617"/>
      <c r="RQG20" s="617"/>
      <c r="RQH20" s="617"/>
      <c r="RQI20" s="617"/>
      <c r="RQJ20" s="617"/>
      <c r="RQK20" s="617"/>
      <c r="RQL20" s="617"/>
      <c r="RQM20" s="617"/>
      <c r="RQN20" s="617"/>
      <c r="RQO20" s="617"/>
      <c r="RQP20" s="617"/>
      <c r="RQQ20" s="617"/>
      <c r="RQR20" s="617"/>
      <c r="RQS20" s="617"/>
      <c r="RQT20" s="617"/>
      <c r="RQU20" s="617"/>
      <c r="RQV20" s="617"/>
      <c r="RQW20" s="617"/>
      <c r="RQX20" s="617"/>
      <c r="RQY20" s="617"/>
      <c r="RQZ20" s="617"/>
      <c r="RRA20" s="617"/>
      <c r="RRB20" s="617"/>
      <c r="RRC20" s="617"/>
      <c r="RRD20" s="617"/>
      <c r="RRE20" s="617"/>
      <c r="RRF20" s="617"/>
      <c r="RRG20" s="617"/>
      <c r="RRH20" s="617"/>
      <c r="RRI20" s="617"/>
      <c r="RRJ20" s="617"/>
      <c r="RRK20" s="617"/>
      <c r="RRL20" s="617"/>
      <c r="RRM20" s="617"/>
      <c r="RRN20" s="617"/>
      <c r="RRO20" s="617"/>
      <c r="RRP20" s="617"/>
      <c r="RRQ20" s="617"/>
      <c r="RRR20" s="617"/>
      <c r="RRS20" s="617"/>
      <c r="RRT20" s="617"/>
      <c r="RRU20" s="617"/>
      <c r="RRV20" s="617"/>
      <c r="RRW20" s="617"/>
      <c r="RRX20" s="617"/>
      <c r="RRY20" s="617"/>
      <c r="RRZ20" s="617"/>
      <c r="RSA20" s="617"/>
      <c r="RSB20" s="617"/>
      <c r="RSC20" s="617"/>
      <c r="RSD20" s="617"/>
      <c r="RSE20" s="617"/>
      <c r="RSF20" s="617"/>
      <c r="RSG20" s="617"/>
      <c r="RSH20" s="617"/>
      <c r="RSI20" s="617"/>
      <c r="RSJ20" s="617"/>
      <c r="RSK20" s="617"/>
      <c r="RSL20" s="617"/>
      <c r="RSM20" s="617"/>
      <c r="RSN20" s="617"/>
      <c r="RSO20" s="617"/>
      <c r="RSP20" s="617"/>
      <c r="RSQ20" s="617"/>
      <c r="RSR20" s="617"/>
      <c r="RSS20" s="617"/>
      <c r="RST20" s="617"/>
      <c r="RSU20" s="617"/>
      <c r="RSV20" s="617"/>
      <c r="RSW20" s="617"/>
      <c r="RSX20" s="617"/>
      <c r="RSY20" s="617"/>
      <c r="RSZ20" s="617"/>
      <c r="RTA20" s="617"/>
      <c r="RTB20" s="617"/>
      <c r="RTC20" s="617"/>
      <c r="RTD20" s="617"/>
      <c r="RTE20" s="617"/>
      <c r="RTF20" s="617"/>
      <c r="RTG20" s="617"/>
      <c r="RTH20" s="617"/>
      <c r="RTI20" s="617"/>
      <c r="RTJ20" s="617"/>
      <c r="RTK20" s="617"/>
      <c r="RTL20" s="617"/>
      <c r="RTM20" s="617"/>
      <c r="RTN20" s="617"/>
      <c r="RTO20" s="617"/>
      <c r="RTP20" s="617"/>
      <c r="RTQ20" s="617"/>
      <c r="RTR20" s="617"/>
      <c r="RTS20" s="617"/>
      <c r="RTT20" s="617"/>
      <c r="RTU20" s="617"/>
      <c r="RTV20" s="617"/>
      <c r="RTW20" s="617"/>
      <c r="RTX20" s="617"/>
      <c r="RTY20" s="617"/>
      <c r="RTZ20" s="617"/>
      <c r="RUA20" s="617"/>
      <c r="RUB20" s="617"/>
      <c r="RUC20" s="617"/>
      <c r="RUD20" s="617"/>
      <c r="RUE20" s="617"/>
      <c r="RUF20" s="617"/>
      <c r="RUG20" s="617"/>
      <c r="RUH20" s="617"/>
      <c r="RUI20" s="617"/>
      <c r="RUJ20" s="617"/>
      <c r="RUK20" s="617"/>
      <c r="RUL20" s="617"/>
      <c r="RUM20" s="617"/>
      <c r="RUN20" s="617"/>
      <c r="RUO20" s="617"/>
      <c r="RUP20" s="617"/>
      <c r="RUQ20" s="617"/>
      <c r="RUR20" s="617"/>
      <c r="RUS20" s="617"/>
      <c r="RUT20" s="617"/>
      <c r="RUU20" s="617"/>
      <c r="RUV20" s="617"/>
      <c r="RUW20" s="617"/>
      <c r="RUX20" s="617"/>
      <c r="RUY20" s="617"/>
      <c r="RUZ20" s="617"/>
      <c r="RVA20" s="617"/>
      <c r="RVB20" s="617"/>
      <c r="RVC20" s="617"/>
      <c r="RVD20" s="617"/>
      <c r="RVE20" s="617"/>
      <c r="RVF20" s="617"/>
      <c r="RVG20" s="617"/>
      <c r="RVH20" s="617"/>
      <c r="RVI20" s="617"/>
      <c r="RVJ20" s="617"/>
      <c r="RVK20" s="617"/>
      <c r="RVL20" s="617"/>
      <c r="RVM20" s="617"/>
      <c r="RVN20" s="617"/>
      <c r="RVO20" s="617"/>
      <c r="RVP20" s="617"/>
      <c r="RVQ20" s="617"/>
      <c r="RVR20" s="617"/>
      <c r="RVS20" s="617"/>
      <c r="RVT20" s="617"/>
      <c r="RVU20" s="617"/>
      <c r="RVV20" s="617"/>
      <c r="RVW20" s="617"/>
      <c r="RVX20" s="617"/>
      <c r="RVY20" s="617"/>
      <c r="RVZ20" s="617"/>
      <c r="RWA20" s="617"/>
      <c r="RWB20" s="617"/>
      <c r="RWC20" s="617"/>
      <c r="RWD20" s="617"/>
      <c r="RWE20" s="617"/>
      <c r="RWF20" s="617"/>
      <c r="RWG20" s="617"/>
      <c r="RWH20" s="617"/>
      <c r="RWI20" s="617"/>
      <c r="RWJ20" s="617"/>
      <c r="RWK20" s="617"/>
      <c r="RWL20" s="617"/>
      <c r="RWM20" s="617"/>
      <c r="RWN20" s="617"/>
      <c r="RWO20" s="617"/>
      <c r="RWP20" s="617"/>
      <c r="RWQ20" s="617"/>
      <c r="RWR20" s="617"/>
      <c r="RWS20" s="617"/>
      <c r="RWT20" s="617"/>
      <c r="RWU20" s="617"/>
      <c r="RWV20" s="617"/>
      <c r="RWW20" s="617"/>
      <c r="RWX20" s="617"/>
      <c r="RWY20" s="617"/>
      <c r="RWZ20" s="617"/>
      <c r="RXA20" s="617"/>
      <c r="RXB20" s="617"/>
      <c r="RXC20" s="617"/>
      <c r="RXD20" s="617"/>
      <c r="RXE20" s="617"/>
      <c r="RXF20" s="617"/>
      <c r="RXG20" s="617"/>
      <c r="RXH20" s="617"/>
      <c r="RXI20" s="617"/>
      <c r="RXJ20" s="617"/>
      <c r="RXK20" s="617"/>
      <c r="RXL20" s="617"/>
      <c r="RXM20" s="617"/>
      <c r="RXN20" s="617"/>
      <c r="RXO20" s="617"/>
      <c r="RXP20" s="617"/>
      <c r="RXQ20" s="617"/>
      <c r="RXR20" s="617"/>
      <c r="RXS20" s="617"/>
      <c r="RXT20" s="617"/>
      <c r="RXU20" s="617"/>
      <c r="RXV20" s="617"/>
      <c r="RXW20" s="617"/>
      <c r="RXX20" s="617"/>
      <c r="RXY20" s="617"/>
      <c r="RXZ20" s="617"/>
      <c r="RYA20" s="617"/>
      <c r="RYB20" s="617"/>
      <c r="RYC20" s="617"/>
      <c r="RYD20" s="617"/>
      <c r="RYE20" s="617"/>
      <c r="RYF20" s="617"/>
      <c r="RYG20" s="617"/>
      <c r="RYH20" s="617"/>
      <c r="RYI20" s="617"/>
      <c r="RYJ20" s="617"/>
      <c r="RYK20" s="617"/>
      <c r="RYL20" s="617"/>
      <c r="RYM20" s="617"/>
      <c r="RYN20" s="617"/>
      <c r="RYO20" s="617"/>
      <c r="RYP20" s="617"/>
      <c r="RYQ20" s="617"/>
      <c r="RYR20" s="617"/>
      <c r="RYS20" s="617"/>
      <c r="RYT20" s="617"/>
      <c r="RYU20" s="617"/>
      <c r="RYV20" s="617"/>
      <c r="RYW20" s="617"/>
      <c r="RYX20" s="617"/>
      <c r="RYY20" s="617"/>
      <c r="RYZ20" s="617"/>
      <c r="RZA20" s="617"/>
      <c r="RZB20" s="617"/>
      <c r="RZC20" s="617"/>
      <c r="RZD20" s="617"/>
      <c r="RZE20" s="617"/>
      <c r="RZF20" s="617"/>
      <c r="RZG20" s="617"/>
      <c r="RZH20" s="617"/>
      <c r="RZI20" s="617"/>
      <c r="RZJ20" s="617"/>
      <c r="RZK20" s="617"/>
      <c r="RZL20" s="617"/>
      <c r="RZM20" s="617"/>
      <c r="RZN20" s="617"/>
      <c r="RZO20" s="617"/>
      <c r="RZP20" s="617"/>
      <c r="RZQ20" s="617"/>
      <c r="RZR20" s="617"/>
      <c r="RZS20" s="617"/>
      <c r="RZT20" s="617"/>
      <c r="RZU20" s="617"/>
      <c r="RZV20" s="617"/>
      <c r="RZW20" s="617"/>
      <c r="RZX20" s="617"/>
      <c r="RZY20" s="617"/>
      <c r="RZZ20" s="617"/>
      <c r="SAA20" s="617"/>
      <c r="SAB20" s="617"/>
      <c r="SAC20" s="617"/>
      <c r="SAD20" s="617"/>
      <c r="SAE20" s="617"/>
      <c r="SAF20" s="617"/>
      <c r="SAG20" s="617"/>
      <c r="SAH20" s="617"/>
      <c r="SAI20" s="617"/>
      <c r="SAJ20" s="617"/>
      <c r="SAK20" s="617"/>
      <c r="SAL20" s="617"/>
      <c r="SAM20" s="617"/>
      <c r="SAN20" s="617"/>
      <c r="SAO20" s="617"/>
      <c r="SAP20" s="617"/>
      <c r="SAQ20" s="617"/>
      <c r="SAR20" s="617"/>
      <c r="SAS20" s="617"/>
      <c r="SAT20" s="617"/>
      <c r="SAU20" s="617"/>
      <c r="SAV20" s="617"/>
      <c r="SAW20" s="617"/>
      <c r="SAX20" s="617"/>
      <c r="SAY20" s="617"/>
      <c r="SAZ20" s="617"/>
      <c r="SBA20" s="617"/>
      <c r="SBB20" s="617"/>
      <c r="SBC20" s="617"/>
      <c r="SBD20" s="617"/>
      <c r="SBE20" s="617"/>
      <c r="SBF20" s="617"/>
      <c r="SBG20" s="617"/>
      <c r="SBH20" s="617"/>
      <c r="SBI20" s="617"/>
      <c r="SBJ20" s="617"/>
      <c r="SBK20" s="617"/>
      <c r="SBL20" s="617"/>
      <c r="SBM20" s="617"/>
      <c r="SBN20" s="617"/>
      <c r="SBO20" s="617"/>
      <c r="SBP20" s="617"/>
      <c r="SBQ20" s="617"/>
      <c r="SBR20" s="617"/>
      <c r="SBS20" s="617"/>
      <c r="SBT20" s="617"/>
      <c r="SBU20" s="617"/>
      <c r="SBV20" s="617"/>
      <c r="SBW20" s="617"/>
      <c r="SBX20" s="617"/>
      <c r="SBY20" s="617"/>
      <c r="SBZ20" s="617"/>
      <c r="SCA20" s="617"/>
      <c r="SCB20" s="617"/>
      <c r="SCC20" s="617"/>
      <c r="SCD20" s="617"/>
      <c r="SCE20" s="617"/>
      <c r="SCF20" s="617"/>
      <c r="SCG20" s="617"/>
      <c r="SCH20" s="617"/>
      <c r="SCI20" s="617"/>
      <c r="SCJ20" s="617"/>
      <c r="SCK20" s="617"/>
      <c r="SCL20" s="617"/>
      <c r="SCM20" s="617"/>
      <c r="SCN20" s="617"/>
      <c r="SCO20" s="617"/>
      <c r="SCP20" s="617"/>
      <c r="SCQ20" s="617"/>
      <c r="SCR20" s="617"/>
      <c r="SCS20" s="617"/>
      <c r="SCT20" s="617"/>
      <c r="SCU20" s="617"/>
      <c r="SCV20" s="617"/>
      <c r="SCW20" s="617"/>
      <c r="SCX20" s="617"/>
      <c r="SCY20" s="617"/>
      <c r="SCZ20" s="617"/>
      <c r="SDA20" s="617"/>
      <c r="SDB20" s="617"/>
      <c r="SDC20" s="617"/>
      <c r="SDD20" s="617"/>
      <c r="SDE20" s="617"/>
      <c r="SDF20" s="617"/>
      <c r="SDG20" s="617"/>
      <c r="SDH20" s="617"/>
      <c r="SDI20" s="617"/>
      <c r="SDJ20" s="617"/>
      <c r="SDK20" s="617"/>
      <c r="SDL20" s="617"/>
      <c r="SDM20" s="617"/>
      <c r="SDN20" s="617"/>
      <c r="SDO20" s="617"/>
      <c r="SDP20" s="617"/>
      <c r="SDQ20" s="617"/>
      <c r="SDR20" s="617"/>
      <c r="SDS20" s="617"/>
      <c r="SDT20" s="617"/>
      <c r="SDU20" s="617"/>
      <c r="SDV20" s="617"/>
      <c r="SDW20" s="617"/>
      <c r="SDX20" s="617"/>
      <c r="SDY20" s="617"/>
      <c r="SDZ20" s="617"/>
      <c r="SEA20" s="617"/>
      <c r="SEB20" s="617"/>
      <c r="SEC20" s="617"/>
      <c r="SED20" s="617"/>
      <c r="SEE20" s="617"/>
      <c r="SEF20" s="617"/>
      <c r="SEG20" s="617"/>
      <c r="SEH20" s="617"/>
      <c r="SEI20" s="617"/>
      <c r="SEJ20" s="617"/>
      <c r="SEK20" s="617"/>
      <c r="SEL20" s="617"/>
      <c r="SEM20" s="617"/>
      <c r="SEN20" s="617"/>
      <c r="SEO20" s="617"/>
      <c r="SEP20" s="617"/>
      <c r="SEQ20" s="617"/>
      <c r="SER20" s="617"/>
      <c r="SES20" s="617"/>
      <c r="SET20" s="617"/>
      <c r="SEU20" s="617"/>
      <c r="SEV20" s="617"/>
      <c r="SEW20" s="617"/>
      <c r="SEX20" s="617"/>
      <c r="SEY20" s="617"/>
      <c r="SEZ20" s="617"/>
      <c r="SFA20" s="617"/>
      <c r="SFB20" s="617"/>
      <c r="SFC20" s="617"/>
      <c r="SFD20" s="617"/>
      <c r="SFE20" s="617"/>
      <c r="SFF20" s="617"/>
      <c r="SFG20" s="617"/>
      <c r="SFH20" s="617"/>
      <c r="SFI20" s="617"/>
      <c r="SFJ20" s="617"/>
      <c r="SFK20" s="617"/>
      <c r="SFL20" s="617"/>
      <c r="SFM20" s="617"/>
      <c r="SFN20" s="617"/>
      <c r="SFO20" s="617"/>
      <c r="SFP20" s="617"/>
      <c r="SFQ20" s="617"/>
      <c r="SFR20" s="617"/>
      <c r="SFS20" s="617"/>
      <c r="SFT20" s="617"/>
      <c r="SFU20" s="617"/>
      <c r="SFV20" s="617"/>
      <c r="SFW20" s="617"/>
      <c r="SFX20" s="617"/>
      <c r="SFY20" s="617"/>
      <c r="SFZ20" s="617"/>
      <c r="SGA20" s="617"/>
      <c r="SGB20" s="617"/>
      <c r="SGC20" s="617"/>
      <c r="SGD20" s="617"/>
      <c r="SGE20" s="617"/>
      <c r="SGF20" s="617"/>
      <c r="SGG20" s="617"/>
      <c r="SGH20" s="617"/>
      <c r="SGI20" s="617"/>
      <c r="SGJ20" s="617"/>
      <c r="SGK20" s="617"/>
      <c r="SGL20" s="617"/>
      <c r="SGM20" s="617"/>
      <c r="SGN20" s="617"/>
      <c r="SGO20" s="617"/>
      <c r="SGP20" s="617"/>
      <c r="SGQ20" s="617"/>
      <c r="SGR20" s="617"/>
      <c r="SGS20" s="617"/>
      <c r="SGT20" s="617"/>
      <c r="SGU20" s="617"/>
      <c r="SGV20" s="617"/>
      <c r="SGW20" s="617"/>
      <c r="SGX20" s="617"/>
      <c r="SGY20" s="617"/>
      <c r="SGZ20" s="617"/>
      <c r="SHA20" s="617"/>
      <c r="SHB20" s="617"/>
      <c r="SHC20" s="617"/>
      <c r="SHD20" s="617"/>
      <c r="SHE20" s="617"/>
      <c r="SHF20" s="617"/>
      <c r="SHG20" s="617"/>
      <c r="SHH20" s="617"/>
      <c r="SHI20" s="617"/>
      <c r="SHJ20" s="617"/>
      <c r="SHK20" s="617"/>
      <c r="SHL20" s="617"/>
      <c r="SHM20" s="617"/>
      <c r="SHN20" s="617"/>
      <c r="SHO20" s="617"/>
      <c r="SHP20" s="617"/>
      <c r="SHQ20" s="617"/>
      <c r="SHR20" s="617"/>
      <c r="SHS20" s="617"/>
      <c r="SHT20" s="617"/>
      <c r="SHU20" s="617"/>
      <c r="SHV20" s="617"/>
      <c r="SHW20" s="617"/>
      <c r="SHX20" s="617"/>
      <c r="SHY20" s="617"/>
      <c r="SHZ20" s="617"/>
      <c r="SIA20" s="617"/>
      <c r="SIB20" s="617"/>
      <c r="SIC20" s="617"/>
      <c r="SID20" s="617"/>
      <c r="SIE20" s="617"/>
      <c r="SIF20" s="617"/>
      <c r="SIG20" s="617"/>
      <c r="SIH20" s="617"/>
      <c r="SII20" s="617"/>
      <c r="SIJ20" s="617"/>
      <c r="SIK20" s="617"/>
      <c r="SIL20" s="617"/>
      <c r="SIM20" s="617"/>
      <c r="SIN20" s="617"/>
      <c r="SIO20" s="617"/>
      <c r="SIP20" s="617"/>
      <c r="SIQ20" s="617"/>
      <c r="SIR20" s="617"/>
      <c r="SIS20" s="617"/>
      <c r="SIT20" s="617"/>
      <c r="SIU20" s="617"/>
      <c r="SIV20" s="617"/>
      <c r="SIW20" s="617"/>
      <c r="SIX20" s="617"/>
      <c r="SIY20" s="617"/>
      <c r="SIZ20" s="617"/>
      <c r="SJA20" s="617"/>
      <c r="SJB20" s="617"/>
      <c r="SJC20" s="617"/>
      <c r="SJD20" s="617"/>
      <c r="SJE20" s="617"/>
      <c r="SJF20" s="617"/>
      <c r="SJG20" s="617"/>
      <c r="SJH20" s="617"/>
      <c r="SJI20" s="617"/>
      <c r="SJJ20" s="617"/>
      <c r="SJK20" s="617"/>
      <c r="SJL20" s="617"/>
      <c r="SJM20" s="617"/>
      <c r="SJN20" s="617"/>
      <c r="SJO20" s="617"/>
      <c r="SJP20" s="617"/>
      <c r="SJQ20" s="617"/>
      <c r="SJR20" s="617"/>
      <c r="SJS20" s="617"/>
      <c r="SJT20" s="617"/>
      <c r="SJU20" s="617"/>
      <c r="SJV20" s="617"/>
      <c r="SJW20" s="617"/>
      <c r="SJX20" s="617"/>
      <c r="SJY20" s="617"/>
      <c r="SJZ20" s="617"/>
      <c r="SKA20" s="617"/>
      <c r="SKB20" s="617"/>
      <c r="SKC20" s="617"/>
      <c r="SKD20" s="617"/>
      <c r="SKE20" s="617"/>
      <c r="SKF20" s="617"/>
      <c r="SKG20" s="617"/>
      <c r="SKH20" s="617"/>
      <c r="SKI20" s="617"/>
      <c r="SKJ20" s="617"/>
      <c r="SKK20" s="617"/>
      <c r="SKL20" s="617"/>
      <c r="SKM20" s="617"/>
      <c r="SKN20" s="617"/>
      <c r="SKO20" s="617"/>
      <c r="SKP20" s="617"/>
      <c r="SKQ20" s="617"/>
      <c r="SKR20" s="617"/>
      <c r="SKS20" s="617"/>
      <c r="SKT20" s="617"/>
      <c r="SKU20" s="617"/>
      <c r="SKV20" s="617"/>
      <c r="SKW20" s="617"/>
      <c r="SKX20" s="617"/>
      <c r="SKY20" s="617"/>
      <c r="SKZ20" s="617"/>
      <c r="SLA20" s="617"/>
      <c r="SLB20" s="617"/>
      <c r="SLC20" s="617"/>
      <c r="SLD20" s="617"/>
      <c r="SLE20" s="617"/>
      <c r="SLF20" s="617"/>
      <c r="SLG20" s="617"/>
      <c r="SLH20" s="617"/>
      <c r="SLI20" s="617"/>
      <c r="SLJ20" s="617"/>
      <c r="SLK20" s="617"/>
      <c r="SLL20" s="617"/>
      <c r="SLM20" s="617"/>
      <c r="SLN20" s="617"/>
      <c r="SLO20" s="617"/>
      <c r="SLP20" s="617"/>
      <c r="SLQ20" s="617"/>
      <c r="SLR20" s="617"/>
      <c r="SLS20" s="617"/>
      <c r="SLT20" s="617"/>
      <c r="SLU20" s="617"/>
      <c r="SLV20" s="617"/>
      <c r="SLW20" s="617"/>
      <c r="SLX20" s="617"/>
      <c r="SLY20" s="617"/>
      <c r="SLZ20" s="617"/>
      <c r="SMA20" s="617"/>
      <c r="SMB20" s="617"/>
      <c r="SMC20" s="617"/>
      <c r="SMD20" s="617"/>
      <c r="SME20" s="617"/>
      <c r="SMF20" s="617"/>
      <c r="SMG20" s="617"/>
      <c r="SMH20" s="617"/>
      <c r="SMI20" s="617"/>
      <c r="SMJ20" s="617"/>
      <c r="SMK20" s="617"/>
      <c r="SML20" s="617"/>
      <c r="SMM20" s="617"/>
      <c r="SMN20" s="617"/>
      <c r="SMO20" s="617"/>
      <c r="SMP20" s="617"/>
      <c r="SMQ20" s="617"/>
      <c r="SMR20" s="617"/>
      <c r="SMS20" s="617"/>
      <c r="SMT20" s="617"/>
      <c r="SMU20" s="617"/>
      <c r="SMV20" s="617"/>
      <c r="SMW20" s="617"/>
      <c r="SMX20" s="617"/>
      <c r="SMY20" s="617"/>
      <c r="SMZ20" s="617"/>
      <c r="SNA20" s="617"/>
      <c r="SNB20" s="617"/>
      <c r="SNC20" s="617"/>
      <c r="SND20" s="617"/>
      <c r="SNE20" s="617"/>
      <c r="SNF20" s="617"/>
      <c r="SNG20" s="617"/>
      <c r="SNH20" s="617"/>
      <c r="SNI20" s="617"/>
      <c r="SNJ20" s="617"/>
      <c r="SNK20" s="617"/>
      <c r="SNL20" s="617"/>
      <c r="SNM20" s="617"/>
      <c r="SNN20" s="617"/>
      <c r="SNO20" s="617"/>
      <c r="SNP20" s="617"/>
      <c r="SNQ20" s="617"/>
      <c r="SNR20" s="617"/>
      <c r="SNS20" s="617"/>
      <c r="SNT20" s="617"/>
      <c r="SNU20" s="617"/>
      <c r="SNV20" s="617"/>
      <c r="SNW20" s="617"/>
      <c r="SNX20" s="617"/>
      <c r="SNY20" s="617"/>
      <c r="SNZ20" s="617"/>
      <c r="SOA20" s="617"/>
      <c r="SOB20" s="617"/>
      <c r="SOC20" s="617"/>
      <c r="SOD20" s="617"/>
      <c r="SOE20" s="617"/>
      <c r="SOF20" s="617"/>
      <c r="SOG20" s="617"/>
      <c r="SOH20" s="617"/>
      <c r="SOI20" s="617"/>
      <c r="SOJ20" s="617"/>
      <c r="SOK20" s="617"/>
      <c r="SOL20" s="617"/>
      <c r="SOM20" s="617"/>
      <c r="SON20" s="617"/>
      <c r="SOO20" s="617"/>
      <c r="SOP20" s="617"/>
      <c r="SOQ20" s="617"/>
      <c r="SOR20" s="617"/>
      <c r="SOS20" s="617"/>
      <c r="SOT20" s="617"/>
      <c r="SOU20" s="617"/>
      <c r="SOV20" s="617"/>
      <c r="SOW20" s="617"/>
      <c r="SOX20" s="617"/>
      <c r="SOY20" s="617"/>
      <c r="SOZ20" s="617"/>
      <c r="SPA20" s="617"/>
      <c r="SPB20" s="617"/>
      <c r="SPC20" s="617"/>
      <c r="SPD20" s="617"/>
      <c r="SPE20" s="617"/>
      <c r="SPF20" s="617"/>
      <c r="SPG20" s="617"/>
      <c r="SPH20" s="617"/>
      <c r="SPI20" s="617"/>
      <c r="SPJ20" s="617"/>
      <c r="SPK20" s="617"/>
      <c r="SPL20" s="617"/>
      <c r="SPM20" s="617"/>
      <c r="SPN20" s="617"/>
      <c r="SPO20" s="617"/>
      <c r="SPP20" s="617"/>
      <c r="SPQ20" s="617"/>
      <c r="SPR20" s="617"/>
      <c r="SPS20" s="617"/>
      <c r="SPT20" s="617"/>
      <c r="SPU20" s="617"/>
      <c r="SPV20" s="617"/>
      <c r="SPW20" s="617"/>
      <c r="SPX20" s="617"/>
      <c r="SPY20" s="617"/>
      <c r="SPZ20" s="617"/>
      <c r="SQA20" s="617"/>
      <c r="SQB20" s="617"/>
      <c r="SQC20" s="617"/>
      <c r="SQD20" s="617"/>
      <c r="SQE20" s="617"/>
      <c r="SQF20" s="617"/>
      <c r="SQG20" s="617"/>
      <c r="SQH20" s="617"/>
      <c r="SQI20" s="617"/>
      <c r="SQJ20" s="617"/>
      <c r="SQK20" s="617"/>
      <c r="SQL20" s="617"/>
      <c r="SQM20" s="617"/>
      <c r="SQN20" s="617"/>
      <c r="SQO20" s="617"/>
      <c r="SQP20" s="617"/>
      <c r="SQQ20" s="617"/>
      <c r="SQR20" s="617"/>
      <c r="SQS20" s="617"/>
      <c r="SQT20" s="617"/>
      <c r="SQU20" s="617"/>
      <c r="SQV20" s="617"/>
      <c r="SQW20" s="617"/>
      <c r="SQX20" s="617"/>
      <c r="SQY20" s="617"/>
      <c r="SQZ20" s="617"/>
      <c r="SRA20" s="617"/>
      <c r="SRB20" s="617"/>
      <c r="SRC20" s="617"/>
      <c r="SRD20" s="617"/>
      <c r="SRE20" s="617"/>
      <c r="SRF20" s="617"/>
      <c r="SRG20" s="617"/>
      <c r="SRH20" s="617"/>
      <c r="SRI20" s="617"/>
      <c r="SRJ20" s="617"/>
      <c r="SRK20" s="617"/>
      <c r="SRL20" s="617"/>
      <c r="SRM20" s="617"/>
      <c r="SRN20" s="617"/>
      <c r="SRO20" s="617"/>
      <c r="SRP20" s="617"/>
      <c r="SRQ20" s="617"/>
      <c r="SRR20" s="617"/>
      <c r="SRS20" s="617"/>
      <c r="SRT20" s="617"/>
      <c r="SRU20" s="617"/>
      <c r="SRV20" s="617"/>
      <c r="SRW20" s="617"/>
      <c r="SRX20" s="617"/>
      <c r="SRY20" s="617"/>
      <c r="SRZ20" s="617"/>
      <c r="SSA20" s="617"/>
      <c r="SSB20" s="617"/>
      <c r="SSC20" s="617"/>
      <c r="SSD20" s="617"/>
      <c r="SSE20" s="617"/>
      <c r="SSF20" s="617"/>
      <c r="SSG20" s="617"/>
      <c r="SSH20" s="617"/>
      <c r="SSI20" s="617"/>
      <c r="SSJ20" s="617"/>
      <c r="SSK20" s="617"/>
      <c r="SSL20" s="617"/>
      <c r="SSM20" s="617"/>
      <c r="SSN20" s="617"/>
      <c r="SSO20" s="617"/>
      <c r="SSP20" s="617"/>
      <c r="SSQ20" s="617"/>
      <c r="SSR20" s="617"/>
      <c r="SSS20" s="617"/>
      <c r="SST20" s="617"/>
      <c r="SSU20" s="617"/>
      <c r="SSV20" s="617"/>
      <c r="SSW20" s="617"/>
      <c r="SSX20" s="617"/>
      <c r="SSY20" s="617"/>
      <c r="SSZ20" s="617"/>
      <c r="STA20" s="617"/>
      <c r="STB20" s="617"/>
      <c r="STC20" s="617"/>
      <c r="STD20" s="617"/>
      <c r="STE20" s="617"/>
      <c r="STF20" s="617"/>
      <c r="STG20" s="617"/>
      <c r="STH20" s="617"/>
      <c r="STI20" s="617"/>
      <c r="STJ20" s="617"/>
      <c r="STK20" s="617"/>
      <c r="STL20" s="617"/>
      <c r="STM20" s="617"/>
      <c r="STN20" s="617"/>
      <c r="STO20" s="617"/>
      <c r="STP20" s="617"/>
      <c r="STQ20" s="617"/>
      <c r="STR20" s="617"/>
      <c r="STS20" s="617"/>
      <c r="STT20" s="617"/>
      <c r="STU20" s="617"/>
      <c r="STV20" s="617"/>
      <c r="STW20" s="617"/>
      <c r="STX20" s="617"/>
      <c r="STY20" s="617"/>
      <c r="STZ20" s="617"/>
      <c r="SUA20" s="617"/>
      <c r="SUB20" s="617"/>
      <c r="SUC20" s="617"/>
      <c r="SUD20" s="617"/>
      <c r="SUE20" s="617"/>
      <c r="SUF20" s="617"/>
      <c r="SUG20" s="617"/>
      <c r="SUH20" s="617"/>
      <c r="SUI20" s="617"/>
      <c r="SUJ20" s="617"/>
      <c r="SUK20" s="617"/>
      <c r="SUL20" s="617"/>
      <c r="SUM20" s="617"/>
      <c r="SUN20" s="617"/>
      <c r="SUO20" s="617"/>
      <c r="SUP20" s="617"/>
      <c r="SUQ20" s="617"/>
      <c r="SUR20" s="617"/>
      <c r="SUS20" s="617"/>
      <c r="SUT20" s="617"/>
      <c r="SUU20" s="617"/>
      <c r="SUV20" s="617"/>
      <c r="SUW20" s="617"/>
      <c r="SUX20" s="617"/>
      <c r="SUY20" s="617"/>
      <c r="SUZ20" s="617"/>
      <c r="SVA20" s="617"/>
      <c r="SVB20" s="617"/>
      <c r="SVC20" s="617"/>
      <c r="SVD20" s="617"/>
      <c r="SVE20" s="617"/>
      <c r="SVF20" s="617"/>
      <c r="SVG20" s="617"/>
      <c r="SVH20" s="617"/>
      <c r="SVI20" s="617"/>
      <c r="SVJ20" s="617"/>
      <c r="SVK20" s="617"/>
      <c r="SVL20" s="617"/>
      <c r="SVM20" s="617"/>
      <c r="SVN20" s="617"/>
      <c r="SVO20" s="617"/>
      <c r="SVP20" s="617"/>
      <c r="SVQ20" s="617"/>
      <c r="SVR20" s="617"/>
      <c r="SVS20" s="617"/>
      <c r="SVT20" s="617"/>
      <c r="SVU20" s="617"/>
      <c r="SVV20" s="617"/>
      <c r="SVW20" s="617"/>
      <c r="SVX20" s="617"/>
      <c r="SVY20" s="617"/>
      <c r="SVZ20" s="617"/>
      <c r="SWA20" s="617"/>
      <c r="SWB20" s="617"/>
      <c r="SWC20" s="617"/>
      <c r="SWD20" s="617"/>
      <c r="SWE20" s="617"/>
      <c r="SWF20" s="617"/>
      <c r="SWG20" s="617"/>
      <c r="SWH20" s="617"/>
      <c r="SWI20" s="617"/>
      <c r="SWJ20" s="617"/>
      <c r="SWK20" s="617"/>
      <c r="SWL20" s="617"/>
      <c r="SWM20" s="617"/>
      <c r="SWN20" s="617"/>
      <c r="SWO20" s="617"/>
      <c r="SWP20" s="617"/>
      <c r="SWQ20" s="617"/>
      <c r="SWR20" s="617"/>
      <c r="SWS20" s="617"/>
      <c r="SWT20" s="617"/>
      <c r="SWU20" s="617"/>
      <c r="SWV20" s="617"/>
      <c r="SWW20" s="617"/>
      <c r="SWX20" s="617"/>
      <c r="SWY20" s="617"/>
      <c r="SWZ20" s="617"/>
      <c r="SXA20" s="617"/>
      <c r="SXB20" s="617"/>
      <c r="SXC20" s="617"/>
      <c r="SXD20" s="617"/>
      <c r="SXE20" s="617"/>
      <c r="SXF20" s="617"/>
      <c r="SXG20" s="617"/>
      <c r="SXH20" s="617"/>
      <c r="SXI20" s="617"/>
      <c r="SXJ20" s="617"/>
      <c r="SXK20" s="617"/>
      <c r="SXL20" s="617"/>
      <c r="SXM20" s="617"/>
      <c r="SXN20" s="617"/>
      <c r="SXO20" s="617"/>
      <c r="SXP20" s="617"/>
      <c r="SXQ20" s="617"/>
      <c r="SXR20" s="617"/>
      <c r="SXS20" s="617"/>
      <c r="SXT20" s="617"/>
      <c r="SXU20" s="617"/>
      <c r="SXV20" s="617"/>
      <c r="SXW20" s="617"/>
      <c r="SXX20" s="617"/>
      <c r="SXY20" s="617"/>
      <c r="SXZ20" s="617"/>
      <c r="SYA20" s="617"/>
      <c r="SYB20" s="617"/>
      <c r="SYC20" s="617"/>
      <c r="SYD20" s="617"/>
      <c r="SYE20" s="617"/>
      <c r="SYF20" s="617"/>
      <c r="SYG20" s="617"/>
      <c r="SYH20" s="617"/>
      <c r="SYI20" s="617"/>
      <c r="SYJ20" s="617"/>
      <c r="SYK20" s="617"/>
      <c r="SYL20" s="617"/>
      <c r="SYM20" s="617"/>
      <c r="SYN20" s="617"/>
      <c r="SYO20" s="617"/>
      <c r="SYP20" s="617"/>
      <c r="SYQ20" s="617"/>
      <c r="SYR20" s="617"/>
      <c r="SYS20" s="617"/>
      <c r="SYT20" s="617"/>
      <c r="SYU20" s="617"/>
      <c r="SYV20" s="617"/>
      <c r="SYW20" s="617"/>
      <c r="SYX20" s="617"/>
      <c r="SYY20" s="617"/>
      <c r="SYZ20" s="617"/>
      <c r="SZA20" s="617"/>
      <c r="SZB20" s="617"/>
      <c r="SZC20" s="617"/>
      <c r="SZD20" s="617"/>
      <c r="SZE20" s="617"/>
      <c r="SZF20" s="617"/>
      <c r="SZG20" s="617"/>
      <c r="SZH20" s="617"/>
      <c r="SZI20" s="617"/>
      <c r="SZJ20" s="617"/>
      <c r="SZK20" s="617"/>
      <c r="SZL20" s="617"/>
      <c r="SZM20" s="617"/>
      <c r="SZN20" s="617"/>
      <c r="SZO20" s="617"/>
      <c r="SZP20" s="617"/>
      <c r="SZQ20" s="617"/>
      <c r="SZR20" s="617"/>
      <c r="SZS20" s="617"/>
      <c r="SZT20" s="617"/>
      <c r="SZU20" s="617"/>
      <c r="SZV20" s="617"/>
      <c r="SZW20" s="617"/>
      <c r="SZX20" s="617"/>
      <c r="SZY20" s="617"/>
      <c r="SZZ20" s="617"/>
      <c r="TAA20" s="617"/>
      <c r="TAB20" s="617"/>
      <c r="TAC20" s="617"/>
      <c r="TAD20" s="617"/>
      <c r="TAE20" s="617"/>
      <c r="TAF20" s="617"/>
      <c r="TAG20" s="617"/>
      <c r="TAH20" s="617"/>
      <c r="TAI20" s="617"/>
      <c r="TAJ20" s="617"/>
      <c r="TAK20" s="617"/>
      <c r="TAL20" s="617"/>
      <c r="TAM20" s="617"/>
      <c r="TAN20" s="617"/>
      <c r="TAO20" s="617"/>
      <c r="TAP20" s="617"/>
      <c r="TAQ20" s="617"/>
      <c r="TAR20" s="617"/>
      <c r="TAS20" s="617"/>
      <c r="TAT20" s="617"/>
      <c r="TAU20" s="617"/>
      <c r="TAV20" s="617"/>
      <c r="TAW20" s="617"/>
      <c r="TAX20" s="617"/>
      <c r="TAY20" s="617"/>
      <c r="TAZ20" s="617"/>
      <c r="TBA20" s="617"/>
      <c r="TBB20" s="617"/>
      <c r="TBC20" s="617"/>
      <c r="TBD20" s="617"/>
      <c r="TBE20" s="617"/>
      <c r="TBF20" s="617"/>
      <c r="TBG20" s="617"/>
      <c r="TBH20" s="617"/>
      <c r="TBI20" s="617"/>
      <c r="TBJ20" s="617"/>
      <c r="TBK20" s="617"/>
      <c r="TBL20" s="617"/>
      <c r="TBM20" s="617"/>
      <c r="TBN20" s="617"/>
      <c r="TBO20" s="617"/>
      <c r="TBP20" s="617"/>
      <c r="TBQ20" s="617"/>
      <c r="TBR20" s="617"/>
      <c r="TBS20" s="617"/>
      <c r="TBT20" s="617"/>
      <c r="TBU20" s="617"/>
      <c r="TBV20" s="617"/>
      <c r="TBW20" s="617"/>
      <c r="TBX20" s="617"/>
      <c r="TBY20" s="617"/>
      <c r="TBZ20" s="617"/>
      <c r="TCA20" s="617"/>
      <c r="TCB20" s="617"/>
      <c r="TCC20" s="617"/>
      <c r="TCD20" s="617"/>
      <c r="TCE20" s="617"/>
      <c r="TCF20" s="617"/>
      <c r="TCG20" s="617"/>
      <c r="TCH20" s="617"/>
      <c r="TCI20" s="617"/>
      <c r="TCJ20" s="617"/>
      <c r="TCK20" s="617"/>
      <c r="TCL20" s="617"/>
      <c r="TCM20" s="617"/>
      <c r="TCN20" s="617"/>
      <c r="TCO20" s="617"/>
      <c r="TCP20" s="617"/>
      <c r="TCQ20" s="617"/>
      <c r="TCR20" s="617"/>
      <c r="TCS20" s="617"/>
      <c r="TCT20" s="617"/>
      <c r="TCU20" s="617"/>
      <c r="TCV20" s="617"/>
      <c r="TCW20" s="617"/>
      <c r="TCX20" s="617"/>
      <c r="TCY20" s="617"/>
      <c r="TCZ20" s="617"/>
      <c r="TDA20" s="617"/>
      <c r="TDB20" s="617"/>
      <c r="TDC20" s="617"/>
      <c r="TDD20" s="617"/>
      <c r="TDE20" s="617"/>
      <c r="TDF20" s="617"/>
      <c r="TDG20" s="617"/>
      <c r="TDH20" s="617"/>
      <c r="TDI20" s="617"/>
      <c r="TDJ20" s="617"/>
      <c r="TDK20" s="617"/>
      <c r="TDL20" s="617"/>
      <c r="TDM20" s="617"/>
      <c r="TDN20" s="617"/>
      <c r="TDO20" s="617"/>
      <c r="TDP20" s="617"/>
      <c r="TDQ20" s="617"/>
      <c r="TDR20" s="617"/>
      <c r="TDS20" s="617"/>
      <c r="TDT20" s="617"/>
      <c r="TDU20" s="617"/>
      <c r="TDV20" s="617"/>
      <c r="TDW20" s="617"/>
      <c r="TDX20" s="617"/>
      <c r="TDY20" s="617"/>
      <c r="TDZ20" s="617"/>
      <c r="TEA20" s="617"/>
      <c r="TEB20" s="617"/>
      <c r="TEC20" s="617"/>
      <c r="TED20" s="617"/>
      <c r="TEE20" s="617"/>
      <c r="TEF20" s="617"/>
      <c r="TEG20" s="617"/>
      <c r="TEH20" s="617"/>
      <c r="TEI20" s="617"/>
      <c r="TEJ20" s="617"/>
      <c r="TEK20" s="617"/>
      <c r="TEL20" s="617"/>
      <c r="TEM20" s="617"/>
      <c r="TEN20" s="617"/>
      <c r="TEO20" s="617"/>
      <c r="TEP20" s="617"/>
      <c r="TEQ20" s="617"/>
      <c r="TER20" s="617"/>
      <c r="TES20" s="617"/>
      <c r="TET20" s="617"/>
      <c r="TEU20" s="617"/>
      <c r="TEV20" s="617"/>
      <c r="TEW20" s="617"/>
      <c r="TEX20" s="617"/>
      <c r="TEY20" s="617"/>
      <c r="TEZ20" s="617"/>
      <c r="TFA20" s="617"/>
      <c r="TFB20" s="617"/>
      <c r="TFC20" s="617"/>
      <c r="TFD20" s="617"/>
      <c r="TFE20" s="617"/>
      <c r="TFF20" s="617"/>
      <c r="TFG20" s="617"/>
      <c r="TFH20" s="617"/>
      <c r="TFI20" s="617"/>
      <c r="TFJ20" s="617"/>
      <c r="TFK20" s="617"/>
      <c r="TFL20" s="617"/>
      <c r="TFM20" s="617"/>
      <c r="TFN20" s="617"/>
      <c r="TFO20" s="617"/>
      <c r="TFP20" s="617"/>
      <c r="TFQ20" s="617"/>
      <c r="TFR20" s="617"/>
      <c r="TFS20" s="617"/>
      <c r="TFT20" s="617"/>
      <c r="TFU20" s="617"/>
      <c r="TFV20" s="617"/>
      <c r="TFW20" s="617"/>
      <c r="TFX20" s="617"/>
      <c r="TFY20" s="617"/>
      <c r="TFZ20" s="617"/>
      <c r="TGA20" s="617"/>
      <c r="TGB20" s="617"/>
      <c r="TGC20" s="617"/>
      <c r="TGD20" s="617"/>
      <c r="TGE20" s="617"/>
      <c r="TGF20" s="617"/>
      <c r="TGG20" s="617"/>
      <c r="TGH20" s="617"/>
      <c r="TGI20" s="617"/>
      <c r="TGJ20" s="617"/>
      <c r="TGK20" s="617"/>
      <c r="TGL20" s="617"/>
      <c r="TGM20" s="617"/>
      <c r="TGN20" s="617"/>
      <c r="TGO20" s="617"/>
      <c r="TGP20" s="617"/>
      <c r="TGQ20" s="617"/>
      <c r="TGR20" s="617"/>
      <c r="TGS20" s="617"/>
      <c r="TGT20" s="617"/>
      <c r="TGU20" s="617"/>
      <c r="TGV20" s="617"/>
      <c r="TGW20" s="617"/>
      <c r="TGX20" s="617"/>
      <c r="TGY20" s="617"/>
      <c r="TGZ20" s="617"/>
      <c r="THA20" s="617"/>
      <c r="THB20" s="617"/>
      <c r="THC20" s="617"/>
      <c r="THD20" s="617"/>
      <c r="THE20" s="617"/>
      <c r="THF20" s="617"/>
      <c r="THG20" s="617"/>
      <c r="THH20" s="617"/>
      <c r="THI20" s="617"/>
      <c r="THJ20" s="617"/>
      <c r="THK20" s="617"/>
      <c r="THL20" s="617"/>
      <c r="THM20" s="617"/>
      <c r="THN20" s="617"/>
      <c r="THO20" s="617"/>
      <c r="THP20" s="617"/>
      <c r="THQ20" s="617"/>
      <c r="THR20" s="617"/>
      <c r="THS20" s="617"/>
      <c r="THT20" s="617"/>
      <c r="THU20" s="617"/>
      <c r="THV20" s="617"/>
      <c r="THW20" s="617"/>
      <c r="THX20" s="617"/>
      <c r="THY20" s="617"/>
      <c r="THZ20" s="617"/>
      <c r="TIA20" s="617"/>
      <c r="TIB20" s="617"/>
      <c r="TIC20" s="617"/>
      <c r="TID20" s="617"/>
      <c r="TIE20" s="617"/>
      <c r="TIF20" s="617"/>
      <c r="TIG20" s="617"/>
      <c r="TIH20" s="617"/>
      <c r="TII20" s="617"/>
      <c r="TIJ20" s="617"/>
      <c r="TIK20" s="617"/>
      <c r="TIL20" s="617"/>
      <c r="TIM20" s="617"/>
      <c r="TIN20" s="617"/>
      <c r="TIO20" s="617"/>
      <c r="TIP20" s="617"/>
      <c r="TIQ20" s="617"/>
      <c r="TIR20" s="617"/>
      <c r="TIS20" s="617"/>
      <c r="TIT20" s="617"/>
      <c r="TIU20" s="617"/>
      <c r="TIV20" s="617"/>
      <c r="TIW20" s="617"/>
      <c r="TIX20" s="617"/>
      <c r="TIY20" s="617"/>
      <c r="TIZ20" s="617"/>
      <c r="TJA20" s="617"/>
      <c r="TJB20" s="617"/>
      <c r="TJC20" s="617"/>
      <c r="TJD20" s="617"/>
      <c r="TJE20" s="617"/>
      <c r="TJF20" s="617"/>
      <c r="TJG20" s="617"/>
      <c r="TJH20" s="617"/>
      <c r="TJI20" s="617"/>
      <c r="TJJ20" s="617"/>
      <c r="TJK20" s="617"/>
      <c r="TJL20" s="617"/>
      <c r="TJM20" s="617"/>
      <c r="TJN20" s="617"/>
      <c r="TJO20" s="617"/>
      <c r="TJP20" s="617"/>
      <c r="TJQ20" s="617"/>
      <c r="TJR20" s="617"/>
      <c r="TJS20" s="617"/>
      <c r="TJT20" s="617"/>
      <c r="TJU20" s="617"/>
      <c r="TJV20" s="617"/>
      <c r="TJW20" s="617"/>
      <c r="TJX20" s="617"/>
      <c r="TJY20" s="617"/>
      <c r="TJZ20" s="617"/>
      <c r="TKA20" s="617"/>
      <c r="TKB20" s="617"/>
      <c r="TKC20" s="617"/>
      <c r="TKD20" s="617"/>
      <c r="TKE20" s="617"/>
      <c r="TKF20" s="617"/>
      <c r="TKG20" s="617"/>
      <c r="TKH20" s="617"/>
      <c r="TKI20" s="617"/>
      <c r="TKJ20" s="617"/>
      <c r="TKK20" s="617"/>
      <c r="TKL20" s="617"/>
      <c r="TKM20" s="617"/>
      <c r="TKN20" s="617"/>
      <c r="TKO20" s="617"/>
      <c r="TKP20" s="617"/>
      <c r="TKQ20" s="617"/>
      <c r="TKR20" s="617"/>
      <c r="TKS20" s="617"/>
      <c r="TKT20" s="617"/>
      <c r="TKU20" s="617"/>
      <c r="TKV20" s="617"/>
      <c r="TKW20" s="617"/>
      <c r="TKX20" s="617"/>
      <c r="TKY20" s="617"/>
      <c r="TKZ20" s="617"/>
      <c r="TLA20" s="617"/>
      <c r="TLB20" s="617"/>
      <c r="TLC20" s="617"/>
      <c r="TLD20" s="617"/>
      <c r="TLE20" s="617"/>
      <c r="TLF20" s="617"/>
      <c r="TLG20" s="617"/>
      <c r="TLH20" s="617"/>
      <c r="TLI20" s="617"/>
      <c r="TLJ20" s="617"/>
      <c r="TLK20" s="617"/>
      <c r="TLL20" s="617"/>
      <c r="TLM20" s="617"/>
      <c r="TLN20" s="617"/>
      <c r="TLO20" s="617"/>
      <c r="TLP20" s="617"/>
      <c r="TLQ20" s="617"/>
      <c r="TLR20" s="617"/>
      <c r="TLS20" s="617"/>
      <c r="TLT20" s="617"/>
      <c r="TLU20" s="617"/>
      <c r="TLV20" s="617"/>
      <c r="TLW20" s="617"/>
      <c r="TLX20" s="617"/>
      <c r="TLY20" s="617"/>
      <c r="TLZ20" s="617"/>
      <c r="TMA20" s="617"/>
      <c r="TMB20" s="617"/>
      <c r="TMC20" s="617"/>
      <c r="TMD20" s="617"/>
      <c r="TME20" s="617"/>
      <c r="TMF20" s="617"/>
      <c r="TMG20" s="617"/>
      <c r="TMH20" s="617"/>
      <c r="TMI20" s="617"/>
      <c r="TMJ20" s="617"/>
      <c r="TMK20" s="617"/>
      <c r="TML20" s="617"/>
      <c r="TMM20" s="617"/>
      <c r="TMN20" s="617"/>
      <c r="TMO20" s="617"/>
      <c r="TMP20" s="617"/>
      <c r="TMQ20" s="617"/>
      <c r="TMR20" s="617"/>
      <c r="TMS20" s="617"/>
      <c r="TMT20" s="617"/>
      <c r="TMU20" s="617"/>
      <c r="TMV20" s="617"/>
      <c r="TMW20" s="617"/>
      <c r="TMX20" s="617"/>
      <c r="TMY20" s="617"/>
      <c r="TMZ20" s="617"/>
      <c r="TNA20" s="617"/>
      <c r="TNB20" s="617"/>
      <c r="TNC20" s="617"/>
      <c r="TND20" s="617"/>
      <c r="TNE20" s="617"/>
      <c r="TNF20" s="617"/>
      <c r="TNG20" s="617"/>
      <c r="TNH20" s="617"/>
      <c r="TNI20" s="617"/>
      <c r="TNJ20" s="617"/>
      <c r="TNK20" s="617"/>
      <c r="TNL20" s="617"/>
      <c r="TNM20" s="617"/>
      <c r="TNN20" s="617"/>
      <c r="TNO20" s="617"/>
      <c r="TNP20" s="617"/>
      <c r="TNQ20" s="617"/>
      <c r="TNR20" s="617"/>
      <c r="TNS20" s="617"/>
      <c r="TNT20" s="617"/>
      <c r="TNU20" s="617"/>
      <c r="TNV20" s="617"/>
      <c r="TNW20" s="617"/>
      <c r="TNX20" s="617"/>
      <c r="TNY20" s="617"/>
      <c r="TNZ20" s="617"/>
      <c r="TOA20" s="617"/>
      <c r="TOB20" s="617"/>
      <c r="TOC20" s="617"/>
      <c r="TOD20" s="617"/>
      <c r="TOE20" s="617"/>
      <c r="TOF20" s="617"/>
      <c r="TOG20" s="617"/>
      <c r="TOH20" s="617"/>
      <c r="TOI20" s="617"/>
      <c r="TOJ20" s="617"/>
      <c r="TOK20" s="617"/>
      <c r="TOL20" s="617"/>
      <c r="TOM20" s="617"/>
      <c r="TON20" s="617"/>
      <c r="TOO20" s="617"/>
      <c r="TOP20" s="617"/>
      <c r="TOQ20" s="617"/>
      <c r="TOR20" s="617"/>
      <c r="TOS20" s="617"/>
      <c r="TOT20" s="617"/>
      <c r="TOU20" s="617"/>
      <c r="TOV20" s="617"/>
      <c r="TOW20" s="617"/>
      <c r="TOX20" s="617"/>
      <c r="TOY20" s="617"/>
      <c r="TOZ20" s="617"/>
      <c r="TPA20" s="617"/>
      <c r="TPB20" s="617"/>
      <c r="TPC20" s="617"/>
      <c r="TPD20" s="617"/>
      <c r="TPE20" s="617"/>
      <c r="TPF20" s="617"/>
      <c r="TPG20" s="617"/>
      <c r="TPH20" s="617"/>
      <c r="TPI20" s="617"/>
      <c r="TPJ20" s="617"/>
      <c r="TPK20" s="617"/>
      <c r="TPL20" s="617"/>
      <c r="TPM20" s="617"/>
      <c r="TPN20" s="617"/>
      <c r="TPO20" s="617"/>
      <c r="TPP20" s="617"/>
      <c r="TPQ20" s="617"/>
      <c r="TPR20" s="617"/>
      <c r="TPS20" s="617"/>
      <c r="TPT20" s="617"/>
      <c r="TPU20" s="617"/>
      <c r="TPV20" s="617"/>
      <c r="TPW20" s="617"/>
      <c r="TPX20" s="617"/>
      <c r="TPY20" s="617"/>
      <c r="TPZ20" s="617"/>
      <c r="TQA20" s="617"/>
      <c r="TQB20" s="617"/>
      <c r="TQC20" s="617"/>
      <c r="TQD20" s="617"/>
      <c r="TQE20" s="617"/>
      <c r="TQF20" s="617"/>
      <c r="TQG20" s="617"/>
      <c r="TQH20" s="617"/>
      <c r="TQI20" s="617"/>
      <c r="TQJ20" s="617"/>
      <c r="TQK20" s="617"/>
      <c r="TQL20" s="617"/>
      <c r="TQM20" s="617"/>
      <c r="TQN20" s="617"/>
      <c r="TQO20" s="617"/>
      <c r="TQP20" s="617"/>
      <c r="TQQ20" s="617"/>
      <c r="TQR20" s="617"/>
      <c r="TQS20" s="617"/>
      <c r="TQT20" s="617"/>
      <c r="TQU20" s="617"/>
      <c r="TQV20" s="617"/>
      <c r="TQW20" s="617"/>
      <c r="TQX20" s="617"/>
      <c r="TQY20" s="617"/>
      <c r="TQZ20" s="617"/>
      <c r="TRA20" s="617"/>
      <c r="TRB20" s="617"/>
      <c r="TRC20" s="617"/>
      <c r="TRD20" s="617"/>
      <c r="TRE20" s="617"/>
      <c r="TRF20" s="617"/>
      <c r="TRG20" s="617"/>
      <c r="TRH20" s="617"/>
      <c r="TRI20" s="617"/>
      <c r="TRJ20" s="617"/>
      <c r="TRK20" s="617"/>
      <c r="TRL20" s="617"/>
      <c r="TRM20" s="617"/>
      <c r="TRN20" s="617"/>
      <c r="TRO20" s="617"/>
      <c r="TRP20" s="617"/>
      <c r="TRQ20" s="617"/>
      <c r="TRR20" s="617"/>
      <c r="TRS20" s="617"/>
      <c r="TRT20" s="617"/>
      <c r="TRU20" s="617"/>
      <c r="TRV20" s="617"/>
      <c r="TRW20" s="617"/>
      <c r="TRX20" s="617"/>
      <c r="TRY20" s="617"/>
      <c r="TRZ20" s="617"/>
      <c r="TSA20" s="617"/>
      <c r="TSB20" s="617"/>
      <c r="TSC20" s="617"/>
      <c r="TSD20" s="617"/>
      <c r="TSE20" s="617"/>
      <c r="TSF20" s="617"/>
      <c r="TSG20" s="617"/>
      <c r="TSH20" s="617"/>
      <c r="TSI20" s="617"/>
      <c r="TSJ20" s="617"/>
      <c r="TSK20" s="617"/>
      <c r="TSL20" s="617"/>
      <c r="TSM20" s="617"/>
      <c r="TSN20" s="617"/>
      <c r="TSO20" s="617"/>
      <c r="TSP20" s="617"/>
      <c r="TSQ20" s="617"/>
      <c r="TSR20" s="617"/>
      <c r="TSS20" s="617"/>
      <c r="TST20" s="617"/>
      <c r="TSU20" s="617"/>
      <c r="TSV20" s="617"/>
      <c r="TSW20" s="617"/>
      <c r="TSX20" s="617"/>
      <c r="TSY20" s="617"/>
      <c r="TSZ20" s="617"/>
      <c r="TTA20" s="617"/>
      <c r="TTB20" s="617"/>
      <c r="TTC20" s="617"/>
      <c r="TTD20" s="617"/>
      <c r="TTE20" s="617"/>
      <c r="TTF20" s="617"/>
      <c r="TTG20" s="617"/>
      <c r="TTH20" s="617"/>
      <c r="TTI20" s="617"/>
      <c r="TTJ20" s="617"/>
      <c r="TTK20" s="617"/>
      <c r="TTL20" s="617"/>
      <c r="TTM20" s="617"/>
      <c r="TTN20" s="617"/>
      <c r="TTO20" s="617"/>
      <c r="TTP20" s="617"/>
      <c r="TTQ20" s="617"/>
      <c r="TTR20" s="617"/>
      <c r="TTS20" s="617"/>
      <c r="TTT20" s="617"/>
      <c r="TTU20" s="617"/>
      <c r="TTV20" s="617"/>
      <c r="TTW20" s="617"/>
      <c r="TTX20" s="617"/>
      <c r="TTY20" s="617"/>
      <c r="TTZ20" s="617"/>
      <c r="TUA20" s="617"/>
      <c r="TUB20" s="617"/>
      <c r="TUC20" s="617"/>
      <c r="TUD20" s="617"/>
      <c r="TUE20" s="617"/>
      <c r="TUF20" s="617"/>
      <c r="TUG20" s="617"/>
      <c r="TUH20" s="617"/>
      <c r="TUI20" s="617"/>
      <c r="TUJ20" s="617"/>
      <c r="TUK20" s="617"/>
      <c r="TUL20" s="617"/>
      <c r="TUM20" s="617"/>
      <c r="TUN20" s="617"/>
      <c r="TUO20" s="617"/>
      <c r="TUP20" s="617"/>
      <c r="TUQ20" s="617"/>
      <c r="TUR20" s="617"/>
      <c r="TUS20" s="617"/>
      <c r="TUT20" s="617"/>
      <c r="TUU20" s="617"/>
      <c r="TUV20" s="617"/>
      <c r="TUW20" s="617"/>
      <c r="TUX20" s="617"/>
      <c r="TUY20" s="617"/>
      <c r="TUZ20" s="617"/>
      <c r="TVA20" s="617"/>
      <c r="TVB20" s="617"/>
      <c r="TVC20" s="617"/>
      <c r="TVD20" s="617"/>
      <c r="TVE20" s="617"/>
      <c r="TVF20" s="617"/>
      <c r="TVG20" s="617"/>
      <c r="TVH20" s="617"/>
      <c r="TVI20" s="617"/>
      <c r="TVJ20" s="617"/>
      <c r="TVK20" s="617"/>
      <c r="TVL20" s="617"/>
      <c r="TVM20" s="617"/>
      <c r="TVN20" s="617"/>
      <c r="TVO20" s="617"/>
      <c r="TVP20" s="617"/>
      <c r="TVQ20" s="617"/>
      <c r="TVR20" s="617"/>
      <c r="TVS20" s="617"/>
      <c r="TVT20" s="617"/>
      <c r="TVU20" s="617"/>
      <c r="TVV20" s="617"/>
      <c r="TVW20" s="617"/>
      <c r="TVX20" s="617"/>
      <c r="TVY20" s="617"/>
      <c r="TVZ20" s="617"/>
      <c r="TWA20" s="617"/>
      <c r="TWB20" s="617"/>
      <c r="TWC20" s="617"/>
      <c r="TWD20" s="617"/>
      <c r="TWE20" s="617"/>
      <c r="TWF20" s="617"/>
      <c r="TWG20" s="617"/>
      <c r="TWH20" s="617"/>
      <c r="TWI20" s="617"/>
      <c r="TWJ20" s="617"/>
      <c r="TWK20" s="617"/>
      <c r="TWL20" s="617"/>
      <c r="TWM20" s="617"/>
      <c r="TWN20" s="617"/>
      <c r="TWO20" s="617"/>
      <c r="TWP20" s="617"/>
      <c r="TWQ20" s="617"/>
      <c r="TWR20" s="617"/>
      <c r="TWS20" s="617"/>
      <c r="TWT20" s="617"/>
      <c r="TWU20" s="617"/>
      <c r="TWV20" s="617"/>
      <c r="TWW20" s="617"/>
      <c r="TWX20" s="617"/>
      <c r="TWY20" s="617"/>
      <c r="TWZ20" s="617"/>
      <c r="TXA20" s="617"/>
      <c r="TXB20" s="617"/>
      <c r="TXC20" s="617"/>
      <c r="TXD20" s="617"/>
      <c r="TXE20" s="617"/>
      <c r="TXF20" s="617"/>
      <c r="TXG20" s="617"/>
      <c r="TXH20" s="617"/>
      <c r="TXI20" s="617"/>
      <c r="TXJ20" s="617"/>
      <c r="TXK20" s="617"/>
      <c r="TXL20" s="617"/>
      <c r="TXM20" s="617"/>
      <c r="TXN20" s="617"/>
      <c r="TXO20" s="617"/>
      <c r="TXP20" s="617"/>
      <c r="TXQ20" s="617"/>
      <c r="TXR20" s="617"/>
      <c r="TXS20" s="617"/>
      <c r="TXT20" s="617"/>
      <c r="TXU20" s="617"/>
      <c r="TXV20" s="617"/>
      <c r="TXW20" s="617"/>
      <c r="TXX20" s="617"/>
      <c r="TXY20" s="617"/>
      <c r="TXZ20" s="617"/>
      <c r="TYA20" s="617"/>
      <c r="TYB20" s="617"/>
      <c r="TYC20" s="617"/>
      <c r="TYD20" s="617"/>
      <c r="TYE20" s="617"/>
      <c r="TYF20" s="617"/>
      <c r="TYG20" s="617"/>
      <c r="TYH20" s="617"/>
      <c r="TYI20" s="617"/>
      <c r="TYJ20" s="617"/>
      <c r="TYK20" s="617"/>
      <c r="TYL20" s="617"/>
      <c r="TYM20" s="617"/>
      <c r="TYN20" s="617"/>
      <c r="TYO20" s="617"/>
      <c r="TYP20" s="617"/>
      <c r="TYQ20" s="617"/>
      <c r="TYR20" s="617"/>
      <c r="TYS20" s="617"/>
      <c r="TYT20" s="617"/>
      <c r="TYU20" s="617"/>
      <c r="TYV20" s="617"/>
      <c r="TYW20" s="617"/>
      <c r="TYX20" s="617"/>
      <c r="TYY20" s="617"/>
      <c r="TYZ20" s="617"/>
      <c r="TZA20" s="617"/>
      <c r="TZB20" s="617"/>
      <c r="TZC20" s="617"/>
      <c r="TZD20" s="617"/>
      <c r="TZE20" s="617"/>
      <c r="TZF20" s="617"/>
      <c r="TZG20" s="617"/>
      <c r="TZH20" s="617"/>
      <c r="TZI20" s="617"/>
      <c r="TZJ20" s="617"/>
      <c r="TZK20" s="617"/>
      <c r="TZL20" s="617"/>
      <c r="TZM20" s="617"/>
      <c r="TZN20" s="617"/>
      <c r="TZO20" s="617"/>
      <c r="TZP20" s="617"/>
      <c r="TZQ20" s="617"/>
      <c r="TZR20" s="617"/>
      <c r="TZS20" s="617"/>
      <c r="TZT20" s="617"/>
      <c r="TZU20" s="617"/>
      <c r="TZV20" s="617"/>
      <c r="TZW20" s="617"/>
      <c r="TZX20" s="617"/>
      <c r="TZY20" s="617"/>
      <c r="TZZ20" s="617"/>
      <c r="UAA20" s="617"/>
      <c r="UAB20" s="617"/>
      <c r="UAC20" s="617"/>
      <c r="UAD20" s="617"/>
      <c r="UAE20" s="617"/>
      <c r="UAF20" s="617"/>
      <c r="UAG20" s="617"/>
      <c r="UAH20" s="617"/>
      <c r="UAI20" s="617"/>
      <c r="UAJ20" s="617"/>
      <c r="UAK20" s="617"/>
      <c r="UAL20" s="617"/>
      <c r="UAM20" s="617"/>
      <c r="UAN20" s="617"/>
      <c r="UAO20" s="617"/>
      <c r="UAP20" s="617"/>
      <c r="UAQ20" s="617"/>
      <c r="UAR20" s="617"/>
      <c r="UAS20" s="617"/>
      <c r="UAT20" s="617"/>
      <c r="UAU20" s="617"/>
      <c r="UAV20" s="617"/>
      <c r="UAW20" s="617"/>
      <c r="UAX20" s="617"/>
      <c r="UAY20" s="617"/>
      <c r="UAZ20" s="617"/>
      <c r="UBA20" s="617"/>
      <c r="UBB20" s="617"/>
      <c r="UBC20" s="617"/>
      <c r="UBD20" s="617"/>
      <c r="UBE20" s="617"/>
      <c r="UBF20" s="617"/>
      <c r="UBG20" s="617"/>
      <c r="UBH20" s="617"/>
      <c r="UBI20" s="617"/>
      <c r="UBJ20" s="617"/>
      <c r="UBK20" s="617"/>
      <c r="UBL20" s="617"/>
      <c r="UBM20" s="617"/>
      <c r="UBN20" s="617"/>
      <c r="UBO20" s="617"/>
      <c r="UBP20" s="617"/>
      <c r="UBQ20" s="617"/>
      <c r="UBR20" s="617"/>
      <c r="UBS20" s="617"/>
      <c r="UBT20" s="617"/>
      <c r="UBU20" s="617"/>
      <c r="UBV20" s="617"/>
      <c r="UBW20" s="617"/>
      <c r="UBX20" s="617"/>
      <c r="UBY20" s="617"/>
      <c r="UBZ20" s="617"/>
      <c r="UCA20" s="617"/>
      <c r="UCB20" s="617"/>
      <c r="UCC20" s="617"/>
      <c r="UCD20" s="617"/>
      <c r="UCE20" s="617"/>
      <c r="UCF20" s="617"/>
      <c r="UCG20" s="617"/>
      <c r="UCH20" s="617"/>
      <c r="UCI20" s="617"/>
      <c r="UCJ20" s="617"/>
      <c r="UCK20" s="617"/>
      <c r="UCL20" s="617"/>
      <c r="UCM20" s="617"/>
      <c r="UCN20" s="617"/>
      <c r="UCO20" s="617"/>
      <c r="UCP20" s="617"/>
      <c r="UCQ20" s="617"/>
      <c r="UCR20" s="617"/>
      <c r="UCS20" s="617"/>
      <c r="UCT20" s="617"/>
      <c r="UCU20" s="617"/>
      <c r="UCV20" s="617"/>
      <c r="UCW20" s="617"/>
      <c r="UCX20" s="617"/>
      <c r="UCY20" s="617"/>
      <c r="UCZ20" s="617"/>
      <c r="UDA20" s="617"/>
      <c r="UDB20" s="617"/>
      <c r="UDC20" s="617"/>
      <c r="UDD20" s="617"/>
      <c r="UDE20" s="617"/>
      <c r="UDF20" s="617"/>
      <c r="UDG20" s="617"/>
      <c r="UDH20" s="617"/>
      <c r="UDI20" s="617"/>
      <c r="UDJ20" s="617"/>
      <c r="UDK20" s="617"/>
      <c r="UDL20" s="617"/>
      <c r="UDM20" s="617"/>
      <c r="UDN20" s="617"/>
      <c r="UDO20" s="617"/>
      <c r="UDP20" s="617"/>
      <c r="UDQ20" s="617"/>
      <c r="UDR20" s="617"/>
      <c r="UDS20" s="617"/>
      <c r="UDT20" s="617"/>
      <c r="UDU20" s="617"/>
      <c r="UDV20" s="617"/>
      <c r="UDW20" s="617"/>
      <c r="UDX20" s="617"/>
      <c r="UDY20" s="617"/>
      <c r="UDZ20" s="617"/>
      <c r="UEA20" s="617"/>
      <c r="UEB20" s="617"/>
      <c r="UEC20" s="617"/>
      <c r="UED20" s="617"/>
      <c r="UEE20" s="617"/>
      <c r="UEF20" s="617"/>
      <c r="UEG20" s="617"/>
      <c r="UEH20" s="617"/>
      <c r="UEI20" s="617"/>
      <c r="UEJ20" s="617"/>
      <c r="UEK20" s="617"/>
      <c r="UEL20" s="617"/>
      <c r="UEM20" s="617"/>
      <c r="UEN20" s="617"/>
      <c r="UEO20" s="617"/>
      <c r="UEP20" s="617"/>
      <c r="UEQ20" s="617"/>
      <c r="UER20" s="617"/>
      <c r="UES20" s="617"/>
      <c r="UET20" s="617"/>
      <c r="UEU20" s="617"/>
      <c r="UEV20" s="617"/>
      <c r="UEW20" s="617"/>
      <c r="UEX20" s="617"/>
      <c r="UEY20" s="617"/>
      <c r="UEZ20" s="617"/>
      <c r="UFA20" s="617"/>
      <c r="UFB20" s="617"/>
      <c r="UFC20" s="617"/>
      <c r="UFD20" s="617"/>
      <c r="UFE20" s="617"/>
      <c r="UFF20" s="617"/>
      <c r="UFG20" s="617"/>
      <c r="UFH20" s="617"/>
      <c r="UFI20" s="617"/>
      <c r="UFJ20" s="617"/>
      <c r="UFK20" s="617"/>
      <c r="UFL20" s="617"/>
      <c r="UFM20" s="617"/>
      <c r="UFN20" s="617"/>
      <c r="UFO20" s="617"/>
      <c r="UFP20" s="617"/>
      <c r="UFQ20" s="617"/>
      <c r="UFR20" s="617"/>
      <c r="UFS20" s="617"/>
      <c r="UFT20" s="617"/>
      <c r="UFU20" s="617"/>
      <c r="UFV20" s="617"/>
      <c r="UFW20" s="617"/>
      <c r="UFX20" s="617"/>
      <c r="UFY20" s="617"/>
      <c r="UFZ20" s="617"/>
      <c r="UGA20" s="617"/>
      <c r="UGB20" s="617"/>
      <c r="UGC20" s="617"/>
      <c r="UGD20" s="617"/>
      <c r="UGE20" s="617"/>
      <c r="UGF20" s="617"/>
      <c r="UGG20" s="617"/>
      <c r="UGH20" s="617"/>
      <c r="UGI20" s="617"/>
      <c r="UGJ20" s="617"/>
      <c r="UGK20" s="617"/>
      <c r="UGL20" s="617"/>
      <c r="UGM20" s="617"/>
      <c r="UGN20" s="617"/>
      <c r="UGO20" s="617"/>
      <c r="UGP20" s="617"/>
      <c r="UGQ20" s="617"/>
      <c r="UGR20" s="617"/>
      <c r="UGS20" s="617"/>
      <c r="UGT20" s="617"/>
      <c r="UGU20" s="617"/>
      <c r="UGV20" s="617"/>
      <c r="UGW20" s="617"/>
      <c r="UGX20" s="617"/>
      <c r="UGY20" s="617"/>
      <c r="UGZ20" s="617"/>
      <c r="UHA20" s="617"/>
      <c r="UHB20" s="617"/>
      <c r="UHC20" s="617"/>
      <c r="UHD20" s="617"/>
      <c r="UHE20" s="617"/>
      <c r="UHF20" s="617"/>
      <c r="UHG20" s="617"/>
      <c r="UHH20" s="617"/>
      <c r="UHI20" s="617"/>
      <c r="UHJ20" s="617"/>
      <c r="UHK20" s="617"/>
      <c r="UHL20" s="617"/>
      <c r="UHM20" s="617"/>
      <c r="UHN20" s="617"/>
      <c r="UHO20" s="617"/>
      <c r="UHP20" s="617"/>
      <c r="UHQ20" s="617"/>
      <c r="UHR20" s="617"/>
      <c r="UHS20" s="617"/>
      <c r="UHT20" s="617"/>
      <c r="UHU20" s="617"/>
      <c r="UHV20" s="617"/>
      <c r="UHW20" s="617"/>
      <c r="UHX20" s="617"/>
      <c r="UHY20" s="617"/>
      <c r="UHZ20" s="617"/>
      <c r="UIA20" s="617"/>
      <c r="UIB20" s="617"/>
      <c r="UIC20" s="617"/>
      <c r="UID20" s="617"/>
      <c r="UIE20" s="617"/>
      <c r="UIF20" s="617"/>
      <c r="UIG20" s="617"/>
      <c r="UIH20" s="617"/>
      <c r="UII20" s="617"/>
      <c r="UIJ20" s="617"/>
      <c r="UIK20" s="617"/>
      <c r="UIL20" s="617"/>
      <c r="UIM20" s="617"/>
      <c r="UIN20" s="617"/>
      <c r="UIO20" s="617"/>
      <c r="UIP20" s="617"/>
      <c r="UIQ20" s="617"/>
      <c r="UIR20" s="617"/>
      <c r="UIS20" s="617"/>
      <c r="UIT20" s="617"/>
      <c r="UIU20" s="617"/>
      <c r="UIV20" s="617"/>
      <c r="UIW20" s="617"/>
      <c r="UIX20" s="617"/>
      <c r="UIY20" s="617"/>
      <c r="UIZ20" s="617"/>
      <c r="UJA20" s="617"/>
      <c r="UJB20" s="617"/>
      <c r="UJC20" s="617"/>
      <c r="UJD20" s="617"/>
      <c r="UJE20" s="617"/>
      <c r="UJF20" s="617"/>
      <c r="UJG20" s="617"/>
      <c r="UJH20" s="617"/>
      <c r="UJI20" s="617"/>
      <c r="UJJ20" s="617"/>
      <c r="UJK20" s="617"/>
      <c r="UJL20" s="617"/>
      <c r="UJM20" s="617"/>
      <c r="UJN20" s="617"/>
      <c r="UJO20" s="617"/>
      <c r="UJP20" s="617"/>
      <c r="UJQ20" s="617"/>
      <c r="UJR20" s="617"/>
      <c r="UJS20" s="617"/>
      <c r="UJT20" s="617"/>
      <c r="UJU20" s="617"/>
      <c r="UJV20" s="617"/>
      <c r="UJW20" s="617"/>
      <c r="UJX20" s="617"/>
      <c r="UJY20" s="617"/>
      <c r="UJZ20" s="617"/>
      <c r="UKA20" s="617"/>
      <c r="UKB20" s="617"/>
      <c r="UKC20" s="617"/>
      <c r="UKD20" s="617"/>
      <c r="UKE20" s="617"/>
      <c r="UKF20" s="617"/>
      <c r="UKG20" s="617"/>
      <c r="UKH20" s="617"/>
      <c r="UKI20" s="617"/>
      <c r="UKJ20" s="617"/>
      <c r="UKK20" s="617"/>
      <c r="UKL20" s="617"/>
      <c r="UKM20" s="617"/>
      <c r="UKN20" s="617"/>
      <c r="UKO20" s="617"/>
      <c r="UKP20" s="617"/>
      <c r="UKQ20" s="617"/>
      <c r="UKR20" s="617"/>
      <c r="UKS20" s="617"/>
      <c r="UKT20" s="617"/>
      <c r="UKU20" s="617"/>
      <c r="UKV20" s="617"/>
      <c r="UKW20" s="617"/>
      <c r="UKX20" s="617"/>
      <c r="UKY20" s="617"/>
      <c r="UKZ20" s="617"/>
      <c r="ULA20" s="617"/>
      <c r="ULB20" s="617"/>
      <c r="ULC20" s="617"/>
      <c r="ULD20" s="617"/>
      <c r="ULE20" s="617"/>
      <c r="ULF20" s="617"/>
      <c r="ULG20" s="617"/>
      <c r="ULH20" s="617"/>
      <c r="ULI20" s="617"/>
      <c r="ULJ20" s="617"/>
      <c r="ULK20" s="617"/>
      <c r="ULL20" s="617"/>
      <c r="ULM20" s="617"/>
      <c r="ULN20" s="617"/>
      <c r="ULO20" s="617"/>
      <c r="ULP20" s="617"/>
      <c r="ULQ20" s="617"/>
      <c r="ULR20" s="617"/>
      <c r="ULS20" s="617"/>
      <c r="ULT20" s="617"/>
      <c r="ULU20" s="617"/>
      <c r="ULV20" s="617"/>
      <c r="ULW20" s="617"/>
      <c r="ULX20" s="617"/>
      <c r="ULY20" s="617"/>
      <c r="ULZ20" s="617"/>
      <c r="UMA20" s="617"/>
      <c r="UMB20" s="617"/>
      <c r="UMC20" s="617"/>
      <c r="UMD20" s="617"/>
      <c r="UME20" s="617"/>
      <c r="UMF20" s="617"/>
      <c r="UMG20" s="617"/>
      <c r="UMH20" s="617"/>
      <c r="UMI20" s="617"/>
      <c r="UMJ20" s="617"/>
      <c r="UMK20" s="617"/>
      <c r="UML20" s="617"/>
      <c r="UMM20" s="617"/>
      <c r="UMN20" s="617"/>
      <c r="UMO20" s="617"/>
      <c r="UMP20" s="617"/>
      <c r="UMQ20" s="617"/>
      <c r="UMR20" s="617"/>
      <c r="UMS20" s="617"/>
      <c r="UMT20" s="617"/>
      <c r="UMU20" s="617"/>
      <c r="UMV20" s="617"/>
      <c r="UMW20" s="617"/>
      <c r="UMX20" s="617"/>
      <c r="UMY20" s="617"/>
      <c r="UMZ20" s="617"/>
      <c r="UNA20" s="617"/>
      <c r="UNB20" s="617"/>
      <c r="UNC20" s="617"/>
      <c r="UND20" s="617"/>
      <c r="UNE20" s="617"/>
      <c r="UNF20" s="617"/>
      <c r="UNG20" s="617"/>
      <c r="UNH20" s="617"/>
      <c r="UNI20" s="617"/>
      <c r="UNJ20" s="617"/>
      <c r="UNK20" s="617"/>
      <c r="UNL20" s="617"/>
      <c r="UNM20" s="617"/>
      <c r="UNN20" s="617"/>
      <c r="UNO20" s="617"/>
      <c r="UNP20" s="617"/>
      <c r="UNQ20" s="617"/>
      <c r="UNR20" s="617"/>
      <c r="UNS20" s="617"/>
      <c r="UNT20" s="617"/>
      <c r="UNU20" s="617"/>
      <c r="UNV20" s="617"/>
      <c r="UNW20" s="617"/>
      <c r="UNX20" s="617"/>
      <c r="UNY20" s="617"/>
      <c r="UNZ20" s="617"/>
      <c r="UOA20" s="617"/>
      <c r="UOB20" s="617"/>
      <c r="UOC20" s="617"/>
      <c r="UOD20" s="617"/>
      <c r="UOE20" s="617"/>
      <c r="UOF20" s="617"/>
      <c r="UOG20" s="617"/>
      <c r="UOH20" s="617"/>
      <c r="UOI20" s="617"/>
      <c r="UOJ20" s="617"/>
      <c r="UOK20" s="617"/>
      <c r="UOL20" s="617"/>
      <c r="UOM20" s="617"/>
      <c r="UON20" s="617"/>
      <c r="UOO20" s="617"/>
      <c r="UOP20" s="617"/>
      <c r="UOQ20" s="617"/>
      <c r="UOR20" s="617"/>
      <c r="UOS20" s="617"/>
      <c r="UOT20" s="617"/>
      <c r="UOU20" s="617"/>
      <c r="UOV20" s="617"/>
      <c r="UOW20" s="617"/>
      <c r="UOX20" s="617"/>
      <c r="UOY20" s="617"/>
      <c r="UOZ20" s="617"/>
      <c r="UPA20" s="617"/>
      <c r="UPB20" s="617"/>
      <c r="UPC20" s="617"/>
      <c r="UPD20" s="617"/>
      <c r="UPE20" s="617"/>
      <c r="UPF20" s="617"/>
      <c r="UPG20" s="617"/>
      <c r="UPH20" s="617"/>
      <c r="UPI20" s="617"/>
      <c r="UPJ20" s="617"/>
      <c r="UPK20" s="617"/>
      <c r="UPL20" s="617"/>
      <c r="UPM20" s="617"/>
      <c r="UPN20" s="617"/>
      <c r="UPO20" s="617"/>
      <c r="UPP20" s="617"/>
      <c r="UPQ20" s="617"/>
      <c r="UPR20" s="617"/>
      <c r="UPS20" s="617"/>
      <c r="UPT20" s="617"/>
      <c r="UPU20" s="617"/>
      <c r="UPV20" s="617"/>
      <c r="UPW20" s="617"/>
      <c r="UPX20" s="617"/>
      <c r="UPY20" s="617"/>
      <c r="UPZ20" s="617"/>
      <c r="UQA20" s="617"/>
      <c r="UQB20" s="617"/>
      <c r="UQC20" s="617"/>
      <c r="UQD20" s="617"/>
      <c r="UQE20" s="617"/>
      <c r="UQF20" s="617"/>
      <c r="UQG20" s="617"/>
      <c r="UQH20" s="617"/>
      <c r="UQI20" s="617"/>
      <c r="UQJ20" s="617"/>
      <c r="UQK20" s="617"/>
      <c r="UQL20" s="617"/>
      <c r="UQM20" s="617"/>
      <c r="UQN20" s="617"/>
      <c r="UQO20" s="617"/>
      <c r="UQP20" s="617"/>
      <c r="UQQ20" s="617"/>
      <c r="UQR20" s="617"/>
      <c r="UQS20" s="617"/>
      <c r="UQT20" s="617"/>
      <c r="UQU20" s="617"/>
      <c r="UQV20" s="617"/>
      <c r="UQW20" s="617"/>
      <c r="UQX20" s="617"/>
      <c r="UQY20" s="617"/>
      <c r="UQZ20" s="617"/>
      <c r="URA20" s="617"/>
      <c r="URB20" s="617"/>
      <c r="URC20" s="617"/>
      <c r="URD20" s="617"/>
      <c r="URE20" s="617"/>
      <c r="URF20" s="617"/>
      <c r="URG20" s="617"/>
      <c r="URH20" s="617"/>
      <c r="URI20" s="617"/>
      <c r="URJ20" s="617"/>
      <c r="URK20" s="617"/>
      <c r="URL20" s="617"/>
      <c r="URM20" s="617"/>
      <c r="URN20" s="617"/>
      <c r="URO20" s="617"/>
      <c r="URP20" s="617"/>
      <c r="URQ20" s="617"/>
      <c r="URR20" s="617"/>
      <c r="URS20" s="617"/>
      <c r="URT20" s="617"/>
      <c r="URU20" s="617"/>
      <c r="URV20" s="617"/>
      <c r="URW20" s="617"/>
      <c r="URX20" s="617"/>
      <c r="URY20" s="617"/>
      <c r="URZ20" s="617"/>
      <c r="USA20" s="617"/>
      <c r="USB20" s="617"/>
      <c r="USC20" s="617"/>
      <c r="USD20" s="617"/>
      <c r="USE20" s="617"/>
      <c r="USF20" s="617"/>
      <c r="USG20" s="617"/>
      <c r="USH20" s="617"/>
      <c r="USI20" s="617"/>
      <c r="USJ20" s="617"/>
      <c r="USK20" s="617"/>
      <c r="USL20" s="617"/>
      <c r="USM20" s="617"/>
      <c r="USN20" s="617"/>
      <c r="USO20" s="617"/>
      <c r="USP20" s="617"/>
      <c r="USQ20" s="617"/>
      <c r="USR20" s="617"/>
      <c r="USS20" s="617"/>
      <c r="UST20" s="617"/>
      <c r="USU20" s="617"/>
      <c r="USV20" s="617"/>
      <c r="USW20" s="617"/>
      <c r="USX20" s="617"/>
      <c r="USY20" s="617"/>
      <c r="USZ20" s="617"/>
      <c r="UTA20" s="617"/>
      <c r="UTB20" s="617"/>
      <c r="UTC20" s="617"/>
      <c r="UTD20" s="617"/>
      <c r="UTE20" s="617"/>
      <c r="UTF20" s="617"/>
      <c r="UTG20" s="617"/>
      <c r="UTH20" s="617"/>
      <c r="UTI20" s="617"/>
      <c r="UTJ20" s="617"/>
      <c r="UTK20" s="617"/>
      <c r="UTL20" s="617"/>
      <c r="UTM20" s="617"/>
      <c r="UTN20" s="617"/>
      <c r="UTO20" s="617"/>
      <c r="UTP20" s="617"/>
      <c r="UTQ20" s="617"/>
      <c r="UTR20" s="617"/>
      <c r="UTS20" s="617"/>
      <c r="UTT20" s="617"/>
      <c r="UTU20" s="617"/>
      <c r="UTV20" s="617"/>
      <c r="UTW20" s="617"/>
      <c r="UTX20" s="617"/>
      <c r="UTY20" s="617"/>
      <c r="UTZ20" s="617"/>
      <c r="UUA20" s="617"/>
      <c r="UUB20" s="617"/>
      <c r="UUC20" s="617"/>
      <c r="UUD20" s="617"/>
      <c r="UUE20" s="617"/>
      <c r="UUF20" s="617"/>
      <c r="UUG20" s="617"/>
      <c r="UUH20" s="617"/>
      <c r="UUI20" s="617"/>
      <c r="UUJ20" s="617"/>
      <c r="UUK20" s="617"/>
      <c r="UUL20" s="617"/>
      <c r="UUM20" s="617"/>
      <c r="UUN20" s="617"/>
      <c r="UUO20" s="617"/>
      <c r="UUP20" s="617"/>
      <c r="UUQ20" s="617"/>
      <c r="UUR20" s="617"/>
      <c r="UUS20" s="617"/>
      <c r="UUT20" s="617"/>
      <c r="UUU20" s="617"/>
      <c r="UUV20" s="617"/>
      <c r="UUW20" s="617"/>
      <c r="UUX20" s="617"/>
      <c r="UUY20" s="617"/>
      <c r="UUZ20" s="617"/>
      <c r="UVA20" s="617"/>
      <c r="UVB20" s="617"/>
      <c r="UVC20" s="617"/>
      <c r="UVD20" s="617"/>
      <c r="UVE20" s="617"/>
      <c r="UVF20" s="617"/>
      <c r="UVG20" s="617"/>
      <c r="UVH20" s="617"/>
      <c r="UVI20" s="617"/>
      <c r="UVJ20" s="617"/>
      <c r="UVK20" s="617"/>
      <c r="UVL20" s="617"/>
      <c r="UVM20" s="617"/>
      <c r="UVN20" s="617"/>
      <c r="UVO20" s="617"/>
      <c r="UVP20" s="617"/>
      <c r="UVQ20" s="617"/>
      <c r="UVR20" s="617"/>
      <c r="UVS20" s="617"/>
      <c r="UVT20" s="617"/>
      <c r="UVU20" s="617"/>
      <c r="UVV20" s="617"/>
      <c r="UVW20" s="617"/>
      <c r="UVX20" s="617"/>
      <c r="UVY20" s="617"/>
      <c r="UVZ20" s="617"/>
      <c r="UWA20" s="617"/>
      <c r="UWB20" s="617"/>
      <c r="UWC20" s="617"/>
      <c r="UWD20" s="617"/>
      <c r="UWE20" s="617"/>
      <c r="UWF20" s="617"/>
      <c r="UWG20" s="617"/>
      <c r="UWH20" s="617"/>
      <c r="UWI20" s="617"/>
      <c r="UWJ20" s="617"/>
      <c r="UWK20" s="617"/>
      <c r="UWL20" s="617"/>
      <c r="UWM20" s="617"/>
      <c r="UWN20" s="617"/>
      <c r="UWO20" s="617"/>
      <c r="UWP20" s="617"/>
      <c r="UWQ20" s="617"/>
      <c r="UWR20" s="617"/>
      <c r="UWS20" s="617"/>
      <c r="UWT20" s="617"/>
      <c r="UWU20" s="617"/>
      <c r="UWV20" s="617"/>
      <c r="UWW20" s="617"/>
      <c r="UWX20" s="617"/>
      <c r="UWY20" s="617"/>
      <c r="UWZ20" s="617"/>
      <c r="UXA20" s="617"/>
      <c r="UXB20" s="617"/>
      <c r="UXC20" s="617"/>
      <c r="UXD20" s="617"/>
      <c r="UXE20" s="617"/>
      <c r="UXF20" s="617"/>
      <c r="UXG20" s="617"/>
      <c r="UXH20" s="617"/>
      <c r="UXI20" s="617"/>
      <c r="UXJ20" s="617"/>
      <c r="UXK20" s="617"/>
      <c r="UXL20" s="617"/>
      <c r="UXM20" s="617"/>
      <c r="UXN20" s="617"/>
      <c r="UXO20" s="617"/>
      <c r="UXP20" s="617"/>
      <c r="UXQ20" s="617"/>
      <c r="UXR20" s="617"/>
      <c r="UXS20" s="617"/>
      <c r="UXT20" s="617"/>
      <c r="UXU20" s="617"/>
      <c r="UXV20" s="617"/>
      <c r="UXW20" s="617"/>
      <c r="UXX20" s="617"/>
      <c r="UXY20" s="617"/>
      <c r="UXZ20" s="617"/>
      <c r="UYA20" s="617"/>
      <c r="UYB20" s="617"/>
      <c r="UYC20" s="617"/>
      <c r="UYD20" s="617"/>
      <c r="UYE20" s="617"/>
      <c r="UYF20" s="617"/>
      <c r="UYG20" s="617"/>
      <c r="UYH20" s="617"/>
      <c r="UYI20" s="617"/>
      <c r="UYJ20" s="617"/>
      <c r="UYK20" s="617"/>
      <c r="UYL20" s="617"/>
      <c r="UYM20" s="617"/>
      <c r="UYN20" s="617"/>
      <c r="UYO20" s="617"/>
      <c r="UYP20" s="617"/>
      <c r="UYQ20" s="617"/>
      <c r="UYR20" s="617"/>
      <c r="UYS20" s="617"/>
      <c r="UYT20" s="617"/>
      <c r="UYU20" s="617"/>
      <c r="UYV20" s="617"/>
      <c r="UYW20" s="617"/>
      <c r="UYX20" s="617"/>
      <c r="UYY20" s="617"/>
      <c r="UYZ20" s="617"/>
      <c r="UZA20" s="617"/>
      <c r="UZB20" s="617"/>
      <c r="UZC20" s="617"/>
      <c r="UZD20" s="617"/>
      <c r="UZE20" s="617"/>
      <c r="UZF20" s="617"/>
      <c r="UZG20" s="617"/>
      <c r="UZH20" s="617"/>
      <c r="UZI20" s="617"/>
      <c r="UZJ20" s="617"/>
      <c r="UZK20" s="617"/>
      <c r="UZL20" s="617"/>
      <c r="UZM20" s="617"/>
      <c r="UZN20" s="617"/>
      <c r="UZO20" s="617"/>
      <c r="UZP20" s="617"/>
      <c r="UZQ20" s="617"/>
      <c r="UZR20" s="617"/>
      <c r="UZS20" s="617"/>
      <c r="UZT20" s="617"/>
      <c r="UZU20" s="617"/>
      <c r="UZV20" s="617"/>
      <c r="UZW20" s="617"/>
      <c r="UZX20" s="617"/>
      <c r="UZY20" s="617"/>
      <c r="UZZ20" s="617"/>
      <c r="VAA20" s="617"/>
      <c r="VAB20" s="617"/>
      <c r="VAC20" s="617"/>
      <c r="VAD20" s="617"/>
      <c r="VAE20" s="617"/>
      <c r="VAF20" s="617"/>
      <c r="VAG20" s="617"/>
      <c r="VAH20" s="617"/>
      <c r="VAI20" s="617"/>
      <c r="VAJ20" s="617"/>
      <c r="VAK20" s="617"/>
      <c r="VAL20" s="617"/>
      <c r="VAM20" s="617"/>
      <c r="VAN20" s="617"/>
      <c r="VAO20" s="617"/>
      <c r="VAP20" s="617"/>
      <c r="VAQ20" s="617"/>
      <c r="VAR20" s="617"/>
      <c r="VAS20" s="617"/>
      <c r="VAT20" s="617"/>
      <c r="VAU20" s="617"/>
      <c r="VAV20" s="617"/>
      <c r="VAW20" s="617"/>
      <c r="VAX20" s="617"/>
      <c r="VAY20" s="617"/>
      <c r="VAZ20" s="617"/>
      <c r="VBA20" s="617"/>
      <c r="VBB20" s="617"/>
      <c r="VBC20" s="617"/>
      <c r="VBD20" s="617"/>
      <c r="VBE20" s="617"/>
      <c r="VBF20" s="617"/>
      <c r="VBG20" s="617"/>
      <c r="VBH20" s="617"/>
      <c r="VBI20" s="617"/>
      <c r="VBJ20" s="617"/>
      <c r="VBK20" s="617"/>
      <c r="VBL20" s="617"/>
      <c r="VBM20" s="617"/>
      <c r="VBN20" s="617"/>
      <c r="VBO20" s="617"/>
      <c r="VBP20" s="617"/>
      <c r="VBQ20" s="617"/>
      <c r="VBR20" s="617"/>
      <c r="VBS20" s="617"/>
      <c r="VBT20" s="617"/>
      <c r="VBU20" s="617"/>
      <c r="VBV20" s="617"/>
      <c r="VBW20" s="617"/>
      <c r="VBX20" s="617"/>
      <c r="VBY20" s="617"/>
      <c r="VBZ20" s="617"/>
      <c r="VCA20" s="617"/>
      <c r="VCB20" s="617"/>
      <c r="VCC20" s="617"/>
      <c r="VCD20" s="617"/>
      <c r="VCE20" s="617"/>
      <c r="VCF20" s="617"/>
      <c r="VCG20" s="617"/>
      <c r="VCH20" s="617"/>
      <c r="VCI20" s="617"/>
      <c r="VCJ20" s="617"/>
      <c r="VCK20" s="617"/>
      <c r="VCL20" s="617"/>
      <c r="VCM20" s="617"/>
      <c r="VCN20" s="617"/>
      <c r="VCO20" s="617"/>
      <c r="VCP20" s="617"/>
      <c r="VCQ20" s="617"/>
      <c r="VCR20" s="617"/>
      <c r="VCS20" s="617"/>
      <c r="VCT20" s="617"/>
      <c r="VCU20" s="617"/>
      <c r="VCV20" s="617"/>
      <c r="VCW20" s="617"/>
      <c r="VCX20" s="617"/>
      <c r="VCY20" s="617"/>
      <c r="VCZ20" s="617"/>
      <c r="VDA20" s="617"/>
      <c r="VDB20" s="617"/>
      <c r="VDC20" s="617"/>
      <c r="VDD20" s="617"/>
      <c r="VDE20" s="617"/>
      <c r="VDF20" s="617"/>
      <c r="VDG20" s="617"/>
      <c r="VDH20" s="617"/>
      <c r="VDI20" s="617"/>
      <c r="VDJ20" s="617"/>
      <c r="VDK20" s="617"/>
      <c r="VDL20" s="617"/>
      <c r="VDM20" s="617"/>
      <c r="VDN20" s="617"/>
      <c r="VDO20" s="617"/>
      <c r="VDP20" s="617"/>
      <c r="VDQ20" s="617"/>
      <c r="VDR20" s="617"/>
      <c r="VDS20" s="617"/>
      <c r="VDT20" s="617"/>
      <c r="VDU20" s="617"/>
      <c r="VDV20" s="617"/>
      <c r="VDW20" s="617"/>
      <c r="VDX20" s="617"/>
      <c r="VDY20" s="617"/>
      <c r="VDZ20" s="617"/>
      <c r="VEA20" s="617"/>
      <c r="VEB20" s="617"/>
      <c r="VEC20" s="617"/>
      <c r="VED20" s="617"/>
      <c r="VEE20" s="617"/>
      <c r="VEF20" s="617"/>
      <c r="VEG20" s="617"/>
      <c r="VEH20" s="617"/>
      <c r="VEI20" s="617"/>
      <c r="VEJ20" s="617"/>
      <c r="VEK20" s="617"/>
      <c r="VEL20" s="617"/>
      <c r="VEM20" s="617"/>
      <c r="VEN20" s="617"/>
      <c r="VEO20" s="617"/>
      <c r="VEP20" s="617"/>
      <c r="VEQ20" s="617"/>
      <c r="VER20" s="617"/>
      <c r="VES20" s="617"/>
      <c r="VET20" s="617"/>
      <c r="VEU20" s="617"/>
      <c r="VEV20" s="617"/>
      <c r="VEW20" s="617"/>
      <c r="VEX20" s="617"/>
      <c r="VEY20" s="617"/>
      <c r="VEZ20" s="617"/>
      <c r="VFA20" s="617"/>
      <c r="VFB20" s="617"/>
      <c r="VFC20" s="617"/>
      <c r="VFD20" s="617"/>
      <c r="VFE20" s="617"/>
      <c r="VFF20" s="617"/>
      <c r="VFG20" s="617"/>
      <c r="VFH20" s="617"/>
      <c r="VFI20" s="617"/>
      <c r="VFJ20" s="617"/>
      <c r="VFK20" s="617"/>
      <c r="VFL20" s="617"/>
      <c r="VFM20" s="617"/>
      <c r="VFN20" s="617"/>
      <c r="VFO20" s="617"/>
      <c r="VFP20" s="617"/>
      <c r="VFQ20" s="617"/>
      <c r="VFR20" s="617"/>
      <c r="VFS20" s="617"/>
      <c r="VFT20" s="617"/>
      <c r="VFU20" s="617"/>
      <c r="VFV20" s="617"/>
      <c r="VFW20" s="617"/>
      <c r="VFX20" s="617"/>
      <c r="VFY20" s="617"/>
      <c r="VFZ20" s="617"/>
      <c r="VGA20" s="617"/>
      <c r="VGB20" s="617"/>
      <c r="VGC20" s="617"/>
      <c r="VGD20" s="617"/>
      <c r="VGE20" s="617"/>
      <c r="VGF20" s="617"/>
      <c r="VGG20" s="617"/>
      <c r="VGH20" s="617"/>
      <c r="VGI20" s="617"/>
      <c r="VGJ20" s="617"/>
      <c r="VGK20" s="617"/>
      <c r="VGL20" s="617"/>
      <c r="VGM20" s="617"/>
      <c r="VGN20" s="617"/>
      <c r="VGO20" s="617"/>
      <c r="VGP20" s="617"/>
      <c r="VGQ20" s="617"/>
      <c r="VGR20" s="617"/>
      <c r="VGS20" s="617"/>
      <c r="VGT20" s="617"/>
      <c r="VGU20" s="617"/>
      <c r="VGV20" s="617"/>
      <c r="VGW20" s="617"/>
      <c r="VGX20" s="617"/>
      <c r="VGY20" s="617"/>
      <c r="VGZ20" s="617"/>
      <c r="VHA20" s="617"/>
      <c r="VHB20" s="617"/>
      <c r="VHC20" s="617"/>
      <c r="VHD20" s="617"/>
      <c r="VHE20" s="617"/>
      <c r="VHF20" s="617"/>
      <c r="VHG20" s="617"/>
      <c r="VHH20" s="617"/>
      <c r="VHI20" s="617"/>
      <c r="VHJ20" s="617"/>
      <c r="VHK20" s="617"/>
      <c r="VHL20" s="617"/>
      <c r="VHM20" s="617"/>
      <c r="VHN20" s="617"/>
      <c r="VHO20" s="617"/>
      <c r="VHP20" s="617"/>
      <c r="VHQ20" s="617"/>
      <c r="VHR20" s="617"/>
      <c r="VHS20" s="617"/>
      <c r="VHT20" s="617"/>
      <c r="VHU20" s="617"/>
      <c r="VHV20" s="617"/>
      <c r="VHW20" s="617"/>
      <c r="VHX20" s="617"/>
      <c r="VHY20" s="617"/>
      <c r="VHZ20" s="617"/>
      <c r="VIA20" s="617"/>
      <c r="VIB20" s="617"/>
      <c r="VIC20" s="617"/>
      <c r="VID20" s="617"/>
      <c r="VIE20" s="617"/>
      <c r="VIF20" s="617"/>
      <c r="VIG20" s="617"/>
      <c r="VIH20" s="617"/>
      <c r="VII20" s="617"/>
      <c r="VIJ20" s="617"/>
      <c r="VIK20" s="617"/>
      <c r="VIL20" s="617"/>
      <c r="VIM20" s="617"/>
      <c r="VIN20" s="617"/>
      <c r="VIO20" s="617"/>
      <c r="VIP20" s="617"/>
      <c r="VIQ20" s="617"/>
      <c r="VIR20" s="617"/>
      <c r="VIS20" s="617"/>
      <c r="VIT20" s="617"/>
      <c r="VIU20" s="617"/>
      <c r="VIV20" s="617"/>
      <c r="VIW20" s="617"/>
      <c r="VIX20" s="617"/>
      <c r="VIY20" s="617"/>
      <c r="VIZ20" s="617"/>
      <c r="VJA20" s="617"/>
      <c r="VJB20" s="617"/>
      <c r="VJC20" s="617"/>
      <c r="VJD20" s="617"/>
      <c r="VJE20" s="617"/>
      <c r="VJF20" s="617"/>
      <c r="VJG20" s="617"/>
      <c r="VJH20" s="617"/>
      <c r="VJI20" s="617"/>
      <c r="VJJ20" s="617"/>
      <c r="VJK20" s="617"/>
      <c r="VJL20" s="617"/>
      <c r="VJM20" s="617"/>
      <c r="VJN20" s="617"/>
      <c r="VJO20" s="617"/>
      <c r="VJP20" s="617"/>
      <c r="VJQ20" s="617"/>
      <c r="VJR20" s="617"/>
      <c r="VJS20" s="617"/>
      <c r="VJT20" s="617"/>
      <c r="VJU20" s="617"/>
      <c r="VJV20" s="617"/>
      <c r="VJW20" s="617"/>
      <c r="VJX20" s="617"/>
      <c r="VJY20" s="617"/>
      <c r="VJZ20" s="617"/>
      <c r="VKA20" s="617"/>
      <c r="VKB20" s="617"/>
      <c r="VKC20" s="617"/>
      <c r="VKD20" s="617"/>
      <c r="VKE20" s="617"/>
      <c r="VKF20" s="617"/>
      <c r="VKG20" s="617"/>
      <c r="VKH20" s="617"/>
      <c r="VKI20" s="617"/>
      <c r="VKJ20" s="617"/>
      <c r="VKK20" s="617"/>
      <c r="VKL20" s="617"/>
      <c r="VKM20" s="617"/>
      <c r="VKN20" s="617"/>
      <c r="VKO20" s="617"/>
      <c r="VKP20" s="617"/>
      <c r="VKQ20" s="617"/>
      <c r="VKR20" s="617"/>
      <c r="VKS20" s="617"/>
      <c r="VKT20" s="617"/>
      <c r="VKU20" s="617"/>
      <c r="VKV20" s="617"/>
      <c r="VKW20" s="617"/>
      <c r="VKX20" s="617"/>
      <c r="VKY20" s="617"/>
      <c r="VKZ20" s="617"/>
      <c r="VLA20" s="617"/>
      <c r="VLB20" s="617"/>
      <c r="VLC20" s="617"/>
      <c r="VLD20" s="617"/>
      <c r="VLE20" s="617"/>
      <c r="VLF20" s="617"/>
      <c r="VLG20" s="617"/>
      <c r="VLH20" s="617"/>
      <c r="VLI20" s="617"/>
      <c r="VLJ20" s="617"/>
      <c r="VLK20" s="617"/>
      <c r="VLL20" s="617"/>
      <c r="VLM20" s="617"/>
      <c r="VLN20" s="617"/>
      <c r="VLO20" s="617"/>
      <c r="VLP20" s="617"/>
      <c r="VLQ20" s="617"/>
      <c r="VLR20" s="617"/>
      <c r="VLS20" s="617"/>
      <c r="VLT20" s="617"/>
      <c r="VLU20" s="617"/>
      <c r="VLV20" s="617"/>
      <c r="VLW20" s="617"/>
      <c r="VLX20" s="617"/>
      <c r="VLY20" s="617"/>
      <c r="VLZ20" s="617"/>
      <c r="VMA20" s="617"/>
      <c r="VMB20" s="617"/>
      <c r="VMC20" s="617"/>
      <c r="VMD20" s="617"/>
      <c r="VME20" s="617"/>
      <c r="VMF20" s="617"/>
      <c r="VMG20" s="617"/>
      <c r="VMH20" s="617"/>
      <c r="VMI20" s="617"/>
      <c r="VMJ20" s="617"/>
      <c r="VMK20" s="617"/>
      <c r="VML20" s="617"/>
      <c r="VMM20" s="617"/>
      <c r="VMN20" s="617"/>
      <c r="VMO20" s="617"/>
      <c r="VMP20" s="617"/>
      <c r="VMQ20" s="617"/>
      <c r="VMR20" s="617"/>
      <c r="VMS20" s="617"/>
      <c r="VMT20" s="617"/>
      <c r="VMU20" s="617"/>
      <c r="VMV20" s="617"/>
      <c r="VMW20" s="617"/>
      <c r="VMX20" s="617"/>
      <c r="VMY20" s="617"/>
      <c r="VMZ20" s="617"/>
      <c r="VNA20" s="617"/>
      <c r="VNB20" s="617"/>
      <c r="VNC20" s="617"/>
      <c r="VND20" s="617"/>
      <c r="VNE20" s="617"/>
      <c r="VNF20" s="617"/>
      <c r="VNG20" s="617"/>
      <c r="VNH20" s="617"/>
      <c r="VNI20" s="617"/>
      <c r="VNJ20" s="617"/>
      <c r="VNK20" s="617"/>
      <c r="VNL20" s="617"/>
      <c r="VNM20" s="617"/>
      <c r="VNN20" s="617"/>
      <c r="VNO20" s="617"/>
      <c r="VNP20" s="617"/>
      <c r="VNQ20" s="617"/>
      <c r="VNR20" s="617"/>
      <c r="VNS20" s="617"/>
      <c r="VNT20" s="617"/>
      <c r="VNU20" s="617"/>
      <c r="VNV20" s="617"/>
      <c r="VNW20" s="617"/>
      <c r="VNX20" s="617"/>
      <c r="VNY20" s="617"/>
      <c r="VNZ20" s="617"/>
      <c r="VOA20" s="617"/>
      <c r="VOB20" s="617"/>
      <c r="VOC20" s="617"/>
      <c r="VOD20" s="617"/>
      <c r="VOE20" s="617"/>
      <c r="VOF20" s="617"/>
      <c r="VOG20" s="617"/>
      <c r="VOH20" s="617"/>
      <c r="VOI20" s="617"/>
      <c r="VOJ20" s="617"/>
      <c r="VOK20" s="617"/>
      <c r="VOL20" s="617"/>
      <c r="VOM20" s="617"/>
      <c r="VON20" s="617"/>
      <c r="VOO20" s="617"/>
      <c r="VOP20" s="617"/>
      <c r="VOQ20" s="617"/>
      <c r="VOR20" s="617"/>
      <c r="VOS20" s="617"/>
      <c r="VOT20" s="617"/>
      <c r="VOU20" s="617"/>
      <c r="VOV20" s="617"/>
      <c r="VOW20" s="617"/>
      <c r="VOX20" s="617"/>
      <c r="VOY20" s="617"/>
      <c r="VOZ20" s="617"/>
      <c r="VPA20" s="617"/>
      <c r="VPB20" s="617"/>
      <c r="VPC20" s="617"/>
      <c r="VPD20" s="617"/>
      <c r="VPE20" s="617"/>
      <c r="VPF20" s="617"/>
      <c r="VPG20" s="617"/>
      <c r="VPH20" s="617"/>
      <c r="VPI20" s="617"/>
      <c r="VPJ20" s="617"/>
      <c r="VPK20" s="617"/>
      <c r="VPL20" s="617"/>
      <c r="VPM20" s="617"/>
      <c r="VPN20" s="617"/>
      <c r="VPO20" s="617"/>
      <c r="VPP20" s="617"/>
      <c r="VPQ20" s="617"/>
      <c r="VPR20" s="617"/>
      <c r="VPS20" s="617"/>
      <c r="VPT20" s="617"/>
      <c r="VPU20" s="617"/>
      <c r="VPV20" s="617"/>
      <c r="VPW20" s="617"/>
      <c r="VPX20" s="617"/>
      <c r="VPY20" s="617"/>
      <c r="VPZ20" s="617"/>
      <c r="VQA20" s="617"/>
      <c r="VQB20" s="617"/>
      <c r="VQC20" s="617"/>
      <c r="VQD20" s="617"/>
      <c r="VQE20" s="617"/>
      <c r="VQF20" s="617"/>
      <c r="VQG20" s="617"/>
      <c r="VQH20" s="617"/>
      <c r="VQI20" s="617"/>
      <c r="VQJ20" s="617"/>
      <c r="VQK20" s="617"/>
      <c r="VQL20" s="617"/>
      <c r="VQM20" s="617"/>
      <c r="VQN20" s="617"/>
      <c r="VQO20" s="617"/>
      <c r="VQP20" s="617"/>
      <c r="VQQ20" s="617"/>
      <c r="VQR20" s="617"/>
      <c r="VQS20" s="617"/>
      <c r="VQT20" s="617"/>
      <c r="VQU20" s="617"/>
      <c r="VQV20" s="617"/>
      <c r="VQW20" s="617"/>
      <c r="VQX20" s="617"/>
      <c r="VQY20" s="617"/>
      <c r="VQZ20" s="617"/>
      <c r="VRA20" s="617"/>
      <c r="VRB20" s="617"/>
      <c r="VRC20" s="617"/>
      <c r="VRD20" s="617"/>
      <c r="VRE20" s="617"/>
      <c r="VRF20" s="617"/>
      <c r="VRG20" s="617"/>
      <c r="VRH20" s="617"/>
      <c r="VRI20" s="617"/>
      <c r="VRJ20" s="617"/>
      <c r="VRK20" s="617"/>
      <c r="VRL20" s="617"/>
      <c r="VRM20" s="617"/>
      <c r="VRN20" s="617"/>
      <c r="VRO20" s="617"/>
      <c r="VRP20" s="617"/>
      <c r="VRQ20" s="617"/>
      <c r="VRR20" s="617"/>
      <c r="VRS20" s="617"/>
      <c r="VRT20" s="617"/>
      <c r="VRU20" s="617"/>
      <c r="VRV20" s="617"/>
      <c r="VRW20" s="617"/>
      <c r="VRX20" s="617"/>
      <c r="VRY20" s="617"/>
      <c r="VRZ20" s="617"/>
      <c r="VSA20" s="617"/>
      <c r="VSB20" s="617"/>
      <c r="VSC20" s="617"/>
      <c r="VSD20" s="617"/>
      <c r="VSE20" s="617"/>
      <c r="VSF20" s="617"/>
      <c r="VSG20" s="617"/>
      <c r="VSH20" s="617"/>
      <c r="VSI20" s="617"/>
      <c r="VSJ20" s="617"/>
      <c r="VSK20" s="617"/>
      <c r="VSL20" s="617"/>
      <c r="VSM20" s="617"/>
      <c r="VSN20" s="617"/>
      <c r="VSO20" s="617"/>
      <c r="VSP20" s="617"/>
      <c r="VSQ20" s="617"/>
      <c r="VSR20" s="617"/>
      <c r="VSS20" s="617"/>
      <c r="VST20" s="617"/>
      <c r="VSU20" s="617"/>
      <c r="VSV20" s="617"/>
      <c r="VSW20" s="617"/>
      <c r="VSX20" s="617"/>
      <c r="VSY20" s="617"/>
      <c r="VSZ20" s="617"/>
      <c r="VTA20" s="617"/>
      <c r="VTB20" s="617"/>
      <c r="VTC20" s="617"/>
      <c r="VTD20" s="617"/>
      <c r="VTE20" s="617"/>
      <c r="VTF20" s="617"/>
      <c r="VTG20" s="617"/>
      <c r="VTH20" s="617"/>
      <c r="VTI20" s="617"/>
      <c r="VTJ20" s="617"/>
      <c r="VTK20" s="617"/>
      <c r="VTL20" s="617"/>
      <c r="VTM20" s="617"/>
      <c r="VTN20" s="617"/>
      <c r="VTO20" s="617"/>
      <c r="VTP20" s="617"/>
      <c r="VTQ20" s="617"/>
      <c r="VTR20" s="617"/>
      <c r="VTS20" s="617"/>
      <c r="VTT20" s="617"/>
      <c r="VTU20" s="617"/>
      <c r="VTV20" s="617"/>
      <c r="VTW20" s="617"/>
      <c r="VTX20" s="617"/>
      <c r="VTY20" s="617"/>
      <c r="VTZ20" s="617"/>
      <c r="VUA20" s="617"/>
      <c r="VUB20" s="617"/>
      <c r="VUC20" s="617"/>
      <c r="VUD20" s="617"/>
      <c r="VUE20" s="617"/>
      <c r="VUF20" s="617"/>
      <c r="VUG20" s="617"/>
      <c r="VUH20" s="617"/>
      <c r="VUI20" s="617"/>
      <c r="VUJ20" s="617"/>
      <c r="VUK20" s="617"/>
      <c r="VUL20" s="617"/>
      <c r="VUM20" s="617"/>
      <c r="VUN20" s="617"/>
      <c r="VUO20" s="617"/>
      <c r="VUP20" s="617"/>
      <c r="VUQ20" s="617"/>
      <c r="VUR20" s="617"/>
      <c r="VUS20" s="617"/>
      <c r="VUT20" s="617"/>
      <c r="VUU20" s="617"/>
      <c r="VUV20" s="617"/>
      <c r="VUW20" s="617"/>
      <c r="VUX20" s="617"/>
      <c r="VUY20" s="617"/>
      <c r="VUZ20" s="617"/>
      <c r="VVA20" s="617"/>
      <c r="VVB20" s="617"/>
      <c r="VVC20" s="617"/>
      <c r="VVD20" s="617"/>
      <c r="VVE20" s="617"/>
      <c r="VVF20" s="617"/>
      <c r="VVG20" s="617"/>
      <c r="VVH20" s="617"/>
      <c r="VVI20" s="617"/>
      <c r="VVJ20" s="617"/>
      <c r="VVK20" s="617"/>
      <c r="VVL20" s="617"/>
      <c r="VVM20" s="617"/>
      <c r="VVN20" s="617"/>
      <c r="VVO20" s="617"/>
      <c r="VVP20" s="617"/>
      <c r="VVQ20" s="617"/>
      <c r="VVR20" s="617"/>
      <c r="VVS20" s="617"/>
      <c r="VVT20" s="617"/>
      <c r="VVU20" s="617"/>
      <c r="VVV20" s="617"/>
      <c r="VVW20" s="617"/>
      <c r="VVX20" s="617"/>
      <c r="VVY20" s="617"/>
      <c r="VVZ20" s="617"/>
      <c r="VWA20" s="617"/>
      <c r="VWB20" s="617"/>
      <c r="VWC20" s="617"/>
      <c r="VWD20" s="617"/>
      <c r="VWE20" s="617"/>
      <c r="VWF20" s="617"/>
      <c r="VWG20" s="617"/>
      <c r="VWH20" s="617"/>
      <c r="VWI20" s="617"/>
      <c r="VWJ20" s="617"/>
      <c r="VWK20" s="617"/>
      <c r="VWL20" s="617"/>
      <c r="VWM20" s="617"/>
      <c r="VWN20" s="617"/>
      <c r="VWO20" s="617"/>
      <c r="VWP20" s="617"/>
      <c r="VWQ20" s="617"/>
      <c r="VWR20" s="617"/>
      <c r="VWS20" s="617"/>
      <c r="VWT20" s="617"/>
      <c r="VWU20" s="617"/>
      <c r="VWV20" s="617"/>
      <c r="VWW20" s="617"/>
      <c r="VWX20" s="617"/>
      <c r="VWY20" s="617"/>
      <c r="VWZ20" s="617"/>
      <c r="VXA20" s="617"/>
      <c r="VXB20" s="617"/>
      <c r="VXC20" s="617"/>
      <c r="VXD20" s="617"/>
      <c r="VXE20" s="617"/>
      <c r="VXF20" s="617"/>
      <c r="VXG20" s="617"/>
      <c r="VXH20" s="617"/>
      <c r="VXI20" s="617"/>
      <c r="VXJ20" s="617"/>
      <c r="VXK20" s="617"/>
      <c r="VXL20" s="617"/>
      <c r="VXM20" s="617"/>
      <c r="VXN20" s="617"/>
      <c r="VXO20" s="617"/>
      <c r="VXP20" s="617"/>
      <c r="VXQ20" s="617"/>
      <c r="VXR20" s="617"/>
      <c r="VXS20" s="617"/>
      <c r="VXT20" s="617"/>
      <c r="VXU20" s="617"/>
      <c r="VXV20" s="617"/>
      <c r="VXW20" s="617"/>
      <c r="VXX20" s="617"/>
      <c r="VXY20" s="617"/>
      <c r="VXZ20" s="617"/>
      <c r="VYA20" s="617"/>
      <c r="VYB20" s="617"/>
      <c r="VYC20" s="617"/>
      <c r="VYD20" s="617"/>
      <c r="VYE20" s="617"/>
      <c r="VYF20" s="617"/>
      <c r="VYG20" s="617"/>
      <c r="VYH20" s="617"/>
      <c r="VYI20" s="617"/>
      <c r="VYJ20" s="617"/>
      <c r="VYK20" s="617"/>
      <c r="VYL20" s="617"/>
      <c r="VYM20" s="617"/>
      <c r="VYN20" s="617"/>
      <c r="VYO20" s="617"/>
      <c r="VYP20" s="617"/>
      <c r="VYQ20" s="617"/>
      <c r="VYR20" s="617"/>
      <c r="VYS20" s="617"/>
      <c r="VYT20" s="617"/>
      <c r="VYU20" s="617"/>
      <c r="VYV20" s="617"/>
      <c r="VYW20" s="617"/>
      <c r="VYX20" s="617"/>
      <c r="VYY20" s="617"/>
      <c r="VYZ20" s="617"/>
      <c r="VZA20" s="617"/>
      <c r="VZB20" s="617"/>
      <c r="VZC20" s="617"/>
      <c r="VZD20" s="617"/>
      <c r="VZE20" s="617"/>
      <c r="VZF20" s="617"/>
      <c r="VZG20" s="617"/>
      <c r="VZH20" s="617"/>
      <c r="VZI20" s="617"/>
      <c r="VZJ20" s="617"/>
      <c r="VZK20" s="617"/>
      <c r="VZL20" s="617"/>
      <c r="VZM20" s="617"/>
      <c r="VZN20" s="617"/>
      <c r="VZO20" s="617"/>
      <c r="VZP20" s="617"/>
      <c r="VZQ20" s="617"/>
      <c r="VZR20" s="617"/>
      <c r="VZS20" s="617"/>
      <c r="VZT20" s="617"/>
      <c r="VZU20" s="617"/>
      <c r="VZV20" s="617"/>
      <c r="VZW20" s="617"/>
      <c r="VZX20" s="617"/>
      <c r="VZY20" s="617"/>
      <c r="VZZ20" s="617"/>
      <c r="WAA20" s="617"/>
      <c r="WAB20" s="617"/>
      <c r="WAC20" s="617"/>
      <c r="WAD20" s="617"/>
      <c r="WAE20" s="617"/>
      <c r="WAF20" s="617"/>
      <c r="WAG20" s="617"/>
      <c r="WAH20" s="617"/>
      <c r="WAI20" s="617"/>
      <c r="WAJ20" s="617"/>
      <c r="WAK20" s="617"/>
      <c r="WAL20" s="617"/>
      <c r="WAM20" s="617"/>
      <c r="WAN20" s="617"/>
      <c r="WAO20" s="617"/>
      <c r="WAP20" s="617"/>
      <c r="WAQ20" s="617"/>
      <c r="WAR20" s="617"/>
      <c r="WAS20" s="617"/>
      <c r="WAT20" s="617"/>
      <c r="WAU20" s="617"/>
      <c r="WAV20" s="617"/>
      <c r="WAW20" s="617"/>
      <c r="WAX20" s="617"/>
      <c r="WAY20" s="617"/>
      <c r="WAZ20" s="617"/>
      <c r="WBA20" s="617"/>
      <c r="WBB20" s="617"/>
      <c r="WBC20" s="617"/>
      <c r="WBD20" s="617"/>
      <c r="WBE20" s="617"/>
      <c r="WBF20" s="617"/>
      <c r="WBG20" s="617"/>
      <c r="WBH20" s="617"/>
      <c r="WBI20" s="617"/>
      <c r="WBJ20" s="617"/>
      <c r="WBK20" s="617"/>
      <c r="WBL20" s="617"/>
      <c r="WBM20" s="617"/>
      <c r="WBN20" s="617"/>
      <c r="WBO20" s="617"/>
      <c r="WBP20" s="617"/>
      <c r="WBQ20" s="617"/>
      <c r="WBR20" s="617"/>
      <c r="WBS20" s="617"/>
      <c r="WBT20" s="617"/>
      <c r="WBU20" s="617"/>
      <c r="WBV20" s="617"/>
      <c r="WBW20" s="617"/>
      <c r="WBX20" s="617"/>
      <c r="WBY20" s="617"/>
      <c r="WBZ20" s="617"/>
      <c r="WCA20" s="617"/>
      <c r="WCB20" s="617"/>
      <c r="WCC20" s="617"/>
      <c r="WCD20" s="617"/>
      <c r="WCE20" s="617"/>
      <c r="WCF20" s="617"/>
      <c r="WCG20" s="617"/>
      <c r="WCH20" s="617"/>
      <c r="WCI20" s="617"/>
      <c r="WCJ20" s="617"/>
      <c r="WCK20" s="617"/>
      <c r="WCL20" s="617"/>
      <c r="WCM20" s="617"/>
      <c r="WCN20" s="617"/>
      <c r="WCO20" s="617"/>
      <c r="WCP20" s="617"/>
      <c r="WCQ20" s="617"/>
      <c r="WCR20" s="617"/>
      <c r="WCS20" s="617"/>
      <c r="WCT20" s="617"/>
      <c r="WCU20" s="617"/>
      <c r="WCV20" s="617"/>
      <c r="WCW20" s="617"/>
      <c r="WCX20" s="617"/>
      <c r="WCY20" s="617"/>
      <c r="WCZ20" s="617"/>
      <c r="WDA20" s="617"/>
      <c r="WDB20" s="617"/>
      <c r="WDC20" s="617"/>
      <c r="WDD20" s="617"/>
      <c r="WDE20" s="617"/>
      <c r="WDF20" s="617"/>
      <c r="WDG20" s="617"/>
      <c r="WDH20" s="617"/>
      <c r="WDI20" s="617"/>
      <c r="WDJ20" s="617"/>
      <c r="WDK20" s="617"/>
      <c r="WDL20" s="617"/>
      <c r="WDM20" s="617"/>
      <c r="WDN20" s="617"/>
      <c r="WDO20" s="617"/>
      <c r="WDP20" s="617"/>
      <c r="WDQ20" s="617"/>
      <c r="WDR20" s="617"/>
      <c r="WDS20" s="617"/>
      <c r="WDT20" s="617"/>
      <c r="WDU20" s="617"/>
      <c r="WDV20" s="617"/>
      <c r="WDW20" s="617"/>
      <c r="WDX20" s="617"/>
      <c r="WDY20" s="617"/>
      <c r="WDZ20" s="617"/>
      <c r="WEA20" s="617"/>
      <c r="WEB20" s="617"/>
      <c r="WEC20" s="617"/>
      <c r="WED20" s="617"/>
      <c r="WEE20" s="617"/>
      <c r="WEF20" s="617"/>
      <c r="WEG20" s="617"/>
      <c r="WEH20" s="617"/>
      <c r="WEI20" s="617"/>
      <c r="WEJ20" s="617"/>
      <c r="WEK20" s="617"/>
      <c r="WEL20" s="617"/>
      <c r="WEM20" s="617"/>
      <c r="WEN20" s="617"/>
      <c r="WEO20" s="617"/>
      <c r="WEP20" s="617"/>
      <c r="WEQ20" s="617"/>
      <c r="WER20" s="617"/>
      <c r="WES20" s="617"/>
      <c r="WET20" s="617"/>
      <c r="WEU20" s="617"/>
      <c r="WEV20" s="617"/>
      <c r="WEW20" s="617"/>
      <c r="WEX20" s="617"/>
      <c r="WEY20" s="617"/>
      <c r="WEZ20" s="617"/>
      <c r="WFA20" s="617"/>
      <c r="WFB20" s="617"/>
      <c r="WFC20" s="617"/>
      <c r="WFD20" s="617"/>
      <c r="WFE20" s="617"/>
      <c r="WFF20" s="617"/>
      <c r="WFG20" s="617"/>
      <c r="WFH20" s="617"/>
      <c r="WFI20" s="617"/>
      <c r="WFJ20" s="617"/>
      <c r="WFK20" s="617"/>
      <c r="WFL20" s="617"/>
      <c r="WFM20" s="617"/>
      <c r="WFN20" s="617"/>
      <c r="WFO20" s="617"/>
      <c r="WFP20" s="617"/>
      <c r="WFQ20" s="617"/>
      <c r="WFR20" s="617"/>
      <c r="WFS20" s="617"/>
      <c r="WFT20" s="617"/>
      <c r="WFU20" s="617"/>
      <c r="WFV20" s="617"/>
      <c r="WFW20" s="617"/>
      <c r="WFX20" s="617"/>
      <c r="WFY20" s="617"/>
      <c r="WFZ20" s="617"/>
      <c r="WGA20" s="617"/>
      <c r="WGB20" s="617"/>
      <c r="WGC20" s="617"/>
      <c r="WGD20" s="617"/>
      <c r="WGE20" s="617"/>
      <c r="WGF20" s="617"/>
      <c r="WGG20" s="617"/>
      <c r="WGH20" s="617"/>
      <c r="WGI20" s="617"/>
      <c r="WGJ20" s="617"/>
      <c r="WGK20" s="617"/>
      <c r="WGL20" s="617"/>
      <c r="WGM20" s="617"/>
      <c r="WGN20" s="617"/>
      <c r="WGO20" s="617"/>
      <c r="WGP20" s="617"/>
      <c r="WGQ20" s="617"/>
      <c r="WGR20" s="617"/>
      <c r="WGS20" s="617"/>
      <c r="WGT20" s="617"/>
      <c r="WGU20" s="617"/>
      <c r="WGV20" s="617"/>
      <c r="WGW20" s="617"/>
      <c r="WGX20" s="617"/>
      <c r="WGY20" s="617"/>
      <c r="WGZ20" s="617"/>
      <c r="WHA20" s="617"/>
      <c r="WHB20" s="617"/>
      <c r="WHC20" s="617"/>
      <c r="WHD20" s="617"/>
      <c r="WHE20" s="617"/>
      <c r="WHF20" s="617"/>
      <c r="WHG20" s="617"/>
      <c r="WHH20" s="617"/>
      <c r="WHI20" s="617"/>
      <c r="WHJ20" s="617"/>
      <c r="WHK20" s="617"/>
      <c r="WHL20" s="617"/>
      <c r="WHM20" s="617"/>
      <c r="WHN20" s="617"/>
      <c r="WHO20" s="617"/>
      <c r="WHP20" s="617"/>
      <c r="WHQ20" s="617"/>
      <c r="WHR20" s="617"/>
      <c r="WHS20" s="617"/>
      <c r="WHT20" s="617"/>
      <c r="WHU20" s="617"/>
      <c r="WHV20" s="617"/>
      <c r="WHW20" s="617"/>
      <c r="WHX20" s="617"/>
      <c r="WHY20" s="617"/>
      <c r="WHZ20" s="617"/>
      <c r="WIA20" s="617"/>
      <c r="WIB20" s="617"/>
      <c r="WIC20" s="617"/>
      <c r="WID20" s="617"/>
      <c r="WIE20" s="617"/>
      <c r="WIF20" s="617"/>
      <c r="WIG20" s="617"/>
      <c r="WIH20" s="617"/>
      <c r="WII20" s="617"/>
      <c r="WIJ20" s="617"/>
      <c r="WIK20" s="617"/>
      <c r="WIL20" s="617"/>
      <c r="WIM20" s="617"/>
      <c r="WIN20" s="617"/>
      <c r="WIO20" s="617"/>
      <c r="WIP20" s="617"/>
      <c r="WIQ20" s="617"/>
      <c r="WIR20" s="617"/>
      <c r="WIS20" s="617"/>
      <c r="WIT20" s="617"/>
      <c r="WIU20" s="617"/>
      <c r="WIV20" s="617"/>
      <c r="WIW20" s="617"/>
      <c r="WIX20" s="617"/>
      <c r="WIY20" s="617"/>
      <c r="WIZ20" s="617"/>
      <c r="WJA20" s="617"/>
      <c r="WJB20" s="617"/>
      <c r="WJC20" s="617"/>
      <c r="WJD20" s="617"/>
      <c r="WJE20" s="617"/>
      <c r="WJF20" s="617"/>
      <c r="WJG20" s="617"/>
      <c r="WJH20" s="617"/>
      <c r="WJI20" s="617"/>
      <c r="WJJ20" s="617"/>
      <c r="WJK20" s="617"/>
      <c r="WJL20" s="617"/>
      <c r="WJM20" s="617"/>
      <c r="WJN20" s="617"/>
      <c r="WJO20" s="617"/>
      <c r="WJP20" s="617"/>
      <c r="WJQ20" s="617"/>
      <c r="WJR20" s="617"/>
      <c r="WJS20" s="617"/>
      <c r="WJT20" s="617"/>
      <c r="WJU20" s="617"/>
      <c r="WJV20" s="617"/>
      <c r="WJW20" s="617"/>
      <c r="WJX20" s="617"/>
      <c r="WJY20" s="617"/>
      <c r="WJZ20" s="617"/>
      <c r="WKA20" s="617"/>
      <c r="WKB20" s="617"/>
      <c r="WKC20" s="617"/>
      <c r="WKD20" s="617"/>
      <c r="WKE20" s="617"/>
      <c r="WKF20" s="617"/>
      <c r="WKG20" s="617"/>
      <c r="WKH20" s="617"/>
      <c r="WKI20" s="617"/>
      <c r="WKJ20" s="617"/>
      <c r="WKK20" s="617"/>
      <c r="WKL20" s="617"/>
      <c r="WKM20" s="617"/>
      <c r="WKN20" s="617"/>
      <c r="WKO20" s="617"/>
      <c r="WKP20" s="617"/>
      <c r="WKQ20" s="617"/>
      <c r="WKR20" s="617"/>
      <c r="WKS20" s="617"/>
      <c r="WKT20" s="617"/>
      <c r="WKU20" s="617"/>
      <c r="WKV20" s="617"/>
      <c r="WKW20" s="617"/>
      <c r="WKX20" s="617"/>
      <c r="WKY20" s="617"/>
      <c r="WKZ20" s="617"/>
      <c r="WLA20" s="617"/>
      <c r="WLB20" s="617"/>
      <c r="WLC20" s="617"/>
      <c r="WLD20" s="617"/>
      <c r="WLE20" s="617"/>
      <c r="WLF20" s="617"/>
      <c r="WLG20" s="617"/>
      <c r="WLH20" s="617"/>
      <c r="WLI20" s="617"/>
      <c r="WLJ20" s="617"/>
      <c r="WLK20" s="617"/>
      <c r="WLL20" s="617"/>
      <c r="WLM20" s="617"/>
      <c r="WLN20" s="617"/>
      <c r="WLO20" s="617"/>
      <c r="WLP20" s="617"/>
      <c r="WLQ20" s="617"/>
      <c r="WLR20" s="617"/>
      <c r="WLS20" s="617"/>
      <c r="WLT20" s="617"/>
      <c r="WLU20" s="617"/>
      <c r="WLV20" s="617"/>
      <c r="WLW20" s="617"/>
      <c r="WLX20" s="617"/>
      <c r="WLY20" s="617"/>
      <c r="WLZ20" s="617"/>
      <c r="WMA20" s="617"/>
      <c r="WMB20" s="617"/>
      <c r="WMC20" s="617"/>
      <c r="WMD20" s="617"/>
      <c r="WME20" s="617"/>
      <c r="WMF20" s="617"/>
      <c r="WMG20" s="617"/>
      <c r="WMH20" s="617"/>
      <c r="WMI20" s="617"/>
      <c r="WMJ20" s="617"/>
      <c r="WMK20" s="617"/>
      <c r="WML20" s="617"/>
      <c r="WMM20" s="617"/>
      <c r="WMN20" s="617"/>
      <c r="WMO20" s="617"/>
      <c r="WMP20" s="617"/>
      <c r="WMQ20" s="617"/>
      <c r="WMR20" s="617"/>
      <c r="WMS20" s="617"/>
      <c r="WMT20" s="617"/>
      <c r="WMU20" s="617"/>
      <c r="WMV20" s="617"/>
      <c r="WMW20" s="617"/>
      <c r="WMX20" s="617"/>
      <c r="WMY20" s="617"/>
      <c r="WMZ20" s="617"/>
      <c r="WNA20" s="617"/>
      <c r="WNB20" s="617"/>
      <c r="WNC20" s="617"/>
      <c r="WND20" s="617"/>
      <c r="WNE20" s="617"/>
      <c r="WNF20" s="617"/>
      <c r="WNG20" s="617"/>
      <c r="WNH20" s="617"/>
      <c r="WNI20" s="617"/>
      <c r="WNJ20" s="617"/>
      <c r="WNK20" s="617"/>
      <c r="WNL20" s="617"/>
      <c r="WNM20" s="617"/>
      <c r="WNN20" s="617"/>
      <c r="WNO20" s="617"/>
      <c r="WNP20" s="617"/>
      <c r="WNQ20" s="617"/>
      <c r="WNR20" s="617"/>
      <c r="WNS20" s="617"/>
      <c r="WNT20" s="617"/>
      <c r="WNU20" s="617"/>
      <c r="WNV20" s="617"/>
      <c r="WNW20" s="617"/>
      <c r="WNX20" s="617"/>
      <c r="WNY20" s="617"/>
      <c r="WNZ20" s="617"/>
      <c r="WOA20" s="617"/>
      <c r="WOB20" s="617"/>
      <c r="WOC20" s="617"/>
      <c r="WOD20" s="617"/>
      <c r="WOE20" s="617"/>
      <c r="WOF20" s="617"/>
      <c r="WOG20" s="617"/>
      <c r="WOH20" s="617"/>
      <c r="WOI20" s="617"/>
      <c r="WOJ20" s="617"/>
      <c r="WOK20" s="617"/>
      <c r="WOL20" s="617"/>
      <c r="WOM20" s="617"/>
      <c r="WON20" s="617"/>
      <c r="WOO20" s="617"/>
      <c r="WOP20" s="617"/>
      <c r="WOQ20" s="617"/>
      <c r="WOR20" s="617"/>
      <c r="WOS20" s="617"/>
      <c r="WOT20" s="617"/>
      <c r="WOU20" s="617"/>
      <c r="WOV20" s="617"/>
      <c r="WOW20" s="617"/>
      <c r="WOX20" s="617"/>
      <c r="WOY20" s="617"/>
      <c r="WOZ20" s="617"/>
      <c r="WPA20" s="617"/>
      <c r="WPB20" s="617"/>
      <c r="WPC20" s="617"/>
      <c r="WPD20" s="617"/>
      <c r="WPE20" s="617"/>
      <c r="WPF20" s="617"/>
      <c r="WPG20" s="617"/>
      <c r="WPH20" s="617"/>
      <c r="WPI20" s="617"/>
      <c r="WPJ20" s="617"/>
      <c r="WPK20" s="617"/>
      <c r="WPL20" s="617"/>
      <c r="WPM20" s="617"/>
      <c r="WPN20" s="617"/>
      <c r="WPO20" s="617"/>
      <c r="WPP20" s="617"/>
      <c r="WPQ20" s="617"/>
      <c r="WPR20" s="617"/>
      <c r="WPS20" s="617"/>
      <c r="WPT20" s="617"/>
      <c r="WPU20" s="617"/>
      <c r="WPV20" s="617"/>
      <c r="WPW20" s="617"/>
      <c r="WPX20" s="617"/>
      <c r="WPY20" s="617"/>
      <c r="WPZ20" s="617"/>
      <c r="WQA20" s="617"/>
      <c r="WQB20" s="617"/>
      <c r="WQC20" s="617"/>
      <c r="WQD20" s="617"/>
      <c r="WQE20" s="617"/>
      <c r="WQF20" s="617"/>
      <c r="WQG20" s="617"/>
      <c r="WQH20" s="617"/>
      <c r="WQI20" s="617"/>
      <c r="WQJ20" s="617"/>
      <c r="WQK20" s="617"/>
      <c r="WQL20" s="617"/>
      <c r="WQM20" s="617"/>
      <c r="WQN20" s="617"/>
      <c r="WQO20" s="617"/>
      <c r="WQP20" s="617"/>
      <c r="WQQ20" s="617"/>
      <c r="WQR20" s="617"/>
      <c r="WQS20" s="617"/>
      <c r="WQT20" s="617"/>
      <c r="WQU20" s="617"/>
      <c r="WQV20" s="617"/>
      <c r="WQW20" s="617"/>
      <c r="WQX20" s="617"/>
      <c r="WQY20" s="617"/>
      <c r="WQZ20" s="617"/>
      <c r="WRA20" s="617"/>
      <c r="WRB20" s="617"/>
      <c r="WRC20" s="617"/>
      <c r="WRD20" s="617"/>
      <c r="WRE20" s="617"/>
      <c r="WRF20" s="617"/>
      <c r="WRG20" s="617"/>
      <c r="WRH20" s="617"/>
      <c r="WRI20" s="617"/>
      <c r="WRJ20" s="617"/>
      <c r="WRK20" s="617"/>
      <c r="WRL20" s="617"/>
      <c r="WRM20" s="617"/>
      <c r="WRN20" s="617"/>
      <c r="WRO20" s="617"/>
      <c r="WRP20" s="617"/>
      <c r="WRQ20" s="617"/>
      <c r="WRR20" s="617"/>
      <c r="WRS20" s="617"/>
      <c r="WRT20" s="617"/>
      <c r="WRU20" s="617"/>
      <c r="WRV20" s="617"/>
      <c r="WRW20" s="617"/>
      <c r="WRX20" s="617"/>
      <c r="WRY20" s="617"/>
      <c r="WRZ20" s="617"/>
      <c r="WSA20" s="617"/>
      <c r="WSB20" s="617"/>
      <c r="WSC20" s="617"/>
      <c r="WSD20" s="617"/>
      <c r="WSE20" s="617"/>
      <c r="WSF20" s="617"/>
      <c r="WSG20" s="617"/>
      <c r="WSH20" s="617"/>
      <c r="WSI20" s="617"/>
      <c r="WSJ20" s="617"/>
      <c r="WSK20" s="617"/>
      <c r="WSL20" s="617"/>
      <c r="WSM20" s="617"/>
      <c r="WSN20" s="617"/>
      <c r="WSO20" s="617"/>
      <c r="WSP20" s="617"/>
      <c r="WSQ20" s="617"/>
      <c r="WSR20" s="617"/>
      <c r="WSS20" s="617"/>
      <c r="WST20" s="617"/>
      <c r="WSU20" s="617"/>
      <c r="WSV20" s="617"/>
      <c r="WSW20" s="617"/>
      <c r="WSX20" s="617"/>
      <c r="WSY20" s="617"/>
      <c r="WSZ20" s="617"/>
      <c r="WTA20" s="617"/>
      <c r="WTB20" s="617"/>
      <c r="WTC20" s="617"/>
      <c r="WTD20" s="617"/>
      <c r="WTE20" s="617"/>
      <c r="WTF20" s="617"/>
      <c r="WTG20" s="617"/>
      <c r="WTH20" s="617"/>
      <c r="WTI20" s="617"/>
      <c r="WTJ20" s="617"/>
      <c r="WTK20" s="617"/>
      <c r="WTL20" s="617"/>
      <c r="WTM20" s="617"/>
      <c r="WTN20" s="617"/>
      <c r="WTO20" s="617"/>
      <c r="WTP20" s="617"/>
      <c r="WTQ20" s="617"/>
      <c r="WTR20" s="617"/>
      <c r="WTS20" s="617"/>
      <c r="WTT20" s="617"/>
      <c r="WTU20" s="617"/>
      <c r="WTV20" s="617"/>
      <c r="WTW20" s="617"/>
      <c r="WTX20" s="617"/>
      <c r="WTY20" s="617"/>
      <c r="WTZ20" s="617"/>
      <c r="WUA20" s="617"/>
      <c r="WUB20" s="617"/>
      <c r="WUC20" s="617"/>
      <c r="WUD20" s="617"/>
      <c r="WUE20" s="617"/>
      <c r="WUF20" s="617"/>
      <c r="WUG20" s="617"/>
      <c r="WUH20" s="617"/>
      <c r="WUI20" s="617"/>
      <c r="WUJ20" s="617"/>
      <c r="WUK20" s="617"/>
      <c r="WUL20" s="617"/>
      <c r="WUM20" s="617"/>
      <c r="WUN20" s="617"/>
      <c r="WUO20" s="617"/>
      <c r="WUP20" s="617"/>
      <c r="WUQ20" s="617"/>
      <c r="WUR20" s="617"/>
      <c r="WUS20" s="617"/>
      <c r="WUT20" s="617"/>
      <c r="WUU20" s="617"/>
      <c r="WUV20" s="617"/>
      <c r="WUW20" s="617"/>
      <c r="WUX20" s="617"/>
      <c r="WUY20" s="617"/>
      <c r="WUZ20" s="617"/>
      <c r="WVA20" s="617"/>
      <c r="WVB20" s="617"/>
      <c r="WVC20" s="617"/>
      <c r="WVD20" s="617"/>
      <c r="WVE20" s="617"/>
      <c r="WVF20" s="617"/>
      <c r="WVG20" s="617"/>
      <c r="WVH20" s="617"/>
      <c r="WVI20" s="617"/>
      <c r="WVJ20" s="617"/>
      <c r="WVK20" s="617"/>
      <c r="WVL20" s="617"/>
      <c r="WVM20" s="617"/>
      <c r="WVN20" s="617"/>
      <c r="WVO20" s="617"/>
      <c r="WVP20" s="617"/>
      <c r="WVQ20" s="617"/>
      <c r="WVR20" s="617"/>
      <c r="WVS20" s="617"/>
      <c r="WVT20" s="617"/>
      <c r="WVU20" s="617"/>
      <c r="WVV20" s="617"/>
      <c r="WVW20" s="617"/>
      <c r="WVX20" s="617"/>
      <c r="WVY20" s="617"/>
      <c r="WVZ20" s="617"/>
      <c r="WWA20" s="617"/>
      <c r="WWB20" s="617"/>
      <c r="WWC20" s="617"/>
      <c r="WWD20" s="617"/>
      <c r="WWE20" s="617"/>
      <c r="WWF20" s="617"/>
      <c r="WWG20" s="617"/>
      <c r="WWH20" s="617"/>
      <c r="WWI20" s="617"/>
      <c r="WWJ20" s="617"/>
      <c r="WWK20" s="617"/>
      <c r="WWL20" s="617"/>
      <c r="WWM20" s="617"/>
      <c r="WWN20" s="617"/>
      <c r="WWO20" s="617"/>
      <c r="WWP20" s="617"/>
      <c r="WWQ20" s="617"/>
      <c r="WWR20" s="617"/>
      <c r="WWS20" s="617"/>
      <c r="WWT20" s="617"/>
      <c r="WWU20" s="617"/>
      <c r="WWV20" s="617"/>
      <c r="WWW20" s="617"/>
      <c r="WWX20" s="617"/>
      <c r="WWY20" s="617"/>
      <c r="WWZ20" s="617"/>
      <c r="WXA20" s="617"/>
      <c r="WXB20" s="617"/>
      <c r="WXC20" s="617"/>
      <c r="WXD20" s="617"/>
      <c r="WXE20" s="617"/>
      <c r="WXF20" s="617"/>
      <c r="WXG20" s="617"/>
      <c r="WXH20" s="617"/>
      <c r="WXI20" s="617"/>
      <c r="WXJ20" s="617"/>
      <c r="WXK20" s="617"/>
      <c r="WXL20" s="617"/>
      <c r="WXM20" s="617"/>
      <c r="WXN20" s="617"/>
      <c r="WXO20" s="617"/>
      <c r="WXP20" s="617"/>
      <c r="WXQ20" s="617"/>
      <c r="WXR20" s="617"/>
      <c r="WXS20" s="617"/>
      <c r="WXT20" s="617"/>
      <c r="WXU20" s="617"/>
      <c r="WXV20" s="617"/>
      <c r="WXW20" s="617"/>
      <c r="WXX20" s="617"/>
      <c r="WXY20" s="617"/>
      <c r="WXZ20" s="617"/>
      <c r="WYA20" s="617"/>
      <c r="WYB20" s="617"/>
      <c r="WYC20" s="617"/>
      <c r="WYD20" s="617"/>
      <c r="WYE20" s="617"/>
      <c r="WYF20" s="617"/>
      <c r="WYG20" s="617"/>
      <c r="WYH20" s="617"/>
      <c r="WYI20" s="617"/>
      <c r="WYJ20" s="617"/>
      <c r="WYK20" s="617"/>
      <c r="WYL20" s="617"/>
      <c r="WYM20" s="617"/>
      <c r="WYN20" s="617"/>
      <c r="WYO20" s="617"/>
      <c r="WYP20" s="617"/>
      <c r="WYQ20" s="617"/>
      <c r="WYR20" s="617"/>
      <c r="WYS20" s="617"/>
      <c r="WYT20" s="617"/>
      <c r="WYU20" s="617"/>
      <c r="WYV20" s="617"/>
      <c r="WYW20" s="617"/>
      <c r="WYX20" s="617"/>
      <c r="WYY20" s="617"/>
      <c r="WYZ20" s="617"/>
      <c r="WZA20" s="617"/>
      <c r="WZB20" s="617"/>
      <c r="WZC20" s="617"/>
      <c r="WZD20" s="617"/>
      <c r="WZE20" s="617"/>
      <c r="WZF20" s="617"/>
      <c r="WZG20" s="617"/>
      <c r="WZH20" s="617"/>
      <c r="WZI20" s="617"/>
      <c r="WZJ20" s="617"/>
      <c r="WZK20" s="617"/>
      <c r="WZL20" s="617"/>
      <c r="WZM20" s="617"/>
      <c r="WZN20" s="617"/>
      <c r="WZO20" s="617"/>
      <c r="WZP20" s="617"/>
      <c r="WZQ20" s="617"/>
      <c r="WZR20" s="617"/>
      <c r="WZS20" s="617"/>
      <c r="WZT20" s="617"/>
      <c r="WZU20" s="617"/>
      <c r="WZV20" s="617"/>
      <c r="WZW20" s="617"/>
      <c r="WZX20" s="617"/>
      <c r="WZY20" s="617"/>
      <c r="WZZ20" s="617"/>
      <c r="XAA20" s="617"/>
      <c r="XAB20" s="617"/>
      <c r="XAC20" s="617"/>
      <c r="XAD20" s="617"/>
      <c r="XAE20" s="617"/>
      <c r="XAF20" s="617"/>
      <c r="XAG20" s="617"/>
      <c r="XAH20" s="617"/>
      <c r="XAI20" s="617"/>
      <c r="XAJ20" s="617"/>
      <c r="XAK20" s="617"/>
      <c r="XAL20" s="617"/>
      <c r="XAM20" s="617"/>
      <c r="XAN20" s="617"/>
      <c r="XAO20" s="617"/>
      <c r="XAP20" s="617"/>
      <c r="XAQ20" s="617"/>
      <c r="XAR20" s="617"/>
      <c r="XAS20" s="617"/>
      <c r="XAT20" s="617"/>
      <c r="XAU20" s="617"/>
      <c r="XAV20" s="617"/>
      <c r="XAW20" s="617"/>
      <c r="XAX20" s="617"/>
      <c r="XAY20" s="617"/>
      <c r="XAZ20" s="617"/>
      <c r="XBA20" s="617"/>
      <c r="XBB20" s="617"/>
      <c r="XBC20" s="617"/>
      <c r="XBD20" s="617"/>
      <c r="XBE20" s="617"/>
      <c r="XBF20" s="617"/>
      <c r="XBG20" s="617"/>
      <c r="XBH20" s="617"/>
      <c r="XBI20" s="617"/>
      <c r="XBJ20" s="617"/>
      <c r="XBK20" s="617"/>
      <c r="XBL20" s="617"/>
      <c r="XBM20" s="617"/>
      <c r="XBN20" s="617"/>
      <c r="XBO20" s="617"/>
      <c r="XBP20" s="617"/>
      <c r="XBQ20" s="617"/>
      <c r="XBR20" s="617"/>
      <c r="XBS20" s="617"/>
      <c r="XBT20" s="617"/>
      <c r="XBU20" s="617"/>
      <c r="XBV20" s="617"/>
      <c r="XBW20" s="617"/>
      <c r="XBX20" s="617"/>
      <c r="XBY20" s="617"/>
      <c r="XBZ20" s="617"/>
      <c r="XCA20" s="617"/>
      <c r="XCB20" s="617"/>
      <c r="XCC20" s="617"/>
      <c r="XCD20" s="617"/>
      <c r="XCE20" s="617"/>
      <c r="XCF20" s="617"/>
      <c r="XCG20" s="617"/>
      <c r="XCH20" s="617"/>
      <c r="XCI20" s="617"/>
      <c r="XCJ20" s="617"/>
      <c r="XCK20" s="617"/>
      <c r="XCL20" s="617"/>
      <c r="XCM20" s="617"/>
      <c r="XCN20" s="617"/>
      <c r="XCO20" s="617"/>
      <c r="XCP20" s="617"/>
      <c r="XCQ20" s="617"/>
      <c r="XCR20" s="617"/>
      <c r="XCS20" s="617"/>
      <c r="XCT20" s="617"/>
      <c r="XCU20" s="617"/>
      <c r="XCV20" s="617"/>
      <c r="XCW20" s="617"/>
      <c r="XCX20" s="617"/>
      <c r="XCY20" s="617"/>
      <c r="XCZ20" s="617"/>
      <c r="XDA20" s="617"/>
      <c r="XDB20" s="617"/>
      <c r="XDC20" s="617"/>
      <c r="XDD20" s="617"/>
      <c r="XDE20" s="617"/>
      <c r="XDF20" s="617"/>
      <c r="XDG20" s="617"/>
      <c r="XDH20" s="617"/>
      <c r="XDI20" s="617"/>
      <c r="XDJ20" s="617"/>
      <c r="XDK20" s="617"/>
      <c r="XDL20" s="617"/>
      <c r="XDM20" s="617"/>
      <c r="XDN20" s="617"/>
      <c r="XDO20" s="617"/>
      <c r="XDP20" s="617"/>
      <c r="XDQ20" s="617"/>
      <c r="XDR20" s="617"/>
      <c r="XDS20" s="617"/>
      <c r="XDT20" s="617"/>
      <c r="XDU20" s="617"/>
      <c r="XDV20" s="617"/>
      <c r="XDW20" s="617"/>
      <c r="XDX20" s="617"/>
      <c r="XDY20" s="617"/>
      <c r="XDZ20" s="617"/>
      <c r="XEA20" s="617"/>
      <c r="XEB20" s="617"/>
      <c r="XEC20" s="617"/>
      <c r="XED20" s="617"/>
      <c r="XEE20" s="617"/>
      <c r="XEF20" s="617"/>
      <c r="XEG20" s="617"/>
      <c r="XEH20" s="617"/>
      <c r="XEI20" s="617"/>
      <c r="XEJ20" s="617"/>
      <c r="XEK20" s="617"/>
      <c r="XEL20" s="617"/>
      <c r="XEM20" s="617"/>
      <c r="XEN20" s="617"/>
      <c r="XEO20" s="617"/>
      <c r="XEP20" s="617"/>
      <c r="XEQ20" s="617"/>
      <c r="XER20" s="617"/>
      <c r="XES20" s="617"/>
      <c r="XET20" s="617"/>
      <c r="XEU20" s="617"/>
      <c r="XEV20" s="617"/>
      <c r="XEW20" s="617"/>
      <c r="XEX20" s="617"/>
      <c r="XEY20" s="617"/>
      <c r="XEZ20" s="617"/>
      <c r="XFA20" s="617"/>
    </row>
    <row r="21" spans="1:16381" s="753" customFormat="1" x14ac:dyDescent="0.3">
      <c r="A21" s="58" t="s">
        <v>689</v>
      </c>
    </row>
    <row r="22" spans="1:16381" s="618" customFormat="1" ht="12.75" customHeight="1" x14ac:dyDescent="0.3">
      <c r="A22" s="613" t="s">
        <v>882</v>
      </c>
      <c r="B22" s="613"/>
      <c r="C22" s="613"/>
      <c r="D22" s="613"/>
      <c r="E22" s="614"/>
      <c r="F22" s="614"/>
      <c r="G22" s="614"/>
      <c r="H22" s="614"/>
      <c r="I22" s="614"/>
      <c r="J22" s="614"/>
      <c r="K22" s="614"/>
      <c r="L22" s="614"/>
      <c r="M22" s="614"/>
      <c r="N22" s="614"/>
      <c r="O22" s="614"/>
      <c r="P22" s="614"/>
      <c r="Q22" s="614"/>
      <c r="R22" s="614"/>
      <c r="S22" s="614"/>
      <c r="T22" s="614"/>
      <c r="U22" s="614"/>
      <c r="V22" s="614"/>
      <c r="W22" s="614"/>
      <c r="X22" s="614"/>
      <c r="Y22" s="614"/>
      <c r="Z22" s="614"/>
      <c r="AA22" s="614"/>
      <c r="AB22" s="614"/>
      <c r="AC22" s="614"/>
      <c r="AD22" s="614"/>
      <c r="AE22" s="614"/>
      <c r="AF22" s="614"/>
      <c r="AG22" s="614"/>
      <c r="AH22" s="614"/>
      <c r="AI22" s="614"/>
      <c r="AJ22" s="614"/>
      <c r="AK22" s="614"/>
      <c r="AL22" s="614"/>
      <c r="AM22" s="614"/>
      <c r="AN22" s="614"/>
      <c r="AO22" s="614"/>
      <c r="AP22" s="614"/>
      <c r="AQ22" s="614">
        <v>1100.162</v>
      </c>
      <c r="AR22" s="615">
        <v>1174.4880000000001</v>
      </c>
      <c r="AS22" s="615">
        <v>1220.78</v>
      </c>
      <c r="AT22" s="615">
        <v>1196.325</v>
      </c>
      <c r="AU22" s="615">
        <v>1156.3</v>
      </c>
      <c r="AV22" s="615">
        <v>1126.828</v>
      </c>
      <c r="AW22" s="615">
        <v>1108.1369999999999</v>
      </c>
      <c r="AX22" s="615">
        <v>1093.08</v>
      </c>
      <c r="AY22" s="615">
        <v>1085.248</v>
      </c>
      <c r="AZ22" s="615">
        <v>1085.8</v>
      </c>
      <c r="BA22" s="615">
        <v>1086.6600000000001</v>
      </c>
      <c r="BB22" s="615">
        <v>1087.52</v>
      </c>
      <c r="BC22" s="615">
        <v>1088.3800000000001</v>
      </c>
      <c r="BD22" s="616">
        <v>1089.24</v>
      </c>
      <c r="BE22" s="616">
        <v>1090.105</v>
      </c>
      <c r="BF22" s="616">
        <v>1090.9649999999999</v>
      </c>
      <c r="BG22" s="616">
        <v>1091.828</v>
      </c>
      <c r="BH22" s="616">
        <v>1092.6949999999999</v>
      </c>
      <c r="BI22" s="616">
        <v>1093.557</v>
      </c>
      <c r="BJ22" s="616">
        <v>1094.425</v>
      </c>
      <c r="BK22" s="616">
        <v>1095.2919999999999</v>
      </c>
      <c r="BL22" s="616">
        <v>1096.1569999999999</v>
      </c>
      <c r="BM22" s="616">
        <v>1097.028</v>
      </c>
      <c r="BN22" s="616">
        <v>1097.893</v>
      </c>
      <c r="BO22" s="616">
        <v>1098.7650000000001</v>
      </c>
      <c r="BP22" s="616">
        <v>1099.635</v>
      </c>
      <c r="BQ22" s="616">
        <v>1100.5050000000001</v>
      </c>
      <c r="BR22" s="616">
        <v>1101.375</v>
      </c>
      <c r="BS22" s="616">
        <v>1102.2470000000001</v>
      </c>
      <c r="BT22" s="616">
        <v>1103.1199999999999</v>
      </c>
      <c r="BU22" s="616">
        <v>1103.992</v>
      </c>
      <c r="BV22" s="616">
        <v>1104.8699999999999</v>
      </c>
      <c r="BW22" s="616">
        <v>1105.74</v>
      </c>
      <c r="BX22" s="613" t="s">
        <v>909</v>
      </c>
      <c r="BY22" s="613" t="s">
        <v>890</v>
      </c>
      <c r="BZ22" s="613"/>
      <c r="CA22" s="617"/>
      <c r="CB22" s="617"/>
      <c r="CC22" s="617"/>
      <c r="CD22" s="617"/>
      <c r="CE22" s="617"/>
      <c r="CF22" s="617"/>
      <c r="CG22" s="617"/>
      <c r="CH22" s="617"/>
      <c r="CI22" s="617"/>
      <c r="CJ22" s="617"/>
      <c r="CK22" s="617"/>
      <c r="CL22" s="617"/>
      <c r="CM22" s="617"/>
      <c r="CN22" s="617"/>
      <c r="CO22" s="617"/>
      <c r="CP22" s="617"/>
      <c r="CQ22" s="617"/>
      <c r="CR22" s="617"/>
      <c r="CS22" s="617"/>
      <c r="CT22" s="617"/>
      <c r="CU22" s="617"/>
      <c r="CV22" s="617"/>
      <c r="CW22" s="617"/>
      <c r="CX22" s="617"/>
      <c r="CY22" s="617"/>
      <c r="CZ22" s="617"/>
      <c r="DA22" s="617"/>
      <c r="DB22" s="617"/>
      <c r="DC22" s="617"/>
      <c r="DD22" s="617"/>
      <c r="DE22" s="617"/>
      <c r="DF22" s="617"/>
      <c r="DG22" s="617"/>
      <c r="DH22" s="617"/>
      <c r="DI22" s="617"/>
      <c r="DJ22" s="617"/>
      <c r="DK22" s="617"/>
      <c r="DL22" s="617"/>
      <c r="DM22" s="617"/>
      <c r="DN22" s="617"/>
      <c r="DO22" s="617"/>
      <c r="DP22" s="617"/>
      <c r="DQ22" s="617"/>
      <c r="DR22" s="617"/>
      <c r="DS22" s="617"/>
      <c r="DT22" s="617"/>
      <c r="DU22" s="617"/>
      <c r="DV22" s="617"/>
      <c r="DW22" s="617"/>
      <c r="DX22" s="617"/>
      <c r="DY22" s="617"/>
      <c r="DZ22" s="617"/>
      <c r="EA22" s="617"/>
      <c r="EB22" s="617"/>
      <c r="EC22" s="617"/>
      <c r="ED22" s="617"/>
      <c r="EE22" s="617"/>
      <c r="EF22" s="617"/>
      <c r="EG22" s="617"/>
      <c r="EH22" s="617"/>
      <c r="EI22" s="617"/>
      <c r="EJ22" s="617"/>
      <c r="EK22" s="617"/>
      <c r="EL22" s="617"/>
      <c r="EM22" s="617"/>
      <c r="EN22" s="617"/>
      <c r="EO22" s="617"/>
      <c r="EP22" s="617"/>
      <c r="EQ22" s="617"/>
      <c r="ER22" s="617"/>
      <c r="ES22" s="617"/>
      <c r="ET22" s="617"/>
      <c r="EU22" s="617"/>
      <c r="EV22" s="617"/>
      <c r="EW22" s="617"/>
      <c r="EX22" s="617"/>
      <c r="EY22" s="617"/>
      <c r="EZ22" s="617"/>
      <c r="FA22" s="617"/>
      <c r="FB22" s="617"/>
      <c r="FC22" s="617"/>
      <c r="FD22" s="617"/>
      <c r="FE22" s="617"/>
      <c r="FF22" s="617"/>
      <c r="FG22" s="617"/>
      <c r="FH22" s="617"/>
      <c r="FI22" s="617"/>
      <c r="FJ22" s="617"/>
      <c r="FK22" s="617"/>
      <c r="FL22" s="617"/>
      <c r="FM22" s="617"/>
      <c r="FN22" s="617"/>
      <c r="FO22" s="617"/>
      <c r="FP22" s="617"/>
      <c r="FQ22" s="617"/>
      <c r="FR22" s="617"/>
      <c r="FS22" s="617"/>
      <c r="FT22" s="617"/>
      <c r="FU22" s="617"/>
      <c r="FV22" s="617"/>
      <c r="FW22" s="617"/>
      <c r="FX22" s="617"/>
      <c r="FY22" s="617"/>
      <c r="FZ22" s="617"/>
      <c r="GA22" s="617"/>
      <c r="GB22" s="617"/>
      <c r="GC22" s="617"/>
      <c r="GD22" s="617"/>
      <c r="GE22" s="617"/>
      <c r="GF22" s="617"/>
      <c r="GG22" s="617"/>
      <c r="GH22" s="617"/>
      <c r="GI22" s="617"/>
      <c r="GJ22" s="617"/>
      <c r="GK22" s="617"/>
      <c r="GL22" s="617"/>
      <c r="GM22" s="617"/>
      <c r="GN22" s="617"/>
      <c r="GO22" s="617"/>
      <c r="GP22" s="617"/>
      <c r="GQ22" s="617"/>
      <c r="GR22" s="617"/>
      <c r="GS22" s="617"/>
      <c r="GT22" s="617"/>
      <c r="GU22" s="617"/>
      <c r="GV22" s="617"/>
      <c r="GW22" s="617"/>
      <c r="GX22" s="617"/>
      <c r="GY22" s="617"/>
      <c r="GZ22" s="617"/>
      <c r="HA22" s="617"/>
      <c r="HB22" s="617"/>
      <c r="HC22" s="617"/>
      <c r="HD22" s="617"/>
      <c r="HE22" s="617"/>
      <c r="HF22" s="617"/>
      <c r="HG22" s="617"/>
      <c r="HH22" s="617"/>
      <c r="HI22" s="617"/>
      <c r="HJ22" s="617"/>
      <c r="HK22" s="617"/>
      <c r="HL22" s="617"/>
      <c r="HM22" s="617"/>
      <c r="HN22" s="617"/>
      <c r="HO22" s="617"/>
      <c r="HP22" s="617"/>
      <c r="HQ22" s="617"/>
      <c r="HR22" s="617"/>
      <c r="HS22" s="617"/>
      <c r="HT22" s="617"/>
      <c r="HU22" s="617"/>
      <c r="HV22" s="617"/>
      <c r="HW22" s="617"/>
      <c r="HX22" s="617"/>
      <c r="HY22" s="617"/>
      <c r="HZ22" s="617"/>
      <c r="IA22" s="617"/>
      <c r="IB22" s="617"/>
      <c r="IC22" s="617"/>
      <c r="ID22" s="617"/>
      <c r="IE22" s="617"/>
      <c r="IF22" s="617"/>
      <c r="IG22" s="617"/>
      <c r="IH22" s="617"/>
      <c r="II22" s="617"/>
      <c r="IJ22" s="617"/>
      <c r="IK22" s="617"/>
      <c r="IL22" s="617"/>
      <c r="IM22" s="617"/>
      <c r="IN22" s="617"/>
      <c r="IO22" s="617"/>
      <c r="IP22" s="617"/>
      <c r="IQ22" s="617"/>
      <c r="IR22" s="617"/>
      <c r="IS22" s="617"/>
      <c r="IT22" s="617"/>
      <c r="IU22" s="617"/>
      <c r="IV22" s="617"/>
      <c r="IW22" s="617"/>
      <c r="IX22" s="617"/>
      <c r="IY22" s="617"/>
      <c r="IZ22" s="617"/>
      <c r="JA22" s="617"/>
      <c r="JB22" s="617"/>
      <c r="JC22" s="617"/>
      <c r="JD22" s="617"/>
      <c r="JE22" s="617"/>
      <c r="JF22" s="617"/>
      <c r="JG22" s="617"/>
      <c r="JH22" s="617"/>
      <c r="JI22" s="617"/>
      <c r="JJ22" s="617"/>
      <c r="JK22" s="617"/>
      <c r="JL22" s="617"/>
      <c r="JM22" s="617"/>
      <c r="JN22" s="617"/>
      <c r="JO22" s="617"/>
      <c r="JP22" s="617"/>
      <c r="JQ22" s="617"/>
      <c r="JR22" s="617"/>
      <c r="JS22" s="617"/>
      <c r="JT22" s="617"/>
      <c r="JU22" s="617"/>
      <c r="JV22" s="617"/>
      <c r="JW22" s="617"/>
      <c r="JX22" s="617"/>
      <c r="JY22" s="617"/>
      <c r="JZ22" s="617"/>
      <c r="KA22" s="617"/>
      <c r="KB22" s="617"/>
      <c r="KC22" s="617"/>
      <c r="KD22" s="617"/>
      <c r="KE22" s="617"/>
      <c r="KF22" s="617"/>
      <c r="KG22" s="617"/>
      <c r="KH22" s="617"/>
      <c r="KI22" s="617"/>
      <c r="KJ22" s="617"/>
      <c r="KK22" s="617"/>
      <c r="KL22" s="617"/>
      <c r="KM22" s="617"/>
      <c r="KN22" s="617"/>
      <c r="KO22" s="617"/>
      <c r="KP22" s="617"/>
      <c r="KQ22" s="617"/>
      <c r="KR22" s="617"/>
      <c r="KS22" s="617"/>
      <c r="KT22" s="617"/>
      <c r="KU22" s="617"/>
      <c r="KV22" s="617"/>
      <c r="KW22" s="617"/>
      <c r="KX22" s="617"/>
      <c r="KY22" s="617"/>
      <c r="KZ22" s="617"/>
      <c r="LA22" s="617"/>
      <c r="LB22" s="617"/>
      <c r="LC22" s="617"/>
      <c r="LD22" s="617"/>
      <c r="LE22" s="617"/>
      <c r="LF22" s="617"/>
      <c r="LG22" s="617"/>
      <c r="LH22" s="617"/>
      <c r="LI22" s="617"/>
      <c r="LJ22" s="617"/>
      <c r="LK22" s="617"/>
      <c r="LL22" s="617"/>
      <c r="LM22" s="617"/>
      <c r="LN22" s="617"/>
      <c r="LO22" s="617"/>
      <c r="LP22" s="617"/>
      <c r="LQ22" s="617"/>
      <c r="LR22" s="617"/>
      <c r="LS22" s="617"/>
      <c r="LT22" s="617"/>
      <c r="LU22" s="617"/>
      <c r="LV22" s="617"/>
      <c r="LW22" s="617"/>
      <c r="LX22" s="617"/>
      <c r="LY22" s="617"/>
      <c r="LZ22" s="617"/>
      <c r="MA22" s="617"/>
      <c r="MB22" s="617"/>
      <c r="MC22" s="617"/>
      <c r="MD22" s="617"/>
      <c r="ME22" s="617"/>
      <c r="MF22" s="617"/>
      <c r="MG22" s="617"/>
      <c r="MH22" s="617"/>
      <c r="MI22" s="617"/>
      <c r="MJ22" s="617"/>
      <c r="MK22" s="617"/>
      <c r="ML22" s="617"/>
      <c r="MM22" s="617"/>
      <c r="MN22" s="617"/>
      <c r="MO22" s="617"/>
      <c r="MP22" s="617"/>
      <c r="MQ22" s="617"/>
      <c r="MR22" s="617"/>
      <c r="MS22" s="617"/>
      <c r="MT22" s="617"/>
      <c r="MU22" s="617"/>
      <c r="MV22" s="617"/>
      <c r="MW22" s="617"/>
      <c r="MX22" s="617"/>
      <c r="MY22" s="617"/>
      <c r="MZ22" s="617"/>
      <c r="NA22" s="617"/>
      <c r="NB22" s="617"/>
      <c r="NC22" s="617"/>
      <c r="ND22" s="617"/>
      <c r="NE22" s="617"/>
      <c r="NF22" s="617"/>
      <c r="NG22" s="617"/>
      <c r="NH22" s="617"/>
      <c r="NI22" s="617"/>
      <c r="NJ22" s="617"/>
      <c r="NK22" s="617"/>
      <c r="NL22" s="617"/>
      <c r="NM22" s="617"/>
      <c r="NN22" s="617"/>
      <c r="NO22" s="617"/>
      <c r="NP22" s="617"/>
      <c r="NQ22" s="617"/>
      <c r="NR22" s="617"/>
      <c r="NS22" s="617"/>
      <c r="NT22" s="617"/>
      <c r="NU22" s="617"/>
      <c r="NV22" s="617"/>
      <c r="NW22" s="617"/>
      <c r="NX22" s="617"/>
      <c r="NY22" s="617"/>
      <c r="NZ22" s="617"/>
      <c r="OA22" s="617"/>
      <c r="OB22" s="617"/>
      <c r="OC22" s="617"/>
      <c r="OD22" s="617"/>
      <c r="OE22" s="617"/>
      <c r="OF22" s="617"/>
      <c r="OG22" s="617"/>
      <c r="OH22" s="617"/>
      <c r="OI22" s="617"/>
      <c r="OJ22" s="617"/>
      <c r="OK22" s="617"/>
      <c r="OL22" s="617"/>
      <c r="OM22" s="617"/>
      <c r="ON22" s="617"/>
      <c r="OO22" s="617"/>
      <c r="OP22" s="617"/>
      <c r="OQ22" s="617"/>
      <c r="OR22" s="617"/>
      <c r="OS22" s="617"/>
      <c r="OT22" s="617"/>
      <c r="OU22" s="617"/>
      <c r="OV22" s="617"/>
      <c r="OW22" s="617"/>
      <c r="OX22" s="617"/>
      <c r="OY22" s="617"/>
      <c r="OZ22" s="617"/>
      <c r="PA22" s="617"/>
      <c r="PB22" s="617"/>
      <c r="PC22" s="617"/>
      <c r="PD22" s="617"/>
      <c r="PE22" s="617"/>
      <c r="PF22" s="617"/>
      <c r="PG22" s="617"/>
      <c r="PH22" s="617"/>
      <c r="PI22" s="617"/>
      <c r="PJ22" s="617"/>
      <c r="PK22" s="617"/>
      <c r="PL22" s="617"/>
      <c r="PM22" s="617"/>
      <c r="PN22" s="617"/>
      <c r="PO22" s="617"/>
      <c r="PP22" s="617"/>
      <c r="PQ22" s="617"/>
      <c r="PR22" s="617"/>
      <c r="PS22" s="617"/>
      <c r="PT22" s="617"/>
      <c r="PU22" s="617"/>
      <c r="PV22" s="617"/>
      <c r="PW22" s="617"/>
      <c r="PX22" s="617"/>
      <c r="PY22" s="617"/>
      <c r="PZ22" s="617"/>
      <c r="QA22" s="617"/>
      <c r="QB22" s="617"/>
      <c r="QC22" s="617"/>
      <c r="QD22" s="617"/>
      <c r="QE22" s="617"/>
      <c r="QF22" s="617"/>
      <c r="QG22" s="617"/>
      <c r="QH22" s="617"/>
      <c r="QI22" s="617"/>
      <c r="QJ22" s="617"/>
      <c r="QK22" s="617"/>
      <c r="QL22" s="617"/>
      <c r="QM22" s="617"/>
      <c r="QN22" s="617"/>
      <c r="QO22" s="617"/>
      <c r="QP22" s="617"/>
      <c r="QQ22" s="617"/>
      <c r="QR22" s="617"/>
      <c r="QS22" s="617"/>
      <c r="QT22" s="617"/>
      <c r="QU22" s="617"/>
      <c r="QV22" s="617"/>
      <c r="QW22" s="617"/>
      <c r="QX22" s="617"/>
      <c r="QY22" s="617"/>
      <c r="QZ22" s="617"/>
      <c r="RA22" s="617"/>
      <c r="RB22" s="617"/>
      <c r="RC22" s="617"/>
      <c r="RD22" s="617"/>
      <c r="RE22" s="617"/>
      <c r="RF22" s="617"/>
      <c r="RG22" s="617"/>
      <c r="RH22" s="617"/>
      <c r="RI22" s="617"/>
      <c r="RJ22" s="617"/>
      <c r="RK22" s="617"/>
      <c r="RL22" s="617"/>
      <c r="RM22" s="617"/>
      <c r="RN22" s="617"/>
      <c r="RO22" s="617"/>
      <c r="RP22" s="617"/>
      <c r="RQ22" s="617"/>
      <c r="RR22" s="617"/>
      <c r="RS22" s="617"/>
      <c r="RT22" s="617"/>
      <c r="RU22" s="617"/>
      <c r="RV22" s="617"/>
      <c r="RW22" s="617"/>
      <c r="RX22" s="617"/>
      <c r="RY22" s="617"/>
      <c r="RZ22" s="617"/>
      <c r="SA22" s="617"/>
      <c r="SB22" s="617"/>
      <c r="SC22" s="617"/>
      <c r="SD22" s="617"/>
      <c r="SE22" s="617"/>
      <c r="SF22" s="617"/>
      <c r="SG22" s="617"/>
      <c r="SH22" s="617"/>
      <c r="SI22" s="617"/>
      <c r="SJ22" s="617"/>
      <c r="SK22" s="617"/>
      <c r="SL22" s="617"/>
      <c r="SM22" s="617"/>
      <c r="SN22" s="617"/>
      <c r="SO22" s="617"/>
      <c r="SP22" s="617"/>
      <c r="SQ22" s="617"/>
      <c r="SR22" s="617"/>
      <c r="SS22" s="617"/>
      <c r="ST22" s="617"/>
      <c r="SU22" s="617"/>
      <c r="SV22" s="617"/>
      <c r="SW22" s="617"/>
      <c r="SX22" s="617"/>
      <c r="SY22" s="617"/>
      <c r="SZ22" s="617"/>
      <c r="TA22" s="617"/>
      <c r="TB22" s="617"/>
      <c r="TC22" s="617"/>
      <c r="TD22" s="617"/>
      <c r="TE22" s="617"/>
      <c r="TF22" s="617"/>
      <c r="TG22" s="617"/>
      <c r="TH22" s="617"/>
      <c r="TI22" s="617"/>
      <c r="TJ22" s="617"/>
      <c r="TK22" s="617"/>
      <c r="TL22" s="617"/>
      <c r="TM22" s="617"/>
      <c r="TN22" s="617"/>
      <c r="TO22" s="617"/>
      <c r="TP22" s="617"/>
      <c r="TQ22" s="617"/>
      <c r="TR22" s="617"/>
      <c r="TS22" s="617"/>
      <c r="TT22" s="617"/>
      <c r="TU22" s="617"/>
      <c r="TV22" s="617"/>
      <c r="TW22" s="617"/>
      <c r="TX22" s="617"/>
      <c r="TY22" s="617"/>
      <c r="TZ22" s="617"/>
      <c r="UA22" s="617"/>
      <c r="UB22" s="617"/>
      <c r="UC22" s="617"/>
      <c r="UD22" s="617"/>
      <c r="UE22" s="617"/>
      <c r="UF22" s="617"/>
      <c r="UG22" s="617"/>
      <c r="UH22" s="617"/>
      <c r="UI22" s="617"/>
      <c r="UJ22" s="617"/>
      <c r="UK22" s="617"/>
      <c r="UL22" s="617"/>
      <c r="UM22" s="617"/>
      <c r="UN22" s="617"/>
      <c r="UO22" s="617"/>
      <c r="UP22" s="617"/>
      <c r="UQ22" s="617"/>
      <c r="UR22" s="617"/>
      <c r="US22" s="617"/>
      <c r="UT22" s="617"/>
      <c r="UU22" s="617"/>
      <c r="UV22" s="617"/>
      <c r="UW22" s="617"/>
      <c r="UX22" s="617"/>
      <c r="UY22" s="617"/>
      <c r="UZ22" s="617"/>
      <c r="VA22" s="617"/>
      <c r="VB22" s="617"/>
      <c r="VC22" s="617"/>
      <c r="VD22" s="617"/>
      <c r="VE22" s="617"/>
      <c r="VF22" s="617"/>
      <c r="VG22" s="617"/>
      <c r="VH22" s="617"/>
      <c r="VI22" s="617"/>
      <c r="VJ22" s="617"/>
      <c r="VK22" s="617"/>
      <c r="VL22" s="617"/>
      <c r="VM22" s="617"/>
      <c r="VN22" s="617"/>
      <c r="VO22" s="617"/>
      <c r="VP22" s="617"/>
      <c r="VQ22" s="617"/>
      <c r="VR22" s="617"/>
      <c r="VS22" s="617"/>
      <c r="VT22" s="617"/>
      <c r="VU22" s="617"/>
      <c r="VV22" s="617"/>
      <c r="VW22" s="617"/>
      <c r="VX22" s="617"/>
      <c r="VY22" s="617"/>
      <c r="VZ22" s="617"/>
      <c r="WA22" s="617"/>
      <c r="WB22" s="617"/>
      <c r="WC22" s="617"/>
      <c r="WD22" s="617"/>
      <c r="WE22" s="617"/>
      <c r="WF22" s="617"/>
      <c r="WG22" s="617"/>
      <c r="WH22" s="617"/>
      <c r="WI22" s="617"/>
      <c r="WJ22" s="617"/>
      <c r="WK22" s="617"/>
      <c r="WL22" s="617"/>
      <c r="WM22" s="617"/>
      <c r="WN22" s="617"/>
      <c r="WO22" s="617"/>
      <c r="WP22" s="617"/>
      <c r="WQ22" s="617"/>
      <c r="WR22" s="617"/>
      <c r="WS22" s="617"/>
      <c r="WT22" s="617"/>
      <c r="WU22" s="617"/>
      <c r="WV22" s="617"/>
      <c r="WW22" s="617"/>
      <c r="WX22" s="617"/>
      <c r="WY22" s="617"/>
      <c r="WZ22" s="617"/>
      <c r="XA22" s="617"/>
      <c r="XB22" s="617"/>
      <c r="XC22" s="617"/>
      <c r="XD22" s="617"/>
      <c r="XE22" s="617"/>
      <c r="XF22" s="617"/>
      <c r="XG22" s="617"/>
      <c r="XH22" s="617"/>
      <c r="XI22" s="617"/>
      <c r="XJ22" s="617"/>
      <c r="XK22" s="617"/>
      <c r="XL22" s="617"/>
      <c r="XM22" s="617"/>
      <c r="XN22" s="617"/>
      <c r="XO22" s="617"/>
      <c r="XP22" s="617"/>
      <c r="XQ22" s="617"/>
      <c r="XR22" s="617"/>
      <c r="XS22" s="617"/>
      <c r="XT22" s="617"/>
      <c r="XU22" s="617"/>
      <c r="XV22" s="617"/>
      <c r="XW22" s="617"/>
      <c r="XX22" s="617"/>
      <c r="XY22" s="617"/>
      <c r="XZ22" s="617"/>
      <c r="YA22" s="617"/>
      <c r="YB22" s="617"/>
      <c r="YC22" s="617"/>
      <c r="YD22" s="617"/>
      <c r="YE22" s="617"/>
      <c r="YF22" s="617"/>
      <c r="YG22" s="617"/>
      <c r="YH22" s="617"/>
      <c r="YI22" s="617"/>
      <c r="YJ22" s="617"/>
      <c r="YK22" s="617"/>
      <c r="YL22" s="617"/>
      <c r="YM22" s="617"/>
      <c r="YN22" s="617"/>
      <c r="YO22" s="617"/>
      <c r="YP22" s="617"/>
      <c r="YQ22" s="617"/>
      <c r="YR22" s="617"/>
      <c r="YS22" s="617"/>
      <c r="YT22" s="617"/>
      <c r="YU22" s="617"/>
      <c r="YV22" s="617"/>
      <c r="YW22" s="617"/>
      <c r="YX22" s="617"/>
      <c r="YY22" s="617"/>
      <c r="YZ22" s="617"/>
      <c r="ZA22" s="617"/>
      <c r="ZB22" s="617"/>
      <c r="ZC22" s="617"/>
      <c r="ZD22" s="617"/>
      <c r="ZE22" s="617"/>
      <c r="ZF22" s="617"/>
      <c r="ZG22" s="617"/>
      <c r="ZH22" s="617"/>
      <c r="ZI22" s="617"/>
      <c r="ZJ22" s="617"/>
      <c r="ZK22" s="617"/>
      <c r="ZL22" s="617"/>
      <c r="ZM22" s="617"/>
      <c r="ZN22" s="617"/>
      <c r="ZO22" s="617"/>
      <c r="ZP22" s="617"/>
      <c r="ZQ22" s="617"/>
      <c r="ZR22" s="617"/>
      <c r="ZS22" s="617"/>
      <c r="ZT22" s="617"/>
      <c r="ZU22" s="617"/>
      <c r="ZV22" s="617"/>
      <c r="ZW22" s="617"/>
      <c r="ZX22" s="617"/>
      <c r="ZY22" s="617"/>
      <c r="ZZ22" s="617"/>
      <c r="AAA22" s="617"/>
      <c r="AAB22" s="617"/>
      <c r="AAC22" s="617"/>
      <c r="AAD22" s="617"/>
      <c r="AAE22" s="617"/>
      <c r="AAF22" s="617"/>
      <c r="AAG22" s="617"/>
      <c r="AAH22" s="617"/>
      <c r="AAI22" s="617"/>
      <c r="AAJ22" s="617"/>
      <c r="AAK22" s="617"/>
      <c r="AAL22" s="617"/>
      <c r="AAM22" s="617"/>
      <c r="AAN22" s="617"/>
      <c r="AAO22" s="617"/>
      <c r="AAP22" s="617"/>
      <c r="AAQ22" s="617"/>
      <c r="AAR22" s="617"/>
      <c r="AAS22" s="617"/>
      <c r="AAT22" s="617"/>
      <c r="AAU22" s="617"/>
      <c r="AAV22" s="617"/>
      <c r="AAW22" s="617"/>
      <c r="AAX22" s="617"/>
      <c r="AAY22" s="617"/>
      <c r="AAZ22" s="617"/>
      <c r="ABA22" s="617"/>
      <c r="ABB22" s="617"/>
      <c r="ABC22" s="617"/>
      <c r="ABD22" s="617"/>
      <c r="ABE22" s="617"/>
      <c r="ABF22" s="617"/>
      <c r="ABG22" s="617"/>
      <c r="ABH22" s="617"/>
      <c r="ABI22" s="617"/>
      <c r="ABJ22" s="617"/>
      <c r="ABK22" s="617"/>
      <c r="ABL22" s="617"/>
      <c r="ABM22" s="617"/>
      <c r="ABN22" s="617"/>
      <c r="ABO22" s="617"/>
      <c r="ABP22" s="617"/>
      <c r="ABQ22" s="617"/>
      <c r="ABR22" s="617"/>
      <c r="ABS22" s="617"/>
      <c r="ABT22" s="617"/>
      <c r="ABU22" s="617"/>
      <c r="ABV22" s="617"/>
      <c r="ABW22" s="617"/>
      <c r="ABX22" s="617"/>
      <c r="ABY22" s="617"/>
      <c r="ABZ22" s="617"/>
      <c r="ACA22" s="617"/>
      <c r="ACB22" s="617"/>
      <c r="ACC22" s="617"/>
      <c r="ACD22" s="617"/>
      <c r="ACE22" s="617"/>
      <c r="ACF22" s="617"/>
      <c r="ACG22" s="617"/>
      <c r="ACH22" s="617"/>
      <c r="ACI22" s="617"/>
      <c r="ACJ22" s="617"/>
      <c r="ACK22" s="617"/>
      <c r="ACL22" s="617"/>
      <c r="ACM22" s="617"/>
      <c r="ACN22" s="617"/>
      <c r="ACO22" s="617"/>
      <c r="ACP22" s="617"/>
      <c r="ACQ22" s="617"/>
      <c r="ACR22" s="617"/>
      <c r="ACS22" s="617"/>
      <c r="ACT22" s="617"/>
      <c r="ACU22" s="617"/>
      <c r="ACV22" s="617"/>
      <c r="ACW22" s="617"/>
      <c r="ACX22" s="617"/>
      <c r="ACY22" s="617"/>
      <c r="ACZ22" s="617"/>
      <c r="ADA22" s="617"/>
      <c r="ADB22" s="617"/>
      <c r="ADC22" s="617"/>
      <c r="ADD22" s="617"/>
      <c r="ADE22" s="617"/>
      <c r="ADF22" s="617"/>
      <c r="ADG22" s="617"/>
      <c r="ADH22" s="617"/>
      <c r="ADI22" s="617"/>
      <c r="ADJ22" s="617"/>
      <c r="ADK22" s="617"/>
      <c r="ADL22" s="617"/>
      <c r="ADM22" s="617"/>
      <c r="ADN22" s="617"/>
      <c r="ADO22" s="617"/>
      <c r="ADP22" s="617"/>
      <c r="ADQ22" s="617"/>
      <c r="ADR22" s="617"/>
      <c r="ADS22" s="617"/>
      <c r="ADT22" s="617"/>
      <c r="ADU22" s="617"/>
      <c r="ADV22" s="617"/>
      <c r="ADW22" s="617"/>
      <c r="ADX22" s="617"/>
      <c r="ADY22" s="617"/>
      <c r="ADZ22" s="617"/>
      <c r="AEA22" s="617"/>
      <c r="AEB22" s="617"/>
      <c r="AEC22" s="617"/>
      <c r="AED22" s="617"/>
      <c r="AEE22" s="617"/>
      <c r="AEF22" s="617"/>
      <c r="AEG22" s="617"/>
      <c r="AEH22" s="617"/>
      <c r="AEI22" s="617"/>
      <c r="AEJ22" s="617"/>
      <c r="AEK22" s="617"/>
      <c r="AEL22" s="617"/>
      <c r="AEM22" s="617"/>
      <c r="AEN22" s="617"/>
      <c r="AEO22" s="617"/>
      <c r="AEP22" s="617"/>
      <c r="AEQ22" s="617"/>
      <c r="AER22" s="617"/>
      <c r="AES22" s="617"/>
      <c r="AET22" s="617"/>
      <c r="AEU22" s="617"/>
      <c r="AEV22" s="617"/>
      <c r="AEW22" s="617"/>
      <c r="AEX22" s="617"/>
      <c r="AEY22" s="617"/>
      <c r="AEZ22" s="617"/>
      <c r="AFA22" s="617"/>
      <c r="AFB22" s="617"/>
      <c r="AFC22" s="617"/>
      <c r="AFD22" s="617"/>
      <c r="AFE22" s="617"/>
      <c r="AFF22" s="617"/>
      <c r="AFG22" s="617"/>
      <c r="AFH22" s="617"/>
      <c r="AFI22" s="617"/>
      <c r="AFJ22" s="617"/>
      <c r="AFK22" s="617"/>
      <c r="AFL22" s="617"/>
      <c r="AFM22" s="617"/>
      <c r="AFN22" s="617"/>
      <c r="AFO22" s="617"/>
      <c r="AFP22" s="617"/>
      <c r="AFQ22" s="617"/>
      <c r="AFR22" s="617"/>
      <c r="AFS22" s="617"/>
      <c r="AFT22" s="617"/>
      <c r="AFU22" s="617"/>
      <c r="AFV22" s="617"/>
      <c r="AFW22" s="617"/>
      <c r="AFX22" s="617"/>
      <c r="AFY22" s="617"/>
      <c r="AFZ22" s="617"/>
      <c r="AGA22" s="617"/>
      <c r="AGB22" s="617"/>
      <c r="AGC22" s="617"/>
      <c r="AGD22" s="617"/>
      <c r="AGE22" s="617"/>
      <c r="AGF22" s="617"/>
      <c r="AGG22" s="617"/>
      <c r="AGH22" s="617"/>
      <c r="AGI22" s="617"/>
      <c r="AGJ22" s="617"/>
      <c r="AGK22" s="617"/>
      <c r="AGL22" s="617"/>
      <c r="AGM22" s="617"/>
      <c r="AGN22" s="617"/>
      <c r="AGO22" s="617"/>
      <c r="AGP22" s="617"/>
      <c r="AGQ22" s="617"/>
      <c r="AGR22" s="617"/>
      <c r="AGS22" s="617"/>
      <c r="AGT22" s="617"/>
      <c r="AGU22" s="617"/>
      <c r="AGV22" s="617"/>
      <c r="AGW22" s="617"/>
      <c r="AGX22" s="617"/>
      <c r="AGY22" s="617"/>
      <c r="AGZ22" s="617"/>
      <c r="AHA22" s="617"/>
      <c r="AHB22" s="617"/>
      <c r="AHC22" s="617"/>
      <c r="AHD22" s="617"/>
      <c r="AHE22" s="617"/>
      <c r="AHF22" s="617"/>
      <c r="AHG22" s="617"/>
      <c r="AHH22" s="617"/>
      <c r="AHI22" s="617"/>
      <c r="AHJ22" s="617"/>
      <c r="AHK22" s="617"/>
      <c r="AHL22" s="617"/>
      <c r="AHM22" s="617"/>
      <c r="AHN22" s="617"/>
      <c r="AHO22" s="617"/>
      <c r="AHP22" s="617"/>
      <c r="AHQ22" s="617"/>
      <c r="AHR22" s="617"/>
      <c r="AHS22" s="617"/>
      <c r="AHT22" s="617"/>
      <c r="AHU22" s="617"/>
      <c r="AHV22" s="617"/>
      <c r="AHW22" s="617"/>
      <c r="AHX22" s="617"/>
      <c r="AHY22" s="617"/>
      <c r="AHZ22" s="617"/>
      <c r="AIA22" s="617"/>
      <c r="AIB22" s="617"/>
      <c r="AIC22" s="617"/>
      <c r="AID22" s="617"/>
      <c r="AIE22" s="617"/>
      <c r="AIF22" s="617"/>
      <c r="AIG22" s="617"/>
      <c r="AIH22" s="617"/>
      <c r="AII22" s="617"/>
      <c r="AIJ22" s="617"/>
      <c r="AIK22" s="617"/>
      <c r="AIL22" s="617"/>
      <c r="AIM22" s="617"/>
      <c r="AIN22" s="617"/>
      <c r="AIO22" s="617"/>
      <c r="AIP22" s="617"/>
      <c r="AIQ22" s="617"/>
      <c r="AIR22" s="617"/>
      <c r="AIS22" s="617"/>
      <c r="AIT22" s="617"/>
      <c r="AIU22" s="617"/>
      <c r="AIV22" s="617"/>
      <c r="AIW22" s="617"/>
      <c r="AIX22" s="617"/>
      <c r="AIY22" s="617"/>
      <c r="AIZ22" s="617"/>
      <c r="AJA22" s="617"/>
      <c r="AJB22" s="617"/>
      <c r="AJC22" s="617"/>
      <c r="AJD22" s="617"/>
      <c r="AJE22" s="617"/>
      <c r="AJF22" s="617"/>
      <c r="AJG22" s="617"/>
      <c r="AJH22" s="617"/>
      <c r="AJI22" s="617"/>
      <c r="AJJ22" s="617"/>
      <c r="AJK22" s="617"/>
      <c r="AJL22" s="617"/>
      <c r="AJM22" s="617"/>
      <c r="AJN22" s="617"/>
      <c r="AJO22" s="617"/>
      <c r="AJP22" s="617"/>
      <c r="AJQ22" s="617"/>
      <c r="AJR22" s="617"/>
      <c r="AJS22" s="617"/>
      <c r="AJT22" s="617"/>
      <c r="AJU22" s="617"/>
      <c r="AJV22" s="617"/>
      <c r="AJW22" s="617"/>
      <c r="AJX22" s="617"/>
      <c r="AJY22" s="617"/>
      <c r="AJZ22" s="617"/>
      <c r="AKA22" s="617"/>
      <c r="AKB22" s="617"/>
      <c r="AKC22" s="617"/>
      <c r="AKD22" s="617"/>
      <c r="AKE22" s="617"/>
      <c r="AKF22" s="617"/>
      <c r="AKG22" s="617"/>
      <c r="AKH22" s="617"/>
      <c r="AKI22" s="617"/>
      <c r="AKJ22" s="617"/>
      <c r="AKK22" s="617"/>
      <c r="AKL22" s="617"/>
      <c r="AKM22" s="617"/>
      <c r="AKN22" s="617"/>
      <c r="AKO22" s="617"/>
      <c r="AKP22" s="617"/>
      <c r="AKQ22" s="617"/>
      <c r="AKR22" s="617"/>
      <c r="AKS22" s="617"/>
      <c r="AKT22" s="617"/>
      <c r="AKU22" s="617"/>
      <c r="AKV22" s="617"/>
      <c r="AKW22" s="617"/>
      <c r="AKX22" s="617"/>
      <c r="AKY22" s="617"/>
      <c r="AKZ22" s="617"/>
      <c r="ALA22" s="617"/>
      <c r="ALB22" s="617"/>
      <c r="ALC22" s="617"/>
      <c r="ALD22" s="617"/>
      <c r="ALE22" s="617"/>
      <c r="ALF22" s="617"/>
      <c r="ALG22" s="617"/>
      <c r="ALH22" s="617"/>
      <c r="ALI22" s="617"/>
      <c r="ALJ22" s="617"/>
      <c r="ALK22" s="617"/>
      <c r="ALL22" s="617"/>
      <c r="ALM22" s="617"/>
      <c r="ALN22" s="617"/>
      <c r="ALO22" s="617"/>
      <c r="ALP22" s="617"/>
      <c r="ALQ22" s="617"/>
      <c r="ALR22" s="617"/>
      <c r="ALS22" s="617"/>
      <c r="ALT22" s="617"/>
      <c r="ALU22" s="617"/>
      <c r="ALV22" s="617"/>
      <c r="ALW22" s="617"/>
      <c r="ALX22" s="617"/>
      <c r="ALY22" s="617"/>
      <c r="ALZ22" s="617"/>
      <c r="AMA22" s="617"/>
      <c r="AMB22" s="617"/>
      <c r="AMC22" s="617"/>
      <c r="AMD22" s="617"/>
      <c r="AME22" s="617"/>
      <c r="AMF22" s="617"/>
      <c r="AMG22" s="617"/>
      <c r="AMH22" s="617"/>
      <c r="AMI22" s="617"/>
      <c r="AMJ22" s="617"/>
      <c r="AMK22" s="617"/>
      <c r="AML22" s="617"/>
      <c r="AMM22" s="617"/>
      <c r="AMN22" s="617"/>
      <c r="AMO22" s="617"/>
      <c r="AMP22" s="617"/>
      <c r="AMQ22" s="617"/>
      <c r="AMR22" s="617"/>
      <c r="AMS22" s="617"/>
      <c r="AMT22" s="617"/>
      <c r="AMU22" s="617"/>
      <c r="AMV22" s="617"/>
      <c r="AMW22" s="617"/>
      <c r="AMX22" s="617"/>
      <c r="AMY22" s="617"/>
      <c r="AMZ22" s="617"/>
      <c r="ANA22" s="617"/>
      <c r="ANB22" s="617"/>
      <c r="ANC22" s="617"/>
      <c r="AND22" s="617"/>
      <c r="ANE22" s="617"/>
      <c r="ANF22" s="617"/>
      <c r="ANG22" s="617"/>
      <c r="ANH22" s="617"/>
      <c r="ANI22" s="617"/>
      <c r="ANJ22" s="617"/>
      <c r="ANK22" s="617"/>
      <c r="ANL22" s="617"/>
      <c r="ANM22" s="617"/>
      <c r="ANN22" s="617"/>
      <c r="ANO22" s="617"/>
      <c r="ANP22" s="617"/>
      <c r="ANQ22" s="617"/>
      <c r="ANR22" s="617"/>
      <c r="ANS22" s="617"/>
      <c r="ANT22" s="617"/>
      <c r="ANU22" s="617"/>
      <c r="ANV22" s="617"/>
      <c r="ANW22" s="617"/>
      <c r="ANX22" s="617"/>
      <c r="ANY22" s="617"/>
      <c r="ANZ22" s="617"/>
      <c r="AOA22" s="617"/>
      <c r="AOB22" s="617"/>
      <c r="AOC22" s="617"/>
      <c r="AOD22" s="617"/>
      <c r="AOE22" s="617"/>
      <c r="AOF22" s="617"/>
      <c r="AOG22" s="617"/>
      <c r="AOH22" s="617"/>
      <c r="AOI22" s="617"/>
      <c r="AOJ22" s="617"/>
      <c r="AOK22" s="617"/>
      <c r="AOL22" s="617"/>
      <c r="AOM22" s="617"/>
      <c r="AON22" s="617"/>
      <c r="AOO22" s="617"/>
      <c r="AOP22" s="617"/>
      <c r="AOQ22" s="617"/>
      <c r="AOR22" s="617"/>
      <c r="AOS22" s="617"/>
      <c r="AOT22" s="617"/>
      <c r="AOU22" s="617"/>
      <c r="AOV22" s="617"/>
      <c r="AOW22" s="617"/>
      <c r="AOX22" s="617"/>
      <c r="AOY22" s="617"/>
      <c r="AOZ22" s="617"/>
      <c r="APA22" s="617"/>
      <c r="APB22" s="617"/>
      <c r="APC22" s="617"/>
      <c r="APD22" s="617"/>
      <c r="APE22" s="617"/>
      <c r="APF22" s="617"/>
      <c r="APG22" s="617"/>
      <c r="APH22" s="617"/>
      <c r="API22" s="617"/>
      <c r="APJ22" s="617"/>
      <c r="APK22" s="617"/>
      <c r="APL22" s="617"/>
      <c r="APM22" s="617"/>
      <c r="APN22" s="617"/>
      <c r="APO22" s="617"/>
      <c r="APP22" s="617"/>
      <c r="APQ22" s="617"/>
      <c r="APR22" s="617"/>
      <c r="APS22" s="617"/>
      <c r="APT22" s="617"/>
      <c r="APU22" s="617"/>
      <c r="APV22" s="617"/>
      <c r="APW22" s="617"/>
      <c r="APX22" s="617"/>
      <c r="APY22" s="617"/>
      <c r="APZ22" s="617"/>
      <c r="AQA22" s="617"/>
      <c r="AQB22" s="617"/>
      <c r="AQC22" s="617"/>
      <c r="AQD22" s="617"/>
      <c r="AQE22" s="617"/>
      <c r="AQF22" s="617"/>
      <c r="AQG22" s="617"/>
      <c r="AQH22" s="617"/>
      <c r="AQI22" s="617"/>
      <c r="AQJ22" s="617"/>
      <c r="AQK22" s="617"/>
      <c r="AQL22" s="617"/>
      <c r="AQM22" s="617"/>
      <c r="AQN22" s="617"/>
      <c r="AQO22" s="617"/>
      <c r="AQP22" s="617"/>
      <c r="AQQ22" s="617"/>
      <c r="AQR22" s="617"/>
      <c r="AQS22" s="617"/>
      <c r="AQT22" s="617"/>
      <c r="AQU22" s="617"/>
      <c r="AQV22" s="617"/>
      <c r="AQW22" s="617"/>
      <c r="AQX22" s="617"/>
      <c r="AQY22" s="617"/>
      <c r="AQZ22" s="617"/>
      <c r="ARA22" s="617"/>
      <c r="ARB22" s="617"/>
      <c r="ARC22" s="617"/>
      <c r="ARD22" s="617"/>
      <c r="ARE22" s="617"/>
      <c r="ARF22" s="617"/>
      <c r="ARG22" s="617"/>
      <c r="ARH22" s="617"/>
      <c r="ARI22" s="617"/>
      <c r="ARJ22" s="617"/>
      <c r="ARK22" s="617"/>
      <c r="ARL22" s="617"/>
      <c r="ARM22" s="617"/>
      <c r="ARN22" s="617"/>
      <c r="ARO22" s="617"/>
      <c r="ARP22" s="617"/>
      <c r="ARQ22" s="617"/>
      <c r="ARR22" s="617"/>
      <c r="ARS22" s="617"/>
      <c r="ART22" s="617"/>
      <c r="ARU22" s="617"/>
      <c r="ARV22" s="617"/>
      <c r="ARW22" s="617"/>
      <c r="ARX22" s="617"/>
      <c r="ARY22" s="617"/>
      <c r="ARZ22" s="617"/>
      <c r="ASA22" s="617"/>
      <c r="ASB22" s="617"/>
      <c r="ASC22" s="617"/>
      <c r="ASD22" s="617"/>
      <c r="ASE22" s="617"/>
      <c r="ASF22" s="617"/>
      <c r="ASG22" s="617"/>
      <c r="ASH22" s="617"/>
      <c r="ASI22" s="617"/>
      <c r="ASJ22" s="617"/>
      <c r="ASK22" s="617"/>
      <c r="ASL22" s="617"/>
      <c r="ASM22" s="617"/>
      <c r="ASN22" s="617"/>
      <c r="ASO22" s="617"/>
      <c r="ASP22" s="617"/>
      <c r="ASQ22" s="617"/>
      <c r="ASR22" s="617"/>
      <c r="ASS22" s="617"/>
      <c r="AST22" s="617"/>
      <c r="ASU22" s="617"/>
      <c r="ASV22" s="617"/>
      <c r="ASW22" s="617"/>
      <c r="ASX22" s="617"/>
      <c r="ASY22" s="617"/>
      <c r="ASZ22" s="617"/>
      <c r="ATA22" s="617"/>
      <c r="ATB22" s="617"/>
      <c r="ATC22" s="617"/>
      <c r="ATD22" s="617"/>
      <c r="ATE22" s="617"/>
      <c r="ATF22" s="617"/>
      <c r="ATG22" s="617"/>
      <c r="ATH22" s="617"/>
      <c r="ATI22" s="617"/>
      <c r="ATJ22" s="617"/>
      <c r="ATK22" s="617"/>
      <c r="ATL22" s="617"/>
      <c r="ATM22" s="617"/>
      <c r="ATN22" s="617"/>
      <c r="ATO22" s="617"/>
      <c r="ATP22" s="617"/>
      <c r="ATQ22" s="617"/>
      <c r="ATR22" s="617"/>
      <c r="ATS22" s="617"/>
      <c r="ATT22" s="617"/>
      <c r="ATU22" s="617"/>
      <c r="ATV22" s="617"/>
      <c r="ATW22" s="617"/>
      <c r="ATX22" s="617"/>
      <c r="ATY22" s="617"/>
      <c r="ATZ22" s="617"/>
      <c r="AUA22" s="617"/>
      <c r="AUB22" s="617"/>
      <c r="AUC22" s="617"/>
      <c r="AUD22" s="617"/>
      <c r="AUE22" s="617"/>
      <c r="AUF22" s="617"/>
      <c r="AUG22" s="617"/>
      <c r="AUH22" s="617"/>
      <c r="AUI22" s="617"/>
      <c r="AUJ22" s="617"/>
      <c r="AUK22" s="617"/>
      <c r="AUL22" s="617"/>
      <c r="AUM22" s="617"/>
      <c r="AUN22" s="617"/>
      <c r="AUO22" s="617"/>
      <c r="AUP22" s="617"/>
      <c r="AUQ22" s="617"/>
      <c r="AUR22" s="617"/>
      <c r="AUS22" s="617"/>
      <c r="AUT22" s="617"/>
      <c r="AUU22" s="617"/>
      <c r="AUV22" s="617"/>
      <c r="AUW22" s="617"/>
      <c r="AUX22" s="617"/>
      <c r="AUY22" s="617"/>
      <c r="AUZ22" s="617"/>
      <c r="AVA22" s="617"/>
      <c r="AVB22" s="617"/>
      <c r="AVC22" s="617"/>
      <c r="AVD22" s="617"/>
      <c r="AVE22" s="617"/>
      <c r="AVF22" s="617"/>
      <c r="AVG22" s="617"/>
      <c r="AVH22" s="617"/>
      <c r="AVI22" s="617"/>
      <c r="AVJ22" s="617"/>
      <c r="AVK22" s="617"/>
      <c r="AVL22" s="617"/>
      <c r="AVM22" s="617"/>
      <c r="AVN22" s="617"/>
      <c r="AVO22" s="617"/>
      <c r="AVP22" s="617"/>
      <c r="AVQ22" s="617"/>
      <c r="AVR22" s="617"/>
      <c r="AVS22" s="617"/>
      <c r="AVT22" s="617"/>
      <c r="AVU22" s="617"/>
      <c r="AVV22" s="617"/>
      <c r="AVW22" s="617"/>
      <c r="AVX22" s="617"/>
      <c r="AVY22" s="617"/>
      <c r="AVZ22" s="617"/>
      <c r="AWA22" s="617"/>
      <c r="AWB22" s="617"/>
      <c r="AWC22" s="617"/>
      <c r="AWD22" s="617"/>
      <c r="AWE22" s="617"/>
      <c r="AWF22" s="617"/>
      <c r="AWG22" s="617"/>
      <c r="AWH22" s="617"/>
      <c r="AWI22" s="617"/>
      <c r="AWJ22" s="617"/>
      <c r="AWK22" s="617"/>
      <c r="AWL22" s="617"/>
      <c r="AWM22" s="617"/>
      <c r="AWN22" s="617"/>
      <c r="AWO22" s="617"/>
      <c r="AWP22" s="617"/>
      <c r="AWQ22" s="617"/>
      <c r="AWR22" s="617"/>
      <c r="AWS22" s="617"/>
      <c r="AWT22" s="617"/>
      <c r="AWU22" s="617"/>
      <c r="AWV22" s="617"/>
      <c r="AWW22" s="617"/>
      <c r="AWX22" s="617"/>
      <c r="AWY22" s="617"/>
      <c r="AWZ22" s="617"/>
      <c r="AXA22" s="617"/>
      <c r="AXB22" s="617"/>
      <c r="AXC22" s="617"/>
      <c r="AXD22" s="617"/>
      <c r="AXE22" s="617"/>
      <c r="AXF22" s="617"/>
      <c r="AXG22" s="617"/>
      <c r="AXH22" s="617"/>
      <c r="AXI22" s="617"/>
      <c r="AXJ22" s="617"/>
      <c r="AXK22" s="617"/>
      <c r="AXL22" s="617"/>
      <c r="AXM22" s="617"/>
      <c r="AXN22" s="617"/>
      <c r="AXO22" s="617"/>
      <c r="AXP22" s="617"/>
      <c r="AXQ22" s="617"/>
      <c r="AXR22" s="617"/>
      <c r="AXS22" s="617"/>
      <c r="AXT22" s="617"/>
      <c r="AXU22" s="617"/>
      <c r="AXV22" s="617"/>
      <c r="AXW22" s="617"/>
      <c r="AXX22" s="617"/>
      <c r="AXY22" s="617"/>
      <c r="AXZ22" s="617"/>
      <c r="AYA22" s="617"/>
      <c r="AYB22" s="617"/>
      <c r="AYC22" s="617"/>
      <c r="AYD22" s="617"/>
      <c r="AYE22" s="617"/>
      <c r="AYF22" s="617"/>
      <c r="AYG22" s="617"/>
      <c r="AYH22" s="617"/>
      <c r="AYI22" s="617"/>
      <c r="AYJ22" s="617"/>
      <c r="AYK22" s="617"/>
      <c r="AYL22" s="617"/>
      <c r="AYM22" s="617"/>
      <c r="AYN22" s="617"/>
      <c r="AYO22" s="617"/>
      <c r="AYP22" s="617"/>
      <c r="AYQ22" s="617"/>
      <c r="AYR22" s="617"/>
      <c r="AYS22" s="617"/>
      <c r="AYT22" s="617"/>
      <c r="AYU22" s="617"/>
      <c r="AYV22" s="617"/>
      <c r="AYW22" s="617"/>
      <c r="AYX22" s="617"/>
      <c r="AYY22" s="617"/>
      <c r="AYZ22" s="617"/>
      <c r="AZA22" s="617"/>
      <c r="AZB22" s="617"/>
      <c r="AZC22" s="617"/>
      <c r="AZD22" s="617"/>
      <c r="AZE22" s="617"/>
      <c r="AZF22" s="617"/>
      <c r="AZG22" s="617"/>
      <c r="AZH22" s="617"/>
      <c r="AZI22" s="617"/>
      <c r="AZJ22" s="617"/>
      <c r="AZK22" s="617"/>
      <c r="AZL22" s="617"/>
      <c r="AZM22" s="617"/>
      <c r="AZN22" s="617"/>
      <c r="AZO22" s="617"/>
      <c r="AZP22" s="617"/>
      <c r="AZQ22" s="617"/>
      <c r="AZR22" s="617"/>
      <c r="AZS22" s="617"/>
      <c r="AZT22" s="617"/>
      <c r="AZU22" s="617"/>
      <c r="AZV22" s="617"/>
      <c r="AZW22" s="617"/>
      <c r="AZX22" s="617"/>
      <c r="AZY22" s="617"/>
      <c r="AZZ22" s="617"/>
      <c r="BAA22" s="617"/>
      <c r="BAB22" s="617"/>
      <c r="BAC22" s="617"/>
      <c r="BAD22" s="617"/>
      <c r="BAE22" s="617"/>
      <c r="BAF22" s="617"/>
      <c r="BAG22" s="617"/>
      <c r="BAH22" s="617"/>
      <c r="BAI22" s="617"/>
      <c r="BAJ22" s="617"/>
      <c r="BAK22" s="617"/>
      <c r="BAL22" s="617"/>
      <c r="BAM22" s="617"/>
      <c r="BAN22" s="617"/>
      <c r="BAO22" s="617"/>
      <c r="BAP22" s="617"/>
      <c r="BAQ22" s="617"/>
      <c r="BAR22" s="617"/>
      <c r="BAS22" s="617"/>
      <c r="BAT22" s="617"/>
      <c r="BAU22" s="617"/>
      <c r="BAV22" s="617"/>
      <c r="BAW22" s="617"/>
      <c r="BAX22" s="617"/>
      <c r="BAY22" s="617"/>
      <c r="BAZ22" s="617"/>
      <c r="BBA22" s="617"/>
      <c r="BBB22" s="617"/>
      <c r="BBC22" s="617"/>
      <c r="BBD22" s="617"/>
      <c r="BBE22" s="617"/>
      <c r="BBF22" s="617"/>
      <c r="BBG22" s="617"/>
      <c r="BBH22" s="617"/>
      <c r="BBI22" s="617"/>
      <c r="BBJ22" s="617"/>
      <c r="BBK22" s="617"/>
      <c r="BBL22" s="617"/>
      <c r="BBM22" s="617"/>
      <c r="BBN22" s="617"/>
      <c r="BBO22" s="617"/>
      <c r="BBP22" s="617"/>
      <c r="BBQ22" s="617"/>
      <c r="BBR22" s="617"/>
      <c r="BBS22" s="617"/>
      <c r="BBT22" s="617"/>
      <c r="BBU22" s="617"/>
      <c r="BBV22" s="617"/>
      <c r="BBW22" s="617"/>
      <c r="BBX22" s="617"/>
      <c r="BBY22" s="617"/>
      <c r="BBZ22" s="617"/>
      <c r="BCA22" s="617"/>
      <c r="BCB22" s="617"/>
      <c r="BCC22" s="617"/>
      <c r="BCD22" s="617"/>
      <c r="BCE22" s="617"/>
      <c r="BCF22" s="617"/>
      <c r="BCG22" s="617"/>
      <c r="BCH22" s="617"/>
      <c r="BCI22" s="617"/>
      <c r="BCJ22" s="617"/>
      <c r="BCK22" s="617"/>
      <c r="BCL22" s="617"/>
      <c r="BCM22" s="617"/>
      <c r="BCN22" s="617"/>
      <c r="BCO22" s="617"/>
      <c r="BCP22" s="617"/>
      <c r="BCQ22" s="617"/>
      <c r="BCR22" s="617"/>
      <c r="BCS22" s="617"/>
      <c r="BCT22" s="617"/>
      <c r="BCU22" s="617"/>
      <c r="BCV22" s="617"/>
      <c r="BCW22" s="617"/>
      <c r="BCX22" s="617"/>
      <c r="BCY22" s="617"/>
      <c r="BCZ22" s="617"/>
      <c r="BDA22" s="617"/>
      <c r="BDB22" s="617"/>
      <c r="BDC22" s="617"/>
      <c r="BDD22" s="617"/>
      <c r="BDE22" s="617"/>
      <c r="BDF22" s="617"/>
      <c r="BDG22" s="617"/>
      <c r="BDH22" s="617"/>
      <c r="BDI22" s="617"/>
      <c r="BDJ22" s="617"/>
      <c r="BDK22" s="617"/>
      <c r="BDL22" s="617"/>
      <c r="BDM22" s="617"/>
      <c r="BDN22" s="617"/>
      <c r="BDO22" s="617"/>
      <c r="BDP22" s="617"/>
      <c r="BDQ22" s="617"/>
      <c r="BDR22" s="617"/>
      <c r="BDS22" s="617"/>
      <c r="BDT22" s="617"/>
      <c r="BDU22" s="617"/>
      <c r="BDV22" s="617"/>
      <c r="BDW22" s="617"/>
      <c r="BDX22" s="617"/>
      <c r="BDY22" s="617"/>
      <c r="BDZ22" s="617"/>
      <c r="BEA22" s="617"/>
      <c r="BEB22" s="617"/>
      <c r="BEC22" s="617"/>
      <c r="BED22" s="617"/>
      <c r="BEE22" s="617"/>
      <c r="BEF22" s="617"/>
      <c r="BEG22" s="617"/>
      <c r="BEH22" s="617"/>
      <c r="BEI22" s="617"/>
      <c r="BEJ22" s="617"/>
      <c r="BEK22" s="617"/>
      <c r="BEL22" s="617"/>
      <c r="BEM22" s="617"/>
      <c r="BEN22" s="617"/>
      <c r="BEO22" s="617"/>
      <c r="BEP22" s="617"/>
      <c r="BEQ22" s="617"/>
      <c r="BER22" s="617"/>
      <c r="BES22" s="617"/>
      <c r="BET22" s="617"/>
      <c r="BEU22" s="617"/>
      <c r="BEV22" s="617"/>
      <c r="BEW22" s="617"/>
      <c r="BEX22" s="617"/>
      <c r="BEY22" s="617"/>
      <c r="BEZ22" s="617"/>
      <c r="BFA22" s="617"/>
      <c r="BFB22" s="617"/>
      <c r="BFC22" s="617"/>
      <c r="BFD22" s="617"/>
      <c r="BFE22" s="617"/>
      <c r="BFF22" s="617"/>
      <c r="BFG22" s="617"/>
      <c r="BFH22" s="617"/>
      <c r="BFI22" s="617"/>
      <c r="BFJ22" s="617"/>
      <c r="BFK22" s="617"/>
      <c r="BFL22" s="617"/>
      <c r="BFM22" s="617"/>
      <c r="BFN22" s="617"/>
      <c r="BFO22" s="617"/>
      <c r="BFP22" s="617"/>
      <c r="BFQ22" s="617"/>
      <c r="BFR22" s="617"/>
      <c r="BFS22" s="617"/>
      <c r="BFT22" s="617"/>
      <c r="BFU22" s="617"/>
      <c r="BFV22" s="617"/>
      <c r="BFW22" s="617"/>
      <c r="BFX22" s="617"/>
      <c r="BFY22" s="617"/>
      <c r="BFZ22" s="617"/>
      <c r="BGA22" s="617"/>
      <c r="BGB22" s="617"/>
      <c r="BGC22" s="617"/>
      <c r="BGD22" s="617"/>
      <c r="BGE22" s="617"/>
      <c r="BGF22" s="617"/>
      <c r="BGG22" s="617"/>
      <c r="BGH22" s="617"/>
      <c r="BGI22" s="617"/>
      <c r="BGJ22" s="617"/>
      <c r="BGK22" s="617"/>
      <c r="BGL22" s="617"/>
      <c r="BGM22" s="617"/>
      <c r="BGN22" s="617"/>
      <c r="BGO22" s="617"/>
      <c r="BGP22" s="617"/>
      <c r="BGQ22" s="617"/>
      <c r="BGR22" s="617"/>
      <c r="BGS22" s="617"/>
      <c r="BGT22" s="617"/>
      <c r="BGU22" s="617"/>
      <c r="BGV22" s="617"/>
      <c r="BGW22" s="617"/>
      <c r="BGX22" s="617"/>
      <c r="BGY22" s="617"/>
      <c r="BGZ22" s="617"/>
      <c r="BHA22" s="617"/>
      <c r="BHB22" s="617"/>
      <c r="BHC22" s="617"/>
      <c r="BHD22" s="617"/>
      <c r="BHE22" s="617"/>
      <c r="BHF22" s="617"/>
      <c r="BHG22" s="617"/>
      <c r="BHH22" s="617"/>
      <c r="BHI22" s="617"/>
      <c r="BHJ22" s="617"/>
      <c r="BHK22" s="617"/>
      <c r="BHL22" s="617"/>
      <c r="BHM22" s="617"/>
      <c r="BHN22" s="617"/>
      <c r="BHO22" s="617"/>
      <c r="BHP22" s="617"/>
      <c r="BHQ22" s="617"/>
      <c r="BHR22" s="617"/>
      <c r="BHS22" s="617"/>
      <c r="BHT22" s="617"/>
      <c r="BHU22" s="617"/>
      <c r="BHV22" s="617"/>
      <c r="BHW22" s="617"/>
      <c r="BHX22" s="617"/>
      <c r="BHY22" s="617"/>
      <c r="BHZ22" s="617"/>
      <c r="BIA22" s="617"/>
      <c r="BIB22" s="617"/>
      <c r="BIC22" s="617"/>
      <c r="BID22" s="617"/>
      <c r="BIE22" s="617"/>
      <c r="BIF22" s="617"/>
      <c r="BIG22" s="617"/>
      <c r="BIH22" s="617"/>
      <c r="BII22" s="617"/>
      <c r="BIJ22" s="617"/>
      <c r="BIK22" s="617"/>
      <c r="BIL22" s="617"/>
      <c r="BIM22" s="617"/>
      <c r="BIN22" s="617"/>
      <c r="BIO22" s="617"/>
      <c r="BIP22" s="617"/>
      <c r="BIQ22" s="617"/>
      <c r="BIR22" s="617"/>
      <c r="BIS22" s="617"/>
      <c r="BIT22" s="617"/>
      <c r="BIU22" s="617"/>
      <c r="BIV22" s="617"/>
      <c r="BIW22" s="617"/>
      <c r="BIX22" s="617"/>
      <c r="BIY22" s="617"/>
      <c r="BIZ22" s="617"/>
      <c r="BJA22" s="617"/>
      <c r="BJB22" s="617"/>
      <c r="BJC22" s="617"/>
      <c r="BJD22" s="617"/>
      <c r="BJE22" s="617"/>
      <c r="BJF22" s="617"/>
      <c r="BJG22" s="617"/>
      <c r="BJH22" s="617"/>
      <c r="BJI22" s="617"/>
      <c r="BJJ22" s="617"/>
      <c r="BJK22" s="617"/>
      <c r="BJL22" s="617"/>
      <c r="BJM22" s="617"/>
      <c r="BJN22" s="617"/>
      <c r="BJO22" s="617"/>
      <c r="BJP22" s="617"/>
      <c r="BJQ22" s="617"/>
      <c r="BJR22" s="617"/>
      <c r="BJS22" s="617"/>
      <c r="BJT22" s="617"/>
      <c r="BJU22" s="617"/>
      <c r="BJV22" s="617"/>
      <c r="BJW22" s="617"/>
      <c r="BJX22" s="617"/>
      <c r="BJY22" s="617"/>
      <c r="BJZ22" s="617"/>
      <c r="BKA22" s="617"/>
      <c r="BKB22" s="617"/>
      <c r="BKC22" s="617"/>
      <c r="BKD22" s="617"/>
      <c r="BKE22" s="617"/>
      <c r="BKF22" s="617"/>
      <c r="BKG22" s="617"/>
      <c r="BKH22" s="617"/>
      <c r="BKI22" s="617"/>
      <c r="BKJ22" s="617"/>
      <c r="BKK22" s="617"/>
      <c r="BKL22" s="617"/>
      <c r="BKM22" s="617"/>
      <c r="BKN22" s="617"/>
      <c r="BKO22" s="617"/>
      <c r="BKP22" s="617"/>
      <c r="BKQ22" s="617"/>
      <c r="BKR22" s="617"/>
      <c r="BKS22" s="617"/>
      <c r="BKT22" s="617"/>
      <c r="BKU22" s="617"/>
      <c r="BKV22" s="617"/>
      <c r="BKW22" s="617"/>
      <c r="BKX22" s="617"/>
      <c r="BKY22" s="617"/>
      <c r="BKZ22" s="617"/>
      <c r="BLA22" s="617"/>
      <c r="BLB22" s="617"/>
      <c r="BLC22" s="617"/>
      <c r="BLD22" s="617"/>
      <c r="BLE22" s="617"/>
      <c r="BLF22" s="617"/>
      <c r="BLG22" s="617"/>
      <c r="BLH22" s="617"/>
      <c r="BLI22" s="617"/>
      <c r="BLJ22" s="617"/>
      <c r="BLK22" s="617"/>
      <c r="BLL22" s="617"/>
      <c r="BLM22" s="617"/>
      <c r="BLN22" s="617"/>
      <c r="BLO22" s="617"/>
      <c r="BLP22" s="617"/>
      <c r="BLQ22" s="617"/>
      <c r="BLR22" s="617"/>
      <c r="BLS22" s="617"/>
      <c r="BLT22" s="617"/>
      <c r="BLU22" s="617"/>
      <c r="BLV22" s="617"/>
      <c r="BLW22" s="617"/>
      <c r="BLX22" s="617"/>
      <c r="BLY22" s="617"/>
      <c r="BLZ22" s="617"/>
      <c r="BMA22" s="617"/>
      <c r="BMB22" s="617"/>
      <c r="BMC22" s="617"/>
      <c r="BMD22" s="617"/>
      <c r="BME22" s="617"/>
      <c r="BMF22" s="617"/>
      <c r="BMG22" s="617"/>
      <c r="BMH22" s="617"/>
      <c r="BMI22" s="617"/>
      <c r="BMJ22" s="617"/>
      <c r="BMK22" s="617"/>
      <c r="BML22" s="617"/>
      <c r="BMM22" s="617"/>
      <c r="BMN22" s="617"/>
      <c r="BMO22" s="617"/>
      <c r="BMP22" s="617"/>
      <c r="BMQ22" s="617"/>
      <c r="BMR22" s="617"/>
      <c r="BMS22" s="617"/>
      <c r="BMT22" s="617"/>
      <c r="BMU22" s="617"/>
      <c r="BMV22" s="617"/>
      <c r="BMW22" s="617"/>
      <c r="BMX22" s="617"/>
      <c r="BMY22" s="617"/>
      <c r="BMZ22" s="617"/>
      <c r="BNA22" s="617"/>
      <c r="BNB22" s="617"/>
      <c r="BNC22" s="617"/>
      <c r="BND22" s="617"/>
      <c r="BNE22" s="617"/>
      <c r="BNF22" s="617"/>
      <c r="BNG22" s="617"/>
      <c r="BNH22" s="617"/>
      <c r="BNI22" s="617"/>
      <c r="BNJ22" s="617"/>
      <c r="BNK22" s="617"/>
      <c r="BNL22" s="617"/>
      <c r="BNM22" s="617"/>
      <c r="BNN22" s="617"/>
      <c r="BNO22" s="617"/>
      <c r="BNP22" s="617"/>
      <c r="BNQ22" s="617"/>
      <c r="BNR22" s="617"/>
      <c r="BNS22" s="617"/>
      <c r="BNT22" s="617"/>
      <c r="BNU22" s="617"/>
      <c r="BNV22" s="617"/>
      <c r="BNW22" s="617"/>
      <c r="BNX22" s="617"/>
      <c r="BNY22" s="617"/>
      <c r="BNZ22" s="617"/>
      <c r="BOA22" s="617"/>
      <c r="BOB22" s="617"/>
      <c r="BOC22" s="617"/>
      <c r="BOD22" s="617"/>
      <c r="BOE22" s="617"/>
      <c r="BOF22" s="617"/>
      <c r="BOG22" s="617"/>
      <c r="BOH22" s="617"/>
      <c r="BOI22" s="617"/>
      <c r="BOJ22" s="617"/>
      <c r="BOK22" s="617"/>
      <c r="BOL22" s="617"/>
      <c r="BOM22" s="617"/>
      <c r="BON22" s="617"/>
      <c r="BOO22" s="617"/>
      <c r="BOP22" s="617"/>
      <c r="BOQ22" s="617"/>
      <c r="BOR22" s="617"/>
      <c r="BOS22" s="617"/>
      <c r="BOT22" s="617"/>
      <c r="BOU22" s="617"/>
      <c r="BOV22" s="617"/>
      <c r="BOW22" s="617"/>
      <c r="BOX22" s="617"/>
      <c r="BOY22" s="617"/>
      <c r="BOZ22" s="617"/>
      <c r="BPA22" s="617"/>
      <c r="BPB22" s="617"/>
      <c r="BPC22" s="617"/>
      <c r="BPD22" s="617"/>
      <c r="BPE22" s="617"/>
      <c r="BPF22" s="617"/>
      <c r="BPG22" s="617"/>
      <c r="BPH22" s="617"/>
      <c r="BPI22" s="617"/>
      <c r="BPJ22" s="617"/>
      <c r="BPK22" s="617"/>
      <c r="BPL22" s="617"/>
      <c r="BPM22" s="617"/>
      <c r="BPN22" s="617"/>
      <c r="BPO22" s="617"/>
      <c r="BPP22" s="617"/>
      <c r="BPQ22" s="617"/>
      <c r="BPR22" s="617"/>
      <c r="BPS22" s="617"/>
      <c r="BPT22" s="617"/>
      <c r="BPU22" s="617"/>
      <c r="BPV22" s="617"/>
      <c r="BPW22" s="617"/>
      <c r="BPX22" s="617"/>
      <c r="BPY22" s="617"/>
      <c r="BPZ22" s="617"/>
      <c r="BQA22" s="617"/>
      <c r="BQB22" s="617"/>
      <c r="BQC22" s="617"/>
      <c r="BQD22" s="617"/>
      <c r="BQE22" s="617"/>
      <c r="BQF22" s="617"/>
      <c r="BQG22" s="617"/>
      <c r="BQH22" s="617"/>
      <c r="BQI22" s="617"/>
      <c r="BQJ22" s="617"/>
      <c r="BQK22" s="617"/>
      <c r="BQL22" s="617"/>
      <c r="BQM22" s="617"/>
      <c r="BQN22" s="617"/>
      <c r="BQO22" s="617"/>
      <c r="BQP22" s="617"/>
      <c r="BQQ22" s="617"/>
      <c r="BQR22" s="617"/>
      <c r="BQS22" s="617"/>
      <c r="BQT22" s="617"/>
      <c r="BQU22" s="617"/>
      <c r="BQV22" s="617"/>
      <c r="BQW22" s="617"/>
      <c r="BQX22" s="617"/>
      <c r="BQY22" s="617"/>
      <c r="BQZ22" s="617"/>
      <c r="BRA22" s="617"/>
      <c r="BRB22" s="617"/>
      <c r="BRC22" s="617"/>
      <c r="BRD22" s="617"/>
      <c r="BRE22" s="617"/>
      <c r="BRF22" s="617"/>
      <c r="BRG22" s="617"/>
      <c r="BRH22" s="617"/>
      <c r="BRI22" s="617"/>
      <c r="BRJ22" s="617"/>
      <c r="BRK22" s="617"/>
      <c r="BRL22" s="617"/>
      <c r="BRM22" s="617"/>
      <c r="BRN22" s="617"/>
      <c r="BRO22" s="617"/>
      <c r="BRP22" s="617"/>
      <c r="BRQ22" s="617"/>
      <c r="BRR22" s="617"/>
      <c r="BRS22" s="617"/>
      <c r="BRT22" s="617"/>
      <c r="BRU22" s="617"/>
      <c r="BRV22" s="617"/>
      <c r="BRW22" s="617"/>
      <c r="BRX22" s="617"/>
      <c r="BRY22" s="617"/>
      <c r="BRZ22" s="617"/>
      <c r="BSA22" s="617"/>
      <c r="BSB22" s="617"/>
      <c r="BSC22" s="617"/>
      <c r="BSD22" s="617"/>
      <c r="BSE22" s="617"/>
      <c r="BSF22" s="617"/>
      <c r="BSG22" s="617"/>
      <c r="BSH22" s="617"/>
      <c r="BSI22" s="617"/>
      <c r="BSJ22" s="617"/>
      <c r="BSK22" s="617"/>
      <c r="BSL22" s="617"/>
      <c r="BSM22" s="617"/>
      <c r="BSN22" s="617"/>
      <c r="BSO22" s="617"/>
      <c r="BSP22" s="617"/>
      <c r="BSQ22" s="617"/>
      <c r="BSR22" s="617"/>
      <c r="BSS22" s="617"/>
      <c r="BST22" s="617"/>
      <c r="BSU22" s="617"/>
      <c r="BSV22" s="617"/>
      <c r="BSW22" s="617"/>
      <c r="BSX22" s="617"/>
      <c r="BSY22" s="617"/>
      <c r="BSZ22" s="617"/>
      <c r="BTA22" s="617"/>
      <c r="BTB22" s="617"/>
      <c r="BTC22" s="617"/>
      <c r="BTD22" s="617"/>
      <c r="BTE22" s="617"/>
      <c r="BTF22" s="617"/>
      <c r="BTG22" s="617"/>
      <c r="BTH22" s="617"/>
      <c r="BTI22" s="617"/>
      <c r="BTJ22" s="617"/>
      <c r="BTK22" s="617"/>
      <c r="BTL22" s="617"/>
      <c r="BTM22" s="617"/>
      <c r="BTN22" s="617"/>
      <c r="BTO22" s="617"/>
      <c r="BTP22" s="617"/>
      <c r="BTQ22" s="617"/>
      <c r="BTR22" s="617"/>
      <c r="BTS22" s="617"/>
      <c r="BTT22" s="617"/>
      <c r="BTU22" s="617"/>
      <c r="BTV22" s="617"/>
      <c r="BTW22" s="617"/>
      <c r="BTX22" s="617"/>
      <c r="BTY22" s="617"/>
      <c r="BTZ22" s="617"/>
      <c r="BUA22" s="617"/>
      <c r="BUB22" s="617"/>
      <c r="BUC22" s="617"/>
      <c r="BUD22" s="617"/>
      <c r="BUE22" s="617"/>
      <c r="BUF22" s="617"/>
      <c r="BUG22" s="617"/>
      <c r="BUH22" s="617"/>
      <c r="BUI22" s="617"/>
      <c r="BUJ22" s="617"/>
      <c r="BUK22" s="617"/>
      <c r="BUL22" s="617"/>
      <c r="BUM22" s="617"/>
      <c r="BUN22" s="617"/>
      <c r="BUO22" s="617"/>
      <c r="BUP22" s="617"/>
      <c r="BUQ22" s="617"/>
      <c r="BUR22" s="617"/>
      <c r="BUS22" s="617"/>
      <c r="BUT22" s="617"/>
      <c r="BUU22" s="617"/>
      <c r="BUV22" s="617"/>
      <c r="BUW22" s="617"/>
      <c r="BUX22" s="617"/>
      <c r="BUY22" s="617"/>
      <c r="BUZ22" s="617"/>
      <c r="BVA22" s="617"/>
      <c r="BVB22" s="617"/>
      <c r="BVC22" s="617"/>
      <c r="BVD22" s="617"/>
      <c r="BVE22" s="617"/>
      <c r="BVF22" s="617"/>
      <c r="BVG22" s="617"/>
      <c r="BVH22" s="617"/>
      <c r="BVI22" s="617"/>
      <c r="BVJ22" s="617"/>
      <c r="BVK22" s="617"/>
      <c r="BVL22" s="617"/>
      <c r="BVM22" s="617"/>
      <c r="BVN22" s="617"/>
      <c r="BVO22" s="617"/>
      <c r="BVP22" s="617"/>
      <c r="BVQ22" s="617"/>
      <c r="BVR22" s="617"/>
      <c r="BVS22" s="617"/>
      <c r="BVT22" s="617"/>
      <c r="BVU22" s="617"/>
      <c r="BVV22" s="617"/>
      <c r="BVW22" s="617"/>
      <c r="BVX22" s="617"/>
      <c r="BVY22" s="617"/>
      <c r="BVZ22" s="617"/>
      <c r="BWA22" s="617"/>
      <c r="BWB22" s="617"/>
      <c r="BWC22" s="617"/>
      <c r="BWD22" s="617"/>
      <c r="BWE22" s="617"/>
      <c r="BWF22" s="617"/>
      <c r="BWG22" s="617"/>
      <c r="BWH22" s="617"/>
      <c r="BWI22" s="617"/>
      <c r="BWJ22" s="617"/>
      <c r="BWK22" s="617"/>
      <c r="BWL22" s="617"/>
      <c r="BWM22" s="617"/>
      <c r="BWN22" s="617"/>
      <c r="BWO22" s="617"/>
      <c r="BWP22" s="617"/>
      <c r="BWQ22" s="617"/>
      <c r="BWR22" s="617"/>
      <c r="BWS22" s="617"/>
      <c r="BWT22" s="617"/>
      <c r="BWU22" s="617"/>
      <c r="BWV22" s="617"/>
      <c r="BWW22" s="617"/>
      <c r="BWX22" s="617"/>
      <c r="BWY22" s="617"/>
      <c r="BWZ22" s="617"/>
      <c r="BXA22" s="617"/>
      <c r="BXB22" s="617"/>
      <c r="BXC22" s="617"/>
      <c r="BXD22" s="617"/>
      <c r="BXE22" s="617"/>
      <c r="BXF22" s="617"/>
      <c r="BXG22" s="617"/>
      <c r="BXH22" s="617"/>
      <c r="BXI22" s="617"/>
      <c r="BXJ22" s="617"/>
      <c r="BXK22" s="617"/>
      <c r="BXL22" s="617"/>
      <c r="BXM22" s="617"/>
      <c r="BXN22" s="617"/>
      <c r="BXO22" s="617"/>
      <c r="BXP22" s="617"/>
      <c r="BXQ22" s="617"/>
      <c r="BXR22" s="617"/>
      <c r="BXS22" s="617"/>
      <c r="BXT22" s="617"/>
      <c r="BXU22" s="617"/>
      <c r="BXV22" s="617"/>
      <c r="BXW22" s="617"/>
      <c r="BXX22" s="617"/>
      <c r="BXY22" s="617"/>
      <c r="BXZ22" s="617"/>
      <c r="BYA22" s="617"/>
      <c r="BYB22" s="617"/>
      <c r="BYC22" s="617"/>
      <c r="BYD22" s="617"/>
      <c r="BYE22" s="617"/>
      <c r="BYF22" s="617"/>
      <c r="BYG22" s="617"/>
      <c r="BYH22" s="617"/>
      <c r="BYI22" s="617"/>
      <c r="BYJ22" s="617"/>
      <c r="BYK22" s="617"/>
      <c r="BYL22" s="617"/>
      <c r="BYM22" s="617"/>
      <c r="BYN22" s="617"/>
      <c r="BYO22" s="617"/>
      <c r="BYP22" s="617"/>
      <c r="BYQ22" s="617"/>
      <c r="BYR22" s="617"/>
      <c r="BYS22" s="617"/>
      <c r="BYT22" s="617"/>
      <c r="BYU22" s="617"/>
      <c r="BYV22" s="617"/>
      <c r="BYW22" s="617"/>
      <c r="BYX22" s="617"/>
      <c r="BYY22" s="617"/>
      <c r="BYZ22" s="617"/>
      <c r="BZA22" s="617"/>
      <c r="BZB22" s="617"/>
      <c r="BZC22" s="617"/>
      <c r="BZD22" s="617"/>
      <c r="BZE22" s="617"/>
      <c r="BZF22" s="617"/>
      <c r="BZG22" s="617"/>
      <c r="BZH22" s="617"/>
      <c r="BZI22" s="617"/>
      <c r="BZJ22" s="617"/>
      <c r="BZK22" s="617"/>
      <c r="BZL22" s="617"/>
      <c r="BZM22" s="617"/>
      <c r="BZN22" s="617"/>
      <c r="BZO22" s="617"/>
      <c r="BZP22" s="617"/>
      <c r="BZQ22" s="617"/>
      <c r="BZR22" s="617"/>
      <c r="BZS22" s="617"/>
      <c r="BZT22" s="617"/>
      <c r="BZU22" s="617"/>
      <c r="BZV22" s="617"/>
      <c r="BZW22" s="617"/>
      <c r="BZX22" s="617"/>
      <c r="BZY22" s="617"/>
      <c r="BZZ22" s="617"/>
      <c r="CAA22" s="617"/>
      <c r="CAB22" s="617"/>
      <c r="CAC22" s="617"/>
      <c r="CAD22" s="617"/>
      <c r="CAE22" s="617"/>
      <c r="CAF22" s="617"/>
      <c r="CAG22" s="617"/>
      <c r="CAH22" s="617"/>
      <c r="CAI22" s="617"/>
      <c r="CAJ22" s="617"/>
      <c r="CAK22" s="617"/>
      <c r="CAL22" s="617"/>
      <c r="CAM22" s="617"/>
      <c r="CAN22" s="617"/>
      <c r="CAO22" s="617"/>
      <c r="CAP22" s="617"/>
      <c r="CAQ22" s="617"/>
      <c r="CAR22" s="617"/>
      <c r="CAS22" s="617"/>
      <c r="CAT22" s="617"/>
      <c r="CAU22" s="617"/>
      <c r="CAV22" s="617"/>
      <c r="CAW22" s="617"/>
      <c r="CAX22" s="617"/>
      <c r="CAY22" s="617"/>
      <c r="CAZ22" s="617"/>
      <c r="CBA22" s="617"/>
      <c r="CBB22" s="617"/>
      <c r="CBC22" s="617"/>
      <c r="CBD22" s="617"/>
      <c r="CBE22" s="617"/>
      <c r="CBF22" s="617"/>
      <c r="CBG22" s="617"/>
      <c r="CBH22" s="617"/>
      <c r="CBI22" s="617"/>
      <c r="CBJ22" s="617"/>
      <c r="CBK22" s="617"/>
      <c r="CBL22" s="617"/>
      <c r="CBM22" s="617"/>
      <c r="CBN22" s="617"/>
      <c r="CBO22" s="617"/>
      <c r="CBP22" s="617"/>
      <c r="CBQ22" s="617"/>
      <c r="CBR22" s="617"/>
      <c r="CBS22" s="617"/>
      <c r="CBT22" s="617"/>
      <c r="CBU22" s="617"/>
      <c r="CBV22" s="617"/>
      <c r="CBW22" s="617"/>
      <c r="CBX22" s="617"/>
      <c r="CBY22" s="617"/>
      <c r="CBZ22" s="617"/>
      <c r="CCA22" s="617"/>
      <c r="CCB22" s="617"/>
      <c r="CCC22" s="617"/>
      <c r="CCD22" s="617"/>
      <c r="CCE22" s="617"/>
      <c r="CCF22" s="617"/>
      <c r="CCG22" s="617"/>
      <c r="CCH22" s="617"/>
      <c r="CCI22" s="617"/>
      <c r="CCJ22" s="617"/>
      <c r="CCK22" s="617"/>
      <c r="CCL22" s="617"/>
      <c r="CCM22" s="617"/>
      <c r="CCN22" s="617"/>
      <c r="CCO22" s="617"/>
      <c r="CCP22" s="617"/>
      <c r="CCQ22" s="617"/>
      <c r="CCR22" s="617"/>
      <c r="CCS22" s="617"/>
      <c r="CCT22" s="617"/>
      <c r="CCU22" s="617"/>
      <c r="CCV22" s="617"/>
      <c r="CCW22" s="617"/>
      <c r="CCX22" s="617"/>
      <c r="CCY22" s="617"/>
      <c r="CCZ22" s="617"/>
      <c r="CDA22" s="617"/>
      <c r="CDB22" s="617"/>
      <c r="CDC22" s="617"/>
      <c r="CDD22" s="617"/>
      <c r="CDE22" s="617"/>
      <c r="CDF22" s="617"/>
      <c r="CDG22" s="617"/>
      <c r="CDH22" s="617"/>
      <c r="CDI22" s="617"/>
      <c r="CDJ22" s="617"/>
      <c r="CDK22" s="617"/>
      <c r="CDL22" s="617"/>
      <c r="CDM22" s="617"/>
      <c r="CDN22" s="617"/>
      <c r="CDO22" s="617"/>
      <c r="CDP22" s="617"/>
      <c r="CDQ22" s="617"/>
      <c r="CDR22" s="617"/>
      <c r="CDS22" s="617"/>
      <c r="CDT22" s="617"/>
      <c r="CDU22" s="617"/>
      <c r="CDV22" s="617"/>
      <c r="CDW22" s="617"/>
      <c r="CDX22" s="617"/>
      <c r="CDY22" s="617"/>
      <c r="CDZ22" s="617"/>
      <c r="CEA22" s="617"/>
      <c r="CEB22" s="617"/>
      <c r="CEC22" s="617"/>
      <c r="CED22" s="617"/>
      <c r="CEE22" s="617"/>
      <c r="CEF22" s="617"/>
      <c r="CEG22" s="617"/>
      <c r="CEH22" s="617"/>
      <c r="CEI22" s="617"/>
      <c r="CEJ22" s="617"/>
      <c r="CEK22" s="617"/>
      <c r="CEL22" s="617"/>
      <c r="CEM22" s="617"/>
      <c r="CEN22" s="617"/>
      <c r="CEO22" s="617"/>
      <c r="CEP22" s="617"/>
      <c r="CEQ22" s="617"/>
      <c r="CER22" s="617"/>
      <c r="CES22" s="617"/>
      <c r="CET22" s="617"/>
      <c r="CEU22" s="617"/>
      <c r="CEV22" s="617"/>
      <c r="CEW22" s="617"/>
      <c r="CEX22" s="617"/>
      <c r="CEY22" s="617"/>
      <c r="CEZ22" s="617"/>
      <c r="CFA22" s="617"/>
      <c r="CFB22" s="617"/>
      <c r="CFC22" s="617"/>
      <c r="CFD22" s="617"/>
      <c r="CFE22" s="617"/>
      <c r="CFF22" s="617"/>
      <c r="CFG22" s="617"/>
      <c r="CFH22" s="617"/>
      <c r="CFI22" s="617"/>
      <c r="CFJ22" s="617"/>
      <c r="CFK22" s="617"/>
      <c r="CFL22" s="617"/>
      <c r="CFM22" s="617"/>
      <c r="CFN22" s="617"/>
      <c r="CFO22" s="617"/>
      <c r="CFP22" s="617"/>
      <c r="CFQ22" s="617"/>
      <c r="CFR22" s="617"/>
      <c r="CFS22" s="617"/>
      <c r="CFT22" s="617"/>
      <c r="CFU22" s="617"/>
      <c r="CFV22" s="617"/>
      <c r="CFW22" s="617"/>
      <c r="CFX22" s="617"/>
      <c r="CFY22" s="617"/>
      <c r="CFZ22" s="617"/>
      <c r="CGA22" s="617"/>
      <c r="CGB22" s="617"/>
      <c r="CGC22" s="617"/>
      <c r="CGD22" s="617"/>
      <c r="CGE22" s="617"/>
      <c r="CGF22" s="617"/>
      <c r="CGG22" s="617"/>
      <c r="CGH22" s="617"/>
      <c r="CGI22" s="617"/>
      <c r="CGJ22" s="617"/>
      <c r="CGK22" s="617"/>
      <c r="CGL22" s="617"/>
      <c r="CGM22" s="617"/>
      <c r="CGN22" s="617"/>
      <c r="CGO22" s="617"/>
      <c r="CGP22" s="617"/>
      <c r="CGQ22" s="617"/>
      <c r="CGR22" s="617"/>
      <c r="CGS22" s="617"/>
      <c r="CGT22" s="617"/>
      <c r="CGU22" s="617"/>
      <c r="CGV22" s="617"/>
      <c r="CGW22" s="617"/>
      <c r="CGX22" s="617"/>
      <c r="CGY22" s="617"/>
      <c r="CGZ22" s="617"/>
      <c r="CHA22" s="617"/>
      <c r="CHB22" s="617"/>
      <c r="CHC22" s="617"/>
      <c r="CHD22" s="617"/>
      <c r="CHE22" s="617"/>
      <c r="CHF22" s="617"/>
      <c r="CHG22" s="617"/>
      <c r="CHH22" s="617"/>
      <c r="CHI22" s="617"/>
      <c r="CHJ22" s="617"/>
      <c r="CHK22" s="617"/>
      <c r="CHL22" s="617"/>
      <c r="CHM22" s="617"/>
      <c r="CHN22" s="617"/>
      <c r="CHO22" s="617"/>
      <c r="CHP22" s="617"/>
      <c r="CHQ22" s="617"/>
      <c r="CHR22" s="617"/>
      <c r="CHS22" s="617"/>
      <c r="CHT22" s="617"/>
      <c r="CHU22" s="617"/>
      <c r="CHV22" s="617"/>
      <c r="CHW22" s="617"/>
      <c r="CHX22" s="617"/>
      <c r="CHY22" s="617"/>
      <c r="CHZ22" s="617"/>
      <c r="CIA22" s="617"/>
      <c r="CIB22" s="617"/>
      <c r="CIC22" s="617"/>
      <c r="CID22" s="617"/>
      <c r="CIE22" s="617"/>
      <c r="CIF22" s="617"/>
      <c r="CIG22" s="617"/>
      <c r="CIH22" s="617"/>
      <c r="CII22" s="617"/>
      <c r="CIJ22" s="617"/>
      <c r="CIK22" s="617"/>
      <c r="CIL22" s="617"/>
      <c r="CIM22" s="617"/>
      <c r="CIN22" s="617"/>
      <c r="CIO22" s="617"/>
      <c r="CIP22" s="617"/>
      <c r="CIQ22" s="617"/>
      <c r="CIR22" s="617"/>
      <c r="CIS22" s="617"/>
      <c r="CIT22" s="617"/>
      <c r="CIU22" s="617"/>
      <c r="CIV22" s="617"/>
      <c r="CIW22" s="617"/>
      <c r="CIX22" s="617"/>
      <c r="CIY22" s="617"/>
      <c r="CIZ22" s="617"/>
      <c r="CJA22" s="617"/>
      <c r="CJB22" s="617"/>
      <c r="CJC22" s="617"/>
      <c r="CJD22" s="617"/>
      <c r="CJE22" s="617"/>
      <c r="CJF22" s="617"/>
      <c r="CJG22" s="617"/>
      <c r="CJH22" s="617"/>
      <c r="CJI22" s="617"/>
      <c r="CJJ22" s="617"/>
      <c r="CJK22" s="617"/>
      <c r="CJL22" s="617"/>
      <c r="CJM22" s="617"/>
      <c r="CJN22" s="617"/>
      <c r="CJO22" s="617"/>
      <c r="CJP22" s="617"/>
      <c r="CJQ22" s="617"/>
      <c r="CJR22" s="617"/>
      <c r="CJS22" s="617"/>
      <c r="CJT22" s="617"/>
      <c r="CJU22" s="617"/>
      <c r="CJV22" s="617"/>
      <c r="CJW22" s="617"/>
      <c r="CJX22" s="617"/>
      <c r="CJY22" s="617"/>
      <c r="CJZ22" s="617"/>
      <c r="CKA22" s="617"/>
      <c r="CKB22" s="617"/>
      <c r="CKC22" s="617"/>
      <c r="CKD22" s="617"/>
      <c r="CKE22" s="617"/>
      <c r="CKF22" s="617"/>
      <c r="CKG22" s="617"/>
      <c r="CKH22" s="617"/>
      <c r="CKI22" s="617"/>
      <c r="CKJ22" s="617"/>
      <c r="CKK22" s="617"/>
      <c r="CKL22" s="617"/>
      <c r="CKM22" s="617"/>
      <c r="CKN22" s="617"/>
      <c r="CKO22" s="617"/>
      <c r="CKP22" s="617"/>
      <c r="CKQ22" s="617"/>
      <c r="CKR22" s="617"/>
      <c r="CKS22" s="617"/>
      <c r="CKT22" s="617"/>
      <c r="CKU22" s="617"/>
      <c r="CKV22" s="617"/>
      <c r="CKW22" s="617"/>
      <c r="CKX22" s="617"/>
      <c r="CKY22" s="617"/>
      <c r="CKZ22" s="617"/>
      <c r="CLA22" s="617"/>
      <c r="CLB22" s="617"/>
      <c r="CLC22" s="617"/>
      <c r="CLD22" s="617"/>
      <c r="CLE22" s="617"/>
      <c r="CLF22" s="617"/>
      <c r="CLG22" s="617"/>
      <c r="CLH22" s="617"/>
      <c r="CLI22" s="617"/>
      <c r="CLJ22" s="617"/>
      <c r="CLK22" s="617"/>
      <c r="CLL22" s="617"/>
      <c r="CLM22" s="617"/>
      <c r="CLN22" s="617"/>
      <c r="CLO22" s="617"/>
      <c r="CLP22" s="617"/>
      <c r="CLQ22" s="617"/>
      <c r="CLR22" s="617"/>
      <c r="CLS22" s="617"/>
      <c r="CLT22" s="617"/>
      <c r="CLU22" s="617"/>
      <c r="CLV22" s="617"/>
      <c r="CLW22" s="617"/>
      <c r="CLX22" s="617"/>
      <c r="CLY22" s="617"/>
      <c r="CLZ22" s="617"/>
      <c r="CMA22" s="617"/>
      <c r="CMB22" s="617"/>
      <c r="CMC22" s="617"/>
      <c r="CMD22" s="617"/>
      <c r="CME22" s="617"/>
      <c r="CMF22" s="617"/>
      <c r="CMG22" s="617"/>
      <c r="CMH22" s="617"/>
      <c r="CMI22" s="617"/>
      <c r="CMJ22" s="617"/>
      <c r="CMK22" s="617"/>
      <c r="CML22" s="617"/>
      <c r="CMM22" s="617"/>
      <c r="CMN22" s="617"/>
      <c r="CMO22" s="617"/>
      <c r="CMP22" s="617"/>
      <c r="CMQ22" s="617"/>
      <c r="CMR22" s="617"/>
      <c r="CMS22" s="617"/>
      <c r="CMT22" s="617"/>
      <c r="CMU22" s="617"/>
      <c r="CMV22" s="617"/>
      <c r="CMW22" s="617"/>
      <c r="CMX22" s="617"/>
      <c r="CMY22" s="617"/>
      <c r="CMZ22" s="617"/>
      <c r="CNA22" s="617"/>
      <c r="CNB22" s="617"/>
      <c r="CNC22" s="617"/>
      <c r="CND22" s="617"/>
      <c r="CNE22" s="617"/>
      <c r="CNF22" s="617"/>
      <c r="CNG22" s="617"/>
      <c r="CNH22" s="617"/>
      <c r="CNI22" s="617"/>
      <c r="CNJ22" s="617"/>
      <c r="CNK22" s="617"/>
      <c r="CNL22" s="617"/>
      <c r="CNM22" s="617"/>
      <c r="CNN22" s="617"/>
      <c r="CNO22" s="617"/>
      <c r="CNP22" s="617"/>
      <c r="CNQ22" s="617"/>
      <c r="CNR22" s="617"/>
      <c r="CNS22" s="617"/>
      <c r="CNT22" s="617"/>
      <c r="CNU22" s="617"/>
      <c r="CNV22" s="617"/>
      <c r="CNW22" s="617"/>
      <c r="CNX22" s="617"/>
      <c r="CNY22" s="617"/>
      <c r="CNZ22" s="617"/>
      <c r="COA22" s="617"/>
      <c r="COB22" s="617"/>
      <c r="COC22" s="617"/>
      <c r="COD22" s="617"/>
      <c r="COE22" s="617"/>
      <c r="COF22" s="617"/>
      <c r="COG22" s="617"/>
      <c r="COH22" s="617"/>
      <c r="COI22" s="617"/>
      <c r="COJ22" s="617"/>
      <c r="COK22" s="617"/>
      <c r="COL22" s="617"/>
      <c r="COM22" s="617"/>
      <c r="CON22" s="617"/>
      <c r="COO22" s="617"/>
      <c r="COP22" s="617"/>
      <c r="COQ22" s="617"/>
      <c r="COR22" s="617"/>
      <c r="COS22" s="617"/>
      <c r="COT22" s="617"/>
      <c r="COU22" s="617"/>
      <c r="COV22" s="617"/>
      <c r="COW22" s="617"/>
      <c r="COX22" s="617"/>
      <c r="COY22" s="617"/>
      <c r="COZ22" s="617"/>
      <c r="CPA22" s="617"/>
      <c r="CPB22" s="617"/>
      <c r="CPC22" s="617"/>
      <c r="CPD22" s="617"/>
      <c r="CPE22" s="617"/>
      <c r="CPF22" s="617"/>
      <c r="CPG22" s="617"/>
      <c r="CPH22" s="617"/>
      <c r="CPI22" s="617"/>
      <c r="CPJ22" s="617"/>
      <c r="CPK22" s="617"/>
      <c r="CPL22" s="617"/>
      <c r="CPM22" s="617"/>
      <c r="CPN22" s="617"/>
      <c r="CPO22" s="617"/>
      <c r="CPP22" s="617"/>
      <c r="CPQ22" s="617"/>
      <c r="CPR22" s="617"/>
      <c r="CPS22" s="617"/>
      <c r="CPT22" s="617"/>
      <c r="CPU22" s="617"/>
      <c r="CPV22" s="617"/>
      <c r="CPW22" s="617"/>
      <c r="CPX22" s="617"/>
      <c r="CPY22" s="617"/>
      <c r="CPZ22" s="617"/>
      <c r="CQA22" s="617"/>
      <c r="CQB22" s="617"/>
      <c r="CQC22" s="617"/>
      <c r="CQD22" s="617"/>
      <c r="CQE22" s="617"/>
      <c r="CQF22" s="617"/>
      <c r="CQG22" s="617"/>
      <c r="CQH22" s="617"/>
      <c r="CQI22" s="617"/>
      <c r="CQJ22" s="617"/>
      <c r="CQK22" s="617"/>
      <c r="CQL22" s="617"/>
      <c r="CQM22" s="617"/>
      <c r="CQN22" s="617"/>
      <c r="CQO22" s="617"/>
      <c r="CQP22" s="617"/>
      <c r="CQQ22" s="617"/>
      <c r="CQR22" s="617"/>
      <c r="CQS22" s="617"/>
      <c r="CQT22" s="617"/>
      <c r="CQU22" s="617"/>
      <c r="CQV22" s="617"/>
      <c r="CQW22" s="617"/>
      <c r="CQX22" s="617"/>
      <c r="CQY22" s="617"/>
      <c r="CQZ22" s="617"/>
      <c r="CRA22" s="617"/>
      <c r="CRB22" s="617"/>
      <c r="CRC22" s="617"/>
      <c r="CRD22" s="617"/>
      <c r="CRE22" s="617"/>
      <c r="CRF22" s="617"/>
      <c r="CRG22" s="617"/>
      <c r="CRH22" s="617"/>
      <c r="CRI22" s="617"/>
      <c r="CRJ22" s="617"/>
      <c r="CRK22" s="617"/>
      <c r="CRL22" s="617"/>
      <c r="CRM22" s="617"/>
      <c r="CRN22" s="617"/>
      <c r="CRO22" s="617"/>
      <c r="CRP22" s="617"/>
      <c r="CRQ22" s="617"/>
      <c r="CRR22" s="617"/>
      <c r="CRS22" s="617"/>
      <c r="CRT22" s="617"/>
      <c r="CRU22" s="617"/>
      <c r="CRV22" s="617"/>
      <c r="CRW22" s="617"/>
      <c r="CRX22" s="617"/>
      <c r="CRY22" s="617"/>
      <c r="CRZ22" s="617"/>
      <c r="CSA22" s="617"/>
      <c r="CSB22" s="617"/>
      <c r="CSC22" s="617"/>
      <c r="CSD22" s="617"/>
      <c r="CSE22" s="617"/>
      <c r="CSF22" s="617"/>
      <c r="CSG22" s="617"/>
      <c r="CSH22" s="617"/>
      <c r="CSI22" s="617"/>
      <c r="CSJ22" s="617"/>
      <c r="CSK22" s="617"/>
      <c r="CSL22" s="617"/>
      <c r="CSM22" s="617"/>
      <c r="CSN22" s="617"/>
      <c r="CSO22" s="617"/>
      <c r="CSP22" s="617"/>
      <c r="CSQ22" s="617"/>
      <c r="CSR22" s="617"/>
      <c r="CSS22" s="617"/>
      <c r="CST22" s="617"/>
      <c r="CSU22" s="617"/>
      <c r="CSV22" s="617"/>
      <c r="CSW22" s="617"/>
      <c r="CSX22" s="617"/>
      <c r="CSY22" s="617"/>
      <c r="CSZ22" s="617"/>
      <c r="CTA22" s="617"/>
      <c r="CTB22" s="617"/>
      <c r="CTC22" s="617"/>
      <c r="CTD22" s="617"/>
      <c r="CTE22" s="617"/>
      <c r="CTF22" s="617"/>
      <c r="CTG22" s="617"/>
      <c r="CTH22" s="617"/>
      <c r="CTI22" s="617"/>
      <c r="CTJ22" s="617"/>
      <c r="CTK22" s="617"/>
      <c r="CTL22" s="617"/>
      <c r="CTM22" s="617"/>
      <c r="CTN22" s="617"/>
      <c r="CTO22" s="617"/>
      <c r="CTP22" s="617"/>
      <c r="CTQ22" s="617"/>
      <c r="CTR22" s="617"/>
      <c r="CTS22" s="617"/>
      <c r="CTT22" s="617"/>
      <c r="CTU22" s="617"/>
      <c r="CTV22" s="617"/>
      <c r="CTW22" s="617"/>
      <c r="CTX22" s="617"/>
      <c r="CTY22" s="617"/>
      <c r="CTZ22" s="617"/>
      <c r="CUA22" s="617"/>
      <c r="CUB22" s="617"/>
      <c r="CUC22" s="617"/>
      <c r="CUD22" s="617"/>
      <c r="CUE22" s="617"/>
      <c r="CUF22" s="617"/>
      <c r="CUG22" s="617"/>
      <c r="CUH22" s="617"/>
      <c r="CUI22" s="617"/>
      <c r="CUJ22" s="617"/>
      <c r="CUK22" s="617"/>
      <c r="CUL22" s="617"/>
      <c r="CUM22" s="617"/>
      <c r="CUN22" s="617"/>
      <c r="CUO22" s="617"/>
      <c r="CUP22" s="617"/>
      <c r="CUQ22" s="617"/>
      <c r="CUR22" s="617"/>
      <c r="CUS22" s="617"/>
      <c r="CUT22" s="617"/>
      <c r="CUU22" s="617"/>
      <c r="CUV22" s="617"/>
      <c r="CUW22" s="617"/>
      <c r="CUX22" s="617"/>
      <c r="CUY22" s="617"/>
      <c r="CUZ22" s="617"/>
      <c r="CVA22" s="617"/>
      <c r="CVB22" s="617"/>
      <c r="CVC22" s="617"/>
      <c r="CVD22" s="617"/>
      <c r="CVE22" s="617"/>
      <c r="CVF22" s="617"/>
      <c r="CVG22" s="617"/>
      <c r="CVH22" s="617"/>
      <c r="CVI22" s="617"/>
      <c r="CVJ22" s="617"/>
      <c r="CVK22" s="617"/>
      <c r="CVL22" s="617"/>
      <c r="CVM22" s="617"/>
      <c r="CVN22" s="617"/>
      <c r="CVO22" s="617"/>
      <c r="CVP22" s="617"/>
      <c r="CVQ22" s="617"/>
      <c r="CVR22" s="617"/>
      <c r="CVS22" s="617"/>
      <c r="CVT22" s="617"/>
      <c r="CVU22" s="617"/>
      <c r="CVV22" s="617"/>
      <c r="CVW22" s="617"/>
      <c r="CVX22" s="617"/>
      <c r="CVY22" s="617"/>
      <c r="CVZ22" s="617"/>
      <c r="CWA22" s="617"/>
      <c r="CWB22" s="617"/>
      <c r="CWC22" s="617"/>
      <c r="CWD22" s="617"/>
      <c r="CWE22" s="617"/>
      <c r="CWF22" s="617"/>
      <c r="CWG22" s="617"/>
      <c r="CWH22" s="617"/>
      <c r="CWI22" s="617"/>
      <c r="CWJ22" s="617"/>
      <c r="CWK22" s="617"/>
      <c r="CWL22" s="617"/>
      <c r="CWM22" s="617"/>
      <c r="CWN22" s="617"/>
      <c r="CWO22" s="617"/>
      <c r="CWP22" s="617"/>
      <c r="CWQ22" s="617"/>
      <c r="CWR22" s="617"/>
      <c r="CWS22" s="617"/>
      <c r="CWT22" s="617"/>
      <c r="CWU22" s="617"/>
      <c r="CWV22" s="617"/>
      <c r="CWW22" s="617"/>
      <c r="CWX22" s="617"/>
      <c r="CWY22" s="617"/>
      <c r="CWZ22" s="617"/>
      <c r="CXA22" s="617"/>
      <c r="CXB22" s="617"/>
      <c r="CXC22" s="617"/>
      <c r="CXD22" s="617"/>
      <c r="CXE22" s="617"/>
      <c r="CXF22" s="617"/>
      <c r="CXG22" s="617"/>
      <c r="CXH22" s="617"/>
      <c r="CXI22" s="617"/>
      <c r="CXJ22" s="617"/>
      <c r="CXK22" s="617"/>
      <c r="CXL22" s="617"/>
      <c r="CXM22" s="617"/>
      <c r="CXN22" s="617"/>
      <c r="CXO22" s="617"/>
      <c r="CXP22" s="617"/>
      <c r="CXQ22" s="617"/>
      <c r="CXR22" s="617"/>
      <c r="CXS22" s="617"/>
      <c r="CXT22" s="617"/>
      <c r="CXU22" s="617"/>
      <c r="CXV22" s="617"/>
      <c r="CXW22" s="617"/>
      <c r="CXX22" s="617"/>
      <c r="CXY22" s="617"/>
      <c r="CXZ22" s="617"/>
      <c r="CYA22" s="617"/>
      <c r="CYB22" s="617"/>
      <c r="CYC22" s="617"/>
      <c r="CYD22" s="617"/>
      <c r="CYE22" s="617"/>
      <c r="CYF22" s="617"/>
      <c r="CYG22" s="617"/>
      <c r="CYH22" s="617"/>
      <c r="CYI22" s="617"/>
      <c r="CYJ22" s="617"/>
      <c r="CYK22" s="617"/>
      <c r="CYL22" s="617"/>
      <c r="CYM22" s="617"/>
      <c r="CYN22" s="617"/>
      <c r="CYO22" s="617"/>
      <c r="CYP22" s="617"/>
      <c r="CYQ22" s="617"/>
      <c r="CYR22" s="617"/>
      <c r="CYS22" s="617"/>
      <c r="CYT22" s="617"/>
      <c r="CYU22" s="617"/>
      <c r="CYV22" s="617"/>
      <c r="CYW22" s="617"/>
      <c r="CYX22" s="617"/>
      <c r="CYY22" s="617"/>
      <c r="CYZ22" s="617"/>
      <c r="CZA22" s="617"/>
      <c r="CZB22" s="617"/>
      <c r="CZC22" s="617"/>
      <c r="CZD22" s="617"/>
      <c r="CZE22" s="617"/>
      <c r="CZF22" s="617"/>
      <c r="CZG22" s="617"/>
      <c r="CZH22" s="617"/>
      <c r="CZI22" s="617"/>
      <c r="CZJ22" s="617"/>
      <c r="CZK22" s="617"/>
      <c r="CZL22" s="617"/>
      <c r="CZM22" s="617"/>
      <c r="CZN22" s="617"/>
      <c r="CZO22" s="617"/>
      <c r="CZP22" s="617"/>
      <c r="CZQ22" s="617"/>
      <c r="CZR22" s="617"/>
      <c r="CZS22" s="617"/>
      <c r="CZT22" s="617"/>
      <c r="CZU22" s="617"/>
      <c r="CZV22" s="617"/>
      <c r="CZW22" s="617"/>
      <c r="CZX22" s="617"/>
      <c r="CZY22" s="617"/>
      <c r="CZZ22" s="617"/>
      <c r="DAA22" s="617"/>
      <c r="DAB22" s="617"/>
      <c r="DAC22" s="617"/>
      <c r="DAD22" s="617"/>
      <c r="DAE22" s="617"/>
      <c r="DAF22" s="617"/>
      <c r="DAG22" s="617"/>
      <c r="DAH22" s="617"/>
      <c r="DAI22" s="617"/>
      <c r="DAJ22" s="617"/>
      <c r="DAK22" s="617"/>
      <c r="DAL22" s="617"/>
      <c r="DAM22" s="617"/>
      <c r="DAN22" s="617"/>
      <c r="DAO22" s="617"/>
      <c r="DAP22" s="617"/>
      <c r="DAQ22" s="617"/>
      <c r="DAR22" s="617"/>
      <c r="DAS22" s="617"/>
      <c r="DAT22" s="617"/>
      <c r="DAU22" s="617"/>
      <c r="DAV22" s="617"/>
      <c r="DAW22" s="617"/>
      <c r="DAX22" s="617"/>
      <c r="DAY22" s="617"/>
      <c r="DAZ22" s="617"/>
      <c r="DBA22" s="617"/>
      <c r="DBB22" s="617"/>
      <c r="DBC22" s="617"/>
      <c r="DBD22" s="617"/>
      <c r="DBE22" s="617"/>
      <c r="DBF22" s="617"/>
      <c r="DBG22" s="617"/>
      <c r="DBH22" s="617"/>
      <c r="DBI22" s="617"/>
      <c r="DBJ22" s="617"/>
      <c r="DBK22" s="617"/>
      <c r="DBL22" s="617"/>
      <c r="DBM22" s="617"/>
      <c r="DBN22" s="617"/>
      <c r="DBO22" s="617"/>
      <c r="DBP22" s="617"/>
      <c r="DBQ22" s="617"/>
      <c r="DBR22" s="617"/>
      <c r="DBS22" s="617"/>
      <c r="DBT22" s="617"/>
      <c r="DBU22" s="617"/>
      <c r="DBV22" s="617"/>
      <c r="DBW22" s="617"/>
      <c r="DBX22" s="617"/>
      <c r="DBY22" s="617"/>
      <c r="DBZ22" s="617"/>
      <c r="DCA22" s="617"/>
      <c r="DCB22" s="617"/>
      <c r="DCC22" s="617"/>
      <c r="DCD22" s="617"/>
      <c r="DCE22" s="617"/>
      <c r="DCF22" s="617"/>
      <c r="DCG22" s="617"/>
      <c r="DCH22" s="617"/>
      <c r="DCI22" s="617"/>
      <c r="DCJ22" s="617"/>
      <c r="DCK22" s="617"/>
      <c r="DCL22" s="617"/>
      <c r="DCM22" s="617"/>
      <c r="DCN22" s="617"/>
      <c r="DCO22" s="617"/>
      <c r="DCP22" s="617"/>
      <c r="DCQ22" s="617"/>
      <c r="DCR22" s="617"/>
      <c r="DCS22" s="617"/>
      <c r="DCT22" s="617"/>
      <c r="DCU22" s="617"/>
      <c r="DCV22" s="617"/>
      <c r="DCW22" s="617"/>
      <c r="DCX22" s="617"/>
      <c r="DCY22" s="617"/>
      <c r="DCZ22" s="617"/>
      <c r="DDA22" s="617"/>
      <c r="DDB22" s="617"/>
      <c r="DDC22" s="617"/>
      <c r="DDD22" s="617"/>
      <c r="DDE22" s="617"/>
      <c r="DDF22" s="617"/>
      <c r="DDG22" s="617"/>
      <c r="DDH22" s="617"/>
      <c r="DDI22" s="617"/>
      <c r="DDJ22" s="617"/>
      <c r="DDK22" s="617"/>
      <c r="DDL22" s="617"/>
      <c r="DDM22" s="617"/>
      <c r="DDN22" s="617"/>
      <c r="DDO22" s="617"/>
      <c r="DDP22" s="617"/>
      <c r="DDQ22" s="617"/>
      <c r="DDR22" s="617"/>
      <c r="DDS22" s="617"/>
      <c r="DDT22" s="617"/>
      <c r="DDU22" s="617"/>
      <c r="DDV22" s="617"/>
      <c r="DDW22" s="617"/>
      <c r="DDX22" s="617"/>
      <c r="DDY22" s="617"/>
      <c r="DDZ22" s="617"/>
      <c r="DEA22" s="617"/>
      <c r="DEB22" s="617"/>
      <c r="DEC22" s="617"/>
      <c r="DED22" s="617"/>
      <c r="DEE22" s="617"/>
      <c r="DEF22" s="617"/>
      <c r="DEG22" s="617"/>
      <c r="DEH22" s="617"/>
      <c r="DEI22" s="617"/>
      <c r="DEJ22" s="617"/>
      <c r="DEK22" s="617"/>
      <c r="DEL22" s="617"/>
      <c r="DEM22" s="617"/>
      <c r="DEN22" s="617"/>
      <c r="DEO22" s="617"/>
      <c r="DEP22" s="617"/>
      <c r="DEQ22" s="617"/>
      <c r="DER22" s="617"/>
      <c r="DES22" s="617"/>
      <c r="DET22" s="617"/>
      <c r="DEU22" s="617"/>
      <c r="DEV22" s="617"/>
      <c r="DEW22" s="617"/>
      <c r="DEX22" s="617"/>
      <c r="DEY22" s="617"/>
      <c r="DEZ22" s="617"/>
      <c r="DFA22" s="617"/>
      <c r="DFB22" s="617"/>
      <c r="DFC22" s="617"/>
      <c r="DFD22" s="617"/>
      <c r="DFE22" s="617"/>
      <c r="DFF22" s="617"/>
      <c r="DFG22" s="617"/>
      <c r="DFH22" s="617"/>
      <c r="DFI22" s="617"/>
      <c r="DFJ22" s="617"/>
      <c r="DFK22" s="617"/>
      <c r="DFL22" s="617"/>
      <c r="DFM22" s="617"/>
      <c r="DFN22" s="617"/>
      <c r="DFO22" s="617"/>
      <c r="DFP22" s="617"/>
      <c r="DFQ22" s="617"/>
      <c r="DFR22" s="617"/>
      <c r="DFS22" s="617"/>
      <c r="DFT22" s="617"/>
      <c r="DFU22" s="617"/>
      <c r="DFV22" s="617"/>
      <c r="DFW22" s="617"/>
      <c r="DFX22" s="617"/>
      <c r="DFY22" s="617"/>
      <c r="DFZ22" s="617"/>
      <c r="DGA22" s="617"/>
      <c r="DGB22" s="617"/>
      <c r="DGC22" s="617"/>
      <c r="DGD22" s="617"/>
      <c r="DGE22" s="617"/>
      <c r="DGF22" s="617"/>
      <c r="DGG22" s="617"/>
      <c r="DGH22" s="617"/>
      <c r="DGI22" s="617"/>
      <c r="DGJ22" s="617"/>
      <c r="DGK22" s="617"/>
      <c r="DGL22" s="617"/>
      <c r="DGM22" s="617"/>
      <c r="DGN22" s="617"/>
      <c r="DGO22" s="617"/>
      <c r="DGP22" s="617"/>
      <c r="DGQ22" s="617"/>
      <c r="DGR22" s="617"/>
      <c r="DGS22" s="617"/>
      <c r="DGT22" s="617"/>
      <c r="DGU22" s="617"/>
      <c r="DGV22" s="617"/>
      <c r="DGW22" s="617"/>
      <c r="DGX22" s="617"/>
      <c r="DGY22" s="617"/>
      <c r="DGZ22" s="617"/>
      <c r="DHA22" s="617"/>
      <c r="DHB22" s="617"/>
      <c r="DHC22" s="617"/>
      <c r="DHD22" s="617"/>
      <c r="DHE22" s="617"/>
      <c r="DHF22" s="617"/>
      <c r="DHG22" s="617"/>
      <c r="DHH22" s="617"/>
      <c r="DHI22" s="617"/>
      <c r="DHJ22" s="617"/>
      <c r="DHK22" s="617"/>
      <c r="DHL22" s="617"/>
      <c r="DHM22" s="617"/>
      <c r="DHN22" s="617"/>
      <c r="DHO22" s="617"/>
      <c r="DHP22" s="617"/>
      <c r="DHQ22" s="617"/>
      <c r="DHR22" s="617"/>
      <c r="DHS22" s="617"/>
      <c r="DHT22" s="617"/>
      <c r="DHU22" s="617"/>
      <c r="DHV22" s="617"/>
      <c r="DHW22" s="617"/>
      <c r="DHX22" s="617"/>
      <c r="DHY22" s="617"/>
      <c r="DHZ22" s="617"/>
      <c r="DIA22" s="617"/>
      <c r="DIB22" s="617"/>
      <c r="DIC22" s="617"/>
      <c r="DID22" s="617"/>
      <c r="DIE22" s="617"/>
      <c r="DIF22" s="617"/>
      <c r="DIG22" s="617"/>
      <c r="DIH22" s="617"/>
      <c r="DII22" s="617"/>
      <c r="DIJ22" s="617"/>
      <c r="DIK22" s="617"/>
      <c r="DIL22" s="617"/>
      <c r="DIM22" s="617"/>
      <c r="DIN22" s="617"/>
      <c r="DIO22" s="617"/>
      <c r="DIP22" s="617"/>
      <c r="DIQ22" s="617"/>
      <c r="DIR22" s="617"/>
      <c r="DIS22" s="617"/>
      <c r="DIT22" s="617"/>
      <c r="DIU22" s="617"/>
      <c r="DIV22" s="617"/>
      <c r="DIW22" s="617"/>
      <c r="DIX22" s="617"/>
      <c r="DIY22" s="617"/>
      <c r="DIZ22" s="617"/>
      <c r="DJA22" s="617"/>
      <c r="DJB22" s="617"/>
      <c r="DJC22" s="617"/>
      <c r="DJD22" s="617"/>
      <c r="DJE22" s="617"/>
      <c r="DJF22" s="617"/>
      <c r="DJG22" s="617"/>
      <c r="DJH22" s="617"/>
      <c r="DJI22" s="617"/>
      <c r="DJJ22" s="617"/>
      <c r="DJK22" s="617"/>
      <c r="DJL22" s="617"/>
      <c r="DJM22" s="617"/>
      <c r="DJN22" s="617"/>
      <c r="DJO22" s="617"/>
      <c r="DJP22" s="617"/>
      <c r="DJQ22" s="617"/>
      <c r="DJR22" s="617"/>
      <c r="DJS22" s="617"/>
      <c r="DJT22" s="617"/>
      <c r="DJU22" s="617"/>
      <c r="DJV22" s="617"/>
      <c r="DJW22" s="617"/>
      <c r="DJX22" s="617"/>
      <c r="DJY22" s="617"/>
      <c r="DJZ22" s="617"/>
      <c r="DKA22" s="617"/>
      <c r="DKB22" s="617"/>
      <c r="DKC22" s="617"/>
      <c r="DKD22" s="617"/>
      <c r="DKE22" s="617"/>
      <c r="DKF22" s="617"/>
      <c r="DKG22" s="617"/>
      <c r="DKH22" s="617"/>
      <c r="DKI22" s="617"/>
      <c r="DKJ22" s="617"/>
      <c r="DKK22" s="617"/>
      <c r="DKL22" s="617"/>
      <c r="DKM22" s="617"/>
      <c r="DKN22" s="617"/>
      <c r="DKO22" s="617"/>
      <c r="DKP22" s="617"/>
      <c r="DKQ22" s="617"/>
      <c r="DKR22" s="617"/>
      <c r="DKS22" s="617"/>
      <c r="DKT22" s="617"/>
      <c r="DKU22" s="617"/>
      <c r="DKV22" s="617"/>
      <c r="DKW22" s="617"/>
      <c r="DKX22" s="617"/>
      <c r="DKY22" s="617"/>
      <c r="DKZ22" s="617"/>
      <c r="DLA22" s="617"/>
      <c r="DLB22" s="617"/>
      <c r="DLC22" s="617"/>
      <c r="DLD22" s="617"/>
      <c r="DLE22" s="617"/>
      <c r="DLF22" s="617"/>
      <c r="DLG22" s="617"/>
      <c r="DLH22" s="617"/>
      <c r="DLI22" s="617"/>
      <c r="DLJ22" s="617"/>
      <c r="DLK22" s="617"/>
      <c r="DLL22" s="617"/>
      <c r="DLM22" s="617"/>
      <c r="DLN22" s="617"/>
      <c r="DLO22" s="617"/>
      <c r="DLP22" s="617"/>
      <c r="DLQ22" s="617"/>
      <c r="DLR22" s="617"/>
      <c r="DLS22" s="617"/>
      <c r="DLT22" s="617"/>
      <c r="DLU22" s="617"/>
      <c r="DLV22" s="617"/>
      <c r="DLW22" s="617"/>
      <c r="DLX22" s="617"/>
      <c r="DLY22" s="617"/>
      <c r="DLZ22" s="617"/>
      <c r="DMA22" s="617"/>
      <c r="DMB22" s="617"/>
      <c r="DMC22" s="617"/>
      <c r="DMD22" s="617"/>
      <c r="DME22" s="617"/>
      <c r="DMF22" s="617"/>
      <c r="DMG22" s="617"/>
      <c r="DMH22" s="617"/>
      <c r="DMI22" s="617"/>
      <c r="DMJ22" s="617"/>
      <c r="DMK22" s="617"/>
      <c r="DML22" s="617"/>
      <c r="DMM22" s="617"/>
      <c r="DMN22" s="617"/>
      <c r="DMO22" s="617"/>
      <c r="DMP22" s="617"/>
      <c r="DMQ22" s="617"/>
      <c r="DMR22" s="617"/>
      <c r="DMS22" s="617"/>
      <c r="DMT22" s="617"/>
      <c r="DMU22" s="617"/>
      <c r="DMV22" s="617"/>
      <c r="DMW22" s="617"/>
      <c r="DMX22" s="617"/>
      <c r="DMY22" s="617"/>
      <c r="DMZ22" s="617"/>
      <c r="DNA22" s="617"/>
      <c r="DNB22" s="617"/>
      <c r="DNC22" s="617"/>
      <c r="DND22" s="617"/>
      <c r="DNE22" s="617"/>
      <c r="DNF22" s="617"/>
      <c r="DNG22" s="617"/>
      <c r="DNH22" s="617"/>
      <c r="DNI22" s="617"/>
      <c r="DNJ22" s="617"/>
      <c r="DNK22" s="617"/>
      <c r="DNL22" s="617"/>
      <c r="DNM22" s="617"/>
      <c r="DNN22" s="617"/>
      <c r="DNO22" s="617"/>
      <c r="DNP22" s="617"/>
      <c r="DNQ22" s="617"/>
      <c r="DNR22" s="617"/>
      <c r="DNS22" s="617"/>
      <c r="DNT22" s="617"/>
      <c r="DNU22" s="617"/>
      <c r="DNV22" s="617"/>
      <c r="DNW22" s="617"/>
      <c r="DNX22" s="617"/>
      <c r="DNY22" s="617"/>
      <c r="DNZ22" s="617"/>
      <c r="DOA22" s="617"/>
      <c r="DOB22" s="617"/>
      <c r="DOC22" s="617"/>
      <c r="DOD22" s="617"/>
      <c r="DOE22" s="617"/>
      <c r="DOF22" s="617"/>
      <c r="DOG22" s="617"/>
      <c r="DOH22" s="617"/>
      <c r="DOI22" s="617"/>
      <c r="DOJ22" s="617"/>
      <c r="DOK22" s="617"/>
      <c r="DOL22" s="617"/>
      <c r="DOM22" s="617"/>
      <c r="DON22" s="617"/>
      <c r="DOO22" s="617"/>
      <c r="DOP22" s="617"/>
      <c r="DOQ22" s="617"/>
      <c r="DOR22" s="617"/>
      <c r="DOS22" s="617"/>
      <c r="DOT22" s="617"/>
      <c r="DOU22" s="617"/>
      <c r="DOV22" s="617"/>
      <c r="DOW22" s="617"/>
      <c r="DOX22" s="617"/>
      <c r="DOY22" s="617"/>
      <c r="DOZ22" s="617"/>
      <c r="DPA22" s="617"/>
      <c r="DPB22" s="617"/>
      <c r="DPC22" s="617"/>
      <c r="DPD22" s="617"/>
      <c r="DPE22" s="617"/>
      <c r="DPF22" s="617"/>
      <c r="DPG22" s="617"/>
      <c r="DPH22" s="617"/>
      <c r="DPI22" s="617"/>
      <c r="DPJ22" s="617"/>
      <c r="DPK22" s="617"/>
      <c r="DPL22" s="617"/>
      <c r="DPM22" s="617"/>
      <c r="DPN22" s="617"/>
      <c r="DPO22" s="617"/>
      <c r="DPP22" s="617"/>
      <c r="DPQ22" s="617"/>
      <c r="DPR22" s="617"/>
      <c r="DPS22" s="617"/>
      <c r="DPT22" s="617"/>
      <c r="DPU22" s="617"/>
      <c r="DPV22" s="617"/>
      <c r="DPW22" s="617"/>
      <c r="DPX22" s="617"/>
      <c r="DPY22" s="617"/>
      <c r="DPZ22" s="617"/>
      <c r="DQA22" s="617"/>
      <c r="DQB22" s="617"/>
      <c r="DQC22" s="617"/>
      <c r="DQD22" s="617"/>
      <c r="DQE22" s="617"/>
      <c r="DQF22" s="617"/>
      <c r="DQG22" s="617"/>
      <c r="DQH22" s="617"/>
      <c r="DQI22" s="617"/>
      <c r="DQJ22" s="617"/>
      <c r="DQK22" s="617"/>
      <c r="DQL22" s="617"/>
      <c r="DQM22" s="617"/>
      <c r="DQN22" s="617"/>
      <c r="DQO22" s="617"/>
      <c r="DQP22" s="617"/>
      <c r="DQQ22" s="617"/>
      <c r="DQR22" s="617"/>
      <c r="DQS22" s="617"/>
      <c r="DQT22" s="617"/>
      <c r="DQU22" s="617"/>
      <c r="DQV22" s="617"/>
      <c r="DQW22" s="617"/>
      <c r="DQX22" s="617"/>
      <c r="DQY22" s="617"/>
      <c r="DQZ22" s="617"/>
      <c r="DRA22" s="617"/>
      <c r="DRB22" s="617"/>
      <c r="DRC22" s="617"/>
      <c r="DRD22" s="617"/>
      <c r="DRE22" s="617"/>
      <c r="DRF22" s="617"/>
      <c r="DRG22" s="617"/>
      <c r="DRH22" s="617"/>
      <c r="DRI22" s="617"/>
      <c r="DRJ22" s="617"/>
      <c r="DRK22" s="617"/>
      <c r="DRL22" s="617"/>
      <c r="DRM22" s="617"/>
      <c r="DRN22" s="617"/>
      <c r="DRO22" s="617"/>
      <c r="DRP22" s="617"/>
      <c r="DRQ22" s="617"/>
      <c r="DRR22" s="617"/>
      <c r="DRS22" s="617"/>
      <c r="DRT22" s="617"/>
      <c r="DRU22" s="617"/>
      <c r="DRV22" s="617"/>
      <c r="DRW22" s="617"/>
      <c r="DRX22" s="617"/>
      <c r="DRY22" s="617"/>
      <c r="DRZ22" s="617"/>
      <c r="DSA22" s="617"/>
      <c r="DSB22" s="617"/>
      <c r="DSC22" s="617"/>
      <c r="DSD22" s="617"/>
      <c r="DSE22" s="617"/>
      <c r="DSF22" s="617"/>
      <c r="DSG22" s="617"/>
      <c r="DSH22" s="617"/>
      <c r="DSI22" s="617"/>
      <c r="DSJ22" s="617"/>
      <c r="DSK22" s="617"/>
      <c r="DSL22" s="617"/>
      <c r="DSM22" s="617"/>
      <c r="DSN22" s="617"/>
      <c r="DSO22" s="617"/>
      <c r="DSP22" s="617"/>
      <c r="DSQ22" s="617"/>
      <c r="DSR22" s="617"/>
      <c r="DSS22" s="617"/>
      <c r="DST22" s="617"/>
      <c r="DSU22" s="617"/>
      <c r="DSV22" s="617"/>
      <c r="DSW22" s="617"/>
      <c r="DSX22" s="617"/>
      <c r="DSY22" s="617"/>
      <c r="DSZ22" s="617"/>
      <c r="DTA22" s="617"/>
      <c r="DTB22" s="617"/>
      <c r="DTC22" s="617"/>
      <c r="DTD22" s="617"/>
      <c r="DTE22" s="617"/>
      <c r="DTF22" s="617"/>
      <c r="DTG22" s="617"/>
      <c r="DTH22" s="617"/>
      <c r="DTI22" s="617"/>
      <c r="DTJ22" s="617"/>
      <c r="DTK22" s="617"/>
      <c r="DTL22" s="617"/>
      <c r="DTM22" s="617"/>
      <c r="DTN22" s="617"/>
      <c r="DTO22" s="617"/>
      <c r="DTP22" s="617"/>
      <c r="DTQ22" s="617"/>
      <c r="DTR22" s="617"/>
      <c r="DTS22" s="617"/>
      <c r="DTT22" s="617"/>
      <c r="DTU22" s="617"/>
      <c r="DTV22" s="617"/>
      <c r="DTW22" s="617"/>
      <c r="DTX22" s="617"/>
      <c r="DTY22" s="617"/>
      <c r="DTZ22" s="617"/>
      <c r="DUA22" s="617"/>
      <c r="DUB22" s="617"/>
      <c r="DUC22" s="617"/>
      <c r="DUD22" s="617"/>
      <c r="DUE22" s="617"/>
      <c r="DUF22" s="617"/>
      <c r="DUG22" s="617"/>
      <c r="DUH22" s="617"/>
      <c r="DUI22" s="617"/>
      <c r="DUJ22" s="617"/>
      <c r="DUK22" s="617"/>
      <c r="DUL22" s="617"/>
      <c r="DUM22" s="617"/>
      <c r="DUN22" s="617"/>
      <c r="DUO22" s="617"/>
      <c r="DUP22" s="617"/>
      <c r="DUQ22" s="617"/>
      <c r="DUR22" s="617"/>
      <c r="DUS22" s="617"/>
      <c r="DUT22" s="617"/>
      <c r="DUU22" s="617"/>
      <c r="DUV22" s="617"/>
      <c r="DUW22" s="617"/>
      <c r="DUX22" s="617"/>
      <c r="DUY22" s="617"/>
      <c r="DUZ22" s="617"/>
      <c r="DVA22" s="617"/>
      <c r="DVB22" s="617"/>
      <c r="DVC22" s="617"/>
      <c r="DVD22" s="617"/>
      <c r="DVE22" s="617"/>
      <c r="DVF22" s="617"/>
      <c r="DVG22" s="617"/>
      <c r="DVH22" s="617"/>
      <c r="DVI22" s="617"/>
      <c r="DVJ22" s="617"/>
      <c r="DVK22" s="617"/>
      <c r="DVL22" s="617"/>
      <c r="DVM22" s="617"/>
      <c r="DVN22" s="617"/>
      <c r="DVO22" s="617"/>
      <c r="DVP22" s="617"/>
      <c r="DVQ22" s="617"/>
      <c r="DVR22" s="617"/>
      <c r="DVS22" s="617"/>
      <c r="DVT22" s="617"/>
      <c r="DVU22" s="617"/>
      <c r="DVV22" s="617"/>
      <c r="DVW22" s="617"/>
      <c r="DVX22" s="617"/>
      <c r="DVY22" s="617"/>
      <c r="DVZ22" s="617"/>
      <c r="DWA22" s="617"/>
      <c r="DWB22" s="617"/>
      <c r="DWC22" s="617"/>
      <c r="DWD22" s="617"/>
      <c r="DWE22" s="617"/>
      <c r="DWF22" s="617"/>
      <c r="DWG22" s="617"/>
      <c r="DWH22" s="617"/>
      <c r="DWI22" s="617"/>
      <c r="DWJ22" s="617"/>
      <c r="DWK22" s="617"/>
      <c r="DWL22" s="617"/>
      <c r="DWM22" s="617"/>
      <c r="DWN22" s="617"/>
      <c r="DWO22" s="617"/>
      <c r="DWP22" s="617"/>
      <c r="DWQ22" s="617"/>
      <c r="DWR22" s="617"/>
      <c r="DWS22" s="617"/>
      <c r="DWT22" s="617"/>
      <c r="DWU22" s="617"/>
      <c r="DWV22" s="617"/>
      <c r="DWW22" s="617"/>
      <c r="DWX22" s="617"/>
      <c r="DWY22" s="617"/>
      <c r="DWZ22" s="617"/>
      <c r="DXA22" s="617"/>
      <c r="DXB22" s="617"/>
      <c r="DXC22" s="617"/>
      <c r="DXD22" s="617"/>
      <c r="DXE22" s="617"/>
      <c r="DXF22" s="617"/>
      <c r="DXG22" s="617"/>
      <c r="DXH22" s="617"/>
      <c r="DXI22" s="617"/>
      <c r="DXJ22" s="617"/>
      <c r="DXK22" s="617"/>
      <c r="DXL22" s="617"/>
      <c r="DXM22" s="617"/>
      <c r="DXN22" s="617"/>
      <c r="DXO22" s="617"/>
      <c r="DXP22" s="617"/>
      <c r="DXQ22" s="617"/>
      <c r="DXR22" s="617"/>
      <c r="DXS22" s="617"/>
      <c r="DXT22" s="617"/>
      <c r="DXU22" s="617"/>
      <c r="DXV22" s="617"/>
      <c r="DXW22" s="617"/>
      <c r="DXX22" s="617"/>
      <c r="DXY22" s="617"/>
      <c r="DXZ22" s="617"/>
      <c r="DYA22" s="617"/>
      <c r="DYB22" s="617"/>
      <c r="DYC22" s="617"/>
      <c r="DYD22" s="617"/>
      <c r="DYE22" s="617"/>
      <c r="DYF22" s="617"/>
      <c r="DYG22" s="617"/>
      <c r="DYH22" s="617"/>
      <c r="DYI22" s="617"/>
      <c r="DYJ22" s="617"/>
      <c r="DYK22" s="617"/>
      <c r="DYL22" s="617"/>
      <c r="DYM22" s="617"/>
      <c r="DYN22" s="617"/>
      <c r="DYO22" s="617"/>
      <c r="DYP22" s="617"/>
      <c r="DYQ22" s="617"/>
      <c r="DYR22" s="617"/>
      <c r="DYS22" s="617"/>
      <c r="DYT22" s="617"/>
      <c r="DYU22" s="617"/>
      <c r="DYV22" s="617"/>
      <c r="DYW22" s="617"/>
      <c r="DYX22" s="617"/>
      <c r="DYY22" s="617"/>
      <c r="DYZ22" s="617"/>
      <c r="DZA22" s="617"/>
      <c r="DZB22" s="617"/>
      <c r="DZC22" s="617"/>
      <c r="DZD22" s="617"/>
      <c r="DZE22" s="617"/>
      <c r="DZF22" s="617"/>
      <c r="DZG22" s="617"/>
      <c r="DZH22" s="617"/>
      <c r="DZI22" s="617"/>
      <c r="DZJ22" s="617"/>
      <c r="DZK22" s="617"/>
      <c r="DZL22" s="617"/>
      <c r="DZM22" s="617"/>
      <c r="DZN22" s="617"/>
      <c r="DZO22" s="617"/>
      <c r="DZP22" s="617"/>
      <c r="DZQ22" s="617"/>
      <c r="DZR22" s="617"/>
      <c r="DZS22" s="617"/>
      <c r="DZT22" s="617"/>
      <c r="DZU22" s="617"/>
      <c r="DZV22" s="617"/>
      <c r="DZW22" s="617"/>
      <c r="DZX22" s="617"/>
      <c r="DZY22" s="617"/>
      <c r="DZZ22" s="617"/>
      <c r="EAA22" s="617"/>
      <c r="EAB22" s="617"/>
      <c r="EAC22" s="617"/>
      <c r="EAD22" s="617"/>
      <c r="EAE22" s="617"/>
      <c r="EAF22" s="617"/>
      <c r="EAG22" s="617"/>
      <c r="EAH22" s="617"/>
      <c r="EAI22" s="617"/>
      <c r="EAJ22" s="617"/>
      <c r="EAK22" s="617"/>
      <c r="EAL22" s="617"/>
      <c r="EAM22" s="617"/>
      <c r="EAN22" s="617"/>
      <c r="EAO22" s="617"/>
      <c r="EAP22" s="617"/>
      <c r="EAQ22" s="617"/>
      <c r="EAR22" s="617"/>
      <c r="EAS22" s="617"/>
      <c r="EAT22" s="617"/>
      <c r="EAU22" s="617"/>
      <c r="EAV22" s="617"/>
      <c r="EAW22" s="617"/>
      <c r="EAX22" s="617"/>
      <c r="EAY22" s="617"/>
      <c r="EAZ22" s="617"/>
      <c r="EBA22" s="617"/>
      <c r="EBB22" s="617"/>
      <c r="EBC22" s="617"/>
      <c r="EBD22" s="617"/>
      <c r="EBE22" s="617"/>
      <c r="EBF22" s="617"/>
      <c r="EBG22" s="617"/>
      <c r="EBH22" s="617"/>
      <c r="EBI22" s="617"/>
      <c r="EBJ22" s="617"/>
      <c r="EBK22" s="617"/>
      <c r="EBL22" s="617"/>
      <c r="EBM22" s="617"/>
      <c r="EBN22" s="617"/>
      <c r="EBO22" s="617"/>
      <c r="EBP22" s="617"/>
      <c r="EBQ22" s="617"/>
      <c r="EBR22" s="617"/>
      <c r="EBS22" s="617"/>
      <c r="EBT22" s="617"/>
      <c r="EBU22" s="617"/>
      <c r="EBV22" s="617"/>
      <c r="EBW22" s="617"/>
      <c r="EBX22" s="617"/>
      <c r="EBY22" s="617"/>
      <c r="EBZ22" s="617"/>
      <c r="ECA22" s="617"/>
      <c r="ECB22" s="617"/>
      <c r="ECC22" s="617"/>
      <c r="ECD22" s="617"/>
      <c r="ECE22" s="617"/>
      <c r="ECF22" s="617"/>
      <c r="ECG22" s="617"/>
      <c r="ECH22" s="617"/>
      <c r="ECI22" s="617"/>
      <c r="ECJ22" s="617"/>
      <c r="ECK22" s="617"/>
      <c r="ECL22" s="617"/>
      <c r="ECM22" s="617"/>
      <c r="ECN22" s="617"/>
      <c r="ECO22" s="617"/>
      <c r="ECP22" s="617"/>
      <c r="ECQ22" s="617"/>
      <c r="ECR22" s="617"/>
      <c r="ECS22" s="617"/>
      <c r="ECT22" s="617"/>
      <c r="ECU22" s="617"/>
      <c r="ECV22" s="617"/>
      <c r="ECW22" s="617"/>
      <c r="ECX22" s="617"/>
      <c r="ECY22" s="617"/>
      <c r="ECZ22" s="617"/>
      <c r="EDA22" s="617"/>
      <c r="EDB22" s="617"/>
      <c r="EDC22" s="617"/>
      <c r="EDD22" s="617"/>
      <c r="EDE22" s="617"/>
      <c r="EDF22" s="617"/>
      <c r="EDG22" s="617"/>
      <c r="EDH22" s="617"/>
      <c r="EDI22" s="617"/>
      <c r="EDJ22" s="617"/>
      <c r="EDK22" s="617"/>
      <c r="EDL22" s="617"/>
      <c r="EDM22" s="617"/>
      <c r="EDN22" s="617"/>
      <c r="EDO22" s="617"/>
      <c r="EDP22" s="617"/>
      <c r="EDQ22" s="617"/>
      <c r="EDR22" s="617"/>
      <c r="EDS22" s="617"/>
      <c r="EDT22" s="617"/>
      <c r="EDU22" s="617"/>
      <c r="EDV22" s="617"/>
      <c r="EDW22" s="617"/>
      <c r="EDX22" s="617"/>
      <c r="EDY22" s="617"/>
      <c r="EDZ22" s="617"/>
      <c r="EEA22" s="617"/>
      <c r="EEB22" s="617"/>
      <c r="EEC22" s="617"/>
      <c r="EED22" s="617"/>
      <c r="EEE22" s="617"/>
      <c r="EEF22" s="617"/>
      <c r="EEG22" s="617"/>
      <c r="EEH22" s="617"/>
      <c r="EEI22" s="617"/>
      <c r="EEJ22" s="617"/>
      <c r="EEK22" s="617"/>
      <c r="EEL22" s="617"/>
      <c r="EEM22" s="617"/>
      <c r="EEN22" s="617"/>
      <c r="EEO22" s="617"/>
      <c r="EEP22" s="617"/>
      <c r="EEQ22" s="617"/>
      <c r="EER22" s="617"/>
      <c r="EES22" s="617"/>
      <c r="EET22" s="617"/>
      <c r="EEU22" s="617"/>
      <c r="EEV22" s="617"/>
      <c r="EEW22" s="617"/>
      <c r="EEX22" s="617"/>
      <c r="EEY22" s="617"/>
      <c r="EEZ22" s="617"/>
      <c r="EFA22" s="617"/>
      <c r="EFB22" s="617"/>
      <c r="EFC22" s="617"/>
      <c r="EFD22" s="617"/>
      <c r="EFE22" s="617"/>
      <c r="EFF22" s="617"/>
      <c r="EFG22" s="617"/>
      <c r="EFH22" s="617"/>
      <c r="EFI22" s="617"/>
      <c r="EFJ22" s="617"/>
      <c r="EFK22" s="617"/>
      <c r="EFL22" s="617"/>
      <c r="EFM22" s="617"/>
      <c r="EFN22" s="617"/>
      <c r="EFO22" s="617"/>
      <c r="EFP22" s="617"/>
      <c r="EFQ22" s="617"/>
      <c r="EFR22" s="617"/>
      <c r="EFS22" s="617"/>
      <c r="EFT22" s="617"/>
      <c r="EFU22" s="617"/>
      <c r="EFV22" s="617"/>
      <c r="EFW22" s="617"/>
      <c r="EFX22" s="617"/>
      <c r="EFY22" s="617"/>
      <c r="EFZ22" s="617"/>
      <c r="EGA22" s="617"/>
      <c r="EGB22" s="617"/>
      <c r="EGC22" s="617"/>
      <c r="EGD22" s="617"/>
      <c r="EGE22" s="617"/>
      <c r="EGF22" s="617"/>
      <c r="EGG22" s="617"/>
      <c r="EGH22" s="617"/>
      <c r="EGI22" s="617"/>
      <c r="EGJ22" s="617"/>
      <c r="EGK22" s="617"/>
      <c r="EGL22" s="617"/>
      <c r="EGM22" s="617"/>
      <c r="EGN22" s="617"/>
      <c r="EGO22" s="617"/>
      <c r="EGP22" s="617"/>
      <c r="EGQ22" s="617"/>
      <c r="EGR22" s="617"/>
      <c r="EGS22" s="617"/>
      <c r="EGT22" s="617"/>
      <c r="EGU22" s="617"/>
      <c r="EGV22" s="617"/>
      <c r="EGW22" s="617"/>
      <c r="EGX22" s="617"/>
      <c r="EGY22" s="617"/>
      <c r="EGZ22" s="617"/>
      <c r="EHA22" s="617"/>
      <c r="EHB22" s="617"/>
      <c r="EHC22" s="617"/>
      <c r="EHD22" s="617"/>
      <c r="EHE22" s="617"/>
      <c r="EHF22" s="617"/>
      <c r="EHG22" s="617"/>
      <c r="EHH22" s="617"/>
      <c r="EHI22" s="617"/>
      <c r="EHJ22" s="617"/>
      <c r="EHK22" s="617"/>
      <c r="EHL22" s="617"/>
      <c r="EHM22" s="617"/>
      <c r="EHN22" s="617"/>
      <c r="EHO22" s="617"/>
      <c r="EHP22" s="617"/>
      <c r="EHQ22" s="617"/>
      <c r="EHR22" s="617"/>
      <c r="EHS22" s="617"/>
      <c r="EHT22" s="617"/>
      <c r="EHU22" s="617"/>
      <c r="EHV22" s="617"/>
      <c r="EHW22" s="617"/>
      <c r="EHX22" s="617"/>
      <c r="EHY22" s="617"/>
      <c r="EHZ22" s="617"/>
      <c r="EIA22" s="617"/>
      <c r="EIB22" s="617"/>
      <c r="EIC22" s="617"/>
      <c r="EID22" s="617"/>
      <c r="EIE22" s="617"/>
      <c r="EIF22" s="617"/>
      <c r="EIG22" s="617"/>
      <c r="EIH22" s="617"/>
      <c r="EII22" s="617"/>
      <c r="EIJ22" s="617"/>
      <c r="EIK22" s="617"/>
      <c r="EIL22" s="617"/>
      <c r="EIM22" s="617"/>
      <c r="EIN22" s="617"/>
      <c r="EIO22" s="617"/>
      <c r="EIP22" s="617"/>
      <c r="EIQ22" s="617"/>
      <c r="EIR22" s="617"/>
      <c r="EIS22" s="617"/>
      <c r="EIT22" s="617"/>
      <c r="EIU22" s="617"/>
      <c r="EIV22" s="617"/>
      <c r="EIW22" s="617"/>
      <c r="EIX22" s="617"/>
      <c r="EIY22" s="617"/>
      <c r="EIZ22" s="617"/>
      <c r="EJA22" s="617"/>
      <c r="EJB22" s="617"/>
      <c r="EJC22" s="617"/>
      <c r="EJD22" s="617"/>
      <c r="EJE22" s="617"/>
      <c r="EJF22" s="617"/>
      <c r="EJG22" s="617"/>
      <c r="EJH22" s="617"/>
      <c r="EJI22" s="617"/>
      <c r="EJJ22" s="617"/>
      <c r="EJK22" s="617"/>
      <c r="EJL22" s="617"/>
      <c r="EJM22" s="617"/>
      <c r="EJN22" s="617"/>
      <c r="EJO22" s="617"/>
      <c r="EJP22" s="617"/>
      <c r="EJQ22" s="617"/>
      <c r="EJR22" s="617"/>
      <c r="EJS22" s="617"/>
      <c r="EJT22" s="617"/>
      <c r="EJU22" s="617"/>
      <c r="EJV22" s="617"/>
      <c r="EJW22" s="617"/>
      <c r="EJX22" s="617"/>
      <c r="EJY22" s="617"/>
      <c r="EJZ22" s="617"/>
      <c r="EKA22" s="617"/>
      <c r="EKB22" s="617"/>
      <c r="EKC22" s="617"/>
      <c r="EKD22" s="617"/>
      <c r="EKE22" s="617"/>
      <c r="EKF22" s="617"/>
      <c r="EKG22" s="617"/>
      <c r="EKH22" s="617"/>
      <c r="EKI22" s="617"/>
      <c r="EKJ22" s="617"/>
      <c r="EKK22" s="617"/>
      <c r="EKL22" s="617"/>
      <c r="EKM22" s="617"/>
      <c r="EKN22" s="617"/>
      <c r="EKO22" s="617"/>
      <c r="EKP22" s="617"/>
      <c r="EKQ22" s="617"/>
      <c r="EKR22" s="617"/>
      <c r="EKS22" s="617"/>
      <c r="EKT22" s="617"/>
      <c r="EKU22" s="617"/>
      <c r="EKV22" s="617"/>
      <c r="EKW22" s="617"/>
      <c r="EKX22" s="617"/>
      <c r="EKY22" s="617"/>
      <c r="EKZ22" s="617"/>
      <c r="ELA22" s="617"/>
      <c r="ELB22" s="617"/>
      <c r="ELC22" s="617"/>
      <c r="ELD22" s="617"/>
      <c r="ELE22" s="617"/>
      <c r="ELF22" s="617"/>
      <c r="ELG22" s="617"/>
      <c r="ELH22" s="617"/>
      <c r="ELI22" s="617"/>
      <c r="ELJ22" s="617"/>
      <c r="ELK22" s="617"/>
      <c r="ELL22" s="617"/>
      <c r="ELM22" s="617"/>
      <c r="ELN22" s="617"/>
      <c r="ELO22" s="617"/>
      <c r="ELP22" s="617"/>
      <c r="ELQ22" s="617"/>
      <c r="ELR22" s="617"/>
      <c r="ELS22" s="617"/>
      <c r="ELT22" s="617"/>
      <c r="ELU22" s="617"/>
      <c r="ELV22" s="617"/>
      <c r="ELW22" s="617"/>
      <c r="ELX22" s="617"/>
      <c r="ELY22" s="617"/>
      <c r="ELZ22" s="617"/>
      <c r="EMA22" s="617"/>
      <c r="EMB22" s="617"/>
      <c r="EMC22" s="617"/>
      <c r="EMD22" s="617"/>
      <c r="EME22" s="617"/>
      <c r="EMF22" s="617"/>
      <c r="EMG22" s="617"/>
      <c r="EMH22" s="617"/>
      <c r="EMI22" s="617"/>
      <c r="EMJ22" s="617"/>
      <c r="EMK22" s="617"/>
      <c r="EML22" s="617"/>
      <c r="EMM22" s="617"/>
      <c r="EMN22" s="617"/>
      <c r="EMO22" s="617"/>
      <c r="EMP22" s="617"/>
      <c r="EMQ22" s="617"/>
      <c r="EMR22" s="617"/>
      <c r="EMS22" s="617"/>
      <c r="EMT22" s="617"/>
      <c r="EMU22" s="617"/>
      <c r="EMV22" s="617"/>
      <c r="EMW22" s="617"/>
      <c r="EMX22" s="617"/>
      <c r="EMY22" s="617"/>
      <c r="EMZ22" s="617"/>
      <c r="ENA22" s="617"/>
      <c r="ENB22" s="617"/>
      <c r="ENC22" s="617"/>
      <c r="END22" s="617"/>
      <c r="ENE22" s="617"/>
      <c r="ENF22" s="617"/>
      <c r="ENG22" s="617"/>
      <c r="ENH22" s="617"/>
      <c r="ENI22" s="617"/>
      <c r="ENJ22" s="617"/>
      <c r="ENK22" s="617"/>
      <c r="ENL22" s="617"/>
      <c r="ENM22" s="617"/>
      <c r="ENN22" s="617"/>
      <c r="ENO22" s="617"/>
      <c r="ENP22" s="617"/>
      <c r="ENQ22" s="617"/>
      <c r="ENR22" s="617"/>
      <c r="ENS22" s="617"/>
      <c r="ENT22" s="617"/>
      <c r="ENU22" s="617"/>
      <c r="ENV22" s="617"/>
      <c r="ENW22" s="617"/>
      <c r="ENX22" s="617"/>
      <c r="ENY22" s="617"/>
      <c r="ENZ22" s="617"/>
      <c r="EOA22" s="617"/>
      <c r="EOB22" s="617"/>
      <c r="EOC22" s="617"/>
      <c r="EOD22" s="617"/>
      <c r="EOE22" s="617"/>
      <c r="EOF22" s="617"/>
      <c r="EOG22" s="617"/>
      <c r="EOH22" s="617"/>
      <c r="EOI22" s="617"/>
      <c r="EOJ22" s="617"/>
      <c r="EOK22" s="617"/>
      <c r="EOL22" s="617"/>
      <c r="EOM22" s="617"/>
      <c r="EON22" s="617"/>
      <c r="EOO22" s="617"/>
      <c r="EOP22" s="617"/>
      <c r="EOQ22" s="617"/>
      <c r="EOR22" s="617"/>
      <c r="EOS22" s="617"/>
      <c r="EOT22" s="617"/>
      <c r="EOU22" s="617"/>
      <c r="EOV22" s="617"/>
      <c r="EOW22" s="617"/>
      <c r="EOX22" s="617"/>
      <c r="EOY22" s="617"/>
      <c r="EOZ22" s="617"/>
      <c r="EPA22" s="617"/>
      <c r="EPB22" s="617"/>
      <c r="EPC22" s="617"/>
      <c r="EPD22" s="617"/>
      <c r="EPE22" s="617"/>
      <c r="EPF22" s="617"/>
      <c r="EPG22" s="617"/>
      <c r="EPH22" s="617"/>
      <c r="EPI22" s="617"/>
      <c r="EPJ22" s="617"/>
      <c r="EPK22" s="617"/>
      <c r="EPL22" s="617"/>
      <c r="EPM22" s="617"/>
      <c r="EPN22" s="617"/>
      <c r="EPO22" s="617"/>
      <c r="EPP22" s="617"/>
      <c r="EPQ22" s="617"/>
      <c r="EPR22" s="617"/>
      <c r="EPS22" s="617"/>
      <c r="EPT22" s="617"/>
      <c r="EPU22" s="617"/>
      <c r="EPV22" s="617"/>
      <c r="EPW22" s="617"/>
      <c r="EPX22" s="617"/>
      <c r="EPY22" s="617"/>
      <c r="EPZ22" s="617"/>
      <c r="EQA22" s="617"/>
      <c r="EQB22" s="617"/>
      <c r="EQC22" s="617"/>
      <c r="EQD22" s="617"/>
      <c r="EQE22" s="617"/>
      <c r="EQF22" s="617"/>
      <c r="EQG22" s="617"/>
      <c r="EQH22" s="617"/>
      <c r="EQI22" s="617"/>
      <c r="EQJ22" s="617"/>
      <c r="EQK22" s="617"/>
      <c r="EQL22" s="617"/>
      <c r="EQM22" s="617"/>
      <c r="EQN22" s="617"/>
      <c r="EQO22" s="617"/>
      <c r="EQP22" s="617"/>
      <c r="EQQ22" s="617"/>
      <c r="EQR22" s="617"/>
      <c r="EQS22" s="617"/>
      <c r="EQT22" s="617"/>
      <c r="EQU22" s="617"/>
      <c r="EQV22" s="617"/>
      <c r="EQW22" s="617"/>
      <c r="EQX22" s="617"/>
      <c r="EQY22" s="617"/>
      <c r="EQZ22" s="617"/>
      <c r="ERA22" s="617"/>
      <c r="ERB22" s="617"/>
      <c r="ERC22" s="617"/>
      <c r="ERD22" s="617"/>
      <c r="ERE22" s="617"/>
      <c r="ERF22" s="617"/>
      <c r="ERG22" s="617"/>
      <c r="ERH22" s="617"/>
      <c r="ERI22" s="617"/>
      <c r="ERJ22" s="617"/>
      <c r="ERK22" s="617"/>
      <c r="ERL22" s="617"/>
      <c r="ERM22" s="617"/>
      <c r="ERN22" s="617"/>
      <c r="ERO22" s="617"/>
      <c r="ERP22" s="617"/>
      <c r="ERQ22" s="617"/>
      <c r="ERR22" s="617"/>
      <c r="ERS22" s="617"/>
      <c r="ERT22" s="617"/>
      <c r="ERU22" s="617"/>
      <c r="ERV22" s="617"/>
      <c r="ERW22" s="617"/>
      <c r="ERX22" s="617"/>
      <c r="ERY22" s="617"/>
      <c r="ERZ22" s="617"/>
      <c r="ESA22" s="617"/>
      <c r="ESB22" s="617"/>
      <c r="ESC22" s="617"/>
      <c r="ESD22" s="617"/>
      <c r="ESE22" s="617"/>
      <c r="ESF22" s="617"/>
      <c r="ESG22" s="617"/>
      <c r="ESH22" s="617"/>
      <c r="ESI22" s="617"/>
      <c r="ESJ22" s="617"/>
      <c r="ESK22" s="617"/>
      <c r="ESL22" s="617"/>
      <c r="ESM22" s="617"/>
      <c r="ESN22" s="617"/>
      <c r="ESO22" s="617"/>
      <c r="ESP22" s="617"/>
      <c r="ESQ22" s="617"/>
      <c r="ESR22" s="617"/>
      <c r="ESS22" s="617"/>
      <c r="EST22" s="617"/>
      <c r="ESU22" s="617"/>
      <c r="ESV22" s="617"/>
      <c r="ESW22" s="617"/>
      <c r="ESX22" s="617"/>
      <c r="ESY22" s="617"/>
      <c r="ESZ22" s="617"/>
      <c r="ETA22" s="617"/>
      <c r="ETB22" s="617"/>
      <c r="ETC22" s="617"/>
      <c r="ETD22" s="617"/>
      <c r="ETE22" s="617"/>
      <c r="ETF22" s="617"/>
      <c r="ETG22" s="617"/>
      <c r="ETH22" s="617"/>
      <c r="ETI22" s="617"/>
      <c r="ETJ22" s="617"/>
      <c r="ETK22" s="617"/>
      <c r="ETL22" s="617"/>
      <c r="ETM22" s="617"/>
      <c r="ETN22" s="617"/>
      <c r="ETO22" s="617"/>
      <c r="ETP22" s="617"/>
      <c r="ETQ22" s="617"/>
      <c r="ETR22" s="617"/>
      <c r="ETS22" s="617"/>
      <c r="ETT22" s="617"/>
      <c r="ETU22" s="617"/>
      <c r="ETV22" s="617"/>
      <c r="ETW22" s="617"/>
      <c r="ETX22" s="617"/>
      <c r="ETY22" s="617"/>
      <c r="ETZ22" s="617"/>
      <c r="EUA22" s="617"/>
      <c r="EUB22" s="617"/>
      <c r="EUC22" s="617"/>
      <c r="EUD22" s="617"/>
      <c r="EUE22" s="617"/>
      <c r="EUF22" s="617"/>
      <c r="EUG22" s="617"/>
      <c r="EUH22" s="617"/>
      <c r="EUI22" s="617"/>
      <c r="EUJ22" s="617"/>
      <c r="EUK22" s="617"/>
      <c r="EUL22" s="617"/>
      <c r="EUM22" s="617"/>
      <c r="EUN22" s="617"/>
      <c r="EUO22" s="617"/>
      <c r="EUP22" s="617"/>
      <c r="EUQ22" s="617"/>
      <c r="EUR22" s="617"/>
      <c r="EUS22" s="617"/>
      <c r="EUT22" s="617"/>
      <c r="EUU22" s="617"/>
      <c r="EUV22" s="617"/>
      <c r="EUW22" s="617"/>
      <c r="EUX22" s="617"/>
      <c r="EUY22" s="617"/>
      <c r="EUZ22" s="617"/>
      <c r="EVA22" s="617"/>
      <c r="EVB22" s="617"/>
      <c r="EVC22" s="617"/>
      <c r="EVD22" s="617"/>
      <c r="EVE22" s="617"/>
      <c r="EVF22" s="617"/>
      <c r="EVG22" s="617"/>
      <c r="EVH22" s="617"/>
      <c r="EVI22" s="617"/>
      <c r="EVJ22" s="617"/>
      <c r="EVK22" s="617"/>
      <c r="EVL22" s="617"/>
      <c r="EVM22" s="617"/>
      <c r="EVN22" s="617"/>
      <c r="EVO22" s="617"/>
      <c r="EVP22" s="617"/>
      <c r="EVQ22" s="617"/>
      <c r="EVR22" s="617"/>
      <c r="EVS22" s="617"/>
      <c r="EVT22" s="617"/>
      <c r="EVU22" s="617"/>
      <c r="EVV22" s="617"/>
      <c r="EVW22" s="617"/>
      <c r="EVX22" s="617"/>
      <c r="EVY22" s="617"/>
      <c r="EVZ22" s="617"/>
      <c r="EWA22" s="617"/>
      <c r="EWB22" s="617"/>
      <c r="EWC22" s="617"/>
      <c r="EWD22" s="617"/>
      <c r="EWE22" s="617"/>
      <c r="EWF22" s="617"/>
      <c r="EWG22" s="617"/>
      <c r="EWH22" s="617"/>
      <c r="EWI22" s="617"/>
      <c r="EWJ22" s="617"/>
      <c r="EWK22" s="617"/>
      <c r="EWL22" s="617"/>
      <c r="EWM22" s="617"/>
      <c r="EWN22" s="617"/>
      <c r="EWO22" s="617"/>
      <c r="EWP22" s="617"/>
      <c r="EWQ22" s="617"/>
      <c r="EWR22" s="617"/>
      <c r="EWS22" s="617"/>
      <c r="EWT22" s="617"/>
      <c r="EWU22" s="617"/>
      <c r="EWV22" s="617"/>
      <c r="EWW22" s="617"/>
      <c r="EWX22" s="617"/>
      <c r="EWY22" s="617"/>
      <c r="EWZ22" s="617"/>
      <c r="EXA22" s="617"/>
      <c r="EXB22" s="617"/>
      <c r="EXC22" s="617"/>
      <c r="EXD22" s="617"/>
      <c r="EXE22" s="617"/>
      <c r="EXF22" s="617"/>
      <c r="EXG22" s="617"/>
      <c r="EXH22" s="617"/>
      <c r="EXI22" s="617"/>
      <c r="EXJ22" s="617"/>
      <c r="EXK22" s="617"/>
      <c r="EXL22" s="617"/>
      <c r="EXM22" s="617"/>
      <c r="EXN22" s="617"/>
      <c r="EXO22" s="617"/>
      <c r="EXP22" s="617"/>
      <c r="EXQ22" s="617"/>
      <c r="EXR22" s="617"/>
      <c r="EXS22" s="617"/>
      <c r="EXT22" s="617"/>
      <c r="EXU22" s="617"/>
      <c r="EXV22" s="617"/>
      <c r="EXW22" s="617"/>
      <c r="EXX22" s="617"/>
      <c r="EXY22" s="617"/>
      <c r="EXZ22" s="617"/>
      <c r="EYA22" s="617"/>
      <c r="EYB22" s="617"/>
      <c r="EYC22" s="617"/>
      <c r="EYD22" s="617"/>
      <c r="EYE22" s="617"/>
      <c r="EYF22" s="617"/>
      <c r="EYG22" s="617"/>
      <c r="EYH22" s="617"/>
      <c r="EYI22" s="617"/>
      <c r="EYJ22" s="617"/>
      <c r="EYK22" s="617"/>
      <c r="EYL22" s="617"/>
      <c r="EYM22" s="617"/>
      <c r="EYN22" s="617"/>
      <c r="EYO22" s="617"/>
      <c r="EYP22" s="617"/>
      <c r="EYQ22" s="617"/>
      <c r="EYR22" s="617"/>
      <c r="EYS22" s="617"/>
      <c r="EYT22" s="617"/>
      <c r="EYU22" s="617"/>
      <c r="EYV22" s="617"/>
      <c r="EYW22" s="617"/>
      <c r="EYX22" s="617"/>
      <c r="EYY22" s="617"/>
      <c r="EYZ22" s="617"/>
      <c r="EZA22" s="617"/>
      <c r="EZB22" s="617"/>
      <c r="EZC22" s="617"/>
      <c r="EZD22" s="617"/>
      <c r="EZE22" s="617"/>
      <c r="EZF22" s="617"/>
      <c r="EZG22" s="617"/>
      <c r="EZH22" s="617"/>
      <c r="EZI22" s="617"/>
      <c r="EZJ22" s="617"/>
      <c r="EZK22" s="617"/>
      <c r="EZL22" s="617"/>
      <c r="EZM22" s="617"/>
      <c r="EZN22" s="617"/>
      <c r="EZO22" s="617"/>
      <c r="EZP22" s="617"/>
      <c r="EZQ22" s="617"/>
      <c r="EZR22" s="617"/>
      <c r="EZS22" s="617"/>
      <c r="EZT22" s="617"/>
      <c r="EZU22" s="617"/>
      <c r="EZV22" s="617"/>
      <c r="EZW22" s="617"/>
      <c r="EZX22" s="617"/>
      <c r="EZY22" s="617"/>
      <c r="EZZ22" s="617"/>
      <c r="FAA22" s="617"/>
      <c r="FAB22" s="617"/>
      <c r="FAC22" s="617"/>
      <c r="FAD22" s="617"/>
      <c r="FAE22" s="617"/>
      <c r="FAF22" s="617"/>
      <c r="FAG22" s="617"/>
      <c r="FAH22" s="617"/>
      <c r="FAI22" s="617"/>
      <c r="FAJ22" s="617"/>
      <c r="FAK22" s="617"/>
      <c r="FAL22" s="617"/>
      <c r="FAM22" s="617"/>
      <c r="FAN22" s="617"/>
      <c r="FAO22" s="617"/>
      <c r="FAP22" s="617"/>
      <c r="FAQ22" s="617"/>
      <c r="FAR22" s="617"/>
      <c r="FAS22" s="617"/>
      <c r="FAT22" s="617"/>
      <c r="FAU22" s="617"/>
      <c r="FAV22" s="617"/>
      <c r="FAW22" s="617"/>
      <c r="FAX22" s="617"/>
      <c r="FAY22" s="617"/>
      <c r="FAZ22" s="617"/>
      <c r="FBA22" s="617"/>
      <c r="FBB22" s="617"/>
      <c r="FBC22" s="617"/>
      <c r="FBD22" s="617"/>
      <c r="FBE22" s="617"/>
      <c r="FBF22" s="617"/>
      <c r="FBG22" s="617"/>
      <c r="FBH22" s="617"/>
      <c r="FBI22" s="617"/>
      <c r="FBJ22" s="617"/>
      <c r="FBK22" s="617"/>
      <c r="FBL22" s="617"/>
      <c r="FBM22" s="617"/>
      <c r="FBN22" s="617"/>
      <c r="FBO22" s="617"/>
      <c r="FBP22" s="617"/>
      <c r="FBQ22" s="617"/>
      <c r="FBR22" s="617"/>
      <c r="FBS22" s="617"/>
      <c r="FBT22" s="617"/>
      <c r="FBU22" s="617"/>
      <c r="FBV22" s="617"/>
      <c r="FBW22" s="617"/>
      <c r="FBX22" s="617"/>
      <c r="FBY22" s="617"/>
      <c r="FBZ22" s="617"/>
      <c r="FCA22" s="617"/>
      <c r="FCB22" s="617"/>
      <c r="FCC22" s="617"/>
      <c r="FCD22" s="617"/>
      <c r="FCE22" s="617"/>
      <c r="FCF22" s="617"/>
      <c r="FCG22" s="617"/>
      <c r="FCH22" s="617"/>
      <c r="FCI22" s="617"/>
      <c r="FCJ22" s="617"/>
      <c r="FCK22" s="617"/>
      <c r="FCL22" s="617"/>
      <c r="FCM22" s="617"/>
      <c r="FCN22" s="617"/>
      <c r="FCO22" s="617"/>
      <c r="FCP22" s="617"/>
      <c r="FCQ22" s="617"/>
      <c r="FCR22" s="617"/>
      <c r="FCS22" s="617"/>
      <c r="FCT22" s="617"/>
      <c r="FCU22" s="617"/>
      <c r="FCV22" s="617"/>
      <c r="FCW22" s="617"/>
      <c r="FCX22" s="617"/>
      <c r="FCY22" s="617"/>
      <c r="FCZ22" s="617"/>
      <c r="FDA22" s="617"/>
      <c r="FDB22" s="617"/>
      <c r="FDC22" s="617"/>
      <c r="FDD22" s="617"/>
      <c r="FDE22" s="617"/>
      <c r="FDF22" s="617"/>
      <c r="FDG22" s="617"/>
      <c r="FDH22" s="617"/>
      <c r="FDI22" s="617"/>
      <c r="FDJ22" s="617"/>
      <c r="FDK22" s="617"/>
      <c r="FDL22" s="617"/>
      <c r="FDM22" s="617"/>
      <c r="FDN22" s="617"/>
      <c r="FDO22" s="617"/>
      <c r="FDP22" s="617"/>
      <c r="FDQ22" s="617"/>
      <c r="FDR22" s="617"/>
      <c r="FDS22" s="617"/>
      <c r="FDT22" s="617"/>
      <c r="FDU22" s="617"/>
      <c r="FDV22" s="617"/>
      <c r="FDW22" s="617"/>
      <c r="FDX22" s="617"/>
      <c r="FDY22" s="617"/>
      <c r="FDZ22" s="617"/>
      <c r="FEA22" s="617"/>
      <c r="FEB22" s="617"/>
      <c r="FEC22" s="617"/>
      <c r="FED22" s="617"/>
      <c r="FEE22" s="617"/>
      <c r="FEF22" s="617"/>
      <c r="FEG22" s="617"/>
      <c r="FEH22" s="617"/>
      <c r="FEI22" s="617"/>
      <c r="FEJ22" s="617"/>
      <c r="FEK22" s="617"/>
      <c r="FEL22" s="617"/>
      <c r="FEM22" s="617"/>
      <c r="FEN22" s="617"/>
      <c r="FEO22" s="617"/>
      <c r="FEP22" s="617"/>
      <c r="FEQ22" s="617"/>
      <c r="FER22" s="617"/>
      <c r="FES22" s="617"/>
      <c r="FET22" s="617"/>
      <c r="FEU22" s="617"/>
      <c r="FEV22" s="617"/>
      <c r="FEW22" s="617"/>
      <c r="FEX22" s="617"/>
      <c r="FEY22" s="617"/>
      <c r="FEZ22" s="617"/>
      <c r="FFA22" s="617"/>
      <c r="FFB22" s="617"/>
      <c r="FFC22" s="617"/>
      <c r="FFD22" s="617"/>
      <c r="FFE22" s="617"/>
      <c r="FFF22" s="617"/>
      <c r="FFG22" s="617"/>
      <c r="FFH22" s="617"/>
      <c r="FFI22" s="617"/>
      <c r="FFJ22" s="617"/>
      <c r="FFK22" s="617"/>
      <c r="FFL22" s="617"/>
      <c r="FFM22" s="617"/>
      <c r="FFN22" s="617"/>
      <c r="FFO22" s="617"/>
      <c r="FFP22" s="617"/>
      <c r="FFQ22" s="617"/>
      <c r="FFR22" s="617"/>
      <c r="FFS22" s="617"/>
      <c r="FFT22" s="617"/>
      <c r="FFU22" s="617"/>
      <c r="FFV22" s="617"/>
      <c r="FFW22" s="617"/>
      <c r="FFX22" s="617"/>
      <c r="FFY22" s="617"/>
      <c r="FFZ22" s="617"/>
      <c r="FGA22" s="617"/>
      <c r="FGB22" s="617"/>
      <c r="FGC22" s="617"/>
      <c r="FGD22" s="617"/>
      <c r="FGE22" s="617"/>
      <c r="FGF22" s="617"/>
      <c r="FGG22" s="617"/>
      <c r="FGH22" s="617"/>
      <c r="FGI22" s="617"/>
      <c r="FGJ22" s="617"/>
      <c r="FGK22" s="617"/>
      <c r="FGL22" s="617"/>
      <c r="FGM22" s="617"/>
      <c r="FGN22" s="617"/>
      <c r="FGO22" s="617"/>
      <c r="FGP22" s="617"/>
      <c r="FGQ22" s="617"/>
      <c r="FGR22" s="617"/>
      <c r="FGS22" s="617"/>
      <c r="FGT22" s="617"/>
      <c r="FGU22" s="617"/>
      <c r="FGV22" s="617"/>
      <c r="FGW22" s="617"/>
      <c r="FGX22" s="617"/>
      <c r="FGY22" s="617"/>
      <c r="FGZ22" s="617"/>
      <c r="FHA22" s="617"/>
      <c r="FHB22" s="617"/>
      <c r="FHC22" s="617"/>
      <c r="FHD22" s="617"/>
      <c r="FHE22" s="617"/>
      <c r="FHF22" s="617"/>
      <c r="FHG22" s="617"/>
      <c r="FHH22" s="617"/>
      <c r="FHI22" s="617"/>
      <c r="FHJ22" s="617"/>
      <c r="FHK22" s="617"/>
      <c r="FHL22" s="617"/>
      <c r="FHM22" s="617"/>
      <c r="FHN22" s="617"/>
      <c r="FHO22" s="617"/>
      <c r="FHP22" s="617"/>
      <c r="FHQ22" s="617"/>
      <c r="FHR22" s="617"/>
      <c r="FHS22" s="617"/>
      <c r="FHT22" s="617"/>
      <c r="FHU22" s="617"/>
      <c r="FHV22" s="617"/>
      <c r="FHW22" s="617"/>
      <c r="FHX22" s="617"/>
      <c r="FHY22" s="617"/>
      <c r="FHZ22" s="617"/>
      <c r="FIA22" s="617"/>
      <c r="FIB22" s="617"/>
      <c r="FIC22" s="617"/>
      <c r="FID22" s="617"/>
      <c r="FIE22" s="617"/>
      <c r="FIF22" s="617"/>
      <c r="FIG22" s="617"/>
      <c r="FIH22" s="617"/>
      <c r="FII22" s="617"/>
      <c r="FIJ22" s="617"/>
      <c r="FIK22" s="617"/>
      <c r="FIL22" s="617"/>
      <c r="FIM22" s="617"/>
      <c r="FIN22" s="617"/>
      <c r="FIO22" s="617"/>
      <c r="FIP22" s="617"/>
      <c r="FIQ22" s="617"/>
      <c r="FIR22" s="617"/>
      <c r="FIS22" s="617"/>
      <c r="FIT22" s="617"/>
      <c r="FIU22" s="617"/>
      <c r="FIV22" s="617"/>
      <c r="FIW22" s="617"/>
      <c r="FIX22" s="617"/>
      <c r="FIY22" s="617"/>
      <c r="FIZ22" s="617"/>
      <c r="FJA22" s="617"/>
      <c r="FJB22" s="617"/>
      <c r="FJC22" s="617"/>
      <c r="FJD22" s="617"/>
      <c r="FJE22" s="617"/>
      <c r="FJF22" s="617"/>
      <c r="FJG22" s="617"/>
      <c r="FJH22" s="617"/>
      <c r="FJI22" s="617"/>
      <c r="FJJ22" s="617"/>
      <c r="FJK22" s="617"/>
      <c r="FJL22" s="617"/>
      <c r="FJM22" s="617"/>
      <c r="FJN22" s="617"/>
      <c r="FJO22" s="617"/>
      <c r="FJP22" s="617"/>
      <c r="FJQ22" s="617"/>
      <c r="FJR22" s="617"/>
      <c r="FJS22" s="617"/>
      <c r="FJT22" s="617"/>
      <c r="FJU22" s="617"/>
      <c r="FJV22" s="617"/>
      <c r="FJW22" s="617"/>
      <c r="FJX22" s="617"/>
      <c r="FJY22" s="617"/>
      <c r="FJZ22" s="617"/>
      <c r="FKA22" s="617"/>
      <c r="FKB22" s="617"/>
      <c r="FKC22" s="617"/>
      <c r="FKD22" s="617"/>
      <c r="FKE22" s="617"/>
      <c r="FKF22" s="617"/>
      <c r="FKG22" s="617"/>
      <c r="FKH22" s="617"/>
      <c r="FKI22" s="617"/>
      <c r="FKJ22" s="617"/>
      <c r="FKK22" s="617"/>
      <c r="FKL22" s="617"/>
      <c r="FKM22" s="617"/>
      <c r="FKN22" s="617"/>
      <c r="FKO22" s="617"/>
      <c r="FKP22" s="617"/>
      <c r="FKQ22" s="617"/>
      <c r="FKR22" s="617"/>
      <c r="FKS22" s="617"/>
      <c r="FKT22" s="617"/>
      <c r="FKU22" s="617"/>
      <c r="FKV22" s="617"/>
      <c r="FKW22" s="617"/>
      <c r="FKX22" s="617"/>
      <c r="FKY22" s="617"/>
      <c r="FKZ22" s="617"/>
      <c r="FLA22" s="617"/>
      <c r="FLB22" s="617"/>
      <c r="FLC22" s="617"/>
      <c r="FLD22" s="617"/>
      <c r="FLE22" s="617"/>
      <c r="FLF22" s="617"/>
      <c r="FLG22" s="617"/>
      <c r="FLH22" s="617"/>
      <c r="FLI22" s="617"/>
      <c r="FLJ22" s="617"/>
      <c r="FLK22" s="617"/>
      <c r="FLL22" s="617"/>
      <c r="FLM22" s="617"/>
      <c r="FLN22" s="617"/>
      <c r="FLO22" s="617"/>
      <c r="FLP22" s="617"/>
      <c r="FLQ22" s="617"/>
      <c r="FLR22" s="617"/>
      <c r="FLS22" s="617"/>
      <c r="FLT22" s="617"/>
      <c r="FLU22" s="617"/>
      <c r="FLV22" s="617"/>
      <c r="FLW22" s="617"/>
      <c r="FLX22" s="617"/>
      <c r="FLY22" s="617"/>
      <c r="FLZ22" s="617"/>
      <c r="FMA22" s="617"/>
      <c r="FMB22" s="617"/>
      <c r="FMC22" s="617"/>
      <c r="FMD22" s="617"/>
      <c r="FME22" s="617"/>
      <c r="FMF22" s="617"/>
      <c r="FMG22" s="617"/>
      <c r="FMH22" s="617"/>
      <c r="FMI22" s="617"/>
      <c r="FMJ22" s="617"/>
      <c r="FMK22" s="617"/>
      <c r="FML22" s="617"/>
      <c r="FMM22" s="617"/>
      <c r="FMN22" s="617"/>
      <c r="FMO22" s="617"/>
      <c r="FMP22" s="617"/>
      <c r="FMQ22" s="617"/>
      <c r="FMR22" s="617"/>
      <c r="FMS22" s="617"/>
      <c r="FMT22" s="617"/>
      <c r="FMU22" s="617"/>
      <c r="FMV22" s="617"/>
      <c r="FMW22" s="617"/>
      <c r="FMX22" s="617"/>
      <c r="FMY22" s="617"/>
      <c r="FMZ22" s="617"/>
      <c r="FNA22" s="617"/>
      <c r="FNB22" s="617"/>
      <c r="FNC22" s="617"/>
      <c r="FND22" s="617"/>
      <c r="FNE22" s="617"/>
      <c r="FNF22" s="617"/>
      <c r="FNG22" s="617"/>
      <c r="FNH22" s="617"/>
      <c r="FNI22" s="617"/>
      <c r="FNJ22" s="617"/>
      <c r="FNK22" s="617"/>
      <c r="FNL22" s="617"/>
      <c r="FNM22" s="617"/>
      <c r="FNN22" s="617"/>
      <c r="FNO22" s="617"/>
      <c r="FNP22" s="617"/>
      <c r="FNQ22" s="617"/>
      <c r="FNR22" s="617"/>
      <c r="FNS22" s="617"/>
      <c r="FNT22" s="617"/>
      <c r="FNU22" s="617"/>
      <c r="FNV22" s="617"/>
      <c r="FNW22" s="617"/>
      <c r="FNX22" s="617"/>
      <c r="FNY22" s="617"/>
      <c r="FNZ22" s="617"/>
      <c r="FOA22" s="617"/>
      <c r="FOB22" s="617"/>
      <c r="FOC22" s="617"/>
      <c r="FOD22" s="617"/>
      <c r="FOE22" s="617"/>
      <c r="FOF22" s="617"/>
      <c r="FOG22" s="617"/>
      <c r="FOH22" s="617"/>
      <c r="FOI22" s="617"/>
      <c r="FOJ22" s="617"/>
      <c r="FOK22" s="617"/>
      <c r="FOL22" s="617"/>
      <c r="FOM22" s="617"/>
      <c r="FON22" s="617"/>
      <c r="FOO22" s="617"/>
      <c r="FOP22" s="617"/>
      <c r="FOQ22" s="617"/>
      <c r="FOR22" s="617"/>
      <c r="FOS22" s="617"/>
      <c r="FOT22" s="617"/>
      <c r="FOU22" s="617"/>
      <c r="FOV22" s="617"/>
      <c r="FOW22" s="617"/>
      <c r="FOX22" s="617"/>
      <c r="FOY22" s="617"/>
      <c r="FOZ22" s="617"/>
      <c r="FPA22" s="617"/>
      <c r="FPB22" s="617"/>
      <c r="FPC22" s="617"/>
      <c r="FPD22" s="617"/>
      <c r="FPE22" s="617"/>
      <c r="FPF22" s="617"/>
      <c r="FPG22" s="617"/>
      <c r="FPH22" s="617"/>
      <c r="FPI22" s="617"/>
      <c r="FPJ22" s="617"/>
      <c r="FPK22" s="617"/>
      <c r="FPL22" s="617"/>
      <c r="FPM22" s="617"/>
      <c r="FPN22" s="617"/>
      <c r="FPO22" s="617"/>
      <c r="FPP22" s="617"/>
      <c r="FPQ22" s="617"/>
      <c r="FPR22" s="617"/>
      <c r="FPS22" s="617"/>
      <c r="FPT22" s="617"/>
      <c r="FPU22" s="617"/>
      <c r="FPV22" s="617"/>
      <c r="FPW22" s="617"/>
      <c r="FPX22" s="617"/>
      <c r="FPY22" s="617"/>
      <c r="FPZ22" s="617"/>
      <c r="FQA22" s="617"/>
      <c r="FQB22" s="617"/>
      <c r="FQC22" s="617"/>
      <c r="FQD22" s="617"/>
      <c r="FQE22" s="617"/>
      <c r="FQF22" s="617"/>
      <c r="FQG22" s="617"/>
      <c r="FQH22" s="617"/>
      <c r="FQI22" s="617"/>
      <c r="FQJ22" s="617"/>
      <c r="FQK22" s="617"/>
      <c r="FQL22" s="617"/>
      <c r="FQM22" s="617"/>
      <c r="FQN22" s="617"/>
      <c r="FQO22" s="617"/>
      <c r="FQP22" s="617"/>
      <c r="FQQ22" s="617"/>
      <c r="FQR22" s="617"/>
      <c r="FQS22" s="617"/>
      <c r="FQT22" s="617"/>
      <c r="FQU22" s="617"/>
      <c r="FQV22" s="617"/>
      <c r="FQW22" s="617"/>
      <c r="FQX22" s="617"/>
      <c r="FQY22" s="617"/>
      <c r="FQZ22" s="617"/>
      <c r="FRA22" s="617"/>
      <c r="FRB22" s="617"/>
      <c r="FRC22" s="617"/>
      <c r="FRD22" s="617"/>
      <c r="FRE22" s="617"/>
      <c r="FRF22" s="617"/>
      <c r="FRG22" s="617"/>
      <c r="FRH22" s="617"/>
      <c r="FRI22" s="617"/>
      <c r="FRJ22" s="617"/>
      <c r="FRK22" s="617"/>
      <c r="FRL22" s="617"/>
      <c r="FRM22" s="617"/>
      <c r="FRN22" s="617"/>
      <c r="FRO22" s="617"/>
      <c r="FRP22" s="617"/>
      <c r="FRQ22" s="617"/>
      <c r="FRR22" s="617"/>
      <c r="FRS22" s="617"/>
      <c r="FRT22" s="617"/>
      <c r="FRU22" s="617"/>
      <c r="FRV22" s="617"/>
      <c r="FRW22" s="617"/>
      <c r="FRX22" s="617"/>
      <c r="FRY22" s="617"/>
      <c r="FRZ22" s="617"/>
      <c r="FSA22" s="617"/>
      <c r="FSB22" s="617"/>
      <c r="FSC22" s="617"/>
      <c r="FSD22" s="617"/>
      <c r="FSE22" s="617"/>
      <c r="FSF22" s="617"/>
      <c r="FSG22" s="617"/>
      <c r="FSH22" s="617"/>
      <c r="FSI22" s="617"/>
      <c r="FSJ22" s="617"/>
      <c r="FSK22" s="617"/>
      <c r="FSL22" s="617"/>
      <c r="FSM22" s="617"/>
      <c r="FSN22" s="617"/>
      <c r="FSO22" s="617"/>
      <c r="FSP22" s="617"/>
      <c r="FSQ22" s="617"/>
      <c r="FSR22" s="617"/>
      <c r="FSS22" s="617"/>
      <c r="FST22" s="617"/>
      <c r="FSU22" s="617"/>
      <c r="FSV22" s="617"/>
      <c r="FSW22" s="617"/>
      <c r="FSX22" s="617"/>
      <c r="FSY22" s="617"/>
      <c r="FSZ22" s="617"/>
      <c r="FTA22" s="617"/>
      <c r="FTB22" s="617"/>
      <c r="FTC22" s="617"/>
      <c r="FTD22" s="617"/>
      <c r="FTE22" s="617"/>
      <c r="FTF22" s="617"/>
      <c r="FTG22" s="617"/>
      <c r="FTH22" s="617"/>
      <c r="FTI22" s="617"/>
      <c r="FTJ22" s="617"/>
      <c r="FTK22" s="617"/>
      <c r="FTL22" s="617"/>
      <c r="FTM22" s="617"/>
      <c r="FTN22" s="617"/>
      <c r="FTO22" s="617"/>
      <c r="FTP22" s="617"/>
      <c r="FTQ22" s="617"/>
      <c r="FTR22" s="617"/>
      <c r="FTS22" s="617"/>
      <c r="FTT22" s="617"/>
      <c r="FTU22" s="617"/>
      <c r="FTV22" s="617"/>
      <c r="FTW22" s="617"/>
      <c r="FTX22" s="617"/>
      <c r="FTY22" s="617"/>
      <c r="FTZ22" s="617"/>
      <c r="FUA22" s="617"/>
      <c r="FUB22" s="617"/>
      <c r="FUC22" s="617"/>
      <c r="FUD22" s="617"/>
      <c r="FUE22" s="617"/>
      <c r="FUF22" s="617"/>
      <c r="FUG22" s="617"/>
      <c r="FUH22" s="617"/>
      <c r="FUI22" s="617"/>
      <c r="FUJ22" s="617"/>
      <c r="FUK22" s="617"/>
      <c r="FUL22" s="617"/>
      <c r="FUM22" s="617"/>
      <c r="FUN22" s="617"/>
      <c r="FUO22" s="617"/>
      <c r="FUP22" s="617"/>
      <c r="FUQ22" s="617"/>
      <c r="FUR22" s="617"/>
      <c r="FUS22" s="617"/>
      <c r="FUT22" s="617"/>
      <c r="FUU22" s="617"/>
      <c r="FUV22" s="617"/>
      <c r="FUW22" s="617"/>
      <c r="FUX22" s="617"/>
      <c r="FUY22" s="617"/>
      <c r="FUZ22" s="617"/>
      <c r="FVA22" s="617"/>
      <c r="FVB22" s="617"/>
      <c r="FVC22" s="617"/>
      <c r="FVD22" s="617"/>
      <c r="FVE22" s="617"/>
      <c r="FVF22" s="617"/>
      <c r="FVG22" s="617"/>
      <c r="FVH22" s="617"/>
      <c r="FVI22" s="617"/>
      <c r="FVJ22" s="617"/>
      <c r="FVK22" s="617"/>
      <c r="FVL22" s="617"/>
      <c r="FVM22" s="617"/>
      <c r="FVN22" s="617"/>
      <c r="FVO22" s="617"/>
      <c r="FVP22" s="617"/>
      <c r="FVQ22" s="617"/>
      <c r="FVR22" s="617"/>
      <c r="FVS22" s="617"/>
      <c r="FVT22" s="617"/>
      <c r="FVU22" s="617"/>
      <c r="FVV22" s="617"/>
      <c r="FVW22" s="617"/>
      <c r="FVX22" s="617"/>
      <c r="FVY22" s="617"/>
      <c r="FVZ22" s="617"/>
      <c r="FWA22" s="617"/>
      <c r="FWB22" s="617"/>
      <c r="FWC22" s="617"/>
      <c r="FWD22" s="617"/>
      <c r="FWE22" s="617"/>
      <c r="FWF22" s="617"/>
      <c r="FWG22" s="617"/>
      <c r="FWH22" s="617"/>
      <c r="FWI22" s="617"/>
      <c r="FWJ22" s="617"/>
      <c r="FWK22" s="617"/>
      <c r="FWL22" s="617"/>
      <c r="FWM22" s="617"/>
      <c r="FWN22" s="617"/>
      <c r="FWO22" s="617"/>
      <c r="FWP22" s="617"/>
      <c r="FWQ22" s="617"/>
      <c r="FWR22" s="617"/>
      <c r="FWS22" s="617"/>
      <c r="FWT22" s="617"/>
      <c r="FWU22" s="617"/>
      <c r="FWV22" s="617"/>
      <c r="FWW22" s="617"/>
      <c r="FWX22" s="617"/>
      <c r="FWY22" s="617"/>
      <c r="FWZ22" s="617"/>
      <c r="FXA22" s="617"/>
      <c r="FXB22" s="617"/>
      <c r="FXC22" s="617"/>
      <c r="FXD22" s="617"/>
      <c r="FXE22" s="617"/>
      <c r="FXF22" s="617"/>
      <c r="FXG22" s="617"/>
      <c r="FXH22" s="617"/>
      <c r="FXI22" s="617"/>
      <c r="FXJ22" s="617"/>
      <c r="FXK22" s="617"/>
      <c r="FXL22" s="617"/>
      <c r="FXM22" s="617"/>
      <c r="FXN22" s="617"/>
      <c r="FXO22" s="617"/>
      <c r="FXP22" s="617"/>
      <c r="FXQ22" s="617"/>
      <c r="FXR22" s="617"/>
      <c r="FXS22" s="617"/>
      <c r="FXT22" s="617"/>
      <c r="FXU22" s="617"/>
      <c r="FXV22" s="617"/>
      <c r="FXW22" s="617"/>
      <c r="FXX22" s="617"/>
      <c r="FXY22" s="617"/>
      <c r="FXZ22" s="617"/>
      <c r="FYA22" s="617"/>
      <c r="FYB22" s="617"/>
      <c r="FYC22" s="617"/>
      <c r="FYD22" s="617"/>
      <c r="FYE22" s="617"/>
      <c r="FYF22" s="617"/>
      <c r="FYG22" s="617"/>
      <c r="FYH22" s="617"/>
      <c r="FYI22" s="617"/>
      <c r="FYJ22" s="617"/>
      <c r="FYK22" s="617"/>
      <c r="FYL22" s="617"/>
      <c r="FYM22" s="617"/>
      <c r="FYN22" s="617"/>
      <c r="FYO22" s="617"/>
      <c r="FYP22" s="617"/>
      <c r="FYQ22" s="617"/>
      <c r="FYR22" s="617"/>
      <c r="FYS22" s="617"/>
      <c r="FYT22" s="617"/>
      <c r="FYU22" s="617"/>
      <c r="FYV22" s="617"/>
      <c r="FYW22" s="617"/>
      <c r="FYX22" s="617"/>
      <c r="FYY22" s="617"/>
      <c r="FYZ22" s="617"/>
      <c r="FZA22" s="617"/>
      <c r="FZB22" s="617"/>
      <c r="FZC22" s="617"/>
      <c r="FZD22" s="617"/>
      <c r="FZE22" s="617"/>
      <c r="FZF22" s="617"/>
      <c r="FZG22" s="617"/>
      <c r="FZH22" s="617"/>
      <c r="FZI22" s="617"/>
      <c r="FZJ22" s="617"/>
      <c r="FZK22" s="617"/>
      <c r="FZL22" s="617"/>
      <c r="FZM22" s="617"/>
      <c r="FZN22" s="617"/>
      <c r="FZO22" s="617"/>
      <c r="FZP22" s="617"/>
      <c r="FZQ22" s="617"/>
      <c r="FZR22" s="617"/>
      <c r="FZS22" s="617"/>
      <c r="FZT22" s="617"/>
      <c r="FZU22" s="617"/>
      <c r="FZV22" s="617"/>
      <c r="FZW22" s="617"/>
      <c r="FZX22" s="617"/>
      <c r="FZY22" s="617"/>
      <c r="FZZ22" s="617"/>
      <c r="GAA22" s="617"/>
      <c r="GAB22" s="617"/>
      <c r="GAC22" s="617"/>
      <c r="GAD22" s="617"/>
      <c r="GAE22" s="617"/>
      <c r="GAF22" s="617"/>
      <c r="GAG22" s="617"/>
      <c r="GAH22" s="617"/>
      <c r="GAI22" s="617"/>
      <c r="GAJ22" s="617"/>
      <c r="GAK22" s="617"/>
      <c r="GAL22" s="617"/>
      <c r="GAM22" s="617"/>
      <c r="GAN22" s="617"/>
      <c r="GAO22" s="617"/>
      <c r="GAP22" s="617"/>
      <c r="GAQ22" s="617"/>
      <c r="GAR22" s="617"/>
      <c r="GAS22" s="617"/>
      <c r="GAT22" s="617"/>
      <c r="GAU22" s="617"/>
      <c r="GAV22" s="617"/>
      <c r="GAW22" s="617"/>
      <c r="GAX22" s="617"/>
      <c r="GAY22" s="617"/>
      <c r="GAZ22" s="617"/>
      <c r="GBA22" s="617"/>
      <c r="GBB22" s="617"/>
      <c r="GBC22" s="617"/>
      <c r="GBD22" s="617"/>
      <c r="GBE22" s="617"/>
      <c r="GBF22" s="617"/>
      <c r="GBG22" s="617"/>
      <c r="GBH22" s="617"/>
      <c r="GBI22" s="617"/>
      <c r="GBJ22" s="617"/>
      <c r="GBK22" s="617"/>
      <c r="GBL22" s="617"/>
      <c r="GBM22" s="617"/>
      <c r="GBN22" s="617"/>
      <c r="GBO22" s="617"/>
      <c r="GBP22" s="617"/>
      <c r="GBQ22" s="617"/>
      <c r="GBR22" s="617"/>
      <c r="GBS22" s="617"/>
      <c r="GBT22" s="617"/>
      <c r="GBU22" s="617"/>
      <c r="GBV22" s="617"/>
      <c r="GBW22" s="617"/>
      <c r="GBX22" s="617"/>
      <c r="GBY22" s="617"/>
      <c r="GBZ22" s="617"/>
      <c r="GCA22" s="617"/>
      <c r="GCB22" s="617"/>
      <c r="GCC22" s="617"/>
      <c r="GCD22" s="617"/>
      <c r="GCE22" s="617"/>
      <c r="GCF22" s="617"/>
      <c r="GCG22" s="617"/>
      <c r="GCH22" s="617"/>
      <c r="GCI22" s="617"/>
      <c r="GCJ22" s="617"/>
      <c r="GCK22" s="617"/>
      <c r="GCL22" s="617"/>
      <c r="GCM22" s="617"/>
      <c r="GCN22" s="617"/>
      <c r="GCO22" s="617"/>
      <c r="GCP22" s="617"/>
      <c r="GCQ22" s="617"/>
      <c r="GCR22" s="617"/>
      <c r="GCS22" s="617"/>
      <c r="GCT22" s="617"/>
      <c r="GCU22" s="617"/>
      <c r="GCV22" s="617"/>
      <c r="GCW22" s="617"/>
      <c r="GCX22" s="617"/>
      <c r="GCY22" s="617"/>
      <c r="GCZ22" s="617"/>
      <c r="GDA22" s="617"/>
      <c r="GDB22" s="617"/>
      <c r="GDC22" s="617"/>
      <c r="GDD22" s="617"/>
      <c r="GDE22" s="617"/>
      <c r="GDF22" s="617"/>
      <c r="GDG22" s="617"/>
      <c r="GDH22" s="617"/>
      <c r="GDI22" s="617"/>
      <c r="GDJ22" s="617"/>
      <c r="GDK22" s="617"/>
      <c r="GDL22" s="617"/>
      <c r="GDM22" s="617"/>
      <c r="GDN22" s="617"/>
      <c r="GDO22" s="617"/>
      <c r="GDP22" s="617"/>
      <c r="GDQ22" s="617"/>
      <c r="GDR22" s="617"/>
      <c r="GDS22" s="617"/>
      <c r="GDT22" s="617"/>
      <c r="GDU22" s="617"/>
      <c r="GDV22" s="617"/>
      <c r="GDW22" s="617"/>
      <c r="GDX22" s="617"/>
      <c r="GDY22" s="617"/>
      <c r="GDZ22" s="617"/>
      <c r="GEA22" s="617"/>
      <c r="GEB22" s="617"/>
      <c r="GEC22" s="617"/>
      <c r="GED22" s="617"/>
      <c r="GEE22" s="617"/>
      <c r="GEF22" s="617"/>
      <c r="GEG22" s="617"/>
      <c r="GEH22" s="617"/>
      <c r="GEI22" s="617"/>
      <c r="GEJ22" s="617"/>
      <c r="GEK22" s="617"/>
      <c r="GEL22" s="617"/>
      <c r="GEM22" s="617"/>
      <c r="GEN22" s="617"/>
      <c r="GEO22" s="617"/>
      <c r="GEP22" s="617"/>
      <c r="GEQ22" s="617"/>
      <c r="GER22" s="617"/>
      <c r="GES22" s="617"/>
      <c r="GET22" s="617"/>
      <c r="GEU22" s="617"/>
      <c r="GEV22" s="617"/>
      <c r="GEW22" s="617"/>
      <c r="GEX22" s="617"/>
      <c r="GEY22" s="617"/>
      <c r="GEZ22" s="617"/>
      <c r="GFA22" s="617"/>
      <c r="GFB22" s="617"/>
      <c r="GFC22" s="617"/>
      <c r="GFD22" s="617"/>
      <c r="GFE22" s="617"/>
      <c r="GFF22" s="617"/>
      <c r="GFG22" s="617"/>
      <c r="GFH22" s="617"/>
      <c r="GFI22" s="617"/>
      <c r="GFJ22" s="617"/>
      <c r="GFK22" s="617"/>
      <c r="GFL22" s="617"/>
      <c r="GFM22" s="617"/>
      <c r="GFN22" s="617"/>
      <c r="GFO22" s="617"/>
      <c r="GFP22" s="617"/>
      <c r="GFQ22" s="617"/>
      <c r="GFR22" s="617"/>
      <c r="GFS22" s="617"/>
      <c r="GFT22" s="617"/>
      <c r="GFU22" s="617"/>
      <c r="GFV22" s="617"/>
      <c r="GFW22" s="617"/>
      <c r="GFX22" s="617"/>
      <c r="GFY22" s="617"/>
      <c r="GFZ22" s="617"/>
      <c r="GGA22" s="617"/>
      <c r="GGB22" s="617"/>
      <c r="GGC22" s="617"/>
      <c r="GGD22" s="617"/>
      <c r="GGE22" s="617"/>
      <c r="GGF22" s="617"/>
      <c r="GGG22" s="617"/>
      <c r="GGH22" s="617"/>
      <c r="GGI22" s="617"/>
      <c r="GGJ22" s="617"/>
      <c r="GGK22" s="617"/>
      <c r="GGL22" s="617"/>
      <c r="GGM22" s="617"/>
      <c r="GGN22" s="617"/>
      <c r="GGO22" s="617"/>
      <c r="GGP22" s="617"/>
      <c r="GGQ22" s="617"/>
      <c r="GGR22" s="617"/>
      <c r="GGS22" s="617"/>
      <c r="GGT22" s="617"/>
      <c r="GGU22" s="617"/>
      <c r="GGV22" s="617"/>
      <c r="GGW22" s="617"/>
      <c r="GGX22" s="617"/>
      <c r="GGY22" s="617"/>
      <c r="GGZ22" s="617"/>
      <c r="GHA22" s="617"/>
      <c r="GHB22" s="617"/>
      <c r="GHC22" s="617"/>
      <c r="GHD22" s="617"/>
      <c r="GHE22" s="617"/>
      <c r="GHF22" s="617"/>
      <c r="GHG22" s="617"/>
      <c r="GHH22" s="617"/>
      <c r="GHI22" s="617"/>
      <c r="GHJ22" s="617"/>
      <c r="GHK22" s="617"/>
      <c r="GHL22" s="617"/>
      <c r="GHM22" s="617"/>
      <c r="GHN22" s="617"/>
      <c r="GHO22" s="617"/>
      <c r="GHP22" s="617"/>
      <c r="GHQ22" s="617"/>
      <c r="GHR22" s="617"/>
      <c r="GHS22" s="617"/>
      <c r="GHT22" s="617"/>
      <c r="GHU22" s="617"/>
      <c r="GHV22" s="617"/>
      <c r="GHW22" s="617"/>
      <c r="GHX22" s="617"/>
      <c r="GHY22" s="617"/>
      <c r="GHZ22" s="617"/>
      <c r="GIA22" s="617"/>
      <c r="GIB22" s="617"/>
      <c r="GIC22" s="617"/>
      <c r="GID22" s="617"/>
      <c r="GIE22" s="617"/>
      <c r="GIF22" s="617"/>
      <c r="GIG22" s="617"/>
      <c r="GIH22" s="617"/>
      <c r="GII22" s="617"/>
      <c r="GIJ22" s="617"/>
      <c r="GIK22" s="617"/>
      <c r="GIL22" s="617"/>
      <c r="GIM22" s="617"/>
      <c r="GIN22" s="617"/>
      <c r="GIO22" s="617"/>
      <c r="GIP22" s="617"/>
      <c r="GIQ22" s="617"/>
      <c r="GIR22" s="617"/>
      <c r="GIS22" s="617"/>
      <c r="GIT22" s="617"/>
      <c r="GIU22" s="617"/>
      <c r="GIV22" s="617"/>
      <c r="GIW22" s="617"/>
      <c r="GIX22" s="617"/>
      <c r="GIY22" s="617"/>
      <c r="GIZ22" s="617"/>
      <c r="GJA22" s="617"/>
      <c r="GJB22" s="617"/>
      <c r="GJC22" s="617"/>
      <c r="GJD22" s="617"/>
      <c r="GJE22" s="617"/>
      <c r="GJF22" s="617"/>
      <c r="GJG22" s="617"/>
      <c r="GJH22" s="617"/>
      <c r="GJI22" s="617"/>
      <c r="GJJ22" s="617"/>
      <c r="GJK22" s="617"/>
      <c r="GJL22" s="617"/>
      <c r="GJM22" s="617"/>
      <c r="GJN22" s="617"/>
      <c r="GJO22" s="617"/>
      <c r="GJP22" s="617"/>
      <c r="GJQ22" s="617"/>
      <c r="GJR22" s="617"/>
      <c r="GJS22" s="617"/>
      <c r="GJT22" s="617"/>
      <c r="GJU22" s="617"/>
      <c r="GJV22" s="617"/>
      <c r="GJW22" s="617"/>
      <c r="GJX22" s="617"/>
      <c r="GJY22" s="617"/>
      <c r="GJZ22" s="617"/>
      <c r="GKA22" s="617"/>
      <c r="GKB22" s="617"/>
      <c r="GKC22" s="617"/>
      <c r="GKD22" s="617"/>
      <c r="GKE22" s="617"/>
      <c r="GKF22" s="617"/>
      <c r="GKG22" s="617"/>
      <c r="GKH22" s="617"/>
      <c r="GKI22" s="617"/>
      <c r="GKJ22" s="617"/>
      <c r="GKK22" s="617"/>
      <c r="GKL22" s="617"/>
      <c r="GKM22" s="617"/>
      <c r="GKN22" s="617"/>
      <c r="GKO22" s="617"/>
      <c r="GKP22" s="617"/>
      <c r="GKQ22" s="617"/>
      <c r="GKR22" s="617"/>
      <c r="GKS22" s="617"/>
      <c r="GKT22" s="617"/>
      <c r="GKU22" s="617"/>
      <c r="GKV22" s="617"/>
      <c r="GKW22" s="617"/>
      <c r="GKX22" s="617"/>
      <c r="GKY22" s="617"/>
      <c r="GKZ22" s="617"/>
      <c r="GLA22" s="617"/>
      <c r="GLB22" s="617"/>
      <c r="GLC22" s="617"/>
      <c r="GLD22" s="617"/>
      <c r="GLE22" s="617"/>
      <c r="GLF22" s="617"/>
      <c r="GLG22" s="617"/>
      <c r="GLH22" s="617"/>
      <c r="GLI22" s="617"/>
      <c r="GLJ22" s="617"/>
      <c r="GLK22" s="617"/>
      <c r="GLL22" s="617"/>
      <c r="GLM22" s="617"/>
      <c r="GLN22" s="617"/>
      <c r="GLO22" s="617"/>
      <c r="GLP22" s="617"/>
      <c r="GLQ22" s="617"/>
      <c r="GLR22" s="617"/>
      <c r="GLS22" s="617"/>
      <c r="GLT22" s="617"/>
      <c r="GLU22" s="617"/>
      <c r="GLV22" s="617"/>
      <c r="GLW22" s="617"/>
      <c r="GLX22" s="617"/>
      <c r="GLY22" s="617"/>
      <c r="GLZ22" s="617"/>
      <c r="GMA22" s="617"/>
      <c r="GMB22" s="617"/>
      <c r="GMC22" s="617"/>
      <c r="GMD22" s="617"/>
      <c r="GME22" s="617"/>
      <c r="GMF22" s="617"/>
      <c r="GMG22" s="617"/>
      <c r="GMH22" s="617"/>
      <c r="GMI22" s="617"/>
      <c r="GMJ22" s="617"/>
      <c r="GMK22" s="617"/>
      <c r="GML22" s="617"/>
      <c r="GMM22" s="617"/>
      <c r="GMN22" s="617"/>
      <c r="GMO22" s="617"/>
      <c r="GMP22" s="617"/>
      <c r="GMQ22" s="617"/>
      <c r="GMR22" s="617"/>
      <c r="GMS22" s="617"/>
      <c r="GMT22" s="617"/>
      <c r="GMU22" s="617"/>
      <c r="GMV22" s="617"/>
      <c r="GMW22" s="617"/>
      <c r="GMX22" s="617"/>
      <c r="GMY22" s="617"/>
      <c r="GMZ22" s="617"/>
      <c r="GNA22" s="617"/>
      <c r="GNB22" s="617"/>
      <c r="GNC22" s="617"/>
      <c r="GND22" s="617"/>
      <c r="GNE22" s="617"/>
      <c r="GNF22" s="617"/>
      <c r="GNG22" s="617"/>
      <c r="GNH22" s="617"/>
      <c r="GNI22" s="617"/>
      <c r="GNJ22" s="617"/>
      <c r="GNK22" s="617"/>
      <c r="GNL22" s="617"/>
      <c r="GNM22" s="617"/>
      <c r="GNN22" s="617"/>
      <c r="GNO22" s="617"/>
      <c r="GNP22" s="617"/>
      <c r="GNQ22" s="617"/>
      <c r="GNR22" s="617"/>
      <c r="GNS22" s="617"/>
      <c r="GNT22" s="617"/>
      <c r="GNU22" s="617"/>
      <c r="GNV22" s="617"/>
      <c r="GNW22" s="617"/>
      <c r="GNX22" s="617"/>
      <c r="GNY22" s="617"/>
      <c r="GNZ22" s="617"/>
      <c r="GOA22" s="617"/>
      <c r="GOB22" s="617"/>
      <c r="GOC22" s="617"/>
      <c r="GOD22" s="617"/>
      <c r="GOE22" s="617"/>
      <c r="GOF22" s="617"/>
      <c r="GOG22" s="617"/>
      <c r="GOH22" s="617"/>
      <c r="GOI22" s="617"/>
      <c r="GOJ22" s="617"/>
      <c r="GOK22" s="617"/>
      <c r="GOL22" s="617"/>
      <c r="GOM22" s="617"/>
      <c r="GON22" s="617"/>
      <c r="GOO22" s="617"/>
      <c r="GOP22" s="617"/>
      <c r="GOQ22" s="617"/>
      <c r="GOR22" s="617"/>
      <c r="GOS22" s="617"/>
      <c r="GOT22" s="617"/>
      <c r="GOU22" s="617"/>
      <c r="GOV22" s="617"/>
      <c r="GOW22" s="617"/>
      <c r="GOX22" s="617"/>
      <c r="GOY22" s="617"/>
      <c r="GOZ22" s="617"/>
      <c r="GPA22" s="617"/>
      <c r="GPB22" s="617"/>
      <c r="GPC22" s="617"/>
      <c r="GPD22" s="617"/>
      <c r="GPE22" s="617"/>
      <c r="GPF22" s="617"/>
      <c r="GPG22" s="617"/>
      <c r="GPH22" s="617"/>
      <c r="GPI22" s="617"/>
      <c r="GPJ22" s="617"/>
      <c r="GPK22" s="617"/>
      <c r="GPL22" s="617"/>
      <c r="GPM22" s="617"/>
      <c r="GPN22" s="617"/>
      <c r="GPO22" s="617"/>
      <c r="GPP22" s="617"/>
      <c r="GPQ22" s="617"/>
      <c r="GPR22" s="617"/>
      <c r="GPS22" s="617"/>
      <c r="GPT22" s="617"/>
      <c r="GPU22" s="617"/>
      <c r="GPV22" s="617"/>
      <c r="GPW22" s="617"/>
      <c r="GPX22" s="617"/>
      <c r="GPY22" s="617"/>
      <c r="GPZ22" s="617"/>
      <c r="GQA22" s="617"/>
      <c r="GQB22" s="617"/>
      <c r="GQC22" s="617"/>
      <c r="GQD22" s="617"/>
      <c r="GQE22" s="617"/>
      <c r="GQF22" s="617"/>
      <c r="GQG22" s="617"/>
      <c r="GQH22" s="617"/>
      <c r="GQI22" s="617"/>
      <c r="GQJ22" s="617"/>
      <c r="GQK22" s="617"/>
      <c r="GQL22" s="617"/>
      <c r="GQM22" s="617"/>
      <c r="GQN22" s="617"/>
      <c r="GQO22" s="617"/>
      <c r="GQP22" s="617"/>
      <c r="GQQ22" s="617"/>
      <c r="GQR22" s="617"/>
      <c r="GQS22" s="617"/>
      <c r="GQT22" s="617"/>
      <c r="GQU22" s="617"/>
      <c r="GQV22" s="617"/>
      <c r="GQW22" s="617"/>
      <c r="GQX22" s="617"/>
      <c r="GQY22" s="617"/>
      <c r="GQZ22" s="617"/>
      <c r="GRA22" s="617"/>
      <c r="GRB22" s="617"/>
      <c r="GRC22" s="617"/>
      <c r="GRD22" s="617"/>
      <c r="GRE22" s="617"/>
      <c r="GRF22" s="617"/>
      <c r="GRG22" s="617"/>
      <c r="GRH22" s="617"/>
      <c r="GRI22" s="617"/>
      <c r="GRJ22" s="617"/>
      <c r="GRK22" s="617"/>
      <c r="GRL22" s="617"/>
      <c r="GRM22" s="617"/>
      <c r="GRN22" s="617"/>
      <c r="GRO22" s="617"/>
      <c r="GRP22" s="617"/>
      <c r="GRQ22" s="617"/>
      <c r="GRR22" s="617"/>
      <c r="GRS22" s="617"/>
      <c r="GRT22" s="617"/>
      <c r="GRU22" s="617"/>
      <c r="GRV22" s="617"/>
      <c r="GRW22" s="617"/>
      <c r="GRX22" s="617"/>
      <c r="GRY22" s="617"/>
      <c r="GRZ22" s="617"/>
      <c r="GSA22" s="617"/>
      <c r="GSB22" s="617"/>
      <c r="GSC22" s="617"/>
      <c r="GSD22" s="617"/>
      <c r="GSE22" s="617"/>
      <c r="GSF22" s="617"/>
      <c r="GSG22" s="617"/>
      <c r="GSH22" s="617"/>
      <c r="GSI22" s="617"/>
      <c r="GSJ22" s="617"/>
      <c r="GSK22" s="617"/>
      <c r="GSL22" s="617"/>
      <c r="GSM22" s="617"/>
      <c r="GSN22" s="617"/>
      <c r="GSO22" s="617"/>
      <c r="GSP22" s="617"/>
      <c r="GSQ22" s="617"/>
      <c r="GSR22" s="617"/>
      <c r="GSS22" s="617"/>
      <c r="GST22" s="617"/>
      <c r="GSU22" s="617"/>
      <c r="GSV22" s="617"/>
      <c r="GSW22" s="617"/>
      <c r="GSX22" s="617"/>
      <c r="GSY22" s="617"/>
      <c r="GSZ22" s="617"/>
      <c r="GTA22" s="617"/>
      <c r="GTB22" s="617"/>
      <c r="GTC22" s="617"/>
      <c r="GTD22" s="617"/>
      <c r="GTE22" s="617"/>
      <c r="GTF22" s="617"/>
      <c r="GTG22" s="617"/>
      <c r="GTH22" s="617"/>
      <c r="GTI22" s="617"/>
      <c r="GTJ22" s="617"/>
      <c r="GTK22" s="617"/>
      <c r="GTL22" s="617"/>
      <c r="GTM22" s="617"/>
      <c r="GTN22" s="617"/>
      <c r="GTO22" s="617"/>
      <c r="GTP22" s="617"/>
      <c r="GTQ22" s="617"/>
      <c r="GTR22" s="617"/>
      <c r="GTS22" s="617"/>
      <c r="GTT22" s="617"/>
      <c r="GTU22" s="617"/>
      <c r="GTV22" s="617"/>
      <c r="GTW22" s="617"/>
      <c r="GTX22" s="617"/>
      <c r="GTY22" s="617"/>
      <c r="GTZ22" s="617"/>
      <c r="GUA22" s="617"/>
      <c r="GUB22" s="617"/>
      <c r="GUC22" s="617"/>
      <c r="GUD22" s="617"/>
      <c r="GUE22" s="617"/>
      <c r="GUF22" s="617"/>
      <c r="GUG22" s="617"/>
      <c r="GUH22" s="617"/>
      <c r="GUI22" s="617"/>
      <c r="GUJ22" s="617"/>
      <c r="GUK22" s="617"/>
      <c r="GUL22" s="617"/>
      <c r="GUM22" s="617"/>
      <c r="GUN22" s="617"/>
      <c r="GUO22" s="617"/>
      <c r="GUP22" s="617"/>
      <c r="GUQ22" s="617"/>
      <c r="GUR22" s="617"/>
      <c r="GUS22" s="617"/>
      <c r="GUT22" s="617"/>
      <c r="GUU22" s="617"/>
      <c r="GUV22" s="617"/>
      <c r="GUW22" s="617"/>
      <c r="GUX22" s="617"/>
      <c r="GUY22" s="617"/>
      <c r="GUZ22" s="617"/>
      <c r="GVA22" s="617"/>
      <c r="GVB22" s="617"/>
      <c r="GVC22" s="617"/>
      <c r="GVD22" s="617"/>
      <c r="GVE22" s="617"/>
      <c r="GVF22" s="617"/>
      <c r="GVG22" s="617"/>
      <c r="GVH22" s="617"/>
      <c r="GVI22" s="617"/>
      <c r="GVJ22" s="617"/>
      <c r="GVK22" s="617"/>
      <c r="GVL22" s="617"/>
      <c r="GVM22" s="617"/>
      <c r="GVN22" s="617"/>
      <c r="GVO22" s="617"/>
      <c r="GVP22" s="617"/>
      <c r="GVQ22" s="617"/>
      <c r="GVR22" s="617"/>
      <c r="GVS22" s="617"/>
      <c r="GVT22" s="617"/>
      <c r="GVU22" s="617"/>
      <c r="GVV22" s="617"/>
      <c r="GVW22" s="617"/>
      <c r="GVX22" s="617"/>
      <c r="GVY22" s="617"/>
      <c r="GVZ22" s="617"/>
      <c r="GWA22" s="617"/>
      <c r="GWB22" s="617"/>
      <c r="GWC22" s="617"/>
      <c r="GWD22" s="617"/>
      <c r="GWE22" s="617"/>
      <c r="GWF22" s="617"/>
      <c r="GWG22" s="617"/>
      <c r="GWH22" s="617"/>
      <c r="GWI22" s="617"/>
      <c r="GWJ22" s="617"/>
      <c r="GWK22" s="617"/>
      <c r="GWL22" s="617"/>
      <c r="GWM22" s="617"/>
      <c r="GWN22" s="617"/>
      <c r="GWO22" s="617"/>
      <c r="GWP22" s="617"/>
      <c r="GWQ22" s="617"/>
      <c r="GWR22" s="617"/>
      <c r="GWS22" s="617"/>
      <c r="GWT22" s="617"/>
      <c r="GWU22" s="617"/>
      <c r="GWV22" s="617"/>
      <c r="GWW22" s="617"/>
      <c r="GWX22" s="617"/>
      <c r="GWY22" s="617"/>
      <c r="GWZ22" s="617"/>
      <c r="GXA22" s="617"/>
      <c r="GXB22" s="617"/>
      <c r="GXC22" s="617"/>
      <c r="GXD22" s="617"/>
      <c r="GXE22" s="617"/>
      <c r="GXF22" s="617"/>
      <c r="GXG22" s="617"/>
      <c r="GXH22" s="617"/>
      <c r="GXI22" s="617"/>
      <c r="GXJ22" s="617"/>
      <c r="GXK22" s="617"/>
      <c r="GXL22" s="617"/>
      <c r="GXM22" s="617"/>
      <c r="GXN22" s="617"/>
      <c r="GXO22" s="617"/>
      <c r="GXP22" s="617"/>
      <c r="GXQ22" s="617"/>
      <c r="GXR22" s="617"/>
      <c r="GXS22" s="617"/>
      <c r="GXT22" s="617"/>
      <c r="GXU22" s="617"/>
      <c r="GXV22" s="617"/>
      <c r="GXW22" s="617"/>
      <c r="GXX22" s="617"/>
      <c r="GXY22" s="617"/>
      <c r="GXZ22" s="617"/>
      <c r="GYA22" s="617"/>
      <c r="GYB22" s="617"/>
      <c r="GYC22" s="617"/>
      <c r="GYD22" s="617"/>
      <c r="GYE22" s="617"/>
      <c r="GYF22" s="617"/>
      <c r="GYG22" s="617"/>
      <c r="GYH22" s="617"/>
      <c r="GYI22" s="617"/>
      <c r="GYJ22" s="617"/>
      <c r="GYK22" s="617"/>
      <c r="GYL22" s="617"/>
      <c r="GYM22" s="617"/>
      <c r="GYN22" s="617"/>
      <c r="GYO22" s="617"/>
      <c r="GYP22" s="617"/>
      <c r="GYQ22" s="617"/>
      <c r="GYR22" s="617"/>
      <c r="GYS22" s="617"/>
      <c r="GYT22" s="617"/>
      <c r="GYU22" s="617"/>
      <c r="GYV22" s="617"/>
      <c r="GYW22" s="617"/>
      <c r="GYX22" s="617"/>
      <c r="GYY22" s="617"/>
      <c r="GYZ22" s="617"/>
      <c r="GZA22" s="617"/>
      <c r="GZB22" s="617"/>
      <c r="GZC22" s="617"/>
      <c r="GZD22" s="617"/>
      <c r="GZE22" s="617"/>
      <c r="GZF22" s="617"/>
      <c r="GZG22" s="617"/>
      <c r="GZH22" s="617"/>
      <c r="GZI22" s="617"/>
      <c r="GZJ22" s="617"/>
      <c r="GZK22" s="617"/>
      <c r="GZL22" s="617"/>
      <c r="GZM22" s="617"/>
      <c r="GZN22" s="617"/>
      <c r="GZO22" s="617"/>
      <c r="GZP22" s="617"/>
      <c r="GZQ22" s="617"/>
      <c r="GZR22" s="617"/>
      <c r="GZS22" s="617"/>
      <c r="GZT22" s="617"/>
      <c r="GZU22" s="617"/>
      <c r="GZV22" s="617"/>
      <c r="GZW22" s="617"/>
      <c r="GZX22" s="617"/>
      <c r="GZY22" s="617"/>
      <c r="GZZ22" s="617"/>
      <c r="HAA22" s="617"/>
      <c r="HAB22" s="617"/>
      <c r="HAC22" s="617"/>
      <c r="HAD22" s="617"/>
      <c r="HAE22" s="617"/>
      <c r="HAF22" s="617"/>
      <c r="HAG22" s="617"/>
      <c r="HAH22" s="617"/>
      <c r="HAI22" s="617"/>
      <c r="HAJ22" s="617"/>
      <c r="HAK22" s="617"/>
      <c r="HAL22" s="617"/>
      <c r="HAM22" s="617"/>
      <c r="HAN22" s="617"/>
      <c r="HAO22" s="617"/>
      <c r="HAP22" s="617"/>
      <c r="HAQ22" s="617"/>
      <c r="HAR22" s="617"/>
      <c r="HAS22" s="617"/>
      <c r="HAT22" s="617"/>
      <c r="HAU22" s="617"/>
      <c r="HAV22" s="617"/>
      <c r="HAW22" s="617"/>
      <c r="HAX22" s="617"/>
      <c r="HAY22" s="617"/>
      <c r="HAZ22" s="617"/>
      <c r="HBA22" s="617"/>
      <c r="HBB22" s="617"/>
      <c r="HBC22" s="617"/>
      <c r="HBD22" s="617"/>
      <c r="HBE22" s="617"/>
      <c r="HBF22" s="617"/>
      <c r="HBG22" s="617"/>
      <c r="HBH22" s="617"/>
      <c r="HBI22" s="617"/>
      <c r="HBJ22" s="617"/>
      <c r="HBK22" s="617"/>
      <c r="HBL22" s="617"/>
      <c r="HBM22" s="617"/>
      <c r="HBN22" s="617"/>
      <c r="HBO22" s="617"/>
      <c r="HBP22" s="617"/>
      <c r="HBQ22" s="617"/>
      <c r="HBR22" s="617"/>
      <c r="HBS22" s="617"/>
      <c r="HBT22" s="617"/>
      <c r="HBU22" s="617"/>
      <c r="HBV22" s="617"/>
      <c r="HBW22" s="617"/>
      <c r="HBX22" s="617"/>
      <c r="HBY22" s="617"/>
      <c r="HBZ22" s="617"/>
      <c r="HCA22" s="617"/>
      <c r="HCB22" s="617"/>
      <c r="HCC22" s="617"/>
      <c r="HCD22" s="617"/>
      <c r="HCE22" s="617"/>
      <c r="HCF22" s="617"/>
      <c r="HCG22" s="617"/>
      <c r="HCH22" s="617"/>
      <c r="HCI22" s="617"/>
      <c r="HCJ22" s="617"/>
      <c r="HCK22" s="617"/>
      <c r="HCL22" s="617"/>
      <c r="HCM22" s="617"/>
      <c r="HCN22" s="617"/>
      <c r="HCO22" s="617"/>
      <c r="HCP22" s="617"/>
      <c r="HCQ22" s="617"/>
      <c r="HCR22" s="617"/>
      <c r="HCS22" s="617"/>
      <c r="HCT22" s="617"/>
      <c r="HCU22" s="617"/>
      <c r="HCV22" s="617"/>
      <c r="HCW22" s="617"/>
      <c r="HCX22" s="617"/>
      <c r="HCY22" s="617"/>
      <c r="HCZ22" s="617"/>
      <c r="HDA22" s="617"/>
      <c r="HDB22" s="617"/>
      <c r="HDC22" s="617"/>
      <c r="HDD22" s="617"/>
      <c r="HDE22" s="617"/>
      <c r="HDF22" s="617"/>
      <c r="HDG22" s="617"/>
      <c r="HDH22" s="617"/>
      <c r="HDI22" s="617"/>
      <c r="HDJ22" s="617"/>
      <c r="HDK22" s="617"/>
      <c r="HDL22" s="617"/>
      <c r="HDM22" s="617"/>
      <c r="HDN22" s="617"/>
      <c r="HDO22" s="617"/>
      <c r="HDP22" s="617"/>
      <c r="HDQ22" s="617"/>
      <c r="HDR22" s="617"/>
      <c r="HDS22" s="617"/>
      <c r="HDT22" s="617"/>
      <c r="HDU22" s="617"/>
      <c r="HDV22" s="617"/>
      <c r="HDW22" s="617"/>
      <c r="HDX22" s="617"/>
      <c r="HDY22" s="617"/>
      <c r="HDZ22" s="617"/>
      <c r="HEA22" s="617"/>
      <c r="HEB22" s="617"/>
      <c r="HEC22" s="617"/>
      <c r="HED22" s="617"/>
      <c r="HEE22" s="617"/>
      <c r="HEF22" s="617"/>
      <c r="HEG22" s="617"/>
      <c r="HEH22" s="617"/>
      <c r="HEI22" s="617"/>
      <c r="HEJ22" s="617"/>
      <c r="HEK22" s="617"/>
      <c r="HEL22" s="617"/>
      <c r="HEM22" s="617"/>
      <c r="HEN22" s="617"/>
      <c r="HEO22" s="617"/>
      <c r="HEP22" s="617"/>
      <c r="HEQ22" s="617"/>
      <c r="HER22" s="617"/>
      <c r="HES22" s="617"/>
      <c r="HET22" s="617"/>
      <c r="HEU22" s="617"/>
      <c r="HEV22" s="617"/>
      <c r="HEW22" s="617"/>
      <c r="HEX22" s="617"/>
      <c r="HEY22" s="617"/>
      <c r="HEZ22" s="617"/>
      <c r="HFA22" s="617"/>
      <c r="HFB22" s="617"/>
      <c r="HFC22" s="617"/>
      <c r="HFD22" s="617"/>
      <c r="HFE22" s="617"/>
      <c r="HFF22" s="617"/>
      <c r="HFG22" s="617"/>
      <c r="HFH22" s="617"/>
      <c r="HFI22" s="617"/>
      <c r="HFJ22" s="617"/>
      <c r="HFK22" s="617"/>
      <c r="HFL22" s="617"/>
      <c r="HFM22" s="617"/>
      <c r="HFN22" s="617"/>
      <c r="HFO22" s="617"/>
      <c r="HFP22" s="617"/>
      <c r="HFQ22" s="617"/>
      <c r="HFR22" s="617"/>
      <c r="HFS22" s="617"/>
      <c r="HFT22" s="617"/>
      <c r="HFU22" s="617"/>
      <c r="HFV22" s="617"/>
      <c r="HFW22" s="617"/>
      <c r="HFX22" s="617"/>
      <c r="HFY22" s="617"/>
      <c r="HFZ22" s="617"/>
      <c r="HGA22" s="617"/>
      <c r="HGB22" s="617"/>
      <c r="HGC22" s="617"/>
      <c r="HGD22" s="617"/>
      <c r="HGE22" s="617"/>
      <c r="HGF22" s="617"/>
      <c r="HGG22" s="617"/>
      <c r="HGH22" s="617"/>
      <c r="HGI22" s="617"/>
      <c r="HGJ22" s="617"/>
      <c r="HGK22" s="617"/>
      <c r="HGL22" s="617"/>
      <c r="HGM22" s="617"/>
      <c r="HGN22" s="617"/>
      <c r="HGO22" s="617"/>
      <c r="HGP22" s="617"/>
      <c r="HGQ22" s="617"/>
      <c r="HGR22" s="617"/>
      <c r="HGS22" s="617"/>
      <c r="HGT22" s="617"/>
      <c r="HGU22" s="617"/>
      <c r="HGV22" s="617"/>
      <c r="HGW22" s="617"/>
      <c r="HGX22" s="617"/>
      <c r="HGY22" s="617"/>
      <c r="HGZ22" s="617"/>
      <c r="HHA22" s="617"/>
      <c r="HHB22" s="617"/>
      <c r="HHC22" s="617"/>
      <c r="HHD22" s="617"/>
      <c r="HHE22" s="617"/>
      <c r="HHF22" s="617"/>
      <c r="HHG22" s="617"/>
      <c r="HHH22" s="617"/>
      <c r="HHI22" s="617"/>
      <c r="HHJ22" s="617"/>
      <c r="HHK22" s="617"/>
      <c r="HHL22" s="617"/>
      <c r="HHM22" s="617"/>
      <c r="HHN22" s="617"/>
      <c r="HHO22" s="617"/>
      <c r="HHP22" s="617"/>
      <c r="HHQ22" s="617"/>
      <c r="HHR22" s="617"/>
      <c r="HHS22" s="617"/>
      <c r="HHT22" s="617"/>
      <c r="HHU22" s="617"/>
      <c r="HHV22" s="617"/>
      <c r="HHW22" s="617"/>
      <c r="HHX22" s="617"/>
      <c r="HHY22" s="617"/>
      <c r="HHZ22" s="617"/>
      <c r="HIA22" s="617"/>
      <c r="HIB22" s="617"/>
      <c r="HIC22" s="617"/>
      <c r="HID22" s="617"/>
      <c r="HIE22" s="617"/>
      <c r="HIF22" s="617"/>
      <c r="HIG22" s="617"/>
      <c r="HIH22" s="617"/>
      <c r="HII22" s="617"/>
      <c r="HIJ22" s="617"/>
      <c r="HIK22" s="617"/>
      <c r="HIL22" s="617"/>
      <c r="HIM22" s="617"/>
      <c r="HIN22" s="617"/>
      <c r="HIO22" s="617"/>
      <c r="HIP22" s="617"/>
      <c r="HIQ22" s="617"/>
      <c r="HIR22" s="617"/>
      <c r="HIS22" s="617"/>
      <c r="HIT22" s="617"/>
      <c r="HIU22" s="617"/>
      <c r="HIV22" s="617"/>
      <c r="HIW22" s="617"/>
      <c r="HIX22" s="617"/>
      <c r="HIY22" s="617"/>
      <c r="HIZ22" s="617"/>
      <c r="HJA22" s="617"/>
      <c r="HJB22" s="617"/>
      <c r="HJC22" s="617"/>
      <c r="HJD22" s="617"/>
      <c r="HJE22" s="617"/>
      <c r="HJF22" s="617"/>
      <c r="HJG22" s="617"/>
      <c r="HJH22" s="617"/>
      <c r="HJI22" s="617"/>
      <c r="HJJ22" s="617"/>
      <c r="HJK22" s="617"/>
      <c r="HJL22" s="617"/>
      <c r="HJM22" s="617"/>
      <c r="HJN22" s="617"/>
      <c r="HJO22" s="617"/>
      <c r="HJP22" s="617"/>
      <c r="HJQ22" s="617"/>
      <c r="HJR22" s="617"/>
      <c r="HJS22" s="617"/>
      <c r="HJT22" s="617"/>
      <c r="HJU22" s="617"/>
      <c r="HJV22" s="617"/>
      <c r="HJW22" s="617"/>
      <c r="HJX22" s="617"/>
      <c r="HJY22" s="617"/>
      <c r="HJZ22" s="617"/>
      <c r="HKA22" s="617"/>
      <c r="HKB22" s="617"/>
      <c r="HKC22" s="617"/>
      <c r="HKD22" s="617"/>
      <c r="HKE22" s="617"/>
      <c r="HKF22" s="617"/>
      <c r="HKG22" s="617"/>
      <c r="HKH22" s="617"/>
      <c r="HKI22" s="617"/>
      <c r="HKJ22" s="617"/>
      <c r="HKK22" s="617"/>
      <c r="HKL22" s="617"/>
      <c r="HKM22" s="617"/>
      <c r="HKN22" s="617"/>
      <c r="HKO22" s="617"/>
      <c r="HKP22" s="617"/>
      <c r="HKQ22" s="617"/>
      <c r="HKR22" s="617"/>
      <c r="HKS22" s="617"/>
      <c r="HKT22" s="617"/>
      <c r="HKU22" s="617"/>
      <c r="HKV22" s="617"/>
      <c r="HKW22" s="617"/>
      <c r="HKX22" s="617"/>
      <c r="HKY22" s="617"/>
      <c r="HKZ22" s="617"/>
      <c r="HLA22" s="617"/>
      <c r="HLB22" s="617"/>
      <c r="HLC22" s="617"/>
      <c r="HLD22" s="617"/>
      <c r="HLE22" s="617"/>
      <c r="HLF22" s="617"/>
      <c r="HLG22" s="617"/>
      <c r="HLH22" s="617"/>
      <c r="HLI22" s="617"/>
      <c r="HLJ22" s="617"/>
      <c r="HLK22" s="617"/>
      <c r="HLL22" s="617"/>
      <c r="HLM22" s="617"/>
      <c r="HLN22" s="617"/>
      <c r="HLO22" s="617"/>
      <c r="HLP22" s="617"/>
      <c r="HLQ22" s="617"/>
      <c r="HLR22" s="617"/>
      <c r="HLS22" s="617"/>
      <c r="HLT22" s="617"/>
      <c r="HLU22" s="617"/>
      <c r="HLV22" s="617"/>
      <c r="HLW22" s="617"/>
      <c r="HLX22" s="617"/>
      <c r="HLY22" s="617"/>
      <c r="HLZ22" s="617"/>
      <c r="HMA22" s="617"/>
      <c r="HMB22" s="617"/>
      <c r="HMC22" s="617"/>
      <c r="HMD22" s="617"/>
      <c r="HME22" s="617"/>
      <c r="HMF22" s="617"/>
      <c r="HMG22" s="617"/>
      <c r="HMH22" s="617"/>
      <c r="HMI22" s="617"/>
      <c r="HMJ22" s="617"/>
      <c r="HMK22" s="617"/>
      <c r="HML22" s="617"/>
      <c r="HMM22" s="617"/>
      <c r="HMN22" s="617"/>
      <c r="HMO22" s="617"/>
      <c r="HMP22" s="617"/>
      <c r="HMQ22" s="617"/>
      <c r="HMR22" s="617"/>
      <c r="HMS22" s="617"/>
      <c r="HMT22" s="617"/>
      <c r="HMU22" s="617"/>
      <c r="HMV22" s="617"/>
      <c r="HMW22" s="617"/>
      <c r="HMX22" s="617"/>
      <c r="HMY22" s="617"/>
      <c r="HMZ22" s="617"/>
      <c r="HNA22" s="617"/>
      <c r="HNB22" s="617"/>
      <c r="HNC22" s="617"/>
      <c r="HND22" s="617"/>
      <c r="HNE22" s="617"/>
      <c r="HNF22" s="617"/>
      <c r="HNG22" s="617"/>
      <c r="HNH22" s="617"/>
      <c r="HNI22" s="617"/>
      <c r="HNJ22" s="617"/>
      <c r="HNK22" s="617"/>
      <c r="HNL22" s="617"/>
      <c r="HNM22" s="617"/>
      <c r="HNN22" s="617"/>
      <c r="HNO22" s="617"/>
      <c r="HNP22" s="617"/>
      <c r="HNQ22" s="617"/>
      <c r="HNR22" s="617"/>
      <c r="HNS22" s="617"/>
      <c r="HNT22" s="617"/>
      <c r="HNU22" s="617"/>
      <c r="HNV22" s="617"/>
      <c r="HNW22" s="617"/>
      <c r="HNX22" s="617"/>
      <c r="HNY22" s="617"/>
      <c r="HNZ22" s="617"/>
      <c r="HOA22" s="617"/>
      <c r="HOB22" s="617"/>
      <c r="HOC22" s="617"/>
      <c r="HOD22" s="617"/>
      <c r="HOE22" s="617"/>
      <c r="HOF22" s="617"/>
      <c r="HOG22" s="617"/>
      <c r="HOH22" s="617"/>
      <c r="HOI22" s="617"/>
      <c r="HOJ22" s="617"/>
      <c r="HOK22" s="617"/>
      <c r="HOL22" s="617"/>
      <c r="HOM22" s="617"/>
      <c r="HON22" s="617"/>
      <c r="HOO22" s="617"/>
      <c r="HOP22" s="617"/>
      <c r="HOQ22" s="617"/>
      <c r="HOR22" s="617"/>
      <c r="HOS22" s="617"/>
      <c r="HOT22" s="617"/>
      <c r="HOU22" s="617"/>
      <c r="HOV22" s="617"/>
      <c r="HOW22" s="617"/>
      <c r="HOX22" s="617"/>
      <c r="HOY22" s="617"/>
      <c r="HOZ22" s="617"/>
      <c r="HPA22" s="617"/>
      <c r="HPB22" s="617"/>
      <c r="HPC22" s="617"/>
      <c r="HPD22" s="617"/>
      <c r="HPE22" s="617"/>
      <c r="HPF22" s="617"/>
      <c r="HPG22" s="617"/>
      <c r="HPH22" s="617"/>
      <c r="HPI22" s="617"/>
      <c r="HPJ22" s="617"/>
      <c r="HPK22" s="617"/>
      <c r="HPL22" s="617"/>
      <c r="HPM22" s="617"/>
      <c r="HPN22" s="617"/>
      <c r="HPO22" s="617"/>
      <c r="HPP22" s="617"/>
      <c r="HPQ22" s="617"/>
      <c r="HPR22" s="617"/>
      <c r="HPS22" s="617"/>
      <c r="HPT22" s="617"/>
      <c r="HPU22" s="617"/>
      <c r="HPV22" s="617"/>
      <c r="HPW22" s="617"/>
      <c r="HPX22" s="617"/>
      <c r="HPY22" s="617"/>
      <c r="HPZ22" s="617"/>
      <c r="HQA22" s="617"/>
      <c r="HQB22" s="617"/>
      <c r="HQC22" s="617"/>
      <c r="HQD22" s="617"/>
      <c r="HQE22" s="617"/>
      <c r="HQF22" s="617"/>
      <c r="HQG22" s="617"/>
      <c r="HQH22" s="617"/>
      <c r="HQI22" s="617"/>
      <c r="HQJ22" s="617"/>
      <c r="HQK22" s="617"/>
      <c r="HQL22" s="617"/>
      <c r="HQM22" s="617"/>
      <c r="HQN22" s="617"/>
      <c r="HQO22" s="617"/>
      <c r="HQP22" s="617"/>
      <c r="HQQ22" s="617"/>
      <c r="HQR22" s="617"/>
      <c r="HQS22" s="617"/>
      <c r="HQT22" s="617"/>
      <c r="HQU22" s="617"/>
      <c r="HQV22" s="617"/>
      <c r="HQW22" s="617"/>
      <c r="HQX22" s="617"/>
      <c r="HQY22" s="617"/>
      <c r="HQZ22" s="617"/>
      <c r="HRA22" s="617"/>
      <c r="HRB22" s="617"/>
      <c r="HRC22" s="617"/>
      <c r="HRD22" s="617"/>
      <c r="HRE22" s="617"/>
      <c r="HRF22" s="617"/>
      <c r="HRG22" s="617"/>
      <c r="HRH22" s="617"/>
      <c r="HRI22" s="617"/>
      <c r="HRJ22" s="617"/>
      <c r="HRK22" s="617"/>
      <c r="HRL22" s="617"/>
      <c r="HRM22" s="617"/>
      <c r="HRN22" s="617"/>
      <c r="HRO22" s="617"/>
      <c r="HRP22" s="617"/>
      <c r="HRQ22" s="617"/>
      <c r="HRR22" s="617"/>
      <c r="HRS22" s="617"/>
      <c r="HRT22" s="617"/>
      <c r="HRU22" s="617"/>
      <c r="HRV22" s="617"/>
      <c r="HRW22" s="617"/>
      <c r="HRX22" s="617"/>
      <c r="HRY22" s="617"/>
      <c r="HRZ22" s="617"/>
      <c r="HSA22" s="617"/>
      <c r="HSB22" s="617"/>
      <c r="HSC22" s="617"/>
      <c r="HSD22" s="617"/>
      <c r="HSE22" s="617"/>
      <c r="HSF22" s="617"/>
      <c r="HSG22" s="617"/>
      <c r="HSH22" s="617"/>
      <c r="HSI22" s="617"/>
      <c r="HSJ22" s="617"/>
      <c r="HSK22" s="617"/>
      <c r="HSL22" s="617"/>
      <c r="HSM22" s="617"/>
      <c r="HSN22" s="617"/>
      <c r="HSO22" s="617"/>
      <c r="HSP22" s="617"/>
      <c r="HSQ22" s="617"/>
      <c r="HSR22" s="617"/>
      <c r="HSS22" s="617"/>
      <c r="HST22" s="617"/>
      <c r="HSU22" s="617"/>
      <c r="HSV22" s="617"/>
      <c r="HSW22" s="617"/>
      <c r="HSX22" s="617"/>
      <c r="HSY22" s="617"/>
      <c r="HSZ22" s="617"/>
      <c r="HTA22" s="617"/>
      <c r="HTB22" s="617"/>
      <c r="HTC22" s="617"/>
      <c r="HTD22" s="617"/>
      <c r="HTE22" s="617"/>
      <c r="HTF22" s="617"/>
      <c r="HTG22" s="617"/>
      <c r="HTH22" s="617"/>
      <c r="HTI22" s="617"/>
      <c r="HTJ22" s="617"/>
      <c r="HTK22" s="617"/>
      <c r="HTL22" s="617"/>
      <c r="HTM22" s="617"/>
      <c r="HTN22" s="617"/>
      <c r="HTO22" s="617"/>
      <c r="HTP22" s="617"/>
      <c r="HTQ22" s="617"/>
      <c r="HTR22" s="617"/>
      <c r="HTS22" s="617"/>
      <c r="HTT22" s="617"/>
      <c r="HTU22" s="617"/>
      <c r="HTV22" s="617"/>
      <c r="HTW22" s="617"/>
      <c r="HTX22" s="617"/>
      <c r="HTY22" s="617"/>
      <c r="HTZ22" s="617"/>
      <c r="HUA22" s="617"/>
      <c r="HUB22" s="617"/>
      <c r="HUC22" s="617"/>
      <c r="HUD22" s="617"/>
      <c r="HUE22" s="617"/>
      <c r="HUF22" s="617"/>
      <c r="HUG22" s="617"/>
      <c r="HUH22" s="617"/>
      <c r="HUI22" s="617"/>
      <c r="HUJ22" s="617"/>
      <c r="HUK22" s="617"/>
      <c r="HUL22" s="617"/>
      <c r="HUM22" s="617"/>
      <c r="HUN22" s="617"/>
      <c r="HUO22" s="617"/>
      <c r="HUP22" s="617"/>
      <c r="HUQ22" s="617"/>
      <c r="HUR22" s="617"/>
      <c r="HUS22" s="617"/>
      <c r="HUT22" s="617"/>
      <c r="HUU22" s="617"/>
      <c r="HUV22" s="617"/>
      <c r="HUW22" s="617"/>
      <c r="HUX22" s="617"/>
      <c r="HUY22" s="617"/>
      <c r="HUZ22" s="617"/>
      <c r="HVA22" s="617"/>
      <c r="HVB22" s="617"/>
      <c r="HVC22" s="617"/>
      <c r="HVD22" s="617"/>
      <c r="HVE22" s="617"/>
      <c r="HVF22" s="617"/>
      <c r="HVG22" s="617"/>
      <c r="HVH22" s="617"/>
      <c r="HVI22" s="617"/>
      <c r="HVJ22" s="617"/>
      <c r="HVK22" s="617"/>
      <c r="HVL22" s="617"/>
      <c r="HVM22" s="617"/>
      <c r="HVN22" s="617"/>
      <c r="HVO22" s="617"/>
      <c r="HVP22" s="617"/>
      <c r="HVQ22" s="617"/>
      <c r="HVR22" s="617"/>
      <c r="HVS22" s="617"/>
      <c r="HVT22" s="617"/>
      <c r="HVU22" s="617"/>
      <c r="HVV22" s="617"/>
      <c r="HVW22" s="617"/>
      <c r="HVX22" s="617"/>
      <c r="HVY22" s="617"/>
      <c r="HVZ22" s="617"/>
      <c r="HWA22" s="617"/>
      <c r="HWB22" s="617"/>
      <c r="HWC22" s="617"/>
      <c r="HWD22" s="617"/>
      <c r="HWE22" s="617"/>
      <c r="HWF22" s="617"/>
      <c r="HWG22" s="617"/>
      <c r="HWH22" s="617"/>
      <c r="HWI22" s="617"/>
      <c r="HWJ22" s="617"/>
      <c r="HWK22" s="617"/>
      <c r="HWL22" s="617"/>
      <c r="HWM22" s="617"/>
      <c r="HWN22" s="617"/>
      <c r="HWO22" s="617"/>
      <c r="HWP22" s="617"/>
      <c r="HWQ22" s="617"/>
      <c r="HWR22" s="617"/>
      <c r="HWS22" s="617"/>
      <c r="HWT22" s="617"/>
      <c r="HWU22" s="617"/>
      <c r="HWV22" s="617"/>
      <c r="HWW22" s="617"/>
      <c r="HWX22" s="617"/>
      <c r="HWY22" s="617"/>
      <c r="HWZ22" s="617"/>
      <c r="HXA22" s="617"/>
      <c r="HXB22" s="617"/>
      <c r="HXC22" s="617"/>
      <c r="HXD22" s="617"/>
      <c r="HXE22" s="617"/>
      <c r="HXF22" s="617"/>
      <c r="HXG22" s="617"/>
      <c r="HXH22" s="617"/>
      <c r="HXI22" s="617"/>
      <c r="HXJ22" s="617"/>
      <c r="HXK22" s="617"/>
      <c r="HXL22" s="617"/>
      <c r="HXM22" s="617"/>
      <c r="HXN22" s="617"/>
      <c r="HXO22" s="617"/>
      <c r="HXP22" s="617"/>
      <c r="HXQ22" s="617"/>
      <c r="HXR22" s="617"/>
      <c r="HXS22" s="617"/>
      <c r="HXT22" s="617"/>
      <c r="HXU22" s="617"/>
      <c r="HXV22" s="617"/>
      <c r="HXW22" s="617"/>
      <c r="HXX22" s="617"/>
      <c r="HXY22" s="617"/>
      <c r="HXZ22" s="617"/>
      <c r="HYA22" s="617"/>
      <c r="HYB22" s="617"/>
      <c r="HYC22" s="617"/>
      <c r="HYD22" s="617"/>
      <c r="HYE22" s="617"/>
      <c r="HYF22" s="617"/>
      <c r="HYG22" s="617"/>
      <c r="HYH22" s="617"/>
      <c r="HYI22" s="617"/>
      <c r="HYJ22" s="617"/>
      <c r="HYK22" s="617"/>
      <c r="HYL22" s="617"/>
      <c r="HYM22" s="617"/>
      <c r="HYN22" s="617"/>
      <c r="HYO22" s="617"/>
      <c r="HYP22" s="617"/>
      <c r="HYQ22" s="617"/>
      <c r="HYR22" s="617"/>
      <c r="HYS22" s="617"/>
      <c r="HYT22" s="617"/>
      <c r="HYU22" s="617"/>
      <c r="HYV22" s="617"/>
      <c r="HYW22" s="617"/>
      <c r="HYX22" s="617"/>
      <c r="HYY22" s="617"/>
      <c r="HYZ22" s="617"/>
      <c r="HZA22" s="617"/>
      <c r="HZB22" s="617"/>
      <c r="HZC22" s="617"/>
      <c r="HZD22" s="617"/>
      <c r="HZE22" s="617"/>
      <c r="HZF22" s="617"/>
      <c r="HZG22" s="617"/>
      <c r="HZH22" s="617"/>
      <c r="HZI22" s="617"/>
      <c r="HZJ22" s="617"/>
      <c r="HZK22" s="617"/>
      <c r="HZL22" s="617"/>
      <c r="HZM22" s="617"/>
      <c r="HZN22" s="617"/>
      <c r="HZO22" s="617"/>
      <c r="HZP22" s="617"/>
      <c r="HZQ22" s="617"/>
      <c r="HZR22" s="617"/>
      <c r="HZS22" s="617"/>
      <c r="HZT22" s="617"/>
      <c r="HZU22" s="617"/>
      <c r="HZV22" s="617"/>
      <c r="HZW22" s="617"/>
      <c r="HZX22" s="617"/>
      <c r="HZY22" s="617"/>
      <c r="HZZ22" s="617"/>
      <c r="IAA22" s="617"/>
      <c r="IAB22" s="617"/>
      <c r="IAC22" s="617"/>
      <c r="IAD22" s="617"/>
      <c r="IAE22" s="617"/>
      <c r="IAF22" s="617"/>
      <c r="IAG22" s="617"/>
      <c r="IAH22" s="617"/>
      <c r="IAI22" s="617"/>
      <c r="IAJ22" s="617"/>
      <c r="IAK22" s="617"/>
      <c r="IAL22" s="617"/>
      <c r="IAM22" s="617"/>
      <c r="IAN22" s="617"/>
      <c r="IAO22" s="617"/>
      <c r="IAP22" s="617"/>
      <c r="IAQ22" s="617"/>
      <c r="IAR22" s="617"/>
      <c r="IAS22" s="617"/>
      <c r="IAT22" s="617"/>
      <c r="IAU22" s="617"/>
      <c r="IAV22" s="617"/>
      <c r="IAW22" s="617"/>
      <c r="IAX22" s="617"/>
      <c r="IAY22" s="617"/>
      <c r="IAZ22" s="617"/>
      <c r="IBA22" s="617"/>
      <c r="IBB22" s="617"/>
      <c r="IBC22" s="617"/>
      <c r="IBD22" s="617"/>
      <c r="IBE22" s="617"/>
      <c r="IBF22" s="617"/>
      <c r="IBG22" s="617"/>
      <c r="IBH22" s="617"/>
      <c r="IBI22" s="617"/>
      <c r="IBJ22" s="617"/>
      <c r="IBK22" s="617"/>
      <c r="IBL22" s="617"/>
      <c r="IBM22" s="617"/>
      <c r="IBN22" s="617"/>
      <c r="IBO22" s="617"/>
      <c r="IBP22" s="617"/>
      <c r="IBQ22" s="617"/>
      <c r="IBR22" s="617"/>
      <c r="IBS22" s="617"/>
      <c r="IBT22" s="617"/>
      <c r="IBU22" s="617"/>
      <c r="IBV22" s="617"/>
      <c r="IBW22" s="617"/>
      <c r="IBX22" s="617"/>
      <c r="IBY22" s="617"/>
      <c r="IBZ22" s="617"/>
      <c r="ICA22" s="617"/>
      <c r="ICB22" s="617"/>
      <c r="ICC22" s="617"/>
      <c r="ICD22" s="617"/>
      <c r="ICE22" s="617"/>
      <c r="ICF22" s="617"/>
      <c r="ICG22" s="617"/>
      <c r="ICH22" s="617"/>
      <c r="ICI22" s="617"/>
      <c r="ICJ22" s="617"/>
      <c r="ICK22" s="617"/>
      <c r="ICL22" s="617"/>
      <c r="ICM22" s="617"/>
      <c r="ICN22" s="617"/>
      <c r="ICO22" s="617"/>
      <c r="ICP22" s="617"/>
      <c r="ICQ22" s="617"/>
      <c r="ICR22" s="617"/>
      <c r="ICS22" s="617"/>
      <c r="ICT22" s="617"/>
      <c r="ICU22" s="617"/>
      <c r="ICV22" s="617"/>
      <c r="ICW22" s="617"/>
      <c r="ICX22" s="617"/>
      <c r="ICY22" s="617"/>
      <c r="ICZ22" s="617"/>
      <c r="IDA22" s="617"/>
      <c r="IDB22" s="617"/>
      <c r="IDC22" s="617"/>
      <c r="IDD22" s="617"/>
      <c r="IDE22" s="617"/>
      <c r="IDF22" s="617"/>
      <c r="IDG22" s="617"/>
      <c r="IDH22" s="617"/>
      <c r="IDI22" s="617"/>
      <c r="IDJ22" s="617"/>
      <c r="IDK22" s="617"/>
      <c r="IDL22" s="617"/>
      <c r="IDM22" s="617"/>
      <c r="IDN22" s="617"/>
      <c r="IDO22" s="617"/>
      <c r="IDP22" s="617"/>
      <c r="IDQ22" s="617"/>
      <c r="IDR22" s="617"/>
      <c r="IDS22" s="617"/>
      <c r="IDT22" s="617"/>
      <c r="IDU22" s="617"/>
      <c r="IDV22" s="617"/>
      <c r="IDW22" s="617"/>
      <c r="IDX22" s="617"/>
      <c r="IDY22" s="617"/>
      <c r="IDZ22" s="617"/>
      <c r="IEA22" s="617"/>
      <c r="IEB22" s="617"/>
      <c r="IEC22" s="617"/>
      <c r="IED22" s="617"/>
      <c r="IEE22" s="617"/>
      <c r="IEF22" s="617"/>
      <c r="IEG22" s="617"/>
      <c r="IEH22" s="617"/>
      <c r="IEI22" s="617"/>
      <c r="IEJ22" s="617"/>
      <c r="IEK22" s="617"/>
      <c r="IEL22" s="617"/>
      <c r="IEM22" s="617"/>
      <c r="IEN22" s="617"/>
      <c r="IEO22" s="617"/>
      <c r="IEP22" s="617"/>
      <c r="IEQ22" s="617"/>
      <c r="IER22" s="617"/>
      <c r="IES22" s="617"/>
      <c r="IET22" s="617"/>
      <c r="IEU22" s="617"/>
      <c r="IEV22" s="617"/>
      <c r="IEW22" s="617"/>
      <c r="IEX22" s="617"/>
      <c r="IEY22" s="617"/>
      <c r="IEZ22" s="617"/>
      <c r="IFA22" s="617"/>
      <c r="IFB22" s="617"/>
      <c r="IFC22" s="617"/>
      <c r="IFD22" s="617"/>
      <c r="IFE22" s="617"/>
      <c r="IFF22" s="617"/>
      <c r="IFG22" s="617"/>
      <c r="IFH22" s="617"/>
      <c r="IFI22" s="617"/>
      <c r="IFJ22" s="617"/>
      <c r="IFK22" s="617"/>
      <c r="IFL22" s="617"/>
      <c r="IFM22" s="617"/>
      <c r="IFN22" s="617"/>
      <c r="IFO22" s="617"/>
      <c r="IFP22" s="617"/>
      <c r="IFQ22" s="617"/>
      <c r="IFR22" s="617"/>
      <c r="IFS22" s="617"/>
      <c r="IFT22" s="617"/>
      <c r="IFU22" s="617"/>
      <c r="IFV22" s="617"/>
      <c r="IFW22" s="617"/>
      <c r="IFX22" s="617"/>
      <c r="IFY22" s="617"/>
      <c r="IFZ22" s="617"/>
      <c r="IGA22" s="617"/>
      <c r="IGB22" s="617"/>
      <c r="IGC22" s="617"/>
      <c r="IGD22" s="617"/>
      <c r="IGE22" s="617"/>
      <c r="IGF22" s="617"/>
      <c r="IGG22" s="617"/>
      <c r="IGH22" s="617"/>
      <c r="IGI22" s="617"/>
      <c r="IGJ22" s="617"/>
      <c r="IGK22" s="617"/>
      <c r="IGL22" s="617"/>
      <c r="IGM22" s="617"/>
      <c r="IGN22" s="617"/>
      <c r="IGO22" s="617"/>
      <c r="IGP22" s="617"/>
      <c r="IGQ22" s="617"/>
      <c r="IGR22" s="617"/>
      <c r="IGS22" s="617"/>
      <c r="IGT22" s="617"/>
      <c r="IGU22" s="617"/>
      <c r="IGV22" s="617"/>
      <c r="IGW22" s="617"/>
      <c r="IGX22" s="617"/>
      <c r="IGY22" s="617"/>
      <c r="IGZ22" s="617"/>
      <c r="IHA22" s="617"/>
      <c r="IHB22" s="617"/>
      <c r="IHC22" s="617"/>
      <c r="IHD22" s="617"/>
      <c r="IHE22" s="617"/>
      <c r="IHF22" s="617"/>
      <c r="IHG22" s="617"/>
      <c r="IHH22" s="617"/>
      <c r="IHI22" s="617"/>
      <c r="IHJ22" s="617"/>
      <c r="IHK22" s="617"/>
      <c r="IHL22" s="617"/>
      <c r="IHM22" s="617"/>
      <c r="IHN22" s="617"/>
      <c r="IHO22" s="617"/>
      <c r="IHP22" s="617"/>
      <c r="IHQ22" s="617"/>
      <c r="IHR22" s="617"/>
      <c r="IHS22" s="617"/>
      <c r="IHT22" s="617"/>
      <c r="IHU22" s="617"/>
      <c r="IHV22" s="617"/>
      <c r="IHW22" s="617"/>
      <c r="IHX22" s="617"/>
      <c r="IHY22" s="617"/>
      <c r="IHZ22" s="617"/>
      <c r="IIA22" s="617"/>
      <c r="IIB22" s="617"/>
      <c r="IIC22" s="617"/>
      <c r="IID22" s="617"/>
      <c r="IIE22" s="617"/>
      <c r="IIF22" s="617"/>
      <c r="IIG22" s="617"/>
      <c r="IIH22" s="617"/>
      <c r="III22" s="617"/>
      <c r="IIJ22" s="617"/>
      <c r="IIK22" s="617"/>
      <c r="IIL22" s="617"/>
      <c r="IIM22" s="617"/>
      <c r="IIN22" s="617"/>
      <c r="IIO22" s="617"/>
      <c r="IIP22" s="617"/>
      <c r="IIQ22" s="617"/>
      <c r="IIR22" s="617"/>
      <c r="IIS22" s="617"/>
      <c r="IIT22" s="617"/>
      <c r="IIU22" s="617"/>
      <c r="IIV22" s="617"/>
      <c r="IIW22" s="617"/>
      <c r="IIX22" s="617"/>
      <c r="IIY22" s="617"/>
      <c r="IIZ22" s="617"/>
      <c r="IJA22" s="617"/>
      <c r="IJB22" s="617"/>
      <c r="IJC22" s="617"/>
      <c r="IJD22" s="617"/>
      <c r="IJE22" s="617"/>
      <c r="IJF22" s="617"/>
      <c r="IJG22" s="617"/>
      <c r="IJH22" s="617"/>
      <c r="IJI22" s="617"/>
      <c r="IJJ22" s="617"/>
      <c r="IJK22" s="617"/>
      <c r="IJL22" s="617"/>
      <c r="IJM22" s="617"/>
      <c r="IJN22" s="617"/>
      <c r="IJO22" s="617"/>
      <c r="IJP22" s="617"/>
      <c r="IJQ22" s="617"/>
      <c r="IJR22" s="617"/>
      <c r="IJS22" s="617"/>
      <c r="IJT22" s="617"/>
      <c r="IJU22" s="617"/>
      <c r="IJV22" s="617"/>
      <c r="IJW22" s="617"/>
      <c r="IJX22" s="617"/>
      <c r="IJY22" s="617"/>
      <c r="IJZ22" s="617"/>
      <c r="IKA22" s="617"/>
      <c r="IKB22" s="617"/>
      <c r="IKC22" s="617"/>
      <c r="IKD22" s="617"/>
      <c r="IKE22" s="617"/>
      <c r="IKF22" s="617"/>
      <c r="IKG22" s="617"/>
      <c r="IKH22" s="617"/>
      <c r="IKI22" s="617"/>
      <c r="IKJ22" s="617"/>
      <c r="IKK22" s="617"/>
      <c r="IKL22" s="617"/>
      <c r="IKM22" s="617"/>
      <c r="IKN22" s="617"/>
      <c r="IKO22" s="617"/>
      <c r="IKP22" s="617"/>
      <c r="IKQ22" s="617"/>
      <c r="IKR22" s="617"/>
      <c r="IKS22" s="617"/>
      <c r="IKT22" s="617"/>
      <c r="IKU22" s="617"/>
      <c r="IKV22" s="617"/>
      <c r="IKW22" s="617"/>
      <c r="IKX22" s="617"/>
      <c r="IKY22" s="617"/>
      <c r="IKZ22" s="617"/>
      <c r="ILA22" s="617"/>
      <c r="ILB22" s="617"/>
      <c r="ILC22" s="617"/>
      <c r="ILD22" s="617"/>
      <c r="ILE22" s="617"/>
      <c r="ILF22" s="617"/>
      <c r="ILG22" s="617"/>
      <c r="ILH22" s="617"/>
      <c r="ILI22" s="617"/>
      <c r="ILJ22" s="617"/>
      <c r="ILK22" s="617"/>
      <c r="ILL22" s="617"/>
      <c r="ILM22" s="617"/>
      <c r="ILN22" s="617"/>
      <c r="ILO22" s="617"/>
      <c r="ILP22" s="617"/>
      <c r="ILQ22" s="617"/>
      <c r="ILR22" s="617"/>
      <c r="ILS22" s="617"/>
      <c r="ILT22" s="617"/>
      <c r="ILU22" s="617"/>
      <c r="ILV22" s="617"/>
      <c r="ILW22" s="617"/>
      <c r="ILX22" s="617"/>
      <c r="ILY22" s="617"/>
      <c r="ILZ22" s="617"/>
      <c r="IMA22" s="617"/>
      <c r="IMB22" s="617"/>
      <c r="IMC22" s="617"/>
      <c r="IMD22" s="617"/>
      <c r="IME22" s="617"/>
      <c r="IMF22" s="617"/>
      <c r="IMG22" s="617"/>
      <c r="IMH22" s="617"/>
      <c r="IMI22" s="617"/>
      <c r="IMJ22" s="617"/>
      <c r="IMK22" s="617"/>
      <c r="IML22" s="617"/>
      <c r="IMM22" s="617"/>
      <c r="IMN22" s="617"/>
      <c r="IMO22" s="617"/>
      <c r="IMP22" s="617"/>
      <c r="IMQ22" s="617"/>
      <c r="IMR22" s="617"/>
      <c r="IMS22" s="617"/>
      <c r="IMT22" s="617"/>
      <c r="IMU22" s="617"/>
      <c r="IMV22" s="617"/>
      <c r="IMW22" s="617"/>
      <c r="IMX22" s="617"/>
      <c r="IMY22" s="617"/>
      <c r="IMZ22" s="617"/>
      <c r="INA22" s="617"/>
      <c r="INB22" s="617"/>
      <c r="INC22" s="617"/>
      <c r="IND22" s="617"/>
      <c r="INE22" s="617"/>
      <c r="INF22" s="617"/>
      <c r="ING22" s="617"/>
      <c r="INH22" s="617"/>
      <c r="INI22" s="617"/>
      <c r="INJ22" s="617"/>
      <c r="INK22" s="617"/>
      <c r="INL22" s="617"/>
      <c r="INM22" s="617"/>
      <c r="INN22" s="617"/>
      <c r="INO22" s="617"/>
      <c r="INP22" s="617"/>
      <c r="INQ22" s="617"/>
      <c r="INR22" s="617"/>
      <c r="INS22" s="617"/>
      <c r="INT22" s="617"/>
      <c r="INU22" s="617"/>
      <c r="INV22" s="617"/>
      <c r="INW22" s="617"/>
      <c r="INX22" s="617"/>
      <c r="INY22" s="617"/>
      <c r="INZ22" s="617"/>
      <c r="IOA22" s="617"/>
      <c r="IOB22" s="617"/>
      <c r="IOC22" s="617"/>
      <c r="IOD22" s="617"/>
      <c r="IOE22" s="617"/>
      <c r="IOF22" s="617"/>
      <c r="IOG22" s="617"/>
      <c r="IOH22" s="617"/>
      <c r="IOI22" s="617"/>
      <c r="IOJ22" s="617"/>
      <c r="IOK22" s="617"/>
      <c r="IOL22" s="617"/>
      <c r="IOM22" s="617"/>
      <c r="ION22" s="617"/>
      <c r="IOO22" s="617"/>
      <c r="IOP22" s="617"/>
      <c r="IOQ22" s="617"/>
      <c r="IOR22" s="617"/>
      <c r="IOS22" s="617"/>
      <c r="IOT22" s="617"/>
      <c r="IOU22" s="617"/>
      <c r="IOV22" s="617"/>
      <c r="IOW22" s="617"/>
      <c r="IOX22" s="617"/>
      <c r="IOY22" s="617"/>
      <c r="IOZ22" s="617"/>
      <c r="IPA22" s="617"/>
      <c r="IPB22" s="617"/>
      <c r="IPC22" s="617"/>
      <c r="IPD22" s="617"/>
      <c r="IPE22" s="617"/>
      <c r="IPF22" s="617"/>
      <c r="IPG22" s="617"/>
      <c r="IPH22" s="617"/>
      <c r="IPI22" s="617"/>
      <c r="IPJ22" s="617"/>
      <c r="IPK22" s="617"/>
      <c r="IPL22" s="617"/>
      <c r="IPM22" s="617"/>
      <c r="IPN22" s="617"/>
      <c r="IPO22" s="617"/>
      <c r="IPP22" s="617"/>
      <c r="IPQ22" s="617"/>
      <c r="IPR22" s="617"/>
      <c r="IPS22" s="617"/>
      <c r="IPT22" s="617"/>
      <c r="IPU22" s="617"/>
      <c r="IPV22" s="617"/>
      <c r="IPW22" s="617"/>
      <c r="IPX22" s="617"/>
      <c r="IPY22" s="617"/>
      <c r="IPZ22" s="617"/>
      <c r="IQA22" s="617"/>
      <c r="IQB22" s="617"/>
      <c r="IQC22" s="617"/>
      <c r="IQD22" s="617"/>
      <c r="IQE22" s="617"/>
      <c r="IQF22" s="617"/>
      <c r="IQG22" s="617"/>
      <c r="IQH22" s="617"/>
      <c r="IQI22" s="617"/>
      <c r="IQJ22" s="617"/>
      <c r="IQK22" s="617"/>
      <c r="IQL22" s="617"/>
      <c r="IQM22" s="617"/>
      <c r="IQN22" s="617"/>
      <c r="IQO22" s="617"/>
      <c r="IQP22" s="617"/>
      <c r="IQQ22" s="617"/>
      <c r="IQR22" s="617"/>
      <c r="IQS22" s="617"/>
      <c r="IQT22" s="617"/>
      <c r="IQU22" s="617"/>
      <c r="IQV22" s="617"/>
      <c r="IQW22" s="617"/>
      <c r="IQX22" s="617"/>
      <c r="IQY22" s="617"/>
      <c r="IQZ22" s="617"/>
      <c r="IRA22" s="617"/>
      <c r="IRB22" s="617"/>
      <c r="IRC22" s="617"/>
      <c r="IRD22" s="617"/>
      <c r="IRE22" s="617"/>
      <c r="IRF22" s="617"/>
      <c r="IRG22" s="617"/>
      <c r="IRH22" s="617"/>
      <c r="IRI22" s="617"/>
      <c r="IRJ22" s="617"/>
      <c r="IRK22" s="617"/>
      <c r="IRL22" s="617"/>
      <c r="IRM22" s="617"/>
      <c r="IRN22" s="617"/>
      <c r="IRO22" s="617"/>
      <c r="IRP22" s="617"/>
      <c r="IRQ22" s="617"/>
      <c r="IRR22" s="617"/>
      <c r="IRS22" s="617"/>
      <c r="IRT22" s="617"/>
      <c r="IRU22" s="617"/>
      <c r="IRV22" s="617"/>
      <c r="IRW22" s="617"/>
      <c r="IRX22" s="617"/>
      <c r="IRY22" s="617"/>
      <c r="IRZ22" s="617"/>
      <c r="ISA22" s="617"/>
      <c r="ISB22" s="617"/>
      <c r="ISC22" s="617"/>
      <c r="ISD22" s="617"/>
      <c r="ISE22" s="617"/>
      <c r="ISF22" s="617"/>
      <c r="ISG22" s="617"/>
      <c r="ISH22" s="617"/>
      <c r="ISI22" s="617"/>
      <c r="ISJ22" s="617"/>
      <c r="ISK22" s="617"/>
      <c r="ISL22" s="617"/>
      <c r="ISM22" s="617"/>
      <c r="ISN22" s="617"/>
      <c r="ISO22" s="617"/>
      <c r="ISP22" s="617"/>
      <c r="ISQ22" s="617"/>
      <c r="ISR22" s="617"/>
      <c r="ISS22" s="617"/>
      <c r="IST22" s="617"/>
      <c r="ISU22" s="617"/>
      <c r="ISV22" s="617"/>
      <c r="ISW22" s="617"/>
      <c r="ISX22" s="617"/>
      <c r="ISY22" s="617"/>
      <c r="ISZ22" s="617"/>
      <c r="ITA22" s="617"/>
      <c r="ITB22" s="617"/>
      <c r="ITC22" s="617"/>
      <c r="ITD22" s="617"/>
      <c r="ITE22" s="617"/>
      <c r="ITF22" s="617"/>
      <c r="ITG22" s="617"/>
      <c r="ITH22" s="617"/>
      <c r="ITI22" s="617"/>
      <c r="ITJ22" s="617"/>
      <c r="ITK22" s="617"/>
      <c r="ITL22" s="617"/>
      <c r="ITM22" s="617"/>
      <c r="ITN22" s="617"/>
      <c r="ITO22" s="617"/>
      <c r="ITP22" s="617"/>
      <c r="ITQ22" s="617"/>
      <c r="ITR22" s="617"/>
      <c r="ITS22" s="617"/>
      <c r="ITT22" s="617"/>
      <c r="ITU22" s="617"/>
      <c r="ITV22" s="617"/>
      <c r="ITW22" s="617"/>
      <c r="ITX22" s="617"/>
      <c r="ITY22" s="617"/>
      <c r="ITZ22" s="617"/>
      <c r="IUA22" s="617"/>
      <c r="IUB22" s="617"/>
      <c r="IUC22" s="617"/>
      <c r="IUD22" s="617"/>
      <c r="IUE22" s="617"/>
      <c r="IUF22" s="617"/>
      <c r="IUG22" s="617"/>
      <c r="IUH22" s="617"/>
      <c r="IUI22" s="617"/>
      <c r="IUJ22" s="617"/>
      <c r="IUK22" s="617"/>
      <c r="IUL22" s="617"/>
      <c r="IUM22" s="617"/>
      <c r="IUN22" s="617"/>
      <c r="IUO22" s="617"/>
      <c r="IUP22" s="617"/>
      <c r="IUQ22" s="617"/>
      <c r="IUR22" s="617"/>
      <c r="IUS22" s="617"/>
      <c r="IUT22" s="617"/>
      <c r="IUU22" s="617"/>
      <c r="IUV22" s="617"/>
      <c r="IUW22" s="617"/>
      <c r="IUX22" s="617"/>
      <c r="IUY22" s="617"/>
      <c r="IUZ22" s="617"/>
      <c r="IVA22" s="617"/>
      <c r="IVB22" s="617"/>
      <c r="IVC22" s="617"/>
      <c r="IVD22" s="617"/>
      <c r="IVE22" s="617"/>
      <c r="IVF22" s="617"/>
      <c r="IVG22" s="617"/>
      <c r="IVH22" s="617"/>
      <c r="IVI22" s="617"/>
      <c r="IVJ22" s="617"/>
      <c r="IVK22" s="617"/>
      <c r="IVL22" s="617"/>
      <c r="IVM22" s="617"/>
      <c r="IVN22" s="617"/>
      <c r="IVO22" s="617"/>
      <c r="IVP22" s="617"/>
      <c r="IVQ22" s="617"/>
      <c r="IVR22" s="617"/>
      <c r="IVS22" s="617"/>
      <c r="IVT22" s="617"/>
      <c r="IVU22" s="617"/>
      <c r="IVV22" s="617"/>
      <c r="IVW22" s="617"/>
      <c r="IVX22" s="617"/>
      <c r="IVY22" s="617"/>
      <c r="IVZ22" s="617"/>
      <c r="IWA22" s="617"/>
      <c r="IWB22" s="617"/>
      <c r="IWC22" s="617"/>
      <c r="IWD22" s="617"/>
      <c r="IWE22" s="617"/>
      <c r="IWF22" s="617"/>
      <c r="IWG22" s="617"/>
      <c r="IWH22" s="617"/>
      <c r="IWI22" s="617"/>
      <c r="IWJ22" s="617"/>
      <c r="IWK22" s="617"/>
      <c r="IWL22" s="617"/>
      <c r="IWM22" s="617"/>
      <c r="IWN22" s="617"/>
      <c r="IWO22" s="617"/>
      <c r="IWP22" s="617"/>
      <c r="IWQ22" s="617"/>
      <c r="IWR22" s="617"/>
      <c r="IWS22" s="617"/>
      <c r="IWT22" s="617"/>
      <c r="IWU22" s="617"/>
      <c r="IWV22" s="617"/>
      <c r="IWW22" s="617"/>
      <c r="IWX22" s="617"/>
      <c r="IWY22" s="617"/>
      <c r="IWZ22" s="617"/>
      <c r="IXA22" s="617"/>
      <c r="IXB22" s="617"/>
      <c r="IXC22" s="617"/>
      <c r="IXD22" s="617"/>
      <c r="IXE22" s="617"/>
      <c r="IXF22" s="617"/>
      <c r="IXG22" s="617"/>
      <c r="IXH22" s="617"/>
      <c r="IXI22" s="617"/>
      <c r="IXJ22" s="617"/>
      <c r="IXK22" s="617"/>
      <c r="IXL22" s="617"/>
      <c r="IXM22" s="617"/>
      <c r="IXN22" s="617"/>
      <c r="IXO22" s="617"/>
      <c r="IXP22" s="617"/>
      <c r="IXQ22" s="617"/>
      <c r="IXR22" s="617"/>
      <c r="IXS22" s="617"/>
      <c r="IXT22" s="617"/>
      <c r="IXU22" s="617"/>
      <c r="IXV22" s="617"/>
      <c r="IXW22" s="617"/>
      <c r="IXX22" s="617"/>
      <c r="IXY22" s="617"/>
      <c r="IXZ22" s="617"/>
      <c r="IYA22" s="617"/>
      <c r="IYB22" s="617"/>
      <c r="IYC22" s="617"/>
      <c r="IYD22" s="617"/>
      <c r="IYE22" s="617"/>
      <c r="IYF22" s="617"/>
      <c r="IYG22" s="617"/>
      <c r="IYH22" s="617"/>
      <c r="IYI22" s="617"/>
      <c r="IYJ22" s="617"/>
      <c r="IYK22" s="617"/>
      <c r="IYL22" s="617"/>
      <c r="IYM22" s="617"/>
      <c r="IYN22" s="617"/>
      <c r="IYO22" s="617"/>
      <c r="IYP22" s="617"/>
      <c r="IYQ22" s="617"/>
      <c r="IYR22" s="617"/>
      <c r="IYS22" s="617"/>
      <c r="IYT22" s="617"/>
      <c r="IYU22" s="617"/>
      <c r="IYV22" s="617"/>
      <c r="IYW22" s="617"/>
      <c r="IYX22" s="617"/>
      <c r="IYY22" s="617"/>
      <c r="IYZ22" s="617"/>
      <c r="IZA22" s="617"/>
      <c r="IZB22" s="617"/>
      <c r="IZC22" s="617"/>
      <c r="IZD22" s="617"/>
      <c r="IZE22" s="617"/>
      <c r="IZF22" s="617"/>
      <c r="IZG22" s="617"/>
      <c r="IZH22" s="617"/>
      <c r="IZI22" s="617"/>
      <c r="IZJ22" s="617"/>
      <c r="IZK22" s="617"/>
      <c r="IZL22" s="617"/>
      <c r="IZM22" s="617"/>
      <c r="IZN22" s="617"/>
      <c r="IZO22" s="617"/>
      <c r="IZP22" s="617"/>
      <c r="IZQ22" s="617"/>
      <c r="IZR22" s="617"/>
      <c r="IZS22" s="617"/>
      <c r="IZT22" s="617"/>
      <c r="IZU22" s="617"/>
      <c r="IZV22" s="617"/>
      <c r="IZW22" s="617"/>
      <c r="IZX22" s="617"/>
      <c r="IZY22" s="617"/>
      <c r="IZZ22" s="617"/>
      <c r="JAA22" s="617"/>
      <c r="JAB22" s="617"/>
      <c r="JAC22" s="617"/>
      <c r="JAD22" s="617"/>
      <c r="JAE22" s="617"/>
      <c r="JAF22" s="617"/>
      <c r="JAG22" s="617"/>
      <c r="JAH22" s="617"/>
      <c r="JAI22" s="617"/>
      <c r="JAJ22" s="617"/>
      <c r="JAK22" s="617"/>
      <c r="JAL22" s="617"/>
      <c r="JAM22" s="617"/>
      <c r="JAN22" s="617"/>
      <c r="JAO22" s="617"/>
      <c r="JAP22" s="617"/>
      <c r="JAQ22" s="617"/>
      <c r="JAR22" s="617"/>
      <c r="JAS22" s="617"/>
      <c r="JAT22" s="617"/>
      <c r="JAU22" s="617"/>
      <c r="JAV22" s="617"/>
      <c r="JAW22" s="617"/>
      <c r="JAX22" s="617"/>
      <c r="JAY22" s="617"/>
      <c r="JAZ22" s="617"/>
      <c r="JBA22" s="617"/>
      <c r="JBB22" s="617"/>
      <c r="JBC22" s="617"/>
      <c r="JBD22" s="617"/>
      <c r="JBE22" s="617"/>
      <c r="JBF22" s="617"/>
      <c r="JBG22" s="617"/>
      <c r="JBH22" s="617"/>
      <c r="JBI22" s="617"/>
      <c r="JBJ22" s="617"/>
      <c r="JBK22" s="617"/>
      <c r="JBL22" s="617"/>
      <c r="JBM22" s="617"/>
      <c r="JBN22" s="617"/>
      <c r="JBO22" s="617"/>
      <c r="JBP22" s="617"/>
      <c r="JBQ22" s="617"/>
      <c r="JBR22" s="617"/>
      <c r="JBS22" s="617"/>
      <c r="JBT22" s="617"/>
      <c r="JBU22" s="617"/>
      <c r="JBV22" s="617"/>
      <c r="JBW22" s="617"/>
      <c r="JBX22" s="617"/>
      <c r="JBY22" s="617"/>
      <c r="JBZ22" s="617"/>
      <c r="JCA22" s="617"/>
      <c r="JCB22" s="617"/>
      <c r="JCC22" s="617"/>
      <c r="JCD22" s="617"/>
      <c r="JCE22" s="617"/>
      <c r="JCF22" s="617"/>
      <c r="JCG22" s="617"/>
      <c r="JCH22" s="617"/>
      <c r="JCI22" s="617"/>
      <c r="JCJ22" s="617"/>
      <c r="JCK22" s="617"/>
      <c r="JCL22" s="617"/>
      <c r="JCM22" s="617"/>
      <c r="JCN22" s="617"/>
      <c r="JCO22" s="617"/>
      <c r="JCP22" s="617"/>
      <c r="JCQ22" s="617"/>
      <c r="JCR22" s="617"/>
      <c r="JCS22" s="617"/>
      <c r="JCT22" s="617"/>
      <c r="JCU22" s="617"/>
      <c r="JCV22" s="617"/>
      <c r="JCW22" s="617"/>
      <c r="JCX22" s="617"/>
      <c r="JCY22" s="617"/>
      <c r="JCZ22" s="617"/>
      <c r="JDA22" s="617"/>
      <c r="JDB22" s="617"/>
      <c r="JDC22" s="617"/>
      <c r="JDD22" s="617"/>
      <c r="JDE22" s="617"/>
      <c r="JDF22" s="617"/>
      <c r="JDG22" s="617"/>
      <c r="JDH22" s="617"/>
      <c r="JDI22" s="617"/>
      <c r="JDJ22" s="617"/>
      <c r="JDK22" s="617"/>
      <c r="JDL22" s="617"/>
      <c r="JDM22" s="617"/>
      <c r="JDN22" s="617"/>
      <c r="JDO22" s="617"/>
      <c r="JDP22" s="617"/>
      <c r="JDQ22" s="617"/>
      <c r="JDR22" s="617"/>
      <c r="JDS22" s="617"/>
      <c r="JDT22" s="617"/>
      <c r="JDU22" s="617"/>
      <c r="JDV22" s="617"/>
      <c r="JDW22" s="617"/>
      <c r="JDX22" s="617"/>
      <c r="JDY22" s="617"/>
      <c r="JDZ22" s="617"/>
      <c r="JEA22" s="617"/>
      <c r="JEB22" s="617"/>
      <c r="JEC22" s="617"/>
      <c r="JED22" s="617"/>
      <c r="JEE22" s="617"/>
      <c r="JEF22" s="617"/>
      <c r="JEG22" s="617"/>
      <c r="JEH22" s="617"/>
      <c r="JEI22" s="617"/>
      <c r="JEJ22" s="617"/>
      <c r="JEK22" s="617"/>
      <c r="JEL22" s="617"/>
      <c r="JEM22" s="617"/>
      <c r="JEN22" s="617"/>
      <c r="JEO22" s="617"/>
      <c r="JEP22" s="617"/>
      <c r="JEQ22" s="617"/>
      <c r="JER22" s="617"/>
      <c r="JES22" s="617"/>
      <c r="JET22" s="617"/>
      <c r="JEU22" s="617"/>
      <c r="JEV22" s="617"/>
      <c r="JEW22" s="617"/>
      <c r="JEX22" s="617"/>
      <c r="JEY22" s="617"/>
      <c r="JEZ22" s="617"/>
      <c r="JFA22" s="617"/>
      <c r="JFB22" s="617"/>
      <c r="JFC22" s="617"/>
      <c r="JFD22" s="617"/>
      <c r="JFE22" s="617"/>
      <c r="JFF22" s="617"/>
      <c r="JFG22" s="617"/>
      <c r="JFH22" s="617"/>
      <c r="JFI22" s="617"/>
      <c r="JFJ22" s="617"/>
      <c r="JFK22" s="617"/>
      <c r="JFL22" s="617"/>
      <c r="JFM22" s="617"/>
      <c r="JFN22" s="617"/>
      <c r="JFO22" s="617"/>
      <c r="JFP22" s="617"/>
      <c r="JFQ22" s="617"/>
      <c r="JFR22" s="617"/>
      <c r="JFS22" s="617"/>
      <c r="JFT22" s="617"/>
      <c r="JFU22" s="617"/>
      <c r="JFV22" s="617"/>
      <c r="JFW22" s="617"/>
      <c r="JFX22" s="617"/>
      <c r="JFY22" s="617"/>
      <c r="JFZ22" s="617"/>
      <c r="JGA22" s="617"/>
      <c r="JGB22" s="617"/>
      <c r="JGC22" s="617"/>
      <c r="JGD22" s="617"/>
      <c r="JGE22" s="617"/>
      <c r="JGF22" s="617"/>
      <c r="JGG22" s="617"/>
      <c r="JGH22" s="617"/>
      <c r="JGI22" s="617"/>
      <c r="JGJ22" s="617"/>
      <c r="JGK22" s="617"/>
      <c r="JGL22" s="617"/>
      <c r="JGM22" s="617"/>
      <c r="JGN22" s="617"/>
      <c r="JGO22" s="617"/>
      <c r="JGP22" s="617"/>
      <c r="JGQ22" s="617"/>
      <c r="JGR22" s="617"/>
      <c r="JGS22" s="617"/>
      <c r="JGT22" s="617"/>
      <c r="JGU22" s="617"/>
      <c r="JGV22" s="617"/>
      <c r="JGW22" s="617"/>
      <c r="JGX22" s="617"/>
      <c r="JGY22" s="617"/>
      <c r="JGZ22" s="617"/>
      <c r="JHA22" s="617"/>
      <c r="JHB22" s="617"/>
      <c r="JHC22" s="617"/>
      <c r="JHD22" s="617"/>
      <c r="JHE22" s="617"/>
      <c r="JHF22" s="617"/>
      <c r="JHG22" s="617"/>
      <c r="JHH22" s="617"/>
      <c r="JHI22" s="617"/>
      <c r="JHJ22" s="617"/>
      <c r="JHK22" s="617"/>
      <c r="JHL22" s="617"/>
      <c r="JHM22" s="617"/>
      <c r="JHN22" s="617"/>
      <c r="JHO22" s="617"/>
      <c r="JHP22" s="617"/>
      <c r="JHQ22" s="617"/>
      <c r="JHR22" s="617"/>
      <c r="JHS22" s="617"/>
      <c r="JHT22" s="617"/>
      <c r="JHU22" s="617"/>
      <c r="JHV22" s="617"/>
      <c r="JHW22" s="617"/>
      <c r="JHX22" s="617"/>
      <c r="JHY22" s="617"/>
      <c r="JHZ22" s="617"/>
      <c r="JIA22" s="617"/>
      <c r="JIB22" s="617"/>
      <c r="JIC22" s="617"/>
      <c r="JID22" s="617"/>
      <c r="JIE22" s="617"/>
      <c r="JIF22" s="617"/>
      <c r="JIG22" s="617"/>
      <c r="JIH22" s="617"/>
      <c r="JII22" s="617"/>
      <c r="JIJ22" s="617"/>
      <c r="JIK22" s="617"/>
      <c r="JIL22" s="617"/>
      <c r="JIM22" s="617"/>
      <c r="JIN22" s="617"/>
      <c r="JIO22" s="617"/>
      <c r="JIP22" s="617"/>
      <c r="JIQ22" s="617"/>
      <c r="JIR22" s="617"/>
      <c r="JIS22" s="617"/>
      <c r="JIT22" s="617"/>
      <c r="JIU22" s="617"/>
      <c r="JIV22" s="617"/>
      <c r="JIW22" s="617"/>
      <c r="JIX22" s="617"/>
      <c r="JIY22" s="617"/>
      <c r="JIZ22" s="617"/>
      <c r="JJA22" s="617"/>
      <c r="JJB22" s="617"/>
      <c r="JJC22" s="617"/>
      <c r="JJD22" s="617"/>
      <c r="JJE22" s="617"/>
      <c r="JJF22" s="617"/>
      <c r="JJG22" s="617"/>
      <c r="JJH22" s="617"/>
      <c r="JJI22" s="617"/>
      <c r="JJJ22" s="617"/>
      <c r="JJK22" s="617"/>
      <c r="JJL22" s="617"/>
      <c r="JJM22" s="617"/>
      <c r="JJN22" s="617"/>
      <c r="JJO22" s="617"/>
      <c r="JJP22" s="617"/>
      <c r="JJQ22" s="617"/>
      <c r="JJR22" s="617"/>
      <c r="JJS22" s="617"/>
      <c r="JJT22" s="617"/>
      <c r="JJU22" s="617"/>
      <c r="JJV22" s="617"/>
      <c r="JJW22" s="617"/>
      <c r="JJX22" s="617"/>
      <c r="JJY22" s="617"/>
      <c r="JJZ22" s="617"/>
      <c r="JKA22" s="617"/>
      <c r="JKB22" s="617"/>
      <c r="JKC22" s="617"/>
      <c r="JKD22" s="617"/>
      <c r="JKE22" s="617"/>
      <c r="JKF22" s="617"/>
      <c r="JKG22" s="617"/>
      <c r="JKH22" s="617"/>
      <c r="JKI22" s="617"/>
      <c r="JKJ22" s="617"/>
      <c r="JKK22" s="617"/>
      <c r="JKL22" s="617"/>
      <c r="JKM22" s="617"/>
      <c r="JKN22" s="617"/>
      <c r="JKO22" s="617"/>
      <c r="JKP22" s="617"/>
      <c r="JKQ22" s="617"/>
      <c r="JKR22" s="617"/>
      <c r="JKS22" s="617"/>
      <c r="JKT22" s="617"/>
      <c r="JKU22" s="617"/>
      <c r="JKV22" s="617"/>
      <c r="JKW22" s="617"/>
      <c r="JKX22" s="617"/>
      <c r="JKY22" s="617"/>
      <c r="JKZ22" s="617"/>
      <c r="JLA22" s="617"/>
      <c r="JLB22" s="617"/>
      <c r="JLC22" s="617"/>
      <c r="JLD22" s="617"/>
      <c r="JLE22" s="617"/>
      <c r="JLF22" s="617"/>
      <c r="JLG22" s="617"/>
      <c r="JLH22" s="617"/>
      <c r="JLI22" s="617"/>
      <c r="JLJ22" s="617"/>
      <c r="JLK22" s="617"/>
      <c r="JLL22" s="617"/>
      <c r="JLM22" s="617"/>
      <c r="JLN22" s="617"/>
      <c r="JLO22" s="617"/>
      <c r="JLP22" s="617"/>
      <c r="JLQ22" s="617"/>
      <c r="JLR22" s="617"/>
      <c r="JLS22" s="617"/>
      <c r="JLT22" s="617"/>
      <c r="JLU22" s="617"/>
      <c r="JLV22" s="617"/>
      <c r="JLW22" s="617"/>
      <c r="JLX22" s="617"/>
      <c r="JLY22" s="617"/>
      <c r="JLZ22" s="617"/>
      <c r="JMA22" s="617"/>
      <c r="JMB22" s="617"/>
      <c r="JMC22" s="617"/>
      <c r="JMD22" s="617"/>
      <c r="JME22" s="617"/>
      <c r="JMF22" s="617"/>
      <c r="JMG22" s="617"/>
      <c r="JMH22" s="617"/>
      <c r="JMI22" s="617"/>
      <c r="JMJ22" s="617"/>
      <c r="JMK22" s="617"/>
      <c r="JML22" s="617"/>
      <c r="JMM22" s="617"/>
      <c r="JMN22" s="617"/>
      <c r="JMO22" s="617"/>
      <c r="JMP22" s="617"/>
      <c r="JMQ22" s="617"/>
      <c r="JMR22" s="617"/>
      <c r="JMS22" s="617"/>
      <c r="JMT22" s="617"/>
      <c r="JMU22" s="617"/>
      <c r="JMV22" s="617"/>
      <c r="JMW22" s="617"/>
      <c r="JMX22" s="617"/>
      <c r="JMY22" s="617"/>
      <c r="JMZ22" s="617"/>
      <c r="JNA22" s="617"/>
      <c r="JNB22" s="617"/>
      <c r="JNC22" s="617"/>
      <c r="JND22" s="617"/>
      <c r="JNE22" s="617"/>
      <c r="JNF22" s="617"/>
      <c r="JNG22" s="617"/>
      <c r="JNH22" s="617"/>
      <c r="JNI22" s="617"/>
      <c r="JNJ22" s="617"/>
      <c r="JNK22" s="617"/>
      <c r="JNL22" s="617"/>
      <c r="JNM22" s="617"/>
      <c r="JNN22" s="617"/>
      <c r="JNO22" s="617"/>
      <c r="JNP22" s="617"/>
      <c r="JNQ22" s="617"/>
      <c r="JNR22" s="617"/>
      <c r="JNS22" s="617"/>
      <c r="JNT22" s="617"/>
      <c r="JNU22" s="617"/>
      <c r="JNV22" s="617"/>
      <c r="JNW22" s="617"/>
      <c r="JNX22" s="617"/>
      <c r="JNY22" s="617"/>
      <c r="JNZ22" s="617"/>
      <c r="JOA22" s="617"/>
      <c r="JOB22" s="617"/>
      <c r="JOC22" s="617"/>
      <c r="JOD22" s="617"/>
      <c r="JOE22" s="617"/>
      <c r="JOF22" s="617"/>
      <c r="JOG22" s="617"/>
      <c r="JOH22" s="617"/>
      <c r="JOI22" s="617"/>
      <c r="JOJ22" s="617"/>
      <c r="JOK22" s="617"/>
      <c r="JOL22" s="617"/>
      <c r="JOM22" s="617"/>
      <c r="JON22" s="617"/>
      <c r="JOO22" s="617"/>
      <c r="JOP22" s="617"/>
      <c r="JOQ22" s="617"/>
      <c r="JOR22" s="617"/>
      <c r="JOS22" s="617"/>
      <c r="JOT22" s="617"/>
      <c r="JOU22" s="617"/>
      <c r="JOV22" s="617"/>
      <c r="JOW22" s="617"/>
      <c r="JOX22" s="617"/>
      <c r="JOY22" s="617"/>
      <c r="JOZ22" s="617"/>
      <c r="JPA22" s="617"/>
      <c r="JPB22" s="617"/>
      <c r="JPC22" s="617"/>
      <c r="JPD22" s="617"/>
      <c r="JPE22" s="617"/>
      <c r="JPF22" s="617"/>
      <c r="JPG22" s="617"/>
      <c r="JPH22" s="617"/>
      <c r="JPI22" s="617"/>
      <c r="JPJ22" s="617"/>
      <c r="JPK22" s="617"/>
      <c r="JPL22" s="617"/>
      <c r="JPM22" s="617"/>
      <c r="JPN22" s="617"/>
      <c r="JPO22" s="617"/>
      <c r="JPP22" s="617"/>
      <c r="JPQ22" s="617"/>
      <c r="JPR22" s="617"/>
      <c r="JPS22" s="617"/>
      <c r="JPT22" s="617"/>
      <c r="JPU22" s="617"/>
      <c r="JPV22" s="617"/>
      <c r="JPW22" s="617"/>
      <c r="JPX22" s="617"/>
      <c r="JPY22" s="617"/>
      <c r="JPZ22" s="617"/>
      <c r="JQA22" s="617"/>
      <c r="JQB22" s="617"/>
      <c r="JQC22" s="617"/>
      <c r="JQD22" s="617"/>
      <c r="JQE22" s="617"/>
      <c r="JQF22" s="617"/>
      <c r="JQG22" s="617"/>
      <c r="JQH22" s="617"/>
      <c r="JQI22" s="617"/>
      <c r="JQJ22" s="617"/>
      <c r="JQK22" s="617"/>
      <c r="JQL22" s="617"/>
      <c r="JQM22" s="617"/>
      <c r="JQN22" s="617"/>
      <c r="JQO22" s="617"/>
      <c r="JQP22" s="617"/>
      <c r="JQQ22" s="617"/>
      <c r="JQR22" s="617"/>
      <c r="JQS22" s="617"/>
      <c r="JQT22" s="617"/>
      <c r="JQU22" s="617"/>
      <c r="JQV22" s="617"/>
      <c r="JQW22" s="617"/>
      <c r="JQX22" s="617"/>
      <c r="JQY22" s="617"/>
      <c r="JQZ22" s="617"/>
      <c r="JRA22" s="617"/>
      <c r="JRB22" s="617"/>
      <c r="JRC22" s="617"/>
      <c r="JRD22" s="617"/>
      <c r="JRE22" s="617"/>
      <c r="JRF22" s="617"/>
      <c r="JRG22" s="617"/>
      <c r="JRH22" s="617"/>
      <c r="JRI22" s="617"/>
      <c r="JRJ22" s="617"/>
      <c r="JRK22" s="617"/>
      <c r="JRL22" s="617"/>
      <c r="JRM22" s="617"/>
      <c r="JRN22" s="617"/>
      <c r="JRO22" s="617"/>
      <c r="JRP22" s="617"/>
      <c r="JRQ22" s="617"/>
      <c r="JRR22" s="617"/>
      <c r="JRS22" s="617"/>
      <c r="JRT22" s="617"/>
      <c r="JRU22" s="617"/>
      <c r="JRV22" s="617"/>
      <c r="JRW22" s="617"/>
      <c r="JRX22" s="617"/>
      <c r="JRY22" s="617"/>
      <c r="JRZ22" s="617"/>
      <c r="JSA22" s="617"/>
      <c r="JSB22" s="617"/>
      <c r="JSC22" s="617"/>
      <c r="JSD22" s="617"/>
      <c r="JSE22" s="617"/>
      <c r="JSF22" s="617"/>
      <c r="JSG22" s="617"/>
      <c r="JSH22" s="617"/>
      <c r="JSI22" s="617"/>
      <c r="JSJ22" s="617"/>
      <c r="JSK22" s="617"/>
      <c r="JSL22" s="617"/>
      <c r="JSM22" s="617"/>
      <c r="JSN22" s="617"/>
      <c r="JSO22" s="617"/>
      <c r="JSP22" s="617"/>
      <c r="JSQ22" s="617"/>
      <c r="JSR22" s="617"/>
      <c r="JSS22" s="617"/>
      <c r="JST22" s="617"/>
      <c r="JSU22" s="617"/>
      <c r="JSV22" s="617"/>
      <c r="JSW22" s="617"/>
      <c r="JSX22" s="617"/>
      <c r="JSY22" s="617"/>
      <c r="JSZ22" s="617"/>
      <c r="JTA22" s="617"/>
      <c r="JTB22" s="617"/>
      <c r="JTC22" s="617"/>
      <c r="JTD22" s="617"/>
      <c r="JTE22" s="617"/>
      <c r="JTF22" s="617"/>
      <c r="JTG22" s="617"/>
      <c r="JTH22" s="617"/>
      <c r="JTI22" s="617"/>
      <c r="JTJ22" s="617"/>
      <c r="JTK22" s="617"/>
      <c r="JTL22" s="617"/>
      <c r="JTM22" s="617"/>
      <c r="JTN22" s="617"/>
      <c r="JTO22" s="617"/>
      <c r="JTP22" s="617"/>
      <c r="JTQ22" s="617"/>
      <c r="JTR22" s="617"/>
      <c r="JTS22" s="617"/>
      <c r="JTT22" s="617"/>
      <c r="JTU22" s="617"/>
      <c r="JTV22" s="617"/>
      <c r="JTW22" s="617"/>
      <c r="JTX22" s="617"/>
      <c r="JTY22" s="617"/>
      <c r="JTZ22" s="617"/>
      <c r="JUA22" s="617"/>
      <c r="JUB22" s="617"/>
      <c r="JUC22" s="617"/>
      <c r="JUD22" s="617"/>
      <c r="JUE22" s="617"/>
      <c r="JUF22" s="617"/>
      <c r="JUG22" s="617"/>
      <c r="JUH22" s="617"/>
      <c r="JUI22" s="617"/>
      <c r="JUJ22" s="617"/>
      <c r="JUK22" s="617"/>
      <c r="JUL22" s="617"/>
      <c r="JUM22" s="617"/>
      <c r="JUN22" s="617"/>
      <c r="JUO22" s="617"/>
      <c r="JUP22" s="617"/>
      <c r="JUQ22" s="617"/>
      <c r="JUR22" s="617"/>
      <c r="JUS22" s="617"/>
      <c r="JUT22" s="617"/>
      <c r="JUU22" s="617"/>
      <c r="JUV22" s="617"/>
      <c r="JUW22" s="617"/>
      <c r="JUX22" s="617"/>
      <c r="JUY22" s="617"/>
      <c r="JUZ22" s="617"/>
      <c r="JVA22" s="617"/>
      <c r="JVB22" s="617"/>
      <c r="JVC22" s="617"/>
      <c r="JVD22" s="617"/>
      <c r="JVE22" s="617"/>
      <c r="JVF22" s="617"/>
      <c r="JVG22" s="617"/>
      <c r="JVH22" s="617"/>
      <c r="JVI22" s="617"/>
      <c r="JVJ22" s="617"/>
      <c r="JVK22" s="617"/>
      <c r="JVL22" s="617"/>
      <c r="JVM22" s="617"/>
      <c r="JVN22" s="617"/>
      <c r="JVO22" s="617"/>
      <c r="JVP22" s="617"/>
      <c r="JVQ22" s="617"/>
      <c r="JVR22" s="617"/>
      <c r="JVS22" s="617"/>
      <c r="JVT22" s="617"/>
      <c r="JVU22" s="617"/>
      <c r="JVV22" s="617"/>
      <c r="JVW22" s="617"/>
      <c r="JVX22" s="617"/>
      <c r="JVY22" s="617"/>
      <c r="JVZ22" s="617"/>
      <c r="JWA22" s="617"/>
      <c r="JWB22" s="617"/>
      <c r="JWC22" s="617"/>
      <c r="JWD22" s="617"/>
      <c r="JWE22" s="617"/>
      <c r="JWF22" s="617"/>
      <c r="JWG22" s="617"/>
      <c r="JWH22" s="617"/>
      <c r="JWI22" s="617"/>
      <c r="JWJ22" s="617"/>
      <c r="JWK22" s="617"/>
      <c r="JWL22" s="617"/>
      <c r="JWM22" s="617"/>
      <c r="JWN22" s="617"/>
      <c r="JWO22" s="617"/>
      <c r="JWP22" s="617"/>
      <c r="JWQ22" s="617"/>
      <c r="JWR22" s="617"/>
      <c r="JWS22" s="617"/>
      <c r="JWT22" s="617"/>
      <c r="JWU22" s="617"/>
      <c r="JWV22" s="617"/>
      <c r="JWW22" s="617"/>
      <c r="JWX22" s="617"/>
      <c r="JWY22" s="617"/>
      <c r="JWZ22" s="617"/>
      <c r="JXA22" s="617"/>
      <c r="JXB22" s="617"/>
      <c r="JXC22" s="617"/>
      <c r="JXD22" s="617"/>
      <c r="JXE22" s="617"/>
      <c r="JXF22" s="617"/>
      <c r="JXG22" s="617"/>
      <c r="JXH22" s="617"/>
      <c r="JXI22" s="617"/>
      <c r="JXJ22" s="617"/>
      <c r="JXK22" s="617"/>
      <c r="JXL22" s="617"/>
      <c r="JXM22" s="617"/>
      <c r="JXN22" s="617"/>
      <c r="JXO22" s="617"/>
      <c r="JXP22" s="617"/>
      <c r="JXQ22" s="617"/>
      <c r="JXR22" s="617"/>
      <c r="JXS22" s="617"/>
      <c r="JXT22" s="617"/>
      <c r="JXU22" s="617"/>
      <c r="JXV22" s="617"/>
      <c r="JXW22" s="617"/>
      <c r="JXX22" s="617"/>
      <c r="JXY22" s="617"/>
      <c r="JXZ22" s="617"/>
      <c r="JYA22" s="617"/>
      <c r="JYB22" s="617"/>
      <c r="JYC22" s="617"/>
      <c r="JYD22" s="617"/>
      <c r="JYE22" s="617"/>
      <c r="JYF22" s="617"/>
      <c r="JYG22" s="617"/>
      <c r="JYH22" s="617"/>
      <c r="JYI22" s="617"/>
      <c r="JYJ22" s="617"/>
      <c r="JYK22" s="617"/>
      <c r="JYL22" s="617"/>
      <c r="JYM22" s="617"/>
      <c r="JYN22" s="617"/>
      <c r="JYO22" s="617"/>
      <c r="JYP22" s="617"/>
      <c r="JYQ22" s="617"/>
      <c r="JYR22" s="617"/>
      <c r="JYS22" s="617"/>
      <c r="JYT22" s="617"/>
      <c r="JYU22" s="617"/>
      <c r="JYV22" s="617"/>
      <c r="JYW22" s="617"/>
      <c r="JYX22" s="617"/>
      <c r="JYY22" s="617"/>
      <c r="JYZ22" s="617"/>
      <c r="JZA22" s="617"/>
      <c r="JZB22" s="617"/>
      <c r="JZC22" s="617"/>
      <c r="JZD22" s="617"/>
      <c r="JZE22" s="617"/>
      <c r="JZF22" s="617"/>
      <c r="JZG22" s="617"/>
      <c r="JZH22" s="617"/>
      <c r="JZI22" s="617"/>
      <c r="JZJ22" s="617"/>
      <c r="JZK22" s="617"/>
      <c r="JZL22" s="617"/>
      <c r="JZM22" s="617"/>
      <c r="JZN22" s="617"/>
      <c r="JZO22" s="617"/>
      <c r="JZP22" s="617"/>
      <c r="JZQ22" s="617"/>
      <c r="JZR22" s="617"/>
      <c r="JZS22" s="617"/>
      <c r="JZT22" s="617"/>
      <c r="JZU22" s="617"/>
      <c r="JZV22" s="617"/>
      <c r="JZW22" s="617"/>
      <c r="JZX22" s="617"/>
      <c r="JZY22" s="617"/>
      <c r="JZZ22" s="617"/>
      <c r="KAA22" s="617"/>
      <c r="KAB22" s="617"/>
      <c r="KAC22" s="617"/>
      <c r="KAD22" s="617"/>
      <c r="KAE22" s="617"/>
      <c r="KAF22" s="617"/>
      <c r="KAG22" s="617"/>
      <c r="KAH22" s="617"/>
      <c r="KAI22" s="617"/>
      <c r="KAJ22" s="617"/>
      <c r="KAK22" s="617"/>
      <c r="KAL22" s="617"/>
      <c r="KAM22" s="617"/>
      <c r="KAN22" s="617"/>
      <c r="KAO22" s="617"/>
      <c r="KAP22" s="617"/>
      <c r="KAQ22" s="617"/>
      <c r="KAR22" s="617"/>
      <c r="KAS22" s="617"/>
      <c r="KAT22" s="617"/>
      <c r="KAU22" s="617"/>
      <c r="KAV22" s="617"/>
      <c r="KAW22" s="617"/>
      <c r="KAX22" s="617"/>
      <c r="KAY22" s="617"/>
      <c r="KAZ22" s="617"/>
      <c r="KBA22" s="617"/>
      <c r="KBB22" s="617"/>
      <c r="KBC22" s="617"/>
      <c r="KBD22" s="617"/>
      <c r="KBE22" s="617"/>
      <c r="KBF22" s="617"/>
      <c r="KBG22" s="617"/>
      <c r="KBH22" s="617"/>
      <c r="KBI22" s="617"/>
      <c r="KBJ22" s="617"/>
      <c r="KBK22" s="617"/>
      <c r="KBL22" s="617"/>
      <c r="KBM22" s="617"/>
      <c r="KBN22" s="617"/>
      <c r="KBO22" s="617"/>
      <c r="KBP22" s="617"/>
      <c r="KBQ22" s="617"/>
      <c r="KBR22" s="617"/>
      <c r="KBS22" s="617"/>
      <c r="KBT22" s="617"/>
      <c r="KBU22" s="617"/>
      <c r="KBV22" s="617"/>
      <c r="KBW22" s="617"/>
      <c r="KBX22" s="617"/>
      <c r="KBY22" s="617"/>
      <c r="KBZ22" s="617"/>
      <c r="KCA22" s="617"/>
      <c r="KCB22" s="617"/>
      <c r="KCC22" s="617"/>
      <c r="KCD22" s="617"/>
      <c r="KCE22" s="617"/>
      <c r="KCF22" s="617"/>
      <c r="KCG22" s="617"/>
      <c r="KCH22" s="617"/>
      <c r="KCI22" s="617"/>
      <c r="KCJ22" s="617"/>
      <c r="KCK22" s="617"/>
      <c r="KCL22" s="617"/>
      <c r="KCM22" s="617"/>
      <c r="KCN22" s="617"/>
      <c r="KCO22" s="617"/>
      <c r="KCP22" s="617"/>
      <c r="KCQ22" s="617"/>
      <c r="KCR22" s="617"/>
      <c r="KCS22" s="617"/>
      <c r="KCT22" s="617"/>
      <c r="KCU22" s="617"/>
      <c r="KCV22" s="617"/>
      <c r="KCW22" s="617"/>
      <c r="KCX22" s="617"/>
      <c r="KCY22" s="617"/>
      <c r="KCZ22" s="617"/>
      <c r="KDA22" s="617"/>
      <c r="KDB22" s="617"/>
      <c r="KDC22" s="617"/>
      <c r="KDD22" s="617"/>
      <c r="KDE22" s="617"/>
      <c r="KDF22" s="617"/>
      <c r="KDG22" s="617"/>
      <c r="KDH22" s="617"/>
      <c r="KDI22" s="617"/>
      <c r="KDJ22" s="617"/>
      <c r="KDK22" s="617"/>
      <c r="KDL22" s="617"/>
      <c r="KDM22" s="617"/>
      <c r="KDN22" s="617"/>
      <c r="KDO22" s="617"/>
      <c r="KDP22" s="617"/>
      <c r="KDQ22" s="617"/>
      <c r="KDR22" s="617"/>
      <c r="KDS22" s="617"/>
      <c r="KDT22" s="617"/>
      <c r="KDU22" s="617"/>
      <c r="KDV22" s="617"/>
      <c r="KDW22" s="617"/>
      <c r="KDX22" s="617"/>
      <c r="KDY22" s="617"/>
      <c r="KDZ22" s="617"/>
      <c r="KEA22" s="617"/>
      <c r="KEB22" s="617"/>
      <c r="KEC22" s="617"/>
      <c r="KED22" s="617"/>
      <c r="KEE22" s="617"/>
      <c r="KEF22" s="617"/>
      <c r="KEG22" s="617"/>
      <c r="KEH22" s="617"/>
      <c r="KEI22" s="617"/>
      <c r="KEJ22" s="617"/>
      <c r="KEK22" s="617"/>
      <c r="KEL22" s="617"/>
      <c r="KEM22" s="617"/>
      <c r="KEN22" s="617"/>
      <c r="KEO22" s="617"/>
      <c r="KEP22" s="617"/>
      <c r="KEQ22" s="617"/>
      <c r="KER22" s="617"/>
      <c r="KES22" s="617"/>
      <c r="KET22" s="617"/>
      <c r="KEU22" s="617"/>
      <c r="KEV22" s="617"/>
      <c r="KEW22" s="617"/>
      <c r="KEX22" s="617"/>
      <c r="KEY22" s="617"/>
      <c r="KEZ22" s="617"/>
      <c r="KFA22" s="617"/>
      <c r="KFB22" s="617"/>
      <c r="KFC22" s="617"/>
      <c r="KFD22" s="617"/>
      <c r="KFE22" s="617"/>
      <c r="KFF22" s="617"/>
      <c r="KFG22" s="617"/>
      <c r="KFH22" s="617"/>
      <c r="KFI22" s="617"/>
      <c r="KFJ22" s="617"/>
      <c r="KFK22" s="617"/>
      <c r="KFL22" s="617"/>
      <c r="KFM22" s="617"/>
      <c r="KFN22" s="617"/>
      <c r="KFO22" s="617"/>
      <c r="KFP22" s="617"/>
      <c r="KFQ22" s="617"/>
      <c r="KFR22" s="617"/>
      <c r="KFS22" s="617"/>
      <c r="KFT22" s="617"/>
      <c r="KFU22" s="617"/>
      <c r="KFV22" s="617"/>
      <c r="KFW22" s="617"/>
      <c r="KFX22" s="617"/>
      <c r="KFY22" s="617"/>
      <c r="KFZ22" s="617"/>
      <c r="KGA22" s="617"/>
      <c r="KGB22" s="617"/>
      <c r="KGC22" s="617"/>
      <c r="KGD22" s="617"/>
      <c r="KGE22" s="617"/>
      <c r="KGF22" s="617"/>
      <c r="KGG22" s="617"/>
      <c r="KGH22" s="617"/>
      <c r="KGI22" s="617"/>
      <c r="KGJ22" s="617"/>
      <c r="KGK22" s="617"/>
      <c r="KGL22" s="617"/>
      <c r="KGM22" s="617"/>
      <c r="KGN22" s="617"/>
      <c r="KGO22" s="617"/>
      <c r="KGP22" s="617"/>
      <c r="KGQ22" s="617"/>
      <c r="KGR22" s="617"/>
      <c r="KGS22" s="617"/>
      <c r="KGT22" s="617"/>
      <c r="KGU22" s="617"/>
      <c r="KGV22" s="617"/>
      <c r="KGW22" s="617"/>
      <c r="KGX22" s="617"/>
      <c r="KGY22" s="617"/>
      <c r="KGZ22" s="617"/>
      <c r="KHA22" s="617"/>
      <c r="KHB22" s="617"/>
      <c r="KHC22" s="617"/>
      <c r="KHD22" s="617"/>
      <c r="KHE22" s="617"/>
      <c r="KHF22" s="617"/>
      <c r="KHG22" s="617"/>
      <c r="KHH22" s="617"/>
      <c r="KHI22" s="617"/>
      <c r="KHJ22" s="617"/>
      <c r="KHK22" s="617"/>
      <c r="KHL22" s="617"/>
      <c r="KHM22" s="617"/>
      <c r="KHN22" s="617"/>
      <c r="KHO22" s="617"/>
      <c r="KHP22" s="617"/>
      <c r="KHQ22" s="617"/>
      <c r="KHR22" s="617"/>
      <c r="KHS22" s="617"/>
      <c r="KHT22" s="617"/>
      <c r="KHU22" s="617"/>
      <c r="KHV22" s="617"/>
      <c r="KHW22" s="617"/>
      <c r="KHX22" s="617"/>
      <c r="KHY22" s="617"/>
      <c r="KHZ22" s="617"/>
      <c r="KIA22" s="617"/>
      <c r="KIB22" s="617"/>
      <c r="KIC22" s="617"/>
      <c r="KID22" s="617"/>
      <c r="KIE22" s="617"/>
      <c r="KIF22" s="617"/>
      <c r="KIG22" s="617"/>
      <c r="KIH22" s="617"/>
      <c r="KII22" s="617"/>
      <c r="KIJ22" s="617"/>
      <c r="KIK22" s="617"/>
      <c r="KIL22" s="617"/>
      <c r="KIM22" s="617"/>
      <c r="KIN22" s="617"/>
      <c r="KIO22" s="617"/>
      <c r="KIP22" s="617"/>
      <c r="KIQ22" s="617"/>
      <c r="KIR22" s="617"/>
      <c r="KIS22" s="617"/>
      <c r="KIT22" s="617"/>
      <c r="KIU22" s="617"/>
      <c r="KIV22" s="617"/>
      <c r="KIW22" s="617"/>
      <c r="KIX22" s="617"/>
      <c r="KIY22" s="617"/>
      <c r="KIZ22" s="617"/>
      <c r="KJA22" s="617"/>
      <c r="KJB22" s="617"/>
      <c r="KJC22" s="617"/>
      <c r="KJD22" s="617"/>
      <c r="KJE22" s="617"/>
      <c r="KJF22" s="617"/>
      <c r="KJG22" s="617"/>
      <c r="KJH22" s="617"/>
      <c r="KJI22" s="617"/>
      <c r="KJJ22" s="617"/>
      <c r="KJK22" s="617"/>
      <c r="KJL22" s="617"/>
      <c r="KJM22" s="617"/>
      <c r="KJN22" s="617"/>
      <c r="KJO22" s="617"/>
      <c r="KJP22" s="617"/>
      <c r="KJQ22" s="617"/>
      <c r="KJR22" s="617"/>
      <c r="KJS22" s="617"/>
      <c r="KJT22" s="617"/>
      <c r="KJU22" s="617"/>
      <c r="KJV22" s="617"/>
      <c r="KJW22" s="617"/>
      <c r="KJX22" s="617"/>
      <c r="KJY22" s="617"/>
      <c r="KJZ22" s="617"/>
      <c r="KKA22" s="617"/>
      <c r="KKB22" s="617"/>
      <c r="KKC22" s="617"/>
      <c r="KKD22" s="617"/>
      <c r="KKE22" s="617"/>
      <c r="KKF22" s="617"/>
      <c r="KKG22" s="617"/>
      <c r="KKH22" s="617"/>
      <c r="KKI22" s="617"/>
      <c r="KKJ22" s="617"/>
      <c r="KKK22" s="617"/>
      <c r="KKL22" s="617"/>
      <c r="KKM22" s="617"/>
      <c r="KKN22" s="617"/>
      <c r="KKO22" s="617"/>
      <c r="KKP22" s="617"/>
      <c r="KKQ22" s="617"/>
      <c r="KKR22" s="617"/>
      <c r="KKS22" s="617"/>
      <c r="KKT22" s="617"/>
      <c r="KKU22" s="617"/>
      <c r="KKV22" s="617"/>
      <c r="KKW22" s="617"/>
      <c r="KKX22" s="617"/>
      <c r="KKY22" s="617"/>
      <c r="KKZ22" s="617"/>
      <c r="KLA22" s="617"/>
      <c r="KLB22" s="617"/>
      <c r="KLC22" s="617"/>
      <c r="KLD22" s="617"/>
      <c r="KLE22" s="617"/>
      <c r="KLF22" s="617"/>
      <c r="KLG22" s="617"/>
      <c r="KLH22" s="617"/>
      <c r="KLI22" s="617"/>
      <c r="KLJ22" s="617"/>
      <c r="KLK22" s="617"/>
      <c r="KLL22" s="617"/>
      <c r="KLM22" s="617"/>
      <c r="KLN22" s="617"/>
      <c r="KLO22" s="617"/>
      <c r="KLP22" s="617"/>
      <c r="KLQ22" s="617"/>
      <c r="KLR22" s="617"/>
      <c r="KLS22" s="617"/>
      <c r="KLT22" s="617"/>
      <c r="KLU22" s="617"/>
      <c r="KLV22" s="617"/>
      <c r="KLW22" s="617"/>
      <c r="KLX22" s="617"/>
      <c r="KLY22" s="617"/>
      <c r="KLZ22" s="617"/>
      <c r="KMA22" s="617"/>
      <c r="KMB22" s="617"/>
      <c r="KMC22" s="617"/>
      <c r="KMD22" s="617"/>
      <c r="KME22" s="617"/>
      <c r="KMF22" s="617"/>
      <c r="KMG22" s="617"/>
      <c r="KMH22" s="617"/>
      <c r="KMI22" s="617"/>
      <c r="KMJ22" s="617"/>
      <c r="KMK22" s="617"/>
      <c r="KML22" s="617"/>
      <c r="KMM22" s="617"/>
      <c r="KMN22" s="617"/>
      <c r="KMO22" s="617"/>
      <c r="KMP22" s="617"/>
      <c r="KMQ22" s="617"/>
      <c r="KMR22" s="617"/>
      <c r="KMS22" s="617"/>
      <c r="KMT22" s="617"/>
      <c r="KMU22" s="617"/>
      <c r="KMV22" s="617"/>
      <c r="KMW22" s="617"/>
      <c r="KMX22" s="617"/>
      <c r="KMY22" s="617"/>
      <c r="KMZ22" s="617"/>
      <c r="KNA22" s="617"/>
      <c r="KNB22" s="617"/>
      <c r="KNC22" s="617"/>
      <c r="KND22" s="617"/>
      <c r="KNE22" s="617"/>
      <c r="KNF22" s="617"/>
      <c r="KNG22" s="617"/>
      <c r="KNH22" s="617"/>
      <c r="KNI22" s="617"/>
      <c r="KNJ22" s="617"/>
      <c r="KNK22" s="617"/>
      <c r="KNL22" s="617"/>
      <c r="KNM22" s="617"/>
      <c r="KNN22" s="617"/>
      <c r="KNO22" s="617"/>
      <c r="KNP22" s="617"/>
      <c r="KNQ22" s="617"/>
      <c r="KNR22" s="617"/>
      <c r="KNS22" s="617"/>
      <c r="KNT22" s="617"/>
      <c r="KNU22" s="617"/>
      <c r="KNV22" s="617"/>
      <c r="KNW22" s="617"/>
      <c r="KNX22" s="617"/>
      <c r="KNY22" s="617"/>
      <c r="KNZ22" s="617"/>
      <c r="KOA22" s="617"/>
      <c r="KOB22" s="617"/>
      <c r="KOC22" s="617"/>
      <c r="KOD22" s="617"/>
      <c r="KOE22" s="617"/>
      <c r="KOF22" s="617"/>
      <c r="KOG22" s="617"/>
      <c r="KOH22" s="617"/>
      <c r="KOI22" s="617"/>
      <c r="KOJ22" s="617"/>
      <c r="KOK22" s="617"/>
      <c r="KOL22" s="617"/>
      <c r="KOM22" s="617"/>
      <c r="KON22" s="617"/>
      <c r="KOO22" s="617"/>
      <c r="KOP22" s="617"/>
      <c r="KOQ22" s="617"/>
      <c r="KOR22" s="617"/>
      <c r="KOS22" s="617"/>
      <c r="KOT22" s="617"/>
      <c r="KOU22" s="617"/>
      <c r="KOV22" s="617"/>
      <c r="KOW22" s="617"/>
      <c r="KOX22" s="617"/>
      <c r="KOY22" s="617"/>
      <c r="KOZ22" s="617"/>
      <c r="KPA22" s="617"/>
      <c r="KPB22" s="617"/>
      <c r="KPC22" s="617"/>
      <c r="KPD22" s="617"/>
      <c r="KPE22" s="617"/>
      <c r="KPF22" s="617"/>
      <c r="KPG22" s="617"/>
      <c r="KPH22" s="617"/>
      <c r="KPI22" s="617"/>
      <c r="KPJ22" s="617"/>
      <c r="KPK22" s="617"/>
      <c r="KPL22" s="617"/>
      <c r="KPM22" s="617"/>
      <c r="KPN22" s="617"/>
      <c r="KPO22" s="617"/>
      <c r="KPP22" s="617"/>
      <c r="KPQ22" s="617"/>
      <c r="KPR22" s="617"/>
      <c r="KPS22" s="617"/>
      <c r="KPT22" s="617"/>
      <c r="KPU22" s="617"/>
      <c r="KPV22" s="617"/>
      <c r="KPW22" s="617"/>
      <c r="KPX22" s="617"/>
      <c r="KPY22" s="617"/>
      <c r="KPZ22" s="617"/>
      <c r="KQA22" s="617"/>
      <c r="KQB22" s="617"/>
      <c r="KQC22" s="617"/>
      <c r="KQD22" s="617"/>
      <c r="KQE22" s="617"/>
      <c r="KQF22" s="617"/>
      <c r="KQG22" s="617"/>
      <c r="KQH22" s="617"/>
      <c r="KQI22" s="617"/>
      <c r="KQJ22" s="617"/>
      <c r="KQK22" s="617"/>
      <c r="KQL22" s="617"/>
      <c r="KQM22" s="617"/>
      <c r="KQN22" s="617"/>
      <c r="KQO22" s="617"/>
      <c r="KQP22" s="617"/>
      <c r="KQQ22" s="617"/>
      <c r="KQR22" s="617"/>
      <c r="KQS22" s="617"/>
      <c r="KQT22" s="617"/>
      <c r="KQU22" s="617"/>
      <c r="KQV22" s="617"/>
      <c r="KQW22" s="617"/>
      <c r="KQX22" s="617"/>
      <c r="KQY22" s="617"/>
      <c r="KQZ22" s="617"/>
      <c r="KRA22" s="617"/>
      <c r="KRB22" s="617"/>
      <c r="KRC22" s="617"/>
      <c r="KRD22" s="617"/>
      <c r="KRE22" s="617"/>
      <c r="KRF22" s="617"/>
      <c r="KRG22" s="617"/>
      <c r="KRH22" s="617"/>
      <c r="KRI22" s="617"/>
      <c r="KRJ22" s="617"/>
      <c r="KRK22" s="617"/>
      <c r="KRL22" s="617"/>
      <c r="KRM22" s="617"/>
      <c r="KRN22" s="617"/>
      <c r="KRO22" s="617"/>
      <c r="KRP22" s="617"/>
      <c r="KRQ22" s="617"/>
      <c r="KRR22" s="617"/>
      <c r="KRS22" s="617"/>
      <c r="KRT22" s="617"/>
      <c r="KRU22" s="617"/>
      <c r="KRV22" s="617"/>
      <c r="KRW22" s="617"/>
      <c r="KRX22" s="617"/>
      <c r="KRY22" s="617"/>
      <c r="KRZ22" s="617"/>
      <c r="KSA22" s="617"/>
      <c r="KSB22" s="617"/>
      <c r="KSC22" s="617"/>
      <c r="KSD22" s="617"/>
      <c r="KSE22" s="617"/>
      <c r="KSF22" s="617"/>
      <c r="KSG22" s="617"/>
      <c r="KSH22" s="617"/>
      <c r="KSI22" s="617"/>
      <c r="KSJ22" s="617"/>
      <c r="KSK22" s="617"/>
      <c r="KSL22" s="617"/>
      <c r="KSM22" s="617"/>
      <c r="KSN22" s="617"/>
      <c r="KSO22" s="617"/>
      <c r="KSP22" s="617"/>
      <c r="KSQ22" s="617"/>
      <c r="KSR22" s="617"/>
      <c r="KSS22" s="617"/>
      <c r="KST22" s="617"/>
      <c r="KSU22" s="617"/>
      <c r="KSV22" s="617"/>
      <c r="KSW22" s="617"/>
      <c r="KSX22" s="617"/>
      <c r="KSY22" s="617"/>
      <c r="KSZ22" s="617"/>
      <c r="KTA22" s="617"/>
      <c r="KTB22" s="617"/>
      <c r="KTC22" s="617"/>
      <c r="KTD22" s="617"/>
      <c r="KTE22" s="617"/>
      <c r="KTF22" s="617"/>
      <c r="KTG22" s="617"/>
      <c r="KTH22" s="617"/>
      <c r="KTI22" s="617"/>
      <c r="KTJ22" s="617"/>
      <c r="KTK22" s="617"/>
      <c r="KTL22" s="617"/>
      <c r="KTM22" s="617"/>
      <c r="KTN22" s="617"/>
      <c r="KTO22" s="617"/>
      <c r="KTP22" s="617"/>
      <c r="KTQ22" s="617"/>
      <c r="KTR22" s="617"/>
      <c r="KTS22" s="617"/>
      <c r="KTT22" s="617"/>
      <c r="KTU22" s="617"/>
      <c r="KTV22" s="617"/>
      <c r="KTW22" s="617"/>
      <c r="KTX22" s="617"/>
      <c r="KTY22" s="617"/>
      <c r="KTZ22" s="617"/>
      <c r="KUA22" s="617"/>
      <c r="KUB22" s="617"/>
      <c r="KUC22" s="617"/>
      <c r="KUD22" s="617"/>
      <c r="KUE22" s="617"/>
      <c r="KUF22" s="617"/>
      <c r="KUG22" s="617"/>
      <c r="KUH22" s="617"/>
      <c r="KUI22" s="617"/>
      <c r="KUJ22" s="617"/>
      <c r="KUK22" s="617"/>
      <c r="KUL22" s="617"/>
      <c r="KUM22" s="617"/>
      <c r="KUN22" s="617"/>
      <c r="KUO22" s="617"/>
      <c r="KUP22" s="617"/>
      <c r="KUQ22" s="617"/>
      <c r="KUR22" s="617"/>
      <c r="KUS22" s="617"/>
      <c r="KUT22" s="617"/>
      <c r="KUU22" s="617"/>
      <c r="KUV22" s="617"/>
      <c r="KUW22" s="617"/>
      <c r="KUX22" s="617"/>
      <c r="KUY22" s="617"/>
      <c r="KUZ22" s="617"/>
      <c r="KVA22" s="617"/>
      <c r="KVB22" s="617"/>
      <c r="KVC22" s="617"/>
      <c r="KVD22" s="617"/>
      <c r="KVE22" s="617"/>
      <c r="KVF22" s="617"/>
      <c r="KVG22" s="617"/>
      <c r="KVH22" s="617"/>
      <c r="KVI22" s="617"/>
      <c r="KVJ22" s="617"/>
      <c r="KVK22" s="617"/>
      <c r="KVL22" s="617"/>
      <c r="KVM22" s="617"/>
      <c r="KVN22" s="617"/>
      <c r="KVO22" s="617"/>
      <c r="KVP22" s="617"/>
      <c r="KVQ22" s="617"/>
      <c r="KVR22" s="617"/>
      <c r="KVS22" s="617"/>
      <c r="KVT22" s="617"/>
      <c r="KVU22" s="617"/>
      <c r="KVV22" s="617"/>
      <c r="KVW22" s="617"/>
      <c r="KVX22" s="617"/>
      <c r="KVY22" s="617"/>
      <c r="KVZ22" s="617"/>
      <c r="KWA22" s="617"/>
      <c r="KWB22" s="617"/>
      <c r="KWC22" s="617"/>
      <c r="KWD22" s="617"/>
      <c r="KWE22" s="617"/>
      <c r="KWF22" s="617"/>
      <c r="KWG22" s="617"/>
      <c r="KWH22" s="617"/>
      <c r="KWI22" s="617"/>
      <c r="KWJ22" s="617"/>
      <c r="KWK22" s="617"/>
      <c r="KWL22" s="617"/>
      <c r="KWM22" s="617"/>
      <c r="KWN22" s="617"/>
      <c r="KWO22" s="617"/>
      <c r="KWP22" s="617"/>
      <c r="KWQ22" s="617"/>
      <c r="KWR22" s="617"/>
      <c r="KWS22" s="617"/>
      <c r="KWT22" s="617"/>
      <c r="KWU22" s="617"/>
      <c r="KWV22" s="617"/>
      <c r="KWW22" s="617"/>
      <c r="KWX22" s="617"/>
      <c r="KWY22" s="617"/>
      <c r="KWZ22" s="617"/>
      <c r="KXA22" s="617"/>
      <c r="KXB22" s="617"/>
      <c r="KXC22" s="617"/>
      <c r="KXD22" s="617"/>
      <c r="KXE22" s="617"/>
      <c r="KXF22" s="617"/>
      <c r="KXG22" s="617"/>
      <c r="KXH22" s="617"/>
      <c r="KXI22" s="617"/>
      <c r="KXJ22" s="617"/>
      <c r="KXK22" s="617"/>
      <c r="KXL22" s="617"/>
      <c r="KXM22" s="617"/>
      <c r="KXN22" s="617"/>
      <c r="KXO22" s="617"/>
      <c r="KXP22" s="617"/>
      <c r="KXQ22" s="617"/>
      <c r="KXR22" s="617"/>
      <c r="KXS22" s="617"/>
      <c r="KXT22" s="617"/>
      <c r="KXU22" s="617"/>
      <c r="KXV22" s="617"/>
      <c r="KXW22" s="617"/>
      <c r="KXX22" s="617"/>
      <c r="KXY22" s="617"/>
      <c r="KXZ22" s="617"/>
      <c r="KYA22" s="617"/>
      <c r="KYB22" s="617"/>
      <c r="KYC22" s="617"/>
      <c r="KYD22" s="617"/>
      <c r="KYE22" s="617"/>
      <c r="KYF22" s="617"/>
      <c r="KYG22" s="617"/>
      <c r="KYH22" s="617"/>
      <c r="KYI22" s="617"/>
      <c r="KYJ22" s="617"/>
      <c r="KYK22" s="617"/>
      <c r="KYL22" s="617"/>
      <c r="KYM22" s="617"/>
      <c r="KYN22" s="617"/>
      <c r="KYO22" s="617"/>
      <c r="KYP22" s="617"/>
      <c r="KYQ22" s="617"/>
      <c r="KYR22" s="617"/>
      <c r="KYS22" s="617"/>
      <c r="KYT22" s="617"/>
      <c r="KYU22" s="617"/>
      <c r="KYV22" s="617"/>
      <c r="KYW22" s="617"/>
      <c r="KYX22" s="617"/>
      <c r="KYY22" s="617"/>
      <c r="KYZ22" s="617"/>
      <c r="KZA22" s="617"/>
      <c r="KZB22" s="617"/>
      <c r="KZC22" s="617"/>
      <c r="KZD22" s="617"/>
      <c r="KZE22" s="617"/>
      <c r="KZF22" s="617"/>
      <c r="KZG22" s="617"/>
      <c r="KZH22" s="617"/>
      <c r="KZI22" s="617"/>
      <c r="KZJ22" s="617"/>
      <c r="KZK22" s="617"/>
      <c r="KZL22" s="617"/>
      <c r="KZM22" s="617"/>
      <c r="KZN22" s="617"/>
      <c r="KZO22" s="617"/>
      <c r="KZP22" s="617"/>
      <c r="KZQ22" s="617"/>
      <c r="KZR22" s="617"/>
      <c r="KZS22" s="617"/>
      <c r="KZT22" s="617"/>
      <c r="KZU22" s="617"/>
      <c r="KZV22" s="617"/>
      <c r="KZW22" s="617"/>
      <c r="KZX22" s="617"/>
      <c r="KZY22" s="617"/>
      <c r="KZZ22" s="617"/>
      <c r="LAA22" s="617"/>
      <c r="LAB22" s="617"/>
      <c r="LAC22" s="617"/>
      <c r="LAD22" s="617"/>
      <c r="LAE22" s="617"/>
      <c r="LAF22" s="617"/>
      <c r="LAG22" s="617"/>
      <c r="LAH22" s="617"/>
      <c r="LAI22" s="617"/>
      <c r="LAJ22" s="617"/>
      <c r="LAK22" s="617"/>
      <c r="LAL22" s="617"/>
      <c r="LAM22" s="617"/>
      <c r="LAN22" s="617"/>
      <c r="LAO22" s="617"/>
      <c r="LAP22" s="617"/>
      <c r="LAQ22" s="617"/>
      <c r="LAR22" s="617"/>
      <c r="LAS22" s="617"/>
      <c r="LAT22" s="617"/>
      <c r="LAU22" s="617"/>
      <c r="LAV22" s="617"/>
      <c r="LAW22" s="617"/>
      <c r="LAX22" s="617"/>
      <c r="LAY22" s="617"/>
      <c r="LAZ22" s="617"/>
      <c r="LBA22" s="617"/>
      <c r="LBB22" s="617"/>
      <c r="LBC22" s="617"/>
      <c r="LBD22" s="617"/>
      <c r="LBE22" s="617"/>
      <c r="LBF22" s="617"/>
      <c r="LBG22" s="617"/>
      <c r="LBH22" s="617"/>
      <c r="LBI22" s="617"/>
      <c r="LBJ22" s="617"/>
      <c r="LBK22" s="617"/>
      <c r="LBL22" s="617"/>
      <c r="LBM22" s="617"/>
      <c r="LBN22" s="617"/>
      <c r="LBO22" s="617"/>
      <c r="LBP22" s="617"/>
      <c r="LBQ22" s="617"/>
      <c r="LBR22" s="617"/>
      <c r="LBS22" s="617"/>
      <c r="LBT22" s="617"/>
      <c r="LBU22" s="617"/>
      <c r="LBV22" s="617"/>
      <c r="LBW22" s="617"/>
      <c r="LBX22" s="617"/>
      <c r="LBY22" s="617"/>
      <c r="LBZ22" s="617"/>
      <c r="LCA22" s="617"/>
      <c r="LCB22" s="617"/>
      <c r="LCC22" s="617"/>
      <c r="LCD22" s="617"/>
      <c r="LCE22" s="617"/>
      <c r="LCF22" s="617"/>
      <c r="LCG22" s="617"/>
      <c r="LCH22" s="617"/>
      <c r="LCI22" s="617"/>
      <c r="LCJ22" s="617"/>
      <c r="LCK22" s="617"/>
      <c r="LCL22" s="617"/>
      <c r="LCM22" s="617"/>
      <c r="LCN22" s="617"/>
      <c r="LCO22" s="617"/>
      <c r="LCP22" s="617"/>
      <c r="LCQ22" s="617"/>
      <c r="LCR22" s="617"/>
      <c r="LCS22" s="617"/>
      <c r="LCT22" s="617"/>
      <c r="LCU22" s="617"/>
      <c r="LCV22" s="617"/>
      <c r="LCW22" s="617"/>
      <c r="LCX22" s="617"/>
      <c r="LCY22" s="617"/>
      <c r="LCZ22" s="617"/>
      <c r="LDA22" s="617"/>
      <c r="LDB22" s="617"/>
      <c r="LDC22" s="617"/>
      <c r="LDD22" s="617"/>
      <c r="LDE22" s="617"/>
      <c r="LDF22" s="617"/>
      <c r="LDG22" s="617"/>
      <c r="LDH22" s="617"/>
      <c r="LDI22" s="617"/>
      <c r="LDJ22" s="617"/>
      <c r="LDK22" s="617"/>
      <c r="LDL22" s="617"/>
      <c r="LDM22" s="617"/>
      <c r="LDN22" s="617"/>
      <c r="LDO22" s="617"/>
      <c r="LDP22" s="617"/>
      <c r="LDQ22" s="617"/>
      <c r="LDR22" s="617"/>
      <c r="LDS22" s="617"/>
      <c r="LDT22" s="617"/>
      <c r="LDU22" s="617"/>
      <c r="LDV22" s="617"/>
      <c r="LDW22" s="617"/>
      <c r="LDX22" s="617"/>
      <c r="LDY22" s="617"/>
      <c r="LDZ22" s="617"/>
      <c r="LEA22" s="617"/>
      <c r="LEB22" s="617"/>
      <c r="LEC22" s="617"/>
      <c r="LED22" s="617"/>
      <c r="LEE22" s="617"/>
      <c r="LEF22" s="617"/>
      <c r="LEG22" s="617"/>
      <c r="LEH22" s="617"/>
      <c r="LEI22" s="617"/>
      <c r="LEJ22" s="617"/>
      <c r="LEK22" s="617"/>
      <c r="LEL22" s="617"/>
      <c r="LEM22" s="617"/>
      <c r="LEN22" s="617"/>
      <c r="LEO22" s="617"/>
      <c r="LEP22" s="617"/>
      <c r="LEQ22" s="617"/>
      <c r="LER22" s="617"/>
      <c r="LES22" s="617"/>
      <c r="LET22" s="617"/>
      <c r="LEU22" s="617"/>
      <c r="LEV22" s="617"/>
      <c r="LEW22" s="617"/>
      <c r="LEX22" s="617"/>
      <c r="LEY22" s="617"/>
      <c r="LEZ22" s="617"/>
      <c r="LFA22" s="617"/>
      <c r="LFB22" s="617"/>
      <c r="LFC22" s="617"/>
      <c r="LFD22" s="617"/>
      <c r="LFE22" s="617"/>
      <c r="LFF22" s="617"/>
      <c r="LFG22" s="617"/>
      <c r="LFH22" s="617"/>
      <c r="LFI22" s="617"/>
      <c r="LFJ22" s="617"/>
      <c r="LFK22" s="617"/>
      <c r="LFL22" s="617"/>
      <c r="LFM22" s="617"/>
      <c r="LFN22" s="617"/>
      <c r="LFO22" s="617"/>
      <c r="LFP22" s="617"/>
      <c r="LFQ22" s="617"/>
      <c r="LFR22" s="617"/>
      <c r="LFS22" s="617"/>
      <c r="LFT22" s="617"/>
      <c r="LFU22" s="617"/>
      <c r="LFV22" s="617"/>
      <c r="LFW22" s="617"/>
      <c r="LFX22" s="617"/>
      <c r="LFY22" s="617"/>
      <c r="LFZ22" s="617"/>
      <c r="LGA22" s="617"/>
      <c r="LGB22" s="617"/>
      <c r="LGC22" s="617"/>
      <c r="LGD22" s="617"/>
      <c r="LGE22" s="617"/>
      <c r="LGF22" s="617"/>
      <c r="LGG22" s="617"/>
      <c r="LGH22" s="617"/>
      <c r="LGI22" s="617"/>
      <c r="LGJ22" s="617"/>
      <c r="LGK22" s="617"/>
      <c r="LGL22" s="617"/>
      <c r="LGM22" s="617"/>
      <c r="LGN22" s="617"/>
      <c r="LGO22" s="617"/>
      <c r="LGP22" s="617"/>
      <c r="LGQ22" s="617"/>
      <c r="LGR22" s="617"/>
      <c r="LGS22" s="617"/>
      <c r="LGT22" s="617"/>
      <c r="LGU22" s="617"/>
      <c r="LGV22" s="617"/>
      <c r="LGW22" s="617"/>
      <c r="LGX22" s="617"/>
      <c r="LGY22" s="617"/>
      <c r="LGZ22" s="617"/>
      <c r="LHA22" s="617"/>
      <c r="LHB22" s="617"/>
      <c r="LHC22" s="617"/>
      <c r="LHD22" s="617"/>
      <c r="LHE22" s="617"/>
      <c r="LHF22" s="617"/>
      <c r="LHG22" s="617"/>
      <c r="LHH22" s="617"/>
      <c r="LHI22" s="617"/>
      <c r="LHJ22" s="617"/>
      <c r="LHK22" s="617"/>
      <c r="LHL22" s="617"/>
      <c r="LHM22" s="617"/>
      <c r="LHN22" s="617"/>
      <c r="LHO22" s="617"/>
      <c r="LHP22" s="617"/>
      <c r="LHQ22" s="617"/>
      <c r="LHR22" s="617"/>
      <c r="LHS22" s="617"/>
      <c r="LHT22" s="617"/>
      <c r="LHU22" s="617"/>
      <c r="LHV22" s="617"/>
      <c r="LHW22" s="617"/>
      <c r="LHX22" s="617"/>
      <c r="LHY22" s="617"/>
      <c r="LHZ22" s="617"/>
      <c r="LIA22" s="617"/>
      <c r="LIB22" s="617"/>
      <c r="LIC22" s="617"/>
      <c r="LID22" s="617"/>
      <c r="LIE22" s="617"/>
      <c r="LIF22" s="617"/>
      <c r="LIG22" s="617"/>
      <c r="LIH22" s="617"/>
      <c r="LII22" s="617"/>
      <c r="LIJ22" s="617"/>
      <c r="LIK22" s="617"/>
      <c r="LIL22" s="617"/>
      <c r="LIM22" s="617"/>
      <c r="LIN22" s="617"/>
      <c r="LIO22" s="617"/>
      <c r="LIP22" s="617"/>
      <c r="LIQ22" s="617"/>
      <c r="LIR22" s="617"/>
      <c r="LIS22" s="617"/>
      <c r="LIT22" s="617"/>
      <c r="LIU22" s="617"/>
      <c r="LIV22" s="617"/>
      <c r="LIW22" s="617"/>
      <c r="LIX22" s="617"/>
      <c r="LIY22" s="617"/>
      <c r="LIZ22" s="617"/>
      <c r="LJA22" s="617"/>
      <c r="LJB22" s="617"/>
      <c r="LJC22" s="617"/>
      <c r="LJD22" s="617"/>
      <c r="LJE22" s="617"/>
      <c r="LJF22" s="617"/>
      <c r="LJG22" s="617"/>
      <c r="LJH22" s="617"/>
      <c r="LJI22" s="617"/>
      <c r="LJJ22" s="617"/>
      <c r="LJK22" s="617"/>
      <c r="LJL22" s="617"/>
      <c r="LJM22" s="617"/>
      <c r="LJN22" s="617"/>
      <c r="LJO22" s="617"/>
      <c r="LJP22" s="617"/>
      <c r="LJQ22" s="617"/>
      <c r="LJR22" s="617"/>
      <c r="LJS22" s="617"/>
      <c r="LJT22" s="617"/>
      <c r="LJU22" s="617"/>
      <c r="LJV22" s="617"/>
      <c r="LJW22" s="617"/>
      <c r="LJX22" s="617"/>
      <c r="LJY22" s="617"/>
      <c r="LJZ22" s="617"/>
      <c r="LKA22" s="617"/>
      <c r="LKB22" s="617"/>
      <c r="LKC22" s="617"/>
      <c r="LKD22" s="617"/>
      <c r="LKE22" s="617"/>
      <c r="LKF22" s="617"/>
      <c r="LKG22" s="617"/>
      <c r="LKH22" s="617"/>
      <c r="LKI22" s="617"/>
      <c r="LKJ22" s="617"/>
      <c r="LKK22" s="617"/>
      <c r="LKL22" s="617"/>
      <c r="LKM22" s="617"/>
      <c r="LKN22" s="617"/>
      <c r="LKO22" s="617"/>
      <c r="LKP22" s="617"/>
      <c r="LKQ22" s="617"/>
      <c r="LKR22" s="617"/>
      <c r="LKS22" s="617"/>
      <c r="LKT22" s="617"/>
      <c r="LKU22" s="617"/>
      <c r="LKV22" s="617"/>
      <c r="LKW22" s="617"/>
      <c r="LKX22" s="617"/>
      <c r="LKY22" s="617"/>
      <c r="LKZ22" s="617"/>
      <c r="LLA22" s="617"/>
      <c r="LLB22" s="617"/>
      <c r="LLC22" s="617"/>
      <c r="LLD22" s="617"/>
      <c r="LLE22" s="617"/>
      <c r="LLF22" s="617"/>
      <c r="LLG22" s="617"/>
      <c r="LLH22" s="617"/>
      <c r="LLI22" s="617"/>
      <c r="LLJ22" s="617"/>
      <c r="LLK22" s="617"/>
      <c r="LLL22" s="617"/>
      <c r="LLM22" s="617"/>
      <c r="LLN22" s="617"/>
      <c r="LLO22" s="617"/>
      <c r="LLP22" s="617"/>
      <c r="LLQ22" s="617"/>
      <c r="LLR22" s="617"/>
      <c r="LLS22" s="617"/>
      <c r="LLT22" s="617"/>
      <c r="LLU22" s="617"/>
      <c r="LLV22" s="617"/>
      <c r="LLW22" s="617"/>
      <c r="LLX22" s="617"/>
      <c r="LLY22" s="617"/>
      <c r="LLZ22" s="617"/>
      <c r="LMA22" s="617"/>
      <c r="LMB22" s="617"/>
      <c r="LMC22" s="617"/>
      <c r="LMD22" s="617"/>
      <c r="LME22" s="617"/>
      <c r="LMF22" s="617"/>
      <c r="LMG22" s="617"/>
      <c r="LMH22" s="617"/>
      <c r="LMI22" s="617"/>
      <c r="LMJ22" s="617"/>
      <c r="LMK22" s="617"/>
      <c r="LML22" s="617"/>
      <c r="LMM22" s="617"/>
      <c r="LMN22" s="617"/>
      <c r="LMO22" s="617"/>
      <c r="LMP22" s="617"/>
      <c r="LMQ22" s="617"/>
      <c r="LMR22" s="617"/>
      <c r="LMS22" s="617"/>
      <c r="LMT22" s="617"/>
      <c r="LMU22" s="617"/>
      <c r="LMV22" s="617"/>
      <c r="LMW22" s="617"/>
      <c r="LMX22" s="617"/>
      <c r="LMY22" s="617"/>
      <c r="LMZ22" s="617"/>
      <c r="LNA22" s="617"/>
      <c r="LNB22" s="617"/>
      <c r="LNC22" s="617"/>
      <c r="LND22" s="617"/>
      <c r="LNE22" s="617"/>
      <c r="LNF22" s="617"/>
      <c r="LNG22" s="617"/>
      <c r="LNH22" s="617"/>
      <c r="LNI22" s="617"/>
      <c r="LNJ22" s="617"/>
      <c r="LNK22" s="617"/>
      <c r="LNL22" s="617"/>
      <c r="LNM22" s="617"/>
      <c r="LNN22" s="617"/>
      <c r="LNO22" s="617"/>
      <c r="LNP22" s="617"/>
      <c r="LNQ22" s="617"/>
      <c r="LNR22" s="617"/>
      <c r="LNS22" s="617"/>
      <c r="LNT22" s="617"/>
      <c r="LNU22" s="617"/>
      <c r="LNV22" s="617"/>
      <c r="LNW22" s="617"/>
      <c r="LNX22" s="617"/>
      <c r="LNY22" s="617"/>
      <c r="LNZ22" s="617"/>
      <c r="LOA22" s="617"/>
      <c r="LOB22" s="617"/>
      <c r="LOC22" s="617"/>
      <c r="LOD22" s="617"/>
      <c r="LOE22" s="617"/>
      <c r="LOF22" s="617"/>
      <c r="LOG22" s="617"/>
      <c r="LOH22" s="617"/>
      <c r="LOI22" s="617"/>
      <c r="LOJ22" s="617"/>
      <c r="LOK22" s="617"/>
      <c r="LOL22" s="617"/>
      <c r="LOM22" s="617"/>
      <c r="LON22" s="617"/>
      <c r="LOO22" s="617"/>
      <c r="LOP22" s="617"/>
      <c r="LOQ22" s="617"/>
      <c r="LOR22" s="617"/>
      <c r="LOS22" s="617"/>
      <c r="LOT22" s="617"/>
      <c r="LOU22" s="617"/>
      <c r="LOV22" s="617"/>
      <c r="LOW22" s="617"/>
      <c r="LOX22" s="617"/>
      <c r="LOY22" s="617"/>
      <c r="LOZ22" s="617"/>
      <c r="LPA22" s="617"/>
      <c r="LPB22" s="617"/>
      <c r="LPC22" s="617"/>
      <c r="LPD22" s="617"/>
      <c r="LPE22" s="617"/>
      <c r="LPF22" s="617"/>
      <c r="LPG22" s="617"/>
      <c r="LPH22" s="617"/>
      <c r="LPI22" s="617"/>
      <c r="LPJ22" s="617"/>
      <c r="LPK22" s="617"/>
      <c r="LPL22" s="617"/>
      <c r="LPM22" s="617"/>
      <c r="LPN22" s="617"/>
      <c r="LPO22" s="617"/>
      <c r="LPP22" s="617"/>
      <c r="LPQ22" s="617"/>
      <c r="LPR22" s="617"/>
      <c r="LPS22" s="617"/>
      <c r="LPT22" s="617"/>
      <c r="LPU22" s="617"/>
      <c r="LPV22" s="617"/>
      <c r="LPW22" s="617"/>
      <c r="LPX22" s="617"/>
      <c r="LPY22" s="617"/>
      <c r="LPZ22" s="617"/>
      <c r="LQA22" s="617"/>
      <c r="LQB22" s="617"/>
      <c r="LQC22" s="617"/>
      <c r="LQD22" s="617"/>
      <c r="LQE22" s="617"/>
      <c r="LQF22" s="617"/>
      <c r="LQG22" s="617"/>
      <c r="LQH22" s="617"/>
      <c r="LQI22" s="617"/>
      <c r="LQJ22" s="617"/>
      <c r="LQK22" s="617"/>
      <c r="LQL22" s="617"/>
      <c r="LQM22" s="617"/>
      <c r="LQN22" s="617"/>
      <c r="LQO22" s="617"/>
      <c r="LQP22" s="617"/>
      <c r="LQQ22" s="617"/>
      <c r="LQR22" s="617"/>
      <c r="LQS22" s="617"/>
      <c r="LQT22" s="617"/>
      <c r="LQU22" s="617"/>
      <c r="LQV22" s="617"/>
      <c r="LQW22" s="617"/>
      <c r="LQX22" s="617"/>
      <c r="LQY22" s="617"/>
      <c r="LQZ22" s="617"/>
      <c r="LRA22" s="617"/>
      <c r="LRB22" s="617"/>
      <c r="LRC22" s="617"/>
      <c r="LRD22" s="617"/>
      <c r="LRE22" s="617"/>
      <c r="LRF22" s="617"/>
      <c r="LRG22" s="617"/>
      <c r="LRH22" s="617"/>
      <c r="LRI22" s="617"/>
      <c r="LRJ22" s="617"/>
      <c r="LRK22" s="617"/>
      <c r="LRL22" s="617"/>
      <c r="LRM22" s="617"/>
      <c r="LRN22" s="617"/>
      <c r="LRO22" s="617"/>
      <c r="LRP22" s="617"/>
      <c r="LRQ22" s="617"/>
      <c r="LRR22" s="617"/>
      <c r="LRS22" s="617"/>
      <c r="LRT22" s="617"/>
      <c r="LRU22" s="617"/>
      <c r="LRV22" s="617"/>
      <c r="LRW22" s="617"/>
      <c r="LRX22" s="617"/>
      <c r="LRY22" s="617"/>
      <c r="LRZ22" s="617"/>
      <c r="LSA22" s="617"/>
      <c r="LSB22" s="617"/>
      <c r="LSC22" s="617"/>
      <c r="LSD22" s="617"/>
      <c r="LSE22" s="617"/>
      <c r="LSF22" s="617"/>
      <c r="LSG22" s="617"/>
      <c r="LSH22" s="617"/>
      <c r="LSI22" s="617"/>
      <c r="LSJ22" s="617"/>
      <c r="LSK22" s="617"/>
      <c r="LSL22" s="617"/>
      <c r="LSM22" s="617"/>
      <c r="LSN22" s="617"/>
      <c r="LSO22" s="617"/>
      <c r="LSP22" s="617"/>
      <c r="LSQ22" s="617"/>
      <c r="LSR22" s="617"/>
      <c r="LSS22" s="617"/>
      <c r="LST22" s="617"/>
      <c r="LSU22" s="617"/>
      <c r="LSV22" s="617"/>
      <c r="LSW22" s="617"/>
      <c r="LSX22" s="617"/>
      <c r="LSY22" s="617"/>
      <c r="LSZ22" s="617"/>
      <c r="LTA22" s="617"/>
      <c r="LTB22" s="617"/>
      <c r="LTC22" s="617"/>
      <c r="LTD22" s="617"/>
      <c r="LTE22" s="617"/>
      <c r="LTF22" s="617"/>
      <c r="LTG22" s="617"/>
      <c r="LTH22" s="617"/>
      <c r="LTI22" s="617"/>
      <c r="LTJ22" s="617"/>
      <c r="LTK22" s="617"/>
      <c r="LTL22" s="617"/>
      <c r="LTM22" s="617"/>
      <c r="LTN22" s="617"/>
      <c r="LTO22" s="617"/>
      <c r="LTP22" s="617"/>
      <c r="LTQ22" s="617"/>
      <c r="LTR22" s="617"/>
      <c r="LTS22" s="617"/>
      <c r="LTT22" s="617"/>
      <c r="LTU22" s="617"/>
      <c r="LTV22" s="617"/>
      <c r="LTW22" s="617"/>
      <c r="LTX22" s="617"/>
      <c r="LTY22" s="617"/>
      <c r="LTZ22" s="617"/>
      <c r="LUA22" s="617"/>
      <c r="LUB22" s="617"/>
      <c r="LUC22" s="617"/>
      <c r="LUD22" s="617"/>
      <c r="LUE22" s="617"/>
      <c r="LUF22" s="617"/>
      <c r="LUG22" s="617"/>
      <c r="LUH22" s="617"/>
      <c r="LUI22" s="617"/>
      <c r="LUJ22" s="617"/>
      <c r="LUK22" s="617"/>
      <c r="LUL22" s="617"/>
      <c r="LUM22" s="617"/>
      <c r="LUN22" s="617"/>
      <c r="LUO22" s="617"/>
      <c r="LUP22" s="617"/>
      <c r="LUQ22" s="617"/>
      <c r="LUR22" s="617"/>
      <c r="LUS22" s="617"/>
      <c r="LUT22" s="617"/>
      <c r="LUU22" s="617"/>
      <c r="LUV22" s="617"/>
      <c r="LUW22" s="617"/>
      <c r="LUX22" s="617"/>
      <c r="LUY22" s="617"/>
      <c r="LUZ22" s="617"/>
      <c r="LVA22" s="617"/>
      <c r="LVB22" s="617"/>
      <c r="LVC22" s="617"/>
      <c r="LVD22" s="617"/>
      <c r="LVE22" s="617"/>
      <c r="LVF22" s="617"/>
      <c r="LVG22" s="617"/>
      <c r="LVH22" s="617"/>
      <c r="LVI22" s="617"/>
      <c r="LVJ22" s="617"/>
      <c r="LVK22" s="617"/>
      <c r="LVL22" s="617"/>
      <c r="LVM22" s="617"/>
      <c r="LVN22" s="617"/>
      <c r="LVO22" s="617"/>
      <c r="LVP22" s="617"/>
      <c r="LVQ22" s="617"/>
      <c r="LVR22" s="617"/>
      <c r="LVS22" s="617"/>
      <c r="LVT22" s="617"/>
      <c r="LVU22" s="617"/>
      <c r="LVV22" s="617"/>
      <c r="LVW22" s="617"/>
      <c r="LVX22" s="617"/>
      <c r="LVY22" s="617"/>
      <c r="LVZ22" s="617"/>
      <c r="LWA22" s="617"/>
      <c r="LWB22" s="617"/>
      <c r="LWC22" s="617"/>
      <c r="LWD22" s="617"/>
      <c r="LWE22" s="617"/>
      <c r="LWF22" s="617"/>
      <c r="LWG22" s="617"/>
      <c r="LWH22" s="617"/>
      <c r="LWI22" s="617"/>
      <c r="LWJ22" s="617"/>
      <c r="LWK22" s="617"/>
      <c r="LWL22" s="617"/>
      <c r="LWM22" s="617"/>
      <c r="LWN22" s="617"/>
      <c r="LWO22" s="617"/>
      <c r="LWP22" s="617"/>
      <c r="LWQ22" s="617"/>
      <c r="LWR22" s="617"/>
      <c r="LWS22" s="617"/>
      <c r="LWT22" s="617"/>
      <c r="LWU22" s="617"/>
      <c r="LWV22" s="617"/>
      <c r="LWW22" s="617"/>
      <c r="LWX22" s="617"/>
      <c r="LWY22" s="617"/>
      <c r="LWZ22" s="617"/>
      <c r="LXA22" s="617"/>
      <c r="LXB22" s="617"/>
      <c r="LXC22" s="617"/>
      <c r="LXD22" s="617"/>
      <c r="LXE22" s="617"/>
      <c r="LXF22" s="617"/>
      <c r="LXG22" s="617"/>
      <c r="LXH22" s="617"/>
      <c r="LXI22" s="617"/>
      <c r="LXJ22" s="617"/>
      <c r="LXK22" s="617"/>
      <c r="LXL22" s="617"/>
      <c r="LXM22" s="617"/>
      <c r="LXN22" s="617"/>
      <c r="LXO22" s="617"/>
      <c r="LXP22" s="617"/>
      <c r="LXQ22" s="617"/>
      <c r="LXR22" s="617"/>
      <c r="LXS22" s="617"/>
      <c r="LXT22" s="617"/>
      <c r="LXU22" s="617"/>
      <c r="LXV22" s="617"/>
      <c r="LXW22" s="617"/>
      <c r="LXX22" s="617"/>
      <c r="LXY22" s="617"/>
      <c r="LXZ22" s="617"/>
      <c r="LYA22" s="617"/>
      <c r="LYB22" s="617"/>
      <c r="LYC22" s="617"/>
      <c r="LYD22" s="617"/>
      <c r="LYE22" s="617"/>
      <c r="LYF22" s="617"/>
      <c r="LYG22" s="617"/>
      <c r="LYH22" s="617"/>
      <c r="LYI22" s="617"/>
      <c r="LYJ22" s="617"/>
      <c r="LYK22" s="617"/>
      <c r="LYL22" s="617"/>
      <c r="LYM22" s="617"/>
      <c r="LYN22" s="617"/>
      <c r="LYO22" s="617"/>
      <c r="LYP22" s="617"/>
      <c r="LYQ22" s="617"/>
      <c r="LYR22" s="617"/>
      <c r="LYS22" s="617"/>
      <c r="LYT22" s="617"/>
      <c r="LYU22" s="617"/>
      <c r="LYV22" s="617"/>
      <c r="LYW22" s="617"/>
      <c r="LYX22" s="617"/>
      <c r="LYY22" s="617"/>
      <c r="LYZ22" s="617"/>
      <c r="LZA22" s="617"/>
      <c r="LZB22" s="617"/>
      <c r="LZC22" s="617"/>
      <c r="LZD22" s="617"/>
      <c r="LZE22" s="617"/>
      <c r="LZF22" s="617"/>
      <c r="LZG22" s="617"/>
      <c r="LZH22" s="617"/>
      <c r="LZI22" s="617"/>
      <c r="LZJ22" s="617"/>
      <c r="LZK22" s="617"/>
      <c r="LZL22" s="617"/>
      <c r="LZM22" s="617"/>
      <c r="LZN22" s="617"/>
      <c r="LZO22" s="617"/>
      <c r="LZP22" s="617"/>
      <c r="LZQ22" s="617"/>
      <c r="LZR22" s="617"/>
      <c r="LZS22" s="617"/>
      <c r="LZT22" s="617"/>
      <c r="LZU22" s="617"/>
      <c r="LZV22" s="617"/>
      <c r="LZW22" s="617"/>
      <c r="LZX22" s="617"/>
      <c r="LZY22" s="617"/>
      <c r="LZZ22" s="617"/>
      <c r="MAA22" s="617"/>
      <c r="MAB22" s="617"/>
      <c r="MAC22" s="617"/>
      <c r="MAD22" s="617"/>
      <c r="MAE22" s="617"/>
      <c r="MAF22" s="617"/>
      <c r="MAG22" s="617"/>
      <c r="MAH22" s="617"/>
      <c r="MAI22" s="617"/>
      <c r="MAJ22" s="617"/>
      <c r="MAK22" s="617"/>
      <c r="MAL22" s="617"/>
      <c r="MAM22" s="617"/>
      <c r="MAN22" s="617"/>
      <c r="MAO22" s="617"/>
      <c r="MAP22" s="617"/>
      <c r="MAQ22" s="617"/>
      <c r="MAR22" s="617"/>
      <c r="MAS22" s="617"/>
      <c r="MAT22" s="617"/>
      <c r="MAU22" s="617"/>
      <c r="MAV22" s="617"/>
      <c r="MAW22" s="617"/>
      <c r="MAX22" s="617"/>
      <c r="MAY22" s="617"/>
      <c r="MAZ22" s="617"/>
      <c r="MBA22" s="617"/>
      <c r="MBB22" s="617"/>
      <c r="MBC22" s="617"/>
      <c r="MBD22" s="617"/>
      <c r="MBE22" s="617"/>
      <c r="MBF22" s="617"/>
      <c r="MBG22" s="617"/>
      <c r="MBH22" s="617"/>
      <c r="MBI22" s="617"/>
      <c r="MBJ22" s="617"/>
      <c r="MBK22" s="617"/>
      <c r="MBL22" s="617"/>
      <c r="MBM22" s="617"/>
      <c r="MBN22" s="617"/>
      <c r="MBO22" s="617"/>
      <c r="MBP22" s="617"/>
      <c r="MBQ22" s="617"/>
      <c r="MBR22" s="617"/>
      <c r="MBS22" s="617"/>
      <c r="MBT22" s="617"/>
      <c r="MBU22" s="617"/>
      <c r="MBV22" s="617"/>
      <c r="MBW22" s="617"/>
      <c r="MBX22" s="617"/>
      <c r="MBY22" s="617"/>
      <c r="MBZ22" s="617"/>
      <c r="MCA22" s="617"/>
      <c r="MCB22" s="617"/>
      <c r="MCC22" s="617"/>
      <c r="MCD22" s="617"/>
      <c r="MCE22" s="617"/>
      <c r="MCF22" s="617"/>
      <c r="MCG22" s="617"/>
      <c r="MCH22" s="617"/>
      <c r="MCI22" s="617"/>
      <c r="MCJ22" s="617"/>
      <c r="MCK22" s="617"/>
      <c r="MCL22" s="617"/>
      <c r="MCM22" s="617"/>
      <c r="MCN22" s="617"/>
      <c r="MCO22" s="617"/>
      <c r="MCP22" s="617"/>
      <c r="MCQ22" s="617"/>
      <c r="MCR22" s="617"/>
      <c r="MCS22" s="617"/>
      <c r="MCT22" s="617"/>
      <c r="MCU22" s="617"/>
      <c r="MCV22" s="617"/>
      <c r="MCW22" s="617"/>
      <c r="MCX22" s="617"/>
      <c r="MCY22" s="617"/>
      <c r="MCZ22" s="617"/>
      <c r="MDA22" s="617"/>
      <c r="MDB22" s="617"/>
      <c r="MDC22" s="617"/>
      <c r="MDD22" s="617"/>
      <c r="MDE22" s="617"/>
      <c r="MDF22" s="617"/>
      <c r="MDG22" s="617"/>
      <c r="MDH22" s="617"/>
      <c r="MDI22" s="617"/>
      <c r="MDJ22" s="617"/>
      <c r="MDK22" s="617"/>
      <c r="MDL22" s="617"/>
      <c r="MDM22" s="617"/>
      <c r="MDN22" s="617"/>
      <c r="MDO22" s="617"/>
      <c r="MDP22" s="617"/>
      <c r="MDQ22" s="617"/>
      <c r="MDR22" s="617"/>
      <c r="MDS22" s="617"/>
      <c r="MDT22" s="617"/>
      <c r="MDU22" s="617"/>
      <c r="MDV22" s="617"/>
      <c r="MDW22" s="617"/>
      <c r="MDX22" s="617"/>
      <c r="MDY22" s="617"/>
      <c r="MDZ22" s="617"/>
      <c r="MEA22" s="617"/>
      <c r="MEB22" s="617"/>
      <c r="MEC22" s="617"/>
      <c r="MED22" s="617"/>
      <c r="MEE22" s="617"/>
      <c r="MEF22" s="617"/>
      <c r="MEG22" s="617"/>
      <c r="MEH22" s="617"/>
      <c r="MEI22" s="617"/>
      <c r="MEJ22" s="617"/>
      <c r="MEK22" s="617"/>
      <c r="MEL22" s="617"/>
      <c r="MEM22" s="617"/>
      <c r="MEN22" s="617"/>
      <c r="MEO22" s="617"/>
      <c r="MEP22" s="617"/>
      <c r="MEQ22" s="617"/>
      <c r="MER22" s="617"/>
      <c r="MES22" s="617"/>
      <c r="MET22" s="617"/>
      <c r="MEU22" s="617"/>
      <c r="MEV22" s="617"/>
      <c r="MEW22" s="617"/>
      <c r="MEX22" s="617"/>
      <c r="MEY22" s="617"/>
      <c r="MEZ22" s="617"/>
      <c r="MFA22" s="617"/>
      <c r="MFB22" s="617"/>
      <c r="MFC22" s="617"/>
      <c r="MFD22" s="617"/>
      <c r="MFE22" s="617"/>
      <c r="MFF22" s="617"/>
      <c r="MFG22" s="617"/>
      <c r="MFH22" s="617"/>
      <c r="MFI22" s="617"/>
      <c r="MFJ22" s="617"/>
      <c r="MFK22" s="617"/>
      <c r="MFL22" s="617"/>
      <c r="MFM22" s="617"/>
      <c r="MFN22" s="617"/>
      <c r="MFO22" s="617"/>
      <c r="MFP22" s="617"/>
      <c r="MFQ22" s="617"/>
      <c r="MFR22" s="617"/>
      <c r="MFS22" s="617"/>
      <c r="MFT22" s="617"/>
      <c r="MFU22" s="617"/>
      <c r="MFV22" s="617"/>
      <c r="MFW22" s="617"/>
      <c r="MFX22" s="617"/>
      <c r="MFY22" s="617"/>
      <c r="MFZ22" s="617"/>
      <c r="MGA22" s="617"/>
      <c r="MGB22" s="617"/>
      <c r="MGC22" s="617"/>
      <c r="MGD22" s="617"/>
      <c r="MGE22" s="617"/>
      <c r="MGF22" s="617"/>
      <c r="MGG22" s="617"/>
      <c r="MGH22" s="617"/>
      <c r="MGI22" s="617"/>
      <c r="MGJ22" s="617"/>
      <c r="MGK22" s="617"/>
      <c r="MGL22" s="617"/>
      <c r="MGM22" s="617"/>
      <c r="MGN22" s="617"/>
      <c r="MGO22" s="617"/>
      <c r="MGP22" s="617"/>
      <c r="MGQ22" s="617"/>
      <c r="MGR22" s="617"/>
      <c r="MGS22" s="617"/>
      <c r="MGT22" s="617"/>
      <c r="MGU22" s="617"/>
      <c r="MGV22" s="617"/>
      <c r="MGW22" s="617"/>
      <c r="MGX22" s="617"/>
      <c r="MGY22" s="617"/>
      <c r="MGZ22" s="617"/>
      <c r="MHA22" s="617"/>
      <c r="MHB22" s="617"/>
      <c r="MHC22" s="617"/>
      <c r="MHD22" s="617"/>
      <c r="MHE22" s="617"/>
      <c r="MHF22" s="617"/>
      <c r="MHG22" s="617"/>
      <c r="MHH22" s="617"/>
      <c r="MHI22" s="617"/>
      <c r="MHJ22" s="617"/>
      <c r="MHK22" s="617"/>
      <c r="MHL22" s="617"/>
      <c r="MHM22" s="617"/>
      <c r="MHN22" s="617"/>
      <c r="MHO22" s="617"/>
      <c r="MHP22" s="617"/>
      <c r="MHQ22" s="617"/>
      <c r="MHR22" s="617"/>
      <c r="MHS22" s="617"/>
      <c r="MHT22" s="617"/>
      <c r="MHU22" s="617"/>
      <c r="MHV22" s="617"/>
      <c r="MHW22" s="617"/>
      <c r="MHX22" s="617"/>
      <c r="MHY22" s="617"/>
      <c r="MHZ22" s="617"/>
      <c r="MIA22" s="617"/>
      <c r="MIB22" s="617"/>
      <c r="MIC22" s="617"/>
      <c r="MID22" s="617"/>
      <c r="MIE22" s="617"/>
      <c r="MIF22" s="617"/>
      <c r="MIG22" s="617"/>
      <c r="MIH22" s="617"/>
      <c r="MII22" s="617"/>
      <c r="MIJ22" s="617"/>
      <c r="MIK22" s="617"/>
      <c r="MIL22" s="617"/>
      <c r="MIM22" s="617"/>
      <c r="MIN22" s="617"/>
      <c r="MIO22" s="617"/>
      <c r="MIP22" s="617"/>
      <c r="MIQ22" s="617"/>
      <c r="MIR22" s="617"/>
      <c r="MIS22" s="617"/>
      <c r="MIT22" s="617"/>
      <c r="MIU22" s="617"/>
      <c r="MIV22" s="617"/>
      <c r="MIW22" s="617"/>
      <c r="MIX22" s="617"/>
      <c r="MIY22" s="617"/>
      <c r="MIZ22" s="617"/>
      <c r="MJA22" s="617"/>
      <c r="MJB22" s="617"/>
      <c r="MJC22" s="617"/>
      <c r="MJD22" s="617"/>
      <c r="MJE22" s="617"/>
      <c r="MJF22" s="617"/>
      <c r="MJG22" s="617"/>
      <c r="MJH22" s="617"/>
      <c r="MJI22" s="617"/>
      <c r="MJJ22" s="617"/>
      <c r="MJK22" s="617"/>
      <c r="MJL22" s="617"/>
      <c r="MJM22" s="617"/>
      <c r="MJN22" s="617"/>
      <c r="MJO22" s="617"/>
      <c r="MJP22" s="617"/>
      <c r="MJQ22" s="617"/>
      <c r="MJR22" s="617"/>
      <c r="MJS22" s="617"/>
      <c r="MJT22" s="617"/>
      <c r="MJU22" s="617"/>
      <c r="MJV22" s="617"/>
      <c r="MJW22" s="617"/>
      <c r="MJX22" s="617"/>
      <c r="MJY22" s="617"/>
      <c r="MJZ22" s="617"/>
      <c r="MKA22" s="617"/>
      <c r="MKB22" s="617"/>
      <c r="MKC22" s="617"/>
      <c r="MKD22" s="617"/>
      <c r="MKE22" s="617"/>
      <c r="MKF22" s="617"/>
      <c r="MKG22" s="617"/>
      <c r="MKH22" s="617"/>
      <c r="MKI22" s="617"/>
      <c r="MKJ22" s="617"/>
      <c r="MKK22" s="617"/>
      <c r="MKL22" s="617"/>
      <c r="MKM22" s="617"/>
      <c r="MKN22" s="617"/>
      <c r="MKO22" s="617"/>
      <c r="MKP22" s="617"/>
      <c r="MKQ22" s="617"/>
      <c r="MKR22" s="617"/>
      <c r="MKS22" s="617"/>
      <c r="MKT22" s="617"/>
      <c r="MKU22" s="617"/>
      <c r="MKV22" s="617"/>
      <c r="MKW22" s="617"/>
      <c r="MKX22" s="617"/>
      <c r="MKY22" s="617"/>
      <c r="MKZ22" s="617"/>
      <c r="MLA22" s="617"/>
      <c r="MLB22" s="617"/>
      <c r="MLC22" s="617"/>
      <c r="MLD22" s="617"/>
      <c r="MLE22" s="617"/>
      <c r="MLF22" s="617"/>
      <c r="MLG22" s="617"/>
      <c r="MLH22" s="617"/>
      <c r="MLI22" s="617"/>
      <c r="MLJ22" s="617"/>
      <c r="MLK22" s="617"/>
      <c r="MLL22" s="617"/>
      <c r="MLM22" s="617"/>
      <c r="MLN22" s="617"/>
      <c r="MLO22" s="617"/>
      <c r="MLP22" s="617"/>
      <c r="MLQ22" s="617"/>
      <c r="MLR22" s="617"/>
      <c r="MLS22" s="617"/>
      <c r="MLT22" s="617"/>
      <c r="MLU22" s="617"/>
      <c r="MLV22" s="617"/>
      <c r="MLW22" s="617"/>
      <c r="MLX22" s="617"/>
      <c r="MLY22" s="617"/>
      <c r="MLZ22" s="617"/>
      <c r="MMA22" s="617"/>
      <c r="MMB22" s="617"/>
      <c r="MMC22" s="617"/>
      <c r="MMD22" s="617"/>
      <c r="MME22" s="617"/>
      <c r="MMF22" s="617"/>
      <c r="MMG22" s="617"/>
      <c r="MMH22" s="617"/>
      <c r="MMI22" s="617"/>
      <c r="MMJ22" s="617"/>
      <c r="MMK22" s="617"/>
      <c r="MML22" s="617"/>
      <c r="MMM22" s="617"/>
      <c r="MMN22" s="617"/>
      <c r="MMO22" s="617"/>
      <c r="MMP22" s="617"/>
      <c r="MMQ22" s="617"/>
      <c r="MMR22" s="617"/>
      <c r="MMS22" s="617"/>
      <c r="MMT22" s="617"/>
      <c r="MMU22" s="617"/>
      <c r="MMV22" s="617"/>
      <c r="MMW22" s="617"/>
      <c r="MMX22" s="617"/>
      <c r="MMY22" s="617"/>
      <c r="MMZ22" s="617"/>
      <c r="MNA22" s="617"/>
      <c r="MNB22" s="617"/>
      <c r="MNC22" s="617"/>
      <c r="MND22" s="617"/>
      <c r="MNE22" s="617"/>
      <c r="MNF22" s="617"/>
      <c r="MNG22" s="617"/>
      <c r="MNH22" s="617"/>
      <c r="MNI22" s="617"/>
      <c r="MNJ22" s="617"/>
      <c r="MNK22" s="617"/>
      <c r="MNL22" s="617"/>
      <c r="MNM22" s="617"/>
      <c r="MNN22" s="617"/>
      <c r="MNO22" s="617"/>
      <c r="MNP22" s="617"/>
      <c r="MNQ22" s="617"/>
      <c r="MNR22" s="617"/>
      <c r="MNS22" s="617"/>
      <c r="MNT22" s="617"/>
      <c r="MNU22" s="617"/>
      <c r="MNV22" s="617"/>
      <c r="MNW22" s="617"/>
      <c r="MNX22" s="617"/>
      <c r="MNY22" s="617"/>
      <c r="MNZ22" s="617"/>
      <c r="MOA22" s="617"/>
      <c r="MOB22" s="617"/>
      <c r="MOC22" s="617"/>
      <c r="MOD22" s="617"/>
      <c r="MOE22" s="617"/>
      <c r="MOF22" s="617"/>
      <c r="MOG22" s="617"/>
      <c r="MOH22" s="617"/>
      <c r="MOI22" s="617"/>
      <c r="MOJ22" s="617"/>
      <c r="MOK22" s="617"/>
      <c r="MOL22" s="617"/>
      <c r="MOM22" s="617"/>
      <c r="MON22" s="617"/>
      <c r="MOO22" s="617"/>
      <c r="MOP22" s="617"/>
      <c r="MOQ22" s="617"/>
      <c r="MOR22" s="617"/>
      <c r="MOS22" s="617"/>
      <c r="MOT22" s="617"/>
      <c r="MOU22" s="617"/>
      <c r="MOV22" s="617"/>
      <c r="MOW22" s="617"/>
      <c r="MOX22" s="617"/>
      <c r="MOY22" s="617"/>
      <c r="MOZ22" s="617"/>
      <c r="MPA22" s="617"/>
      <c r="MPB22" s="617"/>
      <c r="MPC22" s="617"/>
      <c r="MPD22" s="617"/>
      <c r="MPE22" s="617"/>
      <c r="MPF22" s="617"/>
      <c r="MPG22" s="617"/>
      <c r="MPH22" s="617"/>
      <c r="MPI22" s="617"/>
      <c r="MPJ22" s="617"/>
      <c r="MPK22" s="617"/>
      <c r="MPL22" s="617"/>
      <c r="MPM22" s="617"/>
      <c r="MPN22" s="617"/>
      <c r="MPO22" s="617"/>
      <c r="MPP22" s="617"/>
      <c r="MPQ22" s="617"/>
      <c r="MPR22" s="617"/>
      <c r="MPS22" s="617"/>
      <c r="MPT22" s="617"/>
      <c r="MPU22" s="617"/>
      <c r="MPV22" s="617"/>
      <c r="MPW22" s="617"/>
      <c r="MPX22" s="617"/>
      <c r="MPY22" s="617"/>
      <c r="MPZ22" s="617"/>
      <c r="MQA22" s="617"/>
      <c r="MQB22" s="617"/>
      <c r="MQC22" s="617"/>
      <c r="MQD22" s="617"/>
      <c r="MQE22" s="617"/>
      <c r="MQF22" s="617"/>
      <c r="MQG22" s="617"/>
      <c r="MQH22" s="617"/>
      <c r="MQI22" s="617"/>
      <c r="MQJ22" s="617"/>
      <c r="MQK22" s="617"/>
      <c r="MQL22" s="617"/>
      <c r="MQM22" s="617"/>
      <c r="MQN22" s="617"/>
      <c r="MQO22" s="617"/>
      <c r="MQP22" s="617"/>
      <c r="MQQ22" s="617"/>
      <c r="MQR22" s="617"/>
      <c r="MQS22" s="617"/>
      <c r="MQT22" s="617"/>
      <c r="MQU22" s="617"/>
      <c r="MQV22" s="617"/>
      <c r="MQW22" s="617"/>
      <c r="MQX22" s="617"/>
      <c r="MQY22" s="617"/>
      <c r="MQZ22" s="617"/>
      <c r="MRA22" s="617"/>
      <c r="MRB22" s="617"/>
      <c r="MRC22" s="617"/>
      <c r="MRD22" s="617"/>
      <c r="MRE22" s="617"/>
      <c r="MRF22" s="617"/>
      <c r="MRG22" s="617"/>
      <c r="MRH22" s="617"/>
      <c r="MRI22" s="617"/>
      <c r="MRJ22" s="617"/>
      <c r="MRK22" s="617"/>
      <c r="MRL22" s="617"/>
      <c r="MRM22" s="617"/>
      <c r="MRN22" s="617"/>
      <c r="MRO22" s="617"/>
      <c r="MRP22" s="617"/>
      <c r="MRQ22" s="617"/>
      <c r="MRR22" s="617"/>
      <c r="MRS22" s="617"/>
      <c r="MRT22" s="617"/>
      <c r="MRU22" s="617"/>
      <c r="MRV22" s="617"/>
      <c r="MRW22" s="617"/>
      <c r="MRX22" s="617"/>
      <c r="MRY22" s="617"/>
      <c r="MRZ22" s="617"/>
      <c r="MSA22" s="617"/>
      <c r="MSB22" s="617"/>
      <c r="MSC22" s="617"/>
      <c r="MSD22" s="617"/>
      <c r="MSE22" s="617"/>
      <c r="MSF22" s="617"/>
      <c r="MSG22" s="617"/>
      <c r="MSH22" s="617"/>
      <c r="MSI22" s="617"/>
      <c r="MSJ22" s="617"/>
      <c r="MSK22" s="617"/>
      <c r="MSL22" s="617"/>
      <c r="MSM22" s="617"/>
      <c r="MSN22" s="617"/>
      <c r="MSO22" s="617"/>
      <c r="MSP22" s="617"/>
      <c r="MSQ22" s="617"/>
      <c r="MSR22" s="617"/>
      <c r="MSS22" s="617"/>
      <c r="MST22" s="617"/>
      <c r="MSU22" s="617"/>
      <c r="MSV22" s="617"/>
      <c r="MSW22" s="617"/>
      <c r="MSX22" s="617"/>
      <c r="MSY22" s="617"/>
      <c r="MSZ22" s="617"/>
      <c r="MTA22" s="617"/>
      <c r="MTB22" s="617"/>
      <c r="MTC22" s="617"/>
      <c r="MTD22" s="617"/>
      <c r="MTE22" s="617"/>
      <c r="MTF22" s="617"/>
      <c r="MTG22" s="617"/>
      <c r="MTH22" s="617"/>
      <c r="MTI22" s="617"/>
      <c r="MTJ22" s="617"/>
      <c r="MTK22" s="617"/>
      <c r="MTL22" s="617"/>
      <c r="MTM22" s="617"/>
      <c r="MTN22" s="617"/>
      <c r="MTO22" s="617"/>
      <c r="MTP22" s="617"/>
      <c r="MTQ22" s="617"/>
      <c r="MTR22" s="617"/>
      <c r="MTS22" s="617"/>
      <c r="MTT22" s="617"/>
      <c r="MTU22" s="617"/>
      <c r="MTV22" s="617"/>
      <c r="MTW22" s="617"/>
      <c r="MTX22" s="617"/>
      <c r="MTY22" s="617"/>
      <c r="MTZ22" s="617"/>
      <c r="MUA22" s="617"/>
      <c r="MUB22" s="617"/>
      <c r="MUC22" s="617"/>
      <c r="MUD22" s="617"/>
      <c r="MUE22" s="617"/>
      <c r="MUF22" s="617"/>
      <c r="MUG22" s="617"/>
      <c r="MUH22" s="617"/>
      <c r="MUI22" s="617"/>
      <c r="MUJ22" s="617"/>
      <c r="MUK22" s="617"/>
      <c r="MUL22" s="617"/>
      <c r="MUM22" s="617"/>
      <c r="MUN22" s="617"/>
      <c r="MUO22" s="617"/>
      <c r="MUP22" s="617"/>
      <c r="MUQ22" s="617"/>
      <c r="MUR22" s="617"/>
      <c r="MUS22" s="617"/>
      <c r="MUT22" s="617"/>
      <c r="MUU22" s="617"/>
      <c r="MUV22" s="617"/>
      <c r="MUW22" s="617"/>
      <c r="MUX22" s="617"/>
      <c r="MUY22" s="617"/>
      <c r="MUZ22" s="617"/>
      <c r="MVA22" s="617"/>
      <c r="MVB22" s="617"/>
      <c r="MVC22" s="617"/>
      <c r="MVD22" s="617"/>
      <c r="MVE22" s="617"/>
      <c r="MVF22" s="617"/>
      <c r="MVG22" s="617"/>
      <c r="MVH22" s="617"/>
      <c r="MVI22" s="617"/>
      <c r="MVJ22" s="617"/>
      <c r="MVK22" s="617"/>
      <c r="MVL22" s="617"/>
      <c r="MVM22" s="617"/>
      <c r="MVN22" s="617"/>
      <c r="MVO22" s="617"/>
      <c r="MVP22" s="617"/>
      <c r="MVQ22" s="617"/>
      <c r="MVR22" s="617"/>
      <c r="MVS22" s="617"/>
      <c r="MVT22" s="617"/>
      <c r="MVU22" s="617"/>
      <c r="MVV22" s="617"/>
      <c r="MVW22" s="617"/>
      <c r="MVX22" s="617"/>
      <c r="MVY22" s="617"/>
      <c r="MVZ22" s="617"/>
      <c r="MWA22" s="617"/>
      <c r="MWB22" s="617"/>
      <c r="MWC22" s="617"/>
      <c r="MWD22" s="617"/>
      <c r="MWE22" s="617"/>
      <c r="MWF22" s="617"/>
      <c r="MWG22" s="617"/>
      <c r="MWH22" s="617"/>
      <c r="MWI22" s="617"/>
      <c r="MWJ22" s="617"/>
      <c r="MWK22" s="617"/>
      <c r="MWL22" s="617"/>
      <c r="MWM22" s="617"/>
      <c r="MWN22" s="617"/>
      <c r="MWO22" s="617"/>
      <c r="MWP22" s="617"/>
      <c r="MWQ22" s="617"/>
      <c r="MWR22" s="617"/>
      <c r="MWS22" s="617"/>
      <c r="MWT22" s="617"/>
      <c r="MWU22" s="617"/>
      <c r="MWV22" s="617"/>
      <c r="MWW22" s="617"/>
      <c r="MWX22" s="617"/>
      <c r="MWY22" s="617"/>
      <c r="MWZ22" s="617"/>
      <c r="MXA22" s="617"/>
      <c r="MXB22" s="617"/>
      <c r="MXC22" s="617"/>
      <c r="MXD22" s="617"/>
      <c r="MXE22" s="617"/>
      <c r="MXF22" s="617"/>
      <c r="MXG22" s="617"/>
      <c r="MXH22" s="617"/>
      <c r="MXI22" s="617"/>
      <c r="MXJ22" s="617"/>
      <c r="MXK22" s="617"/>
      <c r="MXL22" s="617"/>
      <c r="MXM22" s="617"/>
      <c r="MXN22" s="617"/>
      <c r="MXO22" s="617"/>
      <c r="MXP22" s="617"/>
      <c r="MXQ22" s="617"/>
      <c r="MXR22" s="617"/>
      <c r="MXS22" s="617"/>
      <c r="MXT22" s="617"/>
      <c r="MXU22" s="617"/>
      <c r="MXV22" s="617"/>
      <c r="MXW22" s="617"/>
      <c r="MXX22" s="617"/>
      <c r="MXY22" s="617"/>
      <c r="MXZ22" s="617"/>
      <c r="MYA22" s="617"/>
      <c r="MYB22" s="617"/>
      <c r="MYC22" s="617"/>
      <c r="MYD22" s="617"/>
      <c r="MYE22" s="617"/>
      <c r="MYF22" s="617"/>
      <c r="MYG22" s="617"/>
      <c r="MYH22" s="617"/>
      <c r="MYI22" s="617"/>
      <c r="MYJ22" s="617"/>
      <c r="MYK22" s="617"/>
      <c r="MYL22" s="617"/>
      <c r="MYM22" s="617"/>
      <c r="MYN22" s="617"/>
      <c r="MYO22" s="617"/>
      <c r="MYP22" s="617"/>
      <c r="MYQ22" s="617"/>
      <c r="MYR22" s="617"/>
      <c r="MYS22" s="617"/>
      <c r="MYT22" s="617"/>
      <c r="MYU22" s="617"/>
      <c r="MYV22" s="617"/>
      <c r="MYW22" s="617"/>
      <c r="MYX22" s="617"/>
      <c r="MYY22" s="617"/>
      <c r="MYZ22" s="617"/>
      <c r="MZA22" s="617"/>
      <c r="MZB22" s="617"/>
      <c r="MZC22" s="617"/>
      <c r="MZD22" s="617"/>
      <c r="MZE22" s="617"/>
      <c r="MZF22" s="617"/>
      <c r="MZG22" s="617"/>
      <c r="MZH22" s="617"/>
      <c r="MZI22" s="617"/>
      <c r="MZJ22" s="617"/>
      <c r="MZK22" s="617"/>
      <c r="MZL22" s="617"/>
      <c r="MZM22" s="617"/>
      <c r="MZN22" s="617"/>
      <c r="MZO22" s="617"/>
      <c r="MZP22" s="617"/>
      <c r="MZQ22" s="617"/>
      <c r="MZR22" s="617"/>
      <c r="MZS22" s="617"/>
      <c r="MZT22" s="617"/>
      <c r="MZU22" s="617"/>
      <c r="MZV22" s="617"/>
      <c r="MZW22" s="617"/>
      <c r="MZX22" s="617"/>
      <c r="MZY22" s="617"/>
      <c r="MZZ22" s="617"/>
      <c r="NAA22" s="617"/>
      <c r="NAB22" s="617"/>
      <c r="NAC22" s="617"/>
      <c r="NAD22" s="617"/>
      <c r="NAE22" s="617"/>
      <c r="NAF22" s="617"/>
      <c r="NAG22" s="617"/>
      <c r="NAH22" s="617"/>
      <c r="NAI22" s="617"/>
      <c r="NAJ22" s="617"/>
      <c r="NAK22" s="617"/>
      <c r="NAL22" s="617"/>
      <c r="NAM22" s="617"/>
      <c r="NAN22" s="617"/>
      <c r="NAO22" s="617"/>
      <c r="NAP22" s="617"/>
      <c r="NAQ22" s="617"/>
      <c r="NAR22" s="617"/>
      <c r="NAS22" s="617"/>
      <c r="NAT22" s="617"/>
      <c r="NAU22" s="617"/>
      <c r="NAV22" s="617"/>
      <c r="NAW22" s="617"/>
      <c r="NAX22" s="617"/>
      <c r="NAY22" s="617"/>
      <c r="NAZ22" s="617"/>
      <c r="NBA22" s="617"/>
      <c r="NBB22" s="617"/>
      <c r="NBC22" s="617"/>
      <c r="NBD22" s="617"/>
      <c r="NBE22" s="617"/>
      <c r="NBF22" s="617"/>
      <c r="NBG22" s="617"/>
      <c r="NBH22" s="617"/>
      <c r="NBI22" s="617"/>
      <c r="NBJ22" s="617"/>
      <c r="NBK22" s="617"/>
      <c r="NBL22" s="617"/>
      <c r="NBM22" s="617"/>
      <c r="NBN22" s="617"/>
      <c r="NBO22" s="617"/>
      <c r="NBP22" s="617"/>
      <c r="NBQ22" s="617"/>
      <c r="NBR22" s="617"/>
      <c r="NBS22" s="617"/>
      <c r="NBT22" s="617"/>
      <c r="NBU22" s="617"/>
      <c r="NBV22" s="617"/>
      <c r="NBW22" s="617"/>
      <c r="NBX22" s="617"/>
      <c r="NBY22" s="617"/>
      <c r="NBZ22" s="617"/>
      <c r="NCA22" s="617"/>
      <c r="NCB22" s="617"/>
      <c r="NCC22" s="617"/>
      <c r="NCD22" s="617"/>
      <c r="NCE22" s="617"/>
      <c r="NCF22" s="617"/>
      <c r="NCG22" s="617"/>
      <c r="NCH22" s="617"/>
      <c r="NCI22" s="617"/>
      <c r="NCJ22" s="617"/>
      <c r="NCK22" s="617"/>
      <c r="NCL22" s="617"/>
      <c r="NCM22" s="617"/>
      <c r="NCN22" s="617"/>
      <c r="NCO22" s="617"/>
      <c r="NCP22" s="617"/>
      <c r="NCQ22" s="617"/>
      <c r="NCR22" s="617"/>
      <c r="NCS22" s="617"/>
      <c r="NCT22" s="617"/>
      <c r="NCU22" s="617"/>
      <c r="NCV22" s="617"/>
      <c r="NCW22" s="617"/>
      <c r="NCX22" s="617"/>
      <c r="NCY22" s="617"/>
      <c r="NCZ22" s="617"/>
      <c r="NDA22" s="617"/>
      <c r="NDB22" s="617"/>
      <c r="NDC22" s="617"/>
      <c r="NDD22" s="617"/>
      <c r="NDE22" s="617"/>
      <c r="NDF22" s="617"/>
      <c r="NDG22" s="617"/>
      <c r="NDH22" s="617"/>
      <c r="NDI22" s="617"/>
      <c r="NDJ22" s="617"/>
      <c r="NDK22" s="617"/>
      <c r="NDL22" s="617"/>
      <c r="NDM22" s="617"/>
      <c r="NDN22" s="617"/>
      <c r="NDO22" s="617"/>
      <c r="NDP22" s="617"/>
      <c r="NDQ22" s="617"/>
      <c r="NDR22" s="617"/>
      <c r="NDS22" s="617"/>
      <c r="NDT22" s="617"/>
      <c r="NDU22" s="617"/>
      <c r="NDV22" s="617"/>
      <c r="NDW22" s="617"/>
      <c r="NDX22" s="617"/>
      <c r="NDY22" s="617"/>
      <c r="NDZ22" s="617"/>
      <c r="NEA22" s="617"/>
      <c r="NEB22" s="617"/>
      <c r="NEC22" s="617"/>
      <c r="NED22" s="617"/>
      <c r="NEE22" s="617"/>
      <c r="NEF22" s="617"/>
      <c r="NEG22" s="617"/>
      <c r="NEH22" s="617"/>
      <c r="NEI22" s="617"/>
      <c r="NEJ22" s="617"/>
      <c r="NEK22" s="617"/>
      <c r="NEL22" s="617"/>
      <c r="NEM22" s="617"/>
      <c r="NEN22" s="617"/>
      <c r="NEO22" s="617"/>
      <c r="NEP22" s="617"/>
      <c r="NEQ22" s="617"/>
      <c r="NER22" s="617"/>
      <c r="NES22" s="617"/>
      <c r="NET22" s="617"/>
      <c r="NEU22" s="617"/>
      <c r="NEV22" s="617"/>
      <c r="NEW22" s="617"/>
      <c r="NEX22" s="617"/>
      <c r="NEY22" s="617"/>
      <c r="NEZ22" s="617"/>
      <c r="NFA22" s="617"/>
      <c r="NFB22" s="617"/>
      <c r="NFC22" s="617"/>
      <c r="NFD22" s="617"/>
      <c r="NFE22" s="617"/>
      <c r="NFF22" s="617"/>
      <c r="NFG22" s="617"/>
      <c r="NFH22" s="617"/>
      <c r="NFI22" s="617"/>
      <c r="NFJ22" s="617"/>
      <c r="NFK22" s="617"/>
      <c r="NFL22" s="617"/>
      <c r="NFM22" s="617"/>
      <c r="NFN22" s="617"/>
      <c r="NFO22" s="617"/>
      <c r="NFP22" s="617"/>
      <c r="NFQ22" s="617"/>
      <c r="NFR22" s="617"/>
      <c r="NFS22" s="617"/>
      <c r="NFT22" s="617"/>
      <c r="NFU22" s="617"/>
      <c r="NFV22" s="617"/>
      <c r="NFW22" s="617"/>
      <c r="NFX22" s="617"/>
      <c r="NFY22" s="617"/>
      <c r="NFZ22" s="617"/>
      <c r="NGA22" s="617"/>
      <c r="NGB22" s="617"/>
      <c r="NGC22" s="617"/>
      <c r="NGD22" s="617"/>
      <c r="NGE22" s="617"/>
      <c r="NGF22" s="617"/>
      <c r="NGG22" s="617"/>
      <c r="NGH22" s="617"/>
      <c r="NGI22" s="617"/>
      <c r="NGJ22" s="617"/>
      <c r="NGK22" s="617"/>
      <c r="NGL22" s="617"/>
      <c r="NGM22" s="617"/>
      <c r="NGN22" s="617"/>
      <c r="NGO22" s="617"/>
      <c r="NGP22" s="617"/>
      <c r="NGQ22" s="617"/>
      <c r="NGR22" s="617"/>
      <c r="NGS22" s="617"/>
      <c r="NGT22" s="617"/>
      <c r="NGU22" s="617"/>
      <c r="NGV22" s="617"/>
      <c r="NGW22" s="617"/>
      <c r="NGX22" s="617"/>
      <c r="NGY22" s="617"/>
      <c r="NGZ22" s="617"/>
      <c r="NHA22" s="617"/>
      <c r="NHB22" s="617"/>
      <c r="NHC22" s="617"/>
      <c r="NHD22" s="617"/>
      <c r="NHE22" s="617"/>
      <c r="NHF22" s="617"/>
      <c r="NHG22" s="617"/>
      <c r="NHH22" s="617"/>
      <c r="NHI22" s="617"/>
      <c r="NHJ22" s="617"/>
      <c r="NHK22" s="617"/>
      <c r="NHL22" s="617"/>
      <c r="NHM22" s="617"/>
      <c r="NHN22" s="617"/>
      <c r="NHO22" s="617"/>
      <c r="NHP22" s="617"/>
      <c r="NHQ22" s="617"/>
      <c r="NHR22" s="617"/>
      <c r="NHS22" s="617"/>
      <c r="NHT22" s="617"/>
      <c r="NHU22" s="617"/>
      <c r="NHV22" s="617"/>
      <c r="NHW22" s="617"/>
      <c r="NHX22" s="617"/>
      <c r="NHY22" s="617"/>
      <c r="NHZ22" s="617"/>
      <c r="NIA22" s="617"/>
      <c r="NIB22" s="617"/>
      <c r="NIC22" s="617"/>
      <c r="NID22" s="617"/>
      <c r="NIE22" s="617"/>
      <c r="NIF22" s="617"/>
      <c r="NIG22" s="617"/>
      <c r="NIH22" s="617"/>
      <c r="NII22" s="617"/>
      <c r="NIJ22" s="617"/>
      <c r="NIK22" s="617"/>
      <c r="NIL22" s="617"/>
      <c r="NIM22" s="617"/>
      <c r="NIN22" s="617"/>
      <c r="NIO22" s="617"/>
      <c r="NIP22" s="617"/>
      <c r="NIQ22" s="617"/>
      <c r="NIR22" s="617"/>
      <c r="NIS22" s="617"/>
      <c r="NIT22" s="617"/>
      <c r="NIU22" s="617"/>
      <c r="NIV22" s="617"/>
      <c r="NIW22" s="617"/>
      <c r="NIX22" s="617"/>
      <c r="NIY22" s="617"/>
      <c r="NIZ22" s="617"/>
      <c r="NJA22" s="617"/>
      <c r="NJB22" s="617"/>
      <c r="NJC22" s="617"/>
      <c r="NJD22" s="617"/>
      <c r="NJE22" s="617"/>
      <c r="NJF22" s="617"/>
      <c r="NJG22" s="617"/>
      <c r="NJH22" s="617"/>
      <c r="NJI22" s="617"/>
      <c r="NJJ22" s="617"/>
      <c r="NJK22" s="617"/>
      <c r="NJL22" s="617"/>
      <c r="NJM22" s="617"/>
      <c r="NJN22" s="617"/>
      <c r="NJO22" s="617"/>
      <c r="NJP22" s="617"/>
      <c r="NJQ22" s="617"/>
      <c r="NJR22" s="617"/>
      <c r="NJS22" s="617"/>
      <c r="NJT22" s="617"/>
      <c r="NJU22" s="617"/>
      <c r="NJV22" s="617"/>
      <c r="NJW22" s="617"/>
      <c r="NJX22" s="617"/>
      <c r="NJY22" s="617"/>
      <c r="NJZ22" s="617"/>
      <c r="NKA22" s="617"/>
      <c r="NKB22" s="617"/>
      <c r="NKC22" s="617"/>
      <c r="NKD22" s="617"/>
      <c r="NKE22" s="617"/>
      <c r="NKF22" s="617"/>
      <c r="NKG22" s="617"/>
      <c r="NKH22" s="617"/>
      <c r="NKI22" s="617"/>
      <c r="NKJ22" s="617"/>
      <c r="NKK22" s="617"/>
      <c r="NKL22" s="617"/>
      <c r="NKM22" s="617"/>
      <c r="NKN22" s="617"/>
      <c r="NKO22" s="617"/>
      <c r="NKP22" s="617"/>
      <c r="NKQ22" s="617"/>
      <c r="NKR22" s="617"/>
      <c r="NKS22" s="617"/>
      <c r="NKT22" s="617"/>
      <c r="NKU22" s="617"/>
      <c r="NKV22" s="617"/>
      <c r="NKW22" s="617"/>
      <c r="NKX22" s="617"/>
      <c r="NKY22" s="617"/>
      <c r="NKZ22" s="617"/>
      <c r="NLA22" s="617"/>
      <c r="NLB22" s="617"/>
      <c r="NLC22" s="617"/>
      <c r="NLD22" s="617"/>
      <c r="NLE22" s="617"/>
      <c r="NLF22" s="617"/>
      <c r="NLG22" s="617"/>
      <c r="NLH22" s="617"/>
      <c r="NLI22" s="617"/>
      <c r="NLJ22" s="617"/>
      <c r="NLK22" s="617"/>
      <c r="NLL22" s="617"/>
      <c r="NLM22" s="617"/>
      <c r="NLN22" s="617"/>
      <c r="NLO22" s="617"/>
      <c r="NLP22" s="617"/>
      <c r="NLQ22" s="617"/>
      <c r="NLR22" s="617"/>
      <c r="NLS22" s="617"/>
      <c r="NLT22" s="617"/>
      <c r="NLU22" s="617"/>
      <c r="NLV22" s="617"/>
      <c r="NLW22" s="617"/>
      <c r="NLX22" s="617"/>
      <c r="NLY22" s="617"/>
      <c r="NLZ22" s="617"/>
      <c r="NMA22" s="617"/>
      <c r="NMB22" s="617"/>
      <c r="NMC22" s="617"/>
      <c r="NMD22" s="617"/>
      <c r="NME22" s="617"/>
      <c r="NMF22" s="617"/>
      <c r="NMG22" s="617"/>
      <c r="NMH22" s="617"/>
      <c r="NMI22" s="617"/>
      <c r="NMJ22" s="617"/>
      <c r="NMK22" s="617"/>
      <c r="NML22" s="617"/>
      <c r="NMM22" s="617"/>
      <c r="NMN22" s="617"/>
      <c r="NMO22" s="617"/>
      <c r="NMP22" s="617"/>
      <c r="NMQ22" s="617"/>
      <c r="NMR22" s="617"/>
      <c r="NMS22" s="617"/>
      <c r="NMT22" s="617"/>
      <c r="NMU22" s="617"/>
      <c r="NMV22" s="617"/>
      <c r="NMW22" s="617"/>
      <c r="NMX22" s="617"/>
      <c r="NMY22" s="617"/>
      <c r="NMZ22" s="617"/>
      <c r="NNA22" s="617"/>
      <c r="NNB22" s="617"/>
      <c r="NNC22" s="617"/>
      <c r="NND22" s="617"/>
      <c r="NNE22" s="617"/>
      <c r="NNF22" s="617"/>
      <c r="NNG22" s="617"/>
      <c r="NNH22" s="617"/>
      <c r="NNI22" s="617"/>
      <c r="NNJ22" s="617"/>
      <c r="NNK22" s="617"/>
      <c r="NNL22" s="617"/>
      <c r="NNM22" s="617"/>
      <c r="NNN22" s="617"/>
      <c r="NNO22" s="617"/>
      <c r="NNP22" s="617"/>
      <c r="NNQ22" s="617"/>
      <c r="NNR22" s="617"/>
      <c r="NNS22" s="617"/>
      <c r="NNT22" s="617"/>
      <c r="NNU22" s="617"/>
      <c r="NNV22" s="617"/>
      <c r="NNW22" s="617"/>
      <c r="NNX22" s="617"/>
      <c r="NNY22" s="617"/>
      <c r="NNZ22" s="617"/>
      <c r="NOA22" s="617"/>
      <c r="NOB22" s="617"/>
      <c r="NOC22" s="617"/>
      <c r="NOD22" s="617"/>
      <c r="NOE22" s="617"/>
      <c r="NOF22" s="617"/>
      <c r="NOG22" s="617"/>
      <c r="NOH22" s="617"/>
      <c r="NOI22" s="617"/>
      <c r="NOJ22" s="617"/>
      <c r="NOK22" s="617"/>
      <c r="NOL22" s="617"/>
      <c r="NOM22" s="617"/>
      <c r="NON22" s="617"/>
      <c r="NOO22" s="617"/>
      <c r="NOP22" s="617"/>
      <c r="NOQ22" s="617"/>
      <c r="NOR22" s="617"/>
      <c r="NOS22" s="617"/>
      <c r="NOT22" s="617"/>
      <c r="NOU22" s="617"/>
      <c r="NOV22" s="617"/>
      <c r="NOW22" s="617"/>
      <c r="NOX22" s="617"/>
      <c r="NOY22" s="617"/>
      <c r="NOZ22" s="617"/>
      <c r="NPA22" s="617"/>
      <c r="NPB22" s="617"/>
      <c r="NPC22" s="617"/>
      <c r="NPD22" s="617"/>
      <c r="NPE22" s="617"/>
      <c r="NPF22" s="617"/>
      <c r="NPG22" s="617"/>
      <c r="NPH22" s="617"/>
      <c r="NPI22" s="617"/>
      <c r="NPJ22" s="617"/>
      <c r="NPK22" s="617"/>
      <c r="NPL22" s="617"/>
      <c r="NPM22" s="617"/>
      <c r="NPN22" s="617"/>
      <c r="NPO22" s="617"/>
      <c r="NPP22" s="617"/>
      <c r="NPQ22" s="617"/>
      <c r="NPR22" s="617"/>
      <c r="NPS22" s="617"/>
      <c r="NPT22" s="617"/>
      <c r="NPU22" s="617"/>
      <c r="NPV22" s="617"/>
      <c r="NPW22" s="617"/>
      <c r="NPX22" s="617"/>
      <c r="NPY22" s="617"/>
      <c r="NPZ22" s="617"/>
      <c r="NQA22" s="617"/>
      <c r="NQB22" s="617"/>
      <c r="NQC22" s="617"/>
      <c r="NQD22" s="617"/>
      <c r="NQE22" s="617"/>
      <c r="NQF22" s="617"/>
      <c r="NQG22" s="617"/>
      <c r="NQH22" s="617"/>
      <c r="NQI22" s="617"/>
      <c r="NQJ22" s="617"/>
      <c r="NQK22" s="617"/>
      <c r="NQL22" s="617"/>
      <c r="NQM22" s="617"/>
      <c r="NQN22" s="617"/>
      <c r="NQO22" s="617"/>
      <c r="NQP22" s="617"/>
      <c r="NQQ22" s="617"/>
      <c r="NQR22" s="617"/>
      <c r="NQS22" s="617"/>
      <c r="NQT22" s="617"/>
      <c r="NQU22" s="617"/>
      <c r="NQV22" s="617"/>
      <c r="NQW22" s="617"/>
      <c r="NQX22" s="617"/>
      <c r="NQY22" s="617"/>
      <c r="NQZ22" s="617"/>
      <c r="NRA22" s="617"/>
      <c r="NRB22" s="617"/>
      <c r="NRC22" s="617"/>
      <c r="NRD22" s="617"/>
      <c r="NRE22" s="617"/>
      <c r="NRF22" s="617"/>
      <c r="NRG22" s="617"/>
      <c r="NRH22" s="617"/>
      <c r="NRI22" s="617"/>
      <c r="NRJ22" s="617"/>
      <c r="NRK22" s="617"/>
      <c r="NRL22" s="617"/>
      <c r="NRM22" s="617"/>
      <c r="NRN22" s="617"/>
      <c r="NRO22" s="617"/>
      <c r="NRP22" s="617"/>
      <c r="NRQ22" s="617"/>
      <c r="NRR22" s="617"/>
      <c r="NRS22" s="617"/>
      <c r="NRT22" s="617"/>
      <c r="NRU22" s="617"/>
      <c r="NRV22" s="617"/>
      <c r="NRW22" s="617"/>
      <c r="NRX22" s="617"/>
      <c r="NRY22" s="617"/>
      <c r="NRZ22" s="617"/>
      <c r="NSA22" s="617"/>
      <c r="NSB22" s="617"/>
      <c r="NSC22" s="617"/>
      <c r="NSD22" s="617"/>
      <c r="NSE22" s="617"/>
      <c r="NSF22" s="617"/>
      <c r="NSG22" s="617"/>
      <c r="NSH22" s="617"/>
      <c r="NSI22" s="617"/>
      <c r="NSJ22" s="617"/>
      <c r="NSK22" s="617"/>
      <c r="NSL22" s="617"/>
      <c r="NSM22" s="617"/>
      <c r="NSN22" s="617"/>
      <c r="NSO22" s="617"/>
      <c r="NSP22" s="617"/>
      <c r="NSQ22" s="617"/>
      <c r="NSR22" s="617"/>
      <c r="NSS22" s="617"/>
      <c r="NST22" s="617"/>
      <c r="NSU22" s="617"/>
      <c r="NSV22" s="617"/>
      <c r="NSW22" s="617"/>
      <c r="NSX22" s="617"/>
      <c r="NSY22" s="617"/>
      <c r="NSZ22" s="617"/>
      <c r="NTA22" s="617"/>
      <c r="NTB22" s="617"/>
      <c r="NTC22" s="617"/>
      <c r="NTD22" s="617"/>
      <c r="NTE22" s="617"/>
      <c r="NTF22" s="617"/>
      <c r="NTG22" s="617"/>
      <c r="NTH22" s="617"/>
      <c r="NTI22" s="617"/>
      <c r="NTJ22" s="617"/>
      <c r="NTK22" s="617"/>
      <c r="NTL22" s="617"/>
      <c r="NTM22" s="617"/>
      <c r="NTN22" s="617"/>
      <c r="NTO22" s="617"/>
      <c r="NTP22" s="617"/>
      <c r="NTQ22" s="617"/>
      <c r="NTR22" s="617"/>
      <c r="NTS22" s="617"/>
      <c r="NTT22" s="617"/>
      <c r="NTU22" s="617"/>
      <c r="NTV22" s="617"/>
      <c r="NTW22" s="617"/>
      <c r="NTX22" s="617"/>
      <c r="NTY22" s="617"/>
      <c r="NTZ22" s="617"/>
      <c r="NUA22" s="617"/>
      <c r="NUB22" s="617"/>
      <c r="NUC22" s="617"/>
      <c r="NUD22" s="617"/>
      <c r="NUE22" s="617"/>
      <c r="NUF22" s="617"/>
      <c r="NUG22" s="617"/>
      <c r="NUH22" s="617"/>
      <c r="NUI22" s="617"/>
      <c r="NUJ22" s="617"/>
      <c r="NUK22" s="617"/>
      <c r="NUL22" s="617"/>
      <c r="NUM22" s="617"/>
      <c r="NUN22" s="617"/>
      <c r="NUO22" s="617"/>
      <c r="NUP22" s="617"/>
      <c r="NUQ22" s="617"/>
      <c r="NUR22" s="617"/>
      <c r="NUS22" s="617"/>
      <c r="NUT22" s="617"/>
      <c r="NUU22" s="617"/>
      <c r="NUV22" s="617"/>
      <c r="NUW22" s="617"/>
      <c r="NUX22" s="617"/>
      <c r="NUY22" s="617"/>
      <c r="NUZ22" s="617"/>
      <c r="NVA22" s="617"/>
      <c r="NVB22" s="617"/>
      <c r="NVC22" s="617"/>
      <c r="NVD22" s="617"/>
      <c r="NVE22" s="617"/>
      <c r="NVF22" s="617"/>
      <c r="NVG22" s="617"/>
      <c r="NVH22" s="617"/>
      <c r="NVI22" s="617"/>
      <c r="NVJ22" s="617"/>
      <c r="NVK22" s="617"/>
      <c r="NVL22" s="617"/>
      <c r="NVM22" s="617"/>
      <c r="NVN22" s="617"/>
      <c r="NVO22" s="617"/>
      <c r="NVP22" s="617"/>
      <c r="NVQ22" s="617"/>
      <c r="NVR22" s="617"/>
      <c r="NVS22" s="617"/>
      <c r="NVT22" s="617"/>
      <c r="NVU22" s="617"/>
      <c r="NVV22" s="617"/>
      <c r="NVW22" s="617"/>
      <c r="NVX22" s="617"/>
      <c r="NVY22" s="617"/>
      <c r="NVZ22" s="617"/>
      <c r="NWA22" s="617"/>
      <c r="NWB22" s="617"/>
      <c r="NWC22" s="617"/>
      <c r="NWD22" s="617"/>
      <c r="NWE22" s="617"/>
      <c r="NWF22" s="617"/>
      <c r="NWG22" s="617"/>
      <c r="NWH22" s="617"/>
      <c r="NWI22" s="617"/>
      <c r="NWJ22" s="617"/>
      <c r="NWK22" s="617"/>
      <c r="NWL22" s="617"/>
      <c r="NWM22" s="617"/>
      <c r="NWN22" s="617"/>
      <c r="NWO22" s="617"/>
      <c r="NWP22" s="617"/>
      <c r="NWQ22" s="617"/>
      <c r="NWR22" s="617"/>
      <c r="NWS22" s="617"/>
      <c r="NWT22" s="617"/>
      <c r="NWU22" s="617"/>
      <c r="NWV22" s="617"/>
      <c r="NWW22" s="617"/>
      <c r="NWX22" s="617"/>
      <c r="NWY22" s="617"/>
      <c r="NWZ22" s="617"/>
      <c r="NXA22" s="617"/>
      <c r="NXB22" s="617"/>
      <c r="NXC22" s="617"/>
      <c r="NXD22" s="617"/>
      <c r="NXE22" s="617"/>
      <c r="NXF22" s="617"/>
      <c r="NXG22" s="617"/>
      <c r="NXH22" s="617"/>
      <c r="NXI22" s="617"/>
      <c r="NXJ22" s="617"/>
      <c r="NXK22" s="617"/>
      <c r="NXL22" s="617"/>
      <c r="NXM22" s="617"/>
      <c r="NXN22" s="617"/>
      <c r="NXO22" s="617"/>
      <c r="NXP22" s="617"/>
      <c r="NXQ22" s="617"/>
      <c r="NXR22" s="617"/>
      <c r="NXS22" s="617"/>
      <c r="NXT22" s="617"/>
      <c r="NXU22" s="617"/>
      <c r="NXV22" s="617"/>
      <c r="NXW22" s="617"/>
      <c r="NXX22" s="617"/>
      <c r="NXY22" s="617"/>
      <c r="NXZ22" s="617"/>
      <c r="NYA22" s="617"/>
      <c r="NYB22" s="617"/>
      <c r="NYC22" s="617"/>
      <c r="NYD22" s="617"/>
      <c r="NYE22" s="617"/>
      <c r="NYF22" s="617"/>
      <c r="NYG22" s="617"/>
      <c r="NYH22" s="617"/>
      <c r="NYI22" s="617"/>
      <c r="NYJ22" s="617"/>
      <c r="NYK22" s="617"/>
      <c r="NYL22" s="617"/>
      <c r="NYM22" s="617"/>
      <c r="NYN22" s="617"/>
      <c r="NYO22" s="617"/>
      <c r="NYP22" s="617"/>
      <c r="NYQ22" s="617"/>
      <c r="NYR22" s="617"/>
      <c r="NYS22" s="617"/>
      <c r="NYT22" s="617"/>
      <c r="NYU22" s="617"/>
      <c r="NYV22" s="617"/>
      <c r="NYW22" s="617"/>
      <c r="NYX22" s="617"/>
      <c r="NYY22" s="617"/>
      <c r="NYZ22" s="617"/>
      <c r="NZA22" s="617"/>
      <c r="NZB22" s="617"/>
      <c r="NZC22" s="617"/>
      <c r="NZD22" s="617"/>
      <c r="NZE22" s="617"/>
      <c r="NZF22" s="617"/>
      <c r="NZG22" s="617"/>
      <c r="NZH22" s="617"/>
      <c r="NZI22" s="617"/>
      <c r="NZJ22" s="617"/>
      <c r="NZK22" s="617"/>
      <c r="NZL22" s="617"/>
      <c r="NZM22" s="617"/>
      <c r="NZN22" s="617"/>
      <c r="NZO22" s="617"/>
      <c r="NZP22" s="617"/>
      <c r="NZQ22" s="617"/>
      <c r="NZR22" s="617"/>
      <c r="NZS22" s="617"/>
      <c r="NZT22" s="617"/>
      <c r="NZU22" s="617"/>
      <c r="NZV22" s="617"/>
      <c r="NZW22" s="617"/>
      <c r="NZX22" s="617"/>
      <c r="NZY22" s="617"/>
      <c r="NZZ22" s="617"/>
      <c r="OAA22" s="617"/>
      <c r="OAB22" s="617"/>
      <c r="OAC22" s="617"/>
      <c r="OAD22" s="617"/>
      <c r="OAE22" s="617"/>
      <c r="OAF22" s="617"/>
      <c r="OAG22" s="617"/>
      <c r="OAH22" s="617"/>
      <c r="OAI22" s="617"/>
      <c r="OAJ22" s="617"/>
      <c r="OAK22" s="617"/>
      <c r="OAL22" s="617"/>
      <c r="OAM22" s="617"/>
      <c r="OAN22" s="617"/>
      <c r="OAO22" s="617"/>
      <c r="OAP22" s="617"/>
      <c r="OAQ22" s="617"/>
      <c r="OAR22" s="617"/>
      <c r="OAS22" s="617"/>
      <c r="OAT22" s="617"/>
      <c r="OAU22" s="617"/>
      <c r="OAV22" s="617"/>
      <c r="OAW22" s="617"/>
      <c r="OAX22" s="617"/>
      <c r="OAY22" s="617"/>
      <c r="OAZ22" s="617"/>
      <c r="OBA22" s="617"/>
      <c r="OBB22" s="617"/>
      <c r="OBC22" s="617"/>
      <c r="OBD22" s="617"/>
      <c r="OBE22" s="617"/>
      <c r="OBF22" s="617"/>
      <c r="OBG22" s="617"/>
      <c r="OBH22" s="617"/>
      <c r="OBI22" s="617"/>
      <c r="OBJ22" s="617"/>
      <c r="OBK22" s="617"/>
      <c r="OBL22" s="617"/>
      <c r="OBM22" s="617"/>
      <c r="OBN22" s="617"/>
      <c r="OBO22" s="617"/>
      <c r="OBP22" s="617"/>
      <c r="OBQ22" s="617"/>
      <c r="OBR22" s="617"/>
      <c r="OBS22" s="617"/>
      <c r="OBT22" s="617"/>
      <c r="OBU22" s="617"/>
      <c r="OBV22" s="617"/>
      <c r="OBW22" s="617"/>
      <c r="OBX22" s="617"/>
      <c r="OBY22" s="617"/>
      <c r="OBZ22" s="617"/>
      <c r="OCA22" s="617"/>
      <c r="OCB22" s="617"/>
      <c r="OCC22" s="617"/>
      <c r="OCD22" s="617"/>
      <c r="OCE22" s="617"/>
      <c r="OCF22" s="617"/>
      <c r="OCG22" s="617"/>
      <c r="OCH22" s="617"/>
      <c r="OCI22" s="617"/>
      <c r="OCJ22" s="617"/>
      <c r="OCK22" s="617"/>
      <c r="OCL22" s="617"/>
      <c r="OCM22" s="617"/>
      <c r="OCN22" s="617"/>
      <c r="OCO22" s="617"/>
      <c r="OCP22" s="617"/>
      <c r="OCQ22" s="617"/>
      <c r="OCR22" s="617"/>
      <c r="OCS22" s="617"/>
      <c r="OCT22" s="617"/>
      <c r="OCU22" s="617"/>
      <c r="OCV22" s="617"/>
      <c r="OCW22" s="617"/>
      <c r="OCX22" s="617"/>
      <c r="OCY22" s="617"/>
      <c r="OCZ22" s="617"/>
      <c r="ODA22" s="617"/>
      <c r="ODB22" s="617"/>
      <c r="ODC22" s="617"/>
      <c r="ODD22" s="617"/>
      <c r="ODE22" s="617"/>
      <c r="ODF22" s="617"/>
      <c r="ODG22" s="617"/>
      <c r="ODH22" s="617"/>
      <c r="ODI22" s="617"/>
      <c r="ODJ22" s="617"/>
      <c r="ODK22" s="617"/>
      <c r="ODL22" s="617"/>
      <c r="ODM22" s="617"/>
      <c r="ODN22" s="617"/>
      <c r="ODO22" s="617"/>
      <c r="ODP22" s="617"/>
      <c r="ODQ22" s="617"/>
      <c r="ODR22" s="617"/>
      <c r="ODS22" s="617"/>
      <c r="ODT22" s="617"/>
      <c r="ODU22" s="617"/>
      <c r="ODV22" s="617"/>
      <c r="ODW22" s="617"/>
      <c r="ODX22" s="617"/>
      <c r="ODY22" s="617"/>
      <c r="ODZ22" s="617"/>
      <c r="OEA22" s="617"/>
      <c r="OEB22" s="617"/>
      <c r="OEC22" s="617"/>
      <c r="OED22" s="617"/>
      <c r="OEE22" s="617"/>
      <c r="OEF22" s="617"/>
      <c r="OEG22" s="617"/>
      <c r="OEH22" s="617"/>
      <c r="OEI22" s="617"/>
      <c r="OEJ22" s="617"/>
      <c r="OEK22" s="617"/>
      <c r="OEL22" s="617"/>
      <c r="OEM22" s="617"/>
      <c r="OEN22" s="617"/>
      <c r="OEO22" s="617"/>
      <c r="OEP22" s="617"/>
      <c r="OEQ22" s="617"/>
      <c r="OER22" s="617"/>
      <c r="OES22" s="617"/>
      <c r="OET22" s="617"/>
      <c r="OEU22" s="617"/>
      <c r="OEV22" s="617"/>
      <c r="OEW22" s="617"/>
      <c r="OEX22" s="617"/>
      <c r="OEY22" s="617"/>
      <c r="OEZ22" s="617"/>
      <c r="OFA22" s="617"/>
      <c r="OFB22" s="617"/>
      <c r="OFC22" s="617"/>
      <c r="OFD22" s="617"/>
      <c r="OFE22" s="617"/>
      <c r="OFF22" s="617"/>
      <c r="OFG22" s="617"/>
      <c r="OFH22" s="617"/>
      <c r="OFI22" s="617"/>
      <c r="OFJ22" s="617"/>
      <c r="OFK22" s="617"/>
      <c r="OFL22" s="617"/>
      <c r="OFM22" s="617"/>
      <c r="OFN22" s="617"/>
      <c r="OFO22" s="617"/>
      <c r="OFP22" s="617"/>
      <c r="OFQ22" s="617"/>
      <c r="OFR22" s="617"/>
      <c r="OFS22" s="617"/>
      <c r="OFT22" s="617"/>
      <c r="OFU22" s="617"/>
      <c r="OFV22" s="617"/>
      <c r="OFW22" s="617"/>
      <c r="OFX22" s="617"/>
      <c r="OFY22" s="617"/>
      <c r="OFZ22" s="617"/>
      <c r="OGA22" s="617"/>
      <c r="OGB22" s="617"/>
      <c r="OGC22" s="617"/>
      <c r="OGD22" s="617"/>
      <c r="OGE22" s="617"/>
      <c r="OGF22" s="617"/>
      <c r="OGG22" s="617"/>
      <c r="OGH22" s="617"/>
      <c r="OGI22" s="617"/>
      <c r="OGJ22" s="617"/>
      <c r="OGK22" s="617"/>
      <c r="OGL22" s="617"/>
      <c r="OGM22" s="617"/>
      <c r="OGN22" s="617"/>
      <c r="OGO22" s="617"/>
      <c r="OGP22" s="617"/>
      <c r="OGQ22" s="617"/>
      <c r="OGR22" s="617"/>
      <c r="OGS22" s="617"/>
      <c r="OGT22" s="617"/>
      <c r="OGU22" s="617"/>
      <c r="OGV22" s="617"/>
      <c r="OGW22" s="617"/>
      <c r="OGX22" s="617"/>
      <c r="OGY22" s="617"/>
      <c r="OGZ22" s="617"/>
      <c r="OHA22" s="617"/>
      <c r="OHB22" s="617"/>
      <c r="OHC22" s="617"/>
      <c r="OHD22" s="617"/>
      <c r="OHE22" s="617"/>
      <c r="OHF22" s="617"/>
      <c r="OHG22" s="617"/>
      <c r="OHH22" s="617"/>
      <c r="OHI22" s="617"/>
      <c r="OHJ22" s="617"/>
      <c r="OHK22" s="617"/>
      <c r="OHL22" s="617"/>
      <c r="OHM22" s="617"/>
      <c r="OHN22" s="617"/>
      <c r="OHO22" s="617"/>
      <c r="OHP22" s="617"/>
      <c r="OHQ22" s="617"/>
      <c r="OHR22" s="617"/>
      <c r="OHS22" s="617"/>
      <c r="OHT22" s="617"/>
      <c r="OHU22" s="617"/>
      <c r="OHV22" s="617"/>
      <c r="OHW22" s="617"/>
      <c r="OHX22" s="617"/>
      <c r="OHY22" s="617"/>
      <c r="OHZ22" s="617"/>
      <c r="OIA22" s="617"/>
      <c r="OIB22" s="617"/>
      <c r="OIC22" s="617"/>
      <c r="OID22" s="617"/>
      <c r="OIE22" s="617"/>
      <c r="OIF22" s="617"/>
      <c r="OIG22" s="617"/>
      <c r="OIH22" s="617"/>
      <c r="OII22" s="617"/>
      <c r="OIJ22" s="617"/>
      <c r="OIK22" s="617"/>
      <c r="OIL22" s="617"/>
      <c r="OIM22" s="617"/>
      <c r="OIN22" s="617"/>
      <c r="OIO22" s="617"/>
      <c r="OIP22" s="617"/>
      <c r="OIQ22" s="617"/>
      <c r="OIR22" s="617"/>
      <c r="OIS22" s="617"/>
      <c r="OIT22" s="617"/>
      <c r="OIU22" s="617"/>
      <c r="OIV22" s="617"/>
      <c r="OIW22" s="617"/>
      <c r="OIX22" s="617"/>
      <c r="OIY22" s="617"/>
      <c r="OIZ22" s="617"/>
      <c r="OJA22" s="617"/>
      <c r="OJB22" s="617"/>
      <c r="OJC22" s="617"/>
      <c r="OJD22" s="617"/>
      <c r="OJE22" s="617"/>
      <c r="OJF22" s="617"/>
      <c r="OJG22" s="617"/>
      <c r="OJH22" s="617"/>
      <c r="OJI22" s="617"/>
      <c r="OJJ22" s="617"/>
      <c r="OJK22" s="617"/>
      <c r="OJL22" s="617"/>
      <c r="OJM22" s="617"/>
      <c r="OJN22" s="617"/>
      <c r="OJO22" s="617"/>
      <c r="OJP22" s="617"/>
      <c r="OJQ22" s="617"/>
      <c r="OJR22" s="617"/>
      <c r="OJS22" s="617"/>
      <c r="OJT22" s="617"/>
      <c r="OJU22" s="617"/>
      <c r="OJV22" s="617"/>
      <c r="OJW22" s="617"/>
      <c r="OJX22" s="617"/>
      <c r="OJY22" s="617"/>
      <c r="OJZ22" s="617"/>
      <c r="OKA22" s="617"/>
      <c r="OKB22" s="617"/>
      <c r="OKC22" s="617"/>
      <c r="OKD22" s="617"/>
      <c r="OKE22" s="617"/>
      <c r="OKF22" s="617"/>
      <c r="OKG22" s="617"/>
      <c r="OKH22" s="617"/>
      <c r="OKI22" s="617"/>
      <c r="OKJ22" s="617"/>
      <c r="OKK22" s="617"/>
      <c r="OKL22" s="617"/>
      <c r="OKM22" s="617"/>
      <c r="OKN22" s="617"/>
      <c r="OKO22" s="617"/>
      <c r="OKP22" s="617"/>
      <c r="OKQ22" s="617"/>
      <c r="OKR22" s="617"/>
      <c r="OKS22" s="617"/>
      <c r="OKT22" s="617"/>
      <c r="OKU22" s="617"/>
      <c r="OKV22" s="617"/>
      <c r="OKW22" s="617"/>
      <c r="OKX22" s="617"/>
      <c r="OKY22" s="617"/>
      <c r="OKZ22" s="617"/>
      <c r="OLA22" s="617"/>
      <c r="OLB22" s="617"/>
      <c r="OLC22" s="617"/>
      <c r="OLD22" s="617"/>
      <c r="OLE22" s="617"/>
      <c r="OLF22" s="617"/>
      <c r="OLG22" s="617"/>
      <c r="OLH22" s="617"/>
      <c r="OLI22" s="617"/>
      <c r="OLJ22" s="617"/>
      <c r="OLK22" s="617"/>
      <c r="OLL22" s="617"/>
      <c r="OLM22" s="617"/>
      <c r="OLN22" s="617"/>
      <c r="OLO22" s="617"/>
      <c r="OLP22" s="617"/>
      <c r="OLQ22" s="617"/>
      <c r="OLR22" s="617"/>
      <c r="OLS22" s="617"/>
      <c r="OLT22" s="617"/>
      <c r="OLU22" s="617"/>
      <c r="OLV22" s="617"/>
      <c r="OLW22" s="617"/>
      <c r="OLX22" s="617"/>
      <c r="OLY22" s="617"/>
      <c r="OLZ22" s="617"/>
      <c r="OMA22" s="617"/>
      <c r="OMB22" s="617"/>
      <c r="OMC22" s="617"/>
      <c r="OMD22" s="617"/>
      <c r="OME22" s="617"/>
      <c r="OMF22" s="617"/>
      <c r="OMG22" s="617"/>
      <c r="OMH22" s="617"/>
      <c r="OMI22" s="617"/>
      <c r="OMJ22" s="617"/>
      <c r="OMK22" s="617"/>
      <c r="OML22" s="617"/>
      <c r="OMM22" s="617"/>
      <c r="OMN22" s="617"/>
      <c r="OMO22" s="617"/>
      <c r="OMP22" s="617"/>
      <c r="OMQ22" s="617"/>
      <c r="OMR22" s="617"/>
      <c r="OMS22" s="617"/>
      <c r="OMT22" s="617"/>
      <c r="OMU22" s="617"/>
      <c r="OMV22" s="617"/>
      <c r="OMW22" s="617"/>
      <c r="OMX22" s="617"/>
      <c r="OMY22" s="617"/>
      <c r="OMZ22" s="617"/>
      <c r="ONA22" s="617"/>
      <c r="ONB22" s="617"/>
      <c r="ONC22" s="617"/>
      <c r="OND22" s="617"/>
      <c r="ONE22" s="617"/>
      <c r="ONF22" s="617"/>
      <c r="ONG22" s="617"/>
      <c r="ONH22" s="617"/>
      <c r="ONI22" s="617"/>
      <c r="ONJ22" s="617"/>
      <c r="ONK22" s="617"/>
      <c r="ONL22" s="617"/>
      <c r="ONM22" s="617"/>
      <c r="ONN22" s="617"/>
      <c r="ONO22" s="617"/>
      <c r="ONP22" s="617"/>
      <c r="ONQ22" s="617"/>
      <c r="ONR22" s="617"/>
      <c r="ONS22" s="617"/>
      <c r="ONT22" s="617"/>
      <c r="ONU22" s="617"/>
      <c r="ONV22" s="617"/>
      <c r="ONW22" s="617"/>
      <c r="ONX22" s="617"/>
      <c r="ONY22" s="617"/>
      <c r="ONZ22" s="617"/>
      <c r="OOA22" s="617"/>
      <c r="OOB22" s="617"/>
      <c r="OOC22" s="617"/>
      <c r="OOD22" s="617"/>
      <c r="OOE22" s="617"/>
      <c r="OOF22" s="617"/>
      <c r="OOG22" s="617"/>
      <c r="OOH22" s="617"/>
      <c r="OOI22" s="617"/>
      <c r="OOJ22" s="617"/>
      <c r="OOK22" s="617"/>
      <c r="OOL22" s="617"/>
      <c r="OOM22" s="617"/>
      <c r="OON22" s="617"/>
      <c r="OOO22" s="617"/>
      <c r="OOP22" s="617"/>
      <c r="OOQ22" s="617"/>
      <c r="OOR22" s="617"/>
      <c r="OOS22" s="617"/>
      <c r="OOT22" s="617"/>
      <c r="OOU22" s="617"/>
      <c r="OOV22" s="617"/>
      <c r="OOW22" s="617"/>
      <c r="OOX22" s="617"/>
      <c r="OOY22" s="617"/>
      <c r="OOZ22" s="617"/>
      <c r="OPA22" s="617"/>
      <c r="OPB22" s="617"/>
      <c r="OPC22" s="617"/>
      <c r="OPD22" s="617"/>
      <c r="OPE22" s="617"/>
      <c r="OPF22" s="617"/>
      <c r="OPG22" s="617"/>
      <c r="OPH22" s="617"/>
      <c r="OPI22" s="617"/>
      <c r="OPJ22" s="617"/>
      <c r="OPK22" s="617"/>
      <c r="OPL22" s="617"/>
      <c r="OPM22" s="617"/>
      <c r="OPN22" s="617"/>
      <c r="OPO22" s="617"/>
      <c r="OPP22" s="617"/>
      <c r="OPQ22" s="617"/>
      <c r="OPR22" s="617"/>
      <c r="OPS22" s="617"/>
      <c r="OPT22" s="617"/>
      <c r="OPU22" s="617"/>
      <c r="OPV22" s="617"/>
      <c r="OPW22" s="617"/>
      <c r="OPX22" s="617"/>
      <c r="OPY22" s="617"/>
      <c r="OPZ22" s="617"/>
      <c r="OQA22" s="617"/>
      <c r="OQB22" s="617"/>
      <c r="OQC22" s="617"/>
      <c r="OQD22" s="617"/>
      <c r="OQE22" s="617"/>
      <c r="OQF22" s="617"/>
      <c r="OQG22" s="617"/>
      <c r="OQH22" s="617"/>
      <c r="OQI22" s="617"/>
      <c r="OQJ22" s="617"/>
      <c r="OQK22" s="617"/>
      <c r="OQL22" s="617"/>
      <c r="OQM22" s="617"/>
      <c r="OQN22" s="617"/>
      <c r="OQO22" s="617"/>
      <c r="OQP22" s="617"/>
      <c r="OQQ22" s="617"/>
      <c r="OQR22" s="617"/>
      <c r="OQS22" s="617"/>
      <c r="OQT22" s="617"/>
      <c r="OQU22" s="617"/>
      <c r="OQV22" s="617"/>
      <c r="OQW22" s="617"/>
      <c r="OQX22" s="617"/>
      <c r="OQY22" s="617"/>
      <c r="OQZ22" s="617"/>
      <c r="ORA22" s="617"/>
      <c r="ORB22" s="617"/>
      <c r="ORC22" s="617"/>
      <c r="ORD22" s="617"/>
      <c r="ORE22" s="617"/>
      <c r="ORF22" s="617"/>
      <c r="ORG22" s="617"/>
      <c r="ORH22" s="617"/>
      <c r="ORI22" s="617"/>
      <c r="ORJ22" s="617"/>
      <c r="ORK22" s="617"/>
      <c r="ORL22" s="617"/>
      <c r="ORM22" s="617"/>
      <c r="ORN22" s="617"/>
      <c r="ORO22" s="617"/>
      <c r="ORP22" s="617"/>
      <c r="ORQ22" s="617"/>
      <c r="ORR22" s="617"/>
      <c r="ORS22" s="617"/>
      <c r="ORT22" s="617"/>
      <c r="ORU22" s="617"/>
      <c r="ORV22" s="617"/>
      <c r="ORW22" s="617"/>
      <c r="ORX22" s="617"/>
      <c r="ORY22" s="617"/>
      <c r="ORZ22" s="617"/>
      <c r="OSA22" s="617"/>
      <c r="OSB22" s="617"/>
      <c r="OSC22" s="617"/>
      <c r="OSD22" s="617"/>
      <c r="OSE22" s="617"/>
      <c r="OSF22" s="617"/>
      <c r="OSG22" s="617"/>
      <c r="OSH22" s="617"/>
      <c r="OSI22" s="617"/>
      <c r="OSJ22" s="617"/>
      <c r="OSK22" s="617"/>
      <c r="OSL22" s="617"/>
      <c r="OSM22" s="617"/>
      <c r="OSN22" s="617"/>
      <c r="OSO22" s="617"/>
      <c r="OSP22" s="617"/>
      <c r="OSQ22" s="617"/>
      <c r="OSR22" s="617"/>
      <c r="OSS22" s="617"/>
      <c r="OST22" s="617"/>
      <c r="OSU22" s="617"/>
      <c r="OSV22" s="617"/>
      <c r="OSW22" s="617"/>
      <c r="OSX22" s="617"/>
      <c r="OSY22" s="617"/>
      <c r="OSZ22" s="617"/>
      <c r="OTA22" s="617"/>
      <c r="OTB22" s="617"/>
      <c r="OTC22" s="617"/>
      <c r="OTD22" s="617"/>
      <c r="OTE22" s="617"/>
      <c r="OTF22" s="617"/>
      <c r="OTG22" s="617"/>
      <c r="OTH22" s="617"/>
      <c r="OTI22" s="617"/>
      <c r="OTJ22" s="617"/>
      <c r="OTK22" s="617"/>
      <c r="OTL22" s="617"/>
      <c r="OTM22" s="617"/>
      <c r="OTN22" s="617"/>
      <c r="OTO22" s="617"/>
      <c r="OTP22" s="617"/>
      <c r="OTQ22" s="617"/>
      <c r="OTR22" s="617"/>
      <c r="OTS22" s="617"/>
      <c r="OTT22" s="617"/>
      <c r="OTU22" s="617"/>
      <c r="OTV22" s="617"/>
      <c r="OTW22" s="617"/>
      <c r="OTX22" s="617"/>
      <c r="OTY22" s="617"/>
      <c r="OTZ22" s="617"/>
      <c r="OUA22" s="617"/>
      <c r="OUB22" s="617"/>
      <c r="OUC22" s="617"/>
      <c r="OUD22" s="617"/>
      <c r="OUE22" s="617"/>
      <c r="OUF22" s="617"/>
      <c r="OUG22" s="617"/>
      <c r="OUH22" s="617"/>
      <c r="OUI22" s="617"/>
      <c r="OUJ22" s="617"/>
      <c r="OUK22" s="617"/>
      <c r="OUL22" s="617"/>
      <c r="OUM22" s="617"/>
      <c r="OUN22" s="617"/>
      <c r="OUO22" s="617"/>
      <c r="OUP22" s="617"/>
      <c r="OUQ22" s="617"/>
      <c r="OUR22" s="617"/>
      <c r="OUS22" s="617"/>
      <c r="OUT22" s="617"/>
      <c r="OUU22" s="617"/>
      <c r="OUV22" s="617"/>
      <c r="OUW22" s="617"/>
      <c r="OUX22" s="617"/>
      <c r="OUY22" s="617"/>
      <c r="OUZ22" s="617"/>
      <c r="OVA22" s="617"/>
      <c r="OVB22" s="617"/>
      <c r="OVC22" s="617"/>
      <c r="OVD22" s="617"/>
      <c r="OVE22" s="617"/>
      <c r="OVF22" s="617"/>
      <c r="OVG22" s="617"/>
      <c r="OVH22" s="617"/>
      <c r="OVI22" s="617"/>
      <c r="OVJ22" s="617"/>
      <c r="OVK22" s="617"/>
      <c r="OVL22" s="617"/>
      <c r="OVM22" s="617"/>
      <c r="OVN22" s="617"/>
      <c r="OVO22" s="617"/>
      <c r="OVP22" s="617"/>
      <c r="OVQ22" s="617"/>
      <c r="OVR22" s="617"/>
      <c r="OVS22" s="617"/>
      <c r="OVT22" s="617"/>
      <c r="OVU22" s="617"/>
      <c r="OVV22" s="617"/>
      <c r="OVW22" s="617"/>
      <c r="OVX22" s="617"/>
      <c r="OVY22" s="617"/>
      <c r="OVZ22" s="617"/>
      <c r="OWA22" s="617"/>
      <c r="OWB22" s="617"/>
      <c r="OWC22" s="617"/>
      <c r="OWD22" s="617"/>
      <c r="OWE22" s="617"/>
      <c r="OWF22" s="617"/>
      <c r="OWG22" s="617"/>
      <c r="OWH22" s="617"/>
      <c r="OWI22" s="617"/>
      <c r="OWJ22" s="617"/>
      <c r="OWK22" s="617"/>
      <c r="OWL22" s="617"/>
      <c r="OWM22" s="617"/>
      <c r="OWN22" s="617"/>
      <c r="OWO22" s="617"/>
      <c r="OWP22" s="617"/>
      <c r="OWQ22" s="617"/>
      <c r="OWR22" s="617"/>
      <c r="OWS22" s="617"/>
      <c r="OWT22" s="617"/>
      <c r="OWU22" s="617"/>
      <c r="OWV22" s="617"/>
      <c r="OWW22" s="617"/>
      <c r="OWX22" s="617"/>
      <c r="OWY22" s="617"/>
      <c r="OWZ22" s="617"/>
      <c r="OXA22" s="617"/>
      <c r="OXB22" s="617"/>
      <c r="OXC22" s="617"/>
      <c r="OXD22" s="617"/>
      <c r="OXE22" s="617"/>
      <c r="OXF22" s="617"/>
      <c r="OXG22" s="617"/>
      <c r="OXH22" s="617"/>
      <c r="OXI22" s="617"/>
      <c r="OXJ22" s="617"/>
      <c r="OXK22" s="617"/>
      <c r="OXL22" s="617"/>
      <c r="OXM22" s="617"/>
      <c r="OXN22" s="617"/>
      <c r="OXO22" s="617"/>
      <c r="OXP22" s="617"/>
      <c r="OXQ22" s="617"/>
      <c r="OXR22" s="617"/>
      <c r="OXS22" s="617"/>
      <c r="OXT22" s="617"/>
      <c r="OXU22" s="617"/>
      <c r="OXV22" s="617"/>
      <c r="OXW22" s="617"/>
      <c r="OXX22" s="617"/>
      <c r="OXY22" s="617"/>
      <c r="OXZ22" s="617"/>
      <c r="OYA22" s="617"/>
      <c r="OYB22" s="617"/>
      <c r="OYC22" s="617"/>
      <c r="OYD22" s="617"/>
      <c r="OYE22" s="617"/>
      <c r="OYF22" s="617"/>
      <c r="OYG22" s="617"/>
      <c r="OYH22" s="617"/>
      <c r="OYI22" s="617"/>
      <c r="OYJ22" s="617"/>
      <c r="OYK22" s="617"/>
      <c r="OYL22" s="617"/>
      <c r="OYM22" s="617"/>
      <c r="OYN22" s="617"/>
      <c r="OYO22" s="617"/>
      <c r="OYP22" s="617"/>
      <c r="OYQ22" s="617"/>
      <c r="OYR22" s="617"/>
      <c r="OYS22" s="617"/>
      <c r="OYT22" s="617"/>
      <c r="OYU22" s="617"/>
      <c r="OYV22" s="617"/>
      <c r="OYW22" s="617"/>
      <c r="OYX22" s="617"/>
      <c r="OYY22" s="617"/>
      <c r="OYZ22" s="617"/>
      <c r="OZA22" s="617"/>
      <c r="OZB22" s="617"/>
      <c r="OZC22" s="617"/>
      <c r="OZD22" s="617"/>
      <c r="OZE22" s="617"/>
      <c r="OZF22" s="617"/>
      <c r="OZG22" s="617"/>
      <c r="OZH22" s="617"/>
      <c r="OZI22" s="617"/>
      <c r="OZJ22" s="617"/>
      <c r="OZK22" s="617"/>
      <c r="OZL22" s="617"/>
      <c r="OZM22" s="617"/>
      <c r="OZN22" s="617"/>
      <c r="OZO22" s="617"/>
      <c r="OZP22" s="617"/>
      <c r="OZQ22" s="617"/>
      <c r="OZR22" s="617"/>
      <c r="OZS22" s="617"/>
      <c r="OZT22" s="617"/>
      <c r="OZU22" s="617"/>
      <c r="OZV22" s="617"/>
      <c r="OZW22" s="617"/>
      <c r="OZX22" s="617"/>
      <c r="OZY22" s="617"/>
      <c r="OZZ22" s="617"/>
      <c r="PAA22" s="617"/>
      <c r="PAB22" s="617"/>
      <c r="PAC22" s="617"/>
      <c r="PAD22" s="617"/>
      <c r="PAE22" s="617"/>
      <c r="PAF22" s="617"/>
      <c r="PAG22" s="617"/>
      <c r="PAH22" s="617"/>
      <c r="PAI22" s="617"/>
      <c r="PAJ22" s="617"/>
      <c r="PAK22" s="617"/>
      <c r="PAL22" s="617"/>
      <c r="PAM22" s="617"/>
      <c r="PAN22" s="617"/>
      <c r="PAO22" s="617"/>
      <c r="PAP22" s="617"/>
      <c r="PAQ22" s="617"/>
      <c r="PAR22" s="617"/>
      <c r="PAS22" s="617"/>
      <c r="PAT22" s="617"/>
      <c r="PAU22" s="617"/>
      <c r="PAV22" s="617"/>
      <c r="PAW22" s="617"/>
      <c r="PAX22" s="617"/>
      <c r="PAY22" s="617"/>
      <c r="PAZ22" s="617"/>
      <c r="PBA22" s="617"/>
      <c r="PBB22" s="617"/>
      <c r="PBC22" s="617"/>
      <c r="PBD22" s="617"/>
      <c r="PBE22" s="617"/>
      <c r="PBF22" s="617"/>
      <c r="PBG22" s="617"/>
      <c r="PBH22" s="617"/>
      <c r="PBI22" s="617"/>
      <c r="PBJ22" s="617"/>
      <c r="PBK22" s="617"/>
      <c r="PBL22" s="617"/>
      <c r="PBM22" s="617"/>
      <c r="PBN22" s="617"/>
      <c r="PBO22" s="617"/>
      <c r="PBP22" s="617"/>
      <c r="PBQ22" s="617"/>
      <c r="PBR22" s="617"/>
      <c r="PBS22" s="617"/>
      <c r="PBT22" s="617"/>
      <c r="PBU22" s="617"/>
      <c r="PBV22" s="617"/>
      <c r="PBW22" s="617"/>
      <c r="PBX22" s="617"/>
      <c r="PBY22" s="617"/>
      <c r="PBZ22" s="617"/>
      <c r="PCA22" s="617"/>
      <c r="PCB22" s="617"/>
      <c r="PCC22" s="617"/>
      <c r="PCD22" s="617"/>
      <c r="PCE22" s="617"/>
      <c r="PCF22" s="617"/>
      <c r="PCG22" s="617"/>
      <c r="PCH22" s="617"/>
      <c r="PCI22" s="617"/>
      <c r="PCJ22" s="617"/>
      <c r="PCK22" s="617"/>
      <c r="PCL22" s="617"/>
      <c r="PCM22" s="617"/>
      <c r="PCN22" s="617"/>
      <c r="PCO22" s="617"/>
      <c r="PCP22" s="617"/>
      <c r="PCQ22" s="617"/>
      <c r="PCR22" s="617"/>
      <c r="PCS22" s="617"/>
      <c r="PCT22" s="617"/>
      <c r="PCU22" s="617"/>
      <c r="PCV22" s="617"/>
      <c r="PCW22" s="617"/>
      <c r="PCX22" s="617"/>
      <c r="PCY22" s="617"/>
      <c r="PCZ22" s="617"/>
      <c r="PDA22" s="617"/>
      <c r="PDB22" s="617"/>
      <c r="PDC22" s="617"/>
      <c r="PDD22" s="617"/>
      <c r="PDE22" s="617"/>
      <c r="PDF22" s="617"/>
      <c r="PDG22" s="617"/>
      <c r="PDH22" s="617"/>
      <c r="PDI22" s="617"/>
      <c r="PDJ22" s="617"/>
      <c r="PDK22" s="617"/>
      <c r="PDL22" s="617"/>
      <c r="PDM22" s="617"/>
      <c r="PDN22" s="617"/>
      <c r="PDO22" s="617"/>
      <c r="PDP22" s="617"/>
      <c r="PDQ22" s="617"/>
      <c r="PDR22" s="617"/>
      <c r="PDS22" s="617"/>
      <c r="PDT22" s="617"/>
      <c r="PDU22" s="617"/>
      <c r="PDV22" s="617"/>
      <c r="PDW22" s="617"/>
      <c r="PDX22" s="617"/>
      <c r="PDY22" s="617"/>
      <c r="PDZ22" s="617"/>
      <c r="PEA22" s="617"/>
      <c r="PEB22" s="617"/>
      <c r="PEC22" s="617"/>
      <c r="PED22" s="617"/>
      <c r="PEE22" s="617"/>
      <c r="PEF22" s="617"/>
      <c r="PEG22" s="617"/>
      <c r="PEH22" s="617"/>
      <c r="PEI22" s="617"/>
      <c r="PEJ22" s="617"/>
      <c r="PEK22" s="617"/>
      <c r="PEL22" s="617"/>
      <c r="PEM22" s="617"/>
      <c r="PEN22" s="617"/>
      <c r="PEO22" s="617"/>
      <c r="PEP22" s="617"/>
      <c r="PEQ22" s="617"/>
      <c r="PER22" s="617"/>
      <c r="PES22" s="617"/>
      <c r="PET22" s="617"/>
      <c r="PEU22" s="617"/>
      <c r="PEV22" s="617"/>
      <c r="PEW22" s="617"/>
      <c r="PEX22" s="617"/>
      <c r="PEY22" s="617"/>
      <c r="PEZ22" s="617"/>
      <c r="PFA22" s="617"/>
      <c r="PFB22" s="617"/>
      <c r="PFC22" s="617"/>
      <c r="PFD22" s="617"/>
      <c r="PFE22" s="617"/>
      <c r="PFF22" s="617"/>
      <c r="PFG22" s="617"/>
      <c r="PFH22" s="617"/>
      <c r="PFI22" s="617"/>
      <c r="PFJ22" s="617"/>
      <c r="PFK22" s="617"/>
      <c r="PFL22" s="617"/>
      <c r="PFM22" s="617"/>
      <c r="PFN22" s="617"/>
      <c r="PFO22" s="617"/>
      <c r="PFP22" s="617"/>
      <c r="PFQ22" s="617"/>
      <c r="PFR22" s="617"/>
      <c r="PFS22" s="617"/>
      <c r="PFT22" s="617"/>
      <c r="PFU22" s="617"/>
      <c r="PFV22" s="617"/>
      <c r="PFW22" s="617"/>
      <c r="PFX22" s="617"/>
      <c r="PFY22" s="617"/>
      <c r="PFZ22" s="617"/>
      <c r="PGA22" s="617"/>
      <c r="PGB22" s="617"/>
      <c r="PGC22" s="617"/>
      <c r="PGD22" s="617"/>
      <c r="PGE22" s="617"/>
      <c r="PGF22" s="617"/>
      <c r="PGG22" s="617"/>
      <c r="PGH22" s="617"/>
      <c r="PGI22" s="617"/>
      <c r="PGJ22" s="617"/>
      <c r="PGK22" s="617"/>
      <c r="PGL22" s="617"/>
      <c r="PGM22" s="617"/>
      <c r="PGN22" s="617"/>
      <c r="PGO22" s="617"/>
      <c r="PGP22" s="617"/>
      <c r="PGQ22" s="617"/>
      <c r="PGR22" s="617"/>
      <c r="PGS22" s="617"/>
      <c r="PGT22" s="617"/>
      <c r="PGU22" s="617"/>
      <c r="PGV22" s="617"/>
      <c r="PGW22" s="617"/>
      <c r="PGX22" s="617"/>
      <c r="PGY22" s="617"/>
      <c r="PGZ22" s="617"/>
      <c r="PHA22" s="617"/>
      <c r="PHB22" s="617"/>
      <c r="PHC22" s="617"/>
      <c r="PHD22" s="617"/>
      <c r="PHE22" s="617"/>
      <c r="PHF22" s="617"/>
      <c r="PHG22" s="617"/>
      <c r="PHH22" s="617"/>
      <c r="PHI22" s="617"/>
      <c r="PHJ22" s="617"/>
      <c r="PHK22" s="617"/>
      <c r="PHL22" s="617"/>
      <c r="PHM22" s="617"/>
      <c r="PHN22" s="617"/>
      <c r="PHO22" s="617"/>
      <c r="PHP22" s="617"/>
      <c r="PHQ22" s="617"/>
      <c r="PHR22" s="617"/>
      <c r="PHS22" s="617"/>
      <c r="PHT22" s="617"/>
      <c r="PHU22" s="617"/>
      <c r="PHV22" s="617"/>
      <c r="PHW22" s="617"/>
      <c r="PHX22" s="617"/>
      <c r="PHY22" s="617"/>
      <c r="PHZ22" s="617"/>
      <c r="PIA22" s="617"/>
      <c r="PIB22" s="617"/>
      <c r="PIC22" s="617"/>
      <c r="PID22" s="617"/>
      <c r="PIE22" s="617"/>
      <c r="PIF22" s="617"/>
      <c r="PIG22" s="617"/>
      <c r="PIH22" s="617"/>
      <c r="PII22" s="617"/>
      <c r="PIJ22" s="617"/>
      <c r="PIK22" s="617"/>
      <c r="PIL22" s="617"/>
      <c r="PIM22" s="617"/>
      <c r="PIN22" s="617"/>
      <c r="PIO22" s="617"/>
      <c r="PIP22" s="617"/>
      <c r="PIQ22" s="617"/>
      <c r="PIR22" s="617"/>
      <c r="PIS22" s="617"/>
      <c r="PIT22" s="617"/>
      <c r="PIU22" s="617"/>
      <c r="PIV22" s="617"/>
      <c r="PIW22" s="617"/>
      <c r="PIX22" s="617"/>
      <c r="PIY22" s="617"/>
      <c r="PIZ22" s="617"/>
      <c r="PJA22" s="617"/>
      <c r="PJB22" s="617"/>
      <c r="PJC22" s="617"/>
      <c r="PJD22" s="617"/>
      <c r="PJE22" s="617"/>
      <c r="PJF22" s="617"/>
      <c r="PJG22" s="617"/>
      <c r="PJH22" s="617"/>
      <c r="PJI22" s="617"/>
      <c r="PJJ22" s="617"/>
      <c r="PJK22" s="617"/>
      <c r="PJL22" s="617"/>
      <c r="PJM22" s="617"/>
      <c r="PJN22" s="617"/>
      <c r="PJO22" s="617"/>
      <c r="PJP22" s="617"/>
      <c r="PJQ22" s="617"/>
      <c r="PJR22" s="617"/>
      <c r="PJS22" s="617"/>
      <c r="PJT22" s="617"/>
      <c r="PJU22" s="617"/>
      <c r="PJV22" s="617"/>
      <c r="PJW22" s="617"/>
      <c r="PJX22" s="617"/>
      <c r="PJY22" s="617"/>
      <c r="PJZ22" s="617"/>
      <c r="PKA22" s="617"/>
      <c r="PKB22" s="617"/>
      <c r="PKC22" s="617"/>
      <c r="PKD22" s="617"/>
      <c r="PKE22" s="617"/>
      <c r="PKF22" s="617"/>
      <c r="PKG22" s="617"/>
      <c r="PKH22" s="617"/>
      <c r="PKI22" s="617"/>
      <c r="PKJ22" s="617"/>
      <c r="PKK22" s="617"/>
      <c r="PKL22" s="617"/>
      <c r="PKM22" s="617"/>
      <c r="PKN22" s="617"/>
      <c r="PKO22" s="617"/>
      <c r="PKP22" s="617"/>
      <c r="PKQ22" s="617"/>
      <c r="PKR22" s="617"/>
      <c r="PKS22" s="617"/>
      <c r="PKT22" s="617"/>
      <c r="PKU22" s="617"/>
      <c r="PKV22" s="617"/>
      <c r="PKW22" s="617"/>
      <c r="PKX22" s="617"/>
      <c r="PKY22" s="617"/>
      <c r="PKZ22" s="617"/>
      <c r="PLA22" s="617"/>
      <c r="PLB22" s="617"/>
      <c r="PLC22" s="617"/>
      <c r="PLD22" s="617"/>
      <c r="PLE22" s="617"/>
      <c r="PLF22" s="617"/>
      <c r="PLG22" s="617"/>
      <c r="PLH22" s="617"/>
      <c r="PLI22" s="617"/>
      <c r="PLJ22" s="617"/>
      <c r="PLK22" s="617"/>
      <c r="PLL22" s="617"/>
      <c r="PLM22" s="617"/>
      <c r="PLN22" s="617"/>
      <c r="PLO22" s="617"/>
      <c r="PLP22" s="617"/>
      <c r="PLQ22" s="617"/>
      <c r="PLR22" s="617"/>
      <c r="PLS22" s="617"/>
      <c r="PLT22" s="617"/>
      <c r="PLU22" s="617"/>
      <c r="PLV22" s="617"/>
      <c r="PLW22" s="617"/>
      <c r="PLX22" s="617"/>
      <c r="PLY22" s="617"/>
      <c r="PLZ22" s="617"/>
      <c r="PMA22" s="617"/>
      <c r="PMB22" s="617"/>
      <c r="PMC22" s="617"/>
      <c r="PMD22" s="617"/>
      <c r="PME22" s="617"/>
      <c r="PMF22" s="617"/>
      <c r="PMG22" s="617"/>
      <c r="PMH22" s="617"/>
      <c r="PMI22" s="617"/>
      <c r="PMJ22" s="617"/>
      <c r="PMK22" s="617"/>
      <c r="PML22" s="617"/>
      <c r="PMM22" s="617"/>
      <c r="PMN22" s="617"/>
      <c r="PMO22" s="617"/>
      <c r="PMP22" s="617"/>
      <c r="PMQ22" s="617"/>
      <c r="PMR22" s="617"/>
      <c r="PMS22" s="617"/>
      <c r="PMT22" s="617"/>
      <c r="PMU22" s="617"/>
      <c r="PMV22" s="617"/>
      <c r="PMW22" s="617"/>
      <c r="PMX22" s="617"/>
      <c r="PMY22" s="617"/>
      <c r="PMZ22" s="617"/>
      <c r="PNA22" s="617"/>
      <c r="PNB22" s="617"/>
      <c r="PNC22" s="617"/>
      <c r="PND22" s="617"/>
      <c r="PNE22" s="617"/>
      <c r="PNF22" s="617"/>
      <c r="PNG22" s="617"/>
      <c r="PNH22" s="617"/>
      <c r="PNI22" s="617"/>
      <c r="PNJ22" s="617"/>
      <c r="PNK22" s="617"/>
      <c r="PNL22" s="617"/>
      <c r="PNM22" s="617"/>
      <c r="PNN22" s="617"/>
      <c r="PNO22" s="617"/>
      <c r="PNP22" s="617"/>
      <c r="PNQ22" s="617"/>
      <c r="PNR22" s="617"/>
      <c r="PNS22" s="617"/>
      <c r="PNT22" s="617"/>
      <c r="PNU22" s="617"/>
      <c r="PNV22" s="617"/>
      <c r="PNW22" s="617"/>
      <c r="PNX22" s="617"/>
      <c r="PNY22" s="617"/>
      <c r="PNZ22" s="617"/>
      <c r="POA22" s="617"/>
      <c r="POB22" s="617"/>
      <c r="POC22" s="617"/>
      <c r="POD22" s="617"/>
      <c r="POE22" s="617"/>
      <c r="POF22" s="617"/>
      <c r="POG22" s="617"/>
      <c r="POH22" s="617"/>
      <c r="POI22" s="617"/>
      <c r="POJ22" s="617"/>
      <c r="POK22" s="617"/>
      <c r="POL22" s="617"/>
      <c r="POM22" s="617"/>
      <c r="PON22" s="617"/>
      <c r="POO22" s="617"/>
      <c r="POP22" s="617"/>
      <c r="POQ22" s="617"/>
      <c r="POR22" s="617"/>
      <c r="POS22" s="617"/>
      <c r="POT22" s="617"/>
      <c r="POU22" s="617"/>
      <c r="POV22" s="617"/>
      <c r="POW22" s="617"/>
      <c r="POX22" s="617"/>
      <c r="POY22" s="617"/>
      <c r="POZ22" s="617"/>
      <c r="PPA22" s="617"/>
      <c r="PPB22" s="617"/>
      <c r="PPC22" s="617"/>
      <c r="PPD22" s="617"/>
      <c r="PPE22" s="617"/>
      <c r="PPF22" s="617"/>
      <c r="PPG22" s="617"/>
      <c r="PPH22" s="617"/>
      <c r="PPI22" s="617"/>
      <c r="PPJ22" s="617"/>
      <c r="PPK22" s="617"/>
      <c r="PPL22" s="617"/>
      <c r="PPM22" s="617"/>
      <c r="PPN22" s="617"/>
      <c r="PPO22" s="617"/>
      <c r="PPP22" s="617"/>
      <c r="PPQ22" s="617"/>
      <c r="PPR22" s="617"/>
      <c r="PPS22" s="617"/>
      <c r="PPT22" s="617"/>
      <c r="PPU22" s="617"/>
      <c r="PPV22" s="617"/>
      <c r="PPW22" s="617"/>
      <c r="PPX22" s="617"/>
      <c r="PPY22" s="617"/>
      <c r="PPZ22" s="617"/>
      <c r="PQA22" s="617"/>
      <c r="PQB22" s="617"/>
      <c r="PQC22" s="617"/>
      <c r="PQD22" s="617"/>
      <c r="PQE22" s="617"/>
      <c r="PQF22" s="617"/>
      <c r="PQG22" s="617"/>
      <c r="PQH22" s="617"/>
      <c r="PQI22" s="617"/>
      <c r="PQJ22" s="617"/>
      <c r="PQK22" s="617"/>
      <c r="PQL22" s="617"/>
      <c r="PQM22" s="617"/>
      <c r="PQN22" s="617"/>
      <c r="PQO22" s="617"/>
      <c r="PQP22" s="617"/>
      <c r="PQQ22" s="617"/>
      <c r="PQR22" s="617"/>
      <c r="PQS22" s="617"/>
      <c r="PQT22" s="617"/>
      <c r="PQU22" s="617"/>
      <c r="PQV22" s="617"/>
      <c r="PQW22" s="617"/>
      <c r="PQX22" s="617"/>
      <c r="PQY22" s="617"/>
      <c r="PQZ22" s="617"/>
      <c r="PRA22" s="617"/>
      <c r="PRB22" s="617"/>
      <c r="PRC22" s="617"/>
      <c r="PRD22" s="617"/>
      <c r="PRE22" s="617"/>
      <c r="PRF22" s="617"/>
      <c r="PRG22" s="617"/>
      <c r="PRH22" s="617"/>
      <c r="PRI22" s="617"/>
      <c r="PRJ22" s="617"/>
      <c r="PRK22" s="617"/>
      <c r="PRL22" s="617"/>
      <c r="PRM22" s="617"/>
      <c r="PRN22" s="617"/>
      <c r="PRO22" s="617"/>
      <c r="PRP22" s="617"/>
      <c r="PRQ22" s="617"/>
      <c r="PRR22" s="617"/>
      <c r="PRS22" s="617"/>
      <c r="PRT22" s="617"/>
      <c r="PRU22" s="617"/>
      <c r="PRV22" s="617"/>
      <c r="PRW22" s="617"/>
      <c r="PRX22" s="617"/>
      <c r="PRY22" s="617"/>
      <c r="PRZ22" s="617"/>
      <c r="PSA22" s="617"/>
      <c r="PSB22" s="617"/>
      <c r="PSC22" s="617"/>
      <c r="PSD22" s="617"/>
      <c r="PSE22" s="617"/>
      <c r="PSF22" s="617"/>
      <c r="PSG22" s="617"/>
      <c r="PSH22" s="617"/>
      <c r="PSI22" s="617"/>
      <c r="PSJ22" s="617"/>
      <c r="PSK22" s="617"/>
      <c r="PSL22" s="617"/>
      <c r="PSM22" s="617"/>
      <c r="PSN22" s="617"/>
      <c r="PSO22" s="617"/>
      <c r="PSP22" s="617"/>
      <c r="PSQ22" s="617"/>
      <c r="PSR22" s="617"/>
      <c r="PSS22" s="617"/>
      <c r="PST22" s="617"/>
      <c r="PSU22" s="617"/>
      <c r="PSV22" s="617"/>
      <c r="PSW22" s="617"/>
      <c r="PSX22" s="617"/>
      <c r="PSY22" s="617"/>
      <c r="PSZ22" s="617"/>
      <c r="PTA22" s="617"/>
      <c r="PTB22" s="617"/>
      <c r="PTC22" s="617"/>
      <c r="PTD22" s="617"/>
      <c r="PTE22" s="617"/>
      <c r="PTF22" s="617"/>
      <c r="PTG22" s="617"/>
      <c r="PTH22" s="617"/>
      <c r="PTI22" s="617"/>
      <c r="PTJ22" s="617"/>
      <c r="PTK22" s="617"/>
      <c r="PTL22" s="617"/>
      <c r="PTM22" s="617"/>
      <c r="PTN22" s="617"/>
      <c r="PTO22" s="617"/>
      <c r="PTP22" s="617"/>
      <c r="PTQ22" s="617"/>
      <c r="PTR22" s="617"/>
      <c r="PTS22" s="617"/>
      <c r="PTT22" s="617"/>
      <c r="PTU22" s="617"/>
      <c r="PTV22" s="617"/>
      <c r="PTW22" s="617"/>
      <c r="PTX22" s="617"/>
      <c r="PTY22" s="617"/>
      <c r="PTZ22" s="617"/>
      <c r="PUA22" s="617"/>
      <c r="PUB22" s="617"/>
      <c r="PUC22" s="617"/>
      <c r="PUD22" s="617"/>
      <c r="PUE22" s="617"/>
      <c r="PUF22" s="617"/>
      <c r="PUG22" s="617"/>
      <c r="PUH22" s="617"/>
      <c r="PUI22" s="617"/>
      <c r="PUJ22" s="617"/>
      <c r="PUK22" s="617"/>
      <c r="PUL22" s="617"/>
      <c r="PUM22" s="617"/>
      <c r="PUN22" s="617"/>
      <c r="PUO22" s="617"/>
      <c r="PUP22" s="617"/>
      <c r="PUQ22" s="617"/>
      <c r="PUR22" s="617"/>
      <c r="PUS22" s="617"/>
      <c r="PUT22" s="617"/>
      <c r="PUU22" s="617"/>
      <c r="PUV22" s="617"/>
      <c r="PUW22" s="617"/>
      <c r="PUX22" s="617"/>
      <c r="PUY22" s="617"/>
      <c r="PUZ22" s="617"/>
      <c r="PVA22" s="617"/>
      <c r="PVB22" s="617"/>
      <c r="PVC22" s="617"/>
      <c r="PVD22" s="617"/>
      <c r="PVE22" s="617"/>
      <c r="PVF22" s="617"/>
      <c r="PVG22" s="617"/>
      <c r="PVH22" s="617"/>
      <c r="PVI22" s="617"/>
      <c r="PVJ22" s="617"/>
      <c r="PVK22" s="617"/>
      <c r="PVL22" s="617"/>
      <c r="PVM22" s="617"/>
      <c r="PVN22" s="617"/>
      <c r="PVO22" s="617"/>
      <c r="PVP22" s="617"/>
      <c r="PVQ22" s="617"/>
      <c r="PVR22" s="617"/>
      <c r="PVS22" s="617"/>
      <c r="PVT22" s="617"/>
      <c r="PVU22" s="617"/>
      <c r="PVV22" s="617"/>
      <c r="PVW22" s="617"/>
      <c r="PVX22" s="617"/>
      <c r="PVY22" s="617"/>
      <c r="PVZ22" s="617"/>
      <c r="PWA22" s="617"/>
      <c r="PWB22" s="617"/>
      <c r="PWC22" s="617"/>
      <c r="PWD22" s="617"/>
      <c r="PWE22" s="617"/>
      <c r="PWF22" s="617"/>
      <c r="PWG22" s="617"/>
      <c r="PWH22" s="617"/>
      <c r="PWI22" s="617"/>
      <c r="PWJ22" s="617"/>
      <c r="PWK22" s="617"/>
      <c r="PWL22" s="617"/>
      <c r="PWM22" s="617"/>
      <c r="PWN22" s="617"/>
      <c r="PWO22" s="617"/>
      <c r="PWP22" s="617"/>
      <c r="PWQ22" s="617"/>
      <c r="PWR22" s="617"/>
      <c r="PWS22" s="617"/>
      <c r="PWT22" s="617"/>
      <c r="PWU22" s="617"/>
      <c r="PWV22" s="617"/>
      <c r="PWW22" s="617"/>
      <c r="PWX22" s="617"/>
      <c r="PWY22" s="617"/>
      <c r="PWZ22" s="617"/>
      <c r="PXA22" s="617"/>
      <c r="PXB22" s="617"/>
      <c r="PXC22" s="617"/>
      <c r="PXD22" s="617"/>
      <c r="PXE22" s="617"/>
      <c r="PXF22" s="617"/>
      <c r="PXG22" s="617"/>
      <c r="PXH22" s="617"/>
      <c r="PXI22" s="617"/>
      <c r="PXJ22" s="617"/>
      <c r="PXK22" s="617"/>
      <c r="PXL22" s="617"/>
      <c r="PXM22" s="617"/>
      <c r="PXN22" s="617"/>
      <c r="PXO22" s="617"/>
      <c r="PXP22" s="617"/>
      <c r="PXQ22" s="617"/>
      <c r="PXR22" s="617"/>
      <c r="PXS22" s="617"/>
      <c r="PXT22" s="617"/>
      <c r="PXU22" s="617"/>
      <c r="PXV22" s="617"/>
      <c r="PXW22" s="617"/>
      <c r="PXX22" s="617"/>
      <c r="PXY22" s="617"/>
      <c r="PXZ22" s="617"/>
      <c r="PYA22" s="617"/>
      <c r="PYB22" s="617"/>
      <c r="PYC22" s="617"/>
      <c r="PYD22" s="617"/>
      <c r="PYE22" s="617"/>
      <c r="PYF22" s="617"/>
      <c r="PYG22" s="617"/>
      <c r="PYH22" s="617"/>
      <c r="PYI22" s="617"/>
      <c r="PYJ22" s="617"/>
      <c r="PYK22" s="617"/>
      <c r="PYL22" s="617"/>
      <c r="PYM22" s="617"/>
      <c r="PYN22" s="617"/>
      <c r="PYO22" s="617"/>
      <c r="PYP22" s="617"/>
      <c r="PYQ22" s="617"/>
      <c r="PYR22" s="617"/>
      <c r="PYS22" s="617"/>
      <c r="PYT22" s="617"/>
      <c r="PYU22" s="617"/>
      <c r="PYV22" s="617"/>
      <c r="PYW22" s="617"/>
      <c r="PYX22" s="617"/>
      <c r="PYY22" s="617"/>
      <c r="PYZ22" s="617"/>
      <c r="PZA22" s="617"/>
      <c r="PZB22" s="617"/>
      <c r="PZC22" s="617"/>
      <c r="PZD22" s="617"/>
      <c r="PZE22" s="617"/>
      <c r="PZF22" s="617"/>
      <c r="PZG22" s="617"/>
      <c r="PZH22" s="617"/>
      <c r="PZI22" s="617"/>
      <c r="PZJ22" s="617"/>
      <c r="PZK22" s="617"/>
      <c r="PZL22" s="617"/>
      <c r="PZM22" s="617"/>
      <c r="PZN22" s="617"/>
      <c r="PZO22" s="617"/>
      <c r="PZP22" s="617"/>
      <c r="PZQ22" s="617"/>
      <c r="PZR22" s="617"/>
      <c r="PZS22" s="617"/>
      <c r="PZT22" s="617"/>
      <c r="PZU22" s="617"/>
      <c r="PZV22" s="617"/>
      <c r="PZW22" s="617"/>
      <c r="PZX22" s="617"/>
      <c r="PZY22" s="617"/>
      <c r="PZZ22" s="617"/>
      <c r="QAA22" s="617"/>
      <c r="QAB22" s="617"/>
      <c r="QAC22" s="617"/>
      <c r="QAD22" s="617"/>
      <c r="QAE22" s="617"/>
      <c r="QAF22" s="617"/>
      <c r="QAG22" s="617"/>
      <c r="QAH22" s="617"/>
      <c r="QAI22" s="617"/>
      <c r="QAJ22" s="617"/>
      <c r="QAK22" s="617"/>
      <c r="QAL22" s="617"/>
      <c r="QAM22" s="617"/>
      <c r="QAN22" s="617"/>
      <c r="QAO22" s="617"/>
      <c r="QAP22" s="617"/>
      <c r="QAQ22" s="617"/>
      <c r="QAR22" s="617"/>
      <c r="QAS22" s="617"/>
      <c r="QAT22" s="617"/>
      <c r="QAU22" s="617"/>
      <c r="QAV22" s="617"/>
      <c r="QAW22" s="617"/>
      <c r="QAX22" s="617"/>
      <c r="QAY22" s="617"/>
      <c r="QAZ22" s="617"/>
      <c r="QBA22" s="617"/>
      <c r="QBB22" s="617"/>
      <c r="QBC22" s="617"/>
      <c r="QBD22" s="617"/>
      <c r="QBE22" s="617"/>
      <c r="QBF22" s="617"/>
      <c r="QBG22" s="617"/>
      <c r="QBH22" s="617"/>
      <c r="QBI22" s="617"/>
      <c r="QBJ22" s="617"/>
      <c r="QBK22" s="617"/>
      <c r="QBL22" s="617"/>
      <c r="QBM22" s="617"/>
      <c r="QBN22" s="617"/>
      <c r="QBO22" s="617"/>
      <c r="QBP22" s="617"/>
      <c r="QBQ22" s="617"/>
      <c r="QBR22" s="617"/>
      <c r="QBS22" s="617"/>
      <c r="QBT22" s="617"/>
      <c r="QBU22" s="617"/>
      <c r="QBV22" s="617"/>
      <c r="QBW22" s="617"/>
      <c r="QBX22" s="617"/>
      <c r="QBY22" s="617"/>
      <c r="QBZ22" s="617"/>
      <c r="QCA22" s="617"/>
      <c r="QCB22" s="617"/>
      <c r="QCC22" s="617"/>
      <c r="QCD22" s="617"/>
      <c r="QCE22" s="617"/>
      <c r="QCF22" s="617"/>
      <c r="QCG22" s="617"/>
      <c r="QCH22" s="617"/>
      <c r="QCI22" s="617"/>
      <c r="QCJ22" s="617"/>
      <c r="QCK22" s="617"/>
      <c r="QCL22" s="617"/>
      <c r="QCM22" s="617"/>
      <c r="QCN22" s="617"/>
      <c r="QCO22" s="617"/>
      <c r="QCP22" s="617"/>
      <c r="QCQ22" s="617"/>
      <c r="QCR22" s="617"/>
      <c r="QCS22" s="617"/>
      <c r="QCT22" s="617"/>
      <c r="QCU22" s="617"/>
      <c r="QCV22" s="617"/>
      <c r="QCW22" s="617"/>
      <c r="QCX22" s="617"/>
      <c r="QCY22" s="617"/>
      <c r="QCZ22" s="617"/>
      <c r="QDA22" s="617"/>
      <c r="QDB22" s="617"/>
      <c r="QDC22" s="617"/>
      <c r="QDD22" s="617"/>
      <c r="QDE22" s="617"/>
      <c r="QDF22" s="617"/>
      <c r="QDG22" s="617"/>
      <c r="QDH22" s="617"/>
      <c r="QDI22" s="617"/>
      <c r="QDJ22" s="617"/>
      <c r="QDK22" s="617"/>
      <c r="QDL22" s="617"/>
      <c r="QDM22" s="617"/>
      <c r="QDN22" s="617"/>
      <c r="QDO22" s="617"/>
      <c r="QDP22" s="617"/>
      <c r="QDQ22" s="617"/>
      <c r="QDR22" s="617"/>
      <c r="QDS22" s="617"/>
      <c r="QDT22" s="617"/>
      <c r="QDU22" s="617"/>
      <c r="QDV22" s="617"/>
      <c r="QDW22" s="617"/>
      <c r="QDX22" s="617"/>
      <c r="QDY22" s="617"/>
      <c r="QDZ22" s="617"/>
      <c r="QEA22" s="617"/>
      <c r="QEB22" s="617"/>
      <c r="QEC22" s="617"/>
      <c r="QED22" s="617"/>
      <c r="QEE22" s="617"/>
      <c r="QEF22" s="617"/>
      <c r="QEG22" s="617"/>
      <c r="QEH22" s="617"/>
      <c r="QEI22" s="617"/>
      <c r="QEJ22" s="617"/>
      <c r="QEK22" s="617"/>
      <c r="QEL22" s="617"/>
      <c r="QEM22" s="617"/>
      <c r="QEN22" s="617"/>
      <c r="QEO22" s="617"/>
      <c r="QEP22" s="617"/>
      <c r="QEQ22" s="617"/>
      <c r="QER22" s="617"/>
      <c r="QES22" s="617"/>
      <c r="QET22" s="617"/>
      <c r="QEU22" s="617"/>
      <c r="QEV22" s="617"/>
      <c r="QEW22" s="617"/>
      <c r="QEX22" s="617"/>
      <c r="QEY22" s="617"/>
      <c r="QEZ22" s="617"/>
      <c r="QFA22" s="617"/>
      <c r="QFB22" s="617"/>
      <c r="QFC22" s="617"/>
      <c r="QFD22" s="617"/>
      <c r="QFE22" s="617"/>
      <c r="QFF22" s="617"/>
      <c r="QFG22" s="617"/>
      <c r="QFH22" s="617"/>
      <c r="QFI22" s="617"/>
      <c r="QFJ22" s="617"/>
      <c r="QFK22" s="617"/>
      <c r="QFL22" s="617"/>
      <c r="QFM22" s="617"/>
      <c r="QFN22" s="617"/>
      <c r="QFO22" s="617"/>
      <c r="QFP22" s="617"/>
      <c r="QFQ22" s="617"/>
      <c r="QFR22" s="617"/>
      <c r="QFS22" s="617"/>
      <c r="QFT22" s="617"/>
      <c r="QFU22" s="617"/>
      <c r="QFV22" s="617"/>
      <c r="QFW22" s="617"/>
      <c r="QFX22" s="617"/>
      <c r="QFY22" s="617"/>
      <c r="QFZ22" s="617"/>
      <c r="QGA22" s="617"/>
      <c r="QGB22" s="617"/>
      <c r="QGC22" s="617"/>
      <c r="QGD22" s="617"/>
      <c r="QGE22" s="617"/>
      <c r="QGF22" s="617"/>
      <c r="QGG22" s="617"/>
      <c r="QGH22" s="617"/>
      <c r="QGI22" s="617"/>
      <c r="QGJ22" s="617"/>
      <c r="QGK22" s="617"/>
      <c r="QGL22" s="617"/>
      <c r="QGM22" s="617"/>
      <c r="QGN22" s="617"/>
      <c r="QGO22" s="617"/>
      <c r="QGP22" s="617"/>
      <c r="QGQ22" s="617"/>
      <c r="QGR22" s="617"/>
      <c r="QGS22" s="617"/>
      <c r="QGT22" s="617"/>
      <c r="QGU22" s="617"/>
      <c r="QGV22" s="617"/>
      <c r="QGW22" s="617"/>
      <c r="QGX22" s="617"/>
      <c r="QGY22" s="617"/>
      <c r="QGZ22" s="617"/>
      <c r="QHA22" s="617"/>
      <c r="QHB22" s="617"/>
      <c r="QHC22" s="617"/>
      <c r="QHD22" s="617"/>
      <c r="QHE22" s="617"/>
      <c r="QHF22" s="617"/>
      <c r="QHG22" s="617"/>
      <c r="QHH22" s="617"/>
      <c r="QHI22" s="617"/>
      <c r="QHJ22" s="617"/>
      <c r="QHK22" s="617"/>
      <c r="QHL22" s="617"/>
      <c r="QHM22" s="617"/>
      <c r="QHN22" s="617"/>
      <c r="QHO22" s="617"/>
      <c r="QHP22" s="617"/>
      <c r="QHQ22" s="617"/>
      <c r="QHR22" s="617"/>
      <c r="QHS22" s="617"/>
      <c r="QHT22" s="617"/>
      <c r="QHU22" s="617"/>
      <c r="QHV22" s="617"/>
      <c r="QHW22" s="617"/>
      <c r="QHX22" s="617"/>
      <c r="QHY22" s="617"/>
      <c r="QHZ22" s="617"/>
      <c r="QIA22" s="617"/>
      <c r="QIB22" s="617"/>
      <c r="QIC22" s="617"/>
      <c r="QID22" s="617"/>
      <c r="QIE22" s="617"/>
      <c r="QIF22" s="617"/>
      <c r="QIG22" s="617"/>
      <c r="QIH22" s="617"/>
      <c r="QII22" s="617"/>
      <c r="QIJ22" s="617"/>
      <c r="QIK22" s="617"/>
      <c r="QIL22" s="617"/>
      <c r="QIM22" s="617"/>
      <c r="QIN22" s="617"/>
      <c r="QIO22" s="617"/>
      <c r="QIP22" s="617"/>
      <c r="QIQ22" s="617"/>
      <c r="QIR22" s="617"/>
      <c r="QIS22" s="617"/>
      <c r="QIT22" s="617"/>
      <c r="QIU22" s="617"/>
      <c r="QIV22" s="617"/>
      <c r="QIW22" s="617"/>
      <c r="QIX22" s="617"/>
      <c r="QIY22" s="617"/>
      <c r="QIZ22" s="617"/>
      <c r="QJA22" s="617"/>
      <c r="QJB22" s="617"/>
      <c r="QJC22" s="617"/>
      <c r="QJD22" s="617"/>
      <c r="QJE22" s="617"/>
      <c r="QJF22" s="617"/>
      <c r="QJG22" s="617"/>
      <c r="QJH22" s="617"/>
      <c r="QJI22" s="617"/>
      <c r="QJJ22" s="617"/>
      <c r="QJK22" s="617"/>
      <c r="QJL22" s="617"/>
      <c r="QJM22" s="617"/>
      <c r="QJN22" s="617"/>
      <c r="QJO22" s="617"/>
      <c r="QJP22" s="617"/>
      <c r="QJQ22" s="617"/>
      <c r="QJR22" s="617"/>
      <c r="QJS22" s="617"/>
      <c r="QJT22" s="617"/>
      <c r="QJU22" s="617"/>
      <c r="QJV22" s="617"/>
      <c r="QJW22" s="617"/>
      <c r="QJX22" s="617"/>
      <c r="QJY22" s="617"/>
      <c r="QJZ22" s="617"/>
      <c r="QKA22" s="617"/>
      <c r="QKB22" s="617"/>
      <c r="QKC22" s="617"/>
      <c r="QKD22" s="617"/>
      <c r="QKE22" s="617"/>
      <c r="QKF22" s="617"/>
      <c r="QKG22" s="617"/>
      <c r="QKH22" s="617"/>
      <c r="QKI22" s="617"/>
      <c r="QKJ22" s="617"/>
      <c r="QKK22" s="617"/>
      <c r="QKL22" s="617"/>
      <c r="QKM22" s="617"/>
      <c r="QKN22" s="617"/>
      <c r="QKO22" s="617"/>
      <c r="QKP22" s="617"/>
      <c r="QKQ22" s="617"/>
      <c r="QKR22" s="617"/>
      <c r="QKS22" s="617"/>
      <c r="QKT22" s="617"/>
      <c r="QKU22" s="617"/>
      <c r="QKV22" s="617"/>
      <c r="QKW22" s="617"/>
      <c r="QKX22" s="617"/>
      <c r="QKY22" s="617"/>
      <c r="QKZ22" s="617"/>
      <c r="QLA22" s="617"/>
      <c r="QLB22" s="617"/>
      <c r="QLC22" s="617"/>
      <c r="QLD22" s="617"/>
      <c r="QLE22" s="617"/>
      <c r="QLF22" s="617"/>
      <c r="QLG22" s="617"/>
      <c r="QLH22" s="617"/>
      <c r="QLI22" s="617"/>
      <c r="QLJ22" s="617"/>
      <c r="QLK22" s="617"/>
      <c r="QLL22" s="617"/>
      <c r="QLM22" s="617"/>
      <c r="QLN22" s="617"/>
      <c r="QLO22" s="617"/>
      <c r="QLP22" s="617"/>
      <c r="QLQ22" s="617"/>
      <c r="QLR22" s="617"/>
      <c r="QLS22" s="617"/>
      <c r="QLT22" s="617"/>
      <c r="QLU22" s="617"/>
      <c r="QLV22" s="617"/>
      <c r="QLW22" s="617"/>
      <c r="QLX22" s="617"/>
      <c r="QLY22" s="617"/>
      <c r="QLZ22" s="617"/>
      <c r="QMA22" s="617"/>
      <c r="QMB22" s="617"/>
      <c r="QMC22" s="617"/>
      <c r="QMD22" s="617"/>
      <c r="QME22" s="617"/>
      <c r="QMF22" s="617"/>
      <c r="QMG22" s="617"/>
      <c r="QMH22" s="617"/>
      <c r="QMI22" s="617"/>
      <c r="QMJ22" s="617"/>
      <c r="QMK22" s="617"/>
      <c r="QML22" s="617"/>
      <c r="QMM22" s="617"/>
      <c r="QMN22" s="617"/>
      <c r="QMO22" s="617"/>
      <c r="QMP22" s="617"/>
      <c r="QMQ22" s="617"/>
      <c r="QMR22" s="617"/>
      <c r="QMS22" s="617"/>
      <c r="QMT22" s="617"/>
      <c r="QMU22" s="617"/>
      <c r="QMV22" s="617"/>
      <c r="QMW22" s="617"/>
      <c r="QMX22" s="617"/>
      <c r="QMY22" s="617"/>
      <c r="QMZ22" s="617"/>
      <c r="QNA22" s="617"/>
      <c r="QNB22" s="617"/>
      <c r="QNC22" s="617"/>
      <c r="QND22" s="617"/>
      <c r="QNE22" s="617"/>
      <c r="QNF22" s="617"/>
      <c r="QNG22" s="617"/>
      <c r="QNH22" s="617"/>
      <c r="QNI22" s="617"/>
      <c r="QNJ22" s="617"/>
      <c r="QNK22" s="617"/>
      <c r="QNL22" s="617"/>
      <c r="QNM22" s="617"/>
      <c r="QNN22" s="617"/>
      <c r="QNO22" s="617"/>
      <c r="QNP22" s="617"/>
      <c r="QNQ22" s="617"/>
      <c r="QNR22" s="617"/>
      <c r="QNS22" s="617"/>
      <c r="QNT22" s="617"/>
      <c r="QNU22" s="617"/>
      <c r="QNV22" s="617"/>
      <c r="QNW22" s="617"/>
      <c r="QNX22" s="617"/>
      <c r="QNY22" s="617"/>
      <c r="QNZ22" s="617"/>
      <c r="QOA22" s="617"/>
      <c r="QOB22" s="617"/>
      <c r="QOC22" s="617"/>
      <c r="QOD22" s="617"/>
      <c r="QOE22" s="617"/>
      <c r="QOF22" s="617"/>
      <c r="QOG22" s="617"/>
      <c r="QOH22" s="617"/>
      <c r="QOI22" s="617"/>
      <c r="QOJ22" s="617"/>
      <c r="QOK22" s="617"/>
      <c r="QOL22" s="617"/>
      <c r="QOM22" s="617"/>
      <c r="QON22" s="617"/>
      <c r="QOO22" s="617"/>
      <c r="QOP22" s="617"/>
      <c r="QOQ22" s="617"/>
      <c r="QOR22" s="617"/>
      <c r="QOS22" s="617"/>
      <c r="QOT22" s="617"/>
      <c r="QOU22" s="617"/>
      <c r="QOV22" s="617"/>
      <c r="QOW22" s="617"/>
      <c r="QOX22" s="617"/>
      <c r="QOY22" s="617"/>
      <c r="QOZ22" s="617"/>
      <c r="QPA22" s="617"/>
      <c r="QPB22" s="617"/>
      <c r="QPC22" s="617"/>
      <c r="QPD22" s="617"/>
      <c r="QPE22" s="617"/>
      <c r="QPF22" s="617"/>
      <c r="QPG22" s="617"/>
      <c r="QPH22" s="617"/>
      <c r="QPI22" s="617"/>
      <c r="QPJ22" s="617"/>
      <c r="QPK22" s="617"/>
      <c r="QPL22" s="617"/>
      <c r="QPM22" s="617"/>
      <c r="QPN22" s="617"/>
      <c r="QPO22" s="617"/>
      <c r="QPP22" s="617"/>
      <c r="QPQ22" s="617"/>
      <c r="QPR22" s="617"/>
      <c r="QPS22" s="617"/>
      <c r="QPT22" s="617"/>
      <c r="QPU22" s="617"/>
      <c r="QPV22" s="617"/>
      <c r="QPW22" s="617"/>
      <c r="QPX22" s="617"/>
      <c r="QPY22" s="617"/>
      <c r="QPZ22" s="617"/>
      <c r="QQA22" s="617"/>
      <c r="QQB22" s="617"/>
      <c r="QQC22" s="617"/>
      <c r="QQD22" s="617"/>
      <c r="QQE22" s="617"/>
      <c r="QQF22" s="617"/>
      <c r="QQG22" s="617"/>
      <c r="QQH22" s="617"/>
      <c r="QQI22" s="617"/>
      <c r="QQJ22" s="617"/>
      <c r="QQK22" s="617"/>
      <c r="QQL22" s="617"/>
      <c r="QQM22" s="617"/>
      <c r="QQN22" s="617"/>
      <c r="QQO22" s="617"/>
      <c r="QQP22" s="617"/>
      <c r="QQQ22" s="617"/>
      <c r="QQR22" s="617"/>
      <c r="QQS22" s="617"/>
      <c r="QQT22" s="617"/>
      <c r="QQU22" s="617"/>
      <c r="QQV22" s="617"/>
      <c r="QQW22" s="617"/>
      <c r="QQX22" s="617"/>
      <c r="QQY22" s="617"/>
      <c r="QQZ22" s="617"/>
      <c r="QRA22" s="617"/>
      <c r="QRB22" s="617"/>
      <c r="QRC22" s="617"/>
      <c r="QRD22" s="617"/>
      <c r="QRE22" s="617"/>
      <c r="QRF22" s="617"/>
      <c r="QRG22" s="617"/>
      <c r="QRH22" s="617"/>
      <c r="QRI22" s="617"/>
      <c r="QRJ22" s="617"/>
      <c r="QRK22" s="617"/>
      <c r="QRL22" s="617"/>
      <c r="QRM22" s="617"/>
      <c r="QRN22" s="617"/>
      <c r="QRO22" s="617"/>
      <c r="QRP22" s="617"/>
      <c r="QRQ22" s="617"/>
      <c r="QRR22" s="617"/>
      <c r="QRS22" s="617"/>
      <c r="QRT22" s="617"/>
      <c r="QRU22" s="617"/>
      <c r="QRV22" s="617"/>
      <c r="QRW22" s="617"/>
      <c r="QRX22" s="617"/>
      <c r="QRY22" s="617"/>
      <c r="QRZ22" s="617"/>
      <c r="QSA22" s="617"/>
      <c r="QSB22" s="617"/>
      <c r="QSC22" s="617"/>
      <c r="QSD22" s="617"/>
      <c r="QSE22" s="617"/>
      <c r="QSF22" s="617"/>
      <c r="QSG22" s="617"/>
      <c r="QSH22" s="617"/>
      <c r="QSI22" s="617"/>
      <c r="QSJ22" s="617"/>
      <c r="QSK22" s="617"/>
      <c r="QSL22" s="617"/>
      <c r="QSM22" s="617"/>
      <c r="QSN22" s="617"/>
      <c r="QSO22" s="617"/>
      <c r="QSP22" s="617"/>
      <c r="QSQ22" s="617"/>
      <c r="QSR22" s="617"/>
      <c r="QSS22" s="617"/>
      <c r="QST22" s="617"/>
      <c r="QSU22" s="617"/>
      <c r="QSV22" s="617"/>
      <c r="QSW22" s="617"/>
      <c r="QSX22" s="617"/>
      <c r="QSY22" s="617"/>
      <c r="QSZ22" s="617"/>
      <c r="QTA22" s="617"/>
      <c r="QTB22" s="617"/>
      <c r="QTC22" s="617"/>
      <c r="QTD22" s="617"/>
      <c r="QTE22" s="617"/>
      <c r="QTF22" s="617"/>
      <c r="QTG22" s="617"/>
      <c r="QTH22" s="617"/>
      <c r="QTI22" s="617"/>
      <c r="QTJ22" s="617"/>
      <c r="QTK22" s="617"/>
      <c r="QTL22" s="617"/>
      <c r="QTM22" s="617"/>
      <c r="QTN22" s="617"/>
      <c r="QTO22" s="617"/>
      <c r="QTP22" s="617"/>
      <c r="QTQ22" s="617"/>
      <c r="QTR22" s="617"/>
      <c r="QTS22" s="617"/>
      <c r="QTT22" s="617"/>
      <c r="QTU22" s="617"/>
      <c r="QTV22" s="617"/>
      <c r="QTW22" s="617"/>
      <c r="QTX22" s="617"/>
      <c r="QTY22" s="617"/>
      <c r="QTZ22" s="617"/>
      <c r="QUA22" s="617"/>
      <c r="QUB22" s="617"/>
      <c r="QUC22" s="617"/>
      <c r="QUD22" s="617"/>
      <c r="QUE22" s="617"/>
      <c r="QUF22" s="617"/>
      <c r="QUG22" s="617"/>
      <c r="QUH22" s="617"/>
      <c r="QUI22" s="617"/>
      <c r="QUJ22" s="617"/>
      <c r="QUK22" s="617"/>
      <c r="QUL22" s="617"/>
      <c r="QUM22" s="617"/>
      <c r="QUN22" s="617"/>
      <c r="QUO22" s="617"/>
      <c r="QUP22" s="617"/>
      <c r="QUQ22" s="617"/>
      <c r="QUR22" s="617"/>
      <c r="QUS22" s="617"/>
      <c r="QUT22" s="617"/>
      <c r="QUU22" s="617"/>
      <c r="QUV22" s="617"/>
      <c r="QUW22" s="617"/>
      <c r="QUX22" s="617"/>
      <c r="QUY22" s="617"/>
      <c r="QUZ22" s="617"/>
      <c r="QVA22" s="617"/>
      <c r="QVB22" s="617"/>
      <c r="QVC22" s="617"/>
      <c r="QVD22" s="617"/>
      <c r="QVE22" s="617"/>
      <c r="QVF22" s="617"/>
      <c r="QVG22" s="617"/>
      <c r="QVH22" s="617"/>
      <c r="QVI22" s="617"/>
      <c r="QVJ22" s="617"/>
      <c r="QVK22" s="617"/>
      <c r="QVL22" s="617"/>
      <c r="QVM22" s="617"/>
      <c r="QVN22" s="617"/>
      <c r="QVO22" s="617"/>
      <c r="QVP22" s="617"/>
      <c r="QVQ22" s="617"/>
      <c r="QVR22" s="617"/>
      <c r="QVS22" s="617"/>
      <c r="QVT22" s="617"/>
      <c r="QVU22" s="617"/>
      <c r="QVV22" s="617"/>
      <c r="QVW22" s="617"/>
      <c r="QVX22" s="617"/>
      <c r="QVY22" s="617"/>
      <c r="QVZ22" s="617"/>
      <c r="QWA22" s="617"/>
      <c r="QWB22" s="617"/>
      <c r="QWC22" s="617"/>
      <c r="QWD22" s="617"/>
      <c r="QWE22" s="617"/>
      <c r="QWF22" s="617"/>
      <c r="QWG22" s="617"/>
      <c r="QWH22" s="617"/>
      <c r="QWI22" s="617"/>
      <c r="QWJ22" s="617"/>
      <c r="QWK22" s="617"/>
      <c r="QWL22" s="617"/>
      <c r="QWM22" s="617"/>
      <c r="QWN22" s="617"/>
      <c r="QWO22" s="617"/>
      <c r="QWP22" s="617"/>
      <c r="QWQ22" s="617"/>
      <c r="QWR22" s="617"/>
      <c r="QWS22" s="617"/>
      <c r="QWT22" s="617"/>
      <c r="QWU22" s="617"/>
      <c r="QWV22" s="617"/>
      <c r="QWW22" s="617"/>
      <c r="QWX22" s="617"/>
      <c r="QWY22" s="617"/>
      <c r="QWZ22" s="617"/>
      <c r="QXA22" s="617"/>
      <c r="QXB22" s="617"/>
      <c r="QXC22" s="617"/>
      <c r="QXD22" s="617"/>
      <c r="QXE22" s="617"/>
      <c r="QXF22" s="617"/>
      <c r="QXG22" s="617"/>
      <c r="QXH22" s="617"/>
      <c r="QXI22" s="617"/>
      <c r="QXJ22" s="617"/>
      <c r="QXK22" s="617"/>
      <c r="QXL22" s="617"/>
      <c r="QXM22" s="617"/>
      <c r="QXN22" s="617"/>
      <c r="QXO22" s="617"/>
      <c r="QXP22" s="617"/>
      <c r="QXQ22" s="617"/>
      <c r="QXR22" s="617"/>
      <c r="QXS22" s="617"/>
      <c r="QXT22" s="617"/>
      <c r="QXU22" s="617"/>
      <c r="QXV22" s="617"/>
      <c r="QXW22" s="617"/>
      <c r="QXX22" s="617"/>
      <c r="QXY22" s="617"/>
      <c r="QXZ22" s="617"/>
      <c r="QYA22" s="617"/>
      <c r="QYB22" s="617"/>
      <c r="QYC22" s="617"/>
      <c r="QYD22" s="617"/>
      <c r="QYE22" s="617"/>
      <c r="QYF22" s="617"/>
      <c r="QYG22" s="617"/>
      <c r="QYH22" s="617"/>
      <c r="QYI22" s="617"/>
      <c r="QYJ22" s="617"/>
      <c r="QYK22" s="617"/>
      <c r="QYL22" s="617"/>
      <c r="QYM22" s="617"/>
      <c r="QYN22" s="617"/>
      <c r="QYO22" s="617"/>
      <c r="QYP22" s="617"/>
      <c r="QYQ22" s="617"/>
      <c r="QYR22" s="617"/>
      <c r="QYS22" s="617"/>
      <c r="QYT22" s="617"/>
      <c r="QYU22" s="617"/>
      <c r="QYV22" s="617"/>
      <c r="QYW22" s="617"/>
      <c r="QYX22" s="617"/>
      <c r="QYY22" s="617"/>
      <c r="QYZ22" s="617"/>
      <c r="QZA22" s="617"/>
      <c r="QZB22" s="617"/>
      <c r="QZC22" s="617"/>
      <c r="QZD22" s="617"/>
      <c r="QZE22" s="617"/>
      <c r="QZF22" s="617"/>
      <c r="QZG22" s="617"/>
      <c r="QZH22" s="617"/>
      <c r="QZI22" s="617"/>
      <c r="QZJ22" s="617"/>
      <c r="QZK22" s="617"/>
      <c r="QZL22" s="617"/>
      <c r="QZM22" s="617"/>
      <c r="QZN22" s="617"/>
      <c r="QZO22" s="617"/>
      <c r="QZP22" s="617"/>
      <c r="QZQ22" s="617"/>
      <c r="QZR22" s="617"/>
      <c r="QZS22" s="617"/>
      <c r="QZT22" s="617"/>
      <c r="QZU22" s="617"/>
      <c r="QZV22" s="617"/>
      <c r="QZW22" s="617"/>
      <c r="QZX22" s="617"/>
      <c r="QZY22" s="617"/>
      <c r="QZZ22" s="617"/>
      <c r="RAA22" s="617"/>
      <c r="RAB22" s="617"/>
      <c r="RAC22" s="617"/>
      <c r="RAD22" s="617"/>
      <c r="RAE22" s="617"/>
      <c r="RAF22" s="617"/>
      <c r="RAG22" s="617"/>
      <c r="RAH22" s="617"/>
      <c r="RAI22" s="617"/>
      <c r="RAJ22" s="617"/>
      <c r="RAK22" s="617"/>
      <c r="RAL22" s="617"/>
      <c r="RAM22" s="617"/>
      <c r="RAN22" s="617"/>
      <c r="RAO22" s="617"/>
      <c r="RAP22" s="617"/>
      <c r="RAQ22" s="617"/>
      <c r="RAR22" s="617"/>
      <c r="RAS22" s="617"/>
      <c r="RAT22" s="617"/>
      <c r="RAU22" s="617"/>
      <c r="RAV22" s="617"/>
      <c r="RAW22" s="617"/>
      <c r="RAX22" s="617"/>
      <c r="RAY22" s="617"/>
      <c r="RAZ22" s="617"/>
      <c r="RBA22" s="617"/>
      <c r="RBB22" s="617"/>
      <c r="RBC22" s="617"/>
      <c r="RBD22" s="617"/>
      <c r="RBE22" s="617"/>
      <c r="RBF22" s="617"/>
      <c r="RBG22" s="617"/>
      <c r="RBH22" s="617"/>
      <c r="RBI22" s="617"/>
      <c r="RBJ22" s="617"/>
      <c r="RBK22" s="617"/>
      <c r="RBL22" s="617"/>
      <c r="RBM22" s="617"/>
      <c r="RBN22" s="617"/>
      <c r="RBO22" s="617"/>
      <c r="RBP22" s="617"/>
      <c r="RBQ22" s="617"/>
      <c r="RBR22" s="617"/>
      <c r="RBS22" s="617"/>
      <c r="RBT22" s="617"/>
      <c r="RBU22" s="617"/>
      <c r="RBV22" s="617"/>
      <c r="RBW22" s="617"/>
      <c r="RBX22" s="617"/>
      <c r="RBY22" s="617"/>
      <c r="RBZ22" s="617"/>
      <c r="RCA22" s="617"/>
      <c r="RCB22" s="617"/>
      <c r="RCC22" s="617"/>
      <c r="RCD22" s="617"/>
      <c r="RCE22" s="617"/>
      <c r="RCF22" s="617"/>
      <c r="RCG22" s="617"/>
      <c r="RCH22" s="617"/>
      <c r="RCI22" s="617"/>
      <c r="RCJ22" s="617"/>
      <c r="RCK22" s="617"/>
      <c r="RCL22" s="617"/>
      <c r="RCM22" s="617"/>
      <c r="RCN22" s="617"/>
      <c r="RCO22" s="617"/>
      <c r="RCP22" s="617"/>
      <c r="RCQ22" s="617"/>
      <c r="RCR22" s="617"/>
      <c r="RCS22" s="617"/>
      <c r="RCT22" s="617"/>
      <c r="RCU22" s="617"/>
      <c r="RCV22" s="617"/>
      <c r="RCW22" s="617"/>
      <c r="RCX22" s="617"/>
      <c r="RCY22" s="617"/>
      <c r="RCZ22" s="617"/>
      <c r="RDA22" s="617"/>
      <c r="RDB22" s="617"/>
      <c r="RDC22" s="617"/>
      <c r="RDD22" s="617"/>
      <c r="RDE22" s="617"/>
      <c r="RDF22" s="617"/>
      <c r="RDG22" s="617"/>
      <c r="RDH22" s="617"/>
      <c r="RDI22" s="617"/>
      <c r="RDJ22" s="617"/>
      <c r="RDK22" s="617"/>
      <c r="RDL22" s="617"/>
      <c r="RDM22" s="617"/>
      <c r="RDN22" s="617"/>
      <c r="RDO22" s="617"/>
      <c r="RDP22" s="617"/>
      <c r="RDQ22" s="617"/>
      <c r="RDR22" s="617"/>
      <c r="RDS22" s="617"/>
      <c r="RDT22" s="617"/>
      <c r="RDU22" s="617"/>
      <c r="RDV22" s="617"/>
      <c r="RDW22" s="617"/>
      <c r="RDX22" s="617"/>
      <c r="RDY22" s="617"/>
      <c r="RDZ22" s="617"/>
      <c r="REA22" s="617"/>
      <c r="REB22" s="617"/>
      <c r="REC22" s="617"/>
      <c r="RED22" s="617"/>
      <c r="REE22" s="617"/>
      <c r="REF22" s="617"/>
      <c r="REG22" s="617"/>
      <c r="REH22" s="617"/>
      <c r="REI22" s="617"/>
      <c r="REJ22" s="617"/>
      <c r="REK22" s="617"/>
      <c r="REL22" s="617"/>
      <c r="REM22" s="617"/>
      <c r="REN22" s="617"/>
      <c r="REO22" s="617"/>
      <c r="REP22" s="617"/>
      <c r="REQ22" s="617"/>
      <c r="RER22" s="617"/>
      <c r="RES22" s="617"/>
      <c r="RET22" s="617"/>
      <c r="REU22" s="617"/>
      <c r="REV22" s="617"/>
      <c r="REW22" s="617"/>
      <c r="REX22" s="617"/>
      <c r="REY22" s="617"/>
      <c r="REZ22" s="617"/>
      <c r="RFA22" s="617"/>
      <c r="RFB22" s="617"/>
      <c r="RFC22" s="617"/>
      <c r="RFD22" s="617"/>
      <c r="RFE22" s="617"/>
      <c r="RFF22" s="617"/>
      <c r="RFG22" s="617"/>
      <c r="RFH22" s="617"/>
      <c r="RFI22" s="617"/>
      <c r="RFJ22" s="617"/>
      <c r="RFK22" s="617"/>
      <c r="RFL22" s="617"/>
      <c r="RFM22" s="617"/>
      <c r="RFN22" s="617"/>
      <c r="RFO22" s="617"/>
      <c r="RFP22" s="617"/>
      <c r="RFQ22" s="617"/>
      <c r="RFR22" s="617"/>
      <c r="RFS22" s="617"/>
      <c r="RFT22" s="617"/>
      <c r="RFU22" s="617"/>
      <c r="RFV22" s="617"/>
      <c r="RFW22" s="617"/>
      <c r="RFX22" s="617"/>
      <c r="RFY22" s="617"/>
      <c r="RFZ22" s="617"/>
      <c r="RGA22" s="617"/>
      <c r="RGB22" s="617"/>
      <c r="RGC22" s="617"/>
      <c r="RGD22" s="617"/>
      <c r="RGE22" s="617"/>
      <c r="RGF22" s="617"/>
      <c r="RGG22" s="617"/>
      <c r="RGH22" s="617"/>
      <c r="RGI22" s="617"/>
      <c r="RGJ22" s="617"/>
      <c r="RGK22" s="617"/>
      <c r="RGL22" s="617"/>
      <c r="RGM22" s="617"/>
      <c r="RGN22" s="617"/>
      <c r="RGO22" s="617"/>
      <c r="RGP22" s="617"/>
      <c r="RGQ22" s="617"/>
      <c r="RGR22" s="617"/>
      <c r="RGS22" s="617"/>
      <c r="RGT22" s="617"/>
      <c r="RGU22" s="617"/>
      <c r="RGV22" s="617"/>
      <c r="RGW22" s="617"/>
      <c r="RGX22" s="617"/>
      <c r="RGY22" s="617"/>
      <c r="RGZ22" s="617"/>
      <c r="RHA22" s="617"/>
      <c r="RHB22" s="617"/>
      <c r="RHC22" s="617"/>
      <c r="RHD22" s="617"/>
      <c r="RHE22" s="617"/>
      <c r="RHF22" s="617"/>
      <c r="RHG22" s="617"/>
      <c r="RHH22" s="617"/>
      <c r="RHI22" s="617"/>
      <c r="RHJ22" s="617"/>
      <c r="RHK22" s="617"/>
      <c r="RHL22" s="617"/>
      <c r="RHM22" s="617"/>
      <c r="RHN22" s="617"/>
      <c r="RHO22" s="617"/>
      <c r="RHP22" s="617"/>
      <c r="RHQ22" s="617"/>
      <c r="RHR22" s="617"/>
      <c r="RHS22" s="617"/>
      <c r="RHT22" s="617"/>
      <c r="RHU22" s="617"/>
      <c r="RHV22" s="617"/>
      <c r="RHW22" s="617"/>
      <c r="RHX22" s="617"/>
      <c r="RHY22" s="617"/>
      <c r="RHZ22" s="617"/>
      <c r="RIA22" s="617"/>
      <c r="RIB22" s="617"/>
      <c r="RIC22" s="617"/>
      <c r="RID22" s="617"/>
      <c r="RIE22" s="617"/>
      <c r="RIF22" s="617"/>
      <c r="RIG22" s="617"/>
      <c r="RIH22" s="617"/>
      <c r="RII22" s="617"/>
      <c r="RIJ22" s="617"/>
      <c r="RIK22" s="617"/>
      <c r="RIL22" s="617"/>
      <c r="RIM22" s="617"/>
      <c r="RIN22" s="617"/>
      <c r="RIO22" s="617"/>
      <c r="RIP22" s="617"/>
      <c r="RIQ22" s="617"/>
      <c r="RIR22" s="617"/>
      <c r="RIS22" s="617"/>
      <c r="RIT22" s="617"/>
      <c r="RIU22" s="617"/>
      <c r="RIV22" s="617"/>
      <c r="RIW22" s="617"/>
      <c r="RIX22" s="617"/>
      <c r="RIY22" s="617"/>
      <c r="RIZ22" s="617"/>
      <c r="RJA22" s="617"/>
      <c r="RJB22" s="617"/>
      <c r="RJC22" s="617"/>
      <c r="RJD22" s="617"/>
      <c r="RJE22" s="617"/>
      <c r="RJF22" s="617"/>
      <c r="RJG22" s="617"/>
      <c r="RJH22" s="617"/>
      <c r="RJI22" s="617"/>
      <c r="RJJ22" s="617"/>
      <c r="RJK22" s="617"/>
      <c r="RJL22" s="617"/>
      <c r="RJM22" s="617"/>
      <c r="RJN22" s="617"/>
      <c r="RJO22" s="617"/>
      <c r="RJP22" s="617"/>
      <c r="RJQ22" s="617"/>
      <c r="RJR22" s="617"/>
      <c r="RJS22" s="617"/>
      <c r="RJT22" s="617"/>
      <c r="RJU22" s="617"/>
      <c r="RJV22" s="617"/>
      <c r="RJW22" s="617"/>
      <c r="RJX22" s="617"/>
      <c r="RJY22" s="617"/>
      <c r="RJZ22" s="617"/>
      <c r="RKA22" s="617"/>
      <c r="RKB22" s="617"/>
      <c r="RKC22" s="617"/>
      <c r="RKD22" s="617"/>
      <c r="RKE22" s="617"/>
      <c r="RKF22" s="617"/>
      <c r="RKG22" s="617"/>
      <c r="RKH22" s="617"/>
      <c r="RKI22" s="617"/>
      <c r="RKJ22" s="617"/>
      <c r="RKK22" s="617"/>
      <c r="RKL22" s="617"/>
      <c r="RKM22" s="617"/>
      <c r="RKN22" s="617"/>
      <c r="RKO22" s="617"/>
      <c r="RKP22" s="617"/>
      <c r="RKQ22" s="617"/>
      <c r="RKR22" s="617"/>
      <c r="RKS22" s="617"/>
      <c r="RKT22" s="617"/>
      <c r="RKU22" s="617"/>
      <c r="RKV22" s="617"/>
      <c r="RKW22" s="617"/>
      <c r="RKX22" s="617"/>
      <c r="RKY22" s="617"/>
      <c r="RKZ22" s="617"/>
      <c r="RLA22" s="617"/>
      <c r="RLB22" s="617"/>
      <c r="RLC22" s="617"/>
      <c r="RLD22" s="617"/>
      <c r="RLE22" s="617"/>
      <c r="RLF22" s="617"/>
      <c r="RLG22" s="617"/>
      <c r="RLH22" s="617"/>
      <c r="RLI22" s="617"/>
      <c r="RLJ22" s="617"/>
      <c r="RLK22" s="617"/>
      <c r="RLL22" s="617"/>
      <c r="RLM22" s="617"/>
      <c r="RLN22" s="617"/>
      <c r="RLO22" s="617"/>
      <c r="RLP22" s="617"/>
      <c r="RLQ22" s="617"/>
      <c r="RLR22" s="617"/>
      <c r="RLS22" s="617"/>
      <c r="RLT22" s="617"/>
      <c r="RLU22" s="617"/>
      <c r="RLV22" s="617"/>
      <c r="RLW22" s="617"/>
      <c r="RLX22" s="617"/>
      <c r="RLY22" s="617"/>
      <c r="RLZ22" s="617"/>
      <c r="RMA22" s="617"/>
      <c r="RMB22" s="617"/>
      <c r="RMC22" s="617"/>
      <c r="RMD22" s="617"/>
      <c r="RME22" s="617"/>
      <c r="RMF22" s="617"/>
      <c r="RMG22" s="617"/>
      <c r="RMH22" s="617"/>
      <c r="RMI22" s="617"/>
      <c r="RMJ22" s="617"/>
      <c r="RMK22" s="617"/>
      <c r="RML22" s="617"/>
      <c r="RMM22" s="617"/>
      <c r="RMN22" s="617"/>
      <c r="RMO22" s="617"/>
      <c r="RMP22" s="617"/>
      <c r="RMQ22" s="617"/>
      <c r="RMR22" s="617"/>
      <c r="RMS22" s="617"/>
      <c r="RMT22" s="617"/>
      <c r="RMU22" s="617"/>
      <c r="RMV22" s="617"/>
      <c r="RMW22" s="617"/>
      <c r="RMX22" s="617"/>
      <c r="RMY22" s="617"/>
      <c r="RMZ22" s="617"/>
      <c r="RNA22" s="617"/>
      <c r="RNB22" s="617"/>
      <c r="RNC22" s="617"/>
      <c r="RND22" s="617"/>
      <c r="RNE22" s="617"/>
      <c r="RNF22" s="617"/>
      <c r="RNG22" s="617"/>
      <c r="RNH22" s="617"/>
      <c r="RNI22" s="617"/>
      <c r="RNJ22" s="617"/>
      <c r="RNK22" s="617"/>
      <c r="RNL22" s="617"/>
      <c r="RNM22" s="617"/>
      <c r="RNN22" s="617"/>
      <c r="RNO22" s="617"/>
      <c r="RNP22" s="617"/>
      <c r="RNQ22" s="617"/>
      <c r="RNR22" s="617"/>
      <c r="RNS22" s="617"/>
      <c r="RNT22" s="617"/>
      <c r="RNU22" s="617"/>
      <c r="RNV22" s="617"/>
      <c r="RNW22" s="617"/>
      <c r="RNX22" s="617"/>
      <c r="RNY22" s="617"/>
      <c r="RNZ22" s="617"/>
      <c r="ROA22" s="617"/>
      <c r="ROB22" s="617"/>
      <c r="ROC22" s="617"/>
      <c r="ROD22" s="617"/>
      <c r="ROE22" s="617"/>
      <c r="ROF22" s="617"/>
      <c r="ROG22" s="617"/>
      <c r="ROH22" s="617"/>
      <c r="ROI22" s="617"/>
      <c r="ROJ22" s="617"/>
      <c r="ROK22" s="617"/>
      <c r="ROL22" s="617"/>
      <c r="ROM22" s="617"/>
      <c r="RON22" s="617"/>
      <c r="ROO22" s="617"/>
      <c r="ROP22" s="617"/>
      <c r="ROQ22" s="617"/>
      <c r="ROR22" s="617"/>
      <c r="ROS22" s="617"/>
      <c r="ROT22" s="617"/>
      <c r="ROU22" s="617"/>
      <c r="ROV22" s="617"/>
      <c r="ROW22" s="617"/>
      <c r="ROX22" s="617"/>
      <c r="ROY22" s="617"/>
      <c r="ROZ22" s="617"/>
      <c r="RPA22" s="617"/>
      <c r="RPB22" s="617"/>
      <c r="RPC22" s="617"/>
      <c r="RPD22" s="617"/>
      <c r="RPE22" s="617"/>
      <c r="RPF22" s="617"/>
      <c r="RPG22" s="617"/>
      <c r="RPH22" s="617"/>
      <c r="RPI22" s="617"/>
      <c r="RPJ22" s="617"/>
      <c r="RPK22" s="617"/>
      <c r="RPL22" s="617"/>
      <c r="RPM22" s="617"/>
      <c r="RPN22" s="617"/>
      <c r="RPO22" s="617"/>
      <c r="RPP22" s="617"/>
      <c r="RPQ22" s="617"/>
      <c r="RPR22" s="617"/>
      <c r="RPS22" s="617"/>
      <c r="RPT22" s="617"/>
      <c r="RPU22" s="617"/>
      <c r="RPV22" s="617"/>
      <c r="RPW22" s="617"/>
      <c r="RPX22" s="617"/>
      <c r="RPY22" s="617"/>
      <c r="RPZ22" s="617"/>
      <c r="RQA22" s="617"/>
      <c r="RQB22" s="617"/>
      <c r="RQC22" s="617"/>
      <c r="RQD22" s="617"/>
      <c r="RQE22" s="617"/>
      <c r="RQF22" s="617"/>
      <c r="RQG22" s="617"/>
      <c r="RQH22" s="617"/>
      <c r="RQI22" s="617"/>
      <c r="RQJ22" s="617"/>
      <c r="RQK22" s="617"/>
      <c r="RQL22" s="617"/>
      <c r="RQM22" s="617"/>
      <c r="RQN22" s="617"/>
      <c r="RQO22" s="617"/>
      <c r="RQP22" s="617"/>
      <c r="RQQ22" s="617"/>
      <c r="RQR22" s="617"/>
      <c r="RQS22" s="617"/>
      <c r="RQT22" s="617"/>
      <c r="RQU22" s="617"/>
      <c r="RQV22" s="617"/>
      <c r="RQW22" s="617"/>
      <c r="RQX22" s="617"/>
      <c r="RQY22" s="617"/>
      <c r="RQZ22" s="617"/>
      <c r="RRA22" s="617"/>
      <c r="RRB22" s="617"/>
      <c r="RRC22" s="617"/>
      <c r="RRD22" s="617"/>
      <c r="RRE22" s="617"/>
      <c r="RRF22" s="617"/>
      <c r="RRG22" s="617"/>
      <c r="RRH22" s="617"/>
      <c r="RRI22" s="617"/>
      <c r="RRJ22" s="617"/>
      <c r="RRK22" s="617"/>
      <c r="RRL22" s="617"/>
      <c r="RRM22" s="617"/>
      <c r="RRN22" s="617"/>
      <c r="RRO22" s="617"/>
      <c r="RRP22" s="617"/>
      <c r="RRQ22" s="617"/>
      <c r="RRR22" s="617"/>
      <c r="RRS22" s="617"/>
      <c r="RRT22" s="617"/>
      <c r="RRU22" s="617"/>
      <c r="RRV22" s="617"/>
      <c r="RRW22" s="617"/>
      <c r="RRX22" s="617"/>
      <c r="RRY22" s="617"/>
      <c r="RRZ22" s="617"/>
      <c r="RSA22" s="617"/>
      <c r="RSB22" s="617"/>
      <c r="RSC22" s="617"/>
      <c r="RSD22" s="617"/>
      <c r="RSE22" s="617"/>
      <c r="RSF22" s="617"/>
      <c r="RSG22" s="617"/>
      <c r="RSH22" s="617"/>
      <c r="RSI22" s="617"/>
      <c r="RSJ22" s="617"/>
      <c r="RSK22" s="617"/>
      <c r="RSL22" s="617"/>
      <c r="RSM22" s="617"/>
      <c r="RSN22" s="617"/>
      <c r="RSO22" s="617"/>
      <c r="RSP22" s="617"/>
      <c r="RSQ22" s="617"/>
      <c r="RSR22" s="617"/>
      <c r="RSS22" s="617"/>
      <c r="RST22" s="617"/>
      <c r="RSU22" s="617"/>
      <c r="RSV22" s="617"/>
      <c r="RSW22" s="617"/>
      <c r="RSX22" s="617"/>
      <c r="RSY22" s="617"/>
      <c r="RSZ22" s="617"/>
      <c r="RTA22" s="617"/>
      <c r="RTB22" s="617"/>
      <c r="RTC22" s="617"/>
      <c r="RTD22" s="617"/>
      <c r="RTE22" s="617"/>
      <c r="RTF22" s="617"/>
      <c r="RTG22" s="617"/>
      <c r="RTH22" s="617"/>
      <c r="RTI22" s="617"/>
      <c r="RTJ22" s="617"/>
      <c r="RTK22" s="617"/>
      <c r="RTL22" s="617"/>
      <c r="RTM22" s="617"/>
      <c r="RTN22" s="617"/>
      <c r="RTO22" s="617"/>
      <c r="RTP22" s="617"/>
      <c r="RTQ22" s="617"/>
      <c r="RTR22" s="617"/>
      <c r="RTS22" s="617"/>
      <c r="RTT22" s="617"/>
      <c r="RTU22" s="617"/>
      <c r="RTV22" s="617"/>
      <c r="RTW22" s="617"/>
      <c r="RTX22" s="617"/>
      <c r="RTY22" s="617"/>
      <c r="RTZ22" s="617"/>
      <c r="RUA22" s="617"/>
      <c r="RUB22" s="617"/>
      <c r="RUC22" s="617"/>
      <c r="RUD22" s="617"/>
      <c r="RUE22" s="617"/>
      <c r="RUF22" s="617"/>
      <c r="RUG22" s="617"/>
      <c r="RUH22" s="617"/>
      <c r="RUI22" s="617"/>
      <c r="RUJ22" s="617"/>
      <c r="RUK22" s="617"/>
      <c r="RUL22" s="617"/>
      <c r="RUM22" s="617"/>
      <c r="RUN22" s="617"/>
      <c r="RUO22" s="617"/>
      <c r="RUP22" s="617"/>
      <c r="RUQ22" s="617"/>
      <c r="RUR22" s="617"/>
      <c r="RUS22" s="617"/>
      <c r="RUT22" s="617"/>
      <c r="RUU22" s="617"/>
      <c r="RUV22" s="617"/>
      <c r="RUW22" s="617"/>
      <c r="RUX22" s="617"/>
      <c r="RUY22" s="617"/>
      <c r="RUZ22" s="617"/>
      <c r="RVA22" s="617"/>
      <c r="RVB22" s="617"/>
      <c r="RVC22" s="617"/>
      <c r="RVD22" s="617"/>
      <c r="RVE22" s="617"/>
      <c r="RVF22" s="617"/>
      <c r="RVG22" s="617"/>
      <c r="RVH22" s="617"/>
      <c r="RVI22" s="617"/>
      <c r="RVJ22" s="617"/>
      <c r="RVK22" s="617"/>
      <c r="RVL22" s="617"/>
      <c r="RVM22" s="617"/>
      <c r="RVN22" s="617"/>
      <c r="RVO22" s="617"/>
      <c r="RVP22" s="617"/>
      <c r="RVQ22" s="617"/>
      <c r="RVR22" s="617"/>
      <c r="RVS22" s="617"/>
      <c r="RVT22" s="617"/>
      <c r="RVU22" s="617"/>
      <c r="RVV22" s="617"/>
      <c r="RVW22" s="617"/>
      <c r="RVX22" s="617"/>
      <c r="RVY22" s="617"/>
      <c r="RVZ22" s="617"/>
      <c r="RWA22" s="617"/>
      <c r="RWB22" s="617"/>
      <c r="RWC22" s="617"/>
      <c r="RWD22" s="617"/>
      <c r="RWE22" s="617"/>
      <c r="RWF22" s="617"/>
      <c r="RWG22" s="617"/>
      <c r="RWH22" s="617"/>
      <c r="RWI22" s="617"/>
      <c r="RWJ22" s="617"/>
      <c r="RWK22" s="617"/>
      <c r="RWL22" s="617"/>
      <c r="RWM22" s="617"/>
      <c r="RWN22" s="617"/>
      <c r="RWO22" s="617"/>
      <c r="RWP22" s="617"/>
      <c r="RWQ22" s="617"/>
      <c r="RWR22" s="617"/>
      <c r="RWS22" s="617"/>
      <c r="RWT22" s="617"/>
      <c r="RWU22" s="617"/>
      <c r="RWV22" s="617"/>
      <c r="RWW22" s="617"/>
      <c r="RWX22" s="617"/>
      <c r="RWY22" s="617"/>
      <c r="RWZ22" s="617"/>
      <c r="RXA22" s="617"/>
      <c r="RXB22" s="617"/>
      <c r="RXC22" s="617"/>
      <c r="RXD22" s="617"/>
      <c r="RXE22" s="617"/>
      <c r="RXF22" s="617"/>
      <c r="RXG22" s="617"/>
      <c r="RXH22" s="617"/>
      <c r="RXI22" s="617"/>
      <c r="RXJ22" s="617"/>
      <c r="RXK22" s="617"/>
      <c r="RXL22" s="617"/>
      <c r="RXM22" s="617"/>
      <c r="RXN22" s="617"/>
      <c r="RXO22" s="617"/>
      <c r="RXP22" s="617"/>
      <c r="RXQ22" s="617"/>
      <c r="RXR22" s="617"/>
      <c r="RXS22" s="617"/>
      <c r="RXT22" s="617"/>
      <c r="RXU22" s="617"/>
      <c r="RXV22" s="617"/>
      <c r="RXW22" s="617"/>
      <c r="RXX22" s="617"/>
      <c r="RXY22" s="617"/>
      <c r="RXZ22" s="617"/>
      <c r="RYA22" s="617"/>
      <c r="RYB22" s="617"/>
      <c r="RYC22" s="617"/>
      <c r="RYD22" s="617"/>
      <c r="RYE22" s="617"/>
      <c r="RYF22" s="617"/>
      <c r="RYG22" s="617"/>
      <c r="RYH22" s="617"/>
      <c r="RYI22" s="617"/>
      <c r="RYJ22" s="617"/>
      <c r="RYK22" s="617"/>
      <c r="RYL22" s="617"/>
      <c r="RYM22" s="617"/>
      <c r="RYN22" s="617"/>
      <c r="RYO22" s="617"/>
      <c r="RYP22" s="617"/>
      <c r="RYQ22" s="617"/>
      <c r="RYR22" s="617"/>
      <c r="RYS22" s="617"/>
      <c r="RYT22" s="617"/>
      <c r="RYU22" s="617"/>
      <c r="RYV22" s="617"/>
      <c r="RYW22" s="617"/>
      <c r="RYX22" s="617"/>
      <c r="RYY22" s="617"/>
      <c r="RYZ22" s="617"/>
      <c r="RZA22" s="617"/>
      <c r="RZB22" s="617"/>
      <c r="RZC22" s="617"/>
      <c r="RZD22" s="617"/>
      <c r="RZE22" s="617"/>
      <c r="RZF22" s="617"/>
      <c r="RZG22" s="617"/>
      <c r="RZH22" s="617"/>
      <c r="RZI22" s="617"/>
      <c r="RZJ22" s="617"/>
      <c r="RZK22" s="617"/>
      <c r="RZL22" s="617"/>
      <c r="RZM22" s="617"/>
      <c r="RZN22" s="617"/>
      <c r="RZO22" s="617"/>
      <c r="RZP22" s="617"/>
      <c r="RZQ22" s="617"/>
      <c r="RZR22" s="617"/>
      <c r="RZS22" s="617"/>
      <c r="RZT22" s="617"/>
      <c r="RZU22" s="617"/>
      <c r="RZV22" s="617"/>
      <c r="RZW22" s="617"/>
      <c r="RZX22" s="617"/>
      <c r="RZY22" s="617"/>
      <c r="RZZ22" s="617"/>
      <c r="SAA22" s="617"/>
      <c r="SAB22" s="617"/>
      <c r="SAC22" s="617"/>
      <c r="SAD22" s="617"/>
      <c r="SAE22" s="617"/>
      <c r="SAF22" s="617"/>
      <c r="SAG22" s="617"/>
      <c r="SAH22" s="617"/>
      <c r="SAI22" s="617"/>
      <c r="SAJ22" s="617"/>
      <c r="SAK22" s="617"/>
      <c r="SAL22" s="617"/>
      <c r="SAM22" s="617"/>
      <c r="SAN22" s="617"/>
      <c r="SAO22" s="617"/>
      <c r="SAP22" s="617"/>
      <c r="SAQ22" s="617"/>
      <c r="SAR22" s="617"/>
      <c r="SAS22" s="617"/>
      <c r="SAT22" s="617"/>
      <c r="SAU22" s="617"/>
      <c r="SAV22" s="617"/>
      <c r="SAW22" s="617"/>
      <c r="SAX22" s="617"/>
      <c r="SAY22" s="617"/>
      <c r="SAZ22" s="617"/>
      <c r="SBA22" s="617"/>
      <c r="SBB22" s="617"/>
      <c r="SBC22" s="617"/>
      <c r="SBD22" s="617"/>
      <c r="SBE22" s="617"/>
      <c r="SBF22" s="617"/>
      <c r="SBG22" s="617"/>
      <c r="SBH22" s="617"/>
      <c r="SBI22" s="617"/>
      <c r="SBJ22" s="617"/>
      <c r="SBK22" s="617"/>
      <c r="SBL22" s="617"/>
      <c r="SBM22" s="617"/>
      <c r="SBN22" s="617"/>
      <c r="SBO22" s="617"/>
      <c r="SBP22" s="617"/>
      <c r="SBQ22" s="617"/>
      <c r="SBR22" s="617"/>
      <c r="SBS22" s="617"/>
      <c r="SBT22" s="617"/>
      <c r="SBU22" s="617"/>
      <c r="SBV22" s="617"/>
      <c r="SBW22" s="617"/>
      <c r="SBX22" s="617"/>
      <c r="SBY22" s="617"/>
      <c r="SBZ22" s="617"/>
      <c r="SCA22" s="617"/>
      <c r="SCB22" s="617"/>
      <c r="SCC22" s="617"/>
      <c r="SCD22" s="617"/>
      <c r="SCE22" s="617"/>
      <c r="SCF22" s="617"/>
      <c r="SCG22" s="617"/>
      <c r="SCH22" s="617"/>
      <c r="SCI22" s="617"/>
      <c r="SCJ22" s="617"/>
      <c r="SCK22" s="617"/>
      <c r="SCL22" s="617"/>
      <c r="SCM22" s="617"/>
      <c r="SCN22" s="617"/>
      <c r="SCO22" s="617"/>
      <c r="SCP22" s="617"/>
      <c r="SCQ22" s="617"/>
      <c r="SCR22" s="617"/>
      <c r="SCS22" s="617"/>
      <c r="SCT22" s="617"/>
      <c r="SCU22" s="617"/>
      <c r="SCV22" s="617"/>
      <c r="SCW22" s="617"/>
      <c r="SCX22" s="617"/>
      <c r="SCY22" s="617"/>
      <c r="SCZ22" s="617"/>
      <c r="SDA22" s="617"/>
      <c r="SDB22" s="617"/>
      <c r="SDC22" s="617"/>
      <c r="SDD22" s="617"/>
      <c r="SDE22" s="617"/>
      <c r="SDF22" s="617"/>
      <c r="SDG22" s="617"/>
      <c r="SDH22" s="617"/>
      <c r="SDI22" s="617"/>
      <c r="SDJ22" s="617"/>
      <c r="SDK22" s="617"/>
      <c r="SDL22" s="617"/>
      <c r="SDM22" s="617"/>
      <c r="SDN22" s="617"/>
      <c r="SDO22" s="617"/>
      <c r="SDP22" s="617"/>
      <c r="SDQ22" s="617"/>
      <c r="SDR22" s="617"/>
      <c r="SDS22" s="617"/>
      <c r="SDT22" s="617"/>
      <c r="SDU22" s="617"/>
      <c r="SDV22" s="617"/>
      <c r="SDW22" s="617"/>
      <c r="SDX22" s="617"/>
      <c r="SDY22" s="617"/>
      <c r="SDZ22" s="617"/>
      <c r="SEA22" s="617"/>
      <c r="SEB22" s="617"/>
      <c r="SEC22" s="617"/>
      <c r="SED22" s="617"/>
      <c r="SEE22" s="617"/>
      <c r="SEF22" s="617"/>
      <c r="SEG22" s="617"/>
      <c r="SEH22" s="617"/>
      <c r="SEI22" s="617"/>
      <c r="SEJ22" s="617"/>
      <c r="SEK22" s="617"/>
      <c r="SEL22" s="617"/>
      <c r="SEM22" s="617"/>
      <c r="SEN22" s="617"/>
      <c r="SEO22" s="617"/>
      <c r="SEP22" s="617"/>
      <c r="SEQ22" s="617"/>
      <c r="SER22" s="617"/>
      <c r="SES22" s="617"/>
      <c r="SET22" s="617"/>
      <c r="SEU22" s="617"/>
      <c r="SEV22" s="617"/>
      <c r="SEW22" s="617"/>
      <c r="SEX22" s="617"/>
      <c r="SEY22" s="617"/>
      <c r="SEZ22" s="617"/>
      <c r="SFA22" s="617"/>
      <c r="SFB22" s="617"/>
      <c r="SFC22" s="617"/>
      <c r="SFD22" s="617"/>
      <c r="SFE22" s="617"/>
      <c r="SFF22" s="617"/>
      <c r="SFG22" s="617"/>
      <c r="SFH22" s="617"/>
      <c r="SFI22" s="617"/>
      <c r="SFJ22" s="617"/>
      <c r="SFK22" s="617"/>
      <c r="SFL22" s="617"/>
      <c r="SFM22" s="617"/>
      <c r="SFN22" s="617"/>
      <c r="SFO22" s="617"/>
      <c r="SFP22" s="617"/>
      <c r="SFQ22" s="617"/>
      <c r="SFR22" s="617"/>
      <c r="SFS22" s="617"/>
      <c r="SFT22" s="617"/>
      <c r="SFU22" s="617"/>
      <c r="SFV22" s="617"/>
      <c r="SFW22" s="617"/>
      <c r="SFX22" s="617"/>
      <c r="SFY22" s="617"/>
      <c r="SFZ22" s="617"/>
      <c r="SGA22" s="617"/>
      <c r="SGB22" s="617"/>
      <c r="SGC22" s="617"/>
      <c r="SGD22" s="617"/>
      <c r="SGE22" s="617"/>
      <c r="SGF22" s="617"/>
      <c r="SGG22" s="617"/>
      <c r="SGH22" s="617"/>
      <c r="SGI22" s="617"/>
      <c r="SGJ22" s="617"/>
      <c r="SGK22" s="617"/>
      <c r="SGL22" s="617"/>
      <c r="SGM22" s="617"/>
      <c r="SGN22" s="617"/>
      <c r="SGO22" s="617"/>
      <c r="SGP22" s="617"/>
      <c r="SGQ22" s="617"/>
      <c r="SGR22" s="617"/>
      <c r="SGS22" s="617"/>
      <c r="SGT22" s="617"/>
      <c r="SGU22" s="617"/>
      <c r="SGV22" s="617"/>
      <c r="SGW22" s="617"/>
      <c r="SGX22" s="617"/>
      <c r="SGY22" s="617"/>
      <c r="SGZ22" s="617"/>
      <c r="SHA22" s="617"/>
      <c r="SHB22" s="617"/>
      <c r="SHC22" s="617"/>
      <c r="SHD22" s="617"/>
      <c r="SHE22" s="617"/>
      <c r="SHF22" s="617"/>
      <c r="SHG22" s="617"/>
      <c r="SHH22" s="617"/>
      <c r="SHI22" s="617"/>
      <c r="SHJ22" s="617"/>
      <c r="SHK22" s="617"/>
      <c r="SHL22" s="617"/>
      <c r="SHM22" s="617"/>
      <c r="SHN22" s="617"/>
      <c r="SHO22" s="617"/>
      <c r="SHP22" s="617"/>
      <c r="SHQ22" s="617"/>
      <c r="SHR22" s="617"/>
      <c r="SHS22" s="617"/>
      <c r="SHT22" s="617"/>
      <c r="SHU22" s="617"/>
      <c r="SHV22" s="617"/>
      <c r="SHW22" s="617"/>
      <c r="SHX22" s="617"/>
      <c r="SHY22" s="617"/>
      <c r="SHZ22" s="617"/>
      <c r="SIA22" s="617"/>
      <c r="SIB22" s="617"/>
      <c r="SIC22" s="617"/>
      <c r="SID22" s="617"/>
      <c r="SIE22" s="617"/>
      <c r="SIF22" s="617"/>
      <c r="SIG22" s="617"/>
      <c r="SIH22" s="617"/>
      <c r="SII22" s="617"/>
      <c r="SIJ22" s="617"/>
      <c r="SIK22" s="617"/>
      <c r="SIL22" s="617"/>
      <c r="SIM22" s="617"/>
      <c r="SIN22" s="617"/>
      <c r="SIO22" s="617"/>
      <c r="SIP22" s="617"/>
      <c r="SIQ22" s="617"/>
      <c r="SIR22" s="617"/>
      <c r="SIS22" s="617"/>
      <c r="SIT22" s="617"/>
      <c r="SIU22" s="617"/>
      <c r="SIV22" s="617"/>
      <c r="SIW22" s="617"/>
      <c r="SIX22" s="617"/>
      <c r="SIY22" s="617"/>
      <c r="SIZ22" s="617"/>
      <c r="SJA22" s="617"/>
      <c r="SJB22" s="617"/>
      <c r="SJC22" s="617"/>
      <c r="SJD22" s="617"/>
      <c r="SJE22" s="617"/>
      <c r="SJF22" s="617"/>
      <c r="SJG22" s="617"/>
      <c r="SJH22" s="617"/>
      <c r="SJI22" s="617"/>
      <c r="SJJ22" s="617"/>
      <c r="SJK22" s="617"/>
      <c r="SJL22" s="617"/>
      <c r="SJM22" s="617"/>
      <c r="SJN22" s="617"/>
      <c r="SJO22" s="617"/>
      <c r="SJP22" s="617"/>
      <c r="SJQ22" s="617"/>
      <c r="SJR22" s="617"/>
      <c r="SJS22" s="617"/>
      <c r="SJT22" s="617"/>
      <c r="SJU22" s="617"/>
      <c r="SJV22" s="617"/>
      <c r="SJW22" s="617"/>
      <c r="SJX22" s="617"/>
      <c r="SJY22" s="617"/>
      <c r="SJZ22" s="617"/>
      <c r="SKA22" s="617"/>
      <c r="SKB22" s="617"/>
      <c r="SKC22" s="617"/>
      <c r="SKD22" s="617"/>
      <c r="SKE22" s="617"/>
      <c r="SKF22" s="617"/>
      <c r="SKG22" s="617"/>
      <c r="SKH22" s="617"/>
      <c r="SKI22" s="617"/>
      <c r="SKJ22" s="617"/>
      <c r="SKK22" s="617"/>
      <c r="SKL22" s="617"/>
      <c r="SKM22" s="617"/>
      <c r="SKN22" s="617"/>
      <c r="SKO22" s="617"/>
      <c r="SKP22" s="617"/>
      <c r="SKQ22" s="617"/>
      <c r="SKR22" s="617"/>
      <c r="SKS22" s="617"/>
      <c r="SKT22" s="617"/>
      <c r="SKU22" s="617"/>
      <c r="SKV22" s="617"/>
      <c r="SKW22" s="617"/>
      <c r="SKX22" s="617"/>
      <c r="SKY22" s="617"/>
      <c r="SKZ22" s="617"/>
      <c r="SLA22" s="617"/>
      <c r="SLB22" s="617"/>
      <c r="SLC22" s="617"/>
      <c r="SLD22" s="617"/>
      <c r="SLE22" s="617"/>
      <c r="SLF22" s="617"/>
      <c r="SLG22" s="617"/>
      <c r="SLH22" s="617"/>
      <c r="SLI22" s="617"/>
      <c r="SLJ22" s="617"/>
      <c r="SLK22" s="617"/>
      <c r="SLL22" s="617"/>
      <c r="SLM22" s="617"/>
      <c r="SLN22" s="617"/>
      <c r="SLO22" s="617"/>
      <c r="SLP22" s="617"/>
      <c r="SLQ22" s="617"/>
      <c r="SLR22" s="617"/>
      <c r="SLS22" s="617"/>
      <c r="SLT22" s="617"/>
      <c r="SLU22" s="617"/>
      <c r="SLV22" s="617"/>
      <c r="SLW22" s="617"/>
      <c r="SLX22" s="617"/>
      <c r="SLY22" s="617"/>
      <c r="SLZ22" s="617"/>
      <c r="SMA22" s="617"/>
      <c r="SMB22" s="617"/>
      <c r="SMC22" s="617"/>
      <c r="SMD22" s="617"/>
      <c r="SME22" s="617"/>
      <c r="SMF22" s="617"/>
      <c r="SMG22" s="617"/>
      <c r="SMH22" s="617"/>
      <c r="SMI22" s="617"/>
      <c r="SMJ22" s="617"/>
      <c r="SMK22" s="617"/>
      <c r="SML22" s="617"/>
      <c r="SMM22" s="617"/>
      <c r="SMN22" s="617"/>
      <c r="SMO22" s="617"/>
      <c r="SMP22" s="617"/>
      <c r="SMQ22" s="617"/>
      <c r="SMR22" s="617"/>
      <c r="SMS22" s="617"/>
      <c r="SMT22" s="617"/>
      <c r="SMU22" s="617"/>
      <c r="SMV22" s="617"/>
      <c r="SMW22" s="617"/>
      <c r="SMX22" s="617"/>
      <c r="SMY22" s="617"/>
      <c r="SMZ22" s="617"/>
      <c r="SNA22" s="617"/>
      <c r="SNB22" s="617"/>
      <c r="SNC22" s="617"/>
      <c r="SND22" s="617"/>
      <c r="SNE22" s="617"/>
      <c r="SNF22" s="617"/>
      <c r="SNG22" s="617"/>
      <c r="SNH22" s="617"/>
      <c r="SNI22" s="617"/>
      <c r="SNJ22" s="617"/>
      <c r="SNK22" s="617"/>
      <c r="SNL22" s="617"/>
      <c r="SNM22" s="617"/>
      <c r="SNN22" s="617"/>
      <c r="SNO22" s="617"/>
      <c r="SNP22" s="617"/>
      <c r="SNQ22" s="617"/>
      <c r="SNR22" s="617"/>
      <c r="SNS22" s="617"/>
      <c r="SNT22" s="617"/>
      <c r="SNU22" s="617"/>
      <c r="SNV22" s="617"/>
      <c r="SNW22" s="617"/>
      <c r="SNX22" s="617"/>
      <c r="SNY22" s="617"/>
      <c r="SNZ22" s="617"/>
      <c r="SOA22" s="617"/>
      <c r="SOB22" s="617"/>
      <c r="SOC22" s="617"/>
      <c r="SOD22" s="617"/>
      <c r="SOE22" s="617"/>
      <c r="SOF22" s="617"/>
      <c r="SOG22" s="617"/>
      <c r="SOH22" s="617"/>
      <c r="SOI22" s="617"/>
      <c r="SOJ22" s="617"/>
      <c r="SOK22" s="617"/>
      <c r="SOL22" s="617"/>
      <c r="SOM22" s="617"/>
      <c r="SON22" s="617"/>
      <c r="SOO22" s="617"/>
      <c r="SOP22" s="617"/>
      <c r="SOQ22" s="617"/>
      <c r="SOR22" s="617"/>
      <c r="SOS22" s="617"/>
      <c r="SOT22" s="617"/>
      <c r="SOU22" s="617"/>
      <c r="SOV22" s="617"/>
      <c r="SOW22" s="617"/>
      <c r="SOX22" s="617"/>
      <c r="SOY22" s="617"/>
      <c r="SOZ22" s="617"/>
      <c r="SPA22" s="617"/>
      <c r="SPB22" s="617"/>
      <c r="SPC22" s="617"/>
      <c r="SPD22" s="617"/>
      <c r="SPE22" s="617"/>
      <c r="SPF22" s="617"/>
      <c r="SPG22" s="617"/>
      <c r="SPH22" s="617"/>
      <c r="SPI22" s="617"/>
      <c r="SPJ22" s="617"/>
      <c r="SPK22" s="617"/>
      <c r="SPL22" s="617"/>
      <c r="SPM22" s="617"/>
      <c r="SPN22" s="617"/>
      <c r="SPO22" s="617"/>
      <c r="SPP22" s="617"/>
      <c r="SPQ22" s="617"/>
      <c r="SPR22" s="617"/>
      <c r="SPS22" s="617"/>
      <c r="SPT22" s="617"/>
      <c r="SPU22" s="617"/>
      <c r="SPV22" s="617"/>
      <c r="SPW22" s="617"/>
      <c r="SPX22" s="617"/>
      <c r="SPY22" s="617"/>
      <c r="SPZ22" s="617"/>
      <c r="SQA22" s="617"/>
      <c r="SQB22" s="617"/>
      <c r="SQC22" s="617"/>
      <c r="SQD22" s="617"/>
      <c r="SQE22" s="617"/>
      <c r="SQF22" s="617"/>
      <c r="SQG22" s="617"/>
      <c r="SQH22" s="617"/>
      <c r="SQI22" s="617"/>
      <c r="SQJ22" s="617"/>
      <c r="SQK22" s="617"/>
      <c r="SQL22" s="617"/>
      <c r="SQM22" s="617"/>
      <c r="SQN22" s="617"/>
      <c r="SQO22" s="617"/>
      <c r="SQP22" s="617"/>
      <c r="SQQ22" s="617"/>
      <c r="SQR22" s="617"/>
      <c r="SQS22" s="617"/>
      <c r="SQT22" s="617"/>
      <c r="SQU22" s="617"/>
      <c r="SQV22" s="617"/>
      <c r="SQW22" s="617"/>
      <c r="SQX22" s="617"/>
      <c r="SQY22" s="617"/>
      <c r="SQZ22" s="617"/>
      <c r="SRA22" s="617"/>
      <c r="SRB22" s="617"/>
      <c r="SRC22" s="617"/>
      <c r="SRD22" s="617"/>
      <c r="SRE22" s="617"/>
      <c r="SRF22" s="617"/>
      <c r="SRG22" s="617"/>
      <c r="SRH22" s="617"/>
      <c r="SRI22" s="617"/>
      <c r="SRJ22" s="617"/>
      <c r="SRK22" s="617"/>
      <c r="SRL22" s="617"/>
      <c r="SRM22" s="617"/>
      <c r="SRN22" s="617"/>
      <c r="SRO22" s="617"/>
      <c r="SRP22" s="617"/>
      <c r="SRQ22" s="617"/>
      <c r="SRR22" s="617"/>
      <c r="SRS22" s="617"/>
      <c r="SRT22" s="617"/>
      <c r="SRU22" s="617"/>
      <c r="SRV22" s="617"/>
      <c r="SRW22" s="617"/>
      <c r="SRX22" s="617"/>
      <c r="SRY22" s="617"/>
      <c r="SRZ22" s="617"/>
      <c r="SSA22" s="617"/>
      <c r="SSB22" s="617"/>
      <c r="SSC22" s="617"/>
      <c r="SSD22" s="617"/>
      <c r="SSE22" s="617"/>
      <c r="SSF22" s="617"/>
      <c r="SSG22" s="617"/>
      <c r="SSH22" s="617"/>
      <c r="SSI22" s="617"/>
      <c r="SSJ22" s="617"/>
      <c r="SSK22" s="617"/>
      <c r="SSL22" s="617"/>
      <c r="SSM22" s="617"/>
      <c r="SSN22" s="617"/>
      <c r="SSO22" s="617"/>
      <c r="SSP22" s="617"/>
      <c r="SSQ22" s="617"/>
      <c r="SSR22" s="617"/>
      <c r="SSS22" s="617"/>
      <c r="SST22" s="617"/>
      <c r="SSU22" s="617"/>
      <c r="SSV22" s="617"/>
      <c r="SSW22" s="617"/>
      <c r="SSX22" s="617"/>
      <c r="SSY22" s="617"/>
      <c r="SSZ22" s="617"/>
      <c r="STA22" s="617"/>
      <c r="STB22" s="617"/>
      <c r="STC22" s="617"/>
      <c r="STD22" s="617"/>
      <c r="STE22" s="617"/>
      <c r="STF22" s="617"/>
      <c r="STG22" s="617"/>
      <c r="STH22" s="617"/>
      <c r="STI22" s="617"/>
      <c r="STJ22" s="617"/>
      <c r="STK22" s="617"/>
      <c r="STL22" s="617"/>
      <c r="STM22" s="617"/>
      <c r="STN22" s="617"/>
      <c r="STO22" s="617"/>
      <c r="STP22" s="617"/>
      <c r="STQ22" s="617"/>
      <c r="STR22" s="617"/>
      <c r="STS22" s="617"/>
      <c r="STT22" s="617"/>
      <c r="STU22" s="617"/>
      <c r="STV22" s="617"/>
      <c r="STW22" s="617"/>
      <c r="STX22" s="617"/>
      <c r="STY22" s="617"/>
      <c r="STZ22" s="617"/>
      <c r="SUA22" s="617"/>
      <c r="SUB22" s="617"/>
      <c r="SUC22" s="617"/>
      <c r="SUD22" s="617"/>
      <c r="SUE22" s="617"/>
      <c r="SUF22" s="617"/>
      <c r="SUG22" s="617"/>
      <c r="SUH22" s="617"/>
      <c r="SUI22" s="617"/>
      <c r="SUJ22" s="617"/>
      <c r="SUK22" s="617"/>
      <c r="SUL22" s="617"/>
      <c r="SUM22" s="617"/>
      <c r="SUN22" s="617"/>
      <c r="SUO22" s="617"/>
      <c r="SUP22" s="617"/>
      <c r="SUQ22" s="617"/>
      <c r="SUR22" s="617"/>
      <c r="SUS22" s="617"/>
      <c r="SUT22" s="617"/>
      <c r="SUU22" s="617"/>
      <c r="SUV22" s="617"/>
      <c r="SUW22" s="617"/>
      <c r="SUX22" s="617"/>
      <c r="SUY22" s="617"/>
      <c r="SUZ22" s="617"/>
      <c r="SVA22" s="617"/>
      <c r="SVB22" s="617"/>
      <c r="SVC22" s="617"/>
      <c r="SVD22" s="617"/>
      <c r="SVE22" s="617"/>
      <c r="SVF22" s="617"/>
      <c r="SVG22" s="617"/>
      <c r="SVH22" s="617"/>
      <c r="SVI22" s="617"/>
      <c r="SVJ22" s="617"/>
      <c r="SVK22" s="617"/>
      <c r="SVL22" s="617"/>
      <c r="SVM22" s="617"/>
      <c r="SVN22" s="617"/>
      <c r="SVO22" s="617"/>
      <c r="SVP22" s="617"/>
      <c r="SVQ22" s="617"/>
      <c r="SVR22" s="617"/>
      <c r="SVS22" s="617"/>
      <c r="SVT22" s="617"/>
      <c r="SVU22" s="617"/>
      <c r="SVV22" s="617"/>
      <c r="SVW22" s="617"/>
      <c r="SVX22" s="617"/>
      <c r="SVY22" s="617"/>
      <c r="SVZ22" s="617"/>
      <c r="SWA22" s="617"/>
      <c r="SWB22" s="617"/>
      <c r="SWC22" s="617"/>
      <c r="SWD22" s="617"/>
      <c r="SWE22" s="617"/>
      <c r="SWF22" s="617"/>
      <c r="SWG22" s="617"/>
      <c r="SWH22" s="617"/>
      <c r="SWI22" s="617"/>
      <c r="SWJ22" s="617"/>
      <c r="SWK22" s="617"/>
      <c r="SWL22" s="617"/>
      <c r="SWM22" s="617"/>
      <c r="SWN22" s="617"/>
      <c r="SWO22" s="617"/>
      <c r="SWP22" s="617"/>
      <c r="SWQ22" s="617"/>
      <c r="SWR22" s="617"/>
      <c r="SWS22" s="617"/>
      <c r="SWT22" s="617"/>
      <c r="SWU22" s="617"/>
      <c r="SWV22" s="617"/>
      <c r="SWW22" s="617"/>
      <c r="SWX22" s="617"/>
      <c r="SWY22" s="617"/>
      <c r="SWZ22" s="617"/>
      <c r="SXA22" s="617"/>
      <c r="SXB22" s="617"/>
      <c r="SXC22" s="617"/>
      <c r="SXD22" s="617"/>
      <c r="SXE22" s="617"/>
      <c r="SXF22" s="617"/>
      <c r="SXG22" s="617"/>
      <c r="SXH22" s="617"/>
      <c r="SXI22" s="617"/>
      <c r="SXJ22" s="617"/>
      <c r="SXK22" s="617"/>
      <c r="SXL22" s="617"/>
      <c r="SXM22" s="617"/>
      <c r="SXN22" s="617"/>
      <c r="SXO22" s="617"/>
      <c r="SXP22" s="617"/>
      <c r="SXQ22" s="617"/>
      <c r="SXR22" s="617"/>
      <c r="SXS22" s="617"/>
      <c r="SXT22" s="617"/>
      <c r="SXU22" s="617"/>
      <c r="SXV22" s="617"/>
      <c r="SXW22" s="617"/>
      <c r="SXX22" s="617"/>
      <c r="SXY22" s="617"/>
      <c r="SXZ22" s="617"/>
      <c r="SYA22" s="617"/>
      <c r="SYB22" s="617"/>
      <c r="SYC22" s="617"/>
      <c r="SYD22" s="617"/>
      <c r="SYE22" s="617"/>
      <c r="SYF22" s="617"/>
      <c r="SYG22" s="617"/>
      <c r="SYH22" s="617"/>
      <c r="SYI22" s="617"/>
      <c r="SYJ22" s="617"/>
      <c r="SYK22" s="617"/>
      <c r="SYL22" s="617"/>
      <c r="SYM22" s="617"/>
      <c r="SYN22" s="617"/>
      <c r="SYO22" s="617"/>
      <c r="SYP22" s="617"/>
      <c r="SYQ22" s="617"/>
      <c r="SYR22" s="617"/>
      <c r="SYS22" s="617"/>
      <c r="SYT22" s="617"/>
      <c r="SYU22" s="617"/>
      <c r="SYV22" s="617"/>
      <c r="SYW22" s="617"/>
      <c r="SYX22" s="617"/>
      <c r="SYY22" s="617"/>
      <c r="SYZ22" s="617"/>
      <c r="SZA22" s="617"/>
      <c r="SZB22" s="617"/>
      <c r="SZC22" s="617"/>
      <c r="SZD22" s="617"/>
      <c r="SZE22" s="617"/>
      <c r="SZF22" s="617"/>
      <c r="SZG22" s="617"/>
      <c r="SZH22" s="617"/>
      <c r="SZI22" s="617"/>
      <c r="SZJ22" s="617"/>
      <c r="SZK22" s="617"/>
      <c r="SZL22" s="617"/>
      <c r="SZM22" s="617"/>
      <c r="SZN22" s="617"/>
      <c r="SZO22" s="617"/>
      <c r="SZP22" s="617"/>
      <c r="SZQ22" s="617"/>
      <c r="SZR22" s="617"/>
      <c r="SZS22" s="617"/>
      <c r="SZT22" s="617"/>
      <c r="SZU22" s="617"/>
      <c r="SZV22" s="617"/>
      <c r="SZW22" s="617"/>
      <c r="SZX22" s="617"/>
      <c r="SZY22" s="617"/>
      <c r="SZZ22" s="617"/>
      <c r="TAA22" s="617"/>
      <c r="TAB22" s="617"/>
      <c r="TAC22" s="617"/>
      <c r="TAD22" s="617"/>
      <c r="TAE22" s="617"/>
      <c r="TAF22" s="617"/>
      <c r="TAG22" s="617"/>
      <c r="TAH22" s="617"/>
      <c r="TAI22" s="617"/>
      <c r="TAJ22" s="617"/>
      <c r="TAK22" s="617"/>
      <c r="TAL22" s="617"/>
      <c r="TAM22" s="617"/>
      <c r="TAN22" s="617"/>
      <c r="TAO22" s="617"/>
      <c r="TAP22" s="617"/>
      <c r="TAQ22" s="617"/>
      <c r="TAR22" s="617"/>
      <c r="TAS22" s="617"/>
      <c r="TAT22" s="617"/>
      <c r="TAU22" s="617"/>
      <c r="TAV22" s="617"/>
      <c r="TAW22" s="617"/>
      <c r="TAX22" s="617"/>
      <c r="TAY22" s="617"/>
      <c r="TAZ22" s="617"/>
      <c r="TBA22" s="617"/>
      <c r="TBB22" s="617"/>
      <c r="TBC22" s="617"/>
      <c r="TBD22" s="617"/>
      <c r="TBE22" s="617"/>
      <c r="TBF22" s="617"/>
      <c r="TBG22" s="617"/>
      <c r="TBH22" s="617"/>
      <c r="TBI22" s="617"/>
      <c r="TBJ22" s="617"/>
      <c r="TBK22" s="617"/>
      <c r="TBL22" s="617"/>
      <c r="TBM22" s="617"/>
      <c r="TBN22" s="617"/>
      <c r="TBO22" s="617"/>
      <c r="TBP22" s="617"/>
      <c r="TBQ22" s="617"/>
      <c r="TBR22" s="617"/>
      <c r="TBS22" s="617"/>
      <c r="TBT22" s="617"/>
      <c r="TBU22" s="617"/>
      <c r="TBV22" s="617"/>
      <c r="TBW22" s="617"/>
      <c r="TBX22" s="617"/>
      <c r="TBY22" s="617"/>
      <c r="TBZ22" s="617"/>
      <c r="TCA22" s="617"/>
      <c r="TCB22" s="617"/>
      <c r="TCC22" s="617"/>
      <c r="TCD22" s="617"/>
      <c r="TCE22" s="617"/>
      <c r="TCF22" s="617"/>
      <c r="TCG22" s="617"/>
      <c r="TCH22" s="617"/>
      <c r="TCI22" s="617"/>
      <c r="TCJ22" s="617"/>
      <c r="TCK22" s="617"/>
      <c r="TCL22" s="617"/>
      <c r="TCM22" s="617"/>
      <c r="TCN22" s="617"/>
      <c r="TCO22" s="617"/>
      <c r="TCP22" s="617"/>
      <c r="TCQ22" s="617"/>
      <c r="TCR22" s="617"/>
      <c r="TCS22" s="617"/>
      <c r="TCT22" s="617"/>
      <c r="TCU22" s="617"/>
      <c r="TCV22" s="617"/>
      <c r="TCW22" s="617"/>
      <c r="TCX22" s="617"/>
      <c r="TCY22" s="617"/>
      <c r="TCZ22" s="617"/>
      <c r="TDA22" s="617"/>
      <c r="TDB22" s="617"/>
      <c r="TDC22" s="617"/>
      <c r="TDD22" s="617"/>
      <c r="TDE22" s="617"/>
      <c r="TDF22" s="617"/>
      <c r="TDG22" s="617"/>
      <c r="TDH22" s="617"/>
      <c r="TDI22" s="617"/>
      <c r="TDJ22" s="617"/>
      <c r="TDK22" s="617"/>
      <c r="TDL22" s="617"/>
      <c r="TDM22" s="617"/>
      <c r="TDN22" s="617"/>
      <c r="TDO22" s="617"/>
      <c r="TDP22" s="617"/>
      <c r="TDQ22" s="617"/>
      <c r="TDR22" s="617"/>
      <c r="TDS22" s="617"/>
      <c r="TDT22" s="617"/>
      <c r="TDU22" s="617"/>
      <c r="TDV22" s="617"/>
      <c r="TDW22" s="617"/>
      <c r="TDX22" s="617"/>
      <c r="TDY22" s="617"/>
      <c r="TDZ22" s="617"/>
      <c r="TEA22" s="617"/>
      <c r="TEB22" s="617"/>
      <c r="TEC22" s="617"/>
      <c r="TED22" s="617"/>
      <c r="TEE22" s="617"/>
      <c r="TEF22" s="617"/>
      <c r="TEG22" s="617"/>
      <c r="TEH22" s="617"/>
      <c r="TEI22" s="617"/>
      <c r="TEJ22" s="617"/>
      <c r="TEK22" s="617"/>
      <c r="TEL22" s="617"/>
      <c r="TEM22" s="617"/>
      <c r="TEN22" s="617"/>
      <c r="TEO22" s="617"/>
      <c r="TEP22" s="617"/>
      <c r="TEQ22" s="617"/>
      <c r="TER22" s="617"/>
      <c r="TES22" s="617"/>
      <c r="TET22" s="617"/>
      <c r="TEU22" s="617"/>
      <c r="TEV22" s="617"/>
      <c r="TEW22" s="617"/>
      <c r="TEX22" s="617"/>
      <c r="TEY22" s="617"/>
      <c r="TEZ22" s="617"/>
      <c r="TFA22" s="617"/>
      <c r="TFB22" s="617"/>
      <c r="TFC22" s="617"/>
      <c r="TFD22" s="617"/>
      <c r="TFE22" s="617"/>
      <c r="TFF22" s="617"/>
      <c r="TFG22" s="617"/>
      <c r="TFH22" s="617"/>
      <c r="TFI22" s="617"/>
      <c r="TFJ22" s="617"/>
      <c r="TFK22" s="617"/>
      <c r="TFL22" s="617"/>
      <c r="TFM22" s="617"/>
      <c r="TFN22" s="617"/>
      <c r="TFO22" s="617"/>
      <c r="TFP22" s="617"/>
      <c r="TFQ22" s="617"/>
      <c r="TFR22" s="617"/>
      <c r="TFS22" s="617"/>
      <c r="TFT22" s="617"/>
      <c r="TFU22" s="617"/>
      <c r="TFV22" s="617"/>
      <c r="TFW22" s="617"/>
      <c r="TFX22" s="617"/>
      <c r="TFY22" s="617"/>
      <c r="TFZ22" s="617"/>
      <c r="TGA22" s="617"/>
      <c r="TGB22" s="617"/>
      <c r="TGC22" s="617"/>
      <c r="TGD22" s="617"/>
      <c r="TGE22" s="617"/>
      <c r="TGF22" s="617"/>
      <c r="TGG22" s="617"/>
      <c r="TGH22" s="617"/>
      <c r="TGI22" s="617"/>
      <c r="TGJ22" s="617"/>
      <c r="TGK22" s="617"/>
      <c r="TGL22" s="617"/>
      <c r="TGM22" s="617"/>
      <c r="TGN22" s="617"/>
      <c r="TGO22" s="617"/>
      <c r="TGP22" s="617"/>
      <c r="TGQ22" s="617"/>
      <c r="TGR22" s="617"/>
      <c r="TGS22" s="617"/>
      <c r="TGT22" s="617"/>
      <c r="TGU22" s="617"/>
      <c r="TGV22" s="617"/>
      <c r="TGW22" s="617"/>
      <c r="TGX22" s="617"/>
      <c r="TGY22" s="617"/>
      <c r="TGZ22" s="617"/>
      <c r="THA22" s="617"/>
      <c r="THB22" s="617"/>
      <c r="THC22" s="617"/>
      <c r="THD22" s="617"/>
      <c r="THE22" s="617"/>
      <c r="THF22" s="617"/>
      <c r="THG22" s="617"/>
      <c r="THH22" s="617"/>
      <c r="THI22" s="617"/>
      <c r="THJ22" s="617"/>
      <c r="THK22" s="617"/>
      <c r="THL22" s="617"/>
      <c r="THM22" s="617"/>
      <c r="THN22" s="617"/>
      <c r="THO22" s="617"/>
      <c r="THP22" s="617"/>
      <c r="THQ22" s="617"/>
      <c r="THR22" s="617"/>
      <c r="THS22" s="617"/>
      <c r="THT22" s="617"/>
      <c r="THU22" s="617"/>
      <c r="THV22" s="617"/>
      <c r="THW22" s="617"/>
      <c r="THX22" s="617"/>
      <c r="THY22" s="617"/>
      <c r="THZ22" s="617"/>
      <c r="TIA22" s="617"/>
      <c r="TIB22" s="617"/>
      <c r="TIC22" s="617"/>
      <c r="TID22" s="617"/>
      <c r="TIE22" s="617"/>
      <c r="TIF22" s="617"/>
      <c r="TIG22" s="617"/>
      <c r="TIH22" s="617"/>
      <c r="TII22" s="617"/>
      <c r="TIJ22" s="617"/>
      <c r="TIK22" s="617"/>
      <c r="TIL22" s="617"/>
      <c r="TIM22" s="617"/>
      <c r="TIN22" s="617"/>
      <c r="TIO22" s="617"/>
      <c r="TIP22" s="617"/>
      <c r="TIQ22" s="617"/>
      <c r="TIR22" s="617"/>
      <c r="TIS22" s="617"/>
      <c r="TIT22" s="617"/>
      <c r="TIU22" s="617"/>
      <c r="TIV22" s="617"/>
      <c r="TIW22" s="617"/>
      <c r="TIX22" s="617"/>
      <c r="TIY22" s="617"/>
      <c r="TIZ22" s="617"/>
      <c r="TJA22" s="617"/>
      <c r="TJB22" s="617"/>
      <c r="TJC22" s="617"/>
      <c r="TJD22" s="617"/>
      <c r="TJE22" s="617"/>
      <c r="TJF22" s="617"/>
      <c r="TJG22" s="617"/>
      <c r="TJH22" s="617"/>
      <c r="TJI22" s="617"/>
      <c r="TJJ22" s="617"/>
      <c r="TJK22" s="617"/>
      <c r="TJL22" s="617"/>
      <c r="TJM22" s="617"/>
      <c r="TJN22" s="617"/>
      <c r="TJO22" s="617"/>
      <c r="TJP22" s="617"/>
      <c r="TJQ22" s="617"/>
      <c r="TJR22" s="617"/>
      <c r="TJS22" s="617"/>
      <c r="TJT22" s="617"/>
      <c r="TJU22" s="617"/>
      <c r="TJV22" s="617"/>
      <c r="TJW22" s="617"/>
      <c r="TJX22" s="617"/>
      <c r="TJY22" s="617"/>
      <c r="TJZ22" s="617"/>
      <c r="TKA22" s="617"/>
      <c r="TKB22" s="617"/>
      <c r="TKC22" s="617"/>
      <c r="TKD22" s="617"/>
      <c r="TKE22" s="617"/>
      <c r="TKF22" s="617"/>
      <c r="TKG22" s="617"/>
      <c r="TKH22" s="617"/>
      <c r="TKI22" s="617"/>
      <c r="TKJ22" s="617"/>
      <c r="TKK22" s="617"/>
      <c r="TKL22" s="617"/>
      <c r="TKM22" s="617"/>
      <c r="TKN22" s="617"/>
      <c r="TKO22" s="617"/>
      <c r="TKP22" s="617"/>
      <c r="TKQ22" s="617"/>
      <c r="TKR22" s="617"/>
      <c r="TKS22" s="617"/>
      <c r="TKT22" s="617"/>
      <c r="TKU22" s="617"/>
      <c r="TKV22" s="617"/>
      <c r="TKW22" s="617"/>
      <c r="TKX22" s="617"/>
      <c r="TKY22" s="617"/>
      <c r="TKZ22" s="617"/>
      <c r="TLA22" s="617"/>
      <c r="TLB22" s="617"/>
      <c r="TLC22" s="617"/>
      <c r="TLD22" s="617"/>
      <c r="TLE22" s="617"/>
      <c r="TLF22" s="617"/>
      <c r="TLG22" s="617"/>
      <c r="TLH22" s="617"/>
      <c r="TLI22" s="617"/>
      <c r="TLJ22" s="617"/>
      <c r="TLK22" s="617"/>
      <c r="TLL22" s="617"/>
      <c r="TLM22" s="617"/>
      <c r="TLN22" s="617"/>
      <c r="TLO22" s="617"/>
      <c r="TLP22" s="617"/>
      <c r="TLQ22" s="617"/>
      <c r="TLR22" s="617"/>
      <c r="TLS22" s="617"/>
      <c r="TLT22" s="617"/>
      <c r="TLU22" s="617"/>
      <c r="TLV22" s="617"/>
      <c r="TLW22" s="617"/>
      <c r="TLX22" s="617"/>
      <c r="TLY22" s="617"/>
      <c r="TLZ22" s="617"/>
      <c r="TMA22" s="617"/>
      <c r="TMB22" s="617"/>
      <c r="TMC22" s="617"/>
      <c r="TMD22" s="617"/>
      <c r="TME22" s="617"/>
      <c r="TMF22" s="617"/>
      <c r="TMG22" s="617"/>
      <c r="TMH22" s="617"/>
      <c r="TMI22" s="617"/>
      <c r="TMJ22" s="617"/>
      <c r="TMK22" s="617"/>
      <c r="TML22" s="617"/>
      <c r="TMM22" s="617"/>
      <c r="TMN22" s="617"/>
      <c r="TMO22" s="617"/>
      <c r="TMP22" s="617"/>
      <c r="TMQ22" s="617"/>
      <c r="TMR22" s="617"/>
      <c r="TMS22" s="617"/>
      <c r="TMT22" s="617"/>
      <c r="TMU22" s="617"/>
      <c r="TMV22" s="617"/>
      <c r="TMW22" s="617"/>
      <c r="TMX22" s="617"/>
      <c r="TMY22" s="617"/>
      <c r="TMZ22" s="617"/>
      <c r="TNA22" s="617"/>
      <c r="TNB22" s="617"/>
      <c r="TNC22" s="617"/>
      <c r="TND22" s="617"/>
      <c r="TNE22" s="617"/>
      <c r="TNF22" s="617"/>
      <c r="TNG22" s="617"/>
      <c r="TNH22" s="617"/>
      <c r="TNI22" s="617"/>
      <c r="TNJ22" s="617"/>
      <c r="TNK22" s="617"/>
      <c r="TNL22" s="617"/>
      <c r="TNM22" s="617"/>
      <c r="TNN22" s="617"/>
      <c r="TNO22" s="617"/>
      <c r="TNP22" s="617"/>
      <c r="TNQ22" s="617"/>
      <c r="TNR22" s="617"/>
      <c r="TNS22" s="617"/>
      <c r="TNT22" s="617"/>
      <c r="TNU22" s="617"/>
      <c r="TNV22" s="617"/>
      <c r="TNW22" s="617"/>
      <c r="TNX22" s="617"/>
      <c r="TNY22" s="617"/>
      <c r="TNZ22" s="617"/>
      <c r="TOA22" s="617"/>
      <c r="TOB22" s="617"/>
      <c r="TOC22" s="617"/>
      <c r="TOD22" s="617"/>
      <c r="TOE22" s="617"/>
      <c r="TOF22" s="617"/>
      <c r="TOG22" s="617"/>
      <c r="TOH22" s="617"/>
      <c r="TOI22" s="617"/>
      <c r="TOJ22" s="617"/>
      <c r="TOK22" s="617"/>
      <c r="TOL22" s="617"/>
      <c r="TOM22" s="617"/>
      <c r="TON22" s="617"/>
      <c r="TOO22" s="617"/>
      <c r="TOP22" s="617"/>
      <c r="TOQ22" s="617"/>
      <c r="TOR22" s="617"/>
      <c r="TOS22" s="617"/>
      <c r="TOT22" s="617"/>
      <c r="TOU22" s="617"/>
      <c r="TOV22" s="617"/>
      <c r="TOW22" s="617"/>
      <c r="TOX22" s="617"/>
      <c r="TOY22" s="617"/>
      <c r="TOZ22" s="617"/>
      <c r="TPA22" s="617"/>
      <c r="TPB22" s="617"/>
      <c r="TPC22" s="617"/>
      <c r="TPD22" s="617"/>
      <c r="TPE22" s="617"/>
      <c r="TPF22" s="617"/>
      <c r="TPG22" s="617"/>
      <c r="TPH22" s="617"/>
      <c r="TPI22" s="617"/>
      <c r="TPJ22" s="617"/>
      <c r="TPK22" s="617"/>
      <c r="TPL22" s="617"/>
      <c r="TPM22" s="617"/>
      <c r="TPN22" s="617"/>
      <c r="TPO22" s="617"/>
      <c r="TPP22" s="617"/>
      <c r="TPQ22" s="617"/>
      <c r="TPR22" s="617"/>
      <c r="TPS22" s="617"/>
      <c r="TPT22" s="617"/>
      <c r="TPU22" s="617"/>
      <c r="TPV22" s="617"/>
      <c r="TPW22" s="617"/>
      <c r="TPX22" s="617"/>
      <c r="TPY22" s="617"/>
      <c r="TPZ22" s="617"/>
      <c r="TQA22" s="617"/>
      <c r="TQB22" s="617"/>
      <c r="TQC22" s="617"/>
      <c r="TQD22" s="617"/>
      <c r="TQE22" s="617"/>
      <c r="TQF22" s="617"/>
      <c r="TQG22" s="617"/>
      <c r="TQH22" s="617"/>
      <c r="TQI22" s="617"/>
      <c r="TQJ22" s="617"/>
      <c r="TQK22" s="617"/>
      <c r="TQL22" s="617"/>
      <c r="TQM22" s="617"/>
      <c r="TQN22" s="617"/>
      <c r="TQO22" s="617"/>
      <c r="TQP22" s="617"/>
      <c r="TQQ22" s="617"/>
      <c r="TQR22" s="617"/>
      <c r="TQS22" s="617"/>
      <c r="TQT22" s="617"/>
      <c r="TQU22" s="617"/>
      <c r="TQV22" s="617"/>
      <c r="TQW22" s="617"/>
      <c r="TQX22" s="617"/>
      <c r="TQY22" s="617"/>
      <c r="TQZ22" s="617"/>
      <c r="TRA22" s="617"/>
      <c r="TRB22" s="617"/>
      <c r="TRC22" s="617"/>
      <c r="TRD22" s="617"/>
      <c r="TRE22" s="617"/>
      <c r="TRF22" s="617"/>
      <c r="TRG22" s="617"/>
      <c r="TRH22" s="617"/>
      <c r="TRI22" s="617"/>
      <c r="TRJ22" s="617"/>
      <c r="TRK22" s="617"/>
      <c r="TRL22" s="617"/>
      <c r="TRM22" s="617"/>
      <c r="TRN22" s="617"/>
      <c r="TRO22" s="617"/>
      <c r="TRP22" s="617"/>
      <c r="TRQ22" s="617"/>
      <c r="TRR22" s="617"/>
      <c r="TRS22" s="617"/>
      <c r="TRT22" s="617"/>
      <c r="TRU22" s="617"/>
      <c r="TRV22" s="617"/>
      <c r="TRW22" s="617"/>
      <c r="TRX22" s="617"/>
      <c r="TRY22" s="617"/>
      <c r="TRZ22" s="617"/>
      <c r="TSA22" s="617"/>
      <c r="TSB22" s="617"/>
      <c r="TSC22" s="617"/>
      <c r="TSD22" s="617"/>
      <c r="TSE22" s="617"/>
      <c r="TSF22" s="617"/>
      <c r="TSG22" s="617"/>
      <c r="TSH22" s="617"/>
      <c r="TSI22" s="617"/>
      <c r="TSJ22" s="617"/>
      <c r="TSK22" s="617"/>
      <c r="TSL22" s="617"/>
      <c r="TSM22" s="617"/>
      <c r="TSN22" s="617"/>
      <c r="TSO22" s="617"/>
      <c r="TSP22" s="617"/>
      <c r="TSQ22" s="617"/>
      <c r="TSR22" s="617"/>
      <c r="TSS22" s="617"/>
      <c r="TST22" s="617"/>
      <c r="TSU22" s="617"/>
      <c r="TSV22" s="617"/>
      <c r="TSW22" s="617"/>
      <c r="TSX22" s="617"/>
      <c r="TSY22" s="617"/>
      <c r="TSZ22" s="617"/>
      <c r="TTA22" s="617"/>
      <c r="TTB22" s="617"/>
      <c r="TTC22" s="617"/>
      <c r="TTD22" s="617"/>
      <c r="TTE22" s="617"/>
      <c r="TTF22" s="617"/>
      <c r="TTG22" s="617"/>
      <c r="TTH22" s="617"/>
      <c r="TTI22" s="617"/>
      <c r="TTJ22" s="617"/>
      <c r="TTK22" s="617"/>
      <c r="TTL22" s="617"/>
      <c r="TTM22" s="617"/>
      <c r="TTN22" s="617"/>
      <c r="TTO22" s="617"/>
      <c r="TTP22" s="617"/>
      <c r="TTQ22" s="617"/>
      <c r="TTR22" s="617"/>
      <c r="TTS22" s="617"/>
      <c r="TTT22" s="617"/>
      <c r="TTU22" s="617"/>
      <c r="TTV22" s="617"/>
      <c r="TTW22" s="617"/>
      <c r="TTX22" s="617"/>
      <c r="TTY22" s="617"/>
      <c r="TTZ22" s="617"/>
      <c r="TUA22" s="617"/>
      <c r="TUB22" s="617"/>
      <c r="TUC22" s="617"/>
      <c r="TUD22" s="617"/>
      <c r="TUE22" s="617"/>
      <c r="TUF22" s="617"/>
      <c r="TUG22" s="617"/>
      <c r="TUH22" s="617"/>
      <c r="TUI22" s="617"/>
      <c r="TUJ22" s="617"/>
      <c r="TUK22" s="617"/>
      <c r="TUL22" s="617"/>
      <c r="TUM22" s="617"/>
      <c r="TUN22" s="617"/>
      <c r="TUO22" s="617"/>
      <c r="TUP22" s="617"/>
      <c r="TUQ22" s="617"/>
      <c r="TUR22" s="617"/>
      <c r="TUS22" s="617"/>
      <c r="TUT22" s="617"/>
      <c r="TUU22" s="617"/>
      <c r="TUV22" s="617"/>
      <c r="TUW22" s="617"/>
      <c r="TUX22" s="617"/>
      <c r="TUY22" s="617"/>
      <c r="TUZ22" s="617"/>
      <c r="TVA22" s="617"/>
      <c r="TVB22" s="617"/>
      <c r="TVC22" s="617"/>
      <c r="TVD22" s="617"/>
      <c r="TVE22" s="617"/>
      <c r="TVF22" s="617"/>
      <c r="TVG22" s="617"/>
      <c r="TVH22" s="617"/>
      <c r="TVI22" s="617"/>
      <c r="TVJ22" s="617"/>
      <c r="TVK22" s="617"/>
      <c r="TVL22" s="617"/>
      <c r="TVM22" s="617"/>
      <c r="TVN22" s="617"/>
      <c r="TVO22" s="617"/>
      <c r="TVP22" s="617"/>
      <c r="TVQ22" s="617"/>
      <c r="TVR22" s="617"/>
      <c r="TVS22" s="617"/>
      <c r="TVT22" s="617"/>
      <c r="TVU22" s="617"/>
      <c r="TVV22" s="617"/>
      <c r="TVW22" s="617"/>
      <c r="TVX22" s="617"/>
      <c r="TVY22" s="617"/>
      <c r="TVZ22" s="617"/>
      <c r="TWA22" s="617"/>
      <c r="TWB22" s="617"/>
      <c r="TWC22" s="617"/>
      <c r="TWD22" s="617"/>
      <c r="TWE22" s="617"/>
      <c r="TWF22" s="617"/>
      <c r="TWG22" s="617"/>
      <c r="TWH22" s="617"/>
      <c r="TWI22" s="617"/>
      <c r="TWJ22" s="617"/>
      <c r="TWK22" s="617"/>
      <c r="TWL22" s="617"/>
      <c r="TWM22" s="617"/>
      <c r="TWN22" s="617"/>
      <c r="TWO22" s="617"/>
      <c r="TWP22" s="617"/>
      <c r="TWQ22" s="617"/>
      <c r="TWR22" s="617"/>
      <c r="TWS22" s="617"/>
      <c r="TWT22" s="617"/>
      <c r="TWU22" s="617"/>
      <c r="TWV22" s="617"/>
      <c r="TWW22" s="617"/>
      <c r="TWX22" s="617"/>
      <c r="TWY22" s="617"/>
      <c r="TWZ22" s="617"/>
      <c r="TXA22" s="617"/>
      <c r="TXB22" s="617"/>
      <c r="TXC22" s="617"/>
      <c r="TXD22" s="617"/>
      <c r="TXE22" s="617"/>
      <c r="TXF22" s="617"/>
      <c r="TXG22" s="617"/>
      <c r="TXH22" s="617"/>
      <c r="TXI22" s="617"/>
      <c r="TXJ22" s="617"/>
      <c r="TXK22" s="617"/>
      <c r="TXL22" s="617"/>
      <c r="TXM22" s="617"/>
      <c r="TXN22" s="617"/>
      <c r="TXO22" s="617"/>
      <c r="TXP22" s="617"/>
      <c r="TXQ22" s="617"/>
      <c r="TXR22" s="617"/>
      <c r="TXS22" s="617"/>
      <c r="TXT22" s="617"/>
      <c r="TXU22" s="617"/>
      <c r="TXV22" s="617"/>
      <c r="TXW22" s="617"/>
      <c r="TXX22" s="617"/>
      <c r="TXY22" s="617"/>
      <c r="TXZ22" s="617"/>
      <c r="TYA22" s="617"/>
      <c r="TYB22" s="617"/>
      <c r="TYC22" s="617"/>
      <c r="TYD22" s="617"/>
      <c r="TYE22" s="617"/>
      <c r="TYF22" s="617"/>
      <c r="TYG22" s="617"/>
      <c r="TYH22" s="617"/>
      <c r="TYI22" s="617"/>
      <c r="TYJ22" s="617"/>
      <c r="TYK22" s="617"/>
      <c r="TYL22" s="617"/>
      <c r="TYM22" s="617"/>
      <c r="TYN22" s="617"/>
      <c r="TYO22" s="617"/>
      <c r="TYP22" s="617"/>
      <c r="TYQ22" s="617"/>
      <c r="TYR22" s="617"/>
      <c r="TYS22" s="617"/>
      <c r="TYT22" s="617"/>
      <c r="TYU22" s="617"/>
      <c r="TYV22" s="617"/>
      <c r="TYW22" s="617"/>
      <c r="TYX22" s="617"/>
      <c r="TYY22" s="617"/>
      <c r="TYZ22" s="617"/>
      <c r="TZA22" s="617"/>
      <c r="TZB22" s="617"/>
      <c r="TZC22" s="617"/>
      <c r="TZD22" s="617"/>
      <c r="TZE22" s="617"/>
      <c r="TZF22" s="617"/>
      <c r="TZG22" s="617"/>
      <c r="TZH22" s="617"/>
      <c r="TZI22" s="617"/>
      <c r="TZJ22" s="617"/>
      <c r="TZK22" s="617"/>
      <c r="TZL22" s="617"/>
      <c r="TZM22" s="617"/>
      <c r="TZN22" s="617"/>
      <c r="TZO22" s="617"/>
      <c r="TZP22" s="617"/>
      <c r="TZQ22" s="617"/>
      <c r="TZR22" s="617"/>
      <c r="TZS22" s="617"/>
      <c r="TZT22" s="617"/>
      <c r="TZU22" s="617"/>
      <c r="TZV22" s="617"/>
      <c r="TZW22" s="617"/>
      <c r="TZX22" s="617"/>
      <c r="TZY22" s="617"/>
      <c r="TZZ22" s="617"/>
      <c r="UAA22" s="617"/>
      <c r="UAB22" s="617"/>
      <c r="UAC22" s="617"/>
      <c r="UAD22" s="617"/>
      <c r="UAE22" s="617"/>
      <c r="UAF22" s="617"/>
      <c r="UAG22" s="617"/>
      <c r="UAH22" s="617"/>
      <c r="UAI22" s="617"/>
      <c r="UAJ22" s="617"/>
      <c r="UAK22" s="617"/>
      <c r="UAL22" s="617"/>
      <c r="UAM22" s="617"/>
      <c r="UAN22" s="617"/>
      <c r="UAO22" s="617"/>
      <c r="UAP22" s="617"/>
      <c r="UAQ22" s="617"/>
      <c r="UAR22" s="617"/>
      <c r="UAS22" s="617"/>
      <c r="UAT22" s="617"/>
      <c r="UAU22" s="617"/>
      <c r="UAV22" s="617"/>
      <c r="UAW22" s="617"/>
      <c r="UAX22" s="617"/>
      <c r="UAY22" s="617"/>
      <c r="UAZ22" s="617"/>
      <c r="UBA22" s="617"/>
      <c r="UBB22" s="617"/>
      <c r="UBC22" s="617"/>
      <c r="UBD22" s="617"/>
      <c r="UBE22" s="617"/>
      <c r="UBF22" s="617"/>
      <c r="UBG22" s="617"/>
      <c r="UBH22" s="617"/>
      <c r="UBI22" s="617"/>
      <c r="UBJ22" s="617"/>
      <c r="UBK22" s="617"/>
      <c r="UBL22" s="617"/>
      <c r="UBM22" s="617"/>
      <c r="UBN22" s="617"/>
      <c r="UBO22" s="617"/>
      <c r="UBP22" s="617"/>
      <c r="UBQ22" s="617"/>
      <c r="UBR22" s="617"/>
      <c r="UBS22" s="617"/>
      <c r="UBT22" s="617"/>
      <c r="UBU22" s="617"/>
      <c r="UBV22" s="617"/>
      <c r="UBW22" s="617"/>
      <c r="UBX22" s="617"/>
      <c r="UBY22" s="617"/>
      <c r="UBZ22" s="617"/>
      <c r="UCA22" s="617"/>
      <c r="UCB22" s="617"/>
      <c r="UCC22" s="617"/>
      <c r="UCD22" s="617"/>
      <c r="UCE22" s="617"/>
      <c r="UCF22" s="617"/>
      <c r="UCG22" s="617"/>
      <c r="UCH22" s="617"/>
      <c r="UCI22" s="617"/>
      <c r="UCJ22" s="617"/>
      <c r="UCK22" s="617"/>
      <c r="UCL22" s="617"/>
      <c r="UCM22" s="617"/>
      <c r="UCN22" s="617"/>
      <c r="UCO22" s="617"/>
      <c r="UCP22" s="617"/>
      <c r="UCQ22" s="617"/>
      <c r="UCR22" s="617"/>
      <c r="UCS22" s="617"/>
      <c r="UCT22" s="617"/>
      <c r="UCU22" s="617"/>
      <c r="UCV22" s="617"/>
      <c r="UCW22" s="617"/>
      <c r="UCX22" s="617"/>
      <c r="UCY22" s="617"/>
      <c r="UCZ22" s="617"/>
      <c r="UDA22" s="617"/>
      <c r="UDB22" s="617"/>
      <c r="UDC22" s="617"/>
      <c r="UDD22" s="617"/>
      <c r="UDE22" s="617"/>
      <c r="UDF22" s="617"/>
      <c r="UDG22" s="617"/>
      <c r="UDH22" s="617"/>
      <c r="UDI22" s="617"/>
      <c r="UDJ22" s="617"/>
      <c r="UDK22" s="617"/>
      <c r="UDL22" s="617"/>
      <c r="UDM22" s="617"/>
      <c r="UDN22" s="617"/>
      <c r="UDO22" s="617"/>
      <c r="UDP22" s="617"/>
      <c r="UDQ22" s="617"/>
      <c r="UDR22" s="617"/>
      <c r="UDS22" s="617"/>
      <c r="UDT22" s="617"/>
      <c r="UDU22" s="617"/>
      <c r="UDV22" s="617"/>
      <c r="UDW22" s="617"/>
      <c r="UDX22" s="617"/>
      <c r="UDY22" s="617"/>
      <c r="UDZ22" s="617"/>
      <c r="UEA22" s="617"/>
      <c r="UEB22" s="617"/>
      <c r="UEC22" s="617"/>
      <c r="UED22" s="617"/>
      <c r="UEE22" s="617"/>
      <c r="UEF22" s="617"/>
      <c r="UEG22" s="617"/>
      <c r="UEH22" s="617"/>
      <c r="UEI22" s="617"/>
      <c r="UEJ22" s="617"/>
      <c r="UEK22" s="617"/>
      <c r="UEL22" s="617"/>
      <c r="UEM22" s="617"/>
      <c r="UEN22" s="617"/>
      <c r="UEO22" s="617"/>
      <c r="UEP22" s="617"/>
      <c r="UEQ22" s="617"/>
      <c r="UER22" s="617"/>
      <c r="UES22" s="617"/>
      <c r="UET22" s="617"/>
      <c r="UEU22" s="617"/>
      <c r="UEV22" s="617"/>
      <c r="UEW22" s="617"/>
      <c r="UEX22" s="617"/>
      <c r="UEY22" s="617"/>
      <c r="UEZ22" s="617"/>
      <c r="UFA22" s="617"/>
      <c r="UFB22" s="617"/>
      <c r="UFC22" s="617"/>
      <c r="UFD22" s="617"/>
      <c r="UFE22" s="617"/>
      <c r="UFF22" s="617"/>
      <c r="UFG22" s="617"/>
      <c r="UFH22" s="617"/>
      <c r="UFI22" s="617"/>
      <c r="UFJ22" s="617"/>
      <c r="UFK22" s="617"/>
      <c r="UFL22" s="617"/>
      <c r="UFM22" s="617"/>
      <c r="UFN22" s="617"/>
      <c r="UFO22" s="617"/>
      <c r="UFP22" s="617"/>
      <c r="UFQ22" s="617"/>
      <c r="UFR22" s="617"/>
      <c r="UFS22" s="617"/>
      <c r="UFT22" s="617"/>
      <c r="UFU22" s="617"/>
      <c r="UFV22" s="617"/>
      <c r="UFW22" s="617"/>
      <c r="UFX22" s="617"/>
      <c r="UFY22" s="617"/>
      <c r="UFZ22" s="617"/>
      <c r="UGA22" s="617"/>
      <c r="UGB22" s="617"/>
      <c r="UGC22" s="617"/>
      <c r="UGD22" s="617"/>
      <c r="UGE22" s="617"/>
      <c r="UGF22" s="617"/>
      <c r="UGG22" s="617"/>
      <c r="UGH22" s="617"/>
      <c r="UGI22" s="617"/>
      <c r="UGJ22" s="617"/>
      <c r="UGK22" s="617"/>
      <c r="UGL22" s="617"/>
      <c r="UGM22" s="617"/>
      <c r="UGN22" s="617"/>
      <c r="UGO22" s="617"/>
      <c r="UGP22" s="617"/>
      <c r="UGQ22" s="617"/>
      <c r="UGR22" s="617"/>
      <c r="UGS22" s="617"/>
      <c r="UGT22" s="617"/>
      <c r="UGU22" s="617"/>
      <c r="UGV22" s="617"/>
      <c r="UGW22" s="617"/>
      <c r="UGX22" s="617"/>
      <c r="UGY22" s="617"/>
      <c r="UGZ22" s="617"/>
      <c r="UHA22" s="617"/>
      <c r="UHB22" s="617"/>
      <c r="UHC22" s="617"/>
      <c r="UHD22" s="617"/>
      <c r="UHE22" s="617"/>
      <c r="UHF22" s="617"/>
      <c r="UHG22" s="617"/>
      <c r="UHH22" s="617"/>
      <c r="UHI22" s="617"/>
      <c r="UHJ22" s="617"/>
      <c r="UHK22" s="617"/>
      <c r="UHL22" s="617"/>
      <c r="UHM22" s="617"/>
      <c r="UHN22" s="617"/>
      <c r="UHO22" s="617"/>
      <c r="UHP22" s="617"/>
      <c r="UHQ22" s="617"/>
      <c r="UHR22" s="617"/>
      <c r="UHS22" s="617"/>
      <c r="UHT22" s="617"/>
      <c r="UHU22" s="617"/>
      <c r="UHV22" s="617"/>
      <c r="UHW22" s="617"/>
      <c r="UHX22" s="617"/>
      <c r="UHY22" s="617"/>
      <c r="UHZ22" s="617"/>
      <c r="UIA22" s="617"/>
      <c r="UIB22" s="617"/>
      <c r="UIC22" s="617"/>
      <c r="UID22" s="617"/>
      <c r="UIE22" s="617"/>
      <c r="UIF22" s="617"/>
      <c r="UIG22" s="617"/>
      <c r="UIH22" s="617"/>
      <c r="UII22" s="617"/>
      <c r="UIJ22" s="617"/>
      <c r="UIK22" s="617"/>
      <c r="UIL22" s="617"/>
      <c r="UIM22" s="617"/>
      <c r="UIN22" s="617"/>
      <c r="UIO22" s="617"/>
      <c r="UIP22" s="617"/>
      <c r="UIQ22" s="617"/>
      <c r="UIR22" s="617"/>
      <c r="UIS22" s="617"/>
      <c r="UIT22" s="617"/>
      <c r="UIU22" s="617"/>
      <c r="UIV22" s="617"/>
      <c r="UIW22" s="617"/>
      <c r="UIX22" s="617"/>
      <c r="UIY22" s="617"/>
      <c r="UIZ22" s="617"/>
      <c r="UJA22" s="617"/>
      <c r="UJB22" s="617"/>
      <c r="UJC22" s="617"/>
      <c r="UJD22" s="617"/>
      <c r="UJE22" s="617"/>
      <c r="UJF22" s="617"/>
      <c r="UJG22" s="617"/>
      <c r="UJH22" s="617"/>
      <c r="UJI22" s="617"/>
      <c r="UJJ22" s="617"/>
      <c r="UJK22" s="617"/>
      <c r="UJL22" s="617"/>
      <c r="UJM22" s="617"/>
      <c r="UJN22" s="617"/>
      <c r="UJO22" s="617"/>
      <c r="UJP22" s="617"/>
      <c r="UJQ22" s="617"/>
      <c r="UJR22" s="617"/>
      <c r="UJS22" s="617"/>
      <c r="UJT22" s="617"/>
      <c r="UJU22" s="617"/>
      <c r="UJV22" s="617"/>
      <c r="UJW22" s="617"/>
      <c r="UJX22" s="617"/>
      <c r="UJY22" s="617"/>
      <c r="UJZ22" s="617"/>
      <c r="UKA22" s="617"/>
      <c r="UKB22" s="617"/>
      <c r="UKC22" s="617"/>
      <c r="UKD22" s="617"/>
      <c r="UKE22" s="617"/>
      <c r="UKF22" s="617"/>
      <c r="UKG22" s="617"/>
      <c r="UKH22" s="617"/>
      <c r="UKI22" s="617"/>
      <c r="UKJ22" s="617"/>
      <c r="UKK22" s="617"/>
      <c r="UKL22" s="617"/>
      <c r="UKM22" s="617"/>
      <c r="UKN22" s="617"/>
      <c r="UKO22" s="617"/>
      <c r="UKP22" s="617"/>
      <c r="UKQ22" s="617"/>
      <c r="UKR22" s="617"/>
      <c r="UKS22" s="617"/>
      <c r="UKT22" s="617"/>
      <c r="UKU22" s="617"/>
      <c r="UKV22" s="617"/>
      <c r="UKW22" s="617"/>
      <c r="UKX22" s="617"/>
      <c r="UKY22" s="617"/>
      <c r="UKZ22" s="617"/>
      <c r="ULA22" s="617"/>
      <c r="ULB22" s="617"/>
      <c r="ULC22" s="617"/>
      <c r="ULD22" s="617"/>
      <c r="ULE22" s="617"/>
      <c r="ULF22" s="617"/>
      <c r="ULG22" s="617"/>
      <c r="ULH22" s="617"/>
      <c r="ULI22" s="617"/>
      <c r="ULJ22" s="617"/>
      <c r="ULK22" s="617"/>
      <c r="ULL22" s="617"/>
      <c r="ULM22" s="617"/>
      <c r="ULN22" s="617"/>
      <c r="ULO22" s="617"/>
      <c r="ULP22" s="617"/>
      <c r="ULQ22" s="617"/>
      <c r="ULR22" s="617"/>
      <c r="ULS22" s="617"/>
      <c r="ULT22" s="617"/>
      <c r="ULU22" s="617"/>
      <c r="ULV22" s="617"/>
      <c r="ULW22" s="617"/>
      <c r="ULX22" s="617"/>
      <c r="ULY22" s="617"/>
      <c r="ULZ22" s="617"/>
      <c r="UMA22" s="617"/>
      <c r="UMB22" s="617"/>
      <c r="UMC22" s="617"/>
      <c r="UMD22" s="617"/>
      <c r="UME22" s="617"/>
      <c r="UMF22" s="617"/>
      <c r="UMG22" s="617"/>
      <c r="UMH22" s="617"/>
      <c r="UMI22" s="617"/>
      <c r="UMJ22" s="617"/>
      <c r="UMK22" s="617"/>
      <c r="UML22" s="617"/>
      <c r="UMM22" s="617"/>
      <c r="UMN22" s="617"/>
      <c r="UMO22" s="617"/>
      <c r="UMP22" s="617"/>
      <c r="UMQ22" s="617"/>
      <c r="UMR22" s="617"/>
      <c r="UMS22" s="617"/>
      <c r="UMT22" s="617"/>
      <c r="UMU22" s="617"/>
      <c r="UMV22" s="617"/>
      <c r="UMW22" s="617"/>
      <c r="UMX22" s="617"/>
      <c r="UMY22" s="617"/>
      <c r="UMZ22" s="617"/>
      <c r="UNA22" s="617"/>
      <c r="UNB22" s="617"/>
      <c r="UNC22" s="617"/>
      <c r="UND22" s="617"/>
      <c r="UNE22" s="617"/>
      <c r="UNF22" s="617"/>
      <c r="UNG22" s="617"/>
      <c r="UNH22" s="617"/>
      <c r="UNI22" s="617"/>
      <c r="UNJ22" s="617"/>
      <c r="UNK22" s="617"/>
      <c r="UNL22" s="617"/>
      <c r="UNM22" s="617"/>
      <c r="UNN22" s="617"/>
      <c r="UNO22" s="617"/>
      <c r="UNP22" s="617"/>
      <c r="UNQ22" s="617"/>
      <c r="UNR22" s="617"/>
      <c r="UNS22" s="617"/>
      <c r="UNT22" s="617"/>
      <c r="UNU22" s="617"/>
      <c r="UNV22" s="617"/>
      <c r="UNW22" s="617"/>
      <c r="UNX22" s="617"/>
      <c r="UNY22" s="617"/>
      <c r="UNZ22" s="617"/>
      <c r="UOA22" s="617"/>
      <c r="UOB22" s="617"/>
      <c r="UOC22" s="617"/>
      <c r="UOD22" s="617"/>
      <c r="UOE22" s="617"/>
      <c r="UOF22" s="617"/>
      <c r="UOG22" s="617"/>
      <c r="UOH22" s="617"/>
      <c r="UOI22" s="617"/>
      <c r="UOJ22" s="617"/>
      <c r="UOK22" s="617"/>
      <c r="UOL22" s="617"/>
      <c r="UOM22" s="617"/>
      <c r="UON22" s="617"/>
      <c r="UOO22" s="617"/>
      <c r="UOP22" s="617"/>
      <c r="UOQ22" s="617"/>
      <c r="UOR22" s="617"/>
      <c r="UOS22" s="617"/>
      <c r="UOT22" s="617"/>
      <c r="UOU22" s="617"/>
      <c r="UOV22" s="617"/>
      <c r="UOW22" s="617"/>
      <c r="UOX22" s="617"/>
      <c r="UOY22" s="617"/>
      <c r="UOZ22" s="617"/>
      <c r="UPA22" s="617"/>
      <c r="UPB22" s="617"/>
      <c r="UPC22" s="617"/>
      <c r="UPD22" s="617"/>
      <c r="UPE22" s="617"/>
      <c r="UPF22" s="617"/>
      <c r="UPG22" s="617"/>
      <c r="UPH22" s="617"/>
      <c r="UPI22" s="617"/>
      <c r="UPJ22" s="617"/>
      <c r="UPK22" s="617"/>
      <c r="UPL22" s="617"/>
      <c r="UPM22" s="617"/>
      <c r="UPN22" s="617"/>
      <c r="UPO22" s="617"/>
      <c r="UPP22" s="617"/>
      <c r="UPQ22" s="617"/>
      <c r="UPR22" s="617"/>
      <c r="UPS22" s="617"/>
      <c r="UPT22" s="617"/>
      <c r="UPU22" s="617"/>
      <c r="UPV22" s="617"/>
      <c r="UPW22" s="617"/>
      <c r="UPX22" s="617"/>
      <c r="UPY22" s="617"/>
      <c r="UPZ22" s="617"/>
      <c r="UQA22" s="617"/>
      <c r="UQB22" s="617"/>
      <c r="UQC22" s="617"/>
      <c r="UQD22" s="617"/>
      <c r="UQE22" s="617"/>
      <c r="UQF22" s="617"/>
      <c r="UQG22" s="617"/>
      <c r="UQH22" s="617"/>
      <c r="UQI22" s="617"/>
      <c r="UQJ22" s="617"/>
      <c r="UQK22" s="617"/>
      <c r="UQL22" s="617"/>
      <c r="UQM22" s="617"/>
      <c r="UQN22" s="617"/>
      <c r="UQO22" s="617"/>
      <c r="UQP22" s="617"/>
      <c r="UQQ22" s="617"/>
      <c r="UQR22" s="617"/>
      <c r="UQS22" s="617"/>
      <c r="UQT22" s="617"/>
      <c r="UQU22" s="617"/>
      <c r="UQV22" s="617"/>
      <c r="UQW22" s="617"/>
      <c r="UQX22" s="617"/>
      <c r="UQY22" s="617"/>
      <c r="UQZ22" s="617"/>
      <c r="URA22" s="617"/>
      <c r="URB22" s="617"/>
      <c r="URC22" s="617"/>
      <c r="URD22" s="617"/>
      <c r="URE22" s="617"/>
      <c r="URF22" s="617"/>
      <c r="URG22" s="617"/>
      <c r="URH22" s="617"/>
      <c r="URI22" s="617"/>
      <c r="URJ22" s="617"/>
      <c r="URK22" s="617"/>
      <c r="URL22" s="617"/>
      <c r="URM22" s="617"/>
      <c r="URN22" s="617"/>
      <c r="URO22" s="617"/>
      <c r="URP22" s="617"/>
      <c r="URQ22" s="617"/>
      <c r="URR22" s="617"/>
      <c r="URS22" s="617"/>
      <c r="URT22" s="617"/>
      <c r="URU22" s="617"/>
      <c r="URV22" s="617"/>
      <c r="URW22" s="617"/>
      <c r="URX22" s="617"/>
      <c r="URY22" s="617"/>
      <c r="URZ22" s="617"/>
      <c r="USA22" s="617"/>
      <c r="USB22" s="617"/>
      <c r="USC22" s="617"/>
      <c r="USD22" s="617"/>
      <c r="USE22" s="617"/>
      <c r="USF22" s="617"/>
      <c r="USG22" s="617"/>
      <c r="USH22" s="617"/>
      <c r="USI22" s="617"/>
      <c r="USJ22" s="617"/>
      <c r="USK22" s="617"/>
      <c r="USL22" s="617"/>
      <c r="USM22" s="617"/>
      <c r="USN22" s="617"/>
      <c r="USO22" s="617"/>
      <c r="USP22" s="617"/>
      <c r="USQ22" s="617"/>
      <c r="USR22" s="617"/>
      <c r="USS22" s="617"/>
      <c r="UST22" s="617"/>
      <c r="USU22" s="617"/>
      <c r="USV22" s="617"/>
      <c r="USW22" s="617"/>
      <c r="USX22" s="617"/>
      <c r="USY22" s="617"/>
      <c r="USZ22" s="617"/>
      <c r="UTA22" s="617"/>
      <c r="UTB22" s="617"/>
      <c r="UTC22" s="617"/>
      <c r="UTD22" s="617"/>
      <c r="UTE22" s="617"/>
      <c r="UTF22" s="617"/>
      <c r="UTG22" s="617"/>
      <c r="UTH22" s="617"/>
      <c r="UTI22" s="617"/>
      <c r="UTJ22" s="617"/>
      <c r="UTK22" s="617"/>
      <c r="UTL22" s="617"/>
      <c r="UTM22" s="617"/>
      <c r="UTN22" s="617"/>
      <c r="UTO22" s="617"/>
      <c r="UTP22" s="617"/>
      <c r="UTQ22" s="617"/>
      <c r="UTR22" s="617"/>
      <c r="UTS22" s="617"/>
      <c r="UTT22" s="617"/>
      <c r="UTU22" s="617"/>
      <c r="UTV22" s="617"/>
      <c r="UTW22" s="617"/>
      <c r="UTX22" s="617"/>
      <c r="UTY22" s="617"/>
      <c r="UTZ22" s="617"/>
      <c r="UUA22" s="617"/>
      <c r="UUB22" s="617"/>
      <c r="UUC22" s="617"/>
      <c r="UUD22" s="617"/>
      <c r="UUE22" s="617"/>
      <c r="UUF22" s="617"/>
      <c r="UUG22" s="617"/>
      <c r="UUH22" s="617"/>
      <c r="UUI22" s="617"/>
      <c r="UUJ22" s="617"/>
      <c r="UUK22" s="617"/>
      <c r="UUL22" s="617"/>
      <c r="UUM22" s="617"/>
      <c r="UUN22" s="617"/>
      <c r="UUO22" s="617"/>
      <c r="UUP22" s="617"/>
      <c r="UUQ22" s="617"/>
      <c r="UUR22" s="617"/>
      <c r="UUS22" s="617"/>
      <c r="UUT22" s="617"/>
      <c r="UUU22" s="617"/>
      <c r="UUV22" s="617"/>
      <c r="UUW22" s="617"/>
      <c r="UUX22" s="617"/>
      <c r="UUY22" s="617"/>
      <c r="UUZ22" s="617"/>
      <c r="UVA22" s="617"/>
      <c r="UVB22" s="617"/>
      <c r="UVC22" s="617"/>
      <c r="UVD22" s="617"/>
      <c r="UVE22" s="617"/>
      <c r="UVF22" s="617"/>
      <c r="UVG22" s="617"/>
      <c r="UVH22" s="617"/>
      <c r="UVI22" s="617"/>
      <c r="UVJ22" s="617"/>
      <c r="UVK22" s="617"/>
      <c r="UVL22" s="617"/>
      <c r="UVM22" s="617"/>
      <c r="UVN22" s="617"/>
      <c r="UVO22" s="617"/>
      <c r="UVP22" s="617"/>
      <c r="UVQ22" s="617"/>
      <c r="UVR22" s="617"/>
      <c r="UVS22" s="617"/>
      <c r="UVT22" s="617"/>
      <c r="UVU22" s="617"/>
      <c r="UVV22" s="617"/>
      <c r="UVW22" s="617"/>
      <c r="UVX22" s="617"/>
      <c r="UVY22" s="617"/>
      <c r="UVZ22" s="617"/>
      <c r="UWA22" s="617"/>
      <c r="UWB22" s="617"/>
      <c r="UWC22" s="617"/>
      <c r="UWD22" s="617"/>
      <c r="UWE22" s="617"/>
      <c r="UWF22" s="617"/>
      <c r="UWG22" s="617"/>
      <c r="UWH22" s="617"/>
      <c r="UWI22" s="617"/>
      <c r="UWJ22" s="617"/>
      <c r="UWK22" s="617"/>
      <c r="UWL22" s="617"/>
      <c r="UWM22" s="617"/>
      <c r="UWN22" s="617"/>
      <c r="UWO22" s="617"/>
      <c r="UWP22" s="617"/>
      <c r="UWQ22" s="617"/>
      <c r="UWR22" s="617"/>
      <c r="UWS22" s="617"/>
      <c r="UWT22" s="617"/>
      <c r="UWU22" s="617"/>
      <c r="UWV22" s="617"/>
      <c r="UWW22" s="617"/>
      <c r="UWX22" s="617"/>
      <c r="UWY22" s="617"/>
      <c r="UWZ22" s="617"/>
      <c r="UXA22" s="617"/>
      <c r="UXB22" s="617"/>
      <c r="UXC22" s="617"/>
      <c r="UXD22" s="617"/>
      <c r="UXE22" s="617"/>
      <c r="UXF22" s="617"/>
      <c r="UXG22" s="617"/>
      <c r="UXH22" s="617"/>
      <c r="UXI22" s="617"/>
      <c r="UXJ22" s="617"/>
      <c r="UXK22" s="617"/>
      <c r="UXL22" s="617"/>
      <c r="UXM22" s="617"/>
      <c r="UXN22" s="617"/>
      <c r="UXO22" s="617"/>
      <c r="UXP22" s="617"/>
      <c r="UXQ22" s="617"/>
      <c r="UXR22" s="617"/>
      <c r="UXS22" s="617"/>
      <c r="UXT22" s="617"/>
      <c r="UXU22" s="617"/>
      <c r="UXV22" s="617"/>
      <c r="UXW22" s="617"/>
      <c r="UXX22" s="617"/>
      <c r="UXY22" s="617"/>
      <c r="UXZ22" s="617"/>
      <c r="UYA22" s="617"/>
      <c r="UYB22" s="617"/>
      <c r="UYC22" s="617"/>
      <c r="UYD22" s="617"/>
      <c r="UYE22" s="617"/>
      <c r="UYF22" s="617"/>
      <c r="UYG22" s="617"/>
      <c r="UYH22" s="617"/>
      <c r="UYI22" s="617"/>
      <c r="UYJ22" s="617"/>
      <c r="UYK22" s="617"/>
      <c r="UYL22" s="617"/>
      <c r="UYM22" s="617"/>
      <c r="UYN22" s="617"/>
      <c r="UYO22" s="617"/>
      <c r="UYP22" s="617"/>
      <c r="UYQ22" s="617"/>
      <c r="UYR22" s="617"/>
      <c r="UYS22" s="617"/>
      <c r="UYT22" s="617"/>
      <c r="UYU22" s="617"/>
      <c r="UYV22" s="617"/>
      <c r="UYW22" s="617"/>
      <c r="UYX22" s="617"/>
      <c r="UYY22" s="617"/>
      <c r="UYZ22" s="617"/>
      <c r="UZA22" s="617"/>
      <c r="UZB22" s="617"/>
      <c r="UZC22" s="617"/>
      <c r="UZD22" s="617"/>
      <c r="UZE22" s="617"/>
      <c r="UZF22" s="617"/>
      <c r="UZG22" s="617"/>
      <c r="UZH22" s="617"/>
      <c r="UZI22" s="617"/>
      <c r="UZJ22" s="617"/>
      <c r="UZK22" s="617"/>
      <c r="UZL22" s="617"/>
      <c r="UZM22" s="617"/>
      <c r="UZN22" s="617"/>
      <c r="UZO22" s="617"/>
      <c r="UZP22" s="617"/>
      <c r="UZQ22" s="617"/>
      <c r="UZR22" s="617"/>
      <c r="UZS22" s="617"/>
      <c r="UZT22" s="617"/>
      <c r="UZU22" s="617"/>
      <c r="UZV22" s="617"/>
      <c r="UZW22" s="617"/>
      <c r="UZX22" s="617"/>
      <c r="UZY22" s="617"/>
      <c r="UZZ22" s="617"/>
      <c r="VAA22" s="617"/>
      <c r="VAB22" s="617"/>
      <c r="VAC22" s="617"/>
      <c r="VAD22" s="617"/>
      <c r="VAE22" s="617"/>
      <c r="VAF22" s="617"/>
      <c r="VAG22" s="617"/>
      <c r="VAH22" s="617"/>
      <c r="VAI22" s="617"/>
      <c r="VAJ22" s="617"/>
      <c r="VAK22" s="617"/>
      <c r="VAL22" s="617"/>
      <c r="VAM22" s="617"/>
      <c r="VAN22" s="617"/>
      <c r="VAO22" s="617"/>
      <c r="VAP22" s="617"/>
      <c r="VAQ22" s="617"/>
      <c r="VAR22" s="617"/>
      <c r="VAS22" s="617"/>
      <c r="VAT22" s="617"/>
      <c r="VAU22" s="617"/>
      <c r="VAV22" s="617"/>
      <c r="VAW22" s="617"/>
      <c r="VAX22" s="617"/>
      <c r="VAY22" s="617"/>
      <c r="VAZ22" s="617"/>
      <c r="VBA22" s="617"/>
      <c r="VBB22" s="617"/>
      <c r="VBC22" s="617"/>
      <c r="VBD22" s="617"/>
      <c r="VBE22" s="617"/>
      <c r="VBF22" s="617"/>
      <c r="VBG22" s="617"/>
      <c r="VBH22" s="617"/>
      <c r="VBI22" s="617"/>
      <c r="VBJ22" s="617"/>
      <c r="VBK22" s="617"/>
      <c r="VBL22" s="617"/>
      <c r="VBM22" s="617"/>
      <c r="VBN22" s="617"/>
      <c r="VBO22" s="617"/>
      <c r="VBP22" s="617"/>
      <c r="VBQ22" s="617"/>
      <c r="VBR22" s="617"/>
      <c r="VBS22" s="617"/>
      <c r="VBT22" s="617"/>
      <c r="VBU22" s="617"/>
      <c r="VBV22" s="617"/>
      <c r="VBW22" s="617"/>
      <c r="VBX22" s="617"/>
      <c r="VBY22" s="617"/>
      <c r="VBZ22" s="617"/>
      <c r="VCA22" s="617"/>
      <c r="VCB22" s="617"/>
      <c r="VCC22" s="617"/>
      <c r="VCD22" s="617"/>
      <c r="VCE22" s="617"/>
      <c r="VCF22" s="617"/>
      <c r="VCG22" s="617"/>
      <c r="VCH22" s="617"/>
      <c r="VCI22" s="617"/>
      <c r="VCJ22" s="617"/>
      <c r="VCK22" s="617"/>
      <c r="VCL22" s="617"/>
      <c r="VCM22" s="617"/>
      <c r="VCN22" s="617"/>
      <c r="VCO22" s="617"/>
      <c r="VCP22" s="617"/>
      <c r="VCQ22" s="617"/>
      <c r="VCR22" s="617"/>
      <c r="VCS22" s="617"/>
      <c r="VCT22" s="617"/>
      <c r="VCU22" s="617"/>
      <c r="VCV22" s="617"/>
      <c r="VCW22" s="617"/>
      <c r="VCX22" s="617"/>
      <c r="VCY22" s="617"/>
      <c r="VCZ22" s="617"/>
      <c r="VDA22" s="617"/>
      <c r="VDB22" s="617"/>
      <c r="VDC22" s="617"/>
      <c r="VDD22" s="617"/>
      <c r="VDE22" s="617"/>
      <c r="VDF22" s="617"/>
      <c r="VDG22" s="617"/>
      <c r="VDH22" s="617"/>
      <c r="VDI22" s="617"/>
      <c r="VDJ22" s="617"/>
      <c r="VDK22" s="617"/>
      <c r="VDL22" s="617"/>
      <c r="VDM22" s="617"/>
      <c r="VDN22" s="617"/>
      <c r="VDO22" s="617"/>
      <c r="VDP22" s="617"/>
      <c r="VDQ22" s="617"/>
      <c r="VDR22" s="617"/>
      <c r="VDS22" s="617"/>
      <c r="VDT22" s="617"/>
      <c r="VDU22" s="617"/>
      <c r="VDV22" s="617"/>
      <c r="VDW22" s="617"/>
      <c r="VDX22" s="617"/>
      <c r="VDY22" s="617"/>
      <c r="VDZ22" s="617"/>
      <c r="VEA22" s="617"/>
      <c r="VEB22" s="617"/>
      <c r="VEC22" s="617"/>
      <c r="VED22" s="617"/>
      <c r="VEE22" s="617"/>
      <c r="VEF22" s="617"/>
      <c r="VEG22" s="617"/>
      <c r="VEH22" s="617"/>
      <c r="VEI22" s="617"/>
      <c r="VEJ22" s="617"/>
      <c r="VEK22" s="617"/>
      <c r="VEL22" s="617"/>
      <c r="VEM22" s="617"/>
      <c r="VEN22" s="617"/>
      <c r="VEO22" s="617"/>
      <c r="VEP22" s="617"/>
      <c r="VEQ22" s="617"/>
      <c r="VER22" s="617"/>
      <c r="VES22" s="617"/>
      <c r="VET22" s="617"/>
      <c r="VEU22" s="617"/>
      <c r="VEV22" s="617"/>
      <c r="VEW22" s="617"/>
      <c r="VEX22" s="617"/>
      <c r="VEY22" s="617"/>
      <c r="VEZ22" s="617"/>
      <c r="VFA22" s="617"/>
      <c r="VFB22" s="617"/>
      <c r="VFC22" s="617"/>
      <c r="VFD22" s="617"/>
      <c r="VFE22" s="617"/>
      <c r="VFF22" s="617"/>
      <c r="VFG22" s="617"/>
      <c r="VFH22" s="617"/>
      <c r="VFI22" s="617"/>
      <c r="VFJ22" s="617"/>
      <c r="VFK22" s="617"/>
      <c r="VFL22" s="617"/>
      <c r="VFM22" s="617"/>
      <c r="VFN22" s="617"/>
      <c r="VFO22" s="617"/>
      <c r="VFP22" s="617"/>
      <c r="VFQ22" s="617"/>
      <c r="VFR22" s="617"/>
      <c r="VFS22" s="617"/>
      <c r="VFT22" s="617"/>
      <c r="VFU22" s="617"/>
      <c r="VFV22" s="617"/>
      <c r="VFW22" s="617"/>
      <c r="VFX22" s="617"/>
      <c r="VFY22" s="617"/>
      <c r="VFZ22" s="617"/>
      <c r="VGA22" s="617"/>
      <c r="VGB22" s="617"/>
      <c r="VGC22" s="617"/>
      <c r="VGD22" s="617"/>
      <c r="VGE22" s="617"/>
      <c r="VGF22" s="617"/>
      <c r="VGG22" s="617"/>
      <c r="VGH22" s="617"/>
      <c r="VGI22" s="617"/>
      <c r="VGJ22" s="617"/>
      <c r="VGK22" s="617"/>
      <c r="VGL22" s="617"/>
      <c r="VGM22" s="617"/>
      <c r="VGN22" s="617"/>
      <c r="VGO22" s="617"/>
      <c r="VGP22" s="617"/>
      <c r="VGQ22" s="617"/>
      <c r="VGR22" s="617"/>
      <c r="VGS22" s="617"/>
      <c r="VGT22" s="617"/>
      <c r="VGU22" s="617"/>
      <c r="VGV22" s="617"/>
      <c r="VGW22" s="617"/>
      <c r="VGX22" s="617"/>
      <c r="VGY22" s="617"/>
      <c r="VGZ22" s="617"/>
      <c r="VHA22" s="617"/>
      <c r="VHB22" s="617"/>
      <c r="VHC22" s="617"/>
      <c r="VHD22" s="617"/>
      <c r="VHE22" s="617"/>
      <c r="VHF22" s="617"/>
      <c r="VHG22" s="617"/>
      <c r="VHH22" s="617"/>
      <c r="VHI22" s="617"/>
      <c r="VHJ22" s="617"/>
      <c r="VHK22" s="617"/>
      <c r="VHL22" s="617"/>
      <c r="VHM22" s="617"/>
      <c r="VHN22" s="617"/>
      <c r="VHO22" s="617"/>
      <c r="VHP22" s="617"/>
      <c r="VHQ22" s="617"/>
      <c r="VHR22" s="617"/>
      <c r="VHS22" s="617"/>
      <c r="VHT22" s="617"/>
      <c r="VHU22" s="617"/>
      <c r="VHV22" s="617"/>
      <c r="VHW22" s="617"/>
      <c r="VHX22" s="617"/>
      <c r="VHY22" s="617"/>
      <c r="VHZ22" s="617"/>
      <c r="VIA22" s="617"/>
      <c r="VIB22" s="617"/>
      <c r="VIC22" s="617"/>
      <c r="VID22" s="617"/>
      <c r="VIE22" s="617"/>
      <c r="VIF22" s="617"/>
      <c r="VIG22" s="617"/>
      <c r="VIH22" s="617"/>
      <c r="VII22" s="617"/>
      <c r="VIJ22" s="617"/>
      <c r="VIK22" s="617"/>
      <c r="VIL22" s="617"/>
      <c r="VIM22" s="617"/>
      <c r="VIN22" s="617"/>
      <c r="VIO22" s="617"/>
      <c r="VIP22" s="617"/>
      <c r="VIQ22" s="617"/>
      <c r="VIR22" s="617"/>
      <c r="VIS22" s="617"/>
      <c r="VIT22" s="617"/>
      <c r="VIU22" s="617"/>
      <c r="VIV22" s="617"/>
      <c r="VIW22" s="617"/>
      <c r="VIX22" s="617"/>
      <c r="VIY22" s="617"/>
      <c r="VIZ22" s="617"/>
      <c r="VJA22" s="617"/>
      <c r="VJB22" s="617"/>
      <c r="VJC22" s="617"/>
      <c r="VJD22" s="617"/>
      <c r="VJE22" s="617"/>
      <c r="VJF22" s="617"/>
      <c r="VJG22" s="617"/>
      <c r="VJH22" s="617"/>
      <c r="VJI22" s="617"/>
      <c r="VJJ22" s="617"/>
      <c r="VJK22" s="617"/>
      <c r="VJL22" s="617"/>
      <c r="VJM22" s="617"/>
      <c r="VJN22" s="617"/>
      <c r="VJO22" s="617"/>
      <c r="VJP22" s="617"/>
      <c r="VJQ22" s="617"/>
      <c r="VJR22" s="617"/>
      <c r="VJS22" s="617"/>
      <c r="VJT22" s="617"/>
      <c r="VJU22" s="617"/>
      <c r="VJV22" s="617"/>
      <c r="VJW22" s="617"/>
      <c r="VJX22" s="617"/>
      <c r="VJY22" s="617"/>
      <c r="VJZ22" s="617"/>
      <c r="VKA22" s="617"/>
      <c r="VKB22" s="617"/>
      <c r="VKC22" s="617"/>
      <c r="VKD22" s="617"/>
      <c r="VKE22" s="617"/>
      <c r="VKF22" s="617"/>
      <c r="VKG22" s="617"/>
      <c r="VKH22" s="617"/>
      <c r="VKI22" s="617"/>
      <c r="VKJ22" s="617"/>
      <c r="VKK22" s="617"/>
      <c r="VKL22" s="617"/>
      <c r="VKM22" s="617"/>
      <c r="VKN22" s="617"/>
      <c r="VKO22" s="617"/>
      <c r="VKP22" s="617"/>
      <c r="VKQ22" s="617"/>
      <c r="VKR22" s="617"/>
      <c r="VKS22" s="617"/>
      <c r="VKT22" s="617"/>
      <c r="VKU22" s="617"/>
      <c r="VKV22" s="617"/>
      <c r="VKW22" s="617"/>
      <c r="VKX22" s="617"/>
      <c r="VKY22" s="617"/>
      <c r="VKZ22" s="617"/>
      <c r="VLA22" s="617"/>
      <c r="VLB22" s="617"/>
      <c r="VLC22" s="617"/>
      <c r="VLD22" s="617"/>
      <c r="VLE22" s="617"/>
      <c r="VLF22" s="617"/>
      <c r="VLG22" s="617"/>
      <c r="VLH22" s="617"/>
      <c r="VLI22" s="617"/>
      <c r="VLJ22" s="617"/>
      <c r="VLK22" s="617"/>
      <c r="VLL22" s="617"/>
      <c r="VLM22" s="617"/>
      <c r="VLN22" s="617"/>
      <c r="VLO22" s="617"/>
      <c r="VLP22" s="617"/>
      <c r="VLQ22" s="617"/>
      <c r="VLR22" s="617"/>
      <c r="VLS22" s="617"/>
      <c r="VLT22" s="617"/>
      <c r="VLU22" s="617"/>
      <c r="VLV22" s="617"/>
      <c r="VLW22" s="617"/>
      <c r="VLX22" s="617"/>
      <c r="VLY22" s="617"/>
      <c r="VLZ22" s="617"/>
      <c r="VMA22" s="617"/>
      <c r="VMB22" s="617"/>
      <c r="VMC22" s="617"/>
      <c r="VMD22" s="617"/>
      <c r="VME22" s="617"/>
      <c r="VMF22" s="617"/>
      <c r="VMG22" s="617"/>
      <c r="VMH22" s="617"/>
      <c r="VMI22" s="617"/>
      <c r="VMJ22" s="617"/>
      <c r="VMK22" s="617"/>
      <c r="VML22" s="617"/>
      <c r="VMM22" s="617"/>
      <c r="VMN22" s="617"/>
      <c r="VMO22" s="617"/>
      <c r="VMP22" s="617"/>
      <c r="VMQ22" s="617"/>
      <c r="VMR22" s="617"/>
      <c r="VMS22" s="617"/>
      <c r="VMT22" s="617"/>
      <c r="VMU22" s="617"/>
      <c r="VMV22" s="617"/>
      <c r="VMW22" s="617"/>
      <c r="VMX22" s="617"/>
      <c r="VMY22" s="617"/>
      <c r="VMZ22" s="617"/>
      <c r="VNA22" s="617"/>
      <c r="VNB22" s="617"/>
      <c r="VNC22" s="617"/>
      <c r="VND22" s="617"/>
      <c r="VNE22" s="617"/>
      <c r="VNF22" s="617"/>
      <c r="VNG22" s="617"/>
      <c r="VNH22" s="617"/>
      <c r="VNI22" s="617"/>
      <c r="VNJ22" s="617"/>
      <c r="VNK22" s="617"/>
      <c r="VNL22" s="617"/>
      <c r="VNM22" s="617"/>
      <c r="VNN22" s="617"/>
      <c r="VNO22" s="617"/>
      <c r="VNP22" s="617"/>
      <c r="VNQ22" s="617"/>
      <c r="VNR22" s="617"/>
      <c r="VNS22" s="617"/>
      <c r="VNT22" s="617"/>
      <c r="VNU22" s="617"/>
      <c r="VNV22" s="617"/>
      <c r="VNW22" s="617"/>
      <c r="VNX22" s="617"/>
      <c r="VNY22" s="617"/>
      <c r="VNZ22" s="617"/>
      <c r="VOA22" s="617"/>
      <c r="VOB22" s="617"/>
      <c r="VOC22" s="617"/>
      <c r="VOD22" s="617"/>
      <c r="VOE22" s="617"/>
      <c r="VOF22" s="617"/>
      <c r="VOG22" s="617"/>
      <c r="VOH22" s="617"/>
      <c r="VOI22" s="617"/>
      <c r="VOJ22" s="617"/>
      <c r="VOK22" s="617"/>
      <c r="VOL22" s="617"/>
      <c r="VOM22" s="617"/>
      <c r="VON22" s="617"/>
      <c r="VOO22" s="617"/>
      <c r="VOP22" s="617"/>
      <c r="VOQ22" s="617"/>
      <c r="VOR22" s="617"/>
      <c r="VOS22" s="617"/>
      <c r="VOT22" s="617"/>
      <c r="VOU22" s="617"/>
      <c r="VOV22" s="617"/>
      <c r="VOW22" s="617"/>
      <c r="VOX22" s="617"/>
      <c r="VOY22" s="617"/>
      <c r="VOZ22" s="617"/>
      <c r="VPA22" s="617"/>
      <c r="VPB22" s="617"/>
      <c r="VPC22" s="617"/>
      <c r="VPD22" s="617"/>
      <c r="VPE22" s="617"/>
      <c r="VPF22" s="617"/>
      <c r="VPG22" s="617"/>
      <c r="VPH22" s="617"/>
      <c r="VPI22" s="617"/>
      <c r="VPJ22" s="617"/>
      <c r="VPK22" s="617"/>
      <c r="VPL22" s="617"/>
      <c r="VPM22" s="617"/>
      <c r="VPN22" s="617"/>
      <c r="VPO22" s="617"/>
      <c r="VPP22" s="617"/>
      <c r="VPQ22" s="617"/>
      <c r="VPR22" s="617"/>
      <c r="VPS22" s="617"/>
      <c r="VPT22" s="617"/>
      <c r="VPU22" s="617"/>
      <c r="VPV22" s="617"/>
      <c r="VPW22" s="617"/>
      <c r="VPX22" s="617"/>
      <c r="VPY22" s="617"/>
      <c r="VPZ22" s="617"/>
      <c r="VQA22" s="617"/>
      <c r="VQB22" s="617"/>
      <c r="VQC22" s="617"/>
      <c r="VQD22" s="617"/>
      <c r="VQE22" s="617"/>
      <c r="VQF22" s="617"/>
      <c r="VQG22" s="617"/>
      <c r="VQH22" s="617"/>
      <c r="VQI22" s="617"/>
      <c r="VQJ22" s="617"/>
      <c r="VQK22" s="617"/>
      <c r="VQL22" s="617"/>
      <c r="VQM22" s="617"/>
      <c r="VQN22" s="617"/>
      <c r="VQO22" s="617"/>
      <c r="VQP22" s="617"/>
      <c r="VQQ22" s="617"/>
      <c r="VQR22" s="617"/>
      <c r="VQS22" s="617"/>
      <c r="VQT22" s="617"/>
      <c r="VQU22" s="617"/>
      <c r="VQV22" s="617"/>
      <c r="VQW22" s="617"/>
      <c r="VQX22" s="617"/>
      <c r="VQY22" s="617"/>
      <c r="VQZ22" s="617"/>
      <c r="VRA22" s="617"/>
      <c r="VRB22" s="617"/>
      <c r="VRC22" s="617"/>
      <c r="VRD22" s="617"/>
      <c r="VRE22" s="617"/>
      <c r="VRF22" s="617"/>
      <c r="VRG22" s="617"/>
      <c r="VRH22" s="617"/>
      <c r="VRI22" s="617"/>
      <c r="VRJ22" s="617"/>
      <c r="VRK22" s="617"/>
      <c r="VRL22" s="617"/>
      <c r="VRM22" s="617"/>
      <c r="VRN22" s="617"/>
      <c r="VRO22" s="617"/>
      <c r="VRP22" s="617"/>
      <c r="VRQ22" s="617"/>
      <c r="VRR22" s="617"/>
      <c r="VRS22" s="617"/>
      <c r="VRT22" s="617"/>
      <c r="VRU22" s="617"/>
      <c r="VRV22" s="617"/>
      <c r="VRW22" s="617"/>
      <c r="VRX22" s="617"/>
      <c r="VRY22" s="617"/>
      <c r="VRZ22" s="617"/>
      <c r="VSA22" s="617"/>
      <c r="VSB22" s="617"/>
      <c r="VSC22" s="617"/>
      <c r="VSD22" s="617"/>
      <c r="VSE22" s="617"/>
      <c r="VSF22" s="617"/>
      <c r="VSG22" s="617"/>
      <c r="VSH22" s="617"/>
      <c r="VSI22" s="617"/>
      <c r="VSJ22" s="617"/>
      <c r="VSK22" s="617"/>
      <c r="VSL22" s="617"/>
      <c r="VSM22" s="617"/>
      <c r="VSN22" s="617"/>
      <c r="VSO22" s="617"/>
      <c r="VSP22" s="617"/>
      <c r="VSQ22" s="617"/>
      <c r="VSR22" s="617"/>
      <c r="VSS22" s="617"/>
      <c r="VST22" s="617"/>
      <c r="VSU22" s="617"/>
      <c r="VSV22" s="617"/>
      <c r="VSW22" s="617"/>
      <c r="VSX22" s="617"/>
      <c r="VSY22" s="617"/>
      <c r="VSZ22" s="617"/>
      <c r="VTA22" s="617"/>
      <c r="VTB22" s="617"/>
      <c r="VTC22" s="617"/>
      <c r="VTD22" s="617"/>
      <c r="VTE22" s="617"/>
      <c r="VTF22" s="617"/>
      <c r="VTG22" s="617"/>
      <c r="VTH22" s="617"/>
      <c r="VTI22" s="617"/>
      <c r="VTJ22" s="617"/>
      <c r="VTK22" s="617"/>
      <c r="VTL22" s="617"/>
      <c r="VTM22" s="617"/>
      <c r="VTN22" s="617"/>
      <c r="VTO22" s="617"/>
      <c r="VTP22" s="617"/>
      <c r="VTQ22" s="617"/>
      <c r="VTR22" s="617"/>
      <c r="VTS22" s="617"/>
      <c r="VTT22" s="617"/>
      <c r="VTU22" s="617"/>
      <c r="VTV22" s="617"/>
      <c r="VTW22" s="617"/>
      <c r="VTX22" s="617"/>
      <c r="VTY22" s="617"/>
      <c r="VTZ22" s="617"/>
      <c r="VUA22" s="617"/>
      <c r="VUB22" s="617"/>
      <c r="VUC22" s="617"/>
      <c r="VUD22" s="617"/>
      <c r="VUE22" s="617"/>
      <c r="VUF22" s="617"/>
      <c r="VUG22" s="617"/>
      <c r="VUH22" s="617"/>
      <c r="VUI22" s="617"/>
      <c r="VUJ22" s="617"/>
      <c r="VUK22" s="617"/>
      <c r="VUL22" s="617"/>
      <c r="VUM22" s="617"/>
      <c r="VUN22" s="617"/>
      <c r="VUO22" s="617"/>
      <c r="VUP22" s="617"/>
      <c r="VUQ22" s="617"/>
      <c r="VUR22" s="617"/>
      <c r="VUS22" s="617"/>
      <c r="VUT22" s="617"/>
      <c r="VUU22" s="617"/>
      <c r="VUV22" s="617"/>
      <c r="VUW22" s="617"/>
      <c r="VUX22" s="617"/>
      <c r="VUY22" s="617"/>
      <c r="VUZ22" s="617"/>
      <c r="VVA22" s="617"/>
      <c r="VVB22" s="617"/>
      <c r="VVC22" s="617"/>
      <c r="VVD22" s="617"/>
      <c r="VVE22" s="617"/>
      <c r="VVF22" s="617"/>
      <c r="VVG22" s="617"/>
      <c r="VVH22" s="617"/>
      <c r="VVI22" s="617"/>
      <c r="VVJ22" s="617"/>
      <c r="VVK22" s="617"/>
      <c r="VVL22" s="617"/>
      <c r="VVM22" s="617"/>
      <c r="VVN22" s="617"/>
      <c r="VVO22" s="617"/>
      <c r="VVP22" s="617"/>
      <c r="VVQ22" s="617"/>
      <c r="VVR22" s="617"/>
      <c r="VVS22" s="617"/>
      <c r="VVT22" s="617"/>
      <c r="VVU22" s="617"/>
      <c r="VVV22" s="617"/>
      <c r="VVW22" s="617"/>
      <c r="VVX22" s="617"/>
      <c r="VVY22" s="617"/>
      <c r="VVZ22" s="617"/>
      <c r="VWA22" s="617"/>
      <c r="VWB22" s="617"/>
      <c r="VWC22" s="617"/>
      <c r="VWD22" s="617"/>
      <c r="VWE22" s="617"/>
      <c r="VWF22" s="617"/>
      <c r="VWG22" s="617"/>
      <c r="VWH22" s="617"/>
      <c r="VWI22" s="617"/>
      <c r="VWJ22" s="617"/>
      <c r="VWK22" s="617"/>
      <c r="VWL22" s="617"/>
      <c r="VWM22" s="617"/>
      <c r="VWN22" s="617"/>
      <c r="VWO22" s="617"/>
      <c r="VWP22" s="617"/>
      <c r="VWQ22" s="617"/>
      <c r="VWR22" s="617"/>
      <c r="VWS22" s="617"/>
      <c r="VWT22" s="617"/>
      <c r="VWU22" s="617"/>
      <c r="VWV22" s="617"/>
      <c r="VWW22" s="617"/>
      <c r="VWX22" s="617"/>
      <c r="VWY22" s="617"/>
      <c r="VWZ22" s="617"/>
      <c r="VXA22" s="617"/>
      <c r="VXB22" s="617"/>
      <c r="VXC22" s="617"/>
      <c r="VXD22" s="617"/>
      <c r="VXE22" s="617"/>
      <c r="VXF22" s="617"/>
      <c r="VXG22" s="617"/>
      <c r="VXH22" s="617"/>
      <c r="VXI22" s="617"/>
      <c r="VXJ22" s="617"/>
      <c r="VXK22" s="617"/>
      <c r="VXL22" s="617"/>
      <c r="VXM22" s="617"/>
      <c r="VXN22" s="617"/>
      <c r="VXO22" s="617"/>
      <c r="VXP22" s="617"/>
      <c r="VXQ22" s="617"/>
      <c r="VXR22" s="617"/>
      <c r="VXS22" s="617"/>
      <c r="VXT22" s="617"/>
      <c r="VXU22" s="617"/>
      <c r="VXV22" s="617"/>
      <c r="VXW22" s="617"/>
      <c r="VXX22" s="617"/>
      <c r="VXY22" s="617"/>
      <c r="VXZ22" s="617"/>
      <c r="VYA22" s="617"/>
      <c r="VYB22" s="617"/>
      <c r="VYC22" s="617"/>
      <c r="VYD22" s="617"/>
      <c r="VYE22" s="617"/>
      <c r="VYF22" s="617"/>
      <c r="VYG22" s="617"/>
      <c r="VYH22" s="617"/>
      <c r="VYI22" s="617"/>
      <c r="VYJ22" s="617"/>
      <c r="VYK22" s="617"/>
      <c r="VYL22" s="617"/>
      <c r="VYM22" s="617"/>
      <c r="VYN22" s="617"/>
      <c r="VYO22" s="617"/>
      <c r="VYP22" s="617"/>
      <c r="VYQ22" s="617"/>
      <c r="VYR22" s="617"/>
      <c r="VYS22" s="617"/>
      <c r="VYT22" s="617"/>
      <c r="VYU22" s="617"/>
      <c r="VYV22" s="617"/>
      <c r="VYW22" s="617"/>
      <c r="VYX22" s="617"/>
      <c r="VYY22" s="617"/>
      <c r="VYZ22" s="617"/>
      <c r="VZA22" s="617"/>
      <c r="VZB22" s="617"/>
      <c r="VZC22" s="617"/>
      <c r="VZD22" s="617"/>
      <c r="VZE22" s="617"/>
      <c r="VZF22" s="617"/>
      <c r="VZG22" s="617"/>
      <c r="VZH22" s="617"/>
      <c r="VZI22" s="617"/>
      <c r="VZJ22" s="617"/>
      <c r="VZK22" s="617"/>
      <c r="VZL22" s="617"/>
      <c r="VZM22" s="617"/>
      <c r="VZN22" s="617"/>
      <c r="VZO22" s="617"/>
      <c r="VZP22" s="617"/>
      <c r="VZQ22" s="617"/>
      <c r="VZR22" s="617"/>
      <c r="VZS22" s="617"/>
      <c r="VZT22" s="617"/>
      <c r="VZU22" s="617"/>
      <c r="VZV22" s="617"/>
      <c r="VZW22" s="617"/>
      <c r="VZX22" s="617"/>
      <c r="VZY22" s="617"/>
      <c r="VZZ22" s="617"/>
      <c r="WAA22" s="617"/>
      <c r="WAB22" s="617"/>
      <c r="WAC22" s="617"/>
      <c r="WAD22" s="617"/>
      <c r="WAE22" s="617"/>
      <c r="WAF22" s="617"/>
      <c r="WAG22" s="617"/>
      <c r="WAH22" s="617"/>
      <c r="WAI22" s="617"/>
      <c r="WAJ22" s="617"/>
      <c r="WAK22" s="617"/>
      <c r="WAL22" s="617"/>
      <c r="WAM22" s="617"/>
      <c r="WAN22" s="617"/>
      <c r="WAO22" s="617"/>
      <c r="WAP22" s="617"/>
      <c r="WAQ22" s="617"/>
      <c r="WAR22" s="617"/>
      <c r="WAS22" s="617"/>
      <c r="WAT22" s="617"/>
      <c r="WAU22" s="617"/>
      <c r="WAV22" s="617"/>
      <c r="WAW22" s="617"/>
      <c r="WAX22" s="617"/>
      <c r="WAY22" s="617"/>
      <c r="WAZ22" s="617"/>
      <c r="WBA22" s="617"/>
      <c r="WBB22" s="617"/>
      <c r="WBC22" s="617"/>
      <c r="WBD22" s="617"/>
      <c r="WBE22" s="617"/>
      <c r="WBF22" s="617"/>
      <c r="WBG22" s="617"/>
      <c r="WBH22" s="617"/>
      <c r="WBI22" s="617"/>
      <c r="WBJ22" s="617"/>
      <c r="WBK22" s="617"/>
      <c r="WBL22" s="617"/>
      <c r="WBM22" s="617"/>
      <c r="WBN22" s="617"/>
      <c r="WBO22" s="617"/>
      <c r="WBP22" s="617"/>
      <c r="WBQ22" s="617"/>
      <c r="WBR22" s="617"/>
      <c r="WBS22" s="617"/>
      <c r="WBT22" s="617"/>
      <c r="WBU22" s="617"/>
      <c r="WBV22" s="617"/>
      <c r="WBW22" s="617"/>
      <c r="WBX22" s="617"/>
      <c r="WBY22" s="617"/>
      <c r="WBZ22" s="617"/>
      <c r="WCA22" s="617"/>
      <c r="WCB22" s="617"/>
      <c r="WCC22" s="617"/>
      <c r="WCD22" s="617"/>
      <c r="WCE22" s="617"/>
      <c r="WCF22" s="617"/>
      <c r="WCG22" s="617"/>
      <c r="WCH22" s="617"/>
      <c r="WCI22" s="617"/>
      <c r="WCJ22" s="617"/>
      <c r="WCK22" s="617"/>
      <c r="WCL22" s="617"/>
      <c r="WCM22" s="617"/>
      <c r="WCN22" s="617"/>
      <c r="WCO22" s="617"/>
      <c r="WCP22" s="617"/>
      <c r="WCQ22" s="617"/>
      <c r="WCR22" s="617"/>
      <c r="WCS22" s="617"/>
      <c r="WCT22" s="617"/>
      <c r="WCU22" s="617"/>
      <c r="WCV22" s="617"/>
      <c r="WCW22" s="617"/>
      <c r="WCX22" s="617"/>
      <c r="WCY22" s="617"/>
      <c r="WCZ22" s="617"/>
      <c r="WDA22" s="617"/>
      <c r="WDB22" s="617"/>
      <c r="WDC22" s="617"/>
      <c r="WDD22" s="617"/>
      <c r="WDE22" s="617"/>
      <c r="WDF22" s="617"/>
      <c r="WDG22" s="617"/>
      <c r="WDH22" s="617"/>
      <c r="WDI22" s="617"/>
      <c r="WDJ22" s="617"/>
      <c r="WDK22" s="617"/>
      <c r="WDL22" s="617"/>
      <c r="WDM22" s="617"/>
      <c r="WDN22" s="617"/>
      <c r="WDO22" s="617"/>
      <c r="WDP22" s="617"/>
      <c r="WDQ22" s="617"/>
      <c r="WDR22" s="617"/>
      <c r="WDS22" s="617"/>
      <c r="WDT22" s="617"/>
      <c r="WDU22" s="617"/>
      <c r="WDV22" s="617"/>
      <c r="WDW22" s="617"/>
      <c r="WDX22" s="617"/>
      <c r="WDY22" s="617"/>
      <c r="WDZ22" s="617"/>
      <c r="WEA22" s="617"/>
      <c r="WEB22" s="617"/>
      <c r="WEC22" s="617"/>
      <c r="WED22" s="617"/>
      <c r="WEE22" s="617"/>
      <c r="WEF22" s="617"/>
      <c r="WEG22" s="617"/>
      <c r="WEH22" s="617"/>
      <c r="WEI22" s="617"/>
      <c r="WEJ22" s="617"/>
      <c r="WEK22" s="617"/>
      <c r="WEL22" s="617"/>
      <c r="WEM22" s="617"/>
      <c r="WEN22" s="617"/>
      <c r="WEO22" s="617"/>
      <c r="WEP22" s="617"/>
      <c r="WEQ22" s="617"/>
      <c r="WER22" s="617"/>
      <c r="WES22" s="617"/>
      <c r="WET22" s="617"/>
      <c r="WEU22" s="617"/>
      <c r="WEV22" s="617"/>
      <c r="WEW22" s="617"/>
      <c r="WEX22" s="617"/>
      <c r="WEY22" s="617"/>
      <c r="WEZ22" s="617"/>
      <c r="WFA22" s="617"/>
      <c r="WFB22" s="617"/>
      <c r="WFC22" s="617"/>
      <c r="WFD22" s="617"/>
      <c r="WFE22" s="617"/>
      <c r="WFF22" s="617"/>
      <c r="WFG22" s="617"/>
      <c r="WFH22" s="617"/>
      <c r="WFI22" s="617"/>
      <c r="WFJ22" s="617"/>
      <c r="WFK22" s="617"/>
      <c r="WFL22" s="617"/>
      <c r="WFM22" s="617"/>
      <c r="WFN22" s="617"/>
      <c r="WFO22" s="617"/>
      <c r="WFP22" s="617"/>
      <c r="WFQ22" s="617"/>
      <c r="WFR22" s="617"/>
      <c r="WFS22" s="617"/>
      <c r="WFT22" s="617"/>
      <c r="WFU22" s="617"/>
      <c r="WFV22" s="617"/>
      <c r="WFW22" s="617"/>
      <c r="WFX22" s="617"/>
      <c r="WFY22" s="617"/>
      <c r="WFZ22" s="617"/>
      <c r="WGA22" s="617"/>
      <c r="WGB22" s="617"/>
      <c r="WGC22" s="617"/>
      <c r="WGD22" s="617"/>
      <c r="WGE22" s="617"/>
      <c r="WGF22" s="617"/>
      <c r="WGG22" s="617"/>
      <c r="WGH22" s="617"/>
      <c r="WGI22" s="617"/>
      <c r="WGJ22" s="617"/>
      <c r="WGK22" s="617"/>
      <c r="WGL22" s="617"/>
      <c r="WGM22" s="617"/>
      <c r="WGN22" s="617"/>
      <c r="WGO22" s="617"/>
      <c r="WGP22" s="617"/>
      <c r="WGQ22" s="617"/>
      <c r="WGR22" s="617"/>
      <c r="WGS22" s="617"/>
      <c r="WGT22" s="617"/>
      <c r="WGU22" s="617"/>
      <c r="WGV22" s="617"/>
      <c r="WGW22" s="617"/>
      <c r="WGX22" s="617"/>
      <c r="WGY22" s="617"/>
      <c r="WGZ22" s="617"/>
      <c r="WHA22" s="617"/>
      <c r="WHB22" s="617"/>
      <c r="WHC22" s="617"/>
      <c r="WHD22" s="617"/>
      <c r="WHE22" s="617"/>
      <c r="WHF22" s="617"/>
      <c r="WHG22" s="617"/>
      <c r="WHH22" s="617"/>
      <c r="WHI22" s="617"/>
      <c r="WHJ22" s="617"/>
      <c r="WHK22" s="617"/>
      <c r="WHL22" s="617"/>
      <c r="WHM22" s="617"/>
      <c r="WHN22" s="617"/>
      <c r="WHO22" s="617"/>
      <c r="WHP22" s="617"/>
      <c r="WHQ22" s="617"/>
      <c r="WHR22" s="617"/>
      <c r="WHS22" s="617"/>
      <c r="WHT22" s="617"/>
      <c r="WHU22" s="617"/>
      <c r="WHV22" s="617"/>
      <c r="WHW22" s="617"/>
      <c r="WHX22" s="617"/>
      <c r="WHY22" s="617"/>
      <c r="WHZ22" s="617"/>
      <c r="WIA22" s="617"/>
      <c r="WIB22" s="617"/>
      <c r="WIC22" s="617"/>
      <c r="WID22" s="617"/>
      <c r="WIE22" s="617"/>
      <c r="WIF22" s="617"/>
      <c r="WIG22" s="617"/>
      <c r="WIH22" s="617"/>
      <c r="WII22" s="617"/>
      <c r="WIJ22" s="617"/>
      <c r="WIK22" s="617"/>
      <c r="WIL22" s="617"/>
      <c r="WIM22" s="617"/>
      <c r="WIN22" s="617"/>
      <c r="WIO22" s="617"/>
      <c r="WIP22" s="617"/>
      <c r="WIQ22" s="617"/>
      <c r="WIR22" s="617"/>
      <c r="WIS22" s="617"/>
      <c r="WIT22" s="617"/>
      <c r="WIU22" s="617"/>
      <c r="WIV22" s="617"/>
      <c r="WIW22" s="617"/>
      <c r="WIX22" s="617"/>
      <c r="WIY22" s="617"/>
      <c r="WIZ22" s="617"/>
      <c r="WJA22" s="617"/>
      <c r="WJB22" s="617"/>
      <c r="WJC22" s="617"/>
      <c r="WJD22" s="617"/>
      <c r="WJE22" s="617"/>
      <c r="WJF22" s="617"/>
      <c r="WJG22" s="617"/>
      <c r="WJH22" s="617"/>
      <c r="WJI22" s="617"/>
      <c r="WJJ22" s="617"/>
      <c r="WJK22" s="617"/>
      <c r="WJL22" s="617"/>
      <c r="WJM22" s="617"/>
      <c r="WJN22" s="617"/>
      <c r="WJO22" s="617"/>
      <c r="WJP22" s="617"/>
      <c r="WJQ22" s="617"/>
      <c r="WJR22" s="617"/>
      <c r="WJS22" s="617"/>
      <c r="WJT22" s="617"/>
      <c r="WJU22" s="617"/>
      <c r="WJV22" s="617"/>
      <c r="WJW22" s="617"/>
      <c r="WJX22" s="617"/>
      <c r="WJY22" s="617"/>
      <c r="WJZ22" s="617"/>
      <c r="WKA22" s="617"/>
      <c r="WKB22" s="617"/>
      <c r="WKC22" s="617"/>
      <c r="WKD22" s="617"/>
      <c r="WKE22" s="617"/>
      <c r="WKF22" s="617"/>
      <c r="WKG22" s="617"/>
      <c r="WKH22" s="617"/>
      <c r="WKI22" s="617"/>
      <c r="WKJ22" s="617"/>
      <c r="WKK22" s="617"/>
      <c r="WKL22" s="617"/>
      <c r="WKM22" s="617"/>
      <c r="WKN22" s="617"/>
      <c r="WKO22" s="617"/>
      <c r="WKP22" s="617"/>
      <c r="WKQ22" s="617"/>
      <c r="WKR22" s="617"/>
      <c r="WKS22" s="617"/>
      <c r="WKT22" s="617"/>
      <c r="WKU22" s="617"/>
      <c r="WKV22" s="617"/>
      <c r="WKW22" s="617"/>
      <c r="WKX22" s="617"/>
      <c r="WKY22" s="617"/>
      <c r="WKZ22" s="617"/>
      <c r="WLA22" s="617"/>
      <c r="WLB22" s="617"/>
      <c r="WLC22" s="617"/>
      <c r="WLD22" s="617"/>
      <c r="WLE22" s="617"/>
      <c r="WLF22" s="617"/>
      <c r="WLG22" s="617"/>
      <c r="WLH22" s="617"/>
      <c r="WLI22" s="617"/>
      <c r="WLJ22" s="617"/>
      <c r="WLK22" s="617"/>
      <c r="WLL22" s="617"/>
      <c r="WLM22" s="617"/>
      <c r="WLN22" s="617"/>
      <c r="WLO22" s="617"/>
      <c r="WLP22" s="617"/>
      <c r="WLQ22" s="617"/>
      <c r="WLR22" s="617"/>
      <c r="WLS22" s="617"/>
      <c r="WLT22" s="617"/>
      <c r="WLU22" s="617"/>
      <c r="WLV22" s="617"/>
      <c r="WLW22" s="617"/>
      <c r="WLX22" s="617"/>
      <c r="WLY22" s="617"/>
      <c r="WLZ22" s="617"/>
      <c r="WMA22" s="617"/>
      <c r="WMB22" s="617"/>
      <c r="WMC22" s="617"/>
      <c r="WMD22" s="617"/>
      <c r="WME22" s="617"/>
      <c r="WMF22" s="617"/>
      <c r="WMG22" s="617"/>
      <c r="WMH22" s="617"/>
      <c r="WMI22" s="617"/>
      <c r="WMJ22" s="617"/>
      <c r="WMK22" s="617"/>
      <c r="WML22" s="617"/>
      <c r="WMM22" s="617"/>
      <c r="WMN22" s="617"/>
      <c r="WMO22" s="617"/>
      <c r="WMP22" s="617"/>
      <c r="WMQ22" s="617"/>
      <c r="WMR22" s="617"/>
      <c r="WMS22" s="617"/>
      <c r="WMT22" s="617"/>
      <c r="WMU22" s="617"/>
      <c r="WMV22" s="617"/>
      <c r="WMW22" s="617"/>
      <c r="WMX22" s="617"/>
      <c r="WMY22" s="617"/>
      <c r="WMZ22" s="617"/>
      <c r="WNA22" s="617"/>
      <c r="WNB22" s="617"/>
      <c r="WNC22" s="617"/>
      <c r="WND22" s="617"/>
      <c r="WNE22" s="617"/>
      <c r="WNF22" s="617"/>
      <c r="WNG22" s="617"/>
      <c r="WNH22" s="617"/>
      <c r="WNI22" s="617"/>
      <c r="WNJ22" s="617"/>
      <c r="WNK22" s="617"/>
      <c r="WNL22" s="617"/>
      <c r="WNM22" s="617"/>
      <c r="WNN22" s="617"/>
      <c r="WNO22" s="617"/>
      <c r="WNP22" s="617"/>
      <c r="WNQ22" s="617"/>
      <c r="WNR22" s="617"/>
      <c r="WNS22" s="617"/>
      <c r="WNT22" s="617"/>
      <c r="WNU22" s="617"/>
      <c r="WNV22" s="617"/>
      <c r="WNW22" s="617"/>
      <c r="WNX22" s="617"/>
      <c r="WNY22" s="617"/>
      <c r="WNZ22" s="617"/>
      <c r="WOA22" s="617"/>
      <c r="WOB22" s="617"/>
      <c r="WOC22" s="617"/>
      <c r="WOD22" s="617"/>
      <c r="WOE22" s="617"/>
      <c r="WOF22" s="617"/>
      <c r="WOG22" s="617"/>
      <c r="WOH22" s="617"/>
      <c r="WOI22" s="617"/>
      <c r="WOJ22" s="617"/>
      <c r="WOK22" s="617"/>
      <c r="WOL22" s="617"/>
      <c r="WOM22" s="617"/>
      <c r="WON22" s="617"/>
      <c r="WOO22" s="617"/>
      <c r="WOP22" s="617"/>
      <c r="WOQ22" s="617"/>
      <c r="WOR22" s="617"/>
      <c r="WOS22" s="617"/>
      <c r="WOT22" s="617"/>
      <c r="WOU22" s="617"/>
      <c r="WOV22" s="617"/>
      <c r="WOW22" s="617"/>
      <c r="WOX22" s="617"/>
      <c r="WOY22" s="617"/>
      <c r="WOZ22" s="617"/>
      <c r="WPA22" s="617"/>
      <c r="WPB22" s="617"/>
      <c r="WPC22" s="617"/>
      <c r="WPD22" s="617"/>
      <c r="WPE22" s="617"/>
      <c r="WPF22" s="617"/>
      <c r="WPG22" s="617"/>
      <c r="WPH22" s="617"/>
      <c r="WPI22" s="617"/>
      <c r="WPJ22" s="617"/>
      <c r="WPK22" s="617"/>
      <c r="WPL22" s="617"/>
      <c r="WPM22" s="617"/>
      <c r="WPN22" s="617"/>
      <c r="WPO22" s="617"/>
      <c r="WPP22" s="617"/>
      <c r="WPQ22" s="617"/>
      <c r="WPR22" s="617"/>
      <c r="WPS22" s="617"/>
      <c r="WPT22" s="617"/>
      <c r="WPU22" s="617"/>
      <c r="WPV22" s="617"/>
      <c r="WPW22" s="617"/>
      <c r="WPX22" s="617"/>
      <c r="WPY22" s="617"/>
      <c r="WPZ22" s="617"/>
      <c r="WQA22" s="617"/>
      <c r="WQB22" s="617"/>
      <c r="WQC22" s="617"/>
      <c r="WQD22" s="617"/>
      <c r="WQE22" s="617"/>
      <c r="WQF22" s="617"/>
      <c r="WQG22" s="617"/>
      <c r="WQH22" s="617"/>
      <c r="WQI22" s="617"/>
      <c r="WQJ22" s="617"/>
      <c r="WQK22" s="617"/>
      <c r="WQL22" s="617"/>
      <c r="WQM22" s="617"/>
      <c r="WQN22" s="617"/>
      <c r="WQO22" s="617"/>
      <c r="WQP22" s="617"/>
      <c r="WQQ22" s="617"/>
      <c r="WQR22" s="617"/>
      <c r="WQS22" s="617"/>
      <c r="WQT22" s="617"/>
      <c r="WQU22" s="617"/>
      <c r="WQV22" s="617"/>
      <c r="WQW22" s="617"/>
      <c r="WQX22" s="617"/>
      <c r="WQY22" s="617"/>
      <c r="WQZ22" s="617"/>
      <c r="WRA22" s="617"/>
      <c r="WRB22" s="617"/>
      <c r="WRC22" s="617"/>
      <c r="WRD22" s="617"/>
      <c r="WRE22" s="617"/>
      <c r="WRF22" s="617"/>
      <c r="WRG22" s="617"/>
      <c r="WRH22" s="617"/>
      <c r="WRI22" s="617"/>
      <c r="WRJ22" s="617"/>
      <c r="WRK22" s="617"/>
      <c r="WRL22" s="617"/>
      <c r="WRM22" s="617"/>
      <c r="WRN22" s="617"/>
      <c r="WRO22" s="617"/>
      <c r="WRP22" s="617"/>
      <c r="WRQ22" s="617"/>
      <c r="WRR22" s="617"/>
      <c r="WRS22" s="617"/>
      <c r="WRT22" s="617"/>
      <c r="WRU22" s="617"/>
      <c r="WRV22" s="617"/>
      <c r="WRW22" s="617"/>
      <c r="WRX22" s="617"/>
      <c r="WRY22" s="617"/>
      <c r="WRZ22" s="617"/>
      <c r="WSA22" s="617"/>
      <c r="WSB22" s="617"/>
      <c r="WSC22" s="617"/>
      <c r="WSD22" s="617"/>
      <c r="WSE22" s="617"/>
      <c r="WSF22" s="617"/>
      <c r="WSG22" s="617"/>
      <c r="WSH22" s="617"/>
      <c r="WSI22" s="617"/>
      <c r="WSJ22" s="617"/>
      <c r="WSK22" s="617"/>
      <c r="WSL22" s="617"/>
      <c r="WSM22" s="617"/>
      <c r="WSN22" s="617"/>
      <c r="WSO22" s="617"/>
      <c r="WSP22" s="617"/>
      <c r="WSQ22" s="617"/>
      <c r="WSR22" s="617"/>
      <c r="WSS22" s="617"/>
      <c r="WST22" s="617"/>
      <c r="WSU22" s="617"/>
      <c r="WSV22" s="617"/>
      <c r="WSW22" s="617"/>
      <c r="WSX22" s="617"/>
      <c r="WSY22" s="617"/>
      <c r="WSZ22" s="617"/>
      <c r="WTA22" s="617"/>
      <c r="WTB22" s="617"/>
      <c r="WTC22" s="617"/>
      <c r="WTD22" s="617"/>
      <c r="WTE22" s="617"/>
      <c r="WTF22" s="617"/>
      <c r="WTG22" s="617"/>
      <c r="WTH22" s="617"/>
      <c r="WTI22" s="617"/>
      <c r="WTJ22" s="617"/>
      <c r="WTK22" s="617"/>
      <c r="WTL22" s="617"/>
      <c r="WTM22" s="617"/>
      <c r="WTN22" s="617"/>
      <c r="WTO22" s="617"/>
      <c r="WTP22" s="617"/>
      <c r="WTQ22" s="617"/>
      <c r="WTR22" s="617"/>
      <c r="WTS22" s="617"/>
      <c r="WTT22" s="617"/>
      <c r="WTU22" s="617"/>
      <c r="WTV22" s="617"/>
      <c r="WTW22" s="617"/>
      <c r="WTX22" s="617"/>
      <c r="WTY22" s="617"/>
      <c r="WTZ22" s="617"/>
      <c r="WUA22" s="617"/>
      <c r="WUB22" s="617"/>
      <c r="WUC22" s="617"/>
      <c r="WUD22" s="617"/>
      <c r="WUE22" s="617"/>
      <c r="WUF22" s="617"/>
      <c r="WUG22" s="617"/>
      <c r="WUH22" s="617"/>
      <c r="WUI22" s="617"/>
      <c r="WUJ22" s="617"/>
      <c r="WUK22" s="617"/>
      <c r="WUL22" s="617"/>
      <c r="WUM22" s="617"/>
      <c r="WUN22" s="617"/>
      <c r="WUO22" s="617"/>
      <c r="WUP22" s="617"/>
      <c r="WUQ22" s="617"/>
      <c r="WUR22" s="617"/>
      <c r="WUS22" s="617"/>
      <c r="WUT22" s="617"/>
      <c r="WUU22" s="617"/>
      <c r="WUV22" s="617"/>
      <c r="WUW22" s="617"/>
      <c r="WUX22" s="617"/>
      <c r="WUY22" s="617"/>
      <c r="WUZ22" s="617"/>
      <c r="WVA22" s="617"/>
      <c r="WVB22" s="617"/>
      <c r="WVC22" s="617"/>
      <c r="WVD22" s="617"/>
      <c r="WVE22" s="617"/>
      <c r="WVF22" s="617"/>
      <c r="WVG22" s="617"/>
      <c r="WVH22" s="617"/>
      <c r="WVI22" s="617"/>
      <c r="WVJ22" s="617"/>
      <c r="WVK22" s="617"/>
      <c r="WVL22" s="617"/>
      <c r="WVM22" s="617"/>
      <c r="WVN22" s="617"/>
      <c r="WVO22" s="617"/>
      <c r="WVP22" s="617"/>
      <c r="WVQ22" s="617"/>
      <c r="WVR22" s="617"/>
      <c r="WVS22" s="617"/>
      <c r="WVT22" s="617"/>
      <c r="WVU22" s="617"/>
      <c r="WVV22" s="617"/>
      <c r="WVW22" s="617"/>
      <c r="WVX22" s="617"/>
      <c r="WVY22" s="617"/>
      <c r="WVZ22" s="617"/>
      <c r="WWA22" s="617"/>
      <c r="WWB22" s="617"/>
      <c r="WWC22" s="617"/>
      <c r="WWD22" s="617"/>
      <c r="WWE22" s="617"/>
      <c r="WWF22" s="617"/>
      <c r="WWG22" s="617"/>
      <c r="WWH22" s="617"/>
      <c r="WWI22" s="617"/>
      <c r="WWJ22" s="617"/>
      <c r="WWK22" s="617"/>
      <c r="WWL22" s="617"/>
      <c r="WWM22" s="617"/>
      <c r="WWN22" s="617"/>
      <c r="WWO22" s="617"/>
      <c r="WWP22" s="617"/>
      <c r="WWQ22" s="617"/>
      <c r="WWR22" s="617"/>
      <c r="WWS22" s="617"/>
      <c r="WWT22" s="617"/>
      <c r="WWU22" s="617"/>
      <c r="WWV22" s="617"/>
      <c r="WWW22" s="617"/>
      <c r="WWX22" s="617"/>
      <c r="WWY22" s="617"/>
      <c r="WWZ22" s="617"/>
      <c r="WXA22" s="617"/>
      <c r="WXB22" s="617"/>
      <c r="WXC22" s="617"/>
      <c r="WXD22" s="617"/>
      <c r="WXE22" s="617"/>
      <c r="WXF22" s="617"/>
      <c r="WXG22" s="617"/>
      <c r="WXH22" s="617"/>
      <c r="WXI22" s="617"/>
      <c r="WXJ22" s="617"/>
      <c r="WXK22" s="617"/>
      <c r="WXL22" s="617"/>
      <c r="WXM22" s="617"/>
      <c r="WXN22" s="617"/>
      <c r="WXO22" s="617"/>
      <c r="WXP22" s="617"/>
      <c r="WXQ22" s="617"/>
      <c r="WXR22" s="617"/>
      <c r="WXS22" s="617"/>
      <c r="WXT22" s="617"/>
      <c r="WXU22" s="617"/>
      <c r="WXV22" s="617"/>
      <c r="WXW22" s="617"/>
      <c r="WXX22" s="617"/>
      <c r="WXY22" s="617"/>
      <c r="WXZ22" s="617"/>
      <c r="WYA22" s="617"/>
      <c r="WYB22" s="617"/>
      <c r="WYC22" s="617"/>
      <c r="WYD22" s="617"/>
      <c r="WYE22" s="617"/>
      <c r="WYF22" s="617"/>
      <c r="WYG22" s="617"/>
      <c r="WYH22" s="617"/>
      <c r="WYI22" s="617"/>
      <c r="WYJ22" s="617"/>
      <c r="WYK22" s="617"/>
      <c r="WYL22" s="617"/>
      <c r="WYM22" s="617"/>
      <c r="WYN22" s="617"/>
      <c r="WYO22" s="617"/>
      <c r="WYP22" s="617"/>
      <c r="WYQ22" s="617"/>
      <c r="WYR22" s="617"/>
      <c r="WYS22" s="617"/>
      <c r="WYT22" s="617"/>
      <c r="WYU22" s="617"/>
      <c r="WYV22" s="617"/>
      <c r="WYW22" s="617"/>
      <c r="WYX22" s="617"/>
      <c r="WYY22" s="617"/>
      <c r="WYZ22" s="617"/>
      <c r="WZA22" s="617"/>
      <c r="WZB22" s="617"/>
      <c r="WZC22" s="617"/>
      <c r="WZD22" s="617"/>
      <c r="WZE22" s="617"/>
      <c r="WZF22" s="617"/>
      <c r="WZG22" s="617"/>
      <c r="WZH22" s="617"/>
      <c r="WZI22" s="617"/>
      <c r="WZJ22" s="617"/>
      <c r="WZK22" s="617"/>
      <c r="WZL22" s="617"/>
      <c r="WZM22" s="617"/>
      <c r="WZN22" s="617"/>
      <c r="WZO22" s="617"/>
      <c r="WZP22" s="617"/>
      <c r="WZQ22" s="617"/>
      <c r="WZR22" s="617"/>
      <c r="WZS22" s="617"/>
      <c r="WZT22" s="617"/>
      <c r="WZU22" s="617"/>
      <c r="WZV22" s="617"/>
      <c r="WZW22" s="617"/>
      <c r="WZX22" s="617"/>
      <c r="WZY22" s="617"/>
      <c r="WZZ22" s="617"/>
      <c r="XAA22" s="617"/>
      <c r="XAB22" s="617"/>
      <c r="XAC22" s="617"/>
      <c r="XAD22" s="617"/>
      <c r="XAE22" s="617"/>
      <c r="XAF22" s="617"/>
      <c r="XAG22" s="617"/>
      <c r="XAH22" s="617"/>
      <c r="XAI22" s="617"/>
      <c r="XAJ22" s="617"/>
      <c r="XAK22" s="617"/>
      <c r="XAL22" s="617"/>
      <c r="XAM22" s="617"/>
      <c r="XAN22" s="617"/>
      <c r="XAO22" s="617"/>
      <c r="XAP22" s="617"/>
      <c r="XAQ22" s="617"/>
      <c r="XAR22" s="617"/>
      <c r="XAS22" s="617"/>
      <c r="XAT22" s="617"/>
      <c r="XAU22" s="617"/>
      <c r="XAV22" s="617"/>
      <c r="XAW22" s="617"/>
      <c r="XAX22" s="617"/>
      <c r="XAY22" s="617"/>
      <c r="XAZ22" s="617"/>
      <c r="XBA22" s="617"/>
      <c r="XBB22" s="617"/>
      <c r="XBC22" s="617"/>
      <c r="XBD22" s="617"/>
      <c r="XBE22" s="617"/>
      <c r="XBF22" s="617"/>
      <c r="XBG22" s="617"/>
      <c r="XBH22" s="617"/>
      <c r="XBI22" s="617"/>
      <c r="XBJ22" s="617"/>
      <c r="XBK22" s="617"/>
      <c r="XBL22" s="617"/>
      <c r="XBM22" s="617"/>
      <c r="XBN22" s="617"/>
      <c r="XBO22" s="617"/>
      <c r="XBP22" s="617"/>
      <c r="XBQ22" s="617"/>
      <c r="XBR22" s="617"/>
      <c r="XBS22" s="617"/>
      <c r="XBT22" s="617"/>
      <c r="XBU22" s="617"/>
      <c r="XBV22" s="617"/>
      <c r="XBW22" s="617"/>
      <c r="XBX22" s="617"/>
      <c r="XBY22" s="617"/>
      <c r="XBZ22" s="617"/>
      <c r="XCA22" s="617"/>
      <c r="XCB22" s="617"/>
      <c r="XCC22" s="617"/>
      <c r="XCD22" s="617"/>
      <c r="XCE22" s="617"/>
      <c r="XCF22" s="617"/>
      <c r="XCG22" s="617"/>
      <c r="XCH22" s="617"/>
      <c r="XCI22" s="617"/>
      <c r="XCJ22" s="617"/>
      <c r="XCK22" s="617"/>
      <c r="XCL22" s="617"/>
      <c r="XCM22" s="617"/>
      <c r="XCN22" s="617"/>
      <c r="XCO22" s="617"/>
      <c r="XCP22" s="617"/>
      <c r="XCQ22" s="617"/>
      <c r="XCR22" s="617"/>
      <c r="XCS22" s="617"/>
      <c r="XCT22" s="617"/>
      <c r="XCU22" s="617"/>
      <c r="XCV22" s="617"/>
      <c r="XCW22" s="617"/>
      <c r="XCX22" s="617"/>
      <c r="XCY22" s="617"/>
      <c r="XCZ22" s="617"/>
      <c r="XDA22" s="617"/>
      <c r="XDB22" s="617"/>
      <c r="XDC22" s="617"/>
      <c r="XDD22" s="617"/>
      <c r="XDE22" s="617"/>
      <c r="XDF22" s="617"/>
      <c r="XDG22" s="617"/>
      <c r="XDH22" s="617"/>
      <c r="XDI22" s="617"/>
      <c r="XDJ22" s="617"/>
      <c r="XDK22" s="617"/>
      <c r="XDL22" s="617"/>
      <c r="XDM22" s="617"/>
      <c r="XDN22" s="617"/>
      <c r="XDO22" s="617"/>
      <c r="XDP22" s="617"/>
      <c r="XDQ22" s="617"/>
      <c r="XDR22" s="617"/>
      <c r="XDS22" s="617"/>
      <c r="XDT22" s="617"/>
      <c r="XDU22" s="617"/>
      <c r="XDV22" s="617"/>
      <c r="XDW22" s="617"/>
      <c r="XDX22" s="617"/>
      <c r="XDY22" s="617"/>
      <c r="XDZ22" s="617"/>
      <c r="XEA22" s="617"/>
      <c r="XEB22" s="617"/>
      <c r="XEC22" s="617"/>
      <c r="XED22" s="617"/>
      <c r="XEE22" s="617"/>
      <c r="XEF22" s="617"/>
      <c r="XEG22" s="617"/>
      <c r="XEH22" s="617"/>
      <c r="XEI22" s="617"/>
      <c r="XEJ22" s="617"/>
      <c r="XEK22" s="617"/>
      <c r="XEL22" s="617"/>
      <c r="XEM22" s="617"/>
      <c r="XEN22" s="617"/>
      <c r="XEO22" s="617"/>
      <c r="XEP22" s="617"/>
      <c r="XEQ22" s="617"/>
      <c r="XER22" s="617"/>
      <c r="XES22" s="617"/>
      <c r="XET22" s="617"/>
      <c r="XEU22" s="617"/>
      <c r="XEV22" s="617"/>
      <c r="XEW22" s="617"/>
      <c r="XEX22" s="617"/>
      <c r="XEY22" s="617"/>
      <c r="XEZ22" s="617"/>
      <c r="XFA22" s="617"/>
    </row>
    <row r="23" spans="1:16381" s="753" customFormat="1" x14ac:dyDescent="0.3">
      <c r="A23" s="752"/>
    </row>
    <row r="24" spans="1:16381" s="751" customFormat="1" x14ac:dyDescent="0.3">
      <c r="A24" s="750" t="s">
        <v>1122</v>
      </c>
    </row>
    <row r="25" spans="1:16381" x14ac:dyDescent="0.3">
      <c r="A25" s="58" t="s">
        <v>678</v>
      </c>
    </row>
    <row r="26" spans="1:16381" s="618" customFormat="1" ht="12.75" customHeight="1" x14ac:dyDescent="0.3">
      <c r="A26" s="613" t="s">
        <v>679</v>
      </c>
      <c r="B26" s="613" t="s">
        <v>680</v>
      </c>
      <c r="C26" s="613" t="s">
        <v>681</v>
      </c>
      <c r="D26" s="613" t="s">
        <v>681</v>
      </c>
      <c r="E26" s="614">
        <v>2.1412079999999998</v>
      </c>
      <c r="F26" s="614">
        <v>2.112692</v>
      </c>
      <c r="G26" s="614">
        <v>2.1400250000000001</v>
      </c>
      <c r="H26" s="614">
        <v>2.1130499999999999</v>
      </c>
      <c r="I26" s="614">
        <v>2.1330830000000001</v>
      </c>
      <c r="J26" s="614">
        <v>2.2001499999999998</v>
      </c>
      <c r="K26" s="614">
        <v>2.1774170000000002</v>
      </c>
      <c r="L26" s="614">
        <v>2.1059830000000002</v>
      </c>
      <c r="M26" s="614">
        <v>2.0124249999999999</v>
      </c>
      <c r="N26" s="614">
        <v>1.950258</v>
      </c>
      <c r="O26" s="614">
        <v>1.8125329999999999</v>
      </c>
      <c r="P26" s="614">
        <v>1.7275499999999999</v>
      </c>
      <c r="Q26" s="614">
        <v>1.6289670000000001</v>
      </c>
      <c r="R26" s="614">
        <v>1.615791</v>
      </c>
      <c r="S26" s="614">
        <v>1.527444</v>
      </c>
      <c r="T26" s="614">
        <v>1.4173750000000001</v>
      </c>
      <c r="U26" s="614">
        <v>1.4100410000000001</v>
      </c>
      <c r="V26" s="614">
        <v>1.4848060000000001</v>
      </c>
      <c r="W26" s="614">
        <v>1.673602</v>
      </c>
      <c r="X26" s="614">
        <v>1.694957</v>
      </c>
      <c r="Y26" s="614">
        <v>1.7239629999999999</v>
      </c>
      <c r="Z26" s="614">
        <v>1.791723</v>
      </c>
      <c r="AA26" s="614">
        <v>1.7905880000000001</v>
      </c>
      <c r="AB26" s="614">
        <v>1.742183</v>
      </c>
      <c r="AC26" s="614">
        <v>1.6902280000000001</v>
      </c>
      <c r="AD26" s="614">
        <v>1.664398</v>
      </c>
      <c r="AE26" s="614">
        <v>1.5889329999999999</v>
      </c>
      <c r="AF26" s="614">
        <v>1.5071019999999999</v>
      </c>
      <c r="AG26" s="614">
        <v>1.4148609999999999</v>
      </c>
      <c r="AH26" s="614">
        <v>1.454515</v>
      </c>
      <c r="AI26" s="614">
        <v>1.3635079999999999</v>
      </c>
      <c r="AJ26" s="614">
        <v>1.257776</v>
      </c>
      <c r="AK26" s="614">
        <v>1.2496769999999999</v>
      </c>
      <c r="AL26" s="614">
        <v>1.2513000000000001</v>
      </c>
      <c r="AM26" s="614">
        <v>1.26705</v>
      </c>
      <c r="AN26" s="614">
        <v>1.374825</v>
      </c>
      <c r="AO26" s="614">
        <v>1.3815470000000001</v>
      </c>
      <c r="AP26" s="614">
        <v>1.380925</v>
      </c>
      <c r="AQ26" s="614">
        <v>1.3488420000000001</v>
      </c>
      <c r="AR26" s="615">
        <v>1.367</v>
      </c>
      <c r="AS26" s="615">
        <v>1.371</v>
      </c>
      <c r="AT26" s="615">
        <v>1.341</v>
      </c>
      <c r="AU26" s="615">
        <v>1.3089999999999999</v>
      </c>
      <c r="AV26" s="615">
        <v>1.274</v>
      </c>
      <c r="AW26" s="615">
        <v>1.2410000000000001</v>
      </c>
      <c r="AX26" s="615">
        <v>1.2310000000000001</v>
      </c>
      <c r="AY26" s="615">
        <v>1.224</v>
      </c>
      <c r="AZ26" s="615">
        <v>1.22</v>
      </c>
      <c r="BA26" s="615">
        <v>1.216</v>
      </c>
      <c r="BB26" s="615">
        <v>1.214</v>
      </c>
      <c r="BC26" s="615">
        <v>1.2110000000000001</v>
      </c>
      <c r="BD26" s="616">
        <v>1.2070000000000001</v>
      </c>
      <c r="BE26" s="616">
        <v>1.202</v>
      </c>
      <c r="BF26" s="616">
        <v>1.1950000000000001</v>
      </c>
      <c r="BG26" s="616">
        <v>1.1859999999999999</v>
      </c>
      <c r="BH26" s="616">
        <v>1.175</v>
      </c>
      <c r="BI26" s="616">
        <v>1.163</v>
      </c>
      <c r="BJ26" s="616">
        <v>1.149</v>
      </c>
      <c r="BK26" s="616">
        <v>1.1339999999999999</v>
      </c>
      <c r="BL26" s="616">
        <v>1.1180000000000001</v>
      </c>
      <c r="BM26" s="616">
        <v>1.1000000000000001</v>
      </c>
      <c r="BN26" s="616">
        <v>1.083</v>
      </c>
      <c r="BO26" s="616">
        <v>1.0649999999999999</v>
      </c>
      <c r="BP26" s="616">
        <v>1.048</v>
      </c>
      <c r="BQ26" s="616">
        <v>1.0309999999999999</v>
      </c>
      <c r="BR26" s="616">
        <v>1.016</v>
      </c>
      <c r="BS26" s="616">
        <v>1.0029999999999999</v>
      </c>
      <c r="BT26" s="616">
        <v>0.99229999999999996</v>
      </c>
      <c r="BU26" s="616">
        <v>0.98429999999999995</v>
      </c>
      <c r="BV26" s="616">
        <v>0.97970000000000002</v>
      </c>
      <c r="BW26" s="616">
        <v>0.97919999999999996</v>
      </c>
      <c r="BX26" s="613" t="s">
        <v>682</v>
      </c>
      <c r="BY26" s="613" t="s">
        <v>1063</v>
      </c>
      <c r="BZ26" s="613" t="s">
        <v>684</v>
      </c>
      <c r="CA26" s="617"/>
      <c r="CB26" s="617"/>
      <c r="CC26" s="617"/>
      <c r="CD26" s="617"/>
      <c r="CE26" s="617"/>
      <c r="CF26" s="617"/>
      <c r="CG26" s="617"/>
      <c r="CH26" s="617"/>
      <c r="CI26" s="617"/>
      <c r="CJ26" s="617"/>
      <c r="CK26" s="617"/>
      <c r="CL26" s="617"/>
      <c r="CM26" s="617"/>
      <c r="CN26" s="617"/>
      <c r="CO26" s="617"/>
      <c r="CP26" s="617"/>
      <c r="CQ26" s="617"/>
      <c r="CR26" s="617"/>
      <c r="CS26" s="617"/>
      <c r="CT26" s="617"/>
      <c r="CU26" s="617"/>
      <c r="CV26" s="617"/>
      <c r="CW26" s="617"/>
      <c r="CX26" s="617"/>
      <c r="CY26" s="617"/>
      <c r="CZ26" s="617"/>
      <c r="DA26" s="617"/>
      <c r="DB26" s="617"/>
      <c r="DC26" s="617"/>
      <c r="DD26" s="617"/>
      <c r="DE26" s="617"/>
      <c r="DF26" s="617"/>
      <c r="DG26" s="617"/>
      <c r="DH26" s="617"/>
      <c r="DI26" s="617"/>
      <c r="DJ26" s="617"/>
      <c r="DK26" s="617"/>
      <c r="DL26" s="617"/>
      <c r="DM26" s="617"/>
      <c r="DN26" s="617"/>
      <c r="DO26" s="617"/>
      <c r="DP26" s="617"/>
      <c r="DQ26" s="617"/>
      <c r="DR26" s="617"/>
      <c r="DS26" s="617"/>
      <c r="DT26" s="617"/>
      <c r="DU26" s="617"/>
      <c r="DV26" s="617"/>
      <c r="DW26" s="617"/>
      <c r="DX26" s="617"/>
      <c r="DY26" s="617"/>
      <c r="DZ26" s="617"/>
      <c r="EA26" s="617"/>
      <c r="EB26" s="617"/>
      <c r="EC26" s="617"/>
      <c r="ED26" s="617"/>
      <c r="EE26" s="617"/>
      <c r="EF26" s="617"/>
      <c r="EG26" s="617"/>
      <c r="EH26" s="617"/>
      <c r="EI26" s="617"/>
      <c r="EJ26" s="617"/>
      <c r="EK26" s="617"/>
      <c r="EL26" s="617"/>
      <c r="EM26" s="617"/>
      <c r="EN26" s="617"/>
      <c r="EO26" s="617"/>
      <c r="EP26" s="617"/>
      <c r="EQ26" s="617"/>
      <c r="ER26" s="617"/>
      <c r="ES26" s="617"/>
      <c r="ET26" s="617"/>
      <c r="EU26" s="617"/>
      <c r="EV26" s="617"/>
      <c r="EW26" s="617"/>
      <c r="EX26" s="617"/>
      <c r="EY26" s="617"/>
      <c r="EZ26" s="617"/>
      <c r="FA26" s="617"/>
      <c r="FB26" s="617"/>
      <c r="FC26" s="617"/>
      <c r="FD26" s="617"/>
      <c r="FE26" s="617"/>
      <c r="FF26" s="617"/>
      <c r="FG26" s="617"/>
      <c r="FH26" s="617"/>
      <c r="FI26" s="617"/>
      <c r="FJ26" s="617"/>
      <c r="FK26" s="617"/>
      <c r="FL26" s="617"/>
      <c r="FM26" s="617"/>
      <c r="FN26" s="617"/>
      <c r="FO26" s="617"/>
      <c r="FP26" s="617"/>
      <c r="FQ26" s="617"/>
      <c r="FR26" s="617"/>
      <c r="FS26" s="617"/>
      <c r="FT26" s="617"/>
      <c r="FU26" s="617"/>
      <c r="FV26" s="617"/>
      <c r="FW26" s="617"/>
      <c r="FX26" s="617"/>
      <c r="FY26" s="617"/>
      <c r="FZ26" s="617"/>
      <c r="GA26" s="617"/>
      <c r="GB26" s="617"/>
      <c r="GC26" s="617"/>
      <c r="GD26" s="617"/>
      <c r="GE26" s="617"/>
      <c r="GF26" s="617"/>
      <c r="GG26" s="617"/>
      <c r="GH26" s="617"/>
      <c r="GI26" s="617"/>
      <c r="GJ26" s="617"/>
      <c r="GK26" s="617"/>
      <c r="GL26" s="617"/>
      <c r="GM26" s="617"/>
      <c r="GN26" s="617"/>
      <c r="GO26" s="617"/>
      <c r="GP26" s="617"/>
      <c r="GQ26" s="617"/>
      <c r="GR26" s="617"/>
      <c r="GS26" s="617"/>
      <c r="GT26" s="617"/>
      <c r="GU26" s="617"/>
      <c r="GV26" s="617"/>
      <c r="GW26" s="617"/>
      <c r="GX26" s="617"/>
      <c r="GY26" s="617"/>
      <c r="GZ26" s="617"/>
      <c r="HA26" s="617"/>
      <c r="HB26" s="617"/>
      <c r="HC26" s="617"/>
      <c r="HD26" s="617"/>
      <c r="HE26" s="617"/>
      <c r="HF26" s="617"/>
      <c r="HG26" s="617"/>
      <c r="HH26" s="617"/>
      <c r="HI26" s="617"/>
      <c r="HJ26" s="617"/>
      <c r="HK26" s="617"/>
      <c r="HL26" s="617"/>
      <c r="HM26" s="617"/>
      <c r="HN26" s="617"/>
      <c r="HO26" s="617"/>
      <c r="HP26" s="617"/>
      <c r="HQ26" s="617"/>
      <c r="HR26" s="617"/>
      <c r="HS26" s="617"/>
      <c r="HT26" s="617"/>
      <c r="HU26" s="617"/>
      <c r="HV26" s="617"/>
      <c r="HW26" s="617"/>
      <c r="HX26" s="617"/>
      <c r="HY26" s="617"/>
      <c r="HZ26" s="617"/>
      <c r="IA26" s="617"/>
      <c r="IB26" s="617"/>
      <c r="IC26" s="617"/>
      <c r="ID26" s="617"/>
      <c r="IE26" s="617"/>
      <c r="IF26" s="617"/>
      <c r="IG26" s="617"/>
      <c r="IH26" s="617"/>
      <c r="II26" s="617"/>
      <c r="IJ26" s="617"/>
      <c r="IK26" s="617"/>
      <c r="IL26" s="617"/>
      <c r="IM26" s="617"/>
      <c r="IN26" s="617"/>
      <c r="IO26" s="617"/>
      <c r="IP26" s="617"/>
      <c r="IQ26" s="617"/>
      <c r="IR26" s="617"/>
      <c r="IS26" s="617"/>
      <c r="IT26" s="617"/>
      <c r="IU26" s="617"/>
      <c r="IV26" s="617"/>
      <c r="IW26" s="617"/>
      <c r="IX26" s="617"/>
      <c r="IY26" s="617"/>
      <c r="IZ26" s="617"/>
      <c r="JA26" s="617"/>
      <c r="JB26" s="617"/>
      <c r="JC26" s="617"/>
      <c r="JD26" s="617"/>
      <c r="JE26" s="617"/>
      <c r="JF26" s="617"/>
      <c r="JG26" s="617"/>
      <c r="JH26" s="617"/>
      <c r="JI26" s="617"/>
      <c r="JJ26" s="617"/>
      <c r="JK26" s="617"/>
      <c r="JL26" s="617"/>
      <c r="JM26" s="617"/>
      <c r="JN26" s="617"/>
      <c r="JO26" s="617"/>
      <c r="JP26" s="617"/>
      <c r="JQ26" s="617"/>
      <c r="JR26" s="617"/>
      <c r="JS26" s="617"/>
      <c r="JT26" s="617"/>
      <c r="JU26" s="617"/>
      <c r="JV26" s="617"/>
      <c r="JW26" s="617"/>
      <c r="JX26" s="617"/>
      <c r="JY26" s="617"/>
      <c r="JZ26" s="617"/>
      <c r="KA26" s="617"/>
      <c r="KB26" s="617"/>
      <c r="KC26" s="617"/>
      <c r="KD26" s="617"/>
      <c r="KE26" s="617"/>
      <c r="KF26" s="617"/>
      <c r="KG26" s="617"/>
      <c r="KH26" s="617"/>
      <c r="KI26" s="617"/>
      <c r="KJ26" s="617"/>
      <c r="KK26" s="617"/>
      <c r="KL26" s="617"/>
      <c r="KM26" s="617"/>
      <c r="KN26" s="617"/>
      <c r="KO26" s="617"/>
      <c r="KP26" s="617"/>
      <c r="KQ26" s="617"/>
      <c r="KR26" s="617"/>
      <c r="KS26" s="617"/>
      <c r="KT26" s="617"/>
      <c r="KU26" s="617"/>
      <c r="KV26" s="617"/>
      <c r="KW26" s="617"/>
      <c r="KX26" s="617"/>
      <c r="KY26" s="617"/>
      <c r="KZ26" s="617"/>
      <c r="LA26" s="617"/>
      <c r="LB26" s="617"/>
      <c r="LC26" s="617"/>
      <c r="LD26" s="617"/>
      <c r="LE26" s="617"/>
      <c r="LF26" s="617"/>
      <c r="LG26" s="617"/>
      <c r="LH26" s="617"/>
      <c r="LI26" s="617"/>
      <c r="LJ26" s="617"/>
      <c r="LK26" s="617"/>
      <c r="LL26" s="617"/>
      <c r="LM26" s="617"/>
      <c r="LN26" s="617"/>
      <c r="LO26" s="617"/>
      <c r="LP26" s="617"/>
      <c r="LQ26" s="617"/>
      <c r="LR26" s="617"/>
      <c r="LS26" s="617"/>
      <c r="LT26" s="617"/>
      <c r="LU26" s="617"/>
      <c r="LV26" s="617"/>
      <c r="LW26" s="617"/>
      <c r="LX26" s="617"/>
      <c r="LY26" s="617"/>
      <c r="LZ26" s="617"/>
      <c r="MA26" s="617"/>
      <c r="MB26" s="617"/>
      <c r="MC26" s="617"/>
      <c r="MD26" s="617"/>
      <c r="ME26" s="617"/>
      <c r="MF26" s="617"/>
      <c r="MG26" s="617"/>
      <c r="MH26" s="617"/>
      <c r="MI26" s="617"/>
      <c r="MJ26" s="617"/>
      <c r="MK26" s="617"/>
      <c r="ML26" s="617"/>
      <c r="MM26" s="617"/>
      <c r="MN26" s="617"/>
      <c r="MO26" s="617"/>
      <c r="MP26" s="617"/>
      <c r="MQ26" s="617"/>
      <c r="MR26" s="617"/>
      <c r="MS26" s="617"/>
      <c r="MT26" s="617"/>
      <c r="MU26" s="617"/>
      <c r="MV26" s="617"/>
      <c r="MW26" s="617"/>
      <c r="MX26" s="617"/>
      <c r="MY26" s="617"/>
      <c r="MZ26" s="617"/>
      <c r="NA26" s="617"/>
      <c r="NB26" s="617"/>
      <c r="NC26" s="617"/>
      <c r="ND26" s="617"/>
      <c r="NE26" s="617"/>
      <c r="NF26" s="617"/>
      <c r="NG26" s="617"/>
      <c r="NH26" s="617"/>
      <c r="NI26" s="617"/>
      <c r="NJ26" s="617"/>
      <c r="NK26" s="617"/>
      <c r="NL26" s="617"/>
      <c r="NM26" s="617"/>
      <c r="NN26" s="617"/>
      <c r="NO26" s="617"/>
      <c r="NP26" s="617"/>
      <c r="NQ26" s="617"/>
      <c r="NR26" s="617"/>
      <c r="NS26" s="617"/>
      <c r="NT26" s="617"/>
      <c r="NU26" s="617"/>
      <c r="NV26" s="617"/>
      <c r="NW26" s="617"/>
      <c r="NX26" s="617"/>
      <c r="NY26" s="617"/>
      <c r="NZ26" s="617"/>
      <c r="OA26" s="617"/>
      <c r="OB26" s="617"/>
      <c r="OC26" s="617"/>
      <c r="OD26" s="617"/>
      <c r="OE26" s="617"/>
      <c r="OF26" s="617"/>
      <c r="OG26" s="617"/>
      <c r="OH26" s="617"/>
      <c r="OI26" s="617"/>
      <c r="OJ26" s="617"/>
      <c r="OK26" s="617"/>
      <c r="OL26" s="617"/>
      <c r="OM26" s="617"/>
      <c r="ON26" s="617"/>
      <c r="OO26" s="617"/>
      <c r="OP26" s="617"/>
      <c r="OQ26" s="617"/>
      <c r="OR26" s="617"/>
      <c r="OS26" s="617"/>
      <c r="OT26" s="617"/>
      <c r="OU26" s="617"/>
      <c r="OV26" s="617"/>
      <c r="OW26" s="617"/>
      <c r="OX26" s="617"/>
      <c r="OY26" s="617"/>
      <c r="OZ26" s="617"/>
      <c r="PA26" s="617"/>
      <c r="PB26" s="617"/>
      <c r="PC26" s="617"/>
      <c r="PD26" s="617"/>
      <c r="PE26" s="617"/>
      <c r="PF26" s="617"/>
      <c r="PG26" s="617"/>
      <c r="PH26" s="617"/>
      <c r="PI26" s="617"/>
      <c r="PJ26" s="617"/>
      <c r="PK26" s="617"/>
      <c r="PL26" s="617"/>
      <c r="PM26" s="617"/>
      <c r="PN26" s="617"/>
      <c r="PO26" s="617"/>
      <c r="PP26" s="617"/>
      <c r="PQ26" s="617"/>
      <c r="PR26" s="617"/>
      <c r="PS26" s="617"/>
      <c r="PT26" s="617"/>
      <c r="PU26" s="617"/>
      <c r="PV26" s="617"/>
      <c r="PW26" s="617"/>
      <c r="PX26" s="617"/>
      <c r="PY26" s="617"/>
      <c r="PZ26" s="617"/>
      <c r="QA26" s="617"/>
      <c r="QB26" s="617"/>
      <c r="QC26" s="617"/>
      <c r="QD26" s="617"/>
      <c r="QE26" s="617"/>
      <c r="QF26" s="617"/>
      <c r="QG26" s="617"/>
      <c r="QH26" s="617"/>
      <c r="QI26" s="617"/>
      <c r="QJ26" s="617"/>
      <c r="QK26" s="617"/>
      <c r="QL26" s="617"/>
      <c r="QM26" s="617"/>
      <c r="QN26" s="617"/>
      <c r="QO26" s="617"/>
      <c r="QP26" s="617"/>
      <c r="QQ26" s="617"/>
      <c r="QR26" s="617"/>
      <c r="QS26" s="617"/>
      <c r="QT26" s="617"/>
      <c r="QU26" s="617"/>
      <c r="QV26" s="617"/>
      <c r="QW26" s="617"/>
      <c r="QX26" s="617"/>
      <c r="QY26" s="617"/>
      <c r="QZ26" s="617"/>
      <c r="RA26" s="617"/>
      <c r="RB26" s="617"/>
      <c r="RC26" s="617"/>
      <c r="RD26" s="617"/>
      <c r="RE26" s="617"/>
      <c r="RF26" s="617"/>
      <c r="RG26" s="617"/>
      <c r="RH26" s="617"/>
      <c r="RI26" s="617"/>
      <c r="RJ26" s="617"/>
      <c r="RK26" s="617"/>
      <c r="RL26" s="617"/>
      <c r="RM26" s="617"/>
      <c r="RN26" s="617"/>
      <c r="RO26" s="617"/>
      <c r="RP26" s="617"/>
      <c r="RQ26" s="617"/>
      <c r="RR26" s="617"/>
      <c r="RS26" s="617"/>
      <c r="RT26" s="617"/>
      <c r="RU26" s="617"/>
      <c r="RV26" s="617"/>
      <c r="RW26" s="617"/>
      <c r="RX26" s="617"/>
      <c r="RY26" s="617"/>
      <c r="RZ26" s="617"/>
      <c r="SA26" s="617"/>
      <c r="SB26" s="617"/>
      <c r="SC26" s="617"/>
      <c r="SD26" s="617"/>
      <c r="SE26" s="617"/>
      <c r="SF26" s="617"/>
      <c r="SG26" s="617"/>
      <c r="SH26" s="617"/>
      <c r="SI26" s="617"/>
      <c r="SJ26" s="617"/>
      <c r="SK26" s="617"/>
      <c r="SL26" s="617"/>
      <c r="SM26" s="617"/>
      <c r="SN26" s="617"/>
      <c r="SO26" s="617"/>
      <c r="SP26" s="617"/>
      <c r="SQ26" s="617"/>
      <c r="SR26" s="617"/>
      <c r="SS26" s="617"/>
      <c r="ST26" s="617"/>
      <c r="SU26" s="617"/>
      <c r="SV26" s="617"/>
      <c r="SW26" s="617"/>
      <c r="SX26" s="617"/>
      <c r="SY26" s="617"/>
      <c r="SZ26" s="617"/>
      <c r="TA26" s="617"/>
      <c r="TB26" s="617"/>
      <c r="TC26" s="617"/>
      <c r="TD26" s="617"/>
      <c r="TE26" s="617"/>
      <c r="TF26" s="617"/>
      <c r="TG26" s="617"/>
      <c r="TH26" s="617"/>
      <c r="TI26" s="617"/>
      <c r="TJ26" s="617"/>
      <c r="TK26" s="617"/>
      <c r="TL26" s="617"/>
      <c r="TM26" s="617"/>
      <c r="TN26" s="617"/>
      <c r="TO26" s="617"/>
      <c r="TP26" s="617"/>
      <c r="TQ26" s="617"/>
      <c r="TR26" s="617"/>
      <c r="TS26" s="617"/>
      <c r="TT26" s="617"/>
      <c r="TU26" s="617"/>
      <c r="TV26" s="617"/>
      <c r="TW26" s="617"/>
      <c r="TX26" s="617"/>
      <c r="TY26" s="617"/>
      <c r="TZ26" s="617"/>
      <c r="UA26" s="617"/>
      <c r="UB26" s="617"/>
      <c r="UC26" s="617"/>
      <c r="UD26" s="617"/>
      <c r="UE26" s="617"/>
      <c r="UF26" s="617"/>
      <c r="UG26" s="617"/>
      <c r="UH26" s="617"/>
      <c r="UI26" s="617"/>
      <c r="UJ26" s="617"/>
      <c r="UK26" s="617"/>
      <c r="UL26" s="617"/>
      <c r="UM26" s="617"/>
      <c r="UN26" s="617"/>
      <c r="UO26" s="617"/>
      <c r="UP26" s="617"/>
      <c r="UQ26" s="617"/>
      <c r="UR26" s="617"/>
      <c r="US26" s="617"/>
      <c r="UT26" s="617"/>
      <c r="UU26" s="617"/>
      <c r="UV26" s="617"/>
      <c r="UW26" s="617"/>
      <c r="UX26" s="617"/>
      <c r="UY26" s="617"/>
      <c r="UZ26" s="617"/>
      <c r="VA26" s="617"/>
      <c r="VB26" s="617"/>
      <c r="VC26" s="617"/>
      <c r="VD26" s="617"/>
      <c r="VE26" s="617"/>
      <c r="VF26" s="617"/>
      <c r="VG26" s="617"/>
      <c r="VH26" s="617"/>
      <c r="VI26" s="617"/>
      <c r="VJ26" s="617"/>
      <c r="VK26" s="617"/>
      <c r="VL26" s="617"/>
      <c r="VM26" s="617"/>
      <c r="VN26" s="617"/>
      <c r="VO26" s="617"/>
      <c r="VP26" s="617"/>
      <c r="VQ26" s="617"/>
      <c r="VR26" s="617"/>
      <c r="VS26" s="617"/>
      <c r="VT26" s="617"/>
      <c r="VU26" s="617"/>
      <c r="VV26" s="617"/>
      <c r="VW26" s="617"/>
      <c r="VX26" s="617"/>
      <c r="VY26" s="617"/>
      <c r="VZ26" s="617"/>
      <c r="WA26" s="617"/>
      <c r="WB26" s="617"/>
      <c r="WC26" s="617"/>
      <c r="WD26" s="617"/>
      <c r="WE26" s="617"/>
      <c r="WF26" s="617"/>
      <c r="WG26" s="617"/>
      <c r="WH26" s="617"/>
      <c r="WI26" s="617"/>
      <c r="WJ26" s="617"/>
      <c r="WK26" s="617"/>
      <c r="WL26" s="617"/>
      <c r="WM26" s="617"/>
      <c r="WN26" s="617"/>
      <c r="WO26" s="617"/>
      <c r="WP26" s="617"/>
      <c r="WQ26" s="617"/>
      <c r="WR26" s="617"/>
      <c r="WS26" s="617"/>
      <c r="WT26" s="617"/>
      <c r="WU26" s="617"/>
      <c r="WV26" s="617"/>
      <c r="WW26" s="617"/>
      <c r="WX26" s="617"/>
      <c r="WY26" s="617"/>
      <c r="WZ26" s="617"/>
      <c r="XA26" s="617"/>
      <c r="XB26" s="617"/>
      <c r="XC26" s="617"/>
      <c r="XD26" s="617"/>
      <c r="XE26" s="617"/>
      <c r="XF26" s="617"/>
      <c r="XG26" s="617"/>
      <c r="XH26" s="617"/>
      <c r="XI26" s="617"/>
      <c r="XJ26" s="617"/>
      <c r="XK26" s="617"/>
      <c r="XL26" s="617"/>
      <c r="XM26" s="617"/>
      <c r="XN26" s="617"/>
      <c r="XO26" s="617"/>
      <c r="XP26" s="617"/>
      <c r="XQ26" s="617"/>
      <c r="XR26" s="617"/>
      <c r="XS26" s="617"/>
      <c r="XT26" s="617"/>
      <c r="XU26" s="617"/>
      <c r="XV26" s="617"/>
      <c r="XW26" s="617"/>
      <c r="XX26" s="617"/>
      <c r="XY26" s="617"/>
      <c r="XZ26" s="617"/>
      <c r="YA26" s="617"/>
      <c r="YB26" s="617"/>
      <c r="YC26" s="617"/>
      <c r="YD26" s="617"/>
      <c r="YE26" s="617"/>
      <c r="YF26" s="617"/>
      <c r="YG26" s="617"/>
      <c r="YH26" s="617"/>
      <c r="YI26" s="617"/>
      <c r="YJ26" s="617"/>
      <c r="YK26" s="617"/>
      <c r="YL26" s="617"/>
      <c r="YM26" s="617"/>
      <c r="YN26" s="617"/>
      <c r="YO26" s="617"/>
      <c r="YP26" s="617"/>
      <c r="YQ26" s="617"/>
      <c r="YR26" s="617"/>
      <c r="YS26" s="617"/>
      <c r="YT26" s="617"/>
      <c r="YU26" s="617"/>
      <c r="YV26" s="617"/>
      <c r="YW26" s="617"/>
      <c r="YX26" s="617"/>
      <c r="YY26" s="617"/>
      <c r="YZ26" s="617"/>
      <c r="ZA26" s="617"/>
      <c r="ZB26" s="617"/>
      <c r="ZC26" s="617"/>
      <c r="ZD26" s="617"/>
      <c r="ZE26" s="617"/>
      <c r="ZF26" s="617"/>
      <c r="ZG26" s="617"/>
      <c r="ZH26" s="617"/>
      <c r="ZI26" s="617"/>
      <c r="ZJ26" s="617"/>
      <c r="ZK26" s="617"/>
      <c r="ZL26" s="617"/>
      <c r="ZM26" s="617"/>
      <c r="ZN26" s="617"/>
      <c r="ZO26" s="617"/>
      <c r="ZP26" s="617"/>
      <c r="ZQ26" s="617"/>
      <c r="ZR26" s="617"/>
      <c r="ZS26" s="617"/>
      <c r="ZT26" s="617"/>
      <c r="ZU26" s="617"/>
      <c r="ZV26" s="617"/>
      <c r="ZW26" s="617"/>
      <c r="ZX26" s="617"/>
      <c r="ZY26" s="617"/>
      <c r="ZZ26" s="617"/>
      <c r="AAA26" s="617"/>
      <c r="AAB26" s="617"/>
      <c r="AAC26" s="617"/>
      <c r="AAD26" s="617"/>
      <c r="AAE26" s="617"/>
      <c r="AAF26" s="617"/>
      <c r="AAG26" s="617"/>
      <c r="AAH26" s="617"/>
      <c r="AAI26" s="617"/>
      <c r="AAJ26" s="617"/>
      <c r="AAK26" s="617"/>
      <c r="AAL26" s="617"/>
      <c r="AAM26" s="617"/>
      <c r="AAN26" s="617"/>
      <c r="AAO26" s="617"/>
      <c r="AAP26" s="617"/>
      <c r="AAQ26" s="617"/>
      <c r="AAR26" s="617"/>
      <c r="AAS26" s="617"/>
      <c r="AAT26" s="617"/>
      <c r="AAU26" s="617"/>
      <c r="AAV26" s="617"/>
      <c r="AAW26" s="617"/>
      <c r="AAX26" s="617"/>
      <c r="AAY26" s="617"/>
      <c r="AAZ26" s="617"/>
      <c r="ABA26" s="617"/>
      <c r="ABB26" s="617"/>
      <c r="ABC26" s="617"/>
      <c r="ABD26" s="617"/>
      <c r="ABE26" s="617"/>
      <c r="ABF26" s="617"/>
      <c r="ABG26" s="617"/>
      <c r="ABH26" s="617"/>
      <c r="ABI26" s="617"/>
      <c r="ABJ26" s="617"/>
      <c r="ABK26" s="617"/>
      <c r="ABL26" s="617"/>
      <c r="ABM26" s="617"/>
      <c r="ABN26" s="617"/>
      <c r="ABO26" s="617"/>
      <c r="ABP26" s="617"/>
      <c r="ABQ26" s="617"/>
      <c r="ABR26" s="617"/>
      <c r="ABS26" s="617"/>
      <c r="ABT26" s="617"/>
      <c r="ABU26" s="617"/>
      <c r="ABV26" s="617"/>
      <c r="ABW26" s="617"/>
      <c r="ABX26" s="617"/>
      <c r="ABY26" s="617"/>
      <c r="ABZ26" s="617"/>
      <c r="ACA26" s="617"/>
      <c r="ACB26" s="617"/>
      <c r="ACC26" s="617"/>
      <c r="ACD26" s="617"/>
      <c r="ACE26" s="617"/>
      <c r="ACF26" s="617"/>
      <c r="ACG26" s="617"/>
      <c r="ACH26" s="617"/>
      <c r="ACI26" s="617"/>
      <c r="ACJ26" s="617"/>
      <c r="ACK26" s="617"/>
      <c r="ACL26" s="617"/>
      <c r="ACM26" s="617"/>
      <c r="ACN26" s="617"/>
      <c r="ACO26" s="617"/>
      <c r="ACP26" s="617"/>
      <c r="ACQ26" s="617"/>
      <c r="ACR26" s="617"/>
      <c r="ACS26" s="617"/>
      <c r="ACT26" s="617"/>
      <c r="ACU26" s="617"/>
      <c r="ACV26" s="617"/>
      <c r="ACW26" s="617"/>
      <c r="ACX26" s="617"/>
      <c r="ACY26" s="617"/>
      <c r="ACZ26" s="617"/>
      <c r="ADA26" s="617"/>
      <c r="ADB26" s="617"/>
      <c r="ADC26" s="617"/>
      <c r="ADD26" s="617"/>
      <c r="ADE26" s="617"/>
      <c r="ADF26" s="617"/>
      <c r="ADG26" s="617"/>
      <c r="ADH26" s="617"/>
      <c r="ADI26" s="617"/>
      <c r="ADJ26" s="617"/>
      <c r="ADK26" s="617"/>
      <c r="ADL26" s="617"/>
      <c r="ADM26" s="617"/>
      <c r="ADN26" s="617"/>
      <c r="ADO26" s="617"/>
      <c r="ADP26" s="617"/>
      <c r="ADQ26" s="617"/>
      <c r="ADR26" s="617"/>
      <c r="ADS26" s="617"/>
      <c r="ADT26" s="617"/>
      <c r="ADU26" s="617"/>
      <c r="ADV26" s="617"/>
      <c r="ADW26" s="617"/>
      <c r="ADX26" s="617"/>
      <c r="ADY26" s="617"/>
      <c r="ADZ26" s="617"/>
      <c r="AEA26" s="617"/>
      <c r="AEB26" s="617"/>
      <c r="AEC26" s="617"/>
      <c r="AED26" s="617"/>
      <c r="AEE26" s="617"/>
      <c r="AEF26" s="617"/>
      <c r="AEG26" s="617"/>
      <c r="AEH26" s="617"/>
      <c r="AEI26" s="617"/>
      <c r="AEJ26" s="617"/>
      <c r="AEK26" s="617"/>
      <c r="AEL26" s="617"/>
      <c r="AEM26" s="617"/>
      <c r="AEN26" s="617"/>
      <c r="AEO26" s="617"/>
      <c r="AEP26" s="617"/>
      <c r="AEQ26" s="617"/>
      <c r="AER26" s="617"/>
      <c r="AES26" s="617"/>
      <c r="AET26" s="617"/>
      <c r="AEU26" s="617"/>
      <c r="AEV26" s="617"/>
      <c r="AEW26" s="617"/>
      <c r="AEX26" s="617"/>
      <c r="AEY26" s="617"/>
      <c r="AEZ26" s="617"/>
      <c r="AFA26" s="617"/>
      <c r="AFB26" s="617"/>
      <c r="AFC26" s="617"/>
      <c r="AFD26" s="617"/>
      <c r="AFE26" s="617"/>
      <c r="AFF26" s="617"/>
      <c r="AFG26" s="617"/>
      <c r="AFH26" s="617"/>
      <c r="AFI26" s="617"/>
      <c r="AFJ26" s="617"/>
      <c r="AFK26" s="617"/>
      <c r="AFL26" s="617"/>
      <c r="AFM26" s="617"/>
      <c r="AFN26" s="617"/>
      <c r="AFO26" s="617"/>
      <c r="AFP26" s="617"/>
      <c r="AFQ26" s="617"/>
      <c r="AFR26" s="617"/>
      <c r="AFS26" s="617"/>
      <c r="AFT26" s="617"/>
      <c r="AFU26" s="617"/>
      <c r="AFV26" s="617"/>
      <c r="AFW26" s="617"/>
      <c r="AFX26" s="617"/>
      <c r="AFY26" s="617"/>
      <c r="AFZ26" s="617"/>
      <c r="AGA26" s="617"/>
      <c r="AGB26" s="617"/>
      <c r="AGC26" s="617"/>
      <c r="AGD26" s="617"/>
      <c r="AGE26" s="617"/>
      <c r="AGF26" s="617"/>
      <c r="AGG26" s="617"/>
      <c r="AGH26" s="617"/>
      <c r="AGI26" s="617"/>
      <c r="AGJ26" s="617"/>
      <c r="AGK26" s="617"/>
      <c r="AGL26" s="617"/>
      <c r="AGM26" s="617"/>
      <c r="AGN26" s="617"/>
      <c r="AGO26" s="617"/>
      <c r="AGP26" s="617"/>
      <c r="AGQ26" s="617"/>
      <c r="AGR26" s="617"/>
      <c r="AGS26" s="617"/>
      <c r="AGT26" s="617"/>
      <c r="AGU26" s="617"/>
      <c r="AGV26" s="617"/>
      <c r="AGW26" s="617"/>
      <c r="AGX26" s="617"/>
      <c r="AGY26" s="617"/>
      <c r="AGZ26" s="617"/>
      <c r="AHA26" s="617"/>
      <c r="AHB26" s="617"/>
      <c r="AHC26" s="617"/>
      <c r="AHD26" s="617"/>
      <c r="AHE26" s="617"/>
      <c r="AHF26" s="617"/>
      <c r="AHG26" s="617"/>
      <c r="AHH26" s="617"/>
      <c r="AHI26" s="617"/>
      <c r="AHJ26" s="617"/>
      <c r="AHK26" s="617"/>
      <c r="AHL26" s="617"/>
      <c r="AHM26" s="617"/>
      <c r="AHN26" s="617"/>
      <c r="AHO26" s="617"/>
      <c r="AHP26" s="617"/>
      <c r="AHQ26" s="617"/>
      <c r="AHR26" s="617"/>
      <c r="AHS26" s="617"/>
      <c r="AHT26" s="617"/>
      <c r="AHU26" s="617"/>
      <c r="AHV26" s="617"/>
      <c r="AHW26" s="617"/>
      <c r="AHX26" s="617"/>
      <c r="AHY26" s="617"/>
      <c r="AHZ26" s="617"/>
      <c r="AIA26" s="617"/>
      <c r="AIB26" s="617"/>
      <c r="AIC26" s="617"/>
      <c r="AID26" s="617"/>
      <c r="AIE26" s="617"/>
      <c r="AIF26" s="617"/>
      <c r="AIG26" s="617"/>
      <c r="AIH26" s="617"/>
      <c r="AII26" s="617"/>
      <c r="AIJ26" s="617"/>
      <c r="AIK26" s="617"/>
      <c r="AIL26" s="617"/>
      <c r="AIM26" s="617"/>
      <c r="AIN26" s="617"/>
      <c r="AIO26" s="617"/>
      <c r="AIP26" s="617"/>
      <c r="AIQ26" s="617"/>
      <c r="AIR26" s="617"/>
      <c r="AIS26" s="617"/>
      <c r="AIT26" s="617"/>
      <c r="AIU26" s="617"/>
      <c r="AIV26" s="617"/>
      <c r="AIW26" s="617"/>
      <c r="AIX26" s="617"/>
      <c r="AIY26" s="617"/>
      <c r="AIZ26" s="617"/>
      <c r="AJA26" s="617"/>
      <c r="AJB26" s="617"/>
      <c r="AJC26" s="617"/>
      <c r="AJD26" s="617"/>
      <c r="AJE26" s="617"/>
      <c r="AJF26" s="617"/>
      <c r="AJG26" s="617"/>
      <c r="AJH26" s="617"/>
      <c r="AJI26" s="617"/>
      <c r="AJJ26" s="617"/>
      <c r="AJK26" s="617"/>
      <c r="AJL26" s="617"/>
      <c r="AJM26" s="617"/>
      <c r="AJN26" s="617"/>
      <c r="AJO26" s="617"/>
      <c r="AJP26" s="617"/>
      <c r="AJQ26" s="617"/>
      <c r="AJR26" s="617"/>
      <c r="AJS26" s="617"/>
      <c r="AJT26" s="617"/>
      <c r="AJU26" s="617"/>
      <c r="AJV26" s="617"/>
      <c r="AJW26" s="617"/>
      <c r="AJX26" s="617"/>
      <c r="AJY26" s="617"/>
      <c r="AJZ26" s="617"/>
      <c r="AKA26" s="617"/>
      <c r="AKB26" s="617"/>
      <c r="AKC26" s="617"/>
      <c r="AKD26" s="617"/>
      <c r="AKE26" s="617"/>
      <c r="AKF26" s="617"/>
      <c r="AKG26" s="617"/>
      <c r="AKH26" s="617"/>
      <c r="AKI26" s="617"/>
      <c r="AKJ26" s="617"/>
      <c r="AKK26" s="617"/>
      <c r="AKL26" s="617"/>
      <c r="AKM26" s="617"/>
      <c r="AKN26" s="617"/>
      <c r="AKO26" s="617"/>
      <c r="AKP26" s="617"/>
      <c r="AKQ26" s="617"/>
      <c r="AKR26" s="617"/>
      <c r="AKS26" s="617"/>
      <c r="AKT26" s="617"/>
      <c r="AKU26" s="617"/>
      <c r="AKV26" s="617"/>
      <c r="AKW26" s="617"/>
      <c r="AKX26" s="617"/>
      <c r="AKY26" s="617"/>
      <c r="AKZ26" s="617"/>
      <c r="ALA26" s="617"/>
      <c r="ALB26" s="617"/>
      <c r="ALC26" s="617"/>
      <c r="ALD26" s="617"/>
      <c r="ALE26" s="617"/>
      <c r="ALF26" s="617"/>
      <c r="ALG26" s="617"/>
      <c r="ALH26" s="617"/>
      <c r="ALI26" s="617"/>
      <c r="ALJ26" s="617"/>
      <c r="ALK26" s="617"/>
      <c r="ALL26" s="617"/>
      <c r="ALM26" s="617"/>
      <c r="ALN26" s="617"/>
      <c r="ALO26" s="617"/>
      <c r="ALP26" s="617"/>
      <c r="ALQ26" s="617"/>
      <c r="ALR26" s="617"/>
      <c r="ALS26" s="617"/>
      <c r="ALT26" s="617"/>
      <c r="ALU26" s="617"/>
      <c r="ALV26" s="617"/>
      <c r="ALW26" s="617"/>
      <c r="ALX26" s="617"/>
      <c r="ALY26" s="617"/>
      <c r="ALZ26" s="617"/>
      <c r="AMA26" s="617"/>
      <c r="AMB26" s="617"/>
      <c r="AMC26" s="617"/>
      <c r="AMD26" s="617"/>
      <c r="AME26" s="617"/>
      <c r="AMF26" s="617"/>
      <c r="AMG26" s="617"/>
      <c r="AMH26" s="617"/>
      <c r="AMI26" s="617"/>
      <c r="AMJ26" s="617"/>
      <c r="AMK26" s="617"/>
      <c r="AML26" s="617"/>
      <c r="AMM26" s="617"/>
      <c r="AMN26" s="617"/>
      <c r="AMO26" s="617"/>
      <c r="AMP26" s="617"/>
      <c r="AMQ26" s="617"/>
      <c r="AMR26" s="617"/>
      <c r="AMS26" s="617"/>
      <c r="AMT26" s="617"/>
      <c r="AMU26" s="617"/>
      <c r="AMV26" s="617"/>
      <c r="AMW26" s="617"/>
      <c r="AMX26" s="617"/>
      <c r="AMY26" s="617"/>
      <c r="AMZ26" s="617"/>
      <c r="ANA26" s="617"/>
      <c r="ANB26" s="617"/>
      <c r="ANC26" s="617"/>
      <c r="AND26" s="617"/>
      <c r="ANE26" s="617"/>
      <c r="ANF26" s="617"/>
      <c r="ANG26" s="617"/>
      <c r="ANH26" s="617"/>
      <c r="ANI26" s="617"/>
      <c r="ANJ26" s="617"/>
      <c r="ANK26" s="617"/>
      <c r="ANL26" s="617"/>
      <c r="ANM26" s="617"/>
      <c r="ANN26" s="617"/>
      <c r="ANO26" s="617"/>
      <c r="ANP26" s="617"/>
      <c r="ANQ26" s="617"/>
      <c r="ANR26" s="617"/>
      <c r="ANS26" s="617"/>
      <c r="ANT26" s="617"/>
      <c r="ANU26" s="617"/>
      <c r="ANV26" s="617"/>
      <c r="ANW26" s="617"/>
      <c r="ANX26" s="617"/>
      <c r="ANY26" s="617"/>
      <c r="ANZ26" s="617"/>
      <c r="AOA26" s="617"/>
      <c r="AOB26" s="617"/>
      <c r="AOC26" s="617"/>
      <c r="AOD26" s="617"/>
      <c r="AOE26" s="617"/>
      <c r="AOF26" s="617"/>
      <c r="AOG26" s="617"/>
      <c r="AOH26" s="617"/>
      <c r="AOI26" s="617"/>
      <c r="AOJ26" s="617"/>
      <c r="AOK26" s="617"/>
      <c r="AOL26" s="617"/>
      <c r="AOM26" s="617"/>
      <c r="AON26" s="617"/>
      <c r="AOO26" s="617"/>
      <c r="AOP26" s="617"/>
      <c r="AOQ26" s="617"/>
      <c r="AOR26" s="617"/>
      <c r="AOS26" s="617"/>
      <c r="AOT26" s="617"/>
      <c r="AOU26" s="617"/>
      <c r="AOV26" s="617"/>
      <c r="AOW26" s="617"/>
      <c r="AOX26" s="617"/>
      <c r="AOY26" s="617"/>
      <c r="AOZ26" s="617"/>
      <c r="APA26" s="617"/>
      <c r="APB26" s="617"/>
      <c r="APC26" s="617"/>
      <c r="APD26" s="617"/>
      <c r="APE26" s="617"/>
      <c r="APF26" s="617"/>
      <c r="APG26" s="617"/>
      <c r="APH26" s="617"/>
      <c r="API26" s="617"/>
      <c r="APJ26" s="617"/>
      <c r="APK26" s="617"/>
      <c r="APL26" s="617"/>
      <c r="APM26" s="617"/>
      <c r="APN26" s="617"/>
      <c r="APO26" s="617"/>
      <c r="APP26" s="617"/>
      <c r="APQ26" s="617"/>
      <c r="APR26" s="617"/>
      <c r="APS26" s="617"/>
      <c r="APT26" s="617"/>
      <c r="APU26" s="617"/>
      <c r="APV26" s="617"/>
      <c r="APW26" s="617"/>
      <c r="APX26" s="617"/>
      <c r="APY26" s="617"/>
      <c r="APZ26" s="617"/>
      <c r="AQA26" s="617"/>
      <c r="AQB26" s="617"/>
      <c r="AQC26" s="617"/>
      <c r="AQD26" s="617"/>
      <c r="AQE26" s="617"/>
      <c r="AQF26" s="617"/>
      <c r="AQG26" s="617"/>
      <c r="AQH26" s="617"/>
      <c r="AQI26" s="617"/>
      <c r="AQJ26" s="617"/>
      <c r="AQK26" s="617"/>
      <c r="AQL26" s="617"/>
      <c r="AQM26" s="617"/>
      <c r="AQN26" s="617"/>
      <c r="AQO26" s="617"/>
      <c r="AQP26" s="617"/>
      <c r="AQQ26" s="617"/>
      <c r="AQR26" s="617"/>
      <c r="AQS26" s="617"/>
      <c r="AQT26" s="617"/>
      <c r="AQU26" s="617"/>
      <c r="AQV26" s="617"/>
      <c r="AQW26" s="617"/>
      <c r="AQX26" s="617"/>
      <c r="AQY26" s="617"/>
      <c r="AQZ26" s="617"/>
      <c r="ARA26" s="617"/>
      <c r="ARB26" s="617"/>
      <c r="ARC26" s="617"/>
      <c r="ARD26" s="617"/>
      <c r="ARE26" s="617"/>
      <c r="ARF26" s="617"/>
      <c r="ARG26" s="617"/>
      <c r="ARH26" s="617"/>
      <c r="ARI26" s="617"/>
      <c r="ARJ26" s="617"/>
      <c r="ARK26" s="617"/>
      <c r="ARL26" s="617"/>
      <c r="ARM26" s="617"/>
      <c r="ARN26" s="617"/>
      <c r="ARO26" s="617"/>
      <c r="ARP26" s="617"/>
      <c r="ARQ26" s="617"/>
      <c r="ARR26" s="617"/>
      <c r="ARS26" s="617"/>
      <c r="ART26" s="617"/>
      <c r="ARU26" s="617"/>
      <c r="ARV26" s="617"/>
      <c r="ARW26" s="617"/>
      <c r="ARX26" s="617"/>
      <c r="ARY26" s="617"/>
      <c r="ARZ26" s="617"/>
      <c r="ASA26" s="617"/>
      <c r="ASB26" s="617"/>
      <c r="ASC26" s="617"/>
      <c r="ASD26" s="617"/>
      <c r="ASE26" s="617"/>
      <c r="ASF26" s="617"/>
      <c r="ASG26" s="617"/>
      <c r="ASH26" s="617"/>
      <c r="ASI26" s="617"/>
      <c r="ASJ26" s="617"/>
      <c r="ASK26" s="617"/>
      <c r="ASL26" s="617"/>
      <c r="ASM26" s="617"/>
      <c r="ASN26" s="617"/>
      <c r="ASO26" s="617"/>
      <c r="ASP26" s="617"/>
      <c r="ASQ26" s="617"/>
      <c r="ASR26" s="617"/>
      <c r="ASS26" s="617"/>
      <c r="AST26" s="617"/>
      <c r="ASU26" s="617"/>
      <c r="ASV26" s="617"/>
      <c r="ASW26" s="617"/>
      <c r="ASX26" s="617"/>
      <c r="ASY26" s="617"/>
      <c r="ASZ26" s="617"/>
      <c r="ATA26" s="617"/>
      <c r="ATB26" s="617"/>
      <c r="ATC26" s="617"/>
      <c r="ATD26" s="617"/>
      <c r="ATE26" s="617"/>
      <c r="ATF26" s="617"/>
      <c r="ATG26" s="617"/>
      <c r="ATH26" s="617"/>
      <c r="ATI26" s="617"/>
      <c r="ATJ26" s="617"/>
      <c r="ATK26" s="617"/>
      <c r="ATL26" s="617"/>
      <c r="ATM26" s="617"/>
      <c r="ATN26" s="617"/>
      <c r="ATO26" s="617"/>
      <c r="ATP26" s="617"/>
      <c r="ATQ26" s="617"/>
      <c r="ATR26" s="617"/>
      <c r="ATS26" s="617"/>
      <c r="ATT26" s="617"/>
      <c r="ATU26" s="617"/>
      <c r="ATV26" s="617"/>
      <c r="ATW26" s="617"/>
      <c r="ATX26" s="617"/>
      <c r="ATY26" s="617"/>
      <c r="ATZ26" s="617"/>
      <c r="AUA26" s="617"/>
      <c r="AUB26" s="617"/>
      <c r="AUC26" s="617"/>
      <c r="AUD26" s="617"/>
      <c r="AUE26" s="617"/>
      <c r="AUF26" s="617"/>
      <c r="AUG26" s="617"/>
      <c r="AUH26" s="617"/>
      <c r="AUI26" s="617"/>
      <c r="AUJ26" s="617"/>
      <c r="AUK26" s="617"/>
      <c r="AUL26" s="617"/>
      <c r="AUM26" s="617"/>
      <c r="AUN26" s="617"/>
      <c r="AUO26" s="617"/>
      <c r="AUP26" s="617"/>
      <c r="AUQ26" s="617"/>
      <c r="AUR26" s="617"/>
      <c r="AUS26" s="617"/>
      <c r="AUT26" s="617"/>
      <c r="AUU26" s="617"/>
      <c r="AUV26" s="617"/>
      <c r="AUW26" s="617"/>
      <c r="AUX26" s="617"/>
      <c r="AUY26" s="617"/>
      <c r="AUZ26" s="617"/>
      <c r="AVA26" s="617"/>
      <c r="AVB26" s="617"/>
      <c r="AVC26" s="617"/>
      <c r="AVD26" s="617"/>
      <c r="AVE26" s="617"/>
      <c r="AVF26" s="617"/>
      <c r="AVG26" s="617"/>
      <c r="AVH26" s="617"/>
      <c r="AVI26" s="617"/>
      <c r="AVJ26" s="617"/>
      <c r="AVK26" s="617"/>
      <c r="AVL26" s="617"/>
      <c r="AVM26" s="617"/>
      <c r="AVN26" s="617"/>
      <c r="AVO26" s="617"/>
      <c r="AVP26" s="617"/>
      <c r="AVQ26" s="617"/>
      <c r="AVR26" s="617"/>
      <c r="AVS26" s="617"/>
      <c r="AVT26" s="617"/>
      <c r="AVU26" s="617"/>
      <c r="AVV26" s="617"/>
      <c r="AVW26" s="617"/>
      <c r="AVX26" s="617"/>
      <c r="AVY26" s="617"/>
      <c r="AVZ26" s="617"/>
      <c r="AWA26" s="617"/>
      <c r="AWB26" s="617"/>
      <c r="AWC26" s="617"/>
      <c r="AWD26" s="617"/>
      <c r="AWE26" s="617"/>
      <c r="AWF26" s="617"/>
      <c r="AWG26" s="617"/>
      <c r="AWH26" s="617"/>
      <c r="AWI26" s="617"/>
      <c r="AWJ26" s="617"/>
      <c r="AWK26" s="617"/>
      <c r="AWL26" s="617"/>
      <c r="AWM26" s="617"/>
      <c r="AWN26" s="617"/>
      <c r="AWO26" s="617"/>
      <c r="AWP26" s="617"/>
      <c r="AWQ26" s="617"/>
      <c r="AWR26" s="617"/>
      <c r="AWS26" s="617"/>
      <c r="AWT26" s="617"/>
      <c r="AWU26" s="617"/>
      <c r="AWV26" s="617"/>
      <c r="AWW26" s="617"/>
      <c r="AWX26" s="617"/>
      <c r="AWY26" s="617"/>
      <c r="AWZ26" s="617"/>
      <c r="AXA26" s="617"/>
      <c r="AXB26" s="617"/>
      <c r="AXC26" s="617"/>
      <c r="AXD26" s="617"/>
      <c r="AXE26" s="617"/>
      <c r="AXF26" s="617"/>
      <c r="AXG26" s="617"/>
      <c r="AXH26" s="617"/>
      <c r="AXI26" s="617"/>
      <c r="AXJ26" s="617"/>
      <c r="AXK26" s="617"/>
      <c r="AXL26" s="617"/>
      <c r="AXM26" s="617"/>
      <c r="AXN26" s="617"/>
      <c r="AXO26" s="617"/>
      <c r="AXP26" s="617"/>
      <c r="AXQ26" s="617"/>
      <c r="AXR26" s="617"/>
      <c r="AXS26" s="617"/>
      <c r="AXT26" s="617"/>
      <c r="AXU26" s="617"/>
      <c r="AXV26" s="617"/>
      <c r="AXW26" s="617"/>
      <c r="AXX26" s="617"/>
      <c r="AXY26" s="617"/>
      <c r="AXZ26" s="617"/>
      <c r="AYA26" s="617"/>
      <c r="AYB26" s="617"/>
      <c r="AYC26" s="617"/>
      <c r="AYD26" s="617"/>
      <c r="AYE26" s="617"/>
      <c r="AYF26" s="617"/>
      <c r="AYG26" s="617"/>
      <c r="AYH26" s="617"/>
      <c r="AYI26" s="617"/>
      <c r="AYJ26" s="617"/>
      <c r="AYK26" s="617"/>
      <c r="AYL26" s="617"/>
      <c r="AYM26" s="617"/>
      <c r="AYN26" s="617"/>
      <c r="AYO26" s="617"/>
      <c r="AYP26" s="617"/>
      <c r="AYQ26" s="617"/>
      <c r="AYR26" s="617"/>
      <c r="AYS26" s="617"/>
      <c r="AYT26" s="617"/>
      <c r="AYU26" s="617"/>
      <c r="AYV26" s="617"/>
      <c r="AYW26" s="617"/>
      <c r="AYX26" s="617"/>
      <c r="AYY26" s="617"/>
      <c r="AYZ26" s="617"/>
      <c r="AZA26" s="617"/>
      <c r="AZB26" s="617"/>
      <c r="AZC26" s="617"/>
      <c r="AZD26" s="617"/>
      <c r="AZE26" s="617"/>
      <c r="AZF26" s="617"/>
      <c r="AZG26" s="617"/>
      <c r="AZH26" s="617"/>
      <c r="AZI26" s="617"/>
      <c r="AZJ26" s="617"/>
      <c r="AZK26" s="617"/>
      <c r="AZL26" s="617"/>
      <c r="AZM26" s="617"/>
      <c r="AZN26" s="617"/>
      <c r="AZO26" s="617"/>
      <c r="AZP26" s="617"/>
      <c r="AZQ26" s="617"/>
      <c r="AZR26" s="617"/>
      <c r="AZS26" s="617"/>
      <c r="AZT26" s="617"/>
      <c r="AZU26" s="617"/>
      <c r="AZV26" s="617"/>
      <c r="AZW26" s="617"/>
      <c r="AZX26" s="617"/>
      <c r="AZY26" s="617"/>
      <c r="AZZ26" s="617"/>
      <c r="BAA26" s="617"/>
      <c r="BAB26" s="617"/>
      <c r="BAC26" s="617"/>
      <c r="BAD26" s="617"/>
      <c r="BAE26" s="617"/>
      <c r="BAF26" s="617"/>
      <c r="BAG26" s="617"/>
      <c r="BAH26" s="617"/>
      <c r="BAI26" s="617"/>
      <c r="BAJ26" s="617"/>
      <c r="BAK26" s="617"/>
      <c r="BAL26" s="617"/>
      <c r="BAM26" s="617"/>
      <c r="BAN26" s="617"/>
      <c r="BAO26" s="617"/>
      <c r="BAP26" s="617"/>
      <c r="BAQ26" s="617"/>
      <c r="BAR26" s="617"/>
      <c r="BAS26" s="617"/>
      <c r="BAT26" s="617"/>
      <c r="BAU26" s="617"/>
      <c r="BAV26" s="617"/>
      <c r="BAW26" s="617"/>
      <c r="BAX26" s="617"/>
      <c r="BAY26" s="617"/>
      <c r="BAZ26" s="617"/>
      <c r="BBA26" s="617"/>
      <c r="BBB26" s="617"/>
      <c r="BBC26" s="617"/>
      <c r="BBD26" s="617"/>
      <c r="BBE26" s="617"/>
      <c r="BBF26" s="617"/>
      <c r="BBG26" s="617"/>
      <c r="BBH26" s="617"/>
      <c r="BBI26" s="617"/>
      <c r="BBJ26" s="617"/>
      <c r="BBK26" s="617"/>
      <c r="BBL26" s="617"/>
      <c r="BBM26" s="617"/>
      <c r="BBN26" s="617"/>
      <c r="BBO26" s="617"/>
      <c r="BBP26" s="617"/>
      <c r="BBQ26" s="617"/>
      <c r="BBR26" s="617"/>
      <c r="BBS26" s="617"/>
      <c r="BBT26" s="617"/>
      <c r="BBU26" s="617"/>
      <c r="BBV26" s="617"/>
      <c r="BBW26" s="617"/>
      <c r="BBX26" s="617"/>
      <c r="BBY26" s="617"/>
      <c r="BBZ26" s="617"/>
      <c r="BCA26" s="617"/>
      <c r="BCB26" s="617"/>
      <c r="BCC26" s="617"/>
      <c r="BCD26" s="617"/>
      <c r="BCE26" s="617"/>
      <c r="BCF26" s="617"/>
      <c r="BCG26" s="617"/>
      <c r="BCH26" s="617"/>
      <c r="BCI26" s="617"/>
      <c r="BCJ26" s="617"/>
      <c r="BCK26" s="617"/>
      <c r="BCL26" s="617"/>
      <c r="BCM26" s="617"/>
      <c r="BCN26" s="617"/>
      <c r="BCO26" s="617"/>
      <c r="BCP26" s="617"/>
      <c r="BCQ26" s="617"/>
      <c r="BCR26" s="617"/>
      <c r="BCS26" s="617"/>
      <c r="BCT26" s="617"/>
      <c r="BCU26" s="617"/>
      <c r="BCV26" s="617"/>
      <c r="BCW26" s="617"/>
      <c r="BCX26" s="617"/>
      <c r="BCY26" s="617"/>
      <c r="BCZ26" s="617"/>
      <c r="BDA26" s="617"/>
      <c r="BDB26" s="617"/>
      <c r="BDC26" s="617"/>
      <c r="BDD26" s="617"/>
      <c r="BDE26" s="617"/>
      <c r="BDF26" s="617"/>
      <c r="BDG26" s="617"/>
      <c r="BDH26" s="617"/>
      <c r="BDI26" s="617"/>
      <c r="BDJ26" s="617"/>
      <c r="BDK26" s="617"/>
      <c r="BDL26" s="617"/>
      <c r="BDM26" s="617"/>
      <c r="BDN26" s="617"/>
      <c r="BDO26" s="617"/>
      <c r="BDP26" s="617"/>
      <c r="BDQ26" s="617"/>
      <c r="BDR26" s="617"/>
      <c r="BDS26" s="617"/>
      <c r="BDT26" s="617"/>
      <c r="BDU26" s="617"/>
      <c r="BDV26" s="617"/>
      <c r="BDW26" s="617"/>
      <c r="BDX26" s="617"/>
      <c r="BDY26" s="617"/>
      <c r="BDZ26" s="617"/>
      <c r="BEA26" s="617"/>
      <c r="BEB26" s="617"/>
      <c r="BEC26" s="617"/>
      <c r="BED26" s="617"/>
      <c r="BEE26" s="617"/>
      <c r="BEF26" s="617"/>
      <c r="BEG26" s="617"/>
      <c r="BEH26" s="617"/>
      <c r="BEI26" s="617"/>
      <c r="BEJ26" s="617"/>
      <c r="BEK26" s="617"/>
      <c r="BEL26" s="617"/>
      <c r="BEM26" s="617"/>
      <c r="BEN26" s="617"/>
      <c r="BEO26" s="617"/>
      <c r="BEP26" s="617"/>
      <c r="BEQ26" s="617"/>
      <c r="BER26" s="617"/>
      <c r="BES26" s="617"/>
      <c r="BET26" s="617"/>
      <c r="BEU26" s="617"/>
      <c r="BEV26" s="617"/>
      <c r="BEW26" s="617"/>
      <c r="BEX26" s="617"/>
      <c r="BEY26" s="617"/>
      <c r="BEZ26" s="617"/>
      <c r="BFA26" s="617"/>
      <c r="BFB26" s="617"/>
      <c r="BFC26" s="617"/>
      <c r="BFD26" s="617"/>
      <c r="BFE26" s="617"/>
      <c r="BFF26" s="617"/>
      <c r="BFG26" s="617"/>
      <c r="BFH26" s="617"/>
      <c r="BFI26" s="617"/>
      <c r="BFJ26" s="617"/>
      <c r="BFK26" s="617"/>
      <c r="BFL26" s="617"/>
      <c r="BFM26" s="617"/>
      <c r="BFN26" s="617"/>
      <c r="BFO26" s="617"/>
      <c r="BFP26" s="617"/>
      <c r="BFQ26" s="617"/>
      <c r="BFR26" s="617"/>
      <c r="BFS26" s="617"/>
      <c r="BFT26" s="617"/>
      <c r="BFU26" s="617"/>
      <c r="BFV26" s="617"/>
      <c r="BFW26" s="617"/>
      <c r="BFX26" s="617"/>
      <c r="BFY26" s="617"/>
      <c r="BFZ26" s="617"/>
      <c r="BGA26" s="617"/>
      <c r="BGB26" s="617"/>
      <c r="BGC26" s="617"/>
      <c r="BGD26" s="617"/>
      <c r="BGE26" s="617"/>
      <c r="BGF26" s="617"/>
      <c r="BGG26" s="617"/>
      <c r="BGH26" s="617"/>
      <c r="BGI26" s="617"/>
      <c r="BGJ26" s="617"/>
      <c r="BGK26" s="617"/>
      <c r="BGL26" s="617"/>
      <c r="BGM26" s="617"/>
      <c r="BGN26" s="617"/>
      <c r="BGO26" s="617"/>
      <c r="BGP26" s="617"/>
      <c r="BGQ26" s="617"/>
      <c r="BGR26" s="617"/>
      <c r="BGS26" s="617"/>
      <c r="BGT26" s="617"/>
      <c r="BGU26" s="617"/>
      <c r="BGV26" s="617"/>
      <c r="BGW26" s="617"/>
      <c r="BGX26" s="617"/>
      <c r="BGY26" s="617"/>
      <c r="BGZ26" s="617"/>
      <c r="BHA26" s="617"/>
      <c r="BHB26" s="617"/>
      <c r="BHC26" s="617"/>
      <c r="BHD26" s="617"/>
      <c r="BHE26" s="617"/>
      <c r="BHF26" s="617"/>
      <c r="BHG26" s="617"/>
      <c r="BHH26" s="617"/>
      <c r="BHI26" s="617"/>
      <c r="BHJ26" s="617"/>
      <c r="BHK26" s="617"/>
      <c r="BHL26" s="617"/>
      <c r="BHM26" s="617"/>
      <c r="BHN26" s="617"/>
      <c r="BHO26" s="617"/>
      <c r="BHP26" s="617"/>
      <c r="BHQ26" s="617"/>
      <c r="BHR26" s="617"/>
      <c r="BHS26" s="617"/>
      <c r="BHT26" s="617"/>
      <c r="BHU26" s="617"/>
      <c r="BHV26" s="617"/>
      <c r="BHW26" s="617"/>
      <c r="BHX26" s="617"/>
      <c r="BHY26" s="617"/>
      <c r="BHZ26" s="617"/>
      <c r="BIA26" s="617"/>
      <c r="BIB26" s="617"/>
      <c r="BIC26" s="617"/>
      <c r="BID26" s="617"/>
      <c r="BIE26" s="617"/>
      <c r="BIF26" s="617"/>
      <c r="BIG26" s="617"/>
      <c r="BIH26" s="617"/>
      <c r="BII26" s="617"/>
      <c r="BIJ26" s="617"/>
      <c r="BIK26" s="617"/>
      <c r="BIL26" s="617"/>
      <c r="BIM26" s="617"/>
      <c r="BIN26" s="617"/>
      <c r="BIO26" s="617"/>
      <c r="BIP26" s="617"/>
      <c r="BIQ26" s="617"/>
      <c r="BIR26" s="617"/>
      <c r="BIS26" s="617"/>
      <c r="BIT26" s="617"/>
      <c r="BIU26" s="617"/>
      <c r="BIV26" s="617"/>
      <c r="BIW26" s="617"/>
      <c r="BIX26" s="617"/>
      <c r="BIY26" s="617"/>
      <c r="BIZ26" s="617"/>
      <c r="BJA26" s="617"/>
      <c r="BJB26" s="617"/>
      <c r="BJC26" s="617"/>
      <c r="BJD26" s="617"/>
      <c r="BJE26" s="617"/>
      <c r="BJF26" s="617"/>
      <c r="BJG26" s="617"/>
      <c r="BJH26" s="617"/>
      <c r="BJI26" s="617"/>
      <c r="BJJ26" s="617"/>
      <c r="BJK26" s="617"/>
      <c r="BJL26" s="617"/>
      <c r="BJM26" s="617"/>
      <c r="BJN26" s="617"/>
      <c r="BJO26" s="617"/>
      <c r="BJP26" s="617"/>
      <c r="BJQ26" s="617"/>
      <c r="BJR26" s="617"/>
      <c r="BJS26" s="617"/>
      <c r="BJT26" s="617"/>
      <c r="BJU26" s="617"/>
      <c r="BJV26" s="617"/>
      <c r="BJW26" s="617"/>
      <c r="BJX26" s="617"/>
      <c r="BJY26" s="617"/>
      <c r="BJZ26" s="617"/>
      <c r="BKA26" s="617"/>
      <c r="BKB26" s="617"/>
      <c r="BKC26" s="617"/>
      <c r="BKD26" s="617"/>
      <c r="BKE26" s="617"/>
      <c r="BKF26" s="617"/>
      <c r="BKG26" s="617"/>
      <c r="BKH26" s="617"/>
      <c r="BKI26" s="617"/>
      <c r="BKJ26" s="617"/>
      <c r="BKK26" s="617"/>
      <c r="BKL26" s="617"/>
      <c r="BKM26" s="617"/>
      <c r="BKN26" s="617"/>
      <c r="BKO26" s="617"/>
      <c r="BKP26" s="617"/>
      <c r="BKQ26" s="617"/>
      <c r="BKR26" s="617"/>
      <c r="BKS26" s="617"/>
      <c r="BKT26" s="617"/>
      <c r="BKU26" s="617"/>
      <c r="BKV26" s="617"/>
      <c r="BKW26" s="617"/>
      <c r="BKX26" s="617"/>
      <c r="BKY26" s="617"/>
      <c r="BKZ26" s="617"/>
      <c r="BLA26" s="617"/>
      <c r="BLB26" s="617"/>
      <c r="BLC26" s="617"/>
      <c r="BLD26" s="617"/>
      <c r="BLE26" s="617"/>
      <c r="BLF26" s="617"/>
      <c r="BLG26" s="617"/>
      <c r="BLH26" s="617"/>
      <c r="BLI26" s="617"/>
      <c r="BLJ26" s="617"/>
      <c r="BLK26" s="617"/>
      <c r="BLL26" s="617"/>
      <c r="BLM26" s="617"/>
      <c r="BLN26" s="617"/>
      <c r="BLO26" s="617"/>
      <c r="BLP26" s="617"/>
      <c r="BLQ26" s="617"/>
      <c r="BLR26" s="617"/>
      <c r="BLS26" s="617"/>
      <c r="BLT26" s="617"/>
      <c r="BLU26" s="617"/>
      <c r="BLV26" s="617"/>
      <c r="BLW26" s="617"/>
      <c r="BLX26" s="617"/>
      <c r="BLY26" s="617"/>
      <c r="BLZ26" s="617"/>
      <c r="BMA26" s="617"/>
      <c r="BMB26" s="617"/>
      <c r="BMC26" s="617"/>
      <c r="BMD26" s="617"/>
      <c r="BME26" s="617"/>
      <c r="BMF26" s="617"/>
      <c r="BMG26" s="617"/>
      <c r="BMH26" s="617"/>
      <c r="BMI26" s="617"/>
      <c r="BMJ26" s="617"/>
      <c r="BMK26" s="617"/>
      <c r="BML26" s="617"/>
      <c r="BMM26" s="617"/>
      <c r="BMN26" s="617"/>
      <c r="BMO26" s="617"/>
      <c r="BMP26" s="617"/>
      <c r="BMQ26" s="617"/>
      <c r="BMR26" s="617"/>
      <c r="BMS26" s="617"/>
      <c r="BMT26" s="617"/>
      <c r="BMU26" s="617"/>
      <c r="BMV26" s="617"/>
      <c r="BMW26" s="617"/>
      <c r="BMX26" s="617"/>
      <c r="BMY26" s="617"/>
      <c r="BMZ26" s="617"/>
      <c r="BNA26" s="617"/>
      <c r="BNB26" s="617"/>
      <c r="BNC26" s="617"/>
      <c r="BND26" s="617"/>
      <c r="BNE26" s="617"/>
      <c r="BNF26" s="617"/>
      <c r="BNG26" s="617"/>
      <c r="BNH26" s="617"/>
      <c r="BNI26" s="617"/>
      <c r="BNJ26" s="617"/>
      <c r="BNK26" s="617"/>
      <c r="BNL26" s="617"/>
      <c r="BNM26" s="617"/>
      <c r="BNN26" s="617"/>
      <c r="BNO26" s="617"/>
      <c r="BNP26" s="617"/>
      <c r="BNQ26" s="617"/>
      <c r="BNR26" s="617"/>
      <c r="BNS26" s="617"/>
      <c r="BNT26" s="617"/>
      <c r="BNU26" s="617"/>
      <c r="BNV26" s="617"/>
      <c r="BNW26" s="617"/>
      <c r="BNX26" s="617"/>
      <c r="BNY26" s="617"/>
      <c r="BNZ26" s="617"/>
      <c r="BOA26" s="617"/>
      <c r="BOB26" s="617"/>
      <c r="BOC26" s="617"/>
      <c r="BOD26" s="617"/>
      <c r="BOE26" s="617"/>
      <c r="BOF26" s="617"/>
      <c r="BOG26" s="617"/>
      <c r="BOH26" s="617"/>
      <c r="BOI26" s="617"/>
      <c r="BOJ26" s="617"/>
      <c r="BOK26" s="617"/>
      <c r="BOL26" s="617"/>
      <c r="BOM26" s="617"/>
      <c r="BON26" s="617"/>
      <c r="BOO26" s="617"/>
      <c r="BOP26" s="617"/>
      <c r="BOQ26" s="617"/>
      <c r="BOR26" s="617"/>
      <c r="BOS26" s="617"/>
      <c r="BOT26" s="617"/>
      <c r="BOU26" s="617"/>
      <c r="BOV26" s="617"/>
      <c r="BOW26" s="617"/>
      <c r="BOX26" s="617"/>
      <c r="BOY26" s="617"/>
      <c r="BOZ26" s="617"/>
      <c r="BPA26" s="617"/>
      <c r="BPB26" s="617"/>
      <c r="BPC26" s="617"/>
      <c r="BPD26" s="617"/>
      <c r="BPE26" s="617"/>
      <c r="BPF26" s="617"/>
      <c r="BPG26" s="617"/>
      <c r="BPH26" s="617"/>
      <c r="BPI26" s="617"/>
      <c r="BPJ26" s="617"/>
      <c r="BPK26" s="617"/>
      <c r="BPL26" s="617"/>
      <c r="BPM26" s="617"/>
      <c r="BPN26" s="617"/>
      <c r="BPO26" s="617"/>
      <c r="BPP26" s="617"/>
      <c r="BPQ26" s="617"/>
      <c r="BPR26" s="617"/>
      <c r="BPS26" s="617"/>
      <c r="BPT26" s="617"/>
      <c r="BPU26" s="617"/>
      <c r="BPV26" s="617"/>
      <c r="BPW26" s="617"/>
      <c r="BPX26" s="617"/>
      <c r="BPY26" s="617"/>
      <c r="BPZ26" s="617"/>
      <c r="BQA26" s="617"/>
      <c r="BQB26" s="617"/>
      <c r="BQC26" s="617"/>
      <c r="BQD26" s="617"/>
      <c r="BQE26" s="617"/>
      <c r="BQF26" s="617"/>
      <c r="BQG26" s="617"/>
      <c r="BQH26" s="617"/>
      <c r="BQI26" s="617"/>
      <c r="BQJ26" s="617"/>
      <c r="BQK26" s="617"/>
      <c r="BQL26" s="617"/>
      <c r="BQM26" s="617"/>
      <c r="BQN26" s="617"/>
      <c r="BQO26" s="617"/>
      <c r="BQP26" s="617"/>
      <c r="BQQ26" s="617"/>
      <c r="BQR26" s="617"/>
      <c r="BQS26" s="617"/>
      <c r="BQT26" s="617"/>
      <c r="BQU26" s="617"/>
      <c r="BQV26" s="617"/>
      <c r="BQW26" s="617"/>
      <c r="BQX26" s="617"/>
      <c r="BQY26" s="617"/>
      <c r="BQZ26" s="617"/>
      <c r="BRA26" s="617"/>
      <c r="BRB26" s="617"/>
      <c r="BRC26" s="617"/>
      <c r="BRD26" s="617"/>
      <c r="BRE26" s="617"/>
      <c r="BRF26" s="617"/>
      <c r="BRG26" s="617"/>
      <c r="BRH26" s="617"/>
      <c r="BRI26" s="617"/>
      <c r="BRJ26" s="617"/>
      <c r="BRK26" s="617"/>
      <c r="BRL26" s="617"/>
      <c r="BRM26" s="617"/>
      <c r="BRN26" s="617"/>
      <c r="BRO26" s="617"/>
      <c r="BRP26" s="617"/>
      <c r="BRQ26" s="617"/>
      <c r="BRR26" s="617"/>
      <c r="BRS26" s="617"/>
      <c r="BRT26" s="617"/>
      <c r="BRU26" s="617"/>
      <c r="BRV26" s="617"/>
      <c r="BRW26" s="617"/>
      <c r="BRX26" s="617"/>
      <c r="BRY26" s="617"/>
      <c r="BRZ26" s="617"/>
      <c r="BSA26" s="617"/>
      <c r="BSB26" s="617"/>
      <c r="BSC26" s="617"/>
      <c r="BSD26" s="617"/>
      <c r="BSE26" s="617"/>
      <c r="BSF26" s="617"/>
      <c r="BSG26" s="617"/>
      <c r="BSH26" s="617"/>
      <c r="BSI26" s="617"/>
      <c r="BSJ26" s="617"/>
      <c r="BSK26" s="617"/>
      <c r="BSL26" s="617"/>
      <c r="BSM26" s="617"/>
      <c r="BSN26" s="617"/>
      <c r="BSO26" s="617"/>
      <c r="BSP26" s="617"/>
      <c r="BSQ26" s="617"/>
      <c r="BSR26" s="617"/>
      <c r="BSS26" s="617"/>
      <c r="BST26" s="617"/>
      <c r="BSU26" s="617"/>
      <c r="BSV26" s="617"/>
      <c r="BSW26" s="617"/>
      <c r="BSX26" s="617"/>
      <c r="BSY26" s="617"/>
      <c r="BSZ26" s="617"/>
      <c r="BTA26" s="617"/>
      <c r="BTB26" s="617"/>
      <c r="BTC26" s="617"/>
      <c r="BTD26" s="617"/>
      <c r="BTE26" s="617"/>
      <c r="BTF26" s="617"/>
      <c r="BTG26" s="617"/>
      <c r="BTH26" s="617"/>
      <c r="BTI26" s="617"/>
      <c r="BTJ26" s="617"/>
      <c r="BTK26" s="617"/>
      <c r="BTL26" s="617"/>
      <c r="BTM26" s="617"/>
      <c r="BTN26" s="617"/>
      <c r="BTO26" s="617"/>
      <c r="BTP26" s="617"/>
      <c r="BTQ26" s="617"/>
      <c r="BTR26" s="617"/>
      <c r="BTS26" s="617"/>
      <c r="BTT26" s="617"/>
      <c r="BTU26" s="617"/>
      <c r="BTV26" s="617"/>
      <c r="BTW26" s="617"/>
      <c r="BTX26" s="617"/>
      <c r="BTY26" s="617"/>
      <c r="BTZ26" s="617"/>
      <c r="BUA26" s="617"/>
      <c r="BUB26" s="617"/>
      <c r="BUC26" s="617"/>
      <c r="BUD26" s="617"/>
      <c r="BUE26" s="617"/>
      <c r="BUF26" s="617"/>
      <c r="BUG26" s="617"/>
      <c r="BUH26" s="617"/>
      <c r="BUI26" s="617"/>
      <c r="BUJ26" s="617"/>
      <c r="BUK26" s="617"/>
      <c r="BUL26" s="617"/>
      <c r="BUM26" s="617"/>
      <c r="BUN26" s="617"/>
      <c r="BUO26" s="617"/>
      <c r="BUP26" s="617"/>
      <c r="BUQ26" s="617"/>
      <c r="BUR26" s="617"/>
      <c r="BUS26" s="617"/>
      <c r="BUT26" s="617"/>
      <c r="BUU26" s="617"/>
      <c r="BUV26" s="617"/>
      <c r="BUW26" s="617"/>
      <c r="BUX26" s="617"/>
      <c r="BUY26" s="617"/>
      <c r="BUZ26" s="617"/>
      <c r="BVA26" s="617"/>
      <c r="BVB26" s="617"/>
      <c r="BVC26" s="617"/>
      <c r="BVD26" s="617"/>
      <c r="BVE26" s="617"/>
      <c r="BVF26" s="617"/>
      <c r="BVG26" s="617"/>
      <c r="BVH26" s="617"/>
      <c r="BVI26" s="617"/>
      <c r="BVJ26" s="617"/>
      <c r="BVK26" s="617"/>
      <c r="BVL26" s="617"/>
      <c r="BVM26" s="617"/>
      <c r="BVN26" s="617"/>
      <c r="BVO26" s="617"/>
      <c r="BVP26" s="617"/>
      <c r="BVQ26" s="617"/>
      <c r="BVR26" s="617"/>
      <c r="BVS26" s="617"/>
      <c r="BVT26" s="617"/>
      <c r="BVU26" s="617"/>
      <c r="BVV26" s="617"/>
      <c r="BVW26" s="617"/>
      <c r="BVX26" s="617"/>
      <c r="BVY26" s="617"/>
      <c r="BVZ26" s="617"/>
      <c r="BWA26" s="617"/>
      <c r="BWB26" s="617"/>
      <c r="BWC26" s="617"/>
      <c r="BWD26" s="617"/>
      <c r="BWE26" s="617"/>
      <c r="BWF26" s="617"/>
      <c r="BWG26" s="617"/>
      <c r="BWH26" s="617"/>
      <c r="BWI26" s="617"/>
      <c r="BWJ26" s="617"/>
      <c r="BWK26" s="617"/>
      <c r="BWL26" s="617"/>
      <c r="BWM26" s="617"/>
      <c r="BWN26" s="617"/>
      <c r="BWO26" s="617"/>
      <c r="BWP26" s="617"/>
      <c r="BWQ26" s="617"/>
      <c r="BWR26" s="617"/>
      <c r="BWS26" s="617"/>
      <c r="BWT26" s="617"/>
      <c r="BWU26" s="617"/>
      <c r="BWV26" s="617"/>
      <c r="BWW26" s="617"/>
      <c r="BWX26" s="617"/>
      <c r="BWY26" s="617"/>
      <c r="BWZ26" s="617"/>
      <c r="BXA26" s="617"/>
      <c r="BXB26" s="617"/>
      <c r="BXC26" s="617"/>
      <c r="BXD26" s="617"/>
      <c r="BXE26" s="617"/>
      <c r="BXF26" s="617"/>
      <c r="BXG26" s="617"/>
      <c r="BXH26" s="617"/>
      <c r="BXI26" s="617"/>
      <c r="BXJ26" s="617"/>
      <c r="BXK26" s="617"/>
      <c r="BXL26" s="617"/>
      <c r="BXM26" s="617"/>
      <c r="BXN26" s="617"/>
      <c r="BXO26" s="617"/>
      <c r="BXP26" s="617"/>
      <c r="BXQ26" s="617"/>
      <c r="BXR26" s="617"/>
      <c r="BXS26" s="617"/>
      <c r="BXT26" s="617"/>
      <c r="BXU26" s="617"/>
      <c r="BXV26" s="617"/>
      <c r="BXW26" s="617"/>
      <c r="BXX26" s="617"/>
      <c r="BXY26" s="617"/>
      <c r="BXZ26" s="617"/>
      <c r="BYA26" s="617"/>
      <c r="BYB26" s="617"/>
      <c r="BYC26" s="617"/>
      <c r="BYD26" s="617"/>
      <c r="BYE26" s="617"/>
      <c r="BYF26" s="617"/>
      <c r="BYG26" s="617"/>
      <c r="BYH26" s="617"/>
      <c r="BYI26" s="617"/>
      <c r="BYJ26" s="617"/>
      <c r="BYK26" s="617"/>
      <c r="BYL26" s="617"/>
      <c r="BYM26" s="617"/>
      <c r="BYN26" s="617"/>
      <c r="BYO26" s="617"/>
      <c r="BYP26" s="617"/>
      <c r="BYQ26" s="617"/>
      <c r="BYR26" s="617"/>
      <c r="BYS26" s="617"/>
      <c r="BYT26" s="617"/>
      <c r="BYU26" s="617"/>
      <c r="BYV26" s="617"/>
      <c r="BYW26" s="617"/>
      <c r="BYX26" s="617"/>
      <c r="BYY26" s="617"/>
      <c r="BYZ26" s="617"/>
      <c r="BZA26" s="617"/>
      <c r="BZB26" s="617"/>
      <c r="BZC26" s="617"/>
      <c r="BZD26" s="617"/>
      <c r="BZE26" s="617"/>
      <c r="BZF26" s="617"/>
      <c r="BZG26" s="617"/>
      <c r="BZH26" s="617"/>
      <c r="BZI26" s="617"/>
      <c r="BZJ26" s="617"/>
      <c r="BZK26" s="617"/>
      <c r="BZL26" s="617"/>
      <c r="BZM26" s="617"/>
      <c r="BZN26" s="617"/>
      <c r="BZO26" s="617"/>
      <c r="BZP26" s="617"/>
      <c r="BZQ26" s="617"/>
      <c r="BZR26" s="617"/>
      <c r="BZS26" s="617"/>
      <c r="BZT26" s="617"/>
      <c r="BZU26" s="617"/>
      <c r="BZV26" s="617"/>
      <c r="BZW26" s="617"/>
      <c r="BZX26" s="617"/>
      <c r="BZY26" s="617"/>
      <c r="BZZ26" s="617"/>
      <c r="CAA26" s="617"/>
      <c r="CAB26" s="617"/>
      <c r="CAC26" s="617"/>
      <c r="CAD26" s="617"/>
      <c r="CAE26" s="617"/>
      <c r="CAF26" s="617"/>
      <c r="CAG26" s="617"/>
      <c r="CAH26" s="617"/>
      <c r="CAI26" s="617"/>
      <c r="CAJ26" s="617"/>
      <c r="CAK26" s="617"/>
      <c r="CAL26" s="617"/>
      <c r="CAM26" s="617"/>
      <c r="CAN26" s="617"/>
      <c r="CAO26" s="617"/>
      <c r="CAP26" s="617"/>
      <c r="CAQ26" s="617"/>
      <c r="CAR26" s="617"/>
      <c r="CAS26" s="617"/>
      <c r="CAT26" s="617"/>
      <c r="CAU26" s="617"/>
      <c r="CAV26" s="617"/>
      <c r="CAW26" s="617"/>
      <c r="CAX26" s="617"/>
      <c r="CAY26" s="617"/>
      <c r="CAZ26" s="617"/>
      <c r="CBA26" s="617"/>
      <c r="CBB26" s="617"/>
      <c r="CBC26" s="617"/>
      <c r="CBD26" s="617"/>
      <c r="CBE26" s="617"/>
      <c r="CBF26" s="617"/>
      <c r="CBG26" s="617"/>
      <c r="CBH26" s="617"/>
      <c r="CBI26" s="617"/>
      <c r="CBJ26" s="617"/>
      <c r="CBK26" s="617"/>
      <c r="CBL26" s="617"/>
      <c r="CBM26" s="617"/>
      <c r="CBN26" s="617"/>
      <c r="CBO26" s="617"/>
      <c r="CBP26" s="617"/>
      <c r="CBQ26" s="617"/>
      <c r="CBR26" s="617"/>
      <c r="CBS26" s="617"/>
      <c r="CBT26" s="617"/>
      <c r="CBU26" s="617"/>
      <c r="CBV26" s="617"/>
      <c r="CBW26" s="617"/>
      <c r="CBX26" s="617"/>
      <c r="CBY26" s="617"/>
      <c r="CBZ26" s="617"/>
      <c r="CCA26" s="617"/>
      <c r="CCB26" s="617"/>
      <c r="CCC26" s="617"/>
      <c r="CCD26" s="617"/>
      <c r="CCE26" s="617"/>
      <c r="CCF26" s="617"/>
      <c r="CCG26" s="617"/>
      <c r="CCH26" s="617"/>
      <c r="CCI26" s="617"/>
      <c r="CCJ26" s="617"/>
      <c r="CCK26" s="617"/>
      <c r="CCL26" s="617"/>
      <c r="CCM26" s="617"/>
      <c r="CCN26" s="617"/>
      <c r="CCO26" s="617"/>
      <c r="CCP26" s="617"/>
      <c r="CCQ26" s="617"/>
      <c r="CCR26" s="617"/>
      <c r="CCS26" s="617"/>
      <c r="CCT26" s="617"/>
      <c r="CCU26" s="617"/>
      <c r="CCV26" s="617"/>
      <c r="CCW26" s="617"/>
      <c r="CCX26" s="617"/>
      <c r="CCY26" s="617"/>
      <c r="CCZ26" s="617"/>
      <c r="CDA26" s="617"/>
      <c r="CDB26" s="617"/>
      <c r="CDC26" s="617"/>
      <c r="CDD26" s="617"/>
      <c r="CDE26" s="617"/>
      <c r="CDF26" s="617"/>
      <c r="CDG26" s="617"/>
      <c r="CDH26" s="617"/>
      <c r="CDI26" s="617"/>
      <c r="CDJ26" s="617"/>
      <c r="CDK26" s="617"/>
      <c r="CDL26" s="617"/>
      <c r="CDM26" s="617"/>
      <c r="CDN26" s="617"/>
      <c r="CDO26" s="617"/>
      <c r="CDP26" s="617"/>
      <c r="CDQ26" s="617"/>
      <c r="CDR26" s="617"/>
      <c r="CDS26" s="617"/>
      <c r="CDT26" s="617"/>
      <c r="CDU26" s="617"/>
      <c r="CDV26" s="617"/>
      <c r="CDW26" s="617"/>
      <c r="CDX26" s="617"/>
      <c r="CDY26" s="617"/>
      <c r="CDZ26" s="617"/>
      <c r="CEA26" s="617"/>
      <c r="CEB26" s="617"/>
      <c r="CEC26" s="617"/>
      <c r="CED26" s="617"/>
      <c r="CEE26" s="617"/>
      <c r="CEF26" s="617"/>
      <c r="CEG26" s="617"/>
      <c r="CEH26" s="617"/>
      <c r="CEI26" s="617"/>
      <c r="CEJ26" s="617"/>
      <c r="CEK26" s="617"/>
      <c r="CEL26" s="617"/>
      <c r="CEM26" s="617"/>
      <c r="CEN26" s="617"/>
      <c r="CEO26" s="617"/>
      <c r="CEP26" s="617"/>
      <c r="CEQ26" s="617"/>
      <c r="CER26" s="617"/>
      <c r="CES26" s="617"/>
      <c r="CET26" s="617"/>
      <c r="CEU26" s="617"/>
      <c r="CEV26" s="617"/>
      <c r="CEW26" s="617"/>
      <c r="CEX26" s="617"/>
      <c r="CEY26" s="617"/>
      <c r="CEZ26" s="617"/>
      <c r="CFA26" s="617"/>
      <c r="CFB26" s="617"/>
      <c r="CFC26" s="617"/>
      <c r="CFD26" s="617"/>
      <c r="CFE26" s="617"/>
      <c r="CFF26" s="617"/>
      <c r="CFG26" s="617"/>
      <c r="CFH26" s="617"/>
      <c r="CFI26" s="617"/>
      <c r="CFJ26" s="617"/>
      <c r="CFK26" s="617"/>
      <c r="CFL26" s="617"/>
      <c r="CFM26" s="617"/>
      <c r="CFN26" s="617"/>
      <c r="CFO26" s="617"/>
      <c r="CFP26" s="617"/>
      <c r="CFQ26" s="617"/>
      <c r="CFR26" s="617"/>
      <c r="CFS26" s="617"/>
      <c r="CFT26" s="617"/>
      <c r="CFU26" s="617"/>
      <c r="CFV26" s="617"/>
      <c r="CFW26" s="617"/>
      <c r="CFX26" s="617"/>
      <c r="CFY26" s="617"/>
      <c r="CFZ26" s="617"/>
      <c r="CGA26" s="617"/>
      <c r="CGB26" s="617"/>
      <c r="CGC26" s="617"/>
      <c r="CGD26" s="617"/>
      <c r="CGE26" s="617"/>
      <c r="CGF26" s="617"/>
      <c r="CGG26" s="617"/>
      <c r="CGH26" s="617"/>
      <c r="CGI26" s="617"/>
      <c r="CGJ26" s="617"/>
      <c r="CGK26" s="617"/>
      <c r="CGL26" s="617"/>
      <c r="CGM26" s="617"/>
      <c r="CGN26" s="617"/>
      <c r="CGO26" s="617"/>
      <c r="CGP26" s="617"/>
      <c r="CGQ26" s="617"/>
      <c r="CGR26" s="617"/>
      <c r="CGS26" s="617"/>
      <c r="CGT26" s="617"/>
      <c r="CGU26" s="617"/>
      <c r="CGV26" s="617"/>
      <c r="CGW26" s="617"/>
      <c r="CGX26" s="617"/>
      <c r="CGY26" s="617"/>
      <c r="CGZ26" s="617"/>
      <c r="CHA26" s="617"/>
      <c r="CHB26" s="617"/>
      <c r="CHC26" s="617"/>
      <c r="CHD26" s="617"/>
      <c r="CHE26" s="617"/>
      <c r="CHF26" s="617"/>
      <c r="CHG26" s="617"/>
      <c r="CHH26" s="617"/>
      <c r="CHI26" s="617"/>
      <c r="CHJ26" s="617"/>
      <c r="CHK26" s="617"/>
      <c r="CHL26" s="617"/>
      <c r="CHM26" s="617"/>
      <c r="CHN26" s="617"/>
      <c r="CHO26" s="617"/>
      <c r="CHP26" s="617"/>
      <c r="CHQ26" s="617"/>
      <c r="CHR26" s="617"/>
      <c r="CHS26" s="617"/>
      <c r="CHT26" s="617"/>
      <c r="CHU26" s="617"/>
      <c r="CHV26" s="617"/>
      <c r="CHW26" s="617"/>
      <c r="CHX26" s="617"/>
      <c r="CHY26" s="617"/>
      <c r="CHZ26" s="617"/>
      <c r="CIA26" s="617"/>
      <c r="CIB26" s="617"/>
      <c r="CIC26" s="617"/>
      <c r="CID26" s="617"/>
      <c r="CIE26" s="617"/>
      <c r="CIF26" s="617"/>
      <c r="CIG26" s="617"/>
      <c r="CIH26" s="617"/>
      <c r="CII26" s="617"/>
      <c r="CIJ26" s="617"/>
      <c r="CIK26" s="617"/>
      <c r="CIL26" s="617"/>
      <c r="CIM26" s="617"/>
      <c r="CIN26" s="617"/>
      <c r="CIO26" s="617"/>
      <c r="CIP26" s="617"/>
      <c r="CIQ26" s="617"/>
      <c r="CIR26" s="617"/>
      <c r="CIS26" s="617"/>
      <c r="CIT26" s="617"/>
      <c r="CIU26" s="617"/>
      <c r="CIV26" s="617"/>
      <c r="CIW26" s="617"/>
      <c r="CIX26" s="617"/>
      <c r="CIY26" s="617"/>
      <c r="CIZ26" s="617"/>
      <c r="CJA26" s="617"/>
      <c r="CJB26" s="617"/>
      <c r="CJC26" s="617"/>
      <c r="CJD26" s="617"/>
      <c r="CJE26" s="617"/>
      <c r="CJF26" s="617"/>
      <c r="CJG26" s="617"/>
      <c r="CJH26" s="617"/>
      <c r="CJI26" s="617"/>
      <c r="CJJ26" s="617"/>
      <c r="CJK26" s="617"/>
      <c r="CJL26" s="617"/>
      <c r="CJM26" s="617"/>
      <c r="CJN26" s="617"/>
      <c r="CJO26" s="617"/>
      <c r="CJP26" s="617"/>
      <c r="CJQ26" s="617"/>
      <c r="CJR26" s="617"/>
      <c r="CJS26" s="617"/>
      <c r="CJT26" s="617"/>
      <c r="CJU26" s="617"/>
      <c r="CJV26" s="617"/>
      <c r="CJW26" s="617"/>
      <c r="CJX26" s="617"/>
      <c r="CJY26" s="617"/>
      <c r="CJZ26" s="617"/>
      <c r="CKA26" s="617"/>
      <c r="CKB26" s="617"/>
      <c r="CKC26" s="617"/>
      <c r="CKD26" s="617"/>
      <c r="CKE26" s="617"/>
      <c r="CKF26" s="617"/>
      <c r="CKG26" s="617"/>
      <c r="CKH26" s="617"/>
      <c r="CKI26" s="617"/>
      <c r="CKJ26" s="617"/>
      <c r="CKK26" s="617"/>
      <c r="CKL26" s="617"/>
      <c r="CKM26" s="617"/>
      <c r="CKN26" s="617"/>
      <c r="CKO26" s="617"/>
      <c r="CKP26" s="617"/>
      <c r="CKQ26" s="617"/>
      <c r="CKR26" s="617"/>
      <c r="CKS26" s="617"/>
      <c r="CKT26" s="617"/>
      <c r="CKU26" s="617"/>
      <c r="CKV26" s="617"/>
      <c r="CKW26" s="617"/>
      <c r="CKX26" s="617"/>
      <c r="CKY26" s="617"/>
      <c r="CKZ26" s="617"/>
      <c r="CLA26" s="617"/>
      <c r="CLB26" s="617"/>
      <c r="CLC26" s="617"/>
      <c r="CLD26" s="617"/>
      <c r="CLE26" s="617"/>
      <c r="CLF26" s="617"/>
      <c r="CLG26" s="617"/>
      <c r="CLH26" s="617"/>
      <c r="CLI26" s="617"/>
      <c r="CLJ26" s="617"/>
      <c r="CLK26" s="617"/>
      <c r="CLL26" s="617"/>
      <c r="CLM26" s="617"/>
      <c r="CLN26" s="617"/>
      <c r="CLO26" s="617"/>
      <c r="CLP26" s="617"/>
      <c r="CLQ26" s="617"/>
      <c r="CLR26" s="617"/>
      <c r="CLS26" s="617"/>
      <c r="CLT26" s="617"/>
      <c r="CLU26" s="617"/>
      <c r="CLV26" s="617"/>
      <c r="CLW26" s="617"/>
      <c r="CLX26" s="617"/>
      <c r="CLY26" s="617"/>
      <c r="CLZ26" s="617"/>
      <c r="CMA26" s="617"/>
      <c r="CMB26" s="617"/>
      <c r="CMC26" s="617"/>
      <c r="CMD26" s="617"/>
      <c r="CME26" s="617"/>
      <c r="CMF26" s="617"/>
      <c r="CMG26" s="617"/>
      <c r="CMH26" s="617"/>
      <c r="CMI26" s="617"/>
      <c r="CMJ26" s="617"/>
      <c r="CMK26" s="617"/>
      <c r="CML26" s="617"/>
      <c r="CMM26" s="617"/>
      <c r="CMN26" s="617"/>
      <c r="CMO26" s="617"/>
      <c r="CMP26" s="617"/>
      <c r="CMQ26" s="617"/>
      <c r="CMR26" s="617"/>
      <c r="CMS26" s="617"/>
      <c r="CMT26" s="617"/>
      <c r="CMU26" s="617"/>
      <c r="CMV26" s="617"/>
      <c r="CMW26" s="617"/>
      <c r="CMX26" s="617"/>
      <c r="CMY26" s="617"/>
      <c r="CMZ26" s="617"/>
      <c r="CNA26" s="617"/>
      <c r="CNB26" s="617"/>
      <c r="CNC26" s="617"/>
      <c r="CND26" s="617"/>
      <c r="CNE26" s="617"/>
      <c r="CNF26" s="617"/>
      <c r="CNG26" s="617"/>
      <c r="CNH26" s="617"/>
      <c r="CNI26" s="617"/>
      <c r="CNJ26" s="617"/>
      <c r="CNK26" s="617"/>
      <c r="CNL26" s="617"/>
      <c r="CNM26" s="617"/>
      <c r="CNN26" s="617"/>
      <c r="CNO26" s="617"/>
      <c r="CNP26" s="617"/>
      <c r="CNQ26" s="617"/>
      <c r="CNR26" s="617"/>
      <c r="CNS26" s="617"/>
      <c r="CNT26" s="617"/>
      <c r="CNU26" s="617"/>
      <c r="CNV26" s="617"/>
      <c r="CNW26" s="617"/>
      <c r="CNX26" s="617"/>
      <c r="CNY26" s="617"/>
      <c r="CNZ26" s="617"/>
      <c r="COA26" s="617"/>
      <c r="COB26" s="617"/>
      <c r="COC26" s="617"/>
      <c r="COD26" s="617"/>
      <c r="COE26" s="617"/>
      <c r="COF26" s="617"/>
      <c r="COG26" s="617"/>
      <c r="COH26" s="617"/>
      <c r="COI26" s="617"/>
      <c r="COJ26" s="617"/>
      <c r="COK26" s="617"/>
      <c r="COL26" s="617"/>
      <c r="COM26" s="617"/>
      <c r="CON26" s="617"/>
      <c r="COO26" s="617"/>
      <c r="COP26" s="617"/>
      <c r="COQ26" s="617"/>
      <c r="COR26" s="617"/>
      <c r="COS26" s="617"/>
      <c r="COT26" s="617"/>
      <c r="COU26" s="617"/>
      <c r="COV26" s="617"/>
      <c r="COW26" s="617"/>
      <c r="COX26" s="617"/>
      <c r="COY26" s="617"/>
      <c r="COZ26" s="617"/>
      <c r="CPA26" s="617"/>
      <c r="CPB26" s="617"/>
      <c r="CPC26" s="617"/>
      <c r="CPD26" s="617"/>
      <c r="CPE26" s="617"/>
      <c r="CPF26" s="617"/>
      <c r="CPG26" s="617"/>
      <c r="CPH26" s="617"/>
      <c r="CPI26" s="617"/>
      <c r="CPJ26" s="617"/>
      <c r="CPK26" s="617"/>
      <c r="CPL26" s="617"/>
      <c r="CPM26" s="617"/>
      <c r="CPN26" s="617"/>
      <c r="CPO26" s="617"/>
      <c r="CPP26" s="617"/>
      <c r="CPQ26" s="617"/>
      <c r="CPR26" s="617"/>
      <c r="CPS26" s="617"/>
      <c r="CPT26" s="617"/>
      <c r="CPU26" s="617"/>
      <c r="CPV26" s="617"/>
      <c r="CPW26" s="617"/>
      <c r="CPX26" s="617"/>
      <c r="CPY26" s="617"/>
      <c r="CPZ26" s="617"/>
      <c r="CQA26" s="617"/>
      <c r="CQB26" s="617"/>
      <c r="CQC26" s="617"/>
      <c r="CQD26" s="617"/>
      <c r="CQE26" s="617"/>
      <c r="CQF26" s="617"/>
      <c r="CQG26" s="617"/>
      <c r="CQH26" s="617"/>
      <c r="CQI26" s="617"/>
      <c r="CQJ26" s="617"/>
      <c r="CQK26" s="617"/>
      <c r="CQL26" s="617"/>
      <c r="CQM26" s="617"/>
      <c r="CQN26" s="617"/>
      <c r="CQO26" s="617"/>
      <c r="CQP26" s="617"/>
      <c r="CQQ26" s="617"/>
      <c r="CQR26" s="617"/>
      <c r="CQS26" s="617"/>
      <c r="CQT26" s="617"/>
      <c r="CQU26" s="617"/>
      <c r="CQV26" s="617"/>
      <c r="CQW26" s="617"/>
      <c r="CQX26" s="617"/>
      <c r="CQY26" s="617"/>
      <c r="CQZ26" s="617"/>
      <c r="CRA26" s="617"/>
      <c r="CRB26" s="617"/>
      <c r="CRC26" s="617"/>
      <c r="CRD26" s="617"/>
      <c r="CRE26" s="617"/>
      <c r="CRF26" s="617"/>
      <c r="CRG26" s="617"/>
      <c r="CRH26" s="617"/>
      <c r="CRI26" s="617"/>
      <c r="CRJ26" s="617"/>
      <c r="CRK26" s="617"/>
      <c r="CRL26" s="617"/>
      <c r="CRM26" s="617"/>
      <c r="CRN26" s="617"/>
      <c r="CRO26" s="617"/>
      <c r="CRP26" s="617"/>
      <c r="CRQ26" s="617"/>
      <c r="CRR26" s="617"/>
      <c r="CRS26" s="617"/>
      <c r="CRT26" s="617"/>
      <c r="CRU26" s="617"/>
      <c r="CRV26" s="617"/>
      <c r="CRW26" s="617"/>
      <c r="CRX26" s="617"/>
      <c r="CRY26" s="617"/>
      <c r="CRZ26" s="617"/>
      <c r="CSA26" s="617"/>
      <c r="CSB26" s="617"/>
      <c r="CSC26" s="617"/>
      <c r="CSD26" s="617"/>
      <c r="CSE26" s="617"/>
      <c r="CSF26" s="617"/>
      <c r="CSG26" s="617"/>
      <c r="CSH26" s="617"/>
      <c r="CSI26" s="617"/>
      <c r="CSJ26" s="617"/>
      <c r="CSK26" s="617"/>
      <c r="CSL26" s="617"/>
      <c r="CSM26" s="617"/>
      <c r="CSN26" s="617"/>
      <c r="CSO26" s="617"/>
      <c r="CSP26" s="617"/>
      <c r="CSQ26" s="617"/>
      <c r="CSR26" s="617"/>
      <c r="CSS26" s="617"/>
      <c r="CST26" s="617"/>
      <c r="CSU26" s="617"/>
      <c r="CSV26" s="617"/>
      <c r="CSW26" s="617"/>
      <c r="CSX26" s="617"/>
      <c r="CSY26" s="617"/>
      <c r="CSZ26" s="617"/>
      <c r="CTA26" s="617"/>
      <c r="CTB26" s="617"/>
      <c r="CTC26" s="617"/>
      <c r="CTD26" s="617"/>
      <c r="CTE26" s="617"/>
      <c r="CTF26" s="617"/>
      <c r="CTG26" s="617"/>
      <c r="CTH26" s="617"/>
      <c r="CTI26" s="617"/>
      <c r="CTJ26" s="617"/>
      <c r="CTK26" s="617"/>
      <c r="CTL26" s="617"/>
      <c r="CTM26" s="617"/>
      <c r="CTN26" s="617"/>
      <c r="CTO26" s="617"/>
      <c r="CTP26" s="617"/>
      <c r="CTQ26" s="617"/>
      <c r="CTR26" s="617"/>
      <c r="CTS26" s="617"/>
      <c r="CTT26" s="617"/>
      <c r="CTU26" s="617"/>
      <c r="CTV26" s="617"/>
      <c r="CTW26" s="617"/>
      <c r="CTX26" s="617"/>
      <c r="CTY26" s="617"/>
      <c r="CTZ26" s="617"/>
      <c r="CUA26" s="617"/>
      <c r="CUB26" s="617"/>
      <c r="CUC26" s="617"/>
      <c r="CUD26" s="617"/>
      <c r="CUE26" s="617"/>
      <c r="CUF26" s="617"/>
      <c r="CUG26" s="617"/>
      <c r="CUH26" s="617"/>
      <c r="CUI26" s="617"/>
      <c r="CUJ26" s="617"/>
      <c r="CUK26" s="617"/>
      <c r="CUL26" s="617"/>
      <c r="CUM26" s="617"/>
      <c r="CUN26" s="617"/>
      <c r="CUO26" s="617"/>
      <c r="CUP26" s="617"/>
      <c r="CUQ26" s="617"/>
      <c r="CUR26" s="617"/>
      <c r="CUS26" s="617"/>
      <c r="CUT26" s="617"/>
      <c r="CUU26" s="617"/>
      <c r="CUV26" s="617"/>
      <c r="CUW26" s="617"/>
      <c r="CUX26" s="617"/>
      <c r="CUY26" s="617"/>
      <c r="CUZ26" s="617"/>
      <c r="CVA26" s="617"/>
      <c r="CVB26" s="617"/>
      <c r="CVC26" s="617"/>
      <c r="CVD26" s="617"/>
      <c r="CVE26" s="617"/>
      <c r="CVF26" s="617"/>
      <c r="CVG26" s="617"/>
      <c r="CVH26" s="617"/>
      <c r="CVI26" s="617"/>
      <c r="CVJ26" s="617"/>
      <c r="CVK26" s="617"/>
      <c r="CVL26" s="617"/>
      <c r="CVM26" s="617"/>
      <c r="CVN26" s="617"/>
      <c r="CVO26" s="617"/>
      <c r="CVP26" s="617"/>
      <c r="CVQ26" s="617"/>
      <c r="CVR26" s="617"/>
      <c r="CVS26" s="617"/>
      <c r="CVT26" s="617"/>
      <c r="CVU26" s="617"/>
      <c r="CVV26" s="617"/>
      <c r="CVW26" s="617"/>
      <c r="CVX26" s="617"/>
      <c r="CVY26" s="617"/>
      <c r="CVZ26" s="617"/>
      <c r="CWA26" s="617"/>
      <c r="CWB26" s="617"/>
      <c r="CWC26" s="617"/>
      <c r="CWD26" s="617"/>
      <c r="CWE26" s="617"/>
      <c r="CWF26" s="617"/>
      <c r="CWG26" s="617"/>
      <c r="CWH26" s="617"/>
      <c r="CWI26" s="617"/>
      <c r="CWJ26" s="617"/>
      <c r="CWK26" s="617"/>
      <c r="CWL26" s="617"/>
      <c r="CWM26" s="617"/>
      <c r="CWN26" s="617"/>
      <c r="CWO26" s="617"/>
      <c r="CWP26" s="617"/>
      <c r="CWQ26" s="617"/>
      <c r="CWR26" s="617"/>
      <c r="CWS26" s="617"/>
      <c r="CWT26" s="617"/>
      <c r="CWU26" s="617"/>
      <c r="CWV26" s="617"/>
      <c r="CWW26" s="617"/>
      <c r="CWX26" s="617"/>
      <c r="CWY26" s="617"/>
      <c r="CWZ26" s="617"/>
      <c r="CXA26" s="617"/>
      <c r="CXB26" s="617"/>
      <c r="CXC26" s="617"/>
      <c r="CXD26" s="617"/>
      <c r="CXE26" s="617"/>
      <c r="CXF26" s="617"/>
      <c r="CXG26" s="617"/>
      <c r="CXH26" s="617"/>
      <c r="CXI26" s="617"/>
      <c r="CXJ26" s="617"/>
      <c r="CXK26" s="617"/>
      <c r="CXL26" s="617"/>
      <c r="CXM26" s="617"/>
      <c r="CXN26" s="617"/>
      <c r="CXO26" s="617"/>
      <c r="CXP26" s="617"/>
      <c r="CXQ26" s="617"/>
      <c r="CXR26" s="617"/>
      <c r="CXS26" s="617"/>
      <c r="CXT26" s="617"/>
      <c r="CXU26" s="617"/>
      <c r="CXV26" s="617"/>
      <c r="CXW26" s="617"/>
      <c r="CXX26" s="617"/>
      <c r="CXY26" s="617"/>
      <c r="CXZ26" s="617"/>
      <c r="CYA26" s="617"/>
      <c r="CYB26" s="617"/>
      <c r="CYC26" s="617"/>
      <c r="CYD26" s="617"/>
      <c r="CYE26" s="617"/>
      <c r="CYF26" s="617"/>
      <c r="CYG26" s="617"/>
      <c r="CYH26" s="617"/>
      <c r="CYI26" s="617"/>
      <c r="CYJ26" s="617"/>
      <c r="CYK26" s="617"/>
      <c r="CYL26" s="617"/>
      <c r="CYM26" s="617"/>
      <c r="CYN26" s="617"/>
      <c r="CYO26" s="617"/>
      <c r="CYP26" s="617"/>
      <c r="CYQ26" s="617"/>
      <c r="CYR26" s="617"/>
      <c r="CYS26" s="617"/>
      <c r="CYT26" s="617"/>
      <c r="CYU26" s="617"/>
      <c r="CYV26" s="617"/>
      <c r="CYW26" s="617"/>
      <c r="CYX26" s="617"/>
      <c r="CYY26" s="617"/>
      <c r="CYZ26" s="617"/>
      <c r="CZA26" s="617"/>
      <c r="CZB26" s="617"/>
      <c r="CZC26" s="617"/>
      <c r="CZD26" s="617"/>
      <c r="CZE26" s="617"/>
      <c r="CZF26" s="617"/>
      <c r="CZG26" s="617"/>
      <c r="CZH26" s="617"/>
      <c r="CZI26" s="617"/>
      <c r="CZJ26" s="617"/>
      <c r="CZK26" s="617"/>
      <c r="CZL26" s="617"/>
      <c r="CZM26" s="617"/>
      <c r="CZN26" s="617"/>
      <c r="CZO26" s="617"/>
      <c r="CZP26" s="617"/>
      <c r="CZQ26" s="617"/>
      <c r="CZR26" s="617"/>
      <c r="CZS26" s="617"/>
      <c r="CZT26" s="617"/>
      <c r="CZU26" s="617"/>
      <c r="CZV26" s="617"/>
      <c r="CZW26" s="617"/>
      <c r="CZX26" s="617"/>
      <c r="CZY26" s="617"/>
      <c r="CZZ26" s="617"/>
      <c r="DAA26" s="617"/>
      <c r="DAB26" s="617"/>
      <c r="DAC26" s="617"/>
      <c r="DAD26" s="617"/>
      <c r="DAE26" s="617"/>
      <c r="DAF26" s="617"/>
      <c r="DAG26" s="617"/>
      <c r="DAH26" s="617"/>
      <c r="DAI26" s="617"/>
      <c r="DAJ26" s="617"/>
      <c r="DAK26" s="617"/>
      <c r="DAL26" s="617"/>
      <c r="DAM26" s="617"/>
      <c r="DAN26" s="617"/>
      <c r="DAO26" s="617"/>
      <c r="DAP26" s="617"/>
      <c r="DAQ26" s="617"/>
      <c r="DAR26" s="617"/>
      <c r="DAS26" s="617"/>
      <c r="DAT26" s="617"/>
      <c r="DAU26" s="617"/>
      <c r="DAV26" s="617"/>
      <c r="DAW26" s="617"/>
      <c r="DAX26" s="617"/>
      <c r="DAY26" s="617"/>
      <c r="DAZ26" s="617"/>
      <c r="DBA26" s="617"/>
      <c r="DBB26" s="617"/>
      <c r="DBC26" s="617"/>
      <c r="DBD26" s="617"/>
      <c r="DBE26" s="617"/>
      <c r="DBF26" s="617"/>
      <c r="DBG26" s="617"/>
      <c r="DBH26" s="617"/>
      <c r="DBI26" s="617"/>
      <c r="DBJ26" s="617"/>
      <c r="DBK26" s="617"/>
      <c r="DBL26" s="617"/>
      <c r="DBM26" s="617"/>
      <c r="DBN26" s="617"/>
      <c r="DBO26" s="617"/>
      <c r="DBP26" s="617"/>
      <c r="DBQ26" s="617"/>
      <c r="DBR26" s="617"/>
      <c r="DBS26" s="617"/>
      <c r="DBT26" s="617"/>
      <c r="DBU26" s="617"/>
      <c r="DBV26" s="617"/>
      <c r="DBW26" s="617"/>
      <c r="DBX26" s="617"/>
      <c r="DBY26" s="617"/>
      <c r="DBZ26" s="617"/>
      <c r="DCA26" s="617"/>
      <c r="DCB26" s="617"/>
      <c r="DCC26" s="617"/>
      <c r="DCD26" s="617"/>
      <c r="DCE26" s="617"/>
      <c r="DCF26" s="617"/>
      <c r="DCG26" s="617"/>
      <c r="DCH26" s="617"/>
      <c r="DCI26" s="617"/>
      <c r="DCJ26" s="617"/>
      <c r="DCK26" s="617"/>
      <c r="DCL26" s="617"/>
      <c r="DCM26" s="617"/>
      <c r="DCN26" s="617"/>
      <c r="DCO26" s="617"/>
      <c r="DCP26" s="617"/>
      <c r="DCQ26" s="617"/>
      <c r="DCR26" s="617"/>
      <c r="DCS26" s="617"/>
      <c r="DCT26" s="617"/>
      <c r="DCU26" s="617"/>
      <c r="DCV26" s="617"/>
      <c r="DCW26" s="617"/>
      <c r="DCX26" s="617"/>
      <c r="DCY26" s="617"/>
      <c r="DCZ26" s="617"/>
      <c r="DDA26" s="617"/>
      <c r="DDB26" s="617"/>
      <c r="DDC26" s="617"/>
      <c r="DDD26" s="617"/>
      <c r="DDE26" s="617"/>
      <c r="DDF26" s="617"/>
      <c r="DDG26" s="617"/>
      <c r="DDH26" s="617"/>
      <c r="DDI26" s="617"/>
      <c r="DDJ26" s="617"/>
      <c r="DDK26" s="617"/>
      <c r="DDL26" s="617"/>
      <c r="DDM26" s="617"/>
      <c r="DDN26" s="617"/>
      <c r="DDO26" s="617"/>
      <c r="DDP26" s="617"/>
      <c r="DDQ26" s="617"/>
      <c r="DDR26" s="617"/>
      <c r="DDS26" s="617"/>
      <c r="DDT26" s="617"/>
      <c r="DDU26" s="617"/>
      <c r="DDV26" s="617"/>
      <c r="DDW26" s="617"/>
      <c r="DDX26" s="617"/>
      <c r="DDY26" s="617"/>
      <c r="DDZ26" s="617"/>
      <c r="DEA26" s="617"/>
      <c r="DEB26" s="617"/>
      <c r="DEC26" s="617"/>
      <c r="DED26" s="617"/>
      <c r="DEE26" s="617"/>
      <c r="DEF26" s="617"/>
      <c r="DEG26" s="617"/>
      <c r="DEH26" s="617"/>
      <c r="DEI26" s="617"/>
      <c r="DEJ26" s="617"/>
      <c r="DEK26" s="617"/>
      <c r="DEL26" s="617"/>
      <c r="DEM26" s="617"/>
      <c r="DEN26" s="617"/>
      <c r="DEO26" s="617"/>
      <c r="DEP26" s="617"/>
      <c r="DEQ26" s="617"/>
      <c r="DER26" s="617"/>
      <c r="DES26" s="617"/>
      <c r="DET26" s="617"/>
      <c r="DEU26" s="617"/>
      <c r="DEV26" s="617"/>
      <c r="DEW26" s="617"/>
      <c r="DEX26" s="617"/>
      <c r="DEY26" s="617"/>
      <c r="DEZ26" s="617"/>
      <c r="DFA26" s="617"/>
      <c r="DFB26" s="617"/>
      <c r="DFC26" s="617"/>
      <c r="DFD26" s="617"/>
      <c r="DFE26" s="617"/>
      <c r="DFF26" s="617"/>
      <c r="DFG26" s="617"/>
      <c r="DFH26" s="617"/>
      <c r="DFI26" s="617"/>
      <c r="DFJ26" s="617"/>
      <c r="DFK26" s="617"/>
      <c r="DFL26" s="617"/>
      <c r="DFM26" s="617"/>
      <c r="DFN26" s="617"/>
      <c r="DFO26" s="617"/>
      <c r="DFP26" s="617"/>
      <c r="DFQ26" s="617"/>
      <c r="DFR26" s="617"/>
      <c r="DFS26" s="617"/>
      <c r="DFT26" s="617"/>
      <c r="DFU26" s="617"/>
      <c r="DFV26" s="617"/>
      <c r="DFW26" s="617"/>
      <c r="DFX26" s="617"/>
      <c r="DFY26" s="617"/>
      <c r="DFZ26" s="617"/>
      <c r="DGA26" s="617"/>
      <c r="DGB26" s="617"/>
      <c r="DGC26" s="617"/>
      <c r="DGD26" s="617"/>
      <c r="DGE26" s="617"/>
      <c r="DGF26" s="617"/>
      <c r="DGG26" s="617"/>
      <c r="DGH26" s="617"/>
      <c r="DGI26" s="617"/>
      <c r="DGJ26" s="617"/>
      <c r="DGK26" s="617"/>
      <c r="DGL26" s="617"/>
      <c r="DGM26" s="617"/>
      <c r="DGN26" s="617"/>
      <c r="DGO26" s="617"/>
      <c r="DGP26" s="617"/>
      <c r="DGQ26" s="617"/>
      <c r="DGR26" s="617"/>
      <c r="DGS26" s="617"/>
      <c r="DGT26" s="617"/>
      <c r="DGU26" s="617"/>
      <c r="DGV26" s="617"/>
      <c r="DGW26" s="617"/>
      <c r="DGX26" s="617"/>
      <c r="DGY26" s="617"/>
      <c r="DGZ26" s="617"/>
      <c r="DHA26" s="617"/>
      <c r="DHB26" s="617"/>
      <c r="DHC26" s="617"/>
      <c r="DHD26" s="617"/>
      <c r="DHE26" s="617"/>
      <c r="DHF26" s="617"/>
      <c r="DHG26" s="617"/>
      <c r="DHH26" s="617"/>
      <c r="DHI26" s="617"/>
      <c r="DHJ26" s="617"/>
      <c r="DHK26" s="617"/>
      <c r="DHL26" s="617"/>
      <c r="DHM26" s="617"/>
      <c r="DHN26" s="617"/>
      <c r="DHO26" s="617"/>
      <c r="DHP26" s="617"/>
      <c r="DHQ26" s="617"/>
      <c r="DHR26" s="617"/>
      <c r="DHS26" s="617"/>
      <c r="DHT26" s="617"/>
      <c r="DHU26" s="617"/>
      <c r="DHV26" s="617"/>
      <c r="DHW26" s="617"/>
      <c r="DHX26" s="617"/>
      <c r="DHY26" s="617"/>
      <c r="DHZ26" s="617"/>
      <c r="DIA26" s="617"/>
      <c r="DIB26" s="617"/>
      <c r="DIC26" s="617"/>
      <c r="DID26" s="617"/>
      <c r="DIE26" s="617"/>
      <c r="DIF26" s="617"/>
      <c r="DIG26" s="617"/>
      <c r="DIH26" s="617"/>
      <c r="DII26" s="617"/>
      <c r="DIJ26" s="617"/>
      <c r="DIK26" s="617"/>
      <c r="DIL26" s="617"/>
      <c r="DIM26" s="617"/>
      <c r="DIN26" s="617"/>
      <c r="DIO26" s="617"/>
      <c r="DIP26" s="617"/>
      <c r="DIQ26" s="617"/>
      <c r="DIR26" s="617"/>
      <c r="DIS26" s="617"/>
      <c r="DIT26" s="617"/>
      <c r="DIU26" s="617"/>
      <c r="DIV26" s="617"/>
      <c r="DIW26" s="617"/>
      <c r="DIX26" s="617"/>
      <c r="DIY26" s="617"/>
      <c r="DIZ26" s="617"/>
      <c r="DJA26" s="617"/>
      <c r="DJB26" s="617"/>
      <c r="DJC26" s="617"/>
      <c r="DJD26" s="617"/>
      <c r="DJE26" s="617"/>
      <c r="DJF26" s="617"/>
      <c r="DJG26" s="617"/>
      <c r="DJH26" s="617"/>
      <c r="DJI26" s="617"/>
      <c r="DJJ26" s="617"/>
      <c r="DJK26" s="617"/>
      <c r="DJL26" s="617"/>
      <c r="DJM26" s="617"/>
      <c r="DJN26" s="617"/>
      <c r="DJO26" s="617"/>
      <c r="DJP26" s="617"/>
      <c r="DJQ26" s="617"/>
      <c r="DJR26" s="617"/>
      <c r="DJS26" s="617"/>
      <c r="DJT26" s="617"/>
      <c r="DJU26" s="617"/>
      <c r="DJV26" s="617"/>
      <c r="DJW26" s="617"/>
      <c r="DJX26" s="617"/>
      <c r="DJY26" s="617"/>
      <c r="DJZ26" s="617"/>
      <c r="DKA26" s="617"/>
      <c r="DKB26" s="617"/>
      <c r="DKC26" s="617"/>
      <c r="DKD26" s="617"/>
      <c r="DKE26" s="617"/>
      <c r="DKF26" s="617"/>
      <c r="DKG26" s="617"/>
      <c r="DKH26" s="617"/>
      <c r="DKI26" s="617"/>
      <c r="DKJ26" s="617"/>
      <c r="DKK26" s="617"/>
      <c r="DKL26" s="617"/>
      <c r="DKM26" s="617"/>
      <c r="DKN26" s="617"/>
      <c r="DKO26" s="617"/>
      <c r="DKP26" s="617"/>
      <c r="DKQ26" s="617"/>
      <c r="DKR26" s="617"/>
      <c r="DKS26" s="617"/>
      <c r="DKT26" s="617"/>
      <c r="DKU26" s="617"/>
      <c r="DKV26" s="617"/>
      <c r="DKW26" s="617"/>
      <c r="DKX26" s="617"/>
      <c r="DKY26" s="617"/>
      <c r="DKZ26" s="617"/>
      <c r="DLA26" s="617"/>
      <c r="DLB26" s="617"/>
      <c r="DLC26" s="617"/>
      <c r="DLD26" s="617"/>
      <c r="DLE26" s="617"/>
      <c r="DLF26" s="617"/>
      <c r="DLG26" s="617"/>
      <c r="DLH26" s="617"/>
      <c r="DLI26" s="617"/>
      <c r="DLJ26" s="617"/>
      <c r="DLK26" s="617"/>
      <c r="DLL26" s="617"/>
      <c r="DLM26" s="617"/>
      <c r="DLN26" s="617"/>
      <c r="DLO26" s="617"/>
      <c r="DLP26" s="617"/>
      <c r="DLQ26" s="617"/>
      <c r="DLR26" s="617"/>
      <c r="DLS26" s="617"/>
      <c r="DLT26" s="617"/>
      <c r="DLU26" s="617"/>
      <c r="DLV26" s="617"/>
      <c r="DLW26" s="617"/>
      <c r="DLX26" s="617"/>
      <c r="DLY26" s="617"/>
      <c r="DLZ26" s="617"/>
      <c r="DMA26" s="617"/>
      <c r="DMB26" s="617"/>
      <c r="DMC26" s="617"/>
      <c r="DMD26" s="617"/>
      <c r="DME26" s="617"/>
      <c r="DMF26" s="617"/>
      <c r="DMG26" s="617"/>
      <c r="DMH26" s="617"/>
      <c r="DMI26" s="617"/>
      <c r="DMJ26" s="617"/>
      <c r="DMK26" s="617"/>
      <c r="DML26" s="617"/>
      <c r="DMM26" s="617"/>
      <c r="DMN26" s="617"/>
      <c r="DMO26" s="617"/>
      <c r="DMP26" s="617"/>
      <c r="DMQ26" s="617"/>
      <c r="DMR26" s="617"/>
      <c r="DMS26" s="617"/>
      <c r="DMT26" s="617"/>
      <c r="DMU26" s="617"/>
      <c r="DMV26" s="617"/>
      <c r="DMW26" s="617"/>
      <c r="DMX26" s="617"/>
      <c r="DMY26" s="617"/>
      <c r="DMZ26" s="617"/>
      <c r="DNA26" s="617"/>
      <c r="DNB26" s="617"/>
      <c r="DNC26" s="617"/>
      <c r="DND26" s="617"/>
      <c r="DNE26" s="617"/>
      <c r="DNF26" s="617"/>
      <c r="DNG26" s="617"/>
      <c r="DNH26" s="617"/>
      <c r="DNI26" s="617"/>
      <c r="DNJ26" s="617"/>
      <c r="DNK26" s="617"/>
      <c r="DNL26" s="617"/>
      <c r="DNM26" s="617"/>
      <c r="DNN26" s="617"/>
      <c r="DNO26" s="617"/>
      <c r="DNP26" s="617"/>
      <c r="DNQ26" s="617"/>
      <c r="DNR26" s="617"/>
      <c r="DNS26" s="617"/>
      <c r="DNT26" s="617"/>
      <c r="DNU26" s="617"/>
      <c r="DNV26" s="617"/>
      <c r="DNW26" s="617"/>
      <c r="DNX26" s="617"/>
      <c r="DNY26" s="617"/>
      <c r="DNZ26" s="617"/>
      <c r="DOA26" s="617"/>
      <c r="DOB26" s="617"/>
      <c r="DOC26" s="617"/>
      <c r="DOD26" s="617"/>
      <c r="DOE26" s="617"/>
      <c r="DOF26" s="617"/>
      <c r="DOG26" s="617"/>
      <c r="DOH26" s="617"/>
      <c r="DOI26" s="617"/>
      <c r="DOJ26" s="617"/>
      <c r="DOK26" s="617"/>
      <c r="DOL26" s="617"/>
      <c r="DOM26" s="617"/>
      <c r="DON26" s="617"/>
      <c r="DOO26" s="617"/>
      <c r="DOP26" s="617"/>
      <c r="DOQ26" s="617"/>
      <c r="DOR26" s="617"/>
      <c r="DOS26" s="617"/>
      <c r="DOT26" s="617"/>
      <c r="DOU26" s="617"/>
      <c r="DOV26" s="617"/>
      <c r="DOW26" s="617"/>
      <c r="DOX26" s="617"/>
      <c r="DOY26" s="617"/>
      <c r="DOZ26" s="617"/>
      <c r="DPA26" s="617"/>
      <c r="DPB26" s="617"/>
      <c r="DPC26" s="617"/>
      <c r="DPD26" s="617"/>
      <c r="DPE26" s="617"/>
      <c r="DPF26" s="617"/>
      <c r="DPG26" s="617"/>
      <c r="DPH26" s="617"/>
      <c r="DPI26" s="617"/>
      <c r="DPJ26" s="617"/>
      <c r="DPK26" s="617"/>
      <c r="DPL26" s="617"/>
      <c r="DPM26" s="617"/>
      <c r="DPN26" s="617"/>
      <c r="DPO26" s="617"/>
      <c r="DPP26" s="617"/>
      <c r="DPQ26" s="617"/>
      <c r="DPR26" s="617"/>
      <c r="DPS26" s="617"/>
      <c r="DPT26" s="617"/>
      <c r="DPU26" s="617"/>
      <c r="DPV26" s="617"/>
      <c r="DPW26" s="617"/>
      <c r="DPX26" s="617"/>
      <c r="DPY26" s="617"/>
      <c r="DPZ26" s="617"/>
      <c r="DQA26" s="617"/>
      <c r="DQB26" s="617"/>
      <c r="DQC26" s="617"/>
      <c r="DQD26" s="617"/>
      <c r="DQE26" s="617"/>
      <c r="DQF26" s="617"/>
      <c r="DQG26" s="617"/>
      <c r="DQH26" s="617"/>
      <c r="DQI26" s="617"/>
      <c r="DQJ26" s="617"/>
      <c r="DQK26" s="617"/>
      <c r="DQL26" s="617"/>
      <c r="DQM26" s="617"/>
      <c r="DQN26" s="617"/>
      <c r="DQO26" s="617"/>
      <c r="DQP26" s="617"/>
      <c r="DQQ26" s="617"/>
      <c r="DQR26" s="617"/>
      <c r="DQS26" s="617"/>
      <c r="DQT26" s="617"/>
      <c r="DQU26" s="617"/>
      <c r="DQV26" s="617"/>
      <c r="DQW26" s="617"/>
      <c r="DQX26" s="617"/>
      <c r="DQY26" s="617"/>
      <c r="DQZ26" s="617"/>
      <c r="DRA26" s="617"/>
      <c r="DRB26" s="617"/>
      <c r="DRC26" s="617"/>
      <c r="DRD26" s="617"/>
      <c r="DRE26" s="617"/>
      <c r="DRF26" s="617"/>
      <c r="DRG26" s="617"/>
      <c r="DRH26" s="617"/>
      <c r="DRI26" s="617"/>
      <c r="DRJ26" s="617"/>
      <c r="DRK26" s="617"/>
      <c r="DRL26" s="617"/>
      <c r="DRM26" s="617"/>
      <c r="DRN26" s="617"/>
      <c r="DRO26" s="617"/>
      <c r="DRP26" s="617"/>
      <c r="DRQ26" s="617"/>
      <c r="DRR26" s="617"/>
      <c r="DRS26" s="617"/>
      <c r="DRT26" s="617"/>
      <c r="DRU26" s="617"/>
      <c r="DRV26" s="617"/>
      <c r="DRW26" s="617"/>
      <c r="DRX26" s="617"/>
      <c r="DRY26" s="617"/>
      <c r="DRZ26" s="617"/>
      <c r="DSA26" s="617"/>
      <c r="DSB26" s="617"/>
      <c r="DSC26" s="617"/>
      <c r="DSD26" s="617"/>
      <c r="DSE26" s="617"/>
      <c r="DSF26" s="617"/>
      <c r="DSG26" s="617"/>
      <c r="DSH26" s="617"/>
      <c r="DSI26" s="617"/>
      <c r="DSJ26" s="617"/>
      <c r="DSK26" s="617"/>
      <c r="DSL26" s="617"/>
      <c r="DSM26" s="617"/>
      <c r="DSN26" s="617"/>
      <c r="DSO26" s="617"/>
      <c r="DSP26" s="617"/>
      <c r="DSQ26" s="617"/>
      <c r="DSR26" s="617"/>
      <c r="DSS26" s="617"/>
      <c r="DST26" s="617"/>
      <c r="DSU26" s="617"/>
      <c r="DSV26" s="617"/>
      <c r="DSW26" s="617"/>
      <c r="DSX26" s="617"/>
      <c r="DSY26" s="617"/>
      <c r="DSZ26" s="617"/>
      <c r="DTA26" s="617"/>
      <c r="DTB26" s="617"/>
      <c r="DTC26" s="617"/>
      <c r="DTD26" s="617"/>
      <c r="DTE26" s="617"/>
      <c r="DTF26" s="617"/>
      <c r="DTG26" s="617"/>
      <c r="DTH26" s="617"/>
      <c r="DTI26" s="617"/>
      <c r="DTJ26" s="617"/>
      <c r="DTK26" s="617"/>
      <c r="DTL26" s="617"/>
      <c r="DTM26" s="617"/>
      <c r="DTN26" s="617"/>
      <c r="DTO26" s="617"/>
      <c r="DTP26" s="617"/>
      <c r="DTQ26" s="617"/>
      <c r="DTR26" s="617"/>
      <c r="DTS26" s="617"/>
      <c r="DTT26" s="617"/>
      <c r="DTU26" s="617"/>
      <c r="DTV26" s="617"/>
      <c r="DTW26" s="617"/>
      <c r="DTX26" s="617"/>
      <c r="DTY26" s="617"/>
      <c r="DTZ26" s="617"/>
      <c r="DUA26" s="617"/>
      <c r="DUB26" s="617"/>
      <c r="DUC26" s="617"/>
      <c r="DUD26" s="617"/>
      <c r="DUE26" s="617"/>
      <c r="DUF26" s="617"/>
      <c r="DUG26" s="617"/>
      <c r="DUH26" s="617"/>
      <c r="DUI26" s="617"/>
      <c r="DUJ26" s="617"/>
      <c r="DUK26" s="617"/>
      <c r="DUL26" s="617"/>
      <c r="DUM26" s="617"/>
      <c r="DUN26" s="617"/>
      <c r="DUO26" s="617"/>
      <c r="DUP26" s="617"/>
      <c r="DUQ26" s="617"/>
      <c r="DUR26" s="617"/>
      <c r="DUS26" s="617"/>
      <c r="DUT26" s="617"/>
      <c r="DUU26" s="617"/>
      <c r="DUV26" s="617"/>
      <c r="DUW26" s="617"/>
      <c r="DUX26" s="617"/>
      <c r="DUY26" s="617"/>
      <c r="DUZ26" s="617"/>
      <c r="DVA26" s="617"/>
      <c r="DVB26" s="617"/>
      <c r="DVC26" s="617"/>
      <c r="DVD26" s="617"/>
      <c r="DVE26" s="617"/>
      <c r="DVF26" s="617"/>
      <c r="DVG26" s="617"/>
      <c r="DVH26" s="617"/>
      <c r="DVI26" s="617"/>
      <c r="DVJ26" s="617"/>
      <c r="DVK26" s="617"/>
      <c r="DVL26" s="617"/>
      <c r="DVM26" s="617"/>
      <c r="DVN26" s="617"/>
      <c r="DVO26" s="617"/>
      <c r="DVP26" s="617"/>
      <c r="DVQ26" s="617"/>
      <c r="DVR26" s="617"/>
      <c r="DVS26" s="617"/>
      <c r="DVT26" s="617"/>
      <c r="DVU26" s="617"/>
      <c r="DVV26" s="617"/>
      <c r="DVW26" s="617"/>
      <c r="DVX26" s="617"/>
      <c r="DVY26" s="617"/>
      <c r="DVZ26" s="617"/>
      <c r="DWA26" s="617"/>
      <c r="DWB26" s="617"/>
      <c r="DWC26" s="617"/>
      <c r="DWD26" s="617"/>
      <c r="DWE26" s="617"/>
      <c r="DWF26" s="617"/>
      <c r="DWG26" s="617"/>
      <c r="DWH26" s="617"/>
      <c r="DWI26" s="617"/>
      <c r="DWJ26" s="617"/>
      <c r="DWK26" s="617"/>
      <c r="DWL26" s="617"/>
      <c r="DWM26" s="617"/>
      <c r="DWN26" s="617"/>
      <c r="DWO26" s="617"/>
      <c r="DWP26" s="617"/>
      <c r="DWQ26" s="617"/>
      <c r="DWR26" s="617"/>
      <c r="DWS26" s="617"/>
      <c r="DWT26" s="617"/>
      <c r="DWU26" s="617"/>
      <c r="DWV26" s="617"/>
      <c r="DWW26" s="617"/>
      <c r="DWX26" s="617"/>
      <c r="DWY26" s="617"/>
      <c r="DWZ26" s="617"/>
      <c r="DXA26" s="617"/>
      <c r="DXB26" s="617"/>
      <c r="DXC26" s="617"/>
      <c r="DXD26" s="617"/>
      <c r="DXE26" s="617"/>
      <c r="DXF26" s="617"/>
      <c r="DXG26" s="617"/>
      <c r="DXH26" s="617"/>
      <c r="DXI26" s="617"/>
      <c r="DXJ26" s="617"/>
      <c r="DXK26" s="617"/>
      <c r="DXL26" s="617"/>
      <c r="DXM26" s="617"/>
      <c r="DXN26" s="617"/>
      <c r="DXO26" s="617"/>
      <c r="DXP26" s="617"/>
      <c r="DXQ26" s="617"/>
      <c r="DXR26" s="617"/>
      <c r="DXS26" s="617"/>
      <c r="DXT26" s="617"/>
      <c r="DXU26" s="617"/>
      <c r="DXV26" s="617"/>
      <c r="DXW26" s="617"/>
      <c r="DXX26" s="617"/>
      <c r="DXY26" s="617"/>
      <c r="DXZ26" s="617"/>
      <c r="DYA26" s="617"/>
      <c r="DYB26" s="617"/>
      <c r="DYC26" s="617"/>
      <c r="DYD26" s="617"/>
      <c r="DYE26" s="617"/>
      <c r="DYF26" s="617"/>
      <c r="DYG26" s="617"/>
      <c r="DYH26" s="617"/>
      <c r="DYI26" s="617"/>
      <c r="DYJ26" s="617"/>
      <c r="DYK26" s="617"/>
      <c r="DYL26" s="617"/>
      <c r="DYM26" s="617"/>
      <c r="DYN26" s="617"/>
      <c r="DYO26" s="617"/>
      <c r="DYP26" s="617"/>
      <c r="DYQ26" s="617"/>
      <c r="DYR26" s="617"/>
      <c r="DYS26" s="617"/>
      <c r="DYT26" s="617"/>
      <c r="DYU26" s="617"/>
      <c r="DYV26" s="617"/>
      <c r="DYW26" s="617"/>
      <c r="DYX26" s="617"/>
      <c r="DYY26" s="617"/>
      <c r="DYZ26" s="617"/>
      <c r="DZA26" s="617"/>
      <c r="DZB26" s="617"/>
      <c r="DZC26" s="617"/>
      <c r="DZD26" s="617"/>
      <c r="DZE26" s="617"/>
      <c r="DZF26" s="617"/>
      <c r="DZG26" s="617"/>
      <c r="DZH26" s="617"/>
      <c r="DZI26" s="617"/>
      <c r="DZJ26" s="617"/>
      <c r="DZK26" s="617"/>
      <c r="DZL26" s="617"/>
      <c r="DZM26" s="617"/>
      <c r="DZN26" s="617"/>
      <c r="DZO26" s="617"/>
      <c r="DZP26" s="617"/>
      <c r="DZQ26" s="617"/>
      <c r="DZR26" s="617"/>
      <c r="DZS26" s="617"/>
      <c r="DZT26" s="617"/>
      <c r="DZU26" s="617"/>
      <c r="DZV26" s="617"/>
      <c r="DZW26" s="617"/>
      <c r="DZX26" s="617"/>
      <c r="DZY26" s="617"/>
      <c r="DZZ26" s="617"/>
      <c r="EAA26" s="617"/>
      <c r="EAB26" s="617"/>
      <c r="EAC26" s="617"/>
      <c r="EAD26" s="617"/>
      <c r="EAE26" s="617"/>
      <c r="EAF26" s="617"/>
      <c r="EAG26" s="617"/>
      <c r="EAH26" s="617"/>
      <c r="EAI26" s="617"/>
      <c r="EAJ26" s="617"/>
      <c r="EAK26" s="617"/>
      <c r="EAL26" s="617"/>
      <c r="EAM26" s="617"/>
      <c r="EAN26" s="617"/>
      <c r="EAO26" s="617"/>
      <c r="EAP26" s="617"/>
      <c r="EAQ26" s="617"/>
      <c r="EAR26" s="617"/>
      <c r="EAS26" s="617"/>
      <c r="EAT26" s="617"/>
      <c r="EAU26" s="617"/>
      <c r="EAV26" s="617"/>
      <c r="EAW26" s="617"/>
      <c r="EAX26" s="617"/>
      <c r="EAY26" s="617"/>
      <c r="EAZ26" s="617"/>
      <c r="EBA26" s="617"/>
      <c r="EBB26" s="617"/>
      <c r="EBC26" s="617"/>
      <c r="EBD26" s="617"/>
      <c r="EBE26" s="617"/>
      <c r="EBF26" s="617"/>
      <c r="EBG26" s="617"/>
      <c r="EBH26" s="617"/>
      <c r="EBI26" s="617"/>
      <c r="EBJ26" s="617"/>
      <c r="EBK26" s="617"/>
      <c r="EBL26" s="617"/>
      <c r="EBM26" s="617"/>
      <c r="EBN26" s="617"/>
      <c r="EBO26" s="617"/>
      <c r="EBP26" s="617"/>
      <c r="EBQ26" s="617"/>
      <c r="EBR26" s="617"/>
      <c r="EBS26" s="617"/>
      <c r="EBT26" s="617"/>
      <c r="EBU26" s="617"/>
      <c r="EBV26" s="617"/>
      <c r="EBW26" s="617"/>
      <c r="EBX26" s="617"/>
      <c r="EBY26" s="617"/>
      <c r="EBZ26" s="617"/>
      <c r="ECA26" s="617"/>
      <c r="ECB26" s="617"/>
      <c r="ECC26" s="617"/>
      <c r="ECD26" s="617"/>
      <c r="ECE26" s="617"/>
      <c r="ECF26" s="617"/>
      <c r="ECG26" s="617"/>
      <c r="ECH26" s="617"/>
      <c r="ECI26" s="617"/>
      <c r="ECJ26" s="617"/>
      <c r="ECK26" s="617"/>
      <c r="ECL26" s="617"/>
      <c r="ECM26" s="617"/>
      <c r="ECN26" s="617"/>
      <c r="ECO26" s="617"/>
      <c r="ECP26" s="617"/>
      <c r="ECQ26" s="617"/>
      <c r="ECR26" s="617"/>
      <c r="ECS26" s="617"/>
      <c r="ECT26" s="617"/>
      <c r="ECU26" s="617"/>
      <c r="ECV26" s="617"/>
      <c r="ECW26" s="617"/>
      <c r="ECX26" s="617"/>
      <c r="ECY26" s="617"/>
      <c r="ECZ26" s="617"/>
      <c r="EDA26" s="617"/>
      <c r="EDB26" s="617"/>
      <c r="EDC26" s="617"/>
      <c r="EDD26" s="617"/>
      <c r="EDE26" s="617"/>
      <c r="EDF26" s="617"/>
      <c r="EDG26" s="617"/>
      <c r="EDH26" s="617"/>
      <c r="EDI26" s="617"/>
      <c r="EDJ26" s="617"/>
      <c r="EDK26" s="617"/>
      <c r="EDL26" s="617"/>
      <c r="EDM26" s="617"/>
      <c r="EDN26" s="617"/>
      <c r="EDO26" s="617"/>
      <c r="EDP26" s="617"/>
      <c r="EDQ26" s="617"/>
      <c r="EDR26" s="617"/>
      <c r="EDS26" s="617"/>
      <c r="EDT26" s="617"/>
      <c r="EDU26" s="617"/>
      <c r="EDV26" s="617"/>
      <c r="EDW26" s="617"/>
      <c r="EDX26" s="617"/>
      <c r="EDY26" s="617"/>
      <c r="EDZ26" s="617"/>
      <c r="EEA26" s="617"/>
      <c r="EEB26" s="617"/>
      <c r="EEC26" s="617"/>
      <c r="EED26" s="617"/>
      <c r="EEE26" s="617"/>
      <c r="EEF26" s="617"/>
      <c r="EEG26" s="617"/>
      <c r="EEH26" s="617"/>
      <c r="EEI26" s="617"/>
      <c r="EEJ26" s="617"/>
      <c r="EEK26" s="617"/>
      <c r="EEL26" s="617"/>
      <c r="EEM26" s="617"/>
      <c r="EEN26" s="617"/>
      <c r="EEO26" s="617"/>
      <c r="EEP26" s="617"/>
      <c r="EEQ26" s="617"/>
      <c r="EER26" s="617"/>
      <c r="EES26" s="617"/>
      <c r="EET26" s="617"/>
      <c r="EEU26" s="617"/>
      <c r="EEV26" s="617"/>
      <c r="EEW26" s="617"/>
      <c r="EEX26" s="617"/>
      <c r="EEY26" s="617"/>
      <c r="EEZ26" s="617"/>
      <c r="EFA26" s="617"/>
      <c r="EFB26" s="617"/>
      <c r="EFC26" s="617"/>
      <c r="EFD26" s="617"/>
      <c r="EFE26" s="617"/>
      <c r="EFF26" s="617"/>
      <c r="EFG26" s="617"/>
      <c r="EFH26" s="617"/>
      <c r="EFI26" s="617"/>
      <c r="EFJ26" s="617"/>
      <c r="EFK26" s="617"/>
      <c r="EFL26" s="617"/>
      <c r="EFM26" s="617"/>
      <c r="EFN26" s="617"/>
      <c r="EFO26" s="617"/>
      <c r="EFP26" s="617"/>
      <c r="EFQ26" s="617"/>
      <c r="EFR26" s="617"/>
      <c r="EFS26" s="617"/>
      <c r="EFT26" s="617"/>
      <c r="EFU26" s="617"/>
      <c r="EFV26" s="617"/>
      <c r="EFW26" s="617"/>
      <c r="EFX26" s="617"/>
      <c r="EFY26" s="617"/>
      <c r="EFZ26" s="617"/>
      <c r="EGA26" s="617"/>
      <c r="EGB26" s="617"/>
      <c r="EGC26" s="617"/>
      <c r="EGD26" s="617"/>
      <c r="EGE26" s="617"/>
      <c r="EGF26" s="617"/>
      <c r="EGG26" s="617"/>
      <c r="EGH26" s="617"/>
      <c r="EGI26" s="617"/>
      <c r="EGJ26" s="617"/>
      <c r="EGK26" s="617"/>
      <c r="EGL26" s="617"/>
      <c r="EGM26" s="617"/>
      <c r="EGN26" s="617"/>
      <c r="EGO26" s="617"/>
      <c r="EGP26" s="617"/>
      <c r="EGQ26" s="617"/>
      <c r="EGR26" s="617"/>
      <c r="EGS26" s="617"/>
      <c r="EGT26" s="617"/>
      <c r="EGU26" s="617"/>
      <c r="EGV26" s="617"/>
      <c r="EGW26" s="617"/>
      <c r="EGX26" s="617"/>
      <c r="EGY26" s="617"/>
      <c r="EGZ26" s="617"/>
      <c r="EHA26" s="617"/>
      <c r="EHB26" s="617"/>
      <c r="EHC26" s="617"/>
      <c r="EHD26" s="617"/>
      <c r="EHE26" s="617"/>
      <c r="EHF26" s="617"/>
      <c r="EHG26" s="617"/>
      <c r="EHH26" s="617"/>
      <c r="EHI26" s="617"/>
      <c r="EHJ26" s="617"/>
      <c r="EHK26" s="617"/>
      <c r="EHL26" s="617"/>
      <c r="EHM26" s="617"/>
      <c r="EHN26" s="617"/>
      <c r="EHO26" s="617"/>
      <c r="EHP26" s="617"/>
      <c r="EHQ26" s="617"/>
      <c r="EHR26" s="617"/>
      <c r="EHS26" s="617"/>
      <c r="EHT26" s="617"/>
      <c r="EHU26" s="617"/>
      <c r="EHV26" s="617"/>
      <c r="EHW26" s="617"/>
      <c r="EHX26" s="617"/>
      <c r="EHY26" s="617"/>
      <c r="EHZ26" s="617"/>
      <c r="EIA26" s="617"/>
      <c r="EIB26" s="617"/>
      <c r="EIC26" s="617"/>
      <c r="EID26" s="617"/>
      <c r="EIE26" s="617"/>
      <c r="EIF26" s="617"/>
      <c r="EIG26" s="617"/>
      <c r="EIH26" s="617"/>
      <c r="EII26" s="617"/>
      <c r="EIJ26" s="617"/>
      <c r="EIK26" s="617"/>
      <c r="EIL26" s="617"/>
      <c r="EIM26" s="617"/>
      <c r="EIN26" s="617"/>
      <c r="EIO26" s="617"/>
      <c r="EIP26" s="617"/>
      <c r="EIQ26" s="617"/>
      <c r="EIR26" s="617"/>
      <c r="EIS26" s="617"/>
      <c r="EIT26" s="617"/>
      <c r="EIU26" s="617"/>
      <c r="EIV26" s="617"/>
      <c r="EIW26" s="617"/>
      <c r="EIX26" s="617"/>
      <c r="EIY26" s="617"/>
      <c r="EIZ26" s="617"/>
      <c r="EJA26" s="617"/>
      <c r="EJB26" s="617"/>
      <c r="EJC26" s="617"/>
      <c r="EJD26" s="617"/>
      <c r="EJE26" s="617"/>
      <c r="EJF26" s="617"/>
      <c r="EJG26" s="617"/>
      <c r="EJH26" s="617"/>
      <c r="EJI26" s="617"/>
      <c r="EJJ26" s="617"/>
      <c r="EJK26" s="617"/>
      <c r="EJL26" s="617"/>
      <c r="EJM26" s="617"/>
      <c r="EJN26" s="617"/>
      <c r="EJO26" s="617"/>
      <c r="EJP26" s="617"/>
      <c r="EJQ26" s="617"/>
      <c r="EJR26" s="617"/>
      <c r="EJS26" s="617"/>
      <c r="EJT26" s="617"/>
      <c r="EJU26" s="617"/>
      <c r="EJV26" s="617"/>
      <c r="EJW26" s="617"/>
      <c r="EJX26" s="617"/>
      <c r="EJY26" s="617"/>
      <c r="EJZ26" s="617"/>
      <c r="EKA26" s="617"/>
      <c r="EKB26" s="617"/>
      <c r="EKC26" s="617"/>
      <c r="EKD26" s="617"/>
      <c r="EKE26" s="617"/>
      <c r="EKF26" s="617"/>
      <c r="EKG26" s="617"/>
      <c r="EKH26" s="617"/>
      <c r="EKI26" s="617"/>
      <c r="EKJ26" s="617"/>
      <c r="EKK26" s="617"/>
      <c r="EKL26" s="617"/>
      <c r="EKM26" s="617"/>
      <c r="EKN26" s="617"/>
      <c r="EKO26" s="617"/>
      <c r="EKP26" s="617"/>
      <c r="EKQ26" s="617"/>
      <c r="EKR26" s="617"/>
      <c r="EKS26" s="617"/>
      <c r="EKT26" s="617"/>
      <c r="EKU26" s="617"/>
      <c r="EKV26" s="617"/>
      <c r="EKW26" s="617"/>
      <c r="EKX26" s="617"/>
      <c r="EKY26" s="617"/>
      <c r="EKZ26" s="617"/>
      <c r="ELA26" s="617"/>
      <c r="ELB26" s="617"/>
      <c r="ELC26" s="617"/>
      <c r="ELD26" s="617"/>
      <c r="ELE26" s="617"/>
      <c r="ELF26" s="617"/>
      <c r="ELG26" s="617"/>
      <c r="ELH26" s="617"/>
      <c r="ELI26" s="617"/>
      <c r="ELJ26" s="617"/>
      <c r="ELK26" s="617"/>
      <c r="ELL26" s="617"/>
      <c r="ELM26" s="617"/>
      <c r="ELN26" s="617"/>
      <c r="ELO26" s="617"/>
      <c r="ELP26" s="617"/>
      <c r="ELQ26" s="617"/>
      <c r="ELR26" s="617"/>
      <c r="ELS26" s="617"/>
      <c r="ELT26" s="617"/>
      <c r="ELU26" s="617"/>
      <c r="ELV26" s="617"/>
      <c r="ELW26" s="617"/>
      <c r="ELX26" s="617"/>
      <c r="ELY26" s="617"/>
      <c r="ELZ26" s="617"/>
      <c r="EMA26" s="617"/>
      <c r="EMB26" s="617"/>
      <c r="EMC26" s="617"/>
      <c r="EMD26" s="617"/>
      <c r="EME26" s="617"/>
      <c r="EMF26" s="617"/>
      <c r="EMG26" s="617"/>
      <c r="EMH26" s="617"/>
      <c r="EMI26" s="617"/>
      <c r="EMJ26" s="617"/>
      <c r="EMK26" s="617"/>
      <c r="EML26" s="617"/>
      <c r="EMM26" s="617"/>
      <c r="EMN26" s="617"/>
      <c r="EMO26" s="617"/>
      <c r="EMP26" s="617"/>
      <c r="EMQ26" s="617"/>
      <c r="EMR26" s="617"/>
      <c r="EMS26" s="617"/>
      <c r="EMT26" s="617"/>
      <c r="EMU26" s="617"/>
      <c r="EMV26" s="617"/>
      <c r="EMW26" s="617"/>
      <c r="EMX26" s="617"/>
      <c r="EMY26" s="617"/>
      <c r="EMZ26" s="617"/>
      <c r="ENA26" s="617"/>
      <c r="ENB26" s="617"/>
      <c r="ENC26" s="617"/>
      <c r="END26" s="617"/>
      <c r="ENE26" s="617"/>
      <c r="ENF26" s="617"/>
      <c r="ENG26" s="617"/>
      <c r="ENH26" s="617"/>
      <c r="ENI26" s="617"/>
      <c r="ENJ26" s="617"/>
      <c r="ENK26" s="617"/>
      <c r="ENL26" s="617"/>
      <c r="ENM26" s="617"/>
      <c r="ENN26" s="617"/>
      <c r="ENO26" s="617"/>
      <c r="ENP26" s="617"/>
      <c r="ENQ26" s="617"/>
      <c r="ENR26" s="617"/>
      <c r="ENS26" s="617"/>
      <c r="ENT26" s="617"/>
      <c r="ENU26" s="617"/>
      <c r="ENV26" s="617"/>
      <c r="ENW26" s="617"/>
      <c r="ENX26" s="617"/>
      <c r="ENY26" s="617"/>
      <c r="ENZ26" s="617"/>
      <c r="EOA26" s="617"/>
      <c r="EOB26" s="617"/>
      <c r="EOC26" s="617"/>
      <c r="EOD26" s="617"/>
      <c r="EOE26" s="617"/>
      <c r="EOF26" s="617"/>
      <c r="EOG26" s="617"/>
      <c r="EOH26" s="617"/>
      <c r="EOI26" s="617"/>
      <c r="EOJ26" s="617"/>
      <c r="EOK26" s="617"/>
      <c r="EOL26" s="617"/>
      <c r="EOM26" s="617"/>
      <c r="EON26" s="617"/>
      <c r="EOO26" s="617"/>
      <c r="EOP26" s="617"/>
      <c r="EOQ26" s="617"/>
      <c r="EOR26" s="617"/>
      <c r="EOS26" s="617"/>
      <c r="EOT26" s="617"/>
      <c r="EOU26" s="617"/>
      <c r="EOV26" s="617"/>
      <c r="EOW26" s="617"/>
      <c r="EOX26" s="617"/>
      <c r="EOY26" s="617"/>
      <c r="EOZ26" s="617"/>
      <c r="EPA26" s="617"/>
      <c r="EPB26" s="617"/>
      <c r="EPC26" s="617"/>
      <c r="EPD26" s="617"/>
      <c r="EPE26" s="617"/>
      <c r="EPF26" s="617"/>
      <c r="EPG26" s="617"/>
      <c r="EPH26" s="617"/>
      <c r="EPI26" s="617"/>
      <c r="EPJ26" s="617"/>
      <c r="EPK26" s="617"/>
      <c r="EPL26" s="617"/>
      <c r="EPM26" s="617"/>
      <c r="EPN26" s="617"/>
      <c r="EPO26" s="617"/>
      <c r="EPP26" s="617"/>
      <c r="EPQ26" s="617"/>
      <c r="EPR26" s="617"/>
      <c r="EPS26" s="617"/>
      <c r="EPT26" s="617"/>
      <c r="EPU26" s="617"/>
      <c r="EPV26" s="617"/>
      <c r="EPW26" s="617"/>
      <c r="EPX26" s="617"/>
      <c r="EPY26" s="617"/>
      <c r="EPZ26" s="617"/>
      <c r="EQA26" s="617"/>
      <c r="EQB26" s="617"/>
      <c r="EQC26" s="617"/>
      <c r="EQD26" s="617"/>
      <c r="EQE26" s="617"/>
      <c r="EQF26" s="617"/>
      <c r="EQG26" s="617"/>
      <c r="EQH26" s="617"/>
      <c r="EQI26" s="617"/>
      <c r="EQJ26" s="617"/>
      <c r="EQK26" s="617"/>
      <c r="EQL26" s="617"/>
      <c r="EQM26" s="617"/>
      <c r="EQN26" s="617"/>
      <c r="EQO26" s="617"/>
      <c r="EQP26" s="617"/>
      <c r="EQQ26" s="617"/>
      <c r="EQR26" s="617"/>
      <c r="EQS26" s="617"/>
      <c r="EQT26" s="617"/>
      <c r="EQU26" s="617"/>
      <c r="EQV26" s="617"/>
      <c r="EQW26" s="617"/>
      <c r="EQX26" s="617"/>
      <c r="EQY26" s="617"/>
      <c r="EQZ26" s="617"/>
      <c r="ERA26" s="617"/>
      <c r="ERB26" s="617"/>
      <c r="ERC26" s="617"/>
      <c r="ERD26" s="617"/>
      <c r="ERE26" s="617"/>
      <c r="ERF26" s="617"/>
      <c r="ERG26" s="617"/>
      <c r="ERH26" s="617"/>
      <c r="ERI26" s="617"/>
      <c r="ERJ26" s="617"/>
      <c r="ERK26" s="617"/>
      <c r="ERL26" s="617"/>
      <c r="ERM26" s="617"/>
      <c r="ERN26" s="617"/>
      <c r="ERO26" s="617"/>
      <c r="ERP26" s="617"/>
      <c r="ERQ26" s="617"/>
      <c r="ERR26" s="617"/>
      <c r="ERS26" s="617"/>
      <c r="ERT26" s="617"/>
      <c r="ERU26" s="617"/>
      <c r="ERV26" s="617"/>
      <c r="ERW26" s="617"/>
      <c r="ERX26" s="617"/>
      <c r="ERY26" s="617"/>
      <c r="ERZ26" s="617"/>
      <c r="ESA26" s="617"/>
      <c r="ESB26" s="617"/>
      <c r="ESC26" s="617"/>
      <c r="ESD26" s="617"/>
      <c r="ESE26" s="617"/>
      <c r="ESF26" s="617"/>
      <c r="ESG26" s="617"/>
      <c r="ESH26" s="617"/>
      <c r="ESI26" s="617"/>
      <c r="ESJ26" s="617"/>
      <c r="ESK26" s="617"/>
      <c r="ESL26" s="617"/>
      <c r="ESM26" s="617"/>
      <c r="ESN26" s="617"/>
      <c r="ESO26" s="617"/>
      <c r="ESP26" s="617"/>
      <c r="ESQ26" s="617"/>
      <c r="ESR26" s="617"/>
      <c r="ESS26" s="617"/>
      <c r="EST26" s="617"/>
      <c r="ESU26" s="617"/>
      <c r="ESV26" s="617"/>
      <c r="ESW26" s="617"/>
      <c r="ESX26" s="617"/>
      <c r="ESY26" s="617"/>
      <c r="ESZ26" s="617"/>
      <c r="ETA26" s="617"/>
      <c r="ETB26" s="617"/>
      <c r="ETC26" s="617"/>
      <c r="ETD26" s="617"/>
      <c r="ETE26" s="617"/>
      <c r="ETF26" s="617"/>
      <c r="ETG26" s="617"/>
      <c r="ETH26" s="617"/>
      <c r="ETI26" s="617"/>
      <c r="ETJ26" s="617"/>
      <c r="ETK26" s="617"/>
      <c r="ETL26" s="617"/>
      <c r="ETM26" s="617"/>
      <c r="ETN26" s="617"/>
      <c r="ETO26" s="617"/>
      <c r="ETP26" s="617"/>
      <c r="ETQ26" s="617"/>
      <c r="ETR26" s="617"/>
      <c r="ETS26" s="617"/>
      <c r="ETT26" s="617"/>
      <c r="ETU26" s="617"/>
      <c r="ETV26" s="617"/>
      <c r="ETW26" s="617"/>
      <c r="ETX26" s="617"/>
      <c r="ETY26" s="617"/>
      <c r="ETZ26" s="617"/>
      <c r="EUA26" s="617"/>
      <c r="EUB26" s="617"/>
      <c r="EUC26" s="617"/>
      <c r="EUD26" s="617"/>
      <c r="EUE26" s="617"/>
      <c r="EUF26" s="617"/>
      <c r="EUG26" s="617"/>
      <c r="EUH26" s="617"/>
      <c r="EUI26" s="617"/>
      <c r="EUJ26" s="617"/>
      <c r="EUK26" s="617"/>
      <c r="EUL26" s="617"/>
      <c r="EUM26" s="617"/>
      <c r="EUN26" s="617"/>
      <c r="EUO26" s="617"/>
      <c r="EUP26" s="617"/>
      <c r="EUQ26" s="617"/>
      <c r="EUR26" s="617"/>
      <c r="EUS26" s="617"/>
      <c r="EUT26" s="617"/>
      <c r="EUU26" s="617"/>
      <c r="EUV26" s="617"/>
      <c r="EUW26" s="617"/>
      <c r="EUX26" s="617"/>
      <c r="EUY26" s="617"/>
      <c r="EUZ26" s="617"/>
      <c r="EVA26" s="617"/>
      <c r="EVB26" s="617"/>
      <c r="EVC26" s="617"/>
      <c r="EVD26" s="617"/>
      <c r="EVE26" s="617"/>
      <c r="EVF26" s="617"/>
      <c r="EVG26" s="617"/>
      <c r="EVH26" s="617"/>
      <c r="EVI26" s="617"/>
      <c r="EVJ26" s="617"/>
      <c r="EVK26" s="617"/>
      <c r="EVL26" s="617"/>
      <c r="EVM26" s="617"/>
      <c r="EVN26" s="617"/>
      <c r="EVO26" s="617"/>
      <c r="EVP26" s="617"/>
      <c r="EVQ26" s="617"/>
      <c r="EVR26" s="617"/>
      <c r="EVS26" s="617"/>
      <c r="EVT26" s="617"/>
      <c r="EVU26" s="617"/>
      <c r="EVV26" s="617"/>
      <c r="EVW26" s="617"/>
      <c r="EVX26" s="617"/>
      <c r="EVY26" s="617"/>
      <c r="EVZ26" s="617"/>
      <c r="EWA26" s="617"/>
      <c r="EWB26" s="617"/>
      <c r="EWC26" s="617"/>
      <c r="EWD26" s="617"/>
      <c r="EWE26" s="617"/>
      <c r="EWF26" s="617"/>
      <c r="EWG26" s="617"/>
      <c r="EWH26" s="617"/>
      <c r="EWI26" s="617"/>
      <c r="EWJ26" s="617"/>
      <c r="EWK26" s="617"/>
      <c r="EWL26" s="617"/>
      <c r="EWM26" s="617"/>
      <c r="EWN26" s="617"/>
      <c r="EWO26" s="617"/>
      <c r="EWP26" s="617"/>
      <c r="EWQ26" s="617"/>
      <c r="EWR26" s="617"/>
      <c r="EWS26" s="617"/>
      <c r="EWT26" s="617"/>
      <c r="EWU26" s="617"/>
      <c r="EWV26" s="617"/>
      <c r="EWW26" s="617"/>
      <c r="EWX26" s="617"/>
      <c r="EWY26" s="617"/>
      <c r="EWZ26" s="617"/>
      <c r="EXA26" s="617"/>
      <c r="EXB26" s="617"/>
      <c r="EXC26" s="617"/>
      <c r="EXD26" s="617"/>
      <c r="EXE26" s="617"/>
      <c r="EXF26" s="617"/>
      <c r="EXG26" s="617"/>
      <c r="EXH26" s="617"/>
      <c r="EXI26" s="617"/>
      <c r="EXJ26" s="617"/>
      <c r="EXK26" s="617"/>
      <c r="EXL26" s="617"/>
      <c r="EXM26" s="617"/>
      <c r="EXN26" s="617"/>
      <c r="EXO26" s="617"/>
      <c r="EXP26" s="617"/>
      <c r="EXQ26" s="617"/>
      <c r="EXR26" s="617"/>
      <c r="EXS26" s="617"/>
      <c r="EXT26" s="617"/>
      <c r="EXU26" s="617"/>
      <c r="EXV26" s="617"/>
      <c r="EXW26" s="617"/>
      <c r="EXX26" s="617"/>
      <c r="EXY26" s="617"/>
      <c r="EXZ26" s="617"/>
      <c r="EYA26" s="617"/>
      <c r="EYB26" s="617"/>
      <c r="EYC26" s="617"/>
      <c r="EYD26" s="617"/>
      <c r="EYE26" s="617"/>
      <c r="EYF26" s="617"/>
      <c r="EYG26" s="617"/>
      <c r="EYH26" s="617"/>
      <c r="EYI26" s="617"/>
      <c r="EYJ26" s="617"/>
      <c r="EYK26" s="617"/>
      <c r="EYL26" s="617"/>
      <c r="EYM26" s="617"/>
      <c r="EYN26" s="617"/>
      <c r="EYO26" s="617"/>
      <c r="EYP26" s="617"/>
      <c r="EYQ26" s="617"/>
      <c r="EYR26" s="617"/>
      <c r="EYS26" s="617"/>
      <c r="EYT26" s="617"/>
      <c r="EYU26" s="617"/>
      <c r="EYV26" s="617"/>
      <c r="EYW26" s="617"/>
      <c r="EYX26" s="617"/>
      <c r="EYY26" s="617"/>
      <c r="EYZ26" s="617"/>
      <c r="EZA26" s="617"/>
      <c r="EZB26" s="617"/>
      <c r="EZC26" s="617"/>
      <c r="EZD26" s="617"/>
      <c r="EZE26" s="617"/>
      <c r="EZF26" s="617"/>
      <c r="EZG26" s="617"/>
      <c r="EZH26" s="617"/>
      <c r="EZI26" s="617"/>
      <c r="EZJ26" s="617"/>
      <c r="EZK26" s="617"/>
      <c r="EZL26" s="617"/>
      <c r="EZM26" s="617"/>
      <c r="EZN26" s="617"/>
      <c r="EZO26" s="617"/>
      <c r="EZP26" s="617"/>
      <c r="EZQ26" s="617"/>
      <c r="EZR26" s="617"/>
      <c r="EZS26" s="617"/>
      <c r="EZT26" s="617"/>
      <c r="EZU26" s="617"/>
      <c r="EZV26" s="617"/>
      <c r="EZW26" s="617"/>
      <c r="EZX26" s="617"/>
      <c r="EZY26" s="617"/>
      <c r="EZZ26" s="617"/>
      <c r="FAA26" s="617"/>
      <c r="FAB26" s="617"/>
      <c r="FAC26" s="617"/>
      <c r="FAD26" s="617"/>
      <c r="FAE26" s="617"/>
      <c r="FAF26" s="617"/>
      <c r="FAG26" s="617"/>
      <c r="FAH26" s="617"/>
      <c r="FAI26" s="617"/>
      <c r="FAJ26" s="617"/>
      <c r="FAK26" s="617"/>
      <c r="FAL26" s="617"/>
      <c r="FAM26" s="617"/>
      <c r="FAN26" s="617"/>
      <c r="FAO26" s="617"/>
      <c r="FAP26" s="617"/>
      <c r="FAQ26" s="617"/>
      <c r="FAR26" s="617"/>
      <c r="FAS26" s="617"/>
      <c r="FAT26" s="617"/>
      <c r="FAU26" s="617"/>
      <c r="FAV26" s="617"/>
      <c r="FAW26" s="617"/>
      <c r="FAX26" s="617"/>
      <c r="FAY26" s="617"/>
      <c r="FAZ26" s="617"/>
      <c r="FBA26" s="617"/>
      <c r="FBB26" s="617"/>
      <c r="FBC26" s="617"/>
      <c r="FBD26" s="617"/>
      <c r="FBE26" s="617"/>
      <c r="FBF26" s="617"/>
      <c r="FBG26" s="617"/>
      <c r="FBH26" s="617"/>
      <c r="FBI26" s="617"/>
      <c r="FBJ26" s="617"/>
      <c r="FBK26" s="617"/>
      <c r="FBL26" s="617"/>
      <c r="FBM26" s="617"/>
      <c r="FBN26" s="617"/>
      <c r="FBO26" s="617"/>
      <c r="FBP26" s="617"/>
      <c r="FBQ26" s="617"/>
      <c r="FBR26" s="617"/>
      <c r="FBS26" s="617"/>
      <c r="FBT26" s="617"/>
      <c r="FBU26" s="617"/>
      <c r="FBV26" s="617"/>
      <c r="FBW26" s="617"/>
      <c r="FBX26" s="617"/>
      <c r="FBY26" s="617"/>
      <c r="FBZ26" s="617"/>
      <c r="FCA26" s="617"/>
      <c r="FCB26" s="617"/>
      <c r="FCC26" s="617"/>
      <c r="FCD26" s="617"/>
      <c r="FCE26" s="617"/>
      <c r="FCF26" s="617"/>
      <c r="FCG26" s="617"/>
      <c r="FCH26" s="617"/>
      <c r="FCI26" s="617"/>
      <c r="FCJ26" s="617"/>
      <c r="FCK26" s="617"/>
      <c r="FCL26" s="617"/>
      <c r="FCM26" s="617"/>
      <c r="FCN26" s="617"/>
      <c r="FCO26" s="617"/>
      <c r="FCP26" s="617"/>
      <c r="FCQ26" s="617"/>
      <c r="FCR26" s="617"/>
      <c r="FCS26" s="617"/>
      <c r="FCT26" s="617"/>
      <c r="FCU26" s="617"/>
      <c r="FCV26" s="617"/>
      <c r="FCW26" s="617"/>
      <c r="FCX26" s="617"/>
      <c r="FCY26" s="617"/>
      <c r="FCZ26" s="617"/>
      <c r="FDA26" s="617"/>
      <c r="FDB26" s="617"/>
      <c r="FDC26" s="617"/>
      <c r="FDD26" s="617"/>
      <c r="FDE26" s="617"/>
      <c r="FDF26" s="617"/>
      <c r="FDG26" s="617"/>
      <c r="FDH26" s="617"/>
      <c r="FDI26" s="617"/>
      <c r="FDJ26" s="617"/>
      <c r="FDK26" s="617"/>
      <c r="FDL26" s="617"/>
      <c r="FDM26" s="617"/>
      <c r="FDN26" s="617"/>
      <c r="FDO26" s="617"/>
      <c r="FDP26" s="617"/>
      <c r="FDQ26" s="617"/>
      <c r="FDR26" s="617"/>
      <c r="FDS26" s="617"/>
      <c r="FDT26" s="617"/>
      <c r="FDU26" s="617"/>
      <c r="FDV26" s="617"/>
      <c r="FDW26" s="617"/>
      <c r="FDX26" s="617"/>
      <c r="FDY26" s="617"/>
      <c r="FDZ26" s="617"/>
      <c r="FEA26" s="617"/>
      <c r="FEB26" s="617"/>
      <c r="FEC26" s="617"/>
      <c r="FED26" s="617"/>
      <c r="FEE26" s="617"/>
      <c r="FEF26" s="617"/>
      <c r="FEG26" s="617"/>
      <c r="FEH26" s="617"/>
      <c r="FEI26" s="617"/>
      <c r="FEJ26" s="617"/>
      <c r="FEK26" s="617"/>
      <c r="FEL26" s="617"/>
      <c r="FEM26" s="617"/>
      <c r="FEN26" s="617"/>
      <c r="FEO26" s="617"/>
      <c r="FEP26" s="617"/>
      <c r="FEQ26" s="617"/>
      <c r="FER26" s="617"/>
      <c r="FES26" s="617"/>
      <c r="FET26" s="617"/>
      <c r="FEU26" s="617"/>
      <c r="FEV26" s="617"/>
      <c r="FEW26" s="617"/>
      <c r="FEX26" s="617"/>
      <c r="FEY26" s="617"/>
      <c r="FEZ26" s="617"/>
      <c r="FFA26" s="617"/>
      <c r="FFB26" s="617"/>
      <c r="FFC26" s="617"/>
      <c r="FFD26" s="617"/>
      <c r="FFE26" s="617"/>
      <c r="FFF26" s="617"/>
      <c r="FFG26" s="617"/>
      <c r="FFH26" s="617"/>
      <c r="FFI26" s="617"/>
      <c r="FFJ26" s="617"/>
      <c r="FFK26" s="617"/>
      <c r="FFL26" s="617"/>
      <c r="FFM26" s="617"/>
      <c r="FFN26" s="617"/>
      <c r="FFO26" s="617"/>
      <c r="FFP26" s="617"/>
      <c r="FFQ26" s="617"/>
      <c r="FFR26" s="617"/>
      <c r="FFS26" s="617"/>
      <c r="FFT26" s="617"/>
      <c r="FFU26" s="617"/>
      <c r="FFV26" s="617"/>
      <c r="FFW26" s="617"/>
      <c r="FFX26" s="617"/>
      <c r="FFY26" s="617"/>
      <c r="FFZ26" s="617"/>
      <c r="FGA26" s="617"/>
      <c r="FGB26" s="617"/>
      <c r="FGC26" s="617"/>
      <c r="FGD26" s="617"/>
      <c r="FGE26" s="617"/>
      <c r="FGF26" s="617"/>
      <c r="FGG26" s="617"/>
      <c r="FGH26" s="617"/>
      <c r="FGI26" s="617"/>
      <c r="FGJ26" s="617"/>
      <c r="FGK26" s="617"/>
      <c r="FGL26" s="617"/>
      <c r="FGM26" s="617"/>
      <c r="FGN26" s="617"/>
      <c r="FGO26" s="617"/>
      <c r="FGP26" s="617"/>
      <c r="FGQ26" s="617"/>
      <c r="FGR26" s="617"/>
      <c r="FGS26" s="617"/>
      <c r="FGT26" s="617"/>
      <c r="FGU26" s="617"/>
      <c r="FGV26" s="617"/>
      <c r="FGW26" s="617"/>
      <c r="FGX26" s="617"/>
      <c r="FGY26" s="617"/>
      <c r="FGZ26" s="617"/>
      <c r="FHA26" s="617"/>
      <c r="FHB26" s="617"/>
      <c r="FHC26" s="617"/>
      <c r="FHD26" s="617"/>
      <c r="FHE26" s="617"/>
      <c r="FHF26" s="617"/>
      <c r="FHG26" s="617"/>
      <c r="FHH26" s="617"/>
      <c r="FHI26" s="617"/>
      <c r="FHJ26" s="617"/>
      <c r="FHK26" s="617"/>
      <c r="FHL26" s="617"/>
      <c r="FHM26" s="617"/>
      <c r="FHN26" s="617"/>
      <c r="FHO26" s="617"/>
      <c r="FHP26" s="617"/>
      <c r="FHQ26" s="617"/>
      <c r="FHR26" s="617"/>
      <c r="FHS26" s="617"/>
      <c r="FHT26" s="617"/>
      <c r="FHU26" s="617"/>
      <c r="FHV26" s="617"/>
      <c r="FHW26" s="617"/>
      <c r="FHX26" s="617"/>
      <c r="FHY26" s="617"/>
      <c r="FHZ26" s="617"/>
      <c r="FIA26" s="617"/>
      <c r="FIB26" s="617"/>
      <c r="FIC26" s="617"/>
      <c r="FID26" s="617"/>
      <c r="FIE26" s="617"/>
      <c r="FIF26" s="617"/>
      <c r="FIG26" s="617"/>
      <c r="FIH26" s="617"/>
      <c r="FII26" s="617"/>
      <c r="FIJ26" s="617"/>
      <c r="FIK26" s="617"/>
      <c r="FIL26" s="617"/>
      <c r="FIM26" s="617"/>
      <c r="FIN26" s="617"/>
      <c r="FIO26" s="617"/>
      <c r="FIP26" s="617"/>
      <c r="FIQ26" s="617"/>
      <c r="FIR26" s="617"/>
      <c r="FIS26" s="617"/>
      <c r="FIT26" s="617"/>
      <c r="FIU26" s="617"/>
      <c r="FIV26" s="617"/>
      <c r="FIW26" s="617"/>
      <c r="FIX26" s="617"/>
      <c r="FIY26" s="617"/>
      <c r="FIZ26" s="617"/>
      <c r="FJA26" s="617"/>
      <c r="FJB26" s="617"/>
      <c r="FJC26" s="617"/>
      <c r="FJD26" s="617"/>
      <c r="FJE26" s="617"/>
      <c r="FJF26" s="617"/>
      <c r="FJG26" s="617"/>
      <c r="FJH26" s="617"/>
      <c r="FJI26" s="617"/>
      <c r="FJJ26" s="617"/>
      <c r="FJK26" s="617"/>
      <c r="FJL26" s="617"/>
      <c r="FJM26" s="617"/>
      <c r="FJN26" s="617"/>
      <c r="FJO26" s="617"/>
      <c r="FJP26" s="617"/>
      <c r="FJQ26" s="617"/>
      <c r="FJR26" s="617"/>
      <c r="FJS26" s="617"/>
      <c r="FJT26" s="617"/>
      <c r="FJU26" s="617"/>
      <c r="FJV26" s="617"/>
      <c r="FJW26" s="617"/>
      <c r="FJX26" s="617"/>
      <c r="FJY26" s="617"/>
      <c r="FJZ26" s="617"/>
      <c r="FKA26" s="617"/>
      <c r="FKB26" s="617"/>
      <c r="FKC26" s="617"/>
      <c r="FKD26" s="617"/>
      <c r="FKE26" s="617"/>
      <c r="FKF26" s="617"/>
      <c r="FKG26" s="617"/>
      <c r="FKH26" s="617"/>
      <c r="FKI26" s="617"/>
      <c r="FKJ26" s="617"/>
      <c r="FKK26" s="617"/>
      <c r="FKL26" s="617"/>
      <c r="FKM26" s="617"/>
      <c r="FKN26" s="617"/>
      <c r="FKO26" s="617"/>
      <c r="FKP26" s="617"/>
      <c r="FKQ26" s="617"/>
      <c r="FKR26" s="617"/>
      <c r="FKS26" s="617"/>
      <c r="FKT26" s="617"/>
      <c r="FKU26" s="617"/>
      <c r="FKV26" s="617"/>
      <c r="FKW26" s="617"/>
      <c r="FKX26" s="617"/>
      <c r="FKY26" s="617"/>
      <c r="FKZ26" s="617"/>
      <c r="FLA26" s="617"/>
      <c r="FLB26" s="617"/>
      <c r="FLC26" s="617"/>
      <c r="FLD26" s="617"/>
      <c r="FLE26" s="617"/>
      <c r="FLF26" s="617"/>
      <c r="FLG26" s="617"/>
      <c r="FLH26" s="617"/>
      <c r="FLI26" s="617"/>
      <c r="FLJ26" s="617"/>
      <c r="FLK26" s="617"/>
      <c r="FLL26" s="617"/>
      <c r="FLM26" s="617"/>
      <c r="FLN26" s="617"/>
      <c r="FLO26" s="617"/>
      <c r="FLP26" s="617"/>
      <c r="FLQ26" s="617"/>
      <c r="FLR26" s="617"/>
      <c r="FLS26" s="617"/>
      <c r="FLT26" s="617"/>
      <c r="FLU26" s="617"/>
      <c r="FLV26" s="617"/>
      <c r="FLW26" s="617"/>
      <c r="FLX26" s="617"/>
      <c r="FLY26" s="617"/>
      <c r="FLZ26" s="617"/>
      <c r="FMA26" s="617"/>
      <c r="FMB26" s="617"/>
      <c r="FMC26" s="617"/>
      <c r="FMD26" s="617"/>
      <c r="FME26" s="617"/>
      <c r="FMF26" s="617"/>
      <c r="FMG26" s="617"/>
      <c r="FMH26" s="617"/>
      <c r="FMI26" s="617"/>
      <c r="FMJ26" s="617"/>
      <c r="FMK26" s="617"/>
      <c r="FML26" s="617"/>
      <c r="FMM26" s="617"/>
      <c r="FMN26" s="617"/>
      <c r="FMO26" s="617"/>
      <c r="FMP26" s="617"/>
      <c r="FMQ26" s="617"/>
      <c r="FMR26" s="617"/>
      <c r="FMS26" s="617"/>
      <c r="FMT26" s="617"/>
      <c r="FMU26" s="617"/>
      <c r="FMV26" s="617"/>
      <c r="FMW26" s="617"/>
      <c r="FMX26" s="617"/>
      <c r="FMY26" s="617"/>
      <c r="FMZ26" s="617"/>
      <c r="FNA26" s="617"/>
      <c r="FNB26" s="617"/>
      <c r="FNC26" s="617"/>
      <c r="FND26" s="617"/>
      <c r="FNE26" s="617"/>
      <c r="FNF26" s="617"/>
      <c r="FNG26" s="617"/>
      <c r="FNH26" s="617"/>
      <c r="FNI26" s="617"/>
      <c r="FNJ26" s="617"/>
      <c r="FNK26" s="617"/>
      <c r="FNL26" s="617"/>
      <c r="FNM26" s="617"/>
      <c r="FNN26" s="617"/>
      <c r="FNO26" s="617"/>
      <c r="FNP26" s="617"/>
      <c r="FNQ26" s="617"/>
      <c r="FNR26" s="617"/>
      <c r="FNS26" s="617"/>
      <c r="FNT26" s="617"/>
      <c r="FNU26" s="617"/>
      <c r="FNV26" s="617"/>
      <c r="FNW26" s="617"/>
      <c r="FNX26" s="617"/>
      <c r="FNY26" s="617"/>
      <c r="FNZ26" s="617"/>
      <c r="FOA26" s="617"/>
      <c r="FOB26" s="617"/>
      <c r="FOC26" s="617"/>
      <c r="FOD26" s="617"/>
      <c r="FOE26" s="617"/>
      <c r="FOF26" s="617"/>
      <c r="FOG26" s="617"/>
      <c r="FOH26" s="617"/>
      <c r="FOI26" s="617"/>
      <c r="FOJ26" s="617"/>
      <c r="FOK26" s="617"/>
      <c r="FOL26" s="617"/>
      <c r="FOM26" s="617"/>
      <c r="FON26" s="617"/>
      <c r="FOO26" s="617"/>
      <c r="FOP26" s="617"/>
      <c r="FOQ26" s="617"/>
      <c r="FOR26" s="617"/>
      <c r="FOS26" s="617"/>
      <c r="FOT26" s="617"/>
      <c r="FOU26" s="617"/>
      <c r="FOV26" s="617"/>
      <c r="FOW26" s="617"/>
      <c r="FOX26" s="617"/>
      <c r="FOY26" s="617"/>
      <c r="FOZ26" s="617"/>
      <c r="FPA26" s="617"/>
      <c r="FPB26" s="617"/>
      <c r="FPC26" s="617"/>
      <c r="FPD26" s="617"/>
      <c r="FPE26" s="617"/>
      <c r="FPF26" s="617"/>
      <c r="FPG26" s="617"/>
      <c r="FPH26" s="617"/>
      <c r="FPI26" s="617"/>
      <c r="FPJ26" s="617"/>
      <c r="FPK26" s="617"/>
      <c r="FPL26" s="617"/>
      <c r="FPM26" s="617"/>
      <c r="FPN26" s="617"/>
      <c r="FPO26" s="617"/>
      <c r="FPP26" s="617"/>
      <c r="FPQ26" s="617"/>
      <c r="FPR26" s="617"/>
      <c r="FPS26" s="617"/>
      <c r="FPT26" s="617"/>
      <c r="FPU26" s="617"/>
      <c r="FPV26" s="617"/>
      <c r="FPW26" s="617"/>
      <c r="FPX26" s="617"/>
      <c r="FPY26" s="617"/>
      <c r="FPZ26" s="617"/>
      <c r="FQA26" s="617"/>
      <c r="FQB26" s="617"/>
      <c r="FQC26" s="617"/>
      <c r="FQD26" s="617"/>
      <c r="FQE26" s="617"/>
      <c r="FQF26" s="617"/>
      <c r="FQG26" s="617"/>
      <c r="FQH26" s="617"/>
      <c r="FQI26" s="617"/>
      <c r="FQJ26" s="617"/>
      <c r="FQK26" s="617"/>
      <c r="FQL26" s="617"/>
      <c r="FQM26" s="617"/>
      <c r="FQN26" s="617"/>
      <c r="FQO26" s="617"/>
      <c r="FQP26" s="617"/>
      <c r="FQQ26" s="617"/>
      <c r="FQR26" s="617"/>
      <c r="FQS26" s="617"/>
      <c r="FQT26" s="617"/>
      <c r="FQU26" s="617"/>
      <c r="FQV26" s="617"/>
      <c r="FQW26" s="617"/>
      <c r="FQX26" s="617"/>
      <c r="FQY26" s="617"/>
      <c r="FQZ26" s="617"/>
      <c r="FRA26" s="617"/>
      <c r="FRB26" s="617"/>
      <c r="FRC26" s="617"/>
      <c r="FRD26" s="617"/>
      <c r="FRE26" s="617"/>
      <c r="FRF26" s="617"/>
      <c r="FRG26" s="617"/>
      <c r="FRH26" s="617"/>
      <c r="FRI26" s="617"/>
      <c r="FRJ26" s="617"/>
      <c r="FRK26" s="617"/>
      <c r="FRL26" s="617"/>
      <c r="FRM26" s="617"/>
      <c r="FRN26" s="617"/>
      <c r="FRO26" s="617"/>
      <c r="FRP26" s="617"/>
      <c r="FRQ26" s="617"/>
      <c r="FRR26" s="617"/>
      <c r="FRS26" s="617"/>
      <c r="FRT26" s="617"/>
      <c r="FRU26" s="617"/>
      <c r="FRV26" s="617"/>
      <c r="FRW26" s="617"/>
      <c r="FRX26" s="617"/>
      <c r="FRY26" s="617"/>
      <c r="FRZ26" s="617"/>
      <c r="FSA26" s="617"/>
      <c r="FSB26" s="617"/>
      <c r="FSC26" s="617"/>
      <c r="FSD26" s="617"/>
      <c r="FSE26" s="617"/>
      <c r="FSF26" s="617"/>
      <c r="FSG26" s="617"/>
      <c r="FSH26" s="617"/>
      <c r="FSI26" s="617"/>
      <c r="FSJ26" s="617"/>
      <c r="FSK26" s="617"/>
      <c r="FSL26" s="617"/>
      <c r="FSM26" s="617"/>
      <c r="FSN26" s="617"/>
      <c r="FSO26" s="617"/>
      <c r="FSP26" s="617"/>
      <c r="FSQ26" s="617"/>
      <c r="FSR26" s="617"/>
      <c r="FSS26" s="617"/>
      <c r="FST26" s="617"/>
      <c r="FSU26" s="617"/>
      <c r="FSV26" s="617"/>
      <c r="FSW26" s="617"/>
      <c r="FSX26" s="617"/>
      <c r="FSY26" s="617"/>
      <c r="FSZ26" s="617"/>
      <c r="FTA26" s="617"/>
      <c r="FTB26" s="617"/>
      <c r="FTC26" s="617"/>
      <c r="FTD26" s="617"/>
      <c r="FTE26" s="617"/>
      <c r="FTF26" s="617"/>
      <c r="FTG26" s="617"/>
      <c r="FTH26" s="617"/>
      <c r="FTI26" s="617"/>
      <c r="FTJ26" s="617"/>
      <c r="FTK26" s="617"/>
      <c r="FTL26" s="617"/>
      <c r="FTM26" s="617"/>
      <c r="FTN26" s="617"/>
      <c r="FTO26" s="617"/>
      <c r="FTP26" s="617"/>
      <c r="FTQ26" s="617"/>
      <c r="FTR26" s="617"/>
      <c r="FTS26" s="617"/>
      <c r="FTT26" s="617"/>
      <c r="FTU26" s="617"/>
      <c r="FTV26" s="617"/>
      <c r="FTW26" s="617"/>
      <c r="FTX26" s="617"/>
      <c r="FTY26" s="617"/>
      <c r="FTZ26" s="617"/>
      <c r="FUA26" s="617"/>
      <c r="FUB26" s="617"/>
      <c r="FUC26" s="617"/>
      <c r="FUD26" s="617"/>
      <c r="FUE26" s="617"/>
      <c r="FUF26" s="617"/>
      <c r="FUG26" s="617"/>
      <c r="FUH26" s="617"/>
      <c r="FUI26" s="617"/>
      <c r="FUJ26" s="617"/>
      <c r="FUK26" s="617"/>
      <c r="FUL26" s="617"/>
      <c r="FUM26" s="617"/>
      <c r="FUN26" s="617"/>
      <c r="FUO26" s="617"/>
      <c r="FUP26" s="617"/>
      <c r="FUQ26" s="617"/>
      <c r="FUR26" s="617"/>
      <c r="FUS26" s="617"/>
      <c r="FUT26" s="617"/>
      <c r="FUU26" s="617"/>
      <c r="FUV26" s="617"/>
      <c r="FUW26" s="617"/>
      <c r="FUX26" s="617"/>
      <c r="FUY26" s="617"/>
      <c r="FUZ26" s="617"/>
      <c r="FVA26" s="617"/>
      <c r="FVB26" s="617"/>
      <c r="FVC26" s="617"/>
      <c r="FVD26" s="617"/>
      <c r="FVE26" s="617"/>
      <c r="FVF26" s="617"/>
      <c r="FVG26" s="617"/>
      <c r="FVH26" s="617"/>
      <c r="FVI26" s="617"/>
      <c r="FVJ26" s="617"/>
      <c r="FVK26" s="617"/>
      <c r="FVL26" s="617"/>
      <c r="FVM26" s="617"/>
      <c r="FVN26" s="617"/>
      <c r="FVO26" s="617"/>
      <c r="FVP26" s="617"/>
      <c r="FVQ26" s="617"/>
      <c r="FVR26" s="617"/>
      <c r="FVS26" s="617"/>
      <c r="FVT26" s="617"/>
      <c r="FVU26" s="617"/>
      <c r="FVV26" s="617"/>
      <c r="FVW26" s="617"/>
      <c r="FVX26" s="617"/>
      <c r="FVY26" s="617"/>
      <c r="FVZ26" s="617"/>
      <c r="FWA26" s="617"/>
      <c r="FWB26" s="617"/>
      <c r="FWC26" s="617"/>
      <c r="FWD26" s="617"/>
      <c r="FWE26" s="617"/>
      <c r="FWF26" s="617"/>
      <c r="FWG26" s="617"/>
      <c r="FWH26" s="617"/>
      <c r="FWI26" s="617"/>
      <c r="FWJ26" s="617"/>
      <c r="FWK26" s="617"/>
      <c r="FWL26" s="617"/>
      <c r="FWM26" s="617"/>
      <c r="FWN26" s="617"/>
      <c r="FWO26" s="617"/>
      <c r="FWP26" s="617"/>
      <c r="FWQ26" s="617"/>
      <c r="FWR26" s="617"/>
      <c r="FWS26" s="617"/>
      <c r="FWT26" s="617"/>
      <c r="FWU26" s="617"/>
      <c r="FWV26" s="617"/>
      <c r="FWW26" s="617"/>
      <c r="FWX26" s="617"/>
      <c r="FWY26" s="617"/>
      <c r="FWZ26" s="617"/>
      <c r="FXA26" s="617"/>
      <c r="FXB26" s="617"/>
      <c r="FXC26" s="617"/>
      <c r="FXD26" s="617"/>
      <c r="FXE26" s="617"/>
      <c r="FXF26" s="617"/>
      <c r="FXG26" s="617"/>
      <c r="FXH26" s="617"/>
      <c r="FXI26" s="617"/>
      <c r="FXJ26" s="617"/>
      <c r="FXK26" s="617"/>
      <c r="FXL26" s="617"/>
      <c r="FXM26" s="617"/>
      <c r="FXN26" s="617"/>
      <c r="FXO26" s="617"/>
      <c r="FXP26" s="617"/>
      <c r="FXQ26" s="617"/>
      <c r="FXR26" s="617"/>
      <c r="FXS26" s="617"/>
      <c r="FXT26" s="617"/>
      <c r="FXU26" s="617"/>
      <c r="FXV26" s="617"/>
      <c r="FXW26" s="617"/>
      <c r="FXX26" s="617"/>
      <c r="FXY26" s="617"/>
      <c r="FXZ26" s="617"/>
      <c r="FYA26" s="617"/>
      <c r="FYB26" s="617"/>
      <c r="FYC26" s="617"/>
      <c r="FYD26" s="617"/>
      <c r="FYE26" s="617"/>
      <c r="FYF26" s="617"/>
      <c r="FYG26" s="617"/>
      <c r="FYH26" s="617"/>
      <c r="FYI26" s="617"/>
      <c r="FYJ26" s="617"/>
      <c r="FYK26" s="617"/>
      <c r="FYL26" s="617"/>
      <c r="FYM26" s="617"/>
      <c r="FYN26" s="617"/>
      <c r="FYO26" s="617"/>
      <c r="FYP26" s="617"/>
      <c r="FYQ26" s="617"/>
      <c r="FYR26" s="617"/>
      <c r="FYS26" s="617"/>
      <c r="FYT26" s="617"/>
      <c r="FYU26" s="617"/>
      <c r="FYV26" s="617"/>
      <c r="FYW26" s="617"/>
      <c r="FYX26" s="617"/>
      <c r="FYY26" s="617"/>
      <c r="FYZ26" s="617"/>
      <c r="FZA26" s="617"/>
      <c r="FZB26" s="617"/>
      <c r="FZC26" s="617"/>
      <c r="FZD26" s="617"/>
      <c r="FZE26" s="617"/>
      <c r="FZF26" s="617"/>
      <c r="FZG26" s="617"/>
      <c r="FZH26" s="617"/>
      <c r="FZI26" s="617"/>
      <c r="FZJ26" s="617"/>
      <c r="FZK26" s="617"/>
      <c r="FZL26" s="617"/>
      <c r="FZM26" s="617"/>
      <c r="FZN26" s="617"/>
      <c r="FZO26" s="617"/>
      <c r="FZP26" s="617"/>
      <c r="FZQ26" s="617"/>
      <c r="FZR26" s="617"/>
      <c r="FZS26" s="617"/>
      <c r="FZT26" s="617"/>
      <c r="FZU26" s="617"/>
      <c r="FZV26" s="617"/>
      <c r="FZW26" s="617"/>
      <c r="FZX26" s="617"/>
      <c r="FZY26" s="617"/>
      <c r="FZZ26" s="617"/>
      <c r="GAA26" s="617"/>
      <c r="GAB26" s="617"/>
      <c r="GAC26" s="617"/>
      <c r="GAD26" s="617"/>
      <c r="GAE26" s="617"/>
      <c r="GAF26" s="617"/>
      <c r="GAG26" s="617"/>
      <c r="GAH26" s="617"/>
      <c r="GAI26" s="617"/>
      <c r="GAJ26" s="617"/>
      <c r="GAK26" s="617"/>
      <c r="GAL26" s="617"/>
      <c r="GAM26" s="617"/>
      <c r="GAN26" s="617"/>
      <c r="GAO26" s="617"/>
      <c r="GAP26" s="617"/>
      <c r="GAQ26" s="617"/>
      <c r="GAR26" s="617"/>
      <c r="GAS26" s="617"/>
      <c r="GAT26" s="617"/>
      <c r="GAU26" s="617"/>
      <c r="GAV26" s="617"/>
      <c r="GAW26" s="617"/>
      <c r="GAX26" s="617"/>
      <c r="GAY26" s="617"/>
      <c r="GAZ26" s="617"/>
      <c r="GBA26" s="617"/>
      <c r="GBB26" s="617"/>
      <c r="GBC26" s="617"/>
      <c r="GBD26" s="617"/>
      <c r="GBE26" s="617"/>
      <c r="GBF26" s="617"/>
      <c r="GBG26" s="617"/>
      <c r="GBH26" s="617"/>
      <c r="GBI26" s="617"/>
      <c r="GBJ26" s="617"/>
      <c r="GBK26" s="617"/>
      <c r="GBL26" s="617"/>
      <c r="GBM26" s="617"/>
      <c r="GBN26" s="617"/>
      <c r="GBO26" s="617"/>
      <c r="GBP26" s="617"/>
      <c r="GBQ26" s="617"/>
      <c r="GBR26" s="617"/>
      <c r="GBS26" s="617"/>
      <c r="GBT26" s="617"/>
      <c r="GBU26" s="617"/>
      <c r="GBV26" s="617"/>
      <c r="GBW26" s="617"/>
      <c r="GBX26" s="617"/>
      <c r="GBY26" s="617"/>
      <c r="GBZ26" s="617"/>
      <c r="GCA26" s="617"/>
      <c r="GCB26" s="617"/>
      <c r="GCC26" s="617"/>
      <c r="GCD26" s="617"/>
      <c r="GCE26" s="617"/>
      <c r="GCF26" s="617"/>
      <c r="GCG26" s="617"/>
      <c r="GCH26" s="617"/>
      <c r="GCI26" s="617"/>
      <c r="GCJ26" s="617"/>
      <c r="GCK26" s="617"/>
      <c r="GCL26" s="617"/>
      <c r="GCM26" s="617"/>
      <c r="GCN26" s="617"/>
      <c r="GCO26" s="617"/>
      <c r="GCP26" s="617"/>
      <c r="GCQ26" s="617"/>
      <c r="GCR26" s="617"/>
      <c r="GCS26" s="617"/>
      <c r="GCT26" s="617"/>
      <c r="GCU26" s="617"/>
      <c r="GCV26" s="617"/>
      <c r="GCW26" s="617"/>
      <c r="GCX26" s="617"/>
      <c r="GCY26" s="617"/>
      <c r="GCZ26" s="617"/>
      <c r="GDA26" s="617"/>
      <c r="GDB26" s="617"/>
      <c r="GDC26" s="617"/>
      <c r="GDD26" s="617"/>
      <c r="GDE26" s="617"/>
      <c r="GDF26" s="617"/>
      <c r="GDG26" s="617"/>
      <c r="GDH26" s="617"/>
      <c r="GDI26" s="617"/>
      <c r="GDJ26" s="617"/>
      <c r="GDK26" s="617"/>
      <c r="GDL26" s="617"/>
      <c r="GDM26" s="617"/>
      <c r="GDN26" s="617"/>
      <c r="GDO26" s="617"/>
      <c r="GDP26" s="617"/>
      <c r="GDQ26" s="617"/>
      <c r="GDR26" s="617"/>
      <c r="GDS26" s="617"/>
      <c r="GDT26" s="617"/>
      <c r="GDU26" s="617"/>
      <c r="GDV26" s="617"/>
      <c r="GDW26" s="617"/>
      <c r="GDX26" s="617"/>
      <c r="GDY26" s="617"/>
      <c r="GDZ26" s="617"/>
      <c r="GEA26" s="617"/>
      <c r="GEB26" s="617"/>
      <c r="GEC26" s="617"/>
      <c r="GED26" s="617"/>
      <c r="GEE26" s="617"/>
      <c r="GEF26" s="617"/>
      <c r="GEG26" s="617"/>
      <c r="GEH26" s="617"/>
      <c r="GEI26" s="617"/>
      <c r="GEJ26" s="617"/>
      <c r="GEK26" s="617"/>
      <c r="GEL26" s="617"/>
      <c r="GEM26" s="617"/>
      <c r="GEN26" s="617"/>
      <c r="GEO26" s="617"/>
      <c r="GEP26" s="617"/>
      <c r="GEQ26" s="617"/>
      <c r="GER26" s="617"/>
      <c r="GES26" s="617"/>
      <c r="GET26" s="617"/>
      <c r="GEU26" s="617"/>
      <c r="GEV26" s="617"/>
      <c r="GEW26" s="617"/>
      <c r="GEX26" s="617"/>
      <c r="GEY26" s="617"/>
      <c r="GEZ26" s="617"/>
      <c r="GFA26" s="617"/>
      <c r="GFB26" s="617"/>
      <c r="GFC26" s="617"/>
      <c r="GFD26" s="617"/>
      <c r="GFE26" s="617"/>
      <c r="GFF26" s="617"/>
      <c r="GFG26" s="617"/>
      <c r="GFH26" s="617"/>
      <c r="GFI26" s="617"/>
      <c r="GFJ26" s="617"/>
      <c r="GFK26" s="617"/>
      <c r="GFL26" s="617"/>
      <c r="GFM26" s="617"/>
      <c r="GFN26" s="617"/>
      <c r="GFO26" s="617"/>
      <c r="GFP26" s="617"/>
      <c r="GFQ26" s="617"/>
      <c r="GFR26" s="617"/>
      <c r="GFS26" s="617"/>
      <c r="GFT26" s="617"/>
      <c r="GFU26" s="617"/>
      <c r="GFV26" s="617"/>
      <c r="GFW26" s="617"/>
      <c r="GFX26" s="617"/>
      <c r="GFY26" s="617"/>
      <c r="GFZ26" s="617"/>
      <c r="GGA26" s="617"/>
      <c r="GGB26" s="617"/>
      <c r="GGC26" s="617"/>
      <c r="GGD26" s="617"/>
      <c r="GGE26" s="617"/>
      <c r="GGF26" s="617"/>
      <c r="GGG26" s="617"/>
      <c r="GGH26" s="617"/>
      <c r="GGI26" s="617"/>
      <c r="GGJ26" s="617"/>
      <c r="GGK26" s="617"/>
      <c r="GGL26" s="617"/>
      <c r="GGM26" s="617"/>
      <c r="GGN26" s="617"/>
      <c r="GGO26" s="617"/>
      <c r="GGP26" s="617"/>
      <c r="GGQ26" s="617"/>
      <c r="GGR26" s="617"/>
      <c r="GGS26" s="617"/>
      <c r="GGT26" s="617"/>
      <c r="GGU26" s="617"/>
      <c r="GGV26" s="617"/>
      <c r="GGW26" s="617"/>
      <c r="GGX26" s="617"/>
      <c r="GGY26" s="617"/>
      <c r="GGZ26" s="617"/>
      <c r="GHA26" s="617"/>
      <c r="GHB26" s="617"/>
      <c r="GHC26" s="617"/>
      <c r="GHD26" s="617"/>
      <c r="GHE26" s="617"/>
      <c r="GHF26" s="617"/>
      <c r="GHG26" s="617"/>
      <c r="GHH26" s="617"/>
      <c r="GHI26" s="617"/>
      <c r="GHJ26" s="617"/>
      <c r="GHK26" s="617"/>
      <c r="GHL26" s="617"/>
      <c r="GHM26" s="617"/>
      <c r="GHN26" s="617"/>
      <c r="GHO26" s="617"/>
      <c r="GHP26" s="617"/>
      <c r="GHQ26" s="617"/>
      <c r="GHR26" s="617"/>
      <c r="GHS26" s="617"/>
      <c r="GHT26" s="617"/>
      <c r="GHU26" s="617"/>
      <c r="GHV26" s="617"/>
      <c r="GHW26" s="617"/>
      <c r="GHX26" s="617"/>
      <c r="GHY26" s="617"/>
      <c r="GHZ26" s="617"/>
      <c r="GIA26" s="617"/>
      <c r="GIB26" s="617"/>
      <c r="GIC26" s="617"/>
      <c r="GID26" s="617"/>
      <c r="GIE26" s="617"/>
      <c r="GIF26" s="617"/>
      <c r="GIG26" s="617"/>
      <c r="GIH26" s="617"/>
      <c r="GII26" s="617"/>
      <c r="GIJ26" s="617"/>
      <c r="GIK26" s="617"/>
      <c r="GIL26" s="617"/>
      <c r="GIM26" s="617"/>
      <c r="GIN26" s="617"/>
      <c r="GIO26" s="617"/>
      <c r="GIP26" s="617"/>
      <c r="GIQ26" s="617"/>
      <c r="GIR26" s="617"/>
      <c r="GIS26" s="617"/>
      <c r="GIT26" s="617"/>
      <c r="GIU26" s="617"/>
      <c r="GIV26" s="617"/>
      <c r="GIW26" s="617"/>
      <c r="GIX26" s="617"/>
      <c r="GIY26" s="617"/>
      <c r="GIZ26" s="617"/>
      <c r="GJA26" s="617"/>
      <c r="GJB26" s="617"/>
      <c r="GJC26" s="617"/>
      <c r="GJD26" s="617"/>
      <c r="GJE26" s="617"/>
      <c r="GJF26" s="617"/>
      <c r="GJG26" s="617"/>
      <c r="GJH26" s="617"/>
      <c r="GJI26" s="617"/>
      <c r="GJJ26" s="617"/>
      <c r="GJK26" s="617"/>
      <c r="GJL26" s="617"/>
      <c r="GJM26" s="617"/>
      <c r="GJN26" s="617"/>
      <c r="GJO26" s="617"/>
      <c r="GJP26" s="617"/>
      <c r="GJQ26" s="617"/>
      <c r="GJR26" s="617"/>
      <c r="GJS26" s="617"/>
      <c r="GJT26" s="617"/>
      <c r="GJU26" s="617"/>
      <c r="GJV26" s="617"/>
      <c r="GJW26" s="617"/>
      <c r="GJX26" s="617"/>
      <c r="GJY26" s="617"/>
      <c r="GJZ26" s="617"/>
      <c r="GKA26" s="617"/>
      <c r="GKB26" s="617"/>
      <c r="GKC26" s="617"/>
      <c r="GKD26" s="617"/>
      <c r="GKE26" s="617"/>
      <c r="GKF26" s="617"/>
      <c r="GKG26" s="617"/>
      <c r="GKH26" s="617"/>
      <c r="GKI26" s="617"/>
      <c r="GKJ26" s="617"/>
      <c r="GKK26" s="617"/>
      <c r="GKL26" s="617"/>
      <c r="GKM26" s="617"/>
      <c r="GKN26" s="617"/>
      <c r="GKO26" s="617"/>
      <c r="GKP26" s="617"/>
      <c r="GKQ26" s="617"/>
      <c r="GKR26" s="617"/>
      <c r="GKS26" s="617"/>
      <c r="GKT26" s="617"/>
      <c r="GKU26" s="617"/>
      <c r="GKV26" s="617"/>
      <c r="GKW26" s="617"/>
      <c r="GKX26" s="617"/>
      <c r="GKY26" s="617"/>
      <c r="GKZ26" s="617"/>
      <c r="GLA26" s="617"/>
      <c r="GLB26" s="617"/>
      <c r="GLC26" s="617"/>
      <c r="GLD26" s="617"/>
      <c r="GLE26" s="617"/>
      <c r="GLF26" s="617"/>
      <c r="GLG26" s="617"/>
      <c r="GLH26" s="617"/>
      <c r="GLI26" s="617"/>
      <c r="GLJ26" s="617"/>
      <c r="GLK26" s="617"/>
      <c r="GLL26" s="617"/>
      <c r="GLM26" s="617"/>
      <c r="GLN26" s="617"/>
      <c r="GLO26" s="617"/>
      <c r="GLP26" s="617"/>
      <c r="GLQ26" s="617"/>
      <c r="GLR26" s="617"/>
      <c r="GLS26" s="617"/>
      <c r="GLT26" s="617"/>
      <c r="GLU26" s="617"/>
      <c r="GLV26" s="617"/>
      <c r="GLW26" s="617"/>
      <c r="GLX26" s="617"/>
      <c r="GLY26" s="617"/>
      <c r="GLZ26" s="617"/>
      <c r="GMA26" s="617"/>
      <c r="GMB26" s="617"/>
      <c r="GMC26" s="617"/>
      <c r="GMD26" s="617"/>
      <c r="GME26" s="617"/>
      <c r="GMF26" s="617"/>
      <c r="GMG26" s="617"/>
      <c r="GMH26" s="617"/>
      <c r="GMI26" s="617"/>
      <c r="GMJ26" s="617"/>
      <c r="GMK26" s="617"/>
      <c r="GML26" s="617"/>
      <c r="GMM26" s="617"/>
      <c r="GMN26" s="617"/>
      <c r="GMO26" s="617"/>
      <c r="GMP26" s="617"/>
      <c r="GMQ26" s="617"/>
      <c r="GMR26" s="617"/>
      <c r="GMS26" s="617"/>
      <c r="GMT26" s="617"/>
      <c r="GMU26" s="617"/>
      <c r="GMV26" s="617"/>
      <c r="GMW26" s="617"/>
      <c r="GMX26" s="617"/>
      <c r="GMY26" s="617"/>
      <c r="GMZ26" s="617"/>
      <c r="GNA26" s="617"/>
      <c r="GNB26" s="617"/>
      <c r="GNC26" s="617"/>
      <c r="GND26" s="617"/>
      <c r="GNE26" s="617"/>
      <c r="GNF26" s="617"/>
      <c r="GNG26" s="617"/>
      <c r="GNH26" s="617"/>
      <c r="GNI26" s="617"/>
      <c r="GNJ26" s="617"/>
      <c r="GNK26" s="617"/>
      <c r="GNL26" s="617"/>
      <c r="GNM26" s="617"/>
      <c r="GNN26" s="617"/>
      <c r="GNO26" s="617"/>
      <c r="GNP26" s="617"/>
      <c r="GNQ26" s="617"/>
      <c r="GNR26" s="617"/>
      <c r="GNS26" s="617"/>
      <c r="GNT26" s="617"/>
      <c r="GNU26" s="617"/>
      <c r="GNV26" s="617"/>
      <c r="GNW26" s="617"/>
      <c r="GNX26" s="617"/>
      <c r="GNY26" s="617"/>
      <c r="GNZ26" s="617"/>
      <c r="GOA26" s="617"/>
      <c r="GOB26" s="617"/>
      <c r="GOC26" s="617"/>
      <c r="GOD26" s="617"/>
      <c r="GOE26" s="617"/>
      <c r="GOF26" s="617"/>
      <c r="GOG26" s="617"/>
      <c r="GOH26" s="617"/>
      <c r="GOI26" s="617"/>
      <c r="GOJ26" s="617"/>
      <c r="GOK26" s="617"/>
      <c r="GOL26" s="617"/>
      <c r="GOM26" s="617"/>
      <c r="GON26" s="617"/>
      <c r="GOO26" s="617"/>
      <c r="GOP26" s="617"/>
      <c r="GOQ26" s="617"/>
      <c r="GOR26" s="617"/>
      <c r="GOS26" s="617"/>
      <c r="GOT26" s="617"/>
      <c r="GOU26" s="617"/>
      <c r="GOV26" s="617"/>
      <c r="GOW26" s="617"/>
      <c r="GOX26" s="617"/>
      <c r="GOY26" s="617"/>
      <c r="GOZ26" s="617"/>
      <c r="GPA26" s="617"/>
      <c r="GPB26" s="617"/>
      <c r="GPC26" s="617"/>
      <c r="GPD26" s="617"/>
      <c r="GPE26" s="617"/>
      <c r="GPF26" s="617"/>
      <c r="GPG26" s="617"/>
      <c r="GPH26" s="617"/>
      <c r="GPI26" s="617"/>
      <c r="GPJ26" s="617"/>
      <c r="GPK26" s="617"/>
      <c r="GPL26" s="617"/>
      <c r="GPM26" s="617"/>
      <c r="GPN26" s="617"/>
      <c r="GPO26" s="617"/>
      <c r="GPP26" s="617"/>
      <c r="GPQ26" s="617"/>
      <c r="GPR26" s="617"/>
      <c r="GPS26" s="617"/>
      <c r="GPT26" s="617"/>
      <c r="GPU26" s="617"/>
      <c r="GPV26" s="617"/>
      <c r="GPW26" s="617"/>
      <c r="GPX26" s="617"/>
      <c r="GPY26" s="617"/>
      <c r="GPZ26" s="617"/>
      <c r="GQA26" s="617"/>
      <c r="GQB26" s="617"/>
      <c r="GQC26" s="617"/>
      <c r="GQD26" s="617"/>
      <c r="GQE26" s="617"/>
      <c r="GQF26" s="617"/>
      <c r="GQG26" s="617"/>
      <c r="GQH26" s="617"/>
      <c r="GQI26" s="617"/>
      <c r="GQJ26" s="617"/>
      <c r="GQK26" s="617"/>
      <c r="GQL26" s="617"/>
      <c r="GQM26" s="617"/>
      <c r="GQN26" s="617"/>
      <c r="GQO26" s="617"/>
      <c r="GQP26" s="617"/>
      <c r="GQQ26" s="617"/>
      <c r="GQR26" s="617"/>
      <c r="GQS26" s="617"/>
      <c r="GQT26" s="617"/>
      <c r="GQU26" s="617"/>
      <c r="GQV26" s="617"/>
      <c r="GQW26" s="617"/>
      <c r="GQX26" s="617"/>
      <c r="GQY26" s="617"/>
      <c r="GQZ26" s="617"/>
      <c r="GRA26" s="617"/>
      <c r="GRB26" s="617"/>
      <c r="GRC26" s="617"/>
      <c r="GRD26" s="617"/>
      <c r="GRE26" s="617"/>
      <c r="GRF26" s="617"/>
      <c r="GRG26" s="617"/>
      <c r="GRH26" s="617"/>
      <c r="GRI26" s="617"/>
      <c r="GRJ26" s="617"/>
      <c r="GRK26" s="617"/>
      <c r="GRL26" s="617"/>
      <c r="GRM26" s="617"/>
      <c r="GRN26" s="617"/>
      <c r="GRO26" s="617"/>
      <c r="GRP26" s="617"/>
      <c r="GRQ26" s="617"/>
      <c r="GRR26" s="617"/>
      <c r="GRS26" s="617"/>
      <c r="GRT26" s="617"/>
      <c r="GRU26" s="617"/>
      <c r="GRV26" s="617"/>
      <c r="GRW26" s="617"/>
      <c r="GRX26" s="617"/>
      <c r="GRY26" s="617"/>
      <c r="GRZ26" s="617"/>
      <c r="GSA26" s="617"/>
      <c r="GSB26" s="617"/>
      <c r="GSC26" s="617"/>
      <c r="GSD26" s="617"/>
      <c r="GSE26" s="617"/>
      <c r="GSF26" s="617"/>
      <c r="GSG26" s="617"/>
      <c r="GSH26" s="617"/>
      <c r="GSI26" s="617"/>
      <c r="GSJ26" s="617"/>
      <c r="GSK26" s="617"/>
      <c r="GSL26" s="617"/>
      <c r="GSM26" s="617"/>
      <c r="GSN26" s="617"/>
      <c r="GSO26" s="617"/>
      <c r="GSP26" s="617"/>
      <c r="GSQ26" s="617"/>
      <c r="GSR26" s="617"/>
      <c r="GSS26" s="617"/>
      <c r="GST26" s="617"/>
      <c r="GSU26" s="617"/>
      <c r="GSV26" s="617"/>
      <c r="GSW26" s="617"/>
      <c r="GSX26" s="617"/>
      <c r="GSY26" s="617"/>
      <c r="GSZ26" s="617"/>
      <c r="GTA26" s="617"/>
      <c r="GTB26" s="617"/>
      <c r="GTC26" s="617"/>
      <c r="GTD26" s="617"/>
      <c r="GTE26" s="617"/>
      <c r="GTF26" s="617"/>
      <c r="GTG26" s="617"/>
      <c r="GTH26" s="617"/>
      <c r="GTI26" s="617"/>
      <c r="GTJ26" s="617"/>
      <c r="GTK26" s="617"/>
      <c r="GTL26" s="617"/>
      <c r="GTM26" s="617"/>
      <c r="GTN26" s="617"/>
      <c r="GTO26" s="617"/>
      <c r="GTP26" s="617"/>
      <c r="GTQ26" s="617"/>
      <c r="GTR26" s="617"/>
      <c r="GTS26" s="617"/>
      <c r="GTT26" s="617"/>
      <c r="GTU26" s="617"/>
      <c r="GTV26" s="617"/>
      <c r="GTW26" s="617"/>
      <c r="GTX26" s="617"/>
      <c r="GTY26" s="617"/>
      <c r="GTZ26" s="617"/>
      <c r="GUA26" s="617"/>
      <c r="GUB26" s="617"/>
      <c r="GUC26" s="617"/>
      <c r="GUD26" s="617"/>
      <c r="GUE26" s="617"/>
      <c r="GUF26" s="617"/>
      <c r="GUG26" s="617"/>
      <c r="GUH26" s="617"/>
      <c r="GUI26" s="617"/>
      <c r="GUJ26" s="617"/>
      <c r="GUK26" s="617"/>
      <c r="GUL26" s="617"/>
      <c r="GUM26" s="617"/>
      <c r="GUN26" s="617"/>
      <c r="GUO26" s="617"/>
      <c r="GUP26" s="617"/>
      <c r="GUQ26" s="617"/>
      <c r="GUR26" s="617"/>
      <c r="GUS26" s="617"/>
      <c r="GUT26" s="617"/>
      <c r="GUU26" s="617"/>
      <c r="GUV26" s="617"/>
      <c r="GUW26" s="617"/>
      <c r="GUX26" s="617"/>
      <c r="GUY26" s="617"/>
      <c r="GUZ26" s="617"/>
      <c r="GVA26" s="617"/>
      <c r="GVB26" s="617"/>
      <c r="GVC26" s="617"/>
      <c r="GVD26" s="617"/>
      <c r="GVE26" s="617"/>
      <c r="GVF26" s="617"/>
      <c r="GVG26" s="617"/>
      <c r="GVH26" s="617"/>
      <c r="GVI26" s="617"/>
      <c r="GVJ26" s="617"/>
      <c r="GVK26" s="617"/>
      <c r="GVL26" s="617"/>
      <c r="GVM26" s="617"/>
      <c r="GVN26" s="617"/>
      <c r="GVO26" s="617"/>
      <c r="GVP26" s="617"/>
      <c r="GVQ26" s="617"/>
      <c r="GVR26" s="617"/>
      <c r="GVS26" s="617"/>
      <c r="GVT26" s="617"/>
      <c r="GVU26" s="617"/>
      <c r="GVV26" s="617"/>
      <c r="GVW26" s="617"/>
      <c r="GVX26" s="617"/>
      <c r="GVY26" s="617"/>
      <c r="GVZ26" s="617"/>
      <c r="GWA26" s="617"/>
      <c r="GWB26" s="617"/>
      <c r="GWC26" s="617"/>
      <c r="GWD26" s="617"/>
      <c r="GWE26" s="617"/>
      <c r="GWF26" s="617"/>
      <c r="GWG26" s="617"/>
      <c r="GWH26" s="617"/>
      <c r="GWI26" s="617"/>
      <c r="GWJ26" s="617"/>
      <c r="GWK26" s="617"/>
      <c r="GWL26" s="617"/>
      <c r="GWM26" s="617"/>
      <c r="GWN26" s="617"/>
      <c r="GWO26" s="617"/>
      <c r="GWP26" s="617"/>
      <c r="GWQ26" s="617"/>
      <c r="GWR26" s="617"/>
      <c r="GWS26" s="617"/>
      <c r="GWT26" s="617"/>
      <c r="GWU26" s="617"/>
      <c r="GWV26" s="617"/>
      <c r="GWW26" s="617"/>
      <c r="GWX26" s="617"/>
      <c r="GWY26" s="617"/>
      <c r="GWZ26" s="617"/>
      <c r="GXA26" s="617"/>
      <c r="GXB26" s="617"/>
      <c r="GXC26" s="617"/>
      <c r="GXD26" s="617"/>
      <c r="GXE26" s="617"/>
      <c r="GXF26" s="617"/>
      <c r="GXG26" s="617"/>
      <c r="GXH26" s="617"/>
      <c r="GXI26" s="617"/>
      <c r="GXJ26" s="617"/>
      <c r="GXK26" s="617"/>
      <c r="GXL26" s="617"/>
      <c r="GXM26" s="617"/>
      <c r="GXN26" s="617"/>
      <c r="GXO26" s="617"/>
      <c r="GXP26" s="617"/>
      <c r="GXQ26" s="617"/>
      <c r="GXR26" s="617"/>
      <c r="GXS26" s="617"/>
      <c r="GXT26" s="617"/>
      <c r="GXU26" s="617"/>
      <c r="GXV26" s="617"/>
      <c r="GXW26" s="617"/>
      <c r="GXX26" s="617"/>
      <c r="GXY26" s="617"/>
      <c r="GXZ26" s="617"/>
      <c r="GYA26" s="617"/>
      <c r="GYB26" s="617"/>
      <c r="GYC26" s="617"/>
      <c r="GYD26" s="617"/>
      <c r="GYE26" s="617"/>
      <c r="GYF26" s="617"/>
      <c r="GYG26" s="617"/>
      <c r="GYH26" s="617"/>
      <c r="GYI26" s="617"/>
      <c r="GYJ26" s="617"/>
      <c r="GYK26" s="617"/>
      <c r="GYL26" s="617"/>
      <c r="GYM26" s="617"/>
      <c r="GYN26" s="617"/>
      <c r="GYO26" s="617"/>
      <c r="GYP26" s="617"/>
      <c r="GYQ26" s="617"/>
      <c r="GYR26" s="617"/>
      <c r="GYS26" s="617"/>
      <c r="GYT26" s="617"/>
      <c r="GYU26" s="617"/>
      <c r="GYV26" s="617"/>
      <c r="GYW26" s="617"/>
      <c r="GYX26" s="617"/>
      <c r="GYY26" s="617"/>
      <c r="GYZ26" s="617"/>
      <c r="GZA26" s="617"/>
      <c r="GZB26" s="617"/>
      <c r="GZC26" s="617"/>
      <c r="GZD26" s="617"/>
      <c r="GZE26" s="617"/>
      <c r="GZF26" s="617"/>
      <c r="GZG26" s="617"/>
      <c r="GZH26" s="617"/>
      <c r="GZI26" s="617"/>
      <c r="GZJ26" s="617"/>
      <c r="GZK26" s="617"/>
      <c r="GZL26" s="617"/>
      <c r="GZM26" s="617"/>
      <c r="GZN26" s="617"/>
      <c r="GZO26" s="617"/>
      <c r="GZP26" s="617"/>
      <c r="GZQ26" s="617"/>
      <c r="GZR26" s="617"/>
      <c r="GZS26" s="617"/>
      <c r="GZT26" s="617"/>
      <c r="GZU26" s="617"/>
      <c r="GZV26" s="617"/>
      <c r="GZW26" s="617"/>
      <c r="GZX26" s="617"/>
      <c r="GZY26" s="617"/>
      <c r="GZZ26" s="617"/>
      <c r="HAA26" s="617"/>
      <c r="HAB26" s="617"/>
      <c r="HAC26" s="617"/>
      <c r="HAD26" s="617"/>
      <c r="HAE26" s="617"/>
      <c r="HAF26" s="617"/>
      <c r="HAG26" s="617"/>
      <c r="HAH26" s="617"/>
      <c r="HAI26" s="617"/>
      <c r="HAJ26" s="617"/>
      <c r="HAK26" s="617"/>
      <c r="HAL26" s="617"/>
      <c r="HAM26" s="617"/>
      <c r="HAN26" s="617"/>
      <c r="HAO26" s="617"/>
      <c r="HAP26" s="617"/>
      <c r="HAQ26" s="617"/>
      <c r="HAR26" s="617"/>
      <c r="HAS26" s="617"/>
      <c r="HAT26" s="617"/>
      <c r="HAU26" s="617"/>
      <c r="HAV26" s="617"/>
      <c r="HAW26" s="617"/>
      <c r="HAX26" s="617"/>
      <c r="HAY26" s="617"/>
      <c r="HAZ26" s="617"/>
      <c r="HBA26" s="617"/>
      <c r="HBB26" s="617"/>
      <c r="HBC26" s="617"/>
      <c r="HBD26" s="617"/>
      <c r="HBE26" s="617"/>
      <c r="HBF26" s="617"/>
      <c r="HBG26" s="617"/>
      <c r="HBH26" s="617"/>
      <c r="HBI26" s="617"/>
      <c r="HBJ26" s="617"/>
      <c r="HBK26" s="617"/>
      <c r="HBL26" s="617"/>
      <c r="HBM26" s="617"/>
      <c r="HBN26" s="617"/>
      <c r="HBO26" s="617"/>
      <c r="HBP26" s="617"/>
      <c r="HBQ26" s="617"/>
      <c r="HBR26" s="617"/>
      <c r="HBS26" s="617"/>
      <c r="HBT26" s="617"/>
      <c r="HBU26" s="617"/>
      <c r="HBV26" s="617"/>
      <c r="HBW26" s="617"/>
      <c r="HBX26" s="617"/>
      <c r="HBY26" s="617"/>
      <c r="HBZ26" s="617"/>
      <c r="HCA26" s="617"/>
      <c r="HCB26" s="617"/>
      <c r="HCC26" s="617"/>
      <c r="HCD26" s="617"/>
      <c r="HCE26" s="617"/>
      <c r="HCF26" s="617"/>
      <c r="HCG26" s="617"/>
      <c r="HCH26" s="617"/>
      <c r="HCI26" s="617"/>
      <c r="HCJ26" s="617"/>
      <c r="HCK26" s="617"/>
      <c r="HCL26" s="617"/>
      <c r="HCM26" s="617"/>
      <c r="HCN26" s="617"/>
      <c r="HCO26" s="617"/>
      <c r="HCP26" s="617"/>
      <c r="HCQ26" s="617"/>
      <c r="HCR26" s="617"/>
      <c r="HCS26" s="617"/>
      <c r="HCT26" s="617"/>
      <c r="HCU26" s="617"/>
      <c r="HCV26" s="617"/>
      <c r="HCW26" s="617"/>
      <c r="HCX26" s="617"/>
      <c r="HCY26" s="617"/>
      <c r="HCZ26" s="617"/>
      <c r="HDA26" s="617"/>
      <c r="HDB26" s="617"/>
      <c r="HDC26" s="617"/>
      <c r="HDD26" s="617"/>
      <c r="HDE26" s="617"/>
      <c r="HDF26" s="617"/>
      <c r="HDG26" s="617"/>
      <c r="HDH26" s="617"/>
      <c r="HDI26" s="617"/>
      <c r="HDJ26" s="617"/>
      <c r="HDK26" s="617"/>
      <c r="HDL26" s="617"/>
      <c r="HDM26" s="617"/>
      <c r="HDN26" s="617"/>
      <c r="HDO26" s="617"/>
      <c r="HDP26" s="617"/>
      <c r="HDQ26" s="617"/>
      <c r="HDR26" s="617"/>
      <c r="HDS26" s="617"/>
      <c r="HDT26" s="617"/>
      <c r="HDU26" s="617"/>
      <c r="HDV26" s="617"/>
      <c r="HDW26" s="617"/>
      <c r="HDX26" s="617"/>
      <c r="HDY26" s="617"/>
      <c r="HDZ26" s="617"/>
      <c r="HEA26" s="617"/>
      <c r="HEB26" s="617"/>
      <c r="HEC26" s="617"/>
      <c r="HED26" s="617"/>
      <c r="HEE26" s="617"/>
      <c r="HEF26" s="617"/>
      <c r="HEG26" s="617"/>
      <c r="HEH26" s="617"/>
      <c r="HEI26" s="617"/>
      <c r="HEJ26" s="617"/>
      <c r="HEK26" s="617"/>
      <c r="HEL26" s="617"/>
      <c r="HEM26" s="617"/>
      <c r="HEN26" s="617"/>
      <c r="HEO26" s="617"/>
      <c r="HEP26" s="617"/>
      <c r="HEQ26" s="617"/>
      <c r="HER26" s="617"/>
      <c r="HES26" s="617"/>
      <c r="HET26" s="617"/>
      <c r="HEU26" s="617"/>
      <c r="HEV26" s="617"/>
      <c r="HEW26" s="617"/>
      <c r="HEX26" s="617"/>
      <c r="HEY26" s="617"/>
      <c r="HEZ26" s="617"/>
      <c r="HFA26" s="617"/>
      <c r="HFB26" s="617"/>
      <c r="HFC26" s="617"/>
      <c r="HFD26" s="617"/>
      <c r="HFE26" s="617"/>
      <c r="HFF26" s="617"/>
      <c r="HFG26" s="617"/>
      <c r="HFH26" s="617"/>
      <c r="HFI26" s="617"/>
      <c r="HFJ26" s="617"/>
      <c r="HFK26" s="617"/>
      <c r="HFL26" s="617"/>
      <c r="HFM26" s="617"/>
      <c r="HFN26" s="617"/>
      <c r="HFO26" s="617"/>
      <c r="HFP26" s="617"/>
      <c r="HFQ26" s="617"/>
      <c r="HFR26" s="617"/>
      <c r="HFS26" s="617"/>
      <c r="HFT26" s="617"/>
      <c r="HFU26" s="617"/>
      <c r="HFV26" s="617"/>
      <c r="HFW26" s="617"/>
      <c r="HFX26" s="617"/>
      <c r="HFY26" s="617"/>
      <c r="HFZ26" s="617"/>
      <c r="HGA26" s="617"/>
      <c r="HGB26" s="617"/>
      <c r="HGC26" s="617"/>
      <c r="HGD26" s="617"/>
      <c r="HGE26" s="617"/>
      <c r="HGF26" s="617"/>
      <c r="HGG26" s="617"/>
      <c r="HGH26" s="617"/>
      <c r="HGI26" s="617"/>
      <c r="HGJ26" s="617"/>
      <c r="HGK26" s="617"/>
      <c r="HGL26" s="617"/>
      <c r="HGM26" s="617"/>
      <c r="HGN26" s="617"/>
      <c r="HGO26" s="617"/>
      <c r="HGP26" s="617"/>
      <c r="HGQ26" s="617"/>
      <c r="HGR26" s="617"/>
      <c r="HGS26" s="617"/>
      <c r="HGT26" s="617"/>
      <c r="HGU26" s="617"/>
      <c r="HGV26" s="617"/>
      <c r="HGW26" s="617"/>
      <c r="HGX26" s="617"/>
      <c r="HGY26" s="617"/>
      <c r="HGZ26" s="617"/>
      <c r="HHA26" s="617"/>
      <c r="HHB26" s="617"/>
      <c r="HHC26" s="617"/>
      <c r="HHD26" s="617"/>
      <c r="HHE26" s="617"/>
      <c r="HHF26" s="617"/>
      <c r="HHG26" s="617"/>
      <c r="HHH26" s="617"/>
      <c r="HHI26" s="617"/>
      <c r="HHJ26" s="617"/>
      <c r="HHK26" s="617"/>
      <c r="HHL26" s="617"/>
      <c r="HHM26" s="617"/>
      <c r="HHN26" s="617"/>
      <c r="HHO26" s="617"/>
      <c r="HHP26" s="617"/>
      <c r="HHQ26" s="617"/>
      <c r="HHR26" s="617"/>
      <c r="HHS26" s="617"/>
      <c r="HHT26" s="617"/>
      <c r="HHU26" s="617"/>
      <c r="HHV26" s="617"/>
      <c r="HHW26" s="617"/>
      <c r="HHX26" s="617"/>
      <c r="HHY26" s="617"/>
      <c r="HHZ26" s="617"/>
      <c r="HIA26" s="617"/>
      <c r="HIB26" s="617"/>
      <c r="HIC26" s="617"/>
      <c r="HID26" s="617"/>
      <c r="HIE26" s="617"/>
      <c r="HIF26" s="617"/>
      <c r="HIG26" s="617"/>
      <c r="HIH26" s="617"/>
      <c r="HII26" s="617"/>
      <c r="HIJ26" s="617"/>
      <c r="HIK26" s="617"/>
      <c r="HIL26" s="617"/>
      <c r="HIM26" s="617"/>
      <c r="HIN26" s="617"/>
      <c r="HIO26" s="617"/>
      <c r="HIP26" s="617"/>
      <c r="HIQ26" s="617"/>
      <c r="HIR26" s="617"/>
      <c r="HIS26" s="617"/>
      <c r="HIT26" s="617"/>
      <c r="HIU26" s="617"/>
      <c r="HIV26" s="617"/>
      <c r="HIW26" s="617"/>
      <c r="HIX26" s="617"/>
      <c r="HIY26" s="617"/>
      <c r="HIZ26" s="617"/>
      <c r="HJA26" s="617"/>
      <c r="HJB26" s="617"/>
      <c r="HJC26" s="617"/>
      <c r="HJD26" s="617"/>
      <c r="HJE26" s="617"/>
      <c r="HJF26" s="617"/>
      <c r="HJG26" s="617"/>
      <c r="HJH26" s="617"/>
      <c r="HJI26" s="617"/>
      <c r="HJJ26" s="617"/>
      <c r="HJK26" s="617"/>
      <c r="HJL26" s="617"/>
      <c r="HJM26" s="617"/>
      <c r="HJN26" s="617"/>
      <c r="HJO26" s="617"/>
      <c r="HJP26" s="617"/>
      <c r="HJQ26" s="617"/>
      <c r="HJR26" s="617"/>
      <c r="HJS26" s="617"/>
      <c r="HJT26" s="617"/>
      <c r="HJU26" s="617"/>
      <c r="HJV26" s="617"/>
      <c r="HJW26" s="617"/>
      <c r="HJX26" s="617"/>
      <c r="HJY26" s="617"/>
      <c r="HJZ26" s="617"/>
      <c r="HKA26" s="617"/>
      <c r="HKB26" s="617"/>
      <c r="HKC26" s="617"/>
      <c r="HKD26" s="617"/>
      <c r="HKE26" s="617"/>
      <c r="HKF26" s="617"/>
      <c r="HKG26" s="617"/>
      <c r="HKH26" s="617"/>
      <c r="HKI26" s="617"/>
      <c r="HKJ26" s="617"/>
      <c r="HKK26" s="617"/>
      <c r="HKL26" s="617"/>
      <c r="HKM26" s="617"/>
      <c r="HKN26" s="617"/>
      <c r="HKO26" s="617"/>
      <c r="HKP26" s="617"/>
      <c r="HKQ26" s="617"/>
      <c r="HKR26" s="617"/>
      <c r="HKS26" s="617"/>
      <c r="HKT26" s="617"/>
      <c r="HKU26" s="617"/>
      <c r="HKV26" s="617"/>
      <c r="HKW26" s="617"/>
      <c r="HKX26" s="617"/>
      <c r="HKY26" s="617"/>
      <c r="HKZ26" s="617"/>
      <c r="HLA26" s="617"/>
      <c r="HLB26" s="617"/>
      <c r="HLC26" s="617"/>
      <c r="HLD26" s="617"/>
      <c r="HLE26" s="617"/>
      <c r="HLF26" s="617"/>
      <c r="HLG26" s="617"/>
      <c r="HLH26" s="617"/>
      <c r="HLI26" s="617"/>
      <c r="HLJ26" s="617"/>
      <c r="HLK26" s="617"/>
      <c r="HLL26" s="617"/>
      <c r="HLM26" s="617"/>
      <c r="HLN26" s="617"/>
      <c r="HLO26" s="617"/>
      <c r="HLP26" s="617"/>
      <c r="HLQ26" s="617"/>
      <c r="HLR26" s="617"/>
      <c r="HLS26" s="617"/>
      <c r="HLT26" s="617"/>
      <c r="HLU26" s="617"/>
      <c r="HLV26" s="617"/>
      <c r="HLW26" s="617"/>
      <c r="HLX26" s="617"/>
      <c r="HLY26" s="617"/>
      <c r="HLZ26" s="617"/>
      <c r="HMA26" s="617"/>
      <c r="HMB26" s="617"/>
      <c r="HMC26" s="617"/>
      <c r="HMD26" s="617"/>
      <c r="HME26" s="617"/>
      <c r="HMF26" s="617"/>
      <c r="HMG26" s="617"/>
      <c r="HMH26" s="617"/>
      <c r="HMI26" s="617"/>
      <c r="HMJ26" s="617"/>
      <c r="HMK26" s="617"/>
      <c r="HML26" s="617"/>
      <c r="HMM26" s="617"/>
      <c r="HMN26" s="617"/>
      <c r="HMO26" s="617"/>
      <c r="HMP26" s="617"/>
      <c r="HMQ26" s="617"/>
      <c r="HMR26" s="617"/>
      <c r="HMS26" s="617"/>
      <c r="HMT26" s="617"/>
      <c r="HMU26" s="617"/>
      <c r="HMV26" s="617"/>
      <c r="HMW26" s="617"/>
      <c r="HMX26" s="617"/>
      <c r="HMY26" s="617"/>
      <c r="HMZ26" s="617"/>
      <c r="HNA26" s="617"/>
      <c r="HNB26" s="617"/>
      <c r="HNC26" s="617"/>
      <c r="HND26" s="617"/>
      <c r="HNE26" s="617"/>
      <c r="HNF26" s="617"/>
      <c r="HNG26" s="617"/>
      <c r="HNH26" s="617"/>
      <c r="HNI26" s="617"/>
      <c r="HNJ26" s="617"/>
      <c r="HNK26" s="617"/>
      <c r="HNL26" s="617"/>
      <c r="HNM26" s="617"/>
      <c r="HNN26" s="617"/>
      <c r="HNO26" s="617"/>
      <c r="HNP26" s="617"/>
      <c r="HNQ26" s="617"/>
      <c r="HNR26" s="617"/>
      <c r="HNS26" s="617"/>
      <c r="HNT26" s="617"/>
      <c r="HNU26" s="617"/>
      <c r="HNV26" s="617"/>
      <c r="HNW26" s="617"/>
      <c r="HNX26" s="617"/>
      <c r="HNY26" s="617"/>
      <c r="HNZ26" s="617"/>
      <c r="HOA26" s="617"/>
      <c r="HOB26" s="617"/>
      <c r="HOC26" s="617"/>
      <c r="HOD26" s="617"/>
      <c r="HOE26" s="617"/>
      <c r="HOF26" s="617"/>
      <c r="HOG26" s="617"/>
      <c r="HOH26" s="617"/>
      <c r="HOI26" s="617"/>
      <c r="HOJ26" s="617"/>
      <c r="HOK26" s="617"/>
      <c r="HOL26" s="617"/>
      <c r="HOM26" s="617"/>
      <c r="HON26" s="617"/>
      <c r="HOO26" s="617"/>
      <c r="HOP26" s="617"/>
      <c r="HOQ26" s="617"/>
      <c r="HOR26" s="617"/>
      <c r="HOS26" s="617"/>
      <c r="HOT26" s="617"/>
      <c r="HOU26" s="617"/>
      <c r="HOV26" s="617"/>
      <c r="HOW26" s="617"/>
      <c r="HOX26" s="617"/>
      <c r="HOY26" s="617"/>
      <c r="HOZ26" s="617"/>
      <c r="HPA26" s="617"/>
      <c r="HPB26" s="617"/>
      <c r="HPC26" s="617"/>
      <c r="HPD26" s="617"/>
      <c r="HPE26" s="617"/>
      <c r="HPF26" s="617"/>
      <c r="HPG26" s="617"/>
      <c r="HPH26" s="617"/>
      <c r="HPI26" s="617"/>
      <c r="HPJ26" s="617"/>
      <c r="HPK26" s="617"/>
      <c r="HPL26" s="617"/>
      <c r="HPM26" s="617"/>
      <c r="HPN26" s="617"/>
      <c r="HPO26" s="617"/>
      <c r="HPP26" s="617"/>
      <c r="HPQ26" s="617"/>
      <c r="HPR26" s="617"/>
      <c r="HPS26" s="617"/>
      <c r="HPT26" s="617"/>
      <c r="HPU26" s="617"/>
      <c r="HPV26" s="617"/>
      <c r="HPW26" s="617"/>
      <c r="HPX26" s="617"/>
      <c r="HPY26" s="617"/>
      <c r="HPZ26" s="617"/>
      <c r="HQA26" s="617"/>
      <c r="HQB26" s="617"/>
      <c r="HQC26" s="617"/>
      <c r="HQD26" s="617"/>
      <c r="HQE26" s="617"/>
      <c r="HQF26" s="617"/>
      <c r="HQG26" s="617"/>
      <c r="HQH26" s="617"/>
      <c r="HQI26" s="617"/>
      <c r="HQJ26" s="617"/>
      <c r="HQK26" s="617"/>
      <c r="HQL26" s="617"/>
      <c r="HQM26" s="617"/>
      <c r="HQN26" s="617"/>
      <c r="HQO26" s="617"/>
      <c r="HQP26" s="617"/>
      <c r="HQQ26" s="617"/>
      <c r="HQR26" s="617"/>
      <c r="HQS26" s="617"/>
      <c r="HQT26" s="617"/>
      <c r="HQU26" s="617"/>
      <c r="HQV26" s="617"/>
      <c r="HQW26" s="617"/>
      <c r="HQX26" s="617"/>
      <c r="HQY26" s="617"/>
      <c r="HQZ26" s="617"/>
      <c r="HRA26" s="617"/>
      <c r="HRB26" s="617"/>
      <c r="HRC26" s="617"/>
      <c r="HRD26" s="617"/>
      <c r="HRE26" s="617"/>
      <c r="HRF26" s="617"/>
      <c r="HRG26" s="617"/>
      <c r="HRH26" s="617"/>
      <c r="HRI26" s="617"/>
      <c r="HRJ26" s="617"/>
      <c r="HRK26" s="617"/>
      <c r="HRL26" s="617"/>
      <c r="HRM26" s="617"/>
      <c r="HRN26" s="617"/>
      <c r="HRO26" s="617"/>
      <c r="HRP26" s="617"/>
      <c r="HRQ26" s="617"/>
      <c r="HRR26" s="617"/>
      <c r="HRS26" s="617"/>
      <c r="HRT26" s="617"/>
      <c r="HRU26" s="617"/>
      <c r="HRV26" s="617"/>
      <c r="HRW26" s="617"/>
      <c r="HRX26" s="617"/>
      <c r="HRY26" s="617"/>
      <c r="HRZ26" s="617"/>
      <c r="HSA26" s="617"/>
      <c r="HSB26" s="617"/>
      <c r="HSC26" s="617"/>
      <c r="HSD26" s="617"/>
      <c r="HSE26" s="617"/>
      <c r="HSF26" s="617"/>
      <c r="HSG26" s="617"/>
      <c r="HSH26" s="617"/>
      <c r="HSI26" s="617"/>
      <c r="HSJ26" s="617"/>
      <c r="HSK26" s="617"/>
      <c r="HSL26" s="617"/>
      <c r="HSM26" s="617"/>
      <c r="HSN26" s="617"/>
      <c r="HSO26" s="617"/>
      <c r="HSP26" s="617"/>
      <c r="HSQ26" s="617"/>
      <c r="HSR26" s="617"/>
      <c r="HSS26" s="617"/>
      <c r="HST26" s="617"/>
      <c r="HSU26" s="617"/>
      <c r="HSV26" s="617"/>
      <c r="HSW26" s="617"/>
      <c r="HSX26" s="617"/>
      <c r="HSY26" s="617"/>
      <c r="HSZ26" s="617"/>
      <c r="HTA26" s="617"/>
      <c r="HTB26" s="617"/>
      <c r="HTC26" s="617"/>
      <c r="HTD26" s="617"/>
      <c r="HTE26" s="617"/>
      <c r="HTF26" s="617"/>
      <c r="HTG26" s="617"/>
      <c r="HTH26" s="617"/>
      <c r="HTI26" s="617"/>
      <c r="HTJ26" s="617"/>
      <c r="HTK26" s="617"/>
      <c r="HTL26" s="617"/>
      <c r="HTM26" s="617"/>
      <c r="HTN26" s="617"/>
      <c r="HTO26" s="617"/>
      <c r="HTP26" s="617"/>
      <c r="HTQ26" s="617"/>
      <c r="HTR26" s="617"/>
      <c r="HTS26" s="617"/>
      <c r="HTT26" s="617"/>
      <c r="HTU26" s="617"/>
      <c r="HTV26" s="617"/>
      <c r="HTW26" s="617"/>
      <c r="HTX26" s="617"/>
      <c r="HTY26" s="617"/>
      <c r="HTZ26" s="617"/>
      <c r="HUA26" s="617"/>
      <c r="HUB26" s="617"/>
      <c r="HUC26" s="617"/>
      <c r="HUD26" s="617"/>
      <c r="HUE26" s="617"/>
      <c r="HUF26" s="617"/>
      <c r="HUG26" s="617"/>
      <c r="HUH26" s="617"/>
      <c r="HUI26" s="617"/>
      <c r="HUJ26" s="617"/>
      <c r="HUK26" s="617"/>
      <c r="HUL26" s="617"/>
      <c r="HUM26" s="617"/>
      <c r="HUN26" s="617"/>
      <c r="HUO26" s="617"/>
      <c r="HUP26" s="617"/>
      <c r="HUQ26" s="617"/>
      <c r="HUR26" s="617"/>
      <c r="HUS26" s="617"/>
      <c r="HUT26" s="617"/>
      <c r="HUU26" s="617"/>
      <c r="HUV26" s="617"/>
      <c r="HUW26" s="617"/>
      <c r="HUX26" s="617"/>
      <c r="HUY26" s="617"/>
      <c r="HUZ26" s="617"/>
      <c r="HVA26" s="617"/>
      <c r="HVB26" s="617"/>
      <c r="HVC26" s="617"/>
      <c r="HVD26" s="617"/>
      <c r="HVE26" s="617"/>
      <c r="HVF26" s="617"/>
      <c r="HVG26" s="617"/>
      <c r="HVH26" s="617"/>
      <c r="HVI26" s="617"/>
      <c r="HVJ26" s="617"/>
      <c r="HVK26" s="617"/>
      <c r="HVL26" s="617"/>
      <c r="HVM26" s="617"/>
      <c r="HVN26" s="617"/>
      <c r="HVO26" s="617"/>
      <c r="HVP26" s="617"/>
      <c r="HVQ26" s="617"/>
      <c r="HVR26" s="617"/>
      <c r="HVS26" s="617"/>
      <c r="HVT26" s="617"/>
      <c r="HVU26" s="617"/>
      <c r="HVV26" s="617"/>
      <c r="HVW26" s="617"/>
      <c r="HVX26" s="617"/>
      <c r="HVY26" s="617"/>
      <c r="HVZ26" s="617"/>
      <c r="HWA26" s="617"/>
      <c r="HWB26" s="617"/>
      <c r="HWC26" s="617"/>
      <c r="HWD26" s="617"/>
      <c r="HWE26" s="617"/>
      <c r="HWF26" s="617"/>
      <c r="HWG26" s="617"/>
      <c r="HWH26" s="617"/>
      <c r="HWI26" s="617"/>
      <c r="HWJ26" s="617"/>
      <c r="HWK26" s="617"/>
      <c r="HWL26" s="617"/>
      <c r="HWM26" s="617"/>
      <c r="HWN26" s="617"/>
      <c r="HWO26" s="617"/>
      <c r="HWP26" s="617"/>
      <c r="HWQ26" s="617"/>
      <c r="HWR26" s="617"/>
      <c r="HWS26" s="617"/>
      <c r="HWT26" s="617"/>
      <c r="HWU26" s="617"/>
      <c r="HWV26" s="617"/>
      <c r="HWW26" s="617"/>
      <c r="HWX26" s="617"/>
      <c r="HWY26" s="617"/>
      <c r="HWZ26" s="617"/>
      <c r="HXA26" s="617"/>
      <c r="HXB26" s="617"/>
      <c r="HXC26" s="617"/>
      <c r="HXD26" s="617"/>
      <c r="HXE26" s="617"/>
      <c r="HXF26" s="617"/>
      <c r="HXG26" s="617"/>
      <c r="HXH26" s="617"/>
      <c r="HXI26" s="617"/>
      <c r="HXJ26" s="617"/>
      <c r="HXK26" s="617"/>
      <c r="HXL26" s="617"/>
      <c r="HXM26" s="617"/>
      <c r="HXN26" s="617"/>
      <c r="HXO26" s="617"/>
      <c r="HXP26" s="617"/>
      <c r="HXQ26" s="617"/>
      <c r="HXR26" s="617"/>
      <c r="HXS26" s="617"/>
      <c r="HXT26" s="617"/>
      <c r="HXU26" s="617"/>
      <c r="HXV26" s="617"/>
      <c r="HXW26" s="617"/>
      <c r="HXX26" s="617"/>
      <c r="HXY26" s="617"/>
      <c r="HXZ26" s="617"/>
      <c r="HYA26" s="617"/>
      <c r="HYB26" s="617"/>
      <c r="HYC26" s="617"/>
      <c r="HYD26" s="617"/>
      <c r="HYE26" s="617"/>
      <c r="HYF26" s="617"/>
      <c r="HYG26" s="617"/>
      <c r="HYH26" s="617"/>
      <c r="HYI26" s="617"/>
      <c r="HYJ26" s="617"/>
      <c r="HYK26" s="617"/>
      <c r="HYL26" s="617"/>
      <c r="HYM26" s="617"/>
      <c r="HYN26" s="617"/>
      <c r="HYO26" s="617"/>
      <c r="HYP26" s="617"/>
      <c r="HYQ26" s="617"/>
      <c r="HYR26" s="617"/>
      <c r="HYS26" s="617"/>
      <c r="HYT26" s="617"/>
      <c r="HYU26" s="617"/>
      <c r="HYV26" s="617"/>
      <c r="HYW26" s="617"/>
      <c r="HYX26" s="617"/>
      <c r="HYY26" s="617"/>
      <c r="HYZ26" s="617"/>
      <c r="HZA26" s="617"/>
      <c r="HZB26" s="617"/>
      <c r="HZC26" s="617"/>
      <c r="HZD26" s="617"/>
      <c r="HZE26" s="617"/>
      <c r="HZF26" s="617"/>
      <c r="HZG26" s="617"/>
      <c r="HZH26" s="617"/>
      <c r="HZI26" s="617"/>
      <c r="HZJ26" s="617"/>
      <c r="HZK26" s="617"/>
      <c r="HZL26" s="617"/>
      <c r="HZM26" s="617"/>
      <c r="HZN26" s="617"/>
      <c r="HZO26" s="617"/>
      <c r="HZP26" s="617"/>
      <c r="HZQ26" s="617"/>
      <c r="HZR26" s="617"/>
      <c r="HZS26" s="617"/>
      <c r="HZT26" s="617"/>
      <c r="HZU26" s="617"/>
      <c r="HZV26" s="617"/>
      <c r="HZW26" s="617"/>
      <c r="HZX26" s="617"/>
      <c r="HZY26" s="617"/>
      <c r="HZZ26" s="617"/>
      <c r="IAA26" s="617"/>
      <c r="IAB26" s="617"/>
      <c r="IAC26" s="617"/>
      <c r="IAD26" s="617"/>
      <c r="IAE26" s="617"/>
      <c r="IAF26" s="617"/>
      <c r="IAG26" s="617"/>
      <c r="IAH26" s="617"/>
      <c r="IAI26" s="617"/>
      <c r="IAJ26" s="617"/>
      <c r="IAK26" s="617"/>
      <c r="IAL26" s="617"/>
      <c r="IAM26" s="617"/>
      <c r="IAN26" s="617"/>
      <c r="IAO26" s="617"/>
      <c r="IAP26" s="617"/>
      <c r="IAQ26" s="617"/>
      <c r="IAR26" s="617"/>
      <c r="IAS26" s="617"/>
      <c r="IAT26" s="617"/>
      <c r="IAU26" s="617"/>
      <c r="IAV26" s="617"/>
      <c r="IAW26" s="617"/>
      <c r="IAX26" s="617"/>
      <c r="IAY26" s="617"/>
      <c r="IAZ26" s="617"/>
      <c r="IBA26" s="617"/>
      <c r="IBB26" s="617"/>
      <c r="IBC26" s="617"/>
      <c r="IBD26" s="617"/>
      <c r="IBE26" s="617"/>
      <c r="IBF26" s="617"/>
      <c r="IBG26" s="617"/>
      <c r="IBH26" s="617"/>
      <c r="IBI26" s="617"/>
      <c r="IBJ26" s="617"/>
      <c r="IBK26" s="617"/>
      <c r="IBL26" s="617"/>
      <c r="IBM26" s="617"/>
      <c r="IBN26" s="617"/>
      <c r="IBO26" s="617"/>
      <c r="IBP26" s="617"/>
      <c r="IBQ26" s="617"/>
      <c r="IBR26" s="617"/>
      <c r="IBS26" s="617"/>
      <c r="IBT26" s="617"/>
      <c r="IBU26" s="617"/>
      <c r="IBV26" s="617"/>
      <c r="IBW26" s="617"/>
      <c r="IBX26" s="617"/>
      <c r="IBY26" s="617"/>
      <c r="IBZ26" s="617"/>
      <c r="ICA26" s="617"/>
      <c r="ICB26" s="617"/>
      <c r="ICC26" s="617"/>
      <c r="ICD26" s="617"/>
      <c r="ICE26" s="617"/>
      <c r="ICF26" s="617"/>
      <c r="ICG26" s="617"/>
      <c r="ICH26" s="617"/>
      <c r="ICI26" s="617"/>
      <c r="ICJ26" s="617"/>
      <c r="ICK26" s="617"/>
      <c r="ICL26" s="617"/>
      <c r="ICM26" s="617"/>
      <c r="ICN26" s="617"/>
      <c r="ICO26" s="617"/>
      <c r="ICP26" s="617"/>
      <c r="ICQ26" s="617"/>
      <c r="ICR26" s="617"/>
      <c r="ICS26" s="617"/>
      <c r="ICT26" s="617"/>
      <c r="ICU26" s="617"/>
      <c r="ICV26" s="617"/>
      <c r="ICW26" s="617"/>
      <c r="ICX26" s="617"/>
      <c r="ICY26" s="617"/>
      <c r="ICZ26" s="617"/>
      <c r="IDA26" s="617"/>
      <c r="IDB26" s="617"/>
      <c r="IDC26" s="617"/>
      <c r="IDD26" s="617"/>
      <c r="IDE26" s="617"/>
      <c r="IDF26" s="617"/>
      <c r="IDG26" s="617"/>
      <c r="IDH26" s="617"/>
      <c r="IDI26" s="617"/>
      <c r="IDJ26" s="617"/>
      <c r="IDK26" s="617"/>
      <c r="IDL26" s="617"/>
      <c r="IDM26" s="617"/>
      <c r="IDN26" s="617"/>
      <c r="IDO26" s="617"/>
      <c r="IDP26" s="617"/>
      <c r="IDQ26" s="617"/>
      <c r="IDR26" s="617"/>
      <c r="IDS26" s="617"/>
      <c r="IDT26" s="617"/>
      <c r="IDU26" s="617"/>
      <c r="IDV26" s="617"/>
      <c r="IDW26" s="617"/>
      <c r="IDX26" s="617"/>
      <c r="IDY26" s="617"/>
      <c r="IDZ26" s="617"/>
      <c r="IEA26" s="617"/>
      <c r="IEB26" s="617"/>
      <c r="IEC26" s="617"/>
      <c r="IED26" s="617"/>
      <c r="IEE26" s="617"/>
      <c r="IEF26" s="617"/>
      <c r="IEG26" s="617"/>
      <c r="IEH26" s="617"/>
      <c r="IEI26" s="617"/>
      <c r="IEJ26" s="617"/>
      <c r="IEK26" s="617"/>
      <c r="IEL26" s="617"/>
      <c r="IEM26" s="617"/>
      <c r="IEN26" s="617"/>
      <c r="IEO26" s="617"/>
      <c r="IEP26" s="617"/>
      <c r="IEQ26" s="617"/>
      <c r="IER26" s="617"/>
      <c r="IES26" s="617"/>
      <c r="IET26" s="617"/>
      <c r="IEU26" s="617"/>
      <c r="IEV26" s="617"/>
      <c r="IEW26" s="617"/>
      <c r="IEX26" s="617"/>
      <c r="IEY26" s="617"/>
      <c r="IEZ26" s="617"/>
      <c r="IFA26" s="617"/>
      <c r="IFB26" s="617"/>
      <c r="IFC26" s="617"/>
      <c r="IFD26" s="617"/>
      <c r="IFE26" s="617"/>
      <c r="IFF26" s="617"/>
      <c r="IFG26" s="617"/>
      <c r="IFH26" s="617"/>
      <c r="IFI26" s="617"/>
      <c r="IFJ26" s="617"/>
      <c r="IFK26" s="617"/>
      <c r="IFL26" s="617"/>
      <c r="IFM26" s="617"/>
      <c r="IFN26" s="617"/>
      <c r="IFO26" s="617"/>
      <c r="IFP26" s="617"/>
      <c r="IFQ26" s="617"/>
      <c r="IFR26" s="617"/>
      <c r="IFS26" s="617"/>
      <c r="IFT26" s="617"/>
      <c r="IFU26" s="617"/>
      <c r="IFV26" s="617"/>
      <c r="IFW26" s="617"/>
      <c r="IFX26" s="617"/>
      <c r="IFY26" s="617"/>
      <c r="IFZ26" s="617"/>
      <c r="IGA26" s="617"/>
      <c r="IGB26" s="617"/>
      <c r="IGC26" s="617"/>
      <c r="IGD26" s="617"/>
      <c r="IGE26" s="617"/>
      <c r="IGF26" s="617"/>
      <c r="IGG26" s="617"/>
      <c r="IGH26" s="617"/>
      <c r="IGI26" s="617"/>
      <c r="IGJ26" s="617"/>
      <c r="IGK26" s="617"/>
      <c r="IGL26" s="617"/>
      <c r="IGM26" s="617"/>
      <c r="IGN26" s="617"/>
      <c r="IGO26" s="617"/>
      <c r="IGP26" s="617"/>
      <c r="IGQ26" s="617"/>
      <c r="IGR26" s="617"/>
      <c r="IGS26" s="617"/>
      <c r="IGT26" s="617"/>
      <c r="IGU26" s="617"/>
      <c r="IGV26" s="617"/>
      <c r="IGW26" s="617"/>
      <c r="IGX26" s="617"/>
      <c r="IGY26" s="617"/>
      <c r="IGZ26" s="617"/>
      <c r="IHA26" s="617"/>
      <c r="IHB26" s="617"/>
      <c r="IHC26" s="617"/>
      <c r="IHD26" s="617"/>
      <c r="IHE26" s="617"/>
      <c r="IHF26" s="617"/>
      <c r="IHG26" s="617"/>
      <c r="IHH26" s="617"/>
      <c r="IHI26" s="617"/>
      <c r="IHJ26" s="617"/>
      <c r="IHK26" s="617"/>
      <c r="IHL26" s="617"/>
      <c r="IHM26" s="617"/>
      <c r="IHN26" s="617"/>
      <c r="IHO26" s="617"/>
      <c r="IHP26" s="617"/>
      <c r="IHQ26" s="617"/>
      <c r="IHR26" s="617"/>
      <c r="IHS26" s="617"/>
      <c r="IHT26" s="617"/>
      <c r="IHU26" s="617"/>
      <c r="IHV26" s="617"/>
      <c r="IHW26" s="617"/>
      <c r="IHX26" s="617"/>
      <c r="IHY26" s="617"/>
      <c r="IHZ26" s="617"/>
      <c r="IIA26" s="617"/>
      <c r="IIB26" s="617"/>
      <c r="IIC26" s="617"/>
      <c r="IID26" s="617"/>
      <c r="IIE26" s="617"/>
      <c r="IIF26" s="617"/>
      <c r="IIG26" s="617"/>
      <c r="IIH26" s="617"/>
      <c r="III26" s="617"/>
      <c r="IIJ26" s="617"/>
      <c r="IIK26" s="617"/>
      <c r="IIL26" s="617"/>
      <c r="IIM26" s="617"/>
      <c r="IIN26" s="617"/>
      <c r="IIO26" s="617"/>
      <c r="IIP26" s="617"/>
      <c r="IIQ26" s="617"/>
      <c r="IIR26" s="617"/>
      <c r="IIS26" s="617"/>
      <c r="IIT26" s="617"/>
      <c r="IIU26" s="617"/>
      <c r="IIV26" s="617"/>
      <c r="IIW26" s="617"/>
      <c r="IIX26" s="617"/>
      <c r="IIY26" s="617"/>
      <c r="IIZ26" s="617"/>
      <c r="IJA26" s="617"/>
      <c r="IJB26" s="617"/>
      <c r="IJC26" s="617"/>
      <c r="IJD26" s="617"/>
      <c r="IJE26" s="617"/>
      <c r="IJF26" s="617"/>
      <c r="IJG26" s="617"/>
      <c r="IJH26" s="617"/>
      <c r="IJI26" s="617"/>
      <c r="IJJ26" s="617"/>
      <c r="IJK26" s="617"/>
      <c r="IJL26" s="617"/>
      <c r="IJM26" s="617"/>
      <c r="IJN26" s="617"/>
      <c r="IJO26" s="617"/>
      <c r="IJP26" s="617"/>
      <c r="IJQ26" s="617"/>
      <c r="IJR26" s="617"/>
      <c r="IJS26" s="617"/>
      <c r="IJT26" s="617"/>
      <c r="IJU26" s="617"/>
      <c r="IJV26" s="617"/>
      <c r="IJW26" s="617"/>
      <c r="IJX26" s="617"/>
      <c r="IJY26" s="617"/>
      <c r="IJZ26" s="617"/>
      <c r="IKA26" s="617"/>
      <c r="IKB26" s="617"/>
      <c r="IKC26" s="617"/>
      <c r="IKD26" s="617"/>
      <c r="IKE26" s="617"/>
      <c r="IKF26" s="617"/>
      <c r="IKG26" s="617"/>
      <c r="IKH26" s="617"/>
      <c r="IKI26" s="617"/>
      <c r="IKJ26" s="617"/>
      <c r="IKK26" s="617"/>
      <c r="IKL26" s="617"/>
      <c r="IKM26" s="617"/>
      <c r="IKN26" s="617"/>
      <c r="IKO26" s="617"/>
      <c r="IKP26" s="617"/>
      <c r="IKQ26" s="617"/>
      <c r="IKR26" s="617"/>
      <c r="IKS26" s="617"/>
      <c r="IKT26" s="617"/>
      <c r="IKU26" s="617"/>
      <c r="IKV26" s="617"/>
      <c r="IKW26" s="617"/>
      <c r="IKX26" s="617"/>
      <c r="IKY26" s="617"/>
      <c r="IKZ26" s="617"/>
      <c r="ILA26" s="617"/>
      <c r="ILB26" s="617"/>
      <c r="ILC26" s="617"/>
      <c r="ILD26" s="617"/>
      <c r="ILE26" s="617"/>
      <c r="ILF26" s="617"/>
      <c r="ILG26" s="617"/>
      <c r="ILH26" s="617"/>
      <c r="ILI26" s="617"/>
      <c r="ILJ26" s="617"/>
      <c r="ILK26" s="617"/>
      <c r="ILL26" s="617"/>
      <c r="ILM26" s="617"/>
      <c r="ILN26" s="617"/>
      <c r="ILO26" s="617"/>
      <c r="ILP26" s="617"/>
      <c r="ILQ26" s="617"/>
      <c r="ILR26" s="617"/>
      <c r="ILS26" s="617"/>
      <c r="ILT26" s="617"/>
      <c r="ILU26" s="617"/>
      <c r="ILV26" s="617"/>
      <c r="ILW26" s="617"/>
      <c r="ILX26" s="617"/>
      <c r="ILY26" s="617"/>
      <c r="ILZ26" s="617"/>
      <c r="IMA26" s="617"/>
      <c r="IMB26" s="617"/>
      <c r="IMC26" s="617"/>
      <c r="IMD26" s="617"/>
      <c r="IME26" s="617"/>
      <c r="IMF26" s="617"/>
      <c r="IMG26" s="617"/>
      <c r="IMH26" s="617"/>
      <c r="IMI26" s="617"/>
      <c r="IMJ26" s="617"/>
      <c r="IMK26" s="617"/>
      <c r="IML26" s="617"/>
      <c r="IMM26" s="617"/>
      <c r="IMN26" s="617"/>
      <c r="IMO26" s="617"/>
      <c r="IMP26" s="617"/>
      <c r="IMQ26" s="617"/>
      <c r="IMR26" s="617"/>
      <c r="IMS26" s="617"/>
      <c r="IMT26" s="617"/>
      <c r="IMU26" s="617"/>
      <c r="IMV26" s="617"/>
      <c r="IMW26" s="617"/>
      <c r="IMX26" s="617"/>
      <c r="IMY26" s="617"/>
      <c r="IMZ26" s="617"/>
      <c r="INA26" s="617"/>
      <c r="INB26" s="617"/>
      <c r="INC26" s="617"/>
      <c r="IND26" s="617"/>
      <c r="INE26" s="617"/>
      <c r="INF26" s="617"/>
      <c r="ING26" s="617"/>
      <c r="INH26" s="617"/>
      <c r="INI26" s="617"/>
      <c r="INJ26" s="617"/>
      <c r="INK26" s="617"/>
      <c r="INL26" s="617"/>
      <c r="INM26" s="617"/>
      <c r="INN26" s="617"/>
      <c r="INO26" s="617"/>
      <c r="INP26" s="617"/>
      <c r="INQ26" s="617"/>
      <c r="INR26" s="617"/>
      <c r="INS26" s="617"/>
      <c r="INT26" s="617"/>
      <c r="INU26" s="617"/>
      <c r="INV26" s="617"/>
      <c r="INW26" s="617"/>
      <c r="INX26" s="617"/>
      <c r="INY26" s="617"/>
      <c r="INZ26" s="617"/>
      <c r="IOA26" s="617"/>
      <c r="IOB26" s="617"/>
      <c r="IOC26" s="617"/>
      <c r="IOD26" s="617"/>
      <c r="IOE26" s="617"/>
      <c r="IOF26" s="617"/>
      <c r="IOG26" s="617"/>
      <c r="IOH26" s="617"/>
      <c r="IOI26" s="617"/>
      <c r="IOJ26" s="617"/>
      <c r="IOK26" s="617"/>
      <c r="IOL26" s="617"/>
      <c r="IOM26" s="617"/>
      <c r="ION26" s="617"/>
      <c r="IOO26" s="617"/>
      <c r="IOP26" s="617"/>
      <c r="IOQ26" s="617"/>
      <c r="IOR26" s="617"/>
      <c r="IOS26" s="617"/>
      <c r="IOT26" s="617"/>
      <c r="IOU26" s="617"/>
      <c r="IOV26" s="617"/>
      <c r="IOW26" s="617"/>
      <c r="IOX26" s="617"/>
      <c r="IOY26" s="617"/>
      <c r="IOZ26" s="617"/>
      <c r="IPA26" s="617"/>
      <c r="IPB26" s="617"/>
      <c r="IPC26" s="617"/>
      <c r="IPD26" s="617"/>
      <c r="IPE26" s="617"/>
      <c r="IPF26" s="617"/>
      <c r="IPG26" s="617"/>
      <c r="IPH26" s="617"/>
      <c r="IPI26" s="617"/>
      <c r="IPJ26" s="617"/>
      <c r="IPK26" s="617"/>
      <c r="IPL26" s="617"/>
      <c r="IPM26" s="617"/>
      <c r="IPN26" s="617"/>
      <c r="IPO26" s="617"/>
      <c r="IPP26" s="617"/>
      <c r="IPQ26" s="617"/>
      <c r="IPR26" s="617"/>
      <c r="IPS26" s="617"/>
      <c r="IPT26" s="617"/>
      <c r="IPU26" s="617"/>
      <c r="IPV26" s="617"/>
      <c r="IPW26" s="617"/>
      <c r="IPX26" s="617"/>
      <c r="IPY26" s="617"/>
      <c r="IPZ26" s="617"/>
      <c r="IQA26" s="617"/>
      <c r="IQB26" s="617"/>
      <c r="IQC26" s="617"/>
      <c r="IQD26" s="617"/>
      <c r="IQE26" s="617"/>
      <c r="IQF26" s="617"/>
      <c r="IQG26" s="617"/>
      <c r="IQH26" s="617"/>
      <c r="IQI26" s="617"/>
      <c r="IQJ26" s="617"/>
      <c r="IQK26" s="617"/>
      <c r="IQL26" s="617"/>
      <c r="IQM26" s="617"/>
      <c r="IQN26" s="617"/>
      <c r="IQO26" s="617"/>
      <c r="IQP26" s="617"/>
      <c r="IQQ26" s="617"/>
      <c r="IQR26" s="617"/>
      <c r="IQS26" s="617"/>
      <c r="IQT26" s="617"/>
      <c r="IQU26" s="617"/>
      <c r="IQV26" s="617"/>
      <c r="IQW26" s="617"/>
      <c r="IQX26" s="617"/>
      <c r="IQY26" s="617"/>
      <c r="IQZ26" s="617"/>
      <c r="IRA26" s="617"/>
      <c r="IRB26" s="617"/>
      <c r="IRC26" s="617"/>
      <c r="IRD26" s="617"/>
      <c r="IRE26" s="617"/>
      <c r="IRF26" s="617"/>
      <c r="IRG26" s="617"/>
      <c r="IRH26" s="617"/>
      <c r="IRI26" s="617"/>
      <c r="IRJ26" s="617"/>
      <c r="IRK26" s="617"/>
      <c r="IRL26" s="617"/>
      <c r="IRM26" s="617"/>
      <c r="IRN26" s="617"/>
      <c r="IRO26" s="617"/>
      <c r="IRP26" s="617"/>
      <c r="IRQ26" s="617"/>
      <c r="IRR26" s="617"/>
      <c r="IRS26" s="617"/>
      <c r="IRT26" s="617"/>
      <c r="IRU26" s="617"/>
      <c r="IRV26" s="617"/>
      <c r="IRW26" s="617"/>
      <c r="IRX26" s="617"/>
      <c r="IRY26" s="617"/>
      <c r="IRZ26" s="617"/>
      <c r="ISA26" s="617"/>
      <c r="ISB26" s="617"/>
      <c r="ISC26" s="617"/>
      <c r="ISD26" s="617"/>
      <c r="ISE26" s="617"/>
      <c r="ISF26" s="617"/>
      <c r="ISG26" s="617"/>
      <c r="ISH26" s="617"/>
      <c r="ISI26" s="617"/>
      <c r="ISJ26" s="617"/>
      <c r="ISK26" s="617"/>
      <c r="ISL26" s="617"/>
      <c r="ISM26" s="617"/>
      <c r="ISN26" s="617"/>
      <c r="ISO26" s="617"/>
      <c r="ISP26" s="617"/>
      <c r="ISQ26" s="617"/>
      <c r="ISR26" s="617"/>
      <c r="ISS26" s="617"/>
      <c r="IST26" s="617"/>
      <c r="ISU26" s="617"/>
      <c r="ISV26" s="617"/>
      <c r="ISW26" s="617"/>
      <c r="ISX26" s="617"/>
      <c r="ISY26" s="617"/>
      <c r="ISZ26" s="617"/>
      <c r="ITA26" s="617"/>
      <c r="ITB26" s="617"/>
      <c r="ITC26" s="617"/>
      <c r="ITD26" s="617"/>
      <c r="ITE26" s="617"/>
      <c r="ITF26" s="617"/>
      <c r="ITG26" s="617"/>
      <c r="ITH26" s="617"/>
      <c r="ITI26" s="617"/>
      <c r="ITJ26" s="617"/>
      <c r="ITK26" s="617"/>
      <c r="ITL26" s="617"/>
      <c r="ITM26" s="617"/>
      <c r="ITN26" s="617"/>
      <c r="ITO26" s="617"/>
      <c r="ITP26" s="617"/>
      <c r="ITQ26" s="617"/>
      <c r="ITR26" s="617"/>
      <c r="ITS26" s="617"/>
      <c r="ITT26" s="617"/>
      <c r="ITU26" s="617"/>
      <c r="ITV26" s="617"/>
      <c r="ITW26" s="617"/>
      <c r="ITX26" s="617"/>
      <c r="ITY26" s="617"/>
      <c r="ITZ26" s="617"/>
      <c r="IUA26" s="617"/>
      <c r="IUB26" s="617"/>
      <c r="IUC26" s="617"/>
      <c r="IUD26" s="617"/>
      <c r="IUE26" s="617"/>
      <c r="IUF26" s="617"/>
      <c r="IUG26" s="617"/>
      <c r="IUH26" s="617"/>
      <c r="IUI26" s="617"/>
      <c r="IUJ26" s="617"/>
      <c r="IUK26" s="617"/>
      <c r="IUL26" s="617"/>
      <c r="IUM26" s="617"/>
      <c r="IUN26" s="617"/>
      <c r="IUO26" s="617"/>
      <c r="IUP26" s="617"/>
      <c r="IUQ26" s="617"/>
      <c r="IUR26" s="617"/>
      <c r="IUS26" s="617"/>
      <c r="IUT26" s="617"/>
      <c r="IUU26" s="617"/>
      <c r="IUV26" s="617"/>
      <c r="IUW26" s="617"/>
      <c r="IUX26" s="617"/>
      <c r="IUY26" s="617"/>
      <c r="IUZ26" s="617"/>
      <c r="IVA26" s="617"/>
      <c r="IVB26" s="617"/>
      <c r="IVC26" s="617"/>
      <c r="IVD26" s="617"/>
      <c r="IVE26" s="617"/>
      <c r="IVF26" s="617"/>
      <c r="IVG26" s="617"/>
      <c r="IVH26" s="617"/>
      <c r="IVI26" s="617"/>
      <c r="IVJ26" s="617"/>
      <c r="IVK26" s="617"/>
      <c r="IVL26" s="617"/>
      <c r="IVM26" s="617"/>
      <c r="IVN26" s="617"/>
      <c r="IVO26" s="617"/>
      <c r="IVP26" s="617"/>
      <c r="IVQ26" s="617"/>
      <c r="IVR26" s="617"/>
      <c r="IVS26" s="617"/>
      <c r="IVT26" s="617"/>
      <c r="IVU26" s="617"/>
      <c r="IVV26" s="617"/>
      <c r="IVW26" s="617"/>
      <c r="IVX26" s="617"/>
      <c r="IVY26" s="617"/>
      <c r="IVZ26" s="617"/>
      <c r="IWA26" s="617"/>
      <c r="IWB26" s="617"/>
      <c r="IWC26" s="617"/>
      <c r="IWD26" s="617"/>
      <c r="IWE26" s="617"/>
      <c r="IWF26" s="617"/>
      <c r="IWG26" s="617"/>
      <c r="IWH26" s="617"/>
      <c r="IWI26" s="617"/>
      <c r="IWJ26" s="617"/>
      <c r="IWK26" s="617"/>
      <c r="IWL26" s="617"/>
      <c r="IWM26" s="617"/>
      <c r="IWN26" s="617"/>
      <c r="IWO26" s="617"/>
      <c r="IWP26" s="617"/>
      <c r="IWQ26" s="617"/>
      <c r="IWR26" s="617"/>
      <c r="IWS26" s="617"/>
      <c r="IWT26" s="617"/>
      <c r="IWU26" s="617"/>
      <c r="IWV26" s="617"/>
      <c r="IWW26" s="617"/>
      <c r="IWX26" s="617"/>
      <c r="IWY26" s="617"/>
      <c r="IWZ26" s="617"/>
      <c r="IXA26" s="617"/>
      <c r="IXB26" s="617"/>
      <c r="IXC26" s="617"/>
      <c r="IXD26" s="617"/>
      <c r="IXE26" s="617"/>
      <c r="IXF26" s="617"/>
      <c r="IXG26" s="617"/>
      <c r="IXH26" s="617"/>
      <c r="IXI26" s="617"/>
      <c r="IXJ26" s="617"/>
      <c r="IXK26" s="617"/>
      <c r="IXL26" s="617"/>
      <c r="IXM26" s="617"/>
      <c r="IXN26" s="617"/>
      <c r="IXO26" s="617"/>
      <c r="IXP26" s="617"/>
      <c r="IXQ26" s="617"/>
      <c r="IXR26" s="617"/>
      <c r="IXS26" s="617"/>
      <c r="IXT26" s="617"/>
      <c r="IXU26" s="617"/>
      <c r="IXV26" s="617"/>
      <c r="IXW26" s="617"/>
      <c r="IXX26" s="617"/>
      <c r="IXY26" s="617"/>
      <c r="IXZ26" s="617"/>
      <c r="IYA26" s="617"/>
      <c r="IYB26" s="617"/>
      <c r="IYC26" s="617"/>
      <c r="IYD26" s="617"/>
      <c r="IYE26" s="617"/>
      <c r="IYF26" s="617"/>
      <c r="IYG26" s="617"/>
      <c r="IYH26" s="617"/>
      <c r="IYI26" s="617"/>
      <c r="IYJ26" s="617"/>
      <c r="IYK26" s="617"/>
      <c r="IYL26" s="617"/>
      <c r="IYM26" s="617"/>
      <c r="IYN26" s="617"/>
      <c r="IYO26" s="617"/>
      <c r="IYP26" s="617"/>
      <c r="IYQ26" s="617"/>
      <c r="IYR26" s="617"/>
      <c r="IYS26" s="617"/>
      <c r="IYT26" s="617"/>
      <c r="IYU26" s="617"/>
      <c r="IYV26" s="617"/>
      <c r="IYW26" s="617"/>
      <c r="IYX26" s="617"/>
      <c r="IYY26" s="617"/>
      <c r="IYZ26" s="617"/>
      <c r="IZA26" s="617"/>
      <c r="IZB26" s="617"/>
      <c r="IZC26" s="617"/>
      <c r="IZD26" s="617"/>
      <c r="IZE26" s="617"/>
      <c r="IZF26" s="617"/>
      <c r="IZG26" s="617"/>
      <c r="IZH26" s="617"/>
      <c r="IZI26" s="617"/>
      <c r="IZJ26" s="617"/>
      <c r="IZK26" s="617"/>
      <c r="IZL26" s="617"/>
      <c r="IZM26" s="617"/>
      <c r="IZN26" s="617"/>
      <c r="IZO26" s="617"/>
      <c r="IZP26" s="617"/>
      <c r="IZQ26" s="617"/>
      <c r="IZR26" s="617"/>
      <c r="IZS26" s="617"/>
      <c r="IZT26" s="617"/>
      <c r="IZU26" s="617"/>
      <c r="IZV26" s="617"/>
      <c r="IZW26" s="617"/>
      <c r="IZX26" s="617"/>
      <c r="IZY26" s="617"/>
      <c r="IZZ26" s="617"/>
      <c r="JAA26" s="617"/>
      <c r="JAB26" s="617"/>
      <c r="JAC26" s="617"/>
      <c r="JAD26" s="617"/>
      <c r="JAE26" s="617"/>
      <c r="JAF26" s="617"/>
      <c r="JAG26" s="617"/>
      <c r="JAH26" s="617"/>
      <c r="JAI26" s="617"/>
      <c r="JAJ26" s="617"/>
      <c r="JAK26" s="617"/>
      <c r="JAL26" s="617"/>
      <c r="JAM26" s="617"/>
      <c r="JAN26" s="617"/>
      <c r="JAO26" s="617"/>
      <c r="JAP26" s="617"/>
      <c r="JAQ26" s="617"/>
      <c r="JAR26" s="617"/>
      <c r="JAS26" s="617"/>
      <c r="JAT26" s="617"/>
      <c r="JAU26" s="617"/>
      <c r="JAV26" s="617"/>
      <c r="JAW26" s="617"/>
      <c r="JAX26" s="617"/>
      <c r="JAY26" s="617"/>
      <c r="JAZ26" s="617"/>
      <c r="JBA26" s="617"/>
      <c r="JBB26" s="617"/>
      <c r="JBC26" s="617"/>
      <c r="JBD26" s="617"/>
      <c r="JBE26" s="617"/>
      <c r="JBF26" s="617"/>
      <c r="JBG26" s="617"/>
      <c r="JBH26" s="617"/>
      <c r="JBI26" s="617"/>
      <c r="JBJ26" s="617"/>
      <c r="JBK26" s="617"/>
      <c r="JBL26" s="617"/>
      <c r="JBM26" s="617"/>
      <c r="JBN26" s="617"/>
      <c r="JBO26" s="617"/>
      <c r="JBP26" s="617"/>
      <c r="JBQ26" s="617"/>
      <c r="JBR26" s="617"/>
      <c r="JBS26" s="617"/>
      <c r="JBT26" s="617"/>
      <c r="JBU26" s="617"/>
      <c r="JBV26" s="617"/>
      <c r="JBW26" s="617"/>
      <c r="JBX26" s="617"/>
      <c r="JBY26" s="617"/>
      <c r="JBZ26" s="617"/>
      <c r="JCA26" s="617"/>
      <c r="JCB26" s="617"/>
      <c r="JCC26" s="617"/>
      <c r="JCD26" s="617"/>
      <c r="JCE26" s="617"/>
      <c r="JCF26" s="617"/>
      <c r="JCG26" s="617"/>
      <c r="JCH26" s="617"/>
      <c r="JCI26" s="617"/>
      <c r="JCJ26" s="617"/>
      <c r="JCK26" s="617"/>
      <c r="JCL26" s="617"/>
      <c r="JCM26" s="617"/>
      <c r="JCN26" s="617"/>
      <c r="JCO26" s="617"/>
      <c r="JCP26" s="617"/>
      <c r="JCQ26" s="617"/>
      <c r="JCR26" s="617"/>
      <c r="JCS26" s="617"/>
      <c r="JCT26" s="617"/>
      <c r="JCU26" s="617"/>
      <c r="JCV26" s="617"/>
      <c r="JCW26" s="617"/>
      <c r="JCX26" s="617"/>
      <c r="JCY26" s="617"/>
      <c r="JCZ26" s="617"/>
      <c r="JDA26" s="617"/>
      <c r="JDB26" s="617"/>
      <c r="JDC26" s="617"/>
      <c r="JDD26" s="617"/>
      <c r="JDE26" s="617"/>
      <c r="JDF26" s="617"/>
      <c r="JDG26" s="617"/>
      <c r="JDH26" s="617"/>
      <c r="JDI26" s="617"/>
      <c r="JDJ26" s="617"/>
      <c r="JDK26" s="617"/>
      <c r="JDL26" s="617"/>
      <c r="JDM26" s="617"/>
      <c r="JDN26" s="617"/>
      <c r="JDO26" s="617"/>
      <c r="JDP26" s="617"/>
      <c r="JDQ26" s="617"/>
      <c r="JDR26" s="617"/>
      <c r="JDS26" s="617"/>
      <c r="JDT26" s="617"/>
      <c r="JDU26" s="617"/>
      <c r="JDV26" s="617"/>
      <c r="JDW26" s="617"/>
      <c r="JDX26" s="617"/>
      <c r="JDY26" s="617"/>
      <c r="JDZ26" s="617"/>
      <c r="JEA26" s="617"/>
      <c r="JEB26" s="617"/>
      <c r="JEC26" s="617"/>
      <c r="JED26" s="617"/>
      <c r="JEE26" s="617"/>
      <c r="JEF26" s="617"/>
      <c r="JEG26" s="617"/>
      <c r="JEH26" s="617"/>
      <c r="JEI26" s="617"/>
      <c r="JEJ26" s="617"/>
      <c r="JEK26" s="617"/>
      <c r="JEL26" s="617"/>
      <c r="JEM26" s="617"/>
      <c r="JEN26" s="617"/>
      <c r="JEO26" s="617"/>
      <c r="JEP26" s="617"/>
      <c r="JEQ26" s="617"/>
      <c r="JER26" s="617"/>
      <c r="JES26" s="617"/>
      <c r="JET26" s="617"/>
      <c r="JEU26" s="617"/>
      <c r="JEV26" s="617"/>
      <c r="JEW26" s="617"/>
      <c r="JEX26" s="617"/>
      <c r="JEY26" s="617"/>
      <c r="JEZ26" s="617"/>
      <c r="JFA26" s="617"/>
      <c r="JFB26" s="617"/>
      <c r="JFC26" s="617"/>
      <c r="JFD26" s="617"/>
      <c r="JFE26" s="617"/>
      <c r="JFF26" s="617"/>
      <c r="JFG26" s="617"/>
      <c r="JFH26" s="617"/>
      <c r="JFI26" s="617"/>
      <c r="JFJ26" s="617"/>
      <c r="JFK26" s="617"/>
      <c r="JFL26" s="617"/>
      <c r="JFM26" s="617"/>
      <c r="JFN26" s="617"/>
      <c r="JFO26" s="617"/>
      <c r="JFP26" s="617"/>
      <c r="JFQ26" s="617"/>
      <c r="JFR26" s="617"/>
      <c r="JFS26" s="617"/>
      <c r="JFT26" s="617"/>
      <c r="JFU26" s="617"/>
      <c r="JFV26" s="617"/>
      <c r="JFW26" s="617"/>
      <c r="JFX26" s="617"/>
      <c r="JFY26" s="617"/>
      <c r="JFZ26" s="617"/>
      <c r="JGA26" s="617"/>
      <c r="JGB26" s="617"/>
      <c r="JGC26" s="617"/>
      <c r="JGD26" s="617"/>
      <c r="JGE26" s="617"/>
      <c r="JGF26" s="617"/>
      <c r="JGG26" s="617"/>
      <c r="JGH26" s="617"/>
      <c r="JGI26" s="617"/>
      <c r="JGJ26" s="617"/>
      <c r="JGK26" s="617"/>
      <c r="JGL26" s="617"/>
      <c r="JGM26" s="617"/>
      <c r="JGN26" s="617"/>
      <c r="JGO26" s="617"/>
      <c r="JGP26" s="617"/>
      <c r="JGQ26" s="617"/>
      <c r="JGR26" s="617"/>
      <c r="JGS26" s="617"/>
      <c r="JGT26" s="617"/>
      <c r="JGU26" s="617"/>
      <c r="JGV26" s="617"/>
      <c r="JGW26" s="617"/>
      <c r="JGX26" s="617"/>
      <c r="JGY26" s="617"/>
      <c r="JGZ26" s="617"/>
      <c r="JHA26" s="617"/>
      <c r="JHB26" s="617"/>
      <c r="JHC26" s="617"/>
      <c r="JHD26" s="617"/>
      <c r="JHE26" s="617"/>
      <c r="JHF26" s="617"/>
      <c r="JHG26" s="617"/>
      <c r="JHH26" s="617"/>
      <c r="JHI26" s="617"/>
      <c r="JHJ26" s="617"/>
      <c r="JHK26" s="617"/>
      <c r="JHL26" s="617"/>
      <c r="JHM26" s="617"/>
      <c r="JHN26" s="617"/>
      <c r="JHO26" s="617"/>
      <c r="JHP26" s="617"/>
      <c r="JHQ26" s="617"/>
      <c r="JHR26" s="617"/>
      <c r="JHS26" s="617"/>
      <c r="JHT26" s="617"/>
      <c r="JHU26" s="617"/>
      <c r="JHV26" s="617"/>
      <c r="JHW26" s="617"/>
      <c r="JHX26" s="617"/>
      <c r="JHY26" s="617"/>
      <c r="JHZ26" s="617"/>
      <c r="JIA26" s="617"/>
      <c r="JIB26" s="617"/>
      <c r="JIC26" s="617"/>
      <c r="JID26" s="617"/>
      <c r="JIE26" s="617"/>
      <c r="JIF26" s="617"/>
      <c r="JIG26" s="617"/>
      <c r="JIH26" s="617"/>
      <c r="JII26" s="617"/>
      <c r="JIJ26" s="617"/>
      <c r="JIK26" s="617"/>
      <c r="JIL26" s="617"/>
      <c r="JIM26" s="617"/>
      <c r="JIN26" s="617"/>
      <c r="JIO26" s="617"/>
      <c r="JIP26" s="617"/>
      <c r="JIQ26" s="617"/>
      <c r="JIR26" s="617"/>
      <c r="JIS26" s="617"/>
      <c r="JIT26" s="617"/>
      <c r="JIU26" s="617"/>
      <c r="JIV26" s="617"/>
      <c r="JIW26" s="617"/>
      <c r="JIX26" s="617"/>
      <c r="JIY26" s="617"/>
      <c r="JIZ26" s="617"/>
      <c r="JJA26" s="617"/>
      <c r="JJB26" s="617"/>
      <c r="JJC26" s="617"/>
      <c r="JJD26" s="617"/>
      <c r="JJE26" s="617"/>
      <c r="JJF26" s="617"/>
      <c r="JJG26" s="617"/>
      <c r="JJH26" s="617"/>
      <c r="JJI26" s="617"/>
      <c r="JJJ26" s="617"/>
      <c r="JJK26" s="617"/>
      <c r="JJL26" s="617"/>
      <c r="JJM26" s="617"/>
      <c r="JJN26" s="617"/>
      <c r="JJO26" s="617"/>
      <c r="JJP26" s="617"/>
      <c r="JJQ26" s="617"/>
      <c r="JJR26" s="617"/>
      <c r="JJS26" s="617"/>
      <c r="JJT26" s="617"/>
      <c r="JJU26" s="617"/>
      <c r="JJV26" s="617"/>
      <c r="JJW26" s="617"/>
      <c r="JJX26" s="617"/>
      <c r="JJY26" s="617"/>
      <c r="JJZ26" s="617"/>
      <c r="JKA26" s="617"/>
      <c r="JKB26" s="617"/>
      <c r="JKC26" s="617"/>
      <c r="JKD26" s="617"/>
      <c r="JKE26" s="617"/>
      <c r="JKF26" s="617"/>
      <c r="JKG26" s="617"/>
      <c r="JKH26" s="617"/>
      <c r="JKI26" s="617"/>
      <c r="JKJ26" s="617"/>
      <c r="JKK26" s="617"/>
      <c r="JKL26" s="617"/>
      <c r="JKM26" s="617"/>
      <c r="JKN26" s="617"/>
      <c r="JKO26" s="617"/>
      <c r="JKP26" s="617"/>
      <c r="JKQ26" s="617"/>
      <c r="JKR26" s="617"/>
      <c r="JKS26" s="617"/>
      <c r="JKT26" s="617"/>
      <c r="JKU26" s="617"/>
      <c r="JKV26" s="617"/>
      <c r="JKW26" s="617"/>
      <c r="JKX26" s="617"/>
      <c r="JKY26" s="617"/>
      <c r="JKZ26" s="617"/>
      <c r="JLA26" s="617"/>
      <c r="JLB26" s="617"/>
      <c r="JLC26" s="617"/>
      <c r="JLD26" s="617"/>
      <c r="JLE26" s="617"/>
      <c r="JLF26" s="617"/>
      <c r="JLG26" s="617"/>
      <c r="JLH26" s="617"/>
      <c r="JLI26" s="617"/>
      <c r="JLJ26" s="617"/>
      <c r="JLK26" s="617"/>
      <c r="JLL26" s="617"/>
      <c r="JLM26" s="617"/>
      <c r="JLN26" s="617"/>
      <c r="JLO26" s="617"/>
      <c r="JLP26" s="617"/>
      <c r="JLQ26" s="617"/>
      <c r="JLR26" s="617"/>
      <c r="JLS26" s="617"/>
      <c r="JLT26" s="617"/>
      <c r="JLU26" s="617"/>
      <c r="JLV26" s="617"/>
      <c r="JLW26" s="617"/>
      <c r="JLX26" s="617"/>
      <c r="JLY26" s="617"/>
      <c r="JLZ26" s="617"/>
      <c r="JMA26" s="617"/>
      <c r="JMB26" s="617"/>
      <c r="JMC26" s="617"/>
      <c r="JMD26" s="617"/>
      <c r="JME26" s="617"/>
      <c r="JMF26" s="617"/>
      <c r="JMG26" s="617"/>
      <c r="JMH26" s="617"/>
      <c r="JMI26" s="617"/>
      <c r="JMJ26" s="617"/>
      <c r="JMK26" s="617"/>
      <c r="JML26" s="617"/>
      <c r="JMM26" s="617"/>
      <c r="JMN26" s="617"/>
      <c r="JMO26" s="617"/>
      <c r="JMP26" s="617"/>
      <c r="JMQ26" s="617"/>
      <c r="JMR26" s="617"/>
      <c r="JMS26" s="617"/>
      <c r="JMT26" s="617"/>
      <c r="JMU26" s="617"/>
      <c r="JMV26" s="617"/>
      <c r="JMW26" s="617"/>
      <c r="JMX26" s="617"/>
      <c r="JMY26" s="617"/>
      <c r="JMZ26" s="617"/>
      <c r="JNA26" s="617"/>
      <c r="JNB26" s="617"/>
      <c r="JNC26" s="617"/>
      <c r="JND26" s="617"/>
      <c r="JNE26" s="617"/>
      <c r="JNF26" s="617"/>
      <c r="JNG26" s="617"/>
      <c r="JNH26" s="617"/>
      <c r="JNI26" s="617"/>
      <c r="JNJ26" s="617"/>
      <c r="JNK26" s="617"/>
      <c r="JNL26" s="617"/>
      <c r="JNM26" s="617"/>
      <c r="JNN26" s="617"/>
      <c r="JNO26" s="617"/>
      <c r="JNP26" s="617"/>
      <c r="JNQ26" s="617"/>
      <c r="JNR26" s="617"/>
      <c r="JNS26" s="617"/>
      <c r="JNT26" s="617"/>
      <c r="JNU26" s="617"/>
      <c r="JNV26" s="617"/>
      <c r="JNW26" s="617"/>
      <c r="JNX26" s="617"/>
      <c r="JNY26" s="617"/>
      <c r="JNZ26" s="617"/>
      <c r="JOA26" s="617"/>
      <c r="JOB26" s="617"/>
      <c r="JOC26" s="617"/>
      <c r="JOD26" s="617"/>
      <c r="JOE26" s="617"/>
      <c r="JOF26" s="617"/>
      <c r="JOG26" s="617"/>
      <c r="JOH26" s="617"/>
      <c r="JOI26" s="617"/>
      <c r="JOJ26" s="617"/>
      <c r="JOK26" s="617"/>
      <c r="JOL26" s="617"/>
      <c r="JOM26" s="617"/>
      <c r="JON26" s="617"/>
      <c r="JOO26" s="617"/>
      <c r="JOP26" s="617"/>
      <c r="JOQ26" s="617"/>
      <c r="JOR26" s="617"/>
      <c r="JOS26" s="617"/>
      <c r="JOT26" s="617"/>
      <c r="JOU26" s="617"/>
      <c r="JOV26" s="617"/>
      <c r="JOW26" s="617"/>
      <c r="JOX26" s="617"/>
      <c r="JOY26" s="617"/>
      <c r="JOZ26" s="617"/>
      <c r="JPA26" s="617"/>
      <c r="JPB26" s="617"/>
      <c r="JPC26" s="617"/>
      <c r="JPD26" s="617"/>
      <c r="JPE26" s="617"/>
      <c r="JPF26" s="617"/>
      <c r="JPG26" s="617"/>
      <c r="JPH26" s="617"/>
      <c r="JPI26" s="617"/>
      <c r="JPJ26" s="617"/>
      <c r="JPK26" s="617"/>
      <c r="JPL26" s="617"/>
      <c r="JPM26" s="617"/>
      <c r="JPN26" s="617"/>
      <c r="JPO26" s="617"/>
      <c r="JPP26" s="617"/>
      <c r="JPQ26" s="617"/>
      <c r="JPR26" s="617"/>
      <c r="JPS26" s="617"/>
      <c r="JPT26" s="617"/>
      <c r="JPU26" s="617"/>
      <c r="JPV26" s="617"/>
      <c r="JPW26" s="617"/>
      <c r="JPX26" s="617"/>
      <c r="JPY26" s="617"/>
      <c r="JPZ26" s="617"/>
      <c r="JQA26" s="617"/>
      <c r="JQB26" s="617"/>
      <c r="JQC26" s="617"/>
      <c r="JQD26" s="617"/>
      <c r="JQE26" s="617"/>
      <c r="JQF26" s="617"/>
      <c r="JQG26" s="617"/>
      <c r="JQH26" s="617"/>
      <c r="JQI26" s="617"/>
      <c r="JQJ26" s="617"/>
      <c r="JQK26" s="617"/>
      <c r="JQL26" s="617"/>
      <c r="JQM26" s="617"/>
      <c r="JQN26" s="617"/>
      <c r="JQO26" s="617"/>
      <c r="JQP26" s="617"/>
      <c r="JQQ26" s="617"/>
      <c r="JQR26" s="617"/>
      <c r="JQS26" s="617"/>
      <c r="JQT26" s="617"/>
      <c r="JQU26" s="617"/>
      <c r="JQV26" s="617"/>
      <c r="JQW26" s="617"/>
      <c r="JQX26" s="617"/>
      <c r="JQY26" s="617"/>
      <c r="JQZ26" s="617"/>
      <c r="JRA26" s="617"/>
      <c r="JRB26" s="617"/>
      <c r="JRC26" s="617"/>
      <c r="JRD26" s="617"/>
      <c r="JRE26" s="617"/>
      <c r="JRF26" s="617"/>
      <c r="JRG26" s="617"/>
      <c r="JRH26" s="617"/>
      <c r="JRI26" s="617"/>
      <c r="JRJ26" s="617"/>
      <c r="JRK26" s="617"/>
      <c r="JRL26" s="617"/>
      <c r="JRM26" s="617"/>
      <c r="JRN26" s="617"/>
      <c r="JRO26" s="617"/>
      <c r="JRP26" s="617"/>
      <c r="JRQ26" s="617"/>
      <c r="JRR26" s="617"/>
      <c r="JRS26" s="617"/>
      <c r="JRT26" s="617"/>
      <c r="JRU26" s="617"/>
      <c r="JRV26" s="617"/>
      <c r="JRW26" s="617"/>
      <c r="JRX26" s="617"/>
      <c r="JRY26" s="617"/>
      <c r="JRZ26" s="617"/>
      <c r="JSA26" s="617"/>
      <c r="JSB26" s="617"/>
      <c r="JSC26" s="617"/>
      <c r="JSD26" s="617"/>
      <c r="JSE26" s="617"/>
      <c r="JSF26" s="617"/>
      <c r="JSG26" s="617"/>
      <c r="JSH26" s="617"/>
      <c r="JSI26" s="617"/>
      <c r="JSJ26" s="617"/>
      <c r="JSK26" s="617"/>
      <c r="JSL26" s="617"/>
      <c r="JSM26" s="617"/>
      <c r="JSN26" s="617"/>
      <c r="JSO26" s="617"/>
      <c r="JSP26" s="617"/>
      <c r="JSQ26" s="617"/>
      <c r="JSR26" s="617"/>
      <c r="JSS26" s="617"/>
      <c r="JST26" s="617"/>
      <c r="JSU26" s="617"/>
      <c r="JSV26" s="617"/>
      <c r="JSW26" s="617"/>
      <c r="JSX26" s="617"/>
      <c r="JSY26" s="617"/>
      <c r="JSZ26" s="617"/>
      <c r="JTA26" s="617"/>
      <c r="JTB26" s="617"/>
      <c r="JTC26" s="617"/>
      <c r="JTD26" s="617"/>
      <c r="JTE26" s="617"/>
      <c r="JTF26" s="617"/>
      <c r="JTG26" s="617"/>
      <c r="JTH26" s="617"/>
      <c r="JTI26" s="617"/>
      <c r="JTJ26" s="617"/>
      <c r="JTK26" s="617"/>
      <c r="JTL26" s="617"/>
      <c r="JTM26" s="617"/>
      <c r="JTN26" s="617"/>
      <c r="JTO26" s="617"/>
      <c r="JTP26" s="617"/>
      <c r="JTQ26" s="617"/>
      <c r="JTR26" s="617"/>
      <c r="JTS26" s="617"/>
      <c r="JTT26" s="617"/>
      <c r="JTU26" s="617"/>
      <c r="JTV26" s="617"/>
      <c r="JTW26" s="617"/>
      <c r="JTX26" s="617"/>
      <c r="JTY26" s="617"/>
      <c r="JTZ26" s="617"/>
      <c r="JUA26" s="617"/>
      <c r="JUB26" s="617"/>
      <c r="JUC26" s="617"/>
      <c r="JUD26" s="617"/>
      <c r="JUE26" s="617"/>
      <c r="JUF26" s="617"/>
      <c r="JUG26" s="617"/>
      <c r="JUH26" s="617"/>
      <c r="JUI26" s="617"/>
      <c r="JUJ26" s="617"/>
      <c r="JUK26" s="617"/>
      <c r="JUL26" s="617"/>
      <c r="JUM26" s="617"/>
      <c r="JUN26" s="617"/>
      <c r="JUO26" s="617"/>
      <c r="JUP26" s="617"/>
      <c r="JUQ26" s="617"/>
      <c r="JUR26" s="617"/>
      <c r="JUS26" s="617"/>
      <c r="JUT26" s="617"/>
      <c r="JUU26" s="617"/>
      <c r="JUV26" s="617"/>
      <c r="JUW26" s="617"/>
      <c r="JUX26" s="617"/>
      <c r="JUY26" s="617"/>
      <c r="JUZ26" s="617"/>
      <c r="JVA26" s="617"/>
      <c r="JVB26" s="617"/>
      <c r="JVC26" s="617"/>
      <c r="JVD26" s="617"/>
      <c r="JVE26" s="617"/>
      <c r="JVF26" s="617"/>
      <c r="JVG26" s="617"/>
      <c r="JVH26" s="617"/>
      <c r="JVI26" s="617"/>
      <c r="JVJ26" s="617"/>
      <c r="JVK26" s="617"/>
      <c r="JVL26" s="617"/>
      <c r="JVM26" s="617"/>
      <c r="JVN26" s="617"/>
      <c r="JVO26" s="617"/>
      <c r="JVP26" s="617"/>
      <c r="JVQ26" s="617"/>
      <c r="JVR26" s="617"/>
      <c r="JVS26" s="617"/>
      <c r="JVT26" s="617"/>
      <c r="JVU26" s="617"/>
      <c r="JVV26" s="617"/>
      <c r="JVW26" s="617"/>
      <c r="JVX26" s="617"/>
      <c r="JVY26" s="617"/>
      <c r="JVZ26" s="617"/>
      <c r="JWA26" s="617"/>
      <c r="JWB26" s="617"/>
      <c r="JWC26" s="617"/>
      <c r="JWD26" s="617"/>
      <c r="JWE26" s="617"/>
      <c r="JWF26" s="617"/>
      <c r="JWG26" s="617"/>
      <c r="JWH26" s="617"/>
      <c r="JWI26" s="617"/>
      <c r="JWJ26" s="617"/>
      <c r="JWK26" s="617"/>
      <c r="JWL26" s="617"/>
      <c r="JWM26" s="617"/>
      <c r="JWN26" s="617"/>
      <c r="JWO26" s="617"/>
      <c r="JWP26" s="617"/>
      <c r="JWQ26" s="617"/>
      <c r="JWR26" s="617"/>
      <c r="JWS26" s="617"/>
      <c r="JWT26" s="617"/>
      <c r="JWU26" s="617"/>
      <c r="JWV26" s="617"/>
      <c r="JWW26" s="617"/>
      <c r="JWX26" s="617"/>
      <c r="JWY26" s="617"/>
      <c r="JWZ26" s="617"/>
      <c r="JXA26" s="617"/>
      <c r="JXB26" s="617"/>
      <c r="JXC26" s="617"/>
      <c r="JXD26" s="617"/>
      <c r="JXE26" s="617"/>
      <c r="JXF26" s="617"/>
      <c r="JXG26" s="617"/>
      <c r="JXH26" s="617"/>
      <c r="JXI26" s="617"/>
      <c r="JXJ26" s="617"/>
      <c r="JXK26" s="617"/>
      <c r="JXL26" s="617"/>
      <c r="JXM26" s="617"/>
      <c r="JXN26" s="617"/>
      <c r="JXO26" s="617"/>
      <c r="JXP26" s="617"/>
      <c r="JXQ26" s="617"/>
      <c r="JXR26" s="617"/>
      <c r="JXS26" s="617"/>
      <c r="JXT26" s="617"/>
      <c r="JXU26" s="617"/>
      <c r="JXV26" s="617"/>
      <c r="JXW26" s="617"/>
      <c r="JXX26" s="617"/>
      <c r="JXY26" s="617"/>
      <c r="JXZ26" s="617"/>
      <c r="JYA26" s="617"/>
      <c r="JYB26" s="617"/>
      <c r="JYC26" s="617"/>
      <c r="JYD26" s="617"/>
      <c r="JYE26" s="617"/>
      <c r="JYF26" s="617"/>
      <c r="JYG26" s="617"/>
      <c r="JYH26" s="617"/>
      <c r="JYI26" s="617"/>
      <c r="JYJ26" s="617"/>
      <c r="JYK26" s="617"/>
      <c r="JYL26" s="617"/>
      <c r="JYM26" s="617"/>
      <c r="JYN26" s="617"/>
      <c r="JYO26" s="617"/>
      <c r="JYP26" s="617"/>
      <c r="JYQ26" s="617"/>
      <c r="JYR26" s="617"/>
      <c r="JYS26" s="617"/>
      <c r="JYT26" s="617"/>
      <c r="JYU26" s="617"/>
      <c r="JYV26" s="617"/>
      <c r="JYW26" s="617"/>
      <c r="JYX26" s="617"/>
      <c r="JYY26" s="617"/>
      <c r="JYZ26" s="617"/>
      <c r="JZA26" s="617"/>
      <c r="JZB26" s="617"/>
      <c r="JZC26" s="617"/>
      <c r="JZD26" s="617"/>
      <c r="JZE26" s="617"/>
      <c r="JZF26" s="617"/>
      <c r="JZG26" s="617"/>
      <c r="JZH26" s="617"/>
      <c r="JZI26" s="617"/>
      <c r="JZJ26" s="617"/>
      <c r="JZK26" s="617"/>
      <c r="JZL26" s="617"/>
      <c r="JZM26" s="617"/>
      <c r="JZN26" s="617"/>
      <c r="JZO26" s="617"/>
      <c r="JZP26" s="617"/>
      <c r="JZQ26" s="617"/>
      <c r="JZR26" s="617"/>
      <c r="JZS26" s="617"/>
      <c r="JZT26" s="617"/>
      <c r="JZU26" s="617"/>
      <c r="JZV26" s="617"/>
      <c r="JZW26" s="617"/>
      <c r="JZX26" s="617"/>
      <c r="JZY26" s="617"/>
      <c r="JZZ26" s="617"/>
      <c r="KAA26" s="617"/>
      <c r="KAB26" s="617"/>
      <c r="KAC26" s="617"/>
      <c r="KAD26" s="617"/>
      <c r="KAE26" s="617"/>
      <c r="KAF26" s="617"/>
      <c r="KAG26" s="617"/>
      <c r="KAH26" s="617"/>
      <c r="KAI26" s="617"/>
      <c r="KAJ26" s="617"/>
      <c r="KAK26" s="617"/>
      <c r="KAL26" s="617"/>
      <c r="KAM26" s="617"/>
      <c r="KAN26" s="617"/>
      <c r="KAO26" s="617"/>
      <c r="KAP26" s="617"/>
      <c r="KAQ26" s="617"/>
      <c r="KAR26" s="617"/>
      <c r="KAS26" s="617"/>
      <c r="KAT26" s="617"/>
      <c r="KAU26" s="617"/>
      <c r="KAV26" s="617"/>
      <c r="KAW26" s="617"/>
      <c r="KAX26" s="617"/>
      <c r="KAY26" s="617"/>
      <c r="KAZ26" s="617"/>
      <c r="KBA26" s="617"/>
      <c r="KBB26" s="617"/>
      <c r="KBC26" s="617"/>
      <c r="KBD26" s="617"/>
      <c r="KBE26" s="617"/>
      <c r="KBF26" s="617"/>
      <c r="KBG26" s="617"/>
      <c r="KBH26" s="617"/>
      <c r="KBI26" s="617"/>
      <c r="KBJ26" s="617"/>
      <c r="KBK26" s="617"/>
      <c r="KBL26" s="617"/>
      <c r="KBM26" s="617"/>
      <c r="KBN26" s="617"/>
      <c r="KBO26" s="617"/>
      <c r="KBP26" s="617"/>
      <c r="KBQ26" s="617"/>
      <c r="KBR26" s="617"/>
      <c r="KBS26" s="617"/>
      <c r="KBT26" s="617"/>
      <c r="KBU26" s="617"/>
      <c r="KBV26" s="617"/>
      <c r="KBW26" s="617"/>
      <c r="KBX26" s="617"/>
      <c r="KBY26" s="617"/>
      <c r="KBZ26" s="617"/>
      <c r="KCA26" s="617"/>
      <c r="KCB26" s="617"/>
      <c r="KCC26" s="617"/>
      <c r="KCD26" s="617"/>
      <c r="KCE26" s="617"/>
      <c r="KCF26" s="617"/>
      <c r="KCG26" s="617"/>
      <c r="KCH26" s="617"/>
      <c r="KCI26" s="617"/>
      <c r="KCJ26" s="617"/>
      <c r="KCK26" s="617"/>
      <c r="KCL26" s="617"/>
      <c r="KCM26" s="617"/>
      <c r="KCN26" s="617"/>
      <c r="KCO26" s="617"/>
      <c r="KCP26" s="617"/>
      <c r="KCQ26" s="617"/>
      <c r="KCR26" s="617"/>
      <c r="KCS26" s="617"/>
      <c r="KCT26" s="617"/>
      <c r="KCU26" s="617"/>
      <c r="KCV26" s="617"/>
      <c r="KCW26" s="617"/>
      <c r="KCX26" s="617"/>
      <c r="KCY26" s="617"/>
      <c r="KCZ26" s="617"/>
      <c r="KDA26" s="617"/>
      <c r="KDB26" s="617"/>
      <c r="KDC26" s="617"/>
      <c r="KDD26" s="617"/>
      <c r="KDE26" s="617"/>
      <c r="KDF26" s="617"/>
      <c r="KDG26" s="617"/>
      <c r="KDH26" s="617"/>
      <c r="KDI26" s="617"/>
      <c r="KDJ26" s="617"/>
      <c r="KDK26" s="617"/>
      <c r="KDL26" s="617"/>
      <c r="KDM26" s="617"/>
      <c r="KDN26" s="617"/>
      <c r="KDO26" s="617"/>
      <c r="KDP26" s="617"/>
      <c r="KDQ26" s="617"/>
      <c r="KDR26" s="617"/>
      <c r="KDS26" s="617"/>
      <c r="KDT26" s="617"/>
      <c r="KDU26" s="617"/>
      <c r="KDV26" s="617"/>
      <c r="KDW26" s="617"/>
      <c r="KDX26" s="617"/>
      <c r="KDY26" s="617"/>
      <c r="KDZ26" s="617"/>
      <c r="KEA26" s="617"/>
      <c r="KEB26" s="617"/>
      <c r="KEC26" s="617"/>
      <c r="KED26" s="617"/>
      <c r="KEE26" s="617"/>
      <c r="KEF26" s="617"/>
      <c r="KEG26" s="617"/>
      <c r="KEH26" s="617"/>
      <c r="KEI26" s="617"/>
      <c r="KEJ26" s="617"/>
      <c r="KEK26" s="617"/>
      <c r="KEL26" s="617"/>
      <c r="KEM26" s="617"/>
      <c r="KEN26" s="617"/>
      <c r="KEO26" s="617"/>
      <c r="KEP26" s="617"/>
      <c r="KEQ26" s="617"/>
      <c r="KER26" s="617"/>
      <c r="KES26" s="617"/>
      <c r="KET26" s="617"/>
      <c r="KEU26" s="617"/>
      <c r="KEV26" s="617"/>
      <c r="KEW26" s="617"/>
      <c r="KEX26" s="617"/>
      <c r="KEY26" s="617"/>
      <c r="KEZ26" s="617"/>
      <c r="KFA26" s="617"/>
      <c r="KFB26" s="617"/>
      <c r="KFC26" s="617"/>
      <c r="KFD26" s="617"/>
      <c r="KFE26" s="617"/>
      <c r="KFF26" s="617"/>
      <c r="KFG26" s="617"/>
      <c r="KFH26" s="617"/>
      <c r="KFI26" s="617"/>
      <c r="KFJ26" s="617"/>
      <c r="KFK26" s="617"/>
      <c r="KFL26" s="617"/>
      <c r="KFM26" s="617"/>
      <c r="KFN26" s="617"/>
      <c r="KFO26" s="617"/>
      <c r="KFP26" s="617"/>
      <c r="KFQ26" s="617"/>
      <c r="KFR26" s="617"/>
      <c r="KFS26" s="617"/>
      <c r="KFT26" s="617"/>
      <c r="KFU26" s="617"/>
      <c r="KFV26" s="617"/>
      <c r="KFW26" s="617"/>
      <c r="KFX26" s="617"/>
      <c r="KFY26" s="617"/>
      <c r="KFZ26" s="617"/>
      <c r="KGA26" s="617"/>
      <c r="KGB26" s="617"/>
      <c r="KGC26" s="617"/>
      <c r="KGD26" s="617"/>
      <c r="KGE26" s="617"/>
      <c r="KGF26" s="617"/>
      <c r="KGG26" s="617"/>
      <c r="KGH26" s="617"/>
      <c r="KGI26" s="617"/>
      <c r="KGJ26" s="617"/>
      <c r="KGK26" s="617"/>
      <c r="KGL26" s="617"/>
      <c r="KGM26" s="617"/>
      <c r="KGN26" s="617"/>
      <c r="KGO26" s="617"/>
      <c r="KGP26" s="617"/>
      <c r="KGQ26" s="617"/>
      <c r="KGR26" s="617"/>
      <c r="KGS26" s="617"/>
      <c r="KGT26" s="617"/>
      <c r="KGU26" s="617"/>
      <c r="KGV26" s="617"/>
      <c r="KGW26" s="617"/>
      <c r="KGX26" s="617"/>
      <c r="KGY26" s="617"/>
      <c r="KGZ26" s="617"/>
      <c r="KHA26" s="617"/>
      <c r="KHB26" s="617"/>
      <c r="KHC26" s="617"/>
      <c r="KHD26" s="617"/>
      <c r="KHE26" s="617"/>
      <c r="KHF26" s="617"/>
      <c r="KHG26" s="617"/>
      <c r="KHH26" s="617"/>
      <c r="KHI26" s="617"/>
      <c r="KHJ26" s="617"/>
      <c r="KHK26" s="617"/>
      <c r="KHL26" s="617"/>
      <c r="KHM26" s="617"/>
      <c r="KHN26" s="617"/>
      <c r="KHO26" s="617"/>
      <c r="KHP26" s="617"/>
      <c r="KHQ26" s="617"/>
      <c r="KHR26" s="617"/>
      <c r="KHS26" s="617"/>
      <c r="KHT26" s="617"/>
      <c r="KHU26" s="617"/>
      <c r="KHV26" s="617"/>
      <c r="KHW26" s="617"/>
      <c r="KHX26" s="617"/>
      <c r="KHY26" s="617"/>
      <c r="KHZ26" s="617"/>
      <c r="KIA26" s="617"/>
      <c r="KIB26" s="617"/>
      <c r="KIC26" s="617"/>
      <c r="KID26" s="617"/>
      <c r="KIE26" s="617"/>
      <c r="KIF26" s="617"/>
      <c r="KIG26" s="617"/>
      <c r="KIH26" s="617"/>
      <c r="KII26" s="617"/>
      <c r="KIJ26" s="617"/>
      <c r="KIK26" s="617"/>
      <c r="KIL26" s="617"/>
      <c r="KIM26" s="617"/>
      <c r="KIN26" s="617"/>
      <c r="KIO26" s="617"/>
      <c r="KIP26" s="617"/>
      <c r="KIQ26" s="617"/>
      <c r="KIR26" s="617"/>
      <c r="KIS26" s="617"/>
      <c r="KIT26" s="617"/>
      <c r="KIU26" s="617"/>
      <c r="KIV26" s="617"/>
      <c r="KIW26" s="617"/>
      <c r="KIX26" s="617"/>
      <c r="KIY26" s="617"/>
      <c r="KIZ26" s="617"/>
      <c r="KJA26" s="617"/>
      <c r="KJB26" s="617"/>
      <c r="KJC26" s="617"/>
      <c r="KJD26" s="617"/>
      <c r="KJE26" s="617"/>
      <c r="KJF26" s="617"/>
      <c r="KJG26" s="617"/>
      <c r="KJH26" s="617"/>
      <c r="KJI26" s="617"/>
      <c r="KJJ26" s="617"/>
      <c r="KJK26" s="617"/>
      <c r="KJL26" s="617"/>
      <c r="KJM26" s="617"/>
      <c r="KJN26" s="617"/>
      <c r="KJO26" s="617"/>
      <c r="KJP26" s="617"/>
      <c r="KJQ26" s="617"/>
      <c r="KJR26" s="617"/>
      <c r="KJS26" s="617"/>
      <c r="KJT26" s="617"/>
      <c r="KJU26" s="617"/>
      <c r="KJV26" s="617"/>
      <c r="KJW26" s="617"/>
      <c r="KJX26" s="617"/>
      <c r="KJY26" s="617"/>
      <c r="KJZ26" s="617"/>
      <c r="KKA26" s="617"/>
      <c r="KKB26" s="617"/>
      <c r="KKC26" s="617"/>
      <c r="KKD26" s="617"/>
      <c r="KKE26" s="617"/>
      <c r="KKF26" s="617"/>
      <c r="KKG26" s="617"/>
      <c r="KKH26" s="617"/>
      <c r="KKI26" s="617"/>
      <c r="KKJ26" s="617"/>
      <c r="KKK26" s="617"/>
      <c r="KKL26" s="617"/>
      <c r="KKM26" s="617"/>
      <c r="KKN26" s="617"/>
      <c r="KKO26" s="617"/>
      <c r="KKP26" s="617"/>
      <c r="KKQ26" s="617"/>
      <c r="KKR26" s="617"/>
      <c r="KKS26" s="617"/>
      <c r="KKT26" s="617"/>
      <c r="KKU26" s="617"/>
      <c r="KKV26" s="617"/>
      <c r="KKW26" s="617"/>
      <c r="KKX26" s="617"/>
      <c r="KKY26" s="617"/>
      <c r="KKZ26" s="617"/>
      <c r="KLA26" s="617"/>
      <c r="KLB26" s="617"/>
      <c r="KLC26" s="617"/>
      <c r="KLD26" s="617"/>
      <c r="KLE26" s="617"/>
      <c r="KLF26" s="617"/>
      <c r="KLG26" s="617"/>
      <c r="KLH26" s="617"/>
      <c r="KLI26" s="617"/>
      <c r="KLJ26" s="617"/>
      <c r="KLK26" s="617"/>
      <c r="KLL26" s="617"/>
      <c r="KLM26" s="617"/>
      <c r="KLN26" s="617"/>
      <c r="KLO26" s="617"/>
      <c r="KLP26" s="617"/>
      <c r="KLQ26" s="617"/>
      <c r="KLR26" s="617"/>
      <c r="KLS26" s="617"/>
      <c r="KLT26" s="617"/>
      <c r="KLU26" s="617"/>
      <c r="KLV26" s="617"/>
      <c r="KLW26" s="617"/>
      <c r="KLX26" s="617"/>
      <c r="KLY26" s="617"/>
      <c r="KLZ26" s="617"/>
      <c r="KMA26" s="617"/>
      <c r="KMB26" s="617"/>
      <c r="KMC26" s="617"/>
      <c r="KMD26" s="617"/>
      <c r="KME26" s="617"/>
      <c r="KMF26" s="617"/>
      <c r="KMG26" s="617"/>
      <c r="KMH26" s="617"/>
      <c r="KMI26" s="617"/>
      <c r="KMJ26" s="617"/>
      <c r="KMK26" s="617"/>
      <c r="KML26" s="617"/>
      <c r="KMM26" s="617"/>
      <c r="KMN26" s="617"/>
      <c r="KMO26" s="617"/>
      <c r="KMP26" s="617"/>
      <c r="KMQ26" s="617"/>
      <c r="KMR26" s="617"/>
      <c r="KMS26" s="617"/>
      <c r="KMT26" s="617"/>
      <c r="KMU26" s="617"/>
      <c r="KMV26" s="617"/>
      <c r="KMW26" s="617"/>
      <c r="KMX26" s="617"/>
      <c r="KMY26" s="617"/>
      <c r="KMZ26" s="617"/>
      <c r="KNA26" s="617"/>
      <c r="KNB26" s="617"/>
      <c r="KNC26" s="617"/>
      <c r="KND26" s="617"/>
      <c r="KNE26" s="617"/>
      <c r="KNF26" s="617"/>
      <c r="KNG26" s="617"/>
      <c r="KNH26" s="617"/>
      <c r="KNI26" s="617"/>
      <c r="KNJ26" s="617"/>
      <c r="KNK26" s="617"/>
      <c r="KNL26" s="617"/>
      <c r="KNM26" s="617"/>
      <c r="KNN26" s="617"/>
      <c r="KNO26" s="617"/>
      <c r="KNP26" s="617"/>
      <c r="KNQ26" s="617"/>
      <c r="KNR26" s="617"/>
      <c r="KNS26" s="617"/>
      <c r="KNT26" s="617"/>
      <c r="KNU26" s="617"/>
      <c r="KNV26" s="617"/>
      <c r="KNW26" s="617"/>
      <c r="KNX26" s="617"/>
      <c r="KNY26" s="617"/>
      <c r="KNZ26" s="617"/>
      <c r="KOA26" s="617"/>
      <c r="KOB26" s="617"/>
      <c r="KOC26" s="617"/>
      <c r="KOD26" s="617"/>
      <c r="KOE26" s="617"/>
      <c r="KOF26" s="617"/>
      <c r="KOG26" s="617"/>
      <c r="KOH26" s="617"/>
      <c r="KOI26" s="617"/>
      <c r="KOJ26" s="617"/>
      <c r="KOK26" s="617"/>
      <c r="KOL26" s="617"/>
      <c r="KOM26" s="617"/>
      <c r="KON26" s="617"/>
      <c r="KOO26" s="617"/>
      <c r="KOP26" s="617"/>
      <c r="KOQ26" s="617"/>
      <c r="KOR26" s="617"/>
      <c r="KOS26" s="617"/>
      <c r="KOT26" s="617"/>
      <c r="KOU26" s="617"/>
      <c r="KOV26" s="617"/>
      <c r="KOW26" s="617"/>
      <c r="KOX26" s="617"/>
      <c r="KOY26" s="617"/>
      <c r="KOZ26" s="617"/>
      <c r="KPA26" s="617"/>
      <c r="KPB26" s="617"/>
      <c r="KPC26" s="617"/>
      <c r="KPD26" s="617"/>
      <c r="KPE26" s="617"/>
      <c r="KPF26" s="617"/>
      <c r="KPG26" s="617"/>
      <c r="KPH26" s="617"/>
      <c r="KPI26" s="617"/>
      <c r="KPJ26" s="617"/>
      <c r="KPK26" s="617"/>
      <c r="KPL26" s="617"/>
      <c r="KPM26" s="617"/>
      <c r="KPN26" s="617"/>
      <c r="KPO26" s="617"/>
      <c r="KPP26" s="617"/>
      <c r="KPQ26" s="617"/>
      <c r="KPR26" s="617"/>
      <c r="KPS26" s="617"/>
      <c r="KPT26" s="617"/>
      <c r="KPU26" s="617"/>
      <c r="KPV26" s="617"/>
      <c r="KPW26" s="617"/>
      <c r="KPX26" s="617"/>
      <c r="KPY26" s="617"/>
      <c r="KPZ26" s="617"/>
      <c r="KQA26" s="617"/>
      <c r="KQB26" s="617"/>
      <c r="KQC26" s="617"/>
      <c r="KQD26" s="617"/>
      <c r="KQE26" s="617"/>
      <c r="KQF26" s="617"/>
      <c r="KQG26" s="617"/>
      <c r="KQH26" s="617"/>
      <c r="KQI26" s="617"/>
      <c r="KQJ26" s="617"/>
      <c r="KQK26" s="617"/>
      <c r="KQL26" s="617"/>
      <c r="KQM26" s="617"/>
      <c r="KQN26" s="617"/>
      <c r="KQO26" s="617"/>
      <c r="KQP26" s="617"/>
      <c r="KQQ26" s="617"/>
      <c r="KQR26" s="617"/>
      <c r="KQS26" s="617"/>
      <c r="KQT26" s="617"/>
      <c r="KQU26" s="617"/>
      <c r="KQV26" s="617"/>
      <c r="KQW26" s="617"/>
      <c r="KQX26" s="617"/>
      <c r="KQY26" s="617"/>
      <c r="KQZ26" s="617"/>
      <c r="KRA26" s="617"/>
      <c r="KRB26" s="617"/>
      <c r="KRC26" s="617"/>
      <c r="KRD26" s="617"/>
      <c r="KRE26" s="617"/>
      <c r="KRF26" s="617"/>
      <c r="KRG26" s="617"/>
      <c r="KRH26" s="617"/>
      <c r="KRI26" s="617"/>
      <c r="KRJ26" s="617"/>
      <c r="KRK26" s="617"/>
      <c r="KRL26" s="617"/>
      <c r="KRM26" s="617"/>
      <c r="KRN26" s="617"/>
      <c r="KRO26" s="617"/>
      <c r="KRP26" s="617"/>
      <c r="KRQ26" s="617"/>
      <c r="KRR26" s="617"/>
      <c r="KRS26" s="617"/>
      <c r="KRT26" s="617"/>
      <c r="KRU26" s="617"/>
      <c r="KRV26" s="617"/>
      <c r="KRW26" s="617"/>
      <c r="KRX26" s="617"/>
      <c r="KRY26" s="617"/>
      <c r="KRZ26" s="617"/>
      <c r="KSA26" s="617"/>
      <c r="KSB26" s="617"/>
      <c r="KSC26" s="617"/>
      <c r="KSD26" s="617"/>
      <c r="KSE26" s="617"/>
      <c r="KSF26" s="617"/>
      <c r="KSG26" s="617"/>
      <c r="KSH26" s="617"/>
      <c r="KSI26" s="617"/>
      <c r="KSJ26" s="617"/>
      <c r="KSK26" s="617"/>
      <c r="KSL26" s="617"/>
      <c r="KSM26" s="617"/>
      <c r="KSN26" s="617"/>
      <c r="KSO26" s="617"/>
      <c r="KSP26" s="617"/>
      <c r="KSQ26" s="617"/>
      <c r="KSR26" s="617"/>
      <c r="KSS26" s="617"/>
      <c r="KST26" s="617"/>
      <c r="KSU26" s="617"/>
      <c r="KSV26" s="617"/>
      <c r="KSW26" s="617"/>
      <c r="KSX26" s="617"/>
      <c r="KSY26" s="617"/>
      <c r="KSZ26" s="617"/>
      <c r="KTA26" s="617"/>
      <c r="KTB26" s="617"/>
      <c r="KTC26" s="617"/>
      <c r="KTD26" s="617"/>
      <c r="KTE26" s="617"/>
      <c r="KTF26" s="617"/>
      <c r="KTG26" s="617"/>
      <c r="KTH26" s="617"/>
      <c r="KTI26" s="617"/>
      <c r="KTJ26" s="617"/>
      <c r="KTK26" s="617"/>
      <c r="KTL26" s="617"/>
      <c r="KTM26" s="617"/>
      <c r="KTN26" s="617"/>
      <c r="KTO26" s="617"/>
      <c r="KTP26" s="617"/>
      <c r="KTQ26" s="617"/>
      <c r="KTR26" s="617"/>
      <c r="KTS26" s="617"/>
      <c r="KTT26" s="617"/>
      <c r="KTU26" s="617"/>
      <c r="KTV26" s="617"/>
      <c r="KTW26" s="617"/>
      <c r="KTX26" s="617"/>
      <c r="KTY26" s="617"/>
      <c r="KTZ26" s="617"/>
      <c r="KUA26" s="617"/>
      <c r="KUB26" s="617"/>
      <c r="KUC26" s="617"/>
      <c r="KUD26" s="617"/>
      <c r="KUE26" s="617"/>
      <c r="KUF26" s="617"/>
      <c r="KUG26" s="617"/>
      <c r="KUH26" s="617"/>
      <c r="KUI26" s="617"/>
      <c r="KUJ26" s="617"/>
      <c r="KUK26" s="617"/>
      <c r="KUL26" s="617"/>
      <c r="KUM26" s="617"/>
      <c r="KUN26" s="617"/>
      <c r="KUO26" s="617"/>
      <c r="KUP26" s="617"/>
      <c r="KUQ26" s="617"/>
      <c r="KUR26" s="617"/>
      <c r="KUS26" s="617"/>
      <c r="KUT26" s="617"/>
      <c r="KUU26" s="617"/>
      <c r="KUV26" s="617"/>
      <c r="KUW26" s="617"/>
      <c r="KUX26" s="617"/>
      <c r="KUY26" s="617"/>
      <c r="KUZ26" s="617"/>
      <c r="KVA26" s="617"/>
      <c r="KVB26" s="617"/>
      <c r="KVC26" s="617"/>
      <c r="KVD26" s="617"/>
      <c r="KVE26" s="617"/>
      <c r="KVF26" s="617"/>
      <c r="KVG26" s="617"/>
      <c r="KVH26" s="617"/>
      <c r="KVI26" s="617"/>
      <c r="KVJ26" s="617"/>
      <c r="KVK26" s="617"/>
      <c r="KVL26" s="617"/>
      <c r="KVM26" s="617"/>
      <c r="KVN26" s="617"/>
      <c r="KVO26" s="617"/>
      <c r="KVP26" s="617"/>
      <c r="KVQ26" s="617"/>
      <c r="KVR26" s="617"/>
      <c r="KVS26" s="617"/>
      <c r="KVT26" s="617"/>
      <c r="KVU26" s="617"/>
      <c r="KVV26" s="617"/>
      <c r="KVW26" s="617"/>
      <c r="KVX26" s="617"/>
      <c r="KVY26" s="617"/>
      <c r="KVZ26" s="617"/>
      <c r="KWA26" s="617"/>
      <c r="KWB26" s="617"/>
      <c r="KWC26" s="617"/>
      <c r="KWD26" s="617"/>
      <c r="KWE26" s="617"/>
      <c r="KWF26" s="617"/>
      <c r="KWG26" s="617"/>
      <c r="KWH26" s="617"/>
      <c r="KWI26" s="617"/>
      <c r="KWJ26" s="617"/>
      <c r="KWK26" s="617"/>
      <c r="KWL26" s="617"/>
      <c r="KWM26" s="617"/>
      <c r="KWN26" s="617"/>
      <c r="KWO26" s="617"/>
      <c r="KWP26" s="617"/>
      <c r="KWQ26" s="617"/>
      <c r="KWR26" s="617"/>
      <c r="KWS26" s="617"/>
      <c r="KWT26" s="617"/>
      <c r="KWU26" s="617"/>
      <c r="KWV26" s="617"/>
      <c r="KWW26" s="617"/>
      <c r="KWX26" s="617"/>
      <c r="KWY26" s="617"/>
      <c r="KWZ26" s="617"/>
      <c r="KXA26" s="617"/>
      <c r="KXB26" s="617"/>
      <c r="KXC26" s="617"/>
      <c r="KXD26" s="617"/>
      <c r="KXE26" s="617"/>
      <c r="KXF26" s="617"/>
      <c r="KXG26" s="617"/>
      <c r="KXH26" s="617"/>
      <c r="KXI26" s="617"/>
      <c r="KXJ26" s="617"/>
      <c r="KXK26" s="617"/>
      <c r="KXL26" s="617"/>
      <c r="KXM26" s="617"/>
      <c r="KXN26" s="617"/>
      <c r="KXO26" s="617"/>
      <c r="KXP26" s="617"/>
      <c r="KXQ26" s="617"/>
      <c r="KXR26" s="617"/>
      <c r="KXS26" s="617"/>
      <c r="KXT26" s="617"/>
      <c r="KXU26" s="617"/>
      <c r="KXV26" s="617"/>
      <c r="KXW26" s="617"/>
      <c r="KXX26" s="617"/>
      <c r="KXY26" s="617"/>
      <c r="KXZ26" s="617"/>
      <c r="KYA26" s="617"/>
      <c r="KYB26" s="617"/>
      <c r="KYC26" s="617"/>
      <c r="KYD26" s="617"/>
      <c r="KYE26" s="617"/>
      <c r="KYF26" s="617"/>
      <c r="KYG26" s="617"/>
      <c r="KYH26" s="617"/>
      <c r="KYI26" s="617"/>
      <c r="KYJ26" s="617"/>
      <c r="KYK26" s="617"/>
      <c r="KYL26" s="617"/>
      <c r="KYM26" s="617"/>
      <c r="KYN26" s="617"/>
      <c r="KYO26" s="617"/>
      <c r="KYP26" s="617"/>
      <c r="KYQ26" s="617"/>
      <c r="KYR26" s="617"/>
      <c r="KYS26" s="617"/>
      <c r="KYT26" s="617"/>
      <c r="KYU26" s="617"/>
      <c r="KYV26" s="617"/>
      <c r="KYW26" s="617"/>
      <c r="KYX26" s="617"/>
      <c r="KYY26" s="617"/>
      <c r="KYZ26" s="617"/>
      <c r="KZA26" s="617"/>
      <c r="KZB26" s="617"/>
      <c r="KZC26" s="617"/>
      <c r="KZD26" s="617"/>
      <c r="KZE26" s="617"/>
      <c r="KZF26" s="617"/>
      <c r="KZG26" s="617"/>
      <c r="KZH26" s="617"/>
      <c r="KZI26" s="617"/>
      <c r="KZJ26" s="617"/>
      <c r="KZK26" s="617"/>
      <c r="KZL26" s="617"/>
      <c r="KZM26" s="617"/>
      <c r="KZN26" s="617"/>
      <c r="KZO26" s="617"/>
      <c r="KZP26" s="617"/>
      <c r="KZQ26" s="617"/>
      <c r="KZR26" s="617"/>
      <c r="KZS26" s="617"/>
      <c r="KZT26" s="617"/>
      <c r="KZU26" s="617"/>
      <c r="KZV26" s="617"/>
      <c r="KZW26" s="617"/>
      <c r="KZX26" s="617"/>
      <c r="KZY26" s="617"/>
      <c r="KZZ26" s="617"/>
      <c r="LAA26" s="617"/>
      <c r="LAB26" s="617"/>
      <c r="LAC26" s="617"/>
      <c r="LAD26" s="617"/>
      <c r="LAE26" s="617"/>
      <c r="LAF26" s="617"/>
      <c r="LAG26" s="617"/>
      <c r="LAH26" s="617"/>
      <c r="LAI26" s="617"/>
      <c r="LAJ26" s="617"/>
      <c r="LAK26" s="617"/>
      <c r="LAL26" s="617"/>
      <c r="LAM26" s="617"/>
      <c r="LAN26" s="617"/>
      <c r="LAO26" s="617"/>
      <c r="LAP26" s="617"/>
      <c r="LAQ26" s="617"/>
      <c r="LAR26" s="617"/>
      <c r="LAS26" s="617"/>
      <c r="LAT26" s="617"/>
      <c r="LAU26" s="617"/>
      <c r="LAV26" s="617"/>
      <c r="LAW26" s="617"/>
      <c r="LAX26" s="617"/>
      <c r="LAY26" s="617"/>
      <c r="LAZ26" s="617"/>
      <c r="LBA26" s="617"/>
      <c r="LBB26" s="617"/>
      <c r="LBC26" s="617"/>
      <c r="LBD26" s="617"/>
      <c r="LBE26" s="617"/>
      <c r="LBF26" s="617"/>
      <c r="LBG26" s="617"/>
      <c r="LBH26" s="617"/>
      <c r="LBI26" s="617"/>
      <c r="LBJ26" s="617"/>
      <c r="LBK26" s="617"/>
      <c r="LBL26" s="617"/>
      <c r="LBM26" s="617"/>
      <c r="LBN26" s="617"/>
      <c r="LBO26" s="617"/>
      <c r="LBP26" s="617"/>
      <c r="LBQ26" s="617"/>
      <c r="LBR26" s="617"/>
      <c r="LBS26" s="617"/>
      <c r="LBT26" s="617"/>
      <c r="LBU26" s="617"/>
      <c r="LBV26" s="617"/>
      <c r="LBW26" s="617"/>
      <c r="LBX26" s="617"/>
      <c r="LBY26" s="617"/>
      <c r="LBZ26" s="617"/>
      <c r="LCA26" s="617"/>
      <c r="LCB26" s="617"/>
      <c r="LCC26" s="617"/>
      <c r="LCD26" s="617"/>
      <c r="LCE26" s="617"/>
      <c r="LCF26" s="617"/>
      <c r="LCG26" s="617"/>
      <c r="LCH26" s="617"/>
      <c r="LCI26" s="617"/>
      <c r="LCJ26" s="617"/>
      <c r="LCK26" s="617"/>
      <c r="LCL26" s="617"/>
      <c r="LCM26" s="617"/>
      <c r="LCN26" s="617"/>
      <c r="LCO26" s="617"/>
      <c r="LCP26" s="617"/>
      <c r="LCQ26" s="617"/>
      <c r="LCR26" s="617"/>
      <c r="LCS26" s="617"/>
      <c r="LCT26" s="617"/>
      <c r="LCU26" s="617"/>
      <c r="LCV26" s="617"/>
      <c r="LCW26" s="617"/>
      <c r="LCX26" s="617"/>
      <c r="LCY26" s="617"/>
      <c r="LCZ26" s="617"/>
      <c r="LDA26" s="617"/>
      <c r="LDB26" s="617"/>
      <c r="LDC26" s="617"/>
      <c r="LDD26" s="617"/>
      <c r="LDE26" s="617"/>
      <c r="LDF26" s="617"/>
      <c r="LDG26" s="617"/>
      <c r="LDH26" s="617"/>
      <c r="LDI26" s="617"/>
      <c r="LDJ26" s="617"/>
      <c r="LDK26" s="617"/>
      <c r="LDL26" s="617"/>
      <c r="LDM26" s="617"/>
      <c r="LDN26" s="617"/>
      <c r="LDO26" s="617"/>
      <c r="LDP26" s="617"/>
      <c r="LDQ26" s="617"/>
      <c r="LDR26" s="617"/>
      <c r="LDS26" s="617"/>
      <c r="LDT26" s="617"/>
      <c r="LDU26" s="617"/>
      <c r="LDV26" s="617"/>
      <c r="LDW26" s="617"/>
      <c r="LDX26" s="617"/>
      <c r="LDY26" s="617"/>
      <c r="LDZ26" s="617"/>
      <c r="LEA26" s="617"/>
      <c r="LEB26" s="617"/>
      <c r="LEC26" s="617"/>
      <c r="LED26" s="617"/>
      <c r="LEE26" s="617"/>
      <c r="LEF26" s="617"/>
      <c r="LEG26" s="617"/>
      <c r="LEH26" s="617"/>
      <c r="LEI26" s="617"/>
      <c r="LEJ26" s="617"/>
      <c r="LEK26" s="617"/>
      <c r="LEL26" s="617"/>
      <c r="LEM26" s="617"/>
      <c r="LEN26" s="617"/>
      <c r="LEO26" s="617"/>
      <c r="LEP26" s="617"/>
      <c r="LEQ26" s="617"/>
      <c r="LER26" s="617"/>
      <c r="LES26" s="617"/>
      <c r="LET26" s="617"/>
      <c r="LEU26" s="617"/>
      <c r="LEV26" s="617"/>
      <c r="LEW26" s="617"/>
      <c r="LEX26" s="617"/>
      <c r="LEY26" s="617"/>
      <c r="LEZ26" s="617"/>
      <c r="LFA26" s="617"/>
      <c r="LFB26" s="617"/>
      <c r="LFC26" s="617"/>
      <c r="LFD26" s="617"/>
      <c r="LFE26" s="617"/>
      <c r="LFF26" s="617"/>
      <c r="LFG26" s="617"/>
      <c r="LFH26" s="617"/>
      <c r="LFI26" s="617"/>
      <c r="LFJ26" s="617"/>
      <c r="LFK26" s="617"/>
      <c r="LFL26" s="617"/>
      <c r="LFM26" s="617"/>
      <c r="LFN26" s="617"/>
      <c r="LFO26" s="617"/>
      <c r="LFP26" s="617"/>
      <c r="LFQ26" s="617"/>
      <c r="LFR26" s="617"/>
      <c r="LFS26" s="617"/>
      <c r="LFT26" s="617"/>
      <c r="LFU26" s="617"/>
      <c r="LFV26" s="617"/>
      <c r="LFW26" s="617"/>
      <c r="LFX26" s="617"/>
      <c r="LFY26" s="617"/>
      <c r="LFZ26" s="617"/>
      <c r="LGA26" s="617"/>
      <c r="LGB26" s="617"/>
      <c r="LGC26" s="617"/>
      <c r="LGD26" s="617"/>
      <c r="LGE26" s="617"/>
      <c r="LGF26" s="617"/>
      <c r="LGG26" s="617"/>
      <c r="LGH26" s="617"/>
      <c r="LGI26" s="617"/>
      <c r="LGJ26" s="617"/>
      <c r="LGK26" s="617"/>
      <c r="LGL26" s="617"/>
      <c r="LGM26" s="617"/>
      <c r="LGN26" s="617"/>
      <c r="LGO26" s="617"/>
      <c r="LGP26" s="617"/>
      <c r="LGQ26" s="617"/>
      <c r="LGR26" s="617"/>
      <c r="LGS26" s="617"/>
      <c r="LGT26" s="617"/>
      <c r="LGU26" s="617"/>
      <c r="LGV26" s="617"/>
      <c r="LGW26" s="617"/>
      <c r="LGX26" s="617"/>
      <c r="LGY26" s="617"/>
      <c r="LGZ26" s="617"/>
      <c r="LHA26" s="617"/>
      <c r="LHB26" s="617"/>
      <c r="LHC26" s="617"/>
      <c r="LHD26" s="617"/>
      <c r="LHE26" s="617"/>
      <c r="LHF26" s="617"/>
      <c r="LHG26" s="617"/>
      <c r="LHH26" s="617"/>
      <c r="LHI26" s="617"/>
      <c r="LHJ26" s="617"/>
      <c r="LHK26" s="617"/>
      <c r="LHL26" s="617"/>
      <c r="LHM26" s="617"/>
      <c r="LHN26" s="617"/>
      <c r="LHO26" s="617"/>
      <c r="LHP26" s="617"/>
      <c r="LHQ26" s="617"/>
      <c r="LHR26" s="617"/>
      <c r="LHS26" s="617"/>
      <c r="LHT26" s="617"/>
      <c r="LHU26" s="617"/>
      <c r="LHV26" s="617"/>
      <c r="LHW26" s="617"/>
      <c r="LHX26" s="617"/>
      <c r="LHY26" s="617"/>
      <c r="LHZ26" s="617"/>
      <c r="LIA26" s="617"/>
      <c r="LIB26" s="617"/>
      <c r="LIC26" s="617"/>
      <c r="LID26" s="617"/>
      <c r="LIE26" s="617"/>
      <c r="LIF26" s="617"/>
      <c r="LIG26" s="617"/>
      <c r="LIH26" s="617"/>
      <c r="LII26" s="617"/>
      <c r="LIJ26" s="617"/>
      <c r="LIK26" s="617"/>
      <c r="LIL26" s="617"/>
      <c r="LIM26" s="617"/>
      <c r="LIN26" s="617"/>
      <c r="LIO26" s="617"/>
      <c r="LIP26" s="617"/>
      <c r="LIQ26" s="617"/>
      <c r="LIR26" s="617"/>
      <c r="LIS26" s="617"/>
      <c r="LIT26" s="617"/>
      <c r="LIU26" s="617"/>
      <c r="LIV26" s="617"/>
      <c r="LIW26" s="617"/>
      <c r="LIX26" s="617"/>
      <c r="LIY26" s="617"/>
      <c r="LIZ26" s="617"/>
      <c r="LJA26" s="617"/>
      <c r="LJB26" s="617"/>
      <c r="LJC26" s="617"/>
      <c r="LJD26" s="617"/>
      <c r="LJE26" s="617"/>
      <c r="LJF26" s="617"/>
      <c r="LJG26" s="617"/>
      <c r="LJH26" s="617"/>
      <c r="LJI26" s="617"/>
      <c r="LJJ26" s="617"/>
      <c r="LJK26" s="617"/>
      <c r="LJL26" s="617"/>
      <c r="LJM26" s="617"/>
      <c r="LJN26" s="617"/>
      <c r="LJO26" s="617"/>
      <c r="LJP26" s="617"/>
      <c r="LJQ26" s="617"/>
      <c r="LJR26" s="617"/>
      <c r="LJS26" s="617"/>
      <c r="LJT26" s="617"/>
      <c r="LJU26" s="617"/>
      <c r="LJV26" s="617"/>
      <c r="LJW26" s="617"/>
      <c r="LJX26" s="617"/>
      <c r="LJY26" s="617"/>
      <c r="LJZ26" s="617"/>
      <c r="LKA26" s="617"/>
      <c r="LKB26" s="617"/>
      <c r="LKC26" s="617"/>
      <c r="LKD26" s="617"/>
      <c r="LKE26" s="617"/>
      <c r="LKF26" s="617"/>
      <c r="LKG26" s="617"/>
      <c r="LKH26" s="617"/>
      <c r="LKI26" s="617"/>
      <c r="LKJ26" s="617"/>
      <c r="LKK26" s="617"/>
      <c r="LKL26" s="617"/>
      <c r="LKM26" s="617"/>
      <c r="LKN26" s="617"/>
      <c r="LKO26" s="617"/>
      <c r="LKP26" s="617"/>
      <c r="LKQ26" s="617"/>
      <c r="LKR26" s="617"/>
      <c r="LKS26" s="617"/>
      <c r="LKT26" s="617"/>
      <c r="LKU26" s="617"/>
      <c r="LKV26" s="617"/>
      <c r="LKW26" s="617"/>
      <c r="LKX26" s="617"/>
      <c r="LKY26" s="617"/>
      <c r="LKZ26" s="617"/>
      <c r="LLA26" s="617"/>
      <c r="LLB26" s="617"/>
      <c r="LLC26" s="617"/>
      <c r="LLD26" s="617"/>
      <c r="LLE26" s="617"/>
      <c r="LLF26" s="617"/>
      <c r="LLG26" s="617"/>
      <c r="LLH26" s="617"/>
      <c r="LLI26" s="617"/>
      <c r="LLJ26" s="617"/>
      <c r="LLK26" s="617"/>
      <c r="LLL26" s="617"/>
      <c r="LLM26" s="617"/>
      <c r="LLN26" s="617"/>
      <c r="LLO26" s="617"/>
      <c r="LLP26" s="617"/>
      <c r="LLQ26" s="617"/>
      <c r="LLR26" s="617"/>
      <c r="LLS26" s="617"/>
      <c r="LLT26" s="617"/>
      <c r="LLU26" s="617"/>
      <c r="LLV26" s="617"/>
      <c r="LLW26" s="617"/>
      <c r="LLX26" s="617"/>
      <c r="LLY26" s="617"/>
      <c r="LLZ26" s="617"/>
      <c r="LMA26" s="617"/>
      <c r="LMB26" s="617"/>
      <c r="LMC26" s="617"/>
      <c r="LMD26" s="617"/>
      <c r="LME26" s="617"/>
      <c r="LMF26" s="617"/>
      <c r="LMG26" s="617"/>
      <c r="LMH26" s="617"/>
      <c r="LMI26" s="617"/>
      <c r="LMJ26" s="617"/>
      <c r="LMK26" s="617"/>
      <c r="LML26" s="617"/>
      <c r="LMM26" s="617"/>
      <c r="LMN26" s="617"/>
      <c r="LMO26" s="617"/>
      <c r="LMP26" s="617"/>
      <c r="LMQ26" s="617"/>
      <c r="LMR26" s="617"/>
      <c r="LMS26" s="617"/>
      <c r="LMT26" s="617"/>
      <c r="LMU26" s="617"/>
      <c r="LMV26" s="617"/>
      <c r="LMW26" s="617"/>
      <c r="LMX26" s="617"/>
      <c r="LMY26" s="617"/>
      <c r="LMZ26" s="617"/>
      <c r="LNA26" s="617"/>
      <c r="LNB26" s="617"/>
      <c r="LNC26" s="617"/>
      <c r="LND26" s="617"/>
      <c r="LNE26" s="617"/>
      <c r="LNF26" s="617"/>
      <c r="LNG26" s="617"/>
      <c r="LNH26" s="617"/>
      <c r="LNI26" s="617"/>
      <c r="LNJ26" s="617"/>
      <c r="LNK26" s="617"/>
      <c r="LNL26" s="617"/>
      <c r="LNM26" s="617"/>
      <c r="LNN26" s="617"/>
      <c r="LNO26" s="617"/>
      <c r="LNP26" s="617"/>
      <c r="LNQ26" s="617"/>
      <c r="LNR26" s="617"/>
      <c r="LNS26" s="617"/>
      <c r="LNT26" s="617"/>
      <c r="LNU26" s="617"/>
      <c r="LNV26" s="617"/>
      <c r="LNW26" s="617"/>
      <c r="LNX26" s="617"/>
      <c r="LNY26" s="617"/>
      <c r="LNZ26" s="617"/>
      <c r="LOA26" s="617"/>
      <c r="LOB26" s="617"/>
      <c r="LOC26" s="617"/>
      <c r="LOD26" s="617"/>
      <c r="LOE26" s="617"/>
      <c r="LOF26" s="617"/>
      <c r="LOG26" s="617"/>
      <c r="LOH26" s="617"/>
      <c r="LOI26" s="617"/>
      <c r="LOJ26" s="617"/>
      <c r="LOK26" s="617"/>
      <c r="LOL26" s="617"/>
      <c r="LOM26" s="617"/>
      <c r="LON26" s="617"/>
      <c r="LOO26" s="617"/>
      <c r="LOP26" s="617"/>
      <c r="LOQ26" s="617"/>
      <c r="LOR26" s="617"/>
      <c r="LOS26" s="617"/>
      <c r="LOT26" s="617"/>
      <c r="LOU26" s="617"/>
      <c r="LOV26" s="617"/>
      <c r="LOW26" s="617"/>
      <c r="LOX26" s="617"/>
      <c r="LOY26" s="617"/>
      <c r="LOZ26" s="617"/>
      <c r="LPA26" s="617"/>
      <c r="LPB26" s="617"/>
      <c r="LPC26" s="617"/>
      <c r="LPD26" s="617"/>
      <c r="LPE26" s="617"/>
      <c r="LPF26" s="617"/>
      <c r="LPG26" s="617"/>
      <c r="LPH26" s="617"/>
      <c r="LPI26" s="617"/>
      <c r="LPJ26" s="617"/>
      <c r="LPK26" s="617"/>
      <c r="LPL26" s="617"/>
      <c r="LPM26" s="617"/>
      <c r="LPN26" s="617"/>
      <c r="LPO26" s="617"/>
      <c r="LPP26" s="617"/>
      <c r="LPQ26" s="617"/>
      <c r="LPR26" s="617"/>
      <c r="LPS26" s="617"/>
      <c r="LPT26" s="617"/>
      <c r="LPU26" s="617"/>
      <c r="LPV26" s="617"/>
      <c r="LPW26" s="617"/>
      <c r="LPX26" s="617"/>
      <c r="LPY26" s="617"/>
      <c r="LPZ26" s="617"/>
      <c r="LQA26" s="617"/>
      <c r="LQB26" s="617"/>
      <c r="LQC26" s="617"/>
      <c r="LQD26" s="617"/>
      <c r="LQE26" s="617"/>
      <c r="LQF26" s="617"/>
      <c r="LQG26" s="617"/>
      <c r="LQH26" s="617"/>
      <c r="LQI26" s="617"/>
      <c r="LQJ26" s="617"/>
      <c r="LQK26" s="617"/>
      <c r="LQL26" s="617"/>
      <c r="LQM26" s="617"/>
      <c r="LQN26" s="617"/>
      <c r="LQO26" s="617"/>
      <c r="LQP26" s="617"/>
      <c r="LQQ26" s="617"/>
      <c r="LQR26" s="617"/>
      <c r="LQS26" s="617"/>
      <c r="LQT26" s="617"/>
      <c r="LQU26" s="617"/>
      <c r="LQV26" s="617"/>
      <c r="LQW26" s="617"/>
      <c r="LQX26" s="617"/>
      <c r="LQY26" s="617"/>
      <c r="LQZ26" s="617"/>
      <c r="LRA26" s="617"/>
      <c r="LRB26" s="617"/>
      <c r="LRC26" s="617"/>
      <c r="LRD26" s="617"/>
      <c r="LRE26" s="617"/>
      <c r="LRF26" s="617"/>
      <c r="LRG26" s="617"/>
      <c r="LRH26" s="617"/>
      <c r="LRI26" s="617"/>
      <c r="LRJ26" s="617"/>
      <c r="LRK26" s="617"/>
      <c r="LRL26" s="617"/>
      <c r="LRM26" s="617"/>
      <c r="LRN26" s="617"/>
      <c r="LRO26" s="617"/>
      <c r="LRP26" s="617"/>
      <c r="LRQ26" s="617"/>
      <c r="LRR26" s="617"/>
      <c r="LRS26" s="617"/>
      <c r="LRT26" s="617"/>
      <c r="LRU26" s="617"/>
      <c r="LRV26" s="617"/>
      <c r="LRW26" s="617"/>
      <c r="LRX26" s="617"/>
      <c r="LRY26" s="617"/>
      <c r="LRZ26" s="617"/>
      <c r="LSA26" s="617"/>
      <c r="LSB26" s="617"/>
      <c r="LSC26" s="617"/>
      <c r="LSD26" s="617"/>
      <c r="LSE26" s="617"/>
      <c r="LSF26" s="617"/>
      <c r="LSG26" s="617"/>
      <c r="LSH26" s="617"/>
      <c r="LSI26" s="617"/>
      <c r="LSJ26" s="617"/>
      <c r="LSK26" s="617"/>
      <c r="LSL26" s="617"/>
      <c r="LSM26" s="617"/>
      <c r="LSN26" s="617"/>
      <c r="LSO26" s="617"/>
      <c r="LSP26" s="617"/>
      <c r="LSQ26" s="617"/>
      <c r="LSR26" s="617"/>
      <c r="LSS26" s="617"/>
      <c r="LST26" s="617"/>
      <c r="LSU26" s="617"/>
      <c r="LSV26" s="617"/>
      <c r="LSW26" s="617"/>
      <c r="LSX26" s="617"/>
      <c r="LSY26" s="617"/>
      <c r="LSZ26" s="617"/>
      <c r="LTA26" s="617"/>
      <c r="LTB26" s="617"/>
      <c r="LTC26" s="617"/>
      <c r="LTD26" s="617"/>
      <c r="LTE26" s="617"/>
      <c r="LTF26" s="617"/>
      <c r="LTG26" s="617"/>
      <c r="LTH26" s="617"/>
      <c r="LTI26" s="617"/>
      <c r="LTJ26" s="617"/>
      <c r="LTK26" s="617"/>
      <c r="LTL26" s="617"/>
      <c r="LTM26" s="617"/>
      <c r="LTN26" s="617"/>
      <c r="LTO26" s="617"/>
      <c r="LTP26" s="617"/>
      <c r="LTQ26" s="617"/>
      <c r="LTR26" s="617"/>
      <c r="LTS26" s="617"/>
      <c r="LTT26" s="617"/>
      <c r="LTU26" s="617"/>
      <c r="LTV26" s="617"/>
      <c r="LTW26" s="617"/>
      <c r="LTX26" s="617"/>
      <c r="LTY26" s="617"/>
      <c r="LTZ26" s="617"/>
      <c r="LUA26" s="617"/>
      <c r="LUB26" s="617"/>
      <c r="LUC26" s="617"/>
      <c r="LUD26" s="617"/>
      <c r="LUE26" s="617"/>
      <c r="LUF26" s="617"/>
      <c r="LUG26" s="617"/>
      <c r="LUH26" s="617"/>
      <c r="LUI26" s="617"/>
      <c r="LUJ26" s="617"/>
      <c r="LUK26" s="617"/>
      <c r="LUL26" s="617"/>
      <c r="LUM26" s="617"/>
      <c r="LUN26" s="617"/>
      <c r="LUO26" s="617"/>
      <c r="LUP26" s="617"/>
      <c r="LUQ26" s="617"/>
      <c r="LUR26" s="617"/>
      <c r="LUS26" s="617"/>
      <c r="LUT26" s="617"/>
      <c r="LUU26" s="617"/>
      <c r="LUV26" s="617"/>
      <c r="LUW26" s="617"/>
      <c r="LUX26" s="617"/>
      <c r="LUY26" s="617"/>
      <c r="LUZ26" s="617"/>
      <c r="LVA26" s="617"/>
      <c r="LVB26" s="617"/>
      <c r="LVC26" s="617"/>
      <c r="LVD26" s="617"/>
      <c r="LVE26" s="617"/>
      <c r="LVF26" s="617"/>
      <c r="LVG26" s="617"/>
      <c r="LVH26" s="617"/>
      <c r="LVI26" s="617"/>
      <c r="LVJ26" s="617"/>
      <c r="LVK26" s="617"/>
      <c r="LVL26" s="617"/>
      <c r="LVM26" s="617"/>
      <c r="LVN26" s="617"/>
      <c r="LVO26" s="617"/>
      <c r="LVP26" s="617"/>
      <c r="LVQ26" s="617"/>
      <c r="LVR26" s="617"/>
      <c r="LVS26" s="617"/>
      <c r="LVT26" s="617"/>
      <c r="LVU26" s="617"/>
      <c r="LVV26" s="617"/>
      <c r="LVW26" s="617"/>
      <c r="LVX26" s="617"/>
      <c r="LVY26" s="617"/>
      <c r="LVZ26" s="617"/>
      <c r="LWA26" s="617"/>
      <c r="LWB26" s="617"/>
      <c r="LWC26" s="617"/>
      <c r="LWD26" s="617"/>
      <c r="LWE26" s="617"/>
      <c r="LWF26" s="617"/>
      <c r="LWG26" s="617"/>
      <c r="LWH26" s="617"/>
      <c r="LWI26" s="617"/>
      <c r="LWJ26" s="617"/>
      <c r="LWK26" s="617"/>
      <c r="LWL26" s="617"/>
      <c r="LWM26" s="617"/>
      <c r="LWN26" s="617"/>
      <c r="LWO26" s="617"/>
      <c r="LWP26" s="617"/>
      <c r="LWQ26" s="617"/>
      <c r="LWR26" s="617"/>
      <c r="LWS26" s="617"/>
      <c r="LWT26" s="617"/>
      <c r="LWU26" s="617"/>
      <c r="LWV26" s="617"/>
      <c r="LWW26" s="617"/>
      <c r="LWX26" s="617"/>
      <c r="LWY26" s="617"/>
      <c r="LWZ26" s="617"/>
      <c r="LXA26" s="617"/>
      <c r="LXB26" s="617"/>
      <c r="LXC26" s="617"/>
      <c r="LXD26" s="617"/>
      <c r="LXE26" s="617"/>
      <c r="LXF26" s="617"/>
      <c r="LXG26" s="617"/>
      <c r="LXH26" s="617"/>
      <c r="LXI26" s="617"/>
      <c r="LXJ26" s="617"/>
      <c r="LXK26" s="617"/>
      <c r="LXL26" s="617"/>
      <c r="LXM26" s="617"/>
      <c r="LXN26" s="617"/>
      <c r="LXO26" s="617"/>
      <c r="LXP26" s="617"/>
      <c r="LXQ26" s="617"/>
      <c r="LXR26" s="617"/>
      <c r="LXS26" s="617"/>
      <c r="LXT26" s="617"/>
      <c r="LXU26" s="617"/>
      <c r="LXV26" s="617"/>
      <c r="LXW26" s="617"/>
      <c r="LXX26" s="617"/>
      <c r="LXY26" s="617"/>
      <c r="LXZ26" s="617"/>
      <c r="LYA26" s="617"/>
      <c r="LYB26" s="617"/>
      <c r="LYC26" s="617"/>
      <c r="LYD26" s="617"/>
      <c r="LYE26" s="617"/>
      <c r="LYF26" s="617"/>
      <c r="LYG26" s="617"/>
      <c r="LYH26" s="617"/>
      <c r="LYI26" s="617"/>
      <c r="LYJ26" s="617"/>
      <c r="LYK26" s="617"/>
      <c r="LYL26" s="617"/>
      <c r="LYM26" s="617"/>
      <c r="LYN26" s="617"/>
      <c r="LYO26" s="617"/>
      <c r="LYP26" s="617"/>
      <c r="LYQ26" s="617"/>
      <c r="LYR26" s="617"/>
      <c r="LYS26" s="617"/>
      <c r="LYT26" s="617"/>
      <c r="LYU26" s="617"/>
      <c r="LYV26" s="617"/>
      <c r="LYW26" s="617"/>
      <c r="LYX26" s="617"/>
      <c r="LYY26" s="617"/>
      <c r="LYZ26" s="617"/>
      <c r="LZA26" s="617"/>
      <c r="LZB26" s="617"/>
      <c r="LZC26" s="617"/>
      <c r="LZD26" s="617"/>
      <c r="LZE26" s="617"/>
      <c r="LZF26" s="617"/>
      <c r="LZG26" s="617"/>
      <c r="LZH26" s="617"/>
      <c r="LZI26" s="617"/>
      <c r="LZJ26" s="617"/>
      <c r="LZK26" s="617"/>
      <c r="LZL26" s="617"/>
      <c r="LZM26" s="617"/>
      <c r="LZN26" s="617"/>
      <c r="LZO26" s="617"/>
      <c r="LZP26" s="617"/>
      <c r="LZQ26" s="617"/>
      <c r="LZR26" s="617"/>
      <c r="LZS26" s="617"/>
      <c r="LZT26" s="617"/>
      <c r="LZU26" s="617"/>
      <c r="LZV26" s="617"/>
      <c r="LZW26" s="617"/>
      <c r="LZX26" s="617"/>
      <c r="LZY26" s="617"/>
      <c r="LZZ26" s="617"/>
      <c r="MAA26" s="617"/>
      <c r="MAB26" s="617"/>
      <c r="MAC26" s="617"/>
      <c r="MAD26" s="617"/>
      <c r="MAE26" s="617"/>
      <c r="MAF26" s="617"/>
      <c r="MAG26" s="617"/>
      <c r="MAH26" s="617"/>
      <c r="MAI26" s="617"/>
      <c r="MAJ26" s="617"/>
      <c r="MAK26" s="617"/>
      <c r="MAL26" s="617"/>
      <c r="MAM26" s="617"/>
      <c r="MAN26" s="617"/>
      <c r="MAO26" s="617"/>
      <c r="MAP26" s="617"/>
      <c r="MAQ26" s="617"/>
      <c r="MAR26" s="617"/>
      <c r="MAS26" s="617"/>
      <c r="MAT26" s="617"/>
      <c r="MAU26" s="617"/>
      <c r="MAV26" s="617"/>
      <c r="MAW26" s="617"/>
      <c r="MAX26" s="617"/>
      <c r="MAY26" s="617"/>
      <c r="MAZ26" s="617"/>
      <c r="MBA26" s="617"/>
      <c r="MBB26" s="617"/>
      <c r="MBC26" s="617"/>
      <c r="MBD26" s="617"/>
      <c r="MBE26" s="617"/>
      <c r="MBF26" s="617"/>
      <c r="MBG26" s="617"/>
      <c r="MBH26" s="617"/>
      <c r="MBI26" s="617"/>
      <c r="MBJ26" s="617"/>
      <c r="MBK26" s="617"/>
      <c r="MBL26" s="617"/>
      <c r="MBM26" s="617"/>
      <c r="MBN26" s="617"/>
      <c r="MBO26" s="617"/>
      <c r="MBP26" s="617"/>
      <c r="MBQ26" s="617"/>
      <c r="MBR26" s="617"/>
      <c r="MBS26" s="617"/>
      <c r="MBT26" s="617"/>
      <c r="MBU26" s="617"/>
      <c r="MBV26" s="617"/>
      <c r="MBW26" s="617"/>
      <c r="MBX26" s="617"/>
      <c r="MBY26" s="617"/>
      <c r="MBZ26" s="617"/>
      <c r="MCA26" s="617"/>
      <c r="MCB26" s="617"/>
      <c r="MCC26" s="617"/>
      <c r="MCD26" s="617"/>
      <c r="MCE26" s="617"/>
      <c r="MCF26" s="617"/>
      <c r="MCG26" s="617"/>
      <c r="MCH26" s="617"/>
      <c r="MCI26" s="617"/>
      <c r="MCJ26" s="617"/>
      <c r="MCK26" s="617"/>
      <c r="MCL26" s="617"/>
      <c r="MCM26" s="617"/>
      <c r="MCN26" s="617"/>
      <c r="MCO26" s="617"/>
      <c r="MCP26" s="617"/>
      <c r="MCQ26" s="617"/>
      <c r="MCR26" s="617"/>
      <c r="MCS26" s="617"/>
      <c r="MCT26" s="617"/>
      <c r="MCU26" s="617"/>
      <c r="MCV26" s="617"/>
      <c r="MCW26" s="617"/>
      <c r="MCX26" s="617"/>
      <c r="MCY26" s="617"/>
      <c r="MCZ26" s="617"/>
      <c r="MDA26" s="617"/>
      <c r="MDB26" s="617"/>
      <c r="MDC26" s="617"/>
      <c r="MDD26" s="617"/>
      <c r="MDE26" s="617"/>
      <c r="MDF26" s="617"/>
      <c r="MDG26" s="617"/>
      <c r="MDH26" s="617"/>
      <c r="MDI26" s="617"/>
      <c r="MDJ26" s="617"/>
      <c r="MDK26" s="617"/>
      <c r="MDL26" s="617"/>
      <c r="MDM26" s="617"/>
      <c r="MDN26" s="617"/>
      <c r="MDO26" s="617"/>
      <c r="MDP26" s="617"/>
      <c r="MDQ26" s="617"/>
      <c r="MDR26" s="617"/>
      <c r="MDS26" s="617"/>
      <c r="MDT26" s="617"/>
      <c r="MDU26" s="617"/>
      <c r="MDV26" s="617"/>
      <c r="MDW26" s="617"/>
      <c r="MDX26" s="617"/>
      <c r="MDY26" s="617"/>
      <c r="MDZ26" s="617"/>
      <c r="MEA26" s="617"/>
      <c r="MEB26" s="617"/>
      <c r="MEC26" s="617"/>
      <c r="MED26" s="617"/>
      <c r="MEE26" s="617"/>
      <c r="MEF26" s="617"/>
      <c r="MEG26" s="617"/>
      <c r="MEH26" s="617"/>
      <c r="MEI26" s="617"/>
      <c r="MEJ26" s="617"/>
      <c r="MEK26" s="617"/>
      <c r="MEL26" s="617"/>
      <c r="MEM26" s="617"/>
      <c r="MEN26" s="617"/>
      <c r="MEO26" s="617"/>
      <c r="MEP26" s="617"/>
      <c r="MEQ26" s="617"/>
      <c r="MER26" s="617"/>
      <c r="MES26" s="617"/>
      <c r="MET26" s="617"/>
      <c r="MEU26" s="617"/>
      <c r="MEV26" s="617"/>
      <c r="MEW26" s="617"/>
      <c r="MEX26" s="617"/>
      <c r="MEY26" s="617"/>
      <c r="MEZ26" s="617"/>
      <c r="MFA26" s="617"/>
      <c r="MFB26" s="617"/>
      <c r="MFC26" s="617"/>
      <c r="MFD26" s="617"/>
      <c r="MFE26" s="617"/>
      <c r="MFF26" s="617"/>
      <c r="MFG26" s="617"/>
      <c r="MFH26" s="617"/>
      <c r="MFI26" s="617"/>
      <c r="MFJ26" s="617"/>
      <c r="MFK26" s="617"/>
      <c r="MFL26" s="617"/>
      <c r="MFM26" s="617"/>
      <c r="MFN26" s="617"/>
      <c r="MFO26" s="617"/>
      <c r="MFP26" s="617"/>
      <c r="MFQ26" s="617"/>
      <c r="MFR26" s="617"/>
      <c r="MFS26" s="617"/>
      <c r="MFT26" s="617"/>
      <c r="MFU26" s="617"/>
      <c r="MFV26" s="617"/>
      <c r="MFW26" s="617"/>
      <c r="MFX26" s="617"/>
      <c r="MFY26" s="617"/>
      <c r="MFZ26" s="617"/>
      <c r="MGA26" s="617"/>
      <c r="MGB26" s="617"/>
      <c r="MGC26" s="617"/>
      <c r="MGD26" s="617"/>
      <c r="MGE26" s="617"/>
      <c r="MGF26" s="617"/>
      <c r="MGG26" s="617"/>
      <c r="MGH26" s="617"/>
      <c r="MGI26" s="617"/>
      <c r="MGJ26" s="617"/>
      <c r="MGK26" s="617"/>
      <c r="MGL26" s="617"/>
      <c r="MGM26" s="617"/>
      <c r="MGN26" s="617"/>
      <c r="MGO26" s="617"/>
      <c r="MGP26" s="617"/>
      <c r="MGQ26" s="617"/>
      <c r="MGR26" s="617"/>
      <c r="MGS26" s="617"/>
      <c r="MGT26" s="617"/>
      <c r="MGU26" s="617"/>
      <c r="MGV26" s="617"/>
      <c r="MGW26" s="617"/>
      <c r="MGX26" s="617"/>
      <c r="MGY26" s="617"/>
      <c r="MGZ26" s="617"/>
      <c r="MHA26" s="617"/>
      <c r="MHB26" s="617"/>
      <c r="MHC26" s="617"/>
      <c r="MHD26" s="617"/>
      <c r="MHE26" s="617"/>
      <c r="MHF26" s="617"/>
      <c r="MHG26" s="617"/>
      <c r="MHH26" s="617"/>
      <c r="MHI26" s="617"/>
      <c r="MHJ26" s="617"/>
      <c r="MHK26" s="617"/>
      <c r="MHL26" s="617"/>
      <c r="MHM26" s="617"/>
      <c r="MHN26" s="617"/>
      <c r="MHO26" s="617"/>
      <c r="MHP26" s="617"/>
      <c r="MHQ26" s="617"/>
      <c r="MHR26" s="617"/>
      <c r="MHS26" s="617"/>
      <c r="MHT26" s="617"/>
      <c r="MHU26" s="617"/>
      <c r="MHV26" s="617"/>
      <c r="MHW26" s="617"/>
      <c r="MHX26" s="617"/>
      <c r="MHY26" s="617"/>
      <c r="MHZ26" s="617"/>
      <c r="MIA26" s="617"/>
      <c r="MIB26" s="617"/>
      <c r="MIC26" s="617"/>
      <c r="MID26" s="617"/>
      <c r="MIE26" s="617"/>
      <c r="MIF26" s="617"/>
      <c r="MIG26" s="617"/>
      <c r="MIH26" s="617"/>
      <c r="MII26" s="617"/>
      <c r="MIJ26" s="617"/>
      <c r="MIK26" s="617"/>
      <c r="MIL26" s="617"/>
      <c r="MIM26" s="617"/>
      <c r="MIN26" s="617"/>
      <c r="MIO26" s="617"/>
      <c r="MIP26" s="617"/>
      <c r="MIQ26" s="617"/>
      <c r="MIR26" s="617"/>
      <c r="MIS26" s="617"/>
      <c r="MIT26" s="617"/>
      <c r="MIU26" s="617"/>
      <c r="MIV26" s="617"/>
      <c r="MIW26" s="617"/>
      <c r="MIX26" s="617"/>
      <c r="MIY26" s="617"/>
      <c r="MIZ26" s="617"/>
      <c r="MJA26" s="617"/>
      <c r="MJB26" s="617"/>
      <c r="MJC26" s="617"/>
      <c r="MJD26" s="617"/>
      <c r="MJE26" s="617"/>
      <c r="MJF26" s="617"/>
      <c r="MJG26" s="617"/>
      <c r="MJH26" s="617"/>
      <c r="MJI26" s="617"/>
      <c r="MJJ26" s="617"/>
      <c r="MJK26" s="617"/>
      <c r="MJL26" s="617"/>
      <c r="MJM26" s="617"/>
      <c r="MJN26" s="617"/>
      <c r="MJO26" s="617"/>
      <c r="MJP26" s="617"/>
      <c r="MJQ26" s="617"/>
      <c r="MJR26" s="617"/>
      <c r="MJS26" s="617"/>
      <c r="MJT26" s="617"/>
      <c r="MJU26" s="617"/>
      <c r="MJV26" s="617"/>
      <c r="MJW26" s="617"/>
      <c r="MJX26" s="617"/>
      <c r="MJY26" s="617"/>
      <c r="MJZ26" s="617"/>
      <c r="MKA26" s="617"/>
      <c r="MKB26" s="617"/>
      <c r="MKC26" s="617"/>
      <c r="MKD26" s="617"/>
      <c r="MKE26" s="617"/>
      <c r="MKF26" s="617"/>
      <c r="MKG26" s="617"/>
      <c r="MKH26" s="617"/>
      <c r="MKI26" s="617"/>
      <c r="MKJ26" s="617"/>
      <c r="MKK26" s="617"/>
      <c r="MKL26" s="617"/>
      <c r="MKM26" s="617"/>
      <c r="MKN26" s="617"/>
      <c r="MKO26" s="617"/>
      <c r="MKP26" s="617"/>
      <c r="MKQ26" s="617"/>
      <c r="MKR26" s="617"/>
      <c r="MKS26" s="617"/>
      <c r="MKT26" s="617"/>
      <c r="MKU26" s="617"/>
      <c r="MKV26" s="617"/>
      <c r="MKW26" s="617"/>
      <c r="MKX26" s="617"/>
      <c r="MKY26" s="617"/>
      <c r="MKZ26" s="617"/>
      <c r="MLA26" s="617"/>
      <c r="MLB26" s="617"/>
      <c r="MLC26" s="617"/>
      <c r="MLD26" s="617"/>
      <c r="MLE26" s="617"/>
      <c r="MLF26" s="617"/>
      <c r="MLG26" s="617"/>
      <c r="MLH26" s="617"/>
      <c r="MLI26" s="617"/>
      <c r="MLJ26" s="617"/>
      <c r="MLK26" s="617"/>
      <c r="MLL26" s="617"/>
      <c r="MLM26" s="617"/>
      <c r="MLN26" s="617"/>
      <c r="MLO26" s="617"/>
      <c r="MLP26" s="617"/>
      <c r="MLQ26" s="617"/>
      <c r="MLR26" s="617"/>
      <c r="MLS26" s="617"/>
      <c r="MLT26" s="617"/>
      <c r="MLU26" s="617"/>
      <c r="MLV26" s="617"/>
      <c r="MLW26" s="617"/>
      <c r="MLX26" s="617"/>
      <c r="MLY26" s="617"/>
      <c r="MLZ26" s="617"/>
      <c r="MMA26" s="617"/>
      <c r="MMB26" s="617"/>
      <c r="MMC26" s="617"/>
      <c r="MMD26" s="617"/>
      <c r="MME26" s="617"/>
      <c r="MMF26" s="617"/>
      <c r="MMG26" s="617"/>
      <c r="MMH26" s="617"/>
      <c r="MMI26" s="617"/>
      <c r="MMJ26" s="617"/>
      <c r="MMK26" s="617"/>
      <c r="MML26" s="617"/>
      <c r="MMM26" s="617"/>
      <c r="MMN26" s="617"/>
      <c r="MMO26" s="617"/>
      <c r="MMP26" s="617"/>
      <c r="MMQ26" s="617"/>
      <c r="MMR26" s="617"/>
      <c r="MMS26" s="617"/>
      <c r="MMT26" s="617"/>
      <c r="MMU26" s="617"/>
      <c r="MMV26" s="617"/>
      <c r="MMW26" s="617"/>
      <c r="MMX26" s="617"/>
      <c r="MMY26" s="617"/>
      <c r="MMZ26" s="617"/>
      <c r="MNA26" s="617"/>
      <c r="MNB26" s="617"/>
      <c r="MNC26" s="617"/>
      <c r="MND26" s="617"/>
      <c r="MNE26" s="617"/>
      <c r="MNF26" s="617"/>
      <c r="MNG26" s="617"/>
      <c r="MNH26" s="617"/>
      <c r="MNI26" s="617"/>
      <c r="MNJ26" s="617"/>
      <c r="MNK26" s="617"/>
      <c r="MNL26" s="617"/>
      <c r="MNM26" s="617"/>
      <c r="MNN26" s="617"/>
      <c r="MNO26" s="617"/>
      <c r="MNP26" s="617"/>
      <c r="MNQ26" s="617"/>
      <c r="MNR26" s="617"/>
      <c r="MNS26" s="617"/>
      <c r="MNT26" s="617"/>
      <c r="MNU26" s="617"/>
      <c r="MNV26" s="617"/>
      <c r="MNW26" s="617"/>
      <c r="MNX26" s="617"/>
      <c r="MNY26" s="617"/>
      <c r="MNZ26" s="617"/>
      <c r="MOA26" s="617"/>
      <c r="MOB26" s="617"/>
      <c r="MOC26" s="617"/>
      <c r="MOD26" s="617"/>
      <c r="MOE26" s="617"/>
      <c r="MOF26" s="617"/>
      <c r="MOG26" s="617"/>
      <c r="MOH26" s="617"/>
      <c r="MOI26" s="617"/>
      <c r="MOJ26" s="617"/>
      <c r="MOK26" s="617"/>
      <c r="MOL26" s="617"/>
      <c r="MOM26" s="617"/>
      <c r="MON26" s="617"/>
      <c r="MOO26" s="617"/>
      <c r="MOP26" s="617"/>
      <c r="MOQ26" s="617"/>
      <c r="MOR26" s="617"/>
      <c r="MOS26" s="617"/>
      <c r="MOT26" s="617"/>
      <c r="MOU26" s="617"/>
      <c r="MOV26" s="617"/>
      <c r="MOW26" s="617"/>
      <c r="MOX26" s="617"/>
      <c r="MOY26" s="617"/>
      <c r="MOZ26" s="617"/>
      <c r="MPA26" s="617"/>
      <c r="MPB26" s="617"/>
      <c r="MPC26" s="617"/>
      <c r="MPD26" s="617"/>
      <c r="MPE26" s="617"/>
      <c r="MPF26" s="617"/>
      <c r="MPG26" s="617"/>
      <c r="MPH26" s="617"/>
      <c r="MPI26" s="617"/>
      <c r="MPJ26" s="617"/>
      <c r="MPK26" s="617"/>
      <c r="MPL26" s="617"/>
      <c r="MPM26" s="617"/>
      <c r="MPN26" s="617"/>
      <c r="MPO26" s="617"/>
      <c r="MPP26" s="617"/>
      <c r="MPQ26" s="617"/>
      <c r="MPR26" s="617"/>
      <c r="MPS26" s="617"/>
      <c r="MPT26" s="617"/>
      <c r="MPU26" s="617"/>
      <c r="MPV26" s="617"/>
      <c r="MPW26" s="617"/>
      <c r="MPX26" s="617"/>
      <c r="MPY26" s="617"/>
      <c r="MPZ26" s="617"/>
      <c r="MQA26" s="617"/>
      <c r="MQB26" s="617"/>
      <c r="MQC26" s="617"/>
      <c r="MQD26" s="617"/>
      <c r="MQE26" s="617"/>
      <c r="MQF26" s="617"/>
      <c r="MQG26" s="617"/>
      <c r="MQH26" s="617"/>
      <c r="MQI26" s="617"/>
      <c r="MQJ26" s="617"/>
      <c r="MQK26" s="617"/>
      <c r="MQL26" s="617"/>
      <c r="MQM26" s="617"/>
      <c r="MQN26" s="617"/>
      <c r="MQO26" s="617"/>
      <c r="MQP26" s="617"/>
      <c r="MQQ26" s="617"/>
      <c r="MQR26" s="617"/>
      <c r="MQS26" s="617"/>
      <c r="MQT26" s="617"/>
      <c r="MQU26" s="617"/>
      <c r="MQV26" s="617"/>
      <c r="MQW26" s="617"/>
      <c r="MQX26" s="617"/>
      <c r="MQY26" s="617"/>
      <c r="MQZ26" s="617"/>
      <c r="MRA26" s="617"/>
      <c r="MRB26" s="617"/>
      <c r="MRC26" s="617"/>
      <c r="MRD26" s="617"/>
      <c r="MRE26" s="617"/>
      <c r="MRF26" s="617"/>
      <c r="MRG26" s="617"/>
      <c r="MRH26" s="617"/>
      <c r="MRI26" s="617"/>
      <c r="MRJ26" s="617"/>
      <c r="MRK26" s="617"/>
      <c r="MRL26" s="617"/>
      <c r="MRM26" s="617"/>
      <c r="MRN26" s="617"/>
      <c r="MRO26" s="617"/>
      <c r="MRP26" s="617"/>
      <c r="MRQ26" s="617"/>
      <c r="MRR26" s="617"/>
      <c r="MRS26" s="617"/>
      <c r="MRT26" s="617"/>
      <c r="MRU26" s="617"/>
      <c r="MRV26" s="617"/>
      <c r="MRW26" s="617"/>
      <c r="MRX26" s="617"/>
      <c r="MRY26" s="617"/>
      <c r="MRZ26" s="617"/>
      <c r="MSA26" s="617"/>
      <c r="MSB26" s="617"/>
      <c r="MSC26" s="617"/>
      <c r="MSD26" s="617"/>
      <c r="MSE26" s="617"/>
      <c r="MSF26" s="617"/>
      <c r="MSG26" s="617"/>
      <c r="MSH26" s="617"/>
      <c r="MSI26" s="617"/>
      <c r="MSJ26" s="617"/>
      <c r="MSK26" s="617"/>
      <c r="MSL26" s="617"/>
      <c r="MSM26" s="617"/>
      <c r="MSN26" s="617"/>
      <c r="MSO26" s="617"/>
      <c r="MSP26" s="617"/>
      <c r="MSQ26" s="617"/>
      <c r="MSR26" s="617"/>
      <c r="MSS26" s="617"/>
      <c r="MST26" s="617"/>
      <c r="MSU26" s="617"/>
      <c r="MSV26" s="617"/>
      <c r="MSW26" s="617"/>
      <c r="MSX26" s="617"/>
      <c r="MSY26" s="617"/>
      <c r="MSZ26" s="617"/>
      <c r="MTA26" s="617"/>
      <c r="MTB26" s="617"/>
      <c r="MTC26" s="617"/>
      <c r="MTD26" s="617"/>
      <c r="MTE26" s="617"/>
      <c r="MTF26" s="617"/>
      <c r="MTG26" s="617"/>
      <c r="MTH26" s="617"/>
      <c r="MTI26" s="617"/>
      <c r="MTJ26" s="617"/>
      <c r="MTK26" s="617"/>
      <c r="MTL26" s="617"/>
      <c r="MTM26" s="617"/>
      <c r="MTN26" s="617"/>
      <c r="MTO26" s="617"/>
      <c r="MTP26" s="617"/>
      <c r="MTQ26" s="617"/>
      <c r="MTR26" s="617"/>
      <c r="MTS26" s="617"/>
      <c r="MTT26" s="617"/>
      <c r="MTU26" s="617"/>
      <c r="MTV26" s="617"/>
      <c r="MTW26" s="617"/>
      <c r="MTX26" s="617"/>
      <c r="MTY26" s="617"/>
      <c r="MTZ26" s="617"/>
      <c r="MUA26" s="617"/>
      <c r="MUB26" s="617"/>
      <c r="MUC26" s="617"/>
      <c r="MUD26" s="617"/>
      <c r="MUE26" s="617"/>
      <c r="MUF26" s="617"/>
      <c r="MUG26" s="617"/>
      <c r="MUH26" s="617"/>
      <c r="MUI26" s="617"/>
      <c r="MUJ26" s="617"/>
      <c r="MUK26" s="617"/>
      <c r="MUL26" s="617"/>
      <c r="MUM26" s="617"/>
      <c r="MUN26" s="617"/>
      <c r="MUO26" s="617"/>
      <c r="MUP26" s="617"/>
      <c r="MUQ26" s="617"/>
      <c r="MUR26" s="617"/>
      <c r="MUS26" s="617"/>
      <c r="MUT26" s="617"/>
      <c r="MUU26" s="617"/>
      <c r="MUV26" s="617"/>
      <c r="MUW26" s="617"/>
      <c r="MUX26" s="617"/>
      <c r="MUY26" s="617"/>
      <c r="MUZ26" s="617"/>
      <c r="MVA26" s="617"/>
      <c r="MVB26" s="617"/>
      <c r="MVC26" s="617"/>
      <c r="MVD26" s="617"/>
      <c r="MVE26" s="617"/>
      <c r="MVF26" s="617"/>
      <c r="MVG26" s="617"/>
      <c r="MVH26" s="617"/>
      <c r="MVI26" s="617"/>
      <c r="MVJ26" s="617"/>
      <c r="MVK26" s="617"/>
      <c r="MVL26" s="617"/>
      <c r="MVM26" s="617"/>
      <c r="MVN26" s="617"/>
      <c r="MVO26" s="617"/>
      <c r="MVP26" s="617"/>
      <c r="MVQ26" s="617"/>
      <c r="MVR26" s="617"/>
      <c r="MVS26" s="617"/>
      <c r="MVT26" s="617"/>
      <c r="MVU26" s="617"/>
      <c r="MVV26" s="617"/>
      <c r="MVW26" s="617"/>
      <c r="MVX26" s="617"/>
      <c r="MVY26" s="617"/>
      <c r="MVZ26" s="617"/>
      <c r="MWA26" s="617"/>
      <c r="MWB26" s="617"/>
      <c r="MWC26" s="617"/>
      <c r="MWD26" s="617"/>
      <c r="MWE26" s="617"/>
      <c r="MWF26" s="617"/>
      <c r="MWG26" s="617"/>
      <c r="MWH26" s="617"/>
      <c r="MWI26" s="617"/>
      <c r="MWJ26" s="617"/>
      <c r="MWK26" s="617"/>
      <c r="MWL26" s="617"/>
      <c r="MWM26" s="617"/>
      <c r="MWN26" s="617"/>
      <c r="MWO26" s="617"/>
      <c r="MWP26" s="617"/>
      <c r="MWQ26" s="617"/>
      <c r="MWR26" s="617"/>
      <c r="MWS26" s="617"/>
      <c r="MWT26" s="617"/>
      <c r="MWU26" s="617"/>
      <c r="MWV26" s="617"/>
      <c r="MWW26" s="617"/>
      <c r="MWX26" s="617"/>
      <c r="MWY26" s="617"/>
      <c r="MWZ26" s="617"/>
      <c r="MXA26" s="617"/>
      <c r="MXB26" s="617"/>
      <c r="MXC26" s="617"/>
      <c r="MXD26" s="617"/>
      <c r="MXE26" s="617"/>
      <c r="MXF26" s="617"/>
      <c r="MXG26" s="617"/>
      <c r="MXH26" s="617"/>
      <c r="MXI26" s="617"/>
      <c r="MXJ26" s="617"/>
      <c r="MXK26" s="617"/>
      <c r="MXL26" s="617"/>
      <c r="MXM26" s="617"/>
      <c r="MXN26" s="617"/>
      <c r="MXO26" s="617"/>
      <c r="MXP26" s="617"/>
      <c r="MXQ26" s="617"/>
      <c r="MXR26" s="617"/>
      <c r="MXS26" s="617"/>
      <c r="MXT26" s="617"/>
      <c r="MXU26" s="617"/>
      <c r="MXV26" s="617"/>
      <c r="MXW26" s="617"/>
      <c r="MXX26" s="617"/>
      <c r="MXY26" s="617"/>
      <c r="MXZ26" s="617"/>
      <c r="MYA26" s="617"/>
      <c r="MYB26" s="617"/>
      <c r="MYC26" s="617"/>
      <c r="MYD26" s="617"/>
      <c r="MYE26" s="617"/>
      <c r="MYF26" s="617"/>
      <c r="MYG26" s="617"/>
      <c r="MYH26" s="617"/>
      <c r="MYI26" s="617"/>
      <c r="MYJ26" s="617"/>
      <c r="MYK26" s="617"/>
      <c r="MYL26" s="617"/>
      <c r="MYM26" s="617"/>
      <c r="MYN26" s="617"/>
      <c r="MYO26" s="617"/>
      <c r="MYP26" s="617"/>
      <c r="MYQ26" s="617"/>
      <c r="MYR26" s="617"/>
      <c r="MYS26" s="617"/>
      <c r="MYT26" s="617"/>
      <c r="MYU26" s="617"/>
      <c r="MYV26" s="617"/>
      <c r="MYW26" s="617"/>
      <c r="MYX26" s="617"/>
      <c r="MYY26" s="617"/>
      <c r="MYZ26" s="617"/>
      <c r="MZA26" s="617"/>
      <c r="MZB26" s="617"/>
      <c r="MZC26" s="617"/>
      <c r="MZD26" s="617"/>
      <c r="MZE26" s="617"/>
      <c r="MZF26" s="617"/>
      <c r="MZG26" s="617"/>
      <c r="MZH26" s="617"/>
      <c r="MZI26" s="617"/>
      <c r="MZJ26" s="617"/>
      <c r="MZK26" s="617"/>
      <c r="MZL26" s="617"/>
      <c r="MZM26" s="617"/>
      <c r="MZN26" s="617"/>
      <c r="MZO26" s="617"/>
      <c r="MZP26" s="617"/>
      <c r="MZQ26" s="617"/>
      <c r="MZR26" s="617"/>
      <c r="MZS26" s="617"/>
      <c r="MZT26" s="617"/>
      <c r="MZU26" s="617"/>
      <c r="MZV26" s="617"/>
      <c r="MZW26" s="617"/>
      <c r="MZX26" s="617"/>
      <c r="MZY26" s="617"/>
      <c r="MZZ26" s="617"/>
      <c r="NAA26" s="617"/>
      <c r="NAB26" s="617"/>
      <c r="NAC26" s="617"/>
      <c r="NAD26" s="617"/>
      <c r="NAE26" s="617"/>
      <c r="NAF26" s="617"/>
      <c r="NAG26" s="617"/>
      <c r="NAH26" s="617"/>
      <c r="NAI26" s="617"/>
      <c r="NAJ26" s="617"/>
      <c r="NAK26" s="617"/>
      <c r="NAL26" s="617"/>
      <c r="NAM26" s="617"/>
      <c r="NAN26" s="617"/>
      <c r="NAO26" s="617"/>
      <c r="NAP26" s="617"/>
      <c r="NAQ26" s="617"/>
      <c r="NAR26" s="617"/>
      <c r="NAS26" s="617"/>
      <c r="NAT26" s="617"/>
      <c r="NAU26" s="617"/>
      <c r="NAV26" s="617"/>
      <c r="NAW26" s="617"/>
      <c r="NAX26" s="617"/>
      <c r="NAY26" s="617"/>
      <c r="NAZ26" s="617"/>
      <c r="NBA26" s="617"/>
      <c r="NBB26" s="617"/>
      <c r="NBC26" s="617"/>
      <c r="NBD26" s="617"/>
      <c r="NBE26" s="617"/>
      <c r="NBF26" s="617"/>
      <c r="NBG26" s="617"/>
      <c r="NBH26" s="617"/>
      <c r="NBI26" s="617"/>
      <c r="NBJ26" s="617"/>
      <c r="NBK26" s="617"/>
      <c r="NBL26" s="617"/>
      <c r="NBM26" s="617"/>
      <c r="NBN26" s="617"/>
      <c r="NBO26" s="617"/>
      <c r="NBP26" s="617"/>
      <c r="NBQ26" s="617"/>
      <c r="NBR26" s="617"/>
      <c r="NBS26" s="617"/>
      <c r="NBT26" s="617"/>
      <c r="NBU26" s="617"/>
      <c r="NBV26" s="617"/>
      <c r="NBW26" s="617"/>
      <c r="NBX26" s="617"/>
      <c r="NBY26" s="617"/>
      <c r="NBZ26" s="617"/>
      <c r="NCA26" s="617"/>
      <c r="NCB26" s="617"/>
      <c r="NCC26" s="617"/>
      <c r="NCD26" s="617"/>
      <c r="NCE26" s="617"/>
      <c r="NCF26" s="617"/>
      <c r="NCG26" s="617"/>
      <c r="NCH26" s="617"/>
      <c r="NCI26" s="617"/>
      <c r="NCJ26" s="617"/>
      <c r="NCK26" s="617"/>
      <c r="NCL26" s="617"/>
      <c r="NCM26" s="617"/>
      <c r="NCN26" s="617"/>
      <c r="NCO26" s="617"/>
      <c r="NCP26" s="617"/>
      <c r="NCQ26" s="617"/>
      <c r="NCR26" s="617"/>
      <c r="NCS26" s="617"/>
      <c r="NCT26" s="617"/>
      <c r="NCU26" s="617"/>
      <c r="NCV26" s="617"/>
      <c r="NCW26" s="617"/>
      <c r="NCX26" s="617"/>
      <c r="NCY26" s="617"/>
      <c r="NCZ26" s="617"/>
      <c r="NDA26" s="617"/>
      <c r="NDB26" s="617"/>
      <c r="NDC26" s="617"/>
      <c r="NDD26" s="617"/>
      <c r="NDE26" s="617"/>
      <c r="NDF26" s="617"/>
      <c r="NDG26" s="617"/>
      <c r="NDH26" s="617"/>
      <c r="NDI26" s="617"/>
      <c r="NDJ26" s="617"/>
      <c r="NDK26" s="617"/>
      <c r="NDL26" s="617"/>
      <c r="NDM26" s="617"/>
      <c r="NDN26" s="617"/>
      <c r="NDO26" s="617"/>
      <c r="NDP26" s="617"/>
      <c r="NDQ26" s="617"/>
      <c r="NDR26" s="617"/>
      <c r="NDS26" s="617"/>
      <c r="NDT26" s="617"/>
      <c r="NDU26" s="617"/>
      <c r="NDV26" s="617"/>
      <c r="NDW26" s="617"/>
      <c r="NDX26" s="617"/>
      <c r="NDY26" s="617"/>
      <c r="NDZ26" s="617"/>
      <c r="NEA26" s="617"/>
      <c r="NEB26" s="617"/>
      <c r="NEC26" s="617"/>
      <c r="NED26" s="617"/>
      <c r="NEE26" s="617"/>
      <c r="NEF26" s="617"/>
      <c r="NEG26" s="617"/>
      <c r="NEH26" s="617"/>
      <c r="NEI26" s="617"/>
      <c r="NEJ26" s="617"/>
      <c r="NEK26" s="617"/>
      <c r="NEL26" s="617"/>
      <c r="NEM26" s="617"/>
      <c r="NEN26" s="617"/>
      <c r="NEO26" s="617"/>
      <c r="NEP26" s="617"/>
      <c r="NEQ26" s="617"/>
      <c r="NER26" s="617"/>
      <c r="NES26" s="617"/>
      <c r="NET26" s="617"/>
      <c r="NEU26" s="617"/>
      <c r="NEV26" s="617"/>
      <c r="NEW26" s="617"/>
      <c r="NEX26" s="617"/>
      <c r="NEY26" s="617"/>
      <c r="NEZ26" s="617"/>
      <c r="NFA26" s="617"/>
      <c r="NFB26" s="617"/>
      <c r="NFC26" s="617"/>
      <c r="NFD26" s="617"/>
      <c r="NFE26" s="617"/>
      <c r="NFF26" s="617"/>
      <c r="NFG26" s="617"/>
      <c r="NFH26" s="617"/>
      <c r="NFI26" s="617"/>
      <c r="NFJ26" s="617"/>
      <c r="NFK26" s="617"/>
      <c r="NFL26" s="617"/>
      <c r="NFM26" s="617"/>
      <c r="NFN26" s="617"/>
      <c r="NFO26" s="617"/>
      <c r="NFP26" s="617"/>
      <c r="NFQ26" s="617"/>
      <c r="NFR26" s="617"/>
      <c r="NFS26" s="617"/>
      <c r="NFT26" s="617"/>
      <c r="NFU26" s="617"/>
      <c r="NFV26" s="617"/>
      <c r="NFW26" s="617"/>
      <c r="NFX26" s="617"/>
      <c r="NFY26" s="617"/>
      <c r="NFZ26" s="617"/>
      <c r="NGA26" s="617"/>
      <c r="NGB26" s="617"/>
      <c r="NGC26" s="617"/>
      <c r="NGD26" s="617"/>
      <c r="NGE26" s="617"/>
      <c r="NGF26" s="617"/>
      <c r="NGG26" s="617"/>
      <c r="NGH26" s="617"/>
      <c r="NGI26" s="617"/>
      <c r="NGJ26" s="617"/>
      <c r="NGK26" s="617"/>
      <c r="NGL26" s="617"/>
      <c r="NGM26" s="617"/>
      <c r="NGN26" s="617"/>
      <c r="NGO26" s="617"/>
      <c r="NGP26" s="617"/>
      <c r="NGQ26" s="617"/>
      <c r="NGR26" s="617"/>
      <c r="NGS26" s="617"/>
      <c r="NGT26" s="617"/>
      <c r="NGU26" s="617"/>
      <c r="NGV26" s="617"/>
      <c r="NGW26" s="617"/>
      <c r="NGX26" s="617"/>
      <c r="NGY26" s="617"/>
      <c r="NGZ26" s="617"/>
      <c r="NHA26" s="617"/>
      <c r="NHB26" s="617"/>
      <c r="NHC26" s="617"/>
      <c r="NHD26" s="617"/>
      <c r="NHE26" s="617"/>
      <c r="NHF26" s="617"/>
      <c r="NHG26" s="617"/>
      <c r="NHH26" s="617"/>
      <c r="NHI26" s="617"/>
      <c r="NHJ26" s="617"/>
      <c r="NHK26" s="617"/>
      <c r="NHL26" s="617"/>
      <c r="NHM26" s="617"/>
      <c r="NHN26" s="617"/>
      <c r="NHO26" s="617"/>
      <c r="NHP26" s="617"/>
      <c r="NHQ26" s="617"/>
      <c r="NHR26" s="617"/>
      <c r="NHS26" s="617"/>
      <c r="NHT26" s="617"/>
      <c r="NHU26" s="617"/>
      <c r="NHV26" s="617"/>
      <c r="NHW26" s="617"/>
      <c r="NHX26" s="617"/>
      <c r="NHY26" s="617"/>
      <c r="NHZ26" s="617"/>
      <c r="NIA26" s="617"/>
      <c r="NIB26" s="617"/>
      <c r="NIC26" s="617"/>
      <c r="NID26" s="617"/>
      <c r="NIE26" s="617"/>
      <c r="NIF26" s="617"/>
      <c r="NIG26" s="617"/>
      <c r="NIH26" s="617"/>
      <c r="NII26" s="617"/>
      <c r="NIJ26" s="617"/>
      <c r="NIK26" s="617"/>
      <c r="NIL26" s="617"/>
      <c r="NIM26" s="617"/>
      <c r="NIN26" s="617"/>
      <c r="NIO26" s="617"/>
      <c r="NIP26" s="617"/>
      <c r="NIQ26" s="617"/>
      <c r="NIR26" s="617"/>
      <c r="NIS26" s="617"/>
      <c r="NIT26" s="617"/>
      <c r="NIU26" s="617"/>
      <c r="NIV26" s="617"/>
      <c r="NIW26" s="617"/>
      <c r="NIX26" s="617"/>
      <c r="NIY26" s="617"/>
      <c r="NIZ26" s="617"/>
      <c r="NJA26" s="617"/>
      <c r="NJB26" s="617"/>
      <c r="NJC26" s="617"/>
      <c r="NJD26" s="617"/>
      <c r="NJE26" s="617"/>
      <c r="NJF26" s="617"/>
      <c r="NJG26" s="617"/>
      <c r="NJH26" s="617"/>
      <c r="NJI26" s="617"/>
      <c r="NJJ26" s="617"/>
      <c r="NJK26" s="617"/>
      <c r="NJL26" s="617"/>
      <c r="NJM26" s="617"/>
      <c r="NJN26" s="617"/>
      <c r="NJO26" s="617"/>
      <c r="NJP26" s="617"/>
      <c r="NJQ26" s="617"/>
      <c r="NJR26" s="617"/>
      <c r="NJS26" s="617"/>
      <c r="NJT26" s="617"/>
      <c r="NJU26" s="617"/>
      <c r="NJV26" s="617"/>
      <c r="NJW26" s="617"/>
      <c r="NJX26" s="617"/>
      <c r="NJY26" s="617"/>
      <c r="NJZ26" s="617"/>
      <c r="NKA26" s="617"/>
      <c r="NKB26" s="617"/>
      <c r="NKC26" s="617"/>
      <c r="NKD26" s="617"/>
      <c r="NKE26" s="617"/>
      <c r="NKF26" s="617"/>
      <c r="NKG26" s="617"/>
      <c r="NKH26" s="617"/>
      <c r="NKI26" s="617"/>
      <c r="NKJ26" s="617"/>
      <c r="NKK26" s="617"/>
      <c r="NKL26" s="617"/>
      <c r="NKM26" s="617"/>
      <c r="NKN26" s="617"/>
      <c r="NKO26" s="617"/>
      <c r="NKP26" s="617"/>
      <c r="NKQ26" s="617"/>
      <c r="NKR26" s="617"/>
      <c r="NKS26" s="617"/>
      <c r="NKT26" s="617"/>
      <c r="NKU26" s="617"/>
      <c r="NKV26" s="617"/>
      <c r="NKW26" s="617"/>
      <c r="NKX26" s="617"/>
      <c r="NKY26" s="617"/>
      <c r="NKZ26" s="617"/>
      <c r="NLA26" s="617"/>
      <c r="NLB26" s="617"/>
      <c r="NLC26" s="617"/>
      <c r="NLD26" s="617"/>
      <c r="NLE26" s="617"/>
      <c r="NLF26" s="617"/>
      <c r="NLG26" s="617"/>
      <c r="NLH26" s="617"/>
      <c r="NLI26" s="617"/>
      <c r="NLJ26" s="617"/>
      <c r="NLK26" s="617"/>
      <c r="NLL26" s="617"/>
      <c r="NLM26" s="617"/>
      <c r="NLN26" s="617"/>
      <c r="NLO26" s="617"/>
      <c r="NLP26" s="617"/>
      <c r="NLQ26" s="617"/>
      <c r="NLR26" s="617"/>
      <c r="NLS26" s="617"/>
      <c r="NLT26" s="617"/>
      <c r="NLU26" s="617"/>
      <c r="NLV26" s="617"/>
      <c r="NLW26" s="617"/>
      <c r="NLX26" s="617"/>
      <c r="NLY26" s="617"/>
      <c r="NLZ26" s="617"/>
      <c r="NMA26" s="617"/>
      <c r="NMB26" s="617"/>
      <c r="NMC26" s="617"/>
      <c r="NMD26" s="617"/>
      <c r="NME26" s="617"/>
      <c r="NMF26" s="617"/>
      <c r="NMG26" s="617"/>
      <c r="NMH26" s="617"/>
      <c r="NMI26" s="617"/>
      <c r="NMJ26" s="617"/>
      <c r="NMK26" s="617"/>
      <c r="NML26" s="617"/>
      <c r="NMM26" s="617"/>
      <c r="NMN26" s="617"/>
      <c r="NMO26" s="617"/>
      <c r="NMP26" s="617"/>
      <c r="NMQ26" s="617"/>
      <c r="NMR26" s="617"/>
      <c r="NMS26" s="617"/>
      <c r="NMT26" s="617"/>
      <c r="NMU26" s="617"/>
      <c r="NMV26" s="617"/>
      <c r="NMW26" s="617"/>
      <c r="NMX26" s="617"/>
      <c r="NMY26" s="617"/>
      <c r="NMZ26" s="617"/>
      <c r="NNA26" s="617"/>
      <c r="NNB26" s="617"/>
      <c r="NNC26" s="617"/>
      <c r="NND26" s="617"/>
      <c r="NNE26" s="617"/>
      <c r="NNF26" s="617"/>
      <c r="NNG26" s="617"/>
      <c r="NNH26" s="617"/>
      <c r="NNI26" s="617"/>
      <c r="NNJ26" s="617"/>
      <c r="NNK26" s="617"/>
      <c r="NNL26" s="617"/>
      <c r="NNM26" s="617"/>
      <c r="NNN26" s="617"/>
      <c r="NNO26" s="617"/>
      <c r="NNP26" s="617"/>
      <c r="NNQ26" s="617"/>
      <c r="NNR26" s="617"/>
      <c r="NNS26" s="617"/>
      <c r="NNT26" s="617"/>
      <c r="NNU26" s="617"/>
      <c r="NNV26" s="617"/>
      <c r="NNW26" s="617"/>
      <c r="NNX26" s="617"/>
      <c r="NNY26" s="617"/>
      <c r="NNZ26" s="617"/>
      <c r="NOA26" s="617"/>
      <c r="NOB26" s="617"/>
      <c r="NOC26" s="617"/>
      <c r="NOD26" s="617"/>
      <c r="NOE26" s="617"/>
      <c r="NOF26" s="617"/>
      <c r="NOG26" s="617"/>
      <c r="NOH26" s="617"/>
      <c r="NOI26" s="617"/>
      <c r="NOJ26" s="617"/>
      <c r="NOK26" s="617"/>
      <c r="NOL26" s="617"/>
      <c r="NOM26" s="617"/>
      <c r="NON26" s="617"/>
      <c r="NOO26" s="617"/>
      <c r="NOP26" s="617"/>
      <c r="NOQ26" s="617"/>
      <c r="NOR26" s="617"/>
      <c r="NOS26" s="617"/>
      <c r="NOT26" s="617"/>
      <c r="NOU26" s="617"/>
      <c r="NOV26" s="617"/>
      <c r="NOW26" s="617"/>
      <c r="NOX26" s="617"/>
      <c r="NOY26" s="617"/>
      <c r="NOZ26" s="617"/>
      <c r="NPA26" s="617"/>
      <c r="NPB26" s="617"/>
      <c r="NPC26" s="617"/>
      <c r="NPD26" s="617"/>
      <c r="NPE26" s="617"/>
      <c r="NPF26" s="617"/>
      <c r="NPG26" s="617"/>
      <c r="NPH26" s="617"/>
      <c r="NPI26" s="617"/>
      <c r="NPJ26" s="617"/>
      <c r="NPK26" s="617"/>
      <c r="NPL26" s="617"/>
      <c r="NPM26" s="617"/>
      <c r="NPN26" s="617"/>
      <c r="NPO26" s="617"/>
      <c r="NPP26" s="617"/>
      <c r="NPQ26" s="617"/>
      <c r="NPR26" s="617"/>
      <c r="NPS26" s="617"/>
      <c r="NPT26" s="617"/>
      <c r="NPU26" s="617"/>
      <c r="NPV26" s="617"/>
      <c r="NPW26" s="617"/>
      <c r="NPX26" s="617"/>
      <c r="NPY26" s="617"/>
      <c r="NPZ26" s="617"/>
      <c r="NQA26" s="617"/>
      <c r="NQB26" s="617"/>
      <c r="NQC26" s="617"/>
      <c r="NQD26" s="617"/>
      <c r="NQE26" s="617"/>
      <c r="NQF26" s="617"/>
      <c r="NQG26" s="617"/>
      <c r="NQH26" s="617"/>
      <c r="NQI26" s="617"/>
      <c r="NQJ26" s="617"/>
      <c r="NQK26" s="617"/>
      <c r="NQL26" s="617"/>
      <c r="NQM26" s="617"/>
      <c r="NQN26" s="617"/>
      <c r="NQO26" s="617"/>
      <c r="NQP26" s="617"/>
      <c r="NQQ26" s="617"/>
      <c r="NQR26" s="617"/>
      <c r="NQS26" s="617"/>
      <c r="NQT26" s="617"/>
      <c r="NQU26" s="617"/>
      <c r="NQV26" s="617"/>
      <c r="NQW26" s="617"/>
      <c r="NQX26" s="617"/>
      <c r="NQY26" s="617"/>
      <c r="NQZ26" s="617"/>
      <c r="NRA26" s="617"/>
      <c r="NRB26" s="617"/>
      <c r="NRC26" s="617"/>
      <c r="NRD26" s="617"/>
      <c r="NRE26" s="617"/>
      <c r="NRF26" s="617"/>
      <c r="NRG26" s="617"/>
      <c r="NRH26" s="617"/>
      <c r="NRI26" s="617"/>
      <c r="NRJ26" s="617"/>
      <c r="NRK26" s="617"/>
      <c r="NRL26" s="617"/>
      <c r="NRM26" s="617"/>
      <c r="NRN26" s="617"/>
      <c r="NRO26" s="617"/>
      <c r="NRP26" s="617"/>
      <c r="NRQ26" s="617"/>
      <c r="NRR26" s="617"/>
      <c r="NRS26" s="617"/>
      <c r="NRT26" s="617"/>
      <c r="NRU26" s="617"/>
      <c r="NRV26" s="617"/>
      <c r="NRW26" s="617"/>
      <c r="NRX26" s="617"/>
      <c r="NRY26" s="617"/>
      <c r="NRZ26" s="617"/>
      <c r="NSA26" s="617"/>
      <c r="NSB26" s="617"/>
      <c r="NSC26" s="617"/>
      <c r="NSD26" s="617"/>
      <c r="NSE26" s="617"/>
      <c r="NSF26" s="617"/>
      <c r="NSG26" s="617"/>
      <c r="NSH26" s="617"/>
      <c r="NSI26" s="617"/>
      <c r="NSJ26" s="617"/>
      <c r="NSK26" s="617"/>
      <c r="NSL26" s="617"/>
      <c r="NSM26" s="617"/>
      <c r="NSN26" s="617"/>
      <c r="NSO26" s="617"/>
      <c r="NSP26" s="617"/>
      <c r="NSQ26" s="617"/>
      <c r="NSR26" s="617"/>
      <c r="NSS26" s="617"/>
      <c r="NST26" s="617"/>
      <c r="NSU26" s="617"/>
      <c r="NSV26" s="617"/>
      <c r="NSW26" s="617"/>
      <c r="NSX26" s="617"/>
      <c r="NSY26" s="617"/>
      <c r="NSZ26" s="617"/>
      <c r="NTA26" s="617"/>
      <c r="NTB26" s="617"/>
      <c r="NTC26" s="617"/>
      <c r="NTD26" s="617"/>
      <c r="NTE26" s="617"/>
      <c r="NTF26" s="617"/>
      <c r="NTG26" s="617"/>
      <c r="NTH26" s="617"/>
      <c r="NTI26" s="617"/>
      <c r="NTJ26" s="617"/>
      <c r="NTK26" s="617"/>
      <c r="NTL26" s="617"/>
      <c r="NTM26" s="617"/>
      <c r="NTN26" s="617"/>
      <c r="NTO26" s="617"/>
      <c r="NTP26" s="617"/>
      <c r="NTQ26" s="617"/>
      <c r="NTR26" s="617"/>
      <c r="NTS26" s="617"/>
      <c r="NTT26" s="617"/>
      <c r="NTU26" s="617"/>
      <c r="NTV26" s="617"/>
      <c r="NTW26" s="617"/>
      <c r="NTX26" s="617"/>
      <c r="NTY26" s="617"/>
      <c r="NTZ26" s="617"/>
      <c r="NUA26" s="617"/>
      <c r="NUB26" s="617"/>
      <c r="NUC26" s="617"/>
      <c r="NUD26" s="617"/>
      <c r="NUE26" s="617"/>
      <c r="NUF26" s="617"/>
      <c r="NUG26" s="617"/>
      <c r="NUH26" s="617"/>
      <c r="NUI26" s="617"/>
      <c r="NUJ26" s="617"/>
      <c r="NUK26" s="617"/>
      <c r="NUL26" s="617"/>
      <c r="NUM26" s="617"/>
      <c r="NUN26" s="617"/>
      <c r="NUO26" s="617"/>
      <c r="NUP26" s="617"/>
      <c r="NUQ26" s="617"/>
      <c r="NUR26" s="617"/>
      <c r="NUS26" s="617"/>
      <c r="NUT26" s="617"/>
      <c r="NUU26" s="617"/>
      <c r="NUV26" s="617"/>
      <c r="NUW26" s="617"/>
      <c r="NUX26" s="617"/>
      <c r="NUY26" s="617"/>
      <c r="NUZ26" s="617"/>
      <c r="NVA26" s="617"/>
      <c r="NVB26" s="617"/>
      <c r="NVC26" s="617"/>
      <c r="NVD26" s="617"/>
      <c r="NVE26" s="617"/>
      <c r="NVF26" s="617"/>
      <c r="NVG26" s="617"/>
      <c r="NVH26" s="617"/>
      <c r="NVI26" s="617"/>
      <c r="NVJ26" s="617"/>
      <c r="NVK26" s="617"/>
      <c r="NVL26" s="617"/>
      <c r="NVM26" s="617"/>
      <c r="NVN26" s="617"/>
      <c r="NVO26" s="617"/>
      <c r="NVP26" s="617"/>
      <c r="NVQ26" s="617"/>
      <c r="NVR26" s="617"/>
      <c r="NVS26" s="617"/>
      <c r="NVT26" s="617"/>
      <c r="NVU26" s="617"/>
      <c r="NVV26" s="617"/>
      <c r="NVW26" s="617"/>
      <c r="NVX26" s="617"/>
      <c r="NVY26" s="617"/>
      <c r="NVZ26" s="617"/>
      <c r="NWA26" s="617"/>
      <c r="NWB26" s="617"/>
      <c r="NWC26" s="617"/>
      <c r="NWD26" s="617"/>
      <c r="NWE26" s="617"/>
      <c r="NWF26" s="617"/>
      <c r="NWG26" s="617"/>
      <c r="NWH26" s="617"/>
      <c r="NWI26" s="617"/>
      <c r="NWJ26" s="617"/>
      <c r="NWK26" s="617"/>
      <c r="NWL26" s="617"/>
      <c r="NWM26" s="617"/>
      <c r="NWN26" s="617"/>
      <c r="NWO26" s="617"/>
      <c r="NWP26" s="617"/>
      <c r="NWQ26" s="617"/>
      <c r="NWR26" s="617"/>
      <c r="NWS26" s="617"/>
      <c r="NWT26" s="617"/>
      <c r="NWU26" s="617"/>
      <c r="NWV26" s="617"/>
      <c r="NWW26" s="617"/>
      <c r="NWX26" s="617"/>
      <c r="NWY26" s="617"/>
      <c r="NWZ26" s="617"/>
      <c r="NXA26" s="617"/>
      <c r="NXB26" s="617"/>
      <c r="NXC26" s="617"/>
      <c r="NXD26" s="617"/>
      <c r="NXE26" s="617"/>
      <c r="NXF26" s="617"/>
      <c r="NXG26" s="617"/>
      <c r="NXH26" s="617"/>
      <c r="NXI26" s="617"/>
      <c r="NXJ26" s="617"/>
      <c r="NXK26" s="617"/>
      <c r="NXL26" s="617"/>
      <c r="NXM26" s="617"/>
      <c r="NXN26" s="617"/>
      <c r="NXO26" s="617"/>
      <c r="NXP26" s="617"/>
      <c r="NXQ26" s="617"/>
      <c r="NXR26" s="617"/>
      <c r="NXS26" s="617"/>
      <c r="NXT26" s="617"/>
      <c r="NXU26" s="617"/>
      <c r="NXV26" s="617"/>
      <c r="NXW26" s="617"/>
      <c r="NXX26" s="617"/>
      <c r="NXY26" s="617"/>
      <c r="NXZ26" s="617"/>
      <c r="NYA26" s="617"/>
      <c r="NYB26" s="617"/>
      <c r="NYC26" s="617"/>
      <c r="NYD26" s="617"/>
      <c r="NYE26" s="617"/>
      <c r="NYF26" s="617"/>
      <c r="NYG26" s="617"/>
      <c r="NYH26" s="617"/>
      <c r="NYI26" s="617"/>
      <c r="NYJ26" s="617"/>
      <c r="NYK26" s="617"/>
      <c r="NYL26" s="617"/>
      <c r="NYM26" s="617"/>
      <c r="NYN26" s="617"/>
      <c r="NYO26" s="617"/>
      <c r="NYP26" s="617"/>
      <c r="NYQ26" s="617"/>
      <c r="NYR26" s="617"/>
      <c r="NYS26" s="617"/>
      <c r="NYT26" s="617"/>
      <c r="NYU26" s="617"/>
      <c r="NYV26" s="617"/>
      <c r="NYW26" s="617"/>
      <c r="NYX26" s="617"/>
      <c r="NYY26" s="617"/>
      <c r="NYZ26" s="617"/>
      <c r="NZA26" s="617"/>
      <c r="NZB26" s="617"/>
      <c r="NZC26" s="617"/>
      <c r="NZD26" s="617"/>
      <c r="NZE26" s="617"/>
      <c r="NZF26" s="617"/>
      <c r="NZG26" s="617"/>
      <c r="NZH26" s="617"/>
      <c r="NZI26" s="617"/>
      <c r="NZJ26" s="617"/>
      <c r="NZK26" s="617"/>
      <c r="NZL26" s="617"/>
      <c r="NZM26" s="617"/>
      <c r="NZN26" s="617"/>
      <c r="NZO26" s="617"/>
      <c r="NZP26" s="617"/>
      <c r="NZQ26" s="617"/>
      <c r="NZR26" s="617"/>
      <c r="NZS26" s="617"/>
      <c r="NZT26" s="617"/>
      <c r="NZU26" s="617"/>
      <c r="NZV26" s="617"/>
      <c r="NZW26" s="617"/>
      <c r="NZX26" s="617"/>
      <c r="NZY26" s="617"/>
      <c r="NZZ26" s="617"/>
      <c r="OAA26" s="617"/>
      <c r="OAB26" s="617"/>
      <c r="OAC26" s="617"/>
      <c r="OAD26" s="617"/>
      <c r="OAE26" s="617"/>
      <c r="OAF26" s="617"/>
      <c r="OAG26" s="617"/>
      <c r="OAH26" s="617"/>
      <c r="OAI26" s="617"/>
      <c r="OAJ26" s="617"/>
      <c r="OAK26" s="617"/>
      <c r="OAL26" s="617"/>
      <c r="OAM26" s="617"/>
      <c r="OAN26" s="617"/>
      <c r="OAO26" s="617"/>
      <c r="OAP26" s="617"/>
      <c r="OAQ26" s="617"/>
      <c r="OAR26" s="617"/>
      <c r="OAS26" s="617"/>
      <c r="OAT26" s="617"/>
      <c r="OAU26" s="617"/>
      <c r="OAV26" s="617"/>
      <c r="OAW26" s="617"/>
      <c r="OAX26" s="617"/>
      <c r="OAY26" s="617"/>
      <c r="OAZ26" s="617"/>
      <c r="OBA26" s="617"/>
      <c r="OBB26" s="617"/>
      <c r="OBC26" s="617"/>
      <c r="OBD26" s="617"/>
      <c r="OBE26" s="617"/>
      <c r="OBF26" s="617"/>
      <c r="OBG26" s="617"/>
      <c r="OBH26" s="617"/>
      <c r="OBI26" s="617"/>
      <c r="OBJ26" s="617"/>
      <c r="OBK26" s="617"/>
      <c r="OBL26" s="617"/>
      <c r="OBM26" s="617"/>
      <c r="OBN26" s="617"/>
      <c r="OBO26" s="617"/>
      <c r="OBP26" s="617"/>
      <c r="OBQ26" s="617"/>
      <c r="OBR26" s="617"/>
      <c r="OBS26" s="617"/>
      <c r="OBT26" s="617"/>
      <c r="OBU26" s="617"/>
      <c r="OBV26" s="617"/>
      <c r="OBW26" s="617"/>
      <c r="OBX26" s="617"/>
      <c r="OBY26" s="617"/>
      <c r="OBZ26" s="617"/>
      <c r="OCA26" s="617"/>
      <c r="OCB26" s="617"/>
      <c r="OCC26" s="617"/>
      <c r="OCD26" s="617"/>
      <c r="OCE26" s="617"/>
      <c r="OCF26" s="617"/>
      <c r="OCG26" s="617"/>
      <c r="OCH26" s="617"/>
      <c r="OCI26" s="617"/>
      <c r="OCJ26" s="617"/>
      <c r="OCK26" s="617"/>
      <c r="OCL26" s="617"/>
      <c r="OCM26" s="617"/>
      <c r="OCN26" s="617"/>
      <c r="OCO26" s="617"/>
      <c r="OCP26" s="617"/>
      <c r="OCQ26" s="617"/>
      <c r="OCR26" s="617"/>
      <c r="OCS26" s="617"/>
      <c r="OCT26" s="617"/>
      <c r="OCU26" s="617"/>
      <c r="OCV26" s="617"/>
      <c r="OCW26" s="617"/>
      <c r="OCX26" s="617"/>
      <c r="OCY26" s="617"/>
      <c r="OCZ26" s="617"/>
      <c r="ODA26" s="617"/>
      <c r="ODB26" s="617"/>
      <c r="ODC26" s="617"/>
      <c r="ODD26" s="617"/>
      <c r="ODE26" s="617"/>
      <c r="ODF26" s="617"/>
      <c r="ODG26" s="617"/>
      <c r="ODH26" s="617"/>
      <c r="ODI26" s="617"/>
      <c r="ODJ26" s="617"/>
      <c r="ODK26" s="617"/>
      <c r="ODL26" s="617"/>
      <c r="ODM26" s="617"/>
      <c r="ODN26" s="617"/>
      <c r="ODO26" s="617"/>
      <c r="ODP26" s="617"/>
      <c r="ODQ26" s="617"/>
      <c r="ODR26" s="617"/>
      <c r="ODS26" s="617"/>
      <c r="ODT26" s="617"/>
      <c r="ODU26" s="617"/>
      <c r="ODV26" s="617"/>
      <c r="ODW26" s="617"/>
      <c r="ODX26" s="617"/>
      <c r="ODY26" s="617"/>
      <c r="ODZ26" s="617"/>
      <c r="OEA26" s="617"/>
      <c r="OEB26" s="617"/>
      <c r="OEC26" s="617"/>
      <c r="OED26" s="617"/>
      <c r="OEE26" s="617"/>
      <c r="OEF26" s="617"/>
      <c r="OEG26" s="617"/>
      <c r="OEH26" s="617"/>
      <c r="OEI26" s="617"/>
      <c r="OEJ26" s="617"/>
      <c r="OEK26" s="617"/>
      <c r="OEL26" s="617"/>
      <c r="OEM26" s="617"/>
      <c r="OEN26" s="617"/>
      <c r="OEO26" s="617"/>
      <c r="OEP26" s="617"/>
      <c r="OEQ26" s="617"/>
      <c r="OER26" s="617"/>
      <c r="OES26" s="617"/>
      <c r="OET26" s="617"/>
      <c r="OEU26" s="617"/>
      <c r="OEV26" s="617"/>
      <c r="OEW26" s="617"/>
      <c r="OEX26" s="617"/>
      <c r="OEY26" s="617"/>
      <c r="OEZ26" s="617"/>
      <c r="OFA26" s="617"/>
      <c r="OFB26" s="617"/>
      <c r="OFC26" s="617"/>
      <c r="OFD26" s="617"/>
      <c r="OFE26" s="617"/>
      <c r="OFF26" s="617"/>
      <c r="OFG26" s="617"/>
      <c r="OFH26" s="617"/>
      <c r="OFI26" s="617"/>
      <c r="OFJ26" s="617"/>
      <c r="OFK26" s="617"/>
      <c r="OFL26" s="617"/>
      <c r="OFM26" s="617"/>
      <c r="OFN26" s="617"/>
      <c r="OFO26" s="617"/>
      <c r="OFP26" s="617"/>
      <c r="OFQ26" s="617"/>
      <c r="OFR26" s="617"/>
      <c r="OFS26" s="617"/>
      <c r="OFT26" s="617"/>
      <c r="OFU26" s="617"/>
      <c r="OFV26" s="617"/>
      <c r="OFW26" s="617"/>
      <c r="OFX26" s="617"/>
      <c r="OFY26" s="617"/>
      <c r="OFZ26" s="617"/>
      <c r="OGA26" s="617"/>
      <c r="OGB26" s="617"/>
      <c r="OGC26" s="617"/>
      <c r="OGD26" s="617"/>
      <c r="OGE26" s="617"/>
      <c r="OGF26" s="617"/>
      <c r="OGG26" s="617"/>
      <c r="OGH26" s="617"/>
      <c r="OGI26" s="617"/>
      <c r="OGJ26" s="617"/>
      <c r="OGK26" s="617"/>
      <c r="OGL26" s="617"/>
      <c r="OGM26" s="617"/>
      <c r="OGN26" s="617"/>
      <c r="OGO26" s="617"/>
      <c r="OGP26" s="617"/>
      <c r="OGQ26" s="617"/>
      <c r="OGR26" s="617"/>
      <c r="OGS26" s="617"/>
      <c r="OGT26" s="617"/>
      <c r="OGU26" s="617"/>
      <c r="OGV26" s="617"/>
      <c r="OGW26" s="617"/>
      <c r="OGX26" s="617"/>
      <c r="OGY26" s="617"/>
      <c r="OGZ26" s="617"/>
      <c r="OHA26" s="617"/>
      <c r="OHB26" s="617"/>
      <c r="OHC26" s="617"/>
      <c r="OHD26" s="617"/>
      <c r="OHE26" s="617"/>
      <c r="OHF26" s="617"/>
      <c r="OHG26" s="617"/>
      <c r="OHH26" s="617"/>
      <c r="OHI26" s="617"/>
      <c r="OHJ26" s="617"/>
      <c r="OHK26" s="617"/>
      <c r="OHL26" s="617"/>
      <c r="OHM26" s="617"/>
      <c r="OHN26" s="617"/>
      <c r="OHO26" s="617"/>
      <c r="OHP26" s="617"/>
      <c r="OHQ26" s="617"/>
      <c r="OHR26" s="617"/>
      <c r="OHS26" s="617"/>
      <c r="OHT26" s="617"/>
      <c r="OHU26" s="617"/>
      <c r="OHV26" s="617"/>
      <c r="OHW26" s="617"/>
      <c r="OHX26" s="617"/>
      <c r="OHY26" s="617"/>
      <c r="OHZ26" s="617"/>
      <c r="OIA26" s="617"/>
      <c r="OIB26" s="617"/>
      <c r="OIC26" s="617"/>
      <c r="OID26" s="617"/>
      <c r="OIE26" s="617"/>
      <c r="OIF26" s="617"/>
      <c r="OIG26" s="617"/>
      <c r="OIH26" s="617"/>
      <c r="OII26" s="617"/>
      <c r="OIJ26" s="617"/>
      <c r="OIK26" s="617"/>
      <c r="OIL26" s="617"/>
      <c r="OIM26" s="617"/>
      <c r="OIN26" s="617"/>
      <c r="OIO26" s="617"/>
      <c r="OIP26" s="617"/>
      <c r="OIQ26" s="617"/>
      <c r="OIR26" s="617"/>
      <c r="OIS26" s="617"/>
      <c r="OIT26" s="617"/>
      <c r="OIU26" s="617"/>
      <c r="OIV26" s="617"/>
      <c r="OIW26" s="617"/>
      <c r="OIX26" s="617"/>
      <c r="OIY26" s="617"/>
      <c r="OIZ26" s="617"/>
      <c r="OJA26" s="617"/>
      <c r="OJB26" s="617"/>
      <c r="OJC26" s="617"/>
      <c r="OJD26" s="617"/>
      <c r="OJE26" s="617"/>
      <c r="OJF26" s="617"/>
      <c r="OJG26" s="617"/>
      <c r="OJH26" s="617"/>
      <c r="OJI26" s="617"/>
      <c r="OJJ26" s="617"/>
      <c r="OJK26" s="617"/>
      <c r="OJL26" s="617"/>
      <c r="OJM26" s="617"/>
      <c r="OJN26" s="617"/>
      <c r="OJO26" s="617"/>
      <c r="OJP26" s="617"/>
      <c r="OJQ26" s="617"/>
      <c r="OJR26" s="617"/>
      <c r="OJS26" s="617"/>
      <c r="OJT26" s="617"/>
      <c r="OJU26" s="617"/>
      <c r="OJV26" s="617"/>
      <c r="OJW26" s="617"/>
      <c r="OJX26" s="617"/>
      <c r="OJY26" s="617"/>
      <c r="OJZ26" s="617"/>
      <c r="OKA26" s="617"/>
      <c r="OKB26" s="617"/>
      <c r="OKC26" s="617"/>
      <c r="OKD26" s="617"/>
      <c r="OKE26" s="617"/>
      <c r="OKF26" s="617"/>
      <c r="OKG26" s="617"/>
      <c r="OKH26" s="617"/>
      <c r="OKI26" s="617"/>
      <c r="OKJ26" s="617"/>
      <c r="OKK26" s="617"/>
      <c r="OKL26" s="617"/>
      <c r="OKM26" s="617"/>
      <c r="OKN26" s="617"/>
      <c r="OKO26" s="617"/>
      <c r="OKP26" s="617"/>
      <c r="OKQ26" s="617"/>
      <c r="OKR26" s="617"/>
      <c r="OKS26" s="617"/>
      <c r="OKT26" s="617"/>
      <c r="OKU26" s="617"/>
      <c r="OKV26" s="617"/>
      <c r="OKW26" s="617"/>
      <c r="OKX26" s="617"/>
      <c r="OKY26" s="617"/>
      <c r="OKZ26" s="617"/>
      <c r="OLA26" s="617"/>
      <c r="OLB26" s="617"/>
      <c r="OLC26" s="617"/>
      <c r="OLD26" s="617"/>
      <c r="OLE26" s="617"/>
      <c r="OLF26" s="617"/>
      <c r="OLG26" s="617"/>
      <c r="OLH26" s="617"/>
      <c r="OLI26" s="617"/>
      <c r="OLJ26" s="617"/>
      <c r="OLK26" s="617"/>
      <c r="OLL26" s="617"/>
      <c r="OLM26" s="617"/>
      <c r="OLN26" s="617"/>
      <c r="OLO26" s="617"/>
      <c r="OLP26" s="617"/>
      <c r="OLQ26" s="617"/>
      <c r="OLR26" s="617"/>
      <c r="OLS26" s="617"/>
      <c r="OLT26" s="617"/>
      <c r="OLU26" s="617"/>
      <c r="OLV26" s="617"/>
      <c r="OLW26" s="617"/>
      <c r="OLX26" s="617"/>
      <c r="OLY26" s="617"/>
      <c r="OLZ26" s="617"/>
      <c r="OMA26" s="617"/>
      <c r="OMB26" s="617"/>
      <c r="OMC26" s="617"/>
      <c r="OMD26" s="617"/>
      <c r="OME26" s="617"/>
      <c r="OMF26" s="617"/>
      <c r="OMG26" s="617"/>
      <c r="OMH26" s="617"/>
      <c r="OMI26" s="617"/>
      <c r="OMJ26" s="617"/>
      <c r="OMK26" s="617"/>
      <c r="OML26" s="617"/>
      <c r="OMM26" s="617"/>
      <c r="OMN26" s="617"/>
      <c r="OMO26" s="617"/>
      <c r="OMP26" s="617"/>
      <c r="OMQ26" s="617"/>
      <c r="OMR26" s="617"/>
      <c r="OMS26" s="617"/>
      <c r="OMT26" s="617"/>
      <c r="OMU26" s="617"/>
      <c r="OMV26" s="617"/>
      <c r="OMW26" s="617"/>
      <c r="OMX26" s="617"/>
      <c r="OMY26" s="617"/>
      <c r="OMZ26" s="617"/>
      <c r="ONA26" s="617"/>
      <c r="ONB26" s="617"/>
      <c r="ONC26" s="617"/>
      <c r="OND26" s="617"/>
      <c r="ONE26" s="617"/>
      <c r="ONF26" s="617"/>
      <c r="ONG26" s="617"/>
      <c r="ONH26" s="617"/>
      <c r="ONI26" s="617"/>
      <c r="ONJ26" s="617"/>
      <c r="ONK26" s="617"/>
      <c r="ONL26" s="617"/>
      <c r="ONM26" s="617"/>
      <c r="ONN26" s="617"/>
      <c r="ONO26" s="617"/>
      <c r="ONP26" s="617"/>
      <c r="ONQ26" s="617"/>
      <c r="ONR26" s="617"/>
      <c r="ONS26" s="617"/>
      <c r="ONT26" s="617"/>
      <c r="ONU26" s="617"/>
      <c r="ONV26" s="617"/>
      <c r="ONW26" s="617"/>
      <c r="ONX26" s="617"/>
      <c r="ONY26" s="617"/>
      <c r="ONZ26" s="617"/>
      <c r="OOA26" s="617"/>
      <c r="OOB26" s="617"/>
      <c r="OOC26" s="617"/>
      <c r="OOD26" s="617"/>
      <c r="OOE26" s="617"/>
      <c r="OOF26" s="617"/>
      <c r="OOG26" s="617"/>
      <c r="OOH26" s="617"/>
      <c r="OOI26" s="617"/>
      <c r="OOJ26" s="617"/>
      <c r="OOK26" s="617"/>
      <c r="OOL26" s="617"/>
      <c r="OOM26" s="617"/>
      <c r="OON26" s="617"/>
      <c r="OOO26" s="617"/>
      <c r="OOP26" s="617"/>
      <c r="OOQ26" s="617"/>
      <c r="OOR26" s="617"/>
      <c r="OOS26" s="617"/>
      <c r="OOT26" s="617"/>
      <c r="OOU26" s="617"/>
      <c r="OOV26" s="617"/>
      <c r="OOW26" s="617"/>
      <c r="OOX26" s="617"/>
      <c r="OOY26" s="617"/>
      <c r="OOZ26" s="617"/>
      <c r="OPA26" s="617"/>
      <c r="OPB26" s="617"/>
      <c r="OPC26" s="617"/>
      <c r="OPD26" s="617"/>
      <c r="OPE26" s="617"/>
      <c r="OPF26" s="617"/>
      <c r="OPG26" s="617"/>
      <c r="OPH26" s="617"/>
      <c r="OPI26" s="617"/>
      <c r="OPJ26" s="617"/>
      <c r="OPK26" s="617"/>
      <c r="OPL26" s="617"/>
      <c r="OPM26" s="617"/>
      <c r="OPN26" s="617"/>
      <c r="OPO26" s="617"/>
      <c r="OPP26" s="617"/>
      <c r="OPQ26" s="617"/>
      <c r="OPR26" s="617"/>
      <c r="OPS26" s="617"/>
      <c r="OPT26" s="617"/>
      <c r="OPU26" s="617"/>
      <c r="OPV26" s="617"/>
      <c r="OPW26" s="617"/>
      <c r="OPX26" s="617"/>
      <c r="OPY26" s="617"/>
      <c r="OPZ26" s="617"/>
      <c r="OQA26" s="617"/>
      <c r="OQB26" s="617"/>
      <c r="OQC26" s="617"/>
      <c r="OQD26" s="617"/>
      <c r="OQE26" s="617"/>
      <c r="OQF26" s="617"/>
      <c r="OQG26" s="617"/>
      <c r="OQH26" s="617"/>
      <c r="OQI26" s="617"/>
      <c r="OQJ26" s="617"/>
      <c r="OQK26" s="617"/>
      <c r="OQL26" s="617"/>
      <c r="OQM26" s="617"/>
      <c r="OQN26" s="617"/>
      <c r="OQO26" s="617"/>
      <c r="OQP26" s="617"/>
      <c r="OQQ26" s="617"/>
      <c r="OQR26" s="617"/>
      <c r="OQS26" s="617"/>
      <c r="OQT26" s="617"/>
      <c r="OQU26" s="617"/>
      <c r="OQV26" s="617"/>
      <c r="OQW26" s="617"/>
      <c r="OQX26" s="617"/>
      <c r="OQY26" s="617"/>
      <c r="OQZ26" s="617"/>
      <c r="ORA26" s="617"/>
      <c r="ORB26" s="617"/>
      <c r="ORC26" s="617"/>
      <c r="ORD26" s="617"/>
      <c r="ORE26" s="617"/>
      <c r="ORF26" s="617"/>
      <c r="ORG26" s="617"/>
      <c r="ORH26" s="617"/>
      <c r="ORI26" s="617"/>
      <c r="ORJ26" s="617"/>
      <c r="ORK26" s="617"/>
      <c r="ORL26" s="617"/>
      <c r="ORM26" s="617"/>
      <c r="ORN26" s="617"/>
      <c r="ORO26" s="617"/>
      <c r="ORP26" s="617"/>
      <c r="ORQ26" s="617"/>
      <c r="ORR26" s="617"/>
      <c r="ORS26" s="617"/>
      <c r="ORT26" s="617"/>
      <c r="ORU26" s="617"/>
      <c r="ORV26" s="617"/>
      <c r="ORW26" s="617"/>
      <c r="ORX26" s="617"/>
      <c r="ORY26" s="617"/>
      <c r="ORZ26" s="617"/>
      <c r="OSA26" s="617"/>
      <c r="OSB26" s="617"/>
      <c r="OSC26" s="617"/>
      <c r="OSD26" s="617"/>
      <c r="OSE26" s="617"/>
      <c r="OSF26" s="617"/>
      <c r="OSG26" s="617"/>
      <c r="OSH26" s="617"/>
      <c r="OSI26" s="617"/>
      <c r="OSJ26" s="617"/>
      <c r="OSK26" s="617"/>
      <c r="OSL26" s="617"/>
      <c r="OSM26" s="617"/>
      <c r="OSN26" s="617"/>
      <c r="OSO26" s="617"/>
      <c r="OSP26" s="617"/>
      <c r="OSQ26" s="617"/>
      <c r="OSR26" s="617"/>
      <c r="OSS26" s="617"/>
      <c r="OST26" s="617"/>
      <c r="OSU26" s="617"/>
      <c r="OSV26" s="617"/>
      <c r="OSW26" s="617"/>
      <c r="OSX26" s="617"/>
      <c r="OSY26" s="617"/>
      <c r="OSZ26" s="617"/>
      <c r="OTA26" s="617"/>
      <c r="OTB26" s="617"/>
      <c r="OTC26" s="617"/>
      <c r="OTD26" s="617"/>
      <c r="OTE26" s="617"/>
      <c r="OTF26" s="617"/>
      <c r="OTG26" s="617"/>
      <c r="OTH26" s="617"/>
      <c r="OTI26" s="617"/>
      <c r="OTJ26" s="617"/>
      <c r="OTK26" s="617"/>
      <c r="OTL26" s="617"/>
      <c r="OTM26" s="617"/>
      <c r="OTN26" s="617"/>
      <c r="OTO26" s="617"/>
      <c r="OTP26" s="617"/>
      <c r="OTQ26" s="617"/>
      <c r="OTR26" s="617"/>
      <c r="OTS26" s="617"/>
      <c r="OTT26" s="617"/>
      <c r="OTU26" s="617"/>
      <c r="OTV26" s="617"/>
      <c r="OTW26" s="617"/>
      <c r="OTX26" s="617"/>
      <c r="OTY26" s="617"/>
      <c r="OTZ26" s="617"/>
      <c r="OUA26" s="617"/>
      <c r="OUB26" s="617"/>
      <c r="OUC26" s="617"/>
      <c r="OUD26" s="617"/>
      <c r="OUE26" s="617"/>
      <c r="OUF26" s="617"/>
      <c r="OUG26" s="617"/>
      <c r="OUH26" s="617"/>
      <c r="OUI26" s="617"/>
      <c r="OUJ26" s="617"/>
      <c r="OUK26" s="617"/>
      <c r="OUL26" s="617"/>
      <c r="OUM26" s="617"/>
      <c r="OUN26" s="617"/>
      <c r="OUO26" s="617"/>
      <c r="OUP26" s="617"/>
      <c r="OUQ26" s="617"/>
      <c r="OUR26" s="617"/>
      <c r="OUS26" s="617"/>
      <c r="OUT26" s="617"/>
      <c r="OUU26" s="617"/>
      <c r="OUV26" s="617"/>
      <c r="OUW26" s="617"/>
      <c r="OUX26" s="617"/>
      <c r="OUY26" s="617"/>
      <c r="OUZ26" s="617"/>
      <c r="OVA26" s="617"/>
      <c r="OVB26" s="617"/>
      <c r="OVC26" s="617"/>
      <c r="OVD26" s="617"/>
      <c r="OVE26" s="617"/>
      <c r="OVF26" s="617"/>
      <c r="OVG26" s="617"/>
      <c r="OVH26" s="617"/>
      <c r="OVI26" s="617"/>
      <c r="OVJ26" s="617"/>
      <c r="OVK26" s="617"/>
      <c r="OVL26" s="617"/>
      <c r="OVM26" s="617"/>
      <c r="OVN26" s="617"/>
      <c r="OVO26" s="617"/>
      <c r="OVP26" s="617"/>
      <c r="OVQ26" s="617"/>
      <c r="OVR26" s="617"/>
      <c r="OVS26" s="617"/>
      <c r="OVT26" s="617"/>
      <c r="OVU26" s="617"/>
      <c r="OVV26" s="617"/>
      <c r="OVW26" s="617"/>
      <c r="OVX26" s="617"/>
      <c r="OVY26" s="617"/>
      <c r="OVZ26" s="617"/>
      <c r="OWA26" s="617"/>
      <c r="OWB26" s="617"/>
      <c r="OWC26" s="617"/>
      <c r="OWD26" s="617"/>
      <c r="OWE26" s="617"/>
      <c r="OWF26" s="617"/>
      <c r="OWG26" s="617"/>
      <c r="OWH26" s="617"/>
      <c r="OWI26" s="617"/>
      <c r="OWJ26" s="617"/>
      <c r="OWK26" s="617"/>
      <c r="OWL26" s="617"/>
      <c r="OWM26" s="617"/>
      <c r="OWN26" s="617"/>
      <c r="OWO26" s="617"/>
      <c r="OWP26" s="617"/>
      <c r="OWQ26" s="617"/>
      <c r="OWR26" s="617"/>
      <c r="OWS26" s="617"/>
      <c r="OWT26" s="617"/>
      <c r="OWU26" s="617"/>
      <c r="OWV26" s="617"/>
      <c r="OWW26" s="617"/>
      <c r="OWX26" s="617"/>
      <c r="OWY26" s="617"/>
      <c r="OWZ26" s="617"/>
      <c r="OXA26" s="617"/>
      <c r="OXB26" s="617"/>
      <c r="OXC26" s="617"/>
      <c r="OXD26" s="617"/>
      <c r="OXE26" s="617"/>
      <c r="OXF26" s="617"/>
      <c r="OXG26" s="617"/>
      <c r="OXH26" s="617"/>
      <c r="OXI26" s="617"/>
      <c r="OXJ26" s="617"/>
      <c r="OXK26" s="617"/>
      <c r="OXL26" s="617"/>
      <c r="OXM26" s="617"/>
      <c r="OXN26" s="617"/>
      <c r="OXO26" s="617"/>
      <c r="OXP26" s="617"/>
      <c r="OXQ26" s="617"/>
      <c r="OXR26" s="617"/>
      <c r="OXS26" s="617"/>
      <c r="OXT26" s="617"/>
      <c r="OXU26" s="617"/>
      <c r="OXV26" s="617"/>
      <c r="OXW26" s="617"/>
      <c r="OXX26" s="617"/>
      <c r="OXY26" s="617"/>
      <c r="OXZ26" s="617"/>
      <c r="OYA26" s="617"/>
      <c r="OYB26" s="617"/>
      <c r="OYC26" s="617"/>
      <c r="OYD26" s="617"/>
      <c r="OYE26" s="617"/>
      <c r="OYF26" s="617"/>
      <c r="OYG26" s="617"/>
      <c r="OYH26" s="617"/>
      <c r="OYI26" s="617"/>
      <c r="OYJ26" s="617"/>
      <c r="OYK26" s="617"/>
      <c r="OYL26" s="617"/>
      <c r="OYM26" s="617"/>
      <c r="OYN26" s="617"/>
      <c r="OYO26" s="617"/>
      <c r="OYP26" s="617"/>
      <c r="OYQ26" s="617"/>
      <c r="OYR26" s="617"/>
      <c r="OYS26" s="617"/>
      <c r="OYT26" s="617"/>
      <c r="OYU26" s="617"/>
      <c r="OYV26" s="617"/>
      <c r="OYW26" s="617"/>
      <c r="OYX26" s="617"/>
      <c r="OYY26" s="617"/>
      <c r="OYZ26" s="617"/>
      <c r="OZA26" s="617"/>
      <c r="OZB26" s="617"/>
      <c r="OZC26" s="617"/>
      <c r="OZD26" s="617"/>
      <c r="OZE26" s="617"/>
      <c r="OZF26" s="617"/>
      <c r="OZG26" s="617"/>
      <c r="OZH26" s="617"/>
      <c r="OZI26" s="617"/>
      <c r="OZJ26" s="617"/>
      <c r="OZK26" s="617"/>
      <c r="OZL26" s="617"/>
      <c r="OZM26" s="617"/>
      <c r="OZN26" s="617"/>
      <c r="OZO26" s="617"/>
      <c r="OZP26" s="617"/>
      <c r="OZQ26" s="617"/>
      <c r="OZR26" s="617"/>
      <c r="OZS26" s="617"/>
      <c r="OZT26" s="617"/>
      <c r="OZU26" s="617"/>
      <c r="OZV26" s="617"/>
      <c r="OZW26" s="617"/>
      <c r="OZX26" s="617"/>
      <c r="OZY26" s="617"/>
      <c r="OZZ26" s="617"/>
      <c r="PAA26" s="617"/>
      <c r="PAB26" s="617"/>
      <c r="PAC26" s="617"/>
      <c r="PAD26" s="617"/>
      <c r="PAE26" s="617"/>
      <c r="PAF26" s="617"/>
      <c r="PAG26" s="617"/>
      <c r="PAH26" s="617"/>
      <c r="PAI26" s="617"/>
      <c r="PAJ26" s="617"/>
      <c r="PAK26" s="617"/>
      <c r="PAL26" s="617"/>
      <c r="PAM26" s="617"/>
      <c r="PAN26" s="617"/>
      <c r="PAO26" s="617"/>
      <c r="PAP26" s="617"/>
      <c r="PAQ26" s="617"/>
      <c r="PAR26" s="617"/>
      <c r="PAS26" s="617"/>
      <c r="PAT26" s="617"/>
      <c r="PAU26" s="617"/>
      <c r="PAV26" s="617"/>
      <c r="PAW26" s="617"/>
      <c r="PAX26" s="617"/>
      <c r="PAY26" s="617"/>
      <c r="PAZ26" s="617"/>
      <c r="PBA26" s="617"/>
      <c r="PBB26" s="617"/>
      <c r="PBC26" s="617"/>
      <c r="PBD26" s="617"/>
      <c r="PBE26" s="617"/>
      <c r="PBF26" s="617"/>
      <c r="PBG26" s="617"/>
      <c r="PBH26" s="617"/>
      <c r="PBI26" s="617"/>
      <c r="PBJ26" s="617"/>
      <c r="PBK26" s="617"/>
      <c r="PBL26" s="617"/>
      <c r="PBM26" s="617"/>
      <c r="PBN26" s="617"/>
      <c r="PBO26" s="617"/>
      <c r="PBP26" s="617"/>
      <c r="PBQ26" s="617"/>
      <c r="PBR26" s="617"/>
      <c r="PBS26" s="617"/>
      <c r="PBT26" s="617"/>
      <c r="PBU26" s="617"/>
      <c r="PBV26" s="617"/>
      <c r="PBW26" s="617"/>
      <c r="PBX26" s="617"/>
      <c r="PBY26" s="617"/>
      <c r="PBZ26" s="617"/>
      <c r="PCA26" s="617"/>
      <c r="PCB26" s="617"/>
      <c r="PCC26" s="617"/>
      <c r="PCD26" s="617"/>
      <c r="PCE26" s="617"/>
      <c r="PCF26" s="617"/>
      <c r="PCG26" s="617"/>
      <c r="PCH26" s="617"/>
      <c r="PCI26" s="617"/>
      <c r="PCJ26" s="617"/>
      <c r="PCK26" s="617"/>
      <c r="PCL26" s="617"/>
      <c r="PCM26" s="617"/>
      <c r="PCN26" s="617"/>
      <c r="PCO26" s="617"/>
      <c r="PCP26" s="617"/>
      <c r="PCQ26" s="617"/>
      <c r="PCR26" s="617"/>
      <c r="PCS26" s="617"/>
      <c r="PCT26" s="617"/>
      <c r="PCU26" s="617"/>
      <c r="PCV26" s="617"/>
      <c r="PCW26" s="617"/>
      <c r="PCX26" s="617"/>
      <c r="PCY26" s="617"/>
      <c r="PCZ26" s="617"/>
      <c r="PDA26" s="617"/>
      <c r="PDB26" s="617"/>
      <c r="PDC26" s="617"/>
      <c r="PDD26" s="617"/>
      <c r="PDE26" s="617"/>
      <c r="PDF26" s="617"/>
      <c r="PDG26" s="617"/>
      <c r="PDH26" s="617"/>
      <c r="PDI26" s="617"/>
      <c r="PDJ26" s="617"/>
      <c r="PDK26" s="617"/>
      <c r="PDL26" s="617"/>
      <c r="PDM26" s="617"/>
      <c r="PDN26" s="617"/>
      <c r="PDO26" s="617"/>
      <c r="PDP26" s="617"/>
      <c r="PDQ26" s="617"/>
      <c r="PDR26" s="617"/>
      <c r="PDS26" s="617"/>
      <c r="PDT26" s="617"/>
      <c r="PDU26" s="617"/>
      <c r="PDV26" s="617"/>
      <c r="PDW26" s="617"/>
      <c r="PDX26" s="617"/>
      <c r="PDY26" s="617"/>
      <c r="PDZ26" s="617"/>
      <c r="PEA26" s="617"/>
      <c r="PEB26" s="617"/>
      <c r="PEC26" s="617"/>
      <c r="PED26" s="617"/>
      <c r="PEE26" s="617"/>
      <c r="PEF26" s="617"/>
      <c r="PEG26" s="617"/>
      <c r="PEH26" s="617"/>
      <c r="PEI26" s="617"/>
      <c r="PEJ26" s="617"/>
      <c r="PEK26" s="617"/>
      <c r="PEL26" s="617"/>
      <c r="PEM26" s="617"/>
      <c r="PEN26" s="617"/>
      <c r="PEO26" s="617"/>
      <c r="PEP26" s="617"/>
      <c r="PEQ26" s="617"/>
      <c r="PER26" s="617"/>
      <c r="PES26" s="617"/>
      <c r="PET26" s="617"/>
      <c r="PEU26" s="617"/>
      <c r="PEV26" s="617"/>
      <c r="PEW26" s="617"/>
      <c r="PEX26" s="617"/>
      <c r="PEY26" s="617"/>
      <c r="PEZ26" s="617"/>
      <c r="PFA26" s="617"/>
      <c r="PFB26" s="617"/>
      <c r="PFC26" s="617"/>
      <c r="PFD26" s="617"/>
      <c r="PFE26" s="617"/>
      <c r="PFF26" s="617"/>
      <c r="PFG26" s="617"/>
      <c r="PFH26" s="617"/>
      <c r="PFI26" s="617"/>
      <c r="PFJ26" s="617"/>
      <c r="PFK26" s="617"/>
      <c r="PFL26" s="617"/>
      <c r="PFM26" s="617"/>
      <c r="PFN26" s="617"/>
      <c r="PFO26" s="617"/>
      <c r="PFP26" s="617"/>
      <c r="PFQ26" s="617"/>
      <c r="PFR26" s="617"/>
      <c r="PFS26" s="617"/>
      <c r="PFT26" s="617"/>
      <c r="PFU26" s="617"/>
      <c r="PFV26" s="617"/>
      <c r="PFW26" s="617"/>
      <c r="PFX26" s="617"/>
      <c r="PFY26" s="617"/>
      <c r="PFZ26" s="617"/>
      <c r="PGA26" s="617"/>
      <c r="PGB26" s="617"/>
      <c r="PGC26" s="617"/>
      <c r="PGD26" s="617"/>
      <c r="PGE26" s="617"/>
      <c r="PGF26" s="617"/>
      <c r="PGG26" s="617"/>
      <c r="PGH26" s="617"/>
      <c r="PGI26" s="617"/>
      <c r="PGJ26" s="617"/>
      <c r="PGK26" s="617"/>
      <c r="PGL26" s="617"/>
      <c r="PGM26" s="617"/>
      <c r="PGN26" s="617"/>
      <c r="PGO26" s="617"/>
      <c r="PGP26" s="617"/>
      <c r="PGQ26" s="617"/>
      <c r="PGR26" s="617"/>
      <c r="PGS26" s="617"/>
      <c r="PGT26" s="617"/>
      <c r="PGU26" s="617"/>
      <c r="PGV26" s="617"/>
      <c r="PGW26" s="617"/>
      <c r="PGX26" s="617"/>
      <c r="PGY26" s="617"/>
      <c r="PGZ26" s="617"/>
      <c r="PHA26" s="617"/>
      <c r="PHB26" s="617"/>
      <c r="PHC26" s="617"/>
      <c r="PHD26" s="617"/>
      <c r="PHE26" s="617"/>
      <c r="PHF26" s="617"/>
      <c r="PHG26" s="617"/>
      <c r="PHH26" s="617"/>
      <c r="PHI26" s="617"/>
      <c r="PHJ26" s="617"/>
      <c r="PHK26" s="617"/>
      <c r="PHL26" s="617"/>
      <c r="PHM26" s="617"/>
      <c r="PHN26" s="617"/>
      <c r="PHO26" s="617"/>
      <c r="PHP26" s="617"/>
      <c r="PHQ26" s="617"/>
      <c r="PHR26" s="617"/>
      <c r="PHS26" s="617"/>
      <c r="PHT26" s="617"/>
      <c r="PHU26" s="617"/>
      <c r="PHV26" s="617"/>
      <c r="PHW26" s="617"/>
      <c r="PHX26" s="617"/>
      <c r="PHY26" s="617"/>
      <c r="PHZ26" s="617"/>
      <c r="PIA26" s="617"/>
      <c r="PIB26" s="617"/>
      <c r="PIC26" s="617"/>
      <c r="PID26" s="617"/>
      <c r="PIE26" s="617"/>
      <c r="PIF26" s="617"/>
      <c r="PIG26" s="617"/>
      <c r="PIH26" s="617"/>
      <c r="PII26" s="617"/>
      <c r="PIJ26" s="617"/>
      <c r="PIK26" s="617"/>
      <c r="PIL26" s="617"/>
      <c r="PIM26" s="617"/>
      <c r="PIN26" s="617"/>
      <c r="PIO26" s="617"/>
      <c r="PIP26" s="617"/>
      <c r="PIQ26" s="617"/>
      <c r="PIR26" s="617"/>
      <c r="PIS26" s="617"/>
      <c r="PIT26" s="617"/>
      <c r="PIU26" s="617"/>
      <c r="PIV26" s="617"/>
      <c r="PIW26" s="617"/>
      <c r="PIX26" s="617"/>
      <c r="PIY26" s="617"/>
      <c r="PIZ26" s="617"/>
      <c r="PJA26" s="617"/>
      <c r="PJB26" s="617"/>
      <c r="PJC26" s="617"/>
      <c r="PJD26" s="617"/>
      <c r="PJE26" s="617"/>
      <c r="PJF26" s="617"/>
      <c r="PJG26" s="617"/>
      <c r="PJH26" s="617"/>
      <c r="PJI26" s="617"/>
      <c r="PJJ26" s="617"/>
      <c r="PJK26" s="617"/>
      <c r="PJL26" s="617"/>
      <c r="PJM26" s="617"/>
      <c r="PJN26" s="617"/>
      <c r="PJO26" s="617"/>
      <c r="PJP26" s="617"/>
      <c r="PJQ26" s="617"/>
      <c r="PJR26" s="617"/>
      <c r="PJS26" s="617"/>
      <c r="PJT26" s="617"/>
      <c r="PJU26" s="617"/>
      <c r="PJV26" s="617"/>
      <c r="PJW26" s="617"/>
      <c r="PJX26" s="617"/>
      <c r="PJY26" s="617"/>
      <c r="PJZ26" s="617"/>
      <c r="PKA26" s="617"/>
      <c r="PKB26" s="617"/>
      <c r="PKC26" s="617"/>
      <c r="PKD26" s="617"/>
      <c r="PKE26" s="617"/>
      <c r="PKF26" s="617"/>
      <c r="PKG26" s="617"/>
      <c r="PKH26" s="617"/>
      <c r="PKI26" s="617"/>
      <c r="PKJ26" s="617"/>
      <c r="PKK26" s="617"/>
      <c r="PKL26" s="617"/>
      <c r="PKM26" s="617"/>
      <c r="PKN26" s="617"/>
      <c r="PKO26" s="617"/>
      <c r="PKP26" s="617"/>
      <c r="PKQ26" s="617"/>
      <c r="PKR26" s="617"/>
      <c r="PKS26" s="617"/>
      <c r="PKT26" s="617"/>
      <c r="PKU26" s="617"/>
      <c r="PKV26" s="617"/>
      <c r="PKW26" s="617"/>
      <c r="PKX26" s="617"/>
      <c r="PKY26" s="617"/>
      <c r="PKZ26" s="617"/>
      <c r="PLA26" s="617"/>
      <c r="PLB26" s="617"/>
      <c r="PLC26" s="617"/>
      <c r="PLD26" s="617"/>
      <c r="PLE26" s="617"/>
      <c r="PLF26" s="617"/>
      <c r="PLG26" s="617"/>
      <c r="PLH26" s="617"/>
      <c r="PLI26" s="617"/>
      <c r="PLJ26" s="617"/>
      <c r="PLK26" s="617"/>
      <c r="PLL26" s="617"/>
      <c r="PLM26" s="617"/>
      <c r="PLN26" s="617"/>
      <c r="PLO26" s="617"/>
      <c r="PLP26" s="617"/>
      <c r="PLQ26" s="617"/>
      <c r="PLR26" s="617"/>
      <c r="PLS26" s="617"/>
      <c r="PLT26" s="617"/>
      <c r="PLU26" s="617"/>
      <c r="PLV26" s="617"/>
      <c r="PLW26" s="617"/>
      <c r="PLX26" s="617"/>
      <c r="PLY26" s="617"/>
      <c r="PLZ26" s="617"/>
      <c r="PMA26" s="617"/>
      <c r="PMB26" s="617"/>
      <c r="PMC26" s="617"/>
      <c r="PMD26" s="617"/>
      <c r="PME26" s="617"/>
      <c r="PMF26" s="617"/>
      <c r="PMG26" s="617"/>
      <c r="PMH26" s="617"/>
      <c r="PMI26" s="617"/>
      <c r="PMJ26" s="617"/>
      <c r="PMK26" s="617"/>
      <c r="PML26" s="617"/>
      <c r="PMM26" s="617"/>
      <c r="PMN26" s="617"/>
      <c r="PMO26" s="617"/>
      <c r="PMP26" s="617"/>
      <c r="PMQ26" s="617"/>
      <c r="PMR26" s="617"/>
      <c r="PMS26" s="617"/>
      <c r="PMT26" s="617"/>
      <c r="PMU26" s="617"/>
      <c r="PMV26" s="617"/>
      <c r="PMW26" s="617"/>
      <c r="PMX26" s="617"/>
      <c r="PMY26" s="617"/>
      <c r="PMZ26" s="617"/>
      <c r="PNA26" s="617"/>
      <c r="PNB26" s="617"/>
      <c r="PNC26" s="617"/>
      <c r="PND26" s="617"/>
      <c r="PNE26" s="617"/>
      <c r="PNF26" s="617"/>
      <c r="PNG26" s="617"/>
      <c r="PNH26" s="617"/>
      <c r="PNI26" s="617"/>
      <c r="PNJ26" s="617"/>
      <c r="PNK26" s="617"/>
      <c r="PNL26" s="617"/>
      <c r="PNM26" s="617"/>
      <c r="PNN26" s="617"/>
      <c r="PNO26" s="617"/>
      <c r="PNP26" s="617"/>
      <c r="PNQ26" s="617"/>
      <c r="PNR26" s="617"/>
      <c r="PNS26" s="617"/>
      <c r="PNT26" s="617"/>
      <c r="PNU26" s="617"/>
      <c r="PNV26" s="617"/>
      <c r="PNW26" s="617"/>
      <c r="PNX26" s="617"/>
      <c r="PNY26" s="617"/>
      <c r="PNZ26" s="617"/>
      <c r="POA26" s="617"/>
      <c r="POB26" s="617"/>
      <c r="POC26" s="617"/>
      <c r="POD26" s="617"/>
      <c r="POE26" s="617"/>
      <c r="POF26" s="617"/>
      <c r="POG26" s="617"/>
      <c r="POH26" s="617"/>
      <c r="POI26" s="617"/>
      <c r="POJ26" s="617"/>
      <c r="POK26" s="617"/>
      <c r="POL26" s="617"/>
      <c r="POM26" s="617"/>
      <c r="PON26" s="617"/>
      <c r="POO26" s="617"/>
      <c r="POP26" s="617"/>
      <c r="POQ26" s="617"/>
      <c r="POR26" s="617"/>
      <c r="POS26" s="617"/>
      <c r="POT26" s="617"/>
      <c r="POU26" s="617"/>
      <c r="POV26" s="617"/>
      <c r="POW26" s="617"/>
      <c r="POX26" s="617"/>
      <c r="POY26" s="617"/>
      <c r="POZ26" s="617"/>
      <c r="PPA26" s="617"/>
      <c r="PPB26" s="617"/>
      <c r="PPC26" s="617"/>
      <c r="PPD26" s="617"/>
      <c r="PPE26" s="617"/>
      <c r="PPF26" s="617"/>
      <c r="PPG26" s="617"/>
      <c r="PPH26" s="617"/>
      <c r="PPI26" s="617"/>
      <c r="PPJ26" s="617"/>
      <c r="PPK26" s="617"/>
      <c r="PPL26" s="617"/>
      <c r="PPM26" s="617"/>
      <c r="PPN26" s="617"/>
      <c r="PPO26" s="617"/>
      <c r="PPP26" s="617"/>
      <c r="PPQ26" s="617"/>
      <c r="PPR26" s="617"/>
      <c r="PPS26" s="617"/>
      <c r="PPT26" s="617"/>
      <c r="PPU26" s="617"/>
      <c r="PPV26" s="617"/>
      <c r="PPW26" s="617"/>
      <c r="PPX26" s="617"/>
      <c r="PPY26" s="617"/>
      <c r="PPZ26" s="617"/>
      <c r="PQA26" s="617"/>
      <c r="PQB26" s="617"/>
      <c r="PQC26" s="617"/>
      <c r="PQD26" s="617"/>
      <c r="PQE26" s="617"/>
      <c r="PQF26" s="617"/>
      <c r="PQG26" s="617"/>
      <c r="PQH26" s="617"/>
      <c r="PQI26" s="617"/>
      <c r="PQJ26" s="617"/>
      <c r="PQK26" s="617"/>
      <c r="PQL26" s="617"/>
      <c r="PQM26" s="617"/>
      <c r="PQN26" s="617"/>
      <c r="PQO26" s="617"/>
      <c r="PQP26" s="617"/>
      <c r="PQQ26" s="617"/>
      <c r="PQR26" s="617"/>
      <c r="PQS26" s="617"/>
      <c r="PQT26" s="617"/>
      <c r="PQU26" s="617"/>
      <c r="PQV26" s="617"/>
      <c r="PQW26" s="617"/>
      <c r="PQX26" s="617"/>
      <c r="PQY26" s="617"/>
      <c r="PQZ26" s="617"/>
      <c r="PRA26" s="617"/>
      <c r="PRB26" s="617"/>
      <c r="PRC26" s="617"/>
      <c r="PRD26" s="617"/>
      <c r="PRE26" s="617"/>
      <c r="PRF26" s="617"/>
      <c r="PRG26" s="617"/>
      <c r="PRH26" s="617"/>
      <c r="PRI26" s="617"/>
      <c r="PRJ26" s="617"/>
      <c r="PRK26" s="617"/>
      <c r="PRL26" s="617"/>
      <c r="PRM26" s="617"/>
      <c r="PRN26" s="617"/>
      <c r="PRO26" s="617"/>
      <c r="PRP26" s="617"/>
      <c r="PRQ26" s="617"/>
      <c r="PRR26" s="617"/>
      <c r="PRS26" s="617"/>
      <c r="PRT26" s="617"/>
      <c r="PRU26" s="617"/>
      <c r="PRV26" s="617"/>
      <c r="PRW26" s="617"/>
      <c r="PRX26" s="617"/>
      <c r="PRY26" s="617"/>
      <c r="PRZ26" s="617"/>
      <c r="PSA26" s="617"/>
      <c r="PSB26" s="617"/>
      <c r="PSC26" s="617"/>
      <c r="PSD26" s="617"/>
      <c r="PSE26" s="617"/>
      <c r="PSF26" s="617"/>
      <c r="PSG26" s="617"/>
      <c r="PSH26" s="617"/>
      <c r="PSI26" s="617"/>
      <c r="PSJ26" s="617"/>
      <c r="PSK26" s="617"/>
      <c r="PSL26" s="617"/>
      <c r="PSM26" s="617"/>
      <c r="PSN26" s="617"/>
      <c r="PSO26" s="617"/>
      <c r="PSP26" s="617"/>
      <c r="PSQ26" s="617"/>
      <c r="PSR26" s="617"/>
      <c r="PSS26" s="617"/>
      <c r="PST26" s="617"/>
      <c r="PSU26" s="617"/>
      <c r="PSV26" s="617"/>
      <c r="PSW26" s="617"/>
      <c r="PSX26" s="617"/>
      <c r="PSY26" s="617"/>
      <c r="PSZ26" s="617"/>
      <c r="PTA26" s="617"/>
      <c r="PTB26" s="617"/>
      <c r="PTC26" s="617"/>
      <c r="PTD26" s="617"/>
      <c r="PTE26" s="617"/>
      <c r="PTF26" s="617"/>
      <c r="PTG26" s="617"/>
      <c r="PTH26" s="617"/>
      <c r="PTI26" s="617"/>
      <c r="PTJ26" s="617"/>
      <c r="PTK26" s="617"/>
      <c r="PTL26" s="617"/>
      <c r="PTM26" s="617"/>
      <c r="PTN26" s="617"/>
      <c r="PTO26" s="617"/>
      <c r="PTP26" s="617"/>
      <c r="PTQ26" s="617"/>
      <c r="PTR26" s="617"/>
      <c r="PTS26" s="617"/>
      <c r="PTT26" s="617"/>
      <c r="PTU26" s="617"/>
      <c r="PTV26" s="617"/>
      <c r="PTW26" s="617"/>
      <c r="PTX26" s="617"/>
      <c r="PTY26" s="617"/>
      <c r="PTZ26" s="617"/>
      <c r="PUA26" s="617"/>
      <c r="PUB26" s="617"/>
      <c r="PUC26" s="617"/>
      <c r="PUD26" s="617"/>
      <c r="PUE26" s="617"/>
      <c r="PUF26" s="617"/>
      <c r="PUG26" s="617"/>
      <c r="PUH26" s="617"/>
      <c r="PUI26" s="617"/>
      <c r="PUJ26" s="617"/>
      <c r="PUK26" s="617"/>
      <c r="PUL26" s="617"/>
      <c r="PUM26" s="617"/>
      <c r="PUN26" s="617"/>
      <c r="PUO26" s="617"/>
      <c r="PUP26" s="617"/>
      <c r="PUQ26" s="617"/>
      <c r="PUR26" s="617"/>
      <c r="PUS26" s="617"/>
      <c r="PUT26" s="617"/>
      <c r="PUU26" s="617"/>
      <c r="PUV26" s="617"/>
      <c r="PUW26" s="617"/>
      <c r="PUX26" s="617"/>
      <c r="PUY26" s="617"/>
      <c r="PUZ26" s="617"/>
      <c r="PVA26" s="617"/>
      <c r="PVB26" s="617"/>
      <c r="PVC26" s="617"/>
      <c r="PVD26" s="617"/>
      <c r="PVE26" s="617"/>
      <c r="PVF26" s="617"/>
      <c r="PVG26" s="617"/>
      <c r="PVH26" s="617"/>
      <c r="PVI26" s="617"/>
      <c r="PVJ26" s="617"/>
      <c r="PVK26" s="617"/>
      <c r="PVL26" s="617"/>
      <c r="PVM26" s="617"/>
      <c r="PVN26" s="617"/>
      <c r="PVO26" s="617"/>
      <c r="PVP26" s="617"/>
      <c r="PVQ26" s="617"/>
      <c r="PVR26" s="617"/>
      <c r="PVS26" s="617"/>
      <c r="PVT26" s="617"/>
      <c r="PVU26" s="617"/>
      <c r="PVV26" s="617"/>
      <c r="PVW26" s="617"/>
      <c r="PVX26" s="617"/>
      <c r="PVY26" s="617"/>
      <c r="PVZ26" s="617"/>
      <c r="PWA26" s="617"/>
      <c r="PWB26" s="617"/>
      <c r="PWC26" s="617"/>
      <c r="PWD26" s="617"/>
      <c r="PWE26" s="617"/>
      <c r="PWF26" s="617"/>
      <c r="PWG26" s="617"/>
      <c r="PWH26" s="617"/>
      <c r="PWI26" s="617"/>
      <c r="PWJ26" s="617"/>
      <c r="PWK26" s="617"/>
      <c r="PWL26" s="617"/>
      <c r="PWM26" s="617"/>
      <c r="PWN26" s="617"/>
      <c r="PWO26" s="617"/>
      <c r="PWP26" s="617"/>
      <c r="PWQ26" s="617"/>
      <c r="PWR26" s="617"/>
      <c r="PWS26" s="617"/>
      <c r="PWT26" s="617"/>
      <c r="PWU26" s="617"/>
      <c r="PWV26" s="617"/>
      <c r="PWW26" s="617"/>
      <c r="PWX26" s="617"/>
      <c r="PWY26" s="617"/>
      <c r="PWZ26" s="617"/>
      <c r="PXA26" s="617"/>
      <c r="PXB26" s="617"/>
      <c r="PXC26" s="617"/>
      <c r="PXD26" s="617"/>
      <c r="PXE26" s="617"/>
      <c r="PXF26" s="617"/>
      <c r="PXG26" s="617"/>
      <c r="PXH26" s="617"/>
      <c r="PXI26" s="617"/>
      <c r="PXJ26" s="617"/>
      <c r="PXK26" s="617"/>
      <c r="PXL26" s="617"/>
      <c r="PXM26" s="617"/>
      <c r="PXN26" s="617"/>
      <c r="PXO26" s="617"/>
      <c r="PXP26" s="617"/>
      <c r="PXQ26" s="617"/>
      <c r="PXR26" s="617"/>
      <c r="PXS26" s="617"/>
      <c r="PXT26" s="617"/>
      <c r="PXU26" s="617"/>
      <c r="PXV26" s="617"/>
      <c r="PXW26" s="617"/>
      <c r="PXX26" s="617"/>
      <c r="PXY26" s="617"/>
      <c r="PXZ26" s="617"/>
      <c r="PYA26" s="617"/>
      <c r="PYB26" s="617"/>
      <c r="PYC26" s="617"/>
      <c r="PYD26" s="617"/>
      <c r="PYE26" s="617"/>
      <c r="PYF26" s="617"/>
      <c r="PYG26" s="617"/>
      <c r="PYH26" s="617"/>
      <c r="PYI26" s="617"/>
      <c r="PYJ26" s="617"/>
      <c r="PYK26" s="617"/>
      <c r="PYL26" s="617"/>
      <c r="PYM26" s="617"/>
      <c r="PYN26" s="617"/>
      <c r="PYO26" s="617"/>
      <c r="PYP26" s="617"/>
      <c r="PYQ26" s="617"/>
      <c r="PYR26" s="617"/>
      <c r="PYS26" s="617"/>
      <c r="PYT26" s="617"/>
      <c r="PYU26" s="617"/>
      <c r="PYV26" s="617"/>
      <c r="PYW26" s="617"/>
      <c r="PYX26" s="617"/>
      <c r="PYY26" s="617"/>
      <c r="PYZ26" s="617"/>
      <c r="PZA26" s="617"/>
      <c r="PZB26" s="617"/>
      <c r="PZC26" s="617"/>
      <c r="PZD26" s="617"/>
      <c r="PZE26" s="617"/>
      <c r="PZF26" s="617"/>
      <c r="PZG26" s="617"/>
      <c r="PZH26" s="617"/>
      <c r="PZI26" s="617"/>
      <c r="PZJ26" s="617"/>
      <c r="PZK26" s="617"/>
      <c r="PZL26" s="617"/>
      <c r="PZM26" s="617"/>
      <c r="PZN26" s="617"/>
      <c r="PZO26" s="617"/>
      <c r="PZP26" s="617"/>
      <c r="PZQ26" s="617"/>
      <c r="PZR26" s="617"/>
      <c r="PZS26" s="617"/>
      <c r="PZT26" s="617"/>
      <c r="PZU26" s="617"/>
      <c r="PZV26" s="617"/>
      <c r="PZW26" s="617"/>
      <c r="PZX26" s="617"/>
      <c r="PZY26" s="617"/>
      <c r="PZZ26" s="617"/>
      <c r="QAA26" s="617"/>
      <c r="QAB26" s="617"/>
      <c r="QAC26" s="617"/>
      <c r="QAD26" s="617"/>
      <c r="QAE26" s="617"/>
      <c r="QAF26" s="617"/>
      <c r="QAG26" s="617"/>
      <c r="QAH26" s="617"/>
      <c r="QAI26" s="617"/>
      <c r="QAJ26" s="617"/>
      <c r="QAK26" s="617"/>
      <c r="QAL26" s="617"/>
      <c r="QAM26" s="617"/>
      <c r="QAN26" s="617"/>
      <c r="QAO26" s="617"/>
      <c r="QAP26" s="617"/>
      <c r="QAQ26" s="617"/>
      <c r="QAR26" s="617"/>
      <c r="QAS26" s="617"/>
      <c r="QAT26" s="617"/>
      <c r="QAU26" s="617"/>
      <c r="QAV26" s="617"/>
      <c r="QAW26" s="617"/>
      <c r="QAX26" s="617"/>
      <c r="QAY26" s="617"/>
      <c r="QAZ26" s="617"/>
      <c r="QBA26" s="617"/>
      <c r="QBB26" s="617"/>
      <c r="QBC26" s="617"/>
      <c r="QBD26" s="617"/>
      <c r="QBE26" s="617"/>
      <c r="QBF26" s="617"/>
      <c r="QBG26" s="617"/>
      <c r="QBH26" s="617"/>
      <c r="QBI26" s="617"/>
      <c r="QBJ26" s="617"/>
      <c r="QBK26" s="617"/>
      <c r="QBL26" s="617"/>
      <c r="QBM26" s="617"/>
      <c r="QBN26" s="617"/>
      <c r="QBO26" s="617"/>
      <c r="QBP26" s="617"/>
      <c r="QBQ26" s="617"/>
      <c r="QBR26" s="617"/>
      <c r="QBS26" s="617"/>
      <c r="QBT26" s="617"/>
      <c r="QBU26" s="617"/>
      <c r="QBV26" s="617"/>
      <c r="QBW26" s="617"/>
      <c r="QBX26" s="617"/>
      <c r="QBY26" s="617"/>
      <c r="QBZ26" s="617"/>
      <c r="QCA26" s="617"/>
      <c r="QCB26" s="617"/>
      <c r="QCC26" s="617"/>
      <c r="QCD26" s="617"/>
      <c r="QCE26" s="617"/>
      <c r="QCF26" s="617"/>
      <c r="QCG26" s="617"/>
      <c r="QCH26" s="617"/>
      <c r="QCI26" s="617"/>
      <c r="QCJ26" s="617"/>
      <c r="QCK26" s="617"/>
      <c r="QCL26" s="617"/>
      <c r="QCM26" s="617"/>
      <c r="QCN26" s="617"/>
      <c r="QCO26" s="617"/>
      <c r="QCP26" s="617"/>
      <c r="QCQ26" s="617"/>
      <c r="QCR26" s="617"/>
      <c r="QCS26" s="617"/>
      <c r="QCT26" s="617"/>
      <c r="QCU26" s="617"/>
      <c r="QCV26" s="617"/>
      <c r="QCW26" s="617"/>
      <c r="QCX26" s="617"/>
      <c r="QCY26" s="617"/>
      <c r="QCZ26" s="617"/>
      <c r="QDA26" s="617"/>
      <c r="QDB26" s="617"/>
      <c r="QDC26" s="617"/>
      <c r="QDD26" s="617"/>
      <c r="QDE26" s="617"/>
      <c r="QDF26" s="617"/>
      <c r="QDG26" s="617"/>
      <c r="QDH26" s="617"/>
      <c r="QDI26" s="617"/>
      <c r="QDJ26" s="617"/>
      <c r="QDK26" s="617"/>
      <c r="QDL26" s="617"/>
      <c r="QDM26" s="617"/>
      <c r="QDN26" s="617"/>
      <c r="QDO26" s="617"/>
      <c r="QDP26" s="617"/>
      <c r="QDQ26" s="617"/>
      <c r="QDR26" s="617"/>
      <c r="QDS26" s="617"/>
      <c r="QDT26" s="617"/>
      <c r="QDU26" s="617"/>
      <c r="QDV26" s="617"/>
      <c r="QDW26" s="617"/>
      <c r="QDX26" s="617"/>
      <c r="QDY26" s="617"/>
      <c r="QDZ26" s="617"/>
      <c r="QEA26" s="617"/>
      <c r="QEB26" s="617"/>
      <c r="QEC26" s="617"/>
      <c r="QED26" s="617"/>
      <c r="QEE26" s="617"/>
      <c r="QEF26" s="617"/>
      <c r="QEG26" s="617"/>
      <c r="QEH26" s="617"/>
      <c r="QEI26" s="617"/>
      <c r="QEJ26" s="617"/>
      <c r="QEK26" s="617"/>
      <c r="QEL26" s="617"/>
      <c r="QEM26" s="617"/>
      <c r="QEN26" s="617"/>
      <c r="QEO26" s="617"/>
      <c r="QEP26" s="617"/>
      <c r="QEQ26" s="617"/>
      <c r="QER26" s="617"/>
      <c r="QES26" s="617"/>
      <c r="QET26" s="617"/>
      <c r="QEU26" s="617"/>
      <c r="QEV26" s="617"/>
      <c r="QEW26" s="617"/>
      <c r="QEX26" s="617"/>
      <c r="QEY26" s="617"/>
      <c r="QEZ26" s="617"/>
      <c r="QFA26" s="617"/>
      <c r="QFB26" s="617"/>
      <c r="QFC26" s="617"/>
      <c r="QFD26" s="617"/>
      <c r="QFE26" s="617"/>
      <c r="QFF26" s="617"/>
      <c r="QFG26" s="617"/>
      <c r="QFH26" s="617"/>
      <c r="QFI26" s="617"/>
      <c r="QFJ26" s="617"/>
      <c r="QFK26" s="617"/>
      <c r="QFL26" s="617"/>
      <c r="QFM26" s="617"/>
      <c r="QFN26" s="617"/>
      <c r="QFO26" s="617"/>
      <c r="QFP26" s="617"/>
      <c r="QFQ26" s="617"/>
      <c r="QFR26" s="617"/>
      <c r="QFS26" s="617"/>
      <c r="QFT26" s="617"/>
      <c r="QFU26" s="617"/>
      <c r="QFV26" s="617"/>
      <c r="QFW26" s="617"/>
      <c r="QFX26" s="617"/>
      <c r="QFY26" s="617"/>
      <c r="QFZ26" s="617"/>
      <c r="QGA26" s="617"/>
      <c r="QGB26" s="617"/>
      <c r="QGC26" s="617"/>
      <c r="QGD26" s="617"/>
      <c r="QGE26" s="617"/>
      <c r="QGF26" s="617"/>
      <c r="QGG26" s="617"/>
      <c r="QGH26" s="617"/>
      <c r="QGI26" s="617"/>
      <c r="QGJ26" s="617"/>
      <c r="QGK26" s="617"/>
      <c r="QGL26" s="617"/>
      <c r="QGM26" s="617"/>
      <c r="QGN26" s="617"/>
      <c r="QGO26" s="617"/>
      <c r="QGP26" s="617"/>
      <c r="QGQ26" s="617"/>
      <c r="QGR26" s="617"/>
      <c r="QGS26" s="617"/>
      <c r="QGT26" s="617"/>
      <c r="QGU26" s="617"/>
      <c r="QGV26" s="617"/>
      <c r="QGW26" s="617"/>
      <c r="QGX26" s="617"/>
      <c r="QGY26" s="617"/>
      <c r="QGZ26" s="617"/>
      <c r="QHA26" s="617"/>
      <c r="QHB26" s="617"/>
      <c r="QHC26" s="617"/>
      <c r="QHD26" s="617"/>
      <c r="QHE26" s="617"/>
      <c r="QHF26" s="617"/>
      <c r="QHG26" s="617"/>
      <c r="QHH26" s="617"/>
      <c r="QHI26" s="617"/>
      <c r="QHJ26" s="617"/>
      <c r="QHK26" s="617"/>
      <c r="QHL26" s="617"/>
      <c r="QHM26" s="617"/>
      <c r="QHN26" s="617"/>
      <c r="QHO26" s="617"/>
      <c r="QHP26" s="617"/>
      <c r="QHQ26" s="617"/>
      <c r="QHR26" s="617"/>
      <c r="QHS26" s="617"/>
      <c r="QHT26" s="617"/>
      <c r="QHU26" s="617"/>
      <c r="QHV26" s="617"/>
      <c r="QHW26" s="617"/>
      <c r="QHX26" s="617"/>
      <c r="QHY26" s="617"/>
      <c r="QHZ26" s="617"/>
      <c r="QIA26" s="617"/>
      <c r="QIB26" s="617"/>
      <c r="QIC26" s="617"/>
      <c r="QID26" s="617"/>
      <c r="QIE26" s="617"/>
      <c r="QIF26" s="617"/>
      <c r="QIG26" s="617"/>
      <c r="QIH26" s="617"/>
      <c r="QII26" s="617"/>
      <c r="QIJ26" s="617"/>
      <c r="QIK26" s="617"/>
      <c r="QIL26" s="617"/>
      <c r="QIM26" s="617"/>
      <c r="QIN26" s="617"/>
      <c r="QIO26" s="617"/>
      <c r="QIP26" s="617"/>
      <c r="QIQ26" s="617"/>
      <c r="QIR26" s="617"/>
      <c r="QIS26" s="617"/>
      <c r="QIT26" s="617"/>
      <c r="QIU26" s="617"/>
      <c r="QIV26" s="617"/>
      <c r="QIW26" s="617"/>
      <c r="QIX26" s="617"/>
      <c r="QIY26" s="617"/>
      <c r="QIZ26" s="617"/>
      <c r="QJA26" s="617"/>
      <c r="QJB26" s="617"/>
      <c r="QJC26" s="617"/>
      <c r="QJD26" s="617"/>
      <c r="QJE26" s="617"/>
      <c r="QJF26" s="617"/>
      <c r="QJG26" s="617"/>
      <c r="QJH26" s="617"/>
      <c r="QJI26" s="617"/>
      <c r="QJJ26" s="617"/>
      <c r="QJK26" s="617"/>
      <c r="QJL26" s="617"/>
      <c r="QJM26" s="617"/>
      <c r="QJN26" s="617"/>
      <c r="QJO26" s="617"/>
      <c r="QJP26" s="617"/>
      <c r="QJQ26" s="617"/>
      <c r="QJR26" s="617"/>
      <c r="QJS26" s="617"/>
      <c r="QJT26" s="617"/>
      <c r="QJU26" s="617"/>
      <c r="QJV26" s="617"/>
      <c r="QJW26" s="617"/>
      <c r="QJX26" s="617"/>
      <c r="QJY26" s="617"/>
      <c r="QJZ26" s="617"/>
      <c r="QKA26" s="617"/>
      <c r="QKB26" s="617"/>
      <c r="QKC26" s="617"/>
      <c r="QKD26" s="617"/>
      <c r="QKE26" s="617"/>
      <c r="QKF26" s="617"/>
      <c r="QKG26" s="617"/>
      <c r="QKH26" s="617"/>
      <c r="QKI26" s="617"/>
      <c r="QKJ26" s="617"/>
      <c r="QKK26" s="617"/>
      <c r="QKL26" s="617"/>
      <c r="QKM26" s="617"/>
      <c r="QKN26" s="617"/>
      <c r="QKO26" s="617"/>
      <c r="QKP26" s="617"/>
      <c r="QKQ26" s="617"/>
      <c r="QKR26" s="617"/>
      <c r="QKS26" s="617"/>
      <c r="QKT26" s="617"/>
      <c r="QKU26" s="617"/>
      <c r="QKV26" s="617"/>
      <c r="QKW26" s="617"/>
      <c r="QKX26" s="617"/>
      <c r="QKY26" s="617"/>
      <c r="QKZ26" s="617"/>
      <c r="QLA26" s="617"/>
      <c r="QLB26" s="617"/>
      <c r="QLC26" s="617"/>
      <c r="QLD26" s="617"/>
      <c r="QLE26" s="617"/>
      <c r="QLF26" s="617"/>
      <c r="QLG26" s="617"/>
      <c r="QLH26" s="617"/>
      <c r="QLI26" s="617"/>
      <c r="QLJ26" s="617"/>
      <c r="QLK26" s="617"/>
      <c r="QLL26" s="617"/>
      <c r="QLM26" s="617"/>
      <c r="QLN26" s="617"/>
      <c r="QLO26" s="617"/>
      <c r="QLP26" s="617"/>
      <c r="QLQ26" s="617"/>
      <c r="QLR26" s="617"/>
      <c r="QLS26" s="617"/>
      <c r="QLT26" s="617"/>
      <c r="QLU26" s="617"/>
      <c r="QLV26" s="617"/>
      <c r="QLW26" s="617"/>
      <c r="QLX26" s="617"/>
      <c r="QLY26" s="617"/>
      <c r="QLZ26" s="617"/>
      <c r="QMA26" s="617"/>
      <c r="QMB26" s="617"/>
      <c r="QMC26" s="617"/>
      <c r="QMD26" s="617"/>
      <c r="QME26" s="617"/>
      <c r="QMF26" s="617"/>
      <c r="QMG26" s="617"/>
      <c r="QMH26" s="617"/>
      <c r="QMI26" s="617"/>
      <c r="QMJ26" s="617"/>
      <c r="QMK26" s="617"/>
      <c r="QML26" s="617"/>
      <c r="QMM26" s="617"/>
      <c r="QMN26" s="617"/>
      <c r="QMO26" s="617"/>
      <c r="QMP26" s="617"/>
      <c r="QMQ26" s="617"/>
      <c r="QMR26" s="617"/>
      <c r="QMS26" s="617"/>
      <c r="QMT26" s="617"/>
      <c r="QMU26" s="617"/>
      <c r="QMV26" s="617"/>
      <c r="QMW26" s="617"/>
      <c r="QMX26" s="617"/>
      <c r="QMY26" s="617"/>
      <c r="QMZ26" s="617"/>
      <c r="QNA26" s="617"/>
      <c r="QNB26" s="617"/>
      <c r="QNC26" s="617"/>
      <c r="QND26" s="617"/>
      <c r="QNE26" s="617"/>
      <c r="QNF26" s="617"/>
      <c r="QNG26" s="617"/>
      <c r="QNH26" s="617"/>
      <c r="QNI26" s="617"/>
      <c r="QNJ26" s="617"/>
      <c r="QNK26" s="617"/>
      <c r="QNL26" s="617"/>
      <c r="QNM26" s="617"/>
      <c r="QNN26" s="617"/>
      <c r="QNO26" s="617"/>
      <c r="QNP26" s="617"/>
      <c r="QNQ26" s="617"/>
      <c r="QNR26" s="617"/>
      <c r="QNS26" s="617"/>
      <c r="QNT26" s="617"/>
      <c r="QNU26" s="617"/>
      <c r="QNV26" s="617"/>
      <c r="QNW26" s="617"/>
      <c r="QNX26" s="617"/>
      <c r="QNY26" s="617"/>
      <c r="QNZ26" s="617"/>
      <c r="QOA26" s="617"/>
      <c r="QOB26" s="617"/>
      <c r="QOC26" s="617"/>
      <c r="QOD26" s="617"/>
      <c r="QOE26" s="617"/>
      <c r="QOF26" s="617"/>
      <c r="QOG26" s="617"/>
      <c r="QOH26" s="617"/>
      <c r="QOI26" s="617"/>
      <c r="QOJ26" s="617"/>
      <c r="QOK26" s="617"/>
      <c r="QOL26" s="617"/>
      <c r="QOM26" s="617"/>
      <c r="QON26" s="617"/>
      <c r="QOO26" s="617"/>
      <c r="QOP26" s="617"/>
      <c r="QOQ26" s="617"/>
      <c r="QOR26" s="617"/>
      <c r="QOS26" s="617"/>
      <c r="QOT26" s="617"/>
      <c r="QOU26" s="617"/>
      <c r="QOV26" s="617"/>
      <c r="QOW26" s="617"/>
      <c r="QOX26" s="617"/>
      <c r="QOY26" s="617"/>
      <c r="QOZ26" s="617"/>
      <c r="QPA26" s="617"/>
      <c r="QPB26" s="617"/>
      <c r="QPC26" s="617"/>
      <c r="QPD26" s="617"/>
      <c r="QPE26" s="617"/>
      <c r="QPF26" s="617"/>
      <c r="QPG26" s="617"/>
      <c r="QPH26" s="617"/>
      <c r="QPI26" s="617"/>
      <c r="QPJ26" s="617"/>
      <c r="QPK26" s="617"/>
      <c r="QPL26" s="617"/>
      <c r="QPM26" s="617"/>
      <c r="QPN26" s="617"/>
      <c r="QPO26" s="617"/>
      <c r="QPP26" s="617"/>
      <c r="QPQ26" s="617"/>
      <c r="QPR26" s="617"/>
      <c r="QPS26" s="617"/>
      <c r="QPT26" s="617"/>
      <c r="QPU26" s="617"/>
      <c r="QPV26" s="617"/>
      <c r="QPW26" s="617"/>
      <c r="QPX26" s="617"/>
      <c r="QPY26" s="617"/>
      <c r="QPZ26" s="617"/>
      <c r="QQA26" s="617"/>
      <c r="QQB26" s="617"/>
      <c r="QQC26" s="617"/>
      <c r="QQD26" s="617"/>
      <c r="QQE26" s="617"/>
      <c r="QQF26" s="617"/>
      <c r="QQG26" s="617"/>
      <c r="QQH26" s="617"/>
      <c r="QQI26" s="617"/>
      <c r="QQJ26" s="617"/>
      <c r="QQK26" s="617"/>
      <c r="QQL26" s="617"/>
      <c r="QQM26" s="617"/>
      <c r="QQN26" s="617"/>
      <c r="QQO26" s="617"/>
      <c r="QQP26" s="617"/>
      <c r="QQQ26" s="617"/>
      <c r="QQR26" s="617"/>
      <c r="QQS26" s="617"/>
      <c r="QQT26" s="617"/>
      <c r="QQU26" s="617"/>
      <c r="QQV26" s="617"/>
      <c r="QQW26" s="617"/>
      <c r="QQX26" s="617"/>
      <c r="QQY26" s="617"/>
      <c r="QQZ26" s="617"/>
      <c r="QRA26" s="617"/>
      <c r="QRB26" s="617"/>
      <c r="QRC26" s="617"/>
      <c r="QRD26" s="617"/>
      <c r="QRE26" s="617"/>
      <c r="QRF26" s="617"/>
      <c r="QRG26" s="617"/>
      <c r="QRH26" s="617"/>
      <c r="QRI26" s="617"/>
      <c r="QRJ26" s="617"/>
      <c r="QRK26" s="617"/>
      <c r="QRL26" s="617"/>
      <c r="QRM26" s="617"/>
      <c r="QRN26" s="617"/>
      <c r="QRO26" s="617"/>
      <c r="QRP26" s="617"/>
      <c r="QRQ26" s="617"/>
      <c r="QRR26" s="617"/>
      <c r="QRS26" s="617"/>
      <c r="QRT26" s="617"/>
      <c r="QRU26" s="617"/>
      <c r="QRV26" s="617"/>
      <c r="QRW26" s="617"/>
      <c r="QRX26" s="617"/>
      <c r="QRY26" s="617"/>
      <c r="QRZ26" s="617"/>
      <c r="QSA26" s="617"/>
      <c r="QSB26" s="617"/>
      <c r="QSC26" s="617"/>
      <c r="QSD26" s="617"/>
      <c r="QSE26" s="617"/>
      <c r="QSF26" s="617"/>
      <c r="QSG26" s="617"/>
      <c r="QSH26" s="617"/>
      <c r="QSI26" s="617"/>
      <c r="QSJ26" s="617"/>
      <c r="QSK26" s="617"/>
      <c r="QSL26" s="617"/>
      <c r="QSM26" s="617"/>
      <c r="QSN26" s="617"/>
      <c r="QSO26" s="617"/>
      <c r="QSP26" s="617"/>
      <c r="QSQ26" s="617"/>
      <c r="QSR26" s="617"/>
      <c r="QSS26" s="617"/>
      <c r="QST26" s="617"/>
      <c r="QSU26" s="617"/>
      <c r="QSV26" s="617"/>
      <c r="QSW26" s="617"/>
      <c r="QSX26" s="617"/>
      <c r="QSY26" s="617"/>
      <c r="QSZ26" s="617"/>
      <c r="QTA26" s="617"/>
      <c r="QTB26" s="617"/>
      <c r="QTC26" s="617"/>
      <c r="QTD26" s="617"/>
      <c r="QTE26" s="617"/>
      <c r="QTF26" s="617"/>
      <c r="QTG26" s="617"/>
      <c r="QTH26" s="617"/>
      <c r="QTI26" s="617"/>
      <c r="QTJ26" s="617"/>
      <c r="QTK26" s="617"/>
      <c r="QTL26" s="617"/>
      <c r="QTM26" s="617"/>
      <c r="QTN26" s="617"/>
      <c r="QTO26" s="617"/>
      <c r="QTP26" s="617"/>
      <c r="QTQ26" s="617"/>
      <c r="QTR26" s="617"/>
      <c r="QTS26" s="617"/>
      <c r="QTT26" s="617"/>
      <c r="QTU26" s="617"/>
      <c r="QTV26" s="617"/>
      <c r="QTW26" s="617"/>
      <c r="QTX26" s="617"/>
      <c r="QTY26" s="617"/>
      <c r="QTZ26" s="617"/>
      <c r="QUA26" s="617"/>
      <c r="QUB26" s="617"/>
      <c r="QUC26" s="617"/>
      <c r="QUD26" s="617"/>
      <c r="QUE26" s="617"/>
      <c r="QUF26" s="617"/>
      <c r="QUG26" s="617"/>
      <c r="QUH26" s="617"/>
      <c r="QUI26" s="617"/>
      <c r="QUJ26" s="617"/>
      <c r="QUK26" s="617"/>
      <c r="QUL26" s="617"/>
      <c r="QUM26" s="617"/>
      <c r="QUN26" s="617"/>
      <c r="QUO26" s="617"/>
      <c r="QUP26" s="617"/>
      <c r="QUQ26" s="617"/>
      <c r="QUR26" s="617"/>
      <c r="QUS26" s="617"/>
      <c r="QUT26" s="617"/>
      <c r="QUU26" s="617"/>
      <c r="QUV26" s="617"/>
      <c r="QUW26" s="617"/>
      <c r="QUX26" s="617"/>
      <c r="QUY26" s="617"/>
      <c r="QUZ26" s="617"/>
      <c r="QVA26" s="617"/>
      <c r="QVB26" s="617"/>
      <c r="QVC26" s="617"/>
      <c r="QVD26" s="617"/>
      <c r="QVE26" s="617"/>
      <c r="QVF26" s="617"/>
      <c r="QVG26" s="617"/>
      <c r="QVH26" s="617"/>
      <c r="QVI26" s="617"/>
      <c r="QVJ26" s="617"/>
      <c r="QVK26" s="617"/>
      <c r="QVL26" s="617"/>
      <c r="QVM26" s="617"/>
      <c r="QVN26" s="617"/>
      <c r="QVO26" s="617"/>
      <c r="QVP26" s="617"/>
      <c r="QVQ26" s="617"/>
      <c r="QVR26" s="617"/>
      <c r="QVS26" s="617"/>
      <c r="QVT26" s="617"/>
      <c r="QVU26" s="617"/>
      <c r="QVV26" s="617"/>
      <c r="QVW26" s="617"/>
      <c r="QVX26" s="617"/>
      <c r="QVY26" s="617"/>
      <c r="QVZ26" s="617"/>
      <c r="QWA26" s="617"/>
      <c r="QWB26" s="617"/>
      <c r="QWC26" s="617"/>
      <c r="QWD26" s="617"/>
      <c r="QWE26" s="617"/>
      <c r="QWF26" s="617"/>
      <c r="QWG26" s="617"/>
      <c r="QWH26" s="617"/>
      <c r="QWI26" s="617"/>
      <c r="QWJ26" s="617"/>
      <c r="QWK26" s="617"/>
      <c r="QWL26" s="617"/>
      <c r="QWM26" s="617"/>
      <c r="QWN26" s="617"/>
      <c r="QWO26" s="617"/>
      <c r="QWP26" s="617"/>
      <c r="QWQ26" s="617"/>
      <c r="QWR26" s="617"/>
      <c r="QWS26" s="617"/>
      <c r="QWT26" s="617"/>
      <c r="QWU26" s="617"/>
      <c r="QWV26" s="617"/>
      <c r="QWW26" s="617"/>
      <c r="QWX26" s="617"/>
      <c r="QWY26" s="617"/>
      <c r="QWZ26" s="617"/>
      <c r="QXA26" s="617"/>
      <c r="QXB26" s="617"/>
      <c r="QXC26" s="617"/>
      <c r="QXD26" s="617"/>
      <c r="QXE26" s="617"/>
      <c r="QXF26" s="617"/>
      <c r="QXG26" s="617"/>
      <c r="QXH26" s="617"/>
      <c r="QXI26" s="617"/>
      <c r="QXJ26" s="617"/>
      <c r="QXK26" s="617"/>
      <c r="QXL26" s="617"/>
      <c r="QXM26" s="617"/>
      <c r="QXN26" s="617"/>
      <c r="QXO26" s="617"/>
      <c r="QXP26" s="617"/>
      <c r="QXQ26" s="617"/>
      <c r="QXR26" s="617"/>
      <c r="QXS26" s="617"/>
      <c r="QXT26" s="617"/>
      <c r="QXU26" s="617"/>
      <c r="QXV26" s="617"/>
      <c r="QXW26" s="617"/>
      <c r="QXX26" s="617"/>
      <c r="QXY26" s="617"/>
      <c r="QXZ26" s="617"/>
      <c r="QYA26" s="617"/>
      <c r="QYB26" s="617"/>
      <c r="QYC26" s="617"/>
      <c r="QYD26" s="617"/>
      <c r="QYE26" s="617"/>
      <c r="QYF26" s="617"/>
      <c r="QYG26" s="617"/>
      <c r="QYH26" s="617"/>
      <c r="QYI26" s="617"/>
      <c r="QYJ26" s="617"/>
      <c r="QYK26" s="617"/>
      <c r="QYL26" s="617"/>
      <c r="QYM26" s="617"/>
      <c r="QYN26" s="617"/>
      <c r="QYO26" s="617"/>
      <c r="QYP26" s="617"/>
      <c r="QYQ26" s="617"/>
      <c r="QYR26" s="617"/>
      <c r="QYS26" s="617"/>
      <c r="QYT26" s="617"/>
      <c r="QYU26" s="617"/>
      <c r="QYV26" s="617"/>
      <c r="QYW26" s="617"/>
      <c r="QYX26" s="617"/>
      <c r="QYY26" s="617"/>
      <c r="QYZ26" s="617"/>
      <c r="QZA26" s="617"/>
      <c r="QZB26" s="617"/>
      <c r="QZC26" s="617"/>
      <c r="QZD26" s="617"/>
      <c r="QZE26" s="617"/>
      <c r="QZF26" s="617"/>
      <c r="QZG26" s="617"/>
      <c r="QZH26" s="617"/>
      <c r="QZI26" s="617"/>
      <c r="QZJ26" s="617"/>
      <c r="QZK26" s="617"/>
      <c r="QZL26" s="617"/>
      <c r="QZM26" s="617"/>
      <c r="QZN26" s="617"/>
      <c r="QZO26" s="617"/>
      <c r="QZP26" s="617"/>
      <c r="QZQ26" s="617"/>
      <c r="QZR26" s="617"/>
      <c r="QZS26" s="617"/>
      <c r="QZT26" s="617"/>
      <c r="QZU26" s="617"/>
      <c r="QZV26" s="617"/>
      <c r="QZW26" s="617"/>
      <c r="QZX26" s="617"/>
      <c r="QZY26" s="617"/>
      <c r="QZZ26" s="617"/>
      <c r="RAA26" s="617"/>
      <c r="RAB26" s="617"/>
      <c r="RAC26" s="617"/>
      <c r="RAD26" s="617"/>
      <c r="RAE26" s="617"/>
      <c r="RAF26" s="617"/>
      <c r="RAG26" s="617"/>
      <c r="RAH26" s="617"/>
      <c r="RAI26" s="617"/>
      <c r="RAJ26" s="617"/>
      <c r="RAK26" s="617"/>
      <c r="RAL26" s="617"/>
      <c r="RAM26" s="617"/>
      <c r="RAN26" s="617"/>
      <c r="RAO26" s="617"/>
      <c r="RAP26" s="617"/>
      <c r="RAQ26" s="617"/>
      <c r="RAR26" s="617"/>
      <c r="RAS26" s="617"/>
      <c r="RAT26" s="617"/>
      <c r="RAU26" s="617"/>
      <c r="RAV26" s="617"/>
      <c r="RAW26" s="617"/>
      <c r="RAX26" s="617"/>
      <c r="RAY26" s="617"/>
      <c r="RAZ26" s="617"/>
      <c r="RBA26" s="617"/>
      <c r="RBB26" s="617"/>
      <c r="RBC26" s="617"/>
      <c r="RBD26" s="617"/>
      <c r="RBE26" s="617"/>
      <c r="RBF26" s="617"/>
      <c r="RBG26" s="617"/>
      <c r="RBH26" s="617"/>
      <c r="RBI26" s="617"/>
      <c r="RBJ26" s="617"/>
      <c r="RBK26" s="617"/>
      <c r="RBL26" s="617"/>
      <c r="RBM26" s="617"/>
      <c r="RBN26" s="617"/>
      <c r="RBO26" s="617"/>
      <c r="RBP26" s="617"/>
      <c r="RBQ26" s="617"/>
      <c r="RBR26" s="617"/>
      <c r="RBS26" s="617"/>
      <c r="RBT26" s="617"/>
      <c r="RBU26" s="617"/>
      <c r="RBV26" s="617"/>
      <c r="RBW26" s="617"/>
      <c r="RBX26" s="617"/>
      <c r="RBY26" s="617"/>
      <c r="RBZ26" s="617"/>
      <c r="RCA26" s="617"/>
      <c r="RCB26" s="617"/>
      <c r="RCC26" s="617"/>
      <c r="RCD26" s="617"/>
      <c r="RCE26" s="617"/>
      <c r="RCF26" s="617"/>
      <c r="RCG26" s="617"/>
      <c r="RCH26" s="617"/>
      <c r="RCI26" s="617"/>
      <c r="RCJ26" s="617"/>
      <c r="RCK26" s="617"/>
      <c r="RCL26" s="617"/>
      <c r="RCM26" s="617"/>
      <c r="RCN26" s="617"/>
      <c r="RCO26" s="617"/>
      <c r="RCP26" s="617"/>
      <c r="RCQ26" s="617"/>
      <c r="RCR26" s="617"/>
      <c r="RCS26" s="617"/>
      <c r="RCT26" s="617"/>
      <c r="RCU26" s="617"/>
      <c r="RCV26" s="617"/>
      <c r="RCW26" s="617"/>
      <c r="RCX26" s="617"/>
      <c r="RCY26" s="617"/>
      <c r="RCZ26" s="617"/>
      <c r="RDA26" s="617"/>
      <c r="RDB26" s="617"/>
      <c r="RDC26" s="617"/>
      <c r="RDD26" s="617"/>
      <c r="RDE26" s="617"/>
      <c r="RDF26" s="617"/>
      <c r="RDG26" s="617"/>
      <c r="RDH26" s="617"/>
      <c r="RDI26" s="617"/>
      <c r="RDJ26" s="617"/>
      <c r="RDK26" s="617"/>
      <c r="RDL26" s="617"/>
      <c r="RDM26" s="617"/>
      <c r="RDN26" s="617"/>
      <c r="RDO26" s="617"/>
      <c r="RDP26" s="617"/>
      <c r="RDQ26" s="617"/>
      <c r="RDR26" s="617"/>
      <c r="RDS26" s="617"/>
      <c r="RDT26" s="617"/>
      <c r="RDU26" s="617"/>
      <c r="RDV26" s="617"/>
      <c r="RDW26" s="617"/>
      <c r="RDX26" s="617"/>
      <c r="RDY26" s="617"/>
      <c r="RDZ26" s="617"/>
      <c r="REA26" s="617"/>
      <c r="REB26" s="617"/>
      <c r="REC26" s="617"/>
      <c r="RED26" s="617"/>
      <c r="REE26" s="617"/>
      <c r="REF26" s="617"/>
      <c r="REG26" s="617"/>
      <c r="REH26" s="617"/>
      <c r="REI26" s="617"/>
      <c r="REJ26" s="617"/>
      <c r="REK26" s="617"/>
      <c r="REL26" s="617"/>
      <c r="REM26" s="617"/>
      <c r="REN26" s="617"/>
      <c r="REO26" s="617"/>
      <c r="REP26" s="617"/>
      <c r="REQ26" s="617"/>
      <c r="RER26" s="617"/>
      <c r="RES26" s="617"/>
      <c r="RET26" s="617"/>
      <c r="REU26" s="617"/>
      <c r="REV26" s="617"/>
      <c r="REW26" s="617"/>
      <c r="REX26" s="617"/>
      <c r="REY26" s="617"/>
      <c r="REZ26" s="617"/>
      <c r="RFA26" s="617"/>
      <c r="RFB26" s="617"/>
      <c r="RFC26" s="617"/>
      <c r="RFD26" s="617"/>
      <c r="RFE26" s="617"/>
      <c r="RFF26" s="617"/>
      <c r="RFG26" s="617"/>
      <c r="RFH26" s="617"/>
      <c r="RFI26" s="617"/>
      <c r="RFJ26" s="617"/>
      <c r="RFK26" s="617"/>
      <c r="RFL26" s="617"/>
      <c r="RFM26" s="617"/>
      <c r="RFN26" s="617"/>
      <c r="RFO26" s="617"/>
      <c r="RFP26" s="617"/>
      <c r="RFQ26" s="617"/>
      <c r="RFR26" s="617"/>
      <c r="RFS26" s="617"/>
      <c r="RFT26" s="617"/>
      <c r="RFU26" s="617"/>
      <c r="RFV26" s="617"/>
      <c r="RFW26" s="617"/>
      <c r="RFX26" s="617"/>
      <c r="RFY26" s="617"/>
      <c r="RFZ26" s="617"/>
      <c r="RGA26" s="617"/>
      <c r="RGB26" s="617"/>
      <c r="RGC26" s="617"/>
      <c r="RGD26" s="617"/>
      <c r="RGE26" s="617"/>
      <c r="RGF26" s="617"/>
      <c r="RGG26" s="617"/>
      <c r="RGH26" s="617"/>
      <c r="RGI26" s="617"/>
      <c r="RGJ26" s="617"/>
      <c r="RGK26" s="617"/>
      <c r="RGL26" s="617"/>
      <c r="RGM26" s="617"/>
      <c r="RGN26" s="617"/>
      <c r="RGO26" s="617"/>
      <c r="RGP26" s="617"/>
      <c r="RGQ26" s="617"/>
      <c r="RGR26" s="617"/>
      <c r="RGS26" s="617"/>
      <c r="RGT26" s="617"/>
      <c r="RGU26" s="617"/>
      <c r="RGV26" s="617"/>
      <c r="RGW26" s="617"/>
      <c r="RGX26" s="617"/>
      <c r="RGY26" s="617"/>
      <c r="RGZ26" s="617"/>
      <c r="RHA26" s="617"/>
      <c r="RHB26" s="617"/>
      <c r="RHC26" s="617"/>
      <c r="RHD26" s="617"/>
      <c r="RHE26" s="617"/>
      <c r="RHF26" s="617"/>
      <c r="RHG26" s="617"/>
      <c r="RHH26" s="617"/>
      <c r="RHI26" s="617"/>
      <c r="RHJ26" s="617"/>
      <c r="RHK26" s="617"/>
      <c r="RHL26" s="617"/>
      <c r="RHM26" s="617"/>
      <c r="RHN26" s="617"/>
      <c r="RHO26" s="617"/>
      <c r="RHP26" s="617"/>
      <c r="RHQ26" s="617"/>
      <c r="RHR26" s="617"/>
      <c r="RHS26" s="617"/>
      <c r="RHT26" s="617"/>
      <c r="RHU26" s="617"/>
      <c r="RHV26" s="617"/>
      <c r="RHW26" s="617"/>
      <c r="RHX26" s="617"/>
      <c r="RHY26" s="617"/>
      <c r="RHZ26" s="617"/>
      <c r="RIA26" s="617"/>
      <c r="RIB26" s="617"/>
      <c r="RIC26" s="617"/>
      <c r="RID26" s="617"/>
      <c r="RIE26" s="617"/>
      <c r="RIF26" s="617"/>
      <c r="RIG26" s="617"/>
      <c r="RIH26" s="617"/>
      <c r="RII26" s="617"/>
      <c r="RIJ26" s="617"/>
      <c r="RIK26" s="617"/>
      <c r="RIL26" s="617"/>
      <c r="RIM26" s="617"/>
      <c r="RIN26" s="617"/>
      <c r="RIO26" s="617"/>
      <c r="RIP26" s="617"/>
      <c r="RIQ26" s="617"/>
      <c r="RIR26" s="617"/>
      <c r="RIS26" s="617"/>
      <c r="RIT26" s="617"/>
      <c r="RIU26" s="617"/>
      <c r="RIV26" s="617"/>
      <c r="RIW26" s="617"/>
      <c r="RIX26" s="617"/>
      <c r="RIY26" s="617"/>
      <c r="RIZ26" s="617"/>
      <c r="RJA26" s="617"/>
      <c r="RJB26" s="617"/>
      <c r="RJC26" s="617"/>
      <c r="RJD26" s="617"/>
      <c r="RJE26" s="617"/>
      <c r="RJF26" s="617"/>
      <c r="RJG26" s="617"/>
      <c r="RJH26" s="617"/>
      <c r="RJI26" s="617"/>
      <c r="RJJ26" s="617"/>
      <c r="RJK26" s="617"/>
      <c r="RJL26" s="617"/>
      <c r="RJM26" s="617"/>
      <c r="RJN26" s="617"/>
      <c r="RJO26" s="617"/>
      <c r="RJP26" s="617"/>
      <c r="RJQ26" s="617"/>
      <c r="RJR26" s="617"/>
      <c r="RJS26" s="617"/>
      <c r="RJT26" s="617"/>
      <c r="RJU26" s="617"/>
      <c r="RJV26" s="617"/>
      <c r="RJW26" s="617"/>
      <c r="RJX26" s="617"/>
      <c r="RJY26" s="617"/>
      <c r="RJZ26" s="617"/>
      <c r="RKA26" s="617"/>
      <c r="RKB26" s="617"/>
      <c r="RKC26" s="617"/>
      <c r="RKD26" s="617"/>
      <c r="RKE26" s="617"/>
      <c r="RKF26" s="617"/>
      <c r="RKG26" s="617"/>
      <c r="RKH26" s="617"/>
      <c r="RKI26" s="617"/>
      <c r="RKJ26" s="617"/>
      <c r="RKK26" s="617"/>
      <c r="RKL26" s="617"/>
      <c r="RKM26" s="617"/>
      <c r="RKN26" s="617"/>
      <c r="RKO26" s="617"/>
      <c r="RKP26" s="617"/>
      <c r="RKQ26" s="617"/>
      <c r="RKR26" s="617"/>
      <c r="RKS26" s="617"/>
      <c r="RKT26" s="617"/>
      <c r="RKU26" s="617"/>
      <c r="RKV26" s="617"/>
      <c r="RKW26" s="617"/>
      <c r="RKX26" s="617"/>
      <c r="RKY26" s="617"/>
      <c r="RKZ26" s="617"/>
      <c r="RLA26" s="617"/>
      <c r="RLB26" s="617"/>
      <c r="RLC26" s="617"/>
      <c r="RLD26" s="617"/>
      <c r="RLE26" s="617"/>
      <c r="RLF26" s="617"/>
      <c r="RLG26" s="617"/>
      <c r="RLH26" s="617"/>
      <c r="RLI26" s="617"/>
      <c r="RLJ26" s="617"/>
      <c r="RLK26" s="617"/>
      <c r="RLL26" s="617"/>
      <c r="RLM26" s="617"/>
      <c r="RLN26" s="617"/>
      <c r="RLO26" s="617"/>
      <c r="RLP26" s="617"/>
      <c r="RLQ26" s="617"/>
      <c r="RLR26" s="617"/>
      <c r="RLS26" s="617"/>
      <c r="RLT26" s="617"/>
      <c r="RLU26" s="617"/>
      <c r="RLV26" s="617"/>
      <c r="RLW26" s="617"/>
      <c r="RLX26" s="617"/>
      <c r="RLY26" s="617"/>
      <c r="RLZ26" s="617"/>
      <c r="RMA26" s="617"/>
      <c r="RMB26" s="617"/>
      <c r="RMC26" s="617"/>
      <c r="RMD26" s="617"/>
      <c r="RME26" s="617"/>
      <c r="RMF26" s="617"/>
      <c r="RMG26" s="617"/>
      <c r="RMH26" s="617"/>
      <c r="RMI26" s="617"/>
      <c r="RMJ26" s="617"/>
      <c r="RMK26" s="617"/>
      <c r="RML26" s="617"/>
      <c r="RMM26" s="617"/>
      <c r="RMN26" s="617"/>
      <c r="RMO26" s="617"/>
      <c r="RMP26" s="617"/>
      <c r="RMQ26" s="617"/>
      <c r="RMR26" s="617"/>
      <c r="RMS26" s="617"/>
      <c r="RMT26" s="617"/>
      <c r="RMU26" s="617"/>
      <c r="RMV26" s="617"/>
      <c r="RMW26" s="617"/>
      <c r="RMX26" s="617"/>
      <c r="RMY26" s="617"/>
      <c r="RMZ26" s="617"/>
      <c r="RNA26" s="617"/>
      <c r="RNB26" s="617"/>
      <c r="RNC26" s="617"/>
      <c r="RND26" s="617"/>
      <c r="RNE26" s="617"/>
      <c r="RNF26" s="617"/>
      <c r="RNG26" s="617"/>
      <c r="RNH26" s="617"/>
      <c r="RNI26" s="617"/>
      <c r="RNJ26" s="617"/>
      <c r="RNK26" s="617"/>
      <c r="RNL26" s="617"/>
      <c r="RNM26" s="617"/>
      <c r="RNN26" s="617"/>
      <c r="RNO26" s="617"/>
      <c r="RNP26" s="617"/>
      <c r="RNQ26" s="617"/>
      <c r="RNR26" s="617"/>
      <c r="RNS26" s="617"/>
      <c r="RNT26" s="617"/>
      <c r="RNU26" s="617"/>
      <c r="RNV26" s="617"/>
      <c r="RNW26" s="617"/>
      <c r="RNX26" s="617"/>
      <c r="RNY26" s="617"/>
      <c r="RNZ26" s="617"/>
      <c r="ROA26" s="617"/>
      <c r="ROB26" s="617"/>
      <c r="ROC26" s="617"/>
      <c r="ROD26" s="617"/>
      <c r="ROE26" s="617"/>
      <c r="ROF26" s="617"/>
      <c r="ROG26" s="617"/>
      <c r="ROH26" s="617"/>
      <c r="ROI26" s="617"/>
      <c r="ROJ26" s="617"/>
      <c r="ROK26" s="617"/>
      <c r="ROL26" s="617"/>
      <c r="ROM26" s="617"/>
      <c r="RON26" s="617"/>
      <c r="ROO26" s="617"/>
      <c r="ROP26" s="617"/>
      <c r="ROQ26" s="617"/>
      <c r="ROR26" s="617"/>
      <c r="ROS26" s="617"/>
      <c r="ROT26" s="617"/>
      <c r="ROU26" s="617"/>
      <c r="ROV26" s="617"/>
      <c r="ROW26" s="617"/>
      <c r="ROX26" s="617"/>
      <c r="ROY26" s="617"/>
      <c r="ROZ26" s="617"/>
      <c r="RPA26" s="617"/>
      <c r="RPB26" s="617"/>
      <c r="RPC26" s="617"/>
      <c r="RPD26" s="617"/>
      <c r="RPE26" s="617"/>
      <c r="RPF26" s="617"/>
      <c r="RPG26" s="617"/>
      <c r="RPH26" s="617"/>
      <c r="RPI26" s="617"/>
      <c r="RPJ26" s="617"/>
      <c r="RPK26" s="617"/>
      <c r="RPL26" s="617"/>
      <c r="RPM26" s="617"/>
      <c r="RPN26" s="617"/>
      <c r="RPO26" s="617"/>
      <c r="RPP26" s="617"/>
      <c r="RPQ26" s="617"/>
      <c r="RPR26" s="617"/>
      <c r="RPS26" s="617"/>
      <c r="RPT26" s="617"/>
      <c r="RPU26" s="617"/>
      <c r="RPV26" s="617"/>
      <c r="RPW26" s="617"/>
      <c r="RPX26" s="617"/>
      <c r="RPY26" s="617"/>
      <c r="RPZ26" s="617"/>
      <c r="RQA26" s="617"/>
      <c r="RQB26" s="617"/>
      <c r="RQC26" s="617"/>
      <c r="RQD26" s="617"/>
      <c r="RQE26" s="617"/>
      <c r="RQF26" s="617"/>
      <c r="RQG26" s="617"/>
      <c r="RQH26" s="617"/>
      <c r="RQI26" s="617"/>
      <c r="RQJ26" s="617"/>
      <c r="RQK26" s="617"/>
      <c r="RQL26" s="617"/>
      <c r="RQM26" s="617"/>
      <c r="RQN26" s="617"/>
      <c r="RQO26" s="617"/>
      <c r="RQP26" s="617"/>
      <c r="RQQ26" s="617"/>
      <c r="RQR26" s="617"/>
      <c r="RQS26" s="617"/>
      <c r="RQT26" s="617"/>
      <c r="RQU26" s="617"/>
      <c r="RQV26" s="617"/>
      <c r="RQW26" s="617"/>
      <c r="RQX26" s="617"/>
      <c r="RQY26" s="617"/>
      <c r="RQZ26" s="617"/>
      <c r="RRA26" s="617"/>
      <c r="RRB26" s="617"/>
      <c r="RRC26" s="617"/>
      <c r="RRD26" s="617"/>
      <c r="RRE26" s="617"/>
      <c r="RRF26" s="617"/>
      <c r="RRG26" s="617"/>
      <c r="RRH26" s="617"/>
      <c r="RRI26" s="617"/>
      <c r="RRJ26" s="617"/>
      <c r="RRK26" s="617"/>
      <c r="RRL26" s="617"/>
      <c r="RRM26" s="617"/>
      <c r="RRN26" s="617"/>
      <c r="RRO26" s="617"/>
      <c r="RRP26" s="617"/>
      <c r="RRQ26" s="617"/>
      <c r="RRR26" s="617"/>
      <c r="RRS26" s="617"/>
      <c r="RRT26" s="617"/>
      <c r="RRU26" s="617"/>
      <c r="RRV26" s="617"/>
      <c r="RRW26" s="617"/>
      <c r="RRX26" s="617"/>
      <c r="RRY26" s="617"/>
      <c r="RRZ26" s="617"/>
      <c r="RSA26" s="617"/>
      <c r="RSB26" s="617"/>
      <c r="RSC26" s="617"/>
      <c r="RSD26" s="617"/>
      <c r="RSE26" s="617"/>
      <c r="RSF26" s="617"/>
      <c r="RSG26" s="617"/>
      <c r="RSH26" s="617"/>
      <c r="RSI26" s="617"/>
      <c r="RSJ26" s="617"/>
      <c r="RSK26" s="617"/>
      <c r="RSL26" s="617"/>
      <c r="RSM26" s="617"/>
      <c r="RSN26" s="617"/>
      <c r="RSO26" s="617"/>
      <c r="RSP26" s="617"/>
      <c r="RSQ26" s="617"/>
      <c r="RSR26" s="617"/>
      <c r="RSS26" s="617"/>
      <c r="RST26" s="617"/>
      <c r="RSU26" s="617"/>
      <c r="RSV26" s="617"/>
      <c r="RSW26" s="617"/>
      <c r="RSX26" s="617"/>
      <c r="RSY26" s="617"/>
      <c r="RSZ26" s="617"/>
      <c r="RTA26" s="617"/>
      <c r="RTB26" s="617"/>
      <c r="RTC26" s="617"/>
      <c r="RTD26" s="617"/>
      <c r="RTE26" s="617"/>
      <c r="RTF26" s="617"/>
      <c r="RTG26" s="617"/>
      <c r="RTH26" s="617"/>
      <c r="RTI26" s="617"/>
      <c r="RTJ26" s="617"/>
      <c r="RTK26" s="617"/>
      <c r="RTL26" s="617"/>
      <c r="RTM26" s="617"/>
      <c r="RTN26" s="617"/>
      <c r="RTO26" s="617"/>
      <c r="RTP26" s="617"/>
      <c r="RTQ26" s="617"/>
      <c r="RTR26" s="617"/>
      <c r="RTS26" s="617"/>
      <c r="RTT26" s="617"/>
      <c r="RTU26" s="617"/>
      <c r="RTV26" s="617"/>
      <c r="RTW26" s="617"/>
      <c r="RTX26" s="617"/>
      <c r="RTY26" s="617"/>
      <c r="RTZ26" s="617"/>
      <c r="RUA26" s="617"/>
      <c r="RUB26" s="617"/>
      <c r="RUC26" s="617"/>
      <c r="RUD26" s="617"/>
      <c r="RUE26" s="617"/>
      <c r="RUF26" s="617"/>
      <c r="RUG26" s="617"/>
      <c r="RUH26" s="617"/>
      <c r="RUI26" s="617"/>
      <c r="RUJ26" s="617"/>
      <c r="RUK26" s="617"/>
      <c r="RUL26" s="617"/>
      <c r="RUM26" s="617"/>
      <c r="RUN26" s="617"/>
      <c r="RUO26" s="617"/>
      <c r="RUP26" s="617"/>
      <c r="RUQ26" s="617"/>
      <c r="RUR26" s="617"/>
      <c r="RUS26" s="617"/>
      <c r="RUT26" s="617"/>
      <c r="RUU26" s="617"/>
      <c r="RUV26" s="617"/>
      <c r="RUW26" s="617"/>
      <c r="RUX26" s="617"/>
      <c r="RUY26" s="617"/>
      <c r="RUZ26" s="617"/>
      <c r="RVA26" s="617"/>
      <c r="RVB26" s="617"/>
      <c r="RVC26" s="617"/>
      <c r="RVD26" s="617"/>
      <c r="RVE26" s="617"/>
      <c r="RVF26" s="617"/>
      <c r="RVG26" s="617"/>
      <c r="RVH26" s="617"/>
      <c r="RVI26" s="617"/>
      <c r="RVJ26" s="617"/>
      <c r="RVK26" s="617"/>
      <c r="RVL26" s="617"/>
      <c r="RVM26" s="617"/>
      <c r="RVN26" s="617"/>
      <c r="RVO26" s="617"/>
      <c r="RVP26" s="617"/>
      <c r="RVQ26" s="617"/>
      <c r="RVR26" s="617"/>
      <c r="RVS26" s="617"/>
      <c r="RVT26" s="617"/>
      <c r="RVU26" s="617"/>
      <c r="RVV26" s="617"/>
      <c r="RVW26" s="617"/>
      <c r="RVX26" s="617"/>
      <c r="RVY26" s="617"/>
      <c r="RVZ26" s="617"/>
      <c r="RWA26" s="617"/>
      <c r="RWB26" s="617"/>
      <c r="RWC26" s="617"/>
      <c r="RWD26" s="617"/>
      <c r="RWE26" s="617"/>
      <c r="RWF26" s="617"/>
      <c r="RWG26" s="617"/>
      <c r="RWH26" s="617"/>
      <c r="RWI26" s="617"/>
      <c r="RWJ26" s="617"/>
      <c r="RWK26" s="617"/>
      <c r="RWL26" s="617"/>
      <c r="RWM26" s="617"/>
      <c r="RWN26" s="617"/>
      <c r="RWO26" s="617"/>
      <c r="RWP26" s="617"/>
      <c r="RWQ26" s="617"/>
      <c r="RWR26" s="617"/>
      <c r="RWS26" s="617"/>
      <c r="RWT26" s="617"/>
      <c r="RWU26" s="617"/>
      <c r="RWV26" s="617"/>
      <c r="RWW26" s="617"/>
      <c r="RWX26" s="617"/>
      <c r="RWY26" s="617"/>
      <c r="RWZ26" s="617"/>
      <c r="RXA26" s="617"/>
      <c r="RXB26" s="617"/>
      <c r="RXC26" s="617"/>
      <c r="RXD26" s="617"/>
      <c r="RXE26" s="617"/>
      <c r="RXF26" s="617"/>
      <c r="RXG26" s="617"/>
      <c r="RXH26" s="617"/>
      <c r="RXI26" s="617"/>
      <c r="RXJ26" s="617"/>
      <c r="RXK26" s="617"/>
      <c r="RXL26" s="617"/>
      <c r="RXM26" s="617"/>
      <c r="RXN26" s="617"/>
      <c r="RXO26" s="617"/>
      <c r="RXP26" s="617"/>
      <c r="RXQ26" s="617"/>
      <c r="RXR26" s="617"/>
      <c r="RXS26" s="617"/>
      <c r="RXT26" s="617"/>
      <c r="RXU26" s="617"/>
      <c r="RXV26" s="617"/>
      <c r="RXW26" s="617"/>
      <c r="RXX26" s="617"/>
      <c r="RXY26" s="617"/>
      <c r="RXZ26" s="617"/>
      <c r="RYA26" s="617"/>
      <c r="RYB26" s="617"/>
      <c r="RYC26" s="617"/>
      <c r="RYD26" s="617"/>
      <c r="RYE26" s="617"/>
      <c r="RYF26" s="617"/>
      <c r="RYG26" s="617"/>
      <c r="RYH26" s="617"/>
      <c r="RYI26" s="617"/>
      <c r="RYJ26" s="617"/>
      <c r="RYK26" s="617"/>
      <c r="RYL26" s="617"/>
      <c r="RYM26" s="617"/>
      <c r="RYN26" s="617"/>
      <c r="RYO26" s="617"/>
      <c r="RYP26" s="617"/>
      <c r="RYQ26" s="617"/>
      <c r="RYR26" s="617"/>
      <c r="RYS26" s="617"/>
      <c r="RYT26" s="617"/>
      <c r="RYU26" s="617"/>
      <c r="RYV26" s="617"/>
      <c r="RYW26" s="617"/>
      <c r="RYX26" s="617"/>
      <c r="RYY26" s="617"/>
      <c r="RYZ26" s="617"/>
      <c r="RZA26" s="617"/>
      <c r="RZB26" s="617"/>
      <c r="RZC26" s="617"/>
      <c r="RZD26" s="617"/>
      <c r="RZE26" s="617"/>
      <c r="RZF26" s="617"/>
      <c r="RZG26" s="617"/>
      <c r="RZH26" s="617"/>
      <c r="RZI26" s="617"/>
      <c r="RZJ26" s="617"/>
      <c r="RZK26" s="617"/>
      <c r="RZL26" s="617"/>
      <c r="RZM26" s="617"/>
      <c r="RZN26" s="617"/>
      <c r="RZO26" s="617"/>
      <c r="RZP26" s="617"/>
      <c r="RZQ26" s="617"/>
      <c r="RZR26" s="617"/>
      <c r="RZS26" s="617"/>
      <c r="RZT26" s="617"/>
      <c r="RZU26" s="617"/>
      <c r="RZV26" s="617"/>
      <c r="RZW26" s="617"/>
      <c r="RZX26" s="617"/>
      <c r="RZY26" s="617"/>
      <c r="RZZ26" s="617"/>
      <c r="SAA26" s="617"/>
      <c r="SAB26" s="617"/>
      <c r="SAC26" s="617"/>
      <c r="SAD26" s="617"/>
      <c r="SAE26" s="617"/>
      <c r="SAF26" s="617"/>
      <c r="SAG26" s="617"/>
      <c r="SAH26" s="617"/>
      <c r="SAI26" s="617"/>
      <c r="SAJ26" s="617"/>
      <c r="SAK26" s="617"/>
      <c r="SAL26" s="617"/>
      <c r="SAM26" s="617"/>
      <c r="SAN26" s="617"/>
      <c r="SAO26" s="617"/>
      <c r="SAP26" s="617"/>
      <c r="SAQ26" s="617"/>
      <c r="SAR26" s="617"/>
      <c r="SAS26" s="617"/>
      <c r="SAT26" s="617"/>
      <c r="SAU26" s="617"/>
      <c r="SAV26" s="617"/>
      <c r="SAW26" s="617"/>
      <c r="SAX26" s="617"/>
      <c r="SAY26" s="617"/>
      <c r="SAZ26" s="617"/>
      <c r="SBA26" s="617"/>
      <c r="SBB26" s="617"/>
      <c r="SBC26" s="617"/>
      <c r="SBD26" s="617"/>
      <c r="SBE26" s="617"/>
      <c r="SBF26" s="617"/>
      <c r="SBG26" s="617"/>
      <c r="SBH26" s="617"/>
      <c r="SBI26" s="617"/>
      <c r="SBJ26" s="617"/>
      <c r="SBK26" s="617"/>
      <c r="SBL26" s="617"/>
      <c r="SBM26" s="617"/>
      <c r="SBN26" s="617"/>
      <c r="SBO26" s="617"/>
      <c r="SBP26" s="617"/>
      <c r="SBQ26" s="617"/>
      <c r="SBR26" s="617"/>
      <c r="SBS26" s="617"/>
      <c r="SBT26" s="617"/>
      <c r="SBU26" s="617"/>
      <c r="SBV26" s="617"/>
      <c r="SBW26" s="617"/>
      <c r="SBX26" s="617"/>
      <c r="SBY26" s="617"/>
      <c r="SBZ26" s="617"/>
      <c r="SCA26" s="617"/>
      <c r="SCB26" s="617"/>
      <c r="SCC26" s="617"/>
      <c r="SCD26" s="617"/>
      <c r="SCE26" s="617"/>
      <c r="SCF26" s="617"/>
      <c r="SCG26" s="617"/>
      <c r="SCH26" s="617"/>
      <c r="SCI26" s="617"/>
      <c r="SCJ26" s="617"/>
      <c r="SCK26" s="617"/>
      <c r="SCL26" s="617"/>
      <c r="SCM26" s="617"/>
      <c r="SCN26" s="617"/>
      <c r="SCO26" s="617"/>
      <c r="SCP26" s="617"/>
      <c r="SCQ26" s="617"/>
      <c r="SCR26" s="617"/>
      <c r="SCS26" s="617"/>
      <c r="SCT26" s="617"/>
      <c r="SCU26" s="617"/>
      <c r="SCV26" s="617"/>
      <c r="SCW26" s="617"/>
      <c r="SCX26" s="617"/>
      <c r="SCY26" s="617"/>
      <c r="SCZ26" s="617"/>
      <c r="SDA26" s="617"/>
      <c r="SDB26" s="617"/>
      <c r="SDC26" s="617"/>
      <c r="SDD26" s="617"/>
      <c r="SDE26" s="617"/>
      <c r="SDF26" s="617"/>
      <c r="SDG26" s="617"/>
      <c r="SDH26" s="617"/>
      <c r="SDI26" s="617"/>
      <c r="SDJ26" s="617"/>
      <c r="SDK26" s="617"/>
      <c r="SDL26" s="617"/>
      <c r="SDM26" s="617"/>
      <c r="SDN26" s="617"/>
      <c r="SDO26" s="617"/>
      <c r="SDP26" s="617"/>
      <c r="SDQ26" s="617"/>
      <c r="SDR26" s="617"/>
      <c r="SDS26" s="617"/>
      <c r="SDT26" s="617"/>
      <c r="SDU26" s="617"/>
      <c r="SDV26" s="617"/>
      <c r="SDW26" s="617"/>
      <c r="SDX26" s="617"/>
      <c r="SDY26" s="617"/>
      <c r="SDZ26" s="617"/>
      <c r="SEA26" s="617"/>
      <c r="SEB26" s="617"/>
      <c r="SEC26" s="617"/>
      <c r="SED26" s="617"/>
      <c r="SEE26" s="617"/>
      <c r="SEF26" s="617"/>
      <c r="SEG26" s="617"/>
      <c r="SEH26" s="617"/>
      <c r="SEI26" s="617"/>
      <c r="SEJ26" s="617"/>
      <c r="SEK26" s="617"/>
      <c r="SEL26" s="617"/>
      <c r="SEM26" s="617"/>
      <c r="SEN26" s="617"/>
      <c r="SEO26" s="617"/>
      <c r="SEP26" s="617"/>
      <c r="SEQ26" s="617"/>
      <c r="SER26" s="617"/>
      <c r="SES26" s="617"/>
      <c r="SET26" s="617"/>
      <c r="SEU26" s="617"/>
      <c r="SEV26" s="617"/>
      <c r="SEW26" s="617"/>
      <c r="SEX26" s="617"/>
      <c r="SEY26" s="617"/>
      <c r="SEZ26" s="617"/>
      <c r="SFA26" s="617"/>
      <c r="SFB26" s="617"/>
      <c r="SFC26" s="617"/>
      <c r="SFD26" s="617"/>
      <c r="SFE26" s="617"/>
      <c r="SFF26" s="617"/>
      <c r="SFG26" s="617"/>
      <c r="SFH26" s="617"/>
      <c r="SFI26" s="617"/>
      <c r="SFJ26" s="617"/>
      <c r="SFK26" s="617"/>
      <c r="SFL26" s="617"/>
      <c r="SFM26" s="617"/>
      <c r="SFN26" s="617"/>
      <c r="SFO26" s="617"/>
      <c r="SFP26" s="617"/>
      <c r="SFQ26" s="617"/>
      <c r="SFR26" s="617"/>
      <c r="SFS26" s="617"/>
      <c r="SFT26" s="617"/>
      <c r="SFU26" s="617"/>
      <c r="SFV26" s="617"/>
      <c r="SFW26" s="617"/>
      <c r="SFX26" s="617"/>
      <c r="SFY26" s="617"/>
      <c r="SFZ26" s="617"/>
      <c r="SGA26" s="617"/>
      <c r="SGB26" s="617"/>
      <c r="SGC26" s="617"/>
      <c r="SGD26" s="617"/>
      <c r="SGE26" s="617"/>
      <c r="SGF26" s="617"/>
      <c r="SGG26" s="617"/>
      <c r="SGH26" s="617"/>
      <c r="SGI26" s="617"/>
      <c r="SGJ26" s="617"/>
      <c r="SGK26" s="617"/>
      <c r="SGL26" s="617"/>
      <c r="SGM26" s="617"/>
      <c r="SGN26" s="617"/>
      <c r="SGO26" s="617"/>
      <c r="SGP26" s="617"/>
      <c r="SGQ26" s="617"/>
      <c r="SGR26" s="617"/>
      <c r="SGS26" s="617"/>
      <c r="SGT26" s="617"/>
      <c r="SGU26" s="617"/>
      <c r="SGV26" s="617"/>
      <c r="SGW26" s="617"/>
      <c r="SGX26" s="617"/>
      <c r="SGY26" s="617"/>
      <c r="SGZ26" s="617"/>
      <c r="SHA26" s="617"/>
      <c r="SHB26" s="617"/>
      <c r="SHC26" s="617"/>
      <c r="SHD26" s="617"/>
      <c r="SHE26" s="617"/>
      <c r="SHF26" s="617"/>
      <c r="SHG26" s="617"/>
      <c r="SHH26" s="617"/>
      <c r="SHI26" s="617"/>
      <c r="SHJ26" s="617"/>
      <c r="SHK26" s="617"/>
      <c r="SHL26" s="617"/>
      <c r="SHM26" s="617"/>
      <c r="SHN26" s="617"/>
      <c r="SHO26" s="617"/>
      <c r="SHP26" s="617"/>
      <c r="SHQ26" s="617"/>
      <c r="SHR26" s="617"/>
      <c r="SHS26" s="617"/>
      <c r="SHT26" s="617"/>
      <c r="SHU26" s="617"/>
      <c r="SHV26" s="617"/>
      <c r="SHW26" s="617"/>
      <c r="SHX26" s="617"/>
      <c r="SHY26" s="617"/>
      <c r="SHZ26" s="617"/>
      <c r="SIA26" s="617"/>
      <c r="SIB26" s="617"/>
      <c r="SIC26" s="617"/>
      <c r="SID26" s="617"/>
      <c r="SIE26" s="617"/>
      <c r="SIF26" s="617"/>
      <c r="SIG26" s="617"/>
      <c r="SIH26" s="617"/>
      <c r="SII26" s="617"/>
      <c r="SIJ26" s="617"/>
      <c r="SIK26" s="617"/>
      <c r="SIL26" s="617"/>
      <c r="SIM26" s="617"/>
      <c r="SIN26" s="617"/>
      <c r="SIO26" s="617"/>
      <c r="SIP26" s="617"/>
      <c r="SIQ26" s="617"/>
      <c r="SIR26" s="617"/>
      <c r="SIS26" s="617"/>
      <c r="SIT26" s="617"/>
      <c r="SIU26" s="617"/>
      <c r="SIV26" s="617"/>
      <c r="SIW26" s="617"/>
      <c r="SIX26" s="617"/>
      <c r="SIY26" s="617"/>
      <c r="SIZ26" s="617"/>
      <c r="SJA26" s="617"/>
      <c r="SJB26" s="617"/>
      <c r="SJC26" s="617"/>
      <c r="SJD26" s="617"/>
      <c r="SJE26" s="617"/>
      <c r="SJF26" s="617"/>
      <c r="SJG26" s="617"/>
      <c r="SJH26" s="617"/>
      <c r="SJI26" s="617"/>
      <c r="SJJ26" s="617"/>
      <c r="SJK26" s="617"/>
      <c r="SJL26" s="617"/>
      <c r="SJM26" s="617"/>
      <c r="SJN26" s="617"/>
      <c r="SJO26" s="617"/>
      <c r="SJP26" s="617"/>
      <c r="SJQ26" s="617"/>
      <c r="SJR26" s="617"/>
      <c r="SJS26" s="617"/>
      <c r="SJT26" s="617"/>
      <c r="SJU26" s="617"/>
      <c r="SJV26" s="617"/>
      <c r="SJW26" s="617"/>
      <c r="SJX26" s="617"/>
      <c r="SJY26" s="617"/>
      <c r="SJZ26" s="617"/>
      <c r="SKA26" s="617"/>
      <c r="SKB26" s="617"/>
      <c r="SKC26" s="617"/>
      <c r="SKD26" s="617"/>
      <c r="SKE26" s="617"/>
      <c r="SKF26" s="617"/>
      <c r="SKG26" s="617"/>
      <c r="SKH26" s="617"/>
      <c r="SKI26" s="617"/>
      <c r="SKJ26" s="617"/>
      <c r="SKK26" s="617"/>
      <c r="SKL26" s="617"/>
      <c r="SKM26" s="617"/>
      <c r="SKN26" s="617"/>
      <c r="SKO26" s="617"/>
      <c r="SKP26" s="617"/>
      <c r="SKQ26" s="617"/>
      <c r="SKR26" s="617"/>
      <c r="SKS26" s="617"/>
      <c r="SKT26" s="617"/>
      <c r="SKU26" s="617"/>
      <c r="SKV26" s="617"/>
      <c r="SKW26" s="617"/>
      <c r="SKX26" s="617"/>
      <c r="SKY26" s="617"/>
      <c r="SKZ26" s="617"/>
      <c r="SLA26" s="617"/>
      <c r="SLB26" s="617"/>
      <c r="SLC26" s="617"/>
      <c r="SLD26" s="617"/>
      <c r="SLE26" s="617"/>
      <c r="SLF26" s="617"/>
      <c r="SLG26" s="617"/>
      <c r="SLH26" s="617"/>
      <c r="SLI26" s="617"/>
      <c r="SLJ26" s="617"/>
      <c r="SLK26" s="617"/>
      <c r="SLL26" s="617"/>
      <c r="SLM26" s="617"/>
      <c r="SLN26" s="617"/>
      <c r="SLO26" s="617"/>
      <c r="SLP26" s="617"/>
      <c r="SLQ26" s="617"/>
      <c r="SLR26" s="617"/>
      <c r="SLS26" s="617"/>
      <c r="SLT26" s="617"/>
      <c r="SLU26" s="617"/>
      <c r="SLV26" s="617"/>
      <c r="SLW26" s="617"/>
      <c r="SLX26" s="617"/>
      <c r="SLY26" s="617"/>
      <c r="SLZ26" s="617"/>
      <c r="SMA26" s="617"/>
      <c r="SMB26" s="617"/>
      <c r="SMC26" s="617"/>
      <c r="SMD26" s="617"/>
      <c r="SME26" s="617"/>
      <c r="SMF26" s="617"/>
      <c r="SMG26" s="617"/>
      <c r="SMH26" s="617"/>
      <c r="SMI26" s="617"/>
      <c r="SMJ26" s="617"/>
      <c r="SMK26" s="617"/>
      <c r="SML26" s="617"/>
      <c r="SMM26" s="617"/>
      <c r="SMN26" s="617"/>
      <c r="SMO26" s="617"/>
      <c r="SMP26" s="617"/>
      <c r="SMQ26" s="617"/>
      <c r="SMR26" s="617"/>
      <c r="SMS26" s="617"/>
      <c r="SMT26" s="617"/>
      <c r="SMU26" s="617"/>
      <c r="SMV26" s="617"/>
      <c r="SMW26" s="617"/>
      <c r="SMX26" s="617"/>
      <c r="SMY26" s="617"/>
      <c r="SMZ26" s="617"/>
      <c r="SNA26" s="617"/>
      <c r="SNB26" s="617"/>
      <c r="SNC26" s="617"/>
      <c r="SND26" s="617"/>
      <c r="SNE26" s="617"/>
      <c r="SNF26" s="617"/>
      <c r="SNG26" s="617"/>
      <c r="SNH26" s="617"/>
      <c r="SNI26" s="617"/>
      <c r="SNJ26" s="617"/>
      <c r="SNK26" s="617"/>
      <c r="SNL26" s="617"/>
      <c r="SNM26" s="617"/>
      <c r="SNN26" s="617"/>
      <c r="SNO26" s="617"/>
      <c r="SNP26" s="617"/>
      <c r="SNQ26" s="617"/>
      <c r="SNR26" s="617"/>
      <c r="SNS26" s="617"/>
      <c r="SNT26" s="617"/>
      <c r="SNU26" s="617"/>
      <c r="SNV26" s="617"/>
      <c r="SNW26" s="617"/>
      <c r="SNX26" s="617"/>
      <c r="SNY26" s="617"/>
      <c r="SNZ26" s="617"/>
      <c r="SOA26" s="617"/>
      <c r="SOB26" s="617"/>
      <c r="SOC26" s="617"/>
      <c r="SOD26" s="617"/>
      <c r="SOE26" s="617"/>
      <c r="SOF26" s="617"/>
      <c r="SOG26" s="617"/>
      <c r="SOH26" s="617"/>
      <c r="SOI26" s="617"/>
      <c r="SOJ26" s="617"/>
      <c r="SOK26" s="617"/>
      <c r="SOL26" s="617"/>
      <c r="SOM26" s="617"/>
      <c r="SON26" s="617"/>
      <c r="SOO26" s="617"/>
      <c r="SOP26" s="617"/>
      <c r="SOQ26" s="617"/>
      <c r="SOR26" s="617"/>
      <c r="SOS26" s="617"/>
      <c r="SOT26" s="617"/>
      <c r="SOU26" s="617"/>
      <c r="SOV26" s="617"/>
      <c r="SOW26" s="617"/>
      <c r="SOX26" s="617"/>
      <c r="SOY26" s="617"/>
      <c r="SOZ26" s="617"/>
      <c r="SPA26" s="617"/>
      <c r="SPB26" s="617"/>
      <c r="SPC26" s="617"/>
      <c r="SPD26" s="617"/>
      <c r="SPE26" s="617"/>
      <c r="SPF26" s="617"/>
      <c r="SPG26" s="617"/>
      <c r="SPH26" s="617"/>
      <c r="SPI26" s="617"/>
      <c r="SPJ26" s="617"/>
      <c r="SPK26" s="617"/>
      <c r="SPL26" s="617"/>
      <c r="SPM26" s="617"/>
      <c r="SPN26" s="617"/>
      <c r="SPO26" s="617"/>
      <c r="SPP26" s="617"/>
      <c r="SPQ26" s="617"/>
      <c r="SPR26" s="617"/>
      <c r="SPS26" s="617"/>
      <c r="SPT26" s="617"/>
      <c r="SPU26" s="617"/>
      <c r="SPV26" s="617"/>
      <c r="SPW26" s="617"/>
      <c r="SPX26" s="617"/>
      <c r="SPY26" s="617"/>
      <c r="SPZ26" s="617"/>
      <c r="SQA26" s="617"/>
      <c r="SQB26" s="617"/>
      <c r="SQC26" s="617"/>
      <c r="SQD26" s="617"/>
      <c r="SQE26" s="617"/>
      <c r="SQF26" s="617"/>
      <c r="SQG26" s="617"/>
      <c r="SQH26" s="617"/>
      <c r="SQI26" s="617"/>
      <c r="SQJ26" s="617"/>
      <c r="SQK26" s="617"/>
      <c r="SQL26" s="617"/>
      <c r="SQM26" s="617"/>
      <c r="SQN26" s="617"/>
      <c r="SQO26" s="617"/>
      <c r="SQP26" s="617"/>
      <c r="SQQ26" s="617"/>
      <c r="SQR26" s="617"/>
      <c r="SQS26" s="617"/>
      <c r="SQT26" s="617"/>
      <c r="SQU26" s="617"/>
      <c r="SQV26" s="617"/>
      <c r="SQW26" s="617"/>
      <c r="SQX26" s="617"/>
      <c r="SQY26" s="617"/>
      <c r="SQZ26" s="617"/>
      <c r="SRA26" s="617"/>
      <c r="SRB26" s="617"/>
      <c r="SRC26" s="617"/>
      <c r="SRD26" s="617"/>
      <c r="SRE26" s="617"/>
      <c r="SRF26" s="617"/>
      <c r="SRG26" s="617"/>
      <c r="SRH26" s="617"/>
      <c r="SRI26" s="617"/>
      <c r="SRJ26" s="617"/>
      <c r="SRK26" s="617"/>
      <c r="SRL26" s="617"/>
      <c r="SRM26" s="617"/>
      <c r="SRN26" s="617"/>
      <c r="SRO26" s="617"/>
      <c r="SRP26" s="617"/>
      <c r="SRQ26" s="617"/>
      <c r="SRR26" s="617"/>
      <c r="SRS26" s="617"/>
      <c r="SRT26" s="617"/>
      <c r="SRU26" s="617"/>
      <c r="SRV26" s="617"/>
      <c r="SRW26" s="617"/>
      <c r="SRX26" s="617"/>
      <c r="SRY26" s="617"/>
      <c r="SRZ26" s="617"/>
      <c r="SSA26" s="617"/>
      <c r="SSB26" s="617"/>
      <c r="SSC26" s="617"/>
      <c r="SSD26" s="617"/>
      <c r="SSE26" s="617"/>
      <c r="SSF26" s="617"/>
      <c r="SSG26" s="617"/>
      <c r="SSH26" s="617"/>
      <c r="SSI26" s="617"/>
      <c r="SSJ26" s="617"/>
      <c r="SSK26" s="617"/>
      <c r="SSL26" s="617"/>
      <c r="SSM26" s="617"/>
      <c r="SSN26" s="617"/>
      <c r="SSO26" s="617"/>
      <c r="SSP26" s="617"/>
      <c r="SSQ26" s="617"/>
      <c r="SSR26" s="617"/>
      <c r="SSS26" s="617"/>
      <c r="SST26" s="617"/>
      <c r="SSU26" s="617"/>
      <c r="SSV26" s="617"/>
      <c r="SSW26" s="617"/>
      <c r="SSX26" s="617"/>
      <c r="SSY26" s="617"/>
      <c r="SSZ26" s="617"/>
      <c r="STA26" s="617"/>
      <c r="STB26" s="617"/>
      <c r="STC26" s="617"/>
      <c r="STD26" s="617"/>
      <c r="STE26" s="617"/>
      <c r="STF26" s="617"/>
      <c r="STG26" s="617"/>
      <c r="STH26" s="617"/>
      <c r="STI26" s="617"/>
      <c r="STJ26" s="617"/>
      <c r="STK26" s="617"/>
      <c r="STL26" s="617"/>
      <c r="STM26" s="617"/>
      <c r="STN26" s="617"/>
      <c r="STO26" s="617"/>
      <c r="STP26" s="617"/>
      <c r="STQ26" s="617"/>
      <c r="STR26" s="617"/>
      <c r="STS26" s="617"/>
      <c r="STT26" s="617"/>
      <c r="STU26" s="617"/>
      <c r="STV26" s="617"/>
      <c r="STW26" s="617"/>
      <c r="STX26" s="617"/>
      <c r="STY26" s="617"/>
      <c r="STZ26" s="617"/>
      <c r="SUA26" s="617"/>
      <c r="SUB26" s="617"/>
      <c r="SUC26" s="617"/>
      <c r="SUD26" s="617"/>
      <c r="SUE26" s="617"/>
      <c r="SUF26" s="617"/>
      <c r="SUG26" s="617"/>
      <c r="SUH26" s="617"/>
      <c r="SUI26" s="617"/>
      <c r="SUJ26" s="617"/>
      <c r="SUK26" s="617"/>
      <c r="SUL26" s="617"/>
      <c r="SUM26" s="617"/>
      <c r="SUN26" s="617"/>
      <c r="SUO26" s="617"/>
      <c r="SUP26" s="617"/>
      <c r="SUQ26" s="617"/>
      <c r="SUR26" s="617"/>
      <c r="SUS26" s="617"/>
      <c r="SUT26" s="617"/>
      <c r="SUU26" s="617"/>
      <c r="SUV26" s="617"/>
      <c r="SUW26" s="617"/>
      <c r="SUX26" s="617"/>
      <c r="SUY26" s="617"/>
      <c r="SUZ26" s="617"/>
      <c r="SVA26" s="617"/>
      <c r="SVB26" s="617"/>
      <c r="SVC26" s="617"/>
      <c r="SVD26" s="617"/>
      <c r="SVE26" s="617"/>
      <c r="SVF26" s="617"/>
      <c r="SVG26" s="617"/>
      <c r="SVH26" s="617"/>
      <c r="SVI26" s="617"/>
      <c r="SVJ26" s="617"/>
      <c r="SVK26" s="617"/>
      <c r="SVL26" s="617"/>
      <c r="SVM26" s="617"/>
      <c r="SVN26" s="617"/>
      <c r="SVO26" s="617"/>
      <c r="SVP26" s="617"/>
      <c r="SVQ26" s="617"/>
      <c r="SVR26" s="617"/>
      <c r="SVS26" s="617"/>
      <c r="SVT26" s="617"/>
      <c r="SVU26" s="617"/>
      <c r="SVV26" s="617"/>
      <c r="SVW26" s="617"/>
      <c r="SVX26" s="617"/>
      <c r="SVY26" s="617"/>
      <c r="SVZ26" s="617"/>
      <c r="SWA26" s="617"/>
      <c r="SWB26" s="617"/>
      <c r="SWC26" s="617"/>
      <c r="SWD26" s="617"/>
      <c r="SWE26" s="617"/>
      <c r="SWF26" s="617"/>
      <c r="SWG26" s="617"/>
      <c r="SWH26" s="617"/>
      <c r="SWI26" s="617"/>
      <c r="SWJ26" s="617"/>
      <c r="SWK26" s="617"/>
      <c r="SWL26" s="617"/>
      <c r="SWM26" s="617"/>
      <c r="SWN26" s="617"/>
      <c r="SWO26" s="617"/>
      <c r="SWP26" s="617"/>
      <c r="SWQ26" s="617"/>
      <c r="SWR26" s="617"/>
      <c r="SWS26" s="617"/>
      <c r="SWT26" s="617"/>
      <c r="SWU26" s="617"/>
      <c r="SWV26" s="617"/>
      <c r="SWW26" s="617"/>
      <c r="SWX26" s="617"/>
      <c r="SWY26" s="617"/>
      <c r="SWZ26" s="617"/>
      <c r="SXA26" s="617"/>
      <c r="SXB26" s="617"/>
      <c r="SXC26" s="617"/>
      <c r="SXD26" s="617"/>
      <c r="SXE26" s="617"/>
      <c r="SXF26" s="617"/>
      <c r="SXG26" s="617"/>
      <c r="SXH26" s="617"/>
      <c r="SXI26" s="617"/>
      <c r="SXJ26" s="617"/>
      <c r="SXK26" s="617"/>
      <c r="SXL26" s="617"/>
      <c r="SXM26" s="617"/>
      <c r="SXN26" s="617"/>
      <c r="SXO26" s="617"/>
      <c r="SXP26" s="617"/>
      <c r="SXQ26" s="617"/>
      <c r="SXR26" s="617"/>
      <c r="SXS26" s="617"/>
      <c r="SXT26" s="617"/>
      <c r="SXU26" s="617"/>
      <c r="SXV26" s="617"/>
      <c r="SXW26" s="617"/>
      <c r="SXX26" s="617"/>
      <c r="SXY26" s="617"/>
      <c r="SXZ26" s="617"/>
      <c r="SYA26" s="617"/>
      <c r="SYB26" s="617"/>
      <c r="SYC26" s="617"/>
      <c r="SYD26" s="617"/>
      <c r="SYE26" s="617"/>
      <c r="SYF26" s="617"/>
      <c r="SYG26" s="617"/>
      <c r="SYH26" s="617"/>
      <c r="SYI26" s="617"/>
      <c r="SYJ26" s="617"/>
      <c r="SYK26" s="617"/>
      <c r="SYL26" s="617"/>
      <c r="SYM26" s="617"/>
      <c r="SYN26" s="617"/>
      <c r="SYO26" s="617"/>
      <c r="SYP26" s="617"/>
      <c r="SYQ26" s="617"/>
      <c r="SYR26" s="617"/>
      <c r="SYS26" s="617"/>
      <c r="SYT26" s="617"/>
      <c r="SYU26" s="617"/>
      <c r="SYV26" s="617"/>
      <c r="SYW26" s="617"/>
      <c r="SYX26" s="617"/>
      <c r="SYY26" s="617"/>
      <c r="SYZ26" s="617"/>
      <c r="SZA26" s="617"/>
      <c r="SZB26" s="617"/>
      <c r="SZC26" s="617"/>
      <c r="SZD26" s="617"/>
      <c r="SZE26" s="617"/>
      <c r="SZF26" s="617"/>
      <c r="SZG26" s="617"/>
      <c r="SZH26" s="617"/>
      <c r="SZI26" s="617"/>
      <c r="SZJ26" s="617"/>
      <c r="SZK26" s="617"/>
      <c r="SZL26" s="617"/>
      <c r="SZM26" s="617"/>
      <c r="SZN26" s="617"/>
      <c r="SZO26" s="617"/>
      <c r="SZP26" s="617"/>
      <c r="SZQ26" s="617"/>
      <c r="SZR26" s="617"/>
      <c r="SZS26" s="617"/>
      <c r="SZT26" s="617"/>
      <c r="SZU26" s="617"/>
      <c r="SZV26" s="617"/>
      <c r="SZW26" s="617"/>
      <c r="SZX26" s="617"/>
      <c r="SZY26" s="617"/>
      <c r="SZZ26" s="617"/>
      <c r="TAA26" s="617"/>
      <c r="TAB26" s="617"/>
      <c r="TAC26" s="617"/>
      <c r="TAD26" s="617"/>
      <c r="TAE26" s="617"/>
      <c r="TAF26" s="617"/>
      <c r="TAG26" s="617"/>
      <c r="TAH26" s="617"/>
      <c r="TAI26" s="617"/>
      <c r="TAJ26" s="617"/>
      <c r="TAK26" s="617"/>
      <c r="TAL26" s="617"/>
      <c r="TAM26" s="617"/>
      <c r="TAN26" s="617"/>
      <c r="TAO26" s="617"/>
      <c r="TAP26" s="617"/>
      <c r="TAQ26" s="617"/>
      <c r="TAR26" s="617"/>
      <c r="TAS26" s="617"/>
      <c r="TAT26" s="617"/>
      <c r="TAU26" s="617"/>
      <c r="TAV26" s="617"/>
      <c r="TAW26" s="617"/>
      <c r="TAX26" s="617"/>
      <c r="TAY26" s="617"/>
      <c r="TAZ26" s="617"/>
      <c r="TBA26" s="617"/>
      <c r="TBB26" s="617"/>
      <c r="TBC26" s="617"/>
      <c r="TBD26" s="617"/>
      <c r="TBE26" s="617"/>
      <c r="TBF26" s="617"/>
      <c r="TBG26" s="617"/>
      <c r="TBH26" s="617"/>
      <c r="TBI26" s="617"/>
      <c r="TBJ26" s="617"/>
      <c r="TBK26" s="617"/>
      <c r="TBL26" s="617"/>
      <c r="TBM26" s="617"/>
      <c r="TBN26" s="617"/>
      <c r="TBO26" s="617"/>
      <c r="TBP26" s="617"/>
      <c r="TBQ26" s="617"/>
      <c r="TBR26" s="617"/>
      <c r="TBS26" s="617"/>
      <c r="TBT26" s="617"/>
      <c r="TBU26" s="617"/>
      <c r="TBV26" s="617"/>
      <c r="TBW26" s="617"/>
      <c r="TBX26" s="617"/>
      <c r="TBY26" s="617"/>
      <c r="TBZ26" s="617"/>
      <c r="TCA26" s="617"/>
      <c r="TCB26" s="617"/>
      <c r="TCC26" s="617"/>
      <c r="TCD26" s="617"/>
      <c r="TCE26" s="617"/>
      <c r="TCF26" s="617"/>
      <c r="TCG26" s="617"/>
      <c r="TCH26" s="617"/>
      <c r="TCI26" s="617"/>
      <c r="TCJ26" s="617"/>
      <c r="TCK26" s="617"/>
      <c r="TCL26" s="617"/>
      <c r="TCM26" s="617"/>
      <c r="TCN26" s="617"/>
      <c r="TCO26" s="617"/>
      <c r="TCP26" s="617"/>
      <c r="TCQ26" s="617"/>
      <c r="TCR26" s="617"/>
      <c r="TCS26" s="617"/>
      <c r="TCT26" s="617"/>
      <c r="TCU26" s="617"/>
      <c r="TCV26" s="617"/>
      <c r="TCW26" s="617"/>
      <c r="TCX26" s="617"/>
      <c r="TCY26" s="617"/>
      <c r="TCZ26" s="617"/>
      <c r="TDA26" s="617"/>
      <c r="TDB26" s="617"/>
      <c r="TDC26" s="617"/>
      <c r="TDD26" s="617"/>
      <c r="TDE26" s="617"/>
      <c r="TDF26" s="617"/>
      <c r="TDG26" s="617"/>
      <c r="TDH26" s="617"/>
      <c r="TDI26" s="617"/>
      <c r="TDJ26" s="617"/>
      <c r="TDK26" s="617"/>
      <c r="TDL26" s="617"/>
      <c r="TDM26" s="617"/>
      <c r="TDN26" s="617"/>
      <c r="TDO26" s="617"/>
      <c r="TDP26" s="617"/>
      <c r="TDQ26" s="617"/>
      <c r="TDR26" s="617"/>
      <c r="TDS26" s="617"/>
      <c r="TDT26" s="617"/>
      <c r="TDU26" s="617"/>
      <c r="TDV26" s="617"/>
      <c r="TDW26" s="617"/>
      <c r="TDX26" s="617"/>
      <c r="TDY26" s="617"/>
      <c r="TDZ26" s="617"/>
      <c r="TEA26" s="617"/>
      <c r="TEB26" s="617"/>
      <c r="TEC26" s="617"/>
      <c r="TED26" s="617"/>
      <c r="TEE26" s="617"/>
      <c r="TEF26" s="617"/>
      <c r="TEG26" s="617"/>
      <c r="TEH26" s="617"/>
      <c r="TEI26" s="617"/>
      <c r="TEJ26" s="617"/>
      <c r="TEK26" s="617"/>
      <c r="TEL26" s="617"/>
      <c r="TEM26" s="617"/>
      <c r="TEN26" s="617"/>
      <c r="TEO26" s="617"/>
      <c r="TEP26" s="617"/>
      <c r="TEQ26" s="617"/>
      <c r="TER26" s="617"/>
      <c r="TES26" s="617"/>
      <c r="TET26" s="617"/>
      <c r="TEU26" s="617"/>
      <c r="TEV26" s="617"/>
      <c r="TEW26" s="617"/>
      <c r="TEX26" s="617"/>
      <c r="TEY26" s="617"/>
      <c r="TEZ26" s="617"/>
      <c r="TFA26" s="617"/>
      <c r="TFB26" s="617"/>
      <c r="TFC26" s="617"/>
      <c r="TFD26" s="617"/>
      <c r="TFE26" s="617"/>
      <c r="TFF26" s="617"/>
      <c r="TFG26" s="617"/>
      <c r="TFH26" s="617"/>
      <c r="TFI26" s="617"/>
      <c r="TFJ26" s="617"/>
      <c r="TFK26" s="617"/>
      <c r="TFL26" s="617"/>
      <c r="TFM26" s="617"/>
      <c r="TFN26" s="617"/>
      <c r="TFO26" s="617"/>
      <c r="TFP26" s="617"/>
      <c r="TFQ26" s="617"/>
      <c r="TFR26" s="617"/>
      <c r="TFS26" s="617"/>
      <c r="TFT26" s="617"/>
      <c r="TFU26" s="617"/>
      <c r="TFV26" s="617"/>
      <c r="TFW26" s="617"/>
      <c r="TFX26" s="617"/>
      <c r="TFY26" s="617"/>
      <c r="TFZ26" s="617"/>
      <c r="TGA26" s="617"/>
      <c r="TGB26" s="617"/>
      <c r="TGC26" s="617"/>
      <c r="TGD26" s="617"/>
      <c r="TGE26" s="617"/>
      <c r="TGF26" s="617"/>
      <c r="TGG26" s="617"/>
      <c r="TGH26" s="617"/>
      <c r="TGI26" s="617"/>
      <c r="TGJ26" s="617"/>
      <c r="TGK26" s="617"/>
      <c r="TGL26" s="617"/>
      <c r="TGM26" s="617"/>
      <c r="TGN26" s="617"/>
      <c r="TGO26" s="617"/>
      <c r="TGP26" s="617"/>
      <c r="TGQ26" s="617"/>
      <c r="TGR26" s="617"/>
      <c r="TGS26" s="617"/>
      <c r="TGT26" s="617"/>
      <c r="TGU26" s="617"/>
      <c r="TGV26" s="617"/>
      <c r="TGW26" s="617"/>
      <c r="TGX26" s="617"/>
      <c r="TGY26" s="617"/>
      <c r="TGZ26" s="617"/>
      <c r="THA26" s="617"/>
      <c r="THB26" s="617"/>
      <c r="THC26" s="617"/>
      <c r="THD26" s="617"/>
      <c r="THE26" s="617"/>
      <c r="THF26" s="617"/>
      <c r="THG26" s="617"/>
      <c r="THH26" s="617"/>
      <c r="THI26" s="617"/>
      <c r="THJ26" s="617"/>
      <c r="THK26" s="617"/>
      <c r="THL26" s="617"/>
      <c r="THM26" s="617"/>
      <c r="THN26" s="617"/>
      <c r="THO26" s="617"/>
      <c r="THP26" s="617"/>
      <c r="THQ26" s="617"/>
      <c r="THR26" s="617"/>
      <c r="THS26" s="617"/>
      <c r="THT26" s="617"/>
      <c r="THU26" s="617"/>
      <c r="THV26" s="617"/>
      <c r="THW26" s="617"/>
      <c r="THX26" s="617"/>
      <c r="THY26" s="617"/>
      <c r="THZ26" s="617"/>
      <c r="TIA26" s="617"/>
      <c r="TIB26" s="617"/>
      <c r="TIC26" s="617"/>
      <c r="TID26" s="617"/>
      <c r="TIE26" s="617"/>
      <c r="TIF26" s="617"/>
      <c r="TIG26" s="617"/>
      <c r="TIH26" s="617"/>
      <c r="TII26" s="617"/>
      <c r="TIJ26" s="617"/>
      <c r="TIK26" s="617"/>
      <c r="TIL26" s="617"/>
      <c r="TIM26" s="617"/>
      <c r="TIN26" s="617"/>
      <c r="TIO26" s="617"/>
      <c r="TIP26" s="617"/>
      <c r="TIQ26" s="617"/>
      <c r="TIR26" s="617"/>
      <c r="TIS26" s="617"/>
      <c r="TIT26" s="617"/>
      <c r="TIU26" s="617"/>
      <c r="TIV26" s="617"/>
      <c r="TIW26" s="617"/>
      <c r="TIX26" s="617"/>
      <c r="TIY26" s="617"/>
      <c r="TIZ26" s="617"/>
      <c r="TJA26" s="617"/>
      <c r="TJB26" s="617"/>
      <c r="TJC26" s="617"/>
      <c r="TJD26" s="617"/>
      <c r="TJE26" s="617"/>
      <c r="TJF26" s="617"/>
      <c r="TJG26" s="617"/>
      <c r="TJH26" s="617"/>
      <c r="TJI26" s="617"/>
      <c r="TJJ26" s="617"/>
      <c r="TJK26" s="617"/>
      <c r="TJL26" s="617"/>
      <c r="TJM26" s="617"/>
      <c r="TJN26" s="617"/>
      <c r="TJO26" s="617"/>
      <c r="TJP26" s="617"/>
      <c r="TJQ26" s="617"/>
      <c r="TJR26" s="617"/>
      <c r="TJS26" s="617"/>
      <c r="TJT26" s="617"/>
      <c r="TJU26" s="617"/>
      <c r="TJV26" s="617"/>
      <c r="TJW26" s="617"/>
      <c r="TJX26" s="617"/>
      <c r="TJY26" s="617"/>
      <c r="TJZ26" s="617"/>
      <c r="TKA26" s="617"/>
      <c r="TKB26" s="617"/>
      <c r="TKC26" s="617"/>
      <c r="TKD26" s="617"/>
      <c r="TKE26" s="617"/>
      <c r="TKF26" s="617"/>
      <c r="TKG26" s="617"/>
      <c r="TKH26" s="617"/>
      <c r="TKI26" s="617"/>
      <c r="TKJ26" s="617"/>
      <c r="TKK26" s="617"/>
      <c r="TKL26" s="617"/>
      <c r="TKM26" s="617"/>
      <c r="TKN26" s="617"/>
      <c r="TKO26" s="617"/>
      <c r="TKP26" s="617"/>
      <c r="TKQ26" s="617"/>
      <c r="TKR26" s="617"/>
      <c r="TKS26" s="617"/>
      <c r="TKT26" s="617"/>
      <c r="TKU26" s="617"/>
      <c r="TKV26" s="617"/>
      <c r="TKW26" s="617"/>
      <c r="TKX26" s="617"/>
      <c r="TKY26" s="617"/>
      <c r="TKZ26" s="617"/>
      <c r="TLA26" s="617"/>
      <c r="TLB26" s="617"/>
      <c r="TLC26" s="617"/>
      <c r="TLD26" s="617"/>
      <c r="TLE26" s="617"/>
      <c r="TLF26" s="617"/>
      <c r="TLG26" s="617"/>
      <c r="TLH26" s="617"/>
      <c r="TLI26" s="617"/>
      <c r="TLJ26" s="617"/>
      <c r="TLK26" s="617"/>
      <c r="TLL26" s="617"/>
      <c r="TLM26" s="617"/>
      <c r="TLN26" s="617"/>
      <c r="TLO26" s="617"/>
      <c r="TLP26" s="617"/>
      <c r="TLQ26" s="617"/>
      <c r="TLR26" s="617"/>
      <c r="TLS26" s="617"/>
      <c r="TLT26" s="617"/>
      <c r="TLU26" s="617"/>
      <c r="TLV26" s="617"/>
      <c r="TLW26" s="617"/>
      <c r="TLX26" s="617"/>
      <c r="TLY26" s="617"/>
      <c r="TLZ26" s="617"/>
      <c r="TMA26" s="617"/>
      <c r="TMB26" s="617"/>
      <c r="TMC26" s="617"/>
      <c r="TMD26" s="617"/>
      <c r="TME26" s="617"/>
      <c r="TMF26" s="617"/>
      <c r="TMG26" s="617"/>
      <c r="TMH26" s="617"/>
      <c r="TMI26" s="617"/>
      <c r="TMJ26" s="617"/>
      <c r="TMK26" s="617"/>
      <c r="TML26" s="617"/>
      <c r="TMM26" s="617"/>
      <c r="TMN26" s="617"/>
      <c r="TMO26" s="617"/>
      <c r="TMP26" s="617"/>
      <c r="TMQ26" s="617"/>
      <c r="TMR26" s="617"/>
      <c r="TMS26" s="617"/>
      <c r="TMT26" s="617"/>
      <c r="TMU26" s="617"/>
      <c r="TMV26" s="617"/>
      <c r="TMW26" s="617"/>
      <c r="TMX26" s="617"/>
      <c r="TMY26" s="617"/>
      <c r="TMZ26" s="617"/>
      <c r="TNA26" s="617"/>
      <c r="TNB26" s="617"/>
      <c r="TNC26" s="617"/>
      <c r="TND26" s="617"/>
      <c r="TNE26" s="617"/>
      <c r="TNF26" s="617"/>
      <c r="TNG26" s="617"/>
      <c r="TNH26" s="617"/>
      <c r="TNI26" s="617"/>
      <c r="TNJ26" s="617"/>
      <c r="TNK26" s="617"/>
      <c r="TNL26" s="617"/>
      <c r="TNM26" s="617"/>
      <c r="TNN26" s="617"/>
      <c r="TNO26" s="617"/>
      <c r="TNP26" s="617"/>
      <c r="TNQ26" s="617"/>
      <c r="TNR26" s="617"/>
      <c r="TNS26" s="617"/>
      <c r="TNT26" s="617"/>
      <c r="TNU26" s="617"/>
      <c r="TNV26" s="617"/>
      <c r="TNW26" s="617"/>
      <c r="TNX26" s="617"/>
      <c r="TNY26" s="617"/>
      <c r="TNZ26" s="617"/>
      <c r="TOA26" s="617"/>
      <c r="TOB26" s="617"/>
      <c r="TOC26" s="617"/>
      <c r="TOD26" s="617"/>
      <c r="TOE26" s="617"/>
      <c r="TOF26" s="617"/>
      <c r="TOG26" s="617"/>
      <c r="TOH26" s="617"/>
      <c r="TOI26" s="617"/>
      <c r="TOJ26" s="617"/>
      <c r="TOK26" s="617"/>
      <c r="TOL26" s="617"/>
      <c r="TOM26" s="617"/>
      <c r="TON26" s="617"/>
      <c r="TOO26" s="617"/>
      <c r="TOP26" s="617"/>
      <c r="TOQ26" s="617"/>
      <c r="TOR26" s="617"/>
      <c r="TOS26" s="617"/>
      <c r="TOT26" s="617"/>
      <c r="TOU26" s="617"/>
      <c r="TOV26" s="617"/>
      <c r="TOW26" s="617"/>
      <c r="TOX26" s="617"/>
      <c r="TOY26" s="617"/>
      <c r="TOZ26" s="617"/>
      <c r="TPA26" s="617"/>
      <c r="TPB26" s="617"/>
      <c r="TPC26" s="617"/>
      <c r="TPD26" s="617"/>
      <c r="TPE26" s="617"/>
      <c r="TPF26" s="617"/>
      <c r="TPG26" s="617"/>
      <c r="TPH26" s="617"/>
      <c r="TPI26" s="617"/>
      <c r="TPJ26" s="617"/>
      <c r="TPK26" s="617"/>
      <c r="TPL26" s="617"/>
      <c r="TPM26" s="617"/>
      <c r="TPN26" s="617"/>
      <c r="TPO26" s="617"/>
      <c r="TPP26" s="617"/>
      <c r="TPQ26" s="617"/>
      <c r="TPR26" s="617"/>
      <c r="TPS26" s="617"/>
      <c r="TPT26" s="617"/>
      <c r="TPU26" s="617"/>
      <c r="TPV26" s="617"/>
      <c r="TPW26" s="617"/>
      <c r="TPX26" s="617"/>
      <c r="TPY26" s="617"/>
      <c r="TPZ26" s="617"/>
      <c r="TQA26" s="617"/>
      <c r="TQB26" s="617"/>
      <c r="TQC26" s="617"/>
      <c r="TQD26" s="617"/>
      <c r="TQE26" s="617"/>
      <c r="TQF26" s="617"/>
      <c r="TQG26" s="617"/>
      <c r="TQH26" s="617"/>
      <c r="TQI26" s="617"/>
      <c r="TQJ26" s="617"/>
      <c r="TQK26" s="617"/>
      <c r="TQL26" s="617"/>
      <c r="TQM26" s="617"/>
      <c r="TQN26" s="617"/>
      <c r="TQO26" s="617"/>
      <c r="TQP26" s="617"/>
      <c r="TQQ26" s="617"/>
      <c r="TQR26" s="617"/>
      <c r="TQS26" s="617"/>
      <c r="TQT26" s="617"/>
      <c r="TQU26" s="617"/>
      <c r="TQV26" s="617"/>
      <c r="TQW26" s="617"/>
      <c r="TQX26" s="617"/>
      <c r="TQY26" s="617"/>
      <c r="TQZ26" s="617"/>
      <c r="TRA26" s="617"/>
      <c r="TRB26" s="617"/>
      <c r="TRC26" s="617"/>
      <c r="TRD26" s="617"/>
      <c r="TRE26" s="617"/>
      <c r="TRF26" s="617"/>
      <c r="TRG26" s="617"/>
      <c r="TRH26" s="617"/>
      <c r="TRI26" s="617"/>
      <c r="TRJ26" s="617"/>
      <c r="TRK26" s="617"/>
      <c r="TRL26" s="617"/>
      <c r="TRM26" s="617"/>
      <c r="TRN26" s="617"/>
      <c r="TRO26" s="617"/>
      <c r="TRP26" s="617"/>
      <c r="TRQ26" s="617"/>
      <c r="TRR26" s="617"/>
      <c r="TRS26" s="617"/>
      <c r="TRT26" s="617"/>
      <c r="TRU26" s="617"/>
      <c r="TRV26" s="617"/>
      <c r="TRW26" s="617"/>
      <c r="TRX26" s="617"/>
      <c r="TRY26" s="617"/>
      <c r="TRZ26" s="617"/>
      <c r="TSA26" s="617"/>
      <c r="TSB26" s="617"/>
      <c r="TSC26" s="617"/>
      <c r="TSD26" s="617"/>
      <c r="TSE26" s="617"/>
      <c r="TSF26" s="617"/>
      <c r="TSG26" s="617"/>
      <c r="TSH26" s="617"/>
      <c r="TSI26" s="617"/>
      <c r="TSJ26" s="617"/>
      <c r="TSK26" s="617"/>
      <c r="TSL26" s="617"/>
      <c r="TSM26" s="617"/>
      <c r="TSN26" s="617"/>
      <c r="TSO26" s="617"/>
      <c r="TSP26" s="617"/>
      <c r="TSQ26" s="617"/>
      <c r="TSR26" s="617"/>
      <c r="TSS26" s="617"/>
      <c r="TST26" s="617"/>
      <c r="TSU26" s="617"/>
      <c r="TSV26" s="617"/>
      <c r="TSW26" s="617"/>
      <c r="TSX26" s="617"/>
      <c r="TSY26" s="617"/>
      <c r="TSZ26" s="617"/>
      <c r="TTA26" s="617"/>
      <c r="TTB26" s="617"/>
      <c r="TTC26" s="617"/>
      <c r="TTD26" s="617"/>
      <c r="TTE26" s="617"/>
      <c r="TTF26" s="617"/>
      <c r="TTG26" s="617"/>
      <c r="TTH26" s="617"/>
      <c r="TTI26" s="617"/>
      <c r="TTJ26" s="617"/>
      <c r="TTK26" s="617"/>
      <c r="TTL26" s="617"/>
      <c r="TTM26" s="617"/>
      <c r="TTN26" s="617"/>
      <c r="TTO26" s="617"/>
      <c r="TTP26" s="617"/>
      <c r="TTQ26" s="617"/>
      <c r="TTR26" s="617"/>
      <c r="TTS26" s="617"/>
      <c r="TTT26" s="617"/>
      <c r="TTU26" s="617"/>
      <c r="TTV26" s="617"/>
      <c r="TTW26" s="617"/>
      <c r="TTX26" s="617"/>
      <c r="TTY26" s="617"/>
      <c r="TTZ26" s="617"/>
      <c r="TUA26" s="617"/>
      <c r="TUB26" s="617"/>
      <c r="TUC26" s="617"/>
      <c r="TUD26" s="617"/>
      <c r="TUE26" s="617"/>
      <c r="TUF26" s="617"/>
      <c r="TUG26" s="617"/>
      <c r="TUH26" s="617"/>
      <c r="TUI26" s="617"/>
      <c r="TUJ26" s="617"/>
      <c r="TUK26" s="617"/>
      <c r="TUL26" s="617"/>
      <c r="TUM26" s="617"/>
      <c r="TUN26" s="617"/>
      <c r="TUO26" s="617"/>
      <c r="TUP26" s="617"/>
      <c r="TUQ26" s="617"/>
      <c r="TUR26" s="617"/>
      <c r="TUS26" s="617"/>
      <c r="TUT26" s="617"/>
      <c r="TUU26" s="617"/>
      <c r="TUV26" s="617"/>
      <c r="TUW26" s="617"/>
      <c r="TUX26" s="617"/>
      <c r="TUY26" s="617"/>
      <c r="TUZ26" s="617"/>
      <c r="TVA26" s="617"/>
      <c r="TVB26" s="617"/>
      <c r="TVC26" s="617"/>
      <c r="TVD26" s="617"/>
      <c r="TVE26" s="617"/>
      <c r="TVF26" s="617"/>
      <c r="TVG26" s="617"/>
      <c r="TVH26" s="617"/>
      <c r="TVI26" s="617"/>
      <c r="TVJ26" s="617"/>
      <c r="TVK26" s="617"/>
      <c r="TVL26" s="617"/>
      <c r="TVM26" s="617"/>
      <c r="TVN26" s="617"/>
      <c r="TVO26" s="617"/>
      <c r="TVP26" s="617"/>
      <c r="TVQ26" s="617"/>
      <c r="TVR26" s="617"/>
      <c r="TVS26" s="617"/>
      <c r="TVT26" s="617"/>
      <c r="TVU26" s="617"/>
      <c r="TVV26" s="617"/>
      <c r="TVW26" s="617"/>
      <c r="TVX26" s="617"/>
      <c r="TVY26" s="617"/>
      <c r="TVZ26" s="617"/>
      <c r="TWA26" s="617"/>
      <c r="TWB26" s="617"/>
      <c r="TWC26" s="617"/>
      <c r="TWD26" s="617"/>
      <c r="TWE26" s="617"/>
      <c r="TWF26" s="617"/>
      <c r="TWG26" s="617"/>
      <c r="TWH26" s="617"/>
      <c r="TWI26" s="617"/>
      <c r="TWJ26" s="617"/>
      <c r="TWK26" s="617"/>
      <c r="TWL26" s="617"/>
      <c r="TWM26" s="617"/>
      <c r="TWN26" s="617"/>
      <c r="TWO26" s="617"/>
      <c r="TWP26" s="617"/>
      <c r="TWQ26" s="617"/>
      <c r="TWR26" s="617"/>
      <c r="TWS26" s="617"/>
      <c r="TWT26" s="617"/>
      <c r="TWU26" s="617"/>
      <c r="TWV26" s="617"/>
      <c r="TWW26" s="617"/>
      <c r="TWX26" s="617"/>
      <c r="TWY26" s="617"/>
      <c r="TWZ26" s="617"/>
      <c r="TXA26" s="617"/>
      <c r="TXB26" s="617"/>
      <c r="TXC26" s="617"/>
      <c r="TXD26" s="617"/>
      <c r="TXE26" s="617"/>
      <c r="TXF26" s="617"/>
      <c r="TXG26" s="617"/>
      <c r="TXH26" s="617"/>
      <c r="TXI26" s="617"/>
      <c r="TXJ26" s="617"/>
      <c r="TXK26" s="617"/>
      <c r="TXL26" s="617"/>
      <c r="TXM26" s="617"/>
      <c r="TXN26" s="617"/>
      <c r="TXO26" s="617"/>
      <c r="TXP26" s="617"/>
      <c r="TXQ26" s="617"/>
      <c r="TXR26" s="617"/>
      <c r="TXS26" s="617"/>
      <c r="TXT26" s="617"/>
      <c r="TXU26" s="617"/>
      <c r="TXV26" s="617"/>
      <c r="TXW26" s="617"/>
      <c r="TXX26" s="617"/>
      <c r="TXY26" s="617"/>
      <c r="TXZ26" s="617"/>
      <c r="TYA26" s="617"/>
      <c r="TYB26" s="617"/>
      <c r="TYC26" s="617"/>
      <c r="TYD26" s="617"/>
      <c r="TYE26" s="617"/>
      <c r="TYF26" s="617"/>
      <c r="TYG26" s="617"/>
      <c r="TYH26" s="617"/>
      <c r="TYI26" s="617"/>
      <c r="TYJ26" s="617"/>
      <c r="TYK26" s="617"/>
      <c r="TYL26" s="617"/>
      <c r="TYM26" s="617"/>
      <c r="TYN26" s="617"/>
      <c r="TYO26" s="617"/>
      <c r="TYP26" s="617"/>
      <c r="TYQ26" s="617"/>
      <c r="TYR26" s="617"/>
      <c r="TYS26" s="617"/>
      <c r="TYT26" s="617"/>
      <c r="TYU26" s="617"/>
      <c r="TYV26" s="617"/>
      <c r="TYW26" s="617"/>
      <c r="TYX26" s="617"/>
      <c r="TYY26" s="617"/>
      <c r="TYZ26" s="617"/>
      <c r="TZA26" s="617"/>
      <c r="TZB26" s="617"/>
      <c r="TZC26" s="617"/>
      <c r="TZD26" s="617"/>
      <c r="TZE26" s="617"/>
      <c r="TZF26" s="617"/>
      <c r="TZG26" s="617"/>
      <c r="TZH26" s="617"/>
      <c r="TZI26" s="617"/>
      <c r="TZJ26" s="617"/>
      <c r="TZK26" s="617"/>
      <c r="TZL26" s="617"/>
      <c r="TZM26" s="617"/>
      <c r="TZN26" s="617"/>
      <c r="TZO26" s="617"/>
      <c r="TZP26" s="617"/>
      <c r="TZQ26" s="617"/>
      <c r="TZR26" s="617"/>
      <c r="TZS26" s="617"/>
      <c r="TZT26" s="617"/>
      <c r="TZU26" s="617"/>
      <c r="TZV26" s="617"/>
      <c r="TZW26" s="617"/>
      <c r="TZX26" s="617"/>
      <c r="TZY26" s="617"/>
      <c r="TZZ26" s="617"/>
      <c r="UAA26" s="617"/>
      <c r="UAB26" s="617"/>
      <c r="UAC26" s="617"/>
      <c r="UAD26" s="617"/>
      <c r="UAE26" s="617"/>
      <c r="UAF26" s="617"/>
      <c r="UAG26" s="617"/>
      <c r="UAH26" s="617"/>
      <c r="UAI26" s="617"/>
      <c r="UAJ26" s="617"/>
      <c r="UAK26" s="617"/>
      <c r="UAL26" s="617"/>
      <c r="UAM26" s="617"/>
      <c r="UAN26" s="617"/>
      <c r="UAO26" s="617"/>
      <c r="UAP26" s="617"/>
      <c r="UAQ26" s="617"/>
      <c r="UAR26" s="617"/>
      <c r="UAS26" s="617"/>
      <c r="UAT26" s="617"/>
      <c r="UAU26" s="617"/>
      <c r="UAV26" s="617"/>
      <c r="UAW26" s="617"/>
      <c r="UAX26" s="617"/>
      <c r="UAY26" s="617"/>
      <c r="UAZ26" s="617"/>
      <c r="UBA26" s="617"/>
      <c r="UBB26" s="617"/>
      <c r="UBC26" s="617"/>
      <c r="UBD26" s="617"/>
      <c r="UBE26" s="617"/>
      <c r="UBF26" s="617"/>
      <c r="UBG26" s="617"/>
      <c r="UBH26" s="617"/>
      <c r="UBI26" s="617"/>
      <c r="UBJ26" s="617"/>
      <c r="UBK26" s="617"/>
      <c r="UBL26" s="617"/>
      <c r="UBM26" s="617"/>
      <c r="UBN26" s="617"/>
      <c r="UBO26" s="617"/>
      <c r="UBP26" s="617"/>
      <c r="UBQ26" s="617"/>
      <c r="UBR26" s="617"/>
      <c r="UBS26" s="617"/>
      <c r="UBT26" s="617"/>
      <c r="UBU26" s="617"/>
      <c r="UBV26" s="617"/>
      <c r="UBW26" s="617"/>
      <c r="UBX26" s="617"/>
      <c r="UBY26" s="617"/>
      <c r="UBZ26" s="617"/>
      <c r="UCA26" s="617"/>
      <c r="UCB26" s="617"/>
      <c r="UCC26" s="617"/>
      <c r="UCD26" s="617"/>
      <c r="UCE26" s="617"/>
      <c r="UCF26" s="617"/>
      <c r="UCG26" s="617"/>
      <c r="UCH26" s="617"/>
      <c r="UCI26" s="617"/>
      <c r="UCJ26" s="617"/>
      <c r="UCK26" s="617"/>
      <c r="UCL26" s="617"/>
      <c r="UCM26" s="617"/>
      <c r="UCN26" s="617"/>
      <c r="UCO26" s="617"/>
      <c r="UCP26" s="617"/>
      <c r="UCQ26" s="617"/>
      <c r="UCR26" s="617"/>
      <c r="UCS26" s="617"/>
      <c r="UCT26" s="617"/>
      <c r="UCU26" s="617"/>
      <c r="UCV26" s="617"/>
      <c r="UCW26" s="617"/>
      <c r="UCX26" s="617"/>
      <c r="UCY26" s="617"/>
      <c r="UCZ26" s="617"/>
      <c r="UDA26" s="617"/>
      <c r="UDB26" s="617"/>
      <c r="UDC26" s="617"/>
      <c r="UDD26" s="617"/>
      <c r="UDE26" s="617"/>
      <c r="UDF26" s="617"/>
      <c r="UDG26" s="617"/>
      <c r="UDH26" s="617"/>
      <c r="UDI26" s="617"/>
      <c r="UDJ26" s="617"/>
      <c r="UDK26" s="617"/>
      <c r="UDL26" s="617"/>
      <c r="UDM26" s="617"/>
      <c r="UDN26" s="617"/>
      <c r="UDO26" s="617"/>
      <c r="UDP26" s="617"/>
      <c r="UDQ26" s="617"/>
      <c r="UDR26" s="617"/>
      <c r="UDS26" s="617"/>
      <c r="UDT26" s="617"/>
      <c r="UDU26" s="617"/>
      <c r="UDV26" s="617"/>
      <c r="UDW26" s="617"/>
      <c r="UDX26" s="617"/>
      <c r="UDY26" s="617"/>
      <c r="UDZ26" s="617"/>
      <c r="UEA26" s="617"/>
      <c r="UEB26" s="617"/>
      <c r="UEC26" s="617"/>
      <c r="UED26" s="617"/>
      <c r="UEE26" s="617"/>
      <c r="UEF26" s="617"/>
      <c r="UEG26" s="617"/>
      <c r="UEH26" s="617"/>
      <c r="UEI26" s="617"/>
      <c r="UEJ26" s="617"/>
      <c r="UEK26" s="617"/>
      <c r="UEL26" s="617"/>
      <c r="UEM26" s="617"/>
      <c r="UEN26" s="617"/>
      <c r="UEO26" s="617"/>
      <c r="UEP26" s="617"/>
      <c r="UEQ26" s="617"/>
      <c r="UER26" s="617"/>
      <c r="UES26" s="617"/>
      <c r="UET26" s="617"/>
      <c r="UEU26" s="617"/>
      <c r="UEV26" s="617"/>
      <c r="UEW26" s="617"/>
      <c r="UEX26" s="617"/>
      <c r="UEY26" s="617"/>
      <c r="UEZ26" s="617"/>
      <c r="UFA26" s="617"/>
      <c r="UFB26" s="617"/>
      <c r="UFC26" s="617"/>
      <c r="UFD26" s="617"/>
      <c r="UFE26" s="617"/>
      <c r="UFF26" s="617"/>
      <c r="UFG26" s="617"/>
      <c r="UFH26" s="617"/>
      <c r="UFI26" s="617"/>
      <c r="UFJ26" s="617"/>
      <c r="UFK26" s="617"/>
      <c r="UFL26" s="617"/>
      <c r="UFM26" s="617"/>
      <c r="UFN26" s="617"/>
      <c r="UFO26" s="617"/>
      <c r="UFP26" s="617"/>
      <c r="UFQ26" s="617"/>
      <c r="UFR26" s="617"/>
      <c r="UFS26" s="617"/>
      <c r="UFT26" s="617"/>
      <c r="UFU26" s="617"/>
      <c r="UFV26" s="617"/>
      <c r="UFW26" s="617"/>
      <c r="UFX26" s="617"/>
      <c r="UFY26" s="617"/>
      <c r="UFZ26" s="617"/>
      <c r="UGA26" s="617"/>
      <c r="UGB26" s="617"/>
      <c r="UGC26" s="617"/>
      <c r="UGD26" s="617"/>
      <c r="UGE26" s="617"/>
      <c r="UGF26" s="617"/>
      <c r="UGG26" s="617"/>
      <c r="UGH26" s="617"/>
      <c r="UGI26" s="617"/>
      <c r="UGJ26" s="617"/>
      <c r="UGK26" s="617"/>
      <c r="UGL26" s="617"/>
      <c r="UGM26" s="617"/>
      <c r="UGN26" s="617"/>
      <c r="UGO26" s="617"/>
      <c r="UGP26" s="617"/>
      <c r="UGQ26" s="617"/>
      <c r="UGR26" s="617"/>
      <c r="UGS26" s="617"/>
      <c r="UGT26" s="617"/>
      <c r="UGU26" s="617"/>
      <c r="UGV26" s="617"/>
      <c r="UGW26" s="617"/>
      <c r="UGX26" s="617"/>
      <c r="UGY26" s="617"/>
      <c r="UGZ26" s="617"/>
      <c r="UHA26" s="617"/>
      <c r="UHB26" s="617"/>
      <c r="UHC26" s="617"/>
      <c r="UHD26" s="617"/>
      <c r="UHE26" s="617"/>
      <c r="UHF26" s="617"/>
      <c r="UHG26" s="617"/>
      <c r="UHH26" s="617"/>
      <c r="UHI26" s="617"/>
      <c r="UHJ26" s="617"/>
      <c r="UHK26" s="617"/>
      <c r="UHL26" s="617"/>
      <c r="UHM26" s="617"/>
      <c r="UHN26" s="617"/>
      <c r="UHO26" s="617"/>
      <c r="UHP26" s="617"/>
      <c r="UHQ26" s="617"/>
      <c r="UHR26" s="617"/>
      <c r="UHS26" s="617"/>
      <c r="UHT26" s="617"/>
      <c r="UHU26" s="617"/>
      <c r="UHV26" s="617"/>
      <c r="UHW26" s="617"/>
      <c r="UHX26" s="617"/>
      <c r="UHY26" s="617"/>
      <c r="UHZ26" s="617"/>
      <c r="UIA26" s="617"/>
      <c r="UIB26" s="617"/>
      <c r="UIC26" s="617"/>
      <c r="UID26" s="617"/>
      <c r="UIE26" s="617"/>
      <c r="UIF26" s="617"/>
      <c r="UIG26" s="617"/>
      <c r="UIH26" s="617"/>
      <c r="UII26" s="617"/>
      <c r="UIJ26" s="617"/>
      <c r="UIK26" s="617"/>
      <c r="UIL26" s="617"/>
      <c r="UIM26" s="617"/>
      <c r="UIN26" s="617"/>
      <c r="UIO26" s="617"/>
      <c r="UIP26" s="617"/>
      <c r="UIQ26" s="617"/>
      <c r="UIR26" s="617"/>
      <c r="UIS26" s="617"/>
      <c r="UIT26" s="617"/>
      <c r="UIU26" s="617"/>
      <c r="UIV26" s="617"/>
      <c r="UIW26" s="617"/>
      <c r="UIX26" s="617"/>
      <c r="UIY26" s="617"/>
      <c r="UIZ26" s="617"/>
      <c r="UJA26" s="617"/>
      <c r="UJB26" s="617"/>
      <c r="UJC26" s="617"/>
      <c r="UJD26" s="617"/>
      <c r="UJE26" s="617"/>
      <c r="UJF26" s="617"/>
      <c r="UJG26" s="617"/>
      <c r="UJH26" s="617"/>
      <c r="UJI26" s="617"/>
      <c r="UJJ26" s="617"/>
      <c r="UJK26" s="617"/>
      <c r="UJL26" s="617"/>
      <c r="UJM26" s="617"/>
      <c r="UJN26" s="617"/>
      <c r="UJO26" s="617"/>
      <c r="UJP26" s="617"/>
      <c r="UJQ26" s="617"/>
      <c r="UJR26" s="617"/>
      <c r="UJS26" s="617"/>
      <c r="UJT26" s="617"/>
      <c r="UJU26" s="617"/>
      <c r="UJV26" s="617"/>
      <c r="UJW26" s="617"/>
      <c r="UJX26" s="617"/>
      <c r="UJY26" s="617"/>
      <c r="UJZ26" s="617"/>
      <c r="UKA26" s="617"/>
      <c r="UKB26" s="617"/>
      <c r="UKC26" s="617"/>
      <c r="UKD26" s="617"/>
      <c r="UKE26" s="617"/>
      <c r="UKF26" s="617"/>
      <c r="UKG26" s="617"/>
      <c r="UKH26" s="617"/>
      <c r="UKI26" s="617"/>
      <c r="UKJ26" s="617"/>
      <c r="UKK26" s="617"/>
      <c r="UKL26" s="617"/>
      <c r="UKM26" s="617"/>
      <c r="UKN26" s="617"/>
      <c r="UKO26" s="617"/>
      <c r="UKP26" s="617"/>
      <c r="UKQ26" s="617"/>
      <c r="UKR26" s="617"/>
      <c r="UKS26" s="617"/>
      <c r="UKT26" s="617"/>
      <c r="UKU26" s="617"/>
      <c r="UKV26" s="617"/>
      <c r="UKW26" s="617"/>
      <c r="UKX26" s="617"/>
      <c r="UKY26" s="617"/>
      <c r="UKZ26" s="617"/>
      <c r="ULA26" s="617"/>
      <c r="ULB26" s="617"/>
      <c r="ULC26" s="617"/>
      <c r="ULD26" s="617"/>
      <c r="ULE26" s="617"/>
      <c r="ULF26" s="617"/>
      <c r="ULG26" s="617"/>
      <c r="ULH26" s="617"/>
      <c r="ULI26" s="617"/>
      <c r="ULJ26" s="617"/>
      <c r="ULK26" s="617"/>
      <c r="ULL26" s="617"/>
      <c r="ULM26" s="617"/>
      <c r="ULN26" s="617"/>
      <c r="ULO26" s="617"/>
      <c r="ULP26" s="617"/>
      <c r="ULQ26" s="617"/>
      <c r="ULR26" s="617"/>
      <c r="ULS26" s="617"/>
      <c r="ULT26" s="617"/>
      <c r="ULU26" s="617"/>
      <c r="ULV26" s="617"/>
      <c r="ULW26" s="617"/>
      <c r="ULX26" s="617"/>
      <c r="ULY26" s="617"/>
      <c r="ULZ26" s="617"/>
      <c r="UMA26" s="617"/>
      <c r="UMB26" s="617"/>
      <c r="UMC26" s="617"/>
      <c r="UMD26" s="617"/>
      <c r="UME26" s="617"/>
      <c r="UMF26" s="617"/>
      <c r="UMG26" s="617"/>
      <c r="UMH26" s="617"/>
      <c r="UMI26" s="617"/>
      <c r="UMJ26" s="617"/>
      <c r="UMK26" s="617"/>
      <c r="UML26" s="617"/>
      <c r="UMM26" s="617"/>
      <c r="UMN26" s="617"/>
      <c r="UMO26" s="617"/>
      <c r="UMP26" s="617"/>
      <c r="UMQ26" s="617"/>
      <c r="UMR26" s="617"/>
      <c r="UMS26" s="617"/>
      <c r="UMT26" s="617"/>
      <c r="UMU26" s="617"/>
      <c r="UMV26" s="617"/>
      <c r="UMW26" s="617"/>
      <c r="UMX26" s="617"/>
      <c r="UMY26" s="617"/>
      <c r="UMZ26" s="617"/>
      <c r="UNA26" s="617"/>
      <c r="UNB26" s="617"/>
      <c r="UNC26" s="617"/>
      <c r="UND26" s="617"/>
      <c r="UNE26" s="617"/>
      <c r="UNF26" s="617"/>
      <c r="UNG26" s="617"/>
      <c r="UNH26" s="617"/>
      <c r="UNI26" s="617"/>
      <c r="UNJ26" s="617"/>
      <c r="UNK26" s="617"/>
      <c r="UNL26" s="617"/>
      <c r="UNM26" s="617"/>
      <c r="UNN26" s="617"/>
      <c r="UNO26" s="617"/>
      <c r="UNP26" s="617"/>
      <c r="UNQ26" s="617"/>
      <c r="UNR26" s="617"/>
      <c r="UNS26" s="617"/>
      <c r="UNT26" s="617"/>
      <c r="UNU26" s="617"/>
      <c r="UNV26" s="617"/>
      <c r="UNW26" s="617"/>
      <c r="UNX26" s="617"/>
      <c r="UNY26" s="617"/>
      <c r="UNZ26" s="617"/>
      <c r="UOA26" s="617"/>
      <c r="UOB26" s="617"/>
      <c r="UOC26" s="617"/>
      <c r="UOD26" s="617"/>
      <c r="UOE26" s="617"/>
      <c r="UOF26" s="617"/>
      <c r="UOG26" s="617"/>
      <c r="UOH26" s="617"/>
      <c r="UOI26" s="617"/>
      <c r="UOJ26" s="617"/>
      <c r="UOK26" s="617"/>
      <c r="UOL26" s="617"/>
      <c r="UOM26" s="617"/>
      <c r="UON26" s="617"/>
      <c r="UOO26" s="617"/>
      <c r="UOP26" s="617"/>
      <c r="UOQ26" s="617"/>
      <c r="UOR26" s="617"/>
      <c r="UOS26" s="617"/>
      <c r="UOT26" s="617"/>
      <c r="UOU26" s="617"/>
      <c r="UOV26" s="617"/>
      <c r="UOW26" s="617"/>
      <c r="UOX26" s="617"/>
      <c r="UOY26" s="617"/>
      <c r="UOZ26" s="617"/>
      <c r="UPA26" s="617"/>
      <c r="UPB26" s="617"/>
      <c r="UPC26" s="617"/>
      <c r="UPD26" s="617"/>
      <c r="UPE26" s="617"/>
      <c r="UPF26" s="617"/>
      <c r="UPG26" s="617"/>
      <c r="UPH26" s="617"/>
      <c r="UPI26" s="617"/>
      <c r="UPJ26" s="617"/>
      <c r="UPK26" s="617"/>
      <c r="UPL26" s="617"/>
      <c r="UPM26" s="617"/>
      <c r="UPN26" s="617"/>
      <c r="UPO26" s="617"/>
      <c r="UPP26" s="617"/>
      <c r="UPQ26" s="617"/>
      <c r="UPR26" s="617"/>
      <c r="UPS26" s="617"/>
      <c r="UPT26" s="617"/>
      <c r="UPU26" s="617"/>
      <c r="UPV26" s="617"/>
      <c r="UPW26" s="617"/>
      <c r="UPX26" s="617"/>
      <c r="UPY26" s="617"/>
      <c r="UPZ26" s="617"/>
      <c r="UQA26" s="617"/>
      <c r="UQB26" s="617"/>
      <c r="UQC26" s="617"/>
      <c r="UQD26" s="617"/>
      <c r="UQE26" s="617"/>
      <c r="UQF26" s="617"/>
      <c r="UQG26" s="617"/>
      <c r="UQH26" s="617"/>
      <c r="UQI26" s="617"/>
      <c r="UQJ26" s="617"/>
      <c r="UQK26" s="617"/>
      <c r="UQL26" s="617"/>
      <c r="UQM26" s="617"/>
      <c r="UQN26" s="617"/>
      <c r="UQO26" s="617"/>
      <c r="UQP26" s="617"/>
      <c r="UQQ26" s="617"/>
      <c r="UQR26" s="617"/>
      <c r="UQS26" s="617"/>
      <c r="UQT26" s="617"/>
      <c r="UQU26" s="617"/>
      <c r="UQV26" s="617"/>
      <c r="UQW26" s="617"/>
      <c r="UQX26" s="617"/>
      <c r="UQY26" s="617"/>
      <c r="UQZ26" s="617"/>
      <c r="URA26" s="617"/>
      <c r="URB26" s="617"/>
      <c r="URC26" s="617"/>
      <c r="URD26" s="617"/>
      <c r="URE26" s="617"/>
      <c r="URF26" s="617"/>
      <c r="URG26" s="617"/>
      <c r="URH26" s="617"/>
      <c r="URI26" s="617"/>
      <c r="URJ26" s="617"/>
      <c r="URK26" s="617"/>
      <c r="URL26" s="617"/>
      <c r="URM26" s="617"/>
      <c r="URN26" s="617"/>
      <c r="URO26" s="617"/>
      <c r="URP26" s="617"/>
      <c r="URQ26" s="617"/>
      <c r="URR26" s="617"/>
      <c r="URS26" s="617"/>
      <c r="URT26" s="617"/>
      <c r="URU26" s="617"/>
      <c r="URV26" s="617"/>
      <c r="URW26" s="617"/>
      <c r="URX26" s="617"/>
      <c r="URY26" s="617"/>
      <c r="URZ26" s="617"/>
      <c r="USA26" s="617"/>
      <c r="USB26" s="617"/>
      <c r="USC26" s="617"/>
      <c r="USD26" s="617"/>
      <c r="USE26" s="617"/>
      <c r="USF26" s="617"/>
      <c r="USG26" s="617"/>
      <c r="USH26" s="617"/>
      <c r="USI26" s="617"/>
      <c r="USJ26" s="617"/>
      <c r="USK26" s="617"/>
      <c r="USL26" s="617"/>
      <c r="USM26" s="617"/>
      <c r="USN26" s="617"/>
      <c r="USO26" s="617"/>
      <c r="USP26" s="617"/>
      <c r="USQ26" s="617"/>
      <c r="USR26" s="617"/>
      <c r="USS26" s="617"/>
      <c r="UST26" s="617"/>
      <c r="USU26" s="617"/>
      <c r="USV26" s="617"/>
      <c r="USW26" s="617"/>
      <c r="USX26" s="617"/>
      <c r="USY26" s="617"/>
      <c r="USZ26" s="617"/>
      <c r="UTA26" s="617"/>
      <c r="UTB26" s="617"/>
      <c r="UTC26" s="617"/>
      <c r="UTD26" s="617"/>
      <c r="UTE26" s="617"/>
      <c r="UTF26" s="617"/>
      <c r="UTG26" s="617"/>
      <c r="UTH26" s="617"/>
      <c r="UTI26" s="617"/>
      <c r="UTJ26" s="617"/>
      <c r="UTK26" s="617"/>
      <c r="UTL26" s="617"/>
      <c r="UTM26" s="617"/>
      <c r="UTN26" s="617"/>
      <c r="UTO26" s="617"/>
      <c r="UTP26" s="617"/>
      <c r="UTQ26" s="617"/>
      <c r="UTR26" s="617"/>
      <c r="UTS26" s="617"/>
      <c r="UTT26" s="617"/>
      <c r="UTU26" s="617"/>
      <c r="UTV26" s="617"/>
      <c r="UTW26" s="617"/>
      <c r="UTX26" s="617"/>
      <c r="UTY26" s="617"/>
      <c r="UTZ26" s="617"/>
      <c r="UUA26" s="617"/>
      <c r="UUB26" s="617"/>
      <c r="UUC26" s="617"/>
      <c r="UUD26" s="617"/>
      <c r="UUE26" s="617"/>
      <c r="UUF26" s="617"/>
      <c r="UUG26" s="617"/>
      <c r="UUH26" s="617"/>
      <c r="UUI26" s="617"/>
      <c r="UUJ26" s="617"/>
      <c r="UUK26" s="617"/>
      <c r="UUL26" s="617"/>
      <c r="UUM26" s="617"/>
      <c r="UUN26" s="617"/>
      <c r="UUO26" s="617"/>
      <c r="UUP26" s="617"/>
      <c r="UUQ26" s="617"/>
      <c r="UUR26" s="617"/>
      <c r="UUS26" s="617"/>
      <c r="UUT26" s="617"/>
      <c r="UUU26" s="617"/>
      <c r="UUV26" s="617"/>
      <c r="UUW26" s="617"/>
      <c r="UUX26" s="617"/>
      <c r="UUY26" s="617"/>
      <c r="UUZ26" s="617"/>
      <c r="UVA26" s="617"/>
      <c r="UVB26" s="617"/>
      <c r="UVC26" s="617"/>
      <c r="UVD26" s="617"/>
      <c r="UVE26" s="617"/>
      <c r="UVF26" s="617"/>
      <c r="UVG26" s="617"/>
      <c r="UVH26" s="617"/>
      <c r="UVI26" s="617"/>
      <c r="UVJ26" s="617"/>
      <c r="UVK26" s="617"/>
      <c r="UVL26" s="617"/>
      <c r="UVM26" s="617"/>
      <c r="UVN26" s="617"/>
      <c r="UVO26" s="617"/>
      <c r="UVP26" s="617"/>
      <c r="UVQ26" s="617"/>
      <c r="UVR26" s="617"/>
      <c r="UVS26" s="617"/>
      <c r="UVT26" s="617"/>
      <c r="UVU26" s="617"/>
      <c r="UVV26" s="617"/>
      <c r="UVW26" s="617"/>
      <c r="UVX26" s="617"/>
      <c r="UVY26" s="617"/>
      <c r="UVZ26" s="617"/>
      <c r="UWA26" s="617"/>
      <c r="UWB26" s="617"/>
      <c r="UWC26" s="617"/>
      <c r="UWD26" s="617"/>
      <c r="UWE26" s="617"/>
      <c r="UWF26" s="617"/>
      <c r="UWG26" s="617"/>
      <c r="UWH26" s="617"/>
      <c r="UWI26" s="617"/>
      <c r="UWJ26" s="617"/>
      <c r="UWK26" s="617"/>
      <c r="UWL26" s="617"/>
      <c r="UWM26" s="617"/>
      <c r="UWN26" s="617"/>
      <c r="UWO26" s="617"/>
      <c r="UWP26" s="617"/>
      <c r="UWQ26" s="617"/>
      <c r="UWR26" s="617"/>
      <c r="UWS26" s="617"/>
      <c r="UWT26" s="617"/>
      <c r="UWU26" s="617"/>
      <c r="UWV26" s="617"/>
      <c r="UWW26" s="617"/>
      <c r="UWX26" s="617"/>
      <c r="UWY26" s="617"/>
      <c r="UWZ26" s="617"/>
      <c r="UXA26" s="617"/>
      <c r="UXB26" s="617"/>
      <c r="UXC26" s="617"/>
      <c r="UXD26" s="617"/>
      <c r="UXE26" s="617"/>
      <c r="UXF26" s="617"/>
      <c r="UXG26" s="617"/>
      <c r="UXH26" s="617"/>
      <c r="UXI26" s="617"/>
      <c r="UXJ26" s="617"/>
      <c r="UXK26" s="617"/>
      <c r="UXL26" s="617"/>
      <c r="UXM26" s="617"/>
      <c r="UXN26" s="617"/>
      <c r="UXO26" s="617"/>
      <c r="UXP26" s="617"/>
      <c r="UXQ26" s="617"/>
      <c r="UXR26" s="617"/>
      <c r="UXS26" s="617"/>
      <c r="UXT26" s="617"/>
      <c r="UXU26" s="617"/>
      <c r="UXV26" s="617"/>
      <c r="UXW26" s="617"/>
      <c r="UXX26" s="617"/>
      <c r="UXY26" s="617"/>
      <c r="UXZ26" s="617"/>
      <c r="UYA26" s="617"/>
      <c r="UYB26" s="617"/>
      <c r="UYC26" s="617"/>
      <c r="UYD26" s="617"/>
      <c r="UYE26" s="617"/>
      <c r="UYF26" s="617"/>
      <c r="UYG26" s="617"/>
      <c r="UYH26" s="617"/>
      <c r="UYI26" s="617"/>
      <c r="UYJ26" s="617"/>
      <c r="UYK26" s="617"/>
      <c r="UYL26" s="617"/>
      <c r="UYM26" s="617"/>
      <c r="UYN26" s="617"/>
      <c r="UYO26" s="617"/>
      <c r="UYP26" s="617"/>
      <c r="UYQ26" s="617"/>
      <c r="UYR26" s="617"/>
      <c r="UYS26" s="617"/>
      <c r="UYT26" s="617"/>
      <c r="UYU26" s="617"/>
      <c r="UYV26" s="617"/>
      <c r="UYW26" s="617"/>
      <c r="UYX26" s="617"/>
      <c r="UYY26" s="617"/>
      <c r="UYZ26" s="617"/>
      <c r="UZA26" s="617"/>
      <c r="UZB26" s="617"/>
      <c r="UZC26" s="617"/>
      <c r="UZD26" s="617"/>
      <c r="UZE26" s="617"/>
      <c r="UZF26" s="617"/>
      <c r="UZG26" s="617"/>
      <c r="UZH26" s="617"/>
      <c r="UZI26" s="617"/>
      <c r="UZJ26" s="617"/>
      <c r="UZK26" s="617"/>
      <c r="UZL26" s="617"/>
      <c r="UZM26" s="617"/>
      <c r="UZN26" s="617"/>
      <c r="UZO26" s="617"/>
      <c r="UZP26" s="617"/>
      <c r="UZQ26" s="617"/>
      <c r="UZR26" s="617"/>
      <c r="UZS26" s="617"/>
      <c r="UZT26" s="617"/>
      <c r="UZU26" s="617"/>
      <c r="UZV26" s="617"/>
      <c r="UZW26" s="617"/>
      <c r="UZX26" s="617"/>
      <c r="UZY26" s="617"/>
      <c r="UZZ26" s="617"/>
      <c r="VAA26" s="617"/>
      <c r="VAB26" s="617"/>
      <c r="VAC26" s="617"/>
      <c r="VAD26" s="617"/>
      <c r="VAE26" s="617"/>
      <c r="VAF26" s="617"/>
      <c r="VAG26" s="617"/>
      <c r="VAH26" s="617"/>
      <c r="VAI26" s="617"/>
      <c r="VAJ26" s="617"/>
      <c r="VAK26" s="617"/>
      <c r="VAL26" s="617"/>
      <c r="VAM26" s="617"/>
      <c r="VAN26" s="617"/>
      <c r="VAO26" s="617"/>
      <c r="VAP26" s="617"/>
      <c r="VAQ26" s="617"/>
      <c r="VAR26" s="617"/>
      <c r="VAS26" s="617"/>
      <c r="VAT26" s="617"/>
      <c r="VAU26" s="617"/>
      <c r="VAV26" s="617"/>
      <c r="VAW26" s="617"/>
      <c r="VAX26" s="617"/>
      <c r="VAY26" s="617"/>
      <c r="VAZ26" s="617"/>
      <c r="VBA26" s="617"/>
      <c r="VBB26" s="617"/>
      <c r="VBC26" s="617"/>
      <c r="VBD26" s="617"/>
      <c r="VBE26" s="617"/>
      <c r="VBF26" s="617"/>
      <c r="VBG26" s="617"/>
      <c r="VBH26" s="617"/>
      <c r="VBI26" s="617"/>
      <c r="VBJ26" s="617"/>
      <c r="VBK26" s="617"/>
      <c r="VBL26" s="617"/>
      <c r="VBM26" s="617"/>
      <c r="VBN26" s="617"/>
      <c r="VBO26" s="617"/>
      <c r="VBP26" s="617"/>
      <c r="VBQ26" s="617"/>
      <c r="VBR26" s="617"/>
      <c r="VBS26" s="617"/>
      <c r="VBT26" s="617"/>
      <c r="VBU26" s="617"/>
      <c r="VBV26" s="617"/>
      <c r="VBW26" s="617"/>
      <c r="VBX26" s="617"/>
      <c r="VBY26" s="617"/>
      <c r="VBZ26" s="617"/>
      <c r="VCA26" s="617"/>
      <c r="VCB26" s="617"/>
      <c r="VCC26" s="617"/>
      <c r="VCD26" s="617"/>
      <c r="VCE26" s="617"/>
      <c r="VCF26" s="617"/>
      <c r="VCG26" s="617"/>
      <c r="VCH26" s="617"/>
      <c r="VCI26" s="617"/>
      <c r="VCJ26" s="617"/>
      <c r="VCK26" s="617"/>
      <c r="VCL26" s="617"/>
      <c r="VCM26" s="617"/>
      <c r="VCN26" s="617"/>
      <c r="VCO26" s="617"/>
      <c r="VCP26" s="617"/>
      <c r="VCQ26" s="617"/>
      <c r="VCR26" s="617"/>
      <c r="VCS26" s="617"/>
      <c r="VCT26" s="617"/>
      <c r="VCU26" s="617"/>
      <c r="VCV26" s="617"/>
      <c r="VCW26" s="617"/>
      <c r="VCX26" s="617"/>
      <c r="VCY26" s="617"/>
      <c r="VCZ26" s="617"/>
      <c r="VDA26" s="617"/>
      <c r="VDB26" s="617"/>
      <c r="VDC26" s="617"/>
      <c r="VDD26" s="617"/>
      <c r="VDE26" s="617"/>
      <c r="VDF26" s="617"/>
      <c r="VDG26" s="617"/>
      <c r="VDH26" s="617"/>
      <c r="VDI26" s="617"/>
      <c r="VDJ26" s="617"/>
      <c r="VDK26" s="617"/>
      <c r="VDL26" s="617"/>
      <c r="VDM26" s="617"/>
      <c r="VDN26" s="617"/>
      <c r="VDO26" s="617"/>
      <c r="VDP26" s="617"/>
      <c r="VDQ26" s="617"/>
      <c r="VDR26" s="617"/>
      <c r="VDS26" s="617"/>
      <c r="VDT26" s="617"/>
      <c r="VDU26" s="617"/>
      <c r="VDV26" s="617"/>
      <c r="VDW26" s="617"/>
      <c r="VDX26" s="617"/>
      <c r="VDY26" s="617"/>
      <c r="VDZ26" s="617"/>
      <c r="VEA26" s="617"/>
      <c r="VEB26" s="617"/>
      <c r="VEC26" s="617"/>
      <c r="VED26" s="617"/>
      <c r="VEE26" s="617"/>
      <c r="VEF26" s="617"/>
      <c r="VEG26" s="617"/>
      <c r="VEH26" s="617"/>
      <c r="VEI26" s="617"/>
      <c r="VEJ26" s="617"/>
      <c r="VEK26" s="617"/>
      <c r="VEL26" s="617"/>
      <c r="VEM26" s="617"/>
      <c r="VEN26" s="617"/>
      <c r="VEO26" s="617"/>
      <c r="VEP26" s="617"/>
      <c r="VEQ26" s="617"/>
      <c r="VER26" s="617"/>
      <c r="VES26" s="617"/>
      <c r="VET26" s="617"/>
      <c r="VEU26" s="617"/>
      <c r="VEV26" s="617"/>
      <c r="VEW26" s="617"/>
      <c r="VEX26" s="617"/>
      <c r="VEY26" s="617"/>
      <c r="VEZ26" s="617"/>
      <c r="VFA26" s="617"/>
      <c r="VFB26" s="617"/>
      <c r="VFC26" s="617"/>
      <c r="VFD26" s="617"/>
      <c r="VFE26" s="617"/>
      <c r="VFF26" s="617"/>
      <c r="VFG26" s="617"/>
      <c r="VFH26" s="617"/>
      <c r="VFI26" s="617"/>
      <c r="VFJ26" s="617"/>
      <c r="VFK26" s="617"/>
      <c r="VFL26" s="617"/>
      <c r="VFM26" s="617"/>
      <c r="VFN26" s="617"/>
      <c r="VFO26" s="617"/>
      <c r="VFP26" s="617"/>
      <c r="VFQ26" s="617"/>
      <c r="VFR26" s="617"/>
      <c r="VFS26" s="617"/>
      <c r="VFT26" s="617"/>
      <c r="VFU26" s="617"/>
      <c r="VFV26" s="617"/>
      <c r="VFW26" s="617"/>
      <c r="VFX26" s="617"/>
      <c r="VFY26" s="617"/>
      <c r="VFZ26" s="617"/>
      <c r="VGA26" s="617"/>
      <c r="VGB26" s="617"/>
      <c r="VGC26" s="617"/>
      <c r="VGD26" s="617"/>
      <c r="VGE26" s="617"/>
      <c r="VGF26" s="617"/>
      <c r="VGG26" s="617"/>
      <c r="VGH26" s="617"/>
      <c r="VGI26" s="617"/>
      <c r="VGJ26" s="617"/>
      <c r="VGK26" s="617"/>
      <c r="VGL26" s="617"/>
      <c r="VGM26" s="617"/>
      <c r="VGN26" s="617"/>
      <c r="VGO26" s="617"/>
      <c r="VGP26" s="617"/>
      <c r="VGQ26" s="617"/>
      <c r="VGR26" s="617"/>
      <c r="VGS26" s="617"/>
      <c r="VGT26" s="617"/>
      <c r="VGU26" s="617"/>
      <c r="VGV26" s="617"/>
      <c r="VGW26" s="617"/>
      <c r="VGX26" s="617"/>
      <c r="VGY26" s="617"/>
      <c r="VGZ26" s="617"/>
      <c r="VHA26" s="617"/>
      <c r="VHB26" s="617"/>
      <c r="VHC26" s="617"/>
      <c r="VHD26" s="617"/>
      <c r="VHE26" s="617"/>
      <c r="VHF26" s="617"/>
      <c r="VHG26" s="617"/>
      <c r="VHH26" s="617"/>
      <c r="VHI26" s="617"/>
      <c r="VHJ26" s="617"/>
      <c r="VHK26" s="617"/>
      <c r="VHL26" s="617"/>
      <c r="VHM26" s="617"/>
      <c r="VHN26" s="617"/>
      <c r="VHO26" s="617"/>
      <c r="VHP26" s="617"/>
      <c r="VHQ26" s="617"/>
      <c r="VHR26" s="617"/>
      <c r="VHS26" s="617"/>
      <c r="VHT26" s="617"/>
      <c r="VHU26" s="617"/>
      <c r="VHV26" s="617"/>
      <c r="VHW26" s="617"/>
      <c r="VHX26" s="617"/>
      <c r="VHY26" s="617"/>
      <c r="VHZ26" s="617"/>
      <c r="VIA26" s="617"/>
      <c r="VIB26" s="617"/>
      <c r="VIC26" s="617"/>
      <c r="VID26" s="617"/>
      <c r="VIE26" s="617"/>
      <c r="VIF26" s="617"/>
      <c r="VIG26" s="617"/>
      <c r="VIH26" s="617"/>
      <c r="VII26" s="617"/>
      <c r="VIJ26" s="617"/>
      <c r="VIK26" s="617"/>
      <c r="VIL26" s="617"/>
      <c r="VIM26" s="617"/>
      <c r="VIN26" s="617"/>
      <c r="VIO26" s="617"/>
      <c r="VIP26" s="617"/>
      <c r="VIQ26" s="617"/>
      <c r="VIR26" s="617"/>
      <c r="VIS26" s="617"/>
      <c r="VIT26" s="617"/>
      <c r="VIU26" s="617"/>
      <c r="VIV26" s="617"/>
      <c r="VIW26" s="617"/>
      <c r="VIX26" s="617"/>
      <c r="VIY26" s="617"/>
      <c r="VIZ26" s="617"/>
      <c r="VJA26" s="617"/>
      <c r="VJB26" s="617"/>
      <c r="VJC26" s="617"/>
      <c r="VJD26" s="617"/>
      <c r="VJE26" s="617"/>
      <c r="VJF26" s="617"/>
      <c r="VJG26" s="617"/>
      <c r="VJH26" s="617"/>
      <c r="VJI26" s="617"/>
      <c r="VJJ26" s="617"/>
      <c r="VJK26" s="617"/>
      <c r="VJL26" s="617"/>
      <c r="VJM26" s="617"/>
      <c r="VJN26" s="617"/>
      <c r="VJO26" s="617"/>
      <c r="VJP26" s="617"/>
      <c r="VJQ26" s="617"/>
      <c r="VJR26" s="617"/>
      <c r="VJS26" s="617"/>
      <c r="VJT26" s="617"/>
      <c r="VJU26" s="617"/>
      <c r="VJV26" s="617"/>
      <c r="VJW26" s="617"/>
      <c r="VJX26" s="617"/>
      <c r="VJY26" s="617"/>
      <c r="VJZ26" s="617"/>
      <c r="VKA26" s="617"/>
      <c r="VKB26" s="617"/>
      <c r="VKC26" s="617"/>
      <c r="VKD26" s="617"/>
      <c r="VKE26" s="617"/>
      <c r="VKF26" s="617"/>
      <c r="VKG26" s="617"/>
      <c r="VKH26" s="617"/>
      <c r="VKI26" s="617"/>
      <c r="VKJ26" s="617"/>
      <c r="VKK26" s="617"/>
      <c r="VKL26" s="617"/>
      <c r="VKM26" s="617"/>
      <c r="VKN26" s="617"/>
      <c r="VKO26" s="617"/>
      <c r="VKP26" s="617"/>
      <c r="VKQ26" s="617"/>
      <c r="VKR26" s="617"/>
      <c r="VKS26" s="617"/>
      <c r="VKT26" s="617"/>
      <c r="VKU26" s="617"/>
      <c r="VKV26" s="617"/>
      <c r="VKW26" s="617"/>
      <c r="VKX26" s="617"/>
      <c r="VKY26" s="617"/>
      <c r="VKZ26" s="617"/>
      <c r="VLA26" s="617"/>
      <c r="VLB26" s="617"/>
      <c r="VLC26" s="617"/>
      <c r="VLD26" s="617"/>
      <c r="VLE26" s="617"/>
      <c r="VLF26" s="617"/>
      <c r="VLG26" s="617"/>
      <c r="VLH26" s="617"/>
      <c r="VLI26" s="617"/>
      <c r="VLJ26" s="617"/>
      <c r="VLK26" s="617"/>
      <c r="VLL26" s="617"/>
      <c r="VLM26" s="617"/>
      <c r="VLN26" s="617"/>
      <c r="VLO26" s="617"/>
      <c r="VLP26" s="617"/>
      <c r="VLQ26" s="617"/>
      <c r="VLR26" s="617"/>
      <c r="VLS26" s="617"/>
      <c r="VLT26" s="617"/>
      <c r="VLU26" s="617"/>
      <c r="VLV26" s="617"/>
      <c r="VLW26" s="617"/>
      <c r="VLX26" s="617"/>
      <c r="VLY26" s="617"/>
      <c r="VLZ26" s="617"/>
      <c r="VMA26" s="617"/>
      <c r="VMB26" s="617"/>
      <c r="VMC26" s="617"/>
      <c r="VMD26" s="617"/>
      <c r="VME26" s="617"/>
      <c r="VMF26" s="617"/>
      <c r="VMG26" s="617"/>
      <c r="VMH26" s="617"/>
      <c r="VMI26" s="617"/>
      <c r="VMJ26" s="617"/>
      <c r="VMK26" s="617"/>
      <c r="VML26" s="617"/>
      <c r="VMM26" s="617"/>
      <c r="VMN26" s="617"/>
      <c r="VMO26" s="617"/>
      <c r="VMP26" s="617"/>
      <c r="VMQ26" s="617"/>
      <c r="VMR26" s="617"/>
      <c r="VMS26" s="617"/>
      <c r="VMT26" s="617"/>
      <c r="VMU26" s="617"/>
      <c r="VMV26" s="617"/>
      <c r="VMW26" s="617"/>
      <c r="VMX26" s="617"/>
      <c r="VMY26" s="617"/>
      <c r="VMZ26" s="617"/>
      <c r="VNA26" s="617"/>
      <c r="VNB26" s="617"/>
      <c r="VNC26" s="617"/>
      <c r="VND26" s="617"/>
      <c r="VNE26" s="617"/>
      <c r="VNF26" s="617"/>
      <c r="VNG26" s="617"/>
      <c r="VNH26" s="617"/>
      <c r="VNI26" s="617"/>
      <c r="VNJ26" s="617"/>
      <c r="VNK26" s="617"/>
      <c r="VNL26" s="617"/>
      <c r="VNM26" s="617"/>
      <c r="VNN26" s="617"/>
      <c r="VNO26" s="617"/>
      <c r="VNP26" s="617"/>
      <c r="VNQ26" s="617"/>
      <c r="VNR26" s="617"/>
      <c r="VNS26" s="617"/>
      <c r="VNT26" s="617"/>
      <c r="VNU26" s="617"/>
      <c r="VNV26" s="617"/>
      <c r="VNW26" s="617"/>
      <c r="VNX26" s="617"/>
      <c r="VNY26" s="617"/>
      <c r="VNZ26" s="617"/>
      <c r="VOA26" s="617"/>
      <c r="VOB26" s="617"/>
      <c r="VOC26" s="617"/>
      <c r="VOD26" s="617"/>
      <c r="VOE26" s="617"/>
      <c r="VOF26" s="617"/>
      <c r="VOG26" s="617"/>
      <c r="VOH26" s="617"/>
      <c r="VOI26" s="617"/>
      <c r="VOJ26" s="617"/>
      <c r="VOK26" s="617"/>
      <c r="VOL26" s="617"/>
      <c r="VOM26" s="617"/>
      <c r="VON26" s="617"/>
      <c r="VOO26" s="617"/>
      <c r="VOP26" s="617"/>
      <c r="VOQ26" s="617"/>
      <c r="VOR26" s="617"/>
      <c r="VOS26" s="617"/>
      <c r="VOT26" s="617"/>
      <c r="VOU26" s="617"/>
      <c r="VOV26" s="617"/>
      <c r="VOW26" s="617"/>
      <c r="VOX26" s="617"/>
      <c r="VOY26" s="617"/>
      <c r="VOZ26" s="617"/>
      <c r="VPA26" s="617"/>
      <c r="VPB26" s="617"/>
      <c r="VPC26" s="617"/>
      <c r="VPD26" s="617"/>
      <c r="VPE26" s="617"/>
      <c r="VPF26" s="617"/>
      <c r="VPG26" s="617"/>
      <c r="VPH26" s="617"/>
      <c r="VPI26" s="617"/>
      <c r="VPJ26" s="617"/>
      <c r="VPK26" s="617"/>
      <c r="VPL26" s="617"/>
      <c r="VPM26" s="617"/>
      <c r="VPN26" s="617"/>
      <c r="VPO26" s="617"/>
      <c r="VPP26" s="617"/>
      <c r="VPQ26" s="617"/>
      <c r="VPR26" s="617"/>
      <c r="VPS26" s="617"/>
      <c r="VPT26" s="617"/>
      <c r="VPU26" s="617"/>
      <c r="VPV26" s="617"/>
      <c r="VPW26" s="617"/>
      <c r="VPX26" s="617"/>
      <c r="VPY26" s="617"/>
      <c r="VPZ26" s="617"/>
      <c r="VQA26" s="617"/>
      <c r="VQB26" s="617"/>
      <c r="VQC26" s="617"/>
      <c r="VQD26" s="617"/>
      <c r="VQE26" s="617"/>
      <c r="VQF26" s="617"/>
      <c r="VQG26" s="617"/>
      <c r="VQH26" s="617"/>
      <c r="VQI26" s="617"/>
      <c r="VQJ26" s="617"/>
      <c r="VQK26" s="617"/>
      <c r="VQL26" s="617"/>
      <c r="VQM26" s="617"/>
      <c r="VQN26" s="617"/>
      <c r="VQO26" s="617"/>
      <c r="VQP26" s="617"/>
      <c r="VQQ26" s="617"/>
      <c r="VQR26" s="617"/>
      <c r="VQS26" s="617"/>
      <c r="VQT26" s="617"/>
      <c r="VQU26" s="617"/>
      <c r="VQV26" s="617"/>
      <c r="VQW26" s="617"/>
      <c r="VQX26" s="617"/>
      <c r="VQY26" s="617"/>
      <c r="VQZ26" s="617"/>
      <c r="VRA26" s="617"/>
      <c r="VRB26" s="617"/>
      <c r="VRC26" s="617"/>
      <c r="VRD26" s="617"/>
      <c r="VRE26" s="617"/>
      <c r="VRF26" s="617"/>
      <c r="VRG26" s="617"/>
      <c r="VRH26" s="617"/>
      <c r="VRI26" s="617"/>
      <c r="VRJ26" s="617"/>
      <c r="VRK26" s="617"/>
      <c r="VRL26" s="617"/>
      <c r="VRM26" s="617"/>
      <c r="VRN26" s="617"/>
      <c r="VRO26" s="617"/>
      <c r="VRP26" s="617"/>
      <c r="VRQ26" s="617"/>
      <c r="VRR26" s="617"/>
      <c r="VRS26" s="617"/>
      <c r="VRT26" s="617"/>
      <c r="VRU26" s="617"/>
      <c r="VRV26" s="617"/>
      <c r="VRW26" s="617"/>
      <c r="VRX26" s="617"/>
      <c r="VRY26" s="617"/>
      <c r="VRZ26" s="617"/>
      <c r="VSA26" s="617"/>
      <c r="VSB26" s="617"/>
      <c r="VSC26" s="617"/>
      <c r="VSD26" s="617"/>
      <c r="VSE26" s="617"/>
      <c r="VSF26" s="617"/>
      <c r="VSG26" s="617"/>
      <c r="VSH26" s="617"/>
      <c r="VSI26" s="617"/>
      <c r="VSJ26" s="617"/>
      <c r="VSK26" s="617"/>
      <c r="VSL26" s="617"/>
      <c r="VSM26" s="617"/>
      <c r="VSN26" s="617"/>
      <c r="VSO26" s="617"/>
      <c r="VSP26" s="617"/>
      <c r="VSQ26" s="617"/>
      <c r="VSR26" s="617"/>
      <c r="VSS26" s="617"/>
      <c r="VST26" s="617"/>
      <c r="VSU26" s="617"/>
      <c r="VSV26" s="617"/>
      <c r="VSW26" s="617"/>
      <c r="VSX26" s="617"/>
      <c r="VSY26" s="617"/>
      <c r="VSZ26" s="617"/>
      <c r="VTA26" s="617"/>
      <c r="VTB26" s="617"/>
      <c r="VTC26" s="617"/>
      <c r="VTD26" s="617"/>
      <c r="VTE26" s="617"/>
      <c r="VTF26" s="617"/>
      <c r="VTG26" s="617"/>
      <c r="VTH26" s="617"/>
      <c r="VTI26" s="617"/>
      <c r="VTJ26" s="617"/>
      <c r="VTK26" s="617"/>
      <c r="VTL26" s="617"/>
      <c r="VTM26" s="617"/>
      <c r="VTN26" s="617"/>
      <c r="VTO26" s="617"/>
      <c r="VTP26" s="617"/>
      <c r="VTQ26" s="617"/>
      <c r="VTR26" s="617"/>
      <c r="VTS26" s="617"/>
      <c r="VTT26" s="617"/>
      <c r="VTU26" s="617"/>
      <c r="VTV26" s="617"/>
      <c r="VTW26" s="617"/>
      <c r="VTX26" s="617"/>
      <c r="VTY26" s="617"/>
      <c r="VTZ26" s="617"/>
      <c r="VUA26" s="617"/>
      <c r="VUB26" s="617"/>
      <c r="VUC26" s="617"/>
      <c r="VUD26" s="617"/>
      <c r="VUE26" s="617"/>
      <c r="VUF26" s="617"/>
      <c r="VUG26" s="617"/>
      <c r="VUH26" s="617"/>
      <c r="VUI26" s="617"/>
      <c r="VUJ26" s="617"/>
      <c r="VUK26" s="617"/>
      <c r="VUL26" s="617"/>
      <c r="VUM26" s="617"/>
      <c r="VUN26" s="617"/>
      <c r="VUO26" s="617"/>
      <c r="VUP26" s="617"/>
      <c r="VUQ26" s="617"/>
      <c r="VUR26" s="617"/>
      <c r="VUS26" s="617"/>
      <c r="VUT26" s="617"/>
      <c r="VUU26" s="617"/>
      <c r="VUV26" s="617"/>
      <c r="VUW26" s="617"/>
      <c r="VUX26" s="617"/>
      <c r="VUY26" s="617"/>
      <c r="VUZ26" s="617"/>
      <c r="VVA26" s="617"/>
      <c r="VVB26" s="617"/>
      <c r="VVC26" s="617"/>
      <c r="VVD26" s="617"/>
      <c r="VVE26" s="617"/>
      <c r="VVF26" s="617"/>
      <c r="VVG26" s="617"/>
      <c r="VVH26" s="617"/>
      <c r="VVI26" s="617"/>
      <c r="VVJ26" s="617"/>
      <c r="VVK26" s="617"/>
      <c r="VVL26" s="617"/>
      <c r="VVM26" s="617"/>
      <c r="VVN26" s="617"/>
      <c r="VVO26" s="617"/>
      <c r="VVP26" s="617"/>
      <c r="VVQ26" s="617"/>
      <c r="VVR26" s="617"/>
      <c r="VVS26" s="617"/>
      <c r="VVT26" s="617"/>
      <c r="VVU26" s="617"/>
      <c r="VVV26" s="617"/>
      <c r="VVW26" s="617"/>
      <c r="VVX26" s="617"/>
      <c r="VVY26" s="617"/>
      <c r="VVZ26" s="617"/>
      <c r="VWA26" s="617"/>
      <c r="VWB26" s="617"/>
      <c r="VWC26" s="617"/>
      <c r="VWD26" s="617"/>
      <c r="VWE26" s="617"/>
      <c r="VWF26" s="617"/>
      <c r="VWG26" s="617"/>
      <c r="VWH26" s="617"/>
      <c r="VWI26" s="617"/>
      <c r="VWJ26" s="617"/>
      <c r="VWK26" s="617"/>
      <c r="VWL26" s="617"/>
      <c r="VWM26" s="617"/>
      <c r="VWN26" s="617"/>
      <c r="VWO26" s="617"/>
      <c r="VWP26" s="617"/>
      <c r="VWQ26" s="617"/>
      <c r="VWR26" s="617"/>
      <c r="VWS26" s="617"/>
      <c r="VWT26" s="617"/>
      <c r="VWU26" s="617"/>
      <c r="VWV26" s="617"/>
      <c r="VWW26" s="617"/>
      <c r="VWX26" s="617"/>
      <c r="VWY26" s="617"/>
      <c r="VWZ26" s="617"/>
      <c r="VXA26" s="617"/>
      <c r="VXB26" s="617"/>
      <c r="VXC26" s="617"/>
      <c r="VXD26" s="617"/>
      <c r="VXE26" s="617"/>
      <c r="VXF26" s="617"/>
      <c r="VXG26" s="617"/>
      <c r="VXH26" s="617"/>
      <c r="VXI26" s="617"/>
      <c r="VXJ26" s="617"/>
      <c r="VXK26" s="617"/>
      <c r="VXL26" s="617"/>
      <c r="VXM26" s="617"/>
      <c r="VXN26" s="617"/>
      <c r="VXO26" s="617"/>
      <c r="VXP26" s="617"/>
      <c r="VXQ26" s="617"/>
      <c r="VXR26" s="617"/>
      <c r="VXS26" s="617"/>
      <c r="VXT26" s="617"/>
      <c r="VXU26" s="617"/>
      <c r="VXV26" s="617"/>
      <c r="VXW26" s="617"/>
      <c r="VXX26" s="617"/>
      <c r="VXY26" s="617"/>
      <c r="VXZ26" s="617"/>
      <c r="VYA26" s="617"/>
      <c r="VYB26" s="617"/>
      <c r="VYC26" s="617"/>
      <c r="VYD26" s="617"/>
      <c r="VYE26" s="617"/>
      <c r="VYF26" s="617"/>
      <c r="VYG26" s="617"/>
      <c r="VYH26" s="617"/>
      <c r="VYI26" s="617"/>
      <c r="VYJ26" s="617"/>
      <c r="VYK26" s="617"/>
      <c r="VYL26" s="617"/>
      <c r="VYM26" s="617"/>
      <c r="VYN26" s="617"/>
      <c r="VYO26" s="617"/>
      <c r="VYP26" s="617"/>
      <c r="VYQ26" s="617"/>
      <c r="VYR26" s="617"/>
      <c r="VYS26" s="617"/>
      <c r="VYT26" s="617"/>
      <c r="VYU26" s="617"/>
      <c r="VYV26" s="617"/>
      <c r="VYW26" s="617"/>
      <c r="VYX26" s="617"/>
      <c r="VYY26" s="617"/>
      <c r="VYZ26" s="617"/>
      <c r="VZA26" s="617"/>
      <c r="VZB26" s="617"/>
      <c r="VZC26" s="617"/>
      <c r="VZD26" s="617"/>
      <c r="VZE26" s="617"/>
      <c r="VZF26" s="617"/>
      <c r="VZG26" s="617"/>
      <c r="VZH26" s="617"/>
      <c r="VZI26" s="617"/>
      <c r="VZJ26" s="617"/>
      <c r="VZK26" s="617"/>
      <c r="VZL26" s="617"/>
      <c r="VZM26" s="617"/>
      <c r="VZN26" s="617"/>
      <c r="VZO26" s="617"/>
      <c r="VZP26" s="617"/>
      <c r="VZQ26" s="617"/>
      <c r="VZR26" s="617"/>
      <c r="VZS26" s="617"/>
      <c r="VZT26" s="617"/>
      <c r="VZU26" s="617"/>
      <c r="VZV26" s="617"/>
      <c r="VZW26" s="617"/>
      <c r="VZX26" s="617"/>
      <c r="VZY26" s="617"/>
      <c r="VZZ26" s="617"/>
      <c r="WAA26" s="617"/>
      <c r="WAB26" s="617"/>
      <c r="WAC26" s="617"/>
      <c r="WAD26" s="617"/>
      <c r="WAE26" s="617"/>
      <c r="WAF26" s="617"/>
      <c r="WAG26" s="617"/>
      <c r="WAH26" s="617"/>
      <c r="WAI26" s="617"/>
      <c r="WAJ26" s="617"/>
      <c r="WAK26" s="617"/>
      <c r="WAL26" s="617"/>
      <c r="WAM26" s="617"/>
      <c r="WAN26" s="617"/>
      <c r="WAO26" s="617"/>
      <c r="WAP26" s="617"/>
      <c r="WAQ26" s="617"/>
      <c r="WAR26" s="617"/>
      <c r="WAS26" s="617"/>
      <c r="WAT26" s="617"/>
      <c r="WAU26" s="617"/>
      <c r="WAV26" s="617"/>
      <c r="WAW26" s="617"/>
      <c r="WAX26" s="617"/>
      <c r="WAY26" s="617"/>
      <c r="WAZ26" s="617"/>
      <c r="WBA26" s="617"/>
      <c r="WBB26" s="617"/>
      <c r="WBC26" s="617"/>
      <c r="WBD26" s="617"/>
      <c r="WBE26" s="617"/>
      <c r="WBF26" s="617"/>
      <c r="WBG26" s="617"/>
      <c r="WBH26" s="617"/>
      <c r="WBI26" s="617"/>
      <c r="WBJ26" s="617"/>
      <c r="WBK26" s="617"/>
      <c r="WBL26" s="617"/>
      <c r="WBM26" s="617"/>
      <c r="WBN26" s="617"/>
      <c r="WBO26" s="617"/>
      <c r="WBP26" s="617"/>
      <c r="WBQ26" s="617"/>
      <c r="WBR26" s="617"/>
      <c r="WBS26" s="617"/>
      <c r="WBT26" s="617"/>
      <c r="WBU26" s="617"/>
      <c r="WBV26" s="617"/>
      <c r="WBW26" s="617"/>
      <c r="WBX26" s="617"/>
      <c r="WBY26" s="617"/>
      <c r="WBZ26" s="617"/>
      <c r="WCA26" s="617"/>
      <c r="WCB26" s="617"/>
      <c r="WCC26" s="617"/>
      <c r="WCD26" s="617"/>
      <c r="WCE26" s="617"/>
      <c r="WCF26" s="617"/>
      <c r="WCG26" s="617"/>
      <c r="WCH26" s="617"/>
      <c r="WCI26" s="617"/>
      <c r="WCJ26" s="617"/>
      <c r="WCK26" s="617"/>
      <c r="WCL26" s="617"/>
      <c r="WCM26" s="617"/>
      <c r="WCN26" s="617"/>
      <c r="WCO26" s="617"/>
      <c r="WCP26" s="617"/>
      <c r="WCQ26" s="617"/>
      <c r="WCR26" s="617"/>
      <c r="WCS26" s="617"/>
      <c r="WCT26" s="617"/>
      <c r="WCU26" s="617"/>
      <c r="WCV26" s="617"/>
      <c r="WCW26" s="617"/>
      <c r="WCX26" s="617"/>
      <c r="WCY26" s="617"/>
      <c r="WCZ26" s="617"/>
      <c r="WDA26" s="617"/>
      <c r="WDB26" s="617"/>
      <c r="WDC26" s="617"/>
      <c r="WDD26" s="617"/>
      <c r="WDE26" s="617"/>
      <c r="WDF26" s="617"/>
      <c r="WDG26" s="617"/>
      <c r="WDH26" s="617"/>
      <c r="WDI26" s="617"/>
      <c r="WDJ26" s="617"/>
      <c r="WDK26" s="617"/>
      <c r="WDL26" s="617"/>
      <c r="WDM26" s="617"/>
      <c r="WDN26" s="617"/>
      <c r="WDO26" s="617"/>
      <c r="WDP26" s="617"/>
      <c r="WDQ26" s="617"/>
      <c r="WDR26" s="617"/>
      <c r="WDS26" s="617"/>
      <c r="WDT26" s="617"/>
      <c r="WDU26" s="617"/>
      <c r="WDV26" s="617"/>
      <c r="WDW26" s="617"/>
      <c r="WDX26" s="617"/>
      <c r="WDY26" s="617"/>
      <c r="WDZ26" s="617"/>
      <c r="WEA26" s="617"/>
      <c r="WEB26" s="617"/>
      <c r="WEC26" s="617"/>
      <c r="WED26" s="617"/>
      <c r="WEE26" s="617"/>
      <c r="WEF26" s="617"/>
      <c r="WEG26" s="617"/>
      <c r="WEH26" s="617"/>
      <c r="WEI26" s="617"/>
      <c r="WEJ26" s="617"/>
      <c r="WEK26" s="617"/>
      <c r="WEL26" s="617"/>
      <c r="WEM26" s="617"/>
      <c r="WEN26" s="617"/>
      <c r="WEO26" s="617"/>
      <c r="WEP26" s="617"/>
      <c r="WEQ26" s="617"/>
      <c r="WER26" s="617"/>
      <c r="WES26" s="617"/>
      <c r="WET26" s="617"/>
      <c r="WEU26" s="617"/>
      <c r="WEV26" s="617"/>
      <c r="WEW26" s="617"/>
      <c r="WEX26" s="617"/>
      <c r="WEY26" s="617"/>
      <c r="WEZ26" s="617"/>
      <c r="WFA26" s="617"/>
      <c r="WFB26" s="617"/>
      <c r="WFC26" s="617"/>
      <c r="WFD26" s="617"/>
      <c r="WFE26" s="617"/>
      <c r="WFF26" s="617"/>
      <c r="WFG26" s="617"/>
      <c r="WFH26" s="617"/>
      <c r="WFI26" s="617"/>
      <c r="WFJ26" s="617"/>
      <c r="WFK26" s="617"/>
      <c r="WFL26" s="617"/>
      <c r="WFM26" s="617"/>
      <c r="WFN26" s="617"/>
      <c r="WFO26" s="617"/>
      <c r="WFP26" s="617"/>
      <c r="WFQ26" s="617"/>
      <c r="WFR26" s="617"/>
      <c r="WFS26" s="617"/>
      <c r="WFT26" s="617"/>
      <c r="WFU26" s="617"/>
      <c r="WFV26" s="617"/>
      <c r="WFW26" s="617"/>
      <c r="WFX26" s="617"/>
      <c r="WFY26" s="617"/>
      <c r="WFZ26" s="617"/>
      <c r="WGA26" s="617"/>
      <c r="WGB26" s="617"/>
      <c r="WGC26" s="617"/>
      <c r="WGD26" s="617"/>
      <c r="WGE26" s="617"/>
      <c r="WGF26" s="617"/>
      <c r="WGG26" s="617"/>
      <c r="WGH26" s="617"/>
      <c r="WGI26" s="617"/>
      <c r="WGJ26" s="617"/>
      <c r="WGK26" s="617"/>
      <c r="WGL26" s="617"/>
      <c r="WGM26" s="617"/>
      <c r="WGN26" s="617"/>
      <c r="WGO26" s="617"/>
      <c r="WGP26" s="617"/>
      <c r="WGQ26" s="617"/>
      <c r="WGR26" s="617"/>
      <c r="WGS26" s="617"/>
      <c r="WGT26" s="617"/>
      <c r="WGU26" s="617"/>
      <c r="WGV26" s="617"/>
      <c r="WGW26" s="617"/>
      <c r="WGX26" s="617"/>
      <c r="WGY26" s="617"/>
      <c r="WGZ26" s="617"/>
      <c r="WHA26" s="617"/>
      <c r="WHB26" s="617"/>
      <c r="WHC26" s="617"/>
      <c r="WHD26" s="617"/>
      <c r="WHE26" s="617"/>
      <c r="WHF26" s="617"/>
      <c r="WHG26" s="617"/>
      <c r="WHH26" s="617"/>
      <c r="WHI26" s="617"/>
      <c r="WHJ26" s="617"/>
      <c r="WHK26" s="617"/>
      <c r="WHL26" s="617"/>
      <c r="WHM26" s="617"/>
      <c r="WHN26" s="617"/>
      <c r="WHO26" s="617"/>
      <c r="WHP26" s="617"/>
      <c r="WHQ26" s="617"/>
      <c r="WHR26" s="617"/>
      <c r="WHS26" s="617"/>
      <c r="WHT26" s="617"/>
      <c r="WHU26" s="617"/>
      <c r="WHV26" s="617"/>
      <c r="WHW26" s="617"/>
      <c r="WHX26" s="617"/>
      <c r="WHY26" s="617"/>
      <c r="WHZ26" s="617"/>
      <c r="WIA26" s="617"/>
      <c r="WIB26" s="617"/>
      <c r="WIC26" s="617"/>
      <c r="WID26" s="617"/>
      <c r="WIE26" s="617"/>
      <c r="WIF26" s="617"/>
      <c r="WIG26" s="617"/>
      <c r="WIH26" s="617"/>
      <c r="WII26" s="617"/>
      <c r="WIJ26" s="617"/>
      <c r="WIK26" s="617"/>
      <c r="WIL26" s="617"/>
      <c r="WIM26" s="617"/>
      <c r="WIN26" s="617"/>
      <c r="WIO26" s="617"/>
      <c r="WIP26" s="617"/>
      <c r="WIQ26" s="617"/>
      <c r="WIR26" s="617"/>
      <c r="WIS26" s="617"/>
      <c r="WIT26" s="617"/>
      <c r="WIU26" s="617"/>
      <c r="WIV26" s="617"/>
      <c r="WIW26" s="617"/>
      <c r="WIX26" s="617"/>
      <c r="WIY26" s="617"/>
      <c r="WIZ26" s="617"/>
      <c r="WJA26" s="617"/>
      <c r="WJB26" s="617"/>
      <c r="WJC26" s="617"/>
      <c r="WJD26" s="617"/>
      <c r="WJE26" s="617"/>
      <c r="WJF26" s="617"/>
      <c r="WJG26" s="617"/>
      <c r="WJH26" s="617"/>
      <c r="WJI26" s="617"/>
      <c r="WJJ26" s="617"/>
      <c r="WJK26" s="617"/>
      <c r="WJL26" s="617"/>
      <c r="WJM26" s="617"/>
      <c r="WJN26" s="617"/>
      <c r="WJO26" s="617"/>
      <c r="WJP26" s="617"/>
      <c r="WJQ26" s="617"/>
      <c r="WJR26" s="617"/>
      <c r="WJS26" s="617"/>
      <c r="WJT26" s="617"/>
      <c r="WJU26" s="617"/>
      <c r="WJV26" s="617"/>
      <c r="WJW26" s="617"/>
      <c r="WJX26" s="617"/>
      <c r="WJY26" s="617"/>
      <c r="WJZ26" s="617"/>
      <c r="WKA26" s="617"/>
      <c r="WKB26" s="617"/>
      <c r="WKC26" s="617"/>
      <c r="WKD26" s="617"/>
      <c r="WKE26" s="617"/>
      <c r="WKF26" s="617"/>
      <c r="WKG26" s="617"/>
      <c r="WKH26" s="617"/>
      <c r="WKI26" s="617"/>
      <c r="WKJ26" s="617"/>
      <c r="WKK26" s="617"/>
      <c r="WKL26" s="617"/>
      <c r="WKM26" s="617"/>
      <c r="WKN26" s="617"/>
      <c r="WKO26" s="617"/>
      <c r="WKP26" s="617"/>
      <c r="WKQ26" s="617"/>
      <c r="WKR26" s="617"/>
      <c r="WKS26" s="617"/>
      <c r="WKT26" s="617"/>
      <c r="WKU26" s="617"/>
      <c r="WKV26" s="617"/>
      <c r="WKW26" s="617"/>
      <c r="WKX26" s="617"/>
      <c r="WKY26" s="617"/>
      <c r="WKZ26" s="617"/>
      <c r="WLA26" s="617"/>
      <c r="WLB26" s="617"/>
      <c r="WLC26" s="617"/>
      <c r="WLD26" s="617"/>
      <c r="WLE26" s="617"/>
      <c r="WLF26" s="617"/>
      <c r="WLG26" s="617"/>
      <c r="WLH26" s="617"/>
      <c r="WLI26" s="617"/>
      <c r="WLJ26" s="617"/>
      <c r="WLK26" s="617"/>
      <c r="WLL26" s="617"/>
      <c r="WLM26" s="617"/>
      <c r="WLN26" s="617"/>
      <c r="WLO26" s="617"/>
      <c r="WLP26" s="617"/>
      <c r="WLQ26" s="617"/>
      <c r="WLR26" s="617"/>
      <c r="WLS26" s="617"/>
      <c r="WLT26" s="617"/>
      <c r="WLU26" s="617"/>
      <c r="WLV26" s="617"/>
      <c r="WLW26" s="617"/>
      <c r="WLX26" s="617"/>
      <c r="WLY26" s="617"/>
      <c r="WLZ26" s="617"/>
      <c r="WMA26" s="617"/>
      <c r="WMB26" s="617"/>
      <c r="WMC26" s="617"/>
      <c r="WMD26" s="617"/>
      <c r="WME26" s="617"/>
      <c r="WMF26" s="617"/>
      <c r="WMG26" s="617"/>
      <c r="WMH26" s="617"/>
      <c r="WMI26" s="617"/>
      <c r="WMJ26" s="617"/>
      <c r="WMK26" s="617"/>
      <c r="WML26" s="617"/>
      <c r="WMM26" s="617"/>
      <c r="WMN26" s="617"/>
      <c r="WMO26" s="617"/>
      <c r="WMP26" s="617"/>
      <c r="WMQ26" s="617"/>
      <c r="WMR26" s="617"/>
      <c r="WMS26" s="617"/>
      <c r="WMT26" s="617"/>
      <c r="WMU26" s="617"/>
      <c r="WMV26" s="617"/>
      <c r="WMW26" s="617"/>
      <c r="WMX26" s="617"/>
      <c r="WMY26" s="617"/>
      <c r="WMZ26" s="617"/>
      <c r="WNA26" s="617"/>
      <c r="WNB26" s="617"/>
      <c r="WNC26" s="617"/>
      <c r="WND26" s="617"/>
      <c r="WNE26" s="617"/>
      <c r="WNF26" s="617"/>
      <c r="WNG26" s="617"/>
      <c r="WNH26" s="617"/>
      <c r="WNI26" s="617"/>
      <c r="WNJ26" s="617"/>
      <c r="WNK26" s="617"/>
      <c r="WNL26" s="617"/>
      <c r="WNM26" s="617"/>
      <c r="WNN26" s="617"/>
      <c r="WNO26" s="617"/>
      <c r="WNP26" s="617"/>
      <c r="WNQ26" s="617"/>
      <c r="WNR26" s="617"/>
      <c r="WNS26" s="617"/>
      <c r="WNT26" s="617"/>
      <c r="WNU26" s="617"/>
      <c r="WNV26" s="617"/>
      <c r="WNW26" s="617"/>
      <c r="WNX26" s="617"/>
      <c r="WNY26" s="617"/>
      <c r="WNZ26" s="617"/>
      <c r="WOA26" s="617"/>
      <c r="WOB26" s="617"/>
      <c r="WOC26" s="617"/>
      <c r="WOD26" s="617"/>
      <c r="WOE26" s="617"/>
      <c r="WOF26" s="617"/>
      <c r="WOG26" s="617"/>
      <c r="WOH26" s="617"/>
      <c r="WOI26" s="617"/>
      <c r="WOJ26" s="617"/>
      <c r="WOK26" s="617"/>
      <c r="WOL26" s="617"/>
      <c r="WOM26" s="617"/>
      <c r="WON26" s="617"/>
      <c r="WOO26" s="617"/>
      <c r="WOP26" s="617"/>
      <c r="WOQ26" s="617"/>
      <c r="WOR26" s="617"/>
      <c r="WOS26" s="617"/>
      <c r="WOT26" s="617"/>
      <c r="WOU26" s="617"/>
      <c r="WOV26" s="617"/>
      <c r="WOW26" s="617"/>
      <c r="WOX26" s="617"/>
      <c r="WOY26" s="617"/>
      <c r="WOZ26" s="617"/>
      <c r="WPA26" s="617"/>
      <c r="WPB26" s="617"/>
      <c r="WPC26" s="617"/>
      <c r="WPD26" s="617"/>
      <c r="WPE26" s="617"/>
      <c r="WPF26" s="617"/>
      <c r="WPG26" s="617"/>
      <c r="WPH26" s="617"/>
      <c r="WPI26" s="617"/>
      <c r="WPJ26" s="617"/>
      <c r="WPK26" s="617"/>
      <c r="WPL26" s="617"/>
      <c r="WPM26" s="617"/>
      <c r="WPN26" s="617"/>
      <c r="WPO26" s="617"/>
      <c r="WPP26" s="617"/>
      <c r="WPQ26" s="617"/>
      <c r="WPR26" s="617"/>
      <c r="WPS26" s="617"/>
      <c r="WPT26" s="617"/>
      <c r="WPU26" s="617"/>
      <c r="WPV26" s="617"/>
      <c r="WPW26" s="617"/>
      <c r="WPX26" s="617"/>
      <c r="WPY26" s="617"/>
      <c r="WPZ26" s="617"/>
      <c r="WQA26" s="617"/>
      <c r="WQB26" s="617"/>
      <c r="WQC26" s="617"/>
      <c r="WQD26" s="617"/>
      <c r="WQE26" s="617"/>
      <c r="WQF26" s="617"/>
      <c r="WQG26" s="617"/>
      <c r="WQH26" s="617"/>
      <c r="WQI26" s="617"/>
      <c r="WQJ26" s="617"/>
      <c r="WQK26" s="617"/>
      <c r="WQL26" s="617"/>
      <c r="WQM26" s="617"/>
      <c r="WQN26" s="617"/>
      <c r="WQO26" s="617"/>
      <c r="WQP26" s="617"/>
      <c r="WQQ26" s="617"/>
      <c r="WQR26" s="617"/>
      <c r="WQS26" s="617"/>
      <c r="WQT26" s="617"/>
      <c r="WQU26" s="617"/>
      <c r="WQV26" s="617"/>
      <c r="WQW26" s="617"/>
      <c r="WQX26" s="617"/>
      <c r="WQY26" s="617"/>
      <c r="WQZ26" s="617"/>
      <c r="WRA26" s="617"/>
      <c r="WRB26" s="617"/>
      <c r="WRC26" s="617"/>
      <c r="WRD26" s="617"/>
      <c r="WRE26" s="617"/>
      <c r="WRF26" s="617"/>
      <c r="WRG26" s="617"/>
      <c r="WRH26" s="617"/>
      <c r="WRI26" s="617"/>
      <c r="WRJ26" s="617"/>
      <c r="WRK26" s="617"/>
      <c r="WRL26" s="617"/>
      <c r="WRM26" s="617"/>
      <c r="WRN26" s="617"/>
      <c r="WRO26" s="617"/>
      <c r="WRP26" s="617"/>
      <c r="WRQ26" s="617"/>
      <c r="WRR26" s="617"/>
      <c r="WRS26" s="617"/>
      <c r="WRT26" s="617"/>
      <c r="WRU26" s="617"/>
      <c r="WRV26" s="617"/>
      <c r="WRW26" s="617"/>
      <c r="WRX26" s="617"/>
      <c r="WRY26" s="617"/>
      <c r="WRZ26" s="617"/>
      <c r="WSA26" s="617"/>
      <c r="WSB26" s="617"/>
      <c r="WSC26" s="617"/>
      <c r="WSD26" s="617"/>
      <c r="WSE26" s="617"/>
      <c r="WSF26" s="617"/>
      <c r="WSG26" s="617"/>
      <c r="WSH26" s="617"/>
      <c r="WSI26" s="617"/>
      <c r="WSJ26" s="617"/>
      <c r="WSK26" s="617"/>
      <c r="WSL26" s="617"/>
      <c r="WSM26" s="617"/>
      <c r="WSN26" s="617"/>
      <c r="WSO26" s="617"/>
      <c r="WSP26" s="617"/>
      <c r="WSQ26" s="617"/>
      <c r="WSR26" s="617"/>
      <c r="WSS26" s="617"/>
      <c r="WST26" s="617"/>
      <c r="WSU26" s="617"/>
      <c r="WSV26" s="617"/>
      <c r="WSW26" s="617"/>
      <c r="WSX26" s="617"/>
      <c r="WSY26" s="617"/>
      <c r="WSZ26" s="617"/>
      <c r="WTA26" s="617"/>
      <c r="WTB26" s="617"/>
      <c r="WTC26" s="617"/>
      <c r="WTD26" s="617"/>
      <c r="WTE26" s="617"/>
      <c r="WTF26" s="617"/>
      <c r="WTG26" s="617"/>
      <c r="WTH26" s="617"/>
      <c r="WTI26" s="617"/>
      <c r="WTJ26" s="617"/>
      <c r="WTK26" s="617"/>
      <c r="WTL26" s="617"/>
      <c r="WTM26" s="617"/>
      <c r="WTN26" s="617"/>
      <c r="WTO26" s="617"/>
      <c r="WTP26" s="617"/>
      <c r="WTQ26" s="617"/>
      <c r="WTR26" s="617"/>
      <c r="WTS26" s="617"/>
      <c r="WTT26" s="617"/>
      <c r="WTU26" s="617"/>
      <c r="WTV26" s="617"/>
      <c r="WTW26" s="617"/>
      <c r="WTX26" s="617"/>
      <c r="WTY26" s="617"/>
      <c r="WTZ26" s="617"/>
      <c r="WUA26" s="617"/>
      <c r="WUB26" s="617"/>
      <c r="WUC26" s="617"/>
      <c r="WUD26" s="617"/>
      <c r="WUE26" s="617"/>
      <c r="WUF26" s="617"/>
      <c r="WUG26" s="617"/>
      <c r="WUH26" s="617"/>
      <c r="WUI26" s="617"/>
      <c r="WUJ26" s="617"/>
      <c r="WUK26" s="617"/>
      <c r="WUL26" s="617"/>
      <c r="WUM26" s="617"/>
      <c r="WUN26" s="617"/>
      <c r="WUO26" s="617"/>
      <c r="WUP26" s="617"/>
      <c r="WUQ26" s="617"/>
      <c r="WUR26" s="617"/>
      <c r="WUS26" s="617"/>
      <c r="WUT26" s="617"/>
      <c r="WUU26" s="617"/>
      <c r="WUV26" s="617"/>
      <c r="WUW26" s="617"/>
      <c r="WUX26" s="617"/>
      <c r="WUY26" s="617"/>
      <c r="WUZ26" s="617"/>
      <c r="WVA26" s="617"/>
      <c r="WVB26" s="617"/>
      <c r="WVC26" s="617"/>
      <c r="WVD26" s="617"/>
      <c r="WVE26" s="617"/>
      <c r="WVF26" s="617"/>
      <c r="WVG26" s="617"/>
      <c r="WVH26" s="617"/>
      <c r="WVI26" s="617"/>
      <c r="WVJ26" s="617"/>
      <c r="WVK26" s="617"/>
      <c r="WVL26" s="617"/>
      <c r="WVM26" s="617"/>
      <c r="WVN26" s="617"/>
      <c r="WVO26" s="617"/>
      <c r="WVP26" s="617"/>
      <c r="WVQ26" s="617"/>
      <c r="WVR26" s="617"/>
      <c r="WVS26" s="617"/>
      <c r="WVT26" s="617"/>
      <c r="WVU26" s="617"/>
      <c r="WVV26" s="617"/>
      <c r="WVW26" s="617"/>
      <c r="WVX26" s="617"/>
      <c r="WVY26" s="617"/>
      <c r="WVZ26" s="617"/>
      <c r="WWA26" s="617"/>
      <c r="WWB26" s="617"/>
      <c r="WWC26" s="617"/>
      <c r="WWD26" s="617"/>
      <c r="WWE26" s="617"/>
      <c r="WWF26" s="617"/>
      <c r="WWG26" s="617"/>
      <c r="WWH26" s="617"/>
      <c r="WWI26" s="617"/>
      <c r="WWJ26" s="617"/>
      <c r="WWK26" s="617"/>
      <c r="WWL26" s="617"/>
      <c r="WWM26" s="617"/>
      <c r="WWN26" s="617"/>
      <c r="WWO26" s="617"/>
      <c r="WWP26" s="617"/>
      <c r="WWQ26" s="617"/>
      <c r="WWR26" s="617"/>
      <c r="WWS26" s="617"/>
      <c r="WWT26" s="617"/>
      <c r="WWU26" s="617"/>
      <c r="WWV26" s="617"/>
      <c r="WWW26" s="617"/>
      <c r="WWX26" s="617"/>
      <c r="WWY26" s="617"/>
      <c r="WWZ26" s="617"/>
      <c r="WXA26" s="617"/>
      <c r="WXB26" s="617"/>
      <c r="WXC26" s="617"/>
      <c r="WXD26" s="617"/>
      <c r="WXE26" s="617"/>
      <c r="WXF26" s="617"/>
      <c r="WXG26" s="617"/>
      <c r="WXH26" s="617"/>
      <c r="WXI26" s="617"/>
      <c r="WXJ26" s="617"/>
      <c r="WXK26" s="617"/>
      <c r="WXL26" s="617"/>
      <c r="WXM26" s="617"/>
      <c r="WXN26" s="617"/>
      <c r="WXO26" s="617"/>
      <c r="WXP26" s="617"/>
      <c r="WXQ26" s="617"/>
      <c r="WXR26" s="617"/>
      <c r="WXS26" s="617"/>
      <c r="WXT26" s="617"/>
      <c r="WXU26" s="617"/>
      <c r="WXV26" s="617"/>
      <c r="WXW26" s="617"/>
      <c r="WXX26" s="617"/>
      <c r="WXY26" s="617"/>
      <c r="WXZ26" s="617"/>
      <c r="WYA26" s="617"/>
      <c r="WYB26" s="617"/>
      <c r="WYC26" s="617"/>
      <c r="WYD26" s="617"/>
      <c r="WYE26" s="617"/>
      <c r="WYF26" s="617"/>
      <c r="WYG26" s="617"/>
      <c r="WYH26" s="617"/>
      <c r="WYI26" s="617"/>
      <c r="WYJ26" s="617"/>
      <c r="WYK26" s="617"/>
      <c r="WYL26" s="617"/>
      <c r="WYM26" s="617"/>
      <c r="WYN26" s="617"/>
      <c r="WYO26" s="617"/>
      <c r="WYP26" s="617"/>
      <c r="WYQ26" s="617"/>
      <c r="WYR26" s="617"/>
      <c r="WYS26" s="617"/>
      <c r="WYT26" s="617"/>
      <c r="WYU26" s="617"/>
      <c r="WYV26" s="617"/>
      <c r="WYW26" s="617"/>
      <c r="WYX26" s="617"/>
      <c r="WYY26" s="617"/>
      <c r="WYZ26" s="617"/>
      <c r="WZA26" s="617"/>
      <c r="WZB26" s="617"/>
      <c r="WZC26" s="617"/>
      <c r="WZD26" s="617"/>
      <c r="WZE26" s="617"/>
      <c r="WZF26" s="617"/>
      <c r="WZG26" s="617"/>
      <c r="WZH26" s="617"/>
      <c r="WZI26" s="617"/>
      <c r="WZJ26" s="617"/>
      <c r="WZK26" s="617"/>
      <c r="WZL26" s="617"/>
      <c r="WZM26" s="617"/>
      <c r="WZN26" s="617"/>
      <c r="WZO26" s="617"/>
      <c r="WZP26" s="617"/>
      <c r="WZQ26" s="617"/>
      <c r="WZR26" s="617"/>
      <c r="WZS26" s="617"/>
      <c r="WZT26" s="617"/>
      <c r="WZU26" s="617"/>
      <c r="WZV26" s="617"/>
      <c r="WZW26" s="617"/>
      <c r="WZX26" s="617"/>
      <c r="WZY26" s="617"/>
      <c r="WZZ26" s="617"/>
      <c r="XAA26" s="617"/>
      <c r="XAB26" s="617"/>
      <c r="XAC26" s="617"/>
      <c r="XAD26" s="617"/>
      <c r="XAE26" s="617"/>
      <c r="XAF26" s="617"/>
      <c r="XAG26" s="617"/>
      <c r="XAH26" s="617"/>
      <c r="XAI26" s="617"/>
      <c r="XAJ26" s="617"/>
      <c r="XAK26" s="617"/>
      <c r="XAL26" s="617"/>
      <c r="XAM26" s="617"/>
      <c r="XAN26" s="617"/>
      <c r="XAO26" s="617"/>
      <c r="XAP26" s="617"/>
      <c r="XAQ26" s="617"/>
      <c r="XAR26" s="617"/>
      <c r="XAS26" s="617"/>
      <c r="XAT26" s="617"/>
      <c r="XAU26" s="617"/>
      <c r="XAV26" s="617"/>
      <c r="XAW26" s="617"/>
      <c r="XAX26" s="617"/>
      <c r="XAY26" s="617"/>
      <c r="XAZ26" s="617"/>
      <c r="XBA26" s="617"/>
      <c r="XBB26" s="617"/>
      <c r="XBC26" s="617"/>
      <c r="XBD26" s="617"/>
      <c r="XBE26" s="617"/>
      <c r="XBF26" s="617"/>
      <c r="XBG26" s="617"/>
      <c r="XBH26" s="617"/>
      <c r="XBI26" s="617"/>
      <c r="XBJ26" s="617"/>
      <c r="XBK26" s="617"/>
      <c r="XBL26" s="617"/>
      <c r="XBM26" s="617"/>
      <c r="XBN26" s="617"/>
      <c r="XBO26" s="617"/>
      <c r="XBP26" s="617"/>
      <c r="XBQ26" s="617"/>
      <c r="XBR26" s="617"/>
      <c r="XBS26" s="617"/>
      <c r="XBT26" s="617"/>
      <c r="XBU26" s="617"/>
      <c r="XBV26" s="617"/>
      <c r="XBW26" s="617"/>
      <c r="XBX26" s="617"/>
      <c r="XBY26" s="617"/>
      <c r="XBZ26" s="617"/>
      <c r="XCA26" s="617"/>
      <c r="XCB26" s="617"/>
      <c r="XCC26" s="617"/>
      <c r="XCD26" s="617"/>
      <c r="XCE26" s="617"/>
      <c r="XCF26" s="617"/>
      <c r="XCG26" s="617"/>
      <c r="XCH26" s="617"/>
      <c r="XCI26" s="617"/>
      <c r="XCJ26" s="617"/>
      <c r="XCK26" s="617"/>
      <c r="XCL26" s="617"/>
      <c r="XCM26" s="617"/>
      <c r="XCN26" s="617"/>
      <c r="XCO26" s="617"/>
      <c r="XCP26" s="617"/>
      <c r="XCQ26" s="617"/>
      <c r="XCR26" s="617"/>
      <c r="XCS26" s="617"/>
      <c r="XCT26" s="617"/>
      <c r="XCU26" s="617"/>
      <c r="XCV26" s="617"/>
      <c r="XCW26" s="617"/>
      <c r="XCX26" s="617"/>
      <c r="XCY26" s="617"/>
      <c r="XCZ26" s="617"/>
      <c r="XDA26" s="617"/>
      <c r="XDB26" s="617"/>
      <c r="XDC26" s="617"/>
      <c r="XDD26" s="617"/>
      <c r="XDE26" s="617"/>
      <c r="XDF26" s="617"/>
      <c r="XDG26" s="617"/>
      <c r="XDH26" s="617"/>
      <c r="XDI26" s="617"/>
      <c r="XDJ26" s="617"/>
      <c r="XDK26" s="617"/>
      <c r="XDL26" s="617"/>
      <c r="XDM26" s="617"/>
      <c r="XDN26" s="617"/>
      <c r="XDO26" s="617"/>
      <c r="XDP26" s="617"/>
      <c r="XDQ26" s="617"/>
      <c r="XDR26" s="617"/>
      <c r="XDS26" s="617"/>
      <c r="XDT26" s="617"/>
      <c r="XDU26" s="617"/>
      <c r="XDV26" s="617"/>
      <c r="XDW26" s="617"/>
      <c r="XDX26" s="617"/>
      <c r="XDY26" s="617"/>
      <c r="XDZ26" s="617"/>
      <c r="XEA26" s="617"/>
      <c r="XEB26" s="617"/>
      <c r="XEC26" s="617"/>
      <c r="XED26" s="617"/>
      <c r="XEE26" s="617"/>
      <c r="XEF26" s="617"/>
      <c r="XEG26" s="617"/>
      <c r="XEH26" s="617"/>
      <c r="XEI26" s="617"/>
      <c r="XEJ26" s="617"/>
      <c r="XEK26" s="617"/>
      <c r="XEL26" s="617"/>
      <c r="XEM26" s="617"/>
      <c r="XEN26" s="617"/>
      <c r="XEO26" s="617"/>
      <c r="XEP26" s="617"/>
      <c r="XEQ26" s="617"/>
      <c r="XER26" s="617"/>
      <c r="XES26" s="617"/>
      <c r="XET26" s="617"/>
      <c r="XEU26" s="617"/>
      <c r="XEV26" s="617"/>
      <c r="XEW26" s="617"/>
      <c r="XEX26" s="617"/>
      <c r="XEY26" s="617"/>
      <c r="XEZ26" s="617"/>
      <c r="XFA26" s="617"/>
    </row>
    <row r="27" spans="1:16381" s="618" customFormat="1" ht="12.75" customHeight="1" x14ac:dyDescent="0.3">
      <c r="A27" s="613" t="s">
        <v>685</v>
      </c>
      <c r="B27" s="613" t="s">
        <v>686</v>
      </c>
      <c r="C27" s="613" t="s">
        <v>681</v>
      </c>
      <c r="D27" s="613" t="s">
        <v>681</v>
      </c>
      <c r="E27" s="614" t="s">
        <v>687</v>
      </c>
      <c r="F27" s="614">
        <v>2.0478000000000001</v>
      </c>
      <c r="G27" s="614">
        <v>2.1084999999999998</v>
      </c>
      <c r="H27" s="614">
        <v>2.1269999999999998</v>
      </c>
      <c r="I27" s="614">
        <v>2.1779999999999999</v>
      </c>
      <c r="J27" s="614">
        <v>2.105</v>
      </c>
      <c r="K27" s="614">
        <v>2.1749999999999998</v>
      </c>
      <c r="L27" s="614">
        <v>1.9984999999999999</v>
      </c>
      <c r="M27" s="614">
        <v>1.9461999999999999</v>
      </c>
      <c r="N27" s="614">
        <v>1.8944000000000001</v>
      </c>
      <c r="O27" s="614">
        <v>1.7444999999999999</v>
      </c>
      <c r="P27" s="614">
        <v>1.6305000000000001</v>
      </c>
      <c r="Q27" s="614">
        <v>1.6449</v>
      </c>
      <c r="R27" s="614">
        <v>1.6080000000000001</v>
      </c>
      <c r="S27" s="614">
        <v>1.4607000000000001</v>
      </c>
      <c r="T27" s="614">
        <v>1.4142999999999999</v>
      </c>
      <c r="U27" s="614">
        <v>1.3997999999999999</v>
      </c>
      <c r="V27" s="614">
        <v>1.6755</v>
      </c>
      <c r="W27" s="614">
        <v>1.6605000000000001</v>
      </c>
      <c r="X27" s="614">
        <v>1.6659999999999999</v>
      </c>
      <c r="Y27" s="614">
        <v>1.7315</v>
      </c>
      <c r="Z27" s="614">
        <v>1.851</v>
      </c>
      <c r="AA27" s="614">
        <v>1.7364999999999999</v>
      </c>
      <c r="AB27" s="614">
        <v>1.7008000000000001</v>
      </c>
      <c r="AC27" s="614">
        <v>1.6337999999999999</v>
      </c>
      <c r="AD27" s="614">
        <v>1.6641999999999999</v>
      </c>
      <c r="AE27" s="614">
        <v>1.5336000000000001</v>
      </c>
      <c r="AF27" s="614">
        <v>1.4412</v>
      </c>
      <c r="AG27" s="614">
        <v>1.4392</v>
      </c>
      <c r="AH27" s="614">
        <v>1.4034</v>
      </c>
      <c r="AI27" s="614">
        <v>1.2875000000000001</v>
      </c>
      <c r="AJ27" s="614">
        <v>1.3007</v>
      </c>
      <c r="AK27" s="614">
        <v>1.2235</v>
      </c>
      <c r="AL27" s="614">
        <v>1.2653000000000001</v>
      </c>
      <c r="AM27" s="614">
        <v>1.3212999999999999</v>
      </c>
      <c r="AN27" s="614">
        <v>1.4138999999999999</v>
      </c>
      <c r="AO27" s="614">
        <v>1.4462999999999999</v>
      </c>
      <c r="AP27" s="614">
        <v>1.3366</v>
      </c>
      <c r="AQ27" s="614">
        <v>1.3648</v>
      </c>
      <c r="AR27" s="615">
        <v>1.3839999999999999</v>
      </c>
      <c r="AS27" s="615">
        <v>1.353</v>
      </c>
      <c r="AT27" s="615">
        <v>1.329</v>
      </c>
      <c r="AU27" s="615">
        <v>1.2909999999999999</v>
      </c>
      <c r="AV27" s="615">
        <v>1.2569999999999999</v>
      </c>
      <c r="AW27" s="615">
        <v>1.226</v>
      </c>
      <c r="AX27" s="619">
        <v>1.228</v>
      </c>
      <c r="AY27" s="615">
        <v>1.222</v>
      </c>
      <c r="AZ27" s="615">
        <v>1.218</v>
      </c>
      <c r="BA27" s="615">
        <v>1.2150000000000001</v>
      </c>
      <c r="BB27" s="615">
        <v>1.2130000000000001</v>
      </c>
      <c r="BC27" s="615">
        <v>1.2090000000000001</v>
      </c>
      <c r="BD27" s="615">
        <v>1.204</v>
      </c>
      <c r="BE27" s="615">
        <v>1.198</v>
      </c>
      <c r="BF27" s="615">
        <v>1.19</v>
      </c>
      <c r="BG27" s="615">
        <v>1.18</v>
      </c>
      <c r="BH27" s="615">
        <v>1.169</v>
      </c>
      <c r="BI27" s="615">
        <v>1.1559999999999999</v>
      </c>
      <c r="BJ27" s="615">
        <v>1.141</v>
      </c>
      <c r="BK27" s="615">
        <v>1.1259999999999999</v>
      </c>
      <c r="BL27" s="615">
        <v>1.109</v>
      </c>
      <c r="BM27" s="615">
        <v>1.091</v>
      </c>
      <c r="BN27" s="615">
        <v>1.0740000000000001</v>
      </c>
      <c r="BO27" s="615">
        <v>1.056</v>
      </c>
      <c r="BP27" s="615">
        <v>1.0389999999999999</v>
      </c>
      <c r="BQ27" s="615">
        <v>1.024</v>
      </c>
      <c r="BR27" s="615">
        <v>1.01</v>
      </c>
      <c r="BS27" s="615">
        <v>0.99770000000000003</v>
      </c>
      <c r="BT27" s="615">
        <v>0.98829999999999996</v>
      </c>
      <c r="BU27" s="615">
        <v>0.98199999999999998</v>
      </c>
      <c r="BV27" s="615">
        <v>0.97950000000000004</v>
      </c>
      <c r="BW27" s="615">
        <v>0.97889999999999999</v>
      </c>
      <c r="BX27" s="613" t="s">
        <v>688</v>
      </c>
      <c r="BY27" s="613" t="s">
        <v>1063</v>
      </c>
      <c r="BZ27" s="613" t="s">
        <v>684</v>
      </c>
      <c r="CA27" s="617"/>
      <c r="CB27" s="617"/>
      <c r="CC27" s="617"/>
      <c r="CD27" s="617"/>
      <c r="CE27" s="617"/>
      <c r="CF27" s="617"/>
      <c r="CG27" s="617"/>
      <c r="CH27" s="617"/>
      <c r="CI27" s="617"/>
      <c r="CJ27" s="617"/>
      <c r="CK27" s="617"/>
      <c r="CL27" s="617"/>
      <c r="CM27" s="617"/>
      <c r="CN27" s="617"/>
      <c r="CO27" s="617"/>
      <c r="CP27" s="617"/>
      <c r="CQ27" s="617"/>
      <c r="CR27" s="617"/>
      <c r="CS27" s="617"/>
      <c r="CT27" s="617"/>
      <c r="CU27" s="617"/>
      <c r="CV27" s="617"/>
      <c r="CW27" s="617"/>
      <c r="CX27" s="617"/>
      <c r="CY27" s="617"/>
      <c r="CZ27" s="617"/>
      <c r="DA27" s="617"/>
      <c r="DB27" s="617"/>
      <c r="DC27" s="617"/>
      <c r="DD27" s="617"/>
      <c r="DE27" s="617"/>
      <c r="DF27" s="617"/>
      <c r="DG27" s="617"/>
      <c r="DH27" s="617"/>
      <c r="DI27" s="617"/>
      <c r="DJ27" s="617"/>
      <c r="DK27" s="617"/>
      <c r="DL27" s="617"/>
      <c r="DM27" s="617"/>
      <c r="DN27" s="617"/>
      <c r="DO27" s="617"/>
      <c r="DP27" s="617"/>
      <c r="DQ27" s="617"/>
      <c r="DR27" s="617"/>
      <c r="DS27" s="617"/>
      <c r="DT27" s="617"/>
      <c r="DU27" s="617"/>
      <c r="DV27" s="617"/>
      <c r="DW27" s="617"/>
      <c r="DX27" s="617"/>
      <c r="DY27" s="617"/>
      <c r="DZ27" s="617"/>
      <c r="EA27" s="617"/>
      <c r="EB27" s="617"/>
      <c r="EC27" s="617"/>
      <c r="ED27" s="617"/>
      <c r="EE27" s="617"/>
      <c r="EF27" s="617"/>
      <c r="EG27" s="617"/>
      <c r="EH27" s="617"/>
      <c r="EI27" s="617"/>
      <c r="EJ27" s="617"/>
      <c r="EK27" s="617"/>
      <c r="EL27" s="617"/>
      <c r="EM27" s="617"/>
      <c r="EN27" s="617"/>
      <c r="EO27" s="617"/>
      <c r="EP27" s="617"/>
      <c r="EQ27" s="617"/>
      <c r="ER27" s="617"/>
      <c r="ES27" s="617"/>
      <c r="ET27" s="617"/>
      <c r="EU27" s="617"/>
      <c r="EV27" s="617"/>
      <c r="EW27" s="617"/>
      <c r="EX27" s="617"/>
      <c r="EY27" s="617"/>
      <c r="EZ27" s="617"/>
      <c r="FA27" s="617"/>
      <c r="FB27" s="617"/>
      <c r="FC27" s="617"/>
      <c r="FD27" s="617"/>
      <c r="FE27" s="617"/>
      <c r="FF27" s="617"/>
      <c r="FG27" s="617"/>
      <c r="FH27" s="617"/>
      <c r="FI27" s="617"/>
      <c r="FJ27" s="617"/>
      <c r="FK27" s="617"/>
      <c r="FL27" s="617"/>
      <c r="FM27" s="617"/>
      <c r="FN27" s="617"/>
      <c r="FO27" s="617"/>
      <c r="FP27" s="617"/>
      <c r="FQ27" s="617"/>
      <c r="FR27" s="617"/>
      <c r="FS27" s="617"/>
      <c r="FT27" s="617"/>
      <c r="FU27" s="617"/>
      <c r="FV27" s="617"/>
      <c r="FW27" s="617"/>
      <c r="FX27" s="617"/>
      <c r="FY27" s="617"/>
      <c r="FZ27" s="617"/>
      <c r="GA27" s="617"/>
      <c r="GB27" s="617"/>
      <c r="GC27" s="617"/>
      <c r="GD27" s="617"/>
      <c r="GE27" s="617"/>
      <c r="GF27" s="617"/>
      <c r="GG27" s="617"/>
      <c r="GH27" s="617"/>
      <c r="GI27" s="617"/>
      <c r="GJ27" s="617"/>
      <c r="GK27" s="617"/>
      <c r="GL27" s="617"/>
      <c r="GM27" s="617"/>
      <c r="GN27" s="617"/>
      <c r="GO27" s="617"/>
      <c r="GP27" s="617"/>
      <c r="GQ27" s="617"/>
      <c r="GR27" s="617"/>
      <c r="GS27" s="617"/>
      <c r="GT27" s="617"/>
      <c r="GU27" s="617"/>
      <c r="GV27" s="617"/>
      <c r="GW27" s="617"/>
      <c r="GX27" s="617"/>
      <c r="GY27" s="617"/>
      <c r="GZ27" s="617"/>
      <c r="HA27" s="617"/>
      <c r="HB27" s="617"/>
      <c r="HC27" s="617"/>
      <c r="HD27" s="617"/>
      <c r="HE27" s="617"/>
      <c r="HF27" s="617"/>
      <c r="HG27" s="617"/>
      <c r="HH27" s="617"/>
      <c r="HI27" s="617"/>
      <c r="HJ27" s="617"/>
      <c r="HK27" s="617"/>
      <c r="HL27" s="617"/>
      <c r="HM27" s="617"/>
      <c r="HN27" s="617"/>
      <c r="HO27" s="617"/>
      <c r="HP27" s="617"/>
      <c r="HQ27" s="617"/>
      <c r="HR27" s="617"/>
      <c r="HS27" s="617"/>
      <c r="HT27" s="617"/>
      <c r="HU27" s="617"/>
      <c r="HV27" s="617"/>
      <c r="HW27" s="617"/>
      <c r="HX27" s="617"/>
      <c r="HY27" s="617"/>
      <c r="HZ27" s="617"/>
      <c r="IA27" s="617"/>
      <c r="IB27" s="617"/>
      <c r="IC27" s="617"/>
      <c r="ID27" s="617"/>
      <c r="IE27" s="617"/>
      <c r="IF27" s="617"/>
      <c r="IG27" s="617"/>
      <c r="IH27" s="617"/>
      <c r="II27" s="617"/>
      <c r="IJ27" s="617"/>
      <c r="IK27" s="617"/>
      <c r="IL27" s="617"/>
      <c r="IM27" s="617"/>
      <c r="IN27" s="617"/>
      <c r="IO27" s="617"/>
      <c r="IP27" s="617"/>
      <c r="IQ27" s="617"/>
      <c r="IR27" s="617"/>
      <c r="IS27" s="617"/>
      <c r="IT27" s="617"/>
      <c r="IU27" s="617"/>
      <c r="IV27" s="617"/>
      <c r="IW27" s="617"/>
      <c r="IX27" s="617"/>
      <c r="IY27" s="617"/>
      <c r="IZ27" s="617"/>
      <c r="JA27" s="617"/>
      <c r="JB27" s="617"/>
      <c r="JC27" s="617"/>
      <c r="JD27" s="617"/>
      <c r="JE27" s="617"/>
      <c r="JF27" s="617"/>
      <c r="JG27" s="617"/>
      <c r="JH27" s="617"/>
      <c r="JI27" s="617"/>
      <c r="JJ27" s="617"/>
      <c r="JK27" s="617"/>
      <c r="JL27" s="617"/>
      <c r="JM27" s="617"/>
      <c r="JN27" s="617"/>
      <c r="JO27" s="617"/>
      <c r="JP27" s="617"/>
      <c r="JQ27" s="617"/>
      <c r="JR27" s="617"/>
      <c r="JS27" s="617"/>
      <c r="JT27" s="617"/>
      <c r="JU27" s="617"/>
      <c r="JV27" s="617"/>
      <c r="JW27" s="617"/>
      <c r="JX27" s="617"/>
      <c r="JY27" s="617"/>
      <c r="JZ27" s="617"/>
      <c r="KA27" s="617"/>
      <c r="KB27" s="617"/>
      <c r="KC27" s="617"/>
      <c r="KD27" s="617"/>
      <c r="KE27" s="617"/>
      <c r="KF27" s="617"/>
      <c r="KG27" s="617"/>
      <c r="KH27" s="617"/>
      <c r="KI27" s="617"/>
      <c r="KJ27" s="617"/>
      <c r="KK27" s="617"/>
      <c r="KL27" s="617"/>
      <c r="KM27" s="617"/>
      <c r="KN27" s="617"/>
      <c r="KO27" s="617"/>
      <c r="KP27" s="617"/>
      <c r="KQ27" s="617"/>
      <c r="KR27" s="617"/>
      <c r="KS27" s="617"/>
      <c r="KT27" s="617"/>
      <c r="KU27" s="617"/>
      <c r="KV27" s="617"/>
      <c r="KW27" s="617"/>
      <c r="KX27" s="617"/>
      <c r="KY27" s="617"/>
      <c r="KZ27" s="617"/>
      <c r="LA27" s="617"/>
      <c r="LB27" s="617"/>
      <c r="LC27" s="617"/>
      <c r="LD27" s="617"/>
      <c r="LE27" s="617"/>
      <c r="LF27" s="617"/>
      <c r="LG27" s="617"/>
      <c r="LH27" s="617"/>
      <c r="LI27" s="617"/>
      <c r="LJ27" s="617"/>
      <c r="LK27" s="617"/>
      <c r="LL27" s="617"/>
      <c r="LM27" s="617"/>
      <c r="LN27" s="617"/>
      <c r="LO27" s="617"/>
      <c r="LP27" s="617"/>
      <c r="LQ27" s="617"/>
      <c r="LR27" s="617"/>
      <c r="LS27" s="617"/>
      <c r="LT27" s="617"/>
      <c r="LU27" s="617"/>
      <c r="LV27" s="617"/>
      <c r="LW27" s="617"/>
      <c r="LX27" s="617"/>
      <c r="LY27" s="617"/>
      <c r="LZ27" s="617"/>
      <c r="MA27" s="617"/>
      <c r="MB27" s="617"/>
      <c r="MC27" s="617"/>
      <c r="MD27" s="617"/>
      <c r="ME27" s="617"/>
      <c r="MF27" s="617"/>
      <c r="MG27" s="617"/>
      <c r="MH27" s="617"/>
      <c r="MI27" s="617"/>
      <c r="MJ27" s="617"/>
      <c r="MK27" s="617"/>
      <c r="ML27" s="617"/>
      <c r="MM27" s="617"/>
      <c r="MN27" s="617"/>
      <c r="MO27" s="617"/>
      <c r="MP27" s="617"/>
      <c r="MQ27" s="617"/>
      <c r="MR27" s="617"/>
      <c r="MS27" s="617"/>
      <c r="MT27" s="617"/>
      <c r="MU27" s="617"/>
      <c r="MV27" s="617"/>
      <c r="MW27" s="617"/>
      <c r="MX27" s="617"/>
      <c r="MY27" s="617"/>
      <c r="MZ27" s="617"/>
      <c r="NA27" s="617"/>
      <c r="NB27" s="617"/>
      <c r="NC27" s="617"/>
      <c r="ND27" s="617"/>
      <c r="NE27" s="617"/>
      <c r="NF27" s="617"/>
      <c r="NG27" s="617"/>
      <c r="NH27" s="617"/>
      <c r="NI27" s="617"/>
      <c r="NJ27" s="617"/>
      <c r="NK27" s="617"/>
      <c r="NL27" s="617"/>
      <c r="NM27" s="617"/>
      <c r="NN27" s="617"/>
      <c r="NO27" s="617"/>
      <c r="NP27" s="617"/>
      <c r="NQ27" s="617"/>
      <c r="NR27" s="617"/>
      <c r="NS27" s="617"/>
      <c r="NT27" s="617"/>
      <c r="NU27" s="617"/>
      <c r="NV27" s="617"/>
      <c r="NW27" s="617"/>
      <c r="NX27" s="617"/>
      <c r="NY27" s="617"/>
      <c r="NZ27" s="617"/>
      <c r="OA27" s="617"/>
      <c r="OB27" s="617"/>
      <c r="OC27" s="617"/>
      <c r="OD27" s="617"/>
      <c r="OE27" s="617"/>
      <c r="OF27" s="617"/>
      <c r="OG27" s="617"/>
      <c r="OH27" s="617"/>
      <c r="OI27" s="617"/>
      <c r="OJ27" s="617"/>
      <c r="OK27" s="617"/>
      <c r="OL27" s="617"/>
      <c r="OM27" s="617"/>
      <c r="ON27" s="617"/>
      <c r="OO27" s="617"/>
      <c r="OP27" s="617"/>
      <c r="OQ27" s="617"/>
      <c r="OR27" s="617"/>
      <c r="OS27" s="617"/>
      <c r="OT27" s="617"/>
      <c r="OU27" s="617"/>
      <c r="OV27" s="617"/>
      <c r="OW27" s="617"/>
      <c r="OX27" s="617"/>
      <c r="OY27" s="617"/>
      <c r="OZ27" s="617"/>
      <c r="PA27" s="617"/>
      <c r="PB27" s="617"/>
      <c r="PC27" s="617"/>
      <c r="PD27" s="617"/>
      <c r="PE27" s="617"/>
      <c r="PF27" s="617"/>
      <c r="PG27" s="617"/>
      <c r="PH27" s="617"/>
      <c r="PI27" s="617"/>
      <c r="PJ27" s="617"/>
      <c r="PK27" s="617"/>
      <c r="PL27" s="617"/>
      <c r="PM27" s="617"/>
      <c r="PN27" s="617"/>
      <c r="PO27" s="617"/>
      <c r="PP27" s="617"/>
      <c r="PQ27" s="617"/>
      <c r="PR27" s="617"/>
      <c r="PS27" s="617"/>
      <c r="PT27" s="617"/>
      <c r="PU27" s="617"/>
      <c r="PV27" s="617"/>
      <c r="PW27" s="617"/>
      <c r="PX27" s="617"/>
      <c r="PY27" s="617"/>
      <c r="PZ27" s="617"/>
      <c r="QA27" s="617"/>
      <c r="QB27" s="617"/>
      <c r="QC27" s="617"/>
      <c r="QD27" s="617"/>
      <c r="QE27" s="617"/>
      <c r="QF27" s="617"/>
      <c r="QG27" s="617"/>
      <c r="QH27" s="617"/>
      <c r="QI27" s="617"/>
      <c r="QJ27" s="617"/>
      <c r="QK27" s="617"/>
      <c r="QL27" s="617"/>
      <c r="QM27" s="617"/>
      <c r="QN27" s="617"/>
      <c r="QO27" s="617"/>
      <c r="QP27" s="617"/>
      <c r="QQ27" s="617"/>
      <c r="QR27" s="617"/>
      <c r="QS27" s="617"/>
      <c r="QT27" s="617"/>
      <c r="QU27" s="617"/>
      <c r="QV27" s="617"/>
      <c r="QW27" s="617"/>
      <c r="QX27" s="617"/>
      <c r="QY27" s="617"/>
      <c r="QZ27" s="617"/>
      <c r="RA27" s="617"/>
      <c r="RB27" s="617"/>
      <c r="RC27" s="617"/>
      <c r="RD27" s="617"/>
      <c r="RE27" s="617"/>
      <c r="RF27" s="617"/>
      <c r="RG27" s="617"/>
      <c r="RH27" s="617"/>
      <c r="RI27" s="617"/>
      <c r="RJ27" s="617"/>
      <c r="RK27" s="617"/>
      <c r="RL27" s="617"/>
      <c r="RM27" s="617"/>
      <c r="RN27" s="617"/>
      <c r="RO27" s="617"/>
      <c r="RP27" s="617"/>
      <c r="RQ27" s="617"/>
      <c r="RR27" s="617"/>
      <c r="RS27" s="617"/>
      <c r="RT27" s="617"/>
      <c r="RU27" s="617"/>
      <c r="RV27" s="617"/>
      <c r="RW27" s="617"/>
      <c r="RX27" s="617"/>
      <c r="RY27" s="617"/>
      <c r="RZ27" s="617"/>
      <c r="SA27" s="617"/>
      <c r="SB27" s="617"/>
      <c r="SC27" s="617"/>
      <c r="SD27" s="617"/>
      <c r="SE27" s="617"/>
      <c r="SF27" s="617"/>
      <c r="SG27" s="617"/>
      <c r="SH27" s="617"/>
      <c r="SI27" s="617"/>
      <c r="SJ27" s="617"/>
      <c r="SK27" s="617"/>
      <c r="SL27" s="617"/>
      <c r="SM27" s="617"/>
      <c r="SN27" s="617"/>
      <c r="SO27" s="617"/>
      <c r="SP27" s="617"/>
      <c r="SQ27" s="617"/>
      <c r="SR27" s="617"/>
      <c r="SS27" s="617"/>
      <c r="ST27" s="617"/>
      <c r="SU27" s="617"/>
      <c r="SV27" s="617"/>
      <c r="SW27" s="617"/>
      <c r="SX27" s="617"/>
      <c r="SY27" s="617"/>
      <c r="SZ27" s="617"/>
      <c r="TA27" s="617"/>
      <c r="TB27" s="617"/>
      <c r="TC27" s="617"/>
      <c r="TD27" s="617"/>
      <c r="TE27" s="617"/>
      <c r="TF27" s="617"/>
      <c r="TG27" s="617"/>
      <c r="TH27" s="617"/>
      <c r="TI27" s="617"/>
      <c r="TJ27" s="617"/>
      <c r="TK27" s="617"/>
      <c r="TL27" s="617"/>
      <c r="TM27" s="617"/>
      <c r="TN27" s="617"/>
      <c r="TO27" s="617"/>
      <c r="TP27" s="617"/>
      <c r="TQ27" s="617"/>
      <c r="TR27" s="617"/>
      <c r="TS27" s="617"/>
      <c r="TT27" s="617"/>
      <c r="TU27" s="617"/>
      <c r="TV27" s="617"/>
      <c r="TW27" s="617"/>
      <c r="TX27" s="617"/>
      <c r="TY27" s="617"/>
      <c r="TZ27" s="617"/>
      <c r="UA27" s="617"/>
      <c r="UB27" s="617"/>
      <c r="UC27" s="617"/>
      <c r="UD27" s="617"/>
      <c r="UE27" s="617"/>
      <c r="UF27" s="617"/>
      <c r="UG27" s="617"/>
      <c r="UH27" s="617"/>
      <c r="UI27" s="617"/>
      <c r="UJ27" s="617"/>
      <c r="UK27" s="617"/>
      <c r="UL27" s="617"/>
      <c r="UM27" s="617"/>
      <c r="UN27" s="617"/>
      <c r="UO27" s="617"/>
      <c r="UP27" s="617"/>
      <c r="UQ27" s="617"/>
      <c r="UR27" s="617"/>
      <c r="US27" s="617"/>
      <c r="UT27" s="617"/>
      <c r="UU27" s="617"/>
      <c r="UV27" s="617"/>
      <c r="UW27" s="617"/>
      <c r="UX27" s="617"/>
      <c r="UY27" s="617"/>
      <c r="UZ27" s="617"/>
      <c r="VA27" s="617"/>
      <c r="VB27" s="617"/>
      <c r="VC27" s="617"/>
      <c r="VD27" s="617"/>
      <c r="VE27" s="617"/>
      <c r="VF27" s="617"/>
      <c r="VG27" s="617"/>
      <c r="VH27" s="617"/>
      <c r="VI27" s="617"/>
      <c r="VJ27" s="617"/>
      <c r="VK27" s="617"/>
      <c r="VL27" s="617"/>
      <c r="VM27" s="617"/>
      <c r="VN27" s="617"/>
      <c r="VO27" s="617"/>
      <c r="VP27" s="617"/>
      <c r="VQ27" s="617"/>
      <c r="VR27" s="617"/>
      <c r="VS27" s="617"/>
      <c r="VT27" s="617"/>
      <c r="VU27" s="617"/>
      <c r="VV27" s="617"/>
      <c r="VW27" s="617"/>
      <c r="VX27" s="617"/>
      <c r="VY27" s="617"/>
      <c r="VZ27" s="617"/>
      <c r="WA27" s="617"/>
      <c r="WB27" s="617"/>
      <c r="WC27" s="617"/>
      <c r="WD27" s="617"/>
      <c r="WE27" s="617"/>
      <c r="WF27" s="617"/>
      <c r="WG27" s="617"/>
      <c r="WH27" s="617"/>
      <c r="WI27" s="617"/>
      <c r="WJ27" s="617"/>
      <c r="WK27" s="617"/>
      <c r="WL27" s="617"/>
      <c r="WM27" s="617"/>
      <c r="WN27" s="617"/>
      <c r="WO27" s="617"/>
      <c r="WP27" s="617"/>
      <c r="WQ27" s="617"/>
      <c r="WR27" s="617"/>
      <c r="WS27" s="617"/>
      <c r="WT27" s="617"/>
      <c r="WU27" s="617"/>
      <c r="WV27" s="617"/>
      <c r="WW27" s="617"/>
      <c r="WX27" s="617"/>
      <c r="WY27" s="617"/>
      <c r="WZ27" s="617"/>
      <c r="XA27" s="617"/>
      <c r="XB27" s="617"/>
      <c r="XC27" s="617"/>
      <c r="XD27" s="617"/>
      <c r="XE27" s="617"/>
      <c r="XF27" s="617"/>
      <c r="XG27" s="617"/>
      <c r="XH27" s="617"/>
      <c r="XI27" s="617"/>
      <c r="XJ27" s="617"/>
      <c r="XK27" s="617"/>
      <c r="XL27" s="617"/>
      <c r="XM27" s="617"/>
      <c r="XN27" s="617"/>
      <c r="XO27" s="617"/>
      <c r="XP27" s="617"/>
      <c r="XQ27" s="617"/>
      <c r="XR27" s="617"/>
      <c r="XS27" s="617"/>
      <c r="XT27" s="617"/>
      <c r="XU27" s="617"/>
      <c r="XV27" s="617"/>
      <c r="XW27" s="617"/>
      <c r="XX27" s="617"/>
      <c r="XY27" s="617"/>
      <c r="XZ27" s="617"/>
      <c r="YA27" s="617"/>
      <c r="YB27" s="617"/>
      <c r="YC27" s="617"/>
      <c r="YD27" s="617"/>
      <c r="YE27" s="617"/>
      <c r="YF27" s="617"/>
      <c r="YG27" s="617"/>
      <c r="YH27" s="617"/>
      <c r="YI27" s="617"/>
      <c r="YJ27" s="617"/>
      <c r="YK27" s="617"/>
      <c r="YL27" s="617"/>
      <c r="YM27" s="617"/>
      <c r="YN27" s="617"/>
      <c r="YO27" s="617"/>
      <c r="YP27" s="617"/>
      <c r="YQ27" s="617"/>
      <c r="YR27" s="617"/>
      <c r="YS27" s="617"/>
      <c r="YT27" s="617"/>
      <c r="YU27" s="617"/>
      <c r="YV27" s="617"/>
      <c r="YW27" s="617"/>
      <c r="YX27" s="617"/>
      <c r="YY27" s="617"/>
      <c r="YZ27" s="617"/>
      <c r="ZA27" s="617"/>
      <c r="ZB27" s="617"/>
      <c r="ZC27" s="617"/>
      <c r="ZD27" s="617"/>
      <c r="ZE27" s="617"/>
      <c r="ZF27" s="617"/>
      <c r="ZG27" s="617"/>
      <c r="ZH27" s="617"/>
      <c r="ZI27" s="617"/>
      <c r="ZJ27" s="617"/>
      <c r="ZK27" s="617"/>
      <c r="ZL27" s="617"/>
      <c r="ZM27" s="617"/>
      <c r="ZN27" s="617"/>
      <c r="ZO27" s="617"/>
      <c r="ZP27" s="617"/>
      <c r="ZQ27" s="617"/>
      <c r="ZR27" s="617"/>
      <c r="ZS27" s="617"/>
      <c r="ZT27" s="617"/>
      <c r="ZU27" s="617"/>
      <c r="ZV27" s="617"/>
      <c r="ZW27" s="617"/>
      <c r="ZX27" s="617"/>
      <c r="ZY27" s="617"/>
      <c r="ZZ27" s="617"/>
      <c r="AAA27" s="617"/>
      <c r="AAB27" s="617"/>
      <c r="AAC27" s="617"/>
      <c r="AAD27" s="617"/>
      <c r="AAE27" s="617"/>
      <c r="AAF27" s="617"/>
      <c r="AAG27" s="617"/>
      <c r="AAH27" s="617"/>
      <c r="AAI27" s="617"/>
      <c r="AAJ27" s="617"/>
      <c r="AAK27" s="617"/>
      <c r="AAL27" s="617"/>
      <c r="AAM27" s="617"/>
      <c r="AAN27" s="617"/>
      <c r="AAO27" s="617"/>
      <c r="AAP27" s="617"/>
      <c r="AAQ27" s="617"/>
      <c r="AAR27" s="617"/>
      <c r="AAS27" s="617"/>
      <c r="AAT27" s="617"/>
      <c r="AAU27" s="617"/>
      <c r="AAV27" s="617"/>
      <c r="AAW27" s="617"/>
      <c r="AAX27" s="617"/>
      <c r="AAY27" s="617"/>
      <c r="AAZ27" s="617"/>
      <c r="ABA27" s="617"/>
      <c r="ABB27" s="617"/>
      <c r="ABC27" s="617"/>
      <c r="ABD27" s="617"/>
      <c r="ABE27" s="617"/>
      <c r="ABF27" s="617"/>
      <c r="ABG27" s="617"/>
      <c r="ABH27" s="617"/>
      <c r="ABI27" s="617"/>
      <c r="ABJ27" s="617"/>
      <c r="ABK27" s="617"/>
      <c r="ABL27" s="617"/>
      <c r="ABM27" s="617"/>
      <c r="ABN27" s="617"/>
      <c r="ABO27" s="617"/>
      <c r="ABP27" s="617"/>
      <c r="ABQ27" s="617"/>
      <c r="ABR27" s="617"/>
      <c r="ABS27" s="617"/>
      <c r="ABT27" s="617"/>
      <c r="ABU27" s="617"/>
      <c r="ABV27" s="617"/>
      <c r="ABW27" s="617"/>
      <c r="ABX27" s="617"/>
      <c r="ABY27" s="617"/>
      <c r="ABZ27" s="617"/>
      <c r="ACA27" s="617"/>
      <c r="ACB27" s="617"/>
      <c r="ACC27" s="617"/>
      <c r="ACD27" s="617"/>
      <c r="ACE27" s="617"/>
      <c r="ACF27" s="617"/>
      <c r="ACG27" s="617"/>
      <c r="ACH27" s="617"/>
      <c r="ACI27" s="617"/>
      <c r="ACJ27" s="617"/>
      <c r="ACK27" s="617"/>
      <c r="ACL27" s="617"/>
      <c r="ACM27" s="617"/>
      <c r="ACN27" s="617"/>
      <c r="ACO27" s="617"/>
      <c r="ACP27" s="617"/>
      <c r="ACQ27" s="617"/>
      <c r="ACR27" s="617"/>
      <c r="ACS27" s="617"/>
      <c r="ACT27" s="617"/>
      <c r="ACU27" s="617"/>
      <c r="ACV27" s="617"/>
      <c r="ACW27" s="617"/>
      <c r="ACX27" s="617"/>
      <c r="ACY27" s="617"/>
      <c r="ACZ27" s="617"/>
      <c r="ADA27" s="617"/>
      <c r="ADB27" s="617"/>
      <c r="ADC27" s="617"/>
      <c r="ADD27" s="617"/>
      <c r="ADE27" s="617"/>
      <c r="ADF27" s="617"/>
      <c r="ADG27" s="617"/>
      <c r="ADH27" s="617"/>
      <c r="ADI27" s="617"/>
      <c r="ADJ27" s="617"/>
      <c r="ADK27" s="617"/>
      <c r="ADL27" s="617"/>
      <c r="ADM27" s="617"/>
      <c r="ADN27" s="617"/>
      <c r="ADO27" s="617"/>
      <c r="ADP27" s="617"/>
      <c r="ADQ27" s="617"/>
      <c r="ADR27" s="617"/>
      <c r="ADS27" s="617"/>
      <c r="ADT27" s="617"/>
      <c r="ADU27" s="617"/>
      <c r="ADV27" s="617"/>
      <c r="ADW27" s="617"/>
      <c r="ADX27" s="617"/>
      <c r="ADY27" s="617"/>
      <c r="ADZ27" s="617"/>
      <c r="AEA27" s="617"/>
      <c r="AEB27" s="617"/>
      <c r="AEC27" s="617"/>
      <c r="AED27" s="617"/>
      <c r="AEE27" s="617"/>
      <c r="AEF27" s="617"/>
      <c r="AEG27" s="617"/>
      <c r="AEH27" s="617"/>
      <c r="AEI27" s="617"/>
      <c r="AEJ27" s="617"/>
      <c r="AEK27" s="617"/>
      <c r="AEL27" s="617"/>
      <c r="AEM27" s="617"/>
      <c r="AEN27" s="617"/>
      <c r="AEO27" s="617"/>
      <c r="AEP27" s="617"/>
      <c r="AEQ27" s="617"/>
      <c r="AER27" s="617"/>
      <c r="AES27" s="617"/>
      <c r="AET27" s="617"/>
      <c r="AEU27" s="617"/>
      <c r="AEV27" s="617"/>
      <c r="AEW27" s="617"/>
      <c r="AEX27" s="617"/>
      <c r="AEY27" s="617"/>
      <c r="AEZ27" s="617"/>
      <c r="AFA27" s="617"/>
      <c r="AFB27" s="617"/>
      <c r="AFC27" s="617"/>
      <c r="AFD27" s="617"/>
      <c r="AFE27" s="617"/>
      <c r="AFF27" s="617"/>
      <c r="AFG27" s="617"/>
      <c r="AFH27" s="617"/>
      <c r="AFI27" s="617"/>
      <c r="AFJ27" s="617"/>
      <c r="AFK27" s="617"/>
      <c r="AFL27" s="617"/>
      <c r="AFM27" s="617"/>
      <c r="AFN27" s="617"/>
      <c r="AFO27" s="617"/>
      <c r="AFP27" s="617"/>
      <c r="AFQ27" s="617"/>
      <c r="AFR27" s="617"/>
      <c r="AFS27" s="617"/>
      <c r="AFT27" s="617"/>
      <c r="AFU27" s="617"/>
      <c r="AFV27" s="617"/>
      <c r="AFW27" s="617"/>
      <c r="AFX27" s="617"/>
      <c r="AFY27" s="617"/>
      <c r="AFZ27" s="617"/>
      <c r="AGA27" s="617"/>
      <c r="AGB27" s="617"/>
      <c r="AGC27" s="617"/>
      <c r="AGD27" s="617"/>
      <c r="AGE27" s="617"/>
      <c r="AGF27" s="617"/>
      <c r="AGG27" s="617"/>
      <c r="AGH27" s="617"/>
      <c r="AGI27" s="617"/>
      <c r="AGJ27" s="617"/>
      <c r="AGK27" s="617"/>
      <c r="AGL27" s="617"/>
      <c r="AGM27" s="617"/>
      <c r="AGN27" s="617"/>
      <c r="AGO27" s="617"/>
      <c r="AGP27" s="617"/>
      <c r="AGQ27" s="617"/>
      <c r="AGR27" s="617"/>
      <c r="AGS27" s="617"/>
      <c r="AGT27" s="617"/>
      <c r="AGU27" s="617"/>
      <c r="AGV27" s="617"/>
      <c r="AGW27" s="617"/>
      <c r="AGX27" s="617"/>
      <c r="AGY27" s="617"/>
      <c r="AGZ27" s="617"/>
      <c r="AHA27" s="617"/>
      <c r="AHB27" s="617"/>
      <c r="AHC27" s="617"/>
      <c r="AHD27" s="617"/>
      <c r="AHE27" s="617"/>
      <c r="AHF27" s="617"/>
      <c r="AHG27" s="617"/>
      <c r="AHH27" s="617"/>
      <c r="AHI27" s="617"/>
      <c r="AHJ27" s="617"/>
      <c r="AHK27" s="617"/>
      <c r="AHL27" s="617"/>
      <c r="AHM27" s="617"/>
      <c r="AHN27" s="617"/>
      <c r="AHO27" s="617"/>
      <c r="AHP27" s="617"/>
      <c r="AHQ27" s="617"/>
      <c r="AHR27" s="617"/>
      <c r="AHS27" s="617"/>
      <c r="AHT27" s="617"/>
      <c r="AHU27" s="617"/>
      <c r="AHV27" s="617"/>
      <c r="AHW27" s="617"/>
      <c r="AHX27" s="617"/>
      <c r="AHY27" s="617"/>
      <c r="AHZ27" s="617"/>
      <c r="AIA27" s="617"/>
      <c r="AIB27" s="617"/>
      <c r="AIC27" s="617"/>
      <c r="AID27" s="617"/>
      <c r="AIE27" s="617"/>
      <c r="AIF27" s="617"/>
      <c r="AIG27" s="617"/>
      <c r="AIH27" s="617"/>
      <c r="AII27" s="617"/>
      <c r="AIJ27" s="617"/>
      <c r="AIK27" s="617"/>
      <c r="AIL27" s="617"/>
      <c r="AIM27" s="617"/>
      <c r="AIN27" s="617"/>
      <c r="AIO27" s="617"/>
      <c r="AIP27" s="617"/>
      <c r="AIQ27" s="617"/>
      <c r="AIR27" s="617"/>
      <c r="AIS27" s="617"/>
      <c r="AIT27" s="617"/>
      <c r="AIU27" s="617"/>
      <c r="AIV27" s="617"/>
      <c r="AIW27" s="617"/>
      <c r="AIX27" s="617"/>
      <c r="AIY27" s="617"/>
      <c r="AIZ27" s="617"/>
      <c r="AJA27" s="617"/>
      <c r="AJB27" s="617"/>
      <c r="AJC27" s="617"/>
      <c r="AJD27" s="617"/>
      <c r="AJE27" s="617"/>
      <c r="AJF27" s="617"/>
      <c r="AJG27" s="617"/>
      <c r="AJH27" s="617"/>
      <c r="AJI27" s="617"/>
      <c r="AJJ27" s="617"/>
      <c r="AJK27" s="617"/>
      <c r="AJL27" s="617"/>
      <c r="AJM27" s="617"/>
      <c r="AJN27" s="617"/>
      <c r="AJO27" s="617"/>
      <c r="AJP27" s="617"/>
      <c r="AJQ27" s="617"/>
      <c r="AJR27" s="617"/>
      <c r="AJS27" s="617"/>
      <c r="AJT27" s="617"/>
      <c r="AJU27" s="617"/>
      <c r="AJV27" s="617"/>
      <c r="AJW27" s="617"/>
      <c r="AJX27" s="617"/>
      <c r="AJY27" s="617"/>
      <c r="AJZ27" s="617"/>
      <c r="AKA27" s="617"/>
      <c r="AKB27" s="617"/>
      <c r="AKC27" s="617"/>
      <c r="AKD27" s="617"/>
      <c r="AKE27" s="617"/>
      <c r="AKF27" s="617"/>
      <c r="AKG27" s="617"/>
      <c r="AKH27" s="617"/>
      <c r="AKI27" s="617"/>
      <c r="AKJ27" s="617"/>
      <c r="AKK27" s="617"/>
      <c r="AKL27" s="617"/>
      <c r="AKM27" s="617"/>
      <c r="AKN27" s="617"/>
      <c r="AKO27" s="617"/>
      <c r="AKP27" s="617"/>
      <c r="AKQ27" s="617"/>
      <c r="AKR27" s="617"/>
      <c r="AKS27" s="617"/>
      <c r="AKT27" s="617"/>
      <c r="AKU27" s="617"/>
      <c r="AKV27" s="617"/>
      <c r="AKW27" s="617"/>
      <c r="AKX27" s="617"/>
      <c r="AKY27" s="617"/>
      <c r="AKZ27" s="617"/>
      <c r="ALA27" s="617"/>
      <c r="ALB27" s="617"/>
      <c r="ALC27" s="617"/>
      <c r="ALD27" s="617"/>
      <c r="ALE27" s="617"/>
      <c r="ALF27" s="617"/>
      <c r="ALG27" s="617"/>
      <c r="ALH27" s="617"/>
      <c r="ALI27" s="617"/>
      <c r="ALJ27" s="617"/>
      <c r="ALK27" s="617"/>
      <c r="ALL27" s="617"/>
      <c r="ALM27" s="617"/>
      <c r="ALN27" s="617"/>
      <c r="ALO27" s="617"/>
      <c r="ALP27" s="617"/>
      <c r="ALQ27" s="617"/>
      <c r="ALR27" s="617"/>
      <c r="ALS27" s="617"/>
      <c r="ALT27" s="617"/>
      <c r="ALU27" s="617"/>
      <c r="ALV27" s="617"/>
      <c r="ALW27" s="617"/>
      <c r="ALX27" s="617"/>
      <c r="ALY27" s="617"/>
      <c r="ALZ27" s="617"/>
      <c r="AMA27" s="617"/>
      <c r="AMB27" s="617"/>
      <c r="AMC27" s="617"/>
      <c r="AMD27" s="617"/>
      <c r="AME27" s="617"/>
      <c r="AMF27" s="617"/>
      <c r="AMG27" s="617"/>
      <c r="AMH27" s="617"/>
      <c r="AMI27" s="617"/>
      <c r="AMJ27" s="617"/>
      <c r="AMK27" s="617"/>
      <c r="AML27" s="617"/>
      <c r="AMM27" s="617"/>
      <c r="AMN27" s="617"/>
      <c r="AMO27" s="617"/>
      <c r="AMP27" s="617"/>
      <c r="AMQ27" s="617"/>
      <c r="AMR27" s="617"/>
      <c r="AMS27" s="617"/>
      <c r="AMT27" s="617"/>
      <c r="AMU27" s="617"/>
      <c r="AMV27" s="617"/>
      <c r="AMW27" s="617"/>
      <c r="AMX27" s="617"/>
      <c r="AMY27" s="617"/>
      <c r="AMZ27" s="617"/>
      <c r="ANA27" s="617"/>
      <c r="ANB27" s="617"/>
      <c r="ANC27" s="617"/>
      <c r="AND27" s="617"/>
      <c r="ANE27" s="617"/>
      <c r="ANF27" s="617"/>
      <c r="ANG27" s="617"/>
      <c r="ANH27" s="617"/>
      <c r="ANI27" s="617"/>
      <c r="ANJ27" s="617"/>
      <c r="ANK27" s="617"/>
      <c r="ANL27" s="617"/>
      <c r="ANM27" s="617"/>
      <c r="ANN27" s="617"/>
      <c r="ANO27" s="617"/>
      <c r="ANP27" s="617"/>
      <c r="ANQ27" s="617"/>
      <c r="ANR27" s="617"/>
      <c r="ANS27" s="617"/>
      <c r="ANT27" s="617"/>
      <c r="ANU27" s="617"/>
      <c r="ANV27" s="617"/>
      <c r="ANW27" s="617"/>
      <c r="ANX27" s="617"/>
      <c r="ANY27" s="617"/>
      <c r="ANZ27" s="617"/>
      <c r="AOA27" s="617"/>
      <c r="AOB27" s="617"/>
      <c r="AOC27" s="617"/>
      <c r="AOD27" s="617"/>
      <c r="AOE27" s="617"/>
      <c r="AOF27" s="617"/>
      <c r="AOG27" s="617"/>
      <c r="AOH27" s="617"/>
      <c r="AOI27" s="617"/>
      <c r="AOJ27" s="617"/>
      <c r="AOK27" s="617"/>
      <c r="AOL27" s="617"/>
      <c r="AOM27" s="617"/>
      <c r="AON27" s="617"/>
      <c r="AOO27" s="617"/>
      <c r="AOP27" s="617"/>
      <c r="AOQ27" s="617"/>
      <c r="AOR27" s="617"/>
      <c r="AOS27" s="617"/>
      <c r="AOT27" s="617"/>
      <c r="AOU27" s="617"/>
      <c r="AOV27" s="617"/>
      <c r="AOW27" s="617"/>
      <c r="AOX27" s="617"/>
      <c r="AOY27" s="617"/>
      <c r="AOZ27" s="617"/>
      <c r="APA27" s="617"/>
      <c r="APB27" s="617"/>
      <c r="APC27" s="617"/>
      <c r="APD27" s="617"/>
      <c r="APE27" s="617"/>
      <c r="APF27" s="617"/>
      <c r="APG27" s="617"/>
      <c r="APH27" s="617"/>
      <c r="API27" s="617"/>
      <c r="APJ27" s="617"/>
      <c r="APK27" s="617"/>
      <c r="APL27" s="617"/>
      <c r="APM27" s="617"/>
      <c r="APN27" s="617"/>
      <c r="APO27" s="617"/>
      <c r="APP27" s="617"/>
      <c r="APQ27" s="617"/>
      <c r="APR27" s="617"/>
      <c r="APS27" s="617"/>
      <c r="APT27" s="617"/>
      <c r="APU27" s="617"/>
      <c r="APV27" s="617"/>
      <c r="APW27" s="617"/>
      <c r="APX27" s="617"/>
      <c r="APY27" s="617"/>
      <c r="APZ27" s="617"/>
      <c r="AQA27" s="617"/>
      <c r="AQB27" s="617"/>
      <c r="AQC27" s="617"/>
      <c r="AQD27" s="617"/>
      <c r="AQE27" s="617"/>
      <c r="AQF27" s="617"/>
      <c r="AQG27" s="617"/>
      <c r="AQH27" s="617"/>
      <c r="AQI27" s="617"/>
      <c r="AQJ27" s="617"/>
      <c r="AQK27" s="617"/>
      <c r="AQL27" s="617"/>
      <c r="AQM27" s="617"/>
      <c r="AQN27" s="617"/>
      <c r="AQO27" s="617"/>
      <c r="AQP27" s="617"/>
      <c r="AQQ27" s="617"/>
      <c r="AQR27" s="617"/>
      <c r="AQS27" s="617"/>
      <c r="AQT27" s="617"/>
      <c r="AQU27" s="617"/>
      <c r="AQV27" s="617"/>
      <c r="AQW27" s="617"/>
      <c r="AQX27" s="617"/>
      <c r="AQY27" s="617"/>
      <c r="AQZ27" s="617"/>
      <c r="ARA27" s="617"/>
      <c r="ARB27" s="617"/>
      <c r="ARC27" s="617"/>
      <c r="ARD27" s="617"/>
      <c r="ARE27" s="617"/>
      <c r="ARF27" s="617"/>
      <c r="ARG27" s="617"/>
      <c r="ARH27" s="617"/>
      <c r="ARI27" s="617"/>
      <c r="ARJ27" s="617"/>
      <c r="ARK27" s="617"/>
      <c r="ARL27" s="617"/>
      <c r="ARM27" s="617"/>
      <c r="ARN27" s="617"/>
      <c r="ARO27" s="617"/>
      <c r="ARP27" s="617"/>
      <c r="ARQ27" s="617"/>
      <c r="ARR27" s="617"/>
      <c r="ARS27" s="617"/>
      <c r="ART27" s="617"/>
      <c r="ARU27" s="617"/>
      <c r="ARV27" s="617"/>
      <c r="ARW27" s="617"/>
      <c r="ARX27" s="617"/>
      <c r="ARY27" s="617"/>
      <c r="ARZ27" s="617"/>
      <c r="ASA27" s="617"/>
      <c r="ASB27" s="617"/>
      <c r="ASC27" s="617"/>
      <c r="ASD27" s="617"/>
      <c r="ASE27" s="617"/>
      <c r="ASF27" s="617"/>
      <c r="ASG27" s="617"/>
      <c r="ASH27" s="617"/>
      <c r="ASI27" s="617"/>
      <c r="ASJ27" s="617"/>
      <c r="ASK27" s="617"/>
      <c r="ASL27" s="617"/>
      <c r="ASM27" s="617"/>
      <c r="ASN27" s="617"/>
      <c r="ASO27" s="617"/>
      <c r="ASP27" s="617"/>
      <c r="ASQ27" s="617"/>
      <c r="ASR27" s="617"/>
      <c r="ASS27" s="617"/>
      <c r="AST27" s="617"/>
      <c r="ASU27" s="617"/>
      <c r="ASV27" s="617"/>
      <c r="ASW27" s="617"/>
      <c r="ASX27" s="617"/>
      <c r="ASY27" s="617"/>
      <c r="ASZ27" s="617"/>
      <c r="ATA27" s="617"/>
      <c r="ATB27" s="617"/>
      <c r="ATC27" s="617"/>
      <c r="ATD27" s="617"/>
      <c r="ATE27" s="617"/>
      <c r="ATF27" s="617"/>
      <c r="ATG27" s="617"/>
      <c r="ATH27" s="617"/>
      <c r="ATI27" s="617"/>
      <c r="ATJ27" s="617"/>
      <c r="ATK27" s="617"/>
      <c r="ATL27" s="617"/>
      <c r="ATM27" s="617"/>
      <c r="ATN27" s="617"/>
      <c r="ATO27" s="617"/>
      <c r="ATP27" s="617"/>
      <c r="ATQ27" s="617"/>
      <c r="ATR27" s="617"/>
      <c r="ATS27" s="617"/>
      <c r="ATT27" s="617"/>
      <c r="ATU27" s="617"/>
      <c r="ATV27" s="617"/>
      <c r="ATW27" s="617"/>
      <c r="ATX27" s="617"/>
      <c r="ATY27" s="617"/>
      <c r="ATZ27" s="617"/>
      <c r="AUA27" s="617"/>
      <c r="AUB27" s="617"/>
      <c r="AUC27" s="617"/>
      <c r="AUD27" s="617"/>
      <c r="AUE27" s="617"/>
      <c r="AUF27" s="617"/>
      <c r="AUG27" s="617"/>
      <c r="AUH27" s="617"/>
      <c r="AUI27" s="617"/>
      <c r="AUJ27" s="617"/>
      <c r="AUK27" s="617"/>
      <c r="AUL27" s="617"/>
      <c r="AUM27" s="617"/>
      <c r="AUN27" s="617"/>
      <c r="AUO27" s="617"/>
      <c r="AUP27" s="617"/>
      <c r="AUQ27" s="617"/>
      <c r="AUR27" s="617"/>
      <c r="AUS27" s="617"/>
      <c r="AUT27" s="617"/>
      <c r="AUU27" s="617"/>
      <c r="AUV27" s="617"/>
      <c r="AUW27" s="617"/>
      <c r="AUX27" s="617"/>
      <c r="AUY27" s="617"/>
      <c r="AUZ27" s="617"/>
      <c r="AVA27" s="617"/>
      <c r="AVB27" s="617"/>
      <c r="AVC27" s="617"/>
      <c r="AVD27" s="617"/>
      <c r="AVE27" s="617"/>
      <c r="AVF27" s="617"/>
      <c r="AVG27" s="617"/>
      <c r="AVH27" s="617"/>
      <c r="AVI27" s="617"/>
      <c r="AVJ27" s="617"/>
      <c r="AVK27" s="617"/>
      <c r="AVL27" s="617"/>
      <c r="AVM27" s="617"/>
      <c r="AVN27" s="617"/>
      <c r="AVO27" s="617"/>
      <c r="AVP27" s="617"/>
      <c r="AVQ27" s="617"/>
      <c r="AVR27" s="617"/>
      <c r="AVS27" s="617"/>
      <c r="AVT27" s="617"/>
      <c r="AVU27" s="617"/>
      <c r="AVV27" s="617"/>
      <c r="AVW27" s="617"/>
      <c r="AVX27" s="617"/>
      <c r="AVY27" s="617"/>
      <c r="AVZ27" s="617"/>
      <c r="AWA27" s="617"/>
      <c r="AWB27" s="617"/>
      <c r="AWC27" s="617"/>
      <c r="AWD27" s="617"/>
      <c r="AWE27" s="617"/>
      <c r="AWF27" s="617"/>
      <c r="AWG27" s="617"/>
      <c r="AWH27" s="617"/>
      <c r="AWI27" s="617"/>
      <c r="AWJ27" s="617"/>
      <c r="AWK27" s="617"/>
      <c r="AWL27" s="617"/>
      <c r="AWM27" s="617"/>
      <c r="AWN27" s="617"/>
      <c r="AWO27" s="617"/>
      <c r="AWP27" s="617"/>
      <c r="AWQ27" s="617"/>
      <c r="AWR27" s="617"/>
      <c r="AWS27" s="617"/>
      <c r="AWT27" s="617"/>
      <c r="AWU27" s="617"/>
      <c r="AWV27" s="617"/>
      <c r="AWW27" s="617"/>
      <c r="AWX27" s="617"/>
      <c r="AWY27" s="617"/>
      <c r="AWZ27" s="617"/>
      <c r="AXA27" s="617"/>
      <c r="AXB27" s="617"/>
      <c r="AXC27" s="617"/>
      <c r="AXD27" s="617"/>
      <c r="AXE27" s="617"/>
      <c r="AXF27" s="617"/>
      <c r="AXG27" s="617"/>
      <c r="AXH27" s="617"/>
      <c r="AXI27" s="617"/>
      <c r="AXJ27" s="617"/>
      <c r="AXK27" s="617"/>
      <c r="AXL27" s="617"/>
      <c r="AXM27" s="617"/>
      <c r="AXN27" s="617"/>
      <c r="AXO27" s="617"/>
      <c r="AXP27" s="617"/>
      <c r="AXQ27" s="617"/>
      <c r="AXR27" s="617"/>
      <c r="AXS27" s="617"/>
      <c r="AXT27" s="617"/>
      <c r="AXU27" s="617"/>
      <c r="AXV27" s="617"/>
      <c r="AXW27" s="617"/>
      <c r="AXX27" s="617"/>
      <c r="AXY27" s="617"/>
      <c r="AXZ27" s="617"/>
      <c r="AYA27" s="617"/>
      <c r="AYB27" s="617"/>
      <c r="AYC27" s="617"/>
      <c r="AYD27" s="617"/>
      <c r="AYE27" s="617"/>
      <c r="AYF27" s="617"/>
      <c r="AYG27" s="617"/>
      <c r="AYH27" s="617"/>
      <c r="AYI27" s="617"/>
      <c r="AYJ27" s="617"/>
      <c r="AYK27" s="617"/>
      <c r="AYL27" s="617"/>
      <c r="AYM27" s="617"/>
      <c r="AYN27" s="617"/>
      <c r="AYO27" s="617"/>
      <c r="AYP27" s="617"/>
      <c r="AYQ27" s="617"/>
      <c r="AYR27" s="617"/>
      <c r="AYS27" s="617"/>
      <c r="AYT27" s="617"/>
      <c r="AYU27" s="617"/>
      <c r="AYV27" s="617"/>
      <c r="AYW27" s="617"/>
      <c r="AYX27" s="617"/>
      <c r="AYY27" s="617"/>
      <c r="AYZ27" s="617"/>
      <c r="AZA27" s="617"/>
      <c r="AZB27" s="617"/>
      <c r="AZC27" s="617"/>
      <c r="AZD27" s="617"/>
      <c r="AZE27" s="617"/>
      <c r="AZF27" s="617"/>
      <c r="AZG27" s="617"/>
      <c r="AZH27" s="617"/>
      <c r="AZI27" s="617"/>
      <c r="AZJ27" s="617"/>
      <c r="AZK27" s="617"/>
      <c r="AZL27" s="617"/>
      <c r="AZM27" s="617"/>
      <c r="AZN27" s="617"/>
      <c r="AZO27" s="617"/>
      <c r="AZP27" s="617"/>
      <c r="AZQ27" s="617"/>
      <c r="AZR27" s="617"/>
      <c r="AZS27" s="617"/>
      <c r="AZT27" s="617"/>
      <c r="AZU27" s="617"/>
      <c r="AZV27" s="617"/>
      <c r="AZW27" s="617"/>
      <c r="AZX27" s="617"/>
      <c r="AZY27" s="617"/>
      <c r="AZZ27" s="617"/>
      <c r="BAA27" s="617"/>
      <c r="BAB27" s="617"/>
      <c r="BAC27" s="617"/>
      <c r="BAD27" s="617"/>
      <c r="BAE27" s="617"/>
      <c r="BAF27" s="617"/>
      <c r="BAG27" s="617"/>
      <c r="BAH27" s="617"/>
      <c r="BAI27" s="617"/>
      <c r="BAJ27" s="617"/>
      <c r="BAK27" s="617"/>
      <c r="BAL27" s="617"/>
      <c r="BAM27" s="617"/>
      <c r="BAN27" s="617"/>
      <c r="BAO27" s="617"/>
      <c r="BAP27" s="617"/>
      <c r="BAQ27" s="617"/>
      <c r="BAR27" s="617"/>
      <c r="BAS27" s="617"/>
      <c r="BAT27" s="617"/>
      <c r="BAU27" s="617"/>
      <c r="BAV27" s="617"/>
      <c r="BAW27" s="617"/>
      <c r="BAX27" s="617"/>
      <c r="BAY27" s="617"/>
      <c r="BAZ27" s="617"/>
      <c r="BBA27" s="617"/>
      <c r="BBB27" s="617"/>
      <c r="BBC27" s="617"/>
      <c r="BBD27" s="617"/>
      <c r="BBE27" s="617"/>
      <c r="BBF27" s="617"/>
      <c r="BBG27" s="617"/>
      <c r="BBH27" s="617"/>
      <c r="BBI27" s="617"/>
      <c r="BBJ27" s="617"/>
      <c r="BBK27" s="617"/>
      <c r="BBL27" s="617"/>
      <c r="BBM27" s="617"/>
      <c r="BBN27" s="617"/>
      <c r="BBO27" s="617"/>
      <c r="BBP27" s="617"/>
      <c r="BBQ27" s="617"/>
      <c r="BBR27" s="617"/>
      <c r="BBS27" s="617"/>
      <c r="BBT27" s="617"/>
      <c r="BBU27" s="617"/>
      <c r="BBV27" s="617"/>
      <c r="BBW27" s="617"/>
      <c r="BBX27" s="617"/>
      <c r="BBY27" s="617"/>
      <c r="BBZ27" s="617"/>
      <c r="BCA27" s="617"/>
      <c r="BCB27" s="617"/>
      <c r="BCC27" s="617"/>
      <c r="BCD27" s="617"/>
      <c r="BCE27" s="617"/>
      <c r="BCF27" s="617"/>
      <c r="BCG27" s="617"/>
      <c r="BCH27" s="617"/>
      <c r="BCI27" s="617"/>
      <c r="BCJ27" s="617"/>
      <c r="BCK27" s="617"/>
      <c r="BCL27" s="617"/>
      <c r="BCM27" s="617"/>
      <c r="BCN27" s="617"/>
      <c r="BCO27" s="617"/>
      <c r="BCP27" s="617"/>
      <c r="BCQ27" s="617"/>
      <c r="BCR27" s="617"/>
      <c r="BCS27" s="617"/>
      <c r="BCT27" s="617"/>
      <c r="BCU27" s="617"/>
      <c r="BCV27" s="617"/>
      <c r="BCW27" s="617"/>
      <c r="BCX27" s="617"/>
      <c r="BCY27" s="617"/>
      <c r="BCZ27" s="617"/>
      <c r="BDA27" s="617"/>
      <c r="BDB27" s="617"/>
      <c r="BDC27" s="617"/>
      <c r="BDD27" s="617"/>
      <c r="BDE27" s="617"/>
      <c r="BDF27" s="617"/>
      <c r="BDG27" s="617"/>
      <c r="BDH27" s="617"/>
      <c r="BDI27" s="617"/>
      <c r="BDJ27" s="617"/>
      <c r="BDK27" s="617"/>
      <c r="BDL27" s="617"/>
      <c r="BDM27" s="617"/>
      <c r="BDN27" s="617"/>
      <c r="BDO27" s="617"/>
      <c r="BDP27" s="617"/>
      <c r="BDQ27" s="617"/>
      <c r="BDR27" s="617"/>
      <c r="BDS27" s="617"/>
      <c r="BDT27" s="617"/>
      <c r="BDU27" s="617"/>
      <c r="BDV27" s="617"/>
      <c r="BDW27" s="617"/>
      <c r="BDX27" s="617"/>
      <c r="BDY27" s="617"/>
      <c r="BDZ27" s="617"/>
      <c r="BEA27" s="617"/>
      <c r="BEB27" s="617"/>
      <c r="BEC27" s="617"/>
      <c r="BED27" s="617"/>
      <c r="BEE27" s="617"/>
      <c r="BEF27" s="617"/>
      <c r="BEG27" s="617"/>
      <c r="BEH27" s="617"/>
      <c r="BEI27" s="617"/>
      <c r="BEJ27" s="617"/>
      <c r="BEK27" s="617"/>
      <c r="BEL27" s="617"/>
      <c r="BEM27" s="617"/>
      <c r="BEN27" s="617"/>
      <c r="BEO27" s="617"/>
      <c r="BEP27" s="617"/>
      <c r="BEQ27" s="617"/>
      <c r="BER27" s="617"/>
      <c r="BES27" s="617"/>
      <c r="BET27" s="617"/>
      <c r="BEU27" s="617"/>
      <c r="BEV27" s="617"/>
      <c r="BEW27" s="617"/>
      <c r="BEX27" s="617"/>
      <c r="BEY27" s="617"/>
      <c r="BEZ27" s="617"/>
      <c r="BFA27" s="617"/>
      <c r="BFB27" s="617"/>
      <c r="BFC27" s="617"/>
      <c r="BFD27" s="617"/>
      <c r="BFE27" s="617"/>
      <c r="BFF27" s="617"/>
      <c r="BFG27" s="617"/>
      <c r="BFH27" s="617"/>
      <c r="BFI27" s="617"/>
      <c r="BFJ27" s="617"/>
      <c r="BFK27" s="617"/>
      <c r="BFL27" s="617"/>
      <c r="BFM27" s="617"/>
      <c r="BFN27" s="617"/>
      <c r="BFO27" s="617"/>
      <c r="BFP27" s="617"/>
      <c r="BFQ27" s="617"/>
      <c r="BFR27" s="617"/>
      <c r="BFS27" s="617"/>
      <c r="BFT27" s="617"/>
      <c r="BFU27" s="617"/>
      <c r="BFV27" s="617"/>
      <c r="BFW27" s="617"/>
      <c r="BFX27" s="617"/>
      <c r="BFY27" s="617"/>
      <c r="BFZ27" s="617"/>
      <c r="BGA27" s="617"/>
      <c r="BGB27" s="617"/>
      <c r="BGC27" s="617"/>
      <c r="BGD27" s="617"/>
      <c r="BGE27" s="617"/>
      <c r="BGF27" s="617"/>
      <c r="BGG27" s="617"/>
      <c r="BGH27" s="617"/>
      <c r="BGI27" s="617"/>
      <c r="BGJ27" s="617"/>
      <c r="BGK27" s="617"/>
      <c r="BGL27" s="617"/>
      <c r="BGM27" s="617"/>
      <c r="BGN27" s="617"/>
      <c r="BGO27" s="617"/>
      <c r="BGP27" s="617"/>
      <c r="BGQ27" s="617"/>
      <c r="BGR27" s="617"/>
      <c r="BGS27" s="617"/>
      <c r="BGT27" s="617"/>
      <c r="BGU27" s="617"/>
      <c r="BGV27" s="617"/>
      <c r="BGW27" s="617"/>
      <c r="BGX27" s="617"/>
      <c r="BGY27" s="617"/>
      <c r="BGZ27" s="617"/>
      <c r="BHA27" s="617"/>
      <c r="BHB27" s="617"/>
      <c r="BHC27" s="617"/>
      <c r="BHD27" s="617"/>
      <c r="BHE27" s="617"/>
      <c r="BHF27" s="617"/>
      <c r="BHG27" s="617"/>
      <c r="BHH27" s="617"/>
      <c r="BHI27" s="617"/>
      <c r="BHJ27" s="617"/>
      <c r="BHK27" s="617"/>
      <c r="BHL27" s="617"/>
      <c r="BHM27" s="617"/>
      <c r="BHN27" s="617"/>
      <c r="BHO27" s="617"/>
      <c r="BHP27" s="617"/>
      <c r="BHQ27" s="617"/>
      <c r="BHR27" s="617"/>
      <c r="BHS27" s="617"/>
      <c r="BHT27" s="617"/>
      <c r="BHU27" s="617"/>
      <c r="BHV27" s="617"/>
      <c r="BHW27" s="617"/>
      <c r="BHX27" s="617"/>
      <c r="BHY27" s="617"/>
      <c r="BHZ27" s="617"/>
      <c r="BIA27" s="617"/>
      <c r="BIB27" s="617"/>
      <c r="BIC27" s="617"/>
      <c r="BID27" s="617"/>
      <c r="BIE27" s="617"/>
      <c r="BIF27" s="617"/>
      <c r="BIG27" s="617"/>
      <c r="BIH27" s="617"/>
      <c r="BII27" s="617"/>
      <c r="BIJ27" s="617"/>
      <c r="BIK27" s="617"/>
      <c r="BIL27" s="617"/>
      <c r="BIM27" s="617"/>
      <c r="BIN27" s="617"/>
      <c r="BIO27" s="617"/>
      <c r="BIP27" s="617"/>
      <c r="BIQ27" s="617"/>
      <c r="BIR27" s="617"/>
      <c r="BIS27" s="617"/>
      <c r="BIT27" s="617"/>
      <c r="BIU27" s="617"/>
      <c r="BIV27" s="617"/>
      <c r="BIW27" s="617"/>
      <c r="BIX27" s="617"/>
      <c r="BIY27" s="617"/>
      <c r="BIZ27" s="617"/>
      <c r="BJA27" s="617"/>
      <c r="BJB27" s="617"/>
      <c r="BJC27" s="617"/>
      <c r="BJD27" s="617"/>
      <c r="BJE27" s="617"/>
      <c r="BJF27" s="617"/>
      <c r="BJG27" s="617"/>
      <c r="BJH27" s="617"/>
      <c r="BJI27" s="617"/>
      <c r="BJJ27" s="617"/>
      <c r="BJK27" s="617"/>
      <c r="BJL27" s="617"/>
      <c r="BJM27" s="617"/>
      <c r="BJN27" s="617"/>
      <c r="BJO27" s="617"/>
      <c r="BJP27" s="617"/>
      <c r="BJQ27" s="617"/>
      <c r="BJR27" s="617"/>
      <c r="BJS27" s="617"/>
      <c r="BJT27" s="617"/>
      <c r="BJU27" s="617"/>
      <c r="BJV27" s="617"/>
      <c r="BJW27" s="617"/>
      <c r="BJX27" s="617"/>
      <c r="BJY27" s="617"/>
      <c r="BJZ27" s="617"/>
      <c r="BKA27" s="617"/>
      <c r="BKB27" s="617"/>
      <c r="BKC27" s="617"/>
      <c r="BKD27" s="617"/>
      <c r="BKE27" s="617"/>
      <c r="BKF27" s="617"/>
      <c r="BKG27" s="617"/>
      <c r="BKH27" s="617"/>
      <c r="BKI27" s="617"/>
      <c r="BKJ27" s="617"/>
      <c r="BKK27" s="617"/>
      <c r="BKL27" s="617"/>
      <c r="BKM27" s="617"/>
      <c r="BKN27" s="617"/>
      <c r="BKO27" s="617"/>
      <c r="BKP27" s="617"/>
      <c r="BKQ27" s="617"/>
      <c r="BKR27" s="617"/>
      <c r="BKS27" s="617"/>
      <c r="BKT27" s="617"/>
      <c r="BKU27" s="617"/>
      <c r="BKV27" s="617"/>
      <c r="BKW27" s="617"/>
      <c r="BKX27" s="617"/>
      <c r="BKY27" s="617"/>
      <c r="BKZ27" s="617"/>
      <c r="BLA27" s="617"/>
      <c r="BLB27" s="617"/>
      <c r="BLC27" s="617"/>
      <c r="BLD27" s="617"/>
      <c r="BLE27" s="617"/>
      <c r="BLF27" s="617"/>
      <c r="BLG27" s="617"/>
      <c r="BLH27" s="617"/>
      <c r="BLI27" s="617"/>
      <c r="BLJ27" s="617"/>
      <c r="BLK27" s="617"/>
      <c r="BLL27" s="617"/>
      <c r="BLM27" s="617"/>
      <c r="BLN27" s="617"/>
      <c r="BLO27" s="617"/>
      <c r="BLP27" s="617"/>
      <c r="BLQ27" s="617"/>
      <c r="BLR27" s="617"/>
      <c r="BLS27" s="617"/>
      <c r="BLT27" s="617"/>
      <c r="BLU27" s="617"/>
      <c r="BLV27" s="617"/>
      <c r="BLW27" s="617"/>
      <c r="BLX27" s="617"/>
      <c r="BLY27" s="617"/>
      <c r="BLZ27" s="617"/>
      <c r="BMA27" s="617"/>
      <c r="BMB27" s="617"/>
      <c r="BMC27" s="617"/>
      <c r="BMD27" s="617"/>
      <c r="BME27" s="617"/>
      <c r="BMF27" s="617"/>
      <c r="BMG27" s="617"/>
      <c r="BMH27" s="617"/>
      <c r="BMI27" s="617"/>
      <c r="BMJ27" s="617"/>
      <c r="BMK27" s="617"/>
      <c r="BML27" s="617"/>
      <c r="BMM27" s="617"/>
      <c r="BMN27" s="617"/>
      <c r="BMO27" s="617"/>
      <c r="BMP27" s="617"/>
      <c r="BMQ27" s="617"/>
      <c r="BMR27" s="617"/>
      <c r="BMS27" s="617"/>
      <c r="BMT27" s="617"/>
      <c r="BMU27" s="617"/>
      <c r="BMV27" s="617"/>
      <c r="BMW27" s="617"/>
      <c r="BMX27" s="617"/>
      <c r="BMY27" s="617"/>
      <c r="BMZ27" s="617"/>
      <c r="BNA27" s="617"/>
      <c r="BNB27" s="617"/>
      <c r="BNC27" s="617"/>
      <c r="BND27" s="617"/>
      <c r="BNE27" s="617"/>
      <c r="BNF27" s="617"/>
      <c r="BNG27" s="617"/>
      <c r="BNH27" s="617"/>
      <c r="BNI27" s="617"/>
      <c r="BNJ27" s="617"/>
      <c r="BNK27" s="617"/>
      <c r="BNL27" s="617"/>
      <c r="BNM27" s="617"/>
      <c r="BNN27" s="617"/>
      <c r="BNO27" s="617"/>
      <c r="BNP27" s="617"/>
      <c r="BNQ27" s="617"/>
      <c r="BNR27" s="617"/>
      <c r="BNS27" s="617"/>
      <c r="BNT27" s="617"/>
      <c r="BNU27" s="617"/>
      <c r="BNV27" s="617"/>
      <c r="BNW27" s="617"/>
      <c r="BNX27" s="617"/>
      <c r="BNY27" s="617"/>
      <c r="BNZ27" s="617"/>
      <c r="BOA27" s="617"/>
      <c r="BOB27" s="617"/>
      <c r="BOC27" s="617"/>
      <c r="BOD27" s="617"/>
      <c r="BOE27" s="617"/>
      <c r="BOF27" s="617"/>
      <c r="BOG27" s="617"/>
      <c r="BOH27" s="617"/>
      <c r="BOI27" s="617"/>
      <c r="BOJ27" s="617"/>
      <c r="BOK27" s="617"/>
      <c r="BOL27" s="617"/>
      <c r="BOM27" s="617"/>
      <c r="BON27" s="617"/>
      <c r="BOO27" s="617"/>
      <c r="BOP27" s="617"/>
      <c r="BOQ27" s="617"/>
      <c r="BOR27" s="617"/>
      <c r="BOS27" s="617"/>
      <c r="BOT27" s="617"/>
      <c r="BOU27" s="617"/>
      <c r="BOV27" s="617"/>
      <c r="BOW27" s="617"/>
      <c r="BOX27" s="617"/>
      <c r="BOY27" s="617"/>
      <c r="BOZ27" s="617"/>
      <c r="BPA27" s="617"/>
      <c r="BPB27" s="617"/>
      <c r="BPC27" s="617"/>
      <c r="BPD27" s="617"/>
      <c r="BPE27" s="617"/>
      <c r="BPF27" s="617"/>
      <c r="BPG27" s="617"/>
      <c r="BPH27" s="617"/>
      <c r="BPI27" s="617"/>
      <c r="BPJ27" s="617"/>
      <c r="BPK27" s="617"/>
      <c r="BPL27" s="617"/>
      <c r="BPM27" s="617"/>
      <c r="BPN27" s="617"/>
      <c r="BPO27" s="617"/>
      <c r="BPP27" s="617"/>
      <c r="BPQ27" s="617"/>
      <c r="BPR27" s="617"/>
      <c r="BPS27" s="617"/>
      <c r="BPT27" s="617"/>
      <c r="BPU27" s="617"/>
      <c r="BPV27" s="617"/>
      <c r="BPW27" s="617"/>
      <c r="BPX27" s="617"/>
      <c r="BPY27" s="617"/>
      <c r="BPZ27" s="617"/>
      <c r="BQA27" s="617"/>
      <c r="BQB27" s="617"/>
      <c r="BQC27" s="617"/>
      <c r="BQD27" s="617"/>
      <c r="BQE27" s="617"/>
      <c r="BQF27" s="617"/>
      <c r="BQG27" s="617"/>
      <c r="BQH27" s="617"/>
      <c r="BQI27" s="617"/>
      <c r="BQJ27" s="617"/>
      <c r="BQK27" s="617"/>
      <c r="BQL27" s="617"/>
      <c r="BQM27" s="617"/>
      <c r="BQN27" s="617"/>
      <c r="BQO27" s="617"/>
      <c r="BQP27" s="617"/>
      <c r="BQQ27" s="617"/>
      <c r="BQR27" s="617"/>
      <c r="BQS27" s="617"/>
      <c r="BQT27" s="617"/>
      <c r="BQU27" s="617"/>
      <c r="BQV27" s="617"/>
      <c r="BQW27" s="617"/>
      <c r="BQX27" s="617"/>
      <c r="BQY27" s="617"/>
      <c r="BQZ27" s="617"/>
      <c r="BRA27" s="617"/>
      <c r="BRB27" s="617"/>
      <c r="BRC27" s="617"/>
      <c r="BRD27" s="617"/>
      <c r="BRE27" s="617"/>
      <c r="BRF27" s="617"/>
      <c r="BRG27" s="617"/>
      <c r="BRH27" s="617"/>
      <c r="BRI27" s="617"/>
      <c r="BRJ27" s="617"/>
      <c r="BRK27" s="617"/>
      <c r="BRL27" s="617"/>
      <c r="BRM27" s="617"/>
      <c r="BRN27" s="617"/>
      <c r="BRO27" s="617"/>
      <c r="BRP27" s="617"/>
      <c r="BRQ27" s="617"/>
      <c r="BRR27" s="617"/>
      <c r="BRS27" s="617"/>
      <c r="BRT27" s="617"/>
      <c r="BRU27" s="617"/>
      <c r="BRV27" s="617"/>
      <c r="BRW27" s="617"/>
      <c r="BRX27" s="617"/>
      <c r="BRY27" s="617"/>
      <c r="BRZ27" s="617"/>
      <c r="BSA27" s="617"/>
      <c r="BSB27" s="617"/>
      <c r="BSC27" s="617"/>
      <c r="BSD27" s="617"/>
      <c r="BSE27" s="617"/>
      <c r="BSF27" s="617"/>
      <c r="BSG27" s="617"/>
      <c r="BSH27" s="617"/>
      <c r="BSI27" s="617"/>
      <c r="BSJ27" s="617"/>
      <c r="BSK27" s="617"/>
      <c r="BSL27" s="617"/>
      <c r="BSM27" s="617"/>
      <c r="BSN27" s="617"/>
      <c r="BSO27" s="617"/>
      <c r="BSP27" s="617"/>
      <c r="BSQ27" s="617"/>
      <c r="BSR27" s="617"/>
      <c r="BSS27" s="617"/>
      <c r="BST27" s="617"/>
      <c r="BSU27" s="617"/>
      <c r="BSV27" s="617"/>
      <c r="BSW27" s="617"/>
      <c r="BSX27" s="617"/>
      <c r="BSY27" s="617"/>
      <c r="BSZ27" s="617"/>
      <c r="BTA27" s="617"/>
      <c r="BTB27" s="617"/>
      <c r="BTC27" s="617"/>
      <c r="BTD27" s="617"/>
      <c r="BTE27" s="617"/>
      <c r="BTF27" s="617"/>
      <c r="BTG27" s="617"/>
      <c r="BTH27" s="617"/>
      <c r="BTI27" s="617"/>
      <c r="BTJ27" s="617"/>
      <c r="BTK27" s="617"/>
      <c r="BTL27" s="617"/>
      <c r="BTM27" s="617"/>
      <c r="BTN27" s="617"/>
      <c r="BTO27" s="617"/>
      <c r="BTP27" s="617"/>
      <c r="BTQ27" s="617"/>
      <c r="BTR27" s="617"/>
      <c r="BTS27" s="617"/>
      <c r="BTT27" s="617"/>
      <c r="BTU27" s="617"/>
      <c r="BTV27" s="617"/>
      <c r="BTW27" s="617"/>
      <c r="BTX27" s="617"/>
      <c r="BTY27" s="617"/>
      <c r="BTZ27" s="617"/>
      <c r="BUA27" s="617"/>
      <c r="BUB27" s="617"/>
      <c r="BUC27" s="617"/>
      <c r="BUD27" s="617"/>
      <c r="BUE27" s="617"/>
      <c r="BUF27" s="617"/>
      <c r="BUG27" s="617"/>
      <c r="BUH27" s="617"/>
      <c r="BUI27" s="617"/>
      <c r="BUJ27" s="617"/>
      <c r="BUK27" s="617"/>
      <c r="BUL27" s="617"/>
      <c r="BUM27" s="617"/>
      <c r="BUN27" s="617"/>
      <c r="BUO27" s="617"/>
      <c r="BUP27" s="617"/>
      <c r="BUQ27" s="617"/>
      <c r="BUR27" s="617"/>
      <c r="BUS27" s="617"/>
      <c r="BUT27" s="617"/>
      <c r="BUU27" s="617"/>
      <c r="BUV27" s="617"/>
      <c r="BUW27" s="617"/>
      <c r="BUX27" s="617"/>
      <c r="BUY27" s="617"/>
      <c r="BUZ27" s="617"/>
      <c r="BVA27" s="617"/>
      <c r="BVB27" s="617"/>
      <c r="BVC27" s="617"/>
      <c r="BVD27" s="617"/>
      <c r="BVE27" s="617"/>
      <c r="BVF27" s="617"/>
      <c r="BVG27" s="617"/>
      <c r="BVH27" s="617"/>
      <c r="BVI27" s="617"/>
      <c r="BVJ27" s="617"/>
      <c r="BVK27" s="617"/>
      <c r="BVL27" s="617"/>
      <c r="BVM27" s="617"/>
      <c r="BVN27" s="617"/>
      <c r="BVO27" s="617"/>
      <c r="BVP27" s="617"/>
      <c r="BVQ27" s="617"/>
      <c r="BVR27" s="617"/>
      <c r="BVS27" s="617"/>
      <c r="BVT27" s="617"/>
      <c r="BVU27" s="617"/>
      <c r="BVV27" s="617"/>
      <c r="BVW27" s="617"/>
      <c r="BVX27" s="617"/>
      <c r="BVY27" s="617"/>
      <c r="BVZ27" s="617"/>
      <c r="BWA27" s="617"/>
      <c r="BWB27" s="617"/>
      <c r="BWC27" s="617"/>
      <c r="BWD27" s="617"/>
      <c r="BWE27" s="617"/>
      <c r="BWF27" s="617"/>
      <c r="BWG27" s="617"/>
      <c r="BWH27" s="617"/>
      <c r="BWI27" s="617"/>
      <c r="BWJ27" s="617"/>
      <c r="BWK27" s="617"/>
      <c r="BWL27" s="617"/>
      <c r="BWM27" s="617"/>
      <c r="BWN27" s="617"/>
      <c r="BWO27" s="617"/>
      <c r="BWP27" s="617"/>
      <c r="BWQ27" s="617"/>
      <c r="BWR27" s="617"/>
      <c r="BWS27" s="617"/>
      <c r="BWT27" s="617"/>
      <c r="BWU27" s="617"/>
      <c r="BWV27" s="617"/>
      <c r="BWW27" s="617"/>
      <c r="BWX27" s="617"/>
      <c r="BWY27" s="617"/>
      <c r="BWZ27" s="617"/>
      <c r="BXA27" s="617"/>
      <c r="BXB27" s="617"/>
      <c r="BXC27" s="617"/>
      <c r="BXD27" s="617"/>
      <c r="BXE27" s="617"/>
      <c r="BXF27" s="617"/>
      <c r="BXG27" s="617"/>
      <c r="BXH27" s="617"/>
      <c r="BXI27" s="617"/>
      <c r="BXJ27" s="617"/>
      <c r="BXK27" s="617"/>
      <c r="BXL27" s="617"/>
      <c r="BXM27" s="617"/>
      <c r="BXN27" s="617"/>
      <c r="BXO27" s="617"/>
      <c r="BXP27" s="617"/>
      <c r="BXQ27" s="617"/>
      <c r="BXR27" s="617"/>
      <c r="BXS27" s="617"/>
      <c r="BXT27" s="617"/>
      <c r="BXU27" s="617"/>
      <c r="BXV27" s="617"/>
      <c r="BXW27" s="617"/>
      <c r="BXX27" s="617"/>
      <c r="BXY27" s="617"/>
      <c r="BXZ27" s="617"/>
      <c r="BYA27" s="617"/>
      <c r="BYB27" s="617"/>
      <c r="BYC27" s="617"/>
      <c r="BYD27" s="617"/>
      <c r="BYE27" s="617"/>
      <c r="BYF27" s="617"/>
      <c r="BYG27" s="617"/>
      <c r="BYH27" s="617"/>
      <c r="BYI27" s="617"/>
      <c r="BYJ27" s="617"/>
      <c r="BYK27" s="617"/>
      <c r="BYL27" s="617"/>
      <c r="BYM27" s="617"/>
      <c r="BYN27" s="617"/>
      <c r="BYO27" s="617"/>
      <c r="BYP27" s="617"/>
      <c r="BYQ27" s="617"/>
      <c r="BYR27" s="617"/>
      <c r="BYS27" s="617"/>
      <c r="BYT27" s="617"/>
      <c r="BYU27" s="617"/>
      <c r="BYV27" s="617"/>
      <c r="BYW27" s="617"/>
      <c r="BYX27" s="617"/>
      <c r="BYY27" s="617"/>
      <c r="BYZ27" s="617"/>
      <c r="BZA27" s="617"/>
      <c r="BZB27" s="617"/>
      <c r="BZC27" s="617"/>
      <c r="BZD27" s="617"/>
      <c r="BZE27" s="617"/>
      <c r="BZF27" s="617"/>
      <c r="BZG27" s="617"/>
      <c r="BZH27" s="617"/>
      <c r="BZI27" s="617"/>
      <c r="BZJ27" s="617"/>
      <c r="BZK27" s="617"/>
      <c r="BZL27" s="617"/>
      <c r="BZM27" s="617"/>
      <c r="BZN27" s="617"/>
      <c r="BZO27" s="617"/>
      <c r="BZP27" s="617"/>
      <c r="BZQ27" s="617"/>
      <c r="BZR27" s="617"/>
      <c r="BZS27" s="617"/>
      <c r="BZT27" s="617"/>
      <c r="BZU27" s="617"/>
      <c r="BZV27" s="617"/>
      <c r="BZW27" s="617"/>
      <c r="BZX27" s="617"/>
      <c r="BZY27" s="617"/>
      <c r="BZZ27" s="617"/>
      <c r="CAA27" s="617"/>
      <c r="CAB27" s="617"/>
      <c r="CAC27" s="617"/>
      <c r="CAD27" s="617"/>
      <c r="CAE27" s="617"/>
      <c r="CAF27" s="617"/>
      <c r="CAG27" s="617"/>
      <c r="CAH27" s="617"/>
      <c r="CAI27" s="617"/>
      <c r="CAJ27" s="617"/>
      <c r="CAK27" s="617"/>
      <c r="CAL27" s="617"/>
      <c r="CAM27" s="617"/>
      <c r="CAN27" s="617"/>
      <c r="CAO27" s="617"/>
      <c r="CAP27" s="617"/>
      <c r="CAQ27" s="617"/>
      <c r="CAR27" s="617"/>
      <c r="CAS27" s="617"/>
      <c r="CAT27" s="617"/>
      <c r="CAU27" s="617"/>
      <c r="CAV27" s="617"/>
      <c r="CAW27" s="617"/>
      <c r="CAX27" s="617"/>
      <c r="CAY27" s="617"/>
      <c r="CAZ27" s="617"/>
      <c r="CBA27" s="617"/>
      <c r="CBB27" s="617"/>
      <c r="CBC27" s="617"/>
      <c r="CBD27" s="617"/>
      <c r="CBE27" s="617"/>
      <c r="CBF27" s="617"/>
      <c r="CBG27" s="617"/>
      <c r="CBH27" s="617"/>
      <c r="CBI27" s="617"/>
      <c r="CBJ27" s="617"/>
      <c r="CBK27" s="617"/>
      <c r="CBL27" s="617"/>
      <c r="CBM27" s="617"/>
      <c r="CBN27" s="617"/>
      <c r="CBO27" s="617"/>
      <c r="CBP27" s="617"/>
      <c r="CBQ27" s="617"/>
      <c r="CBR27" s="617"/>
      <c r="CBS27" s="617"/>
      <c r="CBT27" s="617"/>
      <c r="CBU27" s="617"/>
      <c r="CBV27" s="617"/>
      <c r="CBW27" s="617"/>
      <c r="CBX27" s="617"/>
      <c r="CBY27" s="617"/>
      <c r="CBZ27" s="617"/>
      <c r="CCA27" s="617"/>
      <c r="CCB27" s="617"/>
      <c r="CCC27" s="617"/>
      <c r="CCD27" s="617"/>
      <c r="CCE27" s="617"/>
      <c r="CCF27" s="617"/>
      <c r="CCG27" s="617"/>
      <c r="CCH27" s="617"/>
      <c r="CCI27" s="617"/>
      <c r="CCJ27" s="617"/>
      <c r="CCK27" s="617"/>
      <c r="CCL27" s="617"/>
      <c r="CCM27" s="617"/>
      <c r="CCN27" s="617"/>
      <c r="CCO27" s="617"/>
      <c r="CCP27" s="617"/>
      <c r="CCQ27" s="617"/>
      <c r="CCR27" s="617"/>
      <c r="CCS27" s="617"/>
      <c r="CCT27" s="617"/>
      <c r="CCU27" s="617"/>
      <c r="CCV27" s="617"/>
      <c r="CCW27" s="617"/>
      <c r="CCX27" s="617"/>
      <c r="CCY27" s="617"/>
      <c r="CCZ27" s="617"/>
      <c r="CDA27" s="617"/>
      <c r="CDB27" s="617"/>
      <c r="CDC27" s="617"/>
      <c r="CDD27" s="617"/>
      <c r="CDE27" s="617"/>
      <c r="CDF27" s="617"/>
      <c r="CDG27" s="617"/>
      <c r="CDH27" s="617"/>
      <c r="CDI27" s="617"/>
      <c r="CDJ27" s="617"/>
      <c r="CDK27" s="617"/>
      <c r="CDL27" s="617"/>
      <c r="CDM27" s="617"/>
      <c r="CDN27" s="617"/>
      <c r="CDO27" s="617"/>
      <c r="CDP27" s="617"/>
      <c r="CDQ27" s="617"/>
      <c r="CDR27" s="617"/>
      <c r="CDS27" s="617"/>
      <c r="CDT27" s="617"/>
      <c r="CDU27" s="617"/>
      <c r="CDV27" s="617"/>
      <c r="CDW27" s="617"/>
      <c r="CDX27" s="617"/>
      <c r="CDY27" s="617"/>
      <c r="CDZ27" s="617"/>
      <c r="CEA27" s="617"/>
      <c r="CEB27" s="617"/>
      <c r="CEC27" s="617"/>
      <c r="CED27" s="617"/>
      <c r="CEE27" s="617"/>
      <c r="CEF27" s="617"/>
      <c r="CEG27" s="617"/>
      <c r="CEH27" s="617"/>
      <c r="CEI27" s="617"/>
      <c r="CEJ27" s="617"/>
      <c r="CEK27" s="617"/>
      <c r="CEL27" s="617"/>
      <c r="CEM27" s="617"/>
      <c r="CEN27" s="617"/>
      <c r="CEO27" s="617"/>
      <c r="CEP27" s="617"/>
      <c r="CEQ27" s="617"/>
      <c r="CER27" s="617"/>
      <c r="CES27" s="617"/>
      <c r="CET27" s="617"/>
      <c r="CEU27" s="617"/>
      <c r="CEV27" s="617"/>
      <c r="CEW27" s="617"/>
      <c r="CEX27" s="617"/>
      <c r="CEY27" s="617"/>
      <c r="CEZ27" s="617"/>
      <c r="CFA27" s="617"/>
      <c r="CFB27" s="617"/>
      <c r="CFC27" s="617"/>
      <c r="CFD27" s="617"/>
      <c r="CFE27" s="617"/>
      <c r="CFF27" s="617"/>
      <c r="CFG27" s="617"/>
      <c r="CFH27" s="617"/>
      <c r="CFI27" s="617"/>
      <c r="CFJ27" s="617"/>
      <c r="CFK27" s="617"/>
      <c r="CFL27" s="617"/>
      <c r="CFM27" s="617"/>
      <c r="CFN27" s="617"/>
      <c r="CFO27" s="617"/>
      <c r="CFP27" s="617"/>
      <c r="CFQ27" s="617"/>
      <c r="CFR27" s="617"/>
      <c r="CFS27" s="617"/>
      <c r="CFT27" s="617"/>
      <c r="CFU27" s="617"/>
      <c r="CFV27" s="617"/>
      <c r="CFW27" s="617"/>
      <c r="CFX27" s="617"/>
      <c r="CFY27" s="617"/>
      <c r="CFZ27" s="617"/>
      <c r="CGA27" s="617"/>
      <c r="CGB27" s="617"/>
      <c r="CGC27" s="617"/>
      <c r="CGD27" s="617"/>
      <c r="CGE27" s="617"/>
      <c r="CGF27" s="617"/>
      <c r="CGG27" s="617"/>
      <c r="CGH27" s="617"/>
      <c r="CGI27" s="617"/>
      <c r="CGJ27" s="617"/>
      <c r="CGK27" s="617"/>
      <c r="CGL27" s="617"/>
      <c r="CGM27" s="617"/>
      <c r="CGN27" s="617"/>
      <c r="CGO27" s="617"/>
      <c r="CGP27" s="617"/>
      <c r="CGQ27" s="617"/>
      <c r="CGR27" s="617"/>
      <c r="CGS27" s="617"/>
      <c r="CGT27" s="617"/>
      <c r="CGU27" s="617"/>
      <c r="CGV27" s="617"/>
      <c r="CGW27" s="617"/>
      <c r="CGX27" s="617"/>
      <c r="CGY27" s="617"/>
      <c r="CGZ27" s="617"/>
      <c r="CHA27" s="617"/>
      <c r="CHB27" s="617"/>
      <c r="CHC27" s="617"/>
      <c r="CHD27" s="617"/>
      <c r="CHE27" s="617"/>
      <c r="CHF27" s="617"/>
      <c r="CHG27" s="617"/>
      <c r="CHH27" s="617"/>
      <c r="CHI27" s="617"/>
      <c r="CHJ27" s="617"/>
      <c r="CHK27" s="617"/>
      <c r="CHL27" s="617"/>
      <c r="CHM27" s="617"/>
      <c r="CHN27" s="617"/>
      <c r="CHO27" s="617"/>
      <c r="CHP27" s="617"/>
      <c r="CHQ27" s="617"/>
      <c r="CHR27" s="617"/>
      <c r="CHS27" s="617"/>
      <c r="CHT27" s="617"/>
      <c r="CHU27" s="617"/>
      <c r="CHV27" s="617"/>
      <c r="CHW27" s="617"/>
      <c r="CHX27" s="617"/>
      <c r="CHY27" s="617"/>
      <c r="CHZ27" s="617"/>
      <c r="CIA27" s="617"/>
      <c r="CIB27" s="617"/>
      <c r="CIC27" s="617"/>
      <c r="CID27" s="617"/>
      <c r="CIE27" s="617"/>
      <c r="CIF27" s="617"/>
      <c r="CIG27" s="617"/>
      <c r="CIH27" s="617"/>
      <c r="CII27" s="617"/>
      <c r="CIJ27" s="617"/>
      <c r="CIK27" s="617"/>
      <c r="CIL27" s="617"/>
      <c r="CIM27" s="617"/>
      <c r="CIN27" s="617"/>
      <c r="CIO27" s="617"/>
      <c r="CIP27" s="617"/>
      <c r="CIQ27" s="617"/>
      <c r="CIR27" s="617"/>
      <c r="CIS27" s="617"/>
      <c r="CIT27" s="617"/>
      <c r="CIU27" s="617"/>
      <c r="CIV27" s="617"/>
      <c r="CIW27" s="617"/>
      <c r="CIX27" s="617"/>
      <c r="CIY27" s="617"/>
      <c r="CIZ27" s="617"/>
      <c r="CJA27" s="617"/>
      <c r="CJB27" s="617"/>
      <c r="CJC27" s="617"/>
      <c r="CJD27" s="617"/>
      <c r="CJE27" s="617"/>
      <c r="CJF27" s="617"/>
      <c r="CJG27" s="617"/>
      <c r="CJH27" s="617"/>
      <c r="CJI27" s="617"/>
      <c r="CJJ27" s="617"/>
      <c r="CJK27" s="617"/>
      <c r="CJL27" s="617"/>
      <c r="CJM27" s="617"/>
      <c r="CJN27" s="617"/>
      <c r="CJO27" s="617"/>
      <c r="CJP27" s="617"/>
      <c r="CJQ27" s="617"/>
      <c r="CJR27" s="617"/>
      <c r="CJS27" s="617"/>
      <c r="CJT27" s="617"/>
      <c r="CJU27" s="617"/>
      <c r="CJV27" s="617"/>
      <c r="CJW27" s="617"/>
      <c r="CJX27" s="617"/>
      <c r="CJY27" s="617"/>
      <c r="CJZ27" s="617"/>
      <c r="CKA27" s="617"/>
      <c r="CKB27" s="617"/>
      <c r="CKC27" s="617"/>
      <c r="CKD27" s="617"/>
      <c r="CKE27" s="617"/>
      <c r="CKF27" s="617"/>
      <c r="CKG27" s="617"/>
      <c r="CKH27" s="617"/>
      <c r="CKI27" s="617"/>
      <c r="CKJ27" s="617"/>
      <c r="CKK27" s="617"/>
      <c r="CKL27" s="617"/>
      <c r="CKM27" s="617"/>
      <c r="CKN27" s="617"/>
      <c r="CKO27" s="617"/>
      <c r="CKP27" s="617"/>
      <c r="CKQ27" s="617"/>
      <c r="CKR27" s="617"/>
      <c r="CKS27" s="617"/>
      <c r="CKT27" s="617"/>
      <c r="CKU27" s="617"/>
      <c r="CKV27" s="617"/>
      <c r="CKW27" s="617"/>
      <c r="CKX27" s="617"/>
      <c r="CKY27" s="617"/>
      <c r="CKZ27" s="617"/>
      <c r="CLA27" s="617"/>
      <c r="CLB27" s="617"/>
      <c r="CLC27" s="617"/>
      <c r="CLD27" s="617"/>
      <c r="CLE27" s="617"/>
      <c r="CLF27" s="617"/>
      <c r="CLG27" s="617"/>
      <c r="CLH27" s="617"/>
      <c r="CLI27" s="617"/>
      <c r="CLJ27" s="617"/>
      <c r="CLK27" s="617"/>
      <c r="CLL27" s="617"/>
      <c r="CLM27" s="617"/>
      <c r="CLN27" s="617"/>
      <c r="CLO27" s="617"/>
      <c r="CLP27" s="617"/>
      <c r="CLQ27" s="617"/>
      <c r="CLR27" s="617"/>
      <c r="CLS27" s="617"/>
      <c r="CLT27" s="617"/>
      <c r="CLU27" s="617"/>
      <c r="CLV27" s="617"/>
      <c r="CLW27" s="617"/>
      <c r="CLX27" s="617"/>
      <c r="CLY27" s="617"/>
      <c r="CLZ27" s="617"/>
      <c r="CMA27" s="617"/>
      <c r="CMB27" s="617"/>
      <c r="CMC27" s="617"/>
      <c r="CMD27" s="617"/>
      <c r="CME27" s="617"/>
      <c r="CMF27" s="617"/>
      <c r="CMG27" s="617"/>
      <c r="CMH27" s="617"/>
      <c r="CMI27" s="617"/>
      <c r="CMJ27" s="617"/>
      <c r="CMK27" s="617"/>
      <c r="CML27" s="617"/>
      <c r="CMM27" s="617"/>
      <c r="CMN27" s="617"/>
      <c r="CMO27" s="617"/>
      <c r="CMP27" s="617"/>
      <c r="CMQ27" s="617"/>
      <c r="CMR27" s="617"/>
      <c r="CMS27" s="617"/>
      <c r="CMT27" s="617"/>
      <c r="CMU27" s="617"/>
      <c r="CMV27" s="617"/>
      <c r="CMW27" s="617"/>
      <c r="CMX27" s="617"/>
      <c r="CMY27" s="617"/>
      <c r="CMZ27" s="617"/>
      <c r="CNA27" s="617"/>
      <c r="CNB27" s="617"/>
      <c r="CNC27" s="617"/>
      <c r="CND27" s="617"/>
      <c r="CNE27" s="617"/>
      <c r="CNF27" s="617"/>
      <c r="CNG27" s="617"/>
      <c r="CNH27" s="617"/>
      <c r="CNI27" s="617"/>
      <c r="CNJ27" s="617"/>
      <c r="CNK27" s="617"/>
      <c r="CNL27" s="617"/>
      <c r="CNM27" s="617"/>
      <c r="CNN27" s="617"/>
      <c r="CNO27" s="617"/>
      <c r="CNP27" s="617"/>
      <c r="CNQ27" s="617"/>
      <c r="CNR27" s="617"/>
      <c r="CNS27" s="617"/>
      <c r="CNT27" s="617"/>
      <c r="CNU27" s="617"/>
      <c r="CNV27" s="617"/>
      <c r="CNW27" s="617"/>
      <c r="CNX27" s="617"/>
      <c r="CNY27" s="617"/>
      <c r="CNZ27" s="617"/>
      <c r="COA27" s="617"/>
      <c r="COB27" s="617"/>
      <c r="COC27" s="617"/>
      <c r="COD27" s="617"/>
      <c r="COE27" s="617"/>
      <c r="COF27" s="617"/>
      <c r="COG27" s="617"/>
      <c r="COH27" s="617"/>
      <c r="COI27" s="617"/>
      <c r="COJ27" s="617"/>
      <c r="COK27" s="617"/>
      <c r="COL27" s="617"/>
      <c r="COM27" s="617"/>
      <c r="CON27" s="617"/>
      <c r="COO27" s="617"/>
      <c r="COP27" s="617"/>
      <c r="COQ27" s="617"/>
      <c r="COR27" s="617"/>
      <c r="COS27" s="617"/>
      <c r="COT27" s="617"/>
      <c r="COU27" s="617"/>
      <c r="COV27" s="617"/>
      <c r="COW27" s="617"/>
      <c r="COX27" s="617"/>
      <c r="COY27" s="617"/>
      <c r="COZ27" s="617"/>
      <c r="CPA27" s="617"/>
      <c r="CPB27" s="617"/>
      <c r="CPC27" s="617"/>
      <c r="CPD27" s="617"/>
      <c r="CPE27" s="617"/>
      <c r="CPF27" s="617"/>
      <c r="CPG27" s="617"/>
      <c r="CPH27" s="617"/>
      <c r="CPI27" s="617"/>
      <c r="CPJ27" s="617"/>
      <c r="CPK27" s="617"/>
      <c r="CPL27" s="617"/>
      <c r="CPM27" s="617"/>
      <c r="CPN27" s="617"/>
      <c r="CPO27" s="617"/>
      <c r="CPP27" s="617"/>
      <c r="CPQ27" s="617"/>
      <c r="CPR27" s="617"/>
      <c r="CPS27" s="617"/>
      <c r="CPT27" s="617"/>
      <c r="CPU27" s="617"/>
      <c r="CPV27" s="617"/>
      <c r="CPW27" s="617"/>
      <c r="CPX27" s="617"/>
      <c r="CPY27" s="617"/>
      <c r="CPZ27" s="617"/>
      <c r="CQA27" s="617"/>
      <c r="CQB27" s="617"/>
      <c r="CQC27" s="617"/>
      <c r="CQD27" s="617"/>
      <c r="CQE27" s="617"/>
      <c r="CQF27" s="617"/>
      <c r="CQG27" s="617"/>
      <c r="CQH27" s="617"/>
      <c r="CQI27" s="617"/>
      <c r="CQJ27" s="617"/>
      <c r="CQK27" s="617"/>
      <c r="CQL27" s="617"/>
      <c r="CQM27" s="617"/>
      <c r="CQN27" s="617"/>
      <c r="CQO27" s="617"/>
      <c r="CQP27" s="617"/>
      <c r="CQQ27" s="617"/>
      <c r="CQR27" s="617"/>
      <c r="CQS27" s="617"/>
      <c r="CQT27" s="617"/>
      <c r="CQU27" s="617"/>
      <c r="CQV27" s="617"/>
      <c r="CQW27" s="617"/>
      <c r="CQX27" s="617"/>
      <c r="CQY27" s="617"/>
      <c r="CQZ27" s="617"/>
      <c r="CRA27" s="617"/>
      <c r="CRB27" s="617"/>
      <c r="CRC27" s="617"/>
      <c r="CRD27" s="617"/>
      <c r="CRE27" s="617"/>
      <c r="CRF27" s="617"/>
      <c r="CRG27" s="617"/>
      <c r="CRH27" s="617"/>
      <c r="CRI27" s="617"/>
      <c r="CRJ27" s="617"/>
      <c r="CRK27" s="617"/>
      <c r="CRL27" s="617"/>
      <c r="CRM27" s="617"/>
      <c r="CRN27" s="617"/>
      <c r="CRO27" s="617"/>
      <c r="CRP27" s="617"/>
      <c r="CRQ27" s="617"/>
      <c r="CRR27" s="617"/>
      <c r="CRS27" s="617"/>
      <c r="CRT27" s="617"/>
      <c r="CRU27" s="617"/>
      <c r="CRV27" s="617"/>
      <c r="CRW27" s="617"/>
      <c r="CRX27" s="617"/>
      <c r="CRY27" s="617"/>
      <c r="CRZ27" s="617"/>
      <c r="CSA27" s="617"/>
      <c r="CSB27" s="617"/>
      <c r="CSC27" s="617"/>
      <c r="CSD27" s="617"/>
      <c r="CSE27" s="617"/>
      <c r="CSF27" s="617"/>
      <c r="CSG27" s="617"/>
      <c r="CSH27" s="617"/>
      <c r="CSI27" s="617"/>
      <c r="CSJ27" s="617"/>
      <c r="CSK27" s="617"/>
      <c r="CSL27" s="617"/>
      <c r="CSM27" s="617"/>
      <c r="CSN27" s="617"/>
      <c r="CSO27" s="617"/>
      <c r="CSP27" s="617"/>
      <c r="CSQ27" s="617"/>
      <c r="CSR27" s="617"/>
      <c r="CSS27" s="617"/>
      <c r="CST27" s="617"/>
      <c r="CSU27" s="617"/>
      <c r="CSV27" s="617"/>
      <c r="CSW27" s="617"/>
      <c r="CSX27" s="617"/>
      <c r="CSY27" s="617"/>
      <c r="CSZ27" s="617"/>
      <c r="CTA27" s="617"/>
      <c r="CTB27" s="617"/>
      <c r="CTC27" s="617"/>
      <c r="CTD27" s="617"/>
      <c r="CTE27" s="617"/>
      <c r="CTF27" s="617"/>
      <c r="CTG27" s="617"/>
      <c r="CTH27" s="617"/>
      <c r="CTI27" s="617"/>
      <c r="CTJ27" s="617"/>
      <c r="CTK27" s="617"/>
      <c r="CTL27" s="617"/>
      <c r="CTM27" s="617"/>
      <c r="CTN27" s="617"/>
      <c r="CTO27" s="617"/>
      <c r="CTP27" s="617"/>
      <c r="CTQ27" s="617"/>
      <c r="CTR27" s="617"/>
      <c r="CTS27" s="617"/>
      <c r="CTT27" s="617"/>
      <c r="CTU27" s="617"/>
      <c r="CTV27" s="617"/>
      <c r="CTW27" s="617"/>
      <c r="CTX27" s="617"/>
      <c r="CTY27" s="617"/>
      <c r="CTZ27" s="617"/>
      <c r="CUA27" s="617"/>
      <c r="CUB27" s="617"/>
      <c r="CUC27" s="617"/>
      <c r="CUD27" s="617"/>
      <c r="CUE27" s="617"/>
      <c r="CUF27" s="617"/>
      <c r="CUG27" s="617"/>
      <c r="CUH27" s="617"/>
      <c r="CUI27" s="617"/>
      <c r="CUJ27" s="617"/>
      <c r="CUK27" s="617"/>
      <c r="CUL27" s="617"/>
      <c r="CUM27" s="617"/>
      <c r="CUN27" s="617"/>
      <c r="CUO27" s="617"/>
      <c r="CUP27" s="617"/>
      <c r="CUQ27" s="617"/>
      <c r="CUR27" s="617"/>
      <c r="CUS27" s="617"/>
      <c r="CUT27" s="617"/>
      <c r="CUU27" s="617"/>
      <c r="CUV27" s="617"/>
      <c r="CUW27" s="617"/>
      <c r="CUX27" s="617"/>
      <c r="CUY27" s="617"/>
      <c r="CUZ27" s="617"/>
      <c r="CVA27" s="617"/>
      <c r="CVB27" s="617"/>
      <c r="CVC27" s="617"/>
      <c r="CVD27" s="617"/>
      <c r="CVE27" s="617"/>
      <c r="CVF27" s="617"/>
      <c r="CVG27" s="617"/>
      <c r="CVH27" s="617"/>
      <c r="CVI27" s="617"/>
      <c r="CVJ27" s="617"/>
      <c r="CVK27" s="617"/>
      <c r="CVL27" s="617"/>
      <c r="CVM27" s="617"/>
      <c r="CVN27" s="617"/>
      <c r="CVO27" s="617"/>
      <c r="CVP27" s="617"/>
      <c r="CVQ27" s="617"/>
      <c r="CVR27" s="617"/>
      <c r="CVS27" s="617"/>
      <c r="CVT27" s="617"/>
      <c r="CVU27" s="617"/>
      <c r="CVV27" s="617"/>
      <c r="CVW27" s="617"/>
      <c r="CVX27" s="617"/>
      <c r="CVY27" s="617"/>
      <c r="CVZ27" s="617"/>
      <c r="CWA27" s="617"/>
      <c r="CWB27" s="617"/>
      <c r="CWC27" s="617"/>
      <c r="CWD27" s="617"/>
      <c r="CWE27" s="617"/>
      <c r="CWF27" s="617"/>
      <c r="CWG27" s="617"/>
      <c r="CWH27" s="617"/>
      <c r="CWI27" s="617"/>
      <c r="CWJ27" s="617"/>
      <c r="CWK27" s="617"/>
      <c r="CWL27" s="617"/>
      <c r="CWM27" s="617"/>
      <c r="CWN27" s="617"/>
      <c r="CWO27" s="617"/>
      <c r="CWP27" s="617"/>
      <c r="CWQ27" s="617"/>
      <c r="CWR27" s="617"/>
      <c r="CWS27" s="617"/>
      <c r="CWT27" s="617"/>
      <c r="CWU27" s="617"/>
      <c r="CWV27" s="617"/>
      <c r="CWW27" s="617"/>
      <c r="CWX27" s="617"/>
      <c r="CWY27" s="617"/>
      <c r="CWZ27" s="617"/>
      <c r="CXA27" s="617"/>
      <c r="CXB27" s="617"/>
      <c r="CXC27" s="617"/>
      <c r="CXD27" s="617"/>
      <c r="CXE27" s="617"/>
      <c r="CXF27" s="617"/>
      <c r="CXG27" s="617"/>
      <c r="CXH27" s="617"/>
      <c r="CXI27" s="617"/>
      <c r="CXJ27" s="617"/>
      <c r="CXK27" s="617"/>
      <c r="CXL27" s="617"/>
      <c r="CXM27" s="617"/>
      <c r="CXN27" s="617"/>
      <c r="CXO27" s="617"/>
      <c r="CXP27" s="617"/>
      <c r="CXQ27" s="617"/>
      <c r="CXR27" s="617"/>
      <c r="CXS27" s="617"/>
      <c r="CXT27" s="617"/>
      <c r="CXU27" s="617"/>
      <c r="CXV27" s="617"/>
      <c r="CXW27" s="617"/>
      <c r="CXX27" s="617"/>
      <c r="CXY27" s="617"/>
      <c r="CXZ27" s="617"/>
      <c r="CYA27" s="617"/>
      <c r="CYB27" s="617"/>
      <c r="CYC27" s="617"/>
      <c r="CYD27" s="617"/>
      <c r="CYE27" s="617"/>
      <c r="CYF27" s="617"/>
      <c r="CYG27" s="617"/>
      <c r="CYH27" s="617"/>
      <c r="CYI27" s="617"/>
      <c r="CYJ27" s="617"/>
      <c r="CYK27" s="617"/>
      <c r="CYL27" s="617"/>
      <c r="CYM27" s="617"/>
      <c r="CYN27" s="617"/>
      <c r="CYO27" s="617"/>
      <c r="CYP27" s="617"/>
      <c r="CYQ27" s="617"/>
      <c r="CYR27" s="617"/>
      <c r="CYS27" s="617"/>
      <c r="CYT27" s="617"/>
      <c r="CYU27" s="617"/>
      <c r="CYV27" s="617"/>
      <c r="CYW27" s="617"/>
      <c r="CYX27" s="617"/>
      <c r="CYY27" s="617"/>
      <c r="CYZ27" s="617"/>
      <c r="CZA27" s="617"/>
      <c r="CZB27" s="617"/>
      <c r="CZC27" s="617"/>
      <c r="CZD27" s="617"/>
      <c r="CZE27" s="617"/>
      <c r="CZF27" s="617"/>
      <c r="CZG27" s="617"/>
      <c r="CZH27" s="617"/>
      <c r="CZI27" s="617"/>
      <c r="CZJ27" s="617"/>
      <c r="CZK27" s="617"/>
      <c r="CZL27" s="617"/>
      <c r="CZM27" s="617"/>
      <c r="CZN27" s="617"/>
      <c r="CZO27" s="617"/>
      <c r="CZP27" s="617"/>
      <c r="CZQ27" s="617"/>
      <c r="CZR27" s="617"/>
      <c r="CZS27" s="617"/>
      <c r="CZT27" s="617"/>
      <c r="CZU27" s="617"/>
      <c r="CZV27" s="617"/>
      <c r="CZW27" s="617"/>
      <c r="CZX27" s="617"/>
      <c r="CZY27" s="617"/>
      <c r="CZZ27" s="617"/>
      <c r="DAA27" s="617"/>
      <c r="DAB27" s="617"/>
      <c r="DAC27" s="617"/>
      <c r="DAD27" s="617"/>
      <c r="DAE27" s="617"/>
      <c r="DAF27" s="617"/>
      <c r="DAG27" s="617"/>
      <c r="DAH27" s="617"/>
      <c r="DAI27" s="617"/>
      <c r="DAJ27" s="617"/>
      <c r="DAK27" s="617"/>
      <c r="DAL27" s="617"/>
      <c r="DAM27" s="617"/>
      <c r="DAN27" s="617"/>
      <c r="DAO27" s="617"/>
      <c r="DAP27" s="617"/>
      <c r="DAQ27" s="617"/>
      <c r="DAR27" s="617"/>
      <c r="DAS27" s="617"/>
      <c r="DAT27" s="617"/>
      <c r="DAU27" s="617"/>
      <c r="DAV27" s="617"/>
      <c r="DAW27" s="617"/>
      <c r="DAX27" s="617"/>
      <c r="DAY27" s="617"/>
      <c r="DAZ27" s="617"/>
      <c r="DBA27" s="617"/>
      <c r="DBB27" s="617"/>
      <c r="DBC27" s="617"/>
      <c r="DBD27" s="617"/>
      <c r="DBE27" s="617"/>
      <c r="DBF27" s="617"/>
      <c r="DBG27" s="617"/>
      <c r="DBH27" s="617"/>
      <c r="DBI27" s="617"/>
      <c r="DBJ27" s="617"/>
      <c r="DBK27" s="617"/>
      <c r="DBL27" s="617"/>
      <c r="DBM27" s="617"/>
      <c r="DBN27" s="617"/>
      <c r="DBO27" s="617"/>
      <c r="DBP27" s="617"/>
      <c r="DBQ27" s="617"/>
      <c r="DBR27" s="617"/>
      <c r="DBS27" s="617"/>
      <c r="DBT27" s="617"/>
      <c r="DBU27" s="617"/>
      <c r="DBV27" s="617"/>
      <c r="DBW27" s="617"/>
      <c r="DBX27" s="617"/>
      <c r="DBY27" s="617"/>
      <c r="DBZ27" s="617"/>
      <c r="DCA27" s="617"/>
      <c r="DCB27" s="617"/>
      <c r="DCC27" s="617"/>
      <c r="DCD27" s="617"/>
      <c r="DCE27" s="617"/>
      <c r="DCF27" s="617"/>
      <c r="DCG27" s="617"/>
      <c r="DCH27" s="617"/>
      <c r="DCI27" s="617"/>
      <c r="DCJ27" s="617"/>
      <c r="DCK27" s="617"/>
      <c r="DCL27" s="617"/>
      <c r="DCM27" s="617"/>
      <c r="DCN27" s="617"/>
      <c r="DCO27" s="617"/>
      <c r="DCP27" s="617"/>
      <c r="DCQ27" s="617"/>
      <c r="DCR27" s="617"/>
      <c r="DCS27" s="617"/>
      <c r="DCT27" s="617"/>
      <c r="DCU27" s="617"/>
      <c r="DCV27" s="617"/>
      <c r="DCW27" s="617"/>
      <c r="DCX27" s="617"/>
      <c r="DCY27" s="617"/>
      <c r="DCZ27" s="617"/>
      <c r="DDA27" s="617"/>
      <c r="DDB27" s="617"/>
      <c r="DDC27" s="617"/>
      <c r="DDD27" s="617"/>
      <c r="DDE27" s="617"/>
      <c r="DDF27" s="617"/>
      <c r="DDG27" s="617"/>
      <c r="DDH27" s="617"/>
      <c r="DDI27" s="617"/>
      <c r="DDJ27" s="617"/>
      <c r="DDK27" s="617"/>
      <c r="DDL27" s="617"/>
      <c r="DDM27" s="617"/>
      <c r="DDN27" s="617"/>
      <c r="DDO27" s="617"/>
      <c r="DDP27" s="617"/>
      <c r="DDQ27" s="617"/>
      <c r="DDR27" s="617"/>
      <c r="DDS27" s="617"/>
      <c r="DDT27" s="617"/>
      <c r="DDU27" s="617"/>
      <c r="DDV27" s="617"/>
      <c r="DDW27" s="617"/>
      <c r="DDX27" s="617"/>
      <c r="DDY27" s="617"/>
      <c r="DDZ27" s="617"/>
      <c r="DEA27" s="617"/>
      <c r="DEB27" s="617"/>
      <c r="DEC27" s="617"/>
      <c r="DED27" s="617"/>
      <c r="DEE27" s="617"/>
      <c r="DEF27" s="617"/>
      <c r="DEG27" s="617"/>
      <c r="DEH27" s="617"/>
      <c r="DEI27" s="617"/>
      <c r="DEJ27" s="617"/>
      <c r="DEK27" s="617"/>
      <c r="DEL27" s="617"/>
      <c r="DEM27" s="617"/>
      <c r="DEN27" s="617"/>
      <c r="DEO27" s="617"/>
      <c r="DEP27" s="617"/>
      <c r="DEQ27" s="617"/>
      <c r="DER27" s="617"/>
      <c r="DES27" s="617"/>
      <c r="DET27" s="617"/>
      <c r="DEU27" s="617"/>
      <c r="DEV27" s="617"/>
      <c r="DEW27" s="617"/>
      <c r="DEX27" s="617"/>
      <c r="DEY27" s="617"/>
      <c r="DEZ27" s="617"/>
      <c r="DFA27" s="617"/>
      <c r="DFB27" s="617"/>
      <c r="DFC27" s="617"/>
      <c r="DFD27" s="617"/>
      <c r="DFE27" s="617"/>
      <c r="DFF27" s="617"/>
      <c r="DFG27" s="617"/>
      <c r="DFH27" s="617"/>
      <c r="DFI27" s="617"/>
      <c r="DFJ27" s="617"/>
      <c r="DFK27" s="617"/>
      <c r="DFL27" s="617"/>
      <c r="DFM27" s="617"/>
      <c r="DFN27" s="617"/>
      <c r="DFO27" s="617"/>
      <c r="DFP27" s="617"/>
      <c r="DFQ27" s="617"/>
      <c r="DFR27" s="617"/>
      <c r="DFS27" s="617"/>
      <c r="DFT27" s="617"/>
      <c r="DFU27" s="617"/>
      <c r="DFV27" s="617"/>
      <c r="DFW27" s="617"/>
      <c r="DFX27" s="617"/>
      <c r="DFY27" s="617"/>
      <c r="DFZ27" s="617"/>
      <c r="DGA27" s="617"/>
      <c r="DGB27" s="617"/>
      <c r="DGC27" s="617"/>
      <c r="DGD27" s="617"/>
      <c r="DGE27" s="617"/>
      <c r="DGF27" s="617"/>
      <c r="DGG27" s="617"/>
      <c r="DGH27" s="617"/>
      <c r="DGI27" s="617"/>
      <c r="DGJ27" s="617"/>
      <c r="DGK27" s="617"/>
      <c r="DGL27" s="617"/>
      <c r="DGM27" s="617"/>
      <c r="DGN27" s="617"/>
      <c r="DGO27" s="617"/>
      <c r="DGP27" s="617"/>
      <c r="DGQ27" s="617"/>
      <c r="DGR27" s="617"/>
      <c r="DGS27" s="617"/>
      <c r="DGT27" s="617"/>
      <c r="DGU27" s="617"/>
      <c r="DGV27" s="617"/>
      <c r="DGW27" s="617"/>
      <c r="DGX27" s="617"/>
      <c r="DGY27" s="617"/>
      <c r="DGZ27" s="617"/>
      <c r="DHA27" s="617"/>
      <c r="DHB27" s="617"/>
      <c r="DHC27" s="617"/>
      <c r="DHD27" s="617"/>
      <c r="DHE27" s="617"/>
      <c r="DHF27" s="617"/>
      <c r="DHG27" s="617"/>
      <c r="DHH27" s="617"/>
      <c r="DHI27" s="617"/>
      <c r="DHJ27" s="617"/>
      <c r="DHK27" s="617"/>
      <c r="DHL27" s="617"/>
      <c r="DHM27" s="617"/>
      <c r="DHN27" s="617"/>
      <c r="DHO27" s="617"/>
      <c r="DHP27" s="617"/>
      <c r="DHQ27" s="617"/>
      <c r="DHR27" s="617"/>
      <c r="DHS27" s="617"/>
      <c r="DHT27" s="617"/>
      <c r="DHU27" s="617"/>
      <c r="DHV27" s="617"/>
      <c r="DHW27" s="617"/>
      <c r="DHX27" s="617"/>
      <c r="DHY27" s="617"/>
      <c r="DHZ27" s="617"/>
      <c r="DIA27" s="617"/>
      <c r="DIB27" s="617"/>
      <c r="DIC27" s="617"/>
      <c r="DID27" s="617"/>
      <c r="DIE27" s="617"/>
      <c r="DIF27" s="617"/>
      <c r="DIG27" s="617"/>
      <c r="DIH27" s="617"/>
      <c r="DII27" s="617"/>
      <c r="DIJ27" s="617"/>
      <c r="DIK27" s="617"/>
      <c r="DIL27" s="617"/>
      <c r="DIM27" s="617"/>
      <c r="DIN27" s="617"/>
      <c r="DIO27" s="617"/>
      <c r="DIP27" s="617"/>
      <c r="DIQ27" s="617"/>
      <c r="DIR27" s="617"/>
      <c r="DIS27" s="617"/>
      <c r="DIT27" s="617"/>
      <c r="DIU27" s="617"/>
      <c r="DIV27" s="617"/>
      <c r="DIW27" s="617"/>
      <c r="DIX27" s="617"/>
      <c r="DIY27" s="617"/>
      <c r="DIZ27" s="617"/>
      <c r="DJA27" s="617"/>
      <c r="DJB27" s="617"/>
      <c r="DJC27" s="617"/>
      <c r="DJD27" s="617"/>
      <c r="DJE27" s="617"/>
      <c r="DJF27" s="617"/>
      <c r="DJG27" s="617"/>
      <c r="DJH27" s="617"/>
      <c r="DJI27" s="617"/>
      <c r="DJJ27" s="617"/>
      <c r="DJK27" s="617"/>
      <c r="DJL27" s="617"/>
      <c r="DJM27" s="617"/>
      <c r="DJN27" s="617"/>
      <c r="DJO27" s="617"/>
      <c r="DJP27" s="617"/>
      <c r="DJQ27" s="617"/>
      <c r="DJR27" s="617"/>
      <c r="DJS27" s="617"/>
      <c r="DJT27" s="617"/>
      <c r="DJU27" s="617"/>
      <c r="DJV27" s="617"/>
      <c r="DJW27" s="617"/>
      <c r="DJX27" s="617"/>
      <c r="DJY27" s="617"/>
      <c r="DJZ27" s="617"/>
      <c r="DKA27" s="617"/>
      <c r="DKB27" s="617"/>
      <c r="DKC27" s="617"/>
      <c r="DKD27" s="617"/>
      <c r="DKE27" s="617"/>
      <c r="DKF27" s="617"/>
      <c r="DKG27" s="617"/>
      <c r="DKH27" s="617"/>
      <c r="DKI27" s="617"/>
      <c r="DKJ27" s="617"/>
      <c r="DKK27" s="617"/>
      <c r="DKL27" s="617"/>
      <c r="DKM27" s="617"/>
      <c r="DKN27" s="617"/>
      <c r="DKO27" s="617"/>
      <c r="DKP27" s="617"/>
      <c r="DKQ27" s="617"/>
      <c r="DKR27" s="617"/>
      <c r="DKS27" s="617"/>
      <c r="DKT27" s="617"/>
      <c r="DKU27" s="617"/>
      <c r="DKV27" s="617"/>
      <c r="DKW27" s="617"/>
      <c r="DKX27" s="617"/>
      <c r="DKY27" s="617"/>
      <c r="DKZ27" s="617"/>
      <c r="DLA27" s="617"/>
      <c r="DLB27" s="617"/>
      <c r="DLC27" s="617"/>
      <c r="DLD27" s="617"/>
      <c r="DLE27" s="617"/>
      <c r="DLF27" s="617"/>
      <c r="DLG27" s="617"/>
      <c r="DLH27" s="617"/>
      <c r="DLI27" s="617"/>
      <c r="DLJ27" s="617"/>
      <c r="DLK27" s="617"/>
      <c r="DLL27" s="617"/>
      <c r="DLM27" s="617"/>
      <c r="DLN27" s="617"/>
      <c r="DLO27" s="617"/>
      <c r="DLP27" s="617"/>
      <c r="DLQ27" s="617"/>
      <c r="DLR27" s="617"/>
      <c r="DLS27" s="617"/>
      <c r="DLT27" s="617"/>
      <c r="DLU27" s="617"/>
      <c r="DLV27" s="617"/>
      <c r="DLW27" s="617"/>
      <c r="DLX27" s="617"/>
      <c r="DLY27" s="617"/>
      <c r="DLZ27" s="617"/>
      <c r="DMA27" s="617"/>
      <c r="DMB27" s="617"/>
      <c r="DMC27" s="617"/>
      <c r="DMD27" s="617"/>
      <c r="DME27" s="617"/>
      <c r="DMF27" s="617"/>
      <c r="DMG27" s="617"/>
      <c r="DMH27" s="617"/>
      <c r="DMI27" s="617"/>
      <c r="DMJ27" s="617"/>
      <c r="DMK27" s="617"/>
      <c r="DML27" s="617"/>
      <c r="DMM27" s="617"/>
      <c r="DMN27" s="617"/>
      <c r="DMO27" s="617"/>
      <c r="DMP27" s="617"/>
      <c r="DMQ27" s="617"/>
      <c r="DMR27" s="617"/>
      <c r="DMS27" s="617"/>
      <c r="DMT27" s="617"/>
      <c r="DMU27" s="617"/>
      <c r="DMV27" s="617"/>
      <c r="DMW27" s="617"/>
      <c r="DMX27" s="617"/>
      <c r="DMY27" s="617"/>
      <c r="DMZ27" s="617"/>
      <c r="DNA27" s="617"/>
      <c r="DNB27" s="617"/>
      <c r="DNC27" s="617"/>
      <c r="DND27" s="617"/>
      <c r="DNE27" s="617"/>
      <c r="DNF27" s="617"/>
      <c r="DNG27" s="617"/>
      <c r="DNH27" s="617"/>
      <c r="DNI27" s="617"/>
      <c r="DNJ27" s="617"/>
      <c r="DNK27" s="617"/>
      <c r="DNL27" s="617"/>
      <c r="DNM27" s="617"/>
      <c r="DNN27" s="617"/>
      <c r="DNO27" s="617"/>
      <c r="DNP27" s="617"/>
      <c r="DNQ27" s="617"/>
      <c r="DNR27" s="617"/>
      <c r="DNS27" s="617"/>
      <c r="DNT27" s="617"/>
      <c r="DNU27" s="617"/>
      <c r="DNV27" s="617"/>
      <c r="DNW27" s="617"/>
      <c r="DNX27" s="617"/>
      <c r="DNY27" s="617"/>
      <c r="DNZ27" s="617"/>
      <c r="DOA27" s="617"/>
      <c r="DOB27" s="617"/>
      <c r="DOC27" s="617"/>
      <c r="DOD27" s="617"/>
      <c r="DOE27" s="617"/>
      <c r="DOF27" s="617"/>
      <c r="DOG27" s="617"/>
      <c r="DOH27" s="617"/>
      <c r="DOI27" s="617"/>
      <c r="DOJ27" s="617"/>
      <c r="DOK27" s="617"/>
      <c r="DOL27" s="617"/>
      <c r="DOM27" s="617"/>
      <c r="DON27" s="617"/>
      <c r="DOO27" s="617"/>
      <c r="DOP27" s="617"/>
      <c r="DOQ27" s="617"/>
      <c r="DOR27" s="617"/>
      <c r="DOS27" s="617"/>
      <c r="DOT27" s="617"/>
      <c r="DOU27" s="617"/>
      <c r="DOV27" s="617"/>
      <c r="DOW27" s="617"/>
      <c r="DOX27" s="617"/>
      <c r="DOY27" s="617"/>
      <c r="DOZ27" s="617"/>
      <c r="DPA27" s="617"/>
      <c r="DPB27" s="617"/>
      <c r="DPC27" s="617"/>
      <c r="DPD27" s="617"/>
      <c r="DPE27" s="617"/>
      <c r="DPF27" s="617"/>
      <c r="DPG27" s="617"/>
      <c r="DPH27" s="617"/>
      <c r="DPI27" s="617"/>
      <c r="DPJ27" s="617"/>
      <c r="DPK27" s="617"/>
      <c r="DPL27" s="617"/>
      <c r="DPM27" s="617"/>
      <c r="DPN27" s="617"/>
      <c r="DPO27" s="617"/>
      <c r="DPP27" s="617"/>
      <c r="DPQ27" s="617"/>
      <c r="DPR27" s="617"/>
      <c r="DPS27" s="617"/>
      <c r="DPT27" s="617"/>
      <c r="DPU27" s="617"/>
      <c r="DPV27" s="617"/>
      <c r="DPW27" s="617"/>
      <c r="DPX27" s="617"/>
      <c r="DPY27" s="617"/>
      <c r="DPZ27" s="617"/>
      <c r="DQA27" s="617"/>
      <c r="DQB27" s="617"/>
      <c r="DQC27" s="617"/>
      <c r="DQD27" s="617"/>
      <c r="DQE27" s="617"/>
      <c r="DQF27" s="617"/>
      <c r="DQG27" s="617"/>
      <c r="DQH27" s="617"/>
      <c r="DQI27" s="617"/>
      <c r="DQJ27" s="617"/>
      <c r="DQK27" s="617"/>
      <c r="DQL27" s="617"/>
      <c r="DQM27" s="617"/>
      <c r="DQN27" s="617"/>
      <c r="DQO27" s="617"/>
      <c r="DQP27" s="617"/>
      <c r="DQQ27" s="617"/>
      <c r="DQR27" s="617"/>
      <c r="DQS27" s="617"/>
      <c r="DQT27" s="617"/>
      <c r="DQU27" s="617"/>
      <c r="DQV27" s="617"/>
      <c r="DQW27" s="617"/>
      <c r="DQX27" s="617"/>
      <c r="DQY27" s="617"/>
      <c r="DQZ27" s="617"/>
      <c r="DRA27" s="617"/>
      <c r="DRB27" s="617"/>
      <c r="DRC27" s="617"/>
      <c r="DRD27" s="617"/>
      <c r="DRE27" s="617"/>
      <c r="DRF27" s="617"/>
      <c r="DRG27" s="617"/>
      <c r="DRH27" s="617"/>
      <c r="DRI27" s="617"/>
      <c r="DRJ27" s="617"/>
      <c r="DRK27" s="617"/>
      <c r="DRL27" s="617"/>
      <c r="DRM27" s="617"/>
      <c r="DRN27" s="617"/>
      <c r="DRO27" s="617"/>
      <c r="DRP27" s="617"/>
      <c r="DRQ27" s="617"/>
      <c r="DRR27" s="617"/>
      <c r="DRS27" s="617"/>
      <c r="DRT27" s="617"/>
      <c r="DRU27" s="617"/>
      <c r="DRV27" s="617"/>
      <c r="DRW27" s="617"/>
      <c r="DRX27" s="617"/>
      <c r="DRY27" s="617"/>
      <c r="DRZ27" s="617"/>
      <c r="DSA27" s="617"/>
      <c r="DSB27" s="617"/>
      <c r="DSC27" s="617"/>
      <c r="DSD27" s="617"/>
      <c r="DSE27" s="617"/>
      <c r="DSF27" s="617"/>
      <c r="DSG27" s="617"/>
      <c r="DSH27" s="617"/>
      <c r="DSI27" s="617"/>
      <c r="DSJ27" s="617"/>
      <c r="DSK27" s="617"/>
      <c r="DSL27" s="617"/>
      <c r="DSM27" s="617"/>
      <c r="DSN27" s="617"/>
      <c r="DSO27" s="617"/>
      <c r="DSP27" s="617"/>
      <c r="DSQ27" s="617"/>
      <c r="DSR27" s="617"/>
      <c r="DSS27" s="617"/>
      <c r="DST27" s="617"/>
      <c r="DSU27" s="617"/>
      <c r="DSV27" s="617"/>
      <c r="DSW27" s="617"/>
      <c r="DSX27" s="617"/>
      <c r="DSY27" s="617"/>
      <c r="DSZ27" s="617"/>
      <c r="DTA27" s="617"/>
      <c r="DTB27" s="617"/>
      <c r="DTC27" s="617"/>
      <c r="DTD27" s="617"/>
      <c r="DTE27" s="617"/>
      <c r="DTF27" s="617"/>
      <c r="DTG27" s="617"/>
      <c r="DTH27" s="617"/>
      <c r="DTI27" s="617"/>
      <c r="DTJ27" s="617"/>
      <c r="DTK27" s="617"/>
      <c r="DTL27" s="617"/>
      <c r="DTM27" s="617"/>
      <c r="DTN27" s="617"/>
      <c r="DTO27" s="617"/>
      <c r="DTP27" s="617"/>
      <c r="DTQ27" s="617"/>
      <c r="DTR27" s="617"/>
      <c r="DTS27" s="617"/>
      <c r="DTT27" s="617"/>
      <c r="DTU27" s="617"/>
      <c r="DTV27" s="617"/>
      <c r="DTW27" s="617"/>
      <c r="DTX27" s="617"/>
      <c r="DTY27" s="617"/>
      <c r="DTZ27" s="617"/>
      <c r="DUA27" s="617"/>
      <c r="DUB27" s="617"/>
      <c r="DUC27" s="617"/>
      <c r="DUD27" s="617"/>
      <c r="DUE27" s="617"/>
      <c r="DUF27" s="617"/>
      <c r="DUG27" s="617"/>
      <c r="DUH27" s="617"/>
      <c r="DUI27" s="617"/>
      <c r="DUJ27" s="617"/>
      <c r="DUK27" s="617"/>
      <c r="DUL27" s="617"/>
      <c r="DUM27" s="617"/>
      <c r="DUN27" s="617"/>
      <c r="DUO27" s="617"/>
      <c r="DUP27" s="617"/>
      <c r="DUQ27" s="617"/>
      <c r="DUR27" s="617"/>
      <c r="DUS27" s="617"/>
      <c r="DUT27" s="617"/>
      <c r="DUU27" s="617"/>
      <c r="DUV27" s="617"/>
      <c r="DUW27" s="617"/>
      <c r="DUX27" s="617"/>
      <c r="DUY27" s="617"/>
      <c r="DUZ27" s="617"/>
      <c r="DVA27" s="617"/>
      <c r="DVB27" s="617"/>
      <c r="DVC27" s="617"/>
      <c r="DVD27" s="617"/>
      <c r="DVE27" s="617"/>
      <c r="DVF27" s="617"/>
      <c r="DVG27" s="617"/>
      <c r="DVH27" s="617"/>
      <c r="DVI27" s="617"/>
      <c r="DVJ27" s="617"/>
      <c r="DVK27" s="617"/>
      <c r="DVL27" s="617"/>
      <c r="DVM27" s="617"/>
      <c r="DVN27" s="617"/>
      <c r="DVO27" s="617"/>
      <c r="DVP27" s="617"/>
      <c r="DVQ27" s="617"/>
      <c r="DVR27" s="617"/>
      <c r="DVS27" s="617"/>
      <c r="DVT27" s="617"/>
      <c r="DVU27" s="617"/>
      <c r="DVV27" s="617"/>
      <c r="DVW27" s="617"/>
      <c r="DVX27" s="617"/>
      <c r="DVY27" s="617"/>
      <c r="DVZ27" s="617"/>
      <c r="DWA27" s="617"/>
      <c r="DWB27" s="617"/>
      <c r="DWC27" s="617"/>
      <c r="DWD27" s="617"/>
      <c r="DWE27" s="617"/>
      <c r="DWF27" s="617"/>
      <c r="DWG27" s="617"/>
      <c r="DWH27" s="617"/>
      <c r="DWI27" s="617"/>
      <c r="DWJ27" s="617"/>
      <c r="DWK27" s="617"/>
      <c r="DWL27" s="617"/>
      <c r="DWM27" s="617"/>
      <c r="DWN27" s="617"/>
      <c r="DWO27" s="617"/>
      <c r="DWP27" s="617"/>
      <c r="DWQ27" s="617"/>
      <c r="DWR27" s="617"/>
      <c r="DWS27" s="617"/>
      <c r="DWT27" s="617"/>
      <c r="DWU27" s="617"/>
      <c r="DWV27" s="617"/>
      <c r="DWW27" s="617"/>
      <c r="DWX27" s="617"/>
      <c r="DWY27" s="617"/>
      <c r="DWZ27" s="617"/>
      <c r="DXA27" s="617"/>
      <c r="DXB27" s="617"/>
      <c r="DXC27" s="617"/>
      <c r="DXD27" s="617"/>
      <c r="DXE27" s="617"/>
      <c r="DXF27" s="617"/>
      <c r="DXG27" s="617"/>
      <c r="DXH27" s="617"/>
      <c r="DXI27" s="617"/>
      <c r="DXJ27" s="617"/>
      <c r="DXK27" s="617"/>
      <c r="DXL27" s="617"/>
      <c r="DXM27" s="617"/>
      <c r="DXN27" s="617"/>
      <c r="DXO27" s="617"/>
      <c r="DXP27" s="617"/>
      <c r="DXQ27" s="617"/>
      <c r="DXR27" s="617"/>
      <c r="DXS27" s="617"/>
      <c r="DXT27" s="617"/>
      <c r="DXU27" s="617"/>
      <c r="DXV27" s="617"/>
      <c r="DXW27" s="617"/>
      <c r="DXX27" s="617"/>
      <c r="DXY27" s="617"/>
      <c r="DXZ27" s="617"/>
      <c r="DYA27" s="617"/>
      <c r="DYB27" s="617"/>
      <c r="DYC27" s="617"/>
      <c r="DYD27" s="617"/>
      <c r="DYE27" s="617"/>
      <c r="DYF27" s="617"/>
      <c r="DYG27" s="617"/>
      <c r="DYH27" s="617"/>
      <c r="DYI27" s="617"/>
      <c r="DYJ27" s="617"/>
      <c r="DYK27" s="617"/>
      <c r="DYL27" s="617"/>
      <c r="DYM27" s="617"/>
      <c r="DYN27" s="617"/>
      <c r="DYO27" s="617"/>
      <c r="DYP27" s="617"/>
      <c r="DYQ27" s="617"/>
      <c r="DYR27" s="617"/>
      <c r="DYS27" s="617"/>
      <c r="DYT27" s="617"/>
      <c r="DYU27" s="617"/>
      <c r="DYV27" s="617"/>
      <c r="DYW27" s="617"/>
      <c r="DYX27" s="617"/>
      <c r="DYY27" s="617"/>
      <c r="DYZ27" s="617"/>
      <c r="DZA27" s="617"/>
      <c r="DZB27" s="617"/>
      <c r="DZC27" s="617"/>
      <c r="DZD27" s="617"/>
      <c r="DZE27" s="617"/>
      <c r="DZF27" s="617"/>
      <c r="DZG27" s="617"/>
      <c r="DZH27" s="617"/>
      <c r="DZI27" s="617"/>
      <c r="DZJ27" s="617"/>
      <c r="DZK27" s="617"/>
      <c r="DZL27" s="617"/>
      <c r="DZM27" s="617"/>
      <c r="DZN27" s="617"/>
      <c r="DZO27" s="617"/>
      <c r="DZP27" s="617"/>
      <c r="DZQ27" s="617"/>
      <c r="DZR27" s="617"/>
      <c r="DZS27" s="617"/>
      <c r="DZT27" s="617"/>
      <c r="DZU27" s="617"/>
      <c r="DZV27" s="617"/>
      <c r="DZW27" s="617"/>
      <c r="DZX27" s="617"/>
      <c r="DZY27" s="617"/>
      <c r="DZZ27" s="617"/>
      <c r="EAA27" s="617"/>
      <c r="EAB27" s="617"/>
      <c r="EAC27" s="617"/>
      <c r="EAD27" s="617"/>
      <c r="EAE27" s="617"/>
      <c r="EAF27" s="617"/>
      <c r="EAG27" s="617"/>
      <c r="EAH27" s="617"/>
      <c r="EAI27" s="617"/>
      <c r="EAJ27" s="617"/>
      <c r="EAK27" s="617"/>
      <c r="EAL27" s="617"/>
      <c r="EAM27" s="617"/>
      <c r="EAN27" s="617"/>
      <c r="EAO27" s="617"/>
      <c r="EAP27" s="617"/>
      <c r="EAQ27" s="617"/>
      <c r="EAR27" s="617"/>
      <c r="EAS27" s="617"/>
      <c r="EAT27" s="617"/>
      <c r="EAU27" s="617"/>
      <c r="EAV27" s="617"/>
      <c r="EAW27" s="617"/>
      <c r="EAX27" s="617"/>
      <c r="EAY27" s="617"/>
      <c r="EAZ27" s="617"/>
      <c r="EBA27" s="617"/>
      <c r="EBB27" s="617"/>
      <c r="EBC27" s="617"/>
      <c r="EBD27" s="617"/>
      <c r="EBE27" s="617"/>
      <c r="EBF27" s="617"/>
      <c r="EBG27" s="617"/>
      <c r="EBH27" s="617"/>
      <c r="EBI27" s="617"/>
      <c r="EBJ27" s="617"/>
      <c r="EBK27" s="617"/>
      <c r="EBL27" s="617"/>
      <c r="EBM27" s="617"/>
      <c r="EBN27" s="617"/>
      <c r="EBO27" s="617"/>
      <c r="EBP27" s="617"/>
      <c r="EBQ27" s="617"/>
      <c r="EBR27" s="617"/>
      <c r="EBS27" s="617"/>
      <c r="EBT27" s="617"/>
      <c r="EBU27" s="617"/>
      <c r="EBV27" s="617"/>
      <c r="EBW27" s="617"/>
      <c r="EBX27" s="617"/>
      <c r="EBY27" s="617"/>
      <c r="EBZ27" s="617"/>
      <c r="ECA27" s="617"/>
      <c r="ECB27" s="617"/>
      <c r="ECC27" s="617"/>
      <c r="ECD27" s="617"/>
      <c r="ECE27" s="617"/>
      <c r="ECF27" s="617"/>
      <c r="ECG27" s="617"/>
      <c r="ECH27" s="617"/>
      <c r="ECI27" s="617"/>
      <c r="ECJ27" s="617"/>
      <c r="ECK27" s="617"/>
      <c r="ECL27" s="617"/>
      <c r="ECM27" s="617"/>
      <c r="ECN27" s="617"/>
      <c r="ECO27" s="617"/>
      <c r="ECP27" s="617"/>
      <c r="ECQ27" s="617"/>
      <c r="ECR27" s="617"/>
      <c r="ECS27" s="617"/>
      <c r="ECT27" s="617"/>
      <c r="ECU27" s="617"/>
      <c r="ECV27" s="617"/>
      <c r="ECW27" s="617"/>
      <c r="ECX27" s="617"/>
      <c r="ECY27" s="617"/>
      <c r="ECZ27" s="617"/>
      <c r="EDA27" s="617"/>
      <c r="EDB27" s="617"/>
      <c r="EDC27" s="617"/>
      <c r="EDD27" s="617"/>
      <c r="EDE27" s="617"/>
      <c r="EDF27" s="617"/>
      <c r="EDG27" s="617"/>
      <c r="EDH27" s="617"/>
      <c r="EDI27" s="617"/>
      <c r="EDJ27" s="617"/>
      <c r="EDK27" s="617"/>
      <c r="EDL27" s="617"/>
      <c r="EDM27" s="617"/>
      <c r="EDN27" s="617"/>
      <c r="EDO27" s="617"/>
      <c r="EDP27" s="617"/>
      <c r="EDQ27" s="617"/>
      <c r="EDR27" s="617"/>
      <c r="EDS27" s="617"/>
      <c r="EDT27" s="617"/>
      <c r="EDU27" s="617"/>
      <c r="EDV27" s="617"/>
      <c r="EDW27" s="617"/>
      <c r="EDX27" s="617"/>
      <c r="EDY27" s="617"/>
      <c r="EDZ27" s="617"/>
      <c r="EEA27" s="617"/>
      <c r="EEB27" s="617"/>
      <c r="EEC27" s="617"/>
      <c r="EED27" s="617"/>
      <c r="EEE27" s="617"/>
      <c r="EEF27" s="617"/>
      <c r="EEG27" s="617"/>
      <c r="EEH27" s="617"/>
      <c r="EEI27" s="617"/>
      <c r="EEJ27" s="617"/>
      <c r="EEK27" s="617"/>
      <c r="EEL27" s="617"/>
      <c r="EEM27" s="617"/>
      <c r="EEN27" s="617"/>
      <c r="EEO27" s="617"/>
      <c r="EEP27" s="617"/>
      <c r="EEQ27" s="617"/>
      <c r="EER27" s="617"/>
      <c r="EES27" s="617"/>
      <c r="EET27" s="617"/>
      <c r="EEU27" s="617"/>
      <c r="EEV27" s="617"/>
      <c r="EEW27" s="617"/>
      <c r="EEX27" s="617"/>
      <c r="EEY27" s="617"/>
      <c r="EEZ27" s="617"/>
      <c r="EFA27" s="617"/>
      <c r="EFB27" s="617"/>
      <c r="EFC27" s="617"/>
      <c r="EFD27" s="617"/>
      <c r="EFE27" s="617"/>
      <c r="EFF27" s="617"/>
      <c r="EFG27" s="617"/>
      <c r="EFH27" s="617"/>
      <c r="EFI27" s="617"/>
      <c r="EFJ27" s="617"/>
      <c r="EFK27" s="617"/>
      <c r="EFL27" s="617"/>
      <c r="EFM27" s="617"/>
      <c r="EFN27" s="617"/>
      <c r="EFO27" s="617"/>
      <c r="EFP27" s="617"/>
      <c r="EFQ27" s="617"/>
      <c r="EFR27" s="617"/>
      <c r="EFS27" s="617"/>
      <c r="EFT27" s="617"/>
      <c r="EFU27" s="617"/>
      <c r="EFV27" s="617"/>
      <c r="EFW27" s="617"/>
      <c r="EFX27" s="617"/>
      <c r="EFY27" s="617"/>
      <c r="EFZ27" s="617"/>
      <c r="EGA27" s="617"/>
      <c r="EGB27" s="617"/>
      <c r="EGC27" s="617"/>
      <c r="EGD27" s="617"/>
      <c r="EGE27" s="617"/>
      <c r="EGF27" s="617"/>
      <c r="EGG27" s="617"/>
      <c r="EGH27" s="617"/>
      <c r="EGI27" s="617"/>
      <c r="EGJ27" s="617"/>
      <c r="EGK27" s="617"/>
      <c r="EGL27" s="617"/>
      <c r="EGM27" s="617"/>
      <c r="EGN27" s="617"/>
      <c r="EGO27" s="617"/>
      <c r="EGP27" s="617"/>
      <c r="EGQ27" s="617"/>
      <c r="EGR27" s="617"/>
      <c r="EGS27" s="617"/>
      <c r="EGT27" s="617"/>
      <c r="EGU27" s="617"/>
      <c r="EGV27" s="617"/>
      <c r="EGW27" s="617"/>
      <c r="EGX27" s="617"/>
      <c r="EGY27" s="617"/>
      <c r="EGZ27" s="617"/>
      <c r="EHA27" s="617"/>
      <c r="EHB27" s="617"/>
      <c r="EHC27" s="617"/>
      <c r="EHD27" s="617"/>
      <c r="EHE27" s="617"/>
      <c r="EHF27" s="617"/>
      <c r="EHG27" s="617"/>
      <c r="EHH27" s="617"/>
      <c r="EHI27" s="617"/>
      <c r="EHJ27" s="617"/>
      <c r="EHK27" s="617"/>
      <c r="EHL27" s="617"/>
      <c r="EHM27" s="617"/>
      <c r="EHN27" s="617"/>
      <c r="EHO27" s="617"/>
      <c r="EHP27" s="617"/>
      <c r="EHQ27" s="617"/>
      <c r="EHR27" s="617"/>
      <c r="EHS27" s="617"/>
      <c r="EHT27" s="617"/>
      <c r="EHU27" s="617"/>
      <c r="EHV27" s="617"/>
      <c r="EHW27" s="617"/>
      <c r="EHX27" s="617"/>
      <c r="EHY27" s="617"/>
      <c r="EHZ27" s="617"/>
      <c r="EIA27" s="617"/>
      <c r="EIB27" s="617"/>
      <c r="EIC27" s="617"/>
      <c r="EID27" s="617"/>
      <c r="EIE27" s="617"/>
      <c r="EIF27" s="617"/>
      <c r="EIG27" s="617"/>
      <c r="EIH27" s="617"/>
      <c r="EII27" s="617"/>
      <c r="EIJ27" s="617"/>
      <c r="EIK27" s="617"/>
      <c r="EIL27" s="617"/>
      <c r="EIM27" s="617"/>
      <c r="EIN27" s="617"/>
      <c r="EIO27" s="617"/>
      <c r="EIP27" s="617"/>
      <c r="EIQ27" s="617"/>
      <c r="EIR27" s="617"/>
      <c r="EIS27" s="617"/>
      <c r="EIT27" s="617"/>
      <c r="EIU27" s="617"/>
      <c r="EIV27" s="617"/>
      <c r="EIW27" s="617"/>
      <c r="EIX27" s="617"/>
      <c r="EIY27" s="617"/>
      <c r="EIZ27" s="617"/>
      <c r="EJA27" s="617"/>
      <c r="EJB27" s="617"/>
      <c r="EJC27" s="617"/>
      <c r="EJD27" s="617"/>
      <c r="EJE27" s="617"/>
      <c r="EJF27" s="617"/>
      <c r="EJG27" s="617"/>
      <c r="EJH27" s="617"/>
      <c r="EJI27" s="617"/>
      <c r="EJJ27" s="617"/>
      <c r="EJK27" s="617"/>
      <c r="EJL27" s="617"/>
      <c r="EJM27" s="617"/>
      <c r="EJN27" s="617"/>
      <c r="EJO27" s="617"/>
      <c r="EJP27" s="617"/>
      <c r="EJQ27" s="617"/>
      <c r="EJR27" s="617"/>
      <c r="EJS27" s="617"/>
      <c r="EJT27" s="617"/>
      <c r="EJU27" s="617"/>
      <c r="EJV27" s="617"/>
      <c r="EJW27" s="617"/>
      <c r="EJX27" s="617"/>
      <c r="EJY27" s="617"/>
      <c r="EJZ27" s="617"/>
      <c r="EKA27" s="617"/>
      <c r="EKB27" s="617"/>
      <c r="EKC27" s="617"/>
      <c r="EKD27" s="617"/>
      <c r="EKE27" s="617"/>
      <c r="EKF27" s="617"/>
      <c r="EKG27" s="617"/>
      <c r="EKH27" s="617"/>
      <c r="EKI27" s="617"/>
      <c r="EKJ27" s="617"/>
      <c r="EKK27" s="617"/>
      <c r="EKL27" s="617"/>
      <c r="EKM27" s="617"/>
      <c r="EKN27" s="617"/>
      <c r="EKO27" s="617"/>
      <c r="EKP27" s="617"/>
      <c r="EKQ27" s="617"/>
      <c r="EKR27" s="617"/>
      <c r="EKS27" s="617"/>
      <c r="EKT27" s="617"/>
      <c r="EKU27" s="617"/>
      <c r="EKV27" s="617"/>
      <c r="EKW27" s="617"/>
      <c r="EKX27" s="617"/>
      <c r="EKY27" s="617"/>
      <c r="EKZ27" s="617"/>
      <c r="ELA27" s="617"/>
      <c r="ELB27" s="617"/>
      <c r="ELC27" s="617"/>
      <c r="ELD27" s="617"/>
      <c r="ELE27" s="617"/>
      <c r="ELF27" s="617"/>
      <c r="ELG27" s="617"/>
      <c r="ELH27" s="617"/>
      <c r="ELI27" s="617"/>
      <c r="ELJ27" s="617"/>
      <c r="ELK27" s="617"/>
      <c r="ELL27" s="617"/>
      <c r="ELM27" s="617"/>
      <c r="ELN27" s="617"/>
      <c r="ELO27" s="617"/>
      <c r="ELP27" s="617"/>
      <c r="ELQ27" s="617"/>
      <c r="ELR27" s="617"/>
      <c r="ELS27" s="617"/>
      <c r="ELT27" s="617"/>
      <c r="ELU27" s="617"/>
      <c r="ELV27" s="617"/>
      <c r="ELW27" s="617"/>
      <c r="ELX27" s="617"/>
      <c r="ELY27" s="617"/>
      <c r="ELZ27" s="617"/>
      <c r="EMA27" s="617"/>
      <c r="EMB27" s="617"/>
      <c r="EMC27" s="617"/>
      <c r="EMD27" s="617"/>
      <c r="EME27" s="617"/>
      <c r="EMF27" s="617"/>
      <c r="EMG27" s="617"/>
      <c r="EMH27" s="617"/>
      <c r="EMI27" s="617"/>
      <c r="EMJ27" s="617"/>
      <c r="EMK27" s="617"/>
      <c r="EML27" s="617"/>
      <c r="EMM27" s="617"/>
      <c r="EMN27" s="617"/>
      <c r="EMO27" s="617"/>
      <c r="EMP27" s="617"/>
      <c r="EMQ27" s="617"/>
      <c r="EMR27" s="617"/>
      <c r="EMS27" s="617"/>
      <c r="EMT27" s="617"/>
      <c r="EMU27" s="617"/>
      <c r="EMV27" s="617"/>
      <c r="EMW27" s="617"/>
      <c r="EMX27" s="617"/>
      <c r="EMY27" s="617"/>
      <c r="EMZ27" s="617"/>
      <c r="ENA27" s="617"/>
      <c r="ENB27" s="617"/>
      <c r="ENC27" s="617"/>
      <c r="END27" s="617"/>
      <c r="ENE27" s="617"/>
      <c r="ENF27" s="617"/>
      <c r="ENG27" s="617"/>
      <c r="ENH27" s="617"/>
      <c r="ENI27" s="617"/>
      <c r="ENJ27" s="617"/>
      <c r="ENK27" s="617"/>
      <c r="ENL27" s="617"/>
      <c r="ENM27" s="617"/>
      <c r="ENN27" s="617"/>
      <c r="ENO27" s="617"/>
      <c r="ENP27" s="617"/>
      <c r="ENQ27" s="617"/>
      <c r="ENR27" s="617"/>
      <c r="ENS27" s="617"/>
      <c r="ENT27" s="617"/>
      <c r="ENU27" s="617"/>
      <c r="ENV27" s="617"/>
      <c r="ENW27" s="617"/>
      <c r="ENX27" s="617"/>
      <c r="ENY27" s="617"/>
      <c r="ENZ27" s="617"/>
      <c r="EOA27" s="617"/>
      <c r="EOB27" s="617"/>
      <c r="EOC27" s="617"/>
      <c r="EOD27" s="617"/>
      <c r="EOE27" s="617"/>
      <c r="EOF27" s="617"/>
      <c r="EOG27" s="617"/>
      <c r="EOH27" s="617"/>
      <c r="EOI27" s="617"/>
      <c r="EOJ27" s="617"/>
      <c r="EOK27" s="617"/>
      <c r="EOL27" s="617"/>
      <c r="EOM27" s="617"/>
      <c r="EON27" s="617"/>
      <c r="EOO27" s="617"/>
      <c r="EOP27" s="617"/>
      <c r="EOQ27" s="617"/>
      <c r="EOR27" s="617"/>
      <c r="EOS27" s="617"/>
      <c r="EOT27" s="617"/>
      <c r="EOU27" s="617"/>
      <c r="EOV27" s="617"/>
      <c r="EOW27" s="617"/>
      <c r="EOX27" s="617"/>
      <c r="EOY27" s="617"/>
      <c r="EOZ27" s="617"/>
      <c r="EPA27" s="617"/>
      <c r="EPB27" s="617"/>
      <c r="EPC27" s="617"/>
      <c r="EPD27" s="617"/>
      <c r="EPE27" s="617"/>
      <c r="EPF27" s="617"/>
      <c r="EPG27" s="617"/>
      <c r="EPH27" s="617"/>
      <c r="EPI27" s="617"/>
      <c r="EPJ27" s="617"/>
      <c r="EPK27" s="617"/>
      <c r="EPL27" s="617"/>
      <c r="EPM27" s="617"/>
      <c r="EPN27" s="617"/>
      <c r="EPO27" s="617"/>
      <c r="EPP27" s="617"/>
      <c r="EPQ27" s="617"/>
      <c r="EPR27" s="617"/>
      <c r="EPS27" s="617"/>
      <c r="EPT27" s="617"/>
      <c r="EPU27" s="617"/>
      <c r="EPV27" s="617"/>
      <c r="EPW27" s="617"/>
      <c r="EPX27" s="617"/>
      <c r="EPY27" s="617"/>
      <c r="EPZ27" s="617"/>
      <c r="EQA27" s="617"/>
      <c r="EQB27" s="617"/>
      <c r="EQC27" s="617"/>
      <c r="EQD27" s="617"/>
      <c r="EQE27" s="617"/>
      <c r="EQF27" s="617"/>
      <c r="EQG27" s="617"/>
      <c r="EQH27" s="617"/>
      <c r="EQI27" s="617"/>
      <c r="EQJ27" s="617"/>
      <c r="EQK27" s="617"/>
      <c r="EQL27" s="617"/>
      <c r="EQM27" s="617"/>
      <c r="EQN27" s="617"/>
      <c r="EQO27" s="617"/>
      <c r="EQP27" s="617"/>
      <c r="EQQ27" s="617"/>
      <c r="EQR27" s="617"/>
      <c r="EQS27" s="617"/>
      <c r="EQT27" s="617"/>
      <c r="EQU27" s="617"/>
      <c r="EQV27" s="617"/>
      <c r="EQW27" s="617"/>
      <c r="EQX27" s="617"/>
      <c r="EQY27" s="617"/>
      <c r="EQZ27" s="617"/>
      <c r="ERA27" s="617"/>
      <c r="ERB27" s="617"/>
      <c r="ERC27" s="617"/>
      <c r="ERD27" s="617"/>
      <c r="ERE27" s="617"/>
      <c r="ERF27" s="617"/>
      <c r="ERG27" s="617"/>
      <c r="ERH27" s="617"/>
      <c r="ERI27" s="617"/>
      <c r="ERJ27" s="617"/>
      <c r="ERK27" s="617"/>
      <c r="ERL27" s="617"/>
      <c r="ERM27" s="617"/>
      <c r="ERN27" s="617"/>
      <c r="ERO27" s="617"/>
      <c r="ERP27" s="617"/>
      <c r="ERQ27" s="617"/>
      <c r="ERR27" s="617"/>
      <c r="ERS27" s="617"/>
      <c r="ERT27" s="617"/>
      <c r="ERU27" s="617"/>
      <c r="ERV27" s="617"/>
      <c r="ERW27" s="617"/>
      <c r="ERX27" s="617"/>
      <c r="ERY27" s="617"/>
      <c r="ERZ27" s="617"/>
      <c r="ESA27" s="617"/>
      <c r="ESB27" s="617"/>
      <c r="ESC27" s="617"/>
      <c r="ESD27" s="617"/>
      <c r="ESE27" s="617"/>
      <c r="ESF27" s="617"/>
      <c r="ESG27" s="617"/>
      <c r="ESH27" s="617"/>
      <c r="ESI27" s="617"/>
      <c r="ESJ27" s="617"/>
      <c r="ESK27" s="617"/>
      <c r="ESL27" s="617"/>
      <c r="ESM27" s="617"/>
      <c r="ESN27" s="617"/>
      <c r="ESO27" s="617"/>
      <c r="ESP27" s="617"/>
      <c r="ESQ27" s="617"/>
      <c r="ESR27" s="617"/>
      <c r="ESS27" s="617"/>
      <c r="EST27" s="617"/>
      <c r="ESU27" s="617"/>
      <c r="ESV27" s="617"/>
      <c r="ESW27" s="617"/>
      <c r="ESX27" s="617"/>
      <c r="ESY27" s="617"/>
      <c r="ESZ27" s="617"/>
      <c r="ETA27" s="617"/>
      <c r="ETB27" s="617"/>
      <c r="ETC27" s="617"/>
      <c r="ETD27" s="617"/>
      <c r="ETE27" s="617"/>
      <c r="ETF27" s="617"/>
      <c r="ETG27" s="617"/>
      <c r="ETH27" s="617"/>
      <c r="ETI27" s="617"/>
      <c r="ETJ27" s="617"/>
      <c r="ETK27" s="617"/>
      <c r="ETL27" s="617"/>
      <c r="ETM27" s="617"/>
      <c r="ETN27" s="617"/>
      <c r="ETO27" s="617"/>
      <c r="ETP27" s="617"/>
      <c r="ETQ27" s="617"/>
      <c r="ETR27" s="617"/>
      <c r="ETS27" s="617"/>
      <c r="ETT27" s="617"/>
      <c r="ETU27" s="617"/>
      <c r="ETV27" s="617"/>
      <c r="ETW27" s="617"/>
      <c r="ETX27" s="617"/>
      <c r="ETY27" s="617"/>
      <c r="ETZ27" s="617"/>
      <c r="EUA27" s="617"/>
      <c r="EUB27" s="617"/>
      <c r="EUC27" s="617"/>
      <c r="EUD27" s="617"/>
      <c r="EUE27" s="617"/>
      <c r="EUF27" s="617"/>
      <c r="EUG27" s="617"/>
      <c r="EUH27" s="617"/>
      <c r="EUI27" s="617"/>
      <c r="EUJ27" s="617"/>
      <c r="EUK27" s="617"/>
      <c r="EUL27" s="617"/>
      <c r="EUM27" s="617"/>
      <c r="EUN27" s="617"/>
      <c r="EUO27" s="617"/>
      <c r="EUP27" s="617"/>
      <c r="EUQ27" s="617"/>
      <c r="EUR27" s="617"/>
      <c r="EUS27" s="617"/>
      <c r="EUT27" s="617"/>
      <c r="EUU27" s="617"/>
      <c r="EUV27" s="617"/>
      <c r="EUW27" s="617"/>
      <c r="EUX27" s="617"/>
      <c r="EUY27" s="617"/>
      <c r="EUZ27" s="617"/>
      <c r="EVA27" s="617"/>
      <c r="EVB27" s="617"/>
      <c r="EVC27" s="617"/>
      <c r="EVD27" s="617"/>
      <c r="EVE27" s="617"/>
      <c r="EVF27" s="617"/>
      <c r="EVG27" s="617"/>
      <c r="EVH27" s="617"/>
      <c r="EVI27" s="617"/>
      <c r="EVJ27" s="617"/>
      <c r="EVK27" s="617"/>
      <c r="EVL27" s="617"/>
      <c r="EVM27" s="617"/>
      <c r="EVN27" s="617"/>
      <c r="EVO27" s="617"/>
      <c r="EVP27" s="617"/>
      <c r="EVQ27" s="617"/>
      <c r="EVR27" s="617"/>
      <c r="EVS27" s="617"/>
      <c r="EVT27" s="617"/>
      <c r="EVU27" s="617"/>
      <c r="EVV27" s="617"/>
      <c r="EVW27" s="617"/>
      <c r="EVX27" s="617"/>
      <c r="EVY27" s="617"/>
      <c r="EVZ27" s="617"/>
      <c r="EWA27" s="617"/>
      <c r="EWB27" s="617"/>
      <c r="EWC27" s="617"/>
      <c r="EWD27" s="617"/>
      <c r="EWE27" s="617"/>
      <c r="EWF27" s="617"/>
      <c r="EWG27" s="617"/>
      <c r="EWH27" s="617"/>
      <c r="EWI27" s="617"/>
      <c r="EWJ27" s="617"/>
      <c r="EWK27" s="617"/>
      <c r="EWL27" s="617"/>
      <c r="EWM27" s="617"/>
      <c r="EWN27" s="617"/>
      <c r="EWO27" s="617"/>
      <c r="EWP27" s="617"/>
      <c r="EWQ27" s="617"/>
      <c r="EWR27" s="617"/>
      <c r="EWS27" s="617"/>
      <c r="EWT27" s="617"/>
      <c r="EWU27" s="617"/>
      <c r="EWV27" s="617"/>
      <c r="EWW27" s="617"/>
      <c r="EWX27" s="617"/>
      <c r="EWY27" s="617"/>
      <c r="EWZ27" s="617"/>
      <c r="EXA27" s="617"/>
      <c r="EXB27" s="617"/>
      <c r="EXC27" s="617"/>
      <c r="EXD27" s="617"/>
      <c r="EXE27" s="617"/>
      <c r="EXF27" s="617"/>
      <c r="EXG27" s="617"/>
      <c r="EXH27" s="617"/>
      <c r="EXI27" s="617"/>
      <c r="EXJ27" s="617"/>
      <c r="EXK27" s="617"/>
      <c r="EXL27" s="617"/>
      <c r="EXM27" s="617"/>
      <c r="EXN27" s="617"/>
      <c r="EXO27" s="617"/>
      <c r="EXP27" s="617"/>
      <c r="EXQ27" s="617"/>
      <c r="EXR27" s="617"/>
      <c r="EXS27" s="617"/>
      <c r="EXT27" s="617"/>
      <c r="EXU27" s="617"/>
      <c r="EXV27" s="617"/>
      <c r="EXW27" s="617"/>
      <c r="EXX27" s="617"/>
      <c r="EXY27" s="617"/>
      <c r="EXZ27" s="617"/>
      <c r="EYA27" s="617"/>
      <c r="EYB27" s="617"/>
      <c r="EYC27" s="617"/>
      <c r="EYD27" s="617"/>
      <c r="EYE27" s="617"/>
      <c r="EYF27" s="617"/>
      <c r="EYG27" s="617"/>
      <c r="EYH27" s="617"/>
      <c r="EYI27" s="617"/>
      <c r="EYJ27" s="617"/>
      <c r="EYK27" s="617"/>
      <c r="EYL27" s="617"/>
      <c r="EYM27" s="617"/>
      <c r="EYN27" s="617"/>
      <c r="EYO27" s="617"/>
      <c r="EYP27" s="617"/>
      <c r="EYQ27" s="617"/>
      <c r="EYR27" s="617"/>
      <c r="EYS27" s="617"/>
      <c r="EYT27" s="617"/>
      <c r="EYU27" s="617"/>
      <c r="EYV27" s="617"/>
      <c r="EYW27" s="617"/>
      <c r="EYX27" s="617"/>
      <c r="EYY27" s="617"/>
      <c r="EYZ27" s="617"/>
      <c r="EZA27" s="617"/>
      <c r="EZB27" s="617"/>
      <c r="EZC27" s="617"/>
      <c r="EZD27" s="617"/>
      <c r="EZE27" s="617"/>
      <c r="EZF27" s="617"/>
      <c r="EZG27" s="617"/>
      <c r="EZH27" s="617"/>
      <c r="EZI27" s="617"/>
      <c r="EZJ27" s="617"/>
      <c r="EZK27" s="617"/>
      <c r="EZL27" s="617"/>
      <c r="EZM27" s="617"/>
      <c r="EZN27" s="617"/>
      <c r="EZO27" s="617"/>
      <c r="EZP27" s="617"/>
      <c r="EZQ27" s="617"/>
      <c r="EZR27" s="617"/>
      <c r="EZS27" s="617"/>
      <c r="EZT27" s="617"/>
      <c r="EZU27" s="617"/>
      <c r="EZV27" s="617"/>
      <c r="EZW27" s="617"/>
      <c r="EZX27" s="617"/>
      <c r="EZY27" s="617"/>
      <c r="EZZ27" s="617"/>
      <c r="FAA27" s="617"/>
      <c r="FAB27" s="617"/>
      <c r="FAC27" s="617"/>
      <c r="FAD27" s="617"/>
      <c r="FAE27" s="617"/>
      <c r="FAF27" s="617"/>
      <c r="FAG27" s="617"/>
      <c r="FAH27" s="617"/>
      <c r="FAI27" s="617"/>
      <c r="FAJ27" s="617"/>
      <c r="FAK27" s="617"/>
      <c r="FAL27" s="617"/>
      <c r="FAM27" s="617"/>
      <c r="FAN27" s="617"/>
      <c r="FAO27" s="617"/>
      <c r="FAP27" s="617"/>
      <c r="FAQ27" s="617"/>
      <c r="FAR27" s="617"/>
      <c r="FAS27" s="617"/>
      <c r="FAT27" s="617"/>
      <c r="FAU27" s="617"/>
      <c r="FAV27" s="617"/>
      <c r="FAW27" s="617"/>
      <c r="FAX27" s="617"/>
      <c r="FAY27" s="617"/>
      <c r="FAZ27" s="617"/>
      <c r="FBA27" s="617"/>
      <c r="FBB27" s="617"/>
      <c r="FBC27" s="617"/>
      <c r="FBD27" s="617"/>
      <c r="FBE27" s="617"/>
      <c r="FBF27" s="617"/>
      <c r="FBG27" s="617"/>
      <c r="FBH27" s="617"/>
      <c r="FBI27" s="617"/>
      <c r="FBJ27" s="617"/>
      <c r="FBK27" s="617"/>
      <c r="FBL27" s="617"/>
      <c r="FBM27" s="617"/>
      <c r="FBN27" s="617"/>
      <c r="FBO27" s="617"/>
      <c r="FBP27" s="617"/>
      <c r="FBQ27" s="617"/>
      <c r="FBR27" s="617"/>
      <c r="FBS27" s="617"/>
      <c r="FBT27" s="617"/>
      <c r="FBU27" s="617"/>
      <c r="FBV27" s="617"/>
      <c r="FBW27" s="617"/>
      <c r="FBX27" s="617"/>
      <c r="FBY27" s="617"/>
      <c r="FBZ27" s="617"/>
      <c r="FCA27" s="617"/>
      <c r="FCB27" s="617"/>
      <c r="FCC27" s="617"/>
      <c r="FCD27" s="617"/>
      <c r="FCE27" s="617"/>
      <c r="FCF27" s="617"/>
      <c r="FCG27" s="617"/>
      <c r="FCH27" s="617"/>
      <c r="FCI27" s="617"/>
      <c r="FCJ27" s="617"/>
      <c r="FCK27" s="617"/>
      <c r="FCL27" s="617"/>
      <c r="FCM27" s="617"/>
      <c r="FCN27" s="617"/>
      <c r="FCO27" s="617"/>
      <c r="FCP27" s="617"/>
      <c r="FCQ27" s="617"/>
      <c r="FCR27" s="617"/>
      <c r="FCS27" s="617"/>
      <c r="FCT27" s="617"/>
      <c r="FCU27" s="617"/>
      <c r="FCV27" s="617"/>
      <c r="FCW27" s="617"/>
      <c r="FCX27" s="617"/>
      <c r="FCY27" s="617"/>
      <c r="FCZ27" s="617"/>
      <c r="FDA27" s="617"/>
      <c r="FDB27" s="617"/>
      <c r="FDC27" s="617"/>
      <c r="FDD27" s="617"/>
      <c r="FDE27" s="617"/>
      <c r="FDF27" s="617"/>
      <c r="FDG27" s="617"/>
      <c r="FDH27" s="617"/>
      <c r="FDI27" s="617"/>
      <c r="FDJ27" s="617"/>
      <c r="FDK27" s="617"/>
      <c r="FDL27" s="617"/>
      <c r="FDM27" s="617"/>
      <c r="FDN27" s="617"/>
      <c r="FDO27" s="617"/>
      <c r="FDP27" s="617"/>
      <c r="FDQ27" s="617"/>
      <c r="FDR27" s="617"/>
      <c r="FDS27" s="617"/>
      <c r="FDT27" s="617"/>
      <c r="FDU27" s="617"/>
      <c r="FDV27" s="617"/>
      <c r="FDW27" s="617"/>
      <c r="FDX27" s="617"/>
      <c r="FDY27" s="617"/>
      <c r="FDZ27" s="617"/>
      <c r="FEA27" s="617"/>
      <c r="FEB27" s="617"/>
      <c r="FEC27" s="617"/>
      <c r="FED27" s="617"/>
      <c r="FEE27" s="617"/>
      <c r="FEF27" s="617"/>
      <c r="FEG27" s="617"/>
      <c r="FEH27" s="617"/>
      <c r="FEI27" s="617"/>
      <c r="FEJ27" s="617"/>
      <c r="FEK27" s="617"/>
      <c r="FEL27" s="617"/>
      <c r="FEM27" s="617"/>
      <c r="FEN27" s="617"/>
      <c r="FEO27" s="617"/>
      <c r="FEP27" s="617"/>
      <c r="FEQ27" s="617"/>
      <c r="FER27" s="617"/>
      <c r="FES27" s="617"/>
      <c r="FET27" s="617"/>
      <c r="FEU27" s="617"/>
      <c r="FEV27" s="617"/>
      <c r="FEW27" s="617"/>
      <c r="FEX27" s="617"/>
      <c r="FEY27" s="617"/>
      <c r="FEZ27" s="617"/>
      <c r="FFA27" s="617"/>
      <c r="FFB27" s="617"/>
      <c r="FFC27" s="617"/>
      <c r="FFD27" s="617"/>
      <c r="FFE27" s="617"/>
      <c r="FFF27" s="617"/>
      <c r="FFG27" s="617"/>
      <c r="FFH27" s="617"/>
      <c r="FFI27" s="617"/>
      <c r="FFJ27" s="617"/>
      <c r="FFK27" s="617"/>
      <c r="FFL27" s="617"/>
      <c r="FFM27" s="617"/>
      <c r="FFN27" s="617"/>
      <c r="FFO27" s="617"/>
      <c r="FFP27" s="617"/>
      <c r="FFQ27" s="617"/>
      <c r="FFR27" s="617"/>
      <c r="FFS27" s="617"/>
      <c r="FFT27" s="617"/>
      <c r="FFU27" s="617"/>
      <c r="FFV27" s="617"/>
      <c r="FFW27" s="617"/>
      <c r="FFX27" s="617"/>
      <c r="FFY27" s="617"/>
      <c r="FFZ27" s="617"/>
      <c r="FGA27" s="617"/>
      <c r="FGB27" s="617"/>
      <c r="FGC27" s="617"/>
      <c r="FGD27" s="617"/>
      <c r="FGE27" s="617"/>
      <c r="FGF27" s="617"/>
      <c r="FGG27" s="617"/>
      <c r="FGH27" s="617"/>
      <c r="FGI27" s="617"/>
      <c r="FGJ27" s="617"/>
      <c r="FGK27" s="617"/>
      <c r="FGL27" s="617"/>
      <c r="FGM27" s="617"/>
      <c r="FGN27" s="617"/>
      <c r="FGO27" s="617"/>
      <c r="FGP27" s="617"/>
      <c r="FGQ27" s="617"/>
      <c r="FGR27" s="617"/>
      <c r="FGS27" s="617"/>
      <c r="FGT27" s="617"/>
      <c r="FGU27" s="617"/>
      <c r="FGV27" s="617"/>
      <c r="FGW27" s="617"/>
      <c r="FGX27" s="617"/>
      <c r="FGY27" s="617"/>
      <c r="FGZ27" s="617"/>
      <c r="FHA27" s="617"/>
      <c r="FHB27" s="617"/>
      <c r="FHC27" s="617"/>
      <c r="FHD27" s="617"/>
      <c r="FHE27" s="617"/>
      <c r="FHF27" s="617"/>
      <c r="FHG27" s="617"/>
      <c r="FHH27" s="617"/>
      <c r="FHI27" s="617"/>
      <c r="FHJ27" s="617"/>
      <c r="FHK27" s="617"/>
      <c r="FHL27" s="617"/>
      <c r="FHM27" s="617"/>
      <c r="FHN27" s="617"/>
      <c r="FHO27" s="617"/>
      <c r="FHP27" s="617"/>
      <c r="FHQ27" s="617"/>
      <c r="FHR27" s="617"/>
      <c r="FHS27" s="617"/>
      <c r="FHT27" s="617"/>
      <c r="FHU27" s="617"/>
      <c r="FHV27" s="617"/>
      <c r="FHW27" s="617"/>
      <c r="FHX27" s="617"/>
      <c r="FHY27" s="617"/>
      <c r="FHZ27" s="617"/>
      <c r="FIA27" s="617"/>
      <c r="FIB27" s="617"/>
      <c r="FIC27" s="617"/>
      <c r="FID27" s="617"/>
      <c r="FIE27" s="617"/>
      <c r="FIF27" s="617"/>
      <c r="FIG27" s="617"/>
      <c r="FIH27" s="617"/>
      <c r="FII27" s="617"/>
      <c r="FIJ27" s="617"/>
      <c r="FIK27" s="617"/>
      <c r="FIL27" s="617"/>
      <c r="FIM27" s="617"/>
      <c r="FIN27" s="617"/>
      <c r="FIO27" s="617"/>
      <c r="FIP27" s="617"/>
      <c r="FIQ27" s="617"/>
      <c r="FIR27" s="617"/>
      <c r="FIS27" s="617"/>
      <c r="FIT27" s="617"/>
      <c r="FIU27" s="617"/>
      <c r="FIV27" s="617"/>
      <c r="FIW27" s="617"/>
      <c r="FIX27" s="617"/>
      <c r="FIY27" s="617"/>
      <c r="FIZ27" s="617"/>
      <c r="FJA27" s="617"/>
      <c r="FJB27" s="617"/>
      <c r="FJC27" s="617"/>
      <c r="FJD27" s="617"/>
      <c r="FJE27" s="617"/>
      <c r="FJF27" s="617"/>
      <c r="FJG27" s="617"/>
      <c r="FJH27" s="617"/>
      <c r="FJI27" s="617"/>
      <c r="FJJ27" s="617"/>
      <c r="FJK27" s="617"/>
      <c r="FJL27" s="617"/>
      <c r="FJM27" s="617"/>
      <c r="FJN27" s="617"/>
      <c r="FJO27" s="617"/>
      <c r="FJP27" s="617"/>
      <c r="FJQ27" s="617"/>
      <c r="FJR27" s="617"/>
      <c r="FJS27" s="617"/>
      <c r="FJT27" s="617"/>
      <c r="FJU27" s="617"/>
      <c r="FJV27" s="617"/>
      <c r="FJW27" s="617"/>
      <c r="FJX27" s="617"/>
      <c r="FJY27" s="617"/>
      <c r="FJZ27" s="617"/>
      <c r="FKA27" s="617"/>
      <c r="FKB27" s="617"/>
      <c r="FKC27" s="617"/>
      <c r="FKD27" s="617"/>
      <c r="FKE27" s="617"/>
      <c r="FKF27" s="617"/>
      <c r="FKG27" s="617"/>
      <c r="FKH27" s="617"/>
      <c r="FKI27" s="617"/>
      <c r="FKJ27" s="617"/>
      <c r="FKK27" s="617"/>
      <c r="FKL27" s="617"/>
      <c r="FKM27" s="617"/>
      <c r="FKN27" s="617"/>
      <c r="FKO27" s="617"/>
      <c r="FKP27" s="617"/>
      <c r="FKQ27" s="617"/>
      <c r="FKR27" s="617"/>
      <c r="FKS27" s="617"/>
      <c r="FKT27" s="617"/>
      <c r="FKU27" s="617"/>
      <c r="FKV27" s="617"/>
      <c r="FKW27" s="617"/>
      <c r="FKX27" s="617"/>
      <c r="FKY27" s="617"/>
      <c r="FKZ27" s="617"/>
      <c r="FLA27" s="617"/>
      <c r="FLB27" s="617"/>
      <c r="FLC27" s="617"/>
      <c r="FLD27" s="617"/>
      <c r="FLE27" s="617"/>
      <c r="FLF27" s="617"/>
      <c r="FLG27" s="617"/>
      <c r="FLH27" s="617"/>
      <c r="FLI27" s="617"/>
      <c r="FLJ27" s="617"/>
      <c r="FLK27" s="617"/>
      <c r="FLL27" s="617"/>
      <c r="FLM27" s="617"/>
      <c r="FLN27" s="617"/>
      <c r="FLO27" s="617"/>
      <c r="FLP27" s="617"/>
      <c r="FLQ27" s="617"/>
      <c r="FLR27" s="617"/>
      <c r="FLS27" s="617"/>
      <c r="FLT27" s="617"/>
      <c r="FLU27" s="617"/>
      <c r="FLV27" s="617"/>
      <c r="FLW27" s="617"/>
      <c r="FLX27" s="617"/>
      <c r="FLY27" s="617"/>
      <c r="FLZ27" s="617"/>
      <c r="FMA27" s="617"/>
      <c r="FMB27" s="617"/>
      <c r="FMC27" s="617"/>
      <c r="FMD27" s="617"/>
      <c r="FME27" s="617"/>
      <c r="FMF27" s="617"/>
      <c r="FMG27" s="617"/>
      <c r="FMH27" s="617"/>
      <c r="FMI27" s="617"/>
      <c r="FMJ27" s="617"/>
      <c r="FMK27" s="617"/>
      <c r="FML27" s="617"/>
      <c r="FMM27" s="617"/>
      <c r="FMN27" s="617"/>
      <c r="FMO27" s="617"/>
      <c r="FMP27" s="617"/>
      <c r="FMQ27" s="617"/>
      <c r="FMR27" s="617"/>
      <c r="FMS27" s="617"/>
      <c r="FMT27" s="617"/>
      <c r="FMU27" s="617"/>
      <c r="FMV27" s="617"/>
      <c r="FMW27" s="617"/>
      <c r="FMX27" s="617"/>
      <c r="FMY27" s="617"/>
      <c r="FMZ27" s="617"/>
      <c r="FNA27" s="617"/>
      <c r="FNB27" s="617"/>
      <c r="FNC27" s="617"/>
      <c r="FND27" s="617"/>
      <c r="FNE27" s="617"/>
      <c r="FNF27" s="617"/>
      <c r="FNG27" s="617"/>
      <c r="FNH27" s="617"/>
      <c r="FNI27" s="617"/>
      <c r="FNJ27" s="617"/>
      <c r="FNK27" s="617"/>
      <c r="FNL27" s="617"/>
      <c r="FNM27" s="617"/>
      <c r="FNN27" s="617"/>
      <c r="FNO27" s="617"/>
      <c r="FNP27" s="617"/>
      <c r="FNQ27" s="617"/>
      <c r="FNR27" s="617"/>
      <c r="FNS27" s="617"/>
      <c r="FNT27" s="617"/>
      <c r="FNU27" s="617"/>
      <c r="FNV27" s="617"/>
      <c r="FNW27" s="617"/>
      <c r="FNX27" s="617"/>
      <c r="FNY27" s="617"/>
      <c r="FNZ27" s="617"/>
      <c r="FOA27" s="617"/>
      <c r="FOB27" s="617"/>
      <c r="FOC27" s="617"/>
      <c r="FOD27" s="617"/>
      <c r="FOE27" s="617"/>
      <c r="FOF27" s="617"/>
      <c r="FOG27" s="617"/>
      <c r="FOH27" s="617"/>
      <c r="FOI27" s="617"/>
      <c r="FOJ27" s="617"/>
      <c r="FOK27" s="617"/>
      <c r="FOL27" s="617"/>
      <c r="FOM27" s="617"/>
      <c r="FON27" s="617"/>
      <c r="FOO27" s="617"/>
      <c r="FOP27" s="617"/>
      <c r="FOQ27" s="617"/>
      <c r="FOR27" s="617"/>
      <c r="FOS27" s="617"/>
      <c r="FOT27" s="617"/>
      <c r="FOU27" s="617"/>
      <c r="FOV27" s="617"/>
      <c r="FOW27" s="617"/>
      <c r="FOX27" s="617"/>
      <c r="FOY27" s="617"/>
      <c r="FOZ27" s="617"/>
      <c r="FPA27" s="617"/>
      <c r="FPB27" s="617"/>
      <c r="FPC27" s="617"/>
      <c r="FPD27" s="617"/>
      <c r="FPE27" s="617"/>
      <c r="FPF27" s="617"/>
      <c r="FPG27" s="617"/>
      <c r="FPH27" s="617"/>
      <c r="FPI27" s="617"/>
      <c r="FPJ27" s="617"/>
      <c r="FPK27" s="617"/>
      <c r="FPL27" s="617"/>
      <c r="FPM27" s="617"/>
      <c r="FPN27" s="617"/>
      <c r="FPO27" s="617"/>
      <c r="FPP27" s="617"/>
      <c r="FPQ27" s="617"/>
      <c r="FPR27" s="617"/>
      <c r="FPS27" s="617"/>
      <c r="FPT27" s="617"/>
      <c r="FPU27" s="617"/>
      <c r="FPV27" s="617"/>
      <c r="FPW27" s="617"/>
      <c r="FPX27" s="617"/>
      <c r="FPY27" s="617"/>
      <c r="FPZ27" s="617"/>
      <c r="FQA27" s="617"/>
      <c r="FQB27" s="617"/>
      <c r="FQC27" s="617"/>
      <c r="FQD27" s="617"/>
      <c r="FQE27" s="617"/>
      <c r="FQF27" s="617"/>
      <c r="FQG27" s="617"/>
      <c r="FQH27" s="617"/>
      <c r="FQI27" s="617"/>
      <c r="FQJ27" s="617"/>
      <c r="FQK27" s="617"/>
      <c r="FQL27" s="617"/>
      <c r="FQM27" s="617"/>
      <c r="FQN27" s="617"/>
      <c r="FQO27" s="617"/>
      <c r="FQP27" s="617"/>
      <c r="FQQ27" s="617"/>
      <c r="FQR27" s="617"/>
      <c r="FQS27" s="617"/>
      <c r="FQT27" s="617"/>
      <c r="FQU27" s="617"/>
      <c r="FQV27" s="617"/>
      <c r="FQW27" s="617"/>
      <c r="FQX27" s="617"/>
      <c r="FQY27" s="617"/>
      <c r="FQZ27" s="617"/>
      <c r="FRA27" s="617"/>
      <c r="FRB27" s="617"/>
      <c r="FRC27" s="617"/>
      <c r="FRD27" s="617"/>
      <c r="FRE27" s="617"/>
      <c r="FRF27" s="617"/>
      <c r="FRG27" s="617"/>
      <c r="FRH27" s="617"/>
      <c r="FRI27" s="617"/>
      <c r="FRJ27" s="617"/>
      <c r="FRK27" s="617"/>
      <c r="FRL27" s="617"/>
      <c r="FRM27" s="617"/>
      <c r="FRN27" s="617"/>
      <c r="FRO27" s="617"/>
      <c r="FRP27" s="617"/>
      <c r="FRQ27" s="617"/>
      <c r="FRR27" s="617"/>
      <c r="FRS27" s="617"/>
      <c r="FRT27" s="617"/>
      <c r="FRU27" s="617"/>
      <c r="FRV27" s="617"/>
      <c r="FRW27" s="617"/>
      <c r="FRX27" s="617"/>
      <c r="FRY27" s="617"/>
      <c r="FRZ27" s="617"/>
      <c r="FSA27" s="617"/>
      <c r="FSB27" s="617"/>
      <c r="FSC27" s="617"/>
      <c r="FSD27" s="617"/>
      <c r="FSE27" s="617"/>
      <c r="FSF27" s="617"/>
      <c r="FSG27" s="617"/>
      <c r="FSH27" s="617"/>
      <c r="FSI27" s="617"/>
      <c r="FSJ27" s="617"/>
      <c r="FSK27" s="617"/>
      <c r="FSL27" s="617"/>
      <c r="FSM27" s="617"/>
      <c r="FSN27" s="617"/>
      <c r="FSO27" s="617"/>
      <c r="FSP27" s="617"/>
      <c r="FSQ27" s="617"/>
      <c r="FSR27" s="617"/>
      <c r="FSS27" s="617"/>
      <c r="FST27" s="617"/>
      <c r="FSU27" s="617"/>
      <c r="FSV27" s="617"/>
      <c r="FSW27" s="617"/>
      <c r="FSX27" s="617"/>
      <c r="FSY27" s="617"/>
      <c r="FSZ27" s="617"/>
      <c r="FTA27" s="617"/>
      <c r="FTB27" s="617"/>
      <c r="FTC27" s="617"/>
      <c r="FTD27" s="617"/>
      <c r="FTE27" s="617"/>
      <c r="FTF27" s="617"/>
      <c r="FTG27" s="617"/>
      <c r="FTH27" s="617"/>
      <c r="FTI27" s="617"/>
      <c r="FTJ27" s="617"/>
      <c r="FTK27" s="617"/>
      <c r="FTL27" s="617"/>
      <c r="FTM27" s="617"/>
      <c r="FTN27" s="617"/>
      <c r="FTO27" s="617"/>
      <c r="FTP27" s="617"/>
      <c r="FTQ27" s="617"/>
      <c r="FTR27" s="617"/>
      <c r="FTS27" s="617"/>
      <c r="FTT27" s="617"/>
      <c r="FTU27" s="617"/>
      <c r="FTV27" s="617"/>
      <c r="FTW27" s="617"/>
      <c r="FTX27" s="617"/>
      <c r="FTY27" s="617"/>
      <c r="FTZ27" s="617"/>
      <c r="FUA27" s="617"/>
      <c r="FUB27" s="617"/>
      <c r="FUC27" s="617"/>
      <c r="FUD27" s="617"/>
      <c r="FUE27" s="617"/>
      <c r="FUF27" s="617"/>
      <c r="FUG27" s="617"/>
      <c r="FUH27" s="617"/>
      <c r="FUI27" s="617"/>
      <c r="FUJ27" s="617"/>
      <c r="FUK27" s="617"/>
      <c r="FUL27" s="617"/>
      <c r="FUM27" s="617"/>
      <c r="FUN27" s="617"/>
      <c r="FUO27" s="617"/>
      <c r="FUP27" s="617"/>
      <c r="FUQ27" s="617"/>
      <c r="FUR27" s="617"/>
      <c r="FUS27" s="617"/>
      <c r="FUT27" s="617"/>
      <c r="FUU27" s="617"/>
      <c r="FUV27" s="617"/>
      <c r="FUW27" s="617"/>
      <c r="FUX27" s="617"/>
      <c r="FUY27" s="617"/>
      <c r="FUZ27" s="617"/>
      <c r="FVA27" s="617"/>
      <c r="FVB27" s="617"/>
      <c r="FVC27" s="617"/>
      <c r="FVD27" s="617"/>
      <c r="FVE27" s="617"/>
      <c r="FVF27" s="617"/>
      <c r="FVG27" s="617"/>
      <c r="FVH27" s="617"/>
      <c r="FVI27" s="617"/>
      <c r="FVJ27" s="617"/>
      <c r="FVK27" s="617"/>
      <c r="FVL27" s="617"/>
      <c r="FVM27" s="617"/>
      <c r="FVN27" s="617"/>
      <c r="FVO27" s="617"/>
      <c r="FVP27" s="617"/>
      <c r="FVQ27" s="617"/>
      <c r="FVR27" s="617"/>
      <c r="FVS27" s="617"/>
      <c r="FVT27" s="617"/>
      <c r="FVU27" s="617"/>
      <c r="FVV27" s="617"/>
      <c r="FVW27" s="617"/>
      <c r="FVX27" s="617"/>
      <c r="FVY27" s="617"/>
      <c r="FVZ27" s="617"/>
      <c r="FWA27" s="617"/>
      <c r="FWB27" s="617"/>
      <c r="FWC27" s="617"/>
      <c r="FWD27" s="617"/>
      <c r="FWE27" s="617"/>
      <c r="FWF27" s="617"/>
      <c r="FWG27" s="617"/>
      <c r="FWH27" s="617"/>
      <c r="FWI27" s="617"/>
      <c r="FWJ27" s="617"/>
      <c r="FWK27" s="617"/>
      <c r="FWL27" s="617"/>
      <c r="FWM27" s="617"/>
      <c r="FWN27" s="617"/>
      <c r="FWO27" s="617"/>
      <c r="FWP27" s="617"/>
      <c r="FWQ27" s="617"/>
      <c r="FWR27" s="617"/>
      <c r="FWS27" s="617"/>
      <c r="FWT27" s="617"/>
      <c r="FWU27" s="617"/>
      <c r="FWV27" s="617"/>
      <c r="FWW27" s="617"/>
      <c r="FWX27" s="617"/>
      <c r="FWY27" s="617"/>
      <c r="FWZ27" s="617"/>
      <c r="FXA27" s="617"/>
      <c r="FXB27" s="617"/>
      <c r="FXC27" s="617"/>
      <c r="FXD27" s="617"/>
      <c r="FXE27" s="617"/>
      <c r="FXF27" s="617"/>
      <c r="FXG27" s="617"/>
      <c r="FXH27" s="617"/>
      <c r="FXI27" s="617"/>
      <c r="FXJ27" s="617"/>
      <c r="FXK27" s="617"/>
      <c r="FXL27" s="617"/>
      <c r="FXM27" s="617"/>
      <c r="FXN27" s="617"/>
      <c r="FXO27" s="617"/>
      <c r="FXP27" s="617"/>
      <c r="FXQ27" s="617"/>
      <c r="FXR27" s="617"/>
      <c r="FXS27" s="617"/>
      <c r="FXT27" s="617"/>
      <c r="FXU27" s="617"/>
      <c r="FXV27" s="617"/>
      <c r="FXW27" s="617"/>
      <c r="FXX27" s="617"/>
      <c r="FXY27" s="617"/>
      <c r="FXZ27" s="617"/>
      <c r="FYA27" s="617"/>
      <c r="FYB27" s="617"/>
      <c r="FYC27" s="617"/>
      <c r="FYD27" s="617"/>
      <c r="FYE27" s="617"/>
      <c r="FYF27" s="617"/>
      <c r="FYG27" s="617"/>
      <c r="FYH27" s="617"/>
      <c r="FYI27" s="617"/>
      <c r="FYJ27" s="617"/>
      <c r="FYK27" s="617"/>
      <c r="FYL27" s="617"/>
      <c r="FYM27" s="617"/>
      <c r="FYN27" s="617"/>
      <c r="FYO27" s="617"/>
      <c r="FYP27" s="617"/>
      <c r="FYQ27" s="617"/>
      <c r="FYR27" s="617"/>
      <c r="FYS27" s="617"/>
      <c r="FYT27" s="617"/>
      <c r="FYU27" s="617"/>
      <c r="FYV27" s="617"/>
      <c r="FYW27" s="617"/>
      <c r="FYX27" s="617"/>
      <c r="FYY27" s="617"/>
      <c r="FYZ27" s="617"/>
      <c r="FZA27" s="617"/>
      <c r="FZB27" s="617"/>
      <c r="FZC27" s="617"/>
      <c r="FZD27" s="617"/>
      <c r="FZE27" s="617"/>
      <c r="FZF27" s="617"/>
      <c r="FZG27" s="617"/>
      <c r="FZH27" s="617"/>
      <c r="FZI27" s="617"/>
      <c r="FZJ27" s="617"/>
      <c r="FZK27" s="617"/>
      <c r="FZL27" s="617"/>
      <c r="FZM27" s="617"/>
      <c r="FZN27" s="617"/>
      <c r="FZO27" s="617"/>
      <c r="FZP27" s="617"/>
      <c r="FZQ27" s="617"/>
      <c r="FZR27" s="617"/>
      <c r="FZS27" s="617"/>
      <c r="FZT27" s="617"/>
      <c r="FZU27" s="617"/>
      <c r="FZV27" s="617"/>
      <c r="FZW27" s="617"/>
      <c r="FZX27" s="617"/>
      <c r="FZY27" s="617"/>
      <c r="FZZ27" s="617"/>
      <c r="GAA27" s="617"/>
      <c r="GAB27" s="617"/>
      <c r="GAC27" s="617"/>
      <c r="GAD27" s="617"/>
      <c r="GAE27" s="617"/>
      <c r="GAF27" s="617"/>
      <c r="GAG27" s="617"/>
      <c r="GAH27" s="617"/>
      <c r="GAI27" s="617"/>
      <c r="GAJ27" s="617"/>
      <c r="GAK27" s="617"/>
      <c r="GAL27" s="617"/>
      <c r="GAM27" s="617"/>
      <c r="GAN27" s="617"/>
      <c r="GAO27" s="617"/>
      <c r="GAP27" s="617"/>
      <c r="GAQ27" s="617"/>
      <c r="GAR27" s="617"/>
      <c r="GAS27" s="617"/>
      <c r="GAT27" s="617"/>
      <c r="GAU27" s="617"/>
      <c r="GAV27" s="617"/>
      <c r="GAW27" s="617"/>
      <c r="GAX27" s="617"/>
      <c r="GAY27" s="617"/>
      <c r="GAZ27" s="617"/>
      <c r="GBA27" s="617"/>
      <c r="GBB27" s="617"/>
      <c r="GBC27" s="617"/>
      <c r="GBD27" s="617"/>
      <c r="GBE27" s="617"/>
      <c r="GBF27" s="617"/>
      <c r="GBG27" s="617"/>
      <c r="GBH27" s="617"/>
      <c r="GBI27" s="617"/>
      <c r="GBJ27" s="617"/>
      <c r="GBK27" s="617"/>
      <c r="GBL27" s="617"/>
      <c r="GBM27" s="617"/>
      <c r="GBN27" s="617"/>
      <c r="GBO27" s="617"/>
      <c r="GBP27" s="617"/>
      <c r="GBQ27" s="617"/>
      <c r="GBR27" s="617"/>
      <c r="GBS27" s="617"/>
      <c r="GBT27" s="617"/>
      <c r="GBU27" s="617"/>
      <c r="GBV27" s="617"/>
      <c r="GBW27" s="617"/>
      <c r="GBX27" s="617"/>
      <c r="GBY27" s="617"/>
      <c r="GBZ27" s="617"/>
      <c r="GCA27" s="617"/>
      <c r="GCB27" s="617"/>
      <c r="GCC27" s="617"/>
      <c r="GCD27" s="617"/>
      <c r="GCE27" s="617"/>
      <c r="GCF27" s="617"/>
      <c r="GCG27" s="617"/>
      <c r="GCH27" s="617"/>
      <c r="GCI27" s="617"/>
      <c r="GCJ27" s="617"/>
      <c r="GCK27" s="617"/>
      <c r="GCL27" s="617"/>
      <c r="GCM27" s="617"/>
      <c r="GCN27" s="617"/>
      <c r="GCO27" s="617"/>
      <c r="GCP27" s="617"/>
      <c r="GCQ27" s="617"/>
      <c r="GCR27" s="617"/>
      <c r="GCS27" s="617"/>
      <c r="GCT27" s="617"/>
      <c r="GCU27" s="617"/>
      <c r="GCV27" s="617"/>
      <c r="GCW27" s="617"/>
      <c r="GCX27" s="617"/>
      <c r="GCY27" s="617"/>
      <c r="GCZ27" s="617"/>
      <c r="GDA27" s="617"/>
      <c r="GDB27" s="617"/>
      <c r="GDC27" s="617"/>
      <c r="GDD27" s="617"/>
      <c r="GDE27" s="617"/>
      <c r="GDF27" s="617"/>
      <c r="GDG27" s="617"/>
      <c r="GDH27" s="617"/>
      <c r="GDI27" s="617"/>
      <c r="GDJ27" s="617"/>
      <c r="GDK27" s="617"/>
      <c r="GDL27" s="617"/>
      <c r="GDM27" s="617"/>
      <c r="GDN27" s="617"/>
      <c r="GDO27" s="617"/>
      <c r="GDP27" s="617"/>
      <c r="GDQ27" s="617"/>
      <c r="GDR27" s="617"/>
      <c r="GDS27" s="617"/>
      <c r="GDT27" s="617"/>
      <c r="GDU27" s="617"/>
      <c r="GDV27" s="617"/>
      <c r="GDW27" s="617"/>
      <c r="GDX27" s="617"/>
      <c r="GDY27" s="617"/>
      <c r="GDZ27" s="617"/>
      <c r="GEA27" s="617"/>
      <c r="GEB27" s="617"/>
      <c r="GEC27" s="617"/>
      <c r="GED27" s="617"/>
      <c r="GEE27" s="617"/>
      <c r="GEF27" s="617"/>
      <c r="GEG27" s="617"/>
      <c r="GEH27" s="617"/>
      <c r="GEI27" s="617"/>
      <c r="GEJ27" s="617"/>
      <c r="GEK27" s="617"/>
      <c r="GEL27" s="617"/>
      <c r="GEM27" s="617"/>
      <c r="GEN27" s="617"/>
      <c r="GEO27" s="617"/>
      <c r="GEP27" s="617"/>
      <c r="GEQ27" s="617"/>
      <c r="GER27" s="617"/>
      <c r="GES27" s="617"/>
      <c r="GET27" s="617"/>
      <c r="GEU27" s="617"/>
      <c r="GEV27" s="617"/>
      <c r="GEW27" s="617"/>
      <c r="GEX27" s="617"/>
      <c r="GEY27" s="617"/>
      <c r="GEZ27" s="617"/>
      <c r="GFA27" s="617"/>
      <c r="GFB27" s="617"/>
      <c r="GFC27" s="617"/>
      <c r="GFD27" s="617"/>
      <c r="GFE27" s="617"/>
      <c r="GFF27" s="617"/>
      <c r="GFG27" s="617"/>
      <c r="GFH27" s="617"/>
      <c r="GFI27" s="617"/>
      <c r="GFJ27" s="617"/>
      <c r="GFK27" s="617"/>
      <c r="GFL27" s="617"/>
      <c r="GFM27" s="617"/>
      <c r="GFN27" s="617"/>
      <c r="GFO27" s="617"/>
      <c r="GFP27" s="617"/>
      <c r="GFQ27" s="617"/>
      <c r="GFR27" s="617"/>
      <c r="GFS27" s="617"/>
      <c r="GFT27" s="617"/>
      <c r="GFU27" s="617"/>
      <c r="GFV27" s="617"/>
      <c r="GFW27" s="617"/>
      <c r="GFX27" s="617"/>
      <c r="GFY27" s="617"/>
      <c r="GFZ27" s="617"/>
      <c r="GGA27" s="617"/>
      <c r="GGB27" s="617"/>
      <c r="GGC27" s="617"/>
      <c r="GGD27" s="617"/>
      <c r="GGE27" s="617"/>
      <c r="GGF27" s="617"/>
      <c r="GGG27" s="617"/>
      <c r="GGH27" s="617"/>
      <c r="GGI27" s="617"/>
      <c r="GGJ27" s="617"/>
      <c r="GGK27" s="617"/>
      <c r="GGL27" s="617"/>
      <c r="GGM27" s="617"/>
      <c r="GGN27" s="617"/>
      <c r="GGO27" s="617"/>
      <c r="GGP27" s="617"/>
      <c r="GGQ27" s="617"/>
      <c r="GGR27" s="617"/>
      <c r="GGS27" s="617"/>
      <c r="GGT27" s="617"/>
      <c r="GGU27" s="617"/>
      <c r="GGV27" s="617"/>
      <c r="GGW27" s="617"/>
      <c r="GGX27" s="617"/>
      <c r="GGY27" s="617"/>
      <c r="GGZ27" s="617"/>
      <c r="GHA27" s="617"/>
      <c r="GHB27" s="617"/>
      <c r="GHC27" s="617"/>
      <c r="GHD27" s="617"/>
      <c r="GHE27" s="617"/>
      <c r="GHF27" s="617"/>
      <c r="GHG27" s="617"/>
      <c r="GHH27" s="617"/>
      <c r="GHI27" s="617"/>
      <c r="GHJ27" s="617"/>
      <c r="GHK27" s="617"/>
      <c r="GHL27" s="617"/>
      <c r="GHM27" s="617"/>
      <c r="GHN27" s="617"/>
      <c r="GHO27" s="617"/>
      <c r="GHP27" s="617"/>
      <c r="GHQ27" s="617"/>
      <c r="GHR27" s="617"/>
      <c r="GHS27" s="617"/>
      <c r="GHT27" s="617"/>
      <c r="GHU27" s="617"/>
      <c r="GHV27" s="617"/>
      <c r="GHW27" s="617"/>
      <c r="GHX27" s="617"/>
      <c r="GHY27" s="617"/>
      <c r="GHZ27" s="617"/>
      <c r="GIA27" s="617"/>
      <c r="GIB27" s="617"/>
      <c r="GIC27" s="617"/>
      <c r="GID27" s="617"/>
      <c r="GIE27" s="617"/>
      <c r="GIF27" s="617"/>
      <c r="GIG27" s="617"/>
      <c r="GIH27" s="617"/>
      <c r="GII27" s="617"/>
      <c r="GIJ27" s="617"/>
      <c r="GIK27" s="617"/>
      <c r="GIL27" s="617"/>
      <c r="GIM27" s="617"/>
      <c r="GIN27" s="617"/>
      <c r="GIO27" s="617"/>
      <c r="GIP27" s="617"/>
      <c r="GIQ27" s="617"/>
      <c r="GIR27" s="617"/>
      <c r="GIS27" s="617"/>
      <c r="GIT27" s="617"/>
      <c r="GIU27" s="617"/>
      <c r="GIV27" s="617"/>
      <c r="GIW27" s="617"/>
      <c r="GIX27" s="617"/>
      <c r="GIY27" s="617"/>
      <c r="GIZ27" s="617"/>
      <c r="GJA27" s="617"/>
      <c r="GJB27" s="617"/>
      <c r="GJC27" s="617"/>
      <c r="GJD27" s="617"/>
      <c r="GJE27" s="617"/>
      <c r="GJF27" s="617"/>
      <c r="GJG27" s="617"/>
      <c r="GJH27" s="617"/>
      <c r="GJI27" s="617"/>
      <c r="GJJ27" s="617"/>
      <c r="GJK27" s="617"/>
      <c r="GJL27" s="617"/>
      <c r="GJM27" s="617"/>
      <c r="GJN27" s="617"/>
      <c r="GJO27" s="617"/>
      <c r="GJP27" s="617"/>
      <c r="GJQ27" s="617"/>
      <c r="GJR27" s="617"/>
      <c r="GJS27" s="617"/>
      <c r="GJT27" s="617"/>
      <c r="GJU27" s="617"/>
      <c r="GJV27" s="617"/>
      <c r="GJW27" s="617"/>
      <c r="GJX27" s="617"/>
      <c r="GJY27" s="617"/>
      <c r="GJZ27" s="617"/>
      <c r="GKA27" s="617"/>
      <c r="GKB27" s="617"/>
      <c r="GKC27" s="617"/>
      <c r="GKD27" s="617"/>
      <c r="GKE27" s="617"/>
      <c r="GKF27" s="617"/>
      <c r="GKG27" s="617"/>
      <c r="GKH27" s="617"/>
      <c r="GKI27" s="617"/>
      <c r="GKJ27" s="617"/>
      <c r="GKK27" s="617"/>
      <c r="GKL27" s="617"/>
      <c r="GKM27" s="617"/>
      <c r="GKN27" s="617"/>
      <c r="GKO27" s="617"/>
      <c r="GKP27" s="617"/>
      <c r="GKQ27" s="617"/>
      <c r="GKR27" s="617"/>
      <c r="GKS27" s="617"/>
      <c r="GKT27" s="617"/>
      <c r="GKU27" s="617"/>
      <c r="GKV27" s="617"/>
      <c r="GKW27" s="617"/>
      <c r="GKX27" s="617"/>
      <c r="GKY27" s="617"/>
      <c r="GKZ27" s="617"/>
      <c r="GLA27" s="617"/>
      <c r="GLB27" s="617"/>
      <c r="GLC27" s="617"/>
      <c r="GLD27" s="617"/>
      <c r="GLE27" s="617"/>
      <c r="GLF27" s="617"/>
      <c r="GLG27" s="617"/>
      <c r="GLH27" s="617"/>
      <c r="GLI27" s="617"/>
      <c r="GLJ27" s="617"/>
      <c r="GLK27" s="617"/>
      <c r="GLL27" s="617"/>
      <c r="GLM27" s="617"/>
      <c r="GLN27" s="617"/>
      <c r="GLO27" s="617"/>
      <c r="GLP27" s="617"/>
      <c r="GLQ27" s="617"/>
      <c r="GLR27" s="617"/>
      <c r="GLS27" s="617"/>
      <c r="GLT27" s="617"/>
      <c r="GLU27" s="617"/>
      <c r="GLV27" s="617"/>
      <c r="GLW27" s="617"/>
      <c r="GLX27" s="617"/>
      <c r="GLY27" s="617"/>
      <c r="GLZ27" s="617"/>
      <c r="GMA27" s="617"/>
      <c r="GMB27" s="617"/>
      <c r="GMC27" s="617"/>
      <c r="GMD27" s="617"/>
      <c r="GME27" s="617"/>
      <c r="GMF27" s="617"/>
      <c r="GMG27" s="617"/>
      <c r="GMH27" s="617"/>
      <c r="GMI27" s="617"/>
      <c r="GMJ27" s="617"/>
      <c r="GMK27" s="617"/>
      <c r="GML27" s="617"/>
      <c r="GMM27" s="617"/>
      <c r="GMN27" s="617"/>
      <c r="GMO27" s="617"/>
      <c r="GMP27" s="617"/>
      <c r="GMQ27" s="617"/>
      <c r="GMR27" s="617"/>
      <c r="GMS27" s="617"/>
      <c r="GMT27" s="617"/>
      <c r="GMU27" s="617"/>
      <c r="GMV27" s="617"/>
      <c r="GMW27" s="617"/>
      <c r="GMX27" s="617"/>
      <c r="GMY27" s="617"/>
      <c r="GMZ27" s="617"/>
      <c r="GNA27" s="617"/>
      <c r="GNB27" s="617"/>
      <c r="GNC27" s="617"/>
      <c r="GND27" s="617"/>
      <c r="GNE27" s="617"/>
      <c r="GNF27" s="617"/>
      <c r="GNG27" s="617"/>
      <c r="GNH27" s="617"/>
      <c r="GNI27" s="617"/>
      <c r="GNJ27" s="617"/>
      <c r="GNK27" s="617"/>
      <c r="GNL27" s="617"/>
      <c r="GNM27" s="617"/>
      <c r="GNN27" s="617"/>
      <c r="GNO27" s="617"/>
      <c r="GNP27" s="617"/>
      <c r="GNQ27" s="617"/>
      <c r="GNR27" s="617"/>
      <c r="GNS27" s="617"/>
      <c r="GNT27" s="617"/>
      <c r="GNU27" s="617"/>
      <c r="GNV27" s="617"/>
      <c r="GNW27" s="617"/>
      <c r="GNX27" s="617"/>
      <c r="GNY27" s="617"/>
      <c r="GNZ27" s="617"/>
      <c r="GOA27" s="617"/>
      <c r="GOB27" s="617"/>
      <c r="GOC27" s="617"/>
      <c r="GOD27" s="617"/>
      <c r="GOE27" s="617"/>
      <c r="GOF27" s="617"/>
      <c r="GOG27" s="617"/>
      <c r="GOH27" s="617"/>
      <c r="GOI27" s="617"/>
      <c r="GOJ27" s="617"/>
      <c r="GOK27" s="617"/>
      <c r="GOL27" s="617"/>
      <c r="GOM27" s="617"/>
      <c r="GON27" s="617"/>
      <c r="GOO27" s="617"/>
      <c r="GOP27" s="617"/>
      <c r="GOQ27" s="617"/>
      <c r="GOR27" s="617"/>
      <c r="GOS27" s="617"/>
      <c r="GOT27" s="617"/>
      <c r="GOU27" s="617"/>
      <c r="GOV27" s="617"/>
      <c r="GOW27" s="617"/>
      <c r="GOX27" s="617"/>
      <c r="GOY27" s="617"/>
      <c r="GOZ27" s="617"/>
      <c r="GPA27" s="617"/>
      <c r="GPB27" s="617"/>
      <c r="GPC27" s="617"/>
      <c r="GPD27" s="617"/>
      <c r="GPE27" s="617"/>
      <c r="GPF27" s="617"/>
      <c r="GPG27" s="617"/>
      <c r="GPH27" s="617"/>
      <c r="GPI27" s="617"/>
      <c r="GPJ27" s="617"/>
      <c r="GPK27" s="617"/>
      <c r="GPL27" s="617"/>
      <c r="GPM27" s="617"/>
      <c r="GPN27" s="617"/>
      <c r="GPO27" s="617"/>
      <c r="GPP27" s="617"/>
      <c r="GPQ27" s="617"/>
      <c r="GPR27" s="617"/>
      <c r="GPS27" s="617"/>
      <c r="GPT27" s="617"/>
      <c r="GPU27" s="617"/>
      <c r="GPV27" s="617"/>
      <c r="GPW27" s="617"/>
      <c r="GPX27" s="617"/>
      <c r="GPY27" s="617"/>
      <c r="GPZ27" s="617"/>
      <c r="GQA27" s="617"/>
      <c r="GQB27" s="617"/>
      <c r="GQC27" s="617"/>
      <c r="GQD27" s="617"/>
      <c r="GQE27" s="617"/>
      <c r="GQF27" s="617"/>
      <c r="GQG27" s="617"/>
      <c r="GQH27" s="617"/>
      <c r="GQI27" s="617"/>
      <c r="GQJ27" s="617"/>
      <c r="GQK27" s="617"/>
      <c r="GQL27" s="617"/>
      <c r="GQM27" s="617"/>
      <c r="GQN27" s="617"/>
      <c r="GQO27" s="617"/>
      <c r="GQP27" s="617"/>
      <c r="GQQ27" s="617"/>
      <c r="GQR27" s="617"/>
      <c r="GQS27" s="617"/>
      <c r="GQT27" s="617"/>
      <c r="GQU27" s="617"/>
      <c r="GQV27" s="617"/>
      <c r="GQW27" s="617"/>
      <c r="GQX27" s="617"/>
      <c r="GQY27" s="617"/>
      <c r="GQZ27" s="617"/>
      <c r="GRA27" s="617"/>
      <c r="GRB27" s="617"/>
      <c r="GRC27" s="617"/>
      <c r="GRD27" s="617"/>
      <c r="GRE27" s="617"/>
      <c r="GRF27" s="617"/>
      <c r="GRG27" s="617"/>
      <c r="GRH27" s="617"/>
      <c r="GRI27" s="617"/>
      <c r="GRJ27" s="617"/>
      <c r="GRK27" s="617"/>
      <c r="GRL27" s="617"/>
      <c r="GRM27" s="617"/>
      <c r="GRN27" s="617"/>
      <c r="GRO27" s="617"/>
      <c r="GRP27" s="617"/>
      <c r="GRQ27" s="617"/>
      <c r="GRR27" s="617"/>
      <c r="GRS27" s="617"/>
      <c r="GRT27" s="617"/>
      <c r="GRU27" s="617"/>
      <c r="GRV27" s="617"/>
      <c r="GRW27" s="617"/>
      <c r="GRX27" s="617"/>
      <c r="GRY27" s="617"/>
      <c r="GRZ27" s="617"/>
      <c r="GSA27" s="617"/>
      <c r="GSB27" s="617"/>
      <c r="GSC27" s="617"/>
      <c r="GSD27" s="617"/>
      <c r="GSE27" s="617"/>
      <c r="GSF27" s="617"/>
      <c r="GSG27" s="617"/>
      <c r="GSH27" s="617"/>
      <c r="GSI27" s="617"/>
      <c r="GSJ27" s="617"/>
      <c r="GSK27" s="617"/>
      <c r="GSL27" s="617"/>
      <c r="GSM27" s="617"/>
      <c r="GSN27" s="617"/>
      <c r="GSO27" s="617"/>
      <c r="GSP27" s="617"/>
      <c r="GSQ27" s="617"/>
      <c r="GSR27" s="617"/>
      <c r="GSS27" s="617"/>
      <c r="GST27" s="617"/>
      <c r="GSU27" s="617"/>
      <c r="GSV27" s="617"/>
      <c r="GSW27" s="617"/>
      <c r="GSX27" s="617"/>
      <c r="GSY27" s="617"/>
      <c r="GSZ27" s="617"/>
      <c r="GTA27" s="617"/>
      <c r="GTB27" s="617"/>
      <c r="GTC27" s="617"/>
      <c r="GTD27" s="617"/>
      <c r="GTE27" s="617"/>
      <c r="GTF27" s="617"/>
      <c r="GTG27" s="617"/>
      <c r="GTH27" s="617"/>
      <c r="GTI27" s="617"/>
      <c r="GTJ27" s="617"/>
      <c r="GTK27" s="617"/>
      <c r="GTL27" s="617"/>
      <c r="GTM27" s="617"/>
      <c r="GTN27" s="617"/>
      <c r="GTO27" s="617"/>
      <c r="GTP27" s="617"/>
      <c r="GTQ27" s="617"/>
      <c r="GTR27" s="617"/>
      <c r="GTS27" s="617"/>
      <c r="GTT27" s="617"/>
      <c r="GTU27" s="617"/>
      <c r="GTV27" s="617"/>
      <c r="GTW27" s="617"/>
      <c r="GTX27" s="617"/>
      <c r="GTY27" s="617"/>
      <c r="GTZ27" s="617"/>
      <c r="GUA27" s="617"/>
      <c r="GUB27" s="617"/>
      <c r="GUC27" s="617"/>
      <c r="GUD27" s="617"/>
      <c r="GUE27" s="617"/>
      <c r="GUF27" s="617"/>
      <c r="GUG27" s="617"/>
      <c r="GUH27" s="617"/>
      <c r="GUI27" s="617"/>
      <c r="GUJ27" s="617"/>
      <c r="GUK27" s="617"/>
      <c r="GUL27" s="617"/>
      <c r="GUM27" s="617"/>
      <c r="GUN27" s="617"/>
      <c r="GUO27" s="617"/>
      <c r="GUP27" s="617"/>
      <c r="GUQ27" s="617"/>
      <c r="GUR27" s="617"/>
      <c r="GUS27" s="617"/>
      <c r="GUT27" s="617"/>
      <c r="GUU27" s="617"/>
      <c r="GUV27" s="617"/>
      <c r="GUW27" s="617"/>
      <c r="GUX27" s="617"/>
      <c r="GUY27" s="617"/>
      <c r="GUZ27" s="617"/>
      <c r="GVA27" s="617"/>
      <c r="GVB27" s="617"/>
      <c r="GVC27" s="617"/>
      <c r="GVD27" s="617"/>
      <c r="GVE27" s="617"/>
      <c r="GVF27" s="617"/>
      <c r="GVG27" s="617"/>
      <c r="GVH27" s="617"/>
      <c r="GVI27" s="617"/>
      <c r="GVJ27" s="617"/>
      <c r="GVK27" s="617"/>
      <c r="GVL27" s="617"/>
      <c r="GVM27" s="617"/>
      <c r="GVN27" s="617"/>
      <c r="GVO27" s="617"/>
      <c r="GVP27" s="617"/>
      <c r="GVQ27" s="617"/>
      <c r="GVR27" s="617"/>
      <c r="GVS27" s="617"/>
      <c r="GVT27" s="617"/>
      <c r="GVU27" s="617"/>
      <c r="GVV27" s="617"/>
      <c r="GVW27" s="617"/>
      <c r="GVX27" s="617"/>
      <c r="GVY27" s="617"/>
      <c r="GVZ27" s="617"/>
      <c r="GWA27" s="617"/>
      <c r="GWB27" s="617"/>
      <c r="GWC27" s="617"/>
      <c r="GWD27" s="617"/>
      <c r="GWE27" s="617"/>
      <c r="GWF27" s="617"/>
      <c r="GWG27" s="617"/>
      <c r="GWH27" s="617"/>
      <c r="GWI27" s="617"/>
      <c r="GWJ27" s="617"/>
      <c r="GWK27" s="617"/>
      <c r="GWL27" s="617"/>
      <c r="GWM27" s="617"/>
      <c r="GWN27" s="617"/>
      <c r="GWO27" s="617"/>
      <c r="GWP27" s="617"/>
      <c r="GWQ27" s="617"/>
      <c r="GWR27" s="617"/>
      <c r="GWS27" s="617"/>
      <c r="GWT27" s="617"/>
      <c r="GWU27" s="617"/>
      <c r="GWV27" s="617"/>
      <c r="GWW27" s="617"/>
      <c r="GWX27" s="617"/>
      <c r="GWY27" s="617"/>
      <c r="GWZ27" s="617"/>
      <c r="GXA27" s="617"/>
      <c r="GXB27" s="617"/>
      <c r="GXC27" s="617"/>
      <c r="GXD27" s="617"/>
      <c r="GXE27" s="617"/>
      <c r="GXF27" s="617"/>
      <c r="GXG27" s="617"/>
      <c r="GXH27" s="617"/>
      <c r="GXI27" s="617"/>
      <c r="GXJ27" s="617"/>
      <c r="GXK27" s="617"/>
      <c r="GXL27" s="617"/>
      <c r="GXM27" s="617"/>
      <c r="GXN27" s="617"/>
      <c r="GXO27" s="617"/>
      <c r="GXP27" s="617"/>
      <c r="GXQ27" s="617"/>
      <c r="GXR27" s="617"/>
      <c r="GXS27" s="617"/>
      <c r="GXT27" s="617"/>
      <c r="GXU27" s="617"/>
      <c r="GXV27" s="617"/>
      <c r="GXW27" s="617"/>
      <c r="GXX27" s="617"/>
      <c r="GXY27" s="617"/>
      <c r="GXZ27" s="617"/>
      <c r="GYA27" s="617"/>
      <c r="GYB27" s="617"/>
      <c r="GYC27" s="617"/>
      <c r="GYD27" s="617"/>
      <c r="GYE27" s="617"/>
      <c r="GYF27" s="617"/>
      <c r="GYG27" s="617"/>
      <c r="GYH27" s="617"/>
      <c r="GYI27" s="617"/>
      <c r="GYJ27" s="617"/>
      <c r="GYK27" s="617"/>
      <c r="GYL27" s="617"/>
      <c r="GYM27" s="617"/>
      <c r="GYN27" s="617"/>
      <c r="GYO27" s="617"/>
      <c r="GYP27" s="617"/>
      <c r="GYQ27" s="617"/>
      <c r="GYR27" s="617"/>
      <c r="GYS27" s="617"/>
      <c r="GYT27" s="617"/>
      <c r="GYU27" s="617"/>
      <c r="GYV27" s="617"/>
      <c r="GYW27" s="617"/>
      <c r="GYX27" s="617"/>
      <c r="GYY27" s="617"/>
      <c r="GYZ27" s="617"/>
      <c r="GZA27" s="617"/>
      <c r="GZB27" s="617"/>
      <c r="GZC27" s="617"/>
      <c r="GZD27" s="617"/>
      <c r="GZE27" s="617"/>
      <c r="GZF27" s="617"/>
      <c r="GZG27" s="617"/>
      <c r="GZH27" s="617"/>
      <c r="GZI27" s="617"/>
      <c r="GZJ27" s="617"/>
      <c r="GZK27" s="617"/>
      <c r="GZL27" s="617"/>
      <c r="GZM27" s="617"/>
      <c r="GZN27" s="617"/>
      <c r="GZO27" s="617"/>
      <c r="GZP27" s="617"/>
      <c r="GZQ27" s="617"/>
      <c r="GZR27" s="617"/>
      <c r="GZS27" s="617"/>
      <c r="GZT27" s="617"/>
      <c r="GZU27" s="617"/>
      <c r="GZV27" s="617"/>
      <c r="GZW27" s="617"/>
      <c r="GZX27" s="617"/>
      <c r="GZY27" s="617"/>
      <c r="GZZ27" s="617"/>
      <c r="HAA27" s="617"/>
      <c r="HAB27" s="617"/>
      <c r="HAC27" s="617"/>
      <c r="HAD27" s="617"/>
      <c r="HAE27" s="617"/>
      <c r="HAF27" s="617"/>
      <c r="HAG27" s="617"/>
      <c r="HAH27" s="617"/>
      <c r="HAI27" s="617"/>
      <c r="HAJ27" s="617"/>
      <c r="HAK27" s="617"/>
      <c r="HAL27" s="617"/>
      <c r="HAM27" s="617"/>
      <c r="HAN27" s="617"/>
      <c r="HAO27" s="617"/>
      <c r="HAP27" s="617"/>
      <c r="HAQ27" s="617"/>
      <c r="HAR27" s="617"/>
      <c r="HAS27" s="617"/>
      <c r="HAT27" s="617"/>
      <c r="HAU27" s="617"/>
      <c r="HAV27" s="617"/>
      <c r="HAW27" s="617"/>
      <c r="HAX27" s="617"/>
      <c r="HAY27" s="617"/>
      <c r="HAZ27" s="617"/>
      <c r="HBA27" s="617"/>
      <c r="HBB27" s="617"/>
      <c r="HBC27" s="617"/>
      <c r="HBD27" s="617"/>
      <c r="HBE27" s="617"/>
      <c r="HBF27" s="617"/>
      <c r="HBG27" s="617"/>
      <c r="HBH27" s="617"/>
      <c r="HBI27" s="617"/>
      <c r="HBJ27" s="617"/>
      <c r="HBK27" s="617"/>
      <c r="HBL27" s="617"/>
      <c r="HBM27" s="617"/>
      <c r="HBN27" s="617"/>
      <c r="HBO27" s="617"/>
      <c r="HBP27" s="617"/>
      <c r="HBQ27" s="617"/>
      <c r="HBR27" s="617"/>
      <c r="HBS27" s="617"/>
      <c r="HBT27" s="617"/>
      <c r="HBU27" s="617"/>
      <c r="HBV27" s="617"/>
      <c r="HBW27" s="617"/>
      <c r="HBX27" s="617"/>
      <c r="HBY27" s="617"/>
      <c r="HBZ27" s="617"/>
      <c r="HCA27" s="617"/>
      <c r="HCB27" s="617"/>
      <c r="HCC27" s="617"/>
      <c r="HCD27" s="617"/>
      <c r="HCE27" s="617"/>
      <c r="HCF27" s="617"/>
      <c r="HCG27" s="617"/>
      <c r="HCH27" s="617"/>
      <c r="HCI27" s="617"/>
      <c r="HCJ27" s="617"/>
      <c r="HCK27" s="617"/>
      <c r="HCL27" s="617"/>
      <c r="HCM27" s="617"/>
      <c r="HCN27" s="617"/>
      <c r="HCO27" s="617"/>
      <c r="HCP27" s="617"/>
      <c r="HCQ27" s="617"/>
      <c r="HCR27" s="617"/>
      <c r="HCS27" s="617"/>
      <c r="HCT27" s="617"/>
      <c r="HCU27" s="617"/>
      <c r="HCV27" s="617"/>
      <c r="HCW27" s="617"/>
      <c r="HCX27" s="617"/>
      <c r="HCY27" s="617"/>
      <c r="HCZ27" s="617"/>
      <c r="HDA27" s="617"/>
      <c r="HDB27" s="617"/>
      <c r="HDC27" s="617"/>
      <c r="HDD27" s="617"/>
      <c r="HDE27" s="617"/>
      <c r="HDF27" s="617"/>
      <c r="HDG27" s="617"/>
      <c r="HDH27" s="617"/>
      <c r="HDI27" s="617"/>
      <c r="HDJ27" s="617"/>
      <c r="HDK27" s="617"/>
      <c r="HDL27" s="617"/>
      <c r="HDM27" s="617"/>
      <c r="HDN27" s="617"/>
      <c r="HDO27" s="617"/>
      <c r="HDP27" s="617"/>
      <c r="HDQ27" s="617"/>
      <c r="HDR27" s="617"/>
      <c r="HDS27" s="617"/>
      <c r="HDT27" s="617"/>
      <c r="HDU27" s="617"/>
      <c r="HDV27" s="617"/>
      <c r="HDW27" s="617"/>
      <c r="HDX27" s="617"/>
      <c r="HDY27" s="617"/>
      <c r="HDZ27" s="617"/>
      <c r="HEA27" s="617"/>
      <c r="HEB27" s="617"/>
      <c r="HEC27" s="617"/>
      <c r="HED27" s="617"/>
      <c r="HEE27" s="617"/>
      <c r="HEF27" s="617"/>
      <c r="HEG27" s="617"/>
      <c r="HEH27" s="617"/>
      <c r="HEI27" s="617"/>
      <c r="HEJ27" s="617"/>
      <c r="HEK27" s="617"/>
      <c r="HEL27" s="617"/>
      <c r="HEM27" s="617"/>
      <c r="HEN27" s="617"/>
      <c r="HEO27" s="617"/>
      <c r="HEP27" s="617"/>
      <c r="HEQ27" s="617"/>
      <c r="HER27" s="617"/>
      <c r="HES27" s="617"/>
      <c r="HET27" s="617"/>
      <c r="HEU27" s="617"/>
      <c r="HEV27" s="617"/>
      <c r="HEW27" s="617"/>
      <c r="HEX27" s="617"/>
      <c r="HEY27" s="617"/>
      <c r="HEZ27" s="617"/>
      <c r="HFA27" s="617"/>
      <c r="HFB27" s="617"/>
      <c r="HFC27" s="617"/>
      <c r="HFD27" s="617"/>
      <c r="HFE27" s="617"/>
      <c r="HFF27" s="617"/>
      <c r="HFG27" s="617"/>
      <c r="HFH27" s="617"/>
      <c r="HFI27" s="617"/>
      <c r="HFJ27" s="617"/>
      <c r="HFK27" s="617"/>
      <c r="HFL27" s="617"/>
      <c r="HFM27" s="617"/>
      <c r="HFN27" s="617"/>
      <c r="HFO27" s="617"/>
      <c r="HFP27" s="617"/>
      <c r="HFQ27" s="617"/>
      <c r="HFR27" s="617"/>
      <c r="HFS27" s="617"/>
      <c r="HFT27" s="617"/>
      <c r="HFU27" s="617"/>
      <c r="HFV27" s="617"/>
      <c r="HFW27" s="617"/>
      <c r="HFX27" s="617"/>
      <c r="HFY27" s="617"/>
      <c r="HFZ27" s="617"/>
      <c r="HGA27" s="617"/>
      <c r="HGB27" s="617"/>
      <c r="HGC27" s="617"/>
      <c r="HGD27" s="617"/>
      <c r="HGE27" s="617"/>
      <c r="HGF27" s="617"/>
      <c r="HGG27" s="617"/>
      <c r="HGH27" s="617"/>
      <c r="HGI27" s="617"/>
      <c r="HGJ27" s="617"/>
      <c r="HGK27" s="617"/>
      <c r="HGL27" s="617"/>
      <c r="HGM27" s="617"/>
      <c r="HGN27" s="617"/>
      <c r="HGO27" s="617"/>
      <c r="HGP27" s="617"/>
      <c r="HGQ27" s="617"/>
      <c r="HGR27" s="617"/>
      <c r="HGS27" s="617"/>
      <c r="HGT27" s="617"/>
      <c r="HGU27" s="617"/>
      <c r="HGV27" s="617"/>
      <c r="HGW27" s="617"/>
      <c r="HGX27" s="617"/>
      <c r="HGY27" s="617"/>
      <c r="HGZ27" s="617"/>
      <c r="HHA27" s="617"/>
      <c r="HHB27" s="617"/>
      <c r="HHC27" s="617"/>
      <c r="HHD27" s="617"/>
      <c r="HHE27" s="617"/>
      <c r="HHF27" s="617"/>
      <c r="HHG27" s="617"/>
      <c r="HHH27" s="617"/>
      <c r="HHI27" s="617"/>
      <c r="HHJ27" s="617"/>
      <c r="HHK27" s="617"/>
      <c r="HHL27" s="617"/>
      <c r="HHM27" s="617"/>
      <c r="HHN27" s="617"/>
      <c r="HHO27" s="617"/>
      <c r="HHP27" s="617"/>
      <c r="HHQ27" s="617"/>
      <c r="HHR27" s="617"/>
      <c r="HHS27" s="617"/>
      <c r="HHT27" s="617"/>
      <c r="HHU27" s="617"/>
      <c r="HHV27" s="617"/>
      <c r="HHW27" s="617"/>
      <c r="HHX27" s="617"/>
      <c r="HHY27" s="617"/>
      <c r="HHZ27" s="617"/>
      <c r="HIA27" s="617"/>
      <c r="HIB27" s="617"/>
      <c r="HIC27" s="617"/>
      <c r="HID27" s="617"/>
      <c r="HIE27" s="617"/>
      <c r="HIF27" s="617"/>
      <c r="HIG27" s="617"/>
      <c r="HIH27" s="617"/>
      <c r="HII27" s="617"/>
      <c r="HIJ27" s="617"/>
      <c r="HIK27" s="617"/>
      <c r="HIL27" s="617"/>
      <c r="HIM27" s="617"/>
      <c r="HIN27" s="617"/>
      <c r="HIO27" s="617"/>
      <c r="HIP27" s="617"/>
      <c r="HIQ27" s="617"/>
      <c r="HIR27" s="617"/>
      <c r="HIS27" s="617"/>
      <c r="HIT27" s="617"/>
      <c r="HIU27" s="617"/>
      <c r="HIV27" s="617"/>
      <c r="HIW27" s="617"/>
      <c r="HIX27" s="617"/>
      <c r="HIY27" s="617"/>
      <c r="HIZ27" s="617"/>
      <c r="HJA27" s="617"/>
      <c r="HJB27" s="617"/>
      <c r="HJC27" s="617"/>
      <c r="HJD27" s="617"/>
      <c r="HJE27" s="617"/>
      <c r="HJF27" s="617"/>
      <c r="HJG27" s="617"/>
      <c r="HJH27" s="617"/>
      <c r="HJI27" s="617"/>
      <c r="HJJ27" s="617"/>
      <c r="HJK27" s="617"/>
      <c r="HJL27" s="617"/>
      <c r="HJM27" s="617"/>
      <c r="HJN27" s="617"/>
      <c r="HJO27" s="617"/>
      <c r="HJP27" s="617"/>
      <c r="HJQ27" s="617"/>
      <c r="HJR27" s="617"/>
      <c r="HJS27" s="617"/>
      <c r="HJT27" s="617"/>
      <c r="HJU27" s="617"/>
      <c r="HJV27" s="617"/>
      <c r="HJW27" s="617"/>
      <c r="HJX27" s="617"/>
      <c r="HJY27" s="617"/>
      <c r="HJZ27" s="617"/>
      <c r="HKA27" s="617"/>
      <c r="HKB27" s="617"/>
      <c r="HKC27" s="617"/>
      <c r="HKD27" s="617"/>
      <c r="HKE27" s="617"/>
      <c r="HKF27" s="617"/>
      <c r="HKG27" s="617"/>
      <c r="HKH27" s="617"/>
      <c r="HKI27" s="617"/>
      <c r="HKJ27" s="617"/>
      <c r="HKK27" s="617"/>
      <c r="HKL27" s="617"/>
      <c r="HKM27" s="617"/>
      <c r="HKN27" s="617"/>
      <c r="HKO27" s="617"/>
      <c r="HKP27" s="617"/>
      <c r="HKQ27" s="617"/>
      <c r="HKR27" s="617"/>
      <c r="HKS27" s="617"/>
      <c r="HKT27" s="617"/>
      <c r="HKU27" s="617"/>
      <c r="HKV27" s="617"/>
      <c r="HKW27" s="617"/>
      <c r="HKX27" s="617"/>
      <c r="HKY27" s="617"/>
      <c r="HKZ27" s="617"/>
      <c r="HLA27" s="617"/>
      <c r="HLB27" s="617"/>
      <c r="HLC27" s="617"/>
      <c r="HLD27" s="617"/>
      <c r="HLE27" s="617"/>
      <c r="HLF27" s="617"/>
      <c r="HLG27" s="617"/>
      <c r="HLH27" s="617"/>
      <c r="HLI27" s="617"/>
      <c r="HLJ27" s="617"/>
      <c r="HLK27" s="617"/>
      <c r="HLL27" s="617"/>
      <c r="HLM27" s="617"/>
      <c r="HLN27" s="617"/>
      <c r="HLO27" s="617"/>
      <c r="HLP27" s="617"/>
      <c r="HLQ27" s="617"/>
      <c r="HLR27" s="617"/>
      <c r="HLS27" s="617"/>
      <c r="HLT27" s="617"/>
      <c r="HLU27" s="617"/>
      <c r="HLV27" s="617"/>
      <c r="HLW27" s="617"/>
      <c r="HLX27" s="617"/>
      <c r="HLY27" s="617"/>
      <c r="HLZ27" s="617"/>
      <c r="HMA27" s="617"/>
      <c r="HMB27" s="617"/>
      <c r="HMC27" s="617"/>
      <c r="HMD27" s="617"/>
      <c r="HME27" s="617"/>
      <c r="HMF27" s="617"/>
      <c r="HMG27" s="617"/>
      <c r="HMH27" s="617"/>
      <c r="HMI27" s="617"/>
      <c r="HMJ27" s="617"/>
      <c r="HMK27" s="617"/>
      <c r="HML27" s="617"/>
      <c r="HMM27" s="617"/>
      <c r="HMN27" s="617"/>
      <c r="HMO27" s="617"/>
      <c r="HMP27" s="617"/>
      <c r="HMQ27" s="617"/>
      <c r="HMR27" s="617"/>
      <c r="HMS27" s="617"/>
      <c r="HMT27" s="617"/>
      <c r="HMU27" s="617"/>
      <c r="HMV27" s="617"/>
      <c r="HMW27" s="617"/>
      <c r="HMX27" s="617"/>
      <c r="HMY27" s="617"/>
      <c r="HMZ27" s="617"/>
      <c r="HNA27" s="617"/>
      <c r="HNB27" s="617"/>
      <c r="HNC27" s="617"/>
      <c r="HND27" s="617"/>
      <c r="HNE27" s="617"/>
      <c r="HNF27" s="617"/>
      <c r="HNG27" s="617"/>
      <c r="HNH27" s="617"/>
      <c r="HNI27" s="617"/>
      <c r="HNJ27" s="617"/>
      <c r="HNK27" s="617"/>
      <c r="HNL27" s="617"/>
      <c r="HNM27" s="617"/>
      <c r="HNN27" s="617"/>
      <c r="HNO27" s="617"/>
      <c r="HNP27" s="617"/>
      <c r="HNQ27" s="617"/>
      <c r="HNR27" s="617"/>
      <c r="HNS27" s="617"/>
      <c r="HNT27" s="617"/>
      <c r="HNU27" s="617"/>
      <c r="HNV27" s="617"/>
      <c r="HNW27" s="617"/>
      <c r="HNX27" s="617"/>
      <c r="HNY27" s="617"/>
      <c r="HNZ27" s="617"/>
      <c r="HOA27" s="617"/>
      <c r="HOB27" s="617"/>
      <c r="HOC27" s="617"/>
      <c r="HOD27" s="617"/>
      <c r="HOE27" s="617"/>
      <c r="HOF27" s="617"/>
      <c r="HOG27" s="617"/>
      <c r="HOH27" s="617"/>
      <c r="HOI27" s="617"/>
      <c r="HOJ27" s="617"/>
      <c r="HOK27" s="617"/>
      <c r="HOL27" s="617"/>
      <c r="HOM27" s="617"/>
      <c r="HON27" s="617"/>
      <c r="HOO27" s="617"/>
      <c r="HOP27" s="617"/>
      <c r="HOQ27" s="617"/>
      <c r="HOR27" s="617"/>
      <c r="HOS27" s="617"/>
      <c r="HOT27" s="617"/>
      <c r="HOU27" s="617"/>
      <c r="HOV27" s="617"/>
      <c r="HOW27" s="617"/>
      <c r="HOX27" s="617"/>
      <c r="HOY27" s="617"/>
      <c r="HOZ27" s="617"/>
      <c r="HPA27" s="617"/>
      <c r="HPB27" s="617"/>
      <c r="HPC27" s="617"/>
      <c r="HPD27" s="617"/>
      <c r="HPE27" s="617"/>
      <c r="HPF27" s="617"/>
      <c r="HPG27" s="617"/>
      <c r="HPH27" s="617"/>
      <c r="HPI27" s="617"/>
      <c r="HPJ27" s="617"/>
      <c r="HPK27" s="617"/>
      <c r="HPL27" s="617"/>
      <c r="HPM27" s="617"/>
      <c r="HPN27" s="617"/>
      <c r="HPO27" s="617"/>
      <c r="HPP27" s="617"/>
      <c r="HPQ27" s="617"/>
      <c r="HPR27" s="617"/>
      <c r="HPS27" s="617"/>
      <c r="HPT27" s="617"/>
      <c r="HPU27" s="617"/>
      <c r="HPV27" s="617"/>
      <c r="HPW27" s="617"/>
      <c r="HPX27" s="617"/>
      <c r="HPY27" s="617"/>
      <c r="HPZ27" s="617"/>
      <c r="HQA27" s="617"/>
      <c r="HQB27" s="617"/>
      <c r="HQC27" s="617"/>
      <c r="HQD27" s="617"/>
      <c r="HQE27" s="617"/>
      <c r="HQF27" s="617"/>
      <c r="HQG27" s="617"/>
      <c r="HQH27" s="617"/>
      <c r="HQI27" s="617"/>
      <c r="HQJ27" s="617"/>
      <c r="HQK27" s="617"/>
      <c r="HQL27" s="617"/>
      <c r="HQM27" s="617"/>
      <c r="HQN27" s="617"/>
      <c r="HQO27" s="617"/>
      <c r="HQP27" s="617"/>
      <c r="HQQ27" s="617"/>
      <c r="HQR27" s="617"/>
      <c r="HQS27" s="617"/>
      <c r="HQT27" s="617"/>
      <c r="HQU27" s="617"/>
      <c r="HQV27" s="617"/>
      <c r="HQW27" s="617"/>
      <c r="HQX27" s="617"/>
      <c r="HQY27" s="617"/>
      <c r="HQZ27" s="617"/>
      <c r="HRA27" s="617"/>
      <c r="HRB27" s="617"/>
      <c r="HRC27" s="617"/>
      <c r="HRD27" s="617"/>
      <c r="HRE27" s="617"/>
      <c r="HRF27" s="617"/>
      <c r="HRG27" s="617"/>
      <c r="HRH27" s="617"/>
      <c r="HRI27" s="617"/>
      <c r="HRJ27" s="617"/>
      <c r="HRK27" s="617"/>
      <c r="HRL27" s="617"/>
      <c r="HRM27" s="617"/>
      <c r="HRN27" s="617"/>
      <c r="HRO27" s="617"/>
      <c r="HRP27" s="617"/>
      <c r="HRQ27" s="617"/>
      <c r="HRR27" s="617"/>
      <c r="HRS27" s="617"/>
      <c r="HRT27" s="617"/>
      <c r="HRU27" s="617"/>
      <c r="HRV27" s="617"/>
      <c r="HRW27" s="617"/>
      <c r="HRX27" s="617"/>
      <c r="HRY27" s="617"/>
      <c r="HRZ27" s="617"/>
      <c r="HSA27" s="617"/>
      <c r="HSB27" s="617"/>
      <c r="HSC27" s="617"/>
      <c r="HSD27" s="617"/>
      <c r="HSE27" s="617"/>
      <c r="HSF27" s="617"/>
      <c r="HSG27" s="617"/>
      <c r="HSH27" s="617"/>
      <c r="HSI27" s="617"/>
      <c r="HSJ27" s="617"/>
      <c r="HSK27" s="617"/>
      <c r="HSL27" s="617"/>
      <c r="HSM27" s="617"/>
      <c r="HSN27" s="617"/>
      <c r="HSO27" s="617"/>
      <c r="HSP27" s="617"/>
      <c r="HSQ27" s="617"/>
      <c r="HSR27" s="617"/>
      <c r="HSS27" s="617"/>
      <c r="HST27" s="617"/>
      <c r="HSU27" s="617"/>
      <c r="HSV27" s="617"/>
      <c r="HSW27" s="617"/>
      <c r="HSX27" s="617"/>
      <c r="HSY27" s="617"/>
      <c r="HSZ27" s="617"/>
      <c r="HTA27" s="617"/>
      <c r="HTB27" s="617"/>
      <c r="HTC27" s="617"/>
      <c r="HTD27" s="617"/>
      <c r="HTE27" s="617"/>
      <c r="HTF27" s="617"/>
      <c r="HTG27" s="617"/>
      <c r="HTH27" s="617"/>
      <c r="HTI27" s="617"/>
      <c r="HTJ27" s="617"/>
      <c r="HTK27" s="617"/>
      <c r="HTL27" s="617"/>
      <c r="HTM27" s="617"/>
      <c r="HTN27" s="617"/>
      <c r="HTO27" s="617"/>
      <c r="HTP27" s="617"/>
      <c r="HTQ27" s="617"/>
      <c r="HTR27" s="617"/>
      <c r="HTS27" s="617"/>
      <c r="HTT27" s="617"/>
      <c r="HTU27" s="617"/>
      <c r="HTV27" s="617"/>
      <c r="HTW27" s="617"/>
      <c r="HTX27" s="617"/>
      <c r="HTY27" s="617"/>
      <c r="HTZ27" s="617"/>
      <c r="HUA27" s="617"/>
      <c r="HUB27" s="617"/>
      <c r="HUC27" s="617"/>
      <c r="HUD27" s="617"/>
      <c r="HUE27" s="617"/>
      <c r="HUF27" s="617"/>
      <c r="HUG27" s="617"/>
      <c r="HUH27" s="617"/>
      <c r="HUI27" s="617"/>
      <c r="HUJ27" s="617"/>
      <c r="HUK27" s="617"/>
      <c r="HUL27" s="617"/>
      <c r="HUM27" s="617"/>
      <c r="HUN27" s="617"/>
      <c r="HUO27" s="617"/>
      <c r="HUP27" s="617"/>
      <c r="HUQ27" s="617"/>
      <c r="HUR27" s="617"/>
      <c r="HUS27" s="617"/>
      <c r="HUT27" s="617"/>
      <c r="HUU27" s="617"/>
      <c r="HUV27" s="617"/>
      <c r="HUW27" s="617"/>
      <c r="HUX27" s="617"/>
      <c r="HUY27" s="617"/>
      <c r="HUZ27" s="617"/>
      <c r="HVA27" s="617"/>
      <c r="HVB27" s="617"/>
      <c r="HVC27" s="617"/>
      <c r="HVD27" s="617"/>
      <c r="HVE27" s="617"/>
      <c r="HVF27" s="617"/>
      <c r="HVG27" s="617"/>
      <c r="HVH27" s="617"/>
      <c r="HVI27" s="617"/>
      <c r="HVJ27" s="617"/>
      <c r="HVK27" s="617"/>
      <c r="HVL27" s="617"/>
      <c r="HVM27" s="617"/>
      <c r="HVN27" s="617"/>
      <c r="HVO27" s="617"/>
      <c r="HVP27" s="617"/>
      <c r="HVQ27" s="617"/>
      <c r="HVR27" s="617"/>
      <c r="HVS27" s="617"/>
      <c r="HVT27" s="617"/>
      <c r="HVU27" s="617"/>
      <c r="HVV27" s="617"/>
      <c r="HVW27" s="617"/>
      <c r="HVX27" s="617"/>
      <c r="HVY27" s="617"/>
      <c r="HVZ27" s="617"/>
      <c r="HWA27" s="617"/>
      <c r="HWB27" s="617"/>
      <c r="HWC27" s="617"/>
      <c r="HWD27" s="617"/>
      <c r="HWE27" s="617"/>
      <c r="HWF27" s="617"/>
      <c r="HWG27" s="617"/>
      <c r="HWH27" s="617"/>
      <c r="HWI27" s="617"/>
      <c r="HWJ27" s="617"/>
      <c r="HWK27" s="617"/>
      <c r="HWL27" s="617"/>
      <c r="HWM27" s="617"/>
      <c r="HWN27" s="617"/>
      <c r="HWO27" s="617"/>
      <c r="HWP27" s="617"/>
      <c r="HWQ27" s="617"/>
      <c r="HWR27" s="617"/>
      <c r="HWS27" s="617"/>
      <c r="HWT27" s="617"/>
      <c r="HWU27" s="617"/>
      <c r="HWV27" s="617"/>
      <c r="HWW27" s="617"/>
      <c r="HWX27" s="617"/>
      <c r="HWY27" s="617"/>
      <c r="HWZ27" s="617"/>
      <c r="HXA27" s="617"/>
      <c r="HXB27" s="617"/>
      <c r="HXC27" s="617"/>
      <c r="HXD27" s="617"/>
      <c r="HXE27" s="617"/>
      <c r="HXF27" s="617"/>
      <c r="HXG27" s="617"/>
      <c r="HXH27" s="617"/>
      <c r="HXI27" s="617"/>
      <c r="HXJ27" s="617"/>
      <c r="HXK27" s="617"/>
      <c r="HXL27" s="617"/>
      <c r="HXM27" s="617"/>
      <c r="HXN27" s="617"/>
      <c r="HXO27" s="617"/>
      <c r="HXP27" s="617"/>
      <c r="HXQ27" s="617"/>
      <c r="HXR27" s="617"/>
      <c r="HXS27" s="617"/>
      <c r="HXT27" s="617"/>
      <c r="HXU27" s="617"/>
      <c r="HXV27" s="617"/>
      <c r="HXW27" s="617"/>
      <c r="HXX27" s="617"/>
      <c r="HXY27" s="617"/>
      <c r="HXZ27" s="617"/>
      <c r="HYA27" s="617"/>
      <c r="HYB27" s="617"/>
      <c r="HYC27" s="617"/>
      <c r="HYD27" s="617"/>
      <c r="HYE27" s="617"/>
      <c r="HYF27" s="617"/>
      <c r="HYG27" s="617"/>
      <c r="HYH27" s="617"/>
      <c r="HYI27" s="617"/>
      <c r="HYJ27" s="617"/>
      <c r="HYK27" s="617"/>
      <c r="HYL27" s="617"/>
      <c r="HYM27" s="617"/>
      <c r="HYN27" s="617"/>
      <c r="HYO27" s="617"/>
      <c r="HYP27" s="617"/>
      <c r="HYQ27" s="617"/>
      <c r="HYR27" s="617"/>
      <c r="HYS27" s="617"/>
      <c r="HYT27" s="617"/>
      <c r="HYU27" s="617"/>
      <c r="HYV27" s="617"/>
      <c r="HYW27" s="617"/>
      <c r="HYX27" s="617"/>
      <c r="HYY27" s="617"/>
      <c r="HYZ27" s="617"/>
      <c r="HZA27" s="617"/>
      <c r="HZB27" s="617"/>
      <c r="HZC27" s="617"/>
      <c r="HZD27" s="617"/>
      <c r="HZE27" s="617"/>
      <c r="HZF27" s="617"/>
      <c r="HZG27" s="617"/>
      <c r="HZH27" s="617"/>
      <c r="HZI27" s="617"/>
      <c r="HZJ27" s="617"/>
      <c r="HZK27" s="617"/>
      <c r="HZL27" s="617"/>
      <c r="HZM27" s="617"/>
      <c r="HZN27" s="617"/>
      <c r="HZO27" s="617"/>
      <c r="HZP27" s="617"/>
      <c r="HZQ27" s="617"/>
      <c r="HZR27" s="617"/>
      <c r="HZS27" s="617"/>
      <c r="HZT27" s="617"/>
      <c r="HZU27" s="617"/>
      <c r="HZV27" s="617"/>
      <c r="HZW27" s="617"/>
      <c r="HZX27" s="617"/>
      <c r="HZY27" s="617"/>
      <c r="HZZ27" s="617"/>
      <c r="IAA27" s="617"/>
      <c r="IAB27" s="617"/>
      <c r="IAC27" s="617"/>
      <c r="IAD27" s="617"/>
      <c r="IAE27" s="617"/>
      <c r="IAF27" s="617"/>
      <c r="IAG27" s="617"/>
      <c r="IAH27" s="617"/>
      <c r="IAI27" s="617"/>
      <c r="IAJ27" s="617"/>
      <c r="IAK27" s="617"/>
      <c r="IAL27" s="617"/>
      <c r="IAM27" s="617"/>
      <c r="IAN27" s="617"/>
      <c r="IAO27" s="617"/>
      <c r="IAP27" s="617"/>
      <c r="IAQ27" s="617"/>
      <c r="IAR27" s="617"/>
      <c r="IAS27" s="617"/>
      <c r="IAT27" s="617"/>
      <c r="IAU27" s="617"/>
      <c r="IAV27" s="617"/>
      <c r="IAW27" s="617"/>
      <c r="IAX27" s="617"/>
      <c r="IAY27" s="617"/>
      <c r="IAZ27" s="617"/>
      <c r="IBA27" s="617"/>
      <c r="IBB27" s="617"/>
      <c r="IBC27" s="617"/>
      <c r="IBD27" s="617"/>
      <c r="IBE27" s="617"/>
      <c r="IBF27" s="617"/>
      <c r="IBG27" s="617"/>
      <c r="IBH27" s="617"/>
      <c r="IBI27" s="617"/>
      <c r="IBJ27" s="617"/>
      <c r="IBK27" s="617"/>
      <c r="IBL27" s="617"/>
      <c r="IBM27" s="617"/>
      <c r="IBN27" s="617"/>
      <c r="IBO27" s="617"/>
      <c r="IBP27" s="617"/>
      <c r="IBQ27" s="617"/>
      <c r="IBR27" s="617"/>
      <c r="IBS27" s="617"/>
      <c r="IBT27" s="617"/>
      <c r="IBU27" s="617"/>
      <c r="IBV27" s="617"/>
      <c r="IBW27" s="617"/>
      <c r="IBX27" s="617"/>
      <c r="IBY27" s="617"/>
      <c r="IBZ27" s="617"/>
      <c r="ICA27" s="617"/>
      <c r="ICB27" s="617"/>
      <c r="ICC27" s="617"/>
      <c r="ICD27" s="617"/>
      <c r="ICE27" s="617"/>
      <c r="ICF27" s="617"/>
      <c r="ICG27" s="617"/>
      <c r="ICH27" s="617"/>
      <c r="ICI27" s="617"/>
      <c r="ICJ27" s="617"/>
      <c r="ICK27" s="617"/>
      <c r="ICL27" s="617"/>
      <c r="ICM27" s="617"/>
      <c r="ICN27" s="617"/>
      <c r="ICO27" s="617"/>
      <c r="ICP27" s="617"/>
      <c r="ICQ27" s="617"/>
      <c r="ICR27" s="617"/>
      <c r="ICS27" s="617"/>
      <c r="ICT27" s="617"/>
      <c r="ICU27" s="617"/>
      <c r="ICV27" s="617"/>
      <c r="ICW27" s="617"/>
      <c r="ICX27" s="617"/>
      <c r="ICY27" s="617"/>
      <c r="ICZ27" s="617"/>
      <c r="IDA27" s="617"/>
      <c r="IDB27" s="617"/>
      <c r="IDC27" s="617"/>
      <c r="IDD27" s="617"/>
      <c r="IDE27" s="617"/>
      <c r="IDF27" s="617"/>
      <c r="IDG27" s="617"/>
      <c r="IDH27" s="617"/>
      <c r="IDI27" s="617"/>
      <c r="IDJ27" s="617"/>
      <c r="IDK27" s="617"/>
      <c r="IDL27" s="617"/>
      <c r="IDM27" s="617"/>
      <c r="IDN27" s="617"/>
      <c r="IDO27" s="617"/>
      <c r="IDP27" s="617"/>
      <c r="IDQ27" s="617"/>
      <c r="IDR27" s="617"/>
      <c r="IDS27" s="617"/>
      <c r="IDT27" s="617"/>
      <c r="IDU27" s="617"/>
      <c r="IDV27" s="617"/>
      <c r="IDW27" s="617"/>
      <c r="IDX27" s="617"/>
      <c r="IDY27" s="617"/>
      <c r="IDZ27" s="617"/>
      <c r="IEA27" s="617"/>
      <c r="IEB27" s="617"/>
      <c r="IEC27" s="617"/>
      <c r="IED27" s="617"/>
      <c r="IEE27" s="617"/>
      <c r="IEF27" s="617"/>
      <c r="IEG27" s="617"/>
      <c r="IEH27" s="617"/>
      <c r="IEI27" s="617"/>
      <c r="IEJ27" s="617"/>
      <c r="IEK27" s="617"/>
      <c r="IEL27" s="617"/>
      <c r="IEM27" s="617"/>
      <c r="IEN27" s="617"/>
      <c r="IEO27" s="617"/>
      <c r="IEP27" s="617"/>
      <c r="IEQ27" s="617"/>
      <c r="IER27" s="617"/>
      <c r="IES27" s="617"/>
      <c r="IET27" s="617"/>
      <c r="IEU27" s="617"/>
      <c r="IEV27" s="617"/>
      <c r="IEW27" s="617"/>
      <c r="IEX27" s="617"/>
      <c r="IEY27" s="617"/>
      <c r="IEZ27" s="617"/>
      <c r="IFA27" s="617"/>
      <c r="IFB27" s="617"/>
      <c r="IFC27" s="617"/>
      <c r="IFD27" s="617"/>
      <c r="IFE27" s="617"/>
      <c r="IFF27" s="617"/>
      <c r="IFG27" s="617"/>
      <c r="IFH27" s="617"/>
      <c r="IFI27" s="617"/>
      <c r="IFJ27" s="617"/>
      <c r="IFK27" s="617"/>
      <c r="IFL27" s="617"/>
      <c r="IFM27" s="617"/>
      <c r="IFN27" s="617"/>
      <c r="IFO27" s="617"/>
      <c r="IFP27" s="617"/>
      <c r="IFQ27" s="617"/>
      <c r="IFR27" s="617"/>
      <c r="IFS27" s="617"/>
      <c r="IFT27" s="617"/>
      <c r="IFU27" s="617"/>
      <c r="IFV27" s="617"/>
      <c r="IFW27" s="617"/>
      <c r="IFX27" s="617"/>
      <c r="IFY27" s="617"/>
      <c r="IFZ27" s="617"/>
      <c r="IGA27" s="617"/>
      <c r="IGB27" s="617"/>
      <c r="IGC27" s="617"/>
      <c r="IGD27" s="617"/>
      <c r="IGE27" s="617"/>
      <c r="IGF27" s="617"/>
      <c r="IGG27" s="617"/>
      <c r="IGH27" s="617"/>
      <c r="IGI27" s="617"/>
      <c r="IGJ27" s="617"/>
      <c r="IGK27" s="617"/>
      <c r="IGL27" s="617"/>
      <c r="IGM27" s="617"/>
      <c r="IGN27" s="617"/>
      <c r="IGO27" s="617"/>
      <c r="IGP27" s="617"/>
      <c r="IGQ27" s="617"/>
      <c r="IGR27" s="617"/>
      <c r="IGS27" s="617"/>
      <c r="IGT27" s="617"/>
      <c r="IGU27" s="617"/>
      <c r="IGV27" s="617"/>
      <c r="IGW27" s="617"/>
      <c r="IGX27" s="617"/>
      <c r="IGY27" s="617"/>
      <c r="IGZ27" s="617"/>
      <c r="IHA27" s="617"/>
      <c r="IHB27" s="617"/>
      <c r="IHC27" s="617"/>
      <c r="IHD27" s="617"/>
      <c r="IHE27" s="617"/>
      <c r="IHF27" s="617"/>
      <c r="IHG27" s="617"/>
      <c r="IHH27" s="617"/>
      <c r="IHI27" s="617"/>
      <c r="IHJ27" s="617"/>
      <c r="IHK27" s="617"/>
      <c r="IHL27" s="617"/>
      <c r="IHM27" s="617"/>
      <c r="IHN27" s="617"/>
      <c r="IHO27" s="617"/>
      <c r="IHP27" s="617"/>
      <c r="IHQ27" s="617"/>
      <c r="IHR27" s="617"/>
      <c r="IHS27" s="617"/>
      <c r="IHT27" s="617"/>
      <c r="IHU27" s="617"/>
      <c r="IHV27" s="617"/>
      <c r="IHW27" s="617"/>
      <c r="IHX27" s="617"/>
      <c r="IHY27" s="617"/>
      <c r="IHZ27" s="617"/>
      <c r="IIA27" s="617"/>
      <c r="IIB27" s="617"/>
      <c r="IIC27" s="617"/>
      <c r="IID27" s="617"/>
      <c r="IIE27" s="617"/>
      <c r="IIF27" s="617"/>
      <c r="IIG27" s="617"/>
      <c r="IIH27" s="617"/>
      <c r="III27" s="617"/>
      <c r="IIJ27" s="617"/>
      <c r="IIK27" s="617"/>
      <c r="IIL27" s="617"/>
      <c r="IIM27" s="617"/>
      <c r="IIN27" s="617"/>
      <c r="IIO27" s="617"/>
      <c r="IIP27" s="617"/>
      <c r="IIQ27" s="617"/>
      <c r="IIR27" s="617"/>
      <c r="IIS27" s="617"/>
      <c r="IIT27" s="617"/>
      <c r="IIU27" s="617"/>
      <c r="IIV27" s="617"/>
      <c r="IIW27" s="617"/>
      <c r="IIX27" s="617"/>
      <c r="IIY27" s="617"/>
      <c r="IIZ27" s="617"/>
      <c r="IJA27" s="617"/>
      <c r="IJB27" s="617"/>
      <c r="IJC27" s="617"/>
      <c r="IJD27" s="617"/>
      <c r="IJE27" s="617"/>
      <c r="IJF27" s="617"/>
      <c r="IJG27" s="617"/>
      <c r="IJH27" s="617"/>
      <c r="IJI27" s="617"/>
      <c r="IJJ27" s="617"/>
      <c r="IJK27" s="617"/>
      <c r="IJL27" s="617"/>
      <c r="IJM27" s="617"/>
      <c r="IJN27" s="617"/>
      <c r="IJO27" s="617"/>
      <c r="IJP27" s="617"/>
      <c r="IJQ27" s="617"/>
      <c r="IJR27" s="617"/>
      <c r="IJS27" s="617"/>
      <c r="IJT27" s="617"/>
      <c r="IJU27" s="617"/>
      <c r="IJV27" s="617"/>
      <c r="IJW27" s="617"/>
      <c r="IJX27" s="617"/>
      <c r="IJY27" s="617"/>
      <c r="IJZ27" s="617"/>
      <c r="IKA27" s="617"/>
      <c r="IKB27" s="617"/>
      <c r="IKC27" s="617"/>
      <c r="IKD27" s="617"/>
      <c r="IKE27" s="617"/>
      <c r="IKF27" s="617"/>
      <c r="IKG27" s="617"/>
      <c r="IKH27" s="617"/>
      <c r="IKI27" s="617"/>
      <c r="IKJ27" s="617"/>
      <c r="IKK27" s="617"/>
      <c r="IKL27" s="617"/>
      <c r="IKM27" s="617"/>
      <c r="IKN27" s="617"/>
      <c r="IKO27" s="617"/>
      <c r="IKP27" s="617"/>
      <c r="IKQ27" s="617"/>
      <c r="IKR27" s="617"/>
      <c r="IKS27" s="617"/>
      <c r="IKT27" s="617"/>
      <c r="IKU27" s="617"/>
      <c r="IKV27" s="617"/>
      <c r="IKW27" s="617"/>
      <c r="IKX27" s="617"/>
      <c r="IKY27" s="617"/>
      <c r="IKZ27" s="617"/>
      <c r="ILA27" s="617"/>
      <c r="ILB27" s="617"/>
      <c r="ILC27" s="617"/>
      <c r="ILD27" s="617"/>
      <c r="ILE27" s="617"/>
      <c r="ILF27" s="617"/>
      <c r="ILG27" s="617"/>
      <c r="ILH27" s="617"/>
      <c r="ILI27" s="617"/>
      <c r="ILJ27" s="617"/>
      <c r="ILK27" s="617"/>
      <c r="ILL27" s="617"/>
      <c r="ILM27" s="617"/>
      <c r="ILN27" s="617"/>
      <c r="ILO27" s="617"/>
      <c r="ILP27" s="617"/>
      <c r="ILQ27" s="617"/>
      <c r="ILR27" s="617"/>
      <c r="ILS27" s="617"/>
      <c r="ILT27" s="617"/>
      <c r="ILU27" s="617"/>
      <c r="ILV27" s="617"/>
      <c r="ILW27" s="617"/>
      <c r="ILX27" s="617"/>
      <c r="ILY27" s="617"/>
      <c r="ILZ27" s="617"/>
      <c r="IMA27" s="617"/>
      <c r="IMB27" s="617"/>
      <c r="IMC27" s="617"/>
      <c r="IMD27" s="617"/>
      <c r="IME27" s="617"/>
      <c r="IMF27" s="617"/>
      <c r="IMG27" s="617"/>
      <c r="IMH27" s="617"/>
      <c r="IMI27" s="617"/>
      <c r="IMJ27" s="617"/>
      <c r="IMK27" s="617"/>
      <c r="IML27" s="617"/>
      <c r="IMM27" s="617"/>
      <c r="IMN27" s="617"/>
      <c r="IMO27" s="617"/>
      <c r="IMP27" s="617"/>
      <c r="IMQ27" s="617"/>
      <c r="IMR27" s="617"/>
      <c r="IMS27" s="617"/>
      <c r="IMT27" s="617"/>
      <c r="IMU27" s="617"/>
      <c r="IMV27" s="617"/>
      <c r="IMW27" s="617"/>
      <c r="IMX27" s="617"/>
      <c r="IMY27" s="617"/>
      <c r="IMZ27" s="617"/>
      <c r="INA27" s="617"/>
      <c r="INB27" s="617"/>
      <c r="INC27" s="617"/>
      <c r="IND27" s="617"/>
      <c r="INE27" s="617"/>
      <c r="INF27" s="617"/>
      <c r="ING27" s="617"/>
      <c r="INH27" s="617"/>
      <c r="INI27" s="617"/>
      <c r="INJ27" s="617"/>
      <c r="INK27" s="617"/>
      <c r="INL27" s="617"/>
      <c r="INM27" s="617"/>
      <c r="INN27" s="617"/>
      <c r="INO27" s="617"/>
      <c r="INP27" s="617"/>
      <c r="INQ27" s="617"/>
      <c r="INR27" s="617"/>
      <c r="INS27" s="617"/>
      <c r="INT27" s="617"/>
      <c r="INU27" s="617"/>
      <c r="INV27" s="617"/>
      <c r="INW27" s="617"/>
      <c r="INX27" s="617"/>
      <c r="INY27" s="617"/>
      <c r="INZ27" s="617"/>
      <c r="IOA27" s="617"/>
      <c r="IOB27" s="617"/>
      <c r="IOC27" s="617"/>
      <c r="IOD27" s="617"/>
      <c r="IOE27" s="617"/>
      <c r="IOF27" s="617"/>
      <c r="IOG27" s="617"/>
      <c r="IOH27" s="617"/>
      <c r="IOI27" s="617"/>
      <c r="IOJ27" s="617"/>
      <c r="IOK27" s="617"/>
      <c r="IOL27" s="617"/>
      <c r="IOM27" s="617"/>
      <c r="ION27" s="617"/>
      <c r="IOO27" s="617"/>
      <c r="IOP27" s="617"/>
      <c r="IOQ27" s="617"/>
      <c r="IOR27" s="617"/>
      <c r="IOS27" s="617"/>
      <c r="IOT27" s="617"/>
      <c r="IOU27" s="617"/>
      <c r="IOV27" s="617"/>
      <c r="IOW27" s="617"/>
      <c r="IOX27" s="617"/>
      <c r="IOY27" s="617"/>
      <c r="IOZ27" s="617"/>
      <c r="IPA27" s="617"/>
      <c r="IPB27" s="617"/>
      <c r="IPC27" s="617"/>
      <c r="IPD27" s="617"/>
      <c r="IPE27" s="617"/>
      <c r="IPF27" s="617"/>
      <c r="IPG27" s="617"/>
      <c r="IPH27" s="617"/>
      <c r="IPI27" s="617"/>
      <c r="IPJ27" s="617"/>
      <c r="IPK27" s="617"/>
      <c r="IPL27" s="617"/>
      <c r="IPM27" s="617"/>
      <c r="IPN27" s="617"/>
      <c r="IPO27" s="617"/>
      <c r="IPP27" s="617"/>
      <c r="IPQ27" s="617"/>
      <c r="IPR27" s="617"/>
      <c r="IPS27" s="617"/>
      <c r="IPT27" s="617"/>
      <c r="IPU27" s="617"/>
      <c r="IPV27" s="617"/>
      <c r="IPW27" s="617"/>
      <c r="IPX27" s="617"/>
      <c r="IPY27" s="617"/>
      <c r="IPZ27" s="617"/>
      <c r="IQA27" s="617"/>
      <c r="IQB27" s="617"/>
      <c r="IQC27" s="617"/>
      <c r="IQD27" s="617"/>
      <c r="IQE27" s="617"/>
      <c r="IQF27" s="617"/>
      <c r="IQG27" s="617"/>
      <c r="IQH27" s="617"/>
      <c r="IQI27" s="617"/>
      <c r="IQJ27" s="617"/>
      <c r="IQK27" s="617"/>
      <c r="IQL27" s="617"/>
      <c r="IQM27" s="617"/>
      <c r="IQN27" s="617"/>
      <c r="IQO27" s="617"/>
      <c r="IQP27" s="617"/>
      <c r="IQQ27" s="617"/>
      <c r="IQR27" s="617"/>
      <c r="IQS27" s="617"/>
      <c r="IQT27" s="617"/>
      <c r="IQU27" s="617"/>
      <c r="IQV27" s="617"/>
      <c r="IQW27" s="617"/>
      <c r="IQX27" s="617"/>
      <c r="IQY27" s="617"/>
      <c r="IQZ27" s="617"/>
      <c r="IRA27" s="617"/>
      <c r="IRB27" s="617"/>
      <c r="IRC27" s="617"/>
      <c r="IRD27" s="617"/>
      <c r="IRE27" s="617"/>
      <c r="IRF27" s="617"/>
      <c r="IRG27" s="617"/>
      <c r="IRH27" s="617"/>
      <c r="IRI27" s="617"/>
      <c r="IRJ27" s="617"/>
      <c r="IRK27" s="617"/>
      <c r="IRL27" s="617"/>
      <c r="IRM27" s="617"/>
      <c r="IRN27" s="617"/>
      <c r="IRO27" s="617"/>
      <c r="IRP27" s="617"/>
      <c r="IRQ27" s="617"/>
      <c r="IRR27" s="617"/>
      <c r="IRS27" s="617"/>
      <c r="IRT27" s="617"/>
      <c r="IRU27" s="617"/>
      <c r="IRV27" s="617"/>
      <c r="IRW27" s="617"/>
      <c r="IRX27" s="617"/>
      <c r="IRY27" s="617"/>
      <c r="IRZ27" s="617"/>
      <c r="ISA27" s="617"/>
      <c r="ISB27" s="617"/>
      <c r="ISC27" s="617"/>
      <c r="ISD27" s="617"/>
      <c r="ISE27" s="617"/>
      <c r="ISF27" s="617"/>
      <c r="ISG27" s="617"/>
      <c r="ISH27" s="617"/>
      <c r="ISI27" s="617"/>
      <c r="ISJ27" s="617"/>
      <c r="ISK27" s="617"/>
      <c r="ISL27" s="617"/>
      <c r="ISM27" s="617"/>
      <c r="ISN27" s="617"/>
      <c r="ISO27" s="617"/>
      <c r="ISP27" s="617"/>
      <c r="ISQ27" s="617"/>
      <c r="ISR27" s="617"/>
      <c r="ISS27" s="617"/>
      <c r="IST27" s="617"/>
      <c r="ISU27" s="617"/>
      <c r="ISV27" s="617"/>
      <c r="ISW27" s="617"/>
      <c r="ISX27" s="617"/>
      <c r="ISY27" s="617"/>
      <c r="ISZ27" s="617"/>
      <c r="ITA27" s="617"/>
      <c r="ITB27" s="617"/>
      <c r="ITC27" s="617"/>
      <c r="ITD27" s="617"/>
      <c r="ITE27" s="617"/>
      <c r="ITF27" s="617"/>
      <c r="ITG27" s="617"/>
      <c r="ITH27" s="617"/>
      <c r="ITI27" s="617"/>
      <c r="ITJ27" s="617"/>
      <c r="ITK27" s="617"/>
      <c r="ITL27" s="617"/>
      <c r="ITM27" s="617"/>
      <c r="ITN27" s="617"/>
      <c r="ITO27" s="617"/>
      <c r="ITP27" s="617"/>
      <c r="ITQ27" s="617"/>
      <c r="ITR27" s="617"/>
      <c r="ITS27" s="617"/>
      <c r="ITT27" s="617"/>
      <c r="ITU27" s="617"/>
      <c r="ITV27" s="617"/>
      <c r="ITW27" s="617"/>
      <c r="ITX27" s="617"/>
      <c r="ITY27" s="617"/>
      <c r="ITZ27" s="617"/>
      <c r="IUA27" s="617"/>
      <c r="IUB27" s="617"/>
      <c r="IUC27" s="617"/>
      <c r="IUD27" s="617"/>
      <c r="IUE27" s="617"/>
      <c r="IUF27" s="617"/>
      <c r="IUG27" s="617"/>
      <c r="IUH27" s="617"/>
      <c r="IUI27" s="617"/>
      <c r="IUJ27" s="617"/>
      <c r="IUK27" s="617"/>
      <c r="IUL27" s="617"/>
      <c r="IUM27" s="617"/>
      <c r="IUN27" s="617"/>
      <c r="IUO27" s="617"/>
      <c r="IUP27" s="617"/>
      <c r="IUQ27" s="617"/>
      <c r="IUR27" s="617"/>
      <c r="IUS27" s="617"/>
      <c r="IUT27" s="617"/>
      <c r="IUU27" s="617"/>
      <c r="IUV27" s="617"/>
      <c r="IUW27" s="617"/>
      <c r="IUX27" s="617"/>
      <c r="IUY27" s="617"/>
      <c r="IUZ27" s="617"/>
      <c r="IVA27" s="617"/>
      <c r="IVB27" s="617"/>
      <c r="IVC27" s="617"/>
      <c r="IVD27" s="617"/>
      <c r="IVE27" s="617"/>
      <c r="IVF27" s="617"/>
      <c r="IVG27" s="617"/>
      <c r="IVH27" s="617"/>
      <c r="IVI27" s="617"/>
      <c r="IVJ27" s="617"/>
      <c r="IVK27" s="617"/>
      <c r="IVL27" s="617"/>
      <c r="IVM27" s="617"/>
      <c r="IVN27" s="617"/>
      <c r="IVO27" s="617"/>
      <c r="IVP27" s="617"/>
      <c r="IVQ27" s="617"/>
      <c r="IVR27" s="617"/>
      <c r="IVS27" s="617"/>
      <c r="IVT27" s="617"/>
      <c r="IVU27" s="617"/>
      <c r="IVV27" s="617"/>
      <c r="IVW27" s="617"/>
      <c r="IVX27" s="617"/>
      <c r="IVY27" s="617"/>
      <c r="IVZ27" s="617"/>
      <c r="IWA27" s="617"/>
      <c r="IWB27" s="617"/>
      <c r="IWC27" s="617"/>
      <c r="IWD27" s="617"/>
      <c r="IWE27" s="617"/>
      <c r="IWF27" s="617"/>
      <c r="IWG27" s="617"/>
      <c r="IWH27" s="617"/>
      <c r="IWI27" s="617"/>
      <c r="IWJ27" s="617"/>
      <c r="IWK27" s="617"/>
      <c r="IWL27" s="617"/>
      <c r="IWM27" s="617"/>
      <c r="IWN27" s="617"/>
      <c r="IWO27" s="617"/>
      <c r="IWP27" s="617"/>
      <c r="IWQ27" s="617"/>
      <c r="IWR27" s="617"/>
      <c r="IWS27" s="617"/>
      <c r="IWT27" s="617"/>
      <c r="IWU27" s="617"/>
      <c r="IWV27" s="617"/>
      <c r="IWW27" s="617"/>
      <c r="IWX27" s="617"/>
      <c r="IWY27" s="617"/>
      <c r="IWZ27" s="617"/>
      <c r="IXA27" s="617"/>
      <c r="IXB27" s="617"/>
      <c r="IXC27" s="617"/>
      <c r="IXD27" s="617"/>
      <c r="IXE27" s="617"/>
      <c r="IXF27" s="617"/>
      <c r="IXG27" s="617"/>
      <c r="IXH27" s="617"/>
      <c r="IXI27" s="617"/>
      <c r="IXJ27" s="617"/>
      <c r="IXK27" s="617"/>
      <c r="IXL27" s="617"/>
      <c r="IXM27" s="617"/>
      <c r="IXN27" s="617"/>
      <c r="IXO27" s="617"/>
      <c r="IXP27" s="617"/>
      <c r="IXQ27" s="617"/>
      <c r="IXR27" s="617"/>
      <c r="IXS27" s="617"/>
      <c r="IXT27" s="617"/>
      <c r="IXU27" s="617"/>
      <c r="IXV27" s="617"/>
      <c r="IXW27" s="617"/>
      <c r="IXX27" s="617"/>
      <c r="IXY27" s="617"/>
      <c r="IXZ27" s="617"/>
      <c r="IYA27" s="617"/>
      <c r="IYB27" s="617"/>
      <c r="IYC27" s="617"/>
      <c r="IYD27" s="617"/>
      <c r="IYE27" s="617"/>
      <c r="IYF27" s="617"/>
      <c r="IYG27" s="617"/>
      <c r="IYH27" s="617"/>
      <c r="IYI27" s="617"/>
      <c r="IYJ27" s="617"/>
      <c r="IYK27" s="617"/>
      <c r="IYL27" s="617"/>
      <c r="IYM27" s="617"/>
      <c r="IYN27" s="617"/>
      <c r="IYO27" s="617"/>
      <c r="IYP27" s="617"/>
      <c r="IYQ27" s="617"/>
      <c r="IYR27" s="617"/>
      <c r="IYS27" s="617"/>
      <c r="IYT27" s="617"/>
      <c r="IYU27" s="617"/>
      <c r="IYV27" s="617"/>
      <c r="IYW27" s="617"/>
      <c r="IYX27" s="617"/>
      <c r="IYY27" s="617"/>
      <c r="IYZ27" s="617"/>
      <c r="IZA27" s="617"/>
      <c r="IZB27" s="617"/>
      <c r="IZC27" s="617"/>
      <c r="IZD27" s="617"/>
      <c r="IZE27" s="617"/>
      <c r="IZF27" s="617"/>
      <c r="IZG27" s="617"/>
      <c r="IZH27" s="617"/>
      <c r="IZI27" s="617"/>
      <c r="IZJ27" s="617"/>
      <c r="IZK27" s="617"/>
      <c r="IZL27" s="617"/>
      <c r="IZM27" s="617"/>
      <c r="IZN27" s="617"/>
      <c r="IZO27" s="617"/>
      <c r="IZP27" s="617"/>
      <c r="IZQ27" s="617"/>
      <c r="IZR27" s="617"/>
      <c r="IZS27" s="617"/>
      <c r="IZT27" s="617"/>
      <c r="IZU27" s="617"/>
      <c r="IZV27" s="617"/>
      <c r="IZW27" s="617"/>
      <c r="IZX27" s="617"/>
      <c r="IZY27" s="617"/>
      <c r="IZZ27" s="617"/>
      <c r="JAA27" s="617"/>
      <c r="JAB27" s="617"/>
      <c r="JAC27" s="617"/>
      <c r="JAD27" s="617"/>
      <c r="JAE27" s="617"/>
      <c r="JAF27" s="617"/>
      <c r="JAG27" s="617"/>
      <c r="JAH27" s="617"/>
      <c r="JAI27" s="617"/>
      <c r="JAJ27" s="617"/>
      <c r="JAK27" s="617"/>
      <c r="JAL27" s="617"/>
      <c r="JAM27" s="617"/>
      <c r="JAN27" s="617"/>
      <c r="JAO27" s="617"/>
      <c r="JAP27" s="617"/>
      <c r="JAQ27" s="617"/>
      <c r="JAR27" s="617"/>
      <c r="JAS27" s="617"/>
      <c r="JAT27" s="617"/>
      <c r="JAU27" s="617"/>
      <c r="JAV27" s="617"/>
      <c r="JAW27" s="617"/>
      <c r="JAX27" s="617"/>
      <c r="JAY27" s="617"/>
      <c r="JAZ27" s="617"/>
      <c r="JBA27" s="617"/>
      <c r="JBB27" s="617"/>
      <c r="JBC27" s="617"/>
      <c r="JBD27" s="617"/>
      <c r="JBE27" s="617"/>
      <c r="JBF27" s="617"/>
      <c r="JBG27" s="617"/>
      <c r="JBH27" s="617"/>
      <c r="JBI27" s="617"/>
      <c r="JBJ27" s="617"/>
      <c r="JBK27" s="617"/>
      <c r="JBL27" s="617"/>
      <c r="JBM27" s="617"/>
      <c r="JBN27" s="617"/>
      <c r="JBO27" s="617"/>
      <c r="JBP27" s="617"/>
      <c r="JBQ27" s="617"/>
      <c r="JBR27" s="617"/>
      <c r="JBS27" s="617"/>
      <c r="JBT27" s="617"/>
      <c r="JBU27" s="617"/>
      <c r="JBV27" s="617"/>
      <c r="JBW27" s="617"/>
      <c r="JBX27" s="617"/>
      <c r="JBY27" s="617"/>
      <c r="JBZ27" s="617"/>
      <c r="JCA27" s="617"/>
      <c r="JCB27" s="617"/>
      <c r="JCC27" s="617"/>
      <c r="JCD27" s="617"/>
      <c r="JCE27" s="617"/>
      <c r="JCF27" s="617"/>
      <c r="JCG27" s="617"/>
      <c r="JCH27" s="617"/>
      <c r="JCI27" s="617"/>
      <c r="JCJ27" s="617"/>
      <c r="JCK27" s="617"/>
      <c r="JCL27" s="617"/>
      <c r="JCM27" s="617"/>
      <c r="JCN27" s="617"/>
      <c r="JCO27" s="617"/>
      <c r="JCP27" s="617"/>
      <c r="JCQ27" s="617"/>
      <c r="JCR27" s="617"/>
      <c r="JCS27" s="617"/>
      <c r="JCT27" s="617"/>
      <c r="JCU27" s="617"/>
      <c r="JCV27" s="617"/>
      <c r="JCW27" s="617"/>
      <c r="JCX27" s="617"/>
      <c r="JCY27" s="617"/>
      <c r="JCZ27" s="617"/>
      <c r="JDA27" s="617"/>
      <c r="JDB27" s="617"/>
      <c r="JDC27" s="617"/>
      <c r="JDD27" s="617"/>
      <c r="JDE27" s="617"/>
      <c r="JDF27" s="617"/>
      <c r="JDG27" s="617"/>
      <c r="JDH27" s="617"/>
      <c r="JDI27" s="617"/>
      <c r="JDJ27" s="617"/>
      <c r="JDK27" s="617"/>
      <c r="JDL27" s="617"/>
      <c r="JDM27" s="617"/>
      <c r="JDN27" s="617"/>
      <c r="JDO27" s="617"/>
      <c r="JDP27" s="617"/>
      <c r="JDQ27" s="617"/>
      <c r="JDR27" s="617"/>
      <c r="JDS27" s="617"/>
      <c r="JDT27" s="617"/>
      <c r="JDU27" s="617"/>
      <c r="JDV27" s="617"/>
      <c r="JDW27" s="617"/>
      <c r="JDX27" s="617"/>
      <c r="JDY27" s="617"/>
      <c r="JDZ27" s="617"/>
      <c r="JEA27" s="617"/>
      <c r="JEB27" s="617"/>
      <c r="JEC27" s="617"/>
      <c r="JED27" s="617"/>
      <c r="JEE27" s="617"/>
      <c r="JEF27" s="617"/>
      <c r="JEG27" s="617"/>
      <c r="JEH27" s="617"/>
      <c r="JEI27" s="617"/>
      <c r="JEJ27" s="617"/>
      <c r="JEK27" s="617"/>
      <c r="JEL27" s="617"/>
      <c r="JEM27" s="617"/>
      <c r="JEN27" s="617"/>
      <c r="JEO27" s="617"/>
      <c r="JEP27" s="617"/>
      <c r="JEQ27" s="617"/>
      <c r="JER27" s="617"/>
      <c r="JES27" s="617"/>
      <c r="JET27" s="617"/>
      <c r="JEU27" s="617"/>
      <c r="JEV27" s="617"/>
      <c r="JEW27" s="617"/>
      <c r="JEX27" s="617"/>
      <c r="JEY27" s="617"/>
      <c r="JEZ27" s="617"/>
      <c r="JFA27" s="617"/>
      <c r="JFB27" s="617"/>
      <c r="JFC27" s="617"/>
      <c r="JFD27" s="617"/>
      <c r="JFE27" s="617"/>
      <c r="JFF27" s="617"/>
      <c r="JFG27" s="617"/>
      <c r="JFH27" s="617"/>
      <c r="JFI27" s="617"/>
      <c r="JFJ27" s="617"/>
      <c r="JFK27" s="617"/>
      <c r="JFL27" s="617"/>
      <c r="JFM27" s="617"/>
      <c r="JFN27" s="617"/>
      <c r="JFO27" s="617"/>
      <c r="JFP27" s="617"/>
      <c r="JFQ27" s="617"/>
      <c r="JFR27" s="617"/>
      <c r="JFS27" s="617"/>
      <c r="JFT27" s="617"/>
      <c r="JFU27" s="617"/>
      <c r="JFV27" s="617"/>
      <c r="JFW27" s="617"/>
      <c r="JFX27" s="617"/>
      <c r="JFY27" s="617"/>
      <c r="JFZ27" s="617"/>
      <c r="JGA27" s="617"/>
      <c r="JGB27" s="617"/>
      <c r="JGC27" s="617"/>
      <c r="JGD27" s="617"/>
      <c r="JGE27" s="617"/>
      <c r="JGF27" s="617"/>
      <c r="JGG27" s="617"/>
      <c r="JGH27" s="617"/>
      <c r="JGI27" s="617"/>
      <c r="JGJ27" s="617"/>
      <c r="JGK27" s="617"/>
      <c r="JGL27" s="617"/>
      <c r="JGM27" s="617"/>
      <c r="JGN27" s="617"/>
      <c r="JGO27" s="617"/>
      <c r="JGP27" s="617"/>
      <c r="JGQ27" s="617"/>
      <c r="JGR27" s="617"/>
      <c r="JGS27" s="617"/>
      <c r="JGT27" s="617"/>
      <c r="JGU27" s="617"/>
      <c r="JGV27" s="617"/>
      <c r="JGW27" s="617"/>
      <c r="JGX27" s="617"/>
      <c r="JGY27" s="617"/>
      <c r="JGZ27" s="617"/>
      <c r="JHA27" s="617"/>
      <c r="JHB27" s="617"/>
      <c r="JHC27" s="617"/>
      <c r="JHD27" s="617"/>
      <c r="JHE27" s="617"/>
      <c r="JHF27" s="617"/>
      <c r="JHG27" s="617"/>
      <c r="JHH27" s="617"/>
      <c r="JHI27" s="617"/>
      <c r="JHJ27" s="617"/>
      <c r="JHK27" s="617"/>
      <c r="JHL27" s="617"/>
      <c r="JHM27" s="617"/>
      <c r="JHN27" s="617"/>
      <c r="JHO27" s="617"/>
      <c r="JHP27" s="617"/>
      <c r="JHQ27" s="617"/>
      <c r="JHR27" s="617"/>
      <c r="JHS27" s="617"/>
      <c r="JHT27" s="617"/>
      <c r="JHU27" s="617"/>
      <c r="JHV27" s="617"/>
      <c r="JHW27" s="617"/>
      <c r="JHX27" s="617"/>
      <c r="JHY27" s="617"/>
      <c r="JHZ27" s="617"/>
      <c r="JIA27" s="617"/>
      <c r="JIB27" s="617"/>
      <c r="JIC27" s="617"/>
      <c r="JID27" s="617"/>
      <c r="JIE27" s="617"/>
      <c r="JIF27" s="617"/>
      <c r="JIG27" s="617"/>
      <c r="JIH27" s="617"/>
      <c r="JII27" s="617"/>
      <c r="JIJ27" s="617"/>
      <c r="JIK27" s="617"/>
      <c r="JIL27" s="617"/>
      <c r="JIM27" s="617"/>
      <c r="JIN27" s="617"/>
      <c r="JIO27" s="617"/>
      <c r="JIP27" s="617"/>
      <c r="JIQ27" s="617"/>
      <c r="JIR27" s="617"/>
      <c r="JIS27" s="617"/>
      <c r="JIT27" s="617"/>
      <c r="JIU27" s="617"/>
      <c r="JIV27" s="617"/>
      <c r="JIW27" s="617"/>
      <c r="JIX27" s="617"/>
      <c r="JIY27" s="617"/>
      <c r="JIZ27" s="617"/>
      <c r="JJA27" s="617"/>
      <c r="JJB27" s="617"/>
      <c r="JJC27" s="617"/>
      <c r="JJD27" s="617"/>
      <c r="JJE27" s="617"/>
      <c r="JJF27" s="617"/>
      <c r="JJG27" s="617"/>
      <c r="JJH27" s="617"/>
      <c r="JJI27" s="617"/>
      <c r="JJJ27" s="617"/>
      <c r="JJK27" s="617"/>
      <c r="JJL27" s="617"/>
      <c r="JJM27" s="617"/>
      <c r="JJN27" s="617"/>
      <c r="JJO27" s="617"/>
      <c r="JJP27" s="617"/>
      <c r="JJQ27" s="617"/>
      <c r="JJR27" s="617"/>
      <c r="JJS27" s="617"/>
      <c r="JJT27" s="617"/>
      <c r="JJU27" s="617"/>
      <c r="JJV27" s="617"/>
      <c r="JJW27" s="617"/>
      <c r="JJX27" s="617"/>
      <c r="JJY27" s="617"/>
      <c r="JJZ27" s="617"/>
      <c r="JKA27" s="617"/>
      <c r="JKB27" s="617"/>
      <c r="JKC27" s="617"/>
      <c r="JKD27" s="617"/>
      <c r="JKE27" s="617"/>
      <c r="JKF27" s="617"/>
      <c r="JKG27" s="617"/>
      <c r="JKH27" s="617"/>
      <c r="JKI27" s="617"/>
      <c r="JKJ27" s="617"/>
      <c r="JKK27" s="617"/>
      <c r="JKL27" s="617"/>
      <c r="JKM27" s="617"/>
      <c r="JKN27" s="617"/>
      <c r="JKO27" s="617"/>
      <c r="JKP27" s="617"/>
      <c r="JKQ27" s="617"/>
      <c r="JKR27" s="617"/>
      <c r="JKS27" s="617"/>
      <c r="JKT27" s="617"/>
      <c r="JKU27" s="617"/>
      <c r="JKV27" s="617"/>
      <c r="JKW27" s="617"/>
      <c r="JKX27" s="617"/>
      <c r="JKY27" s="617"/>
      <c r="JKZ27" s="617"/>
      <c r="JLA27" s="617"/>
      <c r="JLB27" s="617"/>
      <c r="JLC27" s="617"/>
      <c r="JLD27" s="617"/>
      <c r="JLE27" s="617"/>
      <c r="JLF27" s="617"/>
      <c r="JLG27" s="617"/>
      <c r="JLH27" s="617"/>
      <c r="JLI27" s="617"/>
      <c r="JLJ27" s="617"/>
      <c r="JLK27" s="617"/>
      <c r="JLL27" s="617"/>
      <c r="JLM27" s="617"/>
      <c r="JLN27" s="617"/>
      <c r="JLO27" s="617"/>
      <c r="JLP27" s="617"/>
      <c r="JLQ27" s="617"/>
      <c r="JLR27" s="617"/>
      <c r="JLS27" s="617"/>
      <c r="JLT27" s="617"/>
      <c r="JLU27" s="617"/>
      <c r="JLV27" s="617"/>
      <c r="JLW27" s="617"/>
      <c r="JLX27" s="617"/>
      <c r="JLY27" s="617"/>
      <c r="JLZ27" s="617"/>
      <c r="JMA27" s="617"/>
      <c r="JMB27" s="617"/>
      <c r="JMC27" s="617"/>
      <c r="JMD27" s="617"/>
      <c r="JME27" s="617"/>
      <c r="JMF27" s="617"/>
      <c r="JMG27" s="617"/>
      <c r="JMH27" s="617"/>
      <c r="JMI27" s="617"/>
      <c r="JMJ27" s="617"/>
      <c r="JMK27" s="617"/>
      <c r="JML27" s="617"/>
      <c r="JMM27" s="617"/>
      <c r="JMN27" s="617"/>
      <c r="JMO27" s="617"/>
      <c r="JMP27" s="617"/>
      <c r="JMQ27" s="617"/>
      <c r="JMR27" s="617"/>
      <c r="JMS27" s="617"/>
      <c r="JMT27" s="617"/>
      <c r="JMU27" s="617"/>
      <c r="JMV27" s="617"/>
      <c r="JMW27" s="617"/>
      <c r="JMX27" s="617"/>
      <c r="JMY27" s="617"/>
      <c r="JMZ27" s="617"/>
      <c r="JNA27" s="617"/>
      <c r="JNB27" s="617"/>
      <c r="JNC27" s="617"/>
      <c r="JND27" s="617"/>
      <c r="JNE27" s="617"/>
      <c r="JNF27" s="617"/>
      <c r="JNG27" s="617"/>
      <c r="JNH27" s="617"/>
      <c r="JNI27" s="617"/>
      <c r="JNJ27" s="617"/>
      <c r="JNK27" s="617"/>
      <c r="JNL27" s="617"/>
      <c r="JNM27" s="617"/>
      <c r="JNN27" s="617"/>
      <c r="JNO27" s="617"/>
      <c r="JNP27" s="617"/>
      <c r="JNQ27" s="617"/>
      <c r="JNR27" s="617"/>
      <c r="JNS27" s="617"/>
      <c r="JNT27" s="617"/>
      <c r="JNU27" s="617"/>
      <c r="JNV27" s="617"/>
      <c r="JNW27" s="617"/>
      <c r="JNX27" s="617"/>
      <c r="JNY27" s="617"/>
      <c r="JNZ27" s="617"/>
      <c r="JOA27" s="617"/>
      <c r="JOB27" s="617"/>
      <c r="JOC27" s="617"/>
      <c r="JOD27" s="617"/>
      <c r="JOE27" s="617"/>
      <c r="JOF27" s="617"/>
      <c r="JOG27" s="617"/>
      <c r="JOH27" s="617"/>
      <c r="JOI27" s="617"/>
      <c r="JOJ27" s="617"/>
      <c r="JOK27" s="617"/>
      <c r="JOL27" s="617"/>
      <c r="JOM27" s="617"/>
      <c r="JON27" s="617"/>
      <c r="JOO27" s="617"/>
      <c r="JOP27" s="617"/>
      <c r="JOQ27" s="617"/>
      <c r="JOR27" s="617"/>
      <c r="JOS27" s="617"/>
      <c r="JOT27" s="617"/>
      <c r="JOU27" s="617"/>
      <c r="JOV27" s="617"/>
      <c r="JOW27" s="617"/>
      <c r="JOX27" s="617"/>
      <c r="JOY27" s="617"/>
      <c r="JOZ27" s="617"/>
      <c r="JPA27" s="617"/>
      <c r="JPB27" s="617"/>
      <c r="JPC27" s="617"/>
      <c r="JPD27" s="617"/>
      <c r="JPE27" s="617"/>
      <c r="JPF27" s="617"/>
      <c r="JPG27" s="617"/>
      <c r="JPH27" s="617"/>
      <c r="JPI27" s="617"/>
      <c r="JPJ27" s="617"/>
      <c r="JPK27" s="617"/>
      <c r="JPL27" s="617"/>
      <c r="JPM27" s="617"/>
      <c r="JPN27" s="617"/>
      <c r="JPO27" s="617"/>
      <c r="JPP27" s="617"/>
      <c r="JPQ27" s="617"/>
      <c r="JPR27" s="617"/>
      <c r="JPS27" s="617"/>
      <c r="JPT27" s="617"/>
      <c r="JPU27" s="617"/>
      <c r="JPV27" s="617"/>
      <c r="JPW27" s="617"/>
      <c r="JPX27" s="617"/>
      <c r="JPY27" s="617"/>
      <c r="JPZ27" s="617"/>
      <c r="JQA27" s="617"/>
      <c r="JQB27" s="617"/>
      <c r="JQC27" s="617"/>
      <c r="JQD27" s="617"/>
      <c r="JQE27" s="617"/>
      <c r="JQF27" s="617"/>
      <c r="JQG27" s="617"/>
      <c r="JQH27" s="617"/>
      <c r="JQI27" s="617"/>
      <c r="JQJ27" s="617"/>
      <c r="JQK27" s="617"/>
      <c r="JQL27" s="617"/>
      <c r="JQM27" s="617"/>
      <c r="JQN27" s="617"/>
      <c r="JQO27" s="617"/>
      <c r="JQP27" s="617"/>
      <c r="JQQ27" s="617"/>
      <c r="JQR27" s="617"/>
      <c r="JQS27" s="617"/>
      <c r="JQT27" s="617"/>
      <c r="JQU27" s="617"/>
      <c r="JQV27" s="617"/>
      <c r="JQW27" s="617"/>
      <c r="JQX27" s="617"/>
      <c r="JQY27" s="617"/>
      <c r="JQZ27" s="617"/>
      <c r="JRA27" s="617"/>
      <c r="JRB27" s="617"/>
      <c r="JRC27" s="617"/>
      <c r="JRD27" s="617"/>
      <c r="JRE27" s="617"/>
      <c r="JRF27" s="617"/>
      <c r="JRG27" s="617"/>
      <c r="JRH27" s="617"/>
      <c r="JRI27" s="617"/>
      <c r="JRJ27" s="617"/>
      <c r="JRK27" s="617"/>
      <c r="JRL27" s="617"/>
      <c r="JRM27" s="617"/>
      <c r="JRN27" s="617"/>
      <c r="JRO27" s="617"/>
      <c r="JRP27" s="617"/>
      <c r="JRQ27" s="617"/>
      <c r="JRR27" s="617"/>
      <c r="JRS27" s="617"/>
      <c r="JRT27" s="617"/>
      <c r="JRU27" s="617"/>
      <c r="JRV27" s="617"/>
      <c r="JRW27" s="617"/>
      <c r="JRX27" s="617"/>
      <c r="JRY27" s="617"/>
      <c r="JRZ27" s="617"/>
      <c r="JSA27" s="617"/>
      <c r="JSB27" s="617"/>
      <c r="JSC27" s="617"/>
      <c r="JSD27" s="617"/>
      <c r="JSE27" s="617"/>
      <c r="JSF27" s="617"/>
      <c r="JSG27" s="617"/>
      <c r="JSH27" s="617"/>
      <c r="JSI27" s="617"/>
      <c r="JSJ27" s="617"/>
      <c r="JSK27" s="617"/>
      <c r="JSL27" s="617"/>
      <c r="JSM27" s="617"/>
      <c r="JSN27" s="617"/>
      <c r="JSO27" s="617"/>
      <c r="JSP27" s="617"/>
      <c r="JSQ27" s="617"/>
      <c r="JSR27" s="617"/>
      <c r="JSS27" s="617"/>
      <c r="JST27" s="617"/>
      <c r="JSU27" s="617"/>
      <c r="JSV27" s="617"/>
      <c r="JSW27" s="617"/>
      <c r="JSX27" s="617"/>
      <c r="JSY27" s="617"/>
      <c r="JSZ27" s="617"/>
      <c r="JTA27" s="617"/>
      <c r="JTB27" s="617"/>
      <c r="JTC27" s="617"/>
      <c r="JTD27" s="617"/>
      <c r="JTE27" s="617"/>
      <c r="JTF27" s="617"/>
      <c r="JTG27" s="617"/>
      <c r="JTH27" s="617"/>
      <c r="JTI27" s="617"/>
      <c r="JTJ27" s="617"/>
      <c r="JTK27" s="617"/>
      <c r="JTL27" s="617"/>
      <c r="JTM27" s="617"/>
      <c r="JTN27" s="617"/>
      <c r="JTO27" s="617"/>
      <c r="JTP27" s="617"/>
      <c r="JTQ27" s="617"/>
      <c r="JTR27" s="617"/>
      <c r="JTS27" s="617"/>
      <c r="JTT27" s="617"/>
      <c r="JTU27" s="617"/>
      <c r="JTV27" s="617"/>
      <c r="JTW27" s="617"/>
      <c r="JTX27" s="617"/>
      <c r="JTY27" s="617"/>
      <c r="JTZ27" s="617"/>
      <c r="JUA27" s="617"/>
      <c r="JUB27" s="617"/>
      <c r="JUC27" s="617"/>
      <c r="JUD27" s="617"/>
      <c r="JUE27" s="617"/>
      <c r="JUF27" s="617"/>
      <c r="JUG27" s="617"/>
      <c r="JUH27" s="617"/>
      <c r="JUI27" s="617"/>
      <c r="JUJ27" s="617"/>
      <c r="JUK27" s="617"/>
      <c r="JUL27" s="617"/>
      <c r="JUM27" s="617"/>
      <c r="JUN27" s="617"/>
      <c r="JUO27" s="617"/>
      <c r="JUP27" s="617"/>
      <c r="JUQ27" s="617"/>
      <c r="JUR27" s="617"/>
      <c r="JUS27" s="617"/>
      <c r="JUT27" s="617"/>
      <c r="JUU27" s="617"/>
      <c r="JUV27" s="617"/>
      <c r="JUW27" s="617"/>
      <c r="JUX27" s="617"/>
      <c r="JUY27" s="617"/>
      <c r="JUZ27" s="617"/>
      <c r="JVA27" s="617"/>
      <c r="JVB27" s="617"/>
      <c r="JVC27" s="617"/>
      <c r="JVD27" s="617"/>
      <c r="JVE27" s="617"/>
      <c r="JVF27" s="617"/>
      <c r="JVG27" s="617"/>
      <c r="JVH27" s="617"/>
      <c r="JVI27" s="617"/>
      <c r="JVJ27" s="617"/>
      <c r="JVK27" s="617"/>
      <c r="JVL27" s="617"/>
      <c r="JVM27" s="617"/>
      <c r="JVN27" s="617"/>
      <c r="JVO27" s="617"/>
      <c r="JVP27" s="617"/>
      <c r="JVQ27" s="617"/>
      <c r="JVR27" s="617"/>
      <c r="JVS27" s="617"/>
      <c r="JVT27" s="617"/>
      <c r="JVU27" s="617"/>
      <c r="JVV27" s="617"/>
      <c r="JVW27" s="617"/>
      <c r="JVX27" s="617"/>
      <c r="JVY27" s="617"/>
      <c r="JVZ27" s="617"/>
      <c r="JWA27" s="617"/>
      <c r="JWB27" s="617"/>
      <c r="JWC27" s="617"/>
      <c r="JWD27" s="617"/>
      <c r="JWE27" s="617"/>
      <c r="JWF27" s="617"/>
      <c r="JWG27" s="617"/>
      <c r="JWH27" s="617"/>
      <c r="JWI27" s="617"/>
      <c r="JWJ27" s="617"/>
      <c r="JWK27" s="617"/>
      <c r="JWL27" s="617"/>
      <c r="JWM27" s="617"/>
      <c r="JWN27" s="617"/>
      <c r="JWO27" s="617"/>
      <c r="JWP27" s="617"/>
      <c r="JWQ27" s="617"/>
      <c r="JWR27" s="617"/>
      <c r="JWS27" s="617"/>
      <c r="JWT27" s="617"/>
      <c r="JWU27" s="617"/>
      <c r="JWV27" s="617"/>
      <c r="JWW27" s="617"/>
      <c r="JWX27" s="617"/>
      <c r="JWY27" s="617"/>
      <c r="JWZ27" s="617"/>
      <c r="JXA27" s="617"/>
      <c r="JXB27" s="617"/>
      <c r="JXC27" s="617"/>
      <c r="JXD27" s="617"/>
      <c r="JXE27" s="617"/>
      <c r="JXF27" s="617"/>
      <c r="JXG27" s="617"/>
      <c r="JXH27" s="617"/>
      <c r="JXI27" s="617"/>
      <c r="JXJ27" s="617"/>
      <c r="JXK27" s="617"/>
      <c r="JXL27" s="617"/>
      <c r="JXM27" s="617"/>
      <c r="JXN27" s="617"/>
      <c r="JXO27" s="617"/>
      <c r="JXP27" s="617"/>
      <c r="JXQ27" s="617"/>
      <c r="JXR27" s="617"/>
      <c r="JXS27" s="617"/>
      <c r="JXT27" s="617"/>
      <c r="JXU27" s="617"/>
      <c r="JXV27" s="617"/>
      <c r="JXW27" s="617"/>
      <c r="JXX27" s="617"/>
      <c r="JXY27" s="617"/>
      <c r="JXZ27" s="617"/>
      <c r="JYA27" s="617"/>
      <c r="JYB27" s="617"/>
      <c r="JYC27" s="617"/>
      <c r="JYD27" s="617"/>
      <c r="JYE27" s="617"/>
      <c r="JYF27" s="617"/>
      <c r="JYG27" s="617"/>
      <c r="JYH27" s="617"/>
      <c r="JYI27" s="617"/>
      <c r="JYJ27" s="617"/>
      <c r="JYK27" s="617"/>
      <c r="JYL27" s="617"/>
      <c r="JYM27" s="617"/>
      <c r="JYN27" s="617"/>
      <c r="JYO27" s="617"/>
      <c r="JYP27" s="617"/>
      <c r="JYQ27" s="617"/>
      <c r="JYR27" s="617"/>
      <c r="JYS27" s="617"/>
      <c r="JYT27" s="617"/>
      <c r="JYU27" s="617"/>
      <c r="JYV27" s="617"/>
      <c r="JYW27" s="617"/>
      <c r="JYX27" s="617"/>
      <c r="JYY27" s="617"/>
      <c r="JYZ27" s="617"/>
      <c r="JZA27" s="617"/>
      <c r="JZB27" s="617"/>
      <c r="JZC27" s="617"/>
      <c r="JZD27" s="617"/>
      <c r="JZE27" s="617"/>
      <c r="JZF27" s="617"/>
      <c r="JZG27" s="617"/>
      <c r="JZH27" s="617"/>
      <c r="JZI27" s="617"/>
      <c r="JZJ27" s="617"/>
      <c r="JZK27" s="617"/>
      <c r="JZL27" s="617"/>
      <c r="JZM27" s="617"/>
      <c r="JZN27" s="617"/>
      <c r="JZO27" s="617"/>
      <c r="JZP27" s="617"/>
      <c r="JZQ27" s="617"/>
      <c r="JZR27" s="617"/>
      <c r="JZS27" s="617"/>
      <c r="JZT27" s="617"/>
      <c r="JZU27" s="617"/>
      <c r="JZV27" s="617"/>
      <c r="JZW27" s="617"/>
      <c r="JZX27" s="617"/>
      <c r="JZY27" s="617"/>
      <c r="JZZ27" s="617"/>
      <c r="KAA27" s="617"/>
      <c r="KAB27" s="617"/>
      <c r="KAC27" s="617"/>
      <c r="KAD27" s="617"/>
      <c r="KAE27" s="617"/>
      <c r="KAF27" s="617"/>
      <c r="KAG27" s="617"/>
      <c r="KAH27" s="617"/>
      <c r="KAI27" s="617"/>
      <c r="KAJ27" s="617"/>
      <c r="KAK27" s="617"/>
      <c r="KAL27" s="617"/>
      <c r="KAM27" s="617"/>
      <c r="KAN27" s="617"/>
      <c r="KAO27" s="617"/>
      <c r="KAP27" s="617"/>
      <c r="KAQ27" s="617"/>
      <c r="KAR27" s="617"/>
      <c r="KAS27" s="617"/>
      <c r="KAT27" s="617"/>
      <c r="KAU27" s="617"/>
      <c r="KAV27" s="617"/>
      <c r="KAW27" s="617"/>
      <c r="KAX27" s="617"/>
      <c r="KAY27" s="617"/>
      <c r="KAZ27" s="617"/>
      <c r="KBA27" s="617"/>
      <c r="KBB27" s="617"/>
      <c r="KBC27" s="617"/>
      <c r="KBD27" s="617"/>
      <c r="KBE27" s="617"/>
      <c r="KBF27" s="617"/>
      <c r="KBG27" s="617"/>
      <c r="KBH27" s="617"/>
      <c r="KBI27" s="617"/>
      <c r="KBJ27" s="617"/>
      <c r="KBK27" s="617"/>
      <c r="KBL27" s="617"/>
      <c r="KBM27" s="617"/>
      <c r="KBN27" s="617"/>
      <c r="KBO27" s="617"/>
      <c r="KBP27" s="617"/>
      <c r="KBQ27" s="617"/>
      <c r="KBR27" s="617"/>
      <c r="KBS27" s="617"/>
      <c r="KBT27" s="617"/>
      <c r="KBU27" s="617"/>
      <c r="KBV27" s="617"/>
      <c r="KBW27" s="617"/>
      <c r="KBX27" s="617"/>
      <c r="KBY27" s="617"/>
      <c r="KBZ27" s="617"/>
      <c r="KCA27" s="617"/>
      <c r="KCB27" s="617"/>
      <c r="KCC27" s="617"/>
      <c r="KCD27" s="617"/>
      <c r="KCE27" s="617"/>
      <c r="KCF27" s="617"/>
      <c r="KCG27" s="617"/>
      <c r="KCH27" s="617"/>
      <c r="KCI27" s="617"/>
      <c r="KCJ27" s="617"/>
      <c r="KCK27" s="617"/>
      <c r="KCL27" s="617"/>
      <c r="KCM27" s="617"/>
      <c r="KCN27" s="617"/>
      <c r="KCO27" s="617"/>
      <c r="KCP27" s="617"/>
      <c r="KCQ27" s="617"/>
      <c r="KCR27" s="617"/>
      <c r="KCS27" s="617"/>
      <c r="KCT27" s="617"/>
      <c r="KCU27" s="617"/>
      <c r="KCV27" s="617"/>
      <c r="KCW27" s="617"/>
      <c r="KCX27" s="617"/>
      <c r="KCY27" s="617"/>
      <c r="KCZ27" s="617"/>
      <c r="KDA27" s="617"/>
      <c r="KDB27" s="617"/>
      <c r="KDC27" s="617"/>
      <c r="KDD27" s="617"/>
      <c r="KDE27" s="617"/>
      <c r="KDF27" s="617"/>
      <c r="KDG27" s="617"/>
      <c r="KDH27" s="617"/>
      <c r="KDI27" s="617"/>
      <c r="KDJ27" s="617"/>
      <c r="KDK27" s="617"/>
      <c r="KDL27" s="617"/>
      <c r="KDM27" s="617"/>
      <c r="KDN27" s="617"/>
      <c r="KDO27" s="617"/>
      <c r="KDP27" s="617"/>
      <c r="KDQ27" s="617"/>
      <c r="KDR27" s="617"/>
      <c r="KDS27" s="617"/>
      <c r="KDT27" s="617"/>
      <c r="KDU27" s="617"/>
      <c r="KDV27" s="617"/>
      <c r="KDW27" s="617"/>
      <c r="KDX27" s="617"/>
      <c r="KDY27" s="617"/>
      <c r="KDZ27" s="617"/>
      <c r="KEA27" s="617"/>
      <c r="KEB27" s="617"/>
      <c r="KEC27" s="617"/>
      <c r="KED27" s="617"/>
      <c r="KEE27" s="617"/>
      <c r="KEF27" s="617"/>
      <c r="KEG27" s="617"/>
      <c r="KEH27" s="617"/>
      <c r="KEI27" s="617"/>
      <c r="KEJ27" s="617"/>
      <c r="KEK27" s="617"/>
      <c r="KEL27" s="617"/>
      <c r="KEM27" s="617"/>
      <c r="KEN27" s="617"/>
      <c r="KEO27" s="617"/>
      <c r="KEP27" s="617"/>
      <c r="KEQ27" s="617"/>
      <c r="KER27" s="617"/>
      <c r="KES27" s="617"/>
      <c r="KET27" s="617"/>
      <c r="KEU27" s="617"/>
      <c r="KEV27" s="617"/>
      <c r="KEW27" s="617"/>
      <c r="KEX27" s="617"/>
      <c r="KEY27" s="617"/>
      <c r="KEZ27" s="617"/>
      <c r="KFA27" s="617"/>
      <c r="KFB27" s="617"/>
      <c r="KFC27" s="617"/>
      <c r="KFD27" s="617"/>
      <c r="KFE27" s="617"/>
      <c r="KFF27" s="617"/>
      <c r="KFG27" s="617"/>
      <c r="KFH27" s="617"/>
      <c r="KFI27" s="617"/>
      <c r="KFJ27" s="617"/>
      <c r="KFK27" s="617"/>
      <c r="KFL27" s="617"/>
      <c r="KFM27" s="617"/>
      <c r="KFN27" s="617"/>
      <c r="KFO27" s="617"/>
      <c r="KFP27" s="617"/>
      <c r="KFQ27" s="617"/>
      <c r="KFR27" s="617"/>
      <c r="KFS27" s="617"/>
      <c r="KFT27" s="617"/>
      <c r="KFU27" s="617"/>
      <c r="KFV27" s="617"/>
      <c r="KFW27" s="617"/>
      <c r="KFX27" s="617"/>
      <c r="KFY27" s="617"/>
      <c r="KFZ27" s="617"/>
      <c r="KGA27" s="617"/>
      <c r="KGB27" s="617"/>
      <c r="KGC27" s="617"/>
      <c r="KGD27" s="617"/>
      <c r="KGE27" s="617"/>
      <c r="KGF27" s="617"/>
      <c r="KGG27" s="617"/>
      <c r="KGH27" s="617"/>
      <c r="KGI27" s="617"/>
      <c r="KGJ27" s="617"/>
      <c r="KGK27" s="617"/>
      <c r="KGL27" s="617"/>
      <c r="KGM27" s="617"/>
      <c r="KGN27" s="617"/>
      <c r="KGO27" s="617"/>
      <c r="KGP27" s="617"/>
      <c r="KGQ27" s="617"/>
      <c r="KGR27" s="617"/>
      <c r="KGS27" s="617"/>
      <c r="KGT27" s="617"/>
      <c r="KGU27" s="617"/>
      <c r="KGV27" s="617"/>
      <c r="KGW27" s="617"/>
      <c r="KGX27" s="617"/>
      <c r="KGY27" s="617"/>
      <c r="KGZ27" s="617"/>
      <c r="KHA27" s="617"/>
      <c r="KHB27" s="617"/>
      <c r="KHC27" s="617"/>
      <c r="KHD27" s="617"/>
      <c r="KHE27" s="617"/>
      <c r="KHF27" s="617"/>
      <c r="KHG27" s="617"/>
      <c r="KHH27" s="617"/>
      <c r="KHI27" s="617"/>
      <c r="KHJ27" s="617"/>
      <c r="KHK27" s="617"/>
      <c r="KHL27" s="617"/>
      <c r="KHM27" s="617"/>
      <c r="KHN27" s="617"/>
      <c r="KHO27" s="617"/>
      <c r="KHP27" s="617"/>
      <c r="KHQ27" s="617"/>
      <c r="KHR27" s="617"/>
      <c r="KHS27" s="617"/>
      <c r="KHT27" s="617"/>
      <c r="KHU27" s="617"/>
      <c r="KHV27" s="617"/>
      <c r="KHW27" s="617"/>
      <c r="KHX27" s="617"/>
      <c r="KHY27" s="617"/>
      <c r="KHZ27" s="617"/>
      <c r="KIA27" s="617"/>
      <c r="KIB27" s="617"/>
      <c r="KIC27" s="617"/>
      <c r="KID27" s="617"/>
      <c r="KIE27" s="617"/>
      <c r="KIF27" s="617"/>
      <c r="KIG27" s="617"/>
      <c r="KIH27" s="617"/>
      <c r="KII27" s="617"/>
      <c r="KIJ27" s="617"/>
      <c r="KIK27" s="617"/>
      <c r="KIL27" s="617"/>
      <c r="KIM27" s="617"/>
      <c r="KIN27" s="617"/>
      <c r="KIO27" s="617"/>
      <c r="KIP27" s="617"/>
      <c r="KIQ27" s="617"/>
      <c r="KIR27" s="617"/>
      <c r="KIS27" s="617"/>
      <c r="KIT27" s="617"/>
      <c r="KIU27" s="617"/>
      <c r="KIV27" s="617"/>
      <c r="KIW27" s="617"/>
      <c r="KIX27" s="617"/>
      <c r="KIY27" s="617"/>
      <c r="KIZ27" s="617"/>
      <c r="KJA27" s="617"/>
      <c r="KJB27" s="617"/>
      <c r="KJC27" s="617"/>
      <c r="KJD27" s="617"/>
      <c r="KJE27" s="617"/>
      <c r="KJF27" s="617"/>
      <c r="KJG27" s="617"/>
      <c r="KJH27" s="617"/>
      <c r="KJI27" s="617"/>
      <c r="KJJ27" s="617"/>
      <c r="KJK27" s="617"/>
      <c r="KJL27" s="617"/>
      <c r="KJM27" s="617"/>
      <c r="KJN27" s="617"/>
      <c r="KJO27" s="617"/>
      <c r="KJP27" s="617"/>
      <c r="KJQ27" s="617"/>
      <c r="KJR27" s="617"/>
      <c r="KJS27" s="617"/>
      <c r="KJT27" s="617"/>
      <c r="KJU27" s="617"/>
      <c r="KJV27" s="617"/>
      <c r="KJW27" s="617"/>
      <c r="KJX27" s="617"/>
      <c r="KJY27" s="617"/>
      <c r="KJZ27" s="617"/>
      <c r="KKA27" s="617"/>
      <c r="KKB27" s="617"/>
      <c r="KKC27" s="617"/>
      <c r="KKD27" s="617"/>
      <c r="KKE27" s="617"/>
      <c r="KKF27" s="617"/>
      <c r="KKG27" s="617"/>
      <c r="KKH27" s="617"/>
      <c r="KKI27" s="617"/>
      <c r="KKJ27" s="617"/>
      <c r="KKK27" s="617"/>
      <c r="KKL27" s="617"/>
      <c r="KKM27" s="617"/>
      <c r="KKN27" s="617"/>
      <c r="KKO27" s="617"/>
      <c r="KKP27" s="617"/>
      <c r="KKQ27" s="617"/>
      <c r="KKR27" s="617"/>
      <c r="KKS27" s="617"/>
      <c r="KKT27" s="617"/>
      <c r="KKU27" s="617"/>
      <c r="KKV27" s="617"/>
      <c r="KKW27" s="617"/>
      <c r="KKX27" s="617"/>
      <c r="KKY27" s="617"/>
      <c r="KKZ27" s="617"/>
      <c r="KLA27" s="617"/>
      <c r="KLB27" s="617"/>
      <c r="KLC27" s="617"/>
      <c r="KLD27" s="617"/>
      <c r="KLE27" s="617"/>
      <c r="KLF27" s="617"/>
      <c r="KLG27" s="617"/>
      <c r="KLH27" s="617"/>
      <c r="KLI27" s="617"/>
      <c r="KLJ27" s="617"/>
      <c r="KLK27" s="617"/>
      <c r="KLL27" s="617"/>
      <c r="KLM27" s="617"/>
      <c r="KLN27" s="617"/>
      <c r="KLO27" s="617"/>
      <c r="KLP27" s="617"/>
      <c r="KLQ27" s="617"/>
      <c r="KLR27" s="617"/>
      <c r="KLS27" s="617"/>
      <c r="KLT27" s="617"/>
      <c r="KLU27" s="617"/>
      <c r="KLV27" s="617"/>
      <c r="KLW27" s="617"/>
      <c r="KLX27" s="617"/>
      <c r="KLY27" s="617"/>
      <c r="KLZ27" s="617"/>
      <c r="KMA27" s="617"/>
      <c r="KMB27" s="617"/>
      <c r="KMC27" s="617"/>
      <c r="KMD27" s="617"/>
      <c r="KME27" s="617"/>
      <c r="KMF27" s="617"/>
      <c r="KMG27" s="617"/>
      <c r="KMH27" s="617"/>
      <c r="KMI27" s="617"/>
      <c r="KMJ27" s="617"/>
      <c r="KMK27" s="617"/>
      <c r="KML27" s="617"/>
      <c r="KMM27" s="617"/>
      <c r="KMN27" s="617"/>
      <c r="KMO27" s="617"/>
      <c r="KMP27" s="617"/>
      <c r="KMQ27" s="617"/>
      <c r="KMR27" s="617"/>
      <c r="KMS27" s="617"/>
      <c r="KMT27" s="617"/>
      <c r="KMU27" s="617"/>
      <c r="KMV27" s="617"/>
      <c r="KMW27" s="617"/>
      <c r="KMX27" s="617"/>
      <c r="KMY27" s="617"/>
      <c r="KMZ27" s="617"/>
      <c r="KNA27" s="617"/>
      <c r="KNB27" s="617"/>
      <c r="KNC27" s="617"/>
      <c r="KND27" s="617"/>
      <c r="KNE27" s="617"/>
      <c r="KNF27" s="617"/>
      <c r="KNG27" s="617"/>
      <c r="KNH27" s="617"/>
      <c r="KNI27" s="617"/>
      <c r="KNJ27" s="617"/>
      <c r="KNK27" s="617"/>
      <c r="KNL27" s="617"/>
      <c r="KNM27" s="617"/>
      <c r="KNN27" s="617"/>
      <c r="KNO27" s="617"/>
      <c r="KNP27" s="617"/>
      <c r="KNQ27" s="617"/>
      <c r="KNR27" s="617"/>
      <c r="KNS27" s="617"/>
      <c r="KNT27" s="617"/>
      <c r="KNU27" s="617"/>
      <c r="KNV27" s="617"/>
      <c r="KNW27" s="617"/>
      <c r="KNX27" s="617"/>
      <c r="KNY27" s="617"/>
      <c r="KNZ27" s="617"/>
      <c r="KOA27" s="617"/>
      <c r="KOB27" s="617"/>
      <c r="KOC27" s="617"/>
      <c r="KOD27" s="617"/>
      <c r="KOE27" s="617"/>
      <c r="KOF27" s="617"/>
      <c r="KOG27" s="617"/>
      <c r="KOH27" s="617"/>
      <c r="KOI27" s="617"/>
      <c r="KOJ27" s="617"/>
      <c r="KOK27" s="617"/>
      <c r="KOL27" s="617"/>
      <c r="KOM27" s="617"/>
      <c r="KON27" s="617"/>
      <c r="KOO27" s="617"/>
      <c r="KOP27" s="617"/>
      <c r="KOQ27" s="617"/>
      <c r="KOR27" s="617"/>
      <c r="KOS27" s="617"/>
      <c r="KOT27" s="617"/>
      <c r="KOU27" s="617"/>
      <c r="KOV27" s="617"/>
      <c r="KOW27" s="617"/>
      <c r="KOX27" s="617"/>
      <c r="KOY27" s="617"/>
      <c r="KOZ27" s="617"/>
      <c r="KPA27" s="617"/>
      <c r="KPB27" s="617"/>
      <c r="KPC27" s="617"/>
      <c r="KPD27" s="617"/>
      <c r="KPE27" s="617"/>
      <c r="KPF27" s="617"/>
      <c r="KPG27" s="617"/>
      <c r="KPH27" s="617"/>
      <c r="KPI27" s="617"/>
      <c r="KPJ27" s="617"/>
      <c r="KPK27" s="617"/>
      <c r="KPL27" s="617"/>
      <c r="KPM27" s="617"/>
      <c r="KPN27" s="617"/>
      <c r="KPO27" s="617"/>
      <c r="KPP27" s="617"/>
      <c r="KPQ27" s="617"/>
      <c r="KPR27" s="617"/>
      <c r="KPS27" s="617"/>
      <c r="KPT27" s="617"/>
      <c r="KPU27" s="617"/>
      <c r="KPV27" s="617"/>
      <c r="KPW27" s="617"/>
      <c r="KPX27" s="617"/>
      <c r="KPY27" s="617"/>
      <c r="KPZ27" s="617"/>
      <c r="KQA27" s="617"/>
      <c r="KQB27" s="617"/>
      <c r="KQC27" s="617"/>
      <c r="KQD27" s="617"/>
      <c r="KQE27" s="617"/>
      <c r="KQF27" s="617"/>
      <c r="KQG27" s="617"/>
      <c r="KQH27" s="617"/>
      <c r="KQI27" s="617"/>
      <c r="KQJ27" s="617"/>
      <c r="KQK27" s="617"/>
      <c r="KQL27" s="617"/>
      <c r="KQM27" s="617"/>
      <c r="KQN27" s="617"/>
      <c r="KQO27" s="617"/>
      <c r="KQP27" s="617"/>
      <c r="KQQ27" s="617"/>
      <c r="KQR27" s="617"/>
      <c r="KQS27" s="617"/>
      <c r="KQT27" s="617"/>
      <c r="KQU27" s="617"/>
      <c r="KQV27" s="617"/>
      <c r="KQW27" s="617"/>
      <c r="KQX27" s="617"/>
      <c r="KQY27" s="617"/>
      <c r="KQZ27" s="617"/>
      <c r="KRA27" s="617"/>
      <c r="KRB27" s="617"/>
      <c r="KRC27" s="617"/>
      <c r="KRD27" s="617"/>
      <c r="KRE27" s="617"/>
      <c r="KRF27" s="617"/>
      <c r="KRG27" s="617"/>
      <c r="KRH27" s="617"/>
      <c r="KRI27" s="617"/>
      <c r="KRJ27" s="617"/>
      <c r="KRK27" s="617"/>
      <c r="KRL27" s="617"/>
      <c r="KRM27" s="617"/>
      <c r="KRN27" s="617"/>
      <c r="KRO27" s="617"/>
      <c r="KRP27" s="617"/>
      <c r="KRQ27" s="617"/>
      <c r="KRR27" s="617"/>
      <c r="KRS27" s="617"/>
      <c r="KRT27" s="617"/>
      <c r="KRU27" s="617"/>
      <c r="KRV27" s="617"/>
      <c r="KRW27" s="617"/>
      <c r="KRX27" s="617"/>
      <c r="KRY27" s="617"/>
      <c r="KRZ27" s="617"/>
      <c r="KSA27" s="617"/>
      <c r="KSB27" s="617"/>
      <c r="KSC27" s="617"/>
      <c r="KSD27" s="617"/>
      <c r="KSE27" s="617"/>
      <c r="KSF27" s="617"/>
      <c r="KSG27" s="617"/>
      <c r="KSH27" s="617"/>
      <c r="KSI27" s="617"/>
      <c r="KSJ27" s="617"/>
      <c r="KSK27" s="617"/>
      <c r="KSL27" s="617"/>
      <c r="KSM27" s="617"/>
      <c r="KSN27" s="617"/>
      <c r="KSO27" s="617"/>
      <c r="KSP27" s="617"/>
      <c r="KSQ27" s="617"/>
      <c r="KSR27" s="617"/>
      <c r="KSS27" s="617"/>
      <c r="KST27" s="617"/>
      <c r="KSU27" s="617"/>
      <c r="KSV27" s="617"/>
      <c r="KSW27" s="617"/>
      <c r="KSX27" s="617"/>
      <c r="KSY27" s="617"/>
      <c r="KSZ27" s="617"/>
      <c r="KTA27" s="617"/>
      <c r="KTB27" s="617"/>
      <c r="KTC27" s="617"/>
      <c r="KTD27" s="617"/>
      <c r="KTE27" s="617"/>
      <c r="KTF27" s="617"/>
      <c r="KTG27" s="617"/>
      <c r="KTH27" s="617"/>
      <c r="KTI27" s="617"/>
      <c r="KTJ27" s="617"/>
      <c r="KTK27" s="617"/>
      <c r="KTL27" s="617"/>
      <c r="KTM27" s="617"/>
      <c r="KTN27" s="617"/>
      <c r="KTO27" s="617"/>
      <c r="KTP27" s="617"/>
      <c r="KTQ27" s="617"/>
      <c r="KTR27" s="617"/>
      <c r="KTS27" s="617"/>
      <c r="KTT27" s="617"/>
      <c r="KTU27" s="617"/>
      <c r="KTV27" s="617"/>
      <c r="KTW27" s="617"/>
      <c r="KTX27" s="617"/>
      <c r="KTY27" s="617"/>
      <c r="KTZ27" s="617"/>
      <c r="KUA27" s="617"/>
      <c r="KUB27" s="617"/>
      <c r="KUC27" s="617"/>
      <c r="KUD27" s="617"/>
      <c r="KUE27" s="617"/>
      <c r="KUF27" s="617"/>
      <c r="KUG27" s="617"/>
      <c r="KUH27" s="617"/>
      <c r="KUI27" s="617"/>
      <c r="KUJ27" s="617"/>
      <c r="KUK27" s="617"/>
      <c r="KUL27" s="617"/>
      <c r="KUM27" s="617"/>
      <c r="KUN27" s="617"/>
      <c r="KUO27" s="617"/>
      <c r="KUP27" s="617"/>
      <c r="KUQ27" s="617"/>
      <c r="KUR27" s="617"/>
      <c r="KUS27" s="617"/>
      <c r="KUT27" s="617"/>
      <c r="KUU27" s="617"/>
      <c r="KUV27" s="617"/>
      <c r="KUW27" s="617"/>
      <c r="KUX27" s="617"/>
      <c r="KUY27" s="617"/>
      <c r="KUZ27" s="617"/>
      <c r="KVA27" s="617"/>
      <c r="KVB27" s="617"/>
      <c r="KVC27" s="617"/>
      <c r="KVD27" s="617"/>
      <c r="KVE27" s="617"/>
      <c r="KVF27" s="617"/>
      <c r="KVG27" s="617"/>
      <c r="KVH27" s="617"/>
      <c r="KVI27" s="617"/>
      <c r="KVJ27" s="617"/>
      <c r="KVK27" s="617"/>
      <c r="KVL27" s="617"/>
      <c r="KVM27" s="617"/>
      <c r="KVN27" s="617"/>
      <c r="KVO27" s="617"/>
      <c r="KVP27" s="617"/>
      <c r="KVQ27" s="617"/>
      <c r="KVR27" s="617"/>
      <c r="KVS27" s="617"/>
      <c r="KVT27" s="617"/>
      <c r="KVU27" s="617"/>
      <c r="KVV27" s="617"/>
      <c r="KVW27" s="617"/>
      <c r="KVX27" s="617"/>
      <c r="KVY27" s="617"/>
      <c r="KVZ27" s="617"/>
      <c r="KWA27" s="617"/>
      <c r="KWB27" s="617"/>
      <c r="KWC27" s="617"/>
      <c r="KWD27" s="617"/>
      <c r="KWE27" s="617"/>
      <c r="KWF27" s="617"/>
      <c r="KWG27" s="617"/>
      <c r="KWH27" s="617"/>
      <c r="KWI27" s="617"/>
      <c r="KWJ27" s="617"/>
      <c r="KWK27" s="617"/>
      <c r="KWL27" s="617"/>
      <c r="KWM27" s="617"/>
      <c r="KWN27" s="617"/>
      <c r="KWO27" s="617"/>
      <c r="KWP27" s="617"/>
      <c r="KWQ27" s="617"/>
      <c r="KWR27" s="617"/>
      <c r="KWS27" s="617"/>
      <c r="KWT27" s="617"/>
      <c r="KWU27" s="617"/>
      <c r="KWV27" s="617"/>
      <c r="KWW27" s="617"/>
      <c r="KWX27" s="617"/>
      <c r="KWY27" s="617"/>
      <c r="KWZ27" s="617"/>
      <c r="KXA27" s="617"/>
      <c r="KXB27" s="617"/>
      <c r="KXC27" s="617"/>
      <c r="KXD27" s="617"/>
      <c r="KXE27" s="617"/>
      <c r="KXF27" s="617"/>
      <c r="KXG27" s="617"/>
      <c r="KXH27" s="617"/>
      <c r="KXI27" s="617"/>
      <c r="KXJ27" s="617"/>
      <c r="KXK27" s="617"/>
      <c r="KXL27" s="617"/>
      <c r="KXM27" s="617"/>
      <c r="KXN27" s="617"/>
      <c r="KXO27" s="617"/>
      <c r="KXP27" s="617"/>
      <c r="KXQ27" s="617"/>
      <c r="KXR27" s="617"/>
      <c r="KXS27" s="617"/>
      <c r="KXT27" s="617"/>
      <c r="KXU27" s="617"/>
      <c r="KXV27" s="617"/>
      <c r="KXW27" s="617"/>
      <c r="KXX27" s="617"/>
      <c r="KXY27" s="617"/>
      <c r="KXZ27" s="617"/>
      <c r="KYA27" s="617"/>
      <c r="KYB27" s="617"/>
      <c r="KYC27" s="617"/>
      <c r="KYD27" s="617"/>
      <c r="KYE27" s="617"/>
      <c r="KYF27" s="617"/>
      <c r="KYG27" s="617"/>
      <c r="KYH27" s="617"/>
      <c r="KYI27" s="617"/>
      <c r="KYJ27" s="617"/>
      <c r="KYK27" s="617"/>
      <c r="KYL27" s="617"/>
      <c r="KYM27" s="617"/>
      <c r="KYN27" s="617"/>
      <c r="KYO27" s="617"/>
      <c r="KYP27" s="617"/>
      <c r="KYQ27" s="617"/>
      <c r="KYR27" s="617"/>
      <c r="KYS27" s="617"/>
      <c r="KYT27" s="617"/>
      <c r="KYU27" s="617"/>
      <c r="KYV27" s="617"/>
      <c r="KYW27" s="617"/>
      <c r="KYX27" s="617"/>
      <c r="KYY27" s="617"/>
      <c r="KYZ27" s="617"/>
      <c r="KZA27" s="617"/>
      <c r="KZB27" s="617"/>
      <c r="KZC27" s="617"/>
      <c r="KZD27" s="617"/>
      <c r="KZE27" s="617"/>
      <c r="KZF27" s="617"/>
      <c r="KZG27" s="617"/>
      <c r="KZH27" s="617"/>
      <c r="KZI27" s="617"/>
      <c r="KZJ27" s="617"/>
      <c r="KZK27" s="617"/>
      <c r="KZL27" s="617"/>
      <c r="KZM27" s="617"/>
      <c r="KZN27" s="617"/>
      <c r="KZO27" s="617"/>
      <c r="KZP27" s="617"/>
      <c r="KZQ27" s="617"/>
      <c r="KZR27" s="617"/>
      <c r="KZS27" s="617"/>
      <c r="KZT27" s="617"/>
      <c r="KZU27" s="617"/>
      <c r="KZV27" s="617"/>
      <c r="KZW27" s="617"/>
      <c r="KZX27" s="617"/>
      <c r="KZY27" s="617"/>
      <c r="KZZ27" s="617"/>
      <c r="LAA27" s="617"/>
      <c r="LAB27" s="617"/>
      <c r="LAC27" s="617"/>
      <c r="LAD27" s="617"/>
      <c r="LAE27" s="617"/>
      <c r="LAF27" s="617"/>
      <c r="LAG27" s="617"/>
      <c r="LAH27" s="617"/>
      <c r="LAI27" s="617"/>
      <c r="LAJ27" s="617"/>
      <c r="LAK27" s="617"/>
      <c r="LAL27" s="617"/>
      <c r="LAM27" s="617"/>
      <c r="LAN27" s="617"/>
      <c r="LAO27" s="617"/>
      <c r="LAP27" s="617"/>
      <c r="LAQ27" s="617"/>
      <c r="LAR27" s="617"/>
      <c r="LAS27" s="617"/>
      <c r="LAT27" s="617"/>
      <c r="LAU27" s="617"/>
      <c r="LAV27" s="617"/>
      <c r="LAW27" s="617"/>
      <c r="LAX27" s="617"/>
      <c r="LAY27" s="617"/>
      <c r="LAZ27" s="617"/>
      <c r="LBA27" s="617"/>
      <c r="LBB27" s="617"/>
      <c r="LBC27" s="617"/>
      <c r="LBD27" s="617"/>
      <c r="LBE27" s="617"/>
      <c r="LBF27" s="617"/>
      <c r="LBG27" s="617"/>
      <c r="LBH27" s="617"/>
      <c r="LBI27" s="617"/>
      <c r="LBJ27" s="617"/>
      <c r="LBK27" s="617"/>
      <c r="LBL27" s="617"/>
      <c r="LBM27" s="617"/>
      <c r="LBN27" s="617"/>
      <c r="LBO27" s="617"/>
      <c r="LBP27" s="617"/>
      <c r="LBQ27" s="617"/>
      <c r="LBR27" s="617"/>
      <c r="LBS27" s="617"/>
      <c r="LBT27" s="617"/>
      <c r="LBU27" s="617"/>
      <c r="LBV27" s="617"/>
      <c r="LBW27" s="617"/>
      <c r="LBX27" s="617"/>
      <c r="LBY27" s="617"/>
      <c r="LBZ27" s="617"/>
      <c r="LCA27" s="617"/>
      <c r="LCB27" s="617"/>
      <c r="LCC27" s="617"/>
      <c r="LCD27" s="617"/>
      <c r="LCE27" s="617"/>
      <c r="LCF27" s="617"/>
      <c r="LCG27" s="617"/>
      <c r="LCH27" s="617"/>
      <c r="LCI27" s="617"/>
      <c r="LCJ27" s="617"/>
      <c r="LCK27" s="617"/>
      <c r="LCL27" s="617"/>
      <c r="LCM27" s="617"/>
      <c r="LCN27" s="617"/>
      <c r="LCO27" s="617"/>
      <c r="LCP27" s="617"/>
      <c r="LCQ27" s="617"/>
      <c r="LCR27" s="617"/>
      <c r="LCS27" s="617"/>
      <c r="LCT27" s="617"/>
      <c r="LCU27" s="617"/>
      <c r="LCV27" s="617"/>
      <c r="LCW27" s="617"/>
      <c r="LCX27" s="617"/>
      <c r="LCY27" s="617"/>
      <c r="LCZ27" s="617"/>
      <c r="LDA27" s="617"/>
      <c r="LDB27" s="617"/>
      <c r="LDC27" s="617"/>
      <c r="LDD27" s="617"/>
      <c r="LDE27" s="617"/>
      <c r="LDF27" s="617"/>
      <c r="LDG27" s="617"/>
      <c r="LDH27" s="617"/>
      <c r="LDI27" s="617"/>
      <c r="LDJ27" s="617"/>
      <c r="LDK27" s="617"/>
      <c r="LDL27" s="617"/>
      <c r="LDM27" s="617"/>
      <c r="LDN27" s="617"/>
      <c r="LDO27" s="617"/>
      <c r="LDP27" s="617"/>
      <c r="LDQ27" s="617"/>
      <c r="LDR27" s="617"/>
      <c r="LDS27" s="617"/>
      <c r="LDT27" s="617"/>
      <c r="LDU27" s="617"/>
      <c r="LDV27" s="617"/>
      <c r="LDW27" s="617"/>
      <c r="LDX27" s="617"/>
      <c r="LDY27" s="617"/>
      <c r="LDZ27" s="617"/>
      <c r="LEA27" s="617"/>
      <c r="LEB27" s="617"/>
      <c r="LEC27" s="617"/>
      <c r="LED27" s="617"/>
      <c r="LEE27" s="617"/>
      <c r="LEF27" s="617"/>
      <c r="LEG27" s="617"/>
      <c r="LEH27" s="617"/>
      <c r="LEI27" s="617"/>
      <c r="LEJ27" s="617"/>
      <c r="LEK27" s="617"/>
      <c r="LEL27" s="617"/>
      <c r="LEM27" s="617"/>
      <c r="LEN27" s="617"/>
      <c r="LEO27" s="617"/>
      <c r="LEP27" s="617"/>
      <c r="LEQ27" s="617"/>
      <c r="LER27" s="617"/>
      <c r="LES27" s="617"/>
      <c r="LET27" s="617"/>
      <c r="LEU27" s="617"/>
      <c r="LEV27" s="617"/>
      <c r="LEW27" s="617"/>
      <c r="LEX27" s="617"/>
      <c r="LEY27" s="617"/>
      <c r="LEZ27" s="617"/>
      <c r="LFA27" s="617"/>
      <c r="LFB27" s="617"/>
      <c r="LFC27" s="617"/>
      <c r="LFD27" s="617"/>
      <c r="LFE27" s="617"/>
      <c r="LFF27" s="617"/>
      <c r="LFG27" s="617"/>
      <c r="LFH27" s="617"/>
      <c r="LFI27" s="617"/>
      <c r="LFJ27" s="617"/>
      <c r="LFK27" s="617"/>
      <c r="LFL27" s="617"/>
      <c r="LFM27" s="617"/>
      <c r="LFN27" s="617"/>
      <c r="LFO27" s="617"/>
      <c r="LFP27" s="617"/>
      <c r="LFQ27" s="617"/>
      <c r="LFR27" s="617"/>
      <c r="LFS27" s="617"/>
      <c r="LFT27" s="617"/>
      <c r="LFU27" s="617"/>
      <c r="LFV27" s="617"/>
      <c r="LFW27" s="617"/>
      <c r="LFX27" s="617"/>
      <c r="LFY27" s="617"/>
      <c r="LFZ27" s="617"/>
      <c r="LGA27" s="617"/>
      <c r="LGB27" s="617"/>
      <c r="LGC27" s="617"/>
      <c r="LGD27" s="617"/>
      <c r="LGE27" s="617"/>
      <c r="LGF27" s="617"/>
      <c r="LGG27" s="617"/>
      <c r="LGH27" s="617"/>
      <c r="LGI27" s="617"/>
      <c r="LGJ27" s="617"/>
      <c r="LGK27" s="617"/>
      <c r="LGL27" s="617"/>
      <c r="LGM27" s="617"/>
      <c r="LGN27" s="617"/>
      <c r="LGO27" s="617"/>
      <c r="LGP27" s="617"/>
      <c r="LGQ27" s="617"/>
      <c r="LGR27" s="617"/>
      <c r="LGS27" s="617"/>
      <c r="LGT27" s="617"/>
      <c r="LGU27" s="617"/>
      <c r="LGV27" s="617"/>
      <c r="LGW27" s="617"/>
      <c r="LGX27" s="617"/>
      <c r="LGY27" s="617"/>
      <c r="LGZ27" s="617"/>
      <c r="LHA27" s="617"/>
      <c r="LHB27" s="617"/>
      <c r="LHC27" s="617"/>
      <c r="LHD27" s="617"/>
      <c r="LHE27" s="617"/>
      <c r="LHF27" s="617"/>
      <c r="LHG27" s="617"/>
      <c r="LHH27" s="617"/>
      <c r="LHI27" s="617"/>
      <c r="LHJ27" s="617"/>
      <c r="LHK27" s="617"/>
      <c r="LHL27" s="617"/>
      <c r="LHM27" s="617"/>
      <c r="LHN27" s="617"/>
      <c r="LHO27" s="617"/>
      <c r="LHP27" s="617"/>
      <c r="LHQ27" s="617"/>
      <c r="LHR27" s="617"/>
      <c r="LHS27" s="617"/>
      <c r="LHT27" s="617"/>
      <c r="LHU27" s="617"/>
      <c r="LHV27" s="617"/>
      <c r="LHW27" s="617"/>
      <c r="LHX27" s="617"/>
      <c r="LHY27" s="617"/>
      <c r="LHZ27" s="617"/>
      <c r="LIA27" s="617"/>
      <c r="LIB27" s="617"/>
      <c r="LIC27" s="617"/>
      <c r="LID27" s="617"/>
      <c r="LIE27" s="617"/>
      <c r="LIF27" s="617"/>
      <c r="LIG27" s="617"/>
      <c r="LIH27" s="617"/>
      <c r="LII27" s="617"/>
      <c r="LIJ27" s="617"/>
      <c r="LIK27" s="617"/>
      <c r="LIL27" s="617"/>
      <c r="LIM27" s="617"/>
      <c r="LIN27" s="617"/>
      <c r="LIO27" s="617"/>
      <c r="LIP27" s="617"/>
      <c r="LIQ27" s="617"/>
      <c r="LIR27" s="617"/>
      <c r="LIS27" s="617"/>
      <c r="LIT27" s="617"/>
      <c r="LIU27" s="617"/>
      <c r="LIV27" s="617"/>
      <c r="LIW27" s="617"/>
      <c r="LIX27" s="617"/>
      <c r="LIY27" s="617"/>
      <c r="LIZ27" s="617"/>
      <c r="LJA27" s="617"/>
      <c r="LJB27" s="617"/>
      <c r="LJC27" s="617"/>
      <c r="LJD27" s="617"/>
      <c r="LJE27" s="617"/>
      <c r="LJF27" s="617"/>
      <c r="LJG27" s="617"/>
      <c r="LJH27" s="617"/>
      <c r="LJI27" s="617"/>
      <c r="LJJ27" s="617"/>
      <c r="LJK27" s="617"/>
      <c r="LJL27" s="617"/>
      <c r="LJM27" s="617"/>
      <c r="LJN27" s="617"/>
      <c r="LJO27" s="617"/>
      <c r="LJP27" s="617"/>
      <c r="LJQ27" s="617"/>
      <c r="LJR27" s="617"/>
      <c r="LJS27" s="617"/>
      <c r="LJT27" s="617"/>
      <c r="LJU27" s="617"/>
      <c r="LJV27" s="617"/>
      <c r="LJW27" s="617"/>
      <c r="LJX27" s="617"/>
      <c r="LJY27" s="617"/>
      <c r="LJZ27" s="617"/>
      <c r="LKA27" s="617"/>
      <c r="LKB27" s="617"/>
      <c r="LKC27" s="617"/>
      <c r="LKD27" s="617"/>
      <c r="LKE27" s="617"/>
      <c r="LKF27" s="617"/>
      <c r="LKG27" s="617"/>
      <c r="LKH27" s="617"/>
      <c r="LKI27" s="617"/>
      <c r="LKJ27" s="617"/>
      <c r="LKK27" s="617"/>
      <c r="LKL27" s="617"/>
      <c r="LKM27" s="617"/>
      <c r="LKN27" s="617"/>
      <c r="LKO27" s="617"/>
      <c r="LKP27" s="617"/>
      <c r="LKQ27" s="617"/>
      <c r="LKR27" s="617"/>
      <c r="LKS27" s="617"/>
      <c r="LKT27" s="617"/>
      <c r="LKU27" s="617"/>
      <c r="LKV27" s="617"/>
      <c r="LKW27" s="617"/>
      <c r="LKX27" s="617"/>
      <c r="LKY27" s="617"/>
      <c r="LKZ27" s="617"/>
      <c r="LLA27" s="617"/>
      <c r="LLB27" s="617"/>
      <c r="LLC27" s="617"/>
      <c r="LLD27" s="617"/>
      <c r="LLE27" s="617"/>
      <c r="LLF27" s="617"/>
      <c r="LLG27" s="617"/>
      <c r="LLH27" s="617"/>
      <c r="LLI27" s="617"/>
      <c r="LLJ27" s="617"/>
      <c r="LLK27" s="617"/>
      <c r="LLL27" s="617"/>
      <c r="LLM27" s="617"/>
      <c r="LLN27" s="617"/>
      <c r="LLO27" s="617"/>
      <c r="LLP27" s="617"/>
      <c r="LLQ27" s="617"/>
      <c r="LLR27" s="617"/>
      <c r="LLS27" s="617"/>
      <c r="LLT27" s="617"/>
      <c r="LLU27" s="617"/>
      <c r="LLV27" s="617"/>
      <c r="LLW27" s="617"/>
      <c r="LLX27" s="617"/>
      <c r="LLY27" s="617"/>
      <c r="LLZ27" s="617"/>
      <c r="LMA27" s="617"/>
      <c r="LMB27" s="617"/>
      <c r="LMC27" s="617"/>
      <c r="LMD27" s="617"/>
      <c r="LME27" s="617"/>
      <c r="LMF27" s="617"/>
      <c r="LMG27" s="617"/>
      <c r="LMH27" s="617"/>
      <c r="LMI27" s="617"/>
      <c r="LMJ27" s="617"/>
      <c r="LMK27" s="617"/>
      <c r="LML27" s="617"/>
      <c r="LMM27" s="617"/>
      <c r="LMN27" s="617"/>
      <c r="LMO27" s="617"/>
      <c r="LMP27" s="617"/>
      <c r="LMQ27" s="617"/>
      <c r="LMR27" s="617"/>
      <c r="LMS27" s="617"/>
      <c r="LMT27" s="617"/>
      <c r="LMU27" s="617"/>
      <c r="LMV27" s="617"/>
      <c r="LMW27" s="617"/>
      <c r="LMX27" s="617"/>
      <c r="LMY27" s="617"/>
      <c r="LMZ27" s="617"/>
      <c r="LNA27" s="617"/>
      <c r="LNB27" s="617"/>
      <c r="LNC27" s="617"/>
      <c r="LND27" s="617"/>
      <c r="LNE27" s="617"/>
      <c r="LNF27" s="617"/>
      <c r="LNG27" s="617"/>
      <c r="LNH27" s="617"/>
      <c r="LNI27" s="617"/>
      <c r="LNJ27" s="617"/>
      <c r="LNK27" s="617"/>
      <c r="LNL27" s="617"/>
      <c r="LNM27" s="617"/>
      <c r="LNN27" s="617"/>
      <c r="LNO27" s="617"/>
      <c r="LNP27" s="617"/>
      <c r="LNQ27" s="617"/>
      <c r="LNR27" s="617"/>
      <c r="LNS27" s="617"/>
      <c r="LNT27" s="617"/>
      <c r="LNU27" s="617"/>
      <c r="LNV27" s="617"/>
      <c r="LNW27" s="617"/>
      <c r="LNX27" s="617"/>
      <c r="LNY27" s="617"/>
      <c r="LNZ27" s="617"/>
      <c r="LOA27" s="617"/>
      <c r="LOB27" s="617"/>
      <c r="LOC27" s="617"/>
      <c r="LOD27" s="617"/>
      <c r="LOE27" s="617"/>
      <c r="LOF27" s="617"/>
      <c r="LOG27" s="617"/>
      <c r="LOH27" s="617"/>
      <c r="LOI27" s="617"/>
      <c r="LOJ27" s="617"/>
      <c r="LOK27" s="617"/>
      <c r="LOL27" s="617"/>
      <c r="LOM27" s="617"/>
      <c r="LON27" s="617"/>
      <c r="LOO27" s="617"/>
      <c r="LOP27" s="617"/>
      <c r="LOQ27" s="617"/>
      <c r="LOR27" s="617"/>
      <c r="LOS27" s="617"/>
      <c r="LOT27" s="617"/>
      <c r="LOU27" s="617"/>
      <c r="LOV27" s="617"/>
      <c r="LOW27" s="617"/>
      <c r="LOX27" s="617"/>
      <c r="LOY27" s="617"/>
      <c r="LOZ27" s="617"/>
      <c r="LPA27" s="617"/>
      <c r="LPB27" s="617"/>
      <c r="LPC27" s="617"/>
      <c r="LPD27" s="617"/>
      <c r="LPE27" s="617"/>
      <c r="LPF27" s="617"/>
      <c r="LPG27" s="617"/>
      <c r="LPH27" s="617"/>
      <c r="LPI27" s="617"/>
      <c r="LPJ27" s="617"/>
      <c r="LPK27" s="617"/>
      <c r="LPL27" s="617"/>
      <c r="LPM27" s="617"/>
      <c r="LPN27" s="617"/>
      <c r="LPO27" s="617"/>
      <c r="LPP27" s="617"/>
      <c r="LPQ27" s="617"/>
      <c r="LPR27" s="617"/>
      <c r="LPS27" s="617"/>
      <c r="LPT27" s="617"/>
      <c r="LPU27" s="617"/>
      <c r="LPV27" s="617"/>
      <c r="LPW27" s="617"/>
      <c r="LPX27" s="617"/>
      <c r="LPY27" s="617"/>
      <c r="LPZ27" s="617"/>
      <c r="LQA27" s="617"/>
      <c r="LQB27" s="617"/>
      <c r="LQC27" s="617"/>
      <c r="LQD27" s="617"/>
      <c r="LQE27" s="617"/>
      <c r="LQF27" s="617"/>
      <c r="LQG27" s="617"/>
      <c r="LQH27" s="617"/>
      <c r="LQI27" s="617"/>
      <c r="LQJ27" s="617"/>
      <c r="LQK27" s="617"/>
      <c r="LQL27" s="617"/>
      <c r="LQM27" s="617"/>
      <c r="LQN27" s="617"/>
      <c r="LQO27" s="617"/>
      <c r="LQP27" s="617"/>
      <c r="LQQ27" s="617"/>
      <c r="LQR27" s="617"/>
      <c r="LQS27" s="617"/>
      <c r="LQT27" s="617"/>
      <c r="LQU27" s="617"/>
      <c r="LQV27" s="617"/>
      <c r="LQW27" s="617"/>
      <c r="LQX27" s="617"/>
      <c r="LQY27" s="617"/>
      <c r="LQZ27" s="617"/>
      <c r="LRA27" s="617"/>
      <c r="LRB27" s="617"/>
      <c r="LRC27" s="617"/>
      <c r="LRD27" s="617"/>
      <c r="LRE27" s="617"/>
      <c r="LRF27" s="617"/>
      <c r="LRG27" s="617"/>
      <c r="LRH27" s="617"/>
      <c r="LRI27" s="617"/>
      <c r="LRJ27" s="617"/>
      <c r="LRK27" s="617"/>
      <c r="LRL27" s="617"/>
      <c r="LRM27" s="617"/>
      <c r="LRN27" s="617"/>
      <c r="LRO27" s="617"/>
      <c r="LRP27" s="617"/>
      <c r="LRQ27" s="617"/>
      <c r="LRR27" s="617"/>
      <c r="LRS27" s="617"/>
      <c r="LRT27" s="617"/>
      <c r="LRU27" s="617"/>
      <c r="LRV27" s="617"/>
      <c r="LRW27" s="617"/>
      <c r="LRX27" s="617"/>
      <c r="LRY27" s="617"/>
      <c r="LRZ27" s="617"/>
      <c r="LSA27" s="617"/>
      <c r="LSB27" s="617"/>
      <c r="LSC27" s="617"/>
      <c r="LSD27" s="617"/>
      <c r="LSE27" s="617"/>
      <c r="LSF27" s="617"/>
      <c r="LSG27" s="617"/>
      <c r="LSH27" s="617"/>
      <c r="LSI27" s="617"/>
      <c r="LSJ27" s="617"/>
      <c r="LSK27" s="617"/>
      <c r="LSL27" s="617"/>
      <c r="LSM27" s="617"/>
      <c r="LSN27" s="617"/>
      <c r="LSO27" s="617"/>
      <c r="LSP27" s="617"/>
      <c r="LSQ27" s="617"/>
      <c r="LSR27" s="617"/>
      <c r="LSS27" s="617"/>
      <c r="LST27" s="617"/>
      <c r="LSU27" s="617"/>
      <c r="LSV27" s="617"/>
      <c r="LSW27" s="617"/>
      <c r="LSX27" s="617"/>
      <c r="LSY27" s="617"/>
      <c r="LSZ27" s="617"/>
      <c r="LTA27" s="617"/>
      <c r="LTB27" s="617"/>
      <c r="LTC27" s="617"/>
      <c r="LTD27" s="617"/>
      <c r="LTE27" s="617"/>
      <c r="LTF27" s="617"/>
      <c r="LTG27" s="617"/>
      <c r="LTH27" s="617"/>
      <c r="LTI27" s="617"/>
      <c r="LTJ27" s="617"/>
      <c r="LTK27" s="617"/>
      <c r="LTL27" s="617"/>
      <c r="LTM27" s="617"/>
      <c r="LTN27" s="617"/>
      <c r="LTO27" s="617"/>
      <c r="LTP27" s="617"/>
      <c r="LTQ27" s="617"/>
      <c r="LTR27" s="617"/>
      <c r="LTS27" s="617"/>
      <c r="LTT27" s="617"/>
      <c r="LTU27" s="617"/>
      <c r="LTV27" s="617"/>
      <c r="LTW27" s="617"/>
      <c r="LTX27" s="617"/>
      <c r="LTY27" s="617"/>
      <c r="LTZ27" s="617"/>
      <c r="LUA27" s="617"/>
      <c r="LUB27" s="617"/>
      <c r="LUC27" s="617"/>
      <c r="LUD27" s="617"/>
      <c r="LUE27" s="617"/>
      <c r="LUF27" s="617"/>
      <c r="LUG27" s="617"/>
      <c r="LUH27" s="617"/>
      <c r="LUI27" s="617"/>
      <c r="LUJ27" s="617"/>
      <c r="LUK27" s="617"/>
      <c r="LUL27" s="617"/>
      <c r="LUM27" s="617"/>
      <c r="LUN27" s="617"/>
      <c r="LUO27" s="617"/>
      <c r="LUP27" s="617"/>
      <c r="LUQ27" s="617"/>
      <c r="LUR27" s="617"/>
      <c r="LUS27" s="617"/>
      <c r="LUT27" s="617"/>
      <c r="LUU27" s="617"/>
      <c r="LUV27" s="617"/>
      <c r="LUW27" s="617"/>
      <c r="LUX27" s="617"/>
      <c r="LUY27" s="617"/>
      <c r="LUZ27" s="617"/>
      <c r="LVA27" s="617"/>
      <c r="LVB27" s="617"/>
      <c r="LVC27" s="617"/>
      <c r="LVD27" s="617"/>
      <c r="LVE27" s="617"/>
      <c r="LVF27" s="617"/>
      <c r="LVG27" s="617"/>
      <c r="LVH27" s="617"/>
      <c r="LVI27" s="617"/>
      <c r="LVJ27" s="617"/>
      <c r="LVK27" s="617"/>
      <c r="LVL27" s="617"/>
      <c r="LVM27" s="617"/>
      <c r="LVN27" s="617"/>
      <c r="LVO27" s="617"/>
      <c r="LVP27" s="617"/>
      <c r="LVQ27" s="617"/>
      <c r="LVR27" s="617"/>
      <c r="LVS27" s="617"/>
      <c r="LVT27" s="617"/>
      <c r="LVU27" s="617"/>
      <c r="LVV27" s="617"/>
      <c r="LVW27" s="617"/>
      <c r="LVX27" s="617"/>
      <c r="LVY27" s="617"/>
      <c r="LVZ27" s="617"/>
      <c r="LWA27" s="617"/>
      <c r="LWB27" s="617"/>
      <c r="LWC27" s="617"/>
      <c r="LWD27" s="617"/>
      <c r="LWE27" s="617"/>
      <c r="LWF27" s="617"/>
      <c r="LWG27" s="617"/>
      <c r="LWH27" s="617"/>
      <c r="LWI27" s="617"/>
      <c r="LWJ27" s="617"/>
      <c r="LWK27" s="617"/>
      <c r="LWL27" s="617"/>
      <c r="LWM27" s="617"/>
      <c r="LWN27" s="617"/>
      <c r="LWO27" s="617"/>
      <c r="LWP27" s="617"/>
      <c r="LWQ27" s="617"/>
      <c r="LWR27" s="617"/>
      <c r="LWS27" s="617"/>
      <c r="LWT27" s="617"/>
      <c r="LWU27" s="617"/>
      <c r="LWV27" s="617"/>
      <c r="LWW27" s="617"/>
      <c r="LWX27" s="617"/>
      <c r="LWY27" s="617"/>
      <c r="LWZ27" s="617"/>
      <c r="LXA27" s="617"/>
      <c r="LXB27" s="617"/>
      <c r="LXC27" s="617"/>
      <c r="LXD27" s="617"/>
      <c r="LXE27" s="617"/>
      <c r="LXF27" s="617"/>
      <c r="LXG27" s="617"/>
      <c r="LXH27" s="617"/>
      <c r="LXI27" s="617"/>
      <c r="LXJ27" s="617"/>
      <c r="LXK27" s="617"/>
      <c r="LXL27" s="617"/>
      <c r="LXM27" s="617"/>
      <c r="LXN27" s="617"/>
      <c r="LXO27" s="617"/>
      <c r="LXP27" s="617"/>
      <c r="LXQ27" s="617"/>
      <c r="LXR27" s="617"/>
      <c r="LXS27" s="617"/>
      <c r="LXT27" s="617"/>
      <c r="LXU27" s="617"/>
      <c r="LXV27" s="617"/>
      <c r="LXW27" s="617"/>
      <c r="LXX27" s="617"/>
      <c r="LXY27" s="617"/>
      <c r="LXZ27" s="617"/>
      <c r="LYA27" s="617"/>
      <c r="LYB27" s="617"/>
      <c r="LYC27" s="617"/>
      <c r="LYD27" s="617"/>
      <c r="LYE27" s="617"/>
      <c r="LYF27" s="617"/>
      <c r="LYG27" s="617"/>
      <c r="LYH27" s="617"/>
      <c r="LYI27" s="617"/>
      <c r="LYJ27" s="617"/>
      <c r="LYK27" s="617"/>
      <c r="LYL27" s="617"/>
      <c r="LYM27" s="617"/>
      <c r="LYN27" s="617"/>
      <c r="LYO27" s="617"/>
      <c r="LYP27" s="617"/>
      <c r="LYQ27" s="617"/>
      <c r="LYR27" s="617"/>
      <c r="LYS27" s="617"/>
      <c r="LYT27" s="617"/>
      <c r="LYU27" s="617"/>
      <c r="LYV27" s="617"/>
      <c r="LYW27" s="617"/>
      <c r="LYX27" s="617"/>
      <c r="LYY27" s="617"/>
      <c r="LYZ27" s="617"/>
      <c r="LZA27" s="617"/>
      <c r="LZB27" s="617"/>
      <c r="LZC27" s="617"/>
      <c r="LZD27" s="617"/>
      <c r="LZE27" s="617"/>
      <c r="LZF27" s="617"/>
      <c r="LZG27" s="617"/>
      <c r="LZH27" s="617"/>
      <c r="LZI27" s="617"/>
      <c r="LZJ27" s="617"/>
      <c r="LZK27" s="617"/>
      <c r="LZL27" s="617"/>
      <c r="LZM27" s="617"/>
      <c r="LZN27" s="617"/>
      <c r="LZO27" s="617"/>
      <c r="LZP27" s="617"/>
      <c r="LZQ27" s="617"/>
      <c r="LZR27" s="617"/>
      <c r="LZS27" s="617"/>
      <c r="LZT27" s="617"/>
      <c r="LZU27" s="617"/>
      <c r="LZV27" s="617"/>
      <c r="LZW27" s="617"/>
      <c r="LZX27" s="617"/>
      <c r="LZY27" s="617"/>
      <c r="LZZ27" s="617"/>
      <c r="MAA27" s="617"/>
      <c r="MAB27" s="617"/>
      <c r="MAC27" s="617"/>
      <c r="MAD27" s="617"/>
      <c r="MAE27" s="617"/>
      <c r="MAF27" s="617"/>
      <c r="MAG27" s="617"/>
      <c r="MAH27" s="617"/>
      <c r="MAI27" s="617"/>
      <c r="MAJ27" s="617"/>
      <c r="MAK27" s="617"/>
      <c r="MAL27" s="617"/>
      <c r="MAM27" s="617"/>
      <c r="MAN27" s="617"/>
      <c r="MAO27" s="617"/>
      <c r="MAP27" s="617"/>
      <c r="MAQ27" s="617"/>
      <c r="MAR27" s="617"/>
      <c r="MAS27" s="617"/>
      <c r="MAT27" s="617"/>
      <c r="MAU27" s="617"/>
      <c r="MAV27" s="617"/>
      <c r="MAW27" s="617"/>
      <c r="MAX27" s="617"/>
      <c r="MAY27" s="617"/>
      <c r="MAZ27" s="617"/>
      <c r="MBA27" s="617"/>
      <c r="MBB27" s="617"/>
      <c r="MBC27" s="617"/>
      <c r="MBD27" s="617"/>
      <c r="MBE27" s="617"/>
      <c r="MBF27" s="617"/>
      <c r="MBG27" s="617"/>
      <c r="MBH27" s="617"/>
      <c r="MBI27" s="617"/>
      <c r="MBJ27" s="617"/>
      <c r="MBK27" s="617"/>
      <c r="MBL27" s="617"/>
      <c r="MBM27" s="617"/>
      <c r="MBN27" s="617"/>
      <c r="MBO27" s="617"/>
      <c r="MBP27" s="617"/>
      <c r="MBQ27" s="617"/>
      <c r="MBR27" s="617"/>
      <c r="MBS27" s="617"/>
      <c r="MBT27" s="617"/>
      <c r="MBU27" s="617"/>
      <c r="MBV27" s="617"/>
      <c r="MBW27" s="617"/>
      <c r="MBX27" s="617"/>
      <c r="MBY27" s="617"/>
      <c r="MBZ27" s="617"/>
      <c r="MCA27" s="617"/>
      <c r="MCB27" s="617"/>
      <c r="MCC27" s="617"/>
      <c r="MCD27" s="617"/>
      <c r="MCE27" s="617"/>
      <c r="MCF27" s="617"/>
      <c r="MCG27" s="617"/>
      <c r="MCH27" s="617"/>
      <c r="MCI27" s="617"/>
      <c r="MCJ27" s="617"/>
      <c r="MCK27" s="617"/>
      <c r="MCL27" s="617"/>
      <c r="MCM27" s="617"/>
      <c r="MCN27" s="617"/>
      <c r="MCO27" s="617"/>
      <c r="MCP27" s="617"/>
      <c r="MCQ27" s="617"/>
      <c r="MCR27" s="617"/>
      <c r="MCS27" s="617"/>
      <c r="MCT27" s="617"/>
      <c r="MCU27" s="617"/>
      <c r="MCV27" s="617"/>
      <c r="MCW27" s="617"/>
      <c r="MCX27" s="617"/>
      <c r="MCY27" s="617"/>
      <c r="MCZ27" s="617"/>
      <c r="MDA27" s="617"/>
      <c r="MDB27" s="617"/>
      <c r="MDC27" s="617"/>
      <c r="MDD27" s="617"/>
      <c r="MDE27" s="617"/>
      <c r="MDF27" s="617"/>
      <c r="MDG27" s="617"/>
      <c r="MDH27" s="617"/>
      <c r="MDI27" s="617"/>
      <c r="MDJ27" s="617"/>
      <c r="MDK27" s="617"/>
      <c r="MDL27" s="617"/>
      <c r="MDM27" s="617"/>
      <c r="MDN27" s="617"/>
      <c r="MDO27" s="617"/>
      <c r="MDP27" s="617"/>
      <c r="MDQ27" s="617"/>
      <c r="MDR27" s="617"/>
      <c r="MDS27" s="617"/>
      <c r="MDT27" s="617"/>
      <c r="MDU27" s="617"/>
      <c r="MDV27" s="617"/>
      <c r="MDW27" s="617"/>
      <c r="MDX27" s="617"/>
      <c r="MDY27" s="617"/>
      <c r="MDZ27" s="617"/>
      <c r="MEA27" s="617"/>
      <c r="MEB27" s="617"/>
      <c r="MEC27" s="617"/>
      <c r="MED27" s="617"/>
      <c r="MEE27" s="617"/>
      <c r="MEF27" s="617"/>
      <c r="MEG27" s="617"/>
      <c r="MEH27" s="617"/>
      <c r="MEI27" s="617"/>
      <c r="MEJ27" s="617"/>
      <c r="MEK27" s="617"/>
      <c r="MEL27" s="617"/>
      <c r="MEM27" s="617"/>
      <c r="MEN27" s="617"/>
      <c r="MEO27" s="617"/>
      <c r="MEP27" s="617"/>
      <c r="MEQ27" s="617"/>
      <c r="MER27" s="617"/>
      <c r="MES27" s="617"/>
      <c r="MET27" s="617"/>
      <c r="MEU27" s="617"/>
      <c r="MEV27" s="617"/>
      <c r="MEW27" s="617"/>
      <c r="MEX27" s="617"/>
      <c r="MEY27" s="617"/>
      <c r="MEZ27" s="617"/>
      <c r="MFA27" s="617"/>
      <c r="MFB27" s="617"/>
      <c r="MFC27" s="617"/>
      <c r="MFD27" s="617"/>
      <c r="MFE27" s="617"/>
      <c r="MFF27" s="617"/>
      <c r="MFG27" s="617"/>
      <c r="MFH27" s="617"/>
      <c r="MFI27" s="617"/>
      <c r="MFJ27" s="617"/>
      <c r="MFK27" s="617"/>
      <c r="MFL27" s="617"/>
      <c r="MFM27" s="617"/>
      <c r="MFN27" s="617"/>
      <c r="MFO27" s="617"/>
      <c r="MFP27" s="617"/>
      <c r="MFQ27" s="617"/>
      <c r="MFR27" s="617"/>
      <c r="MFS27" s="617"/>
      <c r="MFT27" s="617"/>
      <c r="MFU27" s="617"/>
      <c r="MFV27" s="617"/>
      <c r="MFW27" s="617"/>
      <c r="MFX27" s="617"/>
      <c r="MFY27" s="617"/>
      <c r="MFZ27" s="617"/>
      <c r="MGA27" s="617"/>
      <c r="MGB27" s="617"/>
      <c r="MGC27" s="617"/>
      <c r="MGD27" s="617"/>
      <c r="MGE27" s="617"/>
      <c r="MGF27" s="617"/>
      <c r="MGG27" s="617"/>
      <c r="MGH27" s="617"/>
      <c r="MGI27" s="617"/>
      <c r="MGJ27" s="617"/>
      <c r="MGK27" s="617"/>
      <c r="MGL27" s="617"/>
      <c r="MGM27" s="617"/>
      <c r="MGN27" s="617"/>
      <c r="MGO27" s="617"/>
      <c r="MGP27" s="617"/>
      <c r="MGQ27" s="617"/>
      <c r="MGR27" s="617"/>
      <c r="MGS27" s="617"/>
      <c r="MGT27" s="617"/>
      <c r="MGU27" s="617"/>
      <c r="MGV27" s="617"/>
      <c r="MGW27" s="617"/>
      <c r="MGX27" s="617"/>
      <c r="MGY27" s="617"/>
      <c r="MGZ27" s="617"/>
      <c r="MHA27" s="617"/>
      <c r="MHB27" s="617"/>
      <c r="MHC27" s="617"/>
      <c r="MHD27" s="617"/>
      <c r="MHE27" s="617"/>
      <c r="MHF27" s="617"/>
      <c r="MHG27" s="617"/>
      <c r="MHH27" s="617"/>
      <c r="MHI27" s="617"/>
      <c r="MHJ27" s="617"/>
      <c r="MHK27" s="617"/>
      <c r="MHL27" s="617"/>
      <c r="MHM27" s="617"/>
      <c r="MHN27" s="617"/>
      <c r="MHO27" s="617"/>
      <c r="MHP27" s="617"/>
      <c r="MHQ27" s="617"/>
      <c r="MHR27" s="617"/>
      <c r="MHS27" s="617"/>
      <c r="MHT27" s="617"/>
      <c r="MHU27" s="617"/>
      <c r="MHV27" s="617"/>
      <c r="MHW27" s="617"/>
      <c r="MHX27" s="617"/>
      <c r="MHY27" s="617"/>
      <c r="MHZ27" s="617"/>
      <c r="MIA27" s="617"/>
      <c r="MIB27" s="617"/>
      <c r="MIC27" s="617"/>
      <c r="MID27" s="617"/>
      <c r="MIE27" s="617"/>
      <c r="MIF27" s="617"/>
      <c r="MIG27" s="617"/>
      <c r="MIH27" s="617"/>
      <c r="MII27" s="617"/>
      <c r="MIJ27" s="617"/>
      <c r="MIK27" s="617"/>
      <c r="MIL27" s="617"/>
      <c r="MIM27" s="617"/>
      <c r="MIN27" s="617"/>
      <c r="MIO27" s="617"/>
      <c r="MIP27" s="617"/>
      <c r="MIQ27" s="617"/>
      <c r="MIR27" s="617"/>
      <c r="MIS27" s="617"/>
      <c r="MIT27" s="617"/>
      <c r="MIU27" s="617"/>
      <c r="MIV27" s="617"/>
      <c r="MIW27" s="617"/>
      <c r="MIX27" s="617"/>
      <c r="MIY27" s="617"/>
      <c r="MIZ27" s="617"/>
      <c r="MJA27" s="617"/>
      <c r="MJB27" s="617"/>
      <c r="MJC27" s="617"/>
      <c r="MJD27" s="617"/>
      <c r="MJE27" s="617"/>
      <c r="MJF27" s="617"/>
      <c r="MJG27" s="617"/>
      <c r="MJH27" s="617"/>
      <c r="MJI27" s="617"/>
      <c r="MJJ27" s="617"/>
      <c r="MJK27" s="617"/>
      <c r="MJL27" s="617"/>
      <c r="MJM27" s="617"/>
      <c r="MJN27" s="617"/>
      <c r="MJO27" s="617"/>
      <c r="MJP27" s="617"/>
      <c r="MJQ27" s="617"/>
      <c r="MJR27" s="617"/>
      <c r="MJS27" s="617"/>
      <c r="MJT27" s="617"/>
      <c r="MJU27" s="617"/>
      <c r="MJV27" s="617"/>
      <c r="MJW27" s="617"/>
      <c r="MJX27" s="617"/>
      <c r="MJY27" s="617"/>
      <c r="MJZ27" s="617"/>
      <c r="MKA27" s="617"/>
      <c r="MKB27" s="617"/>
      <c r="MKC27" s="617"/>
      <c r="MKD27" s="617"/>
      <c r="MKE27" s="617"/>
      <c r="MKF27" s="617"/>
      <c r="MKG27" s="617"/>
      <c r="MKH27" s="617"/>
      <c r="MKI27" s="617"/>
      <c r="MKJ27" s="617"/>
      <c r="MKK27" s="617"/>
      <c r="MKL27" s="617"/>
      <c r="MKM27" s="617"/>
      <c r="MKN27" s="617"/>
      <c r="MKO27" s="617"/>
      <c r="MKP27" s="617"/>
      <c r="MKQ27" s="617"/>
      <c r="MKR27" s="617"/>
      <c r="MKS27" s="617"/>
      <c r="MKT27" s="617"/>
      <c r="MKU27" s="617"/>
      <c r="MKV27" s="617"/>
      <c r="MKW27" s="617"/>
      <c r="MKX27" s="617"/>
      <c r="MKY27" s="617"/>
      <c r="MKZ27" s="617"/>
      <c r="MLA27" s="617"/>
      <c r="MLB27" s="617"/>
      <c r="MLC27" s="617"/>
      <c r="MLD27" s="617"/>
      <c r="MLE27" s="617"/>
      <c r="MLF27" s="617"/>
      <c r="MLG27" s="617"/>
      <c r="MLH27" s="617"/>
      <c r="MLI27" s="617"/>
      <c r="MLJ27" s="617"/>
      <c r="MLK27" s="617"/>
      <c r="MLL27" s="617"/>
      <c r="MLM27" s="617"/>
      <c r="MLN27" s="617"/>
      <c r="MLO27" s="617"/>
      <c r="MLP27" s="617"/>
      <c r="MLQ27" s="617"/>
      <c r="MLR27" s="617"/>
      <c r="MLS27" s="617"/>
      <c r="MLT27" s="617"/>
      <c r="MLU27" s="617"/>
      <c r="MLV27" s="617"/>
      <c r="MLW27" s="617"/>
      <c r="MLX27" s="617"/>
      <c r="MLY27" s="617"/>
      <c r="MLZ27" s="617"/>
      <c r="MMA27" s="617"/>
      <c r="MMB27" s="617"/>
      <c r="MMC27" s="617"/>
      <c r="MMD27" s="617"/>
      <c r="MME27" s="617"/>
      <c r="MMF27" s="617"/>
      <c r="MMG27" s="617"/>
      <c r="MMH27" s="617"/>
      <c r="MMI27" s="617"/>
      <c r="MMJ27" s="617"/>
      <c r="MMK27" s="617"/>
      <c r="MML27" s="617"/>
      <c r="MMM27" s="617"/>
      <c r="MMN27" s="617"/>
      <c r="MMO27" s="617"/>
      <c r="MMP27" s="617"/>
      <c r="MMQ27" s="617"/>
      <c r="MMR27" s="617"/>
      <c r="MMS27" s="617"/>
      <c r="MMT27" s="617"/>
      <c r="MMU27" s="617"/>
      <c r="MMV27" s="617"/>
      <c r="MMW27" s="617"/>
      <c r="MMX27" s="617"/>
      <c r="MMY27" s="617"/>
      <c r="MMZ27" s="617"/>
      <c r="MNA27" s="617"/>
      <c r="MNB27" s="617"/>
      <c r="MNC27" s="617"/>
      <c r="MND27" s="617"/>
      <c r="MNE27" s="617"/>
      <c r="MNF27" s="617"/>
      <c r="MNG27" s="617"/>
      <c r="MNH27" s="617"/>
      <c r="MNI27" s="617"/>
      <c r="MNJ27" s="617"/>
      <c r="MNK27" s="617"/>
      <c r="MNL27" s="617"/>
      <c r="MNM27" s="617"/>
      <c r="MNN27" s="617"/>
      <c r="MNO27" s="617"/>
      <c r="MNP27" s="617"/>
      <c r="MNQ27" s="617"/>
      <c r="MNR27" s="617"/>
      <c r="MNS27" s="617"/>
      <c r="MNT27" s="617"/>
      <c r="MNU27" s="617"/>
      <c r="MNV27" s="617"/>
      <c r="MNW27" s="617"/>
      <c r="MNX27" s="617"/>
      <c r="MNY27" s="617"/>
      <c r="MNZ27" s="617"/>
      <c r="MOA27" s="617"/>
      <c r="MOB27" s="617"/>
      <c r="MOC27" s="617"/>
      <c r="MOD27" s="617"/>
      <c r="MOE27" s="617"/>
      <c r="MOF27" s="617"/>
      <c r="MOG27" s="617"/>
      <c r="MOH27" s="617"/>
      <c r="MOI27" s="617"/>
      <c r="MOJ27" s="617"/>
      <c r="MOK27" s="617"/>
      <c r="MOL27" s="617"/>
      <c r="MOM27" s="617"/>
      <c r="MON27" s="617"/>
      <c r="MOO27" s="617"/>
      <c r="MOP27" s="617"/>
      <c r="MOQ27" s="617"/>
      <c r="MOR27" s="617"/>
      <c r="MOS27" s="617"/>
      <c r="MOT27" s="617"/>
      <c r="MOU27" s="617"/>
      <c r="MOV27" s="617"/>
      <c r="MOW27" s="617"/>
      <c r="MOX27" s="617"/>
      <c r="MOY27" s="617"/>
      <c r="MOZ27" s="617"/>
      <c r="MPA27" s="617"/>
      <c r="MPB27" s="617"/>
      <c r="MPC27" s="617"/>
      <c r="MPD27" s="617"/>
      <c r="MPE27" s="617"/>
      <c r="MPF27" s="617"/>
      <c r="MPG27" s="617"/>
      <c r="MPH27" s="617"/>
      <c r="MPI27" s="617"/>
      <c r="MPJ27" s="617"/>
      <c r="MPK27" s="617"/>
      <c r="MPL27" s="617"/>
      <c r="MPM27" s="617"/>
      <c r="MPN27" s="617"/>
      <c r="MPO27" s="617"/>
      <c r="MPP27" s="617"/>
      <c r="MPQ27" s="617"/>
      <c r="MPR27" s="617"/>
      <c r="MPS27" s="617"/>
      <c r="MPT27" s="617"/>
      <c r="MPU27" s="617"/>
      <c r="MPV27" s="617"/>
      <c r="MPW27" s="617"/>
      <c r="MPX27" s="617"/>
      <c r="MPY27" s="617"/>
      <c r="MPZ27" s="617"/>
      <c r="MQA27" s="617"/>
      <c r="MQB27" s="617"/>
      <c r="MQC27" s="617"/>
      <c r="MQD27" s="617"/>
      <c r="MQE27" s="617"/>
      <c r="MQF27" s="617"/>
      <c r="MQG27" s="617"/>
      <c r="MQH27" s="617"/>
      <c r="MQI27" s="617"/>
      <c r="MQJ27" s="617"/>
      <c r="MQK27" s="617"/>
      <c r="MQL27" s="617"/>
      <c r="MQM27" s="617"/>
      <c r="MQN27" s="617"/>
      <c r="MQO27" s="617"/>
      <c r="MQP27" s="617"/>
      <c r="MQQ27" s="617"/>
      <c r="MQR27" s="617"/>
      <c r="MQS27" s="617"/>
      <c r="MQT27" s="617"/>
      <c r="MQU27" s="617"/>
      <c r="MQV27" s="617"/>
      <c r="MQW27" s="617"/>
      <c r="MQX27" s="617"/>
      <c r="MQY27" s="617"/>
      <c r="MQZ27" s="617"/>
      <c r="MRA27" s="617"/>
      <c r="MRB27" s="617"/>
      <c r="MRC27" s="617"/>
      <c r="MRD27" s="617"/>
      <c r="MRE27" s="617"/>
      <c r="MRF27" s="617"/>
      <c r="MRG27" s="617"/>
      <c r="MRH27" s="617"/>
      <c r="MRI27" s="617"/>
      <c r="MRJ27" s="617"/>
      <c r="MRK27" s="617"/>
      <c r="MRL27" s="617"/>
      <c r="MRM27" s="617"/>
      <c r="MRN27" s="617"/>
      <c r="MRO27" s="617"/>
      <c r="MRP27" s="617"/>
      <c r="MRQ27" s="617"/>
      <c r="MRR27" s="617"/>
      <c r="MRS27" s="617"/>
      <c r="MRT27" s="617"/>
      <c r="MRU27" s="617"/>
      <c r="MRV27" s="617"/>
      <c r="MRW27" s="617"/>
      <c r="MRX27" s="617"/>
      <c r="MRY27" s="617"/>
      <c r="MRZ27" s="617"/>
      <c r="MSA27" s="617"/>
      <c r="MSB27" s="617"/>
      <c r="MSC27" s="617"/>
      <c r="MSD27" s="617"/>
      <c r="MSE27" s="617"/>
      <c r="MSF27" s="617"/>
      <c r="MSG27" s="617"/>
      <c r="MSH27" s="617"/>
      <c r="MSI27" s="617"/>
      <c r="MSJ27" s="617"/>
      <c r="MSK27" s="617"/>
      <c r="MSL27" s="617"/>
      <c r="MSM27" s="617"/>
      <c r="MSN27" s="617"/>
      <c r="MSO27" s="617"/>
      <c r="MSP27" s="617"/>
      <c r="MSQ27" s="617"/>
      <c r="MSR27" s="617"/>
      <c r="MSS27" s="617"/>
      <c r="MST27" s="617"/>
      <c r="MSU27" s="617"/>
      <c r="MSV27" s="617"/>
      <c r="MSW27" s="617"/>
      <c r="MSX27" s="617"/>
      <c r="MSY27" s="617"/>
      <c r="MSZ27" s="617"/>
      <c r="MTA27" s="617"/>
      <c r="MTB27" s="617"/>
      <c r="MTC27" s="617"/>
      <c r="MTD27" s="617"/>
      <c r="MTE27" s="617"/>
      <c r="MTF27" s="617"/>
      <c r="MTG27" s="617"/>
      <c r="MTH27" s="617"/>
      <c r="MTI27" s="617"/>
      <c r="MTJ27" s="617"/>
      <c r="MTK27" s="617"/>
      <c r="MTL27" s="617"/>
      <c r="MTM27" s="617"/>
      <c r="MTN27" s="617"/>
      <c r="MTO27" s="617"/>
      <c r="MTP27" s="617"/>
      <c r="MTQ27" s="617"/>
      <c r="MTR27" s="617"/>
      <c r="MTS27" s="617"/>
      <c r="MTT27" s="617"/>
      <c r="MTU27" s="617"/>
      <c r="MTV27" s="617"/>
      <c r="MTW27" s="617"/>
      <c r="MTX27" s="617"/>
      <c r="MTY27" s="617"/>
      <c r="MTZ27" s="617"/>
      <c r="MUA27" s="617"/>
      <c r="MUB27" s="617"/>
      <c r="MUC27" s="617"/>
      <c r="MUD27" s="617"/>
      <c r="MUE27" s="617"/>
      <c r="MUF27" s="617"/>
      <c r="MUG27" s="617"/>
      <c r="MUH27" s="617"/>
      <c r="MUI27" s="617"/>
      <c r="MUJ27" s="617"/>
      <c r="MUK27" s="617"/>
      <c r="MUL27" s="617"/>
      <c r="MUM27" s="617"/>
      <c r="MUN27" s="617"/>
      <c r="MUO27" s="617"/>
      <c r="MUP27" s="617"/>
      <c r="MUQ27" s="617"/>
      <c r="MUR27" s="617"/>
      <c r="MUS27" s="617"/>
      <c r="MUT27" s="617"/>
      <c r="MUU27" s="617"/>
      <c r="MUV27" s="617"/>
      <c r="MUW27" s="617"/>
      <c r="MUX27" s="617"/>
      <c r="MUY27" s="617"/>
      <c r="MUZ27" s="617"/>
      <c r="MVA27" s="617"/>
      <c r="MVB27" s="617"/>
      <c r="MVC27" s="617"/>
      <c r="MVD27" s="617"/>
      <c r="MVE27" s="617"/>
      <c r="MVF27" s="617"/>
      <c r="MVG27" s="617"/>
      <c r="MVH27" s="617"/>
      <c r="MVI27" s="617"/>
      <c r="MVJ27" s="617"/>
      <c r="MVK27" s="617"/>
      <c r="MVL27" s="617"/>
      <c r="MVM27" s="617"/>
      <c r="MVN27" s="617"/>
      <c r="MVO27" s="617"/>
      <c r="MVP27" s="617"/>
      <c r="MVQ27" s="617"/>
      <c r="MVR27" s="617"/>
      <c r="MVS27" s="617"/>
      <c r="MVT27" s="617"/>
      <c r="MVU27" s="617"/>
      <c r="MVV27" s="617"/>
      <c r="MVW27" s="617"/>
      <c r="MVX27" s="617"/>
      <c r="MVY27" s="617"/>
      <c r="MVZ27" s="617"/>
      <c r="MWA27" s="617"/>
      <c r="MWB27" s="617"/>
      <c r="MWC27" s="617"/>
      <c r="MWD27" s="617"/>
      <c r="MWE27" s="617"/>
      <c r="MWF27" s="617"/>
      <c r="MWG27" s="617"/>
      <c r="MWH27" s="617"/>
      <c r="MWI27" s="617"/>
      <c r="MWJ27" s="617"/>
      <c r="MWK27" s="617"/>
      <c r="MWL27" s="617"/>
      <c r="MWM27" s="617"/>
      <c r="MWN27" s="617"/>
      <c r="MWO27" s="617"/>
      <c r="MWP27" s="617"/>
      <c r="MWQ27" s="617"/>
      <c r="MWR27" s="617"/>
      <c r="MWS27" s="617"/>
      <c r="MWT27" s="617"/>
      <c r="MWU27" s="617"/>
      <c r="MWV27" s="617"/>
      <c r="MWW27" s="617"/>
      <c r="MWX27" s="617"/>
      <c r="MWY27" s="617"/>
      <c r="MWZ27" s="617"/>
      <c r="MXA27" s="617"/>
      <c r="MXB27" s="617"/>
      <c r="MXC27" s="617"/>
      <c r="MXD27" s="617"/>
      <c r="MXE27" s="617"/>
      <c r="MXF27" s="617"/>
      <c r="MXG27" s="617"/>
      <c r="MXH27" s="617"/>
      <c r="MXI27" s="617"/>
      <c r="MXJ27" s="617"/>
      <c r="MXK27" s="617"/>
      <c r="MXL27" s="617"/>
      <c r="MXM27" s="617"/>
      <c r="MXN27" s="617"/>
      <c r="MXO27" s="617"/>
      <c r="MXP27" s="617"/>
      <c r="MXQ27" s="617"/>
      <c r="MXR27" s="617"/>
      <c r="MXS27" s="617"/>
      <c r="MXT27" s="617"/>
      <c r="MXU27" s="617"/>
      <c r="MXV27" s="617"/>
      <c r="MXW27" s="617"/>
      <c r="MXX27" s="617"/>
      <c r="MXY27" s="617"/>
      <c r="MXZ27" s="617"/>
      <c r="MYA27" s="617"/>
      <c r="MYB27" s="617"/>
      <c r="MYC27" s="617"/>
      <c r="MYD27" s="617"/>
      <c r="MYE27" s="617"/>
      <c r="MYF27" s="617"/>
      <c r="MYG27" s="617"/>
      <c r="MYH27" s="617"/>
      <c r="MYI27" s="617"/>
      <c r="MYJ27" s="617"/>
      <c r="MYK27" s="617"/>
      <c r="MYL27" s="617"/>
      <c r="MYM27" s="617"/>
      <c r="MYN27" s="617"/>
      <c r="MYO27" s="617"/>
      <c r="MYP27" s="617"/>
      <c r="MYQ27" s="617"/>
      <c r="MYR27" s="617"/>
      <c r="MYS27" s="617"/>
      <c r="MYT27" s="617"/>
      <c r="MYU27" s="617"/>
      <c r="MYV27" s="617"/>
      <c r="MYW27" s="617"/>
      <c r="MYX27" s="617"/>
      <c r="MYY27" s="617"/>
      <c r="MYZ27" s="617"/>
      <c r="MZA27" s="617"/>
      <c r="MZB27" s="617"/>
      <c r="MZC27" s="617"/>
      <c r="MZD27" s="617"/>
      <c r="MZE27" s="617"/>
      <c r="MZF27" s="617"/>
      <c r="MZG27" s="617"/>
      <c r="MZH27" s="617"/>
      <c r="MZI27" s="617"/>
      <c r="MZJ27" s="617"/>
      <c r="MZK27" s="617"/>
      <c r="MZL27" s="617"/>
      <c r="MZM27" s="617"/>
      <c r="MZN27" s="617"/>
      <c r="MZO27" s="617"/>
      <c r="MZP27" s="617"/>
      <c r="MZQ27" s="617"/>
      <c r="MZR27" s="617"/>
      <c r="MZS27" s="617"/>
      <c r="MZT27" s="617"/>
      <c r="MZU27" s="617"/>
      <c r="MZV27" s="617"/>
      <c r="MZW27" s="617"/>
      <c r="MZX27" s="617"/>
      <c r="MZY27" s="617"/>
      <c r="MZZ27" s="617"/>
      <c r="NAA27" s="617"/>
      <c r="NAB27" s="617"/>
      <c r="NAC27" s="617"/>
      <c r="NAD27" s="617"/>
      <c r="NAE27" s="617"/>
      <c r="NAF27" s="617"/>
      <c r="NAG27" s="617"/>
      <c r="NAH27" s="617"/>
      <c r="NAI27" s="617"/>
      <c r="NAJ27" s="617"/>
      <c r="NAK27" s="617"/>
      <c r="NAL27" s="617"/>
      <c r="NAM27" s="617"/>
      <c r="NAN27" s="617"/>
      <c r="NAO27" s="617"/>
      <c r="NAP27" s="617"/>
      <c r="NAQ27" s="617"/>
      <c r="NAR27" s="617"/>
      <c r="NAS27" s="617"/>
      <c r="NAT27" s="617"/>
      <c r="NAU27" s="617"/>
      <c r="NAV27" s="617"/>
      <c r="NAW27" s="617"/>
      <c r="NAX27" s="617"/>
      <c r="NAY27" s="617"/>
      <c r="NAZ27" s="617"/>
      <c r="NBA27" s="617"/>
      <c r="NBB27" s="617"/>
      <c r="NBC27" s="617"/>
      <c r="NBD27" s="617"/>
      <c r="NBE27" s="617"/>
      <c r="NBF27" s="617"/>
      <c r="NBG27" s="617"/>
      <c r="NBH27" s="617"/>
      <c r="NBI27" s="617"/>
      <c r="NBJ27" s="617"/>
      <c r="NBK27" s="617"/>
      <c r="NBL27" s="617"/>
      <c r="NBM27" s="617"/>
      <c r="NBN27" s="617"/>
      <c r="NBO27" s="617"/>
      <c r="NBP27" s="617"/>
      <c r="NBQ27" s="617"/>
      <c r="NBR27" s="617"/>
      <c r="NBS27" s="617"/>
      <c r="NBT27" s="617"/>
      <c r="NBU27" s="617"/>
      <c r="NBV27" s="617"/>
      <c r="NBW27" s="617"/>
      <c r="NBX27" s="617"/>
      <c r="NBY27" s="617"/>
      <c r="NBZ27" s="617"/>
      <c r="NCA27" s="617"/>
      <c r="NCB27" s="617"/>
      <c r="NCC27" s="617"/>
      <c r="NCD27" s="617"/>
      <c r="NCE27" s="617"/>
      <c r="NCF27" s="617"/>
      <c r="NCG27" s="617"/>
      <c r="NCH27" s="617"/>
      <c r="NCI27" s="617"/>
      <c r="NCJ27" s="617"/>
      <c r="NCK27" s="617"/>
      <c r="NCL27" s="617"/>
      <c r="NCM27" s="617"/>
      <c r="NCN27" s="617"/>
      <c r="NCO27" s="617"/>
      <c r="NCP27" s="617"/>
      <c r="NCQ27" s="617"/>
      <c r="NCR27" s="617"/>
      <c r="NCS27" s="617"/>
      <c r="NCT27" s="617"/>
      <c r="NCU27" s="617"/>
      <c r="NCV27" s="617"/>
      <c r="NCW27" s="617"/>
      <c r="NCX27" s="617"/>
      <c r="NCY27" s="617"/>
      <c r="NCZ27" s="617"/>
      <c r="NDA27" s="617"/>
      <c r="NDB27" s="617"/>
      <c r="NDC27" s="617"/>
      <c r="NDD27" s="617"/>
      <c r="NDE27" s="617"/>
      <c r="NDF27" s="617"/>
      <c r="NDG27" s="617"/>
      <c r="NDH27" s="617"/>
      <c r="NDI27" s="617"/>
      <c r="NDJ27" s="617"/>
      <c r="NDK27" s="617"/>
      <c r="NDL27" s="617"/>
      <c r="NDM27" s="617"/>
      <c r="NDN27" s="617"/>
      <c r="NDO27" s="617"/>
      <c r="NDP27" s="617"/>
      <c r="NDQ27" s="617"/>
      <c r="NDR27" s="617"/>
      <c r="NDS27" s="617"/>
      <c r="NDT27" s="617"/>
      <c r="NDU27" s="617"/>
      <c r="NDV27" s="617"/>
      <c r="NDW27" s="617"/>
      <c r="NDX27" s="617"/>
      <c r="NDY27" s="617"/>
      <c r="NDZ27" s="617"/>
      <c r="NEA27" s="617"/>
      <c r="NEB27" s="617"/>
      <c r="NEC27" s="617"/>
      <c r="NED27" s="617"/>
      <c r="NEE27" s="617"/>
      <c r="NEF27" s="617"/>
      <c r="NEG27" s="617"/>
      <c r="NEH27" s="617"/>
      <c r="NEI27" s="617"/>
      <c r="NEJ27" s="617"/>
      <c r="NEK27" s="617"/>
      <c r="NEL27" s="617"/>
      <c r="NEM27" s="617"/>
      <c r="NEN27" s="617"/>
      <c r="NEO27" s="617"/>
      <c r="NEP27" s="617"/>
      <c r="NEQ27" s="617"/>
      <c r="NER27" s="617"/>
      <c r="NES27" s="617"/>
      <c r="NET27" s="617"/>
      <c r="NEU27" s="617"/>
      <c r="NEV27" s="617"/>
      <c r="NEW27" s="617"/>
      <c r="NEX27" s="617"/>
      <c r="NEY27" s="617"/>
      <c r="NEZ27" s="617"/>
      <c r="NFA27" s="617"/>
      <c r="NFB27" s="617"/>
      <c r="NFC27" s="617"/>
      <c r="NFD27" s="617"/>
      <c r="NFE27" s="617"/>
      <c r="NFF27" s="617"/>
      <c r="NFG27" s="617"/>
      <c r="NFH27" s="617"/>
      <c r="NFI27" s="617"/>
      <c r="NFJ27" s="617"/>
      <c r="NFK27" s="617"/>
      <c r="NFL27" s="617"/>
      <c r="NFM27" s="617"/>
      <c r="NFN27" s="617"/>
      <c r="NFO27" s="617"/>
      <c r="NFP27" s="617"/>
      <c r="NFQ27" s="617"/>
      <c r="NFR27" s="617"/>
      <c r="NFS27" s="617"/>
      <c r="NFT27" s="617"/>
      <c r="NFU27" s="617"/>
      <c r="NFV27" s="617"/>
      <c r="NFW27" s="617"/>
      <c r="NFX27" s="617"/>
      <c r="NFY27" s="617"/>
      <c r="NFZ27" s="617"/>
      <c r="NGA27" s="617"/>
      <c r="NGB27" s="617"/>
      <c r="NGC27" s="617"/>
      <c r="NGD27" s="617"/>
      <c r="NGE27" s="617"/>
      <c r="NGF27" s="617"/>
      <c r="NGG27" s="617"/>
      <c r="NGH27" s="617"/>
      <c r="NGI27" s="617"/>
      <c r="NGJ27" s="617"/>
      <c r="NGK27" s="617"/>
      <c r="NGL27" s="617"/>
      <c r="NGM27" s="617"/>
      <c r="NGN27" s="617"/>
      <c r="NGO27" s="617"/>
      <c r="NGP27" s="617"/>
      <c r="NGQ27" s="617"/>
      <c r="NGR27" s="617"/>
      <c r="NGS27" s="617"/>
      <c r="NGT27" s="617"/>
      <c r="NGU27" s="617"/>
      <c r="NGV27" s="617"/>
      <c r="NGW27" s="617"/>
      <c r="NGX27" s="617"/>
      <c r="NGY27" s="617"/>
      <c r="NGZ27" s="617"/>
      <c r="NHA27" s="617"/>
      <c r="NHB27" s="617"/>
      <c r="NHC27" s="617"/>
      <c r="NHD27" s="617"/>
      <c r="NHE27" s="617"/>
      <c r="NHF27" s="617"/>
      <c r="NHG27" s="617"/>
      <c r="NHH27" s="617"/>
      <c r="NHI27" s="617"/>
      <c r="NHJ27" s="617"/>
      <c r="NHK27" s="617"/>
      <c r="NHL27" s="617"/>
      <c r="NHM27" s="617"/>
      <c r="NHN27" s="617"/>
      <c r="NHO27" s="617"/>
      <c r="NHP27" s="617"/>
      <c r="NHQ27" s="617"/>
      <c r="NHR27" s="617"/>
      <c r="NHS27" s="617"/>
      <c r="NHT27" s="617"/>
      <c r="NHU27" s="617"/>
      <c r="NHV27" s="617"/>
      <c r="NHW27" s="617"/>
      <c r="NHX27" s="617"/>
      <c r="NHY27" s="617"/>
      <c r="NHZ27" s="617"/>
      <c r="NIA27" s="617"/>
      <c r="NIB27" s="617"/>
      <c r="NIC27" s="617"/>
      <c r="NID27" s="617"/>
      <c r="NIE27" s="617"/>
      <c r="NIF27" s="617"/>
      <c r="NIG27" s="617"/>
      <c r="NIH27" s="617"/>
      <c r="NII27" s="617"/>
      <c r="NIJ27" s="617"/>
      <c r="NIK27" s="617"/>
      <c r="NIL27" s="617"/>
      <c r="NIM27" s="617"/>
      <c r="NIN27" s="617"/>
      <c r="NIO27" s="617"/>
      <c r="NIP27" s="617"/>
      <c r="NIQ27" s="617"/>
      <c r="NIR27" s="617"/>
      <c r="NIS27" s="617"/>
      <c r="NIT27" s="617"/>
      <c r="NIU27" s="617"/>
      <c r="NIV27" s="617"/>
      <c r="NIW27" s="617"/>
      <c r="NIX27" s="617"/>
      <c r="NIY27" s="617"/>
      <c r="NIZ27" s="617"/>
      <c r="NJA27" s="617"/>
      <c r="NJB27" s="617"/>
      <c r="NJC27" s="617"/>
      <c r="NJD27" s="617"/>
      <c r="NJE27" s="617"/>
      <c r="NJF27" s="617"/>
      <c r="NJG27" s="617"/>
      <c r="NJH27" s="617"/>
      <c r="NJI27" s="617"/>
      <c r="NJJ27" s="617"/>
      <c r="NJK27" s="617"/>
      <c r="NJL27" s="617"/>
      <c r="NJM27" s="617"/>
      <c r="NJN27" s="617"/>
      <c r="NJO27" s="617"/>
      <c r="NJP27" s="617"/>
      <c r="NJQ27" s="617"/>
      <c r="NJR27" s="617"/>
      <c r="NJS27" s="617"/>
      <c r="NJT27" s="617"/>
      <c r="NJU27" s="617"/>
      <c r="NJV27" s="617"/>
      <c r="NJW27" s="617"/>
      <c r="NJX27" s="617"/>
      <c r="NJY27" s="617"/>
      <c r="NJZ27" s="617"/>
      <c r="NKA27" s="617"/>
      <c r="NKB27" s="617"/>
      <c r="NKC27" s="617"/>
      <c r="NKD27" s="617"/>
      <c r="NKE27" s="617"/>
      <c r="NKF27" s="617"/>
      <c r="NKG27" s="617"/>
      <c r="NKH27" s="617"/>
      <c r="NKI27" s="617"/>
      <c r="NKJ27" s="617"/>
      <c r="NKK27" s="617"/>
      <c r="NKL27" s="617"/>
      <c r="NKM27" s="617"/>
      <c r="NKN27" s="617"/>
      <c r="NKO27" s="617"/>
      <c r="NKP27" s="617"/>
      <c r="NKQ27" s="617"/>
      <c r="NKR27" s="617"/>
      <c r="NKS27" s="617"/>
      <c r="NKT27" s="617"/>
      <c r="NKU27" s="617"/>
      <c r="NKV27" s="617"/>
      <c r="NKW27" s="617"/>
      <c r="NKX27" s="617"/>
      <c r="NKY27" s="617"/>
      <c r="NKZ27" s="617"/>
      <c r="NLA27" s="617"/>
      <c r="NLB27" s="617"/>
      <c r="NLC27" s="617"/>
      <c r="NLD27" s="617"/>
      <c r="NLE27" s="617"/>
      <c r="NLF27" s="617"/>
      <c r="NLG27" s="617"/>
      <c r="NLH27" s="617"/>
      <c r="NLI27" s="617"/>
      <c r="NLJ27" s="617"/>
      <c r="NLK27" s="617"/>
      <c r="NLL27" s="617"/>
      <c r="NLM27" s="617"/>
      <c r="NLN27" s="617"/>
      <c r="NLO27" s="617"/>
      <c r="NLP27" s="617"/>
      <c r="NLQ27" s="617"/>
      <c r="NLR27" s="617"/>
      <c r="NLS27" s="617"/>
      <c r="NLT27" s="617"/>
      <c r="NLU27" s="617"/>
      <c r="NLV27" s="617"/>
      <c r="NLW27" s="617"/>
      <c r="NLX27" s="617"/>
      <c r="NLY27" s="617"/>
      <c r="NLZ27" s="617"/>
      <c r="NMA27" s="617"/>
      <c r="NMB27" s="617"/>
      <c r="NMC27" s="617"/>
      <c r="NMD27" s="617"/>
      <c r="NME27" s="617"/>
      <c r="NMF27" s="617"/>
      <c r="NMG27" s="617"/>
      <c r="NMH27" s="617"/>
      <c r="NMI27" s="617"/>
      <c r="NMJ27" s="617"/>
      <c r="NMK27" s="617"/>
      <c r="NML27" s="617"/>
      <c r="NMM27" s="617"/>
      <c r="NMN27" s="617"/>
      <c r="NMO27" s="617"/>
      <c r="NMP27" s="617"/>
      <c r="NMQ27" s="617"/>
      <c r="NMR27" s="617"/>
      <c r="NMS27" s="617"/>
      <c r="NMT27" s="617"/>
      <c r="NMU27" s="617"/>
      <c r="NMV27" s="617"/>
      <c r="NMW27" s="617"/>
      <c r="NMX27" s="617"/>
      <c r="NMY27" s="617"/>
      <c r="NMZ27" s="617"/>
      <c r="NNA27" s="617"/>
      <c r="NNB27" s="617"/>
      <c r="NNC27" s="617"/>
      <c r="NND27" s="617"/>
      <c r="NNE27" s="617"/>
      <c r="NNF27" s="617"/>
      <c r="NNG27" s="617"/>
      <c r="NNH27" s="617"/>
      <c r="NNI27" s="617"/>
      <c r="NNJ27" s="617"/>
      <c r="NNK27" s="617"/>
      <c r="NNL27" s="617"/>
      <c r="NNM27" s="617"/>
      <c r="NNN27" s="617"/>
      <c r="NNO27" s="617"/>
      <c r="NNP27" s="617"/>
      <c r="NNQ27" s="617"/>
      <c r="NNR27" s="617"/>
      <c r="NNS27" s="617"/>
      <c r="NNT27" s="617"/>
      <c r="NNU27" s="617"/>
      <c r="NNV27" s="617"/>
      <c r="NNW27" s="617"/>
      <c r="NNX27" s="617"/>
      <c r="NNY27" s="617"/>
      <c r="NNZ27" s="617"/>
      <c r="NOA27" s="617"/>
      <c r="NOB27" s="617"/>
      <c r="NOC27" s="617"/>
      <c r="NOD27" s="617"/>
      <c r="NOE27" s="617"/>
      <c r="NOF27" s="617"/>
      <c r="NOG27" s="617"/>
      <c r="NOH27" s="617"/>
      <c r="NOI27" s="617"/>
      <c r="NOJ27" s="617"/>
      <c r="NOK27" s="617"/>
      <c r="NOL27" s="617"/>
      <c r="NOM27" s="617"/>
      <c r="NON27" s="617"/>
      <c r="NOO27" s="617"/>
      <c r="NOP27" s="617"/>
      <c r="NOQ27" s="617"/>
      <c r="NOR27" s="617"/>
      <c r="NOS27" s="617"/>
      <c r="NOT27" s="617"/>
      <c r="NOU27" s="617"/>
      <c r="NOV27" s="617"/>
      <c r="NOW27" s="617"/>
      <c r="NOX27" s="617"/>
      <c r="NOY27" s="617"/>
      <c r="NOZ27" s="617"/>
      <c r="NPA27" s="617"/>
      <c r="NPB27" s="617"/>
      <c r="NPC27" s="617"/>
      <c r="NPD27" s="617"/>
      <c r="NPE27" s="617"/>
      <c r="NPF27" s="617"/>
      <c r="NPG27" s="617"/>
      <c r="NPH27" s="617"/>
      <c r="NPI27" s="617"/>
      <c r="NPJ27" s="617"/>
      <c r="NPK27" s="617"/>
      <c r="NPL27" s="617"/>
      <c r="NPM27" s="617"/>
      <c r="NPN27" s="617"/>
      <c r="NPO27" s="617"/>
      <c r="NPP27" s="617"/>
      <c r="NPQ27" s="617"/>
      <c r="NPR27" s="617"/>
      <c r="NPS27" s="617"/>
      <c r="NPT27" s="617"/>
      <c r="NPU27" s="617"/>
      <c r="NPV27" s="617"/>
      <c r="NPW27" s="617"/>
      <c r="NPX27" s="617"/>
      <c r="NPY27" s="617"/>
      <c r="NPZ27" s="617"/>
      <c r="NQA27" s="617"/>
      <c r="NQB27" s="617"/>
      <c r="NQC27" s="617"/>
      <c r="NQD27" s="617"/>
      <c r="NQE27" s="617"/>
      <c r="NQF27" s="617"/>
      <c r="NQG27" s="617"/>
      <c r="NQH27" s="617"/>
      <c r="NQI27" s="617"/>
      <c r="NQJ27" s="617"/>
      <c r="NQK27" s="617"/>
      <c r="NQL27" s="617"/>
      <c r="NQM27" s="617"/>
      <c r="NQN27" s="617"/>
      <c r="NQO27" s="617"/>
      <c r="NQP27" s="617"/>
      <c r="NQQ27" s="617"/>
      <c r="NQR27" s="617"/>
      <c r="NQS27" s="617"/>
      <c r="NQT27" s="617"/>
      <c r="NQU27" s="617"/>
      <c r="NQV27" s="617"/>
      <c r="NQW27" s="617"/>
      <c r="NQX27" s="617"/>
      <c r="NQY27" s="617"/>
      <c r="NQZ27" s="617"/>
      <c r="NRA27" s="617"/>
      <c r="NRB27" s="617"/>
      <c r="NRC27" s="617"/>
      <c r="NRD27" s="617"/>
      <c r="NRE27" s="617"/>
      <c r="NRF27" s="617"/>
      <c r="NRG27" s="617"/>
      <c r="NRH27" s="617"/>
      <c r="NRI27" s="617"/>
      <c r="NRJ27" s="617"/>
      <c r="NRK27" s="617"/>
      <c r="NRL27" s="617"/>
      <c r="NRM27" s="617"/>
      <c r="NRN27" s="617"/>
      <c r="NRO27" s="617"/>
      <c r="NRP27" s="617"/>
      <c r="NRQ27" s="617"/>
      <c r="NRR27" s="617"/>
      <c r="NRS27" s="617"/>
      <c r="NRT27" s="617"/>
      <c r="NRU27" s="617"/>
      <c r="NRV27" s="617"/>
      <c r="NRW27" s="617"/>
      <c r="NRX27" s="617"/>
      <c r="NRY27" s="617"/>
      <c r="NRZ27" s="617"/>
      <c r="NSA27" s="617"/>
      <c r="NSB27" s="617"/>
      <c r="NSC27" s="617"/>
      <c r="NSD27" s="617"/>
      <c r="NSE27" s="617"/>
      <c r="NSF27" s="617"/>
      <c r="NSG27" s="617"/>
      <c r="NSH27" s="617"/>
      <c r="NSI27" s="617"/>
      <c r="NSJ27" s="617"/>
      <c r="NSK27" s="617"/>
      <c r="NSL27" s="617"/>
      <c r="NSM27" s="617"/>
      <c r="NSN27" s="617"/>
      <c r="NSO27" s="617"/>
      <c r="NSP27" s="617"/>
      <c r="NSQ27" s="617"/>
      <c r="NSR27" s="617"/>
      <c r="NSS27" s="617"/>
      <c r="NST27" s="617"/>
      <c r="NSU27" s="617"/>
      <c r="NSV27" s="617"/>
      <c r="NSW27" s="617"/>
      <c r="NSX27" s="617"/>
      <c r="NSY27" s="617"/>
      <c r="NSZ27" s="617"/>
      <c r="NTA27" s="617"/>
      <c r="NTB27" s="617"/>
      <c r="NTC27" s="617"/>
      <c r="NTD27" s="617"/>
      <c r="NTE27" s="617"/>
      <c r="NTF27" s="617"/>
      <c r="NTG27" s="617"/>
      <c r="NTH27" s="617"/>
      <c r="NTI27" s="617"/>
      <c r="NTJ27" s="617"/>
      <c r="NTK27" s="617"/>
      <c r="NTL27" s="617"/>
      <c r="NTM27" s="617"/>
      <c r="NTN27" s="617"/>
      <c r="NTO27" s="617"/>
      <c r="NTP27" s="617"/>
      <c r="NTQ27" s="617"/>
      <c r="NTR27" s="617"/>
      <c r="NTS27" s="617"/>
      <c r="NTT27" s="617"/>
      <c r="NTU27" s="617"/>
      <c r="NTV27" s="617"/>
      <c r="NTW27" s="617"/>
      <c r="NTX27" s="617"/>
      <c r="NTY27" s="617"/>
      <c r="NTZ27" s="617"/>
      <c r="NUA27" s="617"/>
      <c r="NUB27" s="617"/>
      <c r="NUC27" s="617"/>
      <c r="NUD27" s="617"/>
      <c r="NUE27" s="617"/>
      <c r="NUF27" s="617"/>
      <c r="NUG27" s="617"/>
      <c r="NUH27" s="617"/>
      <c r="NUI27" s="617"/>
      <c r="NUJ27" s="617"/>
      <c r="NUK27" s="617"/>
      <c r="NUL27" s="617"/>
      <c r="NUM27" s="617"/>
      <c r="NUN27" s="617"/>
      <c r="NUO27" s="617"/>
      <c r="NUP27" s="617"/>
      <c r="NUQ27" s="617"/>
      <c r="NUR27" s="617"/>
      <c r="NUS27" s="617"/>
      <c r="NUT27" s="617"/>
      <c r="NUU27" s="617"/>
      <c r="NUV27" s="617"/>
      <c r="NUW27" s="617"/>
      <c r="NUX27" s="617"/>
      <c r="NUY27" s="617"/>
      <c r="NUZ27" s="617"/>
      <c r="NVA27" s="617"/>
      <c r="NVB27" s="617"/>
      <c r="NVC27" s="617"/>
      <c r="NVD27" s="617"/>
      <c r="NVE27" s="617"/>
      <c r="NVF27" s="617"/>
      <c r="NVG27" s="617"/>
      <c r="NVH27" s="617"/>
      <c r="NVI27" s="617"/>
      <c r="NVJ27" s="617"/>
      <c r="NVK27" s="617"/>
      <c r="NVL27" s="617"/>
      <c r="NVM27" s="617"/>
      <c r="NVN27" s="617"/>
      <c r="NVO27" s="617"/>
      <c r="NVP27" s="617"/>
      <c r="NVQ27" s="617"/>
      <c r="NVR27" s="617"/>
      <c r="NVS27" s="617"/>
      <c r="NVT27" s="617"/>
      <c r="NVU27" s="617"/>
      <c r="NVV27" s="617"/>
      <c r="NVW27" s="617"/>
      <c r="NVX27" s="617"/>
      <c r="NVY27" s="617"/>
      <c r="NVZ27" s="617"/>
      <c r="NWA27" s="617"/>
      <c r="NWB27" s="617"/>
      <c r="NWC27" s="617"/>
      <c r="NWD27" s="617"/>
      <c r="NWE27" s="617"/>
      <c r="NWF27" s="617"/>
      <c r="NWG27" s="617"/>
      <c r="NWH27" s="617"/>
      <c r="NWI27" s="617"/>
      <c r="NWJ27" s="617"/>
      <c r="NWK27" s="617"/>
      <c r="NWL27" s="617"/>
      <c r="NWM27" s="617"/>
      <c r="NWN27" s="617"/>
      <c r="NWO27" s="617"/>
      <c r="NWP27" s="617"/>
      <c r="NWQ27" s="617"/>
      <c r="NWR27" s="617"/>
      <c r="NWS27" s="617"/>
      <c r="NWT27" s="617"/>
      <c r="NWU27" s="617"/>
      <c r="NWV27" s="617"/>
      <c r="NWW27" s="617"/>
      <c r="NWX27" s="617"/>
      <c r="NWY27" s="617"/>
      <c r="NWZ27" s="617"/>
      <c r="NXA27" s="617"/>
      <c r="NXB27" s="617"/>
      <c r="NXC27" s="617"/>
      <c r="NXD27" s="617"/>
      <c r="NXE27" s="617"/>
      <c r="NXF27" s="617"/>
      <c r="NXG27" s="617"/>
      <c r="NXH27" s="617"/>
      <c r="NXI27" s="617"/>
      <c r="NXJ27" s="617"/>
      <c r="NXK27" s="617"/>
      <c r="NXL27" s="617"/>
      <c r="NXM27" s="617"/>
      <c r="NXN27" s="617"/>
      <c r="NXO27" s="617"/>
      <c r="NXP27" s="617"/>
      <c r="NXQ27" s="617"/>
      <c r="NXR27" s="617"/>
      <c r="NXS27" s="617"/>
      <c r="NXT27" s="617"/>
      <c r="NXU27" s="617"/>
      <c r="NXV27" s="617"/>
      <c r="NXW27" s="617"/>
      <c r="NXX27" s="617"/>
      <c r="NXY27" s="617"/>
      <c r="NXZ27" s="617"/>
      <c r="NYA27" s="617"/>
      <c r="NYB27" s="617"/>
      <c r="NYC27" s="617"/>
      <c r="NYD27" s="617"/>
      <c r="NYE27" s="617"/>
      <c r="NYF27" s="617"/>
      <c r="NYG27" s="617"/>
      <c r="NYH27" s="617"/>
      <c r="NYI27" s="617"/>
      <c r="NYJ27" s="617"/>
      <c r="NYK27" s="617"/>
      <c r="NYL27" s="617"/>
      <c r="NYM27" s="617"/>
      <c r="NYN27" s="617"/>
      <c r="NYO27" s="617"/>
      <c r="NYP27" s="617"/>
      <c r="NYQ27" s="617"/>
      <c r="NYR27" s="617"/>
      <c r="NYS27" s="617"/>
      <c r="NYT27" s="617"/>
      <c r="NYU27" s="617"/>
      <c r="NYV27" s="617"/>
      <c r="NYW27" s="617"/>
      <c r="NYX27" s="617"/>
      <c r="NYY27" s="617"/>
      <c r="NYZ27" s="617"/>
      <c r="NZA27" s="617"/>
      <c r="NZB27" s="617"/>
      <c r="NZC27" s="617"/>
      <c r="NZD27" s="617"/>
      <c r="NZE27" s="617"/>
      <c r="NZF27" s="617"/>
      <c r="NZG27" s="617"/>
      <c r="NZH27" s="617"/>
      <c r="NZI27" s="617"/>
      <c r="NZJ27" s="617"/>
      <c r="NZK27" s="617"/>
      <c r="NZL27" s="617"/>
      <c r="NZM27" s="617"/>
      <c r="NZN27" s="617"/>
      <c r="NZO27" s="617"/>
      <c r="NZP27" s="617"/>
      <c r="NZQ27" s="617"/>
      <c r="NZR27" s="617"/>
      <c r="NZS27" s="617"/>
      <c r="NZT27" s="617"/>
      <c r="NZU27" s="617"/>
      <c r="NZV27" s="617"/>
      <c r="NZW27" s="617"/>
      <c r="NZX27" s="617"/>
      <c r="NZY27" s="617"/>
      <c r="NZZ27" s="617"/>
      <c r="OAA27" s="617"/>
      <c r="OAB27" s="617"/>
      <c r="OAC27" s="617"/>
      <c r="OAD27" s="617"/>
      <c r="OAE27" s="617"/>
      <c r="OAF27" s="617"/>
      <c r="OAG27" s="617"/>
      <c r="OAH27" s="617"/>
      <c r="OAI27" s="617"/>
      <c r="OAJ27" s="617"/>
      <c r="OAK27" s="617"/>
      <c r="OAL27" s="617"/>
      <c r="OAM27" s="617"/>
      <c r="OAN27" s="617"/>
      <c r="OAO27" s="617"/>
      <c r="OAP27" s="617"/>
      <c r="OAQ27" s="617"/>
      <c r="OAR27" s="617"/>
      <c r="OAS27" s="617"/>
      <c r="OAT27" s="617"/>
      <c r="OAU27" s="617"/>
      <c r="OAV27" s="617"/>
      <c r="OAW27" s="617"/>
      <c r="OAX27" s="617"/>
      <c r="OAY27" s="617"/>
      <c r="OAZ27" s="617"/>
      <c r="OBA27" s="617"/>
      <c r="OBB27" s="617"/>
      <c r="OBC27" s="617"/>
      <c r="OBD27" s="617"/>
      <c r="OBE27" s="617"/>
      <c r="OBF27" s="617"/>
      <c r="OBG27" s="617"/>
      <c r="OBH27" s="617"/>
      <c r="OBI27" s="617"/>
      <c r="OBJ27" s="617"/>
      <c r="OBK27" s="617"/>
      <c r="OBL27" s="617"/>
      <c r="OBM27" s="617"/>
      <c r="OBN27" s="617"/>
      <c r="OBO27" s="617"/>
      <c r="OBP27" s="617"/>
      <c r="OBQ27" s="617"/>
      <c r="OBR27" s="617"/>
      <c r="OBS27" s="617"/>
      <c r="OBT27" s="617"/>
      <c r="OBU27" s="617"/>
      <c r="OBV27" s="617"/>
      <c r="OBW27" s="617"/>
      <c r="OBX27" s="617"/>
      <c r="OBY27" s="617"/>
      <c r="OBZ27" s="617"/>
      <c r="OCA27" s="617"/>
      <c r="OCB27" s="617"/>
      <c r="OCC27" s="617"/>
      <c r="OCD27" s="617"/>
      <c r="OCE27" s="617"/>
      <c r="OCF27" s="617"/>
      <c r="OCG27" s="617"/>
      <c r="OCH27" s="617"/>
      <c r="OCI27" s="617"/>
      <c r="OCJ27" s="617"/>
      <c r="OCK27" s="617"/>
      <c r="OCL27" s="617"/>
      <c r="OCM27" s="617"/>
      <c r="OCN27" s="617"/>
      <c r="OCO27" s="617"/>
      <c r="OCP27" s="617"/>
      <c r="OCQ27" s="617"/>
      <c r="OCR27" s="617"/>
      <c r="OCS27" s="617"/>
      <c r="OCT27" s="617"/>
      <c r="OCU27" s="617"/>
      <c r="OCV27" s="617"/>
      <c r="OCW27" s="617"/>
      <c r="OCX27" s="617"/>
      <c r="OCY27" s="617"/>
      <c r="OCZ27" s="617"/>
      <c r="ODA27" s="617"/>
      <c r="ODB27" s="617"/>
      <c r="ODC27" s="617"/>
      <c r="ODD27" s="617"/>
      <c r="ODE27" s="617"/>
      <c r="ODF27" s="617"/>
      <c r="ODG27" s="617"/>
      <c r="ODH27" s="617"/>
      <c r="ODI27" s="617"/>
      <c r="ODJ27" s="617"/>
      <c r="ODK27" s="617"/>
      <c r="ODL27" s="617"/>
      <c r="ODM27" s="617"/>
      <c r="ODN27" s="617"/>
      <c r="ODO27" s="617"/>
      <c r="ODP27" s="617"/>
      <c r="ODQ27" s="617"/>
      <c r="ODR27" s="617"/>
      <c r="ODS27" s="617"/>
      <c r="ODT27" s="617"/>
      <c r="ODU27" s="617"/>
      <c r="ODV27" s="617"/>
      <c r="ODW27" s="617"/>
      <c r="ODX27" s="617"/>
      <c r="ODY27" s="617"/>
      <c r="ODZ27" s="617"/>
      <c r="OEA27" s="617"/>
      <c r="OEB27" s="617"/>
      <c r="OEC27" s="617"/>
      <c r="OED27" s="617"/>
      <c r="OEE27" s="617"/>
      <c r="OEF27" s="617"/>
      <c r="OEG27" s="617"/>
      <c r="OEH27" s="617"/>
      <c r="OEI27" s="617"/>
      <c r="OEJ27" s="617"/>
      <c r="OEK27" s="617"/>
      <c r="OEL27" s="617"/>
      <c r="OEM27" s="617"/>
      <c r="OEN27" s="617"/>
      <c r="OEO27" s="617"/>
      <c r="OEP27" s="617"/>
      <c r="OEQ27" s="617"/>
      <c r="OER27" s="617"/>
      <c r="OES27" s="617"/>
      <c r="OET27" s="617"/>
      <c r="OEU27" s="617"/>
      <c r="OEV27" s="617"/>
      <c r="OEW27" s="617"/>
      <c r="OEX27" s="617"/>
      <c r="OEY27" s="617"/>
      <c r="OEZ27" s="617"/>
      <c r="OFA27" s="617"/>
      <c r="OFB27" s="617"/>
      <c r="OFC27" s="617"/>
      <c r="OFD27" s="617"/>
      <c r="OFE27" s="617"/>
      <c r="OFF27" s="617"/>
      <c r="OFG27" s="617"/>
      <c r="OFH27" s="617"/>
      <c r="OFI27" s="617"/>
      <c r="OFJ27" s="617"/>
      <c r="OFK27" s="617"/>
      <c r="OFL27" s="617"/>
      <c r="OFM27" s="617"/>
      <c r="OFN27" s="617"/>
      <c r="OFO27" s="617"/>
      <c r="OFP27" s="617"/>
      <c r="OFQ27" s="617"/>
      <c r="OFR27" s="617"/>
      <c r="OFS27" s="617"/>
      <c r="OFT27" s="617"/>
      <c r="OFU27" s="617"/>
      <c r="OFV27" s="617"/>
      <c r="OFW27" s="617"/>
      <c r="OFX27" s="617"/>
      <c r="OFY27" s="617"/>
      <c r="OFZ27" s="617"/>
      <c r="OGA27" s="617"/>
      <c r="OGB27" s="617"/>
      <c r="OGC27" s="617"/>
      <c r="OGD27" s="617"/>
      <c r="OGE27" s="617"/>
      <c r="OGF27" s="617"/>
      <c r="OGG27" s="617"/>
      <c r="OGH27" s="617"/>
      <c r="OGI27" s="617"/>
      <c r="OGJ27" s="617"/>
      <c r="OGK27" s="617"/>
      <c r="OGL27" s="617"/>
      <c r="OGM27" s="617"/>
      <c r="OGN27" s="617"/>
      <c r="OGO27" s="617"/>
      <c r="OGP27" s="617"/>
      <c r="OGQ27" s="617"/>
      <c r="OGR27" s="617"/>
      <c r="OGS27" s="617"/>
      <c r="OGT27" s="617"/>
      <c r="OGU27" s="617"/>
      <c r="OGV27" s="617"/>
      <c r="OGW27" s="617"/>
      <c r="OGX27" s="617"/>
      <c r="OGY27" s="617"/>
      <c r="OGZ27" s="617"/>
      <c r="OHA27" s="617"/>
      <c r="OHB27" s="617"/>
      <c r="OHC27" s="617"/>
      <c r="OHD27" s="617"/>
      <c r="OHE27" s="617"/>
      <c r="OHF27" s="617"/>
      <c r="OHG27" s="617"/>
      <c r="OHH27" s="617"/>
      <c r="OHI27" s="617"/>
      <c r="OHJ27" s="617"/>
      <c r="OHK27" s="617"/>
      <c r="OHL27" s="617"/>
      <c r="OHM27" s="617"/>
      <c r="OHN27" s="617"/>
      <c r="OHO27" s="617"/>
      <c r="OHP27" s="617"/>
      <c r="OHQ27" s="617"/>
      <c r="OHR27" s="617"/>
      <c r="OHS27" s="617"/>
      <c r="OHT27" s="617"/>
      <c r="OHU27" s="617"/>
      <c r="OHV27" s="617"/>
      <c r="OHW27" s="617"/>
      <c r="OHX27" s="617"/>
      <c r="OHY27" s="617"/>
      <c r="OHZ27" s="617"/>
      <c r="OIA27" s="617"/>
      <c r="OIB27" s="617"/>
      <c r="OIC27" s="617"/>
      <c r="OID27" s="617"/>
      <c r="OIE27" s="617"/>
      <c r="OIF27" s="617"/>
      <c r="OIG27" s="617"/>
      <c r="OIH27" s="617"/>
      <c r="OII27" s="617"/>
      <c r="OIJ27" s="617"/>
      <c r="OIK27" s="617"/>
      <c r="OIL27" s="617"/>
      <c r="OIM27" s="617"/>
      <c r="OIN27" s="617"/>
      <c r="OIO27" s="617"/>
      <c r="OIP27" s="617"/>
      <c r="OIQ27" s="617"/>
      <c r="OIR27" s="617"/>
      <c r="OIS27" s="617"/>
      <c r="OIT27" s="617"/>
      <c r="OIU27" s="617"/>
      <c r="OIV27" s="617"/>
      <c r="OIW27" s="617"/>
      <c r="OIX27" s="617"/>
      <c r="OIY27" s="617"/>
      <c r="OIZ27" s="617"/>
      <c r="OJA27" s="617"/>
      <c r="OJB27" s="617"/>
      <c r="OJC27" s="617"/>
      <c r="OJD27" s="617"/>
      <c r="OJE27" s="617"/>
      <c r="OJF27" s="617"/>
      <c r="OJG27" s="617"/>
      <c r="OJH27" s="617"/>
      <c r="OJI27" s="617"/>
      <c r="OJJ27" s="617"/>
      <c r="OJK27" s="617"/>
      <c r="OJL27" s="617"/>
      <c r="OJM27" s="617"/>
      <c r="OJN27" s="617"/>
      <c r="OJO27" s="617"/>
      <c r="OJP27" s="617"/>
      <c r="OJQ27" s="617"/>
      <c r="OJR27" s="617"/>
      <c r="OJS27" s="617"/>
      <c r="OJT27" s="617"/>
      <c r="OJU27" s="617"/>
      <c r="OJV27" s="617"/>
      <c r="OJW27" s="617"/>
      <c r="OJX27" s="617"/>
      <c r="OJY27" s="617"/>
      <c r="OJZ27" s="617"/>
      <c r="OKA27" s="617"/>
      <c r="OKB27" s="617"/>
      <c r="OKC27" s="617"/>
      <c r="OKD27" s="617"/>
      <c r="OKE27" s="617"/>
      <c r="OKF27" s="617"/>
      <c r="OKG27" s="617"/>
      <c r="OKH27" s="617"/>
      <c r="OKI27" s="617"/>
      <c r="OKJ27" s="617"/>
      <c r="OKK27" s="617"/>
      <c r="OKL27" s="617"/>
      <c r="OKM27" s="617"/>
      <c r="OKN27" s="617"/>
      <c r="OKO27" s="617"/>
      <c r="OKP27" s="617"/>
      <c r="OKQ27" s="617"/>
      <c r="OKR27" s="617"/>
      <c r="OKS27" s="617"/>
      <c r="OKT27" s="617"/>
      <c r="OKU27" s="617"/>
      <c r="OKV27" s="617"/>
      <c r="OKW27" s="617"/>
      <c r="OKX27" s="617"/>
      <c r="OKY27" s="617"/>
      <c r="OKZ27" s="617"/>
      <c r="OLA27" s="617"/>
      <c r="OLB27" s="617"/>
      <c r="OLC27" s="617"/>
      <c r="OLD27" s="617"/>
      <c r="OLE27" s="617"/>
      <c r="OLF27" s="617"/>
      <c r="OLG27" s="617"/>
      <c r="OLH27" s="617"/>
      <c r="OLI27" s="617"/>
      <c r="OLJ27" s="617"/>
      <c r="OLK27" s="617"/>
      <c r="OLL27" s="617"/>
      <c r="OLM27" s="617"/>
      <c r="OLN27" s="617"/>
      <c r="OLO27" s="617"/>
      <c r="OLP27" s="617"/>
      <c r="OLQ27" s="617"/>
      <c r="OLR27" s="617"/>
      <c r="OLS27" s="617"/>
      <c r="OLT27" s="617"/>
      <c r="OLU27" s="617"/>
      <c r="OLV27" s="617"/>
      <c r="OLW27" s="617"/>
      <c r="OLX27" s="617"/>
      <c r="OLY27" s="617"/>
      <c r="OLZ27" s="617"/>
      <c r="OMA27" s="617"/>
      <c r="OMB27" s="617"/>
      <c r="OMC27" s="617"/>
      <c r="OMD27" s="617"/>
      <c r="OME27" s="617"/>
      <c r="OMF27" s="617"/>
      <c r="OMG27" s="617"/>
      <c r="OMH27" s="617"/>
      <c r="OMI27" s="617"/>
      <c r="OMJ27" s="617"/>
      <c r="OMK27" s="617"/>
      <c r="OML27" s="617"/>
      <c r="OMM27" s="617"/>
      <c r="OMN27" s="617"/>
      <c r="OMO27" s="617"/>
      <c r="OMP27" s="617"/>
      <c r="OMQ27" s="617"/>
      <c r="OMR27" s="617"/>
      <c r="OMS27" s="617"/>
      <c r="OMT27" s="617"/>
      <c r="OMU27" s="617"/>
      <c r="OMV27" s="617"/>
      <c r="OMW27" s="617"/>
      <c r="OMX27" s="617"/>
      <c r="OMY27" s="617"/>
      <c r="OMZ27" s="617"/>
      <c r="ONA27" s="617"/>
      <c r="ONB27" s="617"/>
      <c r="ONC27" s="617"/>
      <c r="OND27" s="617"/>
      <c r="ONE27" s="617"/>
      <c r="ONF27" s="617"/>
      <c r="ONG27" s="617"/>
      <c r="ONH27" s="617"/>
      <c r="ONI27" s="617"/>
      <c r="ONJ27" s="617"/>
      <c r="ONK27" s="617"/>
      <c r="ONL27" s="617"/>
      <c r="ONM27" s="617"/>
      <c r="ONN27" s="617"/>
      <c r="ONO27" s="617"/>
      <c r="ONP27" s="617"/>
      <c r="ONQ27" s="617"/>
      <c r="ONR27" s="617"/>
      <c r="ONS27" s="617"/>
      <c r="ONT27" s="617"/>
      <c r="ONU27" s="617"/>
      <c r="ONV27" s="617"/>
      <c r="ONW27" s="617"/>
      <c r="ONX27" s="617"/>
      <c r="ONY27" s="617"/>
      <c r="ONZ27" s="617"/>
      <c r="OOA27" s="617"/>
      <c r="OOB27" s="617"/>
      <c r="OOC27" s="617"/>
      <c r="OOD27" s="617"/>
      <c r="OOE27" s="617"/>
      <c r="OOF27" s="617"/>
      <c r="OOG27" s="617"/>
      <c r="OOH27" s="617"/>
      <c r="OOI27" s="617"/>
      <c r="OOJ27" s="617"/>
      <c r="OOK27" s="617"/>
      <c r="OOL27" s="617"/>
      <c r="OOM27" s="617"/>
      <c r="OON27" s="617"/>
      <c r="OOO27" s="617"/>
      <c r="OOP27" s="617"/>
      <c r="OOQ27" s="617"/>
      <c r="OOR27" s="617"/>
      <c r="OOS27" s="617"/>
      <c r="OOT27" s="617"/>
      <c r="OOU27" s="617"/>
      <c r="OOV27" s="617"/>
      <c r="OOW27" s="617"/>
      <c r="OOX27" s="617"/>
      <c r="OOY27" s="617"/>
      <c r="OOZ27" s="617"/>
      <c r="OPA27" s="617"/>
      <c r="OPB27" s="617"/>
      <c r="OPC27" s="617"/>
      <c r="OPD27" s="617"/>
      <c r="OPE27" s="617"/>
      <c r="OPF27" s="617"/>
      <c r="OPG27" s="617"/>
      <c r="OPH27" s="617"/>
      <c r="OPI27" s="617"/>
      <c r="OPJ27" s="617"/>
      <c r="OPK27" s="617"/>
      <c r="OPL27" s="617"/>
      <c r="OPM27" s="617"/>
      <c r="OPN27" s="617"/>
      <c r="OPO27" s="617"/>
      <c r="OPP27" s="617"/>
      <c r="OPQ27" s="617"/>
      <c r="OPR27" s="617"/>
      <c r="OPS27" s="617"/>
      <c r="OPT27" s="617"/>
      <c r="OPU27" s="617"/>
      <c r="OPV27" s="617"/>
      <c r="OPW27" s="617"/>
      <c r="OPX27" s="617"/>
      <c r="OPY27" s="617"/>
      <c r="OPZ27" s="617"/>
      <c r="OQA27" s="617"/>
      <c r="OQB27" s="617"/>
      <c r="OQC27" s="617"/>
      <c r="OQD27" s="617"/>
      <c r="OQE27" s="617"/>
      <c r="OQF27" s="617"/>
      <c r="OQG27" s="617"/>
      <c r="OQH27" s="617"/>
      <c r="OQI27" s="617"/>
      <c r="OQJ27" s="617"/>
      <c r="OQK27" s="617"/>
      <c r="OQL27" s="617"/>
      <c r="OQM27" s="617"/>
      <c r="OQN27" s="617"/>
      <c r="OQO27" s="617"/>
      <c r="OQP27" s="617"/>
      <c r="OQQ27" s="617"/>
      <c r="OQR27" s="617"/>
      <c r="OQS27" s="617"/>
      <c r="OQT27" s="617"/>
      <c r="OQU27" s="617"/>
      <c r="OQV27" s="617"/>
      <c r="OQW27" s="617"/>
      <c r="OQX27" s="617"/>
      <c r="OQY27" s="617"/>
      <c r="OQZ27" s="617"/>
      <c r="ORA27" s="617"/>
      <c r="ORB27" s="617"/>
      <c r="ORC27" s="617"/>
      <c r="ORD27" s="617"/>
      <c r="ORE27" s="617"/>
      <c r="ORF27" s="617"/>
      <c r="ORG27" s="617"/>
      <c r="ORH27" s="617"/>
      <c r="ORI27" s="617"/>
      <c r="ORJ27" s="617"/>
      <c r="ORK27" s="617"/>
      <c r="ORL27" s="617"/>
      <c r="ORM27" s="617"/>
      <c r="ORN27" s="617"/>
      <c r="ORO27" s="617"/>
      <c r="ORP27" s="617"/>
      <c r="ORQ27" s="617"/>
      <c r="ORR27" s="617"/>
      <c r="ORS27" s="617"/>
      <c r="ORT27" s="617"/>
      <c r="ORU27" s="617"/>
      <c r="ORV27" s="617"/>
      <c r="ORW27" s="617"/>
      <c r="ORX27" s="617"/>
      <c r="ORY27" s="617"/>
      <c r="ORZ27" s="617"/>
      <c r="OSA27" s="617"/>
      <c r="OSB27" s="617"/>
      <c r="OSC27" s="617"/>
      <c r="OSD27" s="617"/>
      <c r="OSE27" s="617"/>
      <c r="OSF27" s="617"/>
      <c r="OSG27" s="617"/>
      <c r="OSH27" s="617"/>
      <c r="OSI27" s="617"/>
      <c r="OSJ27" s="617"/>
      <c r="OSK27" s="617"/>
      <c r="OSL27" s="617"/>
      <c r="OSM27" s="617"/>
      <c r="OSN27" s="617"/>
      <c r="OSO27" s="617"/>
      <c r="OSP27" s="617"/>
      <c r="OSQ27" s="617"/>
      <c r="OSR27" s="617"/>
      <c r="OSS27" s="617"/>
      <c r="OST27" s="617"/>
      <c r="OSU27" s="617"/>
      <c r="OSV27" s="617"/>
      <c r="OSW27" s="617"/>
      <c r="OSX27" s="617"/>
      <c r="OSY27" s="617"/>
      <c r="OSZ27" s="617"/>
      <c r="OTA27" s="617"/>
      <c r="OTB27" s="617"/>
      <c r="OTC27" s="617"/>
      <c r="OTD27" s="617"/>
      <c r="OTE27" s="617"/>
      <c r="OTF27" s="617"/>
      <c r="OTG27" s="617"/>
      <c r="OTH27" s="617"/>
      <c r="OTI27" s="617"/>
      <c r="OTJ27" s="617"/>
      <c r="OTK27" s="617"/>
      <c r="OTL27" s="617"/>
      <c r="OTM27" s="617"/>
      <c r="OTN27" s="617"/>
      <c r="OTO27" s="617"/>
      <c r="OTP27" s="617"/>
      <c r="OTQ27" s="617"/>
      <c r="OTR27" s="617"/>
      <c r="OTS27" s="617"/>
      <c r="OTT27" s="617"/>
      <c r="OTU27" s="617"/>
      <c r="OTV27" s="617"/>
      <c r="OTW27" s="617"/>
      <c r="OTX27" s="617"/>
      <c r="OTY27" s="617"/>
      <c r="OTZ27" s="617"/>
      <c r="OUA27" s="617"/>
      <c r="OUB27" s="617"/>
      <c r="OUC27" s="617"/>
      <c r="OUD27" s="617"/>
      <c r="OUE27" s="617"/>
      <c r="OUF27" s="617"/>
      <c r="OUG27" s="617"/>
      <c r="OUH27" s="617"/>
      <c r="OUI27" s="617"/>
      <c r="OUJ27" s="617"/>
      <c r="OUK27" s="617"/>
      <c r="OUL27" s="617"/>
      <c r="OUM27" s="617"/>
      <c r="OUN27" s="617"/>
      <c r="OUO27" s="617"/>
      <c r="OUP27" s="617"/>
      <c r="OUQ27" s="617"/>
      <c r="OUR27" s="617"/>
      <c r="OUS27" s="617"/>
      <c r="OUT27" s="617"/>
      <c r="OUU27" s="617"/>
      <c r="OUV27" s="617"/>
      <c r="OUW27" s="617"/>
      <c r="OUX27" s="617"/>
      <c r="OUY27" s="617"/>
      <c r="OUZ27" s="617"/>
      <c r="OVA27" s="617"/>
      <c r="OVB27" s="617"/>
      <c r="OVC27" s="617"/>
      <c r="OVD27" s="617"/>
      <c r="OVE27" s="617"/>
      <c r="OVF27" s="617"/>
      <c r="OVG27" s="617"/>
      <c r="OVH27" s="617"/>
      <c r="OVI27" s="617"/>
      <c r="OVJ27" s="617"/>
      <c r="OVK27" s="617"/>
      <c r="OVL27" s="617"/>
      <c r="OVM27" s="617"/>
      <c r="OVN27" s="617"/>
      <c r="OVO27" s="617"/>
      <c r="OVP27" s="617"/>
      <c r="OVQ27" s="617"/>
      <c r="OVR27" s="617"/>
      <c r="OVS27" s="617"/>
      <c r="OVT27" s="617"/>
      <c r="OVU27" s="617"/>
      <c r="OVV27" s="617"/>
      <c r="OVW27" s="617"/>
      <c r="OVX27" s="617"/>
      <c r="OVY27" s="617"/>
      <c r="OVZ27" s="617"/>
      <c r="OWA27" s="617"/>
      <c r="OWB27" s="617"/>
      <c r="OWC27" s="617"/>
      <c r="OWD27" s="617"/>
      <c r="OWE27" s="617"/>
      <c r="OWF27" s="617"/>
      <c r="OWG27" s="617"/>
      <c r="OWH27" s="617"/>
      <c r="OWI27" s="617"/>
      <c r="OWJ27" s="617"/>
      <c r="OWK27" s="617"/>
      <c r="OWL27" s="617"/>
      <c r="OWM27" s="617"/>
      <c r="OWN27" s="617"/>
      <c r="OWO27" s="617"/>
      <c r="OWP27" s="617"/>
      <c r="OWQ27" s="617"/>
      <c r="OWR27" s="617"/>
      <c r="OWS27" s="617"/>
      <c r="OWT27" s="617"/>
      <c r="OWU27" s="617"/>
      <c r="OWV27" s="617"/>
      <c r="OWW27" s="617"/>
      <c r="OWX27" s="617"/>
      <c r="OWY27" s="617"/>
      <c r="OWZ27" s="617"/>
      <c r="OXA27" s="617"/>
      <c r="OXB27" s="617"/>
      <c r="OXC27" s="617"/>
      <c r="OXD27" s="617"/>
      <c r="OXE27" s="617"/>
      <c r="OXF27" s="617"/>
      <c r="OXG27" s="617"/>
      <c r="OXH27" s="617"/>
      <c r="OXI27" s="617"/>
      <c r="OXJ27" s="617"/>
      <c r="OXK27" s="617"/>
      <c r="OXL27" s="617"/>
      <c r="OXM27" s="617"/>
      <c r="OXN27" s="617"/>
      <c r="OXO27" s="617"/>
      <c r="OXP27" s="617"/>
      <c r="OXQ27" s="617"/>
      <c r="OXR27" s="617"/>
      <c r="OXS27" s="617"/>
      <c r="OXT27" s="617"/>
      <c r="OXU27" s="617"/>
      <c r="OXV27" s="617"/>
      <c r="OXW27" s="617"/>
      <c r="OXX27" s="617"/>
      <c r="OXY27" s="617"/>
      <c r="OXZ27" s="617"/>
      <c r="OYA27" s="617"/>
      <c r="OYB27" s="617"/>
      <c r="OYC27" s="617"/>
      <c r="OYD27" s="617"/>
      <c r="OYE27" s="617"/>
      <c r="OYF27" s="617"/>
      <c r="OYG27" s="617"/>
      <c r="OYH27" s="617"/>
      <c r="OYI27" s="617"/>
      <c r="OYJ27" s="617"/>
      <c r="OYK27" s="617"/>
      <c r="OYL27" s="617"/>
      <c r="OYM27" s="617"/>
      <c r="OYN27" s="617"/>
      <c r="OYO27" s="617"/>
      <c r="OYP27" s="617"/>
      <c r="OYQ27" s="617"/>
      <c r="OYR27" s="617"/>
      <c r="OYS27" s="617"/>
      <c r="OYT27" s="617"/>
      <c r="OYU27" s="617"/>
      <c r="OYV27" s="617"/>
      <c r="OYW27" s="617"/>
      <c r="OYX27" s="617"/>
      <c r="OYY27" s="617"/>
      <c r="OYZ27" s="617"/>
      <c r="OZA27" s="617"/>
      <c r="OZB27" s="617"/>
      <c r="OZC27" s="617"/>
      <c r="OZD27" s="617"/>
      <c r="OZE27" s="617"/>
      <c r="OZF27" s="617"/>
      <c r="OZG27" s="617"/>
      <c r="OZH27" s="617"/>
      <c r="OZI27" s="617"/>
      <c r="OZJ27" s="617"/>
      <c r="OZK27" s="617"/>
      <c r="OZL27" s="617"/>
      <c r="OZM27" s="617"/>
      <c r="OZN27" s="617"/>
      <c r="OZO27" s="617"/>
      <c r="OZP27" s="617"/>
      <c r="OZQ27" s="617"/>
      <c r="OZR27" s="617"/>
      <c r="OZS27" s="617"/>
      <c r="OZT27" s="617"/>
      <c r="OZU27" s="617"/>
      <c r="OZV27" s="617"/>
      <c r="OZW27" s="617"/>
      <c r="OZX27" s="617"/>
      <c r="OZY27" s="617"/>
      <c r="OZZ27" s="617"/>
      <c r="PAA27" s="617"/>
      <c r="PAB27" s="617"/>
      <c r="PAC27" s="617"/>
      <c r="PAD27" s="617"/>
      <c r="PAE27" s="617"/>
      <c r="PAF27" s="617"/>
      <c r="PAG27" s="617"/>
      <c r="PAH27" s="617"/>
      <c r="PAI27" s="617"/>
      <c r="PAJ27" s="617"/>
      <c r="PAK27" s="617"/>
      <c r="PAL27" s="617"/>
      <c r="PAM27" s="617"/>
      <c r="PAN27" s="617"/>
      <c r="PAO27" s="617"/>
      <c r="PAP27" s="617"/>
      <c r="PAQ27" s="617"/>
      <c r="PAR27" s="617"/>
      <c r="PAS27" s="617"/>
      <c r="PAT27" s="617"/>
      <c r="PAU27" s="617"/>
      <c r="PAV27" s="617"/>
      <c r="PAW27" s="617"/>
      <c r="PAX27" s="617"/>
      <c r="PAY27" s="617"/>
      <c r="PAZ27" s="617"/>
      <c r="PBA27" s="617"/>
      <c r="PBB27" s="617"/>
      <c r="PBC27" s="617"/>
      <c r="PBD27" s="617"/>
      <c r="PBE27" s="617"/>
      <c r="PBF27" s="617"/>
      <c r="PBG27" s="617"/>
      <c r="PBH27" s="617"/>
      <c r="PBI27" s="617"/>
      <c r="PBJ27" s="617"/>
      <c r="PBK27" s="617"/>
      <c r="PBL27" s="617"/>
      <c r="PBM27" s="617"/>
      <c r="PBN27" s="617"/>
      <c r="PBO27" s="617"/>
      <c r="PBP27" s="617"/>
      <c r="PBQ27" s="617"/>
      <c r="PBR27" s="617"/>
      <c r="PBS27" s="617"/>
      <c r="PBT27" s="617"/>
      <c r="PBU27" s="617"/>
      <c r="PBV27" s="617"/>
      <c r="PBW27" s="617"/>
      <c r="PBX27" s="617"/>
      <c r="PBY27" s="617"/>
      <c r="PBZ27" s="617"/>
      <c r="PCA27" s="617"/>
      <c r="PCB27" s="617"/>
      <c r="PCC27" s="617"/>
      <c r="PCD27" s="617"/>
      <c r="PCE27" s="617"/>
      <c r="PCF27" s="617"/>
      <c r="PCG27" s="617"/>
      <c r="PCH27" s="617"/>
      <c r="PCI27" s="617"/>
      <c r="PCJ27" s="617"/>
      <c r="PCK27" s="617"/>
      <c r="PCL27" s="617"/>
      <c r="PCM27" s="617"/>
      <c r="PCN27" s="617"/>
      <c r="PCO27" s="617"/>
      <c r="PCP27" s="617"/>
      <c r="PCQ27" s="617"/>
      <c r="PCR27" s="617"/>
      <c r="PCS27" s="617"/>
      <c r="PCT27" s="617"/>
      <c r="PCU27" s="617"/>
      <c r="PCV27" s="617"/>
      <c r="PCW27" s="617"/>
      <c r="PCX27" s="617"/>
      <c r="PCY27" s="617"/>
      <c r="PCZ27" s="617"/>
      <c r="PDA27" s="617"/>
      <c r="PDB27" s="617"/>
      <c r="PDC27" s="617"/>
      <c r="PDD27" s="617"/>
      <c r="PDE27" s="617"/>
      <c r="PDF27" s="617"/>
      <c r="PDG27" s="617"/>
      <c r="PDH27" s="617"/>
      <c r="PDI27" s="617"/>
      <c r="PDJ27" s="617"/>
      <c r="PDK27" s="617"/>
      <c r="PDL27" s="617"/>
      <c r="PDM27" s="617"/>
      <c r="PDN27" s="617"/>
      <c r="PDO27" s="617"/>
      <c r="PDP27" s="617"/>
      <c r="PDQ27" s="617"/>
      <c r="PDR27" s="617"/>
      <c r="PDS27" s="617"/>
      <c r="PDT27" s="617"/>
      <c r="PDU27" s="617"/>
      <c r="PDV27" s="617"/>
      <c r="PDW27" s="617"/>
      <c r="PDX27" s="617"/>
      <c r="PDY27" s="617"/>
      <c r="PDZ27" s="617"/>
      <c r="PEA27" s="617"/>
      <c r="PEB27" s="617"/>
      <c r="PEC27" s="617"/>
      <c r="PED27" s="617"/>
      <c r="PEE27" s="617"/>
      <c r="PEF27" s="617"/>
      <c r="PEG27" s="617"/>
      <c r="PEH27" s="617"/>
      <c r="PEI27" s="617"/>
      <c r="PEJ27" s="617"/>
      <c r="PEK27" s="617"/>
      <c r="PEL27" s="617"/>
      <c r="PEM27" s="617"/>
      <c r="PEN27" s="617"/>
      <c r="PEO27" s="617"/>
      <c r="PEP27" s="617"/>
      <c r="PEQ27" s="617"/>
      <c r="PER27" s="617"/>
      <c r="PES27" s="617"/>
      <c r="PET27" s="617"/>
      <c r="PEU27" s="617"/>
      <c r="PEV27" s="617"/>
      <c r="PEW27" s="617"/>
      <c r="PEX27" s="617"/>
      <c r="PEY27" s="617"/>
      <c r="PEZ27" s="617"/>
      <c r="PFA27" s="617"/>
      <c r="PFB27" s="617"/>
      <c r="PFC27" s="617"/>
      <c r="PFD27" s="617"/>
      <c r="PFE27" s="617"/>
      <c r="PFF27" s="617"/>
      <c r="PFG27" s="617"/>
      <c r="PFH27" s="617"/>
      <c r="PFI27" s="617"/>
      <c r="PFJ27" s="617"/>
      <c r="PFK27" s="617"/>
      <c r="PFL27" s="617"/>
      <c r="PFM27" s="617"/>
      <c r="PFN27" s="617"/>
      <c r="PFO27" s="617"/>
      <c r="PFP27" s="617"/>
      <c r="PFQ27" s="617"/>
      <c r="PFR27" s="617"/>
      <c r="PFS27" s="617"/>
      <c r="PFT27" s="617"/>
      <c r="PFU27" s="617"/>
      <c r="PFV27" s="617"/>
      <c r="PFW27" s="617"/>
      <c r="PFX27" s="617"/>
      <c r="PFY27" s="617"/>
      <c r="PFZ27" s="617"/>
      <c r="PGA27" s="617"/>
      <c r="PGB27" s="617"/>
      <c r="PGC27" s="617"/>
      <c r="PGD27" s="617"/>
      <c r="PGE27" s="617"/>
      <c r="PGF27" s="617"/>
      <c r="PGG27" s="617"/>
      <c r="PGH27" s="617"/>
      <c r="PGI27" s="617"/>
      <c r="PGJ27" s="617"/>
      <c r="PGK27" s="617"/>
      <c r="PGL27" s="617"/>
      <c r="PGM27" s="617"/>
      <c r="PGN27" s="617"/>
      <c r="PGO27" s="617"/>
      <c r="PGP27" s="617"/>
      <c r="PGQ27" s="617"/>
      <c r="PGR27" s="617"/>
      <c r="PGS27" s="617"/>
      <c r="PGT27" s="617"/>
      <c r="PGU27" s="617"/>
      <c r="PGV27" s="617"/>
      <c r="PGW27" s="617"/>
      <c r="PGX27" s="617"/>
      <c r="PGY27" s="617"/>
      <c r="PGZ27" s="617"/>
      <c r="PHA27" s="617"/>
      <c r="PHB27" s="617"/>
      <c r="PHC27" s="617"/>
      <c r="PHD27" s="617"/>
      <c r="PHE27" s="617"/>
      <c r="PHF27" s="617"/>
      <c r="PHG27" s="617"/>
      <c r="PHH27" s="617"/>
      <c r="PHI27" s="617"/>
      <c r="PHJ27" s="617"/>
      <c r="PHK27" s="617"/>
      <c r="PHL27" s="617"/>
      <c r="PHM27" s="617"/>
      <c r="PHN27" s="617"/>
      <c r="PHO27" s="617"/>
      <c r="PHP27" s="617"/>
      <c r="PHQ27" s="617"/>
      <c r="PHR27" s="617"/>
      <c r="PHS27" s="617"/>
      <c r="PHT27" s="617"/>
      <c r="PHU27" s="617"/>
      <c r="PHV27" s="617"/>
      <c r="PHW27" s="617"/>
      <c r="PHX27" s="617"/>
      <c r="PHY27" s="617"/>
      <c r="PHZ27" s="617"/>
      <c r="PIA27" s="617"/>
      <c r="PIB27" s="617"/>
      <c r="PIC27" s="617"/>
      <c r="PID27" s="617"/>
      <c r="PIE27" s="617"/>
      <c r="PIF27" s="617"/>
      <c r="PIG27" s="617"/>
      <c r="PIH27" s="617"/>
      <c r="PII27" s="617"/>
      <c r="PIJ27" s="617"/>
      <c r="PIK27" s="617"/>
      <c r="PIL27" s="617"/>
      <c r="PIM27" s="617"/>
      <c r="PIN27" s="617"/>
      <c r="PIO27" s="617"/>
      <c r="PIP27" s="617"/>
      <c r="PIQ27" s="617"/>
      <c r="PIR27" s="617"/>
      <c r="PIS27" s="617"/>
      <c r="PIT27" s="617"/>
      <c r="PIU27" s="617"/>
      <c r="PIV27" s="617"/>
      <c r="PIW27" s="617"/>
      <c r="PIX27" s="617"/>
      <c r="PIY27" s="617"/>
      <c r="PIZ27" s="617"/>
      <c r="PJA27" s="617"/>
      <c r="PJB27" s="617"/>
      <c r="PJC27" s="617"/>
      <c r="PJD27" s="617"/>
      <c r="PJE27" s="617"/>
      <c r="PJF27" s="617"/>
      <c r="PJG27" s="617"/>
      <c r="PJH27" s="617"/>
      <c r="PJI27" s="617"/>
      <c r="PJJ27" s="617"/>
      <c r="PJK27" s="617"/>
      <c r="PJL27" s="617"/>
      <c r="PJM27" s="617"/>
      <c r="PJN27" s="617"/>
      <c r="PJO27" s="617"/>
      <c r="PJP27" s="617"/>
      <c r="PJQ27" s="617"/>
      <c r="PJR27" s="617"/>
      <c r="PJS27" s="617"/>
      <c r="PJT27" s="617"/>
      <c r="PJU27" s="617"/>
      <c r="PJV27" s="617"/>
      <c r="PJW27" s="617"/>
      <c r="PJX27" s="617"/>
      <c r="PJY27" s="617"/>
      <c r="PJZ27" s="617"/>
      <c r="PKA27" s="617"/>
      <c r="PKB27" s="617"/>
      <c r="PKC27" s="617"/>
      <c r="PKD27" s="617"/>
      <c r="PKE27" s="617"/>
      <c r="PKF27" s="617"/>
      <c r="PKG27" s="617"/>
      <c r="PKH27" s="617"/>
      <c r="PKI27" s="617"/>
      <c r="PKJ27" s="617"/>
      <c r="PKK27" s="617"/>
      <c r="PKL27" s="617"/>
      <c r="PKM27" s="617"/>
      <c r="PKN27" s="617"/>
      <c r="PKO27" s="617"/>
      <c r="PKP27" s="617"/>
      <c r="PKQ27" s="617"/>
      <c r="PKR27" s="617"/>
      <c r="PKS27" s="617"/>
      <c r="PKT27" s="617"/>
      <c r="PKU27" s="617"/>
      <c r="PKV27" s="617"/>
      <c r="PKW27" s="617"/>
      <c r="PKX27" s="617"/>
      <c r="PKY27" s="617"/>
      <c r="PKZ27" s="617"/>
      <c r="PLA27" s="617"/>
      <c r="PLB27" s="617"/>
      <c r="PLC27" s="617"/>
      <c r="PLD27" s="617"/>
      <c r="PLE27" s="617"/>
      <c r="PLF27" s="617"/>
      <c r="PLG27" s="617"/>
      <c r="PLH27" s="617"/>
      <c r="PLI27" s="617"/>
      <c r="PLJ27" s="617"/>
      <c r="PLK27" s="617"/>
      <c r="PLL27" s="617"/>
      <c r="PLM27" s="617"/>
      <c r="PLN27" s="617"/>
      <c r="PLO27" s="617"/>
      <c r="PLP27" s="617"/>
      <c r="PLQ27" s="617"/>
      <c r="PLR27" s="617"/>
      <c r="PLS27" s="617"/>
      <c r="PLT27" s="617"/>
      <c r="PLU27" s="617"/>
      <c r="PLV27" s="617"/>
      <c r="PLW27" s="617"/>
      <c r="PLX27" s="617"/>
      <c r="PLY27" s="617"/>
      <c r="PLZ27" s="617"/>
      <c r="PMA27" s="617"/>
      <c r="PMB27" s="617"/>
      <c r="PMC27" s="617"/>
      <c r="PMD27" s="617"/>
      <c r="PME27" s="617"/>
      <c r="PMF27" s="617"/>
      <c r="PMG27" s="617"/>
      <c r="PMH27" s="617"/>
      <c r="PMI27" s="617"/>
      <c r="PMJ27" s="617"/>
      <c r="PMK27" s="617"/>
      <c r="PML27" s="617"/>
      <c r="PMM27" s="617"/>
      <c r="PMN27" s="617"/>
      <c r="PMO27" s="617"/>
      <c r="PMP27" s="617"/>
      <c r="PMQ27" s="617"/>
      <c r="PMR27" s="617"/>
      <c r="PMS27" s="617"/>
      <c r="PMT27" s="617"/>
      <c r="PMU27" s="617"/>
      <c r="PMV27" s="617"/>
      <c r="PMW27" s="617"/>
      <c r="PMX27" s="617"/>
      <c r="PMY27" s="617"/>
      <c r="PMZ27" s="617"/>
      <c r="PNA27" s="617"/>
      <c r="PNB27" s="617"/>
      <c r="PNC27" s="617"/>
      <c r="PND27" s="617"/>
      <c r="PNE27" s="617"/>
      <c r="PNF27" s="617"/>
      <c r="PNG27" s="617"/>
      <c r="PNH27" s="617"/>
      <c r="PNI27" s="617"/>
      <c r="PNJ27" s="617"/>
      <c r="PNK27" s="617"/>
      <c r="PNL27" s="617"/>
      <c r="PNM27" s="617"/>
      <c r="PNN27" s="617"/>
      <c r="PNO27" s="617"/>
      <c r="PNP27" s="617"/>
      <c r="PNQ27" s="617"/>
      <c r="PNR27" s="617"/>
      <c r="PNS27" s="617"/>
      <c r="PNT27" s="617"/>
      <c r="PNU27" s="617"/>
      <c r="PNV27" s="617"/>
      <c r="PNW27" s="617"/>
      <c r="PNX27" s="617"/>
      <c r="PNY27" s="617"/>
      <c r="PNZ27" s="617"/>
      <c r="POA27" s="617"/>
      <c r="POB27" s="617"/>
      <c r="POC27" s="617"/>
      <c r="POD27" s="617"/>
      <c r="POE27" s="617"/>
      <c r="POF27" s="617"/>
      <c r="POG27" s="617"/>
      <c r="POH27" s="617"/>
      <c r="POI27" s="617"/>
      <c r="POJ27" s="617"/>
      <c r="POK27" s="617"/>
      <c r="POL27" s="617"/>
      <c r="POM27" s="617"/>
      <c r="PON27" s="617"/>
      <c r="POO27" s="617"/>
      <c r="POP27" s="617"/>
      <c r="POQ27" s="617"/>
      <c r="POR27" s="617"/>
      <c r="POS27" s="617"/>
      <c r="POT27" s="617"/>
      <c r="POU27" s="617"/>
      <c r="POV27" s="617"/>
      <c r="POW27" s="617"/>
      <c r="POX27" s="617"/>
      <c r="POY27" s="617"/>
      <c r="POZ27" s="617"/>
      <c r="PPA27" s="617"/>
      <c r="PPB27" s="617"/>
      <c r="PPC27" s="617"/>
      <c r="PPD27" s="617"/>
      <c r="PPE27" s="617"/>
      <c r="PPF27" s="617"/>
      <c r="PPG27" s="617"/>
      <c r="PPH27" s="617"/>
      <c r="PPI27" s="617"/>
      <c r="PPJ27" s="617"/>
      <c r="PPK27" s="617"/>
      <c r="PPL27" s="617"/>
      <c r="PPM27" s="617"/>
      <c r="PPN27" s="617"/>
      <c r="PPO27" s="617"/>
      <c r="PPP27" s="617"/>
      <c r="PPQ27" s="617"/>
      <c r="PPR27" s="617"/>
      <c r="PPS27" s="617"/>
      <c r="PPT27" s="617"/>
      <c r="PPU27" s="617"/>
      <c r="PPV27" s="617"/>
      <c r="PPW27" s="617"/>
      <c r="PPX27" s="617"/>
      <c r="PPY27" s="617"/>
      <c r="PPZ27" s="617"/>
      <c r="PQA27" s="617"/>
      <c r="PQB27" s="617"/>
      <c r="PQC27" s="617"/>
      <c r="PQD27" s="617"/>
      <c r="PQE27" s="617"/>
      <c r="PQF27" s="617"/>
      <c r="PQG27" s="617"/>
      <c r="PQH27" s="617"/>
      <c r="PQI27" s="617"/>
      <c r="PQJ27" s="617"/>
      <c r="PQK27" s="617"/>
      <c r="PQL27" s="617"/>
      <c r="PQM27" s="617"/>
      <c r="PQN27" s="617"/>
      <c r="PQO27" s="617"/>
      <c r="PQP27" s="617"/>
      <c r="PQQ27" s="617"/>
      <c r="PQR27" s="617"/>
      <c r="PQS27" s="617"/>
      <c r="PQT27" s="617"/>
      <c r="PQU27" s="617"/>
      <c r="PQV27" s="617"/>
      <c r="PQW27" s="617"/>
      <c r="PQX27" s="617"/>
      <c r="PQY27" s="617"/>
      <c r="PQZ27" s="617"/>
      <c r="PRA27" s="617"/>
      <c r="PRB27" s="617"/>
      <c r="PRC27" s="617"/>
      <c r="PRD27" s="617"/>
      <c r="PRE27" s="617"/>
      <c r="PRF27" s="617"/>
      <c r="PRG27" s="617"/>
      <c r="PRH27" s="617"/>
      <c r="PRI27" s="617"/>
      <c r="PRJ27" s="617"/>
      <c r="PRK27" s="617"/>
      <c r="PRL27" s="617"/>
      <c r="PRM27" s="617"/>
      <c r="PRN27" s="617"/>
      <c r="PRO27" s="617"/>
      <c r="PRP27" s="617"/>
      <c r="PRQ27" s="617"/>
      <c r="PRR27" s="617"/>
      <c r="PRS27" s="617"/>
      <c r="PRT27" s="617"/>
      <c r="PRU27" s="617"/>
      <c r="PRV27" s="617"/>
      <c r="PRW27" s="617"/>
      <c r="PRX27" s="617"/>
      <c r="PRY27" s="617"/>
      <c r="PRZ27" s="617"/>
      <c r="PSA27" s="617"/>
      <c r="PSB27" s="617"/>
      <c r="PSC27" s="617"/>
      <c r="PSD27" s="617"/>
      <c r="PSE27" s="617"/>
      <c r="PSF27" s="617"/>
      <c r="PSG27" s="617"/>
      <c r="PSH27" s="617"/>
      <c r="PSI27" s="617"/>
      <c r="PSJ27" s="617"/>
      <c r="PSK27" s="617"/>
      <c r="PSL27" s="617"/>
      <c r="PSM27" s="617"/>
      <c r="PSN27" s="617"/>
      <c r="PSO27" s="617"/>
      <c r="PSP27" s="617"/>
      <c r="PSQ27" s="617"/>
      <c r="PSR27" s="617"/>
      <c r="PSS27" s="617"/>
      <c r="PST27" s="617"/>
      <c r="PSU27" s="617"/>
      <c r="PSV27" s="617"/>
      <c r="PSW27" s="617"/>
      <c r="PSX27" s="617"/>
      <c r="PSY27" s="617"/>
      <c r="PSZ27" s="617"/>
      <c r="PTA27" s="617"/>
      <c r="PTB27" s="617"/>
      <c r="PTC27" s="617"/>
      <c r="PTD27" s="617"/>
      <c r="PTE27" s="617"/>
      <c r="PTF27" s="617"/>
      <c r="PTG27" s="617"/>
      <c r="PTH27" s="617"/>
      <c r="PTI27" s="617"/>
      <c r="PTJ27" s="617"/>
      <c r="PTK27" s="617"/>
      <c r="PTL27" s="617"/>
      <c r="PTM27" s="617"/>
      <c r="PTN27" s="617"/>
      <c r="PTO27" s="617"/>
      <c r="PTP27" s="617"/>
      <c r="PTQ27" s="617"/>
      <c r="PTR27" s="617"/>
      <c r="PTS27" s="617"/>
      <c r="PTT27" s="617"/>
      <c r="PTU27" s="617"/>
      <c r="PTV27" s="617"/>
      <c r="PTW27" s="617"/>
      <c r="PTX27" s="617"/>
      <c r="PTY27" s="617"/>
      <c r="PTZ27" s="617"/>
      <c r="PUA27" s="617"/>
      <c r="PUB27" s="617"/>
      <c r="PUC27" s="617"/>
      <c r="PUD27" s="617"/>
      <c r="PUE27" s="617"/>
      <c r="PUF27" s="617"/>
      <c r="PUG27" s="617"/>
      <c r="PUH27" s="617"/>
      <c r="PUI27" s="617"/>
      <c r="PUJ27" s="617"/>
      <c r="PUK27" s="617"/>
      <c r="PUL27" s="617"/>
      <c r="PUM27" s="617"/>
      <c r="PUN27" s="617"/>
      <c r="PUO27" s="617"/>
      <c r="PUP27" s="617"/>
      <c r="PUQ27" s="617"/>
      <c r="PUR27" s="617"/>
      <c r="PUS27" s="617"/>
      <c r="PUT27" s="617"/>
      <c r="PUU27" s="617"/>
      <c r="PUV27" s="617"/>
      <c r="PUW27" s="617"/>
      <c r="PUX27" s="617"/>
      <c r="PUY27" s="617"/>
      <c r="PUZ27" s="617"/>
      <c r="PVA27" s="617"/>
      <c r="PVB27" s="617"/>
      <c r="PVC27" s="617"/>
      <c r="PVD27" s="617"/>
      <c r="PVE27" s="617"/>
      <c r="PVF27" s="617"/>
      <c r="PVG27" s="617"/>
      <c r="PVH27" s="617"/>
      <c r="PVI27" s="617"/>
      <c r="PVJ27" s="617"/>
      <c r="PVK27" s="617"/>
      <c r="PVL27" s="617"/>
      <c r="PVM27" s="617"/>
      <c r="PVN27" s="617"/>
      <c r="PVO27" s="617"/>
      <c r="PVP27" s="617"/>
      <c r="PVQ27" s="617"/>
      <c r="PVR27" s="617"/>
      <c r="PVS27" s="617"/>
      <c r="PVT27" s="617"/>
      <c r="PVU27" s="617"/>
      <c r="PVV27" s="617"/>
      <c r="PVW27" s="617"/>
      <c r="PVX27" s="617"/>
      <c r="PVY27" s="617"/>
      <c r="PVZ27" s="617"/>
      <c r="PWA27" s="617"/>
      <c r="PWB27" s="617"/>
      <c r="PWC27" s="617"/>
      <c r="PWD27" s="617"/>
      <c r="PWE27" s="617"/>
      <c r="PWF27" s="617"/>
      <c r="PWG27" s="617"/>
      <c r="PWH27" s="617"/>
      <c r="PWI27" s="617"/>
      <c r="PWJ27" s="617"/>
      <c r="PWK27" s="617"/>
      <c r="PWL27" s="617"/>
      <c r="PWM27" s="617"/>
      <c r="PWN27" s="617"/>
      <c r="PWO27" s="617"/>
      <c r="PWP27" s="617"/>
      <c r="PWQ27" s="617"/>
      <c r="PWR27" s="617"/>
      <c r="PWS27" s="617"/>
      <c r="PWT27" s="617"/>
      <c r="PWU27" s="617"/>
      <c r="PWV27" s="617"/>
      <c r="PWW27" s="617"/>
      <c r="PWX27" s="617"/>
      <c r="PWY27" s="617"/>
      <c r="PWZ27" s="617"/>
      <c r="PXA27" s="617"/>
      <c r="PXB27" s="617"/>
      <c r="PXC27" s="617"/>
      <c r="PXD27" s="617"/>
      <c r="PXE27" s="617"/>
      <c r="PXF27" s="617"/>
      <c r="PXG27" s="617"/>
      <c r="PXH27" s="617"/>
      <c r="PXI27" s="617"/>
      <c r="PXJ27" s="617"/>
      <c r="PXK27" s="617"/>
      <c r="PXL27" s="617"/>
      <c r="PXM27" s="617"/>
      <c r="PXN27" s="617"/>
      <c r="PXO27" s="617"/>
      <c r="PXP27" s="617"/>
      <c r="PXQ27" s="617"/>
      <c r="PXR27" s="617"/>
      <c r="PXS27" s="617"/>
      <c r="PXT27" s="617"/>
      <c r="PXU27" s="617"/>
      <c r="PXV27" s="617"/>
      <c r="PXW27" s="617"/>
      <c r="PXX27" s="617"/>
      <c r="PXY27" s="617"/>
      <c r="PXZ27" s="617"/>
      <c r="PYA27" s="617"/>
      <c r="PYB27" s="617"/>
      <c r="PYC27" s="617"/>
      <c r="PYD27" s="617"/>
      <c r="PYE27" s="617"/>
      <c r="PYF27" s="617"/>
      <c r="PYG27" s="617"/>
      <c r="PYH27" s="617"/>
      <c r="PYI27" s="617"/>
      <c r="PYJ27" s="617"/>
      <c r="PYK27" s="617"/>
      <c r="PYL27" s="617"/>
      <c r="PYM27" s="617"/>
      <c r="PYN27" s="617"/>
      <c r="PYO27" s="617"/>
      <c r="PYP27" s="617"/>
      <c r="PYQ27" s="617"/>
      <c r="PYR27" s="617"/>
      <c r="PYS27" s="617"/>
      <c r="PYT27" s="617"/>
      <c r="PYU27" s="617"/>
      <c r="PYV27" s="617"/>
      <c r="PYW27" s="617"/>
      <c r="PYX27" s="617"/>
      <c r="PYY27" s="617"/>
      <c r="PYZ27" s="617"/>
      <c r="PZA27" s="617"/>
      <c r="PZB27" s="617"/>
      <c r="PZC27" s="617"/>
      <c r="PZD27" s="617"/>
      <c r="PZE27" s="617"/>
      <c r="PZF27" s="617"/>
      <c r="PZG27" s="617"/>
      <c r="PZH27" s="617"/>
      <c r="PZI27" s="617"/>
      <c r="PZJ27" s="617"/>
      <c r="PZK27" s="617"/>
      <c r="PZL27" s="617"/>
      <c r="PZM27" s="617"/>
      <c r="PZN27" s="617"/>
      <c r="PZO27" s="617"/>
      <c r="PZP27" s="617"/>
      <c r="PZQ27" s="617"/>
      <c r="PZR27" s="617"/>
      <c r="PZS27" s="617"/>
      <c r="PZT27" s="617"/>
      <c r="PZU27" s="617"/>
      <c r="PZV27" s="617"/>
      <c r="PZW27" s="617"/>
      <c r="PZX27" s="617"/>
      <c r="PZY27" s="617"/>
      <c r="PZZ27" s="617"/>
      <c r="QAA27" s="617"/>
      <c r="QAB27" s="617"/>
      <c r="QAC27" s="617"/>
      <c r="QAD27" s="617"/>
      <c r="QAE27" s="617"/>
      <c r="QAF27" s="617"/>
      <c r="QAG27" s="617"/>
      <c r="QAH27" s="617"/>
      <c r="QAI27" s="617"/>
      <c r="QAJ27" s="617"/>
      <c r="QAK27" s="617"/>
      <c r="QAL27" s="617"/>
      <c r="QAM27" s="617"/>
      <c r="QAN27" s="617"/>
      <c r="QAO27" s="617"/>
      <c r="QAP27" s="617"/>
      <c r="QAQ27" s="617"/>
      <c r="QAR27" s="617"/>
      <c r="QAS27" s="617"/>
      <c r="QAT27" s="617"/>
      <c r="QAU27" s="617"/>
      <c r="QAV27" s="617"/>
      <c r="QAW27" s="617"/>
      <c r="QAX27" s="617"/>
      <c r="QAY27" s="617"/>
      <c r="QAZ27" s="617"/>
      <c r="QBA27" s="617"/>
      <c r="QBB27" s="617"/>
      <c r="QBC27" s="617"/>
      <c r="QBD27" s="617"/>
      <c r="QBE27" s="617"/>
      <c r="QBF27" s="617"/>
      <c r="QBG27" s="617"/>
      <c r="QBH27" s="617"/>
      <c r="QBI27" s="617"/>
      <c r="QBJ27" s="617"/>
      <c r="QBK27" s="617"/>
      <c r="QBL27" s="617"/>
      <c r="QBM27" s="617"/>
      <c r="QBN27" s="617"/>
      <c r="QBO27" s="617"/>
      <c r="QBP27" s="617"/>
      <c r="QBQ27" s="617"/>
      <c r="QBR27" s="617"/>
      <c r="QBS27" s="617"/>
      <c r="QBT27" s="617"/>
      <c r="QBU27" s="617"/>
      <c r="QBV27" s="617"/>
      <c r="QBW27" s="617"/>
      <c r="QBX27" s="617"/>
      <c r="QBY27" s="617"/>
      <c r="QBZ27" s="617"/>
      <c r="QCA27" s="617"/>
      <c r="QCB27" s="617"/>
      <c r="QCC27" s="617"/>
      <c r="QCD27" s="617"/>
      <c r="QCE27" s="617"/>
      <c r="QCF27" s="617"/>
      <c r="QCG27" s="617"/>
      <c r="QCH27" s="617"/>
      <c r="QCI27" s="617"/>
      <c r="QCJ27" s="617"/>
      <c r="QCK27" s="617"/>
      <c r="QCL27" s="617"/>
      <c r="QCM27" s="617"/>
      <c r="QCN27" s="617"/>
      <c r="QCO27" s="617"/>
      <c r="QCP27" s="617"/>
      <c r="QCQ27" s="617"/>
      <c r="QCR27" s="617"/>
      <c r="QCS27" s="617"/>
      <c r="QCT27" s="617"/>
      <c r="QCU27" s="617"/>
      <c r="QCV27" s="617"/>
      <c r="QCW27" s="617"/>
      <c r="QCX27" s="617"/>
      <c r="QCY27" s="617"/>
      <c r="QCZ27" s="617"/>
      <c r="QDA27" s="617"/>
      <c r="QDB27" s="617"/>
      <c r="QDC27" s="617"/>
      <c r="QDD27" s="617"/>
      <c r="QDE27" s="617"/>
      <c r="QDF27" s="617"/>
      <c r="QDG27" s="617"/>
      <c r="QDH27" s="617"/>
      <c r="QDI27" s="617"/>
      <c r="QDJ27" s="617"/>
      <c r="QDK27" s="617"/>
      <c r="QDL27" s="617"/>
      <c r="QDM27" s="617"/>
      <c r="QDN27" s="617"/>
      <c r="QDO27" s="617"/>
      <c r="QDP27" s="617"/>
      <c r="QDQ27" s="617"/>
      <c r="QDR27" s="617"/>
      <c r="QDS27" s="617"/>
      <c r="QDT27" s="617"/>
      <c r="QDU27" s="617"/>
      <c r="QDV27" s="617"/>
      <c r="QDW27" s="617"/>
      <c r="QDX27" s="617"/>
      <c r="QDY27" s="617"/>
      <c r="QDZ27" s="617"/>
      <c r="QEA27" s="617"/>
      <c r="QEB27" s="617"/>
      <c r="QEC27" s="617"/>
      <c r="QED27" s="617"/>
      <c r="QEE27" s="617"/>
      <c r="QEF27" s="617"/>
      <c r="QEG27" s="617"/>
      <c r="QEH27" s="617"/>
      <c r="QEI27" s="617"/>
      <c r="QEJ27" s="617"/>
      <c r="QEK27" s="617"/>
      <c r="QEL27" s="617"/>
      <c r="QEM27" s="617"/>
      <c r="QEN27" s="617"/>
      <c r="QEO27" s="617"/>
      <c r="QEP27" s="617"/>
      <c r="QEQ27" s="617"/>
      <c r="QER27" s="617"/>
      <c r="QES27" s="617"/>
      <c r="QET27" s="617"/>
      <c r="QEU27" s="617"/>
      <c r="QEV27" s="617"/>
      <c r="QEW27" s="617"/>
      <c r="QEX27" s="617"/>
      <c r="QEY27" s="617"/>
      <c r="QEZ27" s="617"/>
      <c r="QFA27" s="617"/>
      <c r="QFB27" s="617"/>
      <c r="QFC27" s="617"/>
      <c r="QFD27" s="617"/>
      <c r="QFE27" s="617"/>
      <c r="QFF27" s="617"/>
      <c r="QFG27" s="617"/>
      <c r="QFH27" s="617"/>
      <c r="QFI27" s="617"/>
      <c r="QFJ27" s="617"/>
      <c r="QFK27" s="617"/>
      <c r="QFL27" s="617"/>
      <c r="QFM27" s="617"/>
      <c r="QFN27" s="617"/>
      <c r="QFO27" s="617"/>
      <c r="QFP27" s="617"/>
      <c r="QFQ27" s="617"/>
      <c r="QFR27" s="617"/>
      <c r="QFS27" s="617"/>
      <c r="QFT27" s="617"/>
      <c r="QFU27" s="617"/>
      <c r="QFV27" s="617"/>
      <c r="QFW27" s="617"/>
      <c r="QFX27" s="617"/>
      <c r="QFY27" s="617"/>
      <c r="QFZ27" s="617"/>
      <c r="QGA27" s="617"/>
      <c r="QGB27" s="617"/>
      <c r="QGC27" s="617"/>
      <c r="QGD27" s="617"/>
      <c r="QGE27" s="617"/>
      <c r="QGF27" s="617"/>
      <c r="QGG27" s="617"/>
      <c r="QGH27" s="617"/>
      <c r="QGI27" s="617"/>
      <c r="QGJ27" s="617"/>
      <c r="QGK27" s="617"/>
      <c r="QGL27" s="617"/>
      <c r="QGM27" s="617"/>
      <c r="QGN27" s="617"/>
      <c r="QGO27" s="617"/>
      <c r="QGP27" s="617"/>
      <c r="QGQ27" s="617"/>
      <c r="QGR27" s="617"/>
      <c r="QGS27" s="617"/>
      <c r="QGT27" s="617"/>
      <c r="QGU27" s="617"/>
      <c r="QGV27" s="617"/>
      <c r="QGW27" s="617"/>
      <c r="QGX27" s="617"/>
      <c r="QGY27" s="617"/>
      <c r="QGZ27" s="617"/>
      <c r="QHA27" s="617"/>
      <c r="QHB27" s="617"/>
      <c r="QHC27" s="617"/>
      <c r="QHD27" s="617"/>
      <c r="QHE27" s="617"/>
      <c r="QHF27" s="617"/>
      <c r="QHG27" s="617"/>
      <c r="QHH27" s="617"/>
      <c r="QHI27" s="617"/>
      <c r="QHJ27" s="617"/>
      <c r="QHK27" s="617"/>
      <c r="QHL27" s="617"/>
      <c r="QHM27" s="617"/>
      <c r="QHN27" s="617"/>
      <c r="QHO27" s="617"/>
      <c r="QHP27" s="617"/>
      <c r="QHQ27" s="617"/>
      <c r="QHR27" s="617"/>
      <c r="QHS27" s="617"/>
      <c r="QHT27" s="617"/>
      <c r="QHU27" s="617"/>
      <c r="QHV27" s="617"/>
      <c r="QHW27" s="617"/>
      <c r="QHX27" s="617"/>
      <c r="QHY27" s="617"/>
      <c r="QHZ27" s="617"/>
      <c r="QIA27" s="617"/>
      <c r="QIB27" s="617"/>
      <c r="QIC27" s="617"/>
      <c r="QID27" s="617"/>
      <c r="QIE27" s="617"/>
      <c r="QIF27" s="617"/>
      <c r="QIG27" s="617"/>
      <c r="QIH27" s="617"/>
      <c r="QII27" s="617"/>
      <c r="QIJ27" s="617"/>
      <c r="QIK27" s="617"/>
      <c r="QIL27" s="617"/>
      <c r="QIM27" s="617"/>
      <c r="QIN27" s="617"/>
      <c r="QIO27" s="617"/>
      <c r="QIP27" s="617"/>
      <c r="QIQ27" s="617"/>
      <c r="QIR27" s="617"/>
      <c r="QIS27" s="617"/>
      <c r="QIT27" s="617"/>
      <c r="QIU27" s="617"/>
      <c r="QIV27" s="617"/>
      <c r="QIW27" s="617"/>
      <c r="QIX27" s="617"/>
      <c r="QIY27" s="617"/>
      <c r="QIZ27" s="617"/>
      <c r="QJA27" s="617"/>
      <c r="QJB27" s="617"/>
      <c r="QJC27" s="617"/>
      <c r="QJD27" s="617"/>
      <c r="QJE27" s="617"/>
      <c r="QJF27" s="617"/>
      <c r="QJG27" s="617"/>
      <c r="QJH27" s="617"/>
      <c r="QJI27" s="617"/>
      <c r="QJJ27" s="617"/>
      <c r="QJK27" s="617"/>
      <c r="QJL27" s="617"/>
      <c r="QJM27" s="617"/>
      <c r="QJN27" s="617"/>
      <c r="QJO27" s="617"/>
      <c r="QJP27" s="617"/>
      <c r="QJQ27" s="617"/>
      <c r="QJR27" s="617"/>
      <c r="QJS27" s="617"/>
      <c r="QJT27" s="617"/>
      <c r="QJU27" s="617"/>
      <c r="QJV27" s="617"/>
      <c r="QJW27" s="617"/>
      <c r="QJX27" s="617"/>
      <c r="QJY27" s="617"/>
      <c r="QJZ27" s="617"/>
      <c r="QKA27" s="617"/>
      <c r="QKB27" s="617"/>
      <c r="QKC27" s="617"/>
      <c r="QKD27" s="617"/>
      <c r="QKE27" s="617"/>
      <c r="QKF27" s="617"/>
      <c r="QKG27" s="617"/>
      <c r="QKH27" s="617"/>
      <c r="QKI27" s="617"/>
      <c r="QKJ27" s="617"/>
      <c r="QKK27" s="617"/>
      <c r="QKL27" s="617"/>
      <c r="QKM27" s="617"/>
      <c r="QKN27" s="617"/>
      <c r="QKO27" s="617"/>
      <c r="QKP27" s="617"/>
      <c r="QKQ27" s="617"/>
      <c r="QKR27" s="617"/>
      <c r="QKS27" s="617"/>
      <c r="QKT27" s="617"/>
      <c r="QKU27" s="617"/>
      <c r="QKV27" s="617"/>
      <c r="QKW27" s="617"/>
      <c r="QKX27" s="617"/>
      <c r="QKY27" s="617"/>
      <c r="QKZ27" s="617"/>
      <c r="QLA27" s="617"/>
      <c r="QLB27" s="617"/>
      <c r="QLC27" s="617"/>
      <c r="QLD27" s="617"/>
      <c r="QLE27" s="617"/>
      <c r="QLF27" s="617"/>
      <c r="QLG27" s="617"/>
      <c r="QLH27" s="617"/>
      <c r="QLI27" s="617"/>
      <c r="QLJ27" s="617"/>
      <c r="QLK27" s="617"/>
      <c r="QLL27" s="617"/>
      <c r="QLM27" s="617"/>
      <c r="QLN27" s="617"/>
      <c r="QLO27" s="617"/>
      <c r="QLP27" s="617"/>
      <c r="QLQ27" s="617"/>
      <c r="QLR27" s="617"/>
      <c r="QLS27" s="617"/>
      <c r="QLT27" s="617"/>
      <c r="QLU27" s="617"/>
      <c r="QLV27" s="617"/>
      <c r="QLW27" s="617"/>
      <c r="QLX27" s="617"/>
      <c r="QLY27" s="617"/>
      <c r="QLZ27" s="617"/>
      <c r="QMA27" s="617"/>
      <c r="QMB27" s="617"/>
      <c r="QMC27" s="617"/>
      <c r="QMD27" s="617"/>
      <c r="QME27" s="617"/>
      <c r="QMF27" s="617"/>
      <c r="QMG27" s="617"/>
      <c r="QMH27" s="617"/>
      <c r="QMI27" s="617"/>
      <c r="QMJ27" s="617"/>
      <c r="QMK27" s="617"/>
      <c r="QML27" s="617"/>
      <c r="QMM27" s="617"/>
      <c r="QMN27" s="617"/>
      <c r="QMO27" s="617"/>
      <c r="QMP27" s="617"/>
      <c r="QMQ27" s="617"/>
      <c r="QMR27" s="617"/>
      <c r="QMS27" s="617"/>
      <c r="QMT27" s="617"/>
      <c r="QMU27" s="617"/>
      <c r="QMV27" s="617"/>
      <c r="QMW27" s="617"/>
      <c r="QMX27" s="617"/>
      <c r="QMY27" s="617"/>
      <c r="QMZ27" s="617"/>
      <c r="QNA27" s="617"/>
      <c r="QNB27" s="617"/>
      <c r="QNC27" s="617"/>
      <c r="QND27" s="617"/>
      <c r="QNE27" s="617"/>
      <c r="QNF27" s="617"/>
      <c r="QNG27" s="617"/>
      <c r="QNH27" s="617"/>
      <c r="QNI27" s="617"/>
      <c r="QNJ27" s="617"/>
      <c r="QNK27" s="617"/>
      <c r="QNL27" s="617"/>
      <c r="QNM27" s="617"/>
      <c r="QNN27" s="617"/>
      <c r="QNO27" s="617"/>
      <c r="QNP27" s="617"/>
      <c r="QNQ27" s="617"/>
      <c r="QNR27" s="617"/>
      <c r="QNS27" s="617"/>
      <c r="QNT27" s="617"/>
      <c r="QNU27" s="617"/>
      <c r="QNV27" s="617"/>
      <c r="QNW27" s="617"/>
      <c r="QNX27" s="617"/>
      <c r="QNY27" s="617"/>
      <c r="QNZ27" s="617"/>
      <c r="QOA27" s="617"/>
      <c r="QOB27" s="617"/>
      <c r="QOC27" s="617"/>
      <c r="QOD27" s="617"/>
      <c r="QOE27" s="617"/>
      <c r="QOF27" s="617"/>
      <c r="QOG27" s="617"/>
      <c r="QOH27" s="617"/>
      <c r="QOI27" s="617"/>
      <c r="QOJ27" s="617"/>
      <c r="QOK27" s="617"/>
      <c r="QOL27" s="617"/>
      <c r="QOM27" s="617"/>
      <c r="QON27" s="617"/>
      <c r="QOO27" s="617"/>
      <c r="QOP27" s="617"/>
      <c r="QOQ27" s="617"/>
      <c r="QOR27" s="617"/>
      <c r="QOS27" s="617"/>
      <c r="QOT27" s="617"/>
      <c r="QOU27" s="617"/>
      <c r="QOV27" s="617"/>
      <c r="QOW27" s="617"/>
      <c r="QOX27" s="617"/>
      <c r="QOY27" s="617"/>
      <c r="QOZ27" s="617"/>
      <c r="QPA27" s="617"/>
      <c r="QPB27" s="617"/>
      <c r="QPC27" s="617"/>
      <c r="QPD27" s="617"/>
      <c r="QPE27" s="617"/>
      <c r="QPF27" s="617"/>
      <c r="QPG27" s="617"/>
      <c r="QPH27" s="617"/>
      <c r="QPI27" s="617"/>
      <c r="QPJ27" s="617"/>
      <c r="QPK27" s="617"/>
      <c r="QPL27" s="617"/>
      <c r="QPM27" s="617"/>
      <c r="QPN27" s="617"/>
      <c r="QPO27" s="617"/>
      <c r="QPP27" s="617"/>
      <c r="QPQ27" s="617"/>
      <c r="QPR27" s="617"/>
      <c r="QPS27" s="617"/>
      <c r="QPT27" s="617"/>
      <c r="QPU27" s="617"/>
      <c r="QPV27" s="617"/>
      <c r="QPW27" s="617"/>
      <c r="QPX27" s="617"/>
      <c r="QPY27" s="617"/>
      <c r="QPZ27" s="617"/>
      <c r="QQA27" s="617"/>
      <c r="QQB27" s="617"/>
      <c r="QQC27" s="617"/>
      <c r="QQD27" s="617"/>
      <c r="QQE27" s="617"/>
      <c r="QQF27" s="617"/>
      <c r="QQG27" s="617"/>
      <c r="QQH27" s="617"/>
      <c r="QQI27" s="617"/>
      <c r="QQJ27" s="617"/>
      <c r="QQK27" s="617"/>
      <c r="QQL27" s="617"/>
      <c r="QQM27" s="617"/>
      <c r="QQN27" s="617"/>
      <c r="QQO27" s="617"/>
      <c r="QQP27" s="617"/>
      <c r="QQQ27" s="617"/>
      <c r="QQR27" s="617"/>
      <c r="QQS27" s="617"/>
      <c r="QQT27" s="617"/>
      <c r="QQU27" s="617"/>
      <c r="QQV27" s="617"/>
      <c r="QQW27" s="617"/>
      <c r="QQX27" s="617"/>
      <c r="QQY27" s="617"/>
      <c r="QQZ27" s="617"/>
      <c r="QRA27" s="617"/>
      <c r="QRB27" s="617"/>
      <c r="QRC27" s="617"/>
      <c r="QRD27" s="617"/>
      <c r="QRE27" s="617"/>
      <c r="QRF27" s="617"/>
      <c r="QRG27" s="617"/>
      <c r="QRH27" s="617"/>
      <c r="QRI27" s="617"/>
      <c r="QRJ27" s="617"/>
      <c r="QRK27" s="617"/>
      <c r="QRL27" s="617"/>
      <c r="QRM27" s="617"/>
      <c r="QRN27" s="617"/>
      <c r="QRO27" s="617"/>
      <c r="QRP27" s="617"/>
      <c r="QRQ27" s="617"/>
      <c r="QRR27" s="617"/>
      <c r="QRS27" s="617"/>
      <c r="QRT27" s="617"/>
      <c r="QRU27" s="617"/>
      <c r="QRV27" s="617"/>
      <c r="QRW27" s="617"/>
      <c r="QRX27" s="617"/>
      <c r="QRY27" s="617"/>
      <c r="QRZ27" s="617"/>
      <c r="QSA27" s="617"/>
      <c r="QSB27" s="617"/>
      <c r="QSC27" s="617"/>
      <c r="QSD27" s="617"/>
      <c r="QSE27" s="617"/>
      <c r="QSF27" s="617"/>
      <c r="QSG27" s="617"/>
      <c r="QSH27" s="617"/>
      <c r="QSI27" s="617"/>
      <c r="QSJ27" s="617"/>
      <c r="QSK27" s="617"/>
      <c r="QSL27" s="617"/>
      <c r="QSM27" s="617"/>
      <c r="QSN27" s="617"/>
      <c r="QSO27" s="617"/>
      <c r="QSP27" s="617"/>
      <c r="QSQ27" s="617"/>
      <c r="QSR27" s="617"/>
      <c r="QSS27" s="617"/>
      <c r="QST27" s="617"/>
      <c r="QSU27" s="617"/>
      <c r="QSV27" s="617"/>
      <c r="QSW27" s="617"/>
      <c r="QSX27" s="617"/>
      <c r="QSY27" s="617"/>
      <c r="QSZ27" s="617"/>
      <c r="QTA27" s="617"/>
      <c r="QTB27" s="617"/>
      <c r="QTC27" s="617"/>
      <c r="QTD27" s="617"/>
      <c r="QTE27" s="617"/>
      <c r="QTF27" s="617"/>
      <c r="QTG27" s="617"/>
      <c r="QTH27" s="617"/>
      <c r="QTI27" s="617"/>
      <c r="QTJ27" s="617"/>
      <c r="QTK27" s="617"/>
      <c r="QTL27" s="617"/>
      <c r="QTM27" s="617"/>
      <c r="QTN27" s="617"/>
      <c r="QTO27" s="617"/>
      <c r="QTP27" s="617"/>
      <c r="QTQ27" s="617"/>
      <c r="QTR27" s="617"/>
      <c r="QTS27" s="617"/>
      <c r="QTT27" s="617"/>
      <c r="QTU27" s="617"/>
      <c r="QTV27" s="617"/>
      <c r="QTW27" s="617"/>
      <c r="QTX27" s="617"/>
      <c r="QTY27" s="617"/>
      <c r="QTZ27" s="617"/>
      <c r="QUA27" s="617"/>
      <c r="QUB27" s="617"/>
      <c r="QUC27" s="617"/>
      <c r="QUD27" s="617"/>
      <c r="QUE27" s="617"/>
      <c r="QUF27" s="617"/>
      <c r="QUG27" s="617"/>
      <c r="QUH27" s="617"/>
      <c r="QUI27" s="617"/>
      <c r="QUJ27" s="617"/>
      <c r="QUK27" s="617"/>
      <c r="QUL27" s="617"/>
      <c r="QUM27" s="617"/>
      <c r="QUN27" s="617"/>
      <c r="QUO27" s="617"/>
      <c r="QUP27" s="617"/>
      <c r="QUQ27" s="617"/>
      <c r="QUR27" s="617"/>
      <c r="QUS27" s="617"/>
      <c r="QUT27" s="617"/>
      <c r="QUU27" s="617"/>
      <c r="QUV27" s="617"/>
      <c r="QUW27" s="617"/>
      <c r="QUX27" s="617"/>
      <c r="QUY27" s="617"/>
      <c r="QUZ27" s="617"/>
      <c r="QVA27" s="617"/>
      <c r="QVB27" s="617"/>
      <c r="QVC27" s="617"/>
      <c r="QVD27" s="617"/>
      <c r="QVE27" s="617"/>
      <c r="QVF27" s="617"/>
      <c r="QVG27" s="617"/>
      <c r="QVH27" s="617"/>
      <c r="QVI27" s="617"/>
      <c r="QVJ27" s="617"/>
      <c r="QVK27" s="617"/>
      <c r="QVL27" s="617"/>
      <c r="QVM27" s="617"/>
      <c r="QVN27" s="617"/>
      <c r="QVO27" s="617"/>
      <c r="QVP27" s="617"/>
      <c r="QVQ27" s="617"/>
      <c r="QVR27" s="617"/>
      <c r="QVS27" s="617"/>
      <c r="QVT27" s="617"/>
      <c r="QVU27" s="617"/>
      <c r="QVV27" s="617"/>
      <c r="QVW27" s="617"/>
      <c r="QVX27" s="617"/>
      <c r="QVY27" s="617"/>
      <c r="QVZ27" s="617"/>
      <c r="QWA27" s="617"/>
      <c r="QWB27" s="617"/>
      <c r="QWC27" s="617"/>
      <c r="QWD27" s="617"/>
      <c r="QWE27" s="617"/>
      <c r="QWF27" s="617"/>
      <c r="QWG27" s="617"/>
      <c r="QWH27" s="617"/>
      <c r="QWI27" s="617"/>
      <c r="QWJ27" s="617"/>
      <c r="QWK27" s="617"/>
      <c r="QWL27" s="617"/>
      <c r="QWM27" s="617"/>
      <c r="QWN27" s="617"/>
      <c r="QWO27" s="617"/>
      <c r="QWP27" s="617"/>
      <c r="QWQ27" s="617"/>
      <c r="QWR27" s="617"/>
      <c r="QWS27" s="617"/>
      <c r="QWT27" s="617"/>
      <c r="QWU27" s="617"/>
      <c r="QWV27" s="617"/>
      <c r="QWW27" s="617"/>
      <c r="QWX27" s="617"/>
      <c r="QWY27" s="617"/>
      <c r="QWZ27" s="617"/>
      <c r="QXA27" s="617"/>
      <c r="QXB27" s="617"/>
      <c r="QXC27" s="617"/>
      <c r="QXD27" s="617"/>
      <c r="QXE27" s="617"/>
      <c r="QXF27" s="617"/>
      <c r="QXG27" s="617"/>
      <c r="QXH27" s="617"/>
      <c r="QXI27" s="617"/>
      <c r="QXJ27" s="617"/>
      <c r="QXK27" s="617"/>
      <c r="QXL27" s="617"/>
      <c r="QXM27" s="617"/>
      <c r="QXN27" s="617"/>
      <c r="QXO27" s="617"/>
      <c r="QXP27" s="617"/>
      <c r="QXQ27" s="617"/>
      <c r="QXR27" s="617"/>
      <c r="QXS27" s="617"/>
      <c r="QXT27" s="617"/>
      <c r="QXU27" s="617"/>
      <c r="QXV27" s="617"/>
      <c r="QXW27" s="617"/>
      <c r="QXX27" s="617"/>
      <c r="QXY27" s="617"/>
      <c r="QXZ27" s="617"/>
      <c r="QYA27" s="617"/>
      <c r="QYB27" s="617"/>
      <c r="QYC27" s="617"/>
      <c r="QYD27" s="617"/>
      <c r="QYE27" s="617"/>
      <c r="QYF27" s="617"/>
      <c r="QYG27" s="617"/>
      <c r="QYH27" s="617"/>
      <c r="QYI27" s="617"/>
      <c r="QYJ27" s="617"/>
      <c r="QYK27" s="617"/>
      <c r="QYL27" s="617"/>
      <c r="QYM27" s="617"/>
      <c r="QYN27" s="617"/>
      <c r="QYO27" s="617"/>
      <c r="QYP27" s="617"/>
      <c r="QYQ27" s="617"/>
      <c r="QYR27" s="617"/>
      <c r="QYS27" s="617"/>
      <c r="QYT27" s="617"/>
      <c r="QYU27" s="617"/>
      <c r="QYV27" s="617"/>
      <c r="QYW27" s="617"/>
      <c r="QYX27" s="617"/>
      <c r="QYY27" s="617"/>
      <c r="QYZ27" s="617"/>
      <c r="QZA27" s="617"/>
      <c r="QZB27" s="617"/>
      <c r="QZC27" s="617"/>
      <c r="QZD27" s="617"/>
      <c r="QZE27" s="617"/>
      <c r="QZF27" s="617"/>
      <c r="QZG27" s="617"/>
      <c r="QZH27" s="617"/>
      <c r="QZI27" s="617"/>
      <c r="QZJ27" s="617"/>
      <c r="QZK27" s="617"/>
      <c r="QZL27" s="617"/>
      <c r="QZM27" s="617"/>
      <c r="QZN27" s="617"/>
      <c r="QZO27" s="617"/>
      <c r="QZP27" s="617"/>
      <c r="QZQ27" s="617"/>
      <c r="QZR27" s="617"/>
      <c r="QZS27" s="617"/>
      <c r="QZT27" s="617"/>
      <c r="QZU27" s="617"/>
      <c r="QZV27" s="617"/>
      <c r="QZW27" s="617"/>
      <c r="QZX27" s="617"/>
      <c r="QZY27" s="617"/>
      <c r="QZZ27" s="617"/>
      <c r="RAA27" s="617"/>
      <c r="RAB27" s="617"/>
      <c r="RAC27" s="617"/>
      <c r="RAD27" s="617"/>
      <c r="RAE27" s="617"/>
      <c r="RAF27" s="617"/>
      <c r="RAG27" s="617"/>
      <c r="RAH27" s="617"/>
      <c r="RAI27" s="617"/>
      <c r="RAJ27" s="617"/>
      <c r="RAK27" s="617"/>
      <c r="RAL27" s="617"/>
      <c r="RAM27" s="617"/>
      <c r="RAN27" s="617"/>
      <c r="RAO27" s="617"/>
      <c r="RAP27" s="617"/>
      <c r="RAQ27" s="617"/>
      <c r="RAR27" s="617"/>
      <c r="RAS27" s="617"/>
      <c r="RAT27" s="617"/>
      <c r="RAU27" s="617"/>
      <c r="RAV27" s="617"/>
      <c r="RAW27" s="617"/>
      <c r="RAX27" s="617"/>
      <c r="RAY27" s="617"/>
      <c r="RAZ27" s="617"/>
      <c r="RBA27" s="617"/>
      <c r="RBB27" s="617"/>
      <c r="RBC27" s="617"/>
      <c r="RBD27" s="617"/>
      <c r="RBE27" s="617"/>
      <c r="RBF27" s="617"/>
      <c r="RBG27" s="617"/>
      <c r="RBH27" s="617"/>
      <c r="RBI27" s="617"/>
      <c r="RBJ27" s="617"/>
      <c r="RBK27" s="617"/>
      <c r="RBL27" s="617"/>
      <c r="RBM27" s="617"/>
      <c r="RBN27" s="617"/>
      <c r="RBO27" s="617"/>
      <c r="RBP27" s="617"/>
      <c r="RBQ27" s="617"/>
      <c r="RBR27" s="617"/>
      <c r="RBS27" s="617"/>
      <c r="RBT27" s="617"/>
      <c r="RBU27" s="617"/>
      <c r="RBV27" s="617"/>
      <c r="RBW27" s="617"/>
      <c r="RBX27" s="617"/>
      <c r="RBY27" s="617"/>
      <c r="RBZ27" s="617"/>
      <c r="RCA27" s="617"/>
      <c r="RCB27" s="617"/>
      <c r="RCC27" s="617"/>
      <c r="RCD27" s="617"/>
      <c r="RCE27" s="617"/>
      <c r="RCF27" s="617"/>
      <c r="RCG27" s="617"/>
      <c r="RCH27" s="617"/>
      <c r="RCI27" s="617"/>
      <c r="RCJ27" s="617"/>
      <c r="RCK27" s="617"/>
      <c r="RCL27" s="617"/>
      <c r="RCM27" s="617"/>
      <c r="RCN27" s="617"/>
      <c r="RCO27" s="617"/>
      <c r="RCP27" s="617"/>
      <c r="RCQ27" s="617"/>
      <c r="RCR27" s="617"/>
      <c r="RCS27" s="617"/>
      <c r="RCT27" s="617"/>
      <c r="RCU27" s="617"/>
      <c r="RCV27" s="617"/>
      <c r="RCW27" s="617"/>
      <c r="RCX27" s="617"/>
      <c r="RCY27" s="617"/>
      <c r="RCZ27" s="617"/>
      <c r="RDA27" s="617"/>
      <c r="RDB27" s="617"/>
      <c r="RDC27" s="617"/>
      <c r="RDD27" s="617"/>
      <c r="RDE27" s="617"/>
      <c r="RDF27" s="617"/>
      <c r="RDG27" s="617"/>
      <c r="RDH27" s="617"/>
      <c r="RDI27" s="617"/>
      <c r="RDJ27" s="617"/>
      <c r="RDK27" s="617"/>
      <c r="RDL27" s="617"/>
      <c r="RDM27" s="617"/>
      <c r="RDN27" s="617"/>
      <c r="RDO27" s="617"/>
      <c r="RDP27" s="617"/>
      <c r="RDQ27" s="617"/>
      <c r="RDR27" s="617"/>
      <c r="RDS27" s="617"/>
      <c r="RDT27" s="617"/>
      <c r="RDU27" s="617"/>
      <c r="RDV27" s="617"/>
      <c r="RDW27" s="617"/>
      <c r="RDX27" s="617"/>
      <c r="RDY27" s="617"/>
      <c r="RDZ27" s="617"/>
      <c r="REA27" s="617"/>
      <c r="REB27" s="617"/>
      <c r="REC27" s="617"/>
      <c r="RED27" s="617"/>
      <c r="REE27" s="617"/>
      <c r="REF27" s="617"/>
      <c r="REG27" s="617"/>
      <c r="REH27" s="617"/>
      <c r="REI27" s="617"/>
      <c r="REJ27" s="617"/>
      <c r="REK27" s="617"/>
      <c r="REL27" s="617"/>
      <c r="REM27" s="617"/>
      <c r="REN27" s="617"/>
      <c r="REO27" s="617"/>
      <c r="REP27" s="617"/>
      <c r="REQ27" s="617"/>
      <c r="RER27" s="617"/>
      <c r="RES27" s="617"/>
      <c r="RET27" s="617"/>
      <c r="REU27" s="617"/>
      <c r="REV27" s="617"/>
      <c r="REW27" s="617"/>
      <c r="REX27" s="617"/>
      <c r="REY27" s="617"/>
      <c r="REZ27" s="617"/>
      <c r="RFA27" s="617"/>
      <c r="RFB27" s="617"/>
      <c r="RFC27" s="617"/>
      <c r="RFD27" s="617"/>
      <c r="RFE27" s="617"/>
      <c r="RFF27" s="617"/>
      <c r="RFG27" s="617"/>
      <c r="RFH27" s="617"/>
      <c r="RFI27" s="617"/>
      <c r="RFJ27" s="617"/>
      <c r="RFK27" s="617"/>
      <c r="RFL27" s="617"/>
      <c r="RFM27" s="617"/>
      <c r="RFN27" s="617"/>
      <c r="RFO27" s="617"/>
      <c r="RFP27" s="617"/>
      <c r="RFQ27" s="617"/>
      <c r="RFR27" s="617"/>
      <c r="RFS27" s="617"/>
      <c r="RFT27" s="617"/>
      <c r="RFU27" s="617"/>
      <c r="RFV27" s="617"/>
      <c r="RFW27" s="617"/>
      <c r="RFX27" s="617"/>
      <c r="RFY27" s="617"/>
      <c r="RFZ27" s="617"/>
      <c r="RGA27" s="617"/>
      <c r="RGB27" s="617"/>
      <c r="RGC27" s="617"/>
      <c r="RGD27" s="617"/>
      <c r="RGE27" s="617"/>
      <c r="RGF27" s="617"/>
      <c r="RGG27" s="617"/>
      <c r="RGH27" s="617"/>
      <c r="RGI27" s="617"/>
      <c r="RGJ27" s="617"/>
      <c r="RGK27" s="617"/>
      <c r="RGL27" s="617"/>
      <c r="RGM27" s="617"/>
      <c r="RGN27" s="617"/>
      <c r="RGO27" s="617"/>
      <c r="RGP27" s="617"/>
      <c r="RGQ27" s="617"/>
      <c r="RGR27" s="617"/>
      <c r="RGS27" s="617"/>
      <c r="RGT27" s="617"/>
      <c r="RGU27" s="617"/>
      <c r="RGV27" s="617"/>
      <c r="RGW27" s="617"/>
      <c r="RGX27" s="617"/>
      <c r="RGY27" s="617"/>
      <c r="RGZ27" s="617"/>
      <c r="RHA27" s="617"/>
      <c r="RHB27" s="617"/>
      <c r="RHC27" s="617"/>
      <c r="RHD27" s="617"/>
      <c r="RHE27" s="617"/>
      <c r="RHF27" s="617"/>
      <c r="RHG27" s="617"/>
      <c r="RHH27" s="617"/>
      <c r="RHI27" s="617"/>
      <c r="RHJ27" s="617"/>
      <c r="RHK27" s="617"/>
      <c r="RHL27" s="617"/>
      <c r="RHM27" s="617"/>
      <c r="RHN27" s="617"/>
      <c r="RHO27" s="617"/>
      <c r="RHP27" s="617"/>
      <c r="RHQ27" s="617"/>
      <c r="RHR27" s="617"/>
      <c r="RHS27" s="617"/>
      <c r="RHT27" s="617"/>
      <c r="RHU27" s="617"/>
      <c r="RHV27" s="617"/>
      <c r="RHW27" s="617"/>
      <c r="RHX27" s="617"/>
      <c r="RHY27" s="617"/>
      <c r="RHZ27" s="617"/>
      <c r="RIA27" s="617"/>
      <c r="RIB27" s="617"/>
      <c r="RIC27" s="617"/>
      <c r="RID27" s="617"/>
      <c r="RIE27" s="617"/>
      <c r="RIF27" s="617"/>
      <c r="RIG27" s="617"/>
      <c r="RIH27" s="617"/>
      <c r="RII27" s="617"/>
      <c r="RIJ27" s="617"/>
      <c r="RIK27" s="617"/>
      <c r="RIL27" s="617"/>
      <c r="RIM27" s="617"/>
      <c r="RIN27" s="617"/>
      <c r="RIO27" s="617"/>
      <c r="RIP27" s="617"/>
      <c r="RIQ27" s="617"/>
      <c r="RIR27" s="617"/>
      <c r="RIS27" s="617"/>
      <c r="RIT27" s="617"/>
      <c r="RIU27" s="617"/>
      <c r="RIV27" s="617"/>
      <c r="RIW27" s="617"/>
      <c r="RIX27" s="617"/>
      <c r="RIY27" s="617"/>
      <c r="RIZ27" s="617"/>
      <c r="RJA27" s="617"/>
      <c r="RJB27" s="617"/>
      <c r="RJC27" s="617"/>
      <c r="RJD27" s="617"/>
      <c r="RJE27" s="617"/>
      <c r="RJF27" s="617"/>
      <c r="RJG27" s="617"/>
      <c r="RJH27" s="617"/>
      <c r="RJI27" s="617"/>
      <c r="RJJ27" s="617"/>
      <c r="RJK27" s="617"/>
      <c r="RJL27" s="617"/>
      <c r="RJM27" s="617"/>
      <c r="RJN27" s="617"/>
      <c r="RJO27" s="617"/>
      <c r="RJP27" s="617"/>
      <c r="RJQ27" s="617"/>
      <c r="RJR27" s="617"/>
      <c r="RJS27" s="617"/>
      <c r="RJT27" s="617"/>
      <c r="RJU27" s="617"/>
      <c r="RJV27" s="617"/>
      <c r="RJW27" s="617"/>
      <c r="RJX27" s="617"/>
      <c r="RJY27" s="617"/>
      <c r="RJZ27" s="617"/>
      <c r="RKA27" s="617"/>
      <c r="RKB27" s="617"/>
      <c r="RKC27" s="617"/>
      <c r="RKD27" s="617"/>
      <c r="RKE27" s="617"/>
      <c r="RKF27" s="617"/>
      <c r="RKG27" s="617"/>
      <c r="RKH27" s="617"/>
      <c r="RKI27" s="617"/>
      <c r="RKJ27" s="617"/>
      <c r="RKK27" s="617"/>
      <c r="RKL27" s="617"/>
      <c r="RKM27" s="617"/>
      <c r="RKN27" s="617"/>
      <c r="RKO27" s="617"/>
      <c r="RKP27" s="617"/>
      <c r="RKQ27" s="617"/>
      <c r="RKR27" s="617"/>
      <c r="RKS27" s="617"/>
      <c r="RKT27" s="617"/>
      <c r="RKU27" s="617"/>
      <c r="RKV27" s="617"/>
      <c r="RKW27" s="617"/>
      <c r="RKX27" s="617"/>
      <c r="RKY27" s="617"/>
      <c r="RKZ27" s="617"/>
      <c r="RLA27" s="617"/>
      <c r="RLB27" s="617"/>
      <c r="RLC27" s="617"/>
      <c r="RLD27" s="617"/>
      <c r="RLE27" s="617"/>
      <c r="RLF27" s="617"/>
      <c r="RLG27" s="617"/>
      <c r="RLH27" s="617"/>
      <c r="RLI27" s="617"/>
      <c r="RLJ27" s="617"/>
      <c r="RLK27" s="617"/>
      <c r="RLL27" s="617"/>
      <c r="RLM27" s="617"/>
      <c r="RLN27" s="617"/>
      <c r="RLO27" s="617"/>
      <c r="RLP27" s="617"/>
      <c r="RLQ27" s="617"/>
      <c r="RLR27" s="617"/>
      <c r="RLS27" s="617"/>
      <c r="RLT27" s="617"/>
      <c r="RLU27" s="617"/>
      <c r="RLV27" s="617"/>
      <c r="RLW27" s="617"/>
      <c r="RLX27" s="617"/>
      <c r="RLY27" s="617"/>
      <c r="RLZ27" s="617"/>
      <c r="RMA27" s="617"/>
      <c r="RMB27" s="617"/>
      <c r="RMC27" s="617"/>
      <c r="RMD27" s="617"/>
      <c r="RME27" s="617"/>
      <c r="RMF27" s="617"/>
      <c r="RMG27" s="617"/>
      <c r="RMH27" s="617"/>
      <c r="RMI27" s="617"/>
      <c r="RMJ27" s="617"/>
      <c r="RMK27" s="617"/>
      <c r="RML27" s="617"/>
      <c r="RMM27" s="617"/>
      <c r="RMN27" s="617"/>
      <c r="RMO27" s="617"/>
      <c r="RMP27" s="617"/>
      <c r="RMQ27" s="617"/>
      <c r="RMR27" s="617"/>
      <c r="RMS27" s="617"/>
      <c r="RMT27" s="617"/>
      <c r="RMU27" s="617"/>
      <c r="RMV27" s="617"/>
      <c r="RMW27" s="617"/>
      <c r="RMX27" s="617"/>
      <c r="RMY27" s="617"/>
      <c r="RMZ27" s="617"/>
      <c r="RNA27" s="617"/>
      <c r="RNB27" s="617"/>
      <c r="RNC27" s="617"/>
      <c r="RND27" s="617"/>
      <c r="RNE27" s="617"/>
      <c r="RNF27" s="617"/>
      <c r="RNG27" s="617"/>
      <c r="RNH27" s="617"/>
      <c r="RNI27" s="617"/>
      <c r="RNJ27" s="617"/>
      <c r="RNK27" s="617"/>
      <c r="RNL27" s="617"/>
      <c r="RNM27" s="617"/>
      <c r="RNN27" s="617"/>
      <c r="RNO27" s="617"/>
      <c r="RNP27" s="617"/>
      <c r="RNQ27" s="617"/>
      <c r="RNR27" s="617"/>
      <c r="RNS27" s="617"/>
      <c r="RNT27" s="617"/>
      <c r="RNU27" s="617"/>
      <c r="RNV27" s="617"/>
      <c r="RNW27" s="617"/>
      <c r="RNX27" s="617"/>
      <c r="RNY27" s="617"/>
      <c r="RNZ27" s="617"/>
      <c r="ROA27" s="617"/>
      <c r="ROB27" s="617"/>
      <c r="ROC27" s="617"/>
      <c r="ROD27" s="617"/>
      <c r="ROE27" s="617"/>
      <c r="ROF27" s="617"/>
      <c r="ROG27" s="617"/>
      <c r="ROH27" s="617"/>
      <c r="ROI27" s="617"/>
      <c r="ROJ27" s="617"/>
      <c r="ROK27" s="617"/>
      <c r="ROL27" s="617"/>
      <c r="ROM27" s="617"/>
      <c r="RON27" s="617"/>
      <c r="ROO27" s="617"/>
      <c r="ROP27" s="617"/>
      <c r="ROQ27" s="617"/>
      <c r="ROR27" s="617"/>
      <c r="ROS27" s="617"/>
      <c r="ROT27" s="617"/>
      <c r="ROU27" s="617"/>
      <c r="ROV27" s="617"/>
      <c r="ROW27" s="617"/>
      <c r="ROX27" s="617"/>
      <c r="ROY27" s="617"/>
      <c r="ROZ27" s="617"/>
      <c r="RPA27" s="617"/>
      <c r="RPB27" s="617"/>
      <c r="RPC27" s="617"/>
      <c r="RPD27" s="617"/>
      <c r="RPE27" s="617"/>
      <c r="RPF27" s="617"/>
      <c r="RPG27" s="617"/>
      <c r="RPH27" s="617"/>
      <c r="RPI27" s="617"/>
      <c r="RPJ27" s="617"/>
      <c r="RPK27" s="617"/>
      <c r="RPL27" s="617"/>
      <c r="RPM27" s="617"/>
      <c r="RPN27" s="617"/>
      <c r="RPO27" s="617"/>
      <c r="RPP27" s="617"/>
      <c r="RPQ27" s="617"/>
      <c r="RPR27" s="617"/>
      <c r="RPS27" s="617"/>
      <c r="RPT27" s="617"/>
      <c r="RPU27" s="617"/>
      <c r="RPV27" s="617"/>
      <c r="RPW27" s="617"/>
      <c r="RPX27" s="617"/>
      <c r="RPY27" s="617"/>
      <c r="RPZ27" s="617"/>
      <c r="RQA27" s="617"/>
      <c r="RQB27" s="617"/>
      <c r="RQC27" s="617"/>
      <c r="RQD27" s="617"/>
      <c r="RQE27" s="617"/>
      <c r="RQF27" s="617"/>
      <c r="RQG27" s="617"/>
      <c r="RQH27" s="617"/>
      <c r="RQI27" s="617"/>
      <c r="RQJ27" s="617"/>
      <c r="RQK27" s="617"/>
      <c r="RQL27" s="617"/>
      <c r="RQM27" s="617"/>
      <c r="RQN27" s="617"/>
      <c r="RQO27" s="617"/>
      <c r="RQP27" s="617"/>
      <c r="RQQ27" s="617"/>
      <c r="RQR27" s="617"/>
      <c r="RQS27" s="617"/>
      <c r="RQT27" s="617"/>
      <c r="RQU27" s="617"/>
      <c r="RQV27" s="617"/>
      <c r="RQW27" s="617"/>
      <c r="RQX27" s="617"/>
      <c r="RQY27" s="617"/>
      <c r="RQZ27" s="617"/>
      <c r="RRA27" s="617"/>
      <c r="RRB27" s="617"/>
      <c r="RRC27" s="617"/>
      <c r="RRD27" s="617"/>
      <c r="RRE27" s="617"/>
      <c r="RRF27" s="617"/>
      <c r="RRG27" s="617"/>
      <c r="RRH27" s="617"/>
      <c r="RRI27" s="617"/>
      <c r="RRJ27" s="617"/>
      <c r="RRK27" s="617"/>
      <c r="RRL27" s="617"/>
      <c r="RRM27" s="617"/>
      <c r="RRN27" s="617"/>
      <c r="RRO27" s="617"/>
      <c r="RRP27" s="617"/>
      <c r="RRQ27" s="617"/>
      <c r="RRR27" s="617"/>
      <c r="RRS27" s="617"/>
      <c r="RRT27" s="617"/>
      <c r="RRU27" s="617"/>
      <c r="RRV27" s="617"/>
      <c r="RRW27" s="617"/>
      <c r="RRX27" s="617"/>
      <c r="RRY27" s="617"/>
      <c r="RRZ27" s="617"/>
      <c r="RSA27" s="617"/>
      <c r="RSB27" s="617"/>
      <c r="RSC27" s="617"/>
      <c r="RSD27" s="617"/>
      <c r="RSE27" s="617"/>
      <c r="RSF27" s="617"/>
      <c r="RSG27" s="617"/>
      <c r="RSH27" s="617"/>
      <c r="RSI27" s="617"/>
      <c r="RSJ27" s="617"/>
      <c r="RSK27" s="617"/>
      <c r="RSL27" s="617"/>
      <c r="RSM27" s="617"/>
      <c r="RSN27" s="617"/>
      <c r="RSO27" s="617"/>
      <c r="RSP27" s="617"/>
      <c r="RSQ27" s="617"/>
      <c r="RSR27" s="617"/>
      <c r="RSS27" s="617"/>
      <c r="RST27" s="617"/>
      <c r="RSU27" s="617"/>
      <c r="RSV27" s="617"/>
      <c r="RSW27" s="617"/>
      <c r="RSX27" s="617"/>
      <c r="RSY27" s="617"/>
      <c r="RSZ27" s="617"/>
      <c r="RTA27" s="617"/>
      <c r="RTB27" s="617"/>
      <c r="RTC27" s="617"/>
      <c r="RTD27" s="617"/>
      <c r="RTE27" s="617"/>
      <c r="RTF27" s="617"/>
      <c r="RTG27" s="617"/>
      <c r="RTH27" s="617"/>
      <c r="RTI27" s="617"/>
      <c r="RTJ27" s="617"/>
      <c r="RTK27" s="617"/>
      <c r="RTL27" s="617"/>
      <c r="RTM27" s="617"/>
      <c r="RTN27" s="617"/>
      <c r="RTO27" s="617"/>
      <c r="RTP27" s="617"/>
      <c r="RTQ27" s="617"/>
      <c r="RTR27" s="617"/>
      <c r="RTS27" s="617"/>
      <c r="RTT27" s="617"/>
      <c r="RTU27" s="617"/>
      <c r="RTV27" s="617"/>
      <c r="RTW27" s="617"/>
      <c r="RTX27" s="617"/>
      <c r="RTY27" s="617"/>
      <c r="RTZ27" s="617"/>
      <c r="RUA27" s="617"/>
      <c r="RUB27" s="617"/>
      <c r="RUC27" s="617"/>
      <c r="RUD27" s="617"/>
      <c r="RUE27" s="617"/>
      <c r="RUF27" s="617"/>
      <c r="RUG27" s="617"/>
      <c r="RUH27" s="617"/>
      <c r="RUI27" s="617"/>
      <c r="RUJ27" s="617"/>
      <c r="RUK27" s="617"/>
      <c r="RUL27" s="617"/>
      <c r="RUM27" s="617"/>
      <c r="RUN27" s="617"/>
      <c r="RUO27" s="617"/>
      <c r="RUP27" s="617"/>
      <c r="RUQ27" s="617"/>
      <c r="RUR27" s="617"/>
      <c r="RUS27" s="617"/>
      <c r="RUT27" s="617"/>
      <c r="RUU27" s="617"/>
      <c r="RUV27" s="617"/>
      <c r="RUW27" s="617"/>
      <c r="RUX27" s="617"/>
      <c r="RUY27" s="617"/>
      <c r="RUZ27" s="617"/>
      <c r="RVA27" s="617"/>
      <c r="RVB27" s="617"/>
      <c r="RVC27" s="617"/>
      <c r="RVD27" s="617"/>
      <c r="RVE27" s="617"/>
      <c r="RVF27" s="617"/>
      <c r="RVG27" s="617"/>
      <c r="RVH27" s="617"/>
      <c r="RVI27" s="617"/>
      <c r="RVJ27" s="617"/>
      <c r="RVK27" s="617"/>
      <c r="RVL27" s="617"/>
      <c r="RVM27" s="617"/>
      <c r="RVN27" s="617"/>
      <c r="RVO27" s="617"/>
      <c r="RVP27" s="617"/>
      <c r="RVQ27" s="617"/>
      <c r="RVR27" s="617"/>
      <c r="RVS27" s="617"/>
      <c r="RVT27" s="617"/>
      <c r="RVU27" s="617"/>
      <c r="RVV27" s="617"/>
      <c r="RVW27" s="617"/>
      <c r="RVX27" s="617"/>
      <c r="RVY27" s="617"/>
      <c r="RVZ27" s="617"/>
      <c r="RWA27" s="617"/>
      <c r="RWB27" s="617"/>
      <c r="RWC27" s="617"/>
      <c r="RWD27" s="617"/>
      <c r="RWE27" s="617"/>
      <c r="RWF27" s="617"/>
      <c r="RWG27" s="617"/>
      <c r="RWH27" s="617"/>
      <c r="RWI27" s="617"/>
      <c r="RWJ27" s="617"/>
      <c r="RWK27" s="617"/>
      <c r="RWL27" s="617"/>
      <c r="RWM27" s="617"/>
      <c r="RWN27" s="617"/>
      <c r="RWO27" s="617"/>
      <c r="RWP27" s="617"/>
      <c r="RWQ27" s="617"/>
      <c r="RWR27" s="617"/>
      <c r="RWS27" s="617"/>
      <c r="RWT27" s="617"/>
      <c r="RWU27" s="617"/>
      <c r="RWV27" s="617"/>
      <c r="RWW27" s="617"/>
      <c r="RWX27" s="617"/>
      <c r="RWY27" s="617"/>
      <c r="RWZ27" s="617"/>
      <c r="RXA27" s="617"/>
      <c r="RXB27" s="617"/>
      <c r="RXC27" s="617"/>
      <c r="RXD27" s="617"/>
      <c r="RXE27" s="617"/>
      <c r="RXF27" s="617"/>
      <c r="RXG27" s="617"/>
      <c r="RXH27" s="617"/>
      <c r="RXI27" s="617"/>
      <c r="RXJ27" s="617"/>
      <c r="RXK27" s="617"/>
      <c r="RXL27" s="617"/>
      <c r="RXM27" s="617"/>
      <c r="RXN27" s="617"/>
      <c r="RXO27" s="617"/>
      <c r="RXP27" s="617"/>
      <c r="RXQ27" s="617"/>
      <c r="RXR27" s="617"/>
      <c r="RXS27" s="617"/>
      <c r="RXT27" s="617"/>
      <c r="RXU27" s="617"/>
      <c r="RXV27" s="617"/>
      <c r="RXW27" s="617"/>
      <c r="RXX27" s="617"/>
      <c r="RXY27" s="617"/>
      <c r="RXZ27" s="617"/>
      <c r="RYA27" s="617"/>
      <c r="RYB27" s="617"/>
      <c r="RYC27" s="617"/>
      <c r="RYD27" s="617"/>
      <c r="RYE27" s="617"/>
      <c r="RYF27" s="617"/>
      <c r="RYG27" s="617"/>
      <c r="RYH27" s="617"/>
      <c r="RYI27" s="617"/>
      <c r="RYJ27" s="617"/>
      <c r="RYK27" s="617"/>
      <c r="RYL27" s="617"/>
      <c r="RYM27" s="617"/>
      <c r="RYN27" s="617"/>
      <c r="RYO27" s="617"/>
      <c r="RYP27" s="617"/>
      <c r="RYQ27" s="617"/>
      <c r="RYR27" s="617"/>
      <c r="RYS27" s="617"/>
      <c r="RYT27" s="617"/>
      <c r="RYU27" s="617"/>
      <c r="RYV27" s="617"/>
      <c r="RYW27" s="617"/>
      <c r="RYX27" s="617"/>
      <c r="RYY27" s="617"/>
      <c r="RYZ27" s="617"/>
      <c r="RZA27" s="617"/>
      <c r="RZB27" s="617"/>
      <c r="RZC27" s="617"/>
      <c r="RZD27" s="617"/>
      <c r="RZE27" s="617"/>
      <c r="RZF27" s="617"/>
      <c r="RZG27" s="617"/>
      <c r="RZH27" s="617"/>
      <c r="RZI27" s="617"/>
      <c r="RZJ27" s="617"/>
      <c r="RZK27" s="617"/>
      <c r="RZL27" s="617"/>
      <c r="RZM27" s="617"/>
      <c r="RZN27" s="617"/>
      <c r="RZO27" s="617"/>
      <c r="RZP27" s="617"/>
      <c r="RZQ27" s="617"/>
      <c r="RZR27" s="617"/>
      <c r="RZS27" s="617"/>
      <c r="RZT27" s="617"/>
      <c r="RZU27" s="617"/>
      <c r="RZV27" s="617"/>
      <c r="RZW27" s="617"/>
      <c r="RZX27" s="617"/>
      <c r="RZY27" s="617"/>
      <c r="RZZ27" s="617"/>
      <c r="SAA27" s="617"/>
      <c r="SAB27" s="617"/>
      <c r="SAC27" s="617"/>
      <c r="SAD27" s="617"/>
      <c r="SAE27" s="617"/>
      <c r="SAF27" s="617"/>
      <c r="SAG27" s="617"/>
      <c r="SAH27" s="617"/>
      <c r="SAI27" s="617"/>
      <c r="SAJ27" s="617"/>
      <c r="SAK27" s="617"/>
      <c r="SAL27" s="617"/>
      <c r="SAM27" s="617"/>
      <c r="SAN27" s="617"/>
      <c r="SAO27" s="617"/>
      <c r="SAP27" s="617"/>
      <c r="SAQ27" s="617"/>
      <c r="SAR27" s="617"/>
      <c r="SAS27" s="617"/>
      <c r="SAT27" s="617"/>
      <c r="SAU27" s="617"/>
      <c r="SAV27" s="617"/>
      <c r="SAW27" s="617"/>
      <c r="SAX27" s="617"/>
      <c r="SAY27" s="617"/>
      <c r="SAZ27" s="617"/>
      <c r="SBA27" s="617"/>
      <c r="SBB27" s="617"/>
      <c r="SBC27" s="617"/>
      <c r="SBD27" s="617"/>
      <c r="SBE27" s="617"/>
      <c r="SBF27" s="617"/>
      <c r="SBG27" s="617"/>
      <c r="SBH27" s="617"/>
      <c r="SBI27" s="617"/>
      <c r="SBJ27" s="617"/>
      <c r="SBK27" s="617"/>
      <c r="SBL27" s="617"/>
      <c r="SBM27" s="617"/>
      <c r="SBN27" s="617"/>
      <c r="SBO27" s="617"/>
      <c r="SBP27" s="617"/>
      <c r="SBQ27" s="617"/>
      <c r="SBR27" s="617"/>
      <c r="SBS27" s="617"/>
      <c r="SBT27" s="617"/>
      <c r="SBU27" s="617"/>
      <c r="SBV27" s="617"/>
      <c r="SBW27" s="617"/>
      <c r="SBX27" s="617"/>
      <c r="SBY27" s="617"/>
      <c r="SBZ27" s="617"/>
      <c r="SCA27" s="617"/>
      <c r="SCB27" s="617"/>
      <c r="SCC27" s="617"/>
      <c r="SCD27" s="617"/>
      <c r="SCE27" s="617"/>
      <c r="SCF27" s="617"/>
      <c r="SCG27" s="617"/>
      <c r="SCH27" s="617"/>
      <c r="SCI27" s="617"/>
      <c r="SCJ27" s="617"/>
      <c r="SCK27" s="617"/>
      <c r="SCL27" s="617"/>
      <c r="SCM27" s="617"/>
      <c r="SCN27" s="617"/>
      <c r="SCO27" s="617"/>
      <c r="SCP27" s="617"/>
      <c r="SCQ27" s="617"/>
      <c r="SCR27" s="617"/>
      <c r="SCS27" s="617"/>
      <c r="SCT27" s="617"/>
      <c r="SCU27" s="617"/>
      <c r="SCV27" s="617"/>
      <c r="SCW27" s="617"/>
      <c r="SCX27" s="617"/>
      <c r="SCY27" s="617"/>
      <c r="SCZ27" s="617"/>
      <c r="SDA27" s="617"/>
      <c r="SDB27" s="617"/>
      <c r="SDC27" s="617"/>
      <c r="SDD27" s="617"/>
      <c r="SDE27" s="617"/>
      <c r="SDF27" s="617"/>
      <c r="SDG27" s="617"/>
      <c r="SDH27" s="617"/>
      <c r="SDI27" s="617"/>
      <c r="SDJ27" s="617"/>
      <c r="SDK27" s="617"/>
      <c r="SDL27" s="617"/>
      <c r="SDM27" s="617"/>
      <c r="SDN27" s="617"/>
      <c r="SDO27" s="617"/>
      <c r="SDP27" s="617"/>
      <c r="SDQ27" s="617"/>
      <c r="SDR27" s="617"/>
      <c r="SDS27" s="617"/>
      <c r="SDT27" s="617"/>
      <c r="SDU27" s="617"/>
      <c r="SDV27" s="617"/>
      <c r="SDW27" s="617"/>
      <c r="SDX27" s="617"/>
      <c r="SDY27" s="617"/>
      <c r="SDZ27" s="617"/>
      <c r="SEA27" s="617"/>
      <c r="SEB27" s="617"/>
      <c r="SEC27" s="617"/>
      <c r="SED27" s="617"/>
      <c r="SEE27" s="617"/>
      <c r="SEF27" s="617"/>
      <c r="SEG27" s="617"/>
      <c r="SEH27" s="617"/>
      <c r="SEI27" s="617"/>
      <c r="SEJ27" s="617"/>
      <c r="SEK27" s="617"/>
      <c r="SEL27" s="617"/>
      <c r="SEM27" s="617"/>
      <c r="SEN27" s="617"/>
      <c r="SEO27" s="617"/>
      <c r="SEP27" s="617"/>
      <c r="SEQ27" s="617"/>
      <c r="SER27" s="617"/>
      <c r="SES27" s="617"/>
      <c r="SET27" s="617"/>
      <c r="SEU27" s="617"/>
      <c r="SEV27" s="617"/>
      <c r="SEW27" s="617"/>
      <c r="SEX27" s="617"/>
      <c r="SEY27" s="617"/>
      <c r="SEZ27" s="617"/>
      <c r="SFA27" s="617"/>
      <c r="SFB27" s="617"/>
      <c r="SFC27" s="617"/>
      <c r="SFD27" s="617"/>
      <c r="SFE27" s="617"/>
      <c r="SFF27" s="617"/>
      <c r="SFG27" s="617"/>
      <c r="SFH27" s="617"/>
      <c r="SFI27" s="617"/>
      <c r="SFJ27" s="617"/>
      <c r="SFK27" s="617"/>
      <c r="SFL27" s="617"/>
      <c r="SFM27" s="617"/>
      <c r="SFN27" s="617"/>
      <c r="SFO27" s="617"/>
      <c r="SFP27" s="617"/>
      <c r="SFQ27" s="617"/>
      <c r="SFR27" s="617"/>
      <c r="SFS27" s="617"/>
      <c r="SFT27" s="617"/>
      <c r="SFU27" s="617"/>
      <c r="SFV27" s="617"/>
      <c r="SFW27" s="617"/>
      <c r="SFX27" s="617"/>
      <c r="SFY27" s="617"/>
      <c r="SFZ27" s="617"/>
      <c r="SGA27" s="617"/>
      <c r="SGB27" s="617"/>
      <c r="SGC27" s="617"/>
      <c r="SGD27" s="617"/>
      <c r="SGE27" s="617"/>
      <c r="SGF27" s="617"/>
      <c r="SGG27" s="617"/>
      <c r="SGH27" s="617"/>
      <c r="SGI27" s="617"/>
      <c r="SGJ27" s="617"/>
      <c r="SGK27" s="617"/>
      <c r="SGL27" s="617"/>
      <c r="SGM27" s="617"/>
      <c r="SGN27" s="617"/>
      <c r="SGO27" s="617"/>
      <c r="SGP27" s="617"/>
      <c r="SGQ27" s="617"/>
      <c r="SGR27" s="617"/>
      <c r="SGS27" s="617"/>
      <c r="SGT27" s="617"/>
      <c r="SGU27" s="617"/>
      <c r="SGV27" s="617"/>
      <c r="SGW27" s="617"/>
      <c r="SGX27" s="617"/>
      <c r="SGY27" s="617"/>
      <c r="SGZ27" s="617"/>
      <c r="SHA27" s="617"/>
      <c r="SHB27" s="617"/>
      <c r="SHC27" s="617"/>
      <c r="SHD27" s="617"/>
      <c r="SHE27" s="617"/>
      <c r="SHF27" s="617"/>
      <c r="SHG27" s="617"/>
      <c r="SHH27" s="617"/>
      <c r="SHI27" s="617"/>
      <c r="SHJ27" s="617"/>
      <c r="SHK27" s="617"/>
      <c r="SHL27" s="617"/>
      <c r="SHM27" s="617"/>
      <c r="SHN27" s="617"/>
      <c r="SHO27" s="617"/>
      <c r="SHP27" s="617"/>
      <c r="SHQ27" s="617"/>
      <c r="SHR27" s="617"/>
      <c r="SHS27" s="617"/>
      <c r="SHT27" s="617"/>
      <c r="SHU27" s="617"/>
      <c r="SHV27" s="617"/>
      <c r="SHW27" s="617"/>
      <c r="SHX27" s="617"/>
      <c r="SHY27" s="617"/>
      <c r="SHZ27" s="617"/>
      <c r="SIA27" s="617"/>
      <c r="SIB27" s="617"/>
      <c r="SIC27" s="617"/>
      <c r="SID27" s="617"/>
      <c r="SIE27" s="617"/>
      <c r="SIF27" s="617"/>
      <c r="SIG27" s="617"/>
      <c r="SIH27" s="617"/>
      <c r="SII27" s="617"/>
      <c r="SIJ27" s="617"/>
      <c r="SIK27" s="617"/>
      <c r="SIL27" s="617"/>
      <c r="SIM27" s="617"/>
      <c r="SIN27" s="617"/>
      <c r="SIO27" s="617"/>
      <c r="SIP27" s="617"/>
      <c r="SIQ27" s="617"/>
      <c r="SIR27" s="617"/>
      <c r="SIS27" s="617"/>
      <c r="SIT27" s="617"/>
      <c r="SIU27" s="617"/>
      <c r="SIV27" s="617"/>
      <c r="SIW27" s="617"/>
      <c r="SIX27" s="617"/>
      <c r="SIY27" s="617"/>
      <c r="SIZ27" s="617"/>
      <c r="SJA27" s="617"/>
      <c r="SJB27" s="617"/>
      <c r="SJC27" s="617"/>
      <c r="SJD27" s="617"/>
      <c r="SJE27" s="617"/>
      <c r="SJF27" s="617"/>
      <c r="SJG27" s="617"/>
      <c r="SJH27" s="617"/>
      <c r="SJI27" s="617"/>
      <c r="SJJ27" s="617"/>
      <c r="SJK27" s="617"/>
      <c r="SJL27" s="617"/>
      <c r="SJM27" s="617"/>
      <c r="SJN27" s="617"/>
      <c r="SJO27" s="617"/>
      <c r="SJP27" s="617"/>
      <c r="SJQ27" s="617"/>
      <c r="SJR27" s="617"/>
      <c r="SJS27" s="617"/>
      <c r="SJT27" s="617"/>
      <c r="SJU27" s="617"/>
      <c r="SJV27" s="617"/>
      <c r="SJW27" s="617"/>
      <c r="SJX27" s="617"/>
      <c r="SJY27" s="617"/>
      <c r="SJZ27" s="617"/>
      <c r="SKA27" s="617"/>
      <c r="SKB27" s="617"/>
      <c r="SKC27" s="617"/>
      <c r="SKD27" s="617"/>
      <c r="SKE27" s="617"/>
      <c r="SKF27" s="617"/>
      <c r="SKG27" s="617"/>
      <c r="SKH27" s="617"/>
      <c r="SKI27" s="617"/>
      <c r="SKJ27" s="617"/>
      <c r="SKK27" s="617"/>
      <c r="SKL27" s="617"/>
      <c r="SKM27" s="617"/>
      <c r="SKN27" s="617"/>
      <c r="SKO27" s="617"/>
      <c r="SKP27" s="617"/>
      <c r="SKQ27" s="617"/>
      <c r="SKR27" s="617"/>
      <c r="SKS27" s="617"/>
      <c r="SKT27" s="617"/>
      <c r="SKU27" s="617"/>
      <c r="SKV27" s="617"/>
      <c r="SKW27" s="617"/>
      <c r="SKX27" s="617"/>
      <c r="SKY27" s="617"/>
      <c r="SKZ27" s="617"/>
      <c r="SLA27" s="617"/>
      <c r="SLB27" s="617"/>
      <c r="SLC27" s="617"/>
      <c r="SLD27" s="617"/>
      <c r="SLE27" s="617"/>
      <c r="SLF27" s="617"/>
      <c r="SLG27" s="617"/>
      <c r="SLH27" s="617"/>
      <c r="SLI27" s="617"/>
      <c r="SLJ27" s="617"/>
      <c r="SLK27" s="617"/>
      <c r="SLL27" s="617"/>
      <c r="SLM27" s="617"/>
      <c r="SLN27" s="617"/>
      <c r="SLO27" s="617"/>
      <c r="SLP27" s="617"/>
      <c r="SLQ27" s="617"/>
      <c r="SLR27" s="617"/>
      <c r="SLS27" s="617"/>
      <c r="SLT27" s="617"/>
      <c r="SLU27" s="617"/>
      <c r="SLV27" s="617"/>
      <c r="SLW27" s="617"/>
      <c r="SLX27" s="617"/>
      <c r="SLY27" s="617"/>
      <c r="SLZ27" s="617"/>
      <c r="SMA27" s="617"/>
      <c r="SMB27" s="617"/>
      <c r="SMC27" s="617"/>
      <c r="SMD27" s="617"/>
      <c r="SME27" s="617"/>
      <c r="SMF27" s="617"/>
      <c r="SMG27" s="617"/>
      <c r="SMH27" s="617"/>
      <c r="SMI27" s="617"/>
      <c r="SMJ27" s="617"/>
      <c r="SMK27" s="617"/>
      <c r="SML27" s="617"/>
      <c r="SMM27" s="617"/>
      <c r="SMN27" s="617"/>
      <c r="SMO27" s="617"/>
      <c r="SMP27" s="617"/>
      <c r="SMQ27" s="617"/>
      <c r="SMR27" s="617"/>
      <c r="SMS27" s="617"/>
      <c r="SMT27" s="617"/>
      <c r="SMU27" s="617"/>
      <c r="SMV27" s="617"/>
      <c r="SMW27" s="617"/>
      <c r="SMX27" s="617"/>
      <c r="SMY27" s="617"/>
      <c r="SMZ27" s="617"/>
      <c r="SNA27" s="617"/>
      <c r="SNB27" s="617"/>
      <c r="SNC27" s="617"/>
      <c r="SND27" s="617"/>
      <c r="SNE27" s="617"/>
      <c r="SNF27" s="617"/>
      <c r="SNG27" s="617"/>
      <c r="SNH27" s="617"/>
      <c r="SNI27" s="617"/>
      <c r="SNJ27" s="617"/>
      <c r="SNK27" s="617"/>
      <c r="SNL27" s="617"/>
      <c r="SNM27" s="617"/>
      <c r="SNN27" s="617"/>
      <c r="SNO27" s="617"/>
      <c r="SNP27" s="617"/>
      <c r="SNQ27" s="617"/>
      <c r="SNR27" s="617"/>
      <c r="SNS27" s="617"/>
      <c r="SNT27" s="617"/>
      <c r="SNU27" s="617"/>
      <c r="SNV27" s="617"/>
      <c r="SNW27" s="617"/>
      <c r="SNX27" s="617"/>
      <c r="SNY27" s="617"/>
      <c r="SNZ27" s="617"/>
      <c r="SOA27" s="617"/>
      <c r="SOB27" s="617"/>
      <c r="SOC27" s="617"/>
      <c r="SOD27" s="617"/>
      <c r="SOE27" s="617"/>
      <c r="SOF27" s="617"/>
      <c r="SOG27" s="617"/>
      <c r="SOH27" s="617"/>
      <c r="SOI27" s="617"/>
      <c r="SOJ27" s="617"/>
      <c r="SOK27" s="617"/>
      <c r="SOL27" s="617"/>
      <c r="SOM27" s="617"/>
      <c r="SON27" s="617"/>
      <c r="SOO27" s="617"/>
      <c r="SOP27" s="617"/>
      <c r="SOQ27" s="617"/>
      <c r="SOR27" s="617"/>
      <c r="SOS27" s="617"/>
      <c r="SOT27" s="617"/>
      <c r="SOU27" s="617"/>
      <c r="SOV27" s="617"/>
      <c r="SOW27" s="617"/>
      <c r="SOX27" s="617"/>
      <c r="SOY27" s="617"/>
      <c r="SOZ27" s="617"/>
      <c r="SPA27" s="617"/>
      <c r="SPB27" s="617"/>
      <c r="SPC27" s="617"/>
      <c r="SPD27" s="617"/>
      <c r="SPE27" s="617"/>
      <c r="SPF27" s="617"/>
      <c r="SPG27" s="617"/>
      <c r="SPH27" s="617"/>
      <c r="SPI27" s="617"/>
      <c r="SPJ27" s="617"/>
      <c r="SPK27" s="617"/>
      <c r="SPL27" s="617"/>
      <c r="SPM27" s="617"/>
      <c r="SPN27" s="617"/>
      <c r="SPO27" s="617"/>
      <c r="SPP27" s="617"/>
      <c r="SPQ27" s="617"/>
      <c r="SPR27" s="617"/>
      <c r="SPS27" s="617"/>
      <c r="SPT27" s="617"/>
      <c r="SPU27" s="617"/>
      <c r="SPV27" s="617"/>
      <c r="SPW27" s="617"/>
      <c r="SPX27" s="617"/>
      <c r="SPY27" s="617"/>
      <c r="SPZ27" s="617"/>
      <c r="SQA27" s="617"/>
      <c r="SQB27" s="617"/>
      <c r="SQC27" s="617"/>
      <c r="SQD27" s="617"/>
      <c r="SQE27" s="617"/>
      <c r="SQF27" s="617"/>
      <c r="SQG27" s="617"/>
      <c r="SQH27" s="617"/>
      <c r="SQI27" s="617"/>
      <c r="SQJ27" s="617"/>
      <c r="SQK27" s="617"/>
      <c r="SQL27" s="617"/>
      <c r="SQM27" s="617"/>
      <c r="SQN27" s="617"/>
      <c r="SQO27" s="617"/>
      <c r="SQP27" s="617"/>
      <c r="SQQ27" s="617"/>
      <c r="SQR27" s="617"/>
      <c r="SQS27" s="617"/>
      <c r="SQT27" s="617"/>
      <c r="SQU27" s="617"/>
      <c r="SQV27" s="617"/>
      <c r="SQW27" s="617"/>
      <c r="SQX27" s="617"/>
      <c r="SQY27" s="617"/>
      <c r="SQZ27" s="617"/>
      <c r="SRA27" s="617"/>
      <c r="SRB27" s="617"/>
      <c r="SRC27" s="617"/>
      <c r="SRD27" s="617"/>
      <c r="SRE27" s="617"/>
      <c r="SRF27" s="617"/>
      <c r="SRG27" s="617"/>
      <c r="SRH27" s="617"/>
      <c r="SRI27" s="617"/>
      <c r="SRJ27" s="617"/>
      <c r="SRK27" s="617"/>
      <c r="SRL27" s="617"/>
      <c r="SRM27" s="617"/>
      <c r="SRN27" s="617"/>
      <c r="SRO27" s="617"/>
      <c r="SRP27" s="617"/>
      <c r="SRQ27" s="617"/>
      <c r="SRR27" s="617"/>
      <c r="SRS27" s="617"/>
      <c r="SRT27" s="617"/>
      <c r="SRU27" s="617"/>
      <c r="SRV27" s="617"/>
      <c r="SRW27" s="617"/>
      <c r="SRX27" s="617"/>
      <c r="SRY27" s="617"/>
      <c r="SRZ27" s="617"/>
      <c r="SSA27" s="617"/>
      <c r="SSB27" s="617"/>
      <c r="SSC27" s="617"/>
      <c r="SSD27" s="617"/>
      <c r="SSE27" s="617"/>
      <c r="SSF27" s="617"/>
      <c r="SSG27" s="617"/>
      <c r="SSH27" s="617"/>
      <c r="SSI27" s="617"/>
      <c r="SSJ27" s="617"/>
      <c r="SSK27" s="617"/>
      <c r="SSL27" s="617"/>
      <c r="SSM27" s="617"/>
      <c r="SSN27" s="617"/>
      <c r="SSO27" s="617"/>
      <c r="SSP27" s="617"/>
      <c r="SSQ27" s="617"/>
      <c r="SSR27" s="617"/>
      <c r="SSS27" s="617"/>
      <c r="SST27" s="617"/>
      <c r="SSU27" s="617"/>
      <c r="SSV27" s="617"/>
      <c r="SSW27" s="617"/>
      <c r="SSX27" s="617"/>
      <c r="SSY27" s="617"/>
      <c r="SSZ27" s="617"/>
      <c r="STA27" s="617"/>
      <c r="STB27" s="617"/>
      <c r="STC27" s="617"/>
      <c r="STD27" s="617"/>
      <c r="STE27" s="617"/>
      <c r="STF27" s="617"/>
      <c r="STG27" s="617"/>
      <c r="STH27" s="617"/>
      <c r="STI27" s="617"/>
      <c r="STJ27" s="617"/>
      <c r="STK27" s="617"/>
      <c r="STL27" s="617"/>
      <c r="STM27" s="617"/>
      <c r="STN27" s="617"/>
      <c r="STO27" s="617"/>
      <c r="STP27" s="617"/>
      <c r="STQ27" s="617"/>
      <c r="STR27" s="617"/>
      <c r="STS27" s="617"/>
      <c r="STT27" s="617"/>
      <c r="STU27" s="617"/>
      <c r="STV27" s="617"/>
      <c r="STW27" s="617"/>
      <c r="STX27" s="617"/>
      <c r="STY27" s="617"/>
      <c r="STZ27" s="617"/>
      <c r="SUA27" s="617"/>
      <c r="SUB27" s="617"/>
      <c r="SUC27" s="617"/>
      <c r="SUD27" s="617"/>
      <c r="SUE27" s="617"/>
      <c r="SUF27" s="617"/>
      <c r="SUG27" s="617"/>
      <c r="SUH27" s="617"/>
      <c r="SUI27" s="617"/>
      <c r="SUJ27" s="617"/>
      <c r="SUK27" s="617"/>
      <c r="SUL27" s="617"/>
      <c r="SUM27" s="617"/>
      <c r="SUN27" s="617"/>
      <c r="SUO27" s="617"/>
      <c r="SUP27" s="617"/>
      <c r="SUQ27" s="617"/>
      <c r="SUR27" s="617"/>
      <c r="SUS27" s="617"/>
      <c r="SUT27" s="617"/>
      <c r="SUU27" s="617"/>
      <c r="SUV27" s="617"/>
      <c r="SUW27" s="617"/>
      <c r="SUX27" s="617"/>
      <c r="SUY27" s="617"/>
      <c r="SUZ27" s="617"/>
      <c r="SVA27" s="617"/>
      <c r="SVB27" s="617"/>
      <c r="SVC27" s="617"/>
      <c r="SVD27" s="617"/>
      <c r="SVE27" s="617"/>
      <c r="SVF27" s="617"/>
      <c r="SVG27" s="617"/>
      <c r="SVH27" s="617"/>
      <c r="SVI27" s="617"/>
      <c r="SVJ27" s="617"/>
      <c r="SVK27" s="617"/>
      <c r="SVL27" s="617"/>
      <c r="SVM27" s="617"/>
      <c r="SVN27" s="617"/>
      <c r="SVO27" s="617"/>
      <c r="SVP27" s="617"/>
      <c r="SVQ27" s="617"/>
      <c r="SVR27" s="617"/>
      <c r="SVS27" s="617"/>
      <c r="SVT27" s="617"/>
      <c r="SVU27" s="617"/>
      <c r="SVV27" s="617"/>
      <c r="SVW27" s="617"/>
      <c r="SVX27" s="617"/>
      <c r="SVY27" s="617"/>
      <c r="SVZ27" s="617"/>
      <c r="SWA27" s="617"/>
      <c r="SWB27" s="617"/>
      <c r="SWC27" s="617"/>
      <c r="SWD27" s="617"/>
      <c r="SWE27" s="617"/>
      <c r="SWF27" s="617"/>
      <c r="SWG27" s="617"/>
      <c r="SWH27" s="617"/>
      <c r="SWI27" s="617"/>
      <c r="SWJ27" s="617"/>
      <c r="SWK27" s="617"/>
      <c r="SWL27" s="617"/>
      <c r="SWM27" s="617"/>
      <c r="SWN27" s="617"/>
      <c r="SWO27" s="617"/>
      <c r="SWP27" s="617"/>
      <c r="SWQ27" s="617"/>
      <c r="SWR27" s="617"/>
      <c r="SWS27" s="617"/>
      <c r="SWT27" s="617"/>
      <c r="SWU27" s="617"/>
      <c r="SWV27" s="617"/>
      <c r="SWW27" s="617"/>
      <c r="SWX27" s="617"/>
      <c r="SWY27" s="617"/>
      <c r="SWZ27" s="617"/>
      <c r="SXA27" s="617"/>
      <c r="SXB27" s="617"/>
      <c r="SXC27" s="617"/>
      <c r="SXD27" s="617"/>
      <c r="SXE27" s="617"/>
      <c r="SXF27" s="617"/>
      <c r="SXG27" s="617"/>
      <c r="SXH27" s="617"/>
      <c r="SXI27" s="617"/>
      <c r="SXJ27" s="617"/>
      <c r="SXK27" s="617"/>
      <c r="SXL27" s="617"/>
      <c r="SXM27" s="617"/>
      <c r="SXN27" s="617"/>
      <c r="SXO27" s="617"/>
      <c r="SXP27" s="617"/>
      <c r="SXQ27" s="617"/>
      <c r="SXR27" s="617"/>
      <c r="SXS27" s="617"/>
      <c r="SXT27" s="617"/>
      <c r="SXU27" s="617"/>
      <c r="SXV27" s="617"/>
      <c r="SXW27" s="617"/>
      <c r="SXX27" s="617"/>
      <c r="SXY27" s="617"/>
      <c r="SXZ27" s="617"/>
      <c r="SYA27" s="617"/>
      <c r="SYB27" s="617"/>
      <c r="SYC27" s="617"/>
      <c r="SYD27" s="617"/>
      <c r="SYE27" s="617"/>
      <c r="SYF27" s="617"/>
      <c r="SYG27" s="617"/>
      <c r="SYH27" s="617"/>
      <c r="SYI27" s="617"/>
      <c r="SYJ27" s="617"/>
      <c r="SYK27" s="617"/>
      <c r="SYL27" s="617"/>
      <c r="SYM27" s="617"/>
      <c r="SYN27" s="617"/>
      <c r="SYO27" s="617"/>
      <c r="SYP27" s="617"/>
      <c r="SYQ27" s="617"/>
      <c r="SYR27" s="617"/>
      <c r="SYS27" s="617"/>
      <c r="SYT27" s="617"/>
      <c r="SYU27" s="617"/>
      <c r="SYV27" s="617"/>
      <c r="SYW27" s="617"/>
      <c r="SYX27" s="617"/>
      <c r="SYY27" s="617"/>
      <c r="SYZ27" s="617"/>
      <c r="SZA27" s="617"/>
      <c r="SZB27" s="617"/>
      <c r="SZC27" s="617"/>
      <c r="SZD27" s="617"/>
      <c r="SZE27" s="617"/>
      <c r="SZF27" s="617"/>
      <c r="SZG27" s="617"/>
      <c r="SZH27" s="617"/>
      <c r="SZI27" s="617"/>
      <c r="SZJ27" s="617"/>
      <c r="SZK27" s="617"/>
      <c r="SZL27" s="617"/>
      <c r="SZM27" s="617"/>
      <c r="SZN27" s="617"/>
      <c r="SZO27" s="617"/>
      <c r="SZP27" s="617"/>
      <c r="SZQ27" s="617"/>
      <c r="SZR27" s="617"/>
      <c r="SZS27" s="617"/>
      <c r="SZT27" s="617"/>
      <c r="SZU27" s="617"/>
      <c r="SZV27" s="617"/>
      <c r="SZW27" s="617"/>
      <c r="SZX27" s="617"/>
      <c r="SZY27" s="617"/>
      <c r="SZZ27" s="617"/>
      <c r="TAA27" s="617"/>
      <c r="TAB27" s="617"/>
      <c r="TAC27" s="617"/>
      <c r="TAD27" s="617"/>
      <c r="TAE27" s="617"/>
      <c r="TAF27" s="617"/>
      <c r="TAG27" s="617"/>
      <c r="TAH27" s="617"/>
      <c r="TAI27" s="617"/>
      <c r="TAJ27" s="617"/>
      <c r="TAK27" s="617"/>
      <c r="TAL27" s="617"/>
      <c r="TAM27" s="617"/>
      <c r="TAN27" s="617"/>
      <c r="TAO27" s="617"/>
      <c r="TAP27" s="617"/>
      <c r="TAQ27" s="617"/>
      <c r="TAR27" s="617"/>
      <c r="TAS27" s="617"/>
      <c r="TAT27" s="617"/>
      <c r="TAU27" s="617"/>
      <c r="TAV27" s="617"/>
      <c r="TAW27" s="617"/>
      <c r="TAX27" s="617"/>
      <c r="TAY27" s="617"/>
      <c r="TAZ27" s="617"/>
      <c r="TBA27" s="617"/>
      <c r="TBB27" s="617"/>
      <c r="TBC27" s="617"/>
      <c r="TBD27" s="617"/>
      <c r="TBE27" s="617"/>
      <c r="TBF27" s="617"/>
      <c r="TBG27" s="617"/>
      <c r="TBH27" s="617"/>
      <c r="TBI27" s="617"/>
      <c r="TBJ27" s="617"/>
      <c r="TBK27" s="617"/>
      <c r="TBL27" s="617"/>
      <c r="TBM27" s="617"/>
      <c r="TBN27" s="617"/>
      <c r="TBO27" s="617"/>
      <c r="TBP27" s="617"/>
      <c r="TBQ27" s="617"/>
      <c r="TBR27" s="617"/>
      <c r="TBS27" s="617"/>
      <c r="TBT27" s="617"/>
      <c r="TBU27" s="617"/>
      <c r="TBV27" s="617"/>
      <c r="TBW27" s="617"/>
      <c r="TBX27" s="617"/>
      <c r="TBY27" s="617"/>
      <c r="TBZ27" s="617"/>
      <c r="TCA27" s="617"/>
      <c r="TCB27" s="617"/>
      <c r="TCC27" s="617"/>
      <c r="TCD27" s="617"/>
      <c r="TCE27" s="617"/>
      <c r="TCF27" s="617"/>
      <c r="TCG27" s="617"/>
      <c r="TCH27" s="617"/>
      <c r="TCI27" s="617"/>
      <c r="TCJ27" s="617"/>
      <c r="TCK27" s="617"/>
      <c r="TCL27" s="617"/>
      <c r="TCM27" s="617"/>
      <c r="TCN27" s="617"/>
      <c r="TCO27" s="617"/>
      <c r="TCP27" s="617"/>
      <c r="TCQ27" s="617"/>
      <c r="TCR27" s="617"/>
      <c r="TCS27" s="617"/>
      <c r="TCT27" s="617"/>
      <c r="TCU27" s="617"/>
      <c r="TCV27" s="617"/>
      <c r="TCW27" s="617"/>
      <c r="TCX27" s="617"/>
      <c r="TCY27" s="617"/>
      <c r="TCZ27" s="617"/>
      <c r="TDA27" s="617"/>
      <c r="TDB27" s="617"/>
      <c r="TDC27" s="617"/>
      <c r="TDD27" s="617"/>
      <c r="TDE27" s="617"/>
      <c r="TDF27" s="617"/>
      <c r="TDG27" s="617"/>
      <c r="TDH27" s="617"/>
      <c r="TDI27" s="617"/>
      <c r="TDJ27" s="617"/>
      <c r="TDK27" s="617"/>
      <c r="TDL27" s="617"/>
      <c r="TDM27" s="617"/>
      <c r="TDN27" s="617"/>
      <c r="TDO27" s="617"/>
      <c r="TDP27" s="617"/>
      <c r="TDQ27" s="617"/>
      <c r="TDR27" s="617"/>
      <c r="TDS27" s="617"/>
      <c r="TDT27" s="617"/>
      <c r="TDU27" s="617"/>
      <c r="TDV27" s="617"/>
      <c r="TDW27" s="617"/>
      <c r="TDX27" s="617"/>
      <c r="TDY27" s="617"/>
      <c r="TDZ27" s="617"/>
      <c r="TEA27" s="617"/>
      <c r="TEB27" s="617"/>
      <c r="TEC27" s="617"/>
      <c r="TED27" s="617"/>
      <c r="TEE27" s="617"/>
      <c r="TEF27" s="617"/>
      <c r="TEG27" s="617"/>
      <c r="TEH27" s="617"/>
      <c r="TEI27" s="617"/>
      <c r="TEJ27" s="617"/>
      <c r="TEK27" s="617"/>
      <c r="TEL27" s="617"/>
      <c r="TEM27" s="617"/>
      <c r="TEN27" s="617"/>
      <c r="TEO27" s="617"/>
      <c r="TEP27" s="617"/>
      <c r="TEQ27" s="617"/>
      <c r="TER27" s="617"/>
      <c r="TES27" s="617"/>
      <c r="TET27" s="617"/>
      <c r="TEU27" s="617"/>
      <c r="TEV27" s="617"/>
      <c r="TEW27" s="617"/>
      <c r="TEX27" s="617"/>
      <c r="TEY27" s="617"/>
      <c r="TEZ27" s="617"/>
      <c r="TFA27" s="617"/>
      <c r="TFB27" s="617"/>
      <c r="TFC27" s="617"/>
      <c r="TFD27" s="617"/>
      <c r="TFE27" s="617"/>
      <c r="TFF27" s="617"/>
      <c r="TFG27" s="617"/>
      <c r="TFH27" s="617"/>
      <c r="TFI27" s="617"/>
      <c r="TFJ27" s="617"/>
      <c r="TFK27" s="617"/>
      <c r="TFL27" s="617"/>
      <c r="TFM27" s="617"/>
      <c r="TFN27" s="617"/>
      <c r="TFO27" s="617"/>
      <c r="TFP27" s="617"/>
      <c r="TFQ27" s="617"/>
      <c r="TFR27" s="617"/>
      <c r="TFS27" s="617"/>
      <c r="TFT27" s="617"/>
      <c r="TFU27" s="617"/>
      <c r="TFV27" s="617"/>
      <c r="TFW27" s="617"/>
      <c r="TFX27" s="617"/>
      <c r="TFY27" s="617"/>
      <c r="TFZ27" s="617"/>
      <c r="TGA27" s="617"/>
      <c r="TGB27" s="617"/>
      <c r="TGC27" s="617"/>
      <c r="TGD27" s="617"/>
      <c r="TGE27" s="617"/>
      <c r="TGF27" s="617"/>
      <c r="TGG27" s="617"/>
      <c r="TGH27" s="617"/>
      <c r="TGI27" s="617"/>
      <c r="TGJ27" s="617"/>
      <c r="TGK27" s="617"/>
      <c r="TGL27" s="617"/>
      <c r="TGM27" s="617"/>
      <c r="TGN27" s="617"/>
      <c r="TGO27" s="617"/>
      <c r="TGP27" s="617"/>
      <c r="TGQ27" s="617"/>
      <c r="TGR27" s="617"/>
      <c r="TGS27" s="617"/>
      <c r="TGT27" s="617"/>
      <c r="TGU27" s="617"/>
      <c r="TGV27" s="617"/>
      <c r="TGW27" s="617"/>
      <c r="TGX27" s="617"/>
      <c r="TGY27" s="617"/>
      <c r="TGZ27" s="617"/>
      <c r="THA27" s="617"/>
      <c r="THB27" s="617"/>
      <c r="THC27" s="617"/>
      <c r="THD27" s="617"/>
      <c r="THE27" s="617"/>
      <c r="THF27" s="617"/>
      <c r="THG27" s="617"/>
      <c r="THH27" s="617"/>
      <c r="THI27" s="617"/>
      <c r="THJ27" s="617"/>
      <c r="THK27" s="617"/>
      <c r="THL27" s="617"/>
      <c r="THM27" s="617"/>
      <c r="THN27" s="617"/>
      <c r="THO27" s="617"/>
      <c r="THP27" s="617"/>
      <c r="THQ27" s="617"/>
      <c r="THR27" s="617"/>
      <c r="THS27" s="617"/>
      <c r="THT27" s="617"/>
      <c r="THU27" s="617"/>
      <c r="THV27" s="617"/>
      <c r="THW27" s="617"/>
      <c r="THX27" s="617"/>
      <c r="THY27" s="617"/>
      <c r="THZ27" s="617"/>
      <c r="TIA27" s="617"/>
      <c r="TIB27" s="617"/>
      <c r="TIC27" s="617"/>
      <c r="TID27" s="617"/>
      <c r="TIE27" s="617"/>
      <c r="TIF27" s="617"/>
      <c r="TIG27" s="617"/>
      <c r="TIH27" s="617"/>
      <c r="TII27" s="617"/>
      <c r="TIJ27" s="617"/>
      <c r="TIK27" s="617"/>
      <c r="TIL27" s="617"/>
      <c r="TIM27" s="617"/>
      <c r="TIN27" s="617"/>
      <c r="TIO27" s="617"/>
      <c r="TIP27" s="617"/>
      <c r="TIQ27" s="617"/>
      <c r="TIR27" s="617"/>
      <c r="TIS27" s="617"/>
      <c r="TIT27" s="617"/>
      <c r="TIU27" s="617"/>
      <c r="TIV27" s="617"/>
      <c r="TIW27" s="617"/>
      <c r="TIX27" s="617"/>
      <c r="TIY27" s="617"/>
      <c r="TIZ27" s="617"/>
      <c r="TJA27" s="617"/>
      <c r="TJB27" s="617"/>
      <c r="TJC27" s="617"/>
      <c r="TJD27" s="617"/>
      <c r="TJE27" s="617"/>
      <c r="TJF27" s="617"/>
      <c r="TJG27" s="617"/>
      <c r="TJH27" s="617"/>
      <c r="TJI27" s="617"/>
      <c r="TJJ27" s="617"/>
      <c r="TJK27" s="617"/>
      <c r="TJL27" s="617"/>
      <c r="TJM27" s="617"/>
      <c r="TJN27" s="617"/>
      <c r="TJO27" s="617"/>
      <c r="TJP27" s="617"/>
      <c r="TJQ27" s="617"/>
      <c r="TJR27" s="617"/>
      <c r="TJS27" s="617"/>
      <c r="TJT27" s="617"/>
      <c r="TJU27" s="617"/>
      <c r="TJV27" s="617"/>
      <c r="TJW27" s="617"/>
      <c r="TJX27" s="617"/>
      <c r="TJY27" s="617"/>
      <c r="TJZ27" s="617"/>
      <c r="TKA27" s="617"/>
      <c r="TKB27" s="617"/>
      <c r="TKC27" s="617"/>
      <c r="TKD27" s="617"/>
      <c r="TKE27" s="617"/>
      <c r="TKF27" s="617"/>
      <c r="TKG27" s="617"/>
      <c r="TKH27" s="617"/>
      <c r="TKI27" s="617"/>
      <c r="TKJ27" s="617"/>
      <c r="TKK27" s="617"/>
      <c r="TKL27" s="617"/>
      <c r="TKM27" s="617"/>
      <c r="TKN27" s="617"/>
      <c r="TKO27" s="617"/>
      <c r="TKP27" s="617"/>
      <c r="TKQ27" s="617"/>
      <c r="TKR27" s="617"/>
      <c r="TKS27" s="617"/>
      <c r="TKT27" s="617"/>
      <c r="TKU27" s="617"/>
      <c r="TKV27" s="617"/>
      <c r="TKW27" s="617"/>
      <c r="TKX27" s="617"/>
      <c r="TKY27" s="617"/>
      <c r="TKZ27" s="617"/>
      <c r="TLA27" s="617"/>
      <c r="TLB27" s="617"/>
      <c r="TLC27" s="617"/>
      <c r="TLD27" s="617"/>
      <c r="TLE27" s="617"/>
      <c r="TLF27" s="617"/>
      <c r="TLG27" s="617"/>
      <c r="TLH27" s="617"/>
      <c r="TLI27" s="617"/>
      <c r="TLJ27" s="617"/>
      <c r="TLK27" s="617"/>
      <c r="TLL27" s="617"/>
      <c r="TLM27" s="617"/>
      <c r="TLN27" s="617"/>
      <c r="TLO27" s="617"/>
      <c r="TLP27" s="617"/>
      <c r="TLQ27" s="617"/>
      <c r="TLR27" s="617"/>
      <c r="TLS27" s="617"/>
      <c r="TLT27" s="617"/>
      <c r="TLU27" s="617"/>
      <c r="TLV27" s="617"/>
      <c r="TLW27" s="617"/>
      <c r="TLX27" s="617"/>
      <c r="TLY27" s="617"/>
      <c r="TLZ27" s="617"/>
      <c r="TMA27" s="617"/>
      <c r="TMB27" s="617"/>
      <c r="TMC27" s="617"/>
      <c r="TMD27" s="617"/>
      <c r="TME27" s="617"/>
      <c r="TMF27" s="617"/>
      <c r="TMG27" s="617"/>
      <c r="TMH27" s="617"/>
      <c r="TMI27" s="617"/>
      <c r="TMJ27" s="617"/>
      <c r="TMK27" s="617"/>
      <c r="TML27" s="617"/>
      <c r="TMM27" s="617"/>
      <c r="TMN27" s="617"/>
      <c r="TMO27" s="617"/>
      <c r="TMP27" s="617"/>
      <c r="TMQ27" s="617"/>
      <c r="TMR27" s="617"/>
      <c r="TMS27" s="617"/>
      <c r="TMT27" s="617"/>
      <c r="TMU27" s="617"/>
      <c r="TMV27" s="617"/>
      <c r="TMW27" s="617"/>
      <c r="TMX27" s="617"/>
      <c r="TMY27" s="617"/>
      <c r="TMZ27" s="617"/>
      <c r="TNA27" s="617"/>
      <c r="TNB27" s="617"/>
      <c r="TNC27" s="617"/>
      <c r="TND27" s="617"/>
      <c r="TNE27" s="617"/>
      <c r="TNF27" s="617"/>
      <c r="TNG27" s="617"/>
      <c r="TNH27" s="617"/>
      <c r="TNI27" s="617"/>
      <c r="TNJ27" s="617"/>
      <c r="TNK27" s="617"/>
      <c r="TNL27" s="617"/>
      <c r="TNM27" s="617"/>
      <c r="TNN27" s="617"/>
      <c r="TNO27" s="617"/>
      <c r="TNP27" s="617"/>
      <c r="TNQ27" s="617"/>
      <c r="TNR27" s="617"/>
      <c r="TNS27" s="617"/>
      <c r="TNT27" s="617"/>
      <c r="TNU27" s="617"/>
      <c r="TNV27" s="617"/>
      <c r="TNW27" s="617"/>
      <c r="TNX27" s="617"/>
      <c r="TNY27" s="617"/>
      <c r="TNZ27" s="617"/>
      <c r="TOA27" s="617"/>
      <c r="TOB27" s="617"/>
      <c r="TOC27" s="617"/>
      <c r="TOD27" s="617"/>
      <c r="TOE27" s="617"/>
      <c r="TOF27" s="617"/>
      <c r="TOG27" s="617"/>
      <c r="TOH27" s="617"/>
      <c r="TOI27" s="617"/>
      <c r="TOJ27" s="617"/>
      <c r="TOK27" s="617"/>
      <c r="TOL27" s="617"/>
      <c r="TOM27" s="617"/>
      <c r="TON27" s="617"/>
      <c r="TOO27" s="617"/>
      <c r="TOP27" s="617"/>
      <c r="TOQ27" s="617"/>
      <c r="TOR27" s="617"/>
      <c r="TOS27" s="617"/>
      <c r="TOT27" s="617"/>
      <c r="TOU27" s="617"/>
      <c r="TOV27" s="617"/>
      <c r="TOW27" s="617"/>
      <c r="TOX27" s="617"/>
      <c r="TOY27" s="617"/>
      <c r="TOZ27" s="617"/>
      <c r="TPA27" s="617"/>
      <c r="TPB27" s="617"/>
      <c r="TPC27" s="617"/>
      <c r="TPD27" s="617"/>
      <c r="TPE27" s="617"/>
      <c r="TPF27" s="617"/>
      <c r="TPG27" s="617"/>
      <c r="TPH27" s="617"/>
      <c r="TPI27" s="617"/>
      <c r="TPJ27" s="617"/>
      <c r="TPK27" s="617"/>
      <c r="TPL27" s="617"/>
      <c r="TPM27" s="617"/>
      <c r="TPN27" s="617"/>
      <c r="TPO27" s="617"/>
      <c r="TPP27" s="617"/>
      <c r="TPQ27" s="617"/>
      <c r="TPR27" s="617"/>
      <c r="TPS27" s="617"/>
      <c r="TPT27" s="617"/>
      <c r="TPU27" s="617"/>
      <c r="TPV27" s="617"/>
      <c r="TPW27" s="617"/>
      <c r="TPX27" s="617"/>
      <c r="TPY27" s="617"/>
      <c r="TPZ27" s="617"/>
      <c r="TQA27" s="617"/>
      <c r="TQB27" s="617"/>
      <c r="TQC27" s="617"/>
      <c r="TQD27" s="617"/>
      <c r="TQE27" s="617"/>
      <c r="TQF27" s="617"/>
      <c r="TQG27" s="617"/>
      <c r="TQH27" s="617"/>
      <c r="TQI27" s="617"/>
      <c r="TQJ27" s="617"/>
      <c r="TQK27" s="617"/>
      <c r="TQL27" s="617"/>
      <c r="TQM27" s="617"/>
      <c r="TQN27" s="617"/>
      <c r="TQO27" s="617"/>
      <c r="TQP27" s="617"/>
      <c r="TQQ27" s="617"/>
      <c r="TQR27" s="617"/>
      <c r="TQS27" s="617"/>
      <c r="TQT27" s="617"/>
      <c r="TQU27" s="617"/>
      <c r="TQV27" s="617"/>
      <c r="TQW27" s="617"/>
      <c r="TQX27" s="617"/>
      <c r="TQY27" s="617"/>
      <c r="TQZ27" s="617"/>
      <c r="TRA27" s="617"/>
      <c r="TRB27" s="617"/>
      <c r="TRC27" s="617"/>
      <c r="TRD27" s="617"/>
      <c r="TRE27" s="617"/>
      <c r="TRF27" s="617"/>
      <c r="TRG27" s="617"/>
      <c r="TRH27" s="617"/>
      <c r="TRI27" s="617"/>
      <c r="TRJ27" s="617"/>
      <c r="TRK27" s="617"/>
      <c r="TRL27" s="617"/>
      <c r="TRM27" s="617"/>
      <c r="TRN27" s="617"/>
      <c r="TRO27" s="617"/>
      <c r="TRP27" s="617"/>
      <c r="TRQ27" s="617"/>
      <c r="TRR27" s="617"/>
      <c r="TRS27" s="617"/>
      <c r="TRT27" s="617"/>
      <c r="TRU27" s="617"/>
      <c r="TRV27" s="617"/>
      <c r="TRW27" s="617"/>
      <c r="TRX27" s="617"/>
      <c r="TRY27" s="617"/>
      <c r="TRZ27" s="617"/>
      <c r="TSA27" s="617"/>
      <c r="TSB27" s="617"/>
      <c r="TSC27" s="617"/>
      <c r="TSD27" s="617"/>
      <c r="TSE27" s="617"/>
      <c r="TSF27" s="617"/>
      <c r="TSG27" s="617"/>
      <c r="TSH27" s="617"/>
      <c r="TSI27" s="617"/>
      <c r="TSJ27" s="617"/>
      <c r="TSK27" s="617"/>
      <c r="TSL27" s="617"/>
      <c r="TSM27" s="617"/>
      <c r="TSN27" s="617"/>
      <c r="TSO27" s="617"/>
      <c r="TSP27" s="617"/>
      <c r="TSQ27" s="617"/>
      <c r="TSR27" s="617"/>
      <c r="TSS27" s="617"/>
      <c r="TST27" s="617"/>
      <c r="TSU27" s="617"/>
      <c r="TSV27" s="617"/>
      <c r="TSW27" s="617"/>
      <c r="TSX27" s="617"/>
      <c r="TSY27" s="617"/>
      <c r="TSZ27" s="617"/>
      <c r="TTA27" s="617"/>
      <c r="TTB27" s="617"/>
      <c r="TTC27" s="617"/>
      <c r="TTD27" s="617"/>
      <c r="TTE27" s="617"/>
      <c r="TTF27" s="617"/>
      <c r="TTG27" s="617"/>
      <c r="TTH27" s="617"/>
      <c r="TTI27" s="617"/>
      <c r="TTJ27" s="617"/>
      <c r="TTK27" s="617"/>
      <c r="TTL27" s="617"/>
      <c r="TTM27" s="617"/>
      <c r="TTN27" s="617"/>
      <c r="TTO27" s="617"/>
      <c r="TTP27" s="617"/>
      <c r="TTQ27" s="617"/>
      <c r="TTR27" s="617"/>
      <c r="TTS27" s="617"/>
      <c r="TTT27" s="617"/>
      <c r="TTU27" s="617"/>
      <c r="TTV27" s="617"/>
      <c r="TTW27" s="617"/>
      <c r="TTX27" s="617"/>
      <c r="TTY27" s="617"/>
      <c r="TTZ27" s="617"/>
      <c r="TUA27" s="617"/>
      <c r="TUB27" s="617"/>
      <c r="TUC27" s="617"/>
      <c r="TUD27" s="617"/>
      <c r="TUE27" s="617"/>
      <c r="TUF27" s="617"/>
      <c r="TUG27" s="617"/>
      <c r="TUH27" s="617"/>
      <c r="TUI27" s="617"/>
      <c r="TUJ27" s="617"/>
      <c r="TUK27" s="617"/>
      <c r="TUL27" s="617"/>
      <c r="TUM27" s="617"/>
      <c r="TUN27" s="617"/>
      <c r="TUO27" s="617"/>
      <c r="TUP27" s="617"/>
      <c r="TUQ27" s="617"/>
      <c r="TUR27" s="617"/>
      <c r="TUS27" s="617"/>
      <c r="TUT27" s="617"/>
      <c r="TUU27" s="617"/>
      <c r="TUV27" s="617"/>
      <c r="TUW27" s="617"/>
      <c r="TUX27" s="617"/>
      <c r="TUY27" s="617"/>
      <c r="TUZ27" s="617"/>
      <c r="TVA27" s="617"/>
      <c r="TVB27" s="617"/>
      <c r="TVC27" s="617"/>
      <c r="TVD27" s="617"/>
      <c r="TVE27" s="617"/>
      <c r="TVF27" s="617"/>
      <c r="TVG27" s="617"/>
      <c r="TVH27" s="617"/>
      <c r="TVI27" s="617"/>
      <c r="TVJ27" s="617"/>
      <c r="TVK27" s="617"/>
      <c r="TVL27" s="617"/>
      <c r="TVM27" s="617"/>
      <c r="TVN27" s="617"/>
      <c r="TVO27" s="617"/>
      <c r="TVP27" s="617"/>
      <c r="TVQ27" s="617"/>
      <c r="TVR27" s="617"/>
      <c r="TVS27" s="617"/>
      <c r="TVT27" s="617"/>
      <c r="TVU27" s="617"/>
      <c r="TVV27" s="617"/>
      <c r="TVW27" s="617"/>
      <c r="TVX27" s="617"/>
      <c r="TVY27" s="617"/>
      <c r="TVZ27" s="617"/>
      <c r="TWA27" s="617"/>
      <c r="TWB27" s="617"/>
      <c r="TWC27" s="617"/>
      <c r="TWD27" s="617"/>
      <c r="TWE27" s="617"/>
      <c r="TWF27" s="617"/>
      <c r="TWG27" s="617"/>
      <c r="TWH27" s="617"/>
      <c r="TWI27" s="617"/>
      <c r="TWJ27" s="617"/>
      <c r="TWK27" s="617"/>
      <c r="TWL27" s="617"/>
      <c r="TWM27" s="617"/>
      <c r="TWN27" s="617"/>
      <c r="TWO27" s="617"/>
      <c r="TWP27" s="617"/>
      <c r="TWQ27" s="617"/>
      <c r="TWR27" s="617"/>
      <c r="TWS27" s="617"/>
      <c r="TWT27" s="617"/>
      <c r="TWU27" s="617"/>
      <c r="TWV27" s="617"/>
      <c r="TWW27" s="617"/>
      <c r="TWX27" s="617"/>
      <c r="TWY27" s="617"/>
      <c r="TWZ27" s="617"/>
      <c r="TXA27" s="617"/>
      <c r="TXB27" s="617"/>
      <c r="TXC27" s="617"/>
      <c r="TXD27" s="617"/>
      <c r="TXE27" s="617"/>
      <c r="TXF27" s="617"/>
      <c r="TXG27" s="617"/>
      <c r="TXH27" s="617"/>
      <c r="TXI27" s="617"/>
      <c r="TXJ27" s="617"/>
      <c r="TXK27" s="617"/>
      <c r="TXL27" s="617"/>
      <c r="TXM27" s="617"/>
      <c r="TXN27" s="617"/>
      <c r="TXO27" s="617"/>
      <c r="TXP27" s="617"/>
      <c r="TXQ27" s="617"/>
      <c r="TXR27" s="617"/>
      <c r="TXS27" s="617"/>
      <c r="TXT27" s="617"/>
      <c r="TXU27" s="617"/>
      <c r="TXV27" s="617"/>
      <c r="TXW27" s="617"/>
      <c r="TXX27" s="617"/>
      <c r="TXY27" s="617"/>
      <c r="TXZ27" s="617"/>
      <c r="TYA27" s="617"/>
      <c r="TYB27" s="617"/>
      <c r="TYC27" s="617"/>
      <c r="TYD27" s="617"/>
      <c r="TYE27" s="617"/>
      <c r="TYF27" s="617"/>
      <c r="TYG27" s="617"/>
      <c r="TYH27" s="617"/>
      <c r="TYI27" s="617"/>
      <c r="TYJ27" s="617"/>
      <c r="TYK27" s="617"/>
      <c r="TYL27" s="617"/>
      <c r="TYM27" s="617"/>
      <c r="TYN27" s="617"/>
      <c r="TYO27" s="617"/>
      <c r="TYP27" s="617"/>
      <c r="TYQ27" s="617"/>
      <c r="TYR27" s="617"/>
      <c r="TYS27" s="617"/>
      <c r="TYT27" s="617"/>
      <c r="TYU27" s="617"/>
      <c r="TYV27" s="617"/>
      <c r="TYW27" s="617"/>
      <c r="TYX27" s="617"/>
      <c r="TYY27" s="617"/>
      <c r="TYZ27" s="617"/>
      <c r="TZA27" s="617"/>
      <c r="TZB27" s="617"/>
      <c r="TZC27" s="617"/>
      <c r="TZD27" s="617"/>
      <c r="TZE27" s="617"/>
      <c r="TZF27" s="617"/>
      <c r="TZG27" s="617"/>
      <c r="TZH27" s="617"/>
      <c r="TZI27" s="617"/>
      <c r="TZJ27" s="617"/>
      <c r="TZK27" s="617"/>
      <c r="TZL27" s="617"/>
      <c r="TZM27" s="617"/>
      <c r="TZN27" s="617"/>
      <c r="TZO27" s="617"/>
      <c r="TZP27" s="617"/>
      <c r="TZQ27" s="617"/>
      <c r="TZR27" s="617"/>
      <c r="TZS27" s="617"/>
      <c r="TZT27" s="617"/>
      <c r="TZU27" s="617"/>
      <c r="TZV27" s="617"/>
      <c r="TZW27" s="617"/>
      <c r="TZX27" s="617"/>
      <c r="TZY27" s="617"/>
      <c r="TZZ27" s="617"/>
      <c r="UAA27" s="617"/>
      <c r="UAB27" s="617"/>
      <c r="UAC27" s="617"/>
      <c r="UAD27" s="617"/>
      <c r="UAE27" s="617"/>
      <c r="UAF27" s="617"/>
      <c r="UAG27" s="617"/>
      <c r="UAH27" s="617"/>
      <c r="UAI27" s="617"/>
      <c r="UAJ27" s="617"/>
      <c r="UAK27" s="617"/>
      <c r="UAL27" s="617"/>
      <c r="UAM27" s="617"/>
      <c r="UAN27" s="617"/>
      <c r="UAO27" s="617"/>
      <c r="UAP27" s="617"/>
      <c r="UAQ27" s="617"/>
      <c r="UAR27" s="617"/>
      <c r="UAS27" s="617"/>
      <c r="UAT27" s="617"/>
      <c r="UAU27" s="617"/>
      <c r="UAV27" s="617"/>
      <c r="UAW27" s="617"/>
      <c r="UAX27" s="617"/>
      <c r="UAY27" s="617"/>
      <c r="UAZ27" s="617"/>
      <c r="UBA27" s="617"/>
      <c r="UBB27" s="617"/>
      <c r="UBC27" s="617"/>
      <c r="UBD27" s="617"/>
      <c r="UBE27" s="617"/>
      <c r="UBF27" s="617"/>
      <c r="UBG27" s="617"/>
      <c r="UBH27" s="617"/>
      <c r="UBI27" s="617"/>
      <c r="UBJ27" s="617"/>
      <c r="UBK27" s="617"/>
      <c r="UBL27" s="617"/>
      <c r="UBM27" s="617"/>
      <c r="UBN27" s="617"/>
      <c r="UBO27" s="617"/>
      <c r="UBP27" s="617"/>
      <c r="UBQ27" s="617"/>
      <c r="UBR27" s="617"/>
      <c r="UBS27" s="617"/>
      <c r="UBT27" s="617"/>
      <c r="UBU27" s="617"/>
      <c r="UBV27" s="617"/>
      <c r="UBW27" s="617"/>
      <c r="UBX27" s="617"/>
      <c r="UBY27" s="617"/>
      <c r="UBZ27" s="617"/>
      <c r="UCA27" s="617"/>
      <c r="UCB27" s="617"/>
      <c r="UCC27" s="617"/>
      <c r="UCD27" s="617"/>
      <c r="UCE27" s="617"/>
      <c r="UCF27" s="617"/>
      <c r="UCG27" s="617"/>
      <c r="UCH27" s="617"/>
      <c r="UCI27" s="617"/>
      <c r="UCJ27" s="617"/>
      <c r="UCK27" s="617"/>
      <c r="UCL27" s="617"/>
      <c r="UCM27" s="617"/>
      <c r="UCN27" s="617"/>
      <c r="UCO27" s="617"/>
      <c r="UCP27" s="617"/>
      <c r="UCQ27" s="617"/>
      <c r="UCR27" s="617"/>
      <c r="UCS27" s="617"/>
      <c r="UCT27" s="617"/>
      <c r="UCU27" s="617"/>
      <c r="UCV27" s="617"/>
      <c r="UCW27" s="617"/>
      <c r="UCX27" s="617"/>
      <c r="UCY27" s="617"/>
      <c r="UCZ27" s="617"/>
      <c r="UDA27" s="617"/>
      <c r="UDB27" s="617"/>
      <c r="UDC27" s="617"/>
      <c r="UDD27" s="617"/>
      <c r="UDE27" s="617"/>
      <c r="UDF27" s="617"/>
      <c r="UDG27" s="617"/>
      <c r="UDH27" s="617"/>
      <c r="UDI27" s="617"/>
      <c r="UDJ27" s="617"/>
      <c r="UDK27" s="617"/>
      <c r="UDL27" s="617"/>
      <c r="UDM27" s="617"/>
      <c r="UDN27" s="617"/>
      <c r="UDO27" s="617"/>
      <c r="UDP27" s="617"/>
      <c r="UDQ27" s="617"/>
      <c r="UDR27" s="617"/>
      <c r="UDS27" s="617"/>
      <c r="UDT27" s="617"/>
      <c r="UDU27" s="617"/>
      <c r="UDV27" s="617"/>
      <c r="UDW27" s="617"/>
      <c r="UDX27" s="617"/>
      <c r="UDY27" s="617"/>
      <c r="UDZ27" s="617"/>
      <c r="UEA27" s="617"/>
      <c r="UEB27" s="617"/>
      <c r="UEC27" s="617"/>
      <c r="UED27" s="617"/>
      <c r="UEE27" s="617"/>
      <c r="UEF27" s="617"/>
      <c r="UEG27" s="617"/>
      <c r="UEH27" s="617"/>
      <c r="UEI27" s="617"/>
      <c r="UEJ27" s="617"/>
      <c r="UEK27" s="617"/>
      <c r="UEL27" s="617"/>
      <c r="UEM27" s="617"/>
      <c r="UEN27" s="617"/>
      <c r="UEO27" s="617"/>
      <c r="UEP27" s="617"/>
      <c r="UEQ27" s="617"/>
      <c r="UER27" s="617"/>
      <c r="UES27" s="617"/>
      <c r="UET27" s="617"/>
      <c r="UEU27" s="617"/>
      <c r="UEV27" s="617"/>
      <c r="UEW27" s="617"/>
      <c r="UEX27" s="617"/>
      <c r="UEY27" s="617"/>
      <c r="UEZ27" s="617"/>
      <c r="UFA27" s="617"/>
      <c r="UFB27" s="617"/>
      <c r="UFC27" s="617"/>
      <c r="UFD27" s="617"/>
      <c r="UFE27" s="617"/>
      <c r="UFF27" s="617"/>
      <c r="UFG27" s="617"/>
      <c r="UFH27" s="617"/>
      <c r="UFI27" s="617"/>
      <c r="UFJ27" s="617"/>
      <c r="UFK27" s="617"/>
      <c r="UFL27" s="617"/>
      <c r="UFM27" s="617"/>
      <c r="UFN27" s="617"/>
      <c r="UFO27" s="617"/>
      <c r="UFP27" s="617"/>
      <c r="UFQ27" s="617"/>
      <c r="UFR27" s="617"/>
      <c r="UFS27" s="617"/>
      <c r="UFT27" s="617"/>
      <c r="UFU27" s="617"/>
      <c r="UFV27" s="617"/>
      <c r="UFW27" s="617"/>
      <c r="UFX27" s="617"/>
      <c r="UFY27" s="617"/>
      <c r="UFZ27" s="617"/>
      <c r="UGA27" s="617"/>
      <c r="UGB27" s="617"/>
      <c r="UGC27" s="617"/>
      <c r="UGD27" s="617"/>
      <c r="UGE27" s="617"/>
      <c r="UGF27" s="617"/>
      <c r="UGG27" s="617"/>
      <c r="UGH27" s="617"/>
      <c r="UGI27" s="617"/>
      <c r="UGJ27" s="617"/>
      <c r="UGK27" s="617"/>
      <c r="UGL27" s="617"/>
      <c r="UGM27" s="617"/>
      <c r="UGN27" s="617"/>
      <c r="UGO27" s="617"/>
      <c r="UGP27" s="617"/>
      <c r="UGQ27" s="617"/>
      <c r="UGR27" s="617"/>
      <c r="UGS27" s="617"/>
      <c r="UGT27" s="617"/>
      <c r="UGU27" s="617"/>
      <c r="UGV27" s="617"/>
      <c r="UGW27" s="617"/>
      <c r="UGX27" s="617"/>
      <c r="UGY27" s="617"/>
      <c r="UGZ27" s="617"/>
      <c r="UHA27" s="617"/>
      <c r="UHB27" s="617"/>
      <c r="UHC27" s="617"/>
      <c r="UHD27" s="617"/>
      <c r="UHE27" s="617"/>
      <c r="UHF27" s="617"/>
      <c r="UHG27" s="617"/>
      <c r="UHH27" s="617"/>
      <c r="UHI27" s="617"/>
      <c r="UHJ27" s="617"/>
      <c r="UHK27" s="617"/>
      <c r="UHL27" s="617"/>
      <c r="UHM27" s="617"/>
      <c r="UHN27" s="617"/>
      <c r="UHO27" s="617"/>
      <c r="UHP27" s="617"/>
      <c r="UHQ27" s="617"/>
      <c r="UHR27" s="617"/>
      <c r="UHS27" s="617"/>
      <c r="UHT27" s="617"/>
      <c r="UHU27" s="617"/>
      <c r="UHV27" s="617"/>
      <c r="UHW27" s="617"/>
      <c r="UHX27" s="617"/>
      <c r="UHY27" s="617"/>
      <c r="UHZ27" s="617"/>
      <c r="UIA27" s="617"/>
      <c r="UIB27" s="617"/>
      <c r="UIC27" s="617"/>
      <c r="UID27" s="617"/>
      <c r="UIE27" s="617"/>
      <c r="UIF27" s="617"/>
      <c r="UIG27" s="617"/>
      <c r="UIH27" s="617"/>
      <c r="UII27" s="617"/>
      <c r="UIJ27" s="617"/>
      <c r="UIK27" s="617"/>
      <c r="UIL27" s="617"/>
      <c r="UIM27" s="617"/>
      <c r="UIN27" s="617"/>
      <c r="UIO27" s="617"/>
      <c r="UIP27" s="617"/>
      <c r="UIQ27" s="617"/>
      <c r="UIR27" s="617"/>
      <c r="UIS27" s="617"/>
      <c r="UIT27" s="617"/>
      <c r="UIU27" s="617"/>
      <c r="UIV27" s="617"/>
      <c r="UIW27" s="617"/>
      <c r="UIX27" s="617"/>
      <c r="UIY27" s="617"/>
      <c r="UIZ27" s="617"/>
      <c r="UJA27" s="617"/>
      <c r="UJB27" s="617"/>
      <c r="UJC27" s="617"/>
      <c r="UJD27" s="617"/>
      <c r="UJE27" s="617"/>
      <c r="UJF27" s="617"/>
      <c r="UJG27" s="617"/>
      <c r="UJH27" s="617"/>
      <c r="UJI27" s="617"/>
      <c r="UJJ27" s="617"/>
      <c r="UJK27" s="617"/>
      <c r="UJL27" s="617"/>
      <c r="UJM27" s="617"/>
      <c r="UJN27" s="617"/>
      <c r="UJO27" s="617"/>
      <c r="UJP27" s="617"/>
      <c r="UJQ27" s="617"/>
      <c r="UJR27" s="617"/>
      <c r="UJS27" s="617"/>
      <c r="UJT27" s="617"/>
      <c r="UJU27" s="617"/>
      <c r="UJV27" s="617"/>
      <c r="UJW27" s="617"/>
      <c r="UJX27" s="617"/>
      <c r="UJY27" s="617"/>
      <c r="UJZ27" s="617"/>
      <c r="UKA27" s="617"/>
      <c r="UKB27" s="617"/>
      <c r="UKC27" s="617"/>
      <c r="UKD27" s="617"/>
      <c r="UKE27" s="617"/>
      <c r="UKF27" s="617"/>
      <c r="UKG27" s="617"/>
      <c r="UKH27" s="617"/>
      <c r="UKI27" s="617"/>
      <c r="UKJ27" s="617"/>
      <c r="UKK27" s="617"/>
      <c r="UKL27" s="617"/>
      <c r="UKM27" s="617"/>
      <c r="UKN27" s="617"/>
      <c r="UKO27" s="617"/>
      <c r="UKP27" s="617"/>
      <c r="UKQ27" s="617"/>
      <c r="UKR27" s="617"/>
      <c r="UKS27" s="617"/>
      <c r="UKT27" s="617"/>
      <c r="UKU27" s="617"/>
      <c r="UKV27" s="617"/>
      <c r="UKW27" s="617"/>
      <c r="UKX27" s="617"/>
      <c r="UKY27" s="617"/>
      <c r="UKZ27" s="617"/>
      <c r="ULA27" s="617"/>
      <c r="ULB27" s="617"/>
      <c r="ULC27" s="617"/>
      <c r="ULD27" s="617"/>
      <c r="ULE27" s="617"/>
      <c r="ULF27" s="617"/>
      <c r="ULG27" s="617"/>
      <c r="ULH27" s="617"/>
      <c r="ULI27" s="617"/>
      <c r="ULJ27" s="617"/>
      <c r="ULK27" s="617"/>
      <c r="ULL27" s="617"/>
      <c r="ULM27" s="617"/>
      <c r="ULN27" s="617"/>
      <c r="ULO27" s="617"/>
      <c r="ULP27" s="617"/>
      <c r="ULQ27" s="617"/>
      <c r="ULR27" s="617"/>
      <c r="ULS27" s="617"/>
      <c r="ULT27" s="617"/>
      <c r="ULU27" s="617"/>
      <c r="ULV27" s="617"/>
      <c r="ULW27" s="617"/>
      <c r="ULX27" s="617"/>
      <c r="ULY27" s="617"/>
      <c r="ULZ27" s="617"/>
      <c r="UMA27" s="617"/>
      <c r="UMB27" s="617"/>
      <c r="UMC27" s="617"/>
      <c r="UMD27" s="617"/>
      <c r="UME27" s="617"/>
      <c r="UMF27" s="617"/>
      <c r="UMG27" s="617"/>
      <c r="UMH27" s="617"/>
      <c r="UMI27" s="617"/>
      <c r="UMJ27" s="617"/>
      <c r="UMK27" s="617"/>
      <c r="UML27" s="617"/>
      <c r="UMM27" s="617"/>
      <c r="UMN27" s="617"/>
      <c r="UMO27" s="617"/>
      <c r="UMP27" s="617"/>
      <c r="UMQ27" s="617"/>
      <c r="UMR27" s="617"/>
      <c r="UMS27" s="617"/>
      <c r="UMT27" s="617"/>
      <c r="UMU27" s="617"/>
      <c r="UMV27" s="617"/>
      <c r="UMW27" s="617"/>
      <c r="UMX27" s="617"/>
      <c r="UMY27" s="617"/>
      <c r="UMZ27" s="617"/>
      <c r="UNA27" s="617"/>
      <c r="UNB27" s="617"/>
      <c r="UNC27" s="617"/>
      <c r="UND27" s="617"/>
      <c r="UNE27" s="617"/>
      <c r="UNF27" s="617"/>
      <c r="UNG27" s="617"/>
      <c r="UNH27" s="617"/>
      <c r="UNI27" s="617"/>
      <c r="UNJ27" s="617"/>
      <c r="UNK27" s="617"/>
      <c r="UNL27" s="617"/>
      <c r="UNM27" s="617"/>
      <c r="UNN27" s="617"/>
      <c r="UNO27" s="617"/>
      <c r="UNP27" s="617"/>
      <c r="UNQ27" s="617"/>
      <c r="UNR27" s="617"/>
      <c r="UNS27" s="617"/>
      <c r="UNT27" s="617"/>
      <c r="UNU27" s="617"/>
      <c r="UNV27" s="617"/>
      <c r="UNW27" s="617"/>
      <c r="UNX27" s="617"/>
      <c r="UNY27" s="617"/>
      <c r="UNZ27" s="617"/>
      <c r="UOA27" s="617"/>
      <c r="UOB27" s="617"/>
      <c r="UOC27" s="617"/>
      <c r="UOD27" s="617"/>
      <c r="UOE27" s="617"/>
      <c r="UOF27" s="617"/>
      <c r="UOG27" s="617"/>
      <c r="UOH27" s="617"/>
      <c r="UOI27" s="617"/>
      <c r="UOJ27" s="617"/>
      <c r="UOK27" s="617"/>
      <c r="UOL27" s="617"/>
      <c r="UOM27" s="617"/>
      <c r="UON27" s="617"/>
      <c r="UOO27" s="617"/>
      <c r="UOP27" s="617"/>
      <c r="UOQ27" s="617"/>
      <c r="UOR27" s="617"/>
      <c r="UOS27" s="617"/>
      <c r="UOT27" s="617"/>
      <c r="UOU27" s="617"/>
      <c r="UOV27" s="617"/>
      <c r="UOW27" s="617"/>
      <c r="UOX27" s="617"/>
      <c r="UOY27" s="617"/>
      <c r="UOZ27" s="617"/>
      <c r="UPA27" s="617"/>
      <c r="UPB27" s="617"/>
      <c r="UPC27" s="617"/>
      <c r="UPD27" s="617"/>
      <c r="UPE27" s="617"/>
      <c r="UPF27" s="617"/>
      <c r="UPG27" s="617"/>
      <c r="UPH27" s="617"/>
      <c r="UPI27" s="617"/>
      <c r="UPJ27" s="617"/>
      <c r="UPK27" s="617"/>
      <c r="UPL27" s="617"/>
      <c r="UPM27" s="617"/>
      <c r="UPN27" s="617"/>
      <c r="UPO27" s="617"/>
      <c r="UPP27" s="617"/>
      <c r="UPQ27" s="617"/>
      <c r="UPR27" s="617"/>
      <c r="UPS27" s="617"/>
      <c r="UPT27" s="617"/>
      <c r="UPU27" s="617"/>
      <c r="UPV27" s="617"/>
      <c r="UPW27" s="617"/>
      <c r="UPX27" s="617"/>
      <c r="UPY27" s="617"/>
      <c r="UPZ27" s="617"/>
      <c r="UQA27" s="617"/>
      <c r="UQB27" s="617"/>
      <c r="UQC27" s="617"/>
      <c r="UQD27" s="617"/>
      <c r="UQE27" s="617"/>
      <c r="UQF27" s="617"/>
      <c r="UQG27" s="617"/>
      <c r="UQH27" s="617"/>
      <c r="UQI27" s="617"/>
      <c r="UQJ27" s="617"/>
      <c r="UQK27" s="617"/>
      <c r="UQL27" s="617"/>
      <c r="UQM27" s="617"/>
      <c r="UQN27" s="617"/>
      <c r="UQO27" s="617"/>
      <c r="UQP27" s="617"/>
      <c r="UQQ27" s="617"/>
      <c r="UQR27" s="617"/>
      <c r="UQS27" s="617"/>
      <c r="UQT27" s="617"/>
      <c r="UQU27" s="617"/>
      <c r="UQV27" s="617"/>
      <c r="UQW27" s="617"/>
      <c r="UQX27" s="617"/>
      <c r="UQY27" s="617"/>
      <c r="UQZ27" s="617"/>
      <c r="URA27" s="617"/>
      <c r="URB27" s="617"/>
      <c r="URC27" s="617"/>
      <c r="URD27" s="617"/>
      <c r="URE27" s="617"/>
      <c r="URF27" s="617"/>
      <c r="URG27" s="617"/>
      <c r="URH27" s="617"/>
      <c r="URI27" s="617"/>
      <c r="URJ27" s="617"/>
      <c r="URK27" s="617"/>
      <c r="URL27" s="617"/>
      <c r="URM27" s="617"/>
      <c r="URN27" s="617"/>
      <c r="URO27" s="617"/>
      <c r="URP27" s="617"/>
      <c r="URQ27" s="617"/>
      <c r="URR27" s="617"/>
      <c r="URS27" s="617"/>
      <c r="URT27" s="617"/>
      <c r="URU27" s="617"/>
      <c r="URV27" s="617"/>
      <c r="URW27" s="617"/>
      <c r="URX27" s="617"/>
      <c r="URY27" s="617"/>
      <c r="URZ27" s="617"/>
      <c r="USA27" s="617"/>
      <c r="USB27" s="617"/>
      <c r="USC27" s="617"/>
      <c r="USD27" s="617"/>
      <c r="USE27" s="617"/>
      <c r="USF27" s="617"/>
      <c r="USG27" s="617"/>
      <c r="USH27" s="617"/>
      <c r="USI27" s="617"/>
      <c r="USJ27" s="617"/>
      <c r="USK27" s="617"/>
      <c r="USL27" s="617"/>
      <c r="USM27" s="617"/>
      <c r="USN27" s="617"/>
      <c r="USO27" s="617"/>
      <c r="USP27" s="617"/>
      <c r="USQ27" s="617"/>
      <c r="USR27" s="617"/>
      <c r="USS27" s="617"/>
      <c r="UST27" s="617"/>
      <c r="USU27" s="617"/>
      <c r="USV27" s="617"/>
      <c r="USW27" s="617"/>
      <c r="USX27" s="617"/>
      <c r="USY27" s="617"/>
      <c r="USZ27" s="617"/>
      <c r="UTA27" s="617"/>
      <c r="UTB27" s="617"/>
      <c r="UTC27" s="617"/>
      <c r="UTD27" s="617"/>
      <c r="UTE27" s="617"/>
      <c r="UTF27" s="617"/>
      <c r="UTG27" s="617"/>
      <c r="UTH27" s="617"/>
      <c r="UTI27" s="617"/>
      <c r="UTJ27" s="617"/>
      <c r="UTK27" s="617"/>
      <c r="UTL27" s="617"/>
      <c r="UTM27" s="617"/>
      <c r="UTN27" s="617"/>
      <c r="UTO27" s="617"/>
      <c r="UTP27" s="617"/>
      <c r="UTQ27" s="617"/>
      <c r="UTR27" s="617"/>
      <c r="UTS27" s="617"/>
      <c r="UTT27" s="617"/>
      <c r="UTU27" s="617"/>
      <c r="UTV27" s="617"/>
      <c r="UTW27" s="617"/>
      <c r="UTX27" s="617"/>
      <c r="UTY27" s="617"/>
      <c r="UTZ27" s="617"/>
      <c r="UUA27" s="617"/>
      <c r="UUB27" s="617"/>
      <c r="UUC27" s="617"/>
      <c r="UUD27" s="617"/>
      <c r="UUE27" s="617"/>
      <c r="UUF27" s="617"/>
      <c r="UUG27" s="617"/>
      <c r="UUH27" s="617"/>
      <c r="UUI27" s="617"/>
      <c r="UUJ27" s="617"/>
      <c r="UUK27" s="617"/>
      <c r="UUL27" s="617"/>
      <c r="UUM27" s="617"/>
      <c r="UUN27" s="617"/>
      <c r="UUO27" s="617"/>
      <c r="UUP27" s="617"/>
      <c r="UUQ27" s="617"/>
      <c r="UUR27" s="617"/>
      <c r="UUS27" s="617"/>
      <c r="UUT27" s="617"/>
      <c r="UUU27" s="617"/>
      <c r="UUV27" s="617"/>
      <c r="UUW27" s="617"/>
      <c r="UUX27" s="617"/>
      <c r="UUY27" s="617"/>
      <c r="UUZ27" s="617"/>
      <c r="UVA27" s="617"/>
      <c r="UVB27" s="617"/>
      <c r="UVC27" s="617"/>
      <c r="UVD27" s="617"/>
      <c r="UVE27" s="617"/>
      <c r="UVF27" s="617"/>
      <c r="UVG27" s="617"/>
      <c r="UVH27" s="617"/>
      <c r="UVI27" s="617"/>
      <c r="UVJ27" s="617"/>
      <c r="UVK27" s="617"/>
      <c r="UVL27" s="617"/>
      <c r="UVM27" s="617"/>
      <c r="UVN27" s="617"/>
      <c r="UVO27" s="617"/>
      <c r="UVP27" s="617"/>
      <c r="UVQ27" s="617"/>
      <c r="UVR27" s="617"/>
      <c r="UVS27" s="617"/>
      <c r="UVT27" s="617"/>
      <c r="UVU27" s="617"/>
      <c r="UVV27" s="617"/>
      <c r="UVW27" s="617"/>
      <c r="UVX27" s="617"/>
      <c r="UVY27" s="617"/>
      <c r="UVZ27" s="617"/>
      <c r="UWA27" s="617"/>
      <c r="UWB27" s="617"/>
      <c r="UWC27" s="617"/>
      <c r="UWD27" s="617"/>
      <c r="UWE27" s="617"/>
      <c r="UWF27" s="617"/>
      <c r="UWG27" s="617"/>
      <c r="UWH27" s="617"/>
      <c r="UWI27" s="617"/>
      <c r="UWJ27" s="617"/>
      <c r="UWK27" s="617"/>
      <c r="UWL27" s="617"/>
      <c r="UWM27" s="617"/>
      <c r="UWN27" s="617"/>
      <c r="UWO27" s="617"/>
      <c r="UWP27" s="617"/>
      <c r="UWQ27" s="617"/>
      <c r="UWR27" s="617"/>
      <c r="UWS27" s="617"/>
      <c r="UWT27" s="617"/>
      <c r="UWU27" s="617"/>
      <c r="UWV27" s="617"/>
      <c r="UWW27" s="617"/>
      <c r="UWX27" s="617"/>
      <c r="UWY27" s="617"/>
      <c r="UWZ27" s="617"/>
      <c r="UXA27" s="617"/>
      <c r="UXB27" s="617"/>
      <c r="UXC27" s="617"/>
      <c r="UXD27" s="617"/>
      <c r="UXE27" s="617"/>
      <c r="UXF27" s="617"/>
      <c r="UXG27" s="617"/>
      <c r="UXH27" s="617"/>
      <c r="UXI27" s="617"/>
      <c r="UXJ27" s="617"/>
      <c r="UXK27" s="617"/>
      <c r="UXL27" s="617"/>
      <c r="UXM27" s="617"/>
      <c r="UXN27" s="617"/>
      <c r="UXO27" s="617"/>
      <c r="UXP27" s="617"/>
      <c r="UXQ27" s="617"/>
      <c r="UXR27" s="617"/>
      <c r="UXS27" s="617"/>
      <c r="UXT27" s="617"/>
      <c r="UXU27" s="617"/>
      <c r="UXV27" s="617"/>
      <c r="UXW27" s="617"/>
      <c r="UXX27" s="617"/>
      <c r="UXY27" s="617"/>
      <c r="UXZ27" s="617"/>
      <c r="UYA27" s="617"/>
      <c r="UYB27" s="617"/>
      <c r="UYC27" s="617"/>
      <c r="UYD27" s="617"/>
      <c r="UYE27" s="617"/>
      <c r="UYF27" s="617"/>
      <c r="UYG27" s="617"/>
      <c r="UYH27" s="617"/>
      <c r="UYI27" s="617"/>
      <c r="UYJ27" s="617"/>
      <c r="UYK27" s="617"/>
      <c r="UYL27" s="617"/>
      <c r="UYM27" s="617"/>
      <c r="UYN27" s="617"/>
      <c r="UYO27" s="617"/>
      <c r="UYP27" s="617"/>
      <c r="UYQ27" s="617"/>
      <c r="UYR27" s="617"/>
      <c r="UYS27" s="617"/>
      <c r="UYT27" s="617"/>
      <c r="UYU27" s="617"/>
      <c r="UYV27" s="617"/>
      <c r="UYW27" s="617"/>
      <c r="UYX27" s="617"/>
      <c r="UYY27" s="617"/>
      <c r="UYZ27" s="617"/>
      <c r="UZA27" s="617"/>
      <c r="UZB27" s="617"/>
      <c r="UZC27" s="617"/>
      <c r="UZD27" s="617"/>
      <c r="UZE27" s="617"/>
      <c r="UZF27" s="617"/>
      <c r="UZG27" s="617"/>
      <c r="UZH27" s="617"/>
      <c r="UZI27" s="617"/>
      <c r="UZJ27" s="617"/>
      <c r="UZK27" s="617"/>
      <c r="UZL27" s="617"/>
      <c r="UZM27" s="617"/>
      <c r="UZN27" s="617"/>
      <c r="UZO27" s="617"/>
      <c r="UZP27" s="617"/>
      <c r="UZQ27" s="617"/>
      <c r="UZR27" s="617"/>
      <c r="UZS27" s="617"/>
      <c r="UZT27" s="617"/>
      <c r="UZU27" s="617"/>
      <c r="UZV27" s="617"/>
      <c r="UZW27" s="617"/>
      <c r="UZX27" s="617"/>
      <c r="UZY27" s="617"/>
      <c r="UZZ27" s="617"/>
      <c r="VAA27" s="617"/>
      <c r="VAB27" s="617"/>
      <c r="VAC27" s="617"/>
      <c r="VAD27" s="617"/>
      <c r="VAE27" s="617"/>
      <c r="VAF27" s="617"/>
      <c r="VAG27" s="617"/>
      <c r="VAH27" s="617"/>
      <c r="VAI27" s="617"/>
      <c r="VAJ27" s="617"/>
      <c r="VAK27" s="617"/>
      <c r="VAL27" s="617"/>
      <c r="VAM27" s="617"/>
      <c r="VAN27" s="617"/>
      <c r="VAO27" s="617"/>
      <c r="VAP27" s="617"/>
      <c r="VAQ27" s="617"/>
      <c r="VAR27" s="617"/>
      <c r="VAS27" s="617"/>
      <c r="VAT27" s="617"/>
      <c r="VAU27" s="617"/>
      <c r="VAV27" s="617"/>
      <c r="VAW27" s="617"/>
      <c r="VAX27" s="617"/>
      <c r="VAY27" s="617"/>
      <c r="VAZ27" s="617"/>
      <c r="VBA27" s="617"/>
      <c r="VBB27" s="617"/>
      <c r="VBC27" s="617"/>
      <c r="VBD27" s="617"/>
      <c r="VBE27" s="617"/>
      <c r="VBF27" s="617"/>
      <c r="VBG27" s="617"/>
      <c r="VBH27" s="617"/>
      <c r="VBI27" s="617"/>
      <c r="VBJ27" s="617"/>
      <c r="VBK27" s="617"/>
      <c r="VBL27" s="617"/>
      <c r="VBM27" s="617"/>
      <c r="VBN27" s="617"/>
      <c r="VBO27" s="617"/>
      <c r="VBP27" s="617"/>
      <c r="VBQ27" s="617"/>
      <c r="VBR27" s="617"/>
      <c r="VBS27" s="617"/>
      <c r="VBT27" s="617"/>
      <c r="VBU27" s="617"/>
      <c r="VBV27" s="617"/>
      <c r="VBW27" s="617"/>
      <c r="VBX27" s="617"/>
      <c r="VBY27" s="617"/>
      <c r="VBZ27" s="617"/>
      <c r="VCA27" s="617"/>
      <c r="VCB27" s="617"/>
      <c r="VCC27" s="617"/>
      <c r="VCD27" s="617"/>
      <c r="VCE27" s="617"/>
      <c r="VCF27" s="617"/>
      <c r="VCG27" s="617"/>
      <c r="VCH27" s="617"/>
      <c r="VCI27" s="617"/>
      <c r="VCJ27" s="617"/>
      <c r="VCK27" s="617"/>
      <c r="VCL27" s="617"/>
      <c r="VCM27" s="617"/>
      <c r="VCN27" s="617"/>
      <c r="VCO27" s="617"/>
      <c r="VCP27" s="617"/>
      <c r="VCQ27" s="617"/>
      <c r="VCR27" s="617"/>
      <c r="VCS27" s="617"/>
      <c r="VCT27" s="617"/>
      <c r="VCU27" s="617"/>
      <c r="VCV27" s="617"/>
      <c r="VCW27" s="617"/>
      <c r="VCX27" s="617"/>
      <c r="VCY27" s="617"/>
      <c r="VCZ27" s="617"/>
      <c r="VDA27" s="617"/>
      <c r="VDB27" s="617"/>
      <c r="VDC27" s="617"/>
      <c r="VDD27" s="617"/>
      <c r="VDE27" s="617"/>
      <c r="VDF27" s="617"/>
      <c r="VDG27" s="617"/>
      <c r="VDH27" s="617"/>
      <c r="VDI27" s="617"/>
      <c r="VDJ27" s="617"/>
      <c r="VDK27" s="617"/>
      <c r="VDL27" s="617"/>
      <c r="VDM27" s="617"/>
      <c r="VDN27" s="617"/>
      <c r="VDO27" s="617"/>
      <c r="VDP27" s="617"/>
      <c r="VDQ27" s="617"/>
      <c r="VDR27" s="617"/>
      <c r="VDS27" s="617"/>
      <c r="VDT27" s="617"/>
      <c r="VDU27" s="617"/>
      <c r="VDV27" s="617"/>
      <c r="VDW27" s="617"/>
      <c r="VDX27" s="617"/>
      <c r="VDY27" s="617"/>
      <c r="VDZ27" s="617"/>
      <c r="VEA27" s="617"/>
      <c r="VEB27" s="617"/>
      <c r="VEC27" s="617"/>
      <c r="VED27" s="617"/>
      <c r="VEE27" s="617"/>
      <c r="VEF27" s="617"/>
      <c r="VEG27" s="617"/>
      <c r="VEH27" s="617"/>
      <c r="VEI27" s="617"/>
      <c r="VEJ27" s="617"/>
      <c r="VEK27" s="617"/>
      <c r="VEL27" s="617"/>
      <c r="VEM27" s="617"/>
      <c r="VEN27" s="617"/>
      <c r="VEO27" s="617"/>
      <c r="VEP27" s="617"/>
      <c r="VEQ27" s="617"/>
      <c r="VER27" s="617"/>
      <c r="VES27" s="617"/>
      <c r="VET27" s="617"/>
      <c r="VEU27" s="617"/>
      <c r="VEV27" s="617"/>
      <c r="VEW27" s="617"/>
      <c r="VEX27" s="617"/>
      <c r="VEY27" s="617"/>
      <c r="VEZ27" s="617"/>
      <c r="VFA27" s="617"/>
      <c r="VFB27" s="617"/>
      <c r="VFC27" s="617"/>
      <c r="VFD27" s="617"/>
      <c r="VFE27" s="617"/>
      <c r="VFF27" s="617"/>
      <c r="VFG27" s="617"/>
      <c r="VFH27" s="617"/>
      <c r="VFI27" s="617"/>
      <c r="VFJ27" s="617"/>
      <c r="VFK27" s="617"/>
      <c r="VFL27" s="617"/>
      <c r="VFM27" s="617"/>
      <c r="VFN27" s="617"/>
      <c r="VFO27" s="617"/>
      <c r="VFP27" s="617"/>
      <c r="VFQ27" s="617"/>
      <c r="VFR27" s="617"/>
      <c r="VFS27" s="617"/>
      <c r="VFT27" s="617"/>
      <c r="VFU27" s="617"/>
      <c r="VFV27" s="617"/>
      <c r="VFW27" s="617"/>
      <c r="VFX27" s="617"/>
      <c r="VFY27" s="617"/>
      <c r="VFZ27" s="617"/>
      <c r="VGA27" s="617"/>
      <c r="VGB27" s="617"/>
      <c r="VGC27" s="617"/>
      <c r="VGD27" s="617"/>
      <c r="VGE27" s="617"/>
      <c r="VGF27" s="617"/>
      <c r="VGG27" s="617"/>
      <c r="VGH27" s="617"/>
      <c r="VGI27" s="617"/>
      <c r="VGJ27" s="617"/>
      <c r="VGK27" s="617"/>
      <c r="VGL27" s="617"/>
      <c r="VGM27" s="617"/>
      <c r="VGN27" s="617"/>
      <c r="VGO27" s="617"/>
      <c r="VGP27" s="617"/>
      <c r="VGQ27" s="617"/>
      <c r="VGR27" s="617"/>
      <c r="VGS27" s="617"/>
      <c r="VGT27" s="617"/>
      <c r="VGU27" s="617"/>
      <c r="VGV27" s="617"/>
      <c r="VGW27" s="617"/>
      <c r="VGX27" s="617"/>
      <c r="VGY27" s="617"/>
      <c r="VGZ27" s="617"/>
      <c r="VHA27" s="617"/>
      <c r="VHB27" s="617"/>
      <c r="VHC27" s="617"/>
      <c r="VHD27" s="617"/>
      <c r="VHE27" s="617"/>
      <c r="VHF27" s="617"/>
      <c r="VHG27" s="617"/>
      <c r="VHH27" s="617"/>
      <c r="VHI27" s="617"/>
      <c r="VHJ27" s="617"/>
      <c r="VHK27" s="617"/>
      <c r="VHL27" s="617"/>
      <c r="VHM27" s="617"/>
      <c r="VHN27" s="617"/>
      <c r="VHO27" s="617"/>
      <c r="VHP27" s="617"/>
      <c r="VHQ27" s="617"/>
      <c r="VHR27" s="617"/>
      <c r="VHS27" s="617"/>
      <c r="VHT27" s="617"/>
      <c r="VHU27" s="617"/>
      <c r="VHV27" s="617"/>
      <c r="VHW27" s="617"/>
      <c r="VHX27" s="617"/>
      <c r="VHY27" s="617"/>
      <c r="VHZ27" s="617"/>
      <c r="VIA27" s="617"/>
      <c r="VIB27" s="617"/>
      <c r="VIC27" s="617"/>
      <c r="VID27" s="617"/>
      <c r="VIE27" s="617"/>
      <c r="VIF27" s="617"/>
      <c r="VIG27" s="617"/>
      <c r="VIH27" s="617"/>
      <c r="VII27" s="617"/>
      <c r="VIJ27" s="617"/>
      <c r="VIK27" s="617"/>
      <c r="VIL27" s="617"/>
      <c r="VIM27" s="617"/>
      <c r="VIN27" s="617"/>
      <c r="VIO27" s="617"/>
      <c r="VIP27" s="617"/>
      <c r="VIQ27" s="617"/>
      <c r="VIR27" s="617"/>
      <c r="VIS27" s="617"/>
      <c r="VIT27" s="617"/>
      <c r="VIU27" s="617"/>
      <c r="VIV27" s="617"/>
      <c r="VIW27" s="617"/>
      <c r="VIX27" s="617"/>
      <c r="VIY27" s="617"/>
      <c r="VIZ27" s="617"/>
      <c r="VJA27" s="617"/>
      <c r="VJB27" s="617"/>
      <c r="VJC27" s="617"/>
      <c r="VJD27" s="617"/>
      <c r="VJE27" s="617"/>
      <c r="VJF27" s="617"/>
      <c r="VJG27" s="617"/>
      <c r="VJH27" s="617"/>
      <c r="VJI27" s="617"/>
      <c r="VJJ27" s="617"/>
      <c r="VJK27" s="617"/>
      <c r="VJL27" s="617"/>
      <c r="VJM27" s="617"/>
      <c r="VJN27" s="617"/>
      <c r="VJO27" s="617"/>
      <c r="VJP27" s="617"/>
      <c r="VJQ27" s="617"/>
      <c r="VJR27" s="617"/>
      <c r="VJS27" s="617"/>
      <c r="VJT27" s="617"/>
      <c r="VJU27" s="617"/>
      <c r="VJV27" s="617"/>
      <c r="VJW27" s="617"/>
      <c r="VJX27" s="617"/>
      <c r="VJY27" s="617"/>
      <c r="VJZ27" s="617"/>
      <c r="VKA27" s="617"/>
      <c r="VKB27" s="617"/>
      <c r="VKC27" s="617"/>
      <c r="VKD27" s="617"/>
      <c r="VKE27" s="617"/>
      <c r="VKF27" s="617"/>
      <c r="VKG27" s="617"/>
      <c r="VKH27" s="617"/>
      <c r="VKI27" s="617"/>
      <c r="VKJ27" s="617"/>
      <c r="VKK27" s="617"/>
      <c r="VKL27" s="617"/>
      <c r="VKM27" s="617"/>
      <c r="VKN27" s="617"/>
      <c r="VKO27" s="617"/>
      <c r="VKP27" s="617"/>
      <c r="VKQ27" s="617"/>
      <c r="VKR27" s="617"/>
      <c r="VKS27" s="617"/>
      <c r="VKT27" s="617"/>
      <c r="VKU27" s="617"/>
      <c r="VKV27" s="617"/>
      <c r="VKW27" s="617"/>
      <c r="VKX27" s="617"/>
      <c r="VKY27" s="617"/>
      <c r="VKZ27" s="617"/>
      <c r="VLA27" s="617"/>
      <c r="VLB27" s="617"/>
      <c r="VLC27" s="617"/>
      <c r="VLD27" s="617"/>
      <c r="VLE27" s="617"/>
      <c r="VLF27" s="617"/>
      <c r="VLG27" s="617"/>
      <c r="VLH27" s="617"/>
      <c r="VLI27" s="617"/>
      <c r="VLJ27" s="617"/>
      <c r="VLK27" s="617"/>
      <c r="VLL27" s="617"/>
      <c r="VLM27" s="617"/>
      <c r="VLN27" s="617"/>
      <c r="VLO27" s="617"/>
      <c r="VLP27" s="617"/>
      <c r="VLQ27" s="617"/>
      <c r="VLR27" s="617"/>
      <c r="VLS27" s="617"/>
      <c r="VLT27" s="617"/>
      <c r="VLU27" s="617"/>
      <c r="VLV27" s="617"/>
      <c r="VLW27" s="617"/>
      <c r="VLX27" s="617"/>
      <c r="VLY27" s="617"/>
      <c r="VLZ27" s="617"/>
      <c r="VMA27" s="617"/>
      <c r="VMB27" s="617"/>
      <c r="VMC27" s="617"/>
      <c r="VMD27" s="617"/>
      <c r="VME27" s="617"/>
      <c r="VMF27" s="617"/>
      <c r="VMG27" s="617"/>
      <c r="VMH27" s="617"/>
      <c r="VMI27" s="617"/>
      <c r="VMJ27" s="617"/>
      <c r="VMK27" s="617"/>
      <c r="VML27" s="617"/>
      <c r="VMM27" s="617"/>
      <c r="VMN27" s="617"/>
      <c r="VMO27" s="617"/>
      <c r="VMP27" s="617"/>
      <c r="VMQ27" s="617"/>
      <c r="VMR27" s="617"/>
      <c r="VMS27" s="617"/>
      <c r="VMT27" s="617"/>
      <c r="VMU27" s="617"/>
      <c r="VMV27" s="617"/>
      <c r="VMW27" s="617"/>
      <c r="VMX27" s="617"/>
      <c r="VMY27" s="617"/>
      <c r="VMZ27" s="617"/>
      <c r="VNA27" s="617"/>
      <c r="VNB27" s="617"/>
      <c r="VNC27" s="617"/>
      <c r="VND27" s="617"/>
      <c r="VNE27" s="617"/>
      <c r="VNF27" s="617"/>
      <c r="VNG27" s="617"/>
      <c r="VNH27" s="617"/>
      <c r="VNI27" s="617"/>
      <c r="VNJ27" s="617"/>
      <c r="VNK27" s="617"/>
      <c r="VNL27" s="617"/>
      <c r="VNM27" s="617"/>
      <c r="VNN27" s="617"/>
      <c r="VNO27" s="617"/>
      <c r="VNP27" s="617"/>
      <c r="VNQ27" s="617"/>
      <c r="VNR27" s="617"/>
      <c r="VNS27" s="617"/>
      <c r="VNT27" s="617"/>
      <c r="VNU27" s="617"/>
      <c r="VNV27" s="617"/>
      <c r="VNW27" s="617"/>
      <c r="VNX27" s="617"/>
      <c r="VNY27" s="617"/>
      <c r="VNZ27" s="617"/>
      <c r="VOA27" s="617"/>
      <c r="VOB27" s="617"/>
      <c r="VOC27" s="617"/>
      <c r="VOD27" s="617"/>
      <c r="VOE27" s="617"/>
      <c r="VOF27" s="617"/>
      <c r="VOG27" s="617"/>
      <c r="VOH27" s="617"/>
      <c r="VOI27" s="617"/>
      <c r="VOJ27" s="617"/>
      <c r="VOK27" s="617"/>
      <c r="VOL27" s="617"/>
      <c r="VOM27" s="617"/>
      <c r="VON27" s="617"/>
      <c r="VOO27" s="617"/>
      <c r="VOP27" s="617"/>
      <c r="VOQ27" s="617"/>
      <c r="VOR27" s="617"/>
      <c r="VOS27" s="617"/>
      <c r="VOT27" s="617"/>
      <c r="VOU27" s="617"/>
      <c r="VOV27" s="617"/>
      <c r="VOW27" s="617"/>
      <c r="VOX27" s="617"/>
      <c r="VOY27" s="617"/>
      <c r="VOZ27" s="617"/>
      <c r="VPA27" s="617"/>
      <c r="VPB27" s="617"/>
      <c r="VPC27" s="617"/>
      <c r="VPD27" s="617"/>
      <c r="VPE27" s="617"/>
      <c r="VPF27" s="617"/>
      <c r="VPG27" s="617"/>
      <c r="VPH27" s="617"/>
      <c r="VPI27" s="617"/>
      <c r="VPJ27" s="617"/>
      <c r="VPK27" s="617"/>
      <c r="VPL27" s="617"/>
      <c r="VPM27" s="617"/>
      <c r="VPN27" s="617"/>
      <c r="VPO27" s="617"/>
      <c r="VPP27" s="617"/>
      <c r="VPQ27" s="617"/>
      <c r="VPR27" s="617"/>
      <c r="VPS27" s="617"/>
      <c r="VPT27" s="617"/>
      <c r="VPU27" s="617"/>
      <c r="VPV27" s="617"/>
      <c r="VPW27" s="617"/>
      <c r="VPX27" s="617"/>
      <c r="VPY27" s="617"/>
      <c r="VPZ27" s="617"/>
      <c r="VQA27" s="617"/>
      <c r="VQB27" s="617"/>
      <c r="VQC27" s="617"/>
      <c r="VQD27" s="617"/>
      <c r="VQE27" s="617"/>
      <c r="VQF27" s="617"/>
      <c r="VQG27" s="617"/>
      <c r="VQH27" s="617"/>
      <c r="VQI27" s="617"/>
      <c r="VQJ27" s="617"/>
      <c r="VQK27" s="617"/>
      <c r="VQL27" s="617"/>
      <c r="VQM27" s="617"/>
      <c r="VQN27" s="617"/>
      <c r="VQO27" s="617"/>
      <c r="VQP27" s="617"/>
      <c r="VQQ27" s="617"/>
      <c r="VQR27" s="617"/>
      <c r="VQS27" s="617"/>
      <c r="VQT27" s="617"/>
      <c r="VQU27" s="617"/>
      <c r="VQV27" s="617"/>
      <c r="VQW27" s="617"/>
      <c r="VQX27" s="617"/>
      <c r="VQY27" s="617"/>
      <c r="VQZ27" s="617"/>
      <c r="VRA27" s="617"/>
      <c r="VRB27" s="617"/>
      <c r="VRC27" s="617"/>
      <c r="VRD27" s="617"/>
      <c r="VRE27" s="617"/>
      <c r="VRF27" s="617"/>
      <c r="VRG27" s="617"/>
      <c r="VRH27" s="617"/>
      <c r="VRI27" s="617"/>
      <c r="VRJ27" s="617"/>
      <c r="VRK27" s="617"/>
      <c r="VRL27" s="617"/>
      <c r="VRM27" s="617"/>
      <c r="VRN27" s="617"/>
      <c r="VRO27" s="617"/>
      <c r="VRP27" s="617"/>
      <c r="VRQ27" s="617"/>
      <c r="VRR27" s="617"/>
      <c r="VRS27" s="617"/>
      <c r="VRT27" s="617"/>
      <c r="VRU27" s="617"/>
      <c r="VRV27" s="617"/>
      <c r="VRW27" s="617"/>
      <c r="VRX27" s="617"/>
      <c r="VRY27" s="617"/>
      <c r="VRZ27" s="617"/>
      <c r="VSA27" s="617"/>
      <c r="VSB27" s="617"/>
      <c r="VSC27" s="617"/>
      <c r="VSD27" s="617"/>
      <c r="VSE27" s="617"/>
      <c r="VSF27" s="617"/>
      <c r="VSG27" s="617"/>
      <c r="VSH27" s="617"/>
      <c r="VSI27" s="617"/>
      <c r="VSJ27" s="617"/>
      <c r="VSK27" s="617"/>
      <c r="VSL27" s="617"/>
      <c r="VSM27" s="617"/>
      <c r="VSN27" s="617"/>
      <c r="VSO27" s="617"/>
      <c r="VSP27" s="617"/>
      <c r="VSQ27" s="617"/>
      <c r="VSR27" s="617"/>
      <c r="VSS27" s="617"/>
      <c r="VST27" s="617"/>
      <c r="VSU27" s="617"/>
      <c r="VSV27" s="617"/>
      <c r="VSW27" s="617"/>
      <c r="VSX27" s="617"/>
      <c r="VSY27" s="617"/>
      <c r="VSZ27" s="617"/>
      <c r="VTA27" s="617"/>
      <c r="VTB27" s="617"/>
      <c r="VTC27" s="617"/>
      <c r="VTD27" s="617"/>
      <c r="VTE27" s="617"/>
      <c r="VTF27" s="617"/>
      <c r="VTG27" s="617"/>
      <c r="VTH27" s="617"/>
      <c r="VTI27" s="617"/>
      <c r="VTJ27" s="617"/>
      <c r="VTK27" s="617"/>
      <c r="VTL27" s="617"/>
      <c r="VTM27" s="617"/>
      <c r="VTN27" s="617"/>
      <c r="VTO27" s="617"/>
      <c r="VTP27" s="617"/>
      <c r="VTQ27" s="617"/>
      <c r="VTR27" s="617"/>
      <c r="VTS27" s="617"/>
      <c r="VTT27" s="617"/>
      <c r="VTU27" s="617"/>
      <c r="VTV27" s="617"/>
      <c r="VTW27" s="617"/>
      <c r="VTX27" s="617"/>
      <c r="VTY27" s="617"/>
      <c r="VTZ27" s="617"/>
      <c r="VUA27" s="617"/>
      <c r="VUB27" s="617"/>
      <c r="VUC27" s="617"/>
      <c r="VUD27" s="617"/>
      <c r="VUE27" s="617"/>
      <c r="VUF27" s="617"/>
      <c r="VUG27" s="617"/>
      <c r="VUH27" s="617"/>
      <c r="VUI27" s="617"/>
      <c r="VUJ27" s="617"/>
      <c r="VUK27" s="617"/>
      <c r="VUL27" s="617"/>
      <c r="VUM27" s="617"/>
      <c r="VUN27" s="617"/>
      <c r="VUO27" s="617"/>
      <c r="VUP27" s="617"/>
      <c r="VUQ27" s="617"/>
      <c r="VUR27" s="617"/>
      <c r="VUS27" s="617"/>
      <c r="VUT27" s="617"/>
      <c r="VUU27" s="617"/>
      <c r="VUV27" s="617"/>
      <c r="VUW27" s="617"/>
      <c r="VUX27" s="617"/>
      <c r="VUY27" s="617"/>
      <c r="VUZ27" s="617"/>
      <c r="VVA27" s="617"/>
      <c r="VVB27" s="617"/>
      <c r="VVC27" s="617"/>
      <c r="VVD27" s="617"/>
      <c r="VVE27" s="617"/>
      <c r="VVF27" s="617"/>
      <c r="VVG27" s="617"/>
      <c r="VVH27" s="617"/>
      <c r="VVI27" s="617"/>
      <c r="VVJ27" s="617"/>
      <c r="VVK27" s="617"/>
      <c r="VVL27" s="617"/>
      <c r="VVM27" s="617"/>
      <c r="VVN27" s="617"/>
      <c r="VVO27" s="617"/>
      <c r="VVP27" s="617"/>
      <c r="VVQ27" s="617"/>
      <c r="VVR27" s="617"/>
      <c r="VVS27" s="617"/>
      <c r="VVT27" s="617"/>
      <c r="VVU27" s="617"/>
      <c r="VVV27" s="617"/>
      <c r="VVW27" s="617"/>
      <c r="VVX27" s="617"/>
      <c r="VVY27" s="617"/>
      <c r="VVZ27" s="617"/>
      <c r="VWA27" s="617"/>
      <c r="VWB27" s="617"/>
      <c r="VWC27" s="617"/>
      <c r="VWD27" s="617"/>
      <c r="VWE27" s="617"/>
      <c r="VWF27" s="617"/>
      <c r="VWG27" s="617"/>
      <c r="VWH27" s="617"/>
      <c r="VWI27" s="617"/>
      <c r="VWJ27" s="617"/>
      <c r="VWK27" s="617"/>
      <c r="VWL27" s="617"/>
      <c r="VWM27" s="617"/>
      <c r="VWN27" s="617"/>
      <c r="VWO27" s="617"/>
      <c r="VWP27" s="617"/>
      <c r="VWQ27" s="617"/>
      <c r="VWR27" s="617"/>
      <c r="VWS27" s="617"/>
      <c r="VWT27" s="617"/>
      <c r="VWU27" s="617"/>
      <c r="VWV27" s="617"/>
      <c r="VWW27" s="617"/>
      <c r="VWX27" s="617"/>
      <c r="VWY27" s="617"/>
      <c r="VWZ27" s="617"/>
      <c r="VXA27" s="617"/>
      <c r="VXB27" s="617"/>
      <c r="VXC27" s="617"/>
      <c r="VXD27" s="617"/>
      <c r="VXE27" s="617"/>
      <c r="VXF27" s="617"/>
      <c r="VXG27" s="617"/>
      <c r="VXH27" s="617"/>
      <c r="VXI27" s="617"/>
      <c r="VXJ27" s="617"/>
      <c r="VXK27" s="617"/>
      <c r="VXL27" s="617"/>
      <c r="VXM27" s="617"/>
      <c r="VXN27" s="617"/>
      <c r="VXO27" s="617"/>
      <c r="VXP27" s="617"/>
      <c r="VXQ27" s="617"/>
      <c r="VXR27" s="617"/>
      <c r="VXS27" s="617"/>
      <c r="VXT27" s="617"/>
      <c r="VXU27" s="617"/>
      <c r="VXV27" s="617"/>
      <c r="VXW27" s="617"/>
      <c r="VXX27" s="617"/>
      <c r="VXY27" s="617"/>
      <c r="VXZ27" s="617"/>
      <c r="VYA27" s="617"/>
      <c r="VYB27" s="617"/>
      <c r="VYC27" s="617"/>
      <c r="VYD27" s="617"/>
      <c r="VYE27" s="617"/>
      <c r="VYF27" s="617"/>
      <c r="VYG27" s="617"/>
      <c r="VYH27" s="617"/>
      <c r="VYI27" s="617"/>
      <c r="VYJ27" s="617"/>
      <c r="VYK27" s="617"/>
      <c r="VYL27" s="617"/>
      <c r="VYM27" s="617"/>
      <c r="VYN27" s="617"/>
      <c r="VYO27" s="617"/>
      <c r="VYP27" s="617"/>
      <c r="VYQ27" s="617"/>
      <c r="VYR27" s="617"/>
      <c r="VYS27" s="617"/>
      <c r="VYT27" s="617"/>
      <c r="VYU27" s="617"/>
      <c r="VYV27" s="617"/>
      <c r="VYW27" s="617"/>
      <c r="VYX27" s="617"/>
      <c r="VYY27" s="617"/>
      <c r="VYZ27" s="617"/>
      <c r="VZA27" s="617"/>
      <c r="VZB27" s="617"/>
      <c r="VZC27" s="617"/>
      <c r="VZD27" s="617"/>
      <c r="VZE27" s="617"/>
      <c r="VZF27" s="617"/>
      <c r="VZG27" s="617"/>
      <c r="VZH27" s="617"/>
      <c r="VZI27" s="617"/>
      <c r="VZJ27" s="617"/>
      <c r="VZK27" s="617"/>
      <c r="VZL27" s="617"/>
      <c r="VZM27" s="617"/>
      <c r="VZN27" s="617"/>
      <c r="VZO27" s="617"/>
      <c r="VZP27" s="617"/>
      <c r="VZQ27" s="617"/>
      <c r="VZR27" s="617"/>
      <c r="VZS27" s="617"/>
      <c r="VZT27" s="617"/>
      <c r="VZU27" s="617"/>
      <c r="VZV27" s="617"/>
      <c r="VZW27" s="617"/>
      <c r="VZX27" s="617"/>
      <c r="VZY27" s="617"/>
      <c r="VZZ27" s="617"/>
      <c r="WAA27" s="617"/>
      <c r="WAB27" s="617"/>
      <c r="WAC27" s="617"/>
      <c r="WAD27" s="617"/>
      <c r="WAE27" s="617"/>
      <c r="WAF27" s="617"/>
      <c r="WAG27" s="617"/>
      <c r="WAH27" s="617"/>
      <c r="WAI27" s="617"/>
      <c r="WAJ27" s="617"/>
      <c r="WAK27" s="617"/>
      <c r="WAL27" s="617"/>
      <c r="WAM27" s="617"/>
      <c r="WAN27" s="617"/>
      <c r="WAO27" s="617"/>
      <c r="WAP27" s="617"/>
      <c r="WAQ27" s="617"/>
      <c r="WAR27" s="617"/>
      <c r="WAS27" s="617"/>
      <c r="WAT27" s="617"/>
      <c r="WAU27" s="617"/>
      <c r="WAV27" s="617"/>
      <c r="WAW27" s="617"/>
      <c r="WAX27" s="617"/>
      <c r="WAY27" s="617"/>
      <c r="WAZ27" s="617"/>
      <c r="WBA27" s="617"/>
      <c r="WBB27" s="617"/>
      <c r="WBC27" s="617"/>
      <c r="WBD27" s="617"/>
      <c r="WBE27" s="617"/>
      <c r="WBF27" s="617"/>
      <c r="WBG27" s="617"/>
      <c r="WBH27" s="617"/>
      <c r="WBI27" s="617"/>
      <c r="WBJ27" s="617"/>
      <c r="WBK27" s="617"/>
      <c r="WBL27" s="617"/>
      <c r="WBM27" s="617"/>
      <c r="WBN27" s="617"/>
      <c r="WBO27" s="617"/>
      <c r="WBP27" s="617"/>
      <c r="WBQ27" s="617"/>
      <c r="WBR27" s="617"/>
      <c r="WBS27" s="617"/>
      <c r="WBT27" s="617"/>
      <c r="WBU27" s="617"/>
      <c r="WBV27" s="617"/>
      <c r="WBW27" s="617"/>
      <c r="WBX27" s="617"/>
      <c r="WBY27" s="617"/>
      <c r="WBZ27" s="617"/>
      <c r="WCA27" s="617"/>
      <c r="WCB27" s="617"/>
      <c r="WCC27" s="617"/>
      <c r="WCD27" s="617"/>
      <c r="WCE27" s="617"/>
      <c r="WCF27" s="617"/>
      <c r="WCG27" s="617"/>
      <c r="WCH27" s="617"/>
      <c r="WCI27" s="617"/>
      <c r="WCJ27" s="617"/>
      <c r="WCK27" s="617"/>
      <c r="WCL27" s="617"/>
      <c r="WCM27" s="617"/>
      <c r="WCN27" s="617"/>
      <c r="WCO27" s="617"/>
      <c r="WCP27" s="617"/>
      <c r="WCQ27" s="617"/>
      <c r="WCR27" s="617"/>
      <c r="WCS27" s="617"/>
      <c r="WCT27" s="617"/>
      <c r="WCU27" s="617"/>
      <c r="WCV27" s="617"/>
      <c r="WCW27" s="617"/>
      <c r="WCX27" s="617"/>
      <c r="WCY27" s="617"/>
      <c r="WCZ27" s="617"/>
      <c r="WDA27" s="617"/>
      <c r="WDB27" s="617"/>
      <c r="WDC27" s="617"/>
      <c r="WDD27" s="617"/>
      <c r="WDE27" s="617"/>
      <c r="WDF27" s="617"/>
      <c r="WDG27" s="617"/>
      <c r="WDH27" s="617"/>
      <c r="WDI27" s="617"/>
      <c r="WDJ27" s="617"/>
      <c r="WDK27" s="617"/>
      <c r="WDL27" s="617"/>
      <c r="WDM27" s="617"/>
      <c r="WDN27" s="617"/>
      <c r="WDO27" s="617"/>
      <c r="WDP27" s="617"/>
      <c r="WDQ27" s="617"/>
      <c r="WDR27" s="617"/>
      <c r="WDS27" s="617"/>
      <c r="WDT27" s="617"/>
      <c r="WDU27" s="617"/>
      <c r="WDV27" s="617"/>
      <c r="WDW27" s="617"/>
      <c r="WDX27" s="617"/>
      <c r="WDY27" s="617"/>
      <c r="WDZ27" s="617"/>
      <c r="WEA27" s="617"/>
      <c r="WEB27" s="617"/>
      <c r="WEC27" s="617"/>
      <c r="WED27" s="617"/>
      <c r="WEE27" s="617"/>
      <c r="WEF27" s="617"/>
      <c r="WEG27" s="617"/>
      <c r="WEH27" s="617"/>
      <c r="WEI27" s="617"/>
      <c r="WEJ27" s="617"/>
      <c r="WEK27" s="617"/>
      <c r="WEL27" s="617"/>
      <c r="WEM27" s="617"/>
      <c r="WEN27" s="617"/>
      <c r="WEO27" s="617"/>
      <c r="WEP27" s="617"/>
      <c r="WEQ27" s="617"/>
      <c r="WER27" s="617"/>
      <c r="WES27" s="617"/>
      <c r="WET27" s="617"/>
      <c r="WEU27" s="617"/>
      <c r="WEV27" s="617"/>
      <c r="WEW27" s="617"/>
      <c r="WEX27" s="617"/>
      <c r="WEY27" s="617"/>
      <c r="WEZ27" s="617"/>
      <c r="WFA27" s="617"/>
      <c r="WFB27" s="617"/>
      <c r="WFC27" s="617"/>
      <c r="WFD27" s="617"/>
      <c r="WFE27" s="617"/>
      <c r="WFF27" s="617"/>
      <c r="WFG27" s="617"/>
      <c r="WFH27" s="617"/>
      <c r="WFI27" s="617"/>
      <c r="WFJ27" s="617"/>
      <c r="WFK27" s="617"/>
      <c r="WFL27" s="617"/>
      <c r="WFM27" s="617"/>
      <c r="WFN27" s="617"/>
      <c r="WFO27" s="617"/>
      <c r="WFP27" s="617"/>
      <c r="WFQ27" s="617"/>
      <c r="WFR27" s="617"/>
      <c r="WFS27" s="617"/>
      <c r="WFT27" s="617"/>
      <c r="WFU27" s="617"/>
      <c r="WFV27" s="617"/>
      <c r="WFW27" s="617"/>
      <c r="WFX27" s="617"/>
      <c r="WFY27" s="617"/>
      <c r="WFZ27" s="617"/>
      <c r="WGA27" s="617"/>
      <c r="WGB27" s="617"/>
      <c r="WGC27" s="617"/>
      <c r="WGD27" s="617"/>
      <c r="WGE27" s="617"/>
      <c r="WGF27" s="617"/>
      <c r="WGG27" s="617"/>
      <c r="WGH27" s="617"/>
      <c r="WGI27" s="617"/>
      <c r="WGJ27" s="617"/>
      <c r="WGK27" s="617"/>
      <c r="WGL27" s="617"/>
      <c r="WGM27" s="617"/>
      <c r="WGN27" s="617"/>
      <c r="WGO27" s="617"/>
      <c r="WGP27" s="617"/>
      <c r="WGQ27" s="617"/>
      <c r="WGR27" s="617"/>
      <c r="WGS27" s="617"/>
      <c r="WGT27" s="617"/>
      <c r="WGU27" s="617"/>
      <c r="WGV27" s="617"/>
      <c r="WGW27" s="617"/>
      <c r="WGX27" s="617"/>
      <c r="WGY27" s="617"/>
      <c r="WGZ27" s="617"/>
      <c r="WHA27" s="617"/>
      <c r="WHB27" s="617"/>
      <c r="WHC27" s="617"/>
      <c r="WHD27" s="617"/>
      <c r="WHE27" s="617"/>
      <c r="WHF27" s="617"/>
      <c r="WHG27" s="617"/>
      <c r="WHH27" s="617"/>
      <c r="WHI27" s="617"/>
      <c r="WHJ27" s="617"/>
      <c r="WHK27" s="617"/>
      <c r="WHL27" s="617"/>
      <c r="WHM27" s="617"/>
      <c r="WHN27" s="617"/>
      <c r="WHO27" s="617"/>
      <c r="WHP27" s="617"/>
      <c r="WHQ27" s="617"/>
      <c r="WHR27" s="617"/>
      <c r="WHS27" s="617"/>
      <c r="WHT27" s="617"/>
      <c r="WHU27" s="617"/>
      <c r="WHV27" s="617"/>
      <c r="WHW27" s="617"/>
      <c r="WHX27" s="617"/>
      <c r="WHY27" s="617"/>
      <c r="WHZ27" s="617"/>
      <c r="WIA27" s="617"/>
      <c r="WIB27" s="617"/>
      <c r="WIC27" s="617"/>
      <c r="WID27" s="617"/>
      <c r="WIE27" s="617"/>
      <c r="WIF27" s="617"/>
      <c r="WIG27" s="617"/>
      <c r="WIH27" s="617"/>
      <c r="WII27" s="617"/>
      <c r="WIJ27" s="617"/>
      <c r="WIK27" s="617"/>
      <c r="WIL27" s="617"/>
      <c r="WIM27" s="617"/>
      <c r="WIN27" s="617"/>
      <c r="WIO27" s="617"/>
      <c r="WIP27" s="617"/>
      <c r="WIQ27" s="617"/>
      <c r="WIR27" s="617"/>
      <c r="WIS27" s="617"/>
      <c r="WIT27" s="617"/>
      <c r="WIU27" s="617"/>
      <c r="WIV27" s="617"/>
      <c r="WIW27" s="617"/>
      <c r="WIX27" s="617"/>
      <c r="WIY27" s="617"/>
      <c r="WIZ27" s="617"/>
      <c r="WJA27" s="617"/>
      <c r="WJB27" s="617"/>
      <c r="WJC27" s="617"/>
      <c r="WJD27" s="617"/>
      <c r="WJE27" s="617"/>
      <c r="WJF27" s="617"/>
      <c r="WJG27" s="617"/>
      <c r="WJH27" s="617"/>
      <c r="WJI27" s="617"/>
      <c r="WJJ27" s="617"/>
      <c r="WJK27" s="617"/>
      <c r="WJL27" s="617"/>
      <c r="WJM27" s="617"/>
      <c r="WJN27" s="617"/>
      <c r="WJO27" s="617"/>
      <c r="WJP27" s="617"/>
      <c r="WJQ27" s="617"/>
      <c r="WJR27" s="617"/>
      <c r="WJS27" s="617"/>
      <c r="WJT27" s="617"/>
      <c r="WJU27" s="617"/>
      <c r="WJV27" s="617"/>
      <c r="WJW27" s="617"/>
      <c r="WJX27" s="617"/>
      <c r="WJY27" s="617"/>
      <c r="WJZ27" s="617"/>
      <c r="WKA27" s="617"/>
      <c r="WKB27" s="617"/>
      <c r="WKC27" s="617"/>
      <c r="WKD27" s="617"/>
      <c r="WKE27" s="617"/>
      <c r="WKF27" s="617"/>
      <c r="WKG27" s="617"/>
      <c r="WKH27" s="617"/>
      <c r="WKI27" s="617"/>
      <c r="WKJ27" s="617"/>
      <c r="WKK27" s="617"/>
      <c r="WKL27" s="617"/>
      <c r="WKM27" s="617"/>
      <c r="WKN27" s="617"/>
      <c r="WKO27" s="617"/>
      <c r="WKP27" s="617"/>
      <c r="WKQ27" s="617"/>
      <c r="WKR27" s="617"/>
      <c r="WKS27" s="617"/>
      <c r="WKT27" s="617"/>
      <c r="WKU27" s="617"/>
      <c r="WKV27" s="617"/>
      <c r="WKW27" s="617"/>
      <c r="WKX27" s="617"/>
      <c r="WKY27" s="617"/>
      <c r="WKZ27" s="617"/>
      <c r="WLA27" s="617"/>
      <c r="WLB27" s="617"/>
      <c r="WLC27" s="617"/>
      <c r="WLD27" s="617"/>
      <c r="WLE27" s="617"/>
      <c r="WLF27" s="617"/>
      <c r="WLG27" s="617"/>
      <c r="WLH27" s="617"/>
      <c r="WLI27" s="617"/>
      <c r="WLJ27" s="617"/>
      <c r="WLK27" s="617"/>
      <c r="WLL27" s="617"/>
      <c r="WLM27" s="617"/>
      <c r="WLN27" s="617"/>
      <c r="WLO27" s="617"/>
      <c r="WLP27" s="617"/>
      <c r="WLQ27" s="617"/>
      <c r="WLR27" s="617"/>
      <c r="WLS27" s="617"/>
      <c r="WLT27" s="617"/>
      <c r="WLU27" s="617"/>
      <c r="WLV27" s="617"/>
      <c r="WLW27" s="617"/>
      <c r="WLX27" s="617"/>
      <c r="WLY27" s="617"/>
      <c r="WLZ27" s="617"/>
      <c r="WMA27" s="617"/>
      <c r="WMB27" s="617"/>
      <c r="WMC27" s="617"/>
      <c r="WMD27" s="617"/>
      <c r="WME27" s="617"/>
      <c r="WMF27" s="617"/>
      <c r="WMG27" s="617"/>
      <c r="WMH27" s="617"/>
      <c r="WMI27" s="617"/>
      <c r="WMJ27" s="617"/>
      <c r="WMK27" s="617"/>
      <c r="WML27" s="617"/>
      <c r="WMM27" s="617"/>
      <c r="WMN27" s="617"/>
      <c r="WMO27" s="617"/>
      <c r="WMP27" s="617"/>
      <c r="WMQ27" s="617"/>
      <c r="WMR27" s="617"/>
      <c r="WMS27" s="617"/>
      <c r="WMT27" s="617"/>
      <c r="WMU27" s="617"/>
      <c r="WMV27" s="617"/>
      <c r="WMW27" s="617"/>
      <c r="WMX27" s="617"/>
      <c r="WMY27" s="617"/>
      <c r="WMZ27" s="617"/>
      <c r="WNA27" s="617"/>
      <c r="WNB27" s="617"/>
      <c r="WNC27" s="617"/>
      <c r="WND27" s="617"/>
      <c r="WNE27" s="617"/>
      <c r="WNF27" s="617"/>
      <c r="WNG27" s="617"/>
      <c r="WNH27" s="617"/>
      <c r="WNI27" s="617"/>
      <c r="WNJ27" s="617"/>
      <c r="WNK27" s="617"/>
      <c r="WNL27" s="617"/>
      <c r="WNM27" s="617"/>
      <c r="WNN27" s="617"/>
      <c r="WNO27" s="617"/>
      <c r="WNP27" s="617"/>
      <c r="WNQ27" s="617"/>
      <c r="WNR27" s="617"/>
      <c r="WNS27" s="617"/>
      <c r="WNT27" s="617"/>
      <c r="WNU27" s="617"/>
      <c r="WNV27" s="617"/>
      <c r="WNW27" s="617"/>
      <c r="WNX27" s="617"/>
      <c r="WNY27" s="617"/>
      <c r="WNZ27" s="617"/>
      <c r="WOA27" s="617"/>
      <c r="WOB27" s="617"/>
      <c r="WOC27" s="617"/>
      <c r="WOD27" s="617"/>
      <c r="WOE27" s="617"/>
      <c r="WOF27" s="617"/>
      <c r="WOG27" s="617"/>
      <c r="WOH27" s="617"/>
      <c r="WOI27" s="617"/>
      <c r="WOJ27" s="617"/>
      <c r="WOK27" s="617"/>
      <c r="WOL27" s="617"/>
      <c r="WOM27" s="617"/>
      <c r="WON27" s="617"/>
      <c r="WOO27" s="617"/>
      <c r="WOP27" s="617"/>
      <c r="WOQ27" s="617"/>
      <c r="WOR27" s="617"/>
      <c r="WOS27" s="617"/>
      <c r="WOT27" s="617"/>
      <c r="WOU27" s="617"/>
      <c r="WOV27" s="617"/>
      <c r="WOW27" s="617"/>
      <c r="WOX27" s="617"/>
      <c r="WOY27" s="617"/>
      <c r="WOZ27" s="617"/>
      <c r="WPA27" s="617"/>
      <c r="WPB27" s="617"/>
      <c r="WPC27" s="617"/>
      <c r="WPD27" s="617"/>
      <c r="WPE27" s="617"/>
      <c r="WPF27" s="617"/>
      <c r="WPG27" s="617"/>
      <c r="WPH27" s="617"/>
      <c r="WPI27" s="617"/>
      <c r="WPJ27" s="617"/>
      <c r="WPK27" s="617"/>
      <c r="WPL27" s="617"/>
      <c r="WPM27" s="617"/>
      <c r="WPN27" s="617"/>
      <c r="WPO27" s="617"/>
      <c r="WPP27" s="617"/>
      <c r="WPQ27" s="617"/>
      <c r="WPR27" s="617"/>
      <c r="WPS27" s="617"/>
      <c r="WPT27" s="617"/>
      <c r="WPU27" s="617"/>
      <c r="WPV27" s="617"/>
      <c r="WPW27" s="617"/>
      <c r="WPX27" s="617"/>
      <c r="WPY27" s="617"/>
      <c r="WPZ27" s="617"/>
      <c r="WQA27" s="617"/>
      <c r="WQB27" s="617"/>
      <c r="WQC27" s="617"/>
      <c r="WQD27" s="617"/>
      <c r="WQE27" s="617"/>
      <c r="WQF27" s="617"/>
      <c r="WQG27" s="617"/>
      <c r="WQH27" s="617"/>
      <c r="WQI27" s="617"/>
      <c r="WQJ27" s="617"/>
      <c r="WQK27" s="617"/>
      <c r="WQL27" s="617"/>
      <c r="WQM27" s="617"/>
      <c r="WQN27" s="617"/>
      <c r="WQO27" s="617"/>
      <c r="WQP27" s="617"/>
      <c r="WQQ27" s="617"/>
      <c r="WQR27" s="617"/>
      <c r="WQS27" s="617"/>
      <c r="WQT27" s="617"/>
      <c r="WQU27" s="617"/>
      <c r="WQV27" s="617"/>
      <c r="WQW27" s="617"/>
      <c r="WQX27" s="617"/>
      <c r="WQY27" s="617"/>
      <c r="WQZ27" s="617"/>
      <c r="WRA27" s="617"/>
      <c r="WRB27" s="617"/>
      <c r="WRC27" s="617"/>
      <c r="WRD27" s="617"/>
      <c r="WRE27" s="617"/>
      <c r="WRF27" s="617"/>
      <c r="WRG27" s="617"/>
      <c r="WRH27" s="617"/>
      <c r="WRI27" s="617"/>
      <c r="WRJ27" s="617"/>
      <c r="WRK27" s="617"/>
      <c r="WRL27" s="617"/>
      <c r="WRM27" s="617"/>
      <c r="WRN27" s="617"/>
      <c r="WRO27" s="617"/>
      <c r="WRP27" s="617"/>
      <c r="WRQ27" s="617"/>
      <c r="WRR27" s="617"/>
      <c r="WRS27" s="617"/>
      <c r="WRT27" s="617"/>
      <c r="WRU27" s="617"/>
      <c r="WRV27" s="617"/>
      <c r="WRW27" s="617"/>
      <c r="WRX27" s="617"/>
      <c r="WRY27" s="617"/>
      <c r="WRZ27" s="617"/>
      <c r="WSA27" s="617"/>
      <c r="WSB27" s="617"/>
      <c r="WSC27" s="617"/>
      <c r="WSD27" s="617"/>
      <c r="WSE27" s="617"/>
      <c r="WSF27" s="617"/>
      <c r="WSG27" s="617"/>
      <c r="WSH27" s="617"/>
      <c r="WSI27" s="617"/>
      <c r="WSJ27" s="617"/>
      <c r="WSK27" s="617"/>
      <c r="WSL27" s="617"/>
      <c r="WSM27" s="617"/>
      <c r="WSN27" s="617"/>
      <c r="WSO27" s="617"/>
      <c r="WSP27" s="617"/>
      <c r="WSQ27" s="617"/>
      <c r="WSR27" s="617"/>
      <c r="WSS27" s="617"/>
      <c r="WST27" s="617"/>
      <c r="WSU27" s="617"/>
      <c r="WSV27" s="617"/>
      <c r="WSW27" s="617"/>
      <c r="WSX27" s="617"/>
      <c r="WSY27" s="617"/>
      <c r="WSZ27" s="617"/>
      <c r="WTA27" s="617"/>
      <c r="WTB27" s="617"/>
      <c r="WTC27" s="617"/>
      <c r="WTD27" s="617"/>
      <c r="WTE27" s="617"/>
      <c r="WTF27" s="617"/>
      <c r="WTG27" s="617"/>
      <c r="WTH27" s="617"/>
      <c r="WTI27" s="617"/>
      <c r="WTJ27" s="617"/>
      <c r="WTK27" s="617"/>
      <c r="WTL27" s="617"/>
      <c r="WTM27" s="617"/>
      <c r="WTN27" s="617"/>
      <c r="WTO27" s="617"/>
      <c r="WTP27" s="617"/>
      <c r="WTQ27" s="617"/>
      <c r="WTR27" s="617"/>
      <c r="WTS27" s="617"/>
      <c r="WTT27" s="617"/>
      <c r="WTU27" s="617"/>
      <c r="WTV27" s="617"/>
      <c r="WTW27" s="617"/>
      <c r="WTX27" s="617"/>
      <c r="WTY27" s="617"/>
      <c r="WTZ27" s="617"/>
      <c r="WUA27" s="617"/>
      <c r="WUB27" s="617"/>
      <c r="WUC27" s="617"/>
      <c r="WUD27" s="617"/>
      <c r="WUE27" s="617"/>
      <c r="WUF27" s="617"/>
      <c r="WUG27" s="617"/>
      <c r="WUH27" s="617"/>
      <c r="WUI27" s="617"/>
      <c r="WUJ27" s="617"/>
      <c r="WUK27" s="617"/>
      <c r="WUL27" s="617"/>
      <c r="WUM27" s="617"/>
      <c r="WUN27" s="617"/>
      <c r="WUO27" s="617"/>
      <c r="WUP27" s="617"/>
      <c r="WUQ27" s="617"/>
      <c r="WUR27" s="617"/>
      <c r="WUS27" s="617"/>
      <c r="WUT27" s="617"/>
      <c r="WUU27" s="617"/>
      <c r="WUV27" s="617"/>
      <c r="WUW27" s="617"/>
      <c r="WUX27" s="617"/>
      <c r="WUY27" s="617"/>
      <c r="WUZ27" s="617"/>
      <c r="WVA27" s="617"/>
      <c r="WVB27" s="617"/>
      <c r="WVC27" s="617"/>
      <c r="WVD27" s="617"/>
      <c r="WVE27" s="617"/>
      <c r="WVF27" s="617"/>
      <c r="WVG27" s="617"/>
      <c r="WVH27" s="617"/>
      <c r="WVI27" s="617"/>
      <c r="WVJ27" s="617"/>
      <c r="WVK27" s="617"/>
      <c r="WVL27" s="617"/>
      <c r="WVM27" s="617"/>
      <c r="WVN27" s="617"/>
      <c r="WVO27" s="617"/>
      <c r="WVP27" s="617"/>
      <c r="WVQ27" s="617"/>
      <c r="WVR27" s="617"/>
      <c r="WVS27" s="617"/>
      <c r="WVT27" s="617"/>
      <c r="WVU27" s="617"/>
      <c r="WVV27" s="617"/>
      <c r="WVW27" s="617"/>
      <c r="WVX27" s="617"/>
      <c r="WVY27" s="617"/>
      <c r="WVZ27" s="617"/>
      <c r="WWA27" s="617"/>
      <c r="WWB27" s="617"/>
      <c r="WWC27" s="617"/>
      <c r="WWD27" s="617"/>
      <c r="WWE27" s="617"/>
      <c r="WWF27" s="617"/>
      <c r="WWG27" s="617"/>
      <c r="WWH27" s="617"/>
      <c r="WWI27" s="617"/>
      <c r="WWJ27" s="617"/>
      <c r="WWK27" s="617"/>
      <c r="WWL27" s="617"/>
      <c r="WWM27" s="617"/>
      <c r="WWN27" s="617"/>
      <c r="WWO27" s="617"/>
      <c r="WWP27" s="617"/>
      <c r="WWQ27" s="617"/>
      <c r="WWR27" s="617"/>
      <c r="WWS27" s="617"/>
      <c r="WWT27" s="617"/>
      <c r="WWU27" s="617"/>
      <c r="WWV27" s="617"/>
      <c r="WWW27" s="617"/>
      <c r="WWX27" s="617"/>
      <c r="WWY27" s="617"/>
      <c r="WWZ27" s="617"/>
      <c r="WXA27" s="617"/>
      <c r="WXB27" s="617"/>
      <c r="WXC27" s="617"/>
      <c r="WXD27" s="617"/>
      <c r="WXE27" s="617"/>
      <c r="WXF27" s="617"/>
      <c r="WXG27" s="617"/>
      <c r="WXH27" s="617"/>
      <c r="WXI27" s="617"/>
      <c r="WXJ27" s="617"/>
      <c r="WXK27" s="617"/>
      <c r="WXL27" s="617"/>
      <c r="WXM27" s="617"/>
      <c r="WXN27" s="617"/>
      <c r="WXO27" s="617"/>
      <c r="WXP27" s="617"/>
      <c r="WXQ27" s="617"/>
      <c r="WXR27" s="617"/>
      <c r="WXS27" s="617"/>
      <c r="WXT27" s="617"/>
      <c r="WXU27" s="617"/>
      <c r="WXV27" s="617"/>
      <c r="WXW27" s="617"/>
      <c r="WXX27" s="617"/>
      <c r="WXY27" s="617"/>
      <c r="WXZ27" s="617"/>
      <c r="WYA27" s="617"/>
      <c r="WYB27" s="617"/>
      <c r="WYC27" s="617"/>
      <c r="WYD27" s="617"/>
      <c r="WYE27" s="617"/>
      <c r="WYF27" s="617"/>
      <c r="WYG27" s="617"/>
      <c r="WYH27" s="617"/>
      <c r="WYI27" s="617"/>
      <c r="WYJ27" s="617"/>
      <c r="WYK27" s="617"/>
      <c r="WYL27" s="617"/>
      <c r="WYM27" s="617"/>
      <c r="WYN27" s="617"/>
      <c r="WYO27" s="617"/>
      <c r="WYP27" s="617"/>
      <c r="WYQ27" s="617"/>
      <c r="WYR27" s="617"/>
      <c r="WYS27" s="617"/>
      <c r="WYT27" s="617"/>
      <c r="WYU27" s="617"/>
      <c r="WYV27" s="617"/>
      <c r="WYW27" s="617"/>
      <c r="WYX27" s="617"/>
      <c r="WYY27" s="617"/>
      <c r="WYZ27" s="617"/>
      <c r="WZA27" s="617"/>
      <c r="WZB27" s="617"/>
      <c r="WZC27" s="617"/>
      <c r="WZD27" s="617"/>
      <c r="WZE27" s="617"/>
      <c r="WZF27" s="617"/>
      <c r="WZG27" s="617"/>
      <c r="WZH27" s="617"/>
      <c r="WZI27" s="617"/>
      <c r="WZJ27" s="617"/>
      <c r="WZK27" s="617"/>
      <c r="WZL27" s="617"/>
      <c r="WZM27" s="617"/>
      <c r="WZN27" s="617"/>
      <c r="WZO27" s="617"/>
      <c r="WZP27" s="617"/>
      <c r="WZQ27" s="617"/>
      <c r="WZR27" s="617"/>
      <c r="WZS27" s="617"/>
      <c r="WZT27" s="617"/>
      <c r="WZU27" s="617"/>
      <c r="WZV27" s="617"/>
      <c r="WZW27" s="617"/>
      <c r="WZX27" s="617"/>
      <c r="WZY27" s="617"/>
      <c r="WZZ27" s="617"/>
      <c r="XAA27" s="617"/>
      <c r="XAB27" s="617"/>
      <c r="XAC27" s="617"/>
      <c r="XAD27" s="617"/>
      <c r="XAE27" s="617"/>
      <c r="XAF27" s="617"/>
      <c r="XAG27" s="617"/>
      <c r="XAH27" s="617"/>
      <c r="XAI27" s="617"/>
      <c r="XAJ27" s="617"/>
      <c r="XAK27" s="617"/>
      <c r="XAL27" s="617"/>
      <c r="XAM27" s="617"/>
      <c r="XAN27" s="617"/>
      <c r="XAO27" s="617"/>
      <c r="XAP27" s="617"/>
      <c r="XAQ27" s="617"/>
      <c r="XAR27" s="617"/>
      <c r="XAS27" s="617"/>
      <c r="XAT27" s="617"/>
      <c r="XAU27" s="617"/>
      <c r="XAV27" s="617"/>
      <c r="XAW27" s="617"/>
      <c r="XAX27" s="617"/>
      <c r="XAY27" s="617"/>
      <c r="XAZ27" s="617"/>
      <c r="XBA27" s="617"/>
      <c r="XBB27" s="617"/>
      <c r="XBC27" s="617"/>
      <c r="XBD27" s="617"/>
      <c r="XBE27" s="617"/>
      <c r="XBF27" s="617"/>
      <c r="XBG27" s="617"/>
      <c r="XBH27" s="617"/>
      <c r="XBI27" s="617"/>
      <c r="XBJ27" s="617"/>
      <c r="XBK27" s="617"/>
      <c r="XBL27" s="617"/>
      <c r="XBM27" s="617"/>
      <c r="XBN27" s="617"/>
      <c r="XBO27" s="617"/>
      <c r="XBP27" s="617"/>
      <c r="XBQ27" s="617"/>
      <c r="XBR27" s="617"/>
      <c r="XBS27" s="617"/>
      <c r="XBT27" s="617"/>
      <c r="XBU27" s="617"/>
      <c r="XBV27" s="617"/>
      <c r="XBW27" s="617"/>
      <c r="XBX27" s="617"/>
      <c r="XBY27" s="617"/>
      <c r="XBZ27" s="617"/>
      <c r="XCA27" s="617"/>
      <c r="XCB27" s="617"/>
      <c r="XCC27" s="617"/>
      <c r="XCD27" s="617"/>
      <c r="XCE27" s="617"/>
      <c r="XCF27" s="617"/>
      <c r="XCG27" s="617"/>
      <c r="XCH27" s="617"/>
      <c r="XCI27" s="617"/>
      <c r="XCJ27" s="617"/>
      <c r="XCK27" s="617"/>
      <c r="XCL27" s="617"/>
      <c r="XCM27" s="617"/>
      <c r="XCN27" s="617"/>
      <c r="XCO27" s="617"/>
      <c r="XCP27" s="617"/>
      <c r="XCQ27" s="617"/>
      <c r="XCR27" s="617"/>
      <c r="XCS27" s="617"/>
      <c r="XCT27" s="617"/>
      <c r="XCU27" s="617"/>
      <c r="XCV27" s="617"/>
      <c r="XCW27" s="617"/>
      <c r="XCX27" s="617"/>
      <c r="XCY27" s="617"/>
      <c r="XCZ27" s="617"/>
      <c r="XDA27" s="617"/>
      <c r="XDB27" s="617"/>
      <c r="XDC27" s="617"/>
      <c r="XDD27" s="617"/>
      <c r="XDE27" s="617"/>
      <c r="XDF27" s="617"/>
      <c r="XDG27" s="617"/>
      <c r="XDH27" s="617"/>
      <c r="XDI27" s="617"/>
      <c r="XDJ27" s="617"/>
      <c r="XDK27" s="617"/>
      <c r="XDL27" s="617"/>
      <c r="XDM27" s="617"/>
      <c r="XDN27" s="617"/>
      <c r="XDO27" s="617"/>
      <c r="XDP27" s="617"/>
      <c r="XDQ27" s="617"/>
      <c r="XDR27" s="617"/>
      <c r="XDS27" s="617"/>
      <c r="XDT27" s="617"/>
      <c r="XDU27" s="617"/>
      <c r="XDV27" s="617"/>
      <c r="XDW27" s="617"/>
      <c r="XDX27" s="617"/>
      <c r="XDY27" s="617"/>
      <c r="XDZ27" s="617"/>
      <c r="XEA27" s="617"/>
      <c r="XEB27" s="617"/>
      <c r="XEC27" s="617"/>
      <c r="XED27" s="617"/>
      <c r="XEE27" s="617"/>
      <c r="XEF27" s="617"/>
      <c r="XEG27" s="617"/>
      <c r="XEH27" s="617"/>
      <c r="XEI27" s="617"/>
      <c r="XEJ27" s="617"/>
      <c r="XEK27" s="617"/>
      <c r="XEL27" s="617"/>
      <c r="XEM27" s="617"/>
      <c r="XEN27" s="617"/>
      <c r="XEO27" s="617"/>
      <c r="XEP27" s="617"/>
      <c r="XEQ27" s="617"/>
      <c r="XER27" s="617"/>
      <c r="XES27" s="617"/>
      <c r="XET27" s="617"/>
      <c r="XEU27" s="617"/>
      <c r="XEV27" s="617"/>
      <c r="XEW27" s="617"/>
      <c r="XEX27" s="617"/>
      <c r="XEY27" s="617"/>
      <c r="XEZ27" s="617"/>
      <c r="XFA27" s="617"/>
    </row>
    <row r="28" spans="1:16381" ht="12.75" customHeight="1" x14ac:dyDescent="0.3">
      <c r="A28" s="58" t="s">
        <v>689</v>
      </c>
    </row>
    <row r="29" spans="1:16381" s="621" customFormat="1" ht="12.75" customHeight="1" x14ac:dyDescent="0.3">
      <c r="A29" s="613" t="s">
        <v>679</v>
      </c>
      <c r="B29" s="613" t="s">
        <v>680</v>
      </c>
      <c r="C29" s="613" t="s">
        <v>681</v>
      </c>
      <c r="D29" s="613" t="s">
        <v>681</v>
      </c>
      <c r="E29" s="614">
        <v>607.71666700000003</v>
      </c>
      <c r="F29" s="614">
        <v>681.02833299999998</v>
      </c>
      <c r="G29" s="614">
        <v>731.16750000000002</v>
      </c>
      <c r="H29" s="614">
        <v>775.748333</v>
      </c>
      <c r="I29" s="614">
        <v>805.97083299999997</v>
      </c>
      <c r="J29" s="614">
        <v>870.02</v>
      </c>
      <c r="K29" s="614">
        <v>881.45583299999998</v>
      </c>
      <c r="L29" s="614">
        <v>822.564167</v>
      </c>
      <c r="M29" s="614">
        <v>731.46333300000003</v>
      </c>
      <c r="N29" s="614">
        <v>671.45583299999998</v>
      </c>
      <c r="O29" s="614">
        <v>707.76583300000004</v>
      </c>
      <c r="P29" s="614">
        <v>733.32916699999998</v>
      </c>
      <c r="Q29" s="614">
        <v>780.67083300000002</v>
      </c>
      <c r="R29" s="614">
        <v>802.53833299999997</v>
      </c>
      <c r="S29" s="614">
        <v>803.77166699999998</v>
      </c>
      <c r="T29" s="614">
        <v>771.25416700000005</v>
      </c>
      <c r="U29" s="614">
        <v>804.45749999999998</v>
      </c>
      <c r="V29" s="614">
        <v>949.89</v>
      </c>
      <c r="W29" s="614">
        <v>1403.1833329999999</v>
      </c>
      <c r="X29" s="614">
        <v>1189.439167</v>
      </c>
      <c r="Y29" s="614">
        <v>1130.3625</v>
      </c>
      <c r="Z29" s="614">
        <v>1290.79</v>
      </c>
      <c r="AA29" s="614">
        <v>1251.6025</v>
      </c>
      <c r="AB29" s="614">
        <v>1191.645833</v>
      </c>
      <c r="AC29" s="614">
        <v>1146.2491669999999</v>
      </c>
      <c r="AD29" s="614">
        <v>1024.3283329999999</v>
      </c>
      <c r="AE29" s="614">
        <v>955.34083299999998</v>
      </c>
      <c r="AF29" s="614">
        <v>929.37583299999994</v>
      </c>
      <c r="AG29" s="614">
        <v>1100.1258330000001</v>
      </c>
      <c r="AH29" s="614">
        <v>1277.2458329999999</v>
      </c>
      <c r="AI29" s="614">
        <v>1156.46</v>
      </c>
      <c r="AJ29" s="614">
        <v>1108.2333329999999</v>
      </c>
      <c r="AK29" s="614">
        <v>1126.8066670000001</v>
      </c>
      <c r="AL29" s="614">
        <v>1094.9825000000001</v>
      </c>
      <c r="AM29" s="614">
        <v>1052.8399999999999</v>
      </c>
      <c r="AN29" s="614">
        <v>1130.9525000000001</v>
      </c>
      <c r="AO29" s="614">
        <v>1160.7674999999999</v>
      </c>
      <c r="AP29" s="614">
        <v>1131.0008330000001</v>
      </c>
      <c r="AQ29" s="614">
        <v>1100.163333</v>
      </c>
      <c r="AR29" s="615">
        <v>1174</v>
      </c>
      <c r="AS29" s="615">
        <v>1195.3</v>
      </c>
      <c r="AT29" s="615">
        <v>1162.9000000000001</v>
      </c>
      <c r="AU29" s="615">
        <v>1158.3</v>
      </c>
      <c r="AV29" s="615">
        <v>1129.3</v>
      </c>
      <c r="AW29" s="615">
        <v>1124.3</v>
      </c>
      <c r="AX29" s="615">
        <v>1111.3</v>
      </c>
      <c r="AY29" s="615">
        <v>1102.8</v>
      </c>
      <c r="AZ29" s="615">
        <v>1098.7</v>
      </c>
      <c r="BA29" s="615">
        <v>1097.5999999999999</v>
      </c>
      <c r="BB29" s="615">
        <v>1098.3</v>
      </c>
      <c r="BC29" s="615">
        <v>1099.9000000000001</v>
      </c>
      <c r="BD29" s="615">
        <v>1101</v>
      </c>
      <c r="BE29" s="615">
        <v>1101.0999999999999</v>
      </c>
      <c r="BF29" s="615">
        <v>1099.9000000000001</v>
      </c>
      <c r="BG29" s="615">
        <v>1096.9000000000001</v>
      </c>
      <c r="BH29" s="615">
        <v>1091.7</v>
      </c>
      <c r="BI29" s="615">
        <v>1084.0999999999999</v>
      </c>
      <c r="BJ29" s="615">
        <v>1074.4000000000001</v>
      </c>
      <c r="BK29" s="615">
        <v>1062.5</v>
      </c>
      <c r="BL29" s="615">
        <v>1048.9000000000001</v>
      </c>
      <c r="BM29" s="615">
        <v>1033.5</v>
      </c>
      <c r="BN29" s="615">
        <v>1017.4</v>
      </c>
      <c r="BO29" s="615">
        <v>1001.1</v>
      </c>
      <c r="BP29" s="615">
        <v>985.5</v>
      </c>
      <c r="BQ29" s="615">
        <v>971.7</v>
      </c>
      <c r="BR29" s="615">
        <v>960.7</v>
      </c>
      <c r="BS29" s="615">
        <v>953.9</v>
      </c>
      <c r="BT29" s="615">
        <v>952.5</v>
      </c>
      <c r="BU29" s="615">
        <v>958.5</v>
      </c>
      <c r="BV29" s="615">
        <v>973.6</v>
      </c>
      <c r="BW29" s="615">
        <v>1000.2</v>
      </c>
      <c r="BX29" s="613" t="s">
        <v>690</v>
      </c>
      <c r="BY29" s="613" t="s">
        <v>1063</v>
      </c>
      <c r="BZ29" s="613" t="s">
        <v>684</v>
      </c>
      <c r="CA29" s="620"/>
      <c r="CB29" s="620"/>
      <c r="CC29" s="620"/>
      <c r="CD29" s="620"/>
      <c r="CE29" s="620"/>
      <c r="CF29" s="620"/>
      <c r="CG29" s="620"/>
      <c r="CH29" s="620"/>
      <c r="CI29" s="620"/>
      <c r="CJ29" s="620"/>
      <c r="CK29" s="620"/>
      <c r="CL29" s="620"/>
      <c r="CM29" s="620"/>
      <c r="CN29" s="620"/>
      <c r="CO29" s="620"/>
      <c r="CP29" s="620"/>
      <c r="CQ29" s="620"/>
      <c r="CR29" s="620"/>
      <c r="CS29" s="620"/>
      <c r="CT29" s="620"/>
      <c r="CU29" s="620"/>
      <c r="CV29" s="620"/>
      <c r="CW29" s="620"/>
      <c r="CX29" s="620"/>
      <c r="CY29" s="620"/>
      <c r="CZ29" s="620"/>
      <c r="DA29" s="620"/>
      <c r="DB29" s="620"/>
      <c r="DC29" s="620"/>
      <c r="DD29" s="620"/>
      <c r="DE29" s="620"/>
      <c r="DF29" s="620"/>
      <c r="DG29" s="620"/>
      <c r="DH29" s="620"/>
      <c r="DI29" s="620"/>
      <c r="DJ29" s="620"/>
      <c r="DK29" s="620"/>
      <c r="DL29" s="620"/>
      <c r="DM29" s="620"/>
      <c r="DN29" s="620"/>
      <c r="DO29" s="620"/>
      <c r="DP29" s="620"/>
      <c r="DQ29" s="620"/>
      <c r="DR29" s="620"/>
      <c r="DS29" s="620"/>
      <c r="DT29" s="620"/>
      <c r="DU29" s="620"/>
      <c r="DV29" s="620"/>
      <c r="DW29" s="620"/>
      <c r="DX29" s="620"/>
      <c r="DY29" s="620"/>
      <c r="DZ29" s="620"/>
      <c r="EA29" s="620"/>
      <c r="EB29" s="620"/>
      <c r="EC29" s="620"/>
      <c r="ED29" s="620"/>
      <c r="EE29" s="620"/>
      <c r="EF29" s="620"/>
      <c r="EG29" s="620"/>
      <c r="EH29" s="620"/>
      <c r="EI29" s="620"/>
      <c r="EJ29" s="620"/>
      <c r="EK29" s="620"/>
      <c r="EL29" s="620"/>
      <c r="EM29" s="620"/>
      <c r="EN29" s="620"/>
      <c r="EO29" s="620"/>
      <c r="EP29" s="620"/>
      <c r="EQ29" s="620"/>
      <c r="ER29" s="620"/>
      <c r="ES29" s="620"/>
      <c r="ET29" s="620"/>
      <c r="EU29" s="620"/>
      <c r="EV29" s="620"/>
      <c r="EW29" s="620"/>
      <c r="EX29" s="620"/>
      <c r="EY29" s="620"/>
      <c r="EZ29" s="620"/>
      <c r="FA29" s="620"/>
      <c r="FB29" s="620"/>
      <c r="FC29" s="620"/>
      <c r="FD29" s="620"/>
      <c r="FE29" s="620"/>
      <c r="FF29" s="620"/>
      <c r="FG29" s="620"/>
      <c r="FH29" s="620"/>
      <c r="FI29" s="620"/>
      <c r="FJ29" s="620"/>
      <c r="FK29" s="620"/>
      <c r="FL29" s="620"/>
      <c r="FM29" s="620"/>
      <c r="FN29" s="620"/>
      <c r="FO29" s="620"/>
      <c r="FP29" s="620"/>
      <c r="FQ29" s="620"/>
      <c r="FR29" s="620"/>
      <c r="FS29" s="620"/>
      <c r="FT29" s="620"/>
      <c r="FU29" s="620"/>
      <c r="FV29" s="620"/>
      <c r="FW29" s="620"/>
      <c r="FX29" s="620"/>
      <c r="FY29" s="620"/>
      <c r="FZ29" s="620"/>
      <c r="GA29" s="620"/>
      <c r="GB29" s="620"/>
      <c r="GC29" s="620"/>
      <c r="GD29" s="620"/>
      <c r="GE29" s="620"/>
      <c r="GF29" s="620"/>
      <c r="GG29" s="620"/>
      <c r="GH29" s="620"/>
      <c r="GI29" s="620"/>
      <c r="GJ29" s="620"/>
      <c r="GK29" s="620"/>
      <c r="GL29" s="620"/>
      <c r="GM29" s="620"/>
      <c r="GN29" s="620"/>
      <c r="GO29" s="620"/>
      <c r="GP29" s="620"/>
      <c r="GQ29" s="620"/>
      <c r="GR29" s="620"/>
      <c r="GS29" s="620"/>
      <c r="GT29" s="620"/>
      <c r="GU29" s="620"/>
      <c r="GV29" s="620"/>
      <c r="GW29" s="620"/>
      <c r="GX29" s="620"/>
      <c r="GY29" s="620"/>
      <c r="GZ29" s="620"/>
      <c r="HA29" s="620"/>
      <c r="HB29" s="620"/>
      <c r="HC29" s="620"/>
      <c r="HD29" s="620"/>
      <c r="HE29" s="620"/>
      <c r="HF29" s="620"/>
      <c r="HG29" s="620"/>
      <c r="HH29" s="620"/>
      <c r="HI29" s="620"/>
      <c r="HJ29" s="620"/>
      <c r="HK29" s="620"/>
      <c r="HL29" s="620"/>
      <c r="HM29" s="620"/>
      <c r="HN29" s="620"/>
      <c r="HO29" s="620"/>
      <c r="HP29" s="620"/>
      <c r="HQ29" s="620"/>
      <c r="HR29" s="620"/>
      <c r="HS29" s="620"/>
      <c r="HT29" s="620"/>
      <c r="HU29" s="620"/>
      <c r="HV29" s="620"/>
      <c r="HW29" s="620"/>
      <c r="HX29" s="620"/>
      <c r="HY29" s="620"/>
      <c r="HZ29" s="620"/>
      <c r="IA29" s="620"/>
      <c r="IB29" s="620"/>
      <c r="IC29" s="620"/>
      <c r="ID29" s="620"/>
      <c r="IE29" s="620"/>
      <c r="IF29" s="620"/>
      <c r="IG29" s="620"/>
      <c r="IH29" s="620"/>
      <c r="II29" s="620"/>
      <c r="IJ29" s="620"/>
      <c r="IK29" s="620"/>
      <c r="IL29" s="620"/>
      <c r="IM29" s="620"/>
      <c r="IN29" s="620"/>
      <c r="IO29" s="620"/>
      <c r="IP29" s="620"/>
      <c r="IQ29" s="620"/>
      <c r="IR29" s="620"/>
      <c r="IS29" s="620"/>
      <c r="IT29" s="620"/>
      <c r="IU29" s="620"/>
      <c r="IV29" s="620"/>
      <c r="IW29" s="620"/>
      <c r="IX29" s="620"/>
      <c r="IY29" s="620"/>
      <c r="IZ29" s="620"/>
      <c r="JA29" s="620"/>
      <c r="JB29" s="620"/>
      <c r="JC29" s="620"/>
      <c r="JD29" s="620"/>
      <c r="JE29" s="620"/>
      <c r="JF29" s="620"/>
      <c r="JG29" s="620"/>
      <c r="JH29" s="620"/>
      <c r="JI29" s="620"/>
      <c r="JJ29" s="620"/>
      <c r="JK29" s="620"/>
      <c r="JL29" s="620"/>
      <c r="JM29" s="620"/>
      <c r="JN29" s="620"/>
      <c r="JO29" s="620"/>
      <c r="JP29" s="620"/>
      <c r="JQ29" s="620"/>
      <c r="JR29" s="620"/>
      <c r="JS29" s="620"/>
      <c r="JT29" s="620"/>
      <c r="JU29" s="620"/>
      <c r="JV29" s="620"/>
      <c r="JW29" s="620"/>
      <c r="JX29" s="620"/>
      <c r="JY29" s="620"/>
      <c r="JZ29" s="620"/>
      <c r="KA29" s="620"/>
      <c r="KB29" s="620"/>
      <c r="KC29" s="620"/>
      <c r="KD29" s="620"/>
      <c r="KE29" s="620"/>
      <c r="KF29" s="620"/>
      <c r="KG29" s="620"/>
      <c r="KH29" s="620"/>
      <c r="KI29" s="620"/>
      <c r="KJ29" s="620"/>
      <c r="KK29" s="620"/>
      <c r="KL29" s="620"/>
      <c r="KM29" s="620"/>
      <c r="KN29" s="620"/>
      <c r="KO29" s="620"/>
      <c r="KP29" s="620"/>
      <c r="KQ29" s="620"/>
      <c r="KR29" s="620"/>
      <c r="KS29" s="620"/>
      <c r="KT29" s="620"/>
      <c r="KU29" s="620"/>
      <c r="KV29" s="620"/>
      <c r="KW29" s="620"/>
      <c r="KX29" s="620"/>
      <c r="KY29" s="620"/>
      <c r="KZ29" s="620"/>
      <c r="LA29" s="620"/>
      <c r="LB29" s="620"/>
      <c r="LC29" s="620"/>
      <c r="LD29" s="620"/>
      <c r="LE29" s="620"/>
      <c r="LF29" s="620"/>
      <c r="LG29" s="620"/>
      <c r="LH29" s="620"/>
      <c r="LI29" s="620"/>
      <c r="LJ29" s="620"/>
      <c r="LK29" s="620"/>
      <c r="LL29" s="620"/>
      <c r="LM29" s="620"/>
      <c r="LN29" s="620"/>
      <c r="LO29" s="620"/>
      <c r="LP29" s="620"/>
      <c r="LQ29" s="620"/>
      <c r="LR29" s="620"/>
      <c r="LS29" s="620"/>
      <c r="LT29" s="620"/>
      <c r="LU29" s="620"/>
      <c r="LV29" s="620"/>
      <c r="LW29" s="620"/>
      <c r="LX29" s="620"/>
      <c r="LY29" s="620"/>
      <c r="LZ29" s="620"/>
      <c r="MA29" s="620"/>
      <c r="MB29" s="620"/>
      <c r="MC29" s="620"/>
      <c r="MD29" s="620"/>
      <c r="ME29" s="620"/>
      <c r="MF29" s="620"/>
      <c r="MG29" s="620"/>
      <c r="MH29" s="620"/>
      <c r="MI29" s="620"/>
      <c r="MJ29" s="620"/>
      <c r="MK29" s="620"/>
      <c r="ML29" s="620"/>
      <c r="MM29" s="620"/>
      <c r="MN29" s="620"/>
      <c r="MO29" s="620"/>
      <c r="MP29" s="620"/>
      <c r="MQ29" s="620"/>
      <c r="MR29" s="620"/>
      <c r="MS29" s="620"/>
      <c r="MT29" s="620"/>
      <c r="MU29" s="620"/>
      <c r="MV29" s="620"/>
      <c r="MW29" s="620"/>
      <c r="MX29" s="620"/>
      <c r="MY29" s="620"/>
      <c r="MZ29" s="620"/>
      <c r="NA29" s="620"/>
      <c r="NB29" s="620"/>
      <c r="NC29" s="620"/>
      <c r="ND29" s="620"/>
      <c r="NE29" s="620"/>
      <c r="NF29" s="620"/>
      <c r="NG29" s="620"/>
      <c r="NH29" s="620"/>
      <c r="NI29" s="620"/>
      <c r="NJ29" s="620"/>
      <c r="NK29" s="620"/>
      <c r="NL29" s="620"/>
      <c r="NM29" s="620"/>
      <c r="NN29" s="620"/>
      <c r="NO29" s="620"/>
      <c r="NP29" s="620"/>
      <c r="NQ29" s="620"/>
      <c r="NR29" s="620"/>
      <c r="NS29" s="620"/>
      <c r="NT29" s="620"/>
      <c r="NU29" s="620"/>
      <c r="NV29" s="620"/>
      <c r="NW29" s="620"/>
      <c r="NX29" s="620"/>
      <c r="NY29" s="620"/>
      <c r="NZ29" s="620"/>
      <c r="OA29" s="620"/>
      <c r="OB29" s="620"/>
      <c r="OC29" s="620"/>
      <c r="OD29" s="620"/>
      <c r="OE29" s="620"/>
      <c r="OF29" s="620"/>
      <c r="OG29" s="620"/>
      <c r="OH29" s="620"/>
      <c r="OI29" s="620"/>
      <c r="OJ29" s="620"/>
      <c r="OK29" s="620"/>
      <c r="OL29" s="620"/>
      <c r="OM29" s="620"/>
      <c r="ON29" s="620"/>
      <c r="OO29" s="620"/>
      <c r="OP29" s="620"/>
      <c r="OQ29" s="620"/>
      <c r="OR29" s="620"/>
      <c r="OS29" s="620"/>
      <c r="OT29" s="620"/>
      <c r="OU29" s="620"/>
      <c r="OV29" s="620"/>
      <c r="OW29" s="620"/>
      <c r="OX29" s="620"/>
      <c r="OY29" s="620"/>
      <c r="OZ29" s="620"/>
      <c r="PA29" s="620"/>
      <c r="PB29" s="620"/>
      <c r="PC29" s="620"/>
      <c r="PD29" s="620"/>
      <c r="PE29" s="620"/>
      <c r="PF29" s="620"/>
      <c r="PG29" s="620"/>
      <c r="PH29" s="620"/>
      <c r="PI29" s="620"/>
      <c r="PJ29" s="620"/>
      <c r="PK29" s="620"/>
      <c r="PL29" s="620"/>
      <c r="PM29" s="620"/>
      <c r="PN29" s="620"/>
      <c r="PO29" s="620"/>
      <c r="PP29" s="620"/>
      <c r="PQ29" s="620"/>
      <c r="PR29" s="620"/>
      <c r="PS29" s="620"/>
      <c r="PT29" s="620"/>
      <c r="PU29" s="620"/>
      <c r="PV29" s="620"/>
      <c r="PW29" s="620"/>
      <c r="PX29" s="620"/>
      <c r="PY29" s="620"/>
      <c r="PZ29" s="620"/>
      <c r="QA29" s="620"/>
      <c r="QB29" s="620"/>
      <c r="QC29" s="620"/>
      <c r="QD29" s="620"/>
      <c r="QE29" s="620"/>
      <c r="QF29" s="620"/>
      <c r="QG29" s="620"/>
      <c r="QH29" s="620"/>
      <c r="QI29" s="620"/>
      <c r="QJ29" s="620"/>
      <c r="QK29" s="620"/>
      <c r="QL29" s="620"/>
      <c r="QM29" s="620"/>
      <c r="QN29" s="620"/>
      <c r="QO29" s="620"/>
      <c r="QP29" s="620"/>
      <c r="QQ29" s="620"/>
      <c r="QR29" s="620"/>
      <c r="QS29" s="620"/>
      <c r="QT29" s="620"/>
      <c r="QU29" s="620"/>
      <c r="QV29" s="620"/>
      <c r="QW29" s="620"/>
      <c r="QX29" s="620"/>
      <c r="QY29" s="620"/>
      <c r="QZ29" s="620"/>
      <c r="RA29" s="620"/>
      <c r="RB29" s="620"/>
      <c r="RC29" s="620"/>
      <c r="RD29" s="620"/>
      <c r="RE29" s="620"/>
      <c r="RF29" s="620"/>
      <c r="RG29" s="620"/>
      <c r="RH29" s="620"/>
      <c r="RI29" s="620"/>
      <c r="RJ29" s="620"/>
      <c r="RK29" s="620"/>
      <c r="RL29" s="620"/>
      <c r="RM29" s="620"/>
      <c r="RN29" s="620"/>
      <c r="RO29" s="620"/>
      <c r="RP29" s="620"/>
      <c r="RQ29" s="620"/>
      <c r="RR29" s="620"/>
      <c r="RS29" s="620"/>
      <c r="RT29" s="620"/>
      <c r="RU29" s="620"/>
      <c r="RV29" s="620"/>
      <c r="RW29" s="620"/>
      <c r="RX29" s="620"/>
      <c r="RY29" s="620"/>
      <c r="RZ29" s="620"/>
      <c r="SA29" s="620"/>
      <c r="SB29" s="620"/>
      <c r="SC29" s="620"/>
      <c r="SD29" s="620"/>
      <c r="SE29" s="620"/>
      <c r="SF29" s="620"/>
      <c r="SG29" s="620"/>
      <c r="SH29" s="620"/>
      <c r="SI29" s="620"/>
      <c r="SJ29" s="620"/>
      <c r="SK29" s="620"/>
      <c r="SL29" s="620"/>
      <c r="SM29" s="620"/>
      <c r="SN29" s="620"/>
      <c r="SO29" s="620"/>
      <c r="SP29" s="620"/>
      <c r="SQ29" s="620"/>
      <c r="SR29" s="620"/>
      <c r="SS29" s="620"/>
      <c r="ST29" s="620"/>
      <c r="SU29" s="620"/>
      <c r="SV29" s="620"/>
      <c r="SW29" s="620"/>
      <c r="SX29" s="620"/>
      <c r="SY29" s="620"/>
      <c r="SZ29" s="620"/>
      <c r="TA29" s="620"/>
      <c r="TB29" s="620"/>
      <c r="TC29" s="620"/>
      <c r="TD29" s="620"/>
      <c r="TE29" s="620"/>
      <c r="TF29" s="620"/>
      <c r="TG29" s="620"/>
      <c r="TH29" s="620"/>
      <c r="TI29" s="620"/>
      <c r="TJ29" s="620"/>
      <c r="TK29" s="620"/>
      <c r="TL29" s="620"/>
      <c r="TM29" s="620"/>
      <c r="TN29" s="620"/>
      <c r="TO29" s="620"/>
      <c r="TP29" s="620"/>
      <c r="TQ29" s="620"/>
      <c r="TR29" s="620"/>
      <c r="TS29" s="620"/>
      <c r="TT29" s="620"/>
      <c r="TU29" s="620"/>
      <c r="TV29" s="620"/>
      <c r="TW29" s="620"/>
      <c r="TX29" s="620"/>
      <c r="TY29" s="620"/>
      <c r="TZ29" s="620"/>
      <c r="UA29" s="620"/>
      <c r="UB29" s="620"/>
      <c r="UC29" s="620"/>
      <c r="UD29" s="620"/>
      <c r="UE29" s="620"/>
      <c r="UF29" s="620"/>
      <c r="UG29" s="620"/>
      <c r="UH29" s="620"/>
      <c r="UI29" s="620"/>
      <c r="UJ29" s="620"/>
      <c r="UK29" s="620"/>
      <c r="UL29" s="620"/>
      <c r="UM29" s="620"/>
      <c r="UN29" s="620"/>
      <c r="UO29" s="620"/>
      <c r="UP29" s="620"/>
      <c r="UQ29" s="620"/>
      <c r="UR29" s="620"/>
      <c r="US29" s="620"/>
      <c r="UT29" s="620"/>
      <c r="UU29" s="620"/>
      <c r="UV29" s="620"/>
      <c r="UW29" s="620"/>
      <c r="UX29" s="620"/>
      <c r="UY29" s="620"/>
      <c r="UZ29" s="620"/>
      <c r="VA29" s="620"/>
      <c r="VB29" s="620"/>
      <c r="VC29" s="620"/>
      <c r="VD29" s="620"/>
      <c r="VE29" s="620"/>
      <c r="VF29" s="620"/>
      <c r="VG29" s="620"/>
      <c r="VH29" s="620"/>
      <c r="VI29" s="620"/>
      <c r="VJ29" s="620"/>
      <c r="VK29" s="620"/>
      <c r="VL29" s="620"/>
      <c r="VM29" s="620"/>
      <c r="VN29" s="620"/>
      <c r="VO29" s="620"/>
      <c r="VP29" s="620"/>
      <c r="VQ29" s="620"/>
      <c r="VR29" s="620"/>
      <c r="VS29" s="620"/>
      <c r="VT29" s="620"/>
      <c r="VU29" s="620"/>
      <c r="VV29" s="620"/>
      <c r="VW29" s="620"/>
      <c r="VX29" s="620"/>
      <c r="VY29" s="620"/>
      <c r="VZ29" s="620"/>
      <c r="WA29" s="620"/>
      <c r="WB29" s="620"/>
      <c r="WC29" s="620"/>
      <c r="WD29" s="620"/>
      <c r="WE29" s="620"/>
      <c r="WF29" s="620"/>
      <c r="WG29" s="620"/>
      <c r="WH29" s="620"/>
      <c r="WI29" s="620"/>
      <c r="WJ29" s="620"/>
      <c r="WK29" s="620"/>
      <c r="WL29" s="620"/>
      <c r="WM29" s="620"/>
      <c r="WN29" s="620"/>
      <c r="WO29" s="620"/>
      <c r="WP29" s="620"/>
      <c r="WQ29" s="620"/>
      <c r="WR29" s="620"/>
      <c r="WS29" s="620"/>
      <c r="WT29" s="620"/>
      <c r="WU29" s="620"/>
      <c r="WV29" s="620"/>
      <c r="WW29" s="620"/>
      <c r="WX29" s="620"/>
      <c r="WY29" s="620"/>
      <c r="WZ29" s="620"/>
      <c r="XA29" s="620"/>
      <c r="XB29" s="620"/>
      <c r="XC29" s="620"/>
      <c r="XD29" s="620"/>
      <c r="XE29" s="620"/>
      <c r="XF29" s="620"/>
      <c r="XG29" s="620"/>
      <c r="XH29" s="620"/>
      <c r="XI29" s="620"/>
      <c r="XJ29" s="620"/>
      <c r="XK29" s="620"/>
      <c r="XL29" s="620"/>
      <c r="XM29" s="620"/>
      <c r="XN29" s="620"/>
      <c r="XO29" s="620"/>
      <c r="XP29" s="620"/>
      <c r="XQ29" s="620"/>
      <c r="XR29" s="620"/>
      <c r="XS29" s="620"/>
      <c r="XT29" s="620"/>
      <c r="XU29" s="620"/>
      <c r="XV29" s="620"/>
      <c r="XW29" s="620"/>
      <c r="XX29" s="620"/>
      <c r="XY29" s="620"/>
      <c r="XZ29" s="620"/>
      <c r="YA29" s="620"/>
      <c r="YB29" s="620"/>
      <c r="YC29" s="620"/>
      <c r="YD29" s="620"/>
      <c r="YE29" s="620"/>
      <c r="YF29" s="620"/>
      <c r="YG29" s="620"/>
      <c r="YH29" s="620"/>
      <c r="YI29" s="620"/>
      <c r="YJ29" s="620"/>
      <c r="YK29" s="620"/>
      <c r="YL29" s="620"/>
      <c r="YM29" s="620"/>
      <c r="YN29" s="620"/>
      <c r="YO29" s="620"/>
      <c r="YP29" s="620"/>
      <c r="YQ29" s="620"/>
      <c r="YR29" s="620"/>
      <c r="YS29" s="620"/>
      <c r="YT29" s="620"/>
      <c r="YU29" s="620"/>
      <c r="YV29" s="620"/>
      <c r="YW29" s="620"/>
      <c r="YX29" s="620"/>
      <c r="YY29" s="620"/>
      <c r="YZ29" s="620"/>
      <c r="ZA29" s="620"/>
      <c r="ZB29" s="620"/>
      <c r="ZC29" s="620"/>
      <c r="ZD29" s="620"/>
      <c r="ZE29" s="620"/>
      <c r="ZF29" s="620"/>
      <c r="ZG29" s="620"/>
      <c r="ZH29" s="620"/>
      <c r="ZI29" s="620"/>
      <c r="ZJ29" s="620"/>
      <c r="ZK29" s="620"/>
      <c r="ZL29" s="620"/>
      <c r="ZM29" s="620"/>
      <c r="ZN29" s="620"/>
      <c r="ZO29" s="620"/>
      <c r="ZP29" s="620"/>
      <c r="ZQ29" s="620"/>
      <c r="ZR29" s="620"/>
      <c r="ZS29" s="620"/>
      <c r="ZT29" s="620"/>
      <c r="ZU29" s="620"/>
      <c r="ZV29" s="620"/>
      <c r="ZW29" s="620"/>
      <c r="ZX29" s="620"/>
      <c r="ZY29" s="620"/>
      <c r="ZZ29" s="620"/>
      <c r="AAA29" s="620"/>
      <c r="AAB29" s="620"/>
      <c r="AAC29" s="620"/>
      <c r="AAD29" s="620"/>
      <c r="AAE29" s="620"/>
      <c r="AAF29" s="620"/>
      <c r="AAG29" s="620"/>
      <c r="AAH29" s="620"/>
      <c r="AAI29" s="620"/>
      <c r="AAJ29" s="620"/>
      <c r="AAK29" s="620"/>
      <c r="AAL29" s="620"/>
      <c r="AAM29" s="620"/>
      <c r="AAN29" s="620"/>
      <c r="AAO29" s="620"/>
      <c r="AAP29" s="620"/>
      <c r="AAQ29" s="620"/>
      <c r="AAR29" s="620"/>
      <c r="AAS29" s="620"/>
      <c r="AAT29" s="620"/>
      <c r="AAU29" s="620"/>
      <c r="AAV29" s="620"/>
      <c r="AAW29" s="620"/>
      <c r="AAX29" s="620"/>
      <c r="AAY29" s="620"/>
      <c r="AAZ29" s="620"/>
      <c r="ABA29" s="620"/>
      <c r="ABB29" s="620"/>
      <c r="ABC29" s="620"/>
      <c r="ABD29" s="620"/>
      <c r="ABE29" s="620"/>
      <c r="ABF29" s="620"/>
      <c r="ABG29" s="620"/>
      <c r="ABH29" s="620"/>
      <c r="ABI29" s="620"/>
      <c r="ABJ29" s="620"/>
      <c r="ABK29" s="620"/>
      <c r="ABL29" s="620"/>
      <c r="ABM29" s="620"/>
      <c r="ABN29" s="620"/>
      <c r="ABO29" s="620"/>
      <c r="ABP29" s="620"/>
      <c r="ABQ29" s="620"/>
      <c r="ABR29" s="620"/>
      <c r="ABS29" s="620"/>
      <c r="ABT29" s="620"/>
      <c r="ABU29" s="620"/>
      <c r="ABV29" s="620"/>
      <c r="ABW29" s="620"/>
      <c r="ABX29" s="620"/>
      <c r="ABY29" s="620"/>
      <c r="ABZ29" s="620"/>
      <c r="ACA29" s="620"/>
      <c r="ACB29" s="620"/>
      <c r="ACC29" s="620"/>
      <c r="ACD29" s="620"/>
      <c r="ACE29" s="620"/>
      <c r="ACF29" s="620"/>
      <c r="ACG29" s="620"/>
      <c r="ACH29" s="620"/>
      <c r="ACI29" s="620"/>
      <c r="ACJ29" s="620"/>
      <c r="ACK29" s="620"/>
      <c r="ACL29" s="620"/>
      <c r="ACM29" s="620"/>
      <c r="ACN29" s="620"/>
      <c r="ACO29" s="620"/>
      <c r="ACP29" s="620"/>
      <c r="ACQ29" s="620"/>
      <c r="ACR29" s="620"/>
      <c r="ACS29" s="620"/>
      <c r="ACT29" s="620"/>
      <c r="ACU29" s="620"/>
      <c r="ACV29" s="620"/>
      <c r="ACW29" s="620"/>
      <c r="ACX29" s="620"/>
      <c r="ACY29" s="620"/>
      <c r="ACZ29" s="620"/>
      <c r="ADA29" s="620"/>
      <c r="ADB29" s="620"/>
      <c r="ADC29" s="620"/>
      <c r="ADD29" s="620"/>
      <c r="ADE29" s="620"/>
      <c r="ADF29" s="620"/>
      <c r="ADG29" s="620"/>
      <c r="ADH29" s="620"/>
      <c r="ADI29" s="620"/>
      <c r="ADJ29" s="620"/>
      <c r="ADK29" s="620"/>
      <c r="ADL29" s="620"/>
      <c r="ADM29" s="620"/>
      <c r="ADN29" s="620"/>
      <c r="ADO29" s="620"/>
      <c r="ADP29" s="620"/>
      <c r="ADQ29" s="620"/>
      <c r="ADR29" s="620"/>
      <c r="ADS29" s="620"/>
      <c r="ADT29" s="620"/>
      <c r="ADU29" s="620"/>
      <c r="ADV29" s="620"/>
      <c r="ADW29" s="620"/>
      <c r="ADX29" s="620"/>
      <c r="ADY29" s="620"/>
      <c r="ADZ29" s="620"/>
      <c r="AEA29" s="620"/>
      <c r="AEB29" s="620"/>
      <c r="AEC29" s="620"/>
      <c r="AED29" s="620"/>
      <c r="AEE29" s="620"/>
      <c r="AEF29" s="620"/>
      <c r="AEG29" s="620"/>
      <c r="AEH29" s="620"/>
      <c r="AEI29" s="620"/>
      <c r="AEJ29" s="620"/>
      <c r="AEK29" s="620"/>
      <c r="AEL29" s="620"/>
      <c r="AEM29" s="620"/>
      <c r="AEN29" s="620"/>
      <c r="AEO29" s="620"/>
      <c r="AEP29" s="620"/>
      <c r="AEQ29" s="620"/>
      <c r="AER29" s="620"/>
      <c r="AES29" s="620"/>
      <c r="AET29" s="620"/>
      <c r="AEU29" s="620"/>
      <c r="AEV29" s="620"/>
      <c r="AEW29" s="620"/>
      <c r="AEX29" s="620"/>
      <c r="AEY29" s="620"/>
      <c r="AEZ29" s="620"/>
      <c r="AFA29" s="620"/>
      <c r="AFB29" s="620"/>
      <c r="AFC29" s="620"/>
      <c r="AFD29" s="620"/>
      <c r="AFE29" s="620"/>
      <c r="AFF29" s="620"/>
      <c r="AFG29" s="620"/>
      <c r="AFH29" s="620"/>
      <c r="AFI29" s="620"/>
      <c r="AFJ29" s="620"/>
      <c r="AFK29" s="620"/>
      <c r="AFL29" s="620"/>
      <c r="AFM29" s="620"/>
      <c r="AFN29" s="620"/>
      <c r="AFO29" s="620"/>
      <c r="AFP29" s="620"/>
      <c r="AFQ29" s="620"/>
      <c r="AFR29" s="620"/>
      <c r="AFS29" s="620"/>
      <c r="AFT29" s="620"/>
      <c r="AFU29" s="620"/>
      <c r="AFV29" s="620"/>
      <c r="AFW29" s="620"/>
      <c r="AFX29" s="620"/>
      <c r="AFY29" s="620"/>
      <c r="AFZ29" s="620"/>
      <c r="AGA29" s="620"/>
      <c r="AGB29" s="620"/>
      <c r="AGC29" s="620"/>
      <c r="AGD29" s="620"/>
      <c r="AGE29" s="620"/>
      <c r="AGF29" s="620"/>
      <c r="AGG29" s="620"/>
      <c r="AGH29" s="620"/>
      <c r="AGI29" s="620"/>
      <c r="AGJ29" s="620"/>
      <c r="AGK29" s="620"/>
      <c r="AGL29" s="620"/>
      <c r="AGM29" s="620"/>
      <c r="AGN29" s="620"/>
      <c r="AGO29" s="620"/>
      <c r="AGP29" s="620"/>
      <c r="AGQ29" s="620"/>
      <c r="AGR29" s="620"/>
      <c r="AGS29" s="620"/>
      <c r="AGT29" s="620"/>
      <c r="AGU29" s="620"/>
      <c r="AGV29" s="620"/>
      <c r="AGW29" s="620"/>
      <c r="AGX29" s="620"/>
      <c r="AGY29" s="620"/>
      <c r="AGZ29" s="620"/>
      <c r="AHA29" s="620"/>
      <c r="AHB29" s="620"/>
      <c r="AHC29" s="620"/>
      <c r="AHD29" s="620"/>
      <c r="AHE29" s="620"/>
      <c r="AHF29" s="620"/>
      <c r="AHG29" s="620"/>
      <c r="AHH29" s="620"/>
      <c r="AHI29" s="620"/>
      <c r="AHJ29" s="620"/>
      <c r="AHK29" s="620"/>
      <c r="AHL29" s="620"/>
      <c r="AHM29" s="620"/>
      <c r="AHN29" s="620"/>
      <c r="AHO29" s="620"/>
      <c r="AHP29" s="620"/>
      <c r="AHQ29" s="620"/>
      <c r="AHR29" s="620"/>
      <c r="AHS29" s="620"/>
      <c r="AHT29" s="620"/>
      <c r="AHU29" s="620"/>
      <c r="AHV29" s="620"/>
      <c r="AHW29" s="620"/>
      <c r="AHX29" s="620"/>
      <c r="AHY29" s="620"/>
      <c r="AHZ29" s="620"/>
      <c r="AIA29" s="620"/>
      <c r="AIB29" s="620"/>
      <c r="AIC29" s="620"/>
      <c r="AID29" s="620"/>
      <c r="AIE29" s="620"/>
      <c r="AIF29" s="620"/>
      <c r="AIG29" s="620"/>
      <c r="AIH29" s="620"/>
      <c r="AII29" s="620"/>
      <c r="AIJ29" s="620"/>
      <c r="AIK29" s="620"/>
      <c r="AIL29" s="620"/>
      <c r="AIM29" s="620"/>
      <c r="AIN29" s="620"/>
      <c r="AIO29" s="620"/>
      <c r="AIP29" s="620"/>
      <c r="AIQ29" s="620"/>
      <c r="AIR29" s="620"/>
      <c r="AIS29" s="620"/>
      <c r="AIT29" s="620"/>
      <c r="AIU29" s="620"/>
      <c r="AIV29" s="620"/>
      <c r="AIW29" s="620"/>
      <c r="AIX29" s="620"/>
      <c r="AIY29" s="620"/>
      <c r="AIZ29" s="620"/>
      <c r="AJA29" s="620"/>
      <c r="AJB29" s="620"/>
      <c r="AJC29" s="620"/>
      <c r="AJD29" s="620"/>
      <c r="AJE29" s="620"/>
      <c r="AJF29" s="620"/>
      <c r="AJG29" s="620"/>
      <c r="AJH29" s="620"/>
      <c r="AJI29" s="620"/>
      <c r="AJJ29" s="620"/>
      <c r="AJK29" s="620"/>
      <c r="AJL29" s="620"/>
      <c r="AJM29" s="620"/>
      <c r="AJN29" s="620"/>
      <c r="AJO29" s="620"/>
      <c r="AJP29" s="620"/>
      <c r="AJQ29" s="620"/>
      <c r="AJR29" s="620"/>
      <c r="AJS29" s="620"/>
      <c r="AJT29" s="620"/>
      <c r="AJU29" s="620"/>
      <c r="AJV29" s="620"/>
      <c r="AJW29" s="620"/>
      <c r="AJX29" s="620"/>
      <c r="AJY29" s="620"/>
      <c r="AJZ29" s="620"/>
      <c r="AKA29" s="620"/>
      <c r="AKB29" s="620"/>
      <c r="AKC29" s="620"/>
      <c r="AKD29" s="620"/>
      <c r="AKE29" s="620"/>
      <c r="AKF29" s="620"/>
      <c r="AKG29" s="620"/>
      <c r="AKH29" s="620"/>
      <c r="AKI29" s="620"/>
      <c r="AKJ29" s="620"/>
      <c r="AKK29" s="620"/>
      <c r="AKL29" s="620"/>
      <c r="AKM29" s="620"/>
      <c r="AKN29" s="620"/>
      <c r="AKO29" s="620"/>
      <c r="AKP29" s="620"/>
      <c r="AKQ29" s="620"/>
      <c r="AKR29" s="620"/>
      <c r="AKS29" s="620"/>
      <c r="AKT29" s="620"/>
      <c r="AKU29" s="620"/>
      <c r="AKV29" s="620"/>
      <c r="AKW29" s="620"/>
      <c r="AKX29" s="620"/>
      <c r="AKY29" s="620"/>
      <c r="AKZ29" s="620"/>
      <c r="ALA29" s="620"/>
      <c r="ALB29" s="620"/>
      <c r="ALC29" s="620"/>
      <c r="ALD29" s="620"/>
      <c r="ALE29" s="620"/>
      <c r="ALF29" s="620"/>
      <c r="ALG29" s="620"/>
      <c r="ALH29" s="620"/>
      <c r="ALI29" s="620"/>
      <c r="ALJ29" s="620"/>
      <c r="ALK29" s="620"/>
      <c r="ALL29" s="620"/>
      <c r="ALM29" s="620"/>
      <c r="ALN29" s="620"/>
      <c r="ALO29" s="620"/>
      <c r="ALP29" s="620"/>
      <c r="ALQ29" s="620"/>
      <c r="ALR29" s="620"/>
      <c r="ALS29" s="620"/>
      <c r="ALT29" s="620"/>
      <c r="ALU29" s="620"/>
      <c r="ALV29" s="620"/>
      <c r="ALW29" s="620"/>
      <c r="ALX29" s="620"/>
      <c r="ALY29" s="620"/>
      <c r="ALZ29" s="620"/>
      <c r="AMA29" s="620"/>
      <c r="AMB29" s="620"/>
      <c r="AMC29" s="620"/>
      <c r="AMD29" s="620"/>
      <c r="AME29" s="620"/>
      <c r="AMF29" s="620"/>
      <c r="AMG29" s="620"/>
      <c r="AMH29" s="620"/>
      <c r="AMI29" s="620"/>
      <c r="AMJ29" s="620"/>
      <c r="AMK29" s="620"/>
      <c r="AML29" s="620"/>
      <c r="AMM29" s="620"/>
      <c r="AMN29" s="620"/>
      <c r="AMO29" s="620"/>
      <c r="AMP29" s="620"/>
      <c r="AMQ29" s="620"/>
      <c r="AMR29" s="620"/>
      <c r="AMS29" s="620"/>
      <c r="AMT29" s="620"/>
      <c r="AMU29" s="620"/>
      <c r="AMV29" s="620"/>
      <c r="AMW29" s="620"/>
      <c r="AMX29" s="620"/>
      <c r="AMY29" s="620"/>
      <c r="AMZ29" s="620"/>
      <c r="ANA29" s="620"/>
      <c r="ANB29" s="620"/>
      <c r="ANC29" s="620"/>
      <c r="AND29" s="620"/>
      <c r="ANE29" s="620"/>
      <c r="ANF29" s="620"/>
      <c r="ANG29" s="620"/>
      <c r="ANH29" s="620"/>
      <c r="ANI29" s="620"/>
      <c r="ANJ29" s="620"/>
      <c r="ANK29" s="620"/>
      <c r="ANL29" s="620"/>
      <c r="ANM29" s="620"/>
      <c r="ANN29" s="620"/>
      <c r="ANO29" s="620"/>
      <c r="ANP29" s="620"/>
      <c r="ANQ29" s="620"/>
      <c r="ANR29" s="620"/>
      <c r="ANS29" s="620"/>
      <c r="ANT29" s="620"/>
      <c r="ANU29" s="620"/>
      <c r="ANV29" s="620"/>
      <c r="ANW29" s="620"/>
      <c r="ANX29" s="620"/>
      <c r="ANY29" s="620"/>
      <c r="ANZ29" s="620"/>
      <c r="AOA29" s="620"/>
      <c r="AOB29" s="620"/>
      <c r="AOC29" s="620"/>
      <c r="AOD29" s="620"/>
      <c r="AOE29" s="620"/>
      <c r="AOF29" s="620"/>
      <c r="AOG29" s="620"/>
      <c r="AOH29" s="620"/>
      <c r="AOI29" s="620"/>
      <c r="AOJ29" s="620"/>
      <c r="AOK29" s="620"/>
      <c r="AOL29" s="620"/>
      <c r="AOM29" s="620"/>
      <c r="AON29" s="620"/>
      <c r="AOO29" s="620"/>
      <c r="AOP29" s="620"/>
      <c r="AOQ29" s="620"/>
      <c r="AOR29" s="620"/>
      <c r="AOS29" s="620"/>
      <c r="AOT29" s="620"/>
      <c r="AOU29" s="620"/>
      <c r="AOV29" s="620"/>
      <c r="AOW29" s="620"/>
      <c r="AOX29" s="620"/>
      <c r="AOY29" s="620"/>
      <c r="AOZ29" s="620"/>
      <c r="APA29" s="620"/>
      <c r="APB29" s="620"/>
      <c r="APC29" s="620"/>
      <c r="APD29" s="620"/>
      <c r="APE29" s="620"/>
      <c r="APF29" s="620"/>
      <c r="APG29" s="620"/>
      <c r="APH29" s="620"/>
      <c r="API29" s="620"/>
      <c r="APJ29" s="620"/>
      <c r="APK29" s="620"/>
      <c r="APL29" s="620"/>
      <c r="APM29" s="620"/>
      <c r="APN29" s="620"/>
      <c r="APO29" s="620"/>
      <c r="APP29" s="620"/>
      <c r="APQ29" s="620"/>
      <c r="APR29" s="620"/>
      <c r="APS29" s="620"/>
      <c r="APT29" s="620"/>
      <c r="APU29" s="620"/>
      <c r="APV29" s="620"/>
      <c r="APW29" s="620"/>
      <c r="APX29" s="620"/>
      <c r="APY29" s="620"/>
      <c r="APZ29" s="620"/>
      <c r="AQA29" s="620"/>
      <c r="AQB29" s="620"/>
      <c r="AQC29" s="620"/>
      <c r="AQD29" s="620"/>
      <c r="AQE29" s="620"/>
      <c r="AQF29" s="620"/>
      <c r="AQG29" s="620"/>
      <c r="AQH29" s="620"/>
      <c r="AQI29" s="620"/>
      <c r="AQJ29" s="620"/>
      <c r="AQK29" s="620"/>
      <c r="AQL29" s="620"/>
      <c r="AQM29" s="620"/>
      <c r="AQN29" s="620"/>
      <c r="AQO29" s="620"/>
      <c r="AQP29" s="620"/>
      <c r="AQQ29" s="620"/>
      <c r="AQR29" s="620"/>
      <c r="AQS29" s="620"/>
      <c r="AQT29" s="620"/>
      <c r="AQU29" s="620"/>
      <c r="AQV29" s="620"/>
      <c r="AQW29" s="620"/>
      <c r="AQX29" s="620"/>
      <c r="AQY29" s="620"/>
      <c r="AQZ29" s="620"/>
      <c r="ARA29" s="620"/>
      <c r="ARB29" s="620"/>
      <c r="ARC29" s="620"/>
      <c r="ARD29" s="620"/>
      <c r="ARE29" s="620"/>
      <c r="ARF29" s="620"/>
      <c r="ARG29" s="620"/>
      <c r="ARH29" s="620"/>
      <c r="ARI29" s="620"/>
      <c r="ARJ29" s="620"/>
      <c r="ARK29" s="620"/>
      <c r="ARL29" s="620"/>
      <c r="ARM29" s="620"/>
      <c r="ARN29" s="620"/>
      <c r="ARO29" s="620"/>
      <c r="ARP29" s="620"/>
      <c r="ARQ29" s="620"/>
      <c r="ARR29" s="620"/>
      <c r="ARS29" s="620"/>
      <c r="ART29" s="620"/>
      <c r="ARU29" s="620"/>
      <c r="ARV29" s="620"/>
      <c r="ARW29" s="620"/>
      <c r="ARX29" s="620"/>
      <c r="ARY29" s="620"/>
      <c r="ARZ29" s="620"/>
      <c r="ASA29" s="620"/>
      <c r="ASB29" s="620"/>
      <c r="ASC29" s="620"/>
      <c r="ASD29" s="620"/>
      <c r="ASE29" s="620"/>
      <c r="ASF29" s="620"/>
      <c r="ASG29" s="620"/>
      <c r="ASH29" s="620"/>
      <c r="ASI29" s="620"/>
      <c r="ASJ29" s="620"/>
      <c r="ASK29" s="620"/>
      <c r="ASL29" s="620"/>
      <c r="ASM29" s="620"/>
      <c r="ASN29" s="620"/>
      <c r="ASO29" s="620"/>
      <c r="ASP29" s="620"/>
      <c r="ASQ29" s="620"/>
      <c r="ASR29" s="620"/>
      <c r="ASS29" s="620"/>
      <c r="AST29" s="620"/>
      <c r="ASU29" s="620"/>
      <c r="ASV29" s="620"/>
      <c r="ASW29" s="620"/>
      <c r="ASX29" s="620"/>
      <c r="ASY29" s="620"/>
      <c r="ASZ29" s="620"/>
      <c r="ATA29" s="620"/>
      <c r="ATB29" s="620"/>
      <c r="ATC29" s="620"/>
      <c r="ATD29" s="620"/>
      <c r="ATE29" s="620"/>
      <c r="ATF29" s="620"/>
      <c r="ATG29" s="620"/>
      <c r="ATH29" s="620"/>
      <c r="ATI29" s="620"/>
      <c r="ATJ29" s="620"/>
      <c r="ATK29" s="620"/>
      <c r="ATL29" s="620"/>
      <c r="ATM29" s="620"/>
      <c r="ATN29" s="620"/>
      <c r="ATO29" s="620"/>
      <c r="ATP29" s="620"/>
      <c r="ATQ29" s="620"/>
      <c r="ATR29" s="620"/>
      <c r="ATS29" s="620"/>
      <c r="ATT29" s="620"/>
      <c r="ATU29" s="620"/>
      <c r="ATV29" s="620"/>
      <c r="ATW29" s="620"/>
      <c r="ATX29" s="620"/>
      <c r="ATY29" s="620"/>
      <c r="ATZ29" s="620"/>
      <c r="AUA29" s="620"/>
      <c r="AUB29" s="620"/>
      <c r="AUC29" s="620"/>
      <c r="AUD29" s="620"/>
      <c r="AUE29" s="620"/>
      <c r="AUF29" s="620"/>
      <c r="AUG29" s="620"/>
      <c r="AUH29" s="620"/>
      <c r="AUI29" s="620"/>
      <c r="AUJ29" s="620"/>
      <c r="AUK29" s="620"/>
      <c r="AUL29" s="620"/>
      <c r="AUM29" s="620"/>
      <c r="AUN29" s="620"/>
      <c r="AUO29" s="620"/>
      <c r="AUP29" s="620"/>
      <c r="AUQ29" s="620"/>
      <c r="AUR29" s="620"/>
      <c r="AUS29" s="620"/>
      <c r="AUT29" s="620"/>
      <c r="AUU29" s="620"/>
      <c r="AUV29" s="620"/>
      <c r="AUW29" s="620"/>
      <c r="AUX29" s="620"/>
      <c r="AUY29" s="620"/>
      <c r="AUZ29" s="620"/>
      <c r="AVA29" s="620"/>
      <c r="AVB29" s="620"/>
      <c r="AVC29" s="620"/>
      <c r="AVD29" s="620"/>
      <c r="AVE29" s="620"/>
      <c r="AVF29" s="620"/>
      <c r="AVG29" s="620"/>
      <c r="AVH29" s="620"/>
      <c r="AVI29" s="620"/>
      <c r="AVJ29" s="620"/>
      <c r="AVK29" s="620"/>
      <c r="AVL29" s="620"/>
      <c r="AVM29" s="620"/>
      <c r="AVN29" s="620"/>
      <c r="AVO29" s="620"/>
      <c r="AVP29" s="620"/>
      <c r="AVQ29" s="620"/>
      <c r="AVR29" s="620"/>
      <c r="AVS29" s="620"/>
      <c r="AVT29" s="620"/>
      <c r="AVU29" s="620"/>
      <c r="AVV29" s="620"/>
      <c r="AVW29" s="620"/>
      <c r="AVX29" s="620"/>
      <c r="AVY29" s="620"/>
      <c r="AVZ29" s="620"/>
      <c r="AWA29" s="620"/>
      <c r="AWB29" s="620"/>
      <c r="AWC29" s="620"/>
      <c r="AWD29" s="620"/>
      <c r="AWE29" s="620"/>
      <c r="AWF29" s="620"/>
      <c r="AWG29" s="620"/>
      <c r="AWH29" s="620"/>
      <c r="AWI29" s="620"/>
      <c r="AWJ29" s="620"/>
      <c r="AWK29" s="620"/>
      <c r="AWL29" s="620"/>
      <c r="AWM29" s="620"/>
      <c r="AWN29" s="620"/>
      <c r="AWO29" s="620"/>
      <c r="AWP29" s="620"/>
      <c r="AWQ29" s="620"/>
      <c r="AWR29" s="620"/>
      <c r="AWS29" s="620"/>
      <c r="AWT29" s="620"/>
      <c r="AWU29" s="620"/>
      <c r="AWV29" s="620"/>
      <c r="AWW29" s="620"/>
      <c r="AWX29" s="620"/>
      <c r="AWY29" s="620"/>
      <c r="AWZ29" s="620"/>
      <c r="AXA29" s="620"/>
      <c r="AXB29" s="620"/>
      <c r="AXC29" s="620"/>
      <c r="AXD29" s="620"/>
      <c r="AXE29" s="620"/>
      <c r="AXF29" s="620"/>
      <c r="AXG29" s="620"/>
      <c r="AXH29" s="620"/>
      <c r="AXI29" s="620"/>
      <c r="AXJ29" s="620"/>
      <c r="AXK29" s="620"/>
      <c r="AXL29" s="620"/>
      <c r="AXM29" s="620"/>
      <c r="AXN29" s="620"/>
      <c r="AXO29" s="620"/>
      <c r="AXP29" s="620"/>
      <c r="AXQ29" s="620"/>
      <c r="AXR29" s="620"/>
      <c r="AXS29" s="620"/>
      <c r="AXT29" s="620"/>
      <c r="AXU29" s="620"/>
      <c r="AXV29" s="620"/>
      <c r="AXW29" s="620"/>
      <c r="AXX29" s="620"/>
      <c r="AXY29" s="620"/>
      <c r="AXZ29" s="620"/>
      <c r="AYA29" s="620"/>
      <c r="AYB29" s="620"/>
      <c r="AYC29" s="620"/>
      <c r="AYD29" s="620"/>
      <c r="AYE29" s="620"/>
      <c r="AYF29" s="620"/>
      <c r="AYG29" s="620"/>
      <c r="AYH29" s="620"/>
      <c r="AYI29" s="620"/>
      <c r="AYJ29" s="620"/>
      <c r="AYK29" s="620"/>
      <c r="AYL29" s="620"/>
      <c r="AYM29" s="620"/>
      <c r="AYN29" s="620"/>
      <c r="AYO29" s="620"/>
      <c r="AYP29" s="620"/>
      <c r="AYQ29" s="620"/>
      <c r="AYR29" s="620"/>
      <c r="AYS29" s="620"/>
      <c r="AYT29" s="620"/>
      <c r="AYU29" s="620"/>
      <c r="AYV29" s="620"/>
      <c r="AYW29" s="620"/>
      <c r="AYX29" s="620"/>
      <c r="AYY29" s="620"/>
      <c r="AYZ29" s="620"/>
      <c r="AZA29" s="620"/>
      <c r="AZB29" s="620"/>
      <c r="AZC29" s="620"/>
      <c r="AZD29" s="620"/>
      <c r="AZE29" s="620"/>
      <c r="AZF29" s="620"/>
      <c r="AZG29" s="620"/>
      <c r="AZH29" s="620"/>
      <c r="AZI29" s="620"/>
      <c r="AZJ29" s="620"/>
      <c r="AZK29" s="620"/>
      <c r="AZL29" s="620"/>
      <c r="AZM29" s="620"/>
      <c r="AZN29" s="620"/>
      <c r="AZO29" s="620"/>
      <c r="AZP29" s="620"/>
      <c r="AZQ29" s="620"/>
      <c r="AZR29" s="620"/>
      <c r="AZS29" s="620"/>
      <c r="AZT29" s="620"/>
      <c r="AZU29" s="620"/>
      <c r="AZV29" s="620"/>
      <c r="AZW29" s="620"/>
      <c r="AZX29" s="620"/>
      <c r="AZY29" s="620"/>
      <c r="AZZ29" s="620"/>
      <c r="BAA29" s="620"/>
      <c r="BAB29" s="620"/>
      <c r="BAC29" s="620"/>
      <c r="BAD29" s="620"/>
      <c r="BAE29" s="620"/>
      <c r="BAF29" s="620"/>
      <c r="BAG29" s="620"/>
      <c r="BAH29" s="620"/>
      <c r="BAI29" s="620"/>
      <c r="BAJ29" s="620"/>
      <c r="BAK29" s="620"/>
      <c r="BAL29" s="620"/>
      <c r="BAM29" s="620"/>
      <c r="BAN29" s="620"/>
      <c r="BAO29" s="620"/>
      <c r="BAP29" s="620"/>
      <c r="BAQ29" s="620"/>
      <c r="BAR29" s="620"/>
      <c r="BAS29" s="620"/>
      <c r="BAT29" s="620"/>
      <c r="BAU29" s="620"/>
      <c r="BAV29" s="620"/>
      <c r="BAW29" s="620"/>
      <c r="BAX29" s="620"/>
      <c r="BAY29" s="620"/>
      <c r="BAZ29" s="620"/>
      <c r="BBA29" s="620"/>
      <c r="BBB29" s="620"/>
      <c r="BBC29" s="620"/>
      <c r="BBD29" s="620"/>
      <c r="BBE29" s="620"/>
      <c r="BBF29" s="620"/>
      <c r="BBG29" s="620"/>
      <c r="BBH29" s="620"/>
      <c r="BBI29" s="620"/>
      <c r="BBJ29" s="620"/>
      <c r="BBK29" s="620"/>
      <c r="BBL29" s="620"/>
      <c r="BBM29" s="620"/>
      <c r="BBN29" s="620"/>
      <c r="BBO29" s="620"/>
      <c r="BBP29" s="620"/>
      <c r="BBQ29" s="620"/>
      <c r="BBR29" s="620"/>
      <c r="BBS29" s="620"/>
      <c r="BBT29" s="620"/>
      <c r="BBU29" s="620"/>
      <c r="BBV29" s="620"/>
      <c r="BBW29" s="620"/>
      <c r="BBX29" s="620"/>
      <c r="BBY29" s="620"/>
      <c r="BBZ29" s="620"/>
      <c r="BCA29" s="620"/>
      <c r="BCB29" s="620"/>
      <c r="BCC29" s="620"/>
      <c r="BCD29" s="620"/>
      <c r="BCE29" s="620"/>
      <c r="BCF29" s="620"/>
      <c r="BCG29" s="620"/>
      <c r="BCH29" s="620"/>
      <c r="BCI29" s="620"/>
      <c r="BCJ29" s="620"/>
      <c r="BCK29" s="620"/>
      <c r="BCL29" s="620"/>
      <c r="BCM29" s="620"/>
      <c r="BCN29" s="620"/>
      <c r="BCO29" s="620"/>
      <c r="BCP29" s="620"/>
      <c r="BCQ29" s="620"/>
      <c r="BCR29" s="620"/>
      <c r="BCS29" s="620"/>
      <c r="BCT29" s="620"/>
      <c r="BCU29" s="620"/>
      <c r="BCV29" s="620"/>
      <c r="BCW29" s="620"/>
      <c r="BCX29" s="620"/>
      <c r="BCY29" s="620"/>
      <c r="BCZ29" s="620"/>
      <c r="BDA29" s="620"/>
      <c r="BDB29" s="620"/>
      <c r="BDC29" s="620"/>
      <c r="BDD29" s="620"/>
      <c r="BDE29" s="620"/>
      <c r="BDF29" s="620"/>
      <c r="BDG29" s="620"/>
      <c r="BDH29" s="620"/>
      <c r="BDI29" s="620"/>
      <c r="BDJ29" s="620"/>
      <c r="BDK29" s="620"/>
      <c r="BDL29" s="620"/>
      <c r="BDM29" s="620"/>
      <c r="BDN29" s="620"/>
      <c r="BDO29" s="620"/>
      <c r="BDP29" s="620"/>
      <c r="BDQ29" s="620"/>
      <c r="BDR29" s="620"/>
      <c r="BDS29" s="620"/>
      <c r="BDT29" s="620"/>
      <c r="BDU29" s="620"/>
      <c r="BDV29" s="620"/>
      <c r="BDW29" s="620"/>
      <c r="BDX29" s="620"/>
      <c r="BDY29" s="620"/>
      <c r="BDZ29" s="620"/>
      <c r="BEA29" s="620"/>
      <c r="BEB29" s="620"/>
      <c r="BEC29" s="620"/>
      <c r="BED29" s="620"/>
      <c r="BEE29" s="620"/>
      <c r="BEF29" s="620"/>
      <c r="BEG29" s="620"/>
      <c r="BEH29" s="620"/>
      <c r="BEI29" s="620"/>
      <c r="BEJ29" s="620"/>
      <c r="BEK29" s="620"/>
      <c r="BEL29" s="620"/>
      <c r="BEM29" s="620"/>
      <c r="BEN29" s="620"/>
      <c r="BEO29" s="620"/>
      <c r="BEP29" s="620"/>
      <c r="BEQ29" s="620"/>
      <c r="BER29" s="620"/>
      <c r="BES29" s="620"/>
      <c r="BET29" s="620"/>
      <c r="BEU29" s="620"/>
      <c r="BEV29" s="620"/>
      <c r="BEW29" s="620"/>
      <c r="BEX29" s="620"/>
      <c r="BEY29" s="620"/>
      <c r="BEZ29" s="620"/>
      <c r="BFA29" s="620"/>
      <c r="BFB29" s="620"/>
      <c r="BFC29" s="620"/>
      <c r="BFD29" s="620"/>
      <c r="BFE29" s="620"/>
      <c r="BFF29" s="620"/>
      <c r="BFG29" s="620"/>
      <c r="BFH29" s="620"/>
      <c r="BFI29" s="620"/>
      <c r="BFJ29" s="620"/>
      <c r="BFK29" s="620"/>
      <c r="BFL29" s="620"/>
      <c r="BFM29" s="620"/>
      <c r="BFN29" s="620"/>
      <c r="BFO29" s="620"/>
      <c r="BFP29" s="620"/>
      <c r="BFQ29" s="620"/>
      <c r="BFR29" s="620"/>
      <c r="BFS29" s="620"/>
      <c r="BFT29" s="620"/>
      <c r="BFU29" s="620"/>
      <c r="BFV29" s="620"/>
      <c r="BFW29" s="620"/>
      <c r="BFX29" s="620"/>
      <c r="BFY29" s="620"/>
      <c r="BFZ29" s="620"/>
      <c r="BGA29" s="620"/>
      <c r="BGB29" s="620"/>
      <c r="BGC29" s="620"/>
      <c r="BGD29" s="620"/>
      <c r="BGE29" s="620"/>
      <c r="BGF29" s="620"/>
      <c r="BGG29" s="620"/>
      <c r="BGH29" s="620"/>
      <c r="BGI29" s="620"/>
      <c r="BGJ29" s="620"/>
      <c r="BGK29" s="620"/>
      <c r="BGL29" s="620"/>
      <c r="BGM29" s="620"/>
      <c r="BGN29" s="620"/>
      <c r="BGO29" s="620"/>
      <c r="BGP29" s="620"/>
      <c r="BGQ29" s="620"/>
      <c r="BGR29" s="620"/>
      <c r="BGS29" s="620"/>
      <c r="BGT29" s="620"/>
      <c r="BGU29" s="620"/>
      <c r="BGV29" s="620"/>
      <c r="BGW29" s="620"/>
      <c r="BGX29" s="620"/>
      <c r="BGY29" s="620"/>
      <c r="BGZ29" s="620"/>
      <c r="BHA29" s="620"/>
      <c r="BHB29" s="620"/>
      <c r="BHC29" s="620"/>
      <c r="BHD29" s="620"/>
      <c r="BHE29" s="620"/>
      <c r="BHF29" s="620"/>
      <c r="BHG29" s="620"/>
      <c r="BHH29" s="620"/>
      <c r="BHI29" s="620"/>
      <c r="BHJ29" s="620"/>
      <c r="BHK29" s="620"/>
      <c r="BHL29" s="620"/>
      <c r="BHM29" s="620"/>
      <c r="BHN29" s="620"/>
      <c r="BHO29" s="620"/>
      <c r="BHP29" s="620"/>
      <c r="BHQ29" s="620"/>
      <c r="BHR29" s="620"/>
      <c r="BHS29" s="620"/>
      <c r="BHT29" s="620"/>
      <c r="BHU29" s="620"/>
      <c r="BHV29" s="620"/>
      <c r="BHW29" s="620"/>
      <c r="BHX29" s="620"/>
      <c r="BHY29" s="620"/>
      <c r="BHZ29" s="620"/>
      <c r="BIA29" s="620"/>
      <c r="BIB29" s="620"/>
      <c r="BIC29" s="620"/>
      <c r="BID29" s="620"/>
      <c r="BIE29" s="620"/>
      <c r="BIF29" s="620"/>
      <c r="BIG29" s="620"/>
      <c r="BIH29" s="620"/>
      <c r="BII29" s="620"/>
      <c r="BIJ29" s="620"/>
      <c r="BIK29" s="620"/>
      <c r="BIL29" s="620"/>
      <c r="BIM29" s="620"/>
      <c r="BIN29" s="620"/>
      <c r="BIO29" s="620"/>
      <c r="BIP29" s="620"/>
      <c r="BIQ29" s="620"/>
      <c r="BIR29" s="620"/>
      <c r="BIS29" s="620"/>
      <c r="BIT29" s="620"/>
      <c r="BIU29" s="620"/>
      <c r="BIV29" s="620"/>
      <c r="BIW29" s="620"/>
      <c r="BIX29" s="620"/>
      <c r="BIY29" s="620"/>
      <c r="BIZ29" s="620"/>
      <c r="BJA29" s="620"/>
      <c r="BJB29" s="620"/>
      <c r="BJC29" s="620"/>
      <c r="BJD29" s="620"/>
      <c r="BJE29" s="620"/>
      <c r="BJF29" s="620"/>
      <c r="BJG29" s="620"/>
      <c r="BJH29" s="620"/>
      <c r="BJI29" s="620"/>
      <c r="BJJ29" s="620"/>
      <c r="BJK29" s="620"/>
      <c r="BJL29" s="620"/>
      <c r="BJM29" s="620"/>
      <c r="BJN29" s="620"/>
      <c r="BJO29" s="620"/>
      <c r="BJP29" s="620"/>
      <c r="BJQ29" s="620"/>
      <c r="BJR29" s="620"/>
      <c r="BJS29" s="620"/>
      <c r="BJT29" s="620"/>
      <c r="BJU29" s="620"/>
      <c r="BJV29" s="620"/>
      <c r="BJW29" s="620"/>
      <c r="BJX29" s="620"/>
      <c r="BJY29" s="620"/>
      <c r="BJZ29" s="620"/>
      <c r="BKA29" s="620"/>
      <c r="BKB29" s="620"/>
      <c r="BKC29" s="620"/>
      <c r="BKD29" s="620"/>
      <c r="BKE29" s="620"/>
      <c r="BKF29" s="620"/>
      <c r="BKG29" s="620"/>
      <c r="BKH29" s="620"/>
      <c r="BKI29" s="620"/>
      <c r="BKJ29" s="620"/>
      <c r="BKK29" s="620"/>
      <c r="BKL29" s="620"/>
      <c r="BKM29" s="620"/>
      <c r="BKN29" s="620"/>
      <c r="BKO29" s="620"/>
      <c r="BKP29" s="620"/>
      <c r="BKQ29" s="620"/>
      <c r="BKR29" s="620"/>
      <c r="BKS29" s="620"/>
      <c r="BKT29" s="620"/>
      <c r="BKU29" s="620"/>
      <c r="BKV29" s="620"/>
      <c r="BKW29" s="620"/>
      <c r="BKX29" s="620"/>
      <c r="BKY29" s="620"/>
      <c r="BKZ29" s="620"/>
      <c r="BLA29" s="620"/>
      <c r="BLB29" s="620"/>
      <c r="BLC29" s="620"/>
      <c r="BLD29" s="620"/>
      <c r="BLE29" s="620"/>
      <c r="BLF29" s="620"/>
      <c r="BLG29" s="620"/>
      <c r="BLH29" s="620"/>
      <c r="BLI29" s="620"/>
      <c r="BLJ29" s="620"/>
      <c r="BLK29" s="620"/>
      <c r="BLL29" s="620"/>
      <c r="BLM29" s="620"/>
      <c r="BLN29" s="620"/>
      <c r="BLO29" s="620"/>
      <c r="BLP29" s="620"/>
      <c r="BLQ29" s="620"/>
      <c r="BLR29" s="620"/>
      <c r="BLS29" s="620"/>
      <c r="BLT29" s="620"/>
      <c r="BLU29" s="620"/>
      <c r="BLV29" s="620"/>
      <c r="BLW29" s="620"/>
      <c r="BLX29" s="620"/>
      <c r="BLY29" s="620"/>
      <c r="BLZ29" s="620"/>
      <c r="BMA29" s="620"/>
      <c r="BMB29" s="620"/>
      <c r="BMC29" s="620"/>
      <c r="BMD29" s="620"/>
      <c r="BME29" s="620"/>
      <c r="BMF29" s="620"/>
      <c r="BMG29" s="620"/>
      <c r="BMH29" s="620"/>
      <c r="BMI29" s="620"/>
      <c r="BMJ29" s="620"/>
      <c r="BMK29" s="620"/>
      <c r="BML29" s="620"/>
      <c r="BMM29" s="620"/>
      <c r="BMN29" s="620"/>
      <c r="BMO29" s="620"/>
      <c r="BMP29" s="620"/>
      <c r="BMQ29" s="620"/>
      <c r="BMR29" s="620"/>
      <c r="BMS29" s="620"/>
      <c r="BMT29" s="620"/>
      <c r="BMU29" s="620"/>
      <c r="BMV29" s="620"/>
      <c r="BMW29" s="620"/>
      <c r="BMX29" s="620"/>
      <c r="BMY29" s="620"/>
      <c r="BMZ29" s="620"/>
      <c r="BNA29" s="620"/>
      <c r="BNB29" s="620"/>
      <c r="BNC29" s="620"/>
      <c r="BND29" s="620"/>
      <c r="BNE29" s="620"/>
      <c r="BNF29" s="620"/>
      <c r="BNG29" s="620"/>
      <c r="BNH29" s="620"/>
      <c r="BNI29" s="620"/>
      <c r="BNJ29" s="620"/>
      <c r="BNK29" s="620"/>
      <c r="BNL29" s="620"/>
      <c r="BNM29" s="620"/>
      <c r="BNN29" s="620"/>
      <c r="BNO29" s="620"/>
      <c r="BNP29" s="620"/>
      <c r="BNQ29" s="620"/>
      <c r="BNR29" s="620"/>
      <c r="BNS29" s="620"/>
      <c r="BNT29" s="620"/>
      <c r="BNU29" s="620"/>
      <c r="BNV29" s="620"/>
      <c r="BNW29" s="620"/>
      <c r="BNX29" s="620"/>
      <c r="BNY29" s="620"/>
      <c r="BNZ29" s="620"/>
      <c r="BOA29" s="620"/>
      <c r="BOB29" s="620"/>
      <c r="BOC29" s="620"/>
      <c r="BOD29" s="620"/>
      <c r="BOE29" s="620"/>
      <c r="BOF29" s="620"/>
      <c r="BOG29" s="620"/>
      <c r="BOH29" s="620"/>
      <c r="BOI29" s="620"/>
      <c r="BOJ29" s="620"/>
      <c r="BOK29" s="620"/>
      <c r="BOL29" s="620"/>
      <c r="BOM29" s="620"/>
      <c r="BON29" s="620"/>
      <c r="BOO29" s="620"/>
      <c r="BOP29" s="620"/>
      <c r="BOQ29" s="620"/>
      <c r="BOR29" s="620"/>
      <c r="BOS29" s="620"/>
      <c r="BOT29" s="620"/>
      <c r="BOU29" s="620"/>
      <c r="BOV29" s="620"/>
      <c r="BOW29" s="620"/>
      <c r="BOX29" s="620"/>
      <c r="BOY29" s="620"/>
      <c r="BOZ29" s="620"/>
      <c r="BPA29" s="620"/>
      <c r="BPB29" s="620"/>
      <c r="BPC29" s="620"/>
      <c r="BPD29" s="620"/>
      <c r="BPE29" s="620"/>
      <c r="BPF29" s="620"/>
      <c r="BPG29" s="620"/>
      <c r="BPH29" s="620"/>
      <c r="BPI29" s="620"/>
      <c r="BPJ29" s="620"/>
      <c r="BPK29" s="620"/>
      <c r="BPL29" s="620"/>
      <c r="BPM29" s="620"/>
      <c r="BPN29" s="620"/>
      <c r="BPO29" s="620"/>
      <c r="BPP29" s="620"/>
      <c r="BPQ29" s="620"/>
      <c r="BPR29" s="620"/>
      <c r="BPS29" s="620"/>
      <c r="BPT29" s="620"/>
      <c r="BPU29" s="620"/>
      <c r="BPV29" s="620"/>
      <c r="BPW29" s="620"/>
      <c r="BPX29" s="620"/>
      <c r="BPY29" s="620"/>
      <c r="BPZ29" s="620"/>
      <c r="BQA29" s="620"/>
      <c r="BQB29" s="620"/>
      <c r="BQC29" s="620"/>
      <c r="BQD29" s="620"/>
      <c r="BQE29" s="620"/>
      <c r="BQF29" s="620"/>
      <c r="BQG29" s="620"/>
      <c r="BQH29" s="620"/>
      <c r="BQI29" s="620"/>
      <c r="BQJ29" s="620"/>
      <c r="BQK29" s="620"/>
      <c r="BQL29" s="620"/>
      <c r="BQM29" s="620"/>
      <c r="BQN29" s="620"/>
      <c r="BQO29" s="620"/>
      <c r="BQP29" s="620"/>
      <c r="BQQ29" s="620"/>
      <c r="BQR29" s="620"/>
      <c r="BQS29" s="620"/>
      <c r="BQT29" s="620"/>
      <c r="BQU29" s="620"/>
      <c r="BQV29" s="620"/>
      <c r="BQW29" s="620"/>
      <c r="BQX29" s="620"/>
      <c r="BQY29" s="620"/>
      <c r="BQZ29" s="620"/>
      <c r="BRA29" s="620"/>
      <c r="BRB29" s="620"/>
      <c r="BRC29" s="620"/>
      <c r="BRD29" s="620"/>
      <c r="BRE29" s="620"/>
      <c r="BRF29" s="620"/>
      <c r="BRG29" s="620"/>
      <c r="BRH29" s="620"/>
      <c r="BRI29" s="620"/>
      <c r="BRJ29" s="620"/>
      <c r="BRK29" s="620"/>
      <c r="BRL29" s="620"/>
      <c r="BRM29" s="620"/>
      <c r="BRN29" s="620"/>
      <c r="BRO29" s="620"/>
      <c r="BRP29" s="620"/>
      <c r="BRQ29" s="620"/>
      <c r="BRR29" s="620"/>
      <c r="BRS29" s="620"/>
      <c r="BRT29" s="620"/>
      <c r="BRU29" s="620"/>
      <c r="BRV29" s="620"/>
      <c r="BRW29" s="620"/>
      <c r="BRX29" s="620"/>
      <c r="BRY29" s="620"/>
      <c r="BRZ29" s="620"/>
      <c r="BSA29" s="620"/>
      <c r="BSB29" s="620"/>
      <c r="BSC29" s="620"/>
      <c r="BSD29" s="620"/>
      <c r="BSE29" s="620"/>
      <c r="BSF29" s="620"/>
      <c r="BSG29" s="620"/>
      <c r="BSH29" s="620"/>
      <c r="BSI29" s="620"/>
      <c r="BSJ29" s="620"/>
      <c r="BSK29" s="620"/>
      <c r="BSL29" s="620"/>
      <c r="BSM29" s="620"/>
      <c r="BSN29" s="620"/>
      <c r="BSO29" s="620"/>
      <c r="BSP29" s="620"/>
      <c r="BSQ29" s="620"/>
      <c r="BSR29" s="620"/>
      <c r="BSS29" s="620"/>
      <c r="BST29" s="620"/>
      <c r="BSU29" s="620"/>
      <c r="BSV29" s="620"/>
      <c r="BSW29" s="620"/>
      <c r="BSX29" s="620"/>
      <c r="BSY29" s="620"/>
      <c r="BSZ29" s="620"/>
      <c r="BTA29" s="620"/>
      <c r="BTB29" s="620"/>
      <c r="BTC29" s="620"/>
      <c r="BTD29" s="620"/>
      <c r="BTE29" s="620"/>
      <c r="BTF29" s="620"/>
      <c r="BTG29" s="620"/>
      <c r="BTH29" s="620"/>
      <c r="BTI29" s="620"/>
      <c r="BTJ29" s="620"/>
      <c r="BTK29" s="620"/>
      <c r="BTL29" s="620"/>
      <c r="BTM29" s="620"/>
      <c r="BTN29" s="620"/>
      <c r="BTO29" s="620"/>
      <c r="BTP29" s="620"/>
      <c r="BTQ29" s="620"/>
      <c r="BTR29" s="620"/>
      <c r="BTS29" s="620"/>
      <c r="BTT29" s="620"/>
      <c r="BTU29" s="620"/>
      <c r="BTV29" s="620"/>
      <c r="BTW29" s="620"/>
      <c r="BTX29" s="620"/>
      <c r="BTY29" s="620"/>
      <c r="BTZ29" s="620"/>
      <c r="BUA29" s="620"/>
      <c r="BUB29" s="620"/>
      <c r="BUC29" s="620"/>
      <c r="BUD29" s="620"/>
      <c r="BUE29" s="620"/>
      <c r="BUF29" s="620"/>
      <c r="BUG29" s="620"/>
      <c r="BUH29" s="620"/>
      <c r="BUI29" s="620"/>
      <c r="BUJ29" s="620"/>
      <c r="BUK29" s="620"/>
      <c r="BUL29" s="620"/>
      <c r="BUM29" s="620"/>
      <c r="BUN29" s="620"/>
      <c r="BUO29" s="620"/>
      <c r="BUP29" s="620"/>
      <c r="BUQ29" s="620"/>
      <c r="BUR29" s="620"/>
      <c r="BUS29" s="620"/>
      <c r="BUT29" s="620"/>
      <c r="BUU29" s="620"/>
      <c r="BUV29" s="620"/>
      <c r="BUW29" s="620"/>
      <c r="BUX29" s="620"/>
      <c r="BUY29" s="620"/>
      <c r="BUZ29" s="620"/>
      <c r="BVA29" s="620"/>
      <c r="BVB29" s="620"/>
      <c r="BVC29" s="620"/>
      <c r="BVD29" s="620"/>
      <c r="BVE29" s="620"/>
      <c r="BVF29" s="620"/>
      <c r="BVG29" s="620"/>
      <c r="BVH29" s="620"/>
      <c r="BVI29" s="620"/>
      <c r="BVJ29" s="620"/>
      <c r="BVK29" s="620"/>
      <c r="BVL29" s="620"/>
      <c r="BVM29" s="620"/>
      <c r="BVN29" s="620"/>
      <c r="BVO29" s="620"/>
      <c r="BVP29" s="620"/>
      <c r="BVQ29" s="620"/>
      <c r="BVR29" s="620"/>
      <c r="BVS29" s="620"/>
      <c r="BVT29" s="620"/>
      <c r="BVU29" s="620"/>
      <c r="BVV29" s="620"/>
      <c r="BVW29" s="620"/>
      <c r="BVX29" s="620"/>
      <c r="BVY29" s="620"/>
      <c r="BVZ29" s="620"/>
      <c r="BWA29" s="620"/>
      <c r="BWB29" s="620"/>
      <c r="BWC29" s="620"/>
      <c r="BWD29" s="620"/>
      <c r="BWE29" s="620"/>
      <c r="BWF29" s="620"/>
      <c r="BWG29" s="620"/>
      <c r="BWH29" s="620"/>
      <c r="BWI29" s="620"/>
      <c r="BWJ29" s="620"/>
      <c r="BWK29" s="620"/>
      <c r="BWL29" s="620"/>
      <c r="BWM29" s="620"/>
      <c r="BWN29" s="620"/>
      <c r="BWO29" s="620"/>
      <c r="BWP29" s="620"/>
      <c r="BWQ29" s="620"/>
      <c r="BWR29" s="620"/>
      <c r="BWS29" s="620"/>
      <c r="BWT29" s="620"/>
      <c r="BWU29" s="620"/>
      <c r="BWV29" s="620"/>
      <c r="BWW29" s="620"/>
      <c r="BWX29" s="620"/>
      <c r="BWY29" s="620"/>
      <c r="BWZ29" s="620"/>
      <c r="BXA29" s="620"/>
      <c r="BXB29" s="620"/>
      <c r="BXC29" s="620"/>
      <c r="BXD29" s="620"/>
      <c r="BXE29" s="620"/>
      <c r="BXF29" s="620"/>
      <c r="BXG29" s="620"/>
      <c r="BXH29" s="620"/>
      <c r="BXI29" s="620"/>
      <c r="BXJ29" s="620"/>
      <c r="BXK29" s="620"/>
      <c r="BXL29" s="620"/>
      <c r="BXM29" s="620"/>
      <c r="BXN29" s="620"/>
      <c r="BXO29" s="620"/>
      <c r="BXP29" s="620"/>
      <c r="BXQ29" s="620"/>
      <c r="BXR29" s="620"/>
      <c r="BXS29" s="620"/>
      <c r="BXT29" s="620"/>
      <c r="BXU29" s="620"/>
      <c r="BXV29" s="620"/>
      <c r="BXW29" s="620"/>
      <c r="BXX29" s="620"/>
      <c r="BXY29" s="620"/>
      <c r="BXZ29" s="620"/>
      <c r="BYA29" s="620"/>
      <c r="BYB29" s="620"/>
      <c r="BYC29" s="620"/>
      <c r="BYD29" s="620"/>
      <c r="BYE29" s="620"/>
      <c r="BYF29" s="620"/>
      <c r="BYG29" s="620"/>
      <c r="BYH29" s="620"/>
      <c r="BYI29" s="620"/>
      <c r="BYJ29" s="620"/>
      <c r="BYK29" s="620"/>
      <c r="BYL29" s="620"/>
      <c r="BYM29" s="620"/>
      <c r="BYN29" s="620"/>
      <c r="BYO29" s="620"/>
      <c r="BYP29" s="620"/>
      <c r="BYQ29" s="620"/>
      <c r="BYR29" s="620"/>
      <c r="BYS29" s="620"/>
      <c r="BYT29" s="620"/>
      <c r="BYU29" s="620"/>
      <c r="BYV29" s="620"/>
      <c r="BYW29" s="620"/>
      <c r="BYX29" s="620"/>
      <c r="BYY29" s="620"/>
      <c r="BYZ29" s="620"/>
      <c r="BZA29" s="620"/>
      <c r="BZB29" s="620"/>
      <c r="BZC29" s="620"/>
      <c r="BZD29" s="620"/>
      <c r="BZE29" s="620"/>
      <c r="BZF29" s="620"/>
      <c r="BZG29" s="620"/>
      <c r="BZH29" s="620"/>
      <c r="BZI29" s="620"/>
      <c r="BZJ29" s="620"/>
      <c r="BZK29" s="620"/>
      <c r="BZL29" s="620"/>
      <c r="BZM29" s="620"/>
      <c r="BZN29" s="620"/>
      <c r="BZO29" s="620"/>
      <c r="BZP29" s="620"/>
      <c r="BZQ29" s="620"/>
      <c r="BZR29" s="620"/>
      <c r="BZS29" s="620"/>
      <c r="BZT29" s="620"/>
      <c r="BZU29" s="620"/>
      <c r="BZV29" s="620"/>
      <c r="BZW29" s="620"/>
      <c r="BZX29" s="620"/>
      <c r="BZY29" s="620"/>
      <c r="BZZ29" s="620"/>
      <c r="CAA29" s="620"/>
      <c r="CAB29" s="620"/>
      <c r="CAC29" s="620"/>
      <c r="CAD29" s="620"/>
      <c r="CAE29" s="620"/>
      <c r="CAF29" s="620"/>
      <c r="CAG29" s="620"/>
      <c r="CAH29" s="620"/>
      <c r="CAI29" s="620"/>
      <c r="CAJ29" s="620"/>
      <c r="CAK29" s="620"/>
      <c r="CAL29" s="620"/>
      <c r="CAM29" s="620"/>
      <c r="CAN29" s="620"/>
      <c r="CAO29" s="620"/>
      <c r="CAP29" s="620"/>
      <c r="CAQ29" s="620"/>
      <c r="CAR29" s="620"/>
      <c r="CAS29" s="620"/>
      <c r="CAT29" s="620"/>
      <c r="CAU29" s="620"/>
      <c r="CAV29" s="620"/>
      <c r="CAW29" s="620"/>
      <c r="CAX29" s="620"/>
      <c r="CAY29" s="620"/>
      <c r="CAZ29" s="620"/>
      <c r="CBA29" s="620"/>
      <c r="CBB29" s="620"/>
      <c r="CBC29" s="620"/>
      <c r="CBD29" s="620"/>
      <c r="CBE29" s="620"/>
      <c r="CBF29" s="620"/>
      <c r="CBG29" s="620"/>
      <c r="CBH29" s="620"/>
      <c r="CBI29" s="620"/>
      <c r="CBJ29" s="620"/>
      <c r="CBK29" s="620"/>
      <c r="CBL29" s="620"/>
      <c r="CBM29" s="620"/>
      <c r="CBN29" s="620"/>
      <c r="CBO29" s="620"/>
      <c r="CBP29" s="620"/>
      <c r="CBQ29" s="620"/>
      <c r="CBR29" s="620"/>
      <c r="CBS29" s="620"/>
      <c r="CBT29" s="620"/>
      <c r="CBU29" s="620"/>
      <c r="CBV29" s="620"/>
      <c r="CBW29" s="620"/>
      <c r="CBX29" s="620"/>
      <c r="CBY29" s="620"/>
      <c r="CBZ29" s="620"/>
      <c r="CCA29" s="620"/>
      <c r="CCB29" s="620"/>
      <c r="CCC29" s="620"/>
      <c r="CCD29" s="620"/>
      <c r="CCE29" s="620"/>
      <c r="CCF29" s="620"/>
      <c r="CCG29" s="620"/>
      <c r="CCH29" s="620"/>
      <c r="CCI29" s="620"/>
      <c r="CCJ29" s="620"/>
      <c r="CCK29" s="620"/>
      <c r="CCL29" s="620"/>
      <c r="CCM29" s="620"/>
      <c r="CCN29" s="620"/>
      <c r="CCO29" s="620"/>
      <c r="CCP29" s="620"/>
      <c r="CCQ29" s="620"/>
      <c r="CCR29" s="620"/>
      <c r="CCS29" s="620"/>
      <c r="CCT29" s="620"/>
      <c r="CCU29" s="620"/>
      <c r="CCV29" s="620"/>
      <c r="CCW29" s="620"/>
      <c r="CCX29" s="620"/>
      <c r="CCY29" s="620"/>
      <c r="CCZ29" s="620"/>
      <c r="CDA29" s="620"/>
      <c r="CDB29" s="620"/>
      <c r="CDC29" s="620"/>
      <c r="CDD29" s="620"/>
      <c r="CDE29" s="620"/>
      <c r="CDF29" s="620"/>
      <c r="CDG29" s="620"/>
      <c r="CDH29" s="620"/>
      <c r="CDI29" s="620"/>
      <c r="CDJ29" s="620"/>
      <c r="CDK29" s="620"/>
      <c r="CDL29" s="620"/>
      <c r="CDM29" s="620"/>
      <c r="CDN29" s="620"/>
      <c r="CDO29" s="620"/>
      <c r="CDP29" s="620"/>
      <c r="CDQ29" s="620"/>
      <c r="CDR29" s="620"/>
      <c r="CDS29" s="620"/>
      <c r="CDT29" s="620"/>
      <c r="CDU29" s="620"/>
      <c r="CDV29" s="620"/>
      <c r="CDW29" s="620"/>
      <c r="CDX29" s="620"/>
      <c r="CDY29" s="620"/>
      <c r="CDZ29" s="620"/>
      <c r="CEA29" s="620"/>
      <c r="CEB29" s="620"/>
      <c r="CEC29" s="620"/>
      <c r="CED29" s="620"/>
      <c r="CEE29" s="620"/>
      <c r="CEF29" s="620"/>
      <c r="CEG29" s="620"/>
      <c r="CEH29" s="620"/>
      <c r="CEI29" s="620"/>
      <c r="CEJ29" s="620"/>
      <c r="CEK29" s="620"/>
      <c r="CEL29" s="620"/>
      <c r="CEM29" s="620"/>
      <c r="CEN29" s="620"/>
      <c r="CEO29" s="620"/>
      <c r="CEP29" s="620"/>
      <c r="CEQ29" s="620"/>
      <c r="CER29" s="620"/>
      <c r="CES29" s="620"/>
      <c r="CET29" s="620"/>
      <c r="CEU29" s="620"/>
      <c r="CEV29" s="620"/>
      <c r="CEW29" s="620"/>
      <c r="CEX29" s="620"/>
      <c r="CEY29" s="620"/>
      <c r="CEZ29" s="620"/>
      <c r="CFA29" s="620"/>
      <c r="CFB29" s="620"/>
      <c r="CFC29" s="620"/>
      <c r="CFD29" s="620"/>
      <c r="CFE29" s="620"/>
      <c r="CFF29" s="620"/>
      <c r="CFG29" s="620"/>
      <c r="CFH29" s="620"/>
      <c r="CFI29" s="620"/>
      <c r="CFJ29" s="620"/>
      <c r="CFK29" s="620"/>
      <c r="CFL29" s="620"/>
      <c r="CFM29" s="620"/>
      <c r="CFN29" s="620"/>
      <c r="CFO29" s="620"/>
      <c r="CFP29" s="620"/>
      <c r="CFQ29" s="620"/>
      <c r="CFR29" s="620"/>
      <c r="CFS29" s="620"/>
      <c r="CFT29" s="620"/>
      <c r="CFU29" s="620"/>
      <c r="CFV29" s="620"/>
      <c r="CFW29" s="620"/>
      <c r="CFX29" s="620"/>
      <c r="CFY29" s="620"/>
      <c r="CFZ29" s="620"/>
      <c r="CGA29" s="620"/>
      <c r="CGB29" s="620"/>
      <c r="CGC29" s="620"/>
      <c r="CGD29" s="620"/>
      <c r="CGE29" s="620"/>
      <c r="CGF29" s="620"/>
      <c r="CGG29" s="620"/>
      <c r="CGH29" s="620"/>
      <c r="CGI29" s="620"/>
      <c r="CGJ29" s="620"/>
      <c r="CGK29" s="620"/>
      <c r="CGL29" s="620"/>
      <c r="CGM29" s="620"/>
      <c r="CGN29" s="620"/>
      <c r="CGO29" s="620"/>
      <c r="CGP29" s="620"/>
      <c r="CGQ29" s="620"/>
      <c r="CGR29" s="620"/>
      <c r="CGS29" s="620"/>
      <c r="CGT29" s="620"/>
      <c r="CGU29" s="620"/>
      <c r="CGV29" s="620"/>
      <c r="CGW29" s="620"/>
      <c r="CGX29" s="620"/>
      <c r="CGY29" s="620"/>
      <c r="CGZ29" s="620"/>
      <c r="CHA29" s="620"/>
      <c r="CHB29" s="620"/>
      <c r="CHC29" s="620"/>
      <c r="CHD29" s="620"/>
      <c r="CHE29" s="620"/>
      <c r="CHF29" s="620"/>
      <c r="CHG29" s="620"/>
      <c r="CHH29" s="620"/>
      <c r="CHI29" s="620"/>
      <c r="CHJ29" s="620"/>
      <c r="CHK29" s="620"/>
      <c r="CHL29" s="620"/>
      <c r="CHM29" s="620"/>
      <c r="CHN29" s="620"/>
      <c r="CHO29" s="620"/>
      <c r="CHP29" s="620"/>
      <c r="CHQ29" s="620"/>
      <c r="CHR29" s="620"/>
      <c r="CHS29" s="620"/>
      <c r="CHT29" s="620"/>
      <c r="CHU29" s="620"/>
      <c r="CHV29" s="620"/>
      <c r="CHW29" s="620"/>
      <c r="CHX29" s="620"/>
      <c r="CHY29" s="620"/>
      <c r="CHZ29" s="620"/>
      <c r="CIA29" s="620"/>
      <c r="CIB29" s="620"/>
      <c r="CIC29" s="620"/>
      <c r="CID29" s="620"/>
      <c r="CIE29" s="620"/>
      <c r="CIF29" s="620"/>
      <c r="CIG29" s="620"/>
      <c r="CIH29" s="620"/>
      <c r="CII29" s="620"/>
      <c r="CIJ29" s="620"/>
      <c r="CIK29" s="620"/>
      <c r="CIL29" s="620"/>
      <c r="CIM29" s="620"/>
      <c r="CIN29" s="620"/>
      <c r="CIO29" s="620"/>
      <c r="CIP29" s="620"/>
      <c r="CIQ29" s="620"/>
      <c r="CIR29" s="620"/>
      <c r="CIS29" s="620"/>
      <c r="CIT29" s="620"/>
      <c r="CIU29" s="620"/>
      <c r="CIV29" s="620"/>
      <c r="CIW29" s="620"/>
      <c r="CIX29" s="620"/>
      <c r="CIY29" s="620"/>
      <c r="CIZ29" s="620"/>
      <c r="CJA29" s="620"/>
      <c r="CJB29" s="620"/>
      <c r="CJC29" s="620"/>
      <c r="CJD29" s="620"/>
      <c r="CJE29" s="620"/>
      <c r="CJF29" s="620"/>
      <c r="CJG29" s="620"/>
      <c r="CJH29" s="620"/>
      <c r="CJI29" s="620"/>
      <c r="CJJ29" s="620"/>
      <c r="CJK29" s="620"/>
      <c r="CJL29" s="620"/>
      <c r="CJM29" s="620"/>
      <c r="CJN29" s="620"/>
      <c r="CJO29" s="620"/>
      <c r="CJP29" s="620"/>
      <c r="CJQ29" s="620"/>
      <c r="CJR29" s="620"/>
      <c r="CJS29" s="620"/>
      <c r="CJT29" s="620"/>
      <c r="CJU29" s="620"/>
      <c r="CJV29" s="620"/>
      <c r="CJW29" s="620"/>
      <c r="CJX29" s="620"/>
      <c r="CJY29" s="620"/>
      <c r="CJZ29" s="620"/>
      <c r="CKA29" s="620"/>
      <c r="CKB29" s="620"/>
      <c r="CKC29" s="620"/>
      <c r="CKD29" s="620"/>
      <c r="CKE29" s="620"/>
      <c r="CKF29" s="620"/>
      <c r="CKG29" s="620"/>
      <c r="CKH29" s="620"/>
      <c r="CKI29" s="620"/>
      <c r="CKJ29" s="620"/>
      <c r="CKK29" s="620"/>
      <c r="CKL29" s="620"/>
      <c r="CKM29" s="620"/>
      <c r="CKN29" s="620"/>
      <c r="CKO29" s="620"/>
      <c r="CKP29" s="620"/>
      <c r="CKQ29" s="620"/>
      <c r="CKR29" s="620"/>
      <c r="CKS29" s="620"/>
      <c r="CKT29" s="620"/>
      <c r="CKU29" s="620"/>
      <c r="CKV29" s="620"/>
      <c r="CKW29" s="620"/>
      <c r="CKX29" s="620"/>
      <c r="CKY29" s="620"/>
      <c r="CKZ29" s="620"/>
      <c r="CLA29" s="620"/>
      <c r="CLB29" s="620"/>
      <c r="CLC29" s="620"/>
      <c r="CLD29" s="620"/>
      <c r="CLE29" s="620"/>
      <c r="CLF29" s="620"/>
      <c r="CLG29" s="620"/>
      <c r="CLH29" s="620"/>
      <c r="CLI29" s="620"/>
      <c r="CLJ29" s="620"/>
      <c r="CLK29" s="620"/>
      <c r="CLL29" s="620"/>
      <c r="CLM29" s="620"/>
      <c r="CLN29" s="620"/>
      <c r="CLO29" s="620"/>
      <c r="CLP29" s="620"/>
      <c r="CLQ29" s="620"/>
      <c r="CLR29" s="620"/>
      <c r="CLS29" s="620"/>
      <c r="CLT29" s="620"/>
      <c r="CLU29" s="620"/>
      <c r="CLV29" s="620"/>
      <c r="CLW29" s="620"/>
      <c r="CLX29" s="620"/>
      <c r="CLY29" s="620"/>
      <c r="CLZ29" s="620"/>
      <c r="CMA29" s="620"/>
      <c r="CMB29" s="620"/>
      <c r="CMC29" s="620"/>
      <c r="CMD29" s="620"/>
      <c r="CME29" s="620"/>
      <c r="CMF29" s="620"/>
      <c r="CMG29" s="620"/>
      <c r="CMH29" s="620"/>
      <c r="CMI29" s="620"/>
      <c r="CMJ29" s="620"/>
      <c r="CMK29" s="620"/>
      <c r="CML29" s="620"/>
      <c r="CMM29" s="620"/>
      <c r="CMN29" s="620"/>
      <c r="CMO29" s="620"/>
      <c r="CMP29" s="620"/>
      <c r="CMQ29" s="620"/>
      <c r="CMR29" s="620"/>
      <c r="CMS29" s="620"/>
      <c r="CMT29" s="620"/>
      <c r="CMU29" s="620"/>
      <c r="CMV29" s="620"/>
      <c r="CMW29" s="620"/>
      <c r="CMX29" s="620"/>
      <c r="CMY29" s="620"/>
      <c r="CMZ29" s="620"/>
      <c r="CNA29" s="620"/>
      <c r="CNB29" s="620"/>
      <c r="CNC29" s="620"/>
      <c r="CND29" s="620"/>
      <c r="CNE29" s="620"/>
      <c r="CNF29" s="620"/>
      <c r="CNG29" s="620"/>
      <c r="CNH29" s="620"/>
      <c r="CNI29" s="620"/>
      <c r="CNJ29" s="620"/>
      <c r="CNK29" s="620"/>
      <c r="CNL29" s="620"/>
      <c r="CNM29" s="620"/>
      <c r="CNN29" s="620"/>
      <c r="CNO29" s="620"/>
      <c r="CNP29" s="620"/>
      <c r="CNQ29" s="620"/>
      <c r="CNR29" s="620"/>
      <c r="CNS29" s="620"/>
      <c r="CNT29" s="620"/>
      <c r="CNU29" s="620"/>
      <c r="CNV29" s="620"/>
      <c r="CNW29" s="620"/>
      <c r="CNX29" s="620"/>
      <c r="CNY29" s="620"/>
      <c r="CNZ29" s="620"/>
      <c r="COA29" s="620"/>
      <c r="COB29" s="620"/>
      <c r="COC29" s="620"/>
      <c r="COD29" s="620"/>
      <c r="COE29" s="620"/>
      <c r="COF29" s="620"/>
      <c r="COG29" s="620"/>
      <c r="COH29" s="620"/>
      <c r="COI29" s="620"/>
      <c r="COJ29" s="620"/>
      <c r="COK29" s="620"/>
      <c r="COL29" s="620"/>
      <c r="COM29" s="620"/>
      <c r="CON29" s="620"/>
      <c r="COO29" s="620"/>
      <c r="COP29" s="620"/>
      <c r="COQ29" s="620"/>
      <c r="COR29" s="620"/>
      <c r="COS29" s="620"/>
      <c r="COT29" s="620"/>
      <c r="COU29" s="620"/>
      <c r="COV29" s="620"/>
      <c r="COW29" s="620"/>
      <c r="COX29" s="620"/>
      <c r="COY29" s="620"/>
      <c r="COZ29" s="620"/>
      <c r="CPA29" s="620"/>
      <c r="CPB29" s="620"/>
      <c r="CPC29" s="620"/>
      <c r="CPD29" s="620"/>
      <c r="CPE29" s="620"/>
      <c r="CPF29" s="620"/>
      <c r="CPG29" s="620"/>
      <c r="CPH29" s="620"/>
      <c r="CPI29" s="620"/>
      <c r="CPJ29" s="620"/>
      <c r="CPK29" s="620"/>
      <c r="CPL29" s="620"/>
      <c r="CPM29" s="620"/>
      <c r="CPN29" s="620"/>
      <c r="CPO29" s="620"/>
      <c r="CPP29" s="620"/>
      <c r="CPQ29" s="620"/>
      <c r="CPR29" s="620"/>
      <c r="CPS29" s="620"/>
      <c r="CPT29" s="620"/>
      <c r="CPU29" s="620"/>
      <c r="CPV29" s="620"/>
      <c r="CPW29" s="620"/>
      <c r="CPX29" s="620"/>
      <c r="CPY29" s="620"/>
      <c r="CPZ29" s="620"/>
      <c r="CQA29" s="620"/>
      <c r="CQB29" s="620"/>
      <c r="CQC29" s="620"/>
      <c r="CQD29" s="620"/>
      <c r="CQE29" s="620"/>
      <c r="CQF29" s="620"/>
      <c r="CQG29" s="620"/>
      <c r="CQH29" s="620"/>
      <c r="CQI29" s="620"/>
      <c r="CQJ29" s="620"/>
      <c r="CQK29" s="620"/>
      <c r="CQL29" s="620"/>
      <c r="CQM29" s="620"/>
      <c r="CQN29" s="620"/>
      <c r="CQO29" s="620"/>
      <c r="CQP29" s="620"/>
      <c r="CQQ29" s="620"/>
      <c r="CQR29" s="620"/>
      <c r="CQS29" s="620"/>
      <c r="CQT29" s="620"/>
      <c r="CQU29" s="620"/>
      <c r="CQV29" s="620"/>
      <c r="CQW29" s="620"/>
      <c r="CQX29" s="620"/>
      <c r="CQY29" s="620"/>
      <c r="CQZ29" s="620"/>
      <c r="CRA29" s="620"/>
      <c r="CRB29" s="620"/>
      <c r="CRC29" s="620"/>
      <c r="CRD29" s="620"/>
      <c r="CRE29" s="620"/>
      <c r="CRF29" s="620"/>
      <c r="CRG29" s="620"/>
      <c r="CRH29" s="620"/>
      <c r="CRI29" s="620"/>
      <c r="CRJ29" s="620"/>
      <c r="CRK29" s="620"/>
      <c r="CRL29" s="620"/>
      <c r="CRM29" s="620"/>
      <c r="CRN29" s="620"/>
      <c r="CRO29" s="620"/>
      <c r="CRP29" s="620"/>
      <c r="CRQ29" s="620"/>
      <c r="CRR29" s="620"/>
      <c r="CRS29" s="620"/>
      <c r="CRT29" s="620"/>
      <c r="CRU29" s="620"/>
      <c r="CRV29" s="620"/>
      <c r="CRW29" s="620"/>
      <c r="CRX29" s="620"/>
      <c r="CRY29" s="620"/>
      <c r="CRZ29" s="620"/>
      <c r="CSA29" s="620"/>
      <c r="CSB29" s="620"/>
      <c r="CSC29" s="620"/>
      <c r="CSD29" s="620"/>
      <c r="CSE29" s="620"/>
      <c r="CSF29" s="620"/>
      <c r="CSG29" s="620"/>
      <c r="CSH29" s="620"/>
      <c r="CSI29" s="620"/>
      <c r="CSJ29" s="620"/>
      <c r="CSK29" s="620"/>
      <c r="CSL29" s="620"/>
      <c r="CSM29" s="620"/>
      <c r="CSN29" s="620"/>
      <c r="CSO29" s="620"/>
      <c r="CSP29" s="620"/>
      <c r="CSQ29" s="620"/>
      <c r="CSR29" s="620"/>
      <c r="CSS29" s="620"/>
      <c r="CST29" s="620"/>
      <c r="CSU29" s="620"/>
      <c r="CSV29" s="620"/>
      <c r="CSW29" s="620"/>
      <c r="CSX29" s="620"/>
      <c r="CSY29" s="620"/>
      <c r="CSZ29" s="620"/>
      <c r="CTA29" s="620"/>
      <c r="CTB29" s="620"/>
      <c r="CTC29" s="620"/>
      <c r="CTD29" s="620"/>
      <c r="CTE29" s="620"/>
      <c r="CTF29" s="620"/>
      <c r="CTG29" s="620"/>
      <c r="CTH29" s="620"/>
      <c r="CTI29" s="620"/>
      <c r="CTJ29" s="620"/>
      <c r="CTK29" s="620"/>
      <c r="CTL29" s="620"/>
      <c r="CTM29" s="620"/>
      <c r="CTN29" s="620"/>
      <c r="CTO29" s="620"/>
      <c r="CTP29" s="620"/>
      <c r="CTQ29" s="620"/>
      <c r="CTR29" s="620"/>
      <c r="CTS29" s="620"/>
      <c r="CTT29" s="620"/>
      <c r="CTU29" s="620"/>
      <c r="CTV29" s="620"/>
      <c r="CTW29" s="620"/>
      <c r="CTX29" s="620"/>
      <c r="CTY29" s="620"/>
      <c r="CTZ29" s="620"/>
      <c r="CUA29" s="620"/>
      <c r="CUB29" s="620"/>
      <c r="CUC29" s="620"/>
      <c r="CUD29" s="620"/>
      <c r="CUE29" s="620"/>
      <c r="CUF29" s="620"/>
      <c r="CUG29" s="620"/>
      <c r="CUH29" s="620"/>
      <c r="CUI29" s="620"/>
      <c r="CUJ29" s="620"/>
      <c r="CUK29" s="620"/>
      <c r="CUL29" s="620"/>
      <c r="CUM29" s="620"/>
      <c r="CUN29" s="620"/>
      <c r="CUO29" s="620"/>
      <c r="CUP29" s="620"/>
      <c r="CUQ29" s="620"/>
      <c r="CUR29" s="620"/>
      <c r="CUS29" s="620"/>
      <c r="CUT29" s="620"/>
      <c r="CUU29" s="620"/>
      <c r="CUV29" s="620"/>
      <c r="CUW29" s="620"/>
      <c r="CUX29" s="620"/>
      <c r="CUY29" s="620"/>
      <c r="CUZ29" s="620"/>
      <c r="CVA29" s="620"/>
      <c r="CVB29" s="620"/>
      <c r="CVC29" s="620"/>
      <c r="CVD29" s="620"/>
      <c r="CVE29" s="620"/>
      <c r="CVF29" s="620"/>
      <c r="CVG29" s="620"/>
      <c r="CVH29" s="620"/>
      <c r="CVI29" s="620"/>
      <c r="CVJ29" s="620"/>
      <c r="CVK29" s="620"/>
      <c r="CVL29" s="620"/>
      <c r="CVM29" s="620"/>
      <c r="CVN29" s="620"/>
      <c r="CVO29" s="620"/>
      <c r="CVP29" s="620"/>
      <c r="CVQ29" s="620"/>
      <c r="CVR29" s="620"/>
      <c r="CVS29" s="620"/>
      <c r="CVT29" s="620"/>
      <c r="CVU29" s="620"/>
      <c r="CVV29" s="620"/>
      <c r="CVW29" s="620"/>
      <c r="CVX29" s="620"/>
      <c r="CVY29" s="620"/>
      <c r="CVZ29" s="620"/>
      <c r="CWA29" s="620"/>
      <c r="CWB29" s="620"/>
      <c r="CWC29" s="620"/>
      <c r="CWD29" s="620"/>
      <c r="CWE29" s="620"/>
      <c r="CWF29" s="620"/>
      <c r="CWG29" s="620"/>
      <c r="CWH29" s="620"/>
      <c r="CWI29" s="620"/>
      <c r="CWJ29" s="620"/>
      <c r="CWK29" s="620"/>
      <c r="CWL29" s="620"/>
      <c r="CWM29" s="620"/>
      <c r="CWN29" s="620"/>
      <c r="CWO29" s="620"/>
      <c r="CWP29" s="620"/>
      <c r="CWQ29" s="620"/>
      <c r="CWR29" s="620"/>
      <c r="CWS29" s="620"/>
      <c r="CWT29" s="620"/>
      <c r="CWU29" s="620"/>
      <c r="CWV29" s="620"/>
      <c r="CWW29" s="620"/>
      <c r="CWX29" s="620"/>
      <c r="CWY29" s="620"/>
      <c r="CWZ29" s="620"/>
      <c r="CXA29" s="620"/>
      <c r="CXB29" s="620"/>
      <c r="CXC29" s="620"/>
      <c r="CXD29" s="620"/>
      <c r="CXE29" s="620"/>
      <c r="CXF29" s="620"/>
      <c r="CXG29" s="620"/>
      <c r="CXH29" s="620"/>
      <c r="CXI29" s="620"/>
      <c r="CXJ29" s="620"/>
      <c r="CXK29" s="620"/>
      <c r="CXL29" s="620"/>
      <c r="CXM29" s="620"/>
      <c r="CXN29" s="620"/>
      <c r="CXO29" s="620"/>
      <c r="CXP29" s="620"/>
      <c r="CXQ29" s="620"/>
      <c r="CXR29" s="620"/>
      <c r="CXS29" s="620"/>
      <c r="CXT29" s="620"/>
      <c r="CXU29" s="620"/>
      <c r="CXV29" s="620"/>
      <c r="CXW29" s="620"/>
      <c r="CXX29" s="620"/>
      <c r="CXY29" s="620"/>
      <c r="CXZ29" s="620"/>
      <c r="CYA29" s="620"/>
      <c r="CYB29" s="620"/>
      <c r="CYC29" s="620"/>
      <c r="CYD29" s="620"/>
      <c r="CYE29" s="620"/>
      <c r="CYF29" s="620"/>
      <c r="CYG29" s="620"/>
      <c r="CYH29" s="620"/>
      <c r="CYI29" s="620"/>
      <c r="CYJ29" s="620"/>
      <c r="CYK29" s="620"/>
      <c r="CYL29" s="620"/>
      <c r="CYM29" s="620"/>
      <c r="CYN29" s="620"/>
      <c r="CYO29" s="620"/>
      <c r="CYP29" s="620"/>
      <c r="CYQ29" s="620"/>
      <c r="CYR29" s="620"/>
      <c r="CYS29" s="620"/>
      <c r="CYT29" s="620"/>
      <c r="CYU29" s="620"/>
      <c r="CYV29" s="620"/>
      <c r="CYW29" s="620"/>
      <c r="CYX29" s="620"/>
      <c r="CYY29" s="620"/>
      <c r="CYZ29" s="620"/>
      <c r="CZA29" s="620"/>
      <c r="CZB29" s="620"/>
      <c r="CZC29" s="620"/>
      <c r="CZD29" s="620"/>
      <c r="CZE29" s="620"/>
      <c r="CZF29" s="620"/>
      <c r="CZG29" s="620"/>
      <c r="CZH29" s="620"/>
      <c r="CZI29" s="620"/>
      <c r="CZJ29" s="620"/>
      <c r="CZK29" s="620"/>
      <c r="CZL29" s="620"/>
      <c r="CZM29" s="620"/>
      <c r="CZN29" s="620"/>
      <c r="CZO29" s="620"/>
      <c r="CZP29" s="620"/>
      <c r="CZQ29" s="620"/>
      <c r="CZR29" s="620"/>
      <c r="CZS29" s="620"/>
      <c r="CZT29" s="620"/>
      <c r="CZU29" s="620"/>
      <c r="CZV29" s="620"/>
      <c r="CZW29" s="620"/>
      <c r="CZX29" s="620"/>
      <c r="CZY29" s="620"/>
      <c r="CZZ29" s="620"/>
      <c r="DAA29" s="620"/>
      <c r="DAB29" s="620"/>
      <c r="DAC29" s="620"/>
      <c r="DAD29" s="620"/>
      <c r="DAE29" s="620"/>
      <c r="DAF29" s="620"/>
      <c r="DAG29" s="620"/>
      <c r="DAH29" s="620"/>
      <c r="DAI29" s="620"/>
      <c r="DAJ29" s="620"/>
      <c r="DAK29" s="620"/>
      <c r="DAL29" s="620"/>
      <c r="DAM29" s="620"/>
      <c r="DAN29" s="620"/>
      <c r="DAO29" s="620"/>
      <c r="DAP29" s="620"/>
      <c r="DAQ29" s="620"/>
      <c r="DAR29" s="620"/>
      <c r="DAS29" s="620"/>
      <c r="DAT29" s="620"/>
      <c r="DAU29" s="620"/>
      <c r="DAV29" s="620"/>
      <c r="DAW29" s="620"/>
      <c r="DAX29" s="620"/>
      <c r="DAY29" s="620"/>
      <c r="DAZ29" s="620"/>
      <c r="DBA29" s="620"/>
      <c r="DBB29" s="620"/>
      <c r="DBC29" s="620"/>
      <c r="DBD29" s="620"/>
      <c r="DBE29" s="620"/>
      <c r="DBF29" s="620"/>
      <c r="DBG29" s="620"/>
      <c r="DBH29" s="620"/>
      <c r="DBI29" s="620"/>
      <c r="DBJ29" s="620"/>
      <c r="DBK29" s="620"/>
      <c r="DBL29" s="620"/>
      <c r="DBM29" s="620"/>
      <c r="DBN29" s="620"/>
      <c r="DBO29" s="620"/>
      <c r="DBP29" s="620"/>
      <c r="DBQ29" s="620"/>
      <c r="DBR29" s="620"/>
      <c r="DBS29" s="620"/>
      <c r="DBT29" s="620"/>
      <c r="DBU29" s="620"/>
      <c r="DBV29" s="620"/>
      <c r="DBW29" s="620"/>
      <c r="DBX29" s="620"/>
      <c r="DBY29" s="620"/>
      <c r="DBZ29" s="620"/>
      <c r="DCA29" s="620"/>
      <c r="DCB29" s="620"/>
      <c r="DCC29" s="620"/>
      <c r="DCD29" s="620"/>
      <c r="DCE29" s="620"/>
      <c r="DCF29" s="620"/>
      <c r="DCG29" s="620"/>
      <c r="DCH29" s="620"/>
      <c r="DCI29" s="620"/>
      <c r="DCJ29" s="620"/>
      <c r="DCK29" s="620"/>
      <c r="DCL29" s="620"/>
      <c r="DCM29" s="620"/>
      <c r="DCN29" s="620"/>
      <c r="DCO29" s="620"/>
      <c r="DCP29" s="620"/>
      <c r="DCQ29" s="620"/>
      <c r="DCR29" s="620"/>
      <c r="DCS29" s="620"/>
      <c r="DCT29" s="620"/>
      <c r="DCU29" s="620"/>
      <c r="DCV29" s="620"/>
      <c r="DCW29" s="620"/>
      <c r="DCX29" s="620"/>
      <c r="DCY29" s="620"/>
      <c r="DCZ29" s="620"/>
      <c r="DDA29" s="620"/>
      <c r="DDB29" s="620"/>
      <c r="DDC29" s="620"/>
      <c r="DDD29" s="620"/>
      <c r="DDE29" s="620"/>
      <c r="DDF29" s="620"/>
      <c r="DDG29" s="620"/>
      <c r="DDH29" s="620"/>
      <c r="DDI29" s="620"/>
      <c r="DDJ29" s="620"/>
      <c r="DDK29" s="620"/>
      <c r="DDL29" s="620"/>
      <c r="DDM29" s="620"/>
      <c r="DDN29" s="620"/>
      <c r="DDO29" s="620"/>
      <c r="DDP29" s="620"/>
      <c r="DDQ29" s="620"/>
      <c r="DDR29" s="620"/>
      <c r="DDS29" s="620"/>
      <c r="DDT29" s="620"/>
      <c r="DDU29" s="620"/>
      <c r="DDV29" s="620"/>
      <c r="DDW29" s="620"/>
      <c r="DDX29" s="620"/>
      <c r="DDY29" s="620"/>
      <c r="DDZ29" s="620"/>
      <c r="DEA29" s="620"/>
      <c r="DEB29" s="620"/>
      <c r="DEC29" s="620"/>
      <c r="DED29" s="620"/>
      <c r="DEE29" s="620"/>
      <c r="DEF29" s="620"/>
      <c r="DEG29" s="620"/>
      <c r="DEH29" s="620"/>
      <c r="DEI29" s="620"/>
      <c r="DEJ29" s="620"/>
      <c r="DEK29" s="620"/>
      <c r="DEL29" s="620"/>
      <c r="DEM29" s="620"/>
      <c r="DEN29" s="620"/>
      <c r="DEO29" s="620"/>
      <c r="DEP29" s="620"/>
      <c r="DEQ29" s="620"/>
      <c r="DER29" s="620"/>
      <c r="DES29" s="620"/>
      <c r="DET29" s="620"/>
      <c r="DEU29" s="620"/>
      <c r="DEV29" s="620"/>
      <c r="DEW29" s="620"/>
      <c r="DEX29" s="620"/>
      <c r="DEY29" s="620"/>
      <c r="DEZ29" s="620"/>
      <c r="DFA29" s="620"/>
      <c r="DFB29" s="620"/>
      <c r="DFC29" s="620"/>
      <c r="DFD29" s="620"/>
      <c r="DFE29" s="620"/>
      <c r="DFF29" s="620"/>
      <c r="DFG29" s="620"/>
      <c r="DFH29" s="620"/>
      <c r="DFI29" s="620"/>
      <c r="DFJ29" s="620"/>
      <c r="DFK29" s="620"/>
      <c r="DFL29" s="620"/>
      <c r="DFM29" s="620"/>
      <c r="DFN29" s="620"/>
      <c r="DFO29" s="620"/>
      <c r="DFP29" s="620"/>
      <c r="DFQ29" s="620"/>
      <c r="DFR29" s="620"/>
      <c r="DFS29" s="620"/>
      <c r="DFT29" s="620"/>
      <c r="DFU29" s="620"/>
      <c r="DFV29" s="620"/>
      <c r="DFW29" s="620"/>
      <c r="DFX29" s="620"/>
      <c r="DFY29" s="620"/>
      <c r="DFZ29" s="620"/>
      <c r="DGA29" s="620"/>
      <c r="DGB29" s="620"/>
      <c r="DGC29" s="620"/>
      <c r="DGD29" s="620"/>
      <c r="DGE29" s="620"/>
      <c r="DGF29" s="620"/>
      <c r="DGG29" s="620"/>
      <c r="DGH29" s="620"/>
      <c r="DGI29" s="620"/>
      <c r="DGJ29" s="620"/>
      <c r="DGK29" s="620"/>
      <c r="DGL29" s="620"/>
      <c r="DGM29" s="620"/>
      <c r="DGN29" s="620"/>
      <c r="DGO29" s="620"/>
      <c r="DGP29" s="620"/>
      <c r="DGQ29" s="620"/>
      <c r="DGR29" s="620"/>
      <c r="DGS29" s="620"/>
      <c r="DGT29" s="620"/>
      <c r="DGU29" s="620"/>
      <c r="DGV29" s="620"/>
      <c r="DGW29" s="620"/>
      <c r="DGX29" s="620"/>
      <c r="DGY29" s="620"/>
      <c r="DGZ29" s="620"/>
      <c r="DHA29" s="620"/>
      <c r="DHB29" s="620"/>
      <c r="DHC29" s="620"/>
      <c r="DHD29" s="620"/>
      <c r="DHE29" s="620"/>
      <c r="DHF29" s="620"/>
      <c r="DHG29" s="620"/>
      <c r="DHH29" s="620"/>
      <c r="DHI29" s="620"/>
      <c r="DHJ29" s="620"/>
      <c r="DHK29" s="620"/>
      <c r="DHL29" s="620"/>
      <c r="DHM29" s="620"/>
      <c r="DHN29" s="620"/>
      <c r="DHO29" s="620"/>
      <c r="DHP29" s="620"/>
      <c r="DHQ29" s="620"/>
      <c r="DHR29" s="620"/>
      <c r="DHS29" s="620"/>
      <c r="DHT29" s="620"/>
      <c r="DHU29" s="620"/>
      <c r="DHV29" s="620"/>
      <c r="DHW29" s="620"/>
      <c r="DHX29" s="620"/>
      <c r="DHY29" s="620"/>
      <c r="DHZ29" s="620"/>
      <c r="DIA29" s="620"/>
      <c r="DIB29" s="620"/>
      <c r="DIC29" s="620"/>
      <c r="DID29" s="620"/>
      <c r="DIE29" s="620"/>
      <c r="DIF29" s="620"/>
      <c r="DIG29" s="620"/>
      <c r="DIH29" s="620"/>
      <c r="DII29" s="620"/>
      <c r="DIJ29" s="620"/>
      <c r="DIK29" s="620"/>
      <c r="DIL29" s="620"/>
      <c r="DIM29" s="620"/>
      <c r="DIN29" s="620"/>
      <c r="DIO29" s="620"/>
      <c r="DIP29" s="620"/>
      <c r="DIQ29" s="620"/>
      <c r="DIR29" s="620"/>
      <c r="DIS29" s="620"/>
      <c r="DIT29" s="620"/>
      <c r="DIU29" s="620"/>
      <c r="DIV29" s="620"/>
      <c r="DIW29" s="620"/>
      <c r="DIX29" s="620"/>
      <c r="DIY29" s="620"/>
      <c r="DIZ29" s="620"/>
      <c r="DJA29" s="620"/>
      <c r="DJB29" s="620"/>
      <c r="DJC29" s="620"/>
      <c r="DJD29" s="620"/>
      <c r="DJE29" s="620"/>
      <c r="DJF29" s="620"/>
      <c r="DJG29" s="620"/>
      <c r="DJH29" s="620"/>
      <c r="DJI29" s="620"/>
      <c r="DJJ29" s="620"/>
      <c r="DJK29" s="620"/>
      <c r="DJL29" s="620"/>
      <c r="DJM29" s="620"/>
      <c r="DJN29" s="620"/>
      <c r="DJO29" s="620"/>
      <c r="DJP29" s="620"/>
      <c r="DJQ29" s="620"/>
      <c r="DJR29" s="620"/>
      <c r="DJS29" s="620"/>
      <c r="DJT29" s="620"/>
      <c r="DJU29" s="620"/>
      <c r="DJV29" s="620"/>
      <c r="DJW29" s="620"/>
      <c r="DJX29" s="620"/>
      <c r="DJY29" s="620"/>
      <c r="DJZ29" s="620"/>
      <c r="DKA29" s="620"/>
      <c r="DKB29" s="620"/>
      <c r="DKC29" s="620"/>
      <c r="DKD29" s="620"/>
      <c r="DKE29" s="620"/>
      <c r="DKF29" s="620"/>
      <c r="DKG29" s="620"/>
      <c r="DKH29" s="620"/>
      <c r="DKI29" s="620"/>
      <c r="DKJ29" s="620"/>
      <c r="DKK29" s="620"/>
      <c r="DKL29" s="620"/>
      <c r="DKM29" s="620"/>
      <c r="DKN29" s="620"/>
      <c r="DKO29" s="620"/>
      <c r="DKP29" s="620"/>
      <c r="DKQ29" s="620"/>
      <c r="DKR29" s="620"/>
      <c r="DKS29" s="620"/>
      <c r="DKT29" s="620"/>
      <c r="DKU29" s="620"/>
      <c r="DKV29" s="620"/>
      <c r="DKW29" s="620"/>
      <c r="DKX29" s="620"/>
      <c r="DKY29" s="620"/>
      <c r="DKZ29" s="620"/>
      <c r="DLA29" s="620"/>
      <c r="DLB29" s="620"/>
      <c r="DLC29" s="620"/>
      <c r="DLD29" s="620"/>
      <c r="DLE29" s="620"/>
      <c r="DLF29" s="620"/>
      <c r="DLG29" s="620"/>
      <c r="DLH29" s="620"/>
      <c r="DLI29" s="620"/>
      <c r="DLJ29" s="620"/>
      <c r="DLK29" s="620"/>
      <c r="DLL29" s="620"/>
      <c r="DLM29" s="620"/>
      <c r="DLN29" s="620"/>
      <c r="DLO29" s="620"/>
      <c r="DLP29" s="620"/>
      <c r="DLQ29" s="620"/>
      <c r="DLR29" s="620"/>
      <c r="DLS29" s="620"/>
      <c r="DLT29" s="620"/>
      <c r="DLU29" s="620"/>
      <c r="DLV29" s="620"/>
      <c r="DLW29" s="620"/>
      <c r="DLX29" s="620"/>
      <c r="DLY29" s="620"/>
      <c r="DLZ29" s="620"/>
      <c r="DMA29" s="620"/>
      <c r="DMB29" s="620"/>
      <c r="DMC29" s="620"/>
      <c r="DMD29" s="620"/>
      <c r="DME29" s="620"/>
      <c r="DMF29" s="620"/>
      <c r="DMG29" s="620"/>
      <c r="DMH29" s="620"/>
      <c r="DMI29" s="620"/>
      <c r="DMJ29" s="620"/>
      <c r="DMK29" s="620"/>
      <c r="DML29" s="620"/>
      <c r="DMM29" s="620"/>
      <c r="DMN29" s="620"/>
      <c r="DMO29" s="620"/>
      <c r="DMP29" s="620"/>
      <c r="DMQ29" s="620"/>
      <c r="DMR29" s="620"/>
      <c r="DMS29" s="620"/>
      <c r="DMT29" s="620"/>
      <c r="DMU29" s="620"/>
      <c r="DMV29" s="620"/>
      <c r="DMW29" s="620"/>
      <c r="DMX29" s="620"/>
      <c r="DMY29" s="620"/>
      <c r="DMZ29" s="620"/>
      <c r="DNA29" s="620"/>
      <c r="DNB29" s="620"/>
      <c r="DNC29" s="620"/>
      <c r="DND29" s="620"/>
      <c r="DNE29" s="620"/>
      <c r="DNF29" s="620"/>
      <c r="DNG29" s="620"/>
      <c r="DNH29" s="620"/>
      <c r="DNI29" s="620"/>
      <c r="DNJ29" s="620"/>
      <c r="DNK29" s="620"/>
      <c r="DNL29" s="620"/>
      <c r="DNM29" s="620"/>
      <c r="DNN29" s="620"/>
      <c r="DNO29" s="620"/>
      <c r="DNP29" s="620"/>
      <c r="DNQ29" s="620"/>
      <c r="DNR29" s="620"/>
      <c r="DNS29" s="620"/>
      <c r="DNT29" s="620"/>
      <c r="DNU29" s="620"/>
      <c r="DNV29" s="620"/>
      <c r="DNW29" s="620"/>
      <c r="DNX29" s="620"/>
      <c r="DNY29" s="620"/>
      <c r="DNZ29" s="620"/>
      <c r="DOA29" s="620"/>
      <c r="DOB29" s="620"/>
      <c r="DOC29" s="620"/>
      <c r="DOD29" s="620"/>
      <c r="DOE29" s="620"/>
      <c r="DOF29" s="620"/>
      <c r="DOG29" s="620"/>
      <c r="DOH29" s="620"/>
      <c r="DOI29" s="620"/>
      <c r="DOJ29" s="620"/>
      <c r="DOK29" s="620"/>
      <c r="DOL29" s="620"/>
      <c r="DOM29" s="620"/>
      <c r="DON29" s="620"/>
      <c r="DOO29" s="620"/>
      <c r="DOP29" s="620"/>
      <c r="DOQ29" s="620"/>
      <c r="DOR29" s="620"/>
      <c r="DOS29" s="620"/>
      <c r="DOT29" s="620"/>
      <c r="DOU29" s="620"/>
      <c r="DOV29" s="620"/>
      <c r="DOW29" s="620"/>
      <c r="DOX29" s="620"/>
      <c r="DOY29" s="620"/>
      <c r="DOZ29" s="620"/>
      <c r="DPA29" s="620"/>
      <c r="DPB29" s="620"/>
      <c r="DPC29" s="620"/>
      <c r="DPD29" s="620"/>
      <c r="DPE29" s="620"/>
      <c r="DPF29" s="620"/>
      <c r="DPG29" s="620"/>
      <c r="DPH29" s="620"/>
      <c r="DPI29" s="620"/>
      <c r="DPJ29" s="620"/>
      <c r="DPK29" s="620"/>
      <c r="DPL29" s="620"/>
      <c r="DPM29" s="620"/>
      <c r="DPN29" s="620"/>
      <c r="DPO29" s="620"/>
      <c r="DPP29" s="620"/>
      <c r="DPQ29" s="620"/>
      <c r="DPR29" s="620"/>
      <c r="DPS29" s="620"/>
      <c r="DPT29" s="620"/>
      <c r="DPU29" s="620"/>
      <c r="DPV29" s="620"/>
      <c r="DPW29" s="620"/>
      <c r="DPX29" s="620"/>
      <c r="DPY29" s="620"/>
      <c r="DPZ29" s="620"/>
      <c r="DQA29" s="620"/>
      <c r="DQB29" s="620"/>
      <c r="DQC29" s="620"/>
      <c r="DQD29" s="620"/>
      <c r="DQE29" s="620"/>
      <c r="DQF29" s="620"/>
      <c r="DQG29" s="620"/>
      <c r="DQH29" s="620"/>
      <c r="DQI29" s="620"/>
      <c r="DQJ29" s="620"/>
      <c r="DQK29" s="620"/>
      <c r="DQL29" s="620"/>
      <c r="DQM29" s="620"/>
      <c r="DQN29" s="620"/>
      <c r="DQO29" s="620"/>
      <c r="DQP29" s="620"/>
      <c r="DQQ29" s="620"/>
      <c r="DQR29" s="620"/>
      <c r="DQS29" s="620"/>
      <c r="DQT29" s="620"/>
      <c r="DQU29" s="620"/>
      <c r="DQV29" s="620"/>
      <c r="DQW29" s="620"/>
      <c r="DQX29" s="620"/>
      <c r="DQY29" s="620"/>
      <c r="DQZ29" s="620"/>
      <c r="DRA29" s="620"/>
      <c r="DRB29" s="620"/>
      <c r="DRC29" s="620"/>
      <c r="DRD29" s="620"/>
      <c r="DRE29" s="620"/>
      <c r="DRF29" s="620"/>
      <c r="DRG29" s="620"/>
      <c r="DRH29" s="620"/>
      <c r="DRI29" s="620"/>
      <c r="DRJ29" s="620"/>
      <c r="DRK29" s="620"/>
      <c r="DRL29" s="620"/>
      <c r="DRM29" s="620"/>
      <c r="DRN29" s="620"/>
      <c r="DRO29" s="620"/>
      <c r="DRP29" s="620"/>
      <c r="DRQ29" s="620"/>
      <c r="DRR29" s="620"/>
      <c r="DRS29" s="620"/>
      <c r="DRT29" s="620"/>
      <c r="DRU29" s="620"/>
      <c r="DRV29" s="620"/>
      <c r="DRW29" s="620"/>
      <c r="DRX29" s="620"/>
      <c r="DRY29" s="620"/>
      <c r="DRZ29" s="620"/>
      <c r="DSA29" s="620"/>
      <c r="DSB29" s="620"/>
      <c r="DSC29" s="620"/>
      <c r="DSD29" s="620"/>
      <c r="DSE29" s="620"/>
      <c r="DSF29" s="620"/>
      <c r="DSG29" s="620"/>
      <c r="DSH29" s="620"/>
      <c r="DSI29" s="620"/>
      <c r="DSJ29" s="620"/>
      <c r="DSK29" s="620"/>
      <c r="DSL29" s="620"/>
      <c r="DSM29" s="620"/>
      <c r="DSN29" s="620"/>
      <c r="DSO29" s="620"/>
      <c r="DSP29" s="620"/>
      <c r="DSQ29" s="620"/>
      <c r="DSR29" s="620"/>
      <c r="DSS29" s="620"/>
      <c r="DST29" s="620"/>
      <c r="DSU29" s="620"/>
      <c r="DSV29" s="620"/>
      <c r="DSW29" s="620"/>
      <c r="DSX29" s="620"/>
      <c r="DSY29" s="620"/>
      <c r="DSZ29" s="620"/>
      <c r="DTA29" s="620"/>
      <c r="DTB29" s="620"/>
      <c r="DTC29" s="620"/>
      <c r="DTD29" s="620"/>
      <c r="DTE29" s="620"/>
      <c r="DTF29" s="620"/>
      <c r="DTG29" s="620"/>
      <c r="DTH29" s="620"/>
      <c r="DTI29" s="620"/>
      <c r="DTJ29" s="620"/>
      <c r="DTK29" s="620"/>
      <c r="DTL29" s="620"/>
      <c r="DTM29" s="620"/>
      <c r="DTN29" s="620"/>
      <c r="DTO29" s="620"/>
      <c r="DTP29" s="620"/>
      <c r="DTQ29" s="620"/>
      <c r="DTR29" s="620"/>
      <c r="DTS29" s="620"/>
      <c r="DTT29" s="620"/>
      <c r="DTU29" s="620"/>
      <c r="DTV29" s="620"/>
      <c r="DTW29" s="620"/>
      <c r="DTX29" s="620"/>
      <c r="DTY29" s="620"/>
      <c r="DTZ29" s="620"/>
      <c r="DUA29" s="620"/>
      <c r="DUB29" s="620"/>
      <c r="DUC29" s="620"/>
      <c r="DUD29" s="620"/>
      <c r="DUE29" s="620"/>
      <c r="DUF29" s="620"/>
      <c r="DUG29" s="620"/>
      <c r="DUH29" s="620"/>
      <c r="DUI29" s="620"/>
      <c r="DUJ29" s="620"/>
      <c r="DUK29" s="620"/>
      <c r="DUL29" s="620"/>
      <c r="DUM29" s="620"/>
      <c r="DUN29" s="620"/>
      <c r="DUO29" s="620"/>
      <c r="DUP29" s="620"/>
      <c r="DUQ29" s="620"/>
      <c r="DUR29" s="620"/>
      <c r="DUS29" s="620"/>
      <c r="DUT29" s="620"/>
      <c r="DUU29" s="620"/>
      <c r="DUV29" s="620"/>
      <c r="DUW29" s="620"/>
      <c r="DUX29" s="620"/>
      <c r="DUY29" s="620"/>
      <c r="DUZ29" s="620"/>
      <c r="DVA29" s="620"/>
      <c r="DVB29" s="620"/>
      <c r="DVC29" s="620"/>
      <c r="DVD29" s="620"/>
      <c r="DVE29" s="620"/>
      <c r="DVF29" s="620"/>
      <c r="DVG29" s="620"/>
      <c r="DVH29" s="620"/>
      <c r="DVI29" s="620"/>
      <c r="DVJ29" s="620"/>
      <c r="DVK29" s="620"/>
      <c r="DVL29" s="620"/>
      <c r="DVM29" s="620"/>
      <c r="DVN29" s="620"/>
      <c r="DVO29" s="620"/>
      <c r="DVP29" s="620"/>
      <c r="DVQ29" s="620"/>
      <c r="DVR29" s="620"/>
      <c r="DVS29" s="620"/>
      <c r="DVT29" s="620"/>
      <c r="DVU29" s="620"/>
      <c r="DVV29" s="620"/>
      <c r="DVW29" s="620"/>
      <c r="DVX29" s="620"/>
      <c r="DVY29" s="620"/>
      <c r="DVZ29" s="620"/>
      <c r="DWA29" s="620"/>
      <c r="DWB29" s="620"/>
      <c r="DWC29" s="620"/>
      <c r="DWD29" s="620"/>
      <c r="DWE29" s="620"/>
      <c r="DWF29" s="620"/>
      <c r="DWG29" s="620"/>
      <c r="DWH29" s="620"/>
      <c r="DWI29" s="620"/>
      <c r="DWJ29" s="620"/>
      <c r="DWK29" s="620"/>
      <c r="DWL29" s="620"/>
      <c r="DWM29" s="620"/>
      <c r="DWN29" s="620"/>
      <c r="DWO29" s="620"/>
      <c r="DWP29" s="620"/>
      <c r="DWQ29" s="620"/>
      <c r="DWR29" s="620"/>
      <c r="DWS29" s="620"/>
      <c r="DWT29" s="620"/>
      <c r="DWU29" s="620"/>
      <c r="DWV29" s="620"/>
      <c r="DWW29" s="620"/>
      <c r="DWX29" s="620"/>
      <c r="DWY29" s="620"/>
      <c r="DWZ29" s="620"/>
      <c r="DXA29" s="620"/>
      <c r="DXB29" s="620"/>
      <c r="DXC29" s="620"/>
      <c r="DXD29" s="620"/>
      <c r="DXE29" s="620"/>
      <c r="DXF29" s="620"/>
      <c r="DXG29" s="620"/>
      <c r="DXH29" s="620"/>
      <c r="DXI29" s="620"/>
      <c r="DXJ29" s="620"/>
      <c r="DXK29" s="620"/>
      <c r="DXL29" s="620"/>
      <c r="DXM29" s="620"/>
      <c r="DXN29" s="620"/>
      <c r="DXO29" s="620"/>
      <c r="DXP29" s="620"/>
      <c r="DXQ29" s="620"/>
      <c r="DXR29" s="620"/>
      <c r="DXS29" s="620"/>
      <c r="DXT29" s="620"/>
      <c r="DXU29" s="620"/>
      <c r="DXV29" s="620"/>
      <c r="DXW29" s="620"/>
      <c r="DXX29" s="620"/>
      <c r="DXY29" s="620"/>
      <c r="DXZ29" s="620"/>
      <c r="DYA29" s="620"/>
      <c r="DYB29" s="620"/>
      <c r="DYC29" s="620"/>
      <c r="DYD29" s="620"/>
      <c r="DYE29" s="620"/>
      <c r="DYF29" s="620"/>
      <c r="DYG29" s="620"/>
      <c r="DYH29" s="620"/>
      <c r="DYI29" s="620"/>
      <c r="DYJ29" s="620"/>
      <c r="DYK29" s="620"/>
      <c r="DYL29" s="620"/>
      <c r="DYM29" s="620"/>
      <c r="DYN29" s="620"/>
      <c r="DYO29" s="620"/>
      <c r="DYP29" s="620"/>
      <c r="DYQ29" s="620"/>
      <c r="DYR29" s="620"/>
      <c r="DYS29" s="620"/>
      <c r="DYT29" s="620"/>
      <c r="DYU29" s="620"/>
      <c r="DYV29" s="620"/>
      <c r="DYW29" s="620"/>
      <c r="DYX29" s="620"/>
      <c r="DYY29" s="620"/>
      <c r="DYZ29" s="620"/>
      <c r="DZA29" s="620"/>
      <c r="DZB29" s="620"/>
      <c r="DZC29" s="620"/>
      <c r="DZD29" s="620"/>
      <c r="DZE29" s="620"/>
      <c r="DZF29" s="620"/>
      <c r="DZG29" s="620"/>
      <c r="DZH29" s="620"/>
      <c r="DZI29" s="620"/>
      <c r="DZJ29" s="620"/>
      <c r="DZK29" s="620"/>
      <c r="DZL29" s="620"/>
      <c r="DZM29" s="620"/>
      <c r="DZN29" s="620"/>
      <c r="DZO29" s="620"/>
      <c r="DZP29" s="620"/>
      <c r="DZQ29" s="620"/>
      <c r="DZR29" s="620"/>
      <c r="DZS29" s="620"/>
      <c r="DZT29" s="620"/>
      <c r="DZU29" s="620"/>
      <c r="DZV29" s="620"/>
      <c r="DZW29" s="620"/>
      <c r="DZX29" s="620"/>
      <c r="DZY29" s="620"/>
      <c r="DZZ29" s="620"/>
      <c r="EAA29" s="620"/>
      <c r="EAB29" s="620"/>
      <c r="EAC29" s="620"/>
      <c r="EAD29" s="620"/>
      <c r="EAE29" s="620"/>
      <c r="EAF29" s="620"/>
      <c r="EAG29" s="620"/>
      <c r="EAH29" s="620"/>
      <c r="EAI29" s="620"/>
      <c r="EAJ29" s="620"/>
      <c r="EAK29" s="620"/>
      <c r="EAL29" s="620"/>
      <c r="EAM29" s="620"/>
      <c r="EAN29" s="620"/>
      <c r="EAO29" s="620"/>
      <c r="EAP29" s="620"/>
      <c r="EAQ29" s="620"/>
      <c r="EAR29" s="620"/>
      <c r="EAS29" s="620"/>
      <c r="EAT29" s="620"/>
      <c r="EAU29" s="620"/>
      <c r="EAV29" s="620"/>
      <c r="EAW29" s="620"/>
      <c r="EAX29" s="620"/>
      <c r="EAY29" s="620"/>
      <c r="EAZ29" s="620"/>
      <c r="EBA29" s="620"/>
      <c r="EBB29" s="620"/>
      <c r="EBC29" s="620"/>
      <c r="EBD29" s="620"/>
      <c r="EBE29" s="620"/>
      <c r="EBF29" s="620"/>
      <c r="EBG29" s="620"/>
      <c r="EBH29" s="620"/>
      <c r="EBI29" s="620"/>
      <c r="EBJ29" s="620"/>
      <c r="EBK29" s="620"/>
      <c r="EBL29" s="620"/>
      <c r="EBM29" s="620"/>
      <c r="EBN29" s="620"/>
      <c r="EBO29" s="620"/>
      <c r="EBP29" s="620"/>
      <c r="EBQ29" s="620"/>
      <c r="EBR29" s="620"/>
      <c r="EBS29" s="620"/>
      <c r="EBT29" s="620"/>
      <c r="EBU29" s="620"/>
      <c r="EBV29" s="620"/>
      <c r="EBW29" s="620"/>
      <c r="EBX29" s="620"/>
      <c r="EBY29" s="620"/>
      <c r="EBZ29" s="620"/>
      <c r="ECA29" s="620"/>
      <c r="ECB29" s="620"/>
      <c r="ECC29" s="620"/>
      <c r="ECD29" s="620"/>
      <c r="ECE29" s="620"/>
      <c r="ECF29" s="620"/>
      <c r="ECG29" s="620"/>
      <c r="ECH29" s="620"/>
      <c r="ECI29" s="620"/>
      <c r="ECJ29" s="620"/>
      <c r="ECK29" s="620"/>
      <c r="ECL29" s="620"/>
      <c r="ECM29" s="620"/>
      <c r="ECN29" s="620"/>
      <c r="ECO29" s="620"/>
      <c r="ECP29" s="620"/>
      <c r="ECQ29" s="620"/>
      <c r="ECR29" s="620"/>
      <c r="ECS29" s="620"/>
      <c r="ECT29" s="620"/>
      <c r="ECU29" s="620"/>
      <c r="ECV29" s="620"/>
      <c r="ECW29" s="620"/>
      <c r="ECX29" s="620"/>
      <c r="ECY29" s="620"/>
      <c r="ECZ29" s="620"/>
      <c r="EDA29" s="620"/>
      <c r="EDB29" s="620"/>
      <c r="EDC29" s="620"/>
      <c r="EDD29" s="620"/>
      <c r="EDE29" s="620"/>
      <c r="EDF29" s="620"/>
      <c r="EDG29" s="620"/>
      <c r="EDH29" s="620"/>
      <c r="EDI29" s="620"/>
      <c r="EDJ29" s="620"/>
      <c r="EDK29" s="620"/>
      <c r="EDL29" s="620"/>
      <c r="EDM29" s="620"/>
      <c r="EDN29" s="620"/>
      <c r="EDO29" s="620"/>
      <c r="EDP29" s="620"/>
      <c r="EDQ29" s="620"/>
      <c r="EDR29" s="620"/>
      <c r="EDS29" s="620"/>
      <c r="EDT29" s="620"/>
      <c r="EDU29" s="620"/>
      <c r="EDV29" s="620"/>
      <c r="EDW29" s="620"/>
      <c r="EDX29" s="620"/>
      <c r="EDY29" s="620"/>
      <c r="EDZ29" s="620"/>
      <c r="EEA29" s="620"/>
      <c r="EEB29" s="620"/>
      <c r="EEC29" s="620"/>
      <c r="EED29" s="620"/>
      <c r="EEE29" s="620"/>
      <c r="EEF29" s="620"/>
      <c r="EEG29" s="620"/>
      <c r="EEH29" s="620"/>
      <c r="EEI29" s="620"/>
      <c r="EEJ29" s="620"/>
      <c r="EEK29" s="620"/>
      <c r="EEL29" s="620"/>
      <c r="EEM29" s="620"/>
      <c r="EEN29" s="620"/>
      <c r="EEO29" s="620"/>
      <c r="EEP29" s="620"/>
      <c r="EEQ29" s="620"/>
      <c r="EER29" s="620"/>
      <c r="EES29" s="620"/>
      <c r="EET29" s="620"/>
      <c r="EEU29" s="620"/>
      <c r="EEV29" s="620"/>
      <c r="EEW29" s="620"/>
      <c r="EEX29" s="620"/>
      <c r="EEY29" s="620"/>
      <c r="EEZ29" s="620"/>
      <c r="EFA29" s="620"/>
      <c r="EFB29" s="620"/>
      <c r="EFC29" s="620"/>
      <c r="EFD29" s="620"/>
      <c r="EFE29" s="620"/>
      <c r="EFF29" s="620"/>
      <c r="EFG29" s="620"/>
      <c r="EFH29" s="620"/>
      <c r="EFI29" s="620"/>
      <c r="EFJ29" s="620"/>
      <c r="EFK29" s="620"/>
      <c r="EFL29" s="620"/>
      <c r="EFM29" s="620"/>
      <c r="EFN29" s="620"/>
      <c r="EFO29" s="620"/>
      <c r="EFP29" s="620"/>
      <c r="EFQ29" s="620"/>
      <c r="EFR29" s="620"/>
      <c r="EFS29" s="620"/>
      <c r="EFT29" s="620"/>
      <c r="EFU29" s="620"/>
      <c r="EFV29" s="620"/>
      <c r="EFW29" s="620"/>
      <c r="EFX29" s="620"/>
      <c r="EFY29" s="620"/>
      <c r="EFZ29" s="620"/>
      <c r="EGA29" s="620"/>
      <c r="EGB29" s="620"/>
      <c r="EGC29" s="620"/>
      <c r="EGD29" s="620"/>
      <c r="EGE29" s="620"/>
      <c r="EGF29" s="620"/>
      <c r="EGG29" s="620"/>
      <c r="EGH29" s="620"/>
      <c r="EGI29" s="620"/>
      <c r="EGJ29" s="620"/>
      <c r="EGK29" s="620"/>
      <c r="EGL29" s="620"/>
      <c r="EGM29" s="620"/>
      <c r="EGN29" s="620"/>
      <c r="EGO29" s="620"/>
      <c r="EGP29" s="620"/>
      <c r="EGQ29" s="620"/>
      <c r="EGR29" s="620"/>
      <c r="EGS29" s="620"/>
      <c r="EGT29" s="620"/>
      <c r="EGU29" s="620"/>
      <c r="EGV29" s="620"/>
      <c r="EGW29" s="620"/>
      <c r="EGX29" s="620"/>
      <c r="EGY29" s="620"/>
      <c r="EGZ29" s="620"/>
      <c r="EHA29" s="620"/>
      <c r="EHB29" s="620"/>
      <c r="EHC29" s="620"/>
      <c r="EHD29" s="620"/>
      <c r="EHE29" s="620"/>
      <c r="EHF29" s="620"/>
      <c r="EHG29" s="620"/>
      <c r="EHH29" s="620"/>
      <c r="EHI29" s="620"/>
      <c r="EHJ29" s="620"/>
      <c r="EHK29" s="620"/>
      <c r="EHL29" s="620"/>
      <c r="EHM29" s="620"/>
      <c r="EHN29" s="620"/>
      <c r="EHO29" s="620"/>
      <c r="EHP29" s="620"/>
      <c r="EHQ29" s="620"/>
      <c r="EHR29" s="620"/>
      <c r="EHS29" s="620"/>
      <c r="EHT29" s="620"/>
      <c r="EHU29" s="620"/>
      <c r="EHV29" s="620"/>
      <c r="EHW29" s="620"/>
      <c r="EHX29" s="620"/>
      <c r="EHY29" s="620"/>
      <c r="EHZ29" s="620"/>
      <c r="EIA29" s="620"/>
      <c r="EIB29" s="620"/>
      <c r="EIC29" s="620"/>
      <c r="EID29" s="620"/>
      <c r="EIE29" s="620"/>
      <c r="EIF29" s="620"/>
      <c r="EIG29" s="620"/>
      <c r="EIH29" s="620"/>
      <c r="EII29" s="620"/>
      <c r="EIJ29" s="620"/>
      <c r="EIK29" s="620"/>
      <c r="EIL29" s="620"/>
      <c r="EIM29" s="620"/>
      <c r="EIN29" s="620"/>
      <c r="EIO29" s="620"/>
      <c r="EIP29" s="620"/>
      <c r="EIQ29" s="620"/>
      <c r="EIR29" s="620"/>
      <c r="EIS29" s="620"/>
      <c r="EIT29" s="620"/>
      <c r="EIU29" s="620"/>
      <c r="EIV29" s="620"/>
      <c r="EIW29" s="620"/>
      <c r="EIX29" s="620"/>
      <c r="EIY29" s="620"/>
      <c r="EIZ29" s="620"/>
      <c r="EJA29" s="620"/>
      <c r="EJB29" s="620"/>
      <c r="EJC29" s="620"/>
      <c r="EJD29" s="620"/>
      <c r="EJE29" s="620"/>
      <c r="EJF29" s="620"/>
      <c r="EJG29" s="620"/>
      <c r="EJH29" s="620"/>
      <c r="EJI29" s="620"/>
      <c r="EJJ29" s="620"/>
      <c r="EJK29" s="620"/>
      <c r="EJL29" s="620"/>
      <c r="EJM29" s="620"/>
      <c r="EJN29" s="620"/>
      <c r="EJO29" s="620"/>
      <c r="EJP29" s="620"/>
      <c r="EJQ29" s="620"/>
      <c r="EJR29" s="620"/>
      <c r="EJS29" s="620"/>
      <c r="EJT29" s="620"/>
      <c r="EJU29" s="620"/>
      <c r="EJV29" s="620"/>
      <c r="EJW29" s="620"/>
      <c r="EJX29" s="620"/>
      <c r="EJY29" s="620"/>
      <c r="EJZ29" s="620"/>
      <c r="EKA29" s="620"/>
      <c r="EKB29" s="620"/>
      <c r="EKC29" s="620"/>
      <c r="EKD29" s="620"/>
      <c r="EKE29" s="620"/>
      <c r="EKF29" s="620"/>
      <c r="EKG29" s="620"/>
      <c r="EKH29" s="620"/>
      <c r="EKI29" s="620"/>
      <c r="EKJ29" s="620"/>
      <c r="EKK29" s="620"/>
      <c r="EKL29" s="620"/>
      <c r="EKM29" s="620"/>
      <c r="EKN29" s="620"/>
      <c r="EKO29" s="620"/>
      <c r="EKP29" s="620"/>
      <c r="EKQ29" s="620"/>
      <c r="EKR29" s="620"/>
      <c r="EKS29" s="620"/>
      <c r="EKT29" s="620"/>
      <c r="EKU29" s="620"/>
      <c r="EKV29" s="620"/>
      <c r="EKW29" s="620"/>
      <c r="EKX29" s="620"/>
      <c r="EKY29" s="620"/>
      <c r="EKZ29" s="620"/>
      <c r="ELA29" s="620"/>
      <c r="ELB29" s="620"/>
      <c r="ELC29" s="620"/>
      <c r="ELD29" s="620"/>
      <c r="ELE29" s="620"/>
      <c r="ELF29" s="620"/>
      <c r="ELG29" s="620"/>
      <c r="ELH29" s="620"/>
      <c r="ELI29" s="620"/>
      <c r="ELJ29" s="620"/>
      <c r="ELK29" s="620"/>
      <c r="ELL29" s="620"/>
      <c r="ELM29" s="620"/>
      <c r="ELN29" s="620"/>
      <c r="ELO29" s="620"/>
      <c r="ELP29" s="620"/>
      <c r="ELQ29" s="620"/>
      <c r="ELR29" s="620"/>
      <c r="ELS29" s="620"/>
      <c r="ELT29" s="620"/>
      <c r="ELU29" s="620"/>
      <c r="ELV29" s="620"/>
      <c r="ELW29" s="620"/>
      <c r="ELX29" s="620"/>
      <c r="ELY29" s="620"/>
      <c r="ELZ29" s="620"/>
      <c r="EMA29" s="620"/>
      <c r="EMB29" s="620"/>
      <c r="EMC29" s="620"/>
      <c r="EMD29" s="620"/>
      <c r="EME29" s="620"/>
      <c r="EMF29" s="620"/>
      <c r="EMG29" s="620"/>
      <c r="EMH29" s="620"/>
      <c r="EMI29" s="620"/>
      <c r="EMJ29" s="620"/>
      <c r="EMK29" s="620"/>
      <c r="EML29" s="620"/>
      <c r="EMM29" s="620"/>
      <c r="EMN29" s="620"/>
      <c r="EMO29" s="620"/>
      <c r="EMP29" s="620"/>
      <c r="EMQ29" s="620"/>
      <c r="EMR29" s="620"/>
      <c r="EMS29" s="620"/>
      <c r="EMT29" s="620"/>
      <c r="EMU29" s="620"/>
      <c r="EMV29" s="620"/>
      <c r="EMW29" s="620"/>
      <c r="EMX29" s="620"/>
      <c r="EMY29" s="620"/>
      <c r="EMZ29" s="620"/>
      <c r="ENA29" s="620"/>
      <c r="ENB29" s="620"/>
      <c r="ENC29" s="620"/>
      <c r="END29" s="620"/>
      <c r="ENE29" s="620"/>
      <c r="ENF29" s="620"/>
      <c r="ENG29" s="620"/>
      <c r="ENH29" s="620"/>
      <c r="ENI29" s="620"/>
      <c r="ENJ29" s="620"/>
      <c r="ENK29" s="620"/>
      <c r="ENL29" s="620"/>
      <c r="ENM29" s="620"/>
      <c r="ENN29" s="620"/>
      <c r="ENO29" s="620"/>
      <c r="ENP29" s="620"/>
      <c r="ENQ29" s="620"/>
      <c r="ENR29" s="620"/>
      <c r="ENS29" s="620"/>
      <c r="ENT29" s="620"/>
      <c r="ENU29" s="620"/>
      <c r="ENV29" s="620"/>
      <c r="ENW29" s="620"/>
      <c r="ENX29" s="620"/>
      <c r="ENY29" s="620"/>
      <c r="ENZ29" s="620"/>
      <c r="EOA29" s="620"/>
      <c r="EOB29" s="620"/>
      <c r="EOC29" s="620"/>
      <c r="EOD29" s="620"/>
      <c r="EOE29" s="620"/>
      <c r="EOF29" s="620"/>
      <c r="EOG29" s="620"/>
      <c r="EOH29" s="620"/>
      <c r="EOI29" s="620"/>
      <c r="EOJ29" s="620"/>
      <c r="EOK29" s="620"/>
      <c r="EOL29" s="620"/>
      <c r="EOM29" s="620"/>
      <c r="EON29" s="620"/>
      <c r="EOO29" s="620"/>
      <c r="EOP29" s="620"/>
      <c r="EOQ29" s="620"/>
      <c r="EOR29" s="620"/>
      <c r="EOS29" s="620"/>
      <c r="EOT29" s="620"/>
      <c r="EOU29" s="620"/>
      <c r="EOV29" s="620"/>
      <c r="EOW29" s="620"/>
      <c r="EOX29" s="620"/>
      <c r="EOY29" s="620"/>
      <c r="EOZ29" s="620"/>
      <c r="EPA29" s="620"/>
      <c r="EPB29" s="620"/>
      <c r="EPC29" s="620"/>
      <c r="EPD29" s="620"/>
      <c r="EPE29" s="620"/>
      <c r="EPF29" s="620"/>
      <c r="EPG29" s="620"/>
      <c r="EPH29" s="620"/>
      <c r="EPI29" s="620"/>
      <c r="EPJ29" s="620"/>
      <c r="EPK29" s="620"/>
      <c r="EPL29" s="620"/>
      <c r="EPM29" s="620"/>
      <c r="EPN29" s="620"/>
      <c r="EPO29" s="620"/>
      <c r="EPP29" s="620"/>
      <c r="EPQ29" s="620"/>
      <c r="EPR29" s="620"/>
      <c r="EPS29" s="620"/>
      <c r="EPT29" s="620"/>
      <c r="EPU29" s="620"/>
      <c r="EPV29" s="620"/>
      <c r="EPW29" s="620"/>
      <c r="EPX29" s="620"/>
      <c r="EPY29" s="620"/>
      <c r="EPZ29" s="620"/>
      <c r="EQA29" s="620"/>
      <c r="EQB29" s="620"/>
      <c r="EQC29" s="620"/>
      <c r="EQD29" s="620"/>
      <c r="EQE29" s="620"/>
      <c r="EQF29" s="620"/>
      <c r="EQG29" s="620"/>
      <c r="EQH29" s="620"/>
      <c r="EQI29" s="620"/>
      <c r="EQJ29" s="620"/>
      <c r="EQK29" s="620"/>
      <c r="EQL29" s="620"/>
      <c r="EQM29" s="620"/>
      <c r="EQN29" s="620"/>
      <c r="EQO29" s="620"/>
      <c r="EQP29" s="620"/>
      <c r="EQQ29" s="620"/>
      <c r="EQR29" s="620"/>
      <c r="EQS29" s="620"/>
      <c r="EQT29" s="620"/>
      <c r="EQU29" s="620"/>
      <c r="EQV29" s="620"/>
      <c r="EQW29" s="620"/>
      <c r="EQX29" s="620"/>
      <c r="EQY29" s="620"/>
      <c r="EQZ29" s="620"/>
      <c r="ERA29" s="620"/>
      <c r="ERB29" s="620"/>
      <c r="ERC29" s="620"/>
      <c r="ERD29" s="620"/>
      <c r="ERE29" s="620"/>
      <c r="ERF29" s="620"/>
      <c r="ERG29" s="620"/>
      <c r="ERH29" s="620"/>
      <c r="ERI29" s="620"/>
      <c r="ERJ29" s="620"/>
      <c r="ERK29" s="620"/>
      <c r="ERL29" s="620"/>
      <c r="ERM29" s="620"/>
      <c r="ERN29" s="620"/>
      <c r="ERO29" s="620"/>
      <c r="ERP29" s="620"/>
      <c r="ERQ29" s="620"/>
      <c r="ERR29" s="620"/>
      <c r="ERS29" s="620"/>
      <c r="ERT29" s="620"/>
      <c r="ERU29" s="620"/>
      <c r="ERV29" s="620"/>
      <c r="ERW29" s="620"/>
      <c r="ERX29" s="620"/>
      <c r="ERY29" s="620"/>
      <c r="ERZ29" s="620"/>
      <c r="ESA29" s="620"/>
      <c r="ESB29" s="620"/>
      <c r="ESC29" s="620"/>
      <c r="ESD29" s="620"/>
      <c r="ESE29" s="620"/>
      <c r="ESF29" s="620"/>
      <c r="ESG29" s="620"/>
      <c r="ESH29" s="620"/>
      <c r="ESI29" s="620"/>
      <c r="ESJ29" s="620"/>
      <c r="ESK29" s="620"/>
      <c r="ESL29" s="620"/>
      <c r="ESM29" s="620"/>
      <c r="ESN29" s="620"/>
      <c r="ESO29" s="620"/>
      <c r="ESP29" s="620"/>
      <c r="ESQ29" s="620"/>
      <c r="ESR29" s="620"/>
      <c r="ESS29" s="620"/>
      <c r="EST29" s="620"/>
      <c r="ESU29" s="620"/>
      <c r="ESV29" s="620"/>
      <c r="ESW29" s="620"/>
      <c r="ESX29" s="620"/>
      <c r="ESY29" s="620"/>
      <c r="ESZ29" s="620"/>
      <c r="ETA29" s="620"/>
      <c r="ETB29" s="620"/>
      <c r="ETC29" s="620"/>
      <c r="ETD29" s="620"/>
      <c r="ETE29" s="620"/>
      <c r="ETF29" s="620"/>
      <c r="ETG29" s="620"/>
      <c r="ETH29" s="620"/>
      <c r="ETI29" s="620"/>
      <c r="ETJ29" s="620"/>
      <c r="ETK29" s="620"/>
      <c r="ETL29" s="620"/>
      <c r="ETM29" s="620"/>
      <c r="ETN29" s="620"/>
      <c r="ETO29" s="620"/>
      <c r="ETP29" s="620"/>
      <c r="ETQ29" s="620"/>
      <c r="ETR29" s="620"/>
      <c r="ETS29" s="620"/>
      <c r="ETT29" s="620"/>
      <c r="ETU29" s="620"/>
      <c r="ETV29" s="620"/>
      <c r="ETW29" s="620"/>
      <c r="ETX29" s="620"/>
      <c r="ETY29" s="620"/>
      <c r="ETZ29" s="620"/>
      <c r="EUA29" s="620"/>
      <c r="EUB29" s="620"/>
      <c r="EUC29" s="620"/>
      <c r="EUD29" s="620"/>
      <c r="EUE29" s="620"/>
      <c r="EUF29" s="620"/>
      <c r="EUG29" s="620"/>
      <c r="EUH29" s="620"/>
      <c r="EUI29" s="620"/>
      <c r="EUJ29" s="620"/>
      <c r="EUK29" s="620"/>
      <c r="EUL29" s="620"/>
      <c r="EUM29" s="620"/>
      <c r="EUN29" s="620"/>
      <c r="EUO29" s="620"/>
      <c r="EUP29" s="620"/>
      <c r="EUQ29" s="620"/>
      <c r="EUR29" s="620"/>
      <c r="EUS29" s="620"/>
      <c r="EUT29" s="620"/>
      <c r="EUU29" s="620"/>
      <c r="EUV29" s="620"/>
      <c r="EUW29" s="620"/>
      <c r="EUX29" s="620"/>
      <c r="EUY29" s="620"/>
      <c r="EUZ29" s="620"/>
      <c r="EVA29" s="620"/>
      <c r="EVB29" s="620"/>
      <c r="EVC29" s="620"/>
      <c r="EVD29" s="620"/>
      <c r="EVE29" s="620"/>
      <c r="EVF29" s="620"/>
      <c r="EVG29" s="620"/>
      <c r="EVH29" s="620"/>
      <c r="EVI29" s="620"/>
      <c r="EVJ29" s="620"/>
      <c r="EVK29" s="620"/>
      <c r="EVL29" s="620"/>
      <c r="EVM29" s="620"/>
      <c r="EVN29" s="620"/>
      <c r="EVO29" s="620"/>
      <c r="EVP29" s="620"/>
      <c r="EVQ29" s="620"/>
      <c r="EVR29" s="620"/>
      <c r="EVS29" s="620"/>
      <c r="EVT29" s="620"/>
      <c r="EVU29" s="620"/>
      <c r="EVV29" s="620"/>
      <c r="EVW29" s="620"/>
      <c r="EVX29" s="620"/>
      <c r="EVY29" s="620"/>
      <c r="EVZ29" s="620"/>
      <c r="EWA29" s="620"/>
      <c r="EWB29" s="620"/>
      <c r="EWC29" s="620"/>
      <c r="EWD29" s="620"/>
      <c r="EWE29" s="620"/>
      <c r="EWF29" s="620"/>
      <c r="EWG29" s="620"/>
      <c r="EWH29" s="620"/>
      <c r="EWI29" s="620"/>
      <c r="EWJ29" s="620"/>
      <c r="EWK29" s="620"/>
      <c r="EWL29" s="620"/>
      <c r="EWM29" s="620"/>
      <c r="EWN29" s="620"/>
      <c r="EWO29" s="620"/>
      <c r="EWP29" s="620"/>
      <c r="EWQ29" s="620"/>
      <c r="EWR29" s="620"/>
      <c r="EWS29" s="620"/>
      <c r="EWT29" s="620"/>
      <c r="EWU29" s="620"/>
      <c r="EWV29" s="620"/>
      <c r="EWW29" s="620"/>
      <c r="EWX29" s="620"/>
      <c r="EWY29" s="620"/>
      <c r="EWZ29" s="620"/>
      <c r="EXA29" s="620"/>
      <c r="EXB29" s="620"/>
      <c r="EXC29" s="620"/>
      <c r="EXD29" s="620"/>
      <c r="EXE29" s="620"/>
      <c r="EXF29" s="620"/>
      <c r="EXG29" s="620"/>
      <c r="EXH29" s="620"/>
      <c r="EXI29" s="620"/>
      <c r="EXJ29" s="620"/>
      <c r="EXK29" s="620"/>
      <c r="EXL29" s="620"/>
      <c r="EXM29" s="620"/>
      <c r="EXN29" s="620"/>
      <c r="EXO29" s="620"/>
      <c r="EXP29" s="620"/>
      <c r="EXQ29" s="620"/>
      <c r="EXR29" s="620"/>
      <c r="EXS29" s="620"/>
      <c r="EXT29" s="620"/>
      <c r="EXU29" s="620"/>
      <c r="EXV29" s="620"/>
      <c r="EXW29" s="620"/>
      <c r="EXX29" s="620"/>
      <c r="EXY29" s="620"/>
      <c r="EXZ29" s="620"/>
      <c r="EYA29" s="620"/>
      <c r="EYB29" s="620"/>
      <c r="EYC29" s="620"/>
      <c r="EYD29" s="620"/>
      <c r="EYE29" s="620"/>
      <c r="EYF29" s="620"/>
      <c r="EYG29" s="620"/>
      <c r="EYH29" s="620"/>
      <c r="EYI29" s="620"/>
      <c r="EYJ29" s="620"/>
      <c r="EYK29" s="620"/>
      <c r="EYL29" s="620"/>
      <c r="EYM29" s="620"/>
      <c r="EYN29" s="620"/>
      <c r="EYO29" s="620"/>
      <c r="EYP29" s="620"/>
      <c r="EYQ29" s="620"/>
      <c r="EYR29" s="620"/>
      <c r="EYS29" s="620"/>
      <c r="EYT29" s="620"/>
      <c r="EYU29" s="620"/>
      <c r="EYV29" s="620"/>
      <c r="EYW29" s="620"/>
      <c r="EYX29" s="620"/>
      <c r="EYY29" s="620"/>
      <c r="EYZ29" s="620"/>
      <c r="EZA29" s="620"/>
      <c r="EZB29" s="620"/>
      <c r="EZC29" s="620"/>
      <c r="EZD29" s="620"/>
      <c r="EZE29" s="620"/>
      <c r="EZF29" s="620"/>
      <c r="EZG29" s="620"/>
      <c r="EZH29" s="620"/>
      <c r="EZI29" s="620"/>
      <c r="EZJ29" s="620"/>
      <c r="EZK29" s="620"/>
      <c r="EZL29" s="620"/>
      <c r="EZM29" s="620"/>
      <c r="EZN29" s="620"/>
      <c r="EZO29" s="620"/>
      <c r="EZP29" s="620"/>
      <c r="EZQ29" s="620"/>
      <c r="EZR29" s="620"/>
      <c r="EZS29" s="620"/>
      <c r="EZT29" s="620"/>
      <c r="EZU29" s="620"/>
      <c r="EZV29" s="620"/>
      <c r="EZW29" s="620"/>
      <c r="EZX29" s="620"/>
      <c r="EZY29" s="620"/>
      <c r="EZZ29" s="620"/>
      <c r="FAA29" s="620"/>
      <c r="FAB29" s="620"/>
      <c r="FAC29" s="620"/>
      <c r="FAD29" s="620"/>
      <c r="FAE29" s="620"/>
      <c r="FAF29" s="620"/>
      <c r="FAG29" s="620"/>
      <c r="FAH29" s="620"/>
      <c r="FAI29" s="620"/>
      <c r="FAJ29" s="620"/>
      <c r="FAK29" s="620"/>
      <c r="FAL29" s="620"/>
      <c r="FAM29" s="620"/>
      <c r="FAN29" s="620"/>
      <c r="FAO29" s="620"/>
      <c r="FAP29" s="620"/>
      <c r="FAQ29" s="620"/>
      <c r="FAR29" s="620"/>
      <c r="FAS29" s="620"/>
      <c r="FAT29" s="620"/>
      <c r="FAU29" s="620"/>
      <c r="FAV29" s="620"/>
      <c r="FAW29" s="620"/>
      <c r="FAX29" s="620"/>
      <c r="FAY29" s="620"/>
      <c r="FAZ29" s="620"/>
      <c r="FBA29" s="620"/>
      <c r="FBB29" s="620"/>
      <c r="FBC29" s="620"/>
      <c r="FBD29" s="620"/>
      <c r="FBE29" s="620"/>
      <c r="FBF29" s="620"/>
      <c r="FBG29" s="620"/>
      <c r="FBH29" s="620"/>
      <c r="FBI29" s="620"/>
      <c r="FBJ29" s="620"/>
      <c r="FBK29" s="620"/>
      <c r="FBL29" s="620"/>
      <c r="FBM29" s="620"/>
      <c r="FBN29" s="620"/>
      <c r="FBO29" s="620"/>
      <c r="FBP29" s="620"/>
      <c r="FBQ29" s="620"/>
      <c r="FBR29" s="620"/>
      <c r="FBS29" s="620"/>
      <c r="FBT29" s="620"/>
      <c r="FBU29" s="620"/>
      <c r="FBV29" s="620"/>
      <c r="FBW29" s="620"/>
      <c r="FBX29" s="620"/>
      <c r="FBY29" s="620"/>
      <c r="FBZ29" s="620"/>
      <c r="FCA29" s="620"/>
      <c r="FCB29" s="620"/>
      <c r="FCC29" s="620"/>
      <c r="FCD29" s="620"/>
      <c r="FCE29" s="620"/>
      <c r="FCF29" s="620"/>
      <c r="FCG29" s="620"/>
      <c r="FCH29" s="620"/>
      <c r="FCI29" s="620"/>
      <c r="FCJ29" s="620"/>
      <c r="FCK29" s="620"/>
      <c r="FCL29" s="620"/>
      <c r="FCM29" s="620"/>
      <c r="FCN29" s="620"/>
      <c r="FCO29" s="620"/>
      <c r="FCP29" s="620"/>
      <c r="FCQ29" s="620"/>
      <c r="FCR29" s="620"/>
      <c r="FCS29" s="620"/>
      <c r="FCT29" s="620"/>
      <c r="FCU29" s="620"/>
      <c r="FCV29" s="620"/>
      <c r="FCW29" s="620"/>
      <c r="FCX29" s="620"/>
      <c r="FCY29" s="620"/>
      <c r="FCZ29" s="620"/>
      <c r="FDA29" s="620"/>
      <c r="FDB29" s="620"/>
      <c r="FDC29" s="620"/>
      <c r="FDD29" s="620"/>
      <c r="FDE29" s="620"/>
      <c r="FDF29" s="620"/>
      <c r="FDG29" s="620"/>
      <c r="FDH29" s="620"/>
      <c r="FDI29" s="620"/>
      <c r="FDJ29" s="620"/>
      <c r="FDK29" s="620"/>
      <c r="FDL29" s="620"/>
      <c r="FDM29" s="620"/>
      <c r="FDN29" s="620"/>
      <c r="FDO29" s="620"/>
      <c r="FDP29" s="620"/>
      <c r="FDQ29" s="620"/>
      <c r="FDR29" s="620"/>
      <c r="FDS29" s="620"/>
      <c r="FDT29" s="620"/>
      <c r="FDU29" s="620"/>
      <c r="FDV29" s="620"/>
      <c r="FDW29" s="620"/>
      <c r="FDX29" s="620"/>
      <c r="FDY29" s="620"/>
      <c r="FDZ29" s="620"/>
      <c r="FEA29" s="620"/>
      <c r="FEB29" s="620"/>
      <c r="FEC29" s="620"/>
      <c r="FED29" s="620"/>
      <c r="FEE29" s="620"/>
      <c r="FEF29" s="620"/>
      <c r="FEG29" s="620"/>
      <c r="FEH29" s="620"/>
      <c r="FEI29" s="620"/>
      <c r="FEJ29" s="620"/>
      <c r="FEK29" s="620"/>
      <c r="FEL29" s="620"/>
      <c r="FEM29" s="620"/>
      <c r="FEN29" s="620"/>
      <c r="FEO29" s="620"/>
      <c r="FEP29" s="620"/>
      <c r="FEQ29" s="620"/>
      <c r="FER29" s="620"/>
      <c r="FES29" s="620"/>
      <c r="FET29" s="620"/>
      <c r="FEU29" s="620"/>
      <c r="FEV29" s="620"/>
      <c r="FEW29" s="620"/>
      <c r="FEX29" s="620"/>
      <c r="FEY29" s="620"/>
      <c r="FEZ29" s="620"/>
      <c r="FFA29" s="620"/>
      <c r="FFB29" s="620"/>
      <c r="FFC29" s="620"/>
      <c r="FFD29" s="620"/>
      <c r="FFE29" s="620"/>
      <c r="FFF29" s="620"/>
      <c r="FFG29" s="620"/>
      <c r="FFH29" s="620"/>
      <c r="FFI29" s="620"/>
      <c r="FFJ29" s="620"/>
      <c r="FFK29" s="620"/>
      <c r="FFL29" s="620"/>
      <c r="FFM29" s="620"/>
      <c r="FFN29" s="620"/>
      <c r="FFO29" s="620"/>
      <c r="FFP29" s="620"/>
      <c r="FFQ29" s="620"/>
      <c r="FFR29" s="620"/>
      <c r="FFS29" s="620"/>
      <c r="FFT29" s="620"/>
      <c r="FFU29" s="620"/>
      <c r="FFV29" s="620"/>
      <c r="FFW29" s="620"/>
      <c r="FFX29" s="620"/>
      <c r="FFY29" s="620"/>
      <c r="FFZ29" s="620"/>
      <c r="FGA29" s="620"/>
      <c r="FGB29" s="620"/>
      <c r="FGC29" s="620"/>
      <c r="FGD29" s="620"/>
      <c r="FGE29" s="620"/>
      <c r="FGF29" s="620"/>
      <c r="FGG29" s="620"/>
      <c r="FGH29" s="620"/>
      <c r="FGI29" s="620"/>
      <c r="FGJ29" s="620"/>
      <c r="FGK29" s="620"/>
      <c r="FGL29" s="620"/>
      <c r="FGM29" s="620"/>
      <c r="FGN29" s="620"/>
      <c r="FGO29" s="620"/>
      <c r="FGP29" s="620"/>
      <c r="FGQ29" s="620"/>
      <c r="FGR29" s="620"/>
      <c r="FGS29" s="620"/>
      <c r="FGT29" s="620"/>
      <c r="FGU29" s="620"/>
      <c r="FGV29" s="620"/>
      <c r="FGW29" s="620"/>
      <c r="FGX29" s="620"/>
      <c r="FGY29" s="620"/>
      <c r="FGZ29" s="620"/>
      <c r="FHA29" s="620"/>
      <c r="FHB29" s="620"/>
      <c r="FHC29" s="620"/>
      <c r="FHD29" s="620"/>
      <c r="FHE29" s="620"/>
      <c r="FHF29" s="620"/>
      <c r="FHG29" s="620"/>
      <c r="FHH29" s="620"/>
      <c r="FHI29" s="620"/>
      <c r="FHJ29" s="620"/>
      <c r="FHK29" s="620"/>
      <c r="FHL29" s="620"/>
      <c r="FHM29" s="620"/>
      <c r="FHN29" s="620"/>
      <c r="FHO29" s="620"/>
      <c r="FHP29" s="620"/>
      <c r="FHQ29" s="620"/>
      <c r="FHR29" s="620"/>
      <c r="FHS29" s="620"/>
      <c r="FHT29" s="620"/>
      <c r="FHU29" s="620"/>
      <c r="FHV29" s="620"/>
      <c r="FHW29" s="620"/>
      <c r="FHX29" s="620"/>
      <c r="FHY29" s="620"/>
      <c r="FHZ29" s="620"/>
      <c r="FIA29" s="620"/>
      <c r="FIB29" s="620"/>
      <c r="FIC29" s="620"/>
      <c r="FID29" s="620"/>
      <c r="FIE29" s="620"/>
      <c r="FIF29" s="620"/>
      <c r="FIG29" s="620"/>
      <c r="FIH29" s="620"/>
      <c r="FII29" s="620"/>
      <c r="FIJ29" s="620"/>
      <c r="FIK29" s="620"/>
      <c r="FIL29" s="620"/>
      <c r="FIM29" s="620"/>
      <c r="FIN29" s="620"/>
      <c r="FIO29" s="620"/>
      <c r="FIP29" s="620"/>
      <c r="FIQ29" s="620"/>
      <c r="FIR29" s="620"/>
      <c r="FIS29" s="620"/>
      <c r="FIT29" s="620"/>
      <c r="FIU29" s="620"/>
      <c r="FIV29" s="620"/>
      <c r="FIW29" s="620"/>
      <c r="FIX29" s="620"/>
      <c r="FIY29" s="620"/>
      <c r="FIZ29" s="620"/>
      <c r="FJA29" s="620"/>
      <c r="FJB29" s="620"/>
      <c r="FJC29" s="620"/>
      <c r="FJD29" s="620"/>
      <c r="FJE29" s="620"/>
      <c r="FJF29" s="620"/>
      <c r="FJG29" s="620"/>
      <c r="FJH29" s="620"/>
      <c r="FJI29" s="620"/>
      <c r="FJJ29" s="620"/>
      <c r="FJK29" s="620"/>
      <c r="FJL29" s="620"/>
      <c r="FJM29" s="620"/>
      <c r="FJN29" s="620"/>
      <c r="FJO29" s="620"/>
      <c r="FJP29" s="620"/>
      <c r="FJQ29" s="620"/>
      <c r="FJR29" s="620"/>
      <c r="FJS29" s="620"/>
      <c r="FJT29" s="620"/>
      <c r="FJU29" s="620"/>
      <c r="FJV29" s="620"/>
      <c r="FJW29" s="620"/>
      <c r="FJX29" s="620"/>
      <c r="FJY29" s="620"/>
      <c r="FJZ29" s="620"/>
      <c r="FKA29" s="620"/>
      <c r="FKB29" s="620"/>
      <c r="FKC29" s="620"/>
      <c r="FKD29" s="620"/>
      <c r="FKE29" s="620"/>
      <c r="FKF29" s="620"/>
      <c r="FKG29" s="620"/>
      <c r="FKH29" s="620"/>
      <c r="FKI29" s="620"/>
      <c r="FKJ29" s="620"/>
      <c r="FKK29" s="620"/>
      <c r="FKL29" s="620"/>
      <c r="FKM29" s="620"/>
      <c r="FKN29" s="620"/>
      <c r="FKO29" s="620"/>
      <c r="FKP29" s="620"/>
      <c r="FKQ29" s="620"/>
      <c r="FKR29" s="620"/>
      <c r="FKS29" s="620"/>
      <c r="FKT29" s="620"/>
      <c r="FKU29" s="620"/>
      <c r="FKV29" s="620"/>
      <c r="FKW29" s="620"/>
      <c r="FKX29" s="620"/>
      <c r="FKY29" s="620"/>
      <c r="FKZ29" s="620"/>
      <c r="FLA29" s="620"/>
      <c r="FLB29" s="620"/>
      <c r="FLC29" s="620"/>
      <c r="FLD29" s="620"/>
      <c r="FLE29" s="620"/>
      <c r="FLF29" s="620"/>
      <c r="FLG29" s="620"/>
      <c r="FLH29" s="620"/>
      <c r="FLI29" s="620"/>
      <c r="FLJ29" s="620"/>
      <c r="FLK29" s="620"/>
      <c r="FLL29" s="620"/>
      <c r="FLM29" s="620"/>
      <c r="FLN29" s="620"/>
      <c r="FLO29" s="620"/>
      <c r="FLP29" s="620"/>
      <c r="FLQ29" s="620"/>
      <c r="FLR29" s="620"/>
      <c r="FLS29" s="620"/>
      <c r="FLT29" s="620"/>
      <c r="FLU29" s="620"/>
      <c r="FLV29" s="620"/>
      <c r="FLW29" s="620"/>
      <c r="FLX29" s="620"/>
      <c r="FLY29" s="620"/>
      <c r="FLZ29" s="620"/>
      <c r="FMA29" s="620"/>
      <c r="FMB29" s="620"/>
      <c r="FMC29" s="620"/>
      <c r="FMD29" s="620"/>
      <c r="FME29" s="620"/>
      <c r="FMF29" s="620"/>
      <c r="FMG29" s="620"/>
      <c r="FMH29" s="620"/>
      <c r="FMI29" s="620"/>
      <c r="FMJ29" s="620"/>
      <c r="FMK29" s="620"/>
      <c r="FML29" s="620"/>
      <c r="FMM29" s="620"/>
      <c r="FMN29" s="620"/>
      <c r="FMO29" s="620"/>
      <c r="FMP29" s="620"/>
      <c r="FMQ29" s="620"/>
      <c r="FMR29" s="620"/>
      <c r="FMS29" s="620"/>
      <c r="FMT29" s="620"/>
      <c r="FMU29" s="620"/>
      <c r="FMV29" s="620"/>
      <c r="FMW29" s="620"/>
      <c r="FMX29" s="620"/>
      <c r="FMY29" s="620"/>
      <c r="FMZ29" s="620"/>
      <c r="FNA29" s="620"/>
      <c r="FNB29" s="620"/>
      <c r="FNC29" s="620"/>
      <c r="FND29" s="620"/>
      <c r="FNE29" s="620"/>
      <c r="FNF29" s="620"/>
      <c r="FNG29" s="620"/>
      <c r="FNH29" s="620"/>
      <c r="FNI29" s="620"/>
      <c r="FNJ29" s="620"/>
      <c r="FNK29" s="620"/>
      <c r="FNL29" s="620"/>
      <c r="FNM29" s="620"/>
      <c r="FNN29" s="620"/>
      <c r="FNO29" s="620"/>
      <c r="FNP29" s="620"/>
      <c r="FNQ29" s="620"/>
      <c r="FNR29" s="620"/>
      <c r="FNS29" s="620"/>
      <c r="FNT29" s="620"/>
      <c r="FNU29" s="620"/>
      <c r="FNV29" s="620"/>
      <c r="FNW29" s="620"/>
      <c r="FNX29" s="620"/>
      <c r="FNY29" s="620"/>
      <c r="FNZ29" s="620"/>
      <c r="FOA29" s="620"/>
      <c r="FOB29" s="620"/>
      <c r="FOC29" s="620"/>
      <c r="FOD29" s="620"/>
      <c r="FOE29" s="620"/>
      <c r="FOF29" s="620"/>
      <c r="FOG29" s="620"/>
      <c r="FOH29" s="620"/>
      <c r="FOI29" s="620"/>
      <c r="FOJ29" s="620"/>
      <c r="FOK29" s="620"/>
      <c r="FOL29" s="620"/>
      <c r="FOM29" s="620"/>
      <c r="FON29" s="620"/>
      <c r="FOO29" s="620"/>
      <c r="FOP29" s="620"/>
      <c r="FOQ29" s="620"/>
      <c r="FOR29" s="620"/>
      <c r="FOS29" s="620"/>
      <c r="FOT29" s="620"/>
      <c r="FOU29" s="620"/>
      <c r="FOV29" s="620"/>
      <c r="FOW29" s="620"/>
      <c r="FOX29" s="620"/>
      <c r="FOY29" s="620"/>
      <c r="FOZ29" s="620"/>
      <c r="FPA29" s="620"/>
      <c r="FPB29" s="620"/>
      <c r="FPC29" s="620"/>
      <c r="FPD29" s="620"/>
      <c r="FPE29" s="620"/>
      <c r="FPF29" s="620"/>
      <c r="FPG29" s="620"/>
      <c r="FPH29" s="620"/>
      <c r="FPI29" s="620"/>
      <c r="FPJ29" s="620"/>
      <c r="FPK29" s="620"/>
      <c r="FPL29" s="620"/>
      <c r="FPM29" s="620"/>
      <c r="FPN29" s="620"/>
      <c r="FPO29" s="620"/>
      <c r="FPP29" s="620"/>
      <c r="FPQ29" s="620"/>
      <c r="FPR29" s="620"/>
      <c r="FPS29" s="620"/>
      <c r="FPT29" s="620"/>
      <c r="FPU29" s="620"/>
      <c r="FPV29" s="620"/>
      <c r="FPW29" s="620"/>
      <c r="FPX29" s="620"/>
      <c r="FPY29" s="620"/>
      <c r="FPZ29" s="620"/>
      <c r="FQA29" s="620"/>
      <c r="FQB29" s="620"/>
      <c r="FQC29" s="620"/>
      <c r="FQD29" s="620"/>
      <c r="FQE29" s="620"/>
      <c r="FQF29" s="620"/>
      <c r="FQG29" s="620"/>
      <c r="FQH29" s="620"/>
      <c r="FQI29" s="620"/>
      <c r="FQJ29" s="620"/>
      <c r="FQK29" s="620"/>
      <c r="FQL29" s="620"/>
      <c r="FQM29" s="620"/>
      <c r="FQN29" s="620"/>
      <c r="FQO29" s="620"/>
      <c r="FQP29" s="620"/>
      <c r="FQQ29" s="620"/>
      <c r="FQR29" s="620"/>
      <c r="FQS29" s="620"/>
      <c r="FQT29" s="620"/>
      <c r="FQU29" s="620"/>
      <c r="FQV29" s="620"/>
      <c r="FQW29" s="620"/>
      <c r="FQX29" s="620"/>
      <c r="FQY29" s="620"/>
      <c r="FQZ29" s="620"/>
      <c r="FRA29" s="620"/>
      <c r="FRB29" s="620"/>
      <c r="FRC29" s="620"/>
      <c r="FRD29" s="620"/>
      <c r="FRE29" s="620"/>
      <c r="FRF29" s="620"/>
      <c r="FRG29" s="620"/>
      <c r="FRH29" s="620"/>
      <c r="FRI29" s="620"/>
      <c r="FRJ29" s="620"/>
      <c r="FRK29" s="620"/>
      <c r="FRL29" s="620"/>
      <c r="FRM29" s="620"/>
      <c r="FRN29" s="620"/>
      <c r="FRO29" s="620"/>
      <c r="FRP29" s="620"/>
      <c r="FRQ29" s="620"/>
      <c r="FRR29" s="620"/>
      <c r="FRS29" s="620"/>
      <c r="FRT29" s="620"/>
      <c r="FRU29" s="620"/>
      <c r="FRV29" s="620"/>
      <c r="FRW29" s="620"/>
      <c r="FRX29" s="620"/>
      <c r="FRY29" s="620"/>
      <c r="FRZ29" s="620"/>
      <c r="FSA29" s="620"/>
      <c r="FSB29" s="620"/>
      <c r="FSC29" s="620"/>
      <c r="FSD29" s="620"/>
      <c r="FSE29" s="620"/>
      <c r="FSF29" s="620"/>
      <c r="FSG29" s="620"/>
      <c r="FSH29" s="620"/>
      <c r="FSI29" s="620"/>
      <c r="FSJ29" s="620"/>
      <c r="FSK29" s="620"/>
      <c r="FSL29" s="620"/>
      <c r="FSM29" s="620"/>
      <c r="FSN29" s="620"/>
      <c r="FSO29" s="620"/>
      <c r="FSP29" s="620"/>
      <c r="FSQ29" s="620"/>
      <c r="FSR29" s="620"/>
      <c r="FSS29" s="620"/>
      <c r="FST29" s="620"/>
      <c r="FSU29" s="620"/>
      <c r="FSV29" s="620"/>
      <c r="FSW29" s="620"/>
      <c r="FSX29" s="620"/>
      <c r="FSY29" s="620"/>
      <c r="FSZ29" s="620"/>
      <c r="FTA29" s="620"/>
      <c r="FTB29" s="620"/>
      <c r="FTC29" s="620"/>
      <c r="FTD29" s="620"/>
      <c r="FTE29" s="620"/>
      <c r="FTF29" s="620"/>
      <c r="FTG29" s="620"/>
      <c r="FTH29" s="620"/>
      <c r="FTI29" s="620"/>
      <c r="FTJ29" s="620"/>
      <c r="FTK29" s="620"/>
      <c r="FTL29" s="620"/>
      <c r="FTM29" s="620"/>
      <c r="FTN29" s="620"/>
      <c r="FTO29" s="620"/>
      <c r="FTP29" s="620"/>
      <c r="FTQ29" s="620"/>
      <c r="FTR29" s="620"/>
      <c r="FTS29" s="620"/>
      <c r="FTT29" s="620"/>
      <c r="FTU29" s="620"/>
      <c r="FTV29" s="620"/>
      <c r="FTW29" s="620"/>
      <c r="FTX29" s="620"/>
      <c r="FTY29" s="620"/>
      <c r="FTZ29" s="620"/>
      <c r="FUA29" s="620"/>
      <c r="FUB29" s="620"/>
      <c r="FUC29" s="620"/>
      <c r="FUD29" s="620"/>
      <c r="FUE29" s="620"/>
      <c r="FUF29" s="620"/>
      <c r="FUG29" s="620"/>
      <c r="FUH29" s="620"/>
      <c r="FUI29" s="620"/>
      <c r="FUJ29" s="620"/>
      <c r="FUK29" s="620"/>
      <c r="FUL29" s="620"/>
      <c r="FUM29" s="620"/>
      <c r="FUN29" s="620"/>
      <c r="FUO29" s="620"/>
      <c r="FUP29" s="620"/>
      <c r="FUQ29" s="620"/>
      <c r="FUR29" s="620"/>
      <c r="FUS29" s="620"/>
      <c r="FUT29" s="620"/>
      <c r="FUU29" s="620"/>
      <c r="FUV29" s="620"/>
      <c r="FUW29" s="620"/>
      <c r="FUX29" s="620"/>
      <c r="FUY29" s="620"/>
      <c r="FUZ29" s="620"/>
      <c r="FVA29" s="620"/>
      <c r="FVB29" s="620"/>
      <c r="FVC29" s="620"/>
      <c r="FVD29" s="620"/>
      <c r="FVE29" s="620"/>
      <c r="FVF29" s="620"/>
      <c r="FVG29" s="620"/>
      <c r="FVH29" s="620"/>
      <c r="FVI29" s="620"/>
      <c r="FVJ29" s="620"/>
      <c r="FVK29" s="620"/>
      <c r="FVL29" s="620"/>
      <c r="FVM29" s="620"/>
      <c r="FVN29" s="620"/>
      <c r="FVO29" s="620"/>
      <c r="FVP29" s="620"/>
      <c r="FVQ29" s="620"/>
      <c r="FVR29" s="620"/>
      <c r="FVS29" s="620"/>
      <c r="FVT29" s="620"/>
      <c r="FVU29" s="620"/>
      <c r="FVV29" s="620"/>
      <c r="FVW29" s="620"/>
      <c r="FVX29" s="620"/>
      <c r="FVY29" s="620"/>
      <c r="FVZ29" s="620"/>
      <c r="FWA29" s="620"/>
      <c r="FWB29" s="620"/>
      <c r="FWC29" s="620"/>
      <c r="FWD29" s="620"/>
      <c r="FWE29" s="620"/>
      <c r="FWF29" s="620"/>
      <c r="FWG29" s="620"/>
      <c r="FWH29" s="620"/>
      <c r="FWI29" s="620"/>
      <c r="FWJ29" s="620"/>
      <c r="FWK29" s="620"/>
      <c r="FWL29" s="620"/>
      <c r="FWM29" s="620"/>
      <c r="FWN29" s="620"/>
      <c r="FWO29" s="620"/>
      <c r="FWP29" s="620"/>
      <c r="FWQ29" s="620"/>
      <c r="FWR29" s="620"/>
      <c r="FWS29" s="620"/>
      <c r="FWT29" s="620"/>
      <c r="FWU29" s="620"/>
      <c r="FWV29" s="620"/>
      <c r="FWW29" s="620"/>
      <c r="FWX29" s="620"/>
      <c r="FWY29" s="620"/>
      <c r="FWZ29" s="620"/>
      <c r="FXA29" s="620"/>
      <c r="FXB29" s="620"/>
      <c r="FXC29" s="620"/>
      <c r="FXD29" s="620"/>
      <c r="FXE29" s="620"/>
      <c r="FXF29" s="620"/>
      <c r="FXG29" s="620"/>
      <c r="FXH29" s="620"/>
      <c r="FXI29" s="620"/>
      <c r="FXJ29" s="620"/>
      <c r="FXK29" s="620"/>
      <c r="FXL29" s="620"/>
      <c r="FXM29" s="620"/>
      <c r="FXN29" s="620"/>
      <c r="FXO29" s="620"/>
      <c r="FXP29" s="620"/>
      <c r="FXQ29" s="620"/>
      <c r="FXR29" s="620"/>
      <c r="FXS29" s="620"/>
      <c r="FXT29" s="620"/>
      <c r="FXU29" s="620"/>
      <c r="FXV29" s="620"/>
      <c r="FXW29" s="620"/>
      <c r="FXX29" s="620"/>
      <c r="FXY29" s="620"/>
      <c r="FXZ29" s="620"/>
      <c r="FYA29" s="620"/>
      <c r="FYB29" s="620"/>
      <c r="FYC29" s="620"/>
      <c r="FYD29" s="620"/>
      <c r="FYE29" s="620"/>
      <c r="FYF29" s="620"/>
      <c r="FYG29" s="620"/>
      <c r="FYH29" s="620"/>
      <c r="FYI29" s="620"/>
      <c r="FYJ29" s="620"/>
      <c r="FYK29" s="620"/>
      <c r="FYL29" s="620"/>
      <c r="FYM29" s="620"/>
      <c r="FYN29" s="620"/>
      <c r="FYO29" s="620"/>
      <c r="FYP29" s="620"/>
      <c r="FYQ29" s="620"/>
      <c r="FYR29" s="620"/>
      <c r="FYS29" s="620"/>
      <c r="FYT29" s="620"/>
      <c r="FYU29" s="620"/>
      <c r="FYV29" s="620"/>
      <c r="FYW29" s="620"/>
      <c r="FYX29" s="620"/>
      <c r="FYY29" s="620"/>
      <c r="FYZ29" s="620"/>
      <c r="FZA29" s="620"/>
      <c r="FZB29" s="620"/>
      <c r="FZC29" s="620"/>
      <c r="FZD29" s="620"/>
      <c r="FZE29" s="620"/>
      <c r="FZF29" s="620"/>
      <c r="FZG29" s="620"/>
      <c r="FZH29" s="620"/>
      <c r="FZI29" s="620"/>
      <c r="FZJ29" s="620"/>
      <c r="FZK29" s="620"/>
      <c r="FZL29" s="620"/>
      <c r="FZM29" s="620"/>
      <c r="FZN29" s="620"/>
      <c r="FZO29" s="620"/>
      <c r="FZP29" s="620"/>
      <c r="FZQ29" s="620"/>
      <c r="FZR29" s="620"/>
      <c r="FZS29" s="620"/>
      <c r="FZT29" s="620"/>
      <c r="FZU29" s="620"/>
      <c r="FZV29" s="620"/>
      <c r="FZW29" s="620"/>
      <c r="FZX29" s="620"/>
      <c r="FZY29" s="620"/>
      <c r="FZZ29" s="620"/>
      <c r="GAA29" s="620"/>
      <c r="GAB29" s="620"/>
      <c r="GAC29" s="620"/>
      <c r="GAD29" s="620"/>
      <c r="GAE29" s="620"/>
      <c r="GAF29" s="620"/>
      <c r="GAG29" s="620"/>
      <c r="GAH29" s="620"/>
      <c r="GAI29" s="620"/>
      <c r="GAJ29" s="620"/>
      <c r="GAK29" s="620"/>
      <c r="GAL29" s="620"/>
      <c r="GAM29" s="620"/>
      <c r="GAN29" s="620"/>
      <c r="GAO29" s="620"/>
      <c r="GAP29" s="620"/>
      <c r="GAQ29" s="620"/>
      <c r="GAR29" s="620"/>
      <c r="GAS29" s="620"/>
      <c r="GAT29" s="620"/>
      <c r="GAU29" s="620"/>
      <c r="GAV29" s="620"/>
      <c r="GAW29" s="620"/>
      <c r="GAX29" s="620"/>
      <c r="GAY29" s="620"/>
      <c r="GAZ29" s="620"/>
      <c r="GBA29" s="620"/>
      <c r="GBB29" s="620"/>
      <c r="GBC29" s="620"/>
      <c r="GBD29" s="620"/>
      <c r="GBE29" s="620"/>
      <c r="GBF29" s="620"/>
      <c r="GBG29" s="620"/>
      <c r="GBH29" s="620"/>
      <c r="GBI29" s="620"/>
      <c r="GBJ29" s="620"/>
      <c r="GBK29" s="620"/>
      <c r="GBL29" s="620"/>
      <c r="GBM29" s="620"/>
      <c r="GBN29" s="620"/>
      <c r="GBO29" s="620"/>
      <c r="GBP29" s="620"/>
      <c r="GBQ29" s="620"/>
      <c r="GBR29" s="620"/>
      <c r="GBS29" s="620"/>
      <c r="GBT29" s="620"/>
      <c r="GBU29" s="620"/>
      <c r="GBV29" s="620"/>
      <c r="GBW29" s="620"/>
      <c r="GBX29" s="620"/>
      <c r="GBY29" s="620"/>
      <c r="GBZ29" s="620"/>
      <c r="GCA29" s="620"/>
      <c r="GCB29" s="620"/>
      <c r="GCC29" s="620"/>
      <c r="GCD29" s="620"/>
      <c r="GCE29" s="620"/>
      <c r="GCF29" s="620"/>
      <c r="GCG29" s="620"/>
      <c r="GCH29" s="620"/>
      <c r="GCI29" s="620"/>
      <c r="GCJ29" s="620"/>
      <c r="GCK29" s="620"/>
      <c r="GCL29" s="620"/>
      <c r="GCM29" s="620"/>
      <c r="GCN29" s="620"/>
      <c r="GCO29" s="620"/>
      <c r="GCP29" s="620"/>
      <c r="GCQ29" s="620"/>
      <c r="GCR29" s="620"/>
      <c r="GCS29" s="620"/>
      <c r="GCT29" s="620"/>
      <c r="GCU29" s="620"/>
      <c r="GCV29" s="620"/>
      <c r="GCW29" s="620"/>
      <c r="GCX29" s="620"/>
      <c r="GCY29" s="620"/>
      <c r="GCZ29" s="620"/>
      <c r="GDA29" s="620"/>
      <c r="GDB29" s="620"/>
      <c r="GDC29" s="620"/>
      <c r="GDD29" s="620"/>
      <c r="GDE29" s="620"/>
      <c r="GDF29" s="620"/>
      <c r="GDG29" s="620"/>
      <c r="GDH29" s="620"/>
      <c r="GDI29" s="620"/>
      <c r="GDJ29" s="620"/>
      <c r="GDK29" s="620"/>
      <c r="GDL29" s="620"/>
      <c r="GDM29" s="620"/>
      <c r="GDN29" s="620"/>
      <c r="GDO29" s="620"/>
      <c r="GDP29" s="620"/>
      <c r="GDQ29" s="620"/>
      <c r="GDR29" s="620"/>
      <c r="GDS29" s="620"/>
      <c r="GDT29" s="620"/>
      <c r="GDU29" s="620"/>
      <c r="GDV29" s="620"/>
      <c r="GDW29" s="620"/>
      <c r="GDX29" s="620"/>
      <c r="GDY29" s="620"/>
      <c r="GDZ29" s="620"/>
      <c r="GEA29" s="620"/>
      <c r="GEB29" s="620"/>
      <c r="GEC29" s="620"/>
      <c r="GED29" s="620"/>
      <c r="GEE29" s="620"/>
      <c r="GEF29" s="620"/>
      <c r="GEG29" s="620"/>
      <c r="GEH29" s="620"/>
      <c r="GEI29" s="620"/>
      <c r="GEJ29" s="620"/>
      <c r="GEK29" s="620"/>
      <c r="GEL29" s="620"/>
      <c r="GEM29" s="620"/>
      <c r="GEN29" s="620"/>
      <c r="GEO29" s="620"/>
      <c r="GEP29" s="620"/>
      <c r="GEQ29" s="620"/>
      <c r="GER29" s="620"/>
      <c r="GES29" s="620"/>
      <c r="GET29" s="620"/>
      <c r="GEU29" s="620"/>
      <c r="GEV29" s="620"/>
      <c r="GEW29" s="620"/>
      <c r="GEX29" s="620"/>
      <c r="GEY29" s="620"/>
      <c r="GEZ29" s="620"/>
      <c r="GFA29" s="620"/>
      <c r="GFB29" s="620"/>
      <c r="GFC29" s="620"/>
      <c r="GFD29" s="620"/>
      <c r="GFE29" s="620"/>
      <c r="GFF29" s="620"/>
      <c r="GFG29" s="620"/>
      <c r="GFH29" s="620"/>
      <c r="GFI29" s="620"/>
      <c r="GFJ29" s="620"/>
      <c r="GFK29" s="620"/>
      <c r="GFL29" s="620"/>
      <c r="GFM29" s="620"/>
      <c r="GFN29" s="620"/>
      <c r="GFO29" s="620"/>
      <c r="GFP29" s="620"/>
      <c r="GFQ29" s="620"/>
      <c r="GFR29" s="620"/>
      <c r="GFS29" s="620"/>
      <c r="GFT29" s="620"/>
      <c r="GFU29" s="620"/>
      <c r="GFV29" s="620"/>
      <c r="GFW29" s="620"/>
      <c r="GFX29" s="620"/>
      <c r="GFY29" s="620"/>
      <c r="GFZ29" s="620"/>
      <c r="GGA29" s="620"/>
      <c r="GGB29" s="620"/>
      <c r="GGC29" s="620"/>
      <c r="GGD29" s="620"/>
      <c r="GGE29" s="620"/>
      <c r="GGF29" s="620"/>
      <c r="GGG29" s="620"/>
      <c r="GGH29" s="620"/>
      <c r="GGI29" s="620"/>
      <c r="GGJ29" s="620"/>
      <c r="GGK29" s="620"/>
      <c r="GGL29" s="620"/>
      <c r="GGM29" s="620"/>
      <c r="GGN29" s="620"/>
      <c r="GGO29" s="620"/>
      <c r="GGP29" s="620"/>
      <c r="GGQ29" s="620"/>
      <c r="GGR29" s="620"/>
      <c r="GGS29" s="620"/>
      <c r="GGT29" s="620"/>
      <c r="GGU29" s="620"/>
      <c r="GGV29" s="620"/>
      <c r="GGW29" s="620"/>
      <c r="GGX29" s="620"/>
      <c r="GGY29" s="620"/>
      <c r="GGZ29" s="620"/>
      <c r="GHA29" s="620"/>
      <c r="GHB29" s="620"/>
      <c r="GHC29" s="620"/>
      <c r="GHD29" s="620"/>
      <c r="GHE29" s="620"/>
      <c r="GHF29" s="620"/>
      <c r="GHG29" s="620"/>
      <c r="GHH29" s="620"/>
      <c r="GHI29" s="620"/>
      <c r="GHJ29" s="620"/>
      <c r="GHK29" s="620"/>
      <c r="GHL29" s="620"/>
      <c r="GHM29" s="620"/>
      <c r="GHN29" s="620"/>
      <c r="GHO29" s="620"/>
      <c r="GHP29" s="620"/>
      <c r="GHQ29" s="620"/>
      <c r="GHR29" s="620"/>
      <c r="GHS29" s="620"/>
      <c r="GHT29" s="620"/>
      <c r="GHU29" s="620"/>
      <c r="GHV29" s="620"/>
      <c r="GHW29" s="620"/>
      <c r="GHX29" s="620"/>
      <c r="GHY29" s="620"/>
      <c r="GHZ29" s="620"/>
      <c r="GIA29" s="620"/>
      <c r="GIB29" s="620"/>
      <c r="GIC29" s="620"/>
      <c r="GID29" s="620"/>
      <c r="GIE29" s="620"/>
      <c r="GIF29" s="620"/>
      <c r="GIG29" s="620"/>
      <c r="GIH29" s="620"/>
      <c r="GII29" s="620"/>
      <c r="GIJ29" s="620"/>
      <c r="GIK29" s="620"/>
      <c r="GIL29" s="620"/>
      <c r="GIM29" s="620"/>
      <c r="GIN29" s="620"/>
      <c r="GIO29" s="620"/>
      <c r="GIP29" s="620"/>
      <c r="GIQ29" s="620"/>
      <c r="GIR29" s="620"/>
      <c r="GIS29" s="620"/>
      <c r="GIT29" s="620"/>
      <c r="GIU29" s="620"/>
      <c r="GIV29" s="620"/>
      <c r="GIW29" s="620"/>
      <c r="GIX29" s="620"/>
      <c r="GIY29" s="620"/>
      <c r="GIZ29" s="620"/>
      <c r="GJA29" s="620"/>
      <c r="GJB29" s="620"/>
      <c r="GJC29" s="620"/>
      <c r="GJD29" s="620"/>
      <c r="GJE29" s="620"/>
      <c r="GJF29" s="620"/>
      <c r="GJG29" s="620"/>
      <c r="GJH29" s="620"/>
      <c r="GJI29" s="620"/>
      <c r="GJJ29" s="620"/>
      <c r="GJK29" s="620"/>
      <c r="GJL29" s="620"/>
      <c r="GJM29" s="620"/>
      <c r="GJN29" s="620"/>
      <c r="GJO29" s="620"/>
      <c r="GJP29" s="620"/>
      <c r="GJQ29" s="620"/>
      <c r="GJR29" s="620"/>
      <c r="GJS29" s="620"/>
      <c r="GJT29" s="620"/>
      <c r="GJU29" s="620"/>
      <c r="GJV29" s="620"/>
      <c r="GJW29" s="620"/>
      <c r="GJX29" s="620"/>
      <c r="GJY29" s="620"/>
      <c r="GJZ29" s="620"/>
      <c r="GKA29" s="620"/>
      <c r="GKB29" s="620"/>
      <c r="GKC29" s="620"/>
      <c r="GKD29" s="620"/>
      <c r="GKE29" s="620"/>
      <c r="GKF29" s="620"/>
      <c r="GKG29" s="620"/>
      <c r="GKH29" s="620"/>
      <c r="GKI29" s="620"/>
      <c r="GKJ29" s="620"/>
      <c r="GKK29" s="620"/>
      <c r="GKL29" s="620"/>
      <c r="GKM29" s="620"/>
      <c r="GKN29" s="620"/>
      <c r="GKO29" s="620"/>
      <c r="GKP29" s="620"/>
      <c r="GKQ29" s="620"/>
      <c r="GKR29" s="620"/>
      <c r="GKS29" s="620"/>
      <c r="GKT29" s="620"/>
      <c r="GKU29" s="620"/>
      <c r="GKV29" s="620"/>
      <c r="GKW29" s="620"/>
      <c r="GKX29" s="620"/>
      <c r="GKY29" s="620"/>
      <c r="GKZ29" s="620"/>
      <c r="GLA29" s="620"/>
      <c r="GLB29" s="620"/>
      <c r="GLC29" s="620"/>
      <c r="GLD29" s="620"/>
      <c r="GLE29" s="620"/>
      <c r="GLF29" s="620"/>
      <c r="GLG29" s="620"/>
      <c r="GLH29" s="620"/>
      <c r="GLI29" s="620"/>
      <c r="GLJ29" s="620"/>
      <c r="GLK29" s="620"/>
      <c r="GLL29" s="620"/>
      <c r="GLM29" s="620"/>
      <c r="GLN29" s="620"/>
      <c r="GLO29" s="620"/>
      <c r="GLP29" s="620"/>
      <c r="GLQ29" s="620"/>
      <c r="GLR29" s="620"/>
      <c r="GLS29" s="620"/>
      <c r="GLT29" s="620"/>
      <c r="GLU29" s="620"/>
      <c r="GLV29" s="620"/>
      <c r="GLW29" s="620"/>
      <c r="GLX29" s="620"/>
      <c r="GLY29" s="620"/>
      <c r="GLZ29" s="620"/>
      <c r="GMA29" s="620"/>
      <c r="GMB29" s="620"/>
      <c r="GMC29" s="620"/>
      <c r="GMD29" s="620"/>
      <c r="GME29" s="620"/>
      <c r="GMF29" s="620"/>
      <c r="GMG29" s="620"/>
      <c r="GMH29" s="620"/>
      <c r="GMI29" s="620"/>
      <c r="GMJ29" s="620"/>
      <c r="GMK29" s="620"/>
      <c r="GML29" s="620"/>
      <c r="GMM29" s="620"/>
      <c r="GMN29" s="620"/>
      <c r="GMO29" s="620"/>
      <c r="GMP29" s="620"/>
      <c r="GMQ29" s="620"/>
      <c r="GMR29" s="620"/>
      <c r="GMS29" s="620"/>
      <c r="GMT29" s="620"/>
      <c r="GMU29" s="620"/>
      <c r="GMV29" s="620"/>
      <c r="GMW29" s="620"/>
      <c r="GMX29" s="620"/>
      <c r="GMY29" s="620"/>
      <c r="GMZ29" s="620"/>
      <c r="GNA29" s="620"/>
      <c r="GNB29" s="620"/>
      <c r="GNC29" s="620"/>
      <c r="GND29" s="620"/>
      <c r="GNE29" s="620"/>
      <c r="GNF29" s="620"/>
      <c r="GNG29" s="620"/>
      <c r="GNH29" s="620"/>
      <c r="GNI29" s="620"/>
      <c r="GNJ29" s="620"/>
      <c r="GNK29" s="620"/>
      <c r="GNL29" s="620"/>
      <c r="GNM29" s="620"/>
      <c r="GNN29" s="620"/>
      <c r="GNO29" s="620"/>
      <c r="GNP29" s="620"/>
      <c r="GNQ29" s="620"/>
      <c r="GNR29" s="620"/>
      <c r="GNS29" s="620"/>
      <c r="GNT29" s="620"/>
      <c r="GNU29" s="620"/>
      <c r="GNV29" s="620"/>
      <c r="GNW29" s="620"/>
      <c r="GNX29" s="620"/>
      <c r="GNY29" s="620"/>
      <c r="GNZ29" s="620"/>
      <c r="GOA29" s="620"/>
      <c r="GOB29" s="620"/>
      <c r="GOC29" s="620"/>
      <c r="GOD29" s="620"/>
      <c r="GOE29" s="620"/>
      <c r="GOF29" s="620"/>
      <c r="GOG29" s="620"/>
      <c r="GOH29" s="620"/>
      <c r="GOI29" s="620"/>
      <c r="GOJ29" s="620"/>
      <c r="GOK29" s="620"/>
      <c r="GOL29" s="620"/>
      <c r="GOM29" s="620"/>
      <c r="GON29" s="620"/>
      <c r="GOO29" s="620"/>
      <c r="GOP29" s="620"/>
      <c r="GOQ29" s="620"/>
      <c r="GOR29" s="620"/>
      <c r="GOS29" s="620"/>
      <c r="GOT29" s="620"/>
      <c r="GOU29" s="620"/>
      <c r="GOV29" s="620"/>
      <c r="GOW29" s="620"/>
      <c r="GOX29" s="620"/>
      <c r="GOY29" s="620"/>
      <c r="GOZ29" s="620"/>
      <c r="GPA29" s="620"/>
      <c r="GPB29" s="620"/>
      <c r="GPC29" s="620"/>
      <c r="GPD29" s="620"/>
      <c r="GPE29" s="620"/>
      <c r="GPF29" s="620"/>
      <c r="GPG29" s="620"/>
      <c r="GPH29" s="620"/>
      <c r="GPI29" s="620"/>
      <c r="GPJ29" s="620"/>
      <c r="GPK29" s="620"/>
      <c r="GPL29" s="620"/>
      <c r="GPM29" s="620"/>
      <c r="GPN29" s="620"/>
      <c r="GPO29" s="620"/>
      <c r="GPP29" s="620"/>
      <c r="GPQ29" s="620"/>
      <c r="GPR29" s="620"/>
      <c r="GPS29" s="620"/>
      <c r="GPT29" s="620"/>
      <c r="GPU29" s="620"/>
      <c r="GPV29" s="620"/>
      <c r="GPW29" s="620"/>
      <c r="GPX29" s="620"/>
      <c r="GPY29" s="620"/>
      <c r="GPZ29" s="620"/>
      <c r="GQA29" s="620"/>
      <c r="GQB29" s="620"/>
      <c r="GQC29" s="620"/>
      <c r="GQD29" s="620"/>
      <c r="GQE29" s="620"/>
      <c r="GQF29" s="620"/>
      <c r="GQG29" s="620"/>
      <c r="GQH29" s="620"/>
      <c r="GQI29" s="620"/>
      <c r="GQJ29" s="620"/>
      <c r="GQK29" s="620"/>
      <c r="GQL29" s="620"/>
      <c r="GQM29" s="620"/>
      <c r="GQN29" s="620"/>
      <c r="GQO29" s="620"/>
      <c r="GQP29" s="620"/>
      <c r="GQQ29" s="620"/>
      <c r="GQR29" s="620"/>
      <c r="GQS29" s="620"/>
      <c r="GQT29" s="620"/>
      <c r="GQU29" s="620"/>
      <c r="GQV29" s="620"/>
      <c r="GQW29" s="620"/>
      <c r="GQX29" s="620"/>
      <c r="GQY29" s="620"/>
      <c r="GQZ29" s="620"/>
      <c r="GRA29" s="620"/>
      <c r="GRB29" s="620"/>
      <c r="GRC29" s="620"/>
      <c r="GRD29" s="620"/>
      <c r="GRE29" s="620"/>
      <c r="GRF29" s="620"/>
      <c r="GRG29" s="620"/>
      <c r="GRH29" s="620"/>
      <c r="GRI29" s="620"/>
      <c r="GRJ29" s="620"/>
      <c r="GRK29" s="620"/>
      <c r="GRL29" s="620"/>
      <c r="GRM29" s="620"/>
      <c r="GRN29" s="620"/>
      <c r="GRO29" s="620"/>
      <c r="GRP29" s="620"/>
      <c r="GRQ29" s="620"/>
      <c r="GRR29" s="620"/>
      <c r="GRS29" s="620"/>
      <c r="GRT29" s="620"/>
      <c r="GRU29" s="620"/>
      <c r="GRV29" s="620"/>
      <c r="GRW29" s="620"/>
      <c r="GRX29" s="620"/>
      <c r="GRY29" s="620"/>
      <c r="GRZ29" s="620"/>
      <c r="GSA29" s="620"/>
      <c r="GSB29" s="620"/>
      <c r="GSC29" s="620"/>
      <c r="GSD29" s="620"/>
      <c r="GSE29" s="620"/>
      <c r="GSF29" s="620"/>
      <c r="GSG29" s="620"/>
      <c r="GSH29" s="620"/>
      <c r="GSI29" s="620"/>
      <c r="GSJ29" s="620"/>
      <c r="GSK29" s="620"/>
      <c r="GSL29" s="620"/>
      <c r="GSM29" s="620"/>
      <c r="GSN29" s="620"/>
      <c r="GSO29" s="620"/>
      <c r="GSP29" s="620"/>
      <c r="GSQ29" s="620"/>
      <c r="GSR29" s="620"/>
      <c r="GSS29" s="620"/>
      <c r="GST29" s="620"/>
      <c r="GSU29" s="620"/>
      <c r="GSV29" s="620"/>
      <c r="GSW29" s="620"/>
      <c r="GSX29" s="620"/>
      <c r="GSY29" s="620"/>
      <c r="GSZ29" s="620"/>
      <c r="GTA29" s="620"/>
      <c r="GTB29" s="620"/>
      <c r="GTC29" s="620"/>
      <c r="GTD29" s="620"/>
      <c r="GTE29" s="620"/>
      <c r="GTF29" s="620"/>
      <c r="GTG29" s="620"/>
      <c r="GTH29" s="620"/>
      <c r="GTI29" s="620"/>
      <c r="GTJ29" s="620"/>
      <c r="GTK29" s="620"/>
      <c r="GTL29" s="620"/>
      <c r="GTM29" s="620"/>
      <c r="GTN29" s="620"/>
      <c r="GTO29" s="620"/>
      <c r="GTP29" s="620"/>
      <c r="GTQ29" s="620"/>
      <c r="GTR29" s="620"/>
      <c r="GTS29" s="620"/>
      <c r="GTT29" s="620"/>
      <c r="GTU29" s="620"/>
      <c r="GTV29" s="620"/>
      <c r="GTW29" s="620"/>
      <c r="GTX29" s="620"/>
      <c r="GTY29" s="620"/>
      <c r="GTZ29" s="620"/>
      <c r="GUA29" s="620"/>
      <c r="GUB29" s="620"/>
      <c r="GUC29" s="620"/>
      <c r="GUD29" s="620"/>
      <c r="GUE29" s="620"/>
      <c r="GUF29" s="620"/>
      <c r="GUG29" s="620"/>
      <c r="GUH29" s="620"/>
      <c r="GUI29" s="620"/>
      <c r="GUJ29" s="620"/>
      <c r="GUK29" s="620"/>
      <c r="GUL29" s="620"/>
      <c r="GUM29" s="620"/>
      <c r="GUN29" s="620"/>
      <c r="GUO29" s="620"/>
      <c r="GUP29" s="620"/>
      <c r="GUQ29" s="620"/>
      <c r="GUR29" s="620"/>
      <c r="GUS29" s="620"/>
      <c r="GUT29" s="620"/>
      <c r="GUU29" s="620"/>
      <c r="GUV29" s="620"/>
      <c r="GUW29" s="620"/>
      <c r="GUX29" s="620"/>
      <c r="GUY29" s="620"/>
      <c r="GUZ29" s="620"/>
      <c r="GVA29" s="620"/>
      <c r="GVB29" s="620"/>
      <c r="GVC29" s="620"/>
      <c r="GVD29" s="620"/>
      <c r="GVE29" s="620"/>
      <c r="GVF29" s="620"/>
      <c r="GVG29" s="620"/>
      <c r="GVH29" s="620"/>
      <c r="GVI29" s="620"/>
      <c r="GVJ29" s="620"/>
      <c r="GVK29" s="620"/>
      <c r="GVL29" s="620"/>
      <c r="GVM29" s="620"/>
      <c r="GVN29" s="620"/>
      <c r="GVO29" s="620"/>
      <c r="GVP29" s="620"/>
      <c r="GVQ29" s="620"/>
      <c r="GVR29" s="620"/>
      <c r="GVS29" s="620"/>
      <c r="GVT29" s="620"/>
      <c r="GVU29" s="620"/>
      <c r="GVV29" s="620"/>
      <c r="GVW29" s="620"/>
      <c r="GVX29" s="620"/>
      <c r="GVY29" s="620"/>
      <c r="GVZ29" s="620"/>
      <c r="GWA29" s="620"/>
      <c r="GWB29" s="620"/>
      <c r="GWC29" s="620"/>
      <c r="GWD29" s="620"/>
      <c r="GWE29" s="620"/>
      <c r="GWF29" s="620"/>
      <c r="GWG29" s="620"/>
      <c r="GWH29" s="620"/>
      <c r="GWI29" s="620"/>
      <c r="GWJ29" s="620"/>
      <c r="GWK29" s="620"/>
      <c r="GWL29" s="620"/>
      <c r="GWM29" s="620"/>
      <c r="GWN29" s="620"/>
      <c r="GWO29" s="620"/>
      <c r="GWP29" s="620"/>
      <c r="GWQ29" s="620"/>
      <c r="GWR29" s="620"/>
      <c r="GWS29" s="620"/>
      <c r="GWT29" s="620"/>
      <c r="GWU29" s="620"/>
      <c r="GWV29" s="620"/>
      <c r="GWW29" s="620"/>
      <c r="GWX29" s="620"/>
      <c r="GWY29" s="620"/>
      <c r="GWZ29" s="620"/>
      <c r="GXA29" s="620"/>
      <c r="GXB29" s="620"/>
      <c r="GXC29" s="620"/>
      <c r="GXD29" s="620"/>
      <c r="GXE29" s="620"/>
      <c r="GXF29" s="620"/>
      <c r="GXG29" s="620"/>
      <c r="GXH29" s="620"/>
      <c r="GXI29" s="620"/>
      <c r="GXJ29" s="620"/>
      <c r="GXK29" s="620"/>
      <c r="GXL29" s="620"/>
      <c r="GXM29" s="620"/>
      <c r="GXN29" s="620"/>
      <c r="GXO29" s="620"/>
      <c r="GXP29" s="620"/>
      <c r="GXQ29" s="620"/>
      <c r="GXR29" s="620"/>
      <c r="GXS29" s="620"/>
      <c r="GXT29" s="620"/>
      <c r="GXU29" s="620"/>
      <c r="GXV29" s="620"/>
      <c r="GXW29" s="620"/>
      <c r="GXX29" s="620"/>
      <c r="GXY29" s="620"/>
      <c r="GXZ29" s="620"/>
      <c r="GYA29" s="620"/>
      <c r="GYB29" s="620"/>
      <c r="GYC29" s="620"/>
      <c r="GYD29" s="620"/>
      <c r="GYE29" s="620"/>
      <c r="GYF29" s="620"/>
      <c r="GYG29" s="620"/>
      <c r="GYH29" s="620"/>
      <c r="GYI29" s="620"/>
      <c r="GYJ29" s="620"/>
      <c r="GYK29" s="620"/>
      <c r="GYL29" s="620"/>
      <c r="GYM29" s="620"/>
      <c r="GYN29" s="620"/>
      <c r="GYO29" s="620"/>
      <c r="GYP29" s="620"/>
      <c r="GYQ29" s="620"/>
      <c r="GYR29" s="620"/>
      <c r="GYS29" s="620"/>
      <c r="GYT29" s="620"/>
      <c r="GYU29" s="620"/>
      <c r="GYV29" s="620"/>
      <c r="GYW29" s="620"/>
      <c r="GYX29" s="620"/>
      <c r="GYY29" s="620"/>
      <c r="GYZ29" s="620"/>
      <c r="GZA29" s="620"/>
      <c r="GZB29" s="620"/>
      <c r="GZC29" s="620"/>
      <c r="GZD29" s="620"/>
      <c r="GZE29" s="620"/>
      <c r="GZF29" s="620"/>
      <c r="GZG29" s="620"/>
      <c r="GZH29" s="620"/>
      <c r="GZI29" s="620"/>
      <c r="GZJ29" s="620"/>
      <c r="GZK29" s="620"/>
      <c r="GZL29" s="620"/>
      <c r="GZM29" s="620"/>
      <c r="GZN29" s="620"/>
      <c r="GZO29" s="620"/>
      <c r="GZP29" s="620"/>
      <c r="GZQ29" s="620"/>
      <c r="GZR29" s="620"/>
      <c r="GZS29" s="620"/>
      <c r="GZT29" s="620"/>
      <c r="GZU29" s="620"/>
      <c r="GZV29" s="620"/>
      <c r="GZW29" s="620"/>
      <c r="GZX29" s="620"/>
      <c r="GZY29" s="620"/>
      <c r="GZZ29" s="620"/>
      <c r="HAA29" s="620"/>
      <c r="HAB29" s="620"/>
      <c r="HAC29" s="620"/>
      <c r="HAD29" s="620"/>
      <c r="HAE29" s="620"/>
      <c r="HAF29" s="620"/>
      <c r="HAG29" s="620"/>
      <c r="HAH29" s="620"/>
      <c r="HAI29" s="620"/>
      <c r="HAJ29" s="620"/>
      <c r="HAK29" s="620"/>
      <c r="HAL29" s="620"/>
      <c r="HAM29" s="620"/>
      <c r="HAN29" s="620"/>
      <c r="HAO29" s="620"/>
      <c r="HAP29" s="620"/>
      <c r="HAQ29" s="620"/>
      <c r="HAR29" s="620"/>
      <c r="HAS29" s="620"/>
      <c r="HAT29" s="620"/>
      <c r="HAU29" s="620"/>
      <c r="HAV29" s="620"/>
      <c r="HAW29" s="620"/>
      <c r="HAX29" s="620"/>
      <c r="HAY29" s="620"/>
      <c r="HAZ29" s="620"/>
      <c r="HBA29" s="620"/>
      <c r="HBB29" s="620"/>
      <c r="HBC29" s="620"/>
      <c r="HBD29" s="620"/>
      <c r="HBE29" s="620"/>
      <c r="HBF29" s="620"/>
      <c r="HBG29" s="620"/>
      <c r="HBH29" s="620"/>
      <c r="HBI29" s="620"/>
      <c r="HBJ29" s="620"/>
      <c r="HBK29" s="620"/>
      <c r="HBL29" s="620"/>
      <c r="HBM29" s="620"/>
      <c r="HBN29" s="620"/>
      <c r="HBO29" s="620"/>
      <c r="HBP29" s="620"/>
      <c r="HBQ29" s="620"/>
      <c r="HBR29" s="620"/>
      <c r="HBS29" s="620"/>
      <c r="HBT29" s="620"/>
      <c r="HBU29" s="620"/>
      <c r="HBV29" s="620"/>
      <c r="HBW29" s="620"/>
      <c r="HBX29" s="620"/>
      <c r="HBY29" s="620"/>
      <c r="HBZ29" s="620"/>
      <c r="HCA29" s="620"/>
      <c r="HCB29" s="620"/>
      <c r="HCC29" s="620"/>
      <c r="HCD29" s="620"/>
      <c r="HCE29" s="620"/>
      <c r="HCF29" s="620"/>
      <c r="HCG29" s="620"/>
      <c r="HCH29" s="620"/>
      <c r="HCI29" s="620"/>
      <c r="HCJ29" s="620"/>
      <c r="HCK29" s="620"/>
      <c r="HCL29" s="620"/>
      <c r="HCM29" s="620"/>
      <c r="HCN29" s="620"/>
      <c r="HCO29" s="620"/>
      <c r="HCP29" s="620"/>
      <c r="HCQ29" s="620"/>
      <c r="HCR29" s="620"/>
      <c r="HCS29" s="620"/>
      <c r="HCT29" s="620"/>
      <c r="HCU29" s="620"/>
      <c r="HCV29" s="620"/>
      <c r="HCW29" s="620"/>
      <c r="HCX29" s="620"/>
      <c r="HCY29" s="620"/>
      <c r="HCZ29" s="620"/>
      <c r="HDA29" s="620"/>
      <c r="HDB29" s="620"/>
      <c r="HDC29" s="620"/>
      <c r="HDD29" s="620"/>
      <c r="HDE29" s="620"/>
      <c r="HDF29" s="620"/>
      <c r="HDG29" s="620"/>
      <c r="HDH29" s="620"/>
      <c r="HDI29" s="620"/>
      <c r="HDJ29" s="620"/>
      <c r="HDK29" s="620"/>
      <c r="HDL29" s="620"/>
      <c r="HDM29" s="620"/>
      <c r="HDN29" s="620"/>
      <c r="HDO29" s="620"/>
      <c r="HDP29" s="620"/>
      <c r="HDQ29" s="620"/>
      <c r="HDR29" s="620"/>
      <c r="HDS29" s="620"/>
      <c r="HDT29" s="620"/>
      <c r="HDU29" s="620"/>
      <c r="HDV29" s="620"/>
      <c r="HDW29" s="620"/>
      <c r="HDX29" s="620"/>
      <c r="HDY29" s="620"/>
      <c r="HDZ29" s="620"/>
      <c r="HEA29" s="620"/>
      <c r="HEB29" s="620"/>
      <c r="HEC29" s="620"/>
      <c r="HED29" s="620"/>
      <c r="HEE29" s="620"/>
      <c r="HEF29" s="620"/>
      <c r="HEG29" s="620"/>
      <c r="HEH29" s="620"/>
      <c r="HEI29" s="620"/>
      <c r="HEJ29" s="620"/>
      <c r="HEK29" s="620"/>
      <c r="HEL29" s="620"/>
      <c r="HEM29" s="620"/>
      <c r="HEN29" s="620"/>
      <c r="HEO29" s="620"/>
      <c r="HEP29" s="620"/>
      <c r="HEQ29" s="620"/>
      <c r="HER29" s="620"/>
      <c r="HES29" s="620"/>
      <c r="HET29" s="620"/>
      <c r="HEU29" s="620"/>
      <c r="HEV29" s="620"/>
      <c r="HEW29" s="620"/>
      <c r="HEX29" s="620"/>
      <c r="HEY29" s="620"/>
      <c r="HEZ29" s="620"/>
      <c r="HFA29" s="620"/>
      <c r="HFB29" s="620"/>
      <c r="HFC29" s="620"/>
      <c r="HFD29" s="620"/>
      <c r="HFE29" s="620"/>
      <c r="HFF29" s="620"/>
      <c r="HFG29" s="620"/>
      <c r="HFH29" s="620"/>
      <c r="HFI29" s="620"/>
      <c r="HFJ29" s="620"/>
      <c r="HFK29" s="620"/>
      <c r="HFL29" s="620"/>
      <c r="HFM29" s="620"/>
      <c r="HFN29" s="620"/>
      <c r="HFO29" s="620"/>
      <c r="HFP29" s="620"/>
      <c r="HFQ29" s="620"/>
      <c r="HFR29" s="620"/>
      <c r="HFS29" s="620"/>
      <c r="HFT29" s="620"/>
      <c r="HFU29" s="620"/>
      <c r="HFV29" s="620"/>
      <c r="HFW29" s="620"/>
      <c r="HFX29" s="620"/>
      <c r="HFY29" s="620"/>
      <c r="HFZ29" s="620"/>
      <c r="HGA29" s="620"/>
      <c r="HGB29" s="620"/>
      <c r="HGC29" s="620"/>
      <c r="HGD29" s="620"/>
      <c r="HGE29" s="620"/>
      <c r="HGF29" s="620"/>
      <c r="HGG29" s="620"/>
      <c r="HGH29" s="620"/>
      <c r="HGI29" s="620"/>
      <c r="HGJ29" s="620"/>
      <c r="HGK29" s="620"/>
      <c r="HGL29" s="620"/>
      <c r="HGM29" s="620"/>
      <c r="HGN29" s="620"/>
      <c r="HGO29" s="620"/>
      <c r="HGP29" s="620"/>
      <c r="HGQ29" s="620"/>
      <c r="HGR29" s="620"/>
      <c r="HGS29" s="620"/>
      <c r="HGT29" s="620"/>
      <c r="HGU29" s="620"/>
      <c r="HGV29" s="620"/>
      <c r="HGW29" s="620"/>
      <c r="HGX29" s="620"/>
      <c r="HGY29" s="620"/>
      <c r="HGZ29" s="620"/>
      <c r="HHA29" s="620"/>
      <c r="HHB29" s="620"/>
      <c r="HHC29" s="620"/>
      <c r="HHD29" s="620"/>
      <c r="HHE29" s="620"/>
      <c r="HHF29" s="620"/>
      <c r="HHG29" s="620"/>
      <c r="HHH29" s="620"/>
      <c r="HHI29" s="620"/>
      <c r="HHJ29" s="620"/>
      <c r="HHK29" s="620"/>
      <c r="HHL29" s="620"/>
      <c r="HHM29" s="620"/>
      <c r="HHN29" s="620"/>
      <c r="HHO29" s="620"/>
      <c r="HHP29" s="620"/>
      <c r="HHQ29" s="620"/>
      <c r="HHR29" s="620"/>
      <c r="HHS29" s="620"/>
      <c r="HHT29" s="620"/>
      <c r="HHU29" s="620"/>
      <c r="HHV29" s="620"/>
      <c r="HHW29" s="620"/>
      <c r="HHX29" s="620"/>
      <c r="HHY29" s="620"/>
      <c r="HHZ29" s="620"/>
      <c r="HIA29" s="620"/>
      <c r="HIB29" s="620"/>
      <c r="HIC29" s="620"/>
      <c r="HID29" s="620"/>
      <c r="HIE29" s="620"/>
      <c r="HIF29" s="620"/>
      <c r="HIG29" s="620"/>
      <c r="HIH29" s="620"/>
      <c r="HII29" s="620"/>
      <c r="HIJ29" s="620"/>
      <c r="HIK29" s="620"/>
      <c r="HIL29" s="620"/>
      <c r="HIM29" s="620"/>
      <c r="HIN29" s="620"/>
      <c r="HIO29" s="620"/>
      <c r="HIP29" s="620"/>
      <c r="HIQ29" s="620"/>
      <c r="HIR29" s="620"/>
      <c r="HIS29" s="620"/>
      <c r="HIT29" s="620"/>
      <c r="HIU29" s="620"/>
      <c r="HIV29" s="620"/>
      <c r="HIW29" s="620"/>
      <c r="HIX29" s="620"/>
      <c r="HIY29" s="620"/>
      <c r="HIZ29" s="620"/>
      <c r="HJA29" s="620"/>
      <c r="HJB29" s="620"/>
      <c r="HJC29" s="620"/>
      <c r="HJD29" s="620"/>
      <c r="HJE29" s="620"/>
      <c r="HJF29" s="620"/>
      <c r="HJG29" s="620"/>
      <c r="HJH29" s="620"/>
      <c r="HJI29" s="620"/>
      <c r="HJJ29" s="620"/>
      <c r="HJK29" s="620"/>
      <c r="HJL29" s="620"/>
      <c r="HJM29" s="620"/>
      <c r="HJN29" s="620"/>
      <c r="HJO29" s="620"/>
      <c r="HJP29" s="620"/>
      <c r="HJQ29" s="620"/>
      <c r="HJR29" s="620"/>
      <c r="HJS29" s="620"/>
      <c r="HJT29" s="620"/>
      <c r="HJU29" s="620"/>
      <c r="HJV29" s="620"/>
      <c r="HJW29" s="620"/>
      <c r="HJX29" s="620"/>
      <c r="HJY29" s="620"/>
      <c r="HJZ29" s="620"/>
      <c r="HKA29" s="620"/>
      <c r="HKB29" s="620"/>
      <c r="HKC29" s="620"/>
      <c r="HKD29" s="620"/>
      <c r="HKE29" s="620"/>
      <c r="HKF29" s="620"/>
      <c r="HKG29" s="620"/>
      <c r="HKH29" s="620"/>
      <c r="HKI29" s="620"/>
      <c r="HKJ29" s="620"/>
      <c r="HKK29" s="620"/>
      <c r="HKL29" s="620"/>
      <c r="HKM29" s="620"/>
      <c r="HKN29" s="620"/>
      <c r="HKO29" s="620"/>
      <c r="HKP29" s="620"/>
      <c r="HKQ29" s="620"/>
      <c r="HKR29" s="620"/>
      <c r="HKS29" s="620"/>
      <c r="HKT29" s="620"/>
      <c r="HKU29" s="620"/>
      <c r="HKV29" s="620"/>
      <c r="HKW29" s="620"/>
      <c r="HKX29" s="620"/>
      <c r="HKY29" s="620"/>
      <c r="HKZ29" s="620"/>
      <c r="HLA29" s="620"/>
      <c r="HLB29" s="620"/>
      <c r="HLC29" s="620"/>
      <c r="HLD29" s="620"/>
      <c r="HLE29" s="620"/>
      <c r="HLF29" s="620"/>
      <c r="HLG29" s="620"/>
      <c r="HLH29" s="620"/>
      <c r="HLI29" s="620"/>
      <c r="HLJ29" s="620"/>
      <c r="HLK29" s="620"/>
      <c r="HLL29" s="620"/>
      <c r="HLM29" s="620"/>
      <c r="HLN29" s="620"/>
      <c r="HLO29" s="620"/>
      <c r="HLP29" s="620"/>
      <c r="HLQ29" s="620"/>
      <c r="HLR29" s="620"/>
      <c r="HLS29" s="620"/>
      <c r="HLT29" s="620"/>
      <c r="HLU29" s="620"/>
      <c r="HLV29" s="620"/>
      <c r="HLW29" s="620"/>
      <c r="HLX29" s="620"/>
      <c r="HLY29" s="620"/>
      <c r="HLZ29" s="620"/>
      <c r="HMA29" s="620"/>
      <c r="HMB29" s="620"/>
      <c r="HMC29" s="620"/>
      <c r="HMD29" s="620"/>
      <c r="HME29" s="620"/>
      <c r="HMF29" s="620"/>
      <c r="HMG29" s="620"/>
      <c r="HMH29" s="620"/>
      <c r="HMI29" s="620"/>
      <c r="HMJ29" s="620"/>
      <c r="HMK29" s="620"/>
      <c r="HML29" s="620"/>
      <c r="HMM29" s="620"/>
      <c r="HMN29" s="620"/>
      <c r="HMO29" s="620"/>
      <c r="HMP29" s="620"/>
      <c r="HMQ29" s="620"/>
      <c r="HMR29" s="620"/>
      <c r="HMS29" s="620"/>
      <c r="HMT29" s="620"/>
      <c r="HMU29" s="620"/>
      <c r="HMV29" s="620"/>
      <c r="HMW29" s="620"/>
      <c r="HMX29" s="620"/>
      <c r="HMY29" s="620"/>
      <c r="HMZ29" s="620"/>
      <c r="HNA29" s="620"/>
      <c r="HNB29" s="620"/>
      <c r="HNC29" s="620"/>
      <c r="HND29" s="620"/>
      <c r="HNE29" s="620"/>
      <c r="HNF29" s="620"/>
      <c r="HNG29" s="620"/>
      <c r="HNH29" s="620"/>
      <c r="HNI29" s="620"/>
      <c r="HNJ29" s="620"/>
      <c r="HNK29" s="620"/>
      <c r="HNL29" s="620"/>
      <c r="HNM29" s="620"/>
      <c r="HNN29" s="620"/>
      <c r="HNO29" s="620"/>
      <c r="HNP29" s="620"/>
      <c r="HNQ29" s="620"/>
      <c r="HNR29" s="620"/>
      <c r="HNS29" s="620"/>
      <c r="HNT29" s="620"/>
      <c r="HNU29" s="620"/>
      <c r="HNV29" s="620"/>
      <c r="HNW29" s="620"/>
      <c r="HNX29" s="620"/>
      <c r="HNY29" s="620"/>
      <c r="HNZ29" s="620"/>
      <c r="HOA29" s="620"/>
      <c r="HOB29" s="620"/>
      <c r="HOC29" s="620"/>
      <c r="HOD29" s="620"/>
      <c r="HOE29" s="620"/>
      <c r="HOF29" s="620"/>
      <c r="HOG29" s="620"/>
      <c r="HOH29" s="620"/>
      <c r="HOI29" s="620"/>
      <c r="HOJ29" s="620"/>
      <c r="HOK29" s="620"/>
      <c r="HOL29" s="620"/>
      <c r="HOM29" s="620"/>
      <c r="HON29" s="620"/>
      <c r="HOO29" s="620"/>
      <c r="HOP29" s="620"/>
      <c r="HOQ29" s="620"/>
      <c r="HOR29" s="620"/>
      <c r="HOS29" s="620"/>
      <c r="HOT29" s="620"/>
      <c r="HOU29" s="620"/>
      <c r="HOV29" s="620"/>
      <c r="HOW29" s="620"/>
      <c r="HOX29" s="620"/>
      <c r="HOY29" s="620"/>
      <c r="HOZ29" s="620"/>
      <c r="HPA29" s="620"/>
      <c r="HPB29" s="620"/>
      <c r="HPC29" s="620"/>
      <c r="HPD29" s="620"/>
      <c r="HPE29" s="620"/>
      <c r="HPF29" s="620"/>
      <c r="HPG29" s="620"/>
      <c r="HPH29" s="620"/>
      <c r="HPI29" s="620"/>
      <c r="HPJ29" s="620"/>
      <c r="HPK29" s="620"/>
      <c r="HPL29" s="620"/>
      <c r="HPM29" s="620"/>
      <c r="HPN29" s="620"/>
      <c r="HPO29" s="620"/>
      <c r="HPP29" s="620"/>
      <c r="HPQ29" s="620"/>
      <c r="HPR29" s="620"/>
      <c r="HPS29" s="620"/>
      <c r="HPT29" s="620"/>
      <c r="HPU29" s="620"/>
      <c r="HPV29" s="620"/>
      <c r="HPW29" s="620"/>
      <c r="HPX29" s="620"/>
      <c r="HPY29" s="620"/>
      <c r="HPZ29" s="620"/>
      <c r="HQA29" s="620"/>
      <c r="HQB29" s="620"/>
      <c r="HQC29" s="620"/>
      <c r="HQD29" s="620"/>
      <c r="HQE29" s="620"/>
      <c r="HQF29" s="620"/>
      <c r="HQG29" s="620"/>
      <c r="HQH29" s="620"/>
      <c r="HQI29" s="620"/>
      <c r="HQJ29" s="620"/>
      <c r="HQK29" s="620"/>
      <c r="HQL29" s="620"/>
      <c r="HQM29" s="620"/>
      <c r="HQN29" s="620"/>
      <c r="HQO29" s="620"/>
      <c r="HQP29" s="620"/>
      <c r="HQQ29" s="620"/>
      <c r="HQR29" s="620"/>
      <c r="HQS29" s="620"/>
      <c r="HQT29" s="620"/>
      <c r="HQU29" s="620"/>
      <c r="HQV29" s="620"/>
      <c r="HQW29" s="620"/>
      <c r="HQX29" s="620"/>
      <c r="HQY29" s="620"/>
      <c r="HQZ29" s="620"/>
      <c r="HRA29" s="620"/>
      <c r="HRB29" s="620"/>
      <c r="HRC29" s="620"/>
      <c r="HRD29" s="620"/>
      <c r="HRE29" s="620"/>
      <c r="HRF29" s="620"/>
      <c r="HRG29" s="620"/>
      <c r="HRH29" s="620"/>
      <c r="HRI29" s="620"/>
      <c r="HRJ29" s="620"/>
      <c r="HRK29" s="620"/>
      <c r="HRL29" s="620"/>
      <c r="HRM29" s="620"/>
      <c r="HRN29" s="620"/>
      <c r="HRO29" s="620"/>
      <c r="HRP29" s="620"/>
      <c r="HRQ29" s="620"/>
      <c r="HRR29" s="620"/>
      <c r="HRS29" s="620"/>
      <c r="HRT29" s="620"/>
      <c r="HRU29" s="620"/>
      <c r="HRV29" s="620"/>
      <c r="HRW29" s="620"/>
      <c r="HRX29" s="620"/>
      <c r="HRY29" s="620"/>
      <c r="HRZ29" s="620"/>
      <c r="HSA29" s="620"/>
      <c r="HSB29" s="620"/>
      <c r="HSC29" s="620"/>
      <c r="HSD29" s="620"/>
      <c r="HSE29" s="620"/>
      <c r="HSF29" s="620"/>
      <c r="HSG29" s="620"/>
      <c r="HSH29" s="620"/>
      <c r="HSI29" s="620"/>
      <c r="HSJ29" s="620"/>
      <c r="HSK29" s="620"/>
      <c r="HSL29" s="620"/>
      <c r="HSM29" s="620"/>
      <c r="HSN29" s="620"/>
      <c r="HSO29" s="620"/>
      <c r="HSP29" s="620"/>
      <c r="HSQ29" s="620"/>
      <c r="HSR29" s="620"/>
      <c r="HSS29" s="620"/>
      <c r="HST29" s="620"/>
      <c r="HSU29" s="620"/>
      <c r="HSV29" s="620"/>
      <c r="HSW29" s="620"/>
      <c r="HSX29" s="620"/>
      <c r="HSY29" s="620"/>
      <c r="HSZ29" s="620"/>
      <c r="HTA29" s="620"/>
      <c r="HTB29" s="620"/>
      <c r="HTC29" s="620"/>
      <c r="HTD29" s="620"/>
      <c r="HTE29" s="620"/>
      <c r="HTF29" s="620"/>
      <c r="HTG29" s="620"/>
      <c r="HTH29" s="620"/>
      <c r="HTI29" s="620"/>
      <c r="HTJ29" s="620"/>
      <c r="HTK29" s="620"/>
      <c r="HTL29" s="620"/>
      <c r="HTM29" s="620"/>
      <c r="HTN29" s="620"/>
      <c r="HTO29" s="620"/>
      <c r="HTP29" s="620"/>
      <c r="HTQ29" s="620"/>
      <c r="HTR29" s="620"/>
      <c r="HTS29" s="620"/>
      <c r="HTT29" s="620"/>
      <c r="HTU29" s="620"/>
      <c r="HTV29" s="620"/>
      <c r="HTW29" s="620"/>
      <c r="HTX29" s="620"/>
      <c r="HTY29" s="620"/>
      <c r="HTZ29" s="620"/>
      <c r="HUA29" s="620"/>
      <c r="HUB29" s="620"/>
      <c r="HUC29" s="620"/>
      <c r="HUD29" s="620"/>
      <c r="HUE29" s="620"/>
      <c r="HUF29" s="620"/>
      <c r="HUG29" s="620"/>
      <c r="HUH29" s="620"/>
      <c r="HUI29" s="620"/>
      <c r="HUJ29" s="620"/>
      <c r="HUK29" s="620"/>
      <c r="HUL29" s="620"/>
      <c r="HUM29" s="620"/>
      <c r="HUN29" s="620"/>
      <c r="HUO29" s="620"/>
      <c r="HUP29" s="620"/>
      <c r="HUQ29" s="620"/>
      <c r="HUR29" s="620"/>
      <c r="HUS29" s="620"/>
      <c r="HUT29" s="620"/>
      <c r="HUU29" s="620"/>
      <c r="HUV29" s="620"/>
      <c r="HUW29" s="620"/>
      <c r="HUX29" s="620"/>
      <c r="HUY29" s="620"/>
      <c r="HUZ29" s="620"/>
      <c r="HVA29" s="620"/>
      <c r="HVB29" s="620"/>
      <c r="HVC29" s="620"/>
      <c r="HVD29" s="620"/>
      <c r="HVE29" s="620"/>
      <c r="HVF29" s="620"/>
      <c r="HVG29" s="620"/>
      <c r="HVH29" s="620"/>
      <c r="HVI29" s="620"/>
      <c r="HVJ29" s="620"/>
      <c r="HVK29" s="620"/>
      <c r="HVL29" s="620"/>
      <c r="HVM29" s="620"/>
      <c r="HVN29" s="620"/>
      <c r="HVO29" s="620"/>
      <c r="HVP29" s="620"/>
      <c r="HVQ29" s="620"/>
      <c r="HVR29" s="620"/>
      <c r="HVS29" s="620"/>
      <c r="HVT29" s="620"/>
      <c r="HVU29" s="620"/>
      <c r="HVV29" s="620"/>
      <c r="HVW29" s="620"/>
      <c r="HVX29" s="620"/>
      <c r="HVY29" s="620"/>
      <c r="HVZ29" s="620"/>
      <c r="HWA29" s="620"/>
      <c r="HWB29" s="620"/>
      <c r="HWC29" s="620"/>
      <c r="HWD29" s="620"/>
      <c r="HWE29" s="620"/>
      <c r="HWF29" s="620"/>
      <c r="HWG29" s="620"/>
      <c r="HWH29" s="620"/>
      <c r="HWI29" s="620"/>
      <c r="HWJ29" s="620"/>
      <c r="HWK29" s="620"/>
      <c r="HWL29" s="620"/>
      <c r="HWM29" s="620"/>
      <c r="HWN29" s="620"/>
      <c r="HWO29" s="620"/>
      <c r="HWP29" s="620"/>
      <c r="HWQ29" s="620"/>
      <c r="HWR29" s="620"/>
      <c r="HWS29" s="620"/>
      <c r="HWT29" s="620"/>
      <c r="HWU29" s="620"/>
      <c r="HWV29" s="620"/>
      <c r="HWW29" s="620"/>
      <c r="HWX29" s="620"/>
      <c r="HWY29" s="620"/>
      <c r="HWZ29" s="620"/>
      <c r="HXA29" s="620"/>
      <c r="HXB29" s="620"/>
      <c r="HXC29" s="620"/>
      <c r="HXD29" s="620"/>
      <c r="HXE29" s="620"/>
      <c r="HXF29" s="620"/>
      <c r="HXG29" s="620"/>
      <c r="HXH29" s="620"/>
      <c r="HXI29" s="620"/>
      <c r="HXJ29" s="620"/>
      <c r="HXK29" s="620"/>
      <c r="HXL29" s="620"/>
      <c r="HXM29" s="620"/>
      <c r="HXN29" s="620"/>
      <c r="HXO29" s="620"/>
      <c r="HXP29" s="620"/>
      <c r="HXQ29" s="620"/>
      <c r="HXR29" s="620"/>
      <c r="HXS29" s="620"/>
      <c r="HXT29" s="620"/>
      <c r="HXU29" s="620"/>
      <c r="HXV29" s="620"/>
      <c r="HXW29" s="620"/>
      <c r="HXX29" s="620"/>
      <c r="HXY29" s="620"/>
      <c r="HXZ29" s="620"/>
      <c r="HYA29" s="620"/>
      <c r="HYB29" s="620"/>
      <c r="HYC29" s="620"/>
      <c r="HYD29" s="620"/>
      <c r="HYE29" s="620"/>
      <c r="HYF29" s="620"/>
      <c r="HYG29" s="620"/>
      <c r="HYH29" s="620"/>
      <c r="HYI29" s="620"/>
      <c r="HYJ29" s="620"/>
      <c r="HYK29" s="620"/>
      <c r="HYL29" s="620"/>
      <c r="HYM29" s="620"/>
      <c r="HYN29" s="620"/>
      <c r="HYO29" s="620"/>
      <c r="HYP29" s="620"/>
      <c r="HYQ29" s="620"/>
      <c r="HYR29" s="620"/>
      <c r="HYS29" s="620"/>
      <c r="HYT29" s="620"/>
      <c r="HYU29" s="620"/>
      <c r="HYV29" s="620"/>
      <c r="HYW29" s="620"/>
      <c r="HYX29" s="620"/>
      <c r="HYY29" s="620"/>
      <c r="HYZ29" s="620"/>
      <c r="HZA29" s="620"/>
      <c r="HZB29" s="620"/>
      <c r="HZC29" s="620"/>
      <c r="HZD29" s="620"/>
      <c r="HZE29" s="620"/>
      <c r="HZF29" s="620"/>
      <c r="HZG29" s="620"/>
      <c r="HZH29" s="620"/>
      <c r="HZI29" s="620"/>
      <c r="HZJ29" s="620"/>
      <c r="HZK29" s="620"/>
      <c r="HZL29" s="620"/>
      <c r="HZM29" s="620"/>
      <c r="HZN29" s="620"/>
      <c r="HZO29" s="620"/>
      <c r="HZP29" s="620"/>
      <c r="HZQ29" s="620"/>
      <c r="HZR29" s="620"/>
      <c r="HZS29" s="620"/>
      <c r="HZT29" s="620"/>
      <c r="HZU29" s="620"/>
      <c r="HZV29" s="620"/>
      <c r="HZW29" s="620"/>
      <c r="HZX29" s="620"/>
      <c r="HZY29" s="620"/>
      <c r="HZZ29" s="620"/>
      <c r="IAA29" s="620"/>
      <c r="IAB29" s="620"/>
      <c r="IAC29" s="620"/>
      <c r="IAD29" s="620"/>
      <c r="IAE29" s="620"/>
      <c r="IAF29" s="620"/>
      <c r="IAG29" s="620"/>
      <c r="IAH29" s="620"/>
      <c r="IAI29" s="620"/>
      <c r="IAJ29" s="620"/>
      <c r="IAK29" s="620"/>
      <c r="IAL29" s="620"/>
      <c r="IAM29" s="620"/>
      <c r="IAN29" s="620"/>
      <c r="IAO29" s="620"/>
      <c r="IAP29" s="620"/>
      <c r="IAQ29" s="620"/>
      <c r="IAR29" s="620"/>
      <c r="IAS29" s="620"/>
      <c r="IAT29" s="620"/>
      <c r="IAU29" s="620"/>
      <c r="IAV29" s="620"/>
      <c r="IAW29" s="620"/>
      <c r="IAX29" s="620"/>
      <c r="IAY29" s="620"/>
      <c r="IAZ29" s="620"/>
      <c r="IBA29" s="620"/>
      <c r="IBB29" s="620"/>
      <c r="IBC29" s="620"/>
      <c r="IBD29" s="620"/>
      <c r="IBE29" s="620"/>
      <c r="IBF29" s="620"/>
      <c r="IBG29" s="620"/>
      <c r="IBH29" s="620"/>
      <c r="IBI29" s="620"/>
      <c r="IBJ29" s="620"/>
      <c r="IBK29" s="620"/>
      <c r="IBL29" s="620"/>
      <c r="IBM29" s="620"/>
      <c r="IBN29" s="620"/>
      <c r="IBO29" s="620"/>
      <c r="IBP29" s="620"/>
      <c r="IBQ29" s="620"/>
      <c r="IBR29" s="620"/>
      <c r="IBS29" s="620"/>
      <c r="IBT29" s="620"/>
      <c r="IBU29" s="620"/>
      <c r="IBV29" s="620"/>
      <c r="IBW29" s="620"/>
      <c r="IBX29" s="620"/>
      <c r="IBY29" s="620"/>
      <c r="IBZ29" s="620"/>
      <c r="ICA29" s="620"/>
      <c r="ICB29" s="620"/>
      <c r="ICC29" s="620"/>
      <c r="ICD29" s="620"/>
      <c r="ICE29" s="620"/>
      <c r="ICF29" s="620"/>
      <c r="ICG29" s="620"/>
      <c r="ICH29" s="620"/>
      <c r="ICI29" s="620"/>
      <c r="ICJ29" s="620"/>
      <c r="ICK29" s="620"/>
      <c r="ICL29" s="620"/>
      <c r="ICM29" s="620"/>
      <c r="ICN29" s="620"/>
      <c r="ICO29" s="620"/>
      <c r="ICP29" s="620"/>
      <c r="ICQ29" s="620"/>
      <c r="ICR29" s="620"/>
      <c r="ICS29" s="620"/>
      <c r="ICT29" s="620"/>
      <c r="ICU29" s="620"/>
      <c r="ICV29" s="620"/>
      <c r="ICW29" s="620"/>
      <c r="ICX29" s="620"/>
      <c r="ICY29" s="620"/>
      <c r="ICZ29" s="620"/>
      <c r="IDA29" s="620"/>
      <c r="IDB29" s="620"/>
      <c r="IDC29" s="620"/>
      <c r="IDD29" s="620"/>
      <c r="IDE29" s="620"/>
      <c r="IDF29" s="620"/>
      <c r="IDG29" s="620"/>
      <c r="IDH29" s="620"/>
      <c r="IDI29" s="620"/>
      <c r="IDJ29" s="620"/>
      <c r="IDK29" s="620"/>
      <c r="IDL29" s="620"/>
      <c r="IDM29" s="620"/>
      <c r="IDN29" s="620"/>
      <c r="IDO29" s="620"/>
      <c r="IDP29" s="620"/>
      <c r="IDQ29" s="620"/>
      <c r="IDR29" s="620"/>
      <c r="IDS29" s="620"/>
      <c r="IDT29" s="620"/>
      <c r="IDU29" s="620"/>
      <c r="IDV29" s="620"/>
      <c r="IDW29" s="620"/>
      <c r="IDX29" s="620"/>
      <c r="IDY29" s="620"/>
      <c r="IDZ29" s="620"/>
      <c r="IEA29" s="620"/>
      <c r="IEB29" s="620"/>
      <c r="IEC29" s="620"/>
      <c r="IED29" s="620"/>
      <c r="IEE29" s="620"/>
      <c r="IEF29" s="620"/>
      <c r="IEG29" s="620"/>
      <c r="IEH29" s="620"/>
      <c r="IEI29" s="620"/>
      <c r="IEJ29" s="620"/>
      <c r="IEK29" s="620"/>
      <c r="IEL29" s="620"/>
      <c r="IEM29" s="620"/>
      <c r="IEN29" s="620"/>
      <c r="IEO29" s="620"/>
      <c r="IEP29" s="620"/>
      <c r="IEQ29" s="620"/>
      <c r="IER29" s="620"/>
      <c r="IES29" s="620"/>
      <c r="IET29" s="620"/>
      <c r="IEU29" s="620"/>
      <c r="IEV29" s="620"/>
      <c r="IEW29" s="620"/>
      <c r="IEX29" s="620"/>
      <c r="IEY29" s="620"/>
      <c r="IEZ29" s="620"/>
      <c r="IFA29" s="620"/>
      <c r="IFB29" s="620"/>
      <c r="IFC29" s="620"/>
      <c r="IFD29" s="620"/>
      <c r="IFE29" s="620"/>
      <c r="IFF29" s="620"/>
      <c r="IFG29" s="620"/>
      <c r="IFH29" s="620"/>
      <c r="IFI29" s="620"/>
      <c r="IFJ29" s="620"/>
      <c r="IFK29" s="620"/>
      <c r="IFL29" s="620"/>
      <c r="IFM29" s="620"/>
      <c r="IFN29" s="620"/>
      <c r="IFO29" s="620"/>
      <c r="IFP29" s="620"/>
      <c r="IFQ29" s="620"/>
      <c r="IFR29" s="620"/>
      <c r="IFS29" s="620"/>
      <c r="IFT29" s="620"/>
      <c r="IFU29" s="620"/>
      <c r="IFV29" s="620"/>
      <c r="IFW29" s="620"/>
      <c r="IFX29" s="620"/>
      <c r="IFY29" s="620"/>
      <c r="IFZ29" s="620"/>
      <c r="IGA29" s="620"/>
      <c r="IGB29" s="620"/>
      <c r="IGC29" s="620"/>
      <c r="IGD29" s="620"/>
      <c r="IGE29" s="620"/>
      <c r="IGF29" s="620"/>
      <c r="IGG29" s="620"/>
      <c r="IGH29" s="620"/>
      <c r="IGI29" s="620"/>
      <c r="IGJ29" s="620"/>
      <c r="IGK29" s="620"/>
      <c r="IGL29" s="620"/>
      <c r="IGM29" s="620"/>
      <c r="IGN29" s="620"/>
      <c r="IGO29" s="620"/>
      <c r="IGP29" s="620"/>
      <c r="IGQ29" s="620"/>
      <c r="IGR29" s="620"/>
      <c r="IGS29" s="620"/>
      <c r="IGT29" s="620"/>
      <c r="IGU29" s="620"/>
      <c r="IGV29" s="620"/>
      <c r="IGW29" s="620"/>
      <c r="IGX29" s="620"/>
      <c r="IGY29" s="620"/>
      <c r="IGZ29" s="620"/>
      <c r="IHA29" s="620"/>
      <c r="IHB29" s="620"/>
      <c r="IHC29" s="620"/>
      <c r="IHD29" s="620"/>
      <c r="IHE29" s="620"/>
      <c r="IHF29" s="620"/>
      <c r="IHG29" s="620"/>
      <c r="IHH29" s="620"/>
      <c r="IHI29" s="620"/>
      <c r="IHJ29" s="620"/>
      <c r="IHK29" s="620"/>
      <c r="IHL29" s="620"/>
      <c r="IHM29" s="620"/>
      <c r="IHN29" s="620"/>
      <c r="IHO29" s="620"/>
      <c r="IHP29" s="620"/>
      <c r="IHQ29" s="620"/>
      <c r="IHR29" s="620"/>
      <c r="IHS29" s="620"/>
      <c r="IHT29" s="620"/>
      <c r="IHU29" s="620"/>
      <c r="IHV29" s="620"/>
      <c r="IHW29" s="620"/>
      <c r="IHX29" s="620"/>
      <c r="IHY29" s="620"/>
      <c r="IHZ29" s="620"/>
      <c r="IIA29" s="620"/>
      <c r="IIB29" s="620"/>
      <c r="IIC29" s="620"/>
      <c r="IID29" s="620"/>
      <c r="IIE29" s="620"/>
      <c r="IIF29" s="620"/>
      <c r="IIG29" s="620"/>
      <c r="IIH29" s="620"/>
      <c r="III29" s="620"/>
      <c r="IIJ29" s="620"/>
      <c r="IIK29" s="620"/>
      <c r="IIL29" s="620"/>
      <c r="IIM29" s="620"/>
      <c r="IIN29" s="620"/>
      <c r="IIO29" s="620"/>
      <c r="IIP29" s="620"/>
      <c r="IIQ29" s="620"/>
      <c r="IIR29" s="620"/>
      <c r="IIS29" s="620"/>
      <c r="IIT29" s="620"/>
      <c r="IIU29" s="620"/>
      <c r="IIV29" s="620"/>
      <c r="IIW29" s="620"/>
      <c r="IIX29" s="620"/>
      <c r="IIY29" s="620"/>
      <c r="IIZ29" s="620"/>
      <c r="IJA29" s="620"/>
      <c r="IJB29" s="620"/>
      <c r="IJC29" s="620"/>
      <c r="IJD29" s="620"/>
      <c r="IJE29" s="620"/>
      <c r="IJF29" s="620"/>
      <c r="IJG29" s="620"/>
      <c r="IJH29" s="620"/>
      <c r="IJI29" s="620"/>
      <c r="IJJ29" s="620"/>
      <c r="IJK29" s="620"/>
      <c r="IJL29" s="620"/>
      <c r="IJM29" s="620"/>
      <c r="IJN29" s="620"/>
      <c r="IJO29" s="620"/>
      <c r="IJP29" s="620"/>
      <c r="IJQ29" s="620"/>
      <c r="IJR29" s="620"/>
      <c r="IJS29" s="620"/>
      <c r="IJT29" s="620"/>
      <c r="IJU29" s="620"/>
      <c r="IJV29" s="620"/>
      <c r="IJW29" s="620"/>
      <c r="IJX29" s="620"/>
      <c r="IJY29" s="620"/>
      <c r="IJZ29" s="620"/>
      <c r="IKA29" s="620"/>
      <c r="IKB29" s="620"/>
      <c r="IKC29" s="620"/>
      <c r="IKD29" s="620"/>
      <c r="IKE29" s="620"/>
      <c r="IKF29" s="620"/>
      <c r="IKG29" s="620"/>
      <c r="IKH29" s="620"/>
      <c r="IKI29" s="620"/>
      <c r="IKJ29" s="620"/>
      <c r="IKK29" s="620"/>
      <c r="IKL29" s="620"/>
      <c r="IKM29" s="620"/>
      <c r="IKN29" s="620"/>
      <c r="IKO29" s="620"/>
      <c r="IKP29" s="620"/>
      <c r="IKQ29" s="620"/>
      <c r="IKR29" s="620"/>
      <c r="IKS29" s="620"/>
      <c r="IKT29" s="620"/>
      <c r="IKU29" s="620"/>
      <c r="IKV29" s="620"/>
      <c r="IKW29" s="620"/>
      <c r="IKX29" s="620"/>
      <c r="IKY29" s="620"/>
      <c r="IKZ29" s="620"/>
      <c r="ILA29" s="620"/>
      <c r="ILB29" s="620"/>
      <c r="ILC29" s="620"/>
      <c r="ILD29" s="620"/>
      <c r="ILE29" s="620"/>
      <c r="ILF29" s="620"/>
      <c r="ILG29" s="620"/>
      <c r="ILH29" s="620"/>
      <c r="ILI29" s="620"/>
      <c r="ILJ29" s="620"/>
      <c r="ILK29" s="620"/>
      <c r="ILL29" s="620"/>
      <c r="ILM29" s="620"/>
      <c r="ILN29" s="620"/>
      <c r="ILO29" s="620"/>
      <c r="ILP29" s="620"/>
      <c r="ILQ29" s="620"/>
      <c r="ILR29" s="620"/>
      <c r="ILS29" s="620"/>
      <c r="ILT29" s="620"/>
      <c r="ILU29" s="620"/>
      <c r="ILV29" s="620"/>
      <c r="ILW29" s="620"/>
      <c r="ILX29" s="620"/>
      <c r="ILY29" s="620"/>
      <c r="ILZ29" s="620"/>
      <c r="IMA29" s="620"/>
      <c r="IMB29" s="620"/>
      <c r="IMC29" s="620"/>
      <c r="IMD29" s="620"/>
      <c r="IME29" s="620"/>
      <c r="IMF29" s="620"/>
      <c r="IMG29" s="620"/>
      <c r="IMH29" s="620"/>
      <c r="IMI29" s="620"/>
      <c r="IMJ29" s="620"/>
      <c r="IMK29" s="620"/>
      <c r="IML29" s="620"/>
      <c r="IMM29" s="620"/>
      <c r="IMN29" s="620"/>
      <c r="IMO29" s="620"/>
      <c r="IMP29" s="620"/>
      <c r="IMQ29" s="620"/>
      <c r="IMR29" s="620"/>
      <c r="IMS29" s="620"/>
      <c r="IMT29" s="620"/>
      <c r="IMU29" s="620"/>
      <c r="IMV29" s="620"/>
      <c r="IMW29" s="620"/>
      <c r="IMX29" s="620"/>
      <c r="IMY29" s="620"/>
      <c r="IMZ29" s="620"/>
      <c r="INA29" s="620"/>
      <c r="INB29" s="620"/>
      <c r="INC29" s="620"/>
      <c r="IND29" s="620"/>
      <c r="INE29" s="620"/>
      <c r="INF29" s="620"/>
      <c r="ING29" s="620"/>
      <c r="INH29" s="620"/>
      <c r="INI29" s="620"/>
      <c r="INJ29" s="620"/>
      <c r="INK29" s="620"/>
      <c r="INL29" s="620"/>
      <c r="INM29" s="620"/>
      <c r="INN29" s="620"/>
      <c r="INO29" s="620"/>
      <c r="INP29" s="620"/>
      <c r="INQ29" s="620"/>
      <c r="INR29" s="620"/>
      <c r="INS29" s="620"/>
      <c r="INT29" s="620"/>
      <c r="INU29" s="620"/>
      <c r="INV29" s="620"/>
      <c r="INW29" s="620"/>
      <c r="INX29" s="620"/>
      <c r="INY29" s="620"/>
      <c r="INZ29" s="620"/>
      <c r="IOA29" s="620"/>
      <c r="IOB29" s="620"/>
      <c r="IOC29" s="620"/>
      <c r="IOD29" s="620"/>
      <c r="IOE29" s="620"/>
      <c r="IOF29" s="620"/>
      <c r="IOG29" s="620"/>
      <c r="IOH29" s="620"/>
      <c r="IOI29" s="620"/>
      <c r="IOJ29" s="620"/>
      <c r="IOK29" s="620"/>
      <c r="IOL29" s="620"/>
      <c r="IOM29" s="620"/>
      <c r="ION29" s="620"/>
      <c r="IOO29" s="620"/>
      <c r="IOP29" s="620"/>
      <c r="IOQ29" s="620"/>
      <c r="IOR29" s="620"/>
      <c r="IOS29" s="620"/>
      <c r="IOT29" s="620"/>
      <c r="IOU29" s="620"/>
      <c r="IOV29" s="620"/>
      <c r="IOW29" s="620"/>
      <c r="IOX29" s="620"/>
      <c r="IOY29" s="620"/>
      <c r="IOZ29" s="620"/>
      <c r="IPA29" s="620"/>
      <c r="IPB29" s="620"/>
      <c r="IPC29" s="620"/>
      <c r="IPD29" s="620"/>
      <c r="IPE29" s="620"/>
      <c r="IPF29" s="620"/>
      <c r="IPG29" s="620"/>
      <c r="IPH29" s="620"/>
      <c r="IPI29" s="620"/>
      <c r="IPJ29" s="620"/>
      <c r="IPK29" s="620"/>
      <c r="IPL29" s="620"/>
      <c r="IPM29" s="620"/>
      <c r="IPN29" s="620"/>
      <c r="IPO29" s="620"/>
      <c r="IPP29" s="620"/>
      <c r="IPQ29" s="620"/>
      <c r="IPR29" s="620"/>
      <c r="IPS29" s="620"/>
      <c r="IPT29" s="620"/>
      <c r="IPU29" s="620"/>
      <c r="IPV29" s="620"/>
      <c r="IPW29" s="620"/>
      <c r="IPX29" s="620"/>
      <c r="IPY29" s="620"/>
      <c r="IPZ29" s="620"/>
      <c r="IQA29" s="620"/>
      <c r="IQB29" s="620"/>
      <c r="IQC29" s="620"/>
      <c r="IQD29" s="620"/>
      <c r="IQE29" s="620"/>
      <c r="IQF29" s="620"/>
      <c r="IQG29" s="620"/>
      <c r="IQH29" s="620"/>
      <c r="IQI29" s="620"/>
      <c r="IQJ29" s="620"/>
      <c r="IQK29" s="620"/>
      <c r="IQL29" s="620"/>
      <c r="IQM29" s="620"/>
      <c r="IQN29" s="620"/>
      <c r="IQO29" s="620"/>
      <c r="IQP29" s="620"/>
      <c r="IQQ29" s="620"/>
      <c r="IQR29" s="620"/>
      <c r="IQS29" s="620"/>
      <c r="IQT29" s="620"/>
      <c r="IQU29" s="620"/>
      <c r="IQV29" s="620"/>
      <c r="IQW29" s="620"/>
      <c r="IQX29" s="620"/>
      <c r="IQY29" s="620"/>
      <c r="IQZ29" s="620"/>
      <c r="IRA29" s="620"/>
      <c r="IRB29" s="620"/>
      <c r="IRC29" s="620"/>
      <c r="IRD29" s="620"/>
      <c r="IRE29" s="620"/>
      <c r="IRF29" s="620"/>
      <c r="IRG29" s="620"/>
      <c r="IRH29" s="620"/>
      <c r="IRI29" s="620"/>
      <c r="IRJ29" s="620"/>
      <c r="IRK29" s="620"/>
      <c r="IRL29" s="620"/>
      <c r="IRM29" s="620"/>
      <c r="IRN29" s="620"/>
      <c r="IRO29" s="620"/>
      <c r="IRP29" s="620"/>
      <c r="IRQ29" s="620"/>
      <c r="IRR29" s="620"/>
      <c r="IRS29" s="620"/>
      <c r="IRT29" s="620"/>
      <c r="IRU29" s="620"/>
      <c r="IRV29" s="620"/>
      <c r="IRW29" s="620"/>
      <c r="IRX29" s="620"/>
      <c r="IRY29" s="620"/>
      <c r="IRZ29" s="620"/>
      <c r="ISA29" s="620"/>
      <c r="ISB29" s="620"/>
      <c r="ISC29" s="620"/>
      <c r="ISD29" s="620"/>
      <c r="ISE29" s="620"/>
      <c r="ISF29" s="620"/>
      <c r="ISG29" s="620"/>
      <c r="ISH29" s="620"/>
      <c r="ISI29" s="620"/>
      <c r="ISJ29" s="620"/>
      <c r="ISK29" s="620"/>
      <c r="ISL29" s="620"/>
      <c r="ISM29" s="620"/>
      <c r="ISN29" s="620"/>
      <c r="ISO29" s="620"/>
      <c r="ISP29" s="620"/>
      <c r="ISQ29" s="620"/>
      <c r="ISR29" s="620"/>
      <c r="ISS29" s="620"/>
      <c r="IST29" s="620"/>
      <c r="ISU29" s="620"/>
      <c r="ISV29" s="620"/>
      <c r="ISW29" s="620"/>
      <c r="ISX29" s="620"/>
      <c r="ISY29" s="620"/>
      <c r="ISZ29" s="620"/>
      <c r="ITA29" s="620"/>
      <c r="ITB29" s="620"/>
      <c r="ITC29" s="620"/>
      <c r="ITD29" s="620"/>
      <c r="ITE29" s="620"/>
      <c r="ITF29" s="620"/>
      <c r="ITG29" s="620"/>
      <c r="ITH29" s="620"/>
      <c r="ITI29" s="620"/>
      <c r="ITJ29" s="620"/>
      <c r="ITK29" s="620"/>
      <c r="ITL29" s="620"/>
      <c r="ITM29" s="620"/>
      <c r="ITN29" s="620"/>
      <c r="ITO29" s="620"/>
      <c r="ITP29" s="620"/>
      <c r="ITQ29" s="620"/>
      <c r="ITR29" s="620"/>
      <c r="ITS29" s="620"/>
      <c r="ITT29" s="620"/>
      <c r="ITU29" s="620"/>
      <c r="ITV29" s="620"/>
      <c r="ITW29" s="620"/>
      <c r="ITX29" s="620"/>
      <c r="ITY29" s="620"/>
      <c r="ITZ29" s="620"/>
      <c r="IUA29" s="620"/>
      <c r="IUB29" s="620"/>
      <c r="IUC29" s="620"/>
      <c r="IUD29" s="620"/>
      <c r="IUE29" s="620"/>
      <c r="IUF29" s="620"/>
      <c r="IUG29" s="620"/>
      <c r="IUH29" s="620"/>
      <c r="IUI29" s="620"/>
      <c r="IUJ29" s="620"/>
      <c r="IUK29" s="620"/>
      <c r="IUL29" s="620"/>
      <c r="IUM29" s="620"/>
      <c r="IUN29" s="620"/>
      <c r="IUO29" s="620"/>
      <c r="IUP29" s="620"/>
      <c r="IUQ29" s="620"/>
      <c r="IUR29" s="620"/>
      <c r="IUS29" s="620"/>
      <c r="IUT29" s="620"/>
      <c r="IUU29" s="620"/>
      <c r="IUV29" s="620"/>
      <c r="IUW29" s="620"/>
      <c r="IUX29" s="620"/>
      <c r="IUY29" s="620"/>
      <c r="IUZ29" s="620"/>
      <c r="IVA29" s="620"/>
      <c r="IVB29" s="620"/>
      <c r="IVC29" s="620"/>
      <c r="IVD29" s="620"/>
      <c r="IVE29" s="620"/>
      <c r="IVF29" s="620"/>
      <c r="IVG29" s="620"/>
      <c r="IVH29" s="620"/>
      <c r="IVI29" s="620"/>
      <c r="IVJ29" s="620"/>
      <c r="IVK29" s="620"/>
      <c r="IVL29" s="620"/>
      <c r="IVM29" s="620"/>
      <c r="IVN29" s="620"/>
      <c r="IVO29" s="620"/>
      <c r="IVP29" s="620"/>
      <c r="IVQ29" s="620"/>
      <c r="IVR29" s="620"/>
      <c r="IVS29" s="620"/>
      <c r="IVT29" s="620"/>
      <c r="IVU29" s="620"/>
      <c r="IVV29" s="620"/>
      <c r="IVW29" s="620"/>
      <c r="IVX29" s="620"/>
      <c r="IVY29" s="620"/>
      <c r="IVZ29" s="620"/>
      <c r="IWA29" s="620"/>
      <c r="IWB29" s="620"/>
      <c r="IWC29" s="620"/>
      <c r="IWD29" s="620"/>
      <c r="IWE29" s="620"/>
      <c r="IWF29" s="620"/>
      <c r="IWG29" s="620"/>
      <c r="IWH29" s="620"/>
      <c r="IWI29" s="620"/>
      <c r="IWJ29" s="620"/>
      <c r="IWK29" s="620"/>
      <c r="IWL29" s="620"/>
      <c r="IWM29" s="620"/>
      <c r="IWN29" s="620"/>
      <c r="IWO29" s="620"/>
      <c r="IWP29" s="620"/>
      <c r="IWQ29" s="620"/>
      <c r="IWR29" s="620"/>
      <c r="IWS29" s="620"/>
      <c r="IWT29" s="620"/>
      <c r="IWU29" s="620"/>
      <c r="IWV29" s="620"/>
      <c r="IWW29" s="620"/>
      <c r="IWX29" s="620"/>
      <c r="IWY29" s="620"/>
      <c r="IWZ29" s="620"/>
      <c r="IXA29" s="620"/>
      <c r="IXB29" s="620"/>
      <c r="IXC29" s="620"/>
      <c r="IXD29" s="620"/>
      <c r="IXE29" s="620"/>
      <c r="IXF29" s="620"/>
      <c r="IXG29" s="620"/>
      <c r="IXH29" s="620"/>
      <c r="IXI29" s="620"/>
      <c r="IXJ29" s="620"/>
      <c r="IXK29" s="620"/>
      <c r="IXL29" s="620"/>
      <c r="IXM29" s="620"/>
      <c r="IXN29" s="620"/>
      <c r="IXO29" s="620"/>
      <c r="IXP29" s="620"/>
      <c r="IXQ29" s="620"/>
      <c r="IXR29" s="620"/>
      <c r="IXS29" s="620"/>
      <c r="IXT29" s="620"/>
      <c r="IXU29" s="620"/>
      <c r="IXV29" s="620"/>
      <c r="IXW29" s="620"/>
      <c r="IXX29" s="620"/>
      <c r="IXY29" s="620"/>
      <c r="IXZ29" s="620"/>
      <c r="IYA29" s="620"/>
      <c r="IYB29" s="620"/>
      <c r="IYC29" s="620"/>
      <c r="IYD29" s="620"/>
      <c r="IYE29" s="620"/>
      <c r="IYF29" s="620"/>
      <c r="IYG29" s="620"/>
      <c r="IYH29" s="620"/>
      <c r="IYI29" s="620"/>
      <c r="IYJ29" s="620"/>
      <c r="IYK29" s="620"/>
      <c r="IYL29" s="620"/>
      <c r="IYM29" s="620"/>
      <c r="IYN29" s="620"/>
      <c r="IYO29" s="620"/>
      <c r="IYP29" s="620"/>
      <c r="IYQ29" s="620"/>
      <c r="IYR29" s="620"/>
      <c r="IYS29" s="620"/>
      <c r="IYT29" s="620"/>
      <c r="IYU29" s="620"/>
      <c r="IYV29" s="620"/>
      <c r="IYW29" s="620"/>
      <c r="IYX29" s="620"/>
      <c r="IYY29" s="620"/>
      <c r="IYZ29" s="620"/>
      <c r="IZA29" s="620"/>
      <c r="IZB29" s="620"/>
      <c r="IZC29" s="620"/>
      <c r="IZD29" s="620"/>
      <c r="IZE29" s="620"/>
      <c r="IZF29" s="620"/>
      <c r="IZG29" s="620"/>
      <c r="IZH29" s="620"/>
      <c r="IZI29" s="620"/>
      <c r="IZJ29" s="620"/>
      <c r="IZK29" s="620"/>
      <c r="IZL29" s="620"/>
      <c r="IZM29" s="620"/>
      <c r="IZN29" s="620"/>
      <c r="IZO29" s="620"/>
      <c r="IZP29" s="620"/>
      <c r="IZQ29" s="620"/>
      <c r="IZR29" s="620"/>
      <c r="IZS29" s="620"/>
      <c r="IZT29" s="620"/>
      <c r="IZU29" s="620"/>
      <c r="IZV29" s="620"/>
      <c r="IZW29" s="620"/>
      <c r="IZX29" s="620"/>
      <c r="IZY29" s="620"/>
      <c r="IZZ29" s="620"/>
      <c r="JAA29" s="620"/>
      <c r="JAB29" s="620"/>
      <c r="JAC29" s="620"/>
      <c r="JAD29" s="620"/>
      <c r="JAE29" s="620"/>
      <c r="JAF29" s="620"/>
      <c r="JAG29" s="620"/>
      <c r="JAH29" s="620"/>
      <c r="JAI29" s="620"/>
      <c r="JAJ29" s="620"/>
      <c r="JAK29" s="620"/>
      <c r="JAL29" s="620"/>
      <c r="JAM29" s="620"/>
      <c r="JAN29" s="620"/>
      <c r="JAO29" s="620"/>
      <c r="JAP29" s="620"/>
      <c r="JAQ29" s="620"/>
      <c r="JAR29" s="620"/>
      <c r="JAS29" s="620"/>
      <c r="JAT29" s="620"/>
      <c r="JAU29" s="620"/>
      <c r="JAV29" s="620"/>
      <c r="JAW29" s="620"/>
      <c r="JAX29" s="620"/>
      <c r="JAY29" s="620"/>
      <c r="JAZ29" s="620"/>
      <c r="JBA29" s="620"/>
      <c r="JBB29" s="620"/>
      <c r="JBC29" s="620"/>
      <c r="JBD29" s="620"/>
      <c r="JBE29" s="620"/>
      <c r="JBF29" s="620"/>
      <c r="JBG29" s="620"/>
      <c r="JBH29" s="620"/>
      <c r="JBI29" s="620"/>
      <c r="JBJ29" s="620"/>
      <c r="JBK29" s="620"/>
      <c r="JBL29" s="620"/>
      <c r="JBM29" s="620"/>
      <c r="JBN29" s="620"/>
      <c r="JBO29" s="620"/>
      <c r="JBP29" s="620"/>
      <c r="JBQ29" s="620"/>
      <c r="JBR29" s="620"/>
      <c r="JBS29" s="620"/>
      <c r="JBT29" s="620"/>
      <c r="JBU29" s="620"/>
      <c r="JBV29" s="620"/>
      <c r="JBW29" s="620"/>
      <c r="JBX29" s="620"/>
      <c r="JBY29" s="620"/>
      <c r="JBZ29" s="620"/>
      <c r="JCA29" s="620"/>
      <c r="JCB29" s="620"/>
      <c r="JCC29" s="620"/>
      <c r="JCD29" s="620"/>
      <c r="JCE29" s="620"/>
      <c r="JCF29" s="620"/>
      <c r="JCG29" s="620"/>
      <c r="JCH29" s="620"/>
      <c r="JCI29" s="620"/>
      <c r="JCJ29" s="620"/>
      <c r="JCK29" s="620"/>
      <c r="JCL29" s="620"/>
      <c r="JCM29" s="620"/>
      <c r="JCN29" s="620"/>
      <c r="JCO29" s="620"/>
      <c r="JCP29" s="620"/>
      <c r="JCQ29" s="620"/>
      <c r="JCR29" s="620"/>
      <c r="JCS29" s="620"/>
      <c r="JCT29" s="620"/>
      <c r="JCU29" s="620"/>
      <c r="JCV29" s="620"/>
      <c r="JCW29" s="620"/>
      <c r="JCX29" s="620"/>
      <c r="JCY29" s="620"/>
      <c r="JCZ29" s="620"/>
      <c r="JDA29" s="620"/>
      <c r="JDB29" s="620"/>
      <c r="JDC29" s="620"/>
      <c r="JDD29" s="620"/>
      <c r="JDE29" s="620"/>
      <c r="JDF29" s="620"/>
      <c r="JDG29" s="620"/>
      <c r="JDH29" s="620"/>
      <c r="JDI29" s="620"/>
      <c r="JDJ29" s="620"/>
      <c r="JDK29" s="620"/>
      <c r="JDL29" s="620"/>
      <c r="JDM29" s="620"/>
      <c r="JDN29" s="620"/>
      <c r="JDO29" s="620"/>
      <c r="JDP29" s="620"/>
      <c r="JDQ29" s="620"/>
      <c r="JDR29" s="620"/>
      <c r="JDS29" s="620"/>
      <c r="JDT29" s="620"/>
      <c r="JDU29" s="620"/>
      <c r="JDV29" s="620"/>
      <c r="JDW29" s="620"/>
      <c r="JDX29" s="620"/>
      <c r="JDY29" s="620"/>
      <c r="JDZ29" s="620"/>
      <c r="JEA29" s="620"/>
      <c r="JEB29" s="620"/>
      <c r="JEC29" s="620"/>
      <c r="JED29" s="620"/>
      <c r="JEE29" s="620"/>
      <c r="JEF29" s="620"/>
      <c r="JEG29" s="620"/>
      <c r="JEH29" s="620"/>
      <c r="JEI29" s="620"/>
      <c r="JEJ29" s="620"/>
      <c r="JEK29" s="620"/>
      <c r="JEL29" s="620"/>
      <c r="JEM29" s="620"/>
      <c r="JEN29" s="620"/>
      <c r="JEO29" s="620"/>
      <c r="JEP29" s="620"/>
      <c r="JEQ29" s="620"/>
      <c r="JER29" s="620"/>
      <c r="JES29" s="620"/>
      <c r="JET29" s="620"/>
      <c r="JEU29" s="620"/>
      <c r="JEV29" s="620"/>
      <c r="JEW29" s="620"/>
      <c r="JEX29" s="620"/>
      <c r="JEY29" s="620"/>
      <c r="JEZ29" s="620"/>
      <c r="JFA29" s="620"/>
      <c r="JFB29" s="620"/>
      <c r="JFC29" s="620"/>
      <c r="JFD29" s="620"/>
      <c r="JFE29" s="620"/>
      <c r="JFF29" s="620"/>
      <c r="JFG29" s="620"/>
      <c r="JFH29" s="620"/>
      <c r="JFI29" s="620"/>
      <c r="JFJ29" s="620"/>
      <c r="JFK29" s="620"/>
      <c r="JFL29" s="620"/>
      <c r="JFM29" s="620"/>
      <c r="JFN29" s="620"/>
      <c r="JFO29" s="620"/>
      <c r="JFP29" s="620"/>
      <c r="JFQ29" s="620"/>
      <c r="JFR29" s="620"/>
      <c r="JFS29" s="620"/>
      <c r="JFT29" s="620"/>
      <c r="JFU29" s="620"/>
      <c r="JFV29" s="620"/>
      <c r="JFW29" s="620"/>
      <c r="JFX29" s="620"/>
      <c r="JFY29" s="620"/>
      <c r="JFZ29" s="620"/>
      <c r="JGA29" s="620"/>
      <c r="JGB29" s="620"/>
      <c r="JGC29" s="620"/>
      <c r="JGD29" s="620"/>
      <c r="JGE29" s="620"/>
      <c r="JGF29" s="620"/>
      <c r="JGG29" s="620"/>
      <c r="JGH29" s="620"/>
      <c r="JGI29" s="620"/>
      <c r="JGJ29" s="620"/>
      <c r="JGK29" s="620"/>
      <c r="JGL29" s="620"/>
      <c r="JGM29" s="620"/>
      <c r="JGN29" s="620"/>
      <c r="JGO29" s="620"/>
      <c r="JGP29" s="620"/>
      <c r="JGQ29" s="620"/>
      <c r="JGR29" s="620"/>
      <c r="JGS29" s="620"/>
      <c r="JGT29" s="620"/>
      <c r="JGU29" s="620"/>
      <c r="JGV29" s="620"/>
      <c r="JGW29" s="620"/>
      <c r="JGX29" s="620"/>
      <c r="JGY29" s="620"/>
      <c r="JGZ29" s="620"/>
      <c r="JHA29" s="620"/>
      <c r="JHB29" s="620"/>
      <c r="JHC29" s="620"/>
      <c r="JHD29" s="620"/>
      <c r="JHE29" s="620"/>
      <c r="JHF29" s="620"/>
      <c r="JHG29" s="620"/>
      <c r="JHH29" s="620"/>
      <c r="JHI29" s="620"/>
      <c r="JHJ29" s="620"/>
      <c r="JHK29" s="620"/>
      <c r="JHL29" s="620"/>
      <c r="JHM29" s="620"/>
      <c r="JHN29" s="620"/>
      <c r="JHO29" s="620"/>
      <c r="JHP29" s="620"/>
      <c r="JHQ29" s="620"/>
      <c r="JHR29" s="620"/>
      <c r="JHS29" s="620"/>
      <c r="JHT29" s="620"/>
      <c r="JHU29" s="620"/>
      <c r="JHV29" s="620"/>
      <c r="JHW29" s="620"/>
      <c r="JHX29" s="620"/>
      <c r="JHY29" s="620"/>
      <c r="JHZ29" s="620"/>
      <c r="JIA29" s="620"/>
      <c r="JIB29" s="620"/>
      <c r="JIC29" s="620"/>
      <c r="JID29" s="620"/>
      <c r="JIE29" s="620"/>
      <c r="JIF29" s="620"/>
      <c r="JIG29" s="620"/>
      <c r="JIH29" s="620"/>
      <c r="JII29" s="620"/>
      <c r="JIJ29" s="620"/>
      <c r="JIK29" s="620"/>
      <c r="JIL29" s="620"/>
      <c r="JIM29" s="620"/>
      <c r="JIN29" s="620"/>
      <c r="JIO29" s="620"/>
      <c r="JIP29" s="620"/>
      <c r="JIQ29" s="620"/>
      <c r="JIR29" s="620"/>
      <c r="JIS29" s="620"/>
      <c r="JIT29" s="620"/>
      <c r="JIU29" s="620"/>
      <c r="JIV29" s="620"/>
      <c r="JIW29" s="620"/>
      <c r="JIX29" s="620"/>
      <c r="JIY29" s="620"/>
      <c r="JIZ29" s="620"/>
      <c r="JJA29" s="620"/>
      <c r="JJB29" s="620"/>
      <c r="JJC29" s="620"/>
      <c r="JJD29" s="620"/>
      <c r="JJE29" s="620"/>
      <c r="JJF29" s="620"/>
      <c r="JJG29" s="620"/>
      <c r="JJH29" s="620"/>
      <c r="JJI29" s="620"/>
      <c r="JJJ29" s="620"/>
      <c r="JJK29" s="620"/>
      <c r="JJL29" s="620"/>
      <c r="JJM29" s="620"/>
      <c r="JJN29" s="620"/>
      <c r="JJO29" s="620"/>
      <c r="JJP29" s="620"/>
      <c r="JJQ29" s="620"/>
      <c r="JJR29" s="620"/>
      <c r="JJS29" s="620"/>
      <c r="JJT29" s="620"/>
      <c r="JJU29" s="620"/>
      <c r="JJV29" s="620"/>
      <c r="JJW29" s="620"/>
      <c r="JJX29" s="620"/>
      <c r="JJY29" s="620"/>
      <c r="JJZ29" s="620"/>
      <c r="JKA29" s="620"/>
      <c r="JKB29" s="620"/>
      <c r="JKC29" s="620"/>
      <c r="JKD29" s="620"/>
      <c r="JKE29" s="620"/>
      <c r="JKF29" s="620"/>
      <c r="JKG29" s="620"/>
      <c r="JKH29" s="620"/>
      <c r="JKI29" s="620"/>
      <c r="JKJ29" s="620"/>
      <c r="JKK29" s="620"/>
      <c r="JKL29" s="620"/>
      <c r="JKM29" s="620"/>
      <c r="JKN29" s="620"/>
      <c r="JKO29" s="620"/>
      <c r="JKP29" s="620"/>
      <c r="JKQ29" s="620"/>
      <c r="JKR29" s="620"/>
      <c r="JKS29" s="620"/>
      <c r="JKT29" s="620"/>
      <c r="JKU29" s="620"/>
      <c r="JKV29" s="620"/>
      <c r="JKW29" s="620"/>
      <c r="JKX29" s="620"/>
      <c r="JKY29" s="620"/>
      <c r="JKZ29" s="620"/>
      <c r="JLA29" s="620"/>
      <c r="JLB29" s="620"/>
      <c r="JLC29" s="620"/>
      <c r="JLD29" s="620"/>
      <c r="JLE29" s="620"/>
      <c r="JLF29" s="620"/>
      <c r="JLG29" s="620"/>
      <c r="JLH29" s="620"/>
      <c r="JLI29" s="620"/>
      <c r="JLJ29" s="620"/>
      <c r="JLK29" s="620"/>
      <c r="JLL29" s="620"/>
      <c r="JLM29" s="620"/>
      <c r="JLN29" s="620"/>
      <c r="JLO29" s="620"/>
      <c r="JLP29" s="620"/>
      <c r="JLQ29" s="620"/>
      <c r="JLR29" s="620"/>
      <c r="JLS29" s="620"/>
      <c r="JLT29" s="620"/>
      <c r="JLU29" s="620"/>
      <c r="JLV29" s="620"/>
      <c r="JLW29" s="620"/>
      <c r="JLX29" s="620"/>
      <c r="JLY29" s="620"/>
      <c r="JLZ29" s="620"/>
      <c r="JMA29" s="620"/>
      <c r="JMB29" s="620"/>
      <c r="JMC29" s="620"/>
      <c r="JMD29" s="620"/>
      <c r="JME29" s="620"/>
      <c r="JMF29" s="620"/>
      <c r="JMG29" s="620"/>
      <c r="JMH29" s="620"/>
      <c r="JMI29" s="620"/>
      <c r="JMJ29" s="620"/>
      <c r="JMK29" s="620"/>
      <c r="JML29" s="620"/>
      <c r="JMM29" s="620"/>
      <c r="JMN29" s="620"/>
      <c r="JMO29" s="620"/>
      <c r="JMP29" s="620"/>
      <c r="JMQ29" s="620"/>
      <c r="JMR29" s="620"/>
      <c r="JMS29" s="620"/>
      <c r="JMT29" s="620"/>
      <c r="JMU29" s="620"/>
      <c r="JMV29" s="620"/>
      <c r="JMW29" s="620"/>
      <c r="JMX29" s="620"/>
      <c r="JMY29" s="620"/>
      <c r="JMZ29" s="620"/>
      <c r="JNA29" s="620"/>
      <c r="JNB29" s="620"/>
      <c r="JNC29" s="620"/>
      <c r="JND29" s="620"/>
      <c r="JNE29" s="620"/>
      <c r="JNF29" s="620"/>
      <c r="JNG29" s="620"/>
      <c r="JNH29" s="620"/>
      <c r="JNI29" s="620"/>
      <c r="JNJ29" s="620"/>
      <c r="JNK29" s="620"/>
      <c r="JNL29" s="620"/>
      <c r="JNM29" s="620"/>
      <c r="JNN29" s="620"/>
      <c r="JNO29" s="620"/>
      <c r="JNP29" s="620"/>
      <c r="JNQ29" s="620"/>
      <c r="JNR29" s="620"/>
      <c r="JNS29" s="620"/>
      <c r="JNT29" s="620"/>
      <c r="JNU29" s="620"/>
      <c r="JNV29" s="620"/>
      <c r="JNW29" s="620"/>
      <c r="JNX29" s="620"/>
      <c r="JNY29" s="620"/>
      <c r="JNZ29" s="620"/>
      <c r="JOA29" s="620"/>
      <c r="JOB29" s="620"/>
      <c r="JOC29" s="620"/>
      <c r="JOD29" s="620"/>
      <c r="JOE29" s="620"/>
      <c r="JOF29" s="620"/>
      <c r="JOG29" s="620"/>
      <c r="JOH29" s="620"/>
      <c r="JOI29" s="620"/>
      <c r="JOJ29" s="620"/>
      <c r="JOK29" s="620"/>
      <c r="JOL29" s="620"/>
      <c r="JOM29" s="620"/>
      <c r="JON29" s="620"/>
      <c r="JOO29" s="620"/>
      <c r="JOP29" s="620"/>
      <c r="JOQ29" s="620"/>
      <c r="JOR29" s="620"/>
      <c r="JOS29" s="620"/>
      <c r="JOT29" s="620"/>
      <c r="JOU29" s="620"/>
      <c r="JOV29" s="620"/>
      <c r="JOW29" s="620"/>
      <c r="JOX29" s="620"/>
      <c r="JOY29" s="620"/>
      <c r="JOZ29" s="620"/>
      <c r="JPA29" s="620"/>
      <c r="JPB29" s="620"/>
      <c r="JPC29" s="620"/>
      <c r="JPD29" s="620"/>
      <c r="JPE29" s="620"/>
      <c r="JPF29" s="620"/>
      <c r="JPG29" s="620"/>
      <c r="JPH29" s="620"/>
      <c r="JPI29" s="620"/>
      <c r="JPJ29" s="620"/>
      <c r="JPK29" s="620"/>
      <c r="JPL29" s="620"/>
      <c r="JPM29" s="620"/>
      <c r="JPN29" s="620"/>
      <c r="JPO29" s="620"/>
      <c r="JPP29" s="620"/>
      <c r="JPQ29" s="620"/>
      <c r="JPR29" s="620"/>
      <c r="JPS29" s="620"/>
      <c r="JPT29" s="620"/>
      <c r="JPU29" s="620"/>
      <c r="JPV29" s="620"/>
      <c r="JPW29" s="620"/>
      <c r="JPX29" s="620"/>
      <c r="JPY29" s="620"/>
      <c r="JPZ29" s="620"/>
      <c r="JQA29" s="620"/>
      <c r="JQB29" s="620"/>
      <c r="JQC29" s="620"/>
      <c r="JQD29" s="620"/>
      <c r="JQE29" s="620"/>
      <c r="JQF29" s="620"/>
      <c r="JQG29" s="620"/>
      <c r="JQH29" s="620"/>
      <c r="JQI29" s="620"/>
      <c r="JQJ29" s="620"/>
      <c r="JQK29" s="620"/>
      <c r="JQL29" s="620"/>
      <c r="JQM29" s="620"/>
      <c r="JQN29" s="620"/>
      <c r="JQO29" s="620"/>
      <c r="JQP29" s="620"/>
      <c r="JQQ29" s="620"/>
      <c r="JQR29" s="620"/>
      <c r="JQS29" s="620"/>
      <c r="JQT29" s="620"/>
      <c r="JQU29" s="620"/>
      <c r="JQV29" s="620"/>
      <c r="JQW29" s="620"/>
      <c r="JQX29" s="620"/>
      <c r="JQY29" s="620"/>
      <c r="JQZ29" s="620"/>
      <c r="JRA29" s="620"/>
      <c r="JRB29" s="620"/>
      <c r="JRC29" s="620"/>
      <c r="JRD29" s="620"/>
      <c r="JRE29" s="620"/>
      <c r="JRF29" s="620"/>
      <c r="JRG29" s="620"/>
      <c r="JRH29" s="620"/>
      <c r="JRI29" s="620"/>
      <c r="JRJ29" s="620"/>
      <c r="JRK29" s="620"/>
      <c r="JRL29" s="620"/>
      <c r="JRM29" s="620"/>
      <c r="JRN29" s="620"/>
      <c r="JRO29" s="620"/>
      <c r="JRP29" s="620"/>
      <c r="JRQ29" s="620"/>
      <c r="JRR29" s="620"/>
      <c r="JRS29" s="620"/>
      <c r="JRT29" s="620"/>
      <c r="JRU29" s="620"/>
      <c r="JRV29" s="620"/>
      <c r="JRW29" s="620"/>
      <c r="JRX29" s="620"/>
      <c r="JRY29" s="620"/>
      <c r="JRZ29" s="620"/>
      <c r="JSA29" s="620"/>
      <c r="JSB29" s="620"/>
      <c r="JSC29" s="620"/>
      <c r="JSD29" s="620"/>
      <c r="JSE29" s="620"/>
      <c r="JSF29" s="620"/>
      <c r="JSG29" s="620"/>
      <c r="JSH29" s="620"/>
      <c r="JSI29" s="620"/>
      <c r="JSJ29" s="620"/>
      <c r="JSK29" s="620"/>
      <c r="JSL29" s="620"/>
      <c r="JSM29" s="620"/>
      <c r="JSN29" s="620"/>
      <c r="JSO29" s="620"/>
      <c r="JSP29" s="620"/>
      <c r="JSQ29" s="620"/>
      <c r="JSR29" s="620"/>
      <c r="JSS29" s="620"/>
      <c r="JST29" s="620"/>
      <c r="JSU29" s="620"/>
      <c r="JSV29" s="620"/>
      <c r="JSW29" s="620"/>
      <c r="JSX29" s="620"/>
      <c r="JSY29" s="620"/>
      <c r="JSZ29" s="620"/>
      <c r="JTA29" s="620"/>
      <c r="JTB29" s="620"/>
      <c r="JTC29" s="620"/>
      <c r="JTD29" s="620"/>
      <c r="JTE29" s="620"/>
      <c r="JTF29" s="620"/>
      <c r="JTG29" s="620"/>
      <c r="JTH29" s="620"/>
      <c r="JTI29" s="620"/>
      <c r="JTJ29" s="620"/>
      <c r="JTK29" s="620"/>
      <c r="JTL29" s="620"/>
      <c r="JTM29" s="620"/>
      <c r="JTN29" s="620"/>
      <c r="JTO29" s="620"/>
      <c r="JTP29" s="620"/>
      <c r="JTQ29" s="620"/>
      <c r="JTR29" s="620"/>
      <c r="JTS29" s="620"/>
      <c r="JTT29" s="620"/>
      <c r="JTU29" s="620"/>
      <c r="JTV29" s="620"/>
      <c r="JTW29" s="620"/>
      <c r="JTX29" s="620"/>
      <c r="JTY29" s="620"/>
      <c r="JTZ29" s="620"/>
      <c r="JUA29" s="620"/>
      <c r="JUB29" s="620"/>
      <c r="JUC29" s="620"/>
      <c r="JUD29" s="620"/>
      <c r="JUE29" s="620"/>
      <c r="JUF29" s="620"/>
      <c r="JUG29" s="620"/>
      <c r="JUH29" s="620"/>
      <c r="JUI29" s="620"/>
      <c r="JUJ29" s="620"/>
      <c r="JUK29" s="620"/>
      <c r="JUL29" s="620"/>
      <c r="JUM29" s="620"/>
      <c r="JUN29" s="620"/>
      <c r="JUO29" s="620"/>
      <c r="JUP29" s="620"/>
      <c r="JUQ29" s="620"/>
      <c r="JUR29" s="620"/>
      <c r="JUS29" s="620"/>
      <c r="JUT29" s="620"/>
      <c r="JUU29" s="620"/>
      <c r="JUV29" s="620"/>
      <c r="JUW29" s="620"/>
      <c r="JUX29" s="620"/>
      <c r="JUY29" s="620"/>
      <c r="JUZ29" s="620"/>
      <c r="JVA29" s="620"/>
      <c r="JVB29" s="620"/>
      <c r="JVC29" s="620"/>
      <c r="JVD29" s="620"/>
      <c r="JVE29" s="620"/>
      <c r="JVF29" s="620"/>
      <c r="JVG29" s="620"/>
      <c r="JVH29" s="620"/>
      <c r="JVI29" s="620"/>
      <c r="JVJ29" s="620"/>
      <c r="JVK29" s="620"/>
      <c r="JVL29" s="620"/>
      <c r="JVM29" s="620"/>
      <c r="JVN29" s="620"/>
      <c r="JVO29" s="620"/>
      <c r="JVP29" s="620"/>
      <c r="JVQ29" s="620"/>
      <c r="JVR29" s="620"/>
      <c r="JVS29" s="620"/>
      <c r="JVT29" s="620"/>
      <c r="JVU29" s="620"/>
      <c r="JVV29" s="620"/>
      <c r="JVW29" s="620"/>
      <c r="JVX29" s="620"/>
      <c r="JVY29" s="620"/>
      <c r="JVZ29" s="620"/>
      <c r="JWA29" s="620"/>
      <c r="JWB29" s="620"/>
      <c r="JWC29" s="620"/>
      <c r="JWD29" s="620"/>
      <c r="JWE29" s="620"/>
      <c r="JWF29" s="620"/>
      <c r="JWG29" s="620"/>
      <c r="JWH29" s="620"/>
      <c r="JWI29" s="620"/>
      <c r="JWJ29" s="620"/>
      <c r="JWK29" s="620"/>
      <c r="JWL29" s="620"/>
      <c r="JWM29" s="620"/>
      <c r="JWN29" s="620"/>
      <c r="JWO29" s="620"/>
      <c r="JWP29" s="620"/>
      <c r="JWQ29" s="620"/>
      <c r="JWR29" s="620"/>
      <c r="JWS29" s="620"/>
      <c r="JWT29" s="620"/>
      <c r="JWU29" s="620"/>
      <c r="JWV29" s="620"/>
      <c r="JWW29" s="620"/>
      <c r="JWX29" s="620"/>
      <c r="JWY29" s="620"/>
      <c r="JWZ29" s="620"/>
      <c r="JXA29" s="620"/>
      <c r="JXB29" s="620"/>
      <c r="JXC29" s="620"/>
      <c r="JXD29" s="620"/>
      <c r="JXE29" s="620"/>
      <c r="JXF29" s="620"/>
      <c r="JXG29" s="620"/>
      <c r="JXH29" s="620"/>
      <c r="JXI29" s="620"/>
      <c r="JXJ29" s="620"/>
      <c r="JXK29" s="620"/>
      <c r="JXL29" s="620"/>
      <c r="JXM29" s="620"/>
      <c r="JXN29" s="620"/>
      <c r="JXO29" s="620"/>
      <c r="JXP29" s="620"/>
      <c r="JXQ29" s="620"/>
      <c r="JXR29" s="620"/>
      <c r="JXS29" s="620"/>
      <c r="JXT29" s="620"/>
      <c r="JXU29" s="620"/>
      <c r="JXV29" s="620"/>
      <c r="JXW29" s="620"/>
      <c r="JXX29" s="620"/>
      <c r="JXY29" s="620"/>
      <c r="JXZ29" s="620"/>
      <c r="JYA29" s="620"/>
      <c r="JYB29" s="620"/>
      <c r="JYC29" s="620"/>
      <c r="JYD29" s="620"/>
      <c r="JYE29" s="620"/>
      <c r="JYF29" s="620"/>
      <c r="JYG29" s="620"/>
      <c r="JYH29" s="620"/>
      <c r="JYI29" s="620"/>
      <c r="JYJ29" s="620"/>
      <c r="JYK29" s="620"/>
      <c r="JYL29" s="620"/>
      <c r="JYM29" s="620"/>
      <c r="JYN29" s="620"/>
      <c r="JYO29" s="620"/>
      <c r="JYP29" s="620"/>
      <c r="JYQ29" s="620"/>
      <c r="JYR29" s="620"/>
      <c r="JYS29" s="620"/>
      <c r="JYT29" s="620"/>
      <c r="JYU29" s="620"/>
      <c r="JYV29" s="620"/>
      <c r="JYW29" s="620"/>
      <c r="JYX29" s="620"/>
      <c r="JYY29" s="620"/>
      <c r="JYZ29" s="620"/>
      <c r="JZA29" s="620"/>
      <c r="JZB29" s="620"/>
      <c r="JZC29" s="620"/>
      <c r="JZD29" s="620"/>
      <c r="JZE29" s="620"/>
      <c r="JZF29" s="620"/>
      <c r="JZG29" s="620"/>
      <c r="JZH29" s="620"/>
      <c r="JZI29" s="620"/>
      <c r="JZJ29" s="620"/>
      <c r="JZK29" s="620"/>
      <c r="JZL29" s="620"/>
      <c r="JZM29" s="620"/>
      <c r="JZN29" s="620"/>
      <c r="JZO29" s="620"/>
      <c r="JZP29" s="620"/>
      <c r="JZQ29" s="620"/>
      <c r="JZR29" s="620"/>
      <c r="JZS29" s="620"/>
      <c r="JZT29" s="620"/>
      <c r="JZU29" s="620"/>
      <c r="JZV29" s="620"/>
      <c r="JZW29" s="620"/>
      <c r="JZX29" s="620"/>
      <c r="JZY29" s="620"/>
      <c r="JZZ29" s="620"/>
      <c r="KAA29" s="620"/>
      <c r="KAB29" s="620"/>
      <c r="KAC29" s="620"/>
      <c r="KAD29" s="620"/>
      <c r="KAE29" s="620"/>
      <c r="KAF29" s="620"/>
      <c r="KAG29" s="620"/>
      <c r="KAH29" s="620"/>
      <c r="KAI29" s="620"/>
      <c r="KAJ29" s="620"/>
      <c r="KAK29" s="620"/>
      <c r="KAL29" s="620"/>
      <c r="KAM29" s="620"/>
      <c r="KAN29" s="620"/>
      <c r="KAO29" s="620"/>
      <c r="KAP29" s="620"/>
      <c r="KAQ29" s="620"/>
      <c r="KAR29" s="620"/>
      <c r="KAS29" s="620"/>
      <c r="KAT29" s="620"/>
      <c r="KAU29" s="620"/>
      <c r="KAV29" s="620"/>
      <c r="KAW29" s="620"/>
      <c r="KAX29" s="620"/>
      <c r="KAY29" s="620"/>
      <c r="KAZ29" s="620"/>
      <c r="KBA29" s="620"/>
      <c r="KBB29" s="620"/>
      <c r="KBC29" s="620"/>
      <c r="KBD29" s="620"/>
      <c r="KBE29" s="620"/>
      <c r="KBF29" s="620"/>
      <c r="KBG29" s="620"/>
      <c r="KBH29" s="620"/>
      <c r="KBI29" s="620"/>
      <c r="KBJ29" s="620"/>
      <c r="KBK29" s="620"/>
      <c r="KBL29" s="620"/>
      <c r="KBM29" s="620"/>
      <c r="KBN29" s="620"/>
      <c r="KBO29" s="620"/>
      <c r="KBP29" s="620"/>
      <c r="KBQ29" s="620"/>
      <c r="KBR29" s="620"/>
      <c r="KBS29" s="620"/>
      <c r="KBT29" s="620"/>
      <c r="KBU29" s="620"/>
      <c r="KBV29" s="620"/>
      <c r="KBW29" s="620"/>
      <c r="KBX29" s="620"/>
      <c r="KBY29" s="620"/>
      <c r="KBZ29" s="620"/>
      <c r="KCA29" s="620"/>
      <c r="KCB29" s="620"/>
      <c r="KCC29" s="620"/>
      <c r="KCD29" s="620"/>
      <c r="KCE29" s="620"/>
      <c r="KCF29" s="620"/>
      <c r="KCG29" s="620"/>
      <c r="KCH29" s="620"/>
      <c r="KCI29" s="620"/>
      <c r="KCJ29" s="620"/>
      <c r="KCK29" s="620"/>
      <c r="KCL29" s="620"/>
      <c r="KCM29" s="620"/>
      <c r="KCN29" s="620"/>
      <c r="KCO29" s="620"/>
      <c r="KCP29" s="620"/>
      <c r="KCQ29" s="620"/>
      <c r="KCR29" s="620"/>
      <c r="KCS29" s="620"/>
      <c r="KCT29" s="620"/>
      <c r="KCU29" s="620"/>
      <c r="KCV29" s="620"/>
      <c r="KCW29" s="620"/>
      <c r="KCX29" s="620"/>
      <c r="KCY29" s="620"/>
      <c r="KCZ29" s="620"/>
      <c r="KDA29" s="620"/>
      <c r="KDB29" s="620"/>
      <c r="KDC29" s="620"/>
      <c r="KDD29" s="620"/>
      <c r="KDE29" s="620"/>
      <c r="KDF29" s="620"/>
      <c r="KDG29" s="620"/>
      <c r="KDH29" s="620"/>
      <c r="KDI29" s="620"/>
      <c r="KDJ29" s="620"/>
      <c r="KDK29" s="620"/>
      <c r="KDL29" s="620"/>
      <c r="KDM29" s="620"/>
      <c r="KDN29" s="620"/>
      <c r="KDO29" s="620"/>
      <c r="KDP29" s="620"/>
      <c r="KDQ29" s="620"/>
      <c r="KDR29" s="620"/>
      <c r="KDS29" s="620"/>
      <c r="KDT29" s="620"/>
      <c r="KDU29" s="620"/>
      <c r="KDV29" s="620"/>
      <c r="KDW29" s="620"/>
      <c r="KDX29" s="620"/>
      <c r="KDY29" s="620"/>
      <c r="KDZ29" s="620"/>
      <c r="KEA29" s="620"/>
      <c r="KEB29" s="620"/>
      <c r="KEC29" s="620"/>
      <c r="KED29" s="620"/>
      <c r="KEE29" s="620"/>
      <c r="KEF29" s="620"/>
      <c r="KEG29" s="620"/>
      <c r="KEH29" s="620"/>
      <c r="KEI29" s="620"/>
      <c r="KEJ29" s="620"/>
      <c r="KEK29" s="620"/>
      <c r="KEL29" s="620"/>
      <c r="KEM29" s="620"/>
      <c r="KEN29" s="620"/>
      <c r="KEO29" s="620"/>
      <c r="KEP29" s="620"/>
      <c r="KEQ29" s="620"/>
      <c r="KER29" s="620"/>
      <c r="KES29" s="620"/>
      <c r="KET29" s="620"/>
      <c r="KEU29" s="620"/>
      <c r="KEV29" s="620"/>
      <c r="KEW29" s="620"/>
      <c r="KEX29" s="620"/>
      <c r="KEY29" s="620"/>
      <c r="KEZ29" s="620"/>
      <c r="KFA29" s="620"/>
      <c r="KFB29" s="620"/>
      <c r="KFC29" s="620"/>
      <c r="KFD29" s="620"/>
      <c r="KFE29" s="620"/>
      <c r="KFF29" s="620"/>
      <c r="KFG29" s="620"/>
      <c r="KFH29" s="620"/>
      <c r="KFI29" s="620"/>
      <c r="KFJ29" s="620"/>
      <c r="KFK29" s="620"/>
      <c r="KFL29" s="620"/>
      <c r="KFM29" s="620"/>
      <c r="KFN29" s="620"/>
      <c r="KFO29" s="620"/>
      <c r="KFP29" s="620"/>
      <c r="KFQ29" s="620"/>
      <c r="KFR29" s="620"/>
      <c r="KFS29" s="620"/>
      <c r="KFT29" s="620"/>
      <c r="KFU29" s="620"/>
      <c r="KFV29" s="620"/>
      <c r="KFW29" s="620"/>
      <c r="KFX29" s="620"/>
      <c r="KFY29" s="620"/>
      <c r="KFZ29" s="620"/>
      <c r="KGA29" s="620"/>
      <c r="KGB29" s="620"/>
      <c r="KGC29" s="620"/>
      <c r="KGD29" s="620"/>
      <c r="KGE29" s="620"/>
      <c r="KGF29" s="620"/>
      <c r="KGG29" s="620"/>
      <c r="KGH29" s="620"/>
      <c r="KGI29" s="620"/>
      <c r="KGJ29" s="620"/>
      <c r="KGK29" s="620"/>
      <c r="KGL29" s="620"/>
      <c r="KGM29" s="620"/>
      <c r="KGN29" s="620"/>
      <c r="KGO29" s="620"/>
      <c r="KGP29" s="620"/>
      <c r="KGQ29" s="620"/>
      <c r="KGR29" s="620"/>
      <c r="KGS29" s="620"/>
      <c r="KGT29" s="620"/>
      <c r="KGU29" s="620"/>
      <c r="KGV29" s="620"/>
      <c r="KGW29" s="620"/>
      <c r="KGX29" s="620"/>
      <c r="KGY29" s="620"/>
      <c r="KGZ29" s="620"/>
      <c r="KHA29" s="620"/>
      <c r="KHB29" s="620"/>
      <c r="KHC29" s="620"/>
      <c r="KHD29" s="620"/>
      <c r="KHE29" s="620"/>
      <c r="KHF29" s="620"/>
      <c r="KHG29" s="620"/>
      <c r="KHH29" s="620"/>
      <c r="KHI29" s="620"/>
      <c r="KHJ29" s="620"/>
      <c r="KHK29" s="620"/>
      <c r="KHL29" s="620"/>
      <c r="KHM29" s="620"/>
      <c r="KHN29" s="620"/>
      <c r="KHO29" s="620"/>
      <c r="KHP29" s="620"/>
      <c r="KHQ29" s="620"/>
      <c r="KHR29" s="620"/>
      <c r="KHS29" s="620"/>
      <c r="KHT29" s="620"/>
      <c r="KHU29" s="620"/>
      <c r="KHV29" s="620"/>
      <c r="KHW29" s="620"/>
      <c r="KHX29" s="620"/>
      <c r="KHY29" s="620"/>
      <c r="KHZ29" s="620"/>
      <c r="KIA29" s="620"/>
      <c r="KIB29" s="620"/>
      <c r="KIC29" s="620"/>
      <c r="KID29" s="620"/>
      <c r="KIE29" s="620"/>
      <c r="KIF29" s="620"/>
      <c r="KIG29" s="620"/>
      <c r="KIH29" s="620"/>
      <c r="KII29" s="620"/>
      <c r="KIJ29" s="620"/>
      <c r="KIK29" s="620"/>
      <c r="KIL29" s="620"/>
      <c r="KIM29" s="620"/>
      <c r="KIN29" s="620"/>
      <c r="KIO29" s="620"/>
      <c r="KIP29" s="620"/>
      <c r="KIQ29" s="620"/>
      <c r="KIR29" s="620"/>
      <c r="KIS29" s="620"/>
      <c r="KIT29" s="620"/>
      <c r="KIU29" s="620"/>
      <c r="KIV29" s="620"/>
      <c r="KIW29" s="620"/>
      <c r="KIX29" s="620"/>
      <c r="KIY29" s="620"/>
      <c r="KIZ29" s="620"/>
      <c r="KJA29" s="620"/>
      <c r="KJB29" s="620"/>
      <c r="KJC29" s="620"/>
      <c r="KJD29" s="620"/>
      <c r="KJE29" s="620"/>
      <c r="KJF29" s="620"/>
      <c r="KJG29" s="620"/>
      <c r="KJH29" s="620"/>
      <c r="KJI29" s="620"/>
      <c r="KJJ29" s="620"/>
      <c r="KJK29" s="620"/>
      <c r="KJL29" s="620"/>
      <c r="KJM29" s="620"/>
      <c r="KJN29" s="620"/>
      <c r="KJO29" s="620"/>
      <c r="KJP29" s="620"/>
      <c r="KJQ29" s="620"/>
      <c r="KJR29" s="620"/>
      <c r="KJS29" s="620"/>
      <c r="KJT29" s="620"/>
      <c r="KJU29" s="620"/>
      <c r="KJV29" s="620"/>
      <c r="KJW29" s="620"/>
      <c r="KJX29" s="620"/>
      <c r="KJY29" s="620"/>
      <c r="KJZ29" s="620"/>
      <c r="KKA29" s="620"/>
      <c r="KKB29" s="620"/>
      <c r="KKC29" s="620"/>
      <c r="KKD29" s="620"/>
      <c r="KKE29" s="620"/>
      <c r="KKF29" s="620"/>
      <c r="KKG29" s="620"/>
      <c r="KKH29" s="620"/>
      <c r="KKI29" s="620"/>
      <c r="KKJ29" s="620"/>
      <c r="KKK29" s="620"/>
      <c r="KKL29" s="620"/>
      <c r="KKM29" s="620"/>
      <c r="KKN29" s="620"/>
      <c r="KKO29" s="620"/>
      <c r="KKP29" s="620"/>
      <c r="KKQ29" s="620"/>
      <c r="KKR29" s="620"/>
      <c r="KKS29" s="620"/>
      <c r="KKT29" s="620"/>
      <c r="KKU29" s="620"/>
      <c r="KKV29" s="620"/>
      <c r="KKW29" s="620"/>
      <c r="KKX29" s="620"/>
      <c r="KKY29" s="620"/>
      <c r="KKZ29" s="620"/>
      <c r="KLA29" s="620"/>
      <c r="KLB29" s="620"/>
      <c r="KLC29" s="620"/>
      <c r="KLD29" s="620"/>
      <c r="KLE29" s="620"/>
      <c r="KLF29" s="620"/>
      <c r="KLG29" s="620"/>
      <c r="KLH29" s="620"/>
      <c r="KLI29" s="620"/>
      <c r="KLJ29" s="620"/>
      <c r="KLK29" s="620"/>
      <c r="KLL29" s="620"/>
      <c r="KLM29" s="620"/>
      <c r="KLN29" s="620"/>
      <c r="KLO29" s="620"/>
      <c r="KLP29" s="620"/>
      <c r="KLQ29" s="620"/>
      <c r="KLR29" s="620"/>
      <c r="KLS29" s="620"/>
      <c r="KLT29" s="620"/>
      <c r="KLU29" s="620"/>
      <c r="KLV29" s="620"/>
      <c r="KLW29" s="620"/>
      <c r="KLX29" s="620"/>
      <c r="KLY29" s="620"/>
      <c r="KLZ29" s="620"/>
      <c r="KMA29" s="620"/>
      <c r="KMB29" s="620"/>
      <c r="KMC29" s="620"/>
      <c r="KMD29" s="620"/>
      <c r="KME29" s="620"/>
      <c r="KMF29" s="620"/>
      <c r="KMG29" s="620"/>
      <c r="KMH29" s="620"/>
      <c r="KMI29" s="620"/>
      <c r="KMJ29" s="620"/>
      <c r="KMK29" s="620"/>
      <c r="KML29" s="620"/>
      <c r="KMM29" s="620"/>
      <c r="KMN29" s="620"/>
      <c r="KMO29" s="620"/>
      <c r="KMP29" s="620"/>
      <c r="KMQ29" s="620"/>
      <c r="KMR29" s="620"/>
      <c r="KMS29" s="620"/>
      <c r="KMT29" s="620"/>
      <c r="KMU29" s="620"/>
      <c r="KMV29" s="620"/>
      <c r="KMW29" s="620"/>
      <c r="KMX29" s="620"/>
      <c r="KMY29" s="620"/>
      <c r="KMZ29" s="620"/>
      <c r="KNA29" s="620"/>
      <c r="KNB29" s="620"/>
      <c r="KNC29" s="620"/>
      <c r="KND29" s="620"/>
      <c r="KNE29" s="620"/>
      <c r="KNF29" s="620"/>
      <c r="KNG29" s="620"/>
      <c r="KNH29" s="620"/>
      <c r="KNI29" s="620"/>
      <c r="KNJ29" s="620"/>
      <c r="KNK29" s="620"/>
      <c r="KNL29" s="620"/>
      <c r="KNM29" s="620"/>
      <c r="KNN29" s="620"/>
      <c r="KNO29" s="620"/>
      <c r="KNP29" s="620"/>
      <c r="KNQ29" s="620"/>
      <c r="KNR29" s="620"/>
      <c r="KNS29" s="620"/>
      <c r="KNT29" s="620"/>
      <c r="KNU29" s="620"/>
      <c r="KNV29" s="620"/>
      <c r="KNW29" s="620"/>
      <c r="KNX29" s="620"/>
      <c r="KNY29" s="620"/>
      <c r="KNZ29" s="620"/>
      <c r="KOA29" s="620"/>
      <c r="KOB29" s="620"/>
      <c r="KOC29" s="620"/>
      <c r="KOD29" s="620"/>
      <c r="KOE29" s="620"/>
      <c r="KOF29" s="620"/>
      <c r="KOG29" s="620"/>
      <c r="KOH29" s="620"/>
      <c r="KOI29" s="620"/>
      <c r="KOJ29" s="620"/>
      <c r="KOK29" s="620"/>
      <c r="KOL29" s="620"/>
      <c r="KOM29" s="620"/>
      <c r="KON29" s="620"/>
      <c r="KOO29" s="620"/>
      <c r="KOP29" s="620"/>
      <c r="KOQ29" s="620"/>
      <c r="KOR29" s="620"/>
      <c r="KOS29" s="620"/>
      <c r="KOT29" s="620"/>
      <c r="KOU29" s="620"/>
      <c r="KOV29" s="620"/>
      <c r="KOW29" s="620"/>
      <c r="KOX29" s="620"/>
      <c r="KOY29" s="620"/>
      <c r="KOZ29" s="620"/>
      <c r="KPA29" s="620"/>
      <c r="KPB29" s="620"/>
      <c r="KPC29" s="620"/>
      <c r="KPD29" s="620"/>
      <c r="KPE29" s="620"/>
      <c r="KPF29" s="620"/>
      <c r="KPG29" s="620"/>
      <c r="KPH29" s="620"/>
      <c r="KPI29" s="620"/>
      <c r="KPJ29" s="620"/>
      <c r="KPK29" s="620"/>
      <c r="KPL29" s="620"/>
      <c r="KPM29" s="620"/>
      <c r="KPN29" s="620"/>
      <c r="KPO29" s="620"/>
      <c r="KPP29" s="620"/>
      <c r="KPQ29" s="620"/>
      <c r="KPR29" s="620"/>
      <c r="KPS29" s="620"/>
      <c r="KPT29" s="620"/>
      <c r="KPU29" s="620"/>
      <c r="KPV29" s="620"/>
      <c r="KPW29" s="620"/>
      <c r="KPX29" s="620"/>
      <c r="KPY29" s="620"/>
      <c r="KPZ29" s="620"/>
      <c r="KQA29" s="620"/>
      <c r="KQB29" s="620"/>
      <c r="KQC29" s="620"/>
      <c r="KQD29" s="620"/>
      <c r="KQE29" s="620"/>
      <c r="KQF29" s="620"/>
      <c r="KQG29" s="620"/>
      <c r="KQH29" s="620"/>
      <c r="KQI29" s="620"/>
      <c r="KQJ29" s="620"/>
      <c r="KQK29" s="620"/>
      <c r="KQL29" s="620"/>
      <c r="KQM29" s="620"/>
      <c r="KQN29" s="620"/>
      <c r="KQO29" s="620"/>
      <c r="KQP29" s="620"/>
      <c r="KQQ29" s="620"/>
      <c r="KQR29" s="620"/>
      <c r="KQS29" s="620"/>
      <c r="KQT29" s="620"/>
      <c r="KQU29" s="620"/>
      <c r="KQV29" s="620"/>
      <c r="KQW29" s="620"/>
      <c r="KQX29" s="620"/>
      <c r="KQY29" s="620"/>
      <c r="KQZ29" s="620"/>
      <c r="KRA29" s="620"/>
      <c r="KRB29" s="620"/>
      <c r="KRC29" s="620"/>
      <c r="KRD29" s="620"/>
      <c r="KRE29" s="620"/>
      <c r="KRF29" s="620"/>
      <c r="KRG29" s="620"/>
      <c r="KRH29" s="620"/>
      <c r="KRI29" s="620"/>
      <c r="KRJ29" s="620"/>
      <c r="KRK29" s="620"/>
      <c r="KRL29" s="620"/>
      <c r="KRM29" s="620"/>
      <c r="KRN29" s="620"/>
      <c r="KRO29" s="620"/>
      <c r="KRP29" s="620"/>
      <c r="KRQ29" s="620"/>
      <c r="KRR29" s="620"/>
      <c r="KRS29" s="620"/>
      <c r="KRT29" s="620"/>
      <c r="KRU29" s="620"/>
      <c r="KRV29" s="620"/>
      <c r="KRW29" s="620"/>
      <c r="KRX29" s="620"/>
      <c r="KRY29" s="620"/>
      <c r="KRZ29" s="620"/>
      <c r="KSA29" s="620"/>
      <c r="KSB29" s="620"/>
      <c r="KSC29" s="620"/>
      <c r="KSD29" s="620"/>
      <c r="KSE29" s="620"/>
      <c r="KSF29" s="620"/>
      <c r="KSG29" s="620"/>
      <c r="KSH29" s="620"/>
      <c r="KSI29" s="620"/>
      <c r="KSJ29" s="620"/>
      <c r="KSK29" s="620"/>
      <c r="KSL29" s="620"/>
      <c r="KSM29" s="620"/>
      <c r="KSN29" s="620"/>
      <c r="KSO29" s="620"/>
      <c r="KSP29" s="620"/>
      <c r="KSQ29" s="620"/>
      <c r="KSR29" s="620"/>
      <c r="KSS29" s="620"/>
      <c r="KST29" s="620"/>
      <c r="KSU29" s="620"/>
      <c r="KSV29" s="620"/>
      <c r="KSW29" s="620"/>
      <c r="KSX29" s="620"/>
      <c r="KSY29" s="620"/>
      <c r="KSZ29" s="620"/>
      <c r="KTA29" s="620"/>
      <c r="KTB29" s="620"/>
      <c r="KTC29" s="620"/>
      <c r="KTD29" s="620"/>
      <c r="KTE29" s="620"/>
      <c r="KTF29" s="620"/>
      <c r="KTG29" s="620"/>
      <c r="KTH29" s="620"/>
      <c r="KTI29" s="620"/>
      <c r="KTJ29" s="620"/>
      <c r="KTK29" s="620"/>
      <c r="KTL29" s="620"/>
      <c r="KTM29" s="620"/>
      <c r="KTN29" s="620"/>
      <c r="KTO29" s="620"/>
      <c r="KTP29" s="620"/>
      <c r="KTQ29" s="620"/>
      <c r="KTR29" s="620"/>
      <c r="KTS29" s="620"/>
      <c r="KTT29" s="620"/>
      <c r="KTU29" s="620"/>
      <c r="KTV29" s="620"/>
      <c r="KTW29" s="620"/>
      <c r="KTX29" s="620"/>
      <c r="KTY29" s="620"/>
      <c r="KTZ29" s="620"/>
      <c r="KUA29" s="620"/>
      <c r="KUB29" s="620"/>
      <c r="KUC29" s="620"/>
      <c r="KUD29" s="620"/>
      <c r="KUE29" s="620"/>
      <c r="KUF29" s="620"/>
      <c r="KUG29" s="620"/>
      <c r="KUH29" s="620"/>
      <c r="KUI29" s="620"/>
      <c r="KUJ29" s="620"/>
      <c r="KUK29" s="620"/>
      <c r="KUL29" s="620"/>
      <c r="KUM29" s="620"/>
      <c r="KUN29" s="620"/>
      <c r="KUO29" s="620"/>
      <c r="KUP29" s="620"/>
      <c r="KUQ29" s="620"/>
      <c r="KUR29" s="620"/>
      <c r="KUS29" s="620"/>
      <c r="KUT29" s="620"/>
      <c r="KUU29" s="620"/>
      <c r="KUV29" s="620"/>
      <c r="KUW29" s="620"/>
      <c r="KUX29" s="620"/>
      <c r="KUY29" s="620"/>
      <c r="KUZ29" s="620"/>
      <c r="KVA29" s="620"/>
      <c r="KVB29" s="620"/>
      <c r="KVC29" s="620"/>
      <c r="KVD29" s="620"/>
      <c r="KVE29" s="620"/>
      <c r="KVF29" s="620"/>
      <c r="KVG29" s="620"/>
      <c r="KVH29" s="620"/>
      <c r="KVI29" s="620"/>
      <c r="KVJ29" s="620"/>
      <c r="KVK29" s="620"/>
      <c r="KVL29" s="620"/>
      <c r="KVM29" s="620"/>
      <c r="KVN29" s="620"/>
      <c r="KVO29" s="620"/>
      <c r="KVP29" s="620"/>
      <c r="KVQ29" s="620"/>
      <c r="KVR29" s="620"/>
      <c r="KVS29" s="620"/>
      <c r="KVT29" s="620"/>
      <c r="KVU29" s="620"/>
      <c r="KVV29" s="620"/>
      <c r="KVW29" s="620"/>
      <c r="KVX29" s="620"/>
      <c r="KVY29" s="620"/>
      <c r="KVZ29" s="620"/>
      <c r="KWA29" s="620"/>
      <c r="KWB29" s="620"/>
      <c r="KWC29" s="620"/>
      <c r="KWD29" s="620"/>
      <c r="KWE29" s="620"/>
      <c r="KWF29" s="620"/>
      <c r="KWG29" s="620"/>
      <c r="KWH29" s="620"/>
      <c r="KWI29" s="620"/>
      <c r="KWJ29" s="620"/>
      <c r="KWK29" s="620"/>
      <c r="KWL29" s="620"/>
      <c r="KWM29" s="620"/>
      <c r="KWN29" s="620"/>
      <c r="KWO29" s="620"/>
      <c r="KWP29" s="620"/>
      <c r="KWQ29" s="620"/>
      <c r="KWR29" s="620"/>
      <c r="KWS29" s="620"/>
      <c r="KWT29" s="620"/>
      <c r="KWU29" s="620"/>
      <c r="KWV29" s="620"/>
      <c r="KWW29" s="620"/>
      <c r="KWX29" s="620"/>
      <c r="KWY29" s="620"/>
      <c r="KWZ29" s="620"/>
      <c r="KXA29" s="620"/>
      <c r="KXB29" s="620"/>
      <c r="KXC29" s="620"/>
      <c r="KXD29" s="620"/>
      <c r="KXE29" s="620"/>
      <c r="KXF29" s="620"/>
      <c r="KXG29" s="620"/>
      <c r="KXH29" s="620"/>
      <c r="KXI29" s="620"/>
      <c r="KXJ29" s="620"/>
      <c r="KXK29" s="620"/>
      <c r="KXL29" s="620"/>
      <c r="KXM29" s="620"/>
      <c r="KXN29" s="620"/>
      <c r="KXO29" s="620"/>
      <c r="KXP29" s="620"/>
      <c r="KXQ29" s="620"/>
      <c r="KXR29" s="620"/>
      <c r="KXS29" s="620"/>
      <c r="KXT29" s="620"/>
      <c r="KXU29" s="620"/>
      <c r="KXV29" s="620"/>
      <c r="KXW29" s="620"/>
      <c r="KXX29" s="620"/>
      <c r="KXY29" s="620"/>
      <c r="KXZ29" s="620"/>
      <c r="KYA29" s="620"/>
      <c r="KYB29" s="620"/>
      <c r="KYC29" s="620"/>
      <c r="KYD29" s="620"/>
      <c r="KYE29" s="620"/>
      <c r="KYF29" s="620"/>
      <c r="KYG29" s="620"/>
      <c r="KYH29" s="620"/>
      <c r="KYI29" s="620"/>
      <c r="KYJ29" s="620"/>
      <c r="KYK29" s="620"/>
      <c r="KYL29" s="620"/>
      <c r="KYM29" s="620"/>
      <c r="KYN29" s="620"/>
      <c r="KYO29" s="620"/>
      <c r="KYP29" s="620"/>
      <c r="KYQ29" s="620"/>
      <c r="KYR29" s="620"/>
      <c r="KYS29" s="620"/>
      <c r="KYT29" s="620"/>
      <c r="KYU29" s="620"/>
      <c r="KYV29" s="620"/>
      <c r="KYW29" s="620"/>
      <c r="KYX29" s="620"/>
      <c r="KYY29" s="620"/>
      <c r="KYZ29" s="620"/>
      <c r="KZA29" s="620"/>
      <c r="KZB29" s="620"/>
      <c r="KZC29" s="620"/>
      <c r="KZD29" s="620"/>
      <c r="KZE29" s="620"/>
      <c r="KZF29" s="620"/>
      <c r="KZG29" s="620"/>
      <c r="KZH29" s="620"/>
      <c r="KZI29" s="620"/>
      <c r="KZJ29" s="620"/>
      <c r="KZK29" s="620"/>
      <c r="KZL29" s="620"/>
      <c r="KZM29" s="620"/>
      <c r="KZN29" s="620"/>
      <c r="KZO29" s="620"/>
      <c r="KZP29" s="620"/>
      <c r="KZQ29" s="620"/>
      <c r="KZR29" s="620"/>
      <c r="KZS29" s="620"/>
      <c r="KZT29" s="620"/>
      <c r="KZU29" s="620"/>
      <c r="KZV29" s="620"/>
      <c r="KZW29" s="620"/>
      <c r="KZX29" s="620"/>
      <c r="KZY29" s="620"/>
      <c r="KZZ29" s="620"/>
      <c r="LAA29" s="620"/>
      <c r="LAB29" s="620"/>
      <c r="LAC29" s="620"/>
      <c r="LAD29" s="620"/>
      <c r="LAE29" s="620"/>
      <c r="LAF29" s="620"/>
      <c r="LAG29" s="620"/>
      <c r="LAH29" s="620"/>
      <c r="LAI29" s="620"/>
      <c r="LAJ29" s="620"/>
      <c r="LAK29" s="620"/>
      <c r="LAL29" s="620"/>
      <c r="LAM29" s="620"/>
      <c r="LAN29" s="620"/>
      <c r="LAO29" s="620"/>
      <c r="LAP29" s="620"/>
      <c r="LAQ29" s="620"/>
      <c r="LAR29" s="620"/>
      <c r="LAS29" s="620"/>
      <c r="LAT29" s="620"/>
      <c r="LAU29" s="620"/>
      <c r="LAV29" s="620"/>
      <c r="LAW29" s="620"/>
      <c r="LAX29" s="620"/>
      <c r="LAY29" s="620"/>
      <c r="LAZ29" s="620"/>
      <c r="LBA29" s="620"/>
      <c r="LBB29" s="620"/>
      <c r="LBC29" s="620"/>
      <c r="LBD29" s="620"/>
      <c r="LBE29" s="620"/>
      <c r="LBF29" s="620"/>
      <c r="LBG29" s="620"/>
      <c r="LBH29" s="620"/>
      <c r="LBI29" s="620"/>
      <c r="LBJ29" s="620"/>
      <c r="LBK29" s="620"/>
      <c r="LBL29" s="620"/>
      <c r="LBM29" s="620"/>
      <c r="LBN29" s="620"/>
      <c r="LBO29" s="620"/>
      <c r="LBP29" s="620"/>
      <c r="LBQ29" s="620"/>
      <c r="LBR29" s="620"/>
      <c r="LBS29" s="620"/>
      <c r="LBT29" s="620"/>
      <c r="LBU29" s="620"/>
      <c r="LBV29" s="620"/>
      <c r="LBW29" s="620"/>
      <c r="LBX29" s="620"/>
      <c r="LBY29" s="620"/>
      <c r="LBZ29" s="620"/>
      <c r="LCA29" s="620"/>
      <c r="LCB29" s="620"/>
      <c r="LCC29" s="620"/>
      <c r="LCD29" s="620"/>
      <c r="LCE29" s="620"/>
      <c r="LCF29" s="620"/>
      <c r="LCG29" s="620"/>
      <c r="LCH29" s="620"/>
      <c r="LCI29" s="620"/>
      <c r="LCJ29" s="620"/>
      <c r="LCK29" s="620"/>
      <c r="LCL29" s="620"/>
      <c r="LCM29" s="620"/>
      <c r="LCN29" s="620"/>
      <c r="LCO29" s="620"/>
      <c r="LCP29" s="620"/>
      <c r="LCQ29" s="620"/>
      <c r="LCR29" s="620"/>
      <c r="LCS29" s="620"/>
      <c r="LCT29" s="620"/>
      <c r="LCU29" s="620"/>
      <c r="LCV29" s="620"/>
      <c r="LCW29" s="620"/>
      <c r="LCX29" s="620"/>
      <c r="LCY29" s="620"/>
      <c r="LCZ29" s="620"/>
      <c r="LDA29" s="620"/>
      <c r="LDB29" s="620"/>
      <c r="LDC29" s="620"/>
      <c r="LDD29" s="620"/>
      <c r="LDE29" s="620"/>
      <c r="LDF29" s="620"/>
      <c r="LDG29" s="620"/>
      <c r="LDH29" s="620"/>
      <c r="LDI29" s="620"/>
      <c r="LDJ29" s="620"/>
      <c r="LDK29" s="620"/>
      <c r="LDL29" s="620"/>
      <c r="LDM29" s="620"/>
      <c r="LDN29" s="620"/>
      <c r="LDO29" s="620"/>
      <c r="LDP29" s="620"/>
      <c r="LDQ29" s="620"/>
      <c r="LDR29" s="620"/>
      <c r="LDS29" s="620"/>
      <c r="LDT29" s="620"/>
      <c r="LDU29" s="620"/>
      <c r="LDV29" s="620"/>
      <c r="LDW29" s="620"/>
      <c r="LDX29" s="620"/>
      <c r="LDY29" s="620"/>
      <c r="LDZ29" s="620"/>
      <c r="LEA29" s="620"/>
      <c r="LEB29" s="620"/>
      <c r="LEC29" s="620"/>
      <c r="LED29" s="620"/>
      <c r="LEE29" s="620"/>
      <c r="LEF29" s="620"/>
      <c r="LEG29" s="620"/>
      <c r="LEH29" s="620"/>
      <c r="LEI29" s="620"/>
      <c r="LEJ29" s="620"/>
      <c r="LEK29" s="620"/>
      <c r="LEL29" s="620"/>
      <c r="LEM29" s="620"/>
      <c r="LEN29" s="620"/>
      <c r="LEO29" s="620"/>
      <c r="LEP29" s="620"/>
      <c r="LEQ29" s="620"/>
      <c r="LER29" s="620"/>
      <c r="LES29" s="620"/>
      <c r="LET29" s="620"/>
      <c r="LEU29" s="620"/>
      <c r="LEV29" s="620"/>
      <c r="LEW29" s="620"/>
      <c r="LEX29" s="620"/>
      <c r="LEY29" s="620"/>
      <c r="LEZ29" s="620"/>
      <c r="LFA29" s="620"/>
      <c r="LFB29" s="620"/>
      <c r="LFC29" s="620"/>
      <c r="LFD29" s="620"/>
      <c r="LFE29" s="620"/>
      <c r="LFF29" s="620"/>
      <c r="LFG29" s="620"/>
      <c r="LFH29" s="620"/>
      <c r="LFI29" s="620"/>
      <c r="LFJ29" s="620"/>
      <c r="LFK29" s="620"/>
      <c r="LFL29" s="620"/>
      <c r="LFM29" s="620"/>
      <c r="LFN29" s="620"/>
      <c r="LFO29" s="620"/>
      <c r="LFP29" s="620"/>
      <c r="LFQ29" s="620"/>
      <c r="LFR29" s="620"/>
      <c r="LFS29" s="620"/>
      <c r="LFT29" s="620"/>
      <c r="LFU29" s="620"/>
      <c r="LFV29" s="620"/>
      <c r="LFW29" s="620"/>
      <c r="LFX29" s="620"/>
      <c r="LFY29" s="620"/>
      <c r="LFZ29" s="620"/>
      <c r="LGA29" s="620"/>
      <c r="LGB29" s="620"/>
      <c r="LGC29" s="620"/>
      <c r="LGD29" s="620"/>
      <c r="LGE29" s="620"/>
      <c r="LGF29" s="620"/>
      <c r="LGG29" s="620"/>
      <c r="LGH29" s="620"/>
      <c r="LGI29" s="620"/>
      <c r="LGJ29" s="620"/>
      <c r="LGK29" s="620"/>
      <c r="LGL29" s="620"/>
      <c r="LGM29" s="620"/>
      <c r="LGN29" s="620"/>
      <c r="LGO29" s="620"/>
      <c r="LGP29" s="620"/>
      <c r="LGQ29" s="620"/>
      <c r="LGR29" s="620"/>
      <c r="LGS29" s="620"/>
      <c r="LGT29" s="620"/>
      <c r="LGU29" s="620"/>
      <c r="LGV29" s="620"/>
      <c r="LGW29" s="620"/>
      <c r="LGX29" s="620"/>
      <c r="LGY29" s="620"/>
      <c r="LGZ29" s="620"/>
      <c r="LHA29" s="620"/>
      <c r="LHB29" s="620"/>
      <c r="LHC29" s="620"/>
      <c r="LHD29" s="620"/>
      <c r="LHE29" s="620"/>
      <c r="LHF29" s="620"/>
      <c r="LHG29" s="620"/>
      <c r="LHH29" s="620"/>
      <c r="LHI29" s="620"/>
      <c r="LHJ29" s="620"/>
      <c r="LHK29" s="620"/>
      <c r="LHL29" s="620"/>
      <c r="LHM29" s="620"/>
      <c r="LHN29" s="620"/>
      <c r="LHO29" s="620"/>
      <c r="LHP29" s="620"/>
      <c r="LHQ29" s="620"/>
      <c r="LHR29" s="620"/>
      <c r="LHS29" s="620"/>
      <c r="LHT29" s="620"/>
      <c r="LHU29" s="620"/>
      <c r="LHV29" s="620"/>
      <c r="LHW29" s="620"/>
      <c r="LHX29" s="620"/>
      <c r="LHY29" s="620"/>
      <c r="LHZ29" s="620"/>
      <c r="LIA29" s="620"/>
      <c r="LIB29" s="620"/>
      <c r="LIC29" s="620"/>
      <c r="LID29" s="620"/>
      <c r="LIE29" s="620"/>
      <c r="LIF29" s="620"/>
      <c r="LIG29" s="620"/>
      <c r="LIH29" s="620"/>
      <c r="LII29" s="620"/>
      <c r="LIJ29" s="620"/>
      <c r="LIK29" s="620"/>
      <c r="LIL29" s="620"/>
      <c r="LIM29" s="620"/>
      <c r="LIN29" s="620"/>
      <c r="LIO29" s="620"/>
      <c r="LIP29" s="620"/>
      <c r="LIQ29" s="620"/>
      <c r="LIR29" s="620"/>
      <c r="LIS29" s="620"/>
      <c r="LIT29" s="620"/>
      <c r="LIU29" s="620"/>
      <c r="LIV29" s="620"/>
      <c r="LIW29" s="620"/>
      <c r="LIX29" s="620"/>
      <c r="LIY29" s="620"/>
      <c r="LIZ29" s="620"/>
      <c r="LJA29" s="620"/>
      <c r="LJB29" s="620"/>
      <c r="LJC29" s="620"/>
      <c r="LJD29" s="620"/>
      <c r="LJE29" s="620"/>
      <c r="LJF29" s="620"/>
      <c r="LJG29" s="620"/>
      <c r="LJH29" s="620"/>
      <c r="LJI29" s="620"/>
      <c r="LJJ29" s="620"/>
      <c r="LJK29" s="620"/>
      <c r="LJL29" s="620"/>
      <c r="LJM29" s="620"/>
      <c r="LJN29" s="620"/>
      <c r="LJO29" s="620"/>
      <c r="LJP29" s="620"/>
      <c r="LJQ29" s="620"/>
      <c r="LJR29" s="620"/>
      <c r="LJS29" s="620"/>
      <c r="LJT29" s="620"/>
      <c r="LJU29" s="620"/>
      <c r="LJV29" s="620"/>
      <c r="LJW29" s="620"/>
      <c r="LJX29" s="620"/>
      <c r="LJY29" s="620"/>
      <c r="LJZ29" s="620"/>
      <c r="LKA29" s="620"/>
      <c r="LKB29" s="620"/>
      <c r="LKC29" s="620"/>
      <c r="LKD29" s="620"/>
      <c r="LKE29" s="620"/>
      <c r="LKF29" s="620"/>
      <c r="LKG29" s="620"/>
      <c r="LKH29" s="620"/>
      <c r="LKI29" s="620"/>
      <c r="LKJ29" s="620"/>
      <c r="LKK29" s="620"/>
      <c r="LKL29" s="620"/>
      <c r="LKM29" s="620"/>
      <c r="LKN29" s="620"/>
      <c r="LKO29" s="620"/>
      <c r="LKP29" s="620"/>
      <c r="LKQ29" s="620"/>
      <c r="LKR29" s="620"/>
      <c r="LKS29" s="620"/>
      <c r="LKT29" s="620"/>
      <c r="LKU29" s="620"/>
      <c r="LKV29" s="620"/>
      <c r="LKW29" s="620"/>
      <c r="LKX29" s="620"/>
      <c r="LKY29" s="620"/>
      <c r="LKZ29" s="620"/>
      <c r="LLA29" s="620"/>
      <c r="LLB29" s="620"/>
      <c r="LLC29" s="620"/>
      <c r="LLD29" s="620"/>
      <c r="LLE29" s="620"/>
      <c r="LLF29" s="620"/>
      <c r="LLG29" s="620"/>
      <c r="LLH29" s="620"/>
      <c r="LLI29" s="620"/>
      <c r="LLJ29" s="620"/>
      <c r="LLK29" s="620"/>
      <c r="LLL29" s="620"/>
      <c r="LLM29" s="620"/>
      <c r="LLN29" s="620"/>
      <c r="LLO29" s="620"/>
      <c r="LLP29" s="620"/>
      <c r="LLQ29" s="620"/>
      <c r="LLR29" s="620"/>
      <c r="LLS29" s="620"/>
      <c r="LLT29" s="620"/>
      <c r="LLU29" s="620"/>
      <c r="LLV29" s="620"/>
      <c r="LLW29" s="620"/>
      <c r="LLX29" s="620"/>
      <c r="LLY29" s="620"/>
      <c r="LLZ29" s="620"/>
      <c r="LMA29" s="620"/>
      <c r="LMB29" s="620"/>
      <c r="LMC29" s="620"/>
      <c r="LMD29" s="620"/>
      <c r="LME29" s="620"/>
      <c r="LMF29" s="620"/>
      <c r="LMG29" s="620"/>
      <c r="LMH29" s="620"/>
      <c r="LMI29" s="620"/>
      <c r="LMJ29" s="620"/>
      <c r="LMK29" s="620"/>
      <c r="LML29" s="620"/>
      <c r="LMM29" s="620"/>
      <c r="LMN29" s="620"/>
      <c r="LMO29" s="620"/>
      <c r="LMP29" s="620"/>
      <c r="LMQ29" s="620"/>
      <c r="LMR29" s="620"/>
      <c r="LMS29" s="620"/>
      <c r="LMT29" s="620"/>
      <c r="LMU29" s="620"/>
      <c r="LMV29" s="620"/>
      <c r="LMW29" s="620"/>
      <c r="LMX29" s="620"/>
      <c r="LMY29" s="620"/>
      <c r="LMZ29" s="620"/>
      <c r="LNA29" s="620"/>
      <c r="LNB29" s="620"/>
      <c r="LNC29" s="620"/>
      <c r="LND29" s="620"/>
      <c r="LNE29" s="620"/>
      <c r="LNF29" s="620"/>
      <c r="LNG29" s="620"/>
      <c r="LNH29" s="620"/>
      <c r="LNI29" s="620"/>
      <c r="LNJ29" s="620"/>
      <c r="LNK29" s="620"/>
      <c r="LNL29" s="620"/>
      <c r="LNM29" s="620"/>
      <c r="LNN29" s="620"/>
      <c r="LNO29" s="620"/>
      <c r="LNP29" s="620"/>
      <c r="LNQ29" s="620"/>
      <c r="LNR29" s="620"/>
      <c r="LNS29" s="620"/>
      <c r="LNT29" s="620"/>
      <c r="LNU29" s="620"/>
      <c r="LNV29" s="620"/>
      <c r="LNW29" s="620"/>
      <c r="LNX29" s="620"/>
      <c r="LNY29" s="620"/>
      <c r="LNZ29" s="620"/>
      <c r="LOA29" s="620"/>
      <c r="LOB29" s="620"/>
      <c r="LOC29" s="620"/>
      <c r="LOD29" s="620"/>
      <c r="LOE29" s="620"/>
      <c r="LOF29" s="620"/>
      <c r="LOG29" s="620"/>
      <c r="LOH29" s="620"/>
      <c r="LOI29" s="620"/>
      <c r="LOJ29" s="620"/>
      <c r="LOK29" s="620"/>
      <c r="LOL29" s="620"/>
      <c r="LOM29" s="620"/>
      <c r="LON29" s="620"/>
      <c r="LOO29" s="620"/>
      <c r="LOP29" s="620"/>
      <c r="LOQ29" s="620"/>
      <c r="LOR29" s="620"/>
      <c r="LOS29" s="620"/>
      <c r="LOT29" s="620"/>
      <c r="LOU29" s="620"/>
      <c r="LOV29" s="620"/>
      <c r="LOW29" s="620"/>
      <c r="LOX29" s="620"/>
      <c r="LOY29" s="620"/>
      <c r="LOZ29" s="620"/>
      <c r="LPA29" s="620"/>
      <c r="LPB29" s="620"/>
      <c r="LPC29" s="620"/>
      <c r="LPD29" s="620"/>
      <c r="LPE29" s="620"/>
      <c r="LPF29" s="620"/>
      <c r="LPG29" s="620"/>
      <c r="LPH29" s="620"/>
      <c r="LPI29" s="620"/>
      <c r="LPJ29" s="620"/>
      <c r="LPK29" s="620"/>
      <c r="LPL29" s="620"/>
      <c r="LPM29" s="620"/>
      <c r="LPN29" s="620"/>
      <c r="LPO29" s="620"/>
      <c r="LPP29" s="620"/>
      <c r="LPQ29" s="620"/>
      <c r="LPR29" s="620"/>
      <c r="LPS29" s="620"/>
      <c r="LPT29" s="620"/>
      <c r="LPU29" s="620"/>
      <c r="LPV29" s="620"/>
      <c r="LPW29" s="620"/>
      <c r="LPX29" s="620"/>
      <c r="LPY29" s="620"/>
      <c r="LPZ29" s="620"/>
      <c r="LQA29" s="620"/>
      <c r="LQB29" s="620"/>
      <c r="LQC29" s="620"/>
      <c r="LQD29" s="620"/>
      <c r="LQE29" s="620"/>
      <c r="LQF29" s="620"/>
      <c r="LQG29" s="620"/>
      <c r="LQH29" s="620"/>
      <c r="LQI29" s="620"/>
      <c r="LQJ29" s="620"/>
      <c r="LQK29" s="620"/>
      <c r="LQL29" s="620"/>
      <c r="LQM29" s="620"/>
      <c r="LQN29" s="620"/>
      <c r="LQO29" s="620"/>
      <c r="LQP29" s="620"/>
      <c r="LQQ29" s="620"/>
      <c r="LQR29" s="620"/>
      <c r="LQS29" s="620"/>
      <c r="LQT29" s="620"/>
      <c r="LQU29" s="620"/>
      <c r="LQV29" s="620"/>
      <c r="LQW29" s="620"/>
      <c r="LQX29" s="620"/>
      <c r="LQY29" s="620"/>
      <c r="LQZ29" s="620"/>
      <c r="LRA29" s="620"/>
      <c r="LRB29" s="620"/>
      <c r="LRC29" s="620"/>
      <c r="LRD29" s="620"/>
      <c r="LRE29" s="620"/>
      <c r="LRF29" s="620"/>
      <c r="LRG29" s="620"/>
      <c r="LRH29" s="620"/>
      <c r="LRI29" s="620"/>
      <c r="LRJ29" s="620"/>
      <c r="LRK29" s="620"/>
      <c r="LRL29" s="620"/>
      <c r="LRM29" s="620"/>
      <c r="LRN29" s="620"/>
      <c r="LRO29" s="620"/>
      <c r="LRP29" s="620"/>
      <c r="LRQ29" s="620"/>
      <c r="LRR29" s="620"/>
      <c r="LRS29" s="620"/>
      <c r="LRT29" s="620"/>
      <c r="LRU29" s="620"/>
      <c r="LRV29" s="620"/>
      <c r="LRW29" s="620"/>
      <c r="LRX29" s="620"/>
      <c r="LRY29" s="620"/>
      <c r="LRZ29" s="620"/>
      <c r="LSA29" s="620"/>
      <c r="LSB29" s="620"/>
      <c r="LSC29" s="620"/>
      <c r="LSD29" s="620"/>
      <c r="LSE29" s="620"/>
      <c r="LSF29" s="620"/>
      <c r="LSG29" s="620"/>
      <c r="LSH29" s="620"/>
      <c r="LSI29" s="620"/>
      <c r="LSJ29" s="620"/>
      <c r="LSK29" s="620"/>
      <c r="LSL29" s="620"/>
      <c r="LSM29" s="620"/>
      <c r="LSN29" s="620"/>
      <c r="LSO29" s="620"/>
      <c r="LSP29" s="620"/>
      <c r="LSQ29" s="620"/>
      <c r="LSR29" s="620"/>
      <c r="LSS29" s="620"/>
      <c r="LST29" s="620"/>
      <c r="LSU29" s="620"/>
      <c r="LSV29" s="620"/>
      <c r="LSW29" s="620"/>
      <c r="LSX29" s="620"/>
      <c r="LSY29" s="620"/>
      <c r="LSZ29" s="620"/>
      <c r="LTA29" s="620"/>
      <c r="LTB29" s="620"/>
      <c r="LTC29" s="620"/>
      <c r="LTD29" s="620"/>
      <c r="LTE29" s="620"/>
      <c r="LTF29" s="620"/>
      <c r="LTG29" s="620"/>
      <c r="LTH29" s="620"/>
      <c r="LTI29" s="620"/>
      <c r="LTJ29" s="620"/>
      <c r="LTK29" s="620"/>
      <c r="LTL29" s="620"/>
      <c r="LTM29" s="620"/>
      <c r="LTN29" s="620"/>
      <c r="LTO29" s="620"/>
      <c r="LTP29" s="620"/>
      <c r="LTQ29" s="620"/>
      <c r="LTR29" s="620"/>
      <c r="LTS29" s="620"/>
      <c r="LTT29" s="620"/>
      <c r="LTU29" s="620"/>
      <c r="LTV29" s="620"/>
      <c r="LTW29" s="620"/>
      <c r="LTX29" s="620"/>
      <c r="LTY29" s="620"/>
      <c r="LTZ29" s="620"/>
      <c r="LUA29" s="620"/>
      <c r="LUB29" s="620"/>
      <c r="LUC29" s="620"/>
      <c r="LUD29" s="620"/>
      <c r="LUE29" s="620"/>
      <c r="LUF29" s="620"/>
      <c r="LUG29" s="620"/>
      <c r="LUH29" s="620"/>
      <c r="LUI29" s="620"/>
      <c r="LUJ29" s="620"/>
      <c r="LUK29" s="620"/>
      <c r="LUL29" s="620"/>
      <c r="LUM29" s="620"/>
      <c r="LUN29" s="620"/>
      <c r="LUO29" s="620"/>
      <c r="LUP29" s="620"/>
      <c r="LUQ29" s="620"/>
      <c r="LUR29" s="620"/>
      <c r="LUS29" s="620"/>
      <c r="LUT29" s="620"/>
      <c r="LUU29" s="620"/>
      <c r="LUV29" s="620"/>
      <c r="LUW29" s="620"/>
      <c r="LUX29" s="620"/>
      <c r="LUY29" s="620"/>
      <c r="LUZ29" s="620"/>
      <c r="LVA29" s="620"/>
      <c r="LVB29" s="620"/>
      <c r="LVC29" s="620"/>
      <c r="LVD29" s="620"/>
      <c r="LVE29" s="620"/>
      <c r="LVF29" s="620"/>
      <c r="LVG29" s="620"/>
      <c r="LVH29" s="620"/>
      <c r="LVI29" s="620"/>
      <c r="LVJ29" s="620"/>
      <c r="LVK29" s="620"/>
      <c r="LVL29" s="620"/>
      <c r="LVM29" s="620"/>
      <c r="LVN29" s="620"/>
      <c r="LVO29" s="620"/>
      <c r="LVP29" s="620"/>
      <c r="LVQ29" s="620"/>
      <c r="LVR29" s="620"/>
      <c r="LVS29" s="620"/>
      <c r="LVT29" s="620"/>
      <c r="LVU29" s="620"/>
      <c r="LVV29" s="620"/>
      <c r="LVW29" s="620"/>
      <c r="LVX29" s="620"/>
      <c r="LVY29" s="620"/>
      <c r="LVZ29" s="620"/>
      <c r="LWA29" s="620"/>
      <c r="LWB29" s="620"/>
      <c r="LWC29" s="620"/>
      <c r="LWD29" s="620"/>
      <c r="LWE29" s="620"/>
      <c r="LWF29" s="620"/>
      <c r="LWG29" s="620"/>
      <c r="LWH29" s="620"/>
      <c r="LWI29" s="620"/>
      <c r="LWJ29" s="620"/>
      <c r="LWK29" s="620"/>
      <c r="LWL29" s="620"/>
      <c r="LWM29" s="620"/>
      <c r="LWN29" s="620"/>
      <c r="LWO29" s="620"/>
      <c r="LWP29" s="620"/>
      <c r="LWQ29" s="620"/>
      <c r="LWR29" s="620"/>
      <c r="LWS29" s="620"/>
      <c r="LWT29" s="620"/>
      <c r="LWU29" s="620"/>
      <c r="LWV29" s="620"/>
      <c r="LWW29" s="620"/>
      <c r="LWX29" s="620"/>
      <c r="LWY29" s="620"/>
      <c r="LWZ29" s="620"/>
      <c r="LXA29" s="620"/>
      <c r="LXB29" s="620"/>
      <c r="LXC29" s="620"/>
      <c r="LXD29" s="620"/>
      <c r="LXE29" s="620"/>
      <c r="LXF29" s="620"/>
      <c r="LXG29" s="620"/>
      <c r="LXH29" s="620"/>
      <c r="LXI29" s="620"/>
      <c r="LXJ29" s="620"/>
      <c r="LXK29" s="620"/>
      <c r="LXL29" s="620"/>
      <c r="LXM29" s="620"/>
      <c r="LXN29" s="620"/>
      <c r="LXO29" s="620"/>
      <c r="LXP29" s="620"/>
      <c r="LXQ29" s="620"/>
      <c r="LXR29" s="620"/>
      <c r="LXS29" s="620"/>
      <c r="LXT29" s="620"/>
      <c r="LXU29" s="620"/>
      <c r="LXV29" s="620"/>
      <c r="LXW29" s="620"/>
      <c r="LXX29" s="620"/>
      <c r="LXY29" s="620"/>
      <c r="LXZ29" s="620"/>
      <c r="LYA29" s="620"/>
      <c r="LYB29" s="620"/>
      <c r="LYC29" s="620"/>
      <c r="LYD29" s="620"/>
      <c r="LYE29" s="620"/>
      <c r="LYF29" s="620"/>
      <c r="LYG29" s="620"/>
      <c r="LYH29" s="620"/>
      <c r="LYI29" s="620"/>
      <c r="LYJ29" s="620"/>
      <c r="LYK29" s="620"/>
      <c r="LYL29" s="620"/>
      <c r="LYM29" s="620"/>
      <c r="LYN29" s="620"/>
      <c r="LYO29" s="620"/>
      <c r="LYP29" s="620"/>
      <c r="LYQ29" s="620"/>
      <c r="LYR29" s="620"/>
      <c r="LYS29" s="620"/>
      <c r="LYT29" s="620"/>
      <c r="LYU29" s="620"/>
      <c r="LYV29" s="620"/>
      <c r="LYW29" s="620"/>
      <c r="LYX29" s="620"/>
      <c r="LYY29" s="620"/>
      <c r="LYZ29" s="620"/>
      <c r="LZA29" s="620"/>
      <c r="LZB29" s="620"/>
      <c r="LZC29" s="620"/>
      <c r="LZD29" s="620"/>
      <c r="LZE29" s="620"/>
      <c r="LZF29" s="620"/>
      <c r="LZG29" s="620"/>
      <c r="LZH29" s="620"/>
      <c r="LZI29" s="620"/>
      <c r="LZJ29" s="620"/>
      <c r="LZK29" s="620"/>
      <c r="LZL29" s="620"/>
      <c r="LZM29" s="620"/>
      <c r="LZN29" s="620"/>
      <c r="LZO29" s="620"/>
      <c r="LZP29" s="620"/>
      <c r="LZQ29" s="620"/>
      <c r="LZR29" s="620"/>
      <c r="LZS29" s="620"/>
      <c r="LZT29" s="620"/>
      <c r="LZU29" s="620"/>
      <c r="LZV29" s="620"/>
      <c r="LZW29" s="620"/>
      <c r="LZX29" s="620"/>
      <c r="LZY29" s="620"/>
      <c r="LZZ29" s="620"/>
      <c r="MAA29" s="620"/>
      <c r="MAB29" s="620"/>
      <c r="MAC29" s="620"/>
      <c r="MAD29" s="620"/>
      <c r="MAE29" s="620"/>
      <c r="MAF29" s="620"/>
      <c r="MAG29" s="620"/>
      <c r="MAH29" s="620"/>
      <c r="MAI29" s="620"/>
      <c r="MAJ29" s="620"/>
      <c r="MAK29" s="620"/>
      <c r="MAL29" s="620"/>
      <c r="MAM29" s="620"/>
      <c r="MAN29" s="620"/>
      <c r="MAO29" s="620"/>
      <c r="MAP29" s="620"/>
      <c r="MAQ29" s="620"/>
      <c r="MAR29" s="620"/>
      <c r="MAS29" s="620"/>
      <c r="MAT29" s="620"/>
      <c r="MAU29" s="620"/>
      <c r="MAV29" s="620"/>
      <c r="MAW29" s="620"/>
      <c r="MAX29" s="620"/>
      <c r="MAY29" s="620"/>
      <c r="MAZ29" s="620"/>
      <c r="MBA29" s="620"/>
      <c r="MBB29" s="620"/>
      <c r="MBC29" s="620"/>
      <c r="MBD29" s="620"/>
      <c r="MBE29" s="620"/>
      <c r="MBF29" s="620"/>
      <c r="MBG29" s="620"/>
      <c r="MBH29" s="620"/>
      <c r="MBI29" s="620"/>
      <c r="MBJ29" s="620"/>
      <c r="MBK29" s="620"/>
      <c r="MBL29" s="620"/>
      <c r="MBM29" s="620"/>
      <c r="MBN29" s="620"/>
      <c r="MBO29" s="620"/>
      <c r="MBP29" s="620"/>
      <c r="MBQ29" s="620"/>
      <c r="MBR29" s="620"/>
      <c r="MBS29" s="620"/>
      <c r="MBT29" s="620"/>
      <c r="MBU29" s="620"/>
      <c r="MBV29" s="620"/>
      <c r="MBW29" s="620"/>
      <c r="MBX29" s="620"/>
      <c r="MBY29" s="620"/>
      <c r="MBZ29" s="620"/>
      <c r="MCA29" s="620"/>
      <c r="MCB29" s="620"/>
      <c r="MCC29" s="620"/>
      <c r="MCD29" s="620"/>
      <c r="MCE29" s="620"/>
      <c r="MCF29" s="620"/>
      <c r="MCG29" s="620"/>
      <c r="MCH29" s="620"/>
      <c r="MCI29" s="620"/>
      <c r="MCJ29" s="620"/>
      <c r="MCK29" s="620"/>
      <c r="MCL29" s="620"/>
      <c r="MCM29" s="620"/>
      <c r="MCN29" s="620"/>
      <c r="MCO29" s="620"/>
      <c r="MCP29" s="620"/>
      <c r="MCQ29" s="620"/>
      <c r="MCR29" s="620"/>
      <c r="MCS29" s="620"/>
      <c r="MCT29" s="620"/>
      <c r="MCU29" s="620"/>
      <c r="MCV29" s="620"/>
      <c r="MCW29" s="620"/>
      <c r="MCX29" s="620"/>
      <c r="MCY29" s="620"/>
      <c r="MCZ29" s="620"/>
      <c r="MDA29" s="620"/>
      <c r="MDB29" s="620"/>
      <c r="MDC29" s="620"/>
      <c r="MDD29" s="620"/>
      <c r="MDE29" s="620"/>
      <c r="MDF29" s="620"/>
      <c r="MDG29" s="620"/>
      <c r="MDH29" s="620"/>
      <c r="MDI29" s="620"/>
      <c r="MDJ29" s="620"/>
      <c r="MDK29" s="620"/>
      <c r="MDL29" s="620"/>
      <c r="MDM29" s="620"/>
      <c r="MDN29" s="620"/>
      <c r="MDO29" s="620"/>
      <c r="MDP29" s="620"/>
      <c r="MDQ29" s="620"/>
      <c r="MDR29" s="620"/>
      <c r="MDS29" s="620"/>
      <c r="MDT29" s="620"/>
      <c r="MDU29" s="620"/>
      <c r="MDV29" s="620"/>
      <c r="MDW29" s="620"/>
      <c r="MDX29" s="620"/>
      <c r="MDY29" s="620"/>
      <c r="MDZ29" s="620"/>
      <c r="MEA29" s="620"/>
      <c r="MEB29" s="620"/>
      <c r="MEC29" s="620"/>
      <c r="MED29" s="620"/>
      <c r="MEE29" s="620"/>
      <c r="MEF29" s="620"/>
      <c r="MEG29" s="620"/>
      <c r="MEH29" s="620"/>
      <c r="MEI29" s="620"/>
      <c r="MEJ29" s="620"/>
      <c r="MEK29" s="620"/>
      <c r="MEL29" s="620"/>
      <c r="MEM29" s="620"/>
      <c r="MEN29" s="620"/>
      <c r="MEO29" s="620"/>
      <c r="MEP29" s="620"/>
      <c r="MEQ29" s="620"/>
      <c r="MER29" s="620"/>
      <c r="MES29" s="620"/>
      <c r="MET29" s="620"/>
      <c r="MEU29" s="620"/>
      <c r="MEV29" s="620"/>
      <c r="MEW29" s="620"/>
      <c r="MEX29" s="620"/>
      <c r="MEY29" s="620"/>
      <c r="MEZ29" s="620"/>
      <c r="MFA29" s="620"/>
      <c r="MFB29" s="620"/>
      <c r="MFC29" s="620"/>
      <c r="MFD29" s="620"/>
      <c r="MFE29" s="620"/>
      <c r="MFF29" s="620"/>
      <c r="MFG29" s="620"/>
      <c r="MFH29" s="620"/>
      <c r="MFI29" s="620"/>
      <c r="MFJ29" s="620"/>
      <c r="MFK29" s="620"/>
      <c r="MFL29" s="620"/>
      <c r="MFM29" s="620"/>
      <c r="MFN29" s="620"/>
      <c r="MFO29" s="620"/>
      <c r="MFP29" s="620"/>
      <c r="MFQ29" s="620"/>
      <c r="MFR29" s="620"/>
      <c r="MFS29" s="620"/>
      <c r="MFT29" s="620"/>
      <c r="MFU29" s="620"/>
      <c r="MFV29" s="620"/>
      <c r="MFW29" s="620"/>
      <c r="MFX29" s="620"/>
      <c r="MFY29" s="620"/>
      <c r="MFZ29" s="620"/>
      <c r="MGA29" s="620"/>
      <c r="MGB29" s="620"/>
      <c r="MGC29" s="620"/>
      <c r="MGD29" s="620"/>
      <c r="MGE29" s="620"/>
      <c r="MGF29" s="620"/>
      <c r="MGG29" s="620"/>
      <c r="MGH29" s="620"/>
      <c r="MGI29" s="620"/>
      <c r="MGJ29" s="620"/>
      <c r="MGK29" s="620"/>
      <c r="MGL29" s="620"/>
      <c r="MGM29" s="620"/>
      <c r="MGN29" s="620"/>
      <c r="MGO29" s="620"/>
      <c r="MGP29" s="620"/>
      <c r="MGQ29" s="620"/>
      <c r="MGR29" s="620"/>
      <c r="MGS29" s="620"/>
      <c r="MGT29" s="620"/>
      <c r="MGU29" s="620"/>
      <c r="MGV29" s="620"/>
      <c r="MGW29" s="620"/>
      <c r="MGX29" s="620"/>
      <c r="MGY29" s="620"/>
      <c r="MGZ29" s="620"/>
      <c r="MHA29" s="620"/>
      <c r="MHB29" s="620"/>
      <c r="MHC29" s="620"/>
      <c r="MHD29" s="620"/>
      <c r="MHE29" s="620"/>
      <c r="MHF29" s="620"/>
      <c r="MHG29" s="620"/>
      <c r="MHH29" s="620"/>
      <c r="MHI29" s="620"/>
      <c r="MHJ29" s="620"/>
      <c r="MHK29" s="620"/>
      <c r="MHL29" s="620"/>
      <c r="MHM29" s="620"/>
      <c r="MHN29" s="620"/>
      <c r="MHO29" s="620"/>
      <c r="MHP29" s="620"/>
      <c r="MHQ29" s="620"/>
      <c r="MHR29" s="620"/>
      <c r="MHS29" s="620"/>
      <c r="MHT29" s="620"/>
      <c r="MHU29" s="620"/>
      <c r="MHV29" s="620"/>
      <c r="MHW29" s="620"/>
      <c r="MHX29" s="620"/>
      <c r="MHY29" s="620"/>
      <c r="MHZ29" s="620"/>
      <c r="MIA29" s="620"/>
      <c r="MIB29" s="620"/>
      <c r="MIC29" s="620"/>
      <c r="MID29" s="620"/>
      <c r="MIE29" s="620"/>
      <c r="MIF29" s="620"/>
      <c r="MIG29" s="620"/>
      <c r="MIH29" s="620"/>
      <c r="MII29" s="620"/>
      <c r="MIJ29" s="620"/>
      <c r="MIK29" s="620"/>
      <c r="MIL29" s="620"/>
      <c r="MIM29" s="620"/>
      <c r="MIN29" s="620"/>
      <c r="MIO29" s="620"/>
      <c r="MIP29" s="620"/>
      <c r="MIQ29" s="620"/>
      <c r="MIR29" s="620"/>
      <c r="MIS29" s="620"/>
      <c r="MIT29" s="620"/>
      <c r="MIU29" s="620"/>
      <c r="MIV29" s="620"/>
      <c r="MIW29" s="620"/>
      <c r="MIX29" s="620"/>
      <c r="MIY29" s="620"/>
      <c r="MIZ29" s="620"/>
      <c r="MJA29" s="620"/>
      <c r="MJB29" s="620"/>
      <c r="MJC29" s="620"/>
      <c r="MJD29" s="620"/>
      <c r="MJE29" s="620"/>
      <c r="MJF29" s="620"/>
      <c r="MJG29" s="620"/>
      <c r="MJH29" s="620"/>
      <c r="MJI29" s="620"/>
      <c r="MJJ29" s="620"/>
      <c r="MJK29" s="620"/>
      <c r="MJL29" s="620"/>
      <c r="MJM29" s="620"/>
      <c r="MJN29" s="620"/>
      <c r="MJO29" s="620"/>
      <c r="MJP29" s="620"/>
      <c r="MJQ29" s="620"/>
      <c r="MJR29" s="620"/>
      <c r="MJS29" s="620"/>
      <c r="MJT29" s="620"/>
      <c r="MJU29" s="620"/>
      <c r="MJV29" s="620"/>
      <c r="MJW29" s="620"/>
      <c r="MJX29" s="620"/>
      <c r="MJY29" s="620"/>
      <c r="MJZ29" s="620"/>
      <c r="MKA29" s="620"/>
      <c r="MKB29" s="620"/>
      <c r="MKC29" s="620"/>
      <c r="MKD29" s="620"/>
      <c r="MKE29" s="620"/>
      <c r="MKF29" s="620"/>
      <c r="MKG29" s="620"/>
      <c r="MKH29" s="620"/>
      <c r="MKI29" s="620"/>
      <c r="MKJ29" s="620"/>
      <c r="MKK29" s="620"/>
      <c r="MKL29" s="620"/>
      <c r="MKM29" s="620"/>
      <c r="MKN29" s="620"/>
      <c r="MKO29" s="620"/>
      <c r="MKP29" s="620"/>
      <c r="MKQ29" s="620"/>
      <c r="MKR29" s="620"/>
      <c r="MKS29" s="620"/>
      <c r="MKT29" s="620"/>
      <c r="MKU29" s="620"/>
      <c r="MKV29" s="620"/>
      <c r="MKW29" s="620"/>
      <c r="MKX29" s="620"/>
      <c r="MKY29" s="620"/>
      <c r="MKZ29" s="620"/>
      <c r="MLA29" s="620"/>
      <c r="MLB29" s="620"/>
      <c r="MLC29" s="620"/>
      <c r="MLD29" s="620"/>
      <c r="MLE29" s="620"/>
      <c r="MLF29" s="620"/>
      <c r="MLG29" s="620"/>
      <c r="MLH29" s="620"/>
      <c r="MLI29" s="620"/>
      <c r="MLJ29" s="620"/>
      <c r="MLK29" s="620"/>
      <c r="MLL29" s="620"/>
      <c r="MLM29" s="620"/>
      <c r="MLN29" s="620"/>
      <c r="MLO29" s="620"/>
      <c r="MLP29" s="620"/>
      <c r="MLQ29" s="620"/>
      <c r="MLR29" s="620"/>
      <c r="MLS29" s="620"/>
      <c r="MLT29" s="620"/>
      <c r="MLU29" s="620"/>
      <c r="MLV29" s="620"/>
      <c r="MLW29" s="620"/>
      <c r="MLX29" s="620"/>
      <c r="MLY29" s="620"/>
      <c r="MLZ29" s="620"/>
      <c r="MMA29" s="620"/>
      <c r="MMB29" s="620"/>
      <c r="MMC29" s="620"/>
      <c r="MMD29" s="620"/>
      <c r="MME29" s="620"/>
      <c r="MMF29" s="620"/>
      <c r="MMG29" s="620"/>
      <c r="MMH29" s="620"/>
      <c r="MMI29" s="620"/>
      <c r="MMJ29" s="620"/>
      <c r="MMK29" s="620"/>
      <c r="MML29" s="620"/>
      <c r="MMM29" s="620"/>
      <c r="MMN29" s="620"/>
      <c r="MMO29" s="620"/>
      <c r="MMP29" s="620"/>
      <c r="MMQ29" s="620"/>
      <c r="MMR29" s="620"/>
      <c r="MMS29" s="620"/>
      <c r="MMT29" s="620"/>
      <c r="MMU29" s="620"/>
      <c r="MMV29" s="620"/>
      <c r="MMW29" s="620"/>
      <c r="MMX29" s="620"/>
      <c r="MMY29" s="620"/>
      <c r="MMZ29" s="620"/>
      <c r="MNA29" s="620"/>
      <c r="MNB29" s="620"/>
      <c r="MNC29" s="620"/>
      <c r="MND29" s="620"/>
      <c r="MNE29" s="620"/>
      <c r="MNF29" s="620"/>
      <c r="MNG29" s="620"/>
      <c r="MNH29" s="620"/>
      <c r="MNI29" s="620"/>
      <c r="MNJ29" s="620"/>
      <c r="MNK29" s="620"/>
      <c r="MNL29" s="620"/>
      <c r="MNM29" s="620"/>
      <c r="MNN29" s="620"/>
      <c r="MNO29" s="620"/>
      <c r="MNP29" s="620"/>
      <c r="MNQ29" s="620"/>
      <c r="MNR29" s="620"/>
      <c r="MNS29" s="620"/>
      <c r="MNT29" s="620"/>
      <c r="MNU29" s="620"/>
      <c r="MNV29" s="620"/>
      <c r="MNW29" s="620"/>
      <c r="MNX29" s="620"/>
      <c r="MNY29" s="620"/>
      <c r="MNZ29" s="620"/>
      <c r="MOA29" s="620"/>
      <c r="MOB29" s="620"/>
      <c r="MOC29" s="620"/>
      <c r="MOD29" s="620"/>
      <c r="MOE29" s="620"/>
      <c r="MOF29" s="620"/>
      <c r="MOG29" s="620"/>
      <c r="MOH29" s="620"/>
      <c r="MOI29" s="620"/>
      <c r="MOJ29" s="620"/>
      <c r="MOK29" s="620"/>
      <c r="MOL29" s="620"/>
      <c r="MOM29" s="620"/>
      <c r="MON29" s="620"/>
      <c r="MOO29" s="620"/>
      <c r="MOP29" s="620"/>
      <c r="MOQ29" s="620"/>
      <c r="MOR29" s="620"/>
      <c r="MOS29" s="620"/>
      <c r="MOT29" s="620"/>
      <c r="MOU29" s="620"/>
      <c r="MOV29" s="620"/>
      <c r="MOW29" s="620"/>
      <c r="MOX29" s="620"/>
      <c r="MOY29" s="620"/>
      <c r="MOZ29" s="620"/>
      <c r="MPA29" s="620"/>
      <c r="MPB29" s="620"/>
      <c r="MPC29" s="620"/>
      <c r="MPD29" s="620"/>
      <c r="MPE29" s="620"/>
      <c r="MPF29" s="620"/>
      <c r="MPG29" s="620"/>
      <c r="MPH29" s="620"/>
      <c r="MPI29" s="620"/>
      <c r="MPJ29" s="620"/>
      <c r="MPK29" s="620"/>
      <c r="MPL29" s="620"/>
      <c r="MPM29" s="620"/>
      <c r="MPN29" s="620"/>
      <c r="MPO29" s="620"/>
      <c r="MPP29" s="620"/>
      <c r="MPQ29" s="620"/>
      <c r="MPR29" s="620"/>
      <c r="MPS29" s="620"/>
      <c r="MPT29" s="620"/>
      <c r="MPU29" s="620"/>
      <c r="MPV29" s="620"/>
      <c r="MPW29" s="620"/>
      <c r="MPX29" s="620"/>
      <c r="MPY29" s="620"/>
      <c r="MPZ29" s="620"/>
      <c r="MQA29" s="620"/>
      <c r="MQB29" s="620"/>
      <c r="MQC29" s="620"/>
      <c r="MQD29" s="620"/>
      <c r="MQE29" s="620"/>
      <c r="MQF29" s="620"/>
      <c r="MQG29" s="620"/>
      <c r="MQH29" s="620"/>
      <c r="MQI29" s="620"/>
      <c r="MQJ29" s="620"/>
      <c r="MQK29" s="620"/>
      <c r="MQL29" s="620"/>
      <c r="MQM29" s="620"/>
      <c r="MQN29" s="620"/>
      <c r="MQO29" s="620"/>
      <c r="MQP29" s="620"/>
      <c r="MQQ29" s="620"/>
      <c r="MQR29" s="620"/>
      <c r="MQS29" s="620"/>
      <c r="MQT29" s="620"/>
      <c r="MQU29" s="620"/>
      <c r="MQV29" s="620"/>
      <c r="MQW29" s="620"/>
      <c r="MQX29" s="620"/>
      <c r="MQY29" s="620"/>
      <c r="MQZ29" s="620"/>
      <c r="MRA29" s="620"/>
      <c r="MRB29" s="620"/>
      <c r="MRC29" s="620"/>
      <c r="MRD29" s="620"/>
      <c r="MRE29" s="620"/>
      <c r="MRF29" s="620"/>
      <c r="MRG29" s="620"/>
      <c r="MRH29" s="620"/>
      <c r="MRI29" s="620"/>
      <c r="MRJ29" s="620"/>
      <c r="MRK29" s="620"/>
      <c r="MRL29" s="620"/>
      <c r="MRM29" s="620"/>
      <c r="MRN29" s="620"/>
      <c r="MRO29" s="620"/>
      <c r="MRP29" s="620"/>
      <c r="MRQ29" s="620"/>
      <c r="MRR29" s="620"/>
      <c r="MRS29" s="620"/>
      <c r="MRT29" s="620"/>
      <c r="MRU29" s="620"/>
      <c r="MRV29" s="620"/>
      <c r="MRW29" s="620"/>
      <c r="MRX29" s="620"/>
      <c r="MRY29" s="620"/>
      <c r="MRZ29" s="620"/>
      <c r="MSA29" s="620"/>
      <c r="MSB29" s="620"/>
      <c r="MSC29" s="620"/>
      <c r="MSD29" s="620"/>
      <c r="MSE29" s="620"/>
      <c r="MSF29" s="620"/>
      <c r="MSG29" s="620"/>
      <c r="MSH29" s="620"/>
      <c r="MSI29" s="620"/>
      <c r="MSJ29" s="620"/>
      <c r="MSK29" s="620"/>
      <c r="MSL29" s="620"/>
      <c r="MSM29" s="620"/>
      <c r="MSN29" s="620"/>
      <c r="MSO29" s="620"/>
      <c r="MSP29" s="620"/>
      <c r="MSQ29" s="620"/>
      <c r="MSR29" s="620"/>
      <c r="MSS29" s="620"/>
      <c r="MST29" s="620"/>
      <c r="MSU29" s="620"/>
      <c r="MSV29" s="620"/>
      <c r="MSW29" s="620"/>
      <c r="MSX29" s="620"/>
      <c r="MSY29" s="620"/>
      <c r="MSZ29" s="620"/>
      <c r="MTA29" s="620"/>
      <c r="MTB29" s="620"/>
      <c r="MTC29" s="620"/>
      <c r="MTD29" s="620"/>
      <c r="MTE29" s="620"/>
      <c r="MTF29" s="620"/>
      <c r="MTG29" s="620"/>
      <c r="MTH29" s="620"/>
      <c r="MTI29" s="620"/>
      <c r="MTJ29" s="620"/>
      <c r="MTK29" s="620"/>
      <c r="MTL29" s="620"/>
      <c r="MTM29" s="620"/>
      <c r="MTN29" s="620"/>
      <c r="MTO29" s="620"/>
      <c r="MTP29" s="620"/>
      <c r="MTQ29" s="620"/>
      <c r="MTR29" s="620"/>
      <c r="MTS29" s="620"/>
      <c r="MTT29" s="620"/>
      <c r="MTU29" s="620"/>
      <c r="MTV29" s="620"/>
      <c r="MTW29" s="620"/>
      <c r="MTX29" s="620"/>
      <c r="MTY29" s="620"/>
      <c r="MTZ29" s="620"/>
      <c r="MUA29" s="620"/>
      <c r="MUB29" s="620"/>
      <c r="MUC29" s="620"/>
      <c r="MUD29" s="620"/>
      <c r="MUE29" s="620"/>
      <c r="MUF29" s="620"/>
      <c r="MUG29" s="620"/>
      <c r="MUH29" s="620"/>
      <c r="MUI29" s="620"/>
      <c r="MUJ29" s="620"/>
      <c r="MUK29" s="620"/>
      <c r="MUL29" s="620"/>
      <c r="MUM29" s="620"/>
      <c r="MUN29" s="620"/>
      <c r="MUO29" s="620"/>
      <c r="MUP29" s="620"/>
      <c r="MUQ29" s="620"/>
      <c r="MUR29" s="620"/>
      <c r="MUS29" s="620"/>
      <c r="MUT29" s="620"/>
      <c r="MUU29" s="620"/>
      <c r="MUV29" s="620"/>
      <c r="MUW29" s="620"/>
      <c r="MUX29" s="620"/>
      <c r="MUY29" s="620"/>
      <c r="MUZ29" s="620"/>
      <c r="MVA29" s="620"/>
      <c r="MVB29" s="620"/>
      <c r="MVC29" s="620"/>
      <c r="MVD29" s="620"/>
      <c r="MVE29" s="620"/>
      <c r="MVF29" s="620"/>
      <c r="MVG29" s="620"/>
      <c r="MVH29" s="620"/>
      <c r="MVI29" s="620"/>
      <c r="MVJ29" s="620"/>
      <c r="MVK29" s="620"/>
      <c r="MVL29" s="620"/>
      <c r="MVM29" s="620"/>
      <c r="MVN29" s="620"/>
      <c r="MVO29" s="620"/>
      <c r="MVP29" s="620"/>
      <c r="MVQ29" s="620"/>
      <c r="MVR29" s="620"/>
      <c r="MVS29" s="620"/>
      <c r="MVT29" s="620"/>
      <c r="MVU29" s="620"/>
      <c r="MVV29" s="620"/>
      <c r="MVW29" s="620"/>
      <c r="MVX29" s="620"/>
      <c r="MVY29" s="620"/>
      <c r="MVZ29" s="620"/>
      <c r="MWA29" s="620"/>
      <c r="MWB29" s="620"/>
      <c r="MWC29" s="620"/>
      <c r="MWD29" s="620"/>
      <c r="MWE29" s="620"/>
      <c r="MWF29" s="620"/>
      <c r="MWG29" s="620"/>
      <c r="MWH29" s="620"/>
      <c r="MWI29" s="620"/>
      <c r="MWJ29" s="620"/>
      <c r="MWK29" s="620"/>
      <c r="MWL29" s="620"/>
      <c r="MWM29" s="620"/>
      <c r="MWN29" s="620"/>
      <c r="MWO29" s="620"/>
      <c r="MWP29" s="620"/>
      <c r="MWQ29" s="620"/>
      <c r="MWR29" s="620"/>
      <c r="MWS29" s="620"/>
      <c r="MWT29" s="620"/>
      <c r="MWU29" s="620"/>
      <c r="MWV29" s="620"/>
      <c r="MWW29" s="620"/>
      <c r="MWX29" s="620"/>
      <c r="MWY29" s="620"/>
      <c r="MWZ29" s="620"/>
      <c r="MXA29" s="620"/>
      <c r="MXB29" s="620"/>
      <c r="MXC29" s="620"/>
      <c r="MXD29" s="620"/>
      <c r="MXE29" s="620"/>
      <c r="MXF29" s="620"/>
      <c r="MXG29" s="620"/>
      <c r="MXH29" s="620"/>
      <c r="MXI29" s="620"/>
      <c r="MXJ29" s="620"/>
      <c r="MXK29" s="620"/>
      <c r="MXL29" s="620"/>
      <c r="MXM29" s="620"/>
      <c r="MXN29" s="620"/>
      <c r="MXO29" s="620"/>
      <c r="MXP29" s="620"/>
      <c r="MXQ29" s="620"/>
      <c r="MXR29" s="620"/>
      <c r="MXS29" s="620"/>
      <c r="MXT29" s="620"/>
      <c r="MXU29" s="620"/>
      <c r="MXV29" s="620"/>
      <c r="MXW29" s="620"/>
      <c r="MXX29" s="620"/>
      <c r="MXY29" s="620"/>
      <c r="MXZ29" s="620"/>
      <c r="MYA29" s="620"/>
      <c r="MYB29" s="620"/>
      <c r="MYC29" s="620"/>
      <c r="MYD29" s="620"/>
      <c r="MYE29" s="620"/>
      <c r="MYF29" s="620"/>
      <c r="MYG29" s="620"/>
      <c r="MYH29" s="620"/>
      <c r="MYI29" s="620"/>
      <c r="MYJ29" s="620"/>
      <c r="MYK29" s="620"/>
      <c r="MYL29" s="620"/>
      <c r="MYM29" s="620"/>
      <c r="MYN29" s="620"/>
      <c r="MYO29" s="620"/>
      <c r="MYP29" s="620"/>
      <c r="MYQ29" s="620"/>
      <c r="MYR29" s="620"/>
      <c r="MYS29" s="620"/>
      <c r="MYT29" s="620"/>
      <c r="MYU29" s="620"/>
      <c r="MYV29" s="620"/>
      <c r="MYW29" s="620"/>
      <c r="MYX29" s="620"/>
      <c r="MYY29" s="620"/>
      <c r="MYZ29" s="620"/>
      <c r="MZA29" s="620"/>
      <c r="MZB29" s="620"/>
      <c r="MZC29" s="620"/>
      <c r="MZD29" s="620"/>
      <c r="MZE29" s="620"/>
      <c r="MZF29" s="620"/>
      <c r="MZG29" s="620"/>
      <c r="MZH29" s="620"/>
      <c r="MZI29" s="620"/>
      <c r="MZJ29" s="620"/>
      <c r="MZK29" s="620"/>
      <c r="MZL29" s="620"/>
      <c r="MZM29" s="620"/>
      <c r="MZN29" s="620"/>
      <c r="MZO29" s="620"/>
      <c r="MZP29" s="620"/>
      <c r="MZQ29" s="620"/>
      <c r="MZR29" s="620"/>
      <c r="MZS29" s="620"/>
      <c r="MZT29" s="620"/>
      <c r="MZU29" s="620"/>
      <c r="MZV29" s="620"/>
      <c r="MZW29" s="620"/>
      <c r="MZX29" s="620"/>
      <c r="MZY29" s="620"/>
      <c r="MZZ29" s="620"/>
      <c r="NAA29" s="620"/>
      <c r="NAB29" s="620"/>
      <c r="NAC29" s="620"/>
      <c r="NAD29" s="620"/>
      <c r="NAE29" s="620"/>
      <c r="NAF29" s="620"/>
      <c r="NAG29" s="620"/>
      <c r="NAH29" s="620"/>
      <c r="NAI29" s="620"/>
      <c r="NAJ29" s="620"/>
      <c r="NAK29" s="620"/>
      <c r="NAL29" s="620"/>
      <c r="NAM29" s="620"/>
      <c r="NAN29" s="620"/>
      <c r="NAO29" s="620"/>
      <c r="NAP29" s="620"/>
      <c r="NAQ29" s="620"/>
      <c r="NAR29" s="620"/>
      <c r="NAS29" s="620"/>
      <c r="NAT29" s="620"/>
      <c r="NAU29" s="620"/>
      <c r="NAV29" s="620"/>
      <c r="NAW29" s="620"/>
      <c r="NAX29" s="620"/>
      <c r="NAY29" s="620"/>
      <c r="NAZ29" s="620"/>
      <c r="NBA29" s="620"/>
      <c r="NBB29" s="620"/>
      <c r="NBC29" s="620"/>
      <c r="NBD29" s="620"/>
      <c r="NBE29" s="620"/>
      <c r="NBF29" s="620"/>
      <c r="NBG29" s="620"/>
      <c r="NBH29" s="620"/>
      <c r="NBI29" s="620"/>
      <c r="NBJ29" s="620"/>
      <c r="NBK29" s="620"/>
      <c r="NBL29" s="620"/>
      <c r="NBM29" s="620"/>
      <c r="NBN29" s="620"/>
      <c r="NBO29" s="620"/>
      <c r="NBP29" s="620"/>
      <c r="NBQ29" s="620"/>
      <c r="NBR29" s="620"/>
      <c r="NBS29" s="620"/>
      <c r="NBT29" s="620"/>
      <c r="NBU29" s="620"/>
      <c r="NBV29" s="620"/>
      <c r="NBW29" s="620"/>
      <c r="NBX29" s="620"/>
      <c r="NBY29" s="620"/>
      <c r="NBZ29" s="620"/>
      <c r="NCA29" s="620"/>
      <c r="NCB29" s="620"/>
      <c r="NCC29" s="620"/>
      <c r="NCD29" s="620"/>
      <c r="NCE29" s="620"/>
      <c r="NCF29" s="620"/>
      <c r="NCG29" s="620"/>
      <c r="NCH29" s="620"/>
      <c r="NCI29" s="620"/>
      <c r="NCJ29" s="620"/>
      <c r="NCK29" s="620"/>
      <c r="NCL29" s="620"/>
      <c r="NCM29" s="620"/>
      <c r="NCN29" s="620"/>
      <c r="NCO29" s="620"/>
      <c r="NCP29" s="620"/>
      <c r="NCQ29" s="620"/>
      <c r="NCR29" s="620"/>
      <c r="NCS29" s="620"/>
      <c r="NCT29" s="620"/>
      <c r="NCU29" s="620"/>
      <c r="NCV29" s="620"/>
      <c r="NCW29" s="620"/>
      <c r="NCX29" s="620"/>
      <c r="NCY29" s="620"/>
      <c r="NCZ29" s="620"/>
      <c r="NDA29" s="620"/>
      <c r="NDB29" s="620"/>
      <c r="NDC29" s="620"/>
      <c r="NDD29" s="620"/>
      <c r="NDE29" s="620"/>
      <c r="NDF29" s="620"/>
      <c r="NDG29" s="620"/>
      <c r="NDH29" s="620"/>
      <c r="NDI29" s="620"/>
      <c r="NDJ29" s="620"/>
      <c r="NDK29" s="620"/>
      <c r="NDL29" s="620"/>
      <c r="NDM29" s="620"/>
      <c r="NDN29" s="620"/>
      <c r="NDO29" s="620"/>
      <c r="NDP29" s="620"/>
      <c r="NDQ29" s="620"/>
      <c r="NDR29" s="620"/>
      <c r="NDS29" s="620"/>
      <c r="NDT29" s="620"/>
      <c r="NDU29" s="620"/>
      <c r="NDV29" s="620"/>
      <c r="NDW29" s="620"/>
      <c r="NDX29" s="620"/>
      <c r="NDY29" s="620"/>
      <c r="NDZ29" s="620"/>
      <c r="NEA29" s="620"/>
      <c r="NEB29" s="620"/>
      <c r="NEC29" s="620"/>
      <c r="NED29" s="620"/>
      <c r="NEE29" s="620"/>
      <c r="NEF29" s="620"/>
      <c r="NEG29" s="620"/>
      <c r="NEH29" s="620"/>
      <c r="NEI29" s="620"/>
      <c r="NEJ29" s="620"/>
      <c r="NEK29" s="620"/>
      <c r="NEL29" s="620"/>
      <c r="NEM29" s="620"/>
      <c r="NEN29" s="620"/>
      <c r="NEO29" s="620"/>
      <c r="NEP29" s="620"/>
      <c r="NEQ29" s="620"/>
      <c r="NER29" s="620"/>
      <c r="NES29" s="620"/>
      <c r="NET29" s="620"/>
      <c r="NEU29" s="620"/>
      <c r="NEV29" s="620"/>
      <c r="NEW29" s="620"/>
      <c r="NEX29" s="620"/>
      <c r="NEY29" s="620"/>
      <c r="NEZ29" s="620"/>
      <c r="NFA29" s="620"/>
      <c r="NFB29" s="620"/>
      <c r="NFC29" s="620"/>
      <c r="NFD29" s="620"/>
      <c r="NFE29" s="620"/>
      <c r="NFF29" s="620"/>
      <c r="NFG29" s="620"/>
      <c r="NFH29" s="620"/>
      <c r="NFI29" s="620"/>
      <c r="NFJ29" s="620"/>
      <c r="NFK29" s="620"/>
      <c r="NFL29" s="620"/>
      <c r="NFM29" s="620"/>
      <c r="NFN29" s="620"/>
      <c r="NFO29" s="620"/>
      <c r="NFP29" s="620"/>
      <c r="NFQ29" s="620"/>
      <c r="NFR29" s="620"/>
      <c r="NFS29" s="620"/>
      <c r="NFT29" s="620"/>
      <c r="NFU29" s="620"/>
      <c r="NFV29" s="620"/>
      <c r="NFW29" s="620"/>
      <c r="NFX29" s="620"/>
      <c r="NFY29" s="620"/>
      <c r="NFZ29" s="620"/>
      <c r="NGA29" s="620"/>
      <c r="NGB29" s="620"/>
      <c r="NGC29" s="620"/>
      <c r="NGD29" s="620"/>
      <c r="NGE29" s="620"/>
      <c r="NGF29" s="620"/>
      <c r="NGG29" s="620"/>
      <c r="NGH29" s="620"/>
      <c r="NGI29" s="620"/>
      <c r="NGJ29" s="620"/>
      <c r="NGK29" s="620"/>
      <c r="NGL29" s="620"/>
      <c r="NGM29" s="620"/>
      <c r="NGN29" s="620"/>
      <c r="NGO29" s="620"/>
      <c r="NGP29" s="620"/>
      <c r="NGQ29" s="620"/>
      <c r="NGR29" s="620"/>
      <c r="NGS29" s="620"/>
      <c r="NGT29" s="620"/>
      <c r="NGU29" s="620"/>
      <c r="NGV29" s="620"/>
      <c r="NGW29" s="620"/>
      <c r="NGX29" s="620"/>
      <c r="NGY29" s="620"/>
      <c r="NGZ29" s="620"/>
      <c r="NHA29" s="620"/>
      <c r="NHB29" s="620"/>
      <c r="NHC29" s="620"/>
      <c r="NHD29" s="620"/>
      <c r="NHE29" s="620"/>
      <c r="NHF29" s="620"/>
      <c r="NHG29" s="620"/>
      <c r="NHH29" s="620"/>
      <c r="NHI29" s="620"/>
      <c r="NHJ29" s="620"/>
      <c r="NHK29" s="620"/>
      <c r="NHL29" s="620"/>
      <c r="NHM29" s="620"/>
      <c r="NHN29" s="620"/>
      <c r="NHO29" s="620"/>
      <c r="NHP29" s="620"/>
      <c r="NHQ29" s="620"/>
      <c r="NHR29" s="620"/>
      <c r="NHS29" s="620"/>
      <c r="NHT29" s="620"/>
      <c r="NHU29" s="620"/>
      <c r="NHV29" s="620"/>
      <c r="NHW29" s="620"/>
      <c r="NHX29" s="620"/>
      <c r="NHY29" s="620"/>
      <c r="NHZ29" s="620"/>
      <c r="NIA29" s="620"/>
      <c r="NIB29" s="620"/>
      <c r="NIC29" s="620"/>
      <c r="NID29" s="620"/>
      <c r="NIE29" s="620"/>
      <c r="NIF29" s="620"/>
      <c r="NIG29" s="620"/>
      <c r="NIH29" s="620"/>
      <c r="NII29" s="620"/>
      <c r="NIJ29" s="620"/>
      <c r="NIK29" s="620"/>
      <c r="NIL29" s="620"/>
      <c r="NIM29" s="620"/>
      <c r="NIN29" s="620"/>
      <c r="NIO29" s="620"/>
      <c r="NIP29" s="620"/>
      <c r="NIQ29" s="620"/>
      <c r="NIR29" s="620"/>
      <c r="NIS29" s="620"/>
      <c r="NIT29" s="620"/>
      <c r="NIU29" s="620"/>
      <c r="NIV29" s="620"/>
      <c r="NIW29" s="620"/>
      <c r="NIX29" s="620"/>
      <c r="NIY29" s="620"/>
      <c r="NIZ29" s="620"/>
      <c r="NJA29" s="620"/>
      <c r="NJB29" s="620"/>
      <c r="NJC29" s="620"/>
      <c r="NJD29" s="620"/>
      <c r="NJE29" s="620"/>
      <c r="NJF29" s="620"/>
      <c r="NJG29" s="620"/>
      <c r="NJH29" s="620"/>
      <c r="NJI29" s="620"/>
      <c r="NJJ29" s="620"/>
      <c r="NJK29" s="620"/>
      <c r="NJL29" s="620"/>
      <c r="NJM29" s="620"/>
      <c r="NJN29" s="620"/>
      <c r="NJO29" s="620"/>
      <c r="NJP29" s="620"/>
      <c r="NJQ29" s="620"/>
      <c r="NJR29" s="620"/>
      <c r="NJS29" s="620"/>
      <c r="NJT29" s="620"/>
      <c r="NJU29" s="620"/>
      <c r="NJV29" s="620"/>
      <c r="NJW29" s="620"/>
      <c r="NJX29" s="620"/>
      <c r="NJY29" s="620"/>
      <c r="NJZ29" s="620"/>
      <c r="NKA29" s="620"/>
      <c r="NKB29" s="620"/>
      <c r="NKC29" s="620"/>
      <c r="NKD29" s="620"/>
      <c r="NKE29" s="620"/>
      <c r="NKF29" s="620"/>
      <c r="NKG29" s="620"/>
      <c r="NKH29" s="620"/>
      <c r="NKI29" s="620"/>
      <c r="NKJ29" s="620"/>
      <c r="NKK29" s="620"/>
      <c r="NKL29" s="620"/>
      <c r="NKM29" s="620"/>
      <c r="NKN29" s="620"/>
      <c r="NKO29" s="620"/>
      <c r="NKP29" s="620"/>
      <c r="NKQ29" s="620"/>
      <c r="NKR29" s="620"/>
      <c r="NKS29" s="620"/>
      <c r="NKT29" s="620"/>
      <c r="NKU29" s="620"/>
      <c r="NKV29" s="620"/>
      <c r="NKW29" s="620"/>
      <c r="NKX29" s="620"/>
      <c r="NKY29" s="620"/>
      <c r="NKZ29" s="620"/>
      <c r="NLA29" s="620"/>
      <c r="NLB29" s="620"/>
      <c r="NLC29" s="620"/>
      <c r="NLD29" s="620"/>
      <c r="NLE29" s="620"/>
      <c r="NLF29" s="620"/>
      <c r="NLG29" s="620"/>
      <c r="NLH29" s="620"/>
      <c r="NLI29" s="620"/>
      <c r="NLJ29" s="620"/>
      <c r="NLK29" s="620"/>
      <c r="NLL29" s="620"/>
      <c r="NLM29" s="620"/>
      <c r="NLN29" s="620"/>
      <c r="NLO29" s="620"/>
      <c r="NLP29" s="620"/>
      <c r="NLQ29" s="620"/>
      <c r="NLR29" s="620"/>
      <c r="NLS29" s="620"/>
      <c r="NLT29" s="620"/>
      <c r="NLU29" s="620"/>
      <c r="NLV29" s="620"/>
      <c r="NLW29" s="620"/>
      <c r="NLX29" s="620"/>
      <c r="NLY29" s="620"/>
      <c r="NLZ29" s="620"/>
      <c r="NMA29" s="620"/>
      <c r="NMB29" s="620"/>
      <c r="NMC29" s="620"/>
      <c r="NMD29" s="620"/>
      <c r="NME29" s="620"/>
      <c r="NMF29" s="620"/>
      <c r="NMG29" s="620"/>
      <c r="NMH29" s="620"/>
      <c r="NMI29" s="620"/>
      <c r="NMJ29" s="620"/>
      <c r="NMK29" s="620"/>
      <c r="NML29" s="620"/>
      <c r="NMM29" s="620"/>
      <c r="NMN29" s="620"/>
      <c r="NMO29" s="620"/>
      <c r="NMP29" s="620"/>
      <c r="NMQ29" s="620"/>
      <c r="NMR29" s="620"/>
      <c r="NMS29" s="620"/>
      <c r="NMT29" s="620"/>
      <c r="NMU29" s="620"/>
      <c r="NMV29" s="620"/>
      <c r="NMW29" s="620"/>
      <c r="NMX29" s="620"/>
      <c r="NMY29" s="620"/>
      <c r="NMZ29" s="620"/>
      <c r="NNA29" s="620"/>
      <c r="NNB29" s="620"/>
      <c r="NNC29" s="620"/>
      <c r="NND29" s="620"/>
      <c r="NNE29" s="620"/>
      <c r="NNF29" s="620"/>
      <c r="NNG29" s="620"/>
      <c r="NNH29" s="620"/>
      <c r="NNI29" s="620"/>
      <c r="NNJ29" s="620"/>
      <c r="NNK29" s="620"/>
      <c r="NNL29" s="620"/>
      <c r="NNM29" s="620"/>
      <c r="NNN29" s="620"/>
      <c r="NNO29" s="620"/>
      <c r="NNP29" s="620"/>
      <c r="NNQ29" s="620"/>
      <c r="NNR29" s="620"/>
      <c r="NNS29" s="620"/>
      <c r="NNT29" s="620"/>
      <c r="NNU29" s="620"/>
      <c r="NNV29" s="620"/>
      <c r="NNW29" s="620"/>
      <c r="NNX29" s="620"/>
      <c r="NNY29" s="620"/>
      <c r="NNZ29" s="620"/>
      <c r="NOA29" s="620"/>
      <c r="NOB29" s="620"/>
      <c r="NOC29" s="620"/>
      <c r="NOD29" s="620"/>
      <c r="NOE29" s="620"/>
      <c r="NOF29" s="620"/>
      <c r="NOG29" s="620"/>
      <c r="NOH29" s="620"/>
      <c r="NOI29" s="620"/>
      <c r="NOJ29" s="620"/>
      <c r="NOK29" s="620"/>
      <c r="NOL29" s="620"/>
      <c r="NOM29" s="620"/>
      <c r="NON29" s="620"/>
      <c r="NOO29" s="620"/>
      <c r="NOP29" s="620"/>
      <c r="NOQ29" s="620"/>
      <c r="NOR29" s="620"/>
      <c r="NOS29" s="620"/>
      <c r="NOT29" s="620"/>
      <c r="NOU29" s="620"/>
      <c r="NOV29" s="620"/>
      <c r="NOW29" s="620"/>
      <c r="NOX29" s="620"/>
      <c r="NOY29" s="620"/>
      <c r="NOZ29" s="620"/>
      <c r="NPA29" s="620"/>
      <c r="NPB29" s="620"/>
      <c r="NPC29" s="620"/>
      <c r="NPD29" s="620"/>
      <c r="NPE29" s="620"/>
      <c r="NPF29" s="620"/>
      <c r="NPG29" s="620"/>
      <c r="NPH29" s="620"/>
      <c r="NPI29" s="620"/>
      <c r="NPJ29" s="620"/>
      <c r="NPK29" s="620"/>
      <c r="NPL29" s="620"/>
      <c r="NPM29" s="620"/>
      <c r="NPN29" s="620"/>
      <c r="NPO29" s="620"/>
      <c r="NPP29" s="620"/>
      <c r="NPQ29" s="620"/>
      <c r="NPR29" s="620"/>
      <c r="NPS29" s="620"/>
      <c r="NPT29" s="620"/>
      <c r="NPU29" s="620"/>
      <c r="NPV29" s="620"/>
      <c r="NPW29" s="620"/>
      <c r="NPX29" s="620"/>
      <c r="NPY29" s="620"/>
      <c r="NPZ29" s="620"/>
      <c r="NQA29" s="620"/>
      <c r="NQB29" s="620"/>
      <c r="NQC29" s="620"/>
      <c r="NQD29" s="620"/>
      <c r="NQE29" s="620"/>
      <c r="NQF29" s="620"/>
      <c r="NQG29" s="620"/>
      <c r="NQH29" s="620"/>
      <c r="NQI29" s="620"/>
      <c r="NQJ29" s="620"/>
      <c r="NQK29" s="620"/>
      <c r="NQL29" s="620"/>
      <c r="NQM29" s="620"/>
      <c r="NQN29" s="620"/>
      <c r="NQO29" s="620"/>
      <c r="NQP29" s="620"/>
      <c r="NQQ29" s="620"/>
      <c r="NQR29" s="620"/>
      <c r="NQS29" s="620"/>
      <c r="NQT29" s="620"/>
      <c r="NQU29" s="620"/>
      <c r="NQV29" s="620"/>
      <c r="NQW29" s="620"/>
      <c r="NQX29" s="620"/>
      <c r="NQY29" s="620"/>
      <c r="NQZ29" s="620"/>
      <c r="NRA29" s="620"/>
      <c r="NRB29" s="620"/>
      <c r="NRC29" s="620"/>
      <c r="NRD29" s="620"/>
      <c r="NRE29" s="620"/>
      <c r="NRF29" s="620"/>
      <c r="NRG29" s="620"/>
      <c r="NRH29" s="620"/>
      <c r="NRI29" s="620"/>
      <c r="NRJ29" s="620"/>
      <c r="NRK29" s="620"/>
      <c r="NRL29" s="620"/>
      <c r="NRM29" s="620"/>
      <c r="NRN29" s="620"/>
      <c r="NRO29" s="620"/>
      <c r="NRP29" s="620"/>
      <c r="NRQ29" s="620"/>
      <c r="NRR29" s="620"/>
      <c r="NRS29" s="620"/>
      <c r="NRT29" s="620"/>
      <c r="NRU29" s="620"/>
      <c r="NRV29" s="620"/>
      <c r="NRW29" s="620"/>
      <c r="NRX29" s="620"/>
      <c r="NRY29" s="620"/>
      <c r="NRZ29" s="620"/>
      <c r="NSA29" s="620"/>
      <c r="NSB29" s="620"/>
      <c r="NSC29" s="620"/>
      <c r="NSD29" s="620"/>
      <c r="NSE29" s="620"/>
      <c r="NSF29" s="620"/>
      <c r="NSG29" s="620"/>
      <c r="NSH29" s="620"/>
      <c r="NSI29" s="620"/>
      <c r="NSJ29" s="620"/>
      <c r="NSK29" s="620"/>
      <c r="NSL29" s="620"/>
      <c r="NSM29" s="620"/>
      <c r="NSN29" s="620"/>
      <c r="NSO29" s="620"/>
      <c r="NSP29" s="620"/>
      <c r="NSQ29" s="620"/>
      <c r="NSR29" s="620"/>
      <c r="NSS29" s="620"/>
      <c r="NST29" s="620"/>
      <c r="NSU29" s="620"/>
      <c r="NSV29" s="620"/>
      <c r="NSW29" s="620"/>
      <c r="NSX29" s="620"/>
      <c r="NSY29" s="620"/>
      <c r="NSZ29" s="620"/>
      <c r="NTA29" s="620"/>
      <c r="NTB29" s="620"/>
      <c r="NTC29" s="620"/>
      <c r="NTD29" s="620"/>
      <c r="NTE29" s="620"/>
      <c r="NTF29" s="620"/>
      <c r="NTG29" s="620"/>
      <c r="NTH29" s="620"/>
      <c r="NTI29" s="620"/>
      <c r="NTJ29" s="620"/>
      <c r="NTK29" s="620"/>
      <c r="NTL29" s="620"/>
      <c r="NTM29" s="620"/>
      <c r="NTN29" s="620"/>
      <c r="NTO29" s="620"/>
      <c r="NTP29" s="620"/>
      <c r="NTQ29" s="620"/>
      <c r="NTR29" s="620"/>
      <c r="NTS29" s="620"/>
      <c r="NTT29" s="620"/>
      <c r="NTU29" s="620"/>
      <c r="NTV29" s="620"/>
      <c r="NTW29" s="620"/>
      <c r="NTX29" s="620"/>
      <c r="NTY29" s="620"/>
      <c r="NTZ29" s="620"/>
      <c r="NUA29" s="620"/>
      <c r="NUB29" s="620"/>
      <c r="NUC29" s="620"/>
      <c r="NUD29" s="620"/>
      <c r="NUE29" s="620"/>
      <c r="NUF29" s="620"/>
      <c r="NUG29" s="620"/>
      <c r="NUH29" s="620"/>
      <c r="NUI29" s="620"/>
      <c r="NUJ29" s="620"/>
      <c r="NUK29" s="620"/>
      <c r="NUL29" s="620"/>
      <c r="NUM29" s="620"/>
      <c r="NUN29" s="620"/>
      <c r="NUO29" s="620"/>
      <c r="NUP29" s="620"/>
      <c r="NUQ29" s="620"/>
      <c r="NUR29" s="620"/>
      <c r="NUS29" s="620"/>
      <c r="NUT29" s="620"/>
      <c r="NUU29" s="620"/>
      <c r="NUV29" s="620"/>
      <c r="NUW29" s="620"/>
      <c r="NUX29" s="620"/>
      <c r="NUY29" s="620"/>
      <c r="NUZ29" s="620"/>
      <c r="NVA29" s="620"/>
      <c r="NVB29" s="620"/>
      <c r="NVC29" s="620"/>
      <c r="NVD29" s="620"/>
      <c r="NVE29" s="620"/>
      <c r="NVF29" s="620"/>
      <c r="NVG29" s="620"/>
      <c r="NVH29" s="620"/>
      <c r="NVI29" s="620"/>
      <c r="NVJ29" s="620"/>
      <c r="NVK29" s="620"/>
      <c r="NVL29" s="620"/>
      <c r="NVM29" s="620"/>
      <c r="NVN29" s="620"/>
      <c r="NVO29" s="620"/>
      <c r="NVP29" s="620"/>
      <c r="NVQ29" s="620"/>
      <c r="NVR29" s="620"/>
      <c r="NVS29" s="620"/>
      <c r="NVT29" s="620"/>
      <c r="NVU29" s="620"/>
      <c r="NVV29" s="620"/>
      <c r="NVW29" s="620"/>
      <c r="NVX29" s="620"/>
      <c r="NVY29" s="620"/>
      <c r="NVZ29" s="620"/>
      <c r="NWA29" s="620"/>
      <c r="NWB29" s="620"/>
      <c r="NWC29" s="620"/>
      <c r="NWD29" s="620"/>
      <c r="NWE29" s="620"/>
      <c r="NWF29" s="620"/>
      <c r="NWG29" s="620"/>
      <c r="NWH29" s="620"/>
      <c r="NWI29" s="620"/>
      <c r="NWJ29" s="620"/>
      <c r="NWK29" s="620"/>
      <c r="NWL29" s="620"/>
      <c r="NWM29" s="620"/>
      <c r="NWN29" s="620"/>
      <c r="NWO29" s="620"/>
      <c r="NWP29" s="620"/>
      <c r="NWQ29" s="620"/>
      <c r="NWR29" s="620"/>
      <c r="NWS29" s="620"/>
      <c r="NWT29" s="620"/>
      <c r="NWU29" s="620"/>
      <c r="NWV29" s="620"/>
      <c r="NWW29" s="620"/>
      <c r="NWX29" s="620"/>
      <c r="NWY29" s="620"/>
      <c r="NWZ29" s="620"/>
      <c r="NXA29" s="620"/>
      <c r="NXB29" s="620"/>
      <c r="NXC29" s="620"/>
      <c r="NXD29" s="620"/>
      <c r="NXE29" s="620"/>
      <c r="NXF29" s="620"/>
      <c r="NXG29" s="620"/>
      <c r="NXH29" s="620"/>
      <c r="NXI29" s="620"/>
      <c r="NXJ29" s="620"/>
      <c r="NXK29" s="620"/>
      <c r="NXL29" s="620"/>
      <c r="NXM29" s="620"/>
      <c r="NXN29" s="620"/>
      <c r="NXO29" s="620"/>
      <c r="NXP29" s="620"/>
      <c r="NXQ29" s="620"/>
      <c r="NXR29" s="620"/>
      <c r="NXS29" s="620"/>
      <c r="NXT29" s="620"/>
      <c r="NXU29" s="620"/>
      <c r="NXV29" s="620"/>
      <c r="NXW29" s="620"/>
      <c r="NXX29" s="620"/>
      <c r="NXY29" s="620"/>
      <c r="NXZ29" s="620"/>
      <c r="NYA29" s="620"/>
      <c r="NYB29" s="620"/>
      <c r="NYC29" s="620"/>
      <c r="NYD29" s="620"/>
      <c r="NYE29" s="620"/>
      <c r="NYF29" s="620"/>
      <c r="NYG29" s="620"/>
      <c r="NYH29" s="620"/>
      <c r="NYI29" s="620"/>
      <c r="NYJ29" s="620"/>
      <c r="NYK29" s="620"/>
      <c r="NYL29" s="620"/>
      <c r="NYM29" s="620"/>
      <c r="NYN29" s="620"/>
      <c r="NYO29" s="620"/>
      <c r="NYP29" s="620"/>
      <c r="NYQ29" s="620"/>
      <c r="NYR29" s="620"/>
      <c r="NYS29" s="620"/>
      <c r="NYT29" s="620"/>
      <c r="NYU29" s="620"/>
      <c r="NYV29" s="620"/>
      <c r="NYW29" s="620"/>
      <c r="NYX29" s="620"/>
      <c r="NYY29" s="620"/>
      <c r="NYZ29" s="620"/>
      <c r="NZA29" s="620"/>
      <c r="NZB29" s="620"/>
      <c r="NZC29" s="620"/>
      <c r="NZD29" s="620"/>
      <c r="NZE29" s="620"/>
      <c r="NZF29" s="620"/>
      <c r="NZG29" s="620"/>
      <c r="NZH29" s="620"/>
      <c r="NZI29" s="620"/>
      <c r="NZJ29" s="620"/>
      <c r="NZK29" s="620"/>
      <c r="NZL29" s="620"/>
      <c r="NZM29" s="620"/>
      <c r="NZN29" s="620"/>
      <c r="NZO29" s="620"/>
      <c r="NZP29" s="620"/>
      <c r="NZQ29" s="620"/>
      <c r="NZR29" s="620"/>
      <c r="NZS29" s="620"/>
      <c r="NZT29" s="620"/>
      <c r="NZU29" s="620"/>
      <c r="NZV29" s="620"/>
      <c r="NZW29" s="620"/>
      <c r="NZX29" s="620"/>
      <c r="NZY29" s="620"/>
      <c r="NZZ29" s="620"/>
      <c r="OAA29" s="620"/>
      <c r="OAB29" s="620"/>
      <c r="OAC29" s="620"/>
      <c r="OAD29" s="620"/>
      <c r="OAE29" s="620"/>
      <c r="OAF29" s="620"/>
      <c r="OAG29" s="620"/>
      <c r="OAH29" s="620"/>
      <c r="OAI29" s="620"/>
      <c r="OAJ29" s="620"/>
      <c r="OAK29" s="620"/>
      <c r="OAL29" s="620"/>
      <c r="OAM29" s="620"/>
      <c r="OAN29" s="620"/>
      <c r="OAO29" s="620"/>
      <c r="OAP29" s="620"/>
      <c r="OAQ29" s="620"/>
      <c r="OAR29" s="620"/>
      <c r="OAS29" s="620"/>
      <c r="OAT29" s="620"/>
      <c r="OAU29" s="620"/>
      <c r="OAV29" s="620"/>
      <c r="OAW29" s="620"/>
      <c r="OAX29" s="620"/>
      <c r="OAY29" s="620"/>
      <c r="OAZ29" s="620"/>
      <c r="OBA29" s="620"/>
      <c r="OBB29" s="620"/>
      <c r="OBC29" s="620"/>
      <c r="OBD29" s="620"/>
      <c r="OBE29" s="620"/>
      <c r="OBF29" s="620"/>
      <c r="OBG29" s="620"/>
      <c r="OBH29" s="620"/>
      <c r="OBI29" s="620"/>
      <c r="OBJ29" s="620"/>
      <c r="OBK29" s="620"/>
      <c r="OBL29" s="620"/>
      <c r="OBM29" s="620"/>
      <c r="OBN29" s="620"/>
      <c r="OBO29" s="620"/>
      <c r="OBP29" s="620"/>
      <c r="OBQ29" s="620"/>
      <c r="OBR29" s="620"/>
      <c r="OBS29" s="620"/>
      <c r="OBT29" s="620"/>
      <c r="OBU29" s="620"/>
      <c r="OBV29" s="620"/>
      <c r="OBW29" s="620"/>
      <c r="OBX29" s="620"/>
      <c r="OBY29" s="620"/>
      <c r="OBZ29" s="620"/>
      <c r="OCA29" s="620"/>
      <c r="OCB29" s="620"/>
      <c r="OCC29" s="620"/>
      <c r="OCD29" s="620"/>
      <c r="OCE29" s="620"/>
      <c r="OCF29" s="620"/>
      <c r="OCG29" s="620"/>
      <c r="OCH29" s="620"/>
      <c r="OCI29" s="620"/>
      <c r="OCJ29" s="620"/>
      <c r="OCK29" s="620"/>
      <c r="OCL29" s="620"/>
      <c r="OCM29" s="620"/>
      <c r="OCN29" s="620"/>
      <c r="OCO29" s="620"/>
      <c r="OCP29" s="620"/>
      <c r="OCQ29" s="620"/>
      <c r="OCR29" s="620"/>
      <c r="OCS29" s="620"/>
      <c r="OCT29" s="620"/>
      <c r="OCU29" s="620"/>
      <c r="OCV29" s="620"/>
      <c r="OCW29" s="620"/>
      <c r="OCX29" s="620"/>
      <c r="OCY29" s="620"/>
      <c r="OCZ29" s="620"/>
      <c r="ODA29" s="620"/>
      <c r="ODB29" s="620"/>
      <c r="ODC29" s="620"/>
      <c r="ODD29" s="620"/>
      <c r="ODE29" s="620"/>
      <c r="ODF29" s="620"/>
      <c r="ODG29" s="620"/>
      <c r="ODH29" s="620"/>
      <c r="ODI29" s="620"/>
      <c r="ODJ29" s="620"/>
      <c r="ODK29" s="620"/>
      <c r="ODL29" s="620"/>
      <c r="ODM29" s="620"/>
      <c r="ODN29" s="620"/>
      <c r="ODO29" s="620"/>
      <c r="ODP29" s="620"/>
      <c r="ODQ29" s="620"/>
      <c r="ODR29" s="620"/>
      <c r="ODS29" s="620"/>
      <c r="ODT29" s="620"/>
      <c r="ODU29" s="620"/>
      <c r="ODV29" s="620"/>
      <c r="ODW29" s="620"/>
      <c r="ODX29" s="620"/>
      <c r="ODY29" s="620"/>
      <c r="ODZ29" s="620"/>
      <c r="OEA29" s="620"/>
      <c r="OEB29" s="620"/>
      <c r="OEC29" s="620"/>
      <c r="OED29" s="620"/>
      <c r="OEE29" s="620"/>
      <c r="OEF29" s="620"/>
      <c r="OEG29" s="620"/>
      <c r="OEH29" s="620"/>
      <c r="OEI29" s="620"/>
      <c r="OEJ29" s="620"/>
      <c r="OEK29" s="620"/>
      <c r="OEL29" s="620"/>
      <c r="OEM29" s="620"/>
      <c r="OEN29" s="620"/>
      <c r="OEO29" s="620"/>
      <c r="OEP29" s="620"/>
      <c r="OEQ29" s="620"/>
      <c r="OER29" s="620"/>
      <c r="OES29" s="620"/>
      <c r="OET29" s="620"/>
      <c r="OEU29" s="620"/>
      <c r="OEV29" s="620"/>
      <c r="OEW29" s="620"/>
      <c r="OEX29" s="620"/>
      <c r="OEY29" s="620"/>
      <c r="OEZ29" s="620"/>
      <c r="OFA29" s="620"/>
      <c r="OFB29" s="620"/>
      <c r="OFC29" s="620"/>
      <c r="OFD29" s="620"/>
      <c r="OFE29" s="620"/>
      <c r="OFF29" s="620"/>
      <c r="OFG29" s="620"/>
      <c r="OFH29" s="620"/>
      <c r="OFI29" s="620"/>
      <c r="OFJ29" s="620"/>
      <c r="OFK29" s="620"/>
      <c r="OFL29" s="620"/>
      <c r="OFM29" s="620"/>
      <c r="OFN29" s="620"/>
      <c r="OFO29" s="620"/>
      <c r="OFP29" s="620"/>
      <c r="OFQ29" s="620"/>
      <c r="OFR29" s="620"/>
      <c r="OFS29" s="620"/>
      <c r="OFT29" s="620"/>
      <c r="OFU29" s="620"/>
      <c r="OFV29" s="620"/>
      <c r="OFW29" s="620"/>
      <c r="OFX29" s="620"/>
      <c r="OFY29" s="620"/>
      <c r="OFZ29" s="620"/>
      <c r="OGA29" s="620"/>
      <c r="OGB29" s="620"/>
      <c r="OGC29" s="620"/>
      <c r="OGD29" s="620"/>
      <c r="OGE29" s="620"/>
      <c r="OGF29" s="620"/>
      <c r="OGG29" s="620"/>
      <c r="OGH29" s="620"/>
      <c r="OGI29" s="620"/>
      <c r="OGJ29" s="620"/>
      <c r="OGK29" s="620"/>
      <c r="OGL29" s="620"/>
      <c r="OGM29" s="620"/>
      <c r="OGN29" s="620"/>
      <c r="OGO29" s="620"/>
      <c r="OGP29" s="620"/>
      <c r="OGQ29" s="620"/>
      <c r="OGR29" s="620"/>
      <c r="OGS29" s="620"/>
      <c r="OGT29" s="620"/>
      <c r="OGU29" s="620"/>
      <c r="OGV29" s="620"/>
      <c r="OGW29" s="620"/>
      <c r="OGX29" s="620"/>
      <c r="OGY29" s="620"/>
      <c r="OGZ29" s="620"/>
      <c r="OHA29" s="620"/>
      <c r="OHB29" s="620"/>
      <c r="OHC29" s="620"/>
      <c r="OHD29" s="620"/>
      <c r="OHE29" s="620"/>
      <c r="OHF29" s="620"/>
      <c r="OHG29" s="620"/>
      <c r="OHH29" s="620"/>
      <c r="OHI29" s="620"/>
      <c r="OHJ29" s="620"/>
      <c r="OHK29" s="620"/>
      <c r="OHL29" s="620"/>
      <c r="OHM29" s="620"/>
      <c r="OHN29" s="620"/>
      <c r="OHO29" s="620"/>
      <c r="OHP29" s="620"/>
      <c r="OHQ29" s="620"/>
      <c r="OHR29" s="620"/>
      <c r="OHS29" s="620"/>
      <c r="OHT29" s="620"/>
      <c r="OHU29" s="620"/>
      <c r="OHV29" s="620"/>
      <c r="OHW29" s="620"/>
      <c r="OHX29" s="620"/>
      <c r="OHY29" s="620"/>
      <c r="OHZ29" s="620"/>
      <c r="OIA29" s="620"/>
      <c r="OIB29" s="620"/>
      <c r="OIC29" s="620"/>
      <c r="OID29" s="620"/>
      <c r="OIE29" s="620"/>
      <c r="OIF29" s="620"/>
      <c r="OIG29" s="620"/>
      <c r="OIH29" s="620"/>
      <c r="OII29" s="620"/>
      <c r="OIJ29" s="620"/>
      <c r="OIK29" s="620"/>
      <c r="OIL29" s="620"/>
      <c r="OIM29" s="620"/>
      <c r="OIN29" s="620"/>
      <c r="OIO29" s="620"/>
      <c r="OIP29" s="620"/>
      <c r="OIQ29" s="620"/>
      <c r="OIR29" s="620"/>
      <c r="OIS29" s="620"/>
      <c r="OIT29" s="620"/>
      <c r="OIU29" s="620"/>
      <c r="OIV29" s="620"/>
      <c r="OIW29" s="620"/>
      <c r="OIX29" s="620"/>
      <c r="OIY29" s="620"/>
      <c r="OIZ29" s="620"/>
      <c r="OJA29" s="620"/>
      <c r="OJB29" s="620"/>
      <c r="OJC29" s="620"/>
      <c r="OJD29" s="620"/>
      <c r="OJE29" s="620"/>
      <c r="OJF29" s="620"/>
      <c r="OJG29" s="620"/>
      <c r="OJH29" s="620"/>
      <c r="OJI29" s="620"/>
      <c r="OJJ29" s="620"/>
      <c r="OJK29" s="620"/>
      <c r="OJL29" s="620"/>
      <c r="OJM29" s="620"/>
      <c r="OJN29" s="620"/>
      <c r="OJO29" s="620"/>
      <c r="OJP29" s="620"/>
      <c r="OJQ29" s="620"/>
      <c r="OJR29" s="620"/>
      <c r="OJS29" s="620"/>
      <c r="OJT29" s="620"/>
      <c r="OJU29" s="620"/>
      <c r="OJV29" s="620"/>
      <c r="OJW29" s="620"/>
      <c r="OJX29" s="620"/>
      <c r="OJY29" s="620"/>
      <c r="OJZ29" s="620"/>
      <c r="OKA29" s="620"/>
      <c r="OKB29" s="620"/>
      <c r="OKC29" s="620"/>
      <c r="OKD29" s="620"/>
      <c r="OKE29" s="620"/>
      <c r="OKF29" s="620"/>
      <c r="OKG29" s="620"/>
      <c r="OKH29" s="620"/>
      <c r="OKI29" s="620"/>
      <c r="OKJ29" s="620"/>
      <c r="OKK29" s="620"/>
      <c r="OKL29" s="620"/>
      <c r="OKM29" s="620"/>
      <c r="OKN29" s="620"/>
      <c r="OKO29" s="620"/>
      <c r="OKP29" s="620"/>
      <c r="OKQ29" s="620"/>
      <c r="OKR29" s="620"/>
      <c r="OKS29" s="620"/>
      <c r="OKT29" s="620"/>
      <c r="OKU29" s="620"/>
      <c r="OKV29" s="620"/>
      <c r="OKW29" s="620"/>
      <c r="OKX29" s="620"/>
      <c r="OKY29" s="620"/>
      <c r="OKZ29" s="620"/>
      <c r="OLA29" s="620"/>
      <c r="OLB29" s="620"/>
      <c r="OLC29" s="620"/>
      <c r="OLD29" s="620"/>
      <c r="OLE29" s="620"/>
      <c r="OLF29" s="620"/>
      <c r="OLG29" s="620"/>
      <c r="OLH29" s="620"/>
      <c r="OLI29" s="620"/>
      <c r="OLJ29" s="620"/>
      <c r="OLK29" s="620"/>
      <c r="OLL29" s="620"/>
      <c r="OLM29" s="620"/>
      <c r="OLN29" s="620"/>
      <c r="OLO29" s="620"/>
      <c r="OLP29" s="620"/>
      <c r="OLQ29" s="620"/>
      <c r="OLR29" s="620"/>
      <c r="OLS29" s="620"/>
      <c r="OLT29" s="620"/>
      <c r="OLU29" s="620"/>
      <c r="OLV29" s="620"/>
      <c r="OLW29" s="620"/>
      <c r="OLX29" s="620"/>
      <c r="OLY29" s="620"/>
      <c r="OLZ29" s="620"/>
      <c r="OMA29" s="620"/>
      <c r="OMB29" s="620"/>
      <c r="OMC29" s="620"/>
      <c r="OMD29" s="620"/>
      <c r="OME29" s="620"/>
      <c r="OMF29" s="620"/>
      <c r="OMG29" s="620"/>
      <c r="OMH29" s="620"/>
      <c r="OMI29" s="620"/>
      <c r="OMJ29" s="620"/>
      <c r="OMK29" s="620"/>
      <c r="OML29" s="620"/>
      <c r="OMM29" s="620"/>
      <c r="OMN29" s="620"/>
      <c r="OMO29" s="620"/>
      <c r="OMP29" s="620"/>
      <c r="OMQ29" s="620"/>
      <c r="OMR29" s="620"/>
      <c r="OMS29" s="620"/>
      <c r="OMT29" s="620"/>
      <c r="OMU29" s="620"/>
      <c r="OMV29" s="620"/>
      <c r="OMW29" s="620"/>
      <c r="OMX29" s="620"/>
      <c r="OMY29" s="620"/>
      <c r="OMZ29" s="620"/>
      <c r="ONA29" s="620"/>
      <c r="ONB29" s="620"/>
      <c r="ONC29" s="620"/>
      <c r="OND29" s="620"/>
      <c r="ONE29" s="620"/>
      <c r="ONF29" s="620"/>
      <c r="ONG29" s="620"/>
      <c r="ONH29" s="620"/>
      <c r="ONI29" s="620"/>
      <c r="ONJ29" s="620"/>
      <c r="ONK29" s="620"/>
      <c r="ONL29" s="620"/>
      <c r="ONM29" s="620"/>
      <c r="ONN29" s="620"/>
      <c r="ONO29" s="620"/>
      <c r="ONP29" s="620"/>
      <c r="ONQ29" s="620"/>
      <c r="ONR29" s="620"/>
      <c r="ONS29" s="620"/>
      <c r="ONT29" s="620"/>
      <c r="ONU29" s="620"/>
      <c r="ONV29" s="620"/>
      <c r="ONW29" s="620"/>
      <c r="ONX29" s="620"/>
      <c r="ONY29" s="620"/>
      <c r="ONZ29" s="620"/>
      <c r="OOA29" s="620"/>
      <c r="OOB29" s="620"/>
      <c r="OOC29" s="620"/>
      <c r="OOD29" s="620"/>
      <c r="OOE29" s="620"/>
      <c r="OOF29" s="620"/>
      <c r="OOG29" s="620"/>
      <c r="OOH29" s="620"/>
      <c r="OOI29" s="620"/>
      <c r="OOJ29" s="620"/>
      <c r="OOK29" s="620"/>
      <c r="OOL29" s="620"/>
      <c r="OOM29" s="620"/>
      <c r="OON29" s="620"/>
      <c r="OOO29" s="620"/>
      <c r="OOP29" s="620"/>
      <c r="OOQ29" s="620"/>
      <c r="OOR29" s="620"/>
      <c r="OOS29" s="620"/>
      <c r="OOT29" s="620"/>
      <c r="OOU29" s="620"/>
      <c r="OOV29" s="620"/>
      <c r="OOW29" s="620"/>
      <c r="OOX29" s="620"/>
      <c r="OOY29" s="620"/>
      <c r="OOZ29" s="620"/>
      <c r="OPA29" s="620"/>
      <c r="OPB29" s="620"/>
      <c r="OPC29" s="620"/>
      <c r="OPD29" s="620"/>
      <c r="OPE29" s="620"/>
      <c r="OPF29" s="620"/>
      <c r="OPG29" s="620"/>
      <c r="OPH29" s="620"/>
      <c r="OPI29" s="620"/>
      <c r="OPJ29" s="620"/>
      <c r="OPK29" s="620"/>
      <c r="OPL29" s="620"/>
      <c r="OPM29" s="620"/>
      <c r="OPN29" s="620"/>
      <c r="OPO29" s="620"/>
      <c r="OPP29" s="620"/>
      <c r="OPQ29" s="620"/>
      <c r="OPR29" s="620"/>
      <c r="OPS29" s="620"/>
      <c r="OPT29" s="620"/>
      <c r="OPU29" s="620"/>
      <c r="OPV29" s="620"/>
      <c r="OPW29" s="620"/>
      <c r="OPX29" s="620"/>
      <c r="OPY29" s="620"/>
      <c r="OPZ29" s="620"/>
      <c r="OQA29" s="620"/>
      <c r="OQB29" s="620"/>
      <c r="OQC29" s="620"/>
      <c r="OQD29" s="620"/>
      <c r="OQE29" s="620"/>
      <c r="OQF29" s="620"/>
      <c r="OQG29" s="620"/>
      <c r="OQH29" s="620"/>
      <c r="OQI29" s="620"/>
      <c r="OQJ29" s="620"/>
      <c r="OQK29" s="620"/>
      <c r="OQL29" s="620"/>
      <c r="OQM29" s="620"/>
      <c r="OQN29" s="620"/>
      <c r="OQO29" s="620"/>
      <c r="OQP29" s="620"/>
      <c r="OQQ29" s="620"/>
      <c r="OQR29" s="620"/>
      <c r="OQS29" s="620"/>
      <c r="OQT29" s="620"/>
      <c r="OQU29" s="620"/>
      <c r="OQV29" s="620"/>
      <c r="OQW29" s="620"/>
      <c r="OQX29" s="620"/>
      <c r="OQY29" s="620"/>
      <c r="OQZ29" s="620"/>
      <c r="ORA29" s="620"/>
      <c r="ORB29" s="620"/>
      <c r="ORC29" s="620"/>
      <c r="ORD29" s="620"/>
      <c r="ORE29" s="620"/>
      <c r="ORF29" s="620"/>
      <c r="ORG29" s="620"/>
      <c r="ORH29" s="620"/>
      <c r="ORI29" s="620"/>
      <c r="ORJ29" s="620"/>
      <c r="ORK29" s="620"/>
      <c r="ORL29" s="620"/>
      <c r="ORM29" s="620"/>
      <c r="ORN29" s="620"/>
      <c r="ORO29" s="620"/>
      <c r="ORP29" s="620"/>
      <c r="ORQ29" s="620"/>
      <c r="ORR29" s="620"/>
      <c r="ORS29" s="620"/>
      <c r="ORT29" s="620"/>
      <c r="ORU29" s="620"/>
      <c r="ORV29" s="620"/>
      <c r="ORW29" s="620"/>
      <c r="ORX29" s="620"/>
      <c r="ORY29" s="620"/>
      <c r="ORZ29" s="620"/>
      <c r="OSA29" s="620"/>
      <c r="OSB29" s="620"/>
      <c r="OSC29" s="620"/>
      <c r="OSD29" s="620"/>
      <c r="OSE29" s="620"/>
      <c r="OSF29" s="620"/>
      <c r="OSG29" s="620"/>
      <c r="OSH29" s="620"/>
      <c r="OSI29" s="620"/>
      <c r="OSJ29" s="620"/>
      <c r="OSK29" s="620"/>
      <c r="OSL29" s="620"/>
      <c r="OSM29" s="620"/>
      <c r="OSN29" s="620"/>
      <c r="OSO29" s="620"/>
      <c r="OSP29" s="620"/>
      <c r="OSQ29" s="620"/>
      <c r="OSR29" s="620"/>
      <c r="OSS29" s="620"/>
      <c r="OST29" s="620"/>
      <c r="OSU29" s="620"/>
      <c r="OSV29" s="620"/>
      <c r="OSW29" s="620"/>
      <c r="OSX29" s="620"/>
      <c r="OSY29" s="620"/>
      <c r="OSZ29" s="620"/>
      <c r="OTA29" s="620"/>
      <c r="OTB29" s="620"/>
      <c r="OTC29" s="620"/>
      <c r="OTD29" s="620"/>
      <c r="OTE29" s="620"/>
      <c r="OTF29" s="620"/>
      <c r="OTG29" s="620"/>
      <c r="OTH29" s="620"/>
      <c r="OTI29" s="620"/>
      <c r="OTJ29" s="620"/>
      <c r="OTK29" s="620"/>
      <c r="OTL29" s="620"/>
      <c r="OTM29" s="620"/>
      <c r="OTN29" s="620"/>
      <c r="OTO29" s="620"/>
      <c r="OTP29" s="620"/>
      <c r="OTQ29" s="620"/>
      <c r="OTR29" s="620"/>
      <c r="OTS29" s="620"/>
      <c r="OTT29" s="620"/>
      <c r="OTU29" s="620"/>
      <c r="OTV29" s="620"/>
      <c r="OTW29" s="620"/>
      <c r="OTX29" s="620"/>
      <c r="OTY29" s="620"/>
      <c r="OTZ29" s="620"/>
      <c r="OUA29" s="620"/>
      <c r="OUB29" s="620"/>
      <c r="OUC29" s="620"/>
      <c r="OUD29" s="620"/>
      <c r="OUE29" s="620"/>
      <c r="OUF29" s="620"/>
      <c r="OUG29" s="620"/>
      <c r="OUH29" s="620"/>
      <c r="OUI29" s="620"/>
      <c r="OUJ29" s="620"/>
      <c r="OUK29" s="620"/>
      <c r="OUL29" s="620"/>
      <c r="OUM29" s="620"/>
      <c r="OUN29" s="620"/>
      <c r="OUO29" s="620"/>
      <c r="OUP29" s="620"/>
      <c r="OUQ29" s="620"/>
      <c r="OUR29" s="620"/>
      <c r="OUS29" s="620"/>
      <c r="OUT29" s="620"/>
      <c r="OUU29" s="620"/>
      <c r="OUV29" s="620"/>
      <c r="OUW29" s="620"/>
      <c r="OUX29" s="620"/>
      <c r="OUY29" s="620"/>
      <c r="OUZ29" s="620"/>
      <c r="OVA29" s="620"/>
      <c r="OVB29" s="620"/>
      <c r="OVC29" s="620"/>
      <c r="OVD29" s="620"/>
      <c r="OVE29" s="620"/>
      <c r="OVF29" s="620"/>
      <c r="OVG29" s="620"/>
      <c r="OVH29" s="620"/>
      <c r="OVI29" s="620"/>
      <c r="OVJ29" s="620"/>
      <c r="OVK29" s="620"/>
      <c r="OVL29" s="620"/>
      <c r="OVM29" s="620"/>
      <c r="OVN29" s="620"/>
      <c r="OVO29" s="620"/>
      <c r="OVP29" s="620"/>
      <c r="OVQ29" s="620"/>
      <c r="OVR29" s="620"/>
      <c r="OVS29" s="620"/>
      <c r="OVT29" s="620"/>
      <c r="OVU29" s="620"/>
      <c r="OVV29" s="620"/>
      <c r="OVW29" s="620"/>
      <c r="OVX29" s="620"/>
      <c r="OVY29" s="620"/>
      <c r="OVZ29" s="620"/>
      <c r="OWA29" s="620"/>
      <c r="OWB29" s="620"/>
      <c r="OWC29" s="620"/>
      <c r="OWD29" s="620"/>
      <c r="OWE29" s="620"/>
      <c r="OWF29" s="620"/>
      <c r="OWG29" s="620"/>
      <c r="OWH29" s="620"/>
      <c r="OWI29" s="620"/>
      <c r="OWJ29" s="620"/>
      <c r="OWK29" s="620"/>
      <c r="OWL29" s="620"/>
      <c r="OWM29" s="620"/>
      <c r="OWN29" s="620"/>
      <c r="OWO29" s="620"/>
      <c r="OWP29" s="620"/>
      <c r="OWQ29" s="620"/>
      <c r="OWR29" s="620"/>
      <c r="OWS29" s="620"/>
      <c r="OWT29" s="620"/>
      <c r="OWU29" s="620"/>
      <c r="OWV29" s="620"/>
      <c r="OWW29" s="620"/>
      <c r="OWX29" s="620"/>
      <c r="OWY29" s="620"/>
      <c r="OWZ29" s="620"/>
      <c r="OXA29" s="620"/>
      <c r="OXB29" s="620"/>
      <c r="OXC29" s="620"/>
      <c r="OXD29" s="620"/>
      <c r="OXE29" s="620"/>
      <c r="OXF29" s="620"/>
      <c r="OXG29" s="620"/>
      <c r="OXH29" s="620"/>
      <c r="OXI29" s="620"/>
      <c r="OXJ29" s="620"/>
      <c r="OXK29" s="620"/>
      <c r="OXL29" s="620"/>
      <c r="OXM29" s="620"/>
      <c r="OXN29" s="620"/>
      <c r="OXO29" s="620"/>
      <c r="OXP29" s="620"/>
      <c r="OXQ29" s="620"/>
      <c r="OXR29" s="620"/>
      <c r="OXS29" s="620"/>
      <c r="OXT29" s="620"/>
      <c r="OXU29" s="620"/>
      <c r="OXV29" s="620"/>
      <c r="OXW29" s="620"/>
      <c r="OXX29" s="620"/>
      <c r="OXY29" s="620"/>
      <c r="OXZ29" s="620"/>
      <c r="OYA29" s="620"/>
      <c r="OYB29" s="620"/>
      <c r="OYC29" s="620"/>
      <c r="OYD29" s="620"/>
      <c r="OYE29" s="620"/>
      <c r="OYF29" s="620"/>
      <c r="OYG29" s="620"/>
      <c r="OYH29" s="620"/>
      <c r="OYI29" s="620"/>
      <c r="OYJ29" s="620"/>
      <c r="OYK29" s="620"/>
      <c r="OYL29" s="620"/>
      <c r="OYM29" s="620"/>
      <c r="OYN29" s="620"/>
      <c r="OYO29" s="620"/>
      <c r="OYP29" s="620"/>
      <c r="OYQ29" s="620"/>
      <c r="OYR29" s="620"/>
      <c r="OYS29" s="620"/>
      <c r="OYT29" s="620"/>
      <c r="OYU29" s="620"/>
      <c r="OYV29" s="620"/>
      <c r="OYW29" s="620"/>
      <c r="OYX29" s="620"/>
      <c r="OYY29" s="620"/>
      <c r="OYZ29" s="620"/>
      <c r="OZA29" s="620"/>
      <c r="OZB29" s="620"/>
      <c r="OZC29" s="620"/>
      <c r="OZD29" s="620"/>
      <c r="OZE29" s="620"/>
      <c r="OZF29" s="620"/>
      <c r="OZG29" s="620"/>
      <c r="OZH29" s="620"/>
      <c r="OZI29" s="620"/>
      <c r="OZJ29" s="620"/>
      <c r="OZK29" s="620"/>
      <c r="OZL29" s="620"/>
      <c r="OZM29" s="620"/>
      <c r="OZN29" s="620"/>
      <c r="OZO29" s="620"/>
      <c r="OZP29" s="620"/>
      <c r="OZQ29" s="620"/>
      <c r="OZR29" s="620"/>
      <c r="OZS29" s="620"/>
      <c r="OZT29" s="620"/>
      <c r="OZU29" s="620"/>
      <c r="OZV29" s="620"/>
      <c r="OZW29" s="620"/>
      <c r="OZX29" s="620"/>
      <c r="OZY29" s="620"/>
      <c r="OZZ29" s="620"/>
      <c r="PAA29" s="620"/>
      <c r="PAB29" s="620"/>
      <c r="PAC29" s="620"/>
      <c r="PAD29" s="620"/>
      <c r="PAE29" s="620"/>
      <c r="PAF29" s="620"/>
      <c r="PAG29" s="620"/>
      <c r="PAH29" s="620"/>
      <c r="PAI29" s="620"/>
      <c r="PAJ29" s="620"/>
      <c r="PAK29" s="620"/>
      <c r="PAL29" s="620"/>
      <c r="PAM29" s="620"/>
      <c r="PAN29" s="620"/>
      <c r="PAO29" s="620"/>
      <c r="PAP29" s="620"/>
      <c r="PAQ29" s="620"/>
      <c r="PAR29" s="620"/>
      <c r="PAS29" s="620"/>
      <c r="PAT29" s="620"/>
      <c r="PAU29" s="620"/>
      <c r="PAV29" s="620"/>
      <c r="PAW29" s="620"/>
      <c r="PAX29" s="620"/>
      <c r="PAY29" s="620"/>
      <c r="PAZ29" s="620"/>
      <c r="PBA29" s="620"/>
      <c r="PBB29" s="620"/>
      <c r="PBC29" s="620"/>
      <c r="PBD29" s="620"/>
      <c r="PBE29" s="620"/>
      <c r="PBF29" s="620"/>
      <c r="PBG29" s="620"/>
      <c r="PBH29" s="620"/>
      <c r="PBI29" s="620"/>
      <c r="PBJ29" s="620"/>
      <c r="PBK29" s="620"/>
      <c r="PBL29" s="620"/>
      <c r="PBM29" s="620"/>
      <c r="PBN29" s="620"/>
      <c r="PBO29" s="620"/>
      <c r="PBP29" s="620"/>
      <c r="PBQ29" s="620"/>
      <c r="PBR29" s="620"/>
      <c r="PBS29" s="620"/>
      <c r="PBT29" s="620"/>
      <c r="PBU29" s="620"/>
      <c r="PBV29" s="620"/>
      <c r="PBW29" s="620"/>
      <c r="PBX29" s="620"/>
      <c r="PBY29" s="620"/>
      <c r="PBZ29" s="620"/>
      <c r="PCA29" s="620"/>
      <c r="PCB29" s="620"/>
      <c r="PCC29" s="620"/>
      <c r="PCD29" s="620"/>
      <c r="PCE29" s="620"/>
      <c r="PCF29" s="620"/>
      <c r="PCG29" s="620"/>
      <c r="PCH29" s="620"/>
      <c r="PCI29" s="620"/>
      <c r="PCJ29" s="620"/>
      <c r="PCK29" s="620"/>
      <c r="PCL29" s="620"/>
      <c r="PCM29" s="620"/>
      <c r="PCN29" s="620"/>
      <c r="PCO29" s="620"/>
      <c r="PCP29" s="620"/>
      <c r="PCQ29" s="620"/>
      <c r="PCR29" s="620"/>
      <c r="PCS29" s="620"/>
      <c r="PCT29" s="620"/>
      <c r="PCU29" s="620"/>
      <c r="PCV29" s="620"/>
      <c r="PCW29" s="620"/>
      <c r="PCX29" s="620"/>
      <c r="PCY29" s="620"/>
      <c r="PCZ29" s="620"/>
      <c r="PDA29" s="620"/>
      <c r="PDB29" s="620"/>
      <c r="PDC29" s="620"/>
      <c r="PDD29" s="620"/>
      <c r="PDE29" s="620"/>
      <c r="PDF29" s="620"/>
      <c r="PDG29" s="620"/>
      <c r="PDH29" s="620"/>
      <c r="PDI29" s="620"/>
      <c r="PDJ29" s="620"/>
      <c r="PDK29" s="620"/>
      <c r="PDL29" s="620"/>
      <c r="PDM29" s="620"/>
      <c r="PDN29" s="620"/>
      <c r="PDO29" s="620"/>
      <c r="PDP29" s="620"/>
      <c r="PDQ29" s="620"/>
      <c r="PDR29" s="620"/>
      <c r="PDS29" s="620"/>
      <c r="PDT29" s="620"/>
      <c r="PDU29" s="620"/>
      <c r="PDV29" s="620"/>
      <c r="PDW29" s="620"/>
      <c r="PDX29" s="620"/>
      <c r="PDY29" s="620"/>
      <c r="PDZ29" s="620"/>
      <c r="PEA29" s="620"/>
      <c r="PEB29" s="620"/>
      <c r="PEC29" s="620"/>
      <c r="PED29" s="620"/>
      <c r="PEE29" s="620"/>
      <c r="PEF29" s="620"/>
      <c r="PEG29" s="620"/>
      <c r="PEH29" s="620"/>
      <c r="PEI29" s="620"/>
      <c r="PEJ29" s="620"/>
      <c r="PEK29" s="620"/>
      <c r="PEL29" s="620"/>
      <c r="PEM29" s="620"/>
      <c r="PEN29" s="620"/>
      <c r="PEO29" s="620"/>
      <c r="PEP29" s="620"/>
      <c r="PEQ29" s="620"/>
      <c r="PER29" s="620"/>
      <c r="PES29" s="620"/>
      <c r="PET29" s="620"/>
      <c r="PEU29" s="620"/>
      <c r="PEV29" s="620"/>
      <c r="PEW29" s="620"/>
      <c r="PEX29" s="620"/>
      <c r="PEY29" s="620"/>
      <c r="PEZ29" s="620"/>
      <c r="PFA29" s="620"/>
      <c r="PFB29" s="620"/>
      <c r="PFC29" s="620"/>
      <c r="PFD29" s="620"/>
      <c r="PFE29" s="620"/>
      <c r="PFF29" s="620"/>
      <c r="PFG29" s="620"/>
      <c r="PFH29" s="620"/>
      <c r="PFI29" s="620"/>
      <c r="PFJ29" s="620"/>
      <c r="PFK29" s="620"/>
      <c r="PFL29" s="620"/>
      <c r="PFM29" s="620"/>
      <c r="PFN29" s="620"/>
      <c r="PFO29" s="620"/>
      <c r="PFP29" s="620"/>
      <c r="PFQ29" s="620"/>
      <c r="PFR29" s="620"/>
      <c r="PFS29" s="620"/>
      <c r="PFT29" s="620"/>
      <c r="PFU29" s="620"/>
      <c r="PFV29" s="620"/>
      <c r="PFW29" s="620"/>
      <c r="PFX29" s="620"/>
      <c r="PFY29" s="620"/>
      <c r="PFZ29" s="620"/>
      <c r="PGA29" s="620"/>
      <c r="PGB29" s="620"/>
      <c r="PGC29" s="620"/>
      <c r="PGD29" s="620"/>
      <c r="PGE29" s="620"/>
      <c r="PGF29" s="620"/>
      <c r="PGG29" s="620"/>
      <c r="PGH29" s="620"/>
      <c r="PGI29" s="620"/>
      <c r="PGJ29" s="620"/>
      <c r="PGK29" s="620"/>
      <c r="PGL29" s="620"/>
      <c r="PGM29" s="620"/>
      <c r="PGN29" s="620"/>
      <c r="PGO29" s="620"/>
      <c r="PGP29" s="620"/>
      <c r="PGQ29" s="620"/>
      <c r="PGR29" s="620"/>
      <c r="PGS29" s="620"/>
      <c r="PGT29" s="620"/>
      <c r="PGU29" s="620"/>
      <c r="PGV29" s="620"/>
      <c r="PGW29" s="620"/>
      <c r="PGX29" s="620"/>
      <c r="PGY29" s="620"/>
      <c r="PGZ29" s="620"/>
      <c r="PHA29" s="620"/>
      <c r="PHB29" s="620"/>
      <c r="PHC29" s="620"/>
      <c r="PHD29" s="620"/>
      <c r="PHE29" s="620"/>
      <c r="PHF29" s="620"/>
      <c r="PHG29" s="620"/>
      <c r="PHH29" s="620"/>
      <c r="PHI29" s="620"/>
      <c r="PHJ29" s="620"/>
      <c r="PHK29" s="620"/>
      <c r="PHL29" s="620"/>
      <c r="PHM29" s="620"/>
      <c r="PHN29" s="620"/>
      <c r="PHO29" s="620"/>
      <c r="PHP29" s="620"/>
      <c r="PHQ29" s="620"/>
      <c r="PHR29" s="620"/>
      <c r="PHS29" s="620"/>
      <c r="PHT29" s="620"/>
      <c r="PHU29" s="620"/>
      <c r="PHV29" s="620"/>
      <c r="PHW29" s="620"/>
      <c r="PHX29" s="620"/>
      <c r="PHY29" s="620"/>
      <c r="PHZ29" s="620"/>
      <c r="PIA29" s="620"/>
      <c r="PIB29" s="620"/>
      <c r="PIC29" s="620"/>
      <c r="PID29" s="620"/>
      <c r="PIE29" s="620"/>
      <c r="PIF29" s="620"/>
      <c r="PIG29" s="620"/>
      <c r="PIH29" s="620"/>
      <c r="PII29" s="620"/>
      <c r="PIJ29" s="620"/>
      <c r="PIK29" s="620"/>
      <c r="PIL29" s="620"/>
      <c r="PIM29" s="620"/>
      <c r="PIN29" s="620"/>
      <c r="PIO29" s="620"/>
      <c r="PIP29" s="620"/>
      <c r="PIQ29" s="620"/>
      <c r="PIR29" s="620"/>
      <c r="PIS29" s="620"/>
      <c r="PIT29" s="620"/>
      <c r="PIU29" s="620"/>
      <c r="PIV29" s="620"/>
      <c r="PIW29" s="620"/>
      <c r="PIX29" s="620"/>
      <c r="PIY29" s="620"/>
      <c r="PIZ29" s="620"/>
      <c r="PJA29" s="620"/>
      <c r="PJB29" s="620"/>
      <c r="PJC29" s="620"/>
      <c r="PJD29" s="620"/>
      <c r="PJE29" s="620"/>
      <c r="PJF29" s="620"/>
      <c r="PJG29" s="620"/>
      <c r="PJH29" s="620"/>
      <c r="PJI29" s="620"/>
      <c r="PJJ29" s="620"/>
      <c r="PJK29" s="620"/>
      <c r="PJL29" s="620"/>
      <c r="PJM29" s="620"/>
      <c r="PJN29" s="620"/>
      <c r="PJO29" s="620"/>
      <c r="PJP29" s="620"/>
      <c r="PJQ29" s="620"/>
      <c r="PJR29" s="620"/>
      <c r="PJS29" s="620"/>
      <c r="PJT29" s="620"/>
      <c r="PJU29" s="620"/>
      <c r="PJV29" s="620"/>
      <c r="PJW29" s="620"/>
      <c r="PJX29" s="620"/>
      <c r="PJY29" s="620"/>
      <c r="PJZ29" s="620"/>
      <c r="PKA29" s="620"/>
      <c r="PKB29" s="620"/>
      <c r="PKC29" s="620"/>
      <c r="PKD29" s="620"/>
      <c r="PKE29" s="620"/>
      <c r="PKF29" s="620"/>
      <c r="PKG29" s="620"/>
      <c r="PKH29" s="620"/>
      <c r="PKI29" s="620"/>
      <c r="PKJ29" s="620"/>
      <c r="PKK29" s="620"/>
      <c r="PKL29" s="620"/>
      <c r="PKM29" s="620"/>
      <c r="PKN29" s="620"/>
      <c r="PKO29" s="620"/>
      <c r="PKP29" s="620"/>
      <c r="PKQ29" s="620"/>
      <c r="PKR29" s="620"/>
      <c r="PKS29" s="620"/>
      <c r="PKT29" s="620"/>
      <c r="PKU29" s="620"/>
      <c r="PKV29" s="620"/>
      <c r="PKW29" s="620"/>
      <c r="PKX29" s="620"/>
      <c r="PKY29" s="620"/>
      <c r="PKZ29" s="620"/>
      <c r="PLA29" s="620"/>
      <c r="PLB29" s="620"/>
      <c r="PLC29" s="620"/>
      <c r="PLD29" s="620"/>
      <c r="PLE29" s="620"/>
      <c r="PLF29" s="620"/>
      <c r="PLG29" s="620"/>
      <c r="PLH29" s="620"/>
      <c r="PLI29" s="620"/>
      <c r="PLJ29" s="620"/>
      <c r="PLK29" s="620"/>
      <c r="PLL29" s="620"/>
      <c r="PLM29" s="620"/>
      <c r="PLN29" s="620"/>
      <c r="PLO29" s="620"/>
      <c r="PLP29" s="620"/>
      <c r="PLQ29" s="620"/>
      <c r="PLR29" s="620"/>
      <c r="PLS29" s="620"/>
      <c r="PLT29" s="620"/>
      <c r="PLU29" s="620"/>
      <c r="PLV29" s="620"/>
      <c r="PLW29" s="620"/>
      <c r="PLX29" s="620"/>
      <c r="PLY29" s="620"/>
      <c r="PLZ29" s="620"/>
      <c r="PMA29" s="620"/>
      <c r="PMB29" s="620"/>
      <c r="PMC29" s="620"/>
      <c r="PMD29" s="620"/>
      <c r="PME29" s="620"/>
      <c r="PMF29" s="620"/>
      <c r="PMG29" s="620"/>
      <c r="PMH29" s="620"/>
      <c r="PMI29" s="620"/>
      <c r="PMJ29" s="620"/>
      <c r="PMK29" s="620"/>
      <c r="PML29" s="620"/>
      <c r="PMM29" s="620"/>
      <c r="PMN29" s="620"/>
      <c r="PMO29" s="620"/>
      <c r="PMP29" s="620"/>
      <c r="PMQ29" s="620"/>
      <c r="PMR29" s="620"/>
      <c r="PMS29" s="620"/>
      <c r="PMT29" s="620"/>
      <c r="PMU29" s="620"/>
      <c r="PMV29" s="620"/>
      <c r="PMW29" s="620"/>
      <c r="PMX29" s="620"/>
      <c r="PMY29" s="620"/>
      <c r="PMZ29" s="620"/>
      <c r="PNA29" s="620"/>
      <c r="PNB29" s="620"/>
      <c r="PNC29" s="620"/>
      <c r="PND29" s="620"/>
      <c r="PNE29" s="620"/>
      <c r="PNF29" s="620"/>
      <c r="PNG29" s="620"/>
      <c r="PNH29" s="620"/>
      <c r="PNI29" s="620"/>
      <c r="PNJ29" s="620"/>
      <c r="PNK29" s="620"/>
      <c r="PNL29" s="620"/>
      <c r="PNM29" s="620"/>
      <c r="PNN29" s="620"/>
      <c r="PNO29" s="620"/>
      <c r="PNP29" s="620"/>
      <c r="PNQ29" s="620"/>
      <c r="PNR29" s="620"/>
      <c r="PNS29" s="620"/>
      <c r="PNT29" s="620"/>
      <c r="PNU29" s="620"/>
      <c r="PNV29" s="620"/>
      <c r="PNW29" s="620"/>
      <c r="PNX29" s="620"/>
      <c r="PNY29" s="620"/>
      <c r="PNZ29" s="620"/>
      <c r="POA29" s="620"/>
      <c r="POB29" s="620"/>
      <c r="POC29" s="620"/>
      <c r="POD29" s="620"/>
      <c r="POE29" s="620"/>
      <c r="POF29" s="620"/>
      <c r="POG29" s="620"/>
      <c r="POH29" s="620"/>
      <c r="POI29" s="620"/>
      <c r="POJ29" s="620"/>
      <c r="POK29" s="620"/>
      <c r="POL29" s="620"/>
      <c r="POM29" s="620"/>
      <c r="PON29" s="620"/>
      <c r="POO29" s="620"/>
      <c r="POP29" s="620"/>
      <c r="POQ29" s="620"/>
      <c r="POR29" s="620"/>
      <c r="POS29" s="620"/>
      <c r="POT29" s="620"/>
      <c r="POU29" s="620"/>
      <c r="POV29" s="620"/>
      <c r="POW29" s="620"/>
      <c r="POX29" s="620"/>
      <c r="POY29" s="620"/>
      <c r="POZ29" s="620"/>
      <c r="PPA29" s="620"/>
      <c r="PPB29" s="620"/>
      <c r="PPC29" s="620"/>
      <c r="PPD29" s="620"/>
      <c r="PPE29" s="620"/>
      <c r="PPF29" s="620"/>
      <c r="PPG29" s="620"/>
      <c r="PPH29" s="620"/>
      <c r="PPI29" s="620"/>
      <c r="PPJ29" s="620"/>
      <c r="PPK29" s="620"/>
      <c r="PPL29" s="620"/>
      <c r="PPM29" s="620"/>
      <c r="PPN29" s="620"/>
      <c r="PPO29" s="620"/>
      <c r="PPP29" s="620"/>
      <c r="PPQ29" s="620"/>
      <c r="PPR29" s="620"/>
      <c r="PPS29" s="620"/>
      <c r="PPT29" s="620"/>
      <c r="PPU29" s="620"/>
      <c r="PPV29" s="620"/>
      <c r="PPW29" s="620"/>
      <c r="PPX29" s="620"/>
      <c r="PPY29" s="620"/>
      <c r="PPZ29" s="620"/>
      <c r="PQA29" s="620"/>
      <c r="PQB29" s="620"/>
      <c r="PQC29" s="620"/>
      <c r="PQD29" s="620"/>
      <c r="PQE29" s="620"/>
      <c r="PQF29" s="620"/>
      <c r="PQG29" s="620"/>
      <c r="PQH29" s="620"/>
      <c r="PQI29" s="620"/>
      <c r="PQJ29" s="620"/>
      <c r="PQK29" s="620"/>
      <c r="PQL29" s="620"/>
      <c r="PQM29" s="620"/>
      <c r="PQN29" s="620"/>
      <c r="PQO29" s="620"/>
      <c r="PQP29" s="620"/>
      <c r="PQQ29" s="620"/>
      <c r="PQR29" s="620"/>
      <c r="PQS29" s="620"/>
      <c r="PQT29" s="620"/>
      <c r="PQU29" s="620"/>
      <c r="PQV29" s="620"/>
      <c r="PQW29" s="620"/>
      <c r="PQX29" s="620"/>
      <c r="PQY29" s="620"/>
      <c r="PQZ29" s="620"/>
      <c r="PRA29" s="620"/>
      <c r="PRB29" s="620"/>
      <c r="PRC29" s="620"/>
      <c r="PRD29" s="620"/>
      <c r="PRE29" s="620"/>
      <c r="PRF29" s="620"/>
      <c r="PRG29" s="620"/>
      <c r="PRH29" s="620"/>
      <c r="PRI29" s="620"/>
      <c r="PRJ29" s="620"/>
      <c r="PRK29" s="620"/>
      <c r="PRL29" s="620"/>
      <c r="PRM29" s="620"/>
      <c r="PRN29" s="620"/>
      <c r="PRO29" s="620"/>
      <c r="PRP29" s="620"/>
      <c r="PRQ29" s="620"/>
      <c r="PRR29" s="620"/>
      <c r="PRS29" s="620"/>
      <c r="PRT29" s="620"/>
      <c r="PRU29" s="620"/>
      <c r="PRV29" s="620"/>
      <c r="PRW29" s="620"/>
      <c r="PRX29" s="620"/>
      <c r="PRY29" s="620"/>
      <c r="PRZ29" s="620"/>
      <c r="PSA29" s="620"/>
      <c r="PSB29" s="620"/>
      <c r="PSC29" s="620"/>
      <c r="PSD29" s="620"/>
      <c r="PSE29" s="620"/>
      <c r="PSF29" s="620"/>
      <c r="PSG29" s="620"/>
      <c r="PSH29" s="620"/>
      <c r="PSI29" s="620"/>
      <c r="PSJ29" s="620"/>
      <c r="PSK29" s="620"/>
      <c r="PSL29" s="620"/>
      <c r="PSM29" s="620"/>
      <c r="PSN29" s="620"/>
      <c r="PSO29" s="620"/>
      <c r="PSP29" s="620"/>
      <c r="PSQ29" s="620"/>
      <c r="PSR29" s="620"/>
      <c r="PSS29" s="620"/>
      <c r="PST29" s="620"/>
      <c r="PSU29" s="620"/>
      <c r="PSV29" s="620"/>
      <c r="PSW29" s="620"/>
      <c r="PSX29" s="620"/>
      <c r="PSY29" s="620"/>
      <c r="PSZ29" s="620"/>
      <c r="PTA29" s="620"/>
      <c r="PTB29" s="620"/>
      <c r="PTC29" s="620"/>
      <c r="PTD29" s="620"/>
      <c r="PTE29" s="620"/>
      <c r="PTF29" s="620"/>
      <c r="PTG29" s="620"/>
      <c r="PTH29" s="620"/>
      <c r="PTI29" s="620"/>
      <c r="PTJ29" s="620"/>
      <c r="PTK29" s="620"/>
      <c r="PTL29" s="620"/>
      <c r="PTM29" s="620"/>
      <c r="PTN29" s="620"/>
      <c r="PTO29" s="620"/>
      <c r="PTP29" s="620"/>
      <c r="PTQ29" s="620"/>
      <c r="PTR29" s="620"/>
      <c r="PTS29" s="620"/>
      <c r="PTT29" s="620"/>
      <c r="PTU29" s="620"/>
      <c r="PTV29" s="620"/>
      <c r="PTW29" s="620"/>
      <c r="PTX29" s="620"/>
      <c r="PTY29" s="620"/>
      <c r="PTZ29" s="620"/>
      <c r="PUA29" s="620"/>
      <c r="PUB29" s="620"/>
      <c r="PUC29" s="620"/>
      <c r="PUD29" s="620"/>
      <c r="PUE29" s="620"/>
      <c r="PUF29" s="620"/>
      <c r="PUG29" s="620"/>
      <c r="PUH29" s="620"/>
      <c r="PUI29" s="620"/>
      <c r="PUJ29" s="620"/>
      <c r="PUK29" s="620"/>
      <c r="PUL29" s="620"/>
      <c r="PUM29" s="620"/>
      <c r="PUN29" s="620"/>
      <c r="PUO29" s="620"/>
      <c r="PUP29" s="620"/>
      <c r="PUQ29" s="620"/>
      <c r="PUR29" s="620"/>
      <c r="PUS29" s="620"/>
      <c r="PUT29" s="620"/>
      <c r="PUU29" s="620"/>
      <c r="PUV29" s="620"/>
      <c r="PUW29" s="620"/>
      <c r="PUX29" s="620"/>
      <c r="PUY29" s="620"/>
      <c r="PUZ29" s="620"/>
      <c r="PVA29" s="620"/>
      <c r="PVB29" s="620"/>
      <c r="PVC29" s="620"/>
      <c r="PVD29" s="620"/>
      <c r="PVE29" s="620"/>
      <c r="PVF29" s="620"/>
      <c r="PVG29" s="620"/>
      <c r="PVH29" s="620"/>
      <c r="PVI29" s="620"/>
      <c r="PVJ29" s="620"/>
      <c r="PVK29" s="620"/>
      <c r="PVL29" s="620"/>
      <c r="PVM29" s="620"/>
      <c r="PVN29" s="620"/>
      <c r="PVO29" s="620"/>
      <c r="PVP29" s="620"/>
      <c r="PVQ29" s="620"/>
      <c r="PVR29" s="620"/>
      <c r="PVS29" s="620"/>
      <c r="PVT29" s="620"/>
      <c r="PVU29" s="620"/>
      <c r="PVV29" s="620"/>
      <c r="PVW29" s="620"/>
      <c r="PVX29" s="620"/>
      <c r="PVY29" s="620"/>
      <c r="PVZ29" s="620"/>
      <c r="PWA29" s="620"/>
      <c r="PWB29" s="620"/>
      <c r="PWC29" s="620"/>
      <c r="PWD29" s="620"/>
      <c r="PWE29" s="620"/>
      <c r="PWF29" s="620"/>
      <c r="PWG29" s="620"/>
      <c r="PWH29" s="620"/>
      <c r="PWI29" s="620"/>
      <c r="PWJ29" s="620"/>
      <c r="PWK29" s="620"/>
      <c r="PWL29" s="620"/>
      <c r="PWM29" s="620"/>
      <c r="PWN29" s="620"/>
      <c r="PWO29" s="620"/>
      <c r="PWP29" s="620"/>
      <c r="PWQ29" s="620"/>
      <c r="PWR29" s="620"/>
      <c r="PWS29" s="620"/>
      <c r="PWT29" s="620"/>
      <c r="PWU29" s="620"/>
      <c r="PWV29" s="620"/>
      <c r="PWW29" s="620"/>
      <c r="PWX29" s="620"/>
      <c r="PWY29" s="620"/>
      <c r="PWZ29" s="620"/>
      <c r="PXA29" s="620"/>
      <c r="PXB29" s="620"/>
      <c r="PXC29" s="620"/>
      <c r="PXD29" s="620"/>
      <c r="PXE29" s="620"/>
      <c r="PXF29" s="620"/>
      <c r="PXG29" s="620"/>
      <c r="PXH29" s="620"/>
      <c r="PXI29" s="620"/>
      <c r="PXJ29" s="620"/>
      <c r="PXK29" s="620"/>
      <c r="PXL29" s="620"/>
      <c r="PXM29" s="620"/>
      <c r="PXN29" s="620"/>
      <c r="PXO29" s="620"/>
      <c r="PXP29" s="620"/>
      <c r="PXQ29" s="620"/>
      <c r="PXR29" s="620"/>
      <c r="PXS29" s="620"/>
      <c r="PXT29" s="620"/>
      <c r="PXU29" s="620"/>
      <c r="PXV29" s="620"/>
      <c r="PXW29" s="620"/>
      <c r="PXX29" s="620"/>
      <c r="PXY29" s="620"/>
      <c r="PXZ29" s="620"/>
      <c r="PYA29" s="620"/>
      <c r="PYB29" s="620"/>
      <c r="PYC29" s="620"/>
      <c r="PYD29" s="620"/>
      <c r="PYE29" s="620"/>
      <c r="PYF29" s="620"/>
      <c r="PYG29" s="620"/>
      <c r="PYH29" s="620"/>
      <c r="PYI29" s="620"/>
      <c r="PYJ29" s="620"/>
      <c r="PYK29" s="620"/>
      <c r="PYL29" s="620"/>
      <c r="PYM29" s="620"/>
      <c r="PYN29" s="620"/>
      <c r="PYO29" s="620"/>
      <c r="PYP29" s="620"/>
      <c r="PYQ29" s="620"/>
      <c r="PYR29" s="620"/>
      <c r="PYS29" s="620"/>
      <c r="PYT29" s="620"/>
      <c r="PYU29" s="620"/>
      <c r="PYV29" s="620"/>
      <c r="PYW29" s="620"/>
      <c r="PYX29" s="620"/>
      <c r="PYY29" s="620"/>
      <c r="PYZ29" s="620"/>
      <c r="PZA29" s="620"/>
      <c r="PZB29" s="620"/>
      <c r="PZC29" s="620"/>
      <c r="PZD29" s="620"/>
      <c r="PZE29" s="620"/>
      <c r="PZF29" s="620"/>
      <c r="PZG29" s="620"/>
      <c r="PZH29" s="620"/>
      <c r="PZI29" s="620"/>
      <c r="PZJ29" s="620"/>
      <c r="PZK29" s="620"/>
      <c r="PZL29" s="620"/>
      <c r="PZM29" s="620"/>
      <c r="PZN29" s="620"/>
      <c r="PZO29" s="620"/>
      <c r="PZP29" s="620"/>
      <c r="PZQ29" s="620"/>
      <c r="PZR29" s="620"/>
      <c r="PZS29" s="620"/>
      <c r="PZT29" s="620"/>
      <c r="PZU29" s="620"/>
      <c r="PZV29" s="620"/>
      <c r="PZW29" s="620"/>
      <c r="PZX29" s="620"/>
      <c r="PZY29" s="620"/>
      <c r="PZZ29" s="620"/>
      <c r="QAA29" s="620"/>
      <c r="QAB29" s="620"/>
      <c r="QAC29" s="620"/>
      <c r="QAD29" s="620"/>
      <c r="QAE29" s="620"/>
      <c r="QAF29" s="620"/>
      <c r="QAG29" s="620"/>
      <c r="QAH29" s="620"/>
      <c r="QAI29" s="620"/>
      <c r="QAJ29" s="620"/>
      <c r="QAK29" s="620"/>
      <c r="QAL29" s="620"/>
      <c r="QAM29" s="620"/>
      <c r="QAN29" s="620"/>
      <c r="QAO29" s="620"/>
      <c r="QAP29" s="620"/>
      <c r="QAQ29" s="620"/>
      <c r="QAR29" s="620"/>
      <c r="QAS29" s="620"/>
      <c r="QAT29" s="620"/>
      <c r="QAU29" s="620"/>
      <c r="QAV29" s="620"/>
      <c r="QAW29" s="620"/>
      <c r="QAX29" s="620"/>
      <c r="QAY29" s="620"/>
      <c r="QAZ29" s="620"/>
      <c r="QBA29" s="620"/>
      <c r="QBB29" s="620"/>
      <c r="QBC29" s="620"/>
      <c r="QBD29" s="620"/>
      <c r="QBE29" s="620"/>
      <c r="QBF29" s="620"/>
      <c r="QBG29" s="620"/>
      <c r="QBH29" s="620"/>
      <c r="QBI29" s="620"/>
      <c r="QBJ29" s="620"/>
      <c r="QBK29" s="620"/>
      <c r="QBL29" s="620"/>
      <c r="QBM29" s="620"/>
      <c r="QBN29" s="620"/>
      <c r="QBO29" s="620"/>
      <c r="QBP29" s="620"/>
      <c r="QBQ29" s="620"/>
      <c r="QBR29" s="620"/>
      <c r="QBS29" s="620"/>
      <c r="QBT29" s="620"/>
      <c r="QBU29" s="620"/>
      <c r="QBV29" s="620"/>
      <c r="QBW29" s="620"/>
      <c r="QBX29" s="620"/>
      <c r="QBY29" s="620"/>
      <c r="QBZ29" s="620"/>
      <c r="QCA29" s="620"/>
      <c r="QCB29" s="620"/>
      <c r="QCC29" s="620"/>
      <c r="QCD29" s="620"/>
      <c r="QCE29" s="620"/>
      <c r="QCF29" s="620"/>
      <c r="QCG29" s="620"/>
      <c r="QCH29" s="620"/>
      <c r="QCI29" s="620"/>
      <c r="QCJ29" s="620"/>
      <c r="QCK29" s="620"/>
      <c r="QCL29" s="620"/>
      <c r="QCM29" s="620"/>
      <c r="QCN29" s="620"/>
      <c r="QCO29" s="620"/>
      <c r="QCP29" s="620"/>
      <c r="QCQ29" s="620"/>
      <c r="QCR29" s="620"/>
      <c r="QCS29" s="620"/>
      <c r="QCT29" s="620"/>
      <c r="QCU29" s="620"/>
      <c r="QCV29" s="620"/>
      <c r="QCW29" s="620"/>
      <c r="QCX29" s="620"/>
      <c r="QCY29" s="620"/>
      <c r="QCZ29" s="620"/>
      <c r="QDA29" s="620"/>
      <c r="QDB29" s="620"/>
      <c r="QDC29" s="620"/>
      <c r="QDD29" s="620"/>
      <c r="QDE29" s="620"/>
      <c r="QDF29" s="620"/>
      <c r="QDG29" s="620"/>
      <c r="QDH29" s="620"/>
      <c r="QDI29" s="620"/>
      <c r="QDJ29" s="620"/>
      <c r="QDK29" s="620"/>
      <c r="QDL29" s="620"/>
      <c r="QDM29" s="620"/>
      <c r="QDN29" s="620"/>
      <c r="QDO29" s="620"/>
      <c r="QDP29" s="620"/>
      <c r="QDQ29" s="620"/>
      <c r="QDR29" s="620"/>
      <c r="QDS29" s="620"/>
      <c r="QDT29" s="620"/>
      <c r="QDU29" s="620"/>
      <c r="QDV29" s="620"/>
      <c r="QDW29" s="620"/>
      <c r="QDX29" s="620"/>
      <c r="QDY29" s="620"/>
      <c r="QDZ29" s="620"/>
      <c r="QEA29" s="620"/>
      <c r="QEB29" s="620"/>
      <c r="QEC29" s="620"/>
      <c r="QED29" s="620"/>
      <c r="QEE29" s="620"/>
      <c r="QEF29" s="620"/>
      <c r="QEG29" s="620"/>
      <c r="QEH29" s="620"/>
      <c r="QEI29" s="620"/>
      <c r="QEJ29" s="620"/>
      <c r="QEK29" s="620"/>
      <c r="QEL29" s="620"/>
      <c r="QEM29" s="620"/>
      <c r="QEN29" s="620"/>
      <c r="QEO29" s="620"/>
      <c r="QEP29" s="620"/>
      <c r="QEQ29" s="620"/>
      <c r="QER29" s="620"/>
      <c r="QES29" s="620"/>
      <c r="QET29" s="620"/>
      <c r="QEU29" s="620"/>
      <c r="QEV29" s="620"/>
      <c r="QEW29" s="620"/>
      <c r="QEX29" s="620"/>
      <c r="QEY29" s="620"/>
      <c r="QEZ29" s="620"/>
      <c r="QFA29" s="620"/>
      <c r="QFB29" s="620"/>
      <c r="QFC29" s="620"/>
      <c r="QFD29" s="620"/>
      <c r="QFE29" s="620"/>
      <c r="QFF29" s="620"/>
      <c r="QFG29" s="620"/>
      <c r="QFH29" s="620"/>
      <c r="QFI29" s="620"/>
      <c r="QFJ29" s="620"/>
      <c r="QFK29" s="620"/>
      <c r="QFL29" s="620"/>
      <c r="QFM29" s="620"/>
      <c r="QFN29" s="620"/>
      <c r="QFO29" s="620"/>
      <c r="QFP29" s="620"/>
      <c r="QFQ29" s="620"/>
      <c r="QFR29" s="620"/>
      <c r="QFS29" s="620"/>
      <c r="QFT29" s="620"/>
      <c r="QFU29" s="620"/>
      <c r="QFV29" s="620"/>
      <c r="QFW29" s="620"/>
      <c r="QFX29" s="620"/>
      <c r="QFY29" s="620"/>
      <c r="QFZ29" s="620"/>
      <c r="QGA29" s="620"/>
      <c r="QGB29" s="620"/>
      <c r="QGC29" s="620"/>
      <c r="QGD29" s="620"/>
      <c r="QGE29" s="620"/>
      <c r="QGF29" s="620"/>
      <c r="QGG29" s="620"/>
      <c r="QGH29" s="620"/>
      <c r="QGI29" s="620"/>
      <c r="QGJ29" s="620"/>
      <c r="QGK29" s="620"/>
      <c r="QGL29" s="620"/>
      <c r="QGM29" s="620"/>
      <c r="QGN29" s="620"/>
      <c r="QGO29" s="620"/>
      <c r="QGP29" s="620"/>
      <c r="QGQ29" s="620"/>
      <c r="QGR29" s="620"/>
      <c r="QGS29" s="620"/>
      <c r="QGT29" s="620"/>
      <c r="QGU29" s="620"/>
      <c r="QGV29" s="620"/>
      <c r="QGW29" s="620"/>
      <c r="QGX29" s="620"/>
      <c r="QGY29" s="620"/>
      <c r="QGZ29" s="620"/>
      <c r="QHA29" s="620"/>
      <c r="QHB29" s="620"/>
      <c r="QHC29" s="620"/>
      <c r="QHD29" s="620"/>
      <c r="QHE29" s="620"/>
      <c r="QHF29" s="620"/>
      <c r="QHG29" s="620"/>
      <c r="QHH29" s="620"/>
      <c r="QHI29" s="620"/>
      <c r="QHJ29" s="620"/>
      <c r="QHK29" s="620"/>
      <c r="QHL29" s="620"/>
      <c r="QHM29" s="620"/>
      <c r="QHN29" s="620"/>
      <c r="QHO29" s="620"/>
      <c r="QHP29" s="620"/>
      <c r="QHQ29" s="620"/>
      <c r="QHR29" s="620"/>
      <c r="QHS29" s="620"/>
      <c r="QHT29" s="620"/>
      <c r="QHU29" s="620"/>
      <c r="QHV29" s="620"/>
      <c r="QHW29" s="620"/>
      <c r="QHX29" s="620"/>
      <c r="QHY29" s="620"/>
      <c r="QHZ29" s="620"/>
      <c r="QIA29" s="620"/>
      <c r="QIB29" s="620"/>
      <c r="QIC29" s="620"/>
      <c r="QID29" s="620"/>
      <c r="QIE29" s="620"/>
      <c r="QIF29" s="620"/>
      <c r="QIG29" s="620"/>
      <c r="QIH29" s="620"/>
      <c r="QII29" s="620"/>
      <c r="QIJ29" s="620"/>
      <c r="QIK29" s="620"/>
      <c r="QIL29" s="620"/>
      <c r="QIM29" s="620"/>
      <c r="QIN29" s="620"/>
      <c r="QIO29" s="620"/>
      <c r="QIP29" s="620"/>
      <c r="QIQ29" s="620"/>
      <c r="QIR29" s="620"/>
      <c r="QIS29" s="620"/>
      <c r="QIT29" s="620"/>
      <c r="QIU29" s="620"/>
      <c r="QIV29" s="620"/>
      <c r="QIW29" s="620"/>
      <c r="QIX29" s="620"/>
      <c r="QIY29" s="620"/>
      <c r="QIZ29" s="620"/>
      <c r="QJA29" s="620"/>
      <c r="QJB29" s="620"/>
      <c r="QJC29" s="620"/>
      <c r="QJD29" s="620"/>
      <c r="QJE29" s="620"/>
      <c r="QJF29" s="620"/>
      <c r="QJG29" s="620"/>
      <c r="QJH29" s="620"/>
      <c r="QJI29" s="620"/>
      <c r="QJJ29" s="620"/>
      <c r="QJK29" s="620"/>
      <c r="QJL29" s="620"/>
      <c r="QJM29" s="620"/>
      <c r="QJN29" s="620"/>
      <c r="QJO29" s="620"/>
      <c r="QJP29" s="620"/>
      <c r="QJQ29" s="620"/>
      <c r="QJR29" s="620"/>
      <c r="QJS29" s="620"/>
      <c r="QJT29" s="620"/>
      <c r="QJU29" s="620"/>
      <c r="QJV29" s="620"/>
      <c r="QJW29" s="620"/>
      <c r="QJX29" s="620"/>
      <c r="QJY29" s="620"/>
      <c r="QJZ29" s="620"/>
      <c r="QKA29" s="620"/>
      <c r="QKB29" s="620"/>
      <c r="QKC29" s="620"/>
      <c r="QKD29" s="620"/>
      <c r="QKE29" s="620"/>
      <c r="QKF29" s="620"/>
      <c r="QKG29" s="620"/>
      <c r="QKH29" s="620"/>
      <c r="QKI29" s="620"/>
      <c r="QKJ29" s="620"/>
      <c r="QKK29" s="620"/>
      <c r="QKL29" s="620"/>
      <c r="QKM29" s="620"/>
      <c r="QKN29" s="620"/>
      <c r="QKO29" s="620"/>
      <c r="QKP29" s="620"/>
      <c r="QKQ29" s="620"/>
      <c r="QKR29" s="620"/>
      <c r="QKS29" s="620"/>
      <c r="QKT29" s="620"/>
      <c r="QKU29" s="620"/>
      <c r="QKV29" s="620"/>
      <c r="QKW29" s="620"/>
      <c r="QKX29" s="620"/>
      <c r="QKY29" s="620"/>
      <c r="QKZ29" s="620"/>
      <c r="QLA29" s="620"/>
      <c r="QLB29" s="620"/>
      <c r="QLC29" s="620"/>
      <c r="QLD29" s="620"/>
      <c r="QLE29" s="620"/>
      <c r="QLF29" s="620"/>
      <c r="QLG29" s="620"/>
      <c r="QLH29" s="620"/>
      <c r="QLI29" s="620"/>
      <c r="QLJ29" s="620"/>
      <c r="QLK29" s="620"/>
      <c r="QLL29" s="620"/>
      <c r="QLM29" s="620"/>
      <c r="QLN29" s="620"/>
      <c r="QLO29" s="620"/>
      <c r="QLP29" s="620"/>
      <c r="QLQ29" s="620"/>
      <c r="QLR29" s="620"/>
      <c r="QLS29" s="620"/>
      <c r="QLT29" s="620"/>
      <c r="QLU29" s="620"/>
      <c r="QLV29" s="620"/>
      <c r="QLW29" s="620"/>
      <c r="QLX29" s="620"/>
      <c r="QLY29" s="620"/>
      <c r="QLZ29" s="620"/>
      <c r="QMA29" s="620"/>
      <c r="QMB29" s="620"/>
      <c r="QMC29" s="620"/>
      <c r="QMD29" s="620"/>
      <c r="QME29" s="620"/>
      <c r="QMF29" s="620"/>
      <c r="QMG29" s="620"/>
      <c r="QMH29" s="620"/>
      <c r="QMI29" s="620"/>
      <c r="QMJ29" s="620"/>
      <c r="QMK29" s="620"/>
      <c r="QML29" s="620"/>
      <c r="QMM29" s="620"/>
      <c r="QMN29" s="620"/>
      <c r="QMO29" s="620"/>
      <c r="QMP29" s="620"/>
      <c r="QMQ29" s="620"/>
      <c r="QMR29" s="620"/>
      <c r="QMS29" s="620"/>
      <c r="QMT29" s="620"/>
      <c r="QMU29" s="620"/>
      <c r="QMV29" s="620"/>
      <c r="QMW29" s="620"/>
      <c r="QMX29" s="620"/>
      <c r="QMY29" s="620"/>
      <c r="QMZ29" s="620"/>
      <c r="QNA29" s="620"/>
      <c r="QNB29" s="620"/>
      <c r="QNC29" s="620"/>
      <c r="QND29" s="620"/>
      <c r="QNE29" s="620"/>
      <c r="QNF29" s="620"/>
      <c r="QNG29" s="620"/>
      <c r="QNH29" s="620"/>
      <c r="QNI29" s="620"/>
      <c r="QNJ29" s="620"/>
      <c r="QNK29" s="620"/>
      <c r="QNL29" s="620"/>
      <c r="QNM29" s="620"/>
      <c r="QNN29" s="620"/>
      <c r="QNO29" s="620"/>
      <c r="QNP29" s="620"/>
      <c r="QNQ29" s="620"/>
      <c r="QNR29" s="620"/>
      <c r="QNS29" s="620"/>
      <c r="QNT29" s="620"/>
      <c r="QNU29" s="620"/>
      <c r="QNV29" s="620"/>
      <c r="QNW29" s="620"/>
      <c r="QNX29" s="620"/>
      <c r="QNY29" s="620"/>
      <c r="QNZ29" s="620"/>
      <c r="QOA29" s="620"/>
      <c r="QOB29" s="620"/>
      <c r="QOC29" s="620"/>
      <c r="QOD29" s="620"/>
      <c r="QOE29" s="620"/>
      <c r="QOF29" s="620"/>
      <c r="QOG29" s="620"/>
      <c r="QOH29" s="620"/>
      <c r="QOI29" s="620"/>
      <c r="QOJ29" s="620"/>
      <c r="QOK29" s="620"/>
      <c r="QOL29" s="620"/>
      <c r="QOM29" s="620"/>
      <c r="QON29" s="620"/>
      <c r="QOO29" s="620"/>
      <c r="QOP29" s="620"/>
      <c r="QOQ29" s="620"/>
      <c r="QOR29" s="620"/>
      <c r="QOS29" s="620"/>
      <c r="QOT29" s="620"/>
      <c r="QOU29" s="620"/>
      <c r="QOV29" s="620"/>
      <c r="QOW29" s="620"/>
      <c r="QOX29" s="620"/>
      <c r="QOY29" s="620"/>
      <c r="QOZ29" s="620"/>
      <c r="QPA29" s="620"/>
      <c r="QPB29" s="620"/>
      <c r="QPC29" s="620"/>
      <c r="QPD29" s="620"/>
      <c r="QPE29" s="620"/>
      <c r="QPF29" s="620"/>
      <c r="QPG29" s="620"/>
      <c r="QPH29" s="620"/>
      <c r="QPI29" s="620"/>
      <c r="QPJ29" s="620"/>
      <c r="QPK29" s="620"/>
      <c r="QPL29" s="620"/>
      <c r="QPM29" s="620"/>
      <c r="QPN29" s="620"/>
      <c r="QPO29" s="620"/>
      <c r="QPP29" s="620"/>
      <c r="QPQ29" s="620"/>
      <c r="QPR29" s="620"/>
      <c r="QPS29" s="620"/>
      <c r="QPT29" s="620"/>
      <c r="QPU29" s="620"/>
      <c r="QPV29" s="620"/>
      <c r="QPW29" s="620"/>
      <c r="QPX29" s="620"/>
      <c r="QPY29" s="620"/>
      <c r="QPZ29" s="620"/>
      <c r="QQA29" s="620"/>
      <c r="QQB29" s="620"/>
      <c r="QQC29" s="620"/>
      <c r="QQD29" s="620"/>
      <c r="QQE29" s="620"/>
      <c r="QQF29" s="620"/>
      <c r="QQG29" s="620"/>
      <c r="QQH29" s="620"/>
      <c r="QQI29" s="620"/>
      <c r="QQJ29" s="620"/>
      <c r="QQK29" s="620"/>
      <c r="QQL29" s="620"/>
      <c r="QQM29" s="620"/>
      <c r="QQN29" s="620"/>
      <c r="QQO29" s="620"/>
      <c r="QQP29" s="620"/>
      <c r="QQQ29" s="620"/>
      <c r="QQR29" s="620"/>
      <c r="QQS29" s="620"/>
      <c r="QQT29" s="620"/>
      <c r="QQU29" s="620"/>
      <c r="QQV29" s="620"/>
      <c r="QQW29" s="620"/>
      <c r="QQX29" s="620"/>
      <c r="QQY29" s="620"/>
      <c r="QQZ29" s="620"/>
      <c r="QRA29" s="620"/>
      <c r="QRB29" s="620"/>
      <c r="QRC29" s="620"/>
      <c r="QRD29" s="620"/>
      <c r="QRE29" s="620"/>
      <c r="QRF29" s="620"/>
      <c r="QRG29" s="620"/>
      <c r="QRH29" s="620"/>
      <c r="QRI29" s="620"/>
      <c r="QRJ29" s="620"/>
      <c r="QRK29" s="620"/>
      <c r="QRL29" s="620"/>
      <c r="QRM29" s="620"/>
      <c r="QRN29" s="620"/>
      <c r="QRO29" s="620"/>
      <c r="QRP29" s="620"/>
      <c r="QRQ29" s="620"/>
      <c r="QRR29" s="620"/>
      <c r="QRS29" s="620"/>
      <c r="QRT29" s="620"/>
      <c r="QRU29" s="620"/>
      <c r="QRV29" s="620"/>
      <c r="QRW29" s="620"/>
      <c r="QRX29" s="620"/>
      <c r="QRY29" s="620"/>
      <c r="QRZ29" s="620"/>
      <c r="QSA29" s="620"/>
      <c r="QSB29" s="620"/>
      <c r="QSC29" s="620"/>
      <c r="QSD29" s="620"/>
      <c r="QSE29" s="620"/>
      <c r="QSF29" s="620"/>
      <c r="QSG29" s="620"/>
      <c r="QSH29" s="620"/>
      <c r="QSI29" s="620"/>
      <c r="QSJ29" s="620"/>
      <c r="QSK29" s="620"/>
      <c r="QSL29" s="620"/>
      <c r="QSM29" s="620"/>
      <c r="QSN29" s="620"/>
      <c r="QSO29" s="620"/>
      <c r="QSP29" s="620"/>
      <c r="QSQ29" s="620"/>
      <c r="QSR29" s="620"/>
      <c r="QSS29" s="620"/>
      <c r="QST29" s="620"/>
      <c r="QSU29" s="620"/>
      <c r="QSV29" s="620"/>
      <c r="QSW29" s="620"/>
      <c r="QSX29" s="620"/>
      <c r="QSY29" s="620"/>
      <c r="QSZ29" s="620"/>
      <c r="QTA29" s="620"/>
      <c r="QTB29" s="620"/>
      <c r="QTC29" s="620"/>
      <c r="QTD29" s="620"/>
      <c r="QTE29" s="620"/>
      <c r="QTF29" s="620"/>
      <c r="QTG29" s="620"/>
      <c r="QTH29" s="620"/>
      <c r="QTI29" s="620"/>
      <c r="QTJ29" s="620"/>
      <c r="QTK29" s="620"/>
      <c r="QTL29" s="620"/>
      <c r="QTM29" s="620"/>
      <c r="QTN29" s="620"/>
      <c r="QTO29" s="620"/>
      <c r="QTP29" s="620"/>
      <c r="QTQ29" s="620"/>
      <c r="QTR29" s="620"/>
      <c r="QTS29" s="620"/>
      <c r="QTT29" s="620"/>
      <c r="QTU29" s="620"/>
      <c r="QTV29" s="620"/>
      <c r="QTW29" s="620"/>
      <c r="QTX29" s="620"/>
      <c r="QTY29" s="620"/>
      <c r="QTZ29" s="620"/>
      <c r="QUA29" s="620"/>
      <c r="QUB29" s="620"/>
      <c r="QUC29" s="620"/>
      <c r="QUD29" s="620"/>
      <c r="QUE29" s="620"/>
      <c r="QUF29" s="620"/>
      <c r="QUG29" s="620"/>
      <c r="QUH29" s="620"/>
      <c r="QUI29" s="620"/>
      <c r="QUJ29" s="620"/>
      <c r="QUK29" s="620"/>
      <c r="QUL29" s="620"/>
      <c r="QUM29" s="620"/>
      <c r="QUN29" s="620"/>
      <c r="QUO29" s="620"/>
      <c r="QUP29" s="620"/>
      <c r="QUQ29" s="620"/>
      <c r="QUR29" s="620"/>
      <c r="QUS29" s="620"/>
      <c r="QUT29" s="620"/>
      <c r="QUU29" s="620"/>
      <c r="QUV29" s="620"/>
      <c r="QUW29" s="620"/>
      <c r="QUX29" s="620"/>
      <c r="QUY29" s="620"/>
      <c r="QUZ29" s="620"/>
      <c r="QVA29" s="620"/>
      <c r="QVB29" s="620"/>
      <c r="QVC29" s="620"/>
      <c r="QVD29" s="620"/>
      <c r="QVE29" s="620"/>
      <c r="QVF29" s="620"/>
      <c r="QVG29" s="620"/>
      <c r="QVH29" s="620"/>
      <c r="QVI29" s="620"/>
      <c r="QVJ29" s="620"/>
      <c r="QVK29" s="620"/>
      <c r="QVL29" s="620"/>
      <c r="QVM29" s="620"/>
      <c r="QVN29" s="620"/>
      <c r="QVO29" s="620"/>
      <c r="QVP29" s="620"/>
      <c r="QVQ29" s="620"/>
      <c r="QVR29" s="620"/>
      <c r="QVS29" s="620"/>
      <c r="QVT29" s="620"/>
      <c r="QVU29" s="620"/>
      <c r="QVV29" s="620"/>
      <c r="QVW29" s="620"/>
      <c r="QVX29" s="620"/>
      <c r="QVY29" s="620"/>
      <c r="QVZ29" s="620"/>
      <c r="QWA29" s="620"/>
      <c r="QWB29" s="620"/>
      <c r="QWC29" s="620"/>
      <c r="QWD29" s="620"/>
      <c r="QWE29" s="620"/>
      <c r="QWF29" s="620"/>
      <c r="QWG29" s="620"/>
      <c r="QWH29" s="620"/>
      <c r="QWI29" s="620"/>
      <c r="QWJ29" s="620"/>
      <c r="QWK29" s="620"/>
      <c r="QWL29" s="620"/>
      <c r="QWM29" s="620"/>
      <c r="QWN29" s="620"/>
      <c r="QWO29" s="620"/>
      <c r="QWP29" s="620"/>
      <c r="QWQ29" s="620"/>
      <c r="QWR29" s="620"/>
      <c r="QWS29" s="620"/>
      <c r="QWT29" s="620"/>
      <c r="QWU29" s="620"/>
      <c r="QWV29" s="620"/>
      <c r="QWW29" s="620"/>
      <c r="QWX29" s="620"/>
      <c r="QWY29" s="620"/>
      <c r="QWZ29" s="620"/>
      <c r="QXA29" s="620"/>
      <c r="QXB29" s="620"/>
      <c r="QXC29" s="620"/>
      <c r="QXD29" s="620"/>
      <c r="QXE29" s="620"/>
      <c r="QXF29" s="620"/>
      <c r="QXG29" s="620"/>
      <c r="QXH29" s="620"/>
      <c r="QXI29" s="620"/>
      <c r="QXJ29" s="620"/>
      <c r="QXK29" s="620"/>
      <c r="QXL29" s="620"/>
      <c r="QXM29" s="620"/>
      <c r="QXN29" s="620"/>
      <c r="QXO29" s="620"/>
      <c r="QXP29" s="620"/>
      <c r="QXQ29" s="620"/>
      <c r="QXR29" s="620"/>
      <c r="QXS29" s="620"/>
      <c r="QXT29" s="620"/>
      <c r="QXU29" s="620"/>
      <c r="QXV29" s="620"/>
      <c r="QXW29" s="620"/>
      <c r="QXX29" s="620"/>
      <c r="QXY29" s="620"/>
      <c r="QXZ29" s="620"/>
      <c r="QYA29" s="620"/>
      <c r="QYB29" s="620"/>
      <c r="QYC29" s="620"/>
      <c r="QYD29" s="620"/>
      <c r="QYE29" s="620"/>
      <c r="QYF29" s="620"/>
      <c r="QYG29" s="620"/>
      <c r="QYH29" s="620"/>
      <c r="QYI29" s="620"/>
      <c r="QYJ29" s="620"/>
      <c r="QYK29" s="620"/>
      <c r="QYL29" s="620"/>
      <c r="QYM29" s="620"/>
      <c r="QYN29" s="620"/>
      <c r="QYO29" s="620"/>
      <c r="QYP29" s="620"/>
      <c r="QYQ29" s="620"/>
      <c r="QYR29" s="620"/>
      <c r="QYS29" s="620"/>
      <c r="QYT29" s="620"/>
      <c r="QYU29" s="620"/>
      <c r="QYV29" s="620"/>
      <c r="QYW29" s="620"/>
      <c r="QYX29" s="620"/>
      <c r="QYY29" s="620"/>
      <c r="QYZ29" s="620"/>
      <c r="QZA29" s="620"/>
      <c r="QZB29" s="620"/>
      <c r="QZC29" s="620"/>
      <c r="QZD29" s="620"/>
      <c r="QZE29" s="620"/>
      <c r="QZF29" s="620"/>
      <c r="QZG29" s="620"/>
      <c r="QZH29" s="620"/>
      <c r="QZI29" s="620"/>
      <c r="QZJ29" s="620"/>
      <c r="QZK29" s="620"/>
      <c r="QZL29" s="620"/>
      <c r="QZM29" s="620"/>
      <c r="QZN29" s="620"/>
      <c r="QZO29" s="620"/>
      <c r="QZP29" s="620"/>
      <c r="QZQ29" s="620"/>
      <c r="QZR29" s="620"/>
      <c r="QZS29" s="620"/>
      <c r="QZT29" s="620"/>
      <c r="QZU29" s="620"/>
      <c r="QZV29" s="620"/>
      <c r="QZW29" s="620"/>
      <c r="QZX29" s="620"/>
      <c r="QZY29" s="620"/>
      <c r="QZZ29" s="620"/>
      <c r="RAA29" s="620"/>
      <c r="RAB29" s="620"/>
      <c r="RAC29" s="620"/>
      <c r="RAD29" s="620"/>
      <c r="RAE29" s="620"/>
      <c r="RAF29" s="620"/>
      <c r="RAG29" s="620"/>
      <c r="RAH29" s="620"/>
      <c r="RAI29" s="620"/>
      <c r="RAJ29" s="620"/>
      <c r="RAK29" s="620"/>
      <c r="RAL29" s="620"/>
      <c r="RAM29" s="620"/>
      <c r="RAN29" s="620"/>
      <c r="RAO29" s="620"/>
      <c r="RAP29" s="620"/>
      <c r="RAQ29" s="620"/>
      <c r="RAR29" s="620"/>
      <c r="RAS29" s="620"/>
      <c r="RAT29" s="620"/>
      <c r="RAU29" s="620"/>
      <c r="RAV29" s="620"/>
      <c r="RAW29" s="620"/>
      <c r="RAX29" s="620"/>
      <c r="RAY29" s="620"/>
      <c r="RAZ29" s="620"/>
      <c r="RBA29" s="620"/>
      <c r="RBB29" s="620"/>
      <c r="RBC29" s="620"/>
      <c r="RBD29" s="620"/>
      <c r="RBE29" s="620"/>
      <c r="RBF29" s="620"/>
      <c r="RBG29" s="620"/>
      <c r="RBH29" s="620"/>
      <c r="RBI29" s="620"/>
      <c r="RBJ29" s="620"/>
      <c r="RBK29" s="620"/>
      <c r="RBL29" s="620"/>
      <c r="RBM29" s="620"/>
      <c r="RBN29" s="620"/>
      <c r="RBO29" s="620"/>
      <c r="RBP29" s="620"/>
      <c r="RBQ29" s="620"/>
      <c r="RBR29" s="620"/>
      <c r="RBS29" s="620"/>
      <c r="RBT29" s="620"/>
      <c r="RBU29" s="620"/>
      <c r="RBV29" s="620"/>
      <c r="RBW29" s="620"/>
      <c r="RBX29" s="620"/>
      <c r="RBY29" s="620"/>
      <c r="RBZ29" s="620"/>
      <c r="RCA29" s="620"/>
      <c r="RCB29" s="620"/>
      <c r="RCC29" s="620"/>
      <c r="RCD29" s="620"/>
      <c r="RCE29" s="620"/>
      <c r="RCF29" s="620"/>
      <c r="RCG29" s="620"/>
      <c r="RCH29" s="620"/>
      <c r="RCI29" s="620"/>
      <c r="RCJ29" s="620"/>
      <c r="RCK29" s="620"/>
      <c r="RCL29" s="620"/>
      <c r="RCM29" s="620"/>
      <c r="RCN29" s="620"/>
      <c r="RCO29" s="620"/>
      <c r="RCP29" s="620"/>
      <c r="RCQ29" s="620"/>
      <c r="RCR29" s="620"/>
      <c r="RCS29" s="620"/>
      <c r="RCT29" s="620"/>
      <c r="RCU29" s="620"/>
      <c r="RCV29" s="620"/>
      <c r="RCW29" s="620"/>
      <c r="RCX29" s="620"/>
      <c r="RCY29" s="620"/>
      <c r="RCZ29" s="620"/>
      <c r="RDA29" s="620"/>
      <c r="RDB29" s="620"/>
      <c r="RDC29" s="620"/>
      <c r="RDD29" s="620"/>
      <c r="RDE29" s="620"/>
      <c r="RDF29" s="620"/>
      <c r="RDG29" s="620"/>
      <c r="RDH29" s="620"/>
      <c r="RDI29" s="620"/>
      <c r="RDJ29" s="620"/>
      <c r="RDK29" s="620"/>
      <c r="RDL29" s="620"/>
      <c r="RDM29" s="620"/>
      <c r="RDN29" s="620"/>
      <c r="RDO29" s="620"/>
      <c r="RDP29" s="620"/>
      <c r="RDQ29" s="620"/>
      <c r="RDR29" s="620"/>
      <c r="RDS29" s="620"/>
      <c r="RDT29" s="620"/>
      <c r="RDU29" s="620"/>
      <c r="RDV29" s="620"/>
      <c r="RDW29" s="620"/>
      <c r="RDX29" s="620"/>
      <c r="RDY29" s="620"/>
      <c r="RDZ29" s="620"/>
      <c r="REA29" s="620"/>
      <c r="REB29" s="620"/>
      <c r="REC29" s="620"/>
      <c r="RED29" s="620"/>
      <c r="REE29" s="620"/>
      <c r="REF29" s="620"/>
      <c r="REG29" s="620"/>
      <c r="REH29" s="620"/>
      <c r="REI29" s="620"/>
      <c r="REJ29" s="620"/>
      <c r="REK29" s="620"/>
      <c r="REL29" s="620"/>
      <c r="REM29" s="620"/>
      <c r="REN29" s="620"/>
      <c r="REO29" s="620"/>
      <c r="REP29" s="620"/>
      <c r="REQ29" s="620"/>
      <c r="RER29" s="620"/>
      <c r="RES29" s="620"/>
      <c r="RET29" s="620"/>
      <c r="REU29" s="620"/>
      <c r="REV29" s="620"/>
      <c r="REW29" s="620"/>
      <c r="REX29" s="620"/>
      <c r="REY29" s="620"/>
      <c r="REZ29" s="620"/>
      <c r="RFA29" s="620"/>
      <c r="RFB29" s="620"/>
      <c r="RFC29" s="620"/>
      <c r="RFD29" s="620"/>
      <c r="RFE29" s="620"/>
      <c r="RFF29" s="620"/>
      <c r="RFG29" s="620"/>
      <c r="RFH29" s="620"/>
      <c r="RFI29" s="620"/>
      <c r="RFJ29" s="620"/>
      <c r="RFK29" s="620"/>
      <c r="RFL29" s="620"/>
      <c r="RFM29" s="620"/>
      <c r="RFN29" s="620"/>
      <c r="RFO29" s="620"/>
      <c r="RFP29" s="620"/>
      <c r="RFQ29" s="620"/>
      <c r="RFR29" s="620"/>
      <c r="RFS29" s="620"/>
      <c r="RFT29" s="620"/>
      <c r="RFU29" s="620"/>
      <c r="RFV29" s="620"/>
      <c r="RFW29" s="620"/>
      <c r="RFX29" s="620"/>
      <c r="RFY29" s="620"/>
      <c r="RFZ29" s="620"/>
      <c r="RGA29" s="620"/>
      <c r="RGB29" s="620"/>
      <c r="RGC29" s="620"/>
      <c r="RGD29" s="620"/>
      <c r="RGE29" s="620"/>
      <c r="RGF29" s="620"/>
      <c r="RGG29" s="620"/>
      <c r="RGH29" s="620"/>
      <c r="RGI29" s="620"/>
      <c r="RGJ29" s="620"/>
      <c r="RGK29" s="620"/>
      <c r="RGL29" s="620"/>
      <c r="RGM29" s="620"/>
      <c r="RGN29" s="620"/>
      <c r="RGO29" s="620"/>
      <c r="RGP29" s="620"/>
      <c r="RGQ29" s="620"/>
      <c r="RGR29" s="620"/>
      <c r="RGS29" s="620"/>
      <c r="RGT29" s="620"/>
      <c r="RGU29" s="620"/>
      <c r="RGV29" s="620"/>
      <c r="RGW29" s="620"/>
      <c r="RGX29" s="620"/>
      <c r="RGY29" s="620"/>
      <c r="RGZ29" s="620"/>
      <c r="RHA29" s="620"/>
      <c r="RHB29" s="620"/>
      <c r="RHC29" s="620"/>
      <c r="RHD29" s="620"/>
      <c r="RHE29" s="620"/>
      <c r="RHF29" s="620"/>
      <c r="RHG29" s="620"/>
      <c r="RHH29" s="620"/>
      <c r="RHI29" s="620"/>
      <c r="RHJ29" s="620"/>
      <c r="RHK29" s="620"/>
      <c r="RHL29" s="620"/>
      <c r="RHM29" s="620"/>
      <c r="RHN29" s="620"/>
      <c r="RHO29" s="620"/>
      <c r="RHP29" s="620"/>
      <c r="RHQ29" s="620"/>
      <c r="RHR29" s="620"/>
      <c r="RHS29" s="620"/>
      <c r="RHT29" s="620"/>
      <c r="RHU29" s="620"/>
      <c r="RHV29" s="620"/>
      <c r="RHW29" s="620"/>
      <c r="RHX29" s="620"/>
      <c r="RHY29" s="620"/>
      <c r="RHZ29" s="620"/>
      <c r="RIA29" s="620"/>
      <c r="RIB29" s="620"/>
      <c r="RIC29" s="620"/>
      <c r="RID29" s="620"/>
      <c r="RIE29" s="620"/>
      <c r="RIF29" s="620"/>
      <c r="RIG29" s="620"/>
      <c r="RIH29" s="620"/>
      <c r="RII29" s="620"/>
      <c r="RIJ29" s="620"/>
      <c r="RIK29" s="620"/>
      <c r="RIL29" s="620"/>
      <c r="RIM29" s="620"/>
      <c r="RIN29" s="620"/>
      <c r="RIO29" s="620"/>
      <c r="RIP29" s="620"/>
      <c r="RIQ29" s="620"/>
      <c r="RIR29" s="620"/>
      <c r="RIS29" s="620"/>
      <c r="RIT29" s="620"/>
      <c r="RIU29" s="620"/>
      <c r="RIV29" s="620"/>
      <c r="RIW29" s="620"/>
      <c r="RIX29" s="620"/>
      <c r="RIY29" s="620"/>
      <c r="RIZ29" s="620"/>
      <c r="RJA29" s="620"/>
      <c r="RJB29" s="620"/>
      <c r="RJC29" s="620"/>
      <c r="RJD29" s="620"/>
      <c r="RJE29" s="620"/>
      <c r="RJF29" s="620"/>
      <c r="RJG29" s="620"/>
      <c r="RJH29" s="620"/>
      <c r="RJI29" s="620"/>
      <c r="RJJ29" s="620"/>
      <c r="RJK29" s="620"/>
      <c r="RJL29" s="620"/>
      <c r="RJM29" s="620"/>
      <c r="RJN29" s="620"/>
      <c r="RJO29" s="620"/>
      <c r="RJP29" s="620"/>
      <c r="RJQ29" s="620"/>
      <c r="RJR29" s="620"/>
      <c r="RJS29" s="620"/>
      <c r="RJT29" s="620"/>
      <c r="RJU29" s="620"/>
      <c r="RJV29" s="620"/>
      <c r="RJW29" s="620"/>
      <c r="RJX29" s="620"/>
      <c r="RJY29" s="620"/>
      <c r="RJZ29" s="620"/>
      <c r="RKA29" s="620"/>
      <c r="RKB29" s="620"/>
      <c r="RKC29" s="620"/>
      <c r="RKD29" s="620"/>
      <c r="RKE29" s="620"/>
      <c r="RKF29" s="620"/>
      <c r="RKG29" s="620"/>
      <c r="RKH29" s="620"/>
      <c r="RKI29" s="620"/>
      <c r="RKJ29" s="620"/>
      <c r="RKK29" s="620"/>
      <c r="RKL29" s="620"/>
      <c r="RKM29" s="620"/>
      <c r="RKN29" s="620"/>
      <c r="RKO29" s="620"/>
      <c r="RKP29" s="620"/>
      <c r="RKQ29" s="620"/>
      <c r="RKR29" s="620"/>
      <c r="RKS29" s="620"/>
      <c r="RKT29" s="620"/>
      <c r="RKU29" s="620"/>
      <c r="RKV29" s="620"/>
      <c r="RKW29" s="620"/>
      <c r="RKX29" s="620"/>
      <c r="RKY29" s="620"/>
      <c r="RKZ29" s="620"/>
      <c r="RLA29" s="620"/>
      <c r="RLB29" s="620"/>
      <c r="RLC29" s="620"/>
      <c r="RLD29" s="620"/>
      <c r="RLE29" s="620"/>
      <c r="RLF29" s="620"/>
      <c r="RLG29" s="620"/>
      <c r="RLH29" s="620"/>
      <c r="RLI29" s="620"/>
      <c r="RLJ29" s="620"/>
      <c r="RLK29" s="620"/>
      <c r="RLL29" s="620"/>
      <c r="RLM29" s="620"/>
      <c r="RLN29" s="620"/>
      <c r="RLO29" s="620"/>
      <c r="RLP29" s="620"/>
      <c r="RLQ29" s="620"/>
      <c r="RLR29" s="620"/>
      <c r="RLS29" s="620"/>
      <c r="RLT29" s="620"/>
      <c r="RLU29" s="620"/>
      <c r="RLV29" s="620"/>
      <c r="RLW29" s="620"/>
      <c r="RLX29" s="620"/>
      <c r="RLY29" s="620"/>
      <c r="RLZ29" s="620"/>
      <c r="RMA29" s="620"/>
      <c r="RMB29" s="620"/>
      <c r="RMC29" s="620"/>
      <c r="RMD29" s="620"/>
      <c r="RME29" s="620"/>
      <c r="RMF29" s="620"/>
      <c r="RMG29" s="620"/>
      <c r="RMH29" s="620"/>
      <c r="RMI29" s="620"/>
      <c r="RMJ29" s="620"/>
      <c r="RMK29" s="620"/>
      <c r="RML29" s="620"/>
      <c r="RMM29" s="620"/>
      <c r="RMN29" s="620"/>
      <c r="RMO29" s="620"/>
      <c r="RMP29" s="620"/>
      <c r="RMQ29" s="620"/>
      <c r="RMR29" s="620"/>
      <c r="RMS29" s="620"/>
      <c r="RMT29" s="620"/>
      <c r="RMU29" s="620"/>
      <c r="RMV29" s="620"/>
      <c r="RMW29" s="620"/>
      <c r="RMX29" s="620"/>
      <c r="RMY29" s="620"/>
      <c r="RMZ29" s="620"/>
      <c r="RNA29" s="620"/>
      <c r="RNB29" s="620"/>
      <c r="RNC29" s="620"/>
      <c r="RND29" s="620"/>
      <c r="RNE29" s="620"/>
      <c r="RNF29" s="620"/>
      <c r="RNG29" s="620"/>
      <c r="RNH29" s="620"/>
      <c r="RNI29" s="620"/>
      <c r="RNJ29" s="620"/>
      <c r="RNK29" s="620"/>
      <c r="RNL29" s="620"/>
      <c r="RNM29" s="620"/>
      <c r="RNN29" s="620"/>
      <c r="RNO29" s="620"/>
      <c r="RNP29" s="620"/>
      <c r="RNQ29" s="620"/>
      <c r="RNR29" s="620"/>
      <c r="RNS29" s="620"/>
      <c r="RNT29" s="620"/>
      <c r="RNU29" s="620"/>
      <c r="RNV29" s="620"/>
      <c r="RNW29" s="620"/>
      <c r="RNX29" s="620"/>
      <c r="RNY29" s="620"/>
      <c r="RNZ29" s="620"/>
      <c r="ROA29" s="620"/>
      <c r="ROB29" s="620"/>
      <c r="ROC29" s="620"/>
      <c r="ROD29" s="620"/>
      <c r="ROE29" s="620"/>
      <c r="ROF29" s="620"/>
      <c r="ROG29" s="620"/>
      <c r="ROH29" s="620"/>
      <c r="ROI29" s="620"/>
      <c r="ROJ29" s="620"/>
      <c r="ROK29" s="620"/>
      <c r="ROL29" s="620"/>
      <c r="ROM29" s="620"/>
      <c r="RON29" s="620"/>
      <c r="ROO29" s="620"/>
      <c r="ROP29" s="620"/>
      <c r="ROQ29" s="620"/>
      <c r="ROR29" s="620"/>
      <c r="ROS29" s="620"/>
      <c r="ROT29" s="620"/>
      <c r="ROU29" s="620"/>
      <c r="ROV29" s="620"/>
      <c r="ROW29" s="620"/>
      <c r="ROX29" s="620"/>
      <c r="ROY29" s="620"/>
      <c r="ROZ29" s="620"/>
      <c r="RPA29" s="620"/>
      <c r="RPB29" s="620"/>
      <c r="RPC29" s="620"/>
      <c r="RPD29" s="620"/>
      <c r="RPE29" s="620"/>
      <c r="RPF29" s="620"/>
      <c r="RPG29" s="620"/>
      <c r="RPH29" s="620"/>
      <c r="RPI29" s="620"/>
      <c r="RPJ29" s="620"/>
      <c r="RPK29" s="620"/>
      <c r="RPL29" s="620"/>
      <c r="RPM29" s="620"/>
      <c r="RPN29" s="620"/>
      <c r="RPO29" s="620"/>
      <c r="RPP29" s="620"/>
      <c r="RPQ29" s="620"/>
      <c r="RPR29" s="620"/>
      <c r="RPS29" s="620"/>
      <c r="RPT29" s="620"/>
      <c r="RPU29" s="620"/>
      <c r="RPV29" s="620"/>
      <c r="RPW29" s="620"/>
      <c r="RPX29" s="620"/>
      <c r="RPY29" s="620"/>
      <c r="RPZ29" s="620"/>
      <c r="RQA29" s="620"/>
      <c r="RQB29" s="620"/>
      <c r="RQC29" s="620"/>
      <c r="RQD29" s="620"/>
      <c r="RQE29" s="620"/>
      <c r="RQF29" s="620"/>
      <c r="RQG29" s="620"/>
      <c r="RQH29" s="620"/>
      <c r="RQI29" s="620"/>
      <c r="RQJ29" s="620"/>
      <c r="RQK29" s="620"/>
      <c r="RQL29" s="620"/>
      <c r="RQM29" s="620"/>
      <c r="RQN29" s="620"/>
      <c r="RQO29" s="620"/>
      <c r="RQP29" s="620"/>
      <c r="RQQ29" s="620"/>
      <c r="RQR29" s="620"/>
      <c r="RQS29" s="620"/>
      <c r="RQT29" s="620"/>
      <c r="RQU29" s="620"/>
      <c r="RQV29" s="620"/>
      <c r="RQW29" s="620"/>
      <c r="RQX29" s="620"/>
      <c r="RQY29" s="620"/>
      <c r="RQZ29" s="620"/>
      <c r="RRA29" s="620"/>
      <c r="RRB29" s="620"/>
      <c r="RRC29" s="620"/>
      <c r="RRD29" s="620"/>
      <c r="RRE29" s="620"/>
      <c r="RRF29" s="620"/>
      <c r="RRG29" s="620"/>
      <c r="RRH29" s="620"/>
      <c r="RRI29" s="620"/>
      <c r="RRJ29" s="620"/>
      <c r="RRK29" s="620"/>
      <c r="RRL29" s="620"/>
      <c r="RRM29" s="620"/>
      <c r="RRN29" s="620"/>
      <c r="RRO29" s="620"/>
      <c r="RRP29" s="620"/>
      <c r="RRQ29" s="620"/>
      <c r="RRR29" s="620"/>
      <c r="RRS29" s="620"/>
      <c r="RRT29" s="620"/>
      <c r="RRU29" s="620"/>
      <c r="RRV29" s="620"/>
      <c r="RRW29" s="620"/>
      <c r="RRX29" s="620"/>
      <c r="RRY29" s="620"/>
      <c r="RRZ29" s="620"/>
      <c r="RSA29" s="620"/>
      <c r="RSB29" s="620"/>
      <c r="RSC29" s="620"/>
      <c r="RSD29" s="620"/>
      <c r="RSE29" s="620"/>
      <c r="RSF29" s="620"/>
      <c r="RSG29" s="620"/>
      <c r="RSH29" s="620"/>
      <c r="RSI29" s="620"/>
      <c r="RSJ29" s="620"/>
      <c r="RSK29" s="620"/>
      <c r="RSL29" s="620"/>
      <c r="RSM29" s="620"/>
      <c r="RSN29" s="620"/>
      <c r="RSO29" s="620"/>
      <c r="RSP29" s="620"/>
      <c r="RSQ29" s="620"/>
      <c r="RSR29" s="620"/>
      <c r="RSS29" s="620"/>
      <c r="RST29" s="620"/>
      <c r="RSU29" s="620"/>
      <c r="RSV29" s="620"/>
      <c r="RSW29" s="620"/>
      <c r="RSX29" s="620"/>
      <c r="RSY29" s="620"/>
      <c r="RSZ29" s="620"/>
      <c r="RTA29" s="620"/>
      <c r="RTB29" s="620"/>
      <c r="RTC29" s="620"/>
      <c r="RTD29" s="620"/>
      <c r="RTE29" s="620"/>
      <c r="RTF29" s="620"/>
      <c r="RTG29" s="620"/>
      <c r="RTH29" s="620"/>
      <c r="RTI29" s="620"/>
      <c r="RTJ29" s="620"/>
      <c r="RTK29" s="620"/>
      <c r="RTL29" s="620"/>
      <c r="RTM29" s="620"/>
      <c r="RTN29" s="620"/>
      <c r="RTO29" s="620"/>
      <c r="RTP29" s="620"/>
      <c r="RTQ29" s="620"/>
      <c r="RTR29" s="620"/>
      <c r="RTS29" s="620"/>
      <c r="RTT29" s="620"/>
      <c r="RTU29" s="620"/>
      <c r="RTV29" s="620"/>
      <c r="RTW29" s="620"/>
      <c r="RTX29" s="620"/>
      <c r="RTY29" s="620"/>
      <c r="RTZ29" s="620"/>
      <c r="RUA29" s="620"/>
      <c r="RUB29" s="620"/>
      <c r="RUC29" s="620"/>
      <c r="RUD29" s="620"/>
      <c r="RUE29" s="620"/>
      <c r="RUF29" s="620"/>
      <c r="RUG29" s="620"/>
      <c r="RUH29" s="620"/>
      <c r="RUI29" s="620"/>
      <c r="RUJ29" s="620"/>
      <c r="RUK29" s="620"/>
      <c r="RUL29" s="620"/>
      <c r="RUM29" s="620"/>
      <c r="RUN29" s="620"/>
      <c r="RUO29" s="620"/>
      <c r="RUP29" s="620"/>
      <c r="RUQ29" s="620"/>
      <c r="RUR29" s="620"/>
      <c r="RUS29" s="620"/>
      <c r="RUT29" s="620"/>
      <c r="RUU29" s="620"/>
      <c r="RUV29" s="620"/>
      <c r="RUW29" s="620"/>
      <c r="RUX29" s="620"/>
      <c r="RUY29" s="620"/>
      <c r="RUZ29" s="620"/>
      <c r="RVA29" s="620"/>
      <c r="RVB29" s="620"/>
      <c r="RVC29" s="620"/>
      <c r="RVD29" s="620"/>
      <c r="RVE29" s="620"/>
      <c r="RVF29" s="620"/>
      <c r="RVG29" s="620"/>
      <c r="RVH29" s="620"/>
      <c r="RVI29" s="620"/>
      <c r="RVJ29" s="620"/>
      <c r="RVK29" s="620"/>
      <c r="RVL29" s="620"/>
      <c r="RVM29" s="620"/>
      <c r="RVN29" s="620"/>
      <c r="RVO29" s="620"/>
      <c r="RVP29" s="620"/>
      <c r="RVQ29" s="620"/>
      <c r="RVR29" s="620"/>
      <c r="RVS29" s="620"/>
      <c r="RVT29" s="620"/>
      <c r="RVU29" s="620"/>
      <c r="RVV29" s="620"/>
      <c r="RVW29" s="620"/>
      <c r="RVX29" s="620"/>
      <c r="RVY29" s="620"/>
      <c r="RVZ29" s="620"/>
      <c r="RWA29" s="620"/>
      <c r="RWB29" s="620"/>
      <c r="RWC29" s="620"/>
      <c r="RWD29" s="620"/>
      <c r="RWE29" s="620"/>
      <c r="RWF29" s="620"/>
      <c r="RWG29" s="620"/>
      <c r="RWH29" s="620"/>
      <c r="RWI29" s="620"/>
      <c r="RWJ29" s="620"/>
      <c r="RWK29" s="620"/>
      <c r="RWL29" s="620"/>
      <c r="RWM29" s="620"/>
      <c r="RWN29" s="620"/>
      <c r="RWO29" s="620"/>
      <c r="RWP29" s="620"/>
      <c r="RWQ29" s="620"/>
      <c r="RWR29" s="620"/>
      <c r="RWS29" s="620"/>
      <c r="RWT29" s="620"/>
      <c r="RWU29" s="620"/>
      <c r="RWV29" s="620"/>
      <c r="RWW29" s="620"/>
      <c r="RWX29" s="620"/>
      <c r="RWY29" s="620"/>
      <c r="RWZ29" s="620"/>
      <c r="RXA29" s="620"/>
      <c r="RXB29" s="620"/>
      <c r="RXC29" s="620"/>
      <c r="RXD29" s="620"/>
      <c r="RXE29" s="620"/>
      <c r="RXF29" s="620"/>
      <c r="RXG29" s="620"/>
      <c r="RXH29" s="620"/>
      <c r="RXI29" s="620"/>
      <c r="RXJ29" s="620"/>
      <c r="RXK29" s="620"/>
      <c r="RXL29" s="620"/>
      <c r="RXM29" s="620"/>
      <c r="RXN29" s="620"/>
      <c r="RXO29" s="620"/>
      <c r="RXP29" s="620"/>
      <c r="RXQ29" s="620"/>
      <c r="RXR29" s="620"/>
      <c r="RXS29" s="620"/>
      <c r="RXT29" s="620"/>
      <c r="RXU29" s="620"/>
      <c r="RXV29" s="620"/>
      <c r="RXW29" s="620"/>
      <c r="RXX29" s="620"/>
      <c r="RXY29" s="620"/>
      <c r="RXZ29" s="620"/>
      <c r="RYA29" s="620"/>
      <c r="RYB29" s="620"/>
      <c r="RYC29" s="620"/>
      <c r="RYD29" s="620"/>
      <c r="RYE29" s="620"/>
      <c r="RYF29" s="620"/>
      <c r="RYG29" s="620"/>
      <c r="RYH29" s="620"/>
      <c r="RYI29" s="620"/>
      <c r="RYJ29" s="620"/>
      <c r="RYK29" s="620"/>
      <c r="RYL29" s="620"/>
      <c r="RYM29" s="620"/>
      <c r="RYN29" s="620"/>
      <c r="RYO29" s="620"/>
      <c r="RYP29" s="620"/>
      <c r="RYQ29" s="620"/>
      <c r="RYR29" s="620"/>
      <c r="RYS29" s="620"/>
      <c r="RYT29" s="620"/>
      <c r="RYU29" s="620"/>
      <c r="RYV29" s="620"/>
      <c r="RYW29" s="620"/>
      <c r="RYX29" s="620"/>
      <c r="RYY29" s="620"/>
      <c r="RYZ29" s="620"/>
      <c r="RZA29" s="620"/>
      <c r="RZB29" s="620"/>
      <c r="RZC29" s="620"/>
      <c r="RZD29" s="620"/>
      <c r="RZE29" s="620"/>
      <c r="RZF29" s="620"/>
      <c r="RZG29" s="620"/>
      <c r="RZH29" s="620"/>
      <c r="RZI29" s="620"/>
      <c r="RZJ29" s="620"/>
      <c r="RZK29" s="620"/>
      <c r="RZL29" s="620"/>
      <c r="RZM29" s="620"/>
      <c r="RZN29" s="620"/>
      <c r="RZO29" s="620"/>
      <c r="RZP29" s="620"/>
      <c r="RZQ29" s="620"/>
      <c r="RZR29" s="620"/>
      <c r="RZS29" s="620"/>
      <c r="RZT29" s="620"/>
      <c r="RZU29" s="620"/>
      <c r="RZV29" s="620"/>
      <c r="RZW29" s="620"/>
      <c r="RZX29" s="620"/>
      <c r="RZY29" s="620"/>
      <c r="RZZ29" s="620"/>
      <c r="SAA29" s="620"/>
      <c r="SAB29" s="620"/>
      <c r="SAC29" s="620"/>
      <c r="SAD29" s="620"/>
      <c r="SAE29" s="620"/>
      <c r="SAF29" s="620"/>
      <c r="SAG29" s="620"/>
      <c r="SAH29" s="620"/>
      <c r="SAI29" s="620"/>
      <c r="SAJ29" s="620"/>
      <c r="SAK29" s="620"/>
      <c r="SAL29" s="620"/>
      <c r="SAM29" s="620"/>
      <c r="SAN29" s="620"/>
      <c r="SAO29" s="620"/>
      <c r="SAP29" s="620"/>
      <c r="SAQ29" s="620"/>
      <c r="SAR29" s="620"/>
      <c r="SAS29" s="620"/>
      <c r="SAT29" s="620"/>
      <c r="SAU29" s="620"/>
      <c r="SAV29" s="620"/>
      <c r="SAW29" s="620"/>
      <c r="SAX29" s="620"/>
      <c r="SAY29" s="620"/>
      <c r="SAZ29" s="620"/>
      <c r="SBA29" s="620"/>
      <c r="SBB29" s="620"/>
      <c r="SBC29" s="620"/>
      <c r="SBD29" s="620"/>
      <c r="SBE29" s="620"/>
      <c r="SBF29" s="620"/>
      <c r="SBG29" s="620"/>
      <c r="SBH29" s="620"/>
      <c r="SBI29" s="620"/>
      <c r="SBJ29" s="620"/>
      <c r="SBK29" s="620"/>
      <c r="SBL29" s="620"/>
      <c r="SBM29" s="620"/>
      <c r="SBN29" s="620"/>
      <c r="SBO29" s="620"/>
      <c r="SBP29" s="620"/>
      <c r="SBQ29" s="620"/>
      <c r="SBR29" s="620"/>
      <c r="SBS29" s="620"/>
      <c r="SBT29" s="620"/>
      <c r="SBU29" s="620"/>
      <c r="SBV29" s="620"/>
      <c r="SBW29" s="620"/>
      <c r="SBX29" s="620"/>
      <c r="SBY29" s="620"/>
      <c r="SBZ29" s="620"/>
      <c r="SCA29" s="620"/>
      <c r="SCB29" s="620"/>
      <c r="SCC29" s="620"/>
      <c r="SCD29" s="620"/>
      <c r="SCE29" s="620"/>
      <c r="SCF29" s="620"/>
      <c r="SCG29" s="620"/>
      <c r="SCH29" s="620"/>
      <c r="SCI29" s="620"/>
      <c r="SCJ29" s="620"/>
      <c r="SCK29" s="620"/>
      <c r="SCL29" s="620"/>
      <c r="SCM29" s="620"/>
      <c r="SCN29" s="620"/>
      <c r="SCO29" s="620"/>
      <c r="SCP29" s="620"/>
      <c r="SCQ29" s="620"/>
      <c r="SCR29" s="620"/>
      <c r="SCS29" s="620"/>
      <c r="SCT29" s="620"/>
      <c r="SCU29" s="620"/>
      <c r="SCV29" s="620"/>
      <c r="SCW29" s="620"/>
      <c r="SCX29" s="620"/>
      <c r="SCY29" s="620"/>
      <c r="SCZ29" s="620"/>
      <c r="SDA29" s="620"/>
      <c r="SDB29" s="620"/>
      <c r="SDC29" s="620"/>
      <c r="SDD29" s="620"/>
      <c r="SDE29" s="620"/>
      <c r="SDF29" s="620"/>
      <c r="SDG29" s="620"/>
      <c r="SDH29" s="620"/>
      <c r="SDI29" s="620"/>
      <c r="SDJ29" s="620"/>
      <c r="SDK29" s="620"/>
      <c r="SDL29" s="620"/>
      <c r="SDM29" s="620"/>
      <c r="SDN29" s="620"/>
      <c r="SDO29" s="620"/>
      <c r="SDP29" s="620"/>
      <c r="SDQ29" s="620"/>
      <c r="SDR29" s="620"/>
      <c r="SDS29" s="620"/>
      <c r="SDT29" s="620"/>
      <c r="SDU29" s="620"/>
      <c r="SDV29" s="620"/>
      <c r="SDW29" s="620"/>
      <c r="SDX29" s="620"/>
      <c r="SDY29" s="620"/>
      <c r="SDZ29" s="620"/>
      <c r="SEA29" s="620"/>
      <c r="SEB29" s="620"/>
      <c r="SEC29" s="620"/>
      <c r="SED29" s="620"/>
      <c r="SEE29" s="620"/>
      <c r="SEF29" s="620"/>
      <c r="SEG29" s="620"/>
      <c r="SEH29" s="620"/>
      <c r="SEI29" s="620"/>
      <c r="SEJ29" s="620"/>
      <c r="SEK29" s="620"/>
      <c r="SEL29" s="620"/>
      <c r="SEM29" s="620"/>
      <c r="SEN29" s="620"/>
      <c r="SEO29" s="620"/>
      <c r="SEP29" s="620"/>
      <c r="SEQ29" s="620"/>
      <c r="SER29" s="620"/>
      <c r="SES29" s="620"/>
      <c r="SET29" s="620"/>
      <c r="SEU29" s="620"/>
      <c r="SEV29" s="620"/>
      <c r="SEW29" s="620"/>
      <c r="SEX29" s="620"/>
      <c r="SEY29" s="620"/>
      <c r="SEZ29" s="620"/>
      <c r="SFA29" s="620"/>
      <c r="SFB29" s="620"/>
      <c r="SFC29" s="620"/>
      <c r="SFD29" s="620"/>
      <c r="SFE29" s="620"/>
      <c r="SFF29" s="620"/>
      <c r="SFG29" s="620"/>
      <c r="SFH29" s="620"/>
      <c r="SFI29" s="620"/>
      <c r="SFJ29" s="620"/>
      <c r="SFK29" s="620"/>
      <c r="SFL29" s="620"/>
      <c r="SFM29" s="620"/>
      <c r="SFN29" s="620"/>
      <c r="SFO29" s="620"/>
      <c r="SFP29" s="620"/>
      <c r="SFQ29" s="620"/>
      <c r="SFR29" s="620"/>
      <c r="SFS29" s="620"/>
      <c r="SFT29" s="620"/>
      <c r="SFU29" s="620"/>
      <c r="SFV29" s="620"/>
      <c r="SFW29" s="620"/>
      <c r="SFX29" s="620"/>
      <c r="SFY29" s="620"/>
      <c r="SFZ29" s="620"/>
      <c r="SGA29" s="620"/>
      <c r="SGB29" s="620"/>
      <c r="SGC29" s="620"/>
      <c r="SGD29" s="620"/>
      <c r="SGE29" s="620"/>
      <c r="SGF29" s="620"/>
      <c r="SGG29" s="620"/>
      <c r="SGH29" s="620"/>
      <c r="SGI29" s="620"/>
      <c r="SGJ29" s="620"/>
      <c r="SGK29" s="620"/>
      <c r="SGL29" s="620"/>
      <c r="SGM29" s="620"/>
      <c r="SGN29" s="620"/>
      <c r="SGO29" s="620"/>
      <c r="SGP29" s="620"/>
      <c r="SGQ29" s="620"/>
      <c r="SGR29" s="620"/>
      <c r="SGS29" s="620"/>
      <c r="SGT29" s="620"/>
      <c r="SGU29" s="620"/>
      <c r="SGV29" s="620"/>
      <c r="SGW29" s="620"/>
      <c r="SGX29" s="620"/>
      <c r="SGY29" s="620"/>
      <c r="SGZ29" s="620"/>
      <c r="SHA29" s="620"/>
      <c r="SHB29" s="620"/>
      <c r="SHC29" s="620"/>
      <c r="SHD29" s="620"/>
      <c r="SHE29" s="620"/>
      <c r="SHF29" s="620"/>
      <c r="SHG29" s="620"/>
      <c r="SHH29" s="620"/>
      <c r="SHI29" s="620"/>
      <c r="SHJ29" s="620"/>
      <c r="SHK29" s="620"/>
      <c r="SHL29" s="620"/>
      <c r="SHM29" s="620"/>
      <c r="SHN29" s="620"/>
      <c r="SHO29" s="620"/>
      <c r="SHP29" s="620"/>
      <c r="SHQ29" s="620"/>
      <c r="SHR29" s="620"/>
      <c r="SHS29" s="620"/>
      <c r="SHT29" s="620"/>
      <c r="SHU29" s="620"/>
      <c r="SHV29" s="620"/>
      <c r="SHW29" s="620"/>
      <c r="SHX29" s="620"/>
      <c r="SHY29" s="620"/>
      <c r="SHZ29" s="620"/>
      <c r="SIA29" s="620"/>
      <c r="SIB29" s="620"/>
      <c r="SIC29" s="620"/>
      <c r="SID29" s="620"/>
      <c r="SIE29" s="620"/>
      <c r="SIF29" s="620"/>
      <c r="SIG29" s="620"/>
      <c r="SIH29" s="620"/>
      <c r="SII29" s="620"/>
      <c r="SIJ29" s="620"/>
      <c r="SIK29" s="620"/>
      <c r="SIL29" s="620"/>
      <c r="SIM29" s="620"/>
      <c r="SIN29" s="620"/>
      <c r="SIO29" s="620"/>
      <c r="SIP29" s="620"/>
      <c r="SIQ29" s="620"/>
      <c r="SIR29" s="620"/>
      <c r="SIS29" s="620"/>
      <c r="SIT29" s="620"/>
      <c r="SIU29" s="620"/>
      <c r="SIV29" s="620"/>
      <c r="SIW29" s="620"/>
      <c r="SIX29" s="620"/>
      <c r="SIY29" s="620"/>
      <c r="SIZ29" s="620"/>
      <c r="SJA29" s="620"/>
      <c r="SJB29" s="620"/>
      <c r="SJC29" s="620"/>
      <c r="SJD29" s="620"/>
      <c r="SJE29" s="620"/>
      <c r="SJF29" s="620"/>
      <c r="SJG29" s="620"/>
      <c r="SJH29" s="620"/>
      <c r="SJI29" s="620"/>
      <c r="SJJ29" s="620"/>
      <c r="SJK29" s="620"/>
      <c r="SJL29" s="620"/>
      <c r="SJM29" s="620"/>
      <c r="SJN29" s="620"/>
      <c r="SJO29" s="620"/>
      <c r="SJP29" s="620"/>
      <c r="SJQ29" s="620"/>
      <c r="SJR29" s="620"/>
      <c r="SJS29" s="620"/>
      <c r="SJT29" s="620"/>
      <c r="SJU29" s="620"/>
      <c r="SJV29" s="620"/>
      <c r="SJW29" s="620"/>
      <c r="SJX29" s="620"/>
      <c r="SJY29" s="620"/>
      <c r="SJZ29" s="620"/>
      <c r="SKA29" s="620"/>
      <c r="SKB29" s="620"/>
      <c r="SKC29" s="620"/>
      <c r="SKD29" s="620"/>
      <c r="SKE29" s="620"/>
      <c r="SKF29" s="620"/>
      <c r="SKG29" s="620"/>
      <c r="SKH29" s="620"/>
      <c r="SKI29" s="620"/>
      <c r="SKJ29" s="620"/>
      <c r="SKK29" s="620"/>
      <c r="SKL29" s="620"/>
      <c r="SKM29" s="620"/>
      <c r="SKN29" s="620"/>
      <c r="SKO29" s="620"/>
      <c r="SKP29" s="620"/>
      <c r="SKQ29" s="620"/>
      <c r="SKR29" s="620"/>
      <c r="SKS29" s="620"/>
      <c r="SKT29" s="620"/>
      <c r="SKU29" s="620"/>
      <c r="SKV29" s="620"/>
      <c r="SKW29" s="620"/>
      <c r="SKX29" s="620"/>
      <c r="SKY29" s="620"/>
      <c r="SKZ29" s="620"/>
      <c r="SLA29" s="620"/>
      <c r="SLB29" s="620"/>
      <c r="SLC29" s="620"/>
      <c r="SLD29" s="620"/>
      <c r="SLE29" s="620"/>
      <c r="SLF29" s="620"/>
      <c r="SLG29" s="620"/>
      <c r="SLH29" s="620"/>
      <c r="SLI29" s="620"/>
      <c r="SLJ29" s="620"/>
      <c r="SLK29" s="620"/>
      <c r="SLL29" s="620"/>
      <c r="SLM29" s="620"/>
      <c r="SLN29" s="620"/>
      <c r="SLO29" s="620"/>
      <c r="SLP29" s="620"/>
      <c r="SLQ29" s="620"/>
      <c r="SLR29" s="620"/>
      <c r="SLS29" s="620"/>
      <c r="SLT29" s="620"/>
      <c r="SLU29" s="620"/>
      <c r="SLV29" s="620"/>
      <c r="SLW29" s="620"/>
      <c r="SLX29" s="620"/>
      <c r="SLY29" s="620"/>
      <c r="SLZ29" s="620"/>
      <c r="SMA29" s="620"/>
      <c r="SMB29" s="620"/>
      <c r="SMC29" s="620"/>
      <c r="SMD29" s="620"/>
      <c r="SME29" s="620"/>
      <c r="SMF29" s="620"/>
      <c r="SMG29" s="620"/>
      <c r="SMH29" s="620"/>
      <c r="SMI29" s="620"/>
      <c r="SMJ29" s="620"/>
      <c r="SMK29" s="620"/>
      <c r="SML29" s="620"/>
      <c r="SMM29" s="620"/>
      <c r="SMN29" s="620"/>
      <c r="SMO29" s="620"/>
      <c r="SMP29" s="620"/>
      <c r="SMQ29" s="620"/>
      <c r="SMR29" s="620"/>
      <c r="SMS29" s="620"/>
      <c r="SMT29" s="620"/>
      <c r="SMU29" s="620"/>
      <c r="SMV29" s="620"/>
      <c r="SMW29" s="620"/>
      <c r="SMX29" s="620"/>
      <c r="SMY29" s="620"/>
      <c r="SMZ29" s="620"/>
      <c r="SNA29" s="620"/>
      <c r="SNB29" s="620"/>
      <c r="SNC29" s="620"/>
      <c r="SND29" s="620"/>
      <c r="SNE29" s="620"/>
      <c r="SNF29" s="620"/>
      <c r="SNG29" s="620"/>
      <c r="SNH29" s="620"/>
      <c r="SNI29" s="620"/>
      <c r="SNJ29" s="620"/>
      <c r="SNK29" s="620"/>
      <c r="SNL29" s="620"/>
      <c r="SNM29" s="620"/>
      <c r="SNN29" s="620"/>
      <c r="SNO29" s="620"/>
      <c r="SNP29" s="620"/>
      <c r="SNQ29" s="620"/>
      <c r="SNR29" s="620"/>
      <c r="SNS29" s="620"/>
      <c r="SNT29" s="620"/>
      <c r="SNU29" s="620"/>
      <c r="SNV29" s="620"/>
      <c r="SNW29" s="620"/>
      <c r="SNX29" s="620"/>
      <c r="SNY29" s="620"/>
      <c r="SNZ29" s="620"/>
      <c r="SOA29" s="620"/>
      <c r="SOB29" s="620"/>
      <c r="SOC29" s="620"/>
      <c r="SOD29" s="620"/>
      <c r="SOE29" s="620"/>
      <c r="SOF29" s="620"/>
      <c r="SOG29" s="620"/>
      <c r="SOH29" s="620"/>
      <c r="SOI29" s="620"/>
      <c r="SOJ29" s="620"/>
      <c r="SOK29" s="620"/>
      <c r="SOL29" s="620"/>
      <c r="SOM29" s="620"/>
      <c r="SON29" s="620"/>
      <c r="SOO29" s="620"/>
      <c r="SOP29" s="620"/>
      <c r="SOQ29" s="620"/>
      <c r="SOR29" s="620"/>
      <c r="SOS29" s="620"/>
      <c r="SOT29" s="620"/>
      <c r="SOU29" s="620"/>
      <c r="SOV29" s="620"/>
      <c r="SOW29" s="620"/>
      <c r="SOX29" s="620"/>
      <c r="SOY29" s="620"/>
      <c r="SOZ29" s="620"/>
      <c r="SPA29" s="620"/>
      <c r="SPB29" s="620"/>
      <c r="SPC29" s="620"/>
      <c r="SPD29" s="620"/>
      <c r="SPE29" s="620"/>
      <c r="SPF29" s="620"/>
      <c r="SPG29" s="620"/>
      <c r="SPH29" s="620"/>
      <c r="SPI29" s="620"/>
      <c r="SPJ29" s="620"/>
      <c r="SPK29" s="620"/>
      <c r="SPL29" s="620"/>
      <c r="SPM29" s="620"/>
      <c r="SPN29" s="620"/>
      <c r="SPO29" s="620"/>
      <c r="SPP29" s="620"/>
      <c r="SPQ29" s="620"/>
      <c r="SPR29" s="620"/>
      <c r="SPS29" s="620"/>
      <c r="SPT29" s="620"/>
      <c r="SPU29" s="620"/>
      <c r="SPV29" s="620"/>
      <c r="SPW29" s="620"/>
      <c r="SPX29" s="620"/>
      <c r="SPY29" s="620"/>
      <c r="SPZ29" s="620"/>
      <c r="SQA29" s="620"/>
      <c r="SQB29" s="620"/>
      <c r="SQC29" s="620"/>
      <c r="SQD29" s="620"/>
      <c r="SQE29" s="620"/>
      <c r="SQF29" s="620"/>
      <c r="SQG29" s="620"/>
      <c r="SQH29" s="620"/>
      <c r="SQI29" s="620"/>
      <c r="SQJ29" s="620"/>
      <c r="SQK29" s="620"/>
      <c r="SQL29" s="620"/>
      <c r="SQM29" s="620"/>
      <c r="SQN29" s="620"/>
      <c r="SQO29" s="620"/>
      <c r="SQP29" s="620"/>
      <c r="SQQ29" s="620"/>
      <c r="SQR29" s="620"/>
      <c r="SQS29" s="620"/>
      <c r="SQT29" s="620"/>
      <c r="SQU29" s="620"/>
      <c r="SQV29" s="620"/>
      <c r="SQW29" s="620"/>
      <c r="SQX29" s="620"/>
      <c r="SQY29" s="620"/>
      <c r="SQZ29" s="620"/>
      <c r="SRA29" s="620"/>
      <c r="SRB29" s="620"/>
      <c r="SRC29" s="620"/>
      <c r="SRD29" s="620"/>
      <c r="SRE29" s="620"/>
      <c r="SRF29" s="620"/>
      <c r="SRG29" s="620"/>
      <c r="SRH29" s="620"/>
      <c r="SRI29" s="620"/>
      <c r="SRJ29" s="620"/>
      <c r="SRK29" s="620"/>
      <c r="SRL29" s="620"/>
      <c r="SRM29" s="620"/>
      <c r="SRN29" s="620"/>
      <c r="SRO29" s="620"/>
      <c r="SRP29" s="620"/>
      <c r="SRQ29" s="620"/>
      <c r="SRR29" s="620"/>
      <c r="SRS29" s="620"/>
      <c r="SRT29" s="620"/>
      <c r="SRU29" s="620"/>
      <c r="SRV29" s="620"/>
      <c r="SRW29" s="620"/>
      <c r="SRX29" s="620"/>
      <c r="SRY29" s="620"/>
      <c r="SRZ29" s="620"/>
      <c r="SSA29" s="620"/>
      <c r="SSB29" s="620"/>
      <c r="SSC29" s="620"/>
      <c r="SSD29" s="620"/>
      <c r="SSE29" s="620"/>
      <c r="SSF29" s="620"/>
      <c r="SSG29" s="620"/>
      <c r="SSH29" s="620"/>
      <c r="SSI29" s="620"/>
      <c r="SSJ29" s="620"/>
      <c r="SSK29" s="620"/>
      <c r="SSL29" s="620"/>
      <c r="SSM29" s="620"/>
      <c r="SSN29" s="620"/>
      <c r="SSO29" s="620"/>
      <c r="SSP29" s="620"/>
      <c r="SSQ29" s="620"/>
      <c r="SSR29" s="620"/>
      <c r="SSS29" s="620"/>
      <c r="SST29" s="620"/>
      <c r="SSU29" s="620"/>
      <c r="SSV29" s="620"/>
      <c r="SSW29" s="620"/>
      <c r="SSX29" s="620"/>
      <c r="SSY29" s="620"/>
      <c r="SSZ29" s="620"/>
      <c r="STA29" s="620"/>
      <c r="STB29" s="620"/>
      <c r="STC29" s="620"/>
      <c r="STD29" s="620"/>
      <c r="STE29" s="620"/>
      <c r="STF29" s="620"/>
      <c r="STG29" s="620"/>
      <c r="STH29" s="620"/>
      <c r="STI29" s="620"/>
      <c r="STJ29" s="620"/>
      <c r="STK29" s="620"/>
      <c r="STL29" s="620"/>
      <c r="STM29" s="620"/>
      <c r="STN29" s="620"/>
      <c r="STO29" s="620"/>
      <c r="STP29" s="620"/>
      <c r="STQ29" s="620"/>
      <c r="STR29" s="620"/>
      <c r="STS29" s="620"/>
      <c r="STT29" s="620"/>
      <c r="STU29" s="620"/>
      <c r="STV29" s="620"/>
      <c r="STW29" s="620"/>
      <c r="STX29" s="620"/>
      <c r="STY29" s="620"/>
      <c r="STZ29" s="620"/>
      <c r="SUA29" s="620"/>
      <c r="SUB29" s="620"/>
      <c r="SUC29" s="620"/>
      <c r="SUD29" s="620"/>
      <c r="SUE29" s="620"/>
      <c r="SUF29" s="620"/>
      <c r="SUG29" s="620"/>
      <c r="SUH29" s="620"/>
      <c r="SUI29" s="620"/>
      <c r="SUJ29" s="620"/>
      <c r="SUK29" s="620"/>
      <c r="SUL29" s="620"/>
      <c r="SUM29" s="620"/>
      <c r="SUN29" s="620"/>
      <c r="SUO29" s="620"/>
      <c r="SUP29" s="620"/>
      <c r="SUQ29" s="620"/>
      <c r="SUR29" s="620"/>
      <c r="SUS29" s="620"/>
      <c r="SUT29" s="620"/>
      <c r="SUU29" s="620"/>
      <c r="SUV29" s="620"/>
      <c r="SUW29" s="620"/>
      <c r="SUX29" s="620"/>
      <c r="SUY29" s="620"/>
      <c r="SUZ29" s="620"/>
      <c r="SVA29" s="620"/>
      <c r="SVB29" s="620"/>
      <c r="SVC29" s="620"/>
      <c r="SVD29" s="620"/>
      <c r="SVE29" s="620"/>
      <c r="SVF29" s="620"/>
      <c r="SVG29" s="620"/>
      <c r="SVH29" s="620"/>
      <c r="SVI29" s="620"/>
      <c r="SVJ29" s="620"/>
      <c r="SVK29" s="620"/>
      <c r="SVL29" s="620"/>
      <c r="SVM29" s="620"/>
      <c r="SVN29" s="620"/>
      <c r="SVO29" s="620"/>
      <c r="SVP29" s="620"/>
      <c r="SVQ29" s="620"/>
      <c r="SVR29" s="620"/>
      <c r="SVS29" s="620"/>
      <c r="SVT29" s="620"/>
      <c r="SVU29" s="620"/>
      <c r="SVV29" s="620"/>
      <c r="SVW29" s="620"/>
      <c r="SVX29" s="620"/>
      <c r="SVY29" s="620"/>
      <c r="SVZ29" s="620"/>
      <c r="SWA29" s="620"/>
      <c r="SWB29" s="620"/>
      <c r="SWC29" s="620"/>
      <c r="SWD29" s="620"/>
      <c r="SWE29" s="620"/>
      <c r="SWF29" s="620"/>
      <c r="SWG29" s="620"/>
      <c r="SWH29" s="620"/>
      <c r="SWI29" s="620"/>
      <c r="SWJ29" s="620"/>
      <c r="SWK29" s="620"/>
      <c r="SWL29" s="620"/>
      <c r="SWM29" s="620"/>
      <c r="SWN29" s="620"/>
      <c r="SWO29" s="620"/>
      <c r="SWP29" s="620"/>
      <c r="SWQ29" s="620"/>
      <c r="SWR29" s="620"/>
      <c r="SWS29" s="620"/>
      <c r="SWT29" s="620"/>
      <c r="SWU29" s="620"/>
      <c r="SWV29" s="620"/>
      <c r="SWW29" s="620"/>
      <c r="SWX29" s="620"/>
      <c r="SWY29" s="620"/>
      <c r="SWZ29" s="620"/>
      <c r="SXA29" s="620"/>
      <c r="SXB29" s="620"/>
      <c r="SXC29" s="620"/>
      <c r="SXD29" s="620"/>
      <c r="SXE29" s="620"/>
      <c r="SXF29" s="620"/>
      <c r="SXG29" s="620"/>
      <c r="SXH29" s="620"/>
      <c r="SXI29" s="620"/>
      <c r="SXJ29" s="620"/>
      <c r="SXK29" s="620"/>
      <c r="SXL29" s="620"/>
      <c r="SXM29" s="620"/>
      <c r="SXN29" s="620"/>
      <c r="SXO29" s="620"/>
      <c r="SXP29" s="620"/>
      <c r="SXQ29" s="620"/>
      <c r="SXR29" s="620"/>
      <c r="SXS29" s="620"/>
      <c r="SXT29" s="620"/>
      <c r="SXU29" s="620"/>
      <c r="SXV29" s="620"/>
      <c r="SXW29" s="620"/>
      <c r="SXX29" s="620"/>
      <c r="SXY29" s="620"/>
      <c r="SXZ29" s="620"/>
      <c r="SYA29" s="620"/>
      <c r="SYB29" s="620"/>
      <c r="SYC29" s="620"/>
      <c r="SYD29" s="620"/>
      <c r="SYE29" s="620"/>
      <c r="SYF29" s="620"/>
      <c r="SYG29" s="620"/>
      <c r="SYH29" s="620"/>
      <c r="SYI29" s="620"/>
      <c r="SYJ29" s="620"/>
      <c r="SYK29" s="620"/>
      <c r="SYL29" s="620"/>
      <c r="SYM29" s="620"/>
      <c r="SYN29" s="620"/>
      <c r="SYO29" s="620"/>
      <c r="SYP29" s="620"/>
      <c r="SYQ29" s="620"/>
      <c r="SYR29" s="620"/>
      <c r="SYS29" s="620"/>
      <c r="SYT29" s="620"/>
      <c r="SYU29" s="620"/>
      <c r="SYV29" s="620"/>
      <c r="SYW29" s="620"/>
      <c r="SYX29" s="620"/>
      <c r="SYY29" s="620"/>
      <c r="SYZ29" s="620"/>
      <c r="SZA29" s="620"/>
      <c r="SZB29" s="620"/>
      <c r="SZC29" s="620"/>
      <c r="SZD29" s="620"/>
      <c r="SZE29" s="620"/>
      <c r="SZF29" s="620"/>
      <c r="SZG29" s="620"/>
      <c r="SZH29" s="620"/>
      <c r="SZI29" s="620"/>
      <c r="SZJ29" s="620"/>
      <c r="SZK29" s="620"/>
      <c r="SZL29" s="620"/>
      <c r="SZM29" s="620"/>
      <c r="SZN29" s="620"/>
      <c r="SZO29" s="620"/>
      <c r="SZP29" s="620"/>
      <c r="SZQ29" s="620"/>
      <c r="SZR29" s="620"/>
      <c r="SZS29" s="620"/>
      <c r="SZT29" s="620"/>
      <c r="SZU29" s="620"/>
      <c r="SZV29" s="620"/>
      <c r="SZW29" s="620"/>
      <c r="SZX29" s="620"/>
      <c r="SZY29" s="620"/>
      <c r="SZZ29" s="620"/>
      <c r="TAA29" s="620"/>
      <c r="TAB29" s="620"/>
      <c r="TAC29" s="620"/>
      <c r="TAD29" s="620"/>
      <c r="TAE29" s="620"/>
      <c r="TAF29" s="620"/>
      <c r="TAG29" s="620"/>
      <c r="TAH29" s="620"/>
      <c r="TAI29" s="620"/>
      <c r="TAJ29" s="620"/>
      <c r="TAK29" s="620"/>
      <c r="TAL29" s="620"/>
      <c r="TAM29" s="620"/>
      <c r="TAN29" s="620"/>
      <c r="TAO29" s="620"/>
      <c r="TAP29" s="620"/>
      <c r="TAQ29" s="620"/>
      <c r="TAR29" s="620"/>
      <c r="TAS29" s="620"/>
      <c r="TAT29" s="620"/>
      <c r="TAU29" s="620"/>
      <c r="TAV29" s="620"/>
      <c r="TAW29" s="620"/>
      <c r="TAX29" s="620"/>
      <c r="TAY29" s="620"/>
      <c r="TAZ29" s="620"/>
      <c r="TBA29" s="620"/>
      <c r="TBB29" s="620"/>
      <c r="TBC29" s="620"/>
      <c r="TBD29" s="620"/>
      <c r="TBE29" s="620"/>
      <c r="TBF29" s="620"/>
      <c r="TBG29" s="620"/>
      <c r="TBH29" s="620"/>
      <c r="TBI29" s="620"/>
      <c r="TBJ29" s="620"/>
      <c r="TBK29" s="620"/>
      <c r="TBL29" s="620"/>
      <c r="TBM29" s="620"/>
      <c r="TBN29" s="620"/>
      <c r="TBO29" s="620"/>
      <c r="TBP29" s="620"/>
      <c r="TBQ29" s="620"/>
      <c r="TBR29" s="620"/>
      <c r="TBS29" s="620"/>
      <c r="TBT29" s="620"/>
      <c r="TBU29" s="620"/>
      <c r="TBV29" s="620"/>
      <c r="TBW29" s="620"/>
      <c r="TBX29" s="620"/>
      <c r="TBY29" s="620"/>
      <c r="TBZ29" s="620"/>
      <c r="TCA29" s="620"/>
      <c r="TCB29" s="620"/>
      <c r="TCC29" s="620"/>
      <c r="TCD29" s="620"/>
      <c r="TCE29" s="620"/>
      <c r="TCF29" s="620"/>
      <c r="TCG29" s="620"/>
      <c r="TCH29" s="620"/>
      <c r="TCI29" s="620"/>
      <c r="TCJ29" s="620"/>
      <c r="TCK29" s="620"/>
      <c r="TCL29" s="620"/>
      <c r="TCM29" s="620"/>
      <c r="TCN29" s="620"/>
      <c r="TCO29" s="620"/>
      <c r="TCP29" s="620"/>
      <c r="TCQ29" s="620"/>
      <c r="TCR29" s="620"/>
      <c r="TCS29" s="620"/>
      <c r="TCT29" s="620"/>
      <c r="TCU29" s="620"/>
      <c r="TCV29" s="620"/>
      <c r="TCW29" s="620"/>
      <c r="TCX29" s="620"/>
      <c r="TCY29" s="620"/>
      <c r="TCZ29" s="620"/>
      <c r="TDA29" s="620"/>
      <c r="TDB29" s="620"/>
      <c r="TDC29" s="620"/>
      <c r="TDD29" s="620"/>
      <c r="TDE29" s="620"/>
      <c r="TDF29" s="620"/>
      <c r="TDG29" s="620"/>
      <c r="TDH29" s="620"/>
      <c r="TDI29" s="620"/>
      <c r="TDJ29" s="620"/>
      <c r="TDK29" s="620"/>
      <c r="TDL29" s="620"/>
      <c r="TDM29" s="620"/>
      <c r="TDN29" s="620"/>
      <c r="TDO29" s="620"/>
      <c r="TDP29" s="620"/>
      <c r="TDQ29" s="620"/>
      <c r="TDR29" s="620"/>
      <c r="TDS29" s="620"/>
      <c r="TDT29" s="620"/>
      <c r="TDU29" s="620"/>
      <c r="TDV29" s="620"/>
      <c r="TDW29" s="620"/>
      <c r="TDX29" s="620"/>
      <c r="TDY29" s="620"/>
      <c r="TDZ29" s="620"/>
      <c r="TEA29" s="620"/>
      <c r="TEB29" s="620"/>
      <c r="TEC29" s="620"/>
      <c r="TED29" s="620"/>
      <c r="TEE29" s="620"/>
      <c r="TEF29" s="620"/>
      <c r="TEG29" s="620"/>
      <c r="TEH29" s="620"/>
      <c r="TEI29" s="620"/>
      <c r="TEJ29" s="620"/>
      <c r="TEK29" s="620"/>
      <c r="TEL29" s="620"/>
      <c r="TEM29" s="620"/>
      <c r="TEN29" s="620"/>
      <c r="TEO29" s="620"/>
      <c r="TEP29" s="620"/>
      <c r="TEQ29" s="620"/>
      <c r="TER29" s="620"/>
      <c r="TES29" s="620"/>
      <c r="TET29" s="620"/>
      <c r="TEU29" s="620"/>
      <c r="TEV29" s="620"/>
      <c r="TEW29" s="620"/>
      <c r="TEX29" s="620"/>
      <c r="TEY29" s="620"/>
      <c r="TEZ29" s="620"/>
      <c r="TFA29" s="620"/>
      <c r="TFB29" s="620"/>
      <c r="TFC29" s="620"/>
      <c r="TFD29" s="620"/>
      <c r="TFE29" s="620"/>
      <c r="TFF29" s="620"/>
      <c r="TFG29" s="620"/>
      <c r="TFH29" s="620"/>
      <c r="TFI29" s="620"/>
      <c r="TFJ29" s="620"/>
      <c r="TFK29" s="620"/>
      <c r="TFL29" s="620"/>
      <c r="TFM29" s="620"/>
      <c r="TFN29" s="620"/>
      <c r="TFO29" s="620"/>
      <c r="TFP29" s="620"/>
      <c r="TFQ29" s="620"/>
      <c r="TFR29" s="620"/>
      <c r="TFS29" s="620"/>
      <c r="TFT29" s="620"/>
      <c r="TFU29" s="620"/>
      <c r="TFV29" s="620"/>
      <c r="TFW29" s="620"/>
      <c r="TFX29" s="620"/>
      <c r="TFY29" s="620"/>
      <c r="TFZ29" s="620"/>
      <c r="TGA29" s="620"/>
      <c r="TGB29" s="620"/>
      <c r="TGC29" s="620"/>
      <c r="TGD29" s="620"/>
      <c r="TGE29" s="620"/>
      <c r="TGF29" s="620"/>
      <c r="TGG29" s="620"/>
      <c r="TGH29" s="620"/>
      <c r="TGI29" s="620"/>
      <c r="TGJ29" s="620"/>
      <c r="TGK29" s="620"/>
      <c r="TGL29" s="620"/>
      <c r="TGM29" s="620"/>
      <c r="TGN29" s="620"/>
      <c r="TGO29" s="620"/>
      <c r="TGP29" s="620"/>
      <c r="TGQ29" s="620"/>
      <c r="TGR29" s="620"/>
      <c r="TGS29" s="620"/>
      <c r="TGT29" s="620"/>
      <c r="TGU29" s="620"/>
      <c r="TGV29" s="620"/>
      <c r="TGW29" s="620"/>
      <c r="TGX29" s="620"/>
      <c r="TGY29" s="620"/>
      <c r="TGZ29" s="620"/>
      <c r="THA29" s="620"/>
      <c r="THB29" s="620"/>
      <c r="THC29" s="620"/>
      <c r="THD29" s="620"/>
      <c r="THE29" s="620"/>
      <c r="THF29" s="620"/>
      <c r="THG29" s="620"/>
      <c r="THH29" s="620"/>
      <c r="THI29" s="620"/>
      <c r="THJ29" s="620"/>
      <c r="THK29" s="620"/>
      <c r="THL29" s="620"/>
      <c r="THM29" s="620"/>
      <c r="THN29" s="620"/>
      <c r="THO29" s="620"/>
      <c r="THP29" s="620"/>
      <c r="THQ29" s="620"/>
      <c r="THR29" s="620"/>
      <c r="THS29" s="620"/>
      <c r="THT29" s="620"/>
      <c r="THU29" s="620"/>
      <c r="THV29" s="620"/>
      <c r="THW29" s="620"/>
      <c r="THX29" s="620"/>
      <c r="THY29" s="620"/>
      <c r="THZ29" s="620"/>
      <c r="TIA29" s="620"/>
      <c r="TIB29" s="620"/>
      <c r="TIC29" s="620"/>
      <c r="TID29" s="620"/>
      <c r="TIE29" s="620"/>
      <c r="TIF29" s="620"/>
      <c r="TIG29" s="620"/>
      <c r="TIH29" s="620"/>
      <c r="TII29" s="620"/>
      <c r="TIJ29" s="620"/>
      <c r="TIK29" s="620"/>
      <c r="TIL29" s="620"/>
      <c r="TIM29" s="620"/>
      <c r="TIN29" s="620"/>
      <c r="TIO29" s="620"/>
      <c r="TIP29" s="620"/>
      <c r="TIQ29" s="620"/>
      <c r="TIR29" s="620"/>
      <c r="TIS29" s="620"/>
      <c r="TIT29" s="620"/>
      <c r="TIU29" s="620"/>
      <c r="TIV29" s="620"/>
      <c r="TIW29" s="620"/>
      <c r="TIX29" s="620"/>
      <c r="TIY29" s="620"/>
      <c r="TIZ29" s="620"/>
      <c r="TJA29" s="620"/>
      <c r="TJB29" s="620"/>
      <c r="TJC29" s="620"/>
      <c r="TJD29" s="620"/>
      <c r="TJE29" s="620"/>
      <c r="TJF29" s="620"/>
      <c r="TJG29" s="620"/>
      <c r="TJH29" s="620"/>
      <c r="TJI29" s="620"/>
      <c r="TJJ29" s="620"/>
      <c r="TJK29" s="620"/>
      <c r="TJL29" s="620"/>
      <c r="TJM29" s="620"/>
      <c r="TJN29" s="620"/>
      <c r="TJO29" s="620"/>
      <c r="TJP29" s="620"/>
      <c r="TJQ29" s="620"/>
      <c r="TJR29" s="620"/>
      <c r="TJS29" s="620"/>
      <c r="TJT29" s="620"/>
      <c r="TJU29" s="620"/>
      <c r="TJV29" s="620"/>
      <c r="TJW29" s="620"/>
      <c r="TJX29" s="620"/>
      <c r="TJY29" s="620"/>
      <c r="TJZ29" s="620"/>
      <c r="TKA29" s="620"/>
      <c r="TKB29" s="620"/>
      <c r="TKC29" s="620"/>
      <c r="TKD29" s="620"/>
      <c r="TKE29" s="620"/>
      <c r="TKF29" s="620"/>
      <c r="TKG29" s="620"/>
      <c r="TKH29" s="620"/>
      <c r="TKI29" s="620"/>
      <c r="TKJ29" s="620"/>
      <c r="TKK29" s="620"/>
      <c r="TKL29" s="620"/>
      <c r="TKM29" s="620"/>
      <c r="TKN29" s="620"/>
      <c r="TKO29" s="620"/>
      <c r="TKP29" s="620"/>
      <c r="TKQ29" s="620"/>
      <c r="TKR29" s="620"/>
      <c r="TKS29" s="620"/>
      <c r="TKT29" s="620"/>
      <c r="TKU29" s="620"/>
      <c r="TKV29" s="620"/>
      <c r="TKW29" s="620"/>
      <c r="TKX29" s="620"/>
      <c r="TKY29" s="620"/>
      <c r="TKZ29" s="620"/>
      <c r="TLA29" s="620"/>
      <c r="TLB29" s="620"/>
      <c r="TLC29" s="620"/>
      <c r="TLD29" s="620"/>
      <c r="TLE29" s="620"/>
      <c r="TLF29" s="620"/>
      <c r="TLG29" s="620"/>
      <c r="TLH29" s="620"/>
      <c r="TLI29" s="620"/>
      <c r="TLJ29" s="620"/>
      <c r="TLK29" s="620"/>
      <c r="TLL29" s="620"/>
      <c r="TLM29" s="620"/>
      <c r="TLN29" s="620"/>
      <c r="TLO29" s="620"/>
      <c r="TLP29" s="620"/>
      <c r="TLQ29" s="620"/>
      <c r="TLR29" s="620"/>
      <c r="TLS29" s="620"/>
      <c r="TLT29" s="620"/>
      <c r="TLU29" s="620"/>
      <c r="TLV29" s="620"/>
      <c r="TLW29" s="620"/>
      <c r="TLX29" s="620"/>
      <c r="TLY29" s="620"/>
      <c r="TLZ29" s="620"/>
      <c r="TMA29" s="620"/>
      <c r="TMB29" s="620"/>
      <c r="TMC29" s="620"/>
      <c r="TMD29" s="620"/>
      <c r="TME29" s="620"/>
      <c r="TMF29" s="620"/>
      <c r="TMG29" s="620"/>
      <c r="TMH29" s="620"/>
      <c r="TMI29" s="620"/>
      <c r="TMJ29" s="620"/>
      <c r="TMK29" s="620"/>
      <c r="TML29" s="620"/>
      <c r="TMM29" s="620"/>
      <c r="TMN29" s="620"/>
      <c r="TMO29" s="620"/>
      <c r="TMP29" s="620"/>
      <c r="TMQ29" s="620"/>
      <c r="TMR29" s="620"/>
      <c r="TMS29" s="620"/>
      <c r="TMT29" s="620"/>
      <c r="TMU29" s="620"/>
      <c r="TMV29" s="620"/>
      <c r="TMW29" s="620"/>
      <c r="TMX29" s="620"/>
      <c r="TMY29" s="620"/>
      <c r="TMZ29" s="620"/>
      <c r="TNA29" s="620"/>
      <c r="TNB29" s="620"/>
      <c r="TNC29" s="620"/>
      <c r="TND29" s="620"/>
      <c r="TNE29" s="620"/>
      <c r="TNF29" s="620"/>
      <c r="TNG29" s="620"/>
      <c r="TNH29" s="620"/>
      <c r="TNI29" s="620"/>
      <c r="TNJ29" s="620"/>
      <c r="TNK29" s="620"/>
      <c r="TNL29" s="620"/>
      <c r="TNM29" s="620"/>
      <c r="TNN29" s="620"/>
      <c r="TNO29" s="620"/>
      <c r="TNP29" s="620"/>
      <c r="TNQ29" s="620"/>
      <c r="TNR29" s="620"/>
      <c r="TNS29" s="620"/>
      <c r="TNT29" s="620"/>
      <c r="TNU29" s="620"/>
      <c r="TNV29" s="620"/>
      <c r="TNW29" s="620"/>
      <c r="TNX29" s="620"/>
      <c r="TNY29" s="620"/>
      <c r="TNZ29" s="620"/>
      <c r="TOA29" s="620"/>
      <c r="TOB29" s="620"/>
      <c r="TOC29" s="620"/>
      <c r="TOD29" s="620"/>
      <c r="TOE29" s="620"/>
      <c r="TOF29" s="620"/>
      <c r="TOG29" s="620"/>
      <c r="TOH29" s="620"/>
      <c r="TOI29" s="620"/>
      <c r="TOJ29" s="620"/>
      <c r="TOK29" s="620"/>
      <c r="TOL29" s="620"/>
      <c r="TOM29" s="620"/>
      <c r="TON29" s="620"/>
      <c r="TOO29" s="620"/>
      <c r="TOP29" s="620"/>
      <c r="TOQ29" s="620"/>
      <c r="TOR29" s="620"/>
      <c r="TOS29" s="620"/>
      <c r="TOT29" s="620"/>
      <c r="TOU29" s="620"/>
      <c r="TOV29" s="620"/>
      <c r="TOW29" s="620"/>
      <c r="TOX29" s="620"/>
      <c r="TOY29" s="620"/>
      <c r="TOZ29" s="620"/>
      <c r="TPA29" s="620"/>
      <c r="TPB29" s="620"/>
      <c r="TPC29" s="620"/>
      <c r="TPD29" s="620"/>
      <c r="TPE29" s="620"/>
      <c r="TPF29" s="620"/>
      <c r="TPG29" s="620"/>
      <c r="TPH29" s="620"/>
      <c r="TPI29" s="620"/>
      <c r="TPJ29" s="620"/>
      <c r="TPK29" s="620"/>
      <c r="TPL29" s="620"/>
      <c r="TPM29" s="620"/>
      <c r="TPN29" s="620"/>
      <c r="TPO29" s="620"/>
      <c r="TPP29" s="620"/>
      <c r="TPQ29" s="620"/>
      <c r="TPR29" s="620"/>
      <c r="TPS29" s="620"/>
      <c r="TPT29" s="620"/>
      <c r="TPU29" s="620"/>
      <c r="TPV29" s="620"/>
      <c r="TPW29" s="620"/>
      <c r="TPX29" s="620"/>
      <c r="TPY29" s="620"/>
      <c r="TPZ29" s="620"/>
      <c r="TQA29" s="620"/>
      <c r="TQB29" s="620"/>
      <c r="TQC29" s="620"/>
      <c r="TQD29" s="620"/>
      <c r="TQE29" s="620"/>
      <c r="TQF29" s="620"/>
      <c r="TQG29" s="620"/>
      <c r="TQH29" s="620"/>
      <c r="TQI29" s="620"/>
      <c r="TQJ29" s="620"/>
      <c r="TQK29" s="620"/>
      <c r="TQL29" s="620"/>
      <c r="TQM29" s="620"/>
      <c r="TQN29" s="620"/>
      <c r="TQO29" s="620"/>
      <c r="TQP29" s="620"/>
      <c r="TQQ29" s="620"/>
      <c r="TQR29" s="620"/>
      <c r="TQS29" s="620"/>
      <c r="TQT29" s="620"/>
      <c r="TQU29" s="620"/>
      <c r="TQV29" s="620"/>
      <c r="TQW29" s="620"/>
      <c r="TQX29" s="620"/>
      <c r="TQY29" s="620"/>
      <c r="TQZ29" s="620"/>
      <c r="TRA29" s="620"/>
      <c r="TRB29" s="620"/>
      <c r="TRC29" s="620"/>
      <c r="TRD29" s="620"/>
      <c r="TRE29" s="620"/>
      <c r="TRF29" s="620"/>
      <c r="TRG29" s="620"/>
      <c r="TRH29" s="620"/>
      <c r="TRI29" s="620"/>
      <c r="TRJ29" s="620"/>
      <c r="TRK29" s="620"/>
      <c r="TRL29" s="620"/>
      <c r="TRM29" s="620"/>
      <c r="TRN29" s="620"/>
      <c r="TRO29" s="620"/>
      <c r="TRP29" s="620"/>
      <c r="TRQ29" s="620"/>
      <c r="TRR29" s="620"/>
      <c r="TRS29" s="620"/>
      <c r="TRT29" s="620"/>
      <c r="TRU29" s="620"/>
      <c r="TRV29" s="620"/>
      <c r="TRW29" s="620"/>
      <c r="TRX29" s="620"/>
      <c r="TRY29" s="620"/>
      <c r="TRZ29" s="620"/>
      <c r="TSA29" s="620"/>
      <c r="TSB29" s="620"/>
      <c r="TSC29" s="620"/>
      <c r="TSD29" s="620"/>
      <c r="TSE29" s="620"/>
      <c r="TSF29" s="620"/>
      <c r="TSG29" s="620"/>
      <c r="TSH29" s="620"/>
      <c r="TSI29" s="620"/>
      <c r="TSJ29" s="620"/>
      <c r="TSK29" s="620"/>
      <c r="TSL29" s="620"/>
      <c r="TSM29" s="620"/>
      <c r="TSN29" s="620"/>
      <c r="TSO29" s="620"/>
      <c r="TSP29" s="620"/>
      <c r="TSQ29" s="620"/>
      <c r="TSR29" s="620"/>
      <c r="TSS29" s="620"/>
      <c r="TST29" s="620"/>
      <c r="TSU29" s="620"/>
      <c r="TSV29" s="620"/>
      <c r="TSW29" s="620"/>
      <c r="TSX29" s="620"/>
      <c r="TSY29" s="620"/>
      <c r="TSZ29" s="620"/>
      <c r="TTA29" s="620"/>
      <c r="TTB29" s="620"/>
      <c r="TTC29" s="620"/>
      <c r="TTD29" s="620"/>
      <c r="TTE29" s="620"/>
      <c r="TTF29" s="620"/>
      <c r="TTG29" s="620"/>
      <c r="TTH29" s="620"/>
      <c r="TTI29" s="620"/>
      <c r="TTJ29" s="620"/>
      <c r="TTK29" s="620"/>
      <c r="TTL29" s="620"/>
      <c r="TTM29" s="620"/>
      <c r="TTN29" s="620"/>
      <c r="TTO29" s="620"/>
      <c r="TTP29" s="620"/>
      <c r="TTQ29" s="620"/>
      <c r="TTR29" s="620"/>
      <c r="TTS29" s="620"/>
      <c r="TTT29" s="620"/>
      <c r="TTU29" s="620"/>
      <c r="TTV29" s="620"/>
      <c r="TTW29" s="620"/>
      <c r="TTX29" s="620"/>
      <c r="TTY29" s="620"/>
      <c r="TTZ29" s="620"/>
      <c r="TUA29" s="620"/>
      <c r="TUB29" s="620"/>
      <c r="TUC29" s="620"/>
      <c r="TUD29" s="620"/>
      <c r="TUE29" s="620"/>
      <c r="TUF29" s="620"/>
      <c r="TUG29" s="620"/>
      <c r="TUH29" s="620"/>
      <c r="TUI29" s="620"/>
      <c r="TUJ29" s="620"/>
      <c r="TUK29" s="620"/>
      <c r="TUL29" s="620"/>
      <c r="TUM29" s="620"/>
      <c r="TUN29" s="620"/>
      <c r="TUO29" s="620"/>
      <c r="TUP29" s="620"/>
      <c r="TUQ29" s="620"/>
      <c r="TUR29" s="620"/>
      <c r="TUS29" s="620"/>
      <c r="TUT29" s="620"/>
      <c r="TUU29" s="620"/>
      <c r="TUV29" s="620"/>
      <c r="TUW29" s="620"/>
      <c r="TUX29" s="620"/>
      <c r="TUY29" s="620"/>
      <c r="TUZ29" s="620"/>
      <c r="TVA29" s="620"/>
      <c r="TVB29" s="620"/>
      <c r="TVC29" s="620"/>
      <c r="TVD29" s="620"/>
      <c r="TVE29" s="620"/>
      <c r="TVF29" s="620"/>
      <c r="TVG29" s="620"/>
      <c r="TVH29" s="620"/>
      <c r="TVI29" s="620"/>
      <c r="TVJ29" s="620"/>
      <c r="TVK29" s="620"/>
      <c r="TVL29" s="620"/>
      <c r="TVM29" s="620"/>
      <c r="TVN29" s="620"/>
      <c r="TVO29" s="620"/>
      <c r="TVP29" s="620"/>
      <c r="TVQ29" s="620"/>
      <c r="TVR29" s="620"/>
      <c r="TVS29" s="620"/>
      <c r="TVT29" s="620"/>
      <c r="TVU29" s="620"/>
      <c r="TVV29" s="620"/>
      <c r="TVW29" s="620"/>
      <c r="TVX29" s="620"/>
      <c r="TVY29" s="620"/>
      <c r="TVZ29" s="620"/>
      <c r="TWA29" s="620"/>
      <c r="TWB29" s="620"/>
      <c r="TWC29" s="620"/>
      <c r="TWD29" s="620"/>
      <c r="TWE29" s="620"/>
      <c r="TWF29" s="620"/>
      <c r="TWG29" s="620"/>
      <c r="TWH29" s="620"/>
      <c r="TWI29" s="620"/>
      <c r="TWJ29" s="620"/>
      <c r="TWK29" s="620"/>
      <c r="TWL29" s="620"/>
      <c r="TWM29" s="620"/>
      <c r="TWN29" s="620"/>
      <c r="TWO29" s="620"/>
      <c r="TWP29" s="620"/>
      <c r="TWQ29" s="620"/>
      <c r="TWR29" s="620"/>
      <c r="TWS29" s="620"/>
      <c r="TWT29" s="620"/>
      <c r="TWU29" s="620"/>
      <c r="TWV29" s="620"/>
      <c r="TWW29" s="620"/>
      <c r="TWX29" s="620"/>
      <c r="TWY29" s="620"/>
      <c r="TWZ29" s="620"/>
      <c r="TXA29" s="620"/>
      <c r="TXB29" s="620"/>
      <c r="TXC29" s="620"/>
      <c r="TXD29" s="620"/>
      <c r="TXE29" s="620"/>
      <c r="TXF29" s="620"/>
      <c r="TXG29" s="620"/>
      <c r="TXH29" s="620"/>
      <c r="TXI29" s="620"/>
      <c r="TXJ29" s="620"/>
      <c r="TXK29" s="620"/>
      <c r="TXL29" s="620"/>
      <c r="TXM29" s="620"/>
      <c r="TXN29" s="620"/>
      <c r="TXO29" s="620"/>
      <c r="TXP29" s="620"/>
      <c r="TXQ29" s="620"/>
      <c r="TXR29" s="620"/>
      <c r="TXS29" s="620"/>
      <c r="TXT29" s="620"/>
      <c r="TXU29" s="620"/>
      <c r="TXV29" s="620"/>
      <c r="TXW29" s="620"/>
      <c r="TXX29" s="620"/>
      <c r="TXY29" s="620"/>
      <c r="TXZ29" s="620"/>
      <c r="TYA29" s="620"/>
      <c r="TYB29" s="620"/>
      <c r="TYC29" s="620"/>
      <c r="TYD29" s="620"/>
      <c r="TYE29" s="620"/>
      <c r="TYF29" s="620"/>
      <c r="TYG29" s="620"/>
      <c r="TYH29" s="620"/>
      <c r="TYI29" s="620"/>
      <c r="TYJ29" s="620"/>
      <c r="TYK29" s="620"/>
      <c r="TYL29" s="620"/>
      <c r="TYM29" s="620"/>
      <c r="TYN29" s="620"/>
      <c r="TYO29" s="620"/>
      <c r="TYP29" s="620"/>
      <c r="TYQ29" s="620"/>
      <c r="TYR29" s="620"/>
      <c r="TYS29" s="620"/>
      <c r="TYT29" s="620"/>
      <c r="TYU29" s="620"/>
      <c r="TYV29" s="620"/>
      <c r="TYW29" s="620"/>
      <c r="TYX29" s="620"/>
      <c r="TYY29" s="620"/>
      <c r="TYZ29" s="620"/>
      <c r="TZA29" s="620"/>
      <c r="TZB29" s="620"/>
      <c r="TZC29" s="620"/>
      <c r="TZD29" s="620"/>
      <c r="TZE29" s="620"/>
      <c r="TZF29" s="620"/>
      <c r="TZG29" s="620"/>
      <c r="TZH29" s="620"/>
      <c r="TZI29" s="620"/>
      <c r="TZJ29" s="620"/>
      <c r="TZK29" s="620"/>
      <c r="TZL29" s="620"/>
      <c r="TZM29" s="620"/>
      <c r="TZN29" s="620"/>
      <c r="TZO29" s="620"/>
      <c r="TZP29" s="620"/>
      <c r="TZQ29" s="620"/>
      <c r="TZR29" s="620"/>
      <c r="TZS29" s="620"/>
      <c r="TZT29" s="620"/>
      <c r="TZU29" s="620"/>
      <c r="TZV29" s="620"/>
      <c r="TZW29" s="620"/>
      <c r="TZX29" s="620"/>
      <c r="TZY29" s="620"/>
      <c r="TZZ29" s="620"/>
      <c r="UAA29" s="620"/>
      <c r="UAB29" s="620"/>
      <c r="UAC29" s="620"/>
      <c r="UAD29" s="620"/>
      <c r="UAE29" s="620"/>
      <c r="UAF29" s="620"/>
      <c r="UAG29" s="620"/>
      <c r="UAH29" s="620"/>
      <c r="UAI29" s="620"/>
      <c r="UAJ29" s="620"/>
      <c r="UAK29" s="620"/>
      <c r="UAL29" s="620"/>
      <c r="UAM29" s="620"/>
      <c r="UAN29" s="620"/>
      <c r="UAO29" s="620"/>
      <c r="UAP29" s="620"/>
      <c r="UAQ29" s="620"/>
      <c r="UAR29" s="620"/>
      <c r="UAS29" s="620"/>
      <c r="UAT29" s="620"/>
      <c r="UAU29" s="620"/>
      <c r="UAV29" s="620"/>
      <c r="UAW29" s="620"/>
      <c r="UAX29" s="620"/>
      <c r="UAY29" s="620"/>
      <c r="UAZ29" s="620"/>
      <c r="UBA29" s="620"/>
      <c r="UBB29" s="620"/>
      <c r="UBC29" s="620"/>
      <c r="UBD29" s="620"/>
      <c r="UBE29" s="620"/>
      <c r="UBF29" s="620"/>
      <c r="UBG29" s="620"/>
      <c r="UBH29" s="620"/>
      <c r="UBI29" s="620"/>
      <c r="UBJ29" s="620"/>
      <c r="UBK29" s="620"/>
      <c r="UBL29" s="620"/>
      <c r="UBM29" s="620"/>
      <c r="UBN29" s="620"/>
      <c r="UBO29" s="620"/>
      <c r="UBP29" s="620"/>
      <c r="UBQ29" s="620"/>
      <c r="UBR29" s="620"/>
      <c r="UBS29" s="620"/>
      <c r="UBT29" s="620"/>
      <c r="UBU29" s="620"/>
      <c r="UBV29" s="620"/>
      <c r="UBW29" s="620"/>
      <c r="UBX29" s="620"/>
      <c r="UBY29" s="620"/>
      <c r="UBZ29" s="620"/>
      <c r="UCA29" s="620"/>
      <c r="UCB29" s="620"/>
      <c r="UCC29" s="620"/>
      <c r="UCD29" s="620"/>
      <c r="UCE29" s="620"/>
      <c r="UCF29" s="620"/>
      <c r="UCG29" s="620"/>
      <c r="UCH29" s="620"/>
      <c r="UCI29" s="620"/>
      <c r="UCJ29" s="620"/>
      <c r="UCK29" s="620"/>
      <c r="UCL29" s="620"/>
      <c r="UCM29" s="620"/>
      <c r="UCN29" s="620"/>
      <c r="UCO29" s="620"/>
      <c r="UCP29" s="620"/>
      <c r="UCQ29" s="620"/>
      <c r="UCR29" s="620"/>
      <c r="UCS29" s="620"/>
      <c r="UCT29" s="620"/>
      <c r="UCU29" s="620"/>
      <c r="UCV29" s="620"/>
      <c r="UCW29" s="620"/>
      <c r="UCX29" s="620"/>
      <c r="UCY29" s="620"/>
      <c r="UCZ29" s="620"/>
      <c r="UDA29" s="620"/>
      <c r="UDB29" s="620"/>
      <c r="UDC29" s="620"/>
      <c r="UDD29" s="620"/>
      <c r="UDE29" s="620"/>
      <c r="UDF29" s="620"/>
      <c r="UDG29" s="620"/>
      <c r="UDH29" s="620"/>
      <c r="UDI29" s="620"/>
      <c r="UDJ29" s="620"/>
      <c r="UDK29" s="620"/>
      <c r="UDL29" s="620"/>
      <c r="UDM29" s="620"/>
      <c r="UDN29" s="620"/>
      <c r="UDO29" s="620"/>
      <c r="UDP29" s="620"/>
      <c r="UDQ29" s="620"/>
      <c r="UDR29" s="620"/>
      <c r="UDS29" s="620"/>
      <c r="UDT29" s="620"/>
      <c r="UDU29" s="620"/>
      <c r="UDV29" s="620"/>
      <c r="UDW29" s="620"/>
      <c r="UDX29" s="620"/>
      <c r="UDY29" s="620"/>
      <c r="UDZ29" s="620"/>
      <c r="UEA29" s="620"/>
      <c r="UEB29" s="620"/>
      <c r="UEC29" s="620"/>
      <c r="UED29" s="620"/>
      <c r="UEE29" s="620"/>
      <c r="UEF29" s="620"/>
      <c r="UEG29" s="620"/>
      <c r="UEH29" s="620"/>
      <c r="UEI29" s="620"/>
      <c r="UEJ29" s="620"/>
      <c r="UEK29" s="620"/>
      <c r="UEL29" s="620"/>
      <c r="UEM29" s="620"/>
      <c r="UEN29" s="620"/>
      <c r="UEO29" s="620"/>
      <c r="UEP29" s="620"/>
      <c r="UEQ29" s="620"/>
      <c r="UER29" s="620"/>
      <c r="UES29" s="620"/>
      <c r="UET29" s="620"/>
      <c r="UEU29" s="620"/>
      <c r="UEV29" s="620"/>
      <c r="UEW29" s="620"/>
      <c r="UEX29" s="620"/>
      <c r="UEY29" s="620"/>
      <c r="UEZ29" s="620"/>
      <c r="UFA29" s="620"/>
      <c r="UFB29" s="620"/>
      <c r="UFC29" s="620"/>
      <c r="UFD29" s="620"/>
      <c r="UFE29" s="620"/>
      <c r="UFF29" s="620"/>
      <c r="UFG29" s="620"/>
      <c r="UFH29" s="620"/>
      <c r="UFI29" s="620"/>
      <c r="UFJ29" s="620"/>
      <c r="UFK29" s="620"/>
      <c r="UFL29" s="620"/>
      <c r="UFM29" s="620"/>
      <c r="UFN29" s="620"/>
      <c r="UFO29" s="620"/>
      <c r="UFP29" s="620"/>
      <c r="UFQ29" s="620"/>
      <c r="UFR29" s="620"/>
      <c r="UFS29" s="620"/>
      <c r="UFT29" s="620"/>
      <c r="UFU29" s="620"/>
      <c r="UFV29" s="620"/>
      <c r="UFW29" s="620"/>
      <c r="UFX29" s="620"/>
      <c r="UFY29" s="620"/>
      <c r="UFZ29" s="620"/>
      <c r="UGA29" s="620"/>
      <c r="UGB29" s="620"/>
      <c r="UGC29" s="620"/>
      <c r="UGD29" s="620"/>
      <c r="UGE29" s="620"/>
      <c r="UGF29" s="620"/>
      <c r="UGG29" s="620"/>
      <c r="UGH29" s="620"/>
      <c r="UGI29" s="620"/>
      <c r="UGJ29" s="620"/>
      <c r="UGK29" s="620"/>
      <c r="UGL29" s="620"/>
      <c r="UGM29" s="620"/>
      <c r="UGN29" s="620"/>
      <c r="UGO29" s="620"/>
      <c r="UGP29" s="620"/>
      <c r="UGQ29" s="620"/>
      <c r="UGR29" s="620"/>
      <c r="UGS29" s="620"/>
      <c r="UGT29" s="620"/>
      <c r="UGU29" s="620"/>
      <c r="UGV29" s="620"/>
      <c r="UGW29" s="620"/>
      <c r="UGX29" s="620"/>
      <c r="UGY29" s="620"/>
      <c r="UGZ29" s="620"/>
      <c r="UHA29" s="620"/>
      <c r="UHB29" s="620"/>
      <c r="UHC29" s="620"/>
      <c r="UHD29" s="620"/>
      <c r="UHE29" s="620"/>
      <c r="UHF29" s="620"/>
      <c r="UHG29" s="620"/>
      <c r="UHH29" s="620"/>
      <c r="UHI29" s="620"/>
      <c r="UHJ29" s="620"/>
      <c r="UHK29" s="620"/>
      <c r="UHL29" s="620"/>
      <c r="UHM29" s="620"/>
      <c r="UHN29" s="620"/>
      <c r="UHO29" s="620"/>
      <c r="UHP29" s="620"/>
      <c r="UHQ29" s="620"/>
      <c r="UHR29" s="620"/>
      <c r="UHS29" s="620"/>
      <c r="UHT29" s="620"/>
      <c r="UHU29" s="620"/>
      <c r="UHV29" s="620"/>
      <c r="UHW29" s="620"/>
      <c r="UHX29" s="620"/>
      <c r="UHY29" s="620"/>
      <c r="UHZ29" s="620"/>
      <c r="UIA29" s="620"/>
      <c r="UIB29" s="620"/>
      <c r="UIC29" s="620"/>
      <c r="UID29" s="620"/>
      <c r="UIE29" s="620"/>
      <c r="UIF29" s="620"/>
      <c r="UIG29" s="620"/>
      <c r="UIH29" s="620"/>
      <c r="UII29" s="620"/>
      <c r="UIJ29" s="620"/>
      <c r="UIK29" s="620"/>
      <c r="UIL29" s="620"/>
      <c r="UIM29" s="620"/>
      <c r="UIN29" s="620"/>
      <c r="UIO29" s="620"/>
      <c r="UIP29" s="620"/>
      <c r="UIQ29" s="620"/>
      <c r="UIR29" s="620"/>
      <c r="UIS29" s="620"/>
      <c r="UIT29" s="620"/>
      <c r="UIU29" s="620"/>
      <c r="UIV29" s="620"/>
      <c r="UIW29" s="620"/>
      <c r="UIX29" s="620"/>
      <c r="UIY29" s="620"/>
      <c r="UIZ29" s="620"/>
      <c r="UJA29" s="620"/>
      <c r="UJB29" s="620"/>
      <c r="UJC29" s="620"/>
      <c r="UJD29" s="620"/>
      <c r="UJE29" s="620"/>
      <c r="UJF29" s="620"/>
      <c r="UJG29" s="620"/>
      <c r="UJH29" s="620"/>
      <c r="UJI29" s="620"/>
      <c r="UJJ29" s="620"/>
      <c r="UJK29" s="620"/>
      <c r="UJL29" s="620"/>
      <c r="UJM29" s="620"/>
      <c r="UJN29" s="620"/>
      <c r="UJO29" s="620"/>
      <c r="UJP29" s="620"/>
      <c r="UJQ29" s="620"/>
      <c r="UJR29" s="620"/>
      <c r="UJS29" s="620"/>
      <c r="UJT29" s="620"/>
      <c r="UJU29" s="620"/>
      <c r="UJV29" s="620"/>
      <c r="UJW29" s="620"/>
      <c r="UJX29" s="620"/>
      <c r="UJY29" s="620"/>
      <c r="UJZ29" s="620"/>
      <c r="UKA29" s="620"/>
      <c r="UKB29" s="620"/>
      <c r="UKC29" s="620"/>
      <c r="UKD29" s="620"/>
      <c r="UKE29" s="620"/>
      <c r="UKF29" s="620"/>
      <c r="UKG29" s="620"/>
      <c r="UKH29" s="620"/>
      <c r="UKI29" s="620"/>
      <c r="UKJ29" s="620"/>
      <c r="UKK29" s="620"/>
      <c r="UKL29" s="620"/>
      <c r="UKM29" s="620"/>
      <c r="UKN29" s="620"/>
      <c r="UKO29" s="620"/>
      <c r="UKP29" s="620"/>
      <c r="UKQ29" s="620"/>
      <c r="UKR29" s="620"/>
      <c r="UKS29" s="620"/>
      <c r="UKT29" s="620"/>
      <c r="UKU29" s="620"/>
      <c r="UKV29" s="620"/>
      <c r="UKW29" s="620"/>
      <c r="UKX29" s="620"/>
      <c r="UKY29" s="620"/>
      <c r="UKZ29" s="620"/>
      <c r="ULA29" s="620"/>
      <c r="ULB29" s="620"/>
      <c r="ULC29" s="620"/>
      <c r="ULD29" s="620"/>
      <c r="ULE29" s="620"/>
      <c r="ULF29" s="620"/>
      <c r="ULG29" s="620"/>
      <c r="ULH29" s="620"/>
      <c r="ULI29" s="620"/>
      <c r="ULJ29" s="620"/>
      <c r="ULK29" s="620"/>
      <c r="ULL29" s="620"/>
      <c r="ULM29" s="620"/>
      <c r="ULN29" s="620"/>
      <c r="ULO29" s="620"/>
      <c r="ULP29" s="620"/>
      <c r="ULQ29" s="620"/>
      <c r="ULR29" s="620"/>
      <c r="ULS29" s="620"/>
      <c r="ULT29" s="620"/>
      <c r="ULU29" s="620"/>
      <c r="ULV29" s="620"/>
      <c r="ULW29" s="620"/>
      <c r="ULX29" s="620"/>
      <c r="ULY29" s="620"/>
      <c r="ULZ29" s="620"/>
      <c r="UMA29" s="620"/>
      <c r="UMB29" s="620"/>
      <c r="UMC29" s="620"/>
      <c r="UMD29" s="620"/>
      <c r="UME29" s="620"/>
      <c r="UMF29" s="620"/>
      <c r="UMG29" s="620"/>
      <c r="UMH29" s="620"/>
      <c r="UMI29" s="620"/>
      <c r="UMJ29" s="620"/>
      <c r="UMK29" s="620"/>
      <c r="UML29" s="620"/>
      <c r="UMM29" s="620"/>
      <c r="UMN29" s="620"/>
      <c r="UMO29" s="620"/>
      <c r="UMP29" s="620"/>
      <c r="UMQ29" s="620"/>
      <c r="UMR29" s="620"/>
      <c r="UMS29" s="620"/>
      <c r="UMT29" s="620"/>
      <c r="UMU29" s="620"/>
      <c r="UMV29" s="620"/>
      <c r="UMW29" s="620"/>
      <c r="UMX29" s="620"/>
      <c r="UMY29" s="620"/>
      <c r="UMZ29" s="620"/>
      <c r="UNA29" s="620"/>
      <c r="UNB29" s="620"/>
      <c r="UNC29" s="620"/>
      <c r="UND29" s="620"/>
      <c r="UNE29" s="620"/>
      <c r="UNF29" s="620"/>
      <c r="UNG29" s="620"/>
      <c r="UNH29" s="620"/>
      <c r="UNI29" s="620"/>
      <c r="UNJ29" s="620"/>
      <c r="UNK29" s="620"/>
      <c r="UNL29" s="620"/>
      <c r="UNM29" s="620"/>
      <c r="UNN29" s="620"/>
      <c r="UNO29" s="620"/>
      <c r="UNP29" s="620"/>
      <c r="UNQ29" s="620"/>
      <c r="UNR29" s="620"/>
      <c r="UNS29" s="620"/>
      <c r="UNT29" s="620"/>
      <c r="UNU29" s="620"/>
      <c r="UNV29" s="620"/>
      <c r="UNW29" s="620"/>
      <c r="UNX29" s="620"/>
      <c r="UNY29" s="620"/>
      <c r="UNZ29" s="620"/>
      <c r="UOA29" s="620"/>
      <c r="UOB29" s="620"/>
      <c r="UOC29" s="620"/>
      <c r="UOD29" s="620"/>
      <c r="UOE29" s="620"/>
      <c r="UOF29" s="620"/>
      <c r="UOG29" s="620"/>
      <c r="UOH29" s="620"/>
      <c r="UOI29" s="620"/>
      <c r="UOJ29" s="620"/>
      <c r="UOK29" s="620"/>
      <c r="UOL29" s="620"/>
      <c r="UOM29" s="620"/>
      <c r="UON29" s="620"/>
      <c r="UOO29" s="620"/>
      <c r="UOP29" s="620"/>
      <c r="UOQ29" s="620"/>
      <c r="UOR29" s="620"/>
      <c r="UOS29" s="620"/>
      <c r="UOT29" s="620"/>
      <c r="UOU29" s="620"/>
      <c r="UOV29" s="620"/>
      <c r="UOW29" s="620"/>
      <c r="UOX29" s="620"/>
      <c r="UOY29" s="620"/>
      <c r="UOZ29" s="620"/>
      <c r="UPA29" s="620"/>
      <c r="UPB29" s="620"/>
      <c r="UPC29" s="620"/>
      <c r="UPD29" s="620"/>
      <c r="UPE29" s="620"/>
      <c r="UPF29" s="620"/>
      <c r="UPG29" s="620"/>
      <c r="UPH29" s="620"/>
      <c r="UPI29" s="620"/>
      <c r="UPJ29" s="620"/>
      <c r="UPK29" s="620"/>
      <c r="UPL29" s="620"/>
      <c r="UPM29" s="620"/>
      <c r="UPN29" s="620"/>
      <c r="UPO29" s="620"/>
      <c r="UPP29" s="620"/>
      <c r="UPQ29" s="620"/>
      <c r="UPR29" s="620"/>
      <c r="UPS29" s="620"/>
      <c r="UPT29" s="620"/>
      <c r="UPU29" s="620"/>
      <c r="UPV29" s="620"/>
      <c r="UPW29" s="620"/>
      <c r="UPX29" s="620"/>
      <c r="UPY29" s="620"/>
      <c r="UPZ29" s="620"/>
      <c r="UQA29" s="620"/>
      <c r="UQB29" s="620"/>
      <c r="UQC29" s="620"/>
      <c r="UQD29" s="620"/>
      <c r="UQE29" s="620"/>
      <c r="UQF29" s="620"/>
      <c r="UQG29" s="620"/>
      <c r="UQH29" s="620"/>
      <c r="UQI29" s="620"/>
      <c r="UQJ29" s="620"/>
      <c r="UQK29" s="620"/>
      <c r="UQL29" s="620"/>
      <c r="UQM29" s="620"/>
      <c r="UQN29" s="620"/>
      <c r="UQO29" s="620"/>
      <c r="UQP29" s="620"/>
      <c r="UQQ29" s="620"/>
      <c r="UQR29" s="620"/>
      <c r="UQS29" s="620"/>
      <c r="UQT29" s="620"/>
      <c r="UQU29" s="620"/>
      <c r="UQV29" s="620"/>
      <c r="UQW29" s="620"/>
      <c r="UQX29" s="620"/>
      <c r="UQY29" s="620"/>
      <c r="UQZ29" s="620"/>
      <c r="URA29" s="620"/>
      <c r="URB29" s="620"/>
      <c r="URC29" s="620"/>
      <c r="URD29" s="620"/>
      <c r="URE29" s="620"/>
      <c r="URF29" s="620"/>
      <c r="URG29" s="620"/>
      <c r="URH29" s="620"/>
      <c r="URI29" s="620"/>
      <c r="URJ29" s="620"/>
      <c r="URK29" s="620"/>
      <c r="URL29" s="620"/>
      <c r="URM29" s="620"/>
      <c r="URN29" s="620"/>
      <c r="URO29" s="620"/>
      <c r="URP29" s="620"/>
      <c r="URQ29" s="620"/>
      <c r="URR29" s="620"/>
      <c r="URS29" s="620"/>
      <c r="URT29" s="620"/>
      <c r="URU29" s="620"/>
      <c r="URV29" s="620"/>
      <c r="URW29" s="620"/>
      <c r="URX29" s="620"/>
      <c r="URY29" s="620"/>
      <c r="URZ29" s="620"/>
      <c r="USA29" s="620"/>
      <c r="USB29" s="620"/>
      <c r="USC29" s="620"/>
      <c r="USD29" s="620"/>
      <c r="USE29" s="620"/>
      <c r="USF29" s="620"/>
      <c r="USG29" s="620"/>
      <c r="USH29" s="620"/>
      <c r="USI29" s="620"/>
      <c r="USJ29" s="620"/>
      <c r="USK29" s="620"/>
      <c r="USL29" s="620"/>
      <c r="USM29" s="620"/>
      <c r="USN29" s="620"/>
      <c r="USO29" s="620"/>
      <c r="USP29" s="620"/>
      <c r="USQ29" s="620"/>
      <c r="USR29" s="620"/>
      <c r="USS29" s="620"/>
      <c r="UST29" s="620"/>
      <c r="USU29" s="620"/>
      <c r="USV29" s="620"/>
      <c r="USW29" s="620"/>
      <c r="USX29" s="620"/>
      <c r="USY29" s="620"/>
      <c r="USZ29" s="620"/>
      <c r="UTA29" s="620"/>
      <c r="UTB29" s="620"/>
      <c r="UTC29" s="620"/>
      <c r="UTD29" s="620"/>
      <c r="UTE29" s="620"/>
      <c r="UTF29" s="620"/>
      <c r="UTG29" s="620"/>
      <c r="UTH29" s="620"/>
      <c r="UTI29" s="620"/>
      <c r="UTJ29" s="620"/>
      <c r="UTK29" s="620"/>
      <c r="UTL29" s="620"/>
      <c r="UTM29" s="620"/>
      <c r="UTN29" s="620"/>
      <c r="UTO29" s="620"/>
      <c r="UTP29" s="620"/>
      <c r="UTQ29" s="620"/>
      <c r="UTR29" s="620"/>
      <c r="UTS29" s="620"/>
      <c r="UTT29" s="620"/>
      <c r="UTU29" s="620"/>
      <c r="UTV29" s="620"/>
      <c r="UTW29" s="620"/>
      <c r="UTX29" s="620"/>
      <c r="UTY29" s="620"/>
      <c r="UTZ29" s="620"/>
      <c r="UUA29" s="620"/>
      <c r="UUB29" s="620"/>
      <c r="UUC29" s="620"/>
      <c r="UUD29" s="620"/>
      <c r="UUE29" s="620"/>
      <c r="UUF29" s="620"/>
      <c r="UUG29" s="620"/>
      <c r="UUH29" s="620"/>
      <c r="UUI29" s="620"/>
      <c r="UUJ29" s="620"/>
      <c r="UUK29" s="620"/>
      <c r="UUL29" s="620"/>
      <c r="UUM29" s="620"/>
      <c r="UUN29" s="620"/>
      <c r="UUO29" s="620"/>
      <c r="UUP29" s="620"/>
      <c r="UUQ29" s="620"/>
      <c r="UUR29" s="620"/>
      <c r="UUS29" s="620"/>
      <c r="UUT29" s="620"/>
      <c r="UUU29" s="620"/>
      <c r="UUV29" s="620"/>
      <c r="UUW29" s="620"/>
      <c r="UUX29" s="620"/>
      <c r="UUY29" s="620"/>
      <c r="UUZ29" s="620"/>
      <c r="UVA29" s="620"/>
      <c r="UVB29" s="620"/>
      <c r="UVC29" s="620"/>
      <c r="UVD29" s="620"/>
      <c r="UVE29" s="620"/>
      <c r="UVF29" s="620"/>
      <c r="UVG29" s="620"/>
      <c r="UVH29" s="620"/>
      <c r="UVI29" s="620"/>
      <c r="UVJ29" s="620"/>
      <c r="UVK29" s="620"/>
      <c r="UVL29" s="620"/>
      <c r="UVM29" s="620"/>
      <c r="UVN29" s="620"/>
      <c r="UVO29" s="620"/>
      <c r="UVP29" s="620"/>
      <c r="UVQ29" s="620"/>
      <c r="UVR29" s="620"/>
      <c r="UVS29" s="620"/>
      <c r="UVT29" s="620"/>
      <c r="UVU29" s="620"/>
      <c r="UVV29" s="620"/>
      <c r="UVW29" s="620"/>
      <c r="UVX29" s="620"/>
      <c r="UVY29" s="620"/>
      <c r="UVZ29" s="620"/>
      <c r="UWA29" s="620"/>
      <c r="UWB29" s="620"/>
      <c r="UWC29" s="620"/>
      <c r="UWD29" s="620"/>
      <c r="UWE29" s="620"/>
      <c r="UWF29" s="620"/>
      <c r="UWG29" s="620"/>
      <c r="UWH29" s="620"/>
      <c r="UWI29" s="620"/>
      <c r="UWJ29" s="620"/>
      <c r="UWK29" s="620"/>
      <c r="UWL29" s="620"/>
      <c r="UWM29" s="620"/>
      <c r="UWN29" s="620"/>
      <c r="UWO29" s="620"/>
      <c r="UWP29" s="620"/>
      <c r="UWQ29" s="620"/>
      <c r="UWR29" s="620"/>
      <c r="UWS29" s="620"/>
      <c r="UWT29" s="620"/>
      <c r="UWU29" s="620"/>
      <c r="UWV29" s="620"/>
      <c r="UWW29" s="620"/>
      <c r="UWX29" s="620"/>
      <c r="UWY29" s="620"/>
      <c r="UWZ29" s="620"/>
      <c r="UXA29" s="620"/>
      <c r="UXB29" s="620"/>
      <c r="UXC29" s="620"/>
      <c r="UXD29" s="620"/>
      <c r="UXE29" s="620"/>
      <c r="UXF29" s="620"/>
      <c r="UXG29" s="620"/>
      <c r="UXH29" s="620"/>
      <c r="UXI29" s="620"/>
      <c r="UXJ29" s="620"/>
      <c r="UXK29" s="620"/>
      <c r="UXL29" s="620"/>
      <c r="UXM29" s="620"/>
      <c r="UXN29" s="620"/>
      <c r="UXO29" s="620"/>
      <c r="UXP29" s="620"/>
      <c r="UXQ29" s="620"/>
      <c r="UXR29" s="620"/>
      <c r="UXS29" s="620"/>
      <c r="UXT29" s="620"/>
      <c r="UXU29" s="620"/>
      <c r="UXV29" s="620"/>
      <c r="UXW29" s="620"/>
      <c r="UXX29" s="620"/>
      <c r="UXY29" s="620"/>
      <c r="UXZ29" s="620"/>
      <c r="UYA29" s="620"/>
      <c r="UYB29" s="620"/>
      <c r="UYC29" s="620"/>
      <c r="UYD29" s="620"/>
      <c r="UYE29" s="620"/>
      <c r="UYF29" s="620"/>
      <c r="UYG29" s="620"/>
      <c r="UYH29" s="620"/>
      <c r="UYI29" s="620"/>
      <c r="UYJ29" s="620"/>
      <c r="UYK29" s="620"/>
      <c r="UYL29" s="620"/>
      <c r="UYM29" s="620"/>
      <c r="UYN29" s="620"/>
      <c r="UYO29" s="620"/>
      <c r="UYP29" s="620"/>
      <c r="UYQ29" s="620"/>
      <c r="UYR29" s="620"/>
      <c r="UYS29" s="620"/>
      <c r="UYT29" s="620"/>
      <c r="UYU29" s="620"/>
      <c r="UYV29" s="620"/>
      <c r="UYW29" s="620"/>
      <c r="UYX29" s="620"/>
      <c r="UYY29" s="620"/>
      <c r="UYZ29" s="620"/>
      <c r="UZA29" s="620"/>
      <c r="UZB29" s="620"/>
      <c r="UZC29" s="620"/>
      <c r="UZD29" s="620"/>
      <c r="UZE29" s="620"/>
      <c r="UZF29" s="620"/>
      <c r="UZG29" s="620"/>
      <c r="UZH29" s="620"/>
      <c r="UZI29" s="620"/>
      <c r="UZJ29" s="620"/>
      <c r="UZK29" s="620"/>
      <c r="UZL29" s="620"/>
      <c r="UZM29" s="620"/>
      <c r="UZN29" s="620"/>
      <c r="UZO29" s="620"/>
      <c r="UZP29" s="620"/>
      <c r="UZQ29" s="620"/>
      <c r="UZR29" s="620"/>
      <c r="UZS29" s="620"/>
      <c r="UZT29" s="620"/>
      <c r="UZU29" s="620"/>
      <c r="UZV29" s="620"/>
      <c r="UZW29" s="620"/>
      <c r="UZX29" s="620"/>
      <c r="UZY29" s="620"/>
      <c r="UZZ29" s="620"/>
      <c r="VAA29" s="620"/>
      <c r="VAB29" s="620"/>
      <c r="VAC29" s="620"/>
      <c r="VAD29" s="620"/>
      <c r="VAE29" s="620"/>
      <c r="VAF29" s="620"/>
      <c r="VAG29" s="620"/>
      <c r="VAH29" s="620"/>
      <c r="VAI29" s="620"/>
      <c r="VAJ29" s="620"/>
      <c r="VAK29" s="620"/>
      <c r="VAL29" s="620"/>
      <c r="VAM29" s="620"/>
      <c r="VAN29" s="620"/>
      <c r="VAO29" s="620"/>
      <c r="VAP29" s="620"/>
      <c r="VAQ29" s="620"/>
      <c r="VAR29" s="620"/>
      <c r="VAS29" s="620"/>
      <c r="VAT29" s="620"/>
      <c r="VAU29" s="620"/>
      <c r="VAV29" s="620"/>
      <c r="VAW29" s="620"/>
      <c r="VAX29" s="620"/>
      <c r="VAY29" s="620"/>
      <c r="VAZ29" s="620"/>
      <c r="VBA29" s="620"/>
      <c r="VBB29" s="620"/>
      <c r="VBC29" s="620"/>
      <c r="VBD29" s="620"/>
      <c r="VBE29" s="620"/>
      <c r="VBF29" s="620"/>
      <c r="VBG29" s="620"/>
      <c r="VBH29" s="620"/>
      <c r="VBI29" s="620"/>
      <c r="VBJ29" s="620"/>
      <c r="VBK29" s="620"/>
      <c r="VBL29" s="620"/>
      <c r="VBM29" s="620"/>
      <c r="VBN29" s="620"/>
      <c r="VBO29" s="620"/>
      <c r="VBP29" s="620"/>
      <c r="VBQ29" s="620"/>
      <c r="VBR29" s="620"/>
      <c r="VBS29" s="620"/>
      <c r="VBT29" s="620"/>
      <c r="VBU29" s="620"/>
      <c r="VBV29" s="620"/>
      <c r="VBW29" s="620"/>
      <c r="VBX29" s="620"/>
      <c r="VBY29" s="620"/>
      <c r="VBZ29" s="620"/>
      <c r="VCA29" s="620"/>
      <c r="VCB29" s="620"/>
      <c r="VCC29" s="620"/>
      <c r="VCD29" s="620"/>
      <c r="VCE29" s="620"/>
      <c r="VCF29" s="620"/>
      <c r="VCG29" s="620"/>
      <c r="VCH29" s="620"/>
      <c r="VCI29" s="620"/>
      <c r="VCJ29" s="620"/>
      <c r="VCK29" s="620"/>
      <c r="VCL29" s="620"/>
      <c r="VCM29" s="620"/>
      <c r="VCN29" s="620"/>
      <c r="VCO29" s="620"/>
      <c r="VCP29" s="620"/>
      <c r="VCQ29" s="620"/>
      <c r="VCR29" s="620"/>
      <c r="VCS29" s="620"/>
      <c r="VCT29" s="620"/>
      <c r="VCU29" s="620"/>
      <c r="VCV29" s="620"/>
      <c r="VCW29" s="620"/>
      <c r="VCX29" s="620"/>
      <c r="VCY29" s="620"/>
      <c r="VCZ29" s="620"/>
      <c r="VDA29" s="620"/>
      <c r="VDB29" s="620"/>
      <c r="VDC29" s="620"/>
      <c r="VDD29" s="620"/>
      <c r="VDE29" s="620"/>
      <c r="VDF29" s="620"/>
      <c r="VDG29" s="620"/>
      <c r="VDH29" s="620"/>
      <c r="VDI29" s="620"/>
      <c r="VDJ29" s="620"/>
      <c r="VDK29" s="620"/>
      <c r="VDL29" s="620"/>
      <c r="VDM29" s="620"/>
      <c r="VDN29" s="620"/>
      <c r="VDO29" s="620"/>
      <c r="VDP29" s="620"/>
      <c r="VDQ29" s="620"/>
      <c r="VDR29" s="620"/>
      <c r="VDS29" s="620"/>
      <c r="VDT29" s="620"/>
      <c r="VDU29" s="620"/>
      <c r="VDV29" s="620"/>
      <c r="VDW29" s="620"/>
      <c r="VDX29" s="620"/>
      <c r="VDY29" s="620"/>
      <c r="VDZ29" s="620"/>
      <c r="VEA29" s="620"/>
      <c r="VEB29" s="620"/>
      <c r="VEC29" s="620"/>
      <c r="VED29" s="620"/>
      <c r="VEE29" s="620"/>
      <c r="VEF29" s="620"/>
      <c r="VEG29" s="620"/>
      <c r="VEH29" s="620"/>
      <c r="VEI29" s="620"/>
      <c r="VEJ29" s="620"/>
      <c r="VEK29" s="620"/>
      <c r="VEL29" s="620"/>
      <c r="VEM29" s="620"/>
      <c r="VEN29" s="620"/>
      <c r="VEO29" s="620"/>
      <c r="VEP29" s="620"/>
      <c r="VEQ29" s="620"/>
      <c r="VER29" s="620"/>
      <c r="VES29" s="620"/>
      <c r="VET29" s="620"/>
      <c r="VEU29" s="620"/>
      <c r="VEV29" s="620"/>
      <c r="VEW29" s="620"/>
      <c r="VEX29" s="620"/>
      <c r="VEY29" s="620"/>
      <c r="VEZ29" s="620"/>
      <c r="VFA29" s="620"/>
      <c r="VFB29" s="620"/>
      <c r="VFC29" s="620"/>
      <c r="VFD29" s="620"/>
      <c r="VFE29" s="620"/>
      <c r="VFF29" s="620"/>
      <c r="VFG29" s="620"/>
      <c r="VFH29" s="620"/>
      <c r="VFI29" s="620"/>
      <c r="VFJ29" s="620"/>
      <c r="VFK29" s="620"/>
      <c r="VFL29" s="620"/>
      <c r="VFM29" s="620"/>
      <c r="VFN29" s="620"/>
      <c r="VFO29" s="620"/>
      <c r="VFP29" s="620"/>
      <c r="VFQ29" s="620"/>
      <c r="VFR29" s="620"/>
      <c r="VFS29" s="620"/>
      <c r="VFT29" s="620"/>
      <c r="VFU29" s="620"/>
      <c r="VFV29" s="620"/>
      <c r="VFW29" s="620"/>
      <c r="VFX29" s="620"/>
      <c r="VFY29" s="620"/>
      <c r="VFZ29" s="620"/>
      <c r="VGA29" s="620"/>
      <c r="VGB29" s="620"/>
      <c r="VGC29" s="620"/>
      <c r="VGD29" s="620"/>
      <c r="VGE29" s="620"/>
      <c r="VGF29" s="620"/>
      <c r="VGG29" s="620"/>
      <c r="VGH29" s="620"/>
      <c r="VGI29" s="620"/>
      <c r="VGJ29" s="620"/>
      <c r="VGK29" s="620"/>
      <c r="VGL29" s="620"/>
      <c r="VGM29" s="620"/>
      <c r="VGN29" s="620"/>
      <c r="VGO29" s="620"/>
      <c r="VGP29" s="620"/>
      <c r="VGQ29" s="620"/>
      <c r="VGR29" s="620"/>
      <c r="VGS29" s="620"/>
      <c r="VGT29" s="620"/>
      <c r="VGU29" s="620"/>
      <c r="VGV29" s="620"/>
      <c r="VGW29" s="620"/>
      <c r="VGX29" s="620"/>
      <c r="VGY29" s="620"/>
      <c r="VGZ29" s="620"/>
      <c r="VHA29" s="620"/>
      <c r="VHB29" s="620"/>
      <c r="VHC29" s="620"/>
      <c r="VHD29" s="620"/>
      <c r="VHE29" s="620"/>
      <c r="VHF29" s="620"/>
      <c r="VHG29" s="620"/>
      <c r="VHH29" s="620"/>
      <c r="VHI29" s="620"/>
      <c r="VHJ29" s="620"/>
      <c r="VHK29" s="620"/>
      <c r="VHL29" s="620"/>
      <c r="VHM29" s="620"/>
      <c r="VHN29" s="620"/>
      <c r="VHO29" s="620"/>
      <c r="VHP29" s="620"/>
      <c r="VHQ29" s="620"/>
      <c r="VHR29" s="620"/>
      <c r="VHS29" s="620"/>
      <c r="VHT29" s="620"/>
      <c r="VHU29" s="620"/>
      <c r="VHV29" s="620"/>
      <c r="VHW29" s="620"/>
      <c r="VHX29" s="620"/>
      <c r="VHY29" s="620"/>
      <c r="VHZ29" s="620"/>
      <c r="VIA29" s="620"/>
      <c r="VIB29" s="620"/>
      <c r="VIC29" s="620"/>
      <c r="VID29" s="620"/>
      <c r="VIE29" s="620"/>
      <c r="VIF29" s="620"/>
      <c r="VIG29" s="620"/>
      <c r="VIH29" s="620"/>
      <c r="VII29" s="620"/>
      <c r="VIJ29" s="620"/>
      <c r="VIK29" s="620"/>
      <c r="VIL29" s="620"/>
      <c r="VIM29" s="620"/>
      <c r="VIN29" s="620"/>
      <c r="VIO29" s="620"/>
      <c r="VIP29" s="620"/>
      <c r="VIQ29" s="620"/>
      <c r="VIR29" s="620"/>
      <c r="VIS29" s="620"/>
      <c r="VIT29" s="620"/>
      <c r="VIU29" s="620"/>
      <c r="VIV29" s="620"/>
      <c r="VIW29" s="620"/>
      <c r="VIX29" s="620"/>
      <c r="VIY29" s="620"/>
      <c r="VIZ29" s="620"/>
      <c r="VJA29" s="620"/>
      <c r="VJB29" s="620"/>
      <c r="VJC29" s="620"/>
      <c r="VJD29" s="620"/>
      <c r="VJE29" s="620"/>
      <c r="VJF29" s="620"/>
      <c r="VJG29" s="620"/>
      <c r="VJH29" s="620"/>
      <c r="VJI29" s="620"/>
      <c r="VJJ29" s="620"/>
      <c r="VJK29" s="620"/>
      <c r="VJL29" s="620"/>
      <c r="VJM29" s="620"/>
      <c r="VJN29" s="620"/>
      <c r="VJO29" s="620"/>
      <c r="VJP29" s="620"/>
      <c r="VJQ29" s="620"/>
      <c r="VJR29" s="620"/>
      <c r="VJS29" s="620"/>
      <c r="VJT29" s="620"/>
      <c r="VJU29" s="620"/>
      <c r="VJV29" s="620"/>
      <c r="VJW29" s="620"/>
      <c r="VJX29" s="620"/>
      <c r="VJY29" s="620"/>
      <c r="VJZ29" s="620"/>
      <c r="VKA29" s="620"/>
      <c r="VKB29" s="620"/>
      <c r="VKC29" s="620"/>
      <c r="VKD29" s="620"/>
      <c r="VKE29" s="620"/>
      <c r="VKF29" s="620"/>
      <c r="VKG29" s="620"/>
      <c r="VKH29" s="620"/>
      <c r="VKI29" s="620"/>
      <c r="VKJ29" s="620"/>
      <c r="VKK29" s="620"/>
      <c r="VKL29" s="620"/>
      <c r="VKM29" s="620"/>
      <c r="VKN29" s="620"/>
      <c r="VKO29" s="620"/>
      <c r="VKP29" s="620"/>
      <c r="VKQ29" s="620"/>
      <c r="VKR29" s="620"/>
      <c r="VKS29" s="620"/>
      <c r="VKT29" s="620"/>
      <c r="VKU29" s="620"/>
      <c r="VKV29" s="620"/>
      <c r="VKW29" s="620"/>
      <c r="VKX29" s="620"/>
      <c r="VKY29" s="620"/>
      <c r="VKZ29" s="620"/>
      <c r="VLA29" s="620"/>
      <c r="VLB29" s="620"/>
      <c r="VLC29" s="620"/>
      <c r="VLD29" s="620"/>
      <c r="VLE29" s="620"/>
      <c r="VLF29" s="620"/>
      <c r="VLG29" s="620"/>
      <c r="VLH29" s="620"/>
      <c r="VLI29" s="620"/>
      <c r="VLJ29" s="620"/>
      <c r="VLK29" s="620"/>
      <c r="VLL29" s="620"/>
      <c r="VLM29" s="620"/>
      <c r="VLN29" s="620"/>
      <c r="VLO29" s="620"/>
      <c r="VLP29" s="620"/>
      <c r="VLQ29" s="620"/>
      <c r="VLR29" s="620"/>
      <c r="VLS29" s="620"/>
      <c r="VLT29" s="620"/>
      <c r="VLU29" s="620"/>
      <c r="VLV29" s="620"/>
      <c r="VLW29" s="620"/>
      <c r="VLX29" s="620"/>
      <c r="VLY29" s="620"/>
      <c r="VLZ29" s="620"/>
      <c r="VMA29" s="620"/>
      <c r="VMB29" s="620"/>
      <c r="VMC29" s="620"/>
      <c r="VMD29" s="620"/>
      <c r="VME29" s="620"/>
      <c r="VMF29" s="620"/>
      <c r="VMG29" s="620"/>
      <c r="VMH29" s="620"/>
      <c r="VMI29" s="620"/>
      <c r="VMJ29" s="620"/>
      <c r="VMK29" s="620"/>
      <c r="VML29" s="620"/>
      <c r="VMM29" s="620"/>
      <c r="VMN29" s="620"/>
      <c r="VMO29" s="620"/>
      <c r="VMP29" s="620"/>
      <c r="VMQ29" s="620"/>
      <c r="VMR29" s="620"/>
      <c r="VMS29" s="620"/>
      <c r="VMT29" s="620"/>
      <c r="VMU29" s="620"/>
      <c r="VMV29" s="620"/>
      <c r="VMW29" s="620"/>
      <c r="VMX29" s="620"/>
      <c r="VMY29" s="620"/>
      <c r="VMZ29" s="620"/>
      <c r="VNA29" s="620"/>
      <c r="VNB29" s="620"/>
      <c r="VNC29" s="620"/>
      <c r="VND29" s="620"/>
      <c r="VNE29" s="620"/>
      <c r="VNF29" s="620"/>
      <c r="VNG29" s="620"/>
      <c r="VNH29" s="620"/>
      <c r="VNI29" s="620"/>
      <c r="VNJ29" s="620"/>
      <c r="VNK29" s="620"/>
      <c r="VNL29" s="620"/>
      <c r="VNM29" s="620"/>
      <c r="VNN29" s="620"/>
      <c r="VNO29" s="620"/>
      <c r="VNP29" s="620"/>
      <c r="VNQ29" s="620"/>
      <c r="VNR29" s="620"/>
      <c r="VNS29" s="620"/>
      <c r="VNT29" s="620"/>
      <c r="VNU29" s="620"/>
      <c r="VNV29" s="620"/>
      <c r="VNW29" s="620"/>
      <c r="VNX29" s="620"/>
      <c r="VNY29" s="620"/>
      <c r="VNZ29" s="620"/>
      <c r="VOA29" s="620"/>
      <c r="VOB29" s="620"/>
      <c r="VOC29" s="620"/>
      <c r="VOD29" s="620"/>
      <c r="VOE29" s="620"/>
      <c r="VOF29" s="620"/>
      <c r="VOG29" s="620"/>
      <c r="VOH29" s="620"/>
      <c r="VOI29" s="620"/>
      <c r="VOJ29" s="620"/>
      <c r="VOK29" s="620"/>
      <c r="VOL29" s="620"/>
      <c r="VOM29" s="620"/>
      <c r="VON29" s="620"/>
      <c r="VOO29" s="620"/>
      <c r="VOP29" s="620"/>
      <c r="VOQ29" s="620"/>
      <c r="VOR29" s="620"/>
      <c r="VOS29" s="620"/>
      <c r="VOT29" s="620"/>
      <c r="VOU29" s="620"/>
      <c r="VOV29" s="620"/>
      <c r="VOW29" s="620"/>
      <c r="VOX29" s="620"/>
      <c r="VOY29" s="620"/>
      <c r="VOZ29" s="620"/>
      <c r="VPA29" s="620"/>
      <c r="VPB29" s="620"/>
      <c r="VPC29" s="620"/>
      <c r="VPD29" s="620"/>
      <c r="VPE29" s="620"/>
      <c r="VPF29" s="620"/>
      <c r="VPG29" s="620"/>
      <c r="VPH29" s="620"/>
      <c r="VPI29" s="620"/>
      <c r="VPJ29" s="620"/>
      <c r="VPK29" s="620"/>
      <c r="VPL29" s="620"/>
      <c r="VPM29" s="620"/>
      <c r="VPN29" s="620"/>
      <c r="VPO29" s="620"/>
      <c r="VPP29" s="620"/>
      <c r="VPQ29" s="620"/>
      <c r="VPR29" s="620"/>
      <c r="VPS29" s="620"/>
      <c r="VPT29" s="620"/>
      <c r="VPU29" s="620"/>
      <c r="VPV29" s="620"/>
      <c r="VPW29" s="620"/>
      <c r="VPX29" s="620"/>
      <c r="VPY29" s="620"/>
      <c r="VPZ29" s="620"/>
      <c r="VQA29" s="620"/>
      <c r="VQB29" s="620"/>
      <c r="VQC29" s="620"/>
      <c r="VQD29" s="620"/>
      <c r="VQE29" s="620"/>
      <c r="VQF29" s="620"/>
      <c r="VQG29" s="620"/>
      <c r="VQH29" s="620"/>
      <c r="VQI29" s="620"/>
      <c r="VQJ29" s="620"/>
      <c r="VQK29" s="620"/>
      <c r="VQL29" s="620"/>
      <c r="VQM29" s="620"/>
      <c r="VQN29" s="620"/>
      <c r="VQO29" s="620"/>
      <c r="VQP29" s="620"/>
      <c r="VQQ29" s="620"/>
      <c r="VQR29" s="620"/>
      <c r="VQS29" s="620"/>
      <c r="VQT29" s="620"/>
      <c r="VQU29" s="620"/>
      <c r="VQV29" s="620"/>
      <c r="VQW29" s="620"/>
      <c r="VQX29" s="620"/>
      <c r="VQY29" s="620"/>
      <c r="VQZ29" s="620"/>
      <c r="VRA29" s="620"/>
      <c r="VRB29" s="620"/>
      <c r="VRC29" s="620"/>
      <c r="VRD29" s="620"/>
      <c r="VRE29" s="620"/>
      <c r="VRF29" s="620"/>
      <c r="VRG29" s="620"/>
      <c r="VRH29" s="620"/>
      <c r="VRI29" s="620"/>
      <c r="VRJ29" s="620"/>
      <c r="VRK29" s="620"/>
      <c r="VRL29" s="620"/>
      <c r="VRM29" s="620"/>
      <c r="VRN29" s="620"/>
      <c r="VRO29" s="620"/>
      <c r="VRP29" s="620"/>
      <c r="VRQ29" s="620"/>
      <c r="VRR29" s="620"/>
      <c r="VRS29" s="620"/>
      <c r="VRT29" s="620"/>
      <c r="VRU29" s="620"/>
      <c r="VRV29" s="620"/>
      <c r="VRW29" s="620"/>
      <c r="VRX29" s="620"/>
      <c r="VRY29" s="620"/>
      <c r="VRZ29" s="620"/>
      <c r="VSA29" s="620"/>
      <c r="VSB29" s="620"/>
      <c r="VSC29" s="620"/>
      <c r="VSD29" s="620"/>
      <c r="VSE29" s="620"/>
      <c r="VSF29" s="620"/>
      <c r="VSG29" s="620"/>
      <c r="VSH29" s="620"/>
      <c r="VSI29" s="620"/>
      <c r="VSJ29" s="620"/>
      <c r="VSK29" s="620"/>
      <c r="VSL29" s="620"/>
      <c r="VSM29" s="620"/>
      <c r="VSN29" s="620"/>
      <c r="VSO29" s="620"/>
      <c r="VSP29" s="620"/>
      <c r="VSQ29" s="620"/>
      <c r="VSR29" s="620"/>
      <c r="VSS29" s="620"/>
      <c r="VST29" s="620"/>
      <c r="VSU29" s="620"/>
      <c r="VSV29" s="620"/>
      <c r="VSW29" s="620"/>
      <c r="VSX29" s="620"/>
      <c r="VSY29" s="620"/>
      <c r="VSZ29" s="620"/>
      <c r="VTA29" s="620"/>
      <c r="VTB29" s="620"/>
      <c r="VTC29" s="620"/>
      <c r="VTD29" s="620"/>
      <c r="VTE29" s="620"/>
      <c r="VTF29" s="620"/>
      <c r="VTG29" s="620"/>
      <c r="VTH29" s="620"/>
      <c r="VTI29" s="620"/>
      <c r="VTJ29" s="620"/>
      <c r="VTK29" s="620"/>
      <c r="VTL29" s="620"/>
      <c r="VTM29" s="620"/>
      <c r="VTN29" s="620"/>
      <c r="VTO29" s="620"/>
      <c r="VTP29" s="620"/>
      <c r="VTQ29" s="620"/>
      <c r="VTR29" s="620"/>
      <c r="VTS29" s="620"/>
      <c r="VTT29" s="620"/>
      <c r="VTU29" s="620"/>
      <c r="VTV29" s="620"/>
      <c r="VTW29" s="620"/>
      <c r="VTX29" s="620"/>
      <c r="VTY29" s="620"/>
      <c r="VTZ29" s="620"/>
      <c r="VUA29" s="620"/>
      <c r="VUB29" s="620"/>
      <c r="VUC29" s="620"/>
      <c r="VUD29" s="620"/>
      <c r="VUE29" s="620"/>
      <c r="VUF29" s="620"/>
      <c r="VUG29" s="620"/>
      <c r="VUH29" s="620"/>
      <c r="VUI29" s="620"/>
      <c r="VUJ29" s="620"/>
      <c r="VUK29" s="620"/>
      <c r="VUL29" s="620"/>
      <c r="VUM29" s="620"/>
      <c r="VUN29" s="620"/>
      <c r="VUO29" s="620"/>
      <c r="VUP29" s="620"/>
      <c r="VUQ29" s="620"/>
      <c r="VUR29" s="620"/>
      <c r="VUS29" s="620"/>
      <c r="VUT29" s="620"/>
      <c r="VUU29" s="620"/>
      <c r="VUV29" s="620"/>
      <c r="VUW29" s="620"/>
      <c r="VUX29" s="620"/>
      <c r="VUY29" s="620"/>
      <c r="VUZ29" s="620"/>
      <c r="VVA29" s="620"/>
      <c r="VVB29" s="620"/>
      <c r="VVC29" s="620"/>
      <c r="VVD29" s="620"/>
      <c r="VVE29" s="620"/>
      <c r="VVF29" s="620"/>
      <c r="VVG29" s="620"/>
      <c r="VVH29" s="620"/>
      <c r="VVI29" s="620"/>
      <c r="VVJ29" s="620"/>
      <c r="VVK29" s="620"/>
      <c r="VVL29" s="620"/>
      <c r="VVM29" s="620"/>
      <c r="VVN29" s="620"/>
      <c r="VVO29" s="620"/>
      <c r="VVP29" s="620"/>
      <c r="VVQ29" s="620"/>
      <c r="VVR29" s="620"/>
      <c r="VVS29" s="620"/>
      <c r="VVT29" s="620"/>
      <c r="VVU29" s="620"/>
      <c r="VVV29" s="620"/>
      <c r="VVW29" s="620"/>
      <c r="VVX29" s="620"/>
      <c r="VVY29" s="620"/>
      <c r="VVZ29" s="620"/>
      <c r="VWA29" s="620"/>
      <c r="VWB29" s="620"/>
      <c r="VWC29" s="620"/>
      <c r="VWD29" s="620"/>
      <c r="VWE29" s="620"/>
      <c r="VWF29" s="620"/>
      <c r="VWG29" s="620"/>
      <c r="VWH29" s="620"/>
      <c r="VWI29" s="620"/>
      <c r="VWJ29" s="620"/>
      <c r="VWK29" s="620"/>
      <c r="VWL29" s="620"/>
      <c r="VWM29" s="620"/>
      <c r="VWN29" s="620"/>
      <c r="VWO29" s="620"/>
      <c r="VWP29" s="620"/>
      <c r="VWQ29" s="620"/>
      <c r="VWR29" s="620"/>
      <c r="VWS29" s="620"/>
      <c r="VWT29" s="620"/>
      <c r="VWU29" s="620"/>
      <c r="VWV29" s="620"/>
      <c r="VWW29" s="620"/>
      <c r="VWX29" s="620"/>
      <c r="VWY29" s="620"/>
      <c r="VWZ29" s="620"/>
      <c r="VXA29" s="620"/>
      <c r="VXB29" s="620"/>
      <c r="VXC29" s="620"/>
      <c r="VXD29" s="620"/>
      <c r="VXE29" s="620"/>
      <c r="VXF29" s="620"/>
      <c r="VXG29" s="620"/>
      <c r="VXH29" s="620"/>
      <c r="VXI29" s="620"/>
      <c r="VXJ29" s="620"/>
      <c r="VXK29" s="620"/>
      <c r="VXL29" s="620"/>
      <c r="VXM29" s="620"/>
      <c r="VXN29" s="620"/>
      <c r="VXO29" s="620"/>
      <c r="VXP29" s="620"/>
      <c r="VXQ29" s="620"/>
      <c r="VXR29" s="620"/>
      <c r="VXS29" s="620"/>
      <c r="VXT29" s="620"/>
      <c r="VXU29" s="620"/>
      <c r="VXV29" s="620"/>
      <c r="VXW29" s="620"/>
      <c r="VXX29" s="620"/>
      <c r="VXY29" s="620"/>
      <c r="VXZ29" s="620"/>
      <c r="VYA29" s="620"/>
      <c r="VYB29" s="620"/>
      <c r="VYC29" s="620"/>
      <c r="VYD29" s="620"/>
      <c r="VYE29" s="620"/>
      <c r="VYF29" s="620"/>
      <c r="VYG29" s="620"/>
      <c r="VYH29" s="620"/>
      <c r="VYI29" s="620"/>
      <c r="VYJ29" s="620"/>
      <c r="VYK29" s="620"/>
      <c r="VYL29" s="620"/>
      <c r="VYM29" s="620"/>
      <c r="VYN29" s="620"/>
      <c r="VYO29" s="620"/>
      <c r="VYP29" s="620"/>
      <c r="VYQ29" s="620"/>
      <c r="VYR29" s="620"/>
      <c r="VYS29" s="620"/>
      <c r="VYT29" s="620"/>
      <c r="VYU29" s="620"/>
      <c r="VYV29" s="620"/>
      <c r="VYW29" s="620"/>
      <c r="VYX29" s="620"/>
      <c r="VYY29" s="620"/>
      <c r="VYZ29" s="620"/>
      <c r="VZA29" s="620"/>
      <c r="VZB29" s="620"/>
      <c r="VZC29" s="620"/>
      <c r="VZD29" s="620"/>
      <c r="VZE29" s="620"/>
      <c r="VZF29" s="620"/>
      <c r="VZG29" s="620"/>
      <c r="VZH29" s="620"/>
      <c r="VZI29" s="620"/>
      <c r="VZJ29" s="620"/>
      <c r="VZK29" s="620"/>
      <c r="VZL29" s="620"/>
      <c r="VZM29" s="620"/>
      <c r="VZN29" s="620"/>
      <c r="VZO29" s="620"/>
      <c r="VZP29" s="620"/>
      <c r="VZQ29" s="620"/>
      <c r="VZR29" s="620"/>
      <c r="VZS29" s="620"/>
      <c r="VZT29" s="620"/>
      <c r="VZU29" s="620"/>
      <c r="VZV29" s="620"/>
      <c r="VZW29" s="620"/>
      <c r="VZX29" s="620"/>
      <c r="VZY29" s="620"/>
      <c r="VZZ29" s="620"/>
      <c r="WAA29" s="620"/>
      <c r="WAB29" s="620"/>
      <c r="WAC29" s="620"/>
      <c r="WAD29" s="620"/>
      <c r="WAE29" s="620"/>
      <c r="WAF29" s="620"/>
      <c r="WAG29" s="620"/>
      <c r="WAH29" s="620"/>
      <c r="WAI29" s="620"/>
      <c r="WAJ29" s="620"/>
      <c r="WAK29" s="620"/>
      <c r="WAL29" s="620"/>
      <c r="WAM29" s="620"/>
      <c r="WAN29" s="620"/>
      <c r="WAO29" s="620"/>
      <c r="WAP29" s="620"/>
      <c r="WAQ29" s="620"/>
      <c r="WAR29" s="620"/>
      <c r="WAS29" s="620"/>
      <c r="WAT29" s="620"/>
      <c r="WAU29" s="620"/>
      <c r="WAV29" s="620"/>
      <c r="WAW29" s="620"/>
      <c r="WAX29" s="620"/>
      <c r="WAY29" s="620"/>
      <c r="WAZ29" s="620"/>
      <c r="WBA29" s="620"/>
      <c r="WBB29" s="620"/>
      <c r="WBC29" s="620"/>
      <c r="WBD29" s="620"/>
      <c r="WBE29" s="620"/>
      <c r="WBF29" s="620"/>
      <c r="WBG29" s="620"/>
      <c r="WBH29" s="620"/>
      <c r="WBI29" s="620"/>
      <c r="WBJ29" s="620"/>
      <c r="WBK29" s="620"/>
      <c r="WBL29" s="620"/>
      <c r="WBM29" s="620"/>
      <c r="WBN29" s="620"/>
      <c r="WBO29" s="620"/>
      <c r="WBP29" s="620"/>
      <c r="WBQ29" s="620"/>
      <c r="WBR29" s="620"/>
      <c r="WBS29" s="620"/>
      <c r="WBT29" s="620"/>
      <c r="WBU29" s="620"/>
      <c r="WBV29" s="620"/>
      <c r="WBW29" s="620"/>
      <c r="WBX29" s="620"/>
      <c r="WBY29" s="620"/>
      <c r="WBZ29" s="620"/>
      <c r="WCA29" s="620"/>
      <c r="WCB29" s="620"/>
      <c r="WCC29" s="620"/>
      <c r="WCD29" s="620"/>
      <c r="WCE29" s="620"/>
      <c r="WCF29" s="620"/>
      <c r="WCG29" s="620"/>
      <c r="WCH29" s="620"/>
      <c r="WCI29" s="620"/>
      <c r="WCJ29" s="620"/>
      <c r="WCK29" s="620"/>
      <c r="WCL29" s="620"/>
      <c r="WCM29" s="620"/>
      <c r="WCN29" s="620"/>
      <c r="WCO29" s="620"/>
      <c r="WCP29" s="620"/>
      <c r="WCQ29" s="620"/>
      <c r="WCR29" s="620"/>
      <c r="WCS29" s="620"/>
      <c r="WCT29" s="620"/>
      <c r="WCU29" s="620"/>
      <c r="WCV29" s="620"/>
      <c r="WCW29" s="620"/>
      <c r="WCX29" s="620"/>
      <c r="WCY29" s="620"/>
      <c r="WCZ29" s="620"/>
      <c r="WDA29" s="620"/>
      <c r="WDB29" s="620"/>
      <c r="WDC29" s="620"/>
      <c r="WDD29" s="620"/>
      <c r="WDE29" s="620"/>
      <c r="WDF29" s="620"/>
      <c r="WDG29" s="620"/>
      <c r="WDH29" s="620"/>
      <c r="WDI29" s="620"/>
      <c r="WDJ29" s="620"/>
      <c r="WDK29" s="620"/>
      <c r="WDL29" s="620"/>
      <c r="WDM29" s="620"/>
      <c r="WDN29" s="620"/>
      <c r="WDO29" s="620"/>
      <c r="WDP29" s="620"/>
      <c r="WDQ29" s="620"/>
      <c r="WDR29" s="620"/>
      <c r="WDS29" s="620"/>
      <c r="WDT29" s="620"/>
      <c r="WDU29" s="620"/>
      <c r="WDV29" s="620"/>
      <c r="WDW29" s="620"/>
      <c r="WDX29" s="620"/>
      <c r="WDY29" s="620"/>
      <c r="WDZ29" s="620"/>
      <c r="WEA29" s="620"/>
      <c r="WEB29" s="620"/>
      <c r="WEC29" s="620"/>
      <c r="WED29" s="620"/>
      <c r="WEE29" s="620"/>
      <c r="WEF29" s="620"/>
      <c r="WEG29" s="620"/>
      <c r="WEH29" s="620"/>
      <c r="WEI29" s="620"/>
      <c r="WEJ29" s="620"/>
      <c r="WEK29" s="620"/>
      <c r="WEL29" s="620"/>
      <c r="WEM29" s="620"/>
      <c r="WEN29" s="620"/>
      <c r="WEO29" s="620"/>
      <c r="WEP29" s="620"/>
      <c r="WEQ29" s="620"/>
      <c r="WER29" s="620"/>
      <c r="WES29" s="620"/>
      <c r="WET29" s="620"/>
      <c r="WEU29" s="620"/>
      <c r="WEV29" s="620"/>
      <c r="WEW29" s="620"/>
      <c r="WEX29" s="620"/>
      <c r="WEY29" s="620"/>
      <c r="WEZ29" s="620"/>
      <c r="WFA29" s="620"/>
      <c r="WFB29" s="620"/>
      <c r="WFC29" s="620"/>
      <c r="WFD29" s="620"/>
      <c r="WFE29" s="620"/>
      <c r="WFF29" s="620"/>
      <c r="WFG29" s="620"/>
      <c r="WFH29" s="620"/>
      <c r="WFI29" s="620"/>
      <c r="WFJ29" s="620"/>
      <c r="WFK29" s="620"/>
      <c r="WFL29" s="620"/>
      <c r="WFM29" s="620"/>
      <c r="WFN29" s="620"/>
      <c r="WFO29" s="620"/>
      <c r="WFP29" s="620"/>
      <c r="WFQ29" s="620"/>
      <c r="WFR29" s="620"/>
      <c r="WFS29" s="620"/>
      <c r="WFT29" s="620"/>
      <c r="WFU29" s="620"/>
      <c r="WFV29" s="620"/>
      <c r="WFW29" s="620"/>
      <c r="WFX29" s="620"/>
      <c r="WFY29" s="620"/>
      <c r="WFZ29" s="620"/>
      <c r="WGA29" s="620"/>
      <c r="WGB29" s="620"/>
      <c r="WGC29" s="620"/>
      <c r="WGD29" s="620"/>
      <c r="WGE29" s="620"/>
      <c r="WGF29" s="620"/>
      <c r="WGG29" s="620"/>
      <c r="WGH29" s="620"/>
      <c r="WGI29" s="620"/>
      <c r="WGJ29" s="620"/>
      <c r="WGK29" s="620"/>
      <c r="WGL29" s="620"/>
      <c r="WGM29" s="620"/>
      <c r="WGN29" s="620"/>
      <c r="WGO29" s="620"/>
      <c r="WGP29" s="620"/>
      <c r="WGQ29" s="620"/>
      <c r="WGR29" s="620"/>
      <c r="WGS29" s="620"/>
      <c r="WGT29" s="620"/>
      <c r="WGU29" s="620"/>
      <c r="WGV29" s="620"/>
      <c r="WGW29" s="620"/>
      <c r="WGX29" s="620"/>
      <c r="WGY29" s="620"/>
      <c r="WGZ29" s="620"/>
      <c r="WHA29" s="620"/>
      <c r="WHB29" s="620"/>
      <c r="WHC29" s="620"/>
      <c r="WHD29" s="620"/>
      <c r="WHE29" s="620"/>
      <c r="WHF29" s="620"/>
      <c r="WHG29" s="620"/>
      <c r="WHH29" s="620"/>
      <c r="WHI29" s="620"/>
      <c r="WHJ29" s="620"/>
      <c r="WHK29" s="620"/>
      <c r="WHL29" s="620"/>
      <c r="WHM29" s="620"/>
      <c r="WHN29" s="620"/>
      <c r="WHO29" s="620"/>
      <c r="WHP29" s="620"/>
      <c r="WHQ29" s="620"/>
      <c r="WHR29" s="620"/>
      <c r="WHS29" s="620"/>
      <c r="WHT29" s="620"/>
      <c r="WHU29" s="620"/>
      <c r="WHV29" s="620"/>
      <c r="WHW29" s="620"/>
      <c r="WHX29" s="620"/>
      <c r="WHY29" s="620"/>
      <c r="WHZ29" s="620"/>
      <c r="WIA29" s="620"/>
      <c r="WIB29" s="620"/>
      <c r="WIC29" s="620"/>
      <c r="WID29" s="620"/>
      <c r="WIE29" s="620"/>
      <c r="WIF29" s="620"/>
      <c r="WIG29" s="620"/>
      <c r="WIH29" s="620"/>
      <c r="WII29" s="620"/>
      <c r="WIJ29" s="620"/>
      <c r="WIK29" s="620"/>
      <c r="WIL29" s="620"/>
      <c r="WIM29" s="620"/>
      <c r="WIN29" s="620"/>
      <c r="WIO29" s="620"/>
      <c r="WIP29" s="620"/>
      <c r="WIQ29" s="620"/>
      <c r="WIR29" s="620"/>
      <c r="WIS29" s="620"/>
      <c r="WIT29" s="620"/>
      <c r="WIU29" s="620"/>
      <c r="WIV29" s="620"/>
      <c r="WIW29" s="620"/>
      <c r="WIX29" s="620"/>
      <c r="WIY29" s="620"/>
      <c r="WIZ29" s="620"/>
      <c r="WJA29" s="620"/>
      <c r="WJB29" s="620"/>
      <c r="WJC29" s="620"/>
      <c r="WJD29" s="620"/>
      <c r="WJE29" s="620"/>
      <c r="WJF29" s="620"/>
      <c r="WJG29" s="620"/>
      <c r="WJH29" s="620"/>
      <c r="WJI29" s="620"/>
      <c r="WJJ29" s="620"/>
      <c r="WJK29" s="620"/>
      <c r="WJL29" s="620"/>
      <c r="WJM29" s="620"/>
      <c r="WJN29" s="620"/>
      <c r="WJO29" s="620"/>
      <c r="WJP29" s="620"/>
      <c r="WJQ29" s="620"/>
      <c r="WJR29" s="620"/>
      <c r="WJS29" s="620"/>
      <c r="WJT29" s="620"/>
      <c r="WJU29" s="620"/>
      <c r="WJV29" s="620"/>
      <c r="WJW29" s="620"/>
      <c r="WJX29" s="620"/>
      <c r="WJY29" s="620"/>
      <c r="WJZ29" s="620"/>
      <c r="WKA29" s="620"/>
      <c r="WKB29" s="620"/>
      <c r="WKC29" s="620"/>
      <c r="WKD29" s="620"/>
      <c r="WKE29" s="620"/>
      <c r="WKF29" s="620"/>
      <c r="WKG29" s="620"/>
      <c r="WKH29" s="620"/>
      <c r="WKI29" s="620"/>
      <c r="WKJ29" s="620"/>
      <c r="WKK29" s="620"/>
      <c r="WKL29" s="620"/>
      <c r="WKM29" s="620"/>
      <c r="WKN29" s="620"/>
      <c r="WKO29" s="620"/>
      <c r="WKP29" s="620"/>
      <c r="WKQ29" s="620"/>
      <c r="WKR29" s="620"/>
      <c r="WKS29" s="620"/>
      <c r="WKT29" s="620"/>
      <c r="WKU29" s="620"/>
      <c r="WKV29" s="620"/>
      <c r="WKW29" s="620"/>
      <c r="WKX29" s="620"/>
      <c r="WKY29" s="620"/>
      <c r="WKZ29" s="620"/>
      <c r="WLA29" s="620"/>
      <c r="WLB29" s="620"/>
      <c r="WLC29" s="620"/>
      <c r="WLD29" s="620"/>
      <c r="WLE29" s="620"/>
      <c r="WLF29" s="620"/>
      <c r="WLG29" s="620"/>
      <c r="WLH29" s="620"/>
      <c r="WLI29" s="620"/>
      <c r="WLJ29" s="620"/>
      <c r="WLK29" s="620"/>
      <c r="WLL29" s="620"/>
      <c r="WLM29" s="620"/>
      <c r="WLN29" s="620"/>
      <c r="WLO29" s="620"/>
      <c r="WLP29" s="620"/>
      <c r="WLQ29" s="620"/>
      <c r="WLR29" s="620"/>
      <c r="WLS29" s="620"/>
      <c r="WLT29" s="620"/>
      <c r="WLU29" s="620"/>
      <c r="WLV29" s="620"/>
      <c r="WLW29" s="620"/>
      <c r="WLX29" s="620"/>
      <c r="WLY29" s="620"/>
      <c r="WLZ29" s="620"/>
      <c r="WMA29" s="620"/>
      <c r="WMB29" s="620"/>
      <c r="WMC29" s="620"/>
      <c r="WMD29" s="620"/>
      <c r="WME29" s="620"/>
      <c r="WMF29" s="620"/>
      <c r="WMG29" s="620"/>
      <c r="WMH29" s="620"/>
      <c r="WMI29" s="620"/>
      <c r="WMJ29" s="620"/>
      <c r="WMK29" s="620"/>
      <c r="WML29" s="620"/>
      <c r="WMM29" s="620"/>
      <c r="WMN29" s="620"/>
      <c r="WMO29" s="620"/>
      <c r="WMP29" s="620"/>
      <c r="WMQ29" s="620"/>
      <c r="WMR29" s="620"/>
      <c r="WMS29" s="620"/>
      <c r="WMT29" s="620"/>
      <c r="WMU29" s="620"/>
      <c r="WMV29" s="620"/>
      <c r="WMW29" s="620"/>
      <c r="WMX29" s="620"/>
      <c r="WMY29" s="620"/>
      <c r="WMZ29" s="620"/>
      <c r="WNA29" s="620"/>
      <c r="WNB29" s="620"/>
      <c r="WNC29" s="620"/>
      <c r="WND29" s="620"/>
      <c r="WNE29" s="620"/>
      <c r="WNF29" s="620"/>
      <c r="WNG29" s="620"/>
      <c r="WNH29" s="620"/>
      <c r="WNI29" s="620"/>
      <c r="WNJ29" s="620"/>
      <c r="WNK29" s="620"/>
      <c r="WNL29" s="620"/>
      <c r="WNM29" s="620"/>
      <c r="WNN29" s="620"/>
      <c r="WNO29" s="620"/>
      <c r="WNP29" s="620"/>
      <c r="WNQ29" s="620"/>
      <c r="WNR29" s="620"/>
      <c r="WNS29" s="620"/>
      <c r="WNT29" s="620"/>
      <c r="WNU29" s="620"/>
      <c r="WNV29" s="620"/>
      <c r="WNW29" s="620"/>
      <c r="WNX29" s="620"/>
      <c r="WNY29" s="620"/>
      <c r="WNZ29" s="620"/>
      <c r="WOA29" s="620"/>
      <c r="WOB29" s="620"/>
      <c r="WOC29" s="620"/>
      <c r="WOD29" s="620"/>
      <c r="WOE29" s="620"/>
      <c r="WOF29" s="620"/>
      <c r="WOG29" s="620"/>
      <c r="WOH29" s="620"/>
      <c r="WOI29" s="620"/>
      <c r="WOJ29" s="620"/>
      <c r="WOK29" s="620"/>
      <c r="WOL29" s="620"/>
      <c r="WOM29" s="620"/>
      <c r="WON29" s="620"/>
      <c r="WOO29" s="620"/>
      <c r="WOP29" s="620"/>
      <c r="WOQ29" s="620"/>
      <c r="WOR29" s="620"/>
      <c r="WOS29" s="620"/>
      <c r="WOT29" s="620"/>
      <c r="WOU29" s="620"/>
      <c r="WOV29" s="620"/>
      <c r="WOW29" s="620"/>
      <c r="WOX29" s="620"/>
      <c r="WOY29" s="620"/>
      <c r="WOZ29" s="620"/>
      <c r="WPA29" s="620"/>
      <c r="WPB29" s="620"/>
      <c r="WPC29" s="620"/>
      <c r="WPD29" s="620"/>
      <c r="WPE29" s="620"/>
      <c r="WPF29" s="620"/>
      <c r="WPG29" s="620"/>
      <c r="WPH29" s="620"/>
      <c r="WPI29" s="620"/>
      <c r="WPJ29" s="620"/>
      <c r="WPK29" s="620"/>
      <c r="WPL29" s="620"/>
      <c r="WPM29" s="620"/>
      <c r="WPN29" s="620"/>
      <c r="WPO29" s="620"/>
      <c r="WPP29" s="620"/>
      <c r="WPQ29" s="620"/>
      <c r="WPR29" s="620"/>
      <c r="WPS29" s="620"/>
      <c r="WPT29" s="620"/>
      <c r="WPU29" s="620"/>
      <c r="WPV29" s="620"/>
      <c r="WPW29" s="620"/>
      <c r="WPX29" s="620"/>
      <c r="WPY29" s="620"/>
      <c r="WPZ29" s="620"/>
      <c r="WQA29" s="620"/>
      <c r="WQB29" s="620"/>
      <c r="WQC29" s="620"/>
      <c r="WQD29" s="620"/>
      <c r="WQE29" s="620"/>
      <c r="WQF29" s="620"/>
      <c r="WQG29" s="620"/>
      <c r="WQH29" s="620"/>
      <c r="WQI29" s="620"/>
      <c r="WQJ29" s="620"/>
      <c r="WQK29" s="620"/>
      <c r="WQL29" s="620"/>
      <c r="WQM29" s="620"/>
      <c r="WQN29" s="620"/>
      <c r="WQO29" s="620"/>
      <c r="WQP29" s="620"/>
      <c r="WQQ29" s="620"/>
      <c r="WQR29" s="620"/>
      <c r="WQS29" s="620"/>
      <c r="WQT29" s="620"/>
      <c r="WQU29" s="620"/>
      <c r="WQV29" s="620"/>
      <c r="WQW29" s="620"/>
      <c r="WQX29" s="620"/>
      <c r="WQY29" s="620"/>
      <c r="WQZ29" s="620"/>
      <c r="WRA29" s="620"/>
      <c r="WRB29" s="620"/>
      <c r="WRC29" s="620"/>
      <c r="WRD29" s="620"/>
      <c r="WRE29" s="620"/>
      <c r="WRF29" s="620"/>
      <c r="WRG29" s="620"/>
      <c r="WRH29" s="620"/>
      <c r="WRI29" s="620"/>
      <c r="WRJ29" s="620"/>
      <c r="WRK29" s="620"/>
      <c r="WRL29" s="620"/>
      <c r="WRM29" s="620"/>
      <c r="WRN29" s="620"/>
      <c r="WRO29" s="620"/>
      <c r="WRP29" s="620"/>
      <c r="WRQ29" s="620"/>
      <c r="WRR29" s="620"/>
      <c r="WRS29" s="620"/>
      <c r="WRT29" s="620"/>
      <c r="WRU29" s="620"/>
      <c r="WRV29" s="620"/>
      <c r="WRW29" s="620"/>
      <c r="WRX29" s="620"/>
      <c r="WRY29" s="620"/>
      <c r="WRZ29" s="620"/>
      <c r="WSA29" s="620"/>
      <c r="WSB29" s="620"/>
      <c r="WSC29" s="620"/>
      <c r="WSD29" s="620"/>
      <c r="WSE29" s="620"/>
      <c r="WSF29" s="620"/>
      <c r="WSG29" s="620"/>
      <c r="WSH29" s="620"/>
      <c r="WSI29" s="620"/>
      <c r="WSJ29" s="620"/>
      <c r="WSK29" s="620"/>
      <c r="WSL29" s="620"/>
      <c r="WSM29" s="620"/>
      <c r="WSN29" s="620"/>
      <c r="WSO29" s="620"/>
      <c r="WSP29" s="620"/>
      <c r="WSQ29" s="620"/>
      <c r="WSR29" s="620"/>
      <c r="WSS29" s="620"/>
      <c r="WST29" s="620"/>
      <c r="WSU29" s="620"/>
      <c r="WSV29" s="620"/>
      <c r="WSW29" s="620"/>
      <c r="WSX29" s="620"/>
      <c r="WSY29" s="620"/>
      <c r="WSZ29" s="620"/>
      <c r="WTA29" s="620"/>
      <c r="WTB29" s="620"/>
      <c r="WTC29" s="620"/>
      <c r="WTD29" s="620"/>
      <c r="WTE29" s="620"/>
      <c r="WTF29" s="620"/>
      <c r="WTG29" s="620"/>
      <c r="WTH29" s="620"/>
      <c r="WTI29" s="620"/>
      <c r="WTJ29" s="620"/>
      <c r="WTK29" s="620"/>
      <c r="WTL29" s="620"/>
      <c r="WTM29" s="620"/>
      <c r="WTN29" s="620"/>
      <c r="WTO29" s="620"/>
      <c r="WTP29" s="620"/>
      <c r="WTQ29" s="620"/>
      <c r="WTR29" s="620"/>
      <c r="WTS29" s="620"/>
      <c r="WTT29" s="620"/>
      <c r="WTU29" s="620"/>
      <c r="WTV29" s="620"/>
      <c r="WTW29" s="620"/>
      <c r="WTX29" s="620"/>
      <c r="WTY29" s="620"/>
      <c r="WTZ29" s="620"/>
      <c r="WUA29" s="620"/>
      <c r="WUB29" s="620"/>
      <c r="WUC29" s="620"/>
      <c r="WUD29" s="620"/>
      <c r="WUE29" s="620"/>
      <c r="WUF29" s="620"/>
      <c r="WUG29" s="620"/>
      <c r="WUH29" s="620"/>
      <c r="WUI29" s="620"/>
      <c r="WUJ29" s="620"/>
      <c r="WUK29" s="620"/>
      <c r="WUL29" s="620"/>
      <c r="WUM29" s="620"/>
      <c r="WUN29" s="620"/>
      <c r="WUO29" s="620"/>
      <c r="WUP29" s="620"/>
      <c r="WUQ29" s="620"/>
      <c r="WUR29" s="620"/>
      <c r="WUS29" s="620"/>
      <c r="WUT29" s="620"/>
      <c r="WUU29" s="620"/>
      <c r="WUV29" s="620"/>
      <c r="WUW29" s="620"/>
      <c r="WUX29" s="620"/>
      <c r="WUY29" s="620"/>
      <c r="WUZ29" s="620"/>
      <c r="WVA29" s="620"/>
      <c r="WVB29" s="620"/>
      <c r="WVC29" s="620"/>
      <c r="WVD29" s="620"/>
      <c r="WVE29" s="620"/>
      <c r="WVF29" s="620"/>
      <c r="WVG29" s="620"/>
      <c r="WVH29" s="620"/>
      <c r="WVI29" s="620"/>
      <c r="WVJ29" s="620"/>
      <c r="WVK29" s="620"/>
      <c r="WVL29" s="620"/>
      <c r="WVM29" s="620"/>
      <c r="WVN29" s="620"/>
      <c r="WVO29" s="620"/>
      <c r="WVP29" s="620"/>
      <c r="WVQ29" s="620"/>
      <c r="WVR29" s="620"/>
      <c r="WVS29" s="620"/>
      <c r="WVT29" s="620"/>
      <c r="WVU29" s="620"/>
      <c r="WVV29" s="620"/>
      <c r="WVW29" s="620"/>
      <c r="WVX29" s="620"/>
      <c r="WVY29" s="620"/>
      <c r="WVZ29" s="620"/>
      <c r="WWA29" s="620"/>
      <c r="WWB29" s="620"/>
      <c r="WWC29" s="620"/>
      <c r="WWD29" s="620"/>
      <c r="WWE29" s="620"/>
      <c r="WWF29" s="620"/>
      <c r="WWG29" s="620"/>
      <c r="WWH29" s="620"/>
      <c r="WWI29" s="620"/>
      <c r="WWJ29" s="620"/>
      <c r="WWK29" s="620"/>
      <c r="WWL29" s="620"/>
      <c r="WWM29" s="620"/>
      <c r="WWN29" s="620"/>
      <c r="WWO29" s="620"/>
      <c r="WWP29" s="620"/>
      <c r="WWQ29" s="620"/>
      <c r="WWR29" s="620"/>
      <c r="WWS29" s="620"/>
      <c r="WWT29" s="620"/>
      <c r="WWU29" s="620"/>
      <c r="WWV29" s="620"/>
      <c r="WWW29" s="620"/>
      <c r="WWX29" s="620"/>
      <c r="WWY29" s="620"/>
      <c r="WWZ29" s="620"/>
      <c r="WXA29" s="620"/>
      <c r="WXB29" s="620"/>
      <c r="WXC29" s="620"/>
      <c r="WXD29" s="620"/>
      <c r="WXE29" s="620"/>
      <c r="WXF29" s="620"/>
      <c r="WXG29" s="620"/>
      <c r="WXH29" s="620"/>
      <c r="WXI29" s="620"/>
      <c r="WXJ29" s="620"/>
      <c r="WXK29" s="620"/>
      <c r="WXL29" s="620"/>
      <c r="WXM29" s="620"/>
      <c r="WXN29" s="620"/>
      <c r="WXO29" s="620"/>
      <c r="WXP29" s="620"/>
      <c r="WXQ29" s="620"/>
      <c r="WXR29" s="620"/>
      <c r="WXS29" s="620"/>
      <c r="WXT29" s="620"/>
      <c r="WXU29" s="620"/>
      <c r="WXV29" s="620"/>
      <c r="WXW29" s="620"/>
      <c r="WXX29" s="620"/>
      <c r="WXY29" s="620"/>
      <c r="WXZ29" s="620"/>
      <c r="WYA29" s="620"/>
      <c r="WYB29" s="620"/>
      <c r="WYC29" s="620"/>
      <c r="WYD29" s="620"/>
      <c r="WYE29" s="620"/>
      <c r="WYF29" s="620"/>
      <c r="WYG29" s="620"/>
      <c r="WYH29" s="620"/>
      <c r="WYI29" s="620"/>
      <c r="WYJ29" s="620"/>
      <c r="WYK29" s="620"/>
      <c r="WYL29" s="620"/>
      <c r="WYM29" s="620"/>
      <c r="WYN29" s="620"/>
      <c r="WYO29" s="620"/>
      <c r="WYP29" s="620"/>
      <c r="WYQ29" s="620"/>
      <c r="WYR29" s="620"/>
      <c r="WYS29" s="620"/>
      <c r="WYT29" s="620"/>
      <c r="WYU29" s="620"/>
      <c r="WYV29" s="620"/>
      <c r="WYW29" s="620"/>
      <c r="WYX29" s="620"/>
      <c r="WYY29" s="620"/>
      <c r="WYZ29" s="620"/>
      <c r="WZA29" s="620"/>
      <c r="WZB29" s="620"/>
      <c r="WZC29" s="620"/>
      <c r="WZD29" s="620"/>
      <c r="WZE29" s="620"/>
      <c r="WZF29" s="620"/>
      <c r="WZG29" s="620"/>
      <c r="WZH29" s="620"/>
      <c r="WZI29" s="620"/>
      <c r="WZJ29" s="620"/>
      <c r="WZK29" s="620"/>
      <c r="WZL29" s="620"/>
      <c r="WZM29" s="620"/>
      <c r="WZN29" s="620"/>
      <c r="WZO29" s="620"/>
      <c r="WZP29" s="620"/>
      <c r="WZQ29" s="620"/>
      <c r="WZR29" s="620"/>
      <c r="WZS29" s="620"/>
      <c r="WZT29" s="620"/>
      <c r="WZU29" s="620"/>
      <c r="WZV29" s="620"/>
      <c r="WZW29" s="620"/>
      <c r="WZX29" s="620"/>
      <c r="WZY29" s="620"/>
      <c r="WZZ29" s="620"/>
      <c r="XAA29" s="620"/>
      <c r="XAB29" s="620"/>
      <c r="XAC29" s="620"/>
      <c r="XAD29" s="620"/>
      <c r="XAE29" s="620"/>
      <c r="XAF29" s="620"/>
      <c r="XAG29" s="620"/>
      <c r="XAH29" s="620"/>
      <c r="XAI29" s="620"/>
      <c r="XAJ29" s="620"/>
      <c r="XAK29" s="620"/>
      <c r="XAL29" s="620"/>
      <c r="XAM29" s="620"/>
      <c r="XAN29" s="620"/>
      <c r="XAO29" s="620"/>
      <c r="XAP29" s="620"/>
      <c r="XAQ29" s="620"/>
      <c r="XAR29" s="620"/>
      <c r="XAS29" s="620"/>
      <c r="XAT29" s="620"/>
      <c r="XAU29" s="620"/>
      <c r="XAV29" s="620"/>
      <c r="XAW29" s="620"/>
      <c r="XAX29" s="620"/>
      <c r="XAY29" s="620"/>
      <c r="XAZ29" s="620"/>
      <c r="XBA29" s="620"/>
      <c r="XBB29" s="620"/>
      <c r="XBC29" s="620"/>
      <c r="XBD29" s="620"/>
      <c r="XBE29" s="620"/>
      <c r="XBF29" s="620"/>
      <c r="XBG29" s="620"/>
      <c r="XBH29" s="620"/>
      <c r="XBI29" s="620"/>
      <c r="XBJ29" s="620"/>
      <c r="XBK29" s="620"/>
      <c r="XBL29" s="620"/>
      <c r="XBM29" s="620"/>
      <c r="XBN29" s="620"/>
      <c r="XBO29" s="620"/>
      <c r="XBP29" s="620"/>
      <c r="XBQ29" s="620"/>
      <c r="XBR29" s="620"/>
      <c r="XBS29" s="620"/>
      <c r="XBT29" s="620"/>
      <c r="XBU29" s="620"/>
      <c r="XBV29" s="620"/>
      <c r="XBW29" s="620"/>
      <c r="XBX29" s="620"/>
      <c r="XBY29" s="620"/>
      <c r="XBZ29" s="620"/>
      <c r="XCA29" s="620"/>
      <c r="XCB29" s="620"/>
      <c r="XCC29" s="620"/>
      <c r="XCD29" s="620"/>
      <c r="XCE29" s="620"/>
      <c r="XCF29" s="620"/>
      <c r="XCG29" s="620"/>
      <c r="XCH29" s="620"/>
      <c r="XCI29" s="620"/>
      <c r="XCJ29" s="620"/>
      <c r="XCK29" s="620"/>
      <c r="XCL29" s="620"/>
      <c r="XCM29" s="620"/>
      <c r="XCN29" s="620"/>
      <c r="XCO29" s="620"/>
      <c r="XCP29" s="620"/>
      <c r="XCQ29" s="620"/>
      <c r="XCR29" s="620"/>
      <c r="XCS29" s="620"/>
      <c r="XCT29" s="620"/>
      <c r="XCU29" s="620"/>
      <c r="XCV29" s="620"/>
      <c r="XCW29" s="620"/>
      <c r="XCX29" s="620"/>
      <c r="XCY29" s="620"/>
      <c r="XCZ29" s="620"/>
      <c r="XDA29" s="620"/>
      <c r="XDB29" s="620"/>
      <c r="XDC29" s="620"/>
      <c r="XDD29" s="620"/>
      <c r="XDE29" s="620"/>
      <c r="XDF29" s="620"/>
      <c r="XDG29" s="620"/>
      <c r="XDH29" s="620"/>
      <c r="XDI29" s="620"/>
      <c r="XDJ29" s="620"/>
      <c r="XDK29" s="620"/>
      <c r="XDL29" s="620"/>
      <c r="XDM29" s="620"/>
      <c r="XDN29" s="620"/>
      <c r="XDO29" s="620"/>
      <c r="XDP29" s="620"/>
      <c r="XDQ29" s="620"/>
      <c r="XDR29" s="620"/>
      <c r="XDS29" s="620"/>
      <c r="XDT29" s="620"/>
      <c r="XDU29" s="620"/>
      <c r="XDV29" s="620"/>
      <c r="XDW29" s="620"/>
      <c r="XDX29" s="620"/>
      <c r="XDY29" s="620"/>
      <c r="XDZ29" s="620"/>
      <c r="XEA29" s="620"/>
      <c r="XEB29" s="620"/>
      <c r="XEC29" s="620"/>
      <c r="XED29" s="620"/>
      <c r="XEE29" s="620"/>
      <c r="XEF29" s="620"/>
      <c r="XEG29" s="620"/>
      <c r="XEH29" s="620"/>
      <c r="XEI29" s="620"/>
      <c r="XEJ29" s="620"/>
      <c r="XEK29" s="620"/>
      <c r="XEL29" s="620"/>
      <c r="XEM29" s="620"/>
      <c r="XEN29" s="620"/>
      <c r="XEO29" s="620"/>
      <c r="XEP29" s="620"/>
      <c r="XEQ29" s="620"/>
      <c r="XER29" s="620"/>
      <c r="XES29" s="620"/>
      <c r="XET29" s="620"/>
      <c r="XEU29" s="620"/>
      <c r="XEV29" s="620"/>
      <c r="XEW29" s="620"/>
      <c r="XEX29" s="620"/>
      <c r="XEY29" s="620"/>
      <c r="XEZ29" s="620"/>
      <c r="XFA29" s="620"/>
    </row>
    <row r="30" spans="1:16381" s="621" customFormat="1" ht="12.75" customHeight="1" x14ac:dyDescent="0.3">
      <c r="A30" s="613" t="s">
        <v>685</v>
      </c>
      <c r="B30" s="613" t="s">
        <v>686</v>
      </c>
      <c r="C30" s="613" t="s">
        <v>681</v>
      </c>
      <c r="D30" s="613" t="s">
        <v>681</v>
      </c>
      <c r="E30" s="614" t="s">
        <v>687</v>
      </c>
      <c r="F30" s="614">
        <v>700.5</v>
      </c>
      <c r="G30" s="614">
        <v>748.8</v>
      </c>
      <c r="H30" s="614">
        <v>795.5</v>
      </c>
      <c r="I30" s="614">
        <v>827.4</v>
      </c>
      <c r="J30" s="614">
        <v>890.2</v>
      </c>
      <c r="K30" s="614">
        <v>861.4</v>
      </c>
      <c r="L30" s="614">
        <v>792.3</v>
      </c>
      <c r="M30" s="614">
        <v>684.1</v>
      </c>
      <c r="N30" s="614">
        <v>679.6</v>
      </c>
      <c r="O30" s="614">
        <v>716.4</v>
      </c>
      <c r="P30" s="614">
        <v>760.8</v>
      </c>
      <c r="Q30" s="614">
        <v>788.4</v>
      </c>
      <c r="R30" s="614">
        <v>808.1</v>
      </c>
      <c r="S30" s="614">
        <v>788.7</v>
      </c>
      <c r="T30" s="614">
        <v>774.7</v>
      </c>
      <c r="U30" s="614">
        <v>844.2</v>
      </c>
      <c r="V30" s="614">
        <v>1695</v>
      </c>
      <c r="W30" s="614">
        <v>1204</v>
      </c>
      <c r="X30" s="614">
        <v>1138</v>
      </c>
      <c r="Y30" s="614">
        <v>1264.5</v>
      </c>
      <c r="Z30" s="614">
        <v>1313.5</v>
      </c>
      <c r="AA30" s="614">
        <v>1186.2</v>
      </c>
      <c r="AB30" s="614">
        <v>1192.5999999999999</v>
      </c>
      <c r="AC30" s="614">
        <v>1035.0999999999999</v>
      </c>
      <c r="AD30" s="614">
        <v>1011.6</v>
      </c>
      <c r="AE30" s="614">
        <v>929.8</v>
      </c>
      <c r="AF30" s="614">
        <v>936.1</v>
      </c>
      <c r="AG30" s="614">
        <v>1259.5</v>
      </c>
      <c r="AH30" s="614">
        <v>1164.5</v>
      </c>
      <c r="AI30" s="614">
        <v>1134.8</v>
      </c>
      <c r="AJ30" s="614">
        <v>1151.8</v>
      </c>
      <c r="AK30" s="614">
        <v>1070.5999999999999</v>
      </c>
      <c r="AL30" s="614">
        <v>1055.4000000000001</v>
      </c>
      <c r="AM30" s="614">
        <v>1099.3</v>
      </c>
      <c r="AN30" s="614">
        <v>1172.5</v>
      </c>
      <c r="AO30" s="614">
        <v>1207.7</v>
      </c>
      <c r="AP30" s="614">
        <v>1070.5</v>
      </c>
      <c r="AQ30" s="614">
        <v>1115.7</v>
      </c>
      <c r="AR30" s="615">
        <v>1215</v>
      </c>
      <c r="AS30" s="615">
        <v>1174</v>
      </c>
      <c r="AT30" s="615">
        <v>1180</v>
      </c>
      <c r="AU30" s="615">
        <v>1132</v>
      </c>
      <c r="AV30" s="615">
        <v>1103</v>
      </c>
      <c r="AW30" s="615">
        <v>1098</v>
      </c>
      <c r="AX30" s="615">
        <v>1107</v>
      </c>
      <c r="AY30" s="615">
        <v>1100.7</v>
      </c>
      <c r="AZ30" s="615">
        <v>1098.0999999999999</v>
      </c>
      <c r="BA30" s="615">
        <v>1097.9000000000001</v>
      </c>
      <c r="BB30" s="615">
        <v>1099.0999999999999</v>
      </c>
      <c r="BC30" s="615">
        <v>1100.4000000000001</v>
      </c>
      <c r="BD30" s="615">
        <v>1101.0999999999999</v>
      </c>
      <c r="BE30" s="615">
        <v>1100.5</v>
      </c>
      <c r="BF30" s="615">
        <v>1098.4000000000001</v>
      </c>
      <c r="BG30" s="615">
        <v>1094.3</v>
      </c>
      <c r="BH30" s="615">
        <v>1087.9000000000001</v>
      </c>
      <c r="BI30" s="615">
        <v>1079.3</v>
      </c>
      <c r="BJ30" s="615">
        <v>1068.4000000000001</v>
      </c>
      <c r="BK30" s="615">
        <v>1055.7</v>
      </c>
      <c r="BL30" s="615">
        <v>1041.2</v>
      </c>
      <c r="BM30" s="615">
        <v>1025.4000000000001</v>
      </c>
      <c r="BN30" s="615">
        <v>1009.2</v>
      </c>
      <c r="BO30" s="615">
        <v>993.3</v>
      </c>
      <c r="BP30" s="615">
        <v>978.6</v>
      </c>
      <c r="BQ30" s="615">
        <v>966.2</v>
      </c>
      <c r="BR30" s="615">
        <v>957.3</v>
      </c>
      <c r="BS30" s="615">
        <v>953.2</v>
      </c>
      <c r="BT30" s="615">
        <v>955.5</v>
      </c>
      <c r="BU30" s="615">
        <v>966</v>
      </c>
      <c r="BV30" s="615">
        <v>986.9</v>
      </c>
      <c r="BW30" s="615">
        <v>1013.9</v>
      </c>
      <c r="BX30" s="613" t="s">
        <v>691</v>
      </c>
      <c r="BY30" s="613" t="s">
        <v>1063</v>
      </c>
      <c r="BZ30" s="613" t="s">
        <v>684</v>
      </c>
      <c r="CA30" s="620"/>
      <c r="CB30" s="620"/>
      <c r="CC30" s="620"/>
      <c r="CD30" s="620"/>
      <c r="CE30" s="620"/>
      <c r="CF30" s="620"/>
      <c r="CG30" s="620"/>
      <c r="CH30" s="620"/>
      <c r="CI30" s="620"/>
      <c r="CJ30" s="620"/>
      <c r="CK30" s="620"/>
      <c r="CL30" s="620"/>
      <c r="CM30" s="620"/>
      <c r="CN30" s="620"/>
      <c r="CO30" s="620"/>
      <c r="CP30" s="620"/>
      <c r="CQ30" s="620"/>
      <c r="CR30" s="620"/>
      <c r="CS30" s="620"/>
      <c r="CT30" s="620"/>
      <c r="CU30" s="620"/>
      <c r="CV30" s="620"/>
      <c r="CW30" s="620"/>
      <c r="CX30" s="620"/>
      <c r="CY30" s="620"/>
      <c r="CZ30" s="620"/>
      <c r="DA30" s="620"/>
      <c r="DB30" s="620"/>
      <c r="DC30" s="620"/>
      <c r="DD30" s="620"/>
      <c r="DE30" s="620"/>
      <c r="DF30" s="620"/>
      <c r="DG30" s="620"/>
      <c r="DH30" s="620"/>
      <c r="DI30" s="620"/>
      <c r="DJ30" s="620"/>
      <c r="DK30" s="620"/>
      <c r="DL30" s="620"/>
      <c r="DM30" s="620"/>
      <c r="DN30" s="620"/>
      <c r="DO30" s="620"/>
      <c r="DP30" s="620"/>
      <c r="DQ30" s="620"/>
      <c r="DR30" s="620"/>
      <c r="DS30" s="620"/>
      <c r="DT30" s="620"/>
      <c r="DU30" s="620"/>
      <c r="DV30" s="620"/>
      <c r="DW30" s="620"/>
      <c r="DX30" s="620"/>
      <c r="DY30" s="620"/>
      <c r="DZ30" s="620"/>
      <c r="EA30" s="620"/>
      <c r="EB30" s="620"/>
      <c r="EC30" s="620"/>
      <c r="ED30" s="620"/>
      <c r="EE30" s="620"/>
      <c r="EF30" s="620"/>
      <c r="EG30" s="620"/>
      <c r="EH30" s="620"/>
      <c r="EI30" s="620"/>
      <c r="EJ30" s="620"/>
      <c r="EK30" s="620"/>
      <c r="EL30" s="620"/>
      <c r="EM30" s="620"/>
      <c r="EN30" s="620"/>
      <c r="EO30" s="620"/>
      <c r="EP30" s="620"/>
      <c r="EQ30" s="620"/>
      <c r="ER30" s="620"/>
      <c r="ES30" s="620"/>
      <c r="ET30" s="620"/>
      <c r="EU30" s="620"/>
      <c r="EV30" s="620"/>
      <c r="EW30" s="620"/>
      <c r="EX30" s="620"/>
      <c r="EY30" s="620"/>
      <c r="EZ30" s="620"/>
      <c r="FA30" s="620"/>
      <c r="FB30" s="620"/>
      <c r="FC30" s="620"/>
      <c r="FD30" s="620"/>
      <c r="FE30" s="620"/>
      <c r="FF30" s="620"/>
      <c r="FG30" s="620"/>
      <c r="FH30" s="620"/>
      <c r="FI30" s="620"/>
      <c r="FJ30" s="620"/>
      <c r="FK30" s="620"/>
      <c r="FL30" s="620"/>
      <c r="FM30" s="620"/>
      <c r="FN30" s="620"/>
      <c r="FO30" s="620"/>
      <c r="FP30" s="620"/>
      <c r="FQ30" s="620"/>
      <c r="FR30" s="620"/>
      <c r="FS30" s="620"/>
      <c r="FT30" s="620"/>
      <c r="FU30" s="620"/>
      <c r="FV30" s="620"/>
      <c r="FW30" s="620"/>
      <c r="FX30" s="620"/>
      <c r="FY30" s="620"/>
      <c r="FZ30" s="620"/>
      <c r="GA30" s="620"/>
      <c r="GB30" s="620"/>
      <c r="GC30" s="620"/>
      <c r="GD30" s="620"/>
      <c r="GE30" s="620"/>
      <c r="GF30" s="620"/>
      <c r="GG30" s="620"/>
      <c r="GH30" s="620"/>
      <c r="GI30" s="620"/>
      <c r="GJ30" s="620"/>
      <c r="GK30" s="620"/>
      <c r="GL30" s="620"/>
      <c r="GM30" s="620"/>
      <c r="GN30" s="620"/>
      <c r="GO30" s="620"/>
      <c r="GP30" s="620"/>
      <c r="GQ30" s="620"/>
      <c r="GR30" s="620"/>
      <c r="GS30" s="620"/>
      <c r="GT30" s="620"/>
      <c r="GU30" s="620"/>
      <c r="GV30" s="620"/>
      <c r="GW30" s="620"/>
      <c r="GX30" s="620"/>
      <c r="GY30" s="620"/>
      <c r="GZ30" s="620"/>
      <c r="HA30" s="620"/>
      <c r="HB30" s="620"/>
      <c r="HC30" s="620"/>
      <c r="HD30" s="620"/>
      <c r="HE30" s="620"/>
      <c r="HF30" s="620"/>
      <c r="HG30" s="620"/>
      <c r="HH30" s="620"/>
      <c r="HI30" s="620"/>
      <c r="HJ30" s="620"/>
      <c r="HK30" s="620"/>
      <c r="HL30" s="620"/>
      <c r="HM30" s="620"/>
      <c r="HN30" s="620"/>
      <c r="HO30" s="620"/>
      <c r="HP30" s="620"/>
      <c r="HQ30" s="620"/>
      <c r="HR30" s="620"/>
      <c r="HS30" s="620"/>
      <c r="HT30" s="620"/>
      <c r="HU30" s="620"/>
      <c r="HV30" s="620"/>
      <c r="HW30" s="620"/>
      <c r="HX30" s="620"/>
      <c r="HY30" s="620"/>
      <c r="HZ30" s="620"/>
      <c r="IA30" s="620"/>
      <c r="IB30" s="620"/>
      <c r="IC30" s="620"/>
      <c r="ID30" s="620"/>
      <c r="IE30" s="620"/>
      <c r="IF30" s="620"/>
      <c r="IG30" s="620"/>
      <c r="IH30" s="620"/>
      <c r="II30" s="620"/>
      <c r="IJ30" s="620"/>
      <c r="IK30" s="620"/>
      <c r="IL30" s="620"/>
      <c r="IM30" s="620"/>
      <c r="IN30" s="620"/>
      <c r="IO30" s="620"/>
      <c r="IP30" s="620"/>
      <c r="IQ30" s="620"/>
      <c r="IR30" s="620"/>
      <c r="IS30" s="620"/>
      <c r="IT30" s="620"/>
      <c r="IU30" s="620"/>
      <c r="IV30" s="620"/>
      <c r="IW30" s="620"/>
      <c r="IX30" s="620"/>
      <c r="IY30" s="620"/>
      <c r="IZ30" s="620"/>
      <c r="JA30" s="620"/>
      <c r="JB30" s="620"/>
      <c r="JC30" s="620"/>
      <c r="JD30" s="620"/>
      <c r="JE30" s="620"/>
      <c r="JF30" s="620"/>
      <c r="JG30" s="620"/>
      <c r="JH30" s="620"/>
      <c r="JI30" s="620"/>
      <c r="JJ30" s="620"/>
      <c r="JK30" s="620"/>
      <c r="JL30" s="620"/>
      <c r="JM30" s="620"/>
      <c r="JN30" s="620"/>
      <c r="JO30" s="620"/>
      <c r="JP30" s="620"/>
      <c r="JQ30" s="620"/>
      <c r="JR30" s="620"/>
      <c r="JS30" s="620"/>
      <c r="JT30" s="620"/>
      <c r="JU30" s="620"/>
      <c r="JV30" s="620"/>
      <c r="JW30" s="620"/>
      <c r="JX30" s="620"/>
      <c r="JY30" s="620"/>
      <c r="JZ30" s="620"/>
      <c r="KA30" s="620"/>
      <c r="KB30" s="620"/>
      <c r="KC30" s="620"/>
      <c r="KD30" s="620"/>
      <c r="KE30" s="620"/>
      <c r="KF30" s="620"/>
      <c r="KG30" s="620"/>
      <c r="KH30" s="620"/>
      <c r="KI30" s="620"/>
      <c r="KJ30" s="620"/>
      <c r="KK30" s="620"/>
      <c r="KL30" s="620"/>
      <c r="KM30" s="620"/>
      <c r="KN30" s="620"/>
      <c r="KO30" s="620"/>
      <c r="KP30" s="620"/>
      <c r="KQ30" s="620"/>
      <c r="KR30" s="620"/>
      <c r="KS30" s="620"/>
      <c r="KT30" s="620"/>
      <c r="KU30" s="620"/>
      <c r="KV30" s="620"/>
      <c r="KW30" s="620"/>
      <c r="KX30" s="620"/>
      <c r="KY30" s="620"/>
      <c r="KZ30" s="620"/>
      <c r="LA30" s="620"/>
      <c r="LB30" s="620"/>
      <c r="LC30" s="620"/>
      <c r="LD30" s="620"/>
      <c r="LE30" s="620"/>
      <c r="LF30" s="620"/>
      <c r="LG30" s="620"/>
      <c r="LH30" s="620"/>
      <c r="LI30" s="620"/>
      <c r="LJ30" s="620"/>
      <c r="LK30" s="620"/>
      <c r="LL30" s="620"/>
      <c r="LM30" s="620"/>
      <c r="LN30" s="620"/>
      <c r="LO30" s="620"/>
      <c r="LP30" s="620"/>
      <c r="LQ30" s="620"/>
      <c r="LR30" s="620"/>
      <c r="LS30" s="620"/>
      <c r="LT30" s="620"/>
      <c r="LU30" s="620"/>
      <c r="LV30" s="620"/>
      <c r="LW30" s="620"/>
      <c r="LX30" s="620"/>
      <c r="LY30" s="620"/>
      <c r="LZ30" s="620"/>
      <c r="MA30" s="620"/>
      <c r="MB30" s="620"/>
      <c r="MC30" s="620"/>
      <c r="MD30" s="620"/>
      <c r="ME30" s="620"/>
      <c r="MF30" s="620"/>
      <c r="MG30" s="620"/>
      <c r="MH30" s="620"/>
      <c r="MI30" s="620"/>
      <c r="MJ30" s="620"/>
      <c r="MK30" s="620"/>
      <c r="ML30" s="620"/>
      <c r="MM30" s="620"/>
      <c r="MN30" s="620"/>
      <c r="MO30" s="620"/>
      <c r="MP30" s="620"/>
      <c r="MQ30" s="620"/>
      <c r="MR30" s="620"/>
      <c r="MS30" s="620"/>
      <c r="MT30" s="620"/>
      <c r="MU30" s="620"/>
      <c r="MV30" s="620"/>
      <c r="MW30" s="620"/>
      <c r="MX30" s="620"/>
      <c r="MY30" s="620"/>
      <c r="MZ30" s="620"/>
      <c r="NA30" s="620"/>
      <c r="NB30" s="620"/>
      <c r="NC30" s="620"/>
      <c r="ND30" s="620"/>
      <c r="NE30" s="620"/>
      <c r="NF30" s="620"/>
      <c r="NG30" s="620"/>
      <c r="NH30" s="620"/>
      <c r="NI30" s="620"/>
      <c r="NJ30" s="620"/>
      <c r="NK30" s="620"/>
      <c r="NL30" s="620"/>
      <c r="NM30" s="620"/>
      <c r="NN30" s="620"/>
      <c r="NO30" s="620"/>
      <c r="NP30" s="620"/>
      <c r="NQ30" s="620"/>
      <c r="NR30" s="620"/>
      <c r="NS30" s="620"/>
      <c r="NT30" s="620"/>
      <c r="NU30" s="620"/>
      <c r="NV30" s="620"/>
      <c r="NW30" s="620"/>
      <c r="NX30" s="620"/>
      <c r="NY30" s="620"/>
      <c r="NZ30" s="620"/>
      <c r="OA30" s="620"/>
      <c r="OB30" s="620"/>
      <c r="OC30" s="620"/>
      <c r="OD30" s="620"/>
      <c r="OE30" s="620"/>
      <c r="OF30" s="620"/>
      <c r="OG30" s="620"/>
      <c r="OH30" s="620"/>
      <c r="OI30" s="620"/>
      <c r="OJ30" s="620"/>
      <c r="OK30" s="620"/>
      <c r="OL30" s="620"/>
      <c r="OM30" s="620"/>
      <c r="ON30" s="620"/>
      <c r="OO30" s="620"/>
      <c r="OP30" s="620"/>
      <c r="OQ30" s="620"/>
      <c r="OR30" s="620"/>
      <c r="OS30" s="620"/>
      <c r="OT30" s="620"/>
      <c r="OU30" s="620"/>
      <c r="OV30" s="620"/>
      <c r="OW30" s="620"/>
      <c r="OX30" s="620"/>
      <c r="OY30" s="620"/>
      <c r="OZ30" s="620"/>
      <c r="PA30" s="620"/>
      <c r="PB30" s="620"/>
      <c r="PC30" s="620"/>
      <c r="PD30" s="620"/>
      <c r="PE30" s="620"/>
      <c r="PF30" s="620"/>
      <c r="PG30" s="620"/>
      <c r="PH30" s="620"/>
      <c r="PI30" s="620"/>
      <c r="PJ30" s="620"/>
      <c r="PK30" s="620"/>
      <c r="PL30" s="620"/>
      <c r="PM30" s="620"/>
      <c r="PN30" s="620"/>
      <c r="PO30" s="620"/>
      <c r="PP30" s="620"/>
      <c r="PQ30" s="620"/>
      <c r="PR30" s="620"/>
      <c r="PS30" s="620"/>
      <c r="PT30" s="620"/>
      <c r="PU30" s="620"/>
      <c r="PV30" s="620"/>
      <c r="PW30" s="620"/>
      <c r="PX30" s="620"/>
      <c r="PY30" s="620"/>
      <c r="PZ30" s="620"/>
      <c r="QA30" s="620"/>
      <c r="QB30" s="620"/>
      <c r="QC30" s="620"/>
      <c r="QD30" s="620"/>
      <c r="QE30" s="620"/>
      <c r="QF30" s="620"/>
      <c r="QG30" s="620"/>
      <c r="QH30" s="620"/>
      <c r="QI30" s="620"/>
      <c r="QJ30" s="620"/>
      <c r="QK30" s="620"/>
      <c r="QL30" s="620"/>
      <c r="QM30" s="620"/>
      <c r="QN30" s="620"/>
      <c r="QO30" s="620"/>
      <c r="QP30" s="620"/>
      <c r="QQ30" s="620"/>
      <c r="QR30" s="620"/>
      <c r="QS30" s="620"/>
      <c r="QT30" s="620"/>
      <c r="QU30" s="620"/>
      <c r="QV30" s="620"/>
      <c r="QW30" s="620"/>
      <c r="QX30" s="620"/>
      <c r="QY30" s="620"/>
      <c r="QZ30" s="620"/>
      <c r="RA30" s="620"/>
      <c r="RB30" s="620"/>
      <c r="RC30" s="620"/>
      <c r="RD30" s="620"/>
      <c r="RE30" s="620"/>
      <c r="RF30" s="620"/>
      <c r="RG30" s="620"/>
      <c r="RH30" s="620"/>
      <c r="RI30" s="620"/>
      <c r="RJ30" s="620"/>
      <c r="RK30" s="620"/>
      <c r="RL30" s="620"/>
      <c r="RM30" s="620"/>
      <c r="RN30" s="620"/>
      <c r="RO30" s="620"/>
      <c r="RP30" s="620"/>
      <c r="RQ30" s="620"/>
      <c r="RR30" s="620"/>
      <c r="RS30" s="620"/>
      <c r="RT30" s="620"/>
      <c r="RU30" s="620"/>
      <c r="RV30" s="620"/>
      <c r="RW30" s="620"/>
      <c r="RX30" s="620"/>
      <c r="RY30" s="620"/>
      <c r="RZ30" s="620"/>
      <c r="SA30" s="620"/>
      <c r="SB30" s="620"/>
      <c r="SC30" s="620"/>
      <c r="SD30" s="620"/>
      <c r="SE30" s="620"/>
      <c r="SF30" s="620"/>
      <c r="SG30" s="620"/>
      <c r="SH30" s="620"/>
      <c r="SI30" s="620"/>
      <c r="SJ30" s="620"/>
      <c r="SK30" s="620"/>
      <c r="SL30" s="620"/>
      <c r="SM30" s="620"/>
      <c r="SN30" s="620"/>
      <c r="SO30" s="620"/>
      <c r="SP30" s="620"/>
      <c r="SQ30" s="620"/>
      <c r="SR30" s="620"/>
      <c r="SS30" s="620"/>
      <c r="ST30" s="620"/>
      <c r="SU30" s="620"/>
      <c r="SV30" s="620"/>
      <c r="SW30" s="620"/>
      <c r="SX30" s="620"/>
      <c r="SY30" s="620"/>
      <c r="SZ30" s="620"/>
      <c r="TA30" s="620"/>
      <c r="TB30" s="620"/>
      <c r="TC30" s="620"/>
      <c r="TD30" s="620"/>
      <c r="TE30" s="620"/>
      <c r="TF30" s="620"/>
      <c r="TG30" s="620"/>
      <c r="TH30" s="620"/>
      <c r="TI30" s="620"/>
      <c r="TJ30" s="620"/>
      <c r="TK30" s="620"/>
      <c r="TL30" s="620"/>
      <c r="TM30" s="620"/>
      <c r="TN30" s="620"/>
      <c r="TO30" s="620"/>
      <c r="TP30" s="620"/>
      <c r="TQ30" s="620"/>
      <c r="TR30" s="620"/>
      <c r="TS30" s="620"/>
      <c r="TT30" s="620"/>
      <c r="TU30" s="620"/>
      <c r="TV30" s="620"/>
      <c r="TW30" s="620"/>
      <c r="TX30" s="620"/>
      <c r="TY30" s="620"/>
      <c r="TZ30" s="620"/>
      <c r="UA30" s="620"/>
      <c r="UB30" s="620"/>
      <c r="UC30" s="620"/>
      <c r="UD30" s="620"/>
      <c r="UE30" s="620"/>
      <c r="UF30" s="620"/>
      <c r="UG30" s="620"/>
      <c r="UH30" s="620"/>
      <c r="UI30" s="620"/>
      <c r="UJ30" s="620"/>
      <c r="UK30" s="620"/>
      <c r="UL30" s="620"/>
      <c r="UM30" s="620"/>
      <c r="UN30" s="620"/>
      <c r="UO30" s="620"/>
      <c r="UP30" s="620"/>
      <c r="UQ30" s="620"/>
      <c r="UR30" s="620"/>
      <c r="US30" s="620"/>
      <c r="UT30" s="620"/>
      <c r="UU30" s="620"/>
      <c r="UV30" s="620"/>
      <c r="UW30" s="620"/>
      <c r="UX30" s="620"/>
      <c r="UY30" s="620"/>
      <c r="UZ30" s="620"/>
      <c r="VA30" s="620"/>
      <c r="VB30" s="620"/>
      <c r="VC30" s="620"/>
      <c r="VD30" s="620"/>
      <c r="VE30" s="620"/>
      <c r="VF30" s="620"/>
      <c r="VG30" s="620"/>
      <c r="VH30" s="620"/>
      <c r="VI30" s="620"/>
      <c r="VJ30" s="620"/>
      <c r="VK30" s="620"/>
      <c r="VL30" s="620"/>
      <c r="VM30" s="620"/>
      <c r="VN30" s="620"/>
      <c r="VO30" s="620"/>
      <c r="VP30" s="620"/>
      <c r="VQ30" s="620"/>
      <c r="VR30" s="620"/>
      <c r="VS30" s="620"/>
      <c r="VT30" s="620"/>
      <c r="VU30" s="620"/>
      <c r="VV30" s="620"/>
      <c r="VW30" s="620"/>
      <c r="VX30" s="620"/>
      <c r="VY30" s="620"/>
      <c r="VZ30" s="620"/>
      <c r="WA30" s="620"/>
      <c r="WB30" s="620"/>
      <c r="WC30" s="620"/>
      <c r="WD30" s="620"/>
      <c r="WE30" s="620"/>
      <c r="WF30" s="620"/>
      <c r="WG30" s="620"/>
      <c r="WH30" s="620"/>
      <c r="WI30" s="620"/>
      <c r="WJ30" s="620"/>
      <c r="WK30" s="620"/>
      <c r="WL30" s="620"/>
      <c r="WM30" s="620"/>
      <c r="WN30" s="620"/>
      <c r="WO30" s="620"/>
      <c r="WP30" s="620"/>
      <c r="WQ30" s="620"/>
      <c r="WR30" s="620"/>
      <c r="WS30" s="620"/>
      <c r="WT30" s="620"/>
      <c r="WU30" s="620"/>
      <c r="WV30" s="620"/>
      <c r="WW30" s="620"/>
      <c r="WX30" s="620"/>
      <c r="WY30" s="620"/>
      <c r="WZ30" s="620"/>
      <c r="XA30" s="620"/>
      <c r="XB30" s="620"/>
      <c r="XC30" s="620"/>
      <c r="XD30" s="620"/>
      <c r="XE30" s="620"/>
      <c r="XF30" s="620"/>
      <c r="XG30" s="620"/>
      <c r="XH30" s="620"/>
      <c r="XI30" s="620"/>
      <c r="XJ30" s="620"/>
      <c r="XK30" s="620"/>
      <c r="XL30" s="620"/>
      <c r="XM30" s="620"/>
      <c r="XN30" s="620"/>
      <c r="XO30" s="620"/>
      <c r="XP30" s="620"/>
      <c r="XQ30" s="620"/>
      <c r="XR30" s="620"/>
      <c r="XS30" s="620"/>
      <c r="XT30" s="620"/>
      <c r="XU30" s="620"/>
      <c r="XV30" s="620"/>
      <c r="XW30" s="620"/>
      <c r="XX30" s="620"/>
      <c r="XY30" s="620"/>
      <c r="XZ30" s="620"/>
      <c r="YA30" s="620"/>
      <c r="YB30" s="620"/>
      <c r="YC30" s="620"/>
      <c r="YD30" s="620"/>
      <c r="YE30" s="620"/>
      <c r="YF30" s="620"/>
      <c r="YG30" s="620"/>
      <c r="YH30" s="620"/>
      <c r="YI30" s="620"/>
      <c r="YJ30" s="620"/>
      <c r="YK30" s="620"/>
      <c r="YL30" s="620"/>
      <c r="YM30" s="620"/>
      <c r="YN30" s="620"/>
      <c r="YO30" s="620"/>
      <c r="YP30" s="620"/>
      <c r="YQ30" s="620"/>
      <c r="YR30" s="620"/>
      <c r="YS30" s="620"/>
      <c r="YT30" s="620"/>
      <c r="YU30" s="620"/>
      <c r="YV30" s="620"/>
      <c r="YW30" s="620"/>
      <c r="YX30" s="620"/>
      <c r="YY30" s="620"/>
      <c r="YZ30" s="620"/>
      <c r="ZA30" s="620"/>
      <c r="ZB30" s="620"/>
      <c r="ZC30" s="620"/>
      <c r="ZD30" s="620"/>
      <c r="ZE30" s="620"/>
      <c r="ZF30" s="620"/>
      <c r="ZG30" s="620"/>
      <c r="ZH30" s="620"/>
      <c r="ZI30" s="620"/>
      <c r="ZJ30" s="620"/>
      <c r="ZK30" s="620"/>
      <c r="ZL30" s="620"/>
      <c r="ZM30" s="620"/>
      <c r="ZN30" s="620"/>
      <c r="ZO30" s="620"/>
      <c r="ZP30" s="620"/>
      <c r="ZQ30" s="620"/>
      <c r="ZR30" s="620"/>
      <c r="ZS30" s="620"/>
      <c r="ZT30" s="620"/>
      <c r="ZU30" s="620"/>
      <c r="ZV30" s="620"/>
      <c r="ZW30" s="620"/>
      <c r="ZX30" s="620"/>
      <c r="ZY30" s="620"/>
      <c r="ZZ30" s="620"/>
      <c r="AAA30" s="620"/>
      <c r="AAB30" s="620"/>
      <c r="AAC30" s="620"/>
      <c r="AAD30" s="620"/>
      <c r="AAE30" s="620"/>
      <c r="AAF30" s="620"/>
      <c r="AAG30" s="620"/>
      <c r="AAH30" s="620"/>
      <c r="AAI30" s="620"/>
      <c r="AAJ30" s="620"/>
      <c r="AAK30" s="620"/>
      <c r="AAL30" s="620"/>
      <c r="AAM30" s="620"/>
      <c r="AAN30" s="620"/>
      <c r="AAO30" s="620"/>
      <c r="AAP30" s="620"/>
      <c r="AAQ30" s="620"/>
      <c r="AAR30" s="620"/>
      <c r="AAS30" s="620"/>
      <c r="AAT30" s="620"/>
      <c r="AAU30" s="620"/>
      <c r="AAV30" s="620"/>
      <c r="AAW30" s="620"/>
      <c r="AAX30" s="620"/>
      <c r="AAY30" s="620"/>
      <c r="AAZ30" s="620"/>
      <c r="ABA30" s="620"/>
      <c r="ABB30" s="620"/>
      <c r="ABC30" s="620"/>
      <c r="ABD30" s="620"/>
      <c r="ABE30" s="620"/>
      <c r="ABF30" s="620"/>
      <c r="ABG30" s="620"/>
      <c r="ABH30" s="620"/>
      <c r="ABI30" s="620"/>
      <c r="ABJ30" s="620"/>
      <c r="ABK30" s="620"/>
      <c r="ABL30" s="620"/>
      <c r="ABM30" s="620"/>
      <c r="ABN30" s="620"/>
      <c r="ABO30" s="620"/>
      <c r="ABP30" s="620"/>
      <c r="ABQ30" s="620"/>
      <c r="ABR30" s="620"/>
      <c r="ABS30" s="620"/>
      <c r="ABT30" s="620"/>
      <c r="ABU30" s="620"/>
      <c r="ABV30" s="620"/>
      <c r="ABW30" s="620"/>
      <c r="ABX30" s="620"/>
      <c r="ABY30" s="620"/>
      <c r="ABZ30" s="620"/>
      <c r="ACA30" s="620"/>
      <c r="ACB30" s="620"/>
      <c r="ACC30" s="620"/>
      <c r="ACD30" s="620"/>
      <c r="ACE30" s="620"/>
      <c r="ACF30" s="620"/>
      <c r="ACG30" s="620"/>
      <c r="ACH30" s="620"/>
      <c r="ACI30" s="620"/>
      <c r="ACJ30" s="620"/>
      <c r="ACK30" s="620"/>
      <c r="ACL30" s="620"/>
      <c r="ACM30" s="620"/>
      <c r="ACN30" s="620"/>
      <c r="ACO30" s="620"/>
      <c r="ACP30" s="620"/>
      <c r="ACQ30" s="620"/>
      <c r="ACR30" s="620"/>
      <c r="ACS30" s="620"/>
      <c r="ACT30" s="620"/>
      <c r="ACU30" s="620"/>
      <c r="ACV30" s="620"/>
      <c r="ACW30" s="620"/>
      <c r="ACX30" s="620"/>
      <c r="ACY30" s="620"/>
      <c r="ACZ30" s="620"/>
      <c r="ADA30" s="620"/>
      <c r="ADB30" s="620"/>
      <c r="ADC30" s="620"/>
      <c r="ADD30" s="620"/>
      <c r="ADE30" s="620"/>
      <c r="ADF30" s="620"/>
      <c r="ADG30" s="620"/>
      <c r="ADH30" s="620"/>
      <c r="ADI30" s="620"/>
      <c r="ADJ30" s="620"/>
      <c r="ADK30" s="620"/>
      <c r="ADL30" s="620"/>
      <c r="ADM30" s="620"/>
      <c r="ADN30" s="620"/>
      <c r="ADO30" s="620"/>
      <c r="ADP30" s="620"/>
      <c r="ADQ30" s="620"/>
      <c r="ADR30" s="620"/>
      <c r="ADS30" s="620"/>
      <c r="ADT30" s="620"/>
      <c r="ADU30" s="620"/>
      <c r="ADV30" s="620"/>
      <c r="ADW30" s="620"/>
      <c r="ADX30" s="620"/>
      <c r="ADY30" s="620"/>
      <c r="ADZ30" s="620"/>
      <c r="AEA30" s="620"/>
      <c r="AEB30" s="620"/>
      <c r="AEC30" s="620"/>
      <c r="AED30" s="620"/>
      <c r="AEE30" s="620"/>
      <c r="AEF30" s="620"/>
      <c r="AEG30" s="620"/>
      <c r="AEH30" s="620"/>
      <c r="AEI30" s="620"/>
      <c r="AEJ30" s="620"/>
      <c r="AEK30" s="620"/>
      <c r="AEL30" s="620"/>
      <c r="AEM30" s="620"/>
      <c r="AEN30" s="620"/>
      <c r="AEO30" s="620"/>
      <c r="AEP30" s="620"/>
      <c r="AEQ30" s="620"/>
      <c r="AER30" s="620"/>
      <c r="AES30" s="620"/>
      <c r="AET30" s="620"/>
      <c r="AEU30" s="620"/>
      <c r="AEV30" s="620"/>
      <c r="AEW30" s="620"/>
      <c r="AEX30" s="620"/>
      <c r="AEY30" s="620"/>
      <c r="AEZ30" s="620"/>
      <c r="AFA30" s="620"/>
      <c r="AFB30" s="620"/>
      <c r="AFC30" s="620"/>
      <c r="AFD30" s="620"/>
      <c r="AFE30" s="620"/>
      <c r="AFF30" s="620"/>
      <c r="AFG30" s="620"/>
      <c r="AFH30" s="620"/>
      <c r="AFI30" s="620"/>
      <c r="AFJ30" s="620"/>
      <c r="AFK30" s="620"/>
      <c r="AFL30" s="620"/>
      <c r="AFM30" s="620"/>
      <c r="AFN30" s="620"/>
      <c r="AFO30" s="620"/>
      <c r="AFP30" s="620"/>
      <c r="AFQ30" s="620"/>
      <c r="AFR30" s="620"/>
      <c r="AFS30" s="620"/>
      <c r="AFT30" s="620"/>
      <c r="AFU30" s="620"/>
      <c r="AFV30" s="620"/>
      <c r="AFW30" s="620"/>
      <c r="AFX30" s="620"/>
      <c r="AFY30" s="620"/>
      <c r="AFZ30" s="620"/>
      <c r="AGA30" s="620"/>
      <c r="AGB30" s="620"/>
      <c r="AGC30" s="620"/>
      <c r="AGD30" s="620"/>
      <c r="AGE30" s="620"/>
      <c r="AGF30" s="620"/>
      <c r="AGG30" s="620"/>
      <c r="AGH30" s="620"/>
      <c r="AGI30" s="620"/>
      <c r="AGJ30" s="620"/>
      <c r="AGK30" s="620"/>
      <c r="AGL30" s="620"/>
      <c r="AGM30" s="620"/>
      <c r="AGN30" s="620"/>
      <c r="AGO30" s="620"/>
      <c r="AGP30" s="620"/>
      <c r="AGQ30" s="620"/>
      <c r="AGR30" s="620"/>
      <c r="AGS30" s="620"/>
      <c r="AGT30" s="620"/>
      <c r="AGU30" s="620"/>
      <c r="AGV30" s="620"/>
      <c r="AGW30" s="620"/>
      <c r="AGX30" s="620"/>
      <c r="AGY30" s="620"/>
      <c r="AGZ30" s="620"/>
      <c r="AHA30" s="620"/>
      <c r="AHB30" s="620"/>
      <c r="AHC30" s="620"/>
      <c r="AHD30" s="620"/>
      <c r="AHE30" s="620"/>
      <c r="AHF30" s="620"/>
      <c r="AHG30" s="620"/>
      <c r="AHH30" s="620"/>
      <c r="AHI30" s="620"/>
      <c r="AHJ30" s="620"/>
      <c r="AHK30" s="620"/>
      <c r="AHL30" s="620"/>
      <c r="AHM30" s="620"/>
      <c r="AHN30" s="620"/>
      <c r="AHO30" s="620"/>
      <c r="AHP30" s="620"/>
      <c r="AHQ30" s="620"/>
      <c r="AHR30" s="620"/>
      <c r="AHS30" s="620"/>
      <c r="AHT30" s="620"/>
      <c r="AHU30" s="620"/>
      <c r="AHV30" s="620"/>
      <c r="AHW30" s="620"/>
      <c r="AHX30" s="620"/>
      <c r="AHY30" s="620"/>
      <c r="AHZ30" s="620"/>
      <c r="AIA30" s="620"/>
      <c r="AIB30" s="620"/>
      <c r="AIC30" s="620"/>
      <c r="AID30" s="620"/>
      <c r="AIE30" s="620"/>
      <c r="AIF30" s="620"/>
      <c r="AIG30" s="620"/>
      <c r="AIH30" s="620"/>
      <c r="AII30" s="620"/>
      <c r="AIJ30" s="620"/>
      <c r="AIK30" s="620"/>
      <c r="AIL30" s="620"/>
      <c r="AIM30" s="620"/>
      <c r="AIN30" s="620"/>
      <c r="AIO30" s="620"/>
      <c r="AIP30" s="620"/>
      <c r="AIQ30" s="620"/>
      <c r="AIR30" s="620"/>
      <c r="AIS30" s="620"/>
      <c r="AIT30" s="620"/>
      <c r="AIU30" s="620"/>
      <c r="AIV30" s="620"/>
      <c r="AIW30" s="620"/>
      <c r="AIX30" s="620"/>
      <c r="AIY30" s="620"/>
      <c r="AIZ30" s="620"/>
      <c r="AJA30" s="620"/>
      <c r="AJB30" s="620"/>
      <c r="AJC30" s="620"/>
      <c r="AJD30" s="620"/>
      <c r="AJE30" s="620"/>
      <c r="AJF30" s="620"/>
      <c r="AJG30" s="620"/>
      <c r="AJH30" s="620"/>
      <c r="AJI30" s="620"/>
      <c r="AJJ30" s="620"/>
      <c r="AJK30" s="620"/>
      <c r="AJL30" s="620"/>
      <c r="AJM30" s="620"/>
      <c r="AJN30" s="620"/>
      <c r="AJO30" s="620"/>
      <c r="AJP30" s="620"/>
      <c r="AJQ30" s="620"/>
      <c r="AJR30" s="620"/>
      <c r="AJS30" s="620"/>
      <c r="AJT30" s="620"/>
      <c r="AJU30" s="620"/>
      <c r="AJV30" s="620"/>
      <c r="AJW30" s="620"/>
      <c r="AJX30" s="620"/>
      <c r="AJY30" s="620"/>
      <c r="AJZ30" s="620"/>
      <c r="AKA30" s="620"/>
      <c r="AKB30" s="620"/>
      <c r="AKC30" s="620"/>
      <c r="AKD30" s="620"/>
      <c r="AKE30" s="620"/>
      <c r="AKF30" s="620"/>
      <c r="AKG30" s="620"/>
      <c r="AKH30" s="620"/>
      <c r="AKI30" s="620"/>
      <c r="AKJ30" s="620"/>
      <c r="AKK30" s="620"/>
      <c r="AKL30" s="620"/>
      <c r="AKM30" s="620"/>
      <c r="AKN30" s="620"/>
      <c r="AKO30" s="620"/>
      <c r="AKP30" s="620"/>
      <c r="AKQ30" s="620"/>
      <c r="AKR30" s="620"/>
      <c r="AKS30" s="620"/>
      <c r="AKT30" s="620"/>
      <c r="AKU30" s="620"/>
      <c r="AKV30" s="620"/>
      <c r="AKW30" s="620"/>
      <c r="AKX30" s="620"/>
      <c r="AKY30" s="620"/>
      <c r="AKZ30" s="620"/>
      <c r="ALA30" s="620"/>
      <c r="ALB30" s="620"/>
      <c r="ALC30" s="620"/>
      <c r="ALD30" s="620"/>
      <c r="ALE30" s="620"/>
      <c r="ALF30" s="620"/>
      <c r="ALG30" s="620"/>
      <c r="ALH30" s="620"/>
      <c r="ALI30" s="620"/>
      <c r="ALJ30" s="620"/>
      <c r="ALK30" s="620"/>
      <c r="ALL30" s="620"/>
      <c r="ALM30" s="620"/>
      <c r="ALN30" s="620"/>
      <c r="ALO30" s="620"/>
      <c r="ALP30" s="620"/>
      <c r="ALQ30" s="620"/>
      <c r="ALR30" s="620"/>
      <c r="ALS30" s="620"/>
      <c r="ALT30" s="620"/>
      <c r="ALU30" s="620"/>
      <c r="ALV30" s="620"/>
      <c r="ALW30" s="620"/>
      <c r="ALX30" s="620"/>
      <c r="ALY30" s="620"/>
      <c r="ALZ30" s="620"/>
      <c r="AMA30" s="620"/>
      <c r="AMB30" s="620"/>
      <c r="AMC30" s="620"/>
      <c r="AMD30" s="620"/>
      <c r="AME30" s="620"/>
      <c r="AMF30" s="620"/>
      <c r="AMG30" s="620"/>
      <c r="AMH30" s="620"/>
      <c r="AMI30" s="620"/>
      <c r="AMJ30" s="620"/>
      <c r="AMK30" s="620"/>
      <c r="AML30" s="620"/>
      <c r="AMM30" s="620"/>
      <c r="AMN30" s="620"/>
      <c r="AMO30" s="620"/>
      <c r="AMP30" s="620"/>
      <c r="AMQ30" s="620"/>
      <c r="AMR30" s="620"/>
      <c r="AMS30" s="620"/>
      <c r="AMT30" s="620"/>
      <c r="AMU30" s="620"/>
      <c r="AMV30" s="620"/>
      <c r="AMW30" s="620"/>
      <c r="AMX30" s="620"/>
      <c r="AMY30" s="620"/>
      <c r="AMZ30" s="620"/>
      <c r="ANA30" s="620"/>
      <c r="ANB30" s="620"/>
      <c r="ANC30" s="620"/>
      <c r="AND30" s="620"/>
      <c r="ANE30" s="620"/>
      <c r="ANF30" s="620"/>
      <c r="ANG30" s="620"/>
      <c r="ANH30" s="620"/>
      <c r="ANI30" s="620"/>
      <c r="ANJ30" s="620"/>
      <c r="ANK30" s="620"/>
      <c r="ANL30" s="620"/>
      <c r="ANM30" s="620"/>
      <c r="ANN30" s="620"/>
      <c r="ANO30" s="620"/>
      <c r="ANP30" s="620"/>
      <c r="ANQ30" s="620"/>
      <c r="ANR30" s="620"/>
      <c r="ANS30" s="620"/>
      <c r="ANT30" s="620"/>
      <c r="ANU30" s="620"/>
      <c r="ANV30" s="620"/>
      <c r="ANW30" s="620"/>
      <c r="ANX30" s="620"/>
      <c r="ANY30" s="620"/>
      <c r="ANZ30" s="620"/>
      <c r="AOA30" s="620"/>
      <c r="AOB30" s="620"/>
      <c r="AOC30" s="620"/>
      <c r="AOD30" s="620"/>
      <c r="AOE30" s="620"/>
      <c r="AOF30" s="620"/>
      <c r="AOG30" s="620"/>
      <c r="AOH30" s="620"/>
      <c r="AOI30" s="620"/>
      <c r="AOJ30" s="620"/>
      <c r="AOK30" s="620"/>
      <c r="AOL30" s="620"/>
      <c r="AOM30" s="620"/>
      <c r="AON30" s="620"/>
      <c r="AOO30" s="620"/>
      <c r="AOP30" s="620"/>
      <c r="AOQ30" s="620"/>
      <c r="AOR30" s="620"/>
      <c r="AOS30" s="620"/>
      <c r="AOT30" s="620"/>
      <c r="AOU30" s="620"/>
      <c r="AOV30" s="620"/>
      <c r="AOW30" s="620"/>
      <c r="AOX30" s="620"/>
      <c r="AOY30" s="620"/>
      <c r="AOZ30" s="620"/>
      <c r="APA30" s="620"/>
      <c r="APB30" s="620"/>
      <c r="APC30" s="620"/>
      <c r="APD30" s="620"/>
      <c r="APE30" s="620"/>
      <c r="APF30" s="620"/>
      <c r="APG30" s="620"/>
      <c r="APH30" s="620"/>
      <c r="API30" s="620"/>
      <c r="APJ30" s="620"/>
      <c r="APK30" s="620"/>
      <c r="APL30" s="620"/>
      <c r="APM30" s="620"/>
      <c r="APN30" s="620"/>
      <c r="APO30" s="620"/>
      <c r="APP30" s="620"/>
      <c r="APQ30" s="620"/>
      <c r="APR30" s="620"/>
      <c r="APS30" s="620"/>
      <c r="APT30" s="620"/>
      <c r="APU30" s="620"/>
      <c r="APV30" s="620"/>
      <c r="APW30" s="620"/>
      <c r="APX30" s="620"/>
      <c r="APY30" s="620"/>
      <c r="APZ30" s="620"/>
      <c r="AQA30" s="620"/>
      <c r="AQB30" s="620"/>
      <c r="AQC30" s="620"/>
      <c r="AQD30" s="620"/>
      <c r="AQE30" s="620"/>
      <c r="AQF30" s="620"/>
      <c r="AQG30" s="620"/>
      <c r="AQH30" s="620"/>
      <c r="AQI30" s="620"/>
      <c r="AQJ30" s="620"/>
      <c r="AQK30" s="620"/>
      <c r="AQL30" s="620"/>
      <c r="AQM30" s="620"/>
      <c r="AQN30" s="620"/>
      <c r="AQO30" s="620"/>
      <c r="AQP30" s="620"/>
      <c r="AQQ30" s="620"/>
      <c r="AQR30" s="620"/>
      <c r="AQS30" s="620"/>
      <c r="AQT30" s="620"/>
      <c r="AQU30" s="620"/>
      <c r="AQV30" s="620"/>
      <c r="AQW30" s="620"/>
      <c r="AQX30" s="620"/>
      <c r="AQY30" s="620"/>
      <c r="AQZ30" s="620"/>
      <c r="ARA30" s="620"/>
      <c r="ARB30" s="620"/>
      <c r="ARC30" s="620"/>
      <c r="ARD30" s="620"/>
      <c r="ARE30" s="620"/>
      <c r="ARF30" s="620"/>
      <c r="ARG30" s="620"/>
      <c r="ARH30" s="620"/>
      <c r="ARI30" s="620"/>
      <c r="ARJ30" s="620"/>
      <c r="ARK30" s="620"/>
      <c r="ARL30" s="620"/>
      <c r="ARM30" s="620"/>
      <c r="ARN30" s="620"/>
      <c r="ARO30" s="620"/>
      <c r="ARP30" s="620"/>
      <c r="ARQ30" s="620"/>
      <c r="ARR30" s="620"/>
      <c r="ARS30" s="620"/>
      <c r="ART30" s="620"/>
      <c r="ARU30" s="620"/>
      <c r="ARV30" s="620"/>
      <c r="ARW30" s="620"/>
      <c r="ARX30" s="620"/>
      <c r="ARY30" s="620"/>
      <c r="ARZ30" s="620"/>
      <c r="ASA30" s="620"/>
      <c r="ASB30" s="620"/>
      <c r="ASC30" s="620"/>
      <c r="ASD30" s="620"/>
      <c r="ASE30" s="620"/>
      <c r="ASF30" s="620"/>
      <c r="ASG30" s="620"/>
      <c r="ASH30" s="620"/>
      <c r="ASI30" s="620"/>
      <c r="ASJ30" s="620"/>
      <c r="ASK30" s="620"/>
      <c r="ASL30" s="620"/>
      <c r="ASM30" s="620"/>
      <c r="ASN30" s="620"/>
      <c r="ASO30" s="620"/>
      <c r="ASP30" s="620"/>
      <c r="ASQ30" s="620"/>
      <c r="ASR30" s="620"/>
      <c r="ASS30" s="620"/>
      <c r="AST30" s="620"/>
      <c r="ASU30" s="620"/>
      <c r="ASV30" s="620"/>
      <c r="ASW30" s="620"/>
      <c r="ASX30" s="620"/>
      <c r="ASY30" s="620"/>
      <c r="ASZ30" s="620"/>
      <c r="ATA30" s="620"/>
      <c r="ATB30" s="620"/>
      <c r="ATC30" s="620"/>
      <c r="ATD30" s="620"/>
      <c r="ATE30" s="620"/>
      <c r="ATF30" s="620"/>
      <c r="ATG30" s="620"/>
      <c r="ATH30" s="620"/>
      <c r="ATI30" s="620"/>
      <c r="ATJ30" s="620"/>
      <c r="ATK30" s="620"/>
      <c r="ATL30" s="620"/>
      <c r="ATM30" s="620"/>
      <c r="ATN30" s="620"/>
      <c r="ATO30" s="620"/>
      <c r="ATP30" s="620"/>
      <c r="ATQ30" s="620"/>
      <c r="ATR30" s="620"/>
      <c r="ATS30" s="620"/>
      <c r="ATT30" s="620"/>
      <c r="ATU30" s="620"/>
      <c r="ATV30" s="620"/>
      <c r="ATW30" s="620"/>
      <c r="ATX30" s="620"/>
      <c r="ATY30" s="620"/>
      <c r="ATZ30" s="620"/>
      <c r="AUA30" s="620"/>
      <c r="AUB30" s="620"/>
      <c r="AUC30" s="620"/>
      <c r="AUD30" s="620"/>
      <c r="AUE30" s="620"/>
      <c r="AUF30" s="620"/>
      <c r="AUG30" s="620"/>
      <c r="AUH30" s="620"/>
      <c r="AUI30" s="620"/>
      <c r="AUJ30" s="620"/>
      <c r="AUK30" s="620"/>
      <c r="AUL30" s="620"/>
      <c r="AUM30" s="620"/>
      <c r="AUN30" s="620"/>
      <c r="AUO30" s="620"/>
      <c r="AUP30" s="620"/>
      <c r="AUQ30" s="620"/>
      <c r="AUR30" s="620"/>
      <c r="AUS30" s="620"/>
      <c r="AUT30" s="620"/>
      <c r="AUU30" s="620"/>
      <c r="AUV30" s="620"/>
      <c r="AUW30" s="620"/>
      <c r="AUX30" s="620"/>
      <c r="AUY30" s="620"/>
      <c r="AUZ30" s="620"/>
      <c r="AVA30" s="620"/>
      <c r="AVB30" s="620"/>
      <c r="AVC30" s="620"/>
      <c r="AVD30" s="620"/>
      <c r="AVE30" s="620"/>
      <c r="AVF30" s="620"/>
      <c r="AVG30" s="620"/>
      <c r="AVH30" s="620"/>
      <c r="AVI30" s="620"/>
      <c r="AVJ30" s="620"/>
      <c r="AVK30" s="620"/>
      <c r="AVL30" s="620"/>
      <c r="AVM30" s="620"/>
      <c r="AVN30" s="620"/>
      <c r="AVO30" s="620"/>
      <c r="AVP30" s="620"/>
      <c r="AVQ30" s="620"/>
      <c r="AVR30" s="620"/>
      <c r="AVS30" s="620"/>
      <c r="AVT30" s="620"/>
      <c r="AVU30" s="620"/>
      <c r="AVV30" s="620"/>
      <c r="AVW30" s="620"/>
      <c r="AVX30" s="620"/>
      <c r="AVY30" s="620"/>
      <c r="AVZ30" s="620"/>
      <c r="AWA30" s="620"/>
      <c r="AWB30" s="620"/>
      <c r="AWC30" s="620"/>
      <c r="AWD30" s="620"/>
      <c r="AWE30" s="620"/>
      <c r="AWF30" s="620"/>
      <c r="AWG30" s="620"/>
      <c r="AWH30" s="620"/>
      <c r="AWI30" s="620"/>
      <c r="AWJ30" s="620"/>
      <c r="AWK30" s="620"/>
      <c r="AWL30" s="620"/>
      <c r="AWM30" s="620"/>
      <c r="AWN30" s="620"/>
      <c r="AWO30" s="620"/>
      <c r="AWP30" s="620"/>
      <c r="AWQ30" s="620"/>
      <c r="AWR30" s="620"/>
      <c r="AWS30" s="620"/>
      <c r="AWT30" s="620"/>
      <c r="AWU30" s="620"/>
      <c r="AWV30" s="620"/>
      <c r="AWW30" s="620"/>
      <c r="AWX30" s="620"/>
      <c r="AWY30" s="620"/>
      <c r="AWZ30" s="620"/>
      <c r="AXA30" s="620"/>
      <c r="AXB30" s="620"/>
      <c r="AXC30" s="620"/>
      <c r="AXD30" s="620"/>
      <c r="AXE30" s="620"/>
      <c r="AXF30" s="620"/>
      <c r="AXG30" s="620"/>
      <c r="AXH30" s="620"/>
      <c r="AXI30" s="620"/>
      <c r="AXJ30" s="620"/>
      <c r="AXK30" s="620"/>
      <c r="AXL30" s="620"/>
      <c r="AXM30" s="620"/>
      <c r="AXN30" s="620"/>
      <c r="AXO30" s="620"/>
      <c r="AXP30" s="620"/>
      <c r="AXQ30" s="620"/>
      <c r="AXR30" s="620"/>
      <c r="AXS30" s="620"/>
      <c r="AXT30" s="620"/>
      <c r="AXU30" s="620"/>
      <c r="AXV30" s="620"/>
      <c r="AXW30" s="620"/>
      <c r="AXX30" s="620"/>
      <c r="AXY30" s="620"/>
      <c r="AXZ30" s="620"/>
      <c r="AYA30" s="620"/>
      <c r="AYB30" s="620"/>
      <c r="AYC30" s="620"/>
      <c r="AYD30" s="620"/>
      <c r="AYE30" s="620"/>
      <c r="AYF30" s="620"/>
      <c r="AYG30" s="620"/>
      <c r="AYH30" s="620"/>
      <c r="AYI30" s="620"/>
      <c r="AYJ30" s="620"/>
      <c r="AYK30" s="620"/>
      <c r="AYL30" s="620"/>
      <c r="AYM30" s="620"/>
      <c r="AYN30" s="620"/>
      <c r="AYO30" s="620"/>
      <c r="AYP30" s="620"/>
      <c r="AYQ30" s="620"/>
      <c r="AYR30" s="620"/>
      <c r="AYS30" s="620"/>
      <c r="AYT30" s="620"/>
      <c r="AYU30" s="620"/>
      <c r="AYV30" s="620"/>
      <c r="AYW30" s="620"/>
      <c r="AYX30" s="620"/>
      <c r="AYY30" s="620"/>
      <c r="AYZ30" s="620"/>
      <c r="AZA30" s="620"/>
      <c r="AZB30" s="620"/>
      <c r="AZC30" s="620"/>
      <c r="AZD30" s="620"/>
      <c r="AZE30" s="620"/>
      <c r="AZF30" s="620"/>
      <c r="AZG30" s="620"/>
      <c r="AZH30" s="620"/>
      <c r="AZI30" s="620"/>
      <c r="AZJ30" s="620"/>
      <c r="AZK30" s="620"/>
      <c r="AZL30" s="620"/>
      <c r="AZM30" s="620"/>
      <c r="AZN30" s="620"/>
      <c r="AZO30" s="620"/>
      <c r="AZP30" s="620"/>
      <c r="AZQ30" s="620"/>
      <c r="AZR30" s="620"/>
      <c r="AZS30" s="620"/>
      <c r="AZT30" s="620"/>
      <c r="AZU30" s="620"/>
      <c r="AZV30" s="620"/>
      <c r="AZW30" s="620"/>
      <c r="AZX30" s="620"/>
      <c r="AZY30" s="620"/>
      <c r="AZZ30" s="620"/>
      <c r="BAA30" s="620"/>
      <c r="BAB30" s="620"/>
      <c r="BAC30" s="620"/>
      <c r="BAD30" s="620"/>
      <c r="BAE30" s="620"/>
      <c r="BAF30" s="620"/>
      <c r="BAG30" s="620"/>
      <c r="BAH30" s="620"/>
      <c r="BAI30" s="620"/>
      <c r="BAJ30" s="620"/>
      <c r="BAK30" s="620"/>
      <c r="BAL30" s="620"/>
      <c r="BAM30" s="620"/>
      <c r="BAN30" s="620"/>
      <c r="BAO30" s="620"/>
      <c r="BAP30" s="620"/>
      <c r="BAQ30" s="620"/>
      <c r="BAR30" s="620"/>
      <c r="BAS30" s="620"/>
      <c r="BAT30" s="620"/>
      <c r="BAU30" s="620"/>
      <c r="BAV30" s="620"/>
      <c r="BAW30" s="620"/>
      <c r="BAX30" s="620"/>
      <c r="BAY30" s="620"/>
      <c r="BAZ30" s="620"/>
      <c r="BBA30" s="620"/>
      <c r="BBB30" s="620"/>
      <c r="BBC30" s="620"/>
      <c r="BBD30" s="620"/>
      <c r="BBE30" s="620"/>
      <c r="BBF30" s="620"/>
      <c r="BBG30" s="620"/>
      <c r="BBH30" s="620"/>
      <c r="BBI30" s="620"/>
      <c r="BBJ30" s="620"/>
      <c r="BBK30" s="620"/>
      <c r="BBL30" s="620"/>
      <c r="BBM30" s="620"/>
      <c r="BBN30" s="620"/>
      <c r="BBO30" s="620"/>
      <c r="BBP30" s="620"/>
      <c r="BBQ30" s="620"/>
      <c r="BBR30" s="620"/>
      <c r="BBS30" s="620"/>
      <c r="BBT30" s="620"/>
      <c r="BBU30" s="620"/>
      <c r="BBV30" s="620"/>
      <c r="BBW30" s="620"/>
      <c r="BBX30" s="620"/>
      <c r="BBY30" s="620"/>
      <c r="BBZ30" s="620"/>
      <c r="BCA30" s="620"/>
      <c r="BCB30" s="620"/>
      <c r="BCC30" s="620"/>
      <c r="BCD30" s="620"/>
      <c r="BCE30" s="620"/>
      <c r="BCF30" s="620"/>
      <c r="BCG30" s="620"/>
      <c r="BCH30" s="620"/>
      <c r="BCI30" s="620"/>
      <c r="BCJ30" s="620"/>
      <c r="BCK30" s="620"/>
      <c r="BCL30" s="620"/>
      <c r="BCM30" s="620"/>
      <c r="BCN30" s="620"/>
      <c r="BCO30" s="620"/>
      <c r="BCP30" s="620"/>
      <c r="BCQ30" s="620"/>
      <c r="BCR30" s="620"/>
      <c r="BCS30" s="620"/>
      <c r="BCT30" s="620"/>
      <c r="BCU30" s="620"/>
      <c r="BCV30" s="620"/>
      <c r="BCW30" s="620"/>
      <c r="BCX30" s="620"/>
      <c r="BCY30" s="620"/>
      <c r="BCZ30" s="620"/>
      <c r="BDA30" s="620"/>
      <c r="BDB30" s="620"/>
      <c r="BDC30" s="620"/>
      <c r="BDD30" s="620"/>
      <c r="BDE30" s="620"/>
      <c r="BDF30" s="620"/>
      <c r="BDG30" s="620"/>
      <c r="BDH30" s="620"/>
      <c r="BDI30" s="620"/>
      <c r="BDJ30" s="620"/>
      <c r="BDK30" s="620"/>
      <c r="BDL30" s="620"/>
      <c r="BDM30" s="620"/>
      <c r="BDN30" s="620"/>
      <c r="BDO30" s="620"/>
      <c r="BDP30" s="620"/>
      <c r="BDQ30" s="620"/>
      <c r="BDR30" s="620"/>
      <c r="BDS30" s="620"/>
      <c r="BDT30" s="620"/>
      <c r="BDU30" s="620"/>
      <c r="BDV30" s="620"/>
      <c r="BDW30" s="620"/>
      <c r="BDX30" s="620"/>
      <c r="BDY30" s="620"/>
      <c r="BDZ30" s="620"/>
      <c r="BEA30" s="620"/>
      <c r="BEB30" s="620"/>
      <c r="BEC30" s="620"/>
      <c r="BED30" s="620"/>
      <c r="BEE30" s="620"/>
      <c r="BEF30" s="620"/>
      <c r="BEG30" s="620"/>
      <c r="BEH30" s="620"/>
      <c r="BEI30" s="620"/>
      <c r="BEJ30" s="620"/>
      <c r="BEK30" s="620"/>
      <c r="BEL30" s="620"/>
      <c r="BEM30" s="620"/>
      <c r="BEN30" s="620"/>
      <c r="BEO30" s="620"/>
      <c r="BEP30" s="620"/>
      <c r="BEQ30" s="620"/>
      <c r="BER30" s="620"/>
      <c r="BES30" s="620"/>
      <c r="BET30" s="620"/>
      <c r="BEU30" s="620"/>
      <c r="BEV30" s="620"/>
      <c r="BEW30" s="620"/>
      <c r="BEX30" s="620"/>
      <c r="BEY30" s="620"/>
      <c r="BEZ30" s="620"/>
      <c r="BFA30" s="620"/>
      <c r="BFB30" s="620"/>
      <c r="BFC30" s="620"/>
      <c r="BFD30" s="620"/>
      <c r="BFE30" s="620"/>
      <c r="BFF30" s="620"/>
      <c r="BFG30" s="620"/>
      <c r="BFH30" s="620"/>
      <c r="BFI30" s="620"/>
      <c r="BFJ30" s="620"/>
      <c r="BFK30" s="620"/>
      <c r="BFL30" s="620"/>
      <c r="BFM30" s="620"/>
      <c r="BFN30" s="620"/>
      <c r="BFO30" s="620"/>
      <c r="BFP30" s="620"/>
      <c r="BFQ30" s="620"/>
      <c r="BFR30" s="620"/>
      <c r="BFS30" s="620"/>
      <c r="BFT30" s="620"/>
      <c r="BFU30" s="620"/>
      <c r="BFV30" s="620"/>
      <c r="BFW30" s="620"/>
      <c r="BFX30" s="620"/>
      <c r="BFY30" s="620"/>
      <c r="BFZ30" s="620"/>
      <c r="BGA30" s="620"/>
      <c r="BGB30" s="620"/>
      <c r="BGC30" s="620"/>
      <c r="BGD30" s="620"/>
      <c r="BGE30" s="620"/>
      <c r="BGF30" s="620"/>
      <c r="BGG30" s="620"/>
      <c r="BGH30" s="620"/>
      <c r="BGI30" s="620"/>
      <c r="BGJ30" s="620"/>
      <c r="BGK30" s="620"/>
      <c r="BGL30" s="620"/>
      <c r="BGM30" s="620"/>
      <c r="BGN30" s="620"/>
      <c r="BGO30" s="620"/>
      <c r="BGP30" s="620"/>
      <c r="BGQ30" s="620"/>
      <c r="BGR30" s="620"/>
      <c r="BGS30" s="620"/>
      <c r="BGT30" s="620"/>
      <c r="BGU30" s="620"/>
      <c r="BGV30" s="620"/>
      <c r="BGW30" s="620"/>
      <c r="BGX30" s="620"/>
      <c r="BGY30" s="620"/>
      <c r="BGZ30" s="620"/>
      <c r="BHA30" s="620"/>
      <c r="BHB30" s="620"/>
      <c r="BHC30" s="620"/>
      <c r="BHD30" s="620"/>
      <c r="BHE30" s="620"/>
      <c r="BHF30" s="620"/>
      <c r="BHG30" s="620"/>
      <c r="BHH30" s="620"/>
      <c r="BHI30" s="620"/>
      <c r="BHJ30" s="620"/>
      <c r="BHK30" s="620"/>
      <c r="BHL30" s="620"/>
      <c r="BHM30" s="620"/>
      <c r="BHN30" s="620"/>
      <c r="BHO30" s="620"/>
      <c r="BHP30" s="620"/>
      <c r="BHQ30" s="620"/>
      <c r="BHR30" s="620"/>
      <c r="BHS30" s="620"/>
      <c r="BHT30" s="620"/>
      <c r="BHU30" s="620"/>
      <c r="BHV30" s="620"/>
      <c r="BHW30" s="620"/>
      <c r="BHX30" s="620"/>
      <c r="BHY30" s="620"/>
      <c r="BHZ30" s="620"/>
      <c r="BIA30" s="620"/>
      <c r="BIB30" s="620"/>
      <c r="BIC30" s="620"/>
      <c r="BID30" s="620"/>
      <c r="BIE30" s="620"/>
      <c r="BIF30" s="620"/>
      <c r="BIG30" s="620"/>
      <c r="BIH30" s="620"/>
      <c r="BII30" s="620"/>
      <c r="BIJ30" s="620"/>
      <c r="BIK30" s="620"/>
      <c r="BIL30" s="620"/>
      <c r="BIM30" s="620"/>
      <c r="BIN30" s="620"/>
      <c r="BIO30" s="620"/>
      <c r="BIP30" s="620"/>
      <c r="BIQ30" s="620"/>
      <c r="BIR30" s="620"/>
      <c r="BIS30" s="620"/>
      <c r="BIT30" s="620"/>
      <c r="BIU30" s="620"/>
      <c r="BIV30" s="620"/>
      <c r="BIW30" s="620"/>
      <c r="BIX30" s="620"/>
      <c r="BIY30" s="620"/>
      <c r="BIZ30" s="620"/>
      <c r="BJA30" s="620"/>
      <c r="BJB30" s="620"/>
      <c r="BJC30" s="620"/>
      <c r="BJD30" s="620"/>
      <c r="BJE30" s="620"/>
      <c r="BJF30" s="620"/>
      <c r="BJG30" s="620"/>
      <c r="BJH30" s="620"/>
      <c r="BJI30" s="620"/>
      <c r="BJJ30" s="620"/>
      <c r="BJK30" s="620"/>
      <c r="BJL30" s="620"/>
      <c r="BJM30" s="620"/>
      <c r="BJN30" s="620"/>
      <c r="BJO30" s="620"/>
      <c r="BJP30" s="620"/>
      <c r="BJQ30" s="620"/>
      <c r="BJR30" s="620"/>
      <c r="BJS30" s="620"/>
      <c r="BJT30" s="620"/>
      <c r="BJU30" s="620"/>
      <c r="BJV30" s="620"/>
      <c r="BJW30" s="620"/>
      <c r="BJX30" s="620"/>
      <c r="BJY30" s="620"/>
      <c r="BJZ30" s="620"/>
      <c r="BKA30" s="620"/>
      <c r="BKB30" s="620"/>
      <c r="BKC30" s="620"/>
      <c r="BKD30" s="620"/>
      <c r="BKE30" s="620"/>
      <c r="BKF30" s="620"/>
      <c r="BKG30" s="620"/>
      <c r="BKH30" s="620"/>
      <c r="BKI30" s="620"/>
      <c r="BKJ30" s="620"/>
      <c r="BKK30" s="620"/>
      <c r="BKL30" s="620"/>
      <c r="BKM30" s="620"/>
      <c r="BKN30" s="620"/>
      <c r="BKO30" s="620"/>
      <c r="BKP30" s="620"/>
      <c r="BKQ30" s="620"/>
      <c r="BKR30" s="620"/>
      <c r="BKS30" s="620"/>
      <c r="BKT30" s="620"/>
      <c r="BKU30" s="620"/>
      <c r="BKV30" s="620"/>
      <c r="BKW30" s="620"/>
      <c r="BKX30" s="620"/>
      <c r="BKY30" s="620"/>
      <c r="BKZ30" s="620"/>
      <c r="BLA30" s="620"/>
      <c r="BLB30" s="620"/>
      <c r="BLC30" s="620"/>
      <c r="BLD30" s="620"/>
      <c r="BLE30" s="620"/>
      <c r="BLF30" s="620"/>
      <c r="BLG30" s="620"/>
      <c r="BLH30" s="620"/>
      <c r="BLI30" s="620"/>
      <c r="BLJ30" s="620"/>
      <c r="BLK30" s="620"/>
      <c r="BLL30" s="620"/>
      <c r="BLM30" s="620"/>
      <c r="BLN30" s="620"/>
      <c r="BLO30" s="620"/>
      <c r="BLP30" s="620"/>
      <c r="BLQ30" s="620"/>
      <c r="BLR30" s="620"/>
      <c r="BLS30" s="620"/>
      <c r="BLT30" s="620"/>
      <c r="BLU30" s="620"/>
      <c r="BLV30" s="620"/>
      <c r="BLW30" s="620"/>
      <c r="BLX30" s="620"/>
      <c r="BLY30" s="620"/>
      <c r="BLZ30" s="620"/>
      <c r="BMA30" s="620"/>
      <c r="BMB30" s="620"/>
      <c r="BMC30" s="620"/>
      <c r="BMD30" s="620"/>
      <c r="BME30" s="620"/>
      <c r="BMF30" s="620"/>
      <c r="BMG30" s="620"/>
      <c r="BMH30" s="620"/>
      <c r="BMI30" s="620"/>
      <c r="BMJ30" s="620"/>
      <c r="BMK30" s="620"/>
      <c r="BML30" s="620"/>
      <c r="BMM30" s="620"/>
      <c r="BMN30" s="620"/>
      <c r="BMO30" s="620"/>
      <c r="BMP30" s="620"/>
      <c r="BMQ30" s="620"/>
      <c r="BMR30" s="620"/>
      <c r="BMS30" s="620"/>
      <c r="BMT30" s="620"/>
      <c r="BMU30" s="620"/>
      <c r="BMV30" s="620"/>
      <c r="BMW30" s="620"/>
      <c r="BMX30" s="620"/>
      <c r="BMY30" s="620"/>
      <c r="BMZ30" s="620"/>
      <c r="BNA30" s="620"/>
      <c r="BNB30" s="620"/>
      <c r="BNC30" s="620"/>
      <c r="BND30" s="620"/>
      <c r="BNE30" s="620"/>
      <c r="BNF30" s="620"/>
      <c r="BNG30" s="620"/>
      <c r="BNH30" s="620"/>
      <c r="BNI30" s="620"/>
      <c r="BNJ30" s="620"/>
      <c r="BNK30" s="620"/>
      <c r="BNL30" s="620"/>
      <c r="BNM30" s="620"/>
      <c r="BNN30" s="620"/>
      <c r="BNO30" s="620"/>
      <c r="BNP30" s="620"/>
      <c r="BNQ30" s="620"/>
      <c r="BNR30" s="620"/>
      <c r="BNS30" s="620"/>
      <c r="BNT30" s="620"/>
      <c r="BNU30" s="620"/>
      <c r="BNV30" s="620"/>
      <c r="BNW30" s="620"/>
      <c r="BNX30" s="620"/>
      <c r="BNY30" s="620"/>
      <c r="BNZ30" s="620"/>
      <c r="BOA30" s="620"/>
      <c r="BOB30" s="620"/>
      <c r="BOC30" s="620"/>
      <c r="BOD30" s="620"/>
      <c r="BOE30" s="620"/>
      <c r="BOF30" s="620"/>
      <c r="BOG30" s="620"/>
      <c r="BOH30" s="620"/>
      <c r="BOI30" s="620"/>
      <c r="BOJ30" s="620"/>
      <c r="BOK30" s="620"/>
      <c r="BOL30" s="620"/>
      <c r="BOM30" s="620"/>
      <c r="BON30" s="620"/>
      <c r="BOO30" s="620"/>
      <c r="BOP30" s="620"/>
      <c r="BOQ30" s="620"/>
      <c r="BOR30" s="620"/>
      <c r="BOS30" s="620"/>
      <c r="BOT30" s="620"/>
      <c r="BOU30" s="620"/>
      <c r="BOV30" s="620"/>
      <c r="BOW30" s="620"/>
      <c r="BOX30" s="620"/>
      <c r="BOY30" s="620"/>
      <c r="BOZ30" s="620"/>
      <c r="BPA30" s="620"/>
      <c r="BPB30" s="620"/>
      <c r="BPC30" s="620"/>
      <c r="BPD30" s="620"/>
      <c r="BPE30" s="620"/>
      <c r="BPF30" s="620"/>
      <c r="BPG30" s="620"/>
      <c r="BPH30" s="620"/>
      <c r="BPI30" s="620"/>
      <c r="BPJ30" s="620"/>
      <c r="BPK30" s="620"/>
      <c r="BPL30" s="620"/>
      <c r="BPM30" s="620"/>
      <c r="BPN30" s="620"/>
      <c r="BPO30" s="620"/>
      <c r="BPP30" s="620"/>
      <c r="BPQ30" s="620"/>
      <c r="BPR30" s="620"/>
      <c r="BPS30" s="620"/>
      <c r="BPT30" s="620"/>
      <c r="BPU30" s="620"/>
      <c r="BPV30" s="620"/>
      <c r="BPW30" s="620"/>
      <c r="BPX30" s="620"/>
      <c r="BPY30" s="620"/>
      <c r="BPZ30" s="620"/>
      <c r="BQA30" s="620"/>
      <c r="BQB30" s="620"/>
      <c r="BQC30" s="620"/>
      <c r="BQD30" s="620"/>
      <c r="BQE30" s="620"/>
      <c r="BQF30" s="620"/>
      <c r="BQG30" s="620"/>
      <c r="BQH30" s="620"/>
      <c r="BQI30" s="620"/>
      <c r="BQJ30" s="620"/>
      <c r="BQK30" s="620"/>
      <c r="BQL30" s="620"/>
      <c r="BQM30" s="620"/>
      <c r="BQN30" s="620"/>
      <c r="BQO30" s="620"/>
      <c r="BQP30" s="620"/>
      <c r="BQQ30" s="620"/>
      <c r="BQR30" s="620"/>
      <c r="BQS30" s="620"/>
      <c r="BQT30" s="620"/>
      <c r="BQU30" s="620"/>
      <c r="BQV30" s="620"/>
      <c r="BQW30" s="620"/>
      <c r="BQX30" s="620"/>
      <c r="BQY30" s="620"/>
      <c r="BQZ30" s="620"/>
      <c r="BRA30" s="620"/>
      <c r="BRB30" s="620"/>
      <c r="BRC30" s="620"/>
      <c r="BRD30" s="620"/>
      <c r="BRE30" s="620"/>
      <c r="BRF30" s="620"/>
      <c r="BRG30" s="620"/>
      <c r="BRH30" s="620"/>
      <c r="BRI30" s="620"/>
      <c r="BRJ30" s="620"/>
      <c r="BRK30" s="620"/>
      <c r="BRL30" s="620"/>
      <c r="BRM30" s="620"/>
      <c r="BRN30" s="620"/>
      <c r="BRO30" s="620"/>
      <c r="BRP30" s="620"/>
      <c r="BRQ30" s="620"/>
      <c r="BRR30" s="620"/>
      <c r="BRS30" s="620"/>
      <c r="BRT30" s="620"/>
      <c r="BRU30" s="620"/>
      <c r="BRV30" s="620"/>
      <c r="BRW30" s="620"/>
      <c r="BRX30" s="620"/>
      <c r="BRY30" s="620"/>
      <c r="BRZ30" s="620"/>
      <c r="BSA30" s="620"/>
      <c r="BSB30" s="620"/>
      <c r="BSC30" s="620"/>
      <c r="BSD30" s="620"/>
      <c r="BSE30" s="620"/>
      <c r="BSF30" s="620"/>
      <c r="BSG30" s="620"/>
      <c r="BSH30" s="620"/>
      <c r="BSI30" s="620"/>
      <c r="BSJ30" s="620"/>
      <c r="BSK30" s="620"/>
      <c r="BSL30" s="620"/>
      <c r="BSM30" s="620"/>
      <c r="BSN30" s="620"/>
      <c r="BSO30" s="620"/>
      <c r="BSP30" s="620"/>
      <c r="BSQ30" s="620"/>
      <c r="BSR30" s="620"/>
      <c r="BSS30" s="620"/>
      <c r="BST30" s="620"/>
      <c r="BSU30" s="620"/>
      <c r="BSV30" s="620"/>
      <c r="BSW30" s="620"/>
      <c r="BSX30" s="620"/>
      <c r="BSY30" s="620"/>
      <c r="BSZ30" s="620"/>
      <c r="BTA30" s="620"/>
      <c r="BTB30" s="620"/>
      <c r="BTC30" s="620"/>
      <c r="BTD30" s="620"/>
      <c r="BTE30" s="620"/>
      <c r="BTF30" s="620"/>
      <c r="BTG30" s="620"/>
      <c r="BTH30" s="620"/>
      <c r="BTI30" s="620"/>
      <c r="BTJ30" s="620"/>
      <c r="BTK30" s="620"/>
      <c r="BTL30" s="620"/>
      <c r="BTM30" s="620"/>
      <c r="BTN30" s="620"/>
      <c r="BTO30" s="620"/>
      <c r="BTP30" s="620"/>
      <c r="BTQ30" s="620"/>
      <c r="BTR30" s="620"/>
      <c r="BTS30" s="620"/>
      <c r="BTT30" s="620"/>
      <c r="BTU30" s="620"/>
      <c r="BTV30" s="620"/>
      <c r="BTW30" s="620"/>
      <c r="BTX30" s="620"/>
      <c r="BTY30" s="620"/>
      <c r="BTZ30" s="620"/>
      <c r="BUA30" s="620"/>
      <c r="BUB30" s="620"/>
      <c r="BUC30" s="620"/>
      <c r="BUD30" s="620"/>
      <c r="BUE30" s="620"/>
      <c r="BUF30" s="620"/>
      <c r="BUG30" s="620"/>
      <c r="BUH30" s="620"/>
      <c r="BUI30" s="620"/>
      <c r="BUJ30" s="620"/>
      <c r="BUK30" s="620"/>
      <c r="BUL30" s="620"/>
      <c r="BUM30" s="620"/>
      <c r="BUN30" s="620"/>
      <c r="BUO30" s="620"/>
      <c r="BUP30" s="620"/>
      <c r="BUQ30" s="620"/>
      <c r="BUR30" s="620"/>
      <c r="BUS30" s="620"/>
      <c r="BUT30" s="620"/>
      <c r="BUU30" s="620"/>
      <c r="BUV30" s="620"/>
      <c r="BUW30" s="620"/>
      <c r="BUX30" s="620"/>
      <c r="BUY30" s="620"/>
      <c r="BUZ30" s="620"/>
      <c r="BVA30" s="620"/>
      <c r="BVB30" s="620"/>
      <c r="BVC30" s="620"/>
      <c r="BVD30" s="620"/>
      <c r="BVE30" s="620"/>
      <c r="BVF30" s="620"/>
      <c r="BVG30" s="620"/>
      <c r="BVH30" s="620"/>
      <c r="BVI30" s="620"/>
      <c r="BVJ30" s="620"/>
      <c r="BVK30" s="620"/>
      <c r="BVL30" s="620"/>
      <c r="BVM30" s="620"/>
      <c r="BVN30" s="620"/>
      <c r="BVO30" s="620"/>
      <c r="BVP30" s="620"/>
      <c r="BVQ30" s="620"/>
      <c r="BVR30" s="620"/>
      <c r="BVS30" s="620"/>
      <c r="BVT30" s="620"/>
      <c r="BVU30" s="620"/>
      <c r="BVV30" s="620"/>
      <c r="BVW30" s="620"/>
      <c r="BVX30" s="620"/>
      <c r="BVY30" s="620"/>
      <c r="BVZ30" s="620"/>
      <c r="BWA30" s="620"/>
      <c r="BWB30" s="620"/>
      <c r="BWC30" s="620"/>
      <c r="BWD30" s="620"/>
      <c r="BWE30" s="620"/>
      <c r="BWF30" s="620"/>
      <c r="BWG30" s="620"/>
      <c r="BWH30" s="620"/>
      <c r="BWI30" s="620"/>
      <c r="BWJ30" s="620"/>
      <c r="BWK30" s="620"/>
      <c r="BWL30" s="620"/>
      <c r="BWM30" s="620"/>
      <c r="BWN30" s="620"/>
      <c r="BWO30" s="620"/>
      <c r="BWP30" s="620"/>
      <c r="BWQ30" s="620"/>
      <c r="BWR30" s="620"/>
      <c r="BWS30" s="620"/>
      <c r="BWT30" s="620"/>
      <c r="BWU30" s="620"/>
      <c r="BWV30" s="620"/>
      <c r="BWW30" s="620"/>
      <c r="BWX30" s="620"/>
      <c r="BWY30" s="620"/>
      <c r="BWZ30" s="620"/>
      <c r="BXA30" s="620"/>
      <c r="BXB30" s="620"/>
      <c r="BXC30" s="620"/>
      <c r="BXD30" s="620"/>
      <c r="BXE30" s="620"/>
      <c r="BXF30" s="620"/>
      <c r="BXG30" s="620"/>
      <c r="BXH30" s="620"/>
      <c r="BXI30" s="620"/>
      <c r="BXJ30" s="620"/>
      <c r="BXK30" s="620"/>
      <c r="BXL30" s="620"/>
      <c r="BXM30" s="620"/>
      <c r="BXN30" s="620"/>
      <c r="BXO30" s="620"/>
      <c r="BXP30" s="620"/>
      <c r="BXQ30" s="620"/>
      <c r="BXR30" s="620"/>
      <c r="BXS30" s="620"/>
      <c r="BXT30" s="620"/>
      <c r="BXU30" s="620"/>
      <c r="BXV30" s="620"/>
      <c r="BXW30" s="620"/>
      <c r="BXX30" s="620"/>
      <c r="BXY30" s="620"/>
      <c r="BXZ30" s="620"/>
      <c r="BYA30" s="620"/>
      <c r="BYB30" s="620"/>
      <c r="BYC30" s="620"/>
      <c r="BYD30" s="620"/>
      <c r="BYE30" s="620"/>
      <c r="BYF30" s="620"/>
      <c r="BYG30" s="620"/>
      <c r="BYH30" s="620"/>
      <c r="BYI30" s="620"/>
      <c r="BYJ30" s="620"/>
      <c r="BYK30" s="620"/>
      <c r="BYL30" s="620"/>
      <c r="BYM30" s="620"/>
      <c r="BYN30" s="620"/>
      <c r="BYO30" s="620"/>
      <c r="BYP30" s="620"/>
      <c r="BYQ30" s="620"/>
      <c r="BYR30" s="620"/>
      <c r="BYS30" s="620"/>
      <c r="BYT30" s="620"/>
      <c r="BYU30" s="620"/>
      <c r="BYV30" s="620"/>
      <c r="BYW30" s="620"/>
      <c r="BYX30" s="620"/>
      <c r="BYY30" s="620"/>
      <c r="BYZ30" s="620"/>
      <c r="BZA30" s="620"/>
      <c r="BZB30" s="620"/>
      <c r="BZC30" s="620"/>
      <c r="BZD30" s="620"/>
      <c r="BZE30" s="620"/>
      <c r="BZF30" s="620"/>
      <c r="BZG30" s="620"/>
      <c r="BZH30" s="620"/>
      <c r="BZI30" s="620"/>
      <c r="BZJ30" s="620"/>
      <c r="BZK30" s="620"/>
      <c r="BZL30" s="620"/>
      <c r="BZM30" s="620"/>
      <c r="BZN30" s="620"/>
      <c r="BZO30" s="620"/>
      <c r="BZP30" s="620"/>
      <c r="BZQ30" s="620"/>
      <c r="BZR30" s="620"/>
      <c r="BZS30" s="620"/>
      <c r="BZT30" s="620"/>
      <c r="BZU30" s="620"/>
      <c r="BZV30" s="620"/>
      <c r="BZW30" s="620"/>
      <c r="BZX30" s="620"/>
      <c r="BZY30" s="620"/>
      <c r="BZZ30" s="620"/>
      <c r="CAA30" s="620"/>
      <c r="CAB30" s="620"/>
      <c r="CAC30" s="620"/>
      <c r="CAD30" s="620"/>
      <c r="CAE30" s="620"/>
      <c r="CAF30" s="620"/>
      <c r="CAG30" s="620"/>
      <c r="CAH30" s="620"/>
      <c r="CAI30" s="620"/>
      <c r="CAJ30" s="620"/>
      <c r="CAK30" s="620"/>
      <c r="CAL30" s="620"/>
      <c r="CAM30" s="620"/>
      <c r="CAN30" s="620"/>
      <c r="CAO30" s="620"/>
      <c r="CAP30" s="620"/>
      <c r="CAQ30" s="620"/>
      <c r="CAR30" s="620"/>
      <c r="CAS30" s="620"/>
      <c r="CAT30" s="620"/>
      <c r="CAU30" s="620"/>
      <c r="CAV30" s="620"/>
      <c r="CAW30" s="620"/>
      <c r="CAX30" s="620"/>
      <c r="CAY30" s="620"/>
      <c r="CAZ30" s="620"/>
      <c r="CBA30" s="620"/>
      <c r="CBB30" s="620"/>
      <c r="CBC30" s="620"/>
      <c r="CBD30" s="620"/>
      <c r="CBE30" s="620"/>
      <c r="CBF30" s="620"/>
      <c r="CBG30" s="620"/>
      <c r="CBH30" s="620"/>
      <c r="CBI30" s="620"/>
      <c r="CBJ30" s="620"/>
      <c r="CBK30" s="620"/>
      <c r="CBL30" s="620"/>
      <c r="CBM30" s="620"/>
      <c r="CBN30" s="620"/>
      <c r="CBO30" s="620"/>
      <c r="CBP30" s="620"/>
      <c r="CBQ30" s="620"/>
      <c r="CBR30" s="620"/>
      <c r="CBS30" s="620"/>
      <c r="CBT30" s="620"/>
      <c r="CBU30" s="620"/>
      <c r="CBV30" s="620"/>
      <c r="CBW30" s="620"/>
      <c r="CBX30" s="620"/>
      <c r="CBY30" s="620"/>
      <c r="CBZ30" s="620"/>
      <c r="CCA30" s="620"/>
      <c r="CCB30" s="620"/>
      <c r="CCC30" s="620"/>
      <c r="CCD30" s="620"/>
      <c r="CCE30" s="620"/>
      <c r="CCF30" s="620"/>
      <c r="CCG30" s="620"/>
      <c r="CCH30" s="620"/>
      <c r="CCI30" s="620"/>
      <c r="CCJ30" s="620"/>
      <c r="CCK30" s="620"/>
      <c r="CCL30" s="620"/>
      <c r="CCM30" s="620"/>
      <c r="CCN30" s="620"/>
      <c r="CCO30" s="620"/>
      <c r="CCP30" s="620"/>
      <c r="CCQ30" s="620"/>
      <c r="CCR30" s="620"/>
      <c r="CCS30" s="620"/>
      <c r="CCT30" s="620"/>
      <c r="CCU30" s="620"/>
      <c r="CCV30" s="620"/>
      <c r="CCW30" s="620"/>
      <c r="CCX30" s="620"/>
      <c r="CCY30" s="620"/>
      <c r="CCZ30" s="620"/>
      <c r="CDA30" s="620"/>
      <c r="CDB30" s="620"/>
      <c r="CDC30" s="620"/>
      <c r="CDD30" s="620"/>
      <c r="CDE30" s="620"/>
      <c r="CDF30" s="620"/>
      <c r="CDG30" s="620"/>
      <c r="CDH30" s="620"/>
      <c r="CDI30" s="620"/>
      <c r="CDJ30" s="620"/>
      <c r="CDK30" s="620"/>
      <c r="CDL30" s="620"/>
      <c r="CDM30" s="620"/>
      <c r="CDN30" s="620"/>
      <c r="CDO30" s="620"/>
      <c r="CDP30" s="620"/>
      <c r="CDQ30" s="620"/>
      <c r="CDR30" s="620"/>
      <c r="CDS30" s="620"/>
      <c r="CDT30" s="620"/>
      <c r="CDU30" s="620"/>
      <c r="CDV30" s="620"/>
      <c r="CDW30" s="620"/>
      <c r="CDX30" s="620"/>
      <c r="CDY30" s="620"/>
      <c r="CDZ30" s="620"/>
      <c r="CEA30" s="620"/>
      <c r="CEB30" s="620"/>
      <c r="CEC30" s="620"/>
      <c r="CED30" s="620"/>
      <c r="CEE30" s="620"/>
      <c r="CEF30" s="620"/>
      <c r="CEG30" s="620"/>
      <c r="CEH30" s="620"/>
      <c r="CEI30" s="620"/>
      <c r="CEJ30" s="620"/>
      <c r="CEK30" s="620"/>
      <c r="CEL30" s="620"/>
      <c r="CEM30" s="620"/>
      <c r="CEN30" s="620"/>
      <c r="CEO30" s="620"/>
      <c r="CEP30" s="620"/>
      <c r="CEQ30" s="620"/>
      <c r="CER30" s="620"/>
      <c r="CES30" s="620"/>
      <c r="CET30" s="620"/>
      <c r="CEU30" s="620"/>
      <c r="CEV30" s="620"/>
      <c r="CEW30" s="620"/>
      <c r="CEX30" s="620"/>
      <c r="CEY30" s="620"/>
      <c r="CEZ30" s="620"/>
      <c r="CFA30" s="620"/>
      <c r="CFB30" s="620"/>
      <c r="CFC30" s="620"/>
      <c r="CFD30" s="620"/>
      <c r="CFE30" s="620"/>
      <c r="CFF30" s="620"/>
      <c r="CFG30" s="620"/>
      <c r="CFH30" s="620"/>
      <c r="CFI30" s="620"/>
      <c r="CFJ30" s="620"/>
      <c r="CFK30" s="620"/>
      <c r="CFL30" s="620"/>
      <c r="CFM30" s="620"/>
      <c r="CFN30" s="620"/>
      <c r="CFO30" s="620"/>
      <c r="CFP30" s="620"/>
      <c r="CFQ30" s="620"/>
      <c r="CFR30" s="620"/>
      <c r="CFS30" s="620"/>
      <c r="CFT30" s="620"/>
      <c r="CFU30" s="620"/>
      <c r="CFV30" s="620"/>
      <c r="CFW30" s="620"/>
      <c r="CFX30" s="620"/>
      <c r="CFY30" s="620"/>
      <c r="CFZ30" s="620"/>
      <c r="CGA30" s="620"/>
      <c r="CGB30" s="620"/>
      <c r="CGC30" s="620"/>
      <c r="CGD30" s="620"/>
      <c r="CGE30" s="620"/>
      <c r="CGF30" s="620"/>
      <c r="CGG30" s="620"/>
      <c r="CGH30" s="620"/>
      <c r="CGI30" s="620"/>
      <c r="CGJ30" s="620"/>
      <c r="CGK30" s="620"/>
      <c r="CGL30" s="620"/>
      <c r="CGM30" s="620"/>
      <c r="CGN30" s="620"/>
      <c r="CGO30" s="620"/>
      <c r="CGP30" s="620"/>
      <c r="CGQ30" s="620"/>
      <c r="CGR30" s="620"/>
      <c r="CGS30" s="620"/>
      <c r="CGT30" s="620"/>
      <c r="CGU30" s="620"/>
      <c r="CGV30" s="620"/>
      <c r="CGW30" s="620"/>
      <c r="CGX30" s="620"/>
      <c r="CGY30" s="620"/>
      <c r="CGZ30" s="620"/>
      <c r="CHA30" s="620"/>
      <c r="CHB30" s="620"/>
      <c r="CHC30" s="620"/>
      <c r="CHD30" s="620"/>
      <c r="CHE30" s="620"/>
      <c r="CHF30" s="620"/>
      <c r="CHG30" s="620"/>
      <c r="CHH30" s="620"/>
      <c r="CHI30" s="620"/>
      <c r="CHJ30" s="620"/>
      <c r="CHK30" s="620"/>
      <c r="CHL30" s="620"/>
      <c r="CHM30" s="620"/>
      <c r="CHN30" s="620"/>
      <c r="CHO30" s="620"/>
      <c r="CHP30" s="620"/>
      <c r="CHQ30" s="620"/>
      <c r="CHR30" s="620"/>
      <c r="CHS30" s="620"/>
      <c r="CHT30" s="620"/>
      <c r="CHU30" s="620"/>
      <c r="CHV30" s="620"/>
      <c r="CHW30" s="620"/>
      <c r="CHX30" s="620"/>
      <c r="CHY30" s="620"/>
      <c r="CHZ30" s="620"/>
      <c r="CIA30" s="620"/>
      <c r="CIB30" s="620"/>
      <c r="CIC30" s="620"/>
      <c r="CID30" s="620"/>
      <c r="CIE30" s="620"/>
      <c r="CIF30" s="620"/>
      <c r="CIG30" s="620"/>
      <c r="CIH30" s="620"/>
      <c r="CII30" s="620"/>
      <c r="CIJ30" s="620"/>
      <c r="CIK30" s="620"/>
      <c r="CIL30" s="620"/>
      <c r="CIM30" s="620"/>
      <c r="CIN30" s="620"/>
      <c r="CIO30" s="620"/>
      <c r="CIP30" s="620"/>
      <c r="CIQ30" s="620"/>
      <c r="CIR30" s="620"/>
      <c r="CIS30" s="620"/>
      <c r="CIT30" s="620"/>
      <c r="CIU30" s="620"/>
      <c r="CIV30" s="620"/>
      <c r="CIW30" s="620"/>
      <c r="CIX30" s="620"/>
      <c r="CIY30" s="620"/>
      <c r="CIZ30" s="620"/>
      <c r="CJA30" s="620"/>
      <c r="CJB30" s="620"/>
      <c r="CJC30" s="620"/>
      <c r="CJD30" s="620"/>
      <c r="CJE30" s="620"/>
      <c r="CJF30" s="620"/>
      <c r="CJG30" s="620"/>
      <c r="CJH30" s="620"/>
      <c r="CJI30" s="620"/>
      <c r="CJJ30" s="620"/>
      <c r="CJK30" s="620"/>
      <c r="CJL30" s="620"/>
      <c r="CJM30" s="620"/>
      <c r="CJN30" s="620"/>
      <c r="CJO30" s="620"/>
      <c r="CJP30" s="620"/>
      <c r="CJQ30" s="620"/>
      <c r="CJR30" s="620"/>
      <c r="CJS30" s="620"/>
      <c r="CJT30" s="620"/>
      <c r="CJU30" s="620"/>
      <c r="CJV30" s="620"/>
      <c r="CJW30" s="620"/>
      <c r="CJX30" s="620"/>
      <c r="CJY30" s="620"/>
      <c r="CJZ30" s="620"/>
      <c r="CKA30" s="620"/>
      <c r="CKB30" s="620"/>
      <c r="CKC30" s="620"/>
      <c r="CKD30" s="620"/>
      <c r="CKE30" s="620"/>
      <c r="CKF30" s="620"/>
      <c r="CKG30" s="620"/>
      <c r="CKH30" s="620"/>
      <c r="CKI30" s="620"/>
      <c r="CKJ30" s="620"/>
      <c r="CKK30" s="620"/>
      <c r="CKL30" s="620"/>
      <c r="CKM30" s="620"/>
      <c r="CKN30" s="620"/>
      <c r="CKO30" s="620"/>
      <c r="CKP30" s="620"/>
      <c r="CKQ30" s="620"/>
      <c r="CKR30" s="620"/>
      <c r="CKS30" s="620"/>
      <c r="CKT30" s="620"/>
      <c r="CKU30" s="620"/>
      <c r="CKV30" s="620"/>
      <c r="CKW30" s="620"/>
      <c r="CKX30" s="620"/>
      <c r="CKY30" s="620"/>
      <c r="CKZ30" s="620"/>
      <c r="CLA30" s="620"/>
      <c r="CLB30" s="620"/>
      <c r="CLC30" s="620"/>
      <c r="CLD30" s="620"/>
      <c r="CLE30" s="620"/>
      <c r="CLF30" s="620"/>
      <c r="CLG30" s="620"/>
      <c r="CLH30" s="620"/>
      <c r="CLI30" s="620"/>
      <c r="CLJ30" s="620"/>
      <c r="CLK30" s="620"/>
      <c r="CLL30" s="620"/>
      <c r="CLM30" s="620"/>
      <c r="CLN30" s="620"/>
      <c r="CLO30" s="620"/>
      <c r="CLP30" s="620"/>
      <c r="CLQ30" s="620"/>
      <c r="CLR30" s="620"/>
      <c r="CLS30" s="620"/>
      <c r="CLT30" s="620"/>
      <c r="CLU30" s="620"/>
      <c r="CLV30" s="620"/>
      <c r="CLW30" s="620"/>
      <c r="CLX30" s="620"/>
      <c r="CLY30" s="620"/>
      <c r="CLZ30" s="620"/>
      <c r="CMA30" s="620"/>
      <c r="CMB30" s="620"/>
      <c r="CMC30" s="620"/>
      <c r="CMD30" s="620"/>
      <c r="CME30" s="620"/>
      <c r="CMF30" s="620"/>
      <c r="CMG30" s="620"/>
      <c r="CMH30" s="620"/>
      <c r="CMI30" s="620"/>
      <c r="CMJ30" s="620"/>
      <c r="CMK30" s="620"/>
      <c r="CML30" s="620"/>
      <c r="CMM30" s="620"/>
      <c r="CMN30" s="620"/>
      <c r="CMO30" s="620"/>
      <c r="CMP30" s="620"/>
      <c r="CMQ30" s="620"/>
      <c r="CMR30" s="620"/>
      <c r="CMS30" s="620"/>
      <c r="CMT30" s="620"/>
      <c r="CMU30" s="620"/>
      <c r="CMV30" s="620"/>
      <c r="CMW30" s="620"/>
      <c r="CMX30" s="620"/>
      <c r="CMY30" s="620"/>
      <c r="CMZ30" s="620"/>
      <c r="CNA30" s="620"/>
      <c r="CNB30" s="620"/>
      <c r="CNC30" s="620"/>
      <c r="CND30" s="620"/>
      <c r="CNE30" s="620"/>
      <c r="CNF30" s="620"/>
      <c r="CNG30" s="620"/>
      <c r="CNH30" s="620"/>
      <c r="CNI30" s="620"/>
      <c r="CNJ30" s="620"/>
      <c r="CNK30" s="620"/>
      <c r="CNL30" s="620"/>
      <c r="CNM30" s="620"/>
      <c r="CNN30" s="620"/>
      <c r="CNO30" s="620"/>
      <c r="CNP30" s="620"/>
      <c r="CNQ30" s="620"/>
      <c r="CNR30" s="620"/>
      <c r="CNS30" s="620"/>
      <c r="CNT30" s="620"/>
      <c r="CNU30" s="620"/>
      <c r="CNV30" s="620"/>
      <c r="CNW30" s="620"/>
      <c r="CNX30" s="620"/>
      <c r="CNY30" s="620"/>
      <c r="CNZ30" s="620"/>
      <c r="COA30" s="620"/>
      <c r="COB30" s="620"/>
      <c r="COC30" s="620"/>
      <c r="COD30" s="620"/>
      <c r="COE30" s="620"/>
      <c r="COF30" s="620"/>
      <c r="COG30" s="620"/>
      <c r="COH30" s="620"/>
      <c r="COI30" s="620"/>
      <c r="COJ30" s="620"/>
      <c r="COK30" s="620"/>
      <c r="COL30" s="620"/>
      <c r="COM30" s="620"/>
      <c r="CON30" s="620"/>
      <c r="COO30" s="620"/>
      <c r="COP30" s="620"/>
      <c r="COQ30" s="620"/>
      <c r="COR30" s="620"/>
      <c r="COS30" s="620"/>
      <c r="COT30" s="620"/>
      <c r="COU30" s="620"/>
      <c r="COV30" s="620"/>
      <c r="COW30" s="620"/>
      <c r="COX30" s="620"/>
      <c r="COY30" s="620"/>
      <c r="COZ30" s="620"/>
      <c r="CPA30" s="620"/>
      <c r="CPB30" s="620"/>
      <c r="CPC30" s="620"/>
      <c r="CPD30" s="620"/>
      <c r="CPE30" s="620"/>
      <c r="CPF30" s="620"/>
      <c r="CPG30" s="620"/>
      <c r="CPH30" s="620"/>
      <c r="CPI30" s="620"/>
      <c r="CPJ30" s="620"/>
      <c r="CPK30" s="620"/>
      <c r="CPL30" s="620"/>
      <c r="CPM30" s="620"/>
      <c r="CPN30" s="620"/>
      <c r="CPO30" s="620"/>
      <c r="CPP30" s="620"/>
      <c r="CPQ30" s="620"/>
      <c r="CPR30" s="620"/>
      <c r="CPS30" s="620"/>
      <c r="CPT30" s="620"/>
      <c r="CPU30" s="620"/>
      <c r="CPV30" s="620"/>
      <c r="CPW30" s="620"/>
      <c r="CPX30" s="620"/>
      <c r="CPY30" s="620"/>
      <c r="CPZ30" s="620"/>
      <c r="CQA30" s="620"/>
      <c r="CQB30" s="620"/>
      <c r="CQC30" s="620"/>
      <c r="CQD30" s="620"/>
      <c r="CQE30" s="620"/>
      <c r="CQF30" s="620"/>
      <c r="CQG30" s="620"/>
      <c r="CQH30" s="620"/>
      <c r="CQI30" s="620"/>
      <c r="CQJ30" s="620"/>
      <c r="CQK30" s="620"/>
      <c r="CQL30" s="620"/>
      <c r="CQM30" s="620"/>
      <c r="CQN30" s="620"/>
      <c r="CQO30" s="620"/>
      <c r="CQP30" s="620"/>
      <c r="CQQ30" s="620"/>
      <c r="CQR30" s="620"/>
      <c r="CQS30" s="620"/>
      <c r="CQT30" s="620"/>
      <c r="CQU30" s="620"/>
      <c r="CQV30" s="620"/>
      <c r="CQW30" s="620"/>
      <c r="CQX30" s="620"/>
      <c r="CQY30" s="620"/>
      <c r="CQZ30" s="620"/>
      <c r="CRA30" s="620"/>
      <c r="CRB30" s="620"/>
      <c r="CRC30" s="620"/>
      <c r="CRD30" s="620"/>
      <c r="CRE30" s="620"/>
      <c r="CRF30" s="620"/>
      <c r="CRG30" s="620"/>
      <c r="CRH30" s="620"/>
      <c r="CRI30" s="620"/>
      <c r="CRJ30" s="620"/>
      <c r="CRK30" s="620"/>
      <c r="CRL30" s="620"/>
      <c r="CRM30" s="620"/>
      <c r="CRN30" s="620"/>
      <c r="CRO30" s="620"/>
      <c r="CRP30" s="620"/>
      <c r="CRQ30" s="620"/>
      <c r="CRR30" s="620"/>
      <c r="CRS30" s="620"/>
      <c r="CRT30" s="620"/>
      <c r="CRU30" s="620"/>
      <c r="CRV30" s="620"/>
      <c r="CRW30" s="620"/>
      <c r="CRX30" s="620"/>
      <c r="CRY30" s="620"/>
      <c r="CRZ30" s="620"/>
      <c r="CSA30" s="620"/>
      <c r="CSB30" s="620"/>
      <c r="CSC30" s="620"/>
      <c r="CSD30" s="620"/>
      <c r="CSE30" s="620"/>
      <c r="CSF30" s="620"/>
      <c r="CSG30" s="620"/>
      <c r="CSH30" s="620"/>
      <c r="CSI30" s="620"/>
      <c r="CSJ30" s="620"/>
      <c r="CSK30" s="620"/>
      <c r="CSL30" s="620"/>
      <c r="CSM30" s="620"/>
      <c r="CSN30" s="620"/>
      <c r="CSO30" s="620"/>
      <c r="CSP30" s="620"/>
      <c r="CSQ30" s="620"/>
      <c r="CSR30" s="620"/>
      <c r="CSS30" s="620"/>
      <c r="CST30" s="620"/>
      <c r="CSU30" s="620"/>
      <c r="CSV30" s="620"/>
      <c r="CSW30" s="620"/>
      <c r="CSX30" s="620"/>
      <c r="CSY30" s="620"/>
      <c r="CSZ30" s="620"/>
      <c r="CTA30" s="620"/>
      <c r="CTB30" s="620"/>
      <c r="CTC30" s="620"/>
      <c r="CTD30" s="620"/>
      <c r="CTE30" s="620"/>
      <c r="CTF30" s="620"/>
      <c r="CTG30" s="620"/>
      <c r="CTH30" s="620"/>
      <c r="CTI30" s="620"/>
      <c r="CTJ30" s="620"/>
      <c r="CTK30" s="620"/>
      <c r="CTL30" s="620"/>
      <c r="CTM30" s="620"/>
      <c r="CTN30" s="620"/>
      <c r="CTO30" s="620"/>
      <c r="CTP30" s="620"/>
      <c r="CTQ30" s="620"/>
      <c r="CTR30" s="620"/>
      <c r="CTS30" s="620"/>
      <c r="CTT30" s="620"/>
      <c r="CTU30" s="620"/>
      <c r="CTV30" s="620"/>
      <c r="CTW30" s="620"/>
      <c r="CTX30" s="620"/>
      <c r="CTY30" s="620"/>
      <c r="CTZ30" s="620"/>
      <c r="CUA30" s="620"/>
      <c r="CUB30" s="620"/>
      <c r="CUC30" s="620"/>
      <c r="CUD30" s="620"/>
      <c r="CUE30" s="620"/>
      <c r="CUF30" s="620"/>
      <c r="CUG30" s="620"/>
      <c r="CUH30" s="620"/>
      <c r="CUI30" s="620"/>
      <c r="CUJ30" s="620"/>
      <c r="CUK30" s="620"/>
      <c r="CUL30" s="620"/>
      <c r="CUM30" s="620"/>
      <c r="CUN30" s="620"/>
      <c r="CUO30" s="620"/>
      <c r="CUP30" s="620"/>
      <c r="CUQ30" s="620"/>
      <c r="CUR30" s="620"/>
      <c r="CUS30" s="620"/>
      <c r="CUT30" s="620"/>
      <c r="CUU30" s="620"/>
      <c r="CUV30" s="620"/>
      <c r="CUW30" s="620"/>
      <c r="CUX30" s="620"/>
      <c r="CUY30" s="620"/>
      <c r="CUZ30" s="620"/>
      <c r="CVA30" s="620"/>
      <c r="CVB30" s="620"/>
      <c r="CVC30" s="620"/>
      <c r="CVD30" s="620"/>
      <c r="CVE30" s="620"/>
      <c r="CVF30" s="620"/>
      <c r="CVG30" s="620"/>
      <c r="CVH30" s="620"/>
      <c r="CVI30" s="620"/>
      <c r="CVJ30" s="620"/>
      <c r="CVK30" s="620"/>
      <c r="CVL30" s="620"/>
      <c r="CVM30" s="620"/>
      <c r="CVN30" s="620"/>
      <c r="CVO30" s="620"/>
      <c r="CVP30" s="620"/>
      <c r="CVQ30" s="620"/>
      <c r="CVR30" s="620"/>
      <c r="CVS30" s="620"/>
      <c r="CVT30" s="620"/>
      <c r="CVU30" s="620"/>
      <c r="CVV30" s="620"/>
      <c r="CVW30" s="620"/>
      <c r="CVX30" s="620"/>
      <c r="CVY30" s="620"/>
      <c r="CVZ30" s="620"/>
      <c r="CWA30" s="620"/>
      <c r="CWB30" s="620"/>
      <c r="CWC30" s="620"/>
      <c r="CWD30" s="620"/>
      <c r="CWE30" s="620"/>
      <c r="CWF30" s="620"/>
      <c r="CWG30" s="620"/>
      <c r="CWH30" s="620"/>
      <c r="CWI30" s="620"/>
      <c r="CWJ30" s="620"/>
      <c r="CWK30" s="620"/>
      <c r="CWL30" s="620"/>
      <c r="CWM30" s="620"/>
      <c r="CWN30" s="620"/>
      <c r="CWO30" s="620"/>
      <c r="CWP30" s="620"/>
      <c r="CWQ30" s="620"/>
      <c r="CWR30" s="620"/>
      <c r="CWS30" s="620"/>
      <c r="CWT30" s="620"/>
      <c r="CWU30" s="620"/>
      <c r="CWV30" s="620"/>
      <c r="CWW30" s="620"/>
      <c r="CWX30" s="620"/>
      <c r="CWY30" s="620"/>
      <c r="CWZ30" s="620"/>
      <c r="CXA30" s="620"/>
      <c r="CXB30" s="620"/>
      <c r="CXC30" s="620"/>
      <c r="CXD30" s="620"/>
      <c r="CXE30" s="620"/>
      <c r="CXF30" s="620"/>
      <c r="CXG30" s="620"/>
      <c r="CXH30" s="620"/>
      <c r="CXI30" s="620"/>
      <c r="CXJ30" s="620"/>
      <c r="CXK30" s="620"/>
      <c r="CXL30" s="620"/>
      <c r="CXM30" s="620"/>
      <c r="CXN30" s="620"/>
      <c r="CXO30" s="620"/>
      <c r="CXP30" s="620"/>
      <c r="CXQ30" s="620"/>
      <c r="CXR30" s="620"/>
      <c r="CXS30" s="620"/>
      <c r="CXT30" s="620"/>
      <c r="CXU30" s="620"/>
      <c r="CXV30" s="620"/>
      <c r="CXW30" s="620"/>
      <c r="CXX30" s="620"/>
      <c r="CXY30" s="620"/>
      <c r="CXZ30" s="620"/>
      <c r="CYA30" s="620"/>
      <c r="CYB30" s="620"/>
      <c r="CYC30" s="620"/>
      <c r="CYD30" s="620"/>
      <c r="CYE30" s="620"/>
      <c r="CYF30" s="620"/>
      <c r="CYG30" s="620"/>
      <c r="CYH30" s="620"/>
      <c r="CYI30" s="620"/>
      <c r="CYJ30" s="620"/>
      <c r="CYK30" s="620"/>
      <c r="CYL30" s="620"/>
      <c r="CYM30" s="620"/>
      <c r="CYN30" s="620"/>
      <c r="CYO30" s="620"/>
      <c r="CYP30" s="620"/>
      <c r="CYQ30" s="620"/>
      <c r="CYR30" s="620"/>
      <c r="CYS30" s="620"/>
      <c r="CYT30" s="620"/>
      <c r="CYU30" s="620"/>
      <c r="CYV30" s="620"/>
      <c r="CYW30" s="620"/>
      <c r="CYX30" s="620"/>
      <c r="CYY30" s="620"/>
      <c r="CYZ30" s="620"/>
      <c r="CZA30" s="620"/>
      <c r="CZB30" s="620"/>
      <c r="CZC30" s="620"/>
      <c r="CZD30" s="620"/>
      <c r="CZE30" s="620"/>
      <c r="CZF30" s="620"/>
      <c r="CZG30" s="620"/>
      <c r="CZH30" s="620"/>
      <c r="CZI30" s="620"/>
      <c r="CZJ30" s="620"/>
      <c r="CZK30" s="620"/>
      <c r="CZL30" s="620"/>
      <c r="CZM30" s="620"/>
      <c r="CZN30" s="620"/>
      <c r="CZO30" s="620"/>
      <c r="CZP30" s="620"/>
      <c r="CZQ30" s="620"/>
      <c r="CZR30" s="620"/>
      <c r="CZS30" s="620"/>
      <c r="CZT30" s="620"/>
      <c r="CZU30" s="620"/>
      <c r="CZV30" s="620"/>
      <c r="CZW30" s="620"/>
      <c r="CZX30" s="620"/>
      <c r="CZY30" s="620"/>
      <c r="CZZ30" s="620"/>
      <c r="DAA30" s="620"/>
      <c r="DAB30" s="620"/>
      <c r="DAC30" s="620"/>
      <c r="DAD30" s="620"/>
      <c r="DAE30" s="620"/>
      <c r="DAF30" s="620"/>
      <c r="DAG30" s="620"/>
      <c r="DAH30" s="620"/>
      <c r="DAI30" s="620"/>
      <c r="DAJ30" s="620"/>
      <c r="DAK30" s="620"/>
      <c r="DAL30" s="620"/>
      <c r="DAM30" s="620"/>
      <c r="DAN30" s="620"/>
      <c r="DAO30" s="620"/>
      <c r="DAP30" s="620"/>
      <c r="DAQ30" s="620"/>
      <c r="DAR30" s="620"/>
      <c r="DAS30" s="620"/>
      <c r="DAT30" s="620"/>
      <c r="DAU30" s="620"/>
      <c r="DAV30" s="620"/>
      <c r="DAW30" s="620"/>
      <c r="DAX30" s="620"/>
      <c r="DAY30" s="620"/>
      <c r="DAZ30" s="620"/>
      <c r="DBA30" s="620"/>
      <c r="DBB30" s="620"/>
      <c r="DBC30" s="620"/>
      <c r="DBD30" s="620"/>
      <c r="DBE30" s="620"/>
      <c r="DBF30" s="620"/>
      <c r="DBG30" s="620"/>
      <c r="DBH30" s="620"/>
      <c r="DBI30" s="620"/>
      <c r="DBJ30" s="620"/>
      <c r="DBK30" s="620"/>
      <c r="DBL30" s="620"/>
      <c r="DBM30" s="620"/>
      <c r="DBN30" s="620"/>
      <c r="DBO30" s="620"/>
      <c r="DBP30" s="620"/>
      <c r="DBQ30" s="620"/>
      <c r="DBR30" s="620"/>
      <c r="DBS30" s="620"/>
      <c r="DBT30" s="620"/>
      <c r="DBU30" s="620"/>
      <c r="DBV30" s="620"/>
      <c r="DBW30" s="620"/>
      <c r="DBX30" s="620"/>
      <c r="DBY30" s="620"/>
      <c r="DBZ30" s="620"/>
      <c r="DCA30" s="620"/>
      <c r="DCB30" s="620"/>
      <c r="DCC30" s="620"/>
      <c r="DCD30" s="620"/>
      <c r="DCE30" s="620"/>
      <c r="DCF30" s="620"/>
      <c r="DCG30" s="620"/>
      <c r="DCH30" s="620"/>
      <c r="DCI30" s="620"/>
      <c r="DCJ30" s="620"/>
      <c r="DCK30" s="620"/>
      <c r="DCL30" s="620"/>
      <c r="DCM30" s="620"/>
      <c r="DCN30" s="620"/>
      <c r="DCO30" s="620"/>
      <c r="DCP30" s="620"/>
      <c r="DCQ30" s="620"/>
      <c r="DCR30" s="620"/>
      <c r="DCS30" s="620"/>
      <c r="DCT30" s="620"/>
      <c r="DCU30" s="620"/>
      <c r="DCV30" s="620"/>
      <c r="DCW30" s="620"/>
      <c r="DCX30" s="620"/>
      <c r="DCY30" s="620"/>
      <c r="DCZ30" s="620"/>
      <c r="DDA30" s="620"/>
      <c r="DDB30" s="620"/>
      <c r="DDC30" s="620"/>
      <c r="DDD30" s="620"/>
      <c r="DDE30" s="620"/>
      <c r="DDF30" s="620"/>
      <c r="DDG30" s="620"/>
      <c r="DDH30" s="620"/>
      <c r="DDI30" s="620"/>
      <c r="DDJ30" s="620"/>
      <c r="DDK30" s="620"/>
      <c r="DDL30" s="620"/>
      <c r="DDM30" s="620"/>
      <c r="DDN30" s="620"/>
      <c r="DDO30" s="620"/>
      <c r="DDP30" s="620"/>
      <c r="DDQ30" s="620"/>
      <c r="DDR30" s="620"/>
      <c r="DDS30" s="620"/>
      <c r="DDT30" s="620"/>
      <c r="DDU30" s="620"/>
      <c r="DDV30" s="620"/>
      <c r="DDW30" s="620"/>
      <c r="DDX30" s="620"/>
      <c r="DDY30" s="620"/>
      <c r="DDZ30" s="620"/>
      <c r="DEA30" s="620"/>
      <c r="DEB30" s="620"/>
      <c r="DEC30" s="620"/>
      <c r="DED30" s="620"/>
      <c r="DEE30" s="620"/>
      <c r="DEF30" s="620"/>
      <c r="DEG30" s="620"/>
      <c r="DEH30" s="620"/>
      <c r="DEI30" s="620"/>
      <c r="DEJ30" s="620"/>
      <c r="DEK30" s="620"/>
      <c r="DEL30" s="620"/>
      <c r="DEM30" s="620"/>
      <c r="DEN30" s="620"/>
      <c r="DEO30" s="620"/>
      <c r="DEP30" s="620"/>
      <c r="DEQ30" s="620"/>
      <c r="DER30" s="620"/>
      <c r="DES30" s="620"/>
      <c r="DET30" s="620"/>
      <c r="DEU30" s="620"/>
      <c r="DEV30" s="620"/>
      <c r="DEW30" s="620"/>
      <c r="DEX30" s="620"/>
      <c r="DEY30" s="620"/>
      <c r="DEZ30" s="620"/>
      <c r="DFA30" s="620"/>
      <c r="DFB30" s="620"/>
      <c r="DFC30" s="620"/>
      <c r="DFD30" s="620"/>
      <c r="DFE30" s="620"/>
      <c r="DFF30" s="620"/>
      <c r="DFG30" s="620"/>
      <c r="DFH30" s="620"/>
      <c r="DFI30" s="620"/>
      <c r="DFJ30" s="620"/>
      <c r="DFK30" s="620"/>
      <c r="DFL30" s="620"/>
      <c r="DFM30" s="620"/>
      <c r="DFN30" s="620"/>
      <c r="DFO30" s="620"/>
      <c r="DFP30" s="620"/>
      <c r="DFQ30" s="620"/>
      <c r="DFR30" s="620"/>
      <c r="DFS30" s="620"/>
      <c r="DFT30" s="620"/>
      <c r="DFU30" s="620"/>
      <c r="DFV30" s="620"/>
      <c r="DFW30" s="620"/>
      <c r="DFX30" s="620"/>
      <c r="DFY30" s="620"/>
      <c r="DFZ30" s="620"/>
      <c r="DGA30" s="620"/>
      <c r="DGB30" s="620"/>
      <c r="DGC30" s="620"/>
      <c r="DGD30" s="620"/>
      <c r="DGE30" s="620"/>
      <c r="DGF30" s="620"/>
      <c r="DGG30" s="620"/>
      <c r="DGH30" s="620"/>
      <c r="DGI30" s="620"/>
      <c r="DGJ30" s="620"/>
      <c r="DGK30" s="620"/>
      <c r="DGL30" s="620"/>
      <c r="DGM30" s="620"/>
      <c r="DGN30" s="620"/>
      <c r="DGO30" s="620"/>
      <c r="DGP30" s="620"/>
      <c r="DGQ30" s="620"/>
      <c r="DGR30" s="620"/>
      <c r="DGS30" s="620"/>
      <c r="DGT30" s="620"/>
      <c r="DGU30" s="620"/>
      <c r="DGV30" s="620"/>
      <c r="DGW30" s="620"/>
      <c r="DGX30" s="620"/>
      <c r="DGY30" s="620"/>
      <c r="DGZ30" s="620"/>
      <c r="DHA30" s="620"/>
      <c r="DHB30" s="620"/>
      <c r="DHC30" s="620"/>
      <c r="DHD30" s="620"/>
      <c r="DHE30" s="620"/>
      <c r="DHF30" s="620"/>
      <c r="DHG30" s="620"/>
      <c r="DHH30" s="620"/>
      <c r="DHI30" s="620"/>
      <c r="DHJ30" s="620"/>
      <c r="DHK30" s="620"/>
      <c r="DHL30" s="620"/>
      <c r="DHM30" s="620"/>
      <c r="DHN30" s="620"/>
      <c r="DHO30" s="620"/>
      <c r="DHP30" s="620"/>
      <c r="DHQ30" s="620"/>
      <c r="DHR30" s="620"/>
      <c r="DHS30" s="620"/>
      <c r="DHT30" s="620"/>
      <c r="DHU30" s="620"/>
      <c r="DHV30" s="620"/>
      <c r="DHW30" s="620"/>
      <c r="DHX30" s="620"/>
      <c r="DHY30" s="620"/>
      <c r="DHZ30" s="620"/>
      <c r="DIA30" s="620"/>
      <c r="DIB30" s="620"/>
      <c r="DIC30" s="620"/>
      <c r="DID30" s="620"/>
      <c r="DIE30" s="620"/>
      <c r="DIF30" s="620"/>
      <c r="DIG30" s="620"/>
      <c r="DIH30" s="620"/>
      <c r="DII30" s="620"/>
      <c r="DIJ30" s="620"/>
      <c r="DIK30" s="620"/>
      <c r="DIL30" s="620"/>
      <c r="DIM30" s="620"/>
      <c r="DIN30" s="620"/>
      <c r="DIO30" s="620"/>
      <c r="DIP30" s="620"/>
      <c r="DIQ30" s="620"/>
      <c r="DIR30" s="620"/>
      <c r="DIS30" s="620"/>
      <c r="DIT30" s="620"/>
      <c r="DIU30" s="620"/>
      <c r="DIV30" s="620"/>
      <c r="DIW30" s="620"/>
      <c r="DIX30" s="620"/>
      <c r="DIY30" s="620"/>
      <c r="DIZ30" s="620"/>
      <c r="DJA30" s="620"/>
      <c r="DJB30" s="620"/>
      <c r="DJC30" s="620"/>
      <c r="DJD30" s="620"/>
      <c r="DJE30" s="620"/>
      <c r="DJF30" s="620"/>
      <c r="DJG30" s="620"/>
      <c r="DJH30" s="620"/>
      <c r="DJI30" s="620"/>
      <c r="DJJ30" s="620"/>
      <c r="DJK30" s="620"/>
      <c r="DJL30" s="620"/>
      <c r="DJM30" s="620"/>
      <c r="DJN30" s="620"/>
      <c r="DJO30" s="620"/>
      <c r="DJP30" s="620"/>
      <c r="DJQ30" s="620"/>
      <c r="DJR30" s="620"/>
      <c r="DJS30" s="620"/>
      <c r="DJT30" s="620"/>
      <c r="DJU30" s="620"/>
      <c r="DJV30" s="620"/>
      <c r="DJW30" s="620"/>
      <c r="DJX30" s="620"/>
      <c r="DJY30" s="620"/>
      <c r="DJZ30" s="620"/>
      <c r="DKA30" s="620"/>
      <c r="DKB30" s="620"/>
      <c r="DKC30" s="620"/>
      <c r="DKD30" s="620"/>
      <c r="DKE30" s="620"/>
      <c r="DKF30" s="620"/>
      <c r="DKG30" s="620"/>
      <c r="DKH30" s="620"/>
      <c r="DKI30" s="620"/>
      <c r="DKJ30" s="620"/>
      <c r="DKK30" s="620"/>
      <c r="DKL30" s="620"/>
      <c r="DKM30" s="620"/>
      <c r="DKN30" s="620"/>
      <c r="DKO30" s="620"/>
      <c r="DKP30" s="620"/>
      <c r="DKQ30" s="620"/>
      <c r="DKR30" s="620"/>
      <c r="DKS30" s="620"/>
      <c r="DKT30" s="620"/>
      <c r="DKU30" s="620"/>
      <c r="DKV30" s="620"/>
      <c r="DKW30" s="620"/>
      <c r="DKX30" s="620"/>
      <c r="DKY30" s="620"/>
      <c r="DKZ30" s="620"/>
      <c r="DLA30" s="620"/>
      <c r="DLB30" s="620"/>
      <c r="DLC30" s="620"/>
      <c r="DLD30" s="620"/>
      <c r="DLE30" s="620"/>
      <c r="DLF30" s="620"/>
      <c r="DLG30" s="620"/>
      <c r="DLH30" s="620"/>
      <c r="DLI30" s="620"/>
      <c r="DLJ30" s="620"/>
      <c r="DLK30" s="620"/>
      <c r="DLL30" s="620"/>
      <c r="DLM30" s="620"/>
      <c r="DLN30" s="620"/>
      <c r="DLO30" s="620"/>
      <c r="DLP30" s="620"/>
      <c r="DLQ30" s="620"/>
      <c r="DLR30" s="620"/>
      <c r="DLS30" s="620"/>
      <c r="DLT30" s="620"/>
      <c r="DLU30" s="620"/>
      <c r="DLV30" s="620"/>
      <c r="DLW30" s="620"/>
      <c r="DLX30" s="620"/>
      <c r="DLY30" s="620"/>
      <c r="DLZ30" s="620"/>
      <c r="DMA30" s="620"/>
      <c r="DMB30" s="620"/>
      <c r="DMC30" s="620"/>
      <c r="DMD30" s="620"/>
      <c r="DME30" s="620"/>
      <c r="DMF30" s="620"/>
      <c r="DMG30" s="620"/>
      <c r="DMH30" s="620"/>
      <c r="DMI30" s="620"/>
      <c r="DMJ30" s="620"/>
      <c r="DMK30" s="620"/>
      <c r="DML30" s="620"/>
      <c r="DMM30" s="620"/>
      <c r="DMN30" s="620"/>
      <c r="DMO30" s="620"/>
      <c r="DMP30" s="620"/>
      <c r="DMQ30" s="620"/>
      <c r="DMR30" s="620"/>
      <c r="DMS30" s="620"/>
      <c r="DMT30" s="620"/>
      <c r="DMU30" s="620"/>
      <c r="DMV30" s="620"/>
      <c r="DMW30" s="620"/>
      <c r="DMX30" s="620"/>
      <c r="DMY30" s="620"/>
      <c r="DMZ30" s="620"/>
      <c r="DNA30" s="620"/>
      <c r="DNB30" s="620"/>
      <c r="DNC30" s="620"/>
      <c r="DND30" s="620"/>
      <c r="DNE30" s="620"/>
      <c r="DNF30" s="620"/>
      <c r="DNG30" s="620"/>
      <c r="DNH30" s="620"/>
      <c r="DNI30" s="620"/>
      <c r="DNJ30" s="620"/>
      <c r="DNK30" s="620"/>
      <c r="DNL30" s="620"/>
      <c r="DNM30" s="620"/>
      <c r="DNN30" s="620"/>
      <c r="DNO30" s="620"/>
      <c r="DNP30" s="620"/>
      <c r="DNQ30" s="620"/>
      <c r="DNR30" s="620"/>
      <c r="DNS30" s="620"/>
      <c r="DNT30" s="620"/>
      <c r="DNU30" s="620"/>
      <c r="DNV30" s="620"/>
      <c r="DNW30" s="620"/>
      <c r="DNX30" s="620"/>
      <c r="DNY30" s="620"/>
      <c r="DNZ30" s="620"/>
      <c r="DOA30" s="620"/>
      <c r="DOB30" s="620"/>
      <c r="DOC30" s="620"/>
      <c r="DOD30" s="620"/>
      <c r="DOE30" s="620"/>
      <c r="DOF30" s="620"/>
      <c r="DOG30" s="620"/>
      <c r="DOH30" s="620"/>
      <c r="DOI30" s="620"/>
      <c r="DOJ30" s="620"/>
      <c r="DOK30" s="620"/>
      <c r="DOL30" s="620"/>
      <c r="DOM30" s="620"/>
      <c r="DON30" s="620"/>
      <c r="DOO30" s="620"/>
      <c r="DOP30" s="620"/>
      <c r="DOQ30" s="620"/>
      <c r="DOR30" s="620"/>
      <c r="DOS30" s="620"/>
      <c r="DOT30" s="620"/>
      <c r="DOU30" s="620"/>
      <c r="DOV30" s="620"/>
      <c r="DOW30" s="620"/>
      <c r="DOX30" s="620"/>
      <c r="DOY30" s="620"/>
      <c r="DOZ30" s="620"/>
      <c r="DPA30" s="620"/>
      <c r="DPB30" s="620"/>
      <c r="DPC30" s="620"/>
      <c r="DPD30" s="620"/>
      <c r="DPE30" s="620"/>
      <c r="DPF30" s="620"/>
      <c r="DPG30" s="620"/>
      <c r="DPH30" s="620"/>
      <c r="DPI30" s="620"/>
      <c r="DPJ30" s="620"/>
      <c r="DPK30" s="620"/>
      <c r="DPL30" s="620"/>
      <c r="DPM30" s="620"/>
      <c r="DPN30" s="620"/>
      <c r="DPO30" s="620"/>
      <c r="DPP30" s="620"/>
      <c r="DPQ30" s="620"/>
      <c r="DPR30" s="620"/>
      <c r="DPS30" s="620"/>
      <c r="DPT30" s="620"/>
      <c r="DPU30" s="620"/>
      <c r="DPV30" s="620"/>
      <c r="DPW30" s="620"/>
      <c r="DPX30" s="620"/>
      <c r="DPY30" s="620"/>
      <c r="DPZ30" s="620"/>
      <c r="DQA30" s="620"/>
      <c r="DQB30" s="620"/>
      <c r="DQC30" s="620"/>
      <c r="DQD30" s="620"/>
      <c r="DQE30" s="620"/>
      <c r="DQF30" s="620"/>
      <c r="DQG30" s="620"/>
      <c r="DQH30" s="620"/>
      <c r="DQI30" s="620"/>
      <c r="DQJ30" s="620"/>
      <c r="DQK30" s="620"/>
      <c r="DQL30" s="620"/>
      <c r="DQM30" s="620"/>
      <c r="DQN30" s="620"/>
      <c r="DQO30" s="620"/>
      <c r="DQP30" s="620"/>
      <c r="DQQ30" s="620"/>
      <c r="DQR30" s="620"/>
      <c r="DQS30" s="620"/>
      <c r="DQT30" s="620"/>
      <c r="DQU30" s="620"/>
      <c r="DQV30" s="620"/>
      <c r="DQW30" s="620"/>
      <c r="DQX30" s="620"/>
      <c r="DQY30" s="620"/>
      <c r="DQZ30" s="620"/>
      <c r="DRA30" s="620"/>
      <c r="DRB30" s="620"/>
      <c r="DRC30" s="620"/>
      <c r="DRD30" s="620"/>
      <c r="DRE30" s="620"/>
      <c r="DRF30" s="620"/>
      <c r="DRG30" s="620"/>
      <c r="DRH30" s="620"/>
      <c r="DRI30" s="620"/>
      <c r="DRJ30" s="620"/>
      <c r="DRK30" s="620"/>
      <c r="DRL30" s="620"/>
      <c r="DRM30" s="620"/>
      <c r="DRN30" s="620"/>
      <c r="DRO30" s="620"/>
      <c r="DRP30" s="620"/>
      <c r="DRQ30" s="620"/>
      <c r="DRR30" s="620"/>
      <c r="DRS30" s="620"/>
      <c r="DRT30" s="620"/>
      <c r="DRU30" s="620"/>
      <c r="DRV30" s="620"/>
      <c r="DRW30" s="620"/>
      <c r="DRX30" s="620"/>
      <c r="DRY30" s="620"/>
      <c r="DRZ30" s="620"/>
      <c r="DSA30" s="620"/>
      <c r="DSB30" s="620"/>
      <c r="DSC30" s="620"/>
      <c r="DSD30" s="620"/>
      <c r="DSE30" s="620"/>
      <c r="DSF30" s="620"/>
      <c r="DSG30" s="620"/>
      <c r="DSH30" s="620"/>
      <c r="DSI30" s="620"/>
      <c r="DSJ30" s="620"/>
      <c r="DSK30" s="620"/>
      <c r="DSL30" s="620"/>
      <c r="DSM30" s="620"/>
      <c r="DSN30" s="620"/>
      <c r="DSO30" s="620"/>
      <c r="DSP30" s="620"/>
      <c r="DSQ30" s="620"/>
      <c r="DSR30" s="620"/>
      <c r="DSS30" s="620"/>
      <c r="DST30" s="620"/>
      <c r="DSU30" s="620"/>
      <c r="DSV30" s="620"/>
      <c r="DSW30" s="620"/>
      <c r="DSX30" s="620"/>
      <c r="DSY30" s="620"/>
      <c r="DSZ30" s="620"/>
      <c r="DTA30" s="620"/>
      <c r="DTB30" s="620"/>
      <c r="DTC30" s="620"/>
      <c r="DTD30" s="620"/>
      <c r="DTE30" s="620"/>
      <c r="DTF30" s="620"/>
      <c r="DTG30" s="620"/>
      <c r="DTH30" s="620"/>
      <c r="DTI30" s="620"/>
      <c r="DTJ30" s="620"/>
      <c r="DTK30" s="620"/>
      <c r="DTL30" s="620"/>
      <c r="DTM30" s="620"/>
      <c r="DTN30" s="620"/>
      <c r="DTO30" s="620"/>
      <c r="DTP30" s="620"/>
      <c r="DTQ30" s="620"/>
      <c r="DTR30" s="620"/>
      <c r="DTS30" s="620"/>
      <c r="DTT30" s="620"/>
      <c r="DTU30" s="620"/>
      <c r="DTV30" s="620"/>
      <c r="DTW30" s="620"/>
      <c r="DTX30" s="620"/>
      <c r="DTY30" s="620"/>
      <c r="DTZ30" s="620"/>
      <c r="DUA30" s="620"/>
      <c r="DUB30" s="620"/>
      <c r="DUC30" s="620"/>
      <c r="DUD30" s="620"/>
      <c r="DUE30" s="620"/>
      <c r="DUF30" s="620"/>
      <c r="DUG30" s="620"/>
      <c r="DUH30" s="620"/>
      <c r="DUI30" s="620"/>
      <c r="DUJ30" s="620"/>
      <c r="DUK30" s="620"/>
      <c r="DUL30" s="620"/>
      <c r="DUM30" s="620"/>
      <c r="DUN30" s="620"/>
      <c r="DUO30" s="620"/>
      <c r="DUP30" s="620"/>
      <c r="DUQ30" s="620"/>
      <c r="DUR30" s="620"/>
      <c r="DUS30" s="620"/>
      <c r="DUT30" s="620"/>
      <c r="DUU30" s="620"/>
      <c r="DUV30" s="620"/>
      <c r="DUW30" s="620"/>
      <c r="DUX30" s="620"/>
      <c r="DUY30" s="620"/>
      <c r="DUZ30" s="620"/>
      <c r="DVA30" s="620"/>
      <c r="DVB30" s="620"/>
      <c r="DVC30" s="620"/>
      <c r="DVD30" s="620"/>
      <c r="DVE30" s="620"/>
      <c r="DVF30" s="620"/>
      <c r="DVG30" s="620"/>
      <c r="DVH30" s="620"/>
      <c r="DVI30" s="620"/>
      <c r="DVJ30" s="620"/>
      <c r="DVK30" s="620"/>
      <c r="DVL30" s="620"/>
      <c r="DVM30" s="620"/>
      <c r="DVN30" s="620"/>
      <c r="DVO30" s="620"/>
      <c r="DVP30" s="620"/>
      <c r="DVQ30" s="620"/>
      <c r="DVR30" s="620"/>
      <c r="DVS30" s="620"/>
      <c r="DVT30" s="620"/>
      <c r="DVU30" s="620"/>
      <c r="DVV30" s="620"/>
      <c r="DVW30" s="620"/>
      <c r="DVX30" s="620"/>
      <c r="DVY30" s="620"/>
      <c r="DVZ30" s="620"/>
      <c r="DWA30" s="620"/>
      <c r="DWB30" s="620"/>
      <c r="DWC30" s="620"/>
      <c r="DWD30" s="620"/>
      <c r="DWE30" s="620"/>
      <c r="DWF30" s="620"/>
      <c r="DWG30" s="620"/>
      <c r="DWH30" s="620"/>
      <c r="DWI30" s="620"/>
      <c r="DWJ30" s="620"/>
      <c r="DWK30" s="620"/>
      <c r="DWL30" s="620"/>
      <c r="DWM30" s="620"/>
      <c r="DWN30" s="620"/>
      <c r="DWO30" s="620"/>
      <c r="DWP30" s="620"/>
      <c r="DWQ30" s="620"/>
      <c r="DWR30" s="620"/>
      <c r="DWS30" s="620"/>
      <c r="DWT30" s="620"/>
      <c r="DWU30" s="620"/>
      <c r="DWV30" s="620"/>
      <c r="DWW30" s="620"/>
      <c r="DWX30" s="620"/>
      <c r="DWY30" s="620"/>
      <c r="DWZ30" s="620"/>
      <c r="DXA30" s="620"/>
      <c r="DXB30" s="620"/>
      <c r="DXC30" s="620"/>
      <c r="DXD30" s="620"/>
      <c r="DXE30" s="620"/>
      <c r="DXF30" s="620"/>
      <c r="DXG30" s="620"/>
      <c r="DXH30" s="620"/>
      <c r="DXI30" s="620"/>
      <c r="DXJ30" s="620"/>
      <c r="DXK30" s="620"/>
      <c r="DXL30" s="620"/>
      <c r="DXM30" s="620"/>
      <c r="DXN30" s="620"/>
      <c r="DXO30" s="620"/>
      <c r="DXP30" s="620"/>
      <c r="DXQ30" s="620"/>
      <c r="DXR30" s="620"/>
      <c r="DXS30" s="620"/>
      <c r="DXT30" s="620"/>
      <c r="DXU30" s="620"/>
      <c r="DXV30" s="620"/>
      <c r="DXW30" s="620"/>
      <c r="DXX30" s="620"/>
      <c r="DXY30" s="620"/>
      <c r="DXZ30" s="620"/>
      <c r="DYA30" s="620"/>
      <c r="DYB30" s="620"/>
      <c r="DYC30" s="620"/>
      <c r="DYD30" s="620"/>
      <c r="DYE30" s="620"/>
      <c r="DYF30" s="620"/>
      <c r="DYG30" s="620"/>
      <c r="DYH30" s="620"/>
      <c r="DYI30" s="620"/>
      <c r="DYJ30" s="620"/>
      <c r="DYK30" s="620"/>
      <c r="DYL30" s="620"/>
      <c r="DYM30" s="620"/>
      <c r="DYN30" s="620"/>
      <c r="DYO30" s="620"/>
      <c r="DYP30" s="620"/>
      <c r="DYQ30" s="620"/>
      <c r="DYR30" s="620"/>
      <c r="DYS30" s="620"/>
      <c r="DYT30" s="620"/>
      <c r="DYU30" s="620"/>
      <c r="DYV30" s="620"/>
      <c r="DYW30" s="620"/>
      <c r="DYX30" s="620"/>
      <c r="DYY30" s="620"/>
      <c r="DYZ30" s="620"/>
      <c r="DZA30" s="620"/>
      <c r="DZB30" s="620"/>
      <c r="DZC30" s="620"/>
      <c r="DZD30" s="620"/>
      <c r="DZE30" s="620"/>
      <c r="DZF30" s="620"/>
      <c r="DZG30" s="620"/>
      <c r="DZH30" s="620"/>
      <c r="DZI30" s="620"/>
      <c r="DZJ30" s="620"/>
      <c r="DZK30" s="620"/>
      <c r="DZL30" s="620"/>
      <c r="DZM30" s="620"/>
      <c r="DZN30" s="620"/>
      <c r="DZO30" s="620"/>
      <c r="DZP30" s="620"/>
      <c r="DZQ30" s="620"/>
      <c r="DZR30" s="620"/>
      <c r="DZS30" s="620"/>
      <c r="DZT30" s="620"/>
      <c r="DZU30" s="620"/>
      <c r="DZV30" s="620"/>
      <c r="DZW30" s="620"/>
      <c r="DZX30" s="620"/>
      <c r="DZY30" s="620"/>
      <c r="DZZ30" s="620"/>
      <c r="EAA30" s="620"/>
      <c r="EAB30" s="620"/>
      <c r="EAC30" s="620"/>
      <c r="EAD30" s="620"/>
      <c r="EAE30" s="620"/>
      <c r="EAF30" s="620"/>
      <c r="EAG30" s="620"/>
      <c r="EAH30" s="620"/>
      <c r="EAI30" s="620"/>
      <c r="EAJ30" s="620"/>
      <c r="EAK30" s="620"/>
      <c r="EAL30" s="620"/>
      <c r="EAM30" s="620"/>
      <c r="EAN30" s="620"/>
      <c r="EAO30" s="620"/>
      <c r="EAP30" s="620"/>
      <c r="EAQ30" s="620"/>
      <c r="EAR30" s="620"/>
      <c r="EAS30" s="620"/>
      <c r="EAT30" s="620"/>
      <c r="EAU30" s="620"/>
      <c r="EAV30" s="620"/>
      <c r="EAW30" s="620"/>
      <c r="EAX30" s="620"/>
      <c r="EAY30" s="620"/>
      <c r="EAZ30" s="620"/>
      <c r="EBA30" s="620"/>
      <c r="EBB30" s="620"/>
      <c r="EBC30" s="620"/>
      <c r="EBD30" s="620"/>
      <c r="EBE30" s="620"/>
      <c r="EBF30" s="620"/>
      <c r="EBG30" s="620"/>
      <c r="EBH30" s="620"/>
      <c r="EBI30" s="620"/>
      <c r="EBJ30" s="620"/>
      <c r="EBK30" s="620"/>
      <c r="EBL30" s="620"/>
      <c r="EBM30" s="620"/>
      <c r="EBN30" s="620"/>
      <c r="EBO30" s="620"/>
      <c r="EBP30" s="620"/>
      <c r="EBQ30" s="620"/>
      <c r="EBR30" s="620"/>
      <c r="EBS30" s="620"/>
      <c r="EBT30" s="620"/>
      <c r="EBU30" s="620"/>
      <c r="EBV30" s="620"/>
      <c r="EBW30" s="620"/>
      <c r="EBX30" s="620"/>
      <c r="EBY30" s="620"/>
      <c r="EBZ30" s="620"/>
      <c r="ECA30" s="620"/>
      <c r="ECB30" s="620"/>
      <c r="ECC30" s="620"/>
      <c r="ECD30" s="620"/>
      <c r="ECE30" s="620"/>
      <c r="ECF30" s="620"/>
      <c r="ECG30" s="620"/>
      <c r="ECH30" s="620"/>
      <c r="ECI30" s="620"/>
      <c r="ECJ30" s="620"/>
      <c r="ECK30" s="620"/>
      <c r="ECL30" s="620"/>
      <c r="ECM30" s="620"/>
      <c r="ECN30" s="620"/>
      <c r="ECO30" s="620"/>
      <c r="ECP30" s="620"/>
      <c r="ECQ30" s="620"/>
      <c r="ECR30" s="620"/>
      <c r="ECS30" s="620"/>
      <c r="ECT30" s="620"/>
      <c r="ECU30" s="620"/>
      <c r="ECV30" s="620"/>
      <c r="ECW30" s="620"/>
      <c r="ECX30" s="620"/>
      <c r="ECY30" s="620"/>
      <c r="ECZ30" s="620"/>
      <c r="EDA30" s="620"/>
      <c r="EDB30" s="620"/>
      <c r="EDC30" s="620"/>
      <c r="EDD30" s="620"/>
      <c r="EDE30" s="620"/>
      <c r="EDF30" s="620"/>
      <c r="EDG30" s="620"/>
      <c r="EDH30" s="620"/>
      <c r="EDI30" s="620"/>
      <c r="EDJ30" s="620"/>
      <c r="EDK30" s="620"/>
      <c r="EDL30" s="620"/>
      <c r="EDM30" s="620"/>
      <c r="EDN30" s="620"/>
      <c r="EDO30" s="620"/>
      <c r="EDP30" s="620"/>
      <c r="EDQ30" s="620"/>
      <c r="EDR30" s="620"/>
      <c r="EDS30" s="620"/>
      <c r="EDT30" s="620"/>
      <c r="EDU30" s="620"/>
      <c r="EDV30" s="620"/>
      <c r="EDW30" s="620"/>
      <c r="EDX30" s="620"/>
      <c r="EDY30" s="620"/>
      <c r="EDZ30" s="620"/>
      <c r="EEA30" s="620"/>
      <c r="EEB30" s="620"/>
      <c r="EEC30" s="620"/>
      <c r="EED30" s="620"/>
      <c r="EEE30" s="620"/>
      <c r="EEF30" s="620"/>
      <c r="EEG30" s="620"/>
      <c r="EEH30" s="620"/>
      <c r="EEI30" s="620"/>
      <c r="EEJ30" s="620"/>
      <c r="EEK30" s="620"/>
      <c r="EEL30" s="620"/>
      <c r="EEM30" s="620"/>
      <c r="EEN30" s="620"/>
      <c r="EEO30" s="620"/>
      <c r="EEP30" s="620"/>
      <c r="EEQ30" s="620"/>
      <c r="EER30" s="620"/>
      <c r="EES30" s="620"/>
      <c r="EET30" s="620"/>
      <c r="EEU30" s="620"/>
      <c r="EEV30" s="620"/>
      <c r="EEW30" s="620"/>
      <c r="EEX30" s="620"/>
      <c r="EEY30" s="620"/>
      <c r="EEZ30" s="620"/>
      <c r="EFA30" s="620"/>
      <c r="EFB30" s="620"/>
      <c r="EFC30" s="620"/>
      <c r="EFD30" s="620"/>
      <c r="EFE30" s="620"/>
      <c r="EFF30" s="620"/>
      <c r="EFG30" s="620"/>
      <c r="EFH30" s="620"/>
      <c r="EFI30" s="620"/>
      <c r="EFJ30" s="620"/>
      <c r="EFK30" s="620"/>
      <c r="EFL30" s="620"/>
      <c r="EFM30" s="620"/>
      <c r="EFN30" s="620"/>
      <c r="EFO30" s="620"/>
      <c r="EFP30" s="620"/>
      <c r="EFQ30" s="620"/>
      <c r="EFR30" s="620"/>
      <c r="EFS30" s="620"/>
      <c r="EFT30" s="620"/>
      <c r="EFU30" s="620"/>
      <c r="EFV30" s="620"/>
      <c r="EFW30" s="620"/>
      <c r="EFX30" s="620"/>
      <c r="EFY30" s="620"/>
      <c r="EFZ30" s="620"/>
      <c r="EGA30" s="620"/>
      <c r="EGB30" s="620"/>
      <c r="EGC30" s="620"/>
      <c r="EGD30" s="620"/>
      <c r="EGE30" s="620"/>
      <c r="EGF30" s="620"/>
      <c r="EGG30" s="620"/>
      <c r="EGH30" s="620"/>
      <c r="EGI30" s="620"/>
      <c r="EGJ30" s="620"/>
      <c r="EGK30" s="620"/>
      <c r="EGL30" s="620"/>
      <c r="EGM30" s="620"/>
      <c r="EGN30" s="620"/>
      <c r="EGO30" s="620"/>
      <c r="EGP30" s="620"/>
      <c r="EGQ30" s="620"/>
      <c r="EGR30" s="620"/>
      <c r="EGS30" s="620"/>
      <c r="EGT30" s="620"/>
      <c r="EGU30" s="620"/>
      <c r="EGV30" s="620"/>
      <c r="EGW30" s="620"/>
      <c r="EGX30" s="620"/>
      <c r="EGY30" s="620"/>
      <c r="EGZ30" s="620"/>
      <c r="EHA30" s="620"/>
      <c r="EHB30" s="620"/>
      <c r="EHC30" s="620"/>
      <c r="EHD30" s="620"/>
      <c r="EHE30" s="620"/>
      <c r="EHF30" s="620"/>
      <c r="EHG30" s="620"/>
      <c r="EHH30" s="620"/>
      <c r="EHI30" s="620"/>
      <c r="EHJ30" s="620"/>
      <c r="EHK30" s="620"/>
      <c r="EHL30" s="620"/>
      <c r="EHM30" s="620"/>
      <c r="EHN30" s="620"/>
      <c r="EHO30" s="620"/>
      <c r="EHP30" s="620"/>
      <c r="EHQ30" s="620"/>
      <c r="EHR30" s="620"/>
      <c r="EHS30" s="620"/>
      <c r="EHT30" s="620"/>
      <c r="EHU30" s="620"/>
      <c r="EHV30" s="620"/>
      <c r="EHW30" s="620"/>
      <c r="EHX30" s="620"/>
      <c r="EHY30" s="620"/>
      <c r="EHZ30" s="620"/>
      <c r="EIA30" s="620"/>
      <c r="EIB30" s="620"/>
      <c r="EIC30" s="620"/>
      <c r="EID30" s="620"/>
      <c r="EIE30" s="620"/>
      <c r="EIF30" s="620"/>
      <c r="EIG30" s="620"/>
      <c r="EIH30" s="620"/>
      <c r="EII30" s="620"/>
      <c r="EIJ30" s="620"/>
      <c r="EIK30" s="620"/>
      <c r="EIL30" s="620"/>
      <c r="EIM30" s="620"/>
      <c r="EIN30" s="620"/>
      <c r="EIO30" s="620"/>
      <c r="EIP30" s="620"/>
      <c r="EIQ30" s="620"/>
      <c r="EIR30" s="620"/>
      <c r="EIS30" s="620"/>
      <c r="EIT30" s="620"/>
      <c r="EIU30" s="620"/>
      <c r="EIV30" s="620"/>
      <c r="EIW30" s="620"/>
      <c r="EIX30" s="620"/>
      <c r="EIY30" s="620"/>
      <c r="EIZ30" s="620"/>
      <c r="EJA30" s="620"/>
      <c r="EJB30" s="620"/>
      <c r="EJC30" s="620"/>
      <c r="EJD30" s="620"/>
      <c r="EJE30" s="620"/>
      <c r="EJF30" s="620"/>
      <c r="EJG30" s="620"/>
      <c r="EJH30" s="620"/>
      <c r="EJI30" s="620"/>
      <c r="EJJ30" s="620"/>
      <c r="EJK30" s="620"/>
      <c r="EJL30" s="620"/>
      <c r="EJM30" s="620"/>
      <c r="EJN30" s="620"/>
      <c r="EJO30" s="620"/>
      <c r="EJP30" s="620"/>
      <c r="EJQ30" s="620"/>
      <c r="EJR30" s="620"/>
      <c r="EJS30" s="620"/>
      <c r="EJT30" s="620"/>
      <c r="EJU30" s="620"/>
      <c r="EJV30" s="620"/>
      <c r="EJW30" s="620"/>
      <c r="EJX30" s="620"/>
      <c r="EJY30" s="620"/>
      <c r="EJZ30" s="620"/>
      <c r="EKA30" s="620"/>
      <c r="EKB30" s="620"/>
      <c r="EKC30" s="620"/>
      <c r="EKD30" s="620"/>
      <c r="EKE30" s="620"/>
      <c r="EKF30" s="620"/>
      <c r="EKG30" s="620"/>
      <c r="EKH30" s="620"/>
      <c r="EKI30" s="620"/>
      <c r="EKJ30" s="620"/>
      <c r="EKK30" s="620"/>
      <c r="EKL30" s="620"/>
      <c r="EKM30" s="620"/>
      <c r="EKN30" s="620"/>
      <c r="EKO30" s="620"/>
      <c r="EKP30" s="620"/>
      <c r="EKQ30" s="620"/>
      <c r="EKR30" s="620"/>
      <c r="EKS30" s="620"/>
      <c r="EKT30" s="620"/>
      <c r="EKU30" s="620"/>
      <c r="EKV30" s="620"/>
      <c r="EKW30" s="620"/>
      <c r="EKX30" s="620"/>
      <c r="EKY30" s="620"/>
      <c r="EKZ30" s="620"/>
      <c r="ELA30" s="620"/>
      <c r="ELB30" s="620"/>
      <c r="ELC30" s="620"/>
      <c r="ELD30" s="620"/>
      <c r="ELE30" s="620"/>
      <c r="ELF30" s="620"/>
      <c r="ELG30" s="620"/>
      <c r="ELH30" s="620"/>
      <c r="ELI30" s="620"/>
      <c r="ELJ30" s="620"/>
      <c r="ELK30" s="620"/>
      <c r="ELL30" s="620"/>
      <c r="ELM30" s="620"/>
      <c r="ELN30" s="620"/>
      <c r="ELO30" s="620"/>
      <c r="ELP30" s="620"/>
      <c r="ELQ30" s="620"/>
      <c r="ELR30" s="620"/>
      <c r="ELS30" s="620"/>
      <c r="ELT30" s="620"/>
      <c r="ELU30" s="620"/>
      <c r="ELV30" s="620"/>
      <c r="ELW30" s="620"/>
      <c r="ELX30" s="620"/>
      <c r="ELY30" s="620"/>
      <c r="ELZ30" s="620"/>
      <c r="EMA30" s="620"/>
      <c r="EMB30" s="620"/>
      <c r="EMC30" s="620"/>
      <c r="EMD30" s="620"/>
      <c r="EME30" s="620"/>
      <c r="EMF30" s="620"/>
      <c r="EMG30" s="620"/>
      <c r="EMH30" s="620"/>
      <c r="EMI30" s="620"/>
      <c r="EMJ30" s="620"/>
      <c r="EMK30" s="620"/>
      <c r="EML30" s="620"/>
      <c r="EMM30" s="620"/>
      <c r="EMN30" s="620"/>
      <c r="EMO30" s="620"/>
      <c r="EMP30" s="620"/>
      <c r="EMQ30" s="620"/>
      <c r="EMR30" s="620"/>
      <c r="EMS30" s="620"/>
      <c r="EMT30" s="620"/>
      <c r="EMU30" s="620"/>
      <c r="EMV30" s="620"/>
      <c r="EMW30" s="620"/>
      <c r="EMX30" s="620"/>
      <c r="EMY30" s="620"/>
      <c r="EMZ30" s="620"/>
      <c r="ENA30" s="620"/>
      <c r="ENB30" s="620"/>
      <c r="ENC30" s="620"/>
      <c r="END30" s="620"/>
      <c r="ENE30" s="620"/>
      <c r="ENF30" s="620"/>
      <c r="ENG30" s="620"/>
      <c r="ENH30" s="620"/>
      <c r="ENI30" s="620"/>
      <c r="ENJ30" s="620"/>
      <c r="ENK30" s="620"/>
      <c r="ENL30" s="620"/>
      <c r="ENM30" s="620"/>
      <c r="ENN30" s="620"/>
      <c r="ENO30" s="620"/>
      <c r="ENP30" s="620"/>
      <c r="ENQ30" s="620"/>
      <c r="ENR30" s="620"/>
      <c r="ENS30" s="620"/>
      <c r="ENT30" s="620"/>
      <c r="ENU30" s="620"/>
      <c r="ENV30" s="620"/>
      <c r="ENW30" s="620"/>
      <c r="ENX30" s="620"/>
      <c r="ENY30" s="620"/>
      <c r="ENZ30" s="620"/>
      <c r="EOA30" s="620"/>
      <c r="EOB30" s="620"/>
      <c r="EOC30" s="620"/>
      <c r="EOD30" s="620"/>
      <c r="EOE30" s="620"/>
      <c r="EOF30" s="620"/>
      <c r="EOG30" s="620"/>
      <c r="EOH30" s="620"/>
      <c r="EOI30" s="620"/>
      <c r="EOJ30" s="620"/>
      <c r="EOK30" s="620"/>
      <c r="EOL30" s="620"/>
      <c r="EOM30" s="620"/>
      <c r="EON30" s="620"/>
      <c r="EOO30" s="620"/>
      <c r="EOP30" s="620"/>
      <c r="EOQ30" s="620"/>
      <c r="EOR30" s="620"/>
      <c r="EOS30" s="620"/>
      <c r="EOT30" s="620"/>
      <c r="EOU30" s="620"/>
      <c r="EOV30" s="620"/>
      <c r="EOW30" s="620"/>
      <c r="EOX30" s="620"/>
      <c r="EOY30" s="620"/>
      <c r="EOZ30" s="620"/>
      <c r="EPA30" s="620"/>
      <c r="EPB30" s="620"/>
      <c r="EPC30" s="620"/>
      <c r="EPD30" s="620"/>
      <c r="EPE30" s="620"/>
      <c r="EPF30" s="620"/>
      <c r="EPG30" s="620"/>
      <c r="EPH30" s="620"/>
      <c r="EPI30" s="620"/>
      <c r="EPJ30" s="620"/>
      <c r="EPK30" s="620"/>
      <c r="EPL30" s="620"/>
      <c r="EPM30" s="620"/>
      <c r="EPN30" s="620"/>
      <c r="EPO30" s="620"/>
      <c r="EPP30" s="620"/>
      <c r="EPQ30" s="620"/>
      <c r="EPR30" s="620"/>
      <c r="EPS30" s="620"/>
      <c r="EPT30" s="620"/>
      <c r="EPU30" s="620"/>
      <c r="EPV30" s="620"/>
      <c r="EPW30" s="620"/>
      <c r="EPX30" s="620"/>
      <c r="EPY30" s="620"/>
      <c r="EPZ30" s="620"/>
      <c r="EQA30" s="620"/>
      <c r="EQB30" s="620"/>
      <c r="EQC30" s="620"/>
      <c r="EQD30" s="620"/>
      <c r="EQE30" s="620"/>
      <c r="EQF30" s="620"/>
      <c r="EQG30" s="620"/>
      <c r="EQH30" s="620"/>
      <c r="EQI30" s="620"/>
      <c r="EQJ30" s="620"/>
      <c r="EQK30" s="620"/>
      <c r="EQL30" s="620"/>
      <c r="EQM30" s="620"/>
      <c r="EQN30" s="620"/>
      <c r="EQO30" s="620"/>
      <c r="EQP30" s="620"/>
      <c r="EQQ30" s="620"/>
      <c r="EQR30" s="620"/>
      <c r="EQS30" s="620"/>
      <c r="EQT30" s="620"/>
      <c r="EQU30" s="620"/>
      <c r="EQV30" s="620"/>
      <c r="EQW30" s="620"/>
      <c r="EQX30" s="620"/>
      <c r="EQY30" s="620"/>
      <c r="EQZ30" s="620"/>
      <c r="ERA30" s="620"/>
      <c r="ERB30" s="620"/>
      <c r="ERC30" s="620"/>
      <c r="ERD30" s="620"/>
      <c r="ERE30" s="620"/>
      <c r="ERF30" s="620"/>
      <c r="ERG30" s="620"/>
      <c r="ERH30" s="620"/>
      <c r="ERI30" s="620"/>
      <c r="ERJ30" s="620"/>
      <c r="ERK30" s="620"/>
      <c r="ERL30" s="620"/>
      <c r="ERM30" s="620"/>
      <c r="ERN30" s="620"/>
      <c r="ERO30" s="620"/>
      <c r="ERP30" s="620"/>
      <c r="ERQ30" s="620"/>
      <c r="ERR30" s="620"/>
      <c r="ERS30" s="620"/>
      <c r="ERT30" s="620"/>
      <c r="ERU30" s="620"/>
      <c r="ERV30" s="620"/>
      <c r="ERW30" s="620"/>
      <c r="ERX30" s="620"/>
      <c r="ERY30" s="620"/>
      <c r="ERZ30" s="620"/>
      <c r="ESA30" s="620"/>
      <c r="ESB30" s="620"/>
      <c r="ESC30" s="620"/>
      <c r="ESD30" s="620"/>
      <c r="ESE30" s="620"/>
      <c r="ESF30" s="620"/>
      <c r="ESG30" s="620"/>
      <c r="ESH30" s="620"/>
      <c r="ESI30" s="620"/>
      <c r="ESJ30" s="620"/>
      <c r="ESK30" s="620"/>
      <c r="ESL30" s="620"/>
      <c r="ESM30" s="620"/>
      <c r="ESN30" s="620"/>
      <c r="ESO30" s="620"/>
      <c r="ESP30" s="620"/>
      <c r="ESQ30" s="620"/>
      <c r="ESR30" s="620"/>
      <c r="ESS30" s="620"/>
      <c r="EST30" s="620"/>
      <c r="ESU30" s="620"/>
      <c r="ESV30" s="620"/>
      <c r="ESW30" s="620"/>
      <c r="ESX30" s="620"/>
      <c r="ESY30" s="620"/>
      <c r="ESZ30" s="620"/>
      <c r="ETA30" s="620"/>
      <c r="ETB30" s="620"/>
      <c r="ETC30" s="620"/>
      <c r="ETD30" s="620"/>
      <c r="ETE30" s="620"/>
      <c r="ETF30" s="620"/>
      <c r="ETG30" s="620"/>
      <c r="ETH30" s="620"/>
      <c r="ETI30" s="620"/>
      <c r="ETJ30" s="620"/>
      <c r="ETK30" s="620"/>
      <c r="ETL30" s="620"/>
      <c r="ETM30" s="620"/>
      <c r="ETN30" s="620"/>
      <c r="ETO30" s="620"/>
      <c r="ETP30" s="620"/>
      <c r="ETQ30" s="620"/>
      <c r="ETR30" s="620"/>
      <c r="ETS30" s="620"/>
      <c r="ETT30" s="620"/>
      <c r="ETU30" s="620"/>
      <c r="ETV30" s="620"/>
      <c r="ETW30" s="620"/>
      <c r="ETX30" s="620"/>
      <c r="ETY30" s="620"/>
      <c r="ETZ30" s="620"/>
      <c r="EUA30" s="620"/>
      <c r="EUB30" s="620"/>
      <c r="EUC30" s="620"/>
      <c r="EUD30" s="620"/>
      <c r="EUE30" s="620"/>
      <c r="EUF30" s="620"/>
      <c r="EUG30" s="620"/>
      <c r="EUH30" s="620"/>
      <c r="EUI30" s="620"/>
      <c r="EUJ30" s="620"/>
      <c r="EUK30" s="620"/>
      <c r="EUL30" s="620"/>
      <c r="EUM30" s="620"/>
      <c r="EUN30" s="620"/>
      <c r="EUO30" s="620"/>
      <c r="EUP30" s="620"/>
      <c r="EUQ30" s="620"/>
      <c r="EUR30" s="620"/>
      <c r="EUS30" s="620"/>
      <c r="EUT30" s="620"/>
      <c r="EUU30" s="620"/>
      <c r="EUV30" s="620"/>
      <c r="EUW30" s="620"/>
      <c r="EUX30" s="620"/>
      <c r="EUY30" s="620"/>
      <c r="EUZ30" s="620"/>
      <c r="EVA30" s="620"/>
      <c r="EVB30" s="620"/>
      <c r="EVC30" s="620"/>
      <c r="EVD30" s="620"/>
      <c r="EVE30" s="620"/>
      <c r="EVF30" s="620"/>
      <c r="EVG30" s="620"/>
      <c r="EVH30" s="620"/>
      <c r="EVI30" s="620"/>
      <c r="EVJ30" s="620"/>
      <c r="EVK30" s="620"/>
      <c r="EVL30" s="620"/>
      <c r="EVM30" s="620"/>
      <c r="EVN30" s="620"/>
      <c r="EVO30" s="620"/>
      <c r="EVP30" s="620"/>
      <c r="EVQ30" s="620"/>
      <c r="EVR30" s="620"/>
      <c r="EVS30" s="620"/>
      <c r="EVT30" s="620"/>
      <c r="EVU30" s="620"/>
      <c r="EVV30" s="620"/>
      <c r="EVW30" s="620"/>
      <c r="EVX30" s="620"/>
      <c r="EVY30" s="620"/>
      <c r="EVZ30" s="620"/>
      <c r="EWA30" s="620"/>
      <c r="EWB30" s="620"/>
      <c r="EWC30" s="620"/>
      <c r="EWD30" s="620"/>
      <c r="EWE30" s="620"/>
      <c r="EWF30" s="620"/>
      <c r="EWG30" s="620"/>
      <c r="EWH30" s="620"/>
      <c r="EWI30" s="620"/>
      <c r="EWJ30" s="620"/>
      <c r="EWK30" s="620"/>
      <c r="EWL30" s="620"/>
      <c r="EWM30" s="620"/>
      <c r="EWN30" s="620"/>
      <c r="EWO30" s="620"/>
      <c r="EWP30" s="620"/>
      <c r="EWQ30" s="620"/>
      <c r="EWR30" s="620"/>
      <c r="EWS30" s="620"/>
      <c r="EWT30" s="620"/>
      <c r="EWU30" s="620"/>
      <c r="EWV30" s="620"/>
      <c r="EWW30" s="620"/>
      <c r="EWX30" s="620"/>
      <c r="EWY30" s="620"/>
      <c r="EWZ30" s="620"/>
      <c r="EXA30" s="620"/>
      <c r="EXB30" s="620"/>
      <c r="EXC30" s="620"/>
      <c r="EXD30" s="620"/>
      <c r="EXE30" s="620"/>
      <c r="EXF30" s="620"/>
      <c r="EXG30" s="620"/>
      <c r="EXH30" s="620"/>
      <c r="EXI30" s="620"/>
      <c r="EXJ30" s="620"/>
      <c r="EXK30" s="620"/>
      <c r="EXL30" s="620"/>
      <c r="EXM30" s="620"/>
      <c r="EXN30" s="620"/>
      <c r="EXO30" s="620"/>
      <c r="EXP30" s="620"/>
      <c r="EXQ30" s="620"/>
      <c r="EXR30" s="620"/>
      <c r="EXS30" s="620"/>
      <c r="EXT30" s="620"/>
      <c r="EXU30" s="620"/>
      <c r="EXV30" s="620"/>
      <c r="EXW30" s="620"/>
      <c r="EXX30" s="620"/>
      <c r="EXY30" s="620"/>
      <c r="EXZ30" s="620"/>
      <c r="EYA30" s="620"/>
      <c r="EYB30" s="620"/>
      <c r="EYC30" s="620"/>
      <c r="EYD30" s="620"/>
      <c r="EYE30" s="620"/>
      <c r="EYF30" s="620"/>
      <c r="EYG30" s="620"/>
      <c r="EYH30" s="620"/>
      <c r="EYI30" s="620"/>
      <c r="EYJ30" s="620"/>
      <c r="EYK30" s="620"/>
      <c r="EYL30" s="620"/>
      <c r="EYM30" s="620"/>
      <c r="EYN30" s="620"/>
      <c r="EYO30" s="620"/>
      <c r="EYP30" s="620"/>
      <c r="EYQ30" s="620"/>
      <c r="EYR30" s="620"/>
      <c r="EYS30" s="620"/>
      <c r="EYT30" s="620"/>
      <c r="EYU30" s="620"/>
      <c r="EYV30" s="620"/>
      <c r="EYW30" s="620"/>
      <c r="EYX30" s="620"/>
      <c r="EYY30" s="620"/>
      <c r="EYZ30" s="620"/>
      <c r="EZA30" s="620"/>
      <c r="EZB30" s="620"/>
      <c r="EZC30" s="620"/>
      <c r="EZD30" s="620"/>
      <c r="EZE30" s="620"/>
      <c r="EZF30" s="620"/>
      <c r="EZG30" s="620"/>
      <c r="EZH30" s="620"/>
      <c r="EZI30" s="620"/>
      <c r="EZJ30" s="620"/>
      <c r="EZK30" s="620"/>
      <c r="EZL30" s="620"/>
      <c r="EZM30" s="620"/>
      <c r="EZN30" s="620"/>
      <c r="EZO30" s="620"/>
      <c r="EZP30" s="620"/>
      <c r="EZQ30" s="620"/>
      <c r="EZR30" s="620"/>
      <c r="EZS30" s="620"/>
      <c r="EZT30" s="620"/>
      <c r="EZU30" s="620"/>
      <c r="EZV30" s="620"/>
      <c r="EZW30" s="620"/>
      <c r="EZX30" s="620"/>
      <c r="EZY30" s="620"/>
      <c r="EZZ30" s="620"/>
      <c r="FAA30" s="620"/>
      <c r="FAB30" s="620"/>
      <c r="FAC30" s="620"/>
      <c r="FAD30" s="620"/>
      <c r="FAE30" s="620"/>
      <c r="FAF30" s="620"/>
      <c r="FAG30" s="620"/>
      <c r="FAH30" s="620"/>
      <c r="FAI30" s="620"/>
      <c r="FAJ30" s="620"/>
      <c r="FAK30" s="620"/>
      <c r="FAL30" s="620"/>
      <c r="FAM30" s="620"/>
      <c r="FAN30" s="620"/>
      <c r="FAO30" s="620"/>
      <c r="FAP30" s="620"/>
      <c r="FAQ30" s="620"/>
      <c r="FAR30" s="620"/>
      <c r="FAS30" s="620"/>
      <c r="FAT30" s="620"/>
      <c r="FAU30" s="620"/>
      <c r="FAV30" s="620"/>
      <c r="FAW30" s="620"/>
      <c r="FAX30" s="620"/>
      <c r="FAY30" s="620"/>
      <c r="FAZ30" s="620"/>
      <c r="FBA30" s="620"/>
      <c r="FBB30" s="620"/>
      <c r="FBC30" s="620"/>
      <c r="FBD30" s="620"/>
      <c r="FBE30" s="620"/>
      <c r="FBF30" s="620"/>
      <c r="FBG30" s="620"/>
      <c r="FBH30" s="620"/>
      <c r="FBI30" s="620"/>
      <c r="FBJ30" s="620"/>
      <c r="FBK30" s="620"/>
      <c r="FBL30" s="620"/>
      <c r="FBM30" s="620"/>
      <c r="FBN30" s="620"/>
      <c r="FBO30" s="620"/>
      <c r="FBP30" s="620"/>
      <c r="FBQ30" s="620"/>
      <c r="FBR30" s="620"/>
      <c r="FBS30" s="620"/>
      <c r="FBT30" s="620"/>
      <c r="FBU30" s="620"/>
      <c r="FBV30" s="620"/>
      <c r="FBW30" s="620"/>
      <c r="FBX30" s="620"/>
      <c r="FBY30" s="620"/>
      <c r="FBZ30" s="620"/>
      <c r="FCA30" s="620"/>
      <c r="FCB30" s="620"/>
      <c r="FCC30" s="620"/>
      <c r="FCD30" s="620"/>
      <c r="FCE30" s="620"/>
      <c r="FCF30" s="620"/>
      <c r="FCG30" s="620"/>
      <c r="FCH30" s="620"/>
      <c r="FCI30" s="620"/>
      <c r="FCJ30" s="620"/>
      <c r="FCK30" s="620"/>
      <c r="FCL30" s="620"/>
      <c r="FCM30" s="620"/>
      <c r="FCN30" s="620"/>
      <c r="FCO30" s="620"/>
      <c r="FCP30" s="620"/>
      <c r="FCQ30" s="620"/>
      <c r="FCR30" s="620"/>
      <c r="FCS30" s="620"/>
      <c r="FCT30" s="620"/>
      <c r="FCU30" s="620"/>
      <c r="FCV30" s="620"/>
      <c r="FCW30" s="620"/>
      <c r="FCX30" s="620"/>
      <c r="FCY30" s="620"/>
      <c r="FCZ30" s="620"/>
      <c r="FDA30" s="620"/>
      <c r="FDB30" s="620"/>
      <c r="FDC30" s="620"/>
      <c r="FDD30" s="620"/>
      <c r="FDE30" s="620"/>
      <c r="FDF30" s="620"/>
      <c r="FDG30" s="620"/>
      <c r="FDH30" s="620"/>
      <c r="FDI30" s="620"/>
      <c r="FDJ30" s="620"/>
      <c r="FDK30" s="620"/>
      <c r="FDL30" s="620"/>
      <c r="FDM30" s="620"/>
      <c r="FDN30" s="620"/>
      <c r="FDO30" s="620"/>
      <c r="FDP30" s="620"/>
      <c r="FDQ30" s="620"/>
      <c r="FDR30" s="620"/>
      <c r="FDS30" s="620"/>
      <c r="FDT30" s="620"/>
      <c r="FDU30" s="620"/>
      <c r="FDV30" s="620"/>
      <c r="FDW30" s="620"/>
      <c r="FDX30" s="620"/>
      <c r="FDY30" s="620"/>
      <c r="FDZ30" s="620"/>
      <c r="FEA30" s="620"/>
      <c r="FEB30" s="620"/>
      <c r="FEC30" s="620"/>
      <c r="FED30" s="620"/>
      <c r="FEE30" s="620"/>
      <c r="FEF30" s="620"/>
      <c r="FEG30" s="620"/>
      <c r="FEH30" s="620"/>
      <c r="FEI30" s="620"/>
      <c r="FEJ30" s="620"/>
      <c r="FEK30" s="620"/>
      <c r="FEL30" s="620"/>
      <c r="FEM30" s="620"/>
      <c r="FEN30" s="620"/>
      <c r="FEO30" s="620"/>
      <c r="FEP30" s="620"/>
      <c r="FEQ30" s="620"/>
      <c r="FER30" s="620"/>
      <c r="FES30" s="620"/>
      <c r="FET30" s="620"/>
      <c r="FEU30" s="620"/>
      <c r="FEV30" s="620"/>
      <c r="FEW30" s="620"/>
      <c r="FEX30" s="620"/>
      <c r="FEY30" s="620"/>
      <c r="FEZ30" s="620"/>
      <c r="FFA30" s="620"/>
      <c r="FFB30" s="620"/>
      <c r="FFC30" s="620"/>
      <c r="FFD30" s="620"/>
      <c r="FFE30" s="620"/>
      <c r="FFF30" s="620"/>
      <c r="FFG30" s="620"/>
      <c r="FFH30" s="620"/>
      <c r="FFI30" s="620"/>
      <c r="FFJ30" s="620"/>
      <c r="FFK30" s="620"/>
      <c r="FFL30" s="620"/>
      <c r="FFM30" s="620"/>
      <c r="FFN30" s="620"/>
      <c r="FFO30" s="620"/>
      <c r="FFP30" s="620"/>
      <c r="FFQ30" s="620"/>
      <c r="FFR30" s="620"/>
      <c r="FFS30" s="620"/>
      <c r="FFT30" s="620"/>
      <c r="FFU30" s="620"/>
      <c r="FFV30" s="620"/>
      <c r="FFW30" s="620"/>
      <c r="FFX30" s="620"/>
      <c r="FFY30" s="620"/>
      <c r="FFZ30" s="620"/>
      <c r="FGA30" s="620"/>
      <c r="FGB30" s="620"/>
      <c r="FGC30" s="620"/>
      <c r="FGD30" s="620"/>
      <c r="FGE30" s="620"/>
      <c r="FGF30" s="620"/>
      <c r="FGG30" s="620"/>
      <c r="FGH30" s="620"/>
      <c r="FGI30" s="620"/>
      <c r="FGJ30" s="620"/>
      <c r="FGK30" s="620"/>
      <c r="FGL30" s="620"/>
      <c r="FGM30" s="620"/>
      <c r="FGN30" s="620"/>
      <c r="FGO30" s="620"/>
      <c r="FGP30" s="620"/>
      <c r="FGQ30" s="620"/>
      <c r="FGR30" s="620"/>
      <c r="FGS30" s="620"/>
      <c r="FGT30" s="620"/>
      <c r="FGU30" s="620"/>
      <c r="FGV30" s="620"/>
      <c r="FGW30" s="620"/>
      <c r="FGX30" s="620"/>
      <c r="FGY30" s="620"/>
      <c r="FGZ30" s="620"/>
      <c r="FHA30" s="620"/>
      <c r="FHB30" s="620"/>
      <c r="FHC30" s="620"/>
      <c r="FHD30" s="620"/>
      <c r="FHE30" s="620"/>
      <c r="FHF30" s="620"/>
      <c r="FHG30" s="620"/>
      <c r="FHH30" s="620"/>
      <c r="FHI30" s="620"/>
      <c r="FHJ30" s="620"/>
      <c r="FHK30" s="620"/>
      <c r="FHL30" s="620"/>
      <c r="FHM30" s="620"/>
      <c r="FHN30" s="620"/>
      <c r="FHO30" s="620"/>
      <c r="FHP30" s="620"/>
      <c r="FHQ30" s="620"/>
      <c r="FHR30" s="620"/>
      <c r="FHS30" s="620"/>
      <c r="FHT30" s="620"/>
      <c r="FHU30" s="620"/>
      <c r="FHV30" s="620"/>
      <c r="FHW30" s="620"/>
      <c r="FHX30" s="620"/>
      <c r="FHY30" s="620"/>
      <c r="FHZ30" s="620"/>
      <c r="FIA30" s="620"/>
      <c r="FIB30" s="620"/>
      <c r="FIC30" s="620"/>
      <c r="FID30" s="620"/>
      <c r="FIE30" s="620"/>
      <c r="FIF30" s="620"/>
      <c r="FIG30" s="620"/>
      <c r="FIH30" s="620"/>
      <c r="FII30" s="620"/>
      <c r="FIJ30" s="620"/>
      <c r="FIK30" s="620"/>
      <c r="FIL30" s="620"/>
      <c r="FIM30" s="620"/>
      <c r="FIN30" s="620"/>
      <c r="FIO30" s="620"/>
      <c r="FIP30" s="620"/>
      <c r="FIQ30" s="620"/>
      <c r="FIR30" s="620"/>
      <c r="FIS30" s="620"/>
      <c r="FIT30" s="620"/>
      <c r="FIU30" s="620"/>
      <c r="FIV30" s="620"/>
      <c r="FIW30" s="620"/>
      <c r="FIX30" s="620"/>
      <c r="FIY30" s="620"/>
      <c r="FIZ30" s="620"/>
      <c r="FJA30" s="620"/>
      <c r="FJB30" s="620"/>
      <c r="FJC30" s="620"/>
      <c r="FJD30" s="620"/>
      <c r="FJE30" s="620"/>
      <c r="FJF30" s="620"/>
      <c r="FJG30" s="620"/>
      <c r="FJH30" s="620"/>
      <c r="FJI30" s="620"/>
      <c r="FJJ30" s="620"/>
      <c r="FJK30" s="620"/>
      <c r="FJL30" s="620"/>
      <c r="FJM30" s="620"/>
      <c r="FJN30" s="620"/>
      <c r="FJO30" s="620"/>
      <c r="FJP30" s="620"/>
      <c r="FJQ30" s="620"/>
      <c r="FJR30" s="620"/>
      <c r="FJS30" s="620"/>
      <c r="FJT30" s="620"/>
      <c r="FJU30" s="620"/>
      <c r="FJV30" s="620"/>
      <c r="FJW30" s="620"/>
      <c r="FJX30" s="620"/>
      <c r="FJY30" s="620"/>
      <c r="FJZ30" s="620"/>
      <c r="FKA30" s="620"/>
      <c r="FKB30" s="620"/>
      <c r="FKC30" s="620"/>
      <c r="FKD30" s="620"/>
      <c r="FKE30" s="620"/>
      <c r="FKF30" s="620"/>
      <c r="FKG30" s="620"/>
      <c r="FKH30" s="620"/>
      <c r="FKI30" s="620"/>
      <c r="FKJ30" s="620"/>
      <c r="FKK30" s="620"/>
      <c r="FKL30" s="620"/>
      <c r="FKM30" s="620"/>
      <c r="FKN30" s="620"/>
      <c r="FKO30" s="620"/>
      <c r="FKP30" s="620"/>
      <c r="FKQ30" s="620"/>
      <c r="FKR30" s="620"/>
      <c r="FKS30" s="620"/>
      <c r="FKT30" s="620"/>
      <c r="FKU30" s="620"/>
      <c r="FKV30" s="620"/>
      <c r="FKW30" s="620"/>
      <c r="FKX30" s="620"/>
      <c r="FKY30" s="620"/>
      <c r="FKZ30" s="620"/>
      <c r="FLA30" s="620"/>
      <c r="FLB30" s="620"/>
      <c r="FLC30" s="620"/>
      <c r="FLD30" s="620"/>
      <c r="FLE30" s="620"/>
      <c r="FLF30" s="620"/>
      <c r="FLG30" s="620"/>
      <c r="FLH30" s="620"/>
      <c r="FLI30" s="620"/>
      <c r="FLJ30" s="620"/>
      <c r="FLK30" s="620"/>
      <c r="FLL30" s="620"/>
      <c r="FLM30" s="620"/>
      <c r="FLN30" s="620"/>
      <c r="FLO30" s="620"/>
      <c r="FLP30" s="620"/>
      <c r="FLQ30" s="620"/>
      <c r="FLR30" s="620"/>
      <c r="FLS30" s="620"/>
      <c r="FLT30" s="620"/>
      <c r="FLU30" s="620"/>
      <c r="FLV30" s="620"/>
      <c r="FLW30" s="620"/>
      <c r="FLX30" s="620"/>
      <c r="FLY30" s="620"/>
      <c r="FLZ30" s="620"/>
      <c r="FMA30" s="620"/>
      <c r="FMB30" s="620"/>
      <c r="FMC30" s="620"/>
      <c r="FMD30" s="620"/>
      <c r="FME30" s="620"/>
      <c r="FMF30" s="620"/>
      <c r="FMG30" s="620"/>
      <c r="FMH30" s="620"/>
      <c r="FMI30" s="620"/>
      <c r="FMJ30" s="620"/>
      <c r="FMK30" s="620"/>
      <c r="FML30" s="620"/>
      <c r="FMM30" s="620"/>
      <c r="FMN30" s="620"/>
      <c r="FMO30" s="620"/>
      <c r="FMP30" s="620"/>
      <c r="FMQ30" s="620"/>
      <c r="FMR30" s="620"/>
      <c r="FMS30" s="620"/>
      <c r="FMT30" s="620"/>
      <c r="FMU30" s="620"/>
      <c r="FMV30" s="620"/>
      <c r="FMW30" s="620"/>
      <c r="FMX30" s="620"/>
      <c r="FMY30" s="620"/>
      <c r="FMZ30" s="620"/>
      <c r="FNA30" s="620"/>
      <c r="FNB30" s="620"/>
      <c r="FNC30" s="620"/>
      <c r="FND30" s="620"/>
      <c r="FNE30" s="620"/>
      <c r="FNF30" s="620"/>
      <c r="FNG30" s="620"/>
      <c r="FNH30" s="620"/>
      <c r="FNI30" s="620"/>
      <c r="FNJ30" s="620"/>
      <c r="FNK30" s="620"/>
      <c r="FNL30" s="620"/>
      <c r="FNM30" s="620"/>
      <c r="FNN30" s="620"/>
      <c r="FNO30" s="620"/>
      <c r="FNP30" s="620"/>
      <c r="FNQ30" s="620"/>
      <c r="FNR30" s="620"/>
      <c r="FNS30" s="620"/>
      <c r="FNT30" s="620"/>
      <c r="FNU30" s="620"/>
      <c r="FNV30" s="620"/>
      <c r="FNW30" s="620"/>
      <c r="FNX30" s="620"/>
      <c r="FNY30" s="620"/>
      <c r="FNZ30" s="620"/>
      <c r="FOA30" s="620"/>
      <c r="FOB30" s="620"/>
      <c r="FOC30" s="620"/>
      <c r="FOD30" s="620"/>
      <c r="FOE30" s="620"/>
      <c r="FOF30" s="620"/>
      <c r="FOG30" s="620"/>
      <c r="FOH30" s="620"/>
      <c r="FOI30" s="620"/>
      <c r="FOJ30" s="620"/>
      <c r="FOK30" s="620"/>
      <c r="FOL30" s="620"/>
      <c r="FOM30" s="620"/>
      <c r="FON30" s="620"/>
      <c r="FOO30" s="620"/>
      <c r="FOP30" s="620"/>
      <c r="FOQ30" s="620"/>
      <c r="FOR30" s="620"/>
      <c r="FOS30" s="620"/>
      <c r="FOT30" s="620"/>
      <c r="FOU30" s="620"/>
      <c r="FOV30" s="620"/>
      <c r="FOW30" s="620"/>
      <c r="FOX30" s="620"/>
      <c r="FOY30" s="620"/>
      <c r="FOZ30" s="620"/>
      <c r="FPA30" s="620"/>
      <c r="FPB30" s="620"/>
      <c r="FPC30" s="620"/>
      <c r="FPD30" s="620"/>
      <c r="FPE30" s="620"/>
      <c r="FPF30" s="620"/>
      <c r="FPG30" s="620"/>
      <c r="FPH30" s="620"/>
      <c r="FPI30" s="620"/>
      <c r="FPJ30" s="620"/>
      <c r="FPK30" s="620"/>
      <c r="FPL30" s="620"/>
      <c r="FPM30" s="620"/>
      <c r="FPN30" s="620"/>
      <c r="FPO30" s="620"/>
      <c r="FPP30" s="620"/>
      <c r="FPQ30" s="620"/>
      <c r="FPR30" s="620"/>
      <c r="FPS30" s="620"/>
      <c r="FPT30" s="620"/>
      <c r="FPU30" s="620"/>
      <c r="FPV30" s="620"/>
      <c r="FPW30" s="620"/>
      <c r="FPX30" s="620"/>
      <c r="FPY30" s="620"/>
      <c r="FPZ30" s="620"/>
      <c r="FQA30" s="620"/>
      <c r="FQB30" s="620"/>
      <c r="FQC30" s="620"/>
      <c r="FQD30" s="620"/>
      <c r="FQE30" s="620"/>
      <c r="FQF30" s="620"/>
      <c r="FQG30" s="620"/>
      <c r="FQH30" s="620"/>
      <c r="FQI30" s="620"/>
      <c r="FQJ30" s="620"/>
      <c r="FQK30" s="620"/>
      <c r="FQL30" s="620"/>
      <c r="FQM30" s="620"/>
      <c r="FQN30" s="620"/>
      <c r="FQO30" s="620"/>
      <c r="FQP30" s="620"/>
      <c r="FQQ30" s="620"/>
      <c r="FQR30" s="620"/>
      <c r="FQS30" s="620"/>
      <c r="FQT30" s="620"/>
      <c r="FQU30" s="620"/>
      <c r="FQV30" s="620"/>
      <c r="FQW30" s="620"/>
      <c r="FQX30" s="620"/>
      <c r="FQY30" s="620"/>
      <c r="FQZ30" s="620"/>
      <c r="FRA30" s="620"/>
      <c r="FRB30" s="620"/>
      <c r="FRC30" s="620"/>
      <c r="FRD30" s="620"/>
      <c r="FRE30" s="620"/>
      <c r="FRF30" s="620"/>
      <c r="FRG30" s="620"/>
      <c r="FRH30" s="620"/>
      <c r="FRI30" s="620"/>
      <c r="FRJ30" s="620"/>
      <c r="FRK30" s="620"/>
      <c r="FRL30" s="620"/>
      <c r="FRM30" s="620"/>
      <c r="FRN30" s="620"/>
      <c r="FRO30" s="620"/>
      <c r="FRP30" s="620"/>
      <c r="FRQ30" s="620"/>
      <c r="FRR30" s="620"/>
      <c r="FRS30" s="620"/>
      <c r="FRT30" s="620"/>
      <c r="FRU30" s="620"/>
      <c r="FRV30" s="620"/>
      <c r="FRW30" s="620"/>
      <c r="FRX30" s="620"/>
      <c r="FRY30" s="620"/>
      <c r="FRZ30" s="620"/>
      <c r="FSA30" s="620"/>
      <c r="FSB30" s="620"/>
      <c r="FSC30" s="620"/>
      <c r="FSD30" s="620"/>
      <c r="FSE30" s="620"/>
      <c r="FSF30" s="620"/>
      <c r="FSG30" s="620"/>
      <c r="FSH30" s="620"/>
      <c r="FSI30" s="620"/>
      <c r="FSJ30" s="620"/>
      <c r="FSK30" s="620"/>
      <c r="FSL30" s="620"/>
      <c r="FSM30" s="620"/>
      <c r="FSN30" s="620"/>
      <c r="FSO30" s="620"/>
      <c r="FSP30" s="620"/>
      <c r="FSQ30" s="620"/>
      <c r="FSR30" s="620"/>
      <c r="FSS30" s="620"/>
      <c r="FST30" s="620"/>
      <c r="FSU30" s="620"/>
      <c r="FSV30" s="620"/>
      <c r="FSW30" s="620"/>
      <c r="FSX30" s="620"/>
      <c r="FSY30" s="620"/>
      <c r="FSZ30" s="620"/>
      <c r="FTA30" s="620"/>
      <c r="FTB30" s="620"/>
      <c r="FTC30" s="620"/>
      <c r="FTD30" s="620"/>
      <c r="FTE30" s="620"/>
      <c r="FTF30" s="620"/>
      <c r="FTG30" s="620"/>
      <c r="FTH30" s="620"/>
      <c r="FTI30" s="620"/>
      <c r="FTJ30" s="620"/>
      <c r="FTK30" s="620"/>
      <c r="FTL30" s="620"/>
      <c r="FTM30" s="620"/>
      <c r="FTN30" s="620"/>
      <c r="FTO30" s="620"/>
      <c r="FTP30" s="620"/>
      <c r="FTQ30" s="620"/>
      <c r="FTR30" s="620"/>
      <c r="FTS30" s="620"/>
      <c r="FTT30" s="620"/>
      <c r="FTU30" s="620"/>
      <c r="FTV30" s="620"/>
      <c r="FTW30" s="620"/>
      <c r="FTX30" s="620"/>
      <c r="FTY30" s="620"/>
      <c r="FTZ30" s="620"/>
      <c r="FUA30" s="620"/>
      <c r="FUB30" s="620"/>
      <c r="FUC30" s="620"/>
      <c r="FUD30" s="620"/>
      <c r="FUE30" s="620"/>
      <c r="FUF30" s="620"/>
      <c r="FUG30" s="620"/>
      <c r="FUH30" s="620"/>
      <c r="FUI30" s="620"/>
      <c r="FUJ30" s="620"/>
      <c r="FUK30" s="620"/>
      <c r="FUL30" s="620"/>
      <c r="FUM30" s="620"/>
      <c r="FUN30" s="620"/>
      <c r="FUO30" s="620"/>
      <c r="FUP30" s="620"/>
      <c r="FUQ30" s="620"/>
      <c r="FUR30" s="620"/>
      <c r="FUS30" s="620"/>
      <c r="FUT30" s="620"/>
      <c r="FUU30" s="620"/>
      <c r="FUV30" s="620"/>
      <c r="FUW30" s="620"/>
      <c r="FUX30" s="620"/>
      <c r="FUY30" s="620"/>
      <c r="FUZ30" s="620"/>
      <c r="FVA30" s="620"/>
      <c r="FVB30" s="620"/>
      <c r="FVC30" s="620"/>
      <c r="FVD30" s="620"/>
      <c r="FVE30" s="620"/>
      <c r="FVF30" s="620"/>
      <c r="FVG30" s="620"/>
      <c r="FVH30" s="620"/>
      <c r="FVI30" s="620"/>
      <c r="FVJ30" s="620"/>
      <c r="FVK30" s="620"/>
      <c r="FVL30" s="620"/>
      <c r="FVM30" s="620"/>
      <c r="FVN30" s="620"/>
      <c r="FVO30" s="620"/>
      <c r="FVP30" s="620"/>
      <c r="FVQ30" s="620"/>
      <c r="FVR30" s="620"/>
      <c r="FVS30" s="620"/>
      <c r="FVT30" s="620"/>
      <c r="FVU30" s="620"/>
      <c r="FVV30" s="620"/>
      <c r="FVW30" s="620"/>
      <c r="FVX30" s="620"/>
      <c r="FVY30" s="620"/>
      <c r="FVZ30" s="620"/>
      <c r="FWA30" s="620"/>
      <c r="FWB30" s="620"/>
      <c r="FWC30" s="620"/>
      <c r="FWD30" s="620"/>
      <c r="FWE30" s="620"/>
      <c r="FWF30" s="620"/>
      <c r="FWG30" s="620"/>
      <c r="FWH30" s="620"/>
      <c r="FWI30" s="620"/>
      <c r="FWJ30" s="620"/>
      <c r="FWK30" s="620"/>
      <c r="FWL30" s="620"/>
      <c r="FWM30" s="620"/>
      <c r="FWN30" s="620"/>
      <c r="FWO30" s="620"/>
      <c r="FWP30" s="620"/>
      <c r="FWQ30" s="620"/>
      <c r="FWR30" s="620"/>
      <c r="FWS30" s="620"/>
      <c r="FWT30" s="620"/>
      <c r="FWU30" s="620"/>
      <c r="FWV30" s="620"/>
      <c r="FWW30" s="620"/>
      <c r="FWX30" s="620"/>
      <c r="FWY30" s="620"/>
      <c r="FWZ30" s="620"/>
      <c r="FXA30" s="620"/>
      <c r="FXB30" s="620"/>
      <c r="FXC30" s="620"/>
      <c r="FXD30" s="620"/>
      <c r="FXE30" s="620"/>
      <c r="FXF30" s="620"/>
      <c r="FXG30" s="620"/>
      <c r="FXH30" s="620"/>
      <c r="FXI30" s="620"/>
      <c r="FXJ30" s="620"/>
      <c r="FXK30" s="620"/>
      <c r="FXL30" s="620"/>
      <c r="FXM30" s="620"/>
      <c r="FXN30" s="620"/>
      <c r="FXO30" s="620"/>
      <c r="FXP30" s="620"/>
      <c r="FXQ30" s="620"/>
      <c r="FXR30" s="620"/>
      <c r="FXS30" s="620"/>
      <c r="FXT30" s="620"/>
      <c r="FXU30" s="620"/>
      <c r="FXV30" s="620"/>
      <c r="FXW30" s="620"/>
      <c r="FXX30" s="620"/>
      <c r="FXY30" s="620"/>
      <c r="FXZ30" s="620"/>
      <c r="FYA30" s="620"/>
      <c r="FYB30" s="620"/>
      <c r="FYC30" s="620"/>
      <c r="FYD30" s="620"/>
      <c r="FYE30" s="620"/>
      <c r="FYF30" s="620"/>
      <c r="FYG30" s="620"/>
      <c r="FYH30" s="620"/>
      <c r="FYI30" s="620"/>
      <c r="FYJ30" s="620"/>
      <c r="FYK30" s="620"/>
      <c r="FYL30" s="620"/>
      <c r="FYM30" s="620"/>
      <c r="FYN30" s="620"/>
      <c r="FYO30" s="620"/>
      <c r="FYP30" s="620"/>
      <c r="FYQ30" s="620"/>
      <c r="FYR30" s="620"/>
      <c r="FYS30" s="620"/>
      <c r="FYT30" s="620"/>
      <c r="FYU30" s="620"/>
      <c r="FYV30" s="620"/>
      <c r="FYW30" s="620"/>
      <c r="FYX30" s="620"/>
      <c r="FYY30" s="620"/>
      <c r="FYZ30" s="620"/>
      <c r="FZA30" s="620"/>
      <c r="FZB30" s="620"/>
      <c r="FZC30" s="620"/>
      <c r="FZD30" s="620"/>
      <c r="FZE30" s="620"/>
      <c r="FZF30" s="620"/>
      <c r="FZG30" s="620"/>
      <c r="FZH30" s="620"/>
      <c r="FZI30" s="620"/>
      <c r="FZJ30" s="620"/>
      <c r="FZK30" s="620"/>
      <c r="FZL30" s="620"/>
      <c r="FZM30" s="620"/>
      <c r="FZN30" s="620"/>
      <c r="FZO30" s="620"/>
      <c r="FZP30" s="620"/>
      <c r="FZQ30" s="620"/>
      <c r="FZR30" s="620"/>
      <c r="FZS30" s="620"/>
      <c r="FZT30" s="620"/>
      <c r="FZU30" s="620"/>
      <c r="FZV30" s="620"/>
      <c r="FZW30" s="620"/>
      <c r="FZX30" s="620"/>
      <c r="FZY30" s="620"/>
      <c r="FZZ30" s="620"/>
      <c r="GAA30" s="620"/>
      <c r="GAB30" s="620"/>
      <c r="GAC30" s="620"/>
      <c r="GAD30" s="620"/>
      <c r="GAE30" s="620"/>
      <c r="GAF30" s="620"/>
      <c r="GAG30" s="620"/>
      <c r="GAH30" s="620"/>
      <c r="GAI30" s="620"/>
      <c r="GAJ30" s="620"/>
      <c r="GAK30" s="620"/>
      <c r="GAL30" s="620"/>
      <c r="GAM30" s="620"/>
      <c r="GAN30" s="620"/>
      <c r="GAO30" s="620"/>
      <c r="GAP30" s="620"/>
      <c r="GAQ30" s="620"/>
      <c r="GAR30" s="620"/>
      <c r="GAS30" s="620"/>
      <c r="GAT30" s="620"/>
      <c r="GAU30" s="620"/>
      <c r="GAV30" s="620"/>
      <c r="GAW30" s="620"/>
      <c r="GAX30" s="620"/>
      <c r="GAY30" s="620"/>
      <c r="GAZ30" s="620"/>
      <c r="GBA30" s="620"/>
      <c r="GBB30" s="620"/>
      <c r="GBC30" s="620"/>
      <c r="GBD30" s="620"/>
      <c r="GBE30" s="620"/>
      <c r="GBF30" s="620"/>
      <c r="GBG30" s="620"/>
      <c r="GBH30" s="620"/>
      <c r="GBI30" s="620"/>
      <c r="GBJ30" s="620"/>
      <c r="GBK30" s="620"/>
      <c r="GBL30" s="620"/>
      <c r="GBM30" s="620"/>
      <c r="GBN30" s="620"/>
      <c r="GBO30" s="620"/>
      <c r="GBP30" s="620"/>
      <c r="GBQ30" s="620"/>
      <c r="GBR30" s="620"/>
      <c r="GBS30" s="620"/>
      <c r="GBT30" s="620"/>
      <c r="GBU30" s="620"/>
      <c r="GBV30" s="620"/>
      <c r="GBW30" s="620"/>
      <c r="GBX30" s="620"/>
      <c r="GBY30" s="620"/>
      <c r="GBZ30" s="620"/>
      <c r="GCA30" s="620"/>
      <c r="GCB30" s="620"/>
      <c r="GCC30" s="620"/>
      <c r="GCD30" s="620"/>
      <c r="GCE30" s="620"/>
      <c r="GCF30" s="620"/>
      <c r="GCG30" s="620"/>
      <c r="GCH30" s="620"/>
      <c r="GCI30" s="620"/>
      <c r="GCJ30" s="620"/>
      <c r="GCK30" s="620"/>
      <c r="GCL30" s="620"/>
      <c r="GCM30" s="620"/>
      <c r="GCN30" s="620"/>
      <c r="GCO30" s="620"/>
      <c r="GCP30" s="620"/>
      <c r="GCQ30" s="620"/>
      <c r="GCR30" s="620"/>
      <c r="GCS30" s="620"/>
      <c r="GCT30" s="620"/>
      <c r="GCU30" s="620"/>
      <c r="GCV30" s="620"/>
      <c r="GCW30" s="620"/>
      <c r="GCX30" s="620"/>
      <c r="GCY30" s="620"/>
      <c r="GCZ30" s="620"/>
      <c r="GDA30" s="620"/>
      <c r="GDB30" s="620"/>
      <c r="GDC30" s="620"/>
      <c r="GDD30" s="620"/>
      <c r="GDE30" s="620"/>
      <c r="GDF30" s="620"/>
      <c r="GDG30" s="620"/>
      <c r="GDH30" s="620"/>
      <c r="GDI30" s="620"/>
      <c r="GDJ30" s="620"/>
      <c r="GDK30" s="620"/>
      <c r="GDL30" s="620"/>
      <c r="GDM30" s="620"/>
      <c r="GDN30" s="620"/>
      <c r="GDO30" s="620"/>
      <c r="GDP30" s="620"/>
      <c r="GDQ30" s="620"/>
      <c r="GDR30" s="620"/>
      <c r="GDS30" s="620"/>
      <c r="GDT30" s="620"/>
      <c r="GDU30" s="620"/>
      <c r="GDV30" s="620"/>
      <c r="GDW30" s="620"/>
      <c r="GDX30" s="620"/>
      <c r="GDY30" s="620"/>
      <c r="GDZ30" s="620"/>
      <c r="GEA30" s="620"/>
      <c r="GEB30" s="620"/>
      <c r="GEC30" s="620"/>
      <c r="GED30" s="620"/>
      <c r="GEE30" s="620"/>
      <c r="GEF30" s="620"/>
      <c r="GEG30" s="620"/>
      <c r="GEH30" s="620"/>
      <c r="GEI30" s="620"/>
      <c r="GEJ30" s="620"/>
      <c r="GEK30" s="620"/>
      <c r="GEL30" s="620"/>
      <c r="GEM30" s="620"/>
      <c r="GEN30" s="620"/>
      <c r="GEO30" s="620"/>
      <c r="GEP30" s="620"/>
      <c r="GEQ30" s="620"/>
      <c r="GER30" s="620"/>
      <c r="GES30" s="620"/>
      <c r="GET30" s="620"/>
      <c r="GEU30" s="620"/>
      <c r="GEV30" s="620"/>
      <c r="GEW30" s="620"/>
      <c r="GEX30" s="620"/>
      <c r="GEY30" s="620"/>
      <c r="GEZ30" s="620"/>
      <c r="GFA30" s="620"/>
      <c r="GFB30" s="620"/>
      <c r="GFC30" s="620"/>
      <c r="GFD30" s="620"/>
      <c r="GFE30" s="620"/>
      <c r="GFF30" s="620"/>
      <c r="GFG30" s="620"/>
      <c r="GFH30" s="620"/>
      <c r="GFI30" s="620"/>
      <c r="GFJ30" s="620"/>
      <c r="GFK30" s="620"/>
      <c r="GFL30" s="620"/>
      <c r="GFM30" s="620"/>
      <c r="GFN30" s="620"/>
      <c r="GFO30" s="620"/>
      <c r="GFP30" s="620"/>
      <c r="GFQ30" s="620"/>
      <c r="GFR30" s="620"/>
      <c r="GFS30" s="620"/>
      <c r="GFT30" s="620"/>
      <c r="GFU30" s="620"/>
      <c r="GFV30" s="620"/>
      <c r="GFW30" s="620"/>
      <c r="GFX30" s="620"/>
      <c r="GFY30" s="620"/>
      <c r="GFZ30" s="620"/>
      <c r="GGA30" s="620"/>
      <c r="GGB30" s="620"/>
      <c r="GGC30" s="620"/>
      <c r="GGD30" s="620"/>
      <c r="GGE30" s="620"/>
      <c r="GGF30" s="620"/>
      <c r="GGG30" s="620"/>
      <c r="GGH30" s="620"/>
      <c r="GGI30" s="620"/>
      <c r="GGJ30" s="620"/>
      <c r="GGK30" s="620"/>
      <c r="GGL30" s="620"/>
      <c r="GGM30" s="620"/>
      <c r="GGN30" s="620"/>
      <c r="GGO30" s="620"/>
      <c r="GGP30" s="620"/>
      <c r="GGQ30" s="620"/>
      <c r="GGR30" s="620"/>
      <c r="GGS30" s="620"/>
      <c r="GGT30" s="620"/>
      <c r="GGU30" s="620"/>
      <c r="GGV30" s="620"/>
      <c r="GGW30" s="620"/>
      <c r="GGX30" s="620"/>
      <c r="GGY30" s="620"/>
      <c r="GGZ30" s="620"/>
      <c r="GHA30" s="620"/>
      <c r="GHB30" s="620"/>
      <c r="GHC30" s="620"/>
      <c r="GHD30" s="620"/>
      <c r="GHE30" s="620"/>
      <c r="GHF30" s="620"/>
      <c r="GHG30" s="620"/>
      <c r="GHH30" s="620"/>
      <c r="GHI30" s="620"/>
      <c r="GHJ30" s="620"/>
      <c r="GHK30" s="620"/>
      <c r="GHL30" s="620"/>
      <c r="GHM30" s="620"/>
      <c r="GHN30" s="620"/>
      <c r="GHO30" s="620"/>
      <c r="GHP30" s="620"/>
      <c r="GHQ30" s="620"/>
      <c r="GHR30" s="620"/>
      <c r="GHS30" s="620"/>
      <c r="GHT30" s="620"/>
      <c r="GHU30" s="620"/>
      <c r="GHV30" s="620"/>
      <c r="GHW30" s="620"/>
      <c r="GHX30" s="620"/>
      <c r="GHY30" s="620"/>
      <c r="GHZ30" s="620"/>
      <c r="GIA30" s="620"/>
      <c r="GIB30" s="620"/>
      <c r="GIC30" s="620"/>
      <c r="GID30" s="620"/>
      <c r="GIE30" s="620"/>
      <c r="GIF30" s="620"/>
      <c r="GIG30" s="620"/>
      <c r="GIH30" s="620"/>
      <c r="GII30" s="620"/>
      <c r="GIJ30" s="620"/>
      <c r="GIK30" s="620"/>
      <c r="GIL30" s="620"/>
      <c r="GIM30" s="620"/>
      <c r="GIN30" s="620"/>
      <c r="GIO30" s="620"/>
      <c r="GIP30" s="620"/>
      <c r="GIQ30" s="620"/>
      <c r="GIR30" s="620"/>
      <c r="GIS30" s="620"/>
      <c r="GIT30" s="620"/>
      <c r="GIU30" s="620"/>
      <c r="GIV30" s="620"/>
      <c r="GIW30" s="620"/>
      <c r="GIX30" s="620"/>
      <c r="GIY30" s="620"/>
      <c r="GIZ30" s="620"/>
      <c r="GJA30" s="620"/>
      <c r="GJB30" s="620"/>
      <c r="GJC30" s="620"/>
      <c r="GJD30" s="620"/>
      <c r="GJE30" s="620"/>
      <c r="GJF30" s="620"/>
      <c r="GJG30" s="620"/>
      <c r="GJH30" s="620"/>
      <c r="GJI30" s="620"/>
      <c r="GJJ30" s="620"/>
      <c r="GJK30" s="620"/>
      <c r="GJL30" s="620"/>
      <c r="GJM30" s="620"/>
      <c r="GJN30" s="620"/>
      <c r="GJO30" s="620"/>
      <c r="GJP30" s="620"/>
      <c r="GJQ30" s="620"/>
      <c r="GJR30" s="620"/>
      <c r="GJS30" s="620"/>
      <c r="GJT30" s="620"/>
      <c r="GJU30" s="620"/>
      <c r="GJV30" s="620"/>
      <c r="GJW30" s="620"/>
      <c r="GJX30" s="620"/>
      <c r="GJY30" s="620"/>
      <c r="GJZ30" s="620"/>
      <c r="GKA30" s="620"/>
      <c r="GKB30" s="620"/>
      <c r="GKC30" s="620"/>
      <c r="GKD30" s="620"/>
      <c r="GKE30" s="620"/>
      <c r="GKF30" s="620"/>
      <c r="GKG30" s="620"/>
      <c r="GKH30" s="620"/>
      <c r="GKI30" s="620"/>
      <c r="GKJ30" s="620"/>
      <c r="GKK30" s="620"/>
      <c r="GKL30" s="620"/>
      <c r="GKM30" s="620"/>
      <c r="GKN30" s="620"/>
      <c r="GKO30" s="620"/>
      <c r="GKP30" s="620"/>
      <c r="GKQ30" s="620"/>
      <c r="GKR30" s="620"/>
      <c r="GKS30" s="620"/>
      <c r="GKT30" s="620"/>
      <c r="GKU30" s="620"/>
      <c r="GKV30" s="620"/>
      <c r="GKW30" s="620"/>
      <c r="GKX30" s="620"/>
      <c r="GKY30" s="620"/>
      <c r="GKZ30" s="620"/>
      <c r="GLA30" s="620"/>
      <c r="GLB30" s="620"/>
      <c r="GLC30" s="620"/>
      <c r="GLD30" s="620"/>
      <c r="GLE30" s="620"/>
      <c r="GLF30" s="620"/>
      <c r="GLG30" s="620"/>
      <c r="GLH30" s="620"/>
      <c r="GLI30" s="620"/>
      <c r="GLJ30" s="620"/>
      <c r="GLK30" s="620"/>
      <c r="GLL30" s="620"/>
      <c r="GLM30" s="620"/>
      <c r="GLN30" s="620"/>
      <c r="GLO30" s="620"/>
      <c r="GLP30" s="620"/>
      <c r="GLQ30" s="620"/>
      <c r="GLR30" s="620"/>
      <c r="GLS30" s="620"/>
      <c r="GLT30" s="620"/>
      <c r="GLU30" s="620"/>
      <c r="GLV30" s="620"/>
      <c r="GLW30" s="620"/>
      <c r="GLX30" s="620"/>
      <c r="GLY30" s="620"/>
      <c r="GLZ30" s="620"/>
      <c r="GMA30" s="620"/>
      <c r="GMB30" s="620"/>
      <c r="GMC30" s="620"/>
      <c r="GMD30" s="620"/>
      <c r="GME30" s="620"/>
      <c r="GMF30" s="620"/>
      <c r="GMG30" s="620"/>
      <c r="GMH30" s="620"/>
      <c r="GMI30" s="620"/>
      <c r="GMJ30" s="620"/>
      <c r="GMK30" s="620"/>
      <c r="GML30" s="620"/>
      <c r="GMM30" s="620"/>
      <c r="GMN30" s="620"/>
      <c r="GMO30" s="620"/>
      <c r="GMP30" s="620"/>
      <c r="GMQ30" s="620"/>
      <c r="GMR30" s="620"/>
      <c r="GMS30" s="620"/>
      <c r="GMT30" s="620"/>
      <c r="GMU30" s="620"/>
      <c r="GMV30" s="620"/>
      <c r="GMW30" s="620"/>
      <c r="GMX30" s="620"/>
      <c r="GMY30" s="620"/>
      <c r="GMZ30" s="620"/>
      <c r="GNA30" s="620"/>
      <c r="GNB30" s="620"/>
      <c r="GNC30" s="620"/>
      <c r="GND30" s="620"/>
      <c r="GNE30" s="620"/>
      <c r="GNF30" s="620"/>
      <c r="GNG30" s="620"/>
      <c r="GNH30" s="620"/>
      <c r="GNI30" s="620"/>
      <c r="GNJ30" s="620"/>
      <c r="GNK30" s="620"/>
      <c r="GNL30" s="620"/>
      <c r="GNM30" s="620"/>
      <c r="GNN30" s="620"/>
      <c r="GNO30" s="620"/>
      <c r="GNP30" s="620"/>
      <c r="GNQ30" s="620"/>
      <c r="GNR30" s="620"/>
      <c r="GNS30" s="620"/>
      <c r="GNT30" s="620"/>
      <c r="GNU30" s="620"/>
      <c r="GNV30" s="620"/>
      <c r="GNW30" s="620"/>
      <c r="GNX30" s="620"/>
      <c r="GNY30" s="620"/>
      <c r="GNZ30" s="620"/>
      <c r="GOA30" s="620"/>
      <c r="GOB30" s="620"/>
      <c r="GOC30" s="620"/>
      <c r="GOD30" s="620"/>
      <c r="GOE30" s="620"/>
      <c r="GOF30" s="620"/>
      <c r="GOG30" s="620"/>
      <c r="GOH30" s="620"/>
      <c r="GOI30" s="620"/>
      <c r="GOJ30" s="620"/>
      <c r="GOK30" s="620"/>
      <c r="GOL30" s="620"/>
      <c r="GOM30" s="620"/>
      <c r="GON30" s="620"/>
      <c r="GOO30" s="620"/>
      <c r="GOP30" s="620"/>
      <c r="GOQ30" s="620"/>
      <c r="GOR30" s="620"/>
      <c r="GOS30" s="620"/>
      <c r="GOT30" s="620"/>
      <c r="GOU30" s="620"/>
      <c r="GOV30" s="620"/>
      <c r="GOW30" s="620"/>
      <c r="GOX30" s="620"/>
      <c r="GOY30" s="620"/>
      <c r="GOZ30" s="620"/>
      <c r="GPA30" s="620"/>
      <c r="GPB30" s="620"/>
      <c r="GPC30" s="620"/>
      <c r="GPD30" s="620"/>
      <c r="GPE30" s="620"/>
      <c r="GPF30" s="620"/>
      <c r="GPG30" s="620"/>
      <c r="GPH30" s="620"/>
      <c r="GPI30" s="620"/>
      <c r="GPJ30" s="620"/>
      <c r="GPK30" s="620"/>
      <c r="GPL30" s="620"/>
      <c r="GPM30" s="620"/>
      <c r="GPN30" s="620"/>
      <c r="GPO30" s="620"/>
      <c r="GPP30" s="620"/>
      <c r="GPQ30" s="620"/>
      <c r="GPR30" s="620"/>
      <c r="GPS30" s="620"/>
      <c r="GPT30" s="620"/>
      <c r="GPU30" s="620"/>
      <c r="GPV30" s="620"/>
      <c r="GPW30" s="620"/>
      <c r="GPX30" s="620"/>
      <c r="GPY30" s="620"/>
      <c r="GPZ30" s="620"/>
      <c r="GQA30" s="620"/>
      <c r="GQB30" s="620"/>
      <c r="GQC30" s="620"/>
      <c r="GQD30" s="620"/>
      <c r="GQE30" s="620"/>
      <c r="GQF30" s="620"/>
      <c r="GQG30" s="620"/>
      <c r="GQH30" s="620"/>
      <c r="GQI30" s="620"/>
      <c r="GQJ30" s="620"/>
      <c r="GQK30" s="620"/>
      <c r="GQL30" s="620"/>
      <c r="GQM30" s="620"/>
      <c r="GQN30" s="620"/>
      <c r="GQO30" s="620"/>
      <c r="GQP30" s="620"/>
      <c r="GQQ30" s="620"/>
      <c r="GQR30" s="620"/>
      <c r="GQS30" s="620"/>
      <c r="GQT30" s="620"/>
      <c r="GQU30" s="620"/>
      <c r="GQV30" s="620"/>
      <c r="GQW30" s="620"/>
      <c r="GQX30" s="620"/>
      <c r="GQY30" s="620"/>
      <c r="GQZ30" s="620"/>
      <c r="GRA30" s="620"/>
      <c r="GRB30" s="620"/>
      <c r="GRC30" s="620"/>
      <c r="GRD30" s="620"/>
      <c r="GRE30" s="620"/>
      <c r="GRF30" s="620"/>
      <c r="GRG30" s="620"/>
      <c r="GRH30" s="620"/>
      <c r="GRI30" s="620"/>
      <c r="GRJ30" s="620"/>
      <c r="GRK30" s="620"/>
      <c r="GRL30" s="620"/>
      <c r="GRM30" s="620"/>
      <c r="GRN30" s="620"/>
      <c r="GRO30" s="620"/>
      <c r="GRP30" s="620"/>
      <c r="GRQ30" s="620"/>
      <c r="GRR30" s="620"/>
      <c r="GRS30" s="620"/>
      <c r="GRT30" s="620"/>
      <c r="GRU30" s="620"/>
      <c r="GRV30" s="620"/>
      <c r="GRW30" s="620"/>
      <c r="GRX30" s="620"/>
      <c r="GRY30" s="620"/>
      <c r="GRZ30" s="620"/>
      <c r="GSA30" s="620"/>
      <c r="GSB30" s="620"/>
      <c r="GSC30" s="620"/>
      <c r="GSD30" s="620"/>
      <c r="GSE30" s="620"/>
      <c r="GSF30" s="620"/>
      <c r="GSG30" s="620"/>
      <c r="GSH30" s="620"/>
      <c r="GSI30" s="620"/>
      <c r="GSJ30" s="620"/>
      <c r="GSK30" s="620"/>
      <c r="GSL30" s="620"/>
      <c r="GSM30" s="620"/>
      <c r="GSN30" s="620"/>
      <c r="GSO30" s="620"/>
      <c r="GSP30" s="620"/>
      <c r="GSQ30" s="620"/>
      <c r="GSR30" s="620"/>
      <c r="GSS30" s="620"/>
      <c r="GST30" s="620"/>
      <c r="GSU30" s="620"/>
      <c r="GSV30" s="620"/>
      <c r="GSW30" s="620"/>
      <c r="GSX30" s="620"/>
      <c r="GSY30" s="620"/>
      <c r="GSZ30" s="620"/>
      <c r="GTA30" s="620"/>
      <c r="GTB30" s="620"/>
      <c r="GTC30" s="620"/>
      <c r="GTD30" s="620"/>
      <c r="GTE30" s="620"/>
      <c r="GTF30" s="620"/>
      <c r="GTG30" s="620"/>
      <c r="GTH30" s="620"/>
      <c r="GTI30" s="620"/>
      <c r="GTJ30" s="620"/>
      <c r="GTK30" s="620"/>
      <c r="GTL30" s="620"/>
      <c r="GTM30" s="620"/>
      <c r="GTN30" s="620"/>
      <c r="GTO30" s="620"/>
      <c r="GTP30" s="620"/>
      <c r="GTQ30" s="620"/>
      <c r="GTR30" s="620"/>
      <c r="GTS30" s="620"/>
      <c r="GTT30" s="620"/>
      <c r="GTU30" s="620"/>
      <c r="GTV30" s="620"/>
      <c r="GTW30" s="620"/>
      <c r="GTX30" s="620"/>
      <c r="GTY30" s="620"/>
      <c r="GTZ30" s="620"/>
      <c r="GUA30" s="620"/>
      <c r="GUB30" s="620"/>
      <c r="GUC30" s="620"/>
      <c r="GUD30" s="620"/>
      <c r="GUE30" s="620"/>
      <c r="GUF30" s="620"/>
      <c r="GUG30" s="620"/>
      <c r="GUH30" s="620"/>
      <c r="GUI30" s="620"/>
      <c r="GUJ30" s="620"/>
      <c r="GUK30" s="620"/>
      <c r="GUL30" s="620"/>
      <c r="GUM30" s="620"/>
      <c r="GUN30" s="620"/>
      <c r="GUO30" s="620"/>
      <c r="GUP30" s="620"/>
      <c r="GUQ30" s="620"/>
      <c r="GUR30" s="620"/>
      <c r="GUS30" s="620"/>
      <c r="GUT30" s="620"/>
      <c r="GUU30" s="620"/>
      <c r="GUV30" s="620"/>
      <c r="GUW30" s="620"/>
      <c r="GUX30" s="620"/>
      <c r="GUY30" s="620"/>
      <c r="GUZ30" s="620"/>
      <c r="GVA30" s="620"/>
      <c r="GVB30" s="620"/>
      <c r="GVC30" s="620"/>
      <c r="GVD30" s="620"/>
      <c r="GVE30" s="620"/>
      <c r="GVF30" s="620"/>
      <c r="GVG30" s="620"/>
      <c r="GVH30" s="620"/>
      <c r="GVI30" s="620"/>
      <c r="GVJ30" s="620"/>
      <c r="GVK30" s="620"/>
      <c r="GVL30" s="620"/>
      <c r="GVM30" s="620"/>
      <c r="GVN30" s="620"/>
      <c r="GVO30" s="620"/>
      <c r="GVP30" s="620"/>
      <c r="GVQ30" s="620"/>
      <c r="GVR30" s="620"/>
      <c r="GVS30" s="620"/>
      <c r="GVT30" s="620"/>
      <c r="GVU30" s="620"/>
      <c r="GVV30" s="620"/>
      <c r="GVW30" s="620"/>
      <c r="GVX30" s="620"/>
      <c r="GVY30" s="620"/>
      <c r="GVZ30" s="620"/>
      <c r="GWA30" s="620"/>
      <c r="GWB30" s="620"/>
      <c r="GWC30" s="620"/>
      <c r="GWD30" s="620"/>
      <c r="GWE30" s="620"/>
      <c r="GWF30" s="620"/>
      <c r="GWG30" s="620"/>
      <c r="GWH30" s="620"/>
      <c r="GWI30" s="620"/>
      <c r="GWJ30" s="620"/>
      <c r="GWK30" s="620"/>
      <c r="GWL30" s="620"/>
      <c r="GWM30" s="620"/>
      <c r="GWN30" s="620"/>
      <c r="GWO30" s="620"/>
      <c r="GWP30" s="620"/>
      <c r="GWQ30" s="620"/>
      <c r="GWR30" s="620"/>
      <c r="GWS30" s="620"/>
      <c r="GWT30" s="620"/>
      <c r="GWU30" s="620"/>
      <c r="GWV30" s="620"/>
      <c r="GWW30" s="620"/>
      <c r="GWX30" s="620"/>
      <c r="GWY30" s="620"/>
      <c r="GWZ30" s="620"/>
      <c r="GXA30" s="620"/>
      <c r="GXB30" s="620"/>
      <c r="GXC30" s="620"/>
      <c r="GXD30" s="620"/>
      <c r="GXE30" s="620"/>
      <c r="GXF30" s="620"/>
      <c r="GXG30" s="620"/>
      <c r="GXH30" s="620"/>
      <c r="GXI30" s="620"/>
      <c r="GXJ30" s="620"/>
      <c r="GXK30" s="620"/>
      <c r="GXL30" s="620"/>
      <c r="GXM30" s="620"/>
      <c r="GXN30" s="620"/>
      <c r="GXO30" s="620"/>
      <c r="GXP30" s="620"/>
      <c r="GXQ30" s="620"/>
      <c r="GXR30" s="620"/>
      <c r="GXS30" s="620"/>
      <c r="GXT30" s="620"/>
      <c r="GXU30" s="620"/>
      <c r="GXV30" s="620"/>
      <c r="GXW30" s="620"/>
      <c r="GXX30" s="620"/>
      <c r="GXY30" s="620"/>
      <c r="GXZ30" s="620"/>
      <c r="GYA30" s="620"/>
      <c r="GYB30" s="620"/>
      <c r="GYC30" s="620"/>
      <c r="GYD30" s="620"/>
      <c r="GYE30" s="620"/>
      <c r="GYF30" s="620"/>
      <c r="GYG30" s="620"/>
      <c r="GYH30" s="620"/>
      <c r="GYI30" s="620"/>
      <c r="GYJ30" s="620"/>
      <c r="GYK30" s="620"/>
      <c r="GYL30" s="620"/>
      <c r="GYM30" s="620"/>
      <c r="GYN30" s="620"/>
      <c r="GYO30" s="620"/>
      <c r="GYP30" s="620"/>
      <c r="GYQ30" s="620"/>
      <c r="GYR30" s="620"/>
      <c r="GYS30" s="620"/>
      <c r="GYT30" s="620"/>
      <c r="GYU30" s="620"/>
      <c r="GYV30" s="620"/>
      <c r="GYW30" s="620"/>
      <c r="GYX30" s="620"/>
      <c r="GYY30" s="620"/>
      <c r="GYZ30" s="620"/>
      <c r="GZA30" s="620"/>
      <c r="GZB30" s="620"/>
      <c r="GZC30" s="620"/>
      <c r="GZD30" s="620"/>
      <c r="GZE30" s="620"/>
      <c r="GZF30" s="620"/>
      <c r="GZG30" s="620"/>
      <c r="GZH30" s="620"/>
      <c r="GZI30" s="620"/>
      <c r="GZJ30" s="620"/>
      <c r="GZK30" s="620"/>
      <c r="GZL30" s="620"/>
      <c r="GZM30" s="620"/>
      <c r="GZN30" s="620"/>
      <c r="GZO30" s="620"/>
      <c r="GZP30" s="620"/>
      <c r="GZQ30" s="620"/>
      <c r="GZR30" s="620"/>
      <c r="GZS30" s="620"/>
      <c r="GZT30" s="620"/>
      <c r="GZU30" s="620"/>
      <c r="GZV30" s="620"/>
      <c r="GZW30" s="620"/>
      <c r="GZX30" s="620"/>
      <c r="GZY30" s="620"/>
      <c r="GZZ30" s="620"/>
      <c r="HAA30" s="620"/>
      <c r="HAB30" s="620"/>
      <c r="HAC30" s="620"/>
      <c r="HAD30" s="620"/>
      <c r="HAE30" s="620"/>
      <c r="HAF30" s="620"/>
      <c r="HAG30" s="620"/>
      <c r="HAH30" s="620"/>
      <c r="HAI30" s="620"/>
      <c r="HAJ30" s="620"/>
      <c r="HAK30" s="620"/>
      <c r="HAL30" s="620"/>
      <c r="HAM30" s="620"/>
      <c r="HAN30" s="620"/>
      <c r="HAO30" s="620"/>
      <c r="HAP30" s="620"/>
      <c r="HAQ30" s="620"/>
      <c r="HAR30" s="620"/>
      <c r="HAS30" s="620"/>
      <c r="HAT30" s="620"/>
      <c r="HAU30" s="620"/>
      <c r="HAV30" s="620"/>
      <c r="HAW30" s="620"/>
      <c r="HAX30" s="620"/>
      <c r="HAY30" s="620"/>
      <c r="HAZ30" s="620"/>
      <c r="HBA30" s="620"/>
      <c r="HBB30" s="620"/>
      <c r="HBC30" s="620"/>
      <c r="HBD30" s="620"/>
      <c r="HBE30" s="620"/>
      <c r="HBF30" s="620"/>
      <c r="HBG30" s="620"/>
      <c r="HBH30" s="620"/>
      <c r="HBI30" s="620"/>
      <c r="HBJ30" s="620"/>
      <c r="HBK30" s="620"/>
      <c r="HBL30" s="620"/>
      <c r="HBM30" s="620"/>
      <c r="HBN30" s="620"/>
      <c r="HBO30" s="620"/>
      <c r="HBP30" s="620"/>
      <c r="HBQ30" s="620"/>
      <c r="HBR30" s="620"/>
      <c r="HBS30" s="620"/>
      <c r="HBT30" s="620"/>
      <c r="HBU30" s="620"/>
      <c r="HBV30" s="620"/>
      <c r="HBW30" s="620"/>
      <c r="HBX30" s="620"/>
      <c r="HBY30" s="620"/>
      <c r="HBZ30" s="620"/>
      <c r="HCA30" s="620"/>
      <c r="HCB30" s="620"/>
      <c r="HCC30" s="620"/>
      <c r="HCD30" s="620"/>
      <c r="HCE30" s="620"/>
      <c r="HCF30" s="620"/>
      <c r="HCG30" s="620"/>
      <c r="HCH30" s="620"/>
      <c r="HCI30" s="620"/>
      <c r="HCJ30" s="620"/>
      <c r="HCK30" s="620"/>
      <c r="HCL30" s="620"/>
      <c r="HCM30" s="620"/>
      <c r="HCN30" s="620"/>
      <c r="HCO30" s="620"/>
      <c r="HCP30" s="620"/>
      <c r="HCQ30" s="620"/>
      <c r="HCR30" s="620"/>
      <c r="HCS30" s="620"/>
      <c r="HCT30" s="620"/>
      <c r="HCU30" s="620"/>
      <c r="HCV30" s="620"/>
      <c r="HCW30" s="620"/>
      <c r="HCX30" s="620"/>
      <c r="HCY30" s="620"/>
      <c r="HCZ30" s="620"/>
      <c r="HDA30" s="620"/>
      <c r="HDB30" s="620"/>
      <c r="HDC30" s="620"/>
      <c r="HDD30" s="620"/>
      <c r="HDE30" s="620"/>
      <c r="HDF30" s="620"/>
      <c r="HDG30" s="620"/>
      <c r="HDH30" s="620"/>
      <c r="HDI30" s="620"/>
      <c r="HDJ30" s="620"/>
      <c r="HDK30" s="620"/>
      <c r="HDL30" s="620"/>
      <c r="HDM30" s="620"/>
      <c r="HDN30" s="620"/>
      <c r="HDO30" s="620"/>
      <c r="HDP30" s="620"/>
      <c r="HDQ30" s="620"/>
      <c r="HDR30" s="620"/>
      <c r="HDS30" s="620"/>
      <c r="HDT30" s="620"/>
      <c r="HDU30" s="620"/>
      <c r="HDV30" s="620"/>
      <c r="HDW30" s="620"/>
      <c r="HDX30" s="620"/>
      <c r="HDY30" s="620"/>
      <c r="HDZ30" s="620"/>
      <c r="HEA30" s="620"/>
      <c r="HEB30" s="620"/>
      <c r="HEC30" s="620"/>
      <c r="HED30" s="620"/>
      <c r="HEE30" s="620"/>
      <c r="HEF30" s="620"/>
      <c r="HEG30" s="620"/>
      <c r="HEH30" s="620"/>
      <c r="HEI30" s="620"/>
      <c r="HEJ30" s="620"/>
      <c r="HEK30" s="620"/>
      <c r="HEL30" s="620"/>
      <c r="HEM30" s="620"/>
      <c r="HEN30" s="620"/>
      <c r="HEO30" s="620"/>
      <c r="HEP30" s="620"/>
      <c r="HEQ30" s="620"/>
      <c r="HER30" s="620"/>
      <c r="HES30" s="620"/>
      <c r="HET30" s="620"/>
      <c r="HEU30" s="620"/>
      <c r="HEV30" s="620"/>
      <c r="HEW30" s="620"/>
      <c r="HEX30" s="620"/>
      <c r="HEY30" s="620"/>
      <c r="HEZ30" s="620"/>
      <c r="HFA30" s="620"/>
      <c r="HFB30" s="620"/>
      <c r="HFC30" s="620"/>
      <c r="HFD30" s="620"/>
      <c r="HFE30" s="620"/>
      <c r="HFF30" s="620"/>
      <c r="HFG30" s="620"/>
      <c r="HFH30" s="620"/>
      <c r="HFI30" s="620"/>
      <c r="HFJ30" s="620"/>
      <c r="HFK30" s="620"/>
      <c r="HFL30" s="620"/>
      <c r="HFM30" s="620"/>
      <c r="HFN30" s="620"/>
      <c r="HFO30" s="620"/>
      <c r="HFP30" s="620"/>
      <c r="HFQ30" s="620"/>
      <c r="HFR30" s="620"/>
      <c r="HFS30" s="620"/>
      <c r="HFT30" s="620"/>
      <c r="HFU30" s="620"/>
      <c r="HFV30" s="620"/>
      <c r="HFW30" s="620"/>
      <c r="HFX30" s="620"/>
      <c r="HFY30" s="620"/>
      <c r="HFZ30" s="620"/>
      <c r="HGA30" s="620"/>
      <c r="HGB30" s="620"/>
      <c r="HGC30" s="620"/>
      <c r="HGD30" s="620"/>
      <c r="HGE30" s="620"/>
      <c r="HGF30" s="620"/>
      <c r="HGG30" s="620"/>
      <c r="HGH30" s="620"/>
      <c r="HGI30" s="620"/>
      <c r="HGJ30" s="620"/>
      <c r="HGK30" s="620"/>
      <c r="HGL30" s="620"/>
      <c r="HGM30" s="620"/>
      <c r="HGN30" s="620"/>
      <c r="HGO30" s="620"/>
      <c r="HGP30" s="620"/>
      <c r="HGQ30" s="620"/>
      <c r="HGR30" s="620"/>
      <c r="HGS30" s="620"/>
      <c r="HGT30" s="620"/>
      <c r="HGU30" s="620"/>
      <c r="HGV30" s="620"/>
      <c r="HGW30" s="620"/>
      <c r="HGX30" s="620"/>
      <c r="HGY30" s="620"/>
      <c r="HGZ30" s="620"/>
      <c r="HHA30" s="620"/>
      <c r="HHB30" s="620"/>
      <c r="HHC30" s="620"/>
      <c r="HHD30" s="620"/>
      <c r="HHE30" s="620"/>
      <c r="HHF30" s="620"/>
      <c r="HHG30" s="620"/>
      <c r="HHH30" s="620"/>
      <c r="HHI30" s="620"/>
      <c r="HHJ30" s="620"/>
      <c r="HHK30" s="620"/>
      <c r="HHL30" s="620"/>
      <c r="HHM30" s="620"/>
      <c r="HHN30" s="620"/>
      <c r="HHO30" s="620"/>
      <c r="HHP30" s="620"/>
      <c r="HHQ30" s="620"/>
      <c r="HHR30" s="620"/>
      <c r="HHS30" s="620"/>
      <c r="HHT30" s="620"/>
      <c r="HHU30" s="620"/>
      <c r="HHV30" s="620"/>
      <c r="HHW30" s="620"/>
      <c r="HHX30" s="620"/>
      <c r="HHY30" s="620"/>
      <c r="HHZ30" s="620"/>
      <c r="HIA30" s="620"/>
      <c r="HIB30" s="620"/>
      <c r="HIC30" s="620"/>
      <c r="HID30" s="620"/>
      <c r="HIE30" s="620"/>
      <c r="HIF30" s="620"/>
      <c r="HIG30" s="620"/>
      <c r="HIH30" s="620"/>
      <c r="HII30" s="620"/>
      <c r="HIJ30" s="620"/>
      <c r="HIK30" s="620"/>
      <c r="HIL30" s="620"/>
      <c r="HIM30" s="620"/>
      <c r="HIN30" s="620"/>
      <c r="HIO30" s="620"/>
      <c r="HIP30" s="620"/>
      <c r="HIQ30" s="620"/>
      <c r="HIR30" s="620"/>
      <c r="HIS30" s="620"/>
      <c r="HIT30" s="620"/>
      <c r="HIU30" s="620"/>
      <c r="HIV30" s="620"/>
      <c r="HIW30" s="620"/>
      <c r="HIX30" s="620"/>
      <c r="HIY30" s="620"/>
      <c r="HIZ30" s="620"/>
      <c r="HJA30" s="620"/>
      <c r="HJB30" s="620"/>
      <c r="HJC30" s="620"/>
      <c r="HJD30" s="620"/>
      <c r="HJE30" s="620"/>
      <c r="HJF30" s="620"/>
      <c r="HJG30" s="620"/>
      <c r="HJH30" s="620"/>
      <c r="HJI30" s="620"/>
      <c r="HJJ30" s="620"/>
      <c r="HJK30" s="620"/>
      <c r="HJL30" s="620"/>
      <c r="HJM30" s="620"/>
      <c r="HJN30" s="620"/>
      <c r="HJO30" s="620"/>
      <c r="HJP30" s="620"/>
      <c r="HJQ30" s="620"/>
      <c r="HJR30" s="620"/>
      <c r="HJS30" s="620"/>
      <c r="HJT30" s="620"/>
      <c r="HJU30" s="620"/>
      <c r="HJV30" s="620"/>
      <c r="HJW30" s="620"/>
      <c r="HJX30" s="620"/>
      <c r="HJY30" s="620"/>
      <c r="HJZ30" s="620"/>
      <c r="HKA30" s="620"/>
      <c r="HKB30" s="620"/>
      <c r="HKC30" s="620"/>
      <c r="HKD30" s="620"/>
      <c r="HKE30" s="620"/>
      <c r="HKF30" s="620"/>
      <c r="HKG30" s="620"/>
      <c r="HKH30" s="620"/>
      <c r="HKI30" s="620"/>
      <c r="HKJ30" s="620"/>
      <c r="HKK30" s="620"/>
      <c r="HKL30" s="620"/>
      <c r="HKM30" s="620"/>
      <c r="HKN30" s="620"/>
      <c r="HKO30" s="620"/>
      <c r="HKP30" s="620"/>
      <c r="HKQ30" s="620"/>
      <c r="HKR30" s="620"/>
      <c r="HKS30" s="620"/>
      <c r="HKT30" s="620"/>
      <c r="HKU30" s="620"/>
      <c r="HKV30" s="620"/>
      <c r="HKW30" s="620"/>
      <c r="HKX30" s="620"/>
      <c r="HKY30" s="620"/>
      <c r="HKZ30" s="620"/>
      <c r="HLA30" s="620"/>
      <c r="HLB30" s="620"/>
      <c r="HLC30" s="620"/>
      <c r="HLD30" s="620"/>
      <c r="HLE30" s="620"/>
      <c r="HLF30" s="620"/>
      <c r="HLG30" s="620"/>
      <c r="HLH30" s="620"/>
      <c r="HLI30" s="620"/>
      <c r="HLJ30" s="620"/>
      <c r="HLK30" s="620"/>
      <c r="HLL30" s="620"/>
      <c r="HLM30" s="620"/>
      <c r="HLN30" s="620"/>
      <c r="HLO30" s="620"/>
      <c r="HLP30" s="620"/>
      <c r="HLQ30" s="620"/>
      <c r="HLR30" s="620"/>
      <c r="HLS30" s="620"/>
      <c r="HLT30" s="620"/>
      <c r="HLU30" s="620"/>
      <c r="HLV30" s="620"/>
      <c r="HLW30" s="620"/>
      <c r="HLX30" s="620"/>
      <c r="HLY30" s="620"/>
      <c r="HLZ30" s="620"/>
      <c r="HMA30" s="620"/>
      <c r="HMB30" s="620"/>
      <c r="HMC30" s="620"/>
      <c r="HMD30" s="620"/>
      <c r="HME30" s="620"/>
      <c r="HMF30" s="620"/>
      <c r="HMG30" s="620"/>
      <c r="HMH30" s="620"/>
      <c r="HMI30" s="620"/>
      <c r="HMJ30" s="620"/>
      <c r="HMK30" s="620"/>
      <c r="HML30" s="620"/>
      <c r="HMM30" s="620"/>
      <c r="HMN30" s="620"/>
      <c r="HMO30" s="620"/>
      <c r="HMP30" s="620"/>
      <c r="HMQ30" s="620"/>
      <c r="HMR30" s="620"/>
      <c r="HMS30" s="620"/>
      <c r="HMT30" s="620"/>
      <c r="HMU30" s="620"/>
      <c r="HMV30" s="620"/>
      <c r="HMW30" s="620"/>
      <c r="HMX30" s="620"/>
      <c r="HMY30" s="620"/>
      <c r="HMZ30" s="620"/>
      <c r="HNA30" s="620"/>
      <c r="HNB30" s="620"/>
      <c r="HNC30" s="620"/>
      <c r="HND30" s="620"/>
      <c r="HNE30" s="620"/>
      <c r="HNF30" s="620"/>
      <c r="HNG30" s="620"/>
      <c r="HNH30" s="620"/>
      <c r="HNI30" s="620"/>
      <c r="HNJ30" s="620"/>
      <c r="HNK30" s="620"/>
      <c r="HNL30" s="620"/>
      <c r="HNM30" s="620"/>
      <c r="HNN30" s="620"/>
      <c r="HNO30" s="620"/>
      <c r="HNP30" s="620"/>
      <c r="HNQ30" s="620"/>
      <c r="HNR30" s="620"/>
      <c r="HNS30" s="620"/>
      <c r="HNT30" s="620"/>
      <c r="HNU30" s="620"/>
      <c r="HNV30" s="620"/>
      <c r="HNW30" s="620"/>
      <c r="HNX30" s="620"/>
      <c r="HNY30" s="620"/>
      <c r="HNZ30" s="620"/>
      <c r="HOA30" s="620"/>
      <c r="HOB30" s="620"/>
      <c r="HOC30" s="620"/>
      <c r="HOD30" s="620"/>
      <c r="HOE30" s="620"/>
      <c r="HOF30" s="620"/>
      <c r="HOG30" s="620"/>
      <c r="HOH30" s="620"/>
      <c r="HOI30" s="620"/>
      <c r="HOJ30" s="620"/>
      <c r="HOK30" s="620"/>
      <c r="HOL30" s="620"/>
      <c r="HOM30" s="620"/>
      <c r="HON30" s="620"/>
      <c r="HOO30" s="620"/>
      <c r="HOP30" s="620"/>
      <c r="HOQ30" s="620"/>
      <c r="HOR30" s="620"/>
      <c r="HOS30" s="620"/>
      <c r="HOT30" s="620"/>
      <c r="HOU30" s="620"/>
      <c r="HOV30" s="620"/>
      <c r="HOW30" s="620"/>
      <c r="HOX30" s="620"/>
      <c r="HOY30" s="620"/>
      <c r="HOZ30" s="620"/>
      <c r="HPA30" s="620"/>
      <c r="HPB30" s="620"/>
      <c r="HPC30" s="620"/>
      <c r="HPD30" s="620"/>
      <c r="HPE30" s="620"/>
      <c r="HPF30" s="620"/>
      <c r="HPG30" s="620"/>
      <c r="HPH30" s="620"/>
      <c r="HPI30" s="620"/>
      <c r="HPJ30" s="620"/>
      <c r="HPK30" s="620"/>
      <c r="HPL30" s="620"/>
      <c r="HPM30" s="620"/>
      <c r="HPN30" s="620"/>
      <c r="HPO30" s="620"/>
      <c r="HPP30" s="620"/>
      <c r="HPQ30" s="620"/>
      <c r="HPR30" s="620"/>
      <c r="HPS30" s="620"/>
      <c r="HPT30" s="620"/>
      <c r="HPU30" s="620"/>
      <c r="HPV30" s="620"/>
      <c r="HPW30" s="620"/>
      <c r="HPX30" s="620"/>
      <c r="HPY30" s="620"/>
      <c r="HPZ30" s="620"/>
      <c r="HQA30" s="620"/>
      <c r="HQB30" s="620"/>
      <c r="HQC30" s="620"/>
      <c r="HQD30" s="620"/>
      <c r="HQE30" s="620"/>
      <c r="HQF30" s="620"/>
      <c r="HQG30" s="620"/>
      <c r="HQH30" s="620"/>
      <c r="HQI30" s="620"/>
      <c r="HQJ30" s="620"/>
      <c r="HQK30" s="620"/>
      <c r="HQL30" s="620"/>
      <c r="HQM30" s="620"/>
      <c r="HQN30" s="620"/>
      <c r="HQO30" s="620"/>
      <c r="HQP30" s="620"/>
      <c r="HQQ30" s="620"/>
      <c r="HQR30" s="620"/>
      <c r="HQS30" s="620"/>
      <c r="HQT30" s="620"/>
      <c r="HQU30" s="620"/>
      <c r="HQV30" s="620"/>
      <c r="HQW30" s="620"/>
      <c r="HQX30" s="620"/>
      <c r="HQY30" s="620"/>
      <c r="HQZ30" s="620"/>
      <c r="HRA30" s="620"/>
      <c r="HRB30" s="620"/>
      <c r="HRC30" s="620"/>
      <c r="HRD30" s="620"/>
      <c r="HRE30" s="620"/>
      <c r="HRF30" s="620"/>
      <c r="HRG30" s="620"/>
      <c r="HRH30" s="620"/>
      <c r="HRI30" s="620"/>
      <c r="HRJ30" s="620"/>
      <c r="HRK30" s="620"/>
      <c r="HRL30" s="620"/>
      <c r="HRM30" s="620"/>
      <c r="HRN30" s="620"/>
      <c r="HRO30" s="620"/>
      <c r="HRP30" s="620"/>
      <c r="HRQ30" s="620"/>
      <c r="HRR30" s="620"/>
      <c r="HRS30" s="620"/>
      <c r="HRT30" s="620"/>
      <c r="HRU30" s="620"/>
      <c r="HRV30" s="620"/>
      <c r="HRW30" s="620"/>
      <c r="HRX30" s="620"/>
      <c r="HRY30" s="620"/>
      <c r="HRZ30" s="620"/>
      <c r="HSA30" s="620"/>
      <c r="HSB30" s="620"/>
      <c r="HSC30" s="620"/>
      <c r="HSD30" s="620"/>
      <c r="HSE30" s="620"/>
      <c r="HSF30" s="620"/>
      <c r="HSG30" s="620"/>
      <c r="HSH30" s="620"/>
      <c r="HSI30" s="620"/>
      <c r="HSJ30" s="620"/>
      <c r="HSK30" s="620"/>
      <c r="HSL30" s="620"/>
      <c r="HSM30" s="620"/>
      <c r="HSN30" s="620"/>
      <c r="HSO30" s="620"/>
      <c r="HSP30" s="620"/>
      <c r="HSQ30" s="620"/>
      <c r="HSR30" s="620"/>
      <c r="HSS30" s="620"/>
      <c r="HST30" s="620"/>
      <c r="HSU30" s="620"/>
      <c r="HSV30" s="620"/>
      <c r="HSW30" s="620"/>
      <c r="HSX30" s="620"/>
      <c r="HSY30" s="620"/>
      <c r="HSZ30" s="620"/>
      <c r="HTA30" s="620"/>
      <c r="HTB30" s="620"/>
      <c r="HTC30" s="620"/>
      <c r="HTD30" s="620"/>
      <c r="HTE30" s="620"/>
      <c r="HTF30" s="620"/>
      <c r="HTG30" s="620"/>
      <c r="HTH30" s="620"/>
      <c r="HTI30" s="620"/>
      <c r="HTJ30" s="620"/>
      <c r="HTK30" s="620"/>
      <c r="HTL30" s="620"/>
      <c r="HTM30" s="620"/>
      <c r="HTN30" s="620"/>
      <c r="HTO30" s="620"/>
      <c r="HTP30" s="620"/>
      <c r="HTQ30" s="620"/>
      <c r="HTR30" s="620"/>
      <c r="HTS30" s="620"/>
      <c r="HTT30" s="620"/>
      <c r="HTU30" s="620"/>
      <c r="HTV30" s="620"/>
      <c r="HTW30" s="620"/>
      <c r="HTX30" s="620"/>
      <c r="HTY30" s="620"/>
      <c r="HTZ30" s="620"/>
      <c r="HUA30" s="620"/>
      <c r="HUB30" s="620"/>
      <c r="HUC30" s="620"/>
      <c r="HUD30" s="620"/>
      <c r="HUE30" s="620"/>
      <c r="HUF30" s="620"/>
      <c r="HUG30" s="620"/>
      <c r="HUH30" s="620"/>
      <c r="HUI30" s="620"/>
      <c r="HUJ30" s="620"/>
      <c r="HUK30" s="620"/>
      <c r="HUL30" s="620"/>
      <c r="HUM30" s="620"/>
      <c r="HUN30" s="620"/>
      <c r="HUO30" s="620"/>
      <c r="HUP30" s="620"/>
      <c r="HUQ30" s="620"/>
      <c r="HUR30" s="620"/>
      <c r="HUS30" s="620"/>
      <c r="HUT30" s="620"/>
      <c r="HUU30" s="620"/>
      <c r="HUV30" s="620"/>
      <c r="HUW30" s="620"/>
      <c r="HUX30" s="620"/>
      <c r="HUY30" s="620"/>
      <c r="HUZ30" s="620"/>
      <c r="HVA30" s="620"/>
      <c r="HVB30" s="620"/>
      <c r="HVC30" s="620"/>
      <c r="HVD30" s="620"/>
      <c r="HVE30" s="620"/>
      <c r="HVF30" s="620"/>
      <c r="HVG30" s="620"/>
      <c r="HVH30" s="620"/>
      <c r="HVI30" s="620"/>
      <c r="HVJ30" s="620"/>
      <c r="HVK30" s="620"/>
      <c r="HVL30" s="620"/>
      <c r="HVM30" s="620"/>
      <c r="HVN30" s="620"/>
      <c r="HVO30" s="620"/>
      <c r="HVP30" s="620"/>
      <c r="HVQ30" s="620"/>
      <c r="HVR30" s="620"/>
      <c r="HVS30" s="620"/>
      <c r="HVT30" s="620"/>
      <c r="HVU30" s="620"/>
      <c r="HVV30" s="620"/>
      <c r="HVW30" s="620"/>
      <c r="HVX30" s="620"/>
      <c r="HVY30" s="620"/>
      <c r="HVZ30" s="620"/>
      <c r="HWA30" s="620"/>
      <c r="HWB30" s="620"/>
      <c r="HWC30" s="620"/>
      <c r="HWD30" s="620"/>
      <c r="HWE30" s="620"/>
      <c r="HWF30" s="620"/>
      <c r="HWG30" s="620"/>
      <c r="HWH30" s="620"/>
      <c r="HWI30" s="620"/>
      <c r="HWJ30" s="620"/>
      <c r="HWK30" s="620"/>
      <c r="HWL30" s="620"/>
      <c r="HWM30" s="620"/>
      <c r="HWN30" s="620"/>
      <c r="HWO30" s="620"/>
      <c r="HWP30" s="620"/>
      <c r="HWQ30" s="620"/>
      <c r="HWR30" s="620"/>
      <c r="HWS30" s="620"/>
      <c r="HWT30" s="620"/>
      <c r="HWU30" s="620"/>
      <c r="HWV30" s="620"/>
      <c r="HWW30" s="620"/>
      <c r="HWX30" s="620"/>
      <c r="HWY30" s="620"/>
      <c r="HWZ30" s="620"/>
      <c r="HXA30" s="620"/>
      <c r="HXB30" s="620"/>
      <c r="HXC30" s="620"/>
      <c r="HXD30" s="620"/>
      <c r="HXE30" s="620"/>
      <c r="HXF30" s="620"/>
      <c r="HXG30" s="620"/>
      <c r="HXH30" s="620"/>
      <c r="HXI30" s="620"/>
      <c r="HXJ30" s="620"/>
      <c r="HXK30" s="620"/>
      <c r="HXL30" s="620"/>
      <c r="HXM30" s="620"/>
      <c r="HXN30" s="620"/>
      <c r="HXO30" s="620"/>
      <c r="HXP30" s="620"/>
      <c r="HXQ30" s="620"/>
      <c r="HXR30" s="620"/>
      <c r="HXS30" s="620"/>
      <c r="HXT30" s="620"/>
      <c r="HXU30" s="620"/>
      <c r="HXV30" s="620"/>
      <c r="HXW30" s="620"/>
      <c r="HXX30" s="620"/>
      <c r="HXY30" s="620"/>
      <c r="HXZ30" s="620"/>
      <c r="HYA30" s="620"/>
      <c r="HYB30" s="620"/>
      <c r="HYC30" s="620"/>
      <c r="HYD30" s="620"/>
      <c r="HYE30" s="620"/>
      <c r="HYF30" s="620"/>
      <c r="HYG30" s="620"/>
      <c r="HYH30" s="620"/>
      <c r="HYI30" s="620"/>
      <c r="HYJ30" s="620"/>
      <c r="HYK30" s="620"/>
      <c r="HYL30" s="620"/>
      <c r="HYM30" s="620"/>
      <c r="HYN30" s="620"/>
      <c r="HYO30" s="620"/>
      <c r="HYP30" s="620"/>
      <c r="HYQ30" s="620"/>
      <c r="HYR30" s="620"/>
      <c r="HYS30" s="620"/>
      <c r="HYT30" s="620"/>
      <c r="HYU30" s="620"/>
      <c r="HYV30" s="620"/>
      <c r="HYW30" s="620"/>
      <c r="HYX30" s="620"/>
      <c r="HYY30" s="620"/>
      <c r="HYZ30" s="620"/>
      <c r="HZA30" s="620"/>
      <c r="HZB30" s="620"/>
      <c r="HZC30" s="620"/>
      <c r="HZD30" s="620"/>
      <c r="HZE30" s="620"/>
      <c r="HZF30" s="620"/>
      <c r="HZG30" s="620"/>
      <c r="HZH30" s="620"/>
      <c r="HZI30" s="620"/>
      <c r="HZJ30" s="620"/>
      <c r="HZK30" s="620"/>
      <c r="HZL30" s="620"/>
      <c r="HZM30" s="620"/>
      <c r="HZN30" s="620"/>
      <c r="HZO30" s="620"/>
      <c r="HZP30" s="620"/>
      <c r="HZQ30" s="620"/>
      <c r="HZR30" s="620"/>
      <c r="HZS30" s="620"/>
      <c r="HZT30" s="620"/>
      <c r="HZU30" s="620"/>
      <c r="HZV30" s="620"/>
      <c r="HZW30" s="620"/>
      <c r="HZX30" s="620"/>
      <c r="HZY30" s="620"/>
      <c r="HZZ30" s="620"/>
      <c r="IAA30" s="620"/>
      <c r="IAB30" s="620"/>
      <c r="IAC30" s="620"/>
      <c r="IAD30" s="620"/>
      <c r="IAE30" s="620"/>
      <c r="IAF30" s="620"/>
      <c r="IAG30" s="620"/>
      <c r="IAH30" s="620"/>
      <c r="IAI30" s="620"/>
      <c r="IAJ30" s="620"/>
      <c r="IAK30" s="620"/>
      <c r="IAL30" s="620"/>
      <c r="IAM30" s="620"/>
      <c r="IAN30" s="620"/>
      <c r="IAO30" s="620"/>
      <c r="IAP30" s="620"/>
      <c r="IAQ30" s="620"/>
      <c r="IAR30" s="620"/>
      <c r="IAS30" s="620"/>
      <c r="IAT30" s="620"/>
      <c r="IAU30" s="620"/>
      <c r="IAV30" s="620"/>
      <c r="IAW30" s="620"/>
      <c r="IAX30" s="620"/>
      <c r="IAY30" s="620"/>
      <c r="IAZ30" s="620"/>
      <c r="IBA30" s="620"/>
      <c r="IBB30" s="620"/>
      <c r="IBC30" s="620"/>
      <c r="IBD30" s="620"/>
      <c r="IBE30" s="620"/>
      <c r="IBF30" s="620"/>
      <c r="IBG30" s="620"/>
      <c r="IBH30" s="620"/>
      <c r="IBI30" s="620"/>
      <c r="IBJ30" s="620"/>
      <c r="IBK30" s="620"/>
      <c r="IBL30" s="620"/>
      <c r="IBM30" s="620"/>
      <c r="IBN30" s="620"/>
      <c r="IBO30" s="620"/>
      <c r="IBP30" s="620"/>
      <c r="IBQ30" s="620"/>
      <c r="IBR30" s="620"/>
      <c r="IBS30" s="620"/>
      <c r="IBT30" s="620"/>
      <c r="IBU30" s="620"/>
      <c r="IBV30" s="620"/>
      <c r="IBW30" s="620"/>
      <c r="IBX30" s="620"/>
      <c r="IBY30" s="620"/>
      <c r="IBZ30" s="620"/>
      <c r="ICA30" s="620"/>
      <c r="ICB30" s="620"/>
      <c r="ICC30" s="620"/>
      <c r="ICD30" s="620"/>
      <c r="ICE30" s="620"/>
      <c r="ICF30" s="620"/>
      <c r="ICG30" s="620"/>
      <c r="ICH30" s="620"/>
      <c r="ICI30" s="620"/>
      <c r="ICJ30" s="620"/>
      <c r="ICK30" s="620"/>
      <c r="ICL30" s="620"/>
      <c r="ICM30" s="620"/>
      <c r="ICN30" s="620"/>
      <c r="ICO30" s="620"/>
      <c r="ICP30" s="620"/>
      <c r="ICQ30" s="620"/>
      <c r="ICR30" s="620"/>
      <c r="ICS30" s="620"/>
      <c r="ICT30" s="620"/>
      <c r="ICU30" s="620"/>
      <c r="ICV30" s="620"/>
      <c r="ICW30" s="620"/>
      <c r="ICX30" s="620"/>
      <c r="ICY30" s="620"/>
      <c r="ICZ30" s="620"/>
      <c r="IDA30" s="620"/>
      <c r="IDB30" s="620"/>
      <c r="IDC30" s="620"/>
      <c r="IDD30" s="620"/>
      <c r="IDE30" s="620"/>
      <c r="IDF30" s="620"/>
      <c r="IDG30" s="620"/>
      <c r="IDH30" s="620"/>
      <c r="IDI30" s="620"/>
      <c r="IDJ30" s="620"/>
      <c r="IDK30" s="620"/>
      <c r="IDL30" s="620"/>
      <c r="IDM30" s="620"/>
      <c r="IDN30" s="620"/>
      <c r="IDO30" s="620"/>
      <c r="IDP30" s="620"/>
      <c r="IDQ30" s="620"/>
      <c r="IDR30" s="620"/>
      <c r="IDS30" s="620"/>
      <c r="IDT30" s="620"/>
      <c r="IDU30" s="620"/>
      <c r="IDV30" s="620"/>
      <c r="IDW30" s="620"/>
      <c r="IDX30" s="620"/>
      <c r="IDY30" s="620"/>
      <c r="IDZ30" s="620"/>
      <c r="IEA30" s="620"/>
      <c r="IEB30" s="620"/>
      <c r="IEC30" s="620"/>
      <c r="IED30" s="620"/>
      <c r="IEE30" s="620"/>
      <c r="IEF30" s="620"/>
      <c r="IEG30" s="620"/>
      <c r="IEH30" s="620"/>
      <c r="IEI30" s="620"/>
      <c r="IEJ30" s="620"/>
      <c r="IEK30" s="620"/>
      <c r="IEL30" s="620"/>
      <c r="IEM30" s="620"/>
      <c r="IEN30" s="620"/>
      <c r="IEO30" s="620"/>
      <c r="IEP30" s="620"/>
      <c r="IEQ30" s="620"/>
      <c r="IER30" s="620"/>
      <c r="IES30" s="620"/>
      <c r="IET30" s="620"/>
      <c r="IEU30" s="620"/>
      <c r="IEV30" s="620"/>
      <c r="IEW30" s="620"/>
      <c r="IEX30" s="620"/>
      <c r="IEY30" s="620"/>
      <c r="IEZ30" s="620"/>
      <c r="IFA30" s="620"/>
      <c r="IFB30" s="620"/>
      <c r="IFC30" s="620"/>
      <c r="IFD30" s="620"/>
      <c r="IFE30" s="620"/>
      <c r="IFF30" s="620"/>
      <c r="IFG30" s="620"/>
      <c r="IFH30" s="620"/>
      <c r="IFI30" s="620"/>
      <c r="IFJ30" s="620"/>
      <c r="IFK30" s="620"/>
      <c r="IFL30" s="620"/>
      <c r="IFM30" s="620"/>
      <c r="IFN30" s="620"/>
      <c r="IFO30" s="620"/>
      <c r="IFP30" s="620"/>
      <c r="IFQ30" s="620"/>
      <c r="IFR30" s="620"/>
      <c r="IFS30" s="620"/>
      <c r="IFT30" s="620"/>
      <c r="IFU30" s="620"/>
      <c r="IFV30" s="620"/>
      <c r="IFW30" s="620"/>
      <c r="IFX30" s="620"/>
      <c r="IFY30" s="620"/>
      <c r="IFZ30" s="620"/>
      <c r="IGA30" s="620"/>
      <c r="IGB30" s="620"/>
      <c r="IGC30" s="620"/>
      <c r="IGD30" s="620"/>
      <c r="IGE30" s="620"/>
      <c r="IGF30" s="620"/>
      <c r="IGG30" s="620"/>
      <c r="IGH30" s="620"/>
      <c r="IGI30" s="620"/>
      <c r="IGJ30" s="620"/>
      <c r="IGK30" s="620"/>
      <c r="IGL30" s="620"/>
      <c r="IGM30" s="620"/>
      <c r="IGN30" s="620"/>
      <c r="IGO30" s="620"/>
      <c r="IGP30" s="620"/>
      <c r="IGQ30" s="620"/>
      <c r="IGR30" s="620"/>
      <c r="IGS30" s="620"/>
      <c r="IGT30" s="620"/>
      <c r="IGU30" s="620"/>
      <c r="IGV30" s="620"/>
      <c r="IGW30" s="620"/>
      <c r="IGX30" s="620"/>
      <c r="IGY30" s="620"/>
      <c r="IGZ30" s="620"/>
      <c r="IHA30" s="620"/>
      <c r="IHB30" s="620"/>
      <c r="IHC30" s="620"/>
      <c r="IHD30" s="620"/>
      <c r="IHE30" s="620"/>
      <c r="IHF30" s="620"/>
      <c r="IHG30" s="620"/>
      <c r="IHH30" s="620"/>
      <c r="IHI30" s="620"/>
      <c r="IHJ30" s="620"/>
      <c r="IHK30" s="620"/>
      <c r="IHL30" s="620"/>
      <c r="IHM30" s="620"/>
      <c r="IHN30" s="620"/>
      <c r="IHO30" s="620"/>
      <c r="IHP30" s="620"/>
      <c r="IHQ30" s="620"/>
      <c r="IHR30" s="620"/>
      <c r="IHS30" s="620"/>
      <c r="IHT30" s="620"/>
      <c r="IHU30" s="620"/>
      <c r="IHV30" s="620"/>
      <c r="IHW30" s="620"/>
      <c r="IHX30" s="620"/>
      <c r="IHY30" s="620"/>
      <c r="IHZ30" s="620"/>
      <c r="IIA30" s="620"/>
      <c r="IIB30" s="620"/>
      <c r="IIC30" s="620"/>
      <c r="IID30" s="620"/>
      <c r="IIE30" s="620"/>
      <c r="IIF30" s="620"/>
      <c r="IIG30" s="620"/>
      <c r="IIH30" s="620"/>
      <c r="III30" s="620"/>
      <c r="IIJ30" s="620"/>
      <c r="IIK30" s="620"/>
      <c r="IIL30" s="620"/>
      <c r="IIM30" s="620"/>
      <c r="IIN30" s="620"/>
      <c r="IIO30" s="620"/>
      <c r="IIP30" s="620"/>
      <c r="IIQ30" s="620"/>
      <c r="IIR30" s="620"/>
      <c r="IIS30" s="620"/>
      <c r="IIT30" s="620"/>
      <c r="IIU30" s="620"/>
      <c r="IIV30" s="620"/>
      <c r="IIW30" s="620"/>
      <c r="IIX30" s="620"/>
      <c r="IIY30" s="620"/>
      <c r="IIZ30" s="620"/>
      <c r="IJA30" s="620"/>
      <c r="IJB30" s="620"/>
      <c r="IJC30" s="620"/>
      <c r="IJD30" s="620"/>
      <c r="IJE30" s="620"/>
      <c r="IJF30" s="620"/>
      <c r="IJG30" s="620"/>
      <c r="IJH30" s="620"/>
      <c r="IJI30" s="620"/>
      <c r="IJJ30" s="620"/>
      <c r="IJK30" s="620"/>
      <c r="IJL30" s="620"/>
      <c r="IJM30" s="620"/>
      <c r="IJN30" s="620"/>
      <c r="IJO30" s="620"/>
      <c r="IJP30" s="620"/>
      <c r="IJQ30" s="620"/>
      <c r="IJR30" s="620"/>
      <c r="IJS30" s="620"/>
      <c r="IJT30" s="620"/>
      <c r="IJU30" s="620"/>
      <c r="IJV30" s="620"/>
      <c r="IJW30" s="620"/>
      <c r="IJX30" s="620"/>
      <c r="IJY30" s="620"/>
      <c r="IJZ30" s="620"/>
      <c r="IKA30" s="620"/>
      <c r="IKB30" s="620"/>
      <c r="IKC30" s="620"/>
      <c r="IKD30" s="620"/>
      <c r="IKE30" s="620"/>
      <c r="IKF30" s="620"/>
      <c r="IKG30" s="620"/>
      <c r="IKH30" s="620"/>
      <c r="IKI30" s="620"/>
      <c r="IKJ30" s="620"/>
      <c r="IKK30" s="620"/>
      <c r="IKL30" s="620"/>
      <c r="IKM30" s="620"/>
      <c r="IKN30" s="620"/>
      <c r="IKO30" s="620"/>
      <c r="IKP30" s="620"/>
      <c r="IKQ30" s="620"/>
      <c r="IKR30" s="620"/>
      <c r="IKS30" s="620"/>
      <c r="IKT30" s="620"/>
      <c r="IKU30" s="620"/>
      <c r="IKV30" s="620"/>
      <c r="IKW30" s="620"/>
      <c r="IKX30" s="620"/>
      <c r="IKY30" s="620"/>
      <c r="IKZ30" s="620"/>
      <c r="ILA30" s="620"/>
      <c r="ILB30" s="620"/>
      <c r="ILC30" s="620"/>
      <c r="ILD30" s="620"/>
      <c r="ILE30" s="620"/>
      <c r="ILF30" s="620"/>
      <c r="ILG30" s="620"/>
      <c r="ILH30" s="620"/>
      <c r="ILI30" s="620"/>
      <c r="ILJ30" s="620"/>
      <c r="ILK30" s="620"/>
      <c r="ILL30" s="620"/>
      <c r="ILM30" s="620"/>
      <c r="ILN30" s="620"/>
      <c r="ILO30" s="620"/>
      <c r="ILP30" s="620"/>
      <c r="ILQ30" s="620"/>
      <c r="ILR30" s="620"/>
      <c r="ILS30" s="620"/>
      <c r="ILT30" s="620"/>
      <c r="ILU30" s="620"/>
      <c r="ILV30" s="620"/>
      <c r="ILW30" s="620"/>
      <c r="ILX30" s="620"/>
      <c r="ILY30" s="620"/>
      <c r="ILZ30" s="620"/>
      <c r="IMA30" s="620"/>
      <c r="IMB30" s="620"/>
      <c r="IMC30" s="620"/>
      <c r="IMD30" s="620"/>
      <c r="IME30" s="620"/>
      <c r="IMF30" s="620"/>
      <c r="IMG30" s="620"/>
      <c r="IMH30" s="620"/>
      <c r="IMI30" s="620"/>
      <c r="IMJ30" s="620"/>
      <c r="IMK30" s="620"/>
      <c r="IML30" s="620"/>
      <c r="IMM30" s="620"/>
      <c r="IMN30" s="620"/>
      <c r="IMO30" s="620"/>
      <c r="IMP30" s="620"/>
      <c r="IMQ30" s="620"/>
      <c r="IMR30" s="620"/>
      <c r="IMS30" s="620"/>
      <c r="IMT30" s="620"/>
      <c r="IMU30" s="620"/>
      <c r="IMV30" s="620"/>
      <c r="IMW30" s="620"/>
      <c r="IMX30" s="620"/>
      <c r="IMY30" s="620"/>
      <c r="IMZ30" s="620"/>
      <c r="INA30" s="620"/>
      <c r="INB30" s="620"/>
      <c r="INC30" s="620"/>
      <c r="IND30" s="620"/>
      <c r="INE30" s="620"/>
      <c r="INF30" s="620"/>
      <c r="ING30" s="620"/>
      <c r="INH30" s="620"/>
      <c r="INI30" s="620"/>
      <c r="INJ30" s="620"/>
      <c r="INK30" s="620"/>
      <c r="INL30" s="620"/>
      <c r="INM30" s="620"/>
      <c r="INN30" s="620"/>
      <c r="INO30" s="620"/>
      <c r="INP30" s="620"/>
      <c r="INQ30" s="620"/>
      <c r="INR30" s="620"/>
      <c r="INS30" s="620"/>
      <c r="INT30" s="620"/>
      <c r="INU30" s="620"/>
      <c r="INV30" s="620"/>
      <c r="INW30" s="620"/>
      <c r="INX30" s="620"/>
      <c r="INY30" s="620"/>
      <c r="INZ30" s="620"/>
      <c r="IOA30" s="620"/>
      <c r="IOB30" s="620"/>
      <c r="IOC30" s="620"/>
      <c r="IOD30" s="620"/>
      <c r="IOE30" s="620"/>
      <c r="IOF30" s="620"/>
      <c r="IOG30" s="620"/>
      <c r="IOH30" s="620"/>
      <c r="IOI30" s="620"/>
      <c r="IOJ30" s="620"/>
      <c r="IOK30" s="620"/>
      <c r="IOL30" s="620"/>
      <c r="IOM30" s="620"/>
      <c r="ION30" s="620"/>
      <c r="IOO30" s="620"/>
      <c r="IOP30" s="620"/>
      <c r="IOQ30" s="620"/>
      <c r="IOR30" s="620"/>
      <c r="IOS30" s="620"/>
      <c r="IOT30" s="620"/>
      <c r="IOU30" s="620"/>
      <c r="IOV30" s="620"/>
      <c r="IOW30" s="620"/>
      <c r="IOX30" s="620"/>
      <c r="IOY30" s="620"/>
      <c r="IOZ30" s="620"/>
      <c r="IPA30" s="620"/>
      <c r="IPB30" s="620"/>
      <c r="IPC30" s="620"/>
      <c r="IPD30" s="620"/>
      <c r="IPE30" s="620"/>
      <c r="IPF30" s="620"/>
      <c r="IPG30" s="620"/>
      <c r="IPH30" s="620"/>
      <c r="IPI30" s="620"/>
      <c r="IPJ30" s="620"/>
      <c r="IPK30" s="620"/>
      <c r="IPL30" s="620"/>
      <c r="IPM30" s="620"/>
      <c r="IPN30" s="620"/>
      <c r="IPO30" s="620"/>
      <c r="IPP30" s="620"/>
      <c r="IPQ30" s="620"/>
      <c r="IPR30" s="620"/>
      <c r="IPS30" s="620"/>
      <c r="IPT30" s="620"/>
      <c r="IPU30" s="620"/>
      <c r="IPV30" s="620"/>
      <c r="IPW30" s="620"/>
      <c r="IPX30" s="620"/>
      <c r="IPY30" s="620"/>
      <c r="IPZ30" s="620"/>
      <c r="IQA30" s="620"/>
      <c r="IQB30" s="620"/>
      <c r="IQC30" s="620"/>
      <c r="IQD30" s="620"/>
      <c r="IQE30" s="620"/>
      <c r="IQF30" s="620"/>
      <c r="IQG30" s="620"/>
      <c r="IQH30" s="620"/>
      <c r="IQI30" s="620"/>
      <c r="IQJ30" s="620"/>
      <c r="IQK30" s="620"/>
      <c r="IQL30" s="620"/>
      <c r="IQM30" s="620"/>
      <c r="IQN30" s="620"/>
      <c r="IQO30" s="620"/>
      <c r="IQP30" s="620"/>
      <c r="IQQ30" s="620"/>
      <c r="IQR30" s="620"/>
      <c r="IQS30" s="620"/>
      <c r="IQT30" s="620"/>
      <c r="IQU30" s="620"/>
      <c r="IQV30" s="620"/>
      <c r="IQW30" s="620"/>
      <c r="IQX30" s="620"/>
      <c r="IQY30" s="620"/>
      <c r="IQZ30" s="620"/>
      <c r="IRA30" s="620"/>
      <c r="IRB30" s="620"/>
      <c r="IRC30" s="620"/>
      <c r="IRD30" s="620"/>
      <c r="IRE30" s="620"/>
      <c r="IRF30" s="620"/>
      <c r="IRG30" s="620"/>
      <c r="IRH30" s="620"/>
      <c r="IRI30" s="620"/>
      <c r="IRJ30" s="620"/>
      <c r="IRK30" s="620"/>
      <c r="IRL30" s="620"/>
      <c r="IRM30" s="620"/>
      <c r="IRN30" s="620"/>
      <c r="IRO30" s="620"/>
      <c r="IRP30" s="620"/>
      <c r="IRQ30" s="620"/>
      <c r="IRR30" s="620"/>
      <c r="IRS30" s="620"/>
      <c r="IRT30" s="620"/>
      <c r="IRU30" s="620"/>
      <c r="IRV30" s="620"/>
      <c r="IRW30" s="620"/>
      <c r="IRX30" s="620"/>
      <c r="IRY30" s="620"/>
      <c r="IRZ30" s="620"/>
      <c r="ISA30" s="620"/>
      <c r="ISB30" s="620"/>
      <c r="ISC30" s="620"/>
      <c r="ISD30" s="620"/>
      <c r="ISE30" s="620"/>
      <c r="ISF30" s="620"/>
      <c r="ISG30" s="620"/>
      <c r="ISH30" s="620"/>
      <c r="ISI30" s="620"/>
      <c r="ISJ30" s="620"/>
      <c r="ISK30" s="620"/>
      <c r="ISL30" s="620"/>
      <c r="ISM30" s="620"/>
      <c r="ISN30" s="620"/>
      <c r="ISO30" s="620"/>
      <c r="ISP30" s="620"/>
      <c r="ISQ30" s="620"/>
      <c r="ISR30" s="620"/>
      <c r="ISS30" s="620"/>
      <c r="IST30" s="620"/>
      <c r="ISU30" s="620"/>
      <c r="ISV30" s="620"/>
      <c r="ISW30" s="620"/>
      <c r="ISX30" s="620"/>
      <c r="ISY30" s="620"/>
      <c r="ISZ30" s="620"/>
      <c r="ITA30" s="620"/>
      <c r="ITB30" s="620"/>
      <c r="ITC30" s="620"/>
      <c r="ITD30" s="620"/>
      <c r="ITE30" s="620"/>
      <c r="ITF30" s="620"/>
      <c r="ITG30" s="620"/>
      <c r="ITH30" s="620"/>
      <c r="ITI30" s="620"/>
      <c r="ITJ30" s="620"/>
      <c r="ITK30" s="620"/>
      <c r="ITL30" s="620"/>
      <c r="ITM30" s="620"/>
      <c r="ITN30" s="620"/>
      <c r="ITO30" s="620"/>
      <c r="ITP30" s="620"/>
      <c r="ITQ30" s="620"/>
      <c r="ITR30" s="620"/>
      <c r="ITS30" s="620"/>
      <c r="ITT30" s="620"/>
      <c r="ITU30" s="620"/>
      <c r="ITV30" s="620"/>
      <c r="ITW30" s="620"/>
      <c r="ITX30" s="620"/>
      <c r="ITY30" s="620"/>
      <c r="ITZ30" s="620"/>
      <c r="IUA30" s="620"/>
      <c r="IUB30" s="620"/>
      <c r="IUC30" s="620"/>
      <c r="IUD30" s="620"/>
      <c r="IUE30" s="620"/>
      <c r="IUF30" s="620"/>
      <c r="IUG30" s="620"/>
      <c r="IUH30" s="620"/>
      <c r="IUI30" s="620"/>
      <c r="IUJ30" s="620"/>
      <c r="IUK30" s="620"/>
      <c r="IUL30" s="620"/>
      <c r="IUM30" s="620"/>
      <c r="IUN30" s="620"/>
      <c r="IUO30" s="620"/>
      <c r="IUP30" s="620"/>
      <c r="IUQ30" s="620"/>
      <c r="IUR30" s="620"/>
      <c r="IUS30" s="620"/>
      <c r="IUT30" s="620"/>
      <c r="IUU30" s="620"/>
      <c r="IUV30" s="620"/>
      <c r="IUW30" s="620"/>
      <c r="IUX30" s="620"/>
      <c r="IUY30" s="620"/>
      <c r="IUZ30" s="620"/>
      <c r="IVA30" s="620"/>
      <c r="IVB30" s="620"/>
      <c r="IVC30" s="620"/>
      <c r="IVD30" s="620"/>
      <c r="IVE30" s="620"/>
      <c r="IVF30" s="620"/>
      <c r="IVG30" s="620"/>
      <c r="IVH30" s="620"/>
      <c r="IVI30" s="620"/>
      <c r="IVJ30" s="620"/>
      <c r="IVK30" s="620"/>
      <c r="IVL30" s="620"/>
      <c r="IVM30" s="620"/>
      <c r="IVN30" s="620"/>
      <c r="IVO30" s="620"/>
      <c r="IVP30" s="620"/>
      <c r="IVQ30" s="620"/>
      <c r="IVR30" s="620"/>
      <c r="IVS30" s="620"/>
      <c r="IVT30" s="620"/>
      <c r="IVU30" s="620"/>
      <c r="IVV30" s="620"/>
      <c r="IVW30" s="620"/>
      <c r="IVX30" s="620"/>
      <c r="IVY30" s="620"/>
      <c r="IVZ30" s="620"/>
      <c r="IWA30" s="620"/>
      <c r="IWB30" s="620"/>
      <c r="IWC30" s="620"/>
      <c r="IWD30" s="620"/>
      <c r="IWE30" s="620"/>
      <c r="IWF30" s="620"/>
      <c r="IWG30" s="620"/>
      <c r="IWH30" s="620"/>
      <c r="IWI30" s="620"/>
      <c r="IWJ30" s="620"/>
      <c r="IWK30" s="620"/>
      <c r="IWL30" s="620"/>
      <c r="IWM30" s="620"/>
      <c r="IWN30" s="620"/>
      <c r="IWO30" s="620"/>
      <c r="IWP30" s="620"/>
      <c r="IWQ30" s="620"/>
      <c r="IWR30" s="620"/>
      <c r="IWS30" s="620"/>
      <c r="IWT30" s="620"/>
      <c r="IWU30" s="620"/>
      <c r="IWV30" s="620"/>
      <c r="IWW30" s="620"/>
      <c r="IWX30" s="620"/>
      <c r="IWY30" s="620"/>
      <c r="IWZ30" s="620"/>
      <c r="IXA30" s="620"/>
      <c r="IXB30" s="620"/>
      <c r="IXC30" s="620"/>
      <c r="IXD30" s="620"/>
      <c r="IXE30" s="620"/>
      <c r="IXF30" s="620"/>
      <c r="IXG30" s="620"/>
      <c r="IXH30" s="620"/>
      <c r="IXI30" s="620"/>
      <c r="IXJ30" s="620"/>
      <c r="IXK30" s="620"/>
      <c r="IXL30" s="620"/>
      <c r="IXM30" s="620"/>
      <c r="IXN30" s="620"/>
      <c r="IXO30" s="620"/>
      <c r="IXP30" s="620"/>
      <c r="IXQ30" s="620"/>
      <c r="IXR30" s="620"/>
      <c r="IXS30" s="620"/>
      <c r="IXT30" s="620"/>
      <c r="IXU30" s="620"/>
      <c r="IXV30" s="620"/>
      <c r="IXW30" s="620"/>
      <c r="IXX30" s="620"/>
      <c r="IXY30" s="620"/>
      <c r="IXZ30" s="620"/>
      <c r="IYA30" s="620"/>
      <c r="IYB30" s="620"/>
      <c r="IYC30" s="620"/>
      <c r="IYD30" s="620"/>
      <c r="IYE30" s="620"/>
      <c r="IYF30" s="620"/>
      <c r="IYG30" s="620"/>
      <c r="IYH30" s="620"/>
      <c r="IYI30" s="620"/>
      <c r="IYJ30" s="620"/>
      <c r="IYK30" s="620"/>
      <c r="IYL30" s="620"/>
      <c r="IYM30" s="620"/>
      <c r="IYN30" s="620"/>
      <c r="IYO30" s="620"/>
      <c r="IYP30" s="620"/>
      <c r="IYQ30" s="620"/>
      <c r="IYR30" s="620"/>
      <c r="IYS30" s="620"/>
      <c r="IYT30" s="620"/>
      <c r="IYU30" s="620"/>
      <c r="IYV30" s="620"/>
      <c r="IYW30" s="620"/>
      <c r="IYX30" s="620"/>
      <c r="IYY30" s="620"/>
      <c r="IYZ30" s="620"/>
      <c r="IZA30" s="620"/>
      <c r="IZB30" s="620"/>
      <c r="IZC30" s="620"/>
      <c r="IZD30" s="620"/>
      <c r="IZE30" s="620"/>
      <c r="IZF30" s="620"/>
      <c r="IZG30" s="620"/>
      <c r="IZH30" s="620"/>
      <c r="IZI30" s="620"/>
      <c r="IZJ30" s="620"/>
      <c r="IZK30" s="620"/>
      <c r="IZL30" s="620"/>
      <c r="IZM30" s="620"/>
      <c r="IZN30" s="620"/>
      <c r="IZO30" s="620"/>
      <c r="IZP30" s="620"/>
      <c r="IZQ30" s="620"/>
      <c r="IZR30" s="620"/>
      <c r="IZS30" s="620"/>
      <c r="IZT30" s="620"/>
      <c r="IZU30" s="620"/>
      <c r="IZV30" s="620"/>
      <c r="IZW30" s="620"/>
      <c r="IZX30" s="620"/>
      <c r="IZY30" s="620"/>
      <c r="IZZ30" s="620"/>
      <c r="JAA30" s="620"/>
      <c r="JAB30" s="620"/>
      <c r="JAC30" s="620"/>
      <c r="JAD30" s="620"/>
      <c r="JAE30" s="620"/>
      <c r="JAF30" s="620"/>
      <c r="JAG30" s="620"/>
      <c r="JAH30" s="620"/>
      <c r="JAI30" s="620"/>
      <c r="JAJ30" s="620"/>
      <c r="JAK30" s="620"/>
      <c r="JAL30" s="620"/>
      <c r="JAM30" s="620"/>
      <c r="JAN30" s="620"/>
      <c r="JAO30" s="620"/>
      <c r="JAP30" s="620"/>
      <c r="JAQ30" s="620"/>
      <c r="JAR30" s="620"/>
      <c r="JAS30" s="620"/>
      <c r="JAT30" s="620"/>
      <c r="JAU30" s="620"/>
      <c r="JAV30" s="620"/>
      <c r="JAW30" s="620"/>
      <c r="JAX30" s="620"/>
      <c r="JAY30" s="620"/>
      <c r="JAZ30" s="620"/>
      <c r="JBA30" s="620"/>
      <c r="JBB30" s="620"/>
      <c r="JBC30" s="620"/>
      <c r="JBD30" s="620"/>
      <c r="JBE30" s="620"/>
      <c r="JBF30" s="620"/>
      <c r="JBG30" s="620"/>
      <c r="JBH30" s="620"/>
      <c r="JBI30" s="620"/>
      <c r="JBJ30" s="620"/>
      <c r="JBK30" s="620"/>
      <c r="JBL30" s="620"/>
      <c r="JBM30" s="620"/>
      <c r="JBN30" s="620"/>
      <c r="JBO30" s="620"/>
      <c r="JBP30" s="620"/>
      <c r="JBQ30" s="620"/>
      <c r="JBR30" s="620"/>
      <c r="JBS30" s="620"/>
      <c r="JBT30" s="620"/>
      <c r="JBU30" s="620"/>
      <c r="JBV30" s="620"/>
      <c r="JBW30" s="620"/>
      <c r="JBX30" s="620"/>
      <c r="JBY30" s="620"/>
      <c r="JBZ30" s="620"/>
      <c r="JCA30" s="620"/>
      <c r="JCB30" s="620"/>
      <c r="JCC30" s="620"/>
      <c r="JCD30" s="620"/>
      <c r="JCE30" s="620"/>
      <c r="JCF30" s="620"/>
      <c r="JCG30" s="620"/>
      <c r="JCH30" s="620"/>
      <c r="JCI30" s="620"/>
      <c r="JCJ30" s="620"/>
      <c r="JCK30" s="620"/>
      <c r="JCL30" s="620"/>
      <c r="JCM30" s="620"/>
      <c r="JCN30" s="620"/>
      <c r="JCO30" s="620"/>
      <c r="JCP30" s="620"/>
      <c r="JCQ30" s="620"/>
      <c r="JCR30" s="620"/>
      <c r="JCS30" s="620"/>
      <c r="JCT30" s="620"/>
      <c r="JCU30" s="620"/>
      <c r="JCV30" s="620"/>
      <c r="JCW30" s="620"/>
      <c r="JCX30" s="620"/>
      <c r="JCY30" s="620"/>
      <c r="JCZ30" s="620"/>
      <c r="JDA30" s="620"/>
      <c r="JDB30" s="620"/>
      <c r="JDC30" s="620"/>
      <c r="JDD30" s="620"/>
      <c r="JDE30" s="620"/>
      <c r="JDF30" s="620"/>
      <c r="JDG30" s="620"/>
      <c r="JDH30" s="620"/>
      <c r="JDI30" s="620"/>
      <c r="JDJ30" s="620"/>
      <c r="JDK30" s="620"/>
      <c r="JDL30" s="620"/>
      <c r="JDM30" s="620"/>
      <c r="JDN30" s="620"/>
      <c r="JDO30" s="620"/>
      <c r="JDP30" s="620"/>
      <c r="JDQ30" s="620"/>
      <c r="JDR30" s="620"/>
      <c r="JDS30" s="620"/>
      <c r="JDT30" s="620"/>
      <c r="JDU30" s="620"/>
      <c r="JDV30" s="620"/>
      <c r="JDW30" s="620"/>
      <c r="JDX30" s="620"/>
      <c r="JDY30" s="620"/>
      <c r="JDZ30" s="620"/>
      <c r="JEA30" s="620"/>
      <c r="JEB30" s="620"/>
      <c r="JEC30" s="620"/>
      <c r="JED30" s="620"/>
      <c r="JEE30" s="620"/>
      <c r="JEF30" s="620"/>
      <c r="JEG30" s="620"/>
      <c r="JEH30" s="620"/>
      <c r="JEI30" s="620"/>
      <c r="JEJ30" s="620"/>
      <c r="JEK30" s="620"/>
      <c r="JEL30" s="620"/>
      <c r="JEM30" s="620"/>
      <c r="JEN30" s="620"/>
      <c r="JEO30" s="620"/>
      <c r="JEP30" s="620"/>
      <c r="JEQ30" s="620"/>
      <c r="JER30" s="620"/>
      <c r="JES30" s="620"/>
      <c r="JET30" s="620"/>
      <c r="JEU30" s="620"/>
      <c r="JEV30" s="620"/>
      <c r="JEW30" s="620"/>
      <c r="JEX30" s="620"/>
      <c r="JEY30" s="620"/>
      <c r="JEZ30" s="620"/>
      <c r="JFA30" s="620"/>
      <c r="JFB30" s="620"/>
      <c r="JFC30" s="620"/>
      <c r="JFD30" s="620"/>
      <c r="JFE30" s="620"/>
      <c r="JFF30" s="620"/>
      <c r="JFG30" s="620"/>
      <c r="JFH30" s="620"/>
      <c r="JFI30" s="620"/>
      <c r="JFJ30" s="620"/>
      <c r="JFK30" s="620"/>
      <c r="JFL30" s="620"/>
      <c r="JFM30" s="620"/>
      <c r="JFN30" s="620"/>
      <c r="JFO30" s="620"/>
      <c r="JFP30" s="620"/>
      <c r="JFQ30" s="620"/>
      <c r="JFR30" s="620"/>
      <c r="JFS30" s="620"/>
      <c r="JFT30" s="620"/>
      <c r="JFU30" s="620"/>
      <c r="JFV30" s="620"/>
      <c r="JFW30" s="620"/>
      <c r="JFX30" s="620"/>
      <c r="JFY30" s="620"/>
      <c r="JFZ30" s="620"/>
      <c r="JGA30" s="620"/>
      <c r="JGB30" s="620"/>
      <c r="JGC30" s="620"/>
      <c r="JGD30" s="620"/>
      <c r="JGE30" s="620"/>
      <c r="JGF30" s="620"/>
      <c r="JGG30" s="620"/>
      <c r="JGH30" s="620"/>
      <c r="JGI30" s="620"/>
      <c r="JGJ30" s="620"/>
      <c r="JGK30" s="620"/>
      <c r="JGL30" s="620"/>
      <c r="JGM30" s="620"/>
      <c r="JGN30" s="620"/>
      <c r="JGO30" s="620"/>
      <c r="JGP30" s="620"/>
      <c r="JGQ30" s="620"/>
      <c r="JGR30" s="620"/>
      <c r="JGS30" s="620"/>
      <c r="JGT30" s="620"/>
      <c r="JGU30" s="620"/>
      <c r="JGV30" s="620"/>
      <c r="JGW30" s="620"/>
      <c r="JGX30" s="620"/>
      <c r="JGY30" s="620"/>
      <c r="JGZ30" s="620"/>
      <c r="JHA30" s="620"/>
      <c r="JHB30" s="620"/>
      <c r="JHC30" s="620"/>
      <c r="JHD30" s="620"/>
      <c r="JHE30" s="620"/>
      <c r="JHF30" s="620"/>
      <c r="JHG30" s="620"/>
      <c r="JHH30" s="620"/>
      <c r="JHI30" s="620"/>
      <c r="JHJ30" s="620"/>
      <c r="JHK30" s="620"/>
      <c r="JHL30" s="620"/>
      <c r="JHM30" s="620"/>
      <c r="JHN30" s="620"/>
      <c r="JHO30" s="620"/>
      <c r="JHP30" s="620"/>
      <c r="JHQ30" s="620"/>
      <c r="JHR30" s="620"/>
      <c r="JHS30" s="620"/>
      <c r="JHT30" s="620"/>
      <c r="JHU30" s="620"/>
      <c r="JHV30" s="620"/>
      <c r="JHW30" s="620"/>
      <c r="JHX30" s="620"/>
      <c r="JHY30" s="620"/>
      <c r="JHZ30" s="620"/>
      <c r="JIA30" s="620"/>
      <c r="JIB30" s="620"/>
      <c r="JIC30" s="620"/>
      <c r="JID30" s="620"/>
      <c r="JIE30" s="620"/>
      <c r="JIF30" s="620"/>
      <c r="JIG30" s="620"/>
      <c r="JIH30" s="620"/>
      <c r="JII30" s="620"/>
      <c r="JIJ30" s="620"/>
      <c r="JIK30" s="620"/>
      <c r="JIL30" s="620"/>
      <c r="JIM30" s="620"/>
      <c r="JIN30" s="620"/>
      <c r="JIO30" s="620"/>
      <c r="JIP30" s="620"/>
      <c r="JIQ30" s="620"/>
      <c r="JIR30" s="620"/>
      <c r="JIS30" s="620"/>
      <c r="JIT30" s="620"/>
      <c r="JIU30" s="620"/>
      <c r="JIV30" s="620"/>
      <c r="JIW30" s="620"/>
      <c r="JIX30" s="620"/>
      <c r="JIY30" s="620"/>
      <c r="JIZ30" s="620"/>
      <c r="JJA30" s="620"/>
      <c r="JJB30" s="620"/>
      <c r="JJC30" s="620"/>
      <c r="JJD30" s="620"/>
      <c r="JJE30" s="620"/>
      <c r="JJF30" s="620"/>
      <c r="JJG30" s="620"/>
      <c r="JJH30" s="620"/>
      <c r="JJI30" s="620"/>
      <c r="JJJ30" s="620"/>
      <c r="JJK30" s="620"/>
      <c r="JJL30" s="620"/>
      <c r="JJM30" s="620"/>
      <c r="JJN30" s="620"/>
      <c r="JJO30" s="620"/>
      <c r="JJP30" s="620"/>
      <c r="JJQ30" s="620"/>
      <c r="JJR30" s="620"/>
      <c r="JJS30" s="620"/>
      <c r="JJT30" s="620"/>
      <c r="JJU30" s="620"/>
      <c r="JJV30" s="620"/>
      <c r="JJW30" s="620"/>
      <c r="JJX30" s="620"/>
      <c r="JJY30" s="620"/>
      <c r="JJZ30" s="620"/>
      <c r="JKA30" s="620"/>
      <c r="JKB30" s="620"/>
      <c r="JKC30" s="620"/>
      <c r="JKD30" s="620"/>
      <c r="JKE30" s="620"/>
      <c r="JKF30" s="620"/>
      <c r="JKG30" s="620"/>
      <c r="JKH30" s="620"/>
      <c r="JKI30" s="620"/>
      <c r="JKJ30" s="620"/>
      <c r="JKK30" s="620"/>
      <c r="JKL30" s="620"/>
      <c r="JKM30" s="620"/>
      <c r="JKN30" s="620"/>
      <c r="JKO30" s="620"/>
      <c r="JKP30" s="620"/>
      <c r="JKQ30" s="620"/>
      <c r="JKR30" s="620"/>
      <c r="JKS30" s="620"/>
      <c r="JKT30" s="620"/>
      <c r="JKU30" s="620"/>
      <c r="JKV30" s="620"/>
      <c r="JKW30" s="620"/>
      <c r="JKX30" s="620"/>
      <c r="JKY30" s="620"/>
      <c r="JKZ30" s="620"/>
      <c r="JLA30" s="620"/>
      <c r="JLB30" s="620"/>
      <c r="JLC30" s="620"/>
      <c r="JLD30" s="620"/>
      <c r="JLE30" s="620"/>
      <c r="JLF30" s="620"/>
      <c r="JLG30" s="620"/>
      <c r="JLH30" s="620"/>
      <c r="JLI30" s="620"/>
      <c r="JLJ30" s="620"/>
      <c r="JLK30" s="620"/>
      <c r="JLL30" s="620"/>
      <c r="JLM30" s="620"/>
      <c r="JLN30" s="620"/>
      <c r="JLO30" s="620"/>
      <c r="JLP30" s="620"/>
      <c r="JLQ30" s="620"/>
      <c r="JLR30" s="620"/>
      <c r="JLS30" s="620"/>
      <c r="JLT30" s="620"/>
      <c r="JLU30" s="620"/>
      <c r="JLV30" s="620"/>
      <c r="JLW30" s="620"/>
      <c r="JLX30" s="620"/>
      <c r="JLY30" s="620"/>
      <c r="JLZ30" s="620"/>
      <c r="JMA30" s="620"/>
      <c r="JMB30" s="620"/>
      <c r="JMC30" s="620"/>
      <c r="JMD30" s="620"/>
      <c r="JME30" s="620"/>
      <c r="JMF30" s="620"/>
      <c r="JMG30" s="620"/>
      <c r="JMH30" s="620"/>
      <c r="JMI30" s="620"/>
      <c r="JMJ30" s="620"/>
      <c r="JMK30" s="620"/>
      <c r="JML30" s="620"/>
      <c r="JMM30" s="620"/>
      <c r="JMN30" s="620"/>
      <c r="JMO30" s="620"/>
      <c r="JMP30" s="620"/>
      <c r="JMQ30" s="620"/>
      <c r="JMR30" s="620"/>
      <c r="JMS30" s="620"/>
      <c r="JMT30" s="620"/>
      <c r="JMU30" s="620"/>
      <c r="JMV30" s="620"/>
      <c r="JMW30" s="620"/>
      <c r="JMX30" s="620"/>
      <c r="JMY30" s="620"/>
      <c r="JMZ30" s="620"/>
      <c r="JNA30" s="620"/>
      <c r="JNB30" s="620"/>
      <c r="JNC30" s="620"/>
      <c r="JND30" s="620"/>
      <c r="JNE30" s="620"/>
      <c r="JNF30" s="620"/>
      <c r="JNG30" s="620"/>
      <c r="JNH30" s="620"/>
      <c r="JNI30" s="620"/>
      <c r="JNJ30" s="620"/>
      <c r="JNK30" s="620"/>
      <c r="JNL30" s="620"/>
      <c r="JNM30" s="620"/>
      <c r="JNN30" s="620"/>
      <c r="JNO30" s="620"/>
      <c r="JNP30" s="620"/>
      <c r="JNQ30" s="620"/>
      <c r="JNR30" s="620"/>
      <c r="JNS30" s="620"/>
      <c r="JNT30" s="620"/>
      <c r="JNU30" s="620"/>
      <c r="JNV30" s="620"/>
      <c r="JNW30" s="620"/>
      <c r="JNX30" s="620"/>
      <c r="JNY30" s="620"/>
      <c r="JNZ30" s="620"/>
      <c r="JOA30" s="620"/>
      <c r="JOB30" s="620"/>
      <c r="JOC30" s="620"/>
      <c r="JOD30" s="620"/>
      <c r="JOE30" s="620"/>
      <c r="JOF30" s="620"/>
      <c r="JOG30" s="620"/>
      <c r="JOH30" s="620"/>
      <c r="JOI30" s="620"/>
      <c r="JOJ30" s="620"/>
      <c r="JOK30" s="620"/>
      <c r="JOL30" s="620"/>
      <c r="JOM30" s="620"/>
      <c r="JON30" s="620"/>
      <c r="JOO30" s="620"/>
      <c r="JOP30" s="620"/>
      <c r="JOQ30" s="620"/>
      <c r="JOR30" s="620"/>
      <c r="JOS30" s="620"/>
      <c r="JOT30" s="620"/>
      <c r="JOU30" s="620"/>
      <c r="JOV30" s="620"/>
      <c r="JOW30" s="620"/>
      <c r="JOX30" s="620"/>
      <c r="JOY30" s="620"/>
      <c r="JOZ30" s="620"/>
      <c r="JPA30" s="620"/>
      <c r="JPB30" s="620"/>
      <c r="JPC30" s="620"/>
      <c r="JPD30" s="620"/>
      <c r="JPE30" s="620"/>
      <c r="JPF30" s="620"/>
      <c r="JPG30" s="620"/>
      <c r="JPH30" s="620"/>
      <c r="JPI30" s="620"/>
      <c r="JPJ30" s="620"/>
      <c r="JPK30" s="620"/>
      <c r="JPL30" s="620"/>
      <c r="JPM30" s="620"/>
      <c r="JPN30" s="620"/>
      <c r="JPO30" s="620"/>
      <c r="JPP30" s="620"/>
      <c r="JPQ30" s="620"/>
      <c r="JPR30" s="620"/>
      <c r="JPS30" s="620"/>
      <c r="JPT30" s="620"/>
      <c r="JPU30" s="620"/>
      <c r="JPV30" s="620"/>
      <c r="JPW30" s="620"/>
      <c r="JPX30" s="620"/>
      <c r="JPY30" s="620"/>
      <c r="JPZ30" s="620"/>
      <c r="JQA30" s="620"/>
      <c r="JQB30" s="620"/>
      <c r="JQC30" s="620"/>
      <c r="JQD30" s="620"/>
      <c r="JQE30" s="620"/>
      <c r="JQF30" s="620"/>
      <c r="JQG30" s="620"/>
      <c r="JQH30" s="620"/>
      <c r="JQI30" s="620"/>
      <c r="JQJ30" s="620"/>
      <c r="JQK30" s="620"/>
      <c r="JQL30" s="620"/>
      <c r="JQM30" s="620"/>
      <c r="JQN30" s="620"/>
      <c r="JQO30" s="620"/>
      <c r="JQP30" s="620"/>
      <c r="JQQ30" s="620"/>
      <c r="JQR30" s="620"/>
      <c r="JQS30" s="620"/>
      <c r="JQT30" s="620"/>
      <c r="JQU30" s="620"/>
      <c r="JQV30" s="620"/>
      <c r="JQW30" s="620"/>
      <c r="JQX30" s="620"/>
      <c r="JQY30" s="620"/>
      <c r="JQZ30" s="620"/>
      <c r="JRA30" s="620"/>
      <c r="JRB30" s="620"/>
      <c r="JRC30" s="620"/>
      <c r="JRD30" s="620"/>
      <c r="JRE30" s="620"/>
      <c r="JRF30" s="620"/>
      <c r="JRG30" s="620"/>
      <c r="JRH30" s="620"/>
      <c r="JRI30" s="620"/>
      <c r="JRJ30" s="620"/>
      <c r="JRK30" s="620"/>
      <c r="JRL30" s="620"/>
      <c r="JRM30" s="620"/>
      <c r="JRN30" s="620"/>
      <c r="JRO30" s="620"/>
      <c r="JRP30" s="620"/>
      <c r="JRQ30" s="620"/>
      <c r="JRR30" s="620"/>
      <c r="JRS30" s="620"/>
      <c r="JRT30" s="620"/>
      <c r="JRU30" s="620"/>
      <c r="JRV30" s="620"/>
      <c r="JRW30" s="620"/>
      <c r="JRX30" s="620"/>
      <c r="JRY30" s="620"/>
      <c r="JRZ30" s="620"/>
      <c r="JSA30" s="620"/>
      <c r="JSB30" s="620"/>
      <c r="JSC30" s="620"/>
      <c r="JSD30" s="620"/>
      <c r="JSE30" s="620"/>
      <c r="JSF30" s="620"/>
      <c r="JSG30" s="620"/>
      <c r="JSH30" s="620"/>
      <c r="JSI30" s="620"/>
      <c r="JSJ30" s="620"/>
      <c r="JSK30" s="620"/>
      <c r="JSL30" s="620"/>
      <c r="JSM30" s="620"/>
      <c r="JSN30" s="620"/>
      <c r="JSO30" s="620"/>
      <c r="JSP30" s="620"/>
      <c r="JSQ30" s="620"/>
      <c r="JSR30" s="620"/>
      <c r="JSS30" s="620"/>
      <c r="JST30" s="620"/>
      <c r="JSU30" s="620"/>
      <c r="JSV30" s="620"/>
      <c r="JSW30" s="620"/>
      <c r="JSX30" s="620"/>
      <c r="JSY30" s="620"/>
      <c r="JSZ30" s="620"/>
      <c r="JTA30" s="620"/>
      <c r="JTB30" s="620"/>
      <c r="JTC30" s="620"/>
      <c r="JTD30" s="620"/>
      <c r="JTE30" s="620"/>
      <c r="JTF30" s="620"/>
      <c r="JTG30" s="620"/>
      <c r="JTH30" s="620"/>
      <c r="JTI30" s="620"/>
      <c r="JTJ30" s="620"/>
      <c r="JTK30" s="620"/>
      <c r="JTL30" s="620"/>
      <c r="JTM30" s="620"/>
      <c r="JTN30" s="620"/>
      <c r="JTO30" s="620"/>
      <c r="JTP30" s="620"/>
      <c r="JTQ30" s="620"/>
      <c r="JTR30" s="620"/>
      <c r="JTS30" s="620"/>
      <c r="JTT30" s="620"/>
      <c r="JTU30" s="620"/>
      <c r="JTV30" s="620"/>
      <c r="JTW30" s="620"/>
      <c r="JTX30" s="620"/>
      <c r="JTY30" s="620"/>
      <c r="JTZ30" s="620"/>
      <c r="JUA30" s="620"/>
      <c r="JUB30" s="620"/>
      <c r="JUC30" s="620"/>
      <c r="JUD30" s="620"/>
      <c r="JUE30" s="620"/>
      <c r="JUF30" s="620"/>
      <c r="JUG30" s="620"/>
      <c r="JUH30" s="620"/>
      <c r="JUI30" s="620"/>
      <c r="JUJ30" s="620"/>
      <c r="JUK30" s="620"/>
      <c r="JUL30" s="620"/>
      <c r="JUM30" s="620"/>
      <c r="JUN30" s="620"/>
      <c r="JUO30" s="620"/>
      <c r="JUP30" s="620"/>
      <c r="JUQ30" s="620"/>
      <c r="JUR30" s="620"/>
      <c r="JUS30" s="620"/>
      <c r="JUT30" s="620"/>
      <c r="JUU30" s="620"/>
      <c r="JUV30" s="620"/>
      <c r="JUW30" s="620"/>
      <c r="JUX30" s="620"/>
      <c r="JUY30" s="620"/>
      <c r="JUZ30" s="620"/>
      <c r="JVA30" s="620"/>
      <c r="JVB30" s="620"/>
      <c r="JVC30" s="620"/>
      <c r="JVD30" s="620"/>
      <c r="JVE30" s="620"/>
      <c r="JVF30" s="620"/>
      <c r="JVG30" s="620"/>
      <c r="JVH30" s="620"/>
      <c r="JVI30" s="620"/>
      <c r="JVJ30" s="620"/>
      <c r="JVK30" s="620"/>
      <c r="JVL30" s="620"/>
      <c r="JVM30" s="620"/>
      <c r="JVN30" s="620"/>
      <c r="JVO30" s="620"/>
      <c r="JVP30" s="620"/>
      <c r="JVQ30" s="620"/>
      <c r="JVR30" s="620"/>
      <c r="JVS30" s="620"/>
      <c r="JVT30" s="620"/>
      <c r="JVU30" s="620"/>
      <c r="JVV30" s="620"/>
      <c r="JVW30" s="620"/>
      <c r="JVX30" s="620"/>
      <c r="JVY30" s="620"/>
      <c r="JVZ30" s="620"/>
      <c r="JWA30" s="620"/>
      <c r="JWB30" s="620"/>
      <c r="JWC30" s="620"/>
      <c r="JWD30" s="620"/>
      <c r="JWE30" s="620"/>
      <c r="JWF30" s="620"/>
      <c r="JWG30" s="620"/>
      <c r="JWH30" s="620"/>
      <c r="JWI30" s="620"/>
      <c r="JWJ30" s="620"/>
      <c r="JWK30" s="620"/>
      <c r="JWL30" s="620"/>
      <c r="JWM30" s="620"/>
      <c r="JWN30" s="620"/>
      <c r="JWO30" s="620"/>
      <c r="JWP30" s="620"/>
      <c r="JWQ30" s="620"/>
      <c r="JWR30" s="620"/>
      <c r="JWS30" s="620"/>
      <c r="JWT30" s="620"/>
      <c r="JWU30" s="620"/>
      <c r="JWV30" s="620"/>
      <c r="JWW30" s="620"/>
      <c r="JWX30" s="620"/>
      <c r="JWY30" s="620"/>
      <c r="JWZ30" s="620"/>
      <c r="JXA30" s="620"/>
      <c r="JXB30" s="620"/>
      <c r="JXC30" s="620"/>
      <c r="JXD30" s="620"/>
      <c r="JXE30" s="620"/>
      <c r="JXF30" s="620"/>
      <c r="JXG30" s="620"/>
      <c r="JXH30" s="620"/>
      <c r="JXI30" s="620"/>
      <c r="JXJ30" s="620"/>
      <c r="JXK30" s="620"/>
      <c r="JXL30" s="620"/>
      <c r="JXM30" s="620"/>
      <c r="JXN30" s="620"/>
      <c r="JXO30" s="620"/>
      <c r="JXP30" s="620"/>
      <c r="JXQ30" s="620"/>
      <c r="JXR30" s="620"/>
      <c r="JXS30" s="620"/>
      <c r="JXT30" s="620"/>
      <c r="JXU30" s="620"/>
      <c r="JXV30" s="620"/>
      <c r="JXW30" s="620"/>
      <c r="JXX30" s="620"/>
      <c r="JXY30" s="620"/>
      <c r="JXZ30" s="620"/>
      <c r="JYA30" s="620"/>
      <c r="JYB30" s="620"/>
      <c r="JYC30" s="620"/>
      <c r="JYD30" s="620"/>
      <c r="JYE30" s="620"/>
      <c r="JYF30" s="620"/>
      <c r="JYG30" s="620"/>
      <c r="JYH30" s="620"/>
      <c r="JYI30" s="620"/>
      <c r="JYJ30" s="620"/>
      <c r="JYK30" s="620"/>
      <c r="JYL30" s="620"/>
      <c r="JYM30" s="620"/>
      <c r="JYN30" s="620"/>
      <c r="JYO30" s="620"/>
      <c r="JYP30" s="620"/>
      <c r="JYQ30" s="620"/>
      <c r="JYR30" s="620"/>
      <c r="JYS30" s="620"/>
      <c r="JYT30" s="620"/>
      <c r="JYU30" s="620"/>
      <c r="JYV30" s="620"/>
      <c r="JYW30" s="620"/>
      <c r="JYX30" s="620"/>
      <c r="JYY30" s="620"/>
      <c r="JYZ30" s="620"/>
      <c r="JZA30" s="620"/>
      <c r="JZB30" s="620"/>
      <c r="JZC30" s="620"/>
      <c r="JZD30" s="620"/>
      <c r="JZE30" s="620"/>
      <c r="JZF30" s="620"/>
      <c r="JZG30" s="620"/>
      <c r="JZH30" s="620"/>
      <c r="JZI30" s="620"/>
      <c r="JZJ30" s="620"/>
      <c r="JZK30" s="620"/>
      <c r="JZL30" s="620"/>
      <c r="JZM30" s="620"/>
      <c r="JZN30" s="620"/>
      <c r="JZO30" s="620"/>
      <c r="JZP30" s="620"/>
      <c r="JZQ30" s="620"/>
      <c r="JZR30" s="620"/>
      <c r="JZS30" s="620"/>
      <c r="JZT30" s="620"/>
      <c r="JZU30" s="620"/>
      <c r="JZV30" s="620"/>
      <c r="JZW30" s="620"/>
      <c r="JZX30" s="620"/>
      <c r="JZY30" s="620"/>
      <c r="JZZ30" s="620"/>
      <c r="KAA30" s="620"/>
      <c r="KAB30" s="620"/>
      <c r="KAC30" s="620"/>
      <c r="KAD30" s="620"/>
      <c r="KAE30" s="620"/>
      <c r="KAF30" s="620"/>
      <c r="KAG30" s="620"/>
      <c r="KAH30" s="620"/>
      <c r="KAI30" s="620"/>
      <c r="KAJ30" s="620"/>
      <c r="KAK30" s="620"/>
      <c r="KAL30" s="620"/>
      <c r="KAM30" s="620"/>
      <c r="KAN30" s="620"/>
      <c r="KAO30" s="620"/>
      <c r="KAP30" s="620"/>
      <c r="KAQ30" s="620"/>
      <c r="KAR30" s="620"/>
      <c r="KAS30" s="620"/>
      <c r="KAT30" s="620"/>
      <c r="KAU30" s="620"/>
      <c r="KAV30" s="620"/>
      <c r="KAW30" s="620"/>
      <c r="KAX30" s="620"/>
      <c r="KAY30" s="620"/>
      <c r="KAZ30" s="620"/>
      <c r="KBA30" s="620"/>
      <c r="KBB30" s="620"/>
      <c r="KBC30" s="620"/>
      <c r="KBD30" s="620"/>
      <c r="KBE30" s="620"/>
      <c r="KBF30" s="620"/>
      <c r="KBG30" s="620"/>
      <c r="KBH30" s="620"/>
      <c r="KBI30" s="620"/>
      <c r="KBJ30" s="620"/>
      <c r="KBK30" s="620"/>
      <c r="KBL30" s="620"/>
      <c r="KBM30" s="620"/>
      <c r="KBN30" s="620"/>
      <c r="KBO30" s="620"/>
      <c r="KBP30" s="620"/>
      <c r="KBQ30" s="620"/>
      <c r="KBR30" s="620"/>
      <c r="KBS30" s="620"/>
      <c r="KBT30" s="620"/>
      <c r="KBU30" s="620"/>
      <c r="KBV30" s="620"/>
      <c r="KBW30" s="620"/>
      <c r="KBX30" s="620"/>
      <c r="KBY30" s="620"/>
      <c r="KBZ30" s="620"/>
      <c r="KCA30" s="620"/>
      <c r="KCB30" s="620"/>
      <c r="KCC30" s="620"/>
      <c r="KCD30" s="620"/>
      <c r="KCE30" s="620"/>
      <c r="KCF30" s="620"/>
      <c r="KCG30" s="620"/>
      <c r="KCH30" s="620"/>
      <c r="KCI30" s="620"/>
      <c r="KCJ30" s="620"/>
      <c r="KCK30" s="620"/>
      <c r="KCL30" s="620"/>
      <c r="KCM30" s="620"/>
      <c r="KCN30" s="620"/>
      <c r="KCO30" s="620"/>
      <c r="KCP30" s="620"/>
      <c r="KCQ30" s="620"/>
      <c r="KCR30" s="620"/>
      <c r="KCS30" s="620"/>
      <c r="KCT30" s="620"/>
      <c r="KCU30" s="620"/>
      <c r="KCV30" s="620"/>
      <c r="KCW30" s="620"/>
      <c r="KCX30" s="620"/>
      <c r="KCY30" s="620"/>
      <c r="KCZ30" s="620"/>
      <c r="KDA30" s="620"/>
      <c r="KDB30" s="620"/>
      <c r="KDC30" s="620"/>
      <c r="KDD30" s="620"/>
      <c r="KDE30" s="620"/>
      <c r="KDF30" s="620"/>
      <c r="KDG30" s="620"/>
      <c r="KDH30" s="620"/>
      <c r="KDI30" s="620"/>
      <c r="KDJ30" s="620"/>
      <c r="KDK30" s="620"/>
      <c r="KDL30" s="620"/>
      <c r="KDM30" s="620"/>
      <c r="KDN30" s="620"/>
      <c r="KDO30" s="620"/>
      <c r="KDP30" s="620"/>
      <c r="KDQ30" s="620"/>
      <c r="KDR30" s="620"/>
      <c r="KDS30" s="620"/>
      <c r="KDT30" s="620"/>
      <c r="KDU30" s="620"/>
      <c r="KDV30" s="620"/>
      <c r="KDW30" s="620"/>
      <c r="KDX30" s="620"/>
      <c r="KDY30" s="620"/>
      <c r="KDZ30" s="620"/>
      <c r="KEA30" s="620"/>
      <c r="KEB30" s="620"/>
      <c r="KEC30" s="620"/>
      <c r="KED30" s="620"/>
      <c r="KEE30" s="620"/>
      <c r="KEF30" s="620"/>
      <c r="KEG30" s="620"/>
      <c r="KEH30" s="620"/>
      <c r="KEI30" s="620"/>
      <c r="KEJ30" s="620"/>
      <c r="KEK30" s="620"/>
      <c r="KEL30" s="620"/>
      <c r="KEM30" s="620"/>
      <c r="KEN30" s="620"/>
      <c r="KEO30" s="620"/>
      <c r="KEP30" s="620"/>
      <c r="KEQ30" s="620"/>
      <c r="KER30" s="620"/>
      <c r="KES30" s="620"/>
      <c r="KET30" s="620"/>
      <c r="KEU30" s="620"/>
      <c r="KEV30" s="620"/>
      <c r="KEW30" s="620"/>
      <c r="KEX30" s="620"/>
      <c r="KEY30" s="620"/>
      <c r="KEZ30" s="620"/>
      <c r="KFA30" s="620"/>
      <c r="KFB30" s="620"/>
      <c r="KFC30" s="620"/>
      <c r="KFD30" s="620"/>
      <c r="KFE30" s="620"/>
      <c r="KFF30" s="620"/>
      <c r="KFG30" s="620"/>
      <c r="KFH30" s="620"/>
      <c r="KFI30" s="620"/>
      <c r="KFJ30" s="620"/>
      <c r="KFK30" s="620"/>
      <c r="KFL30" s="620"/>
      <c r="KFM30" s="620"/>
      <c r="KFN30" s="620"/>
      <c r="KFO30" s="620"/>
      <c r="KFP30" s="620"/>
      <c r="KFQ30" s="620"/>
      <c r="KFR30" s="620"/>
      <c r="KFS30" s="620"/>
      <c r="KFT30" s="620"/>
      <c r="KFU30" s="620"/>
      <c r="KFV30" s="620"/>
      <c r="KFW30" s="620"/>
      <c r="KFX30" s="620"/>
      <c r="KFY30" s="620"/>
      <c r="KFZ30" s="620"/>
      <c r="KGA30" s="620"/>
      <c r="KGB30" s="620"/>
      <c r="KGC30" s="620"/>
      <c r="KGD30" s="620"/>
      <c r="KGE30" s="620"/>
      <c r="KGF30" s="620"/>
      <c r="KGG30" s="620"/>
      <c r="KGH30" s="620"/>
      <c r="KGI30" s="620"/>
      <c r="KGJ30" s="620"/>
      <c r="KGK30" s="620"/>
      <c r="KGL30" s="620"/>
      <c r="KGM30" s="620"/>
      <c r="KGN30" s="620"/>
      <c r="KGO30" s="620"/>
      <c r="KGP30" s="620"/>
      <c r="KGQ30" s="620"/>
      <c r="KGR30" s="620"/>
      <c r="KGS30" s="620"/>
      <c r="KGT30" s="620"/>
      <c r="KGU30" s="620"/>
      <c r="KGV30" s="620"/>
      <c r="KGW30" s="620"/>
      <c r="KGX30" s="620"/>
      <c r="KGY30" s="620"/>
      <c r="KGZ30" s="620"/>
      <c r="KHA30" s="620"/>
      <c r="KHB30" s="620"/>
      <c r="KHC30" s="620"/>
      <c r="KHD30" s="620"/>
      <c r="KHE30" s="620"/>
      <c r="KHF30" s="620"/>
      <c r="KHG30" s="620"/>
      <c r="KHH30" s="620"/>
      <c r="KHI30" s="620"/>
      <c r="KHJ30" s="620"/>
      <c r="KHK30" s="620"/>
      <c r="KHL30" s="620"/>
      <c r="KHM30" s="620"/>
      <c r="KHN30" s="620"/>
      <c r="KHO30" s="620"/>
      <c r="KHP30" s="620"/>
      <c r="KHQ30" s="620"/>
      <c r="KHR30" s="620"/>
      <c r="KHS30" s="620"/>
      <c r="KHT30" s="620"/>
      <c r="KHU30" s="620"/>
      <c r="KHV30" s="620"/>
      <c r="KHW30" s="620"/>
      <c r="KHX30" s="620"/>
      <c r="KHY30" s="620"/>
      <c r="KHZ30" s="620"/>
      <c r="KIA30" s="620"/>
      <c r="KIB30" s="620"/>
      <c r="KIC30" s="620"/>
      <c r="KID30" s="620"/>
      <c r="KIE30" s="620"/>
      <c r="KIF30" s="620"/>
      <c r="KIG30" s="620"/>
      <c r="KIH30" s="620"/>
      <c r="KII30" s="620"/>
      <c r="KIJ30" s="620"/>
      <c r="KIK30" s="620"/>
      <c r="KIL30" s="620"/>
      <c r="KIM30" s="620"/>
      <c r="KIN30" s="620"/>
      <c r="KIO30" s="620"/>
      <c r="KIP30" s="620"/>
      <c r="KIQ30" s="620"/>
      <c r="KIR30" s="620"/>
      <c r="KIS30" s="620"/>
      <c r="KIT30" s="620"/>
      <c r="KIU30" s="620"/>
      <c r="KIV30" s="620"/>
      <c r="KIW30" s="620"/>
      <c r="KIX30" s="620"/>
      <c r="KIY30" s="620"/>
      <c r="KIZ30" s="620"/>
      <c r="KJA30" s="620"/>
      <c r="KJB30" s="620"/>
      <c r="KJC30" s="620"/>
      <c r="KJD30" s="620"/>
      <c r="KJE30" s="620"/>
      <c r="KJF30" s="620"/>
      <c r="KJG30" s="620"/>
      <c r="KJH30" s="620"/>
      <c r="KJI30" s="620"/>
      <c r="KJJ30" s="620"/>
      <c r="KJK30" s="620"/>
      <c r="KJL30" s="620"/>
      <c r="KJM30" s="620"/>
      <c r="KJN30" s="620"/>
      <c r="KJO30" s="620"/>
      <c r="KJP30" s="620"/>
      <c r="KJQ30" s="620"/>
      <c r="KJR30" s="620"/>
      <c r="KJS30" s="620"/>
      <c r="KJT30" s="620"/>
      <c r="KJU30" s="620"/>
      <c r="KJV30" s="620"/>
      <c r="KJW30" s="620"/>
      <c r="KJX30" s="620"/>
      <c r="KJY30" s="620"/>
      <c r="KJZ30" s="620"/>
      <c r="KKA30" s="620"/>
      <c r="KKB30" s="620"/>
      <c r="KKC30" s="620"/>
      <c r="KKD30" s="620"/>
      <c r="KKE30" s="620"/>
      <c r="KKF30" s="620"/>
      <c r="KKG30" s="620"/>
      <c r="KKH30" s="620"/>
      <c r="KKI30" s="620"/>
      <c r="KKJ30" s="620"/>
      <c r="KKK30" s="620"/>
      <c r="KKL30" s="620"/>
      <c r="KKM30" s="620"/>
      <c r="KKN30" s="620"/>
      <c r="KKO30" s="620"/>
      <c r="KKP30" s="620"/>
      <c r="KKQ30" s="620"/>
      <c r="KKR30" s="620"/>
      <c r="KKS30" s="620"/>
      <c r="KKT30" s="620"/>
      <c r="KKU30" s="620"/>
      <c r="KKV30" s="620"/>
      <c r="KKW30" s="620"/>
      <c r="KKX30" s="620"/>
      <c r="KKY30" s="620"/>
      <c r="KKZ30" s="620"/>
      <c r="KLA30" s="620"/>
      <c r="KLB30" s="620"/>
      <c r="KLC30" s="620"/>
      <c r="KLD30" s="620"/>
      <c r="KLE30" s="620"/>
      <c r="KLF30" s="620"/>
      <c r="KLG30" s="620"/>
      <c r="KLH30" s="620"/>
      <c r="KLI30" s="620"/>
      <c r="KLJ30" s="620"/>
      <c r="KLK30" s="620"/>
      <c r="KLL30" s="620"/>
      <c r="KLM30" s="620"/>
      <c r="KLN30" s="620"/>
      <c r="KLO30" s="620"/>
      <c r="KLP30" s="620"/>
      <c r="KLQ30" s="620"/>
      <c r="KLR30" s="620"/>
      <c r="KLS30" s="620"/>
      <c r="KLT30" s="620"/>
      <c r="KLU30" s="620"/>
      <c r="KLV30" s="620"/>
      <c r="KLW30" s="620"/>
      <c r="KLX30" s="620"/>
      <c r="KLY30" s="620"/>
      <c r="KLZ30" s="620"/>
      <c r="KMA30" s="620"/>
      <c r="KMB30" s="620"/>
      <c r="KMC30" s="620"/>
      <c r="KMD30" s="620"/>
      <c r="KME30" s="620"/>
      <c r="KMF30" s="620"/>
      <c r="KMG30" s="620"/>
      <c r="KMH30" s="620"/>
      <c r="KMI30" s="620"/>
      <c r="KMJ30" s="620"/>
      <c r="KMK30" s="620"/>
      <c r="KML30" s="620"/>
      <c r="KMM30" s="620"/>
      <c r="KMN30" s="620"/>
      <c r="KMO30" s="620"/>
      <c r="KMP30" s="620"/>
      <c r="KMQ30" s="620"/>
      <c r="KMR30" s="620"/>
      <c r="KMS30" s="620"/>
      <c r="KMT30" s="620"/>
      <c r="KMU30" s="620"/>
      <c r="KMV30" s="620"/>
      <c r="KMW30" s="620"/>
      <c r="KMX30" s="620"/>
      <c r="KMY30" s="620"/>
      <c r="KMZ30" s="620"/>
      <c r="KNA30" s="620"/>
      <c r="KNB30" s="620"/>
      <c r="KNC30" s="620"/>
      <c r="KND30" s="620"/>
      <c r="KNE30" s="620"/>
      <c r="KNF30" s="620"/>
      <c r="KNG30" s="620"/>
      <c r="KNH30" s="620"/>
      <c r="KNI30" s="620"/>
      <c r="KNJ30" s="620"/>
      <c r="KNK30" s="620"/>
      <c r="KNL30" s="620"/>
      <c r="KNM30" s="620"/>
      <c r="KNN30" s="620"/>
      <c r="KNO30" s="620"/>
      <c r="KNP30" s="620"/>
      <c r="KNQ30" s="620"/>
      <c r="KNR30" s="620"/>
      <c r="KNS30" s="620"/>
      <c r="KNT30" s="620"/>
      <c r="KNU30" s="620"/>
      <c r="KNV30" s="620"/>
      <c r="KNW30" s="620"/>
      <c r="KNX30" s="620"/>
      <c r="KNY30" s="620"/>
      <c r="KNZ30" s="620"/>
      <c r="KOA30" s="620"/>
      <c r="KOB30" s="620"/>
      <c r="KOC30" s="620"/>
      <c r="KOD30" s="620"/>
      <c r="KOE30" s="620"/>
      <c r="KOF30" s="620"/>
      <c r="KOG30" s="620"/>
      <c r="KOH30" s="620"/>
      <c r="KOI30" s="620"/>
      <c r="KOJ30" s="620"/>
      <c r="KOK30" s="620"/>
      <c r="KOL30" s="620"/>
      <c r="KOM30" s="620"/>
      <c r="KON30" s="620"/>
      <c r="KOO30" s="620"/>
      <c r="KOP30" s="620"/>
      <c r="KOQ30" s="620"/>
      <c r="KOR30" s="620"/>
      <c r="KOS30" s="620"/>
      <c r="KOT30" s="620"/>
      <c r="KOU30" s="620"/>
      <c r="KOV30" s="620"/>
      <c r="KOW30" s="620"/>
      <c r="KOX30" s="620"/>
      <c r="KOY30" s="620"/>
      <c r="KOZ30" s="620"/>
      <c r="KPA30" s="620"/>
      <c r="KPB30" s="620"/>
      <c r="KPC30" s="620"/>
      <c r="KPD30" s="620"/>
      <c r="KPE30" s="620"/>
      <c r="KPF30" s="620"/>
      <c r="KPG30" s="620"/>
      <c r="KPH30" s="620"/>
      <c r="KPI30" s="620"/>
      <c r="KPJ30" s="620"/>
      <c r="KPK30" s="620"/>
      <c r="KPL30" s="620"/>
      <c r="KPM30" s="620"/>
      <c r="KPN30" s="620"/>
      <c r="KPO30" s="620"/>
      <c r="KPP30" s="620"/>
      <c r="KPQ30" s="620"/>
      <c r="KPR30" s="620"/>
      <c r="KPS30" s="620"/>
      <c r="KPT30" s="620"/>
      <c r="KPU30" s="620"/>
      <c r="KPV30" s="620"/>
      <c r="KPW30" s="620"/>
      <c r="KPX30" s="620"/>
      <c r="KPY30" s="620"/>
      <c r="KPZ30" s="620"/>
      <c r="KQA30" s="620"/>
      <c r="KQB30" s="620"/>
      <c r="KQC30" s="620"/>
      <c r="KQD30" s="620"/>
      <c r="KQE30" s="620"/>
      <c r="KQF30" s="620"/>
      <c r="KQG30" s="620"/>
      <c r="KQH30" s="620"/>
      <c r="KQI30" s="620"/>
      <c r="KQJ30" s="620"/>
      <c r="KQK30" s="620"/>
      <c r="KQL30" s="620"/>
      <c r="KQM30" s="620"/>
      <c r="KQN30" s="620"/>
      <c r="KQO30" s="620"/>
      <c r="KQP30" s="620"/>
      <c r="KQQ30" s="620"/>
      <c r="KQR30" s="620"/>
      <c r="KQS30" s="620"/>
      <c r="KQT30" s="620"/>
      <c r="KQU30" s="620"/>
      <c r="KQV30" s="620"/>
      <c r="KQW30" s="620"/>
      <c r="KQX30" s="620"/>
      <c r="KQY30" s="620"/>
      <c r="KQZ30" s="620"/>
      <c r="KRA30" s="620"/>
      <c r="KRB30" s="620"/>
      <c r="KRC30" s="620"/>
      <c r="KRD30" s="620"/>
      <c r="KRE30" s="620"/>
      <c r="KRF30" s="620"/>
      <c r="KRG30" s="620"/>
      <c r="KRH30" s="620"/>
      <c r="KRI30" s="620"/>
      <c r="KRJ30" s="620"/>
      <c r="KRK30" s="620"/>
      <c r="KRL30" s="620"/>
      <c r="KRM30" s="620"/>
      <c r="KRN30" s="620"/>
      <c r="KRO30" s="620"/>
      <c r="KRP30" s="620"/>
      <c r="KRQ30" s="620"/>
      <c r="KRR30" s="620"/>
      <c r="KRS30" s="620"/>
      <c r="KRT30" s="620"/>
      <c r="KRU30" s="620"/>
      <c r="KRV30" s="620"/>
      <c r="KRW30" s="620"/>
      <c r="KRX30" s="620"/>
      <c r="KRY30" s="620"/>
      <c r="KRZ30" s="620"/>
      <c r="KSA30" s="620"/>
      <c r="KSB30" s="620"/>
      <c r="KSC30" s="620"/>
      <c r="KSD30" s="620"/>
      <c r="KSE30" s="620"/>
      <c r="KSF30" s="620"/>
      <c r="KSG30" s="620"/>
      <c r="KSH30" s="620"/>
      <c r="KSI30" s="620"/>
      <c r="KSJ30" s="620"/>
      <c r="KSK30" s="620"/>
      <c r="KSL30" s="620"/>
      <c r="KSM30" s="620"/>
      <c r="KSN30" s="620"/>
      <c r="KSO30" s="620"/>
      <c r="KSP30" s="620"/>
      <c r="KSQ30" s="620"/>
      <c r="KSR30" s="620"/>
      <c r="KSS30" s="620"/>
      <c r="KST30" s="620"/>
      <c r="KSU30" s="620"/>
      <c r="KSV30" s="620"/>
      <c r="KSW30" s="620"/>
      <c r="KSX30" s="620"/>
      <c r="KSY30" s="620"/>
      <c r="KSZ30" s="620"/>
      <c r="KTA30" s="620"/>
      <c r="KTB30" s="620"/>
      <c r="KTC30" s="620"/>
      <c r="KTD30" s="620"/>
      <c r="KTE30" s="620"/>
      <c r="KTF30" s="620"/>
      <c r="KTG30" s="620"/>
      <c r="KTH30" s="620"/>
      <c r="KTI30" s="620"/>
      <c r="KTJ30" s="620"/>
      <c r="KTK30" s="620"/>
      <c r="KTL30" s="620"/>
      <c r="KTM30" s="620"/>
      <c r="KTN30" s="620"/>
      <c r="KTO30" s="620"/>
      <c r="KTP30" s="620"/>
      <c r="KTQ30" s="620"/>
      <c r="KTR30" s="620"/>
      <c r="KTS30" s="620"/>
      <c r="KTT30" s="620"/>
      <c r="KTU30" s="620"/>
      <c r="KTV30" s="620"/>
      <c r="KTW30" s="620"/>
      <c r="KTX30" s="620"/>
      <c r="KTY30" s="620"/>
      <c r="KTZ30" s="620"/>
      <c r="KUA30" s="620"/>
      <c r="KUB30" s="620"/>
      <c r="KUC30" s="620"/>
      <c r="KUD30" s="620"/>
      <c r="KUE30" s="620"/>
      <c r="KUF30" s="620"/>
      <c r="KUG30" s="620"/>
      <c r="KUH30" s="620"/>
      <c r="KUI30" s="620"/>
      <c r="KUJ30" s="620"/>
      <c r="KUK30" s="620"/>
      <c r="KUL30" s="620"/>
      <c r="KUM30" s="620"/>
      <c r="KUN30" s="620"/>
      <c r="KUO30" s="620"/>
      <c r="KUP30" s="620"/>
      <c r="KUQ30" s="620"/>
      <c r="KUR30" s="620"/>
      <c r="KUS30" s="620"/>
      <c r="KUT30" s="620"/>
      <c r="KUU30" s="620"/>
      <c r="KUV30" s="620"/>
      <c r="KUW30" s="620"/>
      <c r="KUX30" s="620"/>
      <c r="KUY30" s="620"/>
      <c r="KUZ30" s="620"/>
      <c r="KVA30" s="620"/>
      <c r="KVB30" s="620"/>
      <c r="KVC30" s="620"/>
      <c r="KVD30" s="620"/>
      <c r="KVE30" s="620"/>
      <c r="KVF30" s="620"/>
      <c r="KVG30" s="620"/>
      <c r="KVH30" s="620"/>
      <c r="KVI30" s="620"/>
      <c r="KVJ30" s="620"/>
      <c r="KVK30" s="620"/>
      <c r="KVL30" s="620"/>
      <c r="KVM30" s="620"/>
      <c r="KVN30" s="620"/>
      <c r="KVO30" s="620"/>
      <c r="KVP30" s="620"/>
      <c r="KVQ30" s="620"/>
      <c r="KVR30" s="620"/>
      <c r="KVS30" s="620"/>
      <c r="KVT30" s="620"/>
      <c r="KVU30" s="620"/>
      <c r="KVV30" s="620"/>
      <c r="KVW30" s="620"/>
      <c r="KVX30" s="620"/>
      <c r="KVY30" s="620"/>
      <c r="KVZ30" s="620"/>
      <c r="KWA30" s="620"/>
      <c r="KWB30" s="620"/>
      <c r="KWC30" s="620"/>
      <c r="KWD30" s="620"/>
      <c r="KWE30" s="620"/>
      <c r="KWF30" s="620"/>
      <c r="KWG30" s="620"/>
      <c r="KWH30" s="620"/>
      <c r="KWI30" s="620"/>
      <c r="KWJ30" s="620"/>
      <c r="KWK30" s="620"/>
      <c r="KWL30" s="620"/>
      <c r="KWM30" s="620"/>
      <c r="KWN30" s="620"/>
      <c r="KWO30" s="620"/>
      <c r="KWP30" s="620"/>
      <c r="KWQ30" s="620"/>
      <c r="KWR30" s="620"/>
      <c r="KWS30" s="620"/>
      <c r="KWT30" s="620"/>
      <c r="KWU30" s="620"/>
      <c r="KWV30" s="620"/>
      <c r="KWW30" s="620"/>
      <c r="KWX30" s="620"/>
      <c r="KWY30" s="620"/>
      <c r="KWZ30" s="620"/>
      <c r="KXA30" s="620"/>
      <c r="KXB30" s="620"/>
      <c r="KXC30" s="620"/>
      <c r="KXD30" s="620"/>
      <c r="KXE30" s="620"/>
      <c r="KXF30" s="620"/>
      <c r="KXG30" s="620"/>
      <c r="KXH30" s="620"/>
      <c r="KXI30" s="620"/>
      <c r="KXJ30" s="620"/>
      <c r="KXK30" s="620"/>
      <c r="KXL30" s="620"/>
      <c r="KXM30" s="620"/>
      <c r="KXN30" s="620"/>
      <c r="KXO30" s="620"/>
      <c r="KXP30" s="620"/>
      <c r="KXQ30" s="620"/>
      <c r="KXR30" s="620"/>
      <c r="KXS30" s="620"/>
      <c r="KXT30" s="620"/>
      <c r="KXU30" s="620"/>
      <c r="KXV30" s="620"/>
      <c r="KXW30" s="620"/>
      <c r="KXX30" s="620"/>
      <c r="KXY30" s="620"/>
      <c r="KXZ30" s="620"/>
      <c r="KYA30" s="620"/>
      <c r="KYB30" s="620"/>
      <c r="KYC30" s="620"/>
      <c r="KYD30" s="620"/>
      <c r="KYE30" s="620"/>
      <c r="KYF30" s="620"/>
      <c r="KYG30" s="620"/>
      <c r="KYH30" s="620"/>
      <c r="KYI30" s="620"/>
      <c r="KYJ30" s="620"/>
      <c r="KYK30" s="620"/>
      <c r="KYL30" s="620"/>
      <c r="KYM30" s="620"/>
      <c r="KYN30" s="620"/>
      <c r="KYO30" s="620"/>
      <c r="KYP30" s="620"/>
      <c r="KYQ30" s="620"/>
      <c r="KYR30" s="620"/>
      <c r="KYS30" s="620"/>
      <c r="KYT30" s="620"/>
      <c r="KYU30" s="620"/>
      <c r="KYV30" s="620"/>
      <c r="KYW30" s="620"/>
      <c r="KYX30" s="620"/>
      <c r="KYY30" s="620"/>
      <c r="KYZ30" s="620"/>
      <c r="KZA30" s="620"/>
      <c r="KZB30" s="620"/>
      <c r="KZC30" s="620"/>
      <c r="KZD30" s="620"/>
      <c r="KZE30" s="620"/>
      <c r="KZF30" s="620"/>
      <c r="KZG30" s="620"/>
      <c r="KZH30" s="620"/>
      <c r="KZI30" s="620"/>
      <c r="KZJ30" s="620"/>
      <c r="KZK30" s="620"/>
      <c r="KZL30" s="620"/>
      <c r="KZM30" s="620"/>
      <c r="KZN30" s="620"/>
      <c r="KZO30" s="620"/>
      <c r="KZP30" s="620"/>
      <c r="KZQ30" s="620"/>
      <c r="KZR30" s="620"/>
      <c r="KZS30" s="620"/>
      <c r="KZT30" s="620"/>
      <c r="KZU30" s="620"/>
      <c r="KZV30" s="620"/>
      <c r="KZW30" s="620"/>
      <c r="KZX30" s="620"/>
      <c r="KZY30" s="620"/>
      <c r="KZZ30" s="620"/>
      <c r="LAA30" s="620"/>
      <c r="LAB30" s="620"/>
      <c r="LAC30" s="620"/>
      <c r="LAD30" s="620"/>
      <c r="LAE30" s="620"/>
      <c r="LAF30" s="620"/>
      <c r="LAG30" s="620"/>
      <c r="LAH30" s="620"/>
      <c r="LAI30" s="620"/>
      <c r="LAJ30" s="620"/>
      <c r="LAK30" s="620"/>
      <c r="LAL30" s="620"/>
      <c r="LAM30" s="620"/>
      <c r="LAN30" s="620"/>
      <c r="LAO30" s="620"/>
      <c r="LAP30" s="620"/>
      <c r="LAQ30" s="620"/>
      <c r="LAR30" s="620"/>
      <c r="LAS30" s="620"/>
      <c r="LAT30" s="620"/>
      <c r="LAU30" s="620"/>
      <c r="LAV30" s="620"/>
      <c r="LAW30" s="620"/>
      <c r="LAX30" s="620"/>
      <c r="LAY30" s="620"/>
      <c r="LAZ30" s="620"/>
      <c r="LBA30" s="620"/>
      <c r="LBB30" s="620"/>
      <c r="LBC30" s="620"/>
      <c r="LBD30" s="620"/>
      <c r="LBE30" s="620"/>
      <c r="LBF30" s="620"/>
      <c r="LBG30" s="620"/>
      <c r="LBH30" s="620"/>
      <c r="LBI30" s="620"/>
      <c r="LBJ30" s="620"/>
      <c r="LBK30" s="620"/>
      <c r="LBL30" s="620"/>
      <c r="LBM30" s="620"/>
      <c r="LBN30" s="620"/>
      <c r="LBO30" s="620"/>
      <c r="LBP30" s="620"/>
      <c r="LBQ30" s="620"/>
      <c r="LBR30" s="620"/>
      <c r="LBS30" s="620"/>
      <c r="LBT30" s="620"/>
      <c r="LBU30" s="620"/>
      <c r="LBV30" s="620"/>
      <c r="LBW30" s="620"/>
      <c r="LBX30" s="620"/>
      <c r="LBY30" s="620"/>
      <c r="LBZ30" s="620"/>
      <c r="LCA30" s="620"/>
      <c r="LCB30" s="620"/>
      <c r="LCC30" s="620"/>
      <c r="LCD30" s="620"/>
      <c r="LCE30" s="620"/>
      <c r="LCF30" s="620"/>
      <c r="LCG30" s="620"/>
      <c r="LCH30" s="620"/>
      <c r="LCI30" s="620"/>
      <c r="LCJ30" s="620"/>
      <c r="LCK30" s="620"/>
      <c r="LCL30" s="620"/>
      <c r="LCM30" s="620"/>
      <c r="LCN30" s="620"/>
      <c r="LCO30" s="620"/>
      <c r="LCP30" s="620"/>
      <c r="LCQ30" s="620"/>
      <c r="LCR30" s="620"/>
      <c r="LCS30" s="620"/>
      <c r="LCT30" s="620"/>
      <c r="LCU30" s="620"/>
      <c r="LCV30" s="620"/>
      <c r="LCW30" s="620"/>
      <c r="LCX30" s="620"/>
      <c r="LCY30" s="620"/>
      <c r="LCZ30" s="620"/>
      <c r="LDA30" s="620"/>
      <c r="LDB30" s="620"/>
      <c r="LDC30" s="620"/>
      <c r="LDD30" s="620"/>
      <c r="LDE30" s="620"/>
      <c r="LDF30" s="620"/>
      <c r="LDG30" s="620"/>
      <c r="LDH30" s="620"/>
      <c r="LDI30" s="620"/>
      <c r="LDJ30" s="620"/>
      <c r="LDK30" s="620"/>
      <c r="LDL30" s="620"/>
      <c r="LDM30" s="620"/>
      <c r="LDN30" s="620"/>
      <c r="LDO30" s="620"/>
      <c r="LDP30" s="620"/>
      <c r="LDQ30" s="620"/>
      <c r="LDR30" s="620"/>
      <c r="LDS30" s="620"/>
      <c r="LDT30" s="620"/>
      <c r="LDU30" s="620"/>
      <c r="LDV30" s="620"/>
      <c r="LDW30" s="620"/>
      <c r="LDX30" s="620"/>
      <c r="LDY30" s="620"/>
      <c r="LDZ30" s="620"/>
      <c r="LEA30" s="620"/>
      <c r="LEB30" s="620"/>
      <c r="LEC30" s="620"/>
      <c r="LED30" s="620"/>
      <c r="LEE30" s="620"/>
      <c r="LEF30" s="620"/>
      <c r="LEG30" s="620"/>
      <c r="LEH30" s="620"/>
      <c r="LEI30" s="620"/>
      <c r="LEJ30" s="620"/>
      <c r="LEK30" s="620"/>
      <c r="LEL30" s="620"/>
      <c r="LEM30" s="620"/>
      <c r="LEN30" s="620"/>
      <c r="LEO30" s="620"/>
      <c r="LEP30" s="620"/>
      <c r="LEQ30" s="620"/>
      <c r="LER30" s="620"/>
      <c r="LES30" s="620"/>
      <c r="LET30" s="620"/>
      <c r="LEU30" s="620"/>
      <c r="LEV30" s="620"/>
      <c r="LEW30" s="620"/>
      <c r="LEX30" s="620"/>
      <c r="LEY30" s="620"/>
      <c r="LEZ30" s="620"/>
      <c r="LFA30" s="620"/>
      <c r="LFB30" s="620"/>
      <c r="LFC30" s="620"/>
      <c r="LFD30" s="620"/>
      <c r="LFE30" s="620"/>
      <c r="LFF30" s="620"/>
      <c r="LFG30" s="620"/>
      <c r="LFH30" s="620"/>
      <c r="LFI30" s="620"/>
      <c r="LFJ30" s="620"/>
      <c r="LFK30" s="620"/>
      <c r="LFL30" s="620"/>
      <c r="LFM30" s="620"/>
      <c r="LFN30" s="620"/>
      <c r="LFO30" s="620"/>
      <c r="LFP30" s="620"/>
      <c r="LFQ30" s="620"/>
      <c r="LFR30" s="620"/>
      <c r="LFS30" s="620"/>
      <c r="LFT30" s="620"/>
      <c r="LFU30" s="620"/>
      <c r="LFV30" s="620"/>
      <c r="LFW30" s="620"/>
      <c r="LFX30" s="620"/>
      <c r="LFY30" s="620"/>
      <c r="LFZ30" s="620"/>
      <c r="LGA30" s="620"/>
      <c r="LGB30" s="620"/>
      <c r="LGC30" s="620"/>
      <c r="LGD30" s="620"/>
      <c r="LGE30" s="620"/>
      <c r="LGF30" s="620"/>
      <c r="LGG30" s="620"/>
      <c r="LGH30" s="620"/>
      <c r="LGI30" s="620"/>
      <c r="LGJ30" s="620"/>
      <c r="LGK30" s="620"/>
      <c r="LGL30" s="620"/>
      <c r="LGM30" s="620"/>
      <c r="LGN30" s="620"/>
      <c r="LGO30" s="620"/>
      <c r="LGP30" s="620"/>
      <c r="LGQ30" s="620"/>
      <c r="LGR30" s="620"/>
      <c r="LGS30" s="620"/>
      <c r="LGT30" s="620"/>
      <c r="LGU30" s="620"/>
      <c r="LGV30" s="620"/>
      <c r="LGW30" s="620"/>
      <c r="LGX30" s="620"/>
      <c r="LGY30" s="620"/>
      <c r="LGZ30" s="620"/>
      <c r="LHA30" s="620"/>
      <c r="LHB30" s="620"/>
      <c r="LHC30" s="620"/>
      <c r="LHD30" s="620"/>
      <c r="LHE30" s="620"/>
      <c r="LHF30" s="620"/>
      <c r="LHG30" s="620"/>
      <c r="LHH30" s="620"/>
      <c r="LHI30" s="620"/>
      <c r="LHJ30" s="620"/>
      <c r="LHK30" s="620"/>
      <c r="LHL30" s="620"/>
      <c r="LHM30" s="620"/>
      <c r="LHN30" s="620"/>
      <c r="LHO30" s="620"/>
      <c r="LHP30" s="620"/>
      <c r="LHQ30" s="620"/>
      <c r="LHR30" s="620"/>
      <c r="LHS30" s="620"/>
      <c r="LHT30" s="620"/>
      <c r="LHU30" s="620"/>
      <c r="LHV30" s="620"/>
      <c r="LHW30" s="620"/>
      <c r="LHX30" s="620"/>
      <c r="LHY30" s="620"/>
      <c r="LHZ30" s="620"/>
      <c r="LIA30" s="620"/>
      <c r="LIB30" s="620"/>
      <c r="LIC30" s="620"/>
      <c r="LID30" s="620"/>
      <c r="LIE30" s="620"/>
      <c r="LIF30" s="620"/>
      <c r="LIG30" s="620"/>
      <c r="LIH30" s="620"/>
      <c r="LII30" s="620"/>
      <c r="LIJ30" s="620"/>
      <c r="LIK30" s="620"/>
      <c r="LIL30" s="620"/>
      <c r="LIM30" s="620"/>
      <c r="LIN30" s="620"/>
      <c r="LIO30" s="620"/>
      <c r="LIP30" s="620"/>
      <c r="LIQ30" s="620"/>
      <c r="LIR30" s="620"/>
      <c r="LIS30" s="620"/>
      <c r="LIT30" s="620"/>
      <c r="LIU30" s="620"/>
      <c r="LIV30" s="620"/>
      <c r="LIW30" s="620"/>
      <c r="LIX30" s="620"/>
      <c r="LIY30" s="620"/>
      <c r="LIZ30" s="620"/>
      <c r="LJA30" s="620"/>
      <c r="LJB30" s="620"/>
      <c r="LJC30" s="620"/>
      <c r="LJD30" s="620"/>
      <c r="LJE30" s="620"/>
      <c r="LJF30" s="620"/>
      <c r="LJG30" s="620"/>
      <c r="LJH30" s="620"/>
      <c r="LJI30" s="620"/>
      <c r="LJJ30" s="620"/>
      <c r="LJK30" s="620"/>
      <c r="LJL30" s="620"/>
      <c r="LJM30" s="620"/>
      <c r="LJN30" s="620"/>
      <c r="LJO30" s="620"/>
      <c r="LJP30" s="620"/>
      <c r="LJQ30" s="620"/>
      <c r="LJR30" s="620"/>
      <c r="LJS30" s="620"/>
      <c r="LJT30" s="620"/>
      <c r="LJU30" s="620"/>
      <c r="LJV30" s="620"/>
      <c r="LJW30" s="620"/>
      <c r="LJX30" s="620"/>
      <c r="LJY30" s="620"/>
      <c r="LJZ30" s="620"/>
      <c r="LKA30" s="620"/>
      <c r="LKB30" s="620"/>
      <c r="LKC30" s="620"/>
      <c r="LKD30" s="620"/>
      <c r="LKE30" s="620"/>
      <c r="LKF30" s="620"/>
      <c r="LKG30" s="620"/>
      <c r="LKH30" s="620"/>
      <c r="LKI30" s="620"/>
      <c r="LKJ30" s="620"/>
      <c r="LKK30" s="620"/>
      <c r="LKL30" s="620"/>
      <c r="LKM30" s="620"/>
      <c r="LKN30" s="620"/>
      <c r="LKO30" s="620"/>
      <c r="LKP30" s="620"/>
      <c r="LKQ30" s="620"/>
      <c r="LKR30" s="620"/>
      <c r="LKS30" s="620"/>
      <c r="LKT30" s="620"/>
      <c r="LKU30" s="620"/>
      <c r="LKV30" s="620"/>
      <c r="LKW30" s="620"/>
      <c r="LKX30" s="620"/>
      <c r="LKY30" s="620"/>
      <c r="LKZ30" s="620"/>
      <c r="LLA30" s="620"/>
      <c r="LLB30" s="620"/>
      <c r="LLC30" s="620"/>
      <c r="LLD30" s="620"/>
      <c r="LLE30" s="620"/>
      <c r="LLF30" s="620"/>
      <c r="LLG30" s="620"/>
      <c r="LLH30" s="620"/>
      <c r="LLI30" s="620"/>
      <c r="LLJ30" s="620"/>
      <c r="LLK30" s="620"/>
      <c r="LLL30" s="620"/>
      <c r="LLM30" s="620"/>
      <c r="LLN30" s="620"/>
      <c r="LLO30" s="620"/>
      <c r="LLP30" s="620"/>
      <c r="LLQ30" s="620"/>
      <c r="LLR30" s="620"/>
      <c r="LLS30" s="620"/>
      <c r="LLT30" s="620"/>
      <c r="LLU30" s="620"/>
      <c r="LLV30" s="620"/>
      <c r="LLW30" s="620"/>
      <c r="LLX30" s="620"/>
      <c r="LLY30" s="620"/>
      <c r="LLZ30" s="620"/>
      <c r="LMA30" s="620"/>
      <c r="LMB30" s="620"/>
      <c r="LMC30" s="620"/>
      <c r="LMD30" s="620"/>
      <c r="LME30" s="620"/>
      <c r="LMF30" s="620"/>
      <c r="LMG30" s="620"/>
      <c r="LMH30" s="620"/>
      <c r="LMI30" s="620"/>
      <c r="LMJ30" s="620"/>
      <c r="LMK30" s="620"/>
      <c r="LML30" s="620"/>
      <c r="LMM30" s="620"/>
      <c r="LMN30" s="620"/>
      <c r="LMO30" s="620"/>
      <c r="LMP30" s="620"/>
      <c r="LMQ30" s="620"/>
      <c r="LMR30" s="620"/>
      <c r="LMS30" s="620"/>
      <c r="LMT30" s="620"/>
      <c r="LMU30" s="620"/>
      <c r="LMV30" s="620"/>
      <c r="LMW30" s="620"/>
      <c r="LMX30" s="620"/>
      <c r="LMY30" s="620"/>
      <c r="LMZ30" s="620"/>
      <c r="LNA30" s="620"/>
      <c r="LNB30" s="620"/>
      <c r="LNC30" s="620"/>
      <c r="LND30" s="620"/>
      <c r="LNE30" s="620"/>
      <c r="LNF30" s="620"/>
      <c r="LNG30" s="620"/>
      <c r="LNH30" s="620"/>
      <c r="LNI30" s="620"/>
      <c r="LNJ30" s="620"/>
      <c r="LNK30" s="620"/>
      <c r="LNL30" s="620"/>
      <c r="LNM30" s="620"/>
      <c r="LNN30" s="620"/>
      <c r="LNO30" s="620"/>
      <c r="LNP30" s="620"/>
      <c r="LNQ30" s="620"/>
      <c r="LNR30" s="620"/>
      <c r="LNS30" s="620"/>
      <c r="LNT30" s="620"/>
      <c r="LNU30" s="620"/>
      <c r="LNV30" s="620"/>
      <c r="LNW30" s="620"/>
      <c r="LNX30" s="620"/>
      <c r="LNY30" s="620"/>
      <c r="LNZ30" s="620"/>
      <c r="LOA30" s="620"/>
      <c r="LOB30" s="620"/>
      <c r="LOC30" s="620"/>
      <c r="LOD30" s="620"/>
      <c r="LOE30" s="620"/>
      <c r="LOF30" s="620"/>
      <c r="LOG30" s="620"/>
      <c r="LOH30" s="620"/>
      <c r="LOI30" s="620"/>
      <c r="LOJ30" s="620"/>
      <c r="LOK30" s="620"/>
      <c r="LOL30" s="620"/>
      <c r="LOM30" s="620"/>
      <c r="LON30" s="620"/>
      <c r="LOO30" s="620"/>
      <c r="LOP30" s="620"/>
      <c r="LOQ30" s="620"/>
      <c r="LOR30" s="620"/>
      <c r="LOS30" s="620"/>
      <c r="LOT30" s="620"/>
      <c r="LOU30" s="620"/>
      <c r="LOV30" s="620"/>
      <c r="LOW30" s="620"/>
      <c r="LOX30" s="620"/>
      <c r="LOY30" s="620"/>
      <c r="LOZ30" s="620"/>
      <c r="LPA30" s="620"/>
      <c r="LPB30" s="620"/>
      <c r="LPC30" s="620"/>
      <c r="LPD30" s="620"/>
      <c r="LPE30" s="620"/>
      <c r="LPF30" s="620"/>
      <c r="LPG30" s="620"/>
      <c r="LPH30" s="620"/>
      <c r="LPI30" s="620"/>
      <c r="LPJ30" s="620"/>
      <c r="LPK30" s="620"/>
      <c r="LPL30" s="620"/>
      <c r="LPM30" s="620"/>
      <c r="LPN30" s="620"/>
      <c r="LPO30" s="620"/>
      <c r="LPP30" s="620"/>
      <c r="LPQ30" s="620"/>
      <c r="LPR30" s="620"/>
      <c r="LPS30" s="620"/>
      <c r="LPT30" s="620"/>
      <c r="LPU30" s="620"/>
      <c r="LPV30" s="620"/>
      <c r="LPW30" s="620"/>
      <c r="LPX30" s="620"/>
      <c r="LPY30" s="620"/>
      <c r="LPZ30" s="620"/>
      <c r="LQA30" s="620"/>
      <c r="LQB30" s="620"/>
      <c r="LQC30" s="620"/>
      <c r="LQD30" s="620"/>
      <c r="LQE30" s="620"/>
      <c r="LQF30" s="620"/>
      <c r="LQG30" s="620"/>
      <c r="LQH30" s="620"/>
      <c r="LQI30" s="620"/>
      <c r="LQJ30" s="620"/>
      <c r="LQK30" s="620"/>
      <c r="LQL30" s="620"/>
      <c r="LQM30" s="620"/>
      <c r="LQN30" s="620"/>
      <c r="LQO30" s="620"/>
      <c r="LQP30" s="620"/>
      <c r="LQQ30" s="620"/>
      <c r="LQR30" s="620"/>
      <c r="LQS30" s="620"/>
      <c r="LQT30" s="620"/>
      <c r="LQU30" s="620"/>
      <c r="LQV30" s="620"/>
      <c r="LQW30" s="620"/>
      <c r="LQX30" s="620"/>
      <c r="LQY30" s="620"/>
      <c r="LQZ30" s="620"/>
      <c r="LRA30" s="620"/>
      <c r="LRB30" s="620"/>
      <c r="LRC30" s="620"/>
      <c r="LRD30" s="620"/>
      <c r="LRE30" s="620"/>
      <c r="LRF30" s="620"/>
      <c r="LRG30" s="620"/>
      <c r="LRH30" s="620"/>
      <c r="LRI30" s="620"/>
      <c r="LRJ30" s="620"/>
      <c r="LRK30" s="620"/>
      <c r="LRL30" s="620"/>
      <c r="LRM30" s="620"/>
      <c r="LRN30" s="620"/>
      <c r="LRO30" s="620"/>
      <c r="LRP30" s="620"/>
      <c r="LRQ30" s="620"/>
      <c r="LRR30" s="620"/>
      <c r="LRS30" s="620"/>
      <c r="LRT30" s="620"/>
      <c r="LRU30" s="620"/>
      <c r="LRV30" s="620"/>
      <c r="LRW30" s="620"/>
      <c r="LRX30" s="620"/>
      <c r="LRY30" s="620"/>
      <c r="LRZ30" s="620"/>
      <c r="LSA30" s="620"/>
      <c r="LSB30" s="620"/>
      <c r="LSC30" s="620"/>
      <c r="LSD30" s="620"/>
      <c r="LSE30" s="620"/>
      <c r="LSF30" s="620"/>
      <c r="LSG30" s="620"/>
      <c r="LSH30" s="620"/>
      <c r="LSI30" s="620"/>
      <c r="LSJ30" s="620"/>
      <c r="LSK30" s="620"/>
      <c r="LSL30" s="620"/>
      <c r="LSM30" s="620"/>
      <c r="LSN30" s="620"/>
      <c r="LSO30" s="620"/>
      <c r="LSP30" s="620"/>
      <c r="LSQ30" s="620"/>
      <c r="LSR30" s="620"/>
      <c r="LSS30" s="620"/>
      <c r="LST30" s="620"/>
      <c r="LSU30" s="620"/>
      <c r="LSV30" s="620"/>
      <c r="LSW30" s="620"/>
      <c r="LSX30" s="620"/>
      <c r="LSY30" s="620"/>
      <c r="LSZ30" s="620"/>
      <c r="LTA30" s="620"/>
      <c r="LTB30" s="620"/>
      <c r="LTC30" s="620"/>
      <c r="LTD30" s="620"/>
      <c r="LTE30" s="620"/>
      <c r="LTF30" s="620"/>
      <c r="LTG30" s="620"/>
      <c r="LTH30" s="620"/>
      <c r="LTI30" s="620"/>
      <c r="LTJ30" s="620"/>
      <c r="LTK30" s="620"/>
      <c r="LTL30" s="620"/>
      <c r="LTM30" s="620"/>
      <c r="LTN30" s="620"/>
      <c r="LTO30" s="620"/>
      <c r="LTP30" s="620"/>
      <c r="LTQ30" s="620"/>
      <c r="LTR30" s="620"/>
      <c r="LTS30" s="620"/>
      <c r="LTT30" s="620"/>
      <c r="LTU30" s="620"/>
      <c r="LTV30" s="620"/>
      <c r="LTW30" s="620"/>
      <c r="LTX30" s="620"/>
      <c r="LTY30" s="620"/>
      <c r="LTZ30" s="620"/>
      <c r="LUA30" s="620"/>
      <c r="LUB30" s="620"/>
      <c r="LUC30" s="620"/>
      <c r="LUD30" s="620"/>
      <c r="LUE30" s="620"/>
      <c r="LUF30" s="620"/>
      <c r="LUG30" s="620"/>
      <c r="LUH30" s="620"/>
      <c r="LUI30" s="620"/>
      <c r="LUJ30" s="620"/>
      <c r="LUK30" s="620"/>
      <c r="LUL30" s="620"/>
      <c r="LUM30" s="620"/>
      <c r="LUN30" s="620"/>
      <c r="LUO30" s="620"/>
      <c r="LUP30" s="620"/>
      <c r="LUQ30" s="620"/>
      <c r="LUR30" s="620"/>
      <c r="LUS30" s="620"/>
      <c r="LUT30" s="620"/>
      <c r="LUU30" s="620"/>
      <c r="LUV30" s="620"/>
      <c r="LUW30" s="620"/>
      <c r="LUX30" s="620"/>
      <c r="LUY30" s="620"/>
      <c r="LUZ30" s="620"/>
      <c r="LVA30" s="620"/>
      <c r="LVB30" s="620"/>
      <c r="LVC30" s="620"/>
      <c r="LVD30" s="620"/>
      <c r="LVE30" s="620"/>
      <c r="LVF30" s="620"/>
      <c r="LVG30" s="620"/>
      <c r="LVH30" s="620"/>
      <c r="LVI30" s="620"/>
      <c r="LVJ30" s="620"/>
      <c r="LVK30" s="620"/>
      <c r="LVL30" s="620"/>
      <c r="LVM30" s="620"/>
      <c r="LVN30" s="620"/>
      <c r="LVO30" s="620"/>
      <c r="LVP30" s="620"/>
      <c r="LVQ30" s="620"/>
      <c r="LVR30" s="620"/>
      <c r="LVS30" s="620"/>
      <c r="LVT30" s="620"/>
      <c r="LVU30" s="620"/>
      <c r="LVV30" s="620"/>
      <c r="LVW30" s="620"/>
      <c r="LVX30" s="620"/>
      <c r="LVY30" s="620"/>
      <c r="LVZ30" s="620"/>
      <c r="LWA30" s="620"/>
      <c r="LWB30" s="620"/>
      <c r="LWC30" s="620"/>
      <c r="LWD30" s="620"/>
      <c r="LWE30" s="620"/>
      <c r="LWF30" s="620"/>
      <c r="LWG30" s="620"/>
      <c r="LWH30" s="620"/>
      <c r="LWI30" s="620"/>
      <c r="LWJ30" s="620"/>
      <c r="LWK30" s="620"/>
      <c r="LWL30" s="620"/>
      <c r="LWM30" s="620"/>
      <c r="LWN30" s="620"/>
      <c r="LWO30" s="620"/>
      <c r="LWP30" s="620"/>
      <c r="LWQ30" s="620"/>
      <c r="LWR30" s="620"/>
      <c r="LWS30" s="620"/>
      <c r="LWT30" s="620"/>
      <c r="LWU30" s="620"/>
      <c r="LWV30" s="620"/>
      <c r="LWW30" s="620"/>
      <c r="LWX30" s="620"/>
      <c r="LWY30" s="620"/>
      <c r="LWZ30" s="620"/>
      <c r="LXA30" s="620"/>
      <c r="LXB30" s="620"/>
      <c r="LXC30" s="620"/>
      <c r="LXD30" s="620"/>
      <c r="LXE30" s="620"/>
      <c r="LXF30" s="620"/>
      <c r="LXG30" s="620"/>
      <c r="LXH30" s="620"/>
      <c r="LXI30" s="620"/>
      <c r="LXJ30" s="620"/>
      <c r="LXK30" s="620"/>
      <c r="LXL30" s="620"/>
      <c r="LXM30" s="620"/>
      <c r="LXN30" s="620"/>
      <c r="LXO30" s="620"/>
      <c r="LXP30" s="620"/>
      <c r="LXQ30" s="620"/>
      <c r="LXR30" s="620"/>
      <c r="LXS30" s="620"/>
      <c r="LXT30" s="620"/>
      <c r="LXU30" s="620"/>
      <c r="LXV30" s="620"/>
      <c r="LXW30" s="620"/>
      <c r="LXX30" s="620"/>
      <c r="LXY30" s="620"/>
      <c r="LXZ30" s="620"/>
      <c r="LYA30" s="620"/>
      <c r="LYB30" s="620"/>
      <c r="LYC30" s="620"/>
      <c r="LYD30" s="620"/>
      <c r="LYE30" s="620"/>
      <c r="LYF30" s="620"/>
      <c r="LYG30" s="620"/>
      <c r="LYH30" s="620"/>
      <c r="LYI30" s="620"/>
      <c r="LYJ30" s="620"/>
      <c r="LYK30" s="620"/>
      <c r="LYL30" s="620"/>
      <c r="LYM30" s="620"/>
      <c r="LYN30" s="620"/>
      <c r="LYO30" s="620"/>
      <c r="LYP30" s="620"/>
      <c r="LYQ30" s="620"/>
      <c r="LYR30" s="620"/>
      <c r="LYS30" s="620"/>
      <c r="LYT30" s="620"/>
      <c r="LYU30" s="620"/>
      <c r="LYV30" s="620"/>
      <c r="LYW30" s="620"/>
      <c r="LYX30" s="620"/>
      <c r="LYY30" s="620"/>
      <c r="LYZ30" s="620"/>
      <c r="LZA30" s="620"/>
      <c r="LZB30" s="620"/>
      <c r="LZC30" s="620"/>
      <c r="LZD30" s="620"/>
      <c r="LZE30" s="620"/>
      <c r="LZF30" s="620"/>
      <c r="LZG30" s="620"/>
      <c r="LZH30" s="620"/>
      <c r="LZI30" s="620"/>
      <c r="LZJ30" s="620"/>
      <c r="LZK30" s="620"/>
      <c r="LZL30" s="620"/>
      <c r="LZM30" s="620"/>
      <c r="LZN30" s="620"/>
      <c r="LZO30" s="620"/>
      <c r="LZP30" s="620"/>
      <c r="LZQ30" s="620"/>
      <c r="LZR30" s="620"/>
      <c r="LZS30" s="620"/>
      <c r="LZT30" s="620"/>
      <c r="LZU30" s="620"/>
      <c r="LZV30" s="620"/>
      <c r="LZW30" s="620"/>
      <c r="LZX30" s="620"/>
      <c r="LZY30" s="620"/>
      <c r="LZZ30" s="620"/>
      <c r="MAA30" s="620"/>
      <c r="MAB30" s="620"/>
      <c r="MAC30" s="620"/>
      <c r="MAD30" s="620"/>
      <c r="MAE30" s="620"/>
      <c r="MAF30" s="620"/>
      <c r="MAG30" s="620"/>
      <c r="MAH30" s="620"/>
      <c r="MAI30" s="620"/>
      <c r="MAJ30" s="620"/>
      <c r="MAK30" s="620"/>
      <c r="MAL30" s="620"/>
      <c r="MAM30" s="620"/>
      <c r="MAN30" s="620"/>
      <c r="MAO30" s="620"/>
      <c r="MAP30" s="620"/>
      <c r="MAQ30" s="620"/>
      <c r="MAR30" s="620"/>
      <c r="MAS30" s="620"/>
      <c r="MAT30" s="620"/>
      <c r="MAU30" s="620"/>
      <c r="MAV30" s="620"/>
      <c r="MAW30" s="620"/>
      <c r="MAX30" s="620"/>
      <c r="MAY30" s="620"/>
      <c r="MAZ30" s="620"/>
      <c r="MBA30" s="620"/>
      <c r="MBB30" s="620"/>
      <c r="MBC30" s="620"/>
      <c r="MBD30" s="620"/>
      <c r="MBE30" s="620"/>
      <c r="MBF30" s="620"/>
      <c r="MBG30" s="620"/>
      <c r="MBH30" s="620"/>
      <c r="MBI30" s="620"/>
      <c r="MBJ30" s="620"/>
      <c r="MBK30" s="620"/>
      <c r="MBL30" s="620"/>
      <c r="MBM30" s="620"/>
      <c r="MBN30" s="620"/>
      <c r="MBO30" s="620"/>
      <c r="MBP30" s="620"/>
      <c r="MBQ30" s="620"/>
      <c r="MBR30" s="620"/>
      <c r="MBS30" s="620"/>
      <c r="MBT30" s="620"/>
      <c r="MBU30" s="620"/>
      <c r="MBV30" s="620"/>
      <c r="MBW30" s="620"/>
      <c r="MBX30" s="620"/>
      <c r="MBY30" s="620"/>
      <c r="MBZ30" s="620"/>
      <c r="MCA30" s="620"/>
      <c r="MCB30" s="620"/>
      <c r="MCC30" s="620"/>
      <c r="MCD30" s="620"/>
      <c r="MCE30" s="620"/>
      <c r="MCF30" s="620"/>
      <c r="MCG30" s="620"/>
      <c r="MCH30" s="620"/>
      <c r="MCI30" s="620"/>
      <c r="MCJ30" s="620"/>
      <c r="MCK30" s="620"/>
      <c r="MCL30" s="620"/>
      <c r="MCM30" s="620"/>
      <c r="MCN30" s="620"/>
      <c r="MCO30" s="620"/>
      <c r="MCP30" s="620"/>
      <c r="MCQ30" s="620"/>
      <c r="MCR30" s="620"/>
      <c r="MCS30" s="620"/>
      <c r="MCT30" s="620"/>
      <c r="MCU30" s="620"/>
      <c r="MCV30" s="620"/>
      <c r="MCW30" s="620"/>
      <c r="MCX30" s="620"/>
      <c r="MCY30" s="620"/>
      <c r="MCZ30" s="620"/>
      <c r="MDA30" s="620"/>
      <c r="MDB30" s="620"/>
      <c r="MDC30" s="620"/>
      <c r="MDD30" s="620"/>
      <c r="MDE30" s="620"/>
      <c r="MDF30" s="620"/>
      <c r="MDG30" s="620"/>
      <c r="MDH30" s="620"/>
      <c r="MDI30" s="620"/>
      <c r="MDJ30" s="620"/>
      <c r="MDK30" s="620"/>
      <c r="MDL30" s="620"/>
      <c r="MDM30" s="620"/>
      <c r="MDN30" s="620"/>
      <c r="MDO30" s="620"/>
      <c r="MDP30" s="620"/>
      <c r="MDQ30" s="620"/>
      <c r="MDR30" s="620"/>
      <c r="MDS30" s="620"/>
      <c r="MDT30" s="620"/>
      <c r="MDU30" s="620"/>
      <c r="MDV30" s="620"/>
      <c r="MDW30" s="620"/>
      <c r="MDX30" s="620"/>
      <c r="MDY30" s="620"/>
      <c r="MDZ30" s="620"/>
      <c r="MEA30" s="620"/>
      <c r="MEB30" s="620"/>
      <c r="MEC30" s="620"/>
      <c r="MED30" s="620"/>
      <c r="MEE30" s="620"/>
      <c r="MEF30" s="620"/>
      <c r="MEG30" s="620"/>
      <c r="MEH30" s="620"/>
      <c r="MEI30" s="620"/>
      <c r="MEJ30" s="620"/>
      <c r="MEK30" s="620"/>
      <c r="MEL30" s="620"/>
      <c r="MEM30" s="620"/>
      <c r="MEN30" s="620"/>
      <c r="MEO30" s="620"/>
      <c r="MEP30" s="620"/>
      <c r="MEQ30" s="620"/>
      <c r="MER30" s="620"/>
      <c r="MES30" s="620"/>
      <c r="MET30" s="620"/>
      <c r="MEU30" s="620"/>
      <c r="MEV30" s="620"/>
      <c r="MEW30" s="620"/>
      <c r="MEX30" s="620"/>
      <c r="MEY30" s="620"/>
      <c r="MEZ30" s="620"/>
      <c r="MFA30" s="620"/>
      <c r="MFB30" s="620"/>
      <c r="MFC30" s="620"/>
      <c r="MFD30" s="620"/>
      <c r="MFE30" s="620"/>
      <c r="MFF30" s="620"/>
      <c r="MFG30" s="620"/>
      <c r="MFH30" s="620"/>
      <c r="MFI30" s="620"/>
      <c r="MFJ30" s="620"/>
      <c r="MFK30" s="620"/>
      <c r="MFL30" s="620"/>
      <c r="MFM30" s="620"/>
      <c r="MFN30" s="620"/>
      <c r="MFO30" s="620"/>
      <c r="MFP30" s="620"/>
      <c r="MFQ30" s="620"/>
      <c r="MFR30" s="620"/>
      <c r="MFS30" s="620"/>
      <c r="MFT30" s="620"/>
      <c r="MFU30" s="620"/>
      <c r="MFV30" s="620"/>
      <c r="MFW30" s="620"/>
      <c r="MFX30" s="620"/>
      <c r="MFY30" s="620"/>
      <c r="MFZ30" s="620"/>
      <c r="MGA30" s="620"/>
      <c r="MGB30" s="620"/>
      <c r="MGC30" s="620"/>
      <c r="MGD30" s="620"/>
      <c r="MGE30" s="620"/>
      <c r="MGF30" s="620"/>
      <c r="MGG30" s="620"/>
      <c r="MGH30" s="620"/>
      <c r="MGI30" s="620"/>
      <c r="MGJ30" s="620"/>
      <c r="MGK30" s="620"/>
      <c r="MGL30" s="620"/>
      <c r="MGM30" s="620"/>
      <c r="MGN30" s="620"/>
      <c r="MGO30" s="620"/>
      <c r="MGP30" s="620"/>
      <c r="MGQ30" s="620"/>
      <c r="MGR30" s="620"/>
      <c r="MGS30" s="620"/>
      <c r="MGT30" s="620"/>
      <c r="MGU30" s="620"/>
      <c r="MGV30" s="620"/>
      <c r="MGW30" s="620"/>
      <c r="MGX30" s="620"/>
      <c r="MGY30" s="620"/>
      <c r="MGZ30" s="620"/>
      <c r="MHA30" s="620"/>
      <c r="MHB30" s="620"/>
      <c r="MHC30" s="620"/>
      <c r="MHD30" s="620"/>
      <c r="MHE30" s="620"/>
      <c r="MHF30" s="620"/>
      <c r="MHG30" s="620"/>
      <c r="MHH30" s="620"/>
      <c r="MHI30" s="620"/>
      <c r="MHJ30" s="620"/>
      <c r="MHK30" s="620"/>
      <c r="MHL30" s="620"/>
      <c r="MHM30" s="620"/>
      <c r="MHN30" s="620"/>
      <c r="MHO30" s="620"/>
      <c r="MHP30" s="620"/>
      <c r="MHQ30" s="620"/>
      <c r="MHR30" s="620"/>
      <c r="MHS30" s="620"/>
      <c r="MHT30" s="620"/>
      <c r="MHU30" s="620"/>
      <c r="MHV30" s="620"/>
      <c r="MHW30" s="620"/>
      <c r="MHX30" s="620"/>
      <c r="MHY30" s="620"/>
      <c r="MHZ30" s="620"/>
      <c r="MIA30" s="620"/>
      <c r="MIB30" s="620"/>
      <c r="MIC30" s="620"/>
      <c r="MID30" s="620"/>
      <c r="MIE30" s="620"/>
      <c r="MIF30" s="620"/>
      <c r="MIG30" s="620"/>
      <c r="MIH30" s="620"/>
      <c r="MII30" s="620"/>
      <c r="MIJ30" s="620"/>
      <c r="MIK30" s="620"/>
      <c r="MIL30" s="620"/>
      <c r="MIM30" s="620"/>
      <c r="MIN30" s="620"/>
      <c r="MIO30" s="620"/>
      <c r="MIP30" s="620"/>
      <c r="MIQ30" s="620"/>
      <c r="MIR30" s="620"/>
      <c r="MIS30" s="620"/>
      <c r="MIT30" s="620"/>
      <c r="MIU30" s="620"/>
      <c r="MIV30" s="620"/>
      <c r="MIW30" s="620"/>
      <c r="MIX30" s="620"/>
      <c r="MIY30" s="620"/>
      <c r="MIZ30" s="620"/>
      <c r="MJA30" s="620"/>
      <c r="MJB30" s="620"/>
      <c r="MJC30" s="620"/>
      <c r="MJD30" s="620"/>
      <c r="MJE30" s="620"/>
      <c r="MJF30" s="620"/>
      <c r="MJG30" s="620"/>
      <c r="MJH30" s="620"/>
      <c r="MJI30" s="620"/>
      <c r="MJJ30" s="620"/>
      <c r="MJK30" s="620"/>
      <c r="MJL30" s="620"/>
      <c r="MJM30" s="620"/>
      <c r="MJN30" s="620"/>
      <c r="MJO30" s="620"/>
      <c r="MJP30" s="620"/>
      <c r="MJQ30" s="620"/>
      <c r="MJR30" s="620"/>
      <c r="MJS30" s="620"/>
      <c r="MJT30" s="620"/>
      <c r="MJU30" s="620"/>
      <c r="MJV30" s="620"/>
      <c r="MJW30" s="620"/>
      <c r="MJX30" s="620"/>
      <c r="MJY30" s="620"/>
      <c r="MJZ30" s="620"/>
      <c r="MKA30" s="620"/>
      <c r="MKB30" s="620"/>
      <c r="MKC30" s="620"/>
      <c r="MKD30" s="620"/>
      <c r="MKE30" s="620"/>
      <c r="MKF30" s="620"/>
      <c r="MKG30" s="620"/>
      <c r="MKH30" s="620"/>
      <c r="MKI30" s="620"/>
      <c r="MKJ30" s="620"/>
      <c r="MKK30" s="620"/>
      <c r="MKL30" s="620"/>
      <c r="MKM30" s="620"/>
      <c r="MKN30" s="620"/>
      <c r="MKO30" s="620"/>
      <c r="MKP30" s="620"/>
      <c r="MKQ30" s="620"/>
      <c r="MKR30" s="620"/>
      <c r="MKS30" s="620"/>
      <c r="MKT30" s="620"/>
      <c r="MKU30" s="620"/>
      <c r="MKV30" s="620"/>
      <c r="MKW30" s="620"/>
      <c r="MKX30" s="620"/>
      <c r="MKY30" s="620"/>
      <c r="MKZ30" s="620"/>
      <c r="MLA30" s="620"/>
      <c r="MLB30" s="620"/>
      <c r="MLC30" s="620"/>
      <c r="MLD30" s="620"/>
      <c r="MLE30" s="620"/>
      <c r="MLF30" s="620"/>
      <c r="MLG30" s="620"/>
      <c r="MLH30" s="620"/>
      <c r="MLI30" s="620"/>
      <c r="MLJ30" s="620"/>
      <c r="MLK30" s="620"/>
      <c r="MLL30" s="620"/>
      <c r="MLM30" s="620"/>
      <c r="MLN30" s="620"/>
      <c r="MLO30" s="620"/>
      <c r="MLP30" s="620"/>
      <c r="MLQ30" s="620"/>
      <c r="MLR30" s="620"/>
      <c r="MLS30" s="620"/>
      <c r="MLT30" s="620"/>
      <c r="MLU30" s="620"/>
      <c r="MLV30" s="620"/>
      <c r="MLW30" s="620"/>
      <c r="MLX30" s="620"/>
      <c r="MLY30" s="620"/>
      <c r="MLZ30" s="620"/>
      <c r="MMA30" s="620"/>
      <c r="MMB30" s="620"/>
      <c r="MMC30" s="620"/>
      <c r="MMD30" s="620"/>
      <c r="MME30" s="620"/>
      <c r="MMF30" s="620"/>
      <c r="MMG30" s="620"/>
      <c r="MMH30" s="620"/>
      <c r="MMI30" s="620"/>
      <c r="MMJ30" s="620"/>
      <c r="MMK30" s="620"/>
      <c r="MML30" s="620"/>
      <c r="MMM30" s="620"/>
      <c r="MMN30" s="620"/>
      <c r="MMO30" s="620"/>
      <c r="MMP30" s="620"/>
      <c r="MMQ30" s="620"/>
      <c r="MMR30" s="620"/>
      <c r="MMS30" s="620"/>
      <c r="MMT30" s="620"/>
      <c r="MMU30" s="620"/>
      <c r="MMV30" s="620"/>
      <c r="MMW30" s="620"/>
      <c r="MMX30" s="620"/>
      <c r="MMY30" s="620"/>
      <c r="MMZ30" s="620"/>
      <c r="MNA30" s="620"/>
      <c r="MNB30" s="620"/>
      <c r="MNC30" s="620"/>
      <c r="MND30" s="620"/>
      <c r="MNE30" s="620"/>
      <c r="MNF30" s="620"/>
      <c r="MNG30" s="620"/>
      <c r="MNH30" s="620"/>
      <c r="MNI30" s="620"/>
      <c r="MNJ30" s="620"/>
      <c r="MNK30" s="620"/>
      <c r="MNL30" s="620"/>
      <c r="MNM30" s="620"/>
      <c r="MNN30" s="620"/>
      <c r="MNO30" s="620"/>
      <c r="MNP30" s="620"/>
      <c r="MNQ30" s="620"/>
      <c r="MNR30" s="620"/>
      <c r="MNS30" s="620"/>
      <c r="MNT30" s="620"/>
      <c r="MNU30" s="620"/>
      <c r="MNV30" s="620"/>
      <c r="MNW30" s="620"/>
      <c r="MNX30" s="620"/>
      <c r="MNY30" s="620"/>
      <c r="MNZ30" s="620"/>
      <c r="MOA30" s="620"/>
      <c r="MOB30" s="620"/>
      <c r="MOC30" s="620"/>
      <c r="MOD30" s="620"/>
      <c r="MOE30" s="620"/>
      <c r="MOF30" s="620"/>
      <c r="MOG30" s="620"/>
      <c r="MOH30" s="620"/>
      <c r="MOI30" s="620"/>
      <c r="MOJ30" s="620"/>
      <c r="MOK30" s="620"/>
      <c r="MOL30" s="620"/>
      <c r="MOM30" s="620"/>
      <c r="MON30" s="620"/>
      <c r="MOO30" s="620"/>
      <c r="MOP30" s="620"/>
      <c r="MOQ30" s="620"/>
      <c r="MOR30" s="620"/>
      <c r="MOS30" s="620"/>
      <c r="MOT30" s="620"/>
      <c r="MOU30" s="620"/>
      <c r="MOV30" s="620"/>
      <c r="MOW30" s="620"/>
      <c r="MOX30" s="620"/>
      <c r="MOY30" s="620"/>
      <c r="MOZ30" s="620"/>
      <c r="MPA30" s="620"/>
      <c r="MPB30" s="620"/>
      <c r="MPC30" s="620"/>
      <c r="MPD30" s="620"/>
      <c r="MPE30" s="620"/>
      <c r="MPF30" s="620"/>
      <c r="MPG30" s="620"/>
      <c r="MPH30" s="620"/>
      <c r="MPI30" s="620"/>
      <c r="MPJ30" s="620"/>
      <c r="MPK30" s="620"/>
      <c r="MPL30" s="620"/>
      <c r="MPM30" s="620"/>
      <c r="MPN30" s="620"/>
      <c r="MPO30" s="620"/>
      <c r="MPP30" s="620"/>
      <c r="MPQ30" s="620"/>
      <c r="MPR30" s="620"/>
      <c r="MPS30" s="620"/>
      <c r="MPT30" s="620"/>
      <c r="MPU30" s="620"/>
      <c r="MPV30" s="620"/>
      <c r="MPW30" s="620"/>
      <c r="MPX30" s="620"/>
      <c r="MPY30" s="620"/>
      <c r="MPZ30" s="620"/>
      <c r="MQA30" s="620"/>
      <c r="MQB30" s="620"/>
      <c r="MQC30" s="620"/>
      <c r="MQD30" s="620"/>
      <c r="MQE30" s="620"/>
      <c r="MQF30" s="620"/>
      <c r="MQG30" s="620"/>
      <c r="MQH30" s="620"/>
      <c r="MQI30" s="620"/>
      <c r="MQJ30" s="620"/>
      <c r="MQK30" s="620"/>
      <c r="MQL30" s="620"/>
      <c r="MQM30" s="620"/>
      <c r="MQN30" s="620"/>
      <c r="MQO30" s="620"/>
      <c r="MQP30" s="620"/>
      <c r="MQQ30" s="620"/>
      <c r="MQR30" s="620"/>
      <c r="MQS30" s="620"/>
      <c r="MQT30" s="620"/>
      <c r="MQU30" s="620"/>
      <c r="MQV30" s="620"/>
      <c r="MQW30" s="620"/>
      <c r="MQX30" s="620"/>
      <c r="MQY30" s="620"/>
      <c r="MQZ30" s="620"/>
      <c r="MRA30" s="620"/>
      <c r="MRB30" s="620"/>
      <c r="MRC30" s="620"/>
      <c r="MRD30" s="620"/>
      <c r="MRE30" s="620"/>
      <c r="MRF30" s="620"/>
      <c r="MRG30" s="620"/>
      <c r="MRH30" s="620"/>
      <c r="MRI30" s="620"/>
      <c r="MRJ30" s="620"/>
      <c r="MRK30" s="620"/>
      <c r="MRL30" s="620"/>
      <c r="MRM30" s="620"/>
      <c r="MRN30" s="620"/>
      <c r="MRO30" s="620"/>
      <c r="MRP30" s="620"/>
      <c r="MRQ30" s="620"/>
      <c r="MRR30" s="620"/>
      <c r="MRS30" s="620"/>
      <c r="MRT30" s="620"/>
      <c r="MRU30" s="620"/>
      <c r="MRV30" s="620"/>
      <c r="MRW30" s="620"/>
      <c r="MRX30" s="620"/>
      <c r="MRY30" s="620"/>
      <c r="MRZ30" s="620"/>
      <c r="MSA30" s="620"/>
      <c r="MSB30" s="620"/>
      <c r="MSC30" s="620"/>
      <c r="MSD30" s="620"/>
      <c r="MSE30" s="620"/>
      <c r="MSF30" s="620"/>
      <c r="MSG30" s="620"/>
      <c r="MSH30" s="620"/>
      <c r="MSI30" s="620"/>
      <c r="MSJ30" s="620"/>
      <c r="MSK30" s="620"/>
      <c r="MSL30" s="620"/>
      <c r="MSM30" s="620"/>
      <c r="MSN30" s="620"/>
      <c r="MSO30" s="620"/>
      <c r="MSP30" s="620"/>
      <c r="MSQ30" s="620"/>
      <c r="MSR30" s="620"/>
      <c r="MSS30" s="620"/>
      <c r="MST30" s="620"/>
      <c r="MSU30" s="620"/>
      <c r="MSV30" s="620"/>
      <c r="MSW30" s="620"/>
      <c r="MSX30" s="620"/>
      <c r="MSY30" s="620"/>
      <c r="MSZ30" s="620"/>
      <c r="MTA30" s="620"/>
      <c r="MTB30" s="620"/>
      <c r="MTC30" s="620"/>
      <c r="MTD30" s="620"/>
      <c r="MTE30" s="620"/>
      <c r="MTF30" s="620"/>
      <c r="MTG30" s="620"/>
      <c r="MTH30" s="620"/>
      <c r="MTI30" s="620"/>
      <c r="MTJ30" s="620"/>
      <c r="MTK30" s="620"/>
      <c r="MTL30" s="620"/>
      <c r="MTM30" s="620"/>
      <c r="MTN30" s="620"/>
      <c r="MTO30" s="620"/>
      <c r="MTP30" s="620"/>
      <c r="MTQ30" s="620"/>
      <c r="MTR30" s="620"/>
      <c r="MTS30" s="620"/>
      <c r="MTT30" s="620"/>
      <c r="MTU30" s="620"/>
      <c r="MTV30" s="620"/>
      <c r="MTW30" s="620"/>
      <c r="MTX30" s="620"/>
      <c r="MTY30" s="620"/>
      <c r="MTZ30" s="620"/>
      <c r="MUA30" s="620"/>
      <c r="MUB30" s="620"/>
      <c r="MUC30" s="620"/>
      <c r="MUD30" s="620"/>
      <c r="MUE30" s="620"/>
      <c r="MUF30" s="620"/>
      <c r="MUG30" s="620"/>
      <c r="MUH30" s="620"/>
      <c r="MUI30" s="620"/>
      <c r="MUJ30" s="620"/>
      <c r="MUK30" s="620"/>
      <c r="MUL30" s="620"/>
      <c r="MUM30" s="620"/>
      <c r="MUN30" s="620"/>
      <c r="MUO30" s="620"/>
      <c r="MUP30" s="620"/>
      <c r="MUQ30" s="620"/>
      <c r="MUR30" s="620"/>
      <c r="MUS30" s="620"/>
      <c r="MUT30" s="620"/>
      <c r="MUU30" s="620"/>
      <c r="MUV30" s="620"/>
      <c r="MUW30" s="620"/>
      <c r="MUX30" s="620"/>
      <c r="MUY30" s="620"/>
      <c r="MUZ30" s="620"/>
      <c r="MVA30" s="620"/>
      <c r="MVB30" s="620"/>
      <c r="MVC30" s="620"/>
      <c r="MVD30" s="620"/>
      <c r="MVE30" s="620"/>
      <c r="MVF30" s="620"/>
      <c r="MVG30" s="620"/>
      <c r="MVH30" s="620"/>
      <c r="MVI30" s="620"/>
      <c r="MVJ30" s="620"/>
      <c r="MVK30" s="620"/>
      <c r="MVL30" s="620"/>
      <c r="MVM30" s="620"/>
      <c r="MVN30" s="620"/>
      <c r="MVO30" s="620"/>
      <c r="MVP30" s="620"/>
      <c r="MVQ30" s="620"/>
      <c r="MVR30" s="620"/>
      <c r="MVS30" s="620"/>
      <c r="MVT30" s="620"/>
      <c r="MVU30" s="620"/>
      <c r="MVV30" s="620"/>
      <c r="MVW30" s="620"/>
      <c r="MVX30" s="620"/>
      <c r="MVY30" s="620"/>
      <c r="MVZ30" s="620"/>
      <c r="MWA30" s="620"/>
      <c r="MWB30" s="620"/>
      <c r="MWC30" s="620"/>
      <c r="MWD30" s="620"/>
      <c r="MWE30" s="620"/>
      <c r="MWF30" s="620"/>
      <c r="MWG30" s="620"/>
      <c r="MWH30" s="620"/>
      <c r="MWI30" s="620"/>
      <c r="MWJ30" s="620"/>
      <c r="MWK30" s="620"/>
      <c r="MWL30" s="620"/>
      <c r="MWM30" s="620"/>
      <c r="MWN30" s="620"/>
      <c r="MWO30" s="620"/>
      <c r="MWP30" s="620"/>
      <c r="MWQ30" s="620"/>
      <c r="MWR30" s="620"/>
      <c r="MWS30" s="620"/>
      <c r="MWT30" s="620"/>
      <c r="MWU30" s="620"/>
      <c r="MWV30" s="620"/>
      <c r="MWW30" s="620"/>
      <c r="MWX30" s="620"/>
      <c r="MWY30" s="620"/>
      <c r="MWZ30" s="620"/>
      <c r="MXA30" s="620"/>
      <c r="MXB30" s="620"/>
      <c r="MXC30" s="620"/>
      <c r="MXD30" s="620"/>
      <c r="MXE30" s="620"/>
      <c r="MXF30" s="620"/>
      <c r="MXG30" s="620"/>
      <c r="MXH30" s="620"/>
      <c r="MXI30" s="620"/>
      <c r="MXJ30" s="620"/>
      <c r="MXK30" s="620"/>
      <c r="MXL30" s="620"/>
      <c r="MXM30" s="620"/>
      <c r="MXN30" s="620"/>
      <c r="MXO30" s="620"/>
      <c r="MXP30" s="620"/>
      <c r="MXQ30" s="620"/>
      <c r="MXR30" s="620"/>
      <c r="MXS30" s="620"/>
      <c r="MXT30" s="620"/>
      <c r="MXU30" s="620"/>
      <c r="MXV30" s="620"/>
      <c r="MXW30" s="620"/>
      <c r="MXX30" s="620"/>
      <c r="MXY30" s="620"/>
      <c r="MXZ30" s="620"/>
      <c r="MYA30" s="620"/>
      <c r="MYB30" s="620"/>
      <c r="MYC30" s="620"/>
      <c r="MYD30" s="620"/>
      <c r="MYE30" s="620"/>
      <c r="MYF30" s="620"/>
      <c r="MYG30" s="620"/>
      <c r="MYH30" s="620"/>
      <c r="MYI30" s="620"/>
      <c r="MYJ30" s="620"/>
      <c r="MYK30" s="620"/>
      <c r="MYL30" s="620"/>
      <c r="MYM30" s="620"/>
      <c r="MYN30" s="620"/>
      <c r="MYO30" s="620"/>
      <c r="MYP30" s="620"/>
      <c r="MYQ30" s="620"/>
      <c r="MYR30" s="620"/>
      <c r="MYS30" s="620"/>
      <c r="MYT30" s="620"/>
      <c r="MYU30" s="620"/>
      <c r="MYV30" s="620"/>
      <c r="MYW30" s="620"/>
      <c r="MYX30" s="620"/>
      <c r="MYY30" s="620"/>
      <c r="MYZ30" s="620"/>
      <c r="MZA30" s="620"/>
      <c r="MZB30" s="620"/>
      <c r="MZC30" s="620"/>
      <c r="MZD30" s="620"/>
      <c r="MZE30" s="620"/>
      <c r="MZF30" s="620"/>
      <c r="MZG30" s="620"/>
      <c r="MZH30" s="620"/>
      <c r="MZI30" s="620"/>
      <c r="MZJ30" s="620"/>
      <c r="MZK30" s="620"/>
      <c r="MZL30" s="620"/>
      <c r="MZM30" s="620"/>
      <c r="MZN30" s="620"/>
      <c r="MZO30" s="620"/>
      <c r="MZP30" s="620"/>
      <c r="MZQ30" s="620"/>
      <c r="MZR30" s="620"/>
      <c r="MZS30" s="620"/>
      <c r="MZT30" s="620"/>
      <c r="MZU30" s="620"/>
      <c r="MZV30" s="620"/>
      <c r="MZW30" s="620"/>
      <c r="MZX30" s="620"/>
      <c r="MZY30" s="620"/>
      <c r="MZZ30" s="620"/>
      <c r="NAA30" s="620"/>
      <c r="NAB30" s="620"/>
      <c r="NAC30" s="620"/>
      <c r="NAD30" s="620"/>
      <c r="NAE30" s="620"/>
      <c r="NAF30" s="620"/>
      <c r="NAG30" s="620"/>
      <c r="NAH30" s="620"/>
      <c r="NAI30" s="620"/>
      <c r="NAJ30" s="620"/>
      <c r="NAK30" s="620"/>
      <c r="NAL30" s="620"/>
      <c r="NAM30" s="620"/>
      <c r="NAN30" s="620"/>
      <c r="NAO30" s="620"/>
      <c r="NAP30" s="620"/>
      <c r="NAQ30" s="620"/>
      <c r="NAR30" s="620"/>
      <c r="NAS30" s="620"/>
      <c r="NAT30" s="620"/>
      <c r="NAU30" s="620"/>
      <c r="NAV30" s="620"/>
      <c r="NAW30" s="620"/>
      <c r="NAX30" s="620"/>
      <c r="NAY30" s="620"/>
      <c r="NAZ30" s="620"/>
      <c r="NBA30" s="620"/>
      <c r="NBB30" s="620"/>
      <c r="NBC30" s="620"/>
      <c r="NBD30" s="620"/>
      <c r="NBE30" s="620"/>
      <c r="NBF30" s="620"/>
      <c r="NBG30" s="620"/>
      <c r="NBH30" s="620"/>
      <c r="NBI30" s="620"/>
      <c r="NBJ30" s="620"/>
      <c r="NBK30" s="620"/>
      <c r="NBL30" s="620"/>
      <c r="NBM30" s="620"/>
      <c r="NBN30" s="620"/>
      <c r="NBO30" s="620"/>
      <c r="NBP30" s="620"/>
      <c r="NBQ30" s="620"/>
      <c r="NBR30" s="620"/>
      <c r="NBS30" s="620"/>
      <c r="NBT30" s="620"/>
      <c r="NBU30" s="620"/>
      <c r="NBV30" s="620"/>
      <c r="NBW30" s="620"/>
      <c r="NBX30" s="620"/>
      <c r="NBY30" s="620"/>
      <c r="NBZ30" s="620"/>
      <c r="NCA30" s="620"/>
      <c r="NCB30" s="620"/>
      <c r="NCC30" s="620"/>
      <c r="NCD30" s="620"/>
      <c r="NCE30" s="620"/>
      <c r="NCF30" s="620"/>
      <c r="NCG30" s="620"/>
      <c r="NCH30" s="620"/>
      <c r="NCI30" s="620"/>
      <c r="NCJ30" s="620"/>
      <c r="NCK30" s="620"/>
      <c r="NCL30" s="620"/>
      <c r="NCM30" s="620"/>
      <c r="NCN30" s="620"/>
      <c r="NCO30" s="620"/>
      <c r="NCP30" s="620"/>
      <c r="NCQ30" s="620"/>
      <c r="NCR30" s="620"/>
      <c r="NCS30" s="620"/>
      <c r="NCT30" s="620"/>
      <c r="NCU30" s="620"/>
      <c r="NCV30" s="620"/>
      <c r="NCW30" s="620"/>
      <c r="NCX30" s="620"/>
      <c r="NCY30" s="620"/>
      <c r="NCZ30" s="620"/>
      <c r="NDA30" s="620"/>
      <c r="NDB30" s="620"/>
      <c r="NDC30" s="620"/>
      <c r="NDD30" s="620"/>
      <c r="NDE30" s="620"/>
      <c r="NDF30" s="620"/>
      <c r="NDG30" s="620"/>
      <c r="NDH30" s="620"/>
      <c r="NDI30" s="620"/>
      <c r="NDJ30" s="620"/>
      <c r="NDK30" s="620"/>
      <c r="NDL30" s="620"/>
      <c r="NDM30" s="620"/>
      <c r="NDN30" s="620"/>
      <c r="NDO30" s="620"/>
      <c r="NDP30" s="620"/>
      <c r="NDQ30" s="620"/>
      <c r="NDR30" s="620"/>
      <c r="NDS30" s="620"/>
      <c r="NDT30" s="620"/>
      <c r="NDU30" s="620"/>
      <c r="NDV30" s="620"/>
      <c r="NDW30" s="620"/>
      <c r="NDX30" s="620"/>
      <c r="NDY30" s="620"/>
      <c r="NDZ30" s="620"/>
      <c r="NEA30" s="620"/>
      <c r="NEB30" s="620"/>
      <c r="NEC30" s="620"/>
      <c r="NED30" s="620"/>
      <c r="NEE30" s="620"/>
      <c r="NEF30" s="620"/>
      <c r="NEG30" s="620"/>
      <c r="NEH30" s="620"/>
      <c r="NEI30" s="620"/>
      <c r="NEJ30" s="620"/>
      <c r="NEK30" s="620"/>
      <c r="NEL30" s="620"/>
      <c r="NEM30" s="620"/>
      <c r="NEN30" s="620"/>
      <c r="NEO30" s="620"/>
      <c r="NEP30" s="620"/>
      <c r="NEQ30" s="620"/>
      <c r="NER30" s="620"/>
      <c r="NES30" s="620"/>
      <c r="NET30" s="620"/>
      <c r="NEU30" s="620"/>
      <c r="NEV30" s="620"/>
      <c r="NEW30" s="620"/>
      <c r="NEX30" s="620"/>
      <c r="NEY30" s="620"/>
      <c r="NEZ30" s="620"/>
      <c r="NFA30" s="620"/>
      <c r="NFB30" s="620"/>
      <c r="NFC30" s="620"/>
      <c r="NFD30" s="620"/>
      <c r="NFE30" s="620"/>
      <c r="NFF30" s="620"/>
      <c r="NFG30" s="620"/>
      <c r="NFH30" s="620"/>
      <c r="NFI30" s="620"/>
      <c r="NFJ30" s="620"/>
      <c r="NFK30" s="620"/>
      <c r="NFL30" s="620"/>
      <c r="NFM30" s="620"/>
      <c r="NFN30" s="620"/>
      <c r="NFO30" s="620"/>
      <c r="NFP30" s="620"/>
      <c r="NFQ30" s="620"/>
      <c r="NFR30" s="620"/>
      <c r="NFS30" s="620"/>
      <c r="NFT30" s="620"/>
      <c r="NFU30" s="620"/>
      <c r="NFV30" s="620"/>
      <c r="NFW30" s="620"/>
      <c r="NFX30" s="620"/>
      <c r="NFY30" s="620"/>
      <c r="NFZ30" s="620"/>
      <c r="NGA30" s="620"/>
      <c r="NGB30" s="620"/>
      <c r="NGC30" s="620"/>
      <c r="NGD30" s="620"/>
      <c r="NGE30" s="620"/>
      <c r="NGF30" s="620"/>
      <c r="NGG30" s="620"/>
      <c r="NGH30" s="620"/>
      <c r="NGI30" s="620"/>
      <c r="NGJ30" s="620"/>
      <c r="NGK30" s="620"/>
      <c r="NGL30" s="620"/>
      <c r="NGM30" s="620"/>
      <c r="NGN30" s="620"/>
      <c r="NGO30" s="620"/>
      <c r="NGP30" s="620"/>
      <c r="NGQ30" s="620"/>
      <c r="NGR30" s="620"/>
      <c r="NGS30" s="620"/>
      <c r="NGT30" s="620"/>
      <c r="NGU30" s="620"/>
      <c r="NGV30" s="620"/>
      <c r="NGW30" s="620"/>
      <c r="NGX30" s="620"/>
      <c r="NGY30" s="620"/>
      <c r="NGZ30" s="620"/>
      <c r="NHA30" s="620"/>
      <c r="NHB30" s="620"/>
      <c r="NHC30" s="620"/>
      <c r="NHD30" s="620"/>
      <c r="NHE30" s="620"/>
      <c r="NHF30" s="620"/>
      <c r="NHG30" s="620"/>
      <c r="NHH30" s="620"/>
      <c r="NHI30" s="620"/>
      <c r="NHJ30" s="620"/>
      <c r="NHK30" s="620"/>
      <c r="NHL30" s="620"/>
      <c r="NHM30" s="620"/>
      <c r="NHN30" s="620"/>
      <c r="NHO30" s="620"/>
      <c r="NHP30" s="620"/>
      <c r="NHQ30" s="620"/>
      <c r="NHR30" s="620"/>
      <c r="NHS30" s="620"/>
      <c r="NHT30" s="620"/>
      <c r="NHU30" s="620"/>
      <c r="NHV30" s="620"/>
      <c r="NHW30" s="620"/>
      <c r="NHX30" s="620"/>
      <c r="NHY30" s="620"/>
      <c r="NHZ30" s="620"/>
      <c r="NIA30" s="620"/>
      <c r="NIB30" s="620"/>
      <c r="NIC30" s="620"/>
      <c r="NID30" s="620"/>
      <c r="NIE30" s="620"/>
      <c r="NIF30" s="620"/>
      <c r="NIG30" s="620"/>
      <c r="NIH30" s="620"/>
      <c r="NII30" s="620"/>
      <c r="NIJ30" s="620"/>
      <c r="NIK30" s="620"/>
      <c r="NIL30" s="620"/>
      <c r="NIM30" s="620"/>
      <c r="NIN30" s="620"/>
      <c r="NIO30" s="620"/>
      <c r="NIP30" s="620"/>
      <c r="NIQ30" s="620"/>
      <c r="NIR30" s="620"/>
      <c r="NIS30" s="620"/>
      <c r="NIT30" s="620"/>
      <c r="NIU30" s="620"/>
      <c r="NIV30" s="620"/>
      <c r="NIW30" s="620"/>
      <c r="NIX30" s="620"/>
      <c r="NIY30" s="620"/>
      <c r="NIZ30" s="620"/>
      <c r="NJA30" s="620"/>
      <c r="NJB30" s="620"/>
      <c r="NJC30" s="620"/>
      <c r="NJD30" s="620"/>
      <c r="NJE30" s="620"/>
      <c r="NJF30" s="620"/>
      <c r="NJG30" s="620"/>
      <c r="NJH30" s="620"/>
      <c r="NJI30" s="620"/>
      <c r="NJJ30" s="620"/>
      <c r="NJK30" s="620"/>
      <c r="NJL30" s="620"/>
      <c r="NJM30" s="620"/>
      <c r="NJN30" s="620"/>
      <c r="NJO30" s="620"/>
      <c r="NJP30" s="620"/>
      <c r="NJQ30" s="620"/>
      <c r="NJR30" s="620"/>
      <c r="NJS30" s="620"/>
      <c r="NJT30" s="620"/>
      <c r="NJU30" s="620"/>
      <c r="NJV30" s="620"/>
      <c r="NJW30" s="620"/>
      <c r="NJX30" s="620"/>
      <c r="NJY30" s="620"/>
      <c r="NJZ30" s="620"/>
      <c r="NKA30" s="620"/>
      <c r="NKB30" s="620"/>
      <c r="NKC30" s="620"/>
      <c r="NKD30" s="620"/>
      <c r="NKE30" s="620"/>
      <c r="NKF30" s="620"/>
      <c r="NKG30" s="620"/>
      <c r="NKH30" s="620"/>
      <c r="NKI30" s="620"/>
      <c r="NKJ30" s="620"/>
      <c r="NKK30" s="620"/>
      <c r="NKL30" s="620"/>
      <c r="NKM30" s="620"/>
      <c r="NKN30" s="620"/>
      <c r="NKO30" s="620"/>
      <c r="NKP30" s="620"/>
      <c r="NKQ30" s="620"/>
      <c r="NKR30" s="620"/>
      <c r="NKS30" s="620"/>
      <c r="NKT30" s="620"/>
      <c r="NKU30" s="620"/>
      <c r="NKV30" s="620"/>
      <c r="NKW30" s="620"/>
      <c r="NKX30" s="620"/>
      <c r="NKY30" s="620"/>
      <c r="NKZ30" s="620"/>
      <c r="NLA30" s="620"/>
      <c r="NLB30" s="620"/>
      <c r="NLC30" s="620"/>
      <c r="NLD30" s="620"/>
      <c r="NLE30" s="620"/>
      <c r="NLF30" s="620"/>
      <c r="NLG30" s="620"/>
      <c r="NLH30" s="620"/>
      <c r="NLI30" s="620"/>
      <c r="NLJ30" s="620"/>
      <c r="NLK30" s="620"/>
      <c r="NLL30" s="620"/>
      <c r="NLM30" s="620"/>
      <c r="NLN30" s="620"/>
      <c r="NLO30" s="620"/>
      <c r="NLP30" s="620"/>
      <c r="NLQ30" s="620"/>
      <c r="NLR30" s="620"/>
      <c r="NLS30" s="620"/>
      <c r="NLT30" s="620"/>
      <c r="NLU30" s="620"/>
      <c r="NLV30" s="620"/>
      <c r="NLW30" s="620"/>
      <c r="NLX30" s="620"/>
      <c r="NLY30" s="620"/>
      <c r="NLZ30" s="620"/>
      <c r="NMA30" s="620"/>
      <c r="NMB30" s="620"/>
      <c r="NMC30" s="620"/>
      <c r="NMD30" s="620"/>
      <c r="NME30" s="620"/>
      <c r="NMF30" s="620"/>
      <c r="NMG30" s="620"/>
      <c r="NMH30" s="620"/>
      <c r="NMI30" s="620"/>
      <c r="NMJ30" s="620"/>
      <c r="NMK30" s="620"/>
      <c r="NML30" s="620"/>
      <c r="NMM30" s="620"/>
      <c r="NMN30" s="620"/>
      <c r="NMO30" s="620"/>
      <c r="NMP30" s="620"/>
      <c r="NMQ30" s="620"/>
      <c r="NMR30" s="620"/>
      <c r="NMS30" s="620"/>
      <c r="NMT30" s="620"/>
      <c r="NMU30" s="620"/>
      <c r="NMV30" s="620"/>
      <c r="NMW30" s="620"/>
      <c r="NMX30" s="620"/>
      <c r="NMY30" s="620"/>
      <c r="NMZ30" s="620"/>
      <c r="NNA30" s="620"/>
      <c r="NNB30" s="620"/>
      <c r="NNC30" s="620"/>
      <c r="NND30" s="620"/>
      <c r="NNE30" s="620"/>
      <c r="NNF30" s="620"/>
      <c r="NNG30" s="620"/>
      <c r="NNH30" s="620"/>
      <c r="NNI30" s="620"/>
      <c r="NNJ30" s="620"/>
      <c r="NNK30" s="620"/>
      <c r="NNL30" s="620"/>
      <c r="NNM30" s="620"/>
      <c r="NNN30" s="620"/>
      <c r="NNO30" s="620"/>
      <c r="NNP30" s="620"/>
      <c r="NNQ30" s="620"/>
      <c r="NNR30" s="620"/>
      <c r="NNS30" s="620"/>
      <c r="NNT30" s="620"/>
      <c r="NNU30" s="620"/>
      <c r="NNV30" s="620"/>
      <c r="NNW30" s="620"/>
      <c r="NNX30" s="620"/>
      <c r="NNY30" s="620"/>
      <c r="NNZ30" s="620"/>
      <c r="NOA30" s="620"/>
      <c r="NOB30" s="620"/>
      <c r="NOC30" s="620"/>
      <c r="NOD30" s="620"/>
      <c r="NOE30" s="620"/>
      <c r="NOF30" s="620"/>
      <c r="NOG30" s="620"/>
      <c r="NOH30" s="620"/>
      <c r="NOI30" s="620"/>
      <c r="NOJ30" s="620"/>
      <c r="NOK30" s="620"/>
      <c r="NOL30" s="620"/>
      <c r="NOM30" s="620"/>
      <c r="NON30" s="620"/>
      <c r="NOO30" s="620"/>
      <c r="NOP30" s="620"/>
      <c r="NOQ30" s="620"/>
      <c r="NOR30" s="620"/>
      <c r="NOS30" s="620"/>
      <c r="NOT30" s="620"/>
      <c r="NOU30" s="620"/>
      <c r="NOV30" s="620"/>
      <c r="NOW30" s="620"/>
      <c r="NOX30" s="620"/>
      <c r="NOY30" s="620"/>
      <c r="NOZ30" s="620"/>
      <c r="NPA30" s="620"/>
      <c r="NPB30" s="620"/>
      <c r="NPC30" s="620"/>
      <c r="NPD30" s="620"/>
      <c r="NPE30" s="620"/>
      <c r="NPF30" s="620"/>
      <c r="NPG30" s="620"/>
      <c r="NPH30" s="620"/>
      <c r="NPI30" s="620"/>
      <c r="NPJ30" s="620"/>
      <c r="NPK30" s="620"/>
      <c r="NPL30" s="620"/>
      <c r="NPM30" s="620"/>
      <c r="NPN30" s="620"/>
      <c r="NPO30" s="620"/>
      <c r="NPP30" s="620"/>
      <c r="NPQ30" s="620"/>
      <c r="NPR30" s="620"/>
      <c r="NPS30" s="620"/>
      <c r="NPT30" s="620"/>
      <c r="NPU30" s="620"/>
      <c r="NPV30" s="620"/>
      <c r="NPW30" s="620"/>
      <c r="NPX30" s="620"/>
      <c r="NPY30" s="620"/>
      <c r="NPZ30" s="620"/>
      <c r="NQA30" s="620"/>
      <c r="NQB30" s="620"/>
      <c r="NQC30" s="620"/>
      <c r="NQD30" s="620"/>
      <c r="NQE30" s="620"/>
      <c r="NQF30" s="620"/>
      <c r="NQG30" s="620"/>
      <c r="NQH30" s="620"/>
      <c r="NQI30" s="620"/>
      <c r="NQJ30" s="620"/>
      <c r="NQK30" s="620"/>
      <c r="NQL30" s="620"/>
      <c r="NQM30" s="620"/>
      <c r="NQN30" s="620"/>
      <c r="NQO30" s="620"/>
      <c r="NQP30" s="620"/>
      <c r="NQQ30" s="620"/>
      <c r="NQR30" s="620"/>
      <c r="NQS30" s="620"/>
      <c r="NQT30" s="620"/>
      <c r="NQU30" s="620"/>
      <c r="NQV30" s="620"/>
      <c r="NQW30" s="620"/>
      <c r="NQX30" s="620"/>
      <c r="NQY30" s="620"/>
      <c r="NQZ30" s="620"/>
      <c r="NRA30" s="620"/>
      <c r="NRB30" s="620"/>
      <c r="NRC30" s="620"/>
      <c r="NRD30" s="620"/>
      <c r="NRE30" s="620"/>
      <c r="NRF30" s="620"/>
      <c r="NRG30" s="620"/>
      <c r="NRH30" s="620"/>
      <c r="NRI30" s="620"/>
      <c r="NRJ30" s="620"/>
      <c r="NRK30" s="620"/>
      <c r="NRL30" s="620"/>
      <c r="NRM30" s="620"/>
      <c r="NRN30" s="620"/>
      <c r="NRO30" s="620"/>
      <c r="NRP30" s="620"/>
      <c r="NRQ30" s="620"/>
      <c r="NRR30" s="620"/>
      <c r="NRS30" s="620"/>
      <c r="NRT30" s="620"/>
      <c r="NRU30" s="620"/>
      <c r="NRV30" s="620"/>
      <c r="NRW30" s="620"/>
      <c r="NRX30" s="620"/>
      <c r="NRY30" s="620"/>
      <c r="NRZ30" s="620"/>
      <c r="NSA30" s="620"/>
      <c r="NSB30" s="620"/>
      <c r="NSC30" s="620"/>
      <c r="NSD30" s="620"/>
      <c r="NSE30" s="620"/>
      <c r="NSF30" s="620"/>
      <c r="NSG30" s="620"/>
      <c r="NSH30" s="620"/>
      <c r="NSI30" s="620"/>
      <c r="NSJ30" s="620"/>
      <c r="NSK30" s="620"/>
      <c r="NSL30" s="620"/>
      <c r="NSM30" s="620"/>
      <c r="NSN30" s="620"/>
      <c r="NSO30" s="620"/>
      <c r="NSP30" s="620"/>
      <c r="NSQ30" s="620"/>
      <c r="NSR30" s="620"/>
      <c r="NSS30" s="620"/>
      <c r="NST30" s="620"/>
      <c r="NSU30" s="620"/>
      <c r="NSV30" s="620"/>
      <c r="NSW30" s="620"/>
      <c r="NSX30" s="620"/>
      <c r="NSY30" s="620"/>
      <c r="NSZ30" s="620"/>
      <c r="NTA30" s="620"/>
      <c r="NTB30" s="620"/>
      <c r="NTC30" s="620"/>
      <c r="NTD30" s="620"/>
      <c r="NTE30" s="620"/>
      <c r="NTF30" s="620"/>
      <c r="NTG30" s="620"/>
      <c r="NTH30" s="620"/>
      <c r="NTI30" s="620"/>
      <c r="NTJ30" s="620"/>
      <c r="NTK30" s="620"/>
      <c r="NTL30" s="620"/>
      <c r="NTM30" s="620"/>
      <c r="NTN30" s="620"/>
      <c r="NTO30" s="620"/>
      <c r="NTP30" s="620"/>
      <c r="NTQ30" s="620"/>
      <c r="NTR30" s="620"/>
      <c r="NTS30" s="620"/>
      <c r="NTT30" s="620"/>
      <c r="NTU30" s="620"/>
      <c r="NTV30" s="620"/>
      <c r="NTW30" s="620"/>
      <c r="NTX30" s="620"/>
      <c r="NTY30" s="620"/>
      <c r="NTZ30" s="620"/>
      <c r="NUA30" s="620"/>
      <c r="NUB30" s="620"/>
      <c r="NUC30" s="620"/>
      <c r="NUD30" s="620"/>
      <c r="NUE30" s="620"/>
      <c r="NUF30" s="620"/>
      <c r="NUG30" s="620"/>
      <c r="NUH30" s="620"/>
      <c r="NUI30" s="620"/>
      <c r="NUJ30" s="620"/>
      <c r="NUK30" s="620"/>
      <c r="NUL30" s="620"/>
      <c r="NUM30" s="620"/>
      <c r="NUN30" s="620"/>
      <c r="NUO30" s="620"/>
      <c r="NUP30" s="620"/>
      <c r="NUQ30" s="620"/>
      <c r="NUR30" s="620"/>
      <c r="NUS30" s="620"/>
      <c r="NUT30" s="620"/>
      <c r="NUU30" s="620"/>
      <c r="NUV30" s="620"/>
      <c r="NUW30" s="620"/>
      <c r="NUX30" s="620"/>
      <c r="NUY30" s="620"/>
      <c r="NUZ30" s="620"/>
      <c r="NVA30" s="620"/>
      <c r="NVB30" s="620"/>
      <c r="NVC30" s="620"/>
      <c r="NVD30" s="620"/>
      <c r="NVE30" s="620"/>
      <c r="NVF30" s="620"/>
      <c r="NVG30" s="620"/>
      <c r="NVH30" s="620"/>
      <c r="NVI30" s="620"/>
      <c r="NVJ30" s="620"/>
      <c r="NVK30" s="620"/>
      <c r="NVL30" s="620"/>
      <c r="NVM30" s="620"/>
      <c r="NVN30" s="620"/>
      <c r="NVO30" s="620"/>
      <c r="NVP30" s="620"/>
      <c r="NVQ30" s="620"/>
      <c r="NVR30" s="620"/>
      <c r="NVS30" s="620"/>
      <c r="NVT30" s="620"/>
      <c r="NVU30" s="620"/>
      <c r="NVV30" s="620"/>
      <c r="NVW30" s="620"/>
      <c r="NVX30" s="620"/>
      <c r="NVY30" s="620"/>
      <c r="NVZ30" s="620"/>
      <c r="NWA30" s="620"/>
      <c r="NWB30" s="620"/>
      <c r="NWC30" s="620"/>
      <c r="NWD30" s="620"/>
      <c r="NWE30" s="620"/>
      <c r="NWF30" s="620"/>
      <c r="NWG30" s="620"/>
      <c r="NWH30" s="620"/>
      <c r="NWI30" s="620"/>
      <c r="NWJ30" s="620"/>
      <c r="NWK30" s="620"/>
      <c r="NWL30" s="620"/>
      <c r="NWM30" s="620"/>
      <c r="NWN30" s="620"/>
      <c r="NWO30" s="620"/>
      <c r="NWP30" s="620"/>
      <c r="NWQ30" s="620"/>
      <c r="NWR30" s="620"/>
      <c r="NWS30" s="620"/>
      <c r="NWT30" s="620"/>
      <c r="NWU30" s="620"/>
      <c r="NWV30" s="620"/>
      <c r="NWW30" s="620"/>
      <c r="NWX30" s="620"/>
      <c r="NWY30" s="620"/>
      <c r="NWZ30" s="620"/>
      <c r="NXA30" s="620"/>
      <c r="NXB30" s="620"/>
      <c r="NXC30" s="620"/>
      <c r="NXD30" s="620"/>
      <c r="NXE30" s="620"/>
      <c r="NXF30" s="620"/>
      <c r="NXG30" s="620"/>
      <c r="NXH30" s="620"/>
      <c r="NXI30" s="620"/>
      <c r="NXJ30" s="620"/>
      <c r="NXK30" s="620"/>
      <c r="NXL30" s="620"/>
      <c r="NXM30" s="620"/>
      <c r="NXN30" s="620"/>
      <c r="NXO30" s="620"/>
      <c r="NXP30" s="620"/>
      <c r="NXQ30" s="620"/>
      <c r="NXR30" s="620"/>
      <c r="NXS30" s="620"/>
      <c r="NXT30" s="620"/>
      <c r="NXU30" s="620"/>
      <c r="NXV30" s="620"/>
      <c r="NXW30" s="620"/>
      <c r="NXX30" s="620"/>
      <c r="NXY30" s="620"/>
      <c r="NXZ30" s="620"/>
      <c r="NYA30" s="620"/>
      <c r="NYB30" s="620"/>
      <c r="NYC30" s="620"/>
      <c r="NYD30" s="620"/>
      <c r="NYE30" s="620"/>
      <c r="NYF30" s="620"/>
      <c r="NYG30" s="620"/>
      <c r="NYH30" s="620"/>
      <c r="NYI30" s="620"/>
      <c r="NYJ30" s="620"/>
      <c r="NYK30" s="620"/>
      <c r="NYL30" s="620"/>
      <c r="NYM30" s="620"/>
      <c r="NYN30" s="620"/>
      <c r="NYO30" s="620"/>
      <c r="NYP30" s="620"/>
      <c r="NYQ30" s="620"/>
      <c r="NYR30" s="620"/>
      <c r="NYS30" s="620"/>
      <c r="NYT30" s="620"/>
      <c r="NYU30" s="620"/>
      <c r="NYV30" s="620"/>
      <c r="NYW30" s="620"/>
      <c r="NYX30" s="620"/>
      <c r="NYY30" s="620"/>
      <c r="NYZ30" s="620"/>
      <c r="NZA30" s="620"/>
      <c r="NZB30" s="620"/>
      <c r="NZC30" s="620"/>
      <c r="NZD30" s="620"/>
      <c r="NZE30" s="620"/>
      <c r="NZF30" s="620"/>
      <c r="NZG30" s="620"/>
      <c r="NZH30" s="620"/>
      <c r="NZI30" s="620"/>
      <c r="NZJ30" s="620"/>
      <c r="NZK30" s="620"/>
      <c r="NZL30" s="620"/>
      <c r="NZM30" s="620"/>
      <c r="NZN30" s="620"/>
      <c r="NZO30" s="620"/>
      <c r="NZP30" s="620"/>
      <c r="NZQ30" s="620"/>
      <c r="NZR30" s="620"/>
      <c r="NZS30" s="620"/>
      <c r="NZT30" s="620"/>
      <c r="NZU30" s="620"/>
      <c r="NZV30" s="620"/>
      <c r="NZW30" s="620"/>
      <c r="NZX30" s="620"/>
      <c r="NZY30" s="620"/>
      <c r="NZZ30" s="620"/>
      <c r="OAA30" s="620"/>
      <c r="OAB30" s="620"/>
      <c r="OAC30" s="620"/>
      <c r="OAD30" s="620"/>
      <c r="OAE30" s="620"/>
      <c r="OAF30" s="620"/>
      <c r="OAG30" s="620"/>
      <c r="OAH30" s="620"/>
      <c r="OAI30" s="620"/>
      <c r="OAJ30" s="620"/>
      <c r="OAK30" s="620"/>
      <c r="OAL30" s="620"/>
      <c r="OAM30" s="620"/>
      <c r="OAN30" s="620"/>
      <c r="OAO30" s="620"/>
      <c r="OAP30" s="620"/>
      <c r="OAQ30" s="620"/>
      <c r="OAR30" s="620"/>
      <c r="OAS30" s="620"/>
      <c r="OAT30" s="620"/>
      <c r="OAU30" s="620"/>
      <c r="OAV30" s="620"/>
      <c r="OAW30" s="620"/>
      <c r="OAX30" s="620"/>
      <c r="OAY30" s="620"/>
      <c r="OAZ30" s="620"/>
      <c r="OBA30" s="620"/>
      <c r="OBB30" s="620"/>
      <c r="OBC30" s="620"/>
      <c r="OBD30" s="620"/>
      <c r="OBE30" s="620"/>
      <c r="OBF30" s="620"/>
      <c r="OBG30" s="620"/>
      <c r="OBH30" s="620"/>
      <c r="OBI30" s="620"/>
      <c r="OBJ30" s="620"/>
      <c r="OBK30" s="620"/>
      <c r="OBL30" s="620"/>
      <c r="OBM30" s="620"/>
      <c r="OBN30" s="620"/>
      <c r="OBO30" s="620"/>
      <c r="OBP30" s="620"/>
      <c r="OBQ30" s="620"/>
      <c r="OBR30" s="620"/>
      <c r="OBS30" s="620"/>
      <c r="OBT30" s="620"/>
      <c r="OBU30" s="620"/>
      <c r="OBV30" s="620"/>
      <c r="OBW30" s="620"/>
      <c r="OBX30" s="620"/>
      <c r="OBY30" s="620"/>
      <c r="OBZ30" s="620"/>
      <c r="OCA30" s="620"/>
      <c r="OCB30" s="620"/>
      <c r="OCC30" s="620"/>
      <c r="OCD30" s="620"/>
      <c r="OCE30" s="620"/>
      <c r="OCF30" s="620"/>
      <c r="OCG30" s="620"/>
      <c r="OCH30" s="620"/>
      <c r="OCI30" s="620"/>
      <c r="OCJ30" s="620"/>
      <c r="OCK30" s="620"/>
      <c r="OCL30" s="620"/>
      <c r="OCM30" s="620"/>
      <c r="OCN30" s="620"/>
      <c r="OCO30" s="620"/>
      <c r="OCP30" s="620"/>
      <c r="OCQ30" s="620"/>
      <c r="OCR30" s="620"/>
      <c r="OCS30" s="620"/>
      <c r="OCT30" s="620"/>
      <c r="OCU30" s="620"/>
      <c r="OCV30" s="620"/>
      <c r="OCW30" s="620"/>
      <c r="OCX30" s="620"/>
      <c r="OCY30" s="620"/>
      <c r="OCZ30" s="620"/>
      <c r="ODA30" s="620"/>
      <c r="ODB30" s="620"/>
      <c r="ODC30" s="620"/>
      <c r="ODD30" s="620"/>
      <c r="ODE30" s="620"/>
      <c r="ODF30" s="620"/>
      <c r="ODG30" s="620"/>
      <c r="ODH30" s="620"/>
      <c r="ODI30" s="620"/>
      <c r="ODJ30" s="620"/>
      <c r="ODK30" s="620"/>
      <c r="ODL30" s="620"/>
      <c r="ODM30" s="620"/>
      <c r="ODN30" s="620"/>
      <c r="ODO30" s="620"/>
      <c r="ODP30" s="620"/>
      <c r="ODQ30" s="620"/>
      <c r="ODR30" s="620"/>
      <c r="ODS30" s="620"/>
      <c r="ODT30" s="620"/>
      <c r="ODU30" s="620"/>
      <c r="ODV30" s="620"/>
      <c r="ODW30" s="620"/>
      <c r="ODX30" s="620"/>
      <c r="ODY30" s="620"/>
      <c r="ODZ30" s="620"/>
      <c r="OEA30" s="620"/>
      <c r="OEB30" s="620"/>
      <c r="OEC30" s="620"/>
      <c r="OED30" s="620"/>
      <c r="OEE30" s="620"/>
      <c r="OEF30" s="620"/>
      <c r="OEG30" s="620"/>
      <c r="OEH30" s="620"/>
      <c r="OEI30" s="620"/>
      <c r="OEJ30" s="620"/>
      <c r="OEK30" s="620"/>
      <c r="OEL30" s="620"/>
      <c r="OEM30" s="620"/>
      <c r="OEN30" s="620"/>
      <c r="OEO30" s="620"/>
      <c r="OEP30" s="620"/>
      <c r="OEQ30" s="620"/>
      <c r="OER30" s="620"/>
      <c r="OES30" s="620"/>
      <c r="OET30" s="620"/>
      <c r="OEU30" s="620"/>
      <c r="OEV30" s="620"/>
      <c r="OEW30" s="620"/>
      <c r="OEX30" s="620"/>
      <c r="OEY30" s="620"/>
      <c r="OEZ30" s="620"/>
      <c r="OFA30" s="620"/>
      <c r="OFB30" s="620"/>
      <c r="OFC30" s="620"/>
      <c r="OFD30" s="620"/>
      <c r="OFE30" s="620"/>
      <c r="OFF30" s="620"/>
      <c r="OFG30" s="620"/>
      <c r="OFH30" s="620"/>
      <c r="OFI30" s="620"/>
      <c r="OFJ30" s="620"/>
      <c r="OFK30" s="620"/>
      <c r="OFL30" s="620"/>
      <c r="OFM30" s="620"/>
      <c r="OFN30" s="620"/>
      <c r="OFO30" s="620"/>
      <c r="OFP30" s="620"/>
      <c r="OFQ30" s="620"/>
      <c r="OFR30" s="620"/>
      <c r="OFS30" s="620"/>
      <c r="OFT30" s="620"/>
      <c r="OFU30" s="620"/>
      <c r="OFV30" s="620"/>
      <c r="OFW30" s="620"/>
      <c r="OFX30" s="620"/>
      <c r="OFY30" s="620"/>
      <c r="OFZ30" s="620"/>
      <c r="OGA30" s="620"/>
      <c r="OGB30" s="620"/>
      <c r="OGC30" s="620"/>
      <c r="OGD30" s="620"/>
      <c r="OGE30" s="620"/>
      <c r="OGF30" s="620"/>
      <c r="OGG30" s="620"/>
      <c r="OGH30" s="620"/>
      <c r="OGI30" s="620"/>
      <c r="OGJ30" s="620"/>
      <c r="OGK30" s="620"/>
      <c r="OGL30" s="620"/>
      <c r="OGM30" s="620"/>
      <c r="OGN30" s="620"/>
      <c r="OGO30" s="620"/>
      <c r="OGP30" s="620"/>
      <c r="OGQ30" s="620"/>
      <c r="OGR30" s="620"/>
      <c r="OGS30" s="620"/>
      <c r="OGT30" s="620"/>
      <c r="OGU30" s="620"/>
      <c r="OGV30" s="620"/>
      <c r="OGW30" s="620"/>
      <c r="OGX30" s="620"/>
      <c r="OGY30" s="620"/>
      <c r="OGZ30" s="620"/>
      <c r="OHA30" s="620"/>
      <c r="OHB30" s="620"/>
      <c r="OHC30" s="620"/>
      <c r="OHD30" s="620"/>
      <c r="OHE30" s="620"/>
      <c r="OHF30" s="620"/>
      <c r="OHG30" s="620"/>
      <c r="OHH30" s="620"/>
      <c r="OHI30" s="620"/>
      <c r="OHJ30" s="620"/>
      <c r="OHK30" s="620"/>
      <c r="OHL30" s="620"/>
      <c r="OHM30" s="620"/>
      <c r="OHN30" s="620"/>
      <c r="OHO30" s="620"/>
      <c r="OHP30" s="620"/>
      <c r="OHQ30" s="620"/>
      <c r="OHR30" s="620"/>
      <c r="OHS30" s="620"/>
      <c r="OHT30" s="620"/>
      <c r="OHU30" s="620"/>
      <c r="OHV30" s="620"/>
      <c r="OHW30" s="620"/>
      <c r="OHX30" s="620"/>
      <c r="OHY30" s="620"/>
      <c r="OHZ30" s="620"/>
      <c r="OIA30" s="620"/>
      <c r="OIB30" s="620"/>
      <c r="OIC30" s="620"/>
      <c r="OID30" s="620"/>
      <c r="OIE30" s="620"/>
      <c r="OIF30" s="620"/>
      <c r="OIG30" s="620"/>
      <c r="OIH30" s="620"/>
      <c r="OII30" s="620"/>
      <c r="OIJ30" s="620"/>
      <c r="OIK30" s="620"/>
      <c r="OIL30" s="620"/>
      <c r="OIM30" s="620"/>
      <c r="OIN30" s="620"/>
      <c r="OIO30" s="620"/>
      <c r="OIP30" s="620"/>
      <c r="OIQ30" s="620"/>
      <c r="OIR30" s="620"/>
      <c r="OIS30" s="620"/>
      <c r="OIT30" s="620"/>
      <c r="OIU30" s="620"/>
      <c r="OIV30" s="620"/>
      <c r="OIW30" s="620"/>
      <c r="OIX30" s="620"/>
      <c r="OIY30" s="620"/>
      <c r="OIZ30" s="620"/>
      <c r="OJA30" s="620"/>
      <c r="OJB30" s="620"/>
      <c r="OJC30" s="620"/>
      <c r="OJD30" s="620"/>
      <c r="OJE30" s="620"/>
      <c r="OJF30" s="620"/>
      <c r="OJG30" s="620"/>
      <c r="OJH30" s="620"/>
      <c r="OJI30" s="620"/>
      <c r="OJJ30" s="620"/>
      <c r="OJK30" s="620"/>
      <c r="OJL30" s="620"/>
      <c r="OJM30" s="620"/>
      <c r="OJN30" s="620"/>
      <c r="OJO30" s="620"/>
      <c r="OJP30" s="620"/>
      <c r="OJQ30" s="620"/>
      <c r="OJR30" s="620"/>
      <c r="OJS30" s="620"/>
      <c r="OJT30" s="620"/>
      <c r="OJU30" s="620"/>
      <c r="OJV30" s="620"/>
      <c r="OJW30" s="620"/>
      <c r="OJX30" s="620"/>
      <c r="OJY30" s="620"/>
      <c r="OJZ30" s="620"/>
      <c r="OKA30" s="620"/>
      <c r="OKB30" s="620"/>
      <c r="OKC30" s="620"/>
      <c r="OKD30" s="620"/>
      <c r="OKE30" s="620"/>
      <c r="OKF30" s="620"/>
      <c r="OKG30" s="620"/>
      <c r="OKH30" s="620"/>
      <c r="OKI30" s="620"/>
      <c r="OKJ30" s="620"/>
      <c r="OKK30" s="620"/>
      <c r="OKL30" s="620"/>
      <c r="OKM30" s="620"/>
      <c r="OKN30" s="620"/>
      <c r="OKO30" s="620"/>
      <c r="OKP30" s="620"/>
      <c r="OKQ30" s="620"/>
      <c r="OKR30" s="620"/>
      <c r="OKS30" s="620"/>
      <c r="OKT30" s="620"/>
      <c r="OKU30" s="620"/>
      <c r="OKV30" s="620"/>
      <c r="OKW30" s="620"/>
      <c r="OKX30" s="620"/>
      <c r="OKY30" s="620"/>
      <c r="OKZ30" s="620"/>
      <c r="OLA30" s="620"/>
      <c r="OLB30" s="620"/>
      <c r="OLC30" s="620"/>
      <c r="OLD30" s="620"/>
      <c r="OLE30" s="620"/>
      <c r="OLF30" s="620"/>
      <c r="OLG30" s="620"/>
      <c r="OLH30" s="620"/>
      <c r="OLI30" s="620"/>
      <c r="OLJ30" s="620"/>
      <c r="OLK30" s="620"/>
      <c r="OLL30" s="620"/>
      <c r="OLM30" s="620"/>
      <c r="OLN30" s="620"/>
      <c r="OLO30" s="620"/>
      <c r="OLP30" s="620"/>
      <c r="OLQ30" s="620"/>
      <c r="OLR30" s="620"/>
      <c r="OLS30" s="620"/>
      <c r="OLT30" s="620"/>
      <c r="OLU30" s="620"/>
      <c r="OLV30" s="620"/>
      <c r="OLW30" s="620"/>
      <c r="OLX30" s="620"/>
      <c r="OLY30" s="620"/>
      <c r="OLZ30" s="620"/>
      <c r="OMA30" s="620"/>
      <c r="OMB30" s="620"/>
      <c r="OMC30" s="620"/>
      <c r="OMD30" s="620"/>
      <c r="OME30" s="620"/>
      <c r="OMF30" s="620"/>
      <c r="OMG30" s="620"/>
      <c r="OMH30" s="620"/>
      <c r="OMI30" s="620"/>
      <c r="OMJ30" s="620"/>
      <c r="OMK30" s="620"/>
      <c r="OML30" s="620"/>
      <c r="OMM30" s="620"/>
      <c r="OMN30" s="620"/>
      <c r="OMO30" s="620"/>
      <c r="OMP30" s="620"/>
      <c r="OMQ30" s="620"/>
      <c r="OMR30" s="620"/>
      <c r="OMS30" s="620"/>
      <c r="OMT30" s="620"/>
      <c r="OMU30" s="620"/>
      <c r="OMV30" s="620"/>
      <c r="OMW30" s="620"/>
      <c r="OMX30" s="620"/>
      <c r="OMY30" s="620"/>
      <c r="OMZ30" s="620"/>
      <c r="ONA30" s="620"/>
      <c r="ONB30" s="620"/>
      <c r="ONC30" s="620"/>
      <c r="OND30" s="620"/>
      <c r="ONE30" s="620"/>
      <c r="ONF30" s="620"/>
      <c r="ONG30" s="620"/>
      <c r="ONH30" s="620"/>
      <c r="ONI30" s="620"/>
      <c r="ONJ30" s="620"/>
      <c r="ONK30" s="620"/>
      <c r="ONL30" s="620"/>
      <c r="ONM30" s="620"/>
      <c r="ONN30" s="620"/>
      <c r="ONO30" s="620"/>
      <c r="ONP30" s="620"/>
      <c r="ONQ30" s="620"/>
      <c r="ONR30" s="620"/>
      <c r="ONS30" s="620"/>
      <c r="ONT30" s="620"/>
      <c r="ONU30" s="620"/>
      <c r="ONV30" s="620"/>
      <c r="ONW30" s="620"/>
      <c r="ONX30" s="620"/>
      <c r="ONY30" s="620"/>
      <c r="ONZ30" s="620"/>
      <c r="OOA30" s="620"/>
      <c r="OOB30" s="620"/>
      <c r="OOC30" s="620"/>
      <c r="OOD30" s="620"/>
      <c r="OOE30" s="620"/>
      <c r="OOF30" s="620"/>
      <c r="OOG30" s="620"/>
      <c r="OOH30" s="620"/>
      <c r="OOI30" s="620"/>
      <c r="OOJ30" s="620"/>
      <c r="OOK30" s="620"/>
      <c r="OOL30" s="620"/>
      <c r="OOM30" s="620"/>
      <c r="OON30" s="620"/>
      <c r="OOO30" s="620"/>
      <c r="OOP30" s="620"/>
      <c r="OOQ30" s="620"/>
      <c r="OOR30" s="620"/>
      <c r="OOS30" s="620"/>
      <c r="OOT30" s="620"/>
      <c r="OOU30" s="620"/>
      <c r="OOV30" s="620"/>
      <c r="OOW30" s="620"/>
      <c r="OOX30" s="620"/>
      <c r="OOY30" s="620"/>
      <c r="OOZ30" s="620"/>
      <c r="OPA30" s="620"/>
      <c r="OPB30" s="620"/>
      <c r="OPC30" s="620"/>
      <c r="OPD30" s="620"/>
      <c r="OPE30" s="620"/>
      <c r="OPF30" s="620"/>
      <c r="OPG30" s="620"/>
      <c r="OPH30" s="620"/>
      <c r="OPI30" s="620"/>
      <c r="OPJ30" s="620"/>
      <c r="OPK30" s="620"/>
      <c r="OPL30" s="620"/>
      <c r="OPM30" s="620"/>
      <c r="OPN30" s="620"/>
      <c r="OPO30" s="620"/>
      <c r="OPP30" s="620"/>
      <c r="OPQ30" s="620"/>
      <c r="OPR30" s="620"/>
      <c r="OPS30" s="620"/>
      <c r="OPT30" s="620"/>
      <c r="OPU30" s="620"/>
      <c r="OPV30" s="620"/>
      <c r="OPW30" s="620"/>
      <c r="OPX30" s="620"/>
      <c r="OPY30" s="620"/>
      <c r="OPZ30" s="620"/>
      <c r="OQA30" s="620"/>
      <c r="OQB30" s="620"/>
      <c r="OQC30" s="620"/>
      <c r="OQD30" s="620"/>
      <c r="OQE30" s="620"/>
      <c r="OQF30" s="620"/>
      <c r="OQG30" s="620"/>
      <c r="OQH30" s="620"/>
      <c r="OQI30" s="620"/>
      <c r="OQJ30" s="620"/>
      <c r="OQK30" s="620"/>
      <c r="OQL30" s="620"/>
      <c r="OQM30" s="620"/>
      <c r="OQN30" s="620"/>
      <c r="OQO30" s="620"/>
      <c r="OQP30" s="620"/>
      <c r="OQQ30" s="620"/>
      <c r="OQR30" s="620"/>
      <c r="OQS30" s="620"/>
      <c r="OQT30" s="620"/>
      <c r="OQU30" s="620"/>
      <c r="OQV30" s="620"/>
      <c r="OQW30" s="620"/>
      <c r="OQX30" s="620"/>
      <c r="OQY30" s="620"/>
      <c r="OQZ30" s="620"/>
      <c r="ORA30" s="620"/>
      <c r="ORB30" s="620"/>
      <c r="ORC30" s="620"/>
      <c r="ORD30" s="620"/>
      <c r="ORE30" s="620"/>
      <c r="ORF30" s="620"/>
      <c r="ORG30" s="620"/>
      <c r="ORH30" s="620"/>
      <c r="ORI30" s="620"/>
      <c r="ORJ30" s="620"/>
      <c r="ORK30" s="620"/>
      <c r="ORL30" s="620"/>
      <c r="ORM30" s="620"/>
      <c r="ORN30" s="620"/>
      <c r="ORO30" s="620"/>
      <c r="ORP30" s="620"/>
      <c r="ORQ30" s="620"/>
      <c r="ORR30" s="620"/>
      <c r="ORS30" s="620"/>
      <c r="ORT30" s="620"/>
      <c r="ORU30" s="620"/>
      <c r="ORV30" s="620"/>
      <c r="ORW30" s="620"/>
      <c r="ORX30" s="620"/>
      <c r="ORY30" s="620"/>
      <c r="ORZ30" s="620"/>
      <c r="OSA30" s="620"/>
      <c r="OSB30" s="620"/>
      <c r="OSC30" s="620"/>
      <c r="OSD30" s="620"/>
      <c r="OSE30" s="620"/>
      <c r="OSF30" s="620"/>
      <c r="OSG30" s="620"/>
      <c r="OSH30" s="620"/>
      <c r="OSI30" s="620"/>
      <c r="OSJ30" s="620"/>
      <c r="OSK30" s="620"/>
      <c r="OSL30" s="620"/>
      <c r="OSM30" s="620"/>
      <c r="OSN30" s="620"/>
      <c r="OSO30" s="620"/>
      <c r="OSP30" s="620"/>
      <c r="OSQ30" s="620"/>
      <c r="OSR30" s="620"/>
      <c r="OSS30" s="620"/>
      <c r="OST30" s="620"/>
      <c r="OSU30" s="620"/>
      <c r="OSV30" s="620"/>
      <c r="OSW30" s="620"/>
      <c r="OSX30" s="620"/>
      <c r="OSY30" s="620"/>
      <c r="OSZ30" s="620"/>
      <c r="OTA30" s="620"/>
      <c r="OTB30" s="620"/>
      <c r="OTC30" s="620"/>
      <c r="OTD30" s="620"/>
      <c r="OTE30" s="620"/>
      <c r="OTF30" s="620"/>
      <c r="OTG30" s="620"/>
      <c r="OTH30" s="620"/>
      <c r="OTI30" s="620"/>
      <c r="OTJ30" s="620"/>
      <c r="OTK30" s="620"/>
      <c r="OTL30" s="620"/>
      <c r="OTM30" s="620"/>
      <c r="OTN30" s="620"/>
      <c r="OTO30" s="620"/>
      <c r="OTP30" s="620"/>
      <c r="OTQ30" s="620"/>
      <c r="OTR30" s="620"/>
      <c r="OTS30" s="620"/>
      <c r="OTT30" s="620"/>
      <c r="OTU30" s="620"/>
      <c r="OTV30" s="620"/>
      <c r="OTW30" s="620"/>
      <c r="OTX30" s="620"/>
      <c r="OTY30" s="620"/>
      <c r="OTZ30" s="620"/>
      <c r="OUA30" s="620"/>
      <c r="OUB30" s="620"/>
      <c r="OUC30" s="620"/>
      <c r="OUD30" s="620"/>
      <c r="OUE30" s="620"/>
      <c r="OUF30" s="620"/>
      <c r="OUG30" s="620"/>
      <c r="OUH30" s="620"/>
      <c r="OUI30" s="620"/>
      <c r="OUJ30" s="620"/>
      <c r="OUK30" s="620"/>
      <c r="OUL30" s="620"/>
      <c r="OUM30" s="620"/>
      <c r="OUN30" s="620"/>
      <c r="OUO30" s="620"/>
      <c r="OUP30" s="620"/>
      <c r="OUQ30" s="620"/>
      <c r="OUR30" s="620"/>
      <c r="OUS30" s="620"/>
      <c r="OUT30" s="620"/>
      <c r="OUU30" s="620"/>
      <c r="OUV30" s="620"/>
      <c r="OUW30" s="620"/>
      <c r="OUX30" s="620"/>
      <c r="OUY30" s="620"/>
      <c r="OUZ30" s="620"/>
      <c r="OVA30" s="620"/>
      <c r="OVB30" s="620"/>
      <c r="OVC30" s="620"/>
      <c r="OVD30" s="620"/>
      <c r="OVE30" s="620"/>
      <c r="OVF30" s="620"/>
      <c r="OVG30" s="620"/>
      <c r="OVH30" s="620"/>
      <c r="OVI30" s="620"/>
      <c r="OVJ30" s="620"/>
      <c r="OVK30" s="620"/>
      <c r="OVL30" s="620"/>
      <c r="OVM30" s="620"/>
      <c r="OVN30" s="620"/>
      <c r="OVO30" s="620"/>
      <c r="OVP30" s="620"/>
      <c r="OVQ30" s="620"/>
      <c r="OVR30" s="620"/>
      <c r="OVS30" s="620"/>
      <c r="OVT30" s="620"/>
      <c r="OVU30" s="620"/>
      <c r="OVV30" s="620"/>
      <c r="OVW30" s="620"/>
      <c r="OVX30" s="620"/>
      <c r="OVY30" s="620"/>
      <c r="OVZ30" s="620"/>
      <c r="OWA30" s="620"/>
      <c r="OWB30" s="620"/>
      <c r="OWC30" s="620"/>
      <c r="OWD30" s="620"/>
      <c r="OWE30" s="620"/>
      <c r="OWF30" s="620"/>
      <c r="OWG30" s="620"/>
      <c r="OWH30" s="620"/>
      <c r="OWI30" s="620"/>
      <c r="OWJ30" s="620"/>
      <c r="OWK30" s="620"/>
      <c r="OWL30" s="620"/>
      <c r="OWM30" s="620"/>
      <c r="OWN30" s="620"/>
      <c r="OWO30" s="620"/>
      <c r="OWP30" s="620"/>
      <c r="OWQ30" s="620"/>
      <c r="OWR30" s="620"/>
      <c r="OWS30" s="620"/>
      <c r="OWT30" s="620"/>
      <c r="OWU30" s="620"/>
      <c r="OWV30" s="620"/>
      <c r="OWW30" s="620"/>
      <c r="OWX30" s="620"/>
      <c r="OWY30" s="620"/>
      <c r="OWZ30" s="620"/>
      <c r="OXA30" s="620"/>
      <c r="OXB30" s="620"/>
      <c r="OXC30" s="620"/>
      <c r="OXD30" s="620"/>
      <c r="OXE30" s="620"/>
      <c r="OXF30" s="620"/>
      <c r="OXG30" s="620"/>
      <c r="OXH30" s="620"/>
      <c r="OXI30" s="620"/>
      <c r="OXJ30" s="620"/>
      <c r="OXK30" s="620"/>
      <c r="OXL30" s="620"/>
      <c r="OXM30" s="620"/>
      <c r="OXN30" s="620"/>
      <c r="OXO30" s="620"/>
      <c r="OXP30" s="620"/>
      <c r="OXQ30" s="620"/>
      <c r="OXR30" s="620"/>
      <c r="OXS30" s="620"/>
      <c r="OXT30" s="620"/>
      <c r="OXU30" s="620"/>
      <c r="OXV30" s="620"/>
      <c r="OXW30" s="620"/>
      <c r="OXX30" s="620"/>
      <c r="OXY30" s="620"/>
      <c r="OXZ30" s="620"/>
      <c r="OYA30" s="620"/>
      <c r="OYB30" s="620"/>
      <c r="OYC30" s="620"/>
      <c r="OYD30" s="620"/>
      <c r="OYE30" s="620"/>
      <c r="OYF30" s="620"/>
      <c r="OYG30" s="620"/>
      <c r="OYH30" s="620"/>
      <c r="OYI30" s="620"/>
      <c r="OYJ30" s="620"/>
      <c r="OYK30" s="620"/>
      <c r="OYL30" s="620"/>
      <c r="OYM30" s="620"/>
      <c r="OYN30" s="620"/>
      <c r="OYO30" s="620"/>
      <c r="OYP30" s="620"/>
      <c r="OYQ30" s="620"/>
      <c r="OYR30" s="620"/>
      <c r="OYS30" s="620"/>
      <c r="OYT30" s="620"/>
      <c r="OYU30" s="620"/>
      <c r="OYV30" s="620"/>
      <c r="OYW30" s="620"/>
      <c r="OYX30" s="620"/>
      <c r="OYY30" s="620"/>
      <c r="OYZ30" s="620"/>
      <c r="OZA30" s="620"/>
      <c r="OZB30" s="620"/>
      <c r="OZC30" s="620"/>
      <c r="OZD30" s="620"/>
      <c r="OZE30" s="620"/>
      <c r="OZF30" s="620"/>
      <c r="OZG30" s="620"/>
      <c r="OZH30" s="620"/>
      <c r="OZI30" s="620"/>
      <c r="OZJ30" s="620"/>
      <c r="OZK30" s="620"/>
      <c r="OZL30" s="620"/>
      <c r="OZM30" s="620"/>
      <c r="OZN30" s="620"/>
      <c r="OZO30" s="620"/>
      <c r="OZP30" s="620"/>
      <c r="OZQ30" s="620"/>
      <c r="OZR30" s="620"/>
      <c r="OZS30" s="620"/>
      <c r="OZT30" s="620"/>
      <c r="OZU30" s="620"/>
      <c r="OZV30" s="620"/>
      <c r="OZW30" s="620"/>
      <c r="OZX30" s="620"/>
      <c r="OZY30" s="620"/>
      <c r="OZZ30" s="620"/>
      <c r="PAA30" s="620"/>
      <c r="PAB30" s="620"/>
      <c r="PAC30" s="620"/>
      <c r="PAD30" s="620"/>
      <c r="PAE30" s="620"/>
      <c r="PAF30" s="620"/>
      <c r="PAG30" s="620"/>
      <c r="PAH30" s="620"/>
      <c r="PAI30" s="620"/>
      <c r="PAJ30" s="620"/>
      <c r="PAK30" s="620"/>
      <c r="PAL30" s="620"/>
      <c r="PAM30" s="620"/>
      <c r="PAN30" s="620"/>
      <c r="PAO30" s="620"/>
      <c r="PAP30" s="620"/>
      <c r="PAQ30" s="620"/>
      <c r="PAR30" s="620"/>
      <c r="PAS30" s="620"/>
      <c r="PAT30" s="620"/>
      <c r="PAU30" s="620"/>
      <c r="PAV30" s="620"/>
      <c r="PAW30" s="620"/>
      <c r="PAX30" s="620"/>
      <c r="PAY30" s="620"/>
      <c r="PAZ30" s="620"/>
      <c r="PBA30" s="620"/>
      <c r="PBB30" s="620"/>
      <c r="PBC30" s="620"/>
      <c r="PBD30" s="620"/>
      <c r="PBE30" s="620"/>
      <c r="PBF30" s="620"/>
      <c r="PBG30" s="620"/>
      <c r="PBH30" s="620"/>
      <c r="PBI30" s="620"/>
      <c r="PBJ30" s="620"/>
      <c r="PBK30" s="620"/>
      <c r="PBL30" s="620"/>
      <c r="PBM30" s="620"/>
      <c r="PBN30" s="620"/>
      <c r="PBO30" s="620"/>
      <c r="PBP30" s="620"/>
      <c r="PBQ30" s="620"/>
      <c r="PBR30" s="620"/>
      <c r="PBS30" s="620"/>
      <c r="PBT30" s="620"/>
      <c r="PBU30" s="620"/>
      <c r="PBV30" s="620"/>
      <c r="PBW30" s="620"/>
      <c r="PBX30" s="620"/>
      <c r="PBY30" s="620"/>
      <c r="PBZ30" s="620"/>
      <c r="PCA30" s="620"/>
      <c r="PCB30" s="620"/>
      <c r="PCC30" s="620"/>
      <c r="PCD30" s="620"/>
      <c r="PCE30" s="620"/>
      <c r="PCF30" s="620"/>
      <c r="PCG30" s="620"/>
      <c r="PCH30" s="620"/>
      <c r="PCI30" s="620"/>
      <c r="PCJ30" s="620"/>
      <c r="PCK30" s="620"/>
      <c r="PCL30" s="620"/>
      <c r="PCM30" s="620"/>
      <c r="PCN30" s="620"/>
      <c r="PCO30" s="620"/>
      <c r="PCP30" s="620"/>
      <c r="PCQ30" s="620"/>
      <c r="PCR30" s="620"/>
      <c r="PCS30" s="620"/>
      <c r="PCT30" s="620"/>
      <c r="PCU30" s="620"/>
      <c r="PCV30" s="620"/>
      <c r="PCW30" s="620"/>
      <c r="PCX30" s="620"/>
      <c r="PCY30" s="620"/>
      <c r="PCZ30" s="620"/>
      <c r="PDA30" s="620"/>
      <c r="PDB30" s="620"/>
      <c r="PDC30" s="620"/>
      <c r="PDD30" s="620"/>
      <c r="PDE30" s="620"/>
      <c r="PDF30" s="620"/>
      <c r="PDG30" s="620"/>
      <c r="PDH30" s="620"/>
      <c r="PDI30" s="620"/>
      <c r="PDJ30" s="620"/>
      <c r="PDK30" s="620"/>
      <c r="PDL30" s="620"/>
      <c r="PDM30" s="620"/>
      <c r="PDN30" s="620"/>
      <c r="PDO30" s="620"/>
      <c r="PDP30" s="620"/>
      <c r="PDQ30" s="620"/>
      <c r="PDR30" s="620"/>
      <c r="PDS30" s="620"/>
      <c r="PDT30" s="620"/>
      <c r="PDU30" s="620"/>
      <c r="PDV30" s="620"/>
      <c r="PDW30" s="620"/>
      <c r="PDX30" s="620"/>
      <c r="PDY30" s="620"/>
      <c r="PDZ30" s="620"/>
      <c r="PEA30" s="620"/>
      <c r="PEB30" s="620"/>
      <c r="PEC30" s="620"/>
      <c r="PED30" s="620"/>
      <c r="PEE30" s="620"/>
      <c r="PEF30" s="620"/>
      <c r="PEG30" s="620"/>
      <c r="PEH30" s="620"/>
      <c r="PEI30" s="620"/>
      <c r="PEJ30" s="620"/>
      <c r="PEK30" s="620"/>
      <c r="PEL30" s="620"/>
      <c r="PEM30" s="620"/>
      <c r="PEN30" s="620"/>
      <c r="PEO30" s="620"/>
      <c r="PEP30" s="620"/>
      <c r="PEQ30" s="620"/>
      <c r="PER30" s="620"/>
      <c r="PES30" s="620"/>
      <c r="PET30" s="620"/>
      <c r="PEU30" s="620"/>
      <c r="PEV30" s="620"/>
      <c r="PEW30" s="620"/>
      <c r="PEX30" s="620"/>
      <c r="PEY30" s="620"/>
      <c r="PEZ30" s="620"/>
      <c r="PFA30" s="620"/>
      <c r="PFB30" s="620"/>
      <c r="PFC30" s="620"/>
      <c r="PFD30" s="620"/>
      <c r="PFE30" s="620"/>
      <c r="PFF30" s="620"/>
      <c r="PFG30" s="620"/>
      <c r="PFH30" s="620"/>
      <c r="PFI30" s="620"/>
      <c r="PFJ30" s="620"/>
      <c r="PFK30" s="620"/>
      <c r="PFL30" s="620"/>
      <c r="PFM30" s="620"/>
      <c r="PFN30" s="620"/>
      <c r="PFO30" s="620"/>
      <c r="PFP30" s="620"/>
      <c r="PFQ30" s="620"/>
      <c r="PFR30" s="620"/>
      <c r="PFS30" s="620"/>
      <c r="PFT30" s="620"/>
      <c r="PFU30" s="620"/>
      <c r="PFV30" s="620"/>
      <c r="PFW30" s="620"/>
      <c r="PFX30" s="620"/>
      <c r="PFY30" s="620"/>
      <c r="PFZ30" s="620"/>
      <c r="PGA30" s="620"/>
      <c r="PGB30" s="620"/>
      <c r="PGC30" s="620"/>
      <c r="PGD30" s="620"/>
      <c r="PGE30" s="620"/>
      <c r="PGF30" s="620"/>
      <c r="PGG30" s="620"/>
      <c r="PGH30" s="620"/>
      <c r="PGI30" s="620"/>
      <c r="PGJ30" s="620"/>
      <c r="PGK30" s="620"/>
      <c r="PGL30" s="620"/>
      <c r="PGM30" s="620"/>
      <c r="PGN30" s="620"/>
      <c r="PGO30" s="620"/>
      <c r="PGP30" s="620"/>
      <c r="PGQ30" s="620"/>
      <c r="PGR30" s="620"/>
      <c r="PGS30" s="620"/>
      <c r="PGT30" s="620"/>
      <c r="PGU30" s="620"/>
      <c r="PGV30" s="620"/>
      <c r="PGW30" s="620"/>
      <c r="PGX30" s="620"/>
      <c r="PGY30" s="620"/>
      <c r="PGZ30" s="620"/>
      <c r="PHA30" s="620"/>
      <c r="PHB30" s="620"/>
      <c r="PHC30" s="620"/>
      <c r="PHD30" s="620"/>
      <c r="PHE30" s="620"/>
      <c r="PHF30" s="620"/>
      <c r="PHG30" s="620"/>
      <c r="PHH30" s="620"/>
      <c r="PHI30" s="620"/>
      <c r="PHJ30" s="620"/>
      <c r="PHK30" s="620"/>
      <c r="PHL30" s="620"/>
      <c r="PHM30" s="620"/>
      <c r="PHN30" s="620"/>
      <c r="PHO30" s="620"/>
      <c r="PHP30" s="620"/>
      <c r="PHQ30" s="620"/>
      <c r="PHR30" s="620"/>
      <c r="PHS30" s="620"/>
      <c r="PHT30" s="620"/>
      <c r="PHU30" s="620"/>
      <c r="PHV30" s="620"/>
      <c r="PHW30" s="620"/>
      <c r="PHX30" s="620"/>
      <c r="PHY30" s="620"/>
      <c r="PHZ30" s="620"/>
      <c r="PIA30" s="620"/>
      <c r="PIB30" s="620"/>
      <c r="PIC30" s="620"/>
      <c r="PID30" s="620"/>
      <c r="PIE30" s="620"/>
      <c r="PIF30" s="620"/>
      <c r="PIG30" s="620"/>
      <c r="PIH30" s="620"/>
      <c r="PII30" s="620"/>
      <c r="PIJ30" s="620"/>
      <c r="PIK30" s="620"/>
      <c r="PIL30" s="620"/>
      <c r="PIM30" s="620"/>
      <c r="PIN30" s="620"/>
      <c r="PIO30" s="620"/>
      <c r="PIP30" s="620"/>
      <c r="PIQ30" s="620"/>
      <c r="PIR30" s="620"/>
      <c r="PIS30" s="620"/>
      <c r="PIT30" s="620"/>
      <c r="PIU30" s="620"/>
      <c r="PIV30" s="620"/>
      <c r="PIW30" s="620"/>
      <c r="PIX30" s="620"/>
      <c r="PIY30" s="620"/>
      <c r="PIZ30" s="620"/>
      <c r="PJA30" s="620"/>
      <c r="PJB30" s="620"/>
      <c r="PJC30" s="620"/>
      <c r="PJD30" s="620"/>
      <c r="PJE30" s="620"/>
      <c r="PJF30" s="620"/>
      <c r="PJG30" s="620"/>
      <c r="PJH30" s="620"/>
      <c r="PJI30" s="620"/>
      <c r="PJJ30" s="620"/>
      <c r="PJK30" s="620"/>
      <c r="PJL30" s="620"/>
      <c r="PJM30" s="620"/>
      <c r="PJN30" s="620"/>
      <c r="PJO30" s="620"/>
      <c r="PJP30" s="620"/>
      <c r="PJQ30" s="620"/>
      <c r="PJR30" s="620"/>
      <c r="PJS30" s="620"/>
      <c r="PJT30" s="620"/>
      <c r="PJU30" s="620"/>
      <c r="PJV30" s="620"/>
      <c r="PJW30" s="620"/>
      <c r="PJX30" s="620"/>
      <c r="PJY30" s="620"/>
      <c r="PJZ30" s="620"/>
      <c r="PKA30" s="620"/>
      <c r="PKB30" s="620"/>
      <c r="PKC30" s="620"/>
      <c r="PKD30" s="620"/>
      <c r="PKE30" s="620"/>
      <c r="PKF30" s="620"/>
      <c r="PKG30" s="620"/>
      <c r="PKH30" s="620"/>
      <c r="PKI30" s="620"/>
      <c r="PKJ30" s="620"/>
      <c r="PKK30" s="620"/>
      <c r="PKL30" s="620"/>
      <c r="PKM30" s="620"/>
      <c r="PKN30" s="620"/>
      <c r="PKO30" s="620"/>
      <c r="PKP30" s="620"/>
      <c r="PKQ30" s="620"/>
      <c r="PKR30" s="620"/>
      <c r="PKS30" s="620"/>
      <c r="PKT30" s="620"/>
      <c r="PKU30" s="620"/>
      <c r="PKV30" s="620"/>
      <c r="PKW30" s="620"/>
      <c r="PKX30" s="620"/>
      <c r="PKY30" s="620"/>
      <c r="PKZ30" s="620"/>
      <c r="PLA30" s="620"/>
      <c r="PLB30" s="620"/>
      <c r="PLC30" s="620"/>
      <c r="PLD30" s="620"/>
      <c r="PLE30" s="620"/>
      <c r="PLF30" s="620"/>
      <c r="PLG30" s="620"/>
      <c r="PLH30" s="620"/>
      <c r="PLI30" s="620"/>
      <c r="PLJ30" s="620"/>
      <c r="PLK30" s="620"/>
      <c r="PLL30" s="620"/>
      <c r="PLM30" s="620"/>
      <c r="PLN30" s="620"/>
      <c r="PLO30" s="620"/>
      <c r="PLP30" s="620"/>
      <c r="PLQ30" s="620"/>
      <c r="PLR30" s="620"/>
      <c r="PLS30" s="620"/>
      <c r="PLT30" s="620"/>
      <c r="PLU30" s="620"/>
      <c r="PLV30" s="620"/>
      <c r="PLW30" s="620"/>
      <c r="PLX30" s="620"/>
      <c r="PLY30" s="620"/>
      <c r="PLZ30" s="620"/>
      <c r="PMA30" s="620"/>
      <c r="PMB30" s="620"/>
      <c r="PMC30" s="620"/>
      <c r="PMD30" s="620"/>
      <c r="PME30" s="620"/>
      <c r="PMF30" s="620"/>
      <c r="PMG30" s="620"/>
      <c r="PMH30" s="620"/>
      <c r="PMI30" s="620"/>
      <c r="PMJ30" s="620"/>
      <c r="PMK30" s="620"/>
      <c r="PML30" s="620"/>
      <c r="PMM30" s="620"/>
      <c r="PMN30" s="620"/>
      <c r="PMO30" s="620"/>
      <c r="PMP30" s="620"/>
      <c r="PMQ30" s="620"/>
      <c r="PMR30" s="620"/>
      <c r="PMS30" s="620"/>
      <c r="PMT30" s="620"/>
      <c r="PMU30" s="620"/>
      <c r="PMV30" s="620"/>
      <c r="PMW30" s="620"/>
      <c r="PMX30" s="620"/>
      <c r="PMY30" s="620"/>
      <c r="PMZ30" s="620"/>
      <c r="PNA30" s="620"/>
      <c r="PNB30" s="620"/>
      <c r="PNC30" s="620"/>
      <c r="PND30" s="620"/>
      <c r="PNE30" s="620"/>
      <c r="PNF30" s="620"/>
      <c r="PNG30" s="620"/>
      <c r="PNH30" s="620"/>
      <c r="PNI30" s="620"/>
      <c r="PNJ30" s="620"/>
      <c r="PNK30" s="620"/>
      <c r="PNL30" s="620"/>
      <c r="PNM30" s="620"/>
      <c r="PNN30" s="620"/>
      <c r="PNO30" s="620"/>
      <c r="PNP30" s="620"/>
      <c r="PNQ30" s="620"/>
      <c r="PNR30" s="620"/>
      <c r="PNS30" s="620"/>
      <c r="PNT30" s="620"/>
      <c r="PNU30" s="620"/>
      <c r="PNV30" s="620"/>
      <c r="PNW30" s="620"/>
      <c r="PNX30" s="620"/>
      <c r="PNY30" s="620"/>
      <c r="PNZ30" s="620"/>
      <c r="POA30" s="620"/>
      <c r="POB30" s="620"/>
      <c r="POC30" s="620"/>
      <c r="POD30" s="620"/>
      <c r="POE30" s="620"/>
      <c r="POF30" s="620"/>
      <c r="POG30" s="620"/>
      <c r="POH30" s="620"/>
      <c r="POI30" s="620"/>
      <c r="POJ30" s="620"/>
      <c r="POK30" s="620"/>
      <c r="POL30" s="620"/>
      <c r="POM30" s="620"/>
      <c r="PON30" s="620"/>
      <c r="POO30" s="620"/>
      <c r="POP30" s="620"/>
      <c r="POQ30" s="620"/>
      <c r="POR30" s="620"/>
      <c r="POS30" s="620"/>
      <c r="POT30" s="620"/>
      <c r="POU30" s="620"/>
      <c r="POV30" s="620"/>
      <c r="POW30" s="620"/>
      <c r="POX30" s="620"/>
      <c r="POY30" s="620"/>
      <c r="POZ30" s="620"/>
      <c r="PPA30" s="620"/>
      <c r="PPB30" s="620"/>
      <c r="PPC30" s="620"/>
      <c r="PPD30" s="620"/>
      <c r="PPE30" s="620"/>
      <c r="PPF30" s="620"/>
      <c r="PPG30" s="620"/>
      <c r="PPH30" s="620"/>
      <c r="PPI30" s="620"/>
      <c r="PPJ30" s="620"/>
      <c r="PPK30" s="620"/>
      <c r="PPL30" s="620"/>
      <c r="PPM30" s="620"/>
      <c r="PPN30" s="620"/>
      <c r="PPO30" s="620"/>
      <c r="PPP30" s="620"/>
      <c r="PPQ30" s="620"/>
      <c r="PPR30" s="620"/>
      <c r="PPS30" s="620"/>
      <c r="PPT30" s="620"/>
      <c r="PPU30" s="620"/>
      <c r="PPV30" s="620"/>
      <c r="PPW30" s="620"/>
      <c r="PPX30" s="620"/>
      <c r="PPY30" s="620"/>
      <c r="PPZ30" s="620"/>
      <c r="PQA30" s="620"/>
      <c r="PQB30" s="620"/>
      <c r="PQC30" s="620"/>
      <c r="PQD30" s="620"/>
      <c r="PQE30" s="620"/>
      <c r="PQF30" s="620"/>
      <c r="PQG30" s="620"/>
      <c r="PQH30" s="620"/>
      <c r="PQI30" s="620"/>
      <c r="PQJ30" s="620"/>
      <c r="PQK30" s="620"/>
      <c r="PQL30" s="620"/>
      <c r="PQM30" s="620"/>
      <c r="PQN30" s="620"/>
      <c r="PQO30" s="620"/>
      <c r="PQP30" s="620"/>
      <c r="PQQ30" s="620"/>
      <c r="PQR30" s="620"/>
      <c r="PQS30" s="620"/>
      <c r="PQT30" s="620"/>
      <c r="PQU30" s="620"/>
      <c r="PQV30" s="620"/>
      <c r="PQW30" s="620"/>
      <c r="PQX30" s="620"/>
      <c r="PQY30" s="620"/>
      <c r="PQZ30" s="620"/>
      <c r="PRA30" s="620"/>
      <c r="PRB30" s="620"/>
      <c r="PRC30" s="620"/>
      <c r="PRD30" s="620"/>
      <c r="PRE30" s="620"/>
      <c r="PRF30" s="620"/>
      <c r="PRG30" s="620"/>
      <c r="PRH30" s="620"/>
      <c r="PRI30" s="620"/>
      <c r="PRJ30" s="620"/>
      <c r="PRK30" s="620"/>
      <c r="PRL30" s="620"/>
      <c r="PRM30" s="620"/>
      <c r="PRN30" s="620"/>
      <c r="PRO30" s="620"/>
      <c r="PRP30" s="620"/>
      <c r="PRQ30" s="620"/>
      <c r="PRR30" s="620"/>
      <c r="PRS30" s="620"/>
      <c r="PRT30" s="620"/>
      <c r="PRU30" s="620"/>
      <c r="PRV30" s="620"/>
      <c r="PRW30" s="620"/>
      <c r="PRX30" s="620"/>
      <c r="PRY30" s="620"/>
      <c r="PRZ30" s="620"/>
      <c r="PSA30" s="620"/>
      <c r="PSB30" s="620"/>
      <c r="PSC30" s="620"/>
      <c r="PSD30" s="620"/>
      <c r="PSE30" s="620"/>
      <c r="PSF30" s="620"/>
      <c r="PSG30" s="620"/>
      <c r="PSH30" s="620"/>
      <c r="PSI30" s="620"/>
      <c r="PSJ30" s="620"/>
      <c r="PSK30" s="620"/>
      <c r="PSL30" s="620"/>
      <c r="PSM30" s="620"/>
      <c r="PSN30" s="620"/>
      <c r="PSO30" s="620"/>
      <c r="PSP30" s="620"/>
      <c r="PSQ30" s="620"/>
      <c r="PSR30" s="620"/>
      <c r="PSS30" s="620"/>
      <c r="PST30" s="620"/>
      <c r="PSU30" s="620"/>
      <c r="PSV30" s="620"/>
      <c r="PSW30" s="620"/>
      <c r="PSX30" s="620"/>
      <c r="PSY30" s="620"/>
      <c r="PSZ30" s="620"/>
      <c r="PTA30" s="620"/>
      <c r="PTB30" s="620"/>
      <c r="PTC30" s="620"/>
      <c r="PTD30" s="620"/>
      <c r="PTE30" s="620"/>
      <c r="PTF30" s="620"/>
      <c r="PTG30" s="620"/>
      <c r="PTH30" s="620"/>
      <c r="PTI30" s="620"/>
      <c r="PTJ30" s="620"/>
      <c r="PTK30" s="620"/>
      <c r="PTL30" s="620"/>
      <c r="PTM30" s="620"/>
      <c r="PTN30" s="620"/>
      <c r="PTO30" s="620"/>
      <c r="PTP30" s="620"/>
      <c r="PTQ30" s="620"/>
      <c r="PTR30" s="620"/>
      <c r="PTS30" s="620"/>
      <c r="PTT30" s="620"/>
      <c r="PTU30" s="620"/>
      <c r="PTV30" s="620"/>
      <c r="PTW30" s="620"/>
      <c r="PTX30" s="620"/>
      <c r="PTY30" s="620"/>
      <c r="PTZ30" s="620"/>
      <c r="PUA30" s="620"/>
      <c r="PUB30" s="620"/>
      <c r="PUC30" s="620"/>
      <c r="PUD30" s="620"/>
      <c r="PUE30" s="620"/>
      <c r="PUF30" s="620"/>
      <c r="PUG30" s="620"/>
      <c r="PUH30" s="620"/>
      <c r="PUI30" s="620"/>
      <c r="PUJ30" s="620"/>
      <c r="PUK30" s="620"/>
      <c r="PUL30" s="620"/>
      <c r="PUM30" s="620"/>
      <c r="PUN30" s="620"/>
      <c r="PUO30" s="620"/>
      <c r="PUP30" s="620"/>
      <c r="PUQ30" s="620"/>
      <c r="PUR30" s="620"/>
      <c r="PUS30" s="620"/>
      <c r="PUT30" s="620"/>
      <c r="PUU30" s="620"/>
      <c r="PUV30" s="620"/>
      <c r="PUW30" s="620"/>
      <c r="PUX30" s="620"/>
      <c r="PUY30" s="620"/>
      <c r="PUZ30" s="620"/>
      <c r="PVA30" s="620"/>
      <c r="PVB30" s="620"/>
      <c r="PVC30" s="620"/>
      <c r="PVD30" s="620"/>
      <c r="PVE30" s="620"/>
      <c r="PVF30" s="620"/>
      <c r="PVG30" s="620"/>
      <c r="PVH30" s="620"/>
      <c r="PVI30" s="620"/>
      <c r="PVJ30" s="620"/>
      <c r="PVK30" s="620"/>
      <c r="PVL30" s="620"/>
      <c r="PVM30" s="620"/>
      <c r="PVN30" s="620"/>
      <c r="PVO30" s="620"/>
      <c r="PVP30" s="620"/>
      <c r="PVQ30" s="620"/>
      <c r="PVR30" s="620"/>
      <c r="PVS30" s="620"/>
      <c r="PVT30" s="620"/>
      <c r="PVU30" s="620"/>
      <c r="PVV30" s="620"/>
      <c r="PVW30" s="620"/>
      <c r="PVX30" s="620"/>
      <c r="PVY30" s="620"/>
      <c r="PVZ30" s="620"/>
      <c r="PWA30" s="620"/>
      <c r="PWB30" s="620"/>
      <c r="PWC30" s="620"/>
      <c r="PWD30" s="620"/>
      <c r="PWE30" s="620"/>
      <c r="PWF30" s="620"/>
      <c r="PWG30" s="620"/>
      <c r="PWH30" s="620"/>
      <c r="PWI30" s="620"/>
      <c r="PWJ30" s="620"/>
      <c r="PWK30" s="620"/>
      <c r="PWL30" s="620"/>
      <c r="PWM30" s="620"/>
      <c r="PWN30" s="620"/>
      <c r="PWO30" s="620"/>
      <c r="PWP30" s="620"/>
      <c r="PWQ30" s="620"/>
      <c r="PWR30" s="620"/>
      <c r="PWS30" s="620"/>
      <c r="PWT30" s="620"/>
      <c r="PWU30" s="620"/>
      <c r="PWV30" s="620"/>
      <c r="PWW30" s="620"/>
      <c r="PWX30" s="620"/>
      <c r="PWY30" s="620"/>
      <c r="PWZ30" s="620"/>
      <c r="PXA30" s="620"/>
      <c r="PXB30" s="620"/>
      <c r="PXC30" s="620"/>
      <c r="PXD30" s="620"/>
      <c r="PXE30" s="620"/>
      <c r="PXF30" s="620"/>
      <c r="PXG30" s="620"/>
      <c r="PXH30" s="620"/>
      <c r="PXI30" s="620"/>
      <c r="PXJ30" s="620"/>
      <c r="PXK30" s="620"/>
      <c r="PXL30" s="620"/>
      <c r="PXM30" s="620"/>
      <c r="PXN30" s="620"/>
      <c r="PXO30" s="620"/>
      <c r="PXP30" s="620"/>
      <c r="PXQ30" s="620"/>
      <c r="PXR30" s="620"/>
      <c r="PXS30" s="620"/>
      <c r="PXT30" s="620"/>
      <c r="PXU30" s="620"/>
      <c r="PXV30" s="620"/>
      <c r="PXW30" s="620"/>
      <c r="PXX30" s="620"/>
      <c r="PXY30" s="620"/>
      <c r="PXZ30" s="620"/>
      <c r="PYA30" s="620"/>
      <c r="PYB30" s="620"/>
      <c r="PYC30" s="620"/>
      <c r="PYD30" s="620"/>
      <c r="PYE30" s="620"/>
      <c r="PYF30" s="620"/>
      <c r="PYG30" s="620"/>
      <c r="PYH30" s="620"/>
      <c r="PYI30" s="620"/>
      <c r="PYJ30" s="620"/>
      <c r="PYK30" s="620"/>
      <c r="PYL30" s="620"/>
      <c r="PYM30" s="620"/>
      <c r="PYN30" s="620"/>
      <c r="PYO30" s="620"/>
      <c r="PYP30" s="620"/>
      <c r="PYQ30" s="620"/>
      <c r="PYR30" s="620"/>
      <c r="PYS30" s="620"/>
      <c r="PYT30" s="620"/>
      <c r="PYU30" s="620"/>
      <c r="PYV30" s="620"/>
      <c r="PYW30" s="620"/>
      <c r="PYX30" s="620"/>
      <c r="PYY30" s="620"/>
      <c r="PYZ30" s="620"/>
      <c r="PZA30" s="620"/>
      <c r="PZB30" s="620"/>
      <c r="PZC30" s="620"/>
      <c r="PZD30" s="620"/>
      <c r="PZE30" s="620"/>
      <c r="PZF30" s="620"/>
      <c r="PZG30" s="620"/>
      <c r="PZH30" s="620"/>
      <c r="PZI30" s="620"/>
      <c r="PZJ30" s="620"/>
      <c r="PZK30" s="620"/>
      <c r="PZL30" s="620"/>
      <c r="PZM30" s="620"/>
      <c r="PZN30" s="620"/>
      <c r="PZO30" s="620"/>
      <c r="PZP30" s="620"/>
      <c r="PZQ30" s="620"/>
      <c r="PZR30" s="620"/>
      <c r="PZS30" s="620"/>
      <c r="PZT30" s="620"/>
      <c r="PZU30" s="620"/>
      <c r="PZV30" s="620"/>
      <c r="PZW30" s="620"/>
      <c r="PZX30" s="620"/>
      <c r="PZY30" s="620"/>
      <c r="PZZ30" s="620"/>
      <c r="QAA30" s="620"/>
      <c r="QAB30" s="620"/>
      <c r="QAC30" s="620"/>
      <c r="QAD30" s="620"/>
      <c r="QAE30" s="620"/>
      <c r="QAF30" s="620"/>
      <c r="QAG30" s="620"/>
      <c r="QAH30" s="620"/>
      <c r="QAI30" s="620"/>
      <c r="QAJ30" s="620"/>
      <c r="QAK30" s="620"/>
      <c r="QAL30" s="620"/>
      <c r="QAM30" s="620"/>
      <c r="QAN30" s="620"/>
      <c r="QAO30" s="620"/>
      <c r="QAP30" s="620"/>
      <c r="QAQ30" s="620"/>
      <c r="QAR30" s="620"/>
      <c r="QAS30" s="620"/>
      <c r="QAT30" s="620"/>
      <c r="QAU30" s="620"/>
      <c r="QAV30" s="620"/>
      <c r="QAW30" s="620"/>
      <c r="QAX30" s="620"/>
      <c r="QAY30" s="620"/>
      <c r="QAZ30" s="620"/>
      <c r="QBA30" s="620"/>
      <c r="QBB30" s="620"/>
      <c r="QBC30" s="620"/>
      <c r="QBD30" s="620"/>
      <c r="QBE30" s="620"/>
      <c r="QBF30" s="620"/>
      <c r="QBG30" s="620"/>
      <c r="QBH30" s="620"/>
      <c r="QBI30" s="620"/>
      <c r="QBJ30" s="620"/>
      <c r="QBK30" s="620"/>
      <c r="QBL30" s="620"/>
      <c r="QBM30" s="620"/>
      <c r="QBN30" s="620"/>
      <c r="QBO30" s="620"/>
      <c r="QBP30" s="620"/>
      <c r="QBQ30" s="620"/>
      <c r="QBR30" s="620"/>
      <c r="QBS30" s="620"/>
      <c r="QBT30" s="620"/>
      <c r="QBU30" s="620"/>
      <c r="QBV30" s="620"/>
      <c r="QBW30" s="620"/>
      <c r="QBX30" s="620"/>
      <c r="QBY30" s="620"/>
      <c r="QBZ30" s="620"/>
      <c r="QCA30" s="620"/>
      <c r="QCB30" s="620"/>
      <c r="QCC30" s="620"/>
      <c r="QCD30" s="620"/>
      <c r="QCE30" s="620"/>
      <c r="QCF30" s="620"/>
      <c r="QCG30" s="620"/>
      <c r="QCH30" s="620"/>
      <c r="QCI30" s="620"/>
      <c r="QCJ30" s="620"/>
      <c r="QCK30" s="620"/>
      <c r="QCL30" s="620"/>
      <c r="QCM30" s="620"/>
      <c r="QCN30" s="620"/>
      <c r="QCO30" s="620"/>
      <c r="QCP30" s="620"/>
      <c r="QCQ30" s="620"/>
      <c r="QCR30" s="620"/>
      <c r="QCS30" s="620"/>
      <c r="QCT30" s="620"/>
      <c r="QCU30" s="620"/>
      <c r="QCV30" s="620"/>
      <c r="QCW30" s="620"/>
      <c r="QCX30" s="620"/>
      <c r="QCY30" s="620"/>
      <c r="QCZ30" s="620"/>
      <c r="QDA30" s="620"/>
      <c r="QDB30" s="620"/>
      <c r="QDC30" s="620"/>
      <c r="QDD30" s="620"/>
      <c r="QDE30" s="620"/>
      <c r="QDF30" s="620"/>
      <c r="QDG30" s="620"/>
      <c r="QDH30" s="620"/>
      <c r="QDI30" s="620"/>
      <c r="QDJ30" s="620"/>
      <c r="QDK30" s="620"/>
      <c r="QDL30" s="620"/>
      <c r="QDM30" s="620"/>
      <c r="QDN30" s="620"/>
      <c r="QDO30" s="620"/>
      <c r="QDP30" s="620"/>
      <c r="QDQ30" s="620"/>
      <c r="QDR30" s="620"/>
      <c r="QDS30" s="620"/>
      <c r="QDT30" s="620"/>
      <c r="QDU30" s="620"/>
      <c r="QDV30" s="620"/>
      <c r="QDW30" s="620"/>
      <c r="QDX30" s="620"/>
      <c r="QDY30" s="620"/>
      <c r="QDZ30" s="620"/>
      <c r="QEA30" s="620"/>
      <c r="QEB30" s="620"/>
      <c r="QEC30" s="620"/>
      <c r="QED30" s="620"/>
      <c r="QEE30" s="620"/>
      <c r="QEF30" s="620"/>
      <c r="QEG30" s="620"/>
      <c r="QEH30" s="620"/>
      <c r="QEI30" s="620"/>
      <c r="QEJ30" s="620"/>
      <c r="QEK30" s="620"/>
      <c r="QEL30" s="620"/>
      <c r="QEM30" s="620"/>
      <c r="QEN30" s="620"/>
      <c r="QEO30" s="620"/>
      <c r="QEP30" s="620"/>
      <c r="QEQ30" s="620"/>
      <c r="QER30" s="620"/>
      <c r="QES30" s="620"/>
      <c r="QET30" s="620"/>
      <c r="QEU30" s="620"/>
      <c r="QEV30" s="620"/>
      <c r="QEW30" s="620"/>
      <c r="QEX30" s="620"/>
      <c r="QEY30" s="620"/>
      <c r="QEZ30" s="620"/>
      <c r="QFA30" s="620"/>
      <c r="QFB30" s="620"/>
      <c r="QFC30" s="620"/>
      <c r="QFD30" s="620"/>
      <c r="QFE30" s="620"/>
      <c r="QFF30" s="620"/>
      <c r="QFG30" s="620"/>
      <c r="QFH30" s="620"/>
      <c r="QFI30" s="620"/>
      <c r="QFJ30" s="620"/>
      <c r="QFK30" s="620"/>
      <c r="QFL30" s="620"/>
      <c r="QFM30" s="620"/>
      <c r="QFN30" s="620"/>
      <c r="QFO30" s="620"/>
      <c r="QFP30" s="620"/>
      <c r="QFQ30" s="620"/>
      <c r="QFR30" s="620"/>
      <c r="QFS30" s="620"/>
      <c r="QFT30" s="620"/>
      <c r="QFU30" s="620"/>
      <c r="QFV30" s="620"/>
      <c r="QFW30" s="620"/>
      <c r="QFX30" s="620"/>
      <c r="QFY30" s="620"/>
      <c r="QFZ30" s="620"/>
      <c r="QGA30" s="620"/>
      <c r="QGB30" s="620"/>
      <c r="QGC30" s="620"/>
      <c r="QGD30" s="620"/>
      <c r="QGE30" s="620"/>
      <c r="QGF30" s="620"/>
      <c r="QGG30" s="620"/>
      <c r="QGH30" s="620"/>
      <c r="QGI30" s="620"/>
      <c r="QGJ30" s="620"/>
      <c r="QGK30" s="620"/>
      <c r="QGL30" s="620"/>
      <c r="QGM30" s="620"/>
      <c r="QGN30" s="620"/>
      <c r="QGO30" s="620"/>
      <c r="QGP30" s="620"/>
      <c r="QGQ30" s="620"/>
      <c r="QGR30" s="620"/>
      <c r="QGS30" s="620"/>
      <c r="QGT30" s="620"/>
      <c r="QGU30" s="620"/>
      <c r="QGV30" s="620"/>
      <c r="QGW30" s="620"/>
      <c r="QGX30" s="620"/>
      <c r="QGY30" s="620"/>
      <c r="QGZ30" s="620"/>
      <c r="QHA30" s="620"/>
      <c r="QHB30" s="620"/>
      <c r="QHC30" s="620"/>
      <c r="QHD30" s="620"/>
      <c r="QHE30" s="620"/>
      <c r="QHF30" s="620"/>
      <c r="QHG30" s="620"/>
      <c r="QHH30" s="620"/>
      <c r="QHI30" s="620"/>
      <c r="QHJ30" s="620"/>
      <c r="QHK30" s="620"/>
      <c r="QHL30" s="620"/>
      <c r="QHM30" s="620"/>
      <c r="QHN30" s="620"/>
      <c r="QHO30" s="620"/>
      <c r="QHP30" s="620"/>
      <c r="QHQ30" s="620"/>
      <c r="QHR30" s="620"/>
      <c r="QHS30" s="620"/>
      <c r="QHT30" s="620"/>
      <c r="QHU30" s="620"/>
      <c r="QHV30" s="620"/>
      <c r="QHW30" s="620"/>
      <c r="QHX30" s="620"/>
      <c r="QHY30" s="620"/>
      <c r="QHZ30" s="620"/>
      <c r="QIA30" s="620"/>
      <c r="QIB30" s="620"/>
      <c r="QIC30" s="620"/>
      <c r="QID30" s="620"/>
      <c r="QIE30" s="620"/>
      <c r="QIF30" s="620"/>
      <c r="QIG30" s="620"/>
      <c r="QIH30" s="620"/>
      <c r="QII30" s="620"/>
      <c r="QIJ30" s="620"/>
      <c r="QIK30" s="620"/>
      <c r="QIL30" s="620"/>
      <c r="QIM30" s="620"/>
      <c r="QIN30" s="620"/>
      <c r="QIO30" s="620"/>
      <c r="QIP30" s="620"/>
      <c r="QIQ30" s="620"/>
      <c r="QIR30" s="620"/>
      <c r="QIS30" s="620"/>
      <c r="QIT30" s="620"/>
      <c r="QIU30" s="620"/>
      <c r="QIV30" s="620"/>
      <c r="QIW30" s="620"/>
      <c r="QIX30" s="620"/>
      <c r="QIY30" s="620"/>
      <c r="QIZ30" s="620"/>
      <c r="QJA30" s="620"/>
      <c r="QJB30" s="620"/>
      <c r="QJC30" s="620"/>
      <c r="QJD30" s="620"/>
      <c r="QJE30" s="620"/>
      <c r="QJF30" s="620"/>
      <c r="QJG30" s="620"/>
      <c r="QJH30" s="620"/>
      <c r="QJI30" s="620"/>
      <c r="QJJ30" s="620"/>
      <c r="QJK30" s="620"/>
      <c r="QJL30" s="620"/>
      <c r="QJM30" s="620"/>
      <c r="QJN30" s="620"/>
      <c r="QJO30" s="620"/>
      <c r="QJP30" s="620"/>
      <c r="QJQ30" s="620"/>
      <c r="QJR30" s="620"/>
      <c r="QJS30" s="620"/>
      <c r="QJT30" s="620"/>
      <c r="QJU30" s="620"/>
      <c r="QJV30" s="620"/>
      <c r="QJW30" s="620"/>
      <c r="QJX30" s="620"/>
      <c r="QJY30" s="620"/>
      <c r="QJZ30" s="620"/>
      <c r="QKA30" s="620"/>
      <c r="QKB30" s="620"/>
      <c r="QKC30" s="620"/>
      <c r="QKD30" s="620"/>
      <c r="QKE30" s="620"/>
      <c r="QKF30" s="620"/>
      <c r="QKG30" s="620"/>
      <c r="QKH30" s="620"/>
      <c r="QKI30" s="620"/>
      <c r="QKJ30" s="620"/>
      <c r="QKK30" s="620"/>
      <c r="QKL30" s="620"/>
      <c r="QKM30" s="620"/>
      <c r="QKN30" s="620"/>
      <c r="QKO30" s="620"/>
      <c r="QKP30" s="620"/>
      <c r="QKQ30" s="620"/>
      <c r="QKR30" s="620"/>
      <c r="QKS30" s="620"/>
      <c r="QKT30" s="620"/>
      <c r="QKU30" s="620"/>
      <c r="QKV30" s="620"/>
      <c r="QKW30" s="620"/>
      <c r="QKX30" s="620"/>
      <c r="QKY30" s="620"/>
      <c r="QKZ30" s="620"/>
      <c r="QLA30" s="620"/>
      <c r="QLB30" s="620"/>
      <c r="QLC30" s="620"/>
      <c r="QLD30" s="620"/>
      <c r="QLE30" s="620"/>
      <c r="QLF30" s="620"/>
      <c r="QLG30" s="620"/>
      <c r="QLH30" s="620"/>
      <c r="QLI30" s="620"/>
      <c r="QLJ30" s="620"/>
      <c r="QLK30" s="620"/>
      <c r="QLL30" s="620"/>
      <c r="QLM30" s="620"/>
      <c r="QLN30" s="620"/>
      <c r="QLO30" s="620"/>
      <c r="QLP30" s="620"/>
      <c r="QLQ30" s="620"/>
      <c r="QLR30" s="620"/>
      <c r="QLS30" s="620"/>
      <c r="QLT30" s="620"/>
      <c r="QLU30" s="620"/>
      <c r="QLV30" s="620"/>
      <c r="QLW30" s="620"/>
      <c r="QLX30" s="620"/>
      <c r="QLY30" s="620"/>
      <c r="QLZ30" s="620"/>
      <c r="QMA30" s="620"/>
      <c r="QMB30" s="620"/>
      <c r="QMC30" s="620"/>
      <c r="QMD30" s="620"/>
      <c r="QME30" s="620"/>
      <c r="QMF30" s="620"/>
      <c r="QMG30" s="620"/>
      <c r="QMH30" s="620"/>
      <c r="QMI30" s="620"/>
      <c r="QMJ30" s="620"/>
      <c r="QMK30" s="620"/>
      <c r="QML30" s="620"/>
      <c r="QMM30" s="620"/>
      <c r="QMN30" s="620"/>
      <c r="QMO30" s="620"/>
      <c r="QMP30" s="620"/>
      <c r="QMQ30" s="620"/>
      <c r="QMR30" s="620"/>
      <c r="QMS30" s="620"/>
      <c r="QMT30" s="620"/>
      <c r="QMU30" s="620"/>
      <c r="QMV30" s="620"/>
      <c r="QMW30" s="620"/>
      <c r="QMX30" s="620"/>
      <c r="QMY30" s="620"/>
      <c r="QMZ30" s="620"/>
      <c r="QNA30" s="620"/>
      <c r="QNB30" s="620"/>
      <c r="QNC30" s="620"/>
      <c r="QND30" s="620"/>
      <c r="QNE30" s="620"/>
      <c r="QNF30" s="620"/>
      <c r="QNG30" s="620"/>
      <c r="QNH30" s="620"/>
      <c r="QNI30" s="620"/>
      <c r="QNJ30" s="620"/>
      <c r="QNK30" s="620"/>
      <c r="QNL30" s="620"/>
      <c r="QNM30" s="620"/>
      <c r="QNN30" s="620"/>
      <c r="QNO30" s="620"/>
      <c r="QNP30" s="620"/>
      <c r="QNQ30" s="620"/>
      <c r="QNR30" s="620"/>
      <c r="QNS30" s="620"/>
      <c r="QNT30" s="620"/>
      <c r="QNU30" s="620"/>
      <c r="QNV30" s="620"/>
      <c r="QNW30" s="620"/>
      <c r="QNX30" s="620"/>
      <c r="QNY30" s="620"/>
      <c r="QNZ30" s="620"/>
      <c r="QOA30" s="620"/>
      <c r="QOB30" s="620"/>
      <c r="QOC30" s="620"/>
      <c r="QOD30" s="620"/>
      <c r="QOE30" s="620"/>
      <c r="QOF30" s="620"/>
      <c r="QOG30" s="620"/>
      <c r="QOH30" s="620"/>
      <c r="QOI30" s="620"/>
      <c r="QOJ30" s="620"/>
      <c r="QOK30" s="620"/>
      <c r="QOL30" s="620"/>
      <c r="QOM30" s="620"/>
      <c r="QON30" s="620"/>
      <c r="QOO30" s="620"/>
      <c r="QOP30" s="620"/>
      <c r="QOQ30" s="620"/>
      <c r="QOR30" s="620"/>
      <c r="QOS30" s="620"/>
      <c r="QOT30" s="620"/>
      <c r="QOU30" s="620"/>
      <c r="QOV30" s="620"/>
      <c r="QOW30" s="620"/>
      <c r="QOX30" s="620"/>
      <c r="QOY30" s="620"/>
      <c r="QOZ30" s="620"/>
      <c r="QPA30" s="620"/>
      <c r="QPB30" s="620"/>
      <c r="QPC30" s="620"/>
      <c r="QPD30" s="620"/>
      <c r="QPE30" s="620"/>
      <c r="QPF30" s="620"/>
      <c r="QPG30" s="620"/>
      <c r="QPH30" s="620"/>
      <c r="QPI30" s="620"/>
      <c r="QPJ30" s="620"/>
      <c r="QPK30" s="620"/>
      <c r="QPL30" s="620"/>
      <c r="QPM30" s="620"/>
      <c r="QPN30" s="620"/>
      <c r="QPO30" s="620"/>
      <c r="QPP30" s="620"/>
      <c r="QPQ30" s="620"/>
      <c r="QPR30" s="620"/>
      <c r="QPS30" s="620"/>
      <c r="QPT30" s="620"/>
      <c r="QPU30" s="620"/>
      <c r="QPV30" s="620"/>
      <c r="QPW30" s="620"/>
      <c r="QPX30" s="620"/>
      <c r="QPY30" s="620"/>
      <c r="QPZ30" s="620"/>
      <c r="QQA30" s="620"/>
      <c r="QQB30" s="620"/>
      <c r="QQC30" s="620"/>
      <c r="QQD30" s="620"/>
      <c r="QQE30" s="620"/>
      <c r="QQF30" s="620"/>
      <c r="QQG30" s="620"/>
      <c r="QQH30" s="620"/>
      <c r="QQI30" s="620"/>
      <c r="QQJ30" s="620"/>
      <c r="QQK30" s="620"/>
      <c r="QQL30" s="620"/>
      <c r="QQM30" s="620"/>
      <c r="QQN30" s="620"/>
      <c r="QQO30" s="620"/>
      <c r="QQP30" s="620"/>
      <c r="QQQ30" s="620"/>
      <c r="QQR30" s="620"/>
      <c r="QQS30" s="620"/>
      <c r="QQT30" s="620"/>
      <c r="QQU30" s="620"/>
      <c r="QQV30" s="620"/>
      <c r="QQW30" s="620"/>
      <c r="QQX30" s="620"/>
      <c r="QQY30" s="620"/>
      <c r="QQZ30" s="620"/>
      <c r="QRA30" s="620"/>
      <c r="QRB30" s="620"/>
      <c r="QRC30" s="620"/>
      <c r="QRD30" s="620"/>
      <c r="QRE30" s="620"/>
      <c r="QRF30" s="620"/>
      <c r="QRG30" s="620"/>
      <c r="QRH30" s="620"/>
      <c r="QRI30" s="620"/>
      <c r="QRJ30" s="620"/>
      <c r="QRK30" s="620"/>
      <c r="QRL30" s="620"/>
      <c r="QRM30" s="620"/>
      <c r="QRN30" s="620"/>
      <c r="QRO30" s="620"/>
      <c r="QRP30" s="620"/>
      <c r="QRQ30" s="620"/>
      <c r="QRR30" s="620"/>
      <c r="QRS30" s="620"/>
      <c r="QRT30" s="620"/>
      <c r="QRU30" s="620"/>
      <c r="QRV30" s="620"/>
      <c r="QRW30" s="620"/>
      <c r="QRX30" s="620"/>
      <c r="QRY30" s="620"/>
      <c r="QRZ30" s="620"/>
      <c r="QSA30" s="620"/>
      <c r="QSB30" s="620"/>
      <c r="QSC30" s="620"/>
      <c r="QSD30" s="620"/>
      <c r="QSE30" s="620"/>
      <c r="QSF30" s="620"/>
      <c r="QSG30" s="620"/>
      <c r="QSH30" s="620"/>
      <c r="QSI30" s="620"/>
      <c r="QSJ30" s="620"/>
      <c r="QSK30" s="620"/>
      <c r="QSL30" s="620"/>
      <c r="QSM30" s="620"/>
      <c r="QSN30" s="620"/>
      <c r="QSO30" s="620"/>
      <c r="QSP30" s="620"/>
      <c r="QSQ30" s="620"/>
      <c r="QSR30" s="620"/>
      <c r="QSS30" s="620"/>
      <c r="QST30" s="620"/>
      <c r="QSU30" s="620"/>
      <c r="QSV30" s="620"/>
      <c r="QSW30" s="620"/>
      <c r="QSX30" s="620"/>
      <c r="QSY30" s="620"/>
      <c r="QSZ30" s="620"/>
      <c r="QTA30" s="620"/>
      <c r="QTB30" s="620"/>
      <c r="QTC30" s="620"/>
      <c r="QTD30" s="620"/>
      <c r="QTE30" s="620"/>
      <c r="QTF30" s="620"/>
      <c r="QTG30" s="620"/>
      <c r="QTH30" s="620"/>
      <c r="QTI30" s="620"/>
      <c r="QTJ30" s="620"/>
      <c r="QTK30" s="620"/>
      <c r="QTL30" s="620"/>
      <c r="QTM30" s="620"/>
      <c r="QTN30" s="620"/>
      <c r="QTO30" s="620"/>
      <c r="QTP30" s="620"/>
      <c r="QTQ30" s="620"/>
      <c r="QTR30" s="620"/>
      <c r="QTS30" s="620"/>
      <c r="QTT30" s="620"/>
      <c r="QTU30" s="620"/>
      <c r="QTV30" s="620"/>
      <c r="QTW30" s="620"/>
      <c r="QTX30" s="620"/>
      <c r="QTY30" s="620"/>
      <c r="QTZ30" s="620"/>
      <c r="QUA30" s="620"/>
      <c r="QUB30" s="620"/>
      <c r="QUC30" s="620"/>
      <c r="QUD30" s="620"/>
      <c r="QUE30" s="620"/>
      <c r="QUF30" s="620"/>
      <c r="QUG30" s="620"/>
      <c r="QUH30" s="620"/>
      <c r="QUI30" s="620"/>
      <c r="QUJ30" s="620"/>
      <c r="QUK30" s="620"/>
      <c r="QUL30" s="620"/>
      <c r="QUM30" s="620"/>
      <c r="QUN30" s="620"/>
      <c r="QUO30" s="620"/>
      <c r="QUP30" s="620"/>
      <c r="QUQ30" s="620"/>
      <c r="QUR30" s="620"/>
      <c r="QUS30" s="620"/>
      <c r="QUT30" s="620"/>
      <c r="QUU30" s="620"/>
      <c r="QUV30" s="620"/>
      <c r="QUW30" s="620"/>
      <c r="QUX30" s="620"/>
      <c r="QUY30" s="620"/>
      <c r="QUZ30" s="620"/>
      <c r="QVA30" s="620"/>
      <c r="QVB30" s="620"/>
      <c r="QVC30" s="620"/>
      <c r="QVD30" s="620"/>
      <c r="QVE30" s="620"/>
      <c r="QVF30" s="620"/>
      <c r="QVG30" s="620"/>
      <c r="QVH30" s="620"/>
      <c r="QVI30" s="620"/>
      <c r="QVJ30" s="620"/>
      <c r="QVK30" s="620"/>
      <c r="QVL30" s="620"/>
      <c r="QVM30" s="620"/>
      <c r="QVN30" s="620"/>
      <c r="QVO30" s="620"/>
      <c r="QVP30" s="620"/>
      <c r="QVQ30" s="620"/>
      <c r="QVR30" s="620"/>
      <c r="QVS30" s="620"/>
      <c r="QVT30" s="620"/>
      <c r="QVU30" s="620"/>
      <c r="QVV30" s="620"/>
      <c r="QVW30" s="620"/>
      <c r="QVX30" s="620"/>
      <c r="QVY30" s="620"/>
      <c r="QVZ30" s="620"/>
      <c r="QWA30" s="620"/>
      <c r="QWB30" s="620"/>
      <c r="QWC30" s="620"/>
      <c r="QWD30" s="620"/>
      <c r="QWE30" s="620"/>
      <c r="QWF30" s="620"/>
      <c r="QWG30" s="620"/>
      <c r="QWH30" s="620"/>
      <c r="QWI30" s="620"/>
      <c r="QWJ30" s="620"/>
      <c r="QWK30" s="620"/>
      <c r="QWL30" s="620"/>
      <c r="QWM30" s="620"/>
      <c r="QWN30" s="620"/>
      <c r="QWO30" s="620"/>
      <c r="QWP30" s="620"/>
      <c r="QWQ30" s="620"/>
      <c r="QWR30" s="620"/>
      <c r="QWS30" s="620"/>
      <c r="QWT30" s="620"/>
      <c r="QWU30" s="620"/>
      <c r="QWV30" s="620"/>
      <c r="QWW30" s="620"/>
      <c r="QWX30" s="620"/>
      <c r="QWY30" s="620"/>
      <c r="QWZ30" s="620"/>
      <c r="QXA30" s="620"/>
      <c r="QXB30" s="620"/>
      <c r="QXC30" s="620"/>
      <c r="QXD30" s="620"/>
      <c r="QXE30" s="620"/>
      <c r="QXF30" s="620"/>
      <c r="QXG30" s="620"/>
      <c r="QXH30" s="620"/>
      <c r="QXI30" s="620"/>
      <c r="QXJ30" s="620"/>
      <c r="QXK30" s="620"/>
      <c r="QXL30" s="620"/>
      <c r="QXM30" s="620"/>
      <c r="QXN30" s="620"/>
      <c r="QXO30" s="620"/>
      <c r="QXP30" s="620"/>
      <c r="QXQ30" s="620"/>
      <c r="QXR30" s="620"/>
      <c r="QXS30" s="620"/>
      <c r="QXT30" s="620"/>
      <c r="QXU30" s="620"/>
      <c r="QXV30" s="620"/>
      <c r="QXW30" s="620"/>
      <c r="QXX30" s="620"/>
      <c r="QXY30" s="620"/>
      <c r="QXZ30" s="620"/>
      <c r="QYA30" s="620"/>
      <c r="QYB30" s="620"/>
      <c r="QYC30" s="620"/>
      <c r="QYD30" s="620"/>
      <c r="QYE30" s="620"/>
      <c r="QYF30" s="620"/>
      <c r="QYG30" s="620"/>
      <c r="QYH30" s="620"/>
      <c r="QYI30" s="620"/>
      <c r="QYJ30" s="620"/>
      <c r="QYK30" s="620"/>
      <c r="QYL30" s="620"/>
      <c r="QYM30" s="620"/>
      <c r="QYN30" s="620"/>
      <c r="QYO30" s="620"/>
      <c r="QYP30" s="620"/>
      <c r="QYQ30" s="620"/>
      <c r="QYR30" s="620"/>
      <c r="QYS30" s="620"/>
      <c r="QYT30" s="620"/>
      <c r="QYU30" s="620"/>
      <c r="QYV30" s="620"/>
      <c r="QYW30" s="620"/>
      <c r="QYX30" s="620"/>
      <c r="QYY30" s="620"/>
      <c r="QYZ30" s="620"/>
      <c r="QZA30" s="620"/>
      <c r="QZB30" s="620"/>
      <c r="QZC30" s="620"/>
      <c r="QZD30" s="620"/>
      <c r="QZE30" s="620"/>
      <c r="QZF30" s="620"/>
      <c r="QZG30" s="620"/>
      <c r="QZH30" s="620"/>
      <c r="QZI30" s="620"/>
      <c r="QZJ30" s="620"/>
      <c r="QZK30" s="620"/>
      <c r="QZL30" s="620"/>
      <c r="QZM30" s="620"/>
      <c r="QZN30" s="620"/>
      <c r="QZO30" s="620"/>
      <c r="QZP30" s="620"/>
      <c r="QZQ30" s="620"/>
      <c r="QZR30" s="620"/>
      <c r="QZS30" s="620"/>
      <c r="QZT30" s="620"/>
      <c r="QZU30" s="620"/>
      <c r="QZV30" s="620"/>
      <c r="QZW30" s="620"/>
      <c r="QZX30" s="620"/>
      <c r="QZY30" s="620"/>
      <c r="QZZ30" s="620"/>
      <c r="RAA30" s="620"/>
      <c r="RAB30" s="620"/>
      <c r="RAC30" s="620"/>
      <c r="RAD30" s="620"/>
      <c r="RAE30" s="620"/>
      <c r="RAF30" s="620"/>
      <c r="RAG30" s="620"/>
      <c r="RAH30" s="620"/>
      <c r="RAI30" s="620"/>
      <c r="RAJ30" s="620"/>
      <c r="RAK30" s="620"/>
      <c r="RAL30" s="620"/>
      <c r="RAM30" s="620"/>
      <c r="RAN30" s="620"/>
      <c r="RAO30" s="620"/>
      <c r="RAP30" s="620"/>
      <c r="RAQ30" s="620"/>
      <c r="RAR30" s="620"/>
      <c r="RAS30" s="620"/>
      <c r="RAT30" s="620"/>
      <c r="RAU30" s="620"/>
      <c r="RAV30" s="620"/>
      <c r="RAW30" s="620"/>
      <c r="RAX30" s="620"/>
      <c r="RAY30" s="620"/>
      <c r="RAZ30" s="620"/>
      <c r="RBA30" s="620"/>
      <c r="RBB30" s="620"/>
      <c r="RBC30" s="620"/>
      <c r="RBD30" s="620"/>
      <c r="RBE30" s="620"/>
      <c r="RBF30" s="620"/>
      <c r="RBG30" s="620"/>
      <c r="RBH30" s="620"/>
      <c r="RBI30" s="620"/>
      <c r="RBJ30" s="620"/>
      <c r="RBK30" s="620"/>
      <c r="RBL30" s="620"/>
      <c r="RBM30" s="620"/>
      <c r="RBN30" s="620"/>
      <c r="RBO30" s="620"/>
      <c r="RBP30" s="620"/>
      <c r="RBQ30" s="620"/>
      <c r="RBR30" s="620"/>
      <c r="RBS30" s="620"/>
      <c r="RBT30" s="620"/>
      <c r="RBU30" s="620"/>
      <c r="RBV30" s="620"/>
      <c r="RBW30" s="620"/>
      <c r="RBX30" s="620"/>
      <c r="RBY30" s="620"/>
      <c r="RBZ30" s="620"/>
      <c r="RCA30" s="620"/>
      <c r="RCB30" s="620"/>
      <c r="RCC30" s="620"/>
      <c r="RCD30" s="620"/>
      <c r="RCE30" s="620"/>
      <c r="RCF30" s="620"/>
      <c r="RCG30" s="620"/>
      <c r="RCH30" s="620"/>
      <c r="RCI30" s="620"/>
      <c r="RCJ30" s="620"/>
      <c r="RCK30" s="620"/>
      <c r="RCL30" s="620"/>
      <c r="RCM30" s="620"/>
      <c r="RCN30" s="620"/>
      <c r="RCO30" s="620"/>
      <c r="RCP30" s="620"/>
      <c r="RCQ30" s="620"/>
      <c r="RCR30" s="620"/>
      <c r="RCS30" s="620"/>
      <c r="RCT30" s="620"/>
      <c r="RCU30" s="620"/>
      <c r="RCV30" s="620"/>
      <c r="RCW30" s="620"/>
      <c r="RCX30" s="620"/>
      <c r="RCY30" s="620"/>
      <c r="RCZ30" s="620"/>
      <c r="RDA30" s="620"/>
      <c r="RDB30" s="620"/>
      <c r="RDC30" s="620"/>
      <c r="RDD30" s="620"/>
      <c r="RDE30" s="620"/>
      <c r="RDF30" s="620"/>
      <c r="RDG30" s="620"/>
      <c r="RDH30" s="620"/>
      <c r="RDI30" s="620"/>
      <c r="RDJ30" s="620"/>
      <c r="RDK30" s="620"/>
      <c r="RDL30" s="620"/>
      <c r="RDM30" s="620"/>
      <c r="RDN30" s="620"/>
      <c r="RDO30" s="620"/>
      <c r="RDP30" s="620"/>
      <c r="RDQ30" s="620"/>
      <c r="RDR30" s="620"/>
      <c r="RDS30" s="620"/>
      <c r="RDT30" s="620"/>
      <c r="RDU30" s="620"/>
      <c r="RDV30" s="620"/>
      <c r="RDW30" s="620"/>
      <c r="RDX30" s="620"/>
      <c r="RDY30" s="620"/>
      <c r="RDZ30" s="620"/>
      <c r="REA30" s="620"/>
      <c r="REB30" s="620"/>
      <c r="REC30" s="620"/>
      <c r="RED30" s="620"/>
      <c r="REE30" s="620"/>
      <c r="REF30" s="620"/>
      <c r="REG30" s="620"/>
      <c r="REH30" s="620"/>
      <c r="REI30" s="620"/>
      <c r="REJ30" s="620"/>
      <c r="REK30" s="620"/>
      <c r="REL30" s="620"/>
      <c r="REM30" s="620"/>
      <c r="REN30" s="620"/>
      <c r="REO30" s="620"/>
      <c r="REP30" s="620"/>
      <c r="REQ30" s="620"/>
      <c r="RER30" s="620"/>
      <c r="RES30" s="620"/>
      <c r="RET30" s="620"/>
      <c r="REU30" s="620"/>
      <c r="REV30" s="620"/>
      <c r="REW30" s="620"/>
      <c r="REX30" s="620"/>
      <c r="REY30" s="620"/>
      <c r="REZ30" s="620"/>
      <c r="RFA30" s="620"/>
      <c r="RFB30" s="620"/>
      <c r="RFC30" s="620"/>
      <c r="RFD30" s="620"/>
      <c r="RFE30" s="620"/>
      <c r="RFF30" s="620"/>
      <c r="RFG30" s="620"/>
      <c r="RFH30" s="620"/>
      <c r="RFI30" s="620"/>
      <c r="RFJ30" s="620"/>
      <c r="RFK30" s="620"/>
      <c r="RFL30" s="620"/>
      <c r="RFM30" s="620"/>
      <c r="RFN30" s="620"/>
      <c r="RFO30" s="620"/>
      <c r="RFP30" s="620"/>
      <c r="RFQ30" s="620"/>
      <c r="RFR30" s="620"/>
      <c r="RFS30" s="620"/>
      <c r="RFT30" s="620"/>
      <c r="RFU30" s="620"/>
      <c r="RFV30" s="620"/>
      <c r="RFW30" s="620"/>
      <c r="RFX30" s="620"/>
      <c r="RFY30" s="620"/>
      <c r="RFZ30" s="620"/>
      <c r="RGA30" s="620"/>
      <c r="RGB30" s="620"/>
      <c r="RGC30" s="620"/>
      <c r="RGD30" s="620"/>
      <c r="RGE30" s="620"/>
      <c r="RGF30" s="620"/>
      <c r="RGG30" s="620"/>
      <c r="RGH30" s="620"/>
      <c r="RGI30" s="620"/>
      <c r="RGJ30" s="620"/>
      <c r="RGK30" s="620"/>
      <c r="RGL30" s="620"/>
      <c r="RGM30" s="620"/>
      <c r="RGN30" s="620"/>
      <c r="RGO30" s="620"/>
      <c r="RGP30" s="620"/>
      <c r="RGQ30" s="620"/>
      <c r="RGR30" s="620"/>
      <c r="RGS30" s="620"/>
      <c r="RGT30" s="620"/>
      <c r="RGU30" s="620"/>
      <c r="RGV30" s="620"/>
      <c r="RGW30" s="620"/>
      <c r="RGX30" s="620"/>
      <c r="RGY30" s="620"/>
      <c r="RGZ30" s="620"/>
      <c r="RHA30" s="620"/>
      <c r="RHB30" s="620"/>
      <c r="RHC30" s="620"/>
      <c r="RHD30" s="620"/>
      <c r="RHE30" s="620"/>
      <c r="RHF30" s="620"/>
      <c r="RHG30" s="620"/>
      <c r="RHH30" s="620"/>
      <c r="RHI30" s="620"/>
      <c r="RHJ30" s="620"/>
      <c r="RHK30" s="620"/>
      <c r="RHL30" s="620"/>
      <c r="RHM30" s="620"/>
      <c r="RHN30" s="620"/>
      <c r="RHO30" s="620"/>
      <c r="RHP30" s="620"/>
      <c r="RHQ30" s="620"/>
      <c r="RHR30" s="620"/>
      <c r="RHS30" s="620"/>
      <c r="RHT30" s="620"/>
      <c r="RHU30" s="620"/>
      <c r="RHV30" s="620"/>
      <c r="RHW30" s="620"/>
      <c r="RHX30" s="620"/>
      <c r="RHY30" s="620"/>
      <c r="RHZ30" s="620"/>
      <c r="RIA30" s="620"/>
      <c r="RIB30" s="620"/>
      <c r="RIC30" s="620"/>
      <c r="RID30" s="620"/>
      <c r="RIE30" s="620"/>
      <c r="RIF30" s="620"/>
      <c r="RIG30" s="620"/>
      <c r="RIH30" s="620"/>
      <c r="RII30" s="620"/>
      <c r="RIJ30" s="620"/>
      <c r="RIK30" s="620"/>
      <c r="RIL30" s="620"/>
      <c r="RIM30" s="620"/>
      <c r="RIN30" s="620"/>
      <c r="RIO30" s="620"/>
      <c r="RIP30" s="620"/>
      <c r="RIQ30" s="620"/>
      <c r="RIR30" s="620"/>
      <c r="RIS30" s="620"/>
      <c r="RIT30" s="620"/>
      <c r="RIU30" s="620"/>
      <c r="RIV30" s="620"/>
      <c r="RIW30" s="620"/>
      <c r="RIX30" s="620"/>
      <c r="RIY30" s="620"/>
      <c r="RIZ30" s="620"/>
      <c r="RJA30" s="620"/>
      <c r="RJB30" s="620"/>
      <c r="RJC30" s="620"/>
      <c r="RJD30" s="620"/>
      <c r="RJE30" s="620"/>
      <c r="RJF30" s="620"/>
      <c r="RJG30" s="620"/>
      <c r="RJH30" s="620"/>
      <c r="RJI30" s="620"/>
      <c r="RJJ30" s="620"/>
      <c r="RJK30" s="620"/>
      <c r="RJL30" s="620"/>
      <c r="RJM30" s="620"/>
      <c r="RJN30" s="620"/>
      <c r="RJO30" s="620"/>
      <c r="RJP30" s="620"/>
      <c r="RJQ30" s="620"/>
      <c r="RJR30" s="620"/>
      <c r="RJS30" s="620"/>
      <c r="RJT30" s="620"/>
      <c r="RJU30" s="620"/>
      <c r="RJV30" s="620"/>
      <c r="RJW30" s="620"/>
      <c r="RJX30" s="620"/>
      <c r="RJY30" s="620"/>
      <c r="RJZ30" s="620"/>
      <c r="RKA30" s="620"/>
      <c r="RKB30" s="620"/>
      <c r="RKC30" s="620"/>
      <c r="RKD30" s="620"/>
      <c r="RKE30" s="620"/>
      <c r="RKF30" s="620"/>
      <c r="RKG30" s="620"/>
      <c r="RKH30" s="620"/>
      <c r="RKI30" s="620"/>
      <c r="RKJ30" s="620"/>
      <c r="RKK30" s="620"/>
      <c r="RKL30" s="620"/>
      <c r="RKM30" s="620"/>
      <c r="RKN30" s="620"/>
      <c r="RKO30" s="620"/>
      <c r="RKP30" s="620"/>
      <c r="RKQ30" s="620"/>
      <c r="RKR30" s="620"/>
      <c r="RKS30" s="620"/>
      <c r="RKT30" s="620"/>
      <c r="RKU30" s="620"/>
      <c r="RKV30" s="620"/>
      <c r="RKW30" s="620"/>
      <c r="RKX30" s="620"/>
      <c r="RKY30" s="620"/>
      <c r="RKZ30" s="620"/>
      <c r="RLA30" s="620"/>
      <c r="RLB30" s="620"/>
      <c r="RLC30" s="620"/>
      <c r="RLD30" s="620"/>
      <c r="RLE30" s="620"/>
      <c r="RLF30" s="620"/>
      <c r="RLG30" s="620"/>
      <c r="RLH30" s="620"/>
      <c r="RLI30" s="620"/>
      <c r="RLJ30" s="620"/>
      <c r="RLK30" s="620"/>
      <c r="RLL30" s="620"/>
      <c r="RLM30" s="620"/>
      <c r="RLN30" s="620"/>
      <c r="RLO30" s="620"/>
      <c r="RLP30" s="620"/>
      <c r="RLQ30" s="620"/>
      <c r="RLR30" s="620"/>
      <c r="RLS30" s="620"/>
      <c r="RLT30" s="620"/>
      <c r="RLU30" s="620"/>
      <c r="RLV30" s="620"/>
      <c r="RLW30" s="620"/>
      <c r="RLX30" s="620"/>
      <c r="RLY30" s="620"/>
      <c r="RLZ30" s="620"/>
      <c r="RMA30" s="620"/>
      <c r="RMB30" s="620"/>
      <c r="RMC30" s="620"/>
      <c r="RMD30" s="620"/>
      <c r="RME30" s="620"/>
      <c r="RMF30" s="620"/>
      <c r="RMG30" s="620"/>
      <c r="RMH30" s="620"/>
      <c r="RMI30" s="620"/>
      <c r="RMJ30" s="620"/>
      <c r="RMK30" s="620"/>
      <c r="RML30" s="620"/>
      <c r="RMM30" s="620"/>
      <c r="RMN30" s="620"/>
      <c r="RMO30" s="620"/>
      <c r="RMP30" s="620"/>
      <c r="RMQ30" s="620"/>
      <c r="RMR30" s="620"/>
      <c r="RMS30" s="620"/>
      <c r="RMT30" s="620"/>
      <c r="RMU30" s="620"/>
      <c r="RMV30" s="620"/>
      <c r="RMW30" s="620"/>
      <c r="RMX30" s="620"/>
      <c r="RMY30" s="620"/>
      <c r="RMZ30" s="620"/>
      <c r="RNA30" s="620"/>
      <c r="RNB30" s="620"/>
      <c r="RNC30" s="620"/>
      <c r="RND30" s="620"/>
      <c r="RNE30" s="620"/>
      <c r="RNF30" s="620"/>
      <c r="RNG30" s="620"/>
      <c r="RNH30" s="620"/>
      <c r="RNI30" s="620"/>
      <c r="RNJ30" s="620"/>
      <c r="RNK30" s="620"/>
      <c r="RNL30" s="620"/>
      <c r="RNM30" s="620"/>
      <c r="RNN30" s="620"/>
      <c r="RNO30" s="620"/>
      <c r="RNP30" s="620"/>
      <c r="RNQ30" s="620"/>
      <c r="RNR30" s="620"/>
      <c r="RNS30" s="620"/>
      <c r="RNT30" s="620"/>
      <c r="RNU30" s="620"/>
      <c r="RNV30" s="620"/>
      <c r="RNW30" s="620"/>
      <c r="RNX30" s="620"/>
      <c r="RNY30" s="620"/>
      <c r="RNZ30" s="620"/>
      <c r="ROA30" s="620"/>
      <c r="ROB30" s="620"/>
      <c r="ROC30" s="620"/>
      <c r="ROD30" s="620"/>
      <c r="ROE30" s="620"/>
      <c r="ROF30" s="620"/>
      <c r="ROG30" s="620"/>
      <c r="ROH30" s="620"/>
      <c r="ROI30" s="620"/>
      <c r="ROJ30" s="620"/>
      <c r="ROK30" s="620"/>
      <c r="ROL30" s="620"/>
      <c r="ROM30" s="620"/>
      <c r="RON30" s="620"/>
      <c r="ROO30" s="620"/>
      <c r="ROP30" s="620"/>
      <c r="ROQ30" s="620"/>
      <c r="ROR30" s="620"/>
      <c r="ROS30" s="620"/>
      <c r="ROT30" s="620"/>
      <c r="ROU30" s="620"/>
      <c r="ROV30" s="620"/>
      <c r="ROW30" s="620"/>
      <c r="ROX30" s="620"/>
      <c r="ROY30" s="620"/>
      <c r="ROZ30" s="620"/>
      <c r="RPA30" s="620"/>
      <c r="RPB30" s="620"/>
      <c r="RPC30" s="620"/>
      <c r="RPD30" s="620"/>
      <c r="RPE30" s="620"/>
      <c r="RPF30" s="620"/>
      <c r="RPG30" s="620"/>
      <c r="RPH30" s="620"/>
      <c r="RPI30" s="620"/>
      <c r="RPJ30" s="620"/>
      <c r="RPK30" s="620"/>
      <c r="RPL30" s="620"/>
      <c r="RPM30" s="620"/>
      <c r="RPN30" s="620"/>
      <c r="RPO30" s="620"/>
      <c r="RPP30" s="620"/>
      <c r="RPQ30" s="620"/>
      <c r="RPR30" s="620"/>
      <c r="RPS30" s="620"/>
      <c r="RPT30" s="620"/>
      <c r="RPU30" s="620"/>
      <c r="RPV30" s="620"/>
      <c r="RPW30" s="620"/>
      <c r="RPX30" s="620"/>
      <c r="RPY30" s="620"/>
      <c r="RPZ30" s="620"/>
      <c r="RQA30" s="620"/>
      <c r="RQB30" s="620"/>
      <c r="RQC30" s="620"/>
      <c r="RQD30" s="620"/>
      <c r="RQE30" s="620"/>
      <c r="RQF30" s="620"/>
      <c r="RQG30" s="620"/>
      <c r="RQH30" s="620"/>
      <c r="RQI30" s="620"/>
      <c r="RQJ30" s="620"/>
      <c r="RQK30" s="620"/>
      <c r="RQL30" s="620"/>
      <c r="RQM30" s="620"/>
      <c r="RQN30" s="620"/>
      <c r="RQO30" s="620"/>
      <c r="RQP30" s="620"/>
      <c r="RQQ30" s="620"/>
      <c r="RQR30" s="620"/>
      <c r="RQS30" s="620"/>
      <c r="RQT30" s="620"/>
      <c r="RQU30" s="620"/>
      <c r="RQV30" s="620"/>
      <c r="RQW30" s="620"/>
      <c r="RQX30" s="620"/>
      <c r="RQY30" s="620"/>
      <c r="RQZ30" s="620"/>
      <c r="RRA30" s="620"/>
      <c r="RRB30" s="620"/>
      <c r="RRC30" s="620"/>
      <c r="RRD30" s="620"/>
      <c r="RRE30" s="620"/>
      <c r="RRF30" s="620"/>
      <c r="RRG30" s="620"/>
      <c r="RRH30" s="620"/>
      <c r="RRI30" s="620"/>
      <c r="RRJ30" s="620"/>
      <c r="RRK30" s="620"/>
      <c r="RRL30" s="620"/>
      <c r="RRM30" s="620"/>
      <c r="RRN30" s="620"/>
      <c r="RRO30" s="620"/>
      <c r="RRP30" s="620"/>
      <c r="RRQ30" s="620"/>
      <c r="RRR30" s="620"/>
      <c r="RRS30" s="620"/>
      <c r="RRT30" s="620"/>
      <c r="RRU30" s="620"/>
      <c r="RRV30" s="620"/>
      <c r="RRW30" s="620"/>
      <c r="RRX30" s="620"/>
      <c r="RRY30" s="620"/>
      <c r="RRZ30" s="620"/>
      <c r="RSA30" s="620"/>
      <c r="RSB30" s="620"/>
      <c r="RSC30" s="620"/>
      <c r="RSD30" s="620"/>
      <c r="RSE30" s="620"/>
      <c r="RSF30" s="620"/>
      <c r="RSG30" s="620"/>
      <c r="RSH30" s="620"/>
      <c r="RSI30" s="620"/>
      <c r="RSJ30" s="620"/>
      <c r="RSK30" s="620"/>
      <c r="RSL30" s="620"/>
      <c r="RSM30" s="620"/>
      <c r="RSN30" s="620"/>
      <c r="RSO30" s="620"/>
      <c r="RSP30" s="620"/>
      <c r="RSQ30" s="620"/>
      <c r="RSR30" s="620"/>
      <c r="RSS30" s="620"/>
      <c r="RST30" s="620"/>
      <c r="RSU30" s="620"/>
      <c r="RSV30" s="620"/>
      <c r="RSW30" s="620"/>
      <c r="RSX30" s="620"/>
      <c r="RSY30" s="620"/>
      <c r="RSZ30" s="620"/>
      <c r="RTA30" s="620"/>
      <c r="RTB30" s="620"/>
      <c r="RTC30" s="620"/>
      <c r="RTD30" s="620"/>
      <c r="RTE30" s="620"/>
      <c r="RTF30" s="620"/>
      <c r="RTG30" s="620"/>
      <c r="RTH30" s="620"/>
      <c r="RTI30" s="620"/>
      <c r="RTJ30" s="620"/>
      <c r="RTK30" s="620"/>
      <c r="RTL30" s="620"/>
      <c r="RTM30" s="620"/>
      <c r="RTN30" s="620"/>
      <c r="RTO30" s="620"/>
      <c r="RTP30" s="620"/>
      <c r="RTQ30" s="620"/>
      <c r="RTR30" s="620"/>
      <c r="RTS30" s="620"/>
      <c r="RTT30" s="620"/>
      <c r="RTU30" s="620"/>
      <c r="RTV30" s="620"/>
      <c r="RTW30" s="620"/>
      <c r="RTX30" s="620"/>
      <c r="RTY30" s="620"/>
      <c r="RTZ30" s="620"/>
      <c r="RUA30" s="620"/>
      <c r="RUB30" s="620"/>
      <c r="RUC30" s="620"/>
      <c r="RUD30" s="620"/>
      <c r="RUE30" s="620"/>
      <c r="RUF30" s="620"/>
      <c r="RUG30" s="620"/>
      <c r="RUH30" s="620"/>
      <c r="RUI30" s="620"/>
      <c r="RUJ30" s="620"/>
      <c r="RUK30" s="620"/>
      <c r="RUL30" s="620"/>
      <c r="RUM30" s="620"/>
      <c r="RUN30" s="620"/>
      <c r="RUO30" s="620"/>
      <c r="RUP30" s="620"/>
      <c r="RUQ30" s="620"/>
      <c r="RUR30" s="620"/>
      <c r="RUS30" s="620"/>
      <c r="RUT30" s="620"/>
      <c r="RUU30" s="620"/>
      <c r="RUV30" s="620"/>
      <c r="RUW30" s="620"/>
      <c r="RUX30" s="620"/>
      <c r="RUY30" s="620"/>
      <c r="RUZ30" s="620"/>
      <c r="RVA30" s="620"/>
      <c r="RVB30" s="620"/>
      <c r="RVC30" s="620"/>
      <c r="RVD30" s="620"/>
      <c r="RVE30" s="620"/>
      <c r="RVF30" s="620"/>
      <c r="RVG30" s="620"/>
      <c r="RVH30" s="620"/>
      <c r="RVI30" s="620"/>
      <c r="RVJ30" s="620"/>
      <c r="RVK30" s="620"/>
      <c r="RVL30" s="620"/>
      <c r="RVM30" s="620"/>
      <c r="RVN30" s="620"/>
      <c r="RVO30" s="620"/>
      <c r="RVP30" s="620"/>
      <c r="RVQ30" s="620"/>
      <c r="RVR30" s="620"/>
      <c r="RVS30" s="620"/>
      <c r="RVT30" s="620"/>
      <c r="RVU30" s="620"/>
      <c r="RVV30" s="620"/>
      <c r="RVW30" s="620"/>
      <c r="RVX30" s="620"/>
      <c r="RVY30" s="620"/>
      <c r="RVZ30" s="620"/>
      <c r="RWA30" s="620"/>
      <c r="RWB30" s="620"/>
      <c r="RWC30" s="620"/>
      <c r="RWD30" s="620"/>
      <c r="RWE30" s="620"/>
      <c r="RWF30" s="620"/>
      <c r="RWG30" s="620"/>
      <c r="RWH30" s="620"/>
      <c r="RWI30" s="620"/>
      <c r="RWJ30" s="620"/>
      <c r="RWK30" s="620"/>
      <c r="RWL30" s="620"/>
      <c r="RWM30" s="620"/>
      <c r="RWN30" s="620"/>
      <c r="RWO30" s="620"/>
      <c r="RWP30" s="620"/>
      <c r="RWQ30" s="620"/>
      <c r="RWR30" s="620"/>
      <c r="RWS30" s="620"/>
      <c r="RWT30" s="620"/>
      <c r="RWU30" s="620"/>
      <c r="RWV30" s="620"/>
      <c r="RWW30" s="620"/>
      <c r="RWX30" s="620"/>
      <c r="RWY30" s="620"/>
      <c r="RWZ30" s="620"/>
      <c r="RXA30" s="620"/>
      <c r="RXB30" s="620"/>
      <c r="RXC30" s="620"/>
      <c r="RXD30" s="620"/>
      <c r="RXE30" s="620"/>
      <c r="RXF30" s="620"/>
      <c r="RXG30" s="620"/>
      <c r="RXH30" s="620"/>
      <c r="RXI30" s="620"/>
      <c r="RXJ30" s="620"/>
      <c r="RXK30" s="620"/>
      <c r="RXL30" s="620"/>
      <c r="RXM30" s="620"/>
      <c r="RXN30" s="620"/>
      <c r="RXO30" s="620"/>
      <c r="RXP30" s="620"/>
      <c r="RXQ30" s="620"/>
      <c r="RXR30" s="620"/>
      <c r="RXS30" s="620"/>
      <c r="RXT30" s="620"/>
      <c r="RXU30" s="620"/>
      <c r="RXV30" s="620"/>
      <c r="RXW30" s="620"/>
      <c r="RXX30" s="620"/>
      <c r="RXY30" s="620"/>
      <c r="RXZ30" s="620"/>
      <c r="RYA30" s="620"/>
      <c r="RYB30" s="620"/>
      <c r="RYC30" s="620"/>
      <c r="RYD30" s="620"/>
      <c r="RYE30" s="620"/>
      <c r="RYF30" s="620"/>
      <c r="RYG30" s="620"/>
      <c r="RYH30" s="620"/>
      <c r="RYI30" s="620"/>
      <c r="RYJ30" s="620"/>
      <c r="RYK30" s="620"/>
      <c r="RYL30" s="620"/>
      <c r="RYM30" s="620"/>
      <c r="RYN30" s="620"/>
      <c r="RYO30" s="620"/>
      <c r="RYP30" s="620"/>
      <c r="RYQ30" s="620"/>
      <c r="RYR30" s="620"/>
      <c r="RYS30" s="620"/>
      <c r="RYT30" s="620"/>
      <c r="RYU30" s="620"/>
      <c r="RYV30" s="620"/>
      <c r="RYW30" s="620"/>
      <c r="RYX30" s="620"/>
      <c r="RYY30" s="620"/>
      <c r="RYZ30" s="620"/>
      <c r="RZA30" s="620"/>
      <c r="RZB30" s="620"/>
      <c r="RZC30" s="620"/>
      <c r="RZD30" s="620"/>
      <c r="RZE30" s="620"/>
      <c r="RZF30" s="620"/>
      <c r="RZG30" s="620"/>
      <c r="RZH30" s="620"/>
      <c r="RZI30" s="620"/>
      <c r="RZJ30" s="620"/>
      <c r="RZK30" s="620"/>
      <c r="RZL30" s="620"/>
      <c r="RZM30" s="620"/>
      <c r="RZN30" s="620"/>
      <c r="RZO30" s="620"/>
      <c r="RZP30" s="620"/>
      <c r="RZQ30" s="620"/>
      <c r="RZR30" s="620"/>
      <c r="RZS30" s="620"/>
      <c r="RZT30" s="620"/>
      <c r="RZU30" s="620"/>
      <c r="RZV30" s="620"/>
      <c r="RZW30" s="620"/>
      <c r="RZX30" s="620"/>
      <c r="RZY30" s="620"/>
      <c r="RZZ30" s="620"/>
      <c r="SAA30" s="620"/>
      <c r="SAB30" s="620"/>
      <c r="SAC30" s="620"/>
      <c r="SAD30" s="620"/>
      <c r="SAE30" s="620"/>
      <c r="SAF30" s="620"/>
      <c r="SAG30" s="620"/>
      <c r="SAH30" s="620"/>
      <c r="SAI30" s="620"/>
      <c r="SAJ30" s="620"/>
      <c r="SAK30" s="620"/>
      <c r="SAL30" s="620"/>
      <c r="SAM30" s="620"/>
      <c r="SAN30" s="620"/>
      <c r="SAO30" s="620"/>
      <c r="SAP30" s="620"/>
      <c r="SAQ30" s="620"/>
      <c r="SAR30" s="620"/>
      <c r="SAS30" s="620"/>
      <c r="SAT30" s="620"/>
      <c r="SAU30" s="620"/>
      <c r="SAV30" s="620"/>
      <c r="SAW30" s="620"/>
      <c r="SAX30" s="620"/>
      <c r="SAY30" s="620"/>
      <c r="SAZ30" s="620"/>
      <c r="SBA30" s="620"/>
      <c r="SBB30" s="620"/>
      <c r="SBC30" s="620"/>
      <c r="SBD30" s="620"/>
      <c r="SBE30" s="620"/>
      <c r="SBF30" s="620"/>
      <c r="SBG30" s="620"/>
      <c r="SBH30" s="620"/>
      <c r="SBI30" s="620"/>
      <c r="SBJ30" s="620"/>
      <c r="SBK30" s="620"/>
      <c r="SBL30" s="620"/>
      <c r="SBM30" s="620"/>
      <c r="SBN30" s="620"/>
      <c r="SBO30" s="620"/>
      <c r="SBP30" s="620"/>
      <c r="SBQ30" s="620"/>
      <c r="SBR30" s="620"/>
      <c r="SBS30" s="620"/>
      <c r="SBT30" s="620"/>
      <c r="SBU30" s="620"/>
      <c r="SBV30" s="620"/>
      <c r="SBW30" s="620"/>
      <c r="SBX30" s="620"/>
      <c r="SBY30" s="620"/>
      <c r="SBZ30" s="620"/>
      <c r="SCA30" s="620"/>
      <c r="SCB30" s="620"/>
      <c r="SCC30" s="620"/>
      <c r="SCD30" s="620"/>
      <c r="SCE30" s="620"/>
      <c r="SCF30" s="620"/>
      <c r="SCG30" s="620"/>
      <c r="SCH30" s="620"/>
      <c r="SCI30" s="620"/>
      <c r="SCJ30" s="620"/>
      <c r="SCK30" s="620"/>
      <c r="SCL30" s="620"/>
      <c r="SCM30" s="620"/>
      <c r="SCN30" s="620"/>
      <c r="SCO30" s="620"/>
      <c r="SCP30" s="620"/>
      <c r="SCQ30" s="620"/>
      <c r="SCR30" s="620"/>
      <c r="SCS30" s="620"/>
      <c r="SCT30" s="620"/>
      <c r="SCU30" s="620"/>
      <c r="SCV30" s="620"/>
      <c r="SCW30" s="620"/>
      <c r="SCX30" s="620"/>
      <c r="SCY30" s="620"/>
      <c r="SCZ30" s="620"/>
      <c r="SDA30" s="620"/>
      <c r="SDB30" s="620"/>
      <c r="SDC30" s="620"/>
      <c r="SDD30" s="620"/>
      <c r="SDE30" s="620"/>
      <c r="SDF30" s="620"/>
      <c r="SDG30" s="620"/>
      <c r="SDH30" s="620"/>
      <c r="SDI30" s="620"/>
      <c r="SDJ30" s="620"/>
      <c r="SDK30" s="620"/>
      <c r="SDL30" s="620"/>
      <c r="SDM30" s="620"/>
      <c r="SDN30" s="620"/>
      <c r="SDO30" s="620"/>
      <c r="SDP30" s="620"/>
      <c r="SDQ30" s="620"/>
      <c r="SDR30" s="620"/>
      <c r="SDS30" s="620"/>
      <c r="SDT30" s="620"/>
      <c r="SDU30" s="620"/>
      <c r="SDV30" s="620"/>
      <c r="SDW30" s="620"/>
      <c r="SDX30" s="620"/>
      <c r="SDY30" s="620"/>
      <c r="SDZ30" s="620"/>
      <c r="SEA30" s="620"/>
      <c r="SEB30" s="620"/>
      <c r="SEC30" s="620"/>
      <c r="SED30" s="620"/>
      <c r="SEE30" s="620"/>
      <c r="SEF30" s="620"/>
      <c r="SEG30" s="620"/>
      <c r="SEH30" s="620"/>
      <c r="SEI30" s="620"/>
      <c r="SEJ30" s="620"/>
      <c r="SEK30" s="620"/>
      <c r="SEL30" s="620"/>
      <c r="SEM30" s="620"/>
      <c r="SEN30" s="620"/>
      <c r="SEO30" s="620"/>
      <c r="SEP30" s="620"/>
      <c r="SEQ30" s="620"/>
      <c r="SER30" s="620"/>
      <c r="SES30" s="620"/>
      <c r="SET30" s="620"/>
      <c r="SEU30" s="620"/>
      <c r="SEV30" s="620"/>
      <c r="SEW30" s="620"/>
      <c r="SEX30" s="620"/>
      <c r="SEY30" s="620"/>
      <c r="SEZ30" s="620"/>
      <c r="SFA30" s="620"/>
      <c r="SFB30" s="620"/>
      <c r="SFC30" s="620"/>
      <c r="SFD30" s="620"/>
      <c r="SFE30" s="620"/>
      <c r="SFF30" s="620"/>
      <c r="SFG30" s="620"/>
      <c r="SFH30" s="620"/>
      <c r="SFI30" s="620"/>
      <c r="SFJ30" s="620"/>
      <c r="SFK30" s="620"/>
      <c r="SFL30" s="620"/>
      <c r="SFM30" s="620"/>
      <c r="SFN30" s="620"/>
      <c r="SFO30" s="620"/>
      <c r="SFP30" s="620"/>
      <c r="SFQ30" s="620"/>
      <c r="SFR30" s="620"/>
      <c r="SFS30" s="620"/>
      <c r="SFT30" s="620"/>
      <c r="SFU30" s="620"/>
      <c r="SFV30" s="620"/>
      <c r="SFW30" s="620"/>
      <c r="SFX30" s="620"/>
      <c r="SFY30" s="620"/>
      <c r="SFZ30" s="620"/>
      <c r="SGA30" s="620"/>
      <c r="SGB30" s="620"/>
      <c r="SGC30" s="620"/>
      <c r="SGD30" s="620"/>
      <c r="SGE30" s="620"/>
      <c r="SGF30" s="620"/>
      <c r="SGG30" s="620"/>
      <c r="SGH30" s="620"/>
      <c r="SGI30" s="620"/>
      <c r="SGJ30" s="620"/>
      <c r="SGK30" s="620"/>
      <c r="SGL30" s="620"/>
      <c r="SGM30" s="620"/>
      <c r="SGN30" s="620"/>
      <c r="SGO30" s="620"/>
      <c r="SGP30" s="620"/>
      <c r="SGQ30" s="620"/>
      <c r="SGR30" s="620"/>
      <c r="SGS30" s="620"/>
      <c r="SGT30" s="620"/>
      <c r="SGU30" s="620"/>
      <c r="SGV30" s="620"/>
      <c r="SGW30" s="620"/>
      <c r="SGX30" s="620"/>
      <c r="SGY30" s="620"/>
      <c r="SGZ30" s="620"/>
      <c r="SHA30" s="620"/>
      <c r="SHB30" s="620"/>
      <c r="SHC30" s="620"/>
      <c r="SHD30" s="620"/>
      <c r="SHE30" s="620"/>
      <c r="SHF30" s="620"/>
      <c r="SHG30" s="620"/>
      <c r="SHH30" s="620"/>
      <c r="SHI30" s="620"/>
      <c r="SHJ30" s="620"/>
      <c r="SHK30" s="620"/>
      <c r="SHL30" s="620"/>
      <c r="SHM30" s="620"/>
      <c r="SHN30" s="620"/>
      <c r="SHO30" s="620"/>
      <c r="SHP30" s="620"/>
      <c r="SHQ30" s="620"/>
      <c r="SHR30" s="620"/>
      <c r="SHS30" s="620"/>
      <c r="SHT30" s="620"/>
      <c r="SHU30" s="620"/>
      <c r="SHV30" s="620"/>
      <c r="SHW30" s="620"/>
      <c r="SHX30" s="620"/>
      <c r="SHY30" s="620"/>
      <c r="SHZ30" s="620"/>
      <c r="SIA30" s="620"/>
      <c r="SIB30" s="620"/>
      <c r="SIC30" s="620"/>
      <c r="SID30" s="620"/>
      <c r="SIE30" s="620"/>
      <c r="SIF30" s="620"/>
      <c r="SIG30" s="620"/>
      <c r="SIH30" s="620"/>
      <c r="SII30" s="620"/>
      <c r="SIJ30" s="620"/>
      <c r="SIK30" s="620"/>
      <c r="SIL30" s="620"/>
      <c r="SIM30" s="620"/>
      <c r="SIN30" s="620"/>
      <c r="SIO30" s="620"/>
      <c r="SIP30" s="620"/>
      <c r="SIQ30" s="620"/>
      <c r="SIR30" s="620"/>
      <c r="SIS30" s="620"/>
      <c r="SIT30" s="620"/>
      <c r="SIU30" s="620"/>
      <c r="SIV30" s="620"/>
      <c r="SIW30" s="620"/>
      <c r="SIX30" s="620"/>
      <c r="SIY30" s="620"/>
      <c r="SIZ30" s="620"/>
      <c r="SJA30" s="620"/>
      <c r="SJB30" s="620"/>
      <c r="SJC30" s="620"/>
      <c r="SJD30" s="620"/>
      <c r="SJE30" s="620"/>
      <c r="SJF30" s="620"/>
      <c r="SJG30" s="620"/>
      <c r="SJH30" s="620"/>
      <c r="SJI30" s="620"/>
      <c r="SJJ30" s="620"/>
      <c r="SJK30" s="620"/>
      <c r="SJL30" s="620"/>
      <c r="SJM30" s="620"/>
      <c r="SJN30" s="620"/>
      <c r="SJO30" s="620"/>
      <c r="SJP30" s="620"/>
      <c r="SJQ30" s="620"/>
      <c r="SJR30" s="620"/>
      <c r="SJS30" s="620"/>
      <c r="SJT30" s="620"/>
      <c r="SJU30" s="620"/>
      <c r="SJV30" s="620"/>
      <c r="SJW30" s="620"/>
      <c r="SJX30" s="620"/>
      <c r="SJY30" s="620"/>
      <c r="SJZ30" s="620"/>
      <c r="SKA30" s="620"/>
      <c r="SKB30" s="620"/>
      <c r="SKC30" s="620"/>
      <c r="SKD30" s="620"/>
      <c r="SKE30" s="620"/>
      <c r="SKF30" s="620"/>
      <c r="SKG30" s="620"/>
      <c r="SKH30" s="620"/>
      <c r="SKI30" s="620"/>
      <c r="SKJ30" s="620"/>
      <c r="SKK30" s="620"/>
      <c r="SKL30" s="620"/>
      <c r="SKM30" s="620"/>
      <c r="SKN30" s="620"/>
      <c r="SKO30" s="620"/>
      <c r="SKP30" s="620"/>
      <c r="SKQ30" s="620"/>
      <c r="SKR30" s="620"/>
      <c r="SKS30" s="620"/>
      <c r="SKT30" s="620"/>
      <c r="SKU30" s="620"/>
      <c r="SKV30" s="620"/>
      <c r="SKW30" s="620"/>
      <c r="SKX30" s="620"/>
      <c r="SKY30" s="620"/>
      <c r="SKZ30" s="620"/>
      <c r="SLA30" s="620"/>
      <c r="SLB30" s="620"/>
      <c r="SLC30" s="620"/>
      <c r="SLD30" s="620"/>
      <c r="SLE30" s="620"/>
      <c r="SLF30" s="620"/>
      <c r="SLG30" s="620"/>
      <c r="SLH30" s="620"/>
      <c r="SLI30" s="620"/>
      <c r="SLJ30" s="620"/>
      <c r="SLK30" s="620"/>
      <c r="SLL30" s="620"/>
      <c r="SLM30" s="620"/>
      <c r="SLN30" s="620"/>
      <c r="SLO30" s="620"/>
      <c r="SLP30" s="620"/>
      <c r="SLQ30" s="620"/>
      <c r="SLR30" s="620"/>
      <c r="SLS30" s="620"/>
      <c r="SLT30" s="620"/>
      <c r="SLU30" s="620"/>
      <c r="SLV30" s="620"/>
      <c r="SLW30" s="620"/>
      <c r="SLX30" s="620"/>
      <c r="SLY30" s="620"/>
      <c r="SLZ30" s="620"/>
      <c r="SMA30" s="620"/>
      <c r="SMB30" s="620"/>
      <c r="SMC30" s="620"/>
      <c r="SMD30" s="620"/>
      <c r="SME30" s="620"/>
      <c r="SMF30" s="620"/>
      <c r="SMG30" s="620"/>
      <c r="SMH30" s="620"/>
      <c r="SMI30" s="620"/>
      <c r="SMJ30" s="620"/>
      <c r="SMK30" s="620"/>
      <c r="SML30" s="620"/>
      <c r="SMM30" s="620"/>
      <c r="SMN30" s="620"/>
      <c r="SMO30" s="620"/>
      <c r="SMP30" s="620"/>
      <c r="SMQ30" s="620"/>
      <c r="SMR30" s="620"/>
      <c r="SMS30" s="620"/>
      <c r="SMT30" s="620"/>
      <c r="SMU30" s="620"/>
      <c r="SMV30" s="620"/>
      <c r="SMW30" s="620"/>
      <c r="SMX30" s="620"/>
      <c r="SMY30" s="620"/>
      <c r="SMZ30" s="620"/>
      <c r="SNA30" s="620"/>
      <c r="SNB30" s="620"/>
      <c r="SNC30" s="620"/>
      <c r="SND30" s="620"/>
      <c r="SNE30" s="620"/>
      <c r="SNF30" s="620"/>
      <c r="SNG30" s="620"/>
      <c r="SNH30" s="620"/>
      <c r="SNI30" s="620"/>
      <c r="SNJ30" s="620"/>
      <c r="SNK30" s="620"/>
      <c r="SNL30" s="620"/>
      <c r="SNM30" s="620"/>
      <c r="SNN30" s="620"/>
      <c r="SNO30" s="620"/>
      <c r="SNP30" s="620"/>
      <c r="SNQ30" s="620"/>
      <c r="SNR30" s="620"/>
      <c r="SNS30" s="620"/>
      <c r="SNT30" s="620"/>
      <c r="SNU30" s="620"/>
      <c r="SNV30" s="620"/>
      <c r="SNW30" s="620"/>
      <c r="SNX30" s="620"/>
      <c r="SNY30" s="620"/>
      <c r="SNZ30" s="620"/>
      <c r="SOA30" s="620"/>
      <c r="SOB30" s="620"/>
      <c r="SOC30" s="620"/>
      <c r="SOD30" s="620"/>
      <c r="SOE30" s="620"/>
      <c r="SOF30" s="620"/>
      <c r="SOG30" s="620"/>
      <c r="SOH30" s="620"/>
      <c r="SOI30" s="620"/>
      <c r="SOJ30" s="620"/>
      <c r="SOK30" s="620"/>
      <c r="SOL30" s="620"/>
      <c r="SOM30" s="620"/>
      <c r="SON30" s="620"/>
      <c r="SOO30" s="620"/>
      <c r="SOP30" s="620"/>
      <c r="SOQ30" s="620"/>
      <c r="SOR30" s="620"/>
      <c r="SOS30" s="620"/>
      <c r="SOT30" s="620"/>
      <c r="SOU30" s="620"/>
      <c r="SOV30" s="620"/>
      <c r="SOW30" s="620"/>
      <c r="SOX30" s="620"/>
      <c r="SOY30" s="620"/>
      <c r="SOZ30" s="620"/>
      <c r="SPA30" s="620"/>
      <c r="SPB30" s="620"/>
      <c r="SPC30" s="620"/>
      <c r="SPD30" s="620"/>
      <c r="SPE30" s="620"/>
      <c r="SPF30" s="620"/>
      <c r="SPG30" s="620"/>
      <c r="SPH30" s="620"/>
      <c r="SPI30" s="620"/>
      <c r="SPJ30" s="620"/>
      <c r="SPK30" s="620"/>
      <c r="SPL30" s="620"/>
      <c r="SPM30" s="620"/>
      <c r="SPN30" s="620"/>
      <c r="SPO30" s="620"/>
      <c r="SPP30" s="620"/>
      <c r="SPQ30" s="620"/>
      <c r="SPR30" s="620"/>
      <c r="SPS30" s="620"/>
      <c r="SPT30" s="620"/>
      <c r="SPU30" s="620"/>
      <c r="SPV30" s="620"/>
      <c r="SPW30" s="620"/>
      <c r="SPX30" s="620"/>
      <c r="SPY30" s="620"/>
      <c r="SPZ30" s="620"/>
      <c r="SQA30" s="620"/>
      <c r="SQB30" s="620"/>
      <c r="SQC30" s="620"/>
      <c r="SQD30" s="620"/>
      <c r="SQE30" s="620"/>
      <c r="SQF30" s="620"/>
      <c r="SQG30" s="620"/>
      <c r="SQH30" s="620"/>
      <c r="SQI30" s="620"/>
      <c r="SQJ30" s="620"/>
      <c r="SQK30" s="620"/>
      <c r="SQL30" s="620"/>
      <c r="SQM30" s="620"/>
      <c r="SQN30" s="620"/>
      <c r="SQO30" s="620"/>
      <c r="SQP30" s="620"/>
      <c r="SQQ30" s="620"/>
      <c r="SQR30" s="620"/>
      <c r="SQS30" s="620"/>
      <c r="SQT30" s="620"/>
      <c r="SQU30" s="620"/>
      <c r="SQV30" s="620"/>
      <c r="SQW30" s="620"/>
      <c r="SQX30" s="620"/>
      <c r="SQY30" s="620"/>
      <c r="SQZ30" s="620"/>
      <c r="SRA30" s="620"/>
      <c r="SRB30" s="620"/>
      <c r="SRC30" s="620"/>
      <c r="SRD30" s="620"/>
      <c r="SRE30" s="620"/>
      <c r="SRF30" s="620"/>
      <c r="SRG30" s="620"/>
      <c r="SRH30" s="620"/>
      <c r="SRI30" s="620"/>
      <c r="SRJ30" s="620"/>
      <c r="SRK30" s="620"/>
      <c r="SRL30" s="620"/>
      <c r="SRM30" s="620"/>
      <c r="SRN30" s="620"/>
      <c r="SRO30" s="620"/>
      <c r="SRP30" s="620"/>
      <c r="SRQ30" s="620"/>
      <c r="SRR30" s="620"/>
      <c r="SRS30" s="620"/>
      <c r="SRT30" s="620"/>
      <c r="SRU30" s="620"/>
      <c r="SRV30" s="620"/>
      <c r="SRW30" s="620"/>
      <c r="SRX30" s="620"/>
      <c r="SRY30" s="620"/>
      <c r="SRZ30" s="620"/>
      <c r="SSA30" s="620"/>
      <c r="SSB30" s="620"/>
      <c r="SSC30" s="620"/>
      <c r="SSD30" s="620"/>
      <c r="SSE30" s="620"/>
      <c r="SSF30" s="620"/>
      <c r="SSG30" s="620"/>
      <c r="SSH30" s="620"/>
      <c r="SSI30" s="620"/>
      <c r="SSJ30" s="620"/>
      <c r="SSK30" s="620"/>
      <c r="SSL30" s="620"/>
      <c r="SSM30" s="620"/>
      <c r="SSN30" s="620"/>
      <c r="SSO30" s="620"/>
      <c r="SSP30" s="620"/>
      <c r="SSQ30" s="620"/>
      <c r="SSR30" s="620"/>
      <c r="SSS30" s="620"/>
      <c r="SST30" s="620"/>
      <c r="SSU30" s="620"/>
      <c r="SSV30" s="620"/>
      <c r="SSW30" s="620"/>
      <c r="SSX30" s="620"/>
      <c r="SSY30" s="620"/>
      <c r="SSZ30" s="620"/>
      <c r="STA30" s="620"/>
      <c r="STB30" s="620"/>
      <c r="STC30" s="620"/>
      <c r="STD30" s="620"/>
      <c r="STE30" s="620"/>
      <c r="STF30" s="620"/>
      <c r="STG30" s="620"/>
      <c r="STH30" s="620"/>
      <c r="STI30" s="620"/>
      <c r="STJ30" s="620"/>
      <c r="STK30" s="620"/>
      <c r="STL30" s="620"/>
      <c r="STM30" s="620"/>
      <c r="STN30" s="620"/>
      <c r="STO30" s="620"/>
      <c r="STP30" s="620"/>
      <c r="STQ30" s="620"/>
      <c r="STR30" s="620"/>
      <c r="STS30" s="620"/>
      <c r="STT30" s="620"/>
      <c r="STU30" s="620"/>
      <c r="STV30" s="620"/>
      <c r="STW30" s="620"/>
      <c r="STX30" s="620"/>
      <c r="STY30" s="620"/>
      <c r="STZ30" s="620"/>
      <c r="SUA30" s="620"/>
      <c r="SUB30" s="620"/>
      <c r="SUC30" s="620"/>
      <c r="SUD30" s="620"/>
      <c r="SUE30" s="620"/>
      <c r="SUF30" s="620"/>
      <c r="SUG30" s="620"/>
      <c r="SUH30" s="620"/>
      <c r="SUI30" s="620"/>
      <c r="SUJ30" s="620"/>
      <c r="SUK30" s="620"/>
      <c r="SUL30" s="620"/>
      <c r="SUM30" s="620"/>
      <c r="SUN30" s="620"/>
      <c r="SUO30" s="620"/>
      <c r="SUP30" s="620"/>
      <c r="SUQ30" s="620"/>
      <c r="SUR30" s="620"/>
      <c r="SUS30" s="620"/>
      <c r="SUT30" s="620"/>
      <c r="SUU30" s="620"/>
      <c r="SUV30" s="620"/>
      <c r="SUW30" s="620"/>
      <c r="SUX30" s="620"/>
      <c r="SUY30" s="620"/>
      <c r="SUZ30" s="620"/>
      <c r="SVA30" s="620"/>
      <c r="SVB30" s="620"/>
      <c r="SVC30" s="620"/>
      <c r="SVD30" s="620"/>
      <c r="SVE30" s="620"/>
      <c r="SVF30" s="620"/>
      <c r="SVG30" s="620"/>
      <c r="SVH30" s="620"/>
      <c r="SVI30" s="620"/>
      <c r="SVJ30" s="620"/>
      <c r="SVK30" s="620"/>
      <c r="SVL30" s="620"/>
      <c r="SVM30" s="620"/>
      <c r="SVN30" s="620"/>
      <c r="SVO30" s="620"/>
      <c r="SVP30" s="620"/>
      <c r="SVQ30" s="620"/>
      <c r="SVR30" s="620"/>
      <c r="SVS30" s="620"/>
      <c r="SVT30" s="620"/>
      <c r="SVU30" s="620"/>
      <c r="SVV30" s="620"/>
      <c r="SVW30" s="620"/>
      <c r="SVX30" s="620"/>
      <c r="SVY30" s="620"/>
      <c r="SVZ30" s="620"/>
      <c r="SWA30" s="620"/>
      <c r="SWB30" s="620"/>
      <c r="SWC30" s="620"/>
      <c r="SWD30" s="620"/>
      <c r="SWE30" s="620"/>
      <c r="SWF30" s="620"/>
      <c r="SWG30" s="620"/>
      <c r="SWH30" s="620"/>
      <c r="SWI30" s="620"/>
      <c r="SWJ30" s="620"/>
      <c r="SWK30" s="620"/>
      <c r="SWL30" s="620"/>
      <c r="SWM30" s="620"/>
      <c r="SWN30" s="620"/>
      <c r="SWO30" s="620"/>
      <c r="SWP30" s="620"/>
      <c r="SWQ30" s="620"/>
      <c r="SWR30" s="620"/>
      <c r="SWS30" s="620"/>
      <c r="SWT30" s="620"/>
      <c r="SWU30" s="620"/>
      <c r="SWV30" s="620"/>
      <c r="SWW30" s="620"/>
      <c r="SWX30" s="620"/>
      <c r="SWY30" s="620"/>
      <c r="SWZ30" s="620"/>
      <c r="SXA30" s="620"/>
      <c r="SXB30" s="620"/>
      <c r="SXC30" s="620"/>
      <c r="SXD30" s="620"/>
      <c r="SXE30" s="620"/>
      <c r="SXF30" s="620"/>
      <c r="SXG30" s="620"/>
      <c r="SXH30" s="620"/>
      <c r="SXI30" s="620"/>
      <c r="SXJ30" s="620"/>
      <c r="SXK30" s="620"/>
      <c r="SXL30" s="620"/>
      <c r="SXM30" s="620"/>
      <c r="SXN30" s="620"/>
      <c r="SXO30" s="620"/>
      <c r="SXP30" s="620"/>
      <c r="SXQ30" s="620"/>
      <c r="SXR30" s="620"/>
      <c r="SXS30" s="620"/>
      <c r="SXT30" s="620"/>
      <c r="SXU30" s="620"/>
      <c r="SXV30" s="620"/>
      <c r="SXW30" s="620"/>
      <c r="SXX30" s="620"/>
      <c r="SXY30" s="620"/>
      <c r="SXZ30" s="620"/>
      <c r="SYA30" s="620"/>
      <c r="SYB30" s="620"/>
      <c r="SYC30" s="620"/>
      <c r="SYD30" s="620"/>
      <c r="SYE30" s="620"/>
      <c r="SYF30" s="620"/>
      <c r="SYG30" s="620"/>
      <c r="SYH30" s="620"/>
      <c r="SYI30" s="620"/>
      <c r="SYJ30" s="620"/>
      <c r="SYK30" s="620"/>
      <c r="SYL30" s="620"/>
      <c r="SYM30" s="620"/>
      <c r="SYN30" s="620"/>
      <c r="SYO30" s="620"/>
      <c r="SYP30" s="620"/>
      <c r="SYQ30" s="620"/>
      <c r="SYR30" s="620"/>
      <c r="SYS30" s="620"/>
      <c r="SYT30" s="620"/>
      <c r="SYU30" s="620"/>
      <c r="SYV30" s="620"/>
      <c r="SYW30" s="620"/>
      <c r="SYX30" s="620"/>
      <c r="SYY30" s="620"/>
      <c r="SYZ30" s="620"/>
      <c r="SZA30" s="620"/>
      <c r="SZB30" s="620"/>
      <c r="SZC30" s="620"/>
      <c r="SZD30" s="620"/>
      <c r="SZE30" s="620"/>
      <c r="SZF30" s="620"/>
      <c r="SZG30" s="620"/>
      <c r="SZH30" s="620"/>
      <c r="SZI30" s="620"/>
      <c r="SZJ30" s="620"/>
      <c r="SZK30" s="620"/>
      <c r="SZL30" s="620"/>
      <c r="SZM30" s="620"/>
      <c r="SZN30" s="620"/>
      <c r="SZO30" s="620"/>
      <c r="SZP30" s="620"/>
      <c r="SZQ30" s="620"/>
      <c r="SZR30" s="620"/>
      <c r="SZS30" s="620"/>
      <c r="SZT30" s="620"/>
      <c r="SZU30" s="620"/>
      <c r="SZV30" s="620"/>
      <c r="SZW30" s="620"/>
      <c r="SZX30" s="620"/>
      <c r="SZY30" s="620"/>
      <c r="SZZ30" s="620"/>
      <c r="TAA30" s="620"/>
      <c r="TAB30" s="620"/>
      <c r="TAC30" s="620"/>
      <c r="TAD30" s="620"/>
      <c r="TAE30" s="620"/>
      <c r="TAF30" s="620"/>
      <c r="TAG30" s="620"/>
      <c r="TAH30" s="620"/>
      <c r="TAI30" s="620"/>
      <c r="TAJ30" s="620"/>
      <c r="TAK30" s="620"/>
      <c r="TAL30" s="620"/>
      <c r="TAM30" s="620"/>
      <c r="TAN30" s="620"/>
      <c r="TAO30" s="620"/>
      <c r="TAP30" s="620"/>
      <c r="TAQ30" s="620"/>
      <c r="TAR30" s="620"/>
      <c r="TAS30" s="620"/>
      <c r="TAT30" s="620"/>
      <c r="TAU30" s="620"/>
      <c r="TAV30" s="620"/>
      <c r="TAW30" s="620"/>
      <c r="TAX30" s="620"/>
      <c r="TAY30" s="620"/>
      <c r="TAZ30" s="620"/>
      <c r="TBA30" s="620"/>
      <c r="TBB30" s="620"/>
      <c r="TBC30" s="620"/>
      <c r="TBD30" s="620"/>
      <c r="TBE30" s="620"/>
      <c r="TBF30" s="620"/>
      <c r="TBG30" s="620"/>
      <c r="TBH30" s="620"/>
      <c r="TBI30" s="620"/>
      <c r="TBJ30" s="620"/>
      <c r="TBK30" s="620"/>
      <c r="TBL30" s="620"/>
      <c r="TBM30" s="620"/>
      <c r="TBN30" s="620"/>
      <c r="TBO30" s="620"/>
      <c r="TBP30" s="620"/>
      <c r="TBQ30" s="620"/>
      <c r="TBR30" s="620"/>
      <c r="TBS30" s="620"/>
      <c r="TBT30" s="620"/>
      <c r="TBU30" s="620"/>
      <c r="TBV30" s="620"/>
      <c r="TBW30" s="620"/>
      <c r="TBX30" s="620"/>
      <c r="TBY30" s="620"/>
      <c r="TBZ30" s="620"/>
      <c r="TCA30" s="620"/>
      <c r="TCB30" s="620"/>
      <c r="TCC30" s="620"/>
      <c r="TCD30" s="620"/>
      <c r="TCE30" s="620"/>
      <c r="TCF30" s="620"/>
      <c r="TCG30" s="620"/>
      <c r="TCH30" s="620"/>
      <c r="TCI30" s="620"/>
      <c r="TCJ30" s="620"/>
      <c r="TCK30" s="620"/>
      <c r="TCL30" s="620"/>
      <c r="TCM30" s="620"/>
      <c r="TCN30" s="620"/>
      <c r="TCO30" s="620"/>
      <c r="TCP30" s="620"/>
      <c r="TCQ30" s="620"/>
      <c r="TCR30" s="620"/>
      <c r="TCS30" s="620"/>
      <c r="TCT30" s="620"/>
      <c r="TCU30" s="620"/>
      <c r="TCV30" s="620"/>
      <c r="TCW30" s="620"/>
      <c r="TCX30" s="620"/>
      <c r="TCY30" s="620"/>
      <c r="TCZ30" s="620"/>
      <c r="TDA30" s="620"/>
      <c r="TDB30" s="620"/>
      <c r="TDC30" s="620"/>
      <c r="TDD30" s="620"/>
      <c r="TDE30" s="620"/>
      <c r="TDF30" s="620"/>
      <c r="TDG30" s="620"/>
      <c r="TDH30" s="620"/>
      <c r="TDI30" s="620"/>
      <c r="TDJ30" s="620"/>
      <c r="TDK30" s="620"/>
      <c r="TDL30" s="620"/>
      <c r="TDM30" s="620"/>
      <c r="TDN30" s="620"/>
      <c r="TDO30" s="620"/>
      <c r="TDP30" s="620"/>
      <c r="TDQ30" s="620"/>
      <c r="TDR30" s="620"/>
      <c r="TDS30" s="620"/>
      <c r="TDT30" s="620"/>
      <c r="TDU30" s="620"/>
      <c r="TDV30" s="620"/>
      <c r="TDW30" s="620"/>
      <c r="TDX30" s="620"/>
      <c r="TDY30" s="620"/>
      <c r="TDZ30" s="620"/>
      <c r="TEA30" s="620"/>
      <c r="TEB30" s="620"/>
      <c r="TEC30" s="620"/>
      <c r="TED30" s="620"/>
      <c r="TEE30" s="620"/>
      <c r="TEF30" s="620"/>
      <c r="TEG30" s="620"/>
      <c r="TEH30" s="620"/>
      <c r="TEI30" s="620"/>
      <c r="TEJ30" s="620"/>
      <c r="TEK30" s="620"/>
      <c r="TEL30" s="620"/>
      <c r="TEM30" s="620"/>
      <c r="TEN30" s="620"/>
      <c r="TEO30" s="620"/>
      <c r="TEP30" s="620"/>
      <c r="TEQ30" s="620"/>
      <c r="TER30" s="620"/>
      <c r="TES30" s="620"/>
      <c r="TET30" s="620"/>
      <c r="TEU30" s="620"/>
      <c r="TEV30" s="620"/>
      <c r="TEW30" s="620"/>
      <c r="TEX30" s="620"/>
      <c r="TEY30" s="620"/>
      <c r="TEZ30" s="620"/>
      <c r="TFA30" s="620"/>
      <c r="TFB30" s="620"/>
      <c r="TFC30" s="620"/>
      <c r="TFD30" s="620"/>
      <c r="TFE30" s="620"/>
      <c r="TFF30" s="620"/>
      <c r="TFG30" s="620"/>
      <c r="TFH30" s="620"/>
      <c r="TFI30" s="620"/>
      <c r="TFJ30" s="620"/>
      <c r="TFK30" s="620"/>
      <c r="TFL30" s="620"/>
      <c r="TFM30" s="620"/>
      <c r="TFN30" s="620"/>
      <c r="TFO30" s="620"/>
      <c r="TFP30" s="620"/>
      <c r="TFQ30" s="620"/>
      <c r="TFR30" s="620"/>
      <c r="TFS30" s="620"/>
      <c r="TFT30" s="620"/>
      <c r="TFU30" s="620"/>
      <c r="TFV30" s="620"/>
      <c r="TFW30" s="620"/>
      <c r="TFX30" s="620"/>
      <c r="TFY30" s="620"/>
      <c r="TFZ30" s="620"/>
      <c r="TGA30" s="620"/>
      <c r="TGB30" s="620"/>
      <c r="TGC30" s="620"/>
      <c r="TGD30" s="620"/>
      <c r="TGE30" s="620"/>
      <c r="TGF30" s="620"/>
      <c r="TGG30" s="620"/>
      <c r="TGH30" s="620"/>
      <c r="TGI30" s="620"/>
      <c r="TGJ30" s="620"/>
      <c r="TGK30" s="620"/>
      <c r="TGL30" s="620"/>
      <c r="TGM30" s="620"/>
      <c r="TGN30" s="620"/>
      <c r="TGO30" s="620"/>
      <c r="TGP30" s="620"/>
      <c r="TGQ30" s="620"/>
      <c r="TGR30" s="620"/>
      <c r="TGS30" s="620"/>
      <c r="TGT30" s="620"/>
      <c r="TGU30" s="620"/>
      <c r="TGV30" s="620"/>
      <c r="TGW30" s="620"/>
      <c r="TGX30" s="620"/>
      <c r="TGY30" s="620"/>
      <c r="TGZ30" s="620"/>
      <c r="THA30" s="620"/>
      <c r="THB30" s="620"/>
      <c r="THC30" s="620"/>
      <c r="THD30" s="620"/>
      <c r="THE30" s="620"/>
      <c r="THF30" s="620"/>
      <c r="THG30" s="620"/>
      <c r="THH30" s="620"/>
      <c r="THI30" s="620"/>
      <c r="THJ30" s="620"/>
      <c r="THK30" s="620"/>
      <c r="THL30" s="620"/>
      <c r="THM30" s="620"/>
      <c r="THN30" s="620"/>
      <c r="THO30" s="620"/>
      <c r="THP30" s="620"/>
      <c r="THQ30" s="620"/>
      <c r="THR30" s="620"/>
      <c r="THS30" s="620"/>
      <c r="THT30" s="620"/>
      <c r="THU30" s="620"/>
      <c r="THV30" s="620"/>
      <c r="THW30" s="620"/>
      <c r="THX30" s="620"/>
      <c r="THY30" s="620"/>
      <c r="THZ30" s="620"/>
      <c r="TIA30" s="620"/>
      <c r="TIB30" s="620"/>
      <c r="TIC30" s="620"/>
      <c r="TID30" s="620"/>
      <c r="TIE30" s="620"/>
      <c r="TIF30" s="620"/>
      <c r="TIG30" s="620"/>
      <c r="TIH30" s="620"/>
      <c r="TII30" s="620"/>
      <c r="TIJ30" s="620"/>
      <c r="TIK30" s="620"/>
      <c r="TIL30" s="620"/>
      <c r="TIM30" s="620"/>
      <c r="TIN30" s="620"/>
      <c r="TIO30" s="620"/>
      <c r="TIP30" s="620"/>
      <c r="TIQ30" s="620"/>
      <c r="TIR30" s="620"/>
      <c r="TIS30" s="620"/>
      <c r="TIT30" s="620"/>
      <c r="TIU30" s="620"/>
      <c r="TIV30" s="620"/>
      <c r="TIW30" s="620"/>
      <c r="TIX30" s="620"/>
      <c r="TIY30" s="620"/>
      <c r="TIZ30" s="620"/>
      <c r="TJA30" s="620"/>
      <c r="TJB30" s="620"/>
      <c r="TJC30" s="620"/>
      <c r="TJD30" s="620"/>
      <c r="TJE30" s="620"/>
      <c r="TJF30" s="620"/>
      <c r="TJG30" s="620"/>
      <c r="TJH30" s="620"/>
      <c r="TJI30" s="620"/>
      <c r="TJJ30" s="620"/>
      <c r="TJK30" s="620"/>
      <c r="TJL30" s="620"/>
      <c r="TJM30" s="620"/>
      <c r="TJN30" s="620"/>
      <c r="TJO30" s="620"/>
      <c r="TJP30" s="620"/>
      <c r="TJQ30" s="620"/>
      <c r="TJR30" s="620"/>
      <c r="TJS30" s="620"/>
      <c r="TJT30" s="620"/>
      <c r="TJU30" s="620"/>
      <c r="TJV30" s="620"/>
      <c r="TJW30" s="620"/>
      <c r="TJX30" s="620"/>
      <c r="TJY30" s="620"/>
      <c r="TJZ30" s="620"/>
      <c r="TKA30" s="620"/>
      <c r="TKB30" s="620"/>
      <c r="TKC30" s="620"/>
      <c r="TKD30" s="620"/>
      <c r="TKE30" s="620"/>
      <c r="TKF30" s="620"/>
      <c r="TKG30" s="620"/>
      <c r="TKH30" s="620"/>
      <c r="TKI30" s="620"/>
      <c r="TKJ30" s="620"/>
      <c r="TKK30" s="620"/>
      <c r="TKL30" s="620"/>
      <c r="TKM30" s="620"/>
      <c r="TKN30" s="620"/>
      <c r="TKO30" s="620"/>
      <c r="TKP30" s="620"/>
      <c r="TKQ30" s="620"/>
      <c r="TKR30" s="620"/>
      <c r="TKS30" s="620"/>
      <c r="TKT30" s="620"/>
      <c r="TKU30" s="620"/>
      <c r="TKV30" s="620"/>
      <c r="TKW30" s="620"/>
      <c r="TKX30" s="620"/>
      <c r="TKY30" s="620"/>
      <c r="TKZ30" s="620"/>
      <c r="TLA30" s="620"/>
      <c r="TLB30" s="620"/>
      <c r="TLC30" s="620"/>
      <c r="TLD30" s="620"/>
      <c r="TLE30" s="620"/>
      <c r="TLF30" s="620"/>
      <c r="TLG30" s="620"/>
      <c r="TLH30" s="620"/>
      <c r="TLI30" s="620"/>
      <c r="TLJ30" s="620"/>
      <c r="TLK30" s="620"/>
      <c r="TLL30" s="620"/>
      <c r="TLM30" s="620"/>
      <c r="TLN30" s="620"/>
      <c r="TLO30" s="620"/>
      <c r="TLP30" s="620"/>
      <c r="TLQ30" s="620"/>
      <c r="TLR30" s="620"/>
      <c r="TLS30" s="620"/>
      <c r="TLT30" s="620"/>
      <c r="TLU30" s="620"/>
      <c r="TLV30" s="620"/>
      <c r="TLW30" s="620"/>
      <c r="TLX30" s="620"/>
      <c r="TLY30" s="620"/>
      <c r="TLZ30" s="620"/>
      <c r="TMA30" s="620"/>
      <c r="TMB30" s="620"/>
      <c r="TMC30" s="620"/>
      <c r="TMD30" s="620"/>
      <c r="TME30" s="620"/>
      <c r="TMF30" s="620"/>
      <c r="TMG30" s="620"/>
      <c r="TMH30" s="620"/>
      <c r="TMI30" s="620"/>
      <c r="TMJ30" s="620"/>
      <c r="TMK30" s="620"/>
      <c r="TML30" s="620"/>
      <c r="TMM30" s="620"/>
      <c r="TMN30" s="620"/>
      <c r="TMO30" s="620"/>
      <c r="TMP30" s="620"/>
      <c r="TMQ30" s="620"/>
      <c r="TMR30" s="620"/>
      <c r="TMS30" s="620"/>
      <c r="TMT30" s="620"/>
      <c r="TMU30" s="620"/>
      <c r="TMV30" s="620"/>
      <c r="TMW30" s="620"/>
      <c r="TMX30" s="620"/>
      <c r="TMY30" s="620"/>
      <c r="TMZ30" s="620"/>
      <c r="TNA30" s="620"/>
      <c r="TNB30" s="620"/>
      <c r="TNC30" s="620"/>
      <c r="TND30" s="620"/>
      <c r="TNE30" s="620"/>
      <c r="TNF30" s="620"/>
      <c r="TNG30" s="620"/>
      <c r="TNH30" s="620"/>
      <c r="TNI30" s="620"/>
      <c r="TNJ30" s="620"/>
      <c r="TNK30" s="620"/>
      <c r="TNL30" s="620"/>
      <c r="TNM30" s="620"/>
      <c r="TNN30" s="620"/>
      <c r="TNO30" s="620"/>
      <c r="TNP30" s="620"/>
      <c r="TNQ30" s="620"/>
      <c r="TNR30" s="620"/>
      <c r="TNS30" s="620"/>
      <c r="TNT30" s="620"/>
      <c r="TNU30" s="620"/>
      <c r="TNV30" s="620"/>
      <c r="TNW30" s="620"/>
      <c r="TNX30" s="620"/>
      <c r="TNY30" s="620"/>
      <c r="TNZ30" s="620"/>
      <c r="TOA30" s="620"/>
      <c r="TOB30" s="620"/>
      <c r="TOC30" s="620"/>
      <c r="TOD30" s="620"/>
      <c r="TOE30" s="620"/>
      <c r="TOF30" s="620"/>
      <c r="TOG30" s="620"/>
      <c r="TOH30" s="620"/>
      <c r="TOI30" s="620"/>
      <c r="TOJ30" s="620"/>
      <c r="TOK30" s="620"/>
      <c r="TOL30" s="620"/>
      <c r="TOM30" s="620"/>
      <c r="TON30" s="620"/>
      <c r="TOO30" s="620"/>
      <c r="TOP30" s="620"/>
      <c r="TOQ30" s="620"/>
      <c r="TOR30" s="620"/>
      <c r="TOS30" s="620"/>
      <c r="TOT30" s="620"/>
      <c r="TOU30" s="620"/>
      <c r="TOV30" s="620"/>
      <c r="TOW30" s="620"/>
      <c r="TOX30" s="620"/>
      <c r="TOY30" s="620"/>
      <c r="TOZ30" s="620"/>
      <c r="TPA30" s="620"/>
      <c r="TPB30" s="620"/>
      <c r="TPC30" s="620"/>
      <c r="TPD30" s="620"/>
      <c r="TPE30" s="620"/>
      <c r="TPF30" s="620"/>
      <c r="TPG30" s="620"/>
      <c r="TPH30" s="620"/>
      <c r="TPI30" s="620"/>
      <c r="TPJ30" s="620"/>
      <c r="TPK30" s="620"/>
      <c r="TPL30" s="620"/>
      <c r="TPM30" s="620"/>
      <c r="TPN30" s="620"/>
      <c r="TPO30" s="620"/>
      <c r="TPP30" s="620"/>
      <c r="TPQ30" s="620"/>
      <c r="TPR30" s="620"/>
      <c r="TPS30" s="620"/>
      <c r="TPT30" s="620"/>
      <c r="TPU30" s="620"/>
      <c r="TPV30" s="620"/>
      <c r="TPW30" s="620"/>
      <c r="TPX30" s="620"/>
      <c r="TPY30" s="620"/>
      <c r="TPZ30" s="620"/>
      <c r="TQA30" s="620"/>
      <c r="TQB30" s="620"/>
      <c r="TQC30" s="620"/>
      <c r="TQD30" s="620"/>
      <c r="TQE30" s="620"/>
      <c r="TQF30" s="620"/>
      <c r="TQG30" s="620"/>
      <c r="TQH30" s="620"/>
      <c r="TQI30" s="620"/>
      <c r="TQJ30" s="620"/>
      <c r="TQK30" s="620"/>
      <c r="TQL30" s="620"/>
      <c r="TQM30" s="620"/>
      <c r="TQN30" s="620"/>
      <c r="TQO30" s="620"/>
      <c r="TQP30" s="620"/>
      <c r="TQQ30" s="620"/>
      <c r="TQR30" s="620"/>
      <c r="TQS30" s="620"/>
      <c r="TQT30" s="620"/>
      <c r="TQU30" s="620"/>
      <c r="TQV30" s="620"/>
      <c r="TQW30" s="620"/>
      <c r="TQX30" s="620"/>
      <c r="TQY30" s="620"/>
      <c r="TQZ30" s="620"/>
      <c r="TRA30" s="620"/>
      <c r="TRB30" s="620"/>
      <c r="TRC30" s="620"/>
      <c r="TRD30" s="620"/>
      <c r="TRE30" s="620"/>
      <c r="TRF30" s="620"/>
      <c r="TRG30" s="620"/>
      <c r="TRH30" s="620"/>
      <c r="TRI30" s="620"/>
      <c r="TRJ30" s="620"/>
      <c r="TRK30" s="620"/>
      <c r="TRL30" s="620"/>
      <c r="TRM30" s="620"/>
      <c r="TRN30" s="620"/>
      <c r="TRO30" s="620"/>
      <c r="TRP30" s="620"/>
      <c r="TRQ30" s="620"/>
      <c r="TRR30" s="620"/>
      <c r="TRS30" s="620"/>
      <c r="TRT30" s="620"/>
      <c r="TRU30" s="620"/>
      <c r="TRV30" s="620"/>
      <c r="TRW30" s="620"/>
      <c r="TRX30" s="620"/>
      <c r="TRY30" s="620"/>
      <c r="TRZ30" s="620"/>
      <c r="TSA30" s="620"/>
      <c r="TSB30" s="620"/>
      <c r="TSC30" s="620"/>
      <c r="TSD30" s="620"/>
      <c r="TSE30" s="620"/>
      <c r="TSF30" s="620"/>
      <c r="TSG30" s="620"/>
      <c r="TSH30" s="620"/>
      <c r="TSI30" s="620"/>
      <c r="TSJ30" s="620"/>
      <c r="TSK30" s="620"/>
      <c r="TSL30" s="620"/>
      <c r="TSM30" s="620"/>
      <c r="TSN30" s="620"/>
      <c r="TSO30" s="620"/>
      <c r="TSP30" s="620"/>
      <c r="TSQ30" s="620"/>
      <c r="TSR30" s="620"/>
      <c r="TSS30" s="620"/>
      <c r="TST30" s="620"/>
      <c r="TSU30" s="620"/>
      <c r="TSV30" s="620"/>
      <c r="TSW30" s="620"/>
      <c r="TSX30" s="620"/>
      <c r="TSY30" s="620"/>
      <c r="TSZ30" s="620"/>
      <c r="TTA30" s="620"/>
      <c r="TTB30" s="620"/>
      <c r="TTC30" s="620"/>
      <c r="TTD30" s="620"/>
      <c r="TTE30" s="620"/>
      <c r="TTF30" s="620"/>
      <c r="TTG30" s="620"/>
      <c r="TTH30" s="620"/>
      <c r="TTI30" s="620"/>
      <c r="TTJ30" s="620"/>
      <c r="TTK30" s="620"/>
      <c r="TTL30" s="620"/>
      <c r="TTM30" s="620"/>
      <c r="TTN30" s="620"/>
      <c r="TTO30" s="620"/>
      <c r="TTP30" s="620"/>
      <c r="TTQ30" s="620"/>
      <c r="TTR30" s="620"/>
      <c r="TTS30" s="620"/>
      <c r="TTT30" s="620"/>
      <c r="TTU30" s="620"/>
      <c r="TTV30" s="620"/>
      <c r="TTW30" s="620"/>
      <c r="TTX30" s="620"/>
      <c r="TTY30" s="620"/>
      <c r="TTZ30" s="620"/>
      <c r="TUA30" s="620"/>
      <c r="TUB30" s="620"/>
      <c r="TUC30" s="620"/>
      <c r="TUD30" s="620"/>
      <c r="TUE30" s="620"/>
      <c r="TUF30" s="620"/>
      <c r="TUG30" s="620"/>
      <c r="TUH30" s="620"/>
      <c r="TUI30" s="620"/>
      <c r="TUJ30" s="620"/>
      <c r="TUK30" s="620"/>
      <c r="TUL30" s="620"/>
      <c r="TUM30" s="620"/>
      <c r="TUN30" s="620"/>
      <c r="TUO30" s="620"/>
      <c r="TUP30" s="620"/>
      <c r="TUQ30" s="620"/>
      <c r="TUR30" s="620"/>
      <c r="TUS30" s="620"/>
      <c r="TUT30" s="620"/>
      <c r="TUU30" s="620"/>
      <c r="TUV30" s="620"/>
      <c r="TUW30" s="620"/>
      <c r="TUX30" s="620"/>
      <c r="TUY30" s="620"/>
      <c r="TUZ30" s="620"/>
      <c r="TVA30" s="620"/>
      <c r="TVB30" s="620"/>
      <c r="TVC30" s="620"/>
      <c r="TVD30" s="620"/>
      <c r="TVE30" s="620"/>
      <c r="TVF30" s="620"/>
      <c r="TVG30" s="620"/>
      <c r="TVH30" s="620"/>
      <c r="TVI30" s="620"/>
      <c r="TVJ30" s="620"/>
      <c r="TVK30" s="620"/>
      <c r="TVL30" s="620"/>
      <c r="TVM30" s="620"/>
      <c r="TVN30" s="620"/>
      <c r="TVO30" s="620"/>
      <c r="TVP30" s="620"/>
      <c r="TVQ30" s="620"/>
      <c r="TVR30" s="620"/>
      <c r="TVS30" s="620"/>
      <c r="TVT30" s="620"/>
      <c r="TVU30" s="620"/>
      <c r="TVV30" s="620"/>
      <c r="TVW30" s="620"/>
      <c r="TVX30" s="620"/>
      <c r="TVY30" s="620"/>
      <c r="TVZ30" s="620"/>
      <c r="TWA30" s="620"/>
      <c r="TWB30" s="620"/>
      <c r="TWC30" s="620"/>
      <c r="TWD30" s="620"/>
      <c r="TWE30" s="620"/>
      <c r="TWF30" s="620"/>
      <c r="TWG30" s="620"/>
      <c r="TWH30" s="620"/>
      <c r="TWI30" s="620"/>
      <c r="TWJ30" s="620"/>
      <c r="TWK30" s="620"/>
      <c r="TWL30" s="620"/>
      <c r="TWM30" s="620"/>
      <c r="TWN30" s="620"/>
      <c r="TWO30" s="620"/>
      <c r="TWP30" s="620"/>
      <c r="TWQ30" s="620"/>
      <c r="TWR30" s="620"/>
      <c r="TWS30" s="620"/>
      <c r="TWT30" s="620"/>
      <c r="TWU30" s="620"/>
      <c r="TWV30" s="620"/>
      <c r="TWW30" s="620"/>
      <c r="TWX30" s="620"/>
      <c r="TWY30" s="620"/>
      <c r="TWZ30" s="620"/>
      <c r="TXA30" s="620"/>
      <c r="TXB30" s="620"/>
      <c r="TXC30" s="620"/>
      <c r="TXD30" s="620"/>
      <c r="TXE30" s="620"/>
      <c r="TXF30" s="620"/>
      <c r="TXG30" s="620"/>
      <c r="TXH30" s="620"/>
      <c r="TXI30" s="620"/>
      <c r="TXJ30" s="620"/>
      <c r="TXK30" s="620"/>
      <c r="TXL30" s="620"/>
      <c r="TXM30" s="620"/>
      <c r="TXN30" s="620"/>
      <c r="TXO30" s="620"/>
      <c r="TXP30" s="620"/>
      <c r="TXQ30" s="620"/>
      <c r="TXR30" s="620"/>
      <c r="TXS30" s="620"/>
      <c r="TXT30" s="620"/>
      <c r="TXU30" s="620"/>
      <c r="TXV30" s="620"/>
      <c r="TXW30" s="620"/>
      <c r="TXX30" s="620"/>
      <c r="TXY30" s="620"/>
      <c r="TXZ30" s="620"/>
      <c r="TYA30" s="620"/>
      <c r="TYB30" s="620"/>
      <c r="TYC30" s="620"/>
      <c r="TYD30" s="620"/>
      <c r="TYE30" s="620"/>
      <c r="TYF30" s="620"/>
      <c r="TYG30" s="620"/>
      <c r="TYH30" s="620"/>
      <c r="TYI30" s="620"/>
      <c r="TYJ30" s="620"/>
      <c r="TYK30" s="620"/>
      <c r="TYL30" s="620"/>
      <c r="TYM30" s="620"/>
      <c r="TYN30" s="620"/>
      <c r="TYO30" s="620"/>
      <c r="TYP30" s="620"/>
      <c r="TYQ30" s="620"/>
      <c r="TYR30" s="620"/>
      <c r="TYS30" s="620"/>
      <c r="TYT30" s="620"/>
      <c r="TYU30" s="620"/>
      <c r="TYV30" s="620"/>
      <c r="TYW30" s="620"/>
      <c r="TYX30" s="620"/>
      <c r="TYY30" s="620"/>
      <c r="TYZ30" s="620"/>
      <c r="TZA30" s="620"/>
      <c r="TZB30" s="620"/>
      <c r="TZC30" s="620"/>
      <c r="TZD30" s="620"/>
      <c r="TZE30" s="620"/>
      <c r="TZF30" s="620"/>
      <c r="TZG30" s="620"/>
      <c r="TZH30" s="620"/>
      <c r="TZI30" s="620"/>
      <c r="TZJ30" s="620"/>
      <c r="TZK30" s="620"/>
      <c r="TZL30" s="620"/>
      <c r="TZM30" s="620"/>
      <c r="TZN30" s="620"/>
      <c r="TZO30" s="620"/>
      <c r="TZP30" s="620"/>
      <c r="TZQ30" s="620"/>
      <c r="TZR30" s="620"/>
      <c r="TZS30" s="620"/>
      <c r="TZT30" s="620"/>
      <c r="TZU30" s="620"/>
      <c r="TZV30" s="620"/>
      <c r="TZW30" s="620"/>
      <c r="TZX30" s="620"/>
      <c r="TZY30" s="620"/>
      <c r="TZZ30" s="620"/>
      <c r="UAA30" s="620"/>
      <c r="UAB30" s="620"/>
      <c r="UAC30" s="620"/>
      <c r="UAD30" s="620"/>
      <c r="UAE30" s="620"/>
      <c r="UAF30" s="620"/>
      <c r="UAG30" s="620"/>
      <c r="UAH30" s="620"/>
      <c r="UAI30" s="620"/>
      <c r="UAJ30" s="620"/>
      <c r="UAK30" s="620"/>
      <c r="UAL30" s="620"/>
      <c r="UAM30" s="620"/>
      <c r="UAN30" s="620"/>
      <c r="UAO30" s="620"/>
      <c r="UAP30" s="620"/>
      <c r="UAQ30" s="620"/>
      <c r="UAR30" s="620"/>
      <c r="UAS30" s="620"/>
      <c r="UAT30" s="620"/>
      <c r="UAU30" s="620"/>
      <c r="UAV30" s="620"/>
      <c r="UAW30" s="620"/>
      <c r="UAX30" s="620"/>
      <c r="UAY30" s="620"/>
      <c r="UAZ30" s="620"/>
      <c r="UBA30" s="620"/>
      <c r="UBB30" s="620"/>
      <c r="UBC30" s="620"/>
      <c r="UBD30" s="620"/>
      <c r="UBE30" s="620"/>
      <c r="UBF30" s="620"/>
      <c r="UBG30" s="620"/>
      <c r="UBH30" s="620"/>
      <c r="UBI30" s="620"/>
      <c r="UBJ30" s="620"/>
      <c r="UBK30" s="620"/>
      <c r="UBL30" s="620"/>
      <c r="UBM30" s="620"/>
      <c r="UBN30" s="620"/>
      <c r="UBO30" s="620"/>
      <c r="UBP30" s="620"/>
      <c r="UBQ30" s="620"/>
      <c r="UBR30" s="620"/>
      <c r="UBS30" s="620"/>
      <c r="UBT30" s="620"/>
      <c r="UBU30" s="620"/>
      <c r="UBV30" s="620"/>
      <c r="UBW30" s="620"/>
      <c r="UBX30" s="620"/>
      <c r="UBY30" s="620"/>
      <c r="UBZ30" s="620"/>
      <c r="UCA30" s="620"/>
      <c r="UCB30" s="620"/>
      <c r="UCC30" s="620"/>
      <c r="UCD30" s="620"/>
      <c r="UCE30" s="620"/>
      <c r="UCF30" s="620"/>
      <c r="UCG30" s="620"/>
      <c r="UCH30" s="620"/>
      <c r="UCI30" s="620"/>
      <c r="UCJ30" s="620"/>
      <c r="UCK30" s="620"/>
      <c r="UCL30" s="620"/>
      <c r="UCM30" s="620"/>
      <c r="UCN30" s="620"/>
      <c r="UCO30" s="620"/>
      <c r="UCP30" s="620"/>
      <c r="UCQ30" s="620"/>
      <c r="UCR30" s="620"/>
      <c r="UCS30" s="620"/>
      <c r="UCT30" s="620"/>
      <c r="UCU30" s="620"/>
      <c r="UCV30" s="620"/>
      <c r="UCW30" s="620"/>
      <c r="UCX30" s="620"/>
      <c r="UCY30" s="620"/>
      <c r="UCZ30" s="620"/>
      <c r="UDA30" s="620"/>
      <c r="UDB30" s="620"/>
      <c r="UDC30" s="620"/>
      <c r="UDD30" s="620"/>
      <c r="UDE30" s="620"/>
      <c r="UDF30" s="620"/>
      <c r="UDG30" s="620"/>
      <c r="UDH30" s="620"/>
      <c r="UDI30" s="620"/>
      <c r="UDJ30" s="620"/>
      <c r="UDK30" s="620"/>
      <c r="UDL30" s="620"/>
      <c r="UDM30" s="620"/>
      <c r="UDN30" s="620"/>
      <c r="UDO30" s="620"/>
      <c r="UDP30" s="620"/>
      <c r="UDQ30" s="620"/>
      <c r="UDR30" s="620"/>
      <c r="UDS30" s="620"/>
      <c r="UDT30" s="620"/>
      <c r="UDU30" s="620"/>
      <c r="UDV30" s="620"/>
      <c r="UDW30" s="620"/>
      <c r="UDX30" s="620"/>
      <c r="UDY30" s="620"/>
      <c r="UDZ30" s="620"/>
      <c r="UEA30" s="620"/>
      <c r="UEB30" s="620"/>
      <c r="UEC30" s="620"/>
      <c r="UED30" s="620"/>
      <c r="UEE30" s="620"/>
      <c r="UEF30" s="620"/>
      <c r="UEG30" s="620"/>
      <c r="UEH30" s="620"/>
      <c r="UEI30" s="620"/>
      <c r="UEJ30" s="620"/>
      <c r="UEK30" s="620"/>
      <c r="UEL30" s="620"/>
      <c r="UEM30" s="620"/>
      <c r="UEN30" s="620"/>
      <c r="UEO30" s="620"/>
      <c r="UEP30" s="620"/>
      <c r="UEQ30" s="620"/>
      <c r="UER30" s="620"/>
      <c r="UES30" s="620"/>
      <c r="UET30" s="620"/>
      <c r="UEU30" s="620"/>
      <c r="UEV30" s="620"/>
      <c r="UEW30" s="620"/>
      <c r="UEX30" s="620"/>
      <c r="UEY30" s="620"/>
      <c r="UEZ30" s="620"/>
      <c r="UFA30" s="620"/>
      <c r="UFB30" s="620"/>
      <c r="UFC30" s="620"/>
      <c r="UFD30" s="620"/>
      <c r="UFE30" s="620"/>
      <c r="UFF30" s="620"/>
      <c r="UFG30" s="620"/>
      <c r="UFH30" s="620"/>
      <c r="UFI30" s="620"/>
      <c r="UFJ30" s="620"/>
      <c r="UFK30" s="620"/>
      <c r="UFL30" s="620"/>
      <c r="UFM30" s="620"/>
      <c r="UFN30" s="620"/>
      <c r="UFO30" s="620"/>
      <c r="UFP30" s="620"/>
      <c r="UFQ30" s="620"/>
      <c r="UFR30" s="620"/>
      <c r="UFS30" s="620"/>
      <c r="UFT30" s="620"/>
      <c r="UFU30" s="620"/>
      <c r="UFV30" s="620"/>
      <c r="UFW30" s="620"/>
      <c r="UFX30" s="620"/>
      <c r="UFY30" s="620"/>
      <c r="UFZ30" s="620"/>
      <c r="UGA30" s="620"/>
      <c r="UGB30" s="620"/>
      <c r="UGC30" s="620"/>
      <c r="UGD30" s="620"/>
      <c r="UGE30" s="620"/>
      <c r="UGF30" s="620"/>
      <c r="UGG30" s="620"/>
      <c r="UGH30" s="620"/>
      <c r="UGI30" s="620"/>
      <c r="UGJ30" s="620"/>
      <c r="UGK30" s="620"/>
      <c r="UGL30" s="620"/>
      <c r="UGM30" s="620"/>
      <c r="UGN30" s="620"/>
      <c r="UGO30" s="620"/>
      <c r="UGP30" s="620"/>
      <c r="UGQ30" s="620"/>
      <c r="UGR30" s="620"/>
      <c r="UGS30" s="620"/>
      <c r="UGT30" s="620"/>
      <c r="UGU30" s="620"/>
      <c r="UGV30" s="620"/>
      <c r="UGW30" s="620"/>
      <c r="UGX30" s="620"/>
      <c r="UGY30" s="620"/>
      <c r="UGZ30" s="620"/>
      <c r="UHA30" s="620"/>
      <c r="UHB30" s="620"/>
      <c r="UHC30" s="620"/>
      <c r="UHD30" s="620"/>
      <c r="UHE30" s="620"/>
      <c r="UHF30" s="620"/>
      <c r="UHG30" s="620"/>
      <c r="UHH30" s="620"/>
      <c r="UHI30" s="620"/>
      <c r="UHJ30" s="620"/>
      <c r="UHK30" s="620"/>
      <c r="UHL30" s="620"/>
      <c r="UHM30" s="620"/>
      <c r="UHN30" s="620"/>
      <c r="UHO30" s="620"/>
      <c r="UHP30" s="620"/>
      <c r="UHQ30" s="620"/>
      <c r="UHR30" s="620"/>
      <c r="UHS30" s="620"/>
      <c r="UHT30" s="620"/>
      <c r="UHU30" s="620"/>
      <c r="UHV30" s="620"/>
      <c r="UHW30" s="620"/>
      <c r="UHX30" s="620"/>
      <c r="UHY30" s="620"/>
      <c r="UHZ30" s="620"/>
      <c r="UIA30" s="620"/>
      <c r="UIB30" s="620"/>
      <c r="UIC30" s="620"/>
      <c r="UID30" s="620"/>
      <c r="UIE30" s="620"/>
      <c r="UIF30" s="620"/>
      <c r="UIG30" s="620"/>
      <c r="UIH30" s="620"/>
      <c r="UII30" s="620"/>
      <c r="UIJ30" s="620"/>
      <c r="UIK30" s="620"/>
      <c r="UIL30" s="620"/>
      <c r="UIM30" s="620"/>
      <c r="UIN30" s="620"/>
      <c r="UIO30" s="620"/>
      <c r="UIP30" s="620"/>
      <c r="UIQ30" s="620"/>
      <c r="UIR30" s="620"/>
      <c r="UIS30" s="620"/>
      <c r="UIT30" s="620"/>
      <c r="UIU30" s="620"/>
      <c r="UIV30" s="620"/>
      <c r="UIW30" s="620"/>
      <c r="UIX30" s="620"/>
      <c r="UIY30" s="620"/>
      <c r="UIZ30" s="620"/>
      <c r="UJA30" s="620"/>
      <c r="UJB30" s="620"/>
      <c r="UJC30" s="620"/>
      <c r="UJD30" s="620"/>
      <c r="UJE30" s="620"/>
      <c r="UJF30" s="620"/>
      <c r="UJG30" s="620"/>
      <c r="UJH30" s="620"/>
      <c r="UJI30" s="620"/>
      <c r="UJJ30" s="620"/>
      <c r="UJK30" s="620"/>
      <c r="UJL30" s="620"/>
      <c r="UJM30" s="620"/>
      <c r="UJN30" s="620"/>
      <c r="UJO30" s="620"/>
      <c r="UJP30" s="620"/>
      <c r="UJQ30" s="620"/>
      <c r="UJR30" s="620"/>
      <c r="UJS30" s="620"/>
      <c r="UJT30" s="620"/>
      <c r="UJU30" s="620"/>
      <c r="UJV30" s="620"/>
      <c r="UJW30" s="620"/>
      <c r="UJX30" s="620"/>
      <c r="UJY30" s="620"/>
      <c r="UJZ30" s="620"/>
      <c r="UKA30" s="620"/>
      <c r="UKB30" s="620"/>
      <c r="UKC30" s="620"/>
      <c r="UKD30" s="620"/>
      <c r="UKE30" s="620"/>
      <c r="UKF30" s="620"/>
      <c r="UKG30" s="620"/>
      <c r="UKH30" s="620"/>
      <c r="UKI30" s="620"/>
      <c r="UKJ30" s="620"/>
      <c r="UKK30" s="620"/>
      <c r="UKL30" s="620"/>
      <c r="UKM30" s="620"/>
      <c r="UKN30" s="620"/>
      <c r="UKO30" s="620"/>
      <c r="UKP30" s="620"/>
      <c r="UKQ30" s="620"/>
      <c r="UKR30" s="620"/>
      <c r="UKS30" s="620"/>
      <c r="UKT30" s="620"/>
      <c r="UKU30" s="620"/>
      <c r="UKV30" s="620"/>
      <c r="UKW30" s="620"/>
      <c r="UKX30" s="620"/>
      <c r="UKY30" s="620"/>
      <c r="UKZ30" s="620"/>
      <c r="ULA30" s="620"/>
      <c r="ULB30" s="620"/>
      <c r="ULC30" s="620"/>
      <c r="ULD30" s="620"/>
      <c r="ULE30" s="620"/>
      <c r="ULF30" s="620"/>
      <c r="ULG30" s="620"/>
      <c r="ULH30" s="620"/>
      <c r="ULI30" s="620"/>
      <c r="ULJ30" s="620"/>
      <c r="ULK30" s="620"/>
      <c r="ULL30" s="620"/>
      <c r="ULM30" s="620"/>
      <c r="ULN30" s="620"/>
      <c r="ULO30" s="620"/>
      <c r="ULP30" s="620"/>
      <c r="ULQ30" s="620"/>
      <c r="ULR30" s="620"/>
      <c r="ULS30" s="620"/>
      <c r="ULT30" s="620"/>
      <c r="ULU30" s="620"/>
      <c r="ULV30" s="620"/>
      <c r="ULW30" s="620"/>
      <c r="ULX30" s="620"/>
      <c r="ULY30" s="620"/>
      <c r="ULZ30" s="620"/>
      <c r="UMA30" s="620"/>
      <c r="UMB30" s="620"/>
      <c r="UMC30" s="620"/>
      <c r="UMD30" s="620"/>
      <c r="UME30" s="620"/>
      <c r="UMF30" s="620"/>
      <c r="UMG30" s="620"/>
      <c r="UMH30" s="620"/>
      <c r="UMI30" s="620"/>
      <c r="UMJ30" s="620"/>
      <c r="UMK30" s="620"/>
      <c r="UML30" s="620"/>
      <c r="UMM30" s="620"/>
      <c r="UMN30" s="620"/>
      <c r="UMO30" s="620"/>
      <c r="UMP30" s="620"/>
      <c r="UMQ30" s="620"/>
      <c r="UMR30" s="620"/>
      <c r="UMS30" s="620"/>
      <c r="UMT30" s="620"/>
      <c r="UMU30" s="620"/>
      <c r="UMV30" s="620"/>
      <c r="UMW30" s="620"/>
      <c r="UMX30" s="620"/>
      <c r="UMY30" s="620"/>
      <c r="UMZ30" s="620"/>
      <c r="UNA30" s="620"/>
      <c r="UNB30" s="620"/>
      <c r="UNC30" s="620"/>
      <c r="UND30" s="620"/>
      <c r="UNE30" s="620"/>
      <c r="UNF30" s="620"/>
      <c r="UNG30" s="620"/>
      <c r="UNH30" s="620"/>
      <c r="UNI30" s="620"/>
      <c r="UNJ30" s="620"/>
      <c r="UNK30" s="620"/>
      <c r="UNL30" s="620"/>
      <c r="UNM30" s="620"/>
      <c r="UNN30" s="620"/>
      <c r="UNO30" s="620"/>
      <c r="UNP30" s="620"/>
      <c r="UNQ30" s="620"/>
      <c r="UNR30" s="620"/>
      <c r="UNS30" s="620"/>
      <c r="UNT30" s="620"/>
      <c r="UNU30" s="620"/>
      <c r="UNV30" s="620"/>
      <c r="UNW30" s="620"/>
      <c r="UNX30" s="620"/>
      <c r="UNY30" s="620"/>
      <c r="UNZ30" s="620"/>
      <c r="UOA30" s="620"/>
      <c r="UOB30" s="620"/>
      <c r="UOC30" s="620"/>
      <c r="UOD30" s="620"/>
      <c r="UOE30" s="620"/>
      <c r="UOF30" s="620"/>
      <c r="UOG30" s="620"/>
      <c r="UOH30" s="620"/>
      <c r="UOI30" s="620"/>
      <c r="UOJ30" s="620"/>
      <c r="UOK30" s="620"/>
      <c r="UOL30" s="620"/>
      <c r="UOM30" s="620"/>
      <c r="UON30" s="620"/>
      <c r="UOO30" s="620"/>
      <c r="UOP30" s="620"/>
      <c r="UOQ30" s="620"/>
      <c r="UOR30" s="620"/>
      <c r="UOS30" s="620"/>
      <c r="UOT30" s="620"/>
      <c r="UOU30" s="620"/>
      <c r="UOV30" s="620"/>
      <c r="UOW30" s="620"/>
      <c r="UOX30" s="620"/>
      <c r="UOY30" s="620"/>
      <c r="UOZ30" s="620"/>
      <c r="UPA30" s="620"/>
      <c r="UPB30" s="620"/>
      <c r="UPC30" s="620"/>
      <c r="UPD30" s="620"/>
      <c r="UPE30" s="620"/>
      <c r="UPF30" s="620"/>
      <c r="UPG30" s="620"/>
      <c r="UPH30" s="620"/>
      <c r="UPI30" s="620"/>
      <c r="UPJ30" s="620"/>
      <c r="UPK30" s="620"/>
      <c r="UPL30" s="620"/>
      <c r="UPM30" s="620"/>
      <c r="UPN30" s="620"/>
      <c r="UPO30" s="620"/>
      <c r="UPP30" s="620"/>
      <c r="UPQ30" s="620"/>
      <c r="UPR30" s="620"/>
      <c r="UPS30" s="620"/>
      <c r="UPT30" s="620"/>
      <c r="UPU30" s="620"/>
      <c r="UPV30" s="620"/>
      <c r="UPW30" s="620"/>
      <c r="UPX30" s="620"/>
      <c r="UPY30" s="620"/>
      <c r="UPZ30" s="620"/>
      <c r="UQA30" s="620"/>
      <c r="UQB30" s="620"/>
      <c r="UQC30" s="620"/>
      <c r="UQD30" s="620"/>
      <c r="UQE30" s="620"/>
      <c r="UQF30" s="620"/>
      <c r="UQG30" s="620"/>
      <c r="UQH30" s="620"/>
      <c r="UQI30" s="620"/>
      <c r="UQJ30" s="620"/>
      <c r="UQK30" s="620"/>
      <c r="UQL30" s="620"/>
      <c r="UQM30" s="620"/>
      <c r="UQN30" s="620"/>
      <c r="UQO30" s="620"/>
      <c r="UQP30" s="620"/>
      <c r="UQQ30" s="620"/>
      <c r="UQR30" s="620"/>
      <c r="UQS30" s="620"/>
      <c r="UQT30" s="620"/>
      <c r="UQU30" s="620"/>
      <c r="UQV30" s="620"/>
      <c r="UQW30" s="620"/>
      <c r="UQX30" s="620"/>
      <c r="UQY30" s="620"/>
      <c r="UQZ30" s="620"/>
      <c r="URA30" s="620"/>
      <c r="URB30" s="620"/>
      <c r="URC30" s="620"/>
      <c r="URD30" s="620"/>
      <c r="URE30" s="620"/>
      <c r="URF30" s="620"/>
      <c r="URG30" s="620"/>
      <c r="URH30" s="620"/>
      <c r="URI30" s="620"/>
      <c r="URJ30" s="620"/>
      <c r="URK30" s="620"/>
      <c r="URL30" s="620"/>
      <c r="URM30" s="620"/>
      <c r="URN30" s="620"/>
      <c r="URO30" s="620"/>
      <c r="URP30" s="620"/>
      <c r="URQ30" s="620"/>
      <c r="URR30" s="620"/>
      <c r="URS30" s="620"/>
      <c r="URT30" s="620"/>
      <c r="URU30" s="620"/>
      <c r="URV30" s="620"/>
      <c r="URW30" s="620"/>
      <c r="URX30" s="620"/>
      <c r="URY30" s="620"/>
      <c r="URZ30" s="620"/>
      <c r="USA30" s="620"/>
      <c r="USB30" s="620"/>
      <c r="USC30" s="620"/>
      <c r="USD30" s="620"/>
      <c r="USE30" s="620"/>
      <c r="USF30" s="620"/>
      <c r="USG30" s="620"/>
      <c r="USH30" s="620"/>
      <c r="USI30" s="620"/>
      <c r="USJ30" s="620"/>
      <c r="USK30" s="620"/>
      <c r="USL30" s="620"/>
      <c r="USM30" s="620"/>
      <c r="USN30" s="620"/>
      <c r="USO30" s="620"/>
      <c r="USP30" s="620"/>
      <c r="USQ30" s="620"/>
      <c r="USR30" s="620"/>
      <c r="USS30" s="620"/>
      <c r="UST30" s="620"/>
      <c r="USU30" s="620"/>
      <c r="USV30" s="620"/>
      <c r="USW30" s="620"/>
      <c r="USX30" s="620"/>
      <c r="USY30" s="620"/>
      <c r="USZ30" s="620"/>
      <c r="UTA30" s="620"/>
      <c r="UTB30" s="620"/>
      <c r="UTC30" s="620"/>
      <c r="UTD30" s="620"/>
      <c r="UTE30" s="620"/>
      <c r="UTF30" s="620"/>
      <c r="UTG30" s="620"/>
      <c r="UTH30" s="620"/>
      <c r="UTI30" s="620"/>
      <c r="UTJ30" s="620"/>
      <c r="UTK30" s="620"/>
      <c r="UTL30" s="620"/>
      <c r="UTM30" s="620"/>
      <c r="UTN30" s="620"/>
      <c r="UTO30" s="620"/>
      <c r="UTP30" s="620"/>
      <c r="UTQ30" s="620"/>
      <c r="UTR30" s="620"/>
      <c r="UTS30" s="620"/>
      <c r="UTT30" s="620"/>
      <c r="UTU30" s="620"/>
      <c r="UTV30" s="620"/>
      <c r="UTW30" s="620"/>
      <c r="UTX30" s="620"/>
      <c r="UTY30" s="620"/>
      <c r="UTZ30" s="620"/>
      <c r="UUA30" s="620"/>
      <c r="UUB30" s="620"/>
      <c r="UUC30" s="620"/>
      <c r="UUD30" s="620"/>
      <c r="UUE30" s="620"/>
      <c r="UUF30" s="620"/>
      <c r="UUG30" s="620"/>
      <c r="UUH30" s="620"/>
      <c r="UUI30" s="620"/>
      <c r="UUJ30" s="620"/>
      <c r="UUK30" s="620"/>
      <c r="UUL30" s="620"/>
      <c r="UUM30" s="620"/>
      <c r="UUN30" s="620"/>
      <c r="UUO30" s="620"/>
      <c r="UUP30" s="620"/>
      <c r="UUQ30" s="620"/>
      <c r="UUR30" s="620"/>
      <c r="UUS30" s="620"/>
      <c r="UUT30" s="620"/>
      <c r="UUU30" s="620"/>
      <c r="UUV30" s="620"/>
      <c r="UUW30" s="620"/>
      <c r="UUX30" s="620"/>
      <c r="UUY30" s="620"/>
      <c r="UUZ30" s="620"/>
      <c r="UVA30" s="620"/>
      <c r="UVB30" s="620"/>
      <c r="UVC30" s="620"/>
      <c r="UVD30" s="620"/>
      <c r="UVE30" s="620"/>
      <c r="UVF30" s="620"/>
      <c r="UVG30" s="620"/>
      <c r="UVH30" s="620"/>
      <c r="UVI30" s="620"/>
      <c r="UVJ30" s="620"/>
      <c r="UVK30" s="620"/>
      <c r="UVL30" s="620"/>
      <c r="UVM30" s="620"/>
      <c r="UVN30" s="620"/>
      <c r="UVO30" s="620"/>
      <c r="UVP30" s="620"/>
      <c r="UVQ30" s="620"/>
      <c r="UVR30" s="620"/>
      <c r="UVS30" s="620"/>
      <c r="UVT30" s="620"/>
      <c r="UVU30" s="620"/>
      <c r="UVV30" s="620"/>
      <c r="UVW30" s="620"/>
      <c r="UVX30" s="620"/>
      <c r="UVY30" s="620"/>
      <c r="UVZ30" s="620"/>
      <c r="UWA30" s="620"/>
      <c r="UWB30" s="620"/>
      <c r="UWC30" s="620"/>
      <c r="UWD30" s="620"/>
      <c r="UWE30" s="620"/>
      <c r="UWF30" s="620"/>
      <c r="UWG30" s="620"/>
      <c r="UWH30" s="620"/>
      <c r="UWI30" s="620"/>
      <c r="UWJ30" s="620"/>
      <c r="UWK30" s="620"/>
      <c r="UWL30" s="620"/>
      <c r="UWM30" s="620"/>
      <c r="UWN30" s="620"/>
      <c r="UWO30" s="620"/>
      <c r="UWP30" s="620"/>
      <c r="UWQ30" s="620"/>
      <c r="UWR30" s="620"/>
      <c r="UWS30" s="620"/>
      <c r="UWT30" s="620"/>
      <c r="UWU30" s="620"/>
      <c r="UWV30" s="620"/>
      <c r="UWW30" s="620"/>
      <c r="UWX30" s="620"/>
      <c r="UWY30" s="620"/>
      <c r="UWZ30" s="620"/>
      <c r="UXA30" s="620"/>
      <c r="UXB30" s="620"/>
      <c r="UXC30" s="620"/>
      <c r="UXD30" s="620"/>
      <c r="UXE30" s="620"/>
      <c r="UXF30" s="620"/>
      <c r="UXG30" s="620"/>
      <c r="UXH30" s="620"/>
      <c r="UXI30" s="620"/>
      <c r="UXJ30" s="620"/>
      <c r="UXK30" s="620"/>
      <c r="UXL30" s="620"/>
      <c r="UXM30" s="620"/>
      <c r="UXN30" s="620"/>
      <c r="UXO30" s="620"/>
      <c r="UXP30" s="620"/>
      <c r="UXQ30" s="620"/>
      <c r="UXR30" s="620"/>
      <c r="UXS30" s="620"/>
      <c r="UXT30" s="620"/>
      <c r="UXU30" s="620"/>
      <c r="UXV30" s="620"/>
      <c r="UXW30" s="620"/>
      <c r="UXX30" s="620"/>
      <c r="UXY30" s="620"/>
      <c r="UXZ30" s="620"/>
      <c r="UYA30" s="620"/>
      <c r="UYB30" s="620"/>
      <c r="UYC30" s="620"/>
      <c r="UYD30" s="620"/>
      <c r="UYE30" s="620"/>
      <c r="UYF30" s="620"/>
      <c r="UYG30" s="620"/>
      <c r="UYH30" s="620"/>
      <c r="UYI30" s="620"/>
      <c r="UYJ30" s="620"/>
      <c r="UYK30" s="620"/>
      <c r="UYL30" s="620"/>
      <c r="UYM30" s="620"/>
      <c r="UYN30" s="620"/>
      <c r="UYO30" s="620"/>
      <c r="UYP30" s="620"/>
      <c r="UYQ30" s="620"/>
      <c r="UYR30" s="620"/>
      <c r="UYS30" s="620"/>
      <c r="UYT30" s="620"/>
      <c r="UYU30" s="620"/>
      <c r="UYV30" s="620"/>
      <c r="UYW30" s="620"/>
      <c r="UYX30" s="620"/>
      <c r="UYY30" s="620"/>
      <c r="UYZ30" s="620"/>
      <c r="UZA30" s="620"/>
      <c r="UZB30" s="620"/>
      <c r="UZC30" s="620"/>
      <c r="UZD30" s="620"/>
      <c r="UZE30" s="620"/>
      <c r="UZF30" s="620"/>
      <c r="UZG30" s="620"/>
      <c r="UZH30" s="620"/>
      <c r="UZI30" s="620"/>
      <c r="UZJ30" s="620"/>
      <c r="UZK30" s="620"/>
      <c r="UZL30" s="620"/>
      <c r="UZM30" s="620"/>
      <c r="UZN30" s="620"/>
      <c r="UZO30" s="620"/>
      <c r="UZP30" s="620"/>
      <c r="UZQ30" s="620"/>
      <c r="UZR30" s="620"/>
      <c r="UZS30" s="620"/>
      <c r="UZT30" s="620"/>
      <c r="UZU30" s="620"/>
      <c r="UZV30" s="620"/>
      <c r="UZW30" s="620"/>
      <c r="UZX30" s="620"/>
      <c r="UZY30" s="620"/>
      <c r="UZZ30" s="620"/>
      <c r="VAA30" s="620"/>
      <c r="VAB30" s="620"/>
      <c r="VAC30" s="620"/>
      <c r="VAD30" s="620"/>
      <c r="VAE30" s="620"/>
      <c r="VAF30" s="620"/>
      <c r="VAG30" s="620"/>
      <c r="VAH30" s="620"/>
      <c r="VAI30" s="620"/>
      <c r="VAJ30" s="620"/>
      <c r="VAK30" s="620"/>
      <c r="VAL30" s="620"/>
      <c r="VAM30" s="620"/>
      <c r="VAN30" s="620"/>
      <c r="VAO30" s="620"/>
      <c r="VAP30" s="620"/>
      <c r="VAQ30" s="620"/>
      <c r="VAR30" s="620"/>
      <c r="VAS30" s="620"/>
      <c r="VAT30" s="620"/>
      <c r="VAU30" s="620"/>
      <c r="VAV30" s="620"/>
      <c r="VAW30" s="620"/>
      <c r="VAX30" s="620"/>
      <c r="VAY30" s="620"/>
      <c r="VAZ30" s="620"/>
      <c r="VBA30" s="620"/>
      <c r="VBB30" s="620"/>
      <c r="VBC30" s="620"/>
      <c r="VBD30" s="620"/>
      <c r="VBE30" s="620"/>
      <c r="VBF30" s="620"/>
      <c r="VBG30" s="620"/>
      <c r="VBH30" s="620"/>
      <c r="VBI30" s="620"/>
      <c r="VBJ30" s="620"/>
      <c r="VBK30" s="620"/>
      <c r="VBL30" s="620"/>
      <c r="VBM30" s="620"/>
      <c r="VBN30" s="620"/>
      <c r="VBO30" s="620"/>
      <c r="VBP30" s="620"/>
      <c r="VBQ30" s="620"/>
      <c r="VBR30" s="620"/>
      <c r="VBS30" s="620"/>
      <c r="VBT30" s="620"/>
      <c r="VBU30" s="620"/>
      <c r="VBV30" s="620"/>
      <c r="VBW30" s="620"/>
      <c r="VBX30" s="620"/>
      <c r="VBY30" s="620"/>
      <c r="VBZ30" s="620"/>
      <c r="VCA30" s="620"/>
      <c r="VCB30" s="620"/>
      <c r="VCC30" s="620"/>
      <c r="VCD30" s="620"/>
      <c r="VCE30" s="620"/>
      <c r="VCF30" s="620"/>
      <c r="VCG30" s="620"/>
      <c r="VCH30" s="620"/>
      <c r="VCI30" s="620"/>
      <c r="VCJ30" s="620"/>
      <c r="VCK30" s="620"/>
      <c r="VCL30" s="620"/>
      <c r="VCM30" s="620"/>
      <c r="VCN30" s="620"/>
      <c r="VCO30" s="620"/>
      <c r="VCP30" s="620"/>
      <c r="VCQ30" s="620"/>
      <c r="VCR30" s="620"/>
      <c r="VCS30" s="620"/>
      <c r="VCT30" s="620"/>
      <c r="VCU30" s="620"/>
      <c r="VCV30" s="620"/>
      <c r="VCW30" s="620"/>
      <c r="VCX30" s="620"/>
      <c r="VCY30" s="620"/>
      <c r="VCZ30" s="620"/>
      <c r="VDA30" s="620"/>
      <c r="VDB30" s="620"/>
      <c r="VDC30" s="620"/>
      <c r="VDD30" s="620"/>
      <c r="VDE30" s="620"/>
      <c r="VDF30" s="620"/>
      <c r="VDG30" s="620"/>
      <c r="VDH30" s="620"/>
      <c r="VDI30" s="620"/>
      <c r="VDJ30" s="620"/>
      <c r="VDK30" s="620"/>
      <c r="VDL30" s="620"/>
      <c r="VDM30" s="620"/>
      <c r="VDN30" s="620"/>
      <c r="VDO30" s="620"/>
      <c r="VDP30" s="620"/>
      <c r="VDQ30" s="620"/>
      <c r="VDR30" s="620"/>
      <c r="VDS30" s="620"/>
      <c r="VDT30" s="620"/>
      <c r="VDU30" s="620"/>
      <c r="VDV30" s="620"/>
      <c r="VDW30" s="620"/>
      <c r="VDX30" s="620"/>
      <c r="VDY30" s="620"/>
      <c r="VDZ30" s="620"/>
      <c r="VEA30" s="620"/>
      <c r="VEB30" s="620"/>
      <c r="VEC30" s="620"/>
      <c r="VED30" s="620"/>
      <c r="VEE30" s="620"/>
      <c r="VEF30" s="620"/>
      <c r="VEG30" s="620"/>
      <c r="VEH30" s="620"/>
      <c r="VEI30" s="620"/>
      <c r="VEJ30" s="620"/>
      <c r="VEK30" s="620"/>
      <c r="VEL30" s="620"/>
      <c r="VEM30" s="620"/>
      <c r="VEN30" s="620"/>
      <c r="VEO30" s="620"/>
      <c r="VEP30" s="620"/>
      <c r="VEQ30" s="620"/>
      <c r="VER30" s="620"/>
      <c r="VES30" s="620"/>
      <c r="VET30" s="620"/>
      <c r="VEU30" s="620"/>
      <c r="VEV30" s="620"/>
      <c r="VEW30" s="620"/>
      <c r="VEX30" s="620"/>
      <c r="VEY30" s="620"/>
      <c r="VEZ30" s="620"/>
      <c r="VFA30" s="620"/>
      <c r="VFB30" s="620"/>
      <c r="VFC30" s="620"/>
      <c r="VFD30" s="620"/>
      <c r="VFE30" s="620"/>
      <c r="VFF30" s="620"/>
      <c r="VFG30" s="620"/>
      <c r="VFH30" s="620"/>
      <c r="VFI30" s="620"/>
      <c r="VFJ30" s="620"/>
      <c r="VFK30" s="620"/>
      <c r="VFL30" s="620"/>
      <c r="VFM30" s="620"/>
      <c r="VFN30" s="620"/>
      <c r="VFO30" s="620"/>
      <c r="VFP30" s="620"/>
      <c r="VFQ30" s="620"/>
      <c r="VFR30" s="620"/>
      <c r="VFS30" s="620"/>
      <c r="VFT30" s="620"/>
      <c r="VFU30" s="620"/>
      <c r="VFV30" s="620"/>
      <c r="VFW30" s="620"/>
      <c r="VFX30" s="620"/>
      <c r="VFY30" s="620"/>
      <c r="VFZ30" s="620"/>
      <c r="VGA30" s="620"/>
      <c r="VGB30" s="620"/>
      <c r="VGC30" s="620"/>
      <c r="VGD30" s="620"/>
      <c r="VGE30" s="620"/>
      <c r="VGF30" s="620"/>
      <c r="VGG30" s="620"/>
      <c r="VGH30" s="620"/>
      <c r="VGI30" s="620"/>
      <c r="VGJ30" s="620"/>
      <c r="VGK30" s="620"/>
      <c r="VGL30" s="620"/>
      <c r="VGM30" s="620"/>
      <c r="VGN30" s="620"/>
      <c r="VGO30" s="620"/>
      <c r="VGP30" s="620"/>
      <c r="VGQ30" s="620"/>
      <c r="VGR30" s="620"/>
      <c r="VGS30" s="620"/>
      <c r="VGT30" s="620"/>
      <c r="VGU30" s="620"/>
      <c r="VGV30" s="620"/>
      <c r="VGW30" s="620"/>
      <c r="VGX30" s="620"/>
      <c r="VGY30" s="620"/>
      <c r="VGZ30" s="620"/>
      <c r="VHA30" s="620"/>
      <c r="VHB30" s="620"/>
      <c r="VHC30" s="620"/>
      <c r="VHD30" s="620"/>
      <c r="VHE30" s="620"/>
      <c r="VHF30" s="620"/>
      <c r="VHG30" s="620"/>
      <c r="VHH30" s="620"/>
      <c r="VHI30" s="620"/>
      <c r="VHJ30" s="620"/>
      <c r="VHK30" s="620"/>
      <c r="VHL30" s="620"/>
      <c r="VHM30" s="620"/>
      <c r="VHN30" s="620"/>
      <c r="VHO30" s="620"/>
      <c r="VHP30" s="620"/>
      <c r="VHQ30" s="620"/>
      <c r="VHR30" s="620"/>
      <c r="VHS30" s="620"/>
      <c r="VHT30" s="620"/>
      <c r="VHU30" s="620"/>
      <c r="VHV30" s="620"/>
      <c r="VHW30" s="620"/>
      <c r="VHX30" s="620"/>
      <c r="VHY30" s="620"/>
      <c r="VHZ30" s="620"/>
      <c r="VIA30" s="620"/>
      <c r="VIB30" s="620"/>
      <c r="VIC30" s="620"/>
      <c r="VID30" s="620"/>
      <c r="VIE30" s="620"/>
      <c r="VIF30" s="620"/>
      <c r="VIG30" s="620"/>
      <c r="VIH30" s="620"/>
      <c r="VII30" s="620"/>
      <c r="VIJ30" s="620"/>
      <c r="VIK30" s="620"/>
      <c r="VIL30" s="620"/>
      <c r="VIM30" s="620"/>
      <c r="VIN30" s="620"/>
      <c r="VIO30" s="620"/>
      <c r="VIP30" s="620"/>
      <c r="VIQ30" s="620"/>
      <c r="VIR30" s="620"/>
      <c r="VIS30" s="620"/>
      <c r="VIT30" s="620"/>
      <c r="VIU30" s="620"/>
      <c r="VIV30" s="620"/>
      <c r="VIW30" s="620"/>
      <c r="VIX30" s="620"/>
      <c r="VIY30" s="620"/>
      <c r="VIZ30" s="620"/>
      <c r="VJA30" s="620"/>
      <c r="VJB30" s="620"/>
      <c r="VJC30" s="620"/>
      <c r="VJD30" s="620"/>
      <c r="VJE30" s="620"/>
      <c r="VJF30" s="620"/>
      <c r="VJG30" s="620"/>
      <c r="VJH30" s="620"/>
      <c r="VJI30" s="620"/>
      <c r="VJJ30" s="620"/>
      <c r="VJK30" s="620"/>
      <c r="VJL30" s="620"/>
      <c r="VJM30" s="620"/>
      <c r="VJN30" s="620"/>
      <c r="VJO30" s="620"/>
      <c r="VJP30" s="620"/>
      <c r="VJQ30" s="620"/>
      <c r="VJR30" s="620"/>
      <c r="VJS30" s="620"/>
      <c r="VJT30" s="620"/>
      <c r="VJU30" s="620"/>
      <c r="VJV30" s="620"/>
      <c r="VJW30" s="620"/>
      <c r="VJX30" s="620"/>
      <c r="VJY30" s="620"/>
      <c r="VJZ30" s="620"/>
      <c r="VKA30" s="620"/>
      <c r="VKB30" s="620"/>
      <c r="VKC30" s="620"/>
      <c r="VKD30" s="620"/>
      <c r="VKE30" s="620"/>
      <c r="VKF30" s="620"/>
      <c r="VKG30" s="620"/>
      <c r="VKH30" s="620"/>
      <c r="VKI30" s="620"/>
      <c r="VKJ30" s="620"/>
      <c r="VKK30" s="620"/>
      <c r="VKL30" s="620"/>
      <c r="VKM30" s="620"/>
      <c r="VKN30" s="620"/>
      <c r="VKO30" s="620"/>
      <c r="VKP30" s="620"/>
      <c r="VKQ30" s="620"/>
      <c r="VKR30" s="620"/>
      <c r="VKS30" s="620"/>
      <c r="VKT30" s="620"/>
      <c r="VKU30" s="620"/>
      <c r="VKV30" s="620"/>
      <c r="VKW30" s="620"/>
      <c r="VKX30" s="620"/>
      <c r="VKY30" s="620"/>
      <c r="VKZ30" s="620"/>
      <c r="VLA30" s="620"/>
      <c r="VLB30" s="620"/>
      <c r="VLC30" s="620"/>
      <c r="VLD30" s="620"/>
      <c r="VLE30" s="620"/>
      <c r="VLF30" s="620"/>
      <c r="VLG30" s="620"/>
      <c r="VLH30" s="620"/>
      <c r="VLI30" s="620"/>
      <c r="VLJ30" s="620"/>
      <c r="VLK30" s="620"/>
      <c r="VLL30" s="620"/>
      <c r="VLM30" s="620"/>
      <c r="VLN30" s="620"/>
      <c r="VLO30" s="620"/>
      <c r="VLP30" s="620"/>
      <c r="VLQ30" s="620"/>
      <c r="VLR30" s="620"/>
      <c r="VLS30" s="620"/>
      <c r="VLT30" s="620"/>
      <c r="VLU30" s="620"/>
      <c r="VLV30" s="620"/>
      <c r="VLW30" s="620"/>
      <c r="VLX30" s="620"/>
      <c r="VLY30" s="620"/>
      <c r="VLZ30" s="620"/>
      <c r="VMA30" s="620"/>
      <c r="VMB30" s="620"/>
      <c r="VMC30" s="620"/>
      <c r="VMD30" s="620"/>
      <c r="VME30" s="620"/>
      <c r="VMF30" s="620"/>
      <c r="VMG30" s="620"/>
      <c r="VMH30" s="620"/>
      <c r="VMI30" s="620"/>
      <c r="VMJ30" s="620"/>
      <c r="VMK30" s="620"/>
      <c r="VML30" s="620"/>
      <c r="VMM30" s="620"/>
      <c r="VMN30" s="620"/>
      <c r="VMO30" s="620"/>
      <c r="VMP30" s="620"/>
      <c r="VMQ30" s="620"/>
      <c r="VMR30" s="620"/>
      <c r="VMS30" s="620"/>
      <c r="VMT30" s="620"/>
      <c r="VMU30" s="620"/>
      <c r="VMV30" s="620"/>
      <c r="VMW30" s="620"/>
      <c r="VMX30" s="620"/>
      <c r="VMY30" s="620"/>
      <c r="VMZ30" s="620"/>
      <c r="VNA30" s="620"/>
      <c r="VNB30" s="620"/>
      <c r="VNC30" s="620"/>
      <c r="VND30" s="620"/>
      <c r="VNE30" s="620"/>
      <c r="VNF30" s="620"/>
      <c r="VNG30" s="620"/>
      <c r="VNH30" s="620"/>
      <c r="VNI30" s="620"/>
      <c r="VNJ30" s="620"/>
      <c r="VNK30" s="620"/>
      <c r="VNL30" s="620"/>
      <c r="VNM30" s="620"/>
      <c r="VNN30" s="620"/>
      <c r="VNO30" s="620"/>
      <c r="VNP30" s="620"/>
      <c r="VNQ30" s="620"/>
      <c r="VNR30" s="620"/>
      <c r="VNS30" s="620"/>
      <c r="VNT30" s="620"/>
      <c r="VNU30" s="620"/>
      <c r="VNV30" s="620"/>
      <c r="VNW30" s="620"/>
      <c r="VNX30" s="620"/>
      <c r="VNY30" s="620"/>
      <c r="VNZ30" s="620"/>
      <c r="VOA30" s="620"/>
      <c r="VOB30" s="620"/>
      <c r="VOC30" s="620"/>
      <c r="VOD30" s="620"/>
      <c r="VOE30" s="620"/>
      <c r="VOF30" s="620"/>
      <c r="VOG30" s="620"/>
      <c r="VOH30" s="620"/>
      <c r="VOI30" s="620"/>
      <c r="VOJ30" s="620"/>
      <c r="VOK30" s="620"/>
      <c r="VOL30" s="620"/>
      <c r="VOM30" s="620"/>
      <c r="VON30" s="620"/>
      <c r="VOO30" s="620"/>
      <c r="VOP30" s="620"/>
      <c r="VOQ30" s="620"/>
      <c r="VOR30" s="620"/>
      <c r="VOS30" s="620"/>
      <c r="VOT30" s="620"/>
      <c r="VOU30" s="620"/>
      <c r="VOV30" s="620"/>
      <c r="VOW30" s="620"/>
      <c r="VOX30" s="620"/>
      <c r="VOY30" s="620"/>
      <c r="VOZ30" s="620"/>
      <c r="VPA30" s="620"/>
      <c r="VPB30" s="620"/>
      <c r="VPC30" s="620"/>
      <c r="VPD30" s="620"/>
      <c r="VPE30" s="620"/>
      <c r="VPF30" s="620"/>
      <c r="VPG30" s="620"/>
      <c r="VPH30" s="620"/>
      <c r="VPI30" s="620"/>
      <c r="VPJ30" s="620"/>
      <c r="VPK30" s="620"/>
      <c r="VPL30" s="620"/>
      <c r="VPM30" s="620"/>
      <c r="VPN30" s="620"/>
      <c r="VPO30" s="620"/>
      <c r="VPP30" s="620"/>
      <c r="VPQ30" s="620"/>
      <c r="VPR30" s="620"/>
      <c r="VPS30" s="620"/>
      <c r="VPT30" s="620"/>
      <c r="VPU30" s="620"/>
      <c r="VPV30" s="620"/>
      <c r="VPW30" s="620"/>
      <c r="VPX30" s="620"/>
      <c r="VPY30" s="620"/>
      <c r="VPZ30" s="620"/>
      <c r="VQA30" s="620"/>
      <c r="VQB30" s="620"/>
      <c r="VQC30" s="620"/>
      <c r="VQD30" s="620"/>
      <c r="VQE30" s="620"/>
      <c r="VQF30" s="620"/>
      <c r="VQG30" s="620"/>
      <c r="VQH30" s="620"/>
      <c r="VQI30" s="620"/>
      <c r="VQJ30" s="620"/>
      <c r="VQK30" s="620"/>
      <c r="VQL30" s="620"/>
      <c r="VQM30" s="620"/>
      <c r="VQN30" s="620"/>
      <c r="VQO30" s="620"/>
      <c r="VQP30" s="620"/>
      <c r="VQQ30" s="620"/>
      <c r="VQR30" s="620"/>
      <c r="VQS30" s="620"/>
      <c r="VQT30" s="620"/>
      <c r="VQU30" s="620"/>
      <c r="VQV30" s="620"/>
      <c r="VQW30" s="620"/>
      <c r="VQX30" s="620"/>
      <c r="VQY30" s="620"/>
      <c r="VQZ30" s="620"/>
      <c r="VRA30" s="620"/>
      <c r="VRB30" s="620"/>
      <c r="VRC30" s="620"/>
      <c r="VRD30" s="620"/>
      <c r="VRE30" s="620"/>
      <c r="VRF30" s="620"/>
      <c r="VRG30" s="620"/>
      <c r="VRH30" s="620"/>
      <c r="VRI30" s="620"/>
      <c r="VRJ30" s="620"/>
      <c r="VRK30" s="620"/>
      <c r="VRL30" s="620"/>
      <c r="VRM30" s="620"/>
      <c r="VRN30" s="620"/>
      <c r="VRO30" s="620"/>
      <c r="VRP30" s="620"/>
      <c r="VRQ30" s="620"/>
      <c r="VRR30" s="620"/>
      <c r="VRS30" s="620"/>
      <c r="VRT30" s="620"/>
      <c r="VRU30" s="620"/>
      <c r="VRV30" s="620"/>
      <c r="VRW30" s="620"/>
      <c r="VRX30" s="620"/>
      <c r="VRY30" s="620"/>
      <c r="VRZ30" s="620"/>
      <c r="VSA30" s="620"/>
      <c r="VSB30" s="620"/>
      <c r="VSC30" s="620"/>
      <c r="VSD30" s="620"/>
      <c r="VSE30" s="620"/>
      <c r="VSF30" s="620"/>
      <c r="VSG30" s="620"/>
      <c r="VSH30" s="620"/>
      <c r="VSI30" s="620"/>
      <c r="VSJ30" s="620"/>
      <c r="VSK30" s="620"/>
      <c r="VSL30" s="620"/>
      <c r="VSM30" s="620"/>
      <c r="VSN30" s="620"/>
      <c r="VSO30" s="620"/>
      <c r="VSP30" s="620"/>
      <c r="VSQ30" s="620"/>
      <c r="VSR30" s="620"/>
      <c r="VSS30" s="620"/>
      <c r="VST30" s="620"/>
      <c r="VSU30" s="620"/>
      <c r="VSV30" s="620"/>
      <c r="VSW30" s="620"/>
      <c r="VSX30" s="620"/>
      <c r="VSY30" s="620"/>
      <c r="VSZ30" s="620"/>
      <c r="VTA30" s="620"/>
      <c r="VTB30" s="620"/>
      <c r="VTC30" s="620"/>
      <c r="VTD30" s="620"/>
      <c r="VTE30" s="620"/>
      <c r="VTF30" s="620"/>
      <c r="VTG30" s="620"/>
      <c r="VTH30" s="620"/>
      <c r="VTI30" s="620"/>
      <c r="VTJ30" s="620"/>
      <c r="VTK30" s="620"/>
      <c r="VTL30" s="620"/>
      <c r="VTM30" s="620"/>
      <c r="VTN30" s="620"/>
      <c r="VTO30" s="620"/>
      <c r="VTP30" s="620"/>
      <c r="VTQ30" s="620"/>
      <c r="VTR30" s="620"/>
      <c r="VTS30" s="620"/>
      <c r="VTT30" s="620"/>
      <c r="VTU30" s="620"/>
      <c r="VTV30" s="620"/>
      <c r="VTW30" s="620"/>
      <c r="VTX30" s="620"/>
      <c r="VTY30" s="620"/>
      <c r="VTZ30" s="620"/>
      <c r="VUA30" s="620"/>
      <c r="VUB30" s="620"/>
      <c r="VUC30" s="620"/>
      <c r="VUD30" s="620"/>
      <c r="VUE30" s="620"/>
      <c r="VUF30" s="620"/>
      <c r="VUG30" s="620"/>
      <c r="VUH30" s="620"/>
      <c r="VUI30" s="620"/>
      <c r="VUJ30" s="620"/>
      <c r="VUK30" s="620"/>
      <c r="VUL30" s="620"/>
      <c r="VUM30" s="620"/>
      <c r="VUN30" s="620"/>
      <c r="VUO30" s="620"/>
      <c r="VUP30" s="620"/>
      <c r="VUQ30" s="620"/>
      <c r="VUR30" s="620"/>
      <c r="VUS30" s="620"/>
      <c r="VUT30" s="620"/>
      <c r="VUU30" s="620"/>
      <c r="VUV30" s="620"/>
      <c r="VUW30" s="620"/>
      <c r="VUX30" s="620"/>
      <c r="VUY30" s="620"/>
      <c r="VUZ30" s="620"/>
      <c r="VVA30" s="620"/>
      <c r="VVB30" s="620"/>
      <c r="VVC30" s="620"/>
      <c r="VVD30" s="620"/>
      <c r="VVE30" s="620"/>
      <c r="VVF30" s="620"/>
      <c r="VVG30" s="620"/>
      <c r="VVH30" s="620"/>
      <c r="VVI30" s="620"/>
      <c r="VVJ30" s="620"/>
      <c r="VVK30" s="620"/>
      <c r="VVL30" s="620"/>
      <c r="VVM30" s="620"/>
      <c r="VVN30" s="620"/>
      <c r="VVO30" s="620"/>
      <c r="VVP30" s="620"/>
      <c r="VVQ30" s="620"/>
      <c r="VVR30" s="620"/>
      <c r="VVS30" s="620"/>
      <c r="VVT30" s="620"/>
      <c r="VVU30" s="620"/>
      <c r="VVV30" s="620"/>
      <c r="VVW30" s="620"/>
      <c r="VVX30" s="620"/>
      <c r="VVY30" s="620"/>
      <c r="VVZ30" s="620"/>
      <c r="VWA30" s="620"/>
      <c r="VWB30" s="620"/>
      <c r="VWC30" s="620"/>
      <c r="VWD30" s="620"/>
      <c r="VWE30" s="620"/>
      <c r="VWF30" s="620"/>
      <c r="VWG30" s="620"/>
      <c r="VWH30" s="620"/>
      <c r="VWI30" s="620"/>
      <c r="VWJ30" s="620"/>
      <c r="VWK30" s="620"/>
      <c r="VWL30" s="620"/>
      <c r="VWM30" s="620"/>
      <c r="VWN30" s="620"/>
      <c r="VWO30" s="620"/>
      <c r="VWP30" s="620"/>
      <c r="VWQ30" s="620"/>
      <c r="VWR30" s="620"/>
      <c r="VWS30" s="620"/>
      <c r="VWT30" s="620"/>
      <c r="VWU30" s="620"/>
      <c r="VWV30" s="620"/>
      <c r="VWW30" s="620"/>
      <c r="VWX30" s="620"/>
      <c r="VWY30" s="620"/>
      <c r="VWZ30" s="620"/>
      <c r="VXA30" s="620"/>
      <c r="VXB30" s="620"/>
      <c r="VXC30" s="620"/>
      <c r="VXD30" s="620"/>
      <c r="VXE30" s="620"/>
      <c r="VXF30" s="620"/>
      <c r="VXG30" s="620"/>
      <c r="VXH30" s="620"/>
      <c r="VXI30" s="620"/>
      <c r="VXJ30" s="620"/>
      <c r="VXK30" s="620"/>
      <c r="VXL30" s="620"/>
      <c r="VXM30" s="620"/>
      <c r="VXN30" s="620"/>
      <c r="VXO30" s="620"/>
      <c r="VXP30" s="620"/>
      <c r="VXQ30" s="620"/>
      <c r="VXR30" s="620"/>
      <c r="VXS30" s="620"/>
      <c r="VXT30" s="620"/>
      <c r="VXU30" s="620"/>
      <c r="VXV30" s="620"/>
      <c r="VXW30" s="620"/>
      <c r="VXX30" s="620"/>
      <c r="VXY30" s="620"/>
      <c r="VXZ30" s="620"/>
      <c r="VYA30" s="620"/>
      <c r="VYB30" s="620"/>
      <c r="VYC30" s="620"/>
      <c r="VYD30" s="620"/>
      <c r="VYE30" s="620"/>
      <c r="VYF30" s="620"/>
      <c r="VYG30" s="620"/>
      <c r="VYH30" s="620"/>
      <c r="VYI30" s="620"/>
      <c r="VYJ30" s="620"/>
      <c r="VYK30" s="620"/>
      <c r="VYL30" s="620"/>
      <c r="VYM30" s="620"/>
      <c r="VYN30" s="620"/>
      <c r="VYO30" s="620"/>
      <c r="VYP30" s="620"/>
      <c r="VYQ30" s="620"/>
      <c r="VYR30" s="620"/>
      <c r="VYS30" s="620"/>
      <c r="VYT30" s="620"/>
      <c r="VYU30" s="620"/>
      <c r="VYV30" s="620"/>
      <c r="VYW30" s="620"/>
      <c r="VYX30" s="620"/>
      <c r="VYY30" s="620"/>
      <c r="VYZ30" s="620"/>
      <c r="VZA30" s="620"/>
      <c r="VZB30" s="620"/>
      <c r="VZC30" s="620"/>
      <c r="VZD30" s="620"/>
      <c r="VZE30" s="620"/>
      <c r="VZF30" s="620"/>
      <c r="VZG30" s="620"/>
      <c r="VZH30" s="620"/>
      <c r="VZI30" s="620"/>
      <c r="VZJ30" s="620"/>
      <c r="VZK30" s="620"/>
      <c r="VZL30" s="620"/>
      <c r="VZM30" s="620"/>
      <c r="VZN30" s="620"/>
      <c r="VZO30" s="620"/>
      <c r="VZP30" s="620"/>
      <c r="VZQ30" s="620"/>
      <c r="VZR30" s="620"/>
      <c r="VZS30" s="620"/>
      <c r="VZT30" s="620"/>
      <c r="VZU30" s="620"/>
      <c r="VZV30" s="620"/>
      <c r="VZW30" s="620"/>
      <c r="VZX30" s="620"/>
      <c r="VZY30" s="620"/>
      <c r="VZZ30" s="620"/>
      <c r="WAA30" s="620"/>
      <c r="WAB30" s="620"/>
      <c r="WAC30" s="620"/>
      <c r="WAD30" s="620"/>
      <c r="WAE30" s="620"/>
      <c r="WAF30" s="620"/>
      <c r="WAG30" s="620"/>
      <c r="WAH30" s="620"/>
      <c r="WAI30" s="620"/>
      <c r="WAJ30" s="620"/>
      <c r="WAK30" s="620"/>
      <c r="WAL30" s="620"/>
      <c r="WAM30" s="620"/>
      <c r="WAN30" s="620"/>
      <c r="WAO30" s="620"/>
      <c r="WAP30" s="620"/>
      <c r="WAQ30" s="620"/>
      <c r="WAR30" s="620"/>
      <c r="WAS30" s="620"/>
      <c r="WAT30" s="620"/>
      <c r="WAU30" s="620"/>
      <c r="WAV30" s="620"/>
      <c r="WAW30" s="620"/>
      <c r="WAX30" s="620"/>
      <c r="WAY30" s="620"/>
      <c r="WAZ30" s="620"/>
      <c r="WBA30" s="620"/>
      <c r="WBB30" s="620"/>
      <c r="WBC30" s="620"/>
      <c r="WBD30" s="620"/>
      <c r="WBE30" s="620"/>
      <c r="WBF30" s="620"/>
      <c r="WBG30" s="620"/>
      <c r="WBH30" s="620"/>
      <c r="WBI30" s="620"/>
      <c r="WBJ30" s="620"/>
      <c r="WBK30" s="620"/>
      <c r="WBL30" s="620"/>
      <c r="WBM30" s="620"/>
      <c r="WBN30" s="620"/>
      <c r="WBO30" s="620"/>
      <c r="WBP30" s="620"/>
      <c r="WBQ30" s="620"/>
      <c r="WBR30" s="620"/>
      <c r="WBS30" s="620"/>
      <c r="WBT30" s="620"/>
      <c r="WBU30" s="620"/>
      <c r="WBV30" s="620"/>
      <c r="WBW30" s="620"/>
      <c r="WBX30" s="620"/>
      <c r="WBY30" s="620"/>
      <c r="WBZ30" s="620"/>
      <c r="WCA30" s="620"/>
      <c r="WCB30" s="620"/>
      <c r="WCC30" s="620"/>
      <c r="WCD30" s="620"/>
      <c r="WCE30" s="620"/>
      <c r="WCF30" s="620"/>
      <c r="WCG30" s="620"/>
      <c r="WCH30" s="620"/>
      <c r="WCI30" s="620"/>
      <c r="WCJ30" s="620"/>
      <c r="WCK30" s="620"/>
      <c r="WCL30" s="620"/>
      <c r="WCM30" s="620"/>
      <c r="WCN30" s="620"/>
      <c r="WCO30" s="620"/>
      <c r="WCP30" s="620"/>
      <c r="WCQ30" s="620"/>
      <c r="WCR30" s="620"/>
      <c r="WCS30" s="620"/>
      <c r="WCT30" s="620"/>
      <c r="WCU30" s="620"/>
      <c r="WCV30" s="620"/>
      <c r="WCW30" s="620"/>
      <c r="WCX30" s="620"/>
      <c r="WCY30" s="620"/>
      <c r="WCZ30" s="620"/>
      <c r="WDA30" s="620"/>
      <c r="WDB30" s="620"/>
      <c r="WDC30" s="620"/>
      <c r="WDD30" s="620"/>
      <c r="WDE30" s="620"/>
      <c r="WDF30" s="620"/>
      <c r="WDG30" s="620"/>
      <c r="WDH30" s="620"/>
      <c r="WDI30" s="620"/>
      <c r="WDJ30" s="620"/>
      <c r="WDK30" s="620"/>
      <c r="WDL30" s="620"/>
      <c r="WDM30" s="620"/>
      <c r="WDN30" s="620"/>
      <c r="WDO30" s="620"/>
      <c r="WDP30" s="620"/>
      <c r="WDQ30" s="620"/>
      <c r="WDR30" s="620"/>
      <c r="WDS30" s="620"/>
      <c r="WDT30" s="620"/>
      <c r="WDU30" s="620"/>
      <c r="WDV30" s="620"/>
      <c r="WDW30" s="620"/>
      <c r="WDX30" s="620"/>
      <c r="WDY30" s="620"/>
      <c r="WDZ30" s="620"/>
      <c r="WEA30" s="620"/>
      <c r="WEB30" s="620"/>
      <c r="WEC30" s="620"/>
      <c r="WED30" s="620"/>
      <c r="WEE30" s="620"/>
      <c r="WEF30" s="620"/>
      <c r="WEG30" s="620"/>
      <c r="WEH30" s="620"/>
      <c r="WEI30" s="620"/>
      <c r="WEJ30" s="620"/>
      <c r="WEK30" s="620"/>
      <c r="WEL30" s="620"/>
      <c r="WEM30" s="620"/>
      <c r="WEN30" s="620"/>
      <c r="WEO30" s="620"/>
      <c r="WEP30" s="620"/>
      <c r="WEQ30" s="620"/>
      <c r="WER30" s="620"/>
      <c r="WES30" s="620"/>
      <c r="WET30" s="620"/>
      <c r="WEU30" s="620"/>
      <c r="WEV30" s="620"/>
      <c r="WEW30" s="620"/>
      <c r="WEX30" s="620"/>
      <c r="WEY30" s="620"/>
      <c r="WEZ30" s="620"/>
      <c r="WFA30" s="620"/>
      <c r="WFB30" s="620"/>
      <c r="WFC30" s="620"/>
      <c r="WFD30" s="620"/>
      <c r="WFE30" s="620"/>
      <c r="WFF30" s="620"/>
      <c r="WFG30" s="620"/>
      <c r="WFH30" s="620"/>
      <c r="WFI30" s="620"/>
      <c r="WFJ30" s="620"/>
      <c r="WFK30" s="620"/>
      <c r="WFL30" s="620"/>
      <c r="WFM30" s="620"/>
      <c r="WFN30" s="620"/>
      <c r="WFO30" s="620"/>
      <c r="WFP30" s="620"/>
      <c r="WFQ30" s="620"/>
      <c r="WFR30" s="620"/>
      <c r="WFS30" s="620"/>
      <c r="WFT30" s="620"/>
      <c r="WFU30" s="620"/>
      <c r="WFV30" s="620"/>
      <c r="WFW30" s="620"/>
      <c r="WFX30" s="620"/>
      <c r="WFY30" s="620"/>
      <c r="WFZ30" s="620"/>
      <c r="WGA30" s="620"/>
      <c r="WGB30" s="620"/>
      <c r="WGC30" s="620"/>
      <c r="WGD30" s="620"/>
      <c r="WGE30" s="620"/>
      <c r="WGF30" s="620"/>
      <c r="WGG30" s="620"/>
      <c r="WGH30" s="620"/>
      <c r="WGI30" s="620"/>
      <c r="WGJ30" s="620"/>
      <c r="WGK30" s="620"/>
      <c r="WGL30" s="620"/>
      <c r="WGM30" s="620"/>
      <c r="WGN30" s="620"/>
      <c r="WGO30" s="620"/>
      <c r="WGP30" s="620"/>
      <c r="WGQ30" s="620"/>
      <c r="WGR30" s="620"/>
      <c r="WGS30" s="620"/>
      <c r="WGT30" s="620"/>
      <c r="WGU30" s="620"/>
      <c r="WGV30" s="620"/>
      <c r="WGW30" s="620"/>
      <c r="WGX30" s="620"/>
      <c r="WGY30" s="620"/>
      <c r="WGZ30" s="620"/>
      <c r="WHA30" s="620"/>
      <c r="WHB30" s="620"/>
      <c r="WHC30" s="620"/>
      <c r="WHD30" s="620"/>
      <c r="WHE30" s="620"/>
      <c r="WHF30" s="620"/>
      <c r="WHG30" s="620"/>
      <c r="WHH30" s="620"/>
      <c r="WHI30" s="620"/>
      <c r="WHJ30" s="620"/>
      <c r="WHK30" s="620"/>
      <c r="WHL30" s="620"/>
      <c r="WHM30" s="620"/>
      <c r="WHN30" s="620"/>
      <c r="WHO30" s="620"/>
      <c r="WHP30" s="620"/>
      <c r="WHQ30" s="620"/>
      <c r="WHR30" s="620"/>
      <c r="WHS30" s="620"/>
      <c r="WHT30" s="620"/>
      <c r="WHU30" s="620"/>
      <c r="WHV30" s="620"/>
      <c r="WHW30" s="620"/>
      <c r="WHX30" s="620"/>
      <c r="WHY30" s="620"/>
      <c r="WHZ30" s="620"/>
      <c r="WIA30" s="620"/>
      <c r="WIB30" s="620"/>
      <c r="WIC30" s="620"/>
      <c r="WID30" s="620"/>
      <c r="WIE30" s="620"/>
      <c r="WIF30" s="620"/>
      <c r="WIG30" s="620"/>
      <c r="WIH30" s="620"/>
      <c r="WII30" s="620"/>
      <c r="WIJ30" s="620"/>
      <c r="WIK30" s="620"/>
      <c r="WIL30" s="620"/>
      <c r="WIM30" s="620"/>
      <c r="WIN30" s="620"/>
      <c r="WIO30" s="620"/>
      <c r="WIP30" s="620"/>
      <c r="WIQ30" s="620"/>
      <c r="WIR30" s="620"/>
      <c r="WIS30" s="620"/>
      <c r="WIT30" s="620"/>
      <c r="WIU30" s="620"/>
      <c r="WIV30" s="620"/>
      <c r="WIW30" s="620"/>
      <c r="WIX30" s="620"/>
      <c r="WIY30" s="620"/>
      <c r="WIZ30" s="620"/>
      <c r="WJA30" s="620"/>
      <c r="WJB30" s="620"/>
      <c r="WJC30" s="620"/>
      <c r="WJD30" s="620"/>
      <c r="WJE30" s="620"/>
      <c r="WJF30" s="620"/>
      <c r="WJG30" s="620"/>
      <c r="WJH30" s="620"/>
      <c r="WJI30" s="620"/>
      <c r="WJJ30" s="620"/>
      <c r="WJK30" s="620"/>
      <c r="WJL30" s="620"/>
      <c r="WJM30" s="620"/>
      <c r="WJN30" s="620"/>
      <c r="WJO30" s="620"/>
      <c r="WJP30" s="620"/>
      <c r="WJQ30" s="620"/>
      <c r="WJR30" s="620"/>
      <c r="WJS30" s="620"/>
      <c r="WJT30" s="620"/>
      <c r="WJU30" s="620"/>
      <c r="WJV30" s="620"/>
      <c r="WJW30" s="620"/>
      <c r="WJX30" s="620"/>
      <c r="WJY30" s="620"/>
      <c r="WJZ30" s="620"/>
      <c r="WKA30" s="620"/>
      <c r="WKB30" s="620"/>
      <c r="WKC30" s="620"/>
      <c r="WKD30" s="620"/>
      <c r="WKE30" s="620"/>
      <c r="WKF30" s="620"/>
      <c r="WKG30" s="620"/>
      <c r="WKH30" s="620"/>
      <c r="WKI30" s="620"/>
      <c r="WKJ30" s="620"/>
      <c r="WKK30" s="620"/>
      <c r="WKL30" s="620"/>
      <c r="WKM30" s="620"/>
      <c r="WKN30" s="620"/>
      <c r="WKO30" s="620"/>
      <c r="WKP30" s="620"/>
      <c r="WKQ30" s="620"/>
      <c r="WKR30" s="620"/>
      <c r="WKS30" s="620"/>
      <c r="WKT30" s="620"/>
      <c r="WKU30" s="620"/>
      <c r="WKV30" s="620"/>
      <c r="WKW30" s="620"/>
      <c r="WKX30" s="620"/>
      <c r="WKY30" s="620"/>
      <c r="WKZ30" s="620"/>
      <c r="WLA30" s="620"/>
      <c r="WLB30" s="620"/>
      <c r="WLC30" s="620"/>
      <c r="WLD30" s="620"/>
      <c r="WLE30" s="620"/>
      <c r="WLF30" s="620"/>
      <c r="WLG30" s="620"/>
      <c r="WLH30" s="620"/>
      <c r="WLI30" s="620"/>
      <c r="WLJ30" s="620"/>
      <c r="WLK30" s="620"/>
      <c r="WLL30" s="620"/>
      <c r="WLM30" s="620"/>
      <c r="WLN30" s="620"/>
      <c r="WLO30" s="620"/>
      <c r="WLP30" s="620"/>
      <c r="WLQ30" s="620"/>
      <c r="WLR30" s="620"/>
      <c r="WLS30" s="620"/>
      <c r="WLT30" s="620"/>
      <c r="WLU30" s="620"/>
      <c r="WLV30" s="620"/>
      <c r="WLW30" s="620"/>
      <c r="WLX30" s="620"/>
      <c r="WLY30" s="620"/>
      <c r="WLZ30" s="620"/>
      <c r="WMA30" s="620"/>
      <c r="WMB30" s="620"/>
      <c r="WMC30" s="620"/>
      <c r="WMD30" s="620"/>
      <c r="WME30" s="620"/>
      <c r="WMF30" s="620"/>
      <c r="WMG30" s="620"/>
      <c r="WMH30" s="620"/>
      <c r="WMI30" s="620"/>
      <c r="WMJ30" s="620"/>
      <c r="WMK30" s="620"/>
      <c r="WML30" s="620"/>
      <c r="WMM30" s="620"/>
      <c r="WMN30" s="620"/>
      <c r="WMO30" s="620"/>
      <c r="WMP30" s="620"/>
      <c r="WMQ30" s="620"/>
      <c r="WMR30" s="620"/>
      <c r="WMS30" s="620"/>
      <c r="WMT30" s="620"/>
      <c r="WMU30" s="620"/>
      <c r="WMV30" s="620"/>
      <c r="WMW30" s="620"/>
      <c r="WMX30" s="620"/>
      <c r="WMY30" s="620"/>
      <c r="WMZ30" s="620"/>
      <c r="WNA30" s="620"/>
      <c r="WNB30" s="620"/>
      <c r="WNC30" s="620"/>
      <c r="WND30" s="620"/>
      <c r="WNE30" s="620"/>
      <c r="WNF30" s="620"/>
      <c r="WNG30" s="620"/>
      <c r="WNH30" s="620"/>
      <c r="WNI30" s="620"/>
      <c r="WNJ30" s="620"/>
      <c r="WNK30" s="620"/>
      <c r="WNL30" s="620"/>
      <c r="WNM30" s="620"/>
      <c r="WNN30" s="620"/>
      <c r="WNO30" s="620"/>
      <c r="WNP30" s="620"/>
      <c r="WNQ30" s="620"/>
      <c r="WNR30" s="620"/>
      <c r="WNS30" s="620"/>
      <c r="WNT30" s="620"/>
      <c r="WNU30" s="620"/>
      <c r="WNV30" s="620"/>
      <c r="WNW30" s="620"/>
      <c r="WNX30" s="620"/>
      <c r="WNY30" s="620"/>
      <c r="WNZ30" s="620"/>
      <c r="WOA30" s="620"/>
      <c r="WOB30" s="620"/>
      <c r="WOC30" s="620"/>
      <c r="WOD30" s="620"/>
      <c r="WOE30" s="620"/>
      <c r="WOF30" s="620"/>
      <c r="WOG30" s="620"/>
      <c r="WOH30" s="620"/>
      <c r="WOI30" s="620"/>
      <c r="WOJ30" s="620"/>
      <c r="WOK30" s="620"/>
      <c r="WOL30" s="620"/>
      <c r="WOM30" s="620"/>
      <c r="WON30" s="620"/>
      <c r="WOO30" s="620"/>
      <c r="WOP30" s="620"/>
      <c r="WOQ30" s="620"/>
      <c r="WOR30" s="620"/>
      <c r="WOS30" s="620"/>
      <c r="WOT30" s="620"/>
      <c r="WOU30" s="620"/>
      <c r="WOV30" s="620"/>
      <c r="WOW30" s="620"/>
      <c r="WOX30" s="620"/>
      <c r="WOY30" s="620"/>
      <c r="WOZ30" s="620"/>
      <c r="WPA30" s="620"/>
      <c r="WPB30" s="620"/>
      <c r="WPC30" s="620"/>
      <c r="WPD30" s="620"/>
      <c r="WPE30" s="620"/>
      <c r="WPF30" s="620"/>
      <c r="WPG30" s="620"/>
      <c r="WPH30" s="620"/>
      <c r="WPI30" s="620"/>
      <c r="WPJ30" s="620"/>
      <c r="WPK30" s="620"/>
      <c r="WPL30" s="620"/>
      <c r="WPM30" s="620"/>
      <c r="WPN30" s="620"/>
      <c r="WPO30" s="620"/>
      <c r="WPP30" s="620"/>
      <c r="WPQ30" s="620"/>
      <c r="WPR30" s="620"/>
      <c r="WPS30" s="620"/>
      <c r="WPT30" s="620"/>
      <c r="WPU30" s="620"/>
      <c r="WPV30" s="620"/>
      <c r="WPW30" s="620"/>
      <c r="WPX30" s="620"/>
      <c r="WPY30" s="620"/>
      <c r="WPZ30" s="620"/>
      <c r="WQA30" s="620"/>
      <c r="WQB30" s="620"/>
      <c r="WQC30" s="620"/>
      <c r="WQD30" s="620"/>
      <c r="WQE30" s="620"/>
      <c r="WQF30" s="620"/>
      <c r="WQG30" s="620"/>
      <c r="WQH30" s="620"/>
      <c r="WQI30" s="620"/>
      <c r="WQJ30" s="620"/>
      <c r="WQK30" s="620"/>
      <c r="WQL30" s="620"/>
      <c r="WQM30" s="620"/>
      <c r="WQN30" s="620"/>
      <c r="WQO30" s="620"/>
      <c r="WQP30" s="620"/>
      <c r="WQQ30" s="620"/>
      <c r="WQR30" s="620"/>
      <c r="WQS30" s="620"/>
      <c r="WQT30" s="620"/>
      <c r="WQU30" s="620"/>
      <c r="WQV30" s="620"/>
      <c r="WQW30" s="620"/>
      <c r="WQX30" s="620"/>
      <c r="WQY30" s="620"/>
      <c r="WQZ30" s="620"/>
      <c r="WRA30" s="620"/>
      <c r="WRB30" s="620"/>
      <c r="WRC30" s="620"/>
      <c r="WRD30" s="620"/>
      <c r="WRE30" s="620"/>
      <c r="WRF30" s="620"/>
      <c r="WRG30" s="620"/>
      <c r="WRH30" s="620"/>
      <c r="WRI30" s="620"/>
      <c r="WRJ30" s="620"/>
      <c r="WRK30" s="620"/>
      <c r="WRL30" s="620"/>
      <c r="WRM30" s="620"/>
      <c r="WRN30" s="620"/>
      <c r="WRO30" s="620"/>
      <c r="WRP30" s="620"/>
      <c r="WRQ30" s="620"/>
      <c r="WRR30" s="620"/>
      <c r="WRS30" s="620"/>
      <c r="WRT30" s="620"/>
      <c r="WRU30" s="620"/>
      <c r="WRV30" s="620"/>
      <c r="WRW30" s="620"/>
      <c r="WRX30" s="620"/>
      <c r="WRY30" s="620"/>
      <c r="WRZ30" s="620"/>
      <c r="WSA30" s="620"/>
      <c r="WSB30" s="620"/>
      <c r="WSC30" s="620"/>
      <c r="WSD30" s="620"/>
      <c r="WSE30" s="620"/>
      <c r="WSF30" s="620"/>
      <c r="WSG30" s="620"/>
      <c r="WSH30" s="620"/>
      <c r="WSI30" s="620"/>
      <c r="WSJ30" s="620"/>
      <c r="WSK30" s="620"/>
      <c r="WSL30" s="620"/>
      <c r="WSM30" s="620"/>
      <c r="WSN30" s="620"/>
      <c r="WSO30" s="620"/>
      <c r="WSP30" s="620"/>
      <c r="WSQ30" s="620"/>
      <c r="WSR30" s="620"/>
      <c r="WSS30" s="620"/>
      <c r="WST30" s="620"/>
      <c r="WSU30" s="620"/>
      <c r="WSV30" s="620"/>
      <c r="WSW30" s="620"/>
      <c r="WSX30" s="620"/>
      <c r="WSY30" s="620"/>
      <c r="WSZ30" s="620"/>
      <c r="WTA30" s="620"/>
      <c r="WTB30" s="620"/>
      <c r="WTC30" s="620"/>
      <c r="WTD30" s="620"/>
      <c r="WTE30" s="620"/>
      <c r="WTF30" s="620"/>
      <c r="WTG30" s="620"/>
      <c r="WTH30" s="620"/>
      <c r="WTI30" s="620"/>
      <c r="WTJ30" s="620"/>
      <c r="WTK30" s="620"/>
      <c r="WTL30" s="620"/>
      <c r="WTM30" s="620"/>
      <c r="WTN30" s="620"/>
      <c r="WTO30" s="620"/>
      <c r="WTP30" s="620"/>
      <c r="WTQ30" s="620"/>
      <c r="WTR30" s="620"/>
      <c r="WTS30" s="620"/>
      <c r="WTT30" s="620"/>
      <c r="WTU30" s="620"/>
      <c r="WTV30" s="620"/>
      <c r="WTW30" s="620"/>
      <c r="WTX30" s="620"/>
      <c r="WTY30" s="620"/>
      <c r="WTZ30" s="620"/>
      <c r="WUA30" s="620"/>
      <c r="WUB30" s="620"/>
      <c r="WUC30" s="620"/>
      <c r="WUD30" s="620"/>
      <c r="WUE30" s="620"/>
      <c r="WUF30" s="620"/>
      <c r="WUG30" s="620"/>
      <c r="WUH30" s="620"/>
      <c r="WUI30" s="620"/>
      <c r="WUJ30" s="620"/>
      <c r="WUK30" s="620"/>
      <c r="WUL30" s="620"/>
      <c r="WUM30" s="620"/>
      <c r="WUN30" s="620"/>
      <c r="WUO30" s="620"/>
      <c r="WUP30" s="620"/>
      <c r="WUQ30" s="620"/>
      <c r="WUR30" s="620"/>
      <c r="WUS30" s="620"/>
      <c r="WUT30" s="620"/>
      <c r="WUU30" s="620"/>
      <c r="WUV30" s="620"/>
      <c r="WUW30" s="620"/>
      <c r="WUX30" s="620"/>
      <c r="WUY30" s="620"/>
      <c r="WUZ30" s="620"/>
      <c r="WVA30" s="620"/>
      <c r="WVB30" s="620"/>
      <c r="WVC30" s="620"/>
      <c r="WVD30" s="620"/>
      <c r="WVE30" s="620"/>
      <c r="WVF30" s="620"/>
      <c r="WVG30" s="620"/>
      <c r="WVH30" s="620"/>
      <c r="WVI30" s="620"/>
      <c r="WVJ30" s="620"/>
      <c r="WVK30" s="620"/>
      <c r="WVL30" s="620"/>
      <c r="WVM30" s="620"/>
      <c r="WVN30" s="620"/>
      <c r="WVO30" s="620"/>
      <c r="WVP30" s="620"/>
      <c r="WVQ30" s="620"/>
      <c r="WVR30" s="620"/>
      <c r="WVS30" s="620"/>
      <c r="WVT30" s="620"/>
      <c r="WVU30" s="620"/>
      <c r="WVV30" s="620"/>
      <c r="WVW30" s="620"/>
      <c r="WVX30" s="620"/>
      <c r="WVY30" s="620"/>
      <c r="WVZ30" s="620"/>
      <c r="WWA30" s="620"/>
      <c r="WWB30" s="620"/>
      <c r="WWC30" s="620"/>
      <c r="WWD30" s="620"/>
      <c r="WWE30" s="620"/>
      <c r="WWF30" s="620"/>
      <c r="WWG30" s="620"/>
      <c r="WWH30" s="620"/>
      <c r="WWI30" s="620"/>
      <c r="WWJ30" s="620"/>
      <c r="WWK30" s="620"/>
      <c r="WWL30" s="620"/>
      <c r="WWM30" s="620"/>
      <c r="WWN30" s="620"/>
      <c r="WWO30" s="620"/>
      <c r="WWP30" s="620"/>
      <c r="WWQ30" s="620"/>
      <c r="WWR30" s="620"/>
      <c r="WWS30" s="620"/>
      <c r="WWT30" s="620"/>
      <c r="WWU30" s="620"/>
      <c r="WWV30" s="620"/>
      <c r="WWW30" s="620"/>
      <c r="WWX30" s="620"/>
      <c r="WWY30" s="620"/>
      <c r="WWZ30" s="620"/>
      <c r="WXA30" s="620"/>
      <c r="WXB30" s="620"/>
      <c r="WXC30" s="620"/>
      <c r="WXD30" s="620"/>
      <c r="WXE30" s="620"/>
      <c r="WXF30" s="620"/>
      <c r="WXG30" s="620"/>
      <c r="WXH30" s="620"/>
      <c r="WXI30" s="620"/>
      <c r="WXJ30" s="620"/>
      <c r="WXK30" s="620"/>
      <c r="WXL30" s="620"/>
      <c r="WXM30" s="620"/>
      <c r="WXN30" s="620"/>
      <c r="WXO30" s="620"/>
      <c r="WXP30" s="620"/>
      <c r="WXQ30" s="620"/>
      <c r="WXR30" s="620"/>
      <c r="WXS30" s="620"/>
      <c r="WXT30" s="620"/>
      <c r="WXU30" s="620"/>
      <c r="WXV30" s="620"/>
      <c r="WXW30" s="620"/>
      <c r="WXX30" s="620"/>
      <c r="WXY30" s="620"/>
      <c r="WXZ30" s="620"/>
      <c r="WYA30" s="620"/>
      <c r="WYB30" s="620"/>
      <c r="WYC30" s="620"/>
      <c r="WYD30" s="620"/>
      <c r="WYE30" s="620"/>
      <c r="WYF30" s="620"/>
      <c r="WYG30" s="620"/>
      <c r="WYH30" s="620"/>
      <c r="WYI30" s="620"/>
      <c r="WYJ30" s="620"/>
      <c r="WYK30" s="620"/>
      <c r="WYL30" s="620"/>
      <c r="WYM30" s="620"/>
      <c r="WYN30" s="620"/>
      <c r="WYO30" s="620"/>
      <c r="WYP30" s="620"/>
      <c r="WYQ30" s="620"/>
      <c r="WYR30" s="620"/>
      <c r="WYS30" s="620"/>
      <c r="WYT30" s="620"/>
      <c r="WYU30" s="620"/>
      <c r="WYV30" s="620"/>
      <c r="WYW30" s="620"/>
      <c r="WYX30" s="620"/>
      <c r="WYY30" s="620"/>
      <c r="WYZ30" s="620"/>
      <c r="WZA30" s="620"/>
      <c r="WZB30" s="620"/>
      <c r="WZC30" s="620"/>
      <c r="WZD30" s="620"/>
      <c r="WZE30" s="620"/>
      <c r="WZF30" s="620"/>
      <c r="WZG30" s="620"/>
      <c r="WZH30" s="620"/>
      <c r="WZI30" s="620"/>
      <c r="WZJ30" s="620"/>
      <c r="WZK30" s="620"/>
      <c r="WZL30" s="620"/>
      <c r="WZM30" s="620"/>
      <c r="WZN30" s="620"/>
      <c r="WZO30" s="620"/>
      <c r="WZP30" s="620"/>
      <c r="WZQ30" s="620"/>
      <c r="WZR30" s="620"/>
      <c r="WZS30" s="620"/>
      <c r="WZT30" s="620"/>
      <c r="WZU30" s="620"/>
      <c r="WZV30" s="620"/>
      <c r="WZW30" s="620"/>
      <c r="WZX30" s="620"/>
      <c r="WZY30" s="620"/>
      <c r="WZZ30" s="620"/>
      <c r="XAA30" s="620"/>
      <c r="XAB30" s="620"/>
      <c r="XAC30" s="620"/>
      <c r="XAD30" s="620"/>
      <c r="XAE30" s="620"/>
      <c r="XAF30" s="620"/>
      <c r="XAG30" s="620"/>
      <c r="XAH30" s="620"/>
      <c r="XAI30" s="620"/>
      <c r="XAJ30" s="620"/>
      <c r="XAK30" s="620"/>
      <c r="XAL30" s="620"/>
      <c r="XAM30" s="620"/>
      <c r="XAN30" s="620"/>
      <c r="XAO30" s="620"/>
      <c r="XAP30" s="620"/>
      <c r="XAQ30" s="620"/>
      <c r="XAR30" s="620"/>
      <c r="XAS30" s="620"/>
      <c r="XAT30" s="620"/>
      <c r="XAU30" s="620"/>
      <c r="XAV30" s="620"/>
      <c r="XAW30" s="620"/>
      <c r="XAX30" s="620"/>
      <c r="XAY30" s="620"/>
      <c r="XAZ30" s="620"/>
      <c r="XBA30" s="620"/>
      <c r="XBB30" s="620"/>
      <c r="XBC30" s="620"/>
      <c r="XBD30" s="620"/>
      <c r="XBE30" s="620"/>
      <c r="XBF30" s="620"/>
      <c r="XBG30" s="620"/>
      <c r="XBH30" s="620"/>
      <c r="XBI30" s="620"/>
      <c r="XBJ30" s="620"/>
      <c r="XBK30" s="620"/>
      <c r="XBL30" s="620"/>
      <c r="XBM30" s="620"/>
      <c r="XBN30" s="620"/>
      <c r="XBO30" s="620"/>
      <c r="XBP30" s="620"/>
      <c r="XBQ30" s="620"/>
      <c r="XBR30" s="620"/>
      <c r="XBS30" s="620"/>
      <c r="XBT30" s="620"/>
      <c r="XBU30" s="620"/>
      <c r="XBV30" s="620"/>
      <c r="XBW30" s="620"/>
      <c r="XBX30" s="620"/>
      <c r="XBY30" s="620"/>
      <c r="XBZ30" s="620"/>
      <c r="XCA30" s="620"/>
      <c r="XCB30" s="620"/>
      <c r="XCC30" s="620"/>
      <c r="XCD30" s="620"/>
      <c r="XCE30" s="620"/>
      <c r="XCF30" s="620"/>
      <c r="XCG30" s="620"/>
      <c r="XCH30" s="620"/>
      <c r="XCI30" s="620"/>
      <c r="XCJ30" s="620"/>
      <c r="XCK30" s="620"/>
      <c r="XCL30" s="620"/>
      <c r="XCM30" s="620"/>
      <c r="XCN30" s="620"/>
      <c r="XCO30" s="620"/>
      <c r="XCP30" s="620"/>
      <c r="XCQ30" s="620"/>
      <c r="XCR30" s="620"/>
      <c r="XCS30" s="620"/>
      <c r="XCT30" s="620"/>
      <c r="XCU30" s="620"/>
      <c r="XCV30" s="620"/>
      <c r="XCW30" s="620"/>
      <c r="XCX30" s="620"/>
      <c r="XCY30" s="620"/>
      <c r="XCZ30" s="620"/>
      <c r="XDA30" s="620"/>
      <c r="XDB30" s="620"/>
      <c r="XDC30" s="620"/>
      <c r="XDD30" s="620"/>
      <c r="XDE30" s="620"/>
      <c r="XDF30" s="620"/>
      <c r="XDG30" s="620"/>
      <c r="XDH30" s="620"/>
      <c r="XDI30" s="620"/>
      <c r="XDJ30" s="620"/>
      <c r="XDK30" s="620"/>
      <c r="XDL30" s="620"/>
      <c r="XDM30" s="620"/>
      <c r="XDN30" s="620"/>
      <c r="XDO30" s="620"/>
      <c r="XDP30" s="620"/>
      <c r="XDQ30" s="620"/>
      <c r="XDR30" s="620"/>
      <c r="XDS30" s="620"/>
      <c r="XDT30" s="620"/>
      <c r="XDU30" s="620"/>
      <c r="XDV30" s="620"/>
      <c r="XDW30" s="620"/>
      <c r="XDX30" s="620"/>
      <c r="XDY30" s="620"/>
      <c r="XDZ30" s="620"/>
      <c r="XEA30" s="620"/>
      <c r="XEB30" s="620"/>
      <c r="XEC30" s="620"/>
      <c r="XED30" s="620"/>
      <c r="XEE30" s="620"/>
      <c r="XEF30" s="620"/>
      <c r="XEG30" s="620"/>
      <c r="XEH30" s="620"/>
      <c r="XEI30" s="620"/>
      <c r="XEJ30" s="620"/>
      <c r="XEK30" s="620"/>
      <c r="XEL30" s="620"/>
      <c r="XEM30" s="620"/>
      <c r="XEN30" s="620"/>
      <c r="XEO30" s="620"/>
      <c r="XEP30" s="620"/>
      <c r="XEQ30" s="620"/>
      <c r="XER30" s="620"/>
      <c r="XES30" s="620"/>
      <c r="XET30" s="620"/>
      <c r="XEU30" s="620"/>
      <c r="XEV30" s="620"/>
      <c r="XEW30" s="620"/>
      <c r="XEX30" s="620"/>
      <c r="XEY30" s="620"/>
      <c r="XEZ30" s="620"/>
      <c r="XFA30" s="620"/>
    </row>
    <row r="31" spans="1:16381" s="753" customFormat="1" x14ac:dyDescent="0.3">
      <c r="A31" s="752"/>
      <c r="AQ31" s="765"/>
      <c r="AR31" s="765"/>
      <c r="AS31" s="765"/>
      <c r="AT31" s="765"/>
      <c r="AU31" s="765"/>
      <c r="AV31" s="765"/>
      <c r="AW31" s="765"/>
      <c r="AX31" s="765"/>
      <c r="AY31" s="765"/>
      <c r="AZ31" s="765"/>
      <c r="BA31" s="765"/>
      <c r="BB31" s="765"/>
      <c r="BC31" s="765"/>
      <c r="BD31" s="765"/>
      <c r="BE31" s="765"/>
      <c r="BF31" s="765"/>
      <c r="BG31" s="765"/>
      <c r="BH31" s="765"/>
      <c r="BI31" s="765"/>
      <c r="BJ31" s="765"/>
      <c r="BK31" s="765"/>
      <c r="BL31" s="765"/>
      <c r="BM31" s="765"/>
      <c r="BN31" s="765"/>
      <c r="BO31" s="765"/>
      <c r="BP31" s="765"/>
      <c r="BQ31" s="765"/>
      <c r="BR31" s="765"/>
      <c r="BS31" s="765"/>
      <c r="BT31" s="765"/>
      <c r="BU31" s="765"/>
      <c r="BV31" s="765"/>
    </row>
    <row r="32" spans="1:16381" s="612" customFormat="1" ht="11.25" x14ac:dyDescent="0.15">
      <c r="A32" s="611" t="s">
        <v>1381</v>
      </c>
      <c r="B32" s="611" t="s">
        <v>601</v>
      </c>
      <c r="C32" s="611" t="s">
        <v>602</v>
      </c>
      <c r="D32" s="611" t="s">
        <v>603</v>
      </c>
      <c r="E32" s="611" t="s">
        <v>604</v>
      </c>
      <c r="F32" s="611" t="s">
        <v>605</v>
      </c>
      <c r="G32" s="611" t="s">
        <v>606</v>
      </c>
      <c r="H32" s="611" t="s">
        <v>607</v>
      </c>
      <c r="I32" s="611" t="s">
        <v>608</v>
      </c>
      <c r="J32" s="611" t="s">
        <v>609</v>
      </c>
      <c r="K32" s="611" t="s">
        <v>610</v>
      </c>
      <c r="L32" s="611" t="s">
        <v>611</v>
      </c>
      <c r="M32" s="611" t="s">
        <v>612</v>
      </c>
      <c r="N32" s="611" t="s">
        <v>613</v>
      </c>
      <c r="O32" s="611" t="s">
        <v>614</v>
      </c>
      <c r="P32" s="611" t="s">
        <v>615</v>
      </c>
      <c r="Q32" s="611" t="s">
        <v>616</v>
      </c>
      <c r="R32" s="611" t="s">
        <v>617</v>
      </c>
      <c r="S32" s="611" t="s">
        <v>618</v>
      </c>
      <c r="T32" s="611" t="s">
        <v>619</v>
      </c>
      <c r="U32" s="611" t="s">
        <v>620</v>
      </c>
      <c r="V32" s="611" t="s">
        <v>621</v>
      </c>
      <c r="W32" s="611" t="s">
        <v>622</v>
      </c>
      <c r="X32" s="611" t="s">
        <v>623</v>
      </c>
      <c r="Y32" s="611" t="s">
        <v>624</v>
      </c>
      <c r="Z32" s="611" t="s">
        <v>625</v>
      </c>
      <c r="AA32" s="611" t="s">
        <v>626</v>
      </c>
      <c r="AB32" s="611" t="s">
        <v>627</v>
      </c>
      <c r="AC32" s="611" t="s">
        <v>628</v>
      </c>
      <c r="AD32" s="611" t="s">
        <v>629</v>
      </c>
      <c r="AE32" s="611" t="s">
        <v>630</v>
      </c>
      <c r="AF32" s="611" t="s">
        <v>631</v>
      </c>
      <c r="AG32" s="611" t="s">
        <v>632</v>
      </c>
      <c r="AH32" s="611" t="s">
        <v>633</v>
      </c>
      <c r="AI32" s="611" t="s">
        <v>634</v>
      </c>
      <c r="AJ32" s="611" t="s">
        <v>635</v>
      </c>
      <c r="AK32" s="611" t="s">
        <v>636</v>
      </c>
      <c r="AL32" s="611" t="s">
        <v>637</v>
      </c>
      <c r="AM32" s="611" t="s">
        <v>638</v>
      </c>
      <c r="AN32" s="611" t="s">
        <v>639</v>
      </c>
      <c r="AO32" s="611" t="s">
        <v>640</v>
      </c>
      <c r="AP32" s="611" t="s">
        <v>641</v>
      </c>
      <c r="AQ32" s="611" t="s">
        <v>642</v>
      </c>
      <c r="AR32" s="611" t="s">
        <v>643</v>
      </c>
      <c r="AS32" s="611" t="s">
        <v>644</v>
      </c>
      <c r="AT32" s="611" t="s">
        <v>645</v>
      </c>
      <c r="AU32" s="611" t="s">
        <v>646</v>
      </c>
      <c r="AV32" s="611" t="s">
        <v>647</v>
      </c>
      <c r="AW32" s="611" t="s">
        <v>648</v>
      </c>
      <c r="AX32" s="611" t="s">
        <v>649</v>
      </c>
      <c r="AY32" s="611" t="s">
        <v>650</v>
      </c>
      <c r="AZ32" s="611" t="s">
        <v>651</v>
      </c>
      <c r="BA32" s="611" t="s">
        <v>652</v>
      </c>
      <c r="BB32" s="611" t="s">
        <v>653</v>
      </c>
      <c r="BC32" s="611" t="s">
        <v>654</v>
      </c>
      <c r="BD32" s="611" t="s">
        <v>655</v>
      </c>
      <c r="BE32" s="611" t="s">
        <v>656</v>
      </c>
      <c r="BF32" s="611" t="s">
        <v>657</v>
      </c>
      <c r="BG32" s="611" t="s">
        <v>658</v>
      </c>
      <c r="BH32" s="611" t="s">
        <v>659</v>
      </c>
      <c r="BI32" s="611" t="s">
        <v>660</v>
      </c>
      <c r="BJ32" s="611" t="s">
        <v>661</v>
      </c>
      <c r="BK32" s="611" t="s">
        <v>662</v>
      </c>
      <c r="BL32" s="611" t="s">
        <v>663</v>
      </c>
      <c r="BM32" s="611" t="s">
        <v>664</v>
      </c>
      <c r="BN32" s="611" t="s">
        <v>665</v>
      </c>
      <c r="BO32" s="611" t="s">
        <v>666</v>
      </c>
      <c r="BP32" s="611" t="s">
        <v>667</v>
      </c>
      <c r="BQ32" s="611" t="s">
        <v>668</v>
      </c>
      <c r="BR32" s="611" t="s">
        <v>669</v>
      </c>
      <c r="BS32" s="611" t="s">
        <v>670</v>
      </c>
      <c r="BT32" s="611" t="s">
        <v>671</v>
      </c>
      <c r="BU32" s="611" t="s">
        <v>672</v>
      </c>
      <c r="BV32" s="611" t="s">
        <v>673</v>
      </c>
      <c r="BW32" s="611" t="s">
        <v>674</v>
      </c>
      <c r="BX32" s="611" t="s">
        <v>675</v>
      </c>
      <c r="BY32" s="611" t="s">
        <v>676</v>
      </c>
      <c r="BZ32" s="611" t="s">
        <v>677</v>
      </c>
    </row>
    <row r="33" spans="1:16381" s="753" customFormat="1" x14ac:dyDescent="0.3">
      <c r="A33" s="58" t="s">
        <v>678</v>
      </c>
      <c r="AQ33" s="766"/>
      <c r="AR33" s="766"/>
      <c r="AS33" s="766"/>
      <c r="AT33" s="766"/>
      <c r="AU33" s="766"/>
      <c r="AV33" s="766"/>
      <c r="AW33" s="766"/>
      <c r="AX33" s="766"/>
      <c r="AY33" s="766"/>
      <c r="AZ33" s="766"/>
      <c r="BA33" s="766"/>
      <c r="BB33" s="766"/>
      <c r="BC33" s="766"/>
      <c r="BD33" s="766"/>
      <c r="BE33" s="766"/>
      <c r="BF33" s="766"/>
      <c r="BG33" s="766"/>
      <c r="BH33" s="766"/>
      <c r="BI33" s="766"/>
      <c r="BJ33" s="766"/>
      <c r="BK33" s="766"/>
      <c r="BL33" s="766"/>
      <c r="BM33" s="766"/>
      <c r="BN33" s="766"/>
      <c r="BO33" s="766"/>
      <c r="BP33" s="766"/>
      <c r="BQ33" s="766"/>
      <c r="BR33" s="766"/>
      <c r="BS33" s="766"/>
      <c r="BT33" s="766"/>
      <c r="BU33" s="766"/>
      <c r="BV33" s="766"/>
    </row>
    <row r="34" spans="1:16381" s="1604" customFormat="1" ht="12.75" customHeight="1" x14ac:dyDescent="0.3">
      <c r="A34" s="1598" t="s">
        <v>1382</v>
      </c>
      <c r="B34" s="1598" t="s">
        <v>1383</v>
      </c>
      <c r="C34" s="1598" t="s">
        <v>681</v>
      </c>
      <c r="D34" s="1598" t="s">
        <v>681</v>
      </c>
      <c r="E34" s="1599" t="s">
        <v>687</v>
      </c>
      <c r="F34" s="1599">
        <v>8.1890000000000001</v>
      </c>
      <c r="G34" s="1599">
        <v>3.9180000000000001</v>
      </c>
      <c r="H34" s="1599">
        <v>1.0369999999999999</v>
      </c>
      <c r="I34" s="1599">
        <v>2.6040000000000001</v>
      </c>
      <c r="J34" s="1599">
        <v>0.49199999999999999</v>
      </c>
      <c r="K34" s="1599">
        <v>-1.38</v>
      </c>
      <c r="L34" s="1599">
        <v>0.48299999999999998</v>
      </c>
      <c r="M34" s="1599">
        <v>1.5229999999999999</v>
      </c>
      <c r="N34" s="1599">
        <v>2.294</v>
      </c>
      <c r="O34" s="1599">
        <v>3.45</v>
      </c>
      <c r="P34" s="1599">
        <v>3.44</v>
      </c>
      <c r="Q34" s="1599">
        <v>2.2440000000000002</v>
      </c>
      <c r="R34" s="1599">
        <v>2.2909999999999999</v>
      </c>
      <c r="S34" s="1599">
        <v>3.0950000000000002</v>
      </c>
      <c r="T34" s="1599">
        <v>1.7250000000000001</v>
      </c>
      <c r="U34" s="1599">
        <v>1.379</v>
      </c>
      <c r="V34" s="1599">
        <v>2.0230000000000001</v>
      </c>
      <c r="W34" s="1599">
        <v>-0.27100000000000002</v>
      </c>
      <c r="X34" s="1599">
        <v>2.4E-2</v>
      </c>
      <c r="Y34" s="1599">
        <v>1.3480000000000001</v>
      </c>
      <c r="Z34" s="1599">
        <v>1.0149999999999999</v>
      </c>
      <c r="AA34" s="1599">
        <v>-0.39200000000000002</v>
      </c>
      <c r="AB34" s="1599">
        <v>0.48699999999999999</v>
      </c>
      <c r="AC34" s="1599">
        <v>1.6719999999999999</v>
      </c>
      <c r="AD34" s="1599">
        <v>0.46800000000000003</v>
      </c>
      <c r="AE34" s="1599">
        <v>0.96299999999999997</v>
      </c>
      <c r="AF34" s="1599">
        <v>2.105</v>
      </c>
      <c r="AG34" s="1599">
        <v>6.6280000000000001</v>
      </c>
      <c r="AH34" s="1599">
        <v>0.59699999999999998</v>
      </c>
      <c r="AI34" s="1599">
        <v>2.823</v>
      </c>
      <c r="AJ34" s="1599">
        <v>5.2480000000000002</v>
      </c>
      <c r="AK34" s="1599">
        <v>4.5759999999999996</v>
      </c>
      <c r="AL34" s="1599">
        <v>2.359</v>
      </c>
      <c r="AM34" s="1599">
        <v>1.0249999999999999</v>
      </c>
      <c r="AN34" s="1599">
        <v>-0.52300000000000002</v>
      </c>
      <c r="AO34" s="1599">
        <v>-0.53200000000000003</v>
      </c>
      <c r="AP34" s="1599">
        <v>0.57599999999999996</v>
      </c>
      <c r="AQ34" s="1599">
        <v>0.439</v>
      </c>
      <c r="AR34" s="1600">
        <v>0.5</v>
      </c>
      <c r="AS34" s="1601">
        <v>0.4</v>
      </c>
      <c r="AT34" s="1602">
        <v>0.6</v>
      </c>
      <c r="AU34" s="1601">
        <v>0.8</v>
      </c>
      <c r="AV34" s="1601">
        <v>1.2</v>
      </c>
      <c r="AW34" s="1601">
        <v>1.1000000000000001</v>
      </c>
      <c r="AX34" s="1601">
        <v>0.9</v>
      </c>
      <c r="AY34" s="1601">
        <v>1</v>
      </c>
      <c r="AZ34" s="1601">
        <v>1</v>
      </c>
      <c r="BA34" s="1601">
        <v>1.1000000000000001</v>
      </c>
      <c r="BB34" s="1601">
        <v>1.2</v>
      </c>
      <c r="BC34" s="1601">
        <v>1.2</v>
      </c>
      <c r="BD34" s="1602">
        <v>1.2</v>
      </c>
      <c r="BE34" s="1601">
        <v>1.2</v>
      </c>
      <c r="BF34" s="1601">
        <v>1.2</v>
      </c>
      <c r="BG34" s="1601">
        <v>1.2</v>
      </c>
      <c r="BH34" s="1601">
        <v>1.2</v>
      </c>
      <c r="BI34" s="1601">
        <v>1.1000000000000001</v>
      </c>
      <c r="BJ34" s="1601">
        <v>1.1000000000000001</v>
      </c>
      <c r="BK34" s="1601">
        <v>1.1000000000000001</v>
      </c>
      <c r="BL34" s="1601">
        <v>1.1000000000000001</v>
      </c>
      <c r="BM34" s="1601">
        <v>1.1000000000000001</v>
      </c>
      <c r="BN34" s="1601">
        <v>1.1000000000000001</v>
      </c>
      <c r="BO34" s="1601">
        <v>1.1000000000000001</v>
      </c>
      <c r="BP34" s="1601">
        <v>1.1000000000000001</v>
      </c>
      <c r="BQ34" s="1601">
        <v>1</v>
      </c>
      <c r="BR34" s="1601">
        <v>1</v>
      </c>
      <c r="BS34" s="1601">
        <v>1</v>
      </c>
      <c r="BT34" s="1601">
        <v>1</v>
      </c>
      <c r="BU34" s="1601">
        <v>0.9</v>
      </c>
      <c r="BV34" s="1601">
        <v>0.9</v>
      </c>
      <c r="BW34" s="1601">
        <v>0.9</v>
      </c>
      <c r="BX34" s="1598" t="s">
        <v>1384</v>
      </c>
      <c r="BY34" s="1598" t="s">
        <v>1063</v>
      </c>
      <c r="BZ34" s="1598" t="s">
        <v>1385</v>
      </c>
      <c r="CA34" s="1603"/>
      <c r="CB34" s="1603"/>
      <c r="CC34" s="1603"/>
      <c r="CD34" s="1603"/>
      <c r="CE34" s="1603"/>
      <c r="CF34" s="1603"/>
      <c r="CG34" s="1603"/>
      <c r="CH34" s="1603"/>
      <c r="CI34" s="1603"/>
      <c r="CJ34" s="1603"/>
      <c r="CK34" s="1603"/>
      <c r="CL34" s="1603"/>
      <c r="CM34" s="1603"/>
      <c r="CN34" s="1603"/>
      <c r="CO34" s="1603"/>
      <c r="CP34" s="1603"/>
      <c r="CQ34" s="1603"/>
      <c r="CR34" s="1603"/>
      <c r="CS34" s="1603"/>
      <c r="CT34" s="1603"/>
      <c r="CU34" s="1603"/>
      <c r="CV34" s="1603"/>
      <c r="CW34" s="1603"/>
      <c r="CX34" s="1603"/>
      <c r="CY34" s="1603"/>
      <c r="CZ34" s="1603"/>
      <c r="DA34" s="1603"/>
      <c r="DB34" s="1603"/>
      <c r="DC34" s="1603"/>
      <c r="DD34" s="1603"/>
      <c r="DE34" s="1603"/>
      <c r="DF34" s="1603"/>
      <c r="DG34" s="1603"/>
      <c r="DH34" s="1603"/>
      <c r="DI34" s="1603"/>
      <c r="DJ34" s="1603"/>
      <c r="DK34" s="1603"/>
      <c r="DL34" s="1603"/>
      <c r="DM34" s="1603"/>
      <c r="DN34" s="1603"/>
      <c r="DO34" s="1603"/>
      <c r="DP34" s="1603"/>
      <c r="DQ34" s="1603"/>
      <c r="DR34" s="1603"/>
      <c r="DS34" s="1603"/>
      <c r="DT34" s="1603"/>
      <c r="DU34" s="1603"/>
      <c r="DV34" s="1603"/>
      <c r="DW34" s="1603"/>
      <c r="DX34" s="1603"/>
      <c r="DY34" s="1603"/>
      <c r="DZ34" s="1603"/>
      <c r="EA34" s="1603"/>
      <c r="EB34" s="1603"/>
      <c r="EC34" s="1603"/>
      <c r="ED34" s="1603"/>
      <c r="EE34" s="1603"/>
      <c r="EF34" s="1603"/>
      <c r="EG34" s="1603"/>
      <c r="EH34" s="1603"/>
      <c r="EI34" s="1603"/>
      <c r="EJ34" s="1603"/>
      <c r="EK34" s="1603"/>
      <c r="EL34" s="1603"/>
      <c r="EM34" s="1603"/>
      <c r="EN34" s="1603"/>
      <c r="EO34" s="1603"/>
      <c r="EP34" s="1603"/>
      <c r="EQ34" s="1603"/>
      <c r="ER34" s="1603"/>
      <c r="ES34" s="1603"/>
      <c r="ET34" s="1603"/>
      <c r="EU34" s="1603"/>
      <c r="EV34" s="1603"/>
      <c r="EW34" s="1603"/>
      <c r="EX34" s="1603"/>
      <c r="EY34" s="1603"/>
      <c r="EZ34" s="1603"/>
      <c r="FA34" s="1603"/>
      <c r="FB34" s="1603"/>
      <c r="FC34" s="1603"/>
      <c r="FD34" s="1603"/>
      <c r="FE34" s="1603"/>
      <c r="FF34" s="1603"/>
      <c r="FG34" s="1603"/>
      <c r="FH34" s="1603"/>
      <c r="FI34" s="1603"/>
      <c r="FJ34" s="1603"/>
      <c r="FK34" s="1603"/>
      <c r="FL34" s="1603"/>
      <c r="FM34" s="1603"/>
      <c r="FN34" s="1603"/>
      <c r="FO34" s="1603"/>
      <c r="FP34" s="1603"/>
      <c r="FQ34" s="1603"/>
      <c r="FR34" s="1603"/>
      <c r="FS34" s="1603"/>
      <c r="FT34" s="1603"/>
      <c r="FU34" s="1603"/>
      <c r="FV34" s="1603"/>
      <c r="FW34" s="1603"/>
      <c r="FX34" s="1603"/>
      <c r="FY34" s="1603"/>
      <c r="FZ34" s="1603"/>
      <c r="GA34" s="1603"/>
      <c r="GB34" s="1603"/>
      <c r="GC34" s="1603"/>
      <c r="GD34" s="1603"/>
      <c r="GE34" s="1603"/>
      <c r="GF34" s="1603"/>
      <c r="GG34" s="1603"/>
      <c r="GH34" s="1603"/>
      <c r="GI34" s="1603"/>
      <c r="GJ34" s="1603"/>
      <c r="GK34" s="1603"/>
      <c r="GL34" s="1603"/>
      <c r="GM34" s="1603"/>
      <c r="GN34" s="1603"/>
      <c r="GO34" s="1603"/>
      <c r="GP34" s="1603"/>
      <c r="GQ34" s="1603"/>
      <c r="GR34" s="1603"/>
      <c r="GS34" s="1603"/>
      <c r="GT34" s="1603"/>
      <c r="GU34" s="1603"/>
      <c r="GV34" s="1603"/>
      <c r="GW34" s="1603"/>
      <c r="GX34" s="1603"/>
      <c r="GY34" s="1603"/>
      <c r="GZ34" s="1603"/>
      <c r="HA34" s="1603"/>
      <c r="HB34" s="1603"/>
      <c r="HC34" s="1603"/>
      <c r="HD34" s="1603"/>
      <c r="HE34" s="1603"/>
      <c r="HF34" s="1603"/>
      <c r="HG34" s="1603"/>
      <c r="HH34" s="1603"/>
      <c r="HI34" s="1603"/>
      <c r="HJ34" s="1603"/>
      <c r="HK34" s="1603"/>
      <c r="HL34" s="1603"/>
      <c r="HM34" s="1603"/>
      <c r="HN34" s="1603"/>
      <c r="HO34" s="1603"/>
      <c r="HP34" s="1603"/>
      <c r="HQ34" s="1603"/>
      <c r="HR34" s="1603"/>
      <c r="HS34" s="1603"/>
      <c r="HT34" s="1603"/>
      <c r="HU34" s="1603"/>
      <c r="HV34" s="1603"/>
      <c r="HW34" s="1603"/>
      <c r="HX34" s="1603"/>
      <c r="HY34" s="1603"/>
      <c r="HZ34" s="1603"/>
      <c r="IA34" s="1603"/>
      <c r="IB34" s="1603"/>
      <c r="IC34" s="1603"/>
      <c r="ID34" s="1603"/>
      <c r="IE34" s="1603"/>
      <c r="IF34" s="1603"/>
      <c r="IG34" s="1603"/>
      <c r="IH34" s="1603"/>
      <c r="II34" s="1603"/>
      <c r="IJ34" s="1603"/>
      <c r="IK34" s="1603"/>
      <c r="IL34" s="1603"/>
      <c r="IM34" s="1603"/>
      <c r="IN34" s="1603"/>
      <c r="IO34" s="1603"/>
      <c r="IP34" s="1603"/>
      <c r="IQ34" s="1603"/>
      <c r="IR34" s="1603"/>
      <c r="IS34" s="1603"/>
      <c r="IT34" s="1603"/>
      <c r="IU34" s="1603"/>
      <c r="IV34" s="1603"/>
      <c r="IW34" s="1603"/>
      <c r="IX34" s="1603"/>
      <c r="IY34" s="1603"/>
      <c r="IZ34" s="1603"/>
      <c r="JA34" s="1603"/>
      <c r="JB34" s="1603"/>
      <c r="JC34" s="1603"/>
      <c r="JD34" s="1603"/>
      <c r="JE34" s="1603"/>
      <c r="JF34" s="1603"/>
      <c r="JG34" s="1603"/>
      <c r="JH34" s="1603"/>
      <c r="JI34" s="1603"/>
      <c r="JJ34" s="1603"/>
      <c r="JK34" s="1603"/>
      <c r="JL34" s="1603"/>
      <c r="JM34" s="1603"/>
      <c r="JN34" s="1603"/>
      <c r="JO34" s="1603"/>
      <c r="JP34" s="1603"/>
      <c r="JQ34" s="1603"/>
      <c r="JR34" s="1603"/>
      <c r="JS34" s="1603"/>
      <c r="JT34" s="1603"/>
      <c r="JU34" s="1603"/>
      <c r="JV34" s="1603"/>
      <c r="JW34" s="1603"/>
      <c r="JX34" s="1603"/>
      <c r="JY34" s="1603"/>
      <c r="JZ34" s="1603"/>
      <c r="KA34" s="1603"/>
      <c r="KB34" s="1603"/>
      <c r="KC34" s="1603"/>
      <c r="KD34" s="1603"/>
      <c r="KE34" s="1603"/>
      <c r="KF34" s="1603"/>
      <c r="KG34" s="1603"/>
      <c r="KH34" s="1603"/>
      <c r="KI34" s="1603"/>
      <c r="KJ34" s="1603"/>
      <c r="KK34" s="1603"/>
      <c r="KL34" s="1603"/>
      <c r="KM34" s="1603"/>
      <c r="KN34" s="1603"/>
      <c r="KO34" s="1603"/>
      <c r="KP34" s="1603"/>
      <c r="KQ34" s="1603"/>
      <c r="KR34" s="1603"/>
      <c r="KS34" s="1603"/>
      <c r="KT34" s="1603"/>
      <c r="KU34" s="1603"/>
      <c r="KV34" s="1603"/>
      <c r="KW34" s="1603"/>
      <c r="KX34" s="1603"/>
      <c r="KY34" s="1603"/>
      <c r="KZ34" s="1603"/>
      <c r="LA34" s="1603"/>
      <c r="LB34" s="1603"/>
      <c r="LC34" s="1603"/>
      <c r="LD34" s="1603"/>
      <c r="LE34" s="1603"/>
      <c r="LF34" s="1603"/>
      <c r="LG34" s="1603"/>
      <c r="LH34" s="1603"/>
      <c r="LI34" s="1603"/>
      <c r="LJ34" s="1603"/>
      <c r="LK34" s="1603"/>
      <c r="LL34" s="1603"/>
      <c r="LM34" s="1603"/>
      <c r="LN34" s="1603"/>
      <c r="LO34" s="1603"/>
      <c r="LP34" s="1603"/>
      <c r="LQ34" s="1603"/>
      <c r="LR34" s="1603"/>
      <c r="LS34" s="1603"/>
      <c r="LT34" s="1603"/>
      <c r="LU34" s="1603"/>
      <c r="LV34" s="1603"/>
      <c r="LW34" s="1603"/>
      <c r="LX34" s="1603"/>
      <c r="LY34" s="1603"/>
      <c r="LZ34" s="1603"/>
      <c r="MA34" s="1603"/>
      <c r="MB34" s="1603"/>
      <c r="MC34" s="1603"/>
      <c r="MD34" s="1603"/>
      <c r="ME34" s="1603"/>
      <c r="MF34" s="1603"/>
      <c r="MG34" s="1603"/>
      <c r="MH34" s="1603"/>
      <c r="MI34" s="1603"/>
      <c r="MJ34" s="1603"/>
      <c r="MK34" s="1603"/>
      <c r="ML34" s="1603"/>
      <c r="MM34" s="1603"/>
      <c r="MN34" s="1603"/>
      <c r="MO34" s="1603"/>
      <c r="MP34" s="1603"/>
      <c r="MQ34" s="1603"/>
      <c r="MR34" s="1603"/>
      <c r="MS34" s="1603"/>
      <c r="MT34" s="1603"/>
      <c r="MU34" s="1603"/>
      <c r="MV34" s="1603"/>
      <c r="MW34" s="1603"/>
      <c r="MX34" s="1603"/>
      <c r="MY34" s="1603"/>
      <c r="MZ34" s="1603"/>
      <c r="NA34" s="1603"/>
      <c r="NB34" s="1603"/>
      <c r="NC34" s="1603"/>
      <c r="ND34" s="1603"/>
      <c r="NE34" s="1603"/>
      <c r="NF34" s="1603"/>
      <c r="NG34" s="1603"/>
      <c r="NH34" s="1603"/>
      <c r="NI34" s="1603"/>
      <c r="NJ34" s="1603"/>
      <c r="NK34" s="1603"/>
      <c r="NL34" s="1603"/>
      <c r="NM34" s="1603"/>
      <c r="NN34" s="1603"/>
      <c r="NO34" s="1603"/>
      <c r="NP34" s="1603"/>
      <c r="NQ34" s="1603"/>
      <c r="NR34" s="1603"/>
      <c r="NS34" s="1603"/>
      <c r="NT34" s="1603"/>
      <c r="NU34" s="1603"/>
      <c r="NV34" s="1603"/>
      <c r="NW34" s="1603"/>
      <c r="NX34" s="1603"/>
      <c r="NY34" s="1603"/>
      <c r="NZ34" s="1603"/>
      <c r="OA34" s="1603"/>
      <c r="OB34" s="1603"/>
      <c r="OC34" s="1603"/>
      <c r="OD34" s="1603"/>
      <c r="OE34" s="1603"/>
      <c r="OF34" s="1603"/>
      <c r="OG34" s="1603"/>
      <c r="OH34" s="1603"/>
      <c r="OI34" s="1603"/>
      <c r="OJ34" s="1603"/>
      <c r="OK34" s="1603"/>
      <c r="OL34" s="1603"/>
      <c r="OM34" s="1603"/>
      <c r="ON34" s="1603"/>
      <c r="OO34" s="1603"/>
      <c r="OP34" s="1603"/>
      <c r="OQ34" s="1603"/>
      <c r="OR34" s="1603"/>
      <c r="OS34" s="1603"/>
      <c r="OT34" s="1603"/>
      <c r="OU34" s="1603"/>
      <c r="OV34" s="1603"/>
      <c r="OW34" s="1603"/>
      <c r="OX34" s="1603"/>
      <c r="OY34" s="1603"/>
      <c r="OZ34" s="1603"/>
      <c r="PA34" s="1603"/>
      <c r="PB34" s="1603"/>
      <c r="PC34" s="1603"/>
      <c r="PD34" s="1603"/>
      <c r="PE34" s="1603"/>
      <c r="PF34" s="1603"/>
      <c r="PG34" s="1603"/>
      <c r="PH34" s="1603"/>
      <c r="PI34" s="1603"/>
      <c r="PJ34" s="1603"/>
      <c r="PK34" s="1603"/>
      <c r="PL34" s="1603"/>
      <c r="PM34" s="1603"/>
      <c r="PN34" s="1603"/>
      <c r="PO34" s="1603"/>
      <c r="PP34" s="1603"/>
      <c r="PQ34" s="1603"/>
      <c r="PR34" s="1603"/>
      <c r="PS34" s="1603"/>
      <c r="PT34" s="1603"/>
      <c r="PU34" s="1603"/>
      <c r="PV34" s="1603"/>
      <c r="PW34" s="1603"/>
      <c r="PX34" s="1603"/>
      <c r="PY34" s="1603"/>
      <c r="PZ34" s="1603"/>
      <c r="QA34" s="1603"/>
      <c r="QB34" s="1603"/>
      <c r="QC34" s="1603"/>
      <c r="QD34" s="1603"/>
      <c r="QE34" s="1603"/>
      <c r="QF34" s="1603"/>
      <c r="QG34" s="1603"/>
      <c r="QH34" s="1603"/>
      <c r="QI34" s="1603"/>
      <c r="QJ34" s="1603"/>
      <c r="QK34" s="1603"/>
      <c r="QL34" s="1603"/>
      <c r="QM34" s="1603"/>
      <c r="QN34" s="1603"/>
      <c r="QO34" s="1603"/>
      <c r="QP34" s="1603"/>
      <c r="QQ34" s="1603"/>
      <c r="QR34" s="1603"/>
      <c r="QS34" s="1603"/>
      <c r="QT34" s="1603"/>
      <c r="QU34" s="1603"/>
      <c r="QV34" s="1603"/>
      <c r="QW34" s="1603"/>
      <c r="QX34" s="1603"/>
      <c r="QY34" s="1603"/>
      <c r="QZ34" s="1603"/>
      <c r="RA34" s="1603"/>
      <c r="RB34" s="1603"/>
      <c r="RC34" s="1603"/>
      <c r="RD34" s="1603"/>
      <c r="RE34" s="1603"/>
      <c r="RF34" s="1603"/>
      <c r="RG34" s="1603"/>
      <c r="RH34" s="1603"/>
      <c r="RI34" s="1603"/>
      <c r="RJ34" s="1603"/>
      <c r="RK34" s="1603"/>
      <c r="RL34" s="1603"/>
      <c r="RM34" s="1603"/>
      <c r="RN34" s="1603"/>
      <c r="RO34" s="1603"/>
      <c r="RP34" s="1603"/>
      <c r="RQ34" s="1603"/>
      <c r="RR34" s="1603"/>
      <c r="RS34" s="1603"/>
      <c r="RT34" s="1603"/>
      <c r="RU34" s="1603"/>
      <c r="RV34" s="1603"/>
      <c r="RW34" s="1603"/>
      <c r="RX34" s="1603"/>
      <c r="RY34" s="1603"/>
      <c r="RZ34" s="1603"/>
      <c r="SA34" s="1603"/>
      <c r="SB34" s="1603"/>
      <c r="SC34" s="1603"/>
      <c r="SD34" s="1603"/>
      <c r="SE34" s="1603"/>
      <c r="SF34" s="1603"/>
      <c r="SG34" s="1603"/>
      <c r="SH34" s="1603"/>
      <c r="SI34" s="1603"/>
      <c r="SJ34" s="1603"/>
      <c r="SK34" s="1603"/>
      <c r="SL34" s="1603"/>
      <c r="SM34" s="1603"/>
      <c r="SN34" s="1603"/>
      <c r="SO34" s="1603"/>
      <c r="SP34" s="1603"/>
      <c r="SQ34" s="1603"/>
      <c r="SR34" s="1603"/>
      <c r="SS34" s="1603"/>
      <c r="ST34" s="1603"/>
      <c r="SU34" s="1603"/>
      <c r="SV34" s="1603"/>
      <c r="SW34" s="1603"/>
      <c r="SX34" s="1603"/>
      <c r="SY34" s="1603"/>
      <c r="SZ34" s="1603"/>
      <c r="TA34" s="1603"/>
      <c r="TB34" s="1603"/>
      <c r="TC34" s="1603"/>
      <c r="TD34" s="1603"/>
      <c r="TE34" s="1603"/>
      <c r="TF34" s="1603"/>
      <c r="TG34" s="1603"/>
      <c r="TH34" s="1603"/>
      <c r="TI34" s="1603"/>
      <c r="TJ34" s="1603"/>
      <c r="TK34" s="1603"/>
      <c r="TL34" s="1603"/>
      <c r="TM34" s="1603"/>
      <c r="TN34" s="1603"/>
      <c r="TO34" s="1603"/>
      <c r="TP34" s="1603"/>
      <c r="TQ34" s="1603"/>
      <c r="TR34" s="1603"/>
      <c r="TS34" s="1603"/>
      <c r="TT34" s="1603"/>
      <c r="TU34" s="1603"/>
      <c r="TV34" s="1603"/>
      <c r="TW34" s="1603"/>
      <c r="TX34" s="1603"/>
      <c r="TY34" s="1603"/>
      <c r="TZ34" s="1603"/>
      <c r="UA34" s="1603"/>
      <c r="UB34" s="1603"/>
      <c r="UC34" s="1603"/>
      <c r="UD34" s="1603"/>
      <c r="UE34" s="1603"/>
      <c r="UF34" s="1603"/>
      <c r="UG34" s="1603"/>
      <c r="UH34" s="1603"/>
      <c r="UI34" s="1603"/>
      <c r="UJ34" s="1603"/>
      <c r="UK34" s="1603"/>
      <c r="UL34" s="1603"/>
      <c r="UM34" s="1603"/>
      <c r="UN34" s="1603"/>
      <c r="UO34" s="1603"/>
      <c r="UP34" s="1603"/>
      <c r="UQ34" s="1603"/>
      <c r="UR34" s="1603"/>
      <c r="US34" s="1603"/>
      <c r="UT34" s="1603"/>
      <c r="UU34" s="1603"/>
      <c r="UV34" s="1603"/>
      <c r="UW34" s="1603"/>
      <c r="UX34" s="1603"/>
      <c r="UY34" s="1603"/>
      <c r="UZ34" s="1603"/>
      <c r="VA34" s="1603"/>
      <c r="VB34" s="1603"/>
      <c r="VC34" s="1603"/>
      <c r="VD34" s="1603"/>
      <c r="VE34" s="1603"/>
      <c r="VF34" s="1603"/>
      <c r="VG34" s="1603"/>
      <c r="VH34" s="1603"/>
      <c r="VI34" s="1603"/>
      <c r="VJ34" s="1603"/>
      <c r="VK34" s="1603"/>
      <c r="VL34" s="1603"/>
      <c r="VM34" s="1603"/>
      <c r="VN34" s="1603"/>
      <c r="VO34" s="1603"/>
      <c r="VP34" s="1603"/>
      <c r="VQ34" s="1603"/>
      <c r="VR34" s="1603"/>
      <c r="VS34" s="1603"/>
      <c r="VT34" s="1603"/>
      <c r="VU34" s="1603"/>
      <c r="VV34" s="1603"/>
      <c r="VW34" s="1603"/>
      <c r="VX34" s="1603"/>
      <c r="VY34" s="1603"/>
      <c r="VZ34" s="1603"/>
      <c r="WA34" s="1603"/>
      <c r="WB34" s="1603"/>
      <c r="WC34" s="1603"/>
      <c r="WD34" s="1603"/>
      <c r="WE34" s="1603"/>
      <c r="WF34" s="1603"/>
      <c r="WG34" s="1603"/>
      <c r="WH34" s="1603"/>
      <c r="WI34" s="1603"/>
      <c r="WJ34" s="1603"/>
      <c r="WK34" s="1603"/>
      <c r="WL34" s="1603"/>
      <c r="WM34" s="1603"/>
      <c r="WN34" s="1603"/>
      <c r="WO34" s="1603"/>
      <c r="WP34" s="1603"/>
      <c r="WQ34" s="1603"/>
      <c r="WR34" s="1603"/>
      <c r="WS34" s="1603"/>
      <c r="WT34" s="1603"/>
      <c r="WU34" s="1603"/>
      <c r="WV34" s="1603"/>
      <c r="WW34" s="1603"/>
      <c r="WX34" s="1603"/>
      <c r="WY34" s="1603"/>
      <c r="WZ34" s="1603"/>
      <c r="XA34" s="1603"/>
      <c r="XB34" s="1603"/>
      <c r="XC34" s="1603"/>
      <c r="XD34" s="1603"/>
      <c r="XE34" s="1603"/>
      <c r="XF34" s="1603"/>
      <c r="XG34" s="1603"/>
      <c r="XH34" s="1603"/>
      <c r="XI34" s="1603"/>
      <c r="XJ34" s="1603"/>
      <c r="XK34" s="1603"/>
      <c r="XL34" s="1603"/>
      <c r="XM34" s="1603"/>
      <c r="XN34" s="1603"/>
      <c r="XO34" s="1603"/>
      <c r="XP34" s="1603"/>
      <c r="XQ34" s="1603"/>
      <c r="XR34" s="1603"/>
      <c r="XS34" s="1603"/>
      <c r="XT34" s="1603"/>
      <c r="XU34" s="1603"/>
      <c r="XV34" s="1603"/>
      <c r="XW34" s="1603"/>
      <c r="XX34" s="1603"/>
      <c r="XY34" s="1603"/>
      <c r="XZ34" s="1603"/>
      <c r="YA34" s="1603"/>
      <c r="YB34" s="1603"/>
      <c r="YC34" s="1603"/>
      <c r="YD34" s="1603"/>
      <c r="YE34" s="1603"/>
      <c r="YF34" s="1603"/>
      <c r="YG34" s="1603"/>
      <c r="YH34" s="1603"/>
      <c r="YI34" s="1603"/>
      <c r="YJ34" s="1603"/>
      <c r="YK34" s="1603"/>
      <c r="YL34" s="1603"/>
      <c r="YM34" s="1603"/>
      <c r="YN34" s="1603"/>
      <c r="YO34" s="1603"/>
      <c r="YP34" s="1603"/>
      <c r="YQ34" s="1603"/>
      <c r="YR34" s="1603"/>
      <c r="YS34" s="1603"/>
      <c r="YT34" s="1603"/>
      <c r="YU34" s="1603"/>
      <c r="YV34" s="1603"/>
      <c r="YW34" s="1603"/>
      <c r="YX34" s="1603"/>
      <c r="YY34" s="1603"/>
      <c r="YZ34" s="1603"/>
      <c r="ZA34" s="1603"/>
      <c r="ZB34" s="1603"/>
      <c r="ZC34" s="1603"/>
      <c r="ZD34" s="1603"/>
      <c r="ZE34" s="1603"/>
      <c r="ZF34" s="1603"/>
      <c r="ZG34" s="1603"/>
      <c r="ZH34" s="1603"/>
      <c r="ZI34" s="1603"/>
      <c r="ZJ34" s="1603"/>
      <c r="ZK34" s="1603"/>
      <c r="ZL34" s="1603"/>
      <c r="ZM34" s="1603"/>
      <c r="ZN34" s="1603"/>
      <c r="ZO34" s="1603"/>
      <c r="ZP34" s="1603"/>
      <c r="ZQ34" s="1603"/>
      <c r="ZR34" s="1603"/>
      <c r="ZS34" s="1603"/>
      <c r="ZT34" s="1603"/>
      <c r="ZU34" s="1603"/>
      <c r="ZV34" s="1603"/>
      <c r="ZW34" s="1603"/>
      <c r="ZX34" s="1603"/>
      <c r="ZY34" s="1603"/>
      <c r="ZZ34" s="1603"/>
      <c r="AAA34" s="1603"/>
      <c r="AAB34" s="1603"/>
      <c r="AAC34" s="1603"/>
      <c r="AAD34" s="1603"/>
      <c r="AAE34" s="1603"/>
      <c r="AAF34" s="1603"/>
      <c r="AAG34" s="1603"/>
      <c r="AAH34" s="1603"/>
      <c r="AAI34" s="1603"/>
      <c r="AAJ34" s="1603"/>
      <c r="AAK34" s="1603"/>
      <c r="AAL34" s="1603"/>
      <c r="AAM34" s="1603"/>
      <c r="AAN34" s="1603"/>
      <c r="AAO34" s="1603"/>
      <c r="AAP34" s="1603"/>
      <c r="AAQ34" s="1603"/>
      <c r="AAR34" s="1603"/>
      <c r="AAS34" s="1603"/>
      <c r="AAT34" s="1603"/>
      <c r="AAU34" s="1603"/>
      <c r="AAV34" s="1603"/>
      <c r="AAW34" s="1603"/>
      <c r="AAX34" s="1603"/>
      <c r="AAY34" s="1603"/>
      <c r="AAZ34" s="1603"/>
      <c r="ABA34" s="1603"/>
      <c r="ABB34" s="1603"/>
      <c r="ABC34" s="1603"/>
      <c r="ABD34" s="1603"/>
      <c r="ABE34" s="1603"/>
      <c r="ABF34" s="1603"/>
      <c r="ABG34" s="1603"/>
      <c r="ABH34" s="1603"/>
      <c r="ABI34" s="1603"/>
      <c r="ABJ34" s="1603"/>
      <c r="ABK34" s="1603"/>
      <c r="ABL34" s="1603"/>
      <c r="ABM34" s="1603"/>
      <c r="ABN34" s="1603"/>
      <c r="ABO34" s="1603"/>
      <c r="ABP34" s="1603"/>
      <c r="ABQ34" s="1603"/>
      <c r="ABR34" s="1603"/>
      <c r="ABS34" s="1603"/>
      <c r="ABT34" s="1603"/>
      <c r="ABU34" s="1603"/>
      <c r="ABV34" s="1603"/>
      <c r="ABW34" s="1603"/>
      <c r="ABX34" s="1603"/>
      <c r="ABY34" s="1603"/>
      <c r="ABZ34" s="1603"/>
      <c r="ACA34" s="1603"/>
      <c r="ACB34" s="1603"/>
      <c r="ACC34" s="1603"/>
      <c r="ACD34" s="1603"/>
      <c r="ACE34" s="1603"/>
      <c r="ACF34" s="1603"/>
      <c r="ACG34" s="1603"/>
      <c r="ACH34" s="1603"/>
      <c r="ACI34" s="1603"/>
      <c r="ACJ34" s="1603"/>
      <c r="ACK34" s="1603"/>
      <c r="ACL34" s="1603"/>
      <c r="ACM34" s="1603"/>
      <c r="ACN34" s="1603"/>
      <c r="ACO34" s="1603"/>
      <c r="ACP34" s="1603"/>
      <c r="ACQ34" s="1603"/>
      <c r="ACR34" s="1603"/>
      <c r="ACS34" s="1603"/>
      <c r="ACT34" s="1603"/>
      <c r="ACU34" s="1603"/>
      <c r="ACV34" s="1603"/>
      <c r="ACW34" s="1603"/>
      <c r="ACX34" s="1603"/>
      <c r="ACY34" s="1603"/>
      <c r="ACZ34" s="1603"/>
      <c r="ADA34" s="1603"/>
      <c r="ADB34" s="1603"/>
      <c r="ADC34" s="1603"/>
      <c r="ADD34" s="1603"/>
      <c r="ADE34" s="1603"/>
      <c r="ADF34" s="1603"/>
      <c r="ADG34" s="1603"/>
      <c r="ADH34" s="1603"/>
      <c r="ADI34" s="1603"/>
      <c r="ADJ34" s="1603"/>
      <c r="ADK34" s="1603"/>
      <c r="ADL34" s="1603"/>
      <c r="ADM34" s="1603"/>
      <c r="ADN34" s="1603"/>
      <c r="ADO34" s="1603"/>
      <c r="ADP34" s="1603"/>
      <c r="ADQ34" s="1603"/>
      <c r="ADR34" s="1603"/>
      <c r="ADS34" s="1603"/>
      <c r="ADT34" s="1603"/>
      <c r="ADU34" s="1603"/>
      <c r="ADV34" s="1603"/>
      <c r="ADW34" s="1603"/>
      <c r="ADX34" s="1603"/>
      <c r="ADY34" s="1603"/>
      <c r="ADZ34" s="1603"/>
      <c r="AEA34" s="1603"/>
      <c r="AEB34" s="1603"/>
      <c r="AEC34" s="1603"/>
      <c r="AED34" s="1603"/>
      <c r="AEE34" s="1603"/>
      <c r="AEF34" s="1603"/>
      <c r="AEG34" s="1603"/>
      <c r="AEH34" s="1603"/>
      <c r="AEI34" s="1603"/>
      <c r="AEJ34" s="1603"/>
      <c r="AEK34" s="1603"/>
      <c r="AEL34" s="1603"/>
      <c r="AEM34" s="1603"/>
      <c r="AEN34" s="1603"/>
      <c r="AEO34" s="1603"/>
      <c r="AEP34" s="1603"/>
      <c r="AEQ34" s="1603"/>
      <c r="AER34" s="1603"/>
      <c r="AES34" s="1603"/>
      <c r="AET34" s="1603"/>
      <c r="AEU34" s="1603"/>
      <c r="AEV34" s="1603"/>
      <c r="AEW34" s="1603"/>
      <c r="AEX34" s="1603"/>
      <c r="AEY34" s="1603"/>
      <c r="AEZ34" s="1603"/>
      <c r="AFA34" s="1603"/>
      <c r="AFB34" s="1603"/>
      <c r="AFC34" s="1603"/>
      <c r="AFD34" s="1603"/>
      <c r="AFE34" s="1603"/>
      <c r="AFF34" s="1603"/>
      <c r="AFG34" s="1603"/>
      <c r="AFH34" s="1603"/>
      <c r="AFI34" s="1603"/>
      <c r="AFJ34" s="1603"/>
      <c r="AFK34" s="1603"/>
      <c r="AFL34" s="1603"/>
      <c r="AFM34" s="1603"/>
      <c r="AFN34" s="1603"/>
      <c r="AFO34" s="1603"/>
      <c r="AFP34" s="1603"/>
      <c r="AFQ34" s="1603"/>
      <c r="AFR34" s="1603"/>
      <c r="AFS34" s="1603"/>
      <c r="AFT34" s="1603"/>
      <c r="AFU34" s="1603"/>
      <c r="AFV34" s="1603"/>
      <c r="AFW34" s="1603"/>
      <c r="AFX34" s="1603"/>
      <c r="AFY34" s="1603"/>
      <c r="AFZ34" s="1603"/>
      <c r="AGA34" s="1603"/>
      <c r="AGB34" s="1603"/>
      <c r="AGC34" s="1603"/>
      <c r="AGD34" s="1603"/>
      <c r="AGE34" s="1603"/>
      <c r="AGF34" s="1603"/>
      <c r="AGG34" s="1603"/>
      <c r="AGH34" s="1603"/>
      <c r="AGI34" s="1603"/>
      <c r="AGJ34" s="1603"/>
      <c r="AGK34" s="1603"/>
      <c r="AGL34" s="1603"/>
      <c r="AGM34" s="1603"/>
      <c r="AGN34" s="1603"/>
      <c r="AGO34" s="1603"/>
      <c r="AGP34" s="1603"/>
      <c r="AGQ34" s="1603"/>
      <c r="AGR34" s="1603"/>
      <c r="AGS34" s="1603"/>
      <c r="AGT34" s="1603"/>
      <c r="AGU34" s="1603"/>
      <c r="AGV34" s="1603"/>
      <c r="AGW34" s="1603"/>
      <c r="AGX34" s="1603"/>
      <c r="AGY34" s="1603"/>
      <c r="AGZ34" s="1603"/>
      <c r="AHA34" s="1603"/>
      <c r="AHB34" s="1603"/>
      <c r="AHC34" s="1603"/>
      <c r="AHD34" s="1603"/>
      <c r="AHE34" s="1603"/>
      <c r="AHF34" s="1603"/>
      <c r="AHG34" s="1603"/>
      <c r="AHH34" s="1603"/>
      <c r="AHI34" s="1603"/>
      <c r="AHJ34" s="1603"/>
      <c r="AHK34" s="1603"/>
      <c r="AHL34" s="1603"/>
      <c r="AHM34" s="1603"/>
      <c r="AHN34" s="1603"/>
      <c r="AHO34" s="1603"/>
      <c r="AHP34" s="1603"/>
      <c r="AHQ34" s="1603"/>
      <c r="AHR34" s="1603"/>
      <c r="AHS34" s="1603"/>
      <c r="AHT34" s="1603"/>
      <c r="AHU34" s="1603"/>
      <c r="AHV34" s="1603"/>
      <c r="AHW34" s="1603"/>
      <c r="AHX34" s="1603"/>
      <c r="AHY34" s="1603"/>
      <c r="AHZ34" s="1603"/>
      <c r="AIA34" s="1603"/>
      <c r="AIB34" s="1603"/>
      <c r="AIC34" s="1603"/>
      <c r="AID34" s="1603"/>
      <c r="AIE34" s="1603"/>
      <c r="AIF34" s="1603"/>
      <c r="AIG34" s="1603"/>
      <c r="AIH34" s="1603"/>
      <c r="AII34" s="1603"/>
      <c r="AIJ34" s="1603"/>
      <c r="AIK34" s="1603"/>
      <c r="AIL34" s="1603"/>
      <c r="AIM34" s="1603"/>
      <c r="AIN34" s="1603"/>
      <c r="AIO34" s="1603"/>
      <c r="AIP34" s="1603"/>
      <c r="AIQ34" s="1603"/>
      <c r="AIR34" s="1603"/>
      <c r="AIS34" s="1603"/>
      <c r="AIT34" s="1603"/>
      <c r="AIU34" s="1603"/>
      <c r="AIV34" s="1603"/>
      <c r="AIW34" s="1603"/>
      <c r="AIX34" s="1603"/>
      <c r="AIY34" s="1603"/>
      <c r="AIZ34" s="1603"/>
      <c r="AJA34" s="1603"/>
      <c r="AJB34" s="1603"/>
      <c r="AJC34" s="1603"/>
      <c r="AJD34" s="1603"/>
      <c r="AJE34" s="1603"/>
      <c r="AJF34" s="1603"/>
      <c r="AJG34" s="1603"/>
      <c r="AJH34" s="1603"/>
      <c r="AJI34" s="1603"/>
      <c r="AJJ34" s="1603"/>
      <c r="AJK34" s="1603"/>
      <c r="AJL34" s="1603"/>
      <c r="AJM34" s="1603"/>
      <c r="AJN34" s="1603"/>
      <c r="AJO34" s="1603"/>
      <c r="AJP34" s="1603"/>
      <c r="AJQ34" s="1603"/>
      <c r="AJR34" s="1603"/>
      <c r="AJS34" s="1603"/>
      <c r="AJT34" s="1603"/>
      <c r="AJU34" s="1603"/>
      <c r="AJV34" s="1603"/>
      <c r="AJW34" s="1603"/>
      <c r="AJX34" s="1603"/>
      <c r="AJY34" s="1603"/>
      <c r="AJZ34" s="1603"/>
      <c r="AKA34" s="1603"/>
      <c r="AKB34" s="1603"/>
      <c r="AKC34" s="1603"/>
      <c r="AKD34" s="1603"/>
      <c r="AKE34" s="1603"/>
      <c r="AKF34" s="1603"/>
      <c r="AKG34" s="1603"/>
      <c r="AKH34" s="1603"/>
      <c r="AKI34" s="1603"/>
      <c r="AKJ34" s="1603"/>
      <c r="AKK34" s="1603"/>
      <c r="AKL34" s="1603"/>
      <c r="AKM34" s="1603"/>
      <c r="AKN34" s="1603"/>
      <c r="AKO34" s="1603"/>
      <c r="AKP34" s="1603"/>
      <c r="AKQ34" s="1603"/>
      <c r="AKR34" s="1603"/>
      <c r="AKS34" s="1603"/>
      <c r="AKT34" s="1603"/>
      <c r="AKU34" s="1603"/>
      <c r="AKV34" s="1603"/>
      <c r="AKW34" s="1603"/>
      <c r="AKX34" s="1603"/>
      <c r="AKY34" s="1603"/>
      <c r="AKZ34" s="1603"/>
      <c r="ALA34" s="1603"/>
      <c r="ALB34" s="1603"/>
      <c r="ALC34" s="1603"/>
      <c r="ALD34" s="1603"/>
      <c r="ALE34" s="1603"/>
      <c r="ALF34" s="1603"/>
      <c r="ALG34" s="1603"/>
      <c r="ALH34" s="1603"/>
      <c r="ALI34" s="1603"/>
      <c r="ALJ34" s="1603"/>
      <c r="ALK34" s="1603"/>
      <c r="ALL34" s="1603"/>
      <c r="ALM34" s="1603"/>
      <c r="ALN34" s="1603"/>
      <c r="ALO34" s="1603"/>
      <c r="ALP34" s="1603"/>
      <c r="ALQ34" s="1603"/>
      <c r="ALR34" s="1603"/>
      <c r="ALS34" s="1603"/>
      <c r="ALT34" s="1603"/>
      <c r="ALU34" s="1603"/>
      <c r="ALV34" s="1603"/>
      <c r="ALW34" s="1603"/>
      <c r="ALX34" s="1603"/>
      <c r="ALY34" s="1603"/>
      <c r="ALZ34" s="1603"/>
      <c r="AMA34" s="1603"/>
      <c r="AMB34" s="1603"/>
      <c r="AMC34" s="1603"/>
      <c r="AMD34" s="1603"/>
      <c r="AME34" s="1603"/>
      <c r="AMF34" s="1603"/>
      <c r="AMG34" s="1603"/>
      <c r="AMH34" s="1603"/>
      <c r="AMI34" s="1603"/>
      <c r="AMJ34" s="1603"/>
      <c r="AMK34" s="1603"/>
      <c r="AML34" s="1603"/>
      <c r="AMM34" s="1603"/>
      <c r="AMN34" s="1603"/>
      <c r="AMO34" s="1603"/>
      <c r="AMP34" s="1603"/>
      <c r="AMQ34" s="1603"/>
      <c r="AMR34" s="1603"/>
      <c r="AMS34" s="1603"/>
      <c r="AMT34" s="1603"/>
      <c r="AMU34" s="1603"/>
      <c r="AMV34" s="1603"/>
      <c r="AMW34" s="1603"/>
      <c r="AMX34" s="1603"/>
      <c r="AMY34" s="1603"/>
      <c r="AMZ34" s="1603"/>
      <c r="ANA34" s="1603"/>
      <c r="ANB34" s="1603"/>
      <c r="ANC34" s="1603"/>
      <c r="AND34" s="1603"/>
      <c r="ANE34" s="1603"/>
      <c r="ANF34" s="1603"/>
      <c r="ANG34" s="1603"/>
      <c r="ANH34" s="1603"/>
      <c r="ANI34" s="1603"/>
      <c r="ANJ34" s="1603"/>
      <c r="ANK34" s="1603"/>
      <c r="ANL34" s="1603"/>
      <c r="ANM34" s="1603"/>
      <c r="ANN34" s="1603"/>
      <c r="ANO34" s="1603"/>
      <c r="ANP34" s="1603"/>
      <c r="ANQ34" s="1603"/>
      <c r="ANR34" s="1603"/>
      <c r="ANS34" s="1603"/>
      <c r="ANT34" s="1603"/>
      <c r="ANU34" s="1603"/>
      <c r="ANV34" s="1603"/>
      <c r="ANW34" s="1603"/>
      <c r="ANX34" s="1603"/>
      <c r="ANY34" s="1603"/>
      <c r="ANZ34" s="1603"/>
      <c r="AOA34" s="1603"/>
      <c r="AOB34" s="1603"/>
      <c r="AOC34" s="1603"/>
      <c r="AOD34" s="1603"/>
      <c r="AOE34" s="1603"/>
      <c r="AOF34" s="1603"/>
      <c r="AOG34" s="1603"/>
      <c r="AOH34" s="1603"/>
      <c r="AOI34" s="1603"/>
      <c r="AOJ34" s="1603"/>
      <c r="AOK34" s="1603"/>
      <c r="AOL34" s="1603"/>
      <c r="AOM34" s="1603"/>
      <c r="AON34" s="1603"/>
      <c r="AOO34" s="1603"/>
      <c r="AOP34" s="1603"/>
      <c r="AOQ34" s="1603"/>
      <c r="AOR34" s="1603"/>
      <c r="AOS34" s="1603"/>
      <c r="AOT34" s="1603"/>
      <c r="AOU34" s="1603"/>
      <c r="AOV34" s="1603"/>
      <c r="AOW34" s="1603"/>
      <c r="AOX34" s="1603"/>
      <c r="AOY34" s="1603"/>
      <c r="AOZ34" s="1603"/>
      <c r="APA34" s="1603"/>
      <c r="APB34" s="1603"/>
      <c r="APC34" s="1603"/>
      <c r="APD34" s="1603"/>
      <c r="APE34" s="1603"/>
      <c r="APF34" s="1603"/>
      <c r="APG34" s="1603"/>
      <c r="APH34" s="1603"/>
      <c r="API34" s="1603"/>
      <c r="APJ34" s="1603"/>
      <c r="APK34" s="1603"/>
      <c r="APL34" s="1603"/>
      <c r="APM34" s="1603"/>
      <c r="APN34" s="1603"/>
      <c r="APO34" s="1603"/>
      <c r="APP34" s="1603"/>
      <c r="APQ34" s="1603"/>
      <c r="APR34" s="1603"/>
      <c r="APS34" s="1603"/>
      <c r="APT34" s="1603"/>
      <c r="APU34" s="1603"/>
      <c r="APV34" s="1603"/>
      <c r="APW34" s="1603"/>
      <c r="APX34" s="1603"/>
      <c r="APY34" s="1603"/>
      <c r="APZ34" s="1603"/>
      <c r="AQA34" s="1603"/>
      <c r="AQB34" s="1603"/>
      <c r="AQC34" s="1603"/>
      <c r="AQD34" s="1603"/>
      <c r="AQE34" s="1603"/>
      <c r="AQF34" s="1603"/>
      <c r="AQG34" s="1603"/>
      <c r="AQH34" s="1603"/>
      <c r="AQI34" s="1603"/>
      <c r="AQJ34" s="1603"/>
      <c r="AQK34" s="1603"/>
      <c r="AQL34" s="1603"/>
      <c r="AQM34" s="1603"/>
      <c r="AQN34" s="1603"/>
      <c r="AQO34" s="1603"/>
      <c r="AQP34" s="1603"/>
      <c r="AQQ34" s="1603"/>
      <c r="AQR34" s="1603"/>
      <c r="AQS34" s="1603"/>
      <c r="AQT34" s="1603"/>
      <c r="AQU34" s="1603"/>
      <c r="AQV34" s="1603"/>
      <c r="AQW34" s="1603"/>
      <c r="AQX34" s="1603"/>
      <c r="AQY34" s="1603"/>
      <c r="AQZ34" s="1603"/>
      <c r="ARA34" s="1603"/>
      <c r="ARB34" s="1603"/>
      <c r="ARC34" s="1603"/>
      <c r="ARD34" s="1603"/>
      <c r="ARE34" s="1603"/>
      <c r="ARF34" s="1603"/>
      <c r="ARG34" s="1603"/>
      <c r="ARH34" s="1603"/>
      <c r="ARI34" s="1603"/>
      <c r="ARJ34" s="1603"/>
      <c r="ARK34" s="1603"/>
      <c r="ARL34" s="1603"/>
      <c r="ARM34" s="1603"/>
      <c r="ARN34" s="1603"/>
      <c r="ARO34" s="1603"/>
      <c r="ARP34" s="1603"/>
      <c r="ARQ34" s="1603"/>
      <c r="ARR34" s="1603"/>
      <c r="ARS34" s="1603"/>
      <c r="ART34" s="1603"/>
      <c r="ARU34" s="1603"/>
      <c r="ARV34" s="1603"/>
      <c r="ARW34" s="1603"/>
      <c r="ARX34" s="1603"/>
      <c r="ARY34" s="1603"/>
      <c r="ARZ34" s="1603"/>
      <c r="ASA34" s="1603"/>
      <c r="ASB34" s="1603"/>
      <c r="ASC34" s="1603"/>
      <c r="ASD34" s="1603"/>
      <c r="ASE34" s="1603"/>
      <c r="ASF34" s="1603"/>
      <c r="ASG34" s="1603"/>
      <c r="ASH34" s="1603"/>
      <c r="ASI34" s="1603"/>
      <c r="ASJ34" s="1603"/>
      <c r="ASK34" s="1603"/>
      <c r="ASL34" s="1603"/>
      <c r="ASM34" s="1603"/>
      <c r="ASN34" s="1603"/>
      <c r="ASO34" s="1603"/>
      <c r="ASP34" s="1603"/>
      <c r="ASQ34" s="1603"/>
      <c r="ASR34" s="1603"/>
      <c r="ASS34" s="1603"/>
      <c r="AST34" s="1603"/>
      <c r="ASU34" s="1603"/>
      <c r="ASV34" s="1603"/>
      <c r="ASW34" s="1603"/>
      <c r="ASX34" s="1603"/>
      <c r="ASY34" s="1603"/>
      <c r="ASZ34" s="1603"/>
      <c r="ATA34" s="1603"/>
      <c r="ATB34" s="1603"/>
      <c r="ATC34" s="1603"/>
      <c r="ATD34" s="1603"/>
      <c r="ATE34" s="1603"/>
      <c r="ATF34" s="1603"/>
      <c r="ATG34" s="1603"/>
      <c r="ATH34" s="1603"/>
      <c r="ATI34" s="1603"/>
      <c r="ATJ34" s="1603"/>
      <c r="ATK34" s="1603"/>
      <c r="ATL34" s="1603"/>
      <c r="ATM34" s="1603"/>
      <c r="ATN34" s="1603"/>
      <c r="ATO34" s="1603"/>
      <c r="ATP34" s="1603"/>
      <c r="ATQ34" s="1603"/>
      <c r="ATR34" s="1603"/>
      <c r="ATS34" s="1603"/>
      <c r="ATT34" s="1603"/>
      <c r="ATU34" s="1603"/>
      <c r="ATV34" s="1603"/>
      <c r="ATW34" s="1603"/>
      <c r="ATX34" s="1603"/>
      <c r="ATY34" s="1603"/>
      <c r="ATZ34" s="1603"/>
      <c r="AUA34" s="1603"/>
      <c r="AUB34" s="1603"/>
      <c r="AUC34" s="1603"/>
      <c r="AUD34" s="1603"/>
      <c r="AUE34" s="1603"/>
      <c r="AUF34" s="1603"/>
      <c r="AUG34" s="1603"/>
      <c r="AUH34" s="1603"/>
      <c r="AUI34" s="1603"/>
      <c r="AUJ34" s="1603"/>
      <c r="AUK34" s="1603"/>
      <c r="AUL34" s="1603"/>
      <c r="AUM34" s="1603"/>
      <c r="AUN34" s="1603"/>
      <c r="AUO34" s="1603"/>
      <c r="AUP34" s="1603"/>
      <c r="AUQ34" s="1603"/>
      <c r="AUR34" s="1603"/>
      <c r="AUS34" s="1603"/>
      <c r="AUT34" s="1603"/>
      <c r="AUU34" s="1603"/>
      <c r="AUV34" s="1603"/>
      <c r="AUW34" s="1603"/>
      <c r="AUX34" s="1603"/>
      <c r="AUY34" s="1603"/>
      <c r="AUZ34" s="1603"/>
      <c r="AVA34" s="1603"/>
      <c r="AVB34" s="1603"/>
      <c r="AVC34" s="1603"/>
      <c r="AVD34" s="1603"/>
      <c r="AVE34" s="1603"/>
      <c r="AVF34" s="1603"/>
      <c r="AVG34" s="1603"/>
      <c r="AVH34" s="1603"/>
      <c r="AVI34" s="1603"/>
      <c r="AVJ34" s="1603"/>
      <c r="AVK34" s="1603"/>
      <c r="AVL34" s="1603"/>
      <c r="AVM34" s="1603"/>
      <c r="AVN34" s="1603"/>
      <c r="AVO34" s="1603"/>
      <c r="AVP34" s="1603"/>
      <c r="AVQ34" s="1603"/>
      <c r="AVR34" s="1603"/>
      <c r="AVS34" s="1603"/>
      <c r="AVT34" s="1603"/>
      <c r="AVU34" s="1603"/>
      <c r="AVV34" s="1603"/>
      <c r="AVW34" s="1603"/>
      <c r="AVX34" s="1603"/>
      <c r="AVY34" s="1603"/>
      <c r="AVZ34" s="1603"/>
      <c r="AWA34" s="1603"/>
      <c r="AWB34" s="1603"/>
      <c r="AWC34" s="1603"/>
      <c r="AWD34" s="1603"/>
      <c r="AWE34" s="1603"/>
      <c r="AWF34" s="1603"/>
      <c r="AWG34" s="1603"/>
      <c r="AWH34" s="1603"/>
      <c r="AWI34" s="1603"/>
      <c r="AWJ34" s="1603"/>
      <c r="AWK34" s="1603"/>
      <c r="AWL34" s="1603"/>
      <c r="AWM34" s="1603"/>
      <c r="AWN34" s="1603"/>
      <c r="AWO34" s="1603"/>
      <c r="AWP34" s="1603"/>
      <c r="AWQ34" s="1603"/>
      <c r="AWR34" s="1603"/>
      <c r="AWS34" s="1603"/>
      <c r="AWT34" s="1603"/>
      <c r="AWU34" s="1603"/>
      <c r="AWV34" s="1603"/>
      <c r="AWW34" s="1603"/>
      <c r="AWX34" s="1603"/>
      <c r="AWY34" s="1603"/>
      <c r="AWZ34" s="1603"/>
      <c r="AXA34" s="1603"/>
      <c r="AXB34" s="1603"/>
      <c r="AXC34" s="1603"/>
      <c r="AXD34" s="1603"/>
      <c r="AXE34" s="1603"/>
      <c r="AXF34" s="1603"/>
      <c r="AXG34" s="1603"/>
      <c r="AXH34" s="1603"/>
      <c r="AXI34" s="1603"/>
      <c r="AXJ34" s="1603"/>
      <c r="AXK34" s="1603"/>
      <c r="AXL34" s="1603"/>
      <c r="AXM34" s="1603"/>
      <c r="AXN34" s="1603"/>
      <c r="AXO34" s="1603"/>
      <c r="AXP34" s="1603"/>
      <c r="AXQ34" s="1603"/>
      <c r="AXR34" s="1603"/>
      <c r="AXS34" s="1603"/>
      <c r="AXT34" s="1603"/>
      <c r="AXU34" s="1603"/>
      <c r="AXV34" s="1603"/>
      <c r="AXW34" s="1603"/>
      <c r="AXX34" s="1603"/>
      <c r="AXY34" s="1603"/>
      <c r="AXZ34" s="1603"/>
      <c r="AYA34" s="1603"/>
      <c r="AYB34" s="1603"/>
      <c r="AYC34" s="1603"/>
      <c r="AYD34" s="1603"/>
      <c r="AYE34" s="1603"/>
      <c r="AYF34" s="1603"/>
      <c r="AYG34" s="1603"/>
      <c r="AYH34" s="1603"/>
      <c r="AYI34" s="1603"/>
      <c r="AYJ34" s="1603"/>
      <c r="AYK34" s="1603"/>
      <c r="AYL34" s="1603"/>
      <c r="AYM34" s="1603"/>
      <c r="AYN34" s="1603"/>
      <c r="AYO34" s="1603"/>
      <c r="AYP34" s="1603"/>
      <c r="AYQ34" s="1603"/>
      <c r="AYR34" s="1603"/>
      <c r="AYS34" s="1603"/>
      <c r="AYT34" s="1603"/>
      <c r="AYU34" s="1603"/>
      <c r="AYV34" s="1603"/>
      <c r="AYW34" s="1603"/>
      <c r="AYX34" s="1603"/>
      <c r="AYY34" s="1603"/>
      <c r="AYZ34" s="1603"/>
      <c r="AZA34" s="1603"/>
      <c r="AZB34" s="1603"/>
      <c r="AZC34" s="1603"/>
      <c r="AZD34" s="1603"/>
      <c r="AZE34" s="1603"/>
      <c r="AZF34" s="1603"/>
      <c r="AZG34" s="1603"/>
      <c r="AZH34" s="1603"/>
      <c r="AZI34" s="1603"/>
      <c r="AZJ34" s="1603"/>
      <c r="AZK34" s="1603"/>
      <c r="AZL34" s="1603"/>
      <c r="AZM34" s="1603"/>
      <c r="AZN34" s="1603"/>
      <c r="AZO34" s="1603"/>
      <c r="AZP34" s="1603"/>
      <c r="AZQ34" s="1603"/>
      <c r="AZR34" s="1603"/>
      <c r="AZS34" s="1603"/>
      <c r="AZT34" s="1603"/>
      <c r="AZU34" s="1603"/>
      <c r="AZV34" s="1603"/>
      <c r="AZW34" s="1603"/>
      <c r="AZX34" s="1603"/>
      <c r="AZY34" s="1603"/>
      <c r="AZZ34" s="1603"/>
      <c r="BAA34" s="1603"/>
      <c r="BAB34" s="1603"/>
      <c r="BAC34" s="1603"/>
      <c r="BAD34" s="1603"/>
      <c r="BAE34" s="1603"/>
      <c r="BAF34" s="1603"/>
      <c r="BAG34" s="1603"/>
      <c r="BAH34" s="1603"/>
      <c r="BAI34" s="1603"/>
      <c r="BAJ34" s="1603"/>
      <c r="BAK34" s="1603"/>
      <c r="BAL34" s="1603"/>
      <c r="BAM34" s="1603"/>
      <c r="BAN34" s="1603"/>
      <c r="BAO34" s="1603"/>
      <c r="BAP34" s="1603"/>
      <c r="BAQ34" s="1603"/>
      <c r="BAR34" s="1603"/>
      <c r="BAS34" s="1603"/>
      <c r="BAT34" s="1603"/>
      <c r="BAU34" s="1603"/>
      <c r="BAV34" s="1603"/>
      <c r="BAW34" s="1603"/>
      <c r="BAX34" s="1603"/>
      <c r="BAY34" s="1603"/>
      <c r="BAZ34" s="1603"/>
      <c r="BBA34" s="1603"/>
      <c r="BBB34" s="1603"/>
      <c r="BBC34" s="1603"/>
      <c r="BBD34" s="1603"/>
      <c r="BBE34" s="1603"/>
      <c r="BBF34" s="1603"/>
      <c r="BBG34" s="1603"/>
      <c r="BBH34" s="1603"/>
      <c r="BBI34" s="1603"/>
      <c r="BBJ34" s="1603"/>
      <c r="BBK34" s="1603"/>
      <c r="BBL34" s="1603"/>
      <c r="BBM34" s="1603"/>
      <c r="BBN34" s="1603"/>
      <c r="BBO34" s="1603"/>
      <c r="BBP34" s="1603"/>
      <c r="BBQ34" s="1603"/>
      <c r="BBR34" s="1603"/>
      <c r="BBS34" s="1603"/>
      <c r="BBT34" s="1603"/>
      <c r="BBU34" s="1603"/>
      <c r="BBV34" s="1603"/>
      <c r="BBW34" s="1603"/>
      <c r="BBX34" s="1603"/>
      <c r="BBY34" s="1603"/>
      <c r="BBZ34" s="1603"/>
      <c r="BCA34" s="1603"/>
      <c r="BCB34" s="1603"/>
      <c r="BCC34" s="1603"/>
      <c r="BCD34" s="1603"/>
      <c r="BCE34" s="1603"/>
      <c r="BCF34" s="1603"/>
      <c r="BCG34" s="1603"/>
      <c r="BCH34" s="1603"/>
      <c r="BCI34" s="1603"/>
      <c r="BCJ34" s="1603"/>
      <c r="BCK34" s="1603"/>
      <c r="BCL34" s="1603"/>
      <c r="BCM34" s="1603"/>
      <c r="BCN34" s="1603"/>
      <c r="BCO34" s="1603"/>
      <c r="BCP34" s="1603"/>
      <c r="BCQ34" s="1603"/>
      <c r="BCR34" s="1603"/>
      <c r="BCS34" s="1603"/>
      <c r="BCT34" s="1603"/>
      <c r="BCU34" s="1603"/>
      <c r="BCV34" s="1603"/>
      <c r="BCW34" s="1603"/>
      <c r="BCX34" s="1603"/>
      <c r="BCY34" s="1603"/>
      <c r="BCZ34" s="1603"/>
      <c r="BDA34" s="1603"/>
      <c r="BDB34" s="1603"/>
      <c r="BDC34" s="1603"/>
      <c r="BDD34" s="1603"/>
      <c r="BDE34" s="1603"/>
      <c r="BDF34" s="1603"/>
      <c r="BDG34" s="1603"/>
      <c r="BDH34" s="1603"/>
      <c r="BDI34" s="1603"/>
      <c r="BDJ34" s="1603"/>
      <c r="BDK34" s="1603"/>
      <c r="BDL34" s="1603"/>
      <c r="BDM34" s="1603"/>
      <c r="BDN34" s="1603"/>
      <c r="BDO34" s="1603"/>
      <c r="BDP34" s="1603"/>
      <c r="BDQ34" s="1603"/>
      <c r="BDR34" s="1603"/>
      <c r="BDS34" s="1603"/>
      <c r="BDT34" s="1603"/>
      <c r="BDU34" s="1603"/>
      <c r="BDV34" s="1603"/>
      <c r="BDW34" s="1603"/>
      <c r="BDX34" s="1603"/>
      <c r="BDY34" s="1603"/>
      <c r="BDZ34" s="1603"/>
      <c r="BEA34" s="1603"/>
      <c r="BEB34" s="1603"/>
      <c r="BEC34" s="1603"/>
      <c r="BED34" s="1603"/>
      <c r="BEE34" s="1603"/>
      <c r="BEF34" s="1603"/>
      <c r="BEG34" s="1603"/>
      <c r="BEH34" s="1603"/>
      <c r="BEI34" s="1603"/>
      <c r="BEJ34" s="1603"/>
      <c r="BEK34" s="1603"/>
      <c r="BEL34" s="1603"/>
      <c r="BEM34" s="1603"/>
      <c r="BEN34" s="1603"/>
      <c r="BEO34" s="1603"/>
      <c r="BEP34" s="1603"/>
      <c r="BEQ34" s="1603"/>
      <c r="BER34" s="1603"/>
      <c r="BES34" s="1603"/>
      <c r="BET34" s="1603"/>
      <c r="BEU34" s="1603"/>
      <c r="BEV34" s="1603"/>
      <c r="BEW34" s="1603"/>
      <c r="BEX34" s="1603"/>
      <c r="BEY34" s="1603"/>
      <c r="BEZ34" s="1603"/>
      <c r="BFA34" s="1603"/>
      <c r="BFB34" s="1603"/>
      <c r="BFC34" s="1603"/>
      <c r="BFD34" s="1603"/>
      <c r="BFE34" s="1603"/>
      <c r="BFF34" s="1603"/>
      <c r="BFG34" s="1603"/>
      <c r="BFH34" s="1603"/>
      <c r="BFI34" s="1603"/>
      <c r="BFJ34" s="1603"/>
      <c r="BFK34" s="1603"/>
      <c r="BFL34" s="1603"/>
      <c r="BFM34" s="1603"/>
      <c r="BFN34" s="1603"/>
      <c r="BFO34" s="1603"/>
      <c r="BFP34" s="1603"/>
      <c r="BFQ34" s="1603"/>
      <c r="BFR34" s="1603"/>
      <c r="BFS34" s="1603"/>
      <c r="BFT34" s="1603"/>
      <c r="BFU34" s="1603"/>
      <c r="BFV34" s="1603"/>
      <c r="BFW34" s="1603"/>
      <c r="BFX34" s="1603"/>
      <c r="BFY34" s="1603"/>
      <c r="BFZ34" s="1603"/>
      <c r="BGA34" s="1603"/>
      <c r="BGB34" s="1603"/>
      <c r="BGC34" s="1603"/>
      <c r="BGD34" s="1603"/>
      <c r="BGE34" s="1603"/>
      <c r="BGF34" s="1603"/>
      <c r="BGG34" s="1603"/>
      <c r="BGH34" s="1603"/>
      <c r="BGI34" s="1603"/>
      <c r="BGJ34" s="1603"/>
      <c r="BGK34" s="1603"/>
      <c r="BGL34" s="1603"/>
      <c r="BGM34" s="1603"/>
      <c r="BGN34" s="1603"/>
      <c r="BGO34" s="1603"/>
      <c r="BGP34" s="1603"/>
      <c r="BGQ34" s="1603"/>
      <c r="BGR34" s="1603"/>
      <c r="BGS34" s="1603"/>
      <c r="BGT34" s="1603"/>
      <c r="BGU34" s="1603"/>
      <c r="BGV34" s="1603"/>
      <c r="BGW34" s="1603"/>
      <c r="BGX34" s="1603"/>
      <c r="BGY34" s="1603"/>
      <c r="BGZ34" s="1603"/>
      <c r="BHA34" s="1603"/>
      <c r="BHB34" s="1603"/>
      <c r="BHC34" s="1603"/>
      <c r="BHD34" s="1603"/>
      <c r="BHE34" s="1603"/>
      <c r="BHF34" s="1603"/>
      <c r="BHG34" s="1603"/>
      <c r="BHH34" s="1603"/>
      <c r="BHI34" s="1603"/>
      <c r="BHJ34" s="1603"/>
      <c r="BHK34" s="1603"/>
      <c r="BHL34" s="1603"/>
      <c r="BHM34" s="1603"/>
      <c r="BHN34" s="1603"/>
      <c r="BHO34" s="1603"/>
      <c r="BHP34" s="1603"/>
      <c r="BHQ34" s="1603"/>
      <c r="BHR34" s="1603"/>
      <c r="BHS34" s="1603"/>
      <c r="BHT34" s="1603"/>
      <c r="BHU34" s="1603"/>
      <c r="BHV34" s="1603"/>
      <c r="BHW34" s="1603"/>
      <c r="BHX34" s="1603"/>
      <c r="BHY34" s="1603"/>
      <c r="BHZ34" s="1603"/>
      <c r="BIA34" s="1603"/>
      <c r="BIB34" s="1603"/>
      <c r="BIC34" s="1603"/>
      <c r="BID34" s="1603"/>
      <c r="BIE34" s="1603"/>
      <c r="BIF34" s="1603"/>
      <c r="BIG34" s="1603"/>
      <c r="BIH34" s="1603"/>
      <c r="BII34" s="1603"/>
      <c r="BIJ34" s="1603"/>
      <c r="BIK34" s="1603"/>
      <c r="BIL34" s="1603"/>
      <c r="BIM34" s="1603"/>
      <c r="BIN34" s="1603"/>
      <c r="BIO34" s="1603"/>
      <c r="BIP34" s="1603"/>
      <c r="BIQ34" s="1603"/>
      <c r="BIR34" s="1603"/>
      <c r="BIS34" s="1603"/>
      <c r="BIT34" s="1603"/>
      <c r="BIU34" s="1603"/>
      <c r="BIV34" s="1603"/>
      <c r="BIW34" s="1603"/>
      <c r="BIX34" s="1603"/>
      <c r="BIY34" s="1603"/>
      <c r="BIZ34" s="1603"/>
      <c r="BJA34" s="1603"/>
      <c r="BJB34" s="1603"/>
      <c r="BJC34" s="1603"/>
      <c r="BJD34" s="1603"/>
      <c r="BJE34" s="1603"/>
      <c r="BJF34" s="1603"/>
      <c r="BJG34" s="1603"/>
      <c r="BJH34" s="1603"/>
      <c r="BJI34" s="1603"/>
      <c r="BJJ34" s="1603"/>
      <c r="BJK34" s="1603"/>
      <c r="BJL34" s="1603"/>
      <c r="BJM34" s="1603"/>
      <c r="BJN34" s="1603"/>
      <c r="BJO34" s="1603"/>
      <c r="BJP34" s="1603"/>
      <c r="BJQ34" s="1603"/>
      <c r="BJR34" s="1603"/>
      <c r="BJS34" s="1603"/>
      <c r="BJT34" s="1603"/>
      <c r="BJU34" s="1603"/>
      <c r="BJV34" s="1603"/>
      <c r="BJW34" s="1603"/>
      <c r="BJX34" s="1603"/>
      <c r="BJY34" s="1603"/>
      <c r="BJZ34" s="1603"/>
      <c r="BKA34" s="1603"/>
      <c r="BKB34" s="1603"/>
      <c r="BKC34" s="1603"/>
      <c r="BKD34" s="1603"/>
      <c r="BKE34" s="1603"/>
      <c r="BKF34" s="1603"/>
      <c r="BKG34" s="1603"/>
      <c r="BKH34" s="1603"/>
      <c r="BKI34" s="1603"/>
      <c r="BKJ34" s="1603"/>
      <c r="BKK34" s="1603"/>
      <c r="BKL34" s="1603"/>
      <c r="BKM34" s="1603"/>
      <c r="BKN34" s="1603"/>
      <c r="BKO34" s="1603"/>
      <c r="BKP34" s="1603"/>
      <c r="BKQ34" s="1603"/>
      <c r="BKR34" s="1603"/>
      <c r="BKS34" s="1603"/>
      <c r="BKT34" s="1603"/>
      <c r="BKU34" s="1603"/>
      <c r="BKV34" s="1603"/>
      <c r="BKW34" s="1603"/>
      <c r="BKX34" s="1603"/>
      <c r="BKY34" s="1603"/>
      <c r="BKZ34" s="1603"/>
      <c r="BLA34" s="1603"/>
      <c r="BLB34" s="1603"/>
      <c r="BLC34" s="1603"/>
      <c r="BLD34" s="1603"/>
      <c r="BLE34" s="1603"/>
      <c r="BLF34" s="1603"/>
      <c r="BLG34" s="1603"/>
      <c r="BLH34" s="1603"/>
      <c r="BLI34" s="1603"/>
      <c r="BLJ34" s="1603"/>
      <c r="BLK34" s="1603"/>
      <c r="BLL34" s="1603"/>
      <c r="BLM34" s="1603"/>
      <c r="BLN34" s="1603"/>
      <c r="BLO34" s="1603"/>
      <c r="BLP34" s="1603"/>
      <c r="BLQ34" s="1603"/>
      <c r="BLR34" s="1603"/>
      <c r="BLS34" s="1603"/>
      <c r="BLT34" s="1603"/>
      <c r="BLU34" s="1603"/>
      <c r="BLV34" s="1603"/>
      <c r="BLW34" s="1603"/>
      <c r="BLX34" s="1603"/>
      <c r="BLY34" s="1603"/>
      <c r="BLZ34" s="1603"/>
      <c r="BMA34" s="1603"/>
      <c r="BMB34" s="1603"/>
      <c r="BMC34" s="1603"/>
      <c r="BMD34" s="1603"/>
      <c r="BME34" s="1603"/>
      <c r="BMF34" s="1603"/>
      <c r="BMG34" s="1603"/>
      <c r="BMH34" s="1603"/>
      <c r="BMI34" s="1603"/>
      <c r="BMJ34" s="1603"/>
      <c r="BMK34" s="1603"/>
      <c r="BML34" s="1603"/>
      <c r="BMM34" s="1603"/>
      <c r="BMN34" s="1603"/>
      <c r="BMO34" s="1603"/>
      <c r="BMP34" s="1603"/>
      <c r="BMQ34" s="1603"/>
      <c r="BMR34" s="1603"/>
      <c r="BMS34" s="1603"/>
      <c r="BMT34" s="1603"/>
      <c r="BMU34" s="1603"/>
      <c r="BMV34" s="1603"/>
      <c r="BMW34" s="1603"/>
      <c r="BMX34" s="1603"/>
      <c r="BMY34" s="1603"/>
      <c r="BMZ34" s="1603"/>
      <c r="BNA34" s="1603"/>
      <c r="BNB34" s="1603"/>
      <c r="BNC34" s="1603"/>
      <c r="BND34" s="1603"/>
      <c r="BNE34" s="1603"/>
      <c r="BNF34" s="1603"/>
      <c r="BNG34" s="1603"/>
      <c r="BNH34" s="1603"/>
      <c r="BNI34" s="1603"/>
      <c r="BNJ34" s="1603"/>
      <c r="BNK34" s="1603"/>
      <c r="BNL34" s="1603"/>
      <c r="BNM34" s="1603"/>
      <c r="BNN34" s="1603"/>
      <c r="BNO34" s="1603"/>
      <c r="BNP34" s="1603"/>
      <c r="BNQ34" s="1603"/>
      <c r="BNR34" s="1603"/>
      <c r="BNS34" s="1603"/>
      <c r="BNT34" s="1603"/>
      <c r="BNU34" s="1603"/>
      <c r="BNV34" s="1603"/>
      <c r="BNW34" s="1603"/>
      <c r="BNX34" s="1603"/>
      <c r="BNY34" s="1603"/>
      <c r="BNZ34" s="1603"/>
      <c r="BOA34" s="1603"/>
      <c r="BOB34" s="1603"/>
      <c r="BOC34" s="1603"/>
      <c r="BOD34" s="1603"/>
      <c r="BOE34" s="1603"/>
      <c r="BOF34" s="1603"/>
      <c r="BOG34" s="1603"/>
      <c r="BOH34" s="1603"/>
      <c r="BOI34" s="1603"/>
      <c r="BOJ34" s="1603"/>
      <c r="BOK34" s="1603"/>
      <c r="BOL34" s="1603"/>
      <c r="BOM34" s="1603"/>
      <c r="BON34" s="1603"/>
      <c r="BOO34" s="1603"/>
      <c r="BOP34" s="1603"/>
      <c r="BOQ34" s="1603"/>
      <c r="BOR34" s="1603"/>
      <c r="BOS34" s="1603"/>
      <c r="BOT34" s="1603"/>
      <c r="BOU34" s="1603"/>
      <c r="BOV34" s="1603"/>
      <c r="BOW34" s="1603"/>
      <c r="BOX34" s="1603"/>
      <c r="BOY34" s="1603"/>
      <c r="BOZ34" s="1603"/>
      <c r="BPA34" s="1603"/>
      <c r="BPB34" s="1603"/>
      <c r="BPC34" s="1603"/>
      <c r="BPD34" s="1603"/>
      <c r="BPE34" s="1603"/>
      <c r="BPF34" s="1603"/>
      <c r="BPG34" s="1603"/>
      <c r="BPH34" s="1603"/>
      <c r="BPI34" s="1603"/>
      <c r="BPJ34" s="1603"/>
      <c r="BPK34" s="1603"/>
      <c r="BPL34" s="1603"/>
      <c r="BPM34" s="1603"/>
      <c r="BPN34" s="1603"/>
      <c r="BPO34" s="1603"/>
      <c r="BPP34" s="1603"/>
      <c r="BPQ34" s="1603"/>
      <c r="BPR34" s="1603"/>
      <c r="BPS34" s="1603"/>
      <c r="BPT34" s="1603"/>
      <c r="BPU34" s="1603"/>
      <c r="BPV34" s="1603"/>
      <c r="BPW34" s="1603"/>
      <c r="BPX34" s="1603"/>
      <c r="BPY34" s="1603"/>
      <c r="BPZ34" s="1603"/>
      <c r="BQA34" s="1603"/>
      <c r="BQB34" s="1603"/>
      <c r="BQC34" s="1603"/>
      <c r="BQD34" s="1603"/>
      <c r="BQE34" s="1603"/>
      <c r="BQF34" s="1603"/>
      <c r="BQG34" s="1603"/>
      <c r="BQH34" s="1603"/>
      <c r="BQI34" s="1603"/>
      <c r="BQJ34" s="1603"/>
      <c r="BQK34" s="1603"/>
      <c r="BQL34" s="1603"/>
      <c r="BQM34" s="1603"/>
      <c r="BQN34" s="1603"/>
      <c r="BQO34" s="1603"/>
      <c r="BQP34" s="1603"/>
      <c r="BQQ34" s="1603"/>
      <c r="BQR34" s="1603"/>
      <c r="BQS34" s="1603"/>
      <c r="BQT34" s="1603"/>
      <c r="BQU34" s="1603"/>
      <c r="BQV34" s="1603"/>
      <c r="BQW34" s="1603"/>
      <c r="BQX34" s="1603"/>
      <c r="BQY34" s="1603"/>
      <c r="BQZ34" s="1603"/>
      <c r="BRA34" s="1603"/>
      <c r="BRB34" s="1603"/>
      <c r="BRC34" s="1603"/>
      <c r="BRD34" s="1603"/>
      <c r="BRE34" s="1603"/>
      <c r="BRF34" s="1603"/>
      <c r="BRG34" s="1603"/>
      <c r="BRH34" s="1603"/>
      <c r="BRI34" s="1603"/>
      <c r="BRJ34" s="1603"/>
      <c r="BRK34" s="1603"/>
      <c r="BRL34" s="1603"/>
      <c r="BRM34" s="1603"/>
      <c r="BRN34" s="1603"/>
      <c r="BRO34" s="1603"/>
      <c r="BRP34" s="1603"/>
      <c r="BRQ34" s="1603"/>
      <c r="BRR34" s="1603"/>
      <c r="BRS34" s="1603"/>
      <c r="BRT34" s="1603"/>
      <c r="BRU34" s="1603"/>
      <c r="BRV34" s="1603"/>
      <c r="BRW34" s="1603"/>
      <c r="BRX34" s="1603"/>
      <c r="BRY34" s="1603"/>
      <c r="BRZ34" s="1603"/>
      <c r="BSA34" s="1603"/>
      <c r="BSB34" s="1603"/>
      <c r="BSC34" s="1603"/>
      <c r="BSD34" s="1603"/>
      <c r="BSE34" s="1603"/>
      <c r="BSF34" s="1603"/>
      <c r="BSG34" s="1603"/>
      <c r="BSH34" s="1603"/>
      <c r="BSI34" s="1603"/>
      <c r="BSJ34" s="1603"/>
      <c r="BSK34" s="1603"/>
      <c r="BSL34" s="1603"/>
      <c r="BSM34" s="1603"/>
      <c r="BSN34" s="1603"/>
      <c r="BSO34" s="1603"/>
      <c r="BSP34" s="1603"/>
      <c r="BSQ34" s="1603"/>
      <c r="BSR34" s="1603"/>
      <c r="BSS34" s="1603"/>
      <c r="BST34" s="1603"/>
      <c r="BSU34" s="1603"/>
      <c r="BSV34" s="1603"/>
      <c r="BSW34" s="1603"/>
      <c r="BSX34" s="1603"/>
      <c r="BSY34" s="1603"/>
      <c r="BSZ34" s="1603"/>
      <c r="BTA34" s="1603"/>
      <c r="BTB34" s="1603"/>
      <c r="BTC34" s="1603"/>
      <c r="BTD34" s="1603"/>
      <c r="BTE34" s="1603"/>
      <c r="BTF34" s="1603"/>
      <c r="BTG34" s="1603"/>
      <c r="BTH34" s="1603"/>
      <c r="BTI34" s="1603"/>
      <c r="BTJ34" s="1603"/>
      <c r="BTK34" s="1603"/>
      <c r="BTL34" s="1603"/>
      <c r="BTM34" s="1603"/>
      <c r="BTN34" s="1603"/>
      <c r="BTO34" s="1603"/>
      <c r="BTP34" s="1603"/>
      <c r="BTQ34" s="1603"/>
      <c r="BTR34" s="1603"/>
      <c r="BTS34" s="1603"/>
      <c r="BTT34" s="1603"/>
      <c r="BTU34" s="1603"/>
      <c r="BTV34" s="1603"/>
      <c r="BTW34" s="1603"/>
      <c r="BTX34" s="1603"/>
      <c r="BTY34" s="1603"/>
      <c r="BTZ34" s="1603"/>
      <c r="BUA34" s="1603"/>
      <c r="BUB34" s="1603"/>
      <c r="BUC34" s="1603"/>
      <c r="BUD34" s="1603"/>
      <c r="BUE34" s="1603"/>
      <c r="BUF34" s="1603"/>
      <c r="BUG34" s="1603"/>
      <c r="BUH34" s="1603"/>
      <c r="BUI34" s="1603"/>
      <c r="BUJ34" s="1603"/>
      <c r="BUK34" s="1603"/>
      <c r="BUL34" s="1603"/>
      <c r="BUM34" s="1603"/>
      <c r="BUN34" s="1603"/>
      <c r="BUO34" s="1603"/>
      <c r="BUP34" s="1603"/>
      <c r="BUQ34" s="1603"/>
      <c r="BUR34" s="1603"/>
      <c r="BUS34" s="1603"/>
      <c r="BUT34" s="1603"/>
      <c r="BUU34" s="1603"/>
      <c r="BUV34" s="1603"/>
      <c r="BUW34" s="1603"/>
      <c r="BUX34" s="1603"/>
      <c r="BUY34" s="1603"/>
      <c r="BUZ34" s="1603"/>
      <c r="BVA34" s="1603"/>
      <c r="BVB34" s="1603"/>
      <c r="BVC34" s="1603"/>
      <c r="BVD34" s="1603"/>
      <c r="BVE34" s="1603"/>
      <c r="BVF34" s="1603"/>
      <c r="BVG34" s="1603"/>
      <c r="BVH34" s="1603"/>
      <c r="BVI34" s="1603"/>
      <c r="BVJ34" s="1603"/>
      <c r="BVK34" s="1603"/>
      <c r="BVL34" s="1603"/>
      <c r="BVM34" s="1603"/>
      <c r="BVN34" s="1603"/>
      <c r="BVO34" s="1603"/>
      <c r="BVP34" s="1603"/>
      <c r="BVQ34" s="1603"/>
      <c r="BVR34" s="1603"/>
      <c r="BVS34" s="1603"/>
      <c r="BVT34" s="1603"/>
      <c r="BVU34" s="1603"/>
      <c r="BVV34" s="1603"/>
      <c r="BVW34" s="1603"/>
      <c r="BVX34" s="1603"/>
      <c r="BVY34" s="1603"/>
      <c r="BVZ34" s="1603"/>
      <c r="BWA34" s="1603"/>
      <c r="BWB34" s="1603"/>
      <c r="BWC34" s="1603"/>
      <c r="BWD34" s="1603"/>
      <c r="BWE34" s="1603"/>
      <c r="BWF34" s="1603"/>
      <c r="BWG34" s="1603"/>
      <c r="BWH34" s="1603"/>
      <c r="BWI34" s="1603"/>
      <c r="BWJ34" s="1603"/>
      <c r="BWK34" s="1603"/>
      <c r="BWL34" s="1603"/>
      <c r="BWM34" s="1603"/>
      <c r="BWN34" s="1603"/>
      <c r="BWO34" s="1603"/>
      <c r="BWP34" s="1603"/>
      <c r="BWQ34" s="1603"/>
      <c r="BWR34" s="1603"/>
      <c r="BWS34" s="1603"/>
      <c r="BWT34" s="1603"/>
      <c r="BWU34" s="1603"/>
      <c r="BWV34" s="1603"/>
      <c r="BWW34" s="1603"/>
      <c r="BWX34" s="1603"/>
      <c r="BWY34" s="1603"/>
      <c r="BWZ34" s="1603"/>
      <c r="BXA34" s="1603"/>
      <c r="BXB34" s="1603"/>
      <c r="BXC34" s="1603"/>
      <c r="BXD34" s="1603"/>
      <c r="BXE34" s="1603"/>
      <c r="BXF34" s="1603"/>
      <c r="BXG34" s="1603"/>
      <c r="BXH34" s="1603"/>
      <c r="BXI34" s="1603"/>
      <c r="BXJ34" s="1603"/>
      <c r="BXK34" s="1603"/>
      <c r="BXL34" s="1603"/>
      <c r="BXM34" s="1603"/>
      <c r="BXN34" s="1603"/>
      <c r="BXO34" s="1603"/>
      <c r="BXP34" s="1603"/>
      <c r="BXQ34" s="1603"/>
      <c r="BXR34" s="1603"/>
      <c r="BXS34" s="1603"/>
      <c r="BXT34" s="1603"/>
      <c r="BXU34" s="1603"/>
      <c r="BXV34" s="1603"/>
      <c r="BXW34" s="1603"/>
      <c r="BXX34" s="1603"/>
      <c r="BXY34" s="1603"/>
      <c r="BXZ34" s="1603"/>
      <c r="BYA34" s="1603"/>
      <c r="BYB34" s="1603"/>
      <c r="BYC34" s="1603"/>
      <c r="BYD34" s="1603"/>
      <c r="BYE34" s="1603"/>
      <c r="BYF34" s="1603"/>
      <c r="BYG34" s="1603"/>
      <c r="BYH34" s="1603"/>
      <c r="BYI34" s="1603"/>
      <c r="BYJ34" s="1603"/>
      <c r="BYK34" s="1603"/>
      <c r="BYL34" s="1603"/>
      <c r="BYM34" s="1603"/>
      <c r="BYN34" s="1603"/>
      <c r="BYO34" s="1603"/>
      <c r="BYP34" s="1603"/>
      <c r="BYQ34" s="1603"/>
      <c r="BYR34" s="1603"/>
      <c r="BYS34" s="1603"/>
      <c r="BYT34" s="1603"/>
      <c r="BYU34" s="1603"/>
      <c r="BYV34" s="1603"/>
      <c r="BYW34" s="1603"/>
      <c r="BYX34" s="1603"/>
      <c r="BYY34" s="1603"/>
      <c r="BYZ34" s="1603"/>
      <c r="BZA34" s="1603"/>
      <c r="BZB34" s="1603"/>
      <c r="BZC34" s="1603"/>
      <c r="BZD34" s="1603"/>
      <c r="BZE34" s="1603"/>
      <c r="BZF34" s="1603"/>
      <c r="BZG34" s="1603"/>
      <c r="BZH34" s="1603"/>
      <c r="BZI34" s="1603"/>
      <c r="BZJ34" s="1603"/>
      <c r="BZK34" s="1603"/>
      <c r="BZL34" s="1603"/>
      <c r="BZM34" s="1603"/>
      <c r="BZN34" s="1603"/>
      <c r="BZO34" s="1603"/>
      <c r="BZP34" s="1603"/>
      <c r="BZQ34" s="1603"/>
      <c r="BZR34" s="1603"/>
      <c r="BZS34" s="1603"/>
      <c r="BZT34" s="1603"/>
      <c r="BZU34" s="1603"/>
      <c r="BZV34" s="1603"/>
      <c r="BZW34" s="1603"/>
      <c r="BZX34" s="1603"/>
      <c r="BZY34" s="1603"/>
      <c r="BZZ34" s="1603"/>
      <c r="CAA34" s="1603"/>
      <c r="CAB34" s="1603"/>
      <c r="CAC34" s="1603"/>
      <c r="CAD34" s="1603"/>
      <c r="CAE34" s="1603"/>
      <c r="CAF34" s="1603"/>
      <c r="CAG34" s="1603"/>
      <c r="CAH34" s="1603"/>
      <c r="CAI34" s="1603"/>
      <c r="CAJ34" s="1603"/>
      <c r="CAK34" s="1603"/>
      <c r="CAL34" s="1603"/>
      <c r="CAM34" s="1603"/>
      <c r="CAN34" s="1603"/>
      <c r="CAO34" s="1603"/>
      <c r="CAP34" s="1603"/>
      <c r="CAQ34" s="1603"/>
      <c r="CAR34" s="1603"/>
      <c r="CAS34" s="1603"/>
      <c r="CAT34" s="1603"/>
      <c r="CAU34" s="1603"/>
      <c r="CAV34" s="1603"/>
      <c r="CAW34" s="1603"/>
      <c r="CAX34" s="1603"/>
      <c r="CAY34" s="1603"/>
      <c r="CAZ34" s="1603"/>
      <c r="CBA34" s="1603"/>
      <c r="CBB34" s="1603"/>
      <c r="CBC34" s="1603"/>
      <c r="CBD34" s="1603"/>
      <c r="CBE34" s="1603"/>
      <c r="CBF34" s="1603"/>
      <c r="CBG34" s="1603"/>
      <c r="CBH34" s="1603"/>
      <c r="CBI34" s="1603"/>
      <c r="CBJ34" s="1603"/>
      <c r="CBK34" s="1603"/>
      <c r="CBL34" s="1603"/>
      <c r="CBM34" s="1603"/>
      <c r="CBN34" s="1603"/>
      <c r="CBO34" s="1603"/>
      <c r="CBP34" s="1603"/>
      <c r="CBQ34" s="1603"/>
      <c r="CBR34" s="1603"/>
      <c r="CBS34" s="1603"/>
      <c r="CBT34" s="1603"/>
      <c r="CBU34" s="1603"/>
      <c r="CBV34" s="1603"/>
      <c r="CBW34" s="1603"/>
      <c r="CBX34" s="1603"/>
      <c r="CBY34" s="1603"/>
      <c r="CBZ34" s="1603"/>
      <c r="CCA34" s="1603"/>
      <c r="CCB34" s="1603"/>
      <c r="CCC34" s="1603"/>
      <c r="CCD34" s="1603"/>
      <c r="CCE34" s="1603"/>
      <c r="CCF34" s="1603"/>
      <c r="CCG34" s="1603"/>
      <c r="CCH34" s="1603"/>
      <c r="CCI34" s="1603"/>
      <c r="CCJ34" s="1603"/>
      <c r="CCK34" s="1603"/>
      <c r="CCL34" s="1603"/>
      <c r="CCM34" s="1603"/>
      <c r="CCN34" s="1603"/>
      <c r="CCO34" s="1603"/>
      <c r="CCP34" s="1603"/>
      <c r="CCQ34" s="1603"/>
      <c r="CCR34" s="1603"/>
      <c r="CCS34" s="1603"/>
      <c r="CCT34" s="1603"/>
      <c r="CCU34" s="1603"/>
      <c r="CCV34" s="1603"/>
      <c r="CCW34" s="1603"/>
      <c r="CCX34" s="1603"/>
      <c r="CCY34" s="1603"/>
      <c r="CCZ34" s="1603"/>
      <c r="CDA34" s="1603"/>
      <c r="CDB34" s="1603"/>
      <c r="CDC34" s="1603"/>
      <c r="CDD34" s="1603"/>
      <c r="CDE34" s="1603"/>
      <c r="CDF34" s="1603"/>
      <c r="CDG34" s="1603"/>
      <c r="CDH34" s="1603"/>
      <c r="CDI34" s="1603"/>
      <c r="CDJ34" s="1603"/>
      <c r="CDK34" s="1603"/>
      <c r="CDL34" s="1603"/>
      <c r="CDM34" s="1603"/>
      <c r="CDN34" s="1603"/>
      <c r="CDO34" s="1603"/>
      <c r="CDP34" s="1603"/>
      <c r="CDQ34" s="1603"/>
      <c r="CDR34" s="1603"/>
      <c r="CDS34" s="1603"/>
      <c r="CDT34" s="1603"/>
      <c r="CDU34" s="1603"/>
      <c r="CDV34" s="1603"/>
      <c r="CDW34" s="1603"/>
      <c r="CDX34" s="1603"/>
      <c r="CDY34" s="1603"/>
      <c r="CDZ34" s="1603"/>
      <c r="CEA34" s="1603"/>
      <c r="CEB34" s="1603"/>
      <c r="CEC34" s="1603"/>
      <c r="CED34" s="1603"/>
      <c r="CEE34" s="1603"/>
      <c r="CEF34" s="1603"/>
      <c r="CEG34" s="1603"/>
      <c r="CEH34" s="1603"/>
      <c r="CEI34" s="1603"/>
      <c r="CEJ34" s="1603"/>
      <c r="CEK34" s="1603"/>
      <c r="CEL34" s="1603"/>
      <c r="CEM34" s="1603"/>
      <c r="CEN34" s="1603"/>
      <c r="CEO34" s="1603"/>
      <c r="CEP34" s="1603"/>
      <c r="CEQ34" s="1603"/>
      <c r="CER34" s="1603"/>
      <c r="CES34" s="1603"/>
      <c r="CET34" s="1603"/>
      <c r="CEU34" s="1603"/>
      <c r="CEV34" s="1603"/>
      <c r="CEW34" s="1603"/>
      <c r="CEX34" s="1603"/>
      <c r="CEY34" s="1603"/>
      <c r="CEZ34" s="1603"/>
      <c r="CFA34" s="1603"/>
      <c r="CFB34" s="1603"/>
      <c r="CFC34" s="1603"/>
      <c r="CFD34" s="1603"/>
      <c r="CFE34" s="1603"/>
      <c r="CFF34" s="1603"/>
      <c r="CFG34" s="1603"/>
      <c r="CFH34" s="1603"/>
      <c r="CFI34" s="1603"/>
      <c r="CFJ34" s="1603"/>
      <c r="CFK34" s="1603"/>
      <c r="CFL34" s="1603"/>
      <c r="CFM34" s="1603"/>
      <c r="CFN34" s="1603"/>
      <c r="CFO34" s="1603"/>
      <c r="CFP34" s="1603"/>
      <c r="CFQ34" s="1603"/>
      <c r="CFR34" s="1603"/>
      <c r="CFS34" s="1603"/>
      <c r="CFT34" s="1603"/>
      <c r="CFU34" s="1603"/>
      <c r="CFV34" s="1603"/>
      <c r="CFW34" s="1603"/>
      <c r="CFX34" s="1603"/>
      <c r="CFY34" s="1603"/>
      <c r="CFZ34" s="1603"/>
      <c r="CGA34" s="1603"/>
      <c r="CGB34" s="1603"/>
      <c r="CGC34" s="1603"/>
      <c r="CGD34" s="1603"/>
      <c r="CGE34" s="1603"/>
      <c r="CGF34" s="1603"/>
      <c r="CGG34" s="1603"/>
      <c r="CGH34" s="1603"/>
      <c r="CGI34" s="1603"/>
      <c r="CGJ34" s="1603"/>
      <c r="CGK34" s="1603"/>
      <c r="CGL34" s="1603"/>
      <c r="CGM34" s="1603"/>
      <c r="CGN34" s="1603"/>
      <c r="CGO34" s="1603"/>
      <c r="CGP34" s="1603"/>
      <c r="CGQ34" s="1603"/>
      <c r="CGR34" s="1603"/>
      <c r="CGS34" s="1603"/>
      <c r="CGT34" s="1603"/>
      <c r="CGU34" s="1603"/>
      <c r="CGV34" s="1603"/>
      <c r="CGW34" s="1603"/>
      <c r="CGX34" s="1603"/>
      <c r="CGY34" s="1603"/>
      <c r="CGZ34" s="1603"/>
      <c r="CHA34" s="1603"/>
      <c r="CHB34" s="1603"/>
      <c r="CHC34" s="1603"/>
      <c r="CHD34" s="1603"/>
      <c r="CHE34" s="1603"/>
      <c r="CHF34" s="1603"/>
      <c r="CHG34" s="1603"/>
      <c r="CHH34" s="1603"/>
      <c r="CHI34" s="1603"/>
      <c r="CHJ34" s="1603"/>
      <c r="CHK34" s="1603"/>
      <c r="CHL34" s="1603"/>
      <c r="CHM34" s="1603"/>
      <c r="CHN34" s="1603"/>
      <c r="CHO34" s="1603"/>
      <c r="CHP34" s="1603"/>
      <c r="CHQ34" s="1603"/>
      <c r="CHR34" s="1603"/>
      <c r="CHS34" s="1603"/>
      <c r="CHT34" s="1603"/>
      <c r="CHU34" s="1603"/>
      <c r="CHV34" s="1603"/>
      <c r="CHW34" s="1603"/>
      <c r="CHX34" s="1603"/>
      <c r="CHY34" s="1603"/>
      <c r="CHZ34" s="1603"/>
      <c r="CIA34" s="1603"/>
      <c r="CIB34" s="1603"/>
      <c r="CIC34" s="1603"/>
      <c r="CID34" s="1603"/>
      <c r="CIE34" s="1603"/>
      <c r="CIF34" s="1603"/>
      <c r="CIG34" s="1603"/>
      <c r="CIH34" s="1603"/>
      <c r="CII34" s="1603"/>
      <c r="CIJ34" s="1603"/>
      <c r="CIK34" s="1603"/>
      <c r="CIL34" s="1603"/>
      <c r="CIM34" s="1603"/>
      <c r="CIN34" s="1603"/>
      <c r="CIO34" s="1603"/>
      <c r="CIP34" s="1603"/>
      <c r="CIQ34" s="1603"/>
      <c r="CIR34" s="1603"/>
      <c r="CIS34" s="1603"/>
      <c r="CIT34" s="1603"/>
      <c r="CIU34" s="1603"/>
      <c r="CIV34" s="1603"/>
      <c r="CIW34" s="1603"/>
      <c r="CIX34" s="1603"/>
      <c r="CIY34" s="1603"/>
      <c r="CIZ34" s="1603"/>
      <c r="CJA34" s="1603"/>
      <c r="CJB34" s="1603"/>
      <c r="CJC34" s="1603"/>
      <c r="CJD34" s="1603"/>
      <c r="CJE34" s="1603"/>
      <c r="CJF34" s="1603"/>
      <c r="CJG34" s="1603"/>
      <c r="CJH34" s="1603"/>
      <c r="CJI34" s="1603"/>
      <c r="CJJ34" s="1603"/>
      <c r="CJK34" s="1603"/>
      <c r="CJL34" s="1603"/>
      <c r="CJM34" s="1603"/>
      <c r="CJN34" s="1603"/>
      <c r="CJO34" s="1603"/>
      <c r="CJP34" s="1603"/>
      <c r="CJQ34" s="1603"/>
      <c r="CJR34" s="1603"/>
      <c r="CJS34" s="1603"/>
      <c r="CJT34" s="1603"/>
      <c r="CJU34" s="1603"/>
      <c r="CJV34" s="1603"/>
      <c r="CJW34" s="1603"/>
      <c r="CJX34" s="1603"/>
      <c r="CJY34" s="1603"/>
      <c r="CJZ34" s="1603"/>
      <c r="CKA34" s="1603"/>
      <c r="CKB34" s="1603"/>
      <c r="CKC34" s="1603"/>
      <c r="CKD34" s="1603"/>
      <c r="CKE34" s="1603"/>
      <c r="CKF34" s="1603"/>
      <c r="CKG34" s="1603"/>
      <c r="CKH34" s="1603"/>
      <c r="CKI34" s="1603"/>
      <c r="CKJ34" s="1603"/>
      <c r="CKK34" s="1603"/>
      <c r="CKL34" s="1603"/>
      <c r="CKM34" s="1603"/>
      <c r="CKN34" s="1603"/>
      <c r="CKO34" s="1603"/>
      <c r="CKP34" s="1603"/>
      <c r="CKQ34" s="1603"/>
      <c r="CKR34" s="1603"/>
      <c r="CKS34" s="1603"/>
      <c r="CKT34" s="1603"/>
      <c r="CKU34" s="1603"/>
      <c r="CKV34" s="1603"/>
      <c r="CKW34" s="1603"/>
      <c r="CKX34" s="1603"/>
      <c r="CKY34" s="1603"/>
      <c r="CKZ34" s="1603"/>
      <c r="CLA34" s="1603"/>
      <c r="CLB34" s="1603"/>
      <c r="CLC34" s="1603"/>
      <c r="CLD34" s="1603"/>
      <c r="CLE34" s="1603"/>
      <c r="CLF34" s="1603"/>
      <c r="CLG34" s="1603"/>
      <c r="CLH34" s="1603"/>
      <c r="CLI34" s="1603"/>
      <c r="CLJ34" s="1603"/>
      <c r="CLK34" s="1603"/>
      <c r="CLL34" s="1603"/>
      <c r="CLM34" s="1603"/>
      <c r="CLN34" s="1603"/>
      <c r="CLO34" s="1603"/>
      <c r="CLP34" s="1603"/>
      <c r="CLQ34" s="1603"/>
      <c r="CLR34" s="1603"/>
      <c r="CLS34" s="1603"/>
      <c r="CLT34" s="1603"/>
      <c r="CLU34" s="1603"/>
      <c r="CLV34" s="1603"/>
      <c r="CLW34" s="1603"/>
      <c r="CLX34" s="1603"/>
      <c r="CLY34" s="1603"/>
      <c r="CLZ34" s="1603"/>
      <c r="CMA34" s="1603"/>
      <c r="CMB34" s="1603"/>
      <c r="CMC34" s="1603"/>
      <c r="CMD34" s="1603"/>
      <c r="CME34" s="1603"/>
      <c r="CMF34" s="1603"/>
      <c r="CMG34" s="1603"/>
      <c r="CMH34" s="1603"/>
      <c r="CMI34" s="1603"/>
      <c r="CMJ34" s="1603"/>
      <c r="CMK34" s="1603"/>
      <c r="CML34" s="1603"/>
      <c r="CMM34" s="1603"/>
      <c r="CMN34" s="1603"/>
      <c r="CMO34" s="1603"/>
      <c r="CMP34" s="1603"/>
      <c r="CMQ34" s="1603"/>
      <c r="CMR34" s="1603"/>
      <c r="CMS34" s="1603"/>
      <c r="CMT34" s="1603"/>
      <c r="CMU34" s="1603"/>
      <c r="CMV34" s="1603"/>
      <c r="CMW34" s="1603"/>
      <c r="CMX34" s="1603"/>
      <c r="CMY34" s="1603"/>
      <c r="CMZ34" s="1603"/>
      <c r="CNA34" s="1603"/>
      <c r="CNB34" s="1603"/>
      <c r="CNC34" s="1603"/>
      <c r="CND34" s="1603"/>
      <c r="CNE34" s="1603"/>
      <c r="CNF34" s="1603"/>
      <c r="CNG34" s="1603"/>
      <c r="CNH34" s="1603"/>
      <c r="CNI34" s="1603"/>
      <c r="CNJ34" s="1603"/>
      <c r="CNK34" s="1603"/>
      <c r="CNL34" s="1603"/>
      <c r="CNM34" s="1603"/>
      <c r="CNN34" s="1603"/>
      <c r="CNO34" s="1603"/>
      <c r="CNP34" s="1603"/>
      <c r="CNQ34" s="1603"/>
      <c r="CNR34" s="1603"/>
      <c r="CNS34" s="1603"/>
      <c r="CNT34" s="1603"/>
      <c r="CNU34" s="1603"/>
      <c r="CNV34" s="1603"/>
      <c r="CNW34" s="1603"/>
      <c r="CNX34" s="1603"/>
      <c r="CNY34" s="1603"/>
      <c r="CNZ34" s="1603"/>
      <c r="COA34" s="1603"/>
      <c r="COB34" s="1603"/>
      <c r="COC34" s="1603"/>
      <c r="COD34" s="1603"/>
      <c r="COE34" s="1603"/>
      <c r="COF34" s="1603"/>
      <c r="COG34" s="1603"/>
      <c r="COH34" s="1603"/>
      <c r="COI34" s="1603"/>
      <c r="COJ34" s="1603"/>
      <c r="COK34" s="1603"/>
      <c r="COL34" s="1603"/>
      <c r="COM34" s="1603"/>
      <c r="CON34" s="1603"/>
      <c r="COO34" s="1603"/>
      <c r="COP34" s="1603"/>
      <c r="COQ34" s="1603"/>
      <c r="COR34" s="1603"/>
      <c r="COS34" s="1603"/>
      <c r="COT34" s="1603"/>
      <c r="COU34" s="1603"/>
      <c r="COV34" s="1603"/>
      <c r="COW34" s="1603"/>
      <c r="COX34" s="1603"/>
      <c r="COY34" s="1603"/>
      <c r="COZ34" s="1603"/>
      <c r="CPA34" s="1603"/>
      <c r="CPB34" s="1603"/>
      <c r="CPC34" s="1603"/>
      <c r="CPD34" s="1603"/>
      <c r="CPE34" s="1603"/>
      <c r="CPF34" s="1603"/>
      <c r="CPG34" s="1603"/>
      <c r="CPH34" s="1603"/>
      <c r="CPI34" s="1603"/>
      <c r="CPJ34" s="1603"/>
      <c r="CPK34" s="1603"/>
      <c r="CPL34" s="1603"/>
      <c r="CPM34" s="1603"/>
      <c r="CPN34" s="1603"/>
      <c r="CPO34" s="1603"/>
      <c r="CPP34" s="1603"/>
      <c r="CPQ34" s="1603"/>
      <c r="CPR34" s="1603"/>
      <c r="CPS34" s="1603"/>
      <c r="CPT34" s="1603"/>
      <c r="CPU34" s="1603"/>
      <c r="CPV34" s="1603"/>
      <c r="CPW34" s="1603"/>
      <c r="CPX34" s="1603"/>
      <c r="CPY34" s="1603"/>
      <c r="CPZ34" s="1603"/>
      <c r="CQA34" s="1603"/>
      <c r="CQB34" s="1603"/>
      <c r="CQC34" s="1603"/>
      <c r="CQD34" s="1603"/>
      <c r="CQE34" s="1603"/>
      <c r="CQF34" s="1603"/>
      <c r="CQG34" s="1603"/>
      <c r="CQH34" s="1603"/>
      <c r="CQI34" s="1603"/>
      <c r="CQJ34" s="1603"/>
      <c r="CQK34" s="1603"/>
      <c r="CQL34" s="1603"/>
      <c r="CQM34" s="1603"/>
      <c r="CQN34" s="1603"/>
      <c r="CQO34" s="1603"/>
      <c r="CQP34" s="1603"/>
      <c r="CQQ34" s="1603"/>
      <c r="CQR34" s="1603"/>
      <c r="CQS34" s="1603"/>
      <c r="CQT34" s="1603"/>
      <c r="CQU34" s="1603"/>
      <c r="CQV34" s="1603"/>
      <c r="CQW34" s="1603"/>
      <c r="CQX34" s="1603"/>
      <c r="CQY34" s="1603"/>
      <c r="CQZ34" s="1603"/>
      <c r="CRA34" s="1603"/>
      <c r="CRB34" s="1603"/>
      <c r="CRC34" s="1603"/>
      <c r="CRD34" s="1603"/>
      <c r="CRE34" s="1603"/>
      <c r="CRF34" s="1603"/>
      <c r="CRG34" s="1603"/>
      <c r="CRH34" s="1603"/>
      <c r="CRI34" s="1603"/>
      <c r="CRJ34" s="1603"/>
      <c r="CRK34" s="1603"/>
      <c r="CRL34" s="1603"/>
      <c r="CRM34" s="1603"/>
      <c r="CRN34" s="1603"/>
      <c r="CRO34" s="1603"/>
      <c r="CRP34" s="1603"/>
      <c r="CRQ34" s="1603"/>
      <c r="CRR34" s="1603"/>
      <c r="CRS34" s="1603"/>
      <c r="CRT34" s="1603"/>
      <c r="CRU34" s="1603"/>
      <c r="CRV34" s="1603"/>
      <c r="CRW34" s="1603"/>
      <c r="CRX34" s="1603"/>
      <c r="CRY34" s="1603"/>
      <c r="CRZ34" s="1603"/>
      <c r="CSA34" s="1603"/>
      <c r="CSB34" s="1603"/>
      <c r="CSC34" s="1603"/>
      <c r="CSD34" s="1603"/>
      <c r="CSE34" s="1603"/>
      <c r="CSF34" s="1603"/>
      <c r="CSG34" s="1603"/>
      <c r="CSH34" s="1603"/>
      <c r="CSI34" s="1603"/>
      <c r="CSJ34" s="1603"/>
      <c r="CSK34" s="1603"/>
      <c r="CSL34" s="1603"/>
      <c r="CSM34" s="1603"/>
      <c r="CSN34" s="1603"/>
      <c r="CSO34" s="1603"/>
      <c r="CSP34" s="1603"/>
      <c r="CSQ34" s="1603"/>
      <c r="CSR34" s="1603"/>
      <c r="CSS34" s="1603"/>
      <c r="CST34" s="1603"/>
      <c r="CSU34" s="1603"/>
      <c r="CSV34" s="1603"/>
      <c r="CSW34" s="1603"/>
      <c r="CSX34" s="1603"/>
      <c r="CSY34" s="1603"/>
      <c r="CSZ34" s="1603"/>
      <c r="CTA34" s="1603"/>
      <c r="CTB34" s="1603"/>
      <c r="CTC34" s="1603"/>
      <c r="CTD34" s="1603"/>
      <c r="CTE34" s="1603"/>
      <c r="CTF34" s="1603"/>
      <c r="CTG34" s="1603"/>
      <c r="CTH34" s="1603"/>
      <c r="CTI34" s="1603"/>
      <c r="CTJ34" s="1603"/>
      <c r="CTK34" s="1603"/>
      <c r="CTL34" s="1603"/>
      <c r="CTM34" s="1603"/>
      <c r="CTN34" s="1603"/>
      <c r="CTO34" s="1603"/>
      <c r="CTP34" s="1603"/>
      <c r="CTQ34" s="1603"/>
      <c r="CTR34" s="1603"/>
      <c r="CTS34" s="1603"/>
      <c r="CTT34" s="1603"/>
      <c r="CTU34" s="1603"/>
      <c r="CTV34" s="1603"/>
      <c r="CTW34" s="1603"/>
      <c r="CTX34" s="1603"/>
      <c r="CTY34" s="1603"/>
      <c r="CTZ34" s="1603"/>
      <c r="CUA34" s="1603"/>
      <c r="CUB34" s="1603"/>
      <c r="CUC34" s="1603"/>
      <c r="CUD34" s="1603"/>
      <c r="CUE34" s="1603"/>
      <c r="CUF34" s="1603"/>
      <c r="CUG34" s="1603"/>
      <c r="CUH34" s="1603"/>
      <c r="CUI34" s="1603"/>
      <c r="CUJ34" s="1603"/>
      <c r="CUK34" s="1603"/>
      <c r="CUL34" s="1603"/>
      <c r="CUM34" s="1603"/>
      <c r="CUN34" s="1603"/>
      <c r="CUO34" s="1603"/>
      <c r="CUP34" s="1603"/>
      <c r="CUQ34" s="1603"/>
      <c r="CUR34" s="1603"/>
      <c r="CUS34" s="1603"/>
      <c r="CUT34" s="1603"/>
      <c r="CUU34" s="1603"/>
      <c r="CUV34" s="1603"/>
      <c r="CUW34" s="1603"/>
      <c r="CUX34" s="1603"/>
      <c r="CUY34" s="1603"/>
      <c r="CUZ34" s="1603"/>
      <c r="CVA34" s="1603"/>
      <c r="CVB34" s="1603"/>
      <c r="CVC34" s="1603"/>
      <c r="CVD34" s="1603"/>
      <c r="CVE34" s="1603"/>
      <c r="CVF34" s="1603"/>
      <c r="CVG34" s="1603"/>
      <c r="CVH34" s="1603"/>
      <c r="CVI34" s="1603"/>
      <c r="CVJ34" s="1603"/>
      <c r="CVK34" s="1603"/>
      <c r="CVL34" s="1603"/>
      <c r="CVM34" s="1603"/>
      <c r="CVN34" s="1603"/>
      <c r="CVO34" s="1603"/>
      <c r="CVP34" s="1603"/>
      <c r="CVQ34" s="1603"/>
      <c r="CVR34" s="1603"/>
      <c r="CVS34" s="1603"/>
      <c r="CVT34" s="1603"/>
      <c r="CVU34" s="1603"/>
      <c r="CVV34" s="1603"/>
      <c r="CVW34" s="1603"/>
      <c r="CVX34" s="1603"/>
      <c r="CVY34" s="1603"/>
      <c r="CVZ34" s="1603"/>
      <c r="CWA34" s="1603"/>
      <c r="CWB34" s="1603"/>
      <c r="CWC34" s="1603"/>
      <c r="CWD34" s="1603"/>
      <c r="CWE34" s="1603"/>
      <c r="CWF34" s="1603"/>
      <c r="CWG34" s="1603"/>
      <c r="CWH34" s="1603"/>
      <c r="CWI34" s="1603"/>
      <c r="CWJ34" s="1603"/>
      <c r="CWK34" s="1603"/>
      <c r="CWL34" s="1603"/>
      <c r="CWM34" s="1603"/>
      <c r="CWN34" s="1603"/>
      <c r="CWO34" s="1603"/>
      <c r="CWP34" s="1603"/>
      <c r="CWQ34" s="1603"/>
      <c r="CWR34" s="1603"/>
      <c r="CWS34" s="1603"/>
      <c r="CWT34" s="1603"/>
      <c r="CWU34" s="1603"/>
      <c r="CWV34" s="1603"/>
      <c r="CWW34" s="1603"/>
      <c r="CWX34" s="1603"/>
      <c r="CWY34" s="1603"/>
      <c r="CWZ34" s="1603"/>
      <c r="CXA34" s="1603"/>
      <c r="CXB34" s="1603"/>
      <c r="CXC34" s="1603"/>
      <c r="CXD34" s="1603"/>
      <c r="CXE34" s="1603"/>
      <c r="CXF34" s="1603"/>
      <c r="CXG34" s="1603"/>
      <c r="CXH34" s="1603"/>
      <c r="CXI34" s="1603"/>
      <c r="CXJ34" s="1603"/>
      <c r="CXK34" s="1603"/>
      <c r="CXL34" s="1603"/>
      <c r="CXM34" s="1603"/>
      <c r="CXN34" s="1603"/>
      <c r="CXO34" s="1603"/>
      <c r="CXP34" s="1603"/>
      <c r="CXQ34" s="1603"/>
      <c r="CXR34" s="1603"/>
      <c r="CXS34" s="1603"/>
      <c r="CXT34" s="1603"/>
      <c r="CXU34" s="1603"/>
      <c r="CXV34" s="1603"/>
      <c r="CXW34" s="1603"/>
      <c r="CXX34" s="1603"/>
      <c r="CXY34" s="1603"/>
      <c r="CXZ34" s="1603"/>
      <c r="CYA34" s="1603"/>
      <c r="CYB34" s="1603"/>
      <c r="CYC34" s="1603"/>
      <c r="CYD34" s="1603"/>
      <c r="CYE34" s="1603"/>
      <c r="CYF34" s="1603"/>
      <c r="CYG34" s="1603"/>
      <c r="CYH34" s="1603"/>
      <c r="CYI34" s="1603"/>
      <c r="CYJ34" s="1603"/>
      <c r="CYK34" s="1603"/>
      <c r="CYL34" s="1603"/>
      <c r="CYM34" s="1603"/>
      <c r="CYN34" s="1603"/>
      <c r="CYO34" s="1603"/>
      <c r="CYP34" s="1603"/>
      <c r="CYQ34" s="1603"/>
      <c r="CYR34" s="1603"/>
      <c r="CYS34" s="1603"/>
      <c r="CYT34" s="1603"/>
      <c r="CYU34" s="1603"/>
      <c r="CYV34" s="1603"/>
      <c r="CYW34" s="1603"/>
      <c r="CYX34" s="1603"/>
      <c r="CYY34" s="1603"/>
      <c r="CYZ34" s="1603"/>
      <c r="CZA34" s="1603"/>
      <c r="CZB34" s="1603"/>
      <c r="CZC34" s="1603"/>
      <c r="CZD34" s="1603"/>
      <c r="CZE34" s="1603"/>
      <c r="CZF34" s="1603"/>
      <c r="CZG34" s="1603"/>
      <c r="CZH34" s="1603"/>
      <c r="CZI34" s="1603"/>
      <c r="CZJ34" s="1603"/>
      <c r="CZK34" s="1603"/>
      <c r="CZL34" s="1603"/>
      <c r="CZM34" s="1603"/>
      <c r="CZN34" s="1603"/>
      <c r="CZO34" s="1603"/>
      <c r="CZP34" s="1603"/>
      <c r="CZQ34" s="1603"/>
      <c r="CZR34" s="1603"/>
      <c r="CZS34" s="1603"/>
      <c r="CZT34" s="1603"/>
      <c r="CZU34" s="1603"/>
      <c r="CZV34" s="1603"/>
      <c r="CZW34" s="1603"/>
      <c r="CZX34" s="1603"/>
      <c r="CZY34" s="1603"/>
      <c r="CZZ34" s="1603"/>
      <c r="DAA34" s="1603"/>
      <c r="DAB34" s="1603"/>
      <c r="DAC34" s="1603"/>
      <c r="DAD34" s="1603"/>
      <c r="DAE34" s="1603"/>
      <c r="DAF34" s="1603"/>
      <c r="DAG34" s="1603"/>
      <c r="DAH34" s="1603"/>
      <c r="DAI34" s="1603"/>
      <c r="DAJ34" s="1603"/>
      <c r="DAK34" s="1603"/>
      <c r="DAL34" s="1603"/>
      <c r="DAM34" s="1603"/>
      <c r="DAN34" s="1603"/>
      <c r="DAO34" s="1603"/>
      <c r="DAP34" s="1603"/>
      <c r="DAQ34" s="1603"/>
      <c r="DAR34" s="1603"/>
      <c r="DAS34" s="1603"/>
      <c r="DAT34" s="1603"/>
      <c r="DAU34" s="1603"/>
      <c r="DAV34" s="1603"/>
      <c r="DAW34" s="1603"/>
      <c r="DAX34" s="1603"/>
      <c r="DAY34" s="1603"/>
      <c r="DAZ34" s="1603"/>
      <c r="DBA34" s="1603"/>
      <c r="DBB34" s="1603"/>
      <c r="DBC34" s="1603"/>
      <c r="DBD34" s="1603"/>
      <c r="DBE34" s="1603"/>
      <c r="DBF34" s="1603"/>
      <c r="DBG34" s="1603"/>
      <c r="DBH34" s="1603"/>
      <c r="DBI34" s="1603"/>
      <c r="DBJ34" s="1603"/>
      <c r="DBK34" s="1603"/>
      <c r="DBL34" s="1603"/>
      <c r="DBM34" s="1603"/>
      <c r="DBN34" s="1603"/>
      <c r="DBO34" s="1603"/>
      <c r="DBP34" s="1603"/>
      <c r="DBQ34" s="1603"/>
      <c r="DBR34" s="1603"/>
      <c r="DBS34" s="1603"/>
      <c r="DBT34" s="1603"/>
      <c r="DBU34" s="1603"/>
      <c r="DBV34" s="1603"/>
      <c r="DBW34" s="1603"/>
      <c r="DBX34" s="1603"/>
      <c r="DBY34" s="1603"/>
      <c r="DBZ34" s="1603"/>
      <c r="DCA34" s="1603"/>
      <c r="DCB34" s="1603"/>
      <c r="DCC34" s="1603"/>
      <c r="DCD34" s="1603"/>
      <c r="DCE34" s="1603"/>
      <c r="DCF34" s="1603"/>
      <c r="DCG34" s="1603"/>
      <c r="DCH34" s="1603"/>
      <c r="DCI34" s="1603"/>
      <c r="DCJ34" s="1603"/>
      <c r="DCK34" s="1603"/>
      <c r="DCL34" s="1603"/>
      <c r="DCM34" s="1603"/>
      <c r="DCN34" s="1603"/>
      <c r="DCO34" s="1603"/>
      <c r="DCP34" s="1603"/>
      <c r="DCQ34" s="1603"/>
      <c r="DCR34" s="1603"/>
      <c r="DCS34" s="1603"/>
      <c r="DCT34" s="1603"/>
      <c r="DCU34" s="1603"/>
      <c r="DCV34" s="1603"/>
      <c r="DCW34" s="1603"/>
      <c r="DCX34" s="1603"/>
      <c r="DCY34" s="1603"/>
      <c r="DCZ34" s="1603"/>
      <c r="DDA34" s="1603"/>
      <c r="DDB34" s="1603"/>
      <c r="DDC34" s="1603"/>
      <c r="DDD34" s="1603"/>
      <c r="DDE34" s="1603"/>
      <c r="DDF34" s="1603"/>
      <c r="DDG34" s="1603"/>
      <c r="DDH34" s="1603"/>
      <c r="DDI34" s="1603"/>
      <c r="DDJ34" s="1603"/>
      <c r="DDK34" s="1603"/>
      <c r="DDL34" s="1603"/>
      <c r="DDM34" s="1603"/>
      <c r="DDN34" s="1603"/>
      <c r="DDO34" s="1603"/>
      <c r="DDP34" s="1603"/>
      <c r="DDQ34" s="1603"/>
      <c r="DDR34" s="1603"/>
      <c r="DDS34" s="1603"/>
      <c r="DDT34" s="1603"/>
      <c r="DDU34" s="1603"/>
      <c r="DDV34" s="1603"/>
      <c r="DDW34" s="1603"/>
      <c r="DDX34" s="1603"/>
      <c r="DDY34" s="1603"/>
      <c r="DDZ34" s="1603"/>
      <c r="DEA34" s="1603"/>
      <c r="DEB34" s="1603"/>
      <c r="DEC34" s="1603"/>
      <c r="DED34" s="1603"/>
      <c r="DEE34" s="1603"/>
      <c r="DEF34" s="1603"/>
      <c r="DEG34" s="1603"/>
      <c r="DEH34" s="1603"/>
      <c r="DEI34" s="1603"/>
      <c r="DEJ34" s="1603"/>
      <c r="DEK34" s="1603"/>
      <c r="DEL34" s="1603"/>
      <c r="DEM34" s="1603"/>
      <c r="DEN34" s="1603"/>
      <c r="DEO34" s="1603"/>
      <c r="DEP34" s="1603"/>
      <c r="DEQ34" s="1603"/>
      <c r="DER34" s="1603"/>
      <c r="DES34" s="1603"/>
      <c r="DET34" s="1603"/>
      <c r="DEU34" s="1603"/>
      <c r="DEV34" s="1603"/>
      <c r="DEW34" s="1603"/>
      <c r="DEX34" s="1603"/>
      <c r="DEY34" s="1603"/>
      <c r="DEZ34" s="1603"/>
      <c r="DFA34" s="1603"/>
      <c r="DFB34" s="1603"/>
      <c r="DFC34" s="1603"/>
      <c r="DFD34" s="1603"/>
      <c r="DFE34" s="1603"/>
      <c r="DFF34" s="1603"/>
      <c r="DFG34" s="1603"/>
      <c r="DFH34" s="1603"/>
      <c r="DFI34" s="1603"/>
      <c r="DFJ34" s="1603"/>
      <c r="DFK34" s="1603"/>
      <c r="DFL34" s="1603"/>
      <c r="DFM34" s="1603"/>
      <c r="DFN34" s="1603"/>
      <c r="DFO34" s="1603"/>
      <c r="DFP34" s="1603"/>
      <c r="DFQ34" s="1603"/>
      <c r="DFR34" s="1603"/>
      <c r="DFS34" s="1603"/>
      <c r="DFT34" s="1603"/>
      <c r="DFU34" s="1603"/>
      <c r="DFV34" s="1603"/>
      <c r="DFW34" s="1603"/>
      <c r="DFX34" s="1603"/>
      <c r="DFY34" s="1603"/>
      <c r="DFZ34" s="1603"/>
      <c r="DGA34" s="1603"/>
      <c r="DGB34" s="1603"/>
      <c r="DGC34" s="1603"/>
      <c r="DGD34" s="1603"/>
      <c r="DGE34" s="1603"/>
      <c r="DGF34" s="1603"/>
      <c r="DGG34" s="1603"/>
      <c r="DGH34" s="1603"/>
      <c r="DGI34" s="1603"/>
      <c r="DGJ34" s="1603"/>
      <c r="DGK34" s="1603"/>
      <c r="DGL34" s="1603"/>
      <c r="DGM34" s="1603"/>
      <c r="DGN34" s="1603"/>
      <c r="DGO34" s="1603"/>
      <c r="DGP34" s="1603"/>
      <c r="DGQ34" s="1603"/>
      <c r="DGR34" s="1603"/>
      <c r="DGS34" s="1603"/>
      <c r="DGT34" s="1603"/>
      <c r="DGU34" s="1603"/>
      <c r="DGV34" s="1603"/>
      <c r="DGW34" s="1603"/>
      <c r="DGX34" s="1603"/>
      <c r="DGY34" s="1603"/>
      <c r="DGZ34" s="1603"/>
      <c r="DHA34" s="1603"/>
      <c r="DHB34" s="1603"/>
      <c r="DHC34" s="1603"/>
      <c r="DHD34" s="1603"/>
      <c r="DHE34" s="1603"/>
      <c r="DHF34" s="1603"/>
      <c r="DHG34" s="1603"/>
      <c r="DHH34" s="1603"/>
      <c r="DHI34" s="1603"/>
      <c r="DHJ34" s="1603"/>
      <c r="DHK34" s="1603"/>
      <c r="DHL34" s="1603"/>
      <c r="DHM34" s="1603"/>
      <c r="DHN34" s="1603"/>
      <c r="DHO34" s="1603"/>
      <c r="DHP34" s="1603"/>
      <c r="DHQ34" s="1603"/>
      <c r="DHR34" s="1603"/>
      <c r="DHS34" s="1603"/>
      <c r="DHT34" s="1603"/>
      <c r="DHU34" s="1603"/>
      <c r="DHV34" s="1603"/>
      <c r="DHW34" s="1603"/>
      <c r="DHX34" s="1603"/>
      <c r="DHY34" s="1603"/>
      <c r="DHZ34" s="1603"/>
      <c r="DIA34" s="1603"/>
      <c r="DIB34" s="1603"/>
      <c r="DIC34" s="1603"/>
      <c r="DID34" s="1603"/>
      <c r="DIE34" s="1603"/>
      <c r="DIF34" s="1603"/>
      <c r="DIG34" s="1603"/>
      <c r="DIH34" s="1603"/>
      <c r="DII34" s="1603"/>
      <c r="DIJ34" s="1603"/>
      <c r="DIK34" s="1603"/>
      <c r="DIL34" s="1603"/>
      <c r="DIM34" s="1603"/>
      <c r="DIN34" s="1603"/>
      <c r="DIO34" s="1603"/>
      <c r="DIP34" s="1603"/>
      <c r="DIQ34" s="1603"/>
      <c r="DIR34" s="1603"/>
      <c r="DIS34" s="1603"/>
      <c r="DIT34" s="1603"/>
      <c r="DIU34" s="1603"/>
      <c r="DIV34" s="1603"/>
      <c r="DIW34" s="1603"/>
      <c r="DIX34" s="1603"/>
      <c r="DIY34" s="1603"/>
      <c r="DIZ34" s="1603"/>
      <c r="DJA34" s="1603"/>
      <c r="DJB34" s="1603"/>
      <c r="DJC34" s="1603"/>
      <c r="DJD34" s="1603"/>
      <c r="DJE34" s="1603"/>
      <c r="DJF34" s="1603"/>
      <c r="DJG34" s="1603"/>
      <c r="DJH34" s="1603"/>
      <c r="DJI34" s="1603"/>
      <c r="DJJ34" s="1603"/>
      <c r="DJK34" s="1603"/>
      <c r="DJL34" s="1603"/>
      <c r="DJM34" s="1603"/>
      <c r="DJN34" s="1603"/>
      <c r="DJO34" s="1603"/>
      <c r="DJP34" s="1603"/>
      <c r="DJQ34" s="1603"/>
      <c r="DJR34" s="1603"/>
      <c r="DJS34" s="1603"/>
      <c r="DJT34" s="1603"/>
      <c r="DJU34" s="1603"/>
      <c r="DJV34" s="1603"/>
      <c r="DJW34" s="1603"/>
      <c r="DJX34" s="1603"/>
      <c r="DJY34" s="1603"/>
      <c r="DJZ34" s="1603"/>
      <c r="DKA34" s="1603"/>
      <c r="DKB34" s="1603"/>
      <c r="DKC34" s="1603"/>
      <c r="DKD34" s="1603"/>
      <c r="DKE34" s="1603"/>
      <c r="DKF34" s="1603"/>
      <c r="DKG34" s="1603"/>
      <c r="DKH34" s="1603"/>
      <c r="DKI34" s="1603"/>
      <c r="DKJ34" s="1603"/>
      <c r="DKK34" s="1603"/>
      <c r="DKL34" s="1603"/>
      <c r="DKM34" s="1603"/>
      <c r="DKN34" s="1603"/>
      <c r="DKO34" s="1603"/>
      <c r="DKP34" s="1603"/>
      <c r="DKQ34" s="1603"/>
      <c r="DKR34" s="1603"/>
      <c r="DKS34" s="1603"/>
      <c r="DKT34" s="1603"/>
      <c r="DKU34" s="1603"/>
      <c r="DKV34" s="1603"/>
      <c r="DKW34" s="1603"/>
      <c r="DKX34" s="1603"/>
      <c r="DKY34" s="1603"/>
      <c r="DKZ34" s="1603"/>
      <c r="DLA34" s="1603"/>
      <c r="DLB34" s="1603"/>
      <c r="DLC34" s="1603"/>
      <c r="DLD34" s="1603"/>
      <c r="DLE34" s="1603"/>
      <c r="DLF34" s="1603"/>
      <c r="DLG34" s="1603"/>
      <c r="DLH34" s="1603"/>
      <c r="DLI34" s="1603"/>
      <c r="DLJ34" s="1603"/>
      <c r="DLK34" s="1603"/>
      <c r="DLL34" s="1603"/>
      <c r="DLM34" s="1603"/>
      <c r="DLN34" s="1603"/>
      <c r="DLO34" s="1603"/>
      <c r="DLP34" s="1603"/>
      <c r="DLQ34" s="1603"/>
      <c r="DLR34" s="1603"/>
      <c r="DLS34" s="1603"/>
      <c r="DLT34" s="1603"/>
      <c r="DLU34" s="1603"/>
      <c r="DLV34" s="1603"/>
      <c r="DLW34" s="1603"/>
      <c r="DLX34" s="1603"/>
      <c r="DLY34" s="1603"/>
      <c r="DLZ34" s="1603"/>
      <c r="DMA34" s="1603"/>
      <c r="DMB34" s="1603"/>
      <c r="DMC34" s="1603"/>
      <c r="DMD34" s="1603"/>
      <c r="DME34" s="1603"/>
      <c r="DMF34" s="1603"/>
      <c r="DMG34" s="1603"/>
      <c r="DMH34" s="1603"/>
      <c r="DMI34" s="1603"/>
      <c r="DMJ34" s="1603"/>
      <c r="DMK34" s="1603"/>
      <c r="DML34" s="1603"/>
      <c r="DMM34" s="1603"/>
      <c r="DMN34" s="1603"/>
      <c r="DMO34" s="1603"/>
      <c r="DMP34" s="1603"/>
      <c r="DMQ34" s="1603"/>
      <c r="DMR34" s="1603"/>
      <c r="DMS34" s="1603"/>
      <c r="DMT34" s="1603"/>
      <c r="DMU34" s="1603"/>
      <c r="DMV34" s="1603"/>
      <c r="DMW34" s="1603"/>
      <c r="DMX34" s="1603"/>
      <c r="DMY34" s="1603"/>
      <c r="DMZ34" s="1603"/>
      <c r="DNA34" s="1603"/>
      <c r="DNB34" s="1603"/>
      <c r="DNC34" s="1603"/>
      <c r="DND34" s="1603"/>
      <c r="DNE34" s="1603"/>
      <c r="DNF34" s="1603"/>
      <c r="DNG34" s="1603"/>
      <c r="DNH34" s="1603"/>
      <c r="DNI34" s="1603"/>
      <c r="DNJ34" s="1603"/>
      <c r="DNK34" s="1603"/>
      <c r="DNL34" s="1603"/>
      <c r="DNM34" s="1603"/>
      <c r="DNN34" s="1603"/>
      <c r="DNO34" s="1603"/>
      <c r="DNP34" s="1603"/>
      <c r="DNQ34" s="1603"/>
      <c r="DNR34" s="1603"/>
      <c r="DNS34" s="1603"/>
      <c r="DNT34" s="1603"/>
      <c r="DNU34" s="1603"/>
      <c r="DNV34" s="1603"/>
      <c r="DNW34" s="1603"/>
      <c r="DNX34" s="1603"/>
      <c r="DNY34" s="1603"/>
      <c r="DNZ34" s="1603"/>
      <c r="DOA34" s="1603"/>
      <c r="DOB34" s="1603"/>
      <c r="DOC34" s="1603"/>
      <c r="DOD34" s="1603"/>
      <c r="DOE34" s="1603"/>
      <c r="DOF34" s="1603"/>
      <c r="DOG34" s="1603"/>
      <c r="DOH34" s="1603"/>
      <c r="DOI34" s="1603"/>
      <c r="DOJ34" s="1603"/>
      <c r="DOK34" s="1603"/>
      <c r="DOL34" s="1603"/>
      <c r="DOM34" s="1603"/>
      <c r="DON34" s="1603"/>
      <c r="DOO34" s="1603"/>
      <c r="DOP34" s="1603"/>
      <c r="DOQ34" s="1603"/>
      <c r="DOR34" s="1603"/>
      <c r="DOS34" s="1603"/>
      <c r="DOT34" s="1603"/>
      <c r="DOU34" s="1603"/>
      <c r="DOV34" s="1603"/>
      <c r="DOW34" s="1603"/>
      <c r="DOX34" s="1603"/>
      <c r="DOY34" s="1603"/>
      <c r="DOZ34" s="1603"/>
      <c r="DPA34" s="1603"/>
      <c r="DPB34" s="1603"/>
      <c r="DPC34" s="1603"/>
      <c r="DPD34" s="1603"/>
      <c r="DPE34" s="1603"/>
      <c r="DPF34" s="1603"/>
      <c r="DPG34" s="1603"/>
      <c r="DPH34" s="1603"/>
      <c r="DPI34" s="1603"/>
      <c r="DPJ34" s="1603"/>
      <c r="DPK34" s="1603"/>
      <c r="DPL34" s="1603"/>
      <c r="DPM34" s="1603"/>
      <c r="DPN34" s="1603"/>
      <c r="DPO34" s="1603"/>
      <c r="DPP34" s="1603"/>
      <c r="DPQ34" s="1603"/>
      <c r="DPR34" s="1603"/>
      <c r="DPS34" s="1603"/>
      <c r="DPT34" s="1603"/>
      <c r="DPU34" s="1603"/>
      <c r="DPV34" s="1603"/>
      <c r="DPW34" s="1603"/>
      <c r="DPX34" s="1603"/>
      <c r="DPY34" s="1603"/>
      <c r="DPZ34" s="1603"/>
      <c r="DQA34" s="1603"/>
      <c r="DQB34" s="1603"/>
      <c r="DQC34" s="1603"/>
      <c r="DQD34" s="1603"/>
      <c r="DQE34" s="1603"/>
      <c r="DQF34" s="1603"/>
      <c r="DQG34" s="1603"/>
      <c r="DQH34" s="1603"/>
      <c r="DQI34" s="1603"/>
      <c r="DQJ34" s="1603"/>
      <c r="DQK34" s="1603"/>
      <c r="DQL34" s="1603"/>
      <c r="DQM34" s="1603"/>
      <c r="DQN34" s="1603"/>
      <c r="DQO34" s="1603"/>
      <c r="DQP34" s="1603"/>
      <c r="DQQ34" s="1603"/>
      <c r="DQR34" s="1603"/>
      <c r="DQS34" s="1603"/>
      <c r="DQT34" s="1603"/>
      <c r="DQU34" s="1603"/>
      <c r="DQV34" s="1603"/>
      <c r="DQW34" s="1603"/>
      <c r="DQX34" s="1603"/>
      <c r="DQY34" s="1603"/>
      <c r="DQZ34" s="1603"/>
      <c r="DRA34" s="1603"/>
      <c r="DRB34" s="1603"/>
      <c r="DRC34" s="1603"/>
      <c r="DRD34" s="1603"/>
      <c r="DRE34" s="1603"/>
      <c r="DRF34" s="1603"/>
      <c r="DRG34" s="1603"/>
      <c r="DRH34" s="1603"/>
      <c r="DRI34" s="1603"/>
      <c r="DRJ34" s="1603"/>
      <c r="DRK34" s="1603"/>
      <c r="DRL34" s="1603"/>
      <c r="DRM34" s="1603"/>
      <c r="DRN34" s="1603"/>
      <c r="DRO34" s="1603"/>
      <c r="DRP34" s="1603"/>
      <c r="DRQ34" s="1603"/>
      <c r="DRR34" s="1603"/>
      <c r="DRS34" s="1603"/>
      <c r="DRT34" s="1603"/>
      <c r="DRU34" s="1603"/>
      <c r="DRV34" s="1603"/>
      <c r="DRW34" s="1603"/>
      <c r="DRX34" s="1603"/>
      <c r="DRY34" s="1603"/>
      <c r="DRZ34" s="1603"/>
      <c r="DSA34" s="1603"/>
      <c r="DSB34" s="1603"/>
      <c r="DSC34" s="1603"/>
      <c r="DSD34" s="1603"/>
      <c r="DSE34" s="1603"/>
      <c r="DSF34" s="1603"/>
      <c r="DSG34" s="1603"/>
      <c r="DSH34" s="1603"/>
      <c r="DSI34" s="1603"/>
      <c r="DSJ34" s="1603"/>
      <c r="DSK34" s="1603"/>
      <c r="DSL34" s="1603"/>
      <c r="DSM34" s="1603"/>
      <c r="DSN34" s="1603"/>
      <c r="DSO34" s="1603"/>
      <c r="DSP34" s="1603"/>
      <c r="DSQ34" s="1603"/>
      <c r="DSR34" s="1603"/>
      <c r="DSS34" s="1603"/>
      <c r="DST34" s="1603"/>
      <c r="DSU34" s="1603"/>
      <c r="DSV34" s="1603"/>
      <c r="DSW34" s="1603"/>
      <c r="DSX34" s="1603"/>
      <c r="DSY34" s="1603"/>
      <c r="DSZ34" s="1603"/>
      <c r="DTA34" s="1603"/>
      <c r="DTB34" s="1603"/>
      <c r="DTC34" s="1603"/>
      <c r="DTD34" s="1603"/>
      <c r="DTE34" s="1603"/>
      <c r="DTF34" s="1603"/>
      <c r="DTG34" s="1603"/>
      <c r="DTH34" s="1603"/>
      <c r="DTI34" s="1603"/>
      <c r="DTJ34" s="1603"/>
      <c r="DTK34" s="1603"/>
      <c r="DTL34" s="1603"/>
      <c r="DTM34" s="1603"/>
      <c r="DTN34" s="1603"/>
      <c r="DTO34" s="1603"/>
      <c r="DTP34" s="1603"/>
      <c r="DTQ34" s="1603"/>
      <c r="DTR34" s="1603"/>
      <c r="DTS34" s="1603"/>
      <c r="DTT34" s="1603"/>
      <c r="DTU34" s="1603"/>
      <c r="DTV34" s="1603"/>
      <c r="DTW34" s="1603"/>
      <c r="DTX34" s="1603"/>
      <c r="DTY34" s="1603"/>
      <c r="DTZ34" s="1603"/>
      <c r="DUA34" s="1603"/>
      <c r="DUB34" s="1603"/>
      <c r="DUC34" s="1603"/>
      <c r="DUD34" s="1603"/>
      <c r="DUE34" s="1603"/>
      <c r="DUF34" s="1603"/>
      <c r="DUG34" s="1603"/>
      <c r="DUH34" s="1603"/>
      <c r="DUI34" s="1603"/>
      <c r="DUJ34" s="1603"/>
      <c r="DUK34" s="1603"/>
      <c r="DUL34" s="1603"/>
      <c r="DUM34" s="1603"/>
      <c r="DUN34" s="1603"/>
      <c r="DUO34" s="1603"/>
      <c r="DUP34" s="1603"/>
      <c r="DUQ34" s="1603"/>
      <c r="DUR34" s="1603"/>
      <c r="DUS34" s="1603"/>
      <c r="DUT34" s="1603"/>
      <c r="DUU34" s="1603"/>
      <c r="DUV34" s="1603"/>
      <c r="DUW34" s="1603"/>
      <c r="DUX34" s="1603"/>
      <c r="DUY34" s="1603"/>
      <c r="DUZ34" s="1603"/>
      <c r="DVA34" s="1603"/>
      <c r="DVB34" s="1603"/>
      <c r="DVC34" s="1603"/>
      <c r="DVD34" s="1603"/>
      <c r="DVE34" s="1603"/>
      <c r="DVF34" s="1603"/>
      <c r="DVG34" s="1603"/>
      <c r="DVH34" s="1603"/>
      <c r="DVI34" s="1603"/>
      <c r="DVJ34" s="1603"/>
      <c r="DVK34" s="1603"/>
      <c r="DVL34" s="1603"/>
      <c r="DVM34" s="1603"/>
      <c r="DVN34" s="1603"/>
      <c r="DVO34" s="1603"/>
      <c r="DVP34" s="1603"/>
      <c r="DVQ34" s="1603"/>
      <c r="DVR34" s="1603"/>
      <c r="DVS34" s="1603"/>
      <c r="DVT34" s="1603"/>
      <c r="DVU34" s="1603"/>
      <c r="DVV34" s="1603"/>
      <c r="DVW34" s="1603"/>
      <c r="DVX34" s="1603"/>
      <c r="DVY34" s="1603"/>
      <c r="DVZ34" s="1603"/>
      <c r="DWA34" s="1603"/>
      <c r="DWB34" s="1603"/>
      <c r="DWC34" s="1603"/>
      <c r="DWD34" s="1603"/>
      <c r="DWE34" s="1603"/>
      <c r="DWF34" s="1603"/>
      <c r="DWG34" s="1603"/>
      <c r="DWH34" s="1603"/>
      <c r="DWI34" s="1603"/>
      <c r="DWJ34" s="1603"/>
      <c r="DWK34" s="1603"/>
      <c r="DWL34" s="1603"/>
      <c r="DWM34" s="1603"/>
      <c r="DWN34" s="1603"/>
      <c r="DWO34" s="1603"/>
      <c r="DWP34" s="1603"/>
      <c r="DWQ34" s="1603"/>
      <c r="DWR34" s="1603"/>
      <c r="DWS34" s="1603"/>
      <c r="DWT34" s="1603"/>
      <c r="DWU34" s="1603"/>
      <c r="DWV34" s="1603"/>
      <c r="DWW34" s="1603"/>
      <c r="DWX34" s="1603"/>
      <c r="DWY34" s="1603"/>
      <c r="DWZ34" s="1603"/>
      <c r="DXA34" s="1603"/>
      <c r="DXB34" s="1603"/>
      <c r="DXC34" s="1603"/>
      <c r="DXD34" s="1603"/>
      <c r="DXE34" s="1603"/>
      <c r="DXF34" s="1603"/>
      <c r="DXG34" s="1603"/>
      <c r="DXH34" s="1603"/>
      <c r="DXI34" s="1603"/>
      <c r="DXJ34" s="1603"/>
      <c r="DXK34" s="1603"/>
      <c r="DXL34" s="1603"/>
      <c r="DXM34" s="1603"/>
      <c r="DXN34" s="1603"/>
      <c r="DXO34" s="1603"/>
      <c r="DXP34" s="1603"/>
      <c r="DXQ34" s="1603"/>
      <c r="DXR34" s="1603"/>
      <c r="DXS34" s="1603"/>
      <c r="DXT34" s="1603"/>
      <c r="DXU34" s="1603"/>
      <c r="DXV34" s="1603"/>
      <c r="DXW34" s="1603"/>
      <c r="DXX34" s="1603"/>
      <c r="DXY34" s="1603"/>
      <c r="DXZ34" s="1603"/>
      <c r="DYA34" s="1603"/>
      <c r="DYB34" s="1603"/>
      <c r="DYC34" s="1603"/>
      <c r="DYD34" s="1603"/>
      <c r="DYE34" s="1603"/>
      <c r="DYF34" s="1603"/>
      <c r="DYG34" s="1603"/>
      <c r="DYH34" s="1603"/>
      <c r="DYI34" s="1603"/>
      <c r="DYJ34" s="1603"/>
      <c r="DYK34" s="1603"/>
      <c r="DYL34" s="1603"/>
      <c r="DYM34" s="1603"/>
      <c r="DYN34" s="1603"/>
      <c r="DYO34" s="1603"/>
      <c r="DYP34" s="1603"/>
      <c r="DYQ34" s="1603"/>
      <c r="DYR34" s="1603"/>
      <c r="DYS34" s="1603"/>
      <c r="DYT34" s="1603"/>
      <c r="DYU34" s="1603"/>
      <c r="DYV34" s="1603"/>
      <c r="DYW34" s="1603"/>
      <c r="DYX34" s="1603"/>
      <c r="DYY34" s="1603"/>
      <c r="DYZ34" s="1603"/>
      <c r="DZA34" s="1603"/>
      <c r="DZB34" s="1603"/>
      <c r="DZC34" s="1603"/>
      <c r="DZD34" s="1603"/>
      <c r="DZE34" s="1603"/>
      <c r="DZF34" s="1603"/>
      <c r="DZG34" s="1603"/>
      <c r="DZH34" s="1603"/>
      <c r="DZI34" s="1603"/>
      <c r="DZJ34" s="1603"/>
      <c r="DZK34" s="1603"/>
      <c r="DZL34" s="1603"/>
      <c r="DZM34" s="1603"/>
      <c r="DZN34" s="1603"/>
      <c r="DZO34" s="1603"/>
      <c r="DZP34" s="1603"/>
      <c r="DZQ34" s="1603"/>
      <c r="DZR34" s="1603"/>
      <c r="DZS34" s="1603"/>
      <c r="DZT34" s="1603"/>
      <c r="DZU34" s="1603"/>
      <c r="DZV34" s="1603"/>
      <c r="DZW34" s="1603"/>
      <c r="DZX34" s="1603"/>
      <c r="DZY34" s="1603"/>
      <c r="DZZ34" s="1603"/>
      <c r="EAA34" s="1603"/>
      <c r="EAB34" s="1603"/>
      <c r="EAC34" s="1603"/>
      <c r="EAD34" s="1603"/>
      <c r="EAE34" s="1603"/>
      <c r="EAF34" s="1603"/>
      <c r="EAG34" s="1603"/>
      <c r="EAH34" s="1603"/>
      <c r="EAI34" s="1603"/>
      <c r="EAJ34" s="1603"/>
      <c r="EAK34" s="1603"/>
      <c r="EAL34" s="1603"/>
      <c r="EAM34" s="1603"/>
      <c r="EAN34" s="1603"/>
      <c r="EAO34" s="1603"/>
      <c r="EAP34" s="1603"/>
      <c r="EAQ34" s="1603"/>
      <c r="EAR34" s="1603"/>
      <c r="EAS34" s="1603"/>
      <c r="EAT34" s="1603"/>
      <c r="EAU34" s="1603"/>
      <c r="EAV34" s="1603"/>
      <c r="EAW34" s="1603"/>
      <c r="EAX34" s="1603"/>
      <c r="EAY34" s="1603"/>
      <c r="EAZ34" s="1603"/>
      <c r="EBA34" s="1603"/>
      <c r="EBB34" s="1603"/>
      <c r="EBC34" s="1603"/>
      <c r="EBD34" s="1603"/>
      <c r="EBE34" s="1603"/>
      <c r="EBF34" s="1603"/>
      <c r="EBG34" s="1603"/>
      <c r="EBH34" s="1603"/>
      <c r="EBI34" s="1603"/>
      <c r="EBJ34" s="1603"/>
      <c r="EBK34" s="1603"/>
      <c r="EBL34" s="1603"/>
      <c r="EBM34" s="1603"/>
      <c r="EBN34" s="1603"/>
      <c r="EBO34" s="1603"/>
      <c r="EBP34" s="1603"/>
      <c r="EBQ34" s="1603"/>
      <c r="EBR34" s="1603"/>
      <c r="EBS34" s="1603"/>
      <c r="EBT34" s="1603"/>
      <c r="EBU34" s="1603"/>
      <c r="EBV34" s="1603"/>
      <c r="EBW34" s="1603"/>
      <c r="EBX34" s="1603"/>
      <c r="EBY34" s="1603"/>
      <c r="EBZ34" s="1603"/>
      <c r="ECA34" s="1603"/>
      <c r="ECB34" s="1603"/>
      <c r="ECC34" s="1603"/>
      <c r="ECD34" s="1603"/>
      <c r="ECE34" s="1603"/>
      <c r="ECF34" s="1603"/>
      <c r="ECG34" s="1603"/>
      <c r="ECH34" s="1603"/>
      <c r="ECI34" s="1603"/>
      <c r="ECJ34" s="1603"/>
      <c r="ECK34" s="1603"/>
      <c r="ECL34" s="1603"/>
      <c r="ECM34" s="1603"/>
      <c r="ECN34" s="1603"/>
      <c r="ECO34" s="1603"/>
      <c r="ECP34" s="1603"/>
      <c r="ECQ34" s="1603"/>
      <c r="ECR34" s="1603"/>
      <c r="ECS34" s="1603"/>
      <c r="ECT34" s="1603"/>
      <c r="ECU34" s="1603"/>
      <c r="ECV34" s="1603"/>
      <c r="ECW34" s="1603"/>
      <c r="ECX34" s="1603"/>
      <c r="ECY34" s="1603"/>
      <c r="ECZ34" s="1603"/>
      <c r="EDA34" s="1603"/>
      <c r="EDB34" s="1603"/>
      <c r="EDC34" s="1603"/>
      <c r="EDD34" s="1603"/>
      <c r="EDE34" s="1603"/>
      <c r="EDF34" s="1603"/>
      <c r="EDG34" s="1603"/>
      <c r="EDH34" s="1603"/>
      <c r="EDI34" s="1603"/>
      <c r="EDJ34" s="1603"/>
      <c r="EDK34" s="1603"/>
      <c r="EDL34" s="1603"/>
      <c r="EDM34" s="1603"/>
      <c r="EDN34" s="1603"/>
      <c r="EDO34" s="1603"/>
      <c r="EDP34" s="1603"/>
      <c r="EDQ34" s="1603"/>
      <c r="EDR34" s="1603"/>
      <c r="EDS34" s="1603"/>
      <c r="EDT34" s="1603"/>
      <c r="EDU34" s="1603"/>
      <c r="EDV34" s="1603"/>
      <c r="EDW34" s="1603"/>
      <c r="EDX34" s="1603"/>
      <c r="EDY34" s="1603"/>
      <c r="EDZ34" s="1603"/>
      <c r="EEA34" s="1603"/>
      <c r="EEB34" s="1603"/>
      <c r="EEC34" s="1603"/>
      <c r="EED34" s="1603"/>
      <c r="EEE34" s="1603"/>
      <c r="EEF34" s="1603"/>
      <c r="EEG34" s="1603"/>
      <c r="EEH34" s="1603"/>
      <c r="EEI34" s="1603"/>
      <c r="EEJ34" s="1603"/>
      <c r="EEK34" s="1603"/>
      <c r="EEL34" s="1603"/>
      <c r="EEM34" s="1603"/>
      <c r="EEN34" s="1603"/>
      <c r="EEO34" s="1603"/>
      <c r="EEP34" s="1603"/>
      <c r="EEQ34" s="1603"/>
      <c r="EER34" s="1603"/>
      <c r="EES34" s="1603"/>
      <c r="EET34" s="1603"/>
      <c r="EEU34" s="1603"/>
      <c r="EEV34" s="1603"/>
      <c r="EEW34" s="1603"/>
      <c r="EEX34" s="1603"/>
      <c r="EEY34" s="1603"/>
      <c r="EEZ34" s="1603"/>
      <c r="EFA34" s="1603"/>
      <c r="EFB34" s="1603"/>
      <c r="EFC34" s="1603"/>
      <c r="EFD34" s="1603"/>
      <c r="EFE34" s="1603"/>
      <c r="EFF34" s="1603"/>
      <c r="EFG34" s="1603"/>
      <c r="EFH34" s="1603"/>
      <c r="EFI34" s="1603"/>
      <c r="EFJ34" s="1603"/>
      <c r="EFK34" s="1603"/>
      <c r="EFL34" s="1603"/>
      <c r="EFM34" s="1603"/>
      <c r="EFN34" s="1603"/>
      <c r="EFO34" s="1603"/>
      <c r="EFP34" s="1603"/>
      <c r="EFQ34" s="1603"/>
      <c r="EFR34" s="1603"/>
      <c r="EFS34" s="1603"/>
      <c r="EFT34" s="1603"/>
      <c r="EFU34" s="1603"/>
      <c r="EFV34" s="1603"/>
      <c r="EFW34" s="1603"/>
      <c r="EFX34" s="1603"/>
      <c r="EFY34" s="1603"/>
      <c r="EFZ34" s="1603"/>
      <c r="EGA34" s="1603"/>
      <c r="EGB34" s="1603"/>
      <c r="EGC34" s="1603"/>
      <c r="EGD34" s="1603"/>
      <c r="EGE34" s="1603"/>
      <c r="EGF34" s="1603"/>
      <c r="EGG34" s="1603"/>
      <c r="EGH34" s="1603"/>
      <c r="EGI34" s="1603"/>
      <c r="EGJ34" s="1603"/>
      <c r="EGK34" s="1603"/>
      <c r="EGL34" s="1603"/>
      <c r="EGM34" s="1603"/>
      <c r="EGN34" s="1603"/>
      <c r="EGO34" s="1603"/>
      <c r="EGP34" s="1603"/>
      <c r="EGQ34" s="1603"/>
      <c r="EGR34" s="1603"/>
      <c r="EGS34" s="1603"/>
      <c r="EGT34" s="1603"/>
      <c r="EGU34" s="1603"/>
      <c r="EGV34" s="1603"/>
      <c r="EGW34" s="1603"/>
      <c r="EGX34" s="1603"/>
      <c r="EGY34" s="1603"/>
      <c r="EGZ34" s="1603"/>
      <c r="EHA34" s="1603"/>
      <c r="EHB34" s="1603"/>
      <c r="EHC34" s="1603"/>
      <c r="EHD34" s="1603"/>
      <c r="EHE34" s="1603"/>
      <c r="EHF34" s="1603"/>
      <c r="EHG34" s="1603"/>
      <c r="EHH34" s="1603"/>
      <c r="EHI34" s="1603"/>
      <c r="EHJ34" s="1603"/>
      <c r="EHK34" s="1603"/>
      <c r="EHL34" s="1603"/>
      <c r="EHM34" s="1603"/>
      <c r="EHN34" s="1603"/>
      <c r="EHO34" s="1603"/>
      <c r="EHP34" s="1603"/>
      <c r="EHQ34" s="1603"/>
      <c r="EHR34" s="1603"/>
      <c r="EHS34" s="1603"/>
      <c r="EHT34" s="1603"/>
      <c r="EHU34" s="1603"/>
      <c r="EHV34" s="1603"/>
      <c r="EHW34" s="1603"/>
      <c r="EHX34" s="1603"/>
      <c r="EHY34" s="1603"/>
      <c r="EHZ34" s="1603"/>
      <c r="EIA34" s="1603"/>
      <c r="EIB34" s="1603"/>
      <c r="EIC34" s="1603"/>
      <c r="EID34" s="1603"/>
      <c r="EIE34" s="1603"/>
      <c r="EIF34" s="1603"/>
      <c r="EIG34" s="1603"/>
      <c r="EIH34" s="1603"/>
      <c r="EII34" s="1603"/>
      <c r="EIJ34" s="1603"/>
      <c r="EIK34" s="1603"/>
      <c r="EIL34" s="1603"/>
      <c r="EIM34" s="1603"/>
      <c r="EIN34" s="1603"/>
      <c r="EIO34" s="1603"/>
      <c r="EIP34" s="1603"/>
      <c r="EIQ34" s="1603"/>
      <c r="EIR34" s="1603"/>
      <c r="EIS34" s="1603"/>
      <c r="EIT34" s="1603"/>
      <c r="EIU34" s="1603"/>
      <c r="EIV34" s="1603"/>
      <c r="EIW34" s="1603"/>
      <c r="EIX34" s="1603"/>
      <c r="EIY34" s="1603"/>
      <c r="EIZ34" s="1603"/>
      <c r="EJA34" s="1603"/>
      <c r="EJB34" s="1603"/>
      <c r="EJC34" s="1603"/>
      <c r="EJD34" s="1603"/>
      <c r="EJE34" s="1603"/>
      <c r="EJF34" s="1603"/>
      <c r="EJG34" s="1603"/>
      <c r="EJH34" s="1603"/>
      <c r="EJI34" s="1603"/>
      <c r="EJJ34" s="1603"/>
      <c r="EJK34" s="1603"/>
      <c r="EJL34" s="1603"/>
      <c r="EJM34" s="1603"/>
      <c r="EJN34" s="1603"/>
      <c r="EJO34" s="1603"/>
      <c r="EJP34" s="1603"/>
      <c r="EJQ34" s="1603"/>
      <c r="EJR34" s="1603"/>
      <c r="EJS34" s="1603"/>
      <c r="EJT34" s="1603"/>
      <c r="EJU34" s="1603"/>
      <c r="EJV34" s="1603"/>
      <c r="EJW34" s="1603"/>
      <c r="EJX34" s="1603"/>
      <c r="EJY34" s="1603"/>
      <c r="EJZ34" s="1603"/>
      <c r="EKA34" s="1603"/>
      <c r="EKB34" s="1603"/>
      <c r="EKC34" s="1603"/>
      <c r="EKD34" s="1603"/>
      <c r="EKE34" s="1603"/>
      <c r="EKF34" s="1603"/>
      <c r="EKG34" s="1603"/>
      <c r="EKH34" s="1603"/>
      <c r="EKI34" s="1603"/>
      <c r="EKJ34" s="1603"/>
      <c r="EKK34" s="1603"/>
      <c r="EKL34" s="1603"/>
      <c r="EKM34" s="1603"/>
      <c r="EKN34" s="1603"/>
      <c r="EKO34" s="1603"/>
      <c r="EKP34" s="1603"/>
      <c r="EKQ34" s="1603"/>
      <c r="EKR34" s="1603"/>
      <c r="EKS34" s="1603"/>
      <c r="EKT34" s="1603"/>
      <c r="EKU34" s="1603"/>
      <c r="EKV34" s="1603"/>
      <c r="EKW34" s="1603"/>
      <c r="EKX34" s="1603"/>
      <c r="EKY34" s="1603"/>
      <c r="EKZ34" s="1603"/>
      <c r="ELA34" s="1603"/>
      <c r="ELB34" s="1603"/>
      <c r="ELC34" s="1603"/>
      <c r="ELD34" s="1603"/>
      <c r="ELE34" s="1603"/>
      <c r="ELF34" s="1603"/>
      <c r="ELG34" s="1603"/>
      <c r="ELH34" s="1603"/>
      <c r="ELI34" s="1603"/>
      <c r="ELJ34" s="1603"/>
      <c r="ELK34" s="1603"/>
      <c r="ELL34" s="1603"/>
      <c r="ELM34" s="1603"/>
      <c r="ELN34" s="1603"/>
      <c r="ELO34" s="1603"/>
      <c r="ELP34" s="1603"/>
      <c r="ELQ34" s="1603"/>
      <c r="ELR34" s="1603"/>
      <c r="ELS34" s="1603"/>
      <c r="ELT34" s="1603"/>
      <c r="ELU34" s="1603"/>
      <c r="ELV34" s="1603"/>
      <c r="ELW34" s="1603"/>
      <c r="ELX34" s="1603"/>
      <c r="ELY34" s="1603"/>
      <c r="ELZ34" s="1603"/>
      <c r="EMA34" s="1603"/>
      <c r="EMB34" s="1603"/>
      <c r="EMC34" s="1603"/>
      <c r="EMD34" s="1603"/>
      <c r="EME34" s="1603"/>
      <c r="EMF34" s="1603"/>
      <c r="EMG34" s="1603"/>
      <c r="EMH34" s="1603"/>
      <c r="EMI34" s="1603"/>
      <c r="EMJ34" s="1603"/>
      <c r="EMK34" s="1603"/>
      <c r="EML34" s="1603"/>
      <c r="EMM34" s="1603"/>
      <c r="EMN34" s="1603"/>
      <c r="EMO34" s="1603"/>
      <c r="EMP34" s="1603"/>
      <c r="EMQ34" s="1603"/>
      <c r="EMR34" s="1603"/>
      <c r="EMS34" s="1603"/>
      <c r="EMT34" s="1603"/>
      <c r="EMU34" s="1603"/>
      <c r="EMV34" s="1603"/>
      <c r="EMW34" s="1603"/>
      <c r="EMX34" s="1603"/>
      <c r="EMY34" s="1603"/>
      <c r="EMZ34" s="1603"/>
      <c r="ENA34" s="1603"/>
      <c r="ENB34" s="1603"/>
      <c r="ENC34" s="1603"/>
      <c r="END34" s="1603"/>
      <c r="ENE34" s="1603"/>
      <c r="ENF34" s="1603"/>
      <c r="ENG34" s="1603"/>
      <c r="ENH34" s="1603"/>
      <c r="ENI34" s="1603"/>
      <c r="ENJ34" s="1603"/>
      <c r="ENK34" s="1603"/>
      <c r="ENL34" s="1603"/>
      <c r="ENM34" s="1603"/>
      <c r="ENN34" s="1603"/>
      <c r="ENO34" s="1603"/>
      <c r="ENP34" s="1603"/>
      <c r="ENQ34" s="1603"/>
      <c r="ENR34" s="1603"/>
      <c r="ENS34" s="1603"/>
      <c r="ENT34" s="1603"/>
      <c r="ENU34" s="1603"/>
      <c r="ENV34" s="1603"/>
      <c r="ENW34" s="1603"/>
      <c r="ENX34" s="1603"/>
      <c r="ENY34" s="1603"/>
      <c r="ENZ34" s="1603"/>
      <c r="EOA34" s="1603"/>
      <c r="EOB34" s="1603"/>
      <c r="EOC34" s="1603"/>
      <c r="EOD34" s="1603"/>
      <c r="EOE34" s="1603"/>
      <c r="EOF34" s="1603"/>
      <c r="EOG34" s="1603"/>
      <c r="EOH34" s="1603"/>
      <c r="EOI34" s="1603"/>
      <c r="EOJ34" s="1603"/>
      <c r="EOK34" s="1603"/>
      <c r="EOL34" s="1603"/>
      <c r="EOM34" s="1603"/>
      <c r="EON34" s="1603"/>
      <c r="EOO34" s="1603"/>
      <c r="EOP34" s="1603"/>
      <c r="EOQ34" s="1603"/>
      <c r="EOR34" s="1603"/>
      <c r="EOS34" s="1603"/>
      <c r="EOT34" s="1603"/>
      <c r="EOU34" s="1603"/>
      <c r="EOV34" s="1603"/>
      <c r="EOW34" s="1603"/>
      <c r="EOX34" s="1603"/>
      <c r="EOY34" s="1603"/>
      <c r="EOZ34" s="1603"/>
      <c r="EPA34" s="1603"/>
      <c r="EPB34" s="1603"/>
      <c r="EPC34" s="1603"/>
      <c r="EPD34" s="1603"/>
      <c r="EPE34" s="1603"/>
      <c r="EPF34" s="1603"/>
      <c r="EPG34" s="1603"/>
      <c r="EPH34" s="1603"/>
      <c r="EPI34" s="1603"/>
      <c r="EPJ34" s="1603"/>
      <c r="EPK34" s="1603"/>
      <c r="EPL34" s="1603"/>
      <c r="EPM34" s="1603"/>
      <c r="EPN34" s="1603"/>
      <c r="EPO34" s="1603"/>
      <c r="EPP34" s="1603"/>
      <c r="EPQ34" s="1603"/>
      <c r="EPR34" s="1603"/>
      <c r="EPS34" s="1603"/>
      <c r="EPT34" s="1603"/>
      <c r="EPU34" s="1603"/>
      <c r="EPV34" s="1603"/>
      <c r="EPW34" s="1603"/>
      <c r="EPX34" s="1603"/>
      <c r="EPY34" s="1603"/>
      <c r="EPZ34" s="1603"/>
      <c r="EQA34" s="1603"/>
      <c r="EQB34" s="1603"/>
      <c r="EQC34" s="1603"/>
      <c r="EQD34" s="1603"/>
      <c r="EQE34" s="1603"/>
      <c r="EQF34" s="1603"/>
      <c r="EQG34" s="1603"/>
      <c r="EQH34" s="1603"/>
      <c r="EQI34" s="1603"/>
      <c r="EQJ34" s="1603"/>
      <c r="EQK34" s="1603"/>
      <c r="EQL34" s="1603"/>
      <c r="EQM34" s="1603"/>
      <c r="EQN34" s="1603"/>
      <c r="EQO34" s="1603"/>
      <c r="EQP34" s="1603"/>
      <c r="EQQ34" s="1603"/>
      <c r="EQR34" s="1603"/>
      <c r="EQS34" s="1603"/>
      <c r="EQT34" s="1603"/>
      <c r="EQU34" s="1603"/>
      <c r="EQV34" s="1603"/>
      <c r="EQW34" s="1603"/>
      <c r="EQX34" s="1603"/>
      <c r="EQY34" s="1603"/>
      <c r="EQZ34" s="1603"/>
      <c r="ERA34" s="1603"/>
      <c r="ERB34" s="1603"/>
      <c r="ERC34" s="1603"/>
      <c r="ERD34" s="1603"/>
      <c r="ERE34" s="1603"/>
      <c r="ERF34" s="1603"/>
      <c r="ERG34" s="1603"/>
      <c r="ERH34" s="1603"/>
      <c r="ERI34" s="1603"/>
      <c r="ERJ34" s="1603"/>
      <c r="ERK34" s="1603"/>
      <c r="ERL34" s="1603"/>
      <c r="ERM34" s="1603"/>
      <c r="ERN34" s="1603"/>
      <c r="ERO34" s="1603"/>
      <c r="ERP34" s="1603"/>
      <c r="ERQ34" s="1603"/>
      <c r="ERR34" s="1603"/>
      <c r="ERS34" s="1603"/>
      <c r="ERT34" s="1603"/>
      <c r="ERU34" s="1603"/>
      <c r="ERV34" s="1603"/>
      <c r="ERW34" s="1603"/>
      <c r="ERX34" s="1603"/>
      <c r="ERY34" s="1603"/>
      <c r="ERZ34" s="1603"/>
      <c r="ESA34" s="1603"/>
      <c r="ESB34" s="1603"/>
      <c r="ESC34" s="1603"/>
      <c r="ESD34" s="1603"/>
      <c r="ESE34" s="1603"/>
      <c r="ESF34" s="1603"/>
      <c r="ESG34" s="1603"/>
      <c r="ESH34" s="1603"/>
      <c r="ESI34" s="1603"/>
      <c r="ESJ34" s="1603"/>
      <c r="ESK34" s="1603"/>
      <c r="ESL34" s="1603"/>
      <c r="ESM34" s="1603"/>
      <c r="ESN34" s="1603"/>
      <c r="ESO34" s="1603"/>
      <c r="ESP34" s="1603"/>
      <c r="ESQ34" s="1603"/>
      <c r="ESR34" s="1603"/>
      <c r="ESS34" s="1603"/>
      <c r="EST34" s="1603"/>
      <c r="ESU34" s="1603"/>
      <c r="ESV34" s="1603"/>
      <c r="ESW34" s="1603"/>
      <c r="ESX34" s="1603"/>
      <c r="ESY34" s="1603"/>
      <c r="ESZ34" s="1603"/>
      <c r="ETA34" s="1603"/>
      <c r="ETB34" s="1603"/>
      <c r="ETC34" s="1603"/>
      <c r="ETD34" s="1603"/>
      <c r="ETE34" s="1603"/>
      <c r="ETF34" s="1603"/>
      <c r="ETG34" s="1603"/>
      <c r="ETH34" s="1603"/>
      <c r="ETI34" s="1603"/>
      <c r="ETJ34" s="1603"/>
      <c r="ETK34" s="1603"/>
      <c r="ETL34" s="1603"/>
      <c r="ETM34" s="1603"/>
      <c r="ETN34" s="1603"/>
      <c r="ETO34" s="1603"/>
      <c r="ETP34" s="1603"/>
      <c r="ETQ34" s="1603"/>
      <c r="ETR34" s="1603"/>
      <c r="ETS34" s="1603"/>
      <c r="ETT34" s="1603"/>
      <c r="ETU34" s="1603"/>
      <c r="ETV34" s="1603"/>
      <c r="ETW34" s="1603"/>
      <c r="ETX34" s="1603"/>
      <c r="ETY34" s="1603"/>
      <c r="ETZ34" s="1603"/>
      <c r="EUA34" s="1603"/>
      <c r="EUB34" s="1603"/>
      <c r="EUC34" s="1603"/>
      <c r="EUD34" s="1603"/>
      <c r="EUE34" s="1603"/>
      <c r="EUF34" s="1603"/>
      <c r="EUG34" s="1603"/>
      <c r="EUH34" s="1603"/>
      <c r="EUI34" s="1603"/>
      <c r="EUJ34" s="1603"/>
      <c r="EUK34" s="1603"/>
      <c r="EUL34" s="1603"/>
      <c r="EUM34" s="1603"/>
      <c r="EUN34" s="1603"/>
      <c r="EUO34" s="1603"/>
      <c r="EUP34" s="1603"/>
      <c r="EUQ34" s="1603"/>
      <c r="EUR34" s="1603"/>
      <c r="EUS34" s="1603"/>
      <c r="EUT34" s="1603"/>
      <c r="EUU34" s="1603"/>
      <c r="EUV34" s="1603"/>
      <c r="EUW34" s="1603"/>
      <c r="EUX34" s="1603"/>
      <c r="EUY34" s="1603"/>
      <c r="EUZ34" s="1603"/>
      <c r="EVA34" s="1603"/>
      <c r="EVB34" s="1603"/>
      <c r="EVC34" s="1603"/>
      <c r="EVD34" s="1603"/>
      <c r="EVE34" s="1603"/>
      <c r="EVF34" s="1603"/>
      <c r="EVG34" s="1603"/>
      <c r="EVH34" s="1603"/>
      <c r="EVI34" s="1603"/>
      <c r="EVJ34" s="1603"/>
      <c r="EVK34" s="1603"/>
      <c r="EVL34" s="1603"/>
      <c r="EVM34" s="1603"/>
      <c r="EVN34" s="1603"/>
      <c r="EVO34" s="1603"/>
      <c r="EVP34" s="1603"/>
      <c r="EVQ34" s="1603"/>
      <c r="EVR34" s="1603"/>
      <c r="EVS34" s="1603"/>
      <c r="EVT34" s="1603"/>
      <c r="EVU34" s="1603"/>
      <c r="EVV34" s="1603"/>
      <c r="EVW34" s="1603"/>
      <c r="EVX34" s="1603"/>
      <c r="EVY34" s="1603"/>
      <c r="EVZ34" s="1603"/>
      <c r="EWA34" s="1603"/>
      <c r="EWB34" s="1603"/>
      <c r="EWC34" s="1603"/>
      <c r="EWD34" s="1603"/>
      <c r="EWE34" s="1603"/>
      <c r="EWF34" s="1603"/>
      <c r="EWG34" s="1603"/>
      <c r="EWH34" s="1603"/>
      <c r="EWI34" s="1603"/>
      <c r="EWJ34" s="1603"/>
      <c r="EWK34" s="1603"/>
      <c r="EWL34" s="1603"/>
      <c r="EWM34" s="1603"/>
      <c r="EWN34" s="1603"/>
      <c r="EWO34" s="1603"/>
      <c r="EWP34" s="1603"/>
      <c r="EWQ34" s="1603"/>
      <c r="EWR34" s="1603"/>
      <c r="EWS34" s="1603"/>
      <c r="EWT34" s="1603"/>
      <c r="EWU34" s="1603"/>
      <c r="EWV34" s="1603"/>
      <c r="EWW34" s="1603"/>
      <c r="EWX34" s="1603"/>
      <c r="EWY34" s="1603"/>
      <c r="EWZ34" s="1603"/>
      <c r="EXA34" s="1603"/>
      <c r="EXB34" s="1603"/>
      <c r="EXC34" s="1603"/>
      <c r="EXD34" s="1603"/>
      <c r="EXE34" s="1603"/>
      <c r="EXF34" s="1603"/>
      <c r="EXG34" s="1603"/>
      <c r="EXH34" s="1603"/>
      <c r="EXI34" s="1603"/>
      <c r="EXJ34" s="1603"/>
      <c r="EXK34" s="1603"/>
      <c r="EXL34" s="1603"/>
      <c r="EXM34" s="1603"/>
      <c r="EXN34" s="1603"/>
      <c r="EXO34" s="1603"/>
      <c r="EXP34" s="1603"/>
      <c r="EXQ34" s="1603"/>
      <c r="EXR34" s="1603"/>
      <c r="EXS34" s="1603"/>
      <c r="EXT34" s="1603"/>
      <c r="EXU34" s="1603"/>
      <c r="EXV34" s="1603"/>
      <c r="EXW34" s="1603"/>
      <c r="EXX34" s="1603"/>
      <c r="EXY34" s="1603"/>
      <c r="EXZ34" s="1603"/>
      <c r="EYA34" s="1603"/>
      <c r="EYB34" s="1603"/>
      <c r="EYC34" s="1603"/>
      <c r="EYD34" s="1603"/>
      <c r="EYE34" s="1603"/>
      <c r="EYF34" s="1603"/>
      <c r="EYG34" s="1603"/>
      <c r="EYH34" s="1603"/>
      <c r="EYI34" s="1603"/>
      <c r="EYJ34" s="1603"/>
      <c r="EYK34" s="1603"/>
      <c r="EYL34" s="1603"/>
      <c r="EYM34" s="1603"/>
      <c r="EYN34" s="1603"/>
      <c r="EYO34" s="1603"/>
      <c r="EYP34" s="1603"/>
      <c r="EYQ34" s="1603"/>
      <c r="EYR34" s="1603"/>
      <c r="EYS34" s="1603"/>
      <c r="EYT34" s="1603"/>
      <c r="EYU34" s="1603"/>
      <c r="EYV34" s="1603"/>
      <c r="EYW34" s="1603"/>
      <c r="EYX34" s="1603"/>
      <c r="EYY34" s="1603"/>
      <c r="EYZ34" s="1603"/>
      <c r="EZA34" s="1603"/>
      <c r="EZB34" s="1603"/>
      <c r="EZC34" s="1603"/>
      <c r="EZD34" s="1603"/>
      <c r="EZE34" s="1603"/>
      <c r="EZF34" s="1603"/>
      <c r="EZG34" s="1603"/>
      <c r="EZH34" s="1603"/>
      <c r="EZI34" s="1603"/>
      <c r="EZJ34" s="1603"/>
      <c r="EZK34" s="1603"/>
      <c r="EZL34" s="1603"/>
      <c r="EZM34" s="1603"/>
      <c r="EZN34" s="1603"/>
      <c r="EZO34" s="1603"/>
      <c r="EZP34" s="1603"/>
      <c r="EZQ34" s="1603"/>
      <c r="EZR34" s="1603"/>
      <c r="EZS34" s="1603"/>
      <c r="EZT34" s="1603"/>
      <c r="EZU34" s="1603"/>
      <c r="EZV34" s="1603"/>
      <c r="EZW34" s="1603"/>
      <c r="EZX34" s="1603"/>
      <c r="EZY34" s="1603"/>
      <c r="EZZ34" s="1603"/>
      <c r="FAA34" s="1603"/>
      <c r="FAB34" s="1603"/>
      <c r="FAC34" s="1603"/>
      <c r="FAD34" s="1603"/>
      <c r="FAE34" s="1603"/>
      <c r="FAF34" s="1603"/>
      <c r="FAG34" s="1603"/>
      <c r="FAH34" s="1603"/>
      <c r="FAI34" s="1603"/>
      <c r="FAJ34" s="1603"/>
      <c r="FAK34" s="1603"/>
      <c r="FAL34" s="1603"/>
      <c r="FAM34" s="1603"/>
      <c r="FAN34" s="1603"/>
      <c r="FAO34" s="1603"/>
      <c r="FAP34" s="1603"/>
      <c r="FAQ34" s="1603"/>
      <c r="FAR34" s="1603"/>
      <c r="FAS34" s="1603"/>
      <c r="FAT34" s="1603"/>
      <c r="FAU34" s="1603"/>
      <c r="FAV34" s="1603"/>
      <c r="FAW34" s="1603"/>
      <c r="FAX34" s="1603"/>
      <c r="FAY34" s="1603"/>
      <c r="FAZ34" s="1603"/>
      <c r="FBA34" s="1603"/>
      <c r="FBB34" s="1603"/>
      <c r="FBC34" s="1603"/>
      <c r="FBD34" s="1603"/>
      <c r="FBE34" s="1603"/>
      <c r="FBF34" s="1603"/>
      <c r="FBG34" s="1603"/>
      <c r="FBH34" s="1603"/>
      <c r="FBI34" s="1603"/>
      <c r="FBJ34" s="1603"/>
      <c r="FBK34" s="1603"/>
      <c r="FBL34" s="1603"/>
      <c r="FBM34" s="1603"/>
      <c r="FBN34" s="1603"/>
      <c r="FBO34" s="1603"/>
      <c r="FBP34" s="1603"/>
      <c r="FBQ34" s="1603"/>
      <c r="FBR34" s="1603"/>
      <c r="FBS34" s="1603"/>
      <c r="FBT34" s="1603"/>
      <c r="FBU34" s="1603"/>
      <c r="FBV34" s="1603"/>
      <c r="FBW34" s="1603"/>
      <c r="FBX34" s="1603"/>
      <c r="FBY34" s="1603"/>
      <c r="FBZ34" s="1603"/>
      <c r="FCA34" s="1603"/>
      <c r="FCB34" s="1603"/>
      <c r="FCC34" s="1603"/>
      <c r="FCD34" s="1603"/>
      <c r="FCE34" s="1603"/>
      <c r="FCF34" s="1603"/>
      <c r="FCG34" s="1603"/>
      <c r="FCH34" s="1603"/>
      <c r="FCI34" s="1603"/>
      <c r="FCJ34" s="1603"/>
      <c r="FCK34" s="1603"/>
      <c r="FCL34" s="1603"/>
      <c r="FCM34" s="1603"/>
      <c r="FCN34" s="1603"/>
      <c r="FCO34" s="1603"/>
      <c r="FCP34" s="1603"/>
      <c r="FCQ34" s="1603"/>
      <c r="FCR34" s="1603"/>
      <c r="FCS34" s="1603"/>
      <c r="FCT34" s="1603"/>
      <c r="FCU34" s="1603"/>
      <c r="FCV34" s="1603"/>
      <c r="FCW34" s="1603"/>
      <c r="FCX34" s="1603"/>
      <c r="FCY34" s="1603"/>
      <c r="FCZ34" s="1603"/>
      <c r="FDA34" s="1603"/>
      <c r="FDB34" s="1603"/>
      <c r="FDC34" s="1603"/>
      <c r="FDD34" s="1603"/>
      <c r="FDE34" s="1603"/>
      <c r="FDF34" s="1603"/>
      <c r="FDG34" s="1603"/>
      <c r="FDH34" s="1603"/>
      <c r="FDI34" s="1603"/>
      <c r="FDJ34" s="1603"/>
      <c r="FDK34" s="1603"/>
      <c r="FDL34" s="1603"/>
      <c r="FDM34" s="1603"/>
      <c r="FDN34" s="1603"/>
      <c r="FDO34" s="1603"/>
      <c r="FDP34" s="1603"/>
      <c r="FDQ34" s="1603"/>
      <c r="FDR34" s="1603"/>
      <c r="FDS34" s="1603"/>
      <c r="FDT34" s="1603"/>
      <c r="FDU34" s="1603"/>
      <c r="FDV34" s="1603"/>
      <c r="FDW34" s="1603"/>
      <c r="FDX34" s="1603"/>
      <c r="FDY34" s="1603"/>
      <c r="FDZ34" s="1603"/>
      <c r="FEA34" s="1603"/>
      <c r="FEB34" s="1603"/>
      <c r="FEC34" s="1603"/>
      <c r="FED34" s="1603"/>
      <c r="FEE34" s="1603"/>
      <c r="FEF34" s="1603"/>
      <c r="FEG34" s="1603"/>
      <c r="FEH34" s="1603"/>
      <c r="FEI34" s="1603"/>
      <c r="FEJ34" s="1603"/>
      <c r="FEK34" s="1603"/>
      <c r="FEL34" s="1603"/>
      <c r="FEM34" s="1603"/>
      <c r="FEN34" s="1603"/>
      <c r="FEO34" s="1603"/>
      <c r="FEP34" s="1603"/>
      <c r="FEQ34" s="1603"/>
      <c r="FER34" s="1603"/>
      <c r="FES34" s="1603"/>
      <c r="FET34" s="1603"/>
      <c r="FEU34" s="1603"/>
      <c r="FEV34" s="1603"/>
      <c r="FEW34" s="1603"/>
      <c r="FEX34" s="1603"/>
      <c r="FEY34" s="1603"/>
      <c r="FEZ34" s="1603"/>
      <c r="FFA34" s="1603"/>
      <c r="FFB34" s="1603"/>
      <c r="FFC34" s="1603"/>
      <c r="FFD34" s="1603"/>
      <c r="FFE34" s="1603"/>
      <c r="FFF34" s="1603"/>
      <c r="FFG34" s="1603"/>
      <c r="FFH34" s="1603"/>
      <c r="FFI34" s="1603"/>
      <c r="FFJ34" s="1603"/>
      <c r="FFK34" s="1603"/>
      <c r="FFL34" s="1603"/>
      <c r="FFM34" s="1603"/>
      <c r="FFN34" s="1603"/>
      <c r="FFO34" s="1603"/>
      <c r="FFP34" s="1603"/>
      <c r="FFQ34" s="1603"/>
      <c r="FFR34" s="1603"/>
      <c r="FFS34" s="1603"/>
      <c r="FFT34" s="1603"/>
      <c r="FFU34" s="1603"/>
      <c r="FFV34" s="1603"/>
      <c r="FFW34" s="1603"/>
      <c r="FFX34" s="1603"/>
      <c r="FFY34" s="1603"/>
      <c r="FFZ34" s="1603"/>
      <c r="FGA34" s="1603"/>
      <c r="FGB34" s="1603"/>
      <c r="FGC34" s="1603"/>
      <c r="FGD34" s="1603"/>
      <c r="FGE34" s="1603"/>
      <c r="FGF34" s="1603"/>
      <c r="FGG34" s="1603"/>
      <c r="FGH34" s="1603"/>
      <c r="FGI34" s="1603"/>
      <c r="FGJ34" s="1603"/>
      <c r="FGK34" s="1603"/>
      <c r="FGL34" s="1603"/>
      <c r="FGM34" s="1603"/>
      <c r="FGN34" s="1603"/>
      <c r="FGO34" s="1603"/>
      <c r="FGP34" s="1603"/>
      <c r="FGQ34" s="1603"/>
      <c r="FGR34" s="1603"/>
      <c r="FGS34" s="1603"/>
      <c r="FGT34" s="1603"/>
      <c r="FGU34" s="1603"/>
      <c r="FGV34" s="1603"/>
      <c r="FGW34" s="1603"/>
      <c r="FGX34" s="1603"/>
      <c r="FGY34" s="1603"/>
      <c r="FGZ34" s="1603"/>
      <c r="FHA34" s="1603"/>
      <c r="FHB34" s="1603"/>
      <c r="FHC34" s="1603"/>
      <c r="FHD34" s="1603"/>
      <c r="FHE34" s="1603"/>
      <c r="FHF34" s="1603"/>
      <c r="FHG34" s="1603"/>
      <c r="FHH34" s="1603"/>
      <c r="FHI34" s="1603"/>
      <c r="FHJ34" s="1603"/>
      <c r="FHK34" s="1603"/>
      <c r="FHL34" s="1603"/>
      <c r="FHM34" s="1603"/>
      <c r="FHN34" s="1603"/>
      <c r="FHO34" s="1603"/>
      <c r="FHP34" s="1603"/>
      <c r="FHQ34" s="1603"/>
      <c r="FHR34" s="1603"/>
      <c r="FHS34" s="1603"/>
      <c r="FHT34" s="1603"/>
      <c r="FHU34" s="1603"/>
      <c r="FHV34" s="1603"/>
      <c r="FHW34" s="1603"/>
      <c r="FHX34" s="1603"/>
      <c r="FHY34" s="1603"/>
      <c r="FHZ34" s="1603"/>
      <c r="FIA34" s="1603"/>
      <c r="FIB34" s="1603"/>
      <c r="FIC34" s="1603"/>
      <c r="FID34" s="1603"/>
      <c r="FIE34" s="1603"/>
      <c r="FIF34" s="1603"/>
      <c r="FIG34" s="1603"/>
      <c r="FIH34" s="1603"/>
      <c r="FII34" s="1603"/>
      <c r="FIJ34" s="1603"/>
      <c r="FIK34" s="1603"/>
      <c r="FIL34" s="1603"/>
      <c r="FIM34" s="1603"/>
      <c r="FIN34" s="1603"/>
      <c r="FIO34" s="1603"/>
      <c r="FIP34" s="1603"/>
      <c r="FIQ34" s="1603"/>
      <c r="FIR34" s="1603"/>
      <c r="FIS34" s="1603"/>
      <c r="FIT34" s="1603"/>
      <c r="FIU34" s="1603"/>
      <c r="FIV34" s="1603"/>
      <c r="FIW34" s="1603"/>
      <c r="FIX34" s="1603"/>
      <c r="FIY34" s="1603"/>
      <c r="FIZ34" s="1603"/>
      <c r="FJA34" s="1603"/>
      <c r="FJB34" s="1603"/>
      <c r="FJC34" s="1603"/>
      <c r="FJD34" s="1603"/>
      <c r="FJE34" s="1603"/>
      <c r="FJF34" s="1603"/>
      <c r="FJG34" s="1603"/>
      <c r="FJH34" s="1603"/>
      <c r="FJI34" s="1603"/>
      <c r="FJJ34" s="1603"/>
      <c r="FJK34" s="1603"/>
      <c r="FJL34" s="1603"/>
      <c r="FJM34" s="1603"/>
      <c r="FJN34" s="1603"/>
      <c r="FJO34" s="1603"/>
      <c r="FJP34" s="1603"/>
      <c r="FJQ34" s="1603"/>
      <c r="FJR34" s="1603"/>
      <c r="FJS34" s="1603"/>
      <c r="FJT34" s="1603"/>
      <c r="FJU34" s="1603"/>
      <c r="FJV34" s="1603"/>
      <c r="FJW34" s="1603"/>
      <c r="FJX34" s="1603"/>
      <c r="FJY34" s="1603"/>
      <c r="FJZ34" s="1603"/>
      <c r="FKA34" s="1603"/>
      <c r="FKB34" s="1603"/>
      <c r="FKC34" s="1603"/>
      <c r="FKD34" s="1603"/>
      <c r="FKE34" s="1603"/>
      <c r="FKF34" s="1603"/>
      <c r="FKG34" s="1603"/>
      <c r="FKH34" s="1603"/>
      <c r="FKI34" s="1603"/>
      <c r="FKJ34" s="1603"/>
      <c r="FKK34" s="1603"/>
      <c r="FKL34" s="1603"/>
      <c r="FKM34" s="1603"/>
      <c r="FKN34" s="1603"/>
      <c r="FKO34" s="1603"/>
      <c r="FKP34" s="1603"/>
      <c r="FKQ34" s="1603"/>
      <c r="FKR34" s="1603"/>
      <c r="FKS34" s="1603"/>
      <c r="FKT34" s="1603"/>
      <c r="FKU34" s="1603"/>
      <c r="FKV34" s="1603"/>
      <c r="FKW34" s="1603"/>
      <c r="FKX34" s="1603"/>
      <c r="FKY34" s="1603"/>
      <c r="FKZ34" s="1603"/>
      <c r="FLA34" s="1603"/>
      <c r="FLB34" s="1603"/>
      <c r="FLC34" s="1603"/>
      <c r="FLD34" s="1603"/>
      <c r="FLE34" s="1603"/>
      <c r="FLF34" s="1603"/>
      <c r="FLG34" s="1603"/>
      <c r="FLH34" s="1603"/>
      <c r="FLI34" s="1603"/>
      <c r="FLJ34" s="1603"/>
      <c r="FLK34" s="1603"/>
      <c r="FLL34" s="1603"/>
      <c r="FLM34" s="1603"/>
      <c r="FLN34" s="1603"/>
      <c r="FLO34" s="1603"/>
      <c r="FLP34" s="1603"/>
      <c r="FLQ34" s="1603"/>
      <c r="FLR34" s="1603"/>
      <c r="FLS34" s="1603"/>
      <c r="FLT34" s="1603"/>
      <c r="FLU34" s="1603"/>
      <c r="FLV34" s="1603"/>
      <c r="FLW34" s="1603"/>
      <c r="FLX34" s="1603"/>
      <c r="FLY34" s="1603"/>
      <c r="FLZ34" s="1603"/>
      <c r="FMA34" s="1603"/>
      <c r="FMB34" s="1603"/>
      <c r="FMC34" s="1603"/>
      <c r="FMD34" s="1603"/>
      <c r="FME34" s="1603"/>
      <c r="FMF34" s="1603"/>
      <c r="FMG34" s="1603"/>
      <c r="FMH34" s="1603"/>
      <c r="FMI34" s="1603"/>
      <c r="FMJ34" s="1603"/>
      <c r="FMK34" s="1603"/>
      <c r="FML34" s="1603"/>
      <c r="FMM34" s="1603"/>
      <c r="FMN34" s="1603"/>
      <c r="FMO34" s="1603"/>
      <c r="FMP34" s="1603"/>
      <c r="FMQ34" s="1603"/>
      <c r="FMR34" s="1603"/>
      <c r="FMS34" s="1603"/>
      <c r="FMT34" s="1603"/>
      <c r="FMU34" s="1603"/>
      <c r="FMV34" s="1603"/>
      <c r="FMW34" s="1603"/>
      <c r="FMX34" s="1603"/>
      <c r="FMY34" s="1603"/>
      <c r="FMZ34" s="1603"/>
      <c r="FNA34" s="1603"/>
      <c r="FNB34" s="1603"/>
      <c r="FNC34" s="1603"/>
      <c r="FND34" s="1603"/>
      <c r="FNE34" s="1603"/>
      <c r="FNF34" s="1603"/>
      <c r="FNG34" s="1603"/>
      <c r="FNH34" s="1603"/>
      <c r="FNI34" s="1603"/>
      <c r="FNJ34" s="1603"/>
      <c r="FNK34" s="1603"/>
      <c r="FNL34" s="1603"/>
      <c r="FNM34" s="1603"/>
      <c r="FNN34" s="1603"/>
      <c r="FNO34" s="1603"/>
      <c r="FNP34" s="1603"/>
      <c r="FNQ34" s="1603"/>
      <c r="FNR34" s="1603"/>
      <c r="FNS34" s="1603"/>
      <c r="FNT34" s="1603"/>
      <c r="FNU34" s="1603"/>
      <c r="FNV34" s="1603"/>
      <c r="FNW34" s="1603"/>
      <c r="FNX34" s="1603"/>
      <c r="FNY34" s="1603"/>
      <c r="FNZ34" s="1603"/>
      <c r="FOA34" s="1603"/>
      <c r="FOB34" s="1603"/>
      <c r="FOC34" s="1603"/>
      <c r="FOD34" s="1603"/>
      <c r="FOE34" s="1603"/>
      <c r="FOF34" s="1603"/>
      <c r="FOG34" s="1603"/>
      <c r="FOH34" s="1603"/>
      <c r="FOI34" s="1603"/>
      <c r="FOJ34" s="1603"/>
      <c r="FOK34" s="1603"/>
      <c r="FOL34" s="1603"/>
      <c r="FOM34" s="1603"/>
      <c r="FON34" s="1603"/>
      <c r="FOO34" s="1603"/>
      <c r="FOP34" s="1603"/>
      <c r="FOQ34" s="1603"/>
      <c r="FOR34" s="1603"/>
      <c r="FOS34" s="1603"/>
      <c r="FOT34" s="1603"/>
      <c r="FOU34" s="1603"/>
      <c r="FOV34" s="1603"/>
      <c r="FOW34" s="1603"/>
      <c r="FOX34" s="1603"/>
      <c r="FOY34" s="1603"/>
      <c r="FOZ34" s="1603"/>
      <c r="FPA34" s="1603"/>
      <c r="FPB34" s="1603"/>
      <c r="FPC34" s="1603"/>
      <c r="FPD34" s="1603"/>
      <c r="FPE34" s="1603"/>
      <c r="FPF34" s="1603"/>
      <c r="FPG34" s="1603"/>
      <c r="FPH34" s="1603"/>
      <c r="FPI34" s="1603"/>
      <c r="FPJ34" s="1603"/>
      <c r="FPK34" s="1603"/>
      <c r="FPL34" s="1603"/>
      <c r="FPM34" s="1603"/>
      <c r="FPN34" s="1603"/>
      <c r="FPO34" s="1603"/>
      <c r="FPP34" s="1603"/>
      <c r="FPQ34" s="1603"/>
      <c r="FPR34" s="1603"/>
      <c r="FPS34" s="1603"/>
      <c r="FPT34" s="1603"/>
      <c r="FPU34" s="1603"/>
      <c r="FPV34" s="1603"/>
      <c r="FPW34" s="1603"/>
      <c r="FPX34" s="1603"/>
      <c r="FPY34" s="1603"/>
      <c r="FPZ34" s="1603"/>
      <c r="FQA34" s="1603"/>
      <c r="FQB34" s="1603"/>
      <c r="FQC34" s="1603"/>
      <c r="FQD34" s="1603"/>
      <c r="FQE34" s="1603"/>
      <c r="FQF34" s="1603"/>
      <c r="FQG34" s="1603"/>
      <c r="FQH34" s="1603"/>
      <c r="FQI34" s="1603"/>
      <c r="FQJ34" s="1603"/>
      <c r="FQK34" s="1603"/>
      <c r="FQL34" s="1603"/>
      <c r="FQM34" s="1603"/>
      <c r="FQN34" s="1603"/>
      <c r="FQO34" s="1603"/>
      <c r="FQP34" s="1603"/>
      <c r="FQQ34" s="1603"/>
      <c r="FQR34" s="1603"/>
      <c r="FQS34" s="1603"/>
      <c r="FQT34" s="1603"/>
      <c r="FQU34" s="1603"/>
      <c r="FQV34" s="1603"/>
      <c r="FQW34" s="1603"/>
      <c r="FQX34" s="1603"/>
      <c r="FQY34" s="1603"/>
      <c r="FQZ34" s="1603"/>
      <c r="FRA34" s="1603"/>
      <c r="FRB34" s="1603"/>
      <c r="FRC34" s="1603"/>
      <c r="FRD34" s="1603"/>
      <c r="FRE34" s="1603"/>
      <c r="FRF34" s="1603"/>
      <c r="FRG34" s="1603"/>
      <c r="FRH34" s="1603"/>
      <c r="FRI34" s="1603"/>
      <c r="FRJ34" s="1603"/>
      <c r="FRK34" s="1603"/>
      <c r="FRL34" s="1603"/>
      <c r="FRM34" s="1603"/>
      <c r="FRN34" s="1603"/>
      <c r="FRO34" s="1603"/>
      <c r="FRP34" s="1603"/>
      <c r="FRQ34" s="1603"/>
      <c r="FRR34" s="1603"/>
      <c r="FRS34" s="1603"/>
      <c r="FRT34" s="1603"/>
      <c r="FRU34" s="1603"/>
      <c r="FRV34" s="1603"/>
      <c r="FRW34" s="1603"/>
      <c r="FRX34" s="1603"/>
      <c r="FRY34" s="1603"/>
      <c r="FRZ34" s="1603"/>
      <c r="FSA34" s="1603"/>
      <c r="FSB34" s="1603"/>
      <c r="FSC34" s="1603"/>
      <c r="FSD34" s="1603"/>
      <c r="FSE34" s="1603"/>
      <c r="FSF34" s="1603"/>
      <c r="FSG34" s="1603"/>
      <c r="FSH34" s="1603"/>
      <c r="FSI34" s="1603"/>
      <c r="FSJ34" s="1603"/>
      <c r="FSK34" s="1603"/>
      <c r="FSL34" s="1603"/>
      <c r="FSM34" s="1603"/>
      <c r="FSN34" s="1603"/>
      <c r="FSO34" s="1603"/>
      <c r="FSP34" s="1603"/>
      <c r="FSQ34" s="1603"/>
      <c r="FSR34" s="1603"/>
      <c r="FSS34" s="1603"/>
      <c r="FST34" s="1603"/>
      <c r="FSU34" s="1603"/>
      <c r="FSV34" s="1603"/>
      <c r="FSW34" s="1603"/>
      <c r="FSX34" s="1603"/>
      <c r="FSY34" s="1603"/>
      <c r="FSZ34" s="1603"/>
      <c r="FTA34" s="1603"/>
      <c r="FTB34" s="1603"/>
      <c r="FTC34" s="1603"/>
      <c r="FTD34" s="1603"/>
      <c r="FTE34" s="1603"/>
      <c r="FTF34" s="1603"/>
      <c r="FTG34" s="1603"/>
      <c r="FTH34" s="1603"/>
      <c r="FTI34" s="1603"/>
      <c r="FTJ34" s="1603"/>
      <c r="FTK34" s="1603"/>
      <c r="FTL34" s="1603"/>
      <c r="FTM34" s="1603"/>
      <c r="FTN34" s="1603"/>
      <c r="FTO34" s="1603"/>
      <c r="FTP34" s="1603"/>
      <c r="FTQ34" s="1603"/>
      <c r="FTR34" s="1603"/>
      <c r="FTS34" s="1603"/>
      <c r="FTT34" s="1603"/>
      <c r="FTU34" s="1603"/>
      <c r="FTV34" s="1603"/>
      <c r="FTW34" s="1603"/>
      <c r="FTX34" s="1603"/>
      <c r="FTY34" s="1603"/>
      <c r="FTZ34" s="1603"/>
      <c r="FUA34" s="1603"/>
      <c r="FUB34" s="1603"/>
      <c r="FUC34" s="1603"/>
      <c r="FUD34" s="1603"/>
      <c r="FUE34" s="1603"/>
      <c r="FUF34" s="1603"/>
      <c r="FUG34" s="1603"/>
      <c r="FUH34" s="1603"/>
      <c r="FUI34" s="1603"/>
      <c r="FUJ34" s="1603"/>
      <c r="FUK34" s="1603"/>
      <c r="FUL34" s="1603"/>
      <c r="FUM34" s="1603"/>
      <c r="FUN34" s="1603"/>
      <c r="FUO34" s="1603"/>
      <c r="FUP34" s="1603"/>
      <c r="FUQ34" s="1603"/>
      <c r="FUR34" s="1603"/>
      <c r="FUS34" s="1603"/>
      <c r="FUT34" s="1603"/>
      <c r="FUU34" s="1603"/>
      <c r="FUV34" s="1603"/>
      <c r="FUW34" s="1603"/>
      <c r="FUX34" s="1603"/>
      <c r="FUY34" s="1603"/>
      <c r="FUZ34" s="1603"/>
      <c r="FVA34" s="1603"/>
      <c r="FVB34" s="1603"/>
      <c r="FVC34" s="1603"/>
      <c r="FVD34" s="1603"/>
      <c r="FVE34" s="1603"/>
      <c r="FVF34" s="1603"/>
      <c r="FVG34" s="1603"/>
      <c r="FVH34" s="1603"/>
      <c r="FVI34" s="1603"/>
      <c r="FVJ34" s="1603"/>
      <c r="FVK34" s="1603"/>
      <c r="FVL34" s="1603"/>
      <c r="FVM34" s="1603"/>
      <c r="FVN34" s="1603"/>
      <c r="FVO34" s="1603"/>
      <c r="FVP34" s="1603"/>
      <c r="FVQ34" s="1603"/>
      <c r="FVR34" s="1603"/>
      <c r="FVS34" s="1603"/>
      <c r="FVT34" s="1603"/>
      <c r="FVU34" s="1603"/>
      <c r="FVV34" s="1603"/>
      <c r="FVW34" s="1603"/>
      <c r="FVX34" s="1603"/>
      <c r="FVY34" s="1603"/>
      <c r="FVZ34" s="1603"/>
      <c r="FWA34" s="1603"/>
      <c r="FWB34" s="1603"/>
      <c r="FWC34" s="1603"/>
      <c r="FWD34" s="1603"/>
      <c r="FWE34" s="1603"/>
      <c r="FWF34" s="1603"/>
      <c r="FWG34" s="1603"/>
      <c r="FWH34" s="1603"/>
      <c r="FWI34" s="1603"/>
      <c r="FWJ34" s="1603"/>
      <c r="FWK34" s="1603"/>
      <c r="FWL34" s="1603"/>
      <c r="FWM34" s="1603"/>
      <c r="FWN34" s="1603"/>
      <c r="FWO34" s="1603"/>
      <c r="FWP34" s="1603"/>
      <c r="FWQ34" s="1603"/>
      <c r="FWR34" s="1603"/>
      <c r="FWS34" s="1603"/>
      <c r="FWT34" s="1603"/>
      <c r="FWU34" s="1603"/>
      <c r="FWV34" s="1603"/>
      <c r="FWW34" s="1603"/>
      <c r="FWX34" s="1603"/>
      <c r="FWY34" s="1603"/>
      <c r="FWZ34" s="1603"/>
      <c r="FXA34" s="1603"/>
      <c r="FXB34" s="1603"/>
      <c r="FXC34" s="1603"/>
      <c r="FXD34" s="1603"/>
      <c r="FXE34" s="1603"/>
      <c r="FXF34" s="1603"/>
      <c r="FXG34" s="1603"/>
      <c r="FXH34" s="1603"/>
      <c r="FXI34" s="1603"/>
      <c r="FXJ34" s="1603"/>
      <c r="FXK34" s="1603"/>
      <c r="FXL34" s="1603"/>
      <c r="FXM34" s="1603"/>
      <c r="FXN34" s="1603"/>
      <c r="FXO34" s="1603"/>
      <c r="FXP34" s="1603"/>
      <c r="FXQ34" s="1603"/>
      <c r="FXR34" s="1603"/>
      <c r="FXS34" s="1603"/>
      <c r="FXT34" s="1603"/>
      <c r="FXU34" s="1603"/>
      <c r="FXV34" s="1603"/>
      <c r="FXW34" s="1603"/>
      <c r="FXX34" s="1603"/>
      <c r="FXY34" s="1603"/>
      <c r="FXZ34" s="1603"/>
      <c r="FYA34" s="1603"/>
      <c r="FYB34" s="1603"/>
      <c r="FYC34" s="1603"/>
      <c r="FYD34" s="1603"/>
      <c r="FYE34" s="1603"/>
      <c r="FYF34" s="1603"/>
      <c r="FYG34" s="1603"/>
      <c r="FYH34" s="1603"/>
      <c r="FYI34" s="1603"/>
      <c r="FYJ34" s="1603"/>
      <c r="FYK34" s="1603"/>
      <c r="FYL34" s="1603"/>
      <c r="FYM34" s="1603"/>
      <c r="FYN34" s="1603"/>
      <c r="FYO34" s="1603"/>
      <c r="FYP34" s="1603"/>
      <c r="FYQ34" s="1603"/>
      <c r="FYR34" s="1603"/>
      <c r="FYS34" s="1603"/>
      <c r="FYT34" s="1603"/>
      <c r="FYU34" s="1603"/>
      <c r="FYV34" s="1603"/>
      <c r="FYW34" s="1603"/>
      <c r="FYX34" s="1603"/>
      <c r="FYY34" s="1603"/>
      <c r="FYZ34" s="1603"/>
      <c r="FZA34" s="1603"/>
      <c r="FZB34" s="1603"/>
      <c r="FZC34" s="1603"/>
      <c r="FZD34" s="1603"/>
      <c r="FZE34" s="1603"/>
      <c r="FZF34" s="1603"/>
      <c r="FZG34" s="1603"/>
      <c r="FZH34" s="1603"/>
      <c r="FZI34" s="1603"/>
      <c r="FZJ34" s="1603"/>
      <c r="FZK34" s="1603"/>
      <c r="FZL34" s="1603"/>
      <c r="FZM34" s="1603"/>
      <c r="FZN34" s="1603"/>
      <c r="FZO34" s="1603"/>
      <c r="FZP34" s="1603"/>
      <c r="FZQ34" s="1603"/>
      <c r="FZR34" s="1603"/>
      <c r="FZS34" s="1603"/>
      <c r="FZT34" s="1603"/>
      <c r="FZU34" s="1603"/>
      <c r="FZV34" s="1603"/>
      <c r="FZW34" s="1603"/>
      <c r="FZX34" s="1603"/>
      <c r="FZY34" s="1603"/>
      <c r="FZZ34" s="1603"/>
      <c r="GAA34" s="1603"/>
      <c r="GAB34" s="1603"/>
      <c r="GAC34" s="1603"/>
      <c r="GAD34" s="1603"/>
      <c r="GAE34" s="1603"/>
      <c r="GAF34" s="1603"/>
      <c r="GAG34" s="1603"/>
      <c r="GAH34" s="1603"/>
      <c r="GAI34" s="1603"/>
      <c r="GAJ34" s="1603"/>
      <c r="GAK34" s="1603"/>
      <c r="GAL34" s="1603"/>
      <c r="GAM34" s="1603"/>
      <c r="GAN34" s="1603"/>
      <c r="GAO34" s="1603"/>
      <c r="GAP34" s="1603"/>
      <c r="GAQ34" s="1603"/>
      <c r="GAR34" s="1603"/>
      <c r="GAS34" s="1603"/>
      <c r="GAT34" s="1603"/>
      <c r="GAU34" s="1603"/>
      <c r="GAV34" s="1603"/>
      <c r="GAW34" s="1603"/>
      <c r="GAX34" s="1603"/>
      <c r="GAY34" s="1603"/>
      <c r="GAZ34" s="1603"/>
      <c r="GBA34" s="1603"/>
      <c r="GBB34" s="1603"/>
      <c r="GBC34" s="1603"/>
      <c r="GBD34" s="1603"/>
      <c r="GBE34" s="1603"/>
      <c r="GBF34" s="1603"/>
      <c r="GBG34" s="1603"/>
      <c r="GBH34" s="1603"/>
      <c r="GBI34" s="1603"/>
      <c r="GBJ34" s="1603"/>
      <c r="GBK34" s="1603"/>
      <c r="GBL34" s="1603"/>
      <c r="GBM34" s="1603"/>
      <c r="GBN34" s="1603"/>
      <c r="GBO34" s="1603"/>
      <c r="GBP34" s="1603"/>
      <c r="GBQ34" s="1603"/>
      <c r="GBR34" s="1603"/>
      <c r="GBS34" s="1603"/>
      <c r="GBT34" s="1603"/>
      <c r="GBU34" s="1603"/>
      <c r="GBV34" s="1603"/>
      <c r="GBW34" s="1603"/>
      <c r="GBX34" s="1603"/>
      <c r="GBY34" s="1603"/>
      <c r="GBZ34" s="1603"/>
      <c r="GCA34" s="1603"/>
      <c r="GCB34" s="1603"/>
      <c r="GCC34" s="1603"/>
      <c r="GCD34" s="1603"/>
      <c r="GCE34" s="1603"/>
      <c r="GCF34" s="1603"/>
      <c r="GCG34" s="1603"/>
      <c r="GCH34" s="1603"/>
      <c r="GCI34" s="1603"/>
      <c r="GCJ34" s="1603"/>
      <c r="GCK34" s="1603"/>
      <c r="GCL34" s="1603"/>
      <c r="GCM34" s="1603"/>
      <c r="GCN34" s="1603"/>
      <c r="GCO34" s="1603"/>
      <c r="GCP34" s="1603"/>
      <c r="GCQ34" s="1603"/>
      <c r="GCR34" s="1603"/>
      <c r="GCS34" s="1603"/>
      <c r="GCT34" s="1603"/>
      <c r="GCU34" s="1603"/>
      <c r="GCV34" s="1603"/>
      <c r="GCW34" s="1603"/>
      <c r="GCX34" s="1603"/>
      <c r="GCY34" s="1603"/>
      <c r="GCZ34" s="1603"/>
      <c r="GDA34" s="1603"/>
      <c r="GDB34" s="1603"/>
      <c r="GDC34" s="1603"/>
      <c r="GDD34" s="1603"/>
      <c r="GDE34" s="1603"/>
      <c r="GDF34" s="1603"/>
      <c r="GDG34" s="1603"/>
      <c r="GDH34" s="1603"/>
      <c r="GDI34" s="1603"/>
      <c r="GDJ34" s="1603"/>
      <c r="GDK34" s="1603"/>
      <c r="GDL34" s="1603"/>
      <c r="GDM34" s="1603"/>
      <c r="GDN34" s="1603"/>
      <c r="GDO34" s="1603"/>
      <c r="GDP34" s="1603"/>
      <c r="GDQ34" s="1603"/>
      <c r="GDR34" s="1603"/>
      <c r="GDS34" s="1603"/>
      <c r="GDT34" s="1603"/>
      <c r="GDU34" s="1603"/>
      <c r="GDV34" s="1603"/>
      <c r="GDW34" s="1603"/>
      <c r="GDX34" s="1603"/>
      <c r="GDY34" s="1603"/>
      <c r="GDZ34" s="1603"/>
      <c r="GEA34" s="1603"/>
      <c r="GEB34" s="1603"/>
      <c r="GEC34" s="1603"/>
      <c r="GED34" s="1603"/>
      <c r="GEE34" s="1603"/>
      <c r="GEF34" s="1603"/>
      <c r="GEG34" s="1603"/>
      <c r="GEH34" s="1603"/>
      <c r="GEI34" s="1603"/>
      <c r="GEJ34" s="1603"/>
      <c r="GEK34" s="1603"/>
      <c r="GEL34" s="1603"/>
      <c r="GEM34" s="1603"/>
      <c r="GEN34" s="1603"/>
      <c r="GEO34" s="1603"/>
      <c r="GEP34" s="1603"/>
      <c r="GEQ34" s="1603"/>
      <c r="GER34" s="1603"/>
      <c r="GES34" s="1603"/>
      <c r="GET34" s="1603"/>
      <c r="GEU34" s="1603"/>
      <c r="GEV34" s="1603"/>
      <c r="GEW34" s="1603"/>
      <c r="GEX34" s="1603"/>
      <c r="GEY34" s="1603"/>
      <c r="GEZ34" s="1603"/>
      <c r="GFA34" s="1603"/>
      <c r="GFB34" s="1603"/>
      <c r="GFC34" s="1603"/>
      <c r="GFD34" s="1603"/>
      <c r="GFE34" s="1603"/>
      <c r="GFF34" s="1603"/>
      <c r="GFG34" s="1603"/>
      <c r="GFH34" s="1603"/>
      <c r="GFI34" s="1603"/>
      <c r="GFJ34" s="1603"/>
      <c r="GFK34" s="1603"/>
      <c r="GFL34" s="1603"/>
      <c r="GFM34" s="1603"/>
      <c r="GFN34" s="1603"/>
      <c r="GFO34" s="1603"/>
      <c r="GFP34" s="1603"/>
      <c r="GFQ34" s="1603"/>
      <c r="GFR34" s="1603"/>
      <c r="GFS34" s="1603"/>
      <c r="GFT34" s="1603"/>
      <c r="GFU34" s="1603"/>
      <c r="GFV34" s="1603"/>
      <c r="GFW34" s="1603"/>
      <c r="GFX34" s="1603"/>
      <c r="GFY34" s="1603"/>
      <c r="GFZ34" s="1603"/>
      <c r="GGA34" s="1603"/>
      <c r="GGB34" s="1603"/>
      <c r="GGC34" s="1603"/>
      <c r="GGD34" s="1603"/>
      <c r="GGE34" s="1603"/>
      <c r="GGF34" s="1603"/>
      <c r="GGG34" s="1603"/>
      <c r="GGH34" s="1603"/>
      <c r="GGI34" s="1603"/>
      <c r="GGJ34" s="1603"/>
      <c r="GGK34" s="1603"/>
      <c r="GGL34" s="1603"/>
      <c r="GGM34" s="1603"/>
      <c r="GGN34" s="1603"/>
      <c r="GGO34" s="1603"/>
      <c r="GGP34" s="1603"/>
      <c r="GGQ34" s="1603"/>
      <c r="GGR34" s="1603"/>
      <c r="GGS34" s="1603"/>
      <c r="GGT34" s="1603"/>
      <c r="GGU34" s="1603"/>
      <c r="GGV34" s="1603"/>
      <c r="GGW34" s="1603"/>
      <c r="GGX34" s="1603"/>
      <c r="GGY34" s="1603"/>
      <c r="GGZ34" s="1603"/>
      <c r="GHA34" s="1603"/>
      <c r="GHB34" s="1603"/>
      <c r="GHC34" s="1603"/>
      <c r="GHD34" s="1603"/>
      <c r="GHE34" s="1603"/>
      <c r="GHF34" s="1603"/>
      <c r="GHG34" s="1603"/>
      <c r="GHH34" s="1603"/>
      <c r="GHI34" s="1603"/>
      <c r="GHJ34" s="1603"/>
      <c r="GHK34" s="1603"/>
      <c r="GHL34" s="1603"/>
      <c r="GHM34" s="1603"/>
      <c r="GHN34" s="1603"/>
      <c r="GHO34" s="1603"/>
      <c r="GHP34" s="1603"/>
      <c r="GHQ34" s="1603"/>
      <c r="GHR34" s="1603"/>
      <c r="GHS34" s="1603"/>
      <c r="GHT34" s="1603"/>
      <c r="GHU34" s="1603"/>
      <c r="GHV34" s="1603"/>
      <c r="GHW34" s="1603"/>
      <c r="GHX34" s="1603"/>
      <c r="GHY34" s="1603"/>
      <c r="GHZ34" s="1603"/>
      <c r="GIA34" s="1603"/>
      <c r="GIB34" s="1603"/>
      <c r="GIC34" s="1603"/>
      <c r="GID34" s="1603"/>
      <c r="GIE34" s="1603"/>
      <c r="GIF34" s="1603"/>
      <c r="GIG34" s="1603"/>
      <c r="GIH34" s="1603"/>
      <c r="GII34" s="1603"/>
      <c r="GIJ34" s="1603"/>
      <c r="GIK34" s="1603"/>
      <c r="GIL34" s="1603"/>
      <c r="GIM34" s="1603"/>
      <c r="GIN34" s="1603"/>
      <c r="GIO34" s="1603"/>
      <c r="GIP34" s="1603"/>
      <c r="GIQ34" s="1603"/>
      <c r="GIR34" s="1603"/>
      <c r="GIS34" s="1603"/>
      <c r="GIT34" s="1603"/>
      <c r="GIU34" s="1603"/>
      <c r="GIV34" s="1603"/>
      <c r="GIW34" s="1603"/>
      <c r="GIX34" s="1603"/>
      <c r="GIY34" s="1603"/>
      <c r="GIZ34" s="1603"/>
      <c r="GJA34" s="1603"/>
      <c r="GJB34" s="1603"/>
      <c r="GJC34" s="1603"/>
      <c r="GJD34" s="1603"/>
      <c r="GJE34" s="1603"/>
      <c r="GJF34" s="1603"/>
      <c r="GJG34" s="1603"/>
      <c r="GJH34" s="1603"/>
      <c r="GJI34" s="1603"/>
      <c r="GJJ34" s="1603"/>
      <c r="GJK34" s="1603"/>
      <c r="GJL34" s="1603"/>
      <c r="GJM34" s="1603"/>
      <c r="GJN34" s="1603"/>
      <c r="GJO34" s="1603"/>
      <c r="GJP34" s="1603"/>
      <c r="GJQ34" s="1603"/>
      <c r="GJR34" s="1603"/>
      <c r="GJS34" s="1603"/>
      <c r="GJT34" s="1603"/>
      <c r="GJU34" s="1603"/>
      <c r="GJV34" s="1603"/>
      <c r="GJW34" s="1603"/>
      <c r="GJX34" s="1603"/>
      <c r="GJY34" s="1603"/>
      <c r="GJZ34" s="1603"/>
      <c r="GKA34" s="1603"/>
      <c r="GKB34" s="1603"/>
      <c r="GKC34" s="1603"/>
      <c r="GKD34" s="1603"/>
      <c r="GKE34" s="1603"/>
      <c r="GKF34" s="1603"/>
      <c r="GKG34" s="1603"/>
      <c r="GKH34" s="1603"/>
      <c r="GKI34" s="1603"/>
      <c r="GKJ34" s="1603"/>
      <c r="GKK34" s="1603"/>
      <c r="GKL34" s="1603"/>
      <c r="GKM34" s="1603"/>
      <c r="GKN34" s="1603"/>
      <c r="GKO34" s="1603"/>
      <c r="GKP34" s="1603"/>
      <c r="GKQ34" s="1603"/>
      <c r="GKR34" s="1603"/>
      <c r="GKS34" s="1603"/>
      <c r="GKT34" s="1603"/>
      <c r="GKU34" s="1603"/>
      <c r="GKV34" s="1603"/>
      <c r="GKW34" s="1603"/>
      <c r="GKX34" s="1603"/>
      <c r="GKY34" s="1603"/>
      <c r="GKZ34" s="1603"/>
      <c r="GLA34" s="1603"/>
      <c r="GLB34" s="1603"/>
      <c r="GLC34" s="1603"/>
      <c r="GLD34" s="1603"/>
      <c r="GLE34" s="1603"/>
      <c r="GLF34" s="1603"/>
      <c r="GLG34" s="1603"/>
      <c r="GLH34" s="1603"/>
      <c r="GLI34" s="1603"/>
      <c r="GLJ34" s="1603"/>
      <c r="GLK34" s="1603"/>
      <c r="GLL34" s="1603"/>
      <c r="GLM34" s="1603"/>
      <c r="GLN34" s="1603"/>
      <c r="GLO34" s="1603"/>
      <c r="GLP34" s="1603"/>
      <c r="GLQ34" s="1603"/>
      <c r="GLR34" s="1603"/>
      <c r="GLS34" s="1603"/>
      <c r="GLT34" s="1603"/>
      <c r="GLU34" s="1603"/>
      <c r="GLV34" s="1603"/>
      <c r="GLW34" s="1603"/>
      <c r="GLX34" s="1603"/>
      <c r="GLY34" s="1603"/>
      <c r="GLZ34" s="1603"/>
      <c r="GMA34" s="1603"/>
      <c r="GMB34" s="1603"/>
      <c r="GMC34" s="1603"/>
      <c r="GMD34" s="1603"/>
      <c r="GME34" s="1603"/>
      <c r="GMF34" s="1603"/>
      <c r="GMG34" s="1603"/>
      <c r="GMH34" s="1603"/>
      <c r="GMI34" s="1603"/>
      <c r="GMJ34" s="1603"/>
      <c r="GMK34" s="1603"/>
      <c r="GML34" s="1603"/>
      <c r="GMM34" s="1603"/>
      <c r="GMN34" s="1603"/>
      <c r="GMO34" s="1603"/>
      <c r="GMP34" s="1603"/>
      <c r="GMQ34" s="1603"/>
      <c r="GMR34" s="1603"/>
      <c r="GMS34" s="1603"/>
      <c r="GMT34" s="1603"/>
      <c r="GMU34" s="1603"/>
      <c r="GMV34" s="1603"/>
      <c r="GMW34" s="1603"/>
      <c r="GMX34" s="1603"/>
      <c r="GMY34" s="1603"/>
      <c r="GMZ34" s="1603"/>
      <c r="GNA34" s="1603"/>
      <c r="GNB34" s="1603"/>
      <c r="GNC34" s="1603"/>
      <c r="GND34" s="1603"/>
      <c r="GNE34" s="1603"/>
      <c r="GNF34" s="1603"/>
      <c r="GNG34" s="1603"/>
      <c r="GNH34" s="1603"/>
      <c r="GNI34" s="1603"/>
      <c r="GNJ34" s="1603"/>
      <c r="GNK34" s="1603"/>
      <c r="GNL34" s="1603"/>
      <c r="GNM34" s="1603"/>
      <c r="GNN34" s="1603"/>
      <c r="GNO34" s="1603"/>
      <c r="GNP34" s="1603"/>
      <c r="GNQ34" s="1603"/>
      <c r="GNR34" s="1603"/>
      <c r="GNS34" s="1603"/>
      <c r="GNT34" s="1603"/>
      <c r="GNU34" s="1603"/>
      <c r="GNV34" s="1603"/>
      <c r="GNW34" s="1603"/>
      <c r="GNX34" s="1603"/>
      <c r="GNY34" s="1603"/>
      <c r="GNZ34" s="1603"/>
      <c r="GOA34" s="1603"/>
      <c r="GOB34" s="1603"/>
      <c r="GOC34" s="1603"/>
      <c r="GOD34" s="1603"/>
      <c r="GOE34" s="1603"/>
      <c r="GOF34" s="1603"/>
      <c r="GOG34" s="1603"/>
      <c r="GOH34" s="1603"/>
      <c r="GOI34" s="1603"/>
      <c r="GOJ34" s="1603"/>
      <c r="GOK34" s="1603"/>
      <c r="GOL34" s="1603"/>
      <c r="GOM34" s="1603"/>
      <c r="GON34" s="1603"/>
      <c r="GOO34" s="1603"/>
      <c r="GOP34" s="1603"/>
      <c r="GOQ34" s="1603"/>
      <c r="GOR34" s="1603"/>
      <c r="GOS34" s="1603"/>
      <c r="GOT34" s="1603"/>
      <c r="GOU34" s="1603"/>
      <c r="GOV34" s="1603"/>
      <c r="GOW34" s="1603"/>
      <c r="GOX34" s="1603"/>
      <c r="GOY34" s="1603"/>
      <c r="GOZ34" s="1603"/>
      <c r="GPA34" s="1603"/>
      <c r="GPB34" s="1603"/>
      <c r="GPC34" s="1603"/>
      <c r="GPD34" s="1603"/>
      <c r="GPE34" s="1603"/>
      <c r="GPF34" s="1603"/>
      <c r="GPG34" s="1603"/>
      <c r="GPH34" s="1603"/>
      <c r="GPI34" s="1603"/>
      <c r="GPJ34" s="1603"/>
      <c r="GPK34" s="1603"/>
      <c r="GPL34" s="1603"/>
      <c r="GPM34" s="1603"/>
      <c r="GPN34" s="1603"/>
      <c r="GPO34" s="1603"/>
      <c r="GPP34" s="1603"/>
      <c r="GPQ34" s="1603"/>
      <c r="GPR34" s="1603"/>
      <c r="GPS34" s="1603"/>
      <c r="GPT34" s="1603"/>
      <c r="GPU34" s="1603"/>
      <c r="GPV34" s="1603"/>
      <c r="GPW34" s="1603"/>
      <c r="GPX34" s="1603"/>
      <c r="GPY34" s="1603"/>
      <c r="GPZ34" s="1603"/>
      <c r="GQA34" s="1603"/>
      <c r="GQB34" s="1603"/>
      <c r="GQC34" s="1603"/>
      <c r="GQD34" s="1603"/>
      <c r="GQE34" s="1603"/>
      <c r="GQF34" s="1603"/>
      <c r="GQG34" s="1603"/>
      <c r="GQH34" s="1603"/>
      <c r="GQI34" s="1603"/>
      <c r="GQJ34" s="1603"/>
      <c r="GQK34" s="1603"/>
      <c r="GQL34" s="1603"/>
      <c r="GQM34" s="1603"/>
      <c r="GQN34" s="1603"/>
      <c r="GQO34" s="1603"/>
      <c r="GQP34" s="1603"/>
      <c r="GQQ34" s="1603"/>
      <c r="GQR34" s="1603"/>
      <c r="GQS34" s="1603"/>
      <c r="GQT34" s="1603"/>
      <c r="GQU34" s="1603"/>
      <c r="GQV34" s="1603"/>
      <c r="GQW34" s="1603"/>
      <c r="GQX34" s="1603"/>
      <c r="GQY34" s="1603"/>
      <c r="GQZ34" s="1603"/>
      <c r="GRA34" s="1603"/>
      <c r="GRB34" s="1603"/>
      <c r="GRC34" s="1603"/>
      <c r="GRD34" s="1603"/>
      <c r="GRE34" s="1603"/>
      <c r="GRF34" s="1603"/>
      <c r="GRG34" s="1603"/>
      <c r="GRH34" s="1603"/>
      <c r="GRI34" s="1603"/>
      <c r="GRJ34" s="1603"/>
      <c r="GRK34" s="1603"/>
      <c r="GRL34" s="1603"/>
      <c r="GRM34" s="1603"/>
      <c r="GRN34" s="1603"/>
      <c r="GRO34" s="1603"/>
      <c r="GRP34" s="1603"/>
      <c r="GRQ34" s="1603"/>
      <c r="GRR34" s="1603"/>
      <c r="GRS34" s="1603"/>
      <c r="GRT34" s="1603"/>
      <c r="GRU34" s="1603"/>
      <c r="GRV34" s="1603"/>
      <c r="GRW34" s="1603"/>
      <c r="GRX34" s="1603"/>
      <c r="GRY34" s="1603"/>
      <c r="GRZ34" s="1603"/>
      <c r="GSA34" s="1603"/>
      <c r="GSB34" s="1603"/>
      <c r="GSC34" s="1603"/>
      <c r="GSD34" s="1603"/>
      <c r="GSE34" s="1603"/>
      <c r="GSF34" s="1603"/>
      <c r="GSG34" s="1603"/>
      <c r="GSH34" s="1603"/>
      <c r="GSI34" s="1603"/>
      <c r="GSJ34" s="1603"/>
      <c r="GSK34" s="1603"/>
      <c r="GSL34" s="1603"/>
      <c r="GSM34" s="1603"/>
      <c r="GSN34" s="1603"/>
      <c r="GSO34" s="1603"/>
      <c r="GSP34" s="1603"/>
      <c r="GSQ34" s="1603"/>
      <c r="GSR34" s="1603"/>
      <c r="GSS34" s="1603"/>
      <c r="GST34" s="1603"/>
      <c r="GSU34" s="1603"/>
      <c r="GSV34" s="1603"/>
      <c r="GSW34" s="1603"/>
      <c r="GSX34" s="1603"/>
      <c r="GSY34" s="1603"/>
      <c r="GSZ34" s="1603"/>
      <c r="GTA34" s="1603"/>
      <c r="GTB34" s="1603"/>
      <c r="GTC34" s="1603"/>
      <c r="GTD34" s="1603"/>
      <c r="GTE34" s="1603"/>
      <c r="GTF34" s="1603"/>
      <c r="GTG34" s="1603"/>
      <c r="GTH34" s="1603"/>
      <c r="GTI34" s="1603"/>
      <c r="GTJ34" s="1603"/>
      <c r="GTK34" s="1603"/>
      <c r="GTL34" s="1603"/>
      <c r="GTM34" s="1603"/>
      <c r="GTN34" s="1603"/>
      <c r="GTO34" s="1603"/>
      <c r="GTP34" s="1603"/>
      <c r="GTQ34" s="1603"/>
      <c r="GTR34" s="1603"/>
      <c r="GTS34" s="1603"/>
      <c r="GTT34" s="1603"/>
      <c r="GTU34" s="1603"/>
      <c r="GTV34" s="1603"/>
      <c r="GTW34" s="1603"/>
      <c r="GTX34" s="1603"/>
      <c r="GTY34" s="1603"/>
      <c r="GTZ34" s="1603"/>
      <c r="GUA34" s="1603"/>
      <c r="GUB34" s="1603"/>
      <c r="GUC34" s="1603"/>
      <c r="GUD34" s="1603"/>
      <c r="GUE34" s="1603"/>
      <c r="GUF34" s="1603"/>
      <c r="GUG34" s="1603"/>
      <c r="GUH34" s="1603"/>
      <c r="GUI34" s="1603"/>
      <c r="GUJ34" s="1603"/>
      <c r="GUK34" s="1603"/>
      <c r="GUL34" s="1603"/>
      <c r="GUM34" s="1603"/>
      <c r="GUN34" s="1603"/>
      <c r="GUO34" s="1603"/>
      <c r="GUP34" s="1603"/>
      <c r="GUQ34" s="1603"/>
      <c r="GUR34" s="1603"/>
      <c r="GUS34" s="1603"/>
      <c r="GUT34" s="1603"/>
      <c r="GUU34" s="1603"/>
      <c r="GUV34" s="1603"/>
      <c r="GUW34" s="1603"/>
      <c r="GUX34" s="1603"/>
      <c r="GUY34" s="1603"/>
      <c r="GUZ34" s="1603"/>
      <c r="GVA34" s="1603"/>
      <c r="GVB34" s="1603"/>
      <c r="GVC34" s="1603"/>
      <c r="GVD34" s="1603"/>
      <c r="GVE34" s="1603"/>
      <c r="GVF34" s="1603"/>
      <c r="GVG34" s="1603"/>
      <c r="GVH34" s="1603"/>
      <c r="GVI34" s="1603"/>
      <c r="GVJ34" s="1603"/>
      <c r="GVK34" s="1603"/>
      <c r="GVL34" s="1603"/>
      <c r="GVM34" s="1603"/>
      <c r="GVN34" s="1603"/>
      <c r="GVO34" s="1603"/>
      <c r="GVP34" s="1603"/>
      <c r="GVQ34" s="1603"/>
      <c r="GVR34" s="1603"/>
      <c r="GVS34" s="1603"/>
      <c r="GVT34" s="1603"/>
      <c r="GVU34" s="1603"/>
      <c r="GVV34" s="1603"/>
      <c r="GVW34" s="1603"/>
      <c r="GVX34" s="1603"/>
      <c r="GVY34" s="1603"/>
      <c r="GVZ34" s="1603"/>
      <c r="GWA34" s="1603"/>
      <c r="GWB34" s="1603"/>
      <c r="GWC34" s="1603"/>
      <c r="GWD34" s="1603"/>
      <c r="GWE34" s="1603"/>
      <c r="GWF34" s="1603"/>
      <c r="GWG34" s="1603"/>
      <c r="GWH34" s="1603"/>
      <c r="GWI34" s="1603"/>
      <c r="GWJ34" s="1603"/>
      <c r="GWK34" s="1603"/>
      <c r="GWL34" s="1603"/>
      <c r="GWM34" s="1603"/>
      <c r="GWN34" s="1603"/>
      <c r="GWO34" s="1603"/>
      <c r="GWP34" s="1603"/>
      <c r="GWQ34" s="1603"/>
      <c r="GWR34" s="1603"/>
      <c r="GWS34" s="1603"/>
      <c r="GWT34" s="1603"/>
      <c r="GWU34" s="1603"/>
      <c r="GWV34" s="1603"/>
      <c r="GWW34" s="1603"/>
      <c r="GWX34" s="1603"/>
      <c r="GWY34" s="1603"/>
      <c r="GWZ34" s="1603"/>
      <c r="GXA34" s="1603"/>
      <c r="GXB34" s="1603"/>
      <c r="GXC34" s="1603"/>
      <c r="GXD34" s="1603"/>
      <c r="GXE34" s="1603"/>
      <c r="GXF34" s="1603"/>
      <c r="GXG34" s="1603"/>
      <c r="GXH34" s="1603"/>
      <c r="GXI34" s="1603"/>
      <c r="GXJ34" s="1603"/>
      <c r="GXK34" s="1603"/>
      <c r="GXL34" s="1603"/>
      <c r="GXM34" s="1603"/>
      <c r="GXN34" s="1603"/>
      <c r="GXO34" s="1603"/>
      <c r="GXP34" s="1603"/>
      <c r="GXQ34" s="1603"/>
      <c r="GXR34" s="1603"/>
      <c r="GXS34" s="1603"/>
      <c r="GXT34" s="1603"/>
      <c r="GXU34" s="1603"/>
      <c r="GXV34" s="1603"/>
      <c r="GXW34" s="1603"/>
      <c r="GXX34" s="1603"/>
      <c r="GXY34" s="1603"/>
      <c r="GXZ34" s="1603"/>
      <c r="GYA34" s="1603"/>
      <c r="GYB34" s="1603"/>
      <c r="GYC34" s="1603"/>
      <c r="GYD34" s="1603"/>
      <c r="GYE34" s="1603"/>
      <c r="GYF34" s="1603"/>
      <c r="GYG34" s="1603"/>
      <c r="GYH34" s="1603"/>
      <c r="GYI34" s="1603"/>
      <c r="GYJ34" s="1603"/>
      <c r="GYK34" s="1603"/>
      <c r="GYL34" s="1603"/>
      <c r="GYM34" s="1603"/>
      <c r="GYN34" s="1603"/>
      <c r="GYO34" s="1603"/>
      <c r="GYP34" s="1603"/>
      <c r="GYQ34" s="1603"/>
      <c r="GYR34" s="1603"/>
      <c r="GYS34" s="1603"/>
      <c r="GYT34" s="1603"/>
      <c r="GYU34" s="1603"/>
      <c r="GYV34" s="1603"/>
      <c r="GYW34" s="1603"/>
      <c r="GYX34" s="1603"/>
      <c r="GYY34" s="1603"/>
      <c r="GYZ34" s="1603"/>
      <c r="GZA34" s="1603"/>
      <c r="GZB34" s="1603"/>
      <c r="GZC34" s="1603"/>
      <c r="GZD34" s="1603"/>
      <c r="GZE34" s="1603"/>
      <c r="GZF34" s="1603"/>
      <c r="GZG34" s="1603"/>
      <c r="GZH34" s="1603"/>
      <c r="GZI34" s="1603"/>
      <c r="GZJ34" s="1603"/>
      <c r="GZK34" s="1603"/>
      <c r="GZL34" s="1603"/>
      <c r="GZM34" s="1603"/>
      <c r="GZN34" s="1603"/>
      <c r="GZO34" s="1603"/>
      <c r="GZP34" s="1603"/>
      <c r="GZQ34" s="1603"/>
      <c r="GZR34" s="1603"/>
      <c r="GZS34" s="1603"/>
      <c r="GZT34" s="1603"/>
      <c r="GZU34" s="1603"/>
      <c r="GZV34" s="1603"/>
      <c r="GZW34" s="1603"/>
      <c r="GZX34" s="1603"/>
      <c r="GZY34" s="1603"/>
      <c r="GZZ34" s="1603"/>
      <c r="HAA34" s="1603"/>
      <c r="HAB34" s="1603"/>
      <c r="HAC34" s="1603"/>
      <c r="HAD34" s="1603"/>
      <c r="HAE34" s="1603"/>
      <c r="HAF34" s="1603"/>
      <c r="HAG34" s="1603"/>
      <c r="HAH34" s="1603"/>
      <c r="HAI34" s="1603"/>
      <c r="HAJ34" s="1603"/>
      <c r="HAK34" s="1603"/>
      <c r="HAL34" s="1603"/>
      <c r="HAM34" s="1603"/>
      <c r="HAN34" s="1603"/>
      <c r="HAO34" s="1603"/>
      <c r="HAP34" s="1603"/>
      <c r="HAQ34" s="1603"/>
      <c r="HAR34" s="1603"/>
      <c r="HAS34" s="1603"/>
      <c r="HAT34" s="1603"/>
      <c r="HAU34" s="1603"/>
      <c r="HAV34" s="1603"/>
      <c r="HAW34" s="1603"/>
      <c r="HAX34" s="1603"/>
      <c r="HAY34" s="1603"/>
      <c r="HAZ34" s="1603"/>
      <c r="HBA34" s="1603"/>
      <c r="HBB34" s="1603"/>
      <c r="HBC34" s="1603"/>
      <c r="HBD34" s="1603"/>
      <c r="HBE34" s="1603"/>
      <c r="HBF34" s="1603"/>
      <c r="HBG34" s="1603"/>
      <c r="HBH34" s="1603"/>
      <c r="HBI34" s="1603"/>
      <c r="HBJ34" s="1603"/>
      <c r="HBK34" s="1603"/>
      <c r="HBL34" s="1603"/>
      <c r="HBM34" s="1603"/>
      <c r="HBN34" s="1603"/>
      <c r="HBO34" s="1603"/>
      <c r="HBP34" s="1603"/>
      <c r="HBQ34" s="1603"/>
      <c r="HBR34" s="1603"/>
      <c r="HBS34" s="1603"/>
      <c r="HBT34" s="1603"/>
      <c r="HBU34" s="1603"/>
      <c r="HBV34" s="1603"/>
      <c r="HBW34" s="1603"/>
      <c r="HBX34" s="1603"/>
      <c r="HBY34" s="1603"/>
      <c r="HBZ34" s="1603"/>
      <c r="HCA34" s="1603"/>
      <c r="HCB34" s="1603"/>
      <c r="HCC34" s="1603"/>
      <c r="HCD34" s="1603"/>
      <c r="HCE34" s="1603"/>
      <c r="HCF34" s="1603"/>
      <c r="HCG34" s="1603"/>
      <c r="HCH34" s="1603"/>
      <c r="HCI34" s="1603"/>
      <c r="HCJ34" s="1603"/>
      <c r="HCK34" s="1603"/>
      <c r="HCL34" s="1603"/>
      <c r="HCM34" s="1603"/>
      <c r="HCN34" s="1603"/>
      <c r="HCO34" s="1603"/>
      <c r="HCP34" s="1603"/>
      <c r="HCQ34" s="1603"/>
      <c r="HCR34" s="1603"/>
      <c r="HCS34" s="1603"/>
      <c r="HCT34" s="1603"/>
      <c r="HCU34" s="1603"/>
      <c r="HCV34" s="1603"/>
      <c r="HCW34" s="1603"/>
      <c r="HCX34" s="1603"/>
      <c r="HCY34" s="1603"/>
      <c r="HCZ34" s="1603"/>
      <c r="HDA34" s="1603"/>
      <c r="HDB34" s="1603"/>
      <c r="HDC34" s="1603"/>
      <c r="HDD34" s="1603"/>
      <c r="HDE34" s="1603"/>
      <c r="HDF34" s="1603"/>
      <c r="HDG34" s="1603"/>
      <c r="HDH34" s="1603"/>
      <c r="HDI34" s="1603"/>
      <c r="HDJ34" s="1603"/>
      <c r="HDK34" s="1603"/>
      <c r="HDL34" s="1603"/>
      <c r="HDM34" s="1603"/>
      <c r="HDN34" s="1603"/>
      <c r="HDO34" s="1603"/>
      <c r="HDP34" s="1603"/>
      <c r="HDQ34" s="1603"/>
      <c r="HDR34" s="1603"/>
      <c r="HDS34" s="1603"/>
      <c r="HDT34" s="1603"/>
      <c r="HDU34" s="1603"/>
      <c r="HDV34" s="1603"/>
      <c r="HDW34" s="1603"/>
      <c r="HDX34" s="1603"/>
      <c r="HDY34" s="1603"/>
      <c r="HDZ34" s="1603"/>
      <c r="HEA34" s="1603"/>
      <c r="HEB34" s="1603"/>
      <c r="HEC34" s="1603"/>
      <c r="HED34" s="1603"/>
      <c r="HEE34" s="1603"/>
      <c r="HEF34" s="1603"/>
      <c r="HEG34" s="1603"/>
      <c r="HEH34" s="1603"/>
      <c r="HEI34" s="1603"/>
      <c r="HEJ34" s="1603"/>
      <c r="HEK34" s="1603"/>
      <c r="HEL34" s="1603"/>
      <c r="HEM34" s="1603"/>
      <c r="HEN34" s="1603"/>
      <c r="HEO34" s="1603"/>
      <c r="HEP34" s="1603"/>
      <c r="HEQ34" s="1603"/>
      <c r="HER34" s="1603"/>
      <c r="HES34" s="1603"/>
      <c r="HET34" s="1603"/>
      <c r="HEU34" s="1603"/>
      <c r="HEV34" s="1603"/>
      <c r="HEW34" s="1603"/>
      <c r="HEX34" s="1603"/>
      <c r="HEY34" s="1603"/>
      <c r="HEZ34" s="1603"/>
      <c r="HFA34" s="1603"/>
      <c r="HFB34" s="1603"/>
      <c r="HFC34" s="1603"/>
      <c r="HFD34" s="1603"/>
      <c r="HFE34" s="1603"/>
      <c r="HFF34" s="1603"/>
      <c r="HFG34" s="1603"/>
      <c r="HFH34" s="1603"/>
      <c r="HFI34" s="1603"/>
      <c r="HFJ34" s="1603"/>
      <c r="HFK34" s="1603"/>
      <c r="HFL34" s="1603"/>
      <c r="HFM34" s="1603"/>
      <c r="HFN34" s="1603"/>
      <c r="HFO34" s="1603"/>
      <c r="HFP34" s="1603"/>
      <c r="HFQ34" s="1603"/>
      <c r="HFR34" s="1603"/>
      <c r="HFS34" s="1603"/>
      <c r="HFT34" s="1603"/>
      <c r="HFU34" s="1603"/>
      <c r="HFV34" s="1603"/>
      <c r="HFW34" s="1603"/>
      <c r="HFX34" s="1603"/>
      <c r="HFY34" s="1603"/>
      <c r="HFZ34" s="1603"/>
      <c r="HGA34" s="1603"/>
      <c r="HGB34" s="1603"/>
      <c r="HGC34" s="1603"/>
      <c r="HGD34" s="1603"/>
      <c r="HGE34" s="1603"/>
      <c r="HGF34" s="1603"/>
      <c r="HGG34" s="1603"/>
      <c r="HGH34" s="1603"/>
      <c r="HGI34" s="1603"/>
      <c r="HGJ34" s="1603"/>
      <c r="HGK34" s="1603"/>
      <c r="HGL34" s="1603"/>
      <c r="HGM34" s="1603"/>
      <c r="HGN34" s="1603"/>
      <c r="HGO34" s="1603"/>
      <c r="HGP34" s="1603"/>
      <c r="HGQ34" s="1603"/>
      <c r="HGR34" s="1603"/>
      <c r="HGS34" s="1603"/>
      <c r="HGT34" s="1603"/>
      <c r="HGU34" s="1603"/>
      <c r="HGV34" s="1603"/>
      <c r="HGW34" s="1603"/>
      <c r="HGX34" s="1603"/>
      <c r="HGY34" s="1603"/>
      <c r="HGZ34" s="1603"/>
      <c r="HHA34" s="1603"/>
      <c r="HHB34" s="1603"/>
      <c r="HHC34" s="1603"/>
      <c r="HHD34" s="1603"/>
      <c r="HHE34" s="1603"/>
      <c r="HHF34" s="1603"/>
      <c r="HHG34" s="1603"/>
      <c r="HHH34" s="1603"/>
      <c r="HHI34" s="1603"/>
      <c r="HHJ34" s="1603"/>
      <c r="HHK34" s="1603"/>
      <c r="HHL34" s="1603"/>
      <c r="HHM34" s="1603"/>
      <c r="HHN34" s="1603"/>
      <c r="HHO34" s="1603"/>
      <c r="HHP34" s="1603"/>
      <c r="HHQ34" s="1603"/>
      <c r="HHR34" s="1603"/>
      <c r="HHS34" s="1603"/>
      <c r="HHT34" s="1603"/>
      <c r="HHU34" s="1603"/>
      <c r="HHV34" s="1603"/>
      <c r="HHW34" s="1603"/>
      <c r="HHX34" s="1603"/>
      <c r="HHY34" s="1603"/>
      <c r="HHZ34" s="1603"/>
      <c r="HIA34" s="1603"/>
      <c r="HIB34" s="1603"/>
      <c r="HIC34" s="1603"/>
      <c r="HID34" s="1603"/>
      <c r="HIE34" s="1603"/>
      <c r="HIF34" s="1603"/>
      <c r="HIG34" s="1603"/>
      <c r="HIH34" s="1603"/>
      <c r="HII34" s="1603"/>
      <c r="HIJ34" s="1603"/>
      <c r="HIK34" s="1603"/>
      <c r="HIL34" s="1603"/>
      <c r="HIM34" s="1603"/>
      <c r="HIN34" s="1603"/>
      <c r="HIO34" s="1603"/>
      <c r="HIP34" s="1603"/>
      <c r="HIQ34" s="1603"/>
      <c r="HIR34" s="1603"/>
      <c r="HIS34" s="1603"/>
      <c r="HIT34" s="1603"/>
      <c r="HIU34" s="1603"/>
      <c r="HIV34" s="1603"/>
      <c r="HIW34" s="1603"/>
      <c r="HIX34" s="1603"/>
      <c r="HIY34" s="1603"/>
      <c r="HIZ34" s="1603"/>
      <c r="HJA34" s="1603"/>
      <c r="HJB34" s="1603"/>
      <c r="HJC34" s="1603"/>
      <c r="HJD34" s="1603"/>
      <c r="HJE34" s="1603"/>
      <c r="HJF34" s="1603"/>
      <c r="HJG34" s="1603"/>
      <c r="HJH34" s="1603"/>
      <c r="HJI34" s="1603"/>
      <c r="HJJ34" s="1603"/>
      <c r="HJK34" s="1603"/>
      <c r="HJL34" s="1603"/>
      <c r="HJM34" s="1603"/>
      <c r="HJN34" s="1603"/>
      <c r="HJO34" s="1603"/>
      <c r="HJP34" s="1603"/>
      <c r="HJQ34" s="1603"/>
      <c r="HJR34" s="1603"/>
      <c r="HJS34" s="1603"/>
      <c r="HJT34" s="1603"/>
      <c r="HJU34" s="1603"/>
      <c r="HJV34" s="1603"/>
      <c r="HJW34" s="1603"/>
      <c r="HJX34" s="1603"/>
      <c r="HJY34" s="1603"/>
      <c r="HJZ34" s="1603"/>
      <c r="HKA34" s="1603"/>
      <c r="HKB34" s="1603"/>
      <c r="HKC34" s="1603"/>
      <c r="HKD34" s="1603"/>
      <c r="HKE34" s="1603"/>
      <c r="HKF34" s="1603"/>
      <c r="HKG34" s="1603"/>
      <c r="HKH34" s="1603"/>
      <c r="HKI34" s="1603"/>
      <c r="HKJ34" s="1603"/>
      <c r="HKK34" s="1603"/>
      <c r="HKL34" s="1603"/>
      <c r="HKM34" s="1603"/>
      <c r="HKN34" s="1603"/>
      <c r="HKO34" s="1603"/>
      <c r="HKP34" s="1603"/>
      <c r="HKQ34" s="1603"/>
      <c r="HKR34" s="1603"/>
      <c r="HKS34" s="1603"/>
      <c r="HKT34" s="1603"/>
      <c r="HKU34" s="1603"/>
      <c r="HKV34" s="1603"/>
      <c r="HKW34" s="1603"/>
      <c r="HKX34" s="1603"/>
      <c r="HKY34" s="1603"/>
      <c r="HKZ34" s="1603"/>
      <c r="HLA34" s="1603"/>
      <c r="HLB34" s="1603"/>
      <c r="HLC34" s="1603"/>
      <c r="HLD34" s="1603"/>
      <c r="HLE34" s="1603"/>
      <c r="HLF34" s="1603"/>
      <c r="HLG34" s="1603"/>
      <c r="HLH34" s="1603"/>
      <c r="HLI34" s="1603"/>
      <c r="HLJ34" s="1603"/>
      <c r="HLK34" s="1603"/>
      <c r="HLL34" s="1603"/>
      <c r="HLM34" s="1603"/>
      <c r="HLN34" s="1603"/>
      <c r="HLO34" s="1603"/>
      <c r="HLP34" s="1603"/>
      <c r="HLQ34" s="1603"/>
      <c r="HLR34" s="1603"/>
      <c r="HLS34" s="1603"/>
      <c r="HLT34" s="1603"/>
      <c r="HLU34" s="1603"/>
      <c r="HLV34" s="1603"/>
      <c r="HLW34" s="1603"/>
      <c r="HLX34" s="1603"/>
      <c r="HLY34" s="1603"/>
      <c r="HLZ34" s="1603"/>
      <c r="HMA34" s="1603"/>
      <c r="HMB34" s="1603"/>
      <c r="HMC34" s="1603"/>
      <c r="HMD34" s="1603"/>
      <c r="HME34" s="1603"/>
      <c r="HMF34" s="1603"/>
      <c r="HMG34" s="1603"/>
      <c r="HMH34" s="1603"/>
      <c r="HMI34" s="1603"/>
      <c r="HMJ34" s="1603"/>
      <c r="HMK34" s="1603"/>
      <c r="HML34" s="1603"/>
      <c r="HMM34" s="1603"/>
      <c r="HMN34" s="1603"/>
      <c r="HMO34" s="1603"/>
      <c r="HMP34" s="1603"/>
      <c r="HMQ34" s="1603"/>
      <c r="HMR34" s="1603"/>
      <c r="HMS34" s="1603"/>
      <c r="HMT34" s="1603"/>
      <c r="HMU34" s="1603"/>
      <c r="HMV34" s="1603"/>
      <c r="HMW34" s="1603"/>
      <c r="HMX34" s="1603"/>
      <c r="HMY34" s="1603"/>
      <c r="HMZ34" s="1603"/>
      <c r="HNA34" s="1603"/>
      <c r="HNB34" s="1603"/>
      <c r="HNC34" s="1603"/>
      <c r="HND34" s="1603"/>
      <c r="HNE34" s="1603"/>
      <c r="HNF34" s="1603"/>
      <c r="HNG34" s="1603"/>
      <c r="HNH34" s="1603"/>
      <c r="HNI34" s="1603"/>
      <c r="HNJ34" s="1603"/>
      <c r="HNK34" s="1603"/>
      <c r="HNL34" s="1603"/>
      <c r="HNM34" s="1603"/>
      <c r="HNN34" s="1603"/>
      <c r="HNO34" s="1603"/>
      <c r="HNP34" s="1603"/>
      <c r="HNQ34" s="1603"/>
      <c r="HNR34" s="1603"/>
      <c r="HNS34" s="1603"/>
      <c r="HNT34" s="1603"/>
      <c r="HNU34" s="1603"/>
      <c r="HNV34" s="1603"/>
      <c r="HNW34" s="1603"/>
      <c r="HNX34" s="1603"/>
      <c r="HNY34" s="1603"/>
      <c r="HNZ34" s="1603"/>
      <c r="HOA34" s="1603"/>
      <c r="HOB34" s="1603"/>
      <c r="HOC34" s="1603"/>
      <c r="HOD34" s="1603"/>
      <c r="HOE34" s="1603"/>
      <c r="HOF34" s="1603"/>
      <c r="HOG34" s="1603"/>
      <c r="HOH34" s="1603"/>
      <c r="HOI34" s="1603"/>
      <c r="HOJ34" s="1603"/>
      <c r="HOK34" s="1603"/>
      <c r="HOL34" s="1603"/>
      <c r="HOM34" s="1603"/>
      <c r="HON34" s="1603"/>
      <c r="HOO34" s="1603"/>
      <c r="HOP34" s="1603"/>
      <c r="HOQ34" s="1603"/>
      <c r="HOR34" s="1603"/>
      <c r="HOS34" s="1603"/>
      <c r="HOT34" s="1603"/>
      <c r="HOU34" s="1603"/>
      <c r="HOV34" s="1603"/>
      <c r="HOW34" s="1603"/>
      <c r="HOX34" s="1603"/>
      <c r="HOY34" s="1603"/>
      <c r="HOZ34" s="1603"/>
      <c r="HPA34" s="1603"/>
      <c r="HPB34" s="1603"/>
      <c r="HPC34" s="1603"/>
      <c r="HPD34" s="1603"/>
      <c r="HPE34" s="1603"/>
      <c r="HPF34" s="1603"/>
      <c r="HPG34" s="1603"/>
      <c r="HPH34" s="1603"/>
      <c r="HPI34" s="1603"/>
      <c r="HPJ34" s="1603"/>
      <c r="HPK34" s="1603"/>
      <c r="HPL34" s="1603"/>
      <c r="HPM34" s="1603"/>
      <c r="HPN34" s="1603"/>
      <c r="HPO34" s="1603"/>
      <c r="HPP34" s="1603"/>
      <c r="HPQ34" s="1603"/>
      <c r="HPR34" s="1603"/>
      <c r="HPS34" s="1603"/>
      <c r="HPT34" s="1603"/>
      <c r="HPU34" s="1603"/>
      <c r="HPV34" s="1603"/>
      <c r="HPW34" s="1603"/>
      <c r="HPX34" s="1603"/>
      <c r="HPY34" s="1603"/>
      <c r="HPZ34" s="1603"/>
      <c r="HQA34" s="1603"/>
      <c r="HQB34" s="1603"/>
      <c r="HQC34" s="1603"/>
      <c r="HQD34" s="1603"/>
      <c r="HQE34" s="1603"/>
      <c r="HQF34" s="1603"/>
      <c r="HQG34" s="1603"/>
      <c r="HQH34" s="1603"/>
      <c r="HQI34" s="1603"/>
      <c r="HQJ34" s="1603"/>
      <c r="HQK34" s="1603"/>
      <c r="HQL34" s="1603"/>
      <c r="HQM34" s="1603"/>
      <c r="HQN34" s="1603"/>
      <c r="HQO34" s="1603"/>
      <c r="HQP34" s="1603"/>
      <c r="HQQ34" s="1603"/>
      <c r="HQR34" s="1603"/>
      <c r="HQS34" s="1603"/>
      <c r="HQT34" s="1603"/>
      <c r="HQU34" s="1603"/>
      <c r="HQV34" s="1603"/>
      <c r="HQW34" s="1603"/>
      <c r="HQX34" s="1603"/>
      <c r="HQY34" s="1603"/>
      <c r="HQZ34" s="1603"/>
      <c r="HRA34" s="1603"/>
      <c r="HRB34" s="1603"/>
      <c r="HRC34" s="1603"/>
      <c r="HRD34" s="1603"/>
      <c r="HRE34" s="1603"/>
      <c r="HRF34" s="1603"/>
      <c r="HRG34" s="1603"/>
      <c r="HRH34" s="1603"/>
      <c r="HRI34" s="1603"/>
      <c r="HRJ34" s="1603"/>
      <c r="HRK34" s="1603"/>
      <c r="HRL34" s="1603"/>
      <c r="HRM34" s="1603"/>
      <c r="HRN34" s="1603"/>
      <c r="HRO34" s="1603"/>
      <c r="HRP34" s="1603"/>
      <c r="HRQ34" s="1603"/>
      <c r="HRR34" s="1603"/>
      <c r="HRS34" s="1603"/>
      <c r="HRT34" s="1603"/>
      <c r="HRU34" s="1603"/>
      <c r="HRV34" s="1603"/>
      <c r="HRW34" s="1603"/>
      <c r="HRX34" s="1603"/>
      <c r="HRY34" s="1603"/>
      <c r="HRZ34" s="1603"/>
      <c r="HSA34" s="1603"/>
      <c r="HSB34" s="1603"/>
      <c r="HSC34" s="1603"/>
      <c r="HSD34" s="1603"/>
      <c r="HSE34" s="1603"/>
      <c r="HSF34" s="1603"/>
      <c r="HSG34" s="1603"/>
      <c r="HSH34" s="1603"/>
      <c r="HSI34" s="1603"/>
      <c r="HSJ34" s="1603"/>
      <c r="HSK34" s="1603"/>
      <c r="HSL34" s="1603"/>
      <c r="HSM34" s="1603"/>
      <c r="HSN34" s="1603"/>
      <c r="HSO34" s="1603"/>
      <c r="HSP34" s="1603"/>
      <c r="HSQ34" s="1603"/>
      <c r="HSR34" s="1603"/>
      <c r="HSS34" s="1603"/>
      <c r="HST34" s="1603"/>
      <c r="HSU34" s="1603"/>
      <c r="HSV34" s="1603"/>
      <c r="HSW34" s="1603"/>
      <c r="HSX34" s="1603"/>
      <c r="HSY34" s="1603"/>
      <c r="HSZ34" s="1603"/>
      <c r="HTA34" s="1603"/>
      <c r="HTB34" s="1603"/>
      <c r="HTC34" s="1603"/>
      <c r="HTD34" s="1603"/>
      <c r="HTE34" s="1603"/>
      <c r="HTF34" s="1603"/>
      <c r="HTG34" s="1603"/>
      <c r="HTH34" s="1603"/>
      <c r="HTI34" s="1603"/>
      <c r="HTJ34" s="1603"/>
      <c r="HTK34" s="1603"/>
      <c r="HTL34" s="1603"/>
      <c r="HTM34" s="1603"/>
      <c r="HTN34" s="1603"/>
      <c r="HTO34" s="1603"/>
      <c r="HTP34" s="1603"/>
      <c r="HTQ34" s="1603"/>
      <c r="HTR34" s="1603"/>
      <c r="HTS34" s="1603"/>
      <c r="HTT34" s="1603"/>
      <c r="HTU34" s="1603"/>
      <c r="HTV34" s="1603"/>
      <c r="HTW34" s="1603"/>
      <c r="HTX34" s="1603"/>
      <c r="HTY34" s="1603"/>
      <c r="HTZ34" s="1603"/>
      <c r="HUA34" s="1603"/>
      <c r="HUB34" s="1603"/>
      <c r="HUC34" s="1603"/>
      <c r="HUD34" s="1603"/>
      <c r="HUE34" s="1603"/>
      <c r="HUF34" s="1603"/>
      <c r="HUG34" s="1603"/>
      <c r="HUH34" s="1603"/>
      <c r="HUI34" s="1603"/>
      <c r="HUJ34" s="1603"/>
      <c r="HUK34" s="1603"/>
      <c r="HUL34" s="1603"/>
      <c r="HUM34" s="1603"/>
      <c r="HUN34" s="1603"/>
      <c r="HUO34" s="1603"/>
      <c r="HUP34" s="1603"/>
      <c r="HUQ34" s="1603"/>
      <c r="HUR34" s="1603"/>
      <c r="HUS34" s="1603"/>
      <c r="HUT34" s="1603"/>
      <c r="HUU34" s="1603"/>
      <c r="HUV34" s="1603"/>
      <c r="HUW34" s="1603"/>
      <c r="HUX34" s="1603"/>
      <c r="HUY34" s="1603"/>
      <c r="HUZ34" s="1603"/>
      <c r="HVA34" s="1603"/>
      <c r="HVB34" s="1603"/>
      <c r="HVC34" s="1603"/>
      <c r="HVD34" s="1603"/>
      <c r="HVE34" s="1603"/>
      <c r="HVF34" s="1603"/>
      <c r="HVG34" s="1603"/>
      <c r="HVH34" s="1603"/>
      <c r="HVI34" s="1603"/>
      <c r="HVJ34" s="1603"/>
      <c r="HVK34" s="1603"/>
      <c r="HVL34" s="1603"/>
      <c r="HVM34" s="1603"/>
      <c r="HVN34" s="1603"/>
      <c r="HVO34" s="1603"/>
      <c r="HVP34" s="1603"/>
      <c r="HVQ34" s="1603"/>
      <c r="HVR34" s="1603"/>
      <c r="HVS34" s="1603"/>
      <c r="HVT34" s="1603"/>
      <c r="HVU34" s="1603"/>
      <c r="HVV34" s="1603"/>
      <c r="HVW34" s="1603"/>
      <c r="HVX34" s="1603"/>
      <c r="HVY34" s="1603"/>
      <c r="HVZ34" s="1603"/>
      <c r="HWA34" s="1603"/>
      <c r="HWB34" s="1603"/>
      <c r="HWC34" s="1603"/>
      <c r="HWD34" s="1603"/>
      <c r="HWE34" s="1603"/>
      <c r="HWF34" s="1603"/>
      <c r="HWG34" s="1603"/>
      <c r="HWH34" s="1603"/>
      <c r="HWI34" s="1603"/>
      <c r="HWJ34" s="1603"/>
      <c r="HWK34" s="1603"/>
      <c r="HWL34" s="1603"/>
      <c r="HWM34" s="1603"/>
      <c r="HWN34" s="1603"/>
      <c r="HWO34" s="1603"/>
      <c r="HWP34" s="1603"/>
      <c r="HWQ34" s="1603"/>
      <c r="HWR34" s="1603"/>
      <c r="HWS34" s="1603"/>
      <c r="HWT34" s="1603"/>
      <c r="HWU34" s="1603"/>
      <c r="HWV34" s="1603"/>
      <c r="HWW34" s="1603"/>
      <c r="HWX34" s="1603"/>
      <c r="HWY34" s="1603"/>
      <c r="HWZ34" s="1603"/>
      <c r="HXA34" s="1603"/>
      <c r="HXB34" s="1603"/>
      <c r="HXC34" s="1603"/>
      <c r="HXD34" s="1603"/>
      <c r="HXE34" s="1603"/>
      <c r="HXF34" s="1603"/>
      <c r="HXG34" s="1603"/>
      <c r="HXH34" s="1603"/>
      <c r="HXI34" s="1603"/>
      <c r="HXJ34" s="1603"/>
      <c r="HXK34" s="1603"/>
      <c r="HXL34" s="1603"/>
      <c r="HXM34" s="1603"/>
      <c r="HXN34" s="1603"/>
      <c r="HXO34" s="1603"/>
      <c r="HXP34" s="1603"/>
      <c r="HXQ34" s="1603"/>
      <c r="HXR34" s="1603"/>
      <c r="HXS34" s="1603"/>
      <c r="HXT34" s="1603"/>
      <c r="HXU34" s="1603"/>
      <c r="HXV34" s="1603"/>
      <c r="HXW34" s="1603"/>
      <c r="HXX34" s="1603"/>
      <c r="HXY34" s="1603"/>
      <c r="HXZ34" s="1603"/>
      <c r="HYA34" s="1603"/>
      <c r="HYB34" s="1603"/>
      <c r="HYC34" s="1603"/>
      <c r="HYD34" s="1603"/>
      <c r="HYE34" s="1603"/>
      <c r="HYF34" s="1603"/>
      <c r="HYG34" s="1603"/>
      <c r="HYH34" s="1603"/>
      <c r="HYI34" s="1603"/>
      <c r="HYJ34" s="1603"/>
      <c r="HYK34" s="1603"/>
      <c r="HYL34" s="1603"/>
      <c r="HYM34" s="1603"/>
      <c r="HYN34" s="1603"/>
      <c r="HYO34" s="1603"/>
      <c r="HYP34" s="1603"/>
      <c r="HYQ34" s="1603"/>
      <c r="HYR34" s="1603"/>
      <c r="HYS34" s="1603"/>
      <c r="HYT34" s="1603"/>
      <c r="HYU34" s="1603"/>
      <c r="HYV34" s="1603"/>
      <c r="HYW34" s="1603"/>
      <c r="HYX34" s="1603"/>
      <c r="HYY34" s="1603"/>
      <c r="HYZ34" s="1603"/>
      <c r="HZA34" s="1603"/>
      <c r="HZB34" s="1603"/>
      <c r="HZC34" s="1603"/>
      <c r="HZD34" s="1603"/>
      <c r="HZE34" s="1603"/>
      <c r="HZF34" s="1603"/>
      <c r="HZG34" s="1603"/>
      <c r="HZH34" s="1603"/>
      <c r="HZI34" s="1603"/>
      <c r="HZJ34" s="1603"/>
      <c r="HZK34" s="1603"/>
      <c r="HZL34" s="1603"/>
      <c r="HZM34" s="1603"/>
      <c r="HZN34" s="1603"/>
      <c r="HZO34" s="1603"/>
      <c r="HZP34" s="1603"/>
      <c r="HZQ34" s="1603"/>
      <c r="HZR34" s="1603"/>
      <c r="HZS34" s="1603"/>
      <c r="HZT34" s="1603"/>
      <c r="HZU34" s="1603"/>
      <c r="HZV34" s="1603"/>
      <c r="HZW34" s="1603"/>
      <c r="HZX34" s="1603"/>
      <c r="HZY34" s="1603"/>
      <c r="HZZ34" s="1603"/>
      <c r="IAA34" s="1603"/>
      <c r="IAB34" s="1603"/>
      <c r="IAC34" s="1603"/>
      <c r="IAD34" s="1603"/>
      <c r="IAE34" s="1603"/>
      <c r="IAF34" s="1603"/>
      <c r="IAG34" s="1603"/>
      <c r="IAH34" s="1603"/>
      <c r="IAI34" s="1603"/>
      <c r="IAJ34" s="1603"/>
      <c r="IAK34" s="1603"/>
      <c r="IAL34" s="1603"/>
      <c r="IAM34" s="1603"/>
      <c r="IAN34" s="1603"/>
      <c r="IAO34" s="1603"/>
      <c r="IAP34" s="1603"/>
      <c r="IAQ34" s="1603"/>
      <c r="IAR34" s="1603"/>
      <c r="IAS34" s="1603"/>
      <c r="IAT34" s="1603"/>
      <c r="IAU34" s="1603"/>
      <c r="IAV34" s="1603"/>
      <c r="IAW34" s="1603"/>
      <c r="IAX34" s="1603"/>
      <c r="IAY34" s="1603"/>
      <c r="IAZ34" s="1603"/>
      <c r="IBA34" s="1603"/>
      <c r="IBB34" s="1603"/>
      <c r="IBC34" s="1603"/>
      <c r="IBD34" s="1603"/>
      <c r="IBE34" s="1603"/>
      <c r="IBF34" s="1603"/>
      <c r="IBG34" s="1603"/>
      <c r="IBH34" s="1603"/>
      <c r="IBI34" s="1603"/>
      <c r="IBJ34" s="1603"/>
      <c r="IBK34" s="1603"/>
      <c r="IBL34" s="1603"/>
      <c r="IBM34" s="1603"/>
      <c r="IBN34" s="1603"/>
      <c r="IBO34" s="1603"/>
      <c r="IBP34" s="1603"/>
      <c r="IBQ34" s="1603"/>
      <c r="IBR34" s="1603"/>
      <c r="IBS34" s="1603"/>
      <c r="IBT34" s="1603"/>
      <c r="IBU34" s="1603"/>
      <c r="IBV34" s="1603"/>
      <c r="IBW34" s="1603"/>
      <c r="IBX34" s="1603"/>
      <c r="IBY34" s="1603"/>
      <c r="IBZ34" s="1603"/>
      <c r="ICA34" s="1603"/>
      <c r="ICB34" s="1603"/>
      <c r="ICC34" s="1603"/>
      <c r="ICD34" s="1603"/>
      <c r="ICE34" s="1603"/>
      <c r="ICF34" s="1603"/>
      <c r="ICG34" s="1603"/>
      <c r="ICH34" s="1603"/>
      <c r="ICI34" s="1603"/>
      <c r="ICJ34" s="1603"/>
      <c r="ICK34" s="1603"/>
      <c r="ICL34" s="1603"/>
      <c r="ICM34" s="1603"/>
      <c r="ICN34" s="1603"/>
      <c r="ICO34" s="1603"/>
      <c r="ICP34" s="1603"/>
      <c r="ICQ34" s="1603"/>
      <c r="ICR34" s="1603"/>
      <c r="ICS34" s="1603"/>
      <c r="ICT34" s="1603"/>
      <c r="ICU34" s="1603"/>
      <c r="ICV34" s="1603"/>
      <c r="ICW34" s="1603"/>
      <c r="ICX34" s="1603"/>
      <c r="ICY34" s="1603"/>
      <c r="ICZ34" s="1603"/>
      <c r="IDA34" s="1603"/>
      <c r="IDB34" s="1603"/>
      <c r="IDC34" s="1603"/>
      <c r="IDD34" s="1603"/>
      <c r="IDE34" s="1603"/>
      <c r="IDF34" s="1603"/>
      <c r="IDG34" s="1603"/>
      <c r="IDH34" s="1603"/>
      <c r="IDI34" s="1603"/>
      <c r="IDJ34" s="1603"/>
      <c r="IDK34" s="1603"/>
      <c r="IDL34" s="1603"/>
      <c r="IDM34" s="1603"/>
      <c r="IDN34" s="1603"/>
      <c r="IDO34" s="1603"/>
      <c r="IDP34" s="1603"/>
      <c r="IDQ34" s="1603"/>
      <c r="IDR34" s="1603"/>
      <c r="IDS34" s="1603"/>
      <c r="IDT34" s="1603"/>
      <c r="IDU34" s="1603"/>
      <c r="IDV34" s="1603"/>
      <c r="IDW34" s="1603"/>
      <c r="IDX34" s="1603"/>
      <c r="IDY34" s="1603"/>
      <c r="IDZ34" s="1603"/>
      <c r="IEA34" s="1603"/>
      <c r="IEB34" s="1603"/>
      <c r="IEC34" s="1603"/>
      <c r="IED34" s="1603"/>
      <c r="IEE34" s="1603"/>
      <c r="IEF34" s="1603"/>
      <c r="IEG34" s="1603"/>
      <c r="IEH34" s="1603"/>
      <c r="IEI34" s="1603"/>
      <c r="IEJ34" s="1603"/>
      <c r="IEK34" s="1603"/>
      <c r="IEL34" s="1603"/>
      <c r="IEM34" s="1603"/>
      <c r="IEN34" s="1603"/>
      <c r="IEO34" s="1603"/>
      <c r="IEP34" s="1603"/>
      <c r="IEQ34" s="1603"/>
      <c r="IER34" s="1603"/>
      <c r="IES34" s="1603"/>
      <c r="IET34" s="1603"/>
      <c r="IEU34" s="1603"/>
      <c r="IEV34" s="1603"/>
      <c r="IEW34" s="1603"/>
      <c r="IEX34" s="1603"/>
      <c r="IEY34" s="1603"/>
      <c r="IEZ34" s="1603"/>
      <c r="IFA34" s="1603"/>
      <c r="IFB34" s="1603"/>
      <c r="IFC34" s="1603"/>
      <c r="IFD34" s="1603"/>
      <c r="IFE34" s="1603"/>
      <c r="IFF34" s="1603"/>
      <c r="IFG34" s="1603"/>
      <c r="IFH34" s="1603"/>
      <c r="IFI34" s="1603"/>
      <c r="IFJ34" s="1603"/>
      <c r="IFK34" s="1603"/>
      <c r="IFL34" s="1603"/>
      <c r="IFM34" s="1603"/>
      <c r="IFN34" s="1603"/>
      <c r="IFO34" s="1603"/>
      <c r="IFP34" s="1603"/>
      <c r="IFQ34" s="1603"/>
      <c r="IFR34" s="1603"/>
      <c r="IFS34" s="1603"/>
      <c r="IFT34" s="1603"/>
      <c r="IFU34" s="1603"/>
      <c r="IFV34" s="1603"/>
      <c r="IFW34" s="1603"/>
      <c r="IFX34" s="1603"/>
      <c r="IFY34" s="1603"/>
      <c r="IFZ34" s="1603"/>
      <c r="IGA34" s="1603"/>
      <c r="IGB34" s="1603"/>
      <c r="IGC34" s="1603"/>
      <c r="IGD34" s="1603"/>
      <c r="IGE34" s="1603"/>
      <c r="IGF34" s="1603"/>
      <c r="IGG34" s="1603"/>
      <c r="IGH34" s="1603"/>
      <c r="IGI34" s="1603"/>
      <c r="IGJ34" s="1603"/>
      <c r="IGK34" s="1603"/>
      <c r="IGL34" s="1603"/>
      <c r="IGM34" s="1603"/>
      <c r="IGN34" s="1603"/>
      <c r="IGO34" s="1603"/>
      <c r="IGP34" s="1603"/>
      <c r="IGQ34" s="1603"/>
      <c r="IGR34" s="1603"/>
      <c r="IGS34" s="1603"/>
      <c r="IGT34" s="1603"/>
      <c r="IGU34" s="1603"/>
      <c r="IGV34" s="1603"/>
      <c r="IGW34" s="1603"/>
      <c r="IGX34" s="1603"/>
      <c r="IGY34" s="1603"/>
      <c r="IGZ34" s="1603"/>
      <c r="IHA34" s="1603"/>
      <c r="IHB34" s="1603"/>
      <c r="IHC34" s="1603"/>
      <c r="IHD34" s="1603"/>
      <c r="IHE34" s="1603"/>
      <c r="IHF34" s="1603"/>
      <c r="IHG34" s="1603"/>
      <c r="IHH34" s="1603"/>
      <c r="IHI34" s="1603"/>
      <c r="IHJ34" s="1603"/>
      <c r="IHK34" s="1603"/>
      <c r="IHL34" s="1603"/>
      <c r="IHM34" s="1603"/>
      <c r="IHN34" s="1603"/>
      <c r="IHO34" s="1603"/>
      <c r="IHP34" s="1603"/>
      <c r="IHQ34" s="1603"/>
      <c r="IHR34" s="1603"/>
      <c r="IHS34" s="1603"/>
      <c r="IHT34" s="1603"/>
      <c r="IHU34" s="1603"/>
      <c r="IHV34" s="1603"/>
      <c r="IHW34" s="1603"/>
      <c r="IHX34" s="1603"/>
      <c r="IHY34" s="1603"/>
      <c r="IHZ34" s="1603"/>
      <c r="IIA34" s="1603"/>
      <c r="IIB34" s="1603"/>
      <c r="IIC34" s="1603"/>
      <c r="IID34" s="1603"/>
      <c r="IIE34" s="1603"/>
      <c r="IIF34" s="1603"/>
      <c r="IIG34" s="1603"/>
      <c r="IIH34" s="1603"/>
      <c r="III34" s="1603"/>
      <c r="IIJ34" s="1603"/>
      <c r="IIK34" s="1603"/>
      <c r="IIL34" s="1603"/>
      <c r="IIM34" s="1603"/>
      <c r="IIN34" s="1603"/>
      <c r="IIO34" s="1603"/>
      <c r="IIP34" s="1603"/>
      <c r="IIQ34" s="1603"/>
      <c r="IIR34" s="1603"/>
      <c r="IIS34" s="1603"/>
      <c r="IIT34" s="1603"/>
      <c r="IIU34" s="1603"/>
      <c r="IIV34" s="1603"/>
      <c r="IIW34" s="1603"/>
      <c r="IIX34" s="1603"/>
      <c r="IIY34" s="1603"/>
      <c r="IIZ34" s="1603"/>
      <c r="IJA34" s="1603"/>
      <c r="IJB34" s="1603"/>
      <c r="IJC34" s="1603"/>
      <c r="IJD34" s="1603"/>
      <c r="IJE34" s="1603"/>
      <c r="IJF34" s="1603"/>
      <c r="IJG34" s="1603"/>
      <c r="IJH34" s="1603"/>
      <c r="IJI34" s="1603"/>
      <c r="IJJ34" s="1603"/>
      <c r="IJK34" s="1603"/>
      <c r="IJL34" s="1603"/>
      <c r="IJM34" s="1603"/>
      <c r="IJN34" s="1603"/>
      <c r="IJO34" s="1603"/>
      <c r="IJP34" s="1603"/>
      <c r="IJQ34" s="1603"/>
      <c r="IJR34" s="1603"/>
      <c r="IJS34" s="1603"/>
      <c r="IJT34" s="1603"/>
      <c r="IJU34" s="1603"/>
      <c r="IJV34" s="1603"/>
      <c r="IJW34" s="1603"/>
      <c r="IJX34" s="1603"/>
      <c r="IJY34" s="1603"/>
      <c r="IJZ34" s="1603"/>
      <c r="IKA34" s="1603"/>
      <c r="IKB34" s="1603"/>
      <c r="IKC34" s="1603"/>
      <c r="IKD34" s="1603"/>
      <c r="IKE34" s="1603"/>
      <c r="IKF34" s="1603"/>
      <c r="IKG34" s="1603"/>
      <c r="IKH34" s="1603"/>
      <c r="IKI34" s="1603"/>
      <c r="IKJ34" s="1603"/>
      <c r="IKK34" s="1603"/>
      <c r="IKL34" s="1603"/>
      <c r="IKM34" s="1603"/>
      <c r="IKN34" s="1603"/>
      <c r="IKO34" s="1603"/>
      <c r="IKP34" s="1603"/>
      <c r="IKQ34" s="1603"/>
      <c r="IKR34" s="1603"/>
      <c r="IKS34" s="1603"/>
      <c r="IKT34" s="1603"/>
      <c r="IKU34" s="1603"/>
      <c r="IKV34" s="1603"/>
      <c r="IKW34" s="1603"/>
      <c r="IKX34" s="1603"/>
      <c r="IKY34" s="1603"/>
      <c r="IKZ34" s="1603"/>
      <c r="ILA34" s="1603"/>
      <c r="ILB34" s="1603"/>
      <c r="ILC34" s="1603"/>
      <c r="ILD34" s="1603"/>
      <c r="ILE34" s="1603"/>
      <c r="ILF34" s="1603"/>
      <c r="ILG34" s="1603"/>
      <c r="ILH34" s="1603"/>
      <c r="ILI34" s="1603"/>
      <c r="ILJ34" s="1603"/>
      <c r="ILK34" s="1603"/>
      <c r="ILL34" s="1603"/>
      <c r="ILM34" s="1603"/>
      <c r="ILN34" s="1603"/>
      <c r="ILO34" s="1603"/>
      <c r="ILP34" s="1603"/>
      <c r="ILQ34" s="1603"/>
      <c r="ILR34" s="1603"/>
      <c r="ILS34" s="1603"/>
      <c r="ILT34" s="1603"/>
      <c r="ILU34" s="1603"/>
      <c r="ILV34" s="1603"/>
      <c r="ILW34" s="1603"/>
      <c r="ILX34" s="1603"/>
      <c r="ILY34" s="1603"/>
      <c r="ILZ34" s="1603"/>
      <c r="IMA34" s="1603"/>
      <c r="IMB34" s="1603"/>
      <c r="IMC34" s="1603"/>
      <c r="IMD34" s="1603"/>
      <c r="IME34" s="1603"/>
      <c r="IMF34" s="1603"/>
      <c r="IMG34" s="1603"/>
      <c r="IMH34" s="1603"/>
      <c r="IMI34" s="1603"/>
      <c r="IMJ34" s="1603"/>
      <c r="IMK34" s="1603"/>
      <c r="IML34" s="1603"/>
      <c r="IMM34" s="1603"/>
      <c r="IMN34" s="1603"/>
      <c r="IMO34" s="1603"/>
      <c r="IMP34" s="1603"/>
      <c r="IMQ34" s="1603"/>
      <c r="IMR34" s="1603"/>
      <c r="IMS34" s="1603"/>
      <c r="IMT34" s="1603"/>
      <c r="IMU34" s="1603"/>
      <c r="IMV34" s="1603"/>
      <c r="IMW34" s="1603"/>
      <c r="IMX34" s="1603"/>
      <c r="IMY34" s="1603"/>
      <c r="IMZ34" s="1603"/>
      <c r="INA34" s="1603"/>
      <c r="INB34" s="1603"/>
      <c r="INC34" s="1603"/>
      <c r="IND34" s="1603"/>
      <c r="INE34" s="1603"/>
      <c r="INF34" s="1603"/>
      <c r="ING34" s="1603"/>
      <c r="INH34" s="1603"/>
      <c r="INI34" s="1603"/>
      <c r="INJ34" s="1603"/>
      <c r="INK34" s="1603"/>
      <c r="INL34" s="1603"/>
      <c r="INM34" s="1603"/>
      <c r="INN34" s="1603"/>
      <c r="INO34" s="1603"/>
      <c r="INP34" s="1603"/>
      <c r="INQ34" s="1603"/>
      <c r="INR34" s="1603"/>
      <c r="INS34" s="1603"/>
      <c r="INT34" s="1603"/>
      <c r="INU34" s="1603"/>
      <c r="INV34" s="1603"/>
      <c r="INW34" s="1603"/>
      <c r="INX34" s="1603"/>
      <c r="INY34" s="1603"/>
      <c r="INZ34" s="1603"/>
      <c r="IOA34" s="1603"/>
      <c r="IOB34" s="1603"/>
      <c r="IOC34" s="1603"/>
      <c r="IOD34" s="1603"/>
      <c r="IOE34" s="1603"/>
      <c r="IOF34" s="1603"/>
      <c r="IOG34" s="1603"/>
      <c r="IOH34" s="1603"/>
      <c r="IOI34" s="1603"/>
      <c r="IOJ34" s="1603"/>
      <c r="IOK34" s="1603"/>
      <c r="IOL34" s="1603"/>
      <c r="IOM34" s="1603"/>
      <c r="ION34" s="1603"/>
      <c r="IOO34" s="1603"/>
      <c r="IOP34" s="1603"/>
      <c r="IOQ34" s="1603"/>
      <c r="IOR34" s="1603"/>
      <c r="IOS34" s="1603"/>
      <c r="IOT34" s="1603"/>
      <c r="IOU34" s="1603"/>
      <c r="IOV34" s="1603"/>
      <c r="IOW34" s="1603"/>
      <c r="IOX34" s="1603"/>
      <c r="IOY34" s="1603"/>
      <c r="IOZ34" s="1603"/>
      <c r="IPA34" s="1603"/>
      <c r="IPB34" s="1603"/>
      <c r="IPC34" s="1603"/>
      <c r="IPD34" s="1603"/>
      <c r="IPE34" s="1603"/>
      <c r="IPF34" s="1603"/>
      <c r="IPG34" s="1603"/>
      <c r="IPH34" s="1603"/>
      <c r="IPI34" s="1603"/>
      <c r="IPJ34" s="1603"/>
      <c r="IPK34" s="1603"/>
      <c r="IPL34" s="1603"/>
      <c r="IPM34" s="1603"/>
      <c r="IPN34" s="1603"/>
      <c r="IPO34" s="1603"/>
      <c r="IPP34" s="1603"/>
      <c r="IPQ34" s="1603"/>
      <c r="IPR34" s="1603"/>
      <c r="IPS34" s="1603"/>
      <c r="IPT34" s="1603"/>
      <c r="IPU34" s="1603"/>
      <c r="IPV34" s="1603"/>
      <c r="IPW34" s="1603"/>
      <c r="IPX34" s="1603"/>
      <c r="IPY34" s="1603"/>
      <c r="IPZ34" s="1603"/>
      <c r="IQA34" s="1603"/>
      <c r="IQB34" s="1603"/>
      <c r="IQC34" s="1603"/>
      <c r="IQD34" s="1603"/>
      <c r="IQE34" s="1603"/>
      <c r="IQF34" s="1603"/>
      <c r="IQG34" s="1603"/>
      <c r="IQH34" s="1603"/>
      <c r="IQI34" s="1603"/>
      <c r="IQJ34" s="1603"/>
      <c r="IQK34" s="1603"/>
      <c r="IQL34" s="1603"/>
      <c r="IQM34" s="1603"/>
      <c r="IQN34" s="1603"/>
      <c r="IQO34" s="1603"/>
      <c r="IQP34" s="1603"/>
      <c r="IQQ34" s="1603"/>
      <c r="IQR34" s="1603"/>
      <c r="IQS34" s="1603"/>
      <c r="IQT34" s="1603"/>
      <c r="IQU34" s="1603"/>
      <c r="IQV34" s="1603"/>
      <c r="IQW34" s="1603"/>
      <c r="IQX34" s="1603"/>
      <c r="IQY34" s="1603"/>
      <c r="IQZ34" s="1603"/>
      <c r="IRA34" s="1603"/>
      <c r="IRB34" s="1603"/>
      <c r="IRC34" s="1603"/>
      <c r="IRD34" s="1603"/>
      <c r="IRE34" s="1603"/>
      <c r="IRF34" s="1603"/>
      <c r="IRG34" s="1603"/>
      <c r="IRH34" s="1603"/>
      <c r="IRI34" s="1603"/>
      <c r="IRJ34" s="1603"/>
      <c r="IRK34" s="1603"/>
      <c r="IRL34" s="1603"/>
      <c r="IRM34" s="1603"/>
      <c r="IRN34" s="1603"/>
      <c r="IRO34" s="1603"/>
      <c r="IRP34" s="1603"/>
      <c r="IRQ34" s="1603"/>
      <c r="IRR34" s="1603"/>
      <c r="IRS34" s="1603"/>
      <c r="IRT34" s="1603"/>
      <c r="IRU34" s="1603"/>
      <c r="IRV34" s="1603"/>
      <c r="IRW34" s="1603"/>
      <c r="IRX34" s="1603"/>
      <c r="IRY34" s="1603"/>
      <c r="IRZ34" s="1603"/>
      <c r="ISA34" s="1603"/>
      <c r="ISB34" s="1603"/>
      <c r="ISC34" s="1603"/>
      <c r="ISD34" s="1603"/>
      <c r="ISE34" s="1603"/>
      <c r="ISF34" s="1603"/>
      <c r="ISG34" s="1603"/>
      <c r="ISH34" s="1603"/>
      <c r="ISI34" s="1603"/>
      <c r="ISJ34" s="1603"/>
      <c r="ISK34" s="1603"/>
      <c r="ISL34" s="1603"/>
      <c r="ISM34" s="1603"/>
      <c r="ISN34" s="1603"/>
      <c r="ISO34" s="1603"/>
      <c r="ISP34" s="1603"/>
      <c r="ISQ34" s="1603"/>
      <c r="ISR34" s="1603"/>
      <c r="ISS34" s="1603"/>
      <c r="IST34" s="1603"/>
      <c r="ISU34" s="1603"/>
      <c r="ISV34" s="1603"/>
      <c r="ISW34" s="1603"/>
      <c r="ISX34" s="1603"/>
      <c r="ISY34" s="1603"/>
      <c r="ISZ34" s="1603"/>
      <c r="ITA34" s="1603"/>
      <c r="ITB34" s="1603"/>
      <c r="ITC34" s="1603"/>
      <c r="ITD34" s="1603"/>
      <c r="ITE34" s="1603"/>
      <c r="ITF34" s="1603"/>
      <c r="ITG34" s="1603"/>
      <c r="ITH34" s="1603"/>
      <c r="ITI34" s="1603"/>
      <c r="ITJ34" s="1603"/>
      <c r="ITK34" s="1603"/>
      <c r="ITL34" s="1603"/>
      <c r="ITM34" s="1603"/>
      <c r="ITN34" s="1603"/>
      <c r="ITO34" s="1603"/>
      <c r="ITP34" s="1603"/>
      <c r="ITQ34" s="1603"/>
      <c r="ITR34" s="1603"/>
      <c r="ITS34" s="1603"/>
      <c r="ITT34" s="1603"/>
      <c r="ITU34" s="1603"/>
      <c r="ITV34" s="1603"/>
      <c r="ITW34" s="1603"/>
      <c r="ITX34" s="1603"/>
      <c r="ITY34" s="1603"/>
      <c r="ITZ34" s="1603"/>
      <c r="IUA34" s="1603"/>
      <c r="IUB34" s="1603"/>
      <c r="IUC34" s="1603"/>
      <c r="IUD34" s="1603"/>
      <c r="IUE34" s="1603"/>
      <c r="IUF34" s="1603"/>
      <c r="IUG34" s="1603"/>
      <c r="IUH34" s="1603"/>
      <c r="IUI34" s="1603"/>
      <c r="IUJ34" s="1603"/>
      <c r="IUK34" s="1603"/>
      <c r="IUL34" s="1603"/>
      <c r="IUM34" s="1603"/>
      <c r="IUN34" s="1603"/>
      <c r="IUO34" s="1603"/>
      <c r="IUP34" s="1603"/>
      <c r="IUQ34" s="1603"/>
      <c r="IUR34" s="1603"/>
      <c r="IUS34" s="1603"/>
      <c r="IUT34" s="1603"/>
      <c r="IUU34" s="1603"/>
      <c r="IUV34" s="1603"/>
      <c r="IUW34" s="1603"/>
      <c r="IUX34" s="1603"/>
      <c r="IUY34" s="1603"/>
      <c r="IUZ34" s="1603"/>
      <c r="IVA34" s="1603"/>
      <c r="IVB34" s="1603"/>
      <c r="IVC34" s="1603"/>
      <c r="IVD34" s="1603"/>
      <c r="IVE34" s="1603"/>
      <c r="IVF34" s="1603"/>
      <c r="IVG34" s="1603"/>
      <c r="IVH34" s="1603"/>
      <c r="IVI34" s="1603"/>
      <c r="IVJ34" s="1603"/>
      <c r="IVK34" s="1603"/>
      <c r="IVL34" s="1603"/>
      <c r="IVM34" s="1603"/>
      <c r="IVN34" s="1603"/>
      <c r="IVO34" s="1603"/>
      <c r="IVP34" s="1603"/>
      <c r="IVQ34" s="1603"/>
      <c r="IVR34" s="1603"/>
      <c r="IVS34" s="1603"/>
      <c r="IVT34" s="1603"/>
      <c r="IVU34" s="1603"/>
      <c r="IVV34" s="1603"/>
      <c r="IVW34" s="1603"/>
      <c r="IVX34" s="1603"/>
      <c r="IVY34" s="1603"/>
      <c r="IVZ34" s="1603"/>
      <c r="IWA34" s="1603"/>
      <c r="IWB34" s="1603"/>
      <c r="IWC34" s="1603"/>
      <c r="IWD34" s="1603"/>
      <c r="IWE34" s="1603"/>
      <c r="IWF34" s="1603"/>
      <c r="IWG34" s="1603"/>
      <c r="IWH34" s="1603"/>
      <c r="IWI34" s="1603"/>
      <c r="IWJ34" s="1603"/>
      <c r="IWK34" s="1603"/>
      <c r="IWL34" s="1603"/>
      <c r="IWM34" s="1603"/>
      <c r="IWN34" s="1603"/>
      <c r="IWO34" s="1603"/>
      <c r="IWP34" s="1603"/>
      <c r="IWQ34" s="1603"/>
      <c r="IWR34" s="1603"/>
      <c r="IWS34" s="1603"/>
      <c r="IWT34" s="1603"/>
      <c r="IWU34" s="1603"/>
      <c r="IWV34" s="1603"/>
      <c r="IWW34" s="1603"/>
      <c r="IWX34" s="1603"/>
      <c r="IWY34" s="1603"/>
      <c r="IWZ34" s="1603"/>
      <c r="IXA34" s="1603"/>
      <c r="IXB34" s="1603"/>
      <c r="IXC34" s="1603"/>
      <c r="IXD34" s="1603"/>
      <c r="IXE34" s="1603"/>
      <c r="IXF34" s="1603"/>
      <c r="IXG34" s="1603"/>
      <c r="IXH34" s="1603"/>
      <c r="IXI34" s="1603"/>
      <c r="IXJ34" s="1603"/>
      <c r="IXK34" s="1603"/>
      <c r="IXL34" s="1603"/>
      <c r="IXM34" s="1603"/>
      <c r="IXN34" s="1603"/>
      <c r="IXO34" s="1603"/>
      <c r="IXP34" s="1603"/>
      <c r="IXQ34" s="1603"/>
      <c r="IXR34" s="1603"/>
      <c r="IXS34" s="1603"/>
      <c r="IXT34" s="1603"/>
      <c r="IXU34" s="1603"/>
      <c r="IXV34" s="1603"/>
      <c r="IXW34" s="1603"/>
      <c r="IXX34" s="1603"/>
      <c r="IXY34" s="1603"/>
      <c r="IXZ34" s="1603"/>
      <c r="IYA34" s="1603"/>
      <c r="IYB34" s="1603"/>
      <c r="IYC34" s="1603"/>
      <c r="IYD34" s="1603"/>
      <c r="IYE34" s="1603"/>
      <c r="IYF34" s="1603"/>
      <c r="IYG34" s="1603"/>
      <c r="IYH34" s="1603"/>
      <c r="IYI34" s="1603"/>
      <c r="IYJ34" s="1603"/>
      <c r="IYK34" s="1603"/>
      <c r="IYL34" s="1603"/>
      <c r="IYM34" s="1603"/>
      <c r="IYN34" s="1603"/>
      <c r="IYO34" s="1603"/>
      <c r="IYP34" s="1603"/>
      <c r="IYQ34" s="1603"/>
      <c r="IYR34" s="1603"/>
      <c r="IYS34" s="1603"/>
      <c r="IYT34" s="1603"/>
      <c r="IYU34" s="1603"/>
      <c r="IYV34" s="1603"/>
      <c r="IYW34" s="1603"/>
      <c r="IYX34" s="1603"/>
      <c r="IYY34" s="1603"/>
      <c r="IYZ34" s="1603"/>
      <c r="IZA34" s="1603"/>
      <c r="IZB34" s="1603"/>
      <c r="IZC34" s="1603"/>
      <c r="IZD34" s="1603"/>
      <c r="IZE34" s="1603"/>
      <c r="IZF34" s="1603"/>
      <c r="IZG34" s="1603"/>
      <c r="IZH34" s="1603"/>
      <c r="IZI34" s="1603"/>
      <c r="IZJ34" s="1603"/>
      <c r="IZK34" s="1603"/>
      <c r="IZL34" s="1603"/>
      <c r="IZM34" s="1603"/>
      <c r="IZN34" s="1603"/>
      <c r="IZO34" s="1603"/>
      <c r="IZP34" s="1603"/>
      <c r="IZQ34" s="1603"/>
      <c r="IZR34" s="1603"/>
      <c r="IZS34" s="1603"/>
      <c r="IZT34" s="1603"/>
      <c r="IZU34" s="1603"/>
      <c r="IZV34" s="1603"/>
      <c r="IZW34" s="1603"/>
      <c r="IZX34" s="1603"/>
      <c r="IZY34" s="1603"/>
      <c r="IZZ34" s="1603"/>
      <c r="JAA34" s="1603"/>
      <c r="JAB34" s="1603"/>
      <c r="JAC34" s="1603"/>
      <c r="JAD34" s="1603"/>
      <c r="JAE34" s="1603"/>
      <c r="JAF34" s="1603"/>
      <c r="JAG34" s="1603"/>
      <c r="JAH34" s="1603"/>
      <c r="JAI34" s="1603"/>
      <c r="JAJ34" s="1603"/>
      <c r="JAK34" s="1603"/>
      <c r="JAL34" s="1603"/>
      <c r="JAM34" s="1603"/>
      <c r="JAN34" s="1603"/>
      <c r="JAO34" s="1603"/>
      <c r="JAP34" s="1603"/>
      <c r="JAQ34" s="1603"/>
      <c r="JAR34" s="1603"/>
      <c r="JAS34" s="1603"/>
      <c r="JAT34" s="1603"/>
      <c r="JAU34" s="1603"/>
      <c r="JAV34" s="1603"/>
      <c r="JAW34" s="1603"/>
      <c r="JAX34" s="1603"/>
      <c r="JAY34" s="1603"/>
      <c r="JAZ34" s="1603"/>
      <c r="JBA34" s="1603"/>
      <c r="JBB34" s="1603"/>
      <c r="JBC34" s="1603"/>
      <c r="JBD34" s="1603"/>
      <c r="JBE34" s="1603"/>
      <c r="JBF34" s="1603"/>
      <c r="JBG34" s="1603"/>
      <c r="JBH34" s="1603"/>
      <c r="JBI34" s="1603"/>
      <c r="JBJ34" s="1603"/>
      <c r="JBK34" s="1603"/>
      <c r="JBL34" s="1603"/>
      <c r="JBM34" s="1603"/>
      <c r="JBN34" s="1603"/>
      <c r="JBO34" s="1603"/>
      <c r="JBP34" s="1603"/>
      <c r="JBQ34" s="1603"/>
      <c r="JBR34" s="1603"/>
      <c r="JBS34" s="1603"/>
      <c r="JBT34" s="1603"/>
      <c r="JBU34" s="1603"/>
      <c r="JBV34" s="1603"/>
      <c r="JBW34" s="1603"/>
      <c r="JBX34" s="1603"/>
      <c r="JBY34" s="1603"/>
      <c r="JBZ34" s="1603"/>
      <c r="JCA34" s="1603"/>
      <c r="JCB34" s="1603"/>
      <c r="JCC34" s="1603"/>
      <c r="JCD34" s="1603"/>
      <c r="JCE34" s="1603"/>
      <c r="JCF34" s="1603"/>
      <c r="JCG34" s="1603"/>
      <c r="JCH34" s="1603"/>
      <c r="JCI34" s="1603"/>
      <c r="JCJ34" s="1603"/>
      <c r="JCK34" s="1603"/>
      <c r="JCL34" s="1603"/>
      <c r="JCM34" s="1603"/>
      <c r="JCN34" s="1603"/>
      <c r="JCO34" s="1603"/>
      <c r="JCP34" s="1603"/>
      <c r="JCQ34" s="1603"/>
      <c r="JCR34" s="1603"/>
      <c r="JCS34" s="1603"/>
      <c r="JCT34" s="1603"/>
      <c r="JCU34" s="1603"/>
      <c r="JCV34" s="1603"/>
      <c r="JCW34" s="1603"/>
      <c r="JCX34" s="1603"/>
      <c r="JCY34" s="1603"/>
      <c r="JCZ34" s="1603"/>
      <c r="JDA34" s="1603"/>
      <c r="JDB34" s="1603"/>
      <c r="JDC34" s="1603"/>
      <c r="JDD34" s="1603"/>
      <c r="JDE34" s="1603"/>
      <c r="JDF34" s="1603"/>
      <c r="JDG34" s="1603"/>
      <c r="JDH34" s="1603"/>
      <c r="JDI34" s="1603"/>
      <c r="JDJ34" s="1603"/>
      <c r="JDK34" s="1603"/>
      <c r="JDL34" s="1603"/>
      <c r="JDM34" s="1603"/>
      <c r="JDN34" s="1603"/>
      <c r="JDO34" s="1603"/>
      <c r="JDP34" s="1603"/>
      <c r="JDQ34" s="1603"/>
      <c r="JDR34" s="1603"/>
      <c r="JDS34" s="1603"/>
      <c r="JDT34" s="1603"/>
      <c r="JDU34" s="1603"/>
      <c r="JDV34" s="1603"/>
      <c r="JDW34" s="1603"/>
      <c r="JDX34" s="1603"/>
      <c r="JDY34" s="1603"/>
      <c r="JDZ34" s="1603"/>
      <c r="JEA34" s="1603"/>
      <c r="JEB34" s="1603"/>
      <c r="JEC34" s="1603"/>
      <c r="JED34" s="1603"/>
      <c r="JEE34" s="1603"/>
      <c r="JEF34" s="1603"/>
      <c r="JEG34" s="1603"/>
      <c r="JEH34" s="1603"/>
      <c r="JEI34" s="1603"/>
      <c r="JEJ34" s="1603"/>
      <c r="JEK34" s="1603"/>
      <c r="JEL34" s="1603"/>
      <c r="JEM34" s="1603"/>
      <c r="JEN34" s="1603"/>
      <c r="JEO34" s="1603"/>
      <c r="JEP34" s="1603"/>
      <c r="JEQ34" s="1603"/>
      <c r="JER34" s="1603"/>
      <c r="JES34" s="1603"/>
      <c r="JET34" s="1603"/>
      <c r="JEU34" s="1603"/>
      <c r="JEV34" s="1603"/>
      <c r="JEW34" s="1603"/>
      <c r="JEX34" s="1603"/>
      <c r="JEY34" s="1603"/>
      <c r="JEZ34" s="1603"/>
      <c r="JFA34" s="1603"/>
      <c r="JFB34" s="1603"/>
      <c r="JFC34" s="1603"/>
      <c r="JFD34" s="1603"/>
      <c r="JFE34" s="1603"/>
      <c r="JFF34" s="1603"/>
      <c r="JFG34" s="1603"/>
      <c r="JFH34" s="1603"/>
      <c r="JFI34" s="1603"/>
      <c r="JFJ34" s="1603"/>
      <c r="JFK34" s="1603"/>
      <c r="JFL34" s="1603"/>
      <c r="JFM34" s="1603"/>
      <c r="JFN34" s="1603"/>
      <c r="JFO34" s="1603"/>
      <c r="JFP34" s="1603"/>
      <c r="JFQ34" s="1603"/>
      <c r="JFR34" s="1603"/>
      <c r="JFS34" s="1603"/>
      <c r="JFT34" s="1603"/>
      <c r="JFU34" s="1603"/>
      <c r="JFV34" s="1603"/>
      <c r="JFW34" s="1603"/>
      <c r="JFX34" s="1603"/>
      <c r="JFY34" s="1603"/>
      <c r="JFZ34" s="1603"/>
      <c r="JGA34" s="1603"/>
      <c r="JGB34" s="1603"/>
      <c r="JGC34" s="1603"/>
      <c r="JGD34" s="1603"/>
      <c r="JGE34" s="1603"/>
      <c r="JGF34" s="1603"/>
      <c r="JGG34" s="1603"/>
      <c r="JGH34" s="1603"/>
      <c r="JGI34" s="1603"/>
      <c r="JGJ34" s="1603"/>
      <c r="JGK34" s="1603"/>
      <c r="JGL34" s="1603"/>
      <c r="JGM34" s="1603"/>
      <c r="JGN34" s="1603"/>
      <c r="JGO34" s="1603"/>
      <c r="JGP34" s="1603"/>
      <c r="JGQ34" s="1603"/>
      <c r="JGR34" s="1603"/>
      <c r="JGS34" s="1603"/>
      <c r="JGT34" s="1603"/>
      <c r="JGU34" s="1603"/>
      <c r="JGV34" s="1603"/>
      <c r="JGW34" s="1603"/>
      <c r="JGX34" s="1603"/>
      <c r="JGY34" s="1603"/>
      <c r="JGZ34" s="1603"/>
      <c r="JHA34" s="1603"/>
      <c r="JHB34" s="1603"/>
      <c r="JHC34" s="1603"/>
      <c r="JHD34" s="1603"/>
      <c r="JHE34" s="1603"/>
      <c r="JHF34" s="1603"/>
      <c r="JHG34" s="1603"/>
      <c r="JHH34" s="1603"/>
      <c r="JHI34" s="1603"/>
      <c r="JHJ34" s="1603"/>
      <c r="JHK34" s="1603"/>
      <c r="JHL34" s="1603"/>
      <c r="JHM34" s="1603"/>
      <c r="JHN34" s="1603"/>
      <c r="JHO34" s="1603"/>
      <c r="JHP34" s="1603"/>
      <c r="JHQ34" s="1603"/>
      <c r="JHR34" s="1603"/>
      <c r="JHS34" s="1603"/>
      <c r="JHT34" s="1603"/>
      <c r="JHU34" s="1603"/>
      <c r="JHV34" s="1603"/>
      <c r="JHW34" s="1603"/>
      <c r="JHX34" s="1603"/>
      <c r="JHY34" s="1603"/>
      <c r="JHZ34" s="1603"/>
      <c r="JIA34" s="1603"/>
      <c r="JIB34" s="1603"/>
      <c r="JIC34" s="1603"/>
      <c r="JID34" s="1603"/>
      <c r="JIE34" s="1603"/>
      <c r="JIF34" s="1603"/>
      <c r="JIG34" s="1603"/>
      <c r="JIH34" s="1603"/>
      <c r="JII34" s="1603"/>
      <c r="JIJ34" s="1603"/>
      <c r="JIK34" s="1603"/>
      <c r="JIL34" s="1603"/>
      <c r="JIM34" s="1603"/>
      <c r="JIN34" s="1603"/>
      <c r="JIO34" s="1603"/>
      <c r="JIP34" s="1603"/>
      <c r="JIQ34" s="1603"/>
      <c r="JIR34" s="1603"/>
      <c r="JIS34" s="1603"/>
      <c r="JIT34" s="1603"/>
      <c r="JIU34" s="1603"/>
      <c r="JIV34" s="1603"/>
      <c r="JIW34" s="1603"/>
      <c r="JIX34" s="1603"/>
      <c r="JIY34" s="1603"/>
      <c r="JIZ34" s="1603"/>
      <c r="JJA34" s="1603"/>
      <c r="JJB34" s="1603"/>
      <c r="JJC34" s="1603"/>
      <c r="JJD34" s="1603"/>
      <c r="JJE34" s="1603"/>
      <c r="JJF34" s="1603"/>
      <c r="JJG34" s="1603"/>
      <c r="JJH34" s="1603"/>
      <c r="JJI34" s="1603"/>
      <c r="JJJ34" s="1603"/>
      <c r="JJK34" s="1603"/>
      <c r="JJL34" s="1603"/>
      <c r="JJM34" s="1603"/>
      <c r="JJN34" s="1603"/>
      <c r="JJO34" s="1603"/>
      <c r="JJP34" s="1603"/>
      <c r="JJQ34" s="1603"/>
      <c r="JJR34" s="1603"/>
      <c r="JJS34" s="1603"/>
      <c r="JJT34" s="1603"/>
      <c r="JJU34" s="1603"/>
      <c r="JJV34" s="1603"/>
      <c r="JJW34" s="1603"/>
      <c r="JJX34" s="1603"/>
      <c r="JJY34" s="1603"/>
      <c r="JJZ34" s="1603"/>
      <c r="JKA34" s="1603"/>
      <c r="JKB34" s="1603"/>
      <c r="JKC34" s="1603"/>
      <c r="JKD34" s="1603"/>
      <c r="JKE34" s="1603"/>
      <c r="JKF34" s="1603"/>
      <c r="JKG34" s="1603"/>
      <c r="JKH34" s="1603"/>
      <c r="JKI34" s="1603"/>
      <c r="JKJ34" s="1603"/>
      <c r="JKK34" s="1603"/>
      <c r="JKL34" s="1603"/>
      <c r="JKM34" s="1603"/>
      <c r="JKN34" s="1603"/>
      <c r="JKO34" s="1603"/>
      <c r="JKP34" s="1603"/>
      <c r="JKQ34" s="1603"/>
      <c r="JKR34" s="1603"/>
      <c r="JKS34" s="1603"/>
      <c r="JKT34" s="1603"/>
      <c r="JKU34" s="1603"/>
      <c r="JKV34" s="1603"/>
      <c r="JKW34" s="1603"/>
      <c r="JKX34" s="1603"/>
      <c r="JKY34" s="1603"/>
      <c r="JKZ34" s="1603"/>
      <c r="JLA34" s="1603"/>
      <c r="JLB34" s="1603"/>
      <c r="JLC34" s="1603"/>
      <c r="JLD34" s="1603"/>
      <c r="JLE34" s="1603"/>
      <c r="JLF34" s="1603"/>
      <c r="JLG34" s="1603"/>
      <c r="JLH34" s="1603"/>
      <c r="JLI34" s="1603"/>
      <c r="JLJ34" s="1603"/>
      <c r="JLK34" s="1603"/>
      <c r="JLL34" s="1603"/>
      <c r="JLM34" s="1603"/>
      <c r="JLN34" s="1603"/>
      <c r="JLO34" s="1603"/>
      <c r="JLP34" s="1603"/>
      <c r="JLQ34" s="1603"/>
      <c r="JLR34" s="1603"/>
      <c r="JLS34" s="1603"/>
      <c r="JLT34" s="1603"/>
      <c r="JLU34" s="1603"/>
      <c r="JLV34" s="1603"/>
      <c r="JLW34" s="1603"/>
      <c r="JLX34" s="1603"/>
      <c r="JLY34" s="1603"/>
      <c r="JLZ34" s="1603"/>
      <c r="JMA34" s="1603"/>
      <c r="JMB34" s="1603"/>
      <c r="JMC34" s="1603"/>
      <c r="JMD34" s="1603"/>
      <c r="JME34" s="1603"/>
      <c r="JMF34" s="1603"/>
      <c r="JMG34" s="1603"/>
      <c r="JMH34" s="1603"/>
      <c r="JMI34" s="1603"/>
      <c r="JMJ34" s="1603"/>
      <c r="JMK34" s="1603"/>
      <c r="JML34" s="1603"/>
      <c r="JMM34" s="1603"/>
      <c r="JMN34" s="1603"/>
      <c r="JMO34" s="1603"/>
      <c r="JMP34" s="1603"/>
      <c r="JMQ34" s="1603"/>
      <c r="JMR34" s="1603"/>
      <c r="JMS34" s="1603"/>
      <c r="JMT34" s="1603"/>
      <c r="JMU34" s="1603"/>
      <c r="JMV34" s="1603"/>
      <c r="JMW34" s="1603"/>
      <c r="JMX34" s="1603"/>
      <c r="JMY34" s="1603"/>
      <c r="JMZ34" s="1603"/>
      <c r="JNA34" s="1603"/>
      <c r="JNB34" s="1603"/>
      <c r="JNC34" s="1603"/>
      <c r="JND34" s="1603"/>
      <c r="JNE34" s="1603"/>
      <c r="JNF34" s="1603"/>
      <c r="JNG34" s="1603"/>
      <c r="JNH34" s="1603"/>
      <c r="JNI34" s="1603"/>
      <c r="JNJ34" s="1603"/>
      <c r="JNK34" s="1603"/>
      <c r="JNL34" s="1603"/>
      <c r="JNM34" s="1603"/>
      <c r="JNN34" s="1603"/>
      <c r="JNO34" s="1603"/>
      <c r="JNP34" s="1603"/>
      <c r="JNQ34" s="1603"/>
      <c r="JNR34" s="1603"/>
      <c r="JNS34" s="1603"/>
      <c r="JNT34" s="1603"/>
      <c r="JNU34" s="1603"/>
      <c r="JNV34" s="1603"/>
      <c r="JNW34" s="1603"/>
      <c r="JNX34" s="1603"/>
      <c r="JNY34" s="1603"/>
      <c r="JNZ34" s="1603"/>
      <c r="JOA34" s="1603"/>
      <c r="JOB34" s="1603"/>
      <c r="JOC34" s="1603"/>
      <c r="JOD34" s="1603"/>
      <c r="JOE34" s="1603"/>
      <c r="JOF34" s="1603"/>
      <c r="JOG34" s="1603"/>
      <c r="JOH34" s="1603"/>
      <c r="JOI34" s="1603"/>
      <c r="JOJ34" s="1603"/>
      <c r="JOK34" s="1603"/>
      <c r="JOL34" s="1603"/>
      <c r="JOM34" s="1603"/>
      <c r="JON34" s="1603"/>
      <c r="JOO34" s="1603"/>
      <c r="JOP34" s="1603"/>
      <c r="JOQ34" s="1603"/>
      <c r="JOR34" s="1603"/>
      <c r="JOS34" s="1603"/>
      <c r="JOT34" s="1603"/>
      <c r="JOU34" s="1603"/>
      <c r="JOV34" s="1603"/>
      <c r="JOW34" s="1603"/>
      <c r="JOX34" s="1603"/>
      <c r="JOY34" s="1603"/>
      <c r="JOZ34" s="1603"/>
      <c r="JPA34" s="1603"/>
      <c r="JPB34" s="1603"/>
      <c r="JPC34" s="1603"/>
      <c r="JPD34" s="1603"/>
      <c r="JPE34" s="1603"/>
      <c r="JPF34" s="1603"/>
      <c r="JPG34" s="1603"/>
      <c r="JPH34" s="1603"/>
      <c r="JPI34" s="1603"/>
      <c r="JPJ34" s="1603"/>
      <c r="JPK34" s="1603"/>
      <c r="JPL34" s="1603"/>
      <c r="JPM34" s="1603"/>
      <c r="JPN34" s="1603"/>
      <c r="JPO34" s="1603"/>
      <c r="JPP34" s="1603"/>
      <c r="JPQ34" s="1603"/>
      <c r="JPR34" s="1603"/>
      <c r="JPS34" s="1603"/>
      <c r="JPT34" s="1603"/>
      <c r="JPU34" s="1603"/>
      <c r="JPV34" s="1603"/>
      <c r="JPW34" s="1603"/>
      <c r="JPX34" s="1603"/>
      <c r="JPY34" s="1603"/>
      <c r="JPZ34" s="1603"/>
      <c r="JQA34" s="1603"/>
      <c r="JQB34" s="1603"/>
      <c r="JQC34" s="1603"/>
      <c r="JQD34" s="1603"/>
      <c r="JQE34" s="1603"/>
      <c r="JQF34" s="1603"/>
      <c r="JQG34" s="1603"/>
      <c r="JQH34" s="1603"/>
      <c r="JQI34" s="1603"/>
      <c r="JQJ34" s="1603"/>
      <c r="JQK34" s="1603"/>
      <c r="JQL34" s="1603"/>
      <c r="JQM34" s="1603"/>
      <c r="JQN34" s="1603"/>
      <c r="JQO34" s="1603"/>
      <c r="JQP34" s="1603"/>
      <c r="JQQ34" s="1603"/>
      <c r="JQR34" s="1603"/>
      <c r="JQS34" s="1603"/>
      <c r="JQT34" s="1603"/>
      <c r="JQU34" s="1603"/>
      <c r="JQV34" s="1603"/>
      <c r="JQW34" s="1603"/>
      <c r="JQX34" s="1603"/>
      <c r="JQY34" s="1603"/>
      <c r="JQZ34" s="1603"/>
      <c r="JRA34" s="1603"/>
      <c r="JRB34" s="1603"/>
      <c r="JRC34" s="1603"/>
      <c r="JRD34" s="1603"/>
      <c r="JRE34" s="1603"/>
      <c r="JRF34" s="1603"/>
      <c r="JRG34" s="1603"/>
      <c r="JRH34" s="1603"/>
      <c r="JRI34" s="1603"/>
      <c r="JRJ34" s="1603"/>
      <c r="JRK34" s="1603"/>
      <c r="JRL34" s="1603"/>
      <c r="JRM34" s="1603"/>
      <c r="JRN34" s="1603"/>
      <c r="JRO34" s="1603"/>
      <c r="JRP34" s="1603"/>
      <c r="JRQ34" s="1603"/>
      <c r="JRR34" s="1603"/>
      <c r="JRS34" s="1603"/>
      <c r="JRT34" s="1603"/>
      <c r="JRU34" s="1603"/>
      <c r="JRV34" s="1603"/>
      <c r="JRW34" s="1603"/>
      <c r="JRX34" s="1603"/>
      <c r="JRY34" s="1603"/>
      <c r="JRZ34" s="1603"/>
      <c r="JSA34" s="1603"/>
      <c r="JSB34" s="1603"/>
      <c r="JSC34" s="1603"/>
      <c r="JSD34" s="1603"/>
      <c r="JSE34" s="1603"/>
      <c r="JSF34" s="1603"/>
      <c r="JSG34" s="1603"/>
      <c r="JSH34" s="1603"/>
      <c r="JSI34" s="1603"/>
      <c r="JSJ34" s="1603"/>
      <c r="JSK34" s="1603"/>
      <c r="JSL34" s="1603"/>
      <c r="JSM34" s="1603"/>
      <c r="JSN34" s="1603"/>
      <c r="JSO34" s="1603"/>
      <c r="JSP34" s="1603"/>
      <c r="JSQ34" s="1603"/>
      <c r="JSR34" s="1603"/>
      <c r="JSS34" s="1603"/>
      <c r="JST34" s="1603"/>
      <c r="JSU34" s="1603"/>
      <c r="JSV34" s="1603"/>
      <c r="JSW34" s="1603"/>
      <c r="JSX34" s="1603"/>
      <c r="JSY34" s="1603"/>
      <c r="JSZ34" s="1603"/>
      <c r="JTA34" s="1603"/>
      <c r="JTB34" s="1603"/>
      <c r="JTC34" s="1603"/>
      <c r="JTD34" s="1603"/>
      <c r="JTE34" s="1603"/>
      <c r="JTF34" s="1603"/>
      <c r="JTG34" s="1603"/>
      <c r="JTH34" s="1603"/>
      <c r="JTI34" s="1603"/>
      <c r="JTJ34" s="1603"/>
      <c r="JTK34" s="1603"/>
      <c r="JTL34" s="1603"/>
      <c r="JTM34" s="1603"/>
      <c r="JTN34" s="1603"/>
      <c r="JTO34" s="1603"/>
      <c r="JTP34" s="1603"/>
      <c r="JTQ34" s="1603"/>
      <c r="JTR34" s="1603"/>
      <c r="JTS34" s="1603"/>
      <c r="JTT34" s="1603"/>
      <c r="JTU34" s="1603"/>
      <c r="JTV34" s="1603"/>
      <c r="JTW34" s="1603"/>
      <c r="JTX34" s="1603"/>
      <c r="JTY34" s="1603"/>
      <c r="JTZ34" s="1603"/>
      <c r="JUA34" s="1603"/>
      <c r="JUB34" s="1603"/>
      <c r="JUC34" s="1603"/>
      <c r="JUD34" s="1603"/>
      <c r="JUE34" s="1603"/>
      <c r="JUF34" s="1603"/>
      <c r="JUG34" s="1603"/>
      <c r="JUH34" s="1603"/>
      <c r="JUI34" s="1603"/>
      <c r="JUJ34" s="1603"/>
      <c r="JUK34" s="1603"/>
      <c r="JUL34" s="1603"/>
      <c r="JUM34" s="1603"/>
      <c r="JUN34" s="1603"/>
      <c r="JUO34" s="1603"/>
      <c r="JUP34" s="1603"/>
      <c r="JUQ34" s="1603"/>
      <c r="JUR34" s="1603"/>
      <c r="JUS34" s="1603"/>
      <c r="JUT34" s="1603"/>
      <c r="JUU34" s="1603"/>
      <c r="JUV34" s="1603"/>
      <c r="JUW34" s="1603"/>
      <c r="JUX34" s="1603"/>
      <c r="JUY34" s="1603"/>
      <c r="JUZ34" s="1603"/>
      <c r="JVA34" s="1603"/>
      <c r="JVB34" s="1603"/>
      <c r="JVC34" s="1603"/>
      <c r="JVD34" s="1603"/>
      <c r="JVE34" s="1603"/>
      <c r="JVF34" s="1603"/>
      <c r="JVG34" s="1603"/>
      <c r="JVH34" s="1603"/>
      <c r="JVI34" s="1603"/>
      <c r="JVJ34" s="1603"/>
      <c r="JVK34" s="1603"/>
      <c r="JVL34" s="1603"/>
      <c r="JVM34" s="1603"/>
      <c r="JVN34" s="1603"/>
      <c r="JVO34" s="1603"/>
      <c r="JVP34" s="1603"/>
      <c r="JVQ34" s="1603"/>
      <c r="JVR34" s="1603"/>
      <c r="JVS34" s="1603"/>
      <c r="JVT34" s="1603"/>
      <c r="JVU34" s="1603"/>
      <c r="JVV34" s="1603"/>
      <c r="JVW34" s="1603"/>
      <c r="JVX34" s="1603"/>
      <c r="JVY34" s="1603"/>
      <c r="JVZ34" s="1603"/>
      <c r="JWA34" s="1603"/>
      <c r="JWB34" s="1603"/>
      <c r="JWC34" s="1603"/>
      <c r="JWD34" s="1603"/>
      <c r="JWE34" s="1603"/>
      <c r="JWF34" s="1603"/>
      <c r="JWG34" s="1603"/>
      <c r="JWH34" s="1603"/>
      <c r="JWI34" s="1603"/>
      <c r="JWJ34" s="1603"/>
      <c r="JWK34" s="1603"/>
      <c r="JWL34" s="1603"/>
      <c r="JWM34" s="1603"/>
      <c r="JWN34" s="1603"/>
      <c r="JWO34" s="1603"/>
      <c r="JWP34" s="1603"/>
      <c r="JWQ34" s="1603"/>
      <c r="JWR34" s="1603"/>
      <c r="JWS34" s="1603"/>
      <c r="JWT34" s="1603"/>
      <c r="JWU34" s="1603"/>
      <c r="JWV34" s="1603"/>
      <c r="JWW34" s="1603"/>
      <c r="JWX34" s="1603"/>
      <c r="JWY34" s="1603"/>
      <c r="JWZ34" s="1603"/>
      <c r="JXA34" s="1603"/>
      <c r="JXB34" s="1603"/>
      <c r="JXC34" s="1603"/>
      <c r="JXD34" s="1603"/>
      <c r="JXE34" s="1603"/>
      <c r="JXF34" s="1603"/>
      <c r="JXG34" s="1603"/>
      <c r="JXH34" s="1603"/>
      <c r="JXI34" s="1603"/>
      <c r="JXJ34" s="1603"/>
      <c r="JXK34" s="1603"/>
      <c r="JXL34" s="1603"/>
      <c r="JXM34" s="1603"/>
      <c r="JXN34" s="1603"/>
      <c r="JXO34" s="1603"/>
      <c r="JXP34" s="1603"/>
      <c r="JXQ34" s="1603"/>
      <c r="JXR34" s="1603"/>
      <c r="JXS34" s="1603"/>
      <c r="JXT34" s="1603"/>
      <c r="JXU34" s="1603"/>
      <c r="JXV34" s="1603"/>
      <c r="JXW34" s="1603"/>
      <c r="JXX34" s="1603"/>
      <c r="JXY34" s="1603"/>
      <c r="JXZ34" s="1603"/>
      <c r="JYA34" s="1603"/>
      <c r="JYB34" s="1603"/>
      <c r="JYC34" s="1603"/>
      <c r="JYD34" s="1603"/>
      <c r="JYE34" s="1603"/>
      <c r="JYF34" s="1603"/>
      <c r="JYG34" s="1603"/>
      <c r="JYH34" s="1603"/>
      <c r="JYI34" s="1603"/>
      <c r="JYJ34" s="1603"/>
      <c r="JYK34" s="1603"/>
      <c r="JYL34" s="1603"/>
      <c r="JYM34" s="1603"/>
      <c r="JYN34" s="1603"/>
      <c r="JYO34" s="1603"/>
      <c r="JYP34" s="1603"/>
      <c r="JYQ34" s="1603"/>
      <c r="JYR34" s="1603"/>
      <c r="JYS34" s="1603"/>
      <c r="JYT34" s="1603"/>
      <c r="JYU34" s="1603"/>
      <c r="JYV34" s="1603"/>
      <c r="JYW34" s="1603"/>
      <c r="JYX34" s="1603"/>
      <c r="JYY34" s="1603"/>
      <c r="JYZ34" s="1603"/>
      <c r="JZA34" s="1603"/>
      <c r="JZB34" s="1603"/>
      <c r="JZC34" s="1603"/>
      <c r="JZD34" s="1603"/>
      <c r="JZE34" s="1603"/>
      <c r="JZF34" s="1603"/>
      <c r="JZG34" s="1603"/>
      <c r="JZH34" s="1603"/>
      <c r="JZI34" s="1603"/>
      <c r="JZJ34" s="1603"/>
      <c r="JZK34" s="1603"/>
      <c r="JZL34" s="1603"/>
      <c r="JZM34" s="1603"/>
      <c r="JZN34" s="1603"/>
      <c r="JZO34" s="1603"/>
      <c r="JZP34" s="1603"/>
      <c r="JZQ34" s="1603"/>
      <c r="JZR34" s="1603"/>
      <c r="JZS34" s="1603"/>
      <c r="JZT34" s="1603"/>
      <c r="JZU34" s="1603"/>
      <c r="JZV34" s="1603"/>
      <c r="JZW34" s="1603"/>
      <c r="JZX34" s="1603"/>
      <c r="JZY34" s="1603"/>
      <c r="JZZ34" s="1603"/>
      <c r="KAA34" s="1603"/>
      <c r="KAB34" s="1603"/>
      <c r="KAC34" s="1603"/>
      <c r="KAD34" s="1603"/>
      <c r="KAE34" s="1603"/>
      <c r="KAF34" s="1603"/>
      <c r="KAG34" s="1603"/>
      <c r="KAH34" s="1603"/>
      <c r="KAI34" s="1603"/>
      <c r="KAJ34" s="1603"/>
      <c r="KAK34" s="1603"/>
      <c r="KAL34" s="1603"/>
      <c r="KAM34" s="1603"/>
      <c r="KAN34" s="1603"/>
      <c r="KAO34" s="1603"/>
      <c r="KAP34" s="1603"/>
      <c r="KAQ34" s="1603"/>
      <c r="KAR34" s="1603"/>
      <c r="KAS34" s="1603"/>
      <c r="KAT34" s="1603"/>
      <c r="KAU34" s="1603"/>
      <c r="KAV34" s="1603"/>
      <c r="KAW34" s="1603"/>
      <c r="KAX34" s="1603"/>
      <c r="KAY34" s="1603"/>
      <c r="KAZ34" s="1603"/>
      <c r="KBA34" s="1603"/>
      <c r="KBB34" s="1603"/>
      <c r="KBC34" s="1603"/>
      <c r="KBD34" s="1603"/>
      <c r="KBE34" s="1603"/>
      <c r="KBF34" s="1603"/>
      <c r="KBG34" s="1603"/>
      <c r="KBH34" s="1603"/>
      <c r="KBI34" s="1603"/>
      <c r="KBJ34" s="1603"/>
      <c r="KBK34" s="1603"/>
      <c r="KBL34" s="1603"/>
      <c r="KBM34" s="1603"/>
      <c r="KBN34" s="1603"/>
      <c r="KBO34" s="1603"/>
      <c r="KBP34" s="1603"/>
      <c r="KBQ34" s="1603"/>
      <c r="KBR34" s="1603"/>
      <c r="KBS34" s="1603"/>
      <c r="KBT34" s="1603"/>
      <c r="KBU34" s="1603"/>
      <c r="KBV34" s="1603"/>
      <c r="KBW34" s="1603"/>
      <c r="KBX34" s="1603"/>
      <c r="KBY34" s="1603"/>
      <c r="KBZ34" s="1603"/>
      <c r="KCA34" s="1603"/>
      <c r="KCB34" s="1603"/>
      <c r="KCC34" s="1603"/>
      <c r="KCD34" s="1603"/>
      <c r="KCE34" s="1603"/>
      <c r="KCF34" s="1603"/>
      <c r="KCG34" s="1603"/>
      <c r="KCH34" s="1603"/>
      <c r="KCI34" s="1603"/>
      <c r="KCJ34" s="1603"/>
      <c r="KCK34" s="1603"/>
      <c r="KCL34" s="1603"/>
      <c r="KCM34" s="1603"/>
      <c r="KCN34" s="1603"/>
      <c r="KCO34" s="1603"/>
      <c r="KCP34" s="1603"/>
      <c r="KCQ34" s="1603"/>
      <c r="KCR34" s="1603"/>
      <c r="KCS34" s="1603"/>
      <c r="KCT34" s="1603"/>
      <c r="KCU34" s="1603"/>
      <c r="KCV34" s="1603"/>
      <c r="KCW34" s="1603"/>
      <c r="KCX34" s="1603"/>
      <c r="KCY34" s="1603"/>
      <c r="KCZ34" s="1603"/>
      <c r="KDA34" s="1603"/>
      <c r="KDB34" s="1603"/>
      <c r="KDC34" s="1603"/>
      <c r="KDD34" s="1603"/>
      <c r="KDE34" s="1603"/>
      <c r="KDF34" s="1603"/>
      <c r="KDG34" s="1603"/>
      <c r="KDH34" s="1603"/>
      <c r="KDI34" s="1603"/>
      <c r="KDJ34" s="1603"/>
      <c r="KDK34" s="1603"/>
      <c r="KDL34" s="1603"/>
      <c r="KDM34" s="1603"/>
      <c r="KDN34" s="1603"/>
      <c r="KDO34" s="1603"/>
      <c r="KDP34" s="1603"/>
      <c r="KDQ34" s="1603"/>
      <c r="KDR34" s="1603"/>
      <c r="KDS34" s="1603"/>
      <c r="KDT34" s="1603"/>
      <c r="KDU34" s="1603"/>
      <c r="KDV34" s="1603"/>
      <c r="KDW34" s="1603"/>
      <c r="KDX34" s="1603"/>
      <c r="KDY34" s="1603"/>
      <c r="KDZ34" s="1603"/>
      <c r="KEA34" s="1603"/>
      <c r="KEB34" s="1603"/>
      <c r="KEC34" s="1603"/>
      <c r="KED34" s="1603"/>
      <c r="KEE34" s="1603"/>
      <c r="KEF34" s="1603"/>
      <c r="KEG34" s="1603"/>
      <c r="KEH34" s="1603"/>
      <c r="KEI34" s="1603"/>
      <c r="KEJ34" s="1603"/>
      <c r="KEK34" s="1603"/>
      <c r="KEL34" s="1603"/>
      <c r="KEM34" s="1603"/>
      <c r="KEN34" s="1603"/>
      <c r="KEO34" s="1603"/>
      <c r="KEP34" s="1603"/>
      <c r="KEQ34" s="1603"/>
      <c r="KER34" s="1603"/>
      <c r="KES34" s="1603"/>
      <c r="KET34" s="1603"/>
      <c r="KEU34" s="1603"/>
      <c r="KEV34" s="1603"/>
      <c r="KEW34" s="1603"/>
      <c r="KEX34" s="1603"/>
      <c r="KEY34" s="1603"/>
      <c r="KEZ34" s="1603"/>
      <c r="KFA34" s="1603"/>
      <c r="KFB34" s="1603"/>
      <c r="KFC34" s="1603"/>
      <c r="KFD34" s="1603"/>
      <c r="KFE34" s="1603"/>
      <c r="KFF34" s="1603"/>
      <c r="KFG34" s="1603"/>
      <c r="KFH34" s="1603"/>
      <c r="KFI34" s="1603"/>
      <c r="KFJ34" s="1603"/>
      <c r="KFK34" s="1603"/>
      <c r="KFL34" s="1603"/>
      <c r="KFM34" s="1603"/>
      <c r="KFN34" s="1603"/>
      <c r="KFO34" s="1603"/>
      <c r="KFP34" s="1603"/>
      <c r="KFQ34" s="1603"/>
      <c r="KFR34" s="1603"/>
      <c r="KFS34" s="1603"/>
      <c r="KFT34" s="1603"/>
      <c r="KFU34" s="1603"/>
      <c r="KFV34" s="1603"/>
      <c r="KFW34" s="1603"/>
      <c r="KFX34" s="1603"/>
      <c r="KFY34" s="1603"/>
      <c r="KFZ34" s="1603"/>
      <c r="KGA34" s="1603"/>
      <c r="KGB34" s="1603"/>
      <c r="KGC34" s="1603"/>
      <c r="KGD34" s="1603"/>
      <c r="KGE34" s="1603"/>
      <c r="KGF34" s="1603"/>
      <c r="KGG34" s="1603"/>
      <c r="KGH34" s="1603"/>
      <c r="KGI34" s="1603"/>
      <c r="KGJ34" s="1603"/>
      <c r="KGK34" s="1603"/>
      <c r="KGL34" s="1603"/>
      <c r="KGM34" s="1603"/>
      <c r="KGN34" s="1603"/>
      <c r="KGO34" s="1603"/>
      <c r="KGP34" s="1603"/>
      <c r="KGQ34" s="1603"/>
      <c r="KGR34" s="1603"/>
      <c r="KGS34" s="1603"/>
      <c r="KGT34" s="1603"/>
      <c r="KGU34" s="1603"/>
      <c r="KGV34" s="1603"/>
      <c r="KGW34" s="1603"/>
      <c r="KGX34" s="1603"/>
      <c r="KGY34" s="1603"/>
      <c r="KGZ34" s="1603"/>
      <c r="KHA34" s="1603"/>
      <c r="KHB34" s="1603"/>
      <c r="KHC34" s="1603"/>
      <c r="KHD34" s="1603"/>
      <c r="KHE34" s="1603"/>
      <c r="KHF34" s="1603"/>
      <c r="KHG34" s="1603"/>
      <c r="KHH34" s="1603"/>
      <c r="KHI34" s="1603"/>
      <c r="KHJ34" s="1603"/>
      <c r="KHK34" s="1603"/>
      <c r="KHL34" s="1603"/>
      <c r="KHM34" s="1603"/>
      <c r="KHN34" s="1603"/>
      <c r="KHO34" s="1603"/>
      <c r="KHP34" s="1603"/>
      <c r="KHQ34" s="1603"/>
      <c r="KHR34" s="1603"/>
      <c r="KHS34" s="1603"/>
      <c r="KHT34" s="1603"/>
      <c r="KHU34" s="1603"/>
      <c r="KHV34" s="1603"/>
      <c r="KHW34" s="1603"/>
      <c r="KHX34" s="1603"/>
      <c r="KHY34" s="1603"/>
      <c r="KHZ34" s="1603"/>
      <c r="KIA34" s="1603"/>
      <c r="KIB34" s="1603"/>
      <c r="KIC34" s="1603"/>
      <c r="KID34" s="1603"/>
      <c r="KIE34" s="1603"/>
      <c r="KIF34" s="1603"/>
      <c r="KIG34" s="1603"/>
      <c r="KIH34" s="1603"/>
      <c r="KII34" s="1603"/>
      <c r="KIJ34" s="1603"/>
      <c r="KIK34" s="1603"/>
      <c r="KIL34" s="1603"/>
      <c r="KIM34" s="1603"/>
      <c r="KIN34" s="1603"/>
      <c r="KIO34" s="1603"/>
      <c r="KIP34" s="1603"/>
      <c r="KIQ34" s="1603"/>
      <c r="KIR34" s="1603"/>
      <c r="KIS34" s="1603"/>
      <c r="KIT34" s="1603"/>
      <c r="KIU34" s="1603"/>
      <c r="KIV34" s="1603"/>
      <c r="KIW34" s="1603"/>
      <c r="KIX34" s="1603"/>
      <c r="KIY34" s="1603"/>
      <c r="KIZ34" s="1603"/>
      <c r="KJA34" s="1603"/>
      <c r="KJB34" s="1603"/>
      <c r="KJC34" s="1603"/>
      <c r="KJD34" s="1603"/>
      <c r="KJE34" s="1603"/>
      <c r="KJF34" s="1603"/>
      <c r="KJG34" s="1603"/>
      <c r="KJH34" s="1603"/>
      <c r="KJI34" s="1603"/>
      <c r="KJJ34" s="1603"/>
      <c r="KJK34" s="1603"/>
      <c r="KJL34" s="1603"/>
      <c r="KJM34" s="1603"/>
      <c r="KJN34" s="1603"/>
      <c r="KJO34" s="1603"/>
      <c r="KJP34" s="1603"/>
      <c r="KJQ34" s="1603"/>
      <c r="KJR34" s="1603"/>
      <c r="KJS34" s="1603"/>
      <c r="KJT34" s="1603"/>
      <c r="KJU34" s="1603"/>
      <c r="KJV34" s="1603"/>
      <c r="KJW34" s="1603"/>
      <c r="KJX34" s="1603"/>
      <c r="KJY34" s="1603"/>
      <c r="KJZ34" s="1603"/>
      <c r="KKA34" s="1603"/>
      <c r="KKB34" s="1603"/>
      <c r="KKC34" s="1603"/>
      <c r="KKD34" s="1603"/>
      <c r="KKE34" s="1603"/>
      <c r="KKF34" s="1603"/>
      <c r="KKG34" s="1603"/>
      <c r="KKH34" s="1603"/>
      <c r="KKI34" s="1603"/>
      <c r="KKJ34" s="1603"/>
      <c r="KKK34" s="1603"/>
      <c r="KKL34" s="1603"/>
      <c r="KKM34" s="1603"/>
      <c r="KKN34" s="1603"/>
      <c r="KKO34" s="1603"/>
      <c r="KKP34" s="1603"/>
      <c r="KKQ34" s="1603"/>
      <c r="KKR34" s="1603"/>
      <c r="KKS34" s="1603"/>
      <c r="KKT34" s="1603"/>
      <c r="KKU34" s="1603"/>
      <c r="KKV34" s="1603"/>
      <c r="KKW34" s="1603"/>
      <c r="KKX34" s="1603"/>
      <c r="KKY34" s="1603"/>
      <c r="KKZ34" s="1603"/>
      <c r="KLA34" s="1603"/>
      <c r="KLB34" s="1603"/>
      <c r="KLC34" s="1603"/>
      <c r="KLD34" s="1603"/>
      <c r="KLE34" s="1603"/>
      <c r="KLF34" s="1603"/>
      <c r="KLG34" s="1603"/>
      <c r="KLH34" s="1603"/>
      <c r="KLI34" s="1603"/>
      <c r="KLJ34" s="1603"/>
      <c r="KLK34" s="1603"/>
      <c r="KLL34" s="1603"/>
      <c r="KLM34" s="1603"/>
      <c r="KLN34" s="1603"/>
      <c r="KLO34" s="1603"/>
      <c r="KLP34" s="1603"/>
      <c r="KLQ34" s="1603"/>
      <c r="KLR34" s="1603"/>
      <c r="KLS34" s="1603"/>
      <c r="KLT34" s="1603"/>
      <c r="KLU34" s="1603"/>
      <c r="KLV34" s="1603"/>
      <c r="KLW34" s="1603"/>
      <c r="KLX34" s="1603"/>
      <c r="KLY34" s="1603"/>
      <c r="KLZ34" s="1603"/>
      <c r="KMA34" s="1603"/>
      <c r="KMB34" s="1603"/>
      <c r="KMC34" s="1603"/>
      <c r="KMD34" s="1603"/>
      <c r="KME34" s="1603"/>
      <c r="KMF34" s="1603"/>
      <c r="KMG34" s="1603"/>
      <c r="KMH34" s="1603"/>
      <c r="KMI34" s="1603"/>
      <c r="KMJ34" s="1603"/>
      <c r="KMK34" s="1603"/>
      <c r="KML34" s="1603"/>
      <c r="KMM34" s="1603"/>
      <c r="KMN34" s="1603"/>
      <c r="KMO34" s="1603"/>
      <c r="KMP34" s="1603"/>
      <c r="KMQ34" s="1603"/>
      <c r="KMR34" s="1603"/>
      <c r="KMS34" s="1603"/>
      <c r="KMT34" s="1603"/>
      <c r="KMU34" s="1603"/>
      <c r="KMV34" s="1603"/>
      <c r="KMW34" s="1603"/>
      <c r="KMX34" s="1603"/>
      <c r="KMY34" s="1603"/>
      <c r="KMZ34" s="1603"/>
      <c r="KNA34" s="1603"/>
      <c r="KNB34" s="1603"/>
      <c r="KNC34" s="1603"/>
      <c r="KND34" s="1603"/>
      <c r="KNE34" s="1603"/>
      <c r="KNF34" s="1603"/>
      <c r="KNG34" s="1603"/>
      <c r="KNH34" s="1603"/>
      <c r="KNI34" s="1603"/>
      <c r="KNJ34" s="1603"/>
      <c r="KNK34" s="1603"/>
      <c r="KNL34" s="1603"/>
      <c r="KNM34" s="1603"/>
      <c r="KNN34" s="1603"/>
      <c r="KNO34" s="1603"/>
      <c r="KNP34" s="1603"/>
      <c r="KNQ34" s="1603"/>
      <c r="KNR34" s="1603"/>
      <c r="KNS34" s="1603"/>
      <c r="KNT34" s="1603"/>
      <c r="KNU34" s="1603"/>
      <c r="KNV34" s="1603"/>
      <c r="KNW34" s="1603"/>
      <c r="KNX34" s="1603"/>
      <c r="KNY34" s="1603"/>
      <c r="KNZ34" s="1603"/>
      <c r="KOA34" s="1603"/>
      <c r="KOB34" s="1603"/>
      <c r="KOC34" s="1603"/>
      <c r="KOD34" s="1603"/>
      <c r="KOE34" s="1603"/>
      <c r="KOF34" s="1603"/>
      <c r="KOG34" s="1603"/>
      <c r="KOH34" s="1603"/>
      <c r="KOI34" s="1603"/>
      <c r="KOJ34" s="1603"/>
      <c r="KOK34" s="1603"/>
      <c r="KOL34" s="1603"/>
      <c r="KOM34" s="1603"/>
      <c r="KON34" s="1603"/>
      <c r="KOO34" s="1603"/>
      <c r="KOP34" s="1603"/>
      <c r="KOQ34" s="1603"/>
      <c r="KOR34" s="1603"/>
      <c r="KOS34" s="1603"/>
      <c r="KOT34" s="1603"/>
      <c r="KOU34" s="1603"/>
      <c r="KOV34" s="1603"/>
      <c r="KOW34" s="1603"/>
      <c r="KOX34" s="1603"/>
      <c r="KOY34" s="1603"/>
      <c r="KOZ34" s="1603"/>
      <c r="KPA34" s="1603"/>
      <c r="KPB34" s="1603"/>
      <c r="KPC34" s="1603"/>
      <c r="KPD34" s="1603"/>
      <c r="KPE34" s="1603"/>
      <c r="KPF34" s="1603"/>
      <c r="KPG34" s="1603"/>
      <c r="KPH34" s="1603"/>
      <c r="KPI34" s="1603"/>
      <c r="KPJ34" s="1603"/>
      <c r="KPK34" s="1603"/>
      <c r="KPL34" s="1603"/>
      <c r="KPM34" s="1603"/>
      <c r="KPN34" s="1603"/>
      <c r="KPO34" s="1603"/>
      <c r="KPP34" s="1603"/>
      <c r="KPQ34" s="1603"/>
      <c r="KPR34" s="1603"/>
      <c r="KPS34" s="1603"/>
      <c r="KPT34" s="1603"/>
      <c r="KPU34" s="1603"/>
      <c r="KPV34" s="1603"/>
      <c r="KPW34" s="1603"/>
      <c r="KPX34" s="1603"/>
      <c r="KPY34" s="1603"/>
      <c r="KPZ34" s="1603"/>
      <c r="KQA34" s="1603"/>
      <c r="KQB34" s="1603"/>
      <c r="KQC34" s="1603"/>
      <c r="KQD34" s="1603"/>
      <c r="KQE34" s="1603"/>
      <c r="KQF34" s="1603"/>
      <c r="KQG34" s="1603"/>
      <c r="KQH34" s="1603"/>
      <c r="KQI34" s="1603"/>
      <c r="KQJ34" s="1603"/>
      <c r="KQK34" s="1603"/>
      <c r="KQL34" s="1603"/>
      <c r="KQM34" s="1603"/>
      <c r="KQN34" s="1603"/>
      <c r="KQO34" s="1603"/>
      <c r="KQP34" s="1603"/>
      <c r="KQQ34" s="1603"/>
      <c r="KQR34" s="1603"/>
      <c r="KQS34" s="1603"/>
      <c r="KQT34" s="1603"/>
      <c r="KQU34" s="1603"/>
      <c r="KQV34" s="1603"/>
      <c r="KQW34" s="1603"/>
      <c r="KQX34" s="1603"/>
      <c r="KQY34" s="1603"/>
      <c r="KQZ34" s="1603"/>
      <c r="KRA34" s="1603"/>
      <c r="KRB34" s="1603"/>
      <c r="KRC34" s="1603"/>
      <c r="KRD34" s="1603"/>
      <c r="KRE34" s="1603"/>
      <c r="KRF34" s="1603"/>
      <c r="KRG34" s="1603"/>
      <c r="KRH34" s="1603"/>
      <c r="KRI34" s="1603"/>
      <c r="KRJ34" s="1603"/>
      <c r="KRK34" s="1603"/>
      <c r="KRL34" s="1603"/>
      <c r="KRM34" s="1603"/>
      <c r="KRN34" s="1603"/>
      <c r="KRO34" s="1603"/>
      <c r="KRP34" s="1603"/>
      <c r="KRQ34" s="1603"/>
      <c r="KRR34" s="1603"/>
      <c r="KRS34" s="1603"/>
      <c r="KRT34" s="1603"/>
      <c r="KRU34" s="1603"/>
      <c r="KRV34" s="1603"/>
      <c r="KRW34" s="1603"/>
      <c r="KRX34" s="1603"/>
      <c r="KRY34" s="1603"/>
      <c r="KRZ34" s="1603"/>
      <c r="KSA34" s="1603"/>
      <c r="KSB34" s="1603"/>
      <c r="KSC34" s="1603"/>
      <c r="KSD34" s="1603"/>
      <c r="KSE34" s="1603"/>
      <c r="KSF34" s="1603"/>
      <c r="KSG34" s="1603"/>
      <c r="KSH34" s="1603"/>
      <c r="KSI34" s="1603"/>
      <c r="KSJ34" s="1603"/>
      <c r="KSK34" s="1603"/>
      <c r="KSL34" s="1603"/>
      <c r="KSM34" s="1603"/>
      <c r="KSN34" s="1603"/>
      <c r="KSO34" s="1603"/>
      <c r="KSP34" s="1603"/>
      <c r="KSQ34" s="1603"/>
      <c r="KSR34" s="1603"/>
      <c r="KSS34" s="1603"/>
      <c r="KST34" s="1603"/>
      <c r="KSU34" s="1603"/>
      <c r="KSV34" s="1603"/>
      <c r="KSW34" s="1603"/>
      <c r="KSX34" s="1603"/>
      <c r="KSY34" s="1603"/>
      <c r="KSZ34" s="1603"/>
      <c r="KTA34" s="1603"/>
      <c r="KTB34" s="1603"/>
      <c r="KTC34" s="1603"/>
      <c r="KTD34" s="1603"/>
      <c r="KTE34" s="1603"/>
      <c r="KTF34" s="1603"/>
      <c r="KTG34" s="1603"/>
      <c r="KTH34" s="1603"/>
      <c r="KTI34" s="1603"/>
      <c r="KTJ34" s="1603"/>
      <c r="KTK34" s="1603"/>
      <c r="KTL34" s="1603"/>
      <c r="KTM34" s="1603"/>
      <c r="KTN34" s="1603"/>
      <c r="KTO34" s="1603"/>
      <c r="KTP34" s="1603"/>
      <c r="KTQ34" s="1603"/>
      <c r="KTR34" s="1603"/>
      <c r="KTS34" s="1603"/>
      <c r="KTT34" s="1603"/>
      <c r="KTU34" s="1603"/>
      <c r="KTV34" s="1603"/>
      <c r="KTW34" s="1603"/>
      <c r="KTX34" s="1603"/>
      <c r="KTY34" s="1603"/>
      <c r="KTZ34" s="1603"/>
      <c r="KUA34" s="1603"/>
      <c r="KUB34" s="1603"/>
      <c r="KUC34" s="1603"/>
      <c r="KUD34" s="1603"/>
      <c r="KUE34" s="1603"/>
      <c r="KUF34" s="1603"/>
      <c r="KUG34" s="1603"/>
      <c r="KUH34" s="1603"/>
      <c r="KUI34" s="1603"/>
      <c r="KUJ34" s="1603"/>
      <c r="KUK34" s="1603"/>
      <c r="KUL34" s="1603"/>
      <c r="KUM34" s="1603"/>
      <c r="KUN34" s="1603"/>
      <c r="KUO34" s="1603"/>
      <c r="KUP34" s="1603"/>
      <c r="KUQ34" s="1603"/>
      <c r="KUR34" s="1603"/>
      <c r="KUS34" s="1603"/>
      <c r="KUT34" s="1603"/>
      <c r="KUU34" s="1603"/>
      <c r="KUV34" s="1603"/>
      <c r="KUW34" s="1603"/>
      <c r="KUX34" s="1603"/>
      <c r="KUY34" s="1603"/>
      <c r="KUZ34" s="1603"/>
      <c r="KVA34" s="1603"/>
      <c r="KVB34" s="1603"/>
      <c r="KVC34" s="1603"/>
      <c r="KVD34" s="1603"/>
      <c r="KVE34" s="1603"/>
      <c r="KVF34" s="1603"/>
      <c r="KVG34" s="1603"/>
      <c r="KVH34" s="1603"/>
      <c r="KVI34" s="1603"/>
      <c r="KVJ34" s="1603"/>
      <c r="KVK34" s="1603"/>
      <c r="KVL34" s="1603"/>
      <c r="KVM34" s="1603"/>
      <c r="KVN34" s="1603"/>
      <c r="KVO34" s="1603"/>
      <c r="KVP34" s="1603"/>
      <c r="KVQ34" s="1603"/>
      <c r="KVR34" s="1603"/>
      <c r="KVS34" s="1603"/>
      <c r="KVT34" s="1603"/>
      <c r="KVU34" s="1603"/>
      <c r="KVV34" s="1603"/>
      <c r="KVW34" s="1603"/>
      <c r="KVX34" s="1603"/>
      <c r="KVY34" s="1603"/>
      <c r="KVZ34" s="1603"/>
      <c r="KWA34" s="1603"/>
      <c r="KWB34" s="1603"/>
      <c r="KWC34" s="1603"/>
      <c r="KWD34" s="1603"/>
      <c r="KWE34" s="1603"/>
      <c r="KWF34" s="1603"/>
      <c r="KWG34" s="1603"/>
      <c r="KWH34" s="1603"/>
      <c r="KWI34" s="1603"/>
      <c r="KWJ34" s="1603"/>
      <c r="KWK34" s="1603"/>
      <c r="KWL34" s="1603"/>
      <c r="KWM34" s="1603"/>
      <c r="KWN34" s="1603"/>
      <c r="KWO34" s="1603"/>
      <c r="KWP34" s="1603"/>
      <c r="KWQ34" s="1603"/>
      <c r="KWR34" s="1603"/>
      <c r="KWS34" s="1603"/>
      <c r="KWT34" s="1603"/>
      <c r="KWU34" s="1603"/>
      <c r="KWV34" s="1603"/>
      <c r="KWW34" s="1603"/>
      <c r="KWX34" s="1603"/>
      <c r="KWY34" s="1603"/>
      <c r="KWZ34" s="1603"/>
      <c r="KXA34" s="1603"/>
      <c r="KXB34" s="1603"/>
      <c r="KXC34" s="1603"/>
      <c r="KXD34" s="1603"/>
      <c r="KXE34" s="1603"/>
      <c r="KXF34" s="1603"/>
      <c r="KXG34" s="1603"/>
      <c r="KXH34" s="1603"/>
      <c r="KXI34" s="1603"/>
      <c r="KXJ34" s="1603"/>
      <c r="KXK34" s="1603"/>
      <c r="KXL34" s="1603"/>
      <c r="KXM34" s="1603"/>
      <c r="KXN34" s="1603"/>
      <c r="KXO34" s="1603"/>
      <c r="KXP34" s="1603"/>
      <c r="KXQ34" s="1603"/>
      <c r="KXR34" s="1603"/>
      <c r="KXS34" s="1603"/>
      <c r="KXT34" s="1603"/>
      <c r="KXU34" s="1603"/>
      <c r="KXV34" s="1603"/>
      <c r="KXW34" s="1603"/>
      <c r="KXX34" s="1603"/>
      <c r="KXY34" s="1603"/>
      <c r="KXZ34" s="1603"/>
      <c r="KYA34" s="1603"/>
      <c r="KYB34" s="1603"/>
      <c r="KYC34" s="1603"/>
      <c r="KYD34" s="1603"/>
      <c r="KYE34" s="1603"/>
      <c r="KYF34" s="1603"/>
      <c r="KYG34" s="1603"/>
      <c r="KYH34" s="1603"/>
      <c r="KYI34" s="1603"/>
      <c r="KYJ34" s="1603"/>
      <c r="KYK34" s="1603"/>
      <c r="KYL34" s="1603"/>
      <c r="KYM34" s="1603"/>
      <c r="KYN34" s="1603"/>
      <c r="KYO34" s="1603"/>
      <c r="KYP34" s="1603"/>
      <c r="KYQ34" s="1603"/>
      <c r="KYR34" s="1603"/>
      <c r="KYS34" s="1603"/>
      <c r="KYT34" s="1603"/>
      <c r="KYU34" s="1603"/>
      <c r="KYV34" s="1603"/>
      <c r="KYW34" s="1603"/>
      <c r="KYX34" s="1603"/>
      <c r="KYY34" s="1603"/>
      <c r="KYZ34" s="1603"/>
      <c r="KZA34" s="1603"/>
      <c r="KZB34" s="1603"/>
      <c r="KZC34" s="1603"/>
      <c r="KZD34" s="1603"/>
      <c r="KZE34" s="1603"/>
      <c r="KZF34" s="1603"/>
      <c r="KZG34" s="1603"/>
      <c r="KZH34" s="1603"/>
      <c r="KZI34" s="1603"/>
      <c r="KZJ34" s="1603"/>
      <c r="KZK34" s="1603"/>
      <c r="KZL34" s="1603"/>
      <c r="KZM34" s="1603"/>
      <c r="KZN34" s="1603"/>
      <c r="KZO34" s="1603"/>
      <c r="KZP34" s="1603"/>
      <c r="KZQ34" s="1603"/>
      <c r="KZR34" s="1603"/>
      <c r="KZS34" s="1603"/>
      <c r="KZT34" s="1603"/>
      <c r="KZU34" s="1603"/>
      <c r="KZV34" s="1603"/>
      <c r="KZW34" s="1603"/>
      <c r="KZX34" s="1603"/>
      <c r="KZY34" s="1603"/>
      <c r="KZZ34" s="1603"/>
      <c r="LAA34" s="1603"/>
      <c r="LAB34" s="1603"/>
      <c r="LAC34" s="1603"/>
      <c r="LAD34" s="1603"/>
      <c r="LAE34" s="1603"/>
      <c r="LAF34" s="1603"/>
      <c r="LAG34" s="1603"/>
      <c r="LAH34" s="1603"/>
      <c r="LAI34" s="1603"/>
      <c r="LAJ34" s="1603"/>
      <c r="LAK34" s="1603"/>
      <c r="LAL34" s="1603"/>
      <c r="LAM34" s="1603"/>
      <c r="LAN34" s="1603"/>
      <c r="LAO34" s="1603"/>
      <c r="LAP34" s="1603"/>
      <c r="LAQ34" s="1603"/>
      <c r="LAR34" s="1603"/>
      <c r="LAS34" s="1603"/>
      <c r="LAT34" s="1603"/>
      <c r="LAU34" s="1603"/>
      <c r="LAV34" s="1603"/>
      <c r="LAW34" s="1603"/>
      <c r="LAX34" s="1603"/>
      <c r="LAY34" s="1603"/>
      <c r="LAZ34" s="1603"/>
      <c r="LBA34" s="1603"/>
      <c r="LBB34" s="1603"/>
      <c r="LBC34" s="1603"/>
      <c r="LBD34" s="1603"/>
      <c r="LBE34" s="1603"/>
      <c r="LBF34" s="1603"/>
      <c r="LBG34" s="1603"/>
      <c r="LBH34" s="1603"/>
      <c r="LBI34" s="1603"/>
      <c r="LBJ34" s="1603"/>
      <c r="LBK34" s="1603"/>
      <c r="LBL34" s="1603"/>
      <c r="LBM34" s="1603"/>
      <c r="LBN34" s="1603"/>
      <c r="LBO34" s="1603"/>
      <c r="LBP34" s="1603"/>
      <c r="LBQ34" s="1603"/>
      <c r="LBR34" s="1603"/>
      <c r="LBS34" s="1603"/>
      <c r="LBT34" s="1603"/>
      <c r="LBU34" s="1603"/>
      <c r="LBV34" s="1603"/>
      <c r="LBW34" s="1603"/>
      <c r="LBX34" s="1603"/>
      <c r="LBY34" s="1603"/>
      <c r="LBZ34" s="1603"/>
      <c r="LCA34" s="1603"/>
      <c r="LCB34" s="1603"/>
      <c r="LCC34" s="1603"/>
      <c r="LCD34" s="1603"/>
      <c r="LCE34" s="1603"/>
      <c r="LCF34" s="1603"/>
      <c r="LCG34" s="1603"/>
      <c r="LCH34" s="1603"/>
      <c r="LCI34" s="1603"/>
      <c r="LCJ34" s="1603"/>
      <c r="LCK34" s="1603"/>
      <c r="LCL34" s="1603"/>
      <c r="LCM34" s="1603"/>
      <c r="LCN34" s="1603"/>
      <c r="LCO34" s="1603"/>
      <c r="LCP34" s="1603"/>
      <c r="LCQ34" s="1603"/>
      <c r="LCR34" s="1603"/>
      <c r="LCS34" s="1603"/>
      <c r="LCT34" s="1603"/>
      <c r="LCU34" s="1603"/>
      <c r="LCV34" s="1603"/>
      <c r="LCW34" s="1603"/>
      <c r="LCX34" s="1603"/>
      <c r="LCY34" s="1603"/>
      <c r="LCZ34" s="1603"/>
      <c r="LDA34" s="1603"/>
      <c r="LDB34" s="1603"/>
      <c r="LDC34" s="1603"/>
      <c r="LDD34" s="1603"/>
      <c r="LDE34" s="1603"/>
      <c r="LDF34" s="1603"/>
      <c r="LDG34" s="1603"/>
      <c r="LDH34" s="1603"/>
      <c r="LDI34" s="1603"/>
      <c r="LDJ34" s="1603"/>
      <c r="LDK34" s="1603"/>
      <c r="LDL34" s="1603"/>
      <c r="LDM34" s="1603"/>
      <c r="LDN34" s="1603"/>
      <c r="LDO34" s="1603"/>
      <c r="LDP34" s="1603"/>
      <c r="LDQ34" s="1603"/>
      <c r="LDR34" s="1603"/>
      <c r="LDS34" s="1603"/>
      <c r="LDT34" s="1603"/>
      <c r="LDU34" s="1603"/>
      <c r="LDV34" s="1603"/>
      <c r="LDW34" s="1603"/>
      <c r="LDX34" s="1603"/>
      <c r="LDY34" s="1603"/>
      <c r="LDZ34" s="1603"/>
      <c r="LEA34" s="1603"/>
      <c r="LEB34" s="1603"/>
      <c r="LEC34" s="1603"/>
      <c r="LED34" s="1603"/>
      <c r="LEE34" s="1603"/>
      <c r="LEF34" s="1603"/>
      <c r="LEG34" s="1603"/>
      <c r="LEH34" s="1603"/>
      <c r="LEI34" s="1603"/>
      <c r="LEJ34" s="1603"/>
      <c r="LEK34" s="1603"/>
      <c r="LEL34" s="1603"/>
      <c r="LEM34" s="1603"/>
      <c r="LEN34" s="1603"/>
      <c r="LEO34" s="1603"/>
      <c r="LEP34" s="1603"/>
      <c r="LEQ34" s="1603"/>
      <c r="LER34" s="1603"/>
      <c r="LES34" s="1603"/>
      <c r="LET34" s="1603"/>
      <c r="LEU34" s="1603"/>
      <c r="LEV34" s="1603"/>
      <c r="LEW34" s="1603"/>
      <c r="LEX34" s="1603"/>
      <c r="LEY34" s="1603"/>
      <c r="LEZ34" s="1603"/>
      <c r="LFA34" s="1603"/>
      <c r="LFB34" s="1603"/>
      <c r="LFC34" s="1603"/>
      <c r="LFD34" s="1603"/>
      <c r="LFE34" s="1603"/>
      <c r="LFF34" s="1603"/>
      <c r="LFG34" s="1603"/>
      <c r="LFH34" s="1603"/>
      <c r="LFI34" s="1603"/>
      <c r="LFJ34" s="1603"/>
      <c r="LFK34" s="1603"/>
      <c r="LFL34" s="1603"/>
      <c r="LFM34" s="1603"/>
      <c r="LFN34" s="1603"/>
      <c r="LFO34" s="1603"/>
      <c r="LFP34" s="1603"/>
      <c r="LFQ34" s="1603"/>
      <c r="LFR34" s="1603"/>
      <c r="LFS34" s="1603"/>
      <c r="LFT34" s="1603"/>
      <c r="LFU34" s="1603"/>
      <c r="LFV34" s="1603"/>
      <c r="LFW34" s="1603"/>
      <c r="LFX34" s="1603"/>
      <c r="LFY34" s="1603"/>
      <c r="LFZ34" s="1603"/>
      <c r="LGA34" s="1603"/>
      <c r="LGB34" s="1603"/>
      <c r="LGC34" s="1603"/>
      <c r="LGD34" s="1603"/>
      <c r="LGE34" s="1603"/>
      <c r="LGF34" s="1603"/>
      <c r="LGG34" s="1603"/>
      <c r="LGH34" s="1603"/>
      <c r="LGI34" s="1603"/>
      <c r="LGJ34" s="1603"/>
      <c r="LGK34" s="1603"/>
      <c r="LGL34" s="1603"/>
      <c r="LGM34" s="1603"/>
      <c r="LGN34" s="1603"/>
      <c r="LGO34" s="1603"/>
      <c r="LGP34" s="1603"/>
      <c r="LGQ34" s="1603"/>
      <c r="LGR34" s="1603"/>
      <c r="LGS34" s="1603"/>
      <c r="LGT34" s="1603"/>
      <c r="LGU34" s="1603"/>
      <c r="LGV34" s="1603"/>
      <c r="LGW34" s="1603"/>
      <c r="LGX34" s="1603"/>
      <c r="LGY34" s="1603"/>
      <c r="LGZ34" s="1603"/>
      <c r="LHA34" s="1603"/>
      <c r="LHB34" s="1603"/>
      <c r="LHC34" s="1603"/>
      <c r="LHD34" s="1603"/>
      <c r="LHE34" s="1603"/>
      <c r="LHF34" s="1603"/>
      <c r="LHG34" s="1603"/>
      <c r="LHH34" s="1603"/>
      <c r="LHI34" s="1603"/>
      <c r="LHJ34" s="1603"/>
      <c r="LHK34" s="1603"/>
      <c r="LHL34" s="1603"/>
      <c r="LHM34" s="1603"/>
      <c r="LHN34" s="1603"/>
      <c r="LHO34" s="1603"/>
      <c r="LHP34" s="1603"/>
      <c r="LHQ34" s="1603"/>
      <c r="LHR34" s="1603"/>
      <c r="LHS34" s="1603"/>
      <c r="LHT34" s="1603"/>
      <c r="LHU34" s="1603"/>
      <c r="LHV34" s="1603"/>
      <c r="LHW34" s="1603"/>
      <c r="LHX34" s="1603"/>
      <c r="LHY34" s="1603"/>
      <c r="LHZ34" s="1603"/>
      <c r="LIA34" s="1603"/>
      <c r="LIB34" s="1603"/>
      <c r="LIC34" s="1603"/>
      <c r="LID34" s="1603"/>
      <c r="LIE34" s="1603"/>
      <c r="LIF34" s="1603"/>
      <c r="LIG34" s="1603"/>
      <c r="LIH34" s="1603"/>
      <c r="LII34" s="1603"/>
      <c r="LIJ34" s="1603"/>
      <c r="LIK34" s="1603"/>
      <c r="LIL34" s="1603"/>
      <c r="LIM34" s="1603"/>
      <c r="LIN34" s="1603"/>
      <c r="LIO34" s="1603"/>
      <c r="LIP34" s="1603"/>
      <c r="LIQ34" s="1603"/>
      <c r="LIR34" s="1603"/>
      <c r="LIS34" s="1603"/>
      <c r="LIT34" s="1603"/>
      <c r="LIU34" s="1603"/>
      <c r="LIV34" s="1603"/>
      <c r="LIW34" s="1603"/>
      <c r="LIX34" s="1603"/>
      <c r="LIY34" s="1603"/>
      <c r="LIZ34" s="1603"/>
      <c r="LJA34" s="1603"/>
      <c r="LJB34" s="1603"/>
      <c r="LJC34" s="1603"/>
      <c r="LJD34" s="1603"/>
      <c r="LJE34" s="1603"/>
      <c r="LJF34" s="1603"/>
      <c r="LJG34" s="1603"/>
      <c r="LJH34" s="1603"/>
      <c r="LJI34" s="1603"/>
      <c r="LJJ34" s="1603"/>
      <c r="LJK34" s="1603"/>
      <c r="LJL34" s="1603"/>
      <c r="LJM34" s="1603"/>
      <c r="LJN34" s="1603"/>
      <c r="LJO34" s="1603"/>
      <c r="LJP34" s="1603"/>
      <c r="LJQ34" s="1603"/>
      <c r="LJR34" s="1603"/>
      <c r="LJS34" s="1603"/>
      <c r="LJT34" s="1603"/>
      <c r="LJU34" s="1603"/>
      <c r="LJV34" s="1603"/>
      <c r="LJW34" s="1603"/>
      <c r="LJX34" s="1603"/>
      <c r="LJY34" s="1603"/>
      <c r="LJZ34" s="1603"/>
      <c r="LKA34" s="1603"/>
      <c r="LKB34" s="1603"/>
      <c r="LKC34" s="1603"/>
      <c r="LKD34" s="1603"/>
      <c r="LKE34" s="1603"/>
      <c r="LKF34" s="1603"/>
      <c r="LKG34" s="1603"/>
      <c r="LKH34" s="1603"/>
      <c r="LKI34" s="1603"/>
      <c r="LKJ34" s="1603"/>
      <c r="LKK34" s="1603"/>
      <c r="LKL34" s="1603"/>
      <c r="LKM34" s="1603"/>
      <c r="LKN34" s="1603"/>
      <c r="LKO34" s="1603"/>
      <c r="LKP34" s="1603"/>
      <c r="LKQ34" s="1603"/>
      <c r="LKR34" s="1603"/>
      <c r="LKS34" s="1603"/>
      <c r="LKT34" s="1603"/>
      <c r="LKU34" s="1603"/>
      <c r="LKV34" s="1603"/>
      <c r="LKW34" s="1603"/>
      <c r="LKX34" s="1603"/>
      <c r="LKY34" s="1603"/>
      <c r="LKZ34" s="1603"/>
      <c r="LLA34" s="1603"/>
      <c r="LLB34" s="1603"/>
      <c r="LLC34" s="1603"/>
      <c r="LLD34" s="1603"/>
      <c r="LLE34" s="1603"/>
      <c r="LLF34" s="1603"/>
      <c r="LLG34" s="1603"/>
      <c r="LLH34" s="1603"/>
      <c r="LLI34" s="1603"/>
      <c r="LLJ34" s="1603"/>
      <c r="LLK34" s="1603"/>
      <c r="LLL34" s="1603"/>
      <c r="LLM34" s="1603"/>
      <c r="LLN34" s="1603"/>
      <c r="LLO34" s="1603"/>
      <c r="LLP34" s="1603"/>
      <c r="LLQ34" s="1603"/>
      <c r="LLR34" s="1603"/>
      <c r="LLS34" s="1603"/>
      <c r="LLT34" s="1603"/>
      <c r="LLU34" s="1603"/>
      <c r="LLV34" s="1603"/>
      <c r="LLW34" s="1603"/>
      <c r="LLX34" s="1603"/>
      <c r="LLY34" s="1603"/>
      <c r="LLZ34" s="1603"/>
      <c r="LMA34" s="1603"/>
      <c r="LMB34" s="1603"/>
      <c r="LMC34" s="1603"/>
      <c r="LMD34" s="1603"/>
      <c r="LME34" s="1603"/>
      <c r="LMF34" s="1603"/>
      <c r="LMG34" s="1603"/>
      <c r="LMH34" s="1603"/>
      <c r="LMI34" s="1603"/>
      <c r="LMJ34" s="1603"/>
      <c r="LMK34" s="1603"/>
      <c r="LML34" s="1603"/>
      <c r="LMM34" s="1603"/>
      <c r="LMN34" s="1603"/>
      <c r="LMO34" s="1603"/>
      <c r="LMP34" s="1603"/>
      <c r="LMQ34" s="1603"/>
      <c r="LMR34" s="1603"/>
      <c r="LMS34" s="1603"/>
      <c r="LMT34" s="1603"/>
      <c r="LMU34" s="1603"/>
      <c r="LMV34" s="1603"/>
      <c r="LMW34" s="1603"/>
      <c r="LMX34" s="1603"/>
      <c r="LMY34" s="1603"/>
      <c r="LMZ34" s="1603"/>
      <c r="LNA34" s="1603"/>
      <c r="LNB34" s="1603"/>
      <c r="LNC34" s="1603"/>
      <c r="LND34" s="1603"/>
      <c r="LNE34" s="1603"/>
      <c r="LNF34" s="1603"/>
      <c r="LNG34" s="1603"/>
      <c r="LNH34" s="1603"/>
      <c r="LNI34" s="1603"/>
      <c r="LNJ34" s="1603"/>
      <c r="LNK34" s="1603"/>
      <c r="LNL34" s="1603"/>
      <c r="LNM34" s="1603"/>
      <c r="LNN34" s="1603"/>
      <c r="LNO34" s="1603"/>
      <c r="LNP34" s="1603"/>
      <c r="LNQ34" s="1603"/>
      <c r="LNR34" s="1603"/>
      <c r="LNS34" s="1603"/>
      <c r="LNT34" s="1603"/>
      <c r="LNU34" s="1603"/>
      <c r="LNV34" s="1603"/>
      <c r="LNW34" s="1603"/>
      <c r="LNX34" s="1603"/>
      <c r="LNY34" s="1603"/>
      <c r="LNZ34" s="1603"/>
      <c r="LOA34" s="1603"/>
      <c r="LOB34" s="1603"/>
      <c r="LOC34" s="1603"/>
      <c r="LOD34" s="1603"/>
      <c r="LOE34" s="1603"/>
      <c r="LOF34" s="1603"/>
      <c r="LOG34" s="1603"/>
      <c r="LOH34" s="1603"/>
      <c r="LOI34" s="1603"/>
      <c r="LOJ34" s="1603"/>
      <c r="LOK34" s="1603"/>
      <c r="LOL34" s="1603"/>
      <c r="LOM34" s="1603"/>
      <c r="LON34" s="1603"/>
      <c r="LOO34" s="1603"/>
      <c r="LOP34" s="1603"/>
      <c r="LOQ34" s="1603"/>
      <c r="LOR34" s="1603"/>
      <c r="LOS34" s="1603"/>
      <c r="LOT34" s="1603"/>
      <c r="LOU34" s="1603"/>
      <c r="LOV34" s="1603"/>
      <c r="LOW34" s="1603"/>
      <c r="LOX34" s="1603"/>
      <c r="LOY34" s="1603"/>
      <c r="LOZ34" s="1603"/>
      <c r="LPA34" s="1603"/>
      <c r="LPB34" s="1603"/>
      <c r="LPC34" s="1603"/>
      <c r="LPD34" s="1603"/>
      <c r="LPE34" s="1603"/>
      <c r="LPF34" s="1603"/>
      <c r="LPG34" s="1603"/>
      <c r="LPH34" s="1603"/>
      <c r="LPI34" s="1603"/>
      <c r="LPJ34" s="1603"/>
      <c r="LPK34" s="1603"/>
      <c r="LPL34" s="1603"/>
      <c r="LPM34" s="1603"/>
      <c r="LPN34" s="1603"/>
      <c r="LPO34" s="1603"/>
      <c r="LPP34" s="1603"/>
      <c r="LPQ34" s="1603"/>
      <c r="LPR34" s="1603"/>
      <c r="LPS34" s="1603"/>
      <c r="LPT34" s="1603"/>
      <c r="LPU34" s="1603"/>
      <c r="LPV34" s="1603"/>
      <c r="LPW34" s="1603"/>
      <c r="LPX34" s="1603"/>
      <c r="LPY34" s="1603"/>
      <c r="LPZ34" s="1603"/>
      <c r="LQA34" s="1603"/>
      <c r="LQB34" s="1603"/>
      <c r="LQC34" s="1603"/>
      <c r="LQD34" s="1603"/>
      <c r="LQE34" s="1603"/>
      <c r="LQF34" s="1603"/>
      <c r="LQG34" s="1603"/>
      <c r="LQH34" s="1603"/>
      <c r="LQI34" s="1603"/>
      <c r="LQJ34" s="1603"/>
      <c r="LQK34" s="1603"/>
      <c r="LQL34" s="1603"/>
      <c r="LQM34" s="1603"/>
      <c r="LQN34" s="1603"/>
      <c r="LQO34" s="1603"/>
      <c r="LQP34" s="1603"/>
      <c r="LQQ34" s="1603"/>
      <c r="LQR34" s="1603"/>
      <c r="LQS34" s="1603"/>
      <c r="LQT34" s="1603"/>
      <c r="LQU34" s="1603"/>
      <c r="LQV34" s="1603"/>
      <c r="LQW34" s="1603"/>
      <c r="LQX34" s="1603"/>
      <c r="LQY34" s="1603"/>
      <c r="LQZ34" s="1603"/>
      <c r="LRA34" s="1603"/>
      <c r="LRB34" s="1603"/>
      <c r="LRC34" s="1603"/>
      <c r="LRD34" s="1603"/>
      <c r="LRE34" s="1603"/>
      <c r="LRF34" s="1603"/>
      <c r="LRG34" s="1603"/>
      <c r="LRH34" s="1603"/>
      <c r="LRI34" s="1603"/>
      <c r="LRJ34" s="1603"/>
      <c r="LRK34" s="1603"/>
      <c r="LRL34" s="1603"/>
      <c r="LRM34" s="1603"/>
      <c r="LRN34" s="1603"/>
      <c r="LRO34" s="1603"/>
      <c r="LRP34" s="1603"/>
      <c r="LRQ34" s="1603"/>
      <c r="LRR34" s="1603"/>
      <c r="LRS34" s="1603"/>
      <c r="LRT34" s="1603"/>
      <c r="LRU34" s="1603"/>
      <c r="LRV34" s="1603"/>
      <c r="LRW34" s="1603"/>
      <c r="LRX34" s="1603"/>
      <c r="LRY34" s="1603"/>
      <c r="LRZ34" s="1603"/>
      <c r="LSA34" s="1603"/>
      <c r="LSB34" s="1603"/>
      <c r="LSC34" s="1603"/>
      <c r="LSD34" s="1603"/>
      <c r="LSE34" s="1603"/>
      <c r="LSF34" s="1603"/>
      <c r="LSG34" s="1603"/>
      <c r="LSH34" s="1603"/>
      <c r="LSI34" s="1603"/>
      <c r="LSJ34" s="1603"/>
      <c r="LSK34" s="1603"/>
      <c r="LSL34" s="1603"/>
      <c r="LSM34" s="1603"/>
      <c r="LSN34" s="1603"/>
      <c r="LSO34" s="1603"/>
      <c r="LSP34" s="1603"/>
      <c r="LSQ34" s="1603"/>
      <c r="LSR34" s="1603"/>
      <c r="LSS34" s="1603"/>
      <c r="LST34" s="1603"/>
      <c r="LSU34" s="1603"/>
      <c r="LSV34" s="1603"/>
      <c r="LSW34" s="1603"/>
      <c r="LSX34" s="1603"/>
      <c r="LSY34" s="1603"/>
      <c r="LSZ34" s="1603"/>
      <c r="LTA34" s="1603"/>
      <c r="LTB34" s="1603"/>
      <c r="LTC34" s="1603"/>
      <c r="LTD34" s="1603"/>
      <c r="LTE34" s="1603"/>
      <c r="LTF34" s="1603"/>
      <c r="LTG34" s="1603"/>
      <c r="LTH34" s="1603"/>
      <c r="LTI34" s="1603"/>
      <c r="LTJ34" s="1603"/>
      <c r="LTK34" s="1603"/>
      <c r="LTL34" s="1603"/>
      <c r="LTM34" s="1603"/>
      <c r="LTN34" s="1603"/>
      <c r="LTO34" s="1603"/>
      <c r="LTP34" s="1603"/>
      <c r="LTQ34" s="1603"/>
      <c r="LTR34" s="1603"/>
      <c r="LTS34" s="1603"/>
      <c r="LTT34" s="1603"/>
      <c r="LTU34" s="1603"/>
      <c r="LTV34" s="1603"/>
      <c r="LTW34" s="1603"/>
      <c r="LTX34" s="1603"/>
      <c r="LTY34" s="1603"/>
      <c r="LTZ34" s="1603"/>
      <c r="LUA34" s="1603"/>
      <c r="LUB34" s="1603"/>
      <c r="LUC34" s="1603"/>
      <c r="LUD34" s="1603"/>
      <c r="LUE34" s="1603"/>
      <c r="LUF34" s="1603"/>
      <c r="LUG34" s="1603"/>
      <c r="LUH34" s="1603"/>
      <c r="LUI34" s="1603"/>
      <c r="LUJ34" s="1603"/>
      <c r="LUK34" s="1603"/>
      <c r="LUL34" s="1603"/>
      <c r="LUM34" s="1603"/>
      <c r="LUN34" s="1603"/>
      <c r="LUO34" s="1603"/>
      <c r="LUP34" s="1603"/>
      <c r="LUQ34" s="1603"/>
      <c r="LUR34" s="1603"/>
      <c r="LUS34" s="1603"/>
      <c r="LUT34" s="1603"/>
      <c r="LUU34" s="1603"/>
      <c r="LUV34" s="1603"/>
      <c r="LUW34" s="1603"/>
      <c r="LUX34" s="1603"/>
      <c r="LUY34" s="1603"/>
      <c r="LUZ34" s="1603"/>
      <c r="LVA34" s="1603"/>
      <c r="LVB34" s="1603"/>
      <c r="LVC34" s="1603"/>
      <c r="LVD34" s="1603"/>
      <c r="LVE34" s="1603"/>
      <c r="LVF34" s="1603"/>
      <c r="LVG34" s="1603"/>
      <c r="LVH34" s="1603"/>
      <c r="LVI34" s="1603"/>
      <c r="LVJ34" s="1603"/>
      <c r="LVK34" s="1603"/>
      <c r="LVL34" s="1603"/>
      <c r="LVM34" s="1603"/>
      <c r="LVN34" s="1603"/>
      <c r="LVO34" s="1603"/>
      <c r="LVP34" s="1603"/>
      <c r="LVQ34" s="1603"/>
      <c r="LVR34" s="1603"/>
      <c r="LVS34" s="1603"/>
      <c r="LVT34" s="1603"/>
      <c r="LVU34" s="1603"/>
      <c r="LVV34" s="1603"/>
      <c r="LVW34" s="1603"/>
      <c r="LVX34" s="1603"/>
      <c r="LVY34" s="1603"/>
      <c r="LVZ34" s="1603"/>
      <c r="LWA34" s="1603"/>
      <c r="LWB34" s="1603"/>
      <c r="LWC34" s="1603"/>
      <c r="LWD34" s="1603"/>
      <c r="LWE34" s="1603"/>
      <c r="LWF34" s="1603"/>
      <c r="LWG34" s="1603"/>
      <c r="LWH34" s="1603"/>
      <c r="LWI34" s="1603"/>
      <c r="LWJ34" s="1603"/>
      <c r="LWK34" s="1603"/>
      <c r="LWL34" s="1603"/>
      <c r="LWM34" s="1603"/>
      <c r="LWN34" s="1603"/>
      <c r="LWO34" s="1603"/>
      <c r="LWP34" s="1603"/>
      <c r="LWQ34" s="1603"/>
      <c r="LWR34" s="1603"/>
      <c r="LWS34" s="1603"/>
      <c r="LWT34" s="1603"/>
      <c r="LWU34" s="1603"/>
      <c r="LWV34" s="1603"/>
      <c r="LWW34" s="1603"/>
      <c r="LWX34" s="1603"/>
      <c r="LWY34" s="1603"/>
      <c r="LWZ34" s="1603"/>
      <c r="LXA34" s="1603"/>
      <c r="LXB34" s="1603"/>
      <c r="LXC34" s="1603"/>
      <c r="LXD34" s="1603"/>
      <c r="LXE34" s="1603"/>
      <c r="LXF34" s="1603"/>
      <c r="LXG34" s="1603"/>
      <c r="LXH34" s="1603"/>
      <c r="LXI34" s="1603"/>
      <c r="LXJ34" s="1603"/>
      <c r="LXK34" s="1603"/>
      <c r="LXL34" s="1603"/>
      <c r="LXM34" s="1603"/>
      <c r="LXN34" s="1603"/>
      <c r="LXO34" s="1603"/>
      <c r="LXP34" s="1603"/>
      <c r="LXQ34" s="1603"/>
      <c r="LXR34" s="1603"/>
      <c r="LXS34" s="1603"/>
      <c r="LXT34" s="1603"/>
      <c r="LXU34" s="1603"/>
      <c r="LXV34" s="1603"/>
      <c r="LXW34" s="1603"/>
      <c r="LXX34" s="1603"/>
      <c r="LXY34" s="1603"/>
      <c r="LXZ34" s="1603"/>
      <c r="LYA34" s="1603"/>
      <c r="LYB34" s="1603"/>
      <c r="LYC34" s="1603"/>
      <c r="LYD34" s="1603"/>
      <c r="LYE34" s="1603"/>
      <c r="LYF34" s="1603"/>
      <c r="LYG34" s="1603"/>
      <c r="LYH34" s="1603"/>
      <c r="LYI34" s="1603"/>
      <c r="LYJ34" s="1603"/>
      <c r="LYK34" s="1603"/>
      <c r="LYL34" s="1603"/>
      <c r="LYM34" s="1603"/>
      <c r="LYN34" s="1603"/>
      <c r="LYO34" s="1603"/>
      <c r="LYP34" s="1603"/>
      <c r="LYQ34" s="1603"/>
      <c r="LYR34" s="1603"/>
      <c r="LYS34" s="1603"/>
      <c r="LYT34" s="1603"/>
      <c r="LYU34" s="1603"/>
      <c r="LYV34" s="1603"/>
      <c r="LYW34" s="1603"/>
      <c r="LYX34" s="1603"/>
      <c r="LYY34" s="1603"/>
      <c r="LYZ34" s="1603"/>
      <c r="LZA34" s="1603"/>
      <c r="LZB34" s="1603"/>
      <c r="LZC34" s="1603"/>
      <c r="LZD34" s="1603"/>
      <c r="LZE34" s="1603"/>
      <c r="LZF34" s="1603"/>
      <c r="LZG34" s="1603"/>
      <c r="LZH34" s="1603"/>
      <c r="LZI34" s="1603"/>
      <c r="LZJ34" s="1603"/>
      <c r="LZK34" s="1603"/>
      <c r="LZL34" s="1603"/>
      <c r="LZM34" s="1603"/>
      <c r="LZN34" s="1603"/>
      <c r="LZO34" s="1603"/>
      <c r="LZP34" s="1603"/>
      <c r="LZQ34" s="1603"/>
      <c r="LZR34" s="1603"/>
      <c r="LZS34" s="1603"/>
      <c r="LZT34" s="1603"/>
      <c r="LZU34" s="1603"/>
      <c r="LZV34" s="1603"/>
      <c r="LZW34" s="1603"/>
      <c r="LZX34" s="1603"/>
      <c r="LZY34" s="1603"/>
      <c r="LZZ34" s="1603"/>
      <c r="MAA34" s="1603"/>
      <c r="MAB34" s="1603"/>
      <c r="MAC34" s="1603"/>
      <c r="MAD34" s="1603"/>
      <c r="MAE34" s="1603"/>
      <c r="MAF34" s="1603"/>
      <c r="MAG34" s="1603"/>
      <c r="MAH34" s="1603"/>
      <c r="MAI34" s="1603"/>
      <c r="MAJ34" s="1603"/>
      <c r="MAK34" s="1603"/>
      <c r="MAL34" s="1603"/>
      <c r="MAM34" s="1603"/>
      <c r="MAN34" s="1603"/>
      <c r="MAO34" s="1603"/>
      <c r="MAP34" s="1603"/>
      <c r="MAQ34" s="1603"/>
      <c r="MAR34" s="1603"/>
      <c r="MAS34" s="1603"/>
      <c r="MAT34" s="1603"/>
      <c r="MAU34" s="1603"/>
      <c r="MAV34" s="1603"/>
      <c r="MAW34" s="1603"/>
      <c r="MAX34" s="1603"/>
      <c r="MAY34" s="1603"/>
      <c r="MAZ34" s="1603"/>
      <c r="MBA34" s="1603"/>
      <c r="MBB34" s="1603"/>
      <c r="MBC34" s="1603"/>
      <c r="MBD34" s="1603"/>
      <c r="MBE34" s="1603"/>
      <c r="MBF34" s="1603"/>
      <c r="MBG34" s="1603"/>
      <c r="MBH34" s="1603"/>
      <c r="MBI34" s="1603"/>
      <c r="MBJ34" s="1603"/>
      <c r="MBK34" s="1603"/>
      <c r="MBL34" s="1603"/>
      <c r="MBM34" s="1603"/>
      <c r="MBN34" s="1603"/>
      <c r="MBO34" s="1603"/>
      <c r="MBP34" s="1603"/>
      <c r="MBQ34" s="1603"/>
      <c r="MBR34" s="1603"/>
      <c r="MBS34" s="1603"/>
      <c r="MBT34" s="1603"/>
      <c r="MBU34" s="1603"/>
      <c r="MBV34" s="1603"/>
      <c r="MBW34" s="1603"/>
      <c r="MBX34" s="1603"/>
      <c r="MBY34" s="1603"/>
      <c r="MBZ34" s="1603"/>
      <c r="MCA34" s="1603"/>
      <c r="MCB34" s="1603"/>
      <c r="MCC34" s="1603"/>
      <c r="MCD34" s="1603"/>
      <c r="MCE34" s="1603"/>
      <c r="MCF34" s="1603"/>
      <c r="MCG34" s="1603"/>
      <c r="MCH34" s="1603"/>
      <c r="MCI34" s="1603"/>
      <c r="MCJ34" s="1603"/>
      <c r="MCK34" s="1603"/>
      <c r="MCL34" s="1603"/>
      <c r="MCM34" s="1603"/>
      <c r="MCN34" s="1603"/>
      <c r="MCO34" s="1603"/>
      <c r="MCP34" s="1603"/>
      <c r="MCQ34" s="1603"/>
      <c r="MCR34" s="1603"/>
      <c r="MCS34" s="1603"/>
      <c r="MCT34" s="1603"/>
      <c r="MCU34" s="1603"/>
      <c r="MCV34" s="1603"/>
      <c r="MCW34" s="1603"/>
      <c r="MCX34" s="1603"/>
      <c r="MCY34" s="1603"/>
      <c r="MCZ34" s="1603"/>
      <c r="MDA34" s="1603"/>
      <c r="MDB34" s="1603"/>
      <c r="MDC34" s="1603"/>
      <c r="MDD34" s="1603"/>
      <c r="MDE34" s="1603"/>
      <c r="MDF34" s="1603"/>
      <c r="MDG34" s="1603"/>
      <c r="MDH34" s="1603"/>
      <c r="MDI34" s="1603"/>
      <c r="MDJ34" s="1603"/>
      <c r="MDK34" s="1603"/>
      <c r="MDL34" s="1603"/>
      <c r="MDM34" s="1603"/>
      <c r="MDN34" s="1603"/>
      <c r="MDO34" s="1603"/>
      <c r="MDP34" s="1603"/>
      <c r="MDQ34" s="1603"/>
      <c r="MDR34" s="1603"/>
      <c r="MDS34" s="1603"/>
      <c r="MDT34" s="1603"/>
      <c r="MDU34" s="1603"/>
      <c r="MDV34" s="1603"/>
      <c r="MDW34" s="1603"/>
      <c r="MDX34" s="1603"/>
      <c r="MDY34" s="1603"/>
      <c r="MDZ34" s="1603"/>
      <c r="MEA34" s="1603"/>
      <c r="MEB34" s="1603"/>
      <c r="MEC34" s="1603"/>
      <c r="MED34" s="1603"/>
      <c r="MEE34" s="1603"/>
      <c r="MEF34" s="1603"/>
      <c r="MEG34" s="1603"/>
      <c r="MEH34" s="1603"/>
      <c r="MEI34" s="1603"/>
      <c r="MEJ34" s="1603"/>
      <c r="MEK34" s="1603"/>
      <c r="MEL34" s="1603"/>
      <c r="MEM34" s="1603"/>
      <c r="MEN34" s="1603"/>
      <c r="MEO34" s="1603"/>
      <c r="MEP34" s="1603"/>
      <c r="MEQ34" s="1603"/>
      <c r="MER34" s="1603"/>
      <c r="MES34" s="1603"/>
      <c r="MET34" s="1603"/>
      <c r="MEU34" s="1603"/>
      <c r="MEV34" s="1603"/>
      <c r="MEW34" s="1603"/>
      <c r="MEX34" s="1603"/>
      <c r="MEY34" s="1603"/>
      <c r="MEZ34" s="1603"/>
      <c r="MFA34" s="1603"/>
      <c r="MFB34" s="1603"/>
      <c r="MFC34" s="1603"/>
      <c r="MFD34" s="1603"/>
      <c r="MFE34" s="1603"/>
      <c r="MFF34" s="1603"/>
      <c r="MFG34" s="1603"/>
      <c r="MFH34" s="1603"/>
      <c r="MFI34" s="1603"/>
      <c r="MFJ34" s="1603"/>
      <c r="MFK34" s="1603"/>
      <c r="MFL34" s="1603"/>
      <c r="MFM34" s="1603"/>
      <c r="MFN34" s="1603"/>
      <c r="MFO34" s="1603"/>
      <c r="MFP34" s="1603"/>
      <c r="MFQ34" s="1603"/>
      <c r="MFR34" s="1603"/>
      <c r="MFS34" s="1603"/>
      <c r="MFT34" s="1603"/>
      <c r="MFU34" s="1603"/>
      <c r="MFV34" s="1603"/>
      <c r="MFW34" s="1603"/>
      <c r="MFX34" s="1603"/>
      <c r="MFY34" s="1603"/>
      <c r="MFZ34" s="1603"/>
      <c r="MGA34" s="1603"/>
      <c r="MGB34" s="1603"/>
      <c r="MGC34" s="1603"/>
      <c r="MGD34" s="1603"/>
      <c r="MGE34" s="1603"/>
      <c r="MGF34" s="1603"/>
      <c r="MGG34" s="1603"/>
      <c r="MGH34" s="1603"/>
      <c r="MGI34" s="1603"/>
      <c r="MGJ34" s="1603"/>
      <c r="MGK34" s="1603"/>
      <c r="MGL34" s="1603"/>
      <c r="MGM34" s="1603"/>
      <c r="MGN34" s="1603"/>
      <c r="MGO34" s="1603"/>
      <c r="MGP34" s="1603"/>
      <c r="MGQ34" s="1603"/>
      <c r="MGR34" s="1603"/>
      <c r="MGS34" s="1603"/>
      <c r="MGT34" s="1603"/>
      <c r="MGU34" s="1603"/>
      <c r="MGV34" s="1603"/>
      <c r="MGW34" s="1603"/>
      <c r="MGX34" s="1603"/>
      <c r="MGY34" s="1603"/>
      <c r="MGZ34" s="1603"/>
      <c r="MHA34" s="1603"/>
      <c r="MHB34" s="1603"/>
      <c r="MHC34" s="1603"/>
      <c r="MHD34" s="1603"/>
      <c r="MHE34" s="1603"/>
      <c r="MHF34" s="1603"/>
      <c r="MHG34" s="1603"/>
      <c r="MHH34" s="1603"/>
      <c r="MHI34" s="1603"/>
      <c r="MHJ34" s="1603"/>
      <c r="MHK34" s="1603"/>
      <c r="MHL34" s="1603"/>
      <c r="MHM34" s="1603"/>
      <c r="MHN34" s="1603"/>
      <c r="MHO34" s="1603"/>
      <c r="MHP34" s="1603"/>
      <c r="MHQ34" s="1603"/>
      <c r="MHR34" s="1603"/>
      <c r="MHS34" s="1603"/>
      <c r="MHT34" s="1603"/>
      <c r="MHU34" s="1603"/>
      <c r="MHV34" s="1603"/>
      <c r="MHW34" s="1603"/>
      <c r="MHX34" s="1603"/>
      <c r="MHY34" s="1603"/>
      <c r="MHZ34" s="1603"/>
      <c r="MIA34" s="1603"/>
      <c r="MIB34" s="1603"/>
      <c r="MIC34" s="1603"/>
      <c r="MID34" s="1603"/>
      <c r="MIE34" s="1603"/>
      <c r="MIF34" s="1603"/>
      <c r="MIG34" s="1603"/>
      <c r="MIH34" s="1603"/>
      <c r="MII34" s="1603"/>
      <c r="MIJ34" s="1603"/>
      <c r="MIK34" s="1603"/>
      <c r="MIL34" s="1603"/>
      <c r="MIM34" s="1603"/>
      <c r="MIN34" s="1603"/>
      <c r="MIO34" s="1603"/>
      <c r="MIP34" s="1603"/>
      <c r="MIQ34" s="1603"/>
      <c r="MIR34" s="1603"/>
      <c r="MIS34" s="1603"/>
      <c r="MIT34" s="1603"/>
      <c r="MIU34" s="1603"/>
      <c r="MIV34" s="1603"/>
      <c r="MIW34" s="1603"/>
      <c r="MIX34" s="1603"/>
      <c r="MIY34" s="1603"/>
      <c r="MIZ34" s="1603"/>
      <c r="MJA34" s="1603"/>
      <c r="MJB34" s="1603"/>
      <c r="MJC34" s="1603"/>
      <c r="MJD34" s="1603"/>
      <c r="MJE34" s="1603"/>
      <c r="MJF34" s="1603"/>
      <c r="MJG34" s="1603"/>
      <c r="MJH34" s="1603"/>
      <c r="MJI34" s="1603"/>
      <c r="MJJ34" s="1603"/>
      <c r="MJK34" s="1603"/>
      <c r="MJL34" s="1603"/>
      <c r="MJM34" s="1603"/>
      <c r="MJN34" s="1603"/>
      <c r="MJO34" s="1603"/>
      <c r="MJP34" s="1603"/>
      <c r="MJQ34" s="1603"/>
      <c r="MJR34" s="1603"/>
      <c r="MJS34" s="1603"/>
      <c r="MJT34" s="1603"/>
      <c r="MJU34" s="1603"/>
      <c r="MJV34" s="1603"/>
      <c r="MJW34" s="1603"/>
      <c r="MJX34" s="1603"/>
      <c r="MJY34" s="1603"/>
      <c r="MJZ34" s="1603"/>
      <c r="MKA34" s="1603"/>
      <c r="MKB34" s="1603"/>
      <c r="MKC34" s="1603"/>
      <c r="MKD34" s="1603"/>
      <c r="MKE34" s="1603"/>
      <c r="MKF34" s="1603"/>
      <c r="MKG34" s="1603"/>
      <c r="MKH34" s="1603"/>
      <c r="MKI34" s="1603"/>
      <c r="MKJ34" s="1603"/>
      <c r="MKK34" s="1603"/>
      <c r="MKL34" s="1603"/>
      <c r="MKM34" s="1603"/>
      <c r="MKN34" s="1603"/>
      <c r="MKO34" s="1603"/>
      <c r="MKP34" s="1603"/>
      <c r="MKQ34" s="1603"/>
      <c r="MKR34" s="1603"/>
      <c r="MKS34" s="1603"/>
      <c r="MKT34" s="1603"/>
      <c r="MKU34" s="1603"/>
      <c r="MKV34" s="1603"/>
      <c r="MKW34" s="1603"/>
      <c r="MKX34" s="1603"/>
      <c r="MKY34" s="1603"/>
      <c r="MKZ34" s="1603"/>
      <c r="MLA34" s="1603"/>
      <c r="MLB34" s="1603"/>
      <c r="MLC34" s="1603"/>
      <c r="MLD34" s="1603"/>
      <c r="MLE34" s="1603"/>
      <c r="MLF34" s="1603"/>
      <c r="MLG34" s="1603"/>
      <c r="MLH34" s="1603"/>
      <c r="MLI34" s="1603"/>
      <c r="MLJ34" s="1603"/>
      <c r="MLK34" s="1603"/>
      <c r="MLL34" s="1603"/>
      <c r="MLM34" s="1603"/>
      <c r="MLN34" s="1603"/>
      <c r="MLO34" s="1603"/>
      <c r="MLP34" s="1603"/>
      <c r="MLQ34" s="1603"/>
      <c r="MLR34" s="1603"/>
      <c r="MLS34" s="1603"/>
      <c r="MLT34" s="1603"/>
      <c r="MLU34" s="1603"/>
      <c r="MLV34" s="1603"/>
      <c r="MLW34" s="1603"/>
      <c r="MLX34" s="1603"/>
      <c r="MLY34" s="1603"/>
      <c r="MLZ34" s="1603"/>
      <c r="MMA34" s="1603"/>
      <c r="MMB34" s="1603"/>
      <c r="MMC34" s="1603"/>
      <c r="MMD34" s="1603"/>
      <c r="MME34" s="1603"/>
      <c r="MMF34" s="1603"/>
      <c r="MMG34" s="1603"/>
      <c r="MMH34" s="1603"/>
      <c r="MMI34" s="1603"/>
      <c r="MMJ34" s="1603"/>
      <c r="MMK34" s="1603"/>
      <c r="MML34" s="1603"/>
      <c r="MMM34" s="1603"/>
      <c r="MMN34" s="1603"/>
      <c r="MMO34" s="1603"/>
      <c r="MMP34" s="1603"/>
      <c r="MMQ34" s="1603"/>
      <c r="MMR34" s="1603"/>
      <c r="MMS34" s="1603"/>
      <c r="MMT34" s="1603"/>
      <c r="MMU34" s="1603"/>
      <c r="MMV34" s="1603"/>
      <c r="MMW34" s="1603"/>
      <c r="MMX34" s="1603"/>
      <c r="MMY34" s="1603"/>
      <c r="MMZ34" s="1603"/>
      <c r="MNA34" s="1603"/>
      <c r="MNB34" s="1603"/>
      <c r="MNC34" s="1603"/>
      <c r="MND34" s="1603"/>
      <c r="MNE34" s="1603"/>
      <c r="MNF34" s="1603"/>
      <c r="MNG34" s="1603"/>
      <c r="MNH34" s="1603"/>
      <c r="MNI34" s="1603"/>
      <c r="MNJ34" s="1603"/>
      <c r="MNK34" s="1603"/>
      <c r="MNL34" s="1603"/>
      <c r="MNM34" s="1603"/>
      <c r="MNN34" s="1603"/>
      <c r="MNO34" s="1603"/>
      <c r="MNP34" s="1603"/>
      <c r="MNQ34" s="1603"/>
      <c r="MNR34" s="1603"/>
      <c r="MNS34" s="1603"/>
      <c r="MNT34" s="1603"/>
      <c r="MNU34" s="1603"/>
      <c r="MNV34" s="1603"/>
      <c r="MNW34" s="1603"/>
      <c r="MNX34" s="1603"/>
      <c r="MNY34" s="1603"/>
      <c r="MNZ34" s="1603"/>
      <c r="MOA34" s="1603"/>
      <c r="MOB34" s="1603"/>
      <c r="MOC34" s="1603"/>
      <c r="MOD34" s="1603"/>
      <c r="MOE34" s="1603"/>
      <c r="MOF34" s="1603"/>
      <c r="MOG34" s="1603"/>
      <c r="MOH34" s="1603"/>
      <c r="MOI34" s="1603"/>
      <c r="MOJ34" s="1603"/>
      <c r="MOK34" s="1603"/>
      <c r="MOL34" s="1603"/>
      <c r="MOM34" s="1603"/>
      <c r="MON34" s="1603"/>
      <c r="MOO34" s="1603"/>
      <c r="MOP34" s="1603"/>
      <c r="MOQ34" s="1603"/>
      <c r="MOR34" s="1603"/>
      <c r="MOS34" s="1603"/>
      <c r="MOT34" s="1603"/>
      <c r="MOU34" s="1603"/>
      <c r="MOV34" s="1603"/>
      <c r="MOW34" s="1603"/>
      <c r="MOX34" s="1603"/>
      <c r="MOY34" s="1603"/>
      <c r="MOZ34" s="1603"/>
      <c r="MPA34" s="1603"/>
      <c r="MPB34" s="1603"/>
      <c r="MPC34" s="1603"/>
      <c r="MPD34" s="1603"/>
      <c r="MPE34" s="1603"/>
      <c r="MPF34" s="1603"/>
      <c r="MPG34" s="1603"/>
      <c r="MPH34" s="1603"/>
      <c r="MPI34" s="1603"/>
      <c r="MPJ34" s="1603"/>
      <c r="MPK34" s="1603"/>
      <c r="MPL34" s="1603"/>
      <c r="MPM34" s="1603"/>
      <c r="MPN34" s="1603"/>
      <c r="MPO34" s="1603"/>
      <c r="MPP34" s="1603"/>
      <c r="MPQ34" s="1603"/>
      <c r="MPR34" s="1603"/>
      <c r="MPS34" s="1603"/>
      <c r="MPT34" s="1603"/>
      <c r="MPU34" s="1603"/>
      <c r="MPV34" s="1603"/>
      <c r="MPW34" s="1603"/>
      <c r="MPX34" s="1603"/>
      <c r="MPY34" s="1603"/>
      <c r="MPZ34" s="1603"/>
      <c r="MQA34" s="1603"/>
      <c r="MQB34" s="1603"/>
      <c r="MQC34" s="1603"/>
      <c r="MQD34" s="1603"/>
      <c r="MQE34" s="1603"/>
      <c r="MQF34" s="1603"/>
      <c r="MQG34" s="1603"/>
      <c r="MQH34" s="1603"/>
      <c r="MQI34" s="1603"/>
      <c r="MQJ34" s="1603"/>
      <c r="MQK34" s="1603"/>
      <c r="MQL34" s="1603"/>
      <c r="MQM34" s="1603"/>
      <c r="MQN34" s="1603"/>
      <c r="MQO34" s="1603"/>
      <c r="MQP34" s="1603"/>
      <c r="MQQ34" s="1603"/>
      <c r="MQR34" s="1603"/>
      <c r="MQS34" s="1603"/>
      <c r="MQT34" s="1603"/>
      <c r="MQU34" s="1603"/>
      <c r="MQV34" s="1603"/>
      <c r="MQW34" s="1603"/>
      <c r="MQX34" s="1603"/>
      <c r="MQY34" s="1603"/>
      <c r="MQZ34" s="1603"/>
      <c r="MRA34" s="1603"/>
      <c r="MRB34" s="1603"/>
      <c r="MRC34" s="1603"/>
      <c r="MRD34" s="1603"/>
      <c r="MRE34" s="1603"/>
      <c r="MRF34" s="1603"/>
      <c r="MRG34" s="1603"/>
      <c r="MRH34" s="1603"/>
      <c r="MRI34" s="1603"/>
      <c r="MRJ34" s="1603"/>
      <c r="MRK34" s="1603"/>
      <c r="MRL34" s="1603"/>
      <c r="MRM34" s="1603"/>
      <c r="MRN34" s="1603"/>
      <c r="MRO34" s="1603"/>
      <c r="MRP34" s="1603"/>
      <c r="MRQ34" s="1603"/>
      <c r="MRR34" s="1603"/>
      <c r="MRS34" s="1603"/>
      <c r="MRT34" s="1603"/>
      <c r="MRU34" s="1603"/>
      <c r="MRV34" s="1603"/>
      <c r="MRW34" s="1603"/>
      <c r="MRX34" s="1603"/>
      <c r="MRY34" s="1603"/>
      <c r="MRZ34" s="1603"/>
      <c r="MSA34" s="1603"/>
      <c r="MSB34" s="1603"/>
      <c r="MSC34" s="1603"/>
      <c r="MSD34" s="1603"/>
      <c r="MSE34" s="1603"/>
      <c r="MSF34" s="1603"/>
      <c r="MSG34" s="1603"/>
      <c r="MSH34" s="1603"/>
      <c r="MSI34" s="1603"/>
      <c r="MSJ34" s="1603"/>
      <c r="MSK34" s="1603"/>
      <c r="MSL34" s="1603"/>
      <c r="MSM34" s="1603"/>
      <c r="MSN34" s="1603"/>
      <c r="MSO34" s="1603"/>
      <c r="MSP34" s="1603"/>
      <c r="MSQ34" s="1603"/>
      <c r="MSR34" s="1603"/>
      <c r="MSS34" s="1603"/>
      <c r="MST34" s="1603"/>
      <c r="MSU34" s="1603"/>
      <c r="MSV34" s="1603"/>
      <c r="MSW34" s="1603"/>
      <c r="MSX34" s="1603"/>
      <c r="MSY34" s="1603"/>
      <c r="MSZ34" s="1603"/>
      <c r="MTA34" s="1603"/>
      <c r="MTB34" s="1603"/>
      <c r="MTC34" s="1603"/>
      <c r="MTD34" s="1603"/>
      <c r="MTE34" s="1603"/>
      <c r="MTF34" s="1603"/>
      <c r="MTG34" s="1603"/>
      <c r="MTH34" s="1603"/>
      <c r="MTI34" s="1603"/>
      <c r="MTJ34" s="1603"/>
      <c r="MTK34" s="1603"/>
      <c r="MTL34" s="1603"/>
      <c r="MTM34" s="1603"/>
      <c r="MTN34" s="1603"/>
      <c r="MTO34" s="1603"/>
      <c r="MTP34" s="1603"/>
      <c r="MTQ34" s="1603"/>
      <c r="MTR34" s="1603"/>
      <c r="MTS34" s="1603"/>
      <c r="MTT34" s="1603"/>
      <c r="MTU34" s="1603"/>
      <c r="MTV34" s="1603"/>
      <c r="MTW34" s="1603"/>
      <c r="MTX34" s="1603"/>
      <c r="MTY34" s="1603"/>
      <c r="MTZ34" s="1603"/>
      <c r="MUA34" s="1603"/>
      <c r="MUB34" s="1603"/>
      <c r="MUC34" s="1603"/>
      <c r="MUD34" s="1603"/>
      <c r="MUE34" s="1603"/>
      <c r="MUF34" s="1603"/>
      <c r="MUG34" s="1603"/>
      <c r="MUH34" s="1603"/>
      <c r="MUI34" s="1603"/>
      <c r="MUJ34" s="1603"/>
      <c r="MUK34" s="1603"/>
      <c r="MUL34" s="1603"/>
      <c r="MUM34" s="1603"/>
      <c r="MUN34" s="1603"/>
      <c r="MUO34" s="1603"/>
      <c r="MUP34" s="1603"/>
      <c r="MUQ34" s="1603"/>
      <c r="MUR34" s="1603"/>
      <c r="MUS34" s="1603"/>
      <c r="MUT34" s="1603"/>
      <c r="MUU34" s="1603"/>
      <c r="MUV34" s="1603"/>
      <c r="MUW34" s="1603"/>
      <c r="MUX34" s="1603"/>
      <c r="MUY34" s="1603"/>
      <c r="MUZ34" s="1603"/>
      <c r="MVA34" s="1603"/>
      <c r="MVB34" s="1603"/>
      <c r="MVC34" s="1603"/>
      <c r="MVD34" s="1603"/>
      <c r="MVE34" s="1603"/>
      <c r="MVF34" s="1603"/>
      <c r="MVG34" s="1603"/>
      <c r="MVH34" s="1603"/>
      <c r="MVI34" s="1603"/>
      <c r="MVJ34" s="1603"/>
      <c r="MVK34" s="1603"/>
      <c r="MVL34" s="1603"/>
      <c r="MVM34" s="1603"/>
      <c r="MVN34" s="1603"/>
      <c r="MVO34" s="1603"/>
      <c r="MVP34" s="1603"/>
      <c r="MVQ34" s="1603"/>
      <c r="MVR34" s="1603"/>
      <c r="MVS34" s="1603"/>
      <c r="MVT34" s="1603"/>
      <c r="MVU34" s="1603"/>
      <c r="MVV34" s="1603"/>
      <c r="MVW34" s="1603"/>
      <c r="MVX34" s="1603"/>
      <c r="MVY34" s="1603"/>
      <c r="MVZ34" s="1603"/>
      <c r="MWA34" s="1603"/>
      <c r="MWB34" s="1603"/>
      <c r="MWC34" s="1603"/>
      <c r="MWD34" s="1603"/>
      <c r="MWE34" s="1603"/>
      <c r="MWF34" s="1603"/>
      <c r="MWG34" s="1603"/>
      <c r="MWH34" s="1603"/>
      <c r="MWI34" s="1603"/>
      <c r="MWJ34" s="1603"/>
      <c r="MWK34" s="1603"/>
      <c r="MWL34" s="1603"/>
      <c r="MWM34" s="1603"/>
      <c r="MWN34" s="1603"/>
      <c r="MWO34" s="1603"/>
      <c r="MWP34" s="1603"/>
      <c r="MWQ34" s="1603"/>
      <c r="MWR34" s="1603"/>
      <c r="MWS34" s="1603"/>
      <c r="MWT34" s="1603"/>
      <c r="MWU34" s="1603"/>
      <c r="MWV34" s="1603"/>
      <c r="MWW34" s="1603"/>
      <c r="MWX34" s="1603"/>
      <c r="MWY34" s="1603"/>
      <c r="MWZ34" s="1603"/>
      <c r="MXA34" s="1603"/>
      <c r="MXB34" s="1603"/>
      <c r="MXC34" s="1603"/>
      <c r="MXD34" s="1603"/>
      <c r="MXE34" s="1603"/>
      <c r="MXF34" s="1603"/>
      <c r="MXG34" s="1603"/>
      <c r="MXH34" s="1603"/>
      <c r="MXI34" s="1603"/>
      <c r="MXJ34" s="1603"/>
      <c r="MXK34" s="1603"/>
      <c r="MXL34" s="1603"/>
      <c r="MXM34" s="1603"/>
      <c r="MXN34" s="1603"/>
      <c r="MXO34" s="1603"/>
      <c r="MXP34" s="1603"/>
      <c r="MXQ34" s="1603"/>
      <c r="MXR34" s="1603"/>
      <c r="MXS34" s="1603"/>
      <c r="MXT34" s="1603"/>
      <c r="MXU34" s="1603"/>
      <c r="MXV34" s="1603"/>
      <c r="MXW34" s="1603"/>
      <c r="MXX34" s="1603"/>
      <c r="MXY34" s="1603"/>
      <c r="MXZ34" s="1603"/>
      <c r="MYA34" s="1603"/>
      <c r="MYB34" s="1603"/>
      <c r="MYC34" s="1603"/>
      <c r="MYD34" s="1603"/>
      <c r="MYE34" s="1603"/>
      <c r="MYF34" s="1603"/>
      <c r="MYG34" s="1603"/>
      <c r="MYH34" s="1603"/>
      <c r="MYI34" s="1603"/>
      <c r="MYJ34" s="1603"/>
      <c r="MYK34" s="1603"/>
      <c r="MYL34" s="1603"/>
      <c r="MYM34" s="1603"/>
      <c r="MYN34" s="1603"/>
      <c r="MYO34" s="1603"/>
      <c r="MYP34" s="1603"/>
      <c r="MYQ34" s="1603"/>
      <c r="MYR34" s="1603"/>
      <c r="MYS34" s="1603"/>
      <c r="MYT34" s="1603"/>
      <c r="MYU34" s="1603"/>
      <c r="MYV34" s="1603"/>
      <c r="MYW34" s="1603"/>
      <c r="MYX34" s="1603"/>
      <c r="MYY34" s="1603"/>
      <c r="MYZ34" s="1603"/>
      <c r="MZA34" s="1603"/>
      <c r="MZB34" s="1603"/>
      <c r="MZC34" s="1603"/>
      <c r="MZD34" s="1603"/>
      <c r="MZE34" s="1603"/>
      <c r="MZF34" s="1603"/>
      <c r="MZG34" s="1603"/>
      <c r="MZH34" s="1603"/>
      <c r="MZI34" s="1603"/>
      <c r="MZJ34" s="1603"/>
      <c r="MZK34" s="1603"/>
      <c r="MZL34" s="1603"/>
      <c r="MZM34" s="1603"/>
      <c r="MZN34" s="1603"/>
      <c r="MZO34" s="1603"/>
      <c r="MZP34" s="1603"/>
      <c r="MZQ34" s="1603"/>
      <c r="MZR34" s="1603"/>
      <c r="MZS34" s="1603"/>
      <c r="MZT34" s="1603"/>
      <c r="MZU34" s="1603"/>
      <c r="MZV34" s="1603"/>
      <c r="MZW34" s="1603"/>
      <c r="MZX34" s="1603"/>
      <c r="MZY34" s="1603"/>
      <c r="MZZ34" s="1603"/>
      <c r="NAA34" s="1603"/>
      <c r="NAB34" s="1603"/>
      <c r="NAC34" s="1603"/>
      <c r="NAD34" s="1603"/>
      <c r="NAE34" s="1603"/>
      <c r="NAF34" s="1603"/>
      <c r="NAG34" s="1603"/>
      <c r="NAH34" s="1603"/>
      <c r="NAI34" s="1603"/>
      <c r="NAJ34" s="1603"/>
      <c r="NAK34" s="1603"/>
      <c r="NAL34" s="1603"/>
      <c r="NAM34" s="1603"/>
      <c r="NAN34" s="1603"/>
      <c r="NAO34" s="1603"/>
      <c r="NAP34" s="1603"/>
      <c r="NAQ34" s="1603"/>
      <c r="NAR34" s="1603"/>
      <c r="NAS34" s="1603"/>
      <c r="NAT34" s="1603"/>
      <c r="NAU34" s="1603"/>
      <c r="NAV34" s="1603"/>
      <c r="NAW34" s="1603"/>
      <c r="NAX34" s="1603"/>
      <c r="NAY34" s="1603"/>
      <c r="NAZ34" s="1603"/>
      <c r="NBA34" s="1603"/>
      <c r="NBB34" s="1603"/>
      <c r="NBC34" s="1603"/>
      <c r="NBD34" s="1603"/>
      <c r="NBE34" s="1603"/>
      <c r="NBF34" s="1603"/>
      <c r="NBG34" s="1603"/>
      <c r="NBH34" s="1603"/>
      <c r="NBI34" s="1603"/>
      <c r="NBJ34" s="1603"/>
      <c r="NBK34" s="1603"/>
      <c r="NBL34" s="1603"/>
      <c r="NBM34" s="1603"/>
      <c r="NBN34" s="1603"/>
      <c r="NBO34" s="1603"/>
      <c r="NBP34" s="1603"/>
      <c r="NBQ34" s="1603"/>
      <c r="NBR34" s="1603"/>
      <c r="NBS34" s="1603"/>
      <c r="NBT34" s="1603"/>
      <c r="NBU34" s="1603"/>
      <c r="NBV34" s="1603"/>
      <c r="NBW34" s="1603"/>
      <c r="NBX34" s="1603"/>
      <c r="NBY34" s="1603"/>
      <c r="NBZ34" s="1603"/>
      <c r="NCA34" s="1603"/>
      <c r="NCB34" s="1603"/>
      <c r="NCC34" s="1603"/>
      <c r="NCD34" s="1603"/>
      <c r="NCE34" s="1603"/>
      <c r="NCF34" s="1603"/>
      <c r="NCG34" s="1603"/>
      <c r="NCH34" s="1603"/>
      <c r="NCI34" s="1603"/>
      <c r="NCJ34" s="1603"/>
      <c r="NCK34" s="1603"/>
      <c r="NCL34" s="1603"/>
      <c r="NCM34" s="1603"/>
      <c r="NCN34" s="1603"/>
      <c r="NCO34" s="1603"/>
      <c r="NCP34" s="1603"/>
      <c r="NCQ34" s="1603"/>
      <c r="NCR34" s="1603"/>
      <c r="NCS34" s="1603"/>
      <c r="NCT34" s="1603"/>
      <c r="NCU34" s="1603"/>
      <c r="NCV34" s="1603"/>
      <c r="NCW34" s="1603"/>
      <c r="NCX34" s="1603"/>
      <c r="NCY34" s="1603"/>
      <c r="NCZ34" s="1603"/>
      <c r="NDA34" s="1603"/>
      <c r="NDB34" s="1603"/>
      <c r="NDC34" s="1603"/>
      <c r="NDD34" s="1603"/>
      <c r="NDE34" s="1603"/>
      <c r="NDF34" s="1603"/>
      <c r="NDG34" s="1603"/>
      <c r="NDH34" s="1603"/>
      <c r="NDI34" s="1603"/>
      <c r="NDJ34" s="1603"/>
      <c r="NDK34" s="1603"/>
      <c r="NDL34" s="1603"/>
      <c r="NDM34" s="1603"/>
      <c r="NDN34" s="1603"/>
      <c r="NDO34" s="1603"/>
      <c r="NDP34" s="1603"/>
      <c r="NDQ34" s="1603"/>
      <c r="NDR34" s="1603"/>
      <c r="NDS34" s="1603"/>
      <c r="NDT34" s="1603"/>
      <c r="NDU34" s="1603"/>
      <c r="NDV34" s="1603"/>
      <c r="NDW34" s="1603"/>
      <c r="NDX34" s="1603"/>
      <c r="NDY34" s="1603"/>
      <c r="NDZ34" s="1603"/>
      <c r="NEA34" s="1603"/>
      <c r="NEB34" s="1603"/>
      <c r="NEC34" s="1603"/>
      <c r="NED34" s="1603"/>
      <c r="NEE34" s="1603"/>
      <c r="NEF34" s="1603"/>
      <c r="NEG34" s="1603"/>
      <c r="NEH34" s="1603"/>
      <c r="NEI34" s="1603"/>
      <c r="NEJ34" s="1603"/>
      <c r="NEK34" s="1603"/>
      <c r="NEL34" s="1603"/>
      <c r="NEM34" s="1603"/>
      <c r="NEN34" s="1603"/>
      <c r="NEO34" s="1603"/>
      <c r="NEP34" s="1603"/>
      <c r="NEQ34" s="1603"/>
      <c r="NER34" s="1603"/>
      <c r="NES34" s="1603"/>
      <c r="NET34" s="1603"/>
      <c r="NEU34" s="1603"/>
      <c r="NEV34" s="1603"/>
      <c r="NEW34" s="1603"/>
      <c r="NEX34" s="1603"/>
      <c r="NEY34" s="1603"/>
      <c r="NEZ34" s="1603"/>
      <c r="NFA34" s="1603"/>
      <c r="NFB34" s="1603"/>
      <c r="NFC34" s="1603"/>
      <c r="NFD34" s="1603"/>
      <c r="NFE34" s="1603"/>
      <c r="NFF34" s="1603"/>
      <c r="NFG34" s="1603"/>
      <c r="NFH34" s="1603"/>
      <c r="NFI34" s="1603"/>
      <c r="NFJ34" s="1603"/>
      <c r="NFK34" s="1603"/>
      <c r="NFL34" s="1603"/>
      <c r="NFM34" s="1603"/>
      <c r="NFN34" s="1603"/>
      <c r="NFO34" s="1603"/>
      <c r="NFP34" s="1603"/>
      <c r="NFQ34" s="1603"/>
      <c r="NFR34" s="1603"/>
      <c r="NFS34" s="1603"/>
      <c r="NFT34" s="1603"/>
      <c r="NFU34" s="1603"/>
      <c r="NFV34" s="1603"/>
      <c r="NFW34" s="1603"/>
      <c r="NFX34" s="1603"/>
      <c r="NFY34" s="1603"/>
      <c r="NFZ34" s="1603"/>
      <c r="NGA34" s="1603"/>
      <c r="NGB34" s="1603"/>
      <c r="NGC34" s="1603"/>
      <c r="NGD34" s="1603"/>
      <c r="NGE34" s="1603"/>
      <c r="NGF34" s="1603"/>
      <c r="NGG34" s="1603"/>
      <c r="NGH34" s="1603"/>
      <c r="NGI34" s="1603"/>
      <c r="NGJ34" s="1603"/>
      <c r="NGK34" s="1603"/>
      <c r="NGL34" s="1603"/>
      <c r="NGM34" s="1603"/>
      <c r="NGN34" s="1603"/>
      <c r="NGO34" s="1603"/>
      <c r="NGP34" s="1603"/>
      <c r="NGQ34" s="1603"/>
      <c r="NGR34" s="1603"/>
      <c r="NGS34" s="1603"/>
      <c r="NGT34" s="1603"/>
      <c r="NGU34" s="1603"/>
      <c r="NGV34" s="1603"/>
      <c r="NGW34" s="1603"/>
      <c r="NGX34" s="1603"/>
      <c r="NGY34" s="1603"/>
      <c r="NGZ34" s="1603"/>
      <c r="NHA34" s="1603"/>
      <c r="NHB34" s="1603"/>
      <c r="NHC34" s="1603"/>
      <c r="NHD34" s="1603"/>
      <c r="NHE34" s="1603"/>
      <c r="NHF34" s="1603"/>
      <c r="NHG34" s="1603"/>
      <c r="NHH34" s="1603"/>
      <c r="NHI34" s="1603"/>
      <c r="NHJ34" s="1603"/>
      <c r="NHK34" s="1603"/>
      <c r="NHL34" s="1603"/>
      <c r="NHM34" s="1603"/>
      <c r="NHN34" s="1603"/>
      <c r="NHO34" s="1603"/>
      <c r="NHP34" s="1603"/>
      <c r="NHQ34" s="1603"/>
      <c r="NHR34" s="1603"/>
      <c r="NHS34" s="1603"/>
      <c r="NHT34" s="1603"/>
      <c r="NHU34" s="1603"/>
      <c r="NHV34" s="1603"/>
      <c r="NHW34" s="1603"/>
      <c r="NHX34" s="1603"/>
      <c r="NHY34" s="1603"/>
      <c r="NHZ34" s="1603"/>
      <c r="NIA34" s="1603"/>
      <c r="NIB34" s="1603"/>
      <c r="NIC34" s="1603"/>
      <c r="NID34" s="1603"/>
      <c r="NIE34" s="1603"/>
      <c r="NIF34" s="1603"/>
      <c r="NIG34" s="1603"/>
      <c r="NIH34" s="1603"/>
      <c r="NII34" s="1603"/>
      <c r="NIJ34" s="1603"/>
      <c r="NIK34" s="1603"/>
      <c r="NIL34" s="1603"/>
      <c r="NIM34" s="1603"/>
      <c r="NIN34" s="1603"/>
      <c r="NIO34" s="1603"/>
      <c r="NIP34" s="1603"/>
      <c r="NIQ34" s="1603"/>
      <c r="NIR34" s="1603"/>
      <c r="NIS34" s="1603"/>
      <c r="NIT34" s="1603"/>
      <c r="NIU34" s="1603"/>
      <c r="NIV34" s="1603"/>
      <c r="NIW34" s="1603"/>
      <c r="NIX34" s="1603"/>
      <c r="NIY34" s="1603"/>
      <c r="NIZ34" s="1603"/>
      <c r="NJA34" s="1603"/>
      <c r="NJB34" s="1603"/>
      <c r="NJC34" s="1603"/>
      <c r="NJD34" s="1603"/>
      <c r="NJE34" s="1603"/>
      <c r="NJF34" s="1603"/>
      <c r="NJG34" s="1603"/>
      <c r="NJH34" s="1603"/>
      <c r="NJI34" s="1603"/>
      <c r="NJJ34" s="1603"/>
      <c r="NJK34" s="1603"/>
      <c r="NJL34" s="1603"/>
      <c r="NJM34" s="1603"/>
      <c r="NJN34" s="1603"/>
      <c r="NJO34" s="1603"/>
      <c r="NJP34" s="1603"/>
      <c r="NJQ34" s="1603"/>
      <c r="NJR34" s="1603"/>
      <c r="NJS34" s="1603"/>
      <c r="NJT34" s="1603"/>
      <c r="NJU34" s="1603"/>
      <c r="NJV34" s="1603"/>
      <c r="NJW34" s="1603"/>
      <c r="NJX34" s="1603"/>
      <c r="NJY34" s="1603"/>
      <c r="NJZ34" s="1603"/>
      <c r="NKA34" s="1603"/>
      <c r="NKB34" s="1603"/>
      <c r="NKC34" s="1603"/>
      <c r="NKD34" s="1603"/>
      <c r="NKE34" s="1603"/>
      <c r="NKF34" s="1603"/>
      <c r="NKG34" s="1603"/>
      <c r="NKH34" s="1603"/>
      <c r="NKI34" s="1603"/>
      <c r="NKJ34" s="1603"/>
      <c r="NKK34" s="1603"/>
      <c r="NKL34" s="1603"/>
      <c r="NKM34" s="1603"/>
      <c r="NKN34" s="1603"/>
      <c r="NKO34" s="1603"/>
      <c r="NKP34" s="1603"/>
      <c r="NKQ34" s="1603"/>
      <c r="NKR34" s="1603"/>
      <c r="NKS34" s="1603"/>
      <c r="NKT34" s="1603"/>
      <c r="NKU34" s="1603"/>
      <c r="NKV34" s="1603"/>
      <c r="NKW34" s="1603"/>
      <c r="NKX34" s="1603"/>
      <c r="NKY34" s="1603"/>
      <c r="NKZ34" s="1603"/>
      <c r="NLA34" s="1603"/>
      <c r="NLB34" s="1603"/>
      <c r="NLC34" s="1603"/>
      <c r="NLD34" s="1603"/>
      <c r="NLE34" s="1603"/>
      <c r="NLF34" s="1603"/>
      <c r="NLG34" s="1603"/>
      <c r="NLH34" s="1603"/>
      <c r="NLI34" s="1603"/>
      <c r="NLJ34" s="1603"/>
      <c r="NLK34" s="1603"/>
      <c r="NLL34" s="1603"/>
      <c r="NLM34" s="1603"/>
      <c r="NLN34" s="1603"/>
      <c r="NLO34" s="1603"/>
      <c r="NLP34" s="1603"/>
      <c r="NLQ34" s="1603"/>
      <c r="NLR34" s="1603"/>
      <c r="NLS34" s="1603"/>
      <c r="NLT34" s="1603"/>
      <c r="NLU34" s="1603"/>
      <c r="NLV34" s="1603"/>
      <c r="NLW34" s="1603"/>
      <c r="NLX34" s="1603"/>
      <c r="NLY34" s="1603"/>
      <c r="NLZ34" s="1603"/>
      <c r="NMA34" s="1603"/>
      <c r="NMB34" s="1603"/>
      <c r="NMC34" s="1603"/>
      <c r="NMD34" s="1603"/>
      <c r="NME34" s="1603"/>
      <c r="NMF34" s="1603"/>
      <c r="NMG34" s="1603"/>
      <c r="NMH34" s="1603"/>
      <c r="NMI34" s="1603"/>
      <c r="NMJ34" s="1603"/>
      <c r="NMK34" s="1603"/>
      <c r="NML34" s="1603"/>
      <c r="NMM34" s="1603"/>
      <c r="NMN34" s="1603"/>
      <c r="NMO34" s="1603"/>
      <c r="NMP34" s="1603"/>
      <c r="NMQ34" s="1603"/>
      <c r="NMR34" s="1603"/>
      <c r="NMS34" s="1603"/>
      <c r="NMT34" s="1603"/>
      <c r="NMU34" s="1603"/>
      <c r="NMV34" s="1603"/>
      <c r="NMW34" s="1603"/>
      <c r="NMX34" s="1603"/>
      <c r="NMY34" s="1603"/>
      <c r="NMZ34" s="1603"/>
      <c r="NNA34" s="1603"/>
      <c r="NNB34" s="1603"/>
      <c r="NNC34" s="1603"/>
      <c r="NND34" s="1603"/>
      <c r="NNE34" s="1603"/>
      <c r="NNF34" s="1603"/>
      <c r="NNG34" s="1603"/>
      <c r="NNH34" s="1603"/>
      <c r="NNI34" s="1603"/>
      <c r="NNJ34" s="1603"/>
      <c r="NNK34" s="1603"/>
      <c r="NNL34" s="1603"/>
      <c r="NNM34" s="1603"/>
      <c r="NNN34" s="1603"/>
      <c r="NNO34" s="1603"/>
      <c r="NNP34" s="1603"/>
      <c r="NNQ34" s="1603"/>
      <c r="NNR34" s="1603"/>
      <c r="NNS34" s="1603"/>
      <c r="NNT34" s="1603"/>
      <c r="NNU34" s="1603"/>
      <c r="NNV34" s="1603"/>
      <c r="NNW34" s="1603"/>
      <c r="NNX34" s="1603"/>
      <c r="NNY34" s="1603"/>
      <c r="NNZ34" s="1603"/>
      <c r="NOA34" s="1603"/>
      <c r="NOB34" s="1603"/>
      <c r="NOC34" s="1603"/>
      <c r="NOD34" s="1603"/>
      <c r="NOE34" s="1603"/>
      <c r="NOF34" s="1603"/>
      <c r="NOG34" s="1603"/>
      <c r="NOH34" s="1603"/>
      <c r="NOI34" s="1603"/>
      <c r="NOJ34" s="1603"/>
      <c r="NOK34" s="1603"/>
      <c r="NOL34" s="1603"/>
      <c r="NOM34" s="1603"/>
      <c r="NON34" s="1603"/>
      <c r="NOO34" s="1603"/>
      <c r="NOP34" s="1603"/>
      <c r="NOQ34" s="1603"/>
      <c r="NOR34" s="1603"/>
      <c r="NOS34" s="1603"/>
      <c r="NOT34" s="1603"/>
      <c r="NOU34" s="1603"/>
      <c r="NOV34" s="1603"/>
      <c r="NOW34" s="1603"/>
      <c r="NOX34" s="1603"/>
      <c r="NOY34" s="1603"/>
      <c r="NOZ34" s="1603"/>
      <c r="NPA34" s="1603"/>
      <c r="NPB34" s="1603"/>
      <c r="NPC34" s="1603"/>
      <c r="NPD34" s="1603"/>
      <c r="NPE34" s="1603"/>
      <c r="NPF34" s="1603"/>
      <c r="NPG34" s="1603"/>
      <c r="NPH34" s="1603"/>
      <c r="NPI34" s="1603"/>
      <c r="NPJ34" s="1603"/>
      <c r="NPK34" s="1603"/>
      <c r="NPL34" s="1603"/>
      <c r="NPM34" s="1603"/>
      <c r="NPN34" s="1603"/>
      <c r="NPO34" s="1603"/>
      <c r="NPP34" s="1603"/>
      <c r="NPQ34" s="1603"/>
      <c r="NPR34" s="1603"/>
      <c r="NPS34" s="1603"/>
      <c r="NPT34" s="1603"/>
      <c r="NPU34" s="1603"/>
      <c r="NPV34" s="1603"/>
      <c r="NPW34" s="1603"/>
      <c r="NPX34" s="1603"/>
      <c r="NPY34" s="1603"/>
      <c r="NPZ34" s="1603"/>
      <c r="NQA34" s="1603"/>
      <c r="NQB34" s="1603"/>
      <c r="NQC34" s="1603"/>
      <c r="NQD34" s="1603"/>
      <c r="NQE34" s="1603"/>
      <c r="NQF34" s="1603"/>
      <c r="NQG34" s="1603"/>
      <c r="NQH34" s="1603"/>
      <c r="NQI34" s="1603"/>
      <c r="NQJ34" s="1603"/>
      <c r="NQK34" s="1603"/>
      <c r="NQL34" s="1603"/>
      <c r="NQM34" s="1603"/>
      <c r="NQN34" s="1603"/>
      <c r="NQO34" s="1603"/>
      <c r="NQP34" s="1603"/>
      <c r="NQQ34" s="1603"/>
      <c r="NQR34" s="1603"/>
      <c r="NQS34" s="1603"/>
      <c r="NQT34" s="1603"/>
      <c r="NQU34" s="1603"/>
      <c r="NQV34" s="1603"/>
      <c r="NQW34" s="1603"/>
      <c r="NQX34" s="1603"/>
      <c r="NQY34" s="1603"/>
      <c r="NQZ34" s="1603"/>
      <c r="NRA34" s="1603"/>
      <c r="NRB34" s="1603"/>
      <c r="NRC34" s="1603"/>
      <c r="NRD34" s="1603"/>
      <c r="NRE34" s="1603"/>
      <c r="NRF34" s="1603"/>
      <c r="NRG34" s="1603"/>
      <c r="NRH34" s="1603"/>
      <c r="NRI34" s="1603"/>
      <c r="NRJ34" s="1603"/>
      <c r="NRK34" s="1603"/>
      <c r="NRL34" s="1603"/>
      <c r="NRM34" s="1603"/>
      <c r="NRN34" s="1603"/>
      <c r="NRO34" s="1603"/>
      <c r="NRP34" s="1603"/>
      <c r="NRQ34" s="1603"/>
      <c r="NRR34" s="1603"/>
      <c r="NRS34" s="1603"/>
      <c r="NRT34" s="1603"/>
      <c r="NRU34" s="1603"/>
      <c r="NRV34" s="1603"/>
      <c r="NRW34" s="1603"/>
      <c r="NRX34" s="1603"/>
      <c r="NRY34" s="1603"/>
      <c r="NRZ34" s="1603"/>
      <c r="NSA34" s="1603"/>
      <c r="NSB34" s="1603"/>
      <c r="NSC34" s="1603"/>
      <c r="NSD34" s="1603"/>
      <c r="NSE34" s="1603"/>
      <c r="NSF34" s="1603"/>
      <c r="NSG34" s="1603"/>
      <c r="NSH34" s="1603"/>
      <c r="NSI34" s="1603"/>
      <c r="NSJ34" s="1603"/>
      <c r="NSK34" s="1603"/>
      <c r="NSL34" s="1603"/>
      <c r="NSM34" s="1603"/>
      <c r="NSN34" s="1603"/>
      <c r="NSO34" s="1603"/>
      <c r="NSP34" s="1603"/>
      <c r="NSQ34" s="1603"/>
      <c r="NSR34" s="1603"/>
      <c r="NSS34" s="1603"/>
      <c r="NST34" s="1603"/>
      <c r="NSU34" s="1603"/>
      <c r="NSV34" s="1603"/>
      <c r="NSW34" s="1603"/>
      <c r="NSX34" s="1603"/>
      <c r="NSY34" s="1603"/>
      <c r="NSZ34" s="1603"/>
      <c r="NTA34" s="1603"/>
      <c r="NTB34" s="1603"/>
      <c r="NTC34" s="1603"/>
      <c r="NTD34" s="1603"/>
      <c r="NTE34" s="1603"/>
      <c r="NTF34" s="1603"/>
      <c r="NTG34" s="1603"/>
      <c r="NTH34" s="1603"/>
      <c r="NTI34" s="1603"/>
      <c r="NTJ34" s="1603"/>
      <c r="NTK34" s="1603"/>
      <c r="NTL34" s="1603"/>
      <c r="NTM34" s="1603"/>
      <c r="NTN34" s="1603"/>
      <c r="NTO34" s="1603"/>
      <c r="NTP34" s="1603"/>
      <c r="NTQ34" s="1603"/>
      <c r="NTR34" s="1603"/>
      <c r="NTS34" s="1603"/>
      <c r="NTT34" s="1603"/>
      <c r="NTU34" s="1603"/>
      <c r="NTV34" s="1603"/>
      <c r="NTW34" s="1603"/>
      <c r="NTX34" s="1603"/>
      <c r="NTY34" s="1603"/>
      <c r="NTZ34" s="1603"/>
      <c r="NUA34" s="1603"/>
      <c r="NUB34" s="1603"/>
      <c r="NUC34" s="1603"/>
      <c r="NUD34" s="1603"/>
      <c r="NUE34" s="1603"/>
      <c r="NUF34" s="1603"/>
      <c r="NUG34" s="1603"/>
      <c r="NUH34" s="1603"/>
      <c r="NUI34" s="1603"/>
      <c r="NUJ34" s="1603"/>
      <c r="NUK34" s="1603"/>
      <c r="NUL34" s="1603"/>
      <c r="NUM34" s="1603"/>
      <c r="NUN34" s="1603"/>
      <c r="NUO34" s="1603"/>
      <c r="NUP34" s="1603"/>
      <c r="NUQ34" s="1603"/>
      <c r="NUR34" s="1603"/>
      <c r="NUS34" s="1603"/>
      <c r="NUT34" s="1603"/>
      <c r="NUU34" s="1603"/>
      <c r="NUV34" s="1603"/>
      <c r="NUW34" s="1603"/>
      <c r="NUX34" s="1603"/>
      <c r="NUY34" s="1603"/>
      <c r="NUZ34" s="1603"/>
      <c r="NVA34" s="1603"/>
      <c r="NVB34" s="1603"/>
      <c r="NVC34" s="1603"/>
      <c r="NVD34" s="1603"/>
      <c r="NVE34" s="1603"/>
      <c r="NVF34" s="1603"/>
      <c r="NVG34" s="1603"/>
      <c r="NVH34" s="1603"/>
      <c r="NVI34" s="1603"/>
      <c r="NVJ34" s="1603"/>
      <c r="NVK34" s="1603"/>
      <c r="NVL34" s="1603"/>
      <c r="NVM34" s="1603"/>
      <c r="NVN34" s="1603"/>
      <c r="NVO34" s="1603"/>
      <c r="NVP34" s="1603"/>
      <c r="NVQ34" s="1603"/>
      <c r="NVR34" s="1603"/>
      <c r="NVS34" s="1603"/>
      <c r="NVT34" s="1603"/>
      <c r="NVU34" s="1603"/>
      <c r="NVV34" s="1603"/>
      <c r="NVW34" s="1603"/>
      <c r="NVX34" s="1603"/>
      <c r="NVY34" s="1603"/>
      <c r="NVZ34" s="1603"/>
      <c r="NWA34" s="1603"/>
      <c r="NWB34" s="1603"/>
      <c r="NWC34" s="1603"/>
      <c r="NWD34" s="1603"/>
      <c r="NWE34" s="1603"/>
      <c r="NWF34" s="1603"/>
      <c r="NWG34" s="1603"/>
      <c r="NWH34" s="1603"/>
      <c r="NWI34" s="1603"/>
      <c r="NWJ34" s="1603"/>
      <c r="NWK34" s="1603"/>
      <c r="NWL34" s="1603"/>
      <c r="NWM34" s="1603"/>
      <c r="NWN34" s="1603"/>
      <c r="NWO34" s="1603"/>
      <c r="NWP34" s="1603"/>
      <c r="NWQ34" s="1603"/>
      <c r="NWR34" s="1603"/>
      <c r="NWS34" s="1603"/>
      <c r="NWT34" s="1603"/>
      <c r="NWU34" s="1603"/>
      <c r="NWV34" s="1603"/>
      <c r="NWW34" s="1603"/>
      <c r="NWX34" s="1603"/>
      <c r="NWY34" s="1603"/>
      <c r="NWZ34" s="1603"/>
      <c r="NXA34" s="1603"/>
      <c r="NXB34" s="1603"/>
      <c r="NXC34" s="1603"/>
      <c r="NXD34" s="1603"/>
      <c r="NXE34" s="1603"/>
      <c r="NXF34" s="1603"/>
      <c r="NXG34" s="1603"/>
      <c r="NXH34" s="1603"/>
      <c r="NXI34" s="1603"/>
      <c r="NXJ34" s="1603"/>
      <c r="NXK34" s="1603"/>
      <c r="NXL34" s="1603"/>
      <c r="NXM34" s="1603"/>
      <c r="NXN34" s="1603"/>
      <c r="NXO34" s="1603"/>
      <c r="NXP34" s="1603"/>
      <c r="NXQ34" s="1603"/>
      <c r="NXR34" s="1603"/>
      <c r="NXS34" s="1603"/>
      <c r="NXT34" s="1603"/>
      <c r="NXU34" s="1603"/>
      <c r="NXV34" s="1603"/>
      <c r="NXW34" s="1603"/>
      <c r="NXX34" s="1603"/>
      <c r="NXY34" s="1603"/>
      <c r="NXZ34" s="1603"/>
      <c r="NYA34" s="1603"/>
      <c r="NYB34" s="1603"/>
      <c r="NYC34" s="1603"/>
      <c r="NYD34" s="1603"/>
      <c r="NYE34" s="1603"/>
      <c r="NYF34" s="1603"/>
      <c r="NYG34" s="1603"/>
      <c r="NYH34" s="1603"/>
      <c r="NYI34" s="1603"/>
      <c r="NYJ34" s="1603"/>
      <c r="NYK34" s="1603"/>
      <c r="NYL34" s="1603"/>
      <c r="NYM34" s="1603"/>
      <c r="NYN34" s="1603"/>
      <c r="NYO34" s="1603"/>
      <c r="NYP34" s="1603"/>
      <c r="NYQ34" s="1603"/>
      <c r="NYR34" s="1603"/>
      <c r="NYS34" s="1603"/>
      <c r="NYT34" s="1603"/>
      <c r="NYU34" s="1603"/>
      <c r="NYV34" s="1603"/>
      <c r="NYW34" s="1603"/>
      <c r="NYX34" s="1603"/>
      <c r="NYY34" s="1603"/>
      <c r="NYZ34" s="1603"/>
      <c r="NZA34" s="1603"/>
      <c r="NZB34" s="1603"/>
      <c r="NZC34" s="1603"/>
      <c r="NZD34" s="1603"/>
      <c r="NZE34" s="1603"/>
      <c r="NZF34" s="1603"/>
      <c r="NZG34" s="1603"/>
      <c r="NZH34" s="1603"/>
      <c r="NZI34" s="1603"/>
      <c r="NZJ34" s="1603"/>
      <c r="NZK34" s="1603"/>
      <c r="NZL34" s="1603"/>
      <c r="NZM34" s="1603"/>
      <c r="NZN34" s="1603"/>
      <c r="NZO34" s="1603"/>
      <c r="NZP34" s="1603"/>
      <c r="NZQ34" s="1603"/>
      <c r="NZR34" s="1603"/>
      <c r="NZS34" s="1603"/>
      <c r="NZT34" s="1603"/>
      <c r="NZU34" s="1603"/>
      <c r="NZV34" s="1603"/>
      <c r="NZW34" s="1603"/>
      <c r="NZX34" s="1603"/>
      <c r="NZY34" s="1603"/>
      <c r="NZZ34" s="1603"/>
      <c r="OAA34" s="1603"/>
      <c r="OAB34" s="1603"/>
      <c r="OAC34" s="1603"/>
      <c r="OAD34" s="1603"/>
      <c r="OAE34" s="1603"/>
      <c r="OAF34" s="1603"/>
      <c r="OAG34" s="1603"/>
      <c r="OAH34" s="1603"/>
      <c r="OAI34" s="1603"/>
      <c r="OAJ34" s="1603"/>
      <c r="OAK34" s="1603"/>
      <c r="OAL34" s="1603"/>
      <c r="OAM34" s="1603"/>
      <c r="OAN34" s="1603"/>
      <c r="OAO34" s="1603"/>
      <c r="OAP34" s="1603"/>
      <c r="OAQ34" s="1603"/>
      <c r="OAR34" s="1603"/>
      <c r="OAS34" s="1603"/>
      <c r="OAT34" s="1603"/>
      <c r="OAU34" s="1603"/>
      <c r="OAV34" s="1603"/>
      <c r="OAW34" s="1603"/>
      <c r="OAX34" s="1603"/>
      <c r="OAY34" s="1603"/>
      <c r="OAZ34" s="1603"/>
      <c r="OBA34" s="1603"/>
      <c r="OBB34" s="1603"/>
      <c r="OBC34" s="1603"/>
      <c r="OBD34" s="1603"/>
      <c r="OBE34" s="1603"/>
      <c r="OBF34" s="1603"/>
      <c r="OBG34" s="1603"/>
      <c r="OBH34" s="1603"/>
      <c r="OBI34" s="1603"/>
      <c r="OBJ34" s="1603"/>
      <c r="OBK34" s="1603"/>
      <c r="OBL34" s="1603"/>
      <c r="OBM34" s="1603"/>
      <c r="OBN34" s="1603"/>
      <c r="OBO34" s="1603"/>
      <c r="OBP34" s="1603"/>
      <c r="OBQ34" s="1603"/>
      <c r="OBR34" s="1603"/>
      <c r="OBS34" s="1603"/>
      <c r="OBT34" s="1603"/>
      <c r="OBU34" s="1603"/>
      <c r="OBV34" s="1603"/>
      <c r="OBW34" s="1603"/>
      <c r="OBX34" s="1603"/>
      <c r="OBY34" s="1603"/>
      <c r="OBZ34" s="1603"/>
      <c r="OCA34" s="1603"/>
      <c r="OCB34" s="1603"/>
      <c r="OCC34" s="1603"/>
      <c r="OCD34" s="1603"/>
      <c r="OCE34" s="1603"/>
      <c r="OCF34" s="1603"/>
      <c r="OCG34" s="1603"/>
      <c r="OCH34" s="1603"/>
      <c r="OCI34" s="1603"/>
      <c r="OCJ34" s="1603"/>
      <c r="OCK34" s="1603"/>
      <c r="OCL34" s="1603"/>
      <c r="OCM34" s="1603"/>
      <c r="OCN34" s="1603"/>
      <c r="OCO34" s="1603"/>
      <c r="OCP34" s="1603"/>
      <c r="OCQ34" s="1603"/>
      <c r="OCR34" s="1603"/>
      <c r="OCS34" s="1603"/>
      <c r="OCT34" s="1603"/>
      <c r="OCU34" s="1603"/>
      <c r="OCV34" s="1603"/>
      <c r="OCW34" s="1603"/>
      <c r="OCX34" s="1603"/>
      <c r="OCY34" s="1603"/>
      <c r="OCZ34" s="1603"/>
      <c r="ODA34" s="1603"/>
      <c r="ODB34" s="1603"/>
      <c r="ODC34" s="1603"/>
      <c r="ODD34" s="1603"/>
      <c r="ODE34" s="1603"/>
      <c r="ODF34" s="1603"/>
      <c r="ODG34" s="1603"/>
      <c r="ODH34" s="1603"/>
      <c r="ODI34" s="1603"/>
      <c r="ODJ34" s="1603"/>
      <c r="ODK34" s="1603"/>
      <c r="ODL34" s="1603"/>
      <c r="ODM34" s="1603"/>
      <c r="ODN34" s="1603"/>
      <c r="ODO34" s="1603"/>
      <c r="ODP34" s="1603"/>
      <c r="ODQ34" s="1603"/>
      <c r="ODR34" s="1603"/>
      <c r="ODS34" s="1603"/>
      <c r="ODT34" s="1603"/>
      <c r="ODU34" s="1603"/>
      <c r="ODV34" s="1603"/>
      <c r="ODW34" s="1603"/>
      <c r="ODX34" s="1603"/>
      <c r="ODY34" s="1603"/>
      <c r="ODZ34" s="1603"/>
      <c r="OEA34" s="1603"/>
      <c r="OEB34" s="1603"/>
      <c r="OEC34" s="1603"/>
      <c r="OED34" s="1603"/>
      <c r="OEE34" s="1603"/>
      <c r="OEF34" s="1603"/>
      <c r="OEG34" s="1603"/>
      <c r="OEH34" s="1603"/>
      <c r="OEI34" s="1603"/>
      <c r="OEJ34" s="1603"/>
      <c r="OEK34" s="1603"/>
      <c r="OEL34" s="1603"/>
      <c r="OEM34" s="1603"/>
      <c r="OEN34" s="1603"/>
      <c r="OEO34" s="1603"/>
      <c r="OEP34" s="1603"/>
      <c r="OEQ34" s="1603"/>
      <c r="OER34" s="1603"/>
      <c r="OES34" s="1603"/>
      <c r="OET34" s="1603"/>
      <c r="OEU34" s="1603"/>
      <c r="OEV34" s="1603"/>
      <c r="OEW34" s="1603"/>
      <c r="OEX34" s="1603"/>
      <c r="OEY34" s="1603"/>
      <c r="OEZ34" s="1603"/>
      <c r="OFA34" s="1603"/>
      <c r="OFB34" s="1603"/>
      <c r="OFC34" s="1603"/>
      <c r="OFD34" s="1603"/>
      <c r="OFE34" s="1603"/>
      <c r="OFF34" s="1603"/>
      <c r="OFG34" s="1603"/>
      <c r="OFH34" s="1603"/>
      <c r="OFI34" s="1603"/>
      <c r="OFJ34" s="1603"/>
      <c r="OFK34" s="1603"/>
      <c r="OFL34" s="1603"/>
      <c r="OFM34" s="1603"/>
      <c r="OFN34" s="1603"/>
      <c r="OFO34" s="1603"/>
      <c r="OFP34" s="1603"/>
      <c r="OFQ34" s="1603"/>
      <c r="OFR34" s="1603"/>
      <c r="OFS34" s="1603"/>
      <c r="OFT34" s="1603"/>
      <c r="OFU34" s="1603"/>
      <c r="OFV34" s="1603"/>
      <c r="OFW34" s="1603"/>
      <c r="OFX34" s="1603"/>
      <c r="OFY34" s="1603"/>
      <c r="OFZ34" s="1603"/>
      <c r="OGA34" s="1603"/>
      <c r="OGB34" s="1603"/>
      <c r="OGC34" s="1603"/>
      <c r="OGD34" s="1603"/>
      <c r="OGE34" s="1603"/>
      <c r="OGF34" s="1603"/>
      <c r="OGG34" s="1603"/>
      <c r="OGH34" s="1603"/>
      <c r="OGI34" s="1603"/>
      <c r="OGJ34" s="1603"/>
      <c r="OGK34" s="1603"/>
      <c r="OGL34" s="1603"/>
      <c r="OGM34" s="1603"/>
      <c r="OGN34" s="1603"/>
      <c r="OGO34" s="1603"/>
      <c r="OGP34" s="1603"/>
      <c r="OGQ34" s="1603"/>
      <c r="OGR34" s="1603"/>
      <c r="OGS34" s="1603"/>
      <c r="OGT34" s="1603"/>
      <c r="OGU34" s="1603"/>
      <c r="OGV34" s="1603"/>
      <c r="OGW34" s="1603"/>
      <c r="OGX34" s="1603"/>
      <c r="OGY34" s="1603"/>
      <c r="OGZ34" s="1603"/>
      <c r="OHA34" s="1603"/>
      <c r="OHB34" s="1603"/>
      <c r="OHC34" s="1603"/>
      <c r="OHD34" s="1603"/>
      <c r="OHE34" s="1603"/>
      <c r="OHF34" s="1603"/>
      <c r="OHG34" s="1603"/>
      <c r="OHH34" s="1603"/>
      <c r="OHI34" s="1603"/>
      <c r="OHJ34" s="1603"/>
      <c r="OHK34" s="1603"/>
      <c r="OHL34" s="1603"/>
      <c r="OHM34" s="1603"/>
      <c r="OHN34" s="1603"/>
      <c r="OHO34" s="1603"/>
      <c r="OHP34" s="1603"/>
      <c r="OHQ34" s="1603"/>
      <c r="OHR34" s="1603"/>
      <c r="OHS34" s="1603"/>
      <c r="OHT34" s="1603"/>
      <c r="OHU34" s="1603"/>
      <c r="OHV34" s="1603"/>
      <c r="OHW34" s="1603"/>
      <c r="OHX34" s="1603"/>
      <c r="OHY34" s="1603"/>
      <c r="OHZ34" s="1603"/>
      <c r="OIA34" s="1603"/>
      <c r="OIB34" s="1603"/>
      <c r="OIC34" s="1603"/>
      <c r="OID34" s="1603"/>
      <c r="OIE34" s="1603"/>
      <c r="OIF34" s="1603"/>
      <c r="OIG34" s="1603"/>
      <c r="OIH34" s="1603"/>
      <c r="OII34" s="1603"/>
      <c r="OIJ34" s="1603"/>
      <c r="OIK34" s="1603"/>
      <c r="OIL34" s="1603"/>
      <c r="OIM34" s="1603"/>
      <c r="OIN34" s="1603"/>
      <c r="OIO34" s="1603"/>
      <c r="OIP34" s="1603"/>
      <c r="OIQ34" s="1603"/>
      <c r="OIR34" s="1603"/>
      <c r="OIS34" s="1603"/>
      <c r="OIT34" s="1603"/>
      <c r="OIU34" s="1603"/>
      <c r="OIV34" s="1603"/>
      <c r="OIW34" s="1603"/>
      <c r="OIX34" s="1603"/>
      <c r="OIY34" s="1603"/>
      <c r="OIZ34" s="1603"/>
      <c r="OJA34" s="1603"/>
      <c r="OJB34" s="1603"/>
      <c r="OJC34" s="1603"/>
      <c r="OJD34" s="1603"/>
      <c r="OJE34" s="1603"/>
      <c r="OJF34" s="1603"/>
      <c r="OJG34" s="1603"/>
      <c r="OJH34" s="1603"/>
      <c r="OJI34" s="1603"/>
      <c r="OJJ34" s="1603"/>
      <c r="OJK34" s="1603"/>
      <c r="OJL34" s="1603"/>
      <c r="OJM34" s="1603"/>
      <c r="OJN34" s="1603"/>
      <c r="OJO34" s="1603"/>
      <c r="OJP34" s="1603"/>
      <c r="OJQ34" s="1603"/>
      <c r="OJR34" s="1603"/>
      <c r="OJS34" s="1603"/>
      <c r="OJT34" s="1603"/>
      <c r="OJU34" s="1603"/>
      <c r="OJV34" s="1603"/>
      <c r="OJW34" s="1603"/>
      <c r="OJX34" s="1603"/>
      <c r="OJY34" s="1603"/>
      <c r="OJZ34" s="1603"/>
      <c r="OKA34" s="1603"/>
      <c r="OKB34" s="1603"/>
      <c r="OKC34" s="1603"/>
      <c r="OKD34" s="1603"/>
      <c r="OKE34" s="1603"/>
      <c r="OKF34" s="1603"/>
      <c r="OKG34" s="1603"/>
      <c r="OKH34" s="1603"/>
      <c r="OKI34" s="1603"/>
      <c r="OKJ34" s="1603"/>
      <c r="OKK34" s="1603"/>
      <c r="OKL34" s="1603"/>
      <c r="OKM34" s="1603"/>
      <c r="OKN34" s="1603"/>
      <c r="OKO34" s="1603"/>
      <c r="OKP34" s="1603"/>
      <c r="OKQ34" s="1603"/>
      <c r="OKR34" s="1603"/>
      <c r="OKS34" s="1603"/>
      <c r="OKT34" s="1603"/>
      <c r="OKU34" s="1603"/>
      <c r="OKV34" s="1603"/>
      <c r="OKW34" s="1603"/>
      <c r="OKX34" s="1603"/>
      <c r="OKY34" s="1603"/>
      <c r="OKZ34" s="1603"/>
      <c r="OLA34" s="1603"/>
      <c r="OLB34" s="1603"/>
      <c r="OLC34" s="1603"/>
      <c r="OLD34" s="1603"/>
      <c r="OLE34" s="1603"/>
      <c r="OLF34" s="1603"/>
      <c r="OLG34" s="1603"/>
      <c r="OLH34" s="1603"/>
      <c r="OLI34" s="1603"/>
      <c r="OLJ34" s="1603"/>
      <c r="OLK34" s="1603"/>
      <c r="OLL34" s="1603"/>
      <c r="OLM34" s="1603"/>
      <c r="OLN34" s="1603"/>
      <c r="OLO34" s="1603"/>
      <c r="OLP34" s="1603"/>
      <c r="OLQ34" s="1603"/>
      <c r="OLR34" s="1603"/>
      <c r="OLS34" s="1603"/>
      <c r="OLT34" s="1603"/>
      <c r="OLU34" s="1603"/>
      <c r="OLV34" s="1603"/>
      <c r="OLW34" s="1603"/>
      <c r="OLX34" s="1603"/>
      <c r="OLY34" s="1603"/>
      <c r="OLZ34" s="1603"/>
      <c r="OMA34" s="1603"/>
      <c r="OMB34" s="1603"/>
      <c r="OMC34" s="1603"/>
      <c r="OMD34" s="1603"/>
      <c r="OME34" s="1603"/>
      <c r="OMF34" s="1603"/>
      <c r="OMG34" s="1603"/>
      <c r="OMH34" s="1603"/>
      <c r="OMI34" s="1603"/>
      <c r="OMJ34" s="1603"/>
      <c r="OMK34" s="1603"/>
      <c r="OML34" s="1603"/>
      <c r="OMM34" s="1603"/>
      <c r="OMN34" s="1603"/>
      <c r="OMO34" s="1603"/>
      <c r="OMP34" s="1603"/>
      <c r="OMQ34" s="1603"/>
      <c r="OMR34" s="1603"/>
      <c r="OMS34" s="1603"/>
      <c r="OMT34" s="1603"/>
      <c r="OMU34" s="1603"/>
      <c r="OMV34" s="1603"/>
      <c r="OMW34" s="1603"/>
      <c r="OMX34" s="1603"/>
      <c r="OMY34" s="1603"/>
      <c r="OMZ34" s="1603"/>
      <c r="ONA34" s="1603"/>
      <c r="ONB34" s="1603"/>
      <c r="ONC34" s="1603"/>
      <c r="OND34" s="1603"/>
      <c r="ONE34" s="1603"/>
      <c r="ONF34" s="1603"/>
      <c r="ONG34" s="1603"/>
      <c r="ONH34" s="1603"/>
      <c r="ONI34" s="1603"/>
      <c r="ONJ34" s="1603"/>
      <c r="ONK34" s="1603"/>
      <c r="ONL34" s="1603"/>
      <c r="ONM34" s="1603"/>
      <c r="ONN34" s="1603"/>
      <c r="ONO34" s="1603"/>
      <c r="ONP34" s="1603"/>
      <c r="ONQ34" s="1603"/>
      <c r="ONR34" s="1603"/>
      <c r="ONS34" s="1603"/>
      <c r="ONT34" s="1603"/>
      <c r="ONU34" s="1603"/>
      <c r="ONV34" s="1603"/>
      <c r="ONW34" s="1603"/>
      <c r="ONX34" s="1603"/>
      <c r="ONY34" s="1603"/>
      <c r="ONZ34" s="1603"/>
      <c r="OOA34" s="1603"/>
      <c r="OOB34" s="1603"/>
      <c r="OOC34" s="1603"/>
      <c r="OOD34" s="1603"/>
      <c r="OOE34" s="1603"/>
      <c r="OOF34" s="1603"/>
      <c r="OOG34" s="1603"/>
      <c r="OOH34" s="1603"/>
      <c r="OOI34" s="1603"/>
      <c r="OOJ34" s="1603"/>
      <c r="OOK34" s="1603"/>
      <c r="OOL34" s="1603"/>
      <c r="OOM34" s="1603"/>
      <c r="OON34" s="1603"/>
      <c r="OOO34" s="1603"/>
      <c r="OOP34" s="1603"/>
      <c r="OOQ34" s="1603"/>
      <c r="OOR34" s="1603"/>
      <c r="OOS34" s="1603"/>
      <c r="OOT34" s="1603"/>
      <c r="OOU34" s="1603"/>
      <c r="OOV34" s="1603"/>
      <c r="OOW34" s="1603"/>
      <c r="OOX34" s="1603"/>
      <c r="OOY34" s="1603"/>
      <c r="OOZ34" s="1603"/>
      <c r="OPA34" s="1603"/>
      <c r="OPB34" s="1603"/>
      <c r="OPC34" s="1603"/>
      <c r="OPD34" s="1603"/>
      <c r="OPE34" s="1603"/>
      <c r="OPF34" s="1603"/>
      <c r="OPG34" s="1603"/>
      <c r="OPH34" s="1603"/>
      <c r="OPI34" s="1603"/>
      <c r="OPJ34" s="1603"/>
      <c r="OPK34" s="1603"/>
      <c r="OPL34" s="1603"/>
      <c r="OPM34" s="1603"/>
      <c r="OPN34" s="1603"/>
      <c r="OPO34" s="1603"/>
      <c r="OPP34" s="1603"/>
      <c r="OPQ34" s="1603"/>
      <c r="OPR34" s="1603"/>
      <c r="OPS34" s="1603"/>
      <c r="OPT34" s="1603"/>
      <c r="OPU34" s="1603"/>
      <c r="OPV34" s="1603"/>
      <c r="OPW34" s="1603"/>
      <c r="OPX34" s="1603"/>
      <c r="OPY34" s="1603"/>
      <c r="OPZ34" s="1603"/>
      <c r="OQA34" s="1603"/>
      <c r="OQB34" s="1603"/>
      <c r="OQC34" s="1603"/>
      <c r="OQD34" s="1603"/>
      <c r="OQE34" s="1603"/>
      <c r="OQF34" s="1603"/>
      <c r="OQG34" s="1603"/>
      <c r="OQH34" s="1603"/>
      <c r="OQI34" s="1603"/>
      <c r="OQJ34" s="1603"/>
      <c r="OQK34" s="1603"/>
      <c r="OQL34" s="1603"/>
      <c r="OQM34" s="1603"/>
      <c r="OQN34" s="1603"/>
      <c r="OQO34" s="1603"/>
      <c r="OQP34" s="1603"/>
      <c r="OQQ34" s="1603"/>
      <c r="OQR34" s="1603"/>
      <c r="OQS34" s="1603"/>
      <c r="OQT34" s="1603"/>
      <c r="OQU34" s="1603"/>
      <c r="OQV34" s="1603"/>
      <c r="OQW34" s="1603"/>
      <c r="OQX34" s="1603"/>
      <c r="OQY34" s="1603"/>
      <c r="OQZ34" s="1603"/>
      <c r="ORA34" s="1603"/>
      <c r="ORB34" s="1603"/>
      <c r="ORC34" s="1603"/>
      <c r="ORD34" s="1603"/>
      <c r="ORE34" s="1603"/>
      <c r="ORF34" s="1603"/>
      <c r="ORG34" s="1603"/>
      <c r="ORH34" s="1603"/>
      <c r="ORI34" s="1603"/>
      <c r="ORJ34" s="1603"/>
      <c r="ORK34" s="1603"/>
      <c r="ORL34" s="1603"/>
      <c r="ORM34" s="1603"/>
      <c r="ORN34" s="1603"/>
      <c r="ORO34" s="1603"/>
      <c r="ORP34" s="1603"/>
      <c r="ORQ34" s="1603"/>
      <c r="ORR34" s="1603"/>
      <c r="ORS34" s="1603"/>
      <c r="ORT34" s="1603"/>
      <c r="ORU34" s="1603"/>
      <c r="ORV34" s="1603"/>
      <c r="ORW34" s="1603"/>
      <c r="ORX34" s="1603"/>
      <c r="ORY34" s="1603"/>
      <c r="ORZ34" s="1603"/>
      <c r="OSA34" s="1603"/>
      <c r="OSB34" s="1603"/>
      <c r="OSC34" s="1603"/>
      <c r="OSD34" s="1603"/>
      <c r="OSE34" s="1603"/>
      <c r="OSF34" s="1603"/>
      <c r="OSG34" s="1603"/>
      <c r="OSH34" s="1603"/>
      <c r="OSI34" s="1603"/>
      <c r="OSJ34" s="1603"/>
      <c r="OSK34" s="1603"/>
      <c r="OSL34" s="1603"/>
      <c r="OSM34" s="1603"/>
      <c r="OSN34" s="1603"/>
      <c r="OSO34" s="1603"/>
      <c r="OSP34" s="1603"/>
      <c r="OSQ34" s="1603"/>
      <c r="OSR34" s="1603"/>
      <c r="OSS34" s="1603"/>
      <c r="OST34" s="1603"/>
      <c r="OSU34" s="1603"/>
      <c r="OSV34" s="1603"/>
      <c r="OSW34" s="1603"/>
      <c r="OSX34" s="1603"/>
      <c r="OSY34" s="1603"/>
      <c r="OSZ34" s="1603"/>
      <c r="OTA34" s="1603"/>
      <c r="OTB34" s="1603"/>
      <c r="OTC34" s="1603"/>
      <c r="OTD34" s="1603"/>
      <c r="OTE34" s="1603"/>
      <c r="OTF34" s="1603"/>
      <c r="OTG34" s="1603"/>
      <c r="OTH34" s="1603"/>
      <c r="OTI34" s="1603"/>
      <c r="OTJ34" s="1603"/>
      <c r="OTK34" s="1603"/>
      <c r="OTL34" s="1603"/>
      <c r="OTM34" s="1603"/>
      <c r="OTN34" s="1603"/>
      <c r="OTO34" s="1603"/>
      <c r="OTP34" s="1603"/>
      <c r="OTQ34" s="1603"/>
      <c r="OTR34" s="1603"/>
      <c r="OTS34" s="1603"/>
      <c r="OTT34" s="1603"/>
      <c r="OTU34" s="1603"/>
      <c r="OTV34" s="1603"/>
      <c r="OTW34" s="1603"/>
      <c r="OTX34" s="1603"/>
      <c r="OTY34" s="1603"/>
      <c r="OTZ34" s="1603"/>
      <c r="OUA34" s="1603"/>
      <c r="OUB34" s="1603"/>
      <c r="OUC34" s="1603"/>
      <c r="OUD34" s="1603"/>
      <c r="OUE34" s="1603"/>
      <c r="OUF34" s="1603"/>
      <c r="OUG34" s="1603"/>
      <c r="OUH34" s="1603"/>
      <c r="OUI34" s="1603"/>
      <c r="OUJ34" s="1603"/>
      <c r="OUK34" s="1603"/>
      <c r="OUL34" s="1603"/>
      <c r="OUM34" s="1603"/>
      <c r="OUN34" s="1603"/>
      <c r="OUO34" s="1603"/>
      <c r="OUP34" s="1603"/>
      <c r="OUQ34" s="1603"/>
      <c r="OUR34" s="1603"/>
      <c r="OUS34" s="1603"/>
      <c r="OUT34" s="1603"/>
      <c r="OUU34" s="1603"/>
      <c r="OUV34" s="1603"/>
      <c r="OUW34" s="1603"/>
      <c r="OUX34" s="1603"/>
      <c r="OUY34" s="1603"/>
      <c r="OUZ34" s="1603"/>
      <c r="OVA34" s="1603"/>
      <c r="OVB34" s="1603"/>
      <c r="OVC34" s="1603"/>
      <c r="OVD34" s="1603"/>
      <c r="OVE34" s="1603"/>
      <c r="OVF34" s="1603"/>
      <c r="OVG34" s="1603"/>
      <c r="OVH34" s="1603"/>
      <c r="OVI34" s="1603"/>
      <c r="OVJ34" s="1603"/>
      <c r="OVK34" s="1603"/>
      <c r="OVL34" s="1603"/>
      <c r="OVM34" s="1603"/>
      <c r="OVN34" s="1603"/>
      <c r="OVO34" s="1603"/>
      <c r="OVP34" s="1603"/>
      <c r="OVQ34" s="1603"/>
      <c r="OVR34" s="1603"/>
      <c r="OVS34" s="1603"/>
      <c r="OVT34" s="1603"/>
      <c r="OVU34" s="1603"/>
      <c r="OVV34" s="1603"/>
      <c r="OVW34" s="1603"/>
      <c r="OVX34" s="1603"/>
      <c r="OVY34" s="1603"/>
      <c r="OVZ34" s="1603"/>
      <c r="OWA34" s="1603"/>
      <c r="OWB34" s="1603"/>
      <c r="OWC34" s="1603"/>
      <c r="OWD34" s="1603"/>
      <c r="OWE34" s="1603"/>
      <c r="OWF34" s="1603"/>
      <c r="OWG34" s="1603"/>
      <c r="OWH34" s="1603"/>
      <c r="OWI34" s="1603"/>
      <c r="OWJ34" s="1603"/>
      <c r="OWK34" s="1603"/>
      <c r="OWL34" s="1603"/>
      <c r="OWM34" s="1603"/>
      <c r="OWN34" s="1603"/>
      <c r="OWO34" s="1603"/>
      <c r="OWP34" s="1603"/>
      <c r="OWQ34" s="1603"/>
      <c r="OWR34" s="1603"/>
      <c r="OWS34" s="1603"/>
      <c r="OWT34" s="1603"/>
      <c r="OWU34" s="1603"/>
      <c r="OWV34" s="1603"/>
      <c r="OWW34" s="1603"/>
      <c r="OWX34" s="1603"/>
      <c r="OWY34" s="1603"/>
      <c r="OWZ34" s="1603"/>
      <c r="OXA34" s="1603"/>
      <c r="OXB34" s="1603"/>
      <c r="OXC34" s="1603"/>
      <c r="OXD34" s="1603"/>
      <c r="OXE34" s="1603"/>
      <c r="OXF34" s="1603"/>
      <c r="OXG34" s="1603"/>
      <c r="OXH34" s="1603"/>
      <c r="OXI34" s="1603"/>
      <c r="OXJ34" s="1603"/>
      <c r="OXK34" s="1603"/>
      <c r="OXL34" s="1603"/>
      <c r="OXM34" s="1603"/>
      <c r="OXN34" s="1603"/>
      <c r="OXO34" s="1603"/>
      <c r="OXP34" s="1603"/>
      <c r="OXQ34" s="1603"/>
      <c r="OXR34" s="1603"/>
      <c r="OXS34" s="1603"/>
      <c r="OXT34" s="1603"/>
      <c r="OXU34" s="1603"/>
      <c r="OXV34" s="1603"/>
      <c r="OXW34" s="1603"/>
      <c r="OXX34" s="1603"/>
      <c r="OXY34" s="1603"/>
      <c r="OXZ34" s="1603"/>
      <c r="OYA34" s="1603"/>
      <c r="OYB34" s="1603"/>
      <c r="OYC34" s="1603"/>
      <c r="OYD34" s="1603"/>
      <c r="OYE34" s="1603"/>
      <c r="OYF34" s="1603"/>
      <c r="OYG34" s="1603"/>
      <c r="OYH34" s="1603"/>
      <c r="OYI34" s="1603"/>
      <c r="OYJ34" s="1603"/>
      <c r="OYK34" s="1603"/>
      <c r="OYL34" s="1603"/>
      <c r="OYM34" s="1603"/>
      <c r="OYN34" s="1603"/>
      <c r="OYO34" s="1603"/>
      <c r="OYP34" s="1603"/>
      <c r="OYQ34" s="1603"/>
      <c r="OYR34" s="1603"/>
      <c r="OYS34" s="1603"/>
      <c r="OYT34" s="1603"/>
      <c r="OYU34" s="1603"/>
      <c r="OYV34" s="1603"/>
      <c r="OYW34" s="1603"/>
      <c r="OYX34" s="1603"/>
      <c r="OYY34" s="1603"/>
      <c r="OYZ34" s="1603"/>
      <c r="OZA34" s="1603"/>
      <c r="OZB34" s="1603"/>
      <c r="OZC34" s="1603"/>
      <c r="OZD34" s="1603"/>
      <c r="OZE34" s="1603"/>
      <c r="OZF34" s="1603"/>
      <c r="OZG34" s="1603"/>
      <c r="OZH34" s="1603"/>
      <c r="OZI34" s="1603"/>
      <c r="OZJ34" s="1603"/>
      <c r="OZK34" s="1603"/>
      <c r="OZL34" s="1603"/>
      <c r="OZM34" s="1603"/>
      <c r="OZN34" s="1603"/>
      <c r="OZO34" s="1603"/>
      <c r="OZP34" s="1603"/>
      <c r="OZQ34" s="1603"/>
      <c r="OZR34" s="1603"/>
      <c r="OZS34" s="1603"/>
      <c r="OZT34" s="1603"/>
      <c r="OZU34" s="1603"/>
      <c r="OZV34" s="1603"/>
      <c r="OZW34" s="1603"/>
      <c r="OZX34" s="1603"/>
      <c r="OZY34" s="1603"/>
      <c r="OZZ34" s="1603"/>
      <c r="PAA34" s="1603"/>
      <c r="PAB34" s="1603"/>
      <c r="PAC34" s="1603"/>
      <c r="PAD34" s="1603"/>
      <c r="PAE34" s="1603"/>
      <c r="PAF34" s="1603"/>
      <c r="PAG34" s="1603"/>
      <c r="PAH34" s="1603"/>
      <c r="PAI34" s="1603"/>
      <c r="PAJ34" s="1603"/>
      <c r="PAK34" s="1603"/>
      <c r="PAL34" s="1603"/>
      <c r="PAM34" s="1603"/>
      <c r="PAN34" s="1603"/>
      <c r="PAO34" s="1603"/>
      <c r="PAP34" s="1603"/>
      <c r="PAQ34" s="1603"/>
      <c r="PAR34" s="1603"/>
      <c r="PAS34" s="1603"/>
      <c r="PAT34" s="1603"/>
      <c r="PAU34" s="1603"/>
      <c r="PAV34" s="1603"/>
      <c r="PAW34" s="1603"/>
      <c r="PAX34" s="1603"/>
      <c r="PAY34" s="1603"/>
      <c r="PAZ34" s="1603"/>
      <c r="PBA34" s="1603"/>
      <c r="PBB34" s="1603"/>
      <c r="PBC34" s="1603"/>
      <c r="PBD34" s="1603"/>
      <c r="PBE34" s="1603"/>
      <c r="PBF34" s="1603"/>
      <c r="PBG34" s="1603"/>
      <c r="PBH34" s="1603"/>
      <c r="PBI34" s="1603"/>
      <c r="PBJ34" s="1603"/>
      <c r="PBK34" s="1603"/>
      <c r="PBL34" s="1603"/>
      <c r="PBM34" s="1603"/>
      <c r="PBN34" s="1603"/>
      <c r="PBO34" s="1603"/>
      <c r="PBP34" s="1603"/>
      <c r="PBQ34" s="1603"/>
      <c r="PBR34" s="1603"/>
      <c r="PBS34" s="1603"/>
      <c r="PBT34" s="1603"/>
      <c r="PBU34" s="1603"/>
      <c r="PBV34" s="1603"/>
      <c r="PBW34" s="1603"/>
      <c r="PBX34" s="1603"/>
      <c r="PBY34" s="1603"/>
      <c r="PBZ34" s="1603"/>
      <c r="PCA34" s="1603"/>
      <c r="PCB34" s="1603"/>
      <c r="PCC34" s="1603"/>
      <c r="PCD34" s="1603"/>
      <c r="PCE34" s="1603"/>
      <c r="PCF34" s="1603"/>
      <c r="PCG34" s="1603"/>
      <c r="PCH34" s="1603"/>
      <c r="PCI34" s="1603"/>
      <c r="PCJ34" s="1603"/>
      <c r="PCK34" s="1603"/>
      <c r="PCL34" s="1603"/>
      <c r="PCM34" s="1603"/>
      <c r="PCN34" s="1603"/>
      <c r="PCO34" s="1603"/>
      <c r="PCP34" s="1603"/>
      <c r="PCQ34" s="1603"/>
      <c r="PCR34" s="1603"/>
      <c r="PCS34" s="1603"/>
      <c r="PCT34" s="1603"/>
      <c r="PCU34" s="1603"/>
      <c r="PCV34" s="1603"/>
      <c r="PCW34" s="1603"/>
      <c r="PCX34" s="1603"/>
      <c r="PCY34" s="1603"/>
      <c r="PCZ34" s="1603"/>
      <c r="PDA34" s="1603"/>
      <c r="PDB34" s="1603"/>
      <c r="PDC34" s="1603"/>
      <c r="PDD34" s="1603"/>
      <c r="PDE34" s="1603"/>
      <c r="PDF34" s="1603"/>
      <c r="PDG34" s="1603"/>
      <c r="PDH34" s="1603"/>
      <c r="PDI34" s="1603"/>
      <c r="PDJ34" s="1603"/>
      <c r="PDK34" s="1603"/>
      <c r="PDL34" s="1603"/>
      <c r="PDM34" s="1603"/>
      <c r="PDN34" s="1603"/>
      <c r="PDO34" s="1603"/>
      <c r="PDP34" s="1603"/>
      <c r="PDQ34" s="1603"/>
      <c r="PDR34" s="1603"/>
      <c r="PDS34" s="1603"/>
      <c r="PDT34" s="1603"/>
      <c r="PDU34" s="1603"/>
      <c r="PDV34" s="1603"/>
      <c r="PDW34" s="1603"/>
      <c r="PDX34" s="1603"/>
      <c r="PDY34" s="1603"/>
      <c r="PDZ34" s="1603"/>
      <c r="PEA34" s="1603"/>
      <c r="PEB34" s="1603"/>
      <c r="PEC34" s="1603"/>
      <c r="PED34" s="1603"/>
      <c r="PEE34" s="1603"/>
      <c r="PEF34" s="1603"/>
      <c r="PEG34" s="1603"/>
      <c r="PEH34" s="1603"/>
      <c r="PEI34" s="1603"/>
      <c r="PEJ34" s="1603"/>
      <c r="PEK34" s="1603"/>
      <c r="PEL34" s="1603"/>
      <c r="PEM34" s="1603"/>
      <c r="PEN34" s="1603"/>
      <c r="PEO34" s="1603"/>
      <c r="PEP34" s="1603"/>
      <c r="PEQ34" s="1603"/>
      <c r="PER34" s="1603"/>
      <c r="PES34" s="1603"/>
      <c r="PET34" s="1603"/>
      <c r="PEU34" s="1603"/>
      <c r="PEV34" s="1603"/>
      <c r="PEW34" s="1603"/>
      <c r="PEX34" s="1603"/>
      <c r="PEY34" s="1603"/>
      <c r="PEZ34" s="1603"/>
      <c r="PFA34" s="1603"/>
      <c r="PFB34" s="1603"/>
      <c r="PFC34" s="1603"/>
      <c r="PFD34" s="1603"/>
      <c r="PFE34" s="1603"/>
      <c r="PFF34" s="1603"/>
      <c r="PFG34" s="1603"/>
      <c r="PFH34" s="1603"/>
      <c r="PFI34" s="1603"/>
      <c r="PFJ34" s="1603"/>
      <c r="PFK34" s="1603"/>
      <c r="PFL34" s="1603"/>
      <c r="PFM34" s="1603"/>
      <c r="PFN34" s="1603"/>
      <c r="PFO34" s="1603"/>
      <c r="PFP34" s="1603"/>
      <c r="PFQ34" s="1603"/>
      <c r="PFR34" s="1603"/>
      <c r="PFS34" s="1603"/>
      <c r="PFT34" s="1603"/>
      <c r="PFU34" s="1603"/>
      <c r="PFV34" s="1603"/>
      <c r="PFW34" s="1603"/>
      <c r="PFX34" s="1603"/>
      <c r="PFY34" s="1603"/>
      <c r="PFZ34" s="1603"/>
      <c r="PGA34" s="1603"/>
      <c r="PGB34" s="1603"/>
      <c r="PGC34" s="1603"/>
      <c r="PGD34" s="1603"/>
      <c r="PGE34" s="1603"/>
      <c r="PGF34" s="1603"/>
      <c r="PGG34" s="1603"/>
      <c r="PGH34" s="1603"/>
      <c r="PGI34" s="1603"/>
      <c r="PGJ34" s="1603"/>
      <c r="PGK34" s="1603"/>
      <c r="PGL34" s="1603"/>
      <c r="PGM34" s="1603"/>
      <c r="PGN34" s="1603"/>
      <c r="PGO34" s="1603"/>
      <c r="PGP34" s="1603"/>
      <c r="PGQ34" s="1603"/>
      <c r="PGR34" s="1603"/>
      <c r="PGS34" s="1603"/>
      <c r="PGT34" s="1603"/>
      <c r="PGU34" s="1603"/>
      <c r="PGV34" s="1603"/>
      <c r="PGW34" s="1603"/>
      <c r="PGX34" s="1603"/>
      <c r="PGY34" s="1603"/>
      <c r="PGZ34" s="1603"/>
      <c r="PHA34" s="1603"/>
      <c r="PHB34" s="1603"/>
      <c r="PHC34" s="1603"/>
      <c r="PHD34" s="1603"/>
      <c r="PHE34" s="1603"/>
      <c r="PHF34" s="1603"/>
      <c r="PHG34" s="1603"/>
      <c r="PHH34" s="1603"/>
      <c r="PHI34" s="1603"/>
      <c r="PHJ34" s="1603"/>
      <c r="PHK34" s="1603"/>
      <c r="PHL34" s="1603"/>
      <c r="PHM34" s="1603"/>
      <c r="PHN34" s="1603"/>
      <c r="PHO34" s="1603"/>
      <c r="PHP34" s="1603"/>
      <c r="PHQ34" s="1603"/>
      <c r="PHR34" s="1603"/>
      <c r="PHS34" s="1603"/>
      <c r="PHT34" s="1603"/>
      <c r="PHU34" s="1603"/>
      <c r="PHV34" s="1603"/>
      <c r="PHW34" s="1603"/>
      <c r="PHX34" s="1603"/>
      <c r="PHY34" s="1603"/>
      <c r="PHZ34" s="1603"/>
      <c r="PIA34" s="1603"/>
      <c r="PIB34" s="1603"/>
      <c r="PIC34" s="1603"/>
      <c r="PID34" s="1603"/>
      <c r="PIE34" s="1603"/>
      <c r="PIF34" s="1603"/>
      <c r="PIG34" s="1603"/>
      <c r="PIH34" s="1603"/>
      <c r="PII34" s="1603"/>
      <c r="PIJ34" s="1603"/>
      <c r="PIK34" s="1603"/>
      <c r="PIL34" s="1603"/>
      <c r="PIM34" s="1603"/>
      <c r="PIN34" s="1603"/>
      <c r="PIO34" s="1603"/>
      <c r="PIP34" s="1603"/>
      <c r="PIQ34" s="1603"/>
      <c r="PIR34" s="1603"/>
      <c r="PIS34" s="1603"/>
      <c r="PIT34" s="1603"/>
      <c r="PIU34" s="1603"/>
      <c r="PIV34" s="1603"/>
      <c r="PIW34" s="1603"/>
      <c r="PIX34" s="1603"/>
      <c r="PIY34" s="1603"/>
      <c r="PIZ34" s="1603"/>
      <c r="PJA34" s="1603"/>
      <c r="PJB34" s="1603"/>
      <c r="PJC34" s="1603"/>
      <c r="PJD34" s="1603"/>
      <c r="PJE34" s="1603"/>
      <c r="PJF34" s="1603"/>
      <c r="PJG34" s="1603"/>
      <c r="PJH34" s="1603"/>
      <c r="PJI34" s="1603"/>
      <c r="PJJ34" s="1603"/>
      <c r="PJK34" s="1603"/>
      <c r="PJL34" s="1603"/>
      <c r="PJM34" s="1603"/>
      <c r="PJN34" s="1603"/>
      <c r="PJO34" s="1603"/>
      <c r="PJP34" s="1603"/>
      <c r="PJQ34" s="1603"/>
      <c r="PJR34" s="1603"/>
      <c r="PJS34" s="1603"/>
      <c r="PJT34" s="1603"/>
      <c r="PJU34" s="1603"/>
      <c r="PJV34" s="1603"/>
      <c r="PJW34" s="1603"/>
      <c r="PJX34" s="1603"/>
      <c r="PJY34" s="1603"/>
      <c r="PJZ34" s="1603"/>
      <c r="PKA34" s="1603"/>
      <c r="PKB34" s="1603"/>
      <c r="PKC34" s="1603"/>
      <c r="PKD34" s="1603"/>
      <c r="PKE34" s="1603"/>
      <c r="PKF34" s="1603"/>
      <c r="PKG34" s="1603"/>
      <c r="PKH34" s="1603"/>
      <c r="PKI34" s="1603"/>
      <c r="PKJ34" s="1603"/>
      <c r="PKK34" s="1603"/>
      <c r="PKL34" s="1603"/>
      <c r="PKM34" s="1603"/>
      <c r="PKN34" s="1603"/>
      <c r="PKO34" s="1603"/>
      <c r="PKP34" s="1603"/>
      <c r="PKQ34" s="1603"/>
      <c r="PKR34" s="1603"/>
      <c r="PKS34" s="1603"/>
      <c r="PKT34" s="1603"/>
      <c r="PKU34" s="1603"/>
      <c r="PKV34" s="1603"/>
      <c r="PKW34" s="1603"/>
      <c r="PKX34" s="1603"/>
      <c r="PKY34" s="1603"/>
      <c r="PKZ34" s="1603"/>
      <c r="PLA34" s="1603"/>
      <c r="PLB34" s="1603"/>
      <c r="PLC34" s="1603"/>
      <c r="PLD34" s="1603"/>
      <c r="PLE34" s="1603"/>
      <c r="PLF34" s="1603"/>
      <c r="PLG34" s="1603"/>
      <c r="PLH34" s="1603"/>
      <c r="PLI34" s="1603"/>
      <c r="PLJ34" s="1603"/>
      <c r="PLK34" s="1603"/>
      <c r="PLL34" s="1603"/>
      <c r="PLM34" s="1603"/>
      <c r="PLN34" s="1603"/>
      <c r="PLO34" s="1603"/>
      <c r="PLP34" s="1603"/>
      <c r="PLQ34" s="1603"/>
      <c r="PLR34" s="1603"/>
      <c r="PLS34" s="1603"/>
      <c r="PLT34" s="1603"/>
      <c r="PLU34" s="1603"/>
      <c r="PLV34" s="1603"/>
      <c r="PLW34" s="1603"/>
      <c r="PLX34" s="1603"/>
      <c r="PLY34" s="1603"/>
      <c r="PLZ34" s="1603"/>
      <c r="PMA34" s="1603"/>
      <c r="PMB34" s="1603"/>
      <c r="PMC34" s="1603"/>
      <c r="PMD34" s="1603"/>
      <c r="PME34" s="1603"/>
      <c r="PMF34" s="1603"/>
      <c r="PMG34" s="1603"/>
      <c r="PMH34" s="1603"/>
      <c r="PMI34" s="1603"/>
      <c r="PMJ34" s="1603"/>
      <c r="PMK34" s="1603"/>
      <c r="PML34" s="1603"/>
      <c r="PMM34" s="1603"/>
      <c r="PMN34" s="1603"/>
      <c r="PMO34" s="1603"/>
      <c r="PMP34" s="1603"/>
      <c r="PMQ34" s="1603"/>
      <c r="PMR34" s="1603"/>
      <c r="PMS34" s="1603"/>
      <c r="PMT34" s="1603"/>
      <c r="PMU34" s="1603"/>
      <c r="PMV34" s="1603"/>
      <c r="PMW34" s="1603"/>
      <c r="PMX34" s="1603"/>
      <c r="PMY34" s="1603"/>
      <c r="PMZ34" s="1603"/>
      <c r="PNA34" s="1603"/>
      <c r="PNB34" s="1603"/>
      <c r="PNC34" s="1603"/>
      <c r="PND34" s="1603"/>
      <c r="PNE34" s="1603"/>
      <c r="PNF34" s="1603"/>
      <c r="PNG34" s="1603"/>
      <c r="PNH34" s="1603"/>
      <c r="PNI34" s="1603"/>
      <c r="PNJ34" s="1603"/>
      <c r="PNK34" s="1603"/>
      <c r="PNL34" s="1603"/>
      <c r="PNM34" s="1603"/>
      <c r="PNN34" s="1603"/>
      <c r="PNO34" s="1603"/>
      <c r="PNP34" s="1603"/>
      <c r="PNQ34" s="1603"/>
      <c r="PNR34" s="1603"/>
      <c r="PNS34" s="1603"/>
      <c r="PNT34" s="1603"/>
      <c r="PNU34" s="1603"/>
      <c r="PNV34" s="1603"/>
      <c r="PNW34" s="1603"/>
      <c r="PNX34" s="1603"/>
      <c r="PNY34" s="1603"/>
      <c r="PNZ34" s="1603"/>
      <c r="POA34" s="1603"/>
      <c r="POB34" s="1603"/>
      <c r="POC34" s="1603"/>
      <c r="POD34" s="1603"/>
      <c r="POE34" s="1603"/>
      <c r="POF34" s="1603"/>
      <c r="POG34" s="1603"/>
      <c r="POH34" s="1603"/>
      <c r="POI34" s="1603"/>
      <c r="POJ34" s="1603"/>
      <c r="POK34" s="1603"/>
      <c r="POL34" s="1603"/>
      <c r="POM34" s="1603"/>
      <c r="PON34" s="1603"/>
      <c r="POO34" s="1603"/>
      <c r="POP34" s="1603"/>
      <c r="POQ34" s="1603"/>
      <c r="POR34" s="1603"/>
      <c r="POS34" s="1603"/>
      <c r="POT34" s="1603"/>
      <c r="POU34" s="1603"/>
      <c r="POV34" s="1603"/>
      <c r="POW34" s="1603"/>
      <c r="POX34" s="1603"/>
      <c r="POY34" s="1603"/>
      <c r="POZ34" s="1603"/>
      <c r="PPA34" s="1603"/>
      <c r="PPB34" s="1603"/>
      <c r="PPC34" s="1603"/>
      <c r="PPD34" s="1603"/>
      <c r="PPE34" s="1603"/>
      <c r="PPF34" s="1603"/>
      <c r="PPG34" s="1603"/>
      <c r="PPH34" s="1603"/>
      <c r="PPI34" s="1603"/>
      <c r="PPJ34" s="1603"/>
      <c r="PPK34" s="1603"/>
      <c r="PPL34" s="1603"/>
      <c r="PPM34" s="1603"/>
      <c r="PPN34" s="1603"/>
      <c r="PPO34" s="1603"/>
      <c r="PPP34" s="1603"/>
      <c r="PPQ34" s="1603"/>
      <c r="PPR34" s="1603"/>
      <c r="PPS34" s="1603"/>
      <c r="PPT34" s="1603"/>
      <c r="PPU34" s="1603"/>
      <c r="PPV34" s="1603"/>
      <c r="PPW34" s="1603"/>
      <c r="PPX34" s="1603"/>
      <c r="PPY34" s="1603"/>
      <c r="PPZ34" s="1603"/>
      <c r="PQA34" s="1603"/>
      <c r="PQB34" s="1603"/>
      <c r="PQC34" s="1603"/>
      <c r="PQD34" s="1603"/>
      <c r="PQE34" s="1603"/>
      <c r="PQF34" s="1603"/>
      <c r="PQG34" s="1603"/>
      <c r="PQH34" s="1603"/>
      <c r="PQI34" s="1603"/>
      <c r="PQJ34" s="1603"/>
      <c r="PQK34" s="1603"/>
      <c r="PQL34" s="1603"/>
      <c r="PQM34" s="1603"/>
      <c r="PQN34" s="1603"/>
      <c r="PQO34" s="1603"/>
      <c r="PQP34" s="1603"/>
      <c r="PQQ34" s="1603"/>
      <c r="PQR34" s="1603"/>
      <c r="PQS34" s="1603"/>
      <c r="PQT34" s="1603"/>
      <c r="PQU34" s="1603"/>
      <c r="PQV34" s="1603"/>
      <c r="PQW34" s="1603"/>
      <c r="PQX34" s="1603"/>
      <c r="PQY34" s="1603"/>
      <c r="PQZ34" s="1603"/>
      <c r="PRA34" s="1603"/>
      <c r="PRB34" s="1603"/>
      <c r="PRC34" s="1603"/>
      <c r="PRD34" s="1603"/>
      <c r="PRE34" s="1603"/>
      <c r="PRF34" s="1603"/>
      <c r="PRG34" s="1603"/>
      <c r="PRH34" s="1603"/>
      <c r="PRI34" s="1603"/>
      <c r="PRJ34" s="1603"/>
      <c r="PRK34" s="1603"/>
      <c r="PRL34" s="1603"/>
      <c r="PRM34" s="1603"/>
      <c r="PRN34" s="1603"/>
      <c r="PRO34" s="1603"/>
      <c r="PRP34" s="1603"/>
      <c r="PRQ34" s="1603"/>
      <c r="PRR34" s="1603"/>
      <c r="PRS34" s="1603"/>
      <c r="PRT34" s="1603"/>
      <c r="PRU34" s="1603"/>
      <c r="PRV34" s="1603"/>
      <c r="PRW34" s="1603"/>
      <c r="PRX34" s="1603"/>
      <c r="PRY34" s="1603"/>
      <c r="PRZ34" s="1603"/>
      <c r="PSA34" s="1603"/>
      <c r="PSB34" s="1603"/>
      <c r="PSC34" s="1603"/>
      <c r="PSD34" s="1603"/>
      <c r="PSE34" s="1603"/>
      <c r="PSF34" s="1603"/>
      <c r="PSG34" s="1603"/>
      <c r="PSH34" s="1603"/>
      <c r="PSI34" s="1603"/>
      <c r="PSJ34" s="1603"/>
      <c r="PSK34" s="1603"/>
      <c r="PSL34" s="1603"/>
      <c r="PSM34" s="1603"/>
      <c r="PSN34" s="1603"/>
      <c r="PSO34" s="1603"/>
      <c r="PSP34" s="1603"/>
      <c r="PSQ34" s="1603"/>
      <c r="PSR34" s="1603"/>
      <c r="PSS34" s="1603"/>
      <c r="PST34" s="1603"/>
      <c r="PSU34" s="1603"/>
      <c r="PSV34" s="1603"/>
      <c r="PSW34" s="1603"/>
      <c r="PSX34" s="1603"/>
      <c r="PSY34" s="1603"/>
      <c r="PSZ34" s="1603"/>
      <c r="PTA34" s="1603"/>
      <c r="PTB34" s="1603"/>
      <c r="PTC34" s="1603"/>
      <c r="PTD34" s="1603"/>
      <c r="PTE34" s="1603"/>
      <c r="PTF34" s="1603"/>
      <c r="PTG34" s="1603"/>
      <c r="PTH34" s="1603"/>
      <c r="PTI34" s="1603"/>
      <c r="PTJ34" s="1603"/>
      <c r="PTK34" s="1603"/>
      <c r="PTL34" s="1603"/>
      <c r="PTM34" s="1603"/>
      <c r="PTN34" s="1603"/>
      <c r="PTO34" s="1603"/>
      <c r="PTP34" s="1603"/>
      <c r="PTQ34" s="1603"/>
      <c r="PTR34" s="1603"/>
      <c r="PTS34" s="1603"/>
      <c r="PTT34" s="1603"/>
      <c r="PTU34" s="1603"/>
      <c r="PTV34" s="1603"/>
      <c r="PTW34" s="1603"/>
      <c r="PTX34" s="1603"/>
      <c r="PTY34" s="1603"/>
      <c r="PTZ34" s="1603"/>
      <c r="PUA34" s="1603"/>
      <c r="PUB34" s="1603"/>
      <c r="PUC34" s="1603"/>
      <c r="PUD34" s="1603"/>
      <c r="PUE34" s="1603"/>
      <c r="PUF34" s="1603"/>
      <c r="PUG34" s="1603"/>
      <c r="PUH34" s="1603"/>
      <c r="PUI34" s="1603"/>
      <c r="PUJ34" s="1603"/>
      <c r="PUK34" s="1603"/>
      <c r="PUL34" s="1603"/>
      <c r="PUM34" s="1603"/>
      <c r="PUN34" s="1603"/>
      <c r="PUO34" s="1603"/>
      <c r="PUP34" s="1603"/>
      <c r="PUQ34" s="1603"/>
      <c r="PUR34" s="1603"/>
      <c r="PUS34" s="1603"/>
      <c r="PUT34" s="1603"/>
      <c r="PUU34" s="1603"/>
      <c r="PUV34" s="1603"/>
      <c r="PUW34" s="1603"/>
      <c r="PUX34" s="1603"/>
      <c r="PUY34" s="1603"/>
      <c r="PUZ34" s="1603"/>
      <c r="PVA34" s="1603"/>
      <c r="PVB34" s="1603"/>
      <c r="PVC34" s="1603"/>
      <c r="PVD34" s="1603"/>
      <c r="PVE34" s="1603"/>
      <c r="PVF34" s="1603"/>
      <c r="PVG34" s="1603"/>
      <c r="PVH34" s="1603"/>
      <c r="PVI34" s="1603"/>
      <c r="PVJ34" s="1603"/>
      <c r="PVK34" s="1603"/>
      <c r="PVL34" s="1603"/>
      <c r="PVM34" s="1603"/>
      <c r="PVN34" s="1603"/>
      <c r="PVO34" s="1603"/>
      <c r="PVP34" s="1603"/>
      <c r="PVQ34" s="1603"/>
      <c r="PVR34" s="1603"/>
      <c r="PVS34" s="1603"/>
      <c r="PVT34" s="1603"/>
      <c r="PVU34" s="1603"/>
      <c r="PVV34" s="1603"/>
      <c r="PVW34" s="1603"/>
      <c r="PVX34" s="1603"/>
      <c r="PVY34" s="1603"/>
      <c r="PVZ34" s="1603"/>
      <c r="PWA34" s="1603"/>
      <c r="PWB34" s="1603"/>
      <c r="PWC34" s="1603"/>
      <c r="PWD34" s="1603"/>
      <c r="PWE34" s="1603"/>
      <c r="PWF34" s="1603"/>
      <c r="PWG34" s="1603"/>
      <c r="PWH34" s="1603"/>
      <c r="PWI34" s="1603"/>
      <c r="PWJ34" s="1603"/>
      <c r="PWK34" s="1603"/>
      <c r="PWL34" s="1603"/>
      <c r="PWM34" s="1603"/>
      <c r="PWN34" s="1603"/>
      <c r="PWO34" s="1603"/>
      <c r="PWP34" s="1603"/>
      <c r="PWQ34" s="1603"/>
      <c r="PWR34" s="1603"/>
      <c r="PWS34" s="1603"/>
      <c r="PWT34" s="1603"/>
      <c r="PWU34" s="1603"/>
      <c r="PWV34" s="1603"/>
      <c r="PWW34" s="1603"/>
      <c r="PWX34" s="1603"/>
      <c r="PWY34" s="1603"/>
      <c r="PWZ34" s="1603"/>
      <c r="PXA34" s="1603"/>
      <c r="PXB34" s="1603"/>
      <c r="PXC34" s="1603"/>
      <c r="PXD34" s="1603"/>
      <c r="PXE34" s="1603"/>
      <c r="PXF34" s="1603"/>
      <c r="PXG34" s="1603"/>
      <c r="PXH34" s="1603"/>
      <c r="PXI34" s="1603"/>
      <c r="PXJ34" s="1603"/>
      <c r="PXK34" s="1603"/>
      <c r="PXL34" s="1603"/>
      <c r="PXM34" s="1603"/>
      <c r="PXN34" s="1603"/>
      <c r="PXO34" s="1603"/>
      <c r="PXP34" s="1603"/>
      <c r="PXQ34" s="1603"/>
      <c r="PXR34" s="1603"/>
      <c r="PXS34" s="1603"/>
      <c r="PXT34" s="1603"/>
      <c r="PXU34" s="1603"/>
      <c r="PXV34" s="1603"/>
      <c r="PXW34" s="1603"/>
      <c r="PXX34" s="1603"/>
      <c r="PXY34" s="1603"/>
      <c r="PXZ34" s="1603"/>
      <c r="PYA34" s="1603"/>
      <c r="PYB34" s="1603"/>
      <c r="PYC34" s="1603"/>
      <c r="PYD34" s="1603"/>
      <c r="PYE34" s="1603"/>
      <c r="PYF34" s="1603"/>
      <c r="PYG34" s="1603"/>
      <c r="PYH34" s="1603"/>
      <c r="PYI34" s="1603"/>
      <c r="PYJ34" s="1603"/>
      <c r="PYK34" s="1603"/>
      <c r="PYL34" s="1603"/>
      <c r="PYM34" s="1603"/>
      <c r="PYN34" s="1603"/>
      <c r="PYO34" s="1603"/>
      <c r="PYP34" s="1603"/>
      <c r="PYQ34" s="1603"/>
      <c r="PYR34" s="1603"/>
      <c r="PYS34" s="1603"/>
      <c r="PYT34" s="1603"/>
      <c r="PYU34" s="1603"/>
      <c r="PYV34" s="1603"/>
      <c r="PYW34" s="1603"/>
      <c r="PYX34" s="1603"/>
      <c r="PYY34" s="1603"/>
      <c r="PYZ34" s="1603"/>
      <c r="PZA34" s="1603"/>
      <c r="PZB34" s="1603"/>
      <c r="PZC34" s="1603"/>
      <c r="PZD34" s="1603"/>
      <c r="PZE34" s="1603"/>
      <c r="PZF34" s="1603"/>
      <c r="PZG34" s="1603"/>
      <c r="PZH34" s="1603"/>
      <c r="PZI34" s="1603"/>
      <c r="PZJ34" s="1603"/>
      <c r="PZK34" s="1603"/>
      <c r="PZL34" s="1603"/>
      <c r="PZM34" s="1603"/>
      <c r="PZN34" s="1603"/>
      <c r="PZO34" s="1603"/>
      <c r="PZP34" s="1603"/>
      <c r="PZQ34" s="1603"/>
      <c r="PZR34" s="1603"/>
      <c r="PZS34" s="1603"/>
      <c r="PZT34" s="1603"/>
      <c r="PZU34" s="1603"/>
      <c r="PZV34" s="1603"/>
      <c r="PZW34" s="1603"/>
      <c r="PZX34" s="1603"/>
      <c r="PZY34" s="1603"/>
      <c r="PZZ34" s="1603"/>
      <c r="QAA34" s="1603"/>
      <c r="QAB34" s="1603"/>
      <c r="QAC34" s="1603"/>
      <c r="QAD34" s="1603"/>
      <c r="QAE34" s="1603"/>
      <c r="QAF34" s="1603"/>
      <c r="QAG34" s="1603"/>
      <c r="QAH34" s="1603"/>
      <c r="QAI34" s="1603"/>
      <c r="QAJ34" s="1603"/>
      <c r="QAK34" s="1603"/>
      <c r="QAL34" s="1603"/>
      <c r="QAM34" s="1603"/>
      <c r="QAN34" s="1603"/>
      <c r="QAO34" s="1603"/>
      <c r="QAP34" s="1603"/>
      <c r="QAQ34" s="1603"/>
      <c r="QAR34" s="1603"/>
      <c r="QAS34" s="1603"/>
      <c r="QAT34" s="1603"/>
      <c r="QAU34" s="1603"/>
      <c r="QAV34" s="1603"/>
      <c r="QAW34" s="1603"/>
      <c r="QAX34" s="1603"/>
      <c r="QAY34" s="1603"/>
      <c r="QAZ34" s="1603"/>
      <c r="QBA34" s="1603"/>
      <c r="QBB34" s="1603"/>
      <c r="QBC34" s="1603"/>
      <c r="QBD34" s="1603"/>
      <c r="QBE34" s="1603"/>
      <c r="QBF34" s="1603"/>
      <c r="QBG34" s="1603"/>
      <c r="QBH34" s="1603"/>
      <c r="QBI34" s="1603"/>
      <c r="QBJ34" s="1603"/>
      <c r="QBK34" s="1603"/>
      <c r="QBL34" s="1603"/>
      <c r="QBM34" s="1603"/>
      <c r="QBN34" s="1603"/>
      <c r="QBO34" s="1603"/>
      <c r="QBP34" s="1603"/>
      <c r="QBQ34" s="1603"/>
      <c r="QBR34" s="1603"/>
      <c r="QBS34" s="1603"/>
      <c r="QBT34" s="1603"/>
      <c r="QBU34" s="1603"/>
      <c r="QBV34" s="1603"/>
      <c r="QBW34" s="1603"/>
      <c r="QBX34" s="1603"/>
      <c r="QBY34" s="1603"/>
      <c r="QBZ34" s="1603"/>
      <c r="QCA34" s="1603"/>
      <c r="QCB34" s="1603"/>
      <c r="QCC34" s="1603"/>
      <c r="QCD34" s="1603"/>
      <c r="QCE34" s="1603"/>
      <c r="QCF34" s="1603"/>
      <c r="QCG34" s="1603"/>
      <c r="QCH34" s="1603"/>
      <c r="QCI34" s="1603"/>
      <c r="QCJ34" s="1603"/>
      <c r="QCK34" s="1603"/>
      <c r="QCL34" s="1603"/>
      <c r="QCM34" s="1603"/>
      <c r="QCN34" s="1603"/>
      <c r="QCO34" s="1603"/>
      <c r="QCP34" s="1603"/>
      <c r="QCQ34" s="1603"/>
      <c r="QCR34" s="1603"/>
      <c r="QCS34" s="1603"/>
      <c r="QCT34" s="1603"/>
      <c r="QCU34" s="1603"/>
      <c r="QCV34" s="1603"/>
      <c r="QCW34" s="1603"/>
      <c r="QCX34" s="1603"/>
      <c r="QCY34" s="1603"/>
      <c r="QCZ34" s="1603"/>
      <c r="QDA34" s="1603"/>
      <c r="QDB34" s="1603"/>
      <c r="QDC34" s="1603"/>
      <c r="QDD34" s="1603"/>
      <c r="QDE34" s="1603"/>
      <c r="QDF34" s="1603"/>
      <c r="QDG34" s="1603"/>
      <c r="QDH34" s="1603"/>
      <c r="QDI34" s="1603"/>
      <c r="QDJ34" s="1603"/>
      <c r="QDK34" s="1603"/>
      <c r="QDL34" s="1603"/>
      <c r="QDM34" s="1603"/>
      <c r="QDN34" s="1603"/>
      <c r="QDO34" s="1603"/>
      <c r="QDP34" s="1603"/>
      <c r="QDQ34" s="1603"/>
      <c r="QDR34" s="1603"/>
      <c r="QDS34" s="1603"/>
      <c r="QDT34" s="1603"/>
      <c r="QDU34" s="1603"/>
      <c r="QDV34" s="1603"/>
      <c r="QDW34" s="1603"/>
      <c r="QDX34" s="1603"/>
      <c r="QDY34" s="1603"/>
      <c r="QDZ34" s="1603"/>
      <c r="QEA34" s="1603"/>
      <c r="QEB34" s="1603"/>
      <c r="QEC34" s="1603"/>
      <c r="QED34" s="1603"/>
      <c r="QEE34" s="1603"/>
      <c r="QEF34" s="1603"/>
      <c r="QEG34" s="1603"/>
      <c r="QEH34" s="1603"/>
      <c r="QEI34" s="1603"/>
      <c r="QEJ34" s="1603"/>
      <c r="QEK34" s="1603"/>
      <c r="QEL34" s="1603"/>
      <c r="QEM34" s="1603"/>
      <c r="QEN34" s="1603"/>
      <c r="QEO34" s="1603"/>
      <c r="QEP34" s="1603"/>
      <c r="QEQ34" s="1603"/>
      <c r="QER34" s="1603"/>
      <c r="QES34" s="1603"/>
      <c r="QET34" s="1603"/>
      <c r="QEU34" s="1603"/>
      <c r="QEV34" s="1603"/>
      <c r="QEW34" s="1603"/>
      <c r="QEX34" s="1603"/>
      <c r="QEY34" s="1603"/>
      <c r="QEZ34" s="1603"/>
      <c r="QFA34" s="1603"/>
      <c r="QFB34" s="1603"/>
      <c r="QFC34" s="1603"/>
      <c r="QFD34" s="1603"/>
      <c r="QFE34" s="1603"/>
      <c r="QFF34" s="1603"/>
      <c r="QFG34" s="1603"/>
      <c r="QFH34" s="1603"/>
      <c r="QFI34" s="1603"/>
      <c r="QFJ34" s="1603"/>
      <c r="QFK34" s="1603"/>
      <c r="QFL34" s="1603"/>
      <c r="QFM34" s="1603"/>
      <c r="QFN34" s="1603"/>
      <c r="QFO34" s="1603"/>
      <c r="QFP34" s="1603"/>
      <c r="QFQ34" s="1603"/>
      <c r="QFR34" s="1603"/>
      <c r="QFS34" s="1603"/>
      <c r="QFT34" s="1603"/>
      <c r="QFU34" s="1603"/>
      <c r="QFV34" s="1603"/>
      <c r="QFW34" s="1603"/>
      <c r="QFX34" s="1603"/>
      <c r="QFY34" s="1603"/>
      <c r="QFZ34" s="1603"/>
      <c r="QGA34" s="1603"/>
      <c r="QGB34" s="1603"/>
      <c r="QGC34" s="1603"/>
      <c r="QGD34" s="1603"/>
      <c r="QGE34" s="1603"/>
      <c r="QGF34" s="1603"/>
      <c r="QGG34" s="1603"/>
      <c r="QGH34" s="1603"/>
      <c r="QGI34" s="1603"/>
      <c r="QGJ34" s="1603"/>
      <c r="QGK34" s="1603"/>
      <c r="QGL34" s="1603"/>
      <c r="QGM34" s="1603"/>
      <c r="QGN34" s="1603"/>
      <c r="QGO34" s="1603"/>
      <c r="QGP34" s="1603"/>
      <c r="QGQ34" s="1603"/>
      <c r="QGR34" s="1603"/>
      <c r="QGS34" s="1603"/>
      <c r="QGT34" s="1603"/>
      <c r="QGU34" s="1603"/>
      <c r="QGV34" s="1603"/>
      <c r="QGW34" s="1603"/>
      <c r="QGX34" s="1603"/>
      <c r="QGY34" s="1603"/>
      <c r="QGZ34" s="1603"/>
      <c r="QHA34" s="1603"/>
      <c r="QHB34" s="1603"/>
      <c r="QHC34" s="1603"/>
      <c r="QHD34" s="1603"/>
      <c r="QHE34" s="1603"/>
      <c r="QHF34" s="1603"/>
      <c r="QHG34" s="1603"/>
      <c r="QHH34" s="1603"/>
      <c r="QHI34" s="1603"/>
      <c r="QHJ34" s="1603"/>
      <c r="QHK34" s="1603"/>
      <c r="QHL34" s="1603"/>
      <c r="QHM34" s="1603"/>
      <c r="QHN34" s="1603"/>
      <c r="QHO34" s="1603"/>
      <c r="QHP34" s="1603"/>
      <c r="QHQ34" s="1603"/>
      <c r="QHR34" s="1603"/>
      <c r="QHS34" s="1603"/>
      <c r="QHT34" s="1603"/>
      <c r="QHU34" s="1603"/>
      <c r="QHV34" s="1603"/>
      <c r="QHW34" s="1603"/>
      <c r="QHX34" s="1603"/>
      <c r="QHY34" s="1603"/>
      <c r="QHZ34" s="1603"/>
      <c r="QIA34" s="1603"/>
      <c r="QIB34" s="1603"/>
      <c r="QIC34" s="1603"/>
      <c r="QID34" s="1603"/>
      <c r="QIE34" s="1603"/>
      <c r="QIF34" s="1603"/>
      <c r="QIG34" s="1603"/>
      <c r="QIH34" s="1603"/>
      <c r="QII34" s="1603"/>
      <c r="QIJ34" s="1603"/>
      <c r="QIK34" s="1603"/>
      <c r="QIL34" s="1603"/>
      <c r="QIM34" s="1603"/>
      <c r="QIN34" s="1603"/>
      <c r="QIO34" s="1603"/>
      <c r="QIP34" s="1603"/>
      <c r="QIQ34" s="1603"/>
      <c r="QIR34" s="1603"/>
      <c r="QIS34" s="1603"/>
      <c r="QIT34" s="1603"/>
      <c r="QIU34" s="1603"/>
      <c r="QIV34" s="1603"/>
      <c r="QIW34" s="1603"/>
      <c r="QIX34" s="1603"/>
      <c r="QIY34" s="1603"/>
      <c r="QIZ34" s="1603"/>
      <c r="QJA34" s="1603"/>
      <c r="QJB34" s="1603"/>
      <c r="QJC34" s="1603"/>
      <c r="QJD34" s="1603"/>
      <c r="QJE34" s="1603"/>
      <c r="QJF34" s="1603"/>
      <c r="QJG34" s="1603"/>
      <c r="QJH34" s="1603"/>
      <c r="QJI34" s="1603"/>
      <c r="QJJ34" s="1603"/>
      <c r="QJK34" s="1603"/>
      <c r="QJL34" s="1603"/>
      <c r="QJM34" s="1603"/>
      <c r="QJN34" s="1603"/>
      <c r="QJO34" s="1603"/>
      <c r="QJP34" s="1603"/>
      <c r="QJQ34" s="1603"/>
      <c r="QJR34" s="1603"/>
      <c r="QJS34" s="1603"/>
      <c r="QJT34" s="1603"/>
      <c r="QJU34" s="1603"/>
      <c r="QJV34" s="1603"/>
      <c r="QJW34" s="1603"/>
      <c r="QJX34" s="1603"/>
      <c r="QJY34" s="1603"/>
      <c r="QJZ34" s="1603"/>
      <c r="QKA34" s="1603"/>
      <c r="QKB34" s="1603"/>
      <c r="QKC34" s="1603"/>
      <c r="QKD34" s="1603"/>
      <c r="QKE34" s="1603"/>
      <c r="QKF34" s="1603"/>
      <c r="QKG34" s="1603"/>
      <c r="QKH34" s="1603"/>
      <c r="QKI34" s="1603"/>
      <c r="QKJ34" s="1603"/>
      <c r="QKK34" s="1603"/>
      <c r="QKL34" s="1603"/>
      <c r="QKM34" s="1603"/>
      <c r="QKN34" s="1603"/>
      <c r="QKO34" s="1603"/>
      <c r="QKP34" s="1603"/>
      <c r="QKQ34" s="1603"/>
      <c r="QKR34" s="1603"/>
      <c r="QKS34" s="1603"/>
      <c r="QKT34" s="1603"/>
      <c r="QKU34" s="1603"/>
      <c r="QKV34" s="1603"/>
      <c r="QKW34" s="1603"/>
      <c r="QKX34" s="1603"/>
      <c r="QKY34" s="1603"/>
      <c r="QKZ34" s="1603"/>
      <c r="QLA34" s="1603"/>
      <c r="QLB34" s="1603"/>
      <c r="QLC34" s="1603"/>
      <c r="QLD34" s="1603"/>
      <c r="QLE34" s="1603"/>
      <c r="QLF34" s="1603"/>
      <c r="QLG34" s="1603"/>
      <c r="QLH34" s="1603"/>
      <c r="QLI34" s="1603"/>
      <c r="QLJ34" s="1603"/>
      <c r="QLK34" s="1603"/>
      <c r="QLL34" s="1603"/>
      <c r="QLM34" s="1603"/>
      <c r="QLN34" s="1603"/>
      <c r="QLO34" s="1603"/>
      <c r="QLP34" s="1603"/>
      <c r="QLQ34" s="1603"/>
      <c r="QLR34" s="1603"/>
      <c r="QLS34" s="1603"/>
      <c r="QLT34" s="1603"/>
      <c r="QLU34" s="1603"/>
      <c r="QLV34" s="1603"/>
      <c r="QLW34" s="1603"/>
      <c r="QLX34" s="1603"/>
      <c r="QLY34" s="1603"/>
      <c r="QLZ34" s="1603"/>
      <c r="QMA34" s="1603"/>
      <c r="QMB34" s="1603"/>
      <c r="QMC34" s="1603"/>
      <c r="QMD34" s="1603"/>
      <c r="QME34" s="1603"/>
      <c r="QMF34" s="1603"/>
      <c r="QMG34" s="1603"/>
      <c r="QMH34" s="1603"/>
      <c r="QMI34" s="1603"/>
      <c r="QMJ34" s="1603"/>
      <c r="QMK34" s="1603"/>
      <c r="QML34" s="1603"/>
      <c r="QMM34" s="1603"/>
      <c r="QMN34" s="1603"/>
      <c r="QMO34" s="1603"/>
      <c r="QMP34" s="1603"/>
      <c r="QMQ34" s="1603"/>
      <c r="QMR34" s="1603"/>
      <c r="QMS34" s="1603"/>
      <c r="QMT34" s="1603"/>
      <c r="QMU34" s="1603"/>
      <c r="QMV34" s="1603"/>
      <c r="QMW34" s="1603"/>
      <c r="QMX34" s="1603"/>
      <c r="QMY34" s="1603"/>
      <c r="QMZ34" s="1603"/>
      <c r="QNA34" s="1603"/>
      <c r="QNB34" s="1603"/>
      <c r="QNC34" s="1603"/>
      <c r="QND34" s="1603"/>
      <c r="QNE34" s="1603"/>
      <c r="QNF34" s="1603"/>
      <c r="QNG34" s="1603"/>
      <c r="QNH34" s="1603"/>
      <c r="QNI34" s="1603"/>
      <c r="QNJ34" s="1603"/>
      <c r="QNK34" s="1603"/>
      <c r="QNL34" s="1603"/>
      <c r="QNM34" s="1603"/>
      <c r="QNN34" s="1603"/>
      <c r="QNO34" s="1603"/>
      <c r="QNP34" s="1603"/>
      <c r="QNQ34" s="1603"/>
      <c r="QNR34" s="1603"/>
      <c r="QNS34" s="1603"/>
      <c r="QNT34" s="1603"/>
      <c r="QNU34" s="1603"/>
      <c r="QNV34" s="1603"/>
      <c r="QNW34" s="1603"/>
      <c r="QNX34" s="1603"/>
      <c r="QNY34" s="1603"/>
      <c r="QNZ34" s="1603"/>
      <c r="QOA34" s="1603"/>
      <c r="QOB34" s="1603"/>
      <c r="QOC34" s="1603"/>
      <c r="QOD34" s="1603"/>
      <c r="QOE34" s="1603"/>
      <c r="QOF34" s="1603"/>
      <c r="QOG34" s="1603"/>
      <c r="QOH34" s="1603"/>
      <c r="QOI34" s="1603"/>
      <c r="QOJ34" s="1603"/>
      <c r="QOK34" s="1603"/>
      <c r="QOL34" s="1603"/>
      <c r="QOM34" s="1603"/>
      <c r="QON34" s="1603"/>
      <c r="QOO34" s="1603"/>
      <c r="QOP34" s="1603"/>
      <c r="QOQ34" s="1603"/>
      <c r="QOR34" s="1603"/>
      <c r="QOS34" s="1603"/>
      <c r="QOT34" s="1603"/>
      <c r="QOU34" s="1603"/>
      <c r="QOV34" s="1603"/>
      <c r="QOW34" s="1603"/>
      <c r="QOX34" s="1603"/>
      <c r="QOY34" s="1603"/>
      <c r="QOZ34" s="1603"/>
      <c r="QPA34" s="1603"/>
      <c r="QPB34" s="1603"/>
      <c r="QPC34" s="1603"/>
      <c r="QPD34" s="1603"/>
      <c r="QPE34" s="1603"/>
      <c r="QPF34" s="1603"/>
      <c r="QPG34" s="1603"/>
      <c r="QPH34" s="1603"/>
      <c r="QPI34" s="1603"/>
      <c r="QPJ34" s="1603"/>
      <c r="QPK34" s="1603"/>
      <c r="QPL34" s="1603"/>
      <c r="QPM34" s="1603"/>
      <c r="QPN34" s="1603"/>
      <c r="QPO34" s="1603"/>
      <c r="QPP34" s="1603"/>
      <c r="QPQ34" s="1603"/>
      <c r="QPR34" s="1603"/>
      <c r="QPS34" s="1603"/>
      <c r="QPT34" s="1603"/>
      <c r="QPU34" s="1603"/>
      <c r="QPV34" s="1603"/>
      <c r="QPW34" s="1603"/>
      <c r="QPX34" s="1603"/>
      <c r="QPY34" s="1603"/>
      <c r="QPZ34" s="1603"/>
      <c r="QQA34" s="1603"/>
      <c r="QQB34" s="1603"/>
      <c r="QQC34" s="1603"/>
      <c r="QQD34" s="1603"/>
      <c r="QQE34" s="1603"/>
      <c r="QQF34" s="1603"/>
      <c r="QQG34" s="1603"/>
      <c r="QQH34" s="1603"/>
      <c r="QQI34" s="1603"/>
      <c r="QQJ34" s="1603"/>
      <c r="QQK34" s="1603"/>
      <c r="QQL34" s="1603"/>
      <c r="QQM34" s="1603"/>
      <c r="QQN34" s="1603"/>
      <c r="QQO34" s="1603"/>
      <c r="QQP34" s="1603"/>
      <c r="QQQ34" s="1603"/>
      <c r="QQR34" s="1603"/>
      <c r="QQS34" s="1603"/>
      <c r="QQT34" s="1603"/>
      <c r="QQU34" s="1603"/>
      <c r="QQV34" s="1603"/>
      <c r="QQW34" s="1603"/>
      <c r="QQX34" s="1603"/>
      <c r="QQY34" s="1603"/>
      <c r="QQZ34" s="1603"/>
      <c r="QRA34" s="1603"/>
      <c r="QRB34" s="1603"/>
      <c r="QRC34" s="1603"/>
      <c r="QRD34" s="1603"/>
      <c r="QRE34" s="1603"/>
      <c r="QRF34" s="1603"/>
      <c r="QRG34" s="1603"/>
      <c r="QRH34" s="1603"/>
      <c r="QRI34" s="1603"/>
      <c r="QRJ34" s="1603"/>
      <c r="QRK34" s="1603"/>
      <c r="QRL34" s="1603"/>
      <c r="QRM34" s="1603"/>
      <c r="QRN34" s="1603"/>
      <c r="QRO34" s="1603"/>
      <c r="QRP34" s="1603"/>
      <c r="QRQ34" s="1603"/>
      <c r="QRR34" s="1603"/>
      <c r="QRS34" s="1603"/>
      <c r="QRT34" s="1603"/>
      <c r="QRU34" s="1603"/>
      <c r="QRV34" s="1603"/>
      <c r="QRW34" s="1603"/>
      <c r="QRX34" s="1603"/>
      <c r="QRY34" s="1603"/>
      <c r="QRZ34" s="1603"/>
      <c r="QSA34" s="1603"/>
      <c r="QSB34" s="1603"/>
      <c r="QSC34" s="1603"/>
      <c r="QSD34" s="1603"/>
      <c r="QSE34" s="1603"/>
      <c r="QSF34" s="1603"/>
      <c r="QSG34" s="1603"/>
      <c r="QSH34" s="1603"/>
      <c r="QSI34" s="1603"/>
      <c r="QSJ34" s="1603"/>
      <c r="QSK34" s="1603"/>
      <c r="QSL34" s="1603"/>
      <c r="QSM34" s="1603"/>
      <c r="QSN34" s="1603"/>
      <c r="QSO34" s="1603"/>
      <c r="QSP34" s="1603"/>
      <c r="QSQ34" s="1603"/>
      <c r="QSR34" s="1603"/>
      <c r="QSS34" s="1603"/>
      <c r="QST34" s="1603"/>
      <c r="QSU34" s="1603"/>
      <c r="QSV34" s="1603"/>
      <c r="QSW34" s="1603"/>
      <c r="QSX34" s="1603"/>
      <c r="QSY34" s="1603"/>
      <c r="QSZ34" s="1603"/>
      <c r="QTA34" s="1603"/>
      <c r="QTB34" s="1603"/>
      <c r="QTC34" s="1603"/>
      <c r="QTD34" s="1603"/>
      <c r="QTE34" s="1603"/>
      <c r="QTF34" s="1603"/>
      <c r="QTG34" s="1603"/>
      <c r="QTH34" s="1603"/>
      <c r="QTI34" s="1603"/>
      <c r="QTJ34" s="1603"/>
      <c r="QTK34" s="1603"/>
      <c r="QTL34" s="1603"/>
      <c r="QTM34" s="1603"/>
      <c r="QTN34" s="1603"/>
      <c r="QTO34" s="1603"/>
      <c r="QTP34" s="1603"/>
      <c r="QTQ34" s="1603"/>
      <c r="QTR34" s="1603"/>
      <c r="QTS34" s="1603"/>
      <c r="QTT34" s="1603"/>
      <c r="QTU34" s="1603"/>
      <c r="QTV34" s="1603"/>
      <c r="QTW34" s="1603"/>
      <c r="QTX34" s="1603"/>
      <c r="QTY34" s="1603"/>
      <c r="QTZ34" s="1603"/>
      <c r="QUA34" s="1603"/>
      <c r="QUB34" s="1603"/>
      <c r="QUC34" s="1603"/>
      <c r="QUD34" s="1603"/>
      <c r="QUE34" s="1603"/>
      <c r="QUF34" s="1603"/>
      <c r="QUG34" s="1603"/>
      <c r="QUH34" s="1603"/>
      <c r="QUI34" s="1603"/>
      <c r="QUJ34" s="1603"/>
      <c r="QUK34" s="1603"/>
      <c r="QUL34" s="1603"/>
      <c r="QUM34" s="1603"/>
      <c r="QUN34" s="1603"/>
      <c r="QUO34" s="1603"/>
      <c r="QUP34" s="1603"/>
      <c r="QUQ34" s="1603"/>
      <c r="QUR34" s="1603"/>
      <c r="QUS34" s="1603"/>
      <c r="QUT34" s="1603"/>
      <c r="QUU34" s="1603"/>
      <c r="QUV34" s="1603"/>
      <c r="QUW34" s="1603"/>
      <c r="QUX34" s="1603"/>
      <c r="QUY34" s="1603"/>
      <c r="QUZ34" s="1603"/>
      <c r="QVA34" s="1603"/>
      <c r="QVB34" s="1603"/>
      <c r="QVC34" s="1603"/>
      <c r="QVD34" s="1603"/>
      <c r="QVE34" s="1603"/>
      <c r="QVF34" s="1603"/>
      <c r="QVG34" s="1603"/>
      <c r="QVH34" s="1603"/>
      <c r="QVI34" s="1603"/>
      <c r="QVJ34" s="1603"/>
      <c r="QVK34" s="1603"/>
      <c r="QVL34" s="1603"/>
      <c r="QVM34" s="1603"/>
      <c r="QVN34" s="1603"/>
      <c r="QVO34" s="1603"/>
      <c r="QVP34" s="1603"/>
      <c r="QVQ34" s="1603"/>
      <c r="QVR34" s="1603"/>
      <c r="QVS34" s="1603"/>
      <c r="QVT34" s="1603"/>
      <c r="QVU34" s="1603"/>
      <c r="QVV34" s="1603"/>
      <c r="QVW34" s="1603"/>
      <c r="QVX34" s="1603"/>
      <c r="QVY34" s="1603"/>
      <c r="QVZ34" s="1603"/>
      <c r="QWA34" s="1603"/>
      <c r="QWB34" s="1603"/>
      <c r="QWC34" s="1603"/>
      <c r="QWD34" s="1603"/>
      <c r="QWE34" s="1603"/>
      <c r="QWF34" s="1603"/>
      <c r="QWG34" s="1603"/>
      <c r="QWH34" s="1603"/>
      <c r="QWI34" s="1603"/>
      <c r="QWJ34" s="1603"/>
      <c r="QWK34" s="1603"/>
      <c r="QWL34" s="1603"/>
      <c r="QWM34" s="1603"/>
      <c r="QWN34" s="1603"/>
      <c r="QWO34" s="1603"/>
      <c r="QWP34" s="1603"/>
      <c r="QWQ34" s="1603"/>
      <c r="QWR34" s="1603"/>
      <c r="QWS34" s="1603"/>
      <c r="QWT34" s="1603"/>
      <c r="QWU34" s="1603"/>
      <c r="QWV34" s="1603"/>
      <c r="QWW34" s="1603"/>
      <c r="QWX34" s="1603"/>
      <c r="QWY34" s="1603"/>
      <c r="QWZ34" s="1603"/>
      <c r="QXA34" s="1603"/>
      <c r="QXB34" s="1603"/>
      <c r="QXC34" s="1603"/>
      <c r="QXD34" s="1603"/>
      <c r="QXE34" s="1603"/>
      <c r="QXF34" s="1603"/>
      <c r="QXG34" s="1603"/>
      <c r="QXH34" s="1603"/>
      <c r="QXI34" s="1603"/>
      <c r="QXJ34" s="1603"/>
      <c r="QXK34" s="1603"/>
      <c r="QXL34" s="1603"/>
      <c r="QXM34" s="1603"/>
      <c r="QXN34" s="1603"/>
      <c r="QXO34" s="1603"/>
      <c r="QXP34" s="1603"/>
      <c r="QXQ34" s="1603"/>
      <c r="QXR34" s="1603"/>
      <c r="QXS34" s="1603"/>
      <c r="QXT34" s="1603"/>
      <c r="QXU34" s="1603"/>
      <c r="QXV34" s="1603"/>
      <c r="QXW34" s="1603"/>
      <c r="QXX34" s="1603"/>
      <c r="QXY34" s="1603"/>
      <c r="QXZ34" s="1603"/>
      <c r="QYA34" s="1603"/>
      <c r="QYB34" s="1603"/>
      <c r="QYC34" s="1603"/>
      <c r="QYD34" s="1603"/>
      <c r="QYE34" s="1603"/>
      <c r="QYF34" s="1603"/>
      <c r="QYG34" s="1603"/>
      <c r="QYH34" s="1603"/>
      <c r="QYI34" s="1603"/>
      <c r="QYJ34" s="1603"/>
      <c r="QYK34" s="1603"/>
      <c r="QYL34" s="1603"/>
      <c r="QYM34" s="1603"/>
      <c r="QYN34" s="1603"/>
      <c r="QYO34" s="1603"/>
      <c r="QYP34" s="1603"/>
      <c r="QYQ34" s="1603"/>
      <c r="QYR34" s="1603"/>
      <c r="QYS34" s="1603"/>
      <c r="QYT34" s="1603"/>
      <c r="QYU34" s="1603"/>
      <c r="QYV34" s="1603"/>
      <c r="QYW34" s="1603"/>
      <c r="QYX34" s="1603"/>
      <c r="QYY34" s="1603"/>
      <c r="QYZ34" s="1603"/>
      <c r="QZA34" s="1603"/>
      <c r="QZB34" s="1603"/>
      <c r="QZC34" s="1603"/>
      <c r="QZD34" s="1603"/>
      <c r="QZE34" s="1603"/>
      <c r="QZF34" s="1603"/>
      <c r="QZG34" s="1603"/>
      <c r="QZH34" s="1603"/>
      <c r="QZI34" s="1603"/>
      <c r="QZJ34" s="1603"/>
      <c r="QZK34" s="1603"/>
      <c r="QZL34" s="1603"/>
      <c r="QZM34" s="1603"/>
      <c r="QZN34" s="1603"/>
      <c r="QZO34" s="1603"/>
      <c r="QZP34" s="1603"/>
      <c r="QZQ34" s="1603"/>
      <c r="QZR34" s="1603"/>
      <c r="QZS34" s="1603"/>
      <c r="QZT34" s="1603"/>
      <c r="QZU34" s="1603"/>
      <c r="QZV34" s="1603"/>
      <c r="QZW34" s="1603"/>
      <c r="QZX34" s="1603"/>
      <c r="QZY34" s="1603"/>
      <c r="QZZ34" s="1603"/>
      <c r="RAA34" s="1603"/>
      <c r="RAB34" s="1603"/>
      <c r="RAC34" s="1603"/>
      <c r="RAD34" s="1603"/>
      <c r="RAE34" s="1603"/>
      <c r="RAF34" s="1603"/>
      <c r="RAG34" s="1603"/>
      <c r="RAH34" s="1603"/>
      <c r="RAI34" s="1603"/>
      <c r="RAJ34" s="1603"/>
      <c r="RAK34" s="1603"/>
      <c r="RAL34" s="1603"/>
      <c r="RAM34" s="1603"/>
      <c r="RAN34" s="1603"/>
      <c r="RAO34" s="1603"/>
      <c r="RAP34" s="1603"/>
      <c r="RAQ34" s="1603"/>
      <c r="RAR34" s="1603"/>
      <c r="RAS34" s="1603"/>
      <c r="RAT34" s="1603"/>
      <c r="RAU34" s="1603"/>
      <c r="RAV34" s="1603"/>
      <c r="RAW34" s="1603"/>
      <c r="RAX34" s="1603"/>
      <c r="RAY34" s="1603"/>
      <c r="RAZ34" s="1603"/>
      <c r="RBA34" s="1603"/>
      <c r="RBB34" s="1603"/>
      <c r="RBC34" s="1603"/>
      <c r="RBD34" s="1603"/>
      <c r="RBE34" s="1603"/>
      <c r="RBF34" s="1603"/>
      <c r="RBG34" s="1603"/>
      <c r="RBH34" s="1603"/>
      <c r="RBI34" s="1603"/>
      <c r="RBJ34" s="1603"/>
      <c r="RBK34" s="1603"/>
      <c r="RBL34" s="1603"/>
      <c r="RBM34" s="1603"/>
      <c r="RBN34" s="1603"/>
      <c r="RBO34" s="1603"/>
      <c r="RBP34" s="1603"/>
      <c r="RBQ34" s="1603"/>
      <c r="RBR34" s="1603"/>
      <c r="RBS34" s="1603"/>
      <c r="RBT34" s="1603"/>
      <c r="RBU34" s="1603"/>
      <c r="RBV34" s="1603"/>
      <c r="RBW34" s="1603"/>
      <c r="RBX34" s="1603"/>
      <c r="RBY34" s="1603"/>
      <c r="RBZ34" s="1603"/>
      <c r="RCA34" s="1603"/>
      <c r="RCB34" s="1603"/>
      <c r="RCC34" s="1603"/>
      <c r="RCD34" s="1603"/>
      <c r="RCE34" s="1603"/>
      <c r="RCF34" s="1603"/>
      <c r="RCG34" s="1603"/>
      <c r="RCH34" s="1603"/>
      <c r="RCI34" s="1603"/>
      <c r="RCJ34" s="1603"/>
      <c r="RCK34" s="1603"/>
      <c r="RCL34" s="1603"/>
      <c r="RCM34" s="1603"/>
      <c r="RCN34" s="1603"/>
      <c r="RCO34" s="1603"/>
      <c r="RCP34" s="1603"/>
      <c r="RCQ34" s="1603"/>
      <c r="RCR34" s="1603"/>
      <c r="RCS34" s="1603"/>
      <c r="RCT34" s="1603"/>
      <c r="RCU34" s="1603"/>
      <c r="RCV34" s="1603"/>
      <c r="RCW34" s="1603"/>
      <c r="RCX34" s="1603"/>
      <c r="RCY34" s="1603"/>
      <c r="RCZ34" s="1603"/>
      <c r="RDA34" s="1603"/>
      <c r="RDB34" s="1603"/>
      <c r="RDC34" s="1603"/>
      <c r="RDD34" s="1603"/>
      <c r="RDE34" s="1603"/>
      <c r="RDF34" s="1603"/>
      <c r="RDG34" s="1603"/>
      <c r="RDH34" s="1603"/>
      <c r="RDI34" s="1603"/>
      <c r="RDJ34" s="1603"/>
      <c r="RDK34" s="1603"/>
      <c r="RDL34" s="1603"/>
      <c r="RDM34" s="1603"/>
      <c r="RDN34" s="1603"/>
      <c r="RDO34" s="1603"/>
      <c r="RDP34" s="1603"/>
      <c r="RDQ34" s="1603"/>
      <c r="RDR34" s="1603"/>
      <c r="RDS34" s="1603"/>
      <c r="RDT34" s="1603"/>
      <c r="RDU34" s="1603"/>
      <c r="RDV34" s="1603"/>
      <c r="RDW34" s="1603"/>
      <c r="RDX34" s="1603"/>
      <c r="RDY34" s="1603"/>
      <c r="RDZ34" s="1603"/>
      <c r="REA34" s="1603"/>
      <c r="REB34" s="1603"/>
      <c r="REC34" s="1603"/>
      <c r="RED34" s="1603"/>
      <c r="REE34" s="1603"/>
      <c r="REF34" s="1603"/>
      <c r="REG34" s="1603"/>
      <c r="REH34" s="1603"/>
      <c r="REI34" s="1603"/>
      <c r="REJ34" s="1603"/>
      <c r="REK34" s="1603"/>
      <c r="REL34" s="1603"/>
      <c r="REM34" s="1603"/>
      <c r="REN34" s="1603"/>
      <c r="REO34" s="1603"/>
      <c r="REP34" s="1603"/>
      <c r="REQ34" s="1603"/>
      <c r="RER34" s="1603"/>
      <c r="RES34" s="1603"/>
      <c r="RET34" s="1603"/>
      <c r="REU34" s="1603"/>
      <c r="REV34" s="1603"/>
      <c r="REW34" s="1603"/>
      <c r="REX34" s="1603"/>
      <c r="REY34" s="1603"/>
      <c r="REZ34" s="1603"/>
      <c r="RFA34" s="1603"/>
      <c r="RFB34" s="1603"/>
      <c r="RFC34" s="1603"/>
      <c r="RFD34" s="1603"/>
      <c r="RFE34" s="1603"/>
      <c r="RFF34" s="1603"/>
      <c r="RFG34" s="1603"/>
      <c r="RFH34" s="1603"/>
      <c r="RFI34" s="1603"/>
      <c r="RFJ34" s="1603"/>
      <c r="RFK34" s="1603"/>
      <c r="RFL34" s="1603"/>
      <c r="RFM34" s="1603"/>
      <c r="RFN34" s="1603"/>
      <c r="RFO34" s="1603"/>
      <c r="RFP34" s="1603"/>
      <c r="RFQ34" s="1603"/>
      <c r="RFR34" s="1603"/>
      <c r="RFS34" s="1603"/>
      <c r="RFT34" s="1603"/>
      <c r="RFU34" s="1603"/>
      <c r="RFV34" s="1603"/>
      <c r="RFW34" s="1603"/>
      <c r="RFX34" s="1603"/>
      <c r="RFY34" s="1603"/>
      <c r="RFZ34" s="1603"/>
      <c r="RGA34" s="1603"/>
      <c r="RGB34" s="1603"/>
      <c r="RGC34" s="1603"/>
      <c r="RGD34" s="1603"/>
      <c r="RGE34" s="1603"/>
      <c r="RGF34" s="1603"/>
      <c r="RGG34" s="1603"/>
      <c r="RGH34" s="1603"/>
      <c r="RGI34" s="1603"/>
      <c r="RGJ34" s="1603"/>
      <c r="RGK34" s="1603"/>
      <c r="RGL34" s="1603"/>
      <c r="RGM34" s="1603"/>
      <c r="RGN34" s="1603"/>
      <c r="RGO34" s="1603"/>
      <c r="RGP34" s="1603"/>
      <c r="RGQ34" s="1603"/>
      <c r="RGR34" s="1603"/>
      <c r="RGS34" s="1603"/>
      <c r="RGT34" s="1603"/>
      <c r="RGU34" s="1603"/>
      <c r="RGV34" s="1603"/>
      <c r="RGW34" s="1603"/>
      <c r="RGX34" s="1603"/>
      <c r="RGY34" s="1603"/>
      <c r="RGZ34" s="1603"/>
      <c r="RHA34" s="1603"/>
      <c r="RHB34" s="1603"/>
      <c r="RHC34" s="1603"/>
      <c r="RHD34" s="1603"/>
      <c r="RHE34" s="1603"/>
      <c r="RHF34" s="1603"/>
      <c r="RHG34" s="1603"/>
      <c r="RHH34" s="1603"/>
      <c r="RHI34" s="1603"/>
      <c r="RHJ34" s="1603"/>
      <c r="RHK34" s="1603"/>
      <c r="RHL34" s="1603"/>
      <c r="RHM34" s="1603"/>
      <c r="RHN34" s="1603"/>
      <c r="RHO34" s="1603"/>
      <c r="RHP34" s="1603"/>
      <c r="RHQ34" s="1603"/>
      <c r="RHR34" s="1603"/>
      <c r="RHS34" s="1603"/>
      <c r="RHT34" s="1603"/>
      <c r="RHU34" s="1603"/>
      <c r="RHV34" s="1603"/>
      <c r="RHW34" s="1603"/>
      <c r="RHX34" s="1603"/>
      <c r="RHY34" s="1603"/>
      <c r="RHZ34" s="1603"/>
      <c r="RIA34" s="1603"/>
      <c r="RIB34" s="1603"/>
      <c r="RIC34" s="1603"/>
      <c r="RID34" s="1603"/>
      <c r="RIE34" s="1603"/>
      <c r="RIF34" s="1603"/>
      <c r="RIG34" s="1603"/>
      <c r="RIH34" s="1603"/>
      <c r="RII34" s="1603"/>
      <c r="RIJ34" s="1603"/>
      <c r="RIK34" s="1603"/>
      <c r="RIL34" s="1603"/>
      <c r="RIM34" s="1603"/>
      <c r="RIN34" s="1603"/>
      <c r="RIO34" s="1603"/>
      <c r="RIP34" s="1603"/>
      <c r="RIQ34" s="1603"/>
      <c r="RIR34" s="1603"/>
      <c r="RIS34" s="1603"/>
      <c r="RIT34" s="1603"/>
      <c r="RIU34" s="1603"/>
      <c r="RIV34" s="1603"/>
      <c r="RIW34" s="1603"/>
      <c r="RIX34" s="1603"/>
      <c r="RIY34" s="1603"/>
      <c r="RIZ34" s="1603"/>
      <c r="RJA34" s="1603"/>
      <c r="RJB34" s="1603"/>
      <c r="RJC34" s="1603"/>
      <c r="RJD34" s="1603"/>
      <c r="RJE34" s="1603"/>
      <c r="RJF34" s="1603"/>
      <c r="RJG34" s="1603"/>
      <c r="RJH34" s="1603"/>
      <c r="RJI34" s="1603"/>
      <c r="RJJ34" s="1603"/>
      <c r="RJK34" s="1603"/>
      <c r="RJL34" s="1603"/>
      <c r="RJM34" s="1603"/>
      <c r="RJN34" s="1603"/>
      <c r="RJO34" s="1603"/>
      <c r="RJP34" s="1603"/>
      <c r="RJQ34" s="1603"/>
      <c r="RJR34" s="1603"/>
      <c r="RJS34" s="1603"/>
      <c r="RJT34" s="1603"/>
      <c r="RJU34" s="1603"/>
      <c r="RJV34" s="1603"/>
      <c r="RJW34" s="1603"/>
      <c r="RJX34" s="1603"/>
      <c r="RJY34" s="1603"/>
      <c r="RJZ34" s="1603"/>
      <c r="RKA34" s="1603"/>
      <c r="RKB34" s="1603"/>
      <c r="RKC34" s="1603"/>
      <c r="RKD34" s="1603"/>
      <c r="RKE34" s="1603"/>
      <c r="RKF34" s="1603"/>
      <c r="RKG34" s="1603"/>
      <c r="RKH34" s="1603"/>
      <c r="RKI34" s="1603"/>
      <c r="RKJ34" s="1603"/>
      <c r="RKK34" s="1603"/>
      <c r="RKL34" s="1603"/>
      <c r="RKM34" s="1603"/>
      <c r="RKN34" s="1603"/>
      <c r="RKO34" s="1603"/>
      <c r="RKP34" s="1603"/>
      <c r="RKQ34" s="1603"/>
      <c r="RKR34" s="1603"/>
      <c r="RKS34" s="1603"/>
      <c r="RKT34" s="1603"/>
      <c r="RKU34" s="1603"/>
      <c r="RKV34" s="1603"/>
      <c r="RKW34" s="1603"/>
      <c r="RKX34" s="1603"/>
      <c r="RKY34" s="1603"/>
      <c r="RKZ34" s="1603"/>
      <c r="RLA34" s="1603"/>
      <c r="RLB34" s="1603"/>
      <c r="RLC34" s="1603"/>
      <c r="RLD34" s="1603"/>
      <c r="RLE34" s="1603"/>
      <c r="RLF34" s="1603"/>
      <c r="RLG34" s="1603"/>
      <c r="RLH34" s="1603"/>
      <c r="RLI34" s="1603"/>
      <c r="RLJ34" s="1603"/>
      <c r="RLK34" s="1603"/>
      <c r="RLL34" s="1603"/>
      <c r="RLM34" s="1603"/>
      <c r="RLN34" s="1603"/>
      <c r="RLO34" s="1603"/>
      <c r="RLP34" s="1603"/>
      <c r="RLQ34" s="1603"/>
      <c r="RLR34" s="1603"/>
      <c r="RLS34" s="1603"/>
      <c r="RLT34" s="1603"/>
      <c r="RLU34" s="1603"/>
      <c r="RLV34" s="1603"/>
      <c r="RLW34" s="1603"/>
      <c r="RLX34" s="1603"/>
      <c r="RLY34" s="1603"/>
      <c r="RLZ34" s="1603"/>
      <c r="RMA34" s="1603"/>
      <c r="RMB34" s="1603"/>
      <c r="RMC34" s="1603"/>
      <c r="RMD34" s="1603"/>
      <c r="RME34" s="1603"/>
      <c r="RMF34" s="1603"/>
      <c r="RMG34" s="1603"/>
      <c r="RMH34" s="1603"/>
      <c r="RMI34" s="1603"/>
      <c r="RMJ34" s="1603"/>
      <c r="RMK34" s="1603"/>
      <c r="RML34" s="1603"/>
      <c r="RMM34" s="1603"/>
      <c r="RMN34" s="1603"/>
      <c r="RMO34" s="1603"/>
      <c r="RMP34" s="1603"/>
      <c r="RMQ34" s="1603"/>
      <c r="RMR34" s="1603"/>
      <c r="RMS34" s="1603"/>
      <c r="RMT34" s="1603"/>
      <c r="RMU34" s="1603"/>
      <c r="RMV34" s="1603"/>
      <c r="RMW34" s="1603"/>
      <c r="RMX34" s="1603"/>
      <c r="RMY34" s="1603"/>
      <c r="RMZ34" s="1603"/>
      <c r="RNA34" s="1603"/>
      <c r="RNB34" s="1603"/>
      <c r="RNC34" s="1603"/>
      <c r="RND34" s="1603"/>
      <c r="RNE34" s="1603"/>
      <c r="RNF34" s="1603"/>
      <c r="RNG34" s="1603"/>
      <c r="RNH34" s="1603"/>
      <c r="RNI34" s="1603"/>
      <c r="RNJ34" s="1603"/>
      <c r="RNK34" s="1603"/>
      <c r="RNL34" s="1603"/>
      <c r="RNM34" s="1603"/>
      <c r="RNN34" s="1603"/>
      <c r="RNO34" s="1603"/>
      <c r="RNP34" s="1603"/>
      <c r="RNQ34" s="1603"/>
      <c r="RNR34" s="1603"/>
      <c r="RNS34" s="1603"/>
      <c r="RNT34" s="1603"/>
      <c r="RNU34" s="1603"/>
      <c r="RNV34" s="1603"/>
      <c r="RNW34" s="1603"/>
      <c r="RNX34" s="1603"/>
      <c r="RNY34" s="1603"/>
      <c r="RNZ34" s="1603"/>
      <c r="ROA34" s="1603"/>
      <c r="ROB34" s="1603"/>
      <c r="ROC34" s="1603"/>
      <c r="ROD34" s="1603"/>
      <c r="ROE34" s="1603"/>
      <c r="ROF34" s="1603"/>
      <c r="ROG34" s="1603"/>
      <c r="ROH34" s="1603"/>
      <c r="ROI34" s="1603"/>
      <c r="ROJ34" s="1603"/>
      <c r="ROK34" s="1603"/>
      <c r="ROL34" s="1603"/>
      <c r="ROM34" s="1603"/>
      <c r="RON34" s="1603"/>
      <c r="ROO34" s="1603"/>
      <c r="ROP34" s="1603"/>
      <c r="ROQ34" s="1603"/>
      <c r="ROR34" s="1603"/>
      <c r="ROS34" s="1603"/>
      <c r="ROT34" s="1603"/>
      <c r="ROU34" s="1603"/>
      <c r="ROV34" s="1603"/>
      <c r="ROW34" s="1603"/>
      <c r="ROX34" s="1603"/>
      <c r="ROY34" s="1603"/>
      <c r="ROZ34" s="1603"/>
      <c r="RPA34" s="1603"/>
      <c r="RPB34" s="1603"/>
      <c r="RPC34" s="1603"/>
      <c r="RPD34" s="1603"/>
      <c r="RPE34" s="1603"/>
      <c r="RPF34" s="1603"/>
      <c r="RPG34" s="1603"/>
      <c r="RPH34" s="1603"/>
      <c r="RPI34" s="1603"/>
      <c r="RPJ34" s="1603"/>
      <c r="RPK34" s="1603"/>
      <c r="RPL34" s="1603"/>
      <c r="RPM34" s="1603"/>
      <c r="RPN34" s="1603"/>
      <c r="RPO34" s="1603"/>
      <c r="RPP34" s="1603"/>
      <c r="RPQ34" s="1603"/>
      <c r="RPR34" s="1603"/>
      <c r="RPS34" s="1603"/>
      <c r="RPT34" s="1603"/>
      <c r="RPU34" s="1603"/>
      <c r="RPV34" s="1603"/>
      <c r="RPW34" s="1603"/>
      <c r="RPX34" s="1603"/>
      <c r="RPY34" s="1603"/>
      <c r="RPZ34" s="1603"/>
      <c r="RQA34" s="1603"/>
      <c r="RQB34" s="1603"/>
      <c r="RQC34" s="1603"/>
      <c r="RQD34" s="1603"/>
      <c r="RQE34" s="1603"/>
      <c r="RQF34" s="1603"/>
      <c r="RQG34" s="1603"/>
      <c r="RQH34" s="1603"/>
      <c r="RQI34" s="1603"/>
      <c r="RQJ34" s="1603"/>
      <c r="RQK34" s="1603"/>
      <c r="RQL34" s="1603"/>
      <c r="RQM34" s="1603"/>
      <c r="RQN34" s="1603"/>
      <c r="RQO34" s="1603"/>
      <c r="RQP34" s="1603"/>
      <c r="RQQ34" s="1603"/>
      <c r="RQR34" s="1603"/>
      <c r="RQS34" s="1603"/>
      <c r="RQT34" s="1603"/>
      <c r="RQU34" s="1603"/>
      <c r="RQV34" s="1603"/>
      <c r="RQW34" s="1603"/>
      <c r="RQX34" s="1603"/>
      <c r="RQY34" s="1603"/>
      <c r="RQZ34" s="1603"/>
      <c r="RRA34" s="1603"/>
      <c r="RRB34" s="1603"/>
      <c r="RRC34" s="1603"/>
      <c r="RRD34" s="1603"/>
      <c r="RRE34" s="1603"/>
      <c r="RRF34" s="1603"/>
      <c r="RRG34" s="1603"/>
      <c r="RRH34" s="1603"/>
      <c r="RRI34" s="1603"/>
      <c r="RRJ34" s="1603"/>
      <c r="RRK34" s="1603"/>
      <c r="RRL34" s="1603"/>
      <c r="RRM34" s="1603"/>
      <c r="RRN34" s="1603"/>
      <c r="RRO34" s="1603"/>
      <c r="RRP34" s="1603"/>
      <c r="RRQ34" s="1603"/>
      <c r="RRR34" s="1603"/>
      <c r="RRS34" s="1603"/>
      <c r="RRT34" s="1603"/>
      <c r="RRU34" s="1603"/>
      <c r="RRV34" s="1603"/>
      <c r="RRW34" s="1603"/>
      <c r="RRX34" s="1603"/>
      <c r="RRY34" s="1603"/>
      <c r="RRZ34" s="1603"/>
      <c r="RSA34" s="1603"/>
      <c r="RSB34" s="1603"/>
      <c r="RSC34" s="1603"/>
      <c r="RSD34" s="1603"/>
      <c r="RSE34" s="1603"/>
      <c r="RSF34" s="1603"/>
      <c r="RSG34" s="1603"/>
      <c r="RSH34" s="1603"/>
      <c r="RSI34" s="1603"/>
      <c r="RSJ34" s="1603"/>
      <c r="RSK34" s="1603"/>
      <c r="RSL34" s="1603"/>
      <c r="RSM34" s="1603"/>
      <c r="RSN34" s="1603"/>
      <c r="RSO34" s="1603"/>
      <c r="RSP34" s="1603"/>
      <c r="RSQ34" s="1603"/>
      <c r="RSR34" s="1603"/>
      <c r="RSS34" s="1603"/>
      <c r="RST34" s="1603"/>
      <c r="RSU34" s="1603"/>
      <c r="RSV34" s="1603"/>
      <c r="RSW34" s="1603"/>
      <c r="RSX34" s="1603"/>
      <c r="RSY34" s="1603"/>
      <c r="RSZ34" s="1603"/>
      <c r="RTA34" s="1603"/>
      <c r="RTB34" s="1603"/>
      <c r="RTC34" s="1603"/>
      <c r="RTD34" s="1603"/>
      <c r="RTE34" s="1603"/>
      <c r="RTF34" s="1603"/>
      <c r="RTG34" s="1603"/>
      <c r="RTH34" s="1603"/>
      <c r="RTI34" s="1603"/>
      <c r="RTJ34" s="1603"/>
      <c r="RTK34" s="1603"/>
      <c r="RTL34" s="1603"/>
      <c r="RTM34" s="1603"/>
      <c r="RTN34" s="1603"/>
      <c r="RTO34" s="1603"/>
      <c r="RTP34" s="1603"/>
      <c r="RTQ34" s="1603"/>
      <c r="RTR34" s="1603"/>
      <c r="RTS34" s="1603"/>
      <c r="RTT34" s="1603"/>
      <c r="RTU34" s="1603"/>
      <c r="RTV34" s="1603"/>
      <c r="RTW34" s="1603"/>
      <c r="RTX34" s="1603"/>
      <c r="RTY34" s="1603"/>
      <c r="RTZ34" s="1603"/>
      <c r="RUA34" s="1603"/>
      <c r="RUB34" s="1603"/>
      <c r="RUC34" s="1603"/>
      <c r="RUD34" s="1603"/>
      <c r="RUE34" s="1603"/>
      <c r="RUF34" s="1603"/>
      <c r="RUG34" s="1603"/>
      <c r="RUH34" s="1603"/>
      <c r="RUI34" s="1603"/>
      <c r="RUJ34" s="1603"/>
      <c r="RUK34" s="1603"/>
      <c r="RUL34" s="1603"/>
      <c r="RUM34" s="1603"/>
      <c r="RUN34" s="1603"/>
      <c r="RUO34" s="1603"/>
      <c r="RUP34" s="1603"/>
      <c r="RUQ34" s="1603"/>
      <c r="RUR34" s="1603"/>
      <c r="RUS34" s="1603"/>
      <c r="RUT34" s="1603"/>
      <c r="RUU34" s="1603"/>
      <c r="RUV34" s="1603"/>
      <c r="RUW34" s="1603"/>
      <c r="RUX34" s="1603"/>
      <c r="RUY34" s="1603"/>
      <c r="RUZ34" s="1603"/>
      <c r="RVA34" s="1603"/>
      <c r="RVB34" s="1603"/>
      <c r="RVC34" s="1603"/>
      <c r="RVD34" s="1603"/>
      <c r="RVE34" s="1603"/>
      <c r="RVF34" s="1603"/>
      <c r="RVG34" s="1603"/>
      <c r="RVH34" s="1603"/>
      <c r="RVI34" s="1603"/>
      <c r="RVJ34" s="1603"/>
      <c r="RVK34" s="1603"/>
      <c r="RVL34" s="1603"/>
      <c r="RVM34" s="1603"/>
      <c r="RVN34" s="1603"/>
      <c r="RVO34" s="1603"/>
      <c r="RVP34" s="1603"/>
      <c r="RVQ34" s="1603"/>
      <c r="RVR34" s="1603"/>
      <c r="RVS34" s="1603"/>
      <c r="RVT34" s="1603"/>
      <c r="RVU34" s="1603"/>
      <c r="RVV34" s="1603"/>
      <c r="RVW34" s="1603"/>
      <c r="RVX34" s="1603"/>
      <c r="RVY34" s="1603"/>
      <c r="RVZ34" s="1603"/>
      <c r="RWA34" s="1603"/>
      <c r="RWB34" s="1603"/>
      <c r="RWC34" s="1603"/>
      <c r="RWD34" s="1603"/>
      <c r="RWE34" s="1603"/>
      <c r="RWF34" s="1603"/>
      <c r="RWG34" s="1603"/>
      <c r="RWH34" s="1603"/>
      <c r="RWI34" s="1603"/>
      <c r="RWJ34" s="1603"/>
      <c r="RWK34" s="1603"/>
      <c r="RWL34" s="1603"/>
      <c r="RWM34" s="1603"/>
      <c r="RWN34" s="1603"/>
      <c r="RWO34" s="1603"/>
      <c r="RWP34" s="1603"/>
      <c r="RWQ34" s="1603"/>
      <c r="RWR34" s="1603"/>
      <c r="RWS34" s="1603"/>
      <c r="RWT34" s="1603"/>
      <c r="RWU34" s="1603"/>
      <c r="RWV34" s="1603"/>
      <c r="RWW34" s="1603"/>
      <c r="RWX34" s="1603"/>
      <c r="RWY34" s="1603"/>
      <c r="RWZ34" s="1603"/>
      <c r="RXA34" s="1603"/>
      <c r="RXB34" s="1603"/>
      <c r="RXC34" s="1603"/>
      <c r="RXD34" s="1603"/>
      <c r="RXE34" s="1603"/>
      <c r="RXF34" s="1603"/>
      <c r="RXG34" s="1603"/>
      <c r="RXH34" s="1603"/>
      <c r="RXI34" s="1603"/>
      <c r="RXJ34" s="1603"/>
      <c r="RXK34" s="1603"/>
      <c r="RXL34" s="1603"/>
      <c r="RXM34" s="1603"/>
      <c r="RXN34" s="1603"/>
      <c r="RXO34" s="1603"/>
      <c r="RXP34" s="1603"/>
      <c r="RXQ34" s="1603"/>
      <c r="RXR34" s="1603"/>
      <c r="RXS34" s="1603"/>
      <c r="RXT34" s="1603"/>
      <c r="RXU34" s="1603"/>
      <c r="RXV34" s="1603"/>
      <c r="RXW34" s="1603"/>
      <c r="RXX34" s="1603"/>
      <c r="RXY34" s="1603"/>
      <c r="RXZ34" s="1603"/>
      <c r="RYA34" s="1603"/>
      <c r="RYB34" s="1603"/>
      <c r="RYC34" s="1603"/>
      <c r="RYD34" s="1603"/>
      <c r="RYE34" s="1603"/>
      <c r="RYF34" s="1603"/>
      <c r="RYG34" s="1603"/>
      <c r="RYH34" s="1603"/>
      <c r="RYI34" s="1603"/>
      <c r="RYJ34" s="1603"/>
      <c r="RYK34" s="1603"/>
      <c r="RYL34" s="1603"/>
      <c r="RYM34" s="1603"/>
      <c r="RYN34" s="1603"/>
      <c r="RYO34" s="1603"/>
      <c r="RYP34" s="1603"/>
      <c r="RYQ34" s="1603"/>
      <c r="RYR34" s="1603"/>
      <c r="RYS34" s="1603"/>
      <c r="RYT34" s="1603"/>
      <c r="RYU34" s="1603"/>
      <c r="RYV34" s="1603"/>
      <c r="RYW34" s="1603"/>
      <c r="RYX34" s="1603"/>
      <c r="RYY34" s="1603"/>
      <c r="RYZ34" s="1603"/>
      <c r="RZA34" s="1603"/>
      <c r="RZB34" s="1603"/>
      <c r="RZC34" s="1603"/>
      <c r="RZD34" s="1603"/>
      <c r="RZE34" s="1603"/>
      <c r="RZF34" s="1603"/>
      <c r="RZG34" s="1603"/>
      <c r="RZH34" s="1603"/>
      <c r="RZI34" s="1603"/>
      <c r="RZJ34" s="1603"/>
      <c r="RZK34" s="1603"/>
      <c r="RZL34" s="1603"/>
      <c r="RZM34" s="1603"/>
      <c r="RZN34" s="1603"/>
      <c r="RZO34" s="1603"/>
      <c r="RZP34" s="1603"/>
      <c r="RZQ34" s="1603"/>
      <c r="RZR34" s="1603"/>
      <c r="RZS34" s="1603"/>
      <c r="RZT34" s="1603"/>
      <c r="RZU34" s="1603"/>
      <c r="RZV34" s="1603"/>
      <c r="RZW34" s="1603"/>
      <c r="RZX34" s="1603"/>
      <c r="RZY34" s="1603"/>
      <c r="RZZ34" s="1603"/>
      <c r="SAA34" s="1603"/>
      <c r="SAB34" s="1603"/>
      <c r="SAC34" s="1603"/>
      <c r="SAD34" s="1603"/>
      <c r="SAE34" s="1603"/>
      <c r="SAF34" s="1603"/>
      <c r="SAG34" s="1603"/>
      <c r="SAH34" s="1603"/>
      <c r="SAI34" s="1603"/>
      <c r="SAJ34" s="1603"/>
      <c r="SAK34" s="1603"/>
      <c r="SAL34" s="1603"/>
      <c r="SAM34" s="1603"/>
      <c r="SAN34" s="1603"/>
      <c r="SAO34" s="1603"/>
      <c r="SAP34" s="1603"/>
      <c r="SAQ34" s="1603"/>
      <c r="SAR34" s="1603"/>
      <c r="SAS34" s="1603"/>
      <c r="SAT34" s="1603"/>
      <c r="SAU34" s="1603"/>
      <c r="SAV34" s="1603"/>
      <c r="SAW34" s="1603"/>
      <c r="SAX34" s="1603"/>
      <c r="SAY34" s="1603"/>
      <c r="SAZ34" s="1603"/>
      <c r="SBA34" s="1603"/>
      <c r="SBB34" s="1603"/>
      <c r="SBC34" s="1603"/>
      <c r="SBD34" s="1603"/>
      <c r="SBE34" s="1603"/>
      <c r="SBF34" s="1603"/>
      <c r="SBG34" s="1603"/>
      <c r="SBH34" s="1603"/>
      <c r="SBI34" s="1603"/>
      <c r="SBJ34" s="1603"/>
      <c r="SBK34" s="1603"/>
      <c r="SBL34" s="1603"/>
      <c r="SBM34" s="1603"/>
      <c r="SBN34" s="1603"/>
      <c r="SBO34" s="1603"/>
      <c r="SBP34" s="1603"/>
      <c r="SBQ34" s="1603"/>
      <c r="SBR34" s="1603"/>
      <c r="SBS34" s="1603"/>
      <c r="SBT34" s="1603"/>
      <c r="SBU34" s="1603"/>
      <c r="SBV34" s="1603"/>
      <c r="SBW34" s="1603"/>
      <c r="SBX34" s="1603"/>
      <c r="SBY34" s="1603"/>
      <c r="SBZ34" s="1603"/>
      <c r="SCA34" s="1603"/>
      <c r="SCB34" s="1603"/>
      <c r="SCC34" s="1603"/>
      <c r="SCD34" s="1603"/>
      <c r="SCE34" s="1603"/>
      <c r="SCF34" s="1603"/>
      <c r="SCG34" s="1603"/>
      <c r="SCH34" s="1603"/>
      <c r="SCI34" s="1603"/>
      <c r="SCJ34" s="1603"/>
      <c r="SCK34" s="1603"/>
      <c r="SCL34" s="1603"/>
      <c r="SCM34" s="1603"/>
      <c r="SCN34" s="1603"/>
      <c r="SCO34" s="1603"/>
      <c r="SCP34" s="1603"/>
      <c r="SCQ34" s="1603"/>
      <c r="SCR34" s="1603"/>
      <c r="SCS34" s="1603"/>
      <c r="SCT34" s="1603"/>
      <c r="SCU34" s="1603"/>
      <c r="SCV34" s="1603"/>
      <c r="SCW34" s="1603"/>
      <c r="SCX34" s="1603"/>
      <c r="SCY34" s="1603"/>
      <c r="SCZ34" s="1603"/>
      <c r="SDA34" s="1603"/>
      <c r="SDB34" s="1603"/>
      <c r="SDC34" s="1603"/>
      <c r="SDD34" s="1603"/>
      <c r="SDE34" s="1603"/>
      <c r="SDF34" s="1603"/>
      <c r="SDG34" s="1603"/>
      <c r="SDH34" s="1603"/>
      <c r="SDI34" s="1603"/>
      <c r="SDJ34" s="1603"/>
      <c r="SDK34" s="1603"/>
      <c r="SDL34" s="1603"/>
      <c r="SDM34" s="1603"/>
      <c r="SDN34" s="1603"/>
      <c r="SDO34" s="1603"/>
      <c r="SDP34" s="1603"/>
      <c r="SDQ34" s="1603"/>
      <c r="SDR34" s="1603"/>
      <c r="SDS34" s="1603"/>
      <c r="SDT34" s="1603"/>
      <c r="SDU34" s="1603"/>
      <c r="SDV34" s="1603"/>
      <c r="SDW34" s="1603"/>
      <c r="SDX34" s="1603"/>
      <c r="SDY34" s="1603"/>
      <c r="SDZ34" s="1603"/>
      <c r="SEA34" s="1603"/>
      <c r="SEB34" s="1603"/>
      <c r="SEC34" s="1603"/>
      <c r="SED34" s="1603"/>
      <c r="SEE34" s="1603"/>
      <c r="SEF34" s="1603"/>
      <c r="SEG34" s="1603"/>
      <c r="SEH34" s="1603"/>
      <c r="SEI34" s="1603"/>
      <c r="SEJ34" s="1603"/>
      <c r="SEK34" s="1603"/>
      <c r="SEL34" s="1603"/>
      <c r="SEM34" s="1603"/>
      <c r="SEN34" s="1603"/>
      <c r="SEO34" s="1603"/>
      <c r="SEP34" s="1603"/>
      <c r="SEQ34" s="1603"/>
      <c r="SER34" s="1603"/>
      <c r="SES34" s="1603"/>
      <c r="SET34" s="1603"/>
      <c r="SEU34" s="1603"/>
      <c r="SEV34" s="1603"/>
      <c r="SEW34" s="1603"/>
      <c r="SEX34" s="1603"/>
      <c r="SEY34" s="1603"/>
      <c r="SEZ34" s="1603"/>
      <c r="SFA34" s="1603"/>
      <c r="SFB34" s="1603"/>
      <c r="SFC34" s="1603"/>
      <c r="SFD34" s="1603"/>
      <c r="SFE34" s="1603"/>
      <c r="SFF34" s="1603"/>
      <c r="SFG34" s="1603"/>
      <c r="SFH34" s="1603"/>
      <c r="SFI34" s="1603"/>
      <c r="SFJ34" s="1603"/>
      <c r="SFK34" s="1603"/>
      <c r="SFL34" s="1603"/>
      <c r="SFM34" s="1603"/>
      <c r="SFN34" s="1603"/>
      <c r="SFO34" s="1603"/>
      <c r="SFP34" s="1603"/>
      <c r="SFQ34" s="1603"/>
      <c r="SFR34" s="1603"/>
      <c r="SFS34" s="1603"/>
      <c r="SFT34" s="1603"/>
      <c r="SFU34" s="1603"/>
      <c r="SFV34" s="1603"/>
      <c r="SFW34" s="1603"/>
      <c r="SFX34" s="1603"/>
      <c r="SFY34" s="1603"/>
      <c r="SFZ34" s="1603"/>
      <c r="SGA34" s="1603"/>
      <c r="SGB34" s="1603"/>
      <c r="SGC34" s="1603"/>
      <c r="SGD34" s="1603"/>
      <c r="SGE34" s="1603"/>
      <c r="SGF34" s="1603"/>
      <c r="SGG34" s="1603"/>
      <c r="SGH34" s="1603"/>
      <c r="SGI34" s="1603"/>
      <c r="SGJ34" s="1603"/>
      <c r="SGK34" s="1603"/>
      <c r="SGL34" s="1603"/>
      <c r="SGM34" s="1603"/>
      <c r="SGN34" s="1603"/>
      <c r="SGO34" s="1603"/>
      <c r="SGP34" s="1603"/>
      <c r="SGQ34" s="1603"/>
      <c r="SGR34" s="1603"/>
      <c r="SGS34" s="1603"/>
      <c r="SGT34" s="1603"/>
      <c r="SGU34" s="1603"/>
      <c r="SGV34" s="1603"/>
      <c r="SGW34" s="1603"/>
      <c r="SGX34" s="1603"/>
      <c r="SGY34" s="1603"/>
      <c r="SGZ34" s="1603"/>
      <c r="SHA34" s="1603"/>
      <c r="SHB34" s="1603"/>
      <c r="SHC34" s="1603"/>
      <c r="SHD34" s="1603"/>
      <c r="SHE34" s="1603"/>
      <c r="SHF34" s="1603"/>
      <c r="SHG34" s="1603"/>
      <c r="SHH34" s="1603"/>
      <c r="SHI34" s="1603"/>
      <c r="SHJ34" s="1603"/>
      <c r="SHK34" s="1603"/>
      <c r="SHL34" s="1603"/>
      <c r="SHM34" s="1603"/>
      <c r="SHN34" s="1603"/>
      <c r="SHO34" s="1603"/>
      <c r="SHP34" s="1603"/>
      <c r="SHQ34" s="1603"/>
      <c r="SHR34" s="1603"/>
      <c r="SHS34" s="1603"/>
      <c r="SHT34" s="1603"/>
      <c r="SHU34" s="1603"/>
      <c r="SHV34" s="1603"/>
      <c r="SHW34" s="1603"/>
      <c r="SHX34" s="1603"/>
      <c r="SHY34" s="1603"/>
      <c r="SHZ34" s="1603"/>
      <c r="SIA34" s="1603"/>
      <c r="SIB34" s="1603"/>
      <c r="SIC34" s="1603"/>
      <c r="SID34" s="1603"/>
      <c r="SIE34" s="1603"/>
      <c r="SIF34" s="1603"/>
      <c r="SIG34" s="1603"/>
      <c r="SIH34" s="1603"/>
      <c r="SII34" s="1603"/>
      <c r="SIJ34" s="1603"/>
      <c r="SIK34" s="1603"/>
      <c r="SIL34" s="1603"/>
      <c r="SIM34" s="1603"/>
      <c r="SIN34" s="1603"/>
      <c r="SIO34" s="1603"/>
      <c r="SIP34" s="1603"/>
      <c r="SIQ34" s="1603"/>
      <c r="SIR34" s="1603"/>
      <c r="SIS34" s="1603"/>
      <c r="SIT34" s="1603"/>
      <c r="SIU34" s="1603"/>
      <c r="SIV34" s="1603"/>
      <c r="SIW34" s="1603"/>
      <c r="SIX34" s="1603"/>
      <c r="SIY34" s="1603"/>
      <c r="SIZ34" s="1603"/>
      <c r="SJA34" s="1603"/>
      <c r="SJB34" s="1603"/>
      <c r="SJC34" s="1603"/>
      <c r="SJD34" s="1603"/>
      <c r="SJE34" s="1603"/>
      <c r="SJF34" s="1603"/>
      <c r="SJG34" s="1603"/>
      <c r="SJH34" s="1603"/>
      <c r="SJI34" s="1603"/>
      <c r="SJJ34" s="1603"/>
      <c r="SJK34" s="1603"/>
      <c r="SJL34" s="1603"/>
      <c r="SJM34" s="1603"/>
      <c r="SJN34" s="1603"/>
      <c r="SJO34" s="1603"/>
      <c r="SJP34" s="1603"/>
      <c r="SJQ34" s="1603"/>
      <c r="SJR34" s="1603"/>
      <c r="SJS34" s="1603"/>
      <c r="SJT34" s="1603"/>
      <c r="SJU34" s="1603"/>
      <c r="SJV34" s="1603"/>
      <c r="SJW34" s="1603"/>
      <c r="SJX34" s="1603"/>
      <c r="SJY34" s="1603"/>
      <c r="SJZ34" s="1603"/>
      <c r="SKA34" s="1603"/>
      <c r="SKB34" s="1603"/>
      <c r="SKC34" s="1603"/>
      <c r="SKD34" s="1603"/>
      <c r="SKE34" s="1603"/>
      <c r="SKF34" s="1603"/>
      <c r="SKG34" s="1603"/>
      <c r="SKH34" s="1603"/>
      <c r="SKI34" s="1603"/>
      <c r="SKJ34" s="1603"/>
      <c r="SKK34" s="1603"/>
      <c r="SKL34" s="1603"/>
      <c r="SKM34" s="1603"/>
      <c r="SKN34" s="1603"/>
      <c r="SKO34" s="1603"/>
      <c r="SKP34" s="1603"/>
      <c r="SKQ34" s="1603"/>
      <c r="SKR34" s="1603"/>
      <c r="SKS34" s="1603"/>
      <c r="SKT34" s="1603"/>
      <c r="SKU34" s="1603"/>
      <c r="SKV34" s="1603"/>
      <c r="SKW34" s="1603"/>
      <c r="SKX34" s="1603"/>
      <c r="SKY34" s="1603"/>
      <c r="SKZ34" s="1603"/>
      <c r="SLA34" s="1603"/>
      <c r="SLB34" s="1603"/>
      <c r="SLC34" s="1603"/>
      <c r="SLD34" s="1603"/>
      <c r="SLE34" s="1603"/>
      <c r="SLF34" s="1603"/>
      <c r="SLG34" s="1603"/>
      <c r="SLH34" s="1603"/>
      <c r="SLI34" s="1603"/>
      <c r="SLJ34" s="1603"/>
      <c r="SLK34" s="1603"/>
      <c r="SLL34" s="1603"/>
      <c r="SLM34" s="1603"/>
      <c r="SLN34" s="1603"/>
      <c r="SLO34" s="1603"/>
      <c r="SLP34" s="1603"/>
      <c r="SLQ34" s="1603"/>
      <c r="SLR34" s="1603"/>
      <c r="SLS34" s="1603"/>
      <c r="SLT34" s="1603"/>
      <c r="SLU34" s="1603"/>
      <c r="SLV34" s="1603"/>
      <c r="SLW34" s="1603"/>
      <c r="SLX34" s="1603"/>
      <c r="SLY34" s="1603"/>
      <c r="SLZ34" s="1603"/>
      <c r="SMA34" s="1603"/>
      <c r="SMB34" s="1603"/>
      <c r="SMC34" s="1603"/>
      <c r="SMD34" s="1603"/>
      <c r="SME34" s="1603"/>
      <c r="SMF34" s="1603"/>
      <c r="SMG34" s="1603"/>
      <c r="SMH34" s="1603"/>
      <c r="SMI34" s="1603"/>
      <c r="SMJ34" s="1603"/>
      <c r="SMK34" s="1603"/>
      <c r="SML34" s="1603"/>
      <c r="SMM34" s="1603"/>
      <c r="SMN34" s="1603"/>
      <c r="SMO34" s="1603"/>
      <c r="SMP34" s="1603"/>
      <c r="SMQ34" s="1603"/>
      <c r="SMR34" s="1603"/>
      <c r="SMS34" s="1603"/>
      <c r="SMT34" s="1603"/>
      <c r="SMU34" s="1603"/>
      <c r="SMV34" s="1603"/>
      <c r="SMW34" s="1603"/>
      <c r="SMX34" s="1603"/>
      <c r="SMY34" s="1603"/>
      <c r="SMZ34" s="1603"/>
      <c r="SNA34" s="1603"/>
      <c r="SNB34" s="1603"/>
      <c r="SNC34" s="1603"/>
      <c r="SND34" s="1603"/>
      <c r="SNE34" s="1603"/>
      <c r="SNF34" s="1603"/>
      <c r="SNG34" s="1603"/>
      <c r="SNH34" s="1603"/>
      <c r="SNI34" s="1603"/>
      <c r="SNJ34" s="1603"/>
      <c r="SNK34" s="1603"/>
      <c r="SNL34" s="1603"/>
      <c r="SNM34" s="1603"/>
      <c r="SNN34" s="1603"/>
      <c r="SNO34" s="1603"/>
      <c r="SNP34" s="1603"/>
      <c r="SNQ34" s="1603"/>
      <c r="SNR34" s="1603"/>
      <c r="SNS34" s="1603"/>
      <c r="SNT34" s="1603"/>
      <c r="SNU34" s="1603"/>
      <c r="SNV34" s="1603"/>
      <c r="SNW34" s="1603"/>
      <c r="SNX34" s="1603"/>
      <c r="SNY34" s="1603"/>
      <c r="SNZ34" s="1603"/>
      <c r="SOA34" s="1603"/>
      <c r="SOB34" s="1603"/>
      <c r="SOC34" s="1603"/>
      <c r="SOD34" s="1603"/>
      <c r="SOE34" s="1603"/>
      <c r="SOF34" s="1603"/>
      <c r="SOG34" s="1603"/>
      <c r="SOH34" s="1603"/>
      <c r="SOI34" s="1603"/>
      <c r="SOJ34" s="1603"/>
      <c r="SOK34" s="1603"/>
      <c r="SOL34" s="1603"/>
      <c r="SOM34" s="1603"/>
      <c r="SON34" s="1603"/>
      <c r="SOO34" s="1603"/>
      <c r="SOP34" s="1603"/>
      <c r="SOQ34" s="1603"/>
      <c r="SOR34" s="1603"/>
      <c r="SOS34" s="1603"/>
      <c r="SOT34" s="1603"/>
      <c r="SOU34" s="1603"/>
      <c r="SOV34" s="1603"/>
      <c r="SOW34" s="1603"/>
      <c r="SOX34" s="1603"/>
      <c r="SOY34" s="1603"/>
      <c r="SOZ34" s="1603"/>
      <c r="SPA34" s="1603"/>
      <c r="SPB34" s="1603"/>
      <c r="SPC34" s="1603"/>
      <c r="SPD34" s="1603"/>
      <c r="SPE34" s="1603"/>
      <c r="SPF34" s="1603"/>
      <c r="SPG34" s="1603"/>
      <c r="SPH34" s="1603"/>
      <c r="SPI34" s="1603"/>
      <c r="SPJ34" s="1603"/>
      <c r="SPK34" s="1603"/>
      <c r="SPL34" s="1603"/>
      <c r="SPM34" s="1603"/>
      <c r="SPN34" s="1603"/>
      <c r="SPO34" s="1603"/>
      <c r="SPP34" s="1603"/>
      <c r="SPQ34" s="1603"/>
      <c r="SPR34" s="1603"/>
      <c r="SPS34" s="1603"/>
      <c r="SPT34" s="1603"/>
      <c r="SPU34" s="1603"/>
      <c r="SPV34" s="1603"/>
      <c r="SPW34" s="1603"/>
      <c r="SPX34" s="1603"/>
      <c r="SPY34" s="1603"/>
      <c r="SPZ34" s="1603"/>
      <c r="SQA34" s="1603"/>
      <c r="SQB34" s="1603"/>
      <c r="SQC34" s="1603"/>
      <c r="SQD34" s="1603"/>
      <c r="SQE34" s="1603"/>
      <c r="SQF34" s="1603"/>
      <c r="SQG34" s="1603"/>
      <c r="SQH34" s="1603"/>
      <c r="SQI34" s="1603"/>
      <c r="SQJ34" s="1603"/>
      <c r="SQK34" s="1603"/>
      <c r="SQL34" s="1603"/>
      <c r="SQM34" s="1603"/>
      <c r="SQN34" s="1603"/>
      <c r="SQO34" s="1603"/>
      <c r="SQP34" s="1603"/>
      <c r="SQQ34" s="1603"/>
      <c r="SQR34" s="1603"/>
      <c r="SQS34" s="1603"/>
      <c r="SQT34" s="1603"/>
      <c r="SQU34" s="1603"/>
      <c r="SQV34" s="1603"/>
      <c r="SQW34" s="1603"/>
      <c r="SQX34" s="1603"/>
      <c r="SQY34" s="1603"/>
      <c r="SQZ34" s="1603"/>
      <c r="SRA34" s="1603"/>
      <c r="SRB34" s="1603"/>
      <c r="SRC34" s="1603"/>
      <c r="SRD34" s="1603"/>
      <c r="SRE34" s="1603"/>
      <c r="SRF34" s="1603"/>
      <c r="SRG34" s="1603"/>
      <c r="SRH34" s="1603"/>
      <c r="SRI34" s="1603"/>
      <c r="SRJ34" s="1603"/>
      <c r="SRK34" s="1603"/>
      <c r="SRL34" s="1603"/>
      <c r="SRM34" s="1603"/>
      <c r="SRN34" s="1603"/>
      <c r="SRO34" s="1603"/>
      <c r="SRP34" s="1603"/>
      <c r="SRQ34" s="1603"/>
      <c r="SRR34" s="1603"/>
      <c r="SRS34" s="1603"/>
      <c r="SRT34" s="1603"/>
      <c r="SRU34" s="1603"/>
      <c r="SRV34" s="1603"/>
      <c r="SRW34" s="1603"/>
      <c r="SRX34" s="1603"/>
      <c r="SRY34" s="1603"/>
      <c r="SRZ34" s="1603"/>
      <c r="SSA34" s="1603"/>
      <c r="SSB34" s="1603"/>
      <c r="SSC34" s="1603"/>
      <c r="SSD34" s="1603"/>
      <c r="SSE34" s="1603"/>
      <c r="SSF34" s="1603"/>
      <c r="SSG34" s="1603"/>
      <c r="SSH34" s="1603"/>
      <c r="SSI34" s="1603"/>
      <c r="SSJ34" s="1603"/>
      <c r="SSK34" s="1603"/>
      <c r="SSL34" s="1603"/>
      <c r="SSM34" s="1603"/>
      <c r="SSN34" s="1603"/>
      <c r="SSO34" s="1603"/>
      <c r="SSP34" s="1603"/>
      <c r="SSQ34" s="1603"/>
      <c r="SSR34" s="1603"/>
      <c r="SSS34" s="1603"/>
      <c r="SST34" s="1603"/>
      <c r="SSU34" s="1603"/>
      <c r="SSV34" s="1603"/>
      <c r="SSW34" s="1603"/>
      <c r="SSX34" s="1603"/>
      <c r="SSY34" s="1603"/>
      <c r="SSZ34" s="1603"/>
      <c r="STA34" s="1603"/>
      <c r="STB34" s="1603"/>
      <c r="STC34" s="1603"/>
      <c r="STD34" s="1603"/>
      <c r="STE34" s="1603"/>
      <c r="STF34" s="1603"/>
      <c r="STG34" s="1603"/>
      <c r="STH34" s="1603"/>
      <c r="STI34" s="1603"/>
      <c r="STJ34" s="1603"/>
      <c r="STK34" s="1603"/>
      <c r="STL34" s="1603"/>
      <c r="STM34" s="1603"/>
      <c r="STN34" s="1603"/>
      <c r="STO34" s="1603"/>
      <c r="STP34" s="1603"/>
      <c r="STQ34" s="1603"/>
      <c r="STR34" s="1603"/>
      <c r="STS34" s="1603"/>
      <c r="STT34" s="1603"/>
      <c r="STU34" s="1603"/>
      <c r="STV34" s="1603"/>
      <c r="STW34" s="1603"/>
      <c r="STX34" s="1603"/>
      <c r="STY34" s="1603"/>
      <c r="STZ34" s="1603"/>
      <c r="SUA34" s="1603"/>
      <c r="SUB34" s="1603"/>
      <c r="SUC34" s="1603"/>
      <c r="SUD34" s="1603"/>
      <c r="SUE34" s="1603"/>
      <c r="SUF34" s="1603"/>
      <c r="SUG34" s="1603"/>
      <c r="SUH34" s="1603"/>
      <c r="SUI34" s="1603"/>
      <c r="SUJ34" s="1603"/>
      <c r="SUK34" s="1603"/>
      <c r="SUL34" s="1603"/>
      <c r="SUM34" s="1603"/>
      <c r="SUN34" s="1603"/>
      <c r="SUO34" s="1603"/>
      <c r="SUP34" s="1603"/>
      <c r="SUQ34" s="1603"/>
      <c r="SUR34" s="1603"/>
      <c r="SUS34" s="1603"/>
      <c r="SUT34" s="1603"/>
      <c r="SUU34" s="1603"/>
      <c r="SUV34" s="1603"/>
      <c r="SUW34" s="1603"/>
      <c r="SUX34" s="1603"/>
      <c r="SUY34" s="1603"/>
      <c r="SUZ34" s="1603"/>
      <c r="SVA34" s="1603"/>
      <c r="SVB34" s="1603"/>
      <c r="SVC34" s="1603"/>
      <c r="SVD34" s="1603"/>
      <c r="SVE34" s="1603"/>
      <c r="SVF34" s="1603"/>
      <c r="SVG34" s="1603"/>
      <c r="SVH34" s="1603"/>
      <c r="SVI34" s="1603"/>
      <c r="SVJ34" s="1603"/>
      <c r="SVK34" s="1603"/>
      <c r="SVL34" s="1603"/>
      <c r="SVM34" s="1603"/>
      <c r="SVN34" s="1603"/>
      <c r="SVO34" s="1603"/>
      <c r="SVP34" s="1603"/>
      <c r="SVQ34" s="1603"/>
      <c r="SVR34" s="1603"/>
      <c r="SVS34" s="1603"/>
      <c r="SVT34" s="1603"/>
      <c r="SVU34" s="1603"/>
      <c r="SVV34" s="1603"/>
      <c r="SVW34" s="1603"/>
      <c r="SVX34" s="1603"/>
      <c r="SVY34" s="1603"/>
      <c r="SVZ34" s="1603"/>
      <c r="SWA34" s="1603"/>
      <c r="SWB34" s="1603"/>
      <c r="SWC34" s="1603"/>
      <c r="SWD34" s="1603"/>
      <c r="SWE34" s="1603"/>
      <c r="SWF34" s="1603"/>
      <c r="SWG34" s="1603"/>
      <c r="SWH34" s="1603"/>
      <c r="SWI34" s="1603"/>
      <c r="SWJ34" s="1603"/>
      <c r="SWK34" s="1603"/>
      <c r="SWL34" s="1603"/>
      <c r="SWM34" s="1603"/>
      <c r="SWN34" s="1603"/>
      <c r="SWO34" s="1603"/>
      <c r="SWP34" s="1603"/>
      <c r="SWQ34" s="1603"/>
      <c r="SWR34" s="1603"/>
      <c r="SWS34" s="1603"/>
      <c r="SWT34" s="1603"/>
      <c r="SWU34" s="1603"/>
      <c r="SWV34" s="1603"/>
      <c r="SWW34" s="1603"/>
      <c r="SWX34" s="1603"/>
      <c r="SWY34" s="1603"/>
      <c r="SWZ34" s="1603"/>
      <c r="SXA34" s="1603"/>
      <c r="SXB34" s="1603"/>
      <c r="SXC34" s="1603"/>
      <c r="SXD34" s="1603"/>
      <c r="SXE34" s="1603"/>
      <c r="SXF34" s="1603"/>
      <c r="SXG34" s="1603"/>
      <c r="SXH34" s="1603"/>
      <c r="SXI34" s="1603"/>
      <c r="SXJ34" s="1603"/>
      <c r="SXK34" s="1603"/>
      <c r="SXL34" s="1603"/>
      <c r="SXM34" s="1603"/>
      <c r="SXN34" s="1603"/>
      <c r="SXO34" s="1603"/>
      <c r="SXP34" s="1603"/>
      <c r="SXQ34" s="1603"/>
      <c r="SXR34" s="1603"/>
      <c r="SXS34" s="1603"/>
      <c r="SXT34" s="1603"/>
      <c r="SXU34" s="1603"/>
      <c r="SXV34" s="1603"/>
      <c r="SXW34" s="1603"/>
      <c r="SXX34" s="1603"/>
      <c r="SXY34" s="1603"/>
      <c r="SXZ34" s="1603"/>
      <c r="SYA34" s="1603"/>
      <c r="SYB34" s="1603"/>
      <c r="SYC34" s="1603"/>
      <c r="SYD34" s="1603"/>
      <c r="SYE34" s="1603"/>
      <c r="SYF34" s="1603"/>
      <c r="SYG34" s="1603"/>
      <c r="SYH34" s="1603"/>
      <c r="SYI34" s="1603"/>
      <c r="SYJ34" s="1603"/>
      <c r="SYK34" s="1603"/>
      <c r="SYL34" s="1603"/>
      <c r="SYM34" s="1603"/>
      <c r="SYN34" s="1603"/>
      <c r="SYO34" s="1603"/>
      <c r="SYP34" s="1603"/>
      <c r="SYQ34" s="1603"/>
      <c r="SYR34" s="1603"/>
      <c r="SYS34" s="1603"/>
      <c r="SYT34" s="1603"/>
      <c r="SYU34" s="1603"/>
      <c r="SYV34" s="1603"/>
      <c r="SYW34" s="1603"/>
      <c r="SYX34" s="1603"/>
      <c r="SYY34" s="1603"/>
      <c r="SYZ34" s="1603"/>
      <c r="SZA34" s="1603"/>
      <c r="SZB34" s="1603"/>
      <c r="SZC34" s="1603"/>
      <c r="SZD34" s="1603"/>
      <c r="SZE34" s="1603"/>
      <c r="SZF34" s="1603"/>
      <c r="SZG34" s="1603"/>
      <c r="SZH34" s="1603"/>
      <c r="SZI34" s="1603"/>
      <c r="SZJ34" s="1603"/>
      <c r="SZK34" s="1603"/>
      <c r="SZL34" s="1603"/>
      <c r="SZM34" s="1603"/>
      <c r="SZN34" s="1603"/>
      <c r="SZO34" s="1603"/>
      <c r="SZP34" s="1603"/>
      <c r="SZQ34" s="1603"/>
      <c r="SZR34" s="1603"/>
      <c r="SZS34" s="1603"/>
      <c r="SZT34" s="1603"/>
      <c r="SZU34" s="1603"/>
      <c r="SZV34" s="1603"/>
      <c r="SZW34" s="1603"/>
      <c r="SZX34" s="1603"/>
      <c r="SZY34" s="1603"/>
      <c r="SZZ34" s="1603"/>
      <c r="TAA34" s="1603"/>
      <c r="TAB34" s="1603"/>
      <c r="TAC34" s="1603"/>
      <c r="TAD34" s="1603"/>
      <c r="TAE34" s="1603"/>
      <c r="TAF34" s="1603"/>
      <c r="TAG34" s="1603"/>
      <c r="TAH34" s="1603"/>
      <c r="TAI34" s="1603"/>
      <c r="TAJ34" s="1603"/>
      <c r="TAK34" s="1603"/>
      <c r="TAL34" s="1603"/>
      <c r="TAM34" s="1603"/>
      <c r="TAN34" s="1603"/>
      <c r="TAO34" s="1603"/>
      <c r="TAP34" s="1603"/>
      <c r="TAQ34" s="1603"/>
      <c r="TAR34" s="1603"/>
      <c r="TAS34" s="1603"/>
      <c r="TAT34" s="1603"/>
      <c r="TAU34" s="1603"/>
      <c r="TAV34" s="1603"/>
      <c r="TAW34" s="1603"/>
      <c r="TAX34" s="1603"/>
      <c r="TAY34" s="1603"/>
      <c r="TAZ34" s="1603"/>
      <c r="TBA34" s="1603"/>
      <c r="TBB34" s="1603"/>
      <c r="TBC34" s="1603"/>
      <c r="TBD34" s="1603"/>
      <c r="TBE34" s="1603"/>
      <c r="TBF34" s="1603"/>
      <c r="TBG34" s="1603"/>
      <c r="TBH34" s="1603"/>
      <c r="TBI34" s="1603"/>
      <c r="TBJ34" s="1603"/>
      <c r="TBK34" s="1603"/>
      <c r="TBL34" s="1603"/>
      <c r="TBM34" s="1603"/>
      <c r="TBN34" s="1603"/>
      <c r="TBO34" s="1603"/>
      <c r="TBP34" s="1603"/>
      <c r="TBQ34" s="1603"/>
      <c r="TBR34" s="1603"/>
      <c r="TBS34" s="1603"/>
      <c r="TBT34" s="1603"/>
      <c r="TBU34" s="1603"/>
      <c r="TBV34" s="1603"/>
      <c r="TBW34" s="1603"/>
      <c r="TBX34" s="1603"/>
      <c r="TBY34" s="1603"/>
      <c r="TBZ34" s="1603"/>
      <c r="TCA34" s="1603"/>
      <c r="TCB34" s="1603"/>
      <c r="TCC34" s="1603"/>
      <c r="TCD34" s="1603"/>
      <c r="TCE34" s="1603"/>
      <c r="TCF34" s="1603"/>
      <c r="TCG34" s="1603"/>
      <c r="TCH34" s="1603"/>
      <c r="TCI34" s="1603"/>
      <c r="TCJ34" s="1603"/>
      <c r="TCK34" s="1603"/>
      <c r="TCL34" s="1603"/>
      <c r="TCM34" s="1603"/>
      <c r="TCN34" s="1603"/>
      <c r="TCO34" s="1603"/>
      <c r="TCP34" s="1603"/>
      <c r="TCQ34" s="1603"/>
      <c r="TCR34" s="1603"/>
      <c r="TCS34" s="1603"/>
      <c r="TCT34" s="1603"/>
      <c r="TCU34" s="1603"/>
      <c r="TCV34" s="1603"/>
      <c r="TCW34" s="1603"/>
      <c r="TCX34" s="1603"/>
      <c r="TCY34" s="1603"/>
      <c r="TCZ34" s="1603"/>
      <c r="TDA34" s="1603"/>
      <c r="TDB34" s="1603"/>
      <c r="TDC34" s="1603"/>
      <c r="TDD34" s="1603"/>
      <c r="TDE34" s="1603"/>
      <c r="TDF34" s="1603"/>
      <c r="TDG34" s="1603"/>
      <c r="TDH34" s="1603"/>
      <c r="TDI34" s="1603"/>
      <c r="TDJ34" s="1603"/>
      <c r="TDK34" s="1603"/>
      <c r="TDL34" s="1603"/>
      <c r="TDM34" s="1603"/>
      <c r="TDN34" s="1603"/>
      <c r="TDO34" s="1603"/>
      <c r="TDP34" s="1603"/>
      <c r="TDQ34" s="1603"/>
      <c r="TDR34" s="1603"/>
      <c r="TDS34" s="1603"/>
      <c r="TDT34" s="1603"/>
      <c r="TDU34" s="1603"/>
      <c r="TDV34" s="1603"/>
      <c r="TDW34" s="1603"/>
      <c r="TDX34" s="1603"/>
      <c r="TDY34" s="1603"/>
      <c r="TDZ34" s="1603"/>
      <c r="TEA34" s="1603"/>
      <c r="TEB34" s="1603"/>
      <c r="TEC34" s="1603"/>
      <c r="TED34" s="1603"/>
      <c r="TEE34" s="1603"/>
      <c r="TEF34" s="1603"/>
      <c r="TEG34" s="1603"/>
      <c r="TEH34" s="1603"/>
      <c r="TEI34" s="1603"/>
      <c r="TEJ34" s="1603"/>
      <c r="TEK34" s="1603"/>
      <c r="TEL34" s="1603"/>
      <c r="TEM34" s="1603"/>
      <c r="TEN34" s="1603"/>
      <c r="TEO34" s="1603"/>
      <c r="TEP34" s="1603"/>
      <c r="TEQ34" s="1603"/>
      <c r="TER34" s="1603"/>
      <c r="TES34" s="1603"/>
      <c r="TET34" s="1603"/>
      <c r="TEU34" s="1603"/>
      <c r="TEV34" s="1603"/>
      <c r="TEW34" s="1603"/>
      <c r="TEX34" s="1603"/>
      <c r="TEY34" s="1603"/>
      <c r="TEZ34" s="1603"/>
      <c r="TFA34" s="1603"/>
      <c r="TFB34" s="1603"/>
      <c r="TFC34" s="1603"/>
      <c r="TFD34" s="1603"/>
      <c r="TFE34" s="1603"/>
      <c r="TFF34" s="1603"/>
      <c r="TFG34" s="1603"/>
      <c r="TFH34" s="1603"/>
      <c r="TFI34" s="1603"/>
      <c r="TFJ34" s="1603"/>
      <c r="TFK34" s="1603"/>
      <c r="TFL34" s="1603"/>
      <c r="TFM34" s="1603"/>
      <c r="TFN34" s="1603"/>
      <c r="TFO34" s="1603"/>
      <c r="TFP34" s="1603"/>
      <c r="TFQ34" s="1603"/>
      <c r="TFR34" s="1603"/>
      <c r="TFS34" s="1603"/>
      <c r="TFT34" s="1603"/>
      <c r="TFU34" s="1603"/>
      <c r="TFV34" s="1603"/>
      <c r="TFW34" s="1603"/>
      <c r="TFX34" s="1603"/>
      <c r="TFY34" s="1603"/>
      <c r="TFZ34" s="1603"/>
      <c r="TGA34" s="1603"/>
      <c r="TGB34" s="1603"/>
      <c r="TGC34" s="1603"/>
      <c r="TGD34" s="1603"/>
      <c r="TGE34" s="1603"/>
      <c r="TGF34" s="1603"/>
      <c r="TGG34" s="1603"/>
      <c r="TGH34" s="1603"/>
      <c r="TGI34" s="1603"/>
      <c r="TGJ34" s="1603"/>
      <c r="TGK34" s="1603"/>
      <c r="TGL34" s="1603"/>
      <c r="TGM34" s="1603"/>
      <c r="TGN34" s="1603"/>
      <c r="TGO34" s="1603"/>
      <c r="TGP34" s="1603"/>
      <c r="TGQ34" s="1603"/>
      <c r="TGR34" s="1603"/>
      <c r="TGS34" s="1603"/>
      <c r="TGT34" s="1603"/>
      <c r="TGU34" s="1603"/>
      <c r="TGV34" s="1603"/>
      <c r="TGW34" s="1603"/>
      <c r="TGX34" s="1603"/>
      <c r="TGY34" s="1603"/>
      <c r="TGZ34" s="1603"/>
      <c r="THA34" s="1603"/>
      <c r="THB34" s="1603"/>
      <c r="THC34" s="1603"/>
      <c r="THD34" s="1603"/>
      <c r="THE34" s="1603"/>
      <c r="THF34" s="1603"/>
      <c r="THG34" s="1603"/>
      <c r="THH34" s="1603"/>
      <c r="THI34" s="1603"/>
      <c r="THJ34" s="1603"/>
      <c r="THK34" s="1603"/>
      <c r="THL34" s="1603"/>
      <c r="THM34" s="1603"/>
      <c r="THN34" s="1603"/>
      <c r="THO34" s="1603"/>
      <c r="THP34" s="1603"/>
      <c r="THQ34" s="1603"/>
      <c r="THR34" s="1603"/>
      <c r="THS34" s="1603"/>
      <c r="THT34" s="1603"/>
      <c r="THU34" s="1603"/>
      <c r="THV34" s="1603"/>
      <c r="THW34" s="1603"/>
      <c r="THX34" s="1603"/>
      <c r="THY34" s="1603"/>
      <c r="THZ34" s="1603"/>
      <c r="TIA34" s="1603"/>
      <c r="TIB34" s="1603"/>
      <c r="TIC34" s="1603"/>
      <c r="TID34" s="1603"/>
      <c r="TIE34" s="1603"/>
      <c r="TIF34" s="1603"/>
      <c r="TIG34" s="1603"/>
      <c r="TIH34" s="1603"/>
      <c r="TII34" s="1603"/>
      <c r="TIJ34" s="1603"/>
      <c r="TIK34" s="1603"/>
      <c r="TIL34" s="1603"/>
      <c r="TIM34" s="1603"/>
      <c r="TIN34" s="1603"/>
      <c r="TIO34" s="1603"/>
      <c r="TIP34" s="1603"/>
      <c r="TIQ34" s="1603"/>
      <c r="TIR34" s="1603"/>
      <c r="TIS34" s="1603"/>
      <c r="TIT34" s="1603"/>
      <c r="TIU34" s="1603"/>
      <c r="TIV34" s="1603"/>
      <c r="TIW34" s="1603"/>
      <c r="TIX34" s="1603"/>
      <c r="TIY34" s="1603"/>
      <c r="TIZ34" s="1603"/>
      <c r="TJA34" s="1603"/>
      <c r="TJB34" s="1603"/>
      <c r="TJC34" s="1603"/>
      <c r="TJD34" s="1603"/>
      <c r="TJE34" s="1603"/>
      <c r="TJF34" s="1603"/>
      <c r="TJG34" s="1603"/>
      <c r="TJH34" s="1603"/>
      <c r="TJI34" s="1603"/>
      <c r="TJJ34" s="1603"/>
      <c r="TJK34" s="1603"/>
      <c r="TJL34" s="1603"/>
      <c r="TJM34" s="1603"/>
      <c r="TJN34" s="1603"/>
      <c r="TJO34" s="1603"/>
      <c r="TJP34" s="1603"/>
      <c r="TJQ34" s="1603"/>
      <c r="TJR34" s="1603"/>
      <c r="TJS34" s="1603"/>
      <c r="TJT34" s="1603"/>
      <c r="TJU34" s="1603"/>
      <c r="TJV34" s="1603"/>
      <c r="TJW34" s="1603"/>
      <c r="TJX34" s="1603"/>
      <c r="TJY34" s="1603"/>
      <c r="TJZ34" s="1603"/>
      <c r="TKA34" s="1603"/>
      <c r="TKB34" s="1603"/>
      <c r="TKC34" s="1603"/>
      <c r="TKD34" s="1603"/>
      <c r="TKE34" s="1603"/>
      <c r="TKF34" s="1603"/>
      <c r="TKG34" s="1603"/>
      <c r="TKH34" s="1603"/>
      <c r="TKI34" s="1603"/>
      <c r="TKJ34" s="1603"/>
      <c r="TKK34" s="1603"/>
      <c r="TKL34" s="1603"/>
      <c r="TKM34" s="1603"/>
      <c r="TKN34" s="1603"/>
      <c r="TKO34" s="1603"/>
      <c r="TKP34" s="1603"/>
      <c r="TKQ34" s="1603"/>
      <c r="TKR34" s="1603"/>
      <c r="TKS34" s="1603"/>
      <c r="TKT34" s="1603"/>
      <c r="TKU34" s="1603"/>
      <c r="TKV34" s="1603"/>
      <c r="TKW34" s="1603"/>
      <c r="TKX34" s="1603"/>
      <c r="TKY34" s="1603"/>
      <c r="TKZ34" s="1603"/>
      <c r="TLA34" s="1603"/>
      <c r="TLB34" s="1603"/>
      <c r="TLC34" s="1603"/>
      <c r="TLD34" s="1603"/>
      <c r="TLE34" s="1603"/>
      <c r="TLF34" s="1603"/>
      <c r="TLG34" s="1603"/>
      <c r="TLH34" s="1603"/>
      <c r="TLI34" s="1603"/>
      <c r="TLJ34" s="1603"/>
      <c r="TLK34" s="1603"/>
      <c r="TLL34" s="1603"/>
      <c r="TLM34" s="1603"/>
      <c r="TLN34" s="1603"/>
      <c r="TLO34" s="1603"/>
      <c r="TLP34" s="1603"/>
      <c r="TLQ34" s="1603"/>
      <c r="TLR34" s="1603"/>
      <c r="TLS34" s="1603"/>
      <c r="TLT34" s="1603"/>
      <c r="TLU34" s="1603"/>
      <c r="TLV34" s="1603"/>
      <c r="TLW34" s="1603"/>
      <c r="TLX34" s="1603"/>
      <c r="TLY34" s="1603"/>
      <c r="TLZ34" s="1603"/>
      <c r="TMA34" s="1603"/>
      <c r="TMB34" s="1603"/>
      <c r="TMC34" s="1603"/>
      <c r="TMD34" s="1603"/>
      <c r="TME34" s="1603"/>
      <c r="TMF34" s="1603"/>
      <c r="TMG34" s="1603"/>
      <c r="TMH34" s="1603"/>
      <c r="TMI34" s="1603"/>
      <c r="TMJ34" s="1603"/>
      <c r="TMK34" s="1603"/>
      <c r="TML34" s="1603"/>
      <c r="TMM34" s="1603"/>
      <c r="TMN34" s="1603"/>
      <c r="TMO34" s="1603"/>
      <c r="TMP34" s="1603"/>
      <c r="TMQ34" s="1603"/>
      <c r="TMR34" s="1603"/>
      <c r="TMS34" s="1603"/>
      <c r="TMT34" s="1603"/>
      <c r="TMU34" s="1603"/>
      <c r="TMV34" s="1603"/>
      <c r="TMW34" s="1603"/>
      <c r="TMX34" s="1603"/>
      <c r="TMY34" s="1603"/>
      <c r="TMZ34" s="1603"/>
      <c r="TNA34" s="1603"/>
      <c r="TNB34" s="1603"/>
      <c r="TNC34" s="1603"/>
      <c r="TND34" s="1603"/>
      <c r="TNE34" s="1603"/>
      <c r="TNF34" s="1603"/>
      <c r="TNG34" s="1603"/>
      <c r="TNH34" s="1603"/>
      <c r="TNI34" s="1603"/>
      <c r="TNJ34" s="1603"/>
      <c r="TNK34" s="1603"/>
      <c r="TNL34" s="1603"/>
      <c r="TNM34" s="1603"/>
      <c r="TNN34" s="1603"/>
      <c r="TNO34" s="1603"/>
      <c r="TNP34" s="1603"/>
      <c r="TNQ34" s="1603"/>
      <c r="TNR34" s="1603"/>
      <c r="TNS34" s="1603"/>
      <c r="TNT34" s="1603"/>
      <c r="TNU34" s="1603"/>
      <c r="TNV34" s="1603"/>
      <c r="TNW34" s="1603"/>
      <c r="TNX34" s="1603"/>
      <c r="TNY34" s="1603"/>
      <c r="TNZ34" s="1603"/>
      <c r="TOA34" s="1603"/>
      <c r="TOB34" s="1603"/>
      <c r="TOC34" s="1603"/>
      <c r="TOD34" s="1603"/>
      <c r="TOE34" s="1603"/>
      <c r="TOF34" s="1603"/>
      <c r="TOG34" s="1603"/>
      <c r="TOH34" s="1603"/>
      <c r="TOI34" s="1603"/>
      <c r="TOJ34" s="1603"/>
      <c r="TOK34" s="1603"/>
      <c r="TOL34" s="1603"/>
      <c r="TOM34" s="1603"/>
      <c r="TON34" s="1603"/>
      <c r="TOO34" s="1603"/>
      <c r="TOP34" s="1603"/>
      <c r="TOQ34" s="1603"/>
      <c r="TOR34" s="1603"/>
      <c r="TOS34" s="1603"/>
      <c r="TOT34" s="1603"/>
      <c r="TOU34" s="1603"/>
      <c r="TOV34" s="1603"/>
      <c r="TOW34" s="1603"/>
      <c r="TOX34" s="1603"/>
      <c r="TOY34" s="1603"/>
      <c r="TOZ34" s="1603"/>
      <c r="TPA34" s="1603"/>
      <c r="TPB34" s="1603"/>
      <c r="TPC34" s="1603"/>
      <c r="TPD34" s="1603"/>
      <c r="TPE34" s="1603"/>
      <c r="TPF34" s="1603"/>
      <c r="TPG34" s="1603"/>
      <c r="TPH34" s="1603"/>
      <c r="TPI34" s="1603"/>
      <c r="TPJ34" s="1603"/>
      <c r="TPK34" s="1603"/>
      <c r="TPL34" s="1603"/>
      <c r="TPM34" s="1603"/>
      <c r="TPN34" s="1603"/>
      <c r="TPO34" s="1603"/>
      <c r="TPP34" s="1603"/>
      <c r="TPQ34" s="1603"/>
      <c r="TPR34" s="1603"/>
      <c r="TPS34" s="1603"/>
      <c r="TPT34" s="1603"/>
      <c r="TPU34" s="1603"/>
      <c r="TPV34" s="1603"/>
      <c r="TPW34" s="1603"/>
      <c r="TPX34" s="1603"/>
      <c r="TPY34" s="1603"/>
      <c r="TPZ34" s="1603"/>
      <c r="TQA34" s="1603"/>
      <c r="TQB34" s="1603"/>
      <c r="TQC34" s="1603"/>
      <c r="TQD34" s="1603"/>
      <c r="TQE34" s="1603"/>
      <c r="TQF34" s="1603"/>
      <c r="TQG34" s="1603"/>
      <c r="TQH34" s="1603"/>
      <c r="TQI34" s="1603"/>
      <c r="TQJ34" s="1603"/>
      <c r="TQK34" s="1603"/>
      <c r="TQL34" s="1603"/>
      <c r="TQM34" s="1603"/>
      <c r="TQN34" s="1603"/>
      <c r="TQO34" s="1603"/>
      <c r="TQP34" s="1603"/>
      <c r="TQQ34" s="1603"/>
      <c r="TQR34" s="1603"/>
      <c r="TQS34" s="1603"/>
      <c r="TQT34" s="1603"/>
      <c r="TQU34" s="1603"/>
      <c r="TQV34" s="1603"/>
      <c r="TQW34" s="1603"/>
      <c r="TQX34" s="1603"/>
      <c r="TQY34" s="1603"/>
      <c r="TQZ34" s="1603"/>
      <c r="TRA34" s="1603"/>
      <c r="TRB34" s="1603"/>
      <c r="TRC34" s="1603"/>
      <c r="TRD34" s="1603"/>
      <c r="TRE34" s="1603"/>
      <c r="TRF34" s="1603"/>
      <c r="TRG34" s="1603"/>
      <c r="TRH34" s="1603"/>
      <c r="TRI34" s="1603"/>
      <c r="TRJ34" s="1603"/>
      <c r="TRK34" s="1603"/>
      <c r="TRL34" s="1603"/>
      <c r="TRM34" s="1603"/>
      <c r="TRN34" s="1603"/>
      <c r="TRO34" s="1603"/>
      <c r="TRP34" s="1603"/>
      <c r="TRQ34" s="1603"/>
      <c r="TRR34" s="1603"/>
      <c r="TRS34" s="1603"/>
      <c r="TRT34" s="1603"/>
      <c r="TRU34" s="1603"/>
      <c r="TRV34" s="1603"/>
      <c r="TRW34" s="1603"/>
      <c r="TRX34" s="1603"/>
      <c r="TRY34" s="1603"/>
      <c r="TRZ34" s="1603"/>
      <c r="TSA34" s="1603"/>
      <c r="TSB34" s="1603"/>
      <c r="TSC34" s="1603"/>
      <c r="TSD34" s="1603"/>
      <c r="TSE34" s="1603"/>
      <c r="TSF34" s="1603"/>
      <c r="TSG34" s="1603"/>
      <c r="TSH34" s="1603"/>
      <c r="TSI34" s="1603"/>
      <c r="TSJ34" s="1603"/>
      <c r="TSK34" s="1603"/>
      <c r="TSL34" s="1603"/>
      <c r="TSM34" s="1603"/>
      <c r="TSN34" s="1603"/>
      <c r="TSO34" s="1603"/>
      <c r="TSP34" s="1603"/>
      <c r="TSQ34" s="1603"/>
      <c r="TSR34" s="1603"/>
      <c r="TSS34" s="1603"/>
      <c r="TST34" s="1603"/>
      <c r="TSU34" s="1603"/>
      <c r="TSV34" s="1603"/>
      <c r="TSW34" s="1603"/>
      <c r="TSX34" s="1603"/>
      <c r="TSY34" s="1603"/>
      <c r="TSZ34" s="1603"/>
      <c r="TTA34" s="1603"/>
      <c r="TTB34" s="1603"/>
      <c r="TTC34" s="1603"/>
      <c r="TTD34" s="1603"/>
      <c r="TTE34" s="1603"/>
      <c r="TTF34" s="1603"/>
      <c r="TTG34" s="1603"/>
      <c r="TTH34" s="1603"/>
      <c r="TTI34" s="1603"/>
      <c r="TTJ34" s="1603"/>
      <c r="TTK34" s="1603"/>
      <c r="TTL34" s="1603"/>
      <c r="TTM34" s="1603"/>
      <c r="TTN34" s="1603"/>
      <c r="TTO34" s="1603"/>
      <c r="TTP34" s="1603"/>
      <c r="TTQ34" s="1603"/>
      <c r="TTR34" s="1603"/>
      <c r="TTS34" s="1603"/>
      <c r="TTT34" s="1603"/>
      <c r="TTU34" s="1603"/>
      <c r="TTV34" s="1603"/>
      <c r="TTW34" s="1603"/>
      <c r="TTX34" s="1603"/>
      <c r="TTY34" s="1603"/>
      <c r="TTZ34" s="1603"/>
      <c r="TUA34" s="1603"/>
      <c r="TUB34" s="1603"/>
      <c r="TUC34" s="1603"/>
      <c r="TUD34" s="1603"/>
      <c r="TUE34" s="1603"/>
      <c r="TUF34" s="1603"/>
      <c r="TUG34" s="1603"/>
      <c r="TUH34" s="1603"/>
      <c r="TUI34" s="1603"/>
      <c r="TUJ34" s="1603"/>
      <c r="TUK34" s="1603"/>
      <c r="TUL34" s="1603"/>
      <c r="TUM34" s="1603"/>
      <c r="TUN34" s="1603"/>
      <c r="TUO34" s="1603"/>
      <c r="TUP34" s="1603"/>
      <c r="TUQ34" s="1603"/>
      <c r="TUR34" s="1603"/>
      <c r="TUS34" s="1603"/>
      <c r="TUT34" s="1603"/>
      <c r="TUU34" s="1603"/>
      <c r="TUV34" s="1603"/>
      <c r="TUW34" s="1603"/>
      <c r="TUX34" s="1603"/>
      <c r="TUY34" s="1603"/>
      <c r="TUZ34" s="1603"/>
      <c r="TVA34" s="1603"/>
      <c r="TVB34" s="1603"/>
      <c r="TVC34" s="1603"/>
      <c r="TVD34" s="1603"/>
      <c r="TVE34" s="1603"/>
      <c r="TVF34" s="1603"/>
      <c r="TVG34" s="1603"/>
      <c r="TVH34" s="1603"/>
      <c r="TVI34" s="1603"/>
      <c r="TVJ34" s="1603"/>
      <c r="TVK34" s="1603"/>
      <c r="TVL34" s="1603"/>
      <c r="TVM34" s="1603"/>
      <c r="TVN34" s="1603"/>
      <c r="TVO34" s="1603"/>
      <c r="TVP34" s="1603"/>
      <c r="TVQ34" s="1603"/>
      <c r="TVR34" s="1603"/>
      <c r="TVS34" s="1603"/>
      <c r="TVT34" s="1603"/>
      <c r="TVU34" s="1603"/>
      <c r="TVV34" s="1603"/>
      <c r="TVW34" s="1603"/>
      <c r="TVX34" s="1603"/>
      <c r="TVY34" s="1603"/>
      <c r="TVZ34" s="1603"/>
      <c r="TWA34" s="1603"/>
      <c r="TWB34" s="1603"/>
      <c r="TWC34" s="1603"/>
      <c r="TWD34" s="1603"/>
      <c r="TWE34" s="1603"/>
      <c r="TWF34" s="1603"/>
      <c r="TWG34" s="1603"/>
      <c r="TWH34" s="1603"/>
      <c r="TWI34" s="1603"/>
      <c r="TWJ34" s="1603"/>
      <c r="TWK34" s="1603"/>
      <c r="TWL34" s="1603"/>
      <c r="TWM34" s="1603"/>
      <c r="TWN34" s="1603"/>
      <c r="TWO34" s="1603"/>
      <c r="TWP34" s="1603"/>
      <c r="TWQ34" s="1603"/>
      <c r="TWR34" s="1603"/>
      <c r="TWS34" s="1603"/>
      <c r="TWT34" s="1603"/>
      <c r="TWU34" s="1603"/>
      <c r="TWV34" s="1603"/>
      <c r="TWW34" s="1603"/>
      <c r="TWX34" s="1603"/>
      <c r="TWY34" s="1603"/>
      <c r="TWZ34" s="1603"/>
      <c r="TXA34" s="1603"/>
      <c r="TXB34" s="1603"/>
      <c r="TXC34" s="1603"/>
      <c r="TXD34" s="1603"/>
      <c r="TXE34" s="1603"/>
      <c r="TXF34" s="1603"/>
      <c r="TXG34" s="1603"/>
      <c r="TXH34" s="1603"/>
      <c r="TXI34" s="1603"/>
      <c r="TXJ34" s="1603"/>
      <c r="TXK34" s="1603"/>
      <c r="TXL34" s="1603"/>
      <c r="TXM34" s="1603"/>
      <c r="TXN34" s="1603"/>
      <c r="TXO34" s="1603"/>
      <c r="TXP34" s="1603"/>
      <c r="TXQ34" s="1603"/>
      <c r="TXR34" s="1603"/>
      <c r="TXS34" s="1603"/>
      <c r="TXT34" s="1603"/>
      <c r="TXU34" s="1603"/>
      <c r="TXV34" s="1603"/>
      <c r="TXW34" s="1603"/>
      <c r="TXX34" s="1603"/>
      <c r="TXY34" s="1603"/>
      <c r="TXZ34" s="1603"/>
      <c r="TYA34" s="1603"/>
      <c r="TYB34" s="1603"/>
      <c r="TYC34" s="1603"/>
      <c r="TYD34" s="1603"/>
      <c r="TYE34" s="1603"/>
      <c r="TYF34" s="1603"/>
      <c r="TYG34" s="1603"/>
      <c r="TYH34" s="1603"/>
      <c r="TYI34" s="1603"/>
      <c r="TYJ34" s="1603"/>
      <c r="TYK34" s="1603"/>
      <c r="TYL34" s="1603"/>
      <c r="TYM34" s="1603"/>
      <c r="TYN34" s="1603"/>
      <c r="TYO34" s="1603"/>
      <c r="TYP34" s="1603"/>
      <c r="TYQ34" s="1603"/>
      <c r="TYR34" s="1603"/>
      <c r="TYS34" s="1603"/>
      <c r="TYT34" s="1603"/>
      <c r="TYU34" s="1603"/>
      <c r="TYV34" s="1603"/>
      <c r="TYW34" s="1603"/>
      <c r="TYX34" s="1603"/>
      <c r="TYY34" s="1603"/>
      <c r="TYZ34" s="1603"/>
      <c r="TZA34" s="1603"/>
      <c r="TZB34" s="1603"/>
      <c r="TZC34" s="1603"/>
      <c r="TZD34" s="1603"/>
      <c r="TZE34" s="1603"/>
      <c r="TZF34" s="1603"/>
      <c r="TZG34" s="1603"/>
      <c r="TZH34" s="1603"/>
      <c r="TZI34" s="1603"/>
      <c r="TZJ34" s="1603"/>
      <c r="TZK34" s="1603"/>
      <c r="TZL34" s="1603"/>
      <c r="TZM34" s="1603"/>
      <c r="TZN34" s="1603"/>
      <c r="TZO34" s="1603"/>
      <c r="TZP34" s="1603"/>
      <c r="TZQ34" s="1603"/>
      <c r="TZR34" s="1603"/>
      <c r="TZS34" s="1603"/>
      <c r="TZT34" s="1603"/>
      <c r="TZU34" s="1603"/>
      <c r="TZV34" s="1603"/>
      <c r="TZW34" s="1603"/>
      <c r="TZX34" s="1603"/>
      <c r="TZY34" s="1603"/>
      <c r="TZZ34" s="1603"/>
      <c r="UAA34" s="1603"/>
      <c r="UAB34" s="1603"/>
      <c r="UAC34" s="1603"/>
      <c r="UAD34" s="1603"/>
      <c r="UAE34" s="1603"/>
      <c r="UAF34" s="1603"/>
      <c r="UAG34" s="1603"/>
      <c r="UAH34" s="1603"/>
      <c r="UAI34" s="1603"/>
      <c r="UAJ34" s="1603"/>
      <c r="UAK34" s="1603"/>
      <c r="UAL34" s="1603"/>
      <c r="UAM34" s="1603"/>
      <c r="UAN34" s="1603"/>
      <c r="UAO34" s="1603"/>
      <c r="UAP34" s="1603"/>
      <c r="UAQ34" s="1603"/>
      <c r="UAR34" s="1603"/>
      <c r="UAS34" s="1603"/>
      <c r="UAT34" s="1603"/>
      <c r="UAU34" s="1603"/>
      <c r="UAV34" s="1603"/>
      <c r="UAW34" s="1603"/>
      <c r="UAX34" s="1603"/>
      <c r="UAY34" s="1603"/>
      <c r="UAZ34" s="1603"/>
      <c r="UBA34" s="1603"/>
      <c r="UBB34" s="1603"/>
      <c r="UBC34" s="1603"/>
      <c r="UBD34" s="1603"/>
      <c r="UBE34" s="1603"/>
      <c r="UBF34" s="1603"/>
      <c r="UBG34" s="1603"/>
      <c r="UBH34" s="1603"/>
      <c r="UBI34" s="1603"/>
      <c r="UBJ34" s="1603"/>
      <c r="UBK34" s="1603"/>
      <c r="UBL34" s="1603"/>
      <c r="UBM34" s="1603"/>
      <c r="UBN34" s="1603"/>
      <c r="UBO34" s="1603"/>
      <c r="UBP34" s="1603"/>
      <c r="UBQ34" s="1603"/>
      <c r="UBR34" s="1603"/>
      <c r="UBS34" s="1603"/>
      <c r="UBT34" s="1603"/>
      <c r="UBU34" s="1603"/>
      <c r="UBV34" s="1603"/>
      <c r="UBW34" s="1603"/>
      <c r="UBX34" s="1603"/>
      <c r="UBY34" s="1603"/>
      <c r="UBZ34" s="1603"/>
      <c r="UCA34" s="1603"/>
      <c r="UCB34" s="1603"/>
      <c r="UCC34" s="1603"/>
      <c r="UCD34" s="1603"/>
      <c r="UCE34" s="1603"/>
      <c r="UCF34" s="1603"/>
      <c r="UCG34" s="1603"/>
      <c r="UCH34" s="1603"/>
      <c r="UCI34" s="1603"/>
      <c r="UCJ34" s="1603"/>
      <c r="UCK34" s="1603"/>
      <c r="UCL34" s="1603"/>
      <c r="UCM34" s="1603"/>
      <c r="UCN34" s="1603"/>
      <c r="UCO34" s="1603"/>
      <c r="UCP34" s="1603"/>
      <c r="UCQ34" s="1603"/>
      <c r="UCR34" s="1603"/>
      <c r="UCS34" s="1603"/>
      <c r="UCT34" s="1603"/>
      <c r="UCU34" s="1603"/>
      <c r="UCV34" s="1603"/>
      <c r="UCW34" s="1603"/>
      <c r="UCX34" s="1603"/>
      <c r="UCY34" s="1603"/>
      <c r="UCZ34" s="1603"/>
      <c r="UDA34" s="1603"/>
      <c r="UDB34" s="1603"/>
      <c r="UDC34" s="1603"/>
      <c r="UDD34" s="1603"/>
      <c r="UDE34" s="1603"/>
      <c r="UDF34" s="1603"/>
      <c r="UDG34" s="1603"/>
      <c r="UDH34" s="1603"/>
      <c r="UDI34" s="1603"/>
      <c r="UDJ34" s="1603"/>
      <c r="UDK34" s="1603"/>
      <c r="UDL34" s="1603"/>
      <c r="UDM34" s="1603"/>
      <c r="UDN34" s="1603"/>
      <c r="UDO34" s="1603"/>
      <c r="UDP34" s="1603"/>
      <c r="UDQ34" s="1603"/>
      <c r="UDR34" s="1603"/>
      <c r="UDS34" s="1603"/>
      <c r="UDT34" s="1603"/>
      <c r="UDU34" s="1603"/>
      <c r="UDV34" s="1603"/>
      <c r="UDW34" s="1603"/>
      <c r="UDX34" s="1603"/>
      <c r="UDY34" s="1603"/>
      <c r="UDZ34" s="1603"/>
      <c r="UEA34" s="1603"/>
      <c r="UEB34" s="1603"/>
      <c r="UEC34" s="1603"/>
      <c r="UED34" s="1603"/>
      <c r="UEE34" s="1603"/>
      <c r="UEF34" s="1603"/>
      <c r="UEG34" s="1603"/>
      <c r="UEH34" s="1603"/>
      <c r="UEI34" s="1603"/>
      <c r="UEJ34" s="1603"/>
      <c r="UEK34" s="1603"/>
      <c r="UEL34" s="1603"/>
      <c r="UEM34" s="1603"/>
      <c r="UEN34" s="1603"/>
      <c r="UEO34" s="1603"/>
      <c r="UEP34" s="1603"/>
      <c r="UEQ34" s="1603"/>
      <c r="UER34" s="1603"/>
      <c r="UES34" s="1603"/>
      <c r="UET34" s="1603"/>
      <c r="UEU34" s="1603"/>
      <c r="UEV34" s="1603"/>
      <c r="UEW34" s="1603"/>
      <c r="UEX34" s="1603"/>
      <c r="UEY34" s="1603"/>
      <c r="UEZ34" s="1603"/>
      <c r="UFA34" s="1603"/>
      <c r="UFB34" s="1603"/>
      <c r="UFC34" s="1603"/>
      <c r="UFD34" s="1603"/>
      <c r="UFE34" s="1603"/>
      <c r="UFF34" s="1603"/>
      <c r="UFG34" s="1603"/>
      <c r="UFH34" s="1603"/>
      <c r="UFI34" s="1603"/>
      <c r="UFJ34" s="1603"/>
      <c r="UFK34" s="1603"/>
      <c r="UFL34" s="1603"/>
      <c r="UFM34" s="1603"/>
      <c r="UFN34" s="1603"/>
      <c r="UFO34" s="1603"/>
      <c r="UFP34" s="1603"/>
      <c r="UFQ34" s="1603"/>
      <c r="UFR34" s="1603"/>
      <c r="UFS34" s="1603"/>
      <c r="UFT34" s="1603"/>
      <c r="UFU34" s="1603"/>
      <c r="UFV34" s="1603"/>
      <c r="UFW34" s="1603"/>
      <c r="UFX34" s="1603"/>
      <c r="UFY34" s="1603"/>
      <c r="UFZ34" s="1603"/>
      <c r="UGA34" s="1603"/>
      <c r="UGB34" s="1603"/>
      <c r="UGC34" s="1603"/>
      <c r="UGD34" s="1603"/>
      <c r="UGE34" s="1603"/>
      <c r="UGF34" s="1603"/>
      <c r="UGG34" s="1603"/>
      <c r="UGH34" s="1603"/>
      <c r="UGI34" s="1603"/>
      <c r="UGJ34" s="1603"/>
      <c r="UGK34" s="1603"/>
      <c r="UGL34" s="1603"/>
      <c r="UGM34" s="1603"/>
      <c r="UGN34" s="1603"/>
      <c r="UGO34" s="1603"/>
      <c r="UGP34" s="1603"/>
      <c r="UGQ34" s="1603"/>
      <c r="UGR34" s="1603"/>
      <c r="UGS34" s="1603"/>
      <c r="UGT34" s="1603"/>
      <c r="UGU34" s="1603"/>
      <c r="UGV34" s="1603"/>
      <c r="UGW34" s="1603"/>
      <c r="UGX34" s="1603"/>
      <c r="UGY34" s="1603"/>
      <c r="UGZ34" s="1603"/>
      <c r="UHA34" s="1603"/>
      <c r="UHB34" s="1603"/>
      <c r="UHC34" s="1603"/>
      <c r="UHD34" s="1603"/>
      <c r="UHE34" s="1603"/>
      <c r="UHF34" s="1603"/>
      <c r="UHG34" s="1603"/>
      <c r="UHH34" s="1603"/>
      <c r="UHI34" s="1603"/>
      <c r="UHJ34" s="1603"/>
      <c r="UHK34" s="1603"/>
      <c r="UHL34" s="1603"/>
      <c r="UHM34" s="1603"/>
      <c r="UHN34" s="1603"/>
      <c r="UHO34" s="1603"/>
      <c r="UHP34" s="1603"/>
      <c r="UHQ34" s="1603"/>
      <c r="UHR34" s="1603"/>
      <c r="UHS34" s="1603"/>
      <c r="UHT34" s="1603"/>
      <c r="UHU34" s="1603"/>
      <c r="UHV34" s="1603"/>
      <c r="UHW34" s="1603"/>
      <c r="UHX34" s="1603"/>
      <c r="UHY34" s="1603"/>
      <c r="UHZ34" s="1603"/>
      <c r="UIA34" s="1603"/>
      <c r="UIB34" s="1603"/>
      <c r="UIC34" s="1603"/>
      <c r="UID34" s="1603"/>
      <c r="UIE34" s="1603"/>
      <c r="UIF34" s="1603"/>
      <c r="UIG34" s="1603"/>
      <c r="UIH34" s="1603"/>
      <c r="UII34" s="1603"/>
      <c r="UIJ34" s="1603"/>
      <c r="UIK34" s="1603"/>
      <c r="UIL34" s="1603"/>
      <c r="UIM34" s="1603"/>
      <c r="UIN34" s="1603"/>
      <c r="UIO34" s="1603"/>
      <c r="UIP34" s="1603"/>
      <c r="UIQ34" s="1603"/>
      <c r="UIR34" s="1603"/>
      <c r="UIS34" s="1603"/>
      <c r="UIT34" s="1603"/>
      <c r="UIU34" s="1603"/>
      <c r="UIV34" s="1603"/>
      <c r="UIW34" s="1603"/>
      <c r="UIX34" s="1603"/>
      <c r="UIY34" s="1603"/>
      <c r="UIZ34" s="1603"/>
      <c r="UJA34" s="1603"/>
      <c r="UJB34" s="1603"/>
      <c r="UJC34" s="1603"/>
      <c r="UJD34" s="1603"/>
      <c r="UJE34" s="1603"/>
      <c r="UJF34" s="1603"/>
      <c r="UJG34" s="1603"/>
      <c r="UJH34" s="1603"/>
      <c r="UJI34" s="1603"/>
      <c r="UJJ34" s="1603"/>
      <c r="UJK34" s="1603"/>
      <c r="UJL34" s="1603"/>
      <c r="UJM34" s="1603"/>
      <c r="UJN34" s="1603"/>
      <c r="UJO34" s="1603"/>
      <c r="UJP34" s="1603"/>
      <c r="UJQ34" s="1603"/>
      <c r="UJR34" s="1603"/>
      <c r="UJS34" s="1603"/>
      <c r="UJT34" s="1603"/>
      <c r="UJU34" s="1603"/>
      <c r="UJV34" s="1603"/>
      <c r="UJW34" s="1603"/>
      <c r="UJX34" s="1603"/>
      <c r="UJY34" s="1603"/>
      <c r="UJZ34" s="1603"/>
      <c r="UKA34" s="1603"/>
      <c r="UKB34" s="1603"/>
      <c r="UKC34" s="1603"/>
      <c r="UKD34" s="1603"/>
      <c r="UKE34" s="1603"/>
      <c r="UKF34" s="1603"/>
      <c r="UKG34" s="1603"/>
      <c r="UKH34" s="1603"/>
      <c r="UKI34" s="1603"/>
      <c r="UKJ34" s="1603"/>
      <c r="UKK34" s="1603"/>
      <c r="UKL34" s="1603"/>
      <c r="UKM34" s="1603"/>
      <c r="UKN34" s="1603"/>
      <c r="UKO34" s="1603"/>
      <c r="UKP34" s="1603"/>
      <c r="UKQ34" s="1603"/>
      <c r="UKR34" s="1603"/>
      <c r="UKS34" s="1603"/>
      <c r="UKT34" s="1603"/>
      <c r="UKU34" s="1603"/>
      <c r="UKV34" s="1603"/>
      <c r="UKW34" s="1603"/>
      <c r="UKX34" s="1603"/>
      <c r="UKY34" s="1603"/>
      <c r="UKZ34" s="1603"/>
      <c r="ULA34" s="1603"/>
      <c r="ULB34" s="1603"/>
      <c r="ULC34" s="1603"/>
      <c r="ULD34" s="1603"/>
      <c r="ULE34" s="1603"/>
      <c r="ULF34" s="1603"/>
      <c r="ULG34" s="1603"/>
      <c r="ULH34" s="1603"/>
      <c r="ULI34" s="1603"/>
      <c r="ULJ34" s="1603"/>
      <c r="ULK34" s="1603"/>
      <c r="ULL34" s="1603"/>
      <c r="ULM34" s="1603"/>
      <c r="ULN34" s="1603"/>
      <c r="ULO34" s="1603"/>
      <c r="ULP34" s="1603"/>
      <c r="ULQ34" s="1603"/>
      <c r="ULR34" s="1603"/>
      <c r="ULS34" s="1603"/>
      <c r="ULT34" s="1603"/>
      <c r="ULU34" s="1603"/>
      <c r="ULV34" s="1603"/>
      <c r="ULW34" s="1603"/>
      <c r="ULX34" s="1603"/>
      <c r="ULY34" s="1603"/>
      <c r="ULZ34" s="1603"/>
      <c r="UMA34" s="1603"/>
      <c r="UMB34" s="1603"/>
      <c r="UMC34" s="1603"/>
      <c r="UMD34" s="1603"/>
      <c r="UME34" s="1603"/>
      <c r="UMF34" s="1603"/>
      <c r="UMG34" s="1603"/>
      <c r="UMH34" s="1603"/>
      <c r="UMI34" s="1603"/>
      <c r="UMJ34" s="1603"/>
      <c r="UMK34" s="1603"/>
      <c r="UML34" s="1603"/>
      <c r="UMM34" s="1603"/>
      <c r="UMN34" s="1603"/>
      <c r="UMO34" s="1603"/>
      <c r="UMP34" s="1603"/>
      <c r="UMQ34" s="1603"/>
      <c r="UMR34" s="1603"/>
      <c r="UMS34" s="1603"/>
      <c r="UMT34" s="1603"/>
      <c r="UMU34" s="1603"/>
      <c r="UMV34" s="1603"/>
      <c r="UMW34" s="1603"/>
      <c r="UMX34" s="1603"/>
      <c r="UMY34" s="1603"/>
      <c r="UMZ34" s="1603"/>
      <c r="UNA34" s="1603"/>
      <c r="UNB34" s="1603"/>
      <c r="UNC34" s="1603"/>
      <c r="UND34" s="1603"/>
      <c r="UNE34" s="1603"/>
      <c r="UNF34" s="1603"/>
      <c r="UNG34" s="1603"/>
      <c r="UNH34" s="1603"/>
      <c r="UNI34" s="1603"/>
      <c r="UNJ34" s="1603"/>
      <c r="UNK34" s="1603"/>
      <c r="UNL34" s="1603"/>
      <c r="UNM34" s="1603"/>
      <c r="UNN34" s="1603"/>
      <c r="UNO34" s="1603"/>
      <c r="UNP34" s="1603"/>
      <c r="UNQ34" s="1603"/>
      <c r="UNR34" s="1603"/>
      <c r="UNS34" s="1603"/>
      <c r="UNT34" s="1603"/>
      <c r="UNU34" s="1603"/>
      <c r="UNV34" s="1603"/>
      <c r="UNW34" s="1603"/>
      <c r="UNX34" s="1603"/>
      <c r="UNY34" s="1603"/>
      <c r="UNZ34" s="1603"/>
      <c r="UOA34" s="1603"/>
      <c r="UOB34" s="1603"/>
      <c r="UOC34" s="1603"/>
      <c r="UOD34" s="1603"/>
      <c r="UOE34" s="1603"/>
      <c r="UOF34" s="1603"/>
      <c r="UOG34" s="1603"/>
      <c r="UOH34" s="1603"/>
      <c r="UOI34" s="1603"/>
      <c r="UOJ34" s="1603"/>
      <c r="UOK34" s="1603"/>
      <c r="UOL34" s="1603"/>
      <c r="UOM34" s="1603"/>
      <c r="UON34" s="1603"/>
      <c r="UOO34" s="1603"/>
      <c r="UOP34" s="1603"/>
      <c r="UOQ34" s="1603"/>
      <c r="UOR34" s="1603"/>
      <c r="UOS34" s="1603"/>
      <c r="UOT34" s="1603"/>
      <c r="UOU34" s="1603"/>
      <c r="UOV34" s="1603"/>
      <c r="UOW34" s="1603"/>
      <c r="UOX34" s="1603"/>
      <c r="UOY34" s="1603"/>
      <c r="UOZ34" s="1603"/>
      <c r="UPA34" s="1603"/>
      <c r="UPB34" s="1603"/>
      <c r="UPC34" s="1603"/>
      <c r="UPD34" s="1603"/>
      <c r="UPE34" s="1603"/>
      <c r="UPF34" s="1603"/>
      <c r="UPG34" s="1603"/>
      <c r="UPH34" s="1603"/>
      <c r="UPI34" s="1603"/>
      <c r="UPJ34" s="1603"/>
      <c r="UPK34" s="1603"/>
      <c r="UPL34" s="1603"/>
      <c r="UPM34" s="1603"/>
      <c r="UPN34" s="1603"/>
      <c r="UPO34" s="1603"/>
      <c r="UPP34" s="1603"/>
      <c r="UPQ34" s="1603"/>
      <c r="UPR34" s="1603"/>
      <c r="UPS34" s="1603"/>
      <c r="UPT34" s="1603"/>
      <c r="UPU34" s="1603"/>
      <c r="UPV34" s="1603"/>
      <c r="UPW34" s="1603"/>
      <c r="UPX34" s="1603"/>
      <c r="UPY34" s="1603"/>
      <c r="UPZ34" s="1603"/>
      <c r="UQA34" s="1603"/>
      <c r="UQB34" s="1603"/>
      <c r="UQC34" s="1603"/>
      <c r="UQD34" s="1603"/>
      <c r="UQE34" s="1603"/>
      <c r="UQF34" s="1603"/>
      <c r="UQG34" s="1603"/>
      <c r="UQH34" s="1603"/>
      <c r="UQI34" s="1603"/>
      <c r="UQJ34" s="1603"/>
      <c r="UQK34" s="1603"/>
      <c r="UQL34" s="1603"/>
      <c r="UQM34" s="1603"/>
      <c r="UQN34" s="1603"/>
      <c r="UQO34" s="1603"/>
      <c r="UQP34" s="1603"/>
      <c r="UQQ34" s="1603"/>
      <c r="UQR34" s="1603"/>
      <c r="UQS34" s="1603"/>
      <c r="UQT34" s="1603"/>
      <c r="UQU34" s="1603"/>
      <c r="UQV34" s="1603"/>
      <c r="UQW34" s="1603"/>
      <c r="UQX34" s="1603"/>
      <c r="UQY34" s="1603"/>
      <c r="UQZ34" s="1603"/>
      <c r="URA34" s="1603"/>
      <c r="URB34" s="1603"/>
      <c r="URC34" s="1603"/>
      <c r="URD34" s="1603"/>
      <c r="URE34" s="1603"/>
      <c r="URF34" s="1603"/>
      <c r="URG34" s="1603"/>
      <c r="URH34" s="1603"/>
      <c r="URI34" s="1603"/>
      <c r="URJ34" s="1603"/>
      <c r="URK34" s="1603"/>
      <c r="URL34" s="1603"/>
      <c r="URM34" s="1603"/>
      <c r="URN34" s="1603"/>
      <c r="URO34" s="1603"/>
      <c r="URP34" s="1603"/>
      <c r="URQ34" s="1603"/>
      <c r="URR34" s="1603"/>
      <c r="URS34" s="1603"/>
      <c r="URT34" s="1603"/>
      <c r="URU34" s="1603"/>
      <c r="URV34" s="1603"/>
      <c r="URW34" s="1603"/>
      <c r="URX34" s="1603"/>
      <c r="URY34" s="1603"/>
      <c r="URZ34" s="1603"/>
      <c r="USA34" s="1603"/>
      <c r="USB34" s="1603"/>
      <c r="USC34" s="1603"/>
      <c r="USD34" s="1603"/>
      <c r="USE34" s="1603"/>
      <c r="USF34" s="1603"/>
      <c r="USG34" s="1603"/>
      <c r="USH34" s="1603"/>
      <c r="USI34" s="1603"/>
      <c r="USJ34" s="1603"/>
      <c r="USK34" s="1603"/>
      <c r="USL34" s="1603"/>
      <c r="USM34" s="1603"/>
      <c r="USN34" s="1603"/>
      <c r="USO34" s="1603"/>
      <c r="USP34" s="1603"/>
      <c r="USQ34" s="1603"/>
      <c r="USR34" s="1603"/>
      <c r="USS34" s="1603"/>
      <c r="UST34" s="1603"/>
      <c r="USU34" s="1603"/>
      <c r="USV34" s="1603"/>
      <c r="USW34" s="1603"/>
      <c r="USX34" s="1603"/>
      <c r="USY34" s="1603"/>
      <c r="USZ34" s="1603"/>
      <c r="UTA34" s="1603"/>
      <c r="UTB34" s="1603"/>
      <c r="UTC34" s="1603"/>
      <c r="UTD34" s="1603"/>
      <c r="UTE34" s="1603"/>
      <c r="UTF34" s="1603"/>
      <c r="UTG34" s="1603"/>
      <c r="UTH34" s="1603"/>
      <c r="UTI34" s="1603"/>
      <c r="UTJ34" s="1603"/>
      <c r="UTK34" s="1603"/>
      <c r="UTL34" s="1603"/>
      <c r="UTM34" s="1603"/>
      <c r="UTN34" s="1603"/>
      <c r="UTO34" s="1603"/>
      <c r="UTP34" s="1603"/>
      <c r="UTQ34" s="1603"/>
      <c r="UTR34" s="1603"/>
      <c r="UTS34" s="1603"/>
      <c r="UTT34" s="1603"/>
      <c r="UTU34" s="1603"/>
      <c r="UTV34" s="1603"/>
      <c r="UTW34" s="1603"/>
      <c r="UTX34" s="1603"/>
      <c r="UTY34" s="1603"/>
      <c r="UTZ34" s="1603"/>
      <c r="UUA34" s="1603"/>
      <c r="UUB34" s="1603"/>
      <c r="UUC34" s="1603"/>
      <c r="UUD34" s="1603"/>
      <c r="UUE34" s="1603"/>
      <c r="UUF34" s="1603"/>
      <c r="UUG34" s="1603"/>
      <c r="UUH34" s="1603"/>
      <c r="UUI34" s="1603"/>
      <c r="UUJ34" s="1603"/>
      <c r="UUK34" s="1603"/>
      <c r="UUL34" s="1603"/>
      <c r="UUM34" s="1603"/>
      <c r="UUN34" s="1603"/>
      <c r="UUO34" s="1603"/>
      <c r="UUP34" s="1603"/>
      <c r="UUQ34" s="1603"/>
      <c r="UUR34" s="1603"/>
      <c r="UUS34" s="1603"/>
      <c r="UUT34" s="1603"/>
      <c r="UUU34" s="1603"/>
      <c r="UUV34" s="1603"/>
      <c r="UUW34" s="1603"/>
      <c r="UUX34" s="1603"/>
      <c r="UUY34" s="1603"/>
      <c r="UUZ34" s="1603"/>
      <c r="UVA34" s="1603"/>
      <c r="UVB34" s="1603"/>
      <c r="UVC34" s="1603"/>
      <c r="UVD34" s="1603"/>
      <c r="UVE34" s="1603"/>
      <c r="UVF34" s="1603"/>
      <c r="UVG34" s="1603"/>
      <c r="UVH34" s="1603"/>
      <c r="UVI34" s="1603"/>
      <c r="UVJ34" s="1603"/>
      <c r="UVK34" s="1603"/>
      <c r="UVL34" s="1603"/>
      <c r="UVM34" s="1603"/>
      <c r="UVN34" s="1603"/>
      <c r="UVO34" s="1603"/>
      <c r="UVP34" s="1603"/>
      <c r="UVQ34" s="1603"/>
      <c r="UVR34" s="1603"/>
      <c r="UVS34" s="1603"/>
      <c r="UVT34" s="1603"/>
      <c r="UVU34" s="1603"/>
      <c r="UVV34" s="1603"/>
      <c r="UVW34" s="1603"/>
      <c r="UVX34" s="1603"/>
      <c r="UVY34" s="1603"/>
      <c r="UVZ34" s="1603"/>
      <c r="UWA34" s="1603"/>
      <c r="UWB34" s="1603"/>
      <c r="UWC34" s="1603"/>
      <c r="UWD34" s="1603"/>
      <c r="UWE34" s="1603"/>
      <c r="UWF34" s="1603"/>
      <c r="UWG34" s="1603"/>
      <c r="UWH34" s="1603"/>
      <c r="UWI34" s="1603"/>
      <c r="UWJ34" s="1603"/>
      <c r="UWK34" s="1603"/>
      <c r="UWL34" s="1603"/>
      <c r="UWM34" s="1603"/>
      <c r="UWN34" s="1603"/>
      <c r="UWO34" s="1603"/>
      <c r="UWP34" s="1603"/>
      <c r="UWQ34" s="1603"/>
      <c r="UWR34" s="1603"/>
      <c r="UWS34" s="1603"/>
      <c r="UWT34" s="1603"/>
      <c r="UWU34" s="1603"/>
      <c r="UWV34" s="1603"/>
      <c r="UWW34" s="1603"/>
      <c r="UWX34" s="1603"/>
      <c r="UWY34" s="1603"/>
      <c r="UWZ34" s="1603"/>
      <c r="UXA34" s="1603"/>
      <c r="UXB34" s="1603"/>
      <c r="UXC34" s="1603"/>
      <c r="UXD34" s="1603"/>
      <c r="UXE34" s="1603"/>
      <c r="UXF34" s="1603"/>
      <c r="UXG34" s="1603"/>
      <c r="UXH34" s="1603"/>
      <c r="UXI34" s="1603"/>
      <c r="UXJ34" s="1603"/>
      <c r="UXK34" s="1603"/>
      <c r="UXL34" s="1603"/>
      <c r="UXM34" s="1603"/>
      <c r="UXN34" s="1603"/>
      <c r="UXO34" s="1603"/>
      <c r="UXP34" s="1603"/>
      <c r="UXQ34" s="1603"/>
      <c r="UXR34" s="1603"/>
      <c r="UXS34" s="1603"/>
      <c r="UXT34" s="1603"/>
      <c r="UXU34" s="1603"/>
      <c r="UXV34" s="1603"/>
      <c r="UXW34" s="1603"/>
      <c r="UXX34" s="1603"/>
      <c r="UXY34" s="1603"/>
      <c r="UXZ34" s="1603"/>
      <c r="UYA34" s="1603"/>
      <c r="UYB34" s="1603"/>
      <c r="UYC34" s="1603"/>
      <c r="UYD34" s="1603"/>
      <c r="UYE34" s="1603"/>
      <c r="UYF34" s="1603"/>
      <c r="UYG34" s="1603"/>
      <c r="UYH34" s="1603"/>
      <c r="UYI34" s="1603"/>
      <c r="UYJ34" s="1603"/>
      <c r="UYK34" s="1603"/>
      <c r="UYL34" s="1603"/>
      <c r="UYM34" s="1603"/>
      <c r="UYN34" s="1603"/>
      <c r="UYO34" s="1603"/>
      <c r="UYP34" s="1603"/>
      <c r="UYQ34" s="1603"/>
      <c r="UYR34" s="1603"/>
      <c r="UYS34" s="1603"/>
      <c r="UYT34" s="1603"/>
      <c r="UYU34" s="1603"/>
      <c r="UYV34" s="1603"/>
      <c r="UYW34" s="1603"/>
      <c r="UYX34" s="1603"/>
      <c r="UYY34" s="1603"/>
      <c r="UYZ34" s="1603"/>
      <c r="UZA34" s="1603"/>
      <c r="UZB34" s="1603"/>
      <c r="UZC34" s="1603"/>
      <c r="UZD34" s="1603"/>
      <c r="UZE34" s="1603"/>
      <c r="UZF34" s="1603"/>
      <c r="UZG34" s="1603"/>
      <c r="UZH34" s="1603"/>
      <c r="UZI34" s="1603"/>
      <c r="UZJ34" s="1603"/>
      <c r="UZK34" s="1603"/>
      <c r="UZL34" s="1603"/>
      <c r="UZM34" s="1603"/>
      <c r="UZN34" s="1603"/>
      <c r="UZO34" s="1603"/>
      <c r="UZP34" s="1603"/>
      <c r="UZQ34" s="1603"/>
      <c r="UZR34" s="1603"/>
      <c r="UZS34" s="1603"/>
      <c r="UZT34" s="1603"/>
      <c r="UZU34" s="1603"/>
      <c r="UZV34" s="1603"/>
      <c r="UZW34" s="1603"/>
      <c r="UZX34" s="1603"/>
      <c r="UZY34" s="1603"/>
      <c r="UZZ34" s="1603"/>
      <c r="VAA34" s="1603"/>
      <c r="VAB34" s="1603"/>
      <c r="VAC34" s="1603"/>
      <c r="VAD34" s="1603"/>
      <c r="VAE34" s="1603"/>
      <c r="VAF34" s="1603"/>
      <c r="VAG34" s="1603"/>
      <c r="VAH34" s="1603"/>
      <c r="VAI34" s="1603"/>
      <c r="VAJ34" s="1603"/>
      <c r="VAK34" s="1603"/>
      <c r="VAL34" s="1603"/>
      <c r="VAM34" s="1603"/>
      <c r="VAN34" s="1603"/>
      <c r="VAO34" s="1603"/>
      <c r="VAP34" s="1603"/>
      <c r="VAQ34" s="1603"/>
      <c r="VAR34" s="1603"/>
      <c r="VAS34" s="1603"/>
      <c r="VAT34" s="1603"/>
      <c r="VAU34" s="1603"/>
      <c r="VAV34" s="1603"/>
      <c r="VAW34" s="1603"/>
      <c r="VAX34" s="1603"/>
      <c r="VAY34" s="1603"/>
      <c r="VAZ34" s="1603"/>
      <c r="VBA34" s="1603"/>
      <c r="VBB34" s="1603"/>
      <c r="VBC34" s="1603"/>
      <c r="VBD34" s="1603"/>
      <c r="VBE34" s="1603"/>
      <c r="VBF34" s="1603"/>
      <c r="VBG34" s="1603"/>
      <c r="VBH34" s="1603"/>
      <c r="VBI34" s="1603"/>
      <c r="VBJ34" s="1603"/>
      <c r="VBK34" s="1603"/>
      <c r="VBL34" s="1603"/>
      <c r="VBM34" s="1603"/>
      <c r="VBN34" s="1603"/>
      <c r="VBO34" s="1603"/>
      <c r="VBP34" s="1603"/>
      <c r="VBQ34" s="1603"/>
      <c r="VBR34" s="1603"/>
      <c r="VBS34" s="1603"/>
      <c r="VBT34" s="1603"/>
      <c r="VBU34" s="1603"/>
      <c r="VBV34" s="1603"/>
      <c r="VBW34" s="1603"/>
      <c r="VBX34" s="1603"/>
      <c r="VBY34" s="1603"/>
      <c r="VBZ34" s="1603"/>
      <c r="VCA34" s="1603"/>
      <c r="VCB34" s="1603"/>
      <c r="VCC34" s="1603"/>
      <c r="VCD34" s="1603"/>
      <c r="VCE34" s="1603"/>
      <c r="VCF34" s="1603"/>
      <c r="VCG34" s="1603"/>
      <c r="VCH34" s="1603"/>
      <c r="VCI34" s="1603"/>
      <c r="VCJ34" s="1603"/>
      <c r="VCK34" s="1603"/>
      <c r="VCL34" s="1603"/>
      <c r="VCM34" s="1603"/>
      <c r="VCN34" s="1603"/>
      <c r="VCO34" s="1603"/>
      <c r="VCP34" s="1603"/>
      <c r="VCQ34" s="1603"/>
      <c r="VCR34" s="1603"/>
      <c r="VCS34" s="1603"/>
      <c r="VCT34" s="1603"/>
      <c r="VCU34" s="1603"/>
      <c r="VCV34" s="1603"/>
      <c r="VCW34" s="1603"/>
      <c r="VCX34" s="1603"/>
      <c r="VCY34" s="1603"/>
      <c r="VCZ34" s="1603"/>
      <c r="VDA34" s="1603"/>
      <c r="VDB34" s="1603"/>
      <c r="VDC34" s="1603"/>
      <c r="VDD34" s="1603"/>
      <c r="VDE34" s="1603"/>
      <c r="VDF34" s="1603"/>
      <c r="VDG34" s="1603"/>
      <c r="VDH34" s="1603"/>
      <c r="VDI34" s="1603"/>
      <c r="VDJ34" s="1603"/>
      <c r="VDK34" s="1603"/>
      <c r="VDL34" s="1603"/>
      <c r="VDM34" s="1603"/>
      <c r="VDN34" s="1603"/>
      <c r="VDO34" s="1603"/>
      <c r="VDP34" s="1603"/>
      <c r="VDQ34" s="1603"/>
      <c r="VDR34" s="1603"/>
      <c r="VDS34" s="1603"/>
      <c r="VDT34" s="1603"/>
      <c r="VDU34" s="1603"/>
      <c r="VDV34" s="1603"/>
      <c r="VDW34" s="1603"/>
      <c r="VDX34" s="1603"/>
      <c r="VDY34" s="1603"/>
      <c r="VDZ34" s="1603"/>
      <c r="VEA34" s="1603"/>
      <c r="VEB34" s="1603"/>
      <c r="VEC34" s="1603"/>
      <c r="VED34" s="1603"/>
      <c r="VEE34" s="1603"/>
      <c r="VEF34" s="1603"/>
      <c r="VEG34" s="1603"/>
      <c r="VEH34" s="1603"/>
      <c r="VEI34" s="1603"/>
      <c r="VEJ34" s="1603"/>
      <c r="VEK34" s="1603"/>
      <c r="VEL34" s="1603"/>
      <c r="VEM34" s="1603"/>
      <c r="VEN34" s="1603"/>
      <c r="VEO34" s="1603"/>
      <c r="VEP34" s="1603"/>
      <c r="VEQ34" s="1603"/>
      <c r="VER34" s="1603"/>
      <c r="VES34" s="1603"/>
      <c r="VET34" s="1603"/>
      <c r="VEU34" s="1603"/>
      <c r="VEV34" s="1603"/>
      <c r="VEW34" s="1603"/>
      <c r="VEX34" s="1603"/>
      <c r="VEY34" s="1603"/>
      <c r="VEZ34" s="1603"/>
      <c r="VFA34" s="1603"/>
      <c r="VFB34" s="1603"/>
      <c r="VFC34" s="1603"/>
      <c r="VFD34" s="1603"/>
      <c r="VFE34" s="1603"/>
      <c r="VFF34" s="1603"/>
      <c r="VFG34" s="1603"/>
      <c r="VFH34" s="1603"/>
      <c r="VFI34" s="1603"/>
      <c r="VFJ34" s="1603"/>
      <c r="VFK34" s="1603"/>
      <c r="VFL34" s="1603"/>
      <c r="VFM34" s="1603"/>
      <c r="VFN34" s="1603"/>
      <c r="VFO34" s="1603"/>
      <c r="VFP34" s="1603"/>
      <c r="VFQ34" s="1603"/>
      <c r="VFR34" s="1603"/>
      <c r="VFS34" s="1603"/>
      <c r="VFT34" s="1603"/>
      <c r="VFU34" s="1603"/>
      <c r="VFV34" s="1603"/>
      <c r="VFW34" s="1603"/>
      <c r="VFX34" s="1603"/>
      <c r="VFY34" s="1603"/>
      <c r="VFZ34" s="1603"/>
      <c r="VGA34" s="1603"/>
      <c r="VGB34" s="1603"/>
      <c r="VGC34" s="1603"/>
      <c r="VGD34" s="1603"/>
      <c r="VGE34" s="1603"/>
      <c r="VGF34" s="1603"/>
      <c r="VGG34" s="1603"/>
      <c r="VGH34" s="1603"/>
      <c r="VGI34" s="1603"/>
      <c r="VGJ34" s="1603"/>
      <c r="VGK34" s="1603"/>
      <c r="VGL34" s="1603"/>
      <c r="VGM34" s="1603"/>
      <c r="VGN34" s="1603"/>
      <c r="VGO34" s="1603"/>
      <c r="VGP34" s="1603"/>
      <c r="VGQ34" s="1603"/>
      <c r="VGR34" s="1603"/>
      <c r="VGS34" s="1603"/>
      <c r="VGT34" s="1603"/>
      <c r="VGU34" s="1603"/>
      <c r="VGV34" s="1603"/>
      <c r="VGW34" s="1603"/>
      <c r="VGX34" s="1603"/>
      <c r="VGY34" s="1603"/>
      <c r="VGZ34" s="1603"/>
      <c r="VHA34" s="1603"/>
      <c r="VHB34" s="1603"/>
      <c r="VHC34" s="1603"/>
      <c r="VHD34" s="1603"/>
      <c r="VHE34" s="1603"/>
      <c r="VHF34" s="1603"/>
      <c r="VHG34" s="1603"/>
      <c r="VHH34" s="1603"/>
      <c r="VHI34" s="1603"/>
      <c r="VHJ34" s="1603"/>
      <c r="VHK34" s="1603"/>
      <c r="VHL34" s="1603"/>
      <c r="VHM34" s="1603"/>
      <c r="VHN34" s="1603"/>
      <c r="VHO34" s="1603"/>
      <c r="VHP34" s="1603"/>
      <c r="VHQ34" s="1603"/>
      <c r="VHR34" s="1603"/>
      <c r="VHS34" s="1603"/>
      <c r="VHT34" s="1603"/>
      <c r="VHU34" s="1603"/>
      <c r="VHV34" s="1603"/>
      <c r="VHW34" s="1603"/>
      <c r="VHX34" s="1603"/>
      <c r="VHY34" s="1603"/>
      <c r="VHZ34" s="1603"/>
      <c r="VIA34" s="1603"/>
      <c r="VIB34" s="1603"/>
      <c r="VIC34" s="1603"/>
      <c r="VID34" s="1603"/>
      <c r="VIE34" s="1603"/>
      <c r="VIF34" s="1603"/>
      <c r="VIG34" s="1603"/>
      <c r="VIH34" s="1603"/>
      <c r="VII34" s="1603"/>
      <c r="VIJ34" s="1603"/>
      <c r="VIK34" s="1603"/>
      <c r="VIL34" s="1603"/>
      <c r="VIM34" s="1603"/>
      <c r="VIN34" s="1603"/>
      <c r="VIO34" s="1603"/>
      <c r="VIP34" s="1603"/>
      <c r="VIQ34" s="1603"/>
      <c r="VIR34" s="1603"/>
      <c r="VIS34" s="1603"/>
      <c r="VIT34" s="1603"/>
      <c r="VIU34" s="1603"/>
      <c r="VIV34" s="1603"/>
      <c r="VIW34" s="1603"/>
      <c r="VIX34" s="1603"/>
      <c r="VIY34" s="1603"/>
      <c r="VIZ34" s="1603"/>
      <c r="VJA34" s="1603"/>
      <c r="VJB34" s="1603"/>
      <c r="VJC34" s="1603"/>
      <c r="VJD34" s="1603"/>
      <c r="VJE34" s="1603"/>
      <c r="VJF34" s="1603"/>
      <c r="VJG34" s="1603"/>
      <c r="VJH34" s="1603"/>
      <c r="VJI34" s="1603"/>
      <c r="VJJ34" s="1603"/>
      <c r="VJK34" s="1603"/>
      <c r="VJL34" s="1603"/>
      <c r="VJM34" s="1603"/>
      <c r="VJN34" s="1603"/>
      <c r="VJO34" s="1603"/>
      <c r="VJP34" s="1603"/>
      <c r="VJQ34" s="1603"/>
      <c r="VJR34" s="1603"/>
      <c r="VJS34" s="1603"/>
      <c r="VJT34" s="1603"/>
      <c r="VJU34" s="1603"/>
      <c r="VJV34" s="1603"/>
      <c r="VJW34" s="1603"/>
      <c r="VJX34" s="1603"/>
      <c r="VJY34" s="1603"/>
      <c r="VJZ34" s="1603"/>
      <c r="VKA34" s="1603"/>
      <c r="VKB34" s="1603"/>
      <c r="VKC34" s="1603"/>
      <c r="VKD34" s="1603"/>
      <c r="VKE34" s="1603"/>
      <c r="VKF34" s="1603"/>
      <c r="VKG34" s="1603"/>
      <c r="VKH34" s="1603"/>
      <c r="VKI34" s="1603"/>
      <c r="VKJ34" s="1603"/>
      <c r="VKK34" s="1603"/>
      <c r="VKL34" s="1603"/>
      <c r="VKM34" s="1603"/>
      <c r="VKN34" s="1603"/>
      <c r="VKO34" s="1603"/>
      <c r="VKP34" s="1603"/>
      <c r="VKQ34" s="1603"/>
      <c r="VKR34" s="1603"/>
      <c r="VKS34" s="1603"/>
      <c r="VKT34" s="1603"/>
      <c r="VKU34" s="1603"/>
      <c r="VKV34" s="1603"/>
      <c r="VKW34" s="1603"/>
      <c r="VKX34" s="1603"/>
      <c r="VKY34" s="1603"/>
      <c r="VKZ34" s="1603"/>
      <c r="VLA34" s="1603"/>
      <c r="VLB34" s="1603"/>
      <c r="VLC34" s="1603"/>
      <c r="VLD34" s="1603"/>
      <c r="VLE34" s="1603"/>
      <c r="VLF34" s="1603"/>
      <c r="VLG34" s="1603"/>
      <c r="VLH34" s="1603"/>
      <c r="VLI34" s="1603"/>
      <c r="VLJ34" s="1603"/>
      <c r="VLK34" s="1603"/>
      <c r="VLL34" s="1603"/>
      <c r="VLM34" s="1603"/>
      <c r="VLN34" s="1603"/>
      <c r="VLO34" s="1603"/>
      <c r="VLP34" s="1603"/>
      <c r="VLQ34" s="1603"/>
      <c r="VLR34" s="1603"/>
      <c r="VLS34" s="1603"/>
      <c r="VLT34" s="1603"/>
      <c r="VLU34" s="1603"/>
      <c r="VLV34" s="1603"/>
      <c r="VLW34" s="1603"/>
      <c r="VLX34" s="1603"/>
      <c r="VLY34" s="1603"/>
      <c r="VLZ34" s="1603"/>
      <c r="VMA34" s="1603"/>
      <c r="VMB34" s="1603"/>
      <c r="VMC34" s="1603"/>
      <c r="VMD34" s="1603"/>
      <c r="VME34" s="1603"/>
      <c r="VMF34" s="1603"/>
      <c r="VMG34" s="1603"/>
      <c r="VMH34" s="1603"/>
      <c r="VMI34" s="1603"/>
      <c r="VMJ34" s="1603"/>
      <c r="VMK34" s="1603"/>
      <c r="VML34" s="1603"/>
      <c r="VMM34" s="1603"/>
      <c r="VMN34" s="1603"/>
      <c r="VMO34" s="1603"/>
      <c r="VMP34" s="1603"/>
      <c r="VMQ34" s="1603"/>
      <c r="VMR34" s="1603"/>
      <c r="VMS34" s="1603"/>
      <c r="VMT34" s="1603"/>
      <c r="VMU34" s="1603"/>
      <c r="VMV34" s="1603"/>
      <c r="VMW34" s="1603"/>
      <c r="VMX34" s="1603"/>
      <c r="VMY34" s="1603"/>
      <c r="VMZ34" s="1603"/>
      <c r="VNA34" s="1603"/>
      <c r="VNB34" s="1603"/>
      <c r="VNC34" s="1603"/>
      <c r="VND34" s="1603"/>
      <c r="VNE34" s="1603"/>
      <c r="VNF34" s="1603"/>
      <c r="VNG34" s="1603"/>
      <c r="VNH34" s="1603"/>
      <c r="VNI34" s="1603"/>
      <c r="VNJ34" s="1603"/>
      <c r="VNK34" s="1603"/>
      <c r="VNL34" s="1603"/>
      <c r="VNM34" s="1603"/>
      <c r="VNN34" s="1603"/>
      <c r="VNO34" s="1603"/>
      <c r="VNP34" s="1603"/>
      <c r="VNQ34" s="1603"/>
      <c r="VNR34" s="1603"/>
      <c r="VNS34" s="1603"/>
      <c r="VNT34" s="1603"/>
      <c r="VNU34" s="1603"/>
      <c r="VNV34" s="1603"/>
      <c r="VNW34" s="1603"/>
      <c r="VNX34" s="1603"/>
      <c r="VNY34" s="1603"/>
      <c r="VNZ34" s="1603"/>
      <c r="VOA34" s="1603"/>
      <c r="VOB34" s="1603"/>
      <c r="VOC34" s="1603"/>
      <c r="VOD34" s="1603"/>
      <c r="VOE34" s="1603"/>
      <c r="VOF34" s="1603"/>
      <c r="VOG34" s="1603"/>
      <c r="VOH34" s="1603"/>
      <c r="VOI34" s="1603"/>
      <c r="VOJ34" s="1603"/>
      <c r="VOK34" s="1603"/>
      <c r="VOL34" s="1603"/>
      <c r="VOM34" s="1603"/>
      <c r="VON34" s="1603"/>
      <c r="VOO34" s="1603"/>
      <c r="VOP34" s="1603"/>
      <c r="VOQ34" s="1603"/>
      <c r="VOR34" s="1603"/>
      <c r="VOS34" s="1603"/>
      <c r="VOT34" s="1603"/>
      <c r="VOU34" s="1603"/>
      <c r="VOV34" s="1603"/>
      <c r="VOW34" s="1603"/>
      <c r="VOX34" s="1603"/>
      <c r="VOY34" s="1603"/>
      <c r="VOZ34" s="1603"/>
      <c r="VPA34" s="1603"/>
      <c r="VPB34" s="1603"/>
      <c r="VPC34" s="1603"/>
      <c r="VPD34" s="1603"/>
      <c r="VPE34" s="1603"/>
      <c r="VPF34" s="1603"/>
      <c r="VPG34" s="1603"/>
      <c r="VPH34" s="1603"/>
      <c r="VPI34" s="1603"/>
      <c r="VPJ34" s="1603"/>
      <c r="VPK34" s="1603"/>
      <c r="VPL34" s="1603"/>
      <c r="VPM34" s="1603"/>
      <c r="VPN34" s="1603"/>
      <c r="VPO34" s="1603"/>
      <c r="VPP34" s="1603"/>
      <c r="VPQ34" s="1603"/>
      <c r="VPR34" s="1603"/>
      <c r="VPS34" s="1603"/>
      <c r="VPT34" s="1603"/>
      <c r="VPU34" s="1603"/>
      <c r="VPV34" s="1603"/>
      <c r="VPW34" s="1603"/>
      <c r="VPX34" s="1603"/>
      <c r="VPY34" s="1603"/>
      <c r="VPZ34" s="1603"/>
      <c r="VQA34" s="1603"/>
      <c r="VQB34" s="1603"/>
      <c r="VQC34" s="1603"/>
      <c r="VQD34" s="1603"/>
      <c r="VQE34" s="1603"/>
      <c r="VQF34" s="1603"/>
      <c r="VQG34" s="1603"/>
      <c r="VQH34" s="1603"/>
      <c r="VQI34" s="1603"/>
      <c r="VQJ34" s="1603"/>
      <c r="VQK34" s="1603"/>
      <c r="VQL34" s="1603"/>
      <c r="VQM34" s="1603"/>
      <c r="VQN34" s="1603"/>
      <c r="VQO34" s="1603"/>
      <c r="VQP34" s="1603"/>
      <c r="VQQ34" s="1603"/>
      <c r="VQR34" s="1603"/>
      <c r="VQS34" s="1603"/>
      <c r="VQT34" s="1603"/>
      <c r="VQU34" s="1603"/>
      <c r="VQV34" s="1603"/>
      <c r="VQW34" s="1603"/>
      <c r="VQX34" s="1603"/>
      <c r="VQY34" s="1603"/>
      <c r="VQZ34" s="1603"/>
      <c r="VRA34" s="1603"/>
      <c r="VRB34" s="1603"/>
      <c r="VRC34" s="1603"/>
      <c r="VRD34" s="1603"/>
      <c r="VRE34" s="1603"/>
      <c r="VRF34" s="1603"/>
      <c r="VRG34" s="1603"/>
      <c r="VRH34" s="1603"/>
      <c r="VRI34" s="1603"/>
      <c r="VRJ34" s="1603"/>
      <c r="VRK34" s="1603"/>
      <c r="VRL34" s="1603"/>
      <c r="VRM34" s="1603"/>
      <c r="VRN34" s="1603"/>
      <c r="VRO34" s="1603"/>
      <c r="VRP34" s="1603"/>
      <c r="VRQ34" s="1603"/>
      <c r="VRR34" s="1603"/>
      <c r="VRS34" s="1603"/>
      <c r="VRT34" s="1603"/>
      <c r="VRU34" s="1603"/>
      <c r="VRV34" s="1603"/>
      <c r="VRW34" s="1603"/>
      <c r="VRX34" s="1603"/>
      <c r="VRY34" s="1603"/>
      <c r="VRZ34" s="1603"/>
      <c r="VSA34" s="1603"/>
      <c r="VSB34" s="1603"/>
      <c r="VSC34" s="1603"/>
      <c r="VSD34" s="1603"/>
      <c r="VSE34" s="1603"/>
      <c r="VSF34" s="1603"/>
      <c r="VSG34" s="1603"/>
      <c r="VSH34" s="1603"/>
      <c r="VSI34" s="1603"/>
      <c r="VSJ34" s="1603"/>
      <c r="VSK34" s="1603"/>
      <c r="VSL34" s="1603"/>
      <c r="VSM34" s="1603"/>
      <c r="VSN34" s="1603"/>
      <c r="VSO34" s="1603"/>
      <c r="VSP34" s="1603"/>
      <c r="VSQ34" s="1603"/>
      <c r="VSR34" s="1603"/>
      <c r="VSS34" s="1603"/>
      <c r="VST34" s="1603"/>
      <c r="VSU34" s="1603"/>
      <c r="VSV34" s="1603"/>
      <c r="VSW34" s="1603"/>
      <c r="VSX34" s="1603"/>
      <c r="VSY34" s="1603"/>
      <c r="VSZ34" s="1603"/>
      <c r="VTA34" s="1603"/>
      <c r="VTB34" s="1603"/>
      <c r="VTC34" s="1603"/>
      <c r="VTD34" s="1603"/>
      <c r="VTE34" s="1603"/>
      <c r="VTF34" s="1603"/>
      <c r="VTG34" s="1603"/>
      <c r="VTH34" s="1603"/>
      <c r="VTI34" s="1603"/>
      <c r="VTJ34" s="1603"/>
      <c r="VTK34" s="1603"/>
      <c r="VTL34" s="1603"/>
      <c r="VTM34" s="1603"/>
      <c r="VTN34" s="1603"/>
      <c r="VTO34" s="1603"/>
      <c r="VTP34" s="1603"/>
      <c r="VTQ34" s="1603"/>
      <c r="VTR34" s="1603"/>
      <c r="VTS34" s="1603"/>
      <c r="VTT34" s="1603"/>
      <c r="VTU34" s="1603"/>
      <c r="VTV34" s="1603"/>
      <c r="VTW34" s="1603"/>
      <c r="VTX34" s="1603"/>
      <c r="VTY34" s="1603"/>
      <c r="VTZ34" s="1603"/>
      <c r="VUA34" s="1603"/>
      <c r="VUB34" s="1603"/>
      <c r="VUC34" s="1603"/>
      <c r="VUD34" s="1603"/>
      <c r="VUE34" s="1603"/>
      <c r="VUF34" s="1603"/>
      <c r="VUG34" s="1603"/>
      <c r="VUH34" s="1603"/>
      <c r="VUI34" s="1603"/>
      <c r="VUJ34" s="1603"/>
      <c r="VUK34" s="1603"/>
      <c r="VUL34" s="1603"/>
      <c r="VUM34" s="1603"/>
      <c r="VUN34" s="1603"/>
      <c r="VUO34" s="1603"/>
      <c r="VUP34" s="1603"/>
      <c r="VUQ34" s="1603"/>
      <c r="VUR34" s="1603"/>
      <c r="VUS34" s="1603"/>
      <c r="VUT34" s="1603"/>
      <c r="VUU34" s="1603"/>
      <c r="VUV34" s="1603"/>
      <c r="VUW34" s="1603"/>
      <c r="VUX34" s="1603"/>
      <c r="VUY34" s="1603"/>
      <c r="VUZ34" s="1603"/>
      <c r="VVA34" s="1603"/>
      <c r="VVB34" s="1603"/>
      <c r="VVC34" s="1603"/>
      <c r="VVD34" s="1603"/>
      <c r="VVE34" s="1603"/>
      <c r="VVF34" s="1603"/>
      <c r="VVG34" s="1603"/>
      <c r="VVH34" s="1603"/>
      <c r="VVI34" s="1603"/>
      <c r="VVJ34" s="1603"/>
      <c r="VVK34" s="1603"/>
      <c r="VVL34" s="1603"/>
      <c r="VVM34" s="1603"/>
      <c r="VVN34" s="1603"/>
      <c r="VVO34" s="1603"/>
      <c r="VVP34" s="1603"/>
      <c r="VVQ34" s="1603"/>
      <c r="VVR34" s="1603"/>
      <c r="VVS34" s="1603"/>
      <c r="VVT34" s="1603"/>
      <c r="VVU34" s="1603"/>
      <c r="VVV34" s="1603"/>
      <c r="VVW34" s="1603"/>
      <c r="VVX34" s="1603"/>
      <c r="VVY34" s="1603"/>
      <c r="VVZ34" s="1603"/>
      <c r="VWA34" s="1603"/>
      <c r="VWB34" s="1603"/>
      <c r="VWC34" s="1603"/>
      <c r="VWD34" s="1603"/>
      <c r="VWE34" s="1603"/>
      <c r="VWF34" s="1603"/>
      <c r="VWG34" s="1603"/>
      <c r="VWH34" s="1603"/>
      <c r="VWI34" s="1603"/>
      <c r="VWJ34" s="1603"/>
      <c r="VWK34" s="1603"/>
      <c r="VWL34" s="1603"/>
      <c r="VWM34" s="1603"/>
      <c r="VWN34" s="1603"/>
      <c r="VWO34" s="1603"/>
      <c r="VWP34" s="1603"/>
      <c r="VWQ34" s="1603"/>
      <c r="VWR34" s="1603"/>
      <c r="VWS34" s="1603"/>
      <c r="VWT34" s="1603"/>
      <c r="VWU34" s="1603"/>
      <c r="VWV34" s="1603"/>
      <c r="VWW34" s="1603"/>
      <c r="VWX34" s="1603"/>
      <c r="VWY34" s="1603"/>
      <c r="VWZ34" s="1603"/>
      <c r="VXA34" s="1603"/>
      <c r="VXB34" s="1603"/>
      <c r="VXC34" s="1603"/>
      <c r="VXD34" s="1603"/>
      <c r="VXE34" s="1603"/>
      <c r="VXF34" s="1603"/>
      <c r="VXG34" s="1603"/>
      <c r="VXH34" s="1603"/>
      <c r="VXI34" s="1603"/>
      <c r="VXJ34" s="1603"/>
      <c r="VXK34" s="1603"/>
      <c r="VXL34" s="1603"/>
      <c r="VXM34" s="1603"/>
      <c r="VXN34" s="1603"/>
      <c r="VXO34" s="1603"/>
      <c r="VXP34" s="1603"/>
      <c r="VXQ34" s="1603"/>
      <c r="VXR34" s="1603"/>
      <c r="VXS34" s="1603"/>
      <c r="VXT34" s="1603"/>
      <c r="VXU34" s="1603"/>
      <c r="VXV34" s="1603"/>
      <c r="VXW34" s="1603"/>
      <c r="VXX34" s="1603"/>
      <c r="VXY34" s="1603"/>
      <c r="VXZ34" s="1603"/>
      <c r="VYA34" s="1603"/>
      <c r="VYB34" s="1603"/>
      <c r="VYC34" s="1603"/>
      <c r="VYD34" s="1603"/>
      <c r="VYE34" s="1603"/>
      <c r="VYF34" s="1603"/>
      <c r="VYG34" s="1603"/>
      <c r="VYH34" s="1603"/>
      <c r="VYI34" s="1603"/>
      <c r="VYJ34" s="1603"/>
      <c r="VYK34" s="1603"/>
      <c r="VYL34" s="1603"/>
      <c r="VYM34" s="1603"/>
      <c r="VYN34" s="1603"/>
      <c r="VYO34" s="1603"/>
      <c r="VYP34" s="1603"/>
      <c r="VYQ34" s="1603"/>
      <c r="VYR34" s="1603"/>
      <c r="VYS34" s="1603"/>
      <c r="VYT34" s="1603"/>
      <c r="VYU34" s="1603"/>
      <c r="VYV34" s="1603"/>
      <c r="VYW34" s="1603"/>
      <c r="VYX34" s="1603"/>
      <c r="VYY34" s="1603"/>
      <c r="VYZ34" s="1603"/>
      <c r="VZA34" s="1603"/>
      <c r="VZB34" s="1603"/>
      <c r="VZC34" s="1603"/>
      <c r="VZD34" s="1603"/>
      <c r="VZE34" s="1603"/>
      <c r="VZF34" s="1603"/>
      <c r="VZG34" s="1603"/>
      <c r="VZH34" s="1603"/>
      <c r="VZI34" s="1603"/>
      <c r="VZJ34" s="1603"/>
      <c r="VZK34" s="1603"/>
      <c r="VZL34" s="1603"/>
      <c r="VZM34" s="1603"/>
      <c r="VZN34" s="1603"/>
      <c r="VZO34" s="1603"/>
      <c r="VZP34" s="1603"/>
      <c r="VZQ34" s="1603"/>
      <c r="VZR34" s="1603"/>
      <c r="VZS34" s="1603"/>
      <c r="VZT34" s="1603"/>
      <c r="VZU34" s="1603"/>
      <c r="VZV34" s="1603"/>
      <c r="VZW34" s="1603"/>
      <c r="VZX34" s="1603"/>
      <c r="VZY34" s="1603"/>
      <c r="VZZ34" s="1603"/>
      <c r="WAA34" s="1603"/>
      <c r="WAB34" s="1603"/>
      <c r="WAC34" s="1603"/>
      <c r="WAD34" s="1603"/>
      <c r="WAE34" s="1603"/>
      <c r="WAF34" s="1603"/>
      <c r="WAG34" s="1603"/>
      <c r="WAH34" s="1603"/>
      <c r="WAI34" s="1603"/>
      <c r="WAJ34" s="1603"/>
      <c r="WAK34" s="1603"/>
      <c r="WAL34" s="1603"/>
      <c r="WAM34" s="1603"/>
      <c r="WAN34" s="1603"/>
      <c r="WAO34" s="1603"/>
      <c r="WAP34" s="1603"/>
      <c r="WAQ34" s="1603"/>
      <c r="WAR34" s="1603"/>
      <c r="WAS34" s="1603"/>
      <c r="WAT34" s="1603"/>
      <c r="WAU34" s="1603"/>
      <c r="WAV34" s="1603"/>
      <c r="WAW34" s="1603"/>
      <c r="WAX34" s="1603"/>
      <c r="WAY34" s="1603"/>
      <c r="WAZ34" s="1603"/>
      <c r="WBA34" s="1603"/>
      <c r="WBB34" s="1603"/>
      <c r="WBC34" s="1603"/>
      <c r="WBD34" s="1603"/>
      <c r="WBE34" s="1603"/>
      <c r="WBF34" s="1603"/>
      <c r="WBG34" s="1603"/>
      <c r="WBH34" s="1603"/>
      <c r="WBI34" s="1603"/>
      <c r="WBJ34" s="1603"/>
      <c r="WBK34" s="1603"/>
      <c r="WBL34" s="1603"/>
      <c r="WBM34" s="1603"/>
      <c r="WBN34" s="1603"/>
      <c r="WBO34" s="1603"/>
      <c r="WBP34" s="1603"/>
      <c r="WBQ34" s="1603"/>
      <c r="WBR34" s="1603"/>
      <c r="WBS34" s="1603"/>
      <c r="WBT34" s="1603"/>
      <c r="WBU34" s="1603"/>
      <c r="WBV34" s="1603"/>
      <c r="WBW34" s="1603"/>
      <c r="WBX34" s="1603"/>
      <c r="WBY34" s="1603"/>
      <c r="WBZ34" s="1603"/>
      <c r="WCA34" s="1603"/>
      <c r="WCB34" s="1603"/>
      <c r="WCC34" s="1603"/>
      <c r="WCD34" s="1603"/>
      <c r="WCE34" s="1603"/>
      <c r="WCF34" s="1603"/>
      <c r="WCG34" s="1603"/>
      <c r="WCH34" s="1603"/>
      <c r="WCI34" s="1603"/>
      <c r="WCJ34" s="1603"/>
      <c r="WCK34" s="1603"/>
      <c r="WCL34" s="1603"/>
      <c r="WCM34" s="1603"/>
      <c r="WCN34" s="1603"/>
      <c r="WCO34" s="1603"/>
      <c r="WCP34" s="1603"/>
      <c r="WCQ34" s="1603"/>
      <c r="WCR34" s="1603"/>
      <c r="WCS34" s="1603"/>
      <c r="WCT34" s="1603"/>
      <c r="WCU34" s="1603"/>
      <c r="WCV34" s="1603"/>
      <c r="WCW34" s="1603"/>
      <c r="WCX34" s="1603"/>
      <c r="WCY34" s="1603"/>
      <c r="WCZ34" s="1603"/>
      <c r="WDA34" s="1603"/>
      <c r="WDB34" s="1603"/>
      <c r="WDC34" s="1603"/>
      <c r="WDD34" s="1603"/>
      <c r="WDE34" s="1603"/>
      <c r="WDF34" s="1603"/>
      <c r="WDG34" s="1603"/>
      <c r="WDH34" s="1603"/>
      <c r="WDI34" s="1603"/>
      <c r="WDJ34" s="1603"/>
      <c r="WDK34" s="1603"/>
      <c r="WDL34" s="1603"/>
      <c r="WDM34" s="1603"/>
      <c r="WDN34" s="1603"/>
      <c r="WDO34" s="1603"/>
      <c r="WDP34" s="1603"/>
      <c r="WDQ34" s="1603"/>
      <c r="WDR34" s="1603"/>
      <c r="WDS34" s="1603"/>
      <c r="WDT34" s="1603"/>
      <c r="WDU34" s="1603"/>
      <c r="WDV34" s="1603"/>
      <c r="WDW34" s="1603"/>
      <c r="WDX34" s="1603"/>
      <c r="WDY34" s="1603"/>
      <c r="WDZ34" s="1603"/>
      <c r="WEA34" s="1603"/>
      <c r="WEB34" s="1603"/>
      <c r="WEC34" s="1603"/>
      <c r="WED34" s="1603"/>
      <c r="WEE34" s="1603"/>
      <c r="WEF34" s="1603"/>
      <c r="WEG34" s="1603"/>
      <c r="WEH34" s="1603"/>
      <c r="WEI34" s="1603"/>
      <c r="WEJ34" s="1603"/>
      <c r="WEK34" s="1603"/>
      <c r="WEL34" s="1603"/>
      <c r="WEM34" s="1603"/>
      <c r="WEN34" s="1603"/>
      <c r="WEO34" s="1603"/>
      <c r="WEP34" s="1603"/>
      <c r="WEQ34" s="1603"/>
      <c r="WER34" s="1603"/>
      <c r="WES34" s="1603"/>
      <c r="WET34" s="1603"/>
      <c r="WEU34" s="1603"/>
      <c r="WEV34" s="1603"/>
      <c r="WEW34" s="1603"/>
      <c r="WEX34" s="1603"/>
      <c r="WEY34" s="1603"/>
      <c r="WEZ34" s="1603"/>
      <c r="WFA34" s="1603"/>
      <c r="WFB34" s="1603"/>
      <c r="WFC34" s="1603"/>
      <c r="WFD34" s="1603"/>
      <c r="WFE34" s="1603"/>
      <c r="WFF34" s="1603"/>
      <c r="WFG34" s="1603"/>
      <c r="WFH34" s="1603"/>
      <c r="WFI34" s="1603"/>
      <c r="WFJ34" s="1603"/>
      <c r="WFK34" s="1603"/>
      <c r="WFL34" s="1603"/>
      <c r="WFM34" s="1603"/>
      <c r="WFN34" s="1603"/>
      <c r="WFO34" s="1603"/>
      <c r="WFP34" s="1603"/>
      <c r="WFQ34" s="1603"/>
      <c r="WFR34" s="1603"/>
      <c r="WFS34" s="1603"/>
      <c r="WFT34" s="1603"/>
      <c r="WFU34" s="1603"/>
      <c r="WFV34" s="1603"/>
      <c r="WFW34" s="1603"/>
      <c r="WFX34" s="1603"/>
      <c r="WFY34" s="1603"/>
      <c r="WFZ34" s="1603"/>
      <c r="WGA34" s="1603"/>
      <c r="WGB34" s="1603"/>
      <c r="WGC34" s="1603"/>
      <c r="WGD34" s="1603"/>
      <c r="WGE34" s="1603"/>
      <c r="WGF34" s="1603"/>
      <c r="WGG34" s="1603"/>
      <c r="WGH34" s="1603"/>
      <c r="WGI34" s="1603"/>
      <c r="WGJ34" s="1603"/>
      <c r="WGK34" s="1603"/>
      <c r="WGL34" s="1603"/>
      <c r="WGM34" s="1603"/>
      <c r="WGN34" s="1603"/>
      <c r="WGO34" s="1603"/>
      <c r="WGP34" s="1603"/>
      <c r="WGQ34" s="1603"/>
      <c r="WGR34" s="1603"/>
      <c r="WGS34" s="1603"/>
      <c r="WGT34" s="1603"/>
      <c r="WGU34" s="1603"/>
      <c r="WGV34" s="1603"/>
      <c r="WGW34" s="1603"/>
      <c r="WGX34" s="1603"/>
      <c r="WGY34" s="1603"/>
      <c r="WGZ34" s="1603"/>
      <c r="WHA34" s="1603"/>
      <c r="WHB34" s="1603"/>
      <c r="WHC34" s="1603"/>
      <c r="WHD34" s="1603"/>
      <c r="WHE34" s="1603"/>
      <c r="WHF34" s="1603"/>
      <c r="WHG34" s="1603"/>
      <c r="WHH34" s="1603"/>
      <c r="WHI34" s="1603"/>
      <c r="WHJ34" s="1603"/>
      <c r="WHK34" s="1603"/>
      <c r="WHL34" s="1603"/>
      <c r="WHM34" s="1603"/>
      <c r="WHN34" s="1603"/>
      <c r="WHO34" s="1603"/>
      <c r="WHP34" s="1603"/>
      <c r="WHQ34" s="1603"/>
      <c r="WHR34" s="1603"/>
      <c r="WHS34" s="1603"/>
      <c r="WHT34" s="1603"/>
      <c r="WHU34" s="1603"/>
      <c r="WHV34" s="1603"/>
      <c r="WHW34" s="1603"/>
      <c r="WHX34" s="1603"/>
      <c r="WHY34" s="1603"/>
      <c r="WHZ34" s="1603"/>
      <c r="WIA34" s="1603"/>
      <c r="WIB34" s="1603"/>
      <c r="WIC34" s="1603"/>
      <c r="WID34" s="1603"/>
      <c r="WIE34" s="1603"/>
      <c r="WIF34" s="1603"/>
      <c r="WIG34" s="1603"/>
      <c r="WIH34" s="1603"/>
      <c r="WII34" s="1603"/>
      <c r="WIJ34" s="1603"/>
      <c r="WIK34" s="1603"/>
      <c r="WIL34" s="1603"/>
      <c r="WIM34" s="1603"/>
      <c r="WIN34" s="1603"/>
      <c r="WIO34" s="1603"/>
      <c r="WIP34" s="1603"/>
      <c r="WIQ34" s="1603"/>
      <c r="WIR34" s="1603"/>
      <c r="WIS34" s="1603"/>
      <c r="WIT34" s="1603"/>
      <c r="WIU34" s="1603"/>
      <c r="WIV34" s="1603"/>
      <c r="WIW34" s="1603"/>
      <c r="WIX34" s="1603"/>
      <c r="WIY34" s="1603"/>
      <c r="WIZ34" s="1603"/>
      <c r="WJA34" s="1603"/>
      <c r="WJB34" s="1603"/>
      <c r="WJC34" s="1603"/>
      <c r="WJD34" s="1603"/>
      <c r="WJE34" s="1603"/>
      <c r="WJF34" s="1603"/>
      <c r="WJG34" s="1603"/>
      <c r="WJH34" s="1603"/>
      <c r="WJI34" s="1603"/>
      <c r="WJJ34" s="1603"/>
      <c r="WJK34" s="1603"/>
      <c r="WJL34" s="1603"/>
      <c r="WJM34" s="1603"/>
      <c r="WJN34" s="1603"/>
      <c r="WJO34" s="1603"/>
      <c r="WJP34" s="1603"/>
      <c r="WJQ34" s="1603"/>
      <c r="WJR34" s="1603"/>
      <c r="WJS34" s="1603"/>
      <c r="WJT34" s="1603"/>
      <c r="WJU34" s="1603"/>
      <c r="WJV34" s="1603"/>
      <c r="WJW34" s="1603"/>
      <c r="WJX34" s="1603"/>
      <c r="WJY34" s="1603"/>
      <c r="WJZ34" s="1603"/>
      <c r="WKA34" s="1603"/>
      <c r="WKB34" s="1603"/>
      <c r="WKC34" s="1603"/>
      <c r="WKD34" s="1603"/>
      <c r="WKE34" s="1603"/>
      <c r="WKF34" s="1603"/>
      <c r="WKG34" s="1603"/>
      <c r="WKH34" s="1603"/>
      <c r="WKI34" s="1603"/>
      <c r="WKJ34" s="1603"/>
      <c r="WKK34" s="1603"/>
      <c r="WKL34" s="1603"/>
      <c r="WKM34" s="1603"/>
      <c r="WKN34" s="1603"/>
      <c r="WKO34" s="1603"/>
      <c r="WKP34" s="1603"/>
      <c r="WKQ34" s="1603"/>
      <c r="WKR34" s="1603"/>
      <c r="WKS34" s="1603"/>
      <c r="WKT34" s="1603"/>
      <c r="WKU34" s="1603"/>
      <c r="WKV34" s="1603"/>
      <c r="WKW34" s="1603"/>
      <c r="WKX34" s="1603"/>
      <c r="WKY34" s="1603"/>
      <c r="WKZ34" s="1603"/>
      <c r="WLA34" s="1603"/>
      <c r="WLB34" s="1603"/>
      <c r="WLC34" s="1603"/>
      <c r="WLD34" s="1603"/>
      <c r="WLE34" s="1603"/>
      <c r="WLF34" s="1603"/>
      <c r="WLG34" s="1603"/>
      <c r="WLH34" s="1603"/>
      <c r="WLI34" s="1603"/>
      <c r="WLJ34" s="1603"/>
      <c r="WLK34" s="1603"/>
      <c r="WLL34" s="1603"/>
      <c r="WLM34" s="1603"/>
      <c r="WLN34" s="1603"/>
      <c r="WLO34" s="1603"/>
      <c r="WLP34" s="1603"/>
      <c r="WLQ34" s="1603"/>
      <c r="WLR34" s="1603"/>
      <c r="WLS34" s="1603"/>
      <c r="WLT34" s="1603"/>
      <c r="WLU34" s="1603"/>
      <c r="WLV34" s="1603"/>
      <c r="WLW34" s="1603"/>
      <c r="WLX34" s="1603"/>
      <c r="WLY34" s="1603"/>
      <c r="WLZ34" s="1603"/>
      <c r="WMA34" s="1603"/>
      <c r="WMB34" s="1603"/>
      <c r="WMC34" s="1603"/>
      <c r="WMD34" s="1603"/>
      <c r="WME34" s="1603"/>
      <c r="WMF34" s="1603"/>
      <c r="WMG34" s="1603"/>
      <c r="WMH34" s="1603"/>
      <c r="WMI34" s="1603"/>
      <c r="WMJ34" s="1603"/>
      <c r="WMK34" s="1603"/>
      <c r="WML34" s="1603"/>
      <c r="WMM34" s="1603"/>
      <c r="WMN34" s="1603"/>
      <c r="WMO34" s="1603"/>
      <c r="WMP34" s="1603"/>
      <c r="WMQ34" s="1603"/>
      <c r="WMR34" s="1603"/>
      <c r="WMS34" s="1603"/>
      <c r="WMT34" s="1603"/>
      <c r="WMU34" s="1603"/>
      <c r="WMV34" s="1603"/>
      <c r="WMW34" s="1603"/>
      <c r="WMX34" s="1603"/>
      <c r="WMY34" s="1603"/>
      <c r="WMZ34" s="1603"/>
      <c r="WNA34" s="1603"/>
      <c r="WNB34" s="1603"/>
      <c r="WNC34" s="1603"/>
      <c r="WND34" s="1603"/>
      <c r="WNE34" s="1603"/>
      <c r="WNF34" s="1603"/>
      <c r="WNG34" s="1603"/>
      <c r="WNH34" s="1603"/>
      <c r="WNI34" s="1603"/>
      <c r="WNJ34" s="1603"/>
      <c r="WNK34" s="1603"/>
      <c r="WNL34" s="1603"/>
      <c r="WNM34" s="1603"/>
      <c r="WNN34" s="1603"/>
      <c r="WNO34" s="1603"/>
      <c r="WNP34" s="1603"/>
      <c r="WNQ34" s="1603"/>
      <c r="WNR34" s="1603"/>
      <c r="WNS34" s="1603"/>
      <c r="WNT34" s="1603"/>
      <c r="WNU34" s="1603"/>
      <c r="WNV34" s="1603"/>
      <c r="WNW34" s="1603"/>
      <c r="WNX34" s="1603"/>
      <c r="WNY34" s="1603"/>
      <c r="WNZ34" s="1603"/>
      <c r="WOA34" s="1603"/>
      <c r="WOB34" s="1603"/>
      <c r="WOC34" s="1603"/>
      <c r="WOD34" s="1603"/>
      <c r="WOE34" s="1603"/>
      <c r="WOF34" s="1603"/>
      <c r="WOG34" s="1603"/>
      <c r="WOH34" s="1603"/>
      <c r="WOI34" s="1603"/>
      <c r="WOJ34" s="1603"/>
      <c r="WOK34" s="1603"/>
      <c r="WOL34" s="1603"/>
      <c r="WOM34" s="1603"/>
      <c r="WON34" s="1603"/>
      <c r="WOO34" s="1603"/>
      <c r="WOP34" s="1603"/>
      <c r="WOQ34" s="1603"/>
      <c r="WOR34" s="1603"/>
      <c r="WOS34" s="1603"/>
      <c r="WOT34" s="1603"/>
      <c r="WOU34" s="1603"/>
      <c r="WOV34" s="1603"/>
      <c r="WOW34" s="1603"/>
      <c r="WOX34" s="1603"/>
      <c r="WOY34" s="1603"/>
      <c r="WOZ34" s="1603"/>
      <c r="WPA34" s="1603"/>
      <c r="WPB34" s="1603"/>
      <c r="WPC34" s="1603"/>
      <c r="WPD34" s="1603"/>
      <c r="WPE34" s="1603"/>
      <c r="WPF34" s="1603"/>
      <c r="WPG34" s="1603"/>
      <c r="WPH34" s="1603"/>
      <c r="WPI34" s="1603"/>
      <c r="WPJ34" s="1603"/>
      <c r="WPK34" s="1603"/>
      <c r="WPL34" s="1603"/>
      <c r="WPM34" s="1603"/>
      <c r="WPN34" s="1603"/>
      <c r="WPO34" s="1603"/>
      <c r="WPP34" s="1603"/>
      <c r="WPQ34" s="1603"/>
      <c r="WPR34" s="1603"/>
      <c r="WPS34" s="1603"/>
      <c r="WPT34" s="1603"/>
      <c r="WPU34" s="1603"/>
      <c r="WPV34" s="1603"/>
      <c r="WPW34" s="1603"/>
      <c r="WPX34" s="1603"/>
      <c r="WPY34" s="1603"/>
      <c r="WPZ34" s="1603"/>
      <c r="WQA34" s="1603"/>
      <c r="WQB34" s="1603"/>
      <c r="WQC34" s="1603"/>
      <c r="WQD34" s="1603"/>
      <c r="WQE34" s="1603"/>
      <c r="WQF34" s="1603"/>
      <c r="WQG34" s="1603"/>
      <c r="WQH34" s="1603"/>
      <c r="WQI34" s="1603"/>
      <c r="WQJ34" s="1603"/>
      <c r="WQK34" s="1603"/>
      <c r="WQL34" s="1603"/>
      <c r="WQM34" s="1603"/>
      <c r="WQN34" s="1603"/>
      <c r="WQO34" s="1603"/>
      <c r="WQP34" s="1603"/>
      <c r="WQQ34" s="1603"/>
      <c r="WQR34" s="1603"/>
      <c r="WQS34" s="1603"/>
      <c r="WQT34" s="1603"/>
      <c r="WQU34" s="1603"/>
      <c r="WQV34" s="1603"/>
      <c r="WQW34" s="1603"/>
      <c r="WQX34" s="1603"/>
      <c r="WQY34" s="1603"/>
      <c r="WQZ34" s="1603"/>
      <c r="WRA34" s="1603"/>
      <c r="WRB34" s="1603"/>
      <c r="WRC34" s="1603"/>
      <c r="WRD34" s="1603"/>
      <c r="WRE34" s="1603"/>
      <c r="WRF34" s="1603"/>
      <c r="WRG34" s="1603"/>
      <c r="WRH34" s="1603"/>
      <c r="WRI34" s="1603"/>
      <c r="WRJ34" s="1603"/>
      <c r="WRK34" s="1603"/>
      <c r="WRL34" s="1603"/>
      <c r="WRM34" s="1603"/>
      <c r="WRN34" s="1603"/>
      <c r="WRO34" s="1603"/>
      <c r="WRP34" s="1603"/>
      <c r="WRQ34" s="1603"/>
      <c r="WRR34" s="1603"/>
      <c r="WRS34" s="1603"/>
      <c r="WRT34" s="1603"/>
      <c r="WRU34" s="1603"/>
      <c r="WRV34" s="1603"/>
      <c r="WRW34" s="1603"/>
      <c r="WRX34" s="1603"/>
      <c r="WRY34" s="1603"/>
      <c r="WRZ34" s="1603"/>
      <c r="WSA34" s="1603"/>
      <c r="WSB34" s="1603"/>
      <c r="WSC34" s="1603"/>
      <c r="WSD34" s="1603"/>
      <c r="WSE34" s="1603"/>
      <c r="WSF34" s="1603"/>
      <c r="WSG34" s="1603"/>
      <c r="WSH34" s="1603"/>
      <c r="WSI34" s="1603"/>
      <c r="WSJ34" s="1603"/>
      <c r="WSK34" s="1603"/>
      <c r="WSL34" s="1603"/>
      <c r="WSM34" s="1603"/>
      <c r="WSN34" s="1603"/>
      <c r="WSO34" s="1603"/>
      <c r="WSP34" s="1603"/>
      <c r="WSQ34" s="1603"/>
      <c r="WSR34" s="1603"/>
      <c r="WSS34" s="1603"/>
      <c r="WST34" s="1603"/>
      <c r="WSU34" s="1603"/>
      <c r="WSV34" s="1603"/>
      <c r="WSW34" s="1603"/>
      <c r="WSX34" s="1603"/>
      <c r="WSY34" s="1603"/>
      <c r="WSZ34" s="1603"/>
      <c r="WTA34" s="1603"/>
      <c r="WTB34" s="1603"/>
      <c r="WTC34" s="1603"/>
      <c r="WTD34" s="1603"/>
      <c r="WTE34" s="1603"/>
      <c r="WTF34" s="1603"/>
      <c r="WTG34" s="1603"/>
      <c r="WTH34" s="1603"/>
      <c r="WTI34" s="1603"/>
      <c r="WTJ34" s="1603"/>
      <c r="WTK34" s="1603"/>
      <c r="WTL34" s="1603"/>
      <c r="WTM34" s="1603"/>
      <c r="WTN34" s="1603"/>
      <c r="WTO34" s="1603"/>
      <c r="WTP34" s="1603"/>
      <c r="WTQ34" s="1603"/>
      <c r="WTR34" s="1603"/>
      <c r="WTS34" s="1603"/>
      <c r="WTT34" s="1603"/>
      <c r="WTU34" s="1603"/>
      <c r="WTV34" s="1603"/>
      <c r="WTW34" s="1603"/>
      <c r="WTX34" s="1603"/>
      <c r="WTY34" s="1603"/>
      <c r="WTZ34" s="1603"/>
      <c r="WUA34" s="1603"/>
      <c r="WUB34" s="1603"/>
      <c r="WUC34" s="1603"/>
      <c r="WUD34" s="1603"/>
      <c r="WUE34" s="1603"/>
      <c r="WUF34" s="1603"/>
      <c r="WUG34" s="1603"/>
      <c r="WUH34" s="1603"/>
      <c r="WUI34" s="1603"/>
      <c r="WUJ34" s="1603"/>
      <c r="WUK34" s="1603"/>
      <c r="WUL34" s="1603"/>
      <c r="WUM34" s="1603"/>
      <c r="WUN34" s="1603"/>
      <c r="WUO34" s="1603"/>
      <c r="WUP34" s="1603"/>
      <c r="WUQ34" s="1603"/>
      <c r="WUR34" s="1603"/>
      <c r="WUS34" s="1603"/>
      <c r="WUT34" s="1603"/>
      <c r="WUU34" s="1603"/>
      <c r="WUV34" s="1603"/>
      <c r="WUW34" s="1603"/>
      <c r="WUX34" s="1603"/>
      <c r="WUY34" s="1603"/>
      <c r="WUZ34" s="1603"/>
      <c r="WVA34" s="1603"/>
      <c r="WVB34" s="1603"/>
      <c r="WVC34" s="1603"/>
      <c r="WVD34" s="1603"/>
      <c r="WVE34" s="1603"/>
      <c r="WVF34" s="1603"/>
      <c r="WVG34" s="1603"/>
      <c r="WVH34" s="1603"/>
      <c r="WVI34" s="1603"/>
      <c r="WVJ34" s="1603"/>
      <c r="WVK34" s="1603"/>
      <c r="WVL34" s="1603"/>
      <c r="WVM34" s="1603"/>
      <c r="WVN34" s="1603"/>
      <c r="WVO34" s="1603"/>
      <c r="WVP34" s="1603"/>
      <c r="WVQ34" s="1603"/>
      <c r="WVR34" s="1603"/>
      <c r="WVS34" s="1603"/>
      <c r="WVT34" s="1603"/>
      <c r="WVU34" s="1603"/>
      <c r="WVV34" s="1603"/>
      <c r="WVW34" s="1603"/>
      <c r="WVX34" s="1603"/>
      <c r="WVY34" s="1603"/>
      <c r="WVZ34" s="1603"/>
      <c r="WWA34" s="1603"/>
      <c r="WWB34" s="1603"/>
      <c r="WWC34" s="1603"/>
      <c r="WWD34" s="1603"/>
      <c r="WWE34" s="1603"/>
      <c r="WWF34" s="1603"/>
      <c r="WWG34" s="1603"/>
      <c r="WWH34" s="1603"/>
      <c r="WWI34" s="1603"/>
      <c r="WWJ34" s="1603"/>
      <c r="WWK34" s="1603"/>
      <c r="WWL34" s="1603"/>
      <c r="WWM34" s="1603"/>
      <c r="WWN34" s="1603"/>
      <c r="WWO34" s="1603"/>
      <c r="WWP34" s="1603"/>
      <c r="WWQ34" s="1603"/>
      <c r="WWR34" s="1603"/>
      <c r="WWS34" s="1603"/>
      <c r="WWT34" s="1603"/>
      <c r="WWU34" s="1603"/>
      <c r="WWV34" s="1603"/>
      <c r="WWW34" s="1603"/>
      <c r="WWX34" s="1603"/>
      <c r="WWY34" s="1603"/>
      <c r="WWZ34" s="1603"/>
      <c r="WXA34" s="1603"/>
      <c r="WXB34" s="1603"/>
      <c r="WXC34" s="1603"/>
      <c r="WXD34" s="1603"/>
      <c r="WXE34" s="1603"/>
      <c r="WXF34" s="1603"/>
      <c r="WXG34" s="1603"/>
      <c r="WXH34" s="1603"/>
      <c r="WXI34" s="1603"/>
      <c r="WXJ34" s="1603"/>
      <c r="WXK34" s="1603"/>
      <c r="WXL34" s="1603"/>
      <c r="WXM34" s="1603"/>
      <c r="WXN34" s="1603"/>
      <c r="WXO34" s="1603"/>
      <c r="WXP34" s="1603"/>
      <c r="WXQ34" s="1603"/>
      <c r="WXR34" s="1603"/>
      <c r="WXS34" s="1603"/>
      <c r="WXT34" s="1603"/>
      <c r="WXU34" s="1603"/>
      <c r="WXV34" s="1603"/>
      <c r="WXW34" s="1603"/>
      <c r="WXX34" s="1603"/>
      <c r="WXY34" s="1603"/>
      <c r="WXZ34" s="1603"/>
      <c r="WYA34" s="1603"/>
      <c r="WYB34" s="1603"/>
      <c r="WYC34" s="1603"/>
      <c r="WYD34" s="1603"/>
      <c r="WYE34" s="1603"/>
      <c r="WYF34" s="1603"/>
      <c r="WYG34" s="1603"/>
      <c r="WYH34" s="1603"/>
      <c r="WYI34" s="1603"/>
      <c r="WYJ34" s="1603"/>
      <c r="WYK34" s="1603"/>
      <c r="WYL34" s="1603"/>
      <c r="WYM34" s="1603"/>
      <c r="WYN34" s="1603"/>
      <c r="WYO34" s="1603"/>
      <c r="WYP34" s="1603"/>
      <c r="WYQ34" s="1603"/>
      <c r="WYR34" s="1603"/>
      <c r="WYS34" s="1603"/>
      <c r="WYT34" s="1603"/>
      <c r="WYU34" s="1603"/>
      <c r="WYV34" s="1603"/>
      <c r="WYW34" s="1603"/>
      <c r="WYX34" s="1603"/>
      <c r="WYY34" s="1603"/>
      <c r="WYZ34" s="1603"/>
      <c r="WZA34" s="1603"/>
      <c r="WZB34" s="1603"/>
      <c r="WZC34" s="1603"/>
      <c r="WZD34" s="1603"/>
      <c r="WZE34" s="1603"/>
      <c r="WZF34" s="1603"/>
      <c r="WZG34" s="1603"/>
      <c r="WZH34" s="1603"/>
      <c r="WZI34" s="1603"/>
      <c r="WZJ34" s="1603"/>
      <c r="WZK34" s="1603"/>
      <c r="WZL34" s="1603"/>
      <c r="WZM34" s="1603"/>
      <c r="WZN34" s="1603"/>
      <c r="WZO34" s="1603"/>
      <c r="WZP34" s="1603"/>
      <c r="WZQ34" s="1603"/>
      <c r="WZR34" s="1603"/>
      <c r="WZS34" s="1603"/>
      <c r="WZT34" s="1603"/>
      <c r="WZU34" s="1603"/>
      <c r="WZV34" s="1603"/>
      <c r="WZW34" s="1603"/>
      <c r="WZX34" s="1603"/>
      <c r="WZY34" s="1603"/>
      <c r="WZZ34" s="1603"/>
      <c r="XAA34" s="1603"/>
      <c r="XAB34" s="1603"/>
      <c r="XAC34" s="1603"/>
      <c r="XAD34" s="1603"/>
      <c r="XAE34" s="1603"/>
      <c r="XAF34" s="1603"/>
      <c r="XAG34" s="1603"/>
      <c r="XAH34" s="1603"/>
      <c r="XAI34" s="1603"/>
      <c r="XAJ34" s="1603"/>
      <c r="XAK34" s="1603"/>
      <c r="XAL34" s="1603"/>
      <c r="XAM34" s="1603"/>
      <c r="XAN34" s="1603"/>
      <c r="XAO34" s="1603"/>
      <c r="XAP34" s="1603"/>
      <c r="XAQ34" s="1603"/>
      <c r="XAR34" s="1603"/>
      <c r="XAS34" s="1603"/>
      <c r="XAT34" s="1603"/>
      <c r="XAU34" s="1603"/>
      <c r="XAV34" s="1603"/>
      <c r="XAW34" s="1603"/>
      <c r="XAX34" s="1603"/>
      <c r="XAY34" s="1603"/>
      <c r="XAZ34" s="1603"/>
      <c r="XBA34" s="1603"/>
      <c r="XBB34" s="1603"/>
      <c r="XBC34" s="1603"/>
      <c r="XBD34" s="1603"/>
      <c r="XBE34" s="1603"/>
      <c r="XBF34" s="1603"/>
      <c r="XBG34" s="1603"/>
      <c r="XBH34" s="1603"/>
      <c r="XBI34" s="1603"/>
      <c r="XBJ34" s="1603"/>
      <c r="XBK34" s="1603"/>
      <c r="XBL34" s="1603"/>
      <c r="XBM34" s="1603"/>
      <c r="XBN34" s="1603"/>
      <c r="XBO34" s="1603"/>
      <c r="XBP34" s="1603"/>
      <c r="XBQ34" s="1603"/>
      <c r="XBR34" s="1603"/>
      <c r="XBS34" s="1603"/>
      <c r="XBT34" s="1603"/>
      <c r="XBU34" s="1603"/>
      <c r="XBV34" s="1603"/>
      <c r="XBW34" s="1603"/>
      <c r="XBX34" s="1603"/>
      <c r="XBY34" s="1603"/>
      <c r="XBZ34" s="1603"/>
      <c r="XCA34" s="1603"/>
      <c r="XCB34" s="1603"/>
      <c r="XCC34" s="1603"/>
      <c r="XCD34" s="1603"/>
      <c r="XCE34" s="1603"/>
      <c r="XCF34" s="1603"/>
      <c r="XCG34" s="1603"/>
      <c r="XCH34" s="1603"/>
      <c r="XCI34" s="1603"/>
      <c r="XCJ34" s="1603"/>
      <c r="XCK34" s="1603"/>
      <c r="XCL34" s="1603"/>
      <c r="XCM34" s="1603"/>
      <c r="XCN34" s="1603"/>
      <c r="XCO34" s="1603"/>
      <c r="XCP34" s="1603"/>
      <c r="XCQ34" s="1603"/>
      <c r="XCR34" s="1603"/>
      <c r="XCS34" s="1603"/>
      <c r="XCT34" s="1603"/>
      <c r="XCU34" s="1603"/>
      <c r="XCV34" s="1603"/>
      <c r="XCW34" s="1603"/>
      <c r="XCX34" s="1603"/>
      <c r="XCY34" s="1603"/>
      <c r="XCZ34" s="1603"/>
      <c r="XDA34" s="1603"/>
      <c r="XDB34" s="1603"/>
      <c r="XDC34" s="1603"/>
      <c r="XDD34" s="1603"/>
      <c r="XDE34" s="1603"/>
      <c r="XDF34" s="1603"/>
      <c r="XDG34" s="1603"/>
      <c r="XDH34" s="1603"/>
      <c r="XDI34" s="1603"/>
      <c r="XDJ34" s="1603"/>
      <c r="XDK34" s="1603"/>
      <c r="XDL34" s="1603"/>
      <c r="XDM34" s="1603"/>
      <c r="XDN34" s="1603"/>
      <c r="XDO34" s="1603"/>
      <c r="XDP34" s="1603"/>
      <c r="XDQ34" s="1603"/>
      <c r="XDR34" s="1603"/>
      <c r="XDS34" s="1603"/>
      <c r="XDT34" s="1603"/>
      <c r="XDU34" s="1603"/>
      <c r="XDV34" s="1603"/>
      <c r="XDW34" s="1603"/>
      <c r="XDX34" s="1603"/>
      <c r="XDY34" s="1603"/>
      <c r="XDZ34" s="1603"/>
      <c r="XEA34" s="1603"/>
      <c r="XEB34" s="1603"/>
      <c r="XEC34" s="1603"/>
      <c r="XED34" s="1603"/>
      <c r="XEE34" s="1603"/>
      <c r="XEF34" s="1603"/>
      <c r="XEG34" s="1603"/>
      <c r="XEH34" s="1603"/>
      <c r="XEI34" s="1603"/>
      <c r="XEJ34" s="1603"/>
      <c r="XEK34" s="1603"/>
      <c r="XEL34" s="1603"/>
      <c r="XEM34" s="1603"/>
      <c r="XEN34" s="1603"/>
      <c r="XEO34" s="1603"/>
      <c r="XEP34" s="1603"/>
      <c r="XEQ34" s="1603"/>
      <c r="XER34" s="1603"/>
      <c r="XES34" s="1603"/>
      <c r="XET34" s="1603"/>
      <c r="XEU34" s="1603"/>
      <c r="XEV34" s="1603"/>
      <c r="XEW34" s="1603"/>
      <c r="XEX34" s="1603"/>
      <c r="XEY34" s="1603"/>
      <c r="XEZ34" s="1603"/>
      <c r="XFA34" s="1603"/>
    </row>
    <row r="35" spans="1:16381" s="1604" customFormat="1" ht="12.75" customHeight="1" x14ac:dyDescent="0.3">
      <c r="A35" s="1598" t="s">
        <v>1386</v>
      </c>
      <c r="B35" s="1598" t="s">
        <v>1387</v>
      </c>
      <c r="C35" s="1598" t="s">
        <v>681</v>
      </c>
      <c r="D35" s="1598" t="s">
        <v>681</v>
      </c>
      <c r="E35" s="1599" t="s">
        <v>687</v>
      </c>
      <c r="F35" s="1599">
        <v>3.8220000000000001</v>
      </c>
      <c r="G35" s="1599">
        <v>-4.17</v>
      </c>
      <c r="H35" s="1599">
        <v>-3.6709999999999998</v>
      </c>
      <c r="I35" s="1599">
        <v>-0.59699999999999998</v>
      </c>
      <c r="J35" s="1599">
        <v>-2.2160000000000002</v>
      </c>
      <c r="K35" s="1599">
        <v>-15.129</v>
      </c>
      <c r="L35" s="1599">
        <v>7.524</v>
      </c>
      <c r="M35" s="1599">
        <v>-1.8480000000000001</v>
      </c>
      <c r="N35" s="1599">
        <v>2.5390000000000001</v>
      </c>
      <c r="O35" s="1599">
        <v>1.6919999999999999</v>
      </c>
      <c r="P35" s="1599">
        <v>-4.0289999999999999</v>
      </c>
      <c r="Q35" s="1599">
        <v>-4.3380000000000001</v>
      </c>
      <c r="R35" s="1599">
        <v>-2.7810000000000001</v>
      </c>
      <c r="S35" s="1599">
        <v>-2.044</v>
      </c>
      <c r="T35" s="1599">
        <v>1.4999999999999999E-2</v>
      </c>
      <c r="U35" s="1599">
        <v>-3.0590000000000002</v>
      </c>
      <c r="V35" s="1599">
        <v>-4.0279999999999996</v>
      </c>
      <c r="W35" s="1599">
        <v>-3.2240000000000002</v>
      </c>
      <c r="X35" s="1599">
        <v>2.117</v>
      </c>
      <c r="Y35" s="1599">
        <v>10.109</v>
      </c>
      <c r="Z35" s="1599">
        <v>-1.6850000000000001</v>
      </c>
      <c r="AA35" s="1599">
        <v>-3.2</v>
      </c>
      <c r="AB35" s="1599">
        <v>2.0329999999999999</v>
      </c>
      <c r="AC35" s="1599">
        <v>5.1239999999999997</v>
      </c>
      <c r="AD35" s="1599">
        <v>9.6039999999999992</v>
      </c>
      <c r="AE35" s="1599">
        <v>5.0430000000000001</v>
      </c>
      <c r="AF35" s="1599">
        <v>0.33300000000000002</v>
      </c>
      <c r="AG35" s="1599">
        <v>7.4450000000000003</v>
      </c>
      <c r="AH35" s="1599">
        <v>-13.803000000000001</v>
      </c>
      <c r="AI35" s="1599">
        <v>4.7270000000000003</v>
      </c>
      <c r="AJ35" s="1599">
        <v>8.3520000000000003</v>
      </c>
      <c r="AK35" s="1599">
        <v>0.39</v>
      </c>
      <c r="AL35" s="1599">
        <v>-2.6850000000000001</v>
      </c>
      <c r="AM35" s="1599">
        <v>-3.3690000000000002</v>
      </c>
      <c r="AN35" s="1599">
        <v>-15.308</v>
      </c>
      <c r="AO35" s="1599">
        <v>-6.9379999999999997</v>
      </c>
      <c r="AP35" s="1599">
        <v>7.0940000000000003</v>
      </c>
      <c r="AQ35" s="1599">
        <v>6.4059999999999997</v>
      </c>
      <c r="AR35" s="1600">
        <v>-3.4</v>
      </c>
      <c r="AS35" s="1601">
        <v>-2.8</v>
      </c>
      <c r="AT35" s="1602">
        <v>2.5</v>
      </c>
      <c r="AU35" s="1601">
        <v>3.2</v>
      </c>
      <c r="AV35" s="1601">
        <v>3.3</v>
      </c>
      <c r="AW35" s="1601">
        <v>2.6</v>
      </c>
      <c r="AX35" s="1601" t="s">
        <v>687</v>
      </c>
      <c r="AY35" s="1601" t="s">
        <v>687</v>
      </c>
      <c r="AZ35" s="1601" t="s">
        <v>687</v>
      </c>
      <c r="BA35" s="1601" t="s">
        <v>687</v>
      </c>
      <c r="BB35" s="1601" t="s">
        <v>687</v>
      </c>
      <c r="BC35" s="1601" t="s">
        <v>687</v>
      </c>
      <c r="BD35" s="1602" t="s">
        <v>687</v>
      </c>
      <c r="BE35" s="1601" t="s">
        <v>687</v>
      </c>
      <c r="BF35" s="1601" t="s">
        <v>687</v>
      </c>
      <c r="BG35" s="1601" t="s">
        <v>687</v>
      </c>
      <c r="BH35" s="1601" t="s">
        <v>687</v>
      </c>
      <c r="BI35" s="1601" t="s">
        <v>687</v>
      </c>
      <c r="BJ35" s="1601" t="s">
        <v>687</v>
      </c>
      <c r="BK35" s="1601" t="s">
        <v>687</v>
      </c>
      <c r="BL35" s="1601" t="s">
        <v>687</v>
      </c>
      <c r="BM35" s="1601" t="s">
        <v>687</v>
      </c>
      <c r="BN35" s="1601" t="s">
        <v>687</v>
      </c>
      <c r="BO35" s="1601" t="s">
        <v>687</v>
      </c>
      <c r="BP35" s="1601" t="s">
        <v>687</v>
      </c>
      <c r="BQ35" s="1601" t="s">
        <v>687</v>
      </c>
      <c r="BR35" s="1601" t="s">
        <v>687</v>
      </c>
      <c r="BS35" s="1601" t="s">
        <v>687</v>
      </c>
      <c r="BT35" s="1601" t="s">
        <v>687</v>
      </c>
      <c r="BU35" s="1601" t="s">
        <v>687</v>
      </c>
      <c r="BV35" s="1601" t="s">
        <v>687</v>
      </c>
      <c r="BW35" s="1601" t="s">
        <v>687</v>
      </c>
      <c r="BX35" s="1598" t="s">
        <v>1388</v>
      </c>
      <c r="BY35" s="1598" t="s">
        <v>681</v>
      </c>
      <c r="BZ35" s="1598" t="s">
        <v>1385</v>
      </c>
      <c r="CA35" s="1603"/>
      <c r="CB35" s="1603"/>
      <c r="CC35" s="1603"/>
      <c r="CD35" s="1603"/>
      <c r="CE35" s="1603"/>
      <c r="CF35" s="1603"/>
      <c r="CG35" s="1603"/>
      <c r="CH35" s="1603"/>
      <c r="CI35" s="1603"/>
      <c r="CJ35" s="1603"/>
      <c r="CK35" s="1603"/>
      <c r="CL35" s="1603"/>
      <c r="CM35" s="1603"/>
      <c r="CN35" s="1603"/>
      <c r="CO35" s="1603"/>
      <c r="CP35" s="1603"/>
      <c r="CQ35" s="1603"/>
      <c r="CR35" s="1603"/>
      <c r="CS35" s="1603"/>
      <c r="CT35" s="1603"/>
      <c r="CU35" s="1603"/>
      <c r="CV35" s="1603"/>
      <c r="CW35" s="1603"/>
      <c r="CX35" s="1603"/>
      <c r="CY35" s="1603"/>
      <c r="CZ35" s="1603"/>
      <c r="DA35" s="1603"/>
      <c r="DB35" s="1603"/>
      <c r="DC35" s="1603"/>
      <c r="DD35" s="1603"/>
      <c r="DE35" s="1603"/>
      <c r="DF35" s="1603"/>
      <c r="DG35" s="1603"/>
      <c r="DH35" s="1603"/>
      <c r="DI35" s="1603"/>
      <c r="DJ35" s="1603"/>
      <c r="DK35" s="1603"/>
      <c r="DL35" s="1603"/>
      <c r="DM35" s="1603"/>
      <c r="DN35" s="1603"/>
      <c r="DO35" s="1603"/>
      <c r="DP35" s="1603"/>
      <c r="DQ35" s="1603"/>
      <c r="DR35" s="1603"/>
      <c r="DS35" s="1603"/>
      <c r="DT35" s="1603"/>
      <c r="DU35" s="1603"/>
      <c r="DV35" s="1603"/>
      <c r="DW35" s="1603"/>
      <c r="DX35" s="1603"/>
      <c r="DY35" s="1603"/>
      <c r="DZ35" s="1603"/>
      <c r="EA35" s="1603"/>
      <c r="EB35" s="1603"/>
      <c r="EC35" s="1603"/>
      <c r="ED35" s="1603"/>
      <c r="EE35" s="1603"/>
      <c r="EF35" s="1603"/>
      <c r="EG35" s="1603"/>
      <c r="EH35" s="1603"/>
      <c r="EI35" s="1603"/>
      <c r="EJ35" s="1603"/>
      <c r="EK35" s="1603"/>
      <c r="EL35" s="1603"/>
      <c r="EM35" s="1603"/>
      <c r="EN35" s="1603"/>
      <c r="EO35" s="1603"/>
      <c r="EP35" s="1603"/>
      <c r="EQ35" s="1603"/>
      <c r="ER35" s="1603"/>
      <c r="ES35" s="1603"/>
      <c r="ET35" s="1603"/>
      <c r="EU35" s="1603"/>
      <c r="EV35" s="1603"/>
      <c r="EW35" s="1603"/>
      <c r="EX35" s="1603"/>
      <c r="EY35" s="1603"/>
      <c r="EZ35" s="1603"/>
      <c r="FA35" s="1603"/>
      <c r="FB35" s="1603"/>
      <c r="FC35" s="1603"/>
      <c r="FD35" s="1603"/>
      <c r="FE35" s="1603"/>
      <c r="FF35" s="1603"/>
      <c r="FG35" s="1603"/>
      <c r="FH35" s="1603"/>
      <c r="FI35" s="1603"/>
      <c r="FJ35" s="1603"/>
      <c r="FK35" s="1603"/>
      <c r="FL35" s="1603"/>
      <c r="FM35" s="1603"/>
      <c r="FN35" s="1603"/>
      <c r="FO35" s="1603"/>
      <c r="FP35" s="1603"/>
      <c r="FQ35" s="1603"/>
      <c r="FR35" s="1603"/>
      <c r="FS35" s="1603"/>
      <c r="FT35" s="1603"/>
      <c r="FU35" s="1603"/>
      <c r="FV35" s="1603"/>
      <c r="FW35" s="1603"/>
      <c r="FX35" s="1603"/>
      <c r="FY35" s="1603"/>
      <c r="FZ35" s="1603"/>
      <c r="GA35" s="1603"/>
      <c r="GB35" s="1603"/>
      <c r="GC35" s="1603"/>
      <c r="GD35" s="1603"/>
      <c r="GE35" s="1603"/>
      <c r="GF35" s="1603"/>
      <c r="GG35" s="1603"/>
      <c r="GH35" s="1603"/>
      <c r="GI35" s="1603"/>
      <c r="GJ35" s="1603"/>
      <c r="GK35" s="1603"/>
      <c r="GL35" s="1603"/>
      <c r="GM35" s="1603"/>
      <c r="GN35" s="1603"/>
      <c r="GO35" s="1603"/>
      <c r="GP35" s="1603"/>
      <c r="GQ35" s="1603"/>
      <c r="GR35" s="1603"/>
      <c r="GS35" s="1603"/>
      <c r="GT35" s="1603"/>
      <c r="GU35" s="1603"/>
      <c r="GV35" s="1603"/>
      <c r="GW35" s="1603"/>
      <c r="GX35" s="1603"/>
      <c r="GY35" s="1603"/>
      <c r="GZ35" s="1603"/>
      <c r="HA35" s="1603"/>
      <c r="HB35" s="1603"/>
      <c r="HC35" s="1603"/>
      <c r="HD35" s="1603"/>
      <c r="HE35" s="1603"/>
      <c r="HF35" s="1603"/>
      <c r="HG35" s="1603"/>
      <c r="HH35" s="1603"/>
      <c r="HI35" s="1603"/>
      <c r="HJ35" s="1603"/>
      <c r="HK35" s="1603"/>
      <c r="HL35" s="1603"/>
      <c r="HM35" s="1603"/>
      <c r="HN35" s="1603"/>
      <c r="HO35" s="1603"/>
      <c r="HP35" s="1603"/>
      <c r="HQ35" s="1603"/>
      <c r="HR35" s="1603"/>
      <c r="HS35" s="1603"/>
      <c r="HT35" s="1603"/>
      <c r="HU35" s="1603"/>
      <c r="HV35" s="1603"/>
      <c r="HW35" s="1603"/>
      <c r="HX35" s="1603"/>
      <c r="HY35" s="1603"/>
      <c r="HZ35" s="1603"/>
      <c r="IA35" s="1603"/>
      <c r="IB35" s="1603"/>
      <c r="IC35" s="1603"/>
      <c r="ID35" s="1603"/>
      <c r="IE35" s="1603"/>
      <c r="IF35" s="1603"/>
      <c r="IG35" s="1603"/>
      <c r="IH35" s="1603"/>
      <c r="II35" s="1603"/>
      <c r="IJ35" s="1603"/>
      <c r="IK35" s="1603"/>
      <c r="IL35" s="1603"/>
      <c r="IM35" s="1603"/>
      <c r="IN35" s="1603"/>
      <c r="IO35" s="1603"/>
      <c r="IP35" s="1603"/>
      <c r="IQ35" s="1603"/>
      <c r="IR35" s="1603"/>
      <c r="IS35" s="1603"/>
      <c r="IT35" s="1603"/>
      <c r="IU35" s="1603"/>
      <c r="IV35" s="1603"/>
      <c r="IW35" s="1603"/>
      <c r="IX35" s="1603"/>
      <c r="IY35" s="1603"/>
      <c r="IZ35" s="1603"/>
      <c r="JA35" s="1603"/>
      <c r="JB35" s="1603"/>
      <c r="JC35" s="1603"/>
      <c r="JD35" s="1603"/>
      <c r="JE35" s="1603"/>
      <c r="JF35" s="1603"/>
      <c r="JG35" s="1603"/>
      <c r="JH35" s="1603"/>
      <c r="JI35" s="1603"/>
      <c r="JJ35" s="1603"/>
      <c r="JK35" s="1603"/>
      <c r="JL35" s="1603"/>
      <c r="JM35" s="1603"/>
      <c r="JN35" s="1603"/>
      <c r="JO35" s="1603"/>
      <c r="JP35" s="1603"/>
      <c r="JQ35" s="1603"/>
      <c r="JR35" s="1603"/>
      <c r="JS35" s="1603"/>
      <c r="JT35" s="1603"/>
      <c r="JU35" s="1603"/>
      <c r="JV35" s="1603"/>
      <c r="JW35" s="1603"/>
      <c r="JX35" s="1603"/>
      <c r="JY35" s="1603"/>
      <c r="JZ35" s="1603"/>
      <c r="KA35" s="1603"/>
      <c r="KB35" s="1603"/>
      <c r="KC35" s="1603"/>
      <c r="KD35" s="1603"/>
      <c r="KE35" s="1603"/>
      <c r="KF35" s="1603"/>
      <c r="KG35" s="1603"/>
      <c r="KH35" s="1603"/>
      <c r="KI35" s="1603"/>
      <c r="KJ35" s="1603"/>
      <c r="KK35" s="1603"/>
      <c r="KL35" s="1603"/>
      <c r="KM35" s="1603"/>
      <c r="KN35" s="1603"/>
      <c r="KO35" s="1603"/>
      <c r="KP35" s="1603"/>
      <c r="KQ35" s="1603"/>
      <c r="KR35" s="1603"/>
      <c r="KS35" s="1603"/>
      <c r="KT35" s="1603"/>
      <c r="KU35" s="1603"/>
      <c r="KV35" s="1603"/>
      <c r="KW35" s="1603"/>
      <c r="KX35" s="1603"/>
      <c r="KY35" s="1603"/>
      <c r="KZ35" s="1603"/>
      <c r="LA35" s="1603"/>
      <c r="LB35" s="1603"/>
      <c r="LC35" s="1603"/>
      <c r="LD35" s="1603"/>
      <c r="LE35" s="1603"/>
      <c r="LF35" s="1603"/>
      <c r="LG35" s="1603"/>
      <c r="LH35" s="1603"/>
      <c r="LI35" s="1603"/>
      <c r="LJ35" s="1603"/>
      <c r="LK35" s="1603"/>
      <c r="LL35" s="1603"/>
      <c r="LM35" s="1603"/>
      <c r="LN35" s="1603"/>
      <c r="LO35" s="1603"/>
      <c r="LP35" s="1603"/>
      <c r="LQ35" s="1603"/>
      <c r="LR35" s="1603"/>
      <c r="LS35" s="1603"/>
      <c r="LT35" s="1603"/>
      <c r="LU35" s="1603"/>
      <c r="LV35" s="1603"/>
      <c r="LW35" s="1603"/>
      <c r="LX35" s="1603"/>
      <c r="LY35" s="1603"/>
      <c r="LZ35" s="1603"/>
      <c r="MA35" s="1603"/>
      <c r="MB35" s="1603"/>
      <c r="MC35" s="1603"/>
      <c r="MD35" s="1603"/>
      <c r="ME35" s="1603"/>
      <c r="MF35" s="1603"/>
      <c r="MG35" s="1603"/>
      <c r="MH35" s="1603"/>
      <c r="MI35" s="1603"/>
      <c r="MJ35" s="1603"/>
      <c r="MK35" s="1603"/>
      <c r="ML35" s="1603"/>
      <c r="MM35" s="1603"/>
      <c r="MN35" s="1603"/>
      <c r="MO35" s="1603"/>
      <c r="MP35" s="1603"/>
      <c r="MQ35" s="1603"/>
      <c r="MR35" s="1603"/>
      <c r="MS35" s="1603"/>
      <c r="MT35" s="1603"/>
      <c r="MU35" s="1603"/>
      <c r="MV35" s="1603"/>
      <c r="MW35" s="1603"/>
      <c r="MX35" s="1603"/>
      <c r="MY35" s="1603"/>
      <c r="MZ35" s="1603"/>
      <c r="NA35" s="1603"/>
      <c r="NB35" s="1603"/>
      <c r="NC35" s="1603"/>
      <c r="ND35" s="1603"/>
      <c r="NE35" s="1603"/>
      <c r="NF35" s="1603"/>
      <c r="NG35" s="1603"/>
      <c r="NH35" s="1603"/>
      <c r="NI35" s="1603"/>
      <c r="NJ35" s="1603"/>
      <c r="NK35" s="1603"/>
      <c r="NL35" s="1603"/>
      <c r="NM35" s="1603"/>
      <c r="NN35" s="1603"/>
      <c r="NO35" s="1603"/>
      <c r="NP35" s="1603"/>
      <c r="NQ35" s="1603"/>
      <c r="NR35" s="1603"/>
      <c r="NS35" s="1603"/>
      <c r="NT35" s="1603"/>
      <c r="NU35" s="1603"/>
      <c r="NV35" s="1603"/>
      <c r="NW35" s="1603"/>
      <c r="NX35" s="1603"/>
      <c r="NY35" s="1603"/>
      <c r="NZ35" s="1603"/>
      <c r="OA35" s="1603"/>
      <c r="OB35" s="1603"/>
      <c r="OC35" s="1603"/>
      <c r="OD35" s="1603"/>
      <c r="OE35" s="1603"/>
      <c r="OF35" s="1603"/>
      <c r="OG35" s="1603"/>
      <c r="OH35" s="1603"/>
      <c r="OI35" s="1603"/>
      <c r="OJ35" s="1603"/>
      <c r="OK35" s="1603"/>
      <c r="OL35" s="1603"/>
      <c r="OM35" s="1603"/>
      <c r="ON35" s="1603"/>
      <c r="OO35" s="1603"/>
      <c r="OP35" s="1603"/>
      <c r="OQ35" s="1603"/>
      <c r="OR35" s="1603"/>
      <c r="OS35" s="1603"/>
      <c r="OT35" s="1603"/>
      <c r="OU35" s="1603"/>
      <c r="OV35" s="1603"/>
      <c r="OW35" s="1603"/>
      <c r="OX35" s="1603"/>
      <c r="OY35" s="1603"/>
      <c r="OZ35" s="1603"/>
      <c r="PA35" s="1603"/>
      <c r="PB35" s="1603"/>
      <c r="PC35" s="1603"/>
      <c r="PD35" s="1603"/>
      <c r="PE35" s="1603"/>
      <c r="PF35" s="1603"/>
      <c r="PG35" s="1603"/>
      <c r="PH35" s="1603"/>
      <c r="PI35" s="1603"/>
      <c r="PJ35" s="1603"/>
      <c r="PK35" s="1603"/>
      <c r="PL35" s="1603"/>
      <c r="PM35" s="1603"/>
      <c r="PN35" s="1603"/>
      <c r="PO35" s="1603"/>
      <c r="PP35" s="1603"/>
      <c r="PQ35" s="1603"/>
      <c r="PR35" s="1603"/>
      <c r="PS35" s="1603"/>
      <c r="PT35" s="1603"/>
      <c r="PU35" s="1603"/>
      <c r="PV35" s="1603"/>
      <c r="PW35" s="1603"/>
      <c r="PX35" s="1603"/>
      <c r="PY35" s="1603"/>
      <c r="PZ35" s="1603"/>
      <c r="QA35" s="1603"/>
      <c r="QB35" s="1603"/>
      <c r="QC35" s="1603"/>
      <c r="QD35" s="1603"/>
      <c r="QE35" s="1603"/>
      <c r="QF35" s="1603"/>
      <c r="QG35" s="1603"/>
      <c r="QH35" s="1603"/>
      <c r="QI35" s="1603"/>
      <c r="QJ35" s="1603"/>
      <c r="QK35" s="1603"/>
      <c r="QL35" s="1603"/>
      <c r="QM35" s="1603"/>
      <c r="QN35" s="1603"/>
      <c r="QO35" s="1603"/>
      <c r="QP35" s="1603"/>
      <c r="QQ35" s="1603"/>
      <c r="QR35" s="1603"/>
      <c r="QS35" s="1603"/>
      <c r="QT35" s="1603"/>
      <c r="QU35" s="1603"/>
      <c r="QV35" s="1603"/>
      <c r="QW35" s="1603"/>
      <c r="QX35" s="1603"/>
      <c r="QY35" s="1603"/>
      <c r="QZ35" s="1603"/>
      <c r="RA35" s="1603"/>
      <c r="RB35" s="1603"/>
      <c r="RC35" s="1603"/>
      <c r="RD35" s="1603"/>
      <c r="RE35" s="1603"/>
      <c r="RF35" s="1603"/>
      <c r="RG35" s="1603"/>
      <c r="RH35" s="1603"/>
      <c r="RI35" s="1603"/>
      <c r="RJ35" s="1603"/>
      <c r="RK35" s="1603"/>
      <c r="RL35" s="1603"/>
      <c r="RM35" s="1603"/>
      <c r="RN35" s="1603"/>
      <c r="RO35" s="1603"/>
      <c r="RP35" s="1603"/>
      <c r="RQ35" s="1603"/>
      <c r="RR35" s="1603"/>
      <c r="RS35" s="1603"/>
      <c r="RT35" s="1603"/>
      <c r="RU35" s="1603"/>
      <c r="RV35" s="1603"/>
      <c r="RW35" s="1603"/>
      <c r="RX35" s="1603"/>
      <c r="RY35" s="1603"/>
      <c r="RZ35" s="1603"/>
      <c r="SA35" s="1603"/>
      <c r="SB35" s="1603"/>
      <c r="SC35" s="1603"/>
      <c r="SD35" s="1603"/>
      <c r="SE35" s="1603"/>
      <c r="SF35" s="1603"/>
      <c r="SG35" s="1603"/>
      <c r="SH35" s="1603"/>
      <c r="SI35" s="1603"/>
      <c r="SJ35" s="1603"/>
      <c r="SK35" s="1603"/>
      <c r="SL35" s="1603"/>
      <c r="SM35" s="1603"/>
      <c r="SN35" s="1603"/>
      <c r="SO35" s="1603"/>
      <c r="SP35" s="1603"/>
      <c r="SQ35" s="1603"/>
      <c r="SR35" s="1603"/>
      <c r="SS35" s="1603"/>
      <c r="ST35" s="1603"/>
      <c r="SU35" s="1603"/>
      <c r="SV35" s="1603"/>
      <c r="SW35" s="1603"/>
      <c r="SX35" s="1603"/>
      <c r="SY35" s="1603"/>
      <c r="SZ35" s="1603"/>
      <c r="TA35" s="1603"/>
      <c r="TB35" s="1603"/>
      <c r="TC35" s="1603"/>
      <c r="TD35" s="1603"/>
      <c r="TE35" s="1603"/>
      <c r="TF35" s="1603"/>
      <c r="TG35" s="1603"/>
      <c r="TH35" s="1603"/>
      <c r="TI35" s="1603"/>
      <c r="TJ35" s="1603"/>
      <c r="TK35" s="1603"/>
      <c r="TL35" s="1603"/>
      <c r="TM35" s="1603"/>
      <c r="TN35" s="1603"/>
      <c r="TO35" s="1603"/>
      <c r="TP35" s="1603"/>
      <c r="TQ35" s="1603"/>
      <c r="TR35" s="1603"/>
      <c r="TS35" s="1603"/>
      <c r="TT35" s="1603"/>
      <c r="TU35" s="1603"/>
      <c r="TV35" s="1603"/>
      <c r="TW35" s="1603"/>
      <c r="TX35" s="1603"/>
      <c r="TY35" s="1603"/>
      <c r="TZ35" s="1603"/>
      <c r="UA35" s="1603"/>
      <c r="UB35" s="1603"/>
      <c r="UC35" s="1603"/>
      <c r="UD35" s="1603"/>
      <c r="UE35" s="1603"/>
      <c r="UF35" s="1603"/>
      <c r="UG35" s="1603"/>
      <c r="UH35" s="1603"/>
      <c r="UI35" s="1603"/>
      <c r="UJ35" s="1603"/>
      <c r="UK35" s="1603"/>
      <c r="UL35" s="1603"/>
      <c r="UM35" s="1603"/>
      <c r="UN35" s="1603"/>
      <c r="UO35" s="1603"/>
      <c r="UP35" s="1603"/>
      <c r="UQ35" s="1603"/>
      <c r="UR35" s="1603"/>
      <c r="US35" s="1603"/>
      <c r="UT35" s="1603"/>
      <c r="UU35" s="1603"/>
      <c r="UV35" s="1603"/>
      <c r="UW35" s="1603"/>
      <c r="UX35" s="1603"/>
      <c r="UY35" s="1603"/>
      <c r="UZ35" s="1603"/>
      <c r="VA35" s="1603"/>
      <c r="VB35" s="1603"/>
      <c r="VC35" s="1603"/>
      <c r="VD35" s="1603"/>
      <c r="VE35" s="1603"/>
      <c r="VF35" s="1603"/>
      <c r="VG35" s="1603"/>
      <c r="VH35" s="1603"/>
      <c r="VI35" s="1603"/>
      <c r="VJ35" s="1603"/>
      <c r="VK35" s="1603"/>
      <c r="VL35" s="1603"/>
      <c r="VM35" s="1603"/>
      <c r="VN35" s="1603"/>
      <c r="VO35" s="1603"/>
      <c r="VP35" s="1603"/>
      <c r="VQ35" s="1603"/>
      <c r="VR35" s="1603"/>
      <c r="VS35" s="1603"/>
      <c r="VT35" s="1603"/>
      <c r="VU35" s="1603"/>
      <c r="VV35" s="1603"/>
      <c r="VW35" s="1603"/>
      <c r="VX35" s="1603"/>
      <c r="VY35" s="1603"/>
      <c r="VZ35" s="1603"/>
      <c r="WA35" s="1603"/>
      <c r="WB35" s="1603"/>
      <c r="WC35" s="1603"/>
      <c r="WD35" s="1603"/>
      <c r="WE35" s="1603"/>
      <c r="WF35" s="1603"/>
      <c r="WG35" s="1603"/>
      <c r="WH35" s="1603"/>
      <c r="WI35" s="1603"/>
      <c r="WJ35" s="1603"/>
      <c r="WK35" s="1603"/>
      <c r="WL35" s="1603"/>
      <c r="WM35" s="1603"/>
      <c r="WN35" s="1603"/>
      <c r="WO35" s="1603"/>
      <c r="WP35" s="1603"/>
      <c r="WQ35" s="1603"/>
      <c r="WR35" s="1603"/>
      <c r="WS35" s="1603"/>
      <c r="WT35" s="1603"/>
      <c r="WU35" s="1603"/>
      <c r="WV35" s="1603"/>
      <c r="WW35" s="1603"/>
      <c r="WX35" s="1603"/>
      <c r="WY35" s="1603"/>
      <c r="WZ35" s="1603"/>
      <c r="XA35" s="1603"/>
      <c r="XB35" s="1603"/>
      <c r="XC35" s="1603"/>
      <c r="XD35" s="1603"/>
      <c r="XE35" s="1603"/>
      <c r="XF35" s="1603"/>
      <c r="XG35" s="1603"/>
      <c r="XH35" s="1603"/>
      <c r="XI35" s="1603"/>
      <c r="XJ35" s="1603"/>
      <c r="XK35" s="1603"/>
      <c r="XL35" s="1603"/>
      <c r="XM35" s="1603"/>
      <c r="XN35" s="1603"/>
      <c r="XO35" s="1603"/>
      <c r="XP35" s="1603"/>
      <c r="XQ35" s="1603"/>
      <c r="XR35" s="1603"/>
      <c r="XS35" s="1603"/>
      <c r="XT35" s="1603"/>
      <c r="XU35" s="1603"/>
      <c r="XV35" s="1603"/>
      <c r="XW35" s="1603"/>
      <c r="XX35" s="1603"/>
      <c r="XY35" s="1603"/>
      <c r="XZ35" s="1603"/>
      <c r="YA35" s="1603"/>
      <c r="YB35" s="1603"/>
      <c r="YC35" s="1603"/>
      <c r="YD35" s="1603"/>
      <c r="YE35" s="1603"/>
      <c r="YF35" s="1603"/>
      <c r="YG35" s="1603"/>
      <c r="YH35" s="1603"/>
      <c r="YI35" s="1603"/>
      <c r="YJ35" s="1603"/>
      <c r="YK35" s="1603"/>
      <c r="YL35" s="1603"/>
      <c r="YM35" s="1603"/>
      <c r="YN35" s="1603"/>
      <c r="YO35" s="1603"/>
      <c r="YP35" s="1603"/>
      <c r="YQ35" s="1603"/>
      <c r="YR35" s="1603"/>
      <c r="YS35" s="1603"/>
      <c r="YT35" s="1603"/>
      <c r="YU35" s="1603"/>
      <c r="YV35" s="1603"/>
      <c r="YW35" s="1603"/>
      <c r="YX35" s="1603"/>
      <c r="YY35" s="1603"/>
      <c r="YZ35" s="1603"/>
      <c r="ZA35" s="1603"/>
      <c r="ZB35" s="1603"/>
      <c r="ZC35" s="1603"/>
      <c r="ZD35" s="1603"/>
      <c r="ZE35" s="1603"/>
      <c r="ZF35" s="1603"/>
      <c r="ZG35" s="1603"/>
      <c r="ZH35" s="1603"/>
      <c r="ZI35" s="1603"/>
      <c r="ZJ35" s="1603"/>
      <c r="ZK35" s="1603"/>
      <c r="ZL35" s="1603"/>
      <c r="ZM35" s="1603"/>
      <c r="ZN35" s="1603"/>
      <c r="ZO35" s="1603"/>
      <c r="ZP35" s="1603"/>
      <c r="ZQ35" s="1603"/>
      <c r="ZR35" s="1603"/>
      <c r="ZS35" s="1603"/>
      <c r="ZT35" s="1603"/>
      <c r="ZU35" s="1603"/>
      <c r="ZV35" s="1603"/>
      <c r="ZW35" s="1603"/>
      <c r="ZX35" s="1603"/>
      <c r="ZY35" s="1603"/>
      <c r="ZZ35" s="1603"/>
      <c r="AAA35" s="1603"/>
      <c r="AAB35" s="1603"/>
      <c r="AAC35" s="1603"/>
      <c r="AAD35" s="1603"/>
      <c r="AAE35" s="1603"/>
      <c r="AAF35" s="1603"/>
      <c r="AAG35" s="1603"/>
      <c r="AAH35" s="1603"/>
      <c r="AAI35" s="1603"/>
      <c r="AAJ35" s="1603"/>
      <c r="AAK35" s="1603"/>
      <c r="AAL35" s="1603"/>
      <c r="AAM35" s="1603"/>
      <c r="AAN35" s="1603"/>
      <c r="AAO35" s="1603"/>
      <c r="AAP35" s="1603"/>
      <c r="AAQ35" s="1603"/>
      <c r="AAR35" s="1603"/>
      <c r="AAS35" s="1603"/>
      <c r="AAT35" s="1603"/>
      <c r="AAU35" s="1603"/>
      <c r="AAV35" s="1603"/>
      <c r="AAW35" s="1603"/>
      <c r="AAX35" s="1603"/>
      <c r="AAY35" s="1603"/>
      <c r="AAZ35" s="1603"/>
      <c r="ABA35" s="1603"/>
      <c r="ABB35" s="1603"/>
      <c r="ABC35" s="1603"/>
      <c r="ABD35" s="1603"/>
      <c r="ABE35" s="1603"/>
      <c r="ABF35" s="1603"/>
      <c r="ABG35" s="1603"/>
      <c r="ABH35" s="1603"/>
      <c r="ABI35" s="1603"/>
      <c r="ABJ35" s="1603"/>
      <c r="ABK35" s="1603"/>
      <c r="ABL35" s="1603"/>
      <c r="ABM35" s="1603"/>
      <c r="ABN35" s="1603"/>
      <c r="ABO35" s="1603"/>
      <c r="ABP35" s="1603"/>
      <c r="ABQ35" s="1603"/>
      <c r="ABR35" s="1603"/>
      <c r="ABS35" s="1603"/>
      <c r="ABT35" s="1603"/>
      <c r="ABU35" s="1603"/>
      <c r="ABV35" s="1603"/>
      <c r="ABW35" s="1603"/>
      <c r="ABX35" s="1603"/>
      <c r="ABY35" s="1603"/>
      <c r="ABZ35" s="1603"/>
      <c r="ACA35" s="1603"/>
      <c r="ACB35" s="1603"/>
      <c r="ACC35" s="1603"/>
      <c r="ACD35" s="1603"/>
      <c r="ACE35" s="1603"/>
      <c r="ACF35" s="1603"/>
      <c r="ACG35" s="1603"/>
      <c r="ACH35" s="1603"/>
      <c r="ACI35" s="1603"/>
      <c r="ACJ35" s="1603"/>
      <c r="ACK35" s="1603"/>
      <c r="ACL35" s="1603"/>
      <c r="ACM35" s="1603"/>
      <c r="ACN35" s="1603"/>
      <c r="ACO35" s="1603"/>
      <c r="ACP35" s="1603"/>
      <c r="ACQ35" s="1603"/>
      <c r="ACR35" s="1603"/>
      <c r="ACS35" s="1603"/>
      <c r="ACT35" s="1603"/>
      <c r="ACU35" s="1603"/>
      <c r="ACV35" s="1603"/>
      <c r="ACW35" s="1603"/>
      <c r="ACX35" s="1603"/>
      <c r="ACY35" s="1603"/>
      <c r="ACZ35" s="1603"/>
      <c r="ADA35" s="1603"/>
      <c r="ADB35" s="1603"/>
      <c r="ADC35" s="1603"/>
      <c r="ADD35" s="1603"/>
      <c r="ADE35" s="1603"/>
      <c r="ADF35" s="1603"/>
      <c r="ADG35" s="1603"/>
      <c r="ADH35" s="1603"/>
      <c r="ADI35" s="1603"/>
      <c r="ADJ35" s="1603"/>
      <c r="ADK35" s="1603"/>
      <c r="ADL35" s="1603"/>
      <c r="ADM35" s="1603"/>
      <c r="ADN35" s="1603"/>
      <c r="ADO35" s="1603"/>
      <c r="ADP35" s="1603"/>
      <c r="ADQ35" s="1603"/>
      <c r="ADR35" s="1603"/>
      <c r="ADS35" s="1603"/>
      <c r="ADT35" s="1603"/>
      <c r="ADU35" s="1603"/>
      <c r="ADV35" s="1603"/>
      <c r="ADW35" s="1603"/>
      <c r="ADX35" s="1603"/>
      <c r="ADY35" s="1603"/>
      <c r="ADZ35" s="1603"/>
      <c r="AEA35" s="1603"/>
      <c r="AEB35" s="1603"/>
      <c r="AEC35" s="1603"/>
      <c r="AED35" s="1603"/>
      <c r="AEE35" s="1603"/>
      <c r="AEF35" s="1603"/>
      <c r="AEG35" s="1603"/>
      <c r="AEH35" s="1603"/>
      <c r="AEI35" s="1603"/>
      <c r="AEJ35" s="1603"/>
      <c r="AEK35" s="1603"/>
      <c r="AEL35" s="1603"/>
      <c r="AEM35" s="1603"/>
      <c r="AEN35" s="1603"/>
      <c r="AEO35" s="1603"/>
      <c r="AEP35" s="1603"/>
      <c r="AEQ35" s="1603"/>
      <c r="AER35" s="1603"/>
      <c r="AES35" s="1603"/>
      <c r="AET35" s="1603"/>
      <c r="AEU35" s="1603"/>
      <c r="AEV35" s="1603"/>
      <c r="AEW35" s="1603"/>
      <c r="AEX35" s="1603"/>
      <c r="AEY35" s="1603"/>
      <c r="AEZ35" s="1603"/>
      <c r="AFA35" s="1603"/>
      <c r="AFB35" s="1603"/>
      <c r="AFC35" s="1603"/>
      <c r="AFD35" s="1603"/>
      <c r="AFE35" s="1603"/>
      <c r="AFF35" s="1603"/>
      <c r="AFG35" s="1603"/>
      <c r="AFH35" s="1603"/>
      <c r="AFI35" s="1603"/>
      <c r="AFJ35" s="1603"/>
      <c r="AFK35" s="1603"/>
      <c r="AFL35" s="1603"/>
      <c r="AFM35" s="1603"/>
      <c r="AFN35" s="1603"/>
      <c r="AFO35" s="1603"/>
      <c r="AFP35" s="1603"/>
      <c r="AFQ35" s="1603"/>
      <c r="AFR35" s="1603"/>
      <c r="AFS35" s="1603"/>
      <c r="AFT35" s="1603"/>
      <c r="AFU35" s="1603"/>
      <c r="AFV35" s="1603"/>
      <c r="AFW35" s="1603"/>
      <c r="AFX35" s="1603"/>
      <c r="AFY35" s="1603"/>
      <c r="AFZ35" s="1603"/>
      <c r="AGA35" s="1603"/>
      <c r="AGB35" s="1603"/>
      <c r="AGC35" s="1603"/>
      <c r="AGD35" s="1603"/>
      <c r="AGE35" s="1603"/>
      <c r="AGF35" s="1603"/>
      <c r="AGG35" s="1603"/>
      <c r="AGH35" s="1603"/>
      <c r="AGI35" s="1603"/>
      <c r="AGJ35" s="1603"/>
      <c r="AGK35" s="1603"/>
      <c r="AGL35" s="1603"/>
      <c r="AGM35" s="1603"/>
      <c r="AGN35" s="1603"/>
      <c r="AGO35" s="1603"/>
      <c r="AGP35" s="1603"/>
      <c r="AGQ35" s="1603"/>
      <c r="AGR35" s="1603"/>
      <c r="AGS35" s="1603"/>
      <c r="AGT35" s="1603"/>
      <c r="AGU35" s="1603"/>
      <c r="AGV35" s="1603"/>
      <c r="AGW35" s="1603"/>
      <c r="AGX35" s="1603"/>
      <c r="AGY35" s="1603"/>
      <c r="AGZ35" s="1603"/>
      <c r="AHA35" s="1603"/>
      <c r="AHB35" s="1603"/>
      <c r="AHC35" s="1603"/>
      <c r="AHD35" s="1603"/>
      <c r="AHE35" s="1603"/>
      <c r="AHF35" s="1603"/>
      <c r="AHG35" s="1603"/>
      <c r="AHH35" s="1603"/>
      <c r="AHI35" s="1603"/>
      <c r="AHJ35" s="1603"/>
      <c r="AHK35" s="1603"/>
      <c r="AHL35" s="1603"/>
      <c r="AHM35" s="1603"/>
      <c r="AHN35" s="1603"/>
      <c r="AHO35" s="1603"/>
      <c r="AHP35" s="1603"/>
      <c r="AHQ35" s="1603"/>
      <c r="AHR35" s="1603"/>
      <c r="AHS35" s="1603"/>
      <c r="AHT35" s="1603"/>
      <c r="AHU35" s="1603"/>
      <c r="AHV35" s="1603"/>
      <c r="AHW35" s="1603"/>
      <c r="AHX35" s="1603"/>
      <c r="AHY35" s="1603"/>
      <c r="AHZ35" s="1603"/>
      <c r="AIA35" s="1603"/>
      <c r="AIB35" s="1603"/>
      <c r="AIC35" s="1603"/>
      <c r="AID35" s="1603"/>
      <c r="AIE35" s="1603"/>
      <c r="AIF35" s="1603"/>
      <c r="AIG35" s="1603"/>
      <c r="AIH35" s="1603"/>
      <c r="AII35" s="1603"/>
      <c r="AIJ35" s="1603"/>
      <c r="AIK35" s="1603"/>
      <c r="AIL35" s="1603"/>
      <c r="AIM35" s="1603"/>
      <c r="AIN35" s="1603"/>
      <c r="AIO35" s="1603"/>
      <c r="AIP35" s="1603"/>
      <c r="AIQ35" s="1603"/>
      <c r="AIR35" s="1603"/>
      <c r="AIS35" s="1603"/>
      <c r="AIT35" s="1603"/>
      <c r="AIU35" s="1603"/>
      <c r="AIV35" s="1603"/>
      <c r="AIW35" s="1603"/>
      <c r="AIX35" s="1603"/>
      <c r="AIY35" s="1603"/>
      <c r="AIZ35" s="1603"/>
      <c r="AJA35" s="1603"/>
      <c r="AJB35" s="1603"/>
      <c r="AJC35" s="1603"/>
      <c r="AJD35" s="1603"/>
      <c r="AJE35" s="1603"/>
      <c r="AJF35" s="1603"/>
      <c r="AJG35" s="1603"/>
      <c r="AJH35" s="1603"/>
      <c r="AJI35" s="1603"/>
      <c r="AJJ35" s="1603"/>
      <c r="AJK35" s="1603"/>
      <c r="AJL35" s="1603"/>
      <c r="AJM35" s="1603"/>
      <c r="AJN35" s="1603"/>
      <c r="AJO35" s="1603"/>
      <c r="AJP35" s="1603"/>
      <c r="AJQ35" s="1603"/>
      <c r="AJR35" s="1603"/>
      <c r="AJS35" s="1603"/>
      <c r="AJT35" s="1603"/>
      <c r="AJU35" s="1603"/>
      <c r="AJV35" s="1603"/>
      <c r="AJW35" s="1603"/>
      <c r="AJX35" s="1603"/>
      <c r="AJY35" s="1603"/>
      <c r="AJZ35" s="1603"/>
      <c r="AKA35" s="1603"/>
      <c r="AKB35" s="1603"/>
      <c r="AKC35" s="1603"/>
      <c r="AKD35" s="1603"/>
      <c r="AKE35" s="1603"/>
      <c r="AKF35" s="1603"/>
      <c r="AKG35" s="1603"/>
      <c r="AKH35" s="1603"/>
      <c r="AKI35" s="1603"/>
      <c r="AKJ35" s="1603"/>
      <c r="AKK35" s="1603"/>
      <c r="AKL35" s="1603"/>
      <c r="AKM35" s="1603"/>
      <c r="AKN35" s="1603"/>
      <c r="AKO35" s="1603"/>
      <c r="AKP35" s="1603"/>
      <c r="AKQ35" s="1603"/>
      <c r="AKR35" s="1603"/>
      <c r="AKS35" s="1603"/>
      <c r="AKT35" s="1603"/>
      <c r="AKU35" s="1603"/>
      <c r="AKV35" s="1603"/>
      <c r="AKW35" s="1603"/>
      <c r="AKX35" s="1603"/>
      <c r="AKY35" s="1603"/>
      <c r="AKZ35" s="1603"/>
      <c r="ALA35" s="1603"/>
      <c r="ALB35" s="1603"/>
      <c r="ALC35" s="1603"/>
      <c r="ALD35" s="1603"/>
      <c r="ALE35" s="1603"/>
      <c r="ALF35" s="1603"/>
      <c r="ALG35" s="1603"/>
      <c r="ALH35" s="1603"/>
      <c r="ALI35" s="1603"/>
      <c r="ALJ35" s="1603"/>
      <c r="ALK35" s="1603"/>
      <c r="ALL35" s="1603"/>
      <c r="ALM35" s="1603"/>
      <c r="ALN35" s="1603"/>
      <c r="ALO35" s="1603"/>
      <c r="ALP35" s="1603"/>
      <c r="ALQ35" s="1603"/>
      <c r="ALR35" s="1603"/>
      <c r="ALS35" s="1603"/>
      <c r="ALT35" s="1603"/>
      <c r="ALU35" s="1603"/>
      <c r="ALV35" s="1603"/>
      <c r="ALW35" s="1603"/>
      <c r="ALX35" s="1603"/>
      <c r="ALY35" s="1603"/>
      <c r="ALZ35" s="1603"/>
      <c r="AMA35" s="1603"/>
      <c r="AMB35" s="1603"/>
      <c r="AMC35" s="1603"/>
      <c r="AMD35" s="1603"/>
      <c r="AME35" s="1603"/>
      <c r="AMF35" s="1603"/>
      <c r="AMG35" s="1603"/>
      <c r="AMH35" s="1603"/>
      <c r="AMI35" s="1603"/>
      <c r="AMJ35" s="1603"/>
      <c r="AMK35" s="1603"/>
      <c r="AML35" s="1603"/>
      <c r="AMM35" s="1603"/>
      <c r="AMN35" s="1603"/>
      <c r="AMO35" s="1603"/>
      <c r="AMP35" s="1603"/>
      <c r="AMQ35" s="1603"/>
      <c r="AMR35" s="1603"/>
      <c r="AMS35" s="1603"/>
      <c r="AMT35" s="1603"/>
      <c r="AMU35" s="1603"/>
      <c r="AMV35" s="1603"/>
      <c r="AMW35" s="1603"/>
      <c r="AMX35" s="1603"/>
      <c r="AMY35" s="1603"/>
      <c r="AMZ35" s="1603"/>
      <c r="ANA35" s="1603"/>
      <c r="ANB35" s="1603"/>
      <c r="ANC35" s="1603"/>
      <c r="AND35" s="1603"/>
      <c r="ANE35" s="1603"/>
      <c r="ANF35" s="1603"/>
      <c r="ANG35" s="1603"/>
      <c r="ANH35" s="1603"/>
      <c r="ANI35" s="1603"/>
      <c r="ANJ35" s="1603"/>
      <c r="ANK35" s="1603"/>
      <c r="ANL35" s="1603"/>
      <c r="ANM35" s="1603"/>
      <c r="ANN35" s="1603"/>
      <c r="ANO35" s="1603"/>
      <c r="ANP35" s="1603"/>
      <c r="ANQ35" s="1603"/>
      <c r="ANR35" s="1603"/>
      <c r="ANS35" s="1603"/>
      <c r="ANT35" s="1603"/>
      <c r="ANU35" s="1603"/>
      <c r="ANV35" s="1603"/>
      <c r="ANW35" s="1603"/>
      <c r="ANX35" s="1603"/>
      <c r="ANY35" s="1603"/>
      <c r="ANZ35" s="1603"/>
      <c r="AOA35" s="1603"/>
      <c r="AOB35" s="1603"/>
      <c r="AOC35" s="1603"/>
      <c r="AOD35" s="1603"/>
      <c r="AOE35" s="1603"/>
      <c r="AOF35" s="1603"/>
      <c r="AOG35" s="1603"/>
      <c r="AOH35" s="1603"/>
      <c r="AOI35" s="1603"/>
      <c r="AOJ35" s="1603"/>
      <c r="AOK35" s="1603"/>
      <c r="AOL35" s="1603"/>
      <c r="AOM35" s="1603"/>
      <c r="AON35" s="1603"/>
      <c r="AOO35" s="1603"/>
      <c r="AOP35" s="1603"/>
      <c r="AOQ35" s="1603"/>
      <c r="AOR35" s="1603"/>
      <c r="AOS35" s="1603"/>
      <c r="AOT35" s="1603"/>
      <c r="AOU35" s="1603"/>
      <c r="AOV35" s="1603"/>
      <c r="AOW35" s="1603"/>
      <c r="AOX35" s="1603"/>
      <c r="AOY35" s="1603"/>
      <c r="AOZ35" s="1603"/>
      <c r="APA35" s="1603"/>
      <c r="APB35" s="1603"/>
      <c r="APC35" s="1603"/>
      <c r="APD35" s="1603"/>
      <c r="APE35" s="1603"/>
      <c r="APF35" s="1603"/>
      <c r="APG35" s="1603"/>
      <c r="APH35" s="1603"/>
      <c r="API35" s="1603"/>
      <c r="APJ35" s="1603"/>
      <c r="APK35" s="1603"/>
      <c r="APL35" s="1603"/>
      <c r="APM35" s="1603"/>
      <c r="APN35" s="1603"/>
      <c r="APO35" s="1603"/>
      <c r="APP35" s="1603"/>
      <c r="APQ35" s="1603"/>
      <c r="APR35" s="1603"/>
      <c r="APS35" s="1603"/>
      <c r="APT35" s="1603"/>
      <c r="APU35" s="1603"/>
      <c r="APV35" s="1603"/>
      <c r="APW35" s="1603"/>
      <c r="APX35" s="1603"/>
      <c r="APY35" s="1603"/>
      <c r="APZ35" s="1603"/>
      <c r="AQA35" s="1603"/>
      <c r="AQB35" s="1603"/>
      <c r="AQC35" s="1603"/>
      <c r="AQD35" s="1603"/>
      <c r="AQE35" s="1603"/>
      <c r="AQF35" s="1603"/>
      <c r="AQG35" s="1603"/>
      <c r="AQH35" s="1603"/>
      <c r="AQI35" s="1603"/>
      <c r="AQJ35" s="1603"/>
      <c r="AQK35" s="1603"/>
      <c r="AQL35" s="1603"/>
      <c r="AQM35" s="1603"/>
      <c r="AQN35" s="1603"/>
      <c r="AQO35" s="1603"/>
      <c r="AQP35" s="1603"/>
      <c r="AQQ35" s="1603"/>
      <c r="AQR35" s="1603"/>
      <c r="AQS35" s="1603"/>
      <c r="AQT35" s="1603"/>
      <c r="AQU35" s="1603"/>
      <c r="AQV35" s="1603"/>
      <c r="AQW35" s="1603"/>
      <c r="AQX35" s="1603"/>
      <c r="AQY35" s="1603"/>
      <c r="AQZ35" s="1603"/>
      <c r="ARA35" s="1603"/>
      <c r="ARB35" s="1603"/>
      <c r="ARC35" s="1603"/>
      <c r="ARD35" s="1603"/>
      <c r="ARE35" s="1603"/>
      <c r="ARF35" s="1603"/>
      <c r="ARG35" s="1603"/>
      <c r="ARH35" s="1603"/>
      <c r="ARI35" s="1603"/>
      <c r="ARJ35" s="1603"/>
      <c r="ARK35" s="1603"/>
      <c r="ARL35" s="1603"/>
      <c r="ARM35" s="1603"/>
      <c r="ARN35" s="1603"/>
      <c r="ARO35" s="1603"/>
      <c r="ARP35" s="1603"/>
      <c r="ARQ35" s="1603"/>
      <c r="ARR35" s="1603"/>
      <c r="ARS35" s="1603"/>
      <c r="ART35" s="1603"/>
      <c r="ARU35" s="1603"/>
      <c r="ARV35" s="1603"/>
      <c r="ARW35" s="1603"/>
      <c r="ARX35" s="1603"/>
      <c r="ARY35" s="1603"/>
      <c r="ARZ35" s="1603"/>
      <c r="ASA35" s="1603"/>
      <c r="ASB35" s="1603"/>
      <c r="ASC35" s="1603"/>
      <c r="ASD35" s="1603"/>
      <c r="ASE35" s="1603"/>
      <c r="ASF35" s="1603"/>
      <c r="ASG35" s="1603"/>
      <c r="ASH35" s="1603"/>
      <c r="ASI35" s="1603"/>
      <c r="ASJ35" s="1603"/>
      <c r="ASK35" s="1603"/>
      <c r="ASL35" s="1603"/>
      <c r="ASM35" s="1603"/>
      <c r="ASN35" s="1603"/>
      <c r="ASO35" s="1603"/>
      <c r="ASP35" s="1603"/>
      <c r="ASQ35" s="1603"/>
      <c r="ASR35" s="1603"/>
      <c r="ASS35" s="1603"/>
      <c r="AST35" s="1603"/>
      <c r="ASU35" s="1603"/>
      <c r="ASV35" s="1603"/>
      <c r="ASW35" s="1603"/>
      <c r="ASX35" s="1603"/>
      <c r="ASY35" s="1603"/>
      <c r="ASZ35" s="1603"/>
      <c r="ATA35" s="1603"/>
      <c r="ATB35" s="1603"/>
      <c r="ATC35" s="1603"/>
      <c r="ATD35" s="1603"/>
      <c r="ATE35" s="1603"/>
      <c r="ATF35" s="1603"/>
      <c r="ATG35" s="1603"/>
      <c r="ATH35" s="1603"/>
      <c r="ATI35" s="1603"/>
      <c r="ATJ35" s="1603"/>
      <c r="ATK35" s="1603"/>
      <c r="ATL35" s="1603"/>
      <c r="ATM35" s="1603"/>
      <c r="ATN35" s="1603"/>
      <c r="ATO35" s="1603"/>
      <c r="ATP35" s="1603"/>
      <c r="ATQ35" s="1603"/>
      <c r="ATR35" s="1603"/>
      <c r="ATS35" s="1603"/>
      <c r="ATT35" s="1603"/>
      <c r="ATU35" s="1603"/>
      <c r="ATV35" s="1603"/>
      <c r="ATW35" s="1603"/>
      <c r="ATX35" s="1603"/>
      <c r="ATY35" s="1603"/>
      <c r="ATZ35" s="1603"/>
      <c r="AUA35" s="1603"/>
      <c r="AUB35" s="1603"/>
      <c r="AUC35" s="1603"/>
      <c r="AUD35" s="1603"/>
      <c r="AUE35" s="1603"/>
      <c r="AUF35" s="1603"/>
      <c r="AUG35" s="1603"/>
      <c r="AUH35" s="1603"/>
      <c r="AUI35" s="1603"/>
      <c r="AUJ35" s="1603"/>
      <c r="AUK35" s="1603"/>
      <c r="AUL35" s="1603"/>
      <c r="AUM35" s="1603"/>
      <c r="AUN35" s="1603"/>
      <c r="AUO35" s="1603"/>
      <c r="AUP35" s="1603"/>
      <c r="AUQ35" s="1603"/>
      <c r="AUR35" s="1603"/>
      <c r="AUS35" s="1603"/>
      <c r="AUT35" s="1603"/>
      <c r="AUU35" s="1603"/>
      <c r="AUV35" s="1603"/>
      <c r="AUW35" s="1603"/>
      <c r="AUX35" s="1603"/>
      <c r="AUY35" s="1603"/>
      <c r="AUZ35" s="1603"/>
      <c r="AVA35" s="1603"/>
      <c r="AVB35" s="1603"/>
      <c r="AVC35" s="1603"/>
      <c r="AVD35" s="1603"/>
      <c r="AVE35" s="1603"/>
      <c r="AVF35" s="1603"/>
      <c r="AVG35" s="1603"/>
      <c r="AVH35" s="1603"/>
      <c r="AVI35" s="1603"/>
      <c r="AVJ35" s="1603"/>
      <c r="AVK35" s="1603"/>
      <c r="AVL35" s="1603"/>
      <c r="AVM35" s="1603"/>
      <c r="AVN35" s="1603"/>
      <c r="AVO35" s="1603"/>
      <c r="AVP35" s="1603"/>
      <c r="AVQ35" s="1603"/>
      <c r="AVR35" s="1603"/>
      <c r="AVS35" s="1603"/>
      <c r="AVT35" s="1603"/>
      <c r="AVU35" s="1603"/>
      <c r="AVV35" s="1603"/>
      <c r="AVW35" s="1603"/>
      <c r="AVX35" s="1603"/>
      <c r="AVY35" s="1603"/>
      <c r="AVZ35" s="1603"/>
      <c r="AWA35" s="1603"/>
      <c r="AWB35" s="1603"/>
      <c r="AWC35" s="1603"/>
      <c r="AWD35" s="1603"/>
      <c r="AWE35" s="1603"/>
      <c r="AWF35" s="1603"/>
      <c r="AWG35" s="1603"/>
      <c r="AWH35" s="1603"/>
      <c r="AWI35" s="1603"/>
      <c r="AWJ35" s="1603"/>
      <c r="AWK35" s="1603"/>
      <c r="AWL35" s="1603"/>
      <c r="AWM35" s="1603"/>
      <c r="AWN35" s="1603"/>
      <c r="AWO35" s="1603"/>
      <c r="AWP35" s="1603"/>
      <c r="AWQ35" s="1603"/>
      <c r="AWR35" s="1603"/>
      <c r="AWS35" s="1603"/>
      <c r="AWT35" s="1603"/>
      <c r="AWU35" s="1603"/>
      <c r="AWV35" s="1603"/>
      <c r="AWW35" s="1603"/>
      <c r="AWX35" s="1603"/>
      <c r="AWY35" s="1603"/>
      <c r="AWZ35" s="1603"/>
      <c r="AXA35" s="1603"/>
      <c r="AXB35" s="1603"/>
      <c r="AXC35" s="1603"/>
      <c r="AXD35" s="1603"/>
      <c r="AXE35" s="1603"/>
      <c r="AXF35" s="1603"/>
      <c r="AXG35" s="1603"/>
      <c r="AXH35" s="1603"/>
      <c r="AXI35" s="1603"/>
      <c r="AXJ35" s="1603"/>
      <c r="AXK35" s="1603"/>
      <c r="AXL35" s="1603"/>
      <c r="AXM35" s="1603"/>
      <c r="AXN35" s="1603"/>
      <c r="AXO35" s="1603"/>
      <c r="AXP35" s="1603"/>
      <c r="AXQ35" s="1603"/>
      <c r="AXR35" s="1603"/>
      <c r="AXS35" s="1603"/>
      <c r="AXT35" s="1603"/>
      <c r="AXU35" s="1603"/>
      <c r="AXV35" s="1603"/>
      <c r="AXW35" s="1603"/>
      <c r="AXX35" s="1603"/>
      <c r="AXY35" s="1603"/>
      <c r="AXZ35" s="1603"/>
      <c r="AYA35" s="1603"/>
      <c r="AYB35" s="1603"/>
      <c r="AYC35" s="1603"/>
      <c r="AYD35" s="1603"/>
      <c r="AYE35" s="1603"/>
      <c r="AYF35" s="1603"/>
      <c r="AYG35" s="1603"/>
      <c r="AYH35" s="1603"/>
      <c r="AYI35" s="1603"/>
      <c r="AYJ35" s="1603"/>
      <c r="AYK35" s="1603"/>
      <c r="AYL35" s="1603"/>
      <c r="AYM35" s="1603"/>
      <c r="AYN35" s="1603"/>
      <c r="AYO35" s="1603"/>
      <c r="AYP35" s="1603"/>
      <c r="AYQ35" s="1603"/>
      <c r="AYR35" s="1603"/>
      <c r="AYS35" s="1603"/>
      <c r="AYT35" s="1603"/>
      <c r="AYU35" s="1603"/>
      <c r="AYV35" s="1603"/>
      <c r="AYW35" s="1603"/>
      <c r="AYX35" s="1603"/>
      <c r="AYY35" s="1603"/>
      <c r="AYZ35" s="1603"/>
      <c r="AZA35" s="1603"/>
      <c r="AZB35" s="1603"/>
      <c r="AZC35" s="1603"/>
      <c r="AZD35" s="1603"/>
      <c r="AZE35" s="1603"/>
      <c r="AZF35" s="1603"/>
      <c r="AZG35" s="1603"/>
      <c r="AZH35" s="1603"/>
      <c r="AZI35" s="1603"/>
      <c r="AZJ35" s="1603"/>
      <c r="AZK35" s="1603"/>
      <c r="AZL35" s="1603"/>
      <c r="AZM35" s="1603"/>
      <c r="AZN35" s="1603"/>
      <c r="AZO35" s="1603"/>
      <c r="AZP35" s="1603"/>
      <c r="AZQ35" s="1603"/>
      <c r="AZR35" s="1603"/>
      <c r="AZS35" s="1603"/>
      <c r="AZT35" s="1603"/>
      <c r="AZU35" s="1603"/>
      <c r="AZV35" s="1603"/>
      <c r="AZW35" s="1603"/>
      <c r="AZX35" s="1603"/>
      <c r="AZY35" s="1603"/>
      <c r="AZZ35" s="1603"/>
      <c r="BAA35" s="1603"/>
      <c r="BAB35" s="1603"/>
      <c r="BAC35" s="1603"/>
      <c r="BAD35" s="1603"/>
      <c r="BAE35" s="1603"/>
      <c r="BAF35" s="1603"/>
      <c r="BAG35" s="1603"/>
      <c r="BAH35" s="1603"/>
      <c r="BAI35" s="1603"/>
      <c r="BAJ35" s="1603"/>
      <c r="BAK35" s="1603"/>
      <c r="BAL35" s="1603"/>
      <c r="BAM35" s="1603"/>
      <c r="BAN35" s="1603"/>
      <c r="BAO35" s="1603"/>
      <c r="BAP35" s="1603"/>
      <c r="BAQ35" s="1603"/>
      <c r="BAR35" s="1603"/>
      <c r="BAS35" s="1603"/>
      <c r="BAT35" s="1603"/>
      <c r="BAU35" s="1603"/>
      <c r="BAV35" s="1603"/>
      <c r="BAW35" s="1603"/>
      <c r="BAX35" s="1603"/>
      <c r="BAY35" s="1603"/>
      <c r="BAZ35" s="1603"/>
      <c r="BBA35" s="1603"/>
      <c r="BBB35" s="1603"/>
      <c r="BBC35" s="1603"/>
      <c r="BBD35" s="1603"/>
      <c r="BBE35" s="1603"/>
      <c r="BBF35" s="1603"/>
      <c r="BBG35" s="1603"/>
      <c r="BBH35" s="1603"/>
      <c r="BBI35" s="1603"/>
      <c r="BBJ35" s="1603"/>
      <c r="BBK35" s="1603"/>
      <c r="BBL35" s="1603"/>
      <c r="BBM35" s="1603"/>
      <c r="BBN35" s="1603"/>
      <c r="BBO35" s="1603"/>
      <c r="BBP35" s="1603"/>
      <c r="BBQ35" s="1603"/>
      <c r="BBR35" s="1603"/>
      <c r="BBS35" s="1603"/>
      <c r="BBT35" s="1603"/>
      <c r="BBU35" s="1603"/>
      <c r="BBV35" s="1603"/>
      <c r="BBW35" s="1603"/>
      <c r="BBX35" s="1603"/>
      <c r="BBY35" s="1603"/>
      <c r="BBZ35" s="1603"/>
      <c r="BCA35" s="1603"/>
      <c r="BCB35" s="1603"/>
      <c r="BCC35" s="1603"/>
      <c r="BCD35" s="1603"/>
      <c r="BCE35" s="1603"/>
      <c r="BCF35" s="1603"/>
      <c r="BCG35" s="1603"/>
      <c r="BCH35" s="1603"/>
      <c r="BCI35" s="1603"/>
      <c r="BCJ35" s="1603"/>
      <c r="BCK35" s="1603"/>
      <c r="BCL35" s="1603"/>
      <c r="BCM35" s="1603"/>
      <c r="BCN35" s="1603"/>
      <c r="BCO35" s="1603"/>
      <c r="BCP35" s="1603"/>
      <c r="BCQ35" s="1603"/>
      <c r="BCR35" s="1603"/>
      <c r="BCS35" s="1603"/>
      <c r="BCT35" s="1603"/>
      <c r="BCU35" s="1603"/>
      <c r="BCV35" s="1603"/>
      <c r="BCW35" s="1603"/>
      <c r="BCX35" s="1603"/>
      <c r="BCY35" s="1603"/>
      <c r="BCZ35" s="1603"/>
      <c r="BDA35" s="1603"/>
      <c r="BDB35" s="1603"/>
      <c r="BDC35" s="1603"/>
      <c r="BDD35" s="1603"/>
      <c r="BDE35" s="1603"/>
      <c r="BDF35" s="1603"/>
      <c r="BDG35" s="1603"/>
      <c r="BDH35" s="1603"/>
      <c r="BDI35" s="1603"/>
      <c r="BDJ35" s="1603"/>
      <c r="BDK35" s="1603"/>
      <c r="BDL35" s="1603"/>
      <c r="BDM35" s="1603"/>
      <c r="BDN35" s="1603"/>
      <c r="BDO35" s="1603"/>
      <c r="BDP35" s="1603"/>
      <c r="BDQ35" s="1603"/>
      <c r="BDR35" s="1603"/>
      <c r="BDS35" s="1603"/>
      <c r="BDT35" s="1603"/>
      <c r="BDU35" s="1603"/>
      <c r="BDV35" s="1603"/>
      <c r="BDW35" s="1603"/>
      <c r="BDX35" s="1603"/>
      <c r="BDY35" s="1603"/>
      <c r="BDZ35" s="1603"/>
      <c r="BEA35" s="1603"/>
      <c r="BEB35" s="1603"/>
      <c r="BEC35" s="1603"/>
      <c r="BED35" s="1603"/>
      <c r="BEE35" s="1603"/>
      <c r="BEF35" s="1603"/>
      <c r="BEG35" s="1603"/>
      <c r="BEH35" s="1603"/>
      <c r="BEI35" s="1603"/>
      <c r="BEJ35" s="1603"/>
      <c r="BEK35" s="1603"/>
      <c r="BEL35" s="1603"/>
      <c r="BEM35" s="1603"/>
      <c r="BEN35" s="1603"/>
      <c r="BEO35" s="1603"/>
      <c r="BEP35" s="1603"/>
      <c r="BEQ35" s="1603"/>
      <c r="BER35" s="1603"/>
      <c r="BES35" s="1603"/>
      <c r="BET35" s="1603"/>
      <c r="BEU35" s="1603"/>
      <c r="BEV35" s="1603"/>
      <c r="BEW35" s="1603"/>
      <c r="BEX35" s="1603"/>
      <c r="BEY35" s="1603"/>
      <c r="BEZ35" s="1603"/>
      <c r="BFA35" s="1603"/>
      <c r="BFB35" s="1603"/>
      <c r="BFC35" s="1603"/>
      <c r="BFD35" s="1603"/>
      <c r="BFE35" s="1603"/>
      <c r="BFF35" s="1603"/>
      <c r="BFG35" s="1603"/>
      <c r="BFH35" s="1603"/>
      <c r="BFI35" s="1603"/>
      <c r="BFJ35" s="1603"/>
      <c r="BFK35" s="1603"/>
      <c r="BFL35" s="1603"/>
      <c r="BFM35" s="1603"/>
      <c r="BFN35" s="1603"/>
      <c r="BFO35" s="1603"/>
      <c r="BFP35" s="1603"/>
      <c r="BFQ35" s="1603"/>
      <c r="BFR35" s="1603"/>
      <c r="BFS35" s="1603"/>
      <c r="BFT35" s="1603"/>
      <c r="BFU35" s="1603"/>
      <c r="BFV35" s="1603"/>
      <c r="BFW35" s="1603"/>
      <c r="BFX35" s="1603"/>
      <c r="BFY35" s="1603"/>
      <c r="BFZ35" s="1603"/>
      <c r="BGA35" s="1603"/>
      <c r="BGB35" s="1603"/>
      <c r="BGC35" s="1603"/>
      <c r="BGD35" s="1603"/>
      <c r="BGE35" s="1603"/>
      <c r="BGF35" s="1603"/>
      <c r="BGG35" s="1603"/>
      <c r="BGH35" s="1603"/>
      <c r="BGI35" s="1603"/>
      <c r="BGJ35" s="1603"/>
      <c r="BGK35" s="1603"/>
      <c r="BGL35" s="1603"/>
      <c r="BGM35" s="1603"/>
      <c r="BGN35" s="1603"/>
      <c r="BGO35" s="1603"/>
      <c r="BGP35" s="1603"/>
      <c r="BGQ35" s="1603"/>
      <c r="BGR35" s="1603"/>
      <c r="BGS35" s="1603"/>
      <c r="BGT35" s="1603"/>
      <c r="BGU35" s="1603"/>
      <c r="BGV35" s="1603"/>
      <c r="BGW35" s="1603"/>
      <c r="BGX35" s="1603"/>
      <c r="BGY35" s="1603"/>
      <c r="BGZ35" s="1603"/>
      <c r="BHA35" s="1603"/>
      <c r="BHB35" s="1603"/>
      <c r="BHC35" s="1603"/>
      <c r="BHD35" s="1603"/>
      <c r="BHE35" s="1603"/>
      <c r="BHF35" s="1603"/>
      <c r="BHG35" s="1603"/>
      <c r="BHH35" s="1603"/>
      <c r="BHI35" s="1603"/>
      <c r="BHJ35" s="1603"/>
      <c r="BHK35" s="1603"/>
      <c r="BHL35" s="1603"/>
      <c r="BHM35" s="1603"/>
      <c r="BHN35" s="1603"/>
      <c r="BHO35" s="1603"/>
      <c r="BHP35" s="1603"/>
      <c r="BHQ35" s="1603"/>
      <c r="BHR35" s="1603"/>
      <c r="BHS35" s="1603"/>
      <c r="BHT35" s="1603"/>
      <c r="BHU35" s="1603"/>
      <c r="BHV35" s="1603"/>
      <c r="BHW35" s="1603"/>
      <c r="BHX35" s="1603"/>
      <c r="BHY35" s="1603"/>
      <c r="BHZ35" s="1603"/>
      <c r="BIA35" s="1603"/>
      <c r="BIB35" s="1603"/>
      <c r="BIC35" s="1603"/>
      <c r="BID35" s="1603"/>
      <c r="BIE35" s="1603"/>
      <c r="BIF35" s="1603"/>
      <c r="BIG35" s="1603"/>
      <c r="BIH35" s="1603"/>
      <c r="BII35" s="1603"/>
      <c r="BIJ35" s="1603"/>
      <c r="BIK35" s="1603"/>
      <c r="BIL35" s="1603"/>
      <c r="BIM35" s="1603"/>
      <c r="BIN35" s="1603"/>
      <c r="BIO35" s="1603"/>
      <c r="BIP35" s="1603"/>
      <c r="BIQ35" s="1603"/>
      <c r="BIR35" s="1603"/>
      <c r="BIS35" s="1603"/>
      <c r="BIT35" s="1603"/>
      <c r="BIU35" s="1603"/>
      <c r="BIV35" s="1603"/>
      <c r="BIW35" s="1603"/>
      <c r="BIX35" s="1603"/>
      <c r="BIY35" s="1603"/>
      <c r="BIZ35" s="1603"/>
      <c r="BJA35" s="1603"/>
      <c r="BJB35" s="1603"/>
      <c r="BJC35" s="1603"/>
      <c r="BJD35" s="1603"/>
      <c r="BJE35" s="1603"/>
      <c r="BJF35" s="1603"/>
      <c r="BJG35" s="1603"/>
      <c r="BJH35" s="1603"/>
      <c r="BJI35" s="1603"/>
      <c r="BJJ35" s="1603"/>
      <c r="BJK35" s="1603"/>
      <c r="BJL35" s="1603"/>
      <c r="BJM35" s="1603"/>
      <c r="BJN35" s="1603"/>
      <c r="BJO35" s="1603"/>
      <c r="BJP35" s="1603"/>
      <c r="BJQ35" s="1603"/>
      <c r="BJR35" s="1603"/>
      <c r="BJS35" s="1603"/>
      <c r="BJT35" s="1603"/>
      <c r="BJU35" s="1603"/>
      <c r="BJV35" s="1603"/>
      <c r="BJW35" s="1603"/>
      <c r="BJX35" s="1603"/>
      <c r="BJY35" s="1603"/>
      <c r="BJZ35" s="1603"/>
      <c r="BKA35" s="1603"/>
      <c r="BKB35" s="1603"/>
      <c r="BKC35" s="1603"/>
      <c r="BKD35" s="1603"/>
      <c r="BKE35" s="1603"/>
      <c r="BKF35" s="1603"/>
      <c r="BKG35" s="1603"/>
      <c r="BKH35" s="1603"/>
      <c r="BKI35" s="1603"/>
      <c r="BKJ35" s="1603"/>
      <c r="BKK35" s="1603"/>
      <c r="BKL35" s="1603"/>
      <c r="BKM35" s="1603"/>
      <c r="BKN35" s="1603"/>
      <c r="BKO35" s="1603"/>
      <c r="BKP35" s="1603"/>
      <c r="BKQ35" s="1603"/>
      <c r="BKR35" s="1603"/>
      <c r="BKS35" s="1603"/>
      <c r="BKT35" s="1603"/>
      <c r="BKU35" s="1603"/>
      <c r="BKV35" s="1603"/>
      <c r="BKW35" s="1603"/>
      <c r="BKX35" s="1603"/>
      <c r="BKY35" s="1603"/>
      <c r="BKZ35" s="1603"/>
      <c r="BLA35" s="1603"/>
      <c r="BLB35" s="1603"/>
      <c r="BLC35" s="1603"/>
      <c r="BLD35" s="1603"/>
      <c r="BLE35" s="1603"/>
      <c r="BLF35" s="1603"/>
      <c r="BLG35" s="1603"/>
      <c r="BLH35" s="1603"/>
      <c r="BLI35" s="1603"/>
      <c r="BLJ35" s="1603"/>
      <c r="BLK35" s="1603"/>
      <c r="BLL35" s="1603"/>
      <c r="BLM35" s="1603"/>
      <c r="BLN35" s="1603"/>
      <c r="BLO35" s="1603"/>
      <c r="BLP35" s="1603"/>
      <c r="BLQ35" s="1603"/>
      <c r="BLR35" s="1603"/>
      <c r="BLS35" s="1603"/>
      <c r="BLT35" s="1603"/>
      <c r="BLU35" s="1603"/>
      <c r="BLV35" s="1603"/>
      <c r="BLW35" s="1603"/>
      <c r="BLX35" s="1603"/>
      <c r="BLY35" s="1603"/>
      <c r="BLZ35" s="1603"/>
      <c r="BMA35" s="1603"/>
      <c r="BMB35" s="1603"/>
      <c r="BMC35" s="1603"/>
      <c r="BMD35" s="1603"/>
      <c r="BME35" s="1603"/>
      <c r="BMF35" s="1603"/>
      <c r="BMG35" s="1603"/>
      <c r="BMH35" s="1603"/>
      <c r="BMI35" s="1603"/>
      <c r="BMJ35" s="1603"/>
      <c r="BMK35" s="1603"/>
      <c r="BML35" s="1603"/>
      <c r="BMM35" s="1603"/>
      <c r="BMN35" s="1603"/>
      <c r="BMO35" s="1603"/>
      <c r="BMP35" s="1603"/>
      <c r="BMQ35" s="1603"/>
      <c r="BMR35" s="1603"/>
      <c r="BMS35" s="1603"/>
      <c r="BMT35" s="1603"/>
      <c r="BMU35" s="1603"/>
      <c r="BMV35" s="1603"/>
      <c r="BMW35" s="1603"/>
      <c r="BMX35" s="1603"/>
      <c r="BMY35" s="1603"/>
      <c r="BMZ35" s="1603"/>
      <c r="BNA35" s="1603"/>
      <c r="BNB35" s="1603"/>
      <c r="BNC35" s="1603"/>
      <c r="BND35" s="1603"/>
      <c r="BNE35" s="1603"/>
      <c r="BNF35" s="1603"/>
      <c r="BNG35" s="1603"/>
      <c r="BNH35" s="1603"/>
      <c r="BNI35" s="1603"/>
      <c r="BNJ35" s="1603"/>
      <c r="BNK35" s="1603"/>
      <c r="BNL35" s="1603"/>
      <c r="BNM35" s="1603"/>
      <c r="BNN35" s="1603"/>
      <c r="BNO35" s="1603"/>
      <c r="BNP35" s="1603"/>
      <c r="BNQ35" s="1603"/>
      <c r="BNR35" s="1603"/>
      <c r="BNS35" s="1603"/>
      <c r="BNT35" s="1603"/>
      <c r="BNU35" s="1603"/>
      <c r="BNV35" s="1603"/>
      <c r="BNW35" s="1603"/>
      <c r="BNX35" s="1603"/>
      <c r="BNY35" s="1603"/>
      <c r="BNZ35" s="1603"/>
      <c r="BOA35" s="1603"/>
      <c r="BOB35" s="1603"/>
      <c r="BOC35" s="1603"/>
      <c r="BOD35" s="1603"/>
      <c r="BOE35" s="1603"/>
      <c r="BOF35" s="1603"/>
      <c r="BOG35" s="1603"/>
      <c r="BOH35" s="1603"/>
      <c r="BOI35" s="1603"/>
      <c r="BOJ35" s="1603"/>
      <c r="BOK35" s="1603"/>
      <c r="BOL35" s="1603"/>
      <c r="BOM35" s="1603"/>
      <c r="BON35" s="1603"/>
      <c r="BOO35" s="1603"/>
      <c r="BOP35" s="1603"/>
      <c r="BOQ35" s="1603"/>
      <c r="BOR35" s="1603"/>
      <c r="BOS35" s="1603"/>
      <c r="BOT35" s="1603"/>
      <c r="BOU35" s="1603"/>
      <c r="BOV35" s="1603"/>
      <c r="BOW35" s="1603"/>
      <c r="BOX35" s="1603"/>
      <c r="BOY35" s="1603"/>
      <c r="BOZ35" s="1603"/>
      <c r="BPA35" s="1603"/>
      <c r="BPB35" s="1603"/>
      <c r="BPC35" s="1603"/>
      <c r="BPD35" s="1603"/>
      <c r="BPE35" s="1603"/>
      <c r="BPF35" s="1603"/>
      <c r="BPG35" s="1603"/>
      <c r="BPH35" s="1603"/>
      <c r="BPI35" s="1603"/>
      <c r="BPJ35" s="1603"/>
      <c r="BPK35" s="1603"/>
      <c r="BPL35" s="1603"/>
      <c r="BPM35" s="1603"/>
      <c r="BPN35" s="1603"/>
      <c r="BPO35" s="1603"/>
      <c r="BPP35" s="1603"/>
      <c r="BPQ35" s="1603"/>
      <c r="BPR35" s="1603"/>
      <c r="BPS35" s="1603"/>
      <c r="BPT35" s="1603"/>
      <c r="BPU35" s="1603"/>
      <c r="BPV35" s="1603"/>
      <c r="BPW35" s="1603"/>
      <c r="BPX35" s="1603"/>
      <c r="BPY35" s="1603"/>
      <c r="BPZ35" s="1603"/>
      <c r="BQA35" s="1603"/>
      <c r="BQB35" s="1603"/>
      <c r="BQC35" s="1603"/>
      <c r="BQD35" s="1603"/>
      <c r="BQE35" s="1603"/>
      <c r="BQF35" s="1603"/>
      <c r="BQG35" s="1603"/>
      <c r="BQH35" s="1603"/>
      <c r="BQI35" s="1603"/>
      <c r="BQJ35" s="1603"/>
      <c r="BQK35" s="1603"/>
      <c r="BQL35" s="1603"/>
      <c r="BQM35" s="1603"/>
      <c r="BQN35" s="1603"/>
      <c r="BQO35" s="1603"/>
      <c r="BQP35" s="1603"/>
      <c r="BQQ35" s="1603"/>
      <c r="BQR35" s="1603"/>
      <c r="BQS35" s="1603"/>
      <c r="BQT35" s="1603"/>
      <c r="BQU35" s="1603"/>
      <c r="BQV35" s="1603"/>
      <c r="BQW35" s="1603"/>
      <c r="BQX35" s="1603"/>
      <c r="BQY35" s="1603"/>
      <c r="BQZ35" s="1603"/>
      <c r="BRA35" s="1603"/>
      <c r="BRB35" s="1603"/>
      <c r="BRC35" s="1603"/>
      <c r="BRD35" s="1603"/>
      <c r="BRE35" s="1603"/>
      <c r="BRF35" s="1603"/>
      <c r="BRG35" s="1603"/>
      <c r="BRH35" s="1603"/>
      <c r="BRI35" s="1603"/>
      <c r="BRJ35" s="1603"/>
      <c r="BRK35" s="1603"/>
      <c r="BRL35" s="1603"/>
      <c r="BRM35" s="1603"/>
      <c r="BRN35" s="1603"/>
      <c r="BRO35" s="1603"/>
      <c r="BRP35" s="1603"/>
      <c r="BRQ35" s="1603"/>
      <c r="BRR35" s="1603"/>
      <c r="BRS35" s="1603"/>
      <c r="BRT35" s="1603"/>
      <c r="BRU35" s="1603"/>
      <c r="BRV35" s="1603"/>
      <c r="BRW35" s="1603"/>
      <c r="BRX35" s="1603"/>
      <c r="BRY35" s="1603"/>
      <c r="BRZ35" s="1603"/>
      <c r="BSA35" s="1603"/>
      <c r="BSB35" s="1603"/>
      <c r="BSC35" s="1603"/>
      <c r="BSD35" s="1603"/>
      <c r="BSE35" s="1603"/>
      <c r="BSF35" s="1603"/>
      <c r="BSG35" s="1603"/>
      <c r="BSH35" s="1603"/>
      <c r="BSI35" s="1603"/>
      <c r="BSJ35" s="1603"/>
      <c r="BSK35" s="1603"/>
      <c r="BSL35" s="1603"/>
      <c r="BSM35" s="1603"/>
      <c r="BSN35" s="1603"/>
      <c r="BSO35" s="1603"/>
      <c r="BSP35" s="1603"/>
      <c r="BSQ35" s="1603"/>
      <c r="BSR35" s="1603"/>
      <c r="BSS35" s="1603"/>
      <c r="BST35" s="1603"/>
      <c r="BSU35" s="1603"/>
      <c r="BSV35" s="1603"/>
      <c r="BSW35" s="1603"/>
      <c r="BSX35" s="1603"/>
      <c r="BSY35" s="1603"/>
      <c r="BSZ35" s="1603"/>
      <c r="BTA35" s="1603"/>
      <c r="BTB35" s="1603"/>
      <c r="BTC35" s="1603"/>
      <c r="BTD35" s="1603"/>
      <c r="BTE35" s="1603"/>
      <c r="BTF35" s="1603"/>
      <c r="BTG35" s="1603"/>
      <c r="BTH35" s="1603"/>
      <c r="BTI35" s="1603"/>
      <c r="BTJ35" s="1603"/>
      <c r="BTK35" s="1603"/>
      <c r="BTL35" s="1603"/>
      <c r="BTM35" s="1603"/>
      <c r="BTN35" s="1603"/>
      <c r="BTO35" s="1603"/>
      <c r="BTP35" s="1603"/>
      <c r="BTQ35" s="1603"/>
      <c r="BTR35" s="1603"/>
      <c r="BTS35" s="1603"/>
      <c r="BTT35" s="1603"/>
      <c r="BTU35" s="1603"/>
      <c r="BTV35" s="1603"/>
      <c r="BTW35" s="1603"/>
      <c r="BTX35" s="1603"/>
      <c r="BTY35" s="1603"/>
      <c r="BTZ35" s="1603"/>
      <c r="BUA35" s="1603"/>
      <c r="BUB35" s="1603"/>
      <c r="BUC35" s="1603"/>
      <c r="BUD35" s="1603"/>
      <c r="BUE35" s="1603"/>
      <c r="BUF35" s="1603"/>
      <c r="BUG35" s="1603"/>
      <c r="BUH35" s="1603"/>
      <c r="BUI35" s="1603"/>
      <c r="BUJ35" s="1603"/>
      <c r="BUK35" s="1603"/>
      <c r="BUL35" s="1603"/>
      <c r="BUM35" s="1603"/>
      <c r="BUN35" s="1603"/>
      <c r="BUO35" s="1603"/>
      <c r="BUP35" s="1603"/>
      <c r="BUQ35" s="1603"/>
      <c r="BUR35" s="1603"/>
      <c r="BUS35" s="1603"/>
      <c r="BUT35" s="1603"/>
      <c r="BUU35" s="1603"/>
      <c r="BUV35" s="1603"/>
      <c r="BUW35" s="1603"/>
      <c r="BUX35" s="1603"/>
      <c r="BUY35" s="1603"/>
      <c r="BUZ35" s="1603"/>
      <c r="BVA35" s="1603"/>
      <c r="BVB35" s="1603"/>
      <c r="BVC35" s="1603"/>
      <c r="BVD35" s="1603"/>
      <c r="BVE35" s="1603"/>
      <c r="BVF35" s="1603"/>
      <c r="BVG35" s="1603"/>
      <c r="BVH35" s="1603"/>
      <c r="BVI35" s="1603"/>
      <c r="BVJ35" s="1603"/>
      <c r="BVK35" s="1603"/>
      <c r="BVL35" s="1603"/>
      <c r="BVM35" s="1603"/>
      <c r="BVN35" s="1603"/>
      <c r="BVO35" s="1603"/>
      <c r="BVP35" s="1603"/>
      <c r="BVQ35" s="1603"/>
      <c r="BVR35" s="1603"/>
      <c r="BVS35" s="1603"/>
      <c r="BVT35" s="1603"/>
      <c r="BVU35" s="1603"/>
      <c r="BVV35" s="1603"/>
      <c r="BVW35" s="1603"/>
      <c r="BVX35" s="1603"/>
      <c r="BVY35" s="1603"/>
      <c r="BVZ35" s="1603"/>
      <c r="BWA35" s="1603"/>
      <c r="BWB35" s="1603"/>
      <c r="BWC35" s="1603"/>
      <c r="BWD35" s="1603"/>
      <c r="BWE35" s="1603"/>
      <c r="BWF35" s="1603"/>
      <c r="BWG35" s="1603"/>
      <c r="BWH35" s="1603"/>
      <c r="BWI35" s="1603"/>
      <c r="BWJ35" s="1603"/>
      <c r="BWK35" s="1603"/>
      <c r="BWL35" s="1603"/>
      <c r="BWM35" s="1603"/>
      <c r="BWN35" s="1603"/>
      <c r="BWO35" s="1603"/>
      <c r="BWP35" s="1603"/>
      <c r="BWQ35" s="1603"/>
      <c r="BWR35" s="1603"/>
      <c r="BWS35" s="1603"/>
      <c r="BWT35" s="1603"/>
      <c r="BWU35" s="1603"/>
      <c r="BWV35" s="1603"/>
      <c r="BWW35" s="1603"/>
      <c r="BWX35" s="1603"/>
      <c r="BWY35" s="1603"/>
      <c r="BWZ35" s="1603"/>
      <c r="BXA35" s="1603"/>
      <c r="BXB35" s="1603"/>
      <c r="BXC35" s="1603"/>
      <c r="BXD35" s="1603"/>
      <c r="BXE35" s="1603"/>
      <c r="BXF35" s="1603"/>
      <c r="BXG35" s="1603"/>
      <c r="BXH35" s="1603"/>
      <c r="BXI35" s="1603"/>
      <c r="BXJ35" s="1603"/>
      <c r="BXK35" s="1603"/>
      <c r="BXL35" s="1603"/>
      <c r="BXM35" s="1603"/>
      <c r="BXN35" s="1603"/>
      <c r="BXO35" s="1603"/>
      <c r="BXP35" s="1603"/>
      <c r="BXQ35" s="1603"/>
      <c r="BXR35" s="1603"/>
      <c r="BXS35" s="1603"/>
      <c r="BXT35" s="1603"/>
      <c r="BXU35" s="1603"/>
      <c r="BXV35" s="1603"/>
      <c r="BXW35" s="1603"/>
      <c r="BXX35" s="1603"/>
      <c r="BXY35" s="1603"/>
      <c r="BXZ35" s="1603"/>
      <c r="BYA35" s="1603"/>
      <c r="BYB35" s="1603"/>
      <c r="BYC35" s="1603"/>
      <c r="BYD35" s="1603"/>
      <c r="BYE35" s="1603"/>
      <c r="BYF35" s="1603"/>
      <c r="BYG35" s="1603"/>
      <c r="BYH35" s="1603"/>
      <c r="BYI35" s="1603"/>
      <c r="BYJ35" s="1603"/>
      <c r="BYK35" s="1603"/>
      <c r="BYL35" s="1603"/>
      <c r="BYM35" s="1603"/>
      <c r="BYN35" s="1603"/>
      <c r="BYO35" s="1603"/>
      <c r="BYP35" s="1603"/>
      <c r="BYQ35" s="1603"/>
      <c r="BYR35" s="1603"/>
      <c r="BYS35" s="1603"/>
      <c r="BYT35" s="1603"/>
      <c r="BYU35" s="1603"/>
      <c r="BYV35" s="1603"/>
      <c r="BYW35" s="1603"/>
      <c r="BYX35" s="1603"/>
      <c r="BYY35" s="1603"/>
      <c r="BYZ35" s="1603"/>
      <c r="BZA35" s="1603"/>
      <c r="BZB35" s="1603"/>
      <c r="BZC35" s="1603"/>
      <c r="BZD35" s="1603"/>
      <c r="BZE35" s="1603"/>
      <c r="BZF35" s="1603"/>
      <c r="BZG35" s="1603"/>
      <c r="BZH35" s="1603"/>
      <c r="BZI35" s="1603"/>
      <c r="BZJ35" s="1603"/>
      <c r="BZK35" s="1603"/>
      <c r="BZL35" s="1603"/>
      <c r="BZM35" s="1603"/>
      <c r="BZN35" s="1603"/>
      <c r="BZO35" s="1603"/>
      <c r="BZP35" s="1603"/>
      <c r="BZQ35" s="1603"/>
      <c r="BZR35" s="1603"/>
      <c r="BZS35" s="1603"/>
      <c r="BZT35" s="1603"/>
      <c r="BZU35" s="1603"/>
      <c r="BZV35" s="1603"/>
      <c r="BZW35" s="1603"/>
      <c r="BZX35" s="1603"/>
      <c r="BZY35" s="1603"/>
      <c r="BZZ35" s="1603"/>
      <c r="CAA35" s="1603"/>
      <c r="CAB35" s="1603"/>
      <c r="CAC35" s="1603"/>
      <c r="CAD35" s="1603"/>
      <c r="CAE35" s="1603"/>
      <c r="CAF35" s="1603"/>
      <c r="CAG35" s="1603"/>
      <c r="CAH35" s="1603"/>
      <c r="CAI35" s="1603"/>
      <c r="CAJ35" s="1603"/>
      <c r="CAK35" s="1603"/>
      <c r="CAL35" s="1603"/>
      <c r="CAM35" s="1603"/>
      <c r="CAN35" s="1603"/>
      <c r="CAO35" s="1603"/>
      <c r="CAP35" s="1603"/>
      <c r="CAQ35" s="1603"/>
      <c r="CAR35" s="1603"/>
      <c r="CAS35" s="1603"/>
      <c r="CAT35" s="1603"/>
      <c r="CAU35" s="1603"/>
      <c r="CAV35" s="1603"/>
      <c r="CAW35" s="1603"/>
      <c r="CAX35" s="1603"/>
      <c r="CAY35" s="1603"/>
      <c r="CAZ35" s="1603"/>
      <c r="CBA35" s="1603"/>
      <c r="CBB35" s="1603"/>
      <c r="CBC35" s="1603"/>
      <c r="CBD35" s="1603"/>
      <c r="CBE35" s="1603"/>
      <c r="CBF35" s="1603"/>
      <c r="CBG35" s="1603"/>
      <c r="CBH35" s="1603"/>
      <c r="CBI35" s="1603"/>
      <c r="CBJ35" s="1603"/>
      <c r="CBK35" s="1603"/>
      <c r="CBL35" s="1603"/>
      <c r="CBM35" s="1603"/>
      <c r="CBN35" s="1603"/>
      <c r="CBO35" s="1603"/>
      <c r="CBP35" s="1603"/>
      <c r="CBQ35" s="1603"/>
      <c r="CBR35" s="1603"/>
      <c r="CBS35" s="1603"/>
      <c r="CBT35" s="1603"/>
      <c r="CBU35" s="1603"/>
      <c r="CBV35" s="1603"/>
      <c r="CBW35" s="1603"/>
      <c r="CBX35" s="1603"/>
      <c r="CBY35" s="1603"/>
      <c r="CBZ35" s="1603"/>
      <c r="CCA35" s="1603"/>
      <c r="CCB35" s="1603"/>
      <c r="CCC35" s="1603"/>
      <c r="CCD35" s="1603"/>
      <c r="CCE35" s="1603"/>
      <c r="CCF35" s="1603"/>
      <c r="CCG35" s="1603"/>
      <c r="CCH35" s="1603"/>
      <c r="CCI35" s="1603"/>
      <c r="CCJ35" s="1603"/>
      <c r="CCK35" s="1603"/>
      <c r="CCL35" s="1603"/>
      <c r="CCM35" s="1603"/>
      <c r="CCN35" s="1603"/>
      <c r="CCO35" s="1603"/>
      <c r="CCP35" s="1603"/>
      <c r="CCQ35" s="1603"/>
      <c r="CCR35" s="1603"/>
      <c r="CCS35" s="1603"/>
      <c r="CCT35" s="1603"/>
      <c r="CCU35" s="1603"/>
      <c r="CCV35" s="1603"/>
      <c r="CCW35" s="1603"/>
      <c r="CCX35" s="1603"/>
      <c r="CCY35" s="1603"/>
      <c r="CCZ35" s="1603"/>
      <c r="CDA35" s="1603"/>
      <c r="CDB35" s="1603"/>
      <c r="CDC35" s="1603"/>
      <c r="CDD35" s="1603"/>
      <c r="CDE35" s="1603"/>
      <c r="CDF35" s="1603"/>
      <c r="CDG35" s="1603"/>
      <c r="CDH35" s="1603"/>
      <c r="CDI35" s="1603"/>
      <c r="CDJ35" s="1603"/>
      <c r="CDK35" s="1603"/>
      <c r="CDL35" s="1603"/>
      <c r="CDM35" s="1603"/>
      <c r="CDN35" s="1603"/>
      <c r="CDO35" s="1603"/>
      <c r="CDP35" s="1603"/>
      <c r="CDQ35" s="1603"/>
      <c r="CDR35" s="1603"/>
      <c r="CDS35" s="1603"/>
      <c r="CDT35" s="1603"/>
      <c r="CDU35" s="1603"/>
      <c r="CDV35" s="1603"/>
      <c r="CDW35" s="1603"/>
      <c r="CDX35" s="1603"/>
      <c r="CDY35" s="1603"/>
      <c r="CDZ35" s="1603"/>
      <c r="CEA35" s="1603"/>
      <c r="CEB35" s="1603"/>
      <c r="CEC35" s="1603"/>
      <c r="CED35" s="1603"/>
      <c r="CEE35" s="1603"/>
      <c r="CEF35" s="1603"/>
      <c r="CEG35" s="1603"/>
      <c r="CEH35" s="1603"/>
      <c r="CEI35" s="1603"/>
      <c r="CEJ35" s="1603"/>
      <c r="CEK35" s="1603"/>
      <c r="CEL35" s="1603"/>
      <c r="CEM35" s="1603"/>
      <c r="CEN35" s="1603"/>
      <c r="CEO35" s="1603"/>
      <c r="CEP35" s="1603"/>
      <c r="CEQ35" s="1603"/>
      <c r="CER35" s="1603"/>
      <c r="CES35" s="1603"/>
      <c r="CET35" s="1603"/>
      <c r="CEU35" s="1603"/>
      <c r="CEV35" s="1603"/>
      <c r="CEW35" s="1603"/>
      <c r="CEX35" s="1603"/>
      <c r="CEY35" s="1603"/>
      <c r="CEZ35" s="1603"/>
      <c r="CFA35" s="1603"/>
      <c r="CFB35" s="1603"/>
      <c r="CFC35" s="1603"/>
      <c r="CFD35" s="1603"/>
      <c r="CFE35" s="1603"/>
      <c r="CFF35" s="1603"/>
      <c r="CFG35" s="1603"/>
      <c r="CFH35" s="1603"/>
      <c r="CFI35" s="1603"/>
      <c r="CFJ35" s="1603"/>
      <c r="CFK35" s="1603"/>
      <c r="CFL35" s="1603"/>
      <c r="CFM35" s="1603"/>
      <c r="CFN35" s="1603"/>
      <c r="CFO35" s="1603"/>
      <c r="CFP35" s="1603"/>
      <c r="CFQ35" s="1603"/>
      <c r="CFR35" s="1603"/>
      <c r="CFS35" s="1603"/>
      <c r="CFT35" s="1603"/>
      <c r="CFU35" s="1603"/>
      <c r="CFV35" s="1603"/>
      <c r="CFW35" s="1603"/>
      <c r="CFX35" s="1603"/>
      <c r="CFY35" s="1603"/>
      <c r="CFZ35" s="1603"/>
      <c r="CGA35" s="1603"/>
      <c r="CGB35" s="1603"/>
      <c r="CGC35" s="1603"/>
      <c r="CGD35" s="1603"/>
      <c r="CGE35" s="1603"/>
      <c r="CGF35" s="1603"/>
      <c r="CGG35" s="1603"/>
      <c r="CGH35" s="1603"/>
      <c r="CGI35" s="1603"/>
      <c r="CGJ35" s="1603"/>
      <c r="CGK35" s="1603"/>
      <c r="CGL35" s="1603"/>
      <c r="CGM35" s="1603"/>
      <c r="CGN35" s="1603"/>
      <c r="CGO35" s="1603"/>
      <c r="CGP35" s="1603"/>
      <c r="CGQ35" s="1603"/>
      <c r="CGR35" s="1603"/>
      <c r="CGS35" s="1603"/>
      <c r="CGT35" s="1603"/>
      <c r="CGU35" s="1603"/>
      <c r="CGV35" s="1603"/>
      <c r="CGW35" s="1603"/>
      <c r="CGX35" s="1603"/>
      <c r="CGY35" s="1603"/>
      <c r="CGZ35" s="1603"/>
      <c r="CHA35" s="1603"/>
      <c r="CHB35" s="1603"/>
      <c r="CHC35" s="1603"/>
      <c r="CHD35" s="1603"/>
      <c r="CHE35" s="1603"/>
      <c r="CHF35" s="1603"/>
      <c r="CHG35" s="1603"/>
      <c r="CHH35" s="1603"/>
      <c r="CHI35" s="1603"/>
      <c r="CHJ35" s="1603"/>
      <c r="CHK35" s="1603"/>
      <c r="CHL35" s="1603"/>
      <c r="CHM35" s="1603"/>
      <c r="CHN35" s="1603"/>
      <c r="CHO35" s="1603"/>
      <c r="CHP35" s="1603"/>
      <c r="CHQ35" s="1603"/>
      <c r="CHR35" s="1603"/>
      <c r="CHS35" s="1603"/>
      <c r="CHT35" s="1603"/>
      <c r="CHU35" s="1603"/>
      <c r="CHV35" s="1603"/>
      <c r="CHW35" s="1603"/>
      <c r="CHX35" s="1603"/>
      <c r="CHY35" s="1603"/>
      <c r="CHZ35" s="1603"/>
      <c r="CIA35" s="1603"/>
      <c r="CIB35" s="1603"/>
      <c r="CIC35" s="1603"/>
      <c r="CID35" s="1603"/>
      <c r="CIE35" s="1603"/>
      <c r="CIF35" s="1603"/>
      <c r="CIG35" s="1603"/>
      <c r="CIH35" s="1603"/>
      <c r="CII35" s="1603"/>
      <c r="CIJ35" s="1603"/>
      <c r="CIK35" s="1603"/>
      <c r="CIL35" s="1603"/>
      <c r="CIM35" s="1603"/>
      <c r="CIN35" s="1603"/>
      <c r="CIO35" s="1603"/>
      <c r="CIP35" s="1603"/>
      <c r="CIQ35" s="1603"/>
      <c r="CIR35" s="1603"/>
      <c r="CIS35" s="1603"/>
      <c r="CIT35" s="1603"/>
      <c r="CIU35" s="1603"/>
      <c r="CIV35" s="1603"/>
      <c r="CIW35" s="1603"/>
      <c r="CIX35" s="1603"/>
      <c r="CIY35" s="1603"/>
      <c r="CIZ35" s="1603"/>
      <c r="CJA35" s="1603"/>
      <c r="CJB35" s="1603"/>
      <c r="CJC35" s="1603"/>
      <c r="CJD35" s="1603"/>
      <c r="CJE35" s="1603"/>
      <c r="CJF35" s="1603"/>
      <c r="CJG35" s="1603"/>
      <c r="CJH35" s="1603"/>
      <c r="CJI35" s="1603"/>
      <c r="CJJ35" s="1603"/>
      <c r="CJK35" s="1603"/>
      <c r="CJL35" s="1603"/>
      <c r="CJM35" s="1603"/>
      <c r="CJN35" s="1603"/>
      <c r="CJO35" s="1603"/>
      <c r="CJP35" s="1603"/>
      <c r="CJQ35" s="1603"/>
      <c r="CJR35" s="1603"/>
      <c r="CJS35" s="1603"/>
      <c r="CJT35" s="1603"/>
      <c r="CJU35" s="1603"/>
      <c r="CJV35" s="1603"/>
      <c r="CJW35" s="1603"/>
      <c r="CJX35" s="1603"/>
      <c r="CJY35" s="1603"/>
      <c r="CJZ35" s="1603"/>
      <c r="CKA35" s="1603"/>
      <c r="CKB35" s="1603"/>
      <c r="CKC35" s="1603"/>
      <c r="CKD35" s="1603"/>
      <c r="CKE35" s="1603"/>
      <c r="CKF35" s="1603"/>
      <c r="CKG35" s="1603"/>
      <c r="CKH35" s="1603"/>
      <c r="CKI35" s="1603"/>
      <c r="CKJ35" s="1603"/>
      <c r="CKK35" s="1603"/>
      <c r="CKL35" s="1603"/>
      <c r="CKM35" s="1603"/>
      <c r="CKN35" s="1603"/>
      <c r="CKO35" s="1603"/>
      <c r="CKP35" s="1603"/>
      <c r="CKQ35" s="1603"/>
      <c r="CKR35" s="1603"/>
      <c r="CKS35" s="1603"/>
      <c r="CKT35" s="1603"/>
      <c r="CKU35" s="1603"/>
      <c r="CKV35" s="1603"/>
      <c r="CKW35" s="1603"/>
      <c r="CKX35" s="1603"/>
      <c r="CKY35" s="1603"/>
      <c r="CKZ35" s="1603"/>
      <c r="CLA35" s="1603"/>
      <c r="CLB35" s="1603"/>
      <c r="CLC35" s="1603"/>
      <c r="CLD35" s="1603"/>
      <c r="CLE35" s="1603"/>
      <c r="CLF35" s="1603"/>
      <c r="CLG35" s="1603"/>
      <c r="CLH35" s="1603"/>
      <c r="CLI35" s="1603"/>
      <c r="CLJ35" s="1603"/>
      <c r="CLK35" s="1603"/>
      <c r="CLL35" s="1603"/>
      <c r="CLM35" s="1603"/>
      <c r="CLN35" s="1603"/>
      <c r="CLO35" s="1603"/>
      <c r="CLP35" s="1603"/>
      <c r="CLQ35" s="1603"/>
      <c r="CLR35" s="1603"/>
      <c r="CLS35" s="1603"/>
      <c r="CLT35" s="1603"/>
      <c r="CLU35" s="1603"/>
      <c r="CLV35" s="1603"/>
      <c r="CLW35" s="1603"/>
      <c r="CLX35" s="1603"/>
      <c r="CLY35" s="1603"/>
      <c r="CLZ35" s="1603"/>
      <c r="CMA35" s="1603"/>
      <c r="CMB35" s="1603"/>
      <c r="CMC35" s="1603"/>
      <c r="CMD35" s="1603"/>
      <c r="CME35" s="1603"/>
      <c r="CMF35" s="1603"/>
      <c r="CMG35" s="1603"/>
      <c r="CMH35" s="1603"/>
      <c r="CMI35" s="1603"/>
      <c r="CMJ35" s="1603"/>
      <c r="CMK35" s="1603"/>
      <c r="CML35" s="1603"/>
      <c r="CMM35" s="1603"/>
      <c r="CMN35" s="1603"/>
      <c r="CMO35" s="1603"/>
      <c r="CMP35" s="1603"/>
      <c r="CMQ35" s="1603"/>
      <c r="CMR35" s="1603"/>
      <c r="CMS35" s="1603"/>
      <c r="CMT35" s="1603"/>
      <c r="CMU35" s="1603"/>
      <c r="CMV35" s="1603"/>
      <c r="CMW35" s="1603"/>
      <c r="CMX35" s="1603"/>
      <c r="CMY35" s="1603"/>
      <c r="CMZ35" s="1603"/>
      <c r="CNA35" s="1603"/>
      <c r="CNB35" s="1603"/>
      <c r="CNC35" s="1603"/>
      <c r="CND35" s="1603"/>
      <c r="CNE35" s="1603"/>
      <c r="CNF35" s="1603"/>
      <c r="CNG35" s="1603"/>
      <c r="CNH35" s="1603"/>
      <c r="CNI35" s="1603"/>
      <c r="CNJ35" s="1603"/>
      <c r="CNK35" s="1603"/>
      <c r="CNL35" s="1603"/>
      <c r="CNM35" s="1603"/>
      <c r="CNN35" s="1603"/>
      <c r="CNO35" s="1603"/>
      <c r="CNP35" s="1603"/>
      <c r="CNQ35" s="1603"/>
      <c r="CNR35" s="1603"/>
      <c r="CNS35" s="1603"/>
      <c r="CNT35" s="1603"/>
      <c r="CNU35" s="1603"/>
      <c r="CNV35" s="1603"/>
      <c r="CNW35" s="1603"/>
      <c r="CNX35" s="1603"/>
      <c r="CNY35" s="1603"/>
      <c r="CNZ35" s="1603"/>
      <c r="COA35" s="1603"/>
      <c r="COB35" s="1603"/>
      <c r="COC35" s="1603"/>
      <c r="COD35" s="1603"/>
      <c r="COE35" s="1603"/>
      <c r="COF35" s="1603"/>
      <c r="COG35" s="1603"/>
      <c r="COH35" s="1603"/>
      <c r="COI35" s="1603"/>
      <c r="COJ35" s="1603"/>
      <c r="COK35" s="1603"/>
      <c r="COL35" s="1603"/>
      <c r="COM35" s="1603"/>
      <c r="CON35" s="1603"/>
      <c r="COO35" s="1603"/>
      <c r="COP35" s="1603"/>
      <c r="COQ35" s="1603"/>
      <c r="COR35" s="1603"/>
      <c r="COS35" s="1603"/>
      <c r="COT35" s="1603"/>
      <c r="COU35" s="1603"/>
      <c r="COV35" s="1603"/>
      <c r="COW35" s="1603"/>
      <c r="COX35" s="1603"/>
      <c r="COY35" s="1603"/>
      <c r="COZ35" s="1603"/>
      <c r="CPA35" s="1603"/>
      <c r="CPB35" s="1603"/>
      <c r="CPC35" s="1603"/>
      <c r="CPD35" s="1603"/>
      <c r="CPE35" s="1603"/>
      <c r="CPF35" s="1603"/>
      <c r="CPG35" s="1603"/>
      <c r="CPH35" s="1603"/>
      <c r="CPI35" s="1603"/>
      <c r="CPJ35" s="1603"/>
      <c r="CPK35" s="1603"/>
      <c r="CPL35" s="1603"/>
      <c r="CPM35" s="1603"/>
      <c r="CPN35" s="1603"/>
      <c r="CPO35" s="1603"/>
      <c r="CPP35" s="1603"/>
      <c r="CPQ35" s="1603"/>
      <c r="CPR35" s="1603"/>
      <c r="CPS35" s="1603"/>
      <c r="CPT35" s="1603"/>
      <c r="CPU35" s="1603"/>
      <c r="CPV35" s="1603"/>
      <c r="CPW35" s="1603"/>
      <c r="CPX35" s="1603"/>
      <c r="CPY35" s="1603"/>
      <c r="CPZ35" s="1603"/>
      <c r="CQA35" s="1603"/>
      <c r="CQB35" s="1603"/>
      <c r="CQC35" s="1603"/>
      <c r="CQD35" s="1603"/>
      <c r="CQE35" s="1603"/>
      <c r="CQF35" s="1603"/>
      <c r="CQG35" s="1603"/>
      <c r="CQH35" s="1603"/>
      <c r="CQI35" s="1603"/>
      <c r="CQJ35" s="1603"/>
      <c r="CQK35" s="1603"/>
      <c r="CQL35" s="1603"/>
      <c r="CQM35" s="1603"/>
      <c r="CQN35" s="1603"/>
      <c r="CQO35" s="1603"/>
      <c r="CQP35" s="1603"/>
      <c r="CQQ35" s="1603"/>
      <c r="CQR35" s="1603"/>
      <c r="CQS35" s="1603"/>
      <c r="CQT35" s="1603"/>
      <c r="CQU35" s="1603"/>
      <c r="CQV35" s="1603"/>
      <c r="CQW35" s="1603"/>
      <c r="CQX35" s="1603"/>
      <c r="CQY35" s="1603"/>
      <c r="CQZ35" s="1603"/>
      <c r="CRA35" s="1603"/>
      <c r="CRB35" s="1603"/>
      <c r="CRC35" s="1603"/>
      <c r="CRD35" s="1603"/>
      <c r="CRE35" s="1603"/>
      <c r="CRF35" s="1603"/>
      <c r="CRG35" s="1603"/>
      <c r="CRH35" s="1603"/>
      <c r="CRI35" s="1603"/>
      <c r="CRJ35" s="1603"/>
      <c r="CRK35" s="1603"/>
      <c r="CRL35" s="1603"/>
      <c r="CRM35" s="1603"/>
      <c r="CRN35" s="1603"/>
      <c r="CRO35" s="1603"/>
      <c r="CRP35" s="1603"/>
      <c r="CRQ35" s="1603"/>
      <c r="CRR35" s="1603"/>
      <c r="CRS35" s="1603"/>
      <c r="CRT35" s="1603"/>
      <c r="CRU35" s="1603"/>
      <c r="CRV35" s="1603"/>
      <c r="CRW35" s="1603"/>
      <c r="CRX35" s="1603"/>
      <c r="CRY35" s="1603"/>
      <c r="CRZ35" s="1603"/>
      <c r="CSA35" s="1603"/>
      <c r="CSB35" s="1603"/>
      <c r="CSC35" s="1603"/>
      <c r="CSD35" s="1603"/>
      <c r="CSE35" s="1603"/>
      <c r="CSF35" s="1603"/>
      <c r="CSG35" s="1603"/>
      <c r="CSH35" s="1603"/>
      <c r="CSI35" s="1603"/>
      <c r="CSJ35" s="1603"/>
      <c r="CSK35" s="1603"/>
      <c r="CSL35" s="1603"/>
      <c r="CSM35" s="1603"/>
      <c r="CSN35" s="1603"/>
      <c r="CSO35" s="1603"/>
      <c r="CSP35" s="1603"/>
      <c r="CSQ35" s="1603"/>
      <c r="CSR35" s="1603"/>
      <c r="CSS35" s="1603"/>
      <c r="CST35" s="1603"/>
      <c r="CSU35" s="1603"/>
      <c r="CSV35" s="1603"/>
      <c r="CSW35" s="1603"/>
      <c r="CSX35" s="1603"/>
      <c r="CSY35" s="1603"/>
      <c r="CSZ35" s="1603"/>
      <c r="CTA35" s="1603"/>
      <c r="CTB35" s="1603"/>
      <c r="CTC35" s="1603"/>
      <c r="CTD35" s="1603"/>
      <c r="CTE35" s="1603"/>
      <c r="CTF35" s="1603"/>
      <c r="CTG35" s="1603"/>
      <c r="CTH35" s="1603"/>
      <c r="CTI35" s="1603"/>
      <c r="CTJ35" s="1603"/>
      <c r="CTK35" s="1603"/>
      <c r="CTL35" s="1603"/>
      <c r="CTM35" s="1603"/>
      <c r="CTN35" s="1603"/>
      <c r="CTO35" s="1603"/>
      <c r="CTP35" s="1603"/>
      <c r="CTQ35" s="1603"/>
      <c r="CTR35" s="1603"/>
      <c r="CTS35" s="1603"/>
      <c r="CTT35" s="1603"/>
      <c r="CTU35" s="1603"/>
      <c r="CTV35" s="1603"/>
      <c r="CTW35" s="1603"/>
      <c r="CTX35" s="1603"/>
      <c r="CTY35" s="1603"/>
      <c r="CTZ35" s="1603"/>
      <c r="CUA35" s="1603"/>
      <c r="CUB35" s="1603"/>
      <c r="CUC35" s="1603"/>
      <c r="CUD35" s="1603"/>
      <c r="CUE35" s="1603"/>
      <c r="CUF35" s="1603"/>
      <c r="CUG35" s="1603"/>
      <c r="CUH35" s="1603"/>
      <c r="CUI35" s="1603"/>
      <c r="CUJ35" s="1603"/>
      <c r="CUK35" s="1603"/>
      <c r="CUL35" s="1603"/>
      <c r="CUM35" s="1603"/>
      <c r="CUN35" s="1603"/>
      <c r="CUO35" s="1603"/>
      <c r="CUP35" s="1603"/>
      <c r="CUQ35" s="1603"/>
      <c r="CUR35" s="1603"/>
      <c r="CUS35" s="1603"/>
      <c r="CUT35" s="1603"/>
      <c r="CUU35" s="1603"/>
      <c r="CUV35" s="1603"/>
      <c r="CUW35" s="1603"/>
      <c r="CUX35" s="1603"/>
      <c r="CUY35" s="1603"/>
      <c r="CUZ35" s="1603"/>
      <c r="CVA35" s="1603"/>
      <c r="CVB35" s="1603"/>
      <c r="CVC35" s="1603"/>
      <c r="CVD35" s="1603"/>
      <c r="CVE35" s="1603"/>
      <c r="CVF35" s="1603"/>
      <c r="CVG35" s="1603"/>
      <c r="CVH35" s="1603"/>
      <c r="CVI35" s="1603"/>
      <c r="CVJ35" s="1603"/>
      <c r="CVK35" s="1603"/>
      <c r="CVL35" s="1603"/>
      <c r="CVM35" s="1603"/>
      <c r="CVN35" s="1603"/>
      <c r="CVO35" s="1603"/>
      <c r="CVP35" s="1603"/>
      <c r="CVQ35" s="1603"/>
      <c r="CVR35" s="1603"/>
      <c r="CVS35" s="1603"/>
      <c r="CVT35" s="1603"/>
      <c r="CVU35" s="1603"/>
      <c r="CVV35" s="1603"/>
      <c r="CVW35" s="1603"/>
      <c r="CVX35" s="1603"/>
      <c r="CVY35" s="1603"/>
      <c r="CVZ35" s="1603"/>
      <c r="CWA35" s="1603"/>
      <c r="CWB35" s="1603"/>
      <c r="CWC35" s="1603"/>
      <c r="CWD35" s="1603"/>
      <c r="CWE35" s="1603"/>
      <c r="CWF35" s="1603"/>
      <c r="CWG35" s="1603"/>
      <c r="CWH35" s="1603"/>
      <c r="CWI35" s="1603"/>
      <c r="CWJ35" s="1603"/>
      <c r="CWK35" s="1603"/>
      <c r="CWL35" s="1603"/>
      <c r="CWM35" s="1603"/>
      <c r="CWN35" s="1603"/>
      <c r="CWO35" s="1603"/>
      <c r="CWP35" s="1603"/>
      <c r="CWQ35" s="1603"/>
      <c r="CWR35" s="1603"/>
      <c r="CWS35" s="1603"/>
      <c r="CWT35" s="1603"/>
      <c r="CWU35" s="1603"/>
      <c r="CWV35" s="1603"/>
      <c r="CWW35" s="1603"/>
      <c r="CWX35" s="1603"/>
      <c r="CWY35" s="1603"/>
      <c r="CWZ35" s="1603"/>
      <c r="CXA35" s="1603"/>
      <c r="CXB35" s="1603"/>
      <c r="CXC35" s="1603"/>
      <c r="CXD35" s="1603"/>
      <c r="CXE35" s="1603"/>
      <c r="CXF35" s="1603"/>
      <c r="CXG35" s="1603"/>
      <c r="CXH35" s="1603"/>
      <c r="CXI35" s="1603"/>
      <c r="CXJ35" s="1603"/>
      <c r="CXK35" s="1603"/>
      <c r="CXL35" s="1603"/>
      <c r="CXM35" s="1603"/>
      <c r="CXN35" s="1603"/>
      <c r="CXO35" s="1603"/>
      <c r="CXP35" s="1603"/>
      <c r="CXQ35" s="1603"/>
      <c r="CXR35" s="1603"/>
      <c r="CXS35" s="1603"/>
      <c r="CXT35" s="1603"/>
      <c r="CXU35" s="1603"/>
      <c r="CXV35" s="1603"/>
      <c r="CXW35" s="1603"/>
      <c r="CXX35" s="1603"/>
      <c r="CXY35" s="1603"/>
      <c r="CXZ35" s="1603"/>
      <c r="CYA35" s="1603"/>
      <c r="CYB35" s="1603"/>
      <c r="CYC35" s="1603"/>
      <c r="CYD35" s="1603"/>
      <c r="CYE35" s="1603"/>
      <c r="CYF35" s="1603"/>
      <c r="CYG35" s="1603"/>
      <c r="CYH35" s="1603"/>
      <c r="CYI35" s="1603"/>
      <c r="CYJ35" s="1603"/>
      <c r="CYK35" s="1603"/>
      <c r="CYL35" s="1603"/>
      <c r="CYM35" s="1603"/>
      <c r="CYN35" s="1603"/>
      <c r="CYO35" s="1603"/>
      <c r="CYP35" s="1603"/>
      <c r="CYQ35" s="1603"/>
      <c r="CYR35" s="1603"/>
      <c r="CYS35" s="1603"/>
      <c r="CYT35" s="1603"/>
      <c r="CYU35" s="1603"/>
      <c r="CYV35" s="1603"/>
      <c r="CYW35" s="1603"/>
      <c r="CYX35" s="1603"/>
      <c r="CYY35" s="1603"/>
      <c r="CYZ35" s="1603"/>
      <c r="CZA35" s="1603"/>
      <c r="CZB35" s="1603"/>
      <c r="CZC35" s="1603"/>
      <c r="CZD35" s="1603"/>
      <c r="CZE35" s="1603"/>
      <c r="CZF35" s="1603"/>
      <c r="CZG35" s="1603"/>
      <c r="CZH35" s="1603"/>
      <c r="CZI35" s="1603"/>
      <c r="CZJ35" s="1603"/>
      <c r="CZK35" s="1603"/>
      <c r="CZL35" s="1603"/>
      <c r="CZM35" s="1603"/>
      <c r="CZN35" s="1603"/>
      <c r="CZO35" s="1603"/>
      <c r="CZP35" s="1603"/>
      <c r="CZQ35" s="1603"/>
      <c r="CZR35" s="1603"/>
      <c r="CZS35" s="1603"/>
      <c r="CZT35" s="1603"/>
      <c r="CZU35" s="1603"/>
      <c r="CZV35" s="1603"/>
      <c r="CZW35" s="1603"/>
      <c r="CZX35" s="1603"/>
      <c r="CZY35" s="1603"/>
      <c r="CZZ35" s="1603"/>
      <c r="DAA35" s="1603"/>
      <c r="DAB35" s="1603"/>
      <c r="DAC35" s="1603"/>
      <c r="DAD35" s="1603"/>
      <c r="DAE35" s="1603"/>
      <c r="DAF35" s="1603"/>
      <c r="DAG35" s="1603"/>
      <c r="DAH35" s="1603"/>
      <c r="DAI35" s="1603"/>
      <c r="DAJ35" s="1603"/>
      <c r="DAK35" s="1603"/>
      <c r="DAL35" s="1603"/>
      <c r="DAM35" s="1603"/>
      <c r="DAN35" s="1603"/>
      <c r="DAO35" s="1603"/>
      <c r="DAP35" s="1603"/>
      <c r="DAQ35" s="1603"/>
      <c r="DAR35" s="1603"/>
      <c r="DAS35" s="1603"/>
      <c r="DAT35" s="1603"/>
      <c r="DAU35" s="1603"/>
      <c r="DAV35" s="1603"/>
      <c r="DAW35" s="1603"/>
      <c r="DAX35" s="1603"/>
      <c r="DAY35" s="1603"/>
      <c r="DAZ35" s="1603"/>
      <c r="DBA35" s="1603"/>
      <c r="DBB35" s="1603"/>
      <c r="DBC35" s="1603"/>
      <c r="DBD35" s="1603"/>
      <c r="DBE35" s="1603"/>
      <c r="DBF35" s="1603"/>
      <c r="DBG35" s="1603"/>
      <c r="DBH35" s="1603"/>
      <c r="DBI35" s="1603"/>
      <c r="DBJ35" s="1603"/>
      <c r="DBK35" s="1603"/>
      <c r="DBL35" s="1603"/>
      <c r="DBM35" s="1603"/>
      <c r="DBN35" s="1603"/>
      <c r="DBO35" s="1603"/>
      <c r="DBP35" s="1603"/>
      <c r="DBQ35" s="1603"/>
      <c r="DBR35" s="1603"/>
      <c r="DBS35" s="1603"/>
      <c r="DBT35" s="1603"/>
      <c r="DBU35" s="1603"/>
      <c r="DBV35" s="1603"/>
      <c r="DBW35" s="1603"/>
      <c r="DBX35" s="1603"/>
      <c r="DBY35" s="1603"/>
      <c r="DBZ35" s="1603"/>
      <c r="DCA35" s="1603"/>
      <c r="DCB35" s="1603"/>
      <c r="DCC35" s="1603"/>
      <c r="DCD35" s="1603"/>
      <c r="DCE35" s="1603"/>
      <c r="DCF35" s="1603"/>
      <c r="DCG35" s="1603"/>
      <c r="DCH35" s="1603"/>
      <c r="DCI35" s="1603"/>
      <c r="DCJ35" s="1603"/>
      <c r="DCK35" s="1603"/>
      <c r="DCL35" s="1603"/>
      <c r="DCM35" s="1603"/>
      <c r="DCN35" s="1603"/>
      <c r="DCO35" s="1603"/>
      <c r="DCP35" s="1603"/>
      <c r="DCQ35" s="1603"/>
      <c r="DCR35" s="1603"/>
      <c r="DCS35" s="1603"/>
      <c r="DCT35" s="1603"/>
      <c r="DCU35" s="1603"/>
      <c r="DCV35" s="1603"/>
      <c r="DCW35" s="1603"/>
      <c r="DCX35" s="1603"/>
      <c r="DCY35" s="1603"/>
      <c r="DCZ35" s="1603"/>
      <c r="DDA35" s="1603"/>
      <c r="DDB35" s="1603"/>
      <c r="DDC35" s="1603"/>
      <c r="DDD35" s="1603"/>
      <c r="DDE35" s="1603"/>
      <c r="DDF35" s="1603"/>
      <c r="DDG35" s="1603"/>
      <c r="DDH35" s="1603"/>
      <c r="DDI35" s="1603"/>
      <c r="DDJ35" s="1603"/>
      <c r="DDK35" s="1603"/>
      <c r="DDL35" s="1603"/>
      <c r="DDM35" s="1603"/>
      <c r="DDN35" s="1603"/>
      <c r="DDO35" s="1603"/>
      <c r="DDP35" s="1603"/>
      <c r="DDQ35" s="1603"/>
      <c r="DDR35" s="1603"/>
      <c r="DDS35" s="1603"/>
      <c r="DDT35" s="1603"/>
      <c r="DDU35" s="1603"/>
      <c r="DDV35" s="1603"/>
      <c r="DDW35" s="1603"/>
      <c r="DDX35" s="1603"/>
      <c r="DDY35" s="1603"/>
      <c r="DDZ35" s="1603"/>
      <c r="DEA35" s="1603"/>
      <c r="DEB35" s="1603"/>
      <c r="DEC35" s="1603"/>
      <c r="DED35" s="1603"/>
      <c r="DEE35" s="1603"/>
      <c r="DEF35" s="1603"/>
      <c r="DEG35" s="1603"/>
      <c r="DEH35" s="1603"/>
      <c r="DEI35" s="1603"/>
      <c r="DEJ35" s="1603"/>
      <c r="DEK35" s="1603"/>
      <c r="DEL35" s="1603"/>
      <c r="DEM35" s="1603"/>
      <c r="DEN35" s="1603"/>
      <c r="DEO35" s="1603"/>
      <c r="DEP35" s="1603"/>
      <c r="DEQ35" s="1603"/>
      <c r="DER35" s="1603"/>
      <c r="DES35" s="1603"/>
      <c r="DET35" s="1603"/>
      <c r="DEU35" s="1603"/>
      <c r="DEV35" s="1603"/>
      <c r="DEW35" s="1603"/>
      <c r="DEX35" s="1603"/>
      <c r="DEY35" s="1603"/>
      <c r="DEZ35" s="1603"/>
      <c r="DFA35" s="1603"/>
      <c r="DFB35" s="1603"/>
      <c r="DFC35" s="1603"/>
      <c r="DFD35" s="1603"/>
      <c r="DFE35" s="1603"/>
      <c r="DFF35" s="1603"/>
      <c r="DFG35" s="1603"/>
      <c r="DFH35" s="1603"/>
      <c r="DFI35" s="1603"/>
      <c r="DFJ35" s="1603"/>
      <c r="DFK35" s="1603"/>
      <c r="DFL35" s="1603"/>
      <c r="DFM35" s="1603"/>
      <c r="DFN35" s="1603"/>
      <c r="DFO35" s="1603"/>
      <c r="DFP35" s="1603"/>
      <c r="DFQ35" s="1603"/>
      <c r="DFR35" s="1603"/>
      <c r="DFS35" s="1603"/>
      <c r="DFT35" s="1603"/>
      <c r="DFU35" s="1603"/>
      <c r="DFV35" s="1603"/>
      <c r="DFW35" s="1603"/>
      <c r="DFX35" s="1603"/>
      <c r="DFY35" s="1603"/>
      <c r="DFZ35" s="1603"/>
      <c r="DGA35" s="1603"/>
      <c r="DGB35" s="1603"/>
      <c r="DGC35" s="1603"/>
      <c r="DGD35" s="1603"/>
      <c r="DGE35" s="1603"/>
      <c r="DGF35" s="1603"/>
      <c r="DGG35" s="1603"/>
      <c r="DGH35" s="1603"/>
      <c r="DGI35" s="1603"/>
      <c r="DGJ35" s="1603"/>
      <c r="DGK35" s="1603"/>
      <c r="DGL35" s="1603"/>
      <c r="DGM35" s="1603"/>
      <c r="DGN35" s="1603"/>
      <c r="DGO35" s="1603"/>
      <c r="DGP35" s="1603"/>
      <c r="DGQ35" s="1603"/>
      <c r="DGR35" s="1603"/>
      <c r="DGS35" s="1603"/>
      <c r="DGT35" s="1603"/>
      <c r="DGU35" s="1603"/>
      <c r="DGV35" s="1603"/>
      <c r="DGW35" s="1603"/>
      <c r="DGX35" s="1603"/>
      <c r="DGY35" s="1603"/>
      <c r="DGZ35" s="1603"/>
      <c r="DHA35" s="1603"/>
      <c r="DHB35" s="1603"/>
      <c r="DHC35" s="1603"/>
      <c r="DHD35" s="1603"/>
      <c r="DHE35" s="1603"/>
      <c r="DHF35" s="1603"/>
      <c r="DHG35" s="1603"/>
      <c r="DHH35" s="1603"/>
      <c r="DHI35" s="1603"/>
      <c r="DHJ35" s="1603"/>
      <c r="DHK35" s="1603"/>
      <c r="DHL35" s="1603"/>
      <c r="DHM35" s="1603"/>
      <c r="DHN35" s="1603"/>
      <c r="DHO35" s="1603"/>
      <c r="DHP35" s="1603"/>
      <c r="DHQ35" s="1603"/>
      <c r="DHR35" s="1603"/>
      <c r="DHS35" s="1603"/>
      <c r="DHT35" s="1603"/>
      <c r="DHU35" s="1603"/>
      <c r="DHV35" s="1603"/>
      <c r="DHW35" s="1603"/>
      <c r="DHX35" s="1603"/>
      <c r="DHY35" s="1603"/>
      <c r="DHZ35" s="1603"/>
      <c r="DIA35" s="1603"/>
      <c r="DIB35" s="1603"/>
      <c r="DIC35" s="1603"/>
      <c r="DID35" s="1603"/>
      <c r="DIE35" s="1603"/>
      <c r="DIF35" s="1603"/>
      <c r="DIG35" s="1603"/>
      <c r="DIH35" s="1603"/>
      <c r="DII35" s="1603"/>
      <c r="DIJ35" s="1603"/>
      <c r="DIK35" s="1603"/>
      <c r="DIL35" s="1603"/>
      <c r="DIM35" s="1603"/>
      <c r="DIN35" s="1603"/>
      <c r="DIO35" s="1603"/>
      <c r="DIP35" s="1603"/>
      <c r="DIQ35" s="1603"/>
      <c r="DIR35" s="1603"/>
      <c r="DIS35" s="1603"/>
      <c r="DIT35" s="1603"/>
      <c r="DIU35" s="1603"/>
      <c r="DIV35" s="1603"/>
      <c r="DIW35" s="1603"/>
      <c r="DIX35" s="1603"/>
      <c r="DIY35" s="1603"/>
      <c r="DIZ35" s="1603"/>
      <c r="DJA35" s="1603"/>
      <c r="DJB35" s="1603"/>
      <c r="DJC35" s="1603"/>
      <c r="DJD35" s="1603"/>
      <c r="DJE35" s="1603"/>
      <c r="DJF35" s="1603"/>
      <c r="DJG35" s="1603"/>
      <c r="DJH35" s="1603"/>
      <c r="DJI35" s="1603"/>
      <c r="DJJ35" s="1603"/>
      <c r="DJK35" s="1603"/>
      <c r="DJL35" s="1603"/>
      <c r="DJM35" s="1603"/>
      <c r="DJN35" s="1603"/>
      <c r="DJO35" s="1603"/>
      <c r="DJP35" s="1603"/>
      <c r="DJQ35" s="1603"/>
      <c r="DJR35" s="1603"/>
      <c r="DJS35" s="1603"/>
      <c r="DJT35" s="1603"/>
      <c r="DJU35" s="1603"/>
      <c r="DJV35" s="1603"/>
      <c r="DJW35" s="1603"/>
      <c r="DJX35" s="1603"/>
      <c r="DJY35" s="1603"/>
      <c r="DJZ35" s="1603"/>
      <c r="DKA35" s="1603"/>
      <c r="DKB35" s="1603"/>
      <c r="DKC35" s="1603"/>
      <c r="DKD35" s="1603"/>
      <c r="DKE35" s="1603"/>
      <c r="DKF35" s="1603"/>
      <c r="DKG35" s="1603"/>
      <c r="DKH35" s="1603"/>
      <c r="DKI35" s="1603"/>
      <c r="DKJ35" s="1603"/>
      <c r="DKK35" s="1603"/>
      <c r="DKL35" s="1603"/>
      <c r="DKM35" s="1603"/>
      <c r="DKN35" s="1603"/>
      <c r="DKO35" s="1603"/>
      <c r="DKP35" s="1603"/>
      <c r="DKQ35" s="1603"/>
      <c r="DKR35" s="1603"/>
      <c r="DKS35" s="1603"/>
      <c r="DKT35" s="1603"/>
      <c r="DKU35" s="1603"/>
      <c r="DKV35" s="1603"/>
      <c r="DKW35" s="1603"/>
      <c r="DKX35" s="1603"/>
      <c r="DKY35" s="1603"/>
      <c r="DKZ35" s="1603"/>
      <c r="DLA35" s="1603"/>
      <c r="DLB35" s="1603"/>
      <c r="DLC35" s="1603"/>
      <c r="DLD35" s="1603"/>
      <c r="DLE35" s="1603"/>
      <c r="DLF35" s="1603"/>
      <c r="DLG35" s="1603"/>
      <c r="DLH35" s="1603"/>
      <c r="DLI35" s="1603"/>
      <c r="DLJ35" s="1603"/>
      <c r="DLK35" s="1603"/>
      <c r="DLL35" s="1603"/>
      <c r="DLM35" s="1603"/>
      <c r="DLN35" s="1603"/>
      <c r="DLO35" s="1603"/>
      <c r="DLP35" s="1603"/>
      <c r="DLQ35" s="1603"/>
      <c r="DLR35" s="1603"/>
      <c r="DLS35" s="1603"/>
      <c r="DLT35" s="1603"/>
      <c r="DLU35" s="1603"/>
      <c r="DLV35" s="1603"/>
      <c r="DLW35" s="1603"/>
      <c r="DLX35" s="1603"/>
      <c r="DLY35" s="1603"/>
      <c r="DLZ35" s="1603"/>
      <c r="DMA35" s="1603"/>
      <c r="DMB35" s="1603"/>
      <c r="DMC35" s="1603"/>
      <c r="DMD35" s="1603"/>
      <c r="DME35" s="1603"/>
      <c r="DMF35" s="1603"/>
      <c r="DMG35" s="1603"/>
      <c r="DMH35" s="1603"/>
      <c r="DMI35" s="1603"/>
      <c r="DMJ35" s="1603"/>
      <c r="DMK35" s="1603"/>
      <c r="DML35" s="1603"/>
      <c r="DMM35" s="1603"/>
      <c r="DMN35" s="1603"/>
      <c r="DMO35" s="1603"/>
      <c r="DMP35" s="1603"/>
      <c r="DMQ35" s="1603"/>
      <c r="DMR35" s="1603"/>
      <c r="DMS35" s="1603"/>
      <c r="DMT35" s="1603"/>
      <c r="DMU35" s="1603"/>
      <c r="DMV35" s="1603"/>
      <c r="DMW35" s="1603"/>
      <c r="DMX35" s="1603"/>
      <c r="DMY35" s="1603"/>
      <c r="DMZ35" s="1603"/>
      <c r="DNA35" s="1603"/>
      <c r="DNB35" s="1603"/>
      <c r="DNC35" s="1603"/>
      <c r="DND35" s="1603"/>
      <c r="DNE35" s="1603"/>
      <c r="DNF35" s="1603"/>
      <c r="DNG35" s="1603"/>
      <c r="DNH35" s="1603"/>
      <c r="DNI35" s="1603"/>
      <c r="DNJ35" s="1603"/>
      <c r="DNK35" s="1603"/>
      <c r="DNL35" s="1603"/>
      <c r="DNM35" s="1603"/>
      <c r="DNN35" s="1603"/>
      <c r="DNO35" s="1603"/>
      <c r="DNP35" s="1603"/>
      <c r="DNQ35" s="1603"/>
      <c r="DNR35" s="1603"/>
      <c r="DNS35" s="1603"/>
      <c r="DNT35" s="1603"/>
      <c r="DNU35" s="1603"/>
      <c r="DNV35" s="1603"/>
      <c r="DNW35" s="1603"/>
      <c r="DNX35" s="1603"/>
      <c r="DNY35" s="1603"/>
      <c r="DNZ35" s="1603"/>
      <c r="DOA35" s="1603"/>
      <c r="DOB35" s="1603"/>
      <c r="DOC35" s="1603"/>
      <c r="DOD35" s="1603"/>
      <c r="DOE35" s="1603"/>
      <c r="DOF35" s="1603"/>
      <c r="DOG35" s="1603"/>
      <c r="DOH35" s="1603"/>
      <c r="DOI35" s="1603"/>
      <c r="DOJ35" s="1603"/>
      <c r="DOK35" s="1603"/>
      <c r="DOL35" s="1603"/>
      <c r="DOM35" s="1603"/>
      <c r="DON35" s="1603"/>
      <c r="DOO35" s="1603"/>
      <c r="DOP35" s="1603"/>
      <c r="DOQ35" s="1603"/>
      <c r="DOR35" s="1603"/>
      <c r="DOS35" s="1603"/>
      <c r="DOT35" s="1603"/>
      <c r="DOU35" s="1603"/>
      <c r="DOV35" s="1603"/>
      <c r="DOW35" s="1603"/>
      <c r="DOX35" s="1603"/>
      <c r="DOY35" s="1603"/>
      <c r="DOZ35" s="1603"/>
      <c r="DPA35" s="1603"/>
      <c r="DPB35" s="1603"/>
      <c r="DPC35" s="1603"/>
      <c r="DPD35" s="1603"/>
      <c r="DPE35" s="1603"/>
      <c r="DPF35" s="1603"/>
      <c r="DPG35" s="1603"/>
      <c r="DPH35" s="1603"/>
      <c r="DPI35" s="1603"/>
      <c r="DPJ35" s="1603"/>
      <c r="DPK35" s="1603"/>
      <c r="DPL35" s="1603"/>
      <c r="DPM35" s="1603"/>
      <c r="DPN35" s="1603"/>
      <c r="DPO35" s="1603"/>
      <c r="DPP35" s="1603"/>
      <c r="DPQ35" s="1603"/>
      <c r="DPR35" s="1603"/>
      <c r="DPS35" s="1603"/>
      <c r="DPT35" s="1603"/>
      <c r="DPU35" s="1603"/>
      <c r="DPV35" s="1603"/>
      <c r="DPW35" s="1603"/>
      <c r="DPX35" s="1603"/>
      <c r="DPY35" s="1603"/>
      <c r="DPZ35" s="1603"/>
      <c r="DQA35" s="1603"/>
      <c r="DQB35" s="1603"/>
      <c r="DQC35" s="1603"/>
      <c r="DQD35" s="1603"/>
      <c r="DQE35" s="1603"/>
      <c r="DQF35" s="1603"/>
      <c r="DQG35" s="1603"/>
      <c r="DQH35" s="1603"/>
      <c r="DQI35" s="1603"/>
      <c r="DQJ35" s="1603"/>
      <c r="DQK35" s="1603"/>
      <c r="DQL35" s="1603"/>
      <c r="DQM35" s="1603"/>
      <c r="DQN35" s="1603"/>
      <c r="DQO35" s="1603"/>
      <c r="DQP35" s="1603"/>
      <c r="DQQ35" s="1603"/>
      <c r="DQR35" s="1603"/>
      <c r="DQS35" s="1603"/>
      <c r="DQT35" s="1603"/>
      <c r="DQU35" s="1603"/>
      <c r="DQV35" s="1603"/>
      <c r="DQW35" s="1603"/>
      <c r="DQX35" s="1603"/>
      <c r="DQY35" s="1603"/>
      <c r="DQZ35" s="1603"/>
      <c r="DRA35" s="1603"/>
      <c r="DRB35" s="1603"/>
      <c r="DRC35" s="1603"/>
      <c r="DRD35" s="1603"/>
      <c r="DRE35" s="1603"/>
      <c r="DRF35" s="1603"/>
      <c r="DRG35" s="1603"/>
      <c r="DRH35" s="1603"/>
      <c r="DRI35" s="1603"/>
      <c r="DRJ35" s="1603"/>
      <c r="DRK35" s="1603"/>
      <c r="DRL35" s="1603"/>
      <c r="DRM35" s="1603"/>
      <c r="DRN35" s="1603"/>
      <c r="DRO35" s="1603"/>
      <c r="DRP35" s="1603"/>
      <c r="DRQ35" s="1603"/>
      <c r="DRR35" s="1603"/>
      <c r="DRS35" s="1603"/>
      <c r="DRT35" s="1603"/>
      <c r="DRU35" s="1603"/>
      <c r="DRV35" s="1603"/>
      <c r="DRW35" s="1603"/>
      <c r="DRX35" s="1603"/>
      <c r="DRY35" s="1603"/>
      <c r="DRZ35" s="1603"/>
      <c r="DSA35" s="1603"/>
      <c r="DSB35" s="1603"/>
      <c r="DSC35" s="1603"/>
      <c r="DSD35" s="1603"/>
      <c r="DSE35" s="1603"/>
      <c r="DSF35" s="1603"/>
      <c r="DSG35" s="1603"/>
      <c r="DSH35" s="1603"/>
      <c r="DSI35" s="1603"/>
      <c r="DSJ35" s="1603"/>
      <c r="DSK35" s="1603"/>
      <c r="DSL35" s="1603"/>
      <c r="DSM35" s="1603"/>
      <c r="DSN35" s="1603"/>
      <c r="DSO35" s="1603"/>
      <c r="DSP35" s="1603"/>
      <c r="DSQ35" s="1603"/>
      <c r="DSR35" s="1603"/>
      <c r="DSS35" s="1603"/>
      <c r="DST35" s="1603"/>
      <c r="DSU35" s="1603"/>
      <c r="DSV35" s="1603"/>
      <c r="DSW35" s="1603"/>
      <c r="DSX35" s="1603"/>
      <c r="DSY35" s="1603"/>
      <c r="DSZ35" s="1603"/>
      <c r="DTA35" s="1603"/>
      <c r="DTB35" s="1603"/>
      <c r="DTC35" s="1603"/>
      <c r="DTD35" s="1603"/>
      <c r="DTE35" s="1603"/>
      <c r="DTF35" s="1603"/>
      <c r="DTG35" s="1603"/>
      <c r="DTH35" s="1603"/>
      <c r="DTI35" s="1603"/>
      <c r="DTJ35" s="1603"/>
      <c r="DTK35" s="1603"/>
      <c r="DTL35" s="1603"/>
      <c r="DTM35" s="1603"/>
      <c r="DTN35" s="1603"/>
      <c r="DTO35" s="1603"/>
      <c r="DTP35" s="1603"/>
      <c r="DTQ35" s="1603"/>
      <c r="DTR35" s="1603"/>
      <c r="DTS35" s="1603"/>
      <c r="DTT35" s="1603"/>
      <c r="DTU35" s="1603"/>
      <c r="DTV35" s="1603"/>
      <c r="DTW35" s="1603"/>
      <c r="DTX35" s="1603"/>
      <c r="DTY35" s="1603"/>
      <c r="DTZ35" s="1603"/>
      <c r="DUA35" s="1603"/>
      <c r="DUB35" s="1603"/>
      <c r="DUC35" s="1603"/>
      <c r="DUD35" s="1603"/>
      <c r="DUE35" s="1603"/>
      <c r="DUF35" s="1603"/>
      <c r="DUG35" s="1603"/>
      <c r="DUH35" s="1603"/>
      <c r="DUI35" s="1603"/>
      <c r="DUJ35" s="1603"/>
      <c r="DUK35" s="1603"/>
      <c r="DUL35" s="1603"/>
      <c r="DUM35" s="1603"/>
      <c r="DUN35" s="1603"/>
      <c r="DUO35" s="1603"/>
      <c r="DUP35" s="1603"/>
      <c r="DUQ35" s="1603"/>
      <c r="DUR35" s="1603"/>
      <c r="DUS35" s="1603"/>
      <c r="DUT35" s="1603"/>
      <c r="DUU35" s="1603"/>
      <c r="DUV35" s="1603"/>
      <c r="DUW35" s="1603"/>
      <c r="DUX35" s="1603"/>
      <c r="DUY35" s="1603"/>
      <c r="DUZ35" s="1603"/>
      <c r="DVA35" s="1603"/>
      <c r="DVB35" s="1603"/>
      <c r="DVC35" s="1603"/>
      <c r="DVD35" s="1603"/>
      <c r="DVE35" s="1603"/>
      <c r="DVF35" s="1603"/>
      <c r="DVG35" s="1603"/>
      <c r="DVH35" s="1603"/>
      <c r="DVI35" s="1603"/>
      <c r="DVJ35" s="1603"/>
      <c r="DVK35" s="1603"/>
      <c r="DVL35" s="1603"/>
      <c r="DVM35" s="1603"/>
      <c r="DVN35" s="1603"/>
      <c r="DVO35" s="1603"/>
      <c r="DVP35" s="1603"/>
      <c r="DVQ35" s="1603"/>
      <c r="DVR35" s="1603"/>
      <c r="DVS35" s="1603"/>
      <c r="DVT35" s="1603"/>
      <c r="DVU35" s="1603"/>
      <c r="DVV35" s="1603"/>
      <c r="DVW35" s="1603"/>
      <c r="DVX35" s="1603"/>
      <c r="DVY35" s="1603"/>
      <c r="DVZ35" s="1603"/>
      <c r="DWA35" s="1603"/>
      <c r="DWB35" s="1603"/>
      <c r="DWC35" s="1603"/>
      <c r="DWD35" s="1603"/>
      <c r="DWE35" s="1603"/>
      <c r="DWF35" s="1603"/>
      <c r="DWG35" s="1603"/>
      <c r="DWH35" s="1603"/>
      <c r="DWI35" s="1603"/>
      <c r="DWJ35" s="1603"/>
      <c r="DWK35" s="1603"/>
      <c r="DWL35" s="1603"/>
      <c r="DWM35" s="1603"/>
      <c r="DWN35" s="1603"/>
      <c r="DWO35" s="1603"/>
      <c r="DWP35" s="1603"/>
      <c r="DWQ35" s="1603"/>
      <c r="DWR35" s="1603"/>
      <c r="DWS35" s="1603"/>
      <c r="DWT35" s="1603"/>
      <c r="DWU35" s="1603"/>
      <c r="DWV35" s="1603"/>
      <c r="DWW35" s="1603"/>
      <c r="DWX35" s="1603"/>
      <c r="DWY35" s="1603"/>
      <c r="DWZ35" s="1603"/>
      <c r="DXA35" s="1603"/>
      <c r="DXB35" s="1603"/>
      <c r="DXC35" s="1603"/>
      <c r="DXD35" s="1603"/>
      <c r="DXE35" s="1603"/>
      <c r="DXF35" s="1603"/>
      <c r="DXG35" s="1603"/>
      <c r="DXH35" s="1603"/>
      <c r="DXI35" s="1603"/>
      <c r="DXJ35" s="1603"/>
      <c r="DXK35" s="1603"/>
      <c r="DXL35" s="1603"/>
      <c r="DXM35" s="1603"/>
      <c r="DXN35" s="1603"/>
      <c r="DXO35" s="1603"/>
      <c r="DXP35" s="1603"/>
      <c r="DXQ35" s="1603"/>
      <c r="DXR35" s="1603"/>
      <c r="DXS35" s="1603"/>
      <c r="DXT35" s="1603"/>
      <c r="DXU35" s="1603"/>
      <c r="DXV35" s="1603"/>
      <c r="DXW35" s="1603"/>
      <c r="DXX35" s="1603"/>
      <c r="DXY35" s="1603"/>
      <c r="DXZ35" s="1603"/>
      <c r="DYA35" s="1603"/>
      <c r="DYB35" s="1603"/>
      <c r="DYC35" s="1603"/>
      <c r="DYD35" s="1603"/>
      <c r="DYE35" s="1603"/>
      <c r="DYF35" s="1603"/>
      <c r="DYG35" s="1603"/>
      <c r="DYH35" s="1603"/>
      <c r="DYI35" s="1603"/>
      <c r="DYJ35" s="1603"/>
      <c r="DYK35" s="1603"/>
      <c r="DYL35" s="1603"/>
      <c r="DYM35" s="1603"/>
      <c r="DYN35" s="1603"/>
      <c r="DYO35" s="1603"/>
      <c r="DYP35" s="1603"/>
      <c r="DYQ35" s="1603"/>
      <c r="DYR35" s="1603"/>
      <c r="DYS35" s="1603"/>
      <c r="DYT35" s="1603"/>
      <c r="DYU35" s="1603"/>
      <c r="DYV35" s="1603"/>
      <c r="DYW35" s="1603"/>
      <c r="DYX35" s="1603"/>
      <c r="DYY35" s="1603"/>
      <c r="DYZ35" s="1603"/>
      <c r="DZA35" s="1603"/>
      <c r="DZB35" s="1603"/>
      <c r="DZC35" s="1603"/>
      <c r="DZD35" s="1603"/>
      <c r="DZE35" s="1603"/>
      <c r="DZF35" s="1603"/>
      <c r="DZG35" s="1603"/>
      <c r="DZH35" s="1603"/>
      <c r="DZI35" s="1603"/>
      <c r="DZJ35" s="1603"/>
      <c r="DZK35" s="1603"/>
      <c r="DZL35" s="1603"/>
      <c r="DZM35" s="1603"/>
      <c r="DZN35" s="1603"/>
      <c r="DZO35" s="1603"/>
      <c r="DZP35" s="1603"/>
      <c r="DZQ35" s="1603"/>
      <c r="DZR35" s="1603"/>
      <c r="DZS35" s="1603"/>
      <c r="DZT35" s="1603"/>
      <c r="DZU35" s="1603"/>
      <c r="DZV35" s="1603"/>
      <c r="DZW35" s="1603"/>
      <c r="DZX35" s="1603"/>
      <c r="DZY35" s="1603"/>
      <c r="DZZ35" s="1603"/>
      <c r="EAA35" s="1603"/>
      <c r="EAB35" s="1603"/>
      <c r="EAC35" s="1603"/>
      <c r="EAD35" s="1603"/>
      <c r="EAE35" s="1603"/>
      <c r="EAF35" s="1603"/>
      <c r="EAG35" s="1603"/>
      <c r="EAH35" s="1603"/>
      <c r="EAI35" s="1603"/>
      <c r="EAJ35" s="1603"/>
      <c r="EAK35" s="1603"/>
      <c r="EAL35" s="1603"/>
      <c r="EAM35" s="1603"/>
      <c r="EAN35" s="1603"/>
      <c r="EAO35" s="1603"/>
      <c r="EAP35" s="1603"/>
      <c r="EAQ35" s="1603"/>
      <c r="EAR35" s="1603"/>
      <c r="EAS35" s="1603"/>
      <c r="EAT35" s="1603"/>
      <c r="EAU35" s="1603"/>
      <c r="EAV35" s="1603"/>
      <c r="EAW35" s="1603"/>
      <c r="EAX35" s="1603"/>
      <c r="EAY35" s="1603"/>
      <c r="EAZ35" s="1603"/>
      <c r="EBA35" s="1603"/>
      <c r="EBB35" s="1603"/>
      <c r="EBC35" s="1603"/>
      <c r="EBD35" s="1603"/>
      <c r="EBE35" s="1603"/>
      <c r="EBF35" s="1603"/>
      <c r="EBG35" s="1603"/>
      <c r="EBH35" s="1603"/>
      <c r="EBI35" s="1603"/>
      <c r="EBJ35" s="1603"/>
      <c r="EBK35" s="1603"/>
      <c r="EBL35" s="1603"/>
      <c r="EBM35" s="1603"/>
      <c r="EBN35" s="1603"/>
      <c r="EBO35" s="1603"/>
      <c r="EBP35" s="1603"/>
      <c r="EBQ35" s="1603"/>
      <c r="EBR35" s="1603"/>
      <c r="EBS35" s="1603"/>
      <c r="EBT35" s="1603"/>
      <c r="EBU35" s="1603"/>
      <c r="EBV35" s="1603"/>
      <c r="EBW35" s="1603"/>
      <c r="EBX35" s="1603"/>
      <c r="EBY35" s="1603"/>
      <c r="EBZ35" s="1603"/>
      <c r="ECA35" s="1603"/>
      <c r="ECB35" s="1603"/>
      <c r="ECC35" s="1603"/>
      <c r="ECD35" s="1603"/>
      <c r="ECE35" s="1603"/>
      <c r="ECF35" s="1603"/>
      <c r="ECG35" s="1603"/>
      <c r="ECH35" s="1603"/>
      <c r="ECI35" s="1603"/>
      <c r="ECJ35" s="1603"/>
      <c r="ECK35" s="1603"/>
      <c r="ECL35" s="1603"/>
      <c r="ECM35" s="1603"/>
      <c r="ECN35" s="1603"/>
      <c r="ECO35" s="1603"/>
      <c r="ECP35" s="1603"/>
      <c r="ECQ35" s="1603"/>
      <c r="ECR35" s="1603"/>
      <c r="ECS35" s="1603"/>
      <c r="ECT35" s="1603"/>
      <c r="ECU35" s="1603"/>
      <c r="ECV35" s="1603"/>
      <c r="ECW35" s="1603"/>
      <c r="ECX35" s="1603"/>
      <c r="ECY35" s="1603"/>
      <c r="ECZ35" s="1603"/>
      <c r="EDA35" s="1603"/>
      <c r="EDB35" s="1603"/>
      <c r="EDC35" s="1603"/>
      <c r="EDD35" s="1603"/>
      <c r="EDE35" s="1603"/>
      <c r="EDF35" s="1603"/>
      <c r="EDG35" s="1603"/>
      <c r="EDH35" s="1603"/>
      <c r="EDI35" s="1603"/>
      <c r="EDJ35" s="1603"/>
      <c r="EDK35" s="1603"/>
      <c r="EDL35" s="1603"/>
      <c r="EDM35" s="1603"/>
      <c r="EDN35" s="1603"/>
      <c r="EDO35" s="1603"/>
      <c r="EDP35" s="1603"/>
      <c r="EDQ35" s="1603"/>
      <c r="EDR35" s="1603"/>
      <c r="EDS35" s="1603"/>
      <c r="EDT35" s="1603"/>
      <c r="EDU35" s="1603"/>
      <c r="EDV35" s="1603"/>
      <c r="EDW35" s="1603"/>
      <c r="EDX35" s="1603"/>
      <c r="EDY35" s="1603"/>
      <c r="EDZ35" s="1603"/>
      <c r="EEA35" s="1603"/>
      <c r="EEB35" s="1603"/>
      <c r="EEC35" s="1603"/>
      <c r="EED35" s="1603"/>
      <c r="EEE35" s="1603"/>
      <c r="EEF35" s="1603"/>
      <c r="EEG35" s="1603"/>
      <c r="EEH35" s="1603"/>
      <c r="EEI35" s="1603"/>
      <c r="EEJ35" s="1603"/>
      <c r="EEK35" s="1603"/>
      <c r="EEL35" s="1603"/>
      <c r="EEM35" s="1603"/>
      <c r="EEN35" s="1603"/>
      <c r="EEO35" s="1603"/>
      <c r="EEP35" s="1603"/>
      <c r="EEQ35" s="1603"/>
      <c r="EER35" s="1603"/>
      <c r="EES35" s="1603"/>
      <c r="EET35" s="1603"/>
      <c r="EEU35" s="1603"/>
      <c r="EEV35" s="1603"/>
      <c r="EEW35" s="1603"/>
      <c r="EEX35" s="1603"/>
      <c r="EEY35" s="1603"/>
      <c r="EEZ35" s="1603"/>
      <c r="EFA35" s="1603"/>
      <c r="EFB35" s="1603"/>
      <c r="EFC35" s="1603"/>
      <c r="EFD35" s="1603"/>
      <c r="EFE35" s="1603"/>
      <c r="EFF35" s="1603"/>
      <c r="EFG35" s="1603"/>
      <c r="EFH35" s="1603"/>
      <c r="EFI35" s="1603"/>
      <c r="EFJ35" s="1603"/>
      <c r="EFK35" s="1603"/>
      <c r="EFL35" s="1603"/>
      <c r="EFM35" s="1603"/>
      <c r="EFN35" s="1603"/>
      <c r="EFO35" s="1603"/>
      <c r="EFP35" s="1603"/>
      <c r="EFQ35" s="1603"/>
      <c r="EFR35" s="1603"/>
      <c r="EFS35" s="1603"/>
      <c r="EFT35" s="1603"/>
      <c r="EFU35" s="1603"/>
      <c r="EFV35" s="1603"/>
      <c r="EFW35" s="1603"/>
      <c r="EFX35" s="1603"/>
      <c r="EFY35" s="1603"/>
      <c r="EFZ35" s="1603"/>
      <c r="EGA35" s="1603"/>
      <c r="EGB35" s="1603"/>
      <c r="EGC35" s="1603"/>
      <c r="EGD35" s="1603"/>
      <c r="EGE35" s="1603"/>
      <c r="EGF35" s="1603"/>
      <c r="EGG35" s="1603"/>
      <c r="EGH35" s="1603"/>
      <c r="EGI35" s="1603"/>
      <c r="EGJ35" s="1603"/>
      <c r="EGK35" s="1603"/>
      <c r="EGL35" s="1603"/>
      <c r="EGM35" s="1603"/>
      <c r="EGN35" s="1603"/>
      <c r="EGO35" s="1603"/>
      <c r="EGP35" s="1603"/>
      <c r="EGQ35" s="1603"/>
      <c r="EGR35" s="1603"/>
      <c r="EGS35" s="1603"/>
      <c r="EGT35" s="1603"/>
      <c r="EGU35" s="1603"/>
      <c r="EGV35" s="1603"/>
      <c r="EGW35" s="1603"/>
      <c r="EGX35" s="1603"/>
      <c r="EGY35" s="1603"/>
      <c r="EGZ35" s="1603"/>
      <c r="EHA35" s="1603"/>
      <c r="EHB35" s="1603"/>
      <c r="EHC35" s="1603"/>
      <c r="EHD35" s="1603"/>
      <c r="EHE35" s="1603"/>
      <c r="EHF35" s="1603"/>
      <c r="EHG35" s="1603"/>
      <c r="EHH35" s="1603"/>
      <c r="EHI35" s="1603"/>
      <c r="EHJ35" s="1603"/>
      <c r="EHK35" s="1603"/>
      <c r="EHL35" s="1603"/>
      <c r="EHM35" s="1603"/>
      <c r="EHN35" s="1603"/>
      <c r="EHO35" s="1603"/>
      <c r="EHP35" s="1603"/>
      <c r="EHQ35" s="1603"/>
      <c r="EHR35" s="1603"/>
      <c r="EHS35" s="1603"/>
      <c r="EHT35" s="1603"/>
      <c r="EHU35" s="1603"/>
      <c r="EHV35" s="1603"/>
      <c r="EHW35" s="1603"/>
      <c r="EHX35" s="1603"/>
      <c r="EHY35" s="1603"/>
      <c r="EHZ35" s="1603"/>
      <c r="EIA35" s="1603"/>
      <c r="EIB35" s="1603"/>
      <c r="EIC35" s="1603"/>
      <c r="EID35" s="1603"/>
      <c r="EIE35" s="1603"/>
      <c r="EIF35" s="1603"/>
      <c r="EIG35" s="1603"/>
      <c r="EIH35" s="1603"/>
      <c r="EII35" s="1603"/>
      <c r="EIJ35" s="1603"/>
      <c r="EIK35" s="1603"/>
      <c r="EIL35" s="1603"/>
      <c r="EIM35" s="1603"/>
      <c r="EIN35" s="1603"/>
      <c r="EIO35" s="1603"/>
      <c r="EIP35" s="1603"/>
      <c r="EIQ35" s="1603"/>
      <c r="EIR35" s="1603"/>
      <c r="EIS35" s="1603"/>
      <c r="EIT35" s="1603"/>
      <c r="EIU35" s="1603"/>
      <c r="EIV35" s="1603"/>
      <c r="EIW35" s="1603"/>
      <c r="EIX35" s="1603"/>
      <c r="EIY35" s="1603"/>
      <c r="EIZ35" s="1603"/>
      <c r="EJA35" s="1603"/>
      <c r="EJB35" s="1603"/>
      <c r="EJC35" s="1603"/>
      <c r="EJD35" s="1603"/>
      <c r="EJE35" s="1603"/>
      <c r="EJF35" s="1603"/>
      <c r="EJG35" s="1603"/>
      <c r="EJH35" s="1603"/>
      <c r="EJI35" s="1603"/>
      <c r="EJJ35" s="1603"/>
      <c r="EJK35" s="1603"/>
      <c r="EJL35" s="1603"/>
      <c r="EJM35" s="1603"/>
      <c r="EJN35" s="1603"/>
      <c r="EJO35" s="1603"/>
      <c r="EJP35" s="1603"/>
      <c r="EJQ35" s="1603"/>
      <c r="EJR35" s="1603"/>
      <c r="EJS35" s="1603"/>
      <c r="EJT35" s="1603"/>
      <c r="EJU35" s="1603"/>
      <c r="EJV35" s="1603"/>
      <c r="EJW35" s="1603"/>
      <c r="EJX35" s="1603"/>
      <c r="EJY35" s="1603"/>
      <c r="EJZ35" s="1603"/>
      <c r="EKA35" s="1603"/>
      <c r="EKB35" s="1603"/>
      <c r="EKC35" s="1603"/>
      <c r="EKD35" s="1603"/>
      <c r="EKE35" s="1603"/>
      <c r="EKF35" s="1603"/>
      <c r="EKG35" s="1603"/>
      <c r="EKH35" s="1603"/>
      <c r="EKI35" s="1603"/>
      <c r="EKJ35" s="1603"/>
      <c r="EKK35" s="1603"/>
      <c r="EKL35" s="1603"/>
      <c r="EKM35" s="1603"/>
      <c r="EKN35" s="1603"/>
      <c r="EKO35" s="1603"/>
      <c r="EKP35" s="1603"/>
      <c r="EKQ35" s="1603"/>
      <c r="EKR35" s="1603"/>
      <c r="EKS35" s="1603"/>
      <c r="EKT35" s="1603"/>
      <c r="EKU35" s="1603"/>
      <c r="EKV35" s="1603"/>
      <c r="EKW35" s="1603"/>
      <c r="EKX35" s="1603"/>
      <c r="EKY35" s="1603"/>
      <c r="EKZ35" s="1603"/>
      <c r="ELA35" s="1603"/>
      <c r="ELB35" s="1603"/>
      <c r="ELC35" s="1603"/>
      <c r="ELD35" s="1603"/>
      <c r="ELE35" s="1603"/>
      <c r="ELF35" s="1603"/>
      <c r="ELG35" s="1603"/>
      <c r="ELH35" s="1603"/>
      <c r="ELI35" s="1603"/>
      <c r="ELJ35" s="1603"/>
      <c r="ELK35" s="1603"/>
      <c r="ELL35" s="1603"/>
      <c r="ELM35" s="1603"/>
      <c r="ELN35" s="1603"/>
      <c r="ELO35" s="1603"/>
      <c r="ELP35" s="1603"/>
      <c r="ELQ35" s="1603"/>
      <c r="ELR35" s="1603"/>
      <c r="ELS35" s="1603"/>
      <c r="ELT35" s="1603"/>
      <c r="ELU35" s="1603"/>
      <c r="ELV35" s="1603"/>
      <c r="ELW35" s="1603"/>
      <c r="ELX35" s="1603"/>
      <c r="ELY35" s="1603"/>
      <c r="ELZ35" s="1603"/>
      <c r="EMA35" s="1603"/>
      <c r="EMB35" s="1603"/>
      <c r="EMC35" s="1603"/>
      <c r="EMD35" s="1603"/>
      <c r="EME35" s="1603"/>
      <c r="EMF35" s="1603"/>
      <c r="EMG35" s="1603"/>
      <c r="EMH35" s="1603"/>
      <c r="EMI35" s="1603"/>
      <c r="EMJ35" s="1603"/>
      <c r="EMK35" s="1603"/>
      <c r="EML35" s="1603"/>
      <c r="EMM35" s="1603"/>
      <c r="EMN35" s="1603"/>
      <c r="EMO35" s="1603"/>
      <c r="EMP35" s="1603"/>
      <c r="EMQ35" s="1603"/>
      <c r="EMR35" s="1603"/>
      <c r="EMS35" s="1603"/>
      <c r="EMT35" s="1603"/>
      <c r="EMU35" s="1603"/>
      <c r="EMV35" s="1603"/>
      <c r="EMW35" s="1603"/>
      <c r="EMX35" s="1603"/>
      <c r="EMY35" s="1603"/>
      <c r="EMZ35" s="1603"/>
      <c r="ENA35" s="1603"/>
      <c r="ENB35" s="1603"/>
      <c r="ENC35" s="1603"/>
      <c r="END35" s="1603"/>
      <c r="ENE35" s="1603"/>
      <c r="ENF35" s="1603"/>
      <c r="ENG35" s="1603"/>
      <c r="ENH35" s="1603"/>
      <c r="ENI35" s="1603"/>
      <c r="ENJ35" s="1603"/>
      <c r="ENK35" s="1603"/>
      <c r="ENL35" s="1603"/>
      <c r="ENM35" s="1603"/>
      <c r="ENN35" s="1603"/>
      <c r="ENO35" s="1603"/>
      <c r="ENP35" s="1603"/>
      <c r="ENQ35" s="1603"/>
      <c r="ENR35" s="1603"/>
      <c r="ENS35" s="1603"/>
      <c r="ENT35" s="1603"/>
      <c r="ENU35" s="1603"/>
      <c r="ENV35" s="1603"/>
      <c r="ENW35" s="1603"/>
      <c r="ENX35" s="1603"/>
      <c r="ENY35" s="1603"/>
      <c r="ENZ35" s="1603"/>
      <c r="EOA35" s="1603"/>
      <c r="EOB35" s="1603"/>
      <c r="EOC35" s="1603"/>
      <c r="EOD35" s="1603"/>
      <c r="EOE35" s="1603"/>
      <c r="EOF35" s="1603"/>
      <c r="EOG35" s="1603"/>
      <c r="EOH35" s="1603"/>
      <c r="EOI35" s="1603"/>
      <c r="EOJ35" s="1603"/>
      <c r="EOK35" s="1603"/>
      <c r="EOL35" s="1603"/>
      <c r="EOM35" s="1603"/>
      <c r="EON35" s="1603"/>
      <c r="EOO35" s="1603"/>
      <c r="EOP35" s="1603"/>
      <c r="EOQ35" s="1603"/>
      <c r="EOR35" s="1603"/>
      <c r="EOS35" s="1603"/>
      <c r="EOT35" s="1603"/>
      <c r="EOU35" s="1603"/>
      <c r="EOV35" s="1603"/>
      <c r="EOW35" s="1603"/>
      <c r="EOX35" s="1603"/>
      <c r="EOY35" s="1603"/>
      <c r="EOZ35" s="1603"/>
      <c r="EPA35" s="1603"/>
      <c r="EPB35" s="1603"/>
      <c r="EPC35" s="1603"/>
      <c r="EPD35" s="1603"/>
      <c r="EPE35" s="1603"/>
      <c r="EPF35" s="1603"/>
      <c r="EPG35" s="1603"/>
      <c r="EPH35" s="1603"/>
      <c r="EPI35" s="1603"/>
      <c r="EPJ35" s="1603"/>
      <c r="EPK35" s="1603"/>
      <c r="EPL35" s="1603"/>
      <c r="EPM35" s="1603"/>
      <c r="EPN35" s="1603"/>
      <c r="EPO35" s="1603"/>
      <c r="EPP35" s="1603"/>
      <c r="EPQ35" s="1603"/>
      <c r="EPR35" s="1603"/>
      <c r="EPS35" s="1603"/>
      <c r="EPT35" s="1603"/>
      <c r="EPU35" s="1603"/>
      <c r="EPV35" s="1603"/>
      <c r="EPW35" s="1603"/>
      <c r="EPX35" s="1603"/>
      <c r="EPY35" s="1603"/>
      <c r="EPZ35" s="1603"/>
      <c r="EQA35" s="1603"/>
      <c r="EQB35" s="1603"/>
      <c r="EQC35" s="1603"/>
      <c r="EQD35" s="1603"/>
      <c r="EQE35" s="1603"/>
      <c r="EQF35" s="1603"/>
      <c r="EQG35" s="1603"/>
      <c r="EQH35" s="1603"/>
      <c r="EQI35" s="1603"/>
      <c r="EQJ35" s="1603"/>
      <c r="EQK35" s="1603"/>
      <c r="EQL35" s="1603"/>
      <c r="EQM35" s="1603"/>
      <c r="EQN35" s="1603"/>
      <c r="EQO35" s="1603"/>
      <c r="EQP35" s="1603"/>
      <c r="EQQ35" s="1603"/>
      <c r="EQR35" s="1603"/>
      <c r="EQS35" s="1603"/>
      <c r="EQT35" s="1603"/>
      <c r="EQU35" s="1603"/>
      <c r="EQV35" s="1603"/>
      <c r="EQW35" s="1603"/>
      <c r="EQX35" s="1603"/>
      <c r="EQY35" s="1603"/>
      <c r="EQZ35" s="1603"/>
      <c r="ERA35" s="1603"/>
      <c r="ERB35" s="1603"/>
      <c r="ERC35" s="1603"/>
      <c r="ERD35" s="1603"/>
      <c r="ERE35" s="1603"/>
      <c r="ERF35" s="1603"/>
      <c r="ERG35" s="1603"/>
      <c r="ERH35" s="1603"/>
      <c r="ERI35" s="1603"/>
      <c r="ERJ35" s="1603"/>
      <c r="ERK35" s="1603"/>
      <c r="ERL35" s="1603"/>
      <c r="ERM35" s="1603"/>
      <c r="ERN35" s="1603"/>
      <c r="ERO35" s="1603"/>
      <c r="ERP35" s="1603"/>
      <c r="ERQ35" s="1603"/>
      <c r="ERR35" s="1603"/>
      <c r="ERS35" s="1603"/>
      <c r="ERT35" s="1603"/>
      <c r="ERU35" s="1603"/>
      <c r="ERV35" s="1603"/>
      <c r="ERW35" s="1603"/>
      <c r="ERX35" s="1603"/>
      <c r="ERY35" s="1603"/>
      <c r="ERZ35" s="1603"/>
      <c r="ESA35" s="1603"/>
      <c r="ESB35" s="1603"/>
      <c r="ESC35" s="1603"/>
      <c r="ESD35" s="1603"/>
      <c r="ESE35" s="1603"/>
      <c r="ESF35" s="1603"/>
      <c r="ESG35" s="1603"/>
      <c r="ESH35" s="1603"/>
      <c r="ESI35" s="1603"/>
      <c r="ESJ35" s="1603"/>
      <c r="ESK35" s="1603"/>
      <c r="ESL35" s="1603"/>
      <c r="ESM35" s="1603"/>
      <c r="ESN35" s="1603"/>
      <c r="ESO35" s="1603"/>
      <c r="ESP35" s="1603"/>
      <c r="ESQ35" s="1603"/>
      <c r="ESR35" s="1603"/>
      <c r="ESS35" s="1603"/>
      <c r="EST35" s="1603"/>
      <c r="ESU35" s="1603"/>
      <c r="ESV35" s="1603"/>
      <c r="ESW35" s="1603"/>
      <c r="ESX35" s="1603"/>
      <c r="ESY35" s="1603"/>
      <c r="ESZ35" s="1603"/>
      <c r="ETA35" s="1603"/>
      <c r="ETB35" s="1603"/>
      <c r="ETC35" s="1603"/>
      <c r="ETD35" s="1603"/>
      <c r="ETE35" s="1603"/>
      <c r="ETF35" s="1603"/>
      <c r="ETG35" s="1603"/>
      <c r="ETH35" s="1603"/>
      <c r="ETI35" s="1603"/>
      <c r="ETJ35" s="1603"/>
      <c r="ETK35" s="1603"/>
      <c r="ETL35" s="1603"/>
      <c r="ETM35" s="1603"/>
      <c r="ETN35" s="1603"/>
      <c r="ETO35" s="1603"/>
      <c r="ETP35" s="1603"/>
      <c r="ETQ35" s="1603"/>
      <c r="ETR35" s="1603"/>
      <c r="ETS35" s="1603"/>
      <c r="ETT35" s="1603"/>
      <c r="ETU35" s="1603"/>
      <c r="ETV35" s="1603"/>
      <c r="ETW35" s="1603"/>
      <c r="ETX35" s="1603"/>
      <c r="ETY35" s="1603"/>
      <c r="ETZ35" s="1603"/>
      <c r="EUA35" s="1603"/>
      <c r="EUB35" s="1603"/>
      <c r="EUC35" s="1603"/>
      <c r="EUD35" s="1603"/>
      <c r="EUE35" s="1603"/>
      <c r="EUF35" s="1603"/>
      <c r="EUG35" s="1603"/>
      <c r="EUH35" s="1603"/>
      <c r="EUI35" s="1603"/>
      <c r="EUJ35" s="1603"/>
      <c r="EUK35" s="1603"/>
      <c r="EUL35" s="1603"/>
      <c r="EUM35" s="1603"/>
      <c r="EUN35" s="1603"/>
      <c r="EUO35" s="1603"/>
      <c r="EUP35" s="1603"/>
      <c r="EUQ35" s="1603"/>
      <c r="EUR35" s="1603"/>
      <c r="EUS35" s="1603"/>
      <c r="EUT35" s="1603"/>
      <c r="EUU35" s="1603"/>
      <c r="EUV35" s="1603"/>
      <c r="EUW35" s="1603"/>
      <c r="EUX35" s="1603"/>
      <c r="EUY35" s="1603"/>
      <c r="EUZ35" s="1603"/>
      <c r="EVA35" s="1603"/>
      <c r="EVB35" s="1603"/>
      <c r="EVC35" s="1603"/>
      <c r="EVD35" s="1603"/>
      <c r="EVE35" s="1603"/>
      <c r="EVF35" s="1603"/>
      <c r="EVG35" s="1603"/>
      <c r="EVH35" s="1603"/>
      <c r="EVI35" s="1603"/>
      <c r="EVJ35" s="1603"/>
      <c r="EVK35" s="1603"/>
      <c r="EVL35" s="1603"/>
      <c r="EVM35" s="1603"/>
      <c r="EVN35" s="1603"/>
      <c r="EVO35" s="1603"/>
      <c r="EVP35" s="1603"/>
      <c r="EVQ35" s="1603"/>
      <c r="EVR35" s="1603"/>
      <c r="EVS35" s="1603"/>
      <c r="EVT35" s="1603"/>
      <c r="EVU35" s="1603"/>
      <c r="EVV35" s="1603"/>
      <c r="EVW35" s="1603"/>
      <c r="EVX35" s="1603"/>
      <c r="EVY35" s="1603"/>
      <c r="EVZ35" s="1603"/>
      <c r="EWA35" s="1603"/>
      <c r="EWB35" s="1603"/>
      <c r="EWC35" s="1603"/>
      <c r="EWD35" s="1603"/>
      <c r="EWE35" s="1603"/>
      <c r="EWF35" s="1603"/>
      <c r="EWG35" s="1603"/>
      <c r="EWH35" s="1603"/>
      <c r="EWI35" s="1603"/>
      <c r="EWJ35" s="1603"/>
      <c r="EWK35" s="1603"/>
      <c r="EWL35" s="1603"/>
      <c r="EWM35" s="1603"/>
      <c r="EWN35" s="1603"/>
      <c r="EWO35" s="1603"/>
      <c r="EWP35" s="1603"/>
      <c r="EWQ35" s="1603"/>
      <c r="EWR35" s="1603"/>
      <c r="EWS35" s="1603"/>
      <c r="EWT35" s="1603"/>
      <c r="EWU35" s="1603"/>
      <c r="EWV35" s="1603"/>
      <c r="EWW35" s="1603"/>
      <c r="EWX35" s="1603"/>
      <c r="EWY35" s="1603"/>
      <c r="EWZ35" s="1603"/>
      <c r="EXA35" s="1603"/>
      <c r="EXB35" s="1603"/>
      <c r="EXC35" s="1603"/>
      <c r="EXD35" s="1603"/>
      <c r="EXE35" s="1603"/>
      <c r="EXF35" s="1603"/>
      <c r="EXG35" s="1603"/>
      <c r="EXH35" s="1603"/>
      <c r="EXI35" s="1603"/>
      <c r="EXJ35" s="1603"/>
      <c r="EXK35" s="1603"/>
      <c r="EXL35" s="1603"/>
      <c r="EXM35" s="1603"/>
      <c r="EXN35" s="1603"/>
      <c r="EXO35" s="1603"/>
      <c r="EXP35" s="1603"/>
      <c r="EXQ35" s="1603"/>
      <c r="EXR35" s="1603"/>
      <c r="EXS35" s="1603"/>
      <c r="EXT35" s="1603"/>
      <c r="EXU35" s="1603"/>
      <c r="EXV35" s="1603"/>
      <c r="EXW35" s="1603"/>
      <c r="EXX35" s="1603"/>
      <c r="EXY35" s="1603"/>
      <c r="EXZ35" s="1603"/>
      <c r="EYA35" s="1603"/>
      <c r="EYB35" s="1603"/>
      <c r="EYC35" s="1603"/>
      <c r="EYD35" s="1603"/>
      <c r="EYE35" s="1603"/>
      <c r="EYF35" s="1603"/>
      <c r="EYG35" s="1603"/>
      <c r="EYH35" s="1603"/>
      <c r="EYI35" s="1603"/>
      <c r="EYJ35" s="1603"/>
      <c r="EYK35" s="1603"/>
      <c r="EYL35" s="1603"/>
      <c r="EYM35" s="1603"/>
      <c r="EYN35" s="1603"/>
      <c r="EYO35" s="1603"/>
      <c r="EYP35" s="1603"/>
      <c r="EYQ35" s="1603"/>
      <c r="EYR35" s="1603"/>
      <c r="EYS35" s="1603"/>
      <c r="EYT35" s="1603"/>
      <c r="EYU35" s="1603"/>
      <c r="EYV35" s="1603"/>
      <c r="EYW35" s="1603"/>
      <c r="EYX35" s="1603"/>
      <c r="EYY35" s="1603"/>
      <c r="EYZ35" s="1603"/>
      <c r="EZA35" s="1603"/>
      <c r="EZB35" s="1603"/>
      <c r="EZC35" s="1603"/>
      <c r="EZD35" s="1603"/>
      <c r="EZE35" s="1603"/>
      <c r="EZF35" s="1603"/>
      <c r="EZG35" s="1603"/>
      <c r="EZH35" s="1603"/>
      <c r="EZI35" s="1603"/>
      <c r="EZJ35" s="1603"/>
      <c r="EZK35" s="1603"/>
      <c r="EZL35" s="1603"/>
      <c r="EZM35" s="1603"/>
      <c r="EZN35" s="1603"/>
      <c r="EZO35" s="1603"/>
      <c r="EZP35" s="1603"/>
      <c r="EZQ35" s="1603"/>
      <c r="EZR35" s="1603"/>
      <c r="EZS35" s="1603"/>
      <c r="EZT35" s="1603"/>
      <c r="EZU35" s="1603"/>
      <c r="EZV35" s="1603"/>
      <c r="EZW35" s="1603"/>
      <c r="EZX35" s="1603"/>
      <c r="EZY35" s="1603"/>
      <c r="EZZ35" s="1603"/>
      <c r="FAA35" s="1603"/>
      <c r="FAB35" s="1603"/>
      <c r="FAC35" s="1603"/>
      <c r="FAD35" s="1603"/>
      <c r="FAE35" s="1603"/>
      <c r="FAF35" s="1603"/>
      <c r="FAG35" s="1603"/>
      <c r="FAH35" s="1603"/>
      <c r="FAI35" s="1603"/>
      <c r="FAJ35" s="1603"/>
      <c r="FAK35" s="1603"/>
      <c r="FAL35" s="1603"/>
      <c r="FAM35" s="1603"/>
      <c r="FAN35" s="1603"/>
      <c r="FAO35" s="1603"/>
      <c r="FAP35" s="1603"/>
      <c r="FAQ35" s="1603"/>
      <c r="FAR35" s="1603"/>
      <c r="FAS35" s="1603"/>
      <c r="FAT35" s="1603"/>
      <c r="FAU35" s="1603"/>
      <c r="FAV35" s="1603"/>
      <c r="FAW35" s="1603"/>
      <c r="FAX35" s="1603"/>
      <c r="FAY35" s="1603"/>
      <c r="FAZ35" s="1603"/>
      <c r="FBA35" s="1603"/>
      <c r="FBB35" s="1603"/>
      <c r="FBC35" s="1603"/>
      <c r="FBD35" s="1603"/>
      <c r="FBE35" s="1603"/>
      <c r="FBF35" s="1603"/>
      <c r="FBG35" s="1603"/>
      <c r="FBH35" s="1603"/>
      <c r="FBI35" s="1603"/>
      <c r="FBJ35" s="1603"/>
      <c r="FBK35" s="1603"/>
      <c r="FBL35" s="1603"/>
      <c r="FBM35" s="1603"/>
      <c r="FBN35" s="1603"/>
      <c r="FBO35" s="1603"/>
      <c r="FBP35" s="1603"/>
      <c r="FBQ35" s="1603"/>
      <c r="FBR35" s="1603"/>
      <c r="FBS35" s="1603"/>
      <c r="FBT35" s="1603"/>
      <c r="FBU35" s="1603"/>
      <c r="FBV35" s="1603"/>
      <c r="FBW35" s="1603"/>
      <c r="FBX35" s="1603"/>
      <c r="FBY35" s="1603"/>
      <c r="FBZ35" s="1603"/>
      <c r="FCA35" s="1603"/>
      <c r="FCB35" s="1603"/>
      <c r="FCC35" s="1603"/>
      <c r="FCD35" s="1603"/>
      <c r="FCE35" s="1603"/>
      <c r="FCF35" s="1603"/>
      <c r="FCG35" s="1603"/>
      <c r="FCH35" s="1603"/>
      <c r="FCI35" s="1603"/>
      <c r="FCJ35" s="1603"/>
      <c r="FCK35" s="1603"/>
      <c r="FCL35" s="1603"/>
      <c r="FCM35" s="1603"/>
      <c r="FCN35" s="1603"/>
      <c r="FCO35" s="1603"/>
      <c r="FCP35" s="1603"/>
      <c r="FCQ35" s="1603"/>
      <c r="FCR35" s="1603"/>
      <c r="FCS35" s="1603"/>
      <c r="FCT35" s="1603"/>
      <c r="FCU35" s="1603"/>
      <c r="FCV35" s="1603"/>
      <c r="FCW35" s="1603"/>
      <c r="FCX35" s="1603"/>
      <c r="FCY35" s="1603"/>
      <c r="FCZ35" s="1603"/>
      <c r="FDA35" s="1603"/>
      <c r="FDB35" s="1603"/>
      <c r="FDC35" s="1603"/>
      <c r="FDD35" s="1603"/>
      <c r="FDE35" s="1603"/>
      <c r="FDF35" s="1603"/>
      <c r="FDG35" s="1603"/>
      <c r="FDH35" s="1603"/>
      <c r="FDI35" s="1603"/>
      <c r="FDJ35" s="1603"/>
      <c r="FDK35" s="1603"/>
      <c r="FDL35" s="1603"/>
      <c r="FDM35" s="1603"/>
      <c r="FDN35" s="1603"/>
      <c r="FDO35" s="1603"/>
      <c r="FDP35" s="1603"/>
      <c r="FDQ35" s="1603"/>
      <c r="FDR35" s="1603"/>
      <c r="FDS35" s="1603"/>
      <c r="FDT35" s="1603"/>
      <c r="FDU35" s="1603"/>
      <c r="FDV35" s="1603"/>
      <c r="FDW35" s="1603"/>
      <c r="FDX35" s="1603"/>
      <c r="FDY35" s="1603"/>
      <c r="FDZ35" s="1603"/>
      <c r="FEA35" s="1603"/>
      <c r="FEB35" s="1603"/>
      <c r="FEC35" s="1603"/>
      <c r="FED35" s="1603"/>
      <c r="FEE35" s="1603"/>
      <c r="FEF35" s="1603"/>
      <c r="FEG35" s="1603"/>
      <c r="FEH35" s="1603"/>
      <c r="FEI35" s="1603"/>
      <c r="FEJ35" s="1603"/>
      <c r="FEK35" s="1603"/>
      <c r="FEL35" s="1603"/>
      <c r="FEM35" s="1603"/>
      <c r="FEN35" s="1603"/>
      <c r="FEO35" s="1603"/>
      <c r="FEP35" s="1603"/>
      <c r="FEQ35" s="1603"/>
      <c r="FER35" s="1603"/>
      <c r="FES35" s="1603"/>
      <c r="FET35" s="1603"/>
      <c r="FEU35" s="1603"/>
      <c r="FEV35" s="1603"/>
      <c r="FEW35" s="1603"/>
      <c r="FEX35" s="1603"/>
      <c r="FEY35" s="1603"/>
      <c r="FEZ35" s="1603"/>
      <c r="FFA35" s="1603"/>
      <c r="FFB35" s="1603"/>
      <c r="FFC35" s="1603"/>
      <c r="FFD35" s="1603"/>
      <c r="FFE35" s="1603"/>
      <c r="FFF35" s="1603"/>
      <c r="FFG35" s="1603"/>
      <c r="FFH35" s="1603"/>
      <c r="FFI35" s="1603"/>
      <c r="FFJ35" s="1603"/>
      <c r="FFK35" s="1603"/>
      <c r="FFL35" s="1603"/>
      <c r="FFM35" s="1603"/>
      <c r="FFN35" s="1603"/>
      <c r="FFO35" s="1603"/>
      <c r="FFP35" s="1603"/>
      <c r="FFQ35" s="1603"/>
      <c r="FFR35" s="1603"/>
      <c r="FFS35" s="1603"/>
      <c r="FFT35" s="1603"/>
      <c r="FFU35" s="1603"/>
      <c r="FFV35" s="1603"/>
      <c r="FFW35" s="1603"/>
      <c r="FFX35" s="1603"/>
      <c r="FFY35" s="1603"/>
      <c r="FFZ35" s="1603"/>
      <c r="FGA35" s="1603"/>
      <c r="FGB35" s="1603"/>
      <c r="FGC35" s="1603"/>
      <c r="FGD35" s="1603"/>
      <c r="FGE35" s="1603"/>
      <c r="FGF35" s="1603"/>
      <c r="FGG35" s="1603"/>
      <c r="FGH35" s="1603"/>
      <c r="FGI35" s="1603"/>
      <c r="FGJ35" s="1603"/>
      <c r="FGK35" s="1603"/>
      <c r="FGL35" s="1603"/>
      <c r="FGM35" s="1603"/>
      <c r="FGN35" s="1603"/>
      <c r="FGO35" s="1603"/>
      <c r="FGP35" s="1603"/>
      <c r="FGQ35" s="1603"/>
      <c r="FGR35" s="1603"/>
      <c r="FGS35" s="1603"/>
      <c r="FGT35" s="1603"/>
      <c r="FGU35" s="1603"/>
      <c r="FGV35" s="1603"/>
      <c r="FGW35" s="1603"/>
      <c r="FGX35" s="1603"/>
      <c r="FGY35" s="1603"/>
      <c r="FGZ35" s="1603"/>
      <c r="FHA35" s="1603"/>
      <c r="FHB35" s="1603"/>
      <c r="FHC35" s="1603"/>
      <c r="FHD35" s="1603"/>
      <c r="FHE35" s="1603"/>
      <c r="FHF35" s="1603"/>
      <c r="FHG35" s="1603"/>
      <c r="FHH35" s="1603"/>
      <c r="FHI35" s="1603"/>
      <c r="FHJ35" s="1603"/>
      <c r="FHK35" s="1603"/>
      <c r="FHL35" s="1603"/>
      <c r="FHM35" s="1603"/>
      <c r="FHN35" s="1603"/>
      <c r="FHO35" s="1603"/>
      <c r="FHP35" s="1603"/>
      <c r="FHQ35" s="1603"/>
      <c r="FHR35" s="1603"/>
      <c r="FHS35" s="1603"/>
      <c r="FHT35" s="1603"/>
      <c r="FHU35" s="1603"/>
      <c r="FHV35" s="1603"/>
      <c r="FHW35" s="1603"/>
      <c r="FHX35" s="1603"/>
      <c r="FHY35" s="1603"/>
      <c r="FHZ35" s="1603"/>
      <c r="FIA35" s="1603"/>
      <c r="FIB35" s="1603"/>
      <c r="FIC35" s="1603"/>
      <c r="FID35" s="1603"/>
      <c r="FIE35" s="1603"/>
      <c r="FIF35" s="1603"/>
      <c r="FIG35" s="1603"/>
      <c r="FIH35" s="1603"/>
      <c r="FII35" s="1603"/>
      <c r="FIJ35" s="1603"/>
      <c r="FIK35" s="1603"/>
      <c r="FIL35" s="1603"/>
      <c r="FIM35" s="1603"/>
      <c r="FIN35" s="1603"/>
      <c r="FIO35" s="1603"/>
      <c r="FIP35" s="1603"/>
      <c r="FIQ35" s="1603"/>
      <c r="FIR35" s="1603"/>
      <c r="FIS35" s="1603"/>
      <c r="FIT35" s="1603"/>
      <c r="FIU35" s="1603"/>
      <c r="FIV35" s="1603"/>
      <c r="FIW35" s="1603"/>
      <c r="FIX35" s="1603"/>
      <c r="FIY35" s="1603"/>
      <c r="FIZ35" s="1603"/>
      <c r="FJA35" s="1603"/>
      <c r="FJB35" s="1603"/>
      <c r="FJC35" s="1603"/>
      <c r="FJD35" s="1603"/>
      <c r="FJE35" s="1603"/>
      <c r="FJF35" s="1603"/>
      <c r="FJG35" s="1603"/>
      <c r="FJH35" s="1603"/>
      <c r="FJI35" s="1603"/>
      <c r="FJJ35" s="1603"/>
      <c r="FJK35" s="1603"/>
      <c r="FJL35" s="1603"/>
      <c r="FJM35" s="1603"/>
      <c r="FJN35" s="1603"/>
      <c r="FJO35" s="1603"/>
      <c r="FJP35" s="1603"/>
      <c r="FJQ35" s="1603"/>
      <c r="FJR35" s="1603"/>
      <c r="FJS35" s="1603"/>
      <c r="FJT35" s="1603"/>
      <c r="FJU35" s="1603"/>
      <c r="FJV35" s="1603"/>
      <c r="FJW35" s="1603"/>
      <c r="FJX35" s="1603"/>
      <c r="FJY35" s="1603"/>
      <c r="FJZ35" s="1603"/>
      <c r="FKA35" s="1603"/>
      <c r="FKB35" s="1603"/>
      <c r="FKC35" s="1603"/>
      <c r="FKD35" s="1603"/>
      <c r="FKE35" s="1603"/>
      <c r="FKF35" s="1603"/>
      <c r="FKG35" s="1603"/>
      <c r="FKH35" s="1603"/>
      <c r="FKI35" s="1603"/>
      <c r="FKJ35" s="1603"/>
      <c r="FKK35" s="1603"/>
      <c r="FKL35" s="1603"/>
      <c r="FKM35" s="1603"/>
      <c r="FKN35" s="1603"/>
      <c r="FKO35" s="1603"/>
      <c r="FKP35" s="1603"/>
      <c r="FKQ35" s="1603"/>
      <c r="FKR35" s="1603"/>
      <c r="FKS35" s="1603"/>
      <c r="FKT35" s="1603"/>
      <c r="FKU35" s="1603"/>
      <c r="FKV35" s="1603"/>
      <c r="FKW35" s="1603"/>
      <c r="FKX35" s="1603"/>
      <c r="FKY35" s="1603"/>
      <c r="FKZ35" s="1603"/>
      <c r="FLA35" s="1603"/>
      <c r="FLB35" s="1603"/>
      <c r="FLC35" s="1603"/>
      <c r="FLD35" s="1603"/>
      <c r="FLE35" s="1603"/>
      <c r="FLF35" s="1603"/>
      <c r="FLG35" s="1603"/>
      <c r="FLH35" s="1603"/>
      <c r="FLI35" s="1603"/>
      <c r="FLJ35" s="1603"/>
      <c r="FLK35" s="1603"/>
      <c r="FLL35" s="1603"/>
      <c r="FLM35" s="1603"/>
      <c r="FLN35" s="1603"/>
      <c r="FLO35" s="1603"/>
      <c r="FLP35" s="1603"/>
      <c r="FLQ35" s="1603"/>
      <c r="FLR35" s="1603"/>
      <c r="FLS35" s="1603"/>
      <c r="FLT35" s="1603"/>
      <c r="FLU35" s="1603"/>
      <c r="FLV35" s="1603"/>
      <c r="FLW35" s="1603"/>
      <c r="FLX35" s="1603"/>
      <c r="FLY35" s="1603"/>
      <c r="FLZ35" s="1603"/>
      <c r="FMA35" s="1603"/>
      <c r="FMB35" s="1603"/>
      <c r="FMC35" s="1603"/>
      <c r="FMD35" s="1603"/>
      <c r="FME35" s="1603"/>
      <c r="FMF35" s="1603"/>
      <c r="FMG35" s="1603"/>
      <c r="FMH35" s="1603"/>
      <c r="FMI35" s="1603"/>
      <c r="FMJ35" s="1603"/>
      <c r="FMK35" s="1603"/>
      <c r="FML35" s="1603"/>
      <c r="FMM35" s="1603"/>
      <c r="FMN35" s="1603"/>
      <c r="FMO35" s="1603"/>
      <c r="FMP35" s="1603"/>
      <c r="FMQ35" s="1603"/>
      <c r="FMR35" s="1603"/>
      <c r="FMS35" s="1603"/>
      <c r="FMT35" s="1603"/>
      <c r="FMU35" s="1603"/>
      <c r="FMV35" s="1603"/>
      <c r="FMW35" s="1603"/>
      <c r="FMX35" s="1603"/>
      <c r="FMY35" s="1603"/>
      <c r="FMZ35" s="1603"/>
      <c r="FNA35" s="1603"/>
      <c r="FNB35" s="1603"/>
      <c r="FNC35" s="1603"/>
      <c r="FND35" s="1603"/>
      <c r="FNE35" s="1603"/>
      <c r="FNF35" s="1603"/>
      <c r="FNG35" s="1603"/>
      <c r="FNH35" s="1603"/>
      <c r="FNI35" s="1603"/>
      <c r="FNJ35" s="1603"/>
      <c r="FNK35" s="1603"/>
      <c r="FNL35" s="1603"/>
      <c r="FNM35" s="1603"/>
      <c r="FNN35" s="1603"/>
      <c r="FNO35" s="1603"/>
      <c r="FNP35" s="1603"/>
      <c r="FNQ35" s="1603"/>
      <c r="FNR35" s="1603"/>
      <c r="FNS35" s="1603"/>
      <c r="FNT35" s="1603"/>
      <c r="FNU35" s="1603"/>
      <c r="FNV35" s="1603"/>
      <c r="FNW35" s="1603"/>
      <c r="FNX35" s="1603"/>
      <c r="FNY35" s="1603"/>
      <c r="FNZ35" s="1603"/>
      <c r="FOA35" s="1603"/>
      <c r="FOB35" s="1603"/>
      <c r="FOC35" s="1603"/>
      <c r="FOD35" s="1603"/>
      <c r="FOE35" s="1603"/>
      <c r="FOF35" s="1603"/>
      <c r="FOG35" s="1603"/>
      <c r="FOH35" s="1603"/>
      <c r="FOI35" s="1603"/>
      <c r="FOJ35" s="1603"/>
      <c r="FOK35" s="1603"/>
      <c r="FOL35" s="1603"/>
      <c r="FOM35" s="1603"/>
      <c r="FON35" s="1603"/>
      <c r="FOO35" s="1603"/>
      <c r="FOP35" s="1603"/>
      <c r="FOQ35" s="1603"/>
      <c r="FOR35" s="1603"/>
      <c r="FOS35" s="1603"/>
      <c r="FOT35" s="1603"/>
      <c r="FOU35" s="1603"/>
      <c r="FOV35" s="1603"/>
      <c r="FOW35" s="1603"/>
      <c r="FOX35" s="1603"/>
      <c r="FOY35" s="1603"/>
      <c r="FOZ35" s="1603"/>
      <c r="FPA35" s="1603"/>
      <c r="FPB35" s="1603"/>
      <c r="FPC35" s="1603"/>
      <c r="FPD35" s="1603"/>
      <c r="FPE35" s="1603"/>
      <c r="FPF35" s="1603"/>
      <c r="FPG35" s="1603"/>
      <c r="FPH35" s="1603"/>
      <c r="FPI35" s="1603"/>
      <c r="FPJ35" s="1603"/>
      <c r="FPK35" s="1603"/>
      <c r="FPL35" s="1603"/>
      <c r="FPM35" s="1603"/>
      <c r="FPN35" s="1603"/>
      <c r="FPO35" s="1603"/>
      <c r="FPP35" s="1603"/>
      <c r="FPQ35" s="1603"/>
      <c r="FPR35" s="1603"/>
      <c r="FPS35" s="1603"/>
      <c r="FPT35" s="1603"/>
      <c r="FPU35" s="1603"/>
      <c r="FPV35" s="1603"/>
      <c r="FPW35" s="1603"/>
      <c r="FPX35" s="1603"/>
      <c r="FPY35" s="1603"/>
      <c r="FPZ35" s="1603"/>
      <c r="FQA35" s="1603"/>
      <c r="FQB35" s="1603"/>
      <c r="FQC35" s="1603"/>
      <c r="FQD35" s="1603"/>
      <c r="FQE35" s="1603"/>
      <c r="FQF35" s="1603"/>
      <c r="FQG35" s="1603"/>
      <c r="FQH35" s="1603"/>
      <c r="FQI35" s="1603"/>
      <c r="FQJ35" s="1603"/>
      <c r="FQK35" s="1603"/>
      <c r="FQL35" s="1603"/>
      <c r="FQM35" s="1603"/>
      <c r="FQN35" s="1603"/>
      <c r="FQO35" s="1603"/>
      <c r="FQP35" s="1603"/>
      <c r="FQQ35" s="1603"/>
      <c r="FQR35" s="1603"/>
      <c r="FQS35" s="1603"/>
      <c r="FQT35" s="1603"/>
      <c r="FQU35" s="1603"/>
      <c r="FQV35" s="1603"/>
      <c r="FQW35" s="1603"/>
      <c r="FQX35" s="1603"/>
      <c r="FQY35" s="1603"/>
      <c r="FQZ35" s="1603"/>
      <c r="FRA35" s="1603"/>
      <c r="FRB35" s="1603"/>
      <c r="FRC35" s="1603"/>
      <c r="FRD35" s="1603"/>
      <c r="FRE35" s="1603"/>
      <c r="FRF35" s="1603"/>
      <c r="FRG35" s="1603"/>
      <c r="FRH35" s="1603"/>
      <c r="FRI35" s="1603"/>
      <c r="FRJ35" s="1603"/>
      <c r="FRK35" s="1603"/>
      <c r="FRL35" s="1603"/>
      <c r="FRM35" s="1603"/>
      <c r="FRN35" s="1603"/>
      <c r="FRO35" s="1603"/>
      <c r="FRP35" s="1603"/>
      <c r="FRQ35" s="1603"/>
      <c r="FRR35" s="1603"/>
      <c r="FRS35" s="1603"/>
      <c r="FRT35" s="1603"/>
      <c r="FRU35" s="1603"/>
      <c r="FRV35" s="1603"/>
      <c r="FRW35" s="1603"/>
      <c r="FRX35" s="1603"/>
      <c r="FRY35" s="1603"/>
      <c r="FRZ35" s="1603"/>
      <c r="FSA35" s="1603"/>
      <c r="FSB35" s="1603"/>
      <c r="FSC35" s="1603"/>
      <c r="FSD35" s="1603"/>
      <c r="FSE35" s="1603"/>
      <c r="FSF35" s="1603"/>
      <c r="FSG35" s="1603"/>
      <c r="FSH35" s="1603"/>
      <c r="FSI35" s="1603"/>
      <c r="FSJ35" s="1603"/>
      <c r="FSK35" s="1603"/>
      <c r="FSL35" s="1603"/>
      <c r="FSM35" s="1603"/>
      <c r="FSN35" s="1603"/>
      <c r="FSO35" s="1603"/>
      <c r="FSP35" s="1603"/>
      <c r="FSQ35" s="1603"/>
      <c r="FSR35" s="1603"/>
      <c r="FSS35" s="1603"/>
      <c r="FST35" s="1603"/>
      <c r="FSU35" s="1603"/>
      <c r="FSV35" s="1603"/>
      <c r="FSW35" s="1603"/>
      <c r="FSX35" s="1603"/>
      <c r="FSY35" s="1603"/>
      <c r="FSZ35" s="1603"/>
      <c r="FTA35" s="1603"/>
      <c r="FTB35" s="1603"/>
      <c r="FTC35" s="1603"/>
      <c r="FTD35" s="1603"/>
      <c r="FTE35" s="1603"/>
      <c r="FTF35" s="1603"/>
      <c r="FTG35" s="1603"/>
      <c r="FTH35" s="1603"/>
      <c r="FTI35" s="1603"/>
      <c r="FTJ35" s="1603"/>
      <c r="FTK35" s="1603"/>
      <c r="FTL35" s="1603"/>
      <c r="FTM35" s="1603"/>
      <c r="FTN35" s="1603"/>
      <c r="FTO35" s="1603"/>
      <c r="FTP35" s="1603"/>
      <c r="FTQ35" s="1603"/>
      <c r="FTR35" s="1603"/>
      <c r="FTS35" s="1603"/>
      <c r="FTT35" s="1603"/>
      <c r="FTU35" s="1603"/>
      <c r="FTV35" s="1603"/>
      <c r="FTW35" s="1603"/>
      <c r="FTX35" s="1603"/>
      <c r="FTY35" s="1603"/>
      <c r="FTZ35" s="1603"/>
      <c r="FUA35" s="1603"/>
      <c r="FUB35" s="1603"/>
      <c r="FUC35" s="1603"/>
      <c r="FUD35" s="1603"/>
      <c r="FUE35" s="1603"/>
      <c r="FUF35" s="1603"/>
      <c r="FUG35" s="1603"/>
      <c r="FUH35" s="1603"/>
      <c r="FUI35" s="1603"/>
      <c r="FUJ35" s="1603"/>
      <c r="FUK35" s="1603"/>
      <c r="FUL35" s="1603"/>
      <c r="FUM35" s="1603"/>
      <c r="FUN35" s="1603"/>
      <c r="FUO35" s="1603"/>
      <c r="FUP35" s="1603"/>
      <c r="FUQ35" s="1603"/>
      <c r="FUR35" s="1603"/>
      <c r="FUS35" s="1603"/>
      <c r="FUT35" s="1603"/>
      <c r="FUU35" s="1603"/>
      <c r="FUV35" s="1603"/>
      <c r="FUW35" s="1603"/>
      <c r="FUX35" s="1603"/>
      <c r="FUY35" s="1603"/>
      <c r="FUZ35" s="1603"/>
      <c r="FVA35" s="1603"/>
      <c r="FVB35" s="1603"/>
      <c r="FVC35" s="1603"/>
      <c r="FVD35" s="1603"/>
      <c r="FVE35" s="1603"/>
      <c r="FVF35" s="1603"/>
      <c r="FVG35" s="1603"/>
      <c r="FVH35" s="1603"/>
      <c r="FVI35" s="1603"/>
      <c r="FVJ35" s="1603"/>
      <c r="FVK35" s="1603"/>
      <c r="FVL35" s="1603"/>
      <c r="FVM35" s="1603"/>
      <c r="FVN35" s="1603"/>
      <c r="FVO35" s="1603"/>
      <c r="FVP35" s="1603"/>
      <c r="FVQ35" s="1603"/>
      <c r="FVR35" s="1603"/>
      <c r="FVS35" s="1603"/>
      <c r="FVT35" s="1603"/>
      <c r="FVU35" s="1603"/>
      <c r="FVV35" s="1603"/>
      <c r="FVW35" s="1603"/>
      <c r="FVX35" s="1603"/>
      <c r="FVY35" s="1603"/>
      <c r="FVZ35" s="1603"/>
      <c r="FWA35" s="1603"/>
      <c r="FWB35" s="1603"/>
      <c r="FWC35" s="1603"/>
      <c r="FWD35" s="1603"/>
      <c r="FWE35" s="1603"/>
      <c r="FWF35" s="1603"/>
      <c r="FWG35" s="1603"/>
      <c r="FWH35" s="1603"/>
      <c r="FWI35" s="1603"/>
      <c r="FWJ35" s="1603"/>
      <c r="FWK35" s="1603"/>
      <c r="FWL35" s="1603"/>
      <c r="FWM35" s="1603"/>
      <c r="FWN35" s="1603"/>
      <c r="FWO35" s="1603"/>
      <c r="FWP35" s="1603"/>
      <c r="FWQ35" s="1603"/>
      <c r="FWR35" s="1603"/>
      <c r="FWS35" s="1603"/>
      <c r="FWT35" s="1603"/>
      <c r="FWU35" s="1603"/>
      <c r="FWV35" s="1603"/>
      <c r="FWW35" s="1603"/>
      <c r="FWX35" s="1603"/>
      <c r="FWY35" s="1603"/>
      <c r="FWZ35" s="1603"/>
      <c r="FXA35" s="1603"/>
      <c r="FXB35" s="1603"/>
      <c r="FXC35" s="1603"/>
      <c r="FXD35" s="1603"/>
      <c r="FXE35" s="1603"/>
      <c r="FXF35" s="1603"/>
      <c r="FXG35" s="1603"/>
      <c r="FXH35" s="1603"/>
      <c r="FXI35" s="1603"/>
      <c r="FXJ35" s="1603"/>
      <c r="FXK35" s="1603"/>
      <c r="FXL35" s="1603"/>
      <c r="FXM35" s="1603"/>
      <c r="FXN35" s="1603"/>
      <c r="FXO35" s="1603"/>
      <c r="FXP35" s="1603"/>
      <c r="FXQ35" s="1603"/>
      <c r="FXR35" s="1603"/>
      <c r="FXS35" s="1603"/>
      <c r="FXT35" s="1603"/>
      <c r="FXU35" s="1603"/>
      <c r="FXV35" s="1603"/>
      <c r="FXW35" s="1603"/>
      <c r="FXX35" s="1603"/>
      <c r="FXY35" s="1603"/>
      <c r="FXZ35" s="1603"/>
      <c r="FYA35" s="1603"/>
      <c r="FYB35" s="1603"/>
      <c r="FYC35" s="1603"/>
      <c r="FYD35" s="1603"/>
      <c r="FYE35" s="1603"/>
      <c r="FYF35" s="1603"/>
      <c r="FYG35" s="1603"/>
      <c r="FYH35" s="1603"/>
      <c r="FYI35" s="1603"/>
      <c r="FYJ35" s="1603"/>
      <c r="FYK35" s="1603"/>
      <c r="FYL35" s="1603"/>
      <c r="FYM35" s="1603"/>
      <c r="FYN35" s="1603"/>
      <c r="FYO35" s="1603"/>
      <c r="FYP35" s="1603"/>
      <c r="FYQ35" s="1603"/>
      <c r="FYR35" s="1603"/>
      <c r="FYS35" s="1603"/>
      <c r="FYT35" s="1603"/>
      <c r="FYU35" s="1603"/>
      <c r="FYV35" s="1603"/>
      <c r="FYW35" s="1603"/>
      <c r="FYX35" s="1603"/>
      <c r="FYY35" s="1603"/>
      <c r="FYZ35" s="1603"/>
      <c r="FZA35" s="1603"/>
      <c r="FZB35" s="1603"/>
      <c r="FZC35" s="1603"/>
      <c r="FZD35" s="1603"/>
      <c r="FZE35" s="1603"/>
      <c r="FZF35" s="1603"/>
      <c r="FZG35" s="1603"/>
      <c r="FZH35" s="1603"/>
      <c r="FZI35" s="1603"/>
      <c r="FZJ35" s="1603"/>
      <c r="FZK35" s="1603"/>
      <c r="FZL35" s="1603"/>
      <c r="FZM35" s="1603"/>
      <c r="FZN35" s="1603"/>
      <c r="FZO35" s="1603"/>
      <c r="FZP35" s="1603"/>
      <c r="FZQ35" s="1603"/>
      <c r="FZR35" s="1603"/>
      <c r="FZS35" s="1603"/>
      <c r="FZT35" s="1603"/>
      <c r="FZU35" s="1603"/>
      <c r="FZV35" s="1603"/>
      <c r="FZW35" s="1603"/>
      <c r="FZX35" s="1603"/>
      <c r="FZY35" s="1603"/>
      <c r="FZZ35" s="1603"/>
      <c r="GAA35" s="1603"/>
      <c r="GAB35" s="1603"/>
      <c r="GAC35" s="1603"/>
      <c r="GAD35" s="1603"/>
      <c r="GAE35" s="1603"/>
      <c r="GAF35" s="1603"/>
      <c r="GAG35" s="1603"/>
      <c r="GAH35" s="1603"/>
      <c r="GAI35" s="1603"/>
      <c r="GAJ35" s="1603"/>
      <c r="GAK35" s="1603"/>
      <c r="GAL35" s="1603"/>
      <c r="GAM35" s="1603"/>
      <c r="GAN35" s="1603"/>
      <c r="GAO35" s="1603"/>
      <c r="GAP35" s="1603"/>
      <c r="GAQ35" s="1603"/>
      <c r="GAR35" s="1603"/>
      <c r="GAS35" s="1603"/>
      <c r="GAT35" s="1603"/>
      <c r="GAU35" s="1603"/>
      <c r="GAV35" s="1603"/>
      <c r="GAW35" s="1603"/>
      <c r="GAX35" s="1603"/>
      <c r="GAY35" s="1603"/>
      <c r="GAZ35" s="1603"/>
      <c r="GBA35" s="1603"/>
      <c r="GBB35" s="1603"/>
      <c r="GBC35" s="1603"/>
      <c r="GBD35" s="1603"/>
      <c r="GBE35" s="1603"/>
      <c r="GBF35" s="1603"/>
      <c r="GBG35" s="1603"/>
      <c r="GBH35" s="1603"/>
      <c r="GBI35" s="1603"/>
      <c r="GBJ35" s="1603"/>
      <c r="GBK35" s="1603"/>
      <c r="GBL35" s="1603"/>
      <c r="GBM35" s="1603"/>
      <c r="GBN35" s="1603"/>
      <c r="GBO35" s="1603"/>
      <c r="GBP35" s="1603"/>
      <c r="GBQ35" s="1603"/>
      <c r="GBR35" s="1603"/>
      <c r="GBS35" s="1603"/>
      <c r="GBT35" s="1603"/>
      <c r="GBU35" s="1603"/>
      <c r="GBV35" s="1603"/>
      <c r="GBW35" s="1603"/>
      <c r="GBX35" s="1603"/>
      <c r="GBY35" s="1603"/>
      <c r="GBZ35" s="1603"/>
      <c r="GCA35" s="1603"/>
      <c r="GCB35" s="1603"/>
      <c r="GCC35" s="1603"/>
      <c r="GCD35" s="1603"/>
      <c r="GCE35" s="1603"/>
      <c r="GCF35" s="1603"/>
      <c r="GCG35" s="1603"/>
      <c r="GCH35" s="1603"/>
      <c r="GCI35" s="1603"/>
      <c r="GCJ35" s="1603"/>
      <c r="GCK35" s="1603"/>
      <c r="GCL35" s="1603"/>
      <c r="GCM35" s="1603"/>
      <c r="GCN35" s="1603"/>
      <c r="GCO35" s="1603"/>
      <c r="GCP35" s="1603"/>
      <c r="GCQ35" s="1603"/>
      <c r="GCR35" s="1603"/>
      <c r="GCS35" s="1603"/>
      <c r="GCT35" s="1603"/>
      <c r="GCU35" s="1603"/>
      <c r="GCV35" s="1603"/>
      <c r="GCW35" s="1603"/>
      <c r="GCX35" s="1603"/>
      <c r="GCY35" s="1603"/>
      <c r="GCZ35" s="1603"/>
      <c r="GDA35" s="1603"/>
      <c r="GDB35" s="1603"/>
      <c r="GDC35" s="1603"/>
      <c r="GDD35" s="1603"/>
      <c r="GDE35" s="1603"/>
      <c r="GDF35" s="1603"/>
      <c r="GDG35" s="1603"/>
      <c r="GDH35" s="1603"/>
      <c r="GDI35" s="1603"/>
      <c r="GDJ35" s="1603"/>
      <c r="GDK35" s="1603"/>
      <c r="GDL35" s="1603"/>
      <c r="GDM35" s="1603"/>
      <c r="GDN35" s="1603"/>
      <c r="GDO35" s="1603"/>
      <c r="GDP35" s="1603"/>
      <c r="GDQ35" s="1603"/>
      <c r="GDR35" s="1603"/>
      <c r="GDS35" s="1603"/>
      <c r="GDT35" s="1603"/>
      <c r="GDU35" s="1603"/>
      <c r="GDV35" s="1603"/>
      <c r="GDW35" s="1603"/>
      <c r="GDX35" s="1603"/>
      <c r="GDY35" s="1603"/>
      <c r="GDZ35" s="1603"/>
      <c r="GEA35" s="1603"/>
      <c r="GEB35" s="1603"/>
      <c r="GEC35" s="1603"/>
      <c r="GED35" s="1603"/>
      <c r="GEE35" s="1603"/>
      <c r="GEF35" s="1603"/>
      <c r="GEG35" s="1603"/>
      <c r="GEH35" s="1603"/>
      <c r="GEI35" s="1603"/>
      <c r="GEJ35" s="1603"/>
      <c r="GEK35" s="1603"/>
      <c r="GEL35" s="1603"/>
      <c r="GEM35" s="1603"/>
      <c r="GEN35" s="1603"/>
      <c r="GEO35" s="1603"/>
      <c r="GEP35" s="1603"/>
      <c r="GEQ35" s="1603"/>
      <c r="GER35" s="1603"/>
      <c r="GES35" s="1603"/>
      <c r="GET35" s="1603"/>
      <c r="GEU35" s="1603"/>
      <c r="GEV35" s="1603"/>
      <c r="GEW35" s="1603"/>
      <c r="GEX35" s="1603"/>
      <c r="GEY35" s="1603"/>
      <c r="GEZ35" s="1603"/>
      <c r="GFA35" s="1603"/>
      <c r="GFB35" s="1603"/>
      <c r="GFC35" s="1603"/>
      <c r="GFD35" s="1603"/>
      <c r="GFE35" s="1603"/>
      <c r="GFF35" s="1603"/>
      <c r="GFG35" s="1603"/>
      <c r="GFH35" s="1603"/>
      <c r="GFI35" s="1603"/>
      <c r="GFJ35" s="1603"/>
      <c r="GFK35" s="1603"/>
      <c r="GFL35" s="1603"/>
      <c r="GFM35" s="1603"/>
      <c r="GFN35" s="1603"/>
      <c r="GFO35" s="1603"/>
      <c r="GFP35" s="1603"/>
      <c r="GFQ35" s="1603"/>
      <c r="GFR35" s="1603"/>
      <c r="GFS35" s="1603"/>
      <c r="GFT35" s="1603"/>
      <c r="GFU35" s="1603"/>
      <c r="GFV35" s="1603"/>
      <c r="GFW35" s="1603"/>
      <c r="GFX35" s="1603"/>
      <c r="GFY35" s="1603"/>
      <c r="GFZ35" s="1603"/>
      <c r="GGA35" s="1603"/>
      <c r="GGB35" s="1603"/>
      <c r="GGC35" s="1603"/>
      <c r="GGD35" s="1603"/>
      <c r="GGE35" s="1603"/>
      <c r="GGF35" s="1603"/>
      <c r="GGG35" s="1603"/>
      <c r="GGH35" s="1603"/>
      <c r="GGI35" s="1603"/>
      <c r="GGJ35" s="1603"/>
      <c r="GGK35" s="1603"/>
      <c r="GGL35" s="1603"/>
      <c r="GGM35" s="1603"/>
      <c r="GGN35" s="1603"/>
      <c r="GGO35" s="1603"/>
      <c r="GGP35" s="1603"/>
      <c r="GGQ35" s="1603"/>
      <c r="GGR35" s="1603"/>
      <c r="GGS35" s="1603"/>
      <c r="GGT35" s="1603"/>
      <c r="GGU35" s="1603"/>
      <c r="GGV35" s="1603"/>
      <c r="GGW35" s="1603"/>
      <c r="GGX35" s="1603"/>
      <c r="GGY35" s="1603"/>
      <c r="GGZ35" s="1603"/>
      <c r="GHA35" s="1603"/>
      <c r="GHB35" s="1603"/>
      <c r="GHC35" s="1603"/>
      <c r="GHD35" s="1603"/>
      <c r="GHE35" s="1603"/>
      <c r="GHF35" s="1603"/>
      <c r="GHG35" s="1603"/>
      <c r="GHH35" s="1603"/>
      <c r="GHI35" s="1603"/>
      <c r="GHJ35" s="1603"/>
      <c r="GHK35" s="1603"/>
      <c r="GHL35" s="1603"/>
      <c r="GHM35" s="1603"/>
      <c r="GHN35" s="1603"/>
      <c r="GHO35" s="1603"/>
      <c r="GHP35" s="1603"/>
      <c r="GHQ35" s="1603"/>
      <c r="GHR35" s="1603"/>
      <c r="GHS35" s="1603"/>
      <c r="GHT35" s="1603"/>
      <c r="GHU35" s="1603"/>
      <c r="GHV35" s="1603"/>
      <c r="GHW35" s="1603"/>
      <c r="GHX35" s="1603"/>
      <c r="GHY35" s="1603"/>
      <c r="GHZ35" s="1603"/>
      <c r="GIA35" s="1603"/>
      <c r="GIB35" s="1603"/>
      <c r="GIC35" s="1603"/>
      <c r="GID35" s="1603"/>
      <c r="GIE35" s="1603"/>
      <c r="GIF35" s="1603"/>
      <c r="GIG35" s="1603"/>
      <c r="GIH35" s="1603"/>
      <c r="GII35" s="1603"/>
      <c r="GIJ35" s="1603"/>
      <c r="GIK35" s="1603"/>
      <c r="GIL35" s="1603"/>
      <c r="GIM35" s="1603"/>
      <c r="GIN35" s="1603"/>
      <c r="GIO35" s="1603"/>
      <c r="GIP35" s="1603"/>
      <c r="GIQ35" s="1603"/>
      <c r="GIR35" s="1603"/>
      <c r="GIS35" s="1603"/>
      <c r="GIT35" s="1603"/>
      <c r="GIU35" s="1603"/>
      <c r="GIV35" s="1603"/>
      <c r="GIW35" s="1603"/>
      <c r="GIX35" s="1603"/>
      <c r="GIY35" s="1603"/>
      <c r="GIZ35" s="1603"/>
      <c r="GJA35" s="1603"/>
      <c r="GJB35" s="1603"/>
      <c r="GJC35" s="1603"/>
      <c r="GJD35" s="1603"/>
      <c r="GJE35" s="1603"/>
      <c r="GJF35" s="1603"/>
      <c r="GJG35" s="1603"/>
      <c r="GJH35" s="1603"/>
      <c r="GJI35" s="1603"/>
      <c r="GJJ35" s="1603"/>
      <c r="GJK35" s="1603"/>
      <c r="GJL35" s="1603"/>
      <c r="GJM35" s="1603"/>
      <c r="GJN35" s="1603"/>
      <c r="GJO35" s="1603"/>
      <c r="GJP35" s="1603"/>
      <c r="GJQ35" s="1603"/>
      <c r="GJR35" s="1603"/>
      <c r="GJS35" s="1603"/>
      <c r="GJT35" s="1603"/>
      <c r="GJU35" s="1603"/>
      <c r="GJV35" s="1603"/>
      <c r="GJW35" s="1603"/>
      <c r="GJX35" s="1603"/>
      <c r="GJY35" s="1603"/>
      <c r="GJZ35" s="1603"/>
      <c r="GKA35" s="1603"/>
      <c r="GKB35" s="1603"/>
      <c r="GKC35" s="1603"/>
      <c r="GKD35" s="1603"/>
      <c r="GKE35" s="1603"/>
      <c r="GKF35" s="1603"/>
      <c r="GKG35" s="1603"/>
      <c r="GKH35" s="1603"/>
      <c r="GKI35" s="1603"/>
      <c r="GKJ35" s="1603"/>
      <c r="GKK35" s="1603"/>
      <c r="GKL35" s="1603"/>
      <c r="GKM35" s="1603"/>
      <c r="GKN35" s="1603"/>
      <c r="GKO35" s="1603"/>
      <c r="GKP35" s="1603"/>
      <c r="GKQ35" s="1603"/>
      <c r="GKR35" s="1603"/>
      <c r="GKS35" s="1603"/>
      <c r="GKT35" s="1603"/>
      <c r="GKU35" s="1603"/>
      <c r="GKV35" s="1603"/>
      <c r="GKW35" s="1603"/>
      <c r="GKX35" s="1603"/>
      <c r="GKY35" s="1603"/>
      <c r="GKZ35" s="1603"/>
      <c r="GLA35" s="1603"/>
      <c r="GLB35" s="1603"/>
      <c r="GLC35" s="1603"/>
      <c r="GLD35" s="1603"/>
      <c r="GLE35" s="1603"/>
      <c r="GLF35" s="1603"/>
      <c r="GLG35" s="1603"/>
      <c r="GLH35" s="1603"/>
      <c r="GLI35" s="1603"/>
      <c r="GLJ35" s="1603"/>
      <c r="GLK35" s="1603"/>
      <c r="GLL35" s="1603"/>
      <c r="GLM35" s="1603"/>
      <c r="GLN35" s="1603"/>
      <c r="GLO35" s="1603"/>
      <c r="GLP35" s="1603"/>
      <c r="GLQ35" s="1603"/>
      <c r="GLR35" s="1603"/>
      <c r="GLS35" s="1603"/>
      <c r="GLT35" s="1603"/>
      <c r="GLU35" s="1603"/>
      <c r="GLV35" s="1603"/>
      <c r="GLW35" s="1603"/>
      <c r="GLX35" s="1603"/>
      <c r="GLY35" s="1603"/>
      <c r="GLZ35" s="1603"/>
      <c r="GMA35" s="1603"/>
      <c r="GMB35" s="1603"/>
      <c r="GMC35" s="1603"/>
      <c r="GMD35" s="1603"/>
      <c r="GME35" s="1603"/>
      <c r="GMF35" s="1603"/>
      <c r="GMG35" s="1603"/>
      <c r="GMH35" s="1603"/>
      <c r="GMI35" s="1603"/>
      <c r="GMJ35" s="1603"/>
      <c r="GMK35" s="1603"/>
      <c r="GML35" s="1603"/>
      <c r="GMM35" s="1603"/>
      <c r="GMN35" s="1603"/>
      <c r="GMO35" s="1603"/>
      <c r="GMP35" s="1603"/>
      <c r="GMQ35" s="1603"/>
      <c r="GMR35" s="1603"/>
      <c r="GMS35" s="1603"/>
      <c r="GMT35" s="1603"/>
      <c r="GMU35" s="1603"/>
      <c r="GMV35" s="1603"/>
      <c r="GMW35" s="1603"/>
      <c r="GMX35" s="1603"/>
      <c r="GMY35" s="1603"/>
      <c r="GMZ35" s="1603"/>
      <c r="GNA35" s="1603"/>
      <c r="GNB35" s="1603"/>
      <c r="GNC35" s="1603"/>
      <c r="GND35" s="1603"/>
      <c r="GNE35" s="1603"/>
      <c r="GNF35" s="1603"/>
      <c r="GNG35" s="1603"/>
      <c r="GNH35" s="1603"/>
      <c r="GNI35" s="1603"/>
      <c r="GNJ35" s="1603"/>
      <c r="GNK35" s="1603"/>
      <c r="GNL35" s="1603"/>
      <c r="GNM35" s="1603"/>
      <c r="GNN35" s="1603"/>
      <c r="GNO35" s="1603"/>
      <c r="GNP35" s="1603"/>
      <c r="GNQ35" s="1603"/>
      <c r="GNR35" s="1603"/>
      <c r="GNS35" s="1603"/>
      <c r="GNT35" s="1603"/>
      <c r="GNU35" s="1603"/>
      <c r="GNV35" s="1603"/>
      <c r="GNW35" s="1603"/>
      <c r="GNX35" s="1603"/>
      <c r="GNY35" s="1603"/>
      <c r="GNZ35" s="1603"/>
      <c r="GOA35" s="1603"/>
      <c r="GOB35" s="1603"/>
      <c r="GOC35" s="1603"/>
      <c r="GOD35" s="1603"/>
      <c r="GOE35" s="1603"/>
      <c r="GOF35" s="1603"/>
      <c r="GOG35" s="1603"/>
      <c r="GOH35" s="1603"/>
      <c r="GOI35" s="1603"/>
      <c r="GOJ35" s="1603"/>
      <c r="GOK35" s="1603"/>
      <c r="GOL35" s="1603"/>
      <c r="GOM35" s="1603"/>
      <c r="GON35" s="1603"/>
      <c r="GOO35" s="1603"/>
      <c r="GOP35" s="1603"/>
      <c r="GOQ35" s="1603"/>
      <c r="GOR35" s="1603"/>
      <c r="GOS35" s="1603"/>
      <c r="GOT35" s="1603"/>
      <c r="GOU35" s="1603"/>
      <c r="GOV35" s="1603"/>
      <c r="GOW35" s="1603"/>
      <c r="GOX35" s="1603"/>
      <c r="GOY35" s="1603"/>
      <c r="GOZ35" s="1603"/>
      <c r="GPA35" s="1603"/>
      <c r="GPB35" s="1603"/>
      <c r="GPC35" s="1603"/>
      <c r="GPD35" s="1603"/>
      <c r="GPE35" s="1603"/>
      <c r="GPF35" s="1603"/>
      <c r="GPG35" s="1603"/>
      <c r="GPH35" s="1603"/>
      <c r="GPI35" s="1603"/>
      <c r="GPJ35" s="1603"/>
      <c r="GPK35" s="1603"/>
      <c r="GPL35" s="1603"/>
      <c r="GPM35" s="1603"/>
      <c r="GPN35" s="1603"/>
      <c r="GPO35" s="1603"/>
      <c r="GPP35" s="1603"/>
      <c r="GPQ35" s="1603"/>
      <c r="GPR35" s="1603"/>
      <c r="GPS35" s="1603"/>
      <c r="GPT35" s="1603"/>
      <c r="GPU35" s="1603"/>
      <c r="GPV35" s="1603"/>
      <c r="GPW35" s="1603"/>
      <c r="GPX35" s="1603"/>
      <c r="GPY35" s="1603"/>
      <c r="GPZ35" s="1603"/>
      <c r="GQA35" s="1603"/>
      <c r="GQB35" s="1603"/>
      <c r="GQC35" s="1603"/>
      <c r="GQD35" s="1603"/>
      <c r="GQE35" s="1603"/>
      <c r="GQF35" s="1603"/>
      <c r="GQG35" s="1603"/>
      <c r="GQH35" s="1603"/>
      <c r="GQI35" s="1603"/>
      <c r="GQJ35" s="1603"/>
      <c r="GQK35" s="1603"/>
      <c r="GQL35" s="1603"/>
      <c r="GQM35" s="1603"/>
      <c r="GQN35" s="1603"/>
      <c r="GQO35" s="1603"/>
      <c r="GQP35" s="1603"/>
      <c r="GQQ35" s="1603"/>
      <c r="GQR35" s="1603"/>
      <c r="GQS35" s="1603"/>
      <c r="GQT35" s="1603"/>
      <c r="GQU35" s="1603"/>
      <c r="GQV35" s="1603"/>
      <c r="GQW35" s="1603"/>
      <c r="GQX35" s="1603"/>
      <c r="GQY35" s="1603"/>
      <c r="GQZ35" s="1603"/>
      <c r="GRA35" s="1603"/>
      <c r="GRB35" s="1603"/>
      <c r="GRC35" s="1603"/>
      <c r="GRD35" s="1603"/>
      <c r="GRE35" s="1603"/>
      <c r="GRF35" s="1603"/>
      <c r="GRG35" s="1603"/>
      <c r="GRH35" s="1603"/>
      <c r="GRI35" s="1603"/>
      <c r="GRJ35" s="1603"/>
      <c r="GRK35" s="1603"/>
      <c r="GRL35" s="1603"/>
      <c r="GRM35" s="1603"/>
      <c r="GRN35" s="1603"/>
      <c r="GRO35" s="1603"/>
      <c r="GRP35" s="1603"/>
      <c r="GRQ35" s="1603"/>
      <c r="GRR35" s="1603"/>
      <c r="GRS35" s="1603"/>
      <c r="GRT35" s="1603"/>
      <c r="GRU35" s="1603"/>
      <c r="GRV35" s="1603"/>
      <c r="GRW35" s="1603"/>
      <c r="GRX35" s="1603"/>
      <c r="GRY35" s="1603"/>
      <c r="GRZ35" s="1603"/>
      <c r="GSA35" s="1603"/>
      <c r="GSB35" s="1603"/>
      <c r="GSC35" s="1603"/>
      <c r="GSD35" s="1603"/>
      <c r="GSE35" s="1603"/>
      <c r="GSF35" s="1603"/>
      <c r="GSG35" s="1603"/>
      <c r="GSH35" s="1603"/>
      <c r="GSI35" s="1603"/>
      <c r="GSJ35" s="1603"/>
      <c r="GSK35" s="1603"/>
      <c r="GSL35" s="1603"/>
      <c r="GSM35" s="1603"/>
      <c r="GSN35" s="1603"/>
      <c r="GSO35" s="1603"/>
      <c r="GSP35" s="1603"/>
      <c r="GSQ35" s="1603"/>
      <c r="GSR35" s="1603"/>
      <c r="GSS35" s="1603"/>
      <c r="GST35" s="1603"/>
      <c r="GSU35" s="1603"/>
      <c r="GSV35" s="1603"/>
      <c r="GSW35" s="1603"/>
      <c r="GSX35" s="1603"/>
      <c r="GSY35" s="1603"/>
      <c r="GSZ35" s="1603"/>
      <c r="GTA35" s="1603"/>
      <c r="GTB35" s="1603"/>
      <c r="GTC35" s="1603"/>
      <c r="GTD35" s="1603"/>
      <c r="GTE35" s="1603"/>
      <c r="GTF35" s="1603"/>
      <c r="GTG35" s="1603"/>
      <c r="GTH35" s="1603"/>
      <c r="GTI35" s="1603"/>
      <c r="GTJ35" s="1603"/>
      <c r="GTK35" s="1603"/>
      <c r="GTL35" s="1603"/>
      <c r="GTM35" s="1603"/>
      <c r="GTN35" s="1603"/>
      <c r="GTO35" s="1603"/>
      <c r="GTP35" s="1603"/>
      <c r="GTQ35" s="1603"/>
      <c r="GTR35" s="1603"/>
      <c r="GTS35" s="1603"/>
      <c r="GTT35" s="1603"/>
      <c r="GTU35" s="1603"/>
      <c r="GTV35" s="1603"/>
      <c r="GTW35" s="1603"/>
      <c r="GTX35" s="1603"/>
      <c r="GTY35" s="1603"/>
      <c r="GTZ35" s="1603"/>
      <c r="GUA35" s="1603"/>
      <c r="GUB35" s="1603"/>
      <c r="GUC35" s="1603"/>
      <c r="GUD35" s="1603"/>
      <c r="GUE35" s="1603"/>
      <c r="GUF35" s="1603"/>
      <c r="GUG35" s="1603"/>
      <c r="GUH35" s="1603"/>
      <c r="GUI35" s="1603"/>
      <c r="GUJ35" s="1603"/>
      <c r="GUK35" s="1603"/>
      <c r="GUL35" s="1603"/>
      <c r="GUM35" s="1603"/>
      <c r="GUN35" s="1603"/>
      <c r="GUO35" s="1603"/>
      <c r="GUP35" s="1603"/>
      <c r="GUQ35" s="1603"/>
      <c r="GUR35" s="1603"/>
      <c r="GUS35" s="1603"/>
      <c r="GUT35" s="1603"/>
      <c r="GUU35" s="1603"/>
      <c r="GUV35" s="1603"/>
      <c r="GUW35" s="1603"/>
      <c r="GUX35" s="1603"/>
      <c r="GUY35" s="1603"/>
      <c r="GUZ35" s="1603"/>
      <c r="GVA35" s="1603"/>
      <c r="GVB35" s="1603"/>
      <c r="GVC35" s="1603"/>
      <c r="GVD35" s="1603"/>
      <c r="GVE35" s="1603"/>
      <c r="GVF35" s="1603"/>
      <c r="GVG35" s="1603"/>
      <c r="GVH35" s="1603"/>
      <c r="GVI35" s="1603"/>
      <c r="GVJ35" s="1603"/>
      <c r="GVK35" s="1603"/>
      <c r="GVL35" s="1603"/>
      <c r="GVM35" s="1603"/>
      <c r="GVN35" s="1603"/>
      <c r="GVO35" s="1603"/>
      <c r="GVP35" s="1603"/>
      <c r="GVQ35" s="1603"/>
      <c r="GVR35" s="1603"/>
      <c r="GVS35" s="1603"/>
      <c r="GVT35" s="1603"/>
      <c r="GVU35" s="1603"/>
      <c r="GVV35" s="1603"/>
      <c r="GVW35" s="1603"/>
      <c r="GVX35" s="1603"/>
      <c r="GVY35" s="1603"/>
      <c r="GVZ35" s="1603"/>
      <c r="GWA35" s="1603"/>
      <c r="GWB35" s="1603"/>
      <c r="GWC35" s="1603"/>
      <c r="GWD35" s="1603"/>
      <c r="GWE35" s="1603"/>
      <c r="GWF35" s="1603"/>
      <c r="GWG35" s="1603"/>
      <c r="GWH35" s="1603"/>
      <c r="GWI35" s="1603"/>
      <c r="GWJ35" s="1603"/>
      <c r="GWK35" s="1603"/>
      <c r="GWL35" s="1603"/>
      <c r="GWM35" s="1603"/>
      <c r="GWN35" s="1603"/>
      <c r="GWO35" s="1603"/>
      <c r="GWP35" s="1603"/>
      <c r="GWQ35" s="1603"/>
      <c r="GWR35" s="1603"/>
      <c r="GWS35" s="1603"/>
      <c r="GWT35" s="1603"/>
      <c r="GWU35" s="1603"/>
      <c r="GWV35" s="1603"/>
      <c r="GWW35" s="1603"/>
      <c r="GWX35" s="1603"/>
      <c r="GWY35" s="1603"/>
      <c r="GWZ35" s="1603"/>
      <c r="GXA35" s="1603"/>
      <c r="GXB35" s="1603"/>
      <c r="GXC35" s="1603"/>
      <c r="GXD35" s="1603"/>
      <c r="GXE35" s="1603"/>
      <c r="GXF35" s="1603"/>
      <c r="GXG35" s="1603"/>
      <c r="GXH35" s="1603"/>
      <c r="GXI35" s="1603"/>
      <c r="GXJ35" s="1603"/>
      <c r="GXK35" s="1603"/>
      <c r="GXL35" s="1603"/>
      <c r="GXM35" s="1603"/>
      <c r="GXN35" s="1603"/>
      <c r="GXO35" s="1603"/>
      <c r="GXP35" s="1603"/>
      <c r="GXQ35" s="1603"/>
      <c r="GXR35" s="1603"/>
      <c r="GXS35" s="1603"/>
      <c r="GXT35" s="1603"/>
      <c r="GXU35" s="1603"/>
      <c r="GXV35" s="1603"/>
      <c r="GXW35" s="1603"/>
      <c r="GXX35" s="1603"/>
      <c r="GXY35" s="1603"/>
      <c r="GXZ35" s="1603"/>
      <c r="GYA35" s="1603"/>
      <c r="GYB35" s="1603"/>
      <c r="GYC35" s="1603"/>
      <c r="GYD35" s="1603"/>
      <c r="GYE35" s="1603"/>
      <c r="GYF35" s="1603"/>
      <c r="GYG35" s="1603"/>
      <c r="GYH35" s="1603"/>
      <c r="GYI35" s="1603"/>
      <c r="GYJ35" s="1603"/>
      <c r="GYK35" s="1603"/>
      <c r="GYL35" s="1603"/>
      <c r="GYM35" s="1603"/>
      <c r="GYN35" s="1603"/>
      <c r="GYO35" s="1603"/>
      <c r="GYP35" s="1603"/>
      <c r="GYQ35" s="1603"/>
      <c r="GYR35" s="1603"/>
      <c r="GYS35" s="1603"/>
      <c r="GYT35" s="1603"/>
      <c r="GYU35" s="1603"/>
      <c r="GYV35" s="1603"/>
      <c r="GYW35" s="1603"/>
      <c r="GYX35" s="1603"/>
      <c r="GYY35" s="1603"/>
      <c r="GYZ35" s="1603"/>
      <c r="GZA35" s="1603"/>
      <c r="GZB35" s="1603"/>
      <c r="GZC35" s="1603"/>
      <c r="GZD35" s="1603"/>
      <c r="GZE35" s="1603"/>
      <c r="GZF35" s="1603"/>
      <c r="GZG35" s="1603"/>
      <c r="GZH35" s="1603"/>
      <c r="GZI35" s="1603"/>
      <c r="GZJ35" s="1603"/>
      <c r="GZK35" s="1603"/>
      <c r="GZL35" s="1603"/>
      <c r="GZM35" s="1603"/>
      <c r="GZN35" s="1603"/>
      <c r="GZO35" s="1603"/>
      <c r="GZP35" s="1603"/>
      <c r="GZQ35" s="1603"/>
      <c r="GZR35" s="1603"/>
      <c r="GZS35" s="1603"/>
      <c r="GZT35" s="1603"/>
      <c r="GZU35" s="1603"/>
      <c r="GZV35" s="1603"/>
      <c r="GZW35" s="1603"/>
      <c r="GZX35" s="1603"/>
      <c r="GZY35" s="1603"/>
      <c r="GZZ35" s="1603"/>
      <c r="HAA35" s="1603"/>
      <c r="HAB35" s="1603"/>
      <c r="HAC35" s="1603"/>
      <c r="HAD35" s="1603"/>
      <c r="HAE35" s="1603"/>
      <c r="HAF35" s="1603"/>
      <c r="HAG35" s="1603"/>
      <c r="HAH35" s="1603"/>
      <c r="HAI35" s="1603"/>
      <c r="HAJ35" s="1603"/>
      <c r="HAK35" s="1603"/>
      <c r="HAL35" s="1603"/>
      <c r="HAM35" s="1603"/>
      <c r="HAN35" s="1603"/>
      <c r="HAO35" s="1603"/>
      <c r="HAP35" s="1603"/>
      <c r="HAQ35" s="1603"/>
      <c r="HAR35" s="1603"/>
      <c r="HAS35" s="1603"/>
      <c r="HAT35" s="1603"/>
      <c r="HAU35" s="1603"/>
      <c r="HAV35" s="1603"/>
      <c r="HAW35" s="1603"/>
      <c r="HAX35" s="1603"/>
      <c r="HAY35" s="1603"/>
      <c r="HAZ35" s="1603"/>
      <c r="HBA35" s="1603"/>
      <c r="HBB35" s="1603"/>
      <c r="HBC35" s="1603"/>
      <c r="HBD35" s="1603"/>
      <c r="HBE35" s="1603"/>
      <c r="HBF35" s="1603"/>
      <c r="HBG35" s="1603"/>
      <c r="HBH35" s="1603"/>
      <c r="HBI35" s="1603"/>
      <c r="HBJ35" s="1603"/>
      <c r="HBK35" s="1603"/>
      <c r="HBL35" s="1603"/>
      <c r="HBM35" s="1603"/>
      <c r="HBN35" s="1603"/>
      <c r="HBO35" s="1603"/>
      <c r="HBP35" s="1603"/>
      <c r="HBQ35" s="1603"/>
      <c r="HBR35" s="1603"/>
      <c r="HBS35" s="1603"/>
      <c r="HBT35" s="1603"/>
      <c r="HBU35" s="1603"/>
      <c r="HBV35" s="1603"/>
      <c r="HBW35" s="1603"/>
      <c r="HBX35" s="1603"/>
      <c r="HBY35" s="1603"/>
      <c r="HBZ35" s="1603"/>
      <c r="HCA35" s="1603"/>
      <c r="HCB35" s="1603"/>
      <c r="HCC35" s="1603"/>
      <c r="HCD35" s="1603"/>
      <c r="HCE35" s="1603"/>
      <c r="HCF35" s="1603"/>
      <c r="HCG35" s="1603"/>
      <c r="HCH35" s="1603"/>
      <c r="HCI35" s="1603"/>
      <c r="HCJ35" s="1603"/>
      <c r="HCK35" s="1603"/>
      <c r="HCL35" s="1603"/>
      <c r="HCM35" s="1603"/>
      <c r="HCN35" s="1603"/>
      <c r="HCO35" s="1603"/>
      <c r="HCP35" s="1603"/>
      <c r="HCQ35" s="1603"/>
      <c r="HCR35" s="1603"/>
      <c r="HCS35" s="1603"/>
      <c r="HCT35" s="1603"/>
      <c r="HCU35" s="1603"/>
      <c r="HCV35" s="1603"/>
      <c r="HCW35" s="1603"/>
      <c r="HCX35" s="1603"/>
      <c r="HCY35" s="1603"/>
      <c r="HCZ35" s="1603"/>
      <c r="HDA35" s="1603"/>
      <c r="HDB35" s="1603"/>
      <c r="HDC35" s="1603"/>
      <c r="HDD35" s="1603"/>
      <c r="HDE35" s="1603"/>
      <c r="HDF35" s="1603"/>
      <c r="HDG35" s="1603"/>
      <c r="HDH35" s="1603"/>
      <c r="HDI35" s="1603"/>
      <c r="HDJ35" s="1603"/>
      <c r="HDK35" s="1603"/>
      <c r="HDL35" s="1603"/>
      <c r="HDM35" s="1603"/>
      <c r="HDN35" s="1603"/>
      <c r="HDO35" s="1603"/>
      <c r="HDP35" s="1603"/>
      <c r="HDQ35" s="1603"/>
      <c r="HDR35" s="1603"/>
      <c r="HDS35" s="1603"/>
      <c r="HDT35" s="1603"/>
      <c r="HDU35" s="1603"/>
      <c r="HDV35" s="1603"/>
      <c r="HDW35" s="1603"/>
      <c r="HDX35" s="1603"/>
      <c r="HDY35" s="1603"/>
      <c r="HDZ35" s="1603"/>
      <c r="HEA35" s="1603"/>
      <c r="HEB35" s="1603"/>
      <c r="HEC35" s="1603"/>
      <c r="HED35" s="1603"/>
      <c r="HEE35" s="1603"/>
      <c r="HEF35" s="1603"/>
      <c r="HEG35" s="1603"/>
      <c r="HEH35" s="1603"/>
      <c r="HEI35" s="1603"/>
      <c r="HEJ35" s="1603"/>
      <c r="HEK35" s="1603"/>
      <c r="HEL35" s="1603"/>
      <c r="HEM35" s="1603"/>
      <c r="HEN35" s="1603"/>
      <c r="HEO35" s="1603"/>
      <c r="HEP35" s="1603"/>
      <c r="HEQ35" s="1603"/>
      <c r="HER35" s="1603"/>
      <c r="HES35" s="1603"/>
      <c r="HET35" s="1603"/>
      <c r="HEU35" s="1603"/>
      <c r="HEV35" s="1603"/>
      <c r="HEW35" s="1603"/>
      <c r="HEX35" s="1603"/>
      <c r="HEY35" s="1603"/>
      <c r="HEZ35" s="1603"/>
      <c r="HFA35" s="1603"/>
      <c r="HFB35" s="1603"/>
      <c r="HFC35" s="1603"/>
      <c r="HFD35" s="1603"/>
      <c r="HFE35" s="1603"/>
      <c r="HFF35" s="1603"/>
      <c r="HFG35" s="1603"/>
      <c r="HFH35" s="1603"/>
      <c r="HFI35" s="1603"/>
      <c r="HFJ35" s="1603"/>
      <c r="HFK35" s="1603"/>
      <c r="HFL35" s="1603"/>
      <c r="HFM35" s="1603"/>
      <c r="HFN35" s="1603"/>
      <c r="HFO35" s="1603"/>
      <c r="HFP35" s="1603"/>
      <c r="HFQ35" s="1603"/>
      <c r="HFR35" s="1603"/>
      <c r="HFS35" s="1603"/>
      <c r="HFT35" s="1603"/>
      <c r="HFU35" s="1603"/>
      <c r="HFV35" s="1603"/>
      <c r="HFW35" s="1603"/>
      <c r="HFX35" s="1603"/>
      <c r="HFY35" s="1603"/>
      <c r="HFZ35" s="1603"/>
      <c r="HGA35" s="1603"/>
      <c r="HGB35" s="1603"/>
      <c r="HGC35" s="1603"/>
      <c r="HGD35" s="1603"/>
      <c r="HGE35" s="1603"/>
      <c r="HGF35" s="1603"/>
      <c r="HGG35" s="1603"/>
      <c r="HGH35" s="1603"/>
      <c r="HGI35" s="1603"/>
      <c r="HGJ35" s="1603"/>
      <c r="HGK35" s="1603"/>
      <c r="HGL35" s="1603"/>
      <c r="HGM35" s="1603"/>
      <c r="HGN35" s="1603"/>
      <c r="HGO35" s="1603"/>
      <c r="HGP35" s="1603"/>
      <c r="HGQ35" s="1603"/>
      <c r="HGR35" s="1603"/>
      <c r="HGS35" s="1603"/>
      <c r="HGT35" s="1603"/>
      <c r="HGU35" s="1603"/>
      <c r="HGV35" s="1603"/>
      <c r="HGW35" s="1603"/>
      <c r="HGX35" s="1603"/>
      <c r="HGY35" s="1603"/>
      <c r="HGZ35" s="1603"/>
      <c r="HHA35" s="1603"/>
      <c r="HHB35" s="1603"/>
      <c r="HHC35" s="1603"/>
      <c r="HHD35" s="1603"/>
      <c r="HHE35" s="1603"/>
      <c r="HHF35" s="1603"/>
      <c r="HHG35" s="1603"/>
      <c r="HHH35" s="1603"/>
      <c r="HHI35" s="1603"/>
      <c r="HHJ35" s="1603"/>
      <c r="HHK35" s="1603"/>
      <c r="HHL35" s="1603"/>
      <c r="HHM35" s="1603"/>
      <c r="HHN35" s="1603"/>
      <c r="HHO35" s="1603"/>
      <c r="HHP35" s="1603"/>
      <c r="HHQ35" s="1603"/>
      <c r="HHR35" s="1603"/>
      <c r="HHS35" s="1603"/>
      <c r="HHT35" s="1603"/>
      <c r="HHU35" s="1603"/>
      <c r="HHV35" s="1603"/>
      <c r="HHW35" s="1603"/>
      <c r="HHX35" s="1603"/>
      <c r="HHY35" s="1603"/>
      <c r="HHZ35" s="1603"/>
      <c r="HIA35" s="1603"/>
      <c r="HIB35" s="1603"/>
      <c r="HIC35" s="1603"/>
      <c r="HID35" s="1603"/>
      <c r="HIE35" s="1603"/>
      <c r="HIF35" s="1603"/>
      <c r="HIG35" s="1603"/>
      <c r="HIH35" s="1603"/>
      <c r="HII35" s="1603"/>
      <c r="HIJ35" s="1603"/>
      <c r="HIK35" s="1603"/>
      <c r="HIL35" s="1603"/>
      <c r="HIM35" s="1603"/>
      <c r="HIN35" s="1603"/>
      <c r="HIO35" s="1603"/>
      <c r="HIP35" s="1603"/>
      <c r="HIQ35" s="1603"/>
      <c r="HIR35" s="1603"/>
      <c r="HIS35" s="1603"/>
      <c r="HIT35" s="1603"/>
      <c r="HIU35" s="1603"/>
      <c r="HIV35" s="1603"/>
      <c r="HIW35" s="1603"/>
      <c r="HIX35" s="1603"/>
      <c r="HIY35" s="1603"/>
      <c r="HIZ35" s="1603"/>
      <c r="HJA35" s="1603"/>
      <c r="HJB35" s="1603"/>
      <c r="HJC35" s="1603"/>
      <c r="HJD35" s="1603"/>
      <c r="HJE35" s="1603"/>
      <c r="HJF35" s="1603"/>
      <c r="HJG35" s="1603"/>
      <c r="HJH35" s="1603"/>
      <c r="HJI35" s="1603"/>
      <c r="HJJ35" s="1603"/>
      <c r="HJK35" s="1603"/>
      <c r="HJL35" s="1603"/>
      <c r="HJM35" s="1603"/>
      <c r="HJN35" s="1603"/>
      <c r="HJO35" s="1603"/>
      <c r="HJP35" s="1603"/>
      <c r="HJQ35" s="1603"/>
      <c r="HJR35" s="1603"/>
      <c r="HJS35" s="1603"/>
      <c r="HJT35" s="1603"/>
      <c r="HJU35" s="1603"/>
      <c r="HJV35" s="1603"/>
      <c r="HJW35" s="1603"/>
      <c r="HJX35" s="1603"/>
      <c r="HJY35" s="1603"/>
      <c r="HJZ35" s="1603"/>
      <c r="HKA35" s="1603"/>
      <c r="HKB35" s="1603"/>
      <c r="HKC35" s="1603"/>
      <c r="HKD35" s="1603"/>
      <c r="HKE35" s="1603"/>
      <c r="HKF35" s="1603"/>
      <c r="HKG35" s="1603"/>
      <c r="HKH35" s="1603"/>
      <c r="HKI35" s="1603"/>
      <c r="HKJ35" s="1603"/>
      <c r="HKK35" s="1603"/>
      <c r="HKL35" s="1603"/>
      <c r="HKM35" s="1603"/>
      <c r="HKN35" s="1603"/>
      <c r="HKO35" s="1603"/>
      <c r="HKP35" s="1603"/>
      <c r="HKQ35" s="1603"/>
      <c r="HKR35" s="1603"/>
      <c r="HKS35" s="1603"/>
      <c r="HKT35" s="1603"/>
      <c r="HKU35" s="1603"/>
      <c r="HKV35" s="1603"/>
      <c r="HKW35" s="1603"/>
      <c r="HKX35" s="1603"/>
      <c r="HKY35" s="1603"/>
      <c r="HKZ35" s="1603"/>
      <c r="HLA35" s="1603"/>
      <c r="HLB35" s="1603"/>
      <c r="HLC35" s="1603"/>
      <c r="HLD35" s="1603"/>
      <c r="HLE35" s="1603"/>
      <c r="HLF35" s="1603"/>
      <c r="HLG35" s="1603"/>
      <c r="HLH35" s="1603"/>
      <c r="HLI35" s="1603"/>
      <c r="HLJ35" s="1603"/>
      <c r="HLK35" s="1603"/>
      <c r="HLL35" s="1603"/>
      <c r="HLM35" s="1603"/>
      <c r="HLN35" s="1603"/>
      <c r="HLO35" s="1603"/>
      <c r="HLP35" s="1603"/>
      <c r="HLQ35" s="1603"/>
      <c r="HLR35" s="1603"/>
      <c r="HLS35" s="1603"/>
      <c r="HLT35" s="1603"/>
      <c r="HLU35" s="1603"/>
      <c r="HLV35" s="1603"/>
      <c r="HLW35" s="1603"/>
      <c r="HLX35" s="1603"/>
      <c r="HLY35" s="1603"/>
      <c r="HLZ35" s="1603"/>
      <c r="HMA35" s="1603"/>
      <c r="HMB35" s="1603"/>
      <c r="HMC35" s="1603"/>
      <c r="HMD35" s="1603"/>
      <c r="HME35" s="1603"/>
      <c r="HMF35" s="1603"/>
      <c r="HMG35" s="1603"/>
      <c r="HMH35" s="1603"/>
      <c r="HMI35" s="1603"/>
      <c r="HMJ35" s="1603"/>
      <c r="HMK35" s="1603"/>
      <c r="HML35" s="1603"/>
      <c r="HMM35" s="1603"/>
      <c r="HMN35" s="1603"/>
      <c r="HMO35" s="1603"/>
      <c r="HMP35" s="1603"/>
      <c r="HMQ35" s="1603"/>
      <c r="HMR35" s="1603"/>
      <c r="HMS35" s="1603"/>
      <c r="HMT35" s="1603"/>
      <c r="HMU35" s="1603"/>
      <c r="HMV35" s="1603"/>
      <c r="HMW35" s="1603"/>
      <c r="HMX35" s="1603"/>
      <c r="HMY35" s="1603"/>
      <c r="HMZ35" s="1603"/>
      <c r="HNA35" s="1603"/>
      <c r="HNB35" s="1603"/>
      <c r="HNC35" s="1603"/>
      <c r="HND35" s="1603"/>
      <c r="HNE35" s="1603"/>
      <c r="HNF35" s="1603"/>
      <c r="HNG35" s="1603"/>
      <c r="HNH35" s="1603"/>
      <c r="HNI35" s="1603"/>
      <c r="HNJ35" s="1603"/>
      <c r="HNK35" s="1603"/>
      <c r="HNL35" s="1603"/>
      <c r="HNM35" s="1603"/>
      <c r="HNN35" s="1603"/>
      <c r="HNO35" s="1603"/>
      <c r="HNP35" s="1603"/>
      <c r="HNQ35" s="1603"/>
      <c r="HNR35" s="1603"/>
      <c r="HNS35" s="1603"/>
      <c r="HNT35" s="1603"/>
      <c r="HNU35" s="1603"/>
      <c r="HNV35" s="1603"/>
      <c r="HNW35" s="1603"/>
      <c r="HNX35" s="1603"/>
      <c r="HNY35" s="1603"/>
      <c r="HNZ35" s="1603"/>
      <c r="HOA35" s="1603"/>
      <c r="HOB35" s="1603"/>
      <c r="HOC35" s="1603"/>
      <c r="HOD35" s="1603"/>
      <c r="HOE35" s="1603"/>
      <c r="HOF35" s="1603"/>
      <c r="HOG35" s="1603"/>
      <c r="HOH35" s="1603"/>
      <c r="HOI35" s="1603"/>
      <c r="HOJ35" s="1603"/>
      <c r="HOK35" s="1603"/>
      <c r="HOL35" s="1603"/>
      <c r="HOM35" s="1603"/>
      <c r="HON35" s="1603"/>
      <c r="HOO35" s="1603"/>
      <c r="HOP35" s="1603"/>
      <c r="HOQ35" s="1603"/>
      <c r="HOR35" s="1603"/>
      <c r="HOS35" s="1603"/>
      <c r="HOT35" s="1603"/>
      <c r="HOU35" s="1603"/>
      <c r="HOV35" s="1603"/>
      <c r="HOW35" s="1603"/>
      <c r="HOX35" s="1603"/>
      <c r="HOY35" s="1603"/>
      <c r="HOZ35" s="1603"/>
      <c r="HPA35" s="1603"/>
      <c r="HPB35" s="1603"/>
      <c r="HPC35" s="1603"/>
      <c r="HPD35" s="1603"/>
      <c r="HPE35" s="1603"/>
      <c r="HPF35" s="1603"/>
      <c r="HPG35" s="1603"/>
      <c r="HPH35" s="1603"/>
      <c r="HPI35" s="1603"/>
      <c r="HPJ35" s="1603"/>
      <c r="HPK35" s="1603"/>
      <c r="HPL35" s="1603"/>
      <c r="HPM35" s="1603"/>
      <c r="HPN35" s="1603"/>
      <c r="HPO35" s="1603"/>
      <c r="HPP35" s="1603"/>
      <c r="HPQ35" s="1603"/>
      <c r="HPR35" s="1603"/>
      <c r="HPS35" s="1603"/>
      <c r="HPT35" s="1603"/>
      <c r="HPU35" s="1603"/>
      <c r="HPV35" s="1603"/>
      <c r="HPW35" s="1603"/>
      <c r="HPX35" s="1603"/>
      <c r="HPY35" s="1603"/>
      <c r="HPZ35" s="1603"/>
      <c r="HQA35" s="1603"/>
      <c r="HQB35" s="1603"/>
      <c r="HQC35" s="1603"/>
      <c r="HQD35" s="1603"/>
      <c r="HQE35" s="1603"/>
      <c r="HQF35" s="1603"/>
      <c r="HQG35" s="1603"/>
      <c r="HQH35" s="1603"/>
      <c r="HQI35" s="1603"/>
      <c r="HQJ35" s="1603"/>
      <c r="HQK35" s="1603"/>
      <c r="HQL35" s="1603"/>
      <c r="HQM35" s="1603"/>
      <c r="HQN35" s="1603"/>
      <c r="HQO35" s="1603"/>
      <c r="HQP35" s="1603"/>
      <c r="HQQ35" s="1603"/>
      <c r="HQR35" s="1603"/>
      <c r="HQS35" s="1603"/>
      <c r="HQT35" s="1603"/>
      <c r="HQU35" s="1603"/>
      <c r="HQV35" s="1603"/>
      <c r="HQW35" s="1603"/>
      <c r="HQX35" s="1603"/>
      <c r="HQY35" s="1603"/>
      <c r="HQZ35" s="1603"/>
      <c r="HRA35" s="1603"/>
      <c r="HRB35" s="1603"/>
      <c r="HRC35" s="1603"/>
      <c r="HRD35" s="1603"/>
      <c r="HRE35" s="1603"/>
      <c r="HRF35" s="1603"/>
      <c r="HRG35" s="1603"/>
      <c r="HRH35" s="1603"/>
      <c r="HRI35" s="1603"/>
      <c r="HRJ35" s="1603"/>
      <c r="HRK35" s="1603"/>
      <c r="HRL35" s="1603"/>
      <c r="HRM35" s="1603"/>
      <c r="HRN35" s="1603"/>
      <c r="HRO35" s="1603"/>
      <c r="HRP35" s="1603"/>
      <c r="HRQ35" s="1603"/>
      <c r="HRR35" s="1603"/>
      <c r="HRS35" s="1603"/>
      <c r="HRT35" s="1603"/>
      <c r="HRU35" s="1603"/>
      <c r="HRV35" s="1603"/>
      <c r="HRW35" s="1603"/>
      <c r="HRX35" s="1603"/>
      <c r="HRY35" s="1603"/>
      <c r="HRZ35" s="1603"/>
      <c r="HSA35" s="1603"/>
      <c r="HSB35" s="1603"/>
      <c r="HSC35" s="1603"/>
      <c r="HSD35" s="1603"/>
      <c r="HSE35" s="1603"/>
      <c r="HSF35" s="1603"/>
      <c r="HSG35" s="1603"/>
      <c r="HSH35" s="1603"/>
      <c r="HSI35" s="1603"/>
      <c r="HSJ35" s="1603"/>
      <c r="HSK35" s="1603"/>
      <c r="HSL35" s="1603"/>
      <c r="HSM35" s="1603"/>
      <c r="HSN35" s="1603"/>
      <c r="HSO35" s="1603"/>
      <c r="HSP35" s="1603"/>
      <c r="HSQ35" s="1603"/>
      <c r="HSR35" s="1603"/>
      <c r="HSS35" s="1603"/>
      <c r="HST35" s="1603"/>
      <c r="HSU35" s="1603"/>
      <c r="HSV35" s="1603"/>
      <c r="HSW35" s="1603"/>
      <c r="HSX35" s="1603"/>
      <c r="HSY35" s="1603"/>
      <c r="HSZ35" s="1603"/>
      <c r="HTA35" s="1603"/>
      <c r="HTB35" s="1603"/>
      <c r="HTC35" s="1603"/>
      <c r="HTD35" s="1603"/>
      <c r="HTE35" s="1603"/>
      <c r="HTF35" s="1603"/>
      <c r="HTG35" s="1603"/>
      <c r="HTH35" s="1603"/>
      <c r="HTI35" s="1603"/>
      <c r="HTJ35" s="1603"/>
      <c r="HTK35" s="1603"/>
      <c r="HTL35" s="1603"/>
      <c r="HTM35" s="1603"/>
      <c r="HTN35" s="1603"/>
      <c r="HTO35" s="1603"/>
      <c r="HTP35" s="1603"/>
      <c r="HTQ35" s="1603"/>
      <c r="HTR35" s="1603"/>
      <c r="HTS35" s="1603"/>
      <c r="HTT35" s="1603"/>
      <c r="HTU35" s="1603"/>
      <c r="HTV35" s="1603"/>
      <c r="HTW35" s="1603"/>
      <c r="HTX35" s="1603"/>
      <c r="HTY35" s="1603"/>
      <c r="HTZ35" s="1603"/>
      <c r="HUA35" s="1603"/>
      <c r="HUB35" s="1603"/>
      <c r="HUC35" s="1603"/>
      <c r="HUD35" s="1603"/>
      <c r="HUE35" s="1603"/>
      <c r="HUF35" s="1603"/>
      <c r="HUG35" s="1603"/>
      <c r="HUH35" s="1603"/>
      <c r="HUI35" s="1603"/>
      <c r="HUJ35" s="1603"/>
      <c r="HUK35" s="1603"/>
      <c r="HUL35" s="1603"/>
      <c r="HUM35" s="1603"/>
      <c r="HUN35" s="1603"/>
      <c r="HUO35" s="1603"/>
      <c r="HUP35" s="1603"/>
      <c r="HUQ35" s="1603"/>
      <c r="HUR35" s="1603"/>
      <c r="HUS35" s="1603"/>
      <c r="HUT35" s="1603"/>
      <c r="HUU35" s="1603"/>
      <c r="HUV35" s="1603"/>
      <c r="HUW35" s="1603"/>
      <c r="HUX35" s="1603"/>
      <c r="HUY35" s="1603"/>
      <c r="HUZ35" s="1603"/>
      <c r="HVA35" s="1603"/>
      <c r="HVB35" s="1603"/>
      <c r="HVC35" s="1603"/>
      <c r="HVD35" s="1603"/>
      <c r="HVE35" s="1603"/>
      <c r="HVF35" s="1603"/>
      <c r="HVG35" s="1603"/>
      <c r="HVH35" s="1603"/>
      <c r="HVI35" s="1603"/>
      <c r="HVJ35" s="1603"/>
      <c r="HVK35" s="1603"/>
      <c r="HVL35" s="1603"/>
      <c r="HVM35" s="1603"/>
      <c r="HVN35" s="1603"/>
      <c r="HVO35" s="1603"/>
      <c r="HVP35" s="1603"/>
      <c r="HVQ35" s="1603"/>
      <c r="HVR35" s="1603"/>
      <c r="HVS35" s="1603"/>
      <c r="HVT35" s="1603"/>
      <c r="HVU35" s="1603"/>
      <c r="HVV35" s="1603"/>
      <c r="HVW35" s="1603"/>
      <c r="HVX35" s="1603"/>
      <c r="HVY35" s="1603"/>
      <c r="HVZ35" s="1603"/>
      <c r="HWA35" s="1603"/>
      <c r="HWB35" s="1603"/>
      <c r="HWC35" s="1603"/>
      <c r="HWD35" s="1603"/>
      <c r="HWE35" s="1603"/>
      <c r="HWF35" s="1603"/>
      <c r="HWG35" s="1603"/>
      <c r="HWH35" s="1603"/>
      <c r="HWI35" s="1603"/>
      <c r="HWJ35" s="1603"/>
      <c r="HWK35" s="1603"/>
      <c r="HWL35" s="1603"/>
      <c r="HWM35" s="1603"/>
      <c r="HWN35" s="1603"/>
      <c r="HWO35" s="1603"/>
      <c r="HWP35" s="1603"/>
      <c r="HWQ35" s="1603"/>
      <c r="HWR35" s="1603"/>
      <c r="HWS35" s="1603"/>
      <c r="HWT35" s="1603"/>
      <c r="HWU35" s="1603"/>
      <c r="HWV35" s="1603"/>
      <c r="HWW35" s="1603"/>
      <c r="HWX35" s="1603"/>
      <c r="HWY35" s="1603"/>
      <c r="HWZ35" s="1603"/>
      <c r="HXA35" s="1603"/>
      <c r="HXB35" s="1603"/>
      <c r="HXC35" s="1603"/>
      <c r="HXD35" s="1603"/>
      <c r="HXE35" s="1603"/>
      <c r="HXF35" s="1603"/>
      <c r="HXG35" s="1603"/>
      <c r="HXH35" s="1603"/>
      <c r="HXI35" s="1603"/>
      <c r="HXJ35" s="1603"/>
      <c r="HXK35" s="1603"/>
      <c r="HXL35" s="1603"/>
      <c r="HXM35" s="1603"/>
      <c r="HXN35" s="1603"/>
      <c r="HXO35" s="1603"/>
      <c r="HXP35" s="1603"/>
      <c r="HXQ35" s="1603"/>
      <c r="HXR35" s="1603"/>
      <c r="HXS35" s="1603"/>
      <c r="HXT35" s="1603"/>
      <c r="HXU35" s="1603"/>
      <c r="HXV35" s="1603"/>
      <c r="HXW35" s="1603"/>
      <c r="HXX35" s="1603"/>
      <c r="HXY35" s="1603"/>
      <c r="HXZ35" s="1603"/>
      <c r="HYA35" s="1603"/>
      <c r="HYB35" s="1603"/>
      <c r="HYC35" s="1603"/>
      <c r="HYD35" s="1603"/>
      <c r="HYE35" s="1603"/>
      <c r="HYF35" s="1603"/>
      <c r="HYG35" s="1603"/>
      <c r="HYH35" s="1603"/>
      <c r="HYI35" s="1603"/>
      <c r="HYJ35" s="1603"/>
      <c r="HYK35" s="1603"/>
      <c r="HYL35" s="1603"/>
      <c r="HYM35" s="1603"/>
      <c r="HYN35" s="1603"/>
      <c r="HYO35" s="1603"/>
      <c r="HYP35" s="1603"/>
      <c r="HYQ35" s="1603"/>
      <c r="HYR35" s="1603"/>
      <c r="HYS35" s="1603"/>
      <c r="HYT35" s="1603"/>
      <c r="HYU35" s="1603"/>
      <c r="HYV35" s="1603"/>
      <c r="HYW35" s="1603"/>
      <c r="HYX35" s="1603"/>
      <c r="HYY35" s="1603"/>
      <c r="HYZ35" s="1603"/>
      <c r="HZA35" s="1603"/>
      <c r="HZB35" s="1603"/>
      <c r="HZC35" s="1603"/>
      <c r="HZD35" s="1603"/>
      <c r="HZE35" s="1603"/>
      <c r="HZF35" s="1603"/>
      <c r="HZG35" s="1603"/>
      <c r="HZH35" s="1603"/>
      <c r="HZI35" s="1603"/>
      <c r="HZJ35" s="1603"/>
      <c r="HZK35" s="1603"/>
      <c r="HZL35" s="1603"/>
      <c r="HZM35" s="1603"/>
      <c r="HZN35" s="1603"/>
      <c r="HZO35" s="1603"/>
      <c r="HZP35" s="1603"/>
      <c r="HZQ35" s="1603"/>
      <c r="HZR35" s="1603"/>
      <c r="HZS35" s="1603"/>
      <c r="HZT35" s="1603"/>
      <c r="HZU35" s="1603"/>
      <c r="HZV35" s="1603"/>
      <c r="HZW35" s="1603"/>
      <c r="HZX35" s="1603"/>
      <c r="HZY35" s="1603"/>
      <c r="HZZ35" s="1603"/>
      <c r="IAA35" s="1603"/>
      <c r="IAB35" s="1603"/>
      <c r="IAC35" s="1603"/>
      <c r="IAD35" s="1603"/>
      <c r="IAE35" s="1603"/>
      <c r="IAF35" s="1603"/>
      <c r="IAG35" s="1603"/>
      <c r="IAH35" s="1603"/>
      <c r="IAI35" s="1603"/>
      <c r="IAJ35" s="1603"/>
      <c r="IAK35" s="1603"/>
      <c r="IAL35" s="1603"/>
      <c r="IAM35" s="1603"/>
      <c r="IAN35" s="1603"/>
      <c r="IAO35" s="1603"/>
      <c r="IAP35" s="1603"/>
      <c r="IAQ35" s="1603"/>
      <c r="IAR35" s="1603"/>
      <c r="IAS35" s="1603"/>
      <c r="IAT35" s="1603"/>
      <c r="IAU35" s="1603"/>
      <c r="IAV35" s="1603"/>
      <c r="IAW35" s="1603"/>
      <c r="IAX35" s="1603"/>
      <c r="IAY35" s="1603"/>
      <c r="IAZ35" s="1603"/>
      <c r="IBA35" s="1603"/>
      <c r="IBB35" s="1603"/>
      <c r="IBC35" s="1603"/>
      <c r="IBD35" s="1603"/>
      <c r="IBE35" s="1603"/>
      <c r="IBF35" s="1603"/>
      <c r="IBG35" s="1603"/>
      <c r="IBH35" s="1603"/>
      <c r="IBI35" s="1603"/>
      <c r="IBJ35" s="1603"/>
      <c r="IBK35" s="1603"/>
      <c r="IBL35" s="1603"/>
      <c r="IBM35" s="1603"/>
      <c r="IBN35" s="1603"/>
      <c r="IBO35" s="1603"/>
      <c r="IBP35" s="1603"/>
      <c r="IBQ35" s="1603"/>
      <c r="IBR35" s="1603"/>
      <c r="IBS35" s="1603"/>
      <c r="IBT35" s="1603"/>
      <c r="IBU35" s="1603"/>
      <c r="IBV35" s="1603"/>
      <c r="IBW35" s="1603"/>
      <c r="IBX35" s="1603"/>
      <c r="IBY35" s="1603"/>
      <c r="IBZ35" s="1603"/>
      <c r="ICA35" s="1603"/>
      <c r="ICB35" s="1603"/>
      <c r="ICC35" s="1603"/>
      <c r="ICD35" s="1603"/>
      <c r="ICE35" s="1603"/>
      <c r="ICF35" s="1603"/>
      <c r="ICG35" s="1603"/>
      <c r="ICH35" s="1603"/>
      <c r="ICI35" s="1603"/>
      <c r="ICJ35" s="1603"/>
      <c r="ICK35" s="1603"/>
      <c r="ICL35" s="1603"/>
      <c r="ICM35" s="1603"/>
      <c r="ICN35" s="1603"/>
      <c r="ICO35" s="1603"/>
      <c r="ICP35" s="1603"/>
      <c r="ICQ35" s="1603"/>
      <c r="ICR35" s="1603"/>
      <c r="ICS35" s="1603"/>
      <c r="ICT35" s="1603"/>
      <c r="ICU35" s="1603"/>
      <c r="ICV35" s="1603"/>
      <c r="ICW35" s="1603"/>
      <c r="ICX35" s="1603"/>
      <c r="ICY35" s="1603"/>
      <c r="ICZ35" s="1603"/>
      <c r="IDA35" s="1603"/>
      <c r="IDB35" s="1603"/>
      <c r="IDC35" s="1603"/>
      <c r="IDD35" s="1603"/>
      <c r="IDE35" s="1603"/>
      <c r="IDF35" s="1603"/>
      <c r="IDG35" s="1603"/>
      <c r="IDH35" s="1603"/>
      <c r="IDI35" s="1603"/>
      <c r="IDJ35" s="1603"/>
      <c r="IDK35" s="1603"/>
      <c r="IDL35" s="1603"/>
      <c r="IDM35" s="1603"/>
      <c r="IDN35" s="1603"/>
      <c r="IDO35" s="1603"/>
      <c r="IDP35" s="1603"/>
      <c r="IDQ35" s="1603"/>
      <c r="IDR35" s="1603"/>
      <c r="IDS35" s="1603"/>
      <c r="IDT35" s="1603"/>
      <c r="IDU35" s="1603"/>
      <c r="IDV35" s="1603"/>
      <c r="IDW35" s="1603"/>
      <c r="IDX35" s="1603"/>
      <c r="IDY35" s="1603"/>
      <c r="IDZ35" s="1603"/>
      <c r="IEA35" s="1603"/>
      <c r="IEB35" s="1603"/>
      <c r="IEC35" s="1603"/>
      <c r="IED35" s="1603"/>
      <c r="IEE35" s="1603"/>
      <c r="IEF35" s="1603"/>
      <c r="IEG35" s="1603"/>
      <c r="IEH35" s="1603"/>
      <c r="IEI35" s="1603"/>
      <c r="IEJ35" s="1603"/>
      <c r="IEK35" s="1603"/>
      <c r="IEL35" s="1603"/>
      <c r="IEM35" s="1603"/>
      <c r="IEN35" s="1603"/>
      <c r="IEO35" s="1603"/>
      <c r="IEP35" s="1603"/>
      <c r="IEQ35" s="1603"/>
      <c r="IER35" s="1603"/>
      <c r="IES35" s="1603"/>
      <c r="IET35" s="1603"/>
      <c r="IEU35" s="1603"/>
      <c r="IEV35" s="1603"/>
      <c r="IEW35" s="1603"/>
      <c r="IEX35" s="1603"/>
      <c r="IEY35" s="1603"/>
      <c r="IEZ35" s="1603"/>
      <c r="IFA35" s="1603"/>
      <c r="IFB35" s="1603"/>
      <c r="IFC35" s="1603"/>
      <c r="IFD35" s="1603"/>
      <c r="IFE35" s="1603"/>
      <c r="IFF35" s="1603"/>
      <c r="IFG35" s="1603"/>
      <c r="IFH35" s="1603"/>
      <c r="IFI35" s="1603"/>
      <c r="IFJ35" s="1603"/>
      <c r="IFK35" s="1603"/>
      <c r="IFL35" s="1603"/>
      <c r="IFM35" s="1603"/>
      <c r="IFN35" s="1603"/>
      <c r="IFO35" s="1603"/>
      <c r="IFP35" s="1603"/>
      <c r="IFQ35" s="1603"/>
      <c r="IFR35" s="1603"/>
      <c r="IFS35" s="1603"/>
      <c r="IFT35" s="1603"/>
      <c r="IFU35" s="1603"/>
      <c r="IFV35" s="1603"/>
      <c r="IFW35" s="1603"/>
      <c r="IFX35" s="1603"/>
      <c r="IFY35" s="1603"/>
      <c r="IFZ35" s="1603"/>
      <c r="IGA35" s="1603"/>
      <c r="IGB35" s="1603"/>
      <c r="IGC35" s="1603"/>
      <c r="IGD35" s="1603"/>
      <c r="IGE35" s="1603"/>
      <c r="IGF35" s="1603"/>
      <c r="IGG35" s="1603"/>
      <c r="IGH35" s="1603"/>
      <c r="IGI35" s="1603"/>
      <c r="IGJ35" s="1603"/>
      <c r="IGK35" s="1603"/>
      <c r="IGL35" s="1603"/>
      <c r="IGM35" s="1603"/>
      <c r="IGN35" s="1603"/>
      <c r="IGO35" s="1603"/>
      <c r="IGP35" s="1603"/>
      <c r="IGQ35" s="1603"/>
      <c r="IGR35" s="1603"/>
      <c r="IGS35" s="1603"/>
      <c r="IGT35" s="1603"/>
      <c r="IGU35" s="1603"/>
      <c r="IGV35" s="1603"/>
      <c r="IGW35" s="1603"/>
      <c r="IGX35" s="1603"/>
      <c r="IGY35" s="1603"/>
      <c r="IGZ35" s="1603"/>
      <c r="IHA35" s="1603"/>
      <c r="IHB35" s="1603"/>
      <c r="IHC35" s="1603"/>
      <c r="IHD35" s="1603"/>
      <c r="IHE35" s="1603"/>
      <c r="IHF35" s="1603"/>
      <c r="IHG35" s="1603"/>
      <c r="IHH35" s="1603"/>
      <c r="IHI35" s="1603"/>
      <c r="IHJ35" s="1603"/>
      <c r="IHK35" s="1603"/>
      <c r="IHL35" s="1603"/>
      <c r="IHM35" s="1603"/>
      <c r="IHN35" s="1603"/>
      <c r="IHO35" s="1603"/>
      <c r="IHP35" s="1603"/>
      <c r="IHQ35" s="1603"/>
      <c r="IHR35" s="1603"/>
      <c r="IHS35" s="1603"/>
      <c r="IHT35" s="1603"/>
      <c r="IHU35" s="1603"/>
      <c r="IHV35" s="1603"/>
      <c r="IHW35" s="1603"/>
      <c r="IHX35" s="1603"/>
      <c r="IHY35" s="1603"/>
      <c r="IHZ35" s="1603"/>
      <c r="IIA35" s="1603"/>
      <c r="IIB35" s="1603"/>
      <c r="IIC35" s="1603"/>
      <c r="IID35" s="1603"/>
      <c r="IIE35" s="1603"/>
      <c r="IIF35" s="1603"/>
      <c r="IIG35" s="1603"/>
      <c r="IIH35" s="1603"/>
      <c r="III35" s="1603"/>
      <c r="IIJ35" s="1603"/>
      <c r="IIK35" s="1603"/>
      <c r="IIL35" s="1603"/>
      <c r="IIM35" s="1603"/>
      <c r="IIN35" s="1603"/>
      <c r="IIO35" s="1603"/>
      <c r="IIP35" s="1603"/>
      <c r="IIQ35" s="1603"/>
      <c r="IIR35" s="1603"/>
      <c r="IIS35" s="1603"/>
      <c r="IIT35" s="1603"/>
      <c r="IIU35" s="1603"/>
      <c r="IIV35" s="1603"/>
      <c r="IIW35" s="1603"/>
      <c r="IIX35" s="1603"/>
      <c r="IIY35" s="1603"/>
      <c r="IIZ35" s="1603"/>
      <c r="IJA35" s="1603"/>
      <c r="IJB35" s="1603"/>
      <c r="IJC35" s="1603"/>
      <c r="IJD35" s="1603"/>
      <c r="IJE35" s="1603"/>
      <c r="IJF35" s="1603"/>
      <c r="IJG35" s="1603"/>
      <c r="IJH35" s="1603"/>
      <c r="IJI35" s="1603"/>
      <c r="IJJ35" s="1603"/>
      <c r="IJK35" s="1603"/>
      <c r="IJL35" s="1603"/>
      <c r="IJM35" s="1603"/>
      <c r="IJN35" s="1603"/>
      <c r="IJO35" s="1603"/>
      <c r="IJP35" s="1603"/>
      <c r="IJQ35" s="1603"/>
      <c r="IJR35" s="1603"/>
      <c r="IJS35" s="1603"/>
      <c r="IJT35" s="1603"/>
      <c r="IJU35" s="1603"/>
      <c r="IJV35" s="1603"/>
      <c r="IJW35" s="1603"/>
      <c r="IJX35" s="1603"/>
      <c r="IJY35" s="1603"/>
      <c r="IJZ35" s="1603"/>
      <c r="IKA35" s="1603"/>
      <c r="IKB35" s="1603"/>
      <c r="IKC35" s="1603"/>
      <c r="IKD35" s="1603"/>
      <c r="IKE35" s="1603"/>
      <c r="IKF35" s="1603"/>
      <c r="IKG35" s="1603"/>
      <c r="IKH35" s="1603"/>
      <c r="IKI35" s="1603"/>
      <c r="IKJ35" s="1603"/>
      <c r="IKK35" s="1603"/>
      <c r="IKL35" s="1603"/>
      <c r="IKM35" s="1603"/>
      <c r="IKN35" s="1603"/>
      <c r="IKO35" s="1603"/>
      <c r="IKP35" s="1603"/>
      <c r="IKQ35" s="1603"/>
      <c r="IKR35" s="1603"/>
      <c r="IKS35" s="1603"/>
      <c r="IKT35" s="1603"/>
      <c r="IKU35" s="1603"/>
      <c r="IKV35" s="1603"/>
      <c r="IKW35" s="1603"/>
      <c r="IKX35" s="1603"/>
      <c r="IKY35" s="1603"/>
      <c r="IKZ35" s="1603"/>
      <c r="ILA35" s="1603"/>
      <c r="ILB35" s="1603"/>
      <c r="ILC35" s="1603"/>
      <c r="ILD35" s="1603"/>
      <c r="ILE35" s="1603"/>
      <c r="ILF35" s="1603"/>
      <c r="ILG35" s="1603"/>
      <c r="ILH35" s="1603"/>
      <c r="ILI35" s="1603"/>
      <c r="ILJ35" s="1603"/>
      <c r="ILK35" s="1603"/>
      <c r="ILL35" s="1603"/>
      <c r="ILM35" s="1603"/>
      <c r="ILN35" s="1603"/>
      <c r="ILO35" s="1603"/>
      <c r="ILP35" s="1603"/>
      <c r="ILQ35" s="1603"/>
      <c r="ILR35" s="1603"/>
      <c r="ILS35" s="1603"/>
      <c r="ILT35" s="1603"/>
      <c r="ILU35" s="1603"/>
      <c r="ILV35" s="1603"/>
      <c r="ILW35" s="1603"/>
      <c r="ILX35" s="1603"/>
      <c r="ILY35" s="1603"/>
      <c r="ILZ35" s="1603"/>
      <c r="IMA35" s="1603"/>
      <c r="IMB35" s="1603"/>
      <c r="IMC35" s="1603"/>
      <c r="IMD35" s="1603"/>
      <c r="IME35" s="1603"/>
      <c r="IMF35" s="1603"/>
      <c r="IMG35" s="1603"/>
      <c r="IMH35" s="1603"/>
      <c r="IMI35" s="1603"/>
      <c r="IMJ35" s="1603"/>
      <c r="IMK35" s="1603"/>
      <c r="IML35" s="1603"/>
      <c r="IMM35" s="1603"/>
      <c r="IMN35" s="1603"/>
      <c r="IMO35" s="1603"/>
      <c r="IMP35" s="1603"/>
      <c r="IMQ35" s="1603"/>
      <c r="IMR35" s="1603"/>
      <c r="IMS35" s="1603"/>
      <c r="IMT35" s="1603"/>
      <c r="IMU35" s="1603"/>
      <c r="IMV35" s="1603"/>
      <c r="IMW35" s="1603"/>
      <c r="IMX35" s="1603"/>
      <c r="IMY35" s="1603"/>
      <c r="IMZ35" s="1603"/>
      <c r="INA35" s="1603"/>
      <c r="INB35" s="1603"/>
      <c r="INC35" s="1603"/>
      <c r="IND35" s="1603"/>
      <c r="INE35" s="1603"/>
      <c r="INF35" s="1603"/>
      <c r="ING35" s="1603"/>
      <c r="INH35" s="1603"/>
      <c r="INI35" s="1603"/>
      <c r="INJ35" s="1603"/>
      <c r="INK35" s="1603"/>
      <c r="INL35" s="1603"/>
      <c r="INM35" s="1603"/>
      <c r="INN35" s="1603"/>
      <c r="INO35" s="1603"/>
      <c r="INP35" s="1603"/>
      <c r="INQ35" s="1603"/>
      <c r="INR35" s="1603"/>
      <c r="INS35" s="1603"/>
      <c r="INT35" s="1603"/>
      <c r="INU35" s="1603"/>
      <c r="INV35" s="1603"/>
      <c r="INW35" s="1603"/>
      <c r="INX35" s="1603"/>
      <c r="INY35" s="1603"/>
      <c r="INZ35" s="1603"/>
      <c r="IOA35" s="1603"/>
      <c r="IOB35" s="1603"/>
      <c r="IOC35" s="1603"/>
      <c r="IOD35" s="1603"/>
      <c r="IOE35" s="1603"/>
      <c r="IOF35" s="1603"/>
      <c r="IOG35" s="1603"/>
      <c r="IOH35" s="1603"/>
      <c r="IOI35" s="1603"/>
      <c r="IOJ35" s="1603"/>
      <c r="IOK35" s="1603"/>
      <c r="IOL35" s="1603"/>
      <c r="IOM35" s="1603"/>
      <c r="ION35" s="1603"/>
      <c r="IOO35" s="1603"/>
      <c r="IOP35" s="1603"/>
      <c r="IOQ35" s="1603"/>
      <c r="IOR35" s="1603"/>
      <c r="IOS35" s="1603"/>
      <c r="IOT35" s="1603"/>
      <c r="IOU35" s="1603"/>
      <c r="IOV35" s="1603"/>
      <c r="IOW35" s="1603"/>
      <c r="IOX35" s="1603"/>
      <c r="IOY35" s="1603"/>
      <c r="IOZ35" s="1603"/>
      <c r="IPA35" s="1603"/>
      <c r="IPB35" s="1603"/>
      <c r="IPC35" s="1603"/>
      <c r="IPD35" s="1603"/>
      <c r="IPE35" s="1603"/>
      <c r="IPF35" s="1603"/>
      <c r="IPG35" s="1603"/>
      <c r="IPH35" s="1603"/>
      <c r="IPI35" s="1603"/>
      <c r="IPJ35" s="1603"/>
      <c r="IPK35" s="1603"/>
      <c r="IPL35" s="1603"/>
      <c r="IPM35" s="1603"/>
      <c r="IPN35" s="1603"/>
      <c r="IPO35" s="1603"/>
      <c r="IPP35" s="1603"/>
      <c r="IPQ35" s="1603"/>
      <c r="IPR35" s="1603"/>
      <c r="IPS35" s="1603"/>
      <c r="IPT35" s="1603"/>
      <c r="IPU35" s="1603"/>
      <c r="IPV35" s="1603"/>
      <c r="IPW35" s="1603"/>
      <c r="IPX35" s="1603"/>
      <c r="IPY35" s="1603"/>
      <c r="IPZ35" s="1603"/>
      <c r="IQA35" s="1603"/>
      <c r="IQB35" s="1603"/>
      <c r="IQC35" s="1603"/>
      <c r="IQD35" s="1603"/>
      <c r="IQE35" s="1603"/>
      <c r="IQF35" s="1603"/>
      <c r="IQG35" s="1603"/>
      <c r="IQH35" s="1603"/>
      <c r="IQI35" s="1603"/>
      <c r="IQJ35" s="1603"/>
      <c r="IQK35" s="1603"/>
      <c r="IQL35" s="1603"/>
      <c r="IQM35" s="1603"/>
      <c r="IQN35" s="1603"/>
      <c r="IQO35" s="1603"/>
      <c r="IQP35" s="1603"/>
      <c r="IQQ35" s="1603"/>
      <c r="IQR35" s="1603"/>
      <c r="IQS35" s="1603"/>
      <c r="IQT35" s="1603"/>
      <c r="IQU35" s="1603"/>
      <c r="IQV35" s="1603"/>
      <c r="IQW35" s="1603"/>
      <c r="IQX35" s="1603"/>
      <c r="IQY35" s="1603"/>
      <c r="IQZ35" s="1603"/>
      <c r="IRA35" s="1603"/>
      <c r="IRB35" s="1603"/>
      <c r="IRC35" s="1603"/>
      <c r="IRD35" s="1603"/>
      <c r="IRE35" s="1603"/>
      <c r="IRF35" s="1603"/>
      <c r="IRG35" s="1603"/>
      <c r="IRH35" s="1603"/>
      <c r="IRI35" s="1603"/>
      <c r="IRJ35" s="1603"/>
      <c r="IRK35" s="1603"/>
      <c r="IRL35" s="1603"/>
      <c r="IRM35" s="1603"/>
      <c r="IRN35" s="1603"/>
      <c r="IRO35" s="1603"/>
      <c r="IRP35" s="1603"/>
      <c r="IRQ35" s="1603"/>
      <c r="IRR35" s="1603"/>
      <c r="IRS35" s="1603"/>
      <c r="IRT35" s="1603"/>
      <c r="IRU35" s="1603"/>
      <c r="IRV35" s="1603"/>
      <c r="IRW35" s="1603"/>
      <c r="IRX35" s="1603"/>
      <c r="IRY35" s="1603"/>
      <c r="IRZ35" s="1603"/>
      <c r="ISA35" s="1603"/>
      <c r="ISB35" s="1603"/>
      <c r="ISC35" s="1603"/>
      <c r="ISD35" s="1603"/>
      <c r="ISE35" s="1603"/>
      <c r="ISF35" s="1603"/>
      <c r="ISG35" s="1603"/>
      <c r="ISH35" s="1603"/>
      <c r="ISI35" s="1603"/>
      <c r="ISJ35" s="1603"/>
      <c r="ISK35" s="1603"/>
      <c r="ISL35" s="1603"/>
      <c r="ISM35" s="1603"/>
      <c r="ISN35" s="1603"/>
      <c r="ISO35" s="1603"/>
      <c r="ISP35" s="1603"/>
      <c r="ISQ35" s="1603"/>
      <c r="ISR35" s="1603"/>
      <c r="ISS35" s="1603"/>
      <c r="IST35" s="1603"/>
      <c r="ISU35" s="1603"/>
      <c r="ISV35" s="1603"/>
      <c r="ISW35" s="1603"/>
      <c r="ISX35" s="1603"/>
      <c r="ISY35" s="1603"/>
      <c r="ISZ35" s="1603"/>
      <c r="ITA35" s="1603"/>
      <c r="ITB35" s="1603"/>
      <c r="ITC35" s="1603"/>
      <c r="ITD35" s="1603"/>
      <c r="ITE35" s="1603"/>
      <c r="ITF35" s="1603"/>
      <c r="ITG35" s="1603"/>
      <c r="ITH35" s="1603"/>
      <c r="ITI35" s="1603"/>
      <c r="ITJ35" s="1603"/>
      <c r="ITK35" s="1603"/>
      <c r="ITL35" s="1603"/>
      <c r="ITM35" s="1603"/>
      <c r="ITN35" s="1603"/>
      <c r="ITO35" s="1603"/>
      <c r="ITP35" s="1603"/>
      <c r="ITQ35" s="1603"/>
      <c r="ITR35" s="1603"/>
      <c r="ITS35" s="1603"/>
      <c r="ITT35" s="1603"/>
      <c r="ITU35" s="1603"/>
      <c r="ITV35" s="1603"/>
      <c r="ITW35" s="1603"/>
      <c r="ITX35" s="1603"/>
      <c r="ITY35" s="1603"/>
      <c r="ITZ35" s="1603"/>
      <c r="IUA35" s="1603"/>
      <c r="IUB35" s="1603"/>
      <c r="IUC35" s="1603"/>
      <c r="IUD35" s="1603"/>
      <c r="IUE35" s="1603"/>
      <c r="IUF35" s="1603"/>
      <c r="IUG35" s="1603"/>
      <c r="IUH35" s="1603"/>
      <c r="IUI35" s="1603"/>
      <c r="IUJ35" s="1603"/>
      <c r="IUK35" s="1603"/>
      <c r="IUL35" s="1603"/>
      <c r="IUM35" s="1603"/>
      <c r="IUN35" s="1603"/>
      <c r="IUO35" s="1603"/>
      <c r="IUP35" s="1603"/>
      <c r="IUQ35" s="1603"/>
      <c r="IUR35" s="1603"/>
      <c r="IUS35" s="1603"/>
      <c r="IUT35" s="1603"/>
      <c r="IUU35" s="1603"/>
      <c r="IUV35" s="1603"/>
      <c r="IUW35" s="1603"/>
      <c r="IUX35" s="1603"/>
      <c r="IUY35" s="1603"/>
      <c r="IUZ35" s="1603"/>
      <c r="IVA35" s="1603"/>
      <c r="IVB35" s="1603"/>
      <c r="IVC35" s="1603"/>
      <c r="IVD35" s="1603"/>
      <c r="IVE35" s="1603"/>
      <c r="IVF35" s="1603"/>
      <c r="IVG35" s="1603"/>
      <c r="IVH35" s="1603"/>
      <c r="IVI35" s="1603"/>
      <c r="IVJ35" s="1603"/>
      <c r="IVK35" s="1603"/>
      <c r="IVL35" s="1603"/>
      <c r="IVM35" s="1603"/>
      <c r="IVN35" s="1603"/>
      <c r="IVO35" s="1603"/>
      <c r="IVP35" s="1603"/>
      <c r="IVQ35" s="1603"/>
      <c r="IVR35" s="1603"/>
      <c r="IVS35" s="1603"/>
      <c r="IVT35" s="1603"/>
      <c r="IVU35" s="1603"/>
      <c r="IVV35" s="1603"/>
      <c r="IVW35" s="1603"/>
      <c r="IVX35" s="1603"/>
      <c r="IVY35" s="1603"/>
      <c r="IVZ35" s="1603"/>
      <c r="IWA35" s="1603"/>
      <c r="IWB35" s="1603"/>
      <c r="IWC35" s="1603"/>
      <c r="IWD35" s="1603"/>
      <c r="IWE35" s="1603"/>
      <c r="IWF35" s="1603"/>
      <c r="IWG35" s="1603"/>
      <c r="IWH35" s="1603"/>
      <c r="IWI35" s="1603"/>
      <c r="IWJ35" s="1603"/>
      <c r="IWK35" s="1603"/>
      <c r="IWL35" s="1603"/>
      <c r="IWM35" s="1603"/>
      <c r="IWN35" s="1603"/>
      <c r="IWO35" s="1603"/>
      <c r="IWP35" s="1603"/>
      <c r="IWQ35" s="1603"/>
      <c r="IWR35" s="1603"/>
      <c r="IWS35" s="1603"/>
      <c r="IWT35" s="1603"/>
      <c r="IWU35" s="1603"/>
      <c r="IWV35" s="1603"/>
      <c r="IWW35" s="1603"/>
      <c r="IWX35" s="1603"/>
      <c r="IWY35" s="1603"/>
      <c r="IWZ35" s="1603"/>
      <c r="IXA35" s="1603"/>
      <c r="IXB35" s="1603"/>
      <c r="IXC35" s="1603"/>
      <c r="IXD35" s="1603"/>
      <c r="IXE35" s="1603"/>
      <c r="IXF35" s="1603"/>
      <c r="IXG35" s="1603"/>
      <c r="IXH35" s="1603"/>
      <c r="IXI35" s="1603"/>
      <c r="IXJ35" s="1603"/>
      <c r="IXK35" s="1603"/>
      <c r="IXL35" s="1603"/>
      <c r="IXM35" s="1603"/>
      <c r="IXN35" s="1603"/>
      <c r="IXO35" s="1603"/>
      <c r="IXP35" s="1603"/>
      <c r="IXQ35" s="1603"/>
      <c r="IXR35" s="1603"/>
      <c r="IXS35" s="1603"/>
      <c r="IXT35" s="1603"/>
      <c r="IXU35" s="1603"/>
      <c r="IXV35" s="1603"/>
      <c r="IXW35" s="1603"/>
      <c r="IXX35" s="1603"/>
      <c r="IXY35" s="1603"/>
      <c r="IXZ35" s="1603"/>
      <c r="IYA35" s="1603"/>
      <c r="IYB35" s="1603"/>
      <c r="IYC35" s="1603"/>
      <c r="IYD35" s="1603"/>
      <c r="IYE35" s="1603"/>
      <c r="IYF35" s="1603"/>
      <c r="IYG35" s="1603"/>
      <c r="IYH35" s="1603"/>
      <c r="IYI35" s="1603"/>
      <c r="IYJ35" s="1603"/>
      <c r="IYK35" s="1603"/>
      <c r="IYL35" s="1603"/>
      <c r="IYM35" s="1603"/>
      <c r="IYN35" s="1603"/>
      <c r="IYO35" s="1603"/>
      <c r="IYP35" s="1603"/>
      <c r="IYQ35" s="1603"/>
      <c r="IYR35" s="1603"/>
      <c r="IYS35" s="1603"/>
      <c r="IYT35" s="1603"/>
      <c r="IYU35" s="1603"/>
      <c r="IYV35" s="1603"/>
      <c r="IYW35" s="1603"/>
      <c r="IYX35" s="1603"/>
      <c r="IYY35" s="1603"/>
      <c r="IYZ35" s="1603"/>
      <c r="IZA35" s="1603"/>
      <c r="IZB35" s="1603"/>
      <c r="IZC35" s="1603"/>
      <c r="IZD35" s="1603"/>
      <c r="IZE35" s="1603"/>
      <c r="IZF35" s="1603"/>
      <c r="IZG35" s="1603"/>
      <c r="IZH35" s="1603"/>
      <c r="IZI35" s="1603"/>
      <c r="IZJ35" s="1603"/>
      <c r="IZK35" s="1603"/>
      <c r="IZL35" s="1603"/>
      <c r="IZM35" s="1603"/>
      <c r="IZN35" s="1603"/>
      <c r="IZO35" s="1603"/>
      <c r="IZP35" s="1603"/>
      <c r="IZQ35" s="1603"/>
      <c r="IZR35" s="1603"/>
      <c r="IZS35" s="1603"/>
      <c r="IZT35" s="1603"/>
      <c r="IZU35" s="1603"/>
      <c r="IZV35" s="1603"/>
      <c r="IZW35" s="1603"/>
      <c r="IZX35" s="1603"/>
      <c r="IZY35" s="1603"/>
      <c r="IZZ35" s="1603"/>
      <c r="JAA35" s="1603"/>
      <c r="JAB35" s="1603"/>
      <c r="JAC35" s="1603"/>
      <c r="JAD35" s="1603"/>
      <c r="JAE35" s="1603"/>
      <c r="JAF35" s="1603"/>
      <c r="JAG35" s="1603"/>
      <c r="JAH35" s="1603"/>
      <c r="JAI35" s="1603"/>
      <c r="JAJ35" s="1603"/>
      <c r="JAK35" s="1603"/>
      <c r="JAL35" s="1603"/>
      <c r="JAM35" s="1603"/>
      <c r="JAN35" s="1603"/>
      <c r="JAO35" s="1603"/>
      <c r="JAP35" s="1603"/>
      <c r="JAQ35" s="1603"/>
      <c r="JAR35" s="1603"/>
      <c r="JAS35" s="1603"/>
      <c r="JAT35" s="1603"/>
      <c r="JAU35" s="1603"/>
      <c r="JAV35" s="1603"/>
      <c r="JAW35" s="1603"/>
      <c r="JAX35" s="1603"/>
      <c r="JAY35" s="1603"/>
      <c r="JAZ35" s="1603"/>
      <c r="JBA35" s="1603"/>
      <c r="JBB35" s="1603"/>
      <c r="JBC35" s="1603"/>
      <c r="JBD35" s="1603"/>
      <c r="JBE35" s="1603"/>
      <c r="JBF35" s="1603"/>
      <c r="JBG35" s="1603"/>
      <c r="JBH35" s="1603"/>
      <c r="JBI35" s="1603"/>
      <c r="JBJ35" s="1603"/>
      <c r="JBK35" s="1603"/>
      <c r="JBL35" s="1603"/>
      <c r="JBM35" s="1603"/>
      <c r="JBN35" s="1603"/>
      <c r="JBO35" s="1603"/>
      <c r="JBP35" s="1603"/>
      <c r="JBQ35" s="1603"/>
      <c r="JBR35" s="1603"/>
      <c r="JBS35" s="1603"/>
      <c r="JBT35" s="1603"/>
      <c r="JBU35" s="1603"/>
      <c r="JBV35" s="1603"/>
      <c r="JBW35" s="1603"/>
      <c r="JBX35" s="1603"/>
      <c r="JBY35" s="1603"/>
      <c r="JBZ35" s="1603"/>
      <c r="JCA35" s="1603"/>
      <c r="JCB35" s="1603"/>
      <c r="JCC35" s="1603"/>
      <c r="JCD35" s="1603"/>
      <c r="JCE35" s="1603"/>
      <c r="JCF35" s="1603"/>
      <c r="JCG35" s="1603"/>
      <c r="JCH35" s="1603"/>
      <c r="JCI35" s="1603"/>
      <c r="JCJ35" s="1603"/>
      <c r="JCK35" s="1603"/>
      <c r="JCL35" s="1603"/>
      <c r="JCM35" s="1603"/>
      <c r="JCN35" s="1603"/>
      <c r="JCO35" s="1603"/>
      <c r="JCP35" s="1603"/>
      <c r="JCQ35" s="1603"/>
      <c r="JCR35" s="1603"/>
      <c r="JCS35" s="1603"/>
      <c r="JCT35" s="1603"/>
      <c r="JCU35" s="1603"/>
      <c r="JCV35" s="1603"/>
      <c r="JCW35" s="1603"/>
      <c r="JCX35" s="1603"/>
      <c r="JCY35" s="1603"/>
      <c r="JCZ35" s="1603"/>
      <c r="JDA35" s="1603"/>
      <c r="JDB35" s="1603"/>
      <c r="JDC35" s="1603"/>
      <c r="JDD35" s="1603"/>
      <c r="JDE35" s="1603"/>
      <c r="JDF35" s="1603"/>
      <c r="JDG35" s="1603"/>
      <c r="JDH35" s="1603"/>
      <c r="JDI35" s="1603"/>
      <c r="JDJ35" s="1603"/>
      <c r="JDK35" s="1603"/>
      <c r="JDL35" s="1603"/>
      <c r="JDM35" s="1603"/>
      <c r="JDN35" s="1603"/>
      <c r="JDO35" s="1603"/>
      <c r="JDP35" s="1603"/>
      <c r="JDQ35" s="1603"/>
      <c r="JDR35" s="1603"/>
      <c r="JDS35" s="1603"/>
      <c r="JDT35" s="1603"/>
      <c r="JDU35" s="1603"/>
      <c r="JDV35" s="1603"/>
      <c r="JDW35" s="1603"/>
      <c r="JDX35" s="1603"/>
      <c r="JDY35" s="1603"/>
      <c r="JDZ35" s="1603"/>
      <c r="JEA35" s="1603"/>
      <c r="JEB35" s="1603"/>
      <c r="JEC35" s="1603"/>
      <c r="JED35" s="1603"/>
      <c r="JEE35" s="1603"/>
      <c r="JEF35" s="1603"/>
      <c r="JEG35" s="1603"/>
      <c r="JEH35" s="1603"/>
      <c r="JEI35" s="1603"/>
      <c r="JEJ35" s="1603"/>
      <c r="JEK35" s="1603"/>
      <c r="JEL35" s="1603"/>
      <c r="JEM35" s="1603"/>
      <c r="JEN35" s="1603"/>
      <c r="JEO35" s="1603"/>
      <c r="JEP35" s="1603"/>
      <c r="JEQ35" s="1603"/>
      <c r="JER35" s="1603"/>
      <c r="JES35" s="1603"/>
      <c r="JET35" s="1603"/>
      <c r="JEU35" s="1603"/>
      <c r="JEV35" s="1603"/>
      <c r="JEW35" s="1603"/>
      <c r="JEX35" s="1603"/>
      <c r="JEY35" s="1603"/>
      <c r="JEZ35" s="1603"/>
      <c r="JFA35" s="1603"/>
      <c r="JFB35" s="1603"/>
      <c r="JFC35" s="1603"/>
      <c r="JFD35" s="1603"/>
      <c r="JFE35" s="1603"/>
      <c r="JFF35" s="1603"/>
      <c r="JFG35" s="1603"/>
      <c r="JFH35" s="1603"/>
      <c r="JFI35" s="1603"/>
      <c r="JFJ35" s="1603"/>
      <c r="JFK35" s="1603"/>
      <c r="JFL35" s="1603"/>
      <c r="JFM35" s="1603"/>
      <c r="JFN35" s="1603"/>
      <c r="JFO35" s="1603"/>
      <c r="JFP35" s="1603"/>
      <c r="JFQ35" s="1603"/>
      <c r="JFR35" s="1603"/>
      <c r="JFS35" s="1603"/>
      <c r="JFT35" s="1603"/>
      <c r="JFU35" s="1603"/>
      <c r="JFV35" s="1603"/>
      <c r="JFW35" s="1603"/>
      <c r="JFX35" s="1603"/>
      <c r="JFY35" s="1603"/>
      <c r="JFZ35" s="1603"/>
      <c r="JGA35" s="1603"/>
      <c r="JGB35" s="1603"/>
      <c r="JGC35" s="1603"/>
      <c r="JGD35" s="1603"/>
      <c r="JGE35" s="1603"/>
      <c r="JGF35" s="1603"/>
      <c r="JGG35" s="1603"/>
      <c r="JGH35" s="1603"/>
      <c r="JGI35" s="1603"/>
      <c r="JGJ35" s="1603"/>
      <c r="JGK35" s="1603"/>
      <c r="JGL35" s="1603"/>
      <c r="JGM35" s="1603"/>
      <c r="JGN35" s="1603"/>
      <c r="JGO35" s="1603"/>
      <c r="JGP35" s="1603"/>
      <c r="JGQ35" s="1603"/>
      <c r="JGR35" s="1603"/>
      <c r="JGS35" s="1603"/>
      <c r="JGT35" s="1603"/>
      <c r="JGU35" s="1603"/>
      <c r="JGV35" s="1603"/>
      <c r="JGW35" s="1603"/>
      <c r="JGX35" s="1603"/>
      <c r="JGY35" s="1603"/>
      <c r="JGZ35" s="1603"/>
      <c r="JHA35" s="1603"/>
      <c r="JHB35" s="1603"/>
      <c r="JHC35" s="1603"/>
      <c r="JHD35" s="1603"/>
      <c r="JHE35" s="1603"/>
      <c r="JHF35" s="1603"/>
      <c r="JHG35" s="1603"/>
      <c r="JHH35" s="1603"/>
      <c r="JHI35" s="1603"/>
      <c r="JHJ35" s="1603"/>
      <c r="JHK35" s="1603"/>
      <c r="JHL35" s="1603"/>
      <c r="JHM35" s="1603"/>
      <c r="JHN35" s="1603"/>
      <c r="JHO35" s="1603"/>
      <c r="JHP35" s="1603"/>
      <c r="JHQ35" s="1603"/>
      <c r="JHR35" s="1603"/>
      <c r="JHS35" s="1603"/>
      <c r="JHT35" s="1603"/>
      <c r="JHU35" s="1603"/>
      <c r="JHV35" s="1603"/>
      <c r="JHW35" s="1603"/>
      <c r="JHX35" s="1603"/>
      <c r="JHY35" s="1603"/>
      <c r="JHZ35" s="1603"/>
      <c r="JIA35" s="1603"/>
      <c r="JIB35" s="1603"/>
      <c r="JIC35" s="1603"/>
      <c r="JID35" s="1603"/>
      <c r="JIE35" s="1603"/>
      <c r="JIF35" s="1603"/>
      <c r="JIG35" s="1603"/>
      <c r="JIH35" s="1603"/>
      <c r="JII35" s="1603"/>
      <c r="JIJ35" s="1603"/>
      <c r="JIK35" s="1603"/>
      <c r="JIL35" s="1603"/>
      <c r="JIM35" s="1603"/>
      <c r="JIN35" s="1603"/>
      <c r="JIO35" s="1603"/>
      <c r="JIP35" s="1603"/>
      <c r="JIQ35" s="1603"/>
      <c r="JIR35" s="1603"/>
      <c r="JIS35" s="1603"/>
      <c r="JIT35" s="1603"/>
      <c r="JIU35" s="1603"/>
      <c r="JIV35" s="1603"/>
      <c r="JIW35" s="1603"/>
      <c r="JIX35" s="1603"/>
      <c r="JIY35" s="1603"/>
      <c r="JIZ35" s="1603"/>
      <c r="JJA35" s="1603"/>
      <c r="JJB35" s="1603"/>
      <c r="JJC35" s="1603"/>
      <c r="JJD35" s="1603"/>
      <c r="JJE35" s="1603"/>
      <c r="JJF35" s="1603"/>
      <c r="JJG35" s="1603"/>
      <c r="JJH35" s="1603"/>
      <c r="JJI35" s="1603"/>
      <c r="JJJ35" s="1603"/>
      <c r="JJK35" s="1603"/>
      <c r="JJL35" s="1603"/>
      <c r="JJM35" s="1603"/>
      <c r="JJN35" s="1603"/>
      <c r="JJO35" s="1603"/>
      <c r="JJP35" s="1603"/>
      <c r="JJQ35" s="1603"/>
      <c r="JJR35" s="1603"/>
      <c r="JJS35" s="1603"/>
      <c r="JJT35" s="1603"/>
      <c r="JJU35" s="1603"/>
      <c r="JJV35" s="1603"/>
      <c r="JJW35" s="1603"/>
      <c r="JJX35" s="1603"/>
      <c r="JJY35" s="1603"/>
      <c r="JJZ35" s="1603"/>
      <c r="JKA35" s="1603"/>
      <c r="JKB35" s="1603"/>
      <c r="JKC35" s="1603"/>
      <c r="JKD35" s="1603"/>
      <c r="JKE35" s="1603"/>
      <c r="JKF35" s="1603"/>
      <c r="JKG35" s="1603"/>
      <c r="JKH35" s="1603"/>
      <c r="JKI35" s="1603"/>
      <c r="JKJ35" s="1603"/>
      <c r="JKK35" s="1603"/>
      <c r="JKL35" s="1603"/>
      <c r="JKM35" s="1603"/>
      <c r="JKN35" s="1603"/>
      <c r="JKO35" s="1603"/>
      <c r="JKP35" s="1603"/>
      <c r="JKQ35" s="1603"/>
      <c r="JKR35" s="1603"/>
      <c r="JKS35" s="1603"/>
      <c r="JKT35" s="1603"/>
      <c r="JKU35" s="1603"/>
      <c r="JKV35" s="1603"/>
      <c r="JKW35" s="1603"/>
      <c r="JKX35" s="1603"/>
      <c r="JKY35" s="1603"/>
      <c r="JKZ35" s="1603"/>
      <c r="JLA35" s="1603"/>
      <c r="JLB35" s="1603"/>
      <c r="JLC35" s="1603"/>
      <c r="JLD35" s="1603"/>
      <c r="JLE35" s="1603"/>
      <c r="JLF35" s="1603"/>
      <c r="JLG35" s="1603"/>
      <c r="JLH35" s="1603"/>
      <c r="JLI35" s="1603"/>
      <c r="JLJ35" s="1603"/>
      <c r="JLK35" s="1603"/>
      <c r="JLL35" s="1603"/>
      <c r="JLM35" s="1603"/>
      <c r="JLN35" s="1603"/>
      <c r="JLO35" s="1603"/>
      <c r="JLP35" s="1603"/>
      <c r="JLQ35" s="1603"/>
      <c r="JLR35" s="1603"/>
      <c r="JLS35" s="1603"/>
      <c r="JLT35" s="1603"/>
      <c r="JLU35" s="1603"/>
      <c r="JLV35" s="1603"/>
      <c r="JLW35" s="1603"/>
      <c r="JLX35" s="1603"/>
      <c r="JLY35" s="1603"/>
      <c r="JLZ35" s="1603"/>
      <c r="JMA35" s="1603"/>
      <c r="JMB35" s="1603"/>
      <c r="JMC35" s="1603"/>
      <c r="JMD35" s="1603"/>
      <c r="JME35" s="1603"/>
      <c r="JMF35" s="1603"/>
      <c r="JMG35" s="1603"/>
      <c r="JMH35" s="1603"/>
      <c r="JMI35" s="1603"/>
      <c r="JMJ35" s="1603"/>
      <c r="JMK35" s="1603"/>
      <c r="JML35" s="1603"/>
      <c r="JMM35" s="1603"/>
      <c r="JMN35" s="1603"/>
      <c r="JMO35" s="1603"/>
      <c r="JMP35" s="1603"/>
      <c r="JMQ35" s="1603"/>
      <c r="JMR35" s="1603"/>
      <c r="JMS35" s="1603"/>
      <c r="JMT35" s="1603"/>
      <c r="JMU35" s="1603"/>
      <c r="JMV35" s="1603"/>
      <c r="JMW35" s="1603"/>
      <c r="JMX35" s="1603"/>
      <c r="JMY35" s="1603"/>
      <c r="JMZ35" s="1603"/>
      <c r="JNA35" s="1603"/>
      <c r="JNB35" s="1603"/>
      <c r="JNC35" s="1603"/>
      <c r="JND35" s="1603"/>
      <c r="JNE35" s="1603"/>
      <c r="JNF35" s="1603"/>
      <c r="JNG35" s="1603"/>
      <c r="JNH35" s="1603"/>
      <c r="JNI35" s="1603"/>
      <c r="JNJ35" s="1603"/>
      <c r="JNK35" s="1603"/>
      <c r="JNL35" s="1603"/>
      <c r="JNM35" s="1603"/>
      <c r="JNN35" s="1603"/>
      <c r="JNO35" s="1603"/>
      <c r="JNP35" s="1603"/>
      <c r="JNQ35" s="1603"/>
      <c r="JNR35" s="1603"/>
      <c r="JNS35" s="1603"/>
      <c r="JNT35" s="1603"/>
      <c r="JNU35" s="1603"/>
      <c r="JNV35" s="1603"/>
      <c r="JNW35" s="1603"/>
      <c r="JNX35" s="1603"/>
      <c r="JNY35" s="1603"/>
      <c r="JNZ35" s="1603"/>
      <c r="JOA35" s="1603"/>
      <c r="JOB35" s="1603"/>
      <c r="JOC35" s="1603"/>
      <c r="JOD35" s="1603"/>
      <c r="JOE35" s="1603"/>
      <c r="JOF35" s="1603"/>
      <c r="JOG35" s="1603"/>
      <c r="JOH35" s="1603"/>
      <c r="JOI35" s="1603"/>
      <c r="JOJ35" s="1603"/>
      <c r="JOK35" s="1603"/>
      <c r="JOL35" s="1603"/>
      <c r="JOM35" s="1603"/>
      <c r="JON35" s="1603"/>
      <c r="JOO35" s="1603"/>
      <c r="JOP35" s="1603"/>
      <c r="JOQ35" s="1603"/>
      <c r="JOR35" s="1603"/>
      <c r="JOS35" s="1603"/>
      <c r="JOT35" s="1603"/>
      <c r="JOU35" s="1603"/>
      <c r="JOV35" s="1603"/>
      <c r="JOW35" s="1603"/>
      <c r="JOX35" s="1603"/>
      <c r="JOY35" s="1603"/>
      <c r="JOZ35" s="1603"/>
      <c r="JPA35" s="1603"/>
      <c r="JPB35" s="1603"/>
      <c r="JPC35" s="1603"/>
      <c r="JPD35" s="1603"/>
      <c r="JPE35" s="1603"/>
      <c r="JPF35" s="1603"/>
      <c r="JPG35" s="1603"/>
      <c r="JPH35" s="1603"/>
      <c r="JPI35" s="1603"/>
      <c r="JPJ35" s="1603"/>
      <c r="JPK35" s="1603"/>
      <c r="JPL35" s="1603"/>
      <c r="JPM35" s="1603"/>
      <c r="JPN35" s="1603"/>
      <c r="JPO35" s="1603"/>
      <c r="JPP35" s="1603"/>
      <c r="JPQ35" s="1603"/>
      <c r="JPR35" s="1603"/>
      <c r="JPS35" s="1603"/>
      <c r="JPT35" s="1603"/>
      <c r="JPU35" s="1603"/>
      <c r="JPV35" s="1603"/>
      <c r="JPW35" s="1603"/>
      <c r="JPX35" s="1603"/>
      <c r="JPY35" s="1603"/>
      <c r="JPZ35" s="1603"/>
      <c r="JQA35" s="1603"/>
      <c r="JQB35" s="1603"/>
      <c r="JQC35" s="1603"/>
      <c r="JQD35" s="1603"/>
      <c r="JQE35" s="1603"/>
      <c r="JQF35" s="1603"/>
      <c r="JQG35" s="1603"/>
      <c r="JQH35" s="1603"/>
      <c r="JQI35" s="1603"/>
      <c r="JQJ35" s="1603"/>
      <c r="JQK35" s="1603"/>
      <c r="JQL35" s="1603"/>
      <c r="JQM35" s="1603"/>
      <c r="JQN35" s="1603"/>
      <c r="JQO35" s="1603"/>
      <c r="JQP35" s="1603"/>
      <c r="JQQ35" s="1603"/>
      <c r="JQR35" s="1603"/>
      <c r="JQS35" s="1603"/>
      <c r="JQT35" s="1603"/>
      <c r="JQU35" s="1603"/>
      <c r="JQV35" s="1603"/>
      <c r="JQW35" s="1603"/>
      <c r="JQX35" s="1603"/>
      <c r="JQY35" s="1603"/>
      <c r="JQZ35" s="1603"/>
      <c r="JRA35" s="1603"/>
      <c r="JRB35" s="1603"/>
      <c r="JRC35" s="1603"/>
      <c r="JRD35" s="1603"/>
      <c r="JRE35" s="1603"/>
      <c r="JRF35" s="1603"/>
      <c r="JRG35" s="1603"/>
      <c r="JRH35" s="1603"/>
      <c r="JRI35" s="1603"/>
      <c r="JRJ35" s="1603"/>
      <c r="JRK35" s="1603"/>
      <c r="JRL35" s="1603"/>
      <c r="JRM35" s="1603"/>
      <c r="JRN35" s="1603"/>
      <c r="JRO35" s="1603"/>
      <c r="JRP35" s="1603"/>
      <c r="JRQ35" s="1603"/>
      <c r="JRR35" s="1603"/>
      <c r="JRS35" s="1603"/>
      <c r="JRT35" s="1603"/>
      <c r="JRU35" s="1603"/>
      <c r="JRV35" s="1603"/>
      <c r="JRW35" s="1603"/>
      <c r="JRX35" s="1603"/>
      <c r="JRY35" s="1603"/>
      <c r="JRZ35" s="1603"/>
      <c r="JSA35" s="1603"/>
      <c r="JSB35" s="1603"/>
      <c r="JSC35" s="1603"/>
      <c r="JSD35" s="1603"/>
      <c r="JSE35" s="1603"/>
      <c r="JSF35" s="1603"/>
      <c r="JSG35" s="1603"/>
      <c r="JSH35" s="1603"/>
      <c r="JSI35" s="1603"/>
      <c r="JSJ35" s="1603"/>
      <c r="JSK35" s="1603"/>
      <c r="JSL35" s="1603"/>
      <c r="JSM35" s="1603"/>
      <c r="JSN35" s="1603"/>
      <c r="JSO35" s="1603"/>
      <c r="JSP35" s="1603"/>
      <c r="JSQ35" s="1603"/>
      <c r="JSR35" s="1603"/>
      <c r="JSS35" s="1603"/>
      <c r="JST35" s="1603"/>
      <c r="JSU35" s="1603"/>
      <c r="JSV35" s="1603"/>
      <c r="JSW35" s="1603"/>
      <c r="JSX35" s="1603"/>
      <c r="JSY35" s="1603"/>
      <c r="JSZ35" s="1603"/>
      <c r="JTA35" s="1603"/>
      <c r="JTB35" s="1603"/>
      <c r="JTC35" s="1603"/>
      <c r="JTD35" s="1603"/>
      <c r="JTE35" s="1603"/>
      <c r="JTF35" s="1603"/>
      <c r="JTG35" s="1603"/>
      <c r="JTH35" s="1603"/>
      <c r="JTI35" s="1603"/>
      <c r="JTJ35" s="1603"/>
      <c r="JTK35" s="1603"/>
      <c r="JTL35" s="1603"/>
      <c r="JTM35" s="1603"/>
      <c r="JTN35" s="1603"/>
      <c r="JTO35" s="1603"/>
      <c r="JTP35" s="1603"/>
      <c r="JTQ35" s="1603"/>
      <c r="JTR35" s="1603"/>
      <c r="JTS35" s="1603"/>
      <c r="JTT35" s="1603"/>
      <c r="JTU35" s="1603"/>
      <c r="JTV35" s="1603"/>
      <c r="JTW35" s="1603"/>
      <c r="JTX35" s="1603"/>
      <c r="JTY35" s="1603"/>
      <c r="JTZ35" s="1603"/>
      <c r="JUA35" s="1603"/>
      <c r="JUB35" s="1603"/>
      <c r="JUC35" s="1603"/>
      <c r="JUD35" s="1603"/>
      <c r="JUE35" s="1603"/>
      <c r="JUF35" s="1603"/>
      <c r="JUG35" s="1603"/>
      <c r="JUH35" s="1603"/>
      <c r="JUI35" s="1603"/>
      <c r="JUJ35" s="1603"/>
      <c r="JUK35" s="1603"/>
      <c r="JUL35" s="1603"/>
      <c r="JUM35" s="1603"/>
      <c r="JUN35" s="1603"/>
      <c r="JUO35" s="1603"/>
      <c r="JUP35" s="1603"/>
      <c r="JUQ35" s="1603"/>
      <c r="JUR35" s="1603"/>
      <c r="JUS35" s="1603"/>
      <c r="JUT35" s="1603"/>
      <c r="JUU35" s="1603"/>
      <c r="JUV35" s="1603"/>
      <c r="JUW35" s="1603"/>
      <c r="JUX35" s="1603"/>
      <c r="JUY35" s="1603"/>
      <c r="JUZ35" s="1603"/>
      <c r="JVA35" s="1603"/>
      <c r="JVB35" s="1603"/>
      <c r="JVC35" s="1603"/>
      <c r="JVD35" s="1603"/>
      <c r="JVE35" s="1603"/>
      <c r="JVF35" s="1603"/>
      <c r="JVG35" s="1603"/>
      <c r="JVH35" s="1603"/>
      <c r="JVI35" s="1603"/>
      <c r="JVJ35" s="1603"/>
      <c r="JVK35" s="1603"/>
      <c r="JVL35" s="1603"/>
      <c r="JVM35" s="1603"/>
      <c r="JVN35" s="1603"/>
      <c r="JVO35" s="1603"/>
      <c r="JVP35" s="1603"/>
      <c r="JVQ35" s="1603"/>
      <c r="JVR35" s="1603"/>
      <c r="JVS35" s="1603"/>
      <c r="JVT35" s="1603"/>
      <c r="JVU35" s="1603"/>
      <c r="JVV35" s="1603"/>
      <c r="JVW35" s="1603"/>
      <c r="JVX35" s="1603"/>
      <c r="JVY35" s="1603"/>
      <c r="JVZ35" s="1603"/>
      <c r="JWA35" s="1603"/>
      <c r="JWB35" s="1603"/>
      <c r="JWC35" s="1603"/>
      <c r="JWD35" s="1603"/>
      <c r="JWE35" s="1603"/>
      <c r="JWF35" s="1603"/>
      <c r="JWG35" s="1603"/>
      <c r="JWH35" s="1603"/>
      <c r="JWI35" s="1603"/>
      <c r="JWJ35" s="1603"/>
      <c r="JWK35" s="1603"/>
      <c r="JWL35" s="1603"/>
      <c r="JWM35" s="1603"/>
      <c r="JWN35" s="1603"/>
      <c r="JWO35" s="1603"/>
      <c r="JWP35" s="1603"/>
      <c r="JWQ35" s="1603"/>
      <c r="JWR35" s="1603"/>
      <c r="JWS35" s="1603"/>
      <c r="JWT35" s="1603"/>
      <c r="JWU35" s="1603"/>
      <c r="JWV35" s="1603"/>
      <c r="JWW35" s="1603"/>
      <c r="JWX35" s="1603"/>
      <c r="JWY35" s="1603"/>
      <c r="JWZ35" s="1603"/>
      <c r="JXA35" s="1603"/>
      <c r="JXB35" s="1603"/>
      <c r="JXC35" s="1603"/>
      <c r="JXD35" s="1603"/>
      <c r="JXE35" s="1603"/>
      <c r="JXF35" s="1603"/>
      <c r="JXG35" s="1603"/>
      <c r="JXH35" s="1603"/>
      <c r="JXI35" s="1603"/>
      <c r="JXJ35" s="1603"/>
      <c r="JXK35" s="1603"/>
      <c r="JXL35" s="1603"/>
      <c r="JXM35" s="1603"/>
      <c r="JXN35" s="1603"/>
      <c r="JXO35" s="1603"/>
      <c r="JXP35" s="1603"/>
      <c r="JXQ35" s="1603"/>
      <c r="JXR35" s="1603"/>
      <c r="JXS35" s="1603"/>
      <c r="JXT35" s="1603"/>
      <c r="JXU35" s="1603"/>
      <c r="JXV35" s="1603"/>
      <c r="JXW35" s="1603"/>
      <c r="JXX35" s="1603"/>
      <c r="JXY35" s="1603"/>
      <c r="JXZ35" s="1603"/>
      <c r="JYA35" s="1603"/>
      <c r="JYB35" s="1603"/>
      <c r="JYC35" s="1603"/>
      <c r="JYD35" s="1603"/>
      <c r="JYE35" s="1603"/>
      <c r="JYF35" s="1603"/>
      <c r="JYG35" s="1603"/>
      <c r="JYH35" s="1603"/>
      <c r="JYI35" s="1603"/>
      <c r="JYJ35" s="1603"/>
      <c r="JYK35" s="1603"/>
      <c r="JYL35" s="1603"/>
      <c r="JYM35" s="1603"/>
      <c r="JYN35" s="1603"/>
      <c r="JYO35" s="1603"/>
      <c r="JYP35" s="1603"/>
      <c r="JYQ35" s="1603"/>
      <c r="JYR35" s="1603"/>
      <c r="JYS35" s="1603"/>
      <c r="JYT35" s="1603"/>
      <c r="JYU35" s="1603"/>
      <c r="JYV35" s="1603"/>
      <c r="JYW35" s="1603"/>
      <c r="JYX35" s="1603"/>
      <c r="JYY35" s="1603"/>
      <c r="JYZ35" s="1603"/>
      <c r="JZA35" s="1603"/>
      <c r="JZB35" s="1603"/>
      <c r="JZC35" s="1603"/>
      <c r="JZD35" s="1603"/>
      <c r="JZE35" s="1603"/>
      <c r="JZF35" s="1603"/>
      <c r="JZG35" s="1603"/>
      <c r="JZH35" s="1603"/>
      <c r="JZI35" s="1603"/>
      <c r="JZJ35" s="1603"/>
      <c r="JZK35" s="1603"/>
      <c r="JZL35" s="1603"/>
      <c r="JZM35" s="1603"/>
      <c r="JZN35" s="1603"/>
      <c r="JZO35" s="1603"/>
      <c r="JZP35" s="1603"/>
      <c r="JZQ35" s="1603"/>
      <c r="JZR35" s="1603"/>
      <c r="JZS35" s="1603"/>
      <c r="JZT35" s="1603"/>
      <c r="JZU35" s="1603"/>
      <c r="JZV35" s="1603"/>
      <c r="JZW35" s="1603"/>
      <c r="JZX35" s="1603"/>
      <c r="JZY35" s="1603"/>
      <c r="JZZ35" s="1603"/>
      <c r="KAA35" s="1603"/>
      <c r="KAB35" s="1603"/>
      <c r="KAC35" s="1603"/>
      <c r="KAD35" s="1603"/>
      <c r="KAE35" s="1603"/>
      <c r="KAF35" s="1603"/>
      <c r="KAG35" s="1603"/>
      <c r="KAH35" s="1603"/>
      <c r="KAI35" s="1603"/>
      <c r="KAJ35" s="1603"/>
      <c r="KAK35" s="1603"/>
      <c r="KAL35" s="1603"/>
      <c r="KAM35" s="1603"/>
      <c r="KAN35" s="1603"/>
      <c r="KAO35" s="1603"/>
      <c r="KAP35" s="1603"/>
      <c r="KAQ35" s="1603"/>
      <c r="KAR35" s="1603"/>
      <c r="KAS35" s="1603"/>
      <c r="KAT35" s="1603"/>
      <c r="KAU35" s="1603"/>
      <c r="KAV35" s="1603"/>
      <c r="KAW35" s="1603"/>
      <c r="KAX35" s="1603"/>
      <c r="KAY35" s="1603"/>
      <c r="KAZ35" s="1603"/>
      <c r="KBA35" s="1603"/>
      <c r="KBB35" s="1603"/>
      <c r="KBC35" s="1603"/>
      <c r="KBD35" s="1603"/>
      <c r="KBE35" s="1603"/>
      <c r="KBF35" s="1603"/>
      <c r="KBG35" s="1603"/>
      <c r="KBH35" s="1603"/>
      <c r="KBI35" s="1603"/>
      <c r="KBJ35" s="1603"/>
      <c r="KBK35" s="1603"/>
      <c r="KBL35" s="1603"/>
      <c r="KBM35" s="1603"/>
      <c r="KBN35" s="1603"/>
      <c r="KBO35" s="1603"/>
      <c r="KBP35" s="1603"/>
      <c r="KBQ35" s="1603"/>
      <c r="KBR35" s="1603"/>
      <c r="KBS35" s="1603"/>
      <c r="KBT35" s="1603"/>
      <c r="KBU35" s="1603"/>
      <c r="KBV35" s="1603"/>
      <c r="KBW35" s="1603"/>
      <c r="KBX35" s="1603"/>
      <c r="KBY35" s="1603"/>
      <c r="KBZ35" s="1603"/>
      <c r="KCA35" s="1603"/>
      <c r="KCB35" s="1603"/>
      <c r="KCC35" s="1603"/>
      <c r="KCD35" s="1603"/>
      <c r="KCE35" s="1603"/>
      <c r="KCF35" s="1603"/>
      <c r="KCG35" s="1603"/>
      <c r="KCH35" s="1603"/>
      <c r="KCI35" s="1603"/>
      <c r="KCJ35" s="1603"/>
      <c r="KCK35" s="1603"/>
      <c r="KCL35" s="1603"/>
      <c r="KCM35" s="1603"/>
      <c r="KCN35" s="1603"/>
      <c r="KCO35" s="1603"/>
      <c r="KCP35" s="1603"/>
      <c r="KCQ35" s="1603"/>
      <c r="KCR35" s="1603"/>
      <c r="KCS35" s="1603"/>
      <c r="KCT35" s="1603"/>
      <c r="KCU35" s="1603"/>
      <c r="KCV35" s="1603"/>
      <c r="KCW35" s="1603"/>
      <c r="KCX35" s="1603"/>
      <c r="KCY35" s="1603"/>
      <c r="KCZ35" s="1603"/>
      <c r="KDA35" s="1603"/>
      <c r="KDB35" s="1603"/>
      <c r="KDC35" s="1603"/>
      <c r="KDD35" s="1603"/>
      <c r="KDE35" s="1603"/>
      <c r="KDF35" s="1603"/>
      <c r="KDG35" s="1603"/>
      <c r="KDH35" s="1603"/>
      <c r="KDI35" s="1603"/>
      <c r="KDJ35" s="1603"/>
      <c r="KDK35" s="1603"/>
      <c r="KDL35" s="1603"/>
      <c r="KDM35" s="1603"/>
      <c r="KDN35" s="1603"/>
      <c r="KDO35" s="1603"/>
      <c r="KDP35" s="1603"/>
      <c r="KDQ35" s="1603"/>
      <c r="KDR35" s="1603"/>
      <c r="KDS35" s="1603"/>
      <c r="KDT35" s="1603"/>
      <c r="KDU35" s="1603"/>
      <c r="KDV35" s="1603"/>
      <c r="KDW35" s="1603"/>
      <c r="KDX35" s="1603"/>
      <c r="KDY35" s="1603"/>
      <c r="KDZ35" s="1603"/>
      <c r="KEA35" s="1603"/>
      <c r="KEB35" s="1603"/>
      <c r="KEC35" s="1603"/>
      <c r="KED35" s="1603"/>
      <c r="KEE35" s="1603"/>
      <c r="KEF35" s="1603"/>
      <c r="KEG35" s="1603"/>
      <c r="KEH35" s="1603"/>
      <c r="KEI35" s="1603"/>
      <c r="KEJ35" s="1603"/>
      <c r="KEK35" s="1603"/>
      <c r="KEL35" s="1603"/>
      <c r="KEM35" s="1603"/>
      <c r="KEN35" s="1603"/>
      <c r="KEO35" s="1603"/>
      <c r="KEP35" s="1603"/>
      <c r="KEQ35" s="1603"/>
      <c r="KER35" s="1603"/>
      <c r="KES35" s="1603"/>
      <c r="KET35" s="1603"/>
      <c r="KEU35" s="1603"/>
      <c r="KEV35" s="1603"/>
      <c r="KEW35" s="1603"/>
      <c r="KEX35" s="1603"/>
      <c r="KEY35" s="1603"/>
      <c r="KEZ35" s="1603"/>
      <c r="KFA35" s="1603"/>
      <c r="KFB35" s="1603"/>
      <c r="KFC35" s="1603"/>
      <c r="KFD35" s="1603"/>
      <c r="KFE35" s="1603"/>
      <c r="KFF35" s="1603"/>
      <c r="KFG35" s="1603"/>
      <c r="KFH35" s="1603"/>
      <c r="KFI35" s="1603"/>
      <c r="KFJ35" s="1603"/>
      <c r="KFK35" s="1603"/>
      <c r="KFL35" s="1603"/>
      <c r="KFM35" s="1603"/>
      <c r="KFN35" s="1603"/>
      <c r="KFO35" s="1603"/>
      <c r="KFP35" s="1603"/>
      <c r="KFQ35" s="1603"/>
      <c r="KFR35" s="1603"/>
      <c r="KFS35" s="1603"/>
      <c r="KFT35" s="1603"/>
      <c r="KFU35" s="1603"/>
      <c r="KFV35" s="1603"/>
      <c r="KFW35" s="1603"/>
      <c r="KFX35" s="1603"/>
      <c r="KFY35" s="1603"/>
      <c r="KFZ35" s="1603"/>
      <c r="KGA35" s="1603"/>
      <c r="KGB35" s="1603"/>
      <c r="KGC35" s="1603"/>
      <c r="KGD35" s="1603"/>
      <c r="KGE35" s="1603"/>
      <c r="KGF35" s="1603"/>
      <c r="KGG35" s="1603"/>
      <c r="KGH35" s="1603"/>
      <c r="KGI35" s="1603"/>
      <c r="KGJ35" s="1603"/>
      <c r="KGK35" s="1603"/>
      <c r="KGL35" s="1603"/>
      <c r="KGM35" s="1603"/>
      <c r="KGN35" s="1603"/>
      <c r="KGO35" s="1603"/>
      <c r="KGP35" s="1603"/>
      <c r="KGQ35" s="1603"/>
      <c r="KGR35" s="1603"/>
      <c r="KGS35" s="1603"/>
      <c r="KGT35" s="1603"/>
      <c r="KGU35" s="1603"/>
      <c r="KGV35" s="1603"/>
      <c r="KGW35" s="1603"/>
      <c r="KGX35" s="1603"/>
      <c r="KGY35" s="1603"/>
      <c r="KGZ35" s="1603"/>
      <c r="KHA35" s="1603"/>
      <c r="KHB35" s="1603"/>
      <c r="KHC35" s="1603"/>
      <c r="KHD35" s="1603"/>
      <c r="KHE35" s="1603"/>
      <c r="KHF35" s="1603"/>
      <c r="KHG35" s="1603"/>
      <c r="KHH35" s="1603"/>
      <c r="KHI35" s="1603"/>
      <c r="KHJ35" s="1603"/>
      <c r="KHK35" s="1603"/>
      <c r="KHL35" s="1603"/>
      <c r="KHM35" s="1603"/>
      <c r="KHN35" s="1603"/>
      <c r="KHO35" s="1603"/>
      <c r="KHP35" s="1603"/>
      <c r="KHQ35" s="1603"/>
      <c r="KHR35" s="1603"/>
      <c r="KHS35" s="1603"/>
      <c r="KHT35" s="1603"/>
      <c r="KHU35" s="1603"/>
      <c r="KHV35" s="1603"/>
      <c r="KHW35" s="1603"/>
      <c r="KHX35" s="1603"/>
      <c r="KHY35" s="1603"/>
      <c r="KHZ35" s="1603"/>
      <c r="KIA35" s="1603"/>
      <c r="KIB35" s="1603"/>
      <c r="KIC35" s="1603"/>
      <c r="KID35" s="1603"/>
      <c r="KIE35" s="1603"/>
      <c r="KIF35" s="1603"/>
      <c r="KIG35" s="1603"/>
      <c r="KIH35" s="1603"/>
      <c r="KII35" s="1603"/>
      <c r="KIJ35" s="1603"/>
      <c r="KIK35" s="1603"/>
      <c r="KIL35" s="1603"/>
      <c r="KIM35" s="1603"/>
      <c r="KIN35" s="1603"/>
      <c r="KIO35" s="1603"/>
      <c r="KIP35" s="1603"/>
      <c r="KIQ35" s="1603"/>
      <c r="KIR35" s="1603"/>
      <c r="KIS35" s="1603"/>
      <c r="KIT35" s="1603"/>
      <c r="KIU35" s="1603"/>
      <c r="KIV35" s="1603"/>
      <c r="KIW35" s="1603"/>
      <c r="KIX35" s="1603"/>
      <c r="KIY35" s="1603"/>
      <c r="KIZ35" s="1603"/>
      <c r="KJA35" s="1603"/>
      <c r="KJB35" s="1603"/>
      <c r="KJC35" s="1603"/>
      <c r="KJD35" s="1603"/>
      <c r="KJE35" s="1603"/>
      <c r="KJF35" s="1603"/>
      <c r="KJG35" s="1603"/>
      <c r="KJH35" s="1603"/>
      <c r="KJI35" s="1603"/>
      <c r="KJJ35" s="1603"/>
      <c r="KJK35" s="1603"/>
      <c r="KJL35" s="1603"/>
      <c r="KJM35" s="1603"/>
      <c r="KJN35" s="1603"/>
      <c r="KJO35" s="1603"/>
      <c r="KJP35" s="1603"/>
      <c r="KJQ35" s="1603"/>
      <c r="KJR35" s="1603"/>
      <c r="KJS35" s="1603"/>
      <c r="KJT35" s="1603"/>
      <c r="KJU35" s="1603"/>
      <c r="KJV35" s="1603"/>
      <c r="KJW35" s="1603"/>
      <c r="KJX35" s="1603"/>
      <c r="KJY35" s="1603"/>
      <c r="KJZ35" s="1603"/>
      <c r="KKA35" s="1603"/>
      <c r="KKB35" s="1603"/>
      <c r="KKC35" s="1603"/>
      <c r="KKD35" s="1603"/>
      <c r="KKE35" s="1603"/>
      <c r="KKF35" s="1603"/>
      <c r="KKG35" s="1603"/>
      <c r="KKH35" s="1603"/>
      <c r="KKI35" s="1603"/>
      <c r="KKJ35" s="1603"/>
      <c r="KKK35" s="1603"/>
      <c r="KKL35" s="1603"/>
      <c r="KKM35" s="1603"/>
      <c r="KKN35" s="1603"/>
      <c r="KKO35" s="1603"/>
      <c r="KKP35" s="1603"/>
      <c r="KKQ35" s="1603"/>
      <c r="KKR35" s="1603"/>
      <c r="KKS35" s="1603"/>
      <c r="KKT35" s="1603"/>
      <c r="KKU35" s="1603"/>
      <c r="KKV35" s="1603"/>
      <c r="KKW35" s="1603"/>
      <c r="KKX35" s="1603"/>
      <c r="KKY35" s="1603"/>
      <c r="KKZ35" s="1603"/>
      <c r="KLA35" s="1603"/>
      <c r="KLB35" s="1603"/>
      <c r="KLC35" s="1603"/>
      <c r="KLD35" s="1603"/>
      <c r="KLE35" s="1603"/>
      <c r="KLF35" s="1603"/>
      <c r="KLG35" s="1603"/>
      <c r="KLH35" s="1603"/>
      <c r="KLI35" s="1603"/>
      <c r="KLJ35" s="1603"/>
      <c r="KLK35" s="1603"/>
      <c r="KLL35" s="1603"/>
      <c r="KLM35" s="1603"/>
      <c r="KLN35" s="1603"/>
      <c r="KLO35" s="1603"/>
      <c r="KLP35" s="1603"/>
      <c r="KLQ35" s="1603"/>
      <c r="KLR35" s="1603"/>
      <c r="KLS35" s="1603"/>
      <c r="KLT35" s="1603"/>
      <c r="KLU35" s="1603"/>
      <c r="KLV35" s="1603"/>
      <c r="KLW35" s="1603"/>
      <c r="KLX35" s="1603"/>
      <c r="KLY35" s="1603"/>
      <c r="KLZ35" s="1603"/>
      <c r="KMA35" s="1603"/>
      <c r="KMB35" s="1603"/>
      <c r="KMC35" s="1603"/>
      <c r="KMD35" s="1603"/>
      <c r="KME35" s="1603"/>
      <c r="KMF35" s="1603"/>
      <c r="KMG35" s="1603"/>
      <c r="KMH35" s="1603"/>
      <c r="KMI35" s="1603"/>
      <c r="KMJ35" s="1603"/>
      <c r="KMK35" s="1603"/>
      <c r="KML35" s="1603"/>
      <c r="KMM35" s="1603"/>
      <c r="KMN35" s="1603"/>
      <c r="KMO35" s="1603"/>
      <c r="KMP35" s="1603"/>
      <c r="KMQ35" s="1603"/>
      <c r="KMR35" s="1603"/>
      <c r="KMS35" s="1603"/>
      <c r="KMT35" s="1603"/>
      <c r="KMU35" s="1603"/>
      <c r="KMV35" s="1603"/>
      <c r="KMW35" s="1603"/>
      <c r="KMX35" s="1603"/>
      <c r="KMY35" s="1603"/>
      <c r="KMZ35" s="1603"/>
      <c r="KNA35" s="1603"/>
      <c r="KNB35" s="1603"/>
      <c r="KNC35" s="1603"/>
      <c r="KND35" s="1603"/>
      <c r="KNE35" s="1603"/>
      <c r="KNF35" s="1603"/>
      <c r="KNG35" s="1603"/>
      <c r="KNH35" s="1603"/>
      <c r="KNI35" s="1603"/>
      <c r="KNJ35" s="1603"/>
      <c r="KNK35" s="1603"/>
      <c r="KNL35" s="1603"/>
      <c r="KNM35" s="1603"/>
      <c r="KNN35" s="1603"/>
      <c r="KNO35" s="1603"/>
      <c r="KNP35" s="1603"/>
      <c r="KNQ35" s="1603"/>
      <c r="KNR35" s="1603"/>
      <c r="KNS35" s="1603"/>
      <c r="KNT35" s="1603"/>
      <c r="KNU35" s="1603"/>
      <c r="KNV35" s="1603"/>
      <c r="KNW35" s="1603"/>
      <c r="KNX35" s="1603"/>
      <c r="KNY35" s="1603"/>
      <c r="KNZ35" s="1603"/>
      <c r="KOA35" s="1603"/>
      <c r="KOB35" s="1603"/>
      <c r="KOC35" s="1603"/>
      <c r="KOD35" s="1603"/>
      <c r="KOE35" s="1603"/>
      <c r="KOF35" s="1603"/>
      <c r="KOG35" s="1603"/>
      <c r="KOH35" s="1603"/>
      <c r="KOI35" s="1603"/>
      <c r="KOJ35" s="1603"/>
      <c r="KOK35" s="1603"/>
      <c r="KOL35" s="1603"/>
      <c r="KOM35" s="1603"/>
      <c r="KON35" s="1603"/>
      <c r="KOO35" s="1603"/>
      <c r="KOP35" s="1603"/>
      <c r="KOQ35" s="1603"/>
      <c r="KOR35" s="1603"/>
      <c r="KOS35" s="1603"/>
      <c r="KOT35" s="1603"/>
      <c r="KOU35" s="1603"/>
      <c r="KOV35" s="1603"/>
      <c r="KOW35" s="1603"/>
      <c r="KOX35" s="1603"/>
      <c r="KOY35" s="1603"/>
      <c r="KOZ35" s="1603"/>
      <c r="KPA35" s="1603"/>
      <c r="KPB35" s="1603"/>
      <c r="KPC35" s="1603"/>
      <c r="KPD35" s="1603"/>
      <c r="KPE35" s="1603"/>
      <c r="KPF35" s="1603"/>
      <c r="KPG35" s="1603"/>
      <c r="KPH35" s="1603"/>
      <c r="KPI35" s="1603"/>
      <c r="KPJ35" s="1603"/>
      <c r="KPK35" s="1603"/>
      <c r="KPL35" s="1603"/>
      <c r="KPM35" s="1603"/>
      <c r="KPN35" s="1603"/>
      <c r="KPO35" s="1603"/>
      <c r="KPP35" s="1603"/>
      <c r="KPQ35" s="1603"/>
      <c r="KPR35" s="1603"/>
      <c r="KPS35" s="1603"/>
      <c r="KPT35" s="1603"/>
      <c r="KPU35" s="1603"/>
      <c r="KPV35" s="1603"/>
      <c r="KPW35" s="1603"/>
      <c r="KPX35" s="1603"/>
      <c r="KPY35" s="1603"/>
      <c r="KPZ35" s="1603"/>
      <c r="KQA35" s="1603"/>
      <c r="KQB35" s="1603"/>
      <c r="KQC35" s="1603"/>
      <c r="KQD35" s="1603"/>
      <c r="KQE35" s="1603"/>
      <c r="KQF35" s="1603"/>
      <c r="KQG35" s="1603"/>
      <c r="KQH35" s="1603"/>
      <c r="KQI35" s="1603"/>
      <c r="KQJ35" s="1603"/>
      <c r="KQK35" s="1603"/>
      <c r="KQL35" s="1603"/>
      <c r="KQM35" s="1603"/>
      <c r="KQN35" s="1603"/>
      <c r="KQO35" s="1603"/>
      <c r="KQP35" s="1603"/>
      <c r="KQQ35" s="1603"/>
      <c r="KQR35" s="1603"/>
      <c r="KQS35" s="1603"/>
      <c r="KQT35" s="1603"/>
      <c r="KQU35" s="1603"/>
      <c r="KQV35" s="1603"/>
      <c r="KQW35" s="1603"/>
      <c r="KQX35" s="1603"/>
      <c r="KQY35" s="1603"/>
      <c r="KQZ35" s="1603"/>
      <c r="KRA35" s="1603"/>
      <c r="KRB35" s="1603"/>
      <c r="KRC35" s="1603"/>
      <c r="KRD35" s="1603"/>
      <c r="KRE35" s="1603"/>
      <c r="KRF35" s="1603"/>
      <c r="KRG35" s="1603"/>
      <c r="KRH35" s="1603"/>
      <c r="KRI35" s="1603"/>
      <c r="KRJ35" s="1603"/>
      <c r="KRK35" s="1603"/>
      <c r="KRL35" s="1603"/>
      <c r="KRM35" s="1603"/>
      <c r="KRN35" s="1603"/>
      <c r="KRO35" s="1603"/>
      <c r="KRP35" s="1603"/>
      <c r="KRQ35" s="1603"/>
      <c r="KRR35" s="1603"/>
      <c r="KRS35" s="1603"/>
      <c r="KRT35" s="1603"/>
      <c r="KRU35" s="1603"/>
      <c r="KRV35" s="1603"/>
      <c r="KRW35" s="1603"/>
      <c r="KRX35" s="1603"/>
      <c r="KRY35" s="1603"/>
      <c r="KRZ35" s="1603"/>
      <c r="KSA35" s="1603"/>
      <c r="KSB35" s="1603"/>
      <c r="KSC35" s="1603"/>
      <c r="KSD35" s="1603"/>
      <c r="KSE35" s="1603"/>
      <c r="KSF35" s="1603"/>
      <c r="KSG35" s="1603"/>
      <c r="KSH35" s="1603"/>
      <c r="KSI35" s="1603"/>
      <c r="KSJ35" s="1603"/>
      <c r="KSK35" s="1603"/>
      <c r="KSL35" s="1603"/>
      <c r="KSM35" s="1603"/>
      <c r="KSN35" s="1603"/>
      <c r="KSO35" s="1603"/>
      <c r="KSP35" s="1603"/>
      <c r="KSQ35" s="1603"/>
      <c r="KSR35" s="1603"/>
      <c r="KSS35" s="1603"/>
      <c r="KST35" s="1603"/>
      <c r="KSU35" s="1603"/>
      <c r="KSV35" s="1603"/>
      <c r="KSW35" s="1603"/>
      <c r="KSX35" s="1603"/>
      <c r="KSY35" s="1603"/>
      <c r="KSZ35" s="1603"/>
      <c r="KTA35" s="1603"/>
      <c r="KTB35" s="1603"/>
      <c r="KTC35" s="1603"/>
      <c r="KTD35" s="1603"/>
      <c r="KTE35" s="1603"/>
      <c r="KTF35" s="1603"/>
      <c r="KTG35" s="1603"/>
      <c r="KTH35" s="1603"/>
      <c r="KTI35" s="1603"/>
      <c r="KTJ35" s="1603"/>
      <c r="KTK35" s="1603"/>
      <c r="KTL35" s="1603"/>
      <c r="KTM35" s="1603"/>
      <c r="KTN35" s="1603"/>
      <c r="KTO35" s="1603"/>
      <c r="KTP35" s="1603"/>
      <c r="KTQ35" s="1603"/>
      <c r="KTR35" s="1603"/>
      <c r="KTS35" s="1603"/>
      <c r="KTT35" s="1603"/>
      <c r="KTU35" s="1603"/>
      <c r="KTV35" s="1603"/>
      <c r="KTW35" s="1603"/>
      <c r="KTX35" s="1603"/>
      <c r="KTY35" s="1603"/>
      <c r="KTZ35" s="1603"/>
      <c r="KUA35" s="1603"/>
      <c r="KUB35" s="1603"/>
      <c r="KUC35" s="1603"/>
      <c r="KUD35" s="1603"/>
      <c r="KUE35" s="1603"/>
      <c r="KUF35" s="1603"/>
      <c r="KUG35" s="1603"/>
      <c r="KUH35" s="1603"/>
      <c r="KUI35" s="1603"/>
      <c r="KUJ35" s="1603"/>
      <c r="KUK35" s="1603"/>
      <c r="KUL35" s="1603"/>
      <c r="KUM35" s="1603"/>
      <c r="KUN35" s="1603"/>
      <c r="KUO35" s="1603"/>
      <c r="KUP35" s="1603"/>
      <c r="KUQ35" s="1603"/>
      <c r="KUR35" s="1603"/>
      <c r="KUS35" s="1603"/>
      <c r="KUT35" s="1603"/>
      <c r="KUU35" s="1603"/>
      <c r="KUV35" s="1603"/>
      <c r="KUW35" s="1603"/>
      <c r="KUX35" s="1603"/>
      <c r="KUY35" s="1603"/>
      <c r="KUZ35" s="1603"/>
      <c r="KVA35" s="1603"/>
      <c r="KVB35" s="1603"/>
      <c r="KVC35" s="1603"/>
      <c r="KVD35" s="1603"/>
      <c r="KVE35" s="1603"/>
      <c r="KVF35" s="1603"/>
      <c r="KVG35" s="1603"/>
      <c r="KVH35" s="1603"/>
      <c r="KVI35" s="1603"/>
      <c r="KVJ35" s="1603"/>
      <c r="KVK35" s="1603"/>
      <c r="KVL35" s="1603"/>
      <c r="KVM35" s="1603"/>
      <c r="KVN35" s="1603"/>
      <c r="KVO35" s="1603"/>
      <c r="KVP35" s="1603"/>
      <c r="KVQ35" s="1603"/>
      <c r="KVR35" s="1603"/>
      <c r="KVS35" s="1603"/>
      <c r="KVT35" s="1603"/>
      <c r="KVU35" s="1603"/>
      <c r="KVV35" s="1603"/>
      <c r="KVW35" s="1603"/>
      <c r="KVX35" s="1603"/>
      <c r="KVY35" s="1603"/>
      <c r="KVZ35" s="1603"/>
      <c r="KWA35" s="1603"/>
      <c r="KWB35" s="1603"/>
      <c r="KWC35" s="1603"/>
      <c r="KWD35" s="1603"/>
      <c r="KWE35" s="1603"/>
      <c r="KWF35" s="1603"/>
      <c r="KWG35" s="1603"/>
      <c r="KWH35" s="1603"/>
      <c r="KWI35" s="1603"/>
      <c r="KWJ35" s="1603"/>
      <c r="KWK35" s="1603"/>
      <c r="KWL35" s="1603"/>
      <c r="KWM35" s="1603"/>
      <c r="KWN35" s="1603"/>
      <c r="KWO35" s="1603"/>
      <c r="KWP35" s="1603"/>
      <c r="KWQ35" s="1603"/>
      <c r="KWR35" s="1603"/>
      <c r="KWS35" s="1603"/>
      <c r="KWT35" s="1603"/>
      <c r="KWU35" s="1603"/>
      <c r="KWV35" s="1603"/>
      <c r="KWW35" s="1603"/>
      <c r="KWX35" s="1603"/>
      <c r="KWY35" s="1603"/>
      <c r="KWZ35" s="1603"/>
      <c r="KXA35" s="1603"/>
      <c r="KXB35" s="1603"/>
      <c r="KXC35" s="1603"/>
      <c r="KXD35" s="1603"/>
      <c r="KXE35" s="1603"/>
      <c r="KXF35" s="1603"/>
      <c r="KXG35" s="1603"/>
      <c r="KXH35" s="1603"/>
      <c r="KXI35" s="1603"/>
      <c r="KXJ35" s="1603"/>
      <c r="KXK35" s="1603"/>
      <c r="KXL35" s="1603"/>
      <c r="KXM35" s="1603"/>
      <c r="KXN35" s="1603"/>
      <c r="KXO35" s="1603"/>
      <c r="KXP35" s="1603"/>
      <c r="KXQ35" s="1603"/>
      <c r="KXR35" s="1603"/>
      <c r="KXS35" s="1603"/>
      <c r="KXT35" s="1603"/>
      <c r="KXU35" s="1603"/>
      <c r="KXV35" s="1603"/>
      <c r="KXW35" s="1603"/>
      <c r="KXX35" s="1603"/>
      <c r="KXY35" s="1603"/>
      <c r="KXZ35" s="1603"/>
      <c r="KYA35" s="1603"/>
      <c r="KYB35" s="1603"/>
      <c r="KYC35" s="1603"/>
      <c r="KYD35" s="1603"/>
      <c r="KYE35" s="1603"/>
      <c r="KYF35" s="1603"/>
      <c r="KYG35" s="1603"/>
      <c r="KYH35" s="1603"/>
      <c r="KYI35" s="1603"/>
      <c r="KYJ35" s="1603"/>
      <c r="KYK35" s="1603"/>
      <c r="KYL35" s="1603"/>
      <c r="KYM35" s="1603"/>
      <c r="KYN35" s="1603"/>
      <c r="KYO35" s="1603"/>
      <c r="KYP35" s="1603"/>
      <c r="KYQ35" s="1603"/>
      <c r="KYR35" s="1603"/>
      <c r="KYS35" s="1603"/>
      <c r="KYT35" s="1603"/>
      <c r="KYU35" s="1603"/>
      <c r="KYV35" s="1603"/>
      <c r="KYW35" s="1603"/>
      <c r="KYX35" s="1603"/>
      <c r="KYY35" s="1603"/>
      <c r="KYZ35" s="1603"/>
      <c r="KZA35" s="1603"/>
      <c r="KZB35" s="1603"/>
      <c r="KZC35" s="1603"/>
      <c r="KZD35" s="1603"/>
      <c r="KZE35" s="1603"/>
      <c r="KZF35" s="1603"/>
      <c r="KZG35" s="1603"/>
      <c r="KZH35" s="1603"/>
      <c r="KZI35" s="1603"/>
      <c r="KZJ35" s="1603"/>
      <c r="KZK35" s="1603"/>
      <c r="KZL35" s="1603"/>
      <c r="KZM35" s="1603"/>
      <c r="KZN35" s="1603"/>
      <c r="KZO35" s="1603"/>
      <c r="KZP35" s="1603"/>
      <c r="KZQ35" s="1603"/>
      <c r="KZR35" s="1603"/>
      <c r="KZS35" s="1603"/>
      <c r="KZT35" s="1603"/>
      <c r="KZU35" s="1603"/>
      <c r="KZV35" s="1603"/>
      <c r="KZW35" s="1603"/>
      <c r="KZX35" s="1603"/>
      <c r="KZY35" s="1603"/>
      <c r="KZZ35" s="1603"/>
      <c r="LAA35" s="1603"/>
      <c r="LAB35" s="1603"/>
      <c r="LAC35" s="1603"/>
      <c r="LAD35" s="1603"/>
      <c r="LAE35" s="1603"/>
      <c r="LAF35" s="1603"/>
      <c r="LAG35" s="1603"/>
      <c r="LAH35" s="1603"/>
      <c r="LAI35" s="1603"/>
      <c r="LAJ35" s="1603"/>
      <c r="LAK35" s="1603"/>
      <c r="LAL35" s="1603"/>
      <c r="LAM35" s="1603"/>
      <c r="LAN35" s="1603"/>
      <c r="LAO35" s="1603"/>
      <c r="LAP35" s="1603"/>
      <c r="LAQ35" s="1603"/>
      <c r="LAR35" s="1603"/>
      <c r="LAS35" s="1603"/>
      <c r="LAT35" s="1603"/>
      <c r="LAU35" s="1603"/>
      <c r="LAV35" s="1603"/>
      <c r="LAW35" s="1603"/>
      <c r="LAX35" s="1603"/>
      <c r="LAY35" s="1603"/>
      <c r="LAZ35" s="1603"/>
      <c r="LBA35" s="1603"/>
      <c r="LBB35" s="1603"/>
      <c r="LBC35" s="1603"/>
      <c r="LBD35" s="1603"/>
      <c r="LBE35" s="1603"/>
      <c r="LBF35" s="1603"/>
      <c r="LBG35" s="1603"/>
      <c r="LBH35" s="1603"/>
      <c r="LBI35" s="1603"/>
      <c r="LBJ35" s="1603"/>
      <c r="LBK35" s="1603"/>
      <c r="LBL35" s="1603"/>
      <c r="LBM35" s="1603"/>
      <c r="LBN35" s="1603"/>
      <c r="LBO35" s="1603"/>
      <c r="LBP35" s="1603"/>
      <c r="LBQ35" s="1603"/>
      <c r="LBR35" s="1603"/>
      <c r="LBS35" s="1603"/>
      <c r="LBT35" s="1603"/>
      <c r="LBU35" s="1603"/>
      <c r="LBV35" s="1603"/>
      <c r="LBW35" s="1603"/>
      <c r="LBX35" s="1603"/>
      <c r="LBY35" s="1603"/>
      <c r="LBZ35" s="1603"/>
      <c r="LCA35" s="1603"/>
      <c r="LCB35" s="1603"/>
      <c r="LCC35" s="1603"/>
      <c r="LCD35" s="1603"/>
      <c r="LCE35" s="1603"/>
      <c r="LCF35" s="1603"/>
      <c r="LCG35" s="1603"/>
      <c r="LCH35" s="1603"/>
      <c r="LCI35" s="1603"/>
      <c r="LCJ35" s="1603"/>
      <c r="LCK35" s="1603"/>
      <c r="LCL35" s="1603"/>
      <c r="LCM35" s="1603"/>
      <c r="LCN35" s="1603"/>
      <c r="LCO35" s="1603"/>
      <c r="LCP35" s="1603"/>
      <c r="LCQ35" s="1603"/>
      <c r="LCR35" s="1603"/>
      <c r="LCS35" s="1603"/>
      <c r="LCT35" s="1603"/>
      <c r="LCU35" s="1603"/>
      <c r="LCV35" s="1603"/>
      <c r="LCW35" s="1603"/>
      <c r="LCX35" s="1603"/>
      <c r="LCY35" s="1603"/>
      <c r="LCZ35" s="1603"/>
      <c r="LDA35" s="1603"/>
      <c r="LDB35" s="1603"/>
      <c r="LDC35" s="1603"/>
      <c r="LDD35" s="1603"/>
      <c r="LDE35" s="1603"/>
      <c r="LDF35" s="1603"/>
      <c r="LDG35" s="1603"/>
      <c r="LDH35" s="1603"/>
      <c r="LDI35" s="1603"/>
      <c r="LDJ35" s="1603"/>
      <c r="LDK35" s="1603"/>
      <c r="LDL35" s="1603"/>
      <c r="LDM35" s="1603"/>
      <c r="LDN35" s="1603"/>
      <c r="LDO35" s="1603"/>
      <c r="LDP35" s="1603"/>
      <c r="LDQ35" s="1603"/>
      <c r="LDR35" s="1603"/>
      <c r="LDS35" s="1603"/>
      <c r="LDT35" s="1603"/>
      <c r="LDU35" s="1603"/>
      <c r="LDV35" s="1603"/>
      <c r="LDW35" s="1603"/>
      <c r="LDX35" s="1603"/>
      <c r="LDY35" s="1603"/>
      <c r="LDZ35" s="1603"/>
      <c r="LEA35" s="1603"/>
      <c r="LEB35" s="1603"/>
      <c r="LEC35" s="1603"/>
      <c r="LED35" s="1603"/>
      <c r="LEE35" s="1603"/>
      <c r="LEF35" s="1603"/>
      <c r="LEG35" s="1603"/>
      <c r="LEH35" s="1603"/>
      <c r="LEI35" s="1603"/>
      <c r="LEJ35" s="1603"/>
      <c r="LEK35" s="1603"/>
      <c r="LEL35" s="1603"/>
      <c r="LEM35" s="1603"/>
      <c r="LEN35" s="1603"/>
      <c r="LEO35" s="1603"/>
      <c r="LEP35" s="1603"/>
      <c r="LEQ35" s="1603"/>
      <c r="LER35" s="1603"/>
      <c r="LES35" s="1603"/>
      <c r="LET35" s="1603"/>
      <c r="LEU35" s="1603"/>
      <c r="LEV35" s="1603"/>
      <c r="LEW35" s="1603"/>
      <c r="LEX35" s="1603"/>
      <c r="LEY35" s="1603"/>
      <c r="LEZ35" s="1603"/>
      <c r="LFA35" s="1603"/>
      <c r="LFB35" s="1603"/>
      <c r="LFC35" s="1603"/>
      <c r="LFD35" s="1603"/>
      <c r="LFE35" s="1603"/>
      <c r="LFF35" s="1603"/>
      <c r="LFG35" s="1603"/>
      <c r="LFH35" s="1603"/>
      <c r="LFI35" s="1603"/>
      <c r="LFJ35" s="1603"/>
      <c r="LFK35" s="1603"/>
      <c r="LFL35" s="1603"/>
      <c r="LFM35" s="1603"/>
      <c r="LFN35" s="1603"/>
      <c r="LFO35" s="1603"/>
      <c r="LFP35" s="1603"/>
      <c r="LFQ35" s="1603"/>
      <c r="LFR35" s="1603"/>
      <c r="LFS35" s="1603"/>
      <c r="LFT35" s="1603"/>
      <c r="LFU35" s="1603"/>
      <c r="LFV35" s="1603"/>
      <c r="LFW35" s="1603"/>
      <c r="LFX35" s="1603"/>
      <c r="LFY35" s="1603"/>
      <c r="LFZ35" s="1603"/>
      <c r="LGA35" s="1603"/>
      <c r="LGB35" s="1603"/>
      <c r="LGC35" s="1603"/>
      <c r="LGD35" s="1603"/>
      <c r="LGE35" s="1603"/>
      <c r="LGF35" s="1603"/>
      <c r="LGG35" s="1603"/>
      <c r="LGH35" s="1603"/>
      <c r="LGI35" s="1603"/>
      <c r="LGJ35" s="1603"/>
      <c r="LGK35" s="1603"/>
      <c r="LGL35" s="1603"/>
      <c r="LGM35" s="1603"/>
      <c r="LGN35" s="1603"/>
      <c r="LGO35" s="1603"/>
      <c r="LGP35" s="1603"/>
      <c r="LGQ35" s="1603"/>
      <c r="LGR35" s="1603"/>
      <c r="LGS35" s="1603"/>
      <c r="LGT35" s="1603"/>
      <c r="LGU35" s="1603"/>
      <c r="LGV35" s="1603"/>
      <c r="LGW35" s="1603"/>
      <c r="LGX35" s="1603"/>
      <c r="LGY35" s="1603"/>
      <c r="LGZ35" s="1603"/>
      <c r="LHA35" s="1603"/>
      <c r="LHB35" s="1603"/>
      <c r="LHC35" s="1603"/>
      <c r="LHD35" s="1603"/>
      <c r="LHE35" s="1603"/>
      <c r="LHF35" s="1603"/>
      <c r="LHG35" s="1603"/>
      <c r="LHH35" s="1603"/>
      <c r="LHI35" s="1603"/>
      <c r="LHJ35" s="1603"/>
      <c r="LHK35" s="1603"/>
      <c r="LHL35" s="1603"/>
      <c r="LHM35" s="1603"/>
      <c r="LHN35" s="1603"/>
      <c r="LHO35" s="1603"/>
      <c r="LHP35" s="1603"/>
      <c r="LHQ35" s="1603"/>
      <c r="LHR35" s="1603"/>
      <c r="LHS35" s="1603"/>
      <c r="LHT35" s="1603"/>
      <c r="LHU35" s="1603"/>
      <c r="LHV35" s="1603"/>
      <c r="LHW35" s="1603"/>
      <c r="LHX35" s="1603"/>
      <c r="LHY35" s="1603"/>
      <c r="LHZ35" s="1603"/>
      <c r="LIA35" s="1603"/>
      <c r="LIB35" s="1603"/>
      <c r="LIC35" s="1603"/>
      <c r="LID35" s="1603"/>
      <c r="LIE35" s="1603"/>
      <c r="LIF35" s="1603"/>
      <c r="LIG35" s="1603"/>
      <c r="LIH35" s="1603"/>
      <c r="LII35" s="1603"/>
      <c r="LIJ35" s="1603"/>
      <c r="LIK35" s="1603"/>
      <c r="LIL35" s="1603"/>
      <c r="LIM35" s="1603"/>
      <c r="LIN35" s="1603"/>
      <c r="LIO35" s="1603"/>
      <c r="LIP35" s="1603"/>
      <c r="LIQ35" s="1603"/>
      <c r="LIR35" s="1603"/>
      <c r="LIS35" s="1603"/>
      <c r="LIT35" s="1603"/>
      <c r="LIU35" s="1603"/>
      <c r="LIV35" s="1603"/>
      <c r="LIW35" s="1603"/>
      <c r="LIX35" s="1603"/>
      <c r="LIY35" s="1603"/>
      <c r="LIZ35" s="1603"/>
      <c r="LJA35" s="1603"/>
      <c r="LJB35" s="1603"/>
      <c r="LJC35" s="1603"/>
      <c r="LJD35" s="1603"/>
      <c r="LJE35" s="1603"/>
      <c r="LJF35" s="1603"/>
      <c r="LJG35" s="1603"/>
      <c r="LJH35" s="1603"/>
      <c r="LJI35" s="1603"/>
      <c r="LJJ35" s="1603"/>
      <c r="LJK35" s="1603"/>
      <c r="LJL35" s="1603"/>
      <c r="LJM35" s="1603"/>
      <c r="LJN35" s="1603"/>
      <c r="LJO35" s="1603"/>
      <c r="LJP35" s="1603"/>
      <c r="LJQ35" s="1603"/>
      <c r="LJR35" s="1603"/>
      <c r="LJS35" s="1603"/>
      <c r="LJT35" s="1603"/>
      <c r="LJU35" s="1603"/>
      <c r="LJV35" s="1603"/>
      <c r="LJW35" s="1603"/>
      <c r="LJX35" s="1603"/>
      <c r="LJY35" s="1603"/>
      <c r="LJZ35" s="1603"/>
      <c r="LKA35" s="1603"/>
      <c r="LKB35" s="1603"/>
      <c r="LKC35" s="1603"/>
      <c r="LKD35" s="1603"/>
      <c r="LKE35" s="1603"/>
      <c r="LKF35" s="1603"/>
      <c r="LKG35" s="1603"/>
      <c r="LKH35" s="1603"/>
      <c r="LKI35" s="1603"/>
      <c r="LKJ35" s="1603"/>
      <c r="LKK35" s="1603"/>
      <c r="LKL35" s="1603"/>
      <c r="LKM35" s="1603"/>
      <c r="LKN35" s="1603"/>
      <c r="LKO35" s="1603"/>
      <c r="LKP35" s="1603"/>
      <c r="LKQ35" s="1603"/>
      <c r="LKR35" s="1603"/>
      <c r="LKS35" s="1603"/>
      <c r="LKT35" s="1603"/>
      <c r="LKU35" s="1603"/>
      <c r="LKV35" s="1603"/>
      <c r="LKW35" s="1603"/>
      <c r="LKX35" s="1603"/>
      <c r="LKY35" s="1603"/>
      <c r="LKZ35" s="1603"/>
      <c r="LLA35" s="1603"/>
      <c r="LLB35" s="1603"/>
      <c r="LLC35" s="1603"/>
      <c r="LLD35" s="1603"/>
      <c r="LLE35" s="1603"/>
      <c r="LLF35" s="1603"/>
      <c r="LLG35" s="1603"/>
      <c r="LLH35" s="1603"/>
      <c r="LLI35" s="1603"/>
      <c r="LLJ35" s="1603"/>
      <c r="LLK35" s="1603"/>
      <c r="LLL35" s="1603"/>
      <c r="LLM35" s="1603"/>
      <c r="LLN35" s="1603"/>
      <c r="LLO35" s="1603"/>
      <c r="LLP35" s="1603"/>
      <c r="LLQ35" s="1603"/>
      <c r="LLR35" s="1603"/>
      <c r="LLS35" s="1603"/>
      <c r="LLT35" s="1603"/>
      <c r="LLU35" s="1603"/>
      <c r="LLV35" s="1603"/>
      <c r="LLW35" s="1603"/>
      <c r="LLX35" s="1603"/>
      <c r="LLY35" s="1603"/>
      <c r="LLZ35" s="1603"/>
      <c r="LMA35" s="1603"/>
      <c r="LMB35" s="1603"/>
      <c r="LMC35" s="1603"/>
      <c r="LMD35" s="1603"/>
      <c r="LME35" s="1603"/>
      <c r="LMF35" s="1603"/>
      <c r="LMG35" s="1603"/>
      <c r="LMH35" s="1603"/>
      <c r="LMI35" s="1603"/>
      <c r="LMJ35" s="1603"/>
      <c r="LMK35" s="1603"/>
      <c r="LML35" s="1603"/>
      <c r="LMM35" s="1603"/>
      <c r="LMN35" s="1603"/>
      <c r="LMO35" s="1603"/>
      <c r="LMP35" s="1603"/>
      <c r="LMQ35" s="1603"/>
      <c r="LMR35" s="1603"/>
      <c r="LMS35" s="1603"/>
      <c r="LMT35" s="1603"/>
      <c r="LMU35" s="1603"/>
      <c r="LMV35" s="1603"/>
      <c r="LMW35" s="1603"/>
      <c r="LMX35" s="1603"/>
      <c r="LMY35" s="1603"/>
      <c r="LMZ35" s="1603"/>
      <c r="LNA35" s="1603"/>
      <c r="LNB35" s="1603"/>
      <c r="LNC35" s="1603"/>
      <c r="LND35" s="1603"/>
      <c r="LNE35" s="1603"/>
      <c r="LNF35" s="1603"/>
      <c r="LNG35" s="1603"/>
      <c r="LNH35" s="1603"/>
      <c r="LNI35" s="1603"/>
      <c r="LNJ35" s="1603"/>
      <c r="LNK35" s="1603"/>
      <c r="LNL35" s="1603"/>
      <c r="LNM35" s="1603"/>
      <c r="LNN35" s="1603"/>
      <c r="LNO35" s="1603"/>
      <c r="LNP35" s="1603"/>
      <c r="LNQ35" s="1603"/>
      <c r="LNR35" s="1603"/>
      <c r="LNS35" s="1603"/>
      <c r="LNT35" s="1603"/>
      <c r="LNU35" s="1603"/>
      <c r="LNV35" s="1603"/>
      <c r="LNW35" s="1603"/>
      <c r="LNX35" s="1603"/>
      <c r="LNY35" s="1603"/>
      <c r="LNZ35" s="1603"/>
      <c r="LOA35" s="1603"/>
      <c r="LOB35" s="1603"/>
      <c r="LOC35" s="1603"/>
      <c r="LOD35" s="1603"/>
      <c r="LOE35" s="1603"/>
      <c r="LOF35" s="1603"/>
      <c r="LOG35" s="1603"/>
      <c r="LOH35" s="1603"/>
      <c r="LOI35" s="1603"/>
      <c r="LOJ35" s="1603"/>
      <c r="LOK35" s="1603"/>
      <c r="LOL35" s="1603"/>
      <c r="LOM35" s="1603"/>
      <c r="LON35" s="1603"/>
      <c r="LOO35" s="1603"/>
      <c r="LOP35" s="1603"/>
      <c r="LOQ35" s="1603"/>
      <c r="LOR35" s="1603"/>
      <c r="LOS35" s="1603"/>
      <c r="LOT35" s="1603"/>
      <c r="LOU35" s="1603"/>
      <c r="LOV35" s="1603"/>
      <c r="LOW35" s="1603"/>
      <c r="LOX35" s="1603"/>
      <c r="LOY35" s="1603"/>
      <c r="LOZ35" s="1603"/>
      <c r="LPA35" s="1603"/>
      <c r="LPB35" s="1603"/>
      <c r="LPC35" s="1603"/>
      <c r="LPD35" s="1603"/>
      <c r="LPE35" s="1603"/>
      <c r="LPF35" s="1603"/>
      <c r="LPG35" s="1603"/>
      <c r="LPH35" s="1603"/>
      <c r="LPI35" s="1603"/>
      <c r="LPJ35" s="1603"/>
      <c r="LPK35" s="1603"/>
      <c r="LPL35" s="1603"/>
      <c r="LPM35" s="1603"/>
      <c r="LPN35" s="1603"/>
      <c r="LPO35" s="1603"/>
      <c r="LPP35" s="1603"/>
      <c r="LPQ35" s="1603"/>
      <c r="LPR35" s="1603"/>
      <c r="LPS35" s="1603"/>
      <c r="LPT35" s="1603"/>
      <c r="LPU35" s="1603"/>
      <c r="LPV35" s="1603"/>
      <c r="LPW35" s="1603"/>
      <c r="LPX35" s="1603"/>
      <c r="LPY35" s="1603"/>
      <c r="LPZ35" s="1603"/>
      <c r="LQA35" s="1603"/>
      <c r="LQB35" s="1603"/>
      <c r="LQC35" s="1603"/>
      <c r="LQD35" s="1603"/>
      <c r="LQE35" s="1603"/>
      <c r="LQF35" s="1603"/>
      <c r="LQG35" s="1603"/>
      <c r="LQH35" s="1603"/>
      <c r="LQI35" s="1603"/>
      <c r="LQJ35" s="1603"/>
      <c r="LQK35" s="1603"/>
      <c r="LQL35" s="1603"/>
      <c r="LQM35" s="1603"/>
      <c r="LQN35" s="1603"/>
      <c r="LQO35" s="1603"/>
      <c r="LQP35" s="1603"/>
      <c r="LQQ35" s="1603"/>
      <c r="LQR35" s="1603"/>
      <c r="LQS35" s="1603"/>
      <c r="LQT35" s="1603"/>
      <c r="LQU35" s="1603"/>
      <c r="LQV35" s="1603"/>
      <c r="LQW35" s="1603"/>
      <c r="LQX35" s="1603"/>
      <c r="LQY35" s="1603"/>
      <c r="LQZ35" s="1603"/>
      <c r="LRA35" s="1603"/>
      <c r="LRB35" s="1603"/>
      <c r="LRC35" s="1603"/>
      <c r="LRD35" s="1603"/>
      <c r="LRE35" s="1603"/>
      <c r="LRF35" s="1603"/>
      <c r="LRG35" s="1603"/>
      <c r="LRH35" s="1603"/>
      <c r="LRI35" s="1603"/>
      <c r="LRJ35" s="1603"/>
      <c r="LRK35" s="1603"/>
      <c r="LRL35" s="1603"/>
      <c r="LRM35" s="1603"/>
      <c r="LRN35" s="1603"/>
      <c r="LRO35" s="1603"/>
      <c r="LRP35" s="1603"/>
      <c r="LRQ35" s="1603"/>
      <c r="LRR35" s="1603"/>
      <c r="LRS35" s="1603"/>
      <c r="LRT35" s="1603"/>
      <c r="LRU35" s="1603"/>
      <c r="LRV35" s="1603"/>
      <c r="LRW35" s="1603"/>
      <c r="LRX35" s="1603"/>
      <c r="LRY35" s="1603"/>
      <c r="LRZ35" s="1603"/>
      <c r="LSA35" s="1603"/>
      <c r="LSB35" s="1603"/>
      <c r="LSC35" s="1603"/>
      <c r="LSD35" s="1603"/>
      <c r="LSE35" s="1603"/>
      <c r="LSF35" s="1603"/>
      <c r="LSG35" s="1603"/>
      <c r="LSH35" s="1603"/>
      <c r="LSI35" s="1603"/>
      <c r="LSJ35" s="1603"/>
      <c r="LSK35" s="1603"/>
      <c r="LSL35" s="1603"/>
      <c r="LSM35" s="1603"/>
      <c r="LSN35" s="1603"/>
      <c r="LSO35" s="1603"/>
      <c r="LSP35" s="1603"/>
      <c r="LSQ35" s="1603"/>
      <c r="LSR35" s="1603"/>
      <c r="LSS35" s="1603"/>
      <c r="LST35" s="1603"/>
      <c r="LSU35" s="1603"/>
      <c r="LSV35" s="1603"/>
      <c r="LSW35" s="1603"/>
      <c r="LSX35" s="1603"/>
      <c r="LSY35" s="1603"/>
      <c r="LSZ35" s="1603"/>
      <c r="LTA35" s="1603"/>
      <c r="LTB35" s="1603"/>
      <c r="LTC35" s="1603"/>
      <c r="LTD35" s="1603"/>
      <c r="LTE35" s="1603"/>
      <c r="LTF35" s="1603"/>
      <c r="LTG35" s="1603"/>
      <c r="LTH35" s="1603"/>
      <c r="LTI35" s="1603"/>
      <c r="LTJ35" s="1603"/>
      <c r="LTK35" s="1603"/>
      <c r="LTL35" s="1603"/>
      <c r="LTM35" s="1603"/>
      <c r="LTN35" s="1603"/>
      <c r="LTO35" s="1603"/>
      <c r="LTP35" s="1603"/>
      <c r="LTQ35" s="1603"/>
      <c r="LTR35" s="1603"/>
      <c r="LTS35" s="1603"/>
      <c r="LTT35" s="1603"/>
      <c r="LTU35" s="1603"/>
      <c r="LTV35" s="1603"/>
      <c r="LTW35" s="1603"/>
      <c r="LTX35" s="1603"/>
      <c r="LTY35" s="1603"/>
      <c r="LTZ35" s="1603"/>
      <c r="LUA35" s="1603"/>
      <c r="LUB35" s="1603"/>
      <c r="LUC35" s="1603"/>
      <c r="LUD35" s="1603"/>
      <c r="LUE35" s="1603"/>
      <c r="LUF35" s="1603"/>
      <c r="LUG35" s="1603"/>
      <c r="LUH35" s="1603"/>
      <c r="LUI35" s="1603"/>
      <c r="LUJ35" s="1603"/>
      <c r="LUK35" s="1603"/>
      <c r="LUL35" s="1603"/>
      <c r="LUM35" s="1603"/>
      <c r="LUN35" s="1603"/>
      <c r="LUO35" s="1603"/>
      <c r="LUP35" s="1603"/>
      <c r="LUQ35" s="1603"/>
      <c r="LUR35" s="1603"/>
      <c r="LUS35" s="1603"/>
      <c r="LUT35" s="1603"/>
      <c r="LUU35" s="1603"/>
      <c r="LUV35" s="1603"/>
      <c r="LUW35" s="1603"/>
      <c r="LUX35" s="1603"/>
      <c r="LUY35" s="1603"/>
      <c r="LUZ35" s="1603"/>
      <c r="LVA35" s="1603"/>
      <c r="LVB35" s="1603"/>
      <c r="LVC35" s="1603"/>
      <c r="LVD35" s="1603"/>
      <c r="LVE35" s="1603"/>
      <c r="LVF35" s="1603"/>
      <c r="LVG35" s="1603"/>
      <c r="LVH35" s="1603"/>
      <c r="LVI35" s="1603"/>
      <c r="LVJ35" s="1603"/>
      <c r="LVK35" s="1603"/>
      <c r="LVL35" s="1603"/>
      <c r="LVM35" s="1603"/>
      <c r="LVN35" s="1603"/>
      <c r="LVO35" s="1603"/>
      <c r="LVP35" s="1603"/>
      <c r="LVQ35" s="1603"/>
      <c r="LVR35" s="1603"/>
      <c r="LVS35" s="1603"/>
      <c r="LVT35" s="1603"/>
      <c r="LVU35" s="1603"/>
      <c r="LVV35" s="1603"/>
      <c r="LVW35" s="1603"/>
      <c r="LVX35" s="1603"/>
      <c r="LVY35" s="1603"/>
      <c r="LVZ35" s="1603"/>
      <c r="LWA35" s="1603"/>
      <c r="LWB35" s="1603"/>
      <c r="LWC35" s="1603"/>
      <c r="LWD35" s="1603"/>
      <c r="LWE35" s="1603"/>
      <c r="LWF35" s="1603"/>
      <c r="LWG35" s="1603"/>
      <c r="LWH35" s="1603"/>
      <c r="LWI35" s="1603"/>
      <c r="LWJ35" s="1603"/>
      <c r="LWK35" s="1603"/>
      <c r="LWL35" s="1603"/>
      <c r="LWM35" s="1603"/>
      <c r="LWN35" s="1603"/>
      <c r="LWO35" s="1603"/>
      <c r="LWP35" s="1603"/>
      <c r="LWQ35" s="1603"/>
      <c r="LWR35" s="1603"/>
      <c r="LWS35" s="1603"/>
      <c r="LWT35" s="1603"/>
      <c r="LWU35" s="1603"/>
      <c r="LWV35" s="1603"/>
      <c r="LWW35" s="1603"/>
      <c r="LWX35" s="1603"/>
      <c r="LWY35" s="1603"/>
      <c r="LWZ35" s="1603"/>
      <c r="LXA35" s="1603"/>
      <c r="LXB35" s="1603"/>
      <c r="LXC35" s="1603"/>
      <c r="LXD35" s="1603"/>
      <c r="LXE35" s="1603"/>
      <c r="LXF35" s="1603"/>
      <c r="LXG35" s="1603"/>
      <c r="LXH35" s="1603"/>
      <c r="LXI35" s="1603"/>
      <c r="LXJ35" s="1603"/>
      <c r="LXK35" s="1603"/>
      <c r="LXL35" s="1603"/>
      <c r="LXM35" s="1603"/>
      <c r="LXN35" s="1603"/>
      <c r="LXO35" s="1603"/>
      <c r="LXP35" s="1603"/>
      <c r="LXQ35" s="1603"/>
      <c r="LXR35" s="1603"/>
      <c r="LXS35" s="1603"/>
      <c r="LXT35" s="1603"/>
      <c r="LXU35" s="1603"/>
      <c r="LXV35" s="1603"/>
      <c r="LXW35" s="1603"/>
      <c r="LXX35" s="1603"/>
      <c r="LXY35" s="1603"/>
      <c r="LXZ35" s="1603"/>
      <c r="LYA35" s="1603"/>
      <c r="LYB35" s="1603"/>
      <c r="LYC35" s="1603"/>
      <c r="LYD35" s="1603"/>
      <c r="LYE35" s="1603"/>
      <c r="LYF35" s="1603"/>
      <c r="LYG35" s="1603"/>
      <c r="LYH35" s="1603"/>
      <c r="LYI35" s="1603"/>
      <c r="LYJ35" s="1603"/>
      <c r="LYK35" s="1603"/>
      <c r="LYL35" s="1603"/>
      <c r="LYM35" s="1603"/>
      <c r="LYN35" s="1603"/>
      <c r="LYO35" s="1603"/>
      <c r="LYP35" s="1603"/>
      <c r="LYQ35" s="1603"/>
      <c r="LYR35" s="1603"/>
      <c r="LYS35" s="1603"/>
      <c r="LYT35" s="1603"/>
      <c r="LYU35" s="1603"/>
      <c r="LYV35" s="1603"/>
      <c r="LYW35" s="1603"/>
      <c r="LYX35" s="1603"/>
      <c r="LYY35" s="1603"/>
      <c r="LYZ35" s="1603"/>
      <c r="LZA35" s="1603"/>
      <c r="LZB35" s="1603"/>
      <c r="LZC35" s="1603"/>
      <c r="LZD35" s="1603"/>
      <c r="LZE35" s="1603"/>
      <c r="LZF35" s="1603"/>
      <c r="LZG35" s="1603"/>
      <c r="LZH35" s="1603"/>
      <c r="LZI35" s="1603"/>
      <c r="LZJ35" s="1603"/>
      <c r="LZK35" s="1603"/>
      <c r="LZL35" s="1603"/>
      <c r="LZM35" s="1603"/>
      <c r="LZN35" s="1603"/>
      <c r="LZO35" s="1603"/>
      <c r="LZP35" s="1603"/>
      <c r="LZQ35" s="1603"/>
      <c r="LZR35" s="1603"/>
      <c r="LZS35" s="1603"/>
      <c r="LZT35" s="1603"/>
      <c r="LZU35" s="1603"/>
      <c r="LZV35" s="1603"/>
      <c r="LZW35" s="1603"/>
      <c r="LZX35" s="1603"/>
      <c r="LZY35" s="1603"/>
      <c r="LZZ35" s="1603"/>
      <c r="MAA35" s="1603"/>
      <c r="MAB35" s="1603"/>
      <c r="MAC35" s="1603"/>
      <c r="MAD35" s="1603"/>
      <c r="MAE35" s="1603"/>
      <c r="MAF35" s="1603"/>
      <c r="MAG35" s="1603"/>
      <c r="MAH35" s="1603"/>
      <c r="MAI35" s="1603"/>
      <c r="MAJ35" s="1603"/>
      <c r="MAK35" s="1603"/>
      <c r="MAL35" s="1603"/>
      <c r="MAM35" s="1603"/>
      <c r="MAN35" s="1603"/>
      <c r="MAO35" s="1603"/>
      <c r="MAP35" s="1603"/>
      <c r="MAQ35" s="1603"/>
      <c r="MAR35" s="1603"/>
      <c r="MAS35" s="1603"/>
      <c r="MAT35" s="1603"/>
      <c r="MAU35" s="1603"/>
      <c r="MAV35" s="1603"/>
      <c r="MAW35" s="1603"/>
      <c r="MAX35" s="1603"/>
      <c r="MAY35" s="1603"/>
      <c r="MAZ35" s="1603"/>
      <c r="MBA35" s="1603"/>
      <c r="MBB35" s="1603"/>
      <c r="MBC35" s="1603"/>
      <c r="MBD35" s="1603"/>
      <c r="MBE35" s="1603"/>
      <c r="MBF35" s="1603"/>
      <c r="MBG35" s="1603"/>
      <c r="MBH35" s="1603"/>
      <c r="MBI35" s="1603"/>
      <c r="MBJ35" s="1603"/>
      <c r="MBK35" s="1603"/>
      <c r="MBL35" s="1603"/>
      <c r="MBM35" s="1603"/>
      <c r="MBN35" s="1603"/>
      <c r="MBO35" s="1603"/>
      <c r="MBP35" s="1603"/>
      <c r="MBQ35" s="1603"/>
      <c r="MBR35" s="1603"/>
      <c r="MBS35" s="1603"/>
      <c r="MBT35" s="1603"/>
      <c r="MBU35" s="1603"/>
      <c r="MBV35" s="1603"/>
      <c r="MBW35" s="1603"/>
      <c r="MBX35" s="1603"/>
      <c r="MBY35" s="1603"/>
      <c r="MBZ35" s="1603"/>
      <c r="MCA35" s="1603"/>
      <c r="MCB35" s="1603"/>
      <c r="MCC35" s="1603"/>
      <c r="MCD35" s="1603"/>
      <c r="MCE35" s="1603"/>
      <c r="MCF35" s="1603"/>
      <c r="MCG35" s="1603"/>
      <c r="MCH35" s="1603"/>
      <c r="MCI35" s="1603"/>
      <c r="MCJ35" s="1603"/>
      <c r="MCK35" s="1603"/>
      <c r="MCL35" s="1603"/>
      <c r="MCM35" s="1603"/>
      <c r="MCN35" s="1603"/>
      <c r="MCO35" s="1603"/>
      <c r="MCP35" s="1603"/>
      <c r="MCQ35" s="1603"/>
      <c r="MCR35" s="1603"/>
      <c r="MCS35" s="1603"/>
      <c r="MCT35" s="1603"/>
      <c r="MCU35" s="1603"/>
      <c r="MCV35" s="1603"/>
      <c r="MCW35" s="1603"/>
      <c r="MCX35" s="1603"/>
      <c r="MCY35" s="1603"/>
      <c r="MCZ35" s="1603"/>
      <c r="MDA35" s="1603"/>
      <c r="MDB35" s="1603"/>
      <c r="MDC35" s="1603"/>
      <c r="MDD35" s="1603"/>
      <c r="MDE35" s="1603"/>
      <c r="MDF35" s="1603"/>
      <c r="MDG35" s="1603"/>
      <c r="MDH35" s="1603"/>
      <c r="MDI35" s="1603"/>
      <c r="MDJ35" s="1603"/>
      <c r="MDK35" s="1603"/>
      <c r="MDL35" s="1603"/>
      <c r="MDM35" s="1603"/>
      <c r="MDN35" s="1603"/>
      <c r="MDO35" s="1603"/>
      <c r="MDP35" s="1603"/>
      <c r="MDQ35" s="1603"/>
      <c r="MDR35" s="1603"/>
      <c r="MDS35" s="1603"/>
      <c r="MDT35" s="1603"/>
      <c r="MDU35" s="1603"/>
      <c r="MDV35" s="1603"/>
      <c r="MDW35" s="1603"/>
      <c r="MDX35" s="1603"/>
      <c r="MDY35" s="1603"/>
      <c r="MDZ35" s="1603"/>
      <c r="MEA35" s="1603"/>
      <c r="MEB35" s="1603"/>
      <c r="MEC35" s="1603"/>
      <c r="MED35" s="1603"/>
      <c r="MEE35" s="1603"/>
      <c r="MEF35" s="1603"/>
      <c r="MEG35" s="1603"/>
      <c r="MEH35" s="1603"/>
      <c r="MEI35" s="1603"/>
      <c r="MEJ35" s="1603"/>
      <c r="MEK35" s="1603"/>
      <c r="MEL35" s="1603"/>
      <c r="MEM35" s="1603"/>
      <c r="MEN35" s="1603"/>
      <c r="MEO35" s="1603"/>
      <c r="MEP35" s="1603"/>
      <c r="MEQ35" s="1603"/>
      <c r="MER35" s="1603"/>
      <c r="MES35" s="1603"/>
      <c r="MET35" s="1603"/>
      <c r="MEU35" s="1603"/>
      <c r="MEV35" s="1603"/>
      <c r="MEW35" s="1603"/>
      <c r="MEX35" s="1603"/>
      <c r="MEY35" s="1603"/>
      <c r="MEZ35" s="1603"/>
      <c r="MFA35" s="1603"/>
      <c r="MFB35" s="1603"/>
      <c r="MFC35" s="1603"/>
      <c r="MFD35" s="1603"/>
      <c r="MFE35" s="1603"/>
      <c r="MFF35" s="1603"/>
      <c r="MFG35" s="1603"/>
      <c r="MFH35" s="1603"/>
      <c r="MFI35" s="1603"/>
      <c r="MFJ35" s="1603"/>
      <c r="MFK35" s="1603"/>
      <c r="MFL35" s="1603"/>
      <c r="MFM35" s="1603"/>
      <c r="MFN35" s="1603"/>
      <c r="MFO35" s="1603"/>
      <c r="MFP35" s="1603"/>
      <c r="MFQ35" s="1603"/>
      <c r="MFR35" s="1603"/>
      <c r="MFS35" s="1603"/>
      <c r="MFT35" s="1603"/>
      <c r="MFU35" s="1603"/>
      <c r="MFV35" s="1603"/>
      <c r="MFW35" s="1603"/>
      <c r="MFX35" s="1603"/>
      <c r="MFY35" s="1603"/>
      <c r="MFZ35" s="1603"/>
      <c r="MGA35" s="1603"/>
      <c r="MGB35" s="1603"/>
      <c r="MGC35" s="1603"/>
      <c r="MGD35" s="1603"/>
      <c r="MGE35" s="1603"/>
      <c r="MGF35" s="1603"/>
      <c r="MGG35" s="1603"/>
      <c r="MGH35" s="1603"/>
      <c r="MGI35" s="1603"/>
      <c r="MGJ35" s="1603"/>
      <c r="MGK35" s="1603"/>
      <c r="MGL35" s="1603"/>
      <c r="MGM35" s="1603"/>
      <c r="MGN35" s="1603"/>
      <c r="MGO35" s="1603"/>
      <c r="MGP35" s="1603"/>
      <c r="MGQ35" s="1603"/>
      <c r="MGR35" s="1603"/>
      <c r="MGS35" s="1603"/>
      <c r="MGT35" s="1603"/>
      <c r="MGU35" s="1603"/>
      <c r="MGV35" s="1603"/>
      <c r="MGW35" s="1603"/>
      <c r="MGX35" s="1603"/>
      <c r="MGY35" s="1603"/>
      <c r="MGZ35" s="1603"/>
      <c r="MHA35" s="1603"/>
      <c r="MHB35" s="1603"/>
      <c r="MHC35" s="1603"/>
      <c r="MHD35" s="1603"/>
      <c r="MHE35" s="1603"/>
      <c r="MHF35" s="1603"/>
      <c r="MHG35" s="1603"/>
      <c r="MHH35" s="1603"/>
      <c r="MHI35" s="1603"/>
      <c r="MHJ35" s="1603"/>
      <c r="MHK35" s="1603"/>
      <c r="MHL35" s="1603"/>
      <c r="MHM35" s="1603"/>
      <c r="MHN35" s="1603"/>
      <c r="MHO35" s="1603"/>
      <c r="MHP35" s="1603"/>
      <c r="MHQ35" s="1603"/>
      <c r="MHR35" s="1603"/>
      <c r="MHS35" s="1603"/>
      <c r="MHT35" s="1603"/>
      <c r="MHU35" s="1603"/>
      <c r="MHV35" s="1603"/>
      <c r="MHW35" s="1603"/>
      <c r="MHX35" s="1603"/>
      <c r="MHY35" s="1603"/>
      <c r="MHZ35" s="1603"/>
      <c r="MIA35" s="1603"/>
      <c r="MIB35" s="1603"/>
      <c r="MIC35" s="1603"/>
      <c r="MID35" s="1603"/>
      <c r="MIE35" s="1603"/>
      <c r="MIF35" s="1603"/>
      <c r="MIG35" s="1603"/>
      <c r="MIH35" s="1603"/>
      <c r="MII35" s="1603"/>
      <c r="MIJ35" s="1603"/>
      <c r="MIK35" s="1603"/>
      <c r="MIL35" s="1603"/>
      <c r="MIM35" s="1603"/>
      <c r="MIN35" s="1603"/>
      <c r="MIO35" s="1603"/>
      <c r="MIP35" s="1603"/>
      <c r="MIQ35" s="1603"/>
      <c r="MIR35" s="1603"/>
      <c r="MIS35" s="1603"/>
      <c r="MIT35" s="1603"/>
      <c r="MIU35" s="1603"/>
      <c r="MIV35" s="1603"/>
      <c r="MIW35" s="1603"/>
      <c r="MIX35" s="1603"/>
      <c r="MIY35" s="1603"/>
      <c r="MIZ35" s="1603"/>
      <c r="MJA35" s="1603"/>
      <c r="MJB35" s="1603"/>
      <c r="MJC35" s="1603"/>
      <c r="MJD35" s="1603"/>
      <c r="MJE35" s="1603"/>
      <c r="MJF35" s="1603"/>
      <c r="MJG35" s="1603"/>
      <c r="MJH35" s="1603"/>
      <c r="MJI35" s="1603"/>
      <c r="MJJ35" s="1603"/>
      <c r="MJK35" s="1603"/>
      <c r="MJL35" s="1603"/>
      <c r="MJM35" s="1603"/>
      <c r="MJN35" s="1603"/>
      <c r="MJO35" s="1603"/>
      <c r="MJP35" s="1603"/>
      <c r="MJQ35" s="1603"/>
      <c r="MJR35" s="1603"/>
      <c r="MJS35" s="1603"/>
      <c r="MJT35" s="1603"/>
      <c r="MJU35" s="1603"/>
      <c r="MJV35" s="1603"/>
      <c r="MJW35" s="1603"/>
      <c r="MJX35" s="1603"/>
      <c r="MJY35" s="1603"/>
      <c r="MJZ35" s="1603"/>
      <c r="MKA35" s="1603"/>
      <c r="MKB35" s="1603"/>
      <c r="MKC35" s="1603"/>
      <c r="MKD35" s="1603"/>
      <c r="MKE35" s="1603"/>
      <c r="MKF35" s="1603"/>
      <c r="MKG35" s="1603"/>
      <c r="MKH35" s="1603"/>
      <c r="MKI35" s="1603"/>
      <c r="MKJ35" s="1603"/>
      <c r="MKK35" s="1603"/>
      <c r="MKL35" s="1603"/>
      <c r="MKM35" s="1603"/>
      <c r="MKN35" s="1603"/>
      <c r="MKO35" s="1603"/>
      <c r="MKP35" s="1603"/>
      <c r="MKQ35" s="1603"/>
      <c r="MKR35" s="1603"/>
      <c r="MKS35" s="1603"/>
      <c r="MKT35" s="1603"/>
      <c r="MKU35" s="1603"/>
      <c r="MKV35" s="1603"/>
      <c r="MKW35" s="1603"/>
      <c r="MKX35" s="1603"/>
      <c r="MKY35" s="1603"/>
      <c r="MKZ35" s="1603"/>
      <c r="MLA35" s="1603"/>
      <c r="MLB35" s="1603"/>
      <c r="MLC35" s="1603"/>
      <c r="MLD35" s="1603"/>
      <c r="MLE35" s="1603"/>
      <c r="MLF35" s="1603"/>
      <c r="MLG35" s="1603"/>
      <c r="MLH35" s="1603"/>
      <c r="MLI35" s="1603"/>
      <c r="MLJ35" s="1603"/>
      <c r="MLK35" s="1603"/>
      <c r="MLL35" s="1603"/>
      <c r="MLM35" s="1603"/>
      <c r="MLN35" s="1603"/>
      <c r="MLO35" s="1603"/>
      <c r="MLP35" s="1603"/>
      <c r="MLQ35" s="1603"/>
      <c r="MLR35" s="1603"/>
      <c r="MLS35" s="1603"/>
      <c r="MLT35" s="1603"/>
      <c r="MLU35" s="1603"/>
      <c r="MLV35" s="1603"/>
      <c r="MLW35" s="1603"/>
      <c r="MLX35" s="1603"/>
      <c r="MLY35" s="1603"/>
      <c r="MLZ35" s="1603"/>
      <c r="MMA35" s="1603"/>
      <c r="MMB35" s="1603"/>
      <c r="MMC35" s="1603"/>
      <c r="MMD35" s="1603"/>
      <c r="MME35" s="1603"/>
      <c r="MMF35" s="1603"/>
      <c r="MMG35" s="1603"/>
      <c r="MMH35" s="1603"/>
      <c r="MMI35" s="1603"/>
      <c r="MMJ35" s="1603"/>
      <c r="MMK35" s="1603"/>
      <c r="MML35" s="1603"/>
      <c r="MMM35" s="1603"/>
      <c r="MMN35" s="1603"/>
      <c r="MMO35" s="1603"/>
      <c r="MMP35" s="1603"/>
      <c r="MMQ35" s="1603"/>
      <c r="MMR35" s="1603"/>
      <c r="MMS35" s="1603"/>
      <c r="MMT35" s="1603"/>
      <c r="MMU35" s="1603"/>
      <c r="MMV35" s="1603"/>
      <c r="MMW35" s="1603"/>
      <c r="MMX35" s="1603"/>
      <c r="MMY35" s="1603"/>
      <c r="MMZ35" s="1603"/>
      <c r="MNA35" s="1603"/>
      <c r="MNB35" s="1603"/>
      <c r="MNC35" s="1603"/>
      <c r="MND35" s="1603"/>
      <c r="MNE35" s="1603"/>
      <c r="MNF35" s="1603"/>
      <c r="MNG35" s="1603"/>
      <c r="MNH35" s="1603"/>
      <c r="MNI35" s="1603"/>
      <c r="MNJ35" s="1603"/>
      <c r="MNK35" s="1603"/>
      <c r="MNL35" s="1603"/>
      <c r="MNM35" s="1603"/>
      <c r="MNN35" s="1603"/>
      <c r="MNO35" s="1603"/>
      <c r="MNP35" s="1603"/>
      <c r="MNQ35" s="1603"/>
      <c r="MNR35" s="1603"/>
      <c r="MNS35" s="1603"/>
      <c r="MNT35" s="1603"/>
      <c r="MNU35" s="1603"/>
      <c r="MNV35" s="1603"/>
      <c r="MNW35" s="1603"/>
      <c r="MNX35" s="1603"/>
      <c r="MNY35" s="1603"/>
      <c r="MNZ35" s="1603"/>
      <c r="MOA35" s="1603"/>
      <c r="MOB35" s="1603"/>
      <c r="MOC35" s="1603"/>
      <c r="MOD35" s="1603"/>
      <c r="MOE35" s="1603"/>
      <c r="MOF35" s="1603"/>
      <c r="MOG35" s="1603"/>
      <c r="MOH35" s="1603"/>
      <c r="MOI35" s="1603"/>
      <c r="MOJ35" s="1603"/>
      <c r="MOK35" s="1603"/>
      <c r="MOL35" s="1603"/>
      <c r="MOM35" s="1603"/>
      <c r="MON35" s="1603"/>
      <c r="MOO35" s="1603"/>
      <c r="MOP35" s="1603"/>
      <c r="MOQ35" s="1603"/>
      <c r="MOR35" s="1603"/>
      <c r="MOS35" s="1603"/>
      <c r="MOT35" s="1603"/>
      <c r="MOU35" s="1603"/>
      <c r="MOV35" s="1603"/>
      <c r="MOW35" s="1603"/>
      <c r="MOX35" s="1603"/>
      <c r="MOY35" s="1603"/>
      <c r="MOZ35" s="1603"/>
      <c r="MPA35" s="1603"/>
      <c r="MPB35" s="1603"/>
      <c r="MPC35" s="1603"/>
      <c r="MPD35" s="1603"/>
      <c r="MPE35" s="1603"/>
      <c r="MPF35" s="1603"/>
      <c r="MPG35" s="1603"/>
      <c r="MPH35" s="1603"/>
      <c r="MPI35" s="1603"/>
      <c r="MPJ35" s="1603"/>
      <c r="MPK35" s="1603"/>
      <c r="MPL35" s="1603"/>
      <c r="MPM35" s="1603"/>
      <c r="MPN35" s="1603"/>
      <c r="MPO35" s="1603"/>
      <c r="MPP35" s="1603"/>
      <c r="MPQ35" s="1603"/>
      <c r="MPR35" s="1603"/>
      <c r="MPS35" s="1603"/>
      <c r="MPT35" s="1603"/>
      <c r="MPU35" s="1603"/>
      <c r="MPV35" s="1603"/>
      <c r="MPW35" s="1603"/>
      <c r="MPX35" s="1603"/>
      <c r="MPY35" s="1603"/>
      <c r="MPZ35" s="1603"/>
      <c r="MQA35" s="1603"/>
      <c r="MQB35" s="1603"/>
      <c r="MQC35" s="1603"/>
      <c r="MQD35" s="1603"/>
      <c r="MQE35" s="1603"/>
      <c r="MQF35" s="1603"/>
      <c r="MQG35" s="1603"/>
      <c r="MQH35" s="1603"/>
      <c r="MQI35" s="1603"/>
      <c r="MQJ35" s="1603"/>
      <c r="MQK35" s="1603"/>
      <c r="MQL35" s="1603"/>
      <c r="MQM35" s="1603"/>
      <c r="MQN35" s="1603"/>
      <c r="MQO35" s="1603"/>
      <c r="MQP35" s="1603"/>
      <c r="MQQ35" s="1603"/>
      <c r="MQR35" s="1603"/>
      <c r="MQS35" s="1603"/>
      <c r="MQT35" s="1603"/>
      <c r="MQU35" s="1603"/>
      <c r="MQV35" s="1603"/>
      <c r="MQW35" s="1603"/>
      <c r="MQX35" s="1603"/>
      <c r="MQY35" s="1603"/>
      <c r="MQZ35" s="1603"/>
      <c r="MRA35" s="1603"/>
      <c r="MRB35" s="1603"/>
      <c r="MRC35" s="1603"/>
      <c r="MRD35" s="1603"/>
      <c r="MRE35" s="1603"/>
      <c r="MRF35" s="1603"/>
      <c r="MRG35" s="1603"/>
      <c r="MRH35" s="1603"/>
      <c r="MRI35" s="1603"/>
      <c r="MRJ35" s="1603"/>
      <c r="MRK35" s="1603"/>
      <c r="MRL35" s="1603"/>
      <c r="MRM35" s="1603"/>
      <c r="MRN35" s="1603"/>
      <c r="MRO35" s="1603"/>
      <c r="MRP35" s="1603"/>
      <c r="MRQ35" s="1603"/>
      <c r="MRR35" s="1603"/>
      <c r="MRS35" s="1603"/>
      <c r="MRT35" s="1603"/>
      <c r="MRU35" s="1603"/>
      <c r="MRV35" s="1603"/>
      <c r="MRW35" s="1603"/>
      <c r="MRX35" s="1603"/>
      <c r="MRY35" s="1603"/>
      <c r="MRZ35" s="1603"/>
      <c r="MSA35" s="1603"/>
      <c r="MSB35" s="1603"/>
      <c r="MSC35" s="1603"/>
      <c r="MSD35" s="1603"/>
      <c r="MSE35" s="1603"/>
      <c r="MSF35" s="1603"/>
      <c r="MSG35" s="1603"/>
      <c r="MSH35" s="1603"/>
      <c r="MSI35" s="1603"/>
      <c r="MSJ35" s="1603"/>
      <c r="MSK35" s="1603"/>
      <c r="MSL35" s="1603"/>
      <c r="MSM35" s="1603"/>
      <c r="MSN35" s="1603"/>
      <c r="MSO35" s="1603"/>
      <c r="MSP35" s="1603"/>
      <c r="MSQ35" s="1603"/>
      <c r="MSR35" s="1603"/>
      <c r="MSS35" s="1603"/>
      <c r="MST35" s="1603"/>
      <c r="MSU35" s="1603"/>
      <c r="MSV35" s="1603"/>
      <c r="MSW35" s="1603"/>
      <c r="MSX35" s="1603"/>
      <c r="MSY35" s="1603"/>
      <c r="MSZ35" s="1603"/>
      <c r="MTA35" s="1603"/>
      <c r="MTB35" s="1603"/>
      <c r="MTC35" s="1603"/>
      <c r="MTD35" s="1603"/>
      <c r="MTE35" s="1603"/>
      <c r="MTF35" s="1603"/>
      <c r="MTG35" s="1603"/>
      <c r="MTH35" s="1603"/>
      <c r="MTI35" s="1603"/>
      <c r="MTJ35" s="1603"/>
      <c r="MTK35" s="1603"/>
      <c r="MTL35" s="1603"/>
      <c r="MTM35" s="1603"/>
      <c r="MTN35" s="1603"/>
      <c r="MTO35" s="1603"/>
      <c r="MTP35" s="1603"/>
      <c r="MTQ35" s="1603"/>
      <c r="MTR35" s="1603"/>
      <c r="MTS35" s="1603"/>
      <c r="MTT35" s="1603"/>
      <c r="MTU35" s="1603"/>
      <c r="MTV35" s="1603"/>
      <c r="MTW35" s="1603"/>
      <c r="MTX35" s="1603"/>
      <c r="MTY35" s="1603"/>
      <c r="MTZ35" s="1603"/>
      <c r="MUA35" s="1603"/>
      <c r="MUB35" s="1603"/>
      <c r="MUC35" s="1603"/>
      <c r="MUD35" s="1603"/>
      <c r="MUE35" s="1603"/>
      <c r="MUF35" s="1603"/>
      <c r="MUG35" s="1603"/>
      <c r="MUH35" s="1603"/>
      <c r="MUI35" s="1603"/>
      <c r="MUJ35" s="1603"/>
      <c r="MUK35" s="1603"/>
      <c r="MUL35" s="1603"/>
      <c r="MUM35" s="1603"/>
      <c r="MUN35" s="1603"/>
      <c r="MUO35" s="1603"/>
      <c r="MUP35" s="1603"/>
      <c r="MUQ35" s="1603"/>
      <c r="MUR35" s="1603"/>
      <c r="MUS35" s="1603"/>
      <c r="MUT35" s="1603"/>
      <c r="MUU35" s="1603"/>
      <c r="MUV35" s="1603"/>
      <c r="MUW35" s="1603"/>
      <c r="MUX35" s="1603"/>
      <c r="MUY35" s="1603"/>
      <c r="MUZ35" s="1603"/>
      <c r="MVA35" s="1603"/>
      <c r="MVB35" s="1603"/>
      <c r="MVC35" s="1603"/>
      <c r="MVD35" s="1603"/>
      <c r="MVE35" s="1603"/>
      <c r="MVF35" s="1603"/>
      <c r="MVG35" s="1603"/>
      <c r="MVH35" s="1603"/>
      <c r="MVI35" s="1603"/>
      <c r="MVJ35" s="1603"/>
      <c r="MVK35" s="1603"/>
      <c r="MVL35" s="1603"/>
      <c r="MVM35" s="1603"/>
      <c r="MVN35" s="1603"/>
      <c r="MVO35" s="1603"/>
      <c r="MVP35" s="1603"/>
      <c r="MVQ35" s="1603"/>
      <c r="MVR35" s="1603"/>
      <c r="MVS35" s="1603"/>
      <c r="MVT35" s="1603"/>
      <c r="MVU35" s="1603"/>
      <c r="MVV35" s="1603"/>
      <c r="MVW35" s="1603"/>
      <c r="MVX35" s="1603"/>
      <c r="MVY35" s="1603"/>
      <c r="MVZ35" s="1603"/>
      <c r="MWA35" s="1603"/>
      <c r="MWB35" s="1603"/>
      <c r="MWC35" s="1603"/>
      <c r="MWD35" s="1603"/>
      <c r="MWE35" s="1603"/>
      <c r="MWF35" s="1603"/>
      <c r="MWG35" s="1603"/>
      <c r="MWH35" s="1603"/>
      <c r="MWI35" s="1603"/>
      <c r="MWJ35" s="1603"/>
      <c r="MWK35" s="1603"/>
      <c r="MWL35" s="1603"/>
      <c r="MWM35" s="1603"/>
      <c r="MWN35" s="1603"/>
      <c r="MWO35" s="1603"/>
      <c r="MWP35" s="1603"/>
      <c r="MWQ35" s="1603"/>
      <c r="MWR35" s="1603"/>
      <c r="MWS35" s="1603"/>
      <c r="MWT35" s="1603"/>
      <c r="MWU35" s="1603"/>
      <c r="MWV35" s="1603"/>
      <c r="MWW35" s="1603"/>
      <c r="MWX35" s="1603"/>
      <c r="MWY35" s="1603"/>
      <c r="MWZ35" s="1603"/>
      <c r="MXA35" s="1603"/>
      <c r="MXB35" s="1603"/>
      <c r="MXC35" s="1603"/>
      <c r="MXD35" s="1603"/>
      <c r="MXE35" s="1603"/>
      <c r="MXF35" s="1603"/>
      <c r="MXG35" s="1603"/>
      <c r="MXH35" s="1603"/>
      <c r="MXI35" s="1603"/>
      <c r="MXJ35" s="1603"/>
      <c r="MXK35" s="1603"/>
      <c r="MXL35" s="1603"/>
      <c r="MXM35" s="1603"/>
      <c r="MXN35" s="1603"/>
      <c r="MXO35" s="1603"/>
      <c r="MXP35" s="1603"/>
      <c r="MXQ35" s="1603"/>
      <c r="MXR35" s="1603"/>
      <c r="MXS35" s="1603"/>
      <c r="MXT35" s="1603"/>
      <c r="MXU35" s="1603"/>
      <c r="MXV35" s="1603"/>
      <c r="MXW35" s="1603"/>
      <c r="MXX35" s="1603"/>
      <c r="MXY35" s="1603"/>
      <c r="MXZ35" s="1603"/>
      <c r="MYA35" s="1603"/>
      <c r="MYB35" s="1603"/>
      <c r="MYC35" s="1603"/>
      <c r="MYD35" s="1603"/>
      <c r="MYE35" s="1603"/>
      <c r="MYF35" s="1603"/>
      <c r="MYG35" s="1603"/>
      <c r="MYH35" s="1603"/>
      <c r="MYI35" s="1603"/>
      <c r="MYJ35" s="1603"/>
      <c r="MYK35" s="1603"/>
      <c r="MYL35" s="1603"/>
      <c r="MYM35" s="1603"/>
      <c r="MYN35" s="1603"/>
      <c r="MYO35" s="1603"/>
      <c r="MYP35" s="1603"/>
      <c r="MYQ35" s="1603"/>
      <c r="MYR35" s="1603"/>
      <c r="MYS35" s="1603"/>
      <c r="MYT35" s="1603"/>
      <c r="MYU35" s="1603"/>
      <c r="MYV35" s="1603"/>
      <c r="MYW35" s="1603"/>
      <c r="MYX35" s="1603"/>
      <c r="MYY35" s="1603"/>
      <c r="MYZ35" s="1603"/>
      <c r="MZA35" s="1603"/>
      <c r="MZB35" s="1603"/>
      <c r="MZC35" s="1603"/>
      <c r="MZD35" s="1603"/>
      <c r="MZE35" s="1603"/>
      <c r="MZF35" s="1603"/>
      <c r="MZG35" s="1603"/>
      <c r="MZH35" s="1603"/>
      <c r="MZI35" s="1603"/>
      <c r="MZJ35" s="1603"/>
      <c r="MZK35" s="1603"/>
      <c r="MZL35" s="1603"/>
      <c r="MZM35" s="1603"/>
      <c r="MZN35" s="1603"/>
      <c r="MZO35" s="1603"/>
      <c r="MZP35" s="1603"/>
      <c r="MZQ35" s="1603"/>
      <c r="MZR35" s="1603"/>
      <c r="MZS35" s="1603"/>
      <c r="MZT35" s="1603"/>
      <c r="MZU35" s="1603"/>
      <c r="MZV35" s="1603"/>
      <c r="MZW35" s="1603"/>
      <c r="MZX35" s="1603"/>
      <c r="MZY35" s="1603"/>
      <c r="MZZ35" s="1603"/>
      <c r="NAA35" s="1603"/>
      <c r="NAB35" s="1603"/>
      <c r="NAC35" s="1603"/>
      <c r="NAD35" s="1603"/>
      <c r="NAE35" s="1603"/>
      <c r="NAF35" s="1603"/>
      <c r="NAG35" s="1603"/>
      <c r="NAH35" s="1603"/>
      <c r="NAI35" s="1603"/>
      <c r="NAJ35" s="1603"/>
      <c r="NAK35" s="1603"/>
      <c r="NAL35" s="1603"/>
      <c r="NAM35" s="1603"/>
      <c r="NAN35" s="1603"/>
      <c r="NAO35" s="1603"/>
      <c r="NAP35" s="1603"/>
      <c r="NAQ35" s="1603"/>
      <c r="NAR35" s="1603"/>
      <c r="NAS35" s="1603"/>
      <c r="NAT35" s="1603"/>
      <c r="NAU35" s="1603"/>
      <c r="NAV35" s="1603"/>
      <c r="NAW35" s="1603"/>
      <c r="NAX35" s="1603"/>
      <c r="NAY35" s="1603"/>
      <c r="NAZ35" s="1603"/>
      <c r="NBA35" s="1603"/>
      <c r="NBB35" s="1603"/>
      <c r="NBC35" s="1603"/>
      <c r="NBD35" s="1603"/>
      <c r="NBE35" s="1603"/>
      <c r="NBF35" s="1603"/>
      <c r="NBG35" s="1603"/>
      <c r="NBH35" s="1603"/>
      <c r="NBI35" s="1603"/>
      <c r="NBJ35" s="1603"/>
      <c r="NBK35" s="1603"/>
      <c r="NBL35" s="1603"/>
      <c r="NBM35" s="1603"/>
      <c r="NBN35" s="1603"/>
      <c r="NBO35" s="1603"/>
      <c r="NBP35" s="1603"/>
      <c r="NBQ35" s="1603"/>
      <c r="NBR35" s="1603"/>
      <c r="NBS35" s="1603"/>
      <c r="NBT35" s="1603"/>
      <c r="NBU35" s="1603"/>
      <c r="NBV35" s="1603"/>
      <c r="NBW35" s="1603"/>
      <c r="NBX35" s="1603"/>
      <c r="NBY35" s="1603"/>
      <c r="NBZ35" s="1603"/>
      <c r="NCA35" s="1603"/>
      <c r="NCB35" s="1603"/>
      <c r="NCC35" s="1603"/>
      <c r="NCD35" s="1603"/>
      <c r="NCE35" s="1603"/>
      <c r="NCF35" s="1603"/>
      <c r="NCG35" s="1603"/>
      <c r="NCH35" s="1603"/>
      <c r="NCI35" s="1603"/>
      <c r="NCJ35" s="1603"/>
      <c r="NCK35" s="1603"/>
      <c r="NCL35" s="1603"/>
      <c r="NCM35" s="1603"/>
      <c r="NCN35" s="1603"/>
      <c r="NCO35" s="1603"/>
      <c r="NCP35" s="1603"/>
      <c r="NCQ35" s="1603"/>
      <c r="NCR35" s="1603"/>
      <c r="NCS35" s="1603"/>
      <c r="NCT35" s="1603"/>
      <c r="NCU35" s="1603"/>
      <c r="NCV35" s="1603"/>
      <c r="NCW35" s="1603"/>
      <c r="NCX35" s="1603"/>
      <c r="NCY35" s="1603"/>
      <c r="NCZ35" s="1603"/>
      <c r="NDA35" s="1603"/>
      <c r="NDB35" s="1603"/>
      <c r="NDC35" s="1603"/>
      <c r="NDD35" s="1603"/>
      <c r="NDE35" s="1603"/>
      <c r="NDF35" s="1603"/>
      <c r="NDG35" s="1603"/>
      <c r="NDH35" s="1603"/>
      <c r="NDI35" s="1603"/>
      <c r="NDJ35" s="1603"/>
      <c r="NDK35" s="1603"/>
      <c r="NDL35" s="1603"/>
      <c r="NDM35" s="1603"/>
      <c r="NDN35" s="1603"/>
      <c r="NDO35" s="1603"/>
      <c r="NDP35" s="1603"/>
      <c r="NDQ35" s="1603"/>
      <c r="NDR35" s="1603"/>
      <c r="NDS35" s="1603"/>
      <c r="NDT35" s="1603"/>
      <c r="NDU35" s="1603"/>
      <c r="NDV35" s="1603"/>
      <c r="NDW35" s="1603"/>
      <c r="NDX35" s="1603"/>
      <c r="NDY35" s="1603"/>
      <c r="NDZ35" s="1603"/>
      <c r="NEA35" s="1603"/>
      <c r="NEB35" s="1603"/>
      <c r="NEC35" s="1603"/>
      <c r="NED35" s="1603"/>
      <c r="NEE35" s="1603"/>
      <c r="NEF35" s="1603"/>
      <c r="NEG35" s="1603"/>
      <c r="NEH35" s="1603"/>
      <c r="NEI35" s="1603"/>
      <c r="NEJ35" s="1603"/>
      <c r="NEK35" s="1603"/>
      <c r="NEL35" s="1603"/>
      <c r="NEM35" s="1603"/>
      <c r="NEN35" s="1603"/>
      <c r="NEO35" s="1603"/>
      <c r="NEP35" s="1603"/>
      <c r="NEQ35" s="1603"/>
      <c r="NER35" s="1603"/>
      <c r="NES35" s="1603"/>
      <c r="NET35" s="1603"/>
      <c r="NEU35" s="1603"/>
      <c r="NEV35" s="1603"/>
      <c r="NEW35" s="1603"/>
      <c r="NEX35" s="1603"/>
      <c r="NEY35" s="1603"/>
      <c r="NEZ35" s="1603"/>
      <c r="NFA35" s="1603"/>
      <c r="NFB35" s="1603"/>
      <c r="NFC35" s="1603"/>
      <c r="NFD35" s="1603"/>
      <c r="NFE35" s="1603"/>
      <c r="NFF35" s="1603"/>
      <c r="NFG35" s="1603"/>
      <c r="NFH35" s="1603"/>
      <c r="NFI35" s="1603"/>
      <c r="NFJ35" s="1603"/>
      <c r="NFK35" s="1603"/>
      <c r="NFL35" s="1603"/>
      <c r="NFM35" s="1603"/>
      <c r="NFN35" s="1603"/>
      <c r="NFO35" s="1603"/>
      <c r="NFP35" s="1603"/>
      <c r="NFQ35" s="1603"/>
      <c r="NFR35" s="1603"/>
      <c r="NFS35" s="1603"/>
      <c r="NFT35" s="1603"/>
      <c r="NFU35" s="1603"/>
      <c r="NFV35" s="1603"/>
      <c r="NFW35" s="1603"/>
      <c r="NFX35" s="1603"/>
      <c r="NFY35" s="1603"/>
      <c r="NFZ35" s="1603"/>
      <c r="NGA35" s="1603"/>
      <c r="NGB35" s="1603"/>
      <c r="NGC35" s="1603"/>
      <c r="NGD35" s="1603"/>
      <c r="NGE35" s="1603"/>
      <c r="NGF35" s="1603"/>
      <c r="NGG35" s="1603"/>
      <c r="NGH35" s="1603"/>
      <c r="NGI35" s="1603"/>
      <c r="NGJ35" s="1603"/>
      <c r="NGK35" s="1603"/>
      <c r="NGL35" s="1603"/>
      <c r="NGM35" s="1603"/>
      <c r="NGN35" s="1603"/>
      <c r="NGO35" s="1603"/>
      <c r="NGP35" s="1603"/>
      <c r="NGQ35" s="1603"/>
      <c r="NGR35" s="1603"/>
      <c r="NGS35" s="1603"/>
      <c r="NGT35" s="1603"/>
      <c r="NGU35" s="1603"/>
      <c r="NGV35" s="1603"/>
      <c r="NGW35" s="1603"/>
      <c r="NGX35" s="1603"/>
      <c r="NGY35" s="1603"/>
      <c r="NGZ35" s="1603"/>
      <c r="NHA35" s="1603"/>
      <c r="NHB35" s="1603"/>
      <c r="NHC35" s="1603"/>
      <c r="NHD35" s="1603"/>
      <c r="NHE35" s="1603"/>
      <c r="NHF35" s="1603"/>
      <c r="NHG35" s="1603"/>
      <c r="NHH35" s="1603"/>
      <c r="NHI35" s="1603"/>
      <c r="NHJ35" s="1603"/>
      <c r="NHK35" s="1603"/>
      <c r="NHL35" s="1603"/>
      <c r="NHM35" s="1603"/>
      <c r="NHN35" s="1603"/>
      <c r="NHO35" s="1603"/>
      <c r="NHP35" s="1603"/>
      <c r="NHQ35" s="1603"/>
      <c r="NHR35" s="1603"/>
      <c r="NHS35" s="1603"/>
      <c r="NHT35" s="1603"/>
      <c r="NHU35" s="1603"/>
      <c r="NHV35" s="1603"/>
      <c r="NHW35" s="1603"/>
      <c r="NHX35" s="1603"/>
      <c r="NHY35" s="1603"/>
      <c r="NHZ35" s="1603"/>
      <c r="NIA35" s="1603"/>
      <c r="NIB35" s="1603"/>
      <c r="NIC35" s="1603"/>
      <c r="NID35" s="1603"/>
      <c r="NIE35" s="1603"/>
      <c r="NIF35" s="1603"/>
      <c r="NIG35" s="1603"/>
      <c r="NIH35" s="1603"/>
      <c r="NII35" s="1603"/>
      <c r="NIJ35" s="1603"/>
      <c r="NIK35" s="1603"/>
      <c r="NIL35" s="1603"/>
      <c r="NIM35" s="1603"/>
      <c r="NIN35" s="1603"/>
      <c r="NIO35" s="1603"/>
      <c r="NIP35" s="1603"/>
      <c r="NIQ35" s="1603"/>
      <c r="NIR35" s="1603"/>
      <c r="NIS35" s="1603"/>
      <c r="NIT35" s="1603"/>
      <c r="NIU35" s="1603"/>
      <c r="NIV35" s="1603"/>
      <c r="NIW35" s="1603"/>
      <c r="NIX35" s="1603"/>
      <c r="NIY35" s="1603"/>
      <c r="NIZ35" s="1603"/>
      <c r="NJA35" s="1603"/>
      <c r="NJB35" s="1603"/>
      <c r="NJC35" s="1603"/>
      <c r="NJD35" s="1603"/>
      <c r="NJE35" s="1603"/>
      <c r="NJF35" s="1603"/>
      <c r="NJG35" s="1603"/>
      <c r="NJH35" s="1603"/>
      <c r="NJI35" s="1603"/>
      <c r="NJJ35" s="1603"/>
      <c r="NJK35" s="1603"/>
      <c r="NJL35" s="1603"/>
      <c r="NJM35" s="1603"/>
      <c r="NJN35" s="1603"/>
      <c r="NJO35" s="1603"/>
      <c r="NJP35" s="1603"/>
      <c r="NJQ35" s="1603"/>
      <c r="NJR35" s="1603"/>
      <c r="NJS35" s="1603"/>
      <c r="NJT35" s="1603"/>
      <c r="NJU35" s="1603"/>
      <c r="NJV35" s="1603"/>
      <c r="NJW35" s="1603"/>
      <c r="NJX35" s="1603"/>
      <c r="NJY35" s="1603"/>
      <c r="NJZ35" s="1603"/>
      <c r="NKA35" s="1603"/>
      <c r="NKB35" s="1603"/>
      <c r="NKC35" s="1603"/>
      <c r="NKD35" s="1603"/>
      <c r="NKE35" s="1603"/>
      <c r="NKF35" s="1603"/>
      <c r="NKG35" s="1603"/>
      <c r="NKH35" s="1603"/>
      <c r="NKI35" s="1603"/>
      <c r="NKJ35" s="1603"/>
      <c r="NKK35" s="1603"/>
      <c r="NKL35" s="1603"/>
      <c r="NKM35" s="1603"/>
      <c r="NKN35" s="1603"/>
      <c r="NKO35" s="1603"/>
      <c r="NKP35" s="1603"/>
      <c r="NKQ35" s="1603"/>
      <c r="NKR35" s="1603"/>
      <c r="NKS35" s="1603"/>
      <c r="NKT35" s="1603"/>
      <c r="NKU35" s="1603"/>
      <c r="NKV35" s="1603"/>
      <c r="NKW35" s="1603"/>
      <c r="NKX35" s="1603"/>
      <c r="NKY35" s="1603"/>
      <c r="NKZ35" s="1603"/>
      <c r="NLA35" s="1603"/>
      <c r="NLB35" s="1603"/>
      <c r="NLC35" s="1603"/>
      <c r="NLD35" s="1603"/>
      <c r="NLE35" s="1603"/>
      <c r="NLF35" s="1603"/>
      <c r="NLG35" s="1603"/>
      <c r="NLH35" s="1603"/>
      <c r="NLI35" s="1603"/>
      <c r="NLJ35" s="1603"/>
      <c r="NLK35" s="1603"/>
      <c r="NLL35" s="1603"/>
      <c r="NLM35" s="1603"/>
      <c r="NLN35" s="1603"/>
      <c r="NLO35" s="1603"/>
      <c r="NLP35" s="1603"/>
      <c r="NLQ35" s="1603"/>
      <c r="NLR35" s="1603"/>
      <c r="NLS35" s="1603"/>
      <c r="NLT35" s="1603"/>
      <c r="NLU35" s="1603"/>
      <c r="NLV35" s="1603"/>
      <c r="NLW35" s="1603"/>
      <c r="NLX35" s="1603"/>
      <c r="NLY35" s="1603"/>
      <c r="NLZ35" s="1603"/>
      <c r="NMA35" s="1603"/>
      <c r="NMB35" s="1603"/>
      <c r="NMC35" s="1603"/>
      <c r="NMD35" s="1603"/>
      <c r="NME35" s="1603"/>
      <c r="NMF35" s="1603"/>
      <c r="NMG35" s="1603"/>
      <c r="NMH35" s="1603"/>
      <c r="NMI35" s="1603"/>
      <c r="NMJ35" s="1603"/>
      <c r="NMK35" s="1603"/>
      <c r="NML35" s="1603"/>
      <c r="NMM35" s="1603"/>
      <c r="NMN35" s="1603"/>
      <c r="NMO35" s="1603"/>
      <c r="NMP35" s="1603"/>
      <c r="NMQ35" s="1603"/>
      <c r="NMR35" s="1603"/>
      <c r="NMS35" s="1603"/>
      <c r="NMT35" s="1603"/>
      <c r="NMU35" s="1603"/>
      <c r="NMV35" s="1603"/>
      <c r="NMW35" s="1603"/>
      <c r="NMX35" s="1603"/>
      <c r="NMY35" s="1603"/>
      <c r="NMZ35" s="1603"/>
      <c r="NNA35" s="1603"/>
      <c r="NNB35" s="1603"/>
      <c r="NNC35" s="1603"/>
      <c r="NND35" s="1603"/>
      <c r="NNE35" s="1603"/>
      <c r="NNF35" s="1603"/>
      <c r="NNG35" s="1603"/>
      <c r="NNH35" s="1603"/>
      <c r="NNI35" s="1603"/>
      <c r="NNJ35" s="1603"/>
      <c r="NNK35" s="1603"/>
      <c r="NNL35" s="1603"/>
      <c r="NNM35" s="1603"/>
      <c r="NNN35" s="1603"/>
      <c r="NNO35" s="1603"/>
      <c r="NNP35" s="1603"/>
      <c r="NNQ35" s="1603"/>
      <c r="NNR35" s="1603"/>
      <c r="NNS35" s="1603"/>
      <c r="NNT35" s="1603"/>
      <c r="NNU35" s="1603"/>
      <c r="NNV35" s="1603"/>
      <c r="NNW35" s="1603"/>
      <c r="NNX35" s="1603"/>
      <c r="NNY35" s="1603"/>
      <c r="NNZ35" s="1603"/>
      <c r="NOA35" s="1603"/>
      <c r="NOB35" s="1603"/>
      <c r="NOC35" s="1603"/>
      <c r="NOD35" s="1603"/>
      <c r="NOE35" s="1603"/>
      <c r="NOF35" s="1603"/>
      <c r="NOG35" s="1603"/>
      <c r="NOH35" s="1603"/>
      <c r="NOI35" s="1603"/>
      <c r="NOJ35" s="1603"/>
      <c r="NOK35" s="1603"/>
      <c r="NOL35" s="1603"/>
      <c r="NOM35" s="1603"/>
      <c r="NON35" s="1603"/>
      <c r="NOO35" s="1603"/>
      <c r="NOP35" s="1603"/>
      <c r="NOQ35" s="1603"/>
      <c r="NOR35" s="1603"/>
      <c r="NOS35" s="1603"/>
      <c r="NOT35" s="1603"/>
      <c r="NOU35" s="1603"/>
      <c r="NOV35" s="1603"/>
      <c r="NOW35" s="1603"/>
      <c r="NOX35" s="1603"/>
      <c r="NOY35" s="1603"/>
      <c r="NOZ35" s="1603"/>
      <c r="NPA35" s="1603"/>
      <c r="NPB35" s="1603"/>
      <c r="NPC35" s="1603"/>
      <c r="NPD35" s="1603"/>
      <c r="NPE35" s="1603"/>
      <c r="NPF35" s="1603"/>
      <c r="NPG35" s="1603"/>
      <c r="NPH35" s="1603"/>
      <c r="NPI35" s="1603"/>
      <c r="NPJ35" s="1603"/>
      <c r="NPK35" s="1603"/>
      <c r="NPL35" s="1603"/>
      <c r="NPM35" s="1603"/>
      <c r="NPN35" s="1603"/>
      <c r="NPO35" s="1603"/>
      <c r="NPP35" s="1603"/>
      <c r="NPQ35" s="1603"/>
      <c r="NPR35" s="1603"/>
      <c r="NPS35" s="1603"/>
      <c r="NPT35" s="1603"/>
      <c r="NPU35" s="1603"/>
      <c r="NPV35" s="1603"/>
      <c r="NPW35" s="1603"/>
      <c r="NPX35" s="1603"/>
      <c r="NPY35" s="1603"/>
      <c r="NPZ35" s="1603"/>
      <c r="NQA35" s="1603"/>
      <c r="NQB35" s="1603"/>
      <c r="NQC35" s="1603"/>
      <c r="NQD35" s="1603"/>
      <c r="NQE35" s="1603"/>
      <c r="NQF35" s="1603"/>
      <c r="NQG35" s="1603"/>
      <c r="NQH35" s="1603"/>
      <c r="NQI35" s="1603"/>
      <c r="NQJ35" s="1603"/>
      <c r="NQK35" s="1603"/>
      <c r="NQL35" s="1603"/>
      <c r="NQM35" s="1603"/>
      <c r="NQN35" s="1603"/>
      <c r="NQO35" s="1603"/>
      <c r="NQP35" s="1603"/>
      <c r="NQQ35" s="1603"/>
      <c r="NQR35" s="1603"/>
      <c r="NQS35" s="1603"/>
      <c r="NQT35" s="1603"/>
      <c r="NQU35" s="1603"/>
      <c r="NQV35" s="1603"/>
      <c r="NQW35" s="1603"/>
      <c r="NQX35" s="1603"/>
      <c r="NQY35" s="1603"/>
      <c r="NQZ35" s="1603"/>
      <c r="NRA35" s="1603"/>
      <c r="NRB35" s="1603"/>
      <c r="NRC35" s="1603"/>
      <c r="NRD35" s="1603"/>
      <c r="NRE35" s="1603"/>
      <c r="NRF35" s="1603"/>
      <c r="NRG35" s="1603"/>
      <c r="NRH35" s="1603"/>
      <c r="NRI35" s="1603"/>
      <c r="NRJ35" s="1603"/>
      <c r="NRK35" s="1603"/>
      <c r="NRL35" s="1603"/>
      <c r="NRM35" s="1603"/>
      <c r="NRN35" s="1603"/>
      <c r="NRO35" s="1603"/>
      <c r="NRP35" s="1603"/>
      <c r="NRQ35" s="1603"/>
      <c r="NRR35" s="1603"/>
      <c r="NRS35" s="1603"/>
      <c r="NRT35" s="1603"/>
      <c r="NRU35" s="1603"/>
      <c r="NRV35" s="1603"/>
      <c r="NRW35" s="1603"/>
      <c r="NRX35" s="1603"/>
      <c r="NRY35" s="1603"/>
      <c r="NRZ35" s="1603"/>
      <c r="NSA35" s="1603"/>
      <c r="NSB35" s="1603"/>
      <c r="NSC35" s="1603"/>
      <c r="NSD35" s="1603"/>
      <c r="NSE35" s="1603"/>
      <c r="NSF35" s="1603"/>
      <c r="NSG35" s="1603"/>
      <c r="NSH35" s="1603"/>
      <c r="NSI35" s="1603"/>
      <c r="NSJ35" s="1603"/>
      <c r="NSK35" s="1603"/>
      <c r="NSL35" s="1603"/>
      <c r="NSM35" s="1603"/>
      <c r="NSN35" s="1603"/>
      <c r="NSO35" s="1603"/>
      <c r="NSP35" s="1603"/>
      <c r="NSQ35" s="1603"/>
      <c r="NSR35" s="1603"/>
      <c r="NSS35" s="1603"/>
      <c r="NST35" s="1603"/>
      <c r="NSU35" s="1603"/>
      <c r="NSV35" s="1603"/>
      <c r="NSW35" s="1603"/>
      <c r="NSX35" s="1603"/>
      <c r="NSY35" s="1603"/>
      <c r="NSZ35" s="1603"/>
      <c r="NTA35" s="1603"/>
      <c r="NTB35" s="1603"/>
      <c r="NTC35" s="1603"/>
      <c r="NTD35" s="1603"/>
      <c r="NTE35" s="1603"/>
      <c r="NTF35" s="1603"/>
      <c r="NTG35" s="1603"/>
      <c r="NTH35" s="1603"/>
      <c r="NTI35" s="1603"/>
      <c r="NTJ35" s="1603"/>
      <c r="NTK35" s="1603"/>
      <c r="NTL35" s="1603"/>
      <c r="NTM35" s="1603"/>
      <c r="NTN35" s="1603"/>
      <c r="NTO35" s="1603"/>
      <c r="NTP35" s="1603"/>
      <c r="NTQ35" s="1603"/>
      <c r="NTR35" s="1603"/>
      <c r="NTS35" s="1603"/>
      <c r="NTT35" s="1603"/>
      <c r="NTU35" s="1603"/>
      <c r="NTV35" s="1603"/>
      <c r="NTW35" s="1603"/>
      <c r="NTX35" s="1603"/>
      <c r="NTY35" s="1603"/>
      <c r="NTZ35" s="1603"/>
      <c r="NUA35" s="1603"/>
      <c r="NUB35" s="1603"/>
      <c r="NUC35" s="1603"/>
      <c r="NUD35" s="1603"/>
      <c r="NUE35" s="1603"/>
      <c r="NUF35" s="1603"/>
      <c r="NUG35" s="1603"/>
      <c r="NUH35" s="1603"/>
      <c r="NUI35" s="1603"/>
      <c r="NUJ35" s="1603"/>
      <c r="NUK35" s="1603"/>
      <c r="NUL35" s="1603"/>
      <c r="NUM35" s="1603"/>
      <c r="NUN35" s="1603"/>
      <c r="NUO35" s="1603"/>
      <c r="NUP35" s="1603"/>
      <c r="NUQ35" s="1603"/>
      <c r="NUR35" s="1603"/>
      <c r="NUS35" s="1603"/>
      <c r="NUT35" s="1603"/>
      <c r="NUU35" s="1603"/>
      <c r="NUV35" s="1603"/>
      <c r="NUW35" s="1603"/>
      <c r="NUX35" s="1603"/>
      <c r="NUY35" s="1603"/>
      <c r="NUZ35" s="1603"/>
      <c r="NVA35" s="1603"/>
      <c r="NVB35" s="1603"/>
      <c r="NVC35" s="1603"/>
      <c r="NVD35" s="1603"/>
      <c r="NVE35" s="1603"/>
      <c r="NVF35" s="1603"/>
      <c r="NVG35" s="1603"/>
      <c r="NVH35" s="1603"/>
      <c r="NVI35" s="1603"/>
      <c r="NVJ35" s="1603"/>
      <c r="NVK35" s="1603"/>
      <c r="NVL35" s="1603"/>
      <c r="NVM35" s="1603"/>
      <c r="NVN35" s="1603"/>
      <c r="NVO35" s="1603"/>
      <c r="NVP35" s="1603"/>
      <c r="NVQ35" s="1603"/>
      <c r="NVR35" s="1603"/>
      <c r="NVS35" s="1603"/>
      <c r="NVT35" s="1603"/>
      <c r="NVU35" s="1603"/>
      <c r="NVV35" s="1603"/>
      <c r="NVW35" s="1603"/>
      <c r="NVX35" s="1603"/>
      <c r="NVY35" s="1603"/>
      <c r="NVZ35" s="1603"/>
      <c r="NWA35" s="1603"/>
      <c r="NWB35" s="1603"/>
      <c r="NWC35" s="1603"/>
      <c r="NWD35" s="1603"/>
      <c r="NWE35" s="1603"/>
      <c r="NWF35" s="1603"/>
      <c r="NWG35" s="1603"/>
      <c r="NWH35" s="1603"/>
      <c r="NWI35" s="1603"/>
      <c r="NWJ35" s="1603"/>
      <c r="NWK35" s="1603"/>
      <c r="NWL35" s="1603"/>
      <c r="NWM35" s="1603"/>
      <c r="NWN35" s="1603"/>
      <c r="NWO35" s="1603"/>
      <c r="NWP35" s="1603"/>
      <c r="NWQ35" s="1603"/>
      <c r="NWR35" s="1603"/>
      <c r="NWS35" s="1603"/>
      <c r="NWT35" s="1603"/>
      <c r="NWU35" s="1603"/>
      <c r="NWV35" s="1603"/>
      <c r="NWW35" s="1603"/>
      <c r="NWX35" s="1603"/>
      <c r="NWY35" s="1603"/>
      <c r="NWZ35" s="1603"/>
      <c r="NXA35" s="1603"/>
      <c r="NXB35" s="1603"/>
      <c r="NXC35" s="1603"/>
      <c r="NXD35" s="1603"/>
      <c r="NXE35" s="1603"/>
      <c r="NXF35" s="1603"/>
      <c r="NXG35" s="1603"/>
      <c r="NXH35" s="1603"/>
      <c r="NXI35" s="1603"/>
      <c r="NXJ35" s="1603"/>
      <c r="NXK35" s="1603"/>
      <c r="NXL35" s="1603"/>
      <c r="NXM35" s="1603"/>
      <c r="NXN35" s="1603"/>
      <c r="NXO35" s="1603"/>
      <c r="NXP35" s="1603"/>
      <c r="NXQ35" s="1603"/>
      <c r="NXR35" s="1603"/>
      <c r="NXS35" s="1603"/>
      <c r="NXT35" s="1603"/>
      <c r="NXU35" s="1603"/>
      <c r="NXV35" s="1603"/>
      <c r="NXW35" s="1603"/>
      <c r="NXX35" s="1603"/>
      <c r="NXY35" s="1603"/>
      <c r="NXZ35" s="1603"/>
      <c r="NYA35" s="1603"/>
      <c r="NYB35" s="1603"/>
      <c r="NYC35" s="1603"/>
      <c r="NYD35" s="1603"/>
      <c r="NYE35" s="1603"/>
      <c r="NYF35" s="1603"/>
      <c r="NYG35" s="1603"/>
      <c r="NYH35" s="1603"/>
      <c r="NYI35" s="1603"/>
      <c r="NYJ35" s="1603"/>
      <c r="NYK35" s="1603"/>
      <c r="NYL35" s="1603"/>
      <c r="NYM35" s="1603"/>
      <c r="NYN35" s="1603"/>
      <c r="NYO35" s="1603"/>
      <c r="NYP35" s="1603"/>
      <c r="NYQ35" s="1603"/>
      <c r="NYR35" s="1603"/>
      <c r="NYS35" s="1603"/>
      <c r="NYT35" s="1603"/>
      <c r="NYU35" s="1603"/>
      <c r="NYV35" s="1603"/>
      <c r="NYW35" s="1603"/>
      <c r="NYX35" s="1603"/>
      <c r="NYY35" s="1603"/>
      <c r="NYZ35" s="1603"/>
      <c r="NZA35" s="1603"/>
      <c r="NZB35" s="1603"/>
      <c r="NZC35" s="1603"/>
      <c r="NZD35" s="1603"/>
      <c r="NZE35" s="1603"/>
      <c r="NZF35" s="1603"/>
      <c r="NZG35" s="1603"/>
      <c r="NZH35" s="1603"/>
      <c r="NZI35" s="1603"/>
      <c r="NZJ35" s="1603"/>
      <c r="NZK35" s="1603"/>
      <c r="NZL35" s="1603"/>
      <c r="NZM35" s="1603"/>
      <c r="NZN35" s="1603"/>
      <c r="NZO35" s="1603"/>
      <c r="NZP35" s="1603"/>
      <c r="NZQ35" s="1603"/>
      <c r="NZR35" s="1603"/>
      <c r="NZS35" s="1603"/>
      <c r="NZT35" s="1603"/>
      <c r="NZU35" s="1603"/>
      <c r="NZV35" s="1603"/>
      <c r="NZW35" s="1603"/>
      <c r="NZX35" s="1603"/>
      <c r="NZY35" s="1603"/>
      <c r="NZZ35" s="1603"/>
      <c r="OAA35" s="1603"/>
      <c r="OAB35" s="1603"/>
      <c r="OAC35" s="1603"/>
      <c r="OAD35" s="1603"/>
      <c r="OAE35" s="1603"/>
      <c r="OAF35" s="1603"/>
      <c r="OAG35" s="1603"/>
      <c r="OAH35" s="1603"/>
      <c r="OAI35" s="1603"/>
      <c r="OAJ35" s="1603"/>
      <c r="OAK35" s="1603"/>
      <c r="OAL35" s="1603"/>
      <c r="OAM35" s="1603"/>
      <c r="OAN35" s="1603"/>
      <c r="OAO35" s="1603"/>
      <c r="OAP35" s="1603"/>
      <c r="OAQ35" s="1603"/>
      <c r="OAR35" s="1603"/>
      <c r="OAS35" s="1603"/>
      <c r="OAT35" s="1603"/>
      <c r="OAU35" s="1603"/>
      <c r="OAV35" s="1603"/>
      <c r="OAW35" s="1603"/>
      <c r="OAX35" s="1603"/>
      <c r="OAY35" s="1603"/>
      <c r="OAZ35" s="1603"/>
      <c r="OBA35" s="1603"/>
      <c r="OBB35" s="1603"/>
      <c r="OBC35" s="1603"/>
      <c r="OBD35" s="1603"/>
      <c r="OBE35" s="1603"/>
      <c r="OBF35" s="1603"/>
      <c r="OBG35" s="1603"/>
      <c r="OBH35" s="1603"/>
      <c r="OBI35" s="1603"/>
      <c r="OBJ35" s="1603"/>
      <c r="OBK35" s="1603"/>
      <c r="OBL35" s="1603"/>
      <c r="OBM35" s="1603"/>
      <c r="OBN35" s="1603"/>
      <c r="OBO35" s="1603"/>
      <c r="OBP35" s="1603"/>
      <c r="OBQ35" s="1603"/>
      <c r="OBR35" s="1603"/>
      <c r="OBS35" s="1603"/>
      <c r="OBT35" s="1603"/>
      <c r="OBU35" s="1603"/>
      <c r="OBV35" s="1603"/>
      <c r="OBW35" s="1603"/>
      <c r="OBX35" s="1603"/>
      <c r="OBY35" s="1603"/>
      <c r="OBZ35" s="1603"/>
      <c r="OCA35" s="1603"/>
      <c r="OCB35" s="1603"/>
      <c r="OCC35" s="1603"/>
      <c r="OCD35" s="1603"/>
      <c r="OCE35" s="1603"/>
      <c r="OCF35" s="1603"/>
      <c r="OCG35" s="1603"/>
      <c r="OCH35" s="1603"/>
      <c r="OCI35" s="1603"/>
      <c r="OCJ35" s="1603"/>
      <c r="OCK35" s="1603"/>
      <c r="OCL35" s="1603"/>
      <c r="OCM35" s="1603"/>
      <c r="OCN35" s="1603"/>
      <c r="OCO35" s="1603"/>
      <c r="OCP35" s="1603"/>
      <c r="OCQ35" s="1603"/>
      <c r="OCR35" s="1603"/>
      <c r="OCS35" s="1603"/>
      <c r="OCT35" s="1603"/>
      <c r="OCU35" s="1603"/>
      <c r="OCV35" s="1603"/>
      <c r="OCW35" s="1603"/>
      <c r="OCX35" s="1603"/>
      <c r="OCY35" s="1603"/>
      <c r="OCZ35" s="1603"/>
      <c r="ODA35" s="1603"/>
      <c r="ODB35" s="1603"/>
      <c r="ODC35" s="1603"/>
      <c r="ODD35" s="1603"/>
      <c r="ODE35" s="1603"/>
      <c r="ODF35" s="1603"/>
      <c r="ODG35" s="1603"/>
      <c r="ODH35" s="1603"/>
      <c r="ODI35" s="1603"/>
      <c r="ODJ35" s="1603"/>
      <c r="ODK35" s="1603"/>
      <c r="ODL35" s="1603"/>
      <c r="ODM35" s="1603"/>
      <c r="ODN35" s="1603"/>
      <c r="ODO35" s="1603"/>
      <c r="ODP35" s="1603"/>
      <c r="ODQ35" s="1603"/>
      <c r="ODR35" s="1603"/>
      <c r="ODS35" s="1603"/>
      <c r="ODT35" s="1603"/>
      <c r="ODU35" s="1603"/>
      <c r="ODV35" s="1603"/>
      <c r="ODW35" s="1603"/>
      <c r="ODX35" s="1603"/>
      <c r="ODY35" s="1603"/>
      <c r="ODZ35" s="1603"/>
      <c r="OEA35" s="1603"/>
      <c r="OEB35" s="1603"/>
      <c r="OEC35" s="1603"/>
      <c r="OED35" s="1603"/>
      <c r="OEE35" s="1603"/>
      <c r="OEF35" s="1603"/>
      <c r="OEG35" s="1603"/>
      <c r="OEH35" s="1603"/>
      <c r="OEI35" s="1603"/>
      <c r="OEJ35" s="1603"/>
      <c r="OEK35" s="1603"/>
      <c r="OEL35" s="1603"/>
      <c r="OEM35" s="1603"/>
      <c r="OEN35" s="1603"/>
      <c r="OEO35" s="1603"/>
      <c r="OEP35" s="1603"/>
      <c r="OEQ35" s="1603"/>
      <c r="OER35" s="1603"/>
      <c r="OES35" s="1603"/>
      <c r="OET35" s="1603"/>
      <c r="OEU35" s="1603"/>
      <c r="OEV35" s="1603"/>
      <c r="OEW35" s="1603"/>
      <c r="OEX35" s="1603"/>
      <c r="OEY35" s="1603"/>
      <c r="OEZ35" s="1603"/>
      <c r="OFA35" s="1603"/>
      <c r="OFB35" s="1603"/>
      <c r="OFC35" s="1603"/>
      <c r="OFD35" s="1603"/>
      <c r="OFE35" s="1603"/>
      <c r="OFF35" s="1603"/>
      <c r="OFG35" s="1603"/>
      <c r="OFH35" s="1603"/>
      <c r="OFI35" s="1603"/>
      <c r="OFJ35" s="1603"/>
      <c r="OFK35" s="1603"/>
      <c r="OFL35" s="1603"/>
      <c r="OFM35" s="1603"/>
      <c r="OFN35" s="1603"/>
      <c r="OFO35" s="1603"/>
      <c r="OFP35" s="1603"/>
      <c r="OFQ35" s="1603"/>
      <c r="OFR35" s="1603"/>
      <c r="OFS35" s="1603"/>
      <c r="OFT35" s="1603"/>
      <c r="OFU35" s="1603"/>
      <c r="OFV35" s="1603"/>
      <c r="OFW35" s="1603"/>
      <c r="OFX35" s="1603"/>
      <c r="OFY35" s="1603"/>
      <c r="OFZ35" s="1603"/>
      <c r="OGA35" s="1603"/>
      <c r="OGB35" s="1603"/>
      <c r="OGC35" s="1603"/>
      <c r="OGD35" s="1603"/>
      <c r="OGE35" s="1603"/>
      <c r="OGF35" s="1603"/>
      <c r="OGG35" s="1603"/>
      <c r="OGH35" s="1603"/>
      <c r="OGI35" s="1603"/>
      <c r="OGJ35" s="1603"/>
      <c r="OGK35" s="1603"/>
      <c r="OGL35" s="1603"/>
      <c r="OGM35" s="1603"/>
      <c r="OGN35" s="1603"/>
      <c r="OGO35" s="1603"/>
      <c r="OGP35" s="1603"/>
      <c r="OGQ35" s="1603"/>
      <c r="OGR35" s="1603"/>
      <c r="OGS35" s="1603"/>
      <c r="OGT35" s="1603"/>
      <c r="OGU35" s="1603"/>
      <c r="OGV35" s="1603"/>
      <c r="OGW35" s="1603"/>
      <c r="OGX35" s="1603"/>
      <c r="OGY35" s="1603"/>
      <c r="OGZ35" s="1603"/>
      <c r="OHA35" s="1603"/>
      <c r="OHB35" s="1603"/>
      <c r="OHC35" s="1603"/>
      <c r="OHD35" s="1603"/>
      <c r="OHE35" s="1603"/>
      <c r="OHF35" s="1603"/>
      <c r="OHG35" s="1603"/>
      <c r="OHH35" s="1603"/>
      <c r="OHI35" s="1603"/>
      <c r="OHJ35" s="1603"/>
      <c r="OHK35" s="1603"/>
      <c r="OHL35" s="1603"/>
      <c r="OHM35" s="1603"/>
      <c r="OHN35" s="1603"/>
      <c r="OHO35" s="1603"/>
      <c r="OHP35" s="1603"/>
      <c r="OHQ35" s="1603"/>
      <c r="OHR35" s="1603"/>
      <c r="OHS35" s="1603"/>
      <c r="OHT35" s="1603"/>
      <c r="OHU35" s="1603"/>
      <c r="OHV35" s="1603"/>
      <c r="OHW35" s="1603"/>
      <c r="OHX35" s="1603"/>
      <c r="OHY35" s="1603"/>
      <c r="OHZ35" s="1603"/>
      <c r="OIA35" s="1603"/>
      <c r="OIB35" s="1603"/>
      <c r="OIC35" s="1603"/>
      <c r="OID35" s="1603"/>
      <c r="OIE35" s="1603"/>
      <c r="OIF35" s="1603"/>
      <c r="OIG35" s="1603"/>
      <c r="OIH35" s="1603"/>
      <c r="OII35" s="1603"/>
      <c r="OIJ35" s="1603"/>
      <c r="OIK35" s="1603"/>
      <c r="OIL35" s="1603"/>
      <c r="OIM35" s="1603"/>
      <c r="OIN35" s="1603"/>
      <c r="OIO35" s="1603"/>
      <c r="OIP35" s="1603"/>
      <c r="OIQ35" s="1603"/>
      <c r="OIR35" s="1603"/>
      <c r="OIS35" s="1603"/>
      <c r="OIT35" s="1603"/>
      <c r="OIU35" s="1603"/>
      <c r="OIV35" s="1603"/>
      <c r="OIW35" s="1603"/>
      <c r="OIX35" s="1603"/>
      <c r="OIY35" s="1603"/>
      <c r="OIZ35" s="1603"/>
      <c r="OJA35" s="1603"/>
      <c r="OJB35" s="1603"/>
      <c r="OJC35" s="1603"/>
      <c r="OJD35" s="1603"/>
      <c r="OJE35" s="1603"/>
      <c r="OJF35" s="1603"/>
      <c r="OJG35" s="1603"/>
      <c r="OJH35" s="1603"/>
      <c r="OJI35" s="1603"/>
      <c r="OJJ35" s="1603"/>
      <c r="OJK35" s="1603"/>
      <c r="OJL35" s="1603"/>
      <c r="OJM35" s="1603"/>
      <c r="OJN35" s="1603"/>
      <c r="OJO35" s="1603"/>
      <c r="OJP35" s="1603"/>
      <c r="OJQ35" s="1603"/>
      <c r="OJR35" s="1603"/>
      <c r="OJS35" s="1603"/>
      <c r="OJT35" s="1603"/>
      <c r="OJU35" s="1603"/>
      <c r="OJV35" s="1603"/>
      <c r="OJW35" s="1603"/>
      <c r="OJX35" s="1603"/>
      <c r="OJY35" s="1603"/>
      <c r="OJZ35" s="1603"/>
      <c r="OKA35" s="1603"/>
      <c r="OKB35" s="1603"/>
      <c r="OKC35" s="1603"/>
      <c r="OKD35" s="1603"/>
      <c r="OKE35" s="1603"/>
      <c r="OKF35" s="1603"/>
      <c r="OKG35" s="1603"/>
      <c r="OKH35" s="1603"/>
      <c r="OKI35" s="1603"/>
      <c r="OKJ35" s="1603"/>
      <c r="OKK35" s="1603"/>
      <c r="OKL35" s="1603"/>
      <c r="OKM35" s="1603"/>
      <c r="OKN35" s="1603"/>
      <c r="OKO35" s="1603"/>
      <c r="OKP35" s="1603"/>
      <c r="OKQ35" s="1603"/>
      <c r="OKR35" s="1603"/>
      <c r="OKS35" s="1603"/>
      <c r="OKT35" s="1603"/>
      <c r="OKU35" s="1603"/>
      <c r="OKV35" s="1603"/>
      <c r="OKW35" s="1603"/>
      <c r="OKX35" s="1603"/>
      <c r="OKY35" s="1603"/>
      <c r="OKZ35" s="1603"/>
      <c r="OLA35" s="1603"/>
      <c r="OLB35" s="1603"/>
      <c r="OLC35" s="1603"/>
      <c r="OLD35" s="1603"/>
      <c r="OLE35" s="1603"/>
      <c r="OLF35" s="1603"/>
      <c r="OLG35" s="1603"/>
      <c r="OLH35" s="1603"/>
      <c r="OLI35" s="1603"/>
      <c r="OLJ35" s="1603"/>
      <c r="OLK35" s="1603"/>
      <c r="OLL35" s="1603"/>
      <c r="OLM35" s="1603"/>
      <c r="OLN35" s="1603"/>
      <c r="OLO35" s="1603"/>
      <c r="OLP35" s="1603"/>
      <c r="OLQ35" s="1603"/>
      <c r="OLR35" s="1603"/>
      <c r="OLS35" s="1603"/>
      <c r="OLT35" s="1603"/>
      <c r="OLU35" s="1603"/>
      <c r="OLV35" s="1603"/>
      <c r="OLW35" s="1603"/>
      <c r="OLX35" s="1603"/>
      <c r="OLY35" s="1603"/>
      <c r="OLZ35" s="1603"/>
      <c r="OMA35" s="1603"/>
      <c r="OMB35" s="1603"/>
      <c r="OMC35" s="1603"/>
      <c r="OMD35" s="1603"/>
      <c r="OME35" s="1603"/>
      <c r="OMF35" s="1603"/>
      <c r="OMG35" s="1603"/>
      <c r="OMH35" s="1603"/>
      <c r="OMI35" s="1603"/>
      <c r="OMJ35" s="1603"/>
      <c r="OMK35" s="1603"/>
      <c r="OML35" s="1603"/>
      <c r="OMM35" s="1603"/>
      <c r="OMN35" s="1603"/>
      <c r="OMO35" s="1603"/>
      <c r="OMP35" s="1603"/>
      <c r="OMQ35" s="1603"/>
      <c r="OMR35" s="1603"/>
      <c r="OMS35" s="1603"/>
      <c r="OMT35" s="1603"/>
      <c r="OMU35" s="1603"/>
      <c r="OMV35" s="1603"/>
      <c r="OMW35" s="1603"/>
      <c r="OMX35" s="1603"/>
      <c r="OMY35" s="1603"/>
      <c r="OMZ35" s="1603"/>
      <c r="ONA35" s="1603"/>
      <c r="ONB35" s="1603"/>
      <c r="ONC35" s="1603"/>
      <c r="OND35" s="1603"/>
      <c r="ONE35" s="1603"/>
      <c r="ONF35" s="1603"/>
      <c r="ONG35" s="1603"/>
      <c r="ONH35" s="1603"/>
      <c r="ONI35" s="1603"/>
      <c r="ONJ35" s="1603"/>
      <c r="ONK35" s="1603"/>
      <c r="ONL35" s="1603"/>
      <c r="ONM35" s="1603"/>
      <c r="ONN35" s="1603"/>
      <c r="ONO35" s="1603"/>
      <c r="ONP35" s="1603"/>
      <c r="ONQ35" s="1603"/>
      <c r="ONR35" s="1603"/>
      <c r="ONS35" s="1603"/>
      <c r="ONT35" s="1603"/>
      <c r="ONU35" s="1603"/>
      <c r="ONV35" s="1603"/>
      <c r="ONW35" s="1603"/>
      <c r="ONX35" s="1603"/>
      <c r="ONY35" s="1603"/>
      <c r="ONZ35" s="1603"/>
      <c r="OOA35" s="1603"/>
      <c r="OOB35" s="1603"/>
      <c r="OOC35" s="1603"/>
      <c r="OOD35" s="1603"/>
      <c r="OOE35" s="1603"/>
      <c r="OOF35" s="1603"/>
      <c r="OOG35" s="1603"/>
      <c r="OOH35" s="1603"/>
      <c r="OOI35" s="1603"/>
      <c r="OOJ35" s="1603"/>
      <c r="OOK35" s="1603"/>
      <c r="OOL35" s="1603"/>
      <c r="OOM35" s="1603"/>
      <c r="OON35" s="1603"/>
      <c r="OOO35" s="1603"/>
      <c r="OOP35" s="1603"/>
      <c r="OOQ35" s="1603"/>
      <c r="OOR35" s="1603"/>
      <c r="OOS35" s="1603"/>
      <c r="OOT35" s="1603"/>
      <c r="OOU35" s="1603"/>
      <c r="OOV35" s="1603"/>
      <c r="OOW35" s="1603"/>
      <c r="OOX35" s="1603"/>
      <c r="OOY35" s="1603"/>
      <c r="OOZ35" s="1603"/>
      <c r="OPA35" s="1603"/>
      <c r="OPB35" s="1603"/>
      <c r="OPC35" s="1603"/>
      <c r="OPD35" s="1603"/>
      <c r="OPE35" s="1603"/>
      <c r="OPF35" s="1603"/>
      <c r="OPG35" s="1603"/>
      <c r="OPH35" s="1603"/>
      <c r="OPI35" s="1603"/>
      <c r="OPJ35" s="1603"/>
      <c r="OPK35" s="1603"/>
      <c r="OPL35" s="1603"/>
      <c r="OPM35" s="1603"/>
      <c r="OPN35" s="1603"/>
      <c r="OPO35" s="1603"/>
      <c r="OPP35" s="1603"/>
      <c r="OPQ35" s="1603"/>
      <c r="OPR35" s="1603"/>
      <c r="OPS35" s="1603"/>
      <c r="OPT35" s="1603"/>
      <c r="OPU35" s="1603"/>
      <c r="OPV35" s="1603"/>
      <c r="OPW35" s="1603"/>
      <c r="OPX35" s="1603"/>
      <c r="OPY35" s="1603"/>
      <c r="OPZ35" s="1603"/>
      <c r="OQA35" s="1603"/>
      <c r="OQB35" s="1603"/>
      <c r="OQC35" s="1603"/>
      <c r="OQD35" s="1603"/>
      <c r="OQE35" s="1603"/>
      <c r="OQF35" s="1603"/>
      <c r="OQG35" s="1603"/>
      <c r="OQH35" s="1603"/>
      <c r="OQI35" s="1603"/>
      <c r="OQJ35" s="1603"/>
      <c r="OQK35" s="1603"/>
      <c r="OQL35" s="1603"/>
      <c r="OQM35" s="1603"/>
      <c r="OQN35" s="1603"/>
      <c r="OQO35" s="1603"/>
      <c r="OQP35" s="1603"/>
      <c r="OQQ35" s="1603"/>
      <c r="OQR35" s="1603"/>
      <c r="OQS35" s="1603"/>
      <c r="OQT35" s="1603"/>
      <c r="OQU35" s="1603"/>
      <c r="OQV35" s="1603"/>
      <c r="OQW35" s="1603"/>
      <c r="OQX35" s="1603"/>
      <c r="OQY35" s="1603"/>
      <c r="OQZ35" s="1603"/>
      <c r="ORA35" s="1603"/>
      <c r="ORB35" s="1603"/>
      <c r="ORC35" s="1603"/>
      <c r="ORD35" s="1603"/>
      <c r="ORE35" s="1603"/>
      <c r="ORF35" s="1603"/>
      <c r="ORG35" s="1603"/>
      <c r="ORH35" s="1603"/>
      <c r="ORI35" s="1603"/>
      <c r="ORJ35" s="1603"/>
      <c r="ORK35" s="1603"/>
      <c r="ORL35" s="1603"/>
      <c r="ORM35" s="1603"/>
      <c r="ORN35" s="1603"/>
      <c r="ORO35" s="1603"/>
      <c r="ORP35" s="1603"/>
      <c r="ORQ35" s="1603"/>
      <c r="ORR35" s="1603"/>
      <c r="ORS35" s="1603"/>
      <c r="ORT35" s="1603"/>
      <c r="ORU35" s="1603"/>
      <c r="ORV35" s="1603"/>
      <c r="ORW35" s="1603"/>
      <c r="ORX35" s="1603"/>
      <c r="ORY35" s="1603"/>
      <c r="ORZ35" s="1603"/>
      <c r="OSA35" s="1603"/>
      <c r="OSB35" s="1603"/>
      <c r="OSC35" s="1603"/>
      <c r="OSD35" s="1603"/>
      <c r="OSE35" s="1603"/>
      <c r="OSF35" s="1603"/>
      <c r="OSG35" s="1603"/>
      <c r="OSH35" s="1603"/>
      <c r="OSI35" s="1603"/>
      <c r="OSJ35" s="1603"/>
      <c r="OSK35" s="1603"/>
      <c r="OSL35" s="1603"/>
      <c r="OSM35" s="1603"/>
      <c r="OSN35" s="1603"/>
      <c r="OSO35" s="1603"/>
      <c r="OSP35" s="1603"/>
      <c r="OSQ35" s="1603"/>
      <c r="OSR35" s="1603"/>
      <c r="OSS35" s="1603"/>
      <c r="OST35" s="1603"/>
      <c r="OSU35" s="1603"/>
      <c r="OSV35" s="1603"/>
      <c r="OSW35" s="1603"/>
      <c r="OSX35" s="1603"/>
      <c r="OSY35" s="1603"/>
      <c r="OSZ35" s="1603"/>
      <c r="OTA35" s="1603"/>
      <c r="OTB35" s="1603"/>
      <c r="OTC35" s="1603"/>
      <c r="OTD35" s="1603"/>
      <c r="OTE35" s="1603"/>
      <c r="OTF35" s="1603"/>
      <c r="OTG35" s="1603"/>
      <c r="OTH35" s="1603"/>
      <c r="OTI35" s="1603"/>
      <c r="OTJ35" s="1603"/>
      <c r="OTK35" s="1603"/>
      <c r="OTL35" s="1603"/>
      <c r="OTM35" s="1603"/>
      <c r="OTN35" s="1603"/>
      <c r="OTO35" s="1603"/>
      <c r="OTP35" s="1603"/>
      <c r="OTQ35" s="1603"/>
      <c r="OTR35" s="1603"/>
      <c r="OTS35" s="1603"/>
      <c r="OTT35" s="1603"/>
      <c r="OTU35" s="1603"/>
      <c r="OTV35" s="1603"/>
      <c r="OTW35" s="1603"/>
      <c r="OTX35" s="1603"/>
      <c r="OTY35" s="1603"/>
      <c r="OTZ35" s="1603"/>
      <c r="OUA35" s="1603"/>
      <c r="OUB35" s="1603"/>
      <c r="OUC35" s="1603"/>
      <c r="OUD35" s="1603"/>
      <c r="OUE35" s="1603"/>
      <c r="OUF35" s="1603"/>
      <c r="OUG35" s="1603"/>
      <c r="OUH35" s="1603"/>
      <c r="OUI35" s="1603"/>
      <c r="OUJ35" s="1603"/>
      <c r="OUK35" s="1603"/>
      <c r="OUL35" s="1603"/>
      <c r="OUM35" s="1603"/>
      <c r="OUN35" s="1603"/>
      <c r="OUO35" s="1603"/>
      <c r="OUP35" s="1603"/>
      <c r="OUQ35" s="1603"/>
      <c r="OUR35" s="1603"/>
      <c r="OUS35" s="1603"/>
      <c r="OUT35" s="1603"/>
      <c r="OUU35" s="1603"/>
      <c r="OUV35" s="1603"/>
      <c r="OUW35" s="1603"/>
      <c r="OUX35" s="1603"/>
      <c r="OUY35" s="1603"/>
      <c r="OUZ35" s="1603"/>
      <c r="OVA35" s="1603"/>
      <c r="OVB35" s="1603"/>
      <c r="OVC35" s="1603"/>
      <c r="OVD35" s="1603"/>
      <c r="OVE35" s="1603"/>
      <c r="OVF35" s="1603"/>
      <c r="OVG35" s="1603"/>
      <c r="OVH35" s="1603"/>
      <c r="OVI35" s="1603"/>
      <c r="OVJ35" s="1603"/>
      <c r="OVK35" s="1603"/>
      <c r="OVL35" s="1603"/>
      <c r="OVM35" s="1603"/>
      <c r="OVN35" s="1603"/>
      <c r="OVO35" s="1603"/>
      <c r="OVP35" s="1603"/>
      <c r="OVQ35" s="1603"/>
      <c r="OVR35" s="1603"/>
      <c r="OVS35" s="1603"/>
      <c r="OVT35" s="1603"/>
      <c r="OVU35" s="1603"/>
      <c r="OVV35" s="1603"/>
      <c r="OVW35" s="1603"/>
      <c r="OVX35" s="1603"/>
      <c r="OVY35" s="1603"/>
      <c r="OVZ35" s="1603"/>
      <c r="OWA35" s="1603"/>
      <c r="OWB35" s="1603"/>
      <c r="OWC35" s="1603"/>
      <c r="OWD35" s="1603"/>
      <c r="OWE35" s="1603"/>
      <c r="OWF35" s="1603"/>
      <c r="OWG35" s="1603"/>
      <c r="OWH35" s="1603"/>
      <c r="OWI35" s="1603"/>
      <c r="OWJ35" s="1603"/>
      <c r="OWK35" s="1603"/>
      <c r="OWL35" s="1603"/>
      <c r="OWM35" s="1603"/>
      <c r="OWN35" s="1603"/>
      <c r="OWO35" s="1603"/>
      <c r="OWP35" s="1603"/>
      <c r="OWQ35" s="1603"/>
      <c r="OWR35" s="1603"/>
      <c r="OWS35" s="1603"/>
      <c r="OWT35" s="1603"/>
      <c r="OWU35" s="1603"/>
      <c r="OWV35" s="1603"/>
      <c r="OWW35" s="1603"/>
      <c r="OWX35" s="1603"/>
      <c r="OWY35" s="1603"/>
      <c r="OWZ35" s="1603"/>
      <c r="OXA35" s="1603"/>
      <c r="OXB35" s="1603"/>
      <c r="OXC35" s="1603"/>
      <c r="OXD35" s="1603"/>
      <c r="OXE35" s="1603"/>
      <c r="OXF35" s="1603"/>
      <c r="OXG35" s="1603"/>
      <c r="OXH35" s="1603"/>
      <c r="OXI35" s="1603"/>
      <c r="OXJ35" s="1603"/>
      <c r="OXK35" s="1603"/>
      <c r="OXL35" s="1603"/>
      <c r="OXM35" s="1603"/>
      <c r="OXN35" s="1603"/>
      <c r="OXO35" s="1603"/>
      <c r="OXP35" s="1603"/>
      <c r="OXQ35" s="1603"/>
      <c r="OXR35" s="1603"/>
      <c r="OXS35" s="1603"/>
      <c r="OXT35" s="1603"/>
      <c r="OXU35" s="1603"/>
      <c r="OXV35" s="1603"/>
      <c r="OXW35" s="1603"/>
      <c r="OXX35" s="1603"/>
      <c r="OXY35" s="1603"/>
      <c r="OXZ35" s="1603"/>
      <c r="OYA35" s="1603"/>
      <c r="OYB35" s="1603"/>
      <c r="OYC35" s="1603"/>
      <c r="OYD35" s="1603"/>
      <c r="OYE35" s="1603"/>
      <c r="OYF35" s="1603"/>
      <c r="OYG35" s="1603"/>
      <c r="OYH35" s="1603"/>
      <c r="OYI35" s="1603"/>
      <c r="OYJ35" s="1603"/>
      <c r="OYK35" s="1603"/>
      <c r="OYL35" s="1603"/>
      <c r="OYM35" s="1603"/>
      <c r="OYN35" s="1603"/>
      <c r="OYO35" s="1603"/>
      <c r="OYP35" s="1603"/>
      <c r="OYQ35" s="1603"/>
      <c r="OYR35" s="1603"/>
      <c r="OYS35" s="1603"/>
      <c r="OYT35" s="1603"/>
      <c r="OYU35" s="1603"/>
      <c r="OYV35" s="1603"/>
      <c r="OYW35" s="1603"/>
      <c r="OYX35" s="1603"/>
      <c r="OYY35" s="1603"/>
      <c r="OYZ35" s="1603"/>
      <c r="OZA35" s="1603"/>
      <c r="OZB35" s="1603"/>
      <c r="OZC35" s="1603"/>
      <c r="OZD35" s="1603"/>
      <c r="OZE35" s="1603"/>
      <c r="OZF35" s="1603"/>
      <c r="OZG35" s="1603"/>
      <c r="OZH35" s="1603"/>
      <c r="OZI35" s="1603"/>
      <c r="OZJ35" s="1603"/>
      <c r="OZK35" s="1603"/>
      <c r="OZL35" s="1603"/>
      <c r="OZM35" s="1603"/>
      <c r="OZN35" s="1603"/>
      <c r="OZO35" s="1603"/>
      <c r="OZP35" s="1603"/>
      <c r="OZQ35" s="1603"/>
      <c r="OZR35" s="1603"/>
      <c r="OZS35" s="1603"/>
      <c r="OZT35" s="1603"/>
      <c r="OZU35" s="1603"/>
      <c r="OZV35" s="1603"/>
      <c r="OZW35" s="1603"/>
      <c r="OZX35" s="1603"/>
      <c r="OZY35" s="1603"/>
      <c r="OZZ35" s="1603"/>
      <c r="PAA35" s="1603"/>
      <c r="PAB35" s="1603"/>
      <c r="PAC35" s="1603"/>
      <c r="PAD35" s="1603"/>
      <c r="PAE35" s="1603"/>
      <c r="PAF35" s="1603"/>
      <c r="PAG35" s="1603"/>
      <c r="PAH35" s="1603"/>
      <c r="PAI35" s="1603"/>
      <c r="PAJ35" s="1603"/>
      <c r="PAK35" s="1603"/>
      <c r="PAL35" s="1603"/>
      <c r="PAM35" s="1603"/>
      <c r="PAN35" s="1603"/>
      <c r="PAO35" s="1603"/>
      <c r="PAP35" s="1603"/>
      <c r="PAQ35" s="1603"/>
      <c r="PAR35" s="1603"/>
      <c r="PAS35" s="1603"/>
      <c r="PAT35" s="1603"/>
      <c r="PAU35" s="1603"/>
      <c r="PAV35" s="1603"/>
      <c r="PAW35" s="1603"/>
      <c r="PAX35" s="1603"/>
      <c r="PAY35" s="1603"/>
      <c r="PAZ35" s="1603"/>
      <c r="PBA35" s="1603"/>
      <c r="PBB35" s="1603"/>
      <c r="PBC35" s="1603"/>
      <c r="PBD35" s="1603"/>
      <c r="PBE35" s="1603"/>
      <c r="PBF35" s="1603"/>
      <c r="PBG35" s="1603"/>
      <c r="PBH35" s="1603"/>
      <c r="PBI35" s="1603"/>
      <c r="PBJ35" s="1603"/>
      <c r="PBK35" s="1603"/>
      <c r="PBL35" s="1603"/>
      <c r="PBM35" s="1603"/>
      <c r="PBN35" s="1603"/>
      <c r="PBO35" s="1603"/>
      <c r="PBP35" s="1603"/>
      <c r="PBQ35" s="1603"/>
      <c r="PBR35" s="1603"/>
      <c r="PBS35" s="1603"/>
      <c r="PBT35" s="1603"/>
      <c r="PBU35" s="1603"/>
      <c r="PBV35" s="1603"/>
      <c r="PBW35" s="1603"/>
      <c r="PBX35" s="1603"/>
      <c r="PBY35" s="1603"/>
      <c r="PBZ35" s="1603"/>
      <c r="PCA35" s="1603"/>
      <c r="PCB35" s="1603"/>
      <c r="PCC35" s="1603"/>
      <c r="PCD35" s="1603"/>
      <c r="PCE35" s="1603"/>
      <c r="PCF35" s="1603"/>
      <c r="PCG35" s="1603"/>
      <c r="PCH35" s="1603"/>
      <c r="PCI35" s="1603"/>
      <c r="PCJ35" s="1603"/>
      <c r="PCK35" s="1603"/>
      <c r="PCL35" s="1603"/>
      <c r="PCM35" s="1603"/>
      <c r="PCN35" s="1603"/>
      <c r="PCO35" s="1603"/>
      <c r="PCP35" s="1603"/>
      <c r="PCQ35" s="1603"/>
      <c r="PCR35" s="1603"/>
      <c r="PCS35" s="1603"/>
      <c r="PCT35" s="1603"/>
      <c r="PCU35" s="1603"/>
      <c r="PCV35" s="1603"/>
      <c r="PCW35" s="1603"/>
      <c r="PCX35" s="1603"/>
      <c r="PCY35" s="1603"/>
      <c r="PCZ35" s="1603"/>
      <c r="PDA35" s="1603"/>
      <c r="PDB35" s="1603"/>
      <c r="PDC35" s="1603"/>
      <c r="PDD35" s="1603"/>
      <c r="PDE35" s="1603"/>
      <c r="PDF35" s="1603"/>
      <c r="PDG35" s="1603"/>
      <c r="PDH35" s="1603"/>
      <c r="PDI35" s="1603"/>
      <c r="PDJ35" s="1603"/>
      <c r="PDK35" s="1603"/>
      <c r="PDL35" s="1603"/>
      <c r="PDM35" s="1603"/>
      <c r="PDN35" s="1603"/>
      <c r="PDO35" s="1603"/>
      <c r="PDP35" s="1603"/>
      <c r="PDQ35" s="1603"/>
      <c r="PDR35" s="1603"/>
      <c r="PDS35" s="1603"/>
      <c r="PDT35" s="1603"/>
      <c r="PDU35" s="1603"/>
      <c r="PDV35" s="1603"/>
      <c r="PDW35" s="1603"/>
      <c r="PDX35" s="1603"/>
      <c r="PDY35" s="1603"/>
      <c r="PDZ35" s="1603"/>
      <c r="PEA35" s="1603"/>
      <c r="PEB35" s="1603"/>
      <c r="PEC35" s="1603"/>
      <c r="PED35" s="1603"/>
      <c r="PEE35" s="1603"/>
      <c r="PEF35" s="1603"/>
      <c r="PEG35" s="1603"/>
      <c r="PEH35" s="1603"/>
      <c r="PEI35" s="1603"/>
      <c r="PEJ35" s="1603"/>
      <c r="PEK35" s="1603"/>
      <c r="PEL35" s="1603"/>
      <c r="PEM35" s="1603"/>
      <c r="PEN35" s="1603"/>
      <c r="PEO35" s="1603"/>
      <c r="PEP35" s="1603"/>
      <c r="PEQ35" s="1603"/>
      <c r="PER35" s="1603"/>
      <c r="PES35" s="1603"/>
      <c r="PET35" s="1603"/>
      <c r="PEU35" s="1603"/>
      <c r="PEV35" s="1603"/>
      <c r="PEW35" s="1603"/>
      <c r="PEX35" s="1603"/>
      <c r="PEY35" s="1603"/>
      <c r="PEZ35" s="1603"/>
      <c r="PFA35" s="1603"/>
      <c r="PFB35" s="1603"/>
      <c r="PFC35" s="1603"/>
      <c r="PFD35" s="1603"/>
      <c r="PFE35" s="1603"/>
      <c r="PFF35" s="1603"/>
      <c r="PFG35" s="1603"/>
      <c r="PFH35" s="1603"/>
      <c r="PFI35" s="1603"/>
      <c r="PFJ35" s="1603"/>
      <c r="PFK35" s="1603"/>
      <c r="PFL35" s="1603"/>
      <c r="PFM35" s="1603"/>
      <c r="PFN35" s="1603"/>
      <c r="PFO35" s="1603"/>
      <c r="PFP35" s="1603"/>
      <c r="PFQ35" s="1603"/>
      <c r="PFR35" s="1603"/>
      <c r="PFS35" s="1603"/>
      <c r="PFT35" s="1603"/>
      <c r="PFU35" s="1603"/>
      <c r="PFV35" s="1603"/>
      <c r="PFW35" s="1603"/>
      <c r="PFX35" s="1603"/>
      <c r="PFY35" s="1603"/>
      <c r="PFZ35" s="1603"/>
      <c r="PGA35" s="1603"/>
      <c r="PGB35" s="1603"/>
      <c r="PGC35" s="1603"/>
      <c r="PGD35" s="1603"/>
      <c r="PGE35" s="1603"/>
      <c r="PGF35" s="1603"/>
      <c r="PGG35" s="1603"/>
      <c r="PGH35" s="1603"/>
      <c r="PGI35" s="1603"/>
      <c r="PGJ35" s="1603"/>
      <c r="PGK35" s="1603"/>
      <c r="PGL35" s="1603"/>
      <c r="PGM35" s="1603"/>
      <c r="PGN35" s="1603"/>
      <c r="PGO35" s="1603"/>
      <c r="PGP35" s="1603"/>
      <c r="PGQ35" s="1603"/>
      <c r="PGR35" s="1603"/>
      <c r="PGS35" s="1603"/>
      <c r="PGT35" s="1603"/>
      <c r="PGU35" s="1603"/>
      <c r="PGV35" s="1603"/>
      <c r="PGW35" s="1603"/>
      <c r="PGX35" s="1603"/>
      <c r="PGY35" s="1603"/>
      <c r="PGZ35" s="1603"/>
      <c r="PHA35" s="1603"/>
      <c r="PHB35" s="1603"/>
      <c r="PHC35" s="1603"/>
      <c r="PHD35" s="1603"/>
      <c r="PHE35" s="1603"/>
      <c r="PHF35" s="1603"/>
      <c r="PHG35" s="1603"/>
      <c r="PHH35" s="1603"/>
      <c r="PHI35" s="1603"/>
      <c r="PHJ35" s="1603"/>
      <c r="PHK35" s="1603"/>
      <c r="PHL35" s="1603"/>
      <c r="PHM35" s="1603"/>
      <c r="PHN35" s="1603"/>
      <c r="PHO35" s="1603"/>
      <c r="PHP35" s="1603"/>
      <c r="PHQ35" s="1603"/>
      <c r="PHR35" s="1603"/>
      <c r="PHS35" s="1603"/>
      <c r="PHT35" s="1603"/>
      <c r="PHU35" s="1603"/>
      <c r="PHV35" s="1603"/>
      <c r="PHW35" s="1603"/>
      <c r="PHX35" s="1603"/>
      <c r="PHY35" s="1603"/>
      <c r="PHZ35" s="1603"/>
      <c r="PIA35" s="1603"/>
      <c r="PIB35" s="1603"/>
      <c r="PIC35" s="1603"/>
      <c r="PID35" s="1603"/>
      <c r="PIE35" s="1603"/>
      <c r="PIF35" s="1603"/>
      <c r="PIG35" s="1603"/>
      <c r="PIH35" s="1603"/>
      <c r="PII35" s="1603"/>
      <c r="PIJ35" s="1603"/>
      <c r="PIK35" s="1603"/>
      <c r="PIL35" s="1603"/>
      <c r="PIM35" s="1603"/>
      <c r="PIN35" s="1603"/>
      <c r="PIO35" s="1603"/>
      <c r="PIP35" s="1603"/>
      <c r="PIQ35" s="1603"/>
      <c r="PIR35" s="1603"/>
      <c r="PIS35" s="1603"/>
      <c r="PIT35" s="1603"/>
      <c r="PIU35" s="1603"/>
      <c r="PIV35" s="1603"/>
      <c r="PIW35" s="1603"/>
      <c r="PIX35" s="1603"/>
      <c r="PIY35" s="1603"/>
      <c r="PIZ35" s="1603"/>
      <c r="PJA35" s="1603"/>
      <c r="PJB35" s="1603"/>
      <c r="PJC35" s="1603"/>
      <c r="PJD35" s="1603"/>
      <c r="PJE35" s="1603"/>
      <c r="PJF35" s="1603"/>
      <c r="PJG35" s="1603"/>
      <c r="PJH35" s="1603"/>
      <c r="PJI35" s="1603"/>
      <c r="PJJ35" s="1603"/>
      <c r="PJK35" s="1603"/>
      <c r="PJL35" s="1603"/>
      <c r="PJM35" s="1603"/>
      <c r="PJN35" s="1603"/>
      <c r="PJO35" s="1603"/>
      <c r="PJP35" s="1603"/>
      <c r="PJQ35" s="1603"/>
      <c r="PJR35" s="1603"/>
      <c r="PJS35" s="1603"/>
      <c r="PJT35" s="1603"/>
      <c r="PJU35" s="1603"/>
      <c r="PJV35" s="1603"/>
      <c r="PJW35" s="1603"/>
      <c r="PJX35" s="1603"/>
      <c r="PJY35" s="1603"/>
      <c r="PJZ35" s="1603"/>
      <c r="PKA35" s="1603"/>
      <c r="PKB35" s="1603"/>
      <c r="PKC35" s="1603"/>
      <c r="PKD35" s="1603"/>
      <c r="PKE35" s="1603"/>
      <c r="PKF35" s="1603"/>
      <c r="PKG35" s="1603"/>
      <c r="PKH35" s="1603"/>
      <c r="PKI35" s="1603"/>
      <c r="PKJ35" s="1603"/>
      <c r="PKK35" s="1603"/>
      <c r="PKL35" s="1603"/>
      <c r="PKM35" s="1603"/>
      <c r="PKN35" s="1603"/>
      <c r="PKO35" s="1603"/>
      <c r="PKP35" s="1603"/>
      <c r="PKQ35" s="1603"/>
      <c r="PKR35" s="1603"/>
      <c r="PKS35" s="1603"/>
      <c r="PKT35" s="1603"/>
      <c r="PKU35" s="1603"/>
      <c r="PKV35" s="1603"/>
      <c r="PKW35" s="1603"/>
      <c r="PKX35" s="1603"/>
      <c r="PKY35" s="1603"/>
      <c r="PKZ35" s="1603"/>
      <c r="PLA35" s="1603"/>
      <c r="PLB35" s="1603"/>
      <c r="PLC35" s="1603"/>
      <c r="PLD35" s="1603"/>
      <c r="PLE35" s="1603"/>
      <c r="PLF35" s="1603"/>
      <c r="PLG35" s="1603"/>
      <c r="PLH35" s="1603"/>
      <c r="PLI35" s="1603"/>
      <c r="PLJ35" s="1603"/>
      <c r="PLK35" s="1603"/>
      <c r="PLL35" s="1603"/>
      <c r="PLM35" s="1603"/>
      <c r="PLN35" s="1603"/>
      <c r="PLO35" s="1603"/>
      <c r="PLP35" s="1603"/>
      <c r="PLQ35" s="1603"/>
      <c r="PLR35" s="1603"/>
      <c r="PLS35" s="1603"/>
      <c r="PLT35" s="1603"/>
      <c r="PLU35" s="1603"/>
      <c r="PLV35" s="1603"/>
      <c r="PLW35" s="1603"/>
      <c r="PLX35" s="1603"/>
      <c r="PLY35" s="1603"/>
      <c r="PLZ35" s="1603"/>
      <c r="PMA35" s="1603"/>
      <c r="PMB35" s="1603"/>
      <c r="PMC35" s="1603"/>
      <c r="PMD35" s="1603"/>
      <c r="PME35" s="1603"/>
      <c r="PMF35" s="1603"/>
      <c r="PMG35" s="1603"/>
      <c r="PMH35" s="1603"/>
      <c r="PMI35" s="1603"/>
      <c r="PMJ35" s="1603"/>
      <c r="PMK35" s="1603"/>
      <c r="PML35" s="1603"/>
      <c r="PMM35" s="1603"/>
      <c r="PMN35" s="1603"/>
      <c r="PMO35" s="1603"/>
      <c r="PMP35" s="1603"/>
      <c r="PMQ35" s="1603"/>
      <c r="PMR35" s="1603"/>
      <c r="PMS35" s="1603"/>
      <c r="PMT35" s="1603"/>
      <c r="PMU35" s="1603"/>
      <c r="PMV35" s="1603"/>
      <c r="PMW35" s="1603"/>
      <c r="PMX35" s="1603"/>
      <c r="PMY35" s="1603"/>
      <c r="PMZ35" s="1603"/>
      <c r="PNA35" s="1603"/>
      <c r="PNB35" s="1603"/>
      <c r="PNC35" s="1603"/>
      <c r="PND35" s="1603"/>
      <c r="PNE35" s="1603"/>
      <c r="PNF35" s="1603"/>
      <c r="PNG35" s="1603"/>
      <c r="PNH35" s="1603"/>
      <c r="PNI35" s="1603"/>
      <c r="PNJ35" s="1603"/>
      <c r="PNK35" s="1603"/>
      <c r="PNL35" s="1603"/>
      <c r="PNM35" s="1603"/>
      <c r="PNN35" s="1603"/>
      <c r="PNO35" s="1603"/>
      <c r="PNP35" s="1603"/>
      <c r="PNQ35" s="1603"/>
      <c r="PNR35" s="1603"/>
      <c r="PNS35" s="1603"/>
      <c r="PNT35" s="1603"/>
      <c r="PNU35" s="1603"/>
      <c r="PNV35" s="1603"/>
      <c r="PNW35" s="1603"/>
      <c r="PNX35" s="1603"/>
      <c r="PNY35" s="1603"/>
      <c r="PNZ35" s="1603"/>
      <c r="POA35" s="1603"/>
      <c r="POB35" s="1603"/>
      <c r="POC35" s="1603"/>
      <c r="POD35" s="1603"/>
      <c r="POE35" s="1603"/>
      <c r="POF35" s="1603"/>
      <c r="POG35" s="1603"/>
      <c r="POH35" s="1603"/>
      <c r="POI35" s="1603"/>
      <c r="POJ35" s="1603"/>
      <c r="POK35" s="1603"/>
      <c r="POL35" s="1603"/>
      <c r="POM35" s="1603"/>
      <c r="PON35" s="1603"/>
      <c r="POO35" s="1603"/>
      <c r="POP35" s="1603"/>
      <c r="POQ35" s="1603"/>
      <c r="POR35" s="1603"/>
      <c r="POS35" s="1603"/>
      <c r="POT35" s="1603"/>
      <c r="POU35" s="1603"/>
      <c r="POV35" s="1603"/>
      <c r="POW35" s="1603"/>
      <c r="POX35" s="1603"/>
      <c r="POY35" s="1603"/>
      <c r="POZ35" s="1603"/>
      <c r="PPA35" s="1603"/>
      <c r="PPB35" s="1603"/>
      <c r="PPC35" s="1603"/>
      <c r="PPD35" s="1603"/>
      <c r="PPE35" s="1603"/>
      <c r="PPF35" s="1603"/>
      <c r="PPG35" s="1603"/>
      <c r="PPH35" s="1603"/>
      <c r="PPI35" s="1603"/>
      <c r="PPJ35" s="1603"/>
      <c r="PPK35" s="1603"/>
      <c r="PPL35" s="1603"/>
      <c r="PPM35" s="1603"/>
      <c r="PPN35" s="1603"/>
      <c r="PPO35" s="1603"/>
      <c r="PPP35" s="1603"/>
      <c r="PPQ35" s="1603"/>
      <c r="PPR35" s="1603"/>
      <c r="PPS35" s="1603"/>
      <c r="PPT35" s="1603"/>
      <c r="PPU35" s="1603"/>
      <c r="PPV35" s="1603"/>
      <c r="PPW35" s="1603"/>
      <c r="PPX35" s="1603"/>
      <c r="PPY35" s="1603"/>
      <c r="PPZ35" s="1603"/>
      <c r="PQA35" s="1603"/>
      <c r="PQB35" s="1603"/>
      <c r="PQC35" s="1603"/>
      <c r="PQD35" s="1603"/>
      <c r="PQE35" s="1603"/>
      <c r="PQF35" s="1603"/>
      <c r="PQG35" s="1603"/>
      <c r="PQH35" s="1603"/>
      <c r="PQI35" s="1603"/>
      <c r="PQJ35" s="1603"/>
      <c r="PQK35" s="1603"/>
      <c r="PQL35" s="1603"/>
      <c r="PQM35" s="1603"/>
      <c r="PQN35" s="1603"/>
      <c r="PQO35" s="1603"/>
      <c r="PQP35" s="1603"/>
      <c r="PQQ35" s="1603"/>
      <c r="PQR35" s="1603"/>
      <c r="PQS35" s="1603"/>
      <c r="PQT35" s="1603"/>
      <c r="PQU35" s="1603"/>
      <c r="PQV35" s="1603"/>
      <c r="PQW35" s="1603"/>
      <c r="PQX35" s="1603"/>
      <c r="PQY35" s="1603"/>
      <c r="PQZ35" s="1603"/>
      <c r="PRA35" s="1603"/>
      <c r="PRB35" s="1603"/>
      <c r="PRC35" s="1603"/>
      <c r="PRD35" s="1603"/>
      <c r="PRE35" s="1603"/>
      <c r="PRF35" s="1603"/>
      <c r="PRG35" s="1603"/>
      <c r="PRH35" s="1603"/>
      <c r="PRI35" s="1603"/>
      <c r="PRJ35" s="1603"/>
      <c r="PRK35" s="1603"/>
      <c r="PRL35" s="1603"/>
      <c r="PRM35" s="1603"/>
      <c r="PRN35" s="1603"/>
      <c r="PRO35" s="1603"/>
      <c r="PRP35" s="1603"/>
      <c r="PRQ35" s="1603"/>
      <c r="PRR35" s="1603"/>
      <c r="PRS35" s="1603"/>
      <c r="PRT35" s="1603"/>
      <c r="PRU35" s="1603"/>
      <c r="PRV35" s="1603"/>
      <c r="PRW35" s="1603"/>
      <c r="PRX35" s="1603"/>
      <c r="PRY35" s="1603"/>
      <c r="PRZ35" s="1603"/>
      <c r="PSA35" s="1603"/>
      <c r="PSB35" s="1603"/>
      <c r="PSC35" s="1603"/>
      <c r="PSD35" s="1603"/>
      <c r="PSE35" s="1603"/>
      <c r="PSF35" s="1603"/>
      <c r="PSG35" s="1603"/>
      <c r="PSH35" s="1603"/>
      <c r="PSI35" s="1603"/>
      <c r="PSJ35" s="1603"/>
      <c r="PSK35" s="1603"/>
      <c r="PSL35" s="1603"/>
      <c r="PSM35" s="1603"/>
      <c r="PSN35" s="1603"/>
      <c r="PSO35" s="1603"/>
      <c r="PSP35" s="1603"/>
      <c r="PSQ35" s="1603"/>
      <c r="PSR35" s="1603"/>
      <c r="PSS35" s="1603"/>
      <c r="PST35" s="1603"/>
      <c r="PSU35" s="1603"/>
      <c r="PSV35" s="1603"/>
      <c r="PSW35" s="1603"/>
      <c r="PSX35" s="1603"/>
      <c r="PSY35" s="1603"/>
      <c r="PSZ35" s="1603"/>
      <c r="PTA35" s="1603"/>
      <c r="PTB35" s="1603"/>
      <c r="PTC35" s="1603"/>
      <c r="PTD35" s="1603"/>
      <c r="PTE35" s="1603"/>
      <c r="PTF35" s="1603"/>
      <c r="PTG35" s="1603"/>
      <c r="PTH35" s="1603"/>
      <c r="PTI35" s="1603"/>
      <c r="PTJ35" s="1603"/>
      <c r="PTK35" s="1603"/>
      <c r="PTL35" s="1603"/>
      <c r="PTM35" s="1603"/>
      <c r="PTN35" s="1603"/>
      <c r="PTO35" s="1603"/>
      <c r="PTP35" s="1603"/>
      <c r="PTQ35" s="1603"/>
      <c r="PTR35" s="1603"/>
      <c r="PTS35" s="1603"/>
      <c r="PTT35" s="1603"/>
      <c r="PTU35" s="1603"/>
      <c r="PTV35" s="1603"/>
      <c r="PTW35" s="1603"/>
      <c r="PTX35" s="1603"/>
      <c r="PTY35" s="1603"/>
      <c r="PTZ35" s="1603"/>
      <c r="PUA35" s="1603"/>
      <c r="PUB35" s="1603"/>
      <c r="PUC35" s="1603"/>
      <c r="PUD35" s="1603"/>
      <c r="PUE35" s="1603"/>
      <c r="PUF35" s="1603"/>
      <c r="PUG35" s="1603"/>
      <c r="PUH35" s="1603"/>
      <c r="PUI35" s="1603"/>
      <c r="PUJ35" s="1603"/>
      <c r="PUK35" s="1603"/>
      <c r="PUL35" s="1603"/>
      <c r="PUM35" s="1603"/>
      <c r="PUN35" s="1603"/>
      <c r="PUO35" s="1603"/>
      <c r="PUP35" s="1603"/>
      <c r="PUQ35" s="1603"/>
      <c r="PUR35" s="1603"/>
      <c r="PUS35" s="1603"/>
      <c r="PUT35" s="1603"/>
      <c r="PUU35" s="1603"/>
      <c r="PUV35" s="1603"/>
      <c r="PUW35" s="1603"/>
      <c r="PUX35" s="1603"/>
      <c r="PUY35" s="1603"/>
      <c r="PUZ35" s="1603"/>
      <c r="PVA35" s="1603"/>
      <c r="PVB35" s="1603"/>
      <c r="PVC35" s="1603"/>
      <c r="PVD35" s="1603"/>
      <c r="PVE35" s="1603"/>
      <c r="PVF35" s="1603"/>
      <c r="PVG35" s="1603"/>
      <c r="PVH35" s="1603"/>
      <c r="PVI35" s="1603"/>
      <c r="PVJ35" s="1603"/>
      <c r="PVK35" s="1603"/>
      <c r="PVL35" s="1603"/>
      <c r="PVM35" s="1603"/>
      <c r="PVN35" s="1603"/>
      <c r="PVO35" s="1603"/>
      <c r="PVP35" s="1603"/>
      <c r="PVQ35" s="1603"/>
      <c r="PVR35" s="1603"/>
      <c r="PVS35" s="1603"/>
      <c r="PVT35" s="1603"/>
      <c r="PVU35" s="1603"/>
      <c r="PVV35" s="1603"/>
      <c r="PVW35" s="1603"/>
      <c r="PVX35" s="1603"/>
      <c r="PVY35" s="1603"/>
      <c r="PVZ35" s="1603"/>
      <c r="PWA35" s="1603"/>
      <c r="PWB35" s="1603"/>
      <c r="PWC35" s="1603"/>
      <c r="PWD35" s="1603"/>
      <c r="PWE35" s="1603"/>
      <c r="PWF35" s="1603"/>
      <c r="PWG35" s="1603"/>
      <c r="PWH35" s="1603"/>
      <c r="PWI35" s="1603"/>
      <c r="PWJ35" s="1603"/>
      <c r="PWK35" s="1603"/>
      <c r="PWL35" s="1603"/>
      <c r="PWM35" s="1603"/>
      <c r="PWN35" s="1603"/>
      <c r="PWO35" s="1603"/>
      <c r="PWP35" s="1603"/>
      <c r="PWQ35" s="1603"/>
      <c r="PWR35" s="1603"/>
      <c r="PWS35" s="1603"/>
      <c r="PWT35" s="1603"/>
      <c r="PWU35" s="1603"/>
      <c r="PWV35" s="1603"/>
      <c r="PWW35" s="1603"/>
      <c r="PWX35" s="1603"/>
      <c r="PWY35" s="1603"/>
      <c r="PWZ35" s="1603"/>
      <c r="PXA35" s="1603"/>
      <c r="PXB35" s="1603"/>
      <c r="PXC35" s="1603"/>
      <c r="PXD35" s="1603"/>
      <c r="PXE35" s="1603"/>
      <c r="PXF35" s="1603"/>
      <c r="PXG35" s="1603"/>
      <c r="PXH35" s="1603"/>
      <c r="PXI35" s="1603"/>
      <c r="PXJ35" s="1603"/>
      <c r="PXK35" s="1603"/>
      <c r="PXL35" s="1603"/>
      <c r="PXM35" s="1603"/>
      <c r="PXN35" s="1603"/>
      <c r="PXO35" s="1603"/>
      <c r="PXP35" s="1603"/>
      <c r="PXQ35" s="1603"/>
      <c r="PXR35" s="1603"/>
      <c r="PXS35" s="1603"/>
      <c r="PXT35" s="1603"/>
      <c r="PXU35" s="1603"/>
      <c r="PXV35" s="1603"/>
      <c r="PXW35" s="1603"/>
      <c r="PXX35" s="1603"/>
      <c r="PXY35" s="1603"/>
      <c r="PXZ35" s="1603"/>
      <c r="PYA35" s="1603"/>
      <c r="PYB35" s="1603"/>
      <c r="PYC35" s="1603"/>
      <c r="PYD35" s="1603"/>
      <c r="PYE35" s="1603"/>
      <c r="PYF35" s="1603"/>
      <c r="PYG35" s="1603"/>
      <c r="PYH35" s="1603"/>
      <c r="PYI35" s="1603"/>
      <c r="PYJ35" s="1603"/>
      <c r="PYK35" s="1603"/>
      <c r="PYL35" s="1603"/>
      <c r="PYM35" s="1603"/>
      <c r="PYN35" s="1603"/>
      <c r="PYO35" s="1603"/>
      <c r="PYP35" s="1603"/>
      <c r="PYQ35" s="1603"/>
      <c r="PYR35" s="1603"/>
      <c r="PYS35" s="1603"/>
      <c r="PYT35" s="1603"/>
      <c r="PYU35" s="1603"/>
      <c r="PYV35" s="1603"/>
      <c r="PYW35" s="1603"/>
      <c r="PYX35" s="1603"/>
      <c r="PYY35" s="1603"/>
      <c r="PYZ35" s="1603"/>
      <c r="PZA35" s="1603"/>
      <c r="PZB35" s="1603"/>
      <c r="PZC35" s="1603"/>
      <c r="PZD35" s="1603"/>
      <c r="PZE35" s="1603"/>
      <c r="PZF35" s="1603"/>
      <c r="PZG35" s="1603"/>
      <c r="PZH35" s="1603"/>
      <c r="PZI35" s="1603"/>
      <c r="PZJ35" s="1603"/>
      <c r="PZK35" s="1603"/>
      <c r="PZL35" s="1603"/>
      <c r="PZM35" s="1603"/>
      <c r="PZN35" s="1603"/>
      <c r="PZO35" s="1603"/>
      <c r="PZP35" s="1603"/>
      <c r="PZQ35" s="1603"/>
      <c r="PZR35" s="1603"/>
      <c r="PZS35" s="1603"/>
      <c r="PZT35" s="1603"/>
      <c r="PZU35" s="1603"/>
      <c r="PZV35" s="1603"/>
      <c r="PZW35" s="1603"/>
      <c r="PZX35" s="1603"/>
      <c r="PZY35" s="1603"/>
      <c r="PZZ35" s="1603"/>
      <c r="QAA35" s="1603"/>
      <c r="QAB35" s="1603"/>
      <c r="QAC35" s="1603"/>
      <c r="QAD35" s="1603"/>
      <c r="QAE35" s="1603"/>
      <c r="QAF35" s="1603"/>
      <c r="QAG35" s="1603"/>
      <c r="QAH35" s="1603"/>
      <c r="QAI35" s="1603"/>
      <c r="QAJ35" s="1603"/>
      <c r="QAK35" s="1603"/>
      <c r="QAL35" s="1603"/>
      <c r="QAM35" s="1603"/>
      <c r="QAN35" s="1603"/>
      <c r="QAO35" s="1603"/>
      <c r="QAP35" s="1603"/>
      <c r="QAQ35" s="1603"/>
      <c r="QAR35" s="1603"/>
      <c r="QAS35" s="1603"/>
      <c r="QAT35" s="1603"/>
      <c r="QAU35" s="1603"/>
      <c r="QAV35" s="1603"/>
      <c r="QAW35" s="1603"/>
      <c r="QAX35" s="1603"/>
      <c r="QAY35" s="1603"/>
      <c r="QAZ35" s="1603"/>
      <c r="QBA35" s="1603"/>
      <c r="QBB35" s="1603"/>
      <c r="QBC35" s="1603"/>
      <c r="QBD35" s="1603"/>
      <c r="QBE35" s="1603"/>
      <c r="QBF35" s="1603"/>
      <c r="QBG35" s="1603"/>
      <c r="QBH35" s="1603"/>
      <c r="QBI35" s="1603"/>
      <c r="QBJ35" s="1603"/>
      <c r="QBK35" s="1603"/>
      <c r="QBL35" s="1603"/>
      <c r="QBM35" s="1603"/>
      <c r="QBN35" s="1603"/>
      <c r="QBO35" s="1603"/>
      <c r="QBP35" s="1603"/>
      <c r="QBQ35" s="1603"/>
      <c r="QBR35" s="1603"/>
      <c r="QBS35" s="1603"/>
      <c r="QBT35" s="1603"/>
      <c r="QBU35" s="1603"/>
      <c r="QBV35" s="1603"/>
      <c r="QBW35" s="1603"/>
      <c r="QBX35" s="1603"/>
      <c r="QBY35" s="1603"/>
      <c r="QBZ35" s="1603"/>
      <c r="QCA35" s="1603"/>
      <c r="QCB35" s="1603"/>
      <c r="QCC35" s="1603"/>
      <c r="QCD35" s="1603"/>
      <c r="QCE35" s="1603"/>
      <c r="QCF35" s="1603"/>
      <c r="QCG35" s="1603"/>
      <c r="QCH35" s="1603"/>
      <c r="QCI35" s="1603"/>
      <c r="QCJ35" s="1603"/>
      <c r="QCK35" s="1603"/>
      <c r="QCL35" s="1603"/>
      <c r="QCM35" s="1603"/>
      <c r="QCN35" s="1603"/>
      <c r="QCO35" s="1603"/>
      <c r="QCP35" s="1603"/>
      <c r="QCQ35" s="1603"/>
      <c r="QCR35" s="1603"/>
      <c r="QCS35" s="1603"/>
      <c r="QCT35" s="1603"/>
      <c r="QCU35" s="1603"/>
      <c r="QCV35" s="1603"/>
      <c r="QCW35" s="1603"/>
      <c r="QCX35" s="1603"/>
      <c r="QCY35" s="1603"/>
      <c r="QCZ35" s="1603"/>
      <c r="QDA35" s="1603"/>
      <c r="QDB35" s="1603"/>
      <c r="QDC35" s="1603"/>
      <c r="QDD35" s="1603"/>
      <c r="QDE35" s="1603"/>
      <c r="QDF35" s="1603"/>
      <c r="QDG35" s="1603"/>
      <c r="QDH35" s="1603"/>
      <c r="QDI35" s="1603"/>
      <c r="QDJ35" s="1603"/>
      <c r="QDK35" s="1603"/>
      <c r="QDL35" s="1603"/>
      <c r="QDM35" s="1603"/>
      <c r="QDN35" s="1603"/>
      <c r="QDO35" s="1603"/>
      <c r="QDP35" s="1603"/>
      <c r="QDQ35" s="1603"/>
      <c r="QDR35" s="1603"/>
      <c r="QDS35" s="1603"/>
      <c r="QDT35" s="1603"/>
      <c r="QDU35" s="1603"/>
      <c r="QDV35" s="1603"/>
      <c r="QDW35" s="1603"/>
      <c r="QDX35" s="1603"/>
      <c r="QDY35" s="1603"/>
      <c r="QDZ35" s="1603"/>
      <c r="QEA35" s="1603"/>
      <c r="QEB35" s="1603"/>
      <c r="QEC35" s="1603"/>
      <c r="QED35" s="1603"/>
      <c r="QEE35" s="1603"/>
      <c r="QEF35" s="1603"/>
      <c r="QEG35" s="1603"/>
      <c r="QEH35" s="1603"/>
      <c r="QEI35" s="1603"/>
      <c r="QEJ35" s="1603"/>
      <c r="QEK35" s="1603"/>
      <c r="QEL35" s="1603"/>
      <c r="QEM35" s="1603"/>
      <c r="QEN35" s="1603"/>
      <c r="QEO35" s="1603"/>
      <c r="QEP35" s="1603"/>
      <c r="QEQ35" s="1603"/>
      <c r="QER35" s="1603"/>
      <c r="QES35" s="1603"/>
      <c r="QET35" s="1603"/>
      <c r="QEU35" s="1603"/>
      <c r="QEV35" s="1603"/>
      <c r="QEW35" s="1603"/>
      <c r="QEX35" s="1603"/>
      <c r="QEY35" s="1603"/>
      <c r="QEZ35" s="1603"/>
      <c r="QFA35" s="1603"/>
      <c r="QFB35" s="1603"/>
      <c r="QFC35" s="1603"/>
      <c r="QFD35" s="1603"/>
      <c r="QFE35" s="1603"/>
      <c r="QFF35" s="1603"/>
      <c r="QFG35" s="1603"/>
      <c r="QFH35" s="1603"/>
      <c r="QFI35" s="1603"/>
      <c r="QFJ35" s="1603"/>
      <c r="QFK35" s="1603"/>
      <c r="QFL35" s="1603"/>
      <c r="QFM35" s="1603"/>
      <c r="QFN35" s="1603"/>
      <c r="QFO35" s="1603"/>
      <c r="QFP35" s="1603"/>
      <c r="QFQ35" s="1603"/>
      <c r="QFR35" s="1603"/>
      <c r="QFS35" s="1603"/>
      <c r="QFT35" s="1603"/>
      <c r="QFU35" s="1603"/>
      <c r="QFV35" s="1603"/>
      <c r="QFW35" s="1603"/>
      <c r="QFX35" s="1603"/>
      <c r="QFY35" s="1603"/>
      <c r="QFZ35" s="1603"/>
      <c r="QGA35" s="1603"/>
      <c r="QGB35" s="1603"/>
      <c r="QGC35" s="1603"/>
      <c r="QGD35" s="1603"/>
      <c r="QGE35" s="1603"/>
      <c r="QGF35" s="1603"/>
      <c r="QGG35" s="1603"/>
      <c r="QGH35" s="1603"/>
      <c r="QGI35" s="1603"/>
      <c r="QGJ35" s="1603"/>
      <c r="QGK35" s="1603"/>
      <c r="QGL35" s="1603"/>
      <c r="QGM35" s="1603"/>
      <c r="QGN35" s="1603"/>
      <c r="QGO35" s="1603"/>
      <c r="QGP35" s="1603"/>
      <c r="QGQ35" s="1603"/>
      <c r="QGR35" s="1603"/>
      <c r="QGS35" s="1603"/>
      <c r="QGT35" s="1603"/>
      <c r="QGU35" s="1603"/>
      <c r="QGV35" s="1603"/>
      <c r="QGW35" s="1603"/>
      <c r="QGX35" s="1603"/>
      <c r="QGY35" s="1603"/>
      <c r="QGZ35" s="1603"/>
      <c r="QHA35" s="1603"/>
      <c r="QHB35" s="1603"/>
      <c r="QHC35" s="1603"/>
      <c r="QHD35" s="1603"/>
      <c r="QHE35" s="1603"/>
      <c r="QHF35" s="1603"/>
      <c r="QHG35" s="1603"/>
      <c r="QHH35" s="1603"/>
      <c r="QHI35" s="1603"/>
      <c r="QHJ35" s="1603"/>
      <c r="QHK35" s="1603"/>
      <c r="QHL35" s="1603"/>
      <c r="QHM35" s="1603"/>
      <c r="QHN35" s="1603"/>
      <c r="QHO35" s="1603"/>
      <c r="QHP35" s="1603"/>
      <c r="QHQ35" s="1603"/>
      <c r="QHR35" s="1603"/>
      <c r="QHS35" s="1603"/>
      <c r="QHT35" s="1603"/>
      <c r="QHU35" s="1603"/>
      <c r="QHV35" s="1603"/>
      <c r="QHW35" s="1603"/>
      <c r="QHX35" s="1603"/>
      <c r="QHY35" s="1603"/>
      <c r="QHZ35" s="1603"/>
      <c r="QIA35" s="1603"/>
      <c r="QIB35" s="1603"/>
      <c r="QIC35" s="1603"/>
      <c r="QID35" s="1603"/>
      <c r="QIE35" s="1603"/>
      <c r="QIF35" s="1603"/>
      <c r="QIG35" s="1603"/>
      <c r="QIH35" s="1603"/>
      <c r="QII35" s="1603"/>
      <c r="QIJ35" s="1603"/>
      <c r="QIK35" s="1603"/>
      <c r="QIL35" s="1603"/>
      <c r="QIM35" s="1603"/>
      <c r="QIN35" s="1603"/>
      <c r="QIO35" s="1603"/>
      <c r="QIP35" s="1603"/>
      <c r="QIQ35" s="1603"/>
      <c r="QIR35" s="1603"/>
      <c r="QIS35" s="1603"/>
      <c r="QIT35" s="1603"/>
      <c r="QIU35" s="1603"/>
      <c r="QIV35" s="1603"/>
      <c r="QIW35" s="1603"/>
      <c r="QIX35" s="1603"/>
      <c r="QIY35" s="1603"/>
      <c r="QIZ35" s="1603"/>
      <c r="QJA35" s="1603"/>
      <c r="QJB35" s="1603"/>
      <c r="QJC35" s="1603"/>
      <c r="QJD35" s="1603"/>
      <c r="QJE35" s="1603"/>
      <c r="QJF35" s="1603"/>
      <c r="QJG35" s="1603"/>
      <c r="QJH35" s="1603"/>
      <c r="QJI35" s="1603"/>
      <c r="QJJ35" s="1603"/>
      <c r="QJK35" s="1603"/>
      <c r="QJL35" s="1603"/>
      <c r="QJM35" s="1603"/>
      <c r="QJN35" s="1603"/>
      <c r="QJO35" s="1603"/>
      <c r="QJP35" s="1603"/>
      <c r="QJQ35" s="1603"/>
      <c r="QJR35" s="1603"/>
      <c r="QJS35" s="1603"/>
      <c r="QJT35" s="1603"/>
      <c r="QJU35" s="1603"/>
      <c r="QJV35" s="1603"/>
      <c r="QJW35" s="1603"/>
      <c r="QJX35" s="1603"/>
      <c r="QJY35" s="1603"/>
      <c r="QJZ35" s="1603"/>
      <c r="QKA35" s="1603"/>
      <c r="QKB35" s="1603"/>
      <c r="QKC35" s="1603"/>
      <c r="QKD35" s="1603"/>
      <c r="QKE35" s="1603"/>
      <c r="QKF35" s="1603"/>
      <c r="QKG35" s="1603"/>
      <c r="QKH35" s="1603"/>
      <c r="QKI35" s="1603"/>
      <c r="QKJ35" s="1603"/>
      <c r="QKK35" s="1603"/>
      <c r="QKL35" s="1603"/>
      <c r="QKM35" s="1603"/>
      <c r="QKN35" s="1603"/>
      <c r="QKO35" s="1603"/>
      <c r="QKP35" s="1603"/>
      <c r="QKQ35" s="1603"/>
      <c r="QKR35" s="1603"/>
      <c r="QKS35" s="1603"/>
      <c r="QKT35" s="1603"/>
      <c r="QKU35" s="1603"/>
      <c r="QKV35" s="1603"/>
      <c r="QKW35" s="1603"/>
      <c r="QKX35" s="1603"/>
      <c r="QKY35" s="1603"/>
      <c r="QKZ35" s="1603"/>
      <c r="QLA35" s="1603"/>
      <c r="QLB35" s="1603"/>
      <c r="QLC35" s="1603"/>
      <c r="QLD35" s="1603"/>
      <c r="QLE35" s="1603"/>
      <c r="QLF35" s="1603"/>
      <c r="QLG35" s="1603"/>
      <c r="QLH35" s="1603"/>
      <c r="QLI35" s="1603"/>
      <c r="QLJ35" s="1603"/>
      <c r="QLK35" s="1603"/>
      <c r="QLL35" s="1603"/>
      <c r="QLM35" s="1603"/>
      <c r="QLN35" s="1603"/>
      <c r="QLO35" s="1603"/>
      <c r="QLP35" s="1603"/>
      <c r="QLQ35" s="1603"/>
      <c r="QLR35" s="1603"/>
      <c r="QLS35" s="1603"/>
      <c r="QLT35" s="1603"/>
      <c r="QLU35" s="1603"/>
      <c r="QLV35" s="1603"/>
      <c r="QLW35" s="1603"/>
      <c r="QLX35" s="1603"/>
      <c r="QLY35" s="1603"/>
      <c r="QLZ35" s="1603"/>
      <c r="QMA35" s="1603"/>
      <c r="QMB35" s="1603"/>
      <c r="QMC35" s="1603"/>
      <c r="QMD35" s="1603"/>
      <c r="QME35" s="1603"/>
      <c r="QMF35" s="1603"/>
      <c r="QMG35" s="1603"/>
      <c r="QMH35" s="1603"/>
      <c r="QMI35" s="1603"/>
      <c r="QMJ35" s="1603"/>
      <c r="QMK35" s="1603"/>
      <c r="QML35" s="1603"/>
      <c r="QMM35" s="1603"/>
      <c r="QMN35" s="1603"/>
      <c r="QMO35" s="1603"/>
      <c r="QMP35" s="1603"/>
      <c r="QMQ35" s="1603"/>
      <c r="QMR35" s="1603"/>
      <c r="QMS35" s="1603"/>
      <c r="QMT35" s="1603"/>
      <c r="QMU35" s="1603"/>
      <c r="QMV35" s="1603"/>
      <c r="QMW35" s="1603"/>
      <c r="QMX35" s="1603"/>
      <c r="QMY35" s="1603"/>
      <c r="QMZ35" s="1603"/>
      <c r="QNA35" s="1603"/>
      <c r="QNB35" s="1603"/>
      <c r="QNC35" s="1603"/>
      <c r="QND35" s="1603"/>
      <c r="QNE35" s="1603"/>
      <c r="QNF35" s="1603"/>
      <c r="QNG35" s="1603"/>
      <c r="QNH35" s="1603"/>
      <c r="QNI35" s="1603"/>
      <c r="QNJ35" s="1603"/>
      <c r="QNK35" s="1603"/>
      <c r="QNL35" s="1603"/>
      <c r="QNM35" s="1603"/>
      <c r="QNN35" s="1603"/>
      <c r="QNO35" s="1603"/>
      <c r="QNP35" s="1603"/>
      <c r="QNQ35" s="1603"/>
      <c r="QNR35" s="1603"/>
      <c r="QNS35" s="1603"/>
      <c r="QNT35" s="1603"/>
      <c r="QNU35" s="1603"/>
      <c r="QNV35" s="1603"/>
      <c r="QNW35" s="1603"/>
      <c r="QNX35" s="1603"/>
      <c r="QNY35" s="1603"/>
      <c r="QNZ35" s="1603"/>
      <c r="QOA35" s="1603"/>
      <c r="QOB35" s="1603"/>
      <c r="QOC35" s="1603"/>
      <c r="QOD35" s="1603"/>
      <c r="QOE35" s="1603"/>
      <c r="QOF35" s="1603"/>
      <c r="QOG35" s="1603"/>
      <c r="QOH35" s="1603"/>
      <c r="QOI35" s="1603"/>
      <c r="QOJ35" s="1603"/>
      <c r="QOK35" s="1603"/>
      <c r="QOL35" s="1603"/>
      <c r="QOM35" s="1603"/>
      <c r="QON35" s="1603"/>
      <c r="QOO35" s="1603"/>
      <c r="QOP35" s="1603"/>
      <c r="QOQ35" s="1603"/>
      <c r="QOR35" s="1603"/>
      <c r="QOS35" s="1603"/>
      <c r="QOT35" s="1603"/>
      <c r="QOU35" s="1603"/>
      <c r="QOV35" s="1603"/>
      <c r="QOW35" s="1603"/>
      <c r="QOX35" s="1603"/>
      <c r="QOY35" s="1603"/>
      <c r="QOZ35" s="1603"/>
      <c r="QPA35" s="1603"/>
      <c r="QPB35" s="1603"/>
      <c r="QPC35" s="1603"/>
      <c r="QPD35" s="1603"/>
      <c r="QPE35" s="1603"/>
      <c r="QPF35" s="1603"/>
      <c r="QPG35" s="1603"/>
      <c r="QPH35" s="1603"/>
      <c r="QPI35" s="1603"/>
      <c r="QPJ35" s="1603"/>
      <c r="QPK35" s="1603"/>
      <c r="QPL35" s="1603"/>
      <c r="QPM35" s="1603"/>
      <c r="QPN35" s="1603"/>
      <c r="QPO35" s="1603"/>
      <c r="QPP35" s="1603"/>
      <c r="QPQ35" s="1603"/>
      <c r="QPR35" s="1603"/>
      <c r="QPS35" s="1603"/>
      <c r="QPT35" s="1603"/>
      <c r="QPU35" s="1603"/>
      <c r="QPV35" s="1603"/>
      <c r="QPW35" s="1603"/>
      <c r="QPX35" s="1603"/>
      <c r="QPY35" s="1603"/>
      <c r="QPZ35" s="1603"/>
      <c r="QQA35" s="1603"/>
      <c r="QQB35" s="1603"/>
      <c r="QQC35" s="1603"/>
      <c r="QQD35" s="1603"/>
      <c r="QQE35" s="1603"/>
      <c r="QQF35" s="1603"/>
      <c r="QQG35" s="1603"/>
      <c r="QQH35" s="1603"/>
      <c r="QQI35" s="1603"/>
      <c r="QQJ35" s="1603"/>
      <c r="QQK35" s="1603"/>
      <c r="QQL35" s="1603"/>
      <c r="QQM35" s="1603"/>
      <c r="QQN35" s="1603"/>
      <c r="QQO35" s="1603"/>
      <c r="QQP35" s="1603"/>
      <c r="QQQ35" s="1603"/>
      <c r="QQR35" s="1603"/>
      <c r="QQS35" s="1603"/>
      <c r="QQT35" s="1603"/>
      <c r="QQU35" s="1603"/>
      <c r="QQV35" s="1603"/>
      <c r="QQW35" s="1603"/>
      <c r="QQX35" s="1603"/>
      <c r="QQY35" s="1603"/>
      <c r="QQZ35" s="1603"/>
      <c r="QRA35" s="1603"/>
      <c r="QRB35" s="1603"/>
      <c r="QRC35" s="1603"/>
      <c r="QRD35" s="1603"/>
      <c r="QRE35" s="1603"/>
      <c r="QRF35" s="1603"/>
      <c r="QRG35" s="1603"/>
      <c r="QRH35" s="1603"/>
      <c r="QRI35" s="1603"/>
      <c r="QRJ35" s="1603"/>
      <c r="QRK35" s="1603"/>
      <c r="QRL35" s="1603"/>
      <c r="QRM35" s="1603"/>
      <c r="QRN35" s="1603"/>
      <c r="QRO35" s="1603"/>
      <c r="QRP35" s="1603"/>
      <c r="QRQ35" s="1603"/>
      <c r="QRR35" s="1603"/>
      <c r="QRS35" s="1603"/>
      <c r="QRT35" s="1603"/>
      <c r="QRU35" s="1603"/>
      <c r="QRV35" s="1603"/>
      <c r="QRW35" s="1603"/>
      <c r="QRX35" s="1603"/>
      <c r="QRY35" s="1603"/>
      <c r="QRZ35" s="1603"/>
      <c r="QSA35" s="1603"/>
      <c r="QSB35" s="1603"/>
      <c r="QSC35" s="1603"/>
      <c r="QSD35" s="1603"/>
      <c r="QSE35" s="1603"/>
      <c r="QSF35" s="1603"/>
      <c r="QSG35" s="1603"/>
      <c r="QSH35" s="1603"/>
      <c r="QSI35" s="1603"/>
      <c r="QSJ35" s="1603"/>
      <c r="QSK35" s="1603"/>
      <c r="QSL35" s="1603"/>
      <c r="QSM35" s="1603"/>
      <c r="QSN35" s="1603"/>
      <c r="QSO35" s="1603"/>
      <c r="QSP35" s="1603"/>
      <c r="QSQ35" s="1603"/>
      <c r="QSR35" s="1603"/>
      <c r="QSS35" s="1603"/>
      <c r="QST35" s="1603"/>
      <c r="QSU35" s="1603"/>
      <c r="QSV35" s="1603"/>
      <c r="QSW35" s="1603"/>
      <c r="QSX35" s="1603"/>
      <c r="QSY35" s="1603"/>
      <c r="QSZ35" s="1603"/>
      <c r="QTA35" s="1603"/>
      <c r="QTB35" s="1603"/>
      <c r="QTC35" s="1603"/>
      <c r="QTD35" s="1603"/>
      <c r="QTE35" s="1603"/>
      <c r="QTF35" s="1603"/>
      <c r="QTG35" s="1603"/>
      <c r="QTH35" s="1603"/>
      <c r="QTI35" s="1603"/>
      <c r="QTJ35" s="1603"/>
      <c r="QTK35" s="1603"/>
      <c r="QTL35" s="1603"/>
      <c r="QTM35" s="1603"/>
      <c r="QTN35" s="1603"/>
      <c r="QTO35" s="1603"/>
      <c r="QTP35" s="1603"/>
      <c r="QTQ35" s="1603"/>
      <c r="QTR35" s="1603"/>
      <c r="QTS35" s="1603"/>
      <c r="QTT35" s="1603"/>
      <c r="QTU35" s="1603"/>
      <c r="QTV35" s="1603"/>
      <c r="QTW35" s="1603"/>
      <c r="QTX35" s="1603"/>
      <c r="QTY35" s="1603"/>
      <c r="QTZ35" s="1603"/>
      <c r="QUA35" s="1603"/>
      <c r="QUB35" s="1603"/>
      <c r="QUC35" s="1603"/>
      <c r="QUD35" s="1603"/>
      <c r="QUE35" s="1603"/>
      <c r="QUF35" s="1603"/>
      <c r="QUG35" s="1603"/>
      <c r="QUH35" s="1603"/>
      <c r="QUI35" s="1603"/>
      <c r="QUJ35" s="1603"/>
      <c r="QUK35" s="1603"/>
      <c r="QUL35" s="1603"/>
      <c r="QUM35" s="1603"/>
      <c r="QUN35" s="1603"/>
      <c r="QUO35" s="1603"/>
      <c r="QUP35" s="1603"/>
      <c r="QUQ35" s="1603"/>
      <c r="QUR35" s="1603"/>
      <c r="QUS35" s="1603"/>
      <c r="QUT35" s="1603"/>
      <c r="QUU35" s="1603"/>
      <c r="QUV35" s="1603"/>
      <c r="QUW35" s="1603"/>
      <c r="QUX35" s="1603"/>
      <c r="QUY35" s="1603"/>
      <c r="QUZ35" s="1603"/>
      <c r="QVA35" s="1603"/>
      <c r="QVB35" s="1603"/>
      <c r="QVC35" s="1603"/>
      <c r="QVD35" s="1603"/>
      <c r="QVE35" s="1603"/>
      <c r="QVF35" s="1603"/>
      <c r="QVG35" s="1603"/>
      <c r="QVH35" s="1603"/>
      <c r="QVI35" s="1603"/>
      <c r="QVJ35" s="1603"/>
      <c r="QVK35" s="1603"/>
      <c r="QVL35" s="1603"/>
      <c r="QVM35" s="1603"/>
      <c r="QVN35" s="1603"/>
      <c r="QVO35" s="1603"/>
      <c r="QVP35" s="1603"/>
      <c r="QVQ35" s="1603"/>
      <c r="QVR35" s="1603"/>
      <c r="QVS35" s="1603"/>
      <c r="QVT35" s="1603"/>
      <c r="QVU35" s="1603"/>
      <c r="QVV35" s="1603"/>
      <c r="QVW35" s="1603"/>
      <c r="QVX35" s="1603"/>
      <c r="QVY35" s="1603"/>
      <c r="QVZ35" s="1603"/>
      <c r="QWA35" s="1603"/>
      <c r="QWB35" s="1603"/>
      <c r="QWC35" s="1603"/>
      <c r="QWD35" s="1603"/>
      <c r="QWE35" s="1603"/>
      <c r="QWF35" s="1603"/>
      <c r="QWG35" s="1603"/>
      <c r="QWH35" s="1603"/>
      <c r="QWI35" s="1603"/>
      <c r="QWJ35" s="1603"/>
      <c r="QWK35" s="1603"/>
      <c r="QWL35" s="1603"/>
      <c r="QWM35" s="1603"/>
      <c r="QWN35" s="1603"/>
      <c r="QWO35" s="1603"/>
      <c r="QWP35" s="1603"/>
      <c r="QWQ35" s="1603"/>
      <c r="QWR35" s="1603"/>
      <c r="QWS35" s="1603"/>
      <c r="QWT35" s="1603"/>
      <c r="QWU35" s="1603"/>
      <c r="QWV35" s="1603"/>
      <c r="QWW35" s="1603"/>
      <c r="QWX35" s="1603"/>
      <c r="QWY35" s="1603"/>
      <c r="QWZ35" s="1603"/>
      <c r="QXA35" s="1603"/>
      <c r="QXB35" s="1603"/>
      <c r="QXC35" s="1603"/>
      <c r="QXD35" s="1603"/>
      <c r="QXE35" s="1603"/>
      <c r="QXF35" s="1603"/>
      <c r="QXG35" s="1603"/>
      <c r="QXH35" s="1603"/>
      <c r="QXI35" s="1603"/>
      <c r="QXJ35" s="1603"/>
      <c r="QXK35" s="1603"/>
      <c r="QXL35" s="1603"/>
      <c r="QXM35" s="1603"/>
      <c r="QXN35" s="1603"/>
      <c r="QXO35" s="1603"/>
      <c r="QXP35" s="1603"/>
      <c r="QXQ35" s="1603"/>
      <c r="QXR35" s="1603"/>
      <c r="QXS35" s="1603"/>
      <c r="QXT35" s="1603"/>
      <c r="QXU35" s="1603"/>
      <c r="QXV35" s="1603"/>
      <c r="QXW35" s="1603"/>
      <c r="QXX35" s="1603"/>
      <c r="QXY35" s="1603"/>
      <c r="QXZ35" s="1603"/>
      <c r="QYA35" s="1603"/>
      <c r="QYB35" s="1603"/>
      <c r="QYC35" s="1603"/>
      <c r="QYD35" s="1603"/>
      <c r="QYE35" s="1603"/>
      <c r="QYF35" s="1603"/>
      <c r="QYG35" s="1603"/>
      <c r="QYH35" s="1603"/>
      <c r="QYI35" s="1603"/>
      <c r="QYJ35" s="1603"/>
      <c r="QYK35" s="1603"/>
      <c r="QYL35" s="1603"/>
      <c r="QYM35" s="1603"/>
      <c r="QYN35" s="1603"/>
      <c r="QYO35" s="1603"/>
      <c r="QYP35" s="1603"/>
      <c r="QYQ35" s="1603"/>
      <c r="QYR35" s="1603"/>
      <c r="QYS35" s="1603"/>
      <c r="QYT35" s="1603"/>
      <c r="QYU35" s="1603"/>
      <c r="QYV35" s="1603"/>
      <c r="QYW35" s="1603"/>
      <c r="QYX35" s="1603"/>
      <c r="QYY35" s="1603"/>
      <c r="QYZ35" s="1603"/>
      <c r="QZA35" s="1603"/>
      <c r="QZB35" s="1603"/>
      <c r="QZC35" s="1603"/>
      <c r="QZD35" s="1603"/>
      <c r="QZE35" s="1603"/>
      <c r="QZF35" s="1603"/>
      <c r="QZG35" s="1603"/>
      <c r="QZH35" s="1603"/>
      <c r="QZI35" s="1603"/>
      <c r="QZJ35" s="1603"/>
      <c r="QZK35" s="1603"/>
      <c r="QZL35" s="1603"/>
      <c r="QZM35" s="1603"/>
      <c r="QZN35" s="1603"/>
      <c r="QZO35" s="1603"/>
      <c r="QZP35" s="1603"/>
      <c r="QZQ35" s="1603"/>
      <c r="QZR35" s="1603"/>
      <c r="QZS35" s="1603"/>
      <c r="QZT35" s="1603"/>
      <c r="QZU35" s="1603"/>
      <c r="QZV35" s="1603"/>
      <c r="QZW35" s="1603"/>
      <c r="QZX35" s="1603"/>
      <c r="QZY35" s="1603"/>
      <c r="QZZ35" s="1603"/>
      <c r="RAA35" s="1603"/>
      <c r="RAB35" s="1603"/>
      <c r="RAC35" s="1603"/>
      <c r="RAD35" s="1603"/>
      <c r="RAE35" s="1603"/>
      <c r="RAF35" s="1603"/>
      <c r="RAG35" s="1603"/>
      <c r="RAH35" s="1603"/>
      <c r="RAI35" s="1603"/>
      <c r="RAJ35" s="1603"/>
      <c r="RAK35" s="1603"/>
      <c r="RAL35" s="1603"/>
      <c r="RAM35" s="1603"/>
      <c r="RAN35" s="1603"/>
      <c r="RAO35" s="1603"/>
      <c r="RAP35" s="1603"/>
      <c r="RAQ35" s="1603"/>
      <c r="RAR35" s="1603"/>
      <c r="RAS35" s="1603"/>
      <c r="RAT35" s="1603"/>
      <c r="RAU35" s="1603"/>
      <c r="RAV35" s="1603"/>
      <c r="RAW35" s="1603"/>
      <c r="RAX35" s="1603"/>
      <c r="RAY35" s="1603"/>
      <c r="RAZ35" s="1603"/>
      <c r="RBA35" s="1603"/>
      <c r="RBB35" s="1603"/>
      <c r="RBC35" s="1603"/>
      <c r="RBD35" s="1603"/>
      <c r="RBE35" s="1603"/>
      <c r="RBF35" s="1603"/>
      <c r="RBG35" s="1603"/>
      <c r="RBH35" s="1603"/>
      <c r="RBI35" s="1603"/>
      <c r="RBJ35" s="1603"/>
      <c r="RBK35" s="1603"/>
      <c r="RBL35" s="1603"/>
      <c r="RBM35" s="1603"/>
      <c r="RBN35" s="1603"/>
      <c r="RBO35" s="1603"/>
      <c r="RBP35" s="1603"/>
      <c r="RBQ35" s="1603"/>
      <c r="RBR35" s="1603"/>
      <c r="RBS35" s="1603"/>
      <c r="RBT35" s="1603"/>
      <c r="RBU35" s="1603"/>
      <c r="RBV35" s="1603"/>
      <c r="RBW35" s="1603"/>
      <c r="RBX35" s="1603"/>
      <c r="RBY35" s="1603"/>
      <c r="RBZ35" s="1603"/>
      <c r="RCA35" s="1603"/>
      <c r="RCB35" s="1603"/>
      <c r="RCC35" s="1603"/>
      <c r="RCD35" s="1603"/>
      <c r="RCE35" s="1603"/>
      <c r="RCF35" s="1603"/>
      <c r="RCG35" s="1603"/>
      <c r="RCH35" s="1603"/>
      <c r="RCI35" s="1603"/>
      <c r="RCJ35" s="1603"/>
      <c r="RCK35" s="1603"/>
      <c r="RCL35" s="1603"/>
      <c r="RCM35" s="1603"/>
      <c r="RCN35" s="1603"/>
      <c r="RCO35" s="1603"/>
      <c r="RCP35" s="1603"/>
      <c r="RCQ35" s="1603"/>
      <c r="RCR35" s="1603"/>
      <c r="RCS35" s="1603"/>
      <c r="RCT35" s="1603"/>
      <c r="RCU35" s="1603"/>
      <c r="RCV35" s="1603"/>
      <c r="RCW35" s="1603"/>
      <c r="RCX35" s="1603"/>
      <c r="RCY35" s="1603"/>
      <c r="RCZ35" s="1603"/>
      <c r="RDA35" s="1603"/>
      <c r="RDB35" s="1603"/>
      <c r="RDC35" s="1603"/>
      <c r="RDD35" s="1603"/>
      <c r="RDE35" s="1603"/>
      <c r="RDF35" s="1603"/>
      <c r="RDG35" s="1603"/>
      <c r="RDH35" s="1603"/>
      <c r="RDI35" s="1603"/>
      <c r="RDJ35" s="1603"/>
      <c r="RDK35" s="1603"/>
      <c r="RDL35" s="1603"/>
      <c r="RDM35" s="1603"/>
      <c r="RDN35" s="1603"/>
      <c r="RDO35" s="1603"/>
      <c r="RDP35" s="1603"/>
      <c r="RDQ35" s="1603"/>
      <c r="RDR35" s="1603"/>
      <c r="RDS35" s="1603"/>
      <c r="RDT35" s="1603"/>
      <c r="RDU35" s="1603"/>
      <c r="RDV35" s="1603"/>
      <c r="RDW35" s="1603"/>
      <c r="RDX35" s="1603"/>
      <c r="RDY35" s="1603"/>
      <c r="RDZ35" s="1603"/>
      <c r="REA35" s="1603"/>
      <c r="REB35" s="1603"/>
      <c r="REC35" s="1603"/>
      <c r="RED35" s="1603"/>
      <c r="REE35" s="1603"/>
      <c r="REF35" s="1603"/>
      <c r="REG35" s="1603"/>
      <c r="REH35" s="1603"/>
      <c r="REI35" s="1603"/>
      <c r="REJ35" s="1603"/>
      <c r="REK35" s="1603"/>
      <c r="REL35" s="1603"/>
      <c r="REM35" s="1603"/>
      <c r="REN35" s="1603"/>
      <c r="REO35" s="1603"/>
      <c r="REP35" s="1603"/>
      <c r="REQ35" s="1603"/>
      <c r="RER35" s="1603"/>
      <c r="RES35" s="1603"/>
      <c r="RET35" s="1603"/>
      <c r="REU35" s="1603"/>
      <c r="REV35" s="1603"/>
      <c r="REW35" s="1603"/>
      <c r="REX35" s="1603"/>
      <c r="REY35" s="1603"/>
      <c r="REZ35" s="1603"/>
      <c r="RFA35" s="1603"/>
      <c r="RFB35" s="1603"/>
      <c r="RFC35" s="1603"/>
      <c r="RFD35" s="1603"/>
      <c r="RFE35" s="1603"/>
      <c r="RFF35" s="1603"/>
      <c r="RFG35" s="1603"/>
      <c r="RFH35" s="1603"/>
      <c r="RFI35" s="1603"/>
      <c r="RFJ35" s="1603"/>
      <c r="RFK35" s="1603"/>
      <c r="RFL35" s="1603"/>
      <c r="RFM35" s="1603"/>
      <c r="RFN35" s="1603"/>
      <c r="RFO35" s="1603"/>
      <c r="RFP35" s="1603"/>
      <c r="RFQ35" s="1603"/>
      <c r="RFR35" s="1603"/>
      <c r="RFS35" s="1603"/>
      <c r="RFT35" s="1603"/>
      <c r="RFU35" s="1603"/>
      <c r="RFV35" s="1603"/>
      <c r="RFW35" s="1603"/>
      <c r="RFX35" s="1603"/>
      <c r="RFY35" s="1603"/>
      <c r="RFZ35" s="1603"/>
      <c r="RGA35" s="1603"/>
      <c r="RGB35" s="1603"/>
      <c r="RGC35" s="1603"/>
      <c r="RGD35" s="1603"/>
      <c r="RGE35" s="1603"/>
      <c r="RGF35" s="1603"/>
      <c r="RGG35" s="1603"/>
      <c r="RGH35" s="1603"/>
      <c r="RGI35" s="1603"/>
      <c r="RGJ35" s="1603"/>
      <c r="RGK35" s="1603"/>
      <c r="RGL35" s="1603"/>
      <c r="RGM35" s="1603"/>
      <c r="RGN35" s="1603"/>
      <c r="RGO35" s="1603"/>
      <c r="RGP35" s="1603"/>
      <c r="RGQ35" s="1603"/>
      <c r="RGR35" s="1603"/>
      <c r="RGS35" s="1603"/>
      <c r="RGT35" s="1603"/>
      <c r="RGU35" s="1603"/>
      <c r="RGV35" s="1603"/>
      <c r="RGW35" s="1603"/>
      <c r="RGX35" s="1603"/>
      <c r="RGY35" s="1603"/>
      <c r="RGZ35" s="1603"/>
      <c r="RHA35" s="1603"/>
      <c r="RHB35" s="1603"/>
      <c r="RHC35" s="1603"/>
      <c r="RHD35" s="1603"/>
      <c r="RHE35" s="1603"/>
      <c r="RHF35" s="1603"/>
      <c r="RHG35" s="1603"/>
      <c r="RHH35" s="1603"/>
      <c r="RHI35" s="1603"/>
      <c r="RHJ35" s="1603"/>
      <c r="RHK35" s="1603"/>
      <c r="RHL35" s="1603"/>
      <c r="RHM35" s="1603"/>
      <c r="RHN35" s="1603"/>
      <c r="RHO35" s="1603"/>
      <c r="RHP35" s="1603"/>
      <c r="RHQ35" s="1603"/>
      <c r="RHR35" s="1603"/>
      <c r="RHS35" s="1603"/>
      <c r="RHT35" s="1603"/>
      <c r="RHU35" s="1603"/>
      <c r="RHV35" s="1603"/>
      <c r="RHW35" s="1603"/>
      <c r="RHX35" s="1603"/>
      <c r="RHY35" s="1603"/>
      <c r="RHZ35" s="1603"/>
      <c r="RIA35" s="1603"/>
      <c r="RIB35" s="1603"/>
      <c r="RIC35" s="1603"/>
      <c r="RID35" s="1603"/>
      <c r="RIE35" s="1603"/>
      <c r="RIF35" s="1603"/>
      <c r="RIG35" s="1603"/>
      <c r="RIH35" s="1603"/>
      <c r="RII35" s="1603"/>
      <c r="RIJ35" s="1603"/>
      <c r="RIK35" s="1603"/>
      <c r="RIL35" s="1603"/>
      <c r="RIM35" s="1603"/>
      <c r="RIN35" s="1603"/>
      <c r="RIO35" s="1603"/>
      <c r="RIP35" s="1603"/>
      <c r="RIQ35" s="1603"/>
      <c r="RIR35" s="1603"/>
      <c r="RIS35" s="1603"/>
      <c r="RIT35" s="1603"/>
      <c r="RIU35" s="1603"/>
      <c r="RIV35" s="1603"/>
      <c r="RIW35" s="1603"/>
      <c r="RIX35" s="1603"/>
      <c r="RIY35" s="1603"/>
      <c r="RIZ35" s="1603"/>
      <c r="RJA35" s="1603"/>
      <c r="RJB35" s="1603"/>
      <c r="RJC35" s="1603"/>
      <c r="RJD35" s="1603"/>
      <c r="RJE35" s="1603"/>
      <c r="RJF35" s="1603"/>
      <c r="RJG35" s="1603"/>
      <c r="RJH35" s="1603"/>
      <c r="RJI35" s="1603"/>
      <c r="RJJ35" s="1603"/>
      <c r="RJK35" s="1603"/>
      <c r="RJL35" s="1603"/>
      <c r="RJM35" s="1603"/>
      <c r="RJN35" s="1603"/>
      <c r="RJO35" s="1603"/>
      <c r="RJP35" s="1603"/>
      <c r="RJQ35" s="1603"/>
      <c r="RJR35" s="1603"/>
      <c r="RJS35" s="1603"/>
      <c r="RJT35" s="1603"/>
      <c r="RJU35" s="1603"/>
      <c r="RJV35" s="1603"/>
      <c r="RJW35" s="1603"/>
      <c r="RJX35" s="1603"/>
      <c r="RJY35" s="1603"/>
      <c r="RJZ35" s="1603"/>
      <c r="RKA35" s="1603"/>
      <c r="RKB35" s="1603"/>
      <c r="RKC35" s="1603"/>
      <c r="RKD35" s="1603"/>
      <c r="RKE35" s="1603"/>
      <c r="RKF35" s="1603"/>
      <c r="RKG35" s="1603"/>
      <c r="RKH35" s="1603"/>
      <c r="RKI35" s="1603"/>
      <c r="RKJ35" s="1603"/>
      <c r="RKK35" s="1603"/>
      <c r="RKL35" s="1603"/>
      <c r="RKM35" s="1603"/>
      <c r="RKN35" s="1603"/>
      <c r="RKO35" s="1603"/>
      <c r="RKP35" s="1603"/>
      <c r="RKQ35" s="1603"/>
      <c r="RKR35" s="1603"/>
      <c r="RKS35" s="1603"/>
      <c r="RKT35" s="1603"/>
      <c r="RKU35" s="1603"/>
      <c r="RKV35" s="1603"/>
      <c r="RKW35" s="1603"/>
      <c r="RKX35" s="1603"/>
      <c r="RKY35" s="1603"/>
      <c r="RKZ35" s="1603"/>
      <c r="RLA35" s="1603"/>
      <c r="RLB35" s="1603"/>
      <c r="RLC35" s="1603"/>
      <c r="RLD35" s="1603"/>
      <c r="RLE35" s="1603"/>
      <c r="RLF35" s="1603"/>
      <c r="RLG35" s="1603"/>
      <c r="RLH35" s="1603"/>
      <c r="RLI35" s="1603"/>
      <c r="RLJ35" s="1603"/>
      <c r="RLK35" s="1603"/>
      <c r="RLL35" s="1603"/>
      <c r="RLM35" s="1603"/>
      <c r="RLN35" s="1603"/>
      <c r="RLO35" s="1603"/>
      <c r="RLP35" s="1603"/>
      <c r="RLQ35" s="1603"/>
      <c r="RLR35" s="1603"/>
      <c r="RLS35" s="1603"/>
      <c r="RLT35" s="1603"/>
      <c r="RLU35" s="1603"/>
      <c r="RLV35" s="1603"/>
      <c r="RLW35" s="1603"/>
      <c r="RLX35" s="1603"/>
      <c r="RLY35" s="1603"/>
      <c r="RLZ35" s="1603"/>
      <c r="RMA35" s="1603"/>
      <c r="RMB35" s="1603"/>
      <c r="RMC35" s="1603"/>
      <c r="RMD35" s="1603"/>
      <c r="RME35" s="1603"/>
      <c r="RMF35" s="1603"/>
      <c r="RMG35" s="1603"/>
      <c r="RMH35" s="1603"/>
      <c r="RMI35" s="1603"/>
      <c r="RMJ35" s="1603"/>
      <c r="RMK35" s="1603"/>
      <c r="RML35" s="1603"/>
      <c r="RMM35" s="1603"/>
      <c r="RMN35" s="1603"/>
      <c r="RMO35" s="1603"/>
      <c r="RMP35" s="1603"/>
      <c r="RMQ35" s="1603"/>
      <c r="RMR35" s="1603"/>
      <c r="RMS35" s="1603"/>
      <c r="RMT35" s="1603"/>
      <c r="RMU35" s="1603"/>
      <c r="RMV35" s="1603"/>
      <c r="RMW35" s="1603"/>
      <c r="RMX35" s="1603"/>
      <c r="RMY35" s="1603"/>
      <c r="RMZ35" s="1603"/>
      <c r="RNA35" s="1603"/>
      <c r="RNB35" s="1603"/>
      <c r="RNC35" s="1603"/>
      <c r="RND35" s="1603"/>
      <c r="RNE35" s="1603"/>
      <c r="RNF35" s="1603"/>
      <c r="RNG35" s="1603"/>
      <c r="RNH35" s="1603"/>
      <c r="RNI35" s="1603"/>
      <c r="RNJ35" s="1603"/>
      <c r="RNK35" s="1603"/>
      <c r="RNL35" s="1603"/>
      <c r="RNM35" s="1603"/>
      <c r="RNN35" s="1603"/>
      <c r="RNO35" s="1603"/>
      <c r="RNP35" s="1603"/>
      <c r="RNQ35" s="1603"/>
      <c r="RNR35" s="1603"/>
      <c r="RNS35" s="1603"/>
      <c r="RNT35" s="1603"/>
      <c r="RNU35" s="1603"/>
      <c r="RNV35" s="1603"/>
      <c r="RNW35" s="1603"/>
      <c r="RNX35" s="1603"/>
      <c r="RNY35" s="1603"/>
      <c r="RNZ35" s="1603"/>
      <c r="ROA35" s="1603"/>
      <c r="ROB35" s="1603"/>
      <c r="ROC35" s="1603"/>
      <c r="ROD35" s="1603"/>
      <c r="ROE35" s="1603"/>
      <c r="ROF35" s="1603"/>
      <c r="ROG35" s="1603"/>
      <c r="ROH35" s="1603"/>
      <c r="ROI35" s="1603"/>
      <c r="ROJ35" s="1603"/>
      <c r="ROK35" s="1603"/>
      <c r="ROL35" s="1603"/>
      <c r="ROM35" s="1603"/>
      <c r="RON35" s="1603"/>
      <c r="ROO35" s="1603"/>
      <c r="ROP35" s="1603"/>
      <c r="ROQ35" s="1603"/>
      <c r="ROR35" s="1603"/>
      <c r="ROS35" s="1603"/>
      <c r="ROT35" s="1603"/>
      <c r="ROU35" s="1603"/>
      <c r="ROV35" s="1603"/>
      <c r="ROW35" s="1603"/>
      <c r="ROX35" s="1603"/>
      <c r="ROY35" s="1603"/>
      <c r="ROZ35" s="1603"/>
      <c r="RPA35" s="1603"/>
      <c r="RPB35" s="1603"/>
      <c r="RPC35" s="1603"/>
      <c r="RPD35" s="1603"/>
      <c r="RPE35" s="1603"/>
      <c r="RPF35" s="1603"/>
      <c r="RPG35" s="1603"/>
      <c r="RPH35" s="1603"/>
      <c r="RPI35" s="1603"/>
      <c r="RPJ35" s="1603"/>
      <c r="RPK35" s="1603"/>
      <c r="RPL35" s="1603"/>
      <c r="RPM35" s="1603"/>
      <c r="RPN35" s="1603"/>
      <c r="RPO35" s="1603"/>
      <c r="RPP35" s="1603"/>
      <c r="RPQ35" s="1603"/>
      <c r="RPR35" s="1603"/>
      <c r="RPS35" s="1603"/>
      <c r="RPT35" s="1603"/>
      <c r="RPU35" s="1603"/>
      <c r="RPV35" s="1603"/>
      <c r="RPW35" s="1603"/>
      <c r="RPX35" s="1603"/>
      <c r="RPY35" s="1603"/>
      <c r="RPZ35" s="1603"/>
      <c r="RQA35" s="1603"/>
      <c r="RQB35" s="1603"/>
      <c r="RQC35" s="1603"/>
      <c r="RQD35" s="1603"/>
      <c r="RQE35" s="1603"/>
      <c r="RQF35" s="1603"/>
      <c r="RQG35" s="1603"/>
      <c r="RQH35" s="1603"/>
      <c r="RQI35" s="1603"/>
      <c r="RQJ35" s="1603"/>
      <c r="RQK35" s="1603"/>
      <c r="RQL35" s="1603"/>
      <c r="RQM35" s="1603"/>
      <c r="RQN35" s="1603"/>
      <c r="RQO35" s="1603"/>
      <c r="RQP35" s="1603"/>
      <c r="RQQ35" s="1603"/>
      <c r="RQR35" s="1603"/>
      <c r="RQS35" s="1603"/>
      <c r="RQT35" s="1603"/>
      <c r="RQU35" s="1603"/>
      <c r="RQV35" s="1603"/>
      <c r="RQW35" s="1603"/>
      <c r="RQX35" s="1603"/>
      <c r="RQY35" s="1603"/>
      <c r="RQZ35" s="1603"/>
      <c r="RRA35" s="1603"/>
      <c r="RRB35" s="1603"/>
      <c r="RRC35" s="1603"/>
      <c r="RRD35" s="1603"/>
      <c r="RRE35" s="1603"/>
      <c r="RRF35" s="1603"/>
      <c r="RRG35" s="1603"/>
      <c r="RRH35" s="1603"/>
      <c r="RRI35" s="1603"/>
      <c r="RRJ35" s="1603"/>
      <c r="RRK35" s="1603"/>
      <c r="RRL35" s="1603"/>
      <c r="RRM35" s="1603"/>
      <c r="RRN35" s="1603"/>
      <c r="RRO35" s="1603"/>
      <c r="RRP35" s="1603"/>
      <c r="RRQ35" s="1603"/>
      <c r="RRR35" s="1603"/>
      <c r="RRS35" s="1603"/>
      <c r="RRT35" s="1603"/>
      <c r="RRU35" s="1603"/>
      <c r="RRV35" s="1603"/>
      <c r="RRW35" s="1603"/>
      <c r="RRX35" s="1603"/>
      <c r="RRY35" s="1603"/>
      <c r="RRZ35" s="1603"/>
      <c r="RSA35" s="1603"/>
      <c r="RSB35" s="1603"/>
      <c r="RSC35" s="1603"/>
      <c r="RSD35" s="1603"/>
      <c r="RSE35" s="1603"/>
      <c r="RSF35" s="1603"/>
      <c r="RSG35" s="1603"/>
      <c r="RSH35" s="1603"/>
      <c r="RSI35" s="1603"/>
      <c r="RSJ35" s="1603"/>
      <c r="RSK35" s="1603"/>
      <c r="RSL35" s="1603"/>
      <c r="RSM35" s="1603"/>
      <c r="RSN35" s="1603"/>
      <c r="RSO35" s="1603"/>
      <c r="RSP35" s="1603"/>
      <c r="RSQ35" s="1603"/>
      <c r="RSR35" s="1603"/>
      <c r="RSS35" s="1603"/>
      <c r="RST35" s="1603"/>
      <c r="RSU35" s="1603"/>
      <c r="RSV35" s="1603"/>
      <c r="RSW35" s="1603"/>
      <c r="RSX35" s="1603"/>
      <c r="RSY35" s="1603"/>
      <c r="RSZ35" s="1603"/>
      <c r="RTA35" s="1603"/>
      <c r="RTB35" s="1603"/>
      <c r="RTC35" s="1603"/>
      <c r="RTD35" s="1603"/>
      <c r="RTE35" s="1603"/>
      <c r="RTF35" s="1603"/>
      <c r="RTG35" s="1603"/>
      <c r="RTH35" s="1603"/>
      <c r="RTI35" s="1603"/>
      <c r="RTJ35" s="1603"/>
      <c r="RTK35" s="1603"/>
      <c r="RTL35" s="1603"/>
      <c r="RTM35" s="1603"/>
      <c r="RTN35" s="1603"/>
      <c r="RTO35" s="1603"/>
      <c r="RTP35" s="1603"/>
      <c r="RTQ35" s="1603"/>
      <c r="RTR35" s="1603"/>
      <c r="RTS35" s="1603"/>
      <c r="RTT35" s="1603"/>
      <c r="RTU35" s="1603"/>
      <c r="RTV35" s="1603"/>
      <c r="RTW35" s="1603"/>
      <c r="RTX35" s="1603"/>
      <c r="RTY35" s="1603"/>
      <c r="RTZ35" s="1603"/>
      <c r="RUA35" s="1603"/>
      <c r="RUB35" s="1603"/>
      <c r="RUC35" s="1603"/>
      <c r="RUD35" s="1603"/>
      <c r="RUE35" s="1603"/>
      <c r="RUF35" s="1603"/>
      <c r="RUG35" s="1603"/>
      <c r="RUH35" s="1603"/>
      <c r="RUI35" s="1603"/>
      <c r="RUJ35" s="1603"/>
      <c r="RUK35" s="1603"/>
      <c r="RUL35" s="1603"/>
      <c r="RUM35" s="1603"/>
      <c r="RUN35" s="1603"/>
      <c r="RUO35" s="1603"/>
      <c r="RUP35" s="1603"/>
      <c r="RUQ35" s="1603"/>
      <c r="RUR35" s="1603"/>
      <c r="RUS35" s="1603"/>
      <c r="RUT35" s="1603"/>
      <c r="RUU35" s="1603"/>
      <c r="RUV35" s="1603"/>
      <c r="RUW35" s="1603"/>
      <c r="RUX35" s="1603"/>
      <c r="RUY35" s="1603"/>
      <c r="RUZ35" s="1603"/>
      <c r="RVA35" s="1603"/>
      <c r="RVB35" s="1603"/>
      <c r="RVC35" s="1603"/>
      <c r="RVD35" s="1603"/>
      <c r="RVE35" s="1603"/>
      <c r="RVF35" s="1603"/>
      <c r="RVG35" s="1603"/>
      <c r="RVH35" s="1603"/>
      <c r="RVI35" s="1603"/>
      <c r="RVJ35" s="1603"/>
      <c r="RVK35" s="1603"/>
      <c r="RVL35" s="1603"/>
      <c r="RVM35" s="1603"/>
      <c r="RVN35" s="1603"/>
      <c r="RVO35" s="1603"/>
      <c r="RVP35" s="1603"/>
      <c r="RVQ35" s="1603"/>
      <c r="RVR35" s="1603"/>
      <c r="RVS35" s="1603"/>
      <c r="RVT35" s="1603"/>
      <c r="RVU35" s="1603"/>
      <c r="RVV35" s="1603"/>
      <c r="RVW35" s="1603"/>
      <c r="RVX35" s="1603"/>
      <c r="RVY35" s="1603"/>
      <c r="RVZ35" s="1603"/>
      <c r="RWA35" s="1603"/>
      <c r="RWB35" s="1603"/>
      <c r="RWC35" s="1603"/>
      <c r="RWD35" s="1603"/>
      <c r="RWE35" s="1603"/>
      <c r="RWF35" s="1603"/>
      <c r="RWG35" s="1603"/>
      <c r="RWH35" s="1603"/>
      <c r="RWI35" s="1603"/>
      <c r="RWJ35" s="1603"/>
      <c r="RWK35" s="1603"/>
      <c r="RWL35" s="1603"/>
      <c r="RWM35" s="1603"/>
      <c r="RWN35" s="1603"/>
      <c r="RWO35" s="1603"/>
      <c r="RWP35" s="1603"/>
      <c r="RWQ35" s="1603"/>
      <c r="RWR35" s="1603"/>
      <c r="RWS35" s="1603"/>
      <c r="RWT35" s="1603"/>
      <c r="RWU35" s="1603"/>
      <c r="RWV35" s="1603"/>
      <c r="RWW35" s="1603"/>
      <c r="RWX35" s="1603"/>
      <c r="RWY35" s="1603"/>
      <c r="RWZ35" s="1603"/>
      <c r="RXA35" s="1603"/>
      <c r="RXB35" s="1603"/>
      <c r="RXC35" s="1603"/>
      <c r="RXD35" s="1603"/>
      <c r="RXE35" s="1603"/>
      <c r="RXF35" s="1603"/>
      <c r="RXG35" s="1603"/>
      <c r="RXH35" s="1603"/>
      <c r="RXI35" s="1603"/>
      <c r="RXJ35" s="1603"/>
      <c r="RXK35" s="1603"/>
      <c r="RXL35" s="1603"/>
      <c r="RXM35" s="1603"/>
      <c r="RXN35" s="1603"/>
      <c r="RXO35" s="1603"/>
      <c r="RXP35" s="1603"/>
      <c r="RXQ35" s="1603"/>
      <c r="RXR35" s="1603"/>
      <c r="RXS35" s="1603"/>
      <c r="RXT35" s="1603"/>
      <c r="RXU35" s="1603"/>
      <c r="RXV35" s="1603"/>
      <c r="RXW35" s="1603"/>
      <c r="RXX35" s="1603"/>
      <c r="RXY35" s="1603"/>
      <c r="RXZ35" s="1603"/>
      <c r="RYA35" s="1603"/>
      <c r="RYB35" s="1603"/>
      <c r="RYC35" s="1603"/>
      <c r="RYD35" s="1603"/>
      <c r="RYE35" s="1603"/>
      <c r="RYF35" s="1603"/>
      <c r="RYG35" s="1603"/>
      <c r="RYH35" s="1603"/>
      <c r="RYI35" s="1603"/>
      <c r="RYJ35" s="1603"/>
      <c r="RYK35" s="1603"/>
      <c r="RYL35" s="1603"/>
      <c r="RYM35" s="1603"/>
      <c r="RYN35" s="1603"/>
      <c r="RYO35" s="1603"/>
      <c r="RYP35" s="1603"/>
      <c r="RYQ35" s="1603"/>
      <c r="RYR35" s="1603"/>
      <c r="RYS35" s="1603"/>
      <c r="RYT35" s="1603"/>
      <c r="RYU35" s="1603"/>
      <c r="RYV35" s="1603"/>
      <c r="RYW35" s="1603"/>
      <c r="RYX35" s="1603"/>
      <c r="RYY35" s="1603"/>
      <c r="RYZ35" s="1603"/>
      <c r="RZA35" s="1603"/>
      <c r="RZB35" s="1603"/>
      <c r="RZC35" s="1603"/>
      <c r="RZD35" s="1603"/>
      <c r="RZE35" s="1603"/>
      <c r="RZF35" s="1603"/>
      <c r="RZG35" s="1603"/>
      <c r="RZH35" s="1603"/>
      <c r="RZI35" s="1603"/>
      <c r="RZJ35" s="1603"/>
      <c r="RZK35" s="1603"/>
      <c r="RZL35" s="1603"/>
      <c r="RZM35" s="1603"/>
      <c r="RZN35" s="1603"/>
      <c r="RZO35" s="1603"/>
      <c r="RZP35" s="1603"/>
      <c r="RZQ35" s="1603"/>
      <c r="RZR35" s="1603"/>
      <c r="RZS35" s="1603"/>
      <c r="RZT35" s="1603"/>
      <c r="RZU35" s="1603"/>
      <c r="RZV35" s="1603"/>
      <c r="RZW35" s="1603"/>
      <c r="RZX35" s="1603"/>
      <c r="RZY35" s="1603"/>
      <c r="RZZ35" s="1603"/>
      <c r="SAA35" s="1603"/>
      <c r="SAB35" s="1603"/>
      <c r="SAC35" s="1603"/>
      <c r="SAD35" s="1603"/>
      <c r="SAE35" s="1603"/>
      <c r="SAF35" s="1603"/>
      <c r="SAG35" s="1603"/>
      <c r="SAH35" s="1603"/>
      <c r="SAI35" s="1603"/>
      <c r="SAJ35" s="1603"/>
      <c r="SAK35" s="1603"/>
      <c r="SAL35" s="1603"/>
      <c r="SAM35" s="1603"/>
      <c r="SAN35" s="1603"/>
      <c r="SAO35" s="1603"/>
      <c r="SAP35" s="1603"/>
      <c r="SAQ35" s="1603"/>
      <c r="SAR35" s="1603"/>
      <c r="SAS35" s="1603"/>
      <c r="SAT35" s="1603"/>
      <c r="SAU35" s="1603"/>
      <c r="SAV35" s="1603"/>
      <c r="SAW35" s="1603"/>
      <c r="SAX35" s="1603"/>
      <c r="SAY35" s="1603"/>
      <c r="SAZ35" s="1603"/>
      <c r="SBA35" s="1603"/>
      <c r="SBB35" s="1603"/>
      <c r="SBC35" s="1603"/>
      <c r="SBD35" s="1603"/>
      <c r="SBE35" s="1603"/>
      <c r="SBF35" s="1603"/>
      <c r="SBG35" s="1603"/>
      <c r="SBH35" s="1603"/>
      <c r="SBI35" s="1603"/>
      <c r="SBJ35" s="1603"/>
      <c r="SBK35" s="1603"/>
      <c r="SBL35" s="1603"/>
      <c r="SBM35" s="1603"/>
      <c r="SBN35" s="1603"/>
      <c r="SBO35" s="1603"/>
      <c r="SBP35" s="1603"/>
      <c r="SBQ35" s="1603"/>
      <c r="SBR35" s="1603"/>
      <c r="SBS35" s="1603"/>
      <c r="SBT35" s="1603"/>
      <c r="SBU35" s="1603"/>
      <c r="SBV35" s="1603"/>
      <c r="SBW35" s="1603"/>
      <c r="SBX35" s="1603"/>
      <c r="SBY35" s="1603"/>
      <c r="SBZ35" s="1603"/>
      <c r="SCA35" s="1603"/>
      <c r="SCB35" s="1603"/>
      <c r="SCC35" s="1603"/>
      <c r="SCD35" s="1603"/>
      <c r="SCE35" s="1603"/>
      <c r="SCF35" s="1603"/>
      <c r="SCG35" s="1603"/>
      <c r="SCH35" s="1603"/>
      <c r="SCI35" s="1603"/>
      <c r="SCJ35" s="1603"/>
      <c r="SCK35" s="1603"/>
      <c r="SCL35" s="1603"/>
      <c r="SCM35" s="1603"/>
      <c r="SCN35" s="1603"/>
      <c r="SCO35" s="1603"/>
      <c r="SCP35" s="1603"/>
      <c r="SCQ35" s="1603"/>
      <c r="SCR35" s="1603"/>
      <c r="SCS35" s="1603"/>
      <c r="SCT35" s="1603"/>
      <c r="SCU35" s="1603"/>
      <c r="SCV35" s="1603"/>
      <c r="SCW35" s="1603"/>
      <c r="SCX35" s="1603"/>
      <c r="SCY35" s="1603"/>
      <c r="SCZ35" s="1603"/>
      <c r="SDA35" s="1603"/>
      <c r="SDB35" s="1603"/>
      <c r="SDC35" s="1603"/>
      <c r="SDD35" s="1603"/>
      <c r="SDE35" s="1603"/>
      <c r="SDF35" s="1603"/>
      <c r="SDG35" s="1603"/>
      <c r="SDH35" s="1603"/>
      <c r="SDI35" s="1603"/>
      <c r="SDJ35" s="1603"/>
      <c r="SDK35" s="1603"/>
      <c r="SDL35" s="1603"/>
      <c r="SDM35" s="1603"/>
      <c r="SDN35" s="1603"/>
      <c r="SDO35" s="1603"/>
      <c r="SDP35" s="1603"/>
      <c r="SDQ35" s="1603"/>
      <c r="SDR35" s="1603"/>
      <c r="SDS35" s="1603"/>
      <c r="SDT35" s="1603"/>
      <c r="SDU35" s="1603"/>
      <c r="SDV35" s="1603"/>
      <c r="SDW35" s="1603"/>
      <c r="SDX35" s="1603"/>
      <c r="SDY35" s="1603"/>
      <c r="SDZ35" s="1603"/>
      <c r="SEA35" s="1603"/>
      <c r="SEB35" s="1603"/>
      <c r="SEC35" s="1603"/>
      <c r="SED35" s="1603"/>
      <c r="SEE35" s="1603"/>
      <c r="SEF35" s="1603"/>
      <c r="SEG35" s="1603"/>
      <c r="SEH35" s="1603"/>
      <c r="SEI35" s="1603"/>
      <c r="SEJ35" s="1603"/>
      <c r="SEK35" s="1603"/>
      <c r="SEL35" s="1603"/>
      <c r="SEM35" s="1603"/>
      <c r="SEN35" s="1603"/>
      <c r="SEO35" s="1603"/>
      <c r="SEP35" s="1603"/>
      <c r="SEQ35" s="1603"/>
      <c r="SER35" s="1603"/>
      <c r="SES35" s="1603"/>
      <c r="SET35" s="1603"/>
      <c r="SEU35" s="1603"/>
      <c r="SEV35" s="1603"/>
      <c r="SEW35" s="1603"/>
      <c r="SEX35" s="1603"/>
      <c r="SEY35" s="1603"/>
      <c r="SEZ35" s="1603"/>
      <c r="SFA35" s="1603"/>
      <c r="SFB35" s="1603"/>
      <c r="SFC35" s="1603"/>
      <c r="SFD35" s="1603"/>
      <c r="SFE35" s="1603"/>
      <c r="SFF35" s="1603"/>
      <c r="SFG35" s="1603"/>
      <c r="SFH35" s="1603"/>
      <c r="SFI35" s="1603"/>
      <c r="SFJ35" s="1603"/>
      <c r="SFK35" s="1603"/>
      <c r="SFL35" s="1603"/>
      <c r="SFM35" s="1603"/>
      <c r="SFN35" s="1603"/>
      <c r="SFO35" s="1603"/>
      <c r="SFP35" s="1603"/>
      <c r="SFQ35" s="1603"/>
      <c r="SFR35" s="1603"/>
      <c r="SFS35" s="1603"/>
      <c r="SFT35" s="1603"/>
      <c r="SFU35" s="1603"/>
      <c r="SFV35" s="1603"/>
      <c r="SFW35" s="1603"/>
      <c r="SFX35" s="1603"/>
      <c r="SFY35" s="1603"/>
      <c r="SFZ35" s="1603"/>
      <c r="SGA35" s="1603"/>
      <c r="SGB35" s="1603"/>
      <c r="SGC35" s="1603"/>
      <c r="SGD35" s="1603"/>
      <c r="SGE35" s="1603"/>
      <c r="SGF35" s="1603"/>
      <c r="SGG35" s="1603"/>
      <c r="SGH35" s="1603"/>
      <c r="SGI35" s="1603"/>
      <c r="SGJ35" s="1603"/>
      <c r="SGK35" s="1603"/>
      <c r="SGL35" s="1603"/>
      <c r="SGM35" s="1603"/>
      <c r="SGN35" s="1603"/>
      <c r="SGO35" s="1603"/>
      <c r="SGP35" s="1603"/>
      <c r="SGQ35" s="1603"/>
      <c r="SGR35" s="1603"/>
      <c r="SGS35" s="1603"/>
      <c r="SGT35" s="1603"/>
      <c r="SGU35" s="1603"/>
      <c r="SGV35" s="1603"/>
      <c r="SGW35" s="1603"/>
      <c r="SGX35" s="1603"/>
      <c r="SGY35" s="1603"/>
      <c r="SGZ35" s="1603"/>
      <c r="SHA35" s="1603"/>
      <c r="SHB35" s="1603"/>
      <c r="SHC35" s="1603"/>
      <c r="SHD35" s="1603"/>
      <c r="SHE35" s="1603"/>
      <c r="SHF35" s="1603"/>
      <c r="SHG35" s="1603"/>
      <c r="SHH35" s="1603"/>
      <c r="SHI35" s="1603"/>
      <c r="SHJ35" s="1603"/>
      <c r="SHK35" s="1603"/>
      <c r="SHL35" s="1603"/>
      <c r="SHM35" s="1603"/>
      <c r="SHN35" s="1603"/>
      <c r="SHO35" s="1603"/>
      <c r="SHP35" s="1603"/>
      <c r="SHQ35" s="1603"/>
      <c r="SHR35" s="1603"/>
      <c r="SHS35" s="1603"/>
      <c r="SHT35" s="1603"/>
      <c r="SHU35" s="1603"/>
      <c r="SHV35" s="1603"/>
      <c r="SHW35" s="1603"/>
      <c r="SHX35" s="1603"/>
      <c r="SHY35" s="1603"/>
      <c r="SHZ35" s="1603"/>
      <c r="SIA35" s="1603"/>
      <c r="SIB35" s="1603"/>
      <c r="SIC35" s="1603"/>
      <c r="SID35" s="1603"/>
      <c r="SIE35" s="1603"/>
      <c r="SIF35" s="1603"/>
      <c r="SIG35" s="1603"/>
      <c r="SIH35" s="1603"/>
      <c r="SII35" s="1603"/>
      <c r="SIJ35" s="1603"/>
      <c r="SIK35" s="1603"/>
      <c r="SIL35" s="1603"/>
      <c r="SIM35" s="1603"/>
      <c r="SIN35" s="1603"/>
      <c r="SIO35" s="1603"/>
      <c r="SIP35" s="1603"/>
      <c r="SIQ35" s="1603"/>
      <c r="SIR35" s="1603"/>
      <c r="SIS35" s="1603"/>
      <c r="SIT35" s="1603"/>
      <c r="SIU35" s="1603"/>
      <c r="SIV35" s="1603"/>
      <c r="SIW35" s="1603"/>
      <c r="SIX35" s="1603"/>
      <c r="SIY35" s="1603"/>
      <c r="SIZ35" s="1603"/>
      <c r="SJA35" s="1603"/>
      <c r="SJB35" s="1603"/>
      <c r="SJC35" s="1603"/>
      <c r="SJD35" s="1603"/>
      <c r="SJE35" s="1603"/>
      <c r="SJF35" s="1603"/>
      <c r="SJG35" s="1603"/>
      <c r="SJH35" s="1603"/>
      <c r="SJI35" s="1603"/>
      <c r="SJJ35" s="1603"/>
      <c r="SJK35" s="1603"/>
      <c r="SJL35" s="1603"/>
      <c r="SJM35" s="1603"/>
      <c r="SJN35" s="1603"/>
      <c r="SJO35" s="1603"/>
      <c r="SJP35" s="1603"/>
      <c r="SJQ35" s="1603"/>
      <c r="SJR35" s="1603"/>
      <c r="SJS35" s="1603"/>
      <c r="SJT35" s="1603"/>
      <c r="SJU35" s="1603"/>
      <c r="SJV35" s="1603"/>
      <c r="SJW35" s="1603"/>
      <c r="SJX35" s="1603"/>
      <c r="SJY35" s="1603"/>
      <c r="SJZ35" s="1603"/>
      <c r="SKA35" s="1603"/>
      <c r="SKB35" s="1603"/>
      <c r="SKC35" s="1603"/>
      <c r="SKD35" s="1603"/>
      <c r="SKE35" s="1603"/>
      <c r="SKF35" s="1603"/>
      <c r="SKG35" s="1603"/>
      <c r="SKH35" s="1603"/>
      <c r="SKI35" s="1603"/>
      <c r="SKJ35" s="1603"/>
      <c r="SKK35" s="1603"/>
      <c r="SKL35" s="1603"/>
      <c r="SKM35" s="1603"/>
      <c r="SKN35" s="1603"/>
      <c r="SKO35" s="1603"/>
      <c r="SKP35" s="1603"/>
      <c r="SKQ35" s="1603"/>
      <c r="SKR35" s="1603"/>
      <c r="SKS35" s="1603"/>
      <c r="SKT35" s="1603"/>
      <c r="SKU35" s="1603"/>
      <c r="SKV35" s="1603"/>
      <c r="SKW35" s="1603"/>
      <c r="SKX35" s="1603"/>
      <c r="SKY35" s="1603"/>
      <c r="SKZ35" s="1603"/>
      <c r="SLA35" s="1603"/>
      <c r="SLB35" s="1603"/>
      <c r="SLC35" s="1603"/>
      <c r="SLD35" s="1603"/>
      <c r="SLE35" s="1603"/>
      <c r="SLF35" s="1603"/>
      <c r="SLG35" s="1603"/>
      <c r="SLH35" s="1603"/>
      <c r="SLI35" s="1603"/>
      <c r="SLJ35" s="1603"/>
      <c r="SLK35" s="1603"/>
      <c r="SLL35" s="1603"/>
      <c r="SLM35" s="1603"/>
      <c r="SLN35" s="1603"/>
      <c r="SLO35" s="1603"/>
      <c r="SLP35" s="1603"/>
      <c r="SLQ35" s="1603"/>
      <c r="SLR35" s="1603"/>
      <c r="SLS35" s="1603"/>
      <c r="SLT35" s="1603"/>
      <c r="SLU35" s="1603"/>
      <c r="SLV35" s="1603"/>
      <c r="SLW35" s="1603"/>
      <c r="SLX35" s="1603"/>
      <c r="SLY35" s="1603"/>
      <c r="SLZ35" s="1603"/>
      <c r="SMA35" s="1603"/>
      <c r="SMB35" s="1603"/>
      <c r="SMC35" s="1603"/>
      <c r="SMD35" s="1603"/>
      <c r="SME35" s="1603"/>
      <c r="SMF35" s="1603"/>
      <c r="SMG35" s="1603"/>
      <c r="SMH35" s="1603"/>
      <c r="SMI35" s="1603"/>
      <c r="SMJ35" s="1603"/>
      <c r="SMK35" s="1603"/>
      <c r="SML35" s="1603"/>
      <c r="SMM35" s="1603"/>
      <c r="SMN35" s="1603"/>
      <c r="SMO35" s="1603"/>
      <c r="SMP35" s="1603"/>
      <c r="SMQ35" s="1603"/>
      <c r="SMR35" s="1603"/>
      <c r="SMS35" s="1603"/>
      <c r="SMT35" s="1603"/>
      <c r="SMU35" s="1603"/>
      <c r="SMV35" s="1603"/>
      <c r="SMW35" s="1603"/>
      <c r="SMX35" s="1603"/>
      <c r="SMY35" s="1603"/>
      <c r="SMZ35" s="1603"/>
      <c r="SNA35" s="1603"/>
      <c r="SNB35" s="1603"/>
      <c r="SNC35" s="1603"/>
      <c r="SND35" s="1603"/>
      <c r="SNE35" s="1603"/>
      <c r="SNF35" s="1603"/>
      <c r="SNG35" s="1603"/>
      <c r="SNH35" s="1603"/>
      <c r="SNI35" s="1603"/>
      <c r="SNJ35" s="1603"/>
      <c r="SNK35" s="1603"/>
      <c r="SNL35" s="1603"/>
      <c r="SNM35" s="1603"/>
      <c r="SNN35" s="1603"/>
      <c r="SNO35" s="1603"/>
      <c r="SNP35" s="1603"/>
      <c r="SNQ35" s="1603"/>
      <c r="SNR35" s="1603"/>
      <c r="SNS35" s="1603"/>
      <c r="SNT35" s="1603"/>
      <c r="SNU35" s="1603"/>
      <c r="SNV35" s="1603"/>
      <c r="SNW35" s="1603"/>
      <c r="SNX35" s="1603"/>
      <c r="SNY35" s="1603"/>
      <c r="SNZ35" s="1603"/>
      <c r="SOA35" s="1603"/>
      <c r="SOB35" s="1603"/>
      <c r="SOC35" s="1603"/>
      <c r="SOD35" s="1603"/>
      <c r="SOE35" s="1603"/>
      <c r="SOF35" s="1603"/>
      <c r="SOG35" s="1603"/>
      <c r="SOH35" s="1603"/>
      <c r="SOI35" s="1603"/>
      <c r="SOJ35" s="1603"/>
      <c r="SOK35" s="1603"/>
      <c r="SOL35" s="1603"/>
      <c r="SOM35" s="1603"/>
      <c r="SON35" s="1603"/>
      <c r="SOO35" s="1603"/>
      <c r="SOP35" s="1603"/>
      <c r="SOQ35" s="1603"/>
      <c r="SOR35" s="1603"/>
      <c r="SOS35" s="1603"/>
      <c r="SOT35" s="1603"/>
      <c r="SOU35" s="1603"/>
      <c r="SOV35" s="1603"/>
      <c r="SOW35" s="1603"/>
      <c r="SOX35" s="1603"/>
      <c r="SOY35" s="1603"/>
      <c r="SOZ35" s="1603"/>
      <c r="SPA35" s="1603"/>
      <c r="SPB35" s="1603"/>
      <c r="SPC35" s="1603"/>
      <c r="SPD35" s="1603"/>
      <c r="SPE35" s="1603"/>
      <c r="SPF35" s="1603"/>
      <c r="SPG35" s="1603"/>
      <c r="SPH35" s="1603"/>
      <c r="SPI35" s="1603"/>
      <c r="SPJ35" s="1603"/>
      <c r="SPK35" s="1603"/>
      <c r="SPL35" s="1603"/>
      <c r="SPM35" s="1603"/>
      <c r="SPN35" s="1603"/>
      <c r="SPO35" s="1603"/>
      <c r="SPP35" s="1603"/>
      <c r="SPQ35" s="1603"/>
      <c r="SPR35" s="1603"/>
      <c r="SPS35" s="1603"/>
      <c r="SPT35" s="1603"/>
      <c r="SPU35" s="1603"/>
      <c r="SPV35" s="1603"/>
      <c r="SPW35" s="1603"/>
      <c r="SPX35" s="1603"/>
      <c r="SPY35" s="1603"/>
      <c r="SPZ35" s="1603"/>
      <c r="SQA35" s="1603"/>
      <c r="SQB35" s="1603"/>
      <c r="SQC35" s="1603"/>
      <c r="SQD35" s="1603"/>
      <c r="SQE35" s="1603"/>
      <c r="SQF35" s="1603"/>
      <c r="SQG35" s="1603"/>
      <c r="SQH35" s="1603"/>
      <c r="SQI35" s="1603"/>
      <c r="SQJ35" s="1603"/>
      <c r="SQK35" s="1603"/>
      <c r="SQL35" s="1603"/>
      <c r="SQM35" s="1603"/>
      <c r="SQN35" s="1603"/>
      <c r="SQO35" s="1603"/>
      <c r="SQP35" s="1603"/>
      <c r="SQQ35" s="1603"/>
      <c r="SQR35" s="1603"/>
      <c r="SQS35" s="1603"/>
      <c r="SQT35" s="1603"/>
      <c r="SQU35" s="1603"/>
      <c r="SQV35" s="1603"/>
      <c r="SQW35" s="1603"/>
      <c r="SQX35" s="1603"/>
      <c r="SQY35" s="1603"/>
      <c r="SQZ35" s="1603"/>
      <c r="SRA35" s="1603"/>
      <c r="SRB35" s="1603"/>
      <c r="SRC35" s="1603"/>
      <c r="SRD35" s="1603"/>
      <c r="SRE35" s="1603"/>
      <c r="SRF35" s="1603"/>
      <c r="SRG35" s="1603"/>
      <c r="SRH35" s="1603"/>
      <c r="SRI35" s="1603"/>
      <c r="SRJ35" s="1603"/>
      <c r="SRK35" s="1603"/>
      <c r="SRL35" s="1603"/>
      <c r="SRM35" s="1603"/>
      <c r="SRN35" s="1603"/>
      <c r="SRO35" s="1603"/>
      <c r="SRP35" s="1603"/>
      <c r="SRQ35" s="1603"/>
      <c r="SRR35" s="1603"/>
      <c r="SRS35" s="1603"/>
      <c r="SRT35" s="1603"/>
      <c r="SRU35" s="1603"/>
      <c r="SRV35" s="1603"/>
      <c r="SRW35" s="1603"/>
      <c r="SRX35" s="1603"/>
      <c r="SRY35" s="1603"/>
      <c r="SRZ35" s="1603"/>
      <c r="SSA35" s="1603"/>
      <c r="SSB35" s="1603"/>
      <c r="SSC35" s="1603"/>
      <c r="SSD35" s="1603"/>
      <c r="SSE35" s="1603"/>
      <c r="SSF35" s="1603"/>
      <c r="SSG35" s="1603"/>
      <c r="SSH35" s="1603"/>
      <c r="SSI35" s="1603"/>
      <c r="SSJ35" s="1603"/>
      <c r="SSK35" s="1603"/>
      <c r="SSL35" s="1603"/>
      <c r="SSM35" s="1603"/>
      <c r="SSN35" s="1603"/>
      <c r="SSO35" s="1603"/>
      <c r="SSP35" s="1603"/>
      <c r="SSQ35" s="1603"/>
      <c r="SSR35" s="1603"/>
      <c r="SSS35" s="1603"/>
      <c r="SST35" s="1603"/>
      <c r="SSU35" s="1603"/>
      <c r="SSV35" s="1603"/>
      <c r="SSW35" s="1603"/>
      <c r="SSX35" s="1603"/>
      <c r="SSY35" s="1603"/>
      <c r="SSZ35" s="1603"/>
      <c r="STA35" s="1603"/>
      <c r="STB35" s="1603"/>
      <c r="STC35" s="1603"/>
      <c r="STD35" s="1603"/>
      <c r="STE35" s="1603"/>
      <c r="STF35" s="1603"/>
      <c r="STG35" s="1603"/>
      <c r="STH35" s="1603"/>
      <c r="STI35" s="1603"/>
      <c r="STJ35" s="1603"/>
      <c r="STK35" s="1603"/>
      <c r="STL35" s="1603"/>
      <c r="STM35" s="1603"/>
      <c r="STN35" s="1603"/>
      <c r="STO35" s="1603"/>
      <c r="STP35" s="1603"/>
      <c r="STQ35" s="1603"/>
      <c r="STR35" s="1603"/>
      <c r="STS35" s="1603"/>
      <c r="STT35" s="1603"/>
      <c r="STU35" s="1603"/>
      <c r="STV35" s="1603"/>
      <c r="STW35" s="1603"/>
      <c r="STX35" s="1603"/>
      <c r="STY35" s="1603"/>
      <c r="STZ35" s="1603"/>
      <c r="SUA35" s="1603"/>
      <c r="SUB35" s="1603"/>
      <c r="SUC35" s="1603"/>
      <c r="SUD35" s="1603"/>
      <c r="SUE35" s="1603"/>
      <c r="SUF35" s="1603"/>
      <c r="SUG35" s="1603"/>
      <c r="SUH35" s="1603"/>
      <c r="SUI35" s="1603"/>
      <c r="SUJ35" s="1603"/>
      <c r="SUK35" s="1603"/>
      <c r="SUL35" s="1603"/>
      <c r="SUM35" s="1603"/>
      <c r="SUN35" s="1603"/>
      <c r="SUO35" s="1603"/>
      <c r="SUP35" s="1603"/>
      <c r="SUQ35" s="1603"/>
      <c r="SUR35" s="1603"/>
      <c r="SUS35" s="1603"/>
      <c r="SUT35" s="1603"/>
      <c r="SUU35" s="1603"/>
      <c r="SUV35" s="1603"/>
      <c r="SUW35" s="1603"/>
      <c r="SUX35" s="1603"/>
      <c r="SUY35" s="1603"/>
      <c r="SUZ35" s="1603"/>
      <c r="SVA35" s="1603"/>
      <c r="SVB35" s="1603"/>
      <c r="SVC35" s="1603"/>
      <c r="SVD35" s="1603"/>
      <c r="SVE35" s="1603"/>
      <c r="SVF35" s="1603"/>
      <c r="SVG35" s="1603"/>
      <c r="SVH35" s="1603"/>
      <c r="SVI35" s="1603"/>
      <c r="SVJ35" s="1603"/>
      <c r="SVK35" s="1603"/>
      <c r="SVL35" s="1603"/>
      <c r="SVM35" s="1603"/>
      <c r="SVN35" s="1603"/>
      <c r="SVO35" s="1603"/>
      <c r="SVP35" s="1603"/>
      <c r="SVQ35" s="1603"/>
      <c r="SVR35" s="1603"/>
      <c r="SVS35" s="1603"/>
      <c r="SVT35" s="1603"/>
      <c r="SVU35" s="1603"/>
      <c r="SVV35" s="1603"/>
      <c r="SVW35" s="1603"/>
      <c r="SVX35" s="1603"/>
      <c r="SVY35" s="1603"/>
      <c r="SVZ35" s="1603"/>
      <c r="SWA35" s="1603"/>
      <c r="SWB35" s="1603"/>
      <c r="SWC35" s="1603"/>
      <c r="SWD35" s="1603"/>
      <c r="SWE35" s="1603"/>
      <c r="SWF35" s="1603"/>
      <c r="SWG35" s="1603"/>
      <c r="SWH35" s="1603"/>
      <c r="SWI35" s="1603"/>
      <c r="SWJ35" s="1603"/>
      <c r="SWK35" s="1603"/>
      <c r="SWL35" s="1603"/>
      <c r="SWM35" s="1603"/>
      <c r="SWN35" s="1603"/>
      <c r="SWO35" s="1603"/>
      <c r="SWP35" s="1603"/>
      <c r="SWQ35" s="1603"/>
      <c r="SWR35" s="1603"/>
      <c r="SWS35" s="1603"/>
      <c r="SWT35" s="1603"/>
      <c r="SWU35" s="1603"/>
      <c r="SWV35" s="1603"/>
      <c r="SWW35" s="1603"/>
      <c r="SWX35" s="1603"/>
      <c r="SWY35" s="1603"/>
      <c r="SWZ35" s="1603"/>
      <c r="SXA35" s="1603"/>
      <c r="SXB35" s="1603"/>
      <c r="SXC35" s="1603"/>
      <c r="SXD35" s="1603"/>
      <c r="SXE35" s="1603"/>
      <c r="SXF35" s="1603"/>
      <c r="SXG35" s="1603"/>
      <c r="SXH35" s="1603"/>
      <c r="SXI35" s="1603"/>
      <c r="SXJ35" s="1603"/>
      <c r="SXK35" s="1603"/>
      <c r="SXL35" s="1603"/>
      <c r="SXM35" s="1603"/>
      <c r="SXN35" s="1603"/>
      <c r="SXO35" s="1603"/>
      <c r="SXP35" s="1603"/>
      <c r="SXQ35" s="1603"/>
      <c r="SXR35" s="1603"/>
      <c r="SXS35" s="1603"/>
      <c r="SXT35" s="1603"/>
      <c r="SXU35" s="1603"/>
      <c r="SXV35" s="1603"/>
      <c r="SXW35" s="1603"/>
      <c r="SXX35" s="1603"/>
      <c r="SXY35" s="1603"/>
      <c r="SXZ35" s="1603"/>
      <c r="SYA35" s="1603"/>
      <c r="SYB35" s="1603"/>
      <c r="SYC35" s="1603"/>
      <c r="SYD35" s="1603"/>
      <c r="SYE35" s="1603"/>
      <c r="SYF35" s="1603"/>
      <c r="SYG35" s="1603"/>
      <c r="SYH35" s="1603"/>
      <c r="SYI35" s="1603"/>
      <c r="SYJ35" s="1603"/>
      <c r="SYK35" s="1603"/>
      <c r="SYL35" s="1603"/>
      <c r="SYM35" s="1603"/>
      <c r="SYN35" s="1603"/>
      <c r="SYO35" s="1603"/>
      <c r="SYP35" s="1603"/>
      <c r="SYQ35" s="1603"/>
      <c r="SYR35" s="1603"/>
      <c r="SYS35" s="1603"/>
      <c r="SYT35" s="1603"/>
      <c r="SYU35" s="1603"/>
      <c r="SYV35" s="1603"/>
      <c r="SYW35" s="1603"/>
      <c r="SYX35" s="1603"/>
      <c r="SYY35" s="1603"/>
      <c r="SYZ35" s="1603"/>
      <c r="SZA35" s="1603"/>
      <c r="SZB35" s="1603"/>
      <c r="SZC35" s="1603"/>
      <c r="SZD35" s="1603"/>
      <c r="SZE35" s="1603"/>
      <c r="SZF35" s="1603"/>
      <c r="SZG35" s="1603"/>
      <c r="SZH35" s="1603"/>
      <c r="SZI35" s="1603"/>
      <c r="SZJ35" s="1603"/>
      <c r="SZK35" s="1603"/>
      <c r="SZL35" s="1603"/>
      <c r="SZM35" s="1603"/>
      <c r="SZN35" s="1603"/>
      <c r="SZO35" s="1603"/>
      <c r="SZP35" s="1603"/>
      <c r="SZQ35" s="1603"/>
      <c r="SZR35" s="1603"/>
      <c r="SZS35" s="1603"/>
      <c r="SZT35" s="1603"/>
      <c r="SZU35" s="1603"/>
      <c r="SZV35" s="1603"/>
      <c r="SZW35" s="1603"/>
      <c r="SZX35" s="1603"/>
      <c r="SZY35" s="1603"/>
      <c r="SZZ35" s="1603"/>
      <c r="TAA35" s="1603"/>
      <c r="TAB35" s="1603"/>
      <c r="TAC35" s="1603"/>
      <c r="TAD35" s="1603"/>
      <c r="TAE35" s="1603"/>
      <c r="TAF35" s="1603"/>
      <c r="TAG35" s="1603"/>
      <c r="TAH35" s="1603"/>
      <c r="TAI35" s="1603"/>
      <c r="TAJ35" s="1603"/>
      <c r="TAK35" s="1603"/>
      <c r="TAL35" s="1603"/>
      <c r="TAM35" s="1603"/>
      <c r="TAN35" s="1603"/>
      <c r="TAO35" s="1603"/>
      <c r="TAP35" s="1603"/>
      <c r="TAQ35" s="1603"/>
      <c r="TAR35" s="1603"/>
      <c r="TAS35" s="1603"/>
      <c r="TAT35" s="1603"/>
      <c r="TAU35" s="1603"/>
      <c r="TAV35" s="1603"/>
      <c r="TAW35" s="1603"/>
      <c r="TAX35" s="1603"/>
      <c r="TAY35" s="1603"/>
      <c r="TAZ35" s="1603"/>
      <c r="TBA35" s="1603"/>
      <c r="TBB35" s="1603"/>
      <c r="TBC35" s="1603"/>
      <c r="TBD35" s="1603"/>
      <c r="TBE35" s="1603"/>
      <c r="TBF35" s="1603"/>
      <c r="TBG35" s="1603"/>
      <c r="TBH35" s="1603"/>
      <c r="TBI35" s="1603"/>
      <c r="TBJ35" s="1603"/>
      <c r="TBK35" s="1603"/>
      <c r="TBL35" s="1603"/>
      <c r="TBM35" s="1603"/>
      <c r="TBN35" s="1603"/>
      <c r="TBO35" s="1603"/>
      <c r="TBP35" s="1603"/>
      <c r="TBQ35" s="1603"/>
      <c r="TBR35" s="1603"/>
      <c r="TBS35" s="1603"/>
      <c r="TBT35" s="1603"/>
      <c r="TBU35" s="1603"/>
      <c r="TBV35" s="1603"/>
      <c r="TBW35" s="1603"/>
      <c r="TBX35" s="1603"/>
      <c r="TBY35" s="1603"/>
      <c r="TBZ35" s="1603"/>
      <c r="TCA35" s="1603"/>
      <c r="TCB35" s="1603"/>
      <c r="TCC35" s="1603"/>
      <c r="TCD35" s="1603"/>
      <c r="TCE35" s="1603"/>
      <c r="TCF35" s="1603"/>
      <c r="TCG35" s="1603"/>
      <c r="TCH35" s="1603"/>
      <c r="TCI35" s="1603"/>
      <c r="TCJ35" s="1603"/>
      <c r="TCK35" s="1603"/>
      <c r="TCL35" s="1603"/>
      <c r="TCM35" s="1603"/>
      <c r="TCN35" s="1603"/>
      <c r="TCO35" s="1603"/>
      <c r="TCP35" s="1603"/>
      <c r="TCQ35" s="1603"/>
      <c r="TCR35" s="1603"/>
      <c r="TCS35" s="1603"/>
      <c r="TCT35" s="1603"/>
      <c r="TCU35" s="1603"/>
      <c r="TCV35" s="1603"/>
      <c r="TCW35" s="1603"/>
      <c r="TCX35" s="1603"/>
      <c r="TCY35" s="1603"/>
      <c r="TCZ35" s="1603"/>
      <c r="TDA35" s="1603"/>
      <c r="TDB35" s="1603"/>
      <c r="TDC35" s="1603"/>
      <c r="TDD35" s="1603"/>
      <c r="TDE35" s="1603"/>
      <c r="TDF35" s="1603"/>
      <c r="TDG35" s="1603"/>
      <c r="TDH35" s="1603"/>
      <c r="TDI35" s="1603"/>
      <c r="TDJ35" s="1603"/>
      <c r="TDK35" s="1603"/>
      <c r="TDL35" s="1603"/>
      <c r="TDM35" s="1603"/>
      <c r="TDN35" s="1603"/>
      <c r="TDO35" s="1603"/>
      <c r="TDP35" s="1603"/>
      <c r="TDQ35" s="1603"/>
      <c r="TDR35" s="1603"/>
      <c r="TDS35" s="1603"/>
      <c r="TDT35" s="1603"/>
      <c r="TDU35" s="1603"/>
      <c r="TDV35" s="1603"/>
      <c r="TDW35" s="1603"/>
      <c r="TDX35" s="1603"/>
      <c r="TDY35" s="1603"/>
      <c r="TDZ35" s="1603"/>
      <c r="TEA35" s="1603"/>
      <c r="TEB35" s="1603"/>
      <c r="TEC35" s="1603"/>
      <c r="TED35" s="1603"/>
      <c r="TEE35" s="1603"/>
      <c r="TEF35" s="1603"/>
      <c r="TEG35" s="1603"/>
      <c r="TEH35" s="1603"/>
      <c r="TEI35" s="1603"/>
      <c r="TEJ35" s="1603"/>
      <c r="TEK35" s="1603"/>
      <c r="TEL35" s="1603"/>
      <c r="TEM35" s="1603"/>
      <c r="TEN35" s="1603"/>
      <c r="TEO35" s="1603"/>
      <c r="TEP35" s="1603"/>
      <c r="TEQ35" s="1603"/>
      <c r="TER35" s="1603"/>
      <c r="TES35" s="1603"/>
      <c r="TET35" s="1603"/>
      <c r="TEU35" s="1603"/>
      <c r="TEV35" s="1603"/>
      <c r="TEW35" s="1603"/>
      <c r="TEX35" s="1603"/>
      <c r="TEY35" s="1603"/>
      <c r="TEZ35" s="1603"/>
      <c r="TFA35" s="1603"/>
      <c r="TFB35" s="1603"/>
      <c r="TFC35" s="1603"/>
      <c r="TFD35" s="1603"/>
      <c r="TFE35" s="1603"/>
      <c r="TFF35" s="1603"/>
      <c r="TFG35" s="1603"/>
      <c r="TFH35" s="1603"/>
      <c r="TFI35" s="1603"/>
      <c r="TFJ35" s="1603"/>
      <c r="TFK35" s="1603"/>
      <c r="TFL35" s="1603"/>
      <c r="TFM35" s="1603"/>
      <c r="TFN35" s="1603"/>
      <c r="TFO35" s="1603"/>
      <c r="TFP35" s="1603"/>
      <c r="TFQ35" s="1603"/>
      <c r="TFR35" s="1603"/>
      <c r="TFS35" s="1603"/>
      <c r="TFT35" s="1603"/>
      <c r="TFU35" s="1603"/>
      <c r="TFV35" s="1603"/>
      <c r="TFW35" s="1603"/>
      <c r="TFX35" s="1603"/>
      <c r="TFY35" s="1603"/>
      <c r="TFZ35" s="1603"/>
      <c r="TGA35" s="1603"/>
      <c r="TGB35" s="1603"/>
      <c r="TGC35" s="1603"/>
      <c r="TGD35" s="1603"/>
      <c r="TGE35" s="1603"/>
      <c r="TGF35" s="1603"/>
      <c r="TGG35" s="1603"/>
      <c r="TGH35" s="1603"/>
      <c r="TGI35" s="1603"/>
      <c r="TGJ35" s="1603"/>
      <c r="TGK35" s="1603"/>
      <c r="TGL35" s="1603"/>
      <c r="TGM35" s="1603"/>
      <c r="TGN35" s="1603"/>
      <c r="TGO35" s="1603"/>
      <c r="TGP35" s="1603"/>
      <c r="TGQ35" s="1603"/>
      <c r="TGR35" s="1603"/>
      <c r="TGS35" s="1603"/>
      <c r="TGT35" s="1603"/>
      <c r="TGU35" s="1603"/>
      <c r="TGV35" s="1603"/>
      <c r="TGW35" s="1603"/>
      <c r="TGX35" s="1603"/>
      <c r="TGY35" s="1603"/>
      <c r="TGZ35" s="1603"/>
      <c r="THA35" s="1603"/>
      <c r="THB35" s="1603"/>
      <c r="THC35" s="1603"/>
      <c r="THD35" s="1603"/>
      <c r="THE35" s="1603"/>
      <c r="THF35" s="1603"/>
      <c r="THG35" s="1603"/>
      <c r="THH35" s="1603"/>
      <c r="THI35" s="1603"/>
      <c r="THJ35" s="1603"/>
      <c r="THK35" s="1603"/>
      <c r="THL35" s="1603"/>
      <c r="THM35" s="1603"/>
      <c r="THN35" s="1603"/>
      <c r="THO35" s="1603"/>
      <c r="THP35" s="1603"/>
      <c r="THQ35" s="1603"/>
      <c r="THR35" s="1603"/>
      <c r="THS35" s="1603"/>
      <c r="THT35" s="1603"/>
      <c r="THU35" s="1603"/>
      <c r="THV35" s="1603"/>
      <c r="THW35" s="1603"/>
      <c r="THX35" s="1603"/>
      <c r="THY35" s="1603"/>
      <c r="THZ35" s="1603"/>
      <c r="TIA35" s="1603"/>
      <c r="TIB35" s="1603"/>
      <c r="TIC35" s="1603"/>
      <c r="TID35" s="1603"/>
      <c r="TIE35" s="1603"/>
      <c r="TIF35" s="1603"/>
      <c r="TIG35" s="1603"/>
      <c r="TIH35" s="1603"/>
      <c r="TII35" s="1603"/>
      <c r="TIJ35" s="1603"/>
      <c r="TIK35" s="1603"/>
      <c r="TIL35" s="1603"/>
      <c r="TIM35" s="1603"/>
      <c r="TIN35" s="1603"/>
      <c r="TIO35" s="1603"/>
      <c r="TIP35" s="1603"/>
      <c r="TIQ35" s="1603"/>
      <c r="TIR35" s="1603"/>
      <c r="TIS35" s="1603"/>
      <c r="TIT35" s="1603"/>
      <c r="TIU35" s="1603"/>
      <c r="TIV35" s="1603"/>
      <c r="TIW35" s="1603"/>
      <c r="TIX35" s="1603"/>
      <c r="TIY35" s="1603"/>
      <c r="TIZ35" s="1603"/>
      <c r="TJA35" s="1603"/>
      <c r="TJB35" s="1603"/>
      <c r="TJC35" s="1603"/>
      <c r="TJD35" s="1603"/>
      <c r="TJE35" s="1603"/>
      <c r="TJF35" s="1603"/>
      <c r="TJG35" s="1603"/>
      <c r="TJH35" s="1603"/>
      <c r="TJI35" s="1603"/>
      <c r="TJJ35" s="1603"/>
      <c r="TJK35" s="1603"/>
      <c r="TJL35" s="1603"/>
      <c r="TJM35" s="1603"/>
      <c r="TJN35" s="1603"/>
      <c r="TJO35" s="1603"/>
      <c r="TJP35" s="1603"/>
      <c r="TJQ35" s="1603"/>
      <c r="TJR35" s="1603"/>
      <c r="TJS35" s="1603"/>
      <c r="TJT35" s="1603"/>
      <c r="TJU35" s="1603"/>
      <c r="TJV35" s="1603"/>
      <c r="TJW35" s="1603"/>
      <c r="TJX35" s="1603"/>
      <c r="TJY35" s="1603"/>
      <c r="TJZ35" s="1603"/>
      <c r="TKA35" s="1603"/>
      <c r="TKB35" s="1603"/>
      <c r="TKC35" s="1603"/>
      <c r="TKD35" s="1603"/>
      <c r="TKE35" s="1603"/>
      <c r="TKF35" s="1603"/>
      <c r="TKG35" s="1603"/>
      <c r="TKH35" s="1603"/>
      <c r="TKI35" s="1603"/>
      <c r="TKJ35" s="1603"/>
      <c r="TKK35" s="1603"/>
      <c r="TKL35" s="1603"/>
      <c r="TKM35" s="1603"/>
      <c r="TKN35" s="1603"/>
      <c r="TKO35" s="1603"/>
      <c r="TKP35" s="1603"/>
      <c r="TKQ35" s="1603"/>
      <c r="TKR35" s="1603"/>
      <c r="TKS35" s="1603"/>
      <c r="TKT35" s="1603"/>
      <c r="TKU35" s="1603"/>
      <c r="TKV35" s="1603"/>
      <c r="TKW35" s="1603"/>
      <c r="TKX35" s="1603"/>
      <c r="TKY35" s="1603"/>
      <c r="TKZ35" s="1603"/>
      <c r="TLA35" s="1603"/>
      <c r="TLB35" s="1603"/>
      <c r="TLC35" s="1603"/>
      <c r="TLD35" s="1603"/>
      <c r="TLE35" s="1603"/>
      <c r="TLF35" s="1603"/>
      <c r="TLG35" s="1603"/>
      <c r="TLH35" s="1603"/>
      <c r="TLI35" s="1603"/>
      <c r="TLJ35" s="1603"/>
      <c r="TLK35" s="1603"/>
      <c r="TLL35" s="1603"/>
      <c r="TLM35" s="1603"/>
      <c r="TLN35" s="1603"/>
      <c r="TLO35" s="1603"/>
      <c r="TLP35" s="1603"/>
      <c r="TLQ35" s="1603"/>
      <c r="TLR35" s="1603"/>
      <c r="TLS35" s="1603"/>
      <c r="TLT35" s="1603"/>
      <c r="TLU35" s="1603"/>
      <c r="TLV35" s="1603"/>
      <c r="TLW35" s="1603"/>
      <c r="TLX35" s="1603"/>
      <c r="TLY35" s="1603"/>
      <c r="TLZ35" s="1603"/>
      <c r="TMA35" s="1603"/>
      <c r="TMB35" s="1603"/>
      <c r="TMC35" s="1603"/>
      <c r="TMD35" s="1603"/>
      <c r="TME35" s="1603"/>
      <c r="TMF35" s="1603"/>
      <c r="TMG35" s="1603"/>
      <c r="TMH35" s="1603"/>
      <c r="TMI35" s="1603"/>
      <c r="TMJ35" s="1603"/>
      <c r="TMK35" s="1603"/>
      <c r="TML35" s="1603"/>
      <c r="TMM35" s="1603"/>
      <c r="TMN35" s="1603"/>
      <c r="TMO35" s="1603"/>
      <c r="TMP35" s="1603"/>
      <c r="TMQ35" s="1603"/>
      <c r="TMR35" s="1603"/>
      <c r="TMS35" s="1603"/>
      <c r="TMT35" s="1603"/>
      <c r="TMU35" s="1603"/>
      <c r="TMV35" s="1603"/>
      <c r="TMW35" s="1603"/>
      <c r="TMX35" s="1603"/>
      <c r="TMY35" s="1603"/>
      <c r="TMZ35" s="1603"/>
      <c r="TNA35" s="1603"/>
      <c r="TNB35" s="1603"/>
      <c r="TNC35" s="1603"/>
      <c r="TND35" s="1603"/>
      <c r="TNE35" s="1603"/>
      <c r="TNF35" s="1603"/>
      <c r="TNG35" s="1603"/>
      <c r="TNH35" s="1603"/>
      <c r="TNI35" s="1603"/>
      <c r="TNJ35" s="1603"/>
      <c r="TNK35" s="1603"/>
      <c r="TNL35" s="1603"/>
      <c r="TNM35" s="1603"/>
      <c r="TNN35" s="1603"/>
      <c r="TNO35" s="1603"/>
      <c r="TNP35" s="1603"/>
      <c r="TNQ35" s="1603"/>
      <c r="TNR35" s="1603"/>
      <c r="TNS35" s="1603"/>
      <c r="TNT35" s="1603"/>
      <c r="TNU35" s="1603"/>
      <c r="TNV35" s="1603"/>
      <c r="TNW35" s="1603"/>
      <c r="TNX35" s="1603"/>
      <c r="TNY35" s="1603"/>
      <c r="TNZ35" s="1603"/>
      <c r="TOA35" s="1603"/>
      <c r="TOB35" s="1603"/>
      <c r="TOC35" s="1603"/>
      <c r="TOD35" s="1603"/>
      <c r="TOE35" s="1603"/>
      <c r="TOF35" s="1603"/>
      <c r="TOG35" s="1603"/>
      <c r="TOH35" s="1603"/>
      <c r="TOI35" s="1603"/>
      <c r="TOJ35" s="1603"/>
      <c r="TOK35" s="1603"/>
      <c r="TOL35" s="1603"/>
      <c r="TOM35" s="1603"/>
      <c r="TON35" s="1603"/>
      <c r="TOO35" s="1603"/>
      <c r="TOP35" s="1603"/>
      <c r="TOQ35" s="1603"/>
      <c r="TOR35" s="1603"/>
      <c r="TOS35" s="1603"/>
      <c r="TOT35" s="1603"/>
      <c r="TOU35" s="1603"/>
      <c r="TOV35" s="1603"/>
      <c r="TOW35" s="1603"/>
      <c r="TOX35" s="1603"/>
      <c r="TOY35" s="1603"/>
      <c r="TOZ35" s="1603"/>
      <c r="TPA35" s="1603"/>
      <c r="TPB35" s="1603"/>
      <c r="TPC35" s="1603"/>
      <c r="TPD35" s="1603"/>
      <c r="TPE35" s="1603"/>
      <c r="TPF35" s="1603"/>
      <c r="TPG35" s="1603"/>
      <c r="TPH35" s="1603"/>
      <c r="TPI35" s="1603"/>
      <c r="TPJ35" s="1603"/>
      <c r="TPK35" s="1603"/>
      <c r="TPL35" s="1603"/>
      <c r="TPM35" s="1603"/>
      <c r="TPN35" s="1603"/>
      <c r="TPO35" s="1603"/>
      <c r="TPP35" s="1603"/>
      <c r="TPQ35" s="1603"/>
      <c r="TPR35" s="1603"/>
      <c r="TPS35" s="1603"/>
      <c r="TPT35" s="1603"/>
      <c r="TPU35" s="1603"/>
      <c r="TPV35" s="1603"/>
      <c r="TPW35" s="1603"/>
      <c r="TPX35" s="1603"/>
      <c r="TPY35" s="1603"/>
      <c r="TPZ35" s="1603"/>
      <c r="TQA35" s="1603"/>
      <c r="TQB35" s="1603"/>
      <c r="TQC35" s="1603"/>
      <c r="TQD35" s="1603"/>
      <c r="TQE35" s="1603"/>
      <c r="TQF35" s="1603"/>
      <c r="TQG35" s="1603"/>
      <c r="TQH35" s="1603"/>
      <c r="TQI35" s="1603"/>
      <c r="TQJ35" s="1603"/>
      <c r="TQK35" s="1603"/>
      <c r="TQL35" s="1603"/>
      <c r="TQM35" s="1603"/>
      <c r="TQN35" s="1603"/>
      <c r="TQO35" s="1603"/>
      <c r="TQP35" s="1603"/>
      <c r="TQQ35" s="1603"/>
      <c r="TQR35" s="1603"/>
      <c r="TQS35" s="1603"/>
      <c r="TQT35" s="1603"/>
      <c r="TQU35" s="1603"/>
      <c r="TQV35" s="1603"/>
      <c r="TQW35" s="1603"/>
      <c r="TQX35" s="1603"/>
      <c r="TQY35" s="1603"/>
      <c r="TQZ35" s="1603"/>
      <c r="TRA35" s="1603"/>
      <c r="TRB35" s="1603"/>
      <c r="TRC35" s="1603"/>
      <c r="TRD35" s="1603"/>
      <c r="TRE35" s="1603"/>
      <c r="TRF35" s="1603"/>
      <c r="TRG35" s="1603"/>
      <c r="TRH35" s="1603"/>
      <c r="TRI35" s="1603"/>
      <c r="TRJ35" s="1603"/>
      <c r="TRK35" s="1603"/>
      <c r="TRL35" s="1603"/>
      <c r="TRM35" s="1603"/>
      <c r="TRN35" s="1603"/>
      <c r="TRO35" s="1603"/>
      <c r="TRP35" s="1603"/>
      <c r="TRQ35" s="1603"/>
      <c r="TRR35" s="1603"/>
      <c r="TRS35" s="1603"/>
      <c r="TRT35" s="1603"/>
      <c r="TRU35" s="1603"/>
      <c r="TRV35" s="1603"/>
      <c r="TRW35" s="1603"/>
      <c r="TRX35" s="1603"/>
      <c r="TRY35" s="1603"/>
      <c r="TRZ35" s="1603"/>
      <c r="TSA35" s="1603"/>
      <c r="TSB35" s="1603"/>
      <c r="TSC35" s="1603"/>
      <c r="TSD35" s="1603"/>
      <c r="TSE35" s="1603"/>
      <c r="TSF35" s="1603"/>
      <c r="TSG35" s="1603"/>
      <c r="TSH35" s="1603"/>
      <c r="TSI35" s="1603"/>
      <c r="TSJ35" s="1603"/>
      <c r="TSK35" s="1603"/>
      <c r="TSL35" s="1603"/>
      <c r="TSM35" s="1603"/>
      <c r="TSN35" s="1603"/>
      <c r="TSO35" s="1603"/>
      <c r="TSP35" s="1603"/>
      <c r="TSQ35" s="1603"/>
      <c r="TSR35" s="1603"/>
      <c r="TSS35" s="1603"/>
      <c r="TST35" s="1603"/>
      <c r="TSU35" s="1603"/>
      <c r="TSV35" s="1603"/>
      <c r="TSW35" s="1603"/>
      <c r="TSX35" s="1603"/>
      <c r="TSY35" s="1603"/>
      <c r="TSZ35" s="1603"/>
      <c r="TTA35" s="1603"/>
      <c r="TTB35" s="1603"/>
      <c r="TTC35" s="1603"/>
      <c r="TTD35" s="1603"/>
      <c r="TTE35" s="1603"/>
      <c r="TTF35" s="1603"/>
      <c r="TTG35" s="1603"/>
      <c r="TTH35" s="1603"/>
      <c r="TTI35" s="1603"/>
      <c r="TTJ35" s="1603"/>
      <c r="TTK35" s="1603"/>
      <c r="TTL35" s="1603"/>
      <c r="TTM35" s="1603"/>
      <c r="TTN35" s="1603"/>
      <c r="TTO35" s="1603"/>
      <c r="TTP35" s="1603"/>
      <c r="TTQ35" s="1603"/>
      <c r="TTR35" s="1603"/>
      <c r="TTS35" s="1603"/>
      <c r="TTT35" s="1603"/>
      <c r="TTU35" s="1603"/>
      <c r="TTV35" s="1603"/>
      <c r="TTW35" s="1603"/>
      <c r="TTX35" s="1603"/>
      <c r="TTY35" s="1603"/>
      <c r="TTZ35" s="1603"/>
      <c r="TUA35" s="1603"/>
      <c r="TUB35" s="1603"/>
      <c r="TUC35" s="1603"/>
      <c r="TUD35" s="1603"/>
      <c r="TUE35" s="1603"/>
      <c r="TUF35" s="1603"/>
      <c r="TUG35" s="1603"/>
      <c r="TUH35" s="1603"/>
      <c r="TUI35" s="1603"/>
      <c r="TUJ35" s="1603"/>
      <c r="TUK35" s="1603"/>
      <c r="TUL35" s="1603"/>
      <c r="TUM35" s="1603"/>
      <c r="TUN35" s="1603"/>
      <c r="TUO35" s="1603"/>
      <c r="TUP35" s="1603"/>
      <c r="TUQ35" s="1603"/>
      <c r="TUR35" s="1603"/>
      <c r="TUS35" s="1603"/>
      <c r="TUT35" s="1603"/>
      <c r="TUU35" s="1603"/>
      <c r="TUV35" s="1603"/>
      <c r="TUW35" s="1603"/>
      <c r="TUX35" s="1603"/>
      <c r="TUY35" s="1603"/>
      <c r="TUZ35" s="1603"/>
      <c r="TVA35" s="1603"/>
      <c r="TVB35" s="1603"/>
      <c r="TVC35" s="1603"/>
      <c r="TVD35" s="1603"/>
      <c r="TVE35" s="1603"/>
      <c r="TVF35" s="1603"/>
      <c r="TVG35" s="1603"/>
      <c r="TVH35" s="1603"/>
      <c r="TVI35" s="1603"/>
      <c r="TVJ35" s="1603"/>
      <c r="TVK35" s="1603"/>
      <c r="TVL35" s="1603"/>
      <c r="TVM35" s="1603"/>
      <c r="TVN35" s="1603"/>
      <c r="TVO35" s="1603"/>
      <c r="TVP35" s="1603"/>
      <c r="TVQ35" s="1603"/>
      <c r="TVR35" s="1603"/>
      <c r="TVS35" s="1603"/>
      <c r="TVT35" s="1603"/>
      <c r="TVU35" s="1603"/>
      <c r="TVV35" s="1603"/>
      <c r="TVW35" s="1603"/>
      <c r="TVX35" s="1603"/>
      <c r="TVY35" s="1603"/>
      <c r="TVZ35" s="1603"/>
      <c r="TWA35" s="1603"/>
      <c r="TWB35" s="1603"/>
      <c r="TWC35" s="1603"/>
      <c r="TWD35" s="1603"/>
      <c r="TWE35" s="1603"/>
      <c r="TWF35" s="1603"/>
      <c r="TWG35" s="1603"/>
      <c r="TWH35" s="1603"/>
      <c r="TWI35" s="1603"/>
      <c r="TWJ35" s="1603"/>
      <c r="TWK35" s="1603"/>
      <c r="TWL35" s="1603"/>
      <c r="TWM35" s="1603"/>
      <c r="TWN35" s="1603"/>
      <c r="TWO35" s="1603"/>
      <c r="TWP35" s="1603"/>
      <c r="TWQ35" s="1603"/>
      <c r="TWR35" s="1603"/>
      <c r="TWS35" s="1603"/>
      <c r="TWT35" s="1603"/>
      <c r="TWU35" s="1603"/>
      <c r="TWV35" s="1603"/>
      <c r="TWW35" s="1603"/>
      <c r="TWX35" s="1603"/>
      <c r="TWY35" s="1603"/>
      <c r="TWZ35" s="1603"/>
      <c r="TXA35" s="1603"/>
      <c r="TXB35" s="1603"/>
      <c r="TXC35" s="1603"/>
      <c r="TXD35" s="1603"/>
      <c r="TXE35" s="1603"/>
      <c r="TXF35" s="1603"/>
      <c r="TXG35" s="1603"/>
      <c r="TXH35" s="1603"/>
      <c r="TXI35" s="1603"/>
      <c r="TXJ35" s="1603"/>
      <c r="TXK35" s="1603"/>
      <c r="TXL35" s="1603"/>
      <c r="TXM35" s="1603"/>
      <c r="TXN35" s="1603"/>
      <c r="TXO35" s="1603"/>
      <c r="TXP35" s="1603"/>
      <c r="TXQ35" s="1603"/>
      <c r="TXR35" s="1603"/>
      <c r="TXS35" s="1603"/>
      <c r="TXT35" s="1603"/>
      <c r="TXU35" s="1603"/>
      <c r="TXV35" s="1603"/>
      <c r="TXW35" s="1603"/>
      <c r="TXX35" s="1603"/>
      <c r="TXY35" s="1603"/>
      <c r="TXZ35" s="1603"/>
      <c r="TYA35" s="1603"/>
      <c r="TYB35" s="1603"/>
      <c r="TYC35" s="1603"/>
      <c r="TYD35" s="1603"/>
      <c r="TYE35" s="1603"/>
      <c r="TYF35" s="1603"/>
      <c r="TYG35" s="1603"/>
      <c r="TYH35" s="1603"/>
      <c r="TYI35" s="1603"/>
      <c r="TYJ35" s="1603"/>
      <c r="TYK35" s="1603"/>
      <c r="TYL35" s="1603"/>
      <c r="TYM35" s="1603"/>
      <c r="TYN35" s="1603"/>
      <c r="TYO35" s="1603"/>
      <c r="TYP35" s="1603"/>
      <c r="TYQ35" s="1603"/>
      <c r="TYR35" s="1603"/>
      <c r="TYS35" s="1603"/>
      <c r="TYT35" s="1603"/>
      <c r="TYU35" s="1603"/>
      <c r="TYV35" s="1603"/>
      <c r="TYW35" s="1603"/>
      <c r="TYX35" s="1603"/>
      <c r="TYY35" s="1603"/>
      <c r="TYZ35" s="1603"/>
      <c r="TZA35" s="1603"/>
      <c r="TZB35" s="1603"/>
      <c r="TZC35" s="1603"/>
      <c r="TZD35" s="1603"/>
      <c r="TZE35" s="1603"/>
      <c r="TZF35" s="1603"/>
      <c r="TZG35" s="1603"/>
      <c r="TZH35" s="1603"/>
      <c r="TZI35" s="1603"/>
      <c r="TZJ35" s="1603"/>
      <c r="TZK35" s="1603"/>
      <c r="TZL35" s="1603"/>
      <c r="TZM35" s="1603"/>
      <c r="TZN35" s="1603"/>
      <c r="TZO35" s="1603"/>
      <c r="TZP35" s="1603"/>
      <c r="TZQ35" s="1603"/>
      <c r="TZR35" s="1603"/>
      <c r="TZS35" s="1603"/>
      <c r="TZT35" s="1603"/>
      <c r="TZU35" s="1603"/>
      <c r="TZV35" s="1603"/>
      <c r="TZW35" s="1603"/>
      <c r="TZX35" s="1603"/>
      <c r="TZY35" s="1603"/>
      <c r="TZZ35" s="1603"/>
      <c r="UAA35" s="1603"/>
      <c r="UAB35" s="1603"/>
      <c r="UAC35" s="1603"/>
      <c r="UAD35" s="1603"/>
      <c r="UAE35" s="1603"/>
      <c r="UAF35" s="1603"/>
      <c r="UAG35" s="1603"/>
      <c r="UAH35" s="1603"/>
      <c r="UAI35" s="1603"/>
      <c r="UAJ35" s="1603"/>
      <c r="UAK35" s="1603"/>
      <c r="UAL35" s="1603"/>
      <c r="UAM35" s="1603"/>
      <c r="UAN35" s="1603"/>
      <c r="UAO35" s="1603"/>
      <c r="UAP35" s="1603"/>
      <c r="UAQ35" s="1603"/>
      <c r="UAR35" s="1603"/>
      <c r="UAS35" s="1603"/>
      <c r="UAT35" s="1603"/>
      <c r="UAU35" s="1603"/>
      <c r="UAV35" s="1603"/>
      <c r="UAW35" s="1603"/>
      <c r="UAX35" s="1603"/>
      <c r="UAY35" s="1603"/>
      <c r="UAZ35" s="1603"/>
      <c r="UBA35" s="1603"/>
      <c r="UBB35" s="1603"/>
      <c r="UBC35" s="1603"/>
      <c r="UBD35" s="1603"/>
      <c r="UBE35" s="1603"/>
      <c r="UBF35" s="1603"/>
      <c r="UBG35" s="1603"/>
      <c r="UBH35" s="1603"/>
      <c r="UBI35" s="1603"/>
      <c r="UBJ35" s="1603"/>
      <c r="UBK35" s="1603"/>
      <c r="UBL35" s="1603"/>
      <c r="UBM35" s="1603"/>
      <c r="UBN35" s="1603"/>
      <c r="UBO35" s="1603"/>
      <c r="UBP35" s="1603"/>
      <c r="UBQ35" s="1603"/>
      <c r="UBR35" s="1603"/>
      <c r="UBS35" s="1603"/>
      <c r="UBT35" s="1603"/>
      <c r="UBU35" s="1603"/>
      <c r="UBV35" s="1603"/>
      <c r="UBW35" s="1603"/>
      <c r="UBX35" s="1603"/>
      <c r="UBY35" s="1603"/>
      <c r="UBZ35" s="1603"/>
      <c r="UCA35" s="1603"/>
      <c r="UCB35" s="1603"/>
      <c r="UCC35" s="1603"/>
      <c r="UCD35" s="1603"/>
      <c r="UCE35" s="1603"/>
      <c r="UCF35" s="1603"/>
      <c r="UCG35" s="1603"/>
      <c r="UCH35" s="1603"/>
      <c r="UCI35" s="1603"/>
      <c r="UCJ35" s="1603"/>
      <c r="UCK35" s="1603"/>
      <c r="UCL35" s="1603"/>
      <c r="UCM35" s="1603"/>
      <c r="UCN35" s="1603"/>
      <c r="UCO35" s="1603"/>
      <c r="UCP35" s="1603"/>
      <c r="UCQ35" s="1603"/>
      <c r="UCR35" s="1603"/>
      <c r="UCS35" s="1603"/>
      <c r="UCT35" s="1603"/>
      <c r="UCU35" s="1603"/>
      <c r="UCV35" s="1603"/>
      <c r="UCW35" s="1603"/>
      <c r="UCX35" s="1603"/>
      <c r="UCY35" s="1603"/>
      <c r="UCZ35" s="1603"/>
      <c r="UDA35" s="1603"/>
      <c r="UDB35" s="1603"/>
      <c r="UDC35" s="1603"/>
      <c r="UDD35" s="1603"/>
      <c r="UDE35" s="1603"/>
      <c r="UDF35" s="1603"/>
      <c r="UDG35" s="1603"/>
      <c r="UDH35" s="1603"/>
      <c r="UDI35" s="1603"/>
      <c r="UDJ35" s="1603"/>
      <c r="UDK35" s="1603"/>
      <c r="UDL35" s="1603"/>
      <c r="UDM35" s="1603"/>
      <c r="UDN35" s="1603"/>
      <c r="UDO35" s="1603"/>
      <c r="UDP35" s="1603"/>
      <c r="UDQ35" s="1603"/>
      <c r="UDR35" s="1603"/>
      <c r="UDS35" s="1603"/>
      <c r="UDT35" s="1603"/>
      <c r="UDU35" s="1603"/>
      <c r="UDV35" s="1603"/>
      <c r="UDW35" s="1603"/>
      <c r="UDX35" s="1603"/>
      <c r="UDY35" s="1603"/>
      <c r="UDZ35" s="1603"/>
      <c r="UEA35" s="1603"/>
      <c r="UEB35" s="1603"/>
      <c r="UEC35" s="1603"/>
      <c r="UED35" s="1603"/>
      <c r="UEE35" s="1603"/>
      <c r="UEF35" s="1603"/>
      <c r="UEG35" s="1603"/>
      <c r="UEH35" s="1603"/>
      <c r="UEI35" s="1603"/>
      <c r="UEJ35" s="1603"/>
      <c r="UEK35" s="1603"/>
      <c r="UEL35" s="1603"/>
      <c r="UEM35" s="1603"/>
      <c r="UEN35" s="1603"/>
      <c r="UEO35" s="1603"/>
      <c r="UEP35" s="1603"/>
      <c r="UEQ35" s="1603"/>
      <c r="UER35" s="1603"/>
      <c r="UES35" s="1603"/>
      <c r="UET35" s="1603"/>
      <c r="UEU35" s="1603"/>
      <c r="UEV35" s="1603"/>
      <c r="UEW35" s="1603"/>
      <c r="UEX35" s="1603"/>
      <c r="UEY35" s="1603"/>
      <c r="UEZ35" s="1603"/>
      <c r="UFA35" s="1603"/>
      <c r="UFB35" s="1603"/>
      <c r="UFC35" s="1603"/>
      <c r="UFD35" s="1603"/>
      <c r="UFE35" s="1603"/>
      <c r="UFF35" s="1603"/>
      <c r="UFG35" s="1603"/>
      <c r="UFH35" s="1603"/>
      <c r="UFI35" s="1603"/>
      <c r="UFJ35" s="1603"/>
      <c r="UFK35" s="1603"/>
      <c r="UFL35" s="1603"/>
      <c r="UFM35" s="1603"/>
      <c r="UFN35" s="1603"/>
      <c r="UFO35" s="1603"/>
      <c r="UFP35" s="1603"/>
      <c r="UFQ35" s="1603"/>
      <c r="UFR35" s="1603"/>
      <c r="UFS35" s="1603"/>
      <c r="UFT35" s="1603"/>
      <c r="UFU35" s="1603"/>
      <c r="UFV35" s="1603"/>
      <c r="UFW35" s="1603"/>
      <c r="UFX35" s="1603"/>
      <c r="UFY35" s="1603"/>
      <c r="UFZ35" s="1603"/>
      <c r="UGA35" s="1603"/>
      <c r="UGB35" s="1603"/>
      <c r="UGC35" s="1603"/>
      <c r="UGD35" s="1603"/>
      <c r="UGE35" s="1603"/>
      <c r="UGF35" s="1603"/>
      <c r="UGG35" s="1603"/>
      <c r="UGH35" s="1603"/>
      <c r="UGI35" s="1603"/>
      <c r="UGJ35" s="1603"/>
      <c r="UGK35" s="1603"/>
      <c r="UGL35" s="1603"/>
      <c r="UGM35" s="1603"/>
      <c r="UGN35" s="1603"/>
      <c r="UGO35" s="1603"/>
      <c r="UGP35" s="1603"/>
      <c r="UGQ35" s="1603"/>
      <c r="UGR35" s="1603"/>
      <c r="UGS35" s="1603"/>
      <c r="UGT35" s="1603"/>
      <c r="UGU35" s="1603"/>
      <c r="UGV35" s="1603"/>
      <c r="UGW35" s="1603"/>
      <c r="UGX35" s="1603"/>
      <c r="UGY35" s="1603"/>
      <c r="UGZ35" s="1603"/>
      <c r="UHA35" s="1603"/>
      <c r="UHB35" s="1603"/>
      <c r="UHC35" s="1603"/>
      <c r="UHD35" s="1603"/>
      <c r="UHE35" s="1603"/>
      <c r="UHF35" s="1603"/>
      <c r="UHG35" s="1603"/>
      <c r="UHH35" s="1603"/>
      <c r="UHI35" s="1603"/>
      <c r="UHJ35" s="1603"/>
      <c r="UHK35" s="1603"/>
      <c r="UHL35" s="1603"/>
      <c r="UHM35" s="1603"/>
      <c r="UHN35" s="1603"/>
      <c r="UHO35" s="1603"/>
      <c r="UHP35" s="1603"/>
      <c r="UHQ35" s="1603"/>
      <c r="UHR35" s="1603"/>
      <c r="UHS35" s="1603"/>
      <c r="UHT35" s="1603"/>
      <c r="UHU35" s="1603"/>
      <c r="UHV35" s="1603"/>
      <c r="UHW35" s="1603"/>
      <c r="UHX35" s="1603"/>
      <c r="UHY35" s="1603"/>
      <c r="UHZ35" s="1603"/>
      <c r="UIA35" s="1603"/>
      <c r="UIB35" s="1603"/>
      <c r="UIC35" s="1603"/>
      <c r="UID35" s="1603"/>
      <c r="UIE35" s="1603"/>
      <c r="UIF35" s="1603"/>
      <c r="UIG35" s="1603"/>
      <c r="UIH35" s="1603"/>
      <c r="UII35" s="1603"/>
      <c r="UIJ35" s="1603"/>
      <c r="UIK35" s="1603"/>
      <c r="UIL35" s="1603"/>
      <c r="UIM35" s="1603"/>
      <c r="UIN35" s="1603"/>
      <c r="UIO35" s="1603"/>
      <c r="UIP35" s="1603"/>
      <c r="UIQ35" s="1603"/>
      <c r="UIR35" s="1603"/>
      <c r="UIS35" s="1603"/>
      <c r="UIT35" s="1603"/>
      <c r="UIU35" s="1603"/>
      <c r="UIV35" s="1603"/>
      <c r="UIW35" s="1603"/>
      <c r="UIX35" s="1603"/>
      <c r="UIY35" s="1603"/>
      <c r="UIZ35" s="1603"/>
      <c r="UJA35" s="1603"/>
      <c r="UJB35" s="1603"/>
      <c r="UJC35" s="1603"/>
      <c r="UJD35" s="1603"/>
      <c r="UJE35" s="1603"/>
      <c r="UJF35" s="1603"/>
      <c r="UJG35" s="1603"/>
      <c r="UJH35" s="1603"/>
      <c r="UJI35" s="1603"/>
      <c r="UJJ35" s="1603"/>
      <c r="UJK35" s="1603"/>
      <c r="UJL35" s="1603"/>
      <c r="UJM35" s="1603"/>
      <c r="UJN35" s="1603"/>
      <c r="UJO35" s="1603"/>
      <c r="UJP35" s="1603"/>
      <c r="UJQ35" s="1603"/>
      <c r="UJR35" s="1603"/>
      <c r="UJS35" s="1603"/>
      <c r="UJT35" s="1603"/>
      <c r="UJU35" s="1603"/>
      <c r="UJV35" s="1603"/>
      <c r="UJW35" s="1603"/>
      <c r="UJX35" s="1603"/>
      <c r="UJY35" s="1603"/>
      <c r="UJZ35" s="1603"/>
      <c r="UKA35" s="1603"/>
      <c r="UKB35" s="1603"/>
      <c r="UKC35" s="1603"/>
      <c r="UKD35" s="1603"/>
      <c r="UKE35" s="1603"/>
      <c r="UKF35" s="1603"/>
      <c r="UKG35" s="1603"/>
      <c r="UKH35" s="1603"/>
      <c r="UKI35" s="1603"/>
      <c r="UKJ35" s="1603"/>
      <c r="UKK35" s="1603"/>
      <c r="UKL35" s="1603"/>
      <c r="UKM35" s="1603"/>
      <c r="UKN35" s="1603"/>
      <c r="UKO35" s="1603"/>
      <c r="UKP35" s="1603"/>
      <c r="UKQ35" s="1603"/>
      <c r="UKR35" s="1603"/>
      <c r="UKS35" s="1603"/>
      <c r="UKT35" s="1603"/>
      <c r="UKU35" s="1603"/>
      <c r="UKV35" s="1603"/>
      <c r="UKW35" s="1603"/>
      <c r="UKX35" s="1603"/>
      <c r="UKY35" s="1603"/>
      <c r="UKZ35" s="1603"/>
      <c r="ULA35" s="1603"/>
      <c r="ULB35" s="1603"/>
      <c r="ULC35" s="1603"/>
      <c r="ULD35" s="1603"/>
      <c r="ULE35" s="1603"/>
      <c r="ULF35" s="1603"/>
      <c r="ULG35" s="1603"/>
      <c r="ULH35" s="1603"/>
      <c r="ULI35" s="1603"/>
      <c r="ULJ35" s="1603"/>
      <c r="ULK35" s="1603"/>
      <c r="ULL35" s="1603"/>
      <c r="ULM35" s="1603"/>
      <c r="ULN35" s="1603"/>
      <c r="ULO35" s="1603"/>
      <c r="ULP35" s="1603"/>
      <c r="ULQ35" s="1603"/>
      <c r="ULR35" s="1603"/>
      <c r="ULS35" s="1603"/>
      <c r="ULT35" s="1603"/>
      <c r="ULU35" s="1603"/>
      <c r="ULV35" s="1603"/>
      <c r="ULW35" s="1603"/>
      <c r="ULX35" s="1603"/>
      <c r="ULY35" s="1603"/>
      <c r="ULZ35" s="1603"/>
      <c r="UMA35" s="1603"/>
      <c r="UMB35" s="1603"/>
      <c r="UMC35" s="1603"/>
      <c r="UMD35" s="1603"/>
      <c r="UME35" s="1603"/>
      <c r="UMF35" s="1603"/>
      <c r="UMG35" s="1603"/>
      <c r="UMH35" s="1603"/>
      <c r="UMI35" s="1603"/>
      <c r="UMJ35" s="1603"/>
      <c r="UMK35" s="1603"/>
      <c r="UML35" s="1603"/>
      <c r="UMM35" s="1603"/>
      <c r="UMN35" s="1603"/>
      <c r="UMO35" s="1603"/>
      <c r="UMP35" s="1603"/>
      <c r="UMQ35" s="1603"/>
      <c r="UMR35" s="1603"/>
      <c r="UMS35" s="1603"/>
      <c r="UMT35" s="1603"/>
      <c r="UMU35" s="1603"/>
      <c r="UMV35" s="1603"/>
      <c r="UMW35" s="1603"/>
      <c r="UMX35" s="1603"/>
      <c r="UMY35" s="1603"/>
      <c r="UMZ35" s="1603"/>
      <c r="UNA35" s="1603"/>
      <c r="UNB35" s="1603"/>
      <c r="UNC35" s="1603"/>
      <c r="UND35" s="1603"/>
      <c r="UNE35" s="1603"/>
      <c r="UNF35" s="1603"/>
      <c r="UNG35" s="1603"/>
      <c r="UNH35" s="1603"/>
      <c r="UNI35" s="1603"/>
      <c r="UNJ35" s="1603"/>
      <c r="UNK35" s="1603"/>
      <c r="UNL35" s="1603"/>
      <c r="UNM35" s="1603"/>
      <c r="UNN35" s="1603"/>
      <c r="UNO35" s="1603"/>
      <c r="UNP35" s="1603"/>
      <c r="UNQ35" s="1603"/>
      <c r="UNR35" s="1603"/>
      <c r="UNS35" s="1603"/>
      <c r="UNT35" s="1603"/>
      <c r="UNU35" s="1603"/>
      <c r="UNV35" s="1603"/>
      <c r="UNW35" s="1603"/>
      <c r="UNX35" s="1603"/>
      <c r="UNY35" s="1603"/>
      <c r="UNZ35" s="1603"/>
      <c r="UOA35" s="1603"/>
      <c r="UOB35" s="1603"/>
      <c r="UOC35" s="1603"/>
      <c r="UOD35" s="1603"/>
      <c r="UOE35" s="1603"/>
      <c r="UOF35" s="1603"/>
      <c r="UOG35" s="1603"/>
      <c r="UOH35" s="1603"/>
      <c r="UOI35" s="1603"/>
      <c r="UOJ35" s="1603"/>
      <c r="UOK35" s="1603"/>
      <c r="UOL35" s="1603"/>
      <c r="UOM35" s="1603"/>
      <c r="UON35" s="1603"/>
      <c r="UOO35" s="1603"/>
      <c r="UOP35" s="1603"/>
      <c r="UOQ35" s="1603"/>
      <c r="UOR35" s="1603"/>
      <c r="UOS35" s="1603"/>
      <c r="UOT35" s="1603"/>
      <c r="UOU35" s="1603"/>
      <c r="UOV35" s="1603"/>
      <c r="UOW35" s="1603"/>
      <c r="UOX35" s="1603"/>
      <c r="UOY35" s="1603"/>
      <c r="UOZ35" s="1603"/>
      <c r="UPA35" s="1603"/>
      <c r="UPB35" s="1603"/>
      <c r="UPC35" s="1603"/>
      <c r="UPD35" s="1603"/>
      <c r="UPE35" s="1603"/>
      <c r="UPF35" s="1603"/>
      <c r="UPG35" s="1603"/>
      <c r="UPH35" s="1603"/>
      <c r="UPI35" s="1603"/>
      <c r="UPJ35" s="1603"/>
      <c r="UPK35" s="1603"/>
      <c r="UPL35" s="1603"/>
      <c r="UPM35" s="1603"/>
      <c r="UPN35" s="1603"/>
      <c r="UPO35" s="1603"/>
      <c r="UPP35" s="1603"/>
      <c r="UPQ35" s="1603"/>
      <c r="UPR35" s="1603"/>
      <c r="UPS35" s="1603"/>
      <c r="UPT35" s="1603"/>
      <c r="UPU35" s="1603"/>
      <c r="UPV35" s="1603"/>
      <c r="UPW35" s="1603"/>
      <c r="UPX35" s="1603"/>
      <c r="UPY35" s="1603"/>
      <c r="UPZ35" s="1603"/>
      <c r="UQA35" s="1603"/>
      <c r="UQB35" s="1603"/>
      <c r="UQC35" s="1603"/>
      <c r="UQD35" s="1603"/>
      <c r="UQE35" s="1603"/>
      <c r="UQF35" s="1603"/>
      <c r="UQG35" s="1603"/>
      <c r="UQH35" s="1603"/>
      <c r="UQI35" s="1603"/>
      <c r="UQJ35" s="1603"/>
      <c r="UQK35" s="1603"/>
      <c r="UQL35" s="1603"/>
      <c r="UQM35" s="1603"/>
      <c r="UQN35" s="1603"/>
      <c r="UQO35" s="1603"/>
      <c r="UQP35" s="1603"/>
      <c r="UQQ35" s="1603"/>
      <c r="UQR35" s="1603"/>
      <c r="UQS35" s="1603"/>
      <c r="UQT35" s="1603"/>
      <c r="UQU35" s="1603"/>
      <c r="UQV35" s="1603"/>
      <c r="UQW35" s="1603"/>
      <c r="UQX35" s="1603"/>
      <c r="UQY35" s="1603"/>
      <c r="UQZ35" s="1603"/>
      <c r="URA35" s="1603"/>
      <c r="URB35" s="1603"/>
      <c r="URC35" s="1603"/>
      <c r="URD35" s="1603"/>
      <c r="URE35" s="1603"/>
      <c r="URF35" s="1603"/>
      <c r="URG35" s="1603"/>
      <c r="URH35" s="1603"/>
      <c r="URI35" s="1603"/>
      <c r="URJ35" s="1603"/>
      <c r="URK35" s="1603"/>
      <c r="URL35" s="1603"/>
      <c r="URM35" s="1603"/>
      <c r="URN35" s="1603"/>
      <c r="URO35" s="1603"/>
      <c r="URP35" s="1603"/>
      <c r="URQ35" s="1603"/>
      <c r="URR35" s="1603"/>
      <c r="URS35" s="1603"/>
      <c r="URT35" s="1603"/>
      <c r="URU35" s="1603"/>
      <c r="URV35" s="1603"/>
      <c r="URW35" s="1603"/>
      <c r="URX35" s="1603"/>
      <c r="URY35" s="1603"/>
      <c r="URZ35" s="1603"/>
      <c r="USA35" s="1603"/>
      <c r="USB35" s="1603"/>
      <c r="USC35" s="1603"/>
      <c r="USD35" s="1603"/>
      <c r="USE35" s="1603"/>
      <c r="USF35" s="1603"/>
      <c r="USG35" s="1603"/>
      <c r="USH35" s="1603"/>
      <c r="USI35" s="1603"/>
      <c r="USJ35" s="1603"/>
      <c r="USK35" s="1603"/>
      <c r="USL35" s="1603"/>
      <c r="USM35" s="1603"/>
      <c r="USN35" s="1603"/>
      <c r="USO35" s="1603"/>
      <c r="USP35" s="1603"/>
      <c r="USQ35" s="1603"/>
      <c r="USR35" s="1603"/>
      <c r="USS35" s="1603"/>
      <c r="UST35" s="1603"/>
      <c r="USU35" s="1603"/>
      <c r="USV35" s="1603"/>
      <c r="USW35" s="1603"/>
      <c r="USX35" s="1603"/>
      <c r="USY35" s="1603"/>
      <c r="USZ35" s="1603"/>
      <c r="UTA35" s="1603"/>
      <c r="UTB35" s="1603"/>
      <c r="UTC35" s="1603"/>
      <c r="UTD35" s="1603"/>
      <c r="UTE35" s="1603"/>
      <c r="UTF35" s="1603"/>
      <c r="UTG35" s="1603"/>
      <c r="UTH35" s="1603"/>
      <c r="UTI35" s="1603"/>
      <c r="UTJ35" s="1603"/>
      <c r="UTK35" s="1603"/>
      <c r="UTL35" s="1603"/>
      <c r="UTM35" s="1603"/>
      <c r="UTN35" s="1603"/>
      <c r="UTO35" s="1603"/>
      <c r="UTP35" s="1603"/>
      <c r="UTQ35" s="1603"/>
      <c r="UTR35" s="1603"/>
      <c r="UTS35" s="1603"/>
      <c r="UTT35" s="1603"/>
      <c r="UTU35" s="1603"/>
      <c r="UTV35" s="1603"/>
      <c r="UTW35" s="1603"/>
      <c r="UTX35" s="1603"/>
      <c r="UTY35" s="1603"/>
      <c r="UTZ35" s="1603"/>
      <c r="UUA35" s="1603"/>
      <c r="UUB35" s="1603"/>
      <c r="UUC35" s="1603"/>
      <c r="UUD35" s="1603"/>
      <c r="UUE35" s="1603"/>
      <c r="UUF35" s="1603"/>
      <c r="UUG35" s="1603"/>
      <c r="UUH35" s="1603"/>
      <c r="UUI35" s="1603"/>
      <c r="UUJ35" s="1603"/>
      <c r="UUK35" s="1603"/>
      <c r="UUL35" s="1603"/>
      <c r="UUM35" s="1603"/>
      <c r="UUN35" s="1603"/>
      <c r="UUO35" s="1603"/>
      <c r="UUP35" s="1603"/>
      <c r="UUQ35" s="1603"/>
      <c r="UUR35" s="1603"/>
      <c r="UUS35" s="1603"/>
      <c r="UUT35" s="1603"/>
      <c r="UUU35" s="1603"/>
      <c r="UUV35" s="1603"/>
      <c r="UUW35" s="1603"/>
      <c r="UUX35" s="1603"/>
      <c r="UUY35" s="1603"/>
      <c r="UUZ35" s="1603"/>
      <c r="UVA35" s="1603"/>
      <c r="UVB35" s="1603"/>
      <c r="UVC35" s="1603"/>
      <c r="UVD35" s="1603"/>
      <c r="UVE35" s="1603"/>
      <c r="UVF35" s="1603"/>
      <c r="UVG35" s="1603"/>
      <c r="UVH35" s="1603"/>
      <c r="UVI35" s="1603"/>
      <c r="UVJ35" s="1603"/>
      <c r="UVK35" s="1603"/>
      <c r="UVL35" s="1603"/>
      <c r="UVM35" s="1603"/>
      <c r="UVN35" s="1603"/>
      <c r="UVO35" s="1603"/>
      <c r="UVP35" s="1603"/>
      <c r="UVQ35" s="1603"/>
      <c r="UVR35" s="1603"/>
      <c r="UVS35" s="1603"/>
      <c r="UVT35" s="1603"/>
      <c r="UVU35" s="1603"/>
      <c r="UVV35" s="1603"/>
      <c r="UVW35" s="1603"/>
      <c r="UVX35" s="1603"/>
      <c r="UVY35" s="1603"/>
      <c r="UVZ35" s="1603"/>
      <c r="UWA35" s="1603"/>
      <c r="UWB35" s="1603"/>
      <c r="UWC35" s="1603"/>
      <c r="UWD35" s="1603"/>
      <c r="UWE35" s="1603"/>
      <c r="UWF35" s="1603"/>
      <c r="UWG35" s="1603"/>
      <c r="UWH35" s="1603"/>
      <c r="UWI35" s="1603"/>
      <c r="UWJ35" s="1603"/>
      <c r="UWK35" s="1603"/>
      <c r="UWL35" s="1603"/>
      <c r="UWM35" s="1603"/>
      <c r="UWN35" s="1603"/>
      <c r="UWO35" s="1603"/>
      <c r="UWP35" s="1603"/>
      <c r="UWQ35" s="1603"/>
      <c r="UWR35" s="1603"/>
      <c r="UWS35" s="1603"/>
      <c r="UWT35" s="1603"/>
      <c r="UWU35" s="1603"/>
      <c r="UWV35" s="1603"/>
      <c r="UWW35" s="1603"/>
      <c r="UWX35" s="1603"/>
      <c r="UWY35" s="1603"/>
      <c r="UWZ35" s="1603"/>
      <c r="UXA35" s="1603"/>
      <c r="UXB35" s="1603"/>
      <c r="UXC35" s="1603"/>
      <c r="UXD35" s="1603"/>
      <c r="UXE35" s="1603"/>
      <c r="UXF35" s="1603"/>
      <c r="UXG35" s="1603"/>
      <c r="UXH35" s="1603"/>
      <c r="UXI35" s="1603"/>
      <c r="UXJ35" s="1603"/>
      <c r="UXK35" s="1603"/>
      <c r="UXL35" s="1603"/>
      <c r="UXM35" s="1603"/>
      <c r="UXN35" s="1603"/>
      <c r="UXO35" s="1603"/>
      <c r="UXP35" s="1603"/>
      <c r="UXQ35" s="1603"/>
      <c r="UXR35" s="1603"/>
      <c r="UXS35" s="1603"/>
      <c r="UXT35" s="1603"/>
      <c r="UXU35" s="1603"/>
      <c r="UXV35" s="1603"/>
      <c r="UXW35" s="1603"/>
      <c r="UXX35" s="1603"/>
      <c r="UXY35" s="1603"/>
      <c r="UXZ35" s="1603"/>
      <c r="UYA35" s="1603"/>
      <c r="UYB35" s="1603"/>
      <c r="UYC35" s="1603"/>
      <c r="UYD35" s="1603"/>
      <c r="UYE35" s="1603"/>
      <c r="UYF35" s="1603"/>
      <c r="UYG35" s="1603"/>
      <c r="UYH35" s="1603"/>
      <c r="UYI35" s="1603"/>
      <c r="UYJ35" s="1603"/>
      <c r="UYK35" s="1603"/>
      <c r="UYL35" s="1603"/>
      <c r="UYM35" s="1603"/>
      <c r="UYN35" s="1603"/>
      <c r="UYO35" s="1603"/>
      <c r="UYP35" s="1603"/>
      <c r="UYQ35" s="1603"/>
      <c r="UYR35" s="1603"/>
      <c r="UYS35" s="1603"/>
      <c r="UYT35" s="1603"/>
      <c r="UYU35" s="1603"/>
      <c r="UYV35" s="1603"/>
      <c r="UYW35" s="1603"/>
      <c r="UYX35" s="1603"/>
      <c r="UYY35" s="1603"/>
      <c r="UYZ35" s="1603"/>
      <c r="UZA35" s="1603"/>
      <c r="UZB35" s="1603"/>
      <c r="UZC35" s="1603"/>
      <c r="UZD35" s="1603"/>
      <c r="UZE35" s="1603"/>
      <c r="UZF35" s="1603"/>
      <c r="UZG35" s="1603"/>
      <c r="UZH35" s="1603"/>
      <c r="UZI35" s="1603"/>
      <c r="UZJ35" s="1603"/>
      <c r="UZK35" s="1603"/>
      <c r="UZL35" s="1603"/>
      <c r="UZM35" s="1603"/>
      <c r="UZN35" s="1603"/>
      <c r="UZO35" s="1603"/>
      <c r="UZP35" s="1603"/>
      <c r="UZQ35" s="1603"/>
      <c r="UZR35" s="1603"/>
      <c r="UZS35" s="1603"/>
      <c r="UZT35" s="1603"/>
      <c r="UZU35" s="1603"/>
      <c r="UZV35" s="1603"/>
      <c r="UZW35" s="1603"/>
      <c r="UZX35" s="1603"/>
      <c r="UZY35" s="1603"/>
      <c r="UZZ35" s="1603"/>
      <c r="VAA35" s="1603"/>
      <c r="VAB35" s="1603"/>
      <c r="VAC35" s="1603"/>
      <c r="VAD35" s="1603"/>
      <c r="VAE35" s="1603"/>
      <c r="VAF35" s="1603"/>
      <c r="VAG35" s="1603"/>
      <c r="VAH35" s="1603"/>
      <c r="VAI35" s="1603"/>
      <c r="VAJ35" s="1603"/>
      <c r="VAK35" s="1603"/>
      <c r="VAL35" s="1603"/>
      <c r="VAM35" s="1603"/>
      <c r="VAN35" s="1603"/>
      <c r="VAO35" s="1603"/>
      <c r="VAP35" s="1603"/>
      <c r="VAQ35" s="1603"/>
      <c r="VAR35" s="1603"/>
      <c r="VAS35" s="1603"/>
      <c r="VAT35" s="1603"/>
      <c r="VAU35" s="1603"/>
      <c r="VAV35" s="1603"/>
      <c r="VAW35" s="1603"/>
      <c r="VAX35" s="1603"/>
      <c r="VAY35" s="1603"/>
      <c r="VAZ35" s="1603"/>
      <c r="VBA35" s="1603"/>
      <c r="VBB35" s="1603"/>
      <c r="VBC35" s="1603"/>
      <c r="VBD35" s="1603"/>
      <c r="VBE35" s="1603"/>
      <c r="VBF35" s="1603"/>
      <c r="VBG35" s="1603"/>
      <c r="VBH35" s="1603"/>
      <c r="VBI35" s="1603"/>
      <c r="VBJ35" s="1603"/>
      <c r="VBK35" s="1603"/>
      <c r="VBL35" s="1603"/>
      <c r="VBM35" s="1603"/>
      <c r="VBN35" s="1603"/>
      <c r="VBO35" s="1603"/>
      <c r="VBP35" s="1603"/>
      <c r="VBQ35" s="1603"/>
      <c r="VBR35" s="1603"/>
      <c r="VBS35" s="1603"/>
      <c r="VBT35" s="1603"/>
      <c r="VBU35" s="1603"/>
      <c r="VBV35" s="1603"/>
      <c r="VBW35" s="1603"/>
      <c r="VBX35" s="1603"/>
      <c r="VBY35" s="1603"/>
      <c r="VBZ35" s="1603"/>
      <c r="VCA35" s="1603"/>
      <c r="VCB35" s="1603"/>
      <c r="VCC35" s="1603"/>
      <c r="VCD35" s="1603"/>
      <c r="VCE35" s="1603"/>
      <c r="VCF35" s="1603"/>
      <c r="VCG35" s="1603"/>
      <c r="VCH35" s="1603"/>
      <c r="VCI35" s="1603"/>
      <c r="VCJ35" s="1603"/>
      <c r="VCK35" s="1603"/>
      <c r="VCL35" s="1603"/>
      <c r="VCM35" s="1603"/>
      <c r="VCN35" s="1603"/>
      <c r="VCO35" s="1603"/>
      <c r="VCP35" s="1603"/>
      <c r="VCQ35" s="1603"/>
      <c r="VCR35" s="1603"/>
      <c r="VCS35" s="1603"/>
      <c r="VCT35" s="1603"/>
      <c r="VCU35" s="1603"/>
      <c r="VCV35" s="1603"/>
      <c r="VCW35" s="1603"/>
      <c r="VCX35" s="1603"/>
      <c r="VCY35" s="1603"/>
      <c r="VCZ35" s="1603"/>
      <c r="VDA35" s="1603"/>
      <c r="VDB35" s="1603"/>
      <c r="VDC35" s="1603"/>
      <c r="VDD35" s="1603"/>
      <c r="VDE35" s="1603"/>
      <c r="VDF35" s="1603"/>
      <c r="VDG35" s="1603"/>
      <c r="VDH35" s="1603"/>
      <c r="VDI35" s="1603"/>
      <c r="VDJ35" s="1603"/>
      <c r="VDK35" s="1603"/>
      <c r="VDL35" s="1603"/>
      <c r="VDM35" s="1603"/>
      <c r="VDN35" s="1603"/>
      <c r="VDO35" s="1603"/>
      <c r="VDP35" s="1603"/>
      <c r="VDQ35" s="1603"/>
      <c r="VDR35" s="1603"/>
      <c r="VDS35" s="1603"/>
      <c r="VDT35" s="1603"/>
      <c r="VDU35" s="1603"/>
      <c r="VDV35" s="1603"/>
      <c r="VDW35" s="1603"/>
      <c r="VDX35" s="1603"/>
      <c r="VDY35" s="1603"/>
      <c r="VDZ35" s="1603"/>
      <c r="VEA35" s="1603"/>
      <c r="VEB35" s="1603"/>
      <c r="VEC35" s="1603"/>
      <c r="VED35" s="1603"/>
      <c r="VEE35" s="1603"/>
      <c r="VEF35" s="1603"/>
      <c r="VEG35" s="1603"/>
      <c r="VEH35" s="1603"/>
      <c r="VEI35" s="1603"/>
      <c r="VEJ35" s="1603"/>
      <c r="VEK35" s="1603"/>
      <c r="VEL35" s="1603"/>
      <c r="VEM35" s="1603"/>
      <c r="VEN35" s="1603"/>
      <c r="VEO35" s="1603"/>
      <c r="VEP35" s="1603"/>
      <c r="VEQ35" s="1603"/>
      <c r="VER35" s="1603"/>
      <c r="VES35" s="1603"/>
      <c r="VET35" s="1603"/>
      <c r="VEU35" s="1603"/>
      <c r="VEV35" s="1603"/>
      <c r="VEW35" s="1603"/>
      <c r="VEX35" s="1603"/>
      <c r="VEY35" s="1603"/>
      <c r="VEZ35" s="1603"/>
      <c r="VFA35" s="1603"/>
      <c r="VFB35" s="1603"/>
      <c r="VFC35" s="1603"/>
      <c r="VFD35" s="1603"/>
      <c r="VFE35" s="1603"/>
      <c r="VFF35" s="1603"/>
      <c r="VFG35" s="1603"/>
      <c r="VFH35" s="1603"/>
      <c r="VFI35" s="1603"/>
      <c r="VFJ35" s="1603"/>
      <c r="VFK35" s="1603"/>
      <c r="VFL35" s="1603"/>
      <c r="VFM35" s="1603"/>
      <c r="VFN35" s="1603"/>
      <c r="VFO35" s="1603"/>
      <c r="VFP35" s="1603"/>
      <c r="VFQ35" s="1603"/>
      <c r="VFR35" s="1603"/>
      <c r="VFS35" s="1603"/>
      <c r="VFT35" s="1603"/>
      <c r="VFU35" s="1603"/>
      <c r="VFV35" s="1603"/>
      <c r="VFW35" s="1603"/>
      <c r="VFX35" s="1603"/>
      <c r="VFY35" s="1603"/>
      <c r="VFZ35" s="1603"/>
      <c r="VGA35" s="1603"/>
      <c r="VGB35" s="1603"/>
      <c r="VGC35" s="1603"/>
      <c r="VGD35" s="1603"/>
      <c r="VGE35" s="1603"/>
      <c r="VGF35" s="1603"/>
      <c r="VGG35" s="1603"/>
      <c r="VGH35" s="1603"/>
      <c r="VGI35" s="1603"/>
      <c r="VGJ35" s="1603"/>
      <c r="VGK35" s="1603"/>
      <c r="VGL35" s="1603"/>
      <c r="VGM35" s="1603"/>
      <c r="VGN35" s="1603"/>
      <c r="VGO35" s="1603"/>
      <c r="VGP35" s="1603"/>
      <c r="VGQ35" s="1603"/>
      <c r="VGR35" s="1603"/>
      <c r="VGS35" s="1603"/>
      <c r="VGT35" s="1603"/>
      <c r="VGU35" s="1603"/>
      <c r="VGV35" s="1603"/>
      <c r="VGW35" s="1603"/>
      <c r="VGX35" s="1603"/>
      <c r="VGY35" s="1603"/>
      <c r="VGZ35" s="1603"/>
      <c r="VHA35" s="1603"/>
      <c r="VHB35" s="1603"/>
      <c r="VHC35" s="1603"/>
      <c r="VHD35" s="1603"/>
      <c r="VHE35" s="1603"/>
      <c r="VHF35" s="1603"/>
      <c r="VHG35" s="1603"/>
      <c r="VHH35" s="1603"/>
      <c r="VHI35" s="1603"/>
      <c r="VHJ35" s="1603"/>
      <c r="VHK35" s="1603"/>
      <c r="VHL35" s="1603"/>
      <c r="VHM35" s="1603"/>
      <c r="VHN35" s="1603"/>
      <c r="VHO35" s="1603"/>
      <c r="VHP35" s="1603"/>
      <c r="VHQ35" s="1603"/>
      <c r="VHR35" s="1603"/>
      <c r="VHS35" s="1603"/>
      <c r="VHT35" s="1603"/>
      <c r="VHU35" s="1603"/>
      <c r="VHV35" s="1603"/>
      <c r="VHW35" s="1603"/>
      <c r="VHX35" s="1603"/>
      <c r="VHY35" s="1603"/>
      <c r="VHZ35" s="1603"/>
      <c r="VIA35" s="1603"/>
      <c r="VIB35" s="1603"/>
      <c r="VIC35" s="1603"/>
      <c r="VID35" s="1603"/>
      <c r="VIE35" s="1603"/>
      <c r="VIF35" s="1603"/>
      <c r="VIG35" s="1603"/>
      <c r="VIH35" s="1603"/>
      <c r="VII35" s="1603"/>
      <c r="VIJ35" s="1603"/>
      <c r="VIK35" s="1603"/>
      <c r="VIL35" s="1603"/>
      <c r="VIM35" s="1603"/>
      <c r="VIN35" s="1603"/>
      <c r="VIO35" s="1603"/>
      <c r="VIP35" s="1603"/>
      <c r="VIQ35" s="1603"/>
      <c r="VIR35" s="1603"/>
      <c r="VIS35" s="1603"/>
      <c r="VIT35" s="1603"/>
      <c r="VIU35" s="1603"/>
      <c r="VIV35" s="1603"/>
      <c r="VIW35" s="1603"/>
      <c r="VIX35" s="1603"/>
      <c r="VIY35" s="1603"/>
      <c r="VIZ35" s="1603"/>
      <c r="VJA35" s="1603"/>
      <c r="VJB35" s="1603"/>
      <c r="VJC35" s="1603"/>
      <c r="VJD35" s="1603"/>
      <c r="VJE35" s="1603"/>
      <c r="VJF35" s="1603"/>
      <c r="VJG35" s="1603"/>
      <c r="VJH35" s="1603"/>
      <c r="VJI35" s="1603"/>
      <c r="VJJ35" s="1603"/>
      <c r="VJK35" s="1603"/>
      <c r="VJL35" s="1603"/>
      <c r="VJM35" s="1603"/>
      <c r="VJN35" s="1603"/>
      <c r="VJO35" s="1603"/>
      <c r="VJP35" s="1603"/>
      <c r="VJQ35" s="1603"/>
      <c r="VJR35" s="1603"/>
      <c r="VJS35" s="1603"/>
      <c r="VJT35" s="1603"/>
      <c r="VJU35" s="1603"/>
      <c r="VJV35" s="1603"/>
      <c r="VJW35" s="1603"/>
      <c r="VJX35" s="1603"/>
      <c r="VJY35" s="1603"/>
      <c r="VJZ35" s="1603"/>
      <c r="VKA35" s="1603"/>
      <c r="VKB35" s="1603"/>
      <c r="VKC35" s="1603"/>
      <c r="VKD35" s="1603"/>
      <c r="VKE35" s="1603"/>
      <c r="VKF35" s="1603"/>
      <c r="VKG35" s="1603"/>
      <c r="VKH35" s="1603"/>
      <c r="VKI35" s="1603"/>
      <c r="VKJ35" s="1603"/>
      <c r="VKK35" s="1603"/>
      <c r="VKL35" s="1603"/>
      <c r="VKM35" s="1603"/>
      <c r="VKN35" s="1603"/>
      <c r="VKO35" s="1603"/>
      <c r="VKP35" s="1603"/>
      <c r="VKQ35" s="1603"/>
      <c r="VKR35" s="1603"/>
      <c r="VKS35" s="1603"/>
      <c r="VKT35" s="1603"/>
      <c r="VKU35" s="1603"/>
      <c r="VKV35" s="1603"/>
      <c r="VKW35" s="1603"/>
      <c r="VKX35" s="1603"/>
      <c r="VKY35" s="1603"/>
      <c r="VKZ35" s="1603"/>
      <c r="VLA35" s="1603"/>
      <c r="VLB35" s="1603"/>
      <c r="VLC35" s="1603"/>
      <c r="VLD35" s="1603"/>
      <c r="VLE35" s="1603"/>
      <c r="VLF35" s="1603"/>
      <c r="VLG35" s="1603"/>
      <c r="VLH35" s="1603"/>
      <c r="VLI35" s="1603"/>
      <c r="VLJ35" s="1603"/>
      <c r="VLK35" s="1603"/>
      <c r="VLL35" s="1603"/>
      <c r="VLM35" s="1603"/>
      <c r="VLN35" s="1603"/>
      <c r="VLO35" s="1603"/>
      <c r="VLP35" s="1603"/>
      <c r="VLQ35" s="1603"/>
      <c r="VLR35" s="1603"/>
      <c r="VLS35" s="1603"/>
      <c r="VLT35" s="1603"/>
      <c r="VLU35" s="1603"/>
      <c r="VLV35" s="1603"/>
      <c r="VLW35" s="1603"/>
      <c r="VLX35" s="1603"/>
      <c r="VLY35" s="1603"/>
      <c r="VLZ35" s="1603"/>
      <c r="VMA35" s="1603"/>
      <c r="VMB35" s="1603"/>
      <c r="VMC35" s="1603"/>
      <c r="VMD35" s="1603"/>
      <c r="VME35" s="1603"/>
      <c r="VMF35" s="1603"/>
      <c r="VMG35" s="1603"/>
      <c r="VMH35" s="1603"/>
      <c r="VMI35" s="1603"/>
      <c r="VMJ35" s="1603"/>
      <c r="VMK35" s="1603"/>
      <c r="VML35" s="1603"/>
      <c r="VMM35" s="1603"/>
      <c r="VMN35" s="1603"/>
      <c r="VMO35" s="1603"/>
      <c r="VMP35" s="1603"/>
      <c r="VMQ35" s="1603"/>
      <c r="VMR35" s="1603"/>
      <c r="VMS35" s="1603"/>
      <c r="VMT35" s="1603"/>
      <c r="VMU35" s="1603"/>
      <c r="VMV35" s="1603"/>
      <c r="VMW35" s="1603"/>
      <c r="VMX35" s="1603"/>
      <c r="VMY35" s="1603"/>
      <c r="VMZ35" s="1603"/>
      <c r="VNA35" s="1603"/>
      <c r="VNB35" s="1603"/>
      <c r="VNC35" s="1603"/>
      <c r="VND35" s="1603"/>
      <c r="VNE35" s="1603"/>
      <c r="VNF35" s="1603"/>
      <c r="VNG35" s="1603"/>
      <c r="VNH35" s="1603"/>
      <c r="VNI35" s="1603"/>
      <c r="VNJ35" s="1603"/>
      <c r="VNK35" s="1603"/>
      <c r="VNL35" s="1603"/>
      <c r="VNM35" s="1603"/>
      <c r="VNN35" s="1603"/>
      <c r="VNO35" s="1603"/>
      <c r="VNP35" s="1603"/>
      <c r="VNQ35" s="1603"/>
      <c r="VNR35" s="1603"/>
      <c r="VNS35" s="1603"/>
      <c r="VNT35" s="1603"/>
      <c r="VNU35" s="1603"/>
      <c r="VNV35" s="1603"/>
      <c r="VNW35" s="1603"/>
      <c r="VNX35" s="1603"/>
      <c r="VNY35" s="1603"/>
      <c r="VNZ35" s="1603"/>
      <c r="VOA35" s="1603"/>
      <c r="VOB35" s="1603"/>
      <c r="VOC35" s="1603"/>
      <c r="VOD35" s="1603"/>
      <c r="VOE35" s="1603"/>
      <c r="VOF35" s="1603"/>
      <c r="VOG35" s="1603"/>
      <c r="VOH35" s="1603"/>
      <c r="VOI35" s="1603"/>
      <c r="VOJ35" s="1603"/>
      <c r="VOK35" s="1603"/>
      <c r="VOL35" s="1603"/>
      <c r="VOM35" s="1603"/>
      <c r="VON35" s="1603"/>
      <c r="VOO35" s="1603"/>
      <c r="VOP35" s="1603"/>
      <c r="VOQ35" s="1603"/>
      <c r="VOR35" s="1603"/>
      <c r="VOS35" s="1603"/>
      <c r="VOT35" s="1603"/>
      <c r="VOU35" s="1603"/>
      <c r="VOV35" s="1603"/>
      <c r="VOW35" s="1603"/>
      <c r="VOX35" s="1603"/>
      <c r="VOY35" s="1603"/>
      <c r="VOZ35" s="1603"/>
      <c r="VPA35" s="1603"/>
      <c r="VPB35" s="1603"/>
      <c r="VPC35" s="1603"/>
      <c r="VPD35" s="1603"/>
      <c r="VPE35" s="1603"/>
      <c r="VPF35" s="1603"/>
      <c r="VPG35" s="1603"/>
      <c r="VPH35" s="1603"/>
      <c r="VPI35" s="1603"/>
      <c r="VPJ35" s="1603"/>
      <c r="VPK35" s="1603"/>
      <c r="VPL35" s="1603"/>
      <c r="VPM35" s="1603"/>
      <c r="VPN35" s="1603"/>
      <c r="VPO35" s="1603"/>
      <c r="VPP35" s="1603"/>
      <c r="VPQ35" s="1603"/>
      <c r="VPR35" s="1603"/>
      <c r="VPS35" s="1603"/>
      <c r="VPT35" s="1603"/>
      <c r="VPU35" s="1603"/>
      <c r="VPV35" s="1603"/>
      <c r="VPW35" s="1603"/>
      <c r="VPX35" s="1603"/>
      <c r="VPY35" s="1603"/>
      <c r="VPZ35" s="1603"/>
      <c r="VQA35" s="1603"/>
      <c r="VQB35" s="1603"/>
      <c r="VQC35" s="1603"/>
      <c r="VQD35" s="1603"/>
      <c r="VQE35" s="1603"/>
      <c r="VQF35" s="1603"/>
      <c r="VQG35" s="1603"/>
      <c r="VQH35" s="1603"/>
      <c r="VQI35" s="1603"/>
      <c r="VQJ35" s="1603"/>
      <c r="VQK35" s="1603"/>
      <c r="VQL35" s="1603"/>
      <c r="VQM35" s="1603"/>
      <c r="VQN35" s="1603"/>
      <c r="VQO35" s="1603"/>
      <c r="VQP35" s="1603"/>
      <c r="VQQ35" s="1603"/>
      <c r="VQR35" s="1603"/>
      <c r="VQS35" s="1603"/>
      <c r="VQT35" s="1603"/>
      <c r="VQU35" s="1603"/>
      <c r="VQV35" s="1603"/>
      <c r="VQW35" s="1603"/>
      <c r="VQX35" s="1603"/>
      <c r="VQY35" s="1603"/>
      <c r="VQZ35" s="1603"/>
      <c r="VRA35" s="1603"/>
      <c r="VRB35" s="1603"/>
      <c r="VRC35" s="1603"/>
      <c r="VRD35" s="1603"/>
      <c r="VRE35" s="1603"/>
      <c r="VRF35" s="1603"/>
      <c r="VRG35" s="1603"/>
      <c r="VRH35" s="1603"/>
      <c r="VRI35" s="1603"/>
      <c r="VRJ35" s="1603"/>
      <c r="VRK35" s="1603"/>
      <c r="VRL35" s="1603"/>
      <c r="VRM35" s="1603"/>
      <c r="VRN35" s="1603"/>
      <c r="VRO35" s="1603"/>
      <c r="VRP35" s="1603"/>
      <c r="VRQ35" s="1603"/>
      <c r="VRR35" s="1603"/>
      <c r="VRS35" s="1603"/>
      <c r="VRT35" s="1603"/>
      <c r="VRU35" s="1603"/>
      <c r="VRV35" s="1603"/>
      <c r="VRW35" s="1603"/>
      <c r="VRX35" s="1603"/>
      <c r="VRY35" s="1603"/>
      <c r="VRZ35" s="1603"/>
      <c r="VSA35" s="1603"/>
      <c r="VSB35" s="1603"/>
      <c r="VSC35" s="1603"/>
      <c r="VSD35" s="1603"/>
      <c r="VSE35" s="1603"/>
      <c r="VSF35" s="1603"/>
      <c r="VSG35" s="1603"/>
      <c r="VSH35" s="1603"/>
      <c r="VSI35" s="1603"/>
      <c r="VSJ35" s="1603"/>
      <c r="VSK35" s="1603"/>
      <c r="VSL35" s="1603"/>
      <c r="VSM35" s="1603"/>
      <c r="VSN35" s="1603"/>
      <c r="VSO35" s="1603"/>
      <c r="VSP35" s="1603"/>
      <c r="VSQ35" s="1603"/>
      <c r="VSR35" s="1603"/>
      <c r="VSS35" s="1603"/>
      <c r="VST35" s="1603"/>
      <c r="VSU35" s="1603"/>
      <c r="VSV35" s="1603"/>
      <c r="VSW35" s="1603"/>
      <c r="VSX35" s="1603"/>
      <c r="VSY35" s="1603"/>
      <c r="VSZ35" s="1603"/>
      <c r="VTA35" s="1603"/>
      <c r="VTB35" s="1603"/>
      <c r="VTC35" s="1603"/>
      <c r="VTD35" s="1603"/>
      <c r="VTE35" s="1603"/>
      <c r="VTF35" s="1603"/>
      <c r="VTG35" s="1603"/>
      <c r="VTH35" s="1603"/>
      <c r="VTI35" s="1603"/>
      <c r="VTJ35" s="1603"/>
      <c r="VTK35" s="1603"/>
      <c r="VTL35" s="1603"/>
      <c r="VTM35" s="1603"/>
      <c r="VTN35" s="1603"/>
      <c r="VTO35" s="1603"/>
      <c r="VTP35" s="1603"/>
      <c r="VTQ35" s="1603"/>
      <c r="VTR35" s="1603"/>
      <c r="VTS35" s="1603"/>
      <c r="VTT35" s="1603"/>
      <c r="VTU35" s="1603"/>
      <c r="VTV35" s="1603"/>
      <c r="VTW35" s="1603"/>
      <c r="VTX35" s="1603"/>
      <c r="VTY35" s="1603"/>
      <c r="VTZ35" s="1603"/>
      <c r="VUA35" s="1603"/>
      <c r="VUB35" s="1603"/>
      <c r="VUC35" s="1603"/>
      <c r="VUD35" s="1603"/>
      <c r="VUE35" s="1603"/>
      <c r="VUF35" s="1603"/>
      <c r="VUG35" s="1603"/>
      <c r="VUH35" s="1603"/>
      <c r="VUI35" s="1603"/>
      <c r="VUJ35" s="1603"/>
      <c r="VUK35" s="1603"/>
      <c r="VUL35" s="1603"/>
      <c r="VUM35" s="1603"/>
      <c r="VUN35" s="1603"/>
      <c r="VUO35" s="1603"/>
      <c r="VUP35" s="1603"/>
      <c r="VUQ35" s="1603"/>
      <c r="VUR35" s="1603"/>
      <c r="VUS35" s="1603"/>
      <c r="VUT35" s="1603"/>
      <c r="VUU35" s="1603"/>
      <c r="VUV35" s="1603"/>
      <c r="VUW35" s="1603"/>
      <c r="VUX35" s="1603"/>
      <c r="VUY35" s="1603"/>
      <c r="VUZ35" s="1603"/>
      <c r="VVA35" s="1603"/>
      <c r="VVB35" s="1603"/>
      <c r="VVC35" s="1603"/>
      <c r="VVD35" s="1603"/>
      <c r="VVE35" s="1603"/>
      <c r="VVF35" s="1603"/>
      <c r="VVG35" s="1603"/>
      <c r="VVH35" s="1603"/>
      <c r="VVI35" s="1603"/>
      <c r="VVJ35" s="1603"/>
      <c r="VVK35" s="1603"/>
      <c r="VVL35" s="1603"/>
      <c r="VVM35" s="1603"/>
      <c r="VVN35" s="1603"/>
      <c r="VVO35" s="1603"/>
      <c r="VVP35" s="1603"/>
      <c r="VVQ35" s="1603"/>
      <c r="VVR35" s="1603"/>
      <c r="VVS35" s="1603"/>
      <c r="VVT35" s="1603"/>
      <c r="VVU35" s="1603"/>
      <c r="VVV35" s="1603"/>
      <c r="VVW35" s="1603"/>
      <c r="VVX35" s="1603"/>
      <c r="VVY35" s="1603"/>
      <c r="VVZ35" s="1603"/>
      <c r="VWA35" s="1603"/>
      <c r="VWB35" s="1603"/>
      <c r="VWC35" s="1603"/>
      <c r="VWD35" s="1603"/>
      <c r="VWE35" s="1603"/>
      <c r="VWF35" s="1603"/>
      <c r="VWG35" s="1603"/>
      <c r="VWH35" s="1603"/>
      <c r="VWI35" s="1603"/>
      <c r="VWJ35" s="1603"/>
      <c r="VWK35" s="1603"/>
      <c r="VWL35" s="1603"/>
      <c r="VWM35" s="1603"/>
      <c r="VWN35" s="1603"/>
      <c r="VWO35" s="1603"/>
      <c r="VWP35" s="1603"/>
      <c r="VWQ35" s="1603"/>
      <c r="VWR35" s="1603"/>
      <c r="VWS35" s="1603"/>
      <c r="VWT35" s="1603"/>
      <c r="VWU35" s="1603"/>
      <c r="VWV35" s="1603"/>
      <c r="VWW35" s="1603"/>
      <c r="VWX35" s="1603"/>
      <c r="VWY35" s="1603"/>
      <c r="VWZ35" s="1603"/>
      <c r="VXA35" s="1603"/>
      <c r="VXB35" s="1603"/>
      <c r="VXC35" s="1603"/>
      <c r="VXD35" s="1603"/>
      <c r="VXE35" s="1603"/>
      <c r="VXF35" s="1603"/>
      <c r="VXG35" s="1603"/>
      <c r="VXH35" s="1603"/>
      <c r="VXI35" s="1603"/>
      <c r="VXJ35" s="1603"/>
      <c r="VXK35" s="1603"/>
      <c r="VXL35" s="1603"/>
      <c r="VXM35" s="1603"/>
      <c r="VXN35" s="1603"/>
      <c r="VXO35" s="1603"/>
      <c r="VXP35" s="1603"/>
      <c r="VXQ35" s="1603"/>
      <c r="VXR35" s="1603"/>
      <c r="VXS35" s="1603"/>
      <c r="VXT35" s="1603"/>
      <c r="VXU35" s="1603"/>
      <c r="VXV35" s="1603"/>
      <c r="VXW35" s="1603"/>
      <c r="VXX35" s="1603"/>
      <c r="VXY35" s="1603"/>
      <c r="VXZ35" s="1603"/>
      <c r="VYA35" s="1603"/>
      <c r="VYB35" s="1603"/>
      <c r="VYC35" s="1603"/>
      <c r="VYD35" s="1603"/>
      <c r="VYE35" s="1603"/>
      <c r="VYF35" s="1603"/>
      <c r="VYG35" s="1603"/>
      <c r="VYH35" s="1603"/>
      <c r="VYI35" s="1603"/>
      <c r="VYJ35" s="1603"/>
      <c r="VYK35" s="1603"/>
      <c r="VYL35" s="1603"/>
      <c r="VYM35" s="1603"/>
      <c r="VYN35" s="1603"/>
      <c r="VYO35" s="1603"/>
      <c r="VYP35" s="1603"/>
      <c r="VYQ35" s="1603"/>
      <c r="VYR35" s="1603"/>
      <c r="VYS35" s="1603"/>
      <c r="VYT35" s="1603"/>
      <c r="VYU35" s="1603"/>
      <c r="VYV35" s="1603"/>
      <c r="VYW35" s="1603"/>
      <c r="VYX35" s="1603"/>
      <c r="VYY35" s="1603"/>
      <c r="VYZ35" s="1603"/>
      <c r="VZA35" s="1603"/>
      <c r="VZB35" s="1603"/>
      <c r="VZC35" s="1603"/>
      <c r="VZD35" s="1603"/>
      <c r="VZE35" s="1603"/>
      <c r="VZF35" s="1603"/>
      <c r="VZG35" s="1603"/>
      <c r="VZH35" s="1603"/>
      <c r="VZI35" s="1603"/>
      <c r="VZJ35" s="1603"/>
      <c r="VZK35" s="1603"/>
      <c r="VZL35" s="1603"/>
      <c r="VZM35" s="1603"/>
      <c r="VZN35" s="1603"/>
      <c r="VZO35" s="1603"/>
      <c r="VZP35" s="1603"/>
      <c r="VZQ35" s="1603"/>
      <c r="VZR35" s="1603"/>
      <c r="VZS35" s="1603"/>
      <c r="VZT35" s="1603"/>
      <c r="VZU35" s="1603"/>
      <c r="VZV35" s="1603"/>
      <c r="VZW35" s="1603"/>
      <c r="VZX35" s="1603"/>
      <c r="VZY35" s="1603"/>
      <c r="VZZ35" s="1603"/>
      <c r="WAA35" s="1603"/>
      <c r="WAB35" s="1603"/>
      <c r="WAC35" s="1603"/>
      <c r="WAD35" s="1603"/>
      <c r="WAE35" s="1603"/>
      <c r="WAF35" s="1603"/>
      <c r="WAG35" s="1603"/>
      <c r="WAH35" s="1603"/>
      <c r="WAI35" s="1603"/>
      <c r="WAJ35" s="1603"/>
      <c r="WAK35" s="1603"/>
      <c r="WAL35" s="1603"/>
      <c r="WAM35" s="1603"/>
      <c r="WAN35" s="1603"/>
      <c r="WAO35" s="1603"/>
      <c r="WAP35" s="1603"/>
      <c r="WAQ35" s="1603"/>
      <c r="WAR35" s="1603"/>
      <c r="WAS35" s="1603"/>
      <c r="WAT35" s="1603"/>
      <c r="WAU35" s="1603"/>
      <c r="WAV35" s="1603"/>
      <c r="WAW35" s="1603"/>
      <c r="WAX35" s="1603"/>
      <c r="WAY35" s="1603"/>
      <c r="WAZ35" s="1603"/>
      <c r="WBA35" s="1603"/>
      <c r="WBB35" s="1603"/>
      <c r="WBC35" s="1603"/>
      <c r="WBD35" s="1603"/>
      <c r="WBE35" s="1603"/>
      <c r="WBF35" s="1603"/>
      <c r="WBG35" s="1603"/>
      <c r="WBH35" s="1603"/>
      <c r="WBI35" s="1603"/>
      <c r="WBJ35" s="1603"/>
      <c r="WBK35" s="1603"/>
      <c r="WBL35" s="1603"/>
      <c r="WBM35" s="1603"/>
      <c r="WBN35" s="1603"/>
      <c r="WBO35" s="1603"/>
      <c r="WBP35" s="1603"/>
      <c r="WBQ35" s="1603"/>
      <c r="WBR35" s="1603"/>
      <c r="WBS35" s="1603"/>
      <c r="WBT35" s="1603"/>
      <c r="WBU35" s="1603"/>
      <c r="WBV35" s="1603"/>
      <c r="WBW35" s="1603"/>
      <c r="WBX35" s="1603"/>
      <c r="WBY35" s="1603"/>
      <c r="WBZ35" s="1603"/>
      <c r="WCA35" s="1603"/>
      <c r="WCB35" s="1603"/>
      <c r="WCC35" s="1603"/>
      <c r="WCD35" s="1603"/>
      <c r="WCE35" s="1603"/>
      <c r="WCF35" s="1603"/>
      <c r="WCG35" s="1603"/>
      <c r="WCH35" s="1603"/>
      <c r="WCI35" s="1603"/>
      <c r="WCJ35" s="1603"/>
      <c r="WCK35" s="1603"/>
      <c r="WCL35" s="1603"/>
      <c r="WCM35" s="1603"/>
      <c r="WCN35" s="1603"/>
      <c r="WCO35" s="1603"/>
      <c r="WCP35" s="1603"/>
      <c r="WCQ35" s="1603"/>
      <c r="WCR35" s="1603"/>
      <c r="WCS35" s="1603"/>
      <c r="WCT35" s="1603"/>
      <c r="WCU35" s="1603"/>
      <c r="WCV35" s="1603"/>
      <c r="WCW35" s="1603"/>
      <c r="WCX35" s="1603"/>
      <c r="WCY35" s="1603"/>
      <c r="WCZ35" s="1603"/>
      <c r="WDA35" s="1603"/>
      <c r="WDB35" s="1603"/>
      <c r="WDC35" s="1603"/>
      <c r="WDD35" s="1603"/>
      <c r="WDE35" s="1603"/>
      <c r="WDF35" s="1603"/>
      <c r="WDG35" s="1603"/>
      <c r="WDH35" s="1603"/>
      <c r="WDI35" s="1603"/>
      <c r="WDJ35" s="1603"/>
      <c r="WDK35" s="1603"/>
      <c r="WDL35" s="1603"/>
      <c r="WDM35" s="1603"/>
      <c r="WDN35" s="1603"/>
      <c r="WDO35" s="1603"/>
      <c r="WDP35" s="1603"/>
      <c r="WDQ35" s="1603"/>
      <c r="WDR35" s="1603"/>
      <c r="WDS35" s="1603"/>
      <c r="WDT35" s="1603"/>
      <c r="WDU35" s="1603"/>
      <c r="WDV35" s="1603"/>
      <c r="WDW35" s="1603"/>
      <c r="WDX35" s="1603"/>
      <c r="WDY35" s="1603"/>
      <c r="WDZ35" s="1603"/>
      <c r="WEA35" s="1603"/>
      <c r="WEB35" s="1603"/>
      <c r="WEC35" s="1603"/>
      <c r="WED35" s="1603"/>
      <c r="WEE35" s="1603"/>
      <c r="WEF35" s="1603"/>
      <c r="WEG35" s="1603"/>
      <c r="WEH35" s="1603"/>
      <c r="WEI35" s="1603"/>
      <c r="WEJ35" s="1603"/>
      <c r="WEK35" s="1603"/>
      <c r="WEL35" s="1603"/>
      <c r="WEM35" s="1603"/>
      <c r="WEN35" s="1603"/>
      <c r="WEO35" s="1603"/>
      <c r="WEP35" s="1603"/>
      <c r="WEQ35" s="1603"/>
      <c r="WER35" s="1603"/>
      <c r="WES35" s="1603"/>
      <c r="WET35" s="1603"/>
      <c r="WEU35" s="1603"/>
      <c r="WEV35" s="1603"/>
      <c r="WEW35" s="1603"/>
      <c r="WEX35" s="1603"/>
      <c r="WEY35" s="1603"/>
      <c r="WEZ35" s="1603"/>
      <c r="WFA35" s="1603"/>
      <c r="WFB35" s="1603"/>
      <c r="WFC35" s="1603"/>
      <c r="WFD35" s="1603"/>
      <c r="WFE35" s="1603"/>
      <c r="WFF35" s="1603"/>
      <c r="WFG35" s="1603"/>
      <c r="WFH35" s="1603"/>
      <c r="WFI35" s="1603"/>
      <c r="WFJ35" s="1603"/>
      <c r="WFK35" s="1603"/>
      <c r="WFL35" s="1603"/>
      <c r="WFM35" s="1603"/>
      <c r="WFN35" s="1603"/>
      <c r="WFO35" s="1603"/>
      <c r="WFP35" s="1603"/>
      <c r="WFQ35" s="1603"/>
      <c r="WFR35" s="1603"/>
      <c r="WFS35" s="1603"/>
      <c r="WFT35" s="1603"/>
      <c r="WFU35" s="1603"/>
      <c r="WFV35" s="1603"/>
      <c r="WFW35" s="1603"/>
      <c r="WFX35" s="1603"/>
      <c r="WFY35" s="1603"/>
      <c r="WFZ35" s="1603"/>
      <c r="WGA35" s="1603"/>
      <c r="WGB35" s="1603"/>
      <c r="WGC35" s="1603"/>
      <c r="WGD35" s="1603"/>
      <c r="WGE35" s="1603"/>
      <c r="WGF35" s="1603"/>
      <c r="WGG35" s="1603"/>
      <c r="WGH35" s="1603"/>
      <c r="WGI35" s="1603"/>
      <c r="WGJ35" s="1603"/>
      <c r="WGK35" s="1603"/>
      <c r="WGL35" s="1603"/>
      <c r="WGM35" s="1603"/>
      <c r="WGN35" s="1603"/>
      <c r="WGO35" s="1603"/>
      <c r="WGP35" s="1603"/>
      <c r="WGQ35" s="1603"/>
      <c r="WGR35" s="1603"/>
      <c r="WGS35" s="1603"/>
      <c r="WGT35" s="1603"/>
      <c r="WGU35" s="1603"/>
      <c r="WGV35" s="1603"/>
      <c r="WGW35" s="1603"/>
      <c r="WGX35" s="1603"/>
      <c r="WGY35" s="1603"/>
      <c r="WGZ35" s="1603"/>
      <c r="WHA35" s="1603"/>
      <c r="WHB35" s="1603"/>
      <c r="WHC35" s="1603"/>
      <c r="WHD35" s="1603"/>
      <c r="WHE35" s="1603"/>
      <c r="WHF35" s="1603"/>
      <c r="WHG35" s="1603"/>
      <c r="WHH35" s="1603"/>
      <c r="WHI35" s="1603"/>
      <c r="WHJ35" s="1603"/>
      <c r="WHK35" s="1603"/>
      <c r="WHL35" s="1603"/>
      <c r="WHM35" s="1603"/>
      <c r="WHN35" s="1603"/>
      <c r="WHO35" s="1603"/>
      <c r="WHP35" s="1603"/>
      <c r="WHQ35" s="1603"/>
      <c r="WHR35" s="1603"/>
      <c r="WHS35" s="1603"/>
      <c r="WHT35" s="1603"/>
      <c r="WHU35" s="1603"/>
      <c r="WHV35" s="1603"/>
      <c r="WHW35" s="1603"/>
      <c r="WHX35" s="1603"/>
      <c r="WHY35" s="1603"/>
      <c r="WHZ35" s="1603"/>
      <c r="WIA35" s="1603"/>
      <c r="WIB35" s="1603"/>
      <c r="WIC35" s="1603"/>
      <c r="WID35" s="1603"/>
      <c r="WIE35" s="1603"/>
      <c r="WIF35" s="1603"/>
      <c r="WIG35" s="1603"/>
      <c r="WIH35" s="1603"/>
      <c r="WII35" s="1603"/>
      <c r="WIJ35" s="1603"/>
      <c r="WIK35" s="1603"/>
      <c r="WIL35" s="1603"/>
      <c r="WIM35" s="1603"/>
      <c r="WIN35" s="1603"/>
      <c r="WIO35" s="1603"/>
      <c r="WIP35" s="1603"/>
      <c r="WIQ35" s="1603"/>
      <c r="WIR35" s="1603"/>
      <c r="WIS35" s="1603"/>
      <c r="WIT35" s="1603"/>
      <c r="WIU35" s="1603"/>
      <c r="WIV35" s="1603"/>
      <c r="WIW35" s="1603"/>
      <c r="WIX35" s="1603"/>
      <c r="WIY35" s="1603"/>
      <c r="WIZ35" s="1603"/>
      <c r="WJA35" s="1603"/>
      <c r="WJB35" s="1603"/>
      <c r="WJC35" s="1603"/>
      <c r="WJD35" s="1603"/>
      <c r="WJE35" s="1603"/>
      <c r="WJF35" s="1603"/>
      <c r="WJG35" s="1603"/>
      <c r="WJH35" s="1603"/>
      <c r="WJI35" s="1603"/>
      <c r="WJJ35" s="1603"/>
      <c r="WJK35" s="1603"/>
      <c r="WJL35" s="1603"/>
      <c r="WJM35" s="1603"/>
      <c r="WJN35" s="1603"/>
      <c r="WJO35" s="1603"/>
      <c r="WJP35" s="1603"/>
      <c r="WJQ35" s="1603"/>
      <c r="WJR35" s="1603"/>
      <c r="WJS35" s="1603"/>
      <c r="WJT35" s="1603"/>
      <c r="WJU35" s="1603"/>
      <c r="WJV35" s="1603"/>
      <c r="WJW35" s="1603"/>
      <c r="WJX35" s="1603"/>
      <c r="WJY35" s="1603"/>
      <c r="WJZ35" s="1603"/>
      <c r="WKA35" s="1603"/>
      <c r="WKB35" s="1603"/>
      <c r="WKC35" s="1603"/>
      <c r="WKD35" s="1603"/>
      <c r="WKE35" s="1603"/>
      <c r="WKF35" s="1603"/>
      <c r="WKG35" s="1603"/>
      <c r="WKH35" s="1603"/>
      <c r="WKI35" s="1603"/>
      <c r="WKJ35" s="1603"/>
      <c r="WKK35" s="1603"/>
      <c r="WKL35" s="1603"/>
      <c r="WKM35" s="1603"/>
      <c r="WKN35" s="1603"/>
      <c r="WKO35" s="1603"/>
      <c r="WKP35" s="1603"/>
      <c r="WKQ35" s="1603"/>
      <c r="WKR35" s="1603"/>
      <c r="WKS35" s="1603"/>
      <c r="WKT35" s="1603"/>
      <c r="WKU35" s="1603"/>
      <c r="WKV35" s="1603"/>
      <c r="WKW35" s="1603"/>
      <c r="WKX35" s="1603"/>
      <c r="WKY35" s="1603"/>
      <c r="WKZ35" s="1603"/>
      <c r="WLA35" s="1603"/>
      <c r="WLB35" s="1603"/>
      <c r="WLC35" s="1603"/>
      <c r="WLD35" s="1603"/>
      <c r="WLE35" s="1603"/>
      <c r="WLF35" s="1603"/>
      <c r="WLG35" s="1603"/>
      <c r="WLH35" s="1603"/>
      <c r="WLI35" s="1603"/>
      <c r="WLJ35" s="1603"/>
      <c r="WLK35" s="1603"/>
      <c r="WLL35" s="1603"/>
      <c r="WLM35" s="1603"/>
      <c r="WLN35" s="1603"/>
      <c r="WLO35" s="1603"/>
      <c r="WLP35" s="1603"/>
      <c r="WLQ35" s="1603"/>
      <c r="WLR35" s="1603"/>
      <c r="WLS35" s="1603"/>
      <c r="WLT35" s="1603"/>
      <c r="WLU35" s="1603"/>
      <c r="WLV35" s="1603"/>
      <c r="WLW35" s="1603"/>
      <c r="WLX35" s="1603"/>
      <c r="WLY35" s="1603"/>
      <c r="WLZ35" s="1603"/>
      <c r="WMA35" s="1603"/>
      <c r="WMB35" s="1603"/>
      <c r="WMC35" s="1603"/>
      <c r="WMD35" s="1603"/>
      <c r="WME35" s="1603"/>
      <c r="WMF35" s="1603"/>
      <c r="WMG35" s="1603"/>
      <c r="WMH35" s="1603"/>
      <c r="WMI35" s="1603"/>
      <c r="WMJ35" s="1603"/>
      <c r="WMK35" s="1603"/>
      <c r="WML35" s="1603"/>
      <c r="WMM35" s="1603"/>
      <c r="WMN35" s="1603"/>
      <c r="WMO35" s="1603"/>
      <c r="WMP35" s="1603"/>
      <c r="WMQ35" s="1603"/>
      <c r="WMR35" s="1603"/>
      <c r="WMS35" s="1603"/>
      <c r="WMT35" s="1603"/>
      <c r="WMU35" s="1603"/>
      <c r="WMV35" s="1603"/>
      <c r="WMW35" s="1603"/>
      <c r="WMX35" s="1603"/>
      <c r="WMY35" s="1603"/>
      <c r="WMZ35" s="1603"/>
      <c r="WNA35" s="1603"/>
      <c r="WNB35" s="1603"/>
      <c r="WNC35" s="1603"/>
      <c r="WND35" s="1603"/>
      <c r="WNE35" s="1603"/>
      <c r="WNF35" s="1603"/>
      <c r="WNG35" s="1603"/>
      <c r="WNH35" s="1603"/>
      <c r="WNI35" s="1603"/>
      <c r="WNJ35" s="1603"/>
      <c r="WNK35" s="1603"/>
      <c r="WNL35" s="1603"/>
      <c r="WNM35" s="1603"/>
      <c r="WNN35" s="1603"/>
      <c r="WNO35" s="1603"/>
      <c r="WNP35" s="1603"/>
      <c r="WNQ35" s="1603"/>
      <c r="WNR35" s="1603"/>
      <c r="WNS35" s="1603"/>
      <c r="WNT35" s="1603"/>
      <c r="WNU35" s="1603"/>
      <c r="WNV35" s="1603"/>
      <c r="WNW35" s="1603"/>
      <c r="WNX35" s="1603"/>
      <c r="WNY35" s="1603"/>
      <c r="WNZ35" s="1603"/>
      <c r="WOA35" s="1603"/>
      <c r="WOB35" s="1603"/>
      <c r="WOC35" s="1603"/>
      <c r="WOD35" s="1603"/>
      <c r="WOE35" s="1603"/>
      <c r="WOF35" s="1603"/>
      <c r="WOG35" s="1603"/>
      <c r="WOH35" s="1603"/>
      <c r="WOI35" s="1603"/>
      <c r="WOJ35" s="1603"/>
      <c r="WOK35" s="1603"/>
      <c r="WOL35" s="1603"/>
      <c r="WOM35" s="1603"/>
      <c r="WON35" s="1603"/>
      <c r="WOO35" s="1603"/>
      <c r="WOP35" s="1603"/>
      <c r="WOQ35" s="1603"/>
      <c r="WOR35" s="1603"/>
      <c r="WOS35" s="1603"/>
      <c r="WOT35" s="1603"/>
      <c r="WOU35" s="1603"/>
      <c r="WOV35" s="1603"/>
      <c r="WOW35" s="1603"/>
      <c r="WOX35" s="1603"/>
      <c r="WOY35" s="1603"/>
      <c r="WOZ35" s="1603"/>
      <c r="WPA35" s="1603"/>
      <c r="WPB35" s="1603"/>
      <c r="WPC35" s="1603"/>
      <c r="WPD35" s="1603"/>
      <c r="WPE35" s="1603"/>
      <c r="WPF35" s="1603"/>
      <c r="WPG35" s="1603"/>
      <c r="WPH35" s="1603"/>
      <c r="WPI35" s="1603"/>
      <c r="WPJ35" s="1603"/>
      <c r="WPK35" s="1603"/>
      <c r="WPL35" s="1603"/>
      <c r="WPM35" s="1603"/>
      <c r="WPN35" s="1603"/>
      <c r="WPO35" s="1603"/>
      <c r="WPP35" s="1603"/>
      <c r="WPQ35" s="1603"/>
      <c r="WPR35" s="1603"/>
      <c r="WPS35" s="1603"/>
      <c r="WPT35" s="1603"/>
      <c r="WPU35" s="1603"/>
      <c r="WPV35" s="1603"/>
      <c r="WPW35" s="1603"/>
      <c r="WPX35" s="1603"/>
      <c r="WPY35" s="1603"/>
      <c r="WPZ35" s="1603"/>
      <c r="WQA35" s="1603"/>
      <c r="WQB35" s="1603"/>
      <c r="WQC35" s="1603"/>
      <c r="WQD35" s="1603"/>
      <c r="WQE35" s="1603"/>
      <c r="WQF35" s="1603"/>
      <c r="WQG35" s="1603"/>
      <c r="WQH35" s="1603"/>
      <c r="WQI35" s="1603"/>
      <c r="WQJ35" s="1603"/>
      <c r="WQK35" s="1603"/>
      <c r="WQL35" s="1603"/>
      <c r="WQM35" s="1603"/>
      <c r="WQN35" s="1603"/>
      <c r="WQO35" s="1603"/>
      <c r="WQP35" s="1603"/>
      <c r="WQQ35" s="1603"/>
      <c r="WQR35" s="1603"/>
      <c r="WQS35" s="1603"/>
      <c r="WQT35" s="1603"/>
      <c r="WQU35" s="1603"/>
      <c r="WQV35" s="1603"/>
      <c r="WQW35" s="1603"/>
      <c r="WQX35" s="1603"/>
      <c r="WQY35" s="1603"/>
      <c r="WQZ35" s="1603"/>
      <c r="WRA35" s="1603"/>
      <c r="WRB35" s="1603"/>
      <c r="WRC35" s="1603"/>
      <c r="WRD35" s="1603"/>
      <c r="WRE35" s="1603"/>
      <c r="WRF35" s="1603"/>
      <c r="WRG35" s="1603"/>
      <c r="WRH35" s="1603"/>
      <c r="WRI35" s="1603"/>
      <c r="WRJ35" s="1603"/>
      <c r="WRK35" s="1603"/>
      <c r="WRL35" s="1603"/>
      <c r="WRM35" s="1603"/>
      <c r="WRN35" s="1603"/>
      <c r="WRO35" s="1603"/>
      <c r="WRP35" s="1603"/>
      <c r="WRQ35" s="1603"/>
      <c r="WRR35" s="1603"/>
      <c r="WRS35" s="1603"/>
      <c r="WRT35" s="1603"/>
      <c r="WRU35" s="1603"/>
      <c r="WRV35" s="1603"/>
      <c r="WRW35" s="1603"/>
      <c r="WRX35" s="1603"/>
      <c r="WRY35" s="1603"/>
      <c r="WRZ35" s="1603"/>
      <c r="WSA35" s="1603"/>
      <c r="WSB35" s="1603"/>
      <c r="WSC35" s="1603"/>
      <c r="WSD35" s="1603"/>
      <c r="WSE35" s="1603"/>
      <c r="WSF35" s="1603"/>
      <c r="WSG35" s="1603"/>
      <c r="WSH35" s="1603"/>
      <c r="WSI35" s="1603"/>
      <c r="WSJ35" s="1603"/>
      <c r="WSK35" s="1603"/>
      <c r="WSL35" s="1603"/>
      <c r="WSM35" s="1603"/>
      <c r="WSN35" s="1603"/>
      <c r="WSO35" s="1603"/>
      <c r="WSP35" s="1603"/>
      <c r="WSQ35" s="1603"/>
      <c r="WSR35" s="1603"/>
      <c r="WSS35" s="1603"/>
      <c r="WST35" s="1603"/>
      <c r="WSU35" s="1603"/>
      <c r="WSV35" s="1603"/>
      <c r="WSW35" s="1603"/>
      <c r="WSX35" s="1603"/>
      <c r="WSY35" s="1603"/>
      <c r="WSZ35" s="1603"/>
      <c r="WTA35" s="1603"/>
      <c r="WTB35" s="1603"/>
      <c r="WTC35" s="1603"/>
      <c r="WTD35" s="1603"/>
      <c r="WTE35" s="1603"/>
      <c r="WTF35" s="1603"/>
      <c r="WTG35" s="1603"/>
      <c r="WTH35" s="1603"/>
      <c r="WTI35" s="1603"/>
      <c r="WTJ35" s="1603"/>
      <c r="WTK35" s="1603"/>
      <c r="WTL35" s="1603"/>
      <c r="WTM35" s="1603"/>
      <c r="WTN35" s="1603"/>
      <c r="WTO35" s="1603"/>
      <c r="WTP35" s="1603"/>
      <c r="WTQ35" s="1603"/>
      <c r="WTR35" s="1603"/>
      <c r="WTS35" s="1603"/>
      <c r="WTT35" s="1603"/>
      <c r="WTU35" s="1603"/>
      <c r="WTV35" s="1603"/>
      <c r="WTW35" s="1603"/>
      <c r="WTX35" s="1603"/>
      <c r="WTY35" s="1603"/>
      <c r="WTZ35" s="1603"/>
      <c r="WUA35" s="1603"/>
      <c r="WUB35" s="1603"/>
      <c r="WUC35" s="1603"/>
      <c r="WUD35" s="1603"/>
      <c r="WUE35" s="1603"/>
      <c r="WUF35" s="1603"/>
      <c r="WUG35" s="1603"/>
      <c r="WUH35" s="1603"/>
      <c r="WUI35" s="1603"/>
      <c r="WUJ35" s="1603"/>
      <c r="WUK35" s="1603"/>
      <c r="WUL35" s="1603"/>
      <c r="WUM35" s="1603"/>
      <c r="WUN35" s="1603"/>
      <c r="WUO35" s="1603"/>
      <c r="WUP35" s="1603"/>
      <c r="WUQ35" s="1603"/>
      <c r="WUR35" s="1603"/>
      <c r="WUS35" s="1603"/>
      <c r="WUT35" s="1603"/>
      <c r="WUU35" s="1603"/>
      <c r="WUV35" s="1603"/>
      <c r="WUW35" s="1603"/>
      <c r="WUX35" s="1603"/>
      <c r="WUY35" s="1603"/>
      <c r="WUZ35" s="1603"/>
      <c r="WVA35" s="1603"/>
      <c r="WVB35" s="1603"/>
      <c r="WVC35" s="1603"/>
      <c r="WVD35" s="1603"/>
      <c r="WVE35" s="1603"/>
      <c r="WVF35" s="1603"/>
      <c r="WVG35" s="1603"/>
      <c r="WVH35" s="1603"/>
      <c r="WVI35" s="1603"/>
      <c r="WVJ35" s="1603"/>
      <c r="WVK35" s="1603"/>
      <c r="WVL35" s="1603"/>
      <c r="WVM35" s="1603"/>
      <c r="WVN35" s="1603"/>
      <c r="WVO35" s="1603"/>
      <c r="WVP35" s="1603"/>
      <c r="WVQ35" s="1603"/>
      <c r="WVR35" s="1603"/>
      <c r="WVS35" s="1603"/>
      <c r="WVT35" s="1603"/>
      <c r="WVU35" s="1603"/>
      <c r="WVV35" s="1603"/>
      <c r="WVW35" s="1603"/>
      <c r="WVX35" s="1603"/>
      <c r="WVY35" s="1603"/>
      <c r="WVZ35" s="1603"/>
      <c r="WWA35" s="1603"/>
      <c r="WWB35" s="1603"/>
      <c r="WWC35" s="1603"/>
      <c r="WWD35" s="1603"/>
      <c r="WWE35" s="1603"/>
      <c r="WWF35" s="1603"/>
      <c r="WWG35" s="1603"/>
      <c r="WWH35" s="1603"/>
      <c r="WWI35" s="1603"/>
      <c r="WWJ35" s="1603"/>
      <c r="WWK35" s="1603"/>
      <c r="WWL35" s="1603"/>
      <c r="WWM35" s="1603"/>
      <c r="WWN35" s="1603"/>
      <c r="WWO35" s="1603"/>
      <c r="WWP35" s="1603"/>
      <c r="WWQ35" s="1603"/>
      <c r="WWR35" s="1603"/>
      <c r="WWS35" s="1603"/>
      <c r="WWT35" s="1603"/>
      <c r="WWU35" s="1603"/>
      <c r="WWV35" s="1603"/>
      <c r="WWW35" s="1603"/>
      <c r="WWX35" s="1603"/>
      <c r="WWY35" s="1603"/>
      <c r="WWZ35" s="1603"/>
      <c r="WXA35" s="1603"/>
      <c r="WXB35" s="1603"/>
      <c r="WXC35" s="1603"/>
      <c r="WXD35" s="1603"/>
      <c r="WXE35" s="1603"/>
      <c r="WXF35" s="1603"/>
      <c r="WXG35" s="1603"/>
      <c r="WXH35" s="1603"/>
      <c r="WXI35" s="1603"/>
      <c r="WXJ35" s="1603"/>
      <c r="WXK35" s="1603"/>
      <c r="WXL35" s="1603"/>
      <c r="WXM35" s="1603"/>
      <c r="WXN35" s="1603"/>
      <c r="WXO35" s="1603"/>
      <c r="WXP35" s="1603"/>
      <c r="WXQ35" s="1603"/>
      <c r="WXR35" s="1603"/>
      <c r="WXS35" s="1603"/>
      <c r="WXT35" s="1603"/>
      <c r="WXU35" s="1603"/>
      <c r="WXV35" s="1603"/>
      <c r="WXW35" s="1603"/>
      <c r="WXX35" s="1603"/>
      <c r="WXY35" s="1603"/>
      <c r="WXZ35" s="1603"/>
      <c r="WYA35" s="1603"/>
      <c r="WYB35" s="1603"/>
      <c r="WYC35" s="1603"/>
      <c r="WYD35" s="1603"/>
      <c r="WYE35" s="1603"/>
      <c r="WYF35" s="1603"/>
      <c r="WYG35" s="1603"/>
      <c r="WYH35" s="1603"/>
      <c r="WYI35" s="1603"/>
      <c r="WYJ35" s="1603"/>
      <c r="WYK35" s="1603"/>
      <c r="WYL35" s="1603"/>
      <c r="WYM35" s="1603"/>
      <c r="WYN35" s="1603"/>
      <c r="WYO35" s="1603"/>
      <c r="WYP35" s="1603"/>
      <c r="WYQ35" s="1603"/>
      <c r="WYR35" s="1603"/>
      <c r="WYS35" s="1603"/>
      <c r="WYT35" s="1603"/>
      <c r="WYU35" s="1603"/>
      <c r="WYV35" s="1603"/>
      <c r="WYW35" s="1603"/>
      <c r="WYX35" s="1603"/>
      <c r="WYY35" s="1603"/>
      <c r="WYZ35" s="1603"/>
      <c r="WZA35" s="1603"/>
      <c r="WZB35" s="1603"/>
      <c r="WZC35" s="1603"/>
      <c r="WZD35" s="1603"/>
      <c r="WZE35" s="1603"/>
      <c r="WZF35" s="1603"/>
      <c r="WZG35" s="1603"/>
      <c r="WZH35" s="1603"/>
      <c r="WZI35" s="1603"/>
      <c r="WZJ35" s="1603"/>
      <c r="WZK35" s="1603"/>
      <c r="WZL35" s="1603"/>
      <c r="WZM35" s="1603"/>
      <c r="WZN35" s="1603"/>
      <c r="WZO35" s="1603"/>
      <c r="WZP35" s="1603"/>
      <c r="WZQ35" s="1603"/>
      <c r="WZR35" s="1603"/>
      <c r="WZS35" s="1603"/>
      <c r="WZT35" s="1603"/>
      <c r="WZU35" s="1603"/>
      <c r="WZV35" s="1603"/>
      <c r="WZW35" s="1603"/>
      <c r="WZX35" s="1603"/>
      <c r="WZY35" s="1603"/>
      <c r="WZZ35" s="1603"/>
      <c r="XAA35" s="1603"/>
      <c r="XAB35" s="1603"/>
      <c r="XAC35" s="1603"/>
      <c r="XAD35" s="1603"/>
      <c r="XAE35" s="1603"/>
      <c r="XAF35" s="1603"/>
      <c r="XAG35" s="1603"/>
      <c r="XAH35" s="1603"/>
      <c r="XAI35" s="1603"/>
      <c r="XAJ35" s="1603"/>
      <c r="XAK35" s="1603"/>
      <c r="XAL35" s="1603"/>
      <c r="XAM35" s="1603"/>
      <c r="XAN35" s="1603"/>
      <c r="XAO35" s="1603"/>
      <c r="XAP35" s="1603"/>
      <c r="XAQ35" s="1603"/>
      <c r="XAR35" s="1603"/>
      <c r="XAS35" s="1603"/>
      <c r="XAT35" s="1603"/>
      <c r="XAU35" s="1603"/>
      <c r="XAV35" s="1603"/>
      <c r="XAW35" s="1603"/>
      <c r="XAX35" s="1603"/>
      <c r="XAY35" s="1603"/>
      <c r="XAZ35" s="1603"/>
      <c r="XBA35" s="1603"/>
      <c r="XBB35" s="1603"/>
      <c r="XBC35" s="1603"/>
      <c r="XBD35" s="1603"/>
      <c r="XBE35" s="1603"/>
      <c r="XBF35" s="1603"/>
      <c r="XBG35" s="1603"/>
      <c r="XBH35" s="1603"/>
      <c r="XBI35" s="1603"/>
      <c r="XBJ35" s="1603"/>
      <c r="XBK35" s="1603"/>
      <c r="XBL35" s="1603"/>
      <c r="XBM35" s="1603"/>
      <c r="XBN35" s="1603"/>
      <c r="XBO35" s="1603"/>
      <c r="XBP35" s="1603"/>
      <c r="XBQ35" s="1603"/>
      <c r="XBR35" s="1603"/>
      <c r="XBS35" s="1603"/>
      <c r="XBT35" s="1603"/>
      <c r="XBU35" s="1603"/>
      <c r="XBV35" s="1603"/>
      <c r="XBW35" s="1603"/>
      <c r="XBX35" s="1603"/>
      <c r="XBY35" s="1603"/>
      <c r="XBZ35" s="1603"/>
      <c r="XCA35" s="1603"/>
      <c r="XCB35" s="1603"/>
      <c r="XCC35" s="1603"/>
      <c r="XCD35" s="1603"/>
      <c r="XCE35" s="1603"/>
      <c r="XCF35" s="1603"/>
      <c r="XCG35" s="1603"/>
      <c r="XCH35" s="1603"/>
      <c r="XCI35" s="1603"/>
      <c r="XCJ35" s="1603"/>
      <c r="XCK35" s="1603"/>
      <c r="XCL35" s="1603"/>
      <c r="XCM35" s="1603"/>
      <c r="XCN35" s="1603"/>
      <c r="XCO35" s="1603"/>
      <c r="XCP35" s="1603"/>
      <c r="XCQ35" s="1603"/>
      <c r="XCR35" s="1603"/>
      <c r="XCS35" s="1603"/>
      <c r="XCT35" s="1603"/>
      <c r="XCU35" s="1603"/>
      <c r="XCV35" s="1603"/>
      <c r="XCW35" s="1603"/>
      <c r="XCX35" s="1603"/>
      <c r="XCY35" s="1603"/>
      <c r="XCZ35" s="1603"/>
      <c r="XDA35" s="1603"/>
      <c r="XDB35" s="1603"/>
      <c r="XDC35" s="1603"/>
      <c r="XDD35" s="1603"/>
      <c r="XDE35" s="1603"/>
      <c r="XDF35" s="1603"/>
      <c r="XDG35" s="1603"/>
      <c r="XDH35" s="1603"/>
      <c r="XDI35" s="1603"/>
      <c r="XDJ35" s="1603"/>
      <c r="XDK35" s="1603"/>
      <c r="XDL35" s="1603"/>
      <c r="XDM35" s="1603"/>
      <c r="XDN35" s="1603"/>
      <c r="XDO35" s="1603"/>
      <c r="XDP35" s="1603"/>
      <c r="XDQ35" s="1603"/>
      <c r="XDR35" s="1603"/>
      <c r="XDS35" s="1603"/>
      <c r="XDT35" s="1603"/>
      <c r="XDU35" s="1603"/>
      <c r="XDV35" s="1603"/>
      <c r="XDW35" s="1603"/>
      <c r="XDX35" s="1603"/>
      <c r="XDY35" s="1603"/>
      <c r="XDZ35" s="1603"/>
      <c r="XEA35" s="1603"/>
      <c r="XEB35" s="1603"/>
      <c r="XEC35" s="1603"/>
      <c r="XED35" s="1603"/>
      <c r="XEE35" s="1603"/>
      <c r="XEF35" s="1603"/>
      <c r="XEG35" s="1603"/>
      <c r="XEH35" s="1603"/>
      <c r="XEI35" s="1603"/>
      <c r="XEJ35" s="1603"/>
      <c r="XEK35" s="1603"/>
      <c r="XEL35" s="1603"/>
      <c r="XEM35" s="1603"/>
      <c r="XEN35" s="1603"/>
      <c r="XEO35" s="1603"/>
      <c r="XEP35" s="1603"/>
      <c r="XEQ35" s="1603"/>
      <c r="XER35" s="1603"/>
      <c r="XES35" s="1603"/>
      <c r="XET35" s="1603"/>
      <c r="XEU35" s="1603"/>
      <c r="XEV35" s="1603"/>
      <c r="XEW35" s="1603"/>
      <c r="XEX35" s="1603"/>
      <c r="XEY35" s="1603"/>
      <c r="XEZ35" s="1603"/>
      <c r="XFA35" s="1603"/>
    </row>
    <row r="36" spans="1:16381" s="618" customFormat="1" ht="12.75" customHeight="1" x14ac:dyDescent="0.3">
      <c r="A36" s="1605" t="s">
        <v>1390</v>
      </c>
      <c r="B36" s="1605" t="s">
        <v>1391</v>
      </c>
      <c r="C36" s="1605" t="s">
        <v>681</v>
      </c>
      <c r="D36" s="1605" t="s">
        <v>681</v>
      </c>
      <c r="E36" s="1606" t="s">
        <v>687</v>
      </c>
      <c r="F36" s="1606" t="s">
        <v>687</v>
      </c>
      <c r="G36" s="1606" t="s">
        <v>687</v>
      </c>
      <c r="H36" s="1606" t="s">
        <v>687</v>
      </c>
      <c r="I36" s="1606" t="s">
        <v>687</v>
      </c>
      <c r="J36" s="1606" t="s">
        <v>687</v>
      </c>
      <c r="K36" s="1606">
        <v>27.873000000000001</v>
      </c>
      <c r="L36" s="1606">
        <v>28.753</v>
      </c>
      <c r="M36" s="1606">
        <v>31.123000000000001</v>
      </c>
      <c r="N36" s="1606">
        <v>34.186999999999998</v>
      </c>
      <c r="O36" s="1606">
        <v>37.353999999999999</v>
      </c>
      <c r="P36" s="1606">
        <v>40.802</v>
      </c>
      <c r="Q36" s="1606">
        <v>44.11</v>
      </c>
      <c r="R36" s="1606">
        <v>46.890999999999998</v>
      </c>
      <c r="S36" s="1606">
        <v>51</v>
      </c>
      <c r="T36" s="1606">
        <v>54.258000000000003</v>
      </c>
      <c r="U36" s="1606">
        <v>57.401000000000003</v>
      </c>
      <c r="V36" s="1606">
        <v>60.652999999999999</v>
      </c>
      <c r="W36" s="1606">
        <v>66.998999999999995</v>
      </c>
      <c r="X36" s="1606">
        <v>68.778000000000006</v>
      </c>
      <c r="Y36" s="1606">
        <v>74.903999999999996</v>
      </c>
      <c r="Z36" s="1606">
        <v>76.628</v>
      </c>
      <c r="AA36" s="1606">
        <v>77.239000000000004</v>
      </c>
      <c r="AB36" s="1606">
        <v>78.566000000000003</v>
      </c>
      <c r="AC36" s="1606">
        <v>81.415000000000006</v>
      </c>
      <c r="AD36" s="1606">
        <v>84.221000000000004</v>
      </c>
      <c r="AE36" s="1606">
        <v>86.899000000000001</v>
      </c>
      <c r="AF36" s="1606">
        <v>92.266000000000005</v>
      </c>
      <c r="AG36" s="1606">
        <v>97.260999999999996</v>
      </c>
      <c r="AH36" s="1606">
        <v>94.674999999999997</v>
      </c>
      <c r="AI36" s="1606">
        <v>100</v>
      </c>
      <c r="AJ36" s="1606">
        <v>105.985</v>
      </c>
      <c r="AK36" s="1606">
        <v>108.39400000000001</v>
      </c>
      <c r="AL36" s="1606">
        <v>113.02200000000001</v>
      </c>
      <c r="AM36" s="1606">
        <v>115.59</v>
      </c>
      <c r="AN36" s="1606">
        <v>119.631</v>
      </c>
      <c r="AO36" s="1606">
        <v>124.08799999999999</v>
      </c>
      <c r="AP36" s="1606">
        <v>127.872</v>
      </c>
      <c r="AQ36" s="1606">
        <v>132.304</v>
      </c>
      <c r="AR36" s="1607">
        <v>136.69999999999999</v>
      </c>
      <c r="AS36" s="1608">
        <v>139.9</v>
      </c>
      <c r="AT36" s="1608">
        <v>143.9</v>
      </c>
      <c r="AU36" s="1608">
        <v>148.1</v>
      </c>
      <c r="AV36" s="1608">
        <v>153</v>
      </c>
      <c r="AW36" s="1608">
        <v>157.9</v>
      </c>
      <c r="AX36" s="1606" t="s">
        <v>687</v>
      </c>
      <c r="AY36" s="1606" t="s">
        <v>687</v>
      </c>
      <c r="AZ36" s="1606" t="s">
        <v>687</v>
      </c>
      <c r="BA36" s="1606" t="s">
        <v>687</v>
      </c>
      <c r="BB36" s="1606" t="s">
        <v>687</v>
      </c>
      <c r="BC36" s="1606" t="s">
        <v>687</v>
      </c>
      <c r="BD36" s="1606" t="s">
        <v>687</v>
      </c>
      <c r="BE36" s="1606" t="s">
        <v>687</v>
      </c>
      <c r="BF36" s="1606" t="s">
        <v>687</v>
      </c>
      <c r="BG36" s="1606" t="s">
        <v>687</v>
      </c>
      <c r="BH36" s="1606" t="s">
        <v>687</v>
      </c>
      <c r="BI36" s="1606" t="s">
        <v>687</v>
      </c>
      <c r="BJ36" s="1606" t="s">
        <v>687</v>
      </c>
      <c r="BK36" s="1606" t="s">
        <v>687</v>
      </c>
      <c r="BL36" s="1606" t="s">
        <v>687</v>
      </c>
      <c r="BM36" s="1606" t="s">
        <v>687</v>
      </c>
      <c r="BN36" s="1606" t="s">
        <v>687</v>
      </c>
      <c r="BO36" s="1606" t="s">
        <v>687</v>
      </c>
      <c r="BP36" s="1606" t="s">
        <v>687</v>
      </c>
      <c r="BQ36" s="1606" t="s">
        <v>687</v>
      </c>
      <c r="BR36" s="1606" t="s">
        <v>687</v>
      </c>
      <c r="BS36" s="1606" t="s">
        <v>687</v>
      </c>
      <c r="BT36" s="1606" t="s">
        <v>687</v>
      </c>
      <c r="BU36" s="1606" t="s">
        <v>687</v>
      </c>
      <c r="BV36" s="1606" t="s">
        <v>687</v>
      </c>
      <c r="BW36" s="1606" t="s">
        <v>687</v>
      </c>
      <c r="BX36" s="1605" t="s">
        <v>1392</v>
      </c>
      <c r="BY36" s="1605" t="s">
        <v>681</v>
      </c>
      <c r="BZ36" s="1605" t="s">
        <v>1393</v>
      </c>
      <c r="CA36" s="617"/>
      <c r="CB36" s="617"/>
      <c r="CC36" s="617"/>
      <c r="CD36" s="617"/>
      <c r="CE36" s="617"/>
      <c r="CF36" s="617"/>
      <c r="CG36" s="617"/>
      <c r="CH36" s="617"/>
      <c r="CI36" s="617"/>
      <c r="CJ36" s="617"/>
      <c r="CK36" s="617"/>
      <c r="CL36" s="617"/>
      <c r="CM36" s="617"/>
      <c r="CN36" s="617"/>
      <c r="CO36" s="617"/>
      <c r="CP36" s="617"/>
      <c r="CQ36" s="617"/>
      <c r="CR36" s="617"/>
      <c r="CS36" s="617"/>
      <c r="CT36" s="617"/>
      <c r="CU36" s="617"/>
      <c r="CV36" s="617"/>
      <c r="CW36" s="617"/>
      <c r="CX36" s="617"/>
      <c r="CY36" s="617"/>
      <c r="CZ36" s="617"/>
      <c r="DA36" s="617"/>
      <c r="DB36" s="617"/>
      <c r="DC36" s="617"/>
      <c r="DD36" s="617"/>
      <c r="DE36" s="617"/>
      <c r="DF36" s="617"/>
      <c r="DG36" s="617"/>
      <c r="DH36" s="617"/>
      <c r="DI36" s="617"/>
      <c r="DJ36" s="617"/>
      <c r="DK36" s="617"/>
      <c r="DL36" s="617"/>
      <c r="DM36" s="617"/>
      <c r="DN36" s="617"/>
      <c r="DO36" s="617"/>
      <c r="DP36" s="617"/>
      <c r="DQ36" s="617"/>
      <c r="DR36" s="617"/>
      <c r="DS36" s="617"/>
      <c r="DT36" s="617"/>
      <c r="DU36" s="617"/>
      <c r="DV36" s="617"/>
      <c r="DW36" s="617"/>
      <c r="DX36" s="617"/>
      <c r="DY36" s="617"/>
      <c r="DZ36" s="617"/>
      <c r="EA36" s="617"/>
      <c r="EB36" s="617"/>
      <c r="EC36" s="617"/>
      <c r="ED36" s="617"/>
      <c r="EE36" s="617"/>
      <c r="EF36" s="617"/>
      <c r="EG36" s="617"/>
      <c r="EH36" s="617"/>
      <c r="EI36" s="617"/>
      <c r="EJ36" s="617"/>
      <c r="EK36" s="617"/>
      <c r="EL36" s="617"/>
      <c r="EM36" s="617"/>
      <c r="EN36" s="617"/>
      <c r="EO36" s="617"/>
      <c r="EP36" s="617"/>
      <c r="EQ36" s="617"/>
      <c r="ER36" s="617"/>
      <c r="ES36" s="617"/>
      <c r="ET36" s="617"/>
      <c r="EU36" s="617"/>
      <c r="EV36" s="617"/>
      <c r="EW36" s="617"/>
      <c r="EX36" s="617"/>
      <c r="EY36" s="617"/>
      <c r="EZ36" s="617"/>
      <c r="FA36" s="617"/>
      <c r="FB36" s="617"/>
      <c r="FC36" s="617"/>
      <c r="FD36" s="617"/>
      <c r="FE36" s="617"/>
      <c r="FF36" s="617"/>
      <c r="FG36" s="617"/>
      <c r="FH36" s="617"/>
      <c r="FI36" s="617"/>
      <c r="FJ36" s="617"/>
      <c r="FK36" s="617"/>
      <c r="FL36" s="617"/>
      <c r="FM36" s="617"/>
      <c r="FN36" s="617"/>
      <c r="FO36" s="617"/>
      <c r="FP36" s="617"/>
      <c r="FQ36" s="617"/>
      <c r="FR36" s="617"/>
      <c r="FS36" s="617"/>
      <c r="FT36" s="617"/>
      <c r="FU36" s="617"/>
      <c r="FV36" s="617"/>
      <c r="FW36" s="617"/>
      <c r="FX36" s="617"/>
      <c r="FY36" s="617"/>
      <c r="FZ36" s="617"/>
      <c r="GA36" s="617"/>
      <c r="GB36" s="617"/>
      <c r="GC36" s="617"/>
      <c r="GD36" s="617"/>
      <c r="GE36" s="617"/>
      <c r="GF36" s="617"/>
      <c r="GG36" s="617"/>
      <c r="GH36" s="617"/>
      <c r="GI36" s="617"/>
      <c r="GJ36" s="617"/>
      <c r="GK36" s="617"/>
      <c r="GL36" s="617"/>
      <c r="GM36" s="617"/>
      <c r="GN36" s="617"/>
      <c r="GO36" s="617"/>
      <c r="GP36" s="617"/>
      <c r="GQ36" s="617"/>
      <c r="GR36" s="617"/>
      <c r="GS36" s="617"/>
      <c r="GT36" s="617"/>
      <c r="GU36" s="617"/>
      <c r="GV36" s="617"/>
      <c r="GW36" s="617"/>
      <c r="GX36" s="617"/>
      <c r="GY36" s="617"/>
      <c r="GZ36" s="617"/>
      <c r="HA36" s="617"/>
      <c r="HB36" s="617"/>
      <c r="HC36" s="617"/>
      <c r="HD36" s="617"/>
      <c r="HE36" s="617"/>
      <c r="HF36" s="617"/>
      <c r="HG36" s="617"/>
      <c r="HH36" s="617"/>
      <c r="HI36" s="617"/>
      <c r="HJ36" s="617"/>
      <c r="HK36" s="617"/>
      <c r="HL36" s="617"/>
      <c r="HM36" s="617"/>
      <c r="HN36" s="617"/>
      <c r="HO36" s="617"/>
      <c r="HP36" s="617"/>
      <c r="HQ36" s="617"/>
      <c r="HR36" s="617"/>
      <c r="HS36" s="617"/>
      <c r="HT36" s="617"/>
      <c r="HU36" s="617"/>
      <c r="HV36" s="617"/>
      <c r="HW36" s="617"/>
      <c r="HX36" s="617"/>
      <c r="HY36" s="617"/>
      <c r="HZ36" s="617"/>
      <c r="IA36" s="617"/>
      <c r="IB36" s="617"/>
      <c r="IC36" s="617"/>
      <c r="ID36" s="617"/>
      <c r="IE36" s="617"/>
      <c r="IF36" s="617"/>
      <c r="IG36" s="617"/>
      <c r="IH36" s="617"/>
      <c r="II36" s="617"/>
      <c r="IJ36" s="617"/>
      <c r="IK36" s="617"/>
      <c r="IL36" s="617"/>
      <c r="IM36" s="617"/>
      <c r="IN36" s="617"/>
      <c r="IO36" s="617"/>
      <c r="IP36" s="617"/>
      <c r="IQ36" s="617"/>
      <c r="IR36" s="617"/>
      <c r="IS36" s="617"/>
      <c r="IT36" s="617"/>
      <c r="IU36" s="617"/>
      <c r="IV36" s="617"/>
      <c r="IW36" s="617"/>
      <c r="IX36" s="617"/>
      <c r="IY36" s="617"/>
      <c r="IZ36" s="617"/>
      <c r="JA36" s="617"/>
      <c r="JB36" s="617"/>
      <c r="JC36" s="617"/>
      <c r="JD36" s="617"/>
      <c r="JE36" s="617"/>
      <c r="JF36" s="617"/>
      <c r="JG36" s="617"/>
      <c r="JH36" s="617"/>
      <c r="JI36" s="617"/>
      <c r="JJ36" s="617"/>
      <c r="JK36" s="617"/>
      <c r="JL36" s="617"/>
      <c r="JM36" s="617"/>
      <c r="JN36" s="617"/>
      <c r="JO36" s="617"/>
      <c r="JP36" s="617"/>
      <c r="JQ36" s="617"/>
      <c r="JR36" s="617"/>
      <c r="JS36" s="617"/>
      <c r="JT36" s="617"/>
      <c r="JU36" s="617"/>
      <c r="JV36" s="617"/>
      <c r="JW36" s="617"/>
      <c r="JX36" s="617"/>
      <c r="JY36" s="617"/>
      <c r="JZ36" s="617"/>
      <c r="KA36" s="617"/>
      <c r="KB36" s="617"/>
      <c r="KC36" s="617"/>
      <c r="KD36" s="617"/>
      <c r="KE36" s="617"/>
      <c r="KF36" s="617"/>
      <c r="KG36" s="617"/>
      <c r="KH36" s="617"/>
      <c r="KI36" s="617"/>
      <c r="KJ36" s="617"/>
      <c r="KK36" s="617"/>
      <c r="KL36" s="617"/>
      <c r="KM36" s="617"/>
      <c r="KN36" s="617"/>
      <c r="KO36" s="617"/>
      <c r="KP36" s="617"/>
      <c r="KQ36" s="617"/>
      <c r="KR36" s="617"/>
      <c r="KS36" s="617"/>
      <c r="KT36" s="617"/>
      <c r="KU36" s="617"/>
      <c r="KV36" s="617"/>
      <c r="KW36" s="617"/>
      <c r="KX36" s="617"/>
      <c r="KY36" s="617"/>
      <c r="KZ36" s="617"/>
      <c r="LA36" s="617"/>
      <c r="LB36" s="617"/>
      <c r="LC36" s="617"/>
      <c r="LD36" s="617"/>
      <c r="LE36" s="617"/>
      <c r="LF36" s="617"/>
      <c r="LG36" s="617"/>
      <c r="LH36" s="617"/>
      <c r="LI36" s="617"/>
      <c r="LJ36" s="617"/>
      <c r="LK36" s="617"/>
      <c r="LL36" s="617"/>
      <c r="LM36" s="617"/>
      <c r="LN36" s="617"/>
      <c r="LO36" s="617"/>
      <c r="LP36" s="617"/>
      <c r="LQ36" s="617"/>
      <c r="LR36" s="617"/>
      <c r="LS36" s="617"/>
      <c r="LT36" s="617"/>
      <c r="LU36" s="617"/>
      <c r="LV36" s="617"/>
      <c r="LW36" s="617"/>
      <c r="LX36" s="617"/>
      <c r="LY36" s="617"/>
      <c r="LZ36" s="617"/>
      <c r="MA36" s="617"/>
      <c r="MB36" s="617"/>
      <c r="MC36" s="617"/>
      <c r="MD36" s="617"/>
      <c r="ME36" s="617"/>
      <c r="MF36" s="617"/>
      <c r="MG36" s="617"/>
      <c r="MH36" s="617"/>
      <c r="MI36" s="617"/>
      <c r="MJ36" s="617"/>
      <c r="MK36" s="617"/>
      <c r="ML36" s="617"/>
      <c r="MM36" s="617"/>
      <c r="MN36" s="617"/>
      <c r="MO36" s="617"/>
      <c r="MP36" s="617"/>
      <c r="MQ36" s="617"/>
      <c r="MR36" s="617"/>
      <c r="MS36" s="617"/>
      <c r="MT36" s="617"/>
      <c r="MU36" s="617"/>
      <c r="MV36" s="617"/>
      <c r="MW36" s="617"/>
      <c r="MX36" s="617"/>
      <c r="MY36" s="617"/>
      <c r="MZ36" s="617"/>
      <c r="NA36" s="617"/>
      <c r="NB36" s="617"/>
      <c r="NC36" s="617"/>
      <c r="ND36" s="617"/>
      <c r="NE36" s="617"/>
      <c r="NF36" s="617"/>
      <c r="NG36" s="617"/>
      <c r="NH36" s="617"/>
      <c r="NI36" s="617"/>
      <c r="NJ36" s="617"/>
      <c r="NK36" s="617"/>
      <c r="NL36" s="617"/>
      <c r="NM36" s="617"/>
      <c r="NN36" s="617"/>
      <c r="NO36" s="617"/>
      <c r="NP36" s="617"/>
      <c r="NQ36" s="617"/>
      <c r="NR36" s="617"/>
      <c r="NS36" s="617"/>
      <c r="NT36" s="617"/>
      <c r="NU36" s="617"/>
      <c r="NV36" s="617"/>
      <c r="NW36" s="617"/>
      <c r="NX36" s="617"/>
      <c r="NY36" s="617"/>
      <c r="NZ36" s="617"/>
      <c r="OA36" s="617"/>
      <c r="OB36" s="617"/>
      <c r="OC36" s="617"/>
      <c r="OD36" s="617"/>
      <c r="OE36" s="617"/>
      <c r="OF36" s="617"/>
      <c r="OG36" s="617"/>
      <c r="OH36" s="617"/>
      <c r="OI36" s="617"/>
      <c r="OJ36" s="617"/>
      <c r="OK36" s="617"/>
      <c r="OL36" s="617"/>
      <c r="OM36" s="617"/>
      <c r="ON36" s="617"/>
      <c r="OO36" s="617"/>
      <c r="OP36" s="617"/>
      <c r="OQ36" s="617"/>
      <c r="OR36" s="617"/>
      <c r="OS36" s="617"/>
      <c r="OT36" s="617"/>
      <c r="OU36" s="617"/>
      <c r="OV36" s="617"/>
      <c r="OW36" s="617"/>
      <c r="OX36" s="617"/>
      <c r="OY36" s="617"/>
      <c r="OZ36" s="617"/>
      <c r="PA36" s="617"/>
      <c r="PB36" s="617"/>
      <c r="PC36" s="617"/>
      <c r="PD36" s="617"/>
      <c r="PE36" s="617"/>
      <c r="PF36" s="617"/>
      <c r="PG36" s="617"/>
      <c r="PH36" s="617"/>
      <c r="PI36" s="617"/>
      <c r="PJ36" s="617"/>
      <c r="PK36" s="617"/>
      <c r="PL36" s="617"/>
      <c r="PM36" s="617"/>
      <c r="PN36" s="617"/>
      <c r="PO36" s="617"/>
      <c r="PP36" s="617"/>
      <c r="PQ36" s="617"/>
      <c r="PR36" s="617"/>
      <c r="PS36" s="617"/>
      <c r="PT36" s="617"/>
      <c r="PU36" s="617"/>
      <c r="PV36" s="617"/>
      <c r="PW36" s="617"/>
      <c r="PX36" s="617"/>
      <c r="PY36" s="617"/>
      <c r="PZ36" s="617"/>
      <c r="QA36" s="617"/>
      <c r="QB36" s="617"/>
      <c r="QC36" s="617"/>
      <c r="QD36" s="617"/>
      <c r="QE36" s="617"/>
      <c r="QF36" s="617"/>
      <c r="QG36" s="617"/>
      <c r="QH36" s="617"/>
      <c r="QI36" s="617"/>
      <c r="QJ36" s="617"/>
      <c r="QK36" s="617"/>
      <c r="QL36" s="617"/>
      <c r="QM36" s="617"/>
      <c r="QN36" s="617"/>
      <c r="QO36" s="617"/>
      <c r="QP36" s="617"/>
      <c r="QQ36" s="617"/>
      <c r="QR36" s="617"/>
      <c r="QS36" s="617"/>
      <c r="QT36" s="617"/>
      <c r="QU36" s="617"/>
      <c r="QV36" s="617"/>
      <c r="QW36" s="617"/>
      <c r="QX36" s="617"/>
      <c r="QY36" s="617"/>
      <c r="QZ36" s="617"/>
      <c r="RA36" s="617"/>
      <c r="RB36" s="617"/>
      <c r="RC36" s="617"/>
      <c r="RD36" s="617"/>
      <c r="RE36" s="617"/>
      <c r="RF36" s="617"/>
      <c r="RG36" s="617"/>
      <c r="RH36" s="617"/>
      <c r="RI36" s="617"/>
      <c r="RJ36" s="617"/>
      <c r="RK36" s="617"/>
      <c r="RL36" s="617"/>
      <c r="RM36" s="617"/>
      <c r="RN36" s="617"/>
      <c r="RO36" s="617"/>
      <c r="RP36" s="617"/>
      <c r="RQ36" s="617"/>
      <c r="RR36" s="617"/>
      <c r="RS36" s="617"/>
      <c r="RT36" s="617"/>
      <c r="RU36" s="617"/>
      <c r="RV36" s="617"/>
      <c r="RW36" s="617"/>
      <c r="RX36" s="617"/>
      <c r="RY36" s="617"/>
      <c r="RZ36" s="617"/>
      <c r="SA36" s="617"/>
      <c r="SB36" s="617"/>
      <c r="SC36" s="617"/>
      <c r="SD36" s="617"/>
      <c r="SE36" s="617"/>
      <c r="SF36" s="617"/>
      <c r="SG36" s="617"/>
      <c r="SH36" s="617"/>
      <c r="SI36" s="617"/>
      <c r="SJ36" s="617"/>
      <c r="SK36" s="617"/>
      <c r="SL36" s="617"/>
      <c r="SM36" s="617"/>
      <c r="SN36" s="617"/>
      <c r="SO36" s="617"/>
      <c r="SP36" s="617"/>
      <c r="SQ36" s="617"/>
      <c r="SR36" s="617"/>
      <c r="SS36" s="617"/>
      <c r="ST36" s="617"/>
      <c r="SU36" s="617"/>
      <c r="SV36" s="617"/>
      <c r="SW36" s="617"/>
      <c r="SX36" s="617"/>
      <c r="SY36" s="617"/>
      <c r="SZ36" s="617"/>
      <c r="TA36" s="617"/>
      <c r="TB36" s="617"/>
      <c r="TC36" s="617"/>
      <c r="TD36" s="617"/>
      <c r="TE36" s="617"/>
      <c r="TF36" s="617"/>
      <c r="TG36" s="617"/>
      <c r="TH36" s="617"/>
      <c r="TI36" s="617"/>
      <c r="TJ36" s="617"/>
      <c r="TK36" s="617"/>
      <c r="TL36" s="617"/>
      <c r="TM36" s="617"/>
      <c r="TN36" s="617"/>
      <c r="TO36" s="617"/>
      <c r="TP36" s="617"/>
      <c r="TQ36" s="617"/>
      <c r="TR36" s="617"/>
      <c r="TS36" s="617"/>
      <c r="TT36" s="617"/>
      <c r="TU36" s="617"/>
      <c r="TV36" s="617"/>
      <c r="TW36" s="617"/>
      <c r="TX36" s="617"/>
      <c r="TY36" s="617"/>
      <c r="TZ36" s="617"/>
      <c r="UA36" s="617"/>
      <c r="UB36" s="617"/>
      <c r="UC36" s="617"/>
      <c r="UD36" s="617"/>
      <c r="UE36" s="617"/>
      <c r="UF36" s="617"/>
      <c r="UG36" s="617"/>
      <c r="UH36" s="617"/>
      <c r="UI36" s="617"/>
      <c r="UJ36" s="617"/>
      <c r="UK36" s="617"/>
      <c r="UL36" s="617"/>
      <c r="UM36" s="617"/>
      <c r="UN36" s="617"/>
      <c r="UO36" s="617"/>
      <c r="UP36" s="617"/>
      <c r="UQ36" s="617"/>
      <c r="UR36" s="617"/>
      <c r="US36" s="617"/>
      <c r="UT36" s="617"/>
      <c r="UU36" s="617"/>
      <c r="UV36" s="617"/>
      <c r="UW36" s="617"/>
      <c r="UX36" s="617"/>
      <c r="UY36" s="617"/>
      <c r="UZ36" s="617"/>
      <c r="VA36" s="617"/>
      <c r="VB36" s="617"/>
      <c r="VC36" s="617"/>
      <c r="VD36" s="617"/>
      <c r="VE36" s="617"/>
      <c r="VF36" s="617"/>
      <c r="VG36" s="617"/>
      <c r="VH36" s="617"/>
      <c r="VI36" s="617"/>
      <c r="VJ36" s="617"/>
      <c r="VK36" s="617"/>
      <c r="VL36" s="617"/>
      <c r="VM36" s="617"/>
      <c r="VN36" s="617"/>
      <c r="VO36" s="617"/>
      <c r="VP36" s="617"/>
      <c r="VQ36" s="617"/>
      <c r="VR36" s="617"/>
      <c r="VS36" s="617"/>
      <c r="VT36" s="617"/>
      <c r="VU36" s="617"/>
      <c r="VV36" s="617"/>
      <c r="VW36" s="617"/>
      <c r="VX36" s="617"/>
      <c r="VY36" s="617"/>
      <c r="VZ36" s="617"/>
      <c r="WA36" s="617"/>
      <c r="WB36" s="617"/>
      <c r="WC36" s="617"/>
      <c r="WD36" s="617"/>
      <c r="WE36" s="617"/>
      <c r="WF36" s="617"/>
      <c r="WG36" s="617"/>
      <c r="WH36" s="617"/>
      <c r="WI36" s="617"/>
      <c r="WJ36" s="617"/>
      <c r="WK36" s="617"/>
      <c r="WL36" s="617"/>
      <c r="WM36" s="617"/>
      <c r="WN36" s="617"/>
      <c r="WO36" s="617"/>
      <c r="WP36" s="617"/>
      <c r="WQ36" s="617"/>
      <c r="WR36" s="617"/>
      <c r="WS36" s="617"/>
      <c r="WT36" s="617"/>
      <c r="WU36" s="617"/>
      <c r="WV36" s="617"/>
      <c r="WW36" s="617"/>
      <c r="WX36" s="617"/>
      <c r="WY36" s="617"/>
      <c r="WZ36" s="617"/>
      <c r="XA36" s="617"/>
      <c r="XB36" s="617"/>
      <c r="XC36" s="617"/>
      <c r="XD36" s="617"/>
      <c r="XE36" s="617"/>
      <c r="XF36" s="617"/>
      <c r="XG36" s="617"/>
      <c r="XH36" s="617"/>
      <c r="XI36" s="617"/>
      <c r="XJ36" s="617"/>
      <c r="XK36" s="617"/>
      <c r="XL36" s="617"/>
      <c r="XM36" s="617"/>
      <c r="XN36" s="617"/>
      <c r="XO36" s="617"/>
      <c r="XP36" s="617"/>
      <c r="XQ36" s="617"/>
      <c r="XR36" s="617"/>
      <c r="XS36" s="617"/>
      <c r="XT36" s="617"/>
      <c r="XU36" s="617"/>
      <c r="XV36" s="617"/>
      <c r="XW36" s="617"/>
      <c r="XX36" s="617"/>
      <c r="XY36" s="617"/>
      <c r="XZ36" s="617"/>
      <c r="YA36" s="617"/>
      <c r="YB36" s="617"/>
      <c r="YC36" s="617"/>
      <c r="YD36" s="617"/>
      <c r="YE36" s="617"/>
      <c r="YF36" s="617"/>
      <c r="YG36" s="617"/>
      <c r="YH36" s="617"/>
      <c r="YI36" s="617"/>
      <c r="YJ36" s="617"/>
      <c r="YK36" s="617"/>
      <c r="YL36" s="617"/>
      <c r="YM36" s="617"/>
      <c r="YN36" s="617"/>
      <c r="YO36" s="617"/>
      <c r="YP36" s="617"/>
      <c r="YQ36" s="617"/>
      <c r="YR36" s="617"/>
      <c r="YS36" s="617"/>
      <c r="YT36" s="617"/>
      <c r="YU36" s="617"/>
      <c r="YV36" s="617"/>
      <c r="YW36" s="617"/>
      <c r="YX36" s="617"/>
      <c r="YY36" s="617"/>
      <c r="YZ36" s="617"/>
      <c r="ZA36" s="617"/>
      <c r="ZB36" s="617"/>
      <c r="ZC36" s="617"/>
      <c r="ZD36" s="617"/>
      <c r="ZE36" s="617"/>
      <c r="ZF36" s="617"/>
      <c r="ZG36" s="617"/>
      <c r="ZH36" s="617"/>
      <c r="ZI36" s="617"/>
      <c r="ZJ36" s="617"/>
      <c r="ZK36" s="617"/>
      <c r="ZL36" s="617"/>
      <c r="ZM36" s="617"/>
      <c r="ZN36" s="617"/>
      <c r="ZO36" s="617"/>
      <c r="ZP36" s="617"/>
      <c r="ZQ36" s="617"/>
      <c r="ZR36" s="617"/>
      <c r="ZS36" s="617"/>
      <c r="ZT36" s="617"/>
      <c r="ZU36" s="617"/>
      <c r="ZV36" s="617"/>
      <c r="ZW36" s="617"/>
      <c r="ZX36" s="617"/>
      <c r="ZY36" s="617"/>
      <c r="ZZ36" s="617"/>
      <c r="AAA36" s="617"/>
      <c r="AAB36" s="617"/>
      <c r="AAC36" s="617"/>
      <c r="AAD36" s="617"/>
      <c r="AAE36" s="617"/>
      <c r="AAF36" s="617"/>
      <c r="AAG36" s="617"/>
      <c r="AAH36" s="617"/>
      <c r="AAI36" s="617"/>
      <c r="AAJ36" s="617"/>
      <c r="AAK36" s="617"/>
      <c r="AAL36" s="617"/>
      <c r="AAM36" s="617"/>
      <c r="AAN36" s="617"/>
      <c r="AAO36" s="617"/>
      <c r="AAP36" s="617"/>
      <c r="AAQ36" s="617"/>
      <c r="AAR36" s="617"/>
      <c r="AAS36" s="617"/>
      <c r="AAT36" s="617"/>
      <c r="AAU36" s="617"/>
      <c r="AAV36" s="617"/>
      <c r="AAW36" s="617"/>
      <c r="AAX36" s="617"/>
      <c r="AAY36" s="617"/>
      <c r="AAZ36" s="617"/>
      <c r="ABA36" s="617"/>
      <c r="ABB36" s="617"/>
      <c r="ABC36" s="617"/>
      <c r="ABD36" s="617"/>
      <c r="ABE36" s="617"/>
      <c r="ABF36" s="617"/>
      <c r="ABG36" s="617"/>
      <c r="ABH36" s="617"/>
      <c r="ABI36" s="617"/>
      <c r="ABJ36" s="617"/>
      <c r="ABK36" s="617"/>
      <c r="ABL36" s="617"/>
      <c r="ABM36" s="617"/>
      <c r="ABN36" s="617"/>
      <c r="ABO36" s="617"/>
      <c r="ABP36" s="617"/>
      <c r="ABQ36" s="617"/>
      <c r="ABR36" s="617"/>
      <c r="ABS36" s="617"/>
      <c r="ABT36" s="617"/>
      <c r="ABU36" s="617"/>
      <c r="ABV36" s="617"/>
      <c r="ABW36" s="617"/>
      <c r="ABX36" s="617"/>
      <c r="ABY36" s="617"/>
      <c r="ABZ36" s="617"/>
      <c r="ACA36" s="617"/>
      <c r="ACB36" s="617"/>
      <c r="ACC36" s="617"/>
      <c r="ACD36" s="617"/>
      <c r="ACE36" s="617"/>
      <c r="ACF36" s="617"/>
      <c r="ACG36" s="617"/>
      <c r="ACH36" s="617"/>
      <c r="ACI36" s="617"/>
      <c r="ACJ36" s="617"/>
      <c r="ACK36" s="617"/>
      <c r="ACL36" s="617"/>
      <c r="ACM36" s="617"/>
      <c r="ACN36" s="617"/>
      <c r="ACO36" s="617"/>
      <c r="ACP36" s="617"/>
      <c r="ACQ36" s="617"/>
      <c r="ACR36" s="617"/>
      <c r="ACS36" s="617"/>
      <c r="ACT36" s="617"/>
      <c r="ACU36" s="617"/>
      <c r="ACV36" s="617"/>
      <c r="ACW36" s="617"/>
      <c r="ACX36" s="617"/>
      <c r="ACY36" s="617"/>
      <c r="ACZ36" s="617"/>
      <c r="ADA36" s="617"/>
      <c r="ADB36" s="617"/>
      <c r="ADC36" s="617"/>
      <c r="ADD36" s="617"/>
      <c r="ADE36" s="617"/>
      <c r="ADF36" s="617"/>
      <c r="ADG36" s="617"/>
      <c r="ADH36" s="617"/>
      <c r="ADI36" s="617"/>
      <c r="ADJ36" s="617"/>
      <c r="ADK36" s="617"/>
      <c r="ADL36" s="617"/>
      <c r="ADM36" s="617"/>
      <c r="ADN36" s="617"/>
      <c r="ADO36" s="617"/>
      <c r="ADP36" s="617"/>
      <c r="ADQ36" s="617"/>
      <c r="ADR36" s="617"/>
      <c r="ADS36" s="617"/>
      <c r="ADT36" s="617"/>
      <c r="ADU36" s="617"/>
      <c r="ADV36" s="617"/>
      <c r="ADW36" s="617"/>
      <c r="ADX36" s="617"/>
      <c r="ADY36" s="617"/>
      <c r="ADZ36" s="617"/>
      <c r="AEA36" s="617"/>
      <c r="AEB36" s="617"/>
      <c r="AEC36" s="617"/>
      <c r="AED36" s="617"/>
      <c r="AEE36" s="617"/>
      <c r="AEF36" s="617"/>
      <c r="AEG36" s="617"/>
      <c r="AEH36" s="617"/>
      <c r="AEI36" s="617"/>
      <c r="AEJ36" s="617"/>
      <c r="AEK36" s="617"/>
      <c r="AEL36" s="617"/>
      <c r="AEM36" s="617"/>
      <c r="AEN36" s="617"/>
      <c r="AEO36" s="617"/>
      <c r="AEP36" s="617"/>
      <c r="AEQ36" s="617"/>
      <c r="AER36" s="617"/>
      <c r="AES36" s="617"/>
      <c r="AET36" s="617"/>
      <c r="AEU36" s="617"/>
      <c r="AEV36" s="617"/>
      <c r="AEW36" s="617"/>
      <c r="AEX36" s="617"/>
      <c r="AEY36" s="617"/>
      <c r="AEZ36" s="617"/>
      <c r="AFA36" s="617"/>
      <c r="AFB36" s="617"/>
      <c r="AFC36" s="617"/>
      <c r="AFD36" s="617"/>
      <c r="AFE36" s="617"/>
      <c r="AFF36" s="617"/>
      <c r="AFG36" s="617"/>
      <c r="AFH36" s="617"/>
      <c r="AFI36" s="617"/>
      <c r="AFJ36" s="617"/>
      <c r="AFK36" s="617"/>
      <c r="AFL36" s="617"/>
      <c r="AFM36" s="617"/>
      <c r="AFN36" s="617"/>
      <c r="AFO36" s="617"/>
      <c r="AFP36" s="617"/>
      <c r="AFQ36" s="617"/>
      <c r="AFR36" s="617"/>
      <c r="AFS36" s="617"/>
      <c r="AFT36" s="617"/>
      <c r="AFU36" s="617"/>
      <c r="AFV36" s="617"/>
      <c r="AFW36" s="617"/>
      <c r="AFX36" s="617"/>
      <c r="AFY36" s="617"/>
      <c r="AFZ36" s="617"/>
      <c r="AGA36" s="617"/>
      <c r="AGB36" s="617"/>
      <c r="AGC36" s="617"/>
      <c r="AGD36" s="617"/>
      <c r="AGE36" s="617"/>
      <c r="AGF36" s="617"/>
      <c r="AGG36" s="617"/>
      <c r="AGH36" s="617"/>
      <c r="AGI36" s="617"/>
      <c r="AGJ36" s="617"/>
      <c r="AGK36" s="617"/>
      <c r="AGL36" s="617"/>
      <c r="AGM36" s="617"/>
      <c r="AGN36" s="617"/>
      <c r="AGO36" s="617"/>
      <c r="AGP36" s="617"/>
      <c r="AGQ36" s="617"/>
      <c r="AGR36" s="617"/>
      <c r="AGS36" s="617"/>
      <c r="AGT36" s="617"/>
      <c r="AGU36" s="617"/>
      <c r="AGV36" s="617"/>
      <c r="AGW36" s="617"/>
      <c r="AGX36" s="617"/>
      <c r="AGY36" s="617"/>
      <c r="AGZ36" s="617"/>
      <c r="AHA36" s="617"/>
      <c r="AHB36" s="617"/>
      <c r="AHC36" s="617"/>
      <c r="AHD36" s="617"/>
      <c r="AHE36" s="617"/>
      <c r="AHF36" s="617"/>
      <c r="AHG36" s="617"/>
      <c r="AHH36" s="617"/>
      <c r="AHI36" s="617"/>
      <c r="AHJ36" s="617"/>
      <c r="AHK36" s="617"/>
      <c r="AHL36" s="617"/>
      <c r="AHM36" s="617"/>
      <c r="AHN36" s="617"/>
      <c r="AHO36" s="617"/>
      <c r="AHP36" s="617"/>
      <c r="AHQ36" s="617"/>
      <c r="AHR36" s="617"/>
      <c r="AHS36" s="617"/>
      <c r="AHT36" s="617"/>
      <c r="AHU36" s="617"/>
      <c r="AHV36" s="617"/>
      <c r="AHW36" s="617"/>
      <c r="AHX36" s="617"/>
      <c r="AHY36" s="617"/>
      <c r="AHZ36" s="617"/>
      <c r="AIA36" s="617"/>
      <c r="AIB36" s="617"/>
      <c r="AIC36" s="617"/>
      <c r="AID36" s="617"/>
      <c r="AIE36" s="617"/>
      <c r="AIF36" s="617"/>
      <c r="AIG36" s="617"/>
      <c r="AIH36" s="617"/>
      <c r="AII36" s="617"/>
      <c r="AIJ36" s="617"/>
      <c r="AIK36" s="617"/>
      <c r="AIL36" s="617"/>
      <c r="AIM36" s="617"/>
      <c r="AIN36" s="617"/>
      <c r="AIO36" s="617"/>
      <c r="AIP36" s="617"/>
      <c r="AIQ36" s="617"/>
      <c r="AIR36" s="617"/>
      <c r="AIS36" s="617"/>
      <c r="AIT36" s="617"/>
      <c r="AIU36" s="617"/>
      <c r="AIV36" s="617"/>
      <c r="AIW36" s="617"/>
      <c r="AIX36" s="617"/>
      <c r="AIY36" s="617"/>
      <c r="AIZ36" s="617"/>
      <c r="AJA36" s="617"/>
      <c r="AJB36" s="617"/>
      <c r="AJC36" s="617"/>
      <c r="AJD36" s="617"/>
      <c r="AJE36" s="617"/>
      <c r="AJF36" s="617"/>
      <c r="AJG36" s="617"/>
      <c r="AJH36" s="617"/>
      <c r="AJI36" s="617"/>
      <c r="AJJ36" s="617"/>
      <c r="AJK36" s="617"/>
      <c r="AJL36" s="617"/>
      <c r="AJM36" s="617"/>
      <c r="AJN36" s="617"/>
      <c r="AJO36" s="617"/>
      <c r="AJP36" s="617"/>
      <c r="AJQ36" s="617"/>
      <c r="AJR36" s="617"/>
      <c r="AJS36" s="617"/>
      <c r="AJT36" s="617"/>
      <c r="AJU36" s="617"/>
      <c r="AJV36" s="617"/>
      <c r="AJW36" s="617"/>
      <c r="AJX36" s="617"/>
      <c r="AJY36" s="617"/>
      <c r="AJZ36" s="617"/>
      <c r="AKA36" s="617"/>
      <c r="AKB36" s="617"/>
      <c r="AKC36" s="617"/>
      <c r="AKD36" s="617"/>
      <c r="AKE36" s="617"/>
      <c r="AKF36" s="617"/>
      <c r="AKG36" s="617"/>
      <c r="AKH36" s="617"/>
      <c r="AKI36" s="617"/>
      <c r="AKJ36" s="617"/>
      <c r="AKK36" s="617"/>
      <c r="AKL36" s="617"/>
      <c r="AKM36" s="617"/>
      <c r="AKN36" s="617"/>
      <c r="AKO36" s="617"/>
      <c r="AKP36" s="617"/>
      <c r="AKQ36" s="617"/>
      <c r="AKR36" s="617"/>
      <c r="AKS36" s="617"/>
      <c r="AKT36" s="617"/>
      <c r="AKU36" s="617"/>
      <c r="AKV36" s="617"/>
      <c r="AKW36" s="617"/>
      <c r="AKX36" s="617"/>
      <c r="AKY36" s="617"/>
      <c r="AKZ36" s="617"/>
      <c r="ALA36" s="617"/>
      <c r="ALB36" s="617"/>
      <c r="ALC36" s="617"/>
      <c r="ALD36" s="617"/>
      <c r="ALE36" s="617"/>
      <c r="ALF36" s="617"/>
      <c r="ALG36" s="617"/>
      <c r="ALH36" s="617"/>
      <c r="ALI36" s="617"/>
      <c r="ALJ36" s="617"/>
      <c r="ALK36" s="617"/>
      <c r="ALL36" s="617"/>
      <c r="ALM36" s="617"/>
      <c r="ALN36" s="617"/>
      <c r="ALO36" s="617"/>
      <c r="ALP36" s="617"/>
      <c r="ALQ36" s="617"/>
      <c r="ALR36" s="617"/>
      <c r="ALS36" s="617"/>
      <c r="ALT36" s="617"/>
      <c r="ALU36" s="617"/>
      <c r="ALV36" s="617"/>
      <c r="ALW36" s="617"/>
      <c r="ALX36" s="617"/>
      <c r="ALY36" s="617"/>
      <c r="ALZ36" s="617"/>
      <c r="AMA36" s="617"/>
      <c r="AMB36" s="617"/>
      <c r="AMC36" s="617"/>
      <c r="AMD36" s="617"/>
      <c r="AME36" s="617"/>
      <c r="AMF36" s="617"/>
      <c r="AMG36" s="617"/>
      <c r="AMH36" s="617"/>
      <c r="AMI36" s="617"/>
      <c r="AMJ36" s="617"/>
      <c r="AMK36" s="617"/>
      <c r="AML36" s="617"/>
      <c r="AMM36" s="617"/>
      <c r="AMN36" s="617"/>
      <c r="AMO36" s="617"/>
      <c r="AMP36" s="617"/>
      <c r="AMQ36" s="617"/>
      <c r="AMR36" s="617"/>
      <c r="AMS36" s="617"/>
      <c r="AMT36" s="617"/>
      <c r="AMU36" s="617"/>
      <c r="AMV36" s="617"/>
      <c r="AMW36" s="617"/>
      <c r="AMX36" s="617"/>
      <c r="AMY36" s="617"/>
      <c r="AMZ36" s="617"/>
      <c r="ANA36" s="617"/>
      <c r="ANB36" s="617"/>
      <c r="ANC36" s="617"/>
      <c r="AND36" s="617"/>
      <c r="ANE36" s="617"/>
      <c r="ANF36" s="617"/>
      <c r="ANG36" s="617"/>
      <c r="ANH36" s="617"/>
      <c r="ANI36" s="617"/>
      <c r="ANJ36" s="617"/>
      <c r="ANK36" s="617"/>
      <c r="ANL36" s="617"/>
      <c r="ANM36" s="617"/>
      <c r="ANN36" s="617"/>
      <c r="ANO36" s="617"/>
      <c r="ANP36" s="617"/>
      <c r="ANQ36" s="617"/>
      <c r="ANR36" s="617"/>
      <c r="ANS36" s="617"/>
      <c r="ANT36" s="617"/>
      <c r="ANU36" s="617"/>
      <c r="ANV36" s="617"/>
      <c r="ANW36" s="617"/>
      <c r="ANX36" s="617"/>
      <c r="ANY36" s="617"/>
      <c r="ANZ36" s="617"/>
      <c r="AOA36" s="617"/>
      <c r="AOB36" s="617"/>
      <c r="AOC36" s="617"/>
      <c r="AOD36" s="617"/>
      <c r="AOE36" s="617"/>
      <c r="AOF36" s="617"/>
      <c r="AOG36" s="617"/>
      <c r="AOH36" s="617"/>
      <c r="AOI36" s="617"/>
      <c r="AOJ36" s="617"/>
      <c r="AOK36" s="617"/>
      <c r="AOL36" s="617"/>
      <c r="AOM36" s="617"/>
      <c r="AON36" s="617"/>
      <c r="AOO36" s="617"/>
      <c r="AOP36" s="617"/>
      <c r="AOQ36" s="617"/>
      <c r="AOR36" s="617"/>
      <c r="AOS36" s="617"/>
      <c r="AOT36" s="617"/>
      <c r="AOU36" s="617"/>
      <c r="AOV36" s="617"/>
      <c r="AOW36" s="617"/>
      <c r="AOX36" s="617"/>
      <c r="AOY36" s="617"/>
      <c r="AOZ36" s="617"/>
      <c r="APA36" s="617"/>
      <c r="APB36" s="617"/>
      <c r="APC36" s="617"/>
      <c r="APD36" s="617"/>
      <c r="APE36" s="617"/>
      <c r="APF36" s="617"/>
      <c r="APG36" s="617"/>
      <c r="APH36" s="617"/>
      <c r="API36" s="617"/>
      <c r="APJ36" s="617"/>
      <c r="APK36" s="617"/>
      <c r="APL36" s="617"/>
      <c r="APM36" s="617"/>
      <c r="APN36" s="617"/>
      <c r="APO36" s="617"/>
      <c r="APP36" s="617"/>
      <c r="APQ36" s="617"/>
      <c r="APR36" s="617"/>
      <c r="APS36" s="617"/>
      <c r="APT36" s="617"/>
      <c r="APU36" s="617"/>
      <c r="APV36" s="617"/>
      <c r="APW36" s="617"/>
      <c r="APX36" s="617"/>
      <c r="APY36" s="617"/>
      <c r="APZ36" s="617"/>
      <c r="AQA36" s="617"/>
      <c r="AQB36" s="617"/>
      <c r="AQC36" s="617"/>
      <c r="AQD36" s="617"/>
      <c r="AQE36" s="617"/>
      <c r="AQF36" s="617"/>
      <c r="AQG36" s="617"/>
      <c r="AQH36" s="617"/>
      <c r="AQI36" s="617"/>
      <c r="AQJ36" s="617"/>
      <c r="AQK36" s="617"/>
      <c r="AQL36" s="617"/>
      <c r="AQM36" s="617"/>
      <c r="AQN36" s="617"/>
      <c r="AQO36" s="617"/>
      <c r="AQP36" s="617"/>
      <c r="AQQ36" s="617"/>
      <c r="AQR36" s="617"/>
      <c r="AQS36" s="617"/>
      <c r="AQT36" s="617"/>
      <c r="AQU36" s="617"/>
      <c r="AQV36" s="617"/>
      <c r="AQW36" s="617"/>
      <c r="AQX36" s="617"/>
      <c r="AQY36" s="617"/>
      <c r="AQZ36" s="617"/>
      <c r="ARA36" s="617"/>
      <c r="ARB36" s="617"/>
      <c r="ARC36" s="617"/>
      <c r="ARD36" s="617"/>
      <c r="ARE36" s="617"/>
      <c r="ARF36" s="617"/>
      <c r="ARG36" s="617"/>
      <c r="ARH36" s="617"/>
      <c r="ARI36" s="617"/>
      <c r="ARJ36" s="617"/>
      <c r="ARK36" s="617"/>
      <c r="ARL36" s="617"/>
      <c r="ARM36" s="617"/>
      <c r="ARN36" s="617"/>
      <c r="ARO36" s="617"/>
      <c r="ARP36" s="617"/>
      <c r="ARQ36" s="617"/>
      <c r="ARR36" s="617"/>
      <c r="ARS36" s="617"/>
      <c r="ART36" s="617"/>
      <c r="ARU36" s="617"/>
      <c r="ARV36" s="617"/>
      <c r="ARW36" s="617"/>
      <c r="ARX36" s="617"/>
      <c r="ARY36" s="617"/>
      <c r="ARZ36" s="617"/>
      <c r="ASA36" s="617"/>
      <c r="ASB36" s="617"/>
      <c r="ASC36" s="617"/>
      <c r="ASD36" s="617"/>
      <c r="ASE36" s="617"/>
      <c r="ASF36" s="617"/>
      <c r="ASG36" s="617"/>
      <c r="ASH36" s="617"/>
      <c r="ASI36" s="617"/>
      <c r="ASJ36" s="617"/>
      <c r="ASK36" s="617"/>
      <c r="ASL36" s="617"/>
      <c r="ASM36" s="617"/>
      <c r="ASN36" s="617"/>
      <c r="ASO36" s="617"/>
      <c r="ASP36" s="617"/>
      <c r="ASQ36" s="617"/>
      <c r="ASR36" s="617"/>
      <c r="ASS36" s="617"/>
      <c r="AST36" s="617"/>
      <c r="ASU36" s="617"/>
      <c r="ASV36" s="617"/>
      <c r="ASW36" s="617"/>
      <c r="ASX36" s="617"/>
      <c r="ASY36" s="617"/>
      <c r="ASZ36" s="617"/>
      <c r="ATA36" s="617"/>
      <c r="ATB36" s="617"/>
      <c r="ATC36" s="617"/>
      <c r="ATD36" s="617"/>
      <c r="ATE36" s="617"/>
      <c r="ATF36" s="617"/>
      <c r="ATG36" s="617"/>
      <c r="ATH36" s="617"/>
      <c r="ATI36" s="617"/>
      <c r="ATJ36" s="617"/>
      <c r="ATK36" s="617"/>
      <c r="ATL36" s="617"/>
      <c r="ATM36" s="617"/>
      <c r="ATN36" s="617"/>
      <c r="ATO36" s="617"/>
      <c r="ATP36" s="617"/>
      <c r="ATQ36" s="617"/>
      <c r="ATR36" s="617"/>
      <c r="ATS36" s="617"/>
      <c r="ATT36" s="617"/>
      <c r="ATU36" s="617"/>
      <c r="ATV36" s="617"/>
      <c r="ATW36" s="617"/>
      <c r="ATX36" s="617"/>
      <c r="ATY36" s="617"/>
      <c r="ATZ36" s="617"/>
      <c r="AUA36" s="617"/>
      <c r="AUB36" s="617"/>
      <c r="AUC36" s="617"/>
      <c r="AUD36" s="617"/>
      <c r="AUE36" s="617"/>
      <c r="AUF36" s="617"/>
      <c r="AUG36" s="617"/>
      <c r="AUH36" s="617"/>
      <c r="AUI36" s="617"/>
      <c r="AUJ36" s="617"/>
      <c r="AUK36" s="617"/>
      <c r="AUL36" s="617"/>
      <c r="AUM36" s="617"/>
      <c r="AUN36" s="617"/>
      <c r="AUO36" s="617"/>
      <c r="AUP36" s="617"/>
      <c r="AUQ36" s="617"/>
      <c r="AUR36" s="617"/>
      <c r="AUS36" s="617"/>
      <c r="AUT36" s="617"/>
      <c r="AUU36" s="617"/>
      <c r="AUV36" s="617"/>
      <c r="AUW36" s="617"/>
      <c r="AUX36" s="617"/>
      <c r="AUY36" s="617"/>
      <c r="AUZ36" s="617"/>
      <c r="AVA36" s="617"/>
      <c r="AVB36" s="617"/>
      <c r="AVC36" s="617"/>
      <c r="AVD36" s="617"/>
      <c r="AVE36" s="617"/>
      <c r="AVF36" s="617"/>
      <c r="AVG36" s="617"/>
      <c r="AVH36" s="617"/>
      <c r="AVI36" s="617"/>
      <c r="AVJ36" s="617"/>
      <c r="AVK36" s="617"/>
      <c r="AVL36" s="617"/>
      <c r="AVM36" s="617"/>
      <c r="AVN36" s="617"/>
      <c r="AVO36" s="617"/>
      <c r="AVP36" s="617"/>
      <c r="AVQ36" s="617"/>
      <c r="AVR36" s="617"/>
      <c r="AVS36" s="617"/>
      <c r="AVT36" s="617"/>
      <c r="AVU36" s="617"/>
      <c r="AVV36" s="617"/>
      <c r="AVW36" s="617"/>
      <c r="AVX36" s="617"/>
      <c r="AVY36" s="617"/>
      <c r="AVZ36" s="617"/>
      <c r="AWA36" s="617"/>
      <c r="AWB36" s="617"/>
      <c r="AWC36" s="617"/>
      <c r="AWD36" s="617"/>
      <c r="AWE36" s="617"/>
      <c r="AWF36" s="617"/>
      <c r="AWG36" s="617"/>
      <c r="AWH36" s="617"/>
      <c r="AWI36" s="617"/>
      <c r="AWJ36" s="617"/>
      <c r="AWK36" s="617"/>
      <c r="AWL36" s="617"/>
      <c r="AWM36" s="617"/>
      <c r="AWN36" s="617"/>
      <c r="AWO36" s="617"/>
      <c r="AWP36" s="617"/>
      <c r="AWQ36" s="617"/>
      <c r="AWR36" s="617"/>
      <c r="AWS36" s="617"/>
      <c r="AWT36" s="617"/>
      <c r="AWU36" s="617"/>
      <c r="AWV36" s="617"/>
      <c r="AWW36" s="617"/>
      <c r="AWX36" s="617"/>
      <c r="AWY36" s="617"/>
      <c r="AWZ36" s="617"/>
      <c r="AXA36" s="617"/>
      <c r="AXB36" s="617"/>
      <c r="AXC36" s="617"/>
      <c r="AXD36" s="617"/>
      <c r="AXE36" s="617"/>
      <c r="AXF36" s="617"/>
      <c r="AXG36" s="617"/>
      <c r="AXH36" s="617"/>
      <c r="AXI36" s="617"/>
      <c r="AXJ36" s="617"/>
      <c r="AXK36" s="617"/>
      <c r="AXL36" s="617"/>
      <c r="AXM36" s="617"/>
      <c r="AXN36" s="617"/>
      <c r="AXO36" s="617"/>
      <c r="AXP36" s="617"/>
      <c r="AXQ36" s="617"/>
      <c r="AXR36" s="617"/>
      <c r="AXS36" s="617"/>
      <c r="AXT36" s="617"/>
      <c r="AXU36" s="617"/>
      <c r="AXV36" s="617"/>
      <c r="AXW36" s="617"/>
      <c r="AXX36" s="617"/>
      <c r="AXY36" s="617"/>
      <c r="AXZ36" s="617"/>
      <c r="AYA36" s="617"/>
      <c r="AYB36" s="617"/>
      <c r="AYC36" s="617"/>
      <c r="AYD36" s="617"/>
      <c r="AYE36" s="617"/>
      <c r="AYF36" s="617"/>
      <c r="AYG36" s="617"/>
      <c r="AYH36" s="617"/>
      <c r="AYI36" s="617"/>
      <c r="AYJ36" s="617"/>
      <c r="AYK36" s="617"/>
      <c r="AYL36" s="617"/>
      <c r="AYM36" s="617"/>
      <c r="AYN36" s="617"/>
      <c r="AYO36" s="617"/>
      <c r="AYP36" s="617"/>
      <c r="AYQ36" s="617"/>
      <c r="AYR36" s="617"/>
      <c r="AYS36" s="617"/>
      <c r="AYT36" s="617"/>
      <c r="AYU36" s="617"/>
      <c r="AYV36" s="617"/>
      <c r="AYW36" s="617"/>
      <c r="AYX36" s="617"/>
      <c r="AYY36" s="617"/>
      <c r="AYZ36" s="617"/>
      <c r="AZA36" s="617"/>
      <c r="AZB36" s="617"/>
      <c r="AZC36" s="617"/>
      <c r="AZD36" s="617"/>
      <c r="AZE36" s="617"/>
      <c r="AZF36" s="617"/>
      <c r="AZG36" s="617"/>
      <c r="AZH36" s="617"/>
      <c r="AZI36" s="617"/>
      <c r="AZJ36" s="617"/>
      <c r="AZK36" s="617"/>
      <c r="AZL36" s="617"/>
      <c r="AZM36" s="617"/>
      <c r="AZN36" s="617"/>
      <c r="AZO36" s="617"/>
      <c r="AZP36" s="617"/>
      <c r="AZQ36" s="617"/>
      <c r="AZR36" s="617"/>
      <c r="AZS36" s="617"/>
      <c r="AZT36" s="617"/>
      <c r="AZU36" s="617"/>
      <c r="AZV36" s="617"/>
      <c r="AZW36" s="617"/>
      <c r="AZX36" s="617"/>
      <c r="AZY36" s="617"/>
      <c r="AZZ36" s="617"/>
      <c r="BAA36" s="617"/>
      <c r="BAB36" s="617"/>
      <c r="BAC36" s="617"/>
      <c r="BAD36" s="617"/>
      <c r="BAE36" s="617"/>
      <c r="BAF36" s="617"/>
      <c r="BAG36" s="617"/>
      <c r="BAH36" s="617"/>
      <c r="BAI36" s="617"/>
      <c r="BAJ36" s="617"/>
      <c r="BAK36" s="617"/>
      <c r="BAL36" s="617"/>
      <c r="BAM36" s="617"/>
      <c r="BAN36" s="617"/>
      <c r="BAO36" s="617"/>
      <c r="BAP36" s="617"/>
      <c r="BAQ36" s="617"/>
      <c r="BAR36" s="617"/>
      <c r="BAS36" s="617"/>
      <c r="BAT36" s="617"/>
      <c r="BAU36" s="617"/>
      <c r="BAV36" s="617"/>
      <c r="BAW36" s="617"/>
      <c r="BAX36" s="617"/>
      <c r="BAY36" s="617"/>
      <c r="BAZ36" s="617"/>
      <c r="BBA36" s="617"/>
      <c r="BBB36" s="617"/>
      <c r="BBC36" s="617"/>
      <c r="BBD36" s="617"/>
      <c r="BBE36" s="617"/>
      <c r="BBF36" s="617"/>
      <c r="BBG36" s="617"/>
      <c r="BBH36" s="617"/>
      <c r="BBI36" s="617"/>
      <c r="BBJ36" s="617"/>
      <c r="BBK36" s="617"/>
      <c r="BBL36" s="617"/>
      <c r="BBM36" s="617"/>
      <c r="BBN36" s="617"/>
      <c r="BBO36" s="617"/>
      <c r="BBP36" s="617"/>
      <c r="BBQ36" s="617"/>
      <c r="BBR36" s="617"/>
      <c r="BBS36" s="617"/>
      <c r="BBT36" s="617"/>
      <c r="BBU36" s="617"/>
      <c r="BBV36" s="617"/>
      <c r="BBW36" s="617"/>
      <c r="BBX36" s="617"/>
      <c r="BBY36" s="617"/>
      <c r="BBZ36" s="617"/>
      <c r="BCA36" s="617"/>
      <c r="BCB36" s="617"/>
      <c r="BCC36" s="617"/>
      <c r="BCD36" s="617"/>
      <c r="BCE36" s="617"/>
      <c r="BCF36" s="617"/>
      <c r="BCG36" s="617"/>
      <c r="BCH36" s="617"/>
      <c r="BCI36" s="617"/>
      <c r="BCJ36" s="617"/>
      <c r="BCK36" s="617"/>
      <c r="BCL36" s="617"/>
      <c r="BCM36" s="617"/>
      <c r="BCN36" s="617"/>
      <c r="BCO36" s="617"/>
      <c r="BCP36" s="617"/>
      <c r="BCQ36" s="617"/>
      <c r="BCR36" s="617"/>
      <c r="BCS36" s="617"/>
      <c r="BCT36" s="617"/>
      <c r="BCU36" s="617"/>
      <c r="BCV36" s="617"/>
      <c r="BCW36" s="617"/>
      <c r="BCX36" s="617"/>
      <c r="BCY36" s="617"/>
      <c r="BCZ36" s="617"/>
      <c r="BDA36" s="617"/>
      <c r="BDB36" s="617"/>
      <c r="BDC36" s="617"/>
      <c r="BDD36" s="617"/>
      <c r="BDE36" s="617"/>
      <c r="BDF36" s="617"/>
      <c r="BDG36" s="617"/>
      <c r="BDH36" s="617"/>
      <c r="BDI36" s="617"/>
      <c r="BDJ36" s="617"/>
      <c r="BDK36" s="617"/>
      <c r="BDL36" s="617"/>
      <c r="BDM36" s="617"/>
      <c r="BDN36" s="617"/>
      <c r="BDO36" s="617"/>
      <c r="BDP36" s="617"/>
      <c r="BDQ36" s="617"/>
      <c r="BDR36" s="617"/>
      <c r="BDS36" s="617"/>
      <c r="BDT36" s="617"/>
      <c r="BDU36" s="617"/>
      <c r="BDV36" s="617"/>
      <c r="BDW36" s="617"/>
      <c r="BDX36" s="617"/>
      <c r="BDY36" s="617"/>
      <c r="BDZ36" s="617"/>
      <c r="BEA36" s="617"/>
      <c r="BEB36" s="617"/>
      <c r="BEC36" s="617"/>
      <c r="BED36" s="617"/>
      <c r="BEE36" s="617"/>
      <c r="BEF36" s="617"/>
      <c r="BEG36" s="617"/>
      <c r="BEH36" s="617"/>
      <c r="BEI36" s="617"/>
      <c r="BEJ36" s="617"/>
      <c r="BEK36" s="617"/>
      <c r="BEL36" s="617"/>
      <c r="BEM36" s="617"/>
      <c r="BEN36" s="617"/>
      <c r="BEO36" s="617"/>
      <c r="BEP36" s="617"/>
      <c r="BEQ36" s="617"/>
      <c r="BER36" s="617"/>
      <c r="BES36" s="617"/>
      <c r="BET36" s="617"/>
      <c r="BEU36" s="617"/>
      <c r="BEV36" s="617"/>
      <c r="BEW36" s="617"/>
      <c r="BEX36" s="617"/>
      <c r="BEY36" s="617"/>
      <c r="BEZ36" s="617"/>
      <c r="BFA36" s="617"/>
      <c r="BFB36" s="617"/>
      <c r="BFC36" s="617"/>
      <c r="BFD36" s="617"/>
      <c r="BFE36" s="617"/>
      <c r="BFF36" s="617"/>
      <c r="BFG36" s="617"/>
      <c r="BFH36" s="617"/>
      <c r="BFI36" s="617"/>
      <c r="BFJ36" s="617"/>
      <c r="BFK36" s="617"/>
      <c r="BFL36" s="617"/>
      <c r="BFM36" s="617"/>
      <c r="BFN36" s="617"/>
      <c r="BFO36" s="617"/>
      <c r="BFP36" s="617"/>
      <c r="BFQ36" s="617"/>
      <c r="BFR36" s="617"/>
      <c r="BFS36" s="617"/>
      <c r="BFT36" s="617"/>
      <c r="BFU36" s="617"/>
      <c r="BFV36" s="617"/>
      <c r="BFW36" s="617"/>
      <c r="BFX36" s="617"/>
      <c r="BFY36" s="617"/>
      <c r="BFZ36" s="617"/>
      <c r="BGA36" s="617"/>
      <c r="BGB36" s="617"/>
      <c r="BGC36" s="617"/>
      <c r="BGD36" s="617"/>
      <c r="BGE36" s="617"/>
      <c r="BGF36" s="617"/>
      <c r="BGG36" s="617"/>
      <c r="BGH36" s="617"/>
      <c r="BGI36" s="617"/>
      <c r="BGJ36" s="617"/>
      <c r="BGK36" s="617"/>
      <c r="BGL36" s="617"/>
      <c r="BGM36" s="617"/>
      <c r="BGN36" s="617"/>
      <c r="BGO36" s="617"/>
      <c r="BGP36" s="617"/>
      <c r="BGQ36" s="617"/>
      <c r="BGR36" s="617"/>
      <c r="BGS36" s="617"/>
      <c r="BGT36" s="617"/>
      <c r="BGU36" s="617"/>
      <c r="BGV36" s="617"/>
      <c r="BGW36" s="617"/>
      <c r="BGX36" s="617"/>
      <c r="BGY36" s="617"/>
      <c r="BGZ36" s="617"/>
      <c r="BHA36" s="617"/>
      <c r="BHB36" s="617"/>
      <c r="BHC36" s="617"/>
      <c r="BHD36" s="617"/>
      <c r="BHE36" s="617"/>
      <c r="BHF36" s="617"/>
      <c r="BHG36" s="617"/>
      <c r="BHH36" s="617"/>
      <c r="BHI36" s="617"/>
      <c r="BHJ36" s="617"/>
      <c r="BHK36" s="617"/>
      <c r="BHL36" s="617"/>
      <c r="BHM36" s="617"/>
      <c r="BHN36" s="617"/>
      <c r="BHO36" s="617"/>
      <c r="BHP36" s="617"/>
      <c r="BHQ36" s="617"/>
      <c r="BHR36" s="617"/>
      <c r="BHS36" s="617"/>
      <c r="BHT36" s="617"/>
      <c r="BHU36" s="617"/>
      <c r="BHV36" s="617"/>
      <c r="BHW36" s="617"/>
      <c r="BHX36" s="617"/>
      <c r="BHY36" s="617"/>
      <c r="BHZ36" s="617"/>
      <c r="BIA36" s="617"/>
      <c r="BIB36" s="617"/>
      <c r="BIC36" s="617"/>
      <c r="BID36" s="617"/>
      <c r="BIE36" s="617"/>
      <c r="BIF36" s="617"/>
      <c r="BIG36" s="617"/>
      <c r="BIH36" s="617"/>
      <c r="BII36" s="617"/>
      <c r="BIJ36" s="617"/>
      <c r="BIK36" s="617"/>
      <c r="BIL36" s="617"/>
      <c r="BIM36" s="617"/>
      <c r="BIN36" s="617"/>
      <c r="BIO36" s="617"/>
      <c r="BIP36" s="617"/>
      <c r="BIQ36" s="617"/>
      <c r="BIR36" s="617"/>
      <c r="BIS36" s="617"/>
      <c r="BIT36" s="617"/>
      <c r="BIU36" s="617"/>
      <c r="BIV36" s="617"/>
      <c r="BIW36" s="617"/>
      <c r="BIX36" s="617"/>
      <c r="BIY36" s="617"/>
      <c r="BIZ36" s="617"/>
      <c r="BJA36" s="617"/>
      <c r="BJB36" s="617"/>
      <c r="BJC36" s="617"/>
      <c r="BJD36" s="617"/>
      <c r="BJE36" s="617"/>
      <c r="BJF36" s="617"/>
      <c r="BJG36" s="617"/>
      <c r="BJH36" s="617"/>
      <c r="BJI36" s="617"/>
      <c r="BJJ36" s="617"/>
      <c r="BJK36" s="617"/>
      <c r="BJL36" s="617"/>
      <c r="BJM36" s="617"/>
      <c r="BJN36" s="617"/>
      <c r="BJO36" s="617"/>
      <c r="BJP36" s="617"/>
      <c r="BJQ36" s="617"/>
      <c r="BJR36" s="617"/>
      <c r="BJS36" s="617"/>
      <c r="BJT36" s="617"/>
      <c r="BJU36" s="617"/>
      <c r="BJV36" s="617"/>
      <c r="BJW36" s="617"/>
      <c r="BJX36" s="617"/>
      <c r="BJY36" s="617"/>
      <c r="BJZ36" s="617"/>
      <c r="BKA36" s="617"/>
      <c r="BKB36" s="617"/>
      <c r="BKC36" s="617"/>
      <c r="BKD36" s="617"/>
      <c r="BKE36" s="617"/>
      <c r="BKF36" s="617"/>
      <c r="BKG36" s="617"/>
      <c r="BKH36" s="617"/>
      <c r="BKI36" s="617"/>
      <c r="BKJ36" s="617"/>
      <c r="BKK36" s="617"/>
      <c r="BKL36" s="617"/>
      <c r="BKM36" s="617"/>
      <c r="BKN36" s="617"/>
      <c r="BKO36" s="617"/>
      <c r="BKP36" s="617"/>
      <c r="BKQ36" s="617"/>
      <c r="BKR36" s="617"/>
      <c r="BKS36" s="617"/>
      <c r="BKT36" s="617"/>
      <c r="BKU36" s="617"/>
      <c r="BKV36" s="617"/>
      <c r="BKW36" s="617"/>
      <c r="BKX36" s="617"/>
      <c r="BKY36" s="617"/>
      <c r="BKZ36" s="617"/>
      <c r="BLA36" s="617"/>
      <c r="BLB36" s="617"/>
      <c r="BLC36" s="617"/>
      <c r="BLD36" s="617"/>
      <c r="BLE36" s="617"/>
      <c r="BLF36" s="617"/>
      <c r="BLG36" s="617"/>
      <c r="BLH36" s="617"/>
      <c r="BLI36" s="617"/>
      <c r="BLJ36" s="617"/>
      <c r="BLK36" s="617"/>
      <c r="BLL36" s="617"/>
      <c r="BLM36" s="617"/>
      <c r="BLN36" s="617"/>
      <c r="BLO36" s="617"/>
      <c r="BLP36" s="617"/>
      <c r="BLQ36" s="617"/>
      <c r="BLR36" s="617"/>
      <c r="BLS36" s="617"/>
      <c r="BLT36" s="617"/>
      <c r="BLU36" s="617"/>
      <c r="BLV36" s="617"/>
      <c r="BLW36" s="617"/>
      <c r="BLX36" s="617"/>
      <c r="BLY36" s="617"/>
      <c r="BLZ36" s="617"/>
      <c r="BMA36" s="617"/>
      <c r="BMB36" s="617"/>
      <c r="BMC36" s="617"/>
      <c r="BMD36" s="617"/>
      <c r="BME36" s="617"/>
      <c r="BMF36" s="617"/>
      <c r="BMG36" s="617"/>
      <c r="BMH36" s="617"/>
      <c r="BMI36" s="617"/>
      <c r="BMJ36" s="617"/>
      <c r="BMK36" s="617"/>
      <c r="BML36" s="617"/>
      <c r="BMM36" s="617"/>
      <c r="BMN36" s="617"/>
      <c r="BMO36" s="617"/>
      <c r="BMP36" s="617"/>
      <c r="BMQ36" s="617"/>
      <c r="BMR36" s="617"/>
      <c r="BMS36" s="617"/>
      <c r="BMT36" s="617"/>
      <c r="BMU36" s="617"/>
      <c r="BMV36" s="617"/>
      <c r="BMW36" s="617"/>
      <c r="BMX36" s="617"/>
      <c r="BMY36" s="617"/>
      <c r="BMZ36" s="617"/>
      <c r="BNA36" s="617"/>
      <c r="BNB36" s="617"/>
      <c r="BNC36" s="617"/>
      <c r="BND36" s="617"/>
      <c r="BNE36" s="617"/>
      <c r="BNF36" s="617"/>
      <c r="BNG36" s="617"/>
      <c r="BNH36" s="617"/>
      <c r="BNI36" s="617"/>
      <c r="BNJ36" s="617"/>
      <c r="BNK36" s="617"/>
      <c r="BNL36" s="617"/>
      <c r="BNM36" s="617"/>
      <c r="BNN36" s="617"/>
      <c r="BNO36" s="617"/>
      <c r="BNP36" s="617"/>
      <c r="BNQ36" s="617"/>
      <c r="BNR36" s="617"/>
      <c r="BNS36" s="617"/>
      <c r="BNT36" s="617"/>
      <c r="BNU36" s="617"/>
      <c r="BNV36" s="617"/>
      <c r="BNW36" s="617"/>
      <c r="BNX36" s="617"/>
      <c r="BNY36" s="617"/>
      <c r="BNZ36" s="617"/>
      <c r="BOA36" s="617"/>
      <c r="BOB36" s="617"/>
      <c r="BOC36" s="617"/>
      <c r="BOD36" s="617"/>
      <c r="BOE36" s="617"/>
      <c r="BOF36" s="617"/>
      <c r="BOG36" s="617"/>
      <c r="BOH36" s="617"/>
      <c r="BOI36" s="617"/>
      <c r="BOJ36" s="617"/>
      <c r="BOK36" s="617"/>
      <c r="BOL36" s="617"/>
      <c r="BOM36" s="617"/>
      <c r="BON36" s="617"/>
      <c r="BOO36" s="617"/>
      <c r="BOP36" s="617"/>
      <c r="BOQ36" s="617"/>
      <c r="BOR36" s="617"/>
      <c r="BOS36" s="617"/>
      <c r="BOT36" s="617"/>
      <c r="BOU36" s="617"/>
      <c r="BOV36" s="617"/>
      <c r="BOW36" s="617"/>
      <c r="BOX36" s="617"/>
      <c r="BOY36" s="617"/>
      <c r="BOZ36" s="617"/>
      <c r="BPA36" s="617"/>
      <c r="BPB36" s="617"/>
      <c r="BPC36" s="617"/>
      <c r="BPD36" s="617"/>
      <c r="BPE36" s="617"/>
      <c r="BPF36" s="617"/>
      <c r="BPG36" s="617"/>
      <c r="BPH36" s="617"/>
      <c r="BPI36" s="617"/>
      <c r="BPJ36" s="617"/>
      <c r="BPK36" s="617"/>
      <c r="BPL36" s="617"/>
      <c r="BPM36" s="617"/>
      <c r="BPN36" s="617"/>
      <c r="BPO36" s="617"/>
      <c r="BPP36" s="617"/>
      <c r="BPQ36" s="617"/>
      <c r="BPR36" s="617"/>
      <c r="BPS36" s="617"/>
      <c r="BPT36" s="617"/>
      <c r="BPU36" s="617"/>
      <c r="BPV36" s="617"/>
      <c r="BPW36" s="617"/>
      <c r="BPX36" s="617"/>
      <c r="BPY36" s="617"/>
      <c r="BPZ36" s="617"/>
      <c r="BQA36" s="617"/>
      <c r="BQB36" s="617"/>
      <c r="BQC36" s="617"/>
      <c r="BQD36" s="617"/>
      <c r="BQE36" s="617"/>
      <c r="BQF36" s="617"/>
      <c r="BQG36" s="617"/>
      <c r="BQH36" s="617"/>
      <c r="BQI36" s="617"/>
      <c r="BQJ36" s="617"/>
      <c r="BQK36" s="617"/>
      <c r="BQL36" s="617"/>
      <c r="BQM36" s="617"/>
      <c r="BQN36" s="617"/>
      <c r="BQO36" s="617"/>
      <c r="BQP36" s="617"/>
      <c r="BQQ36" s="617"/>
      <c r="BQR36" s="617"/>
      <c r="BQS36" s="617"/>
      <c r="BQT36" s="617"/>
      <c r="BQU36" s="617"/>
      <c r="BQV36" s="617"/>
      <c r="BQW36" s="617"/>
      <c r="BQX36" s="617"/>
      <c r="BQY36" s="617"/>
      <c r="BQZ36" s="617"/>
      <c r="BRA36" s="617"/>
      <c r="BRB36" s="617"/>
      <c r="BRC36" s="617"/>
      <c r="BRD36" s="617"/>
      <c r="BRE36" s="617"/>
      <c r="BRF36" s="617"/>
      <c r="BRG36" s="617"/>
      <c r="BRH36" s="617"/>
      <c r="BRI36" s="617"/>
      <c r="BRJ36" s="617"/>
      <c r="BRK36" s="617"/>
      <c r="BRL36" s="617"/>
      <c r="BRM36" s="617"/>
      <c r="BRN36" s="617"/>
      <c r="BRO36" s="617"/>
      <c r="BRP36" s="617"/>
      <c r="BRQ36" s="617"/>
      <c r="BRR36" s="617"/>
      <c r="BRS36" s="617"/>
      <c r="BRT36" s="617"/>
      <c r="BRU36" s="617"/>
      <c r="BRV36" s="617"/>
      <c r="BRW36" s="617"/>
      <c r="BRX36" s="617"/>
      <c r="BRY36" s="617"/>
      <c r="BRZ36" s="617"/>
      <c r="BSA36" s="617"/>
      <c r="BSB36" s="617"/>
      <c r="BSC36" s="617"/>
      <c r="BSD36" s="617"/>
      <c r="BSE36" s="617"/>
      <c r="BSF36" s="617"/>
      <c r="BSG36" s="617"/>
      <c r="BSH36" s="617"/>
      <c r="BSI36" s="617"/>
      <c r="BSJ36" s="617"/>
      <c r="BSK36" s="617"/>
      <c r="BSL36" s="617"/>
      <c r="BSM36" s="617"/>
      <c r="BSN36" s="617"/>
      <c r="BSO36" s="617"/>
      <c r="BSP36" s="617"/>
      <c r="BSQ36" s="617"/>
      <c r="BSR36" s="617"/>
      <c r="BSS36" s="617"/>
      <c r="BST36" s="617"/>
      <c r="BSU36" s="617"/>
      <c r="BSV36" s="617"/>
      <c r="BSW36" s="617"/>
      <c r="BSX36" s="617"/>
      <c r="BSY36" s="617"/>
      <c r="BSZ36" s="617"/>
      <c r="BTA36" s="617"/>
      <c r="BTB36" s="617"/>
      <c r="BTC36" s="617"/>
      <c r="BTD36" s="617"/>
      <c r="BTE36" s="617"/>
      <c r="BTF36" s="617"/>
      <c r="BTG36" s="617"/>
      <c r="BTH36" s="617"/>
      <c r="BTI36" s="617"/>
      <c r="BTJ36" s="617"/>
      <c r="BTK36" s="617"/>
      <c r="BTL36" s="617"/>
      <c r="BTM36" s="617"/>
      <c r="BTN36" s="617"/>
      <c r="BTO36" s="617"/>
      <c r="BTP36" s="617"/>
      <c r="BTQ36" s="617"/>
      <c r="BTR36" s="617"/>
      <c r="BTS36" s="617"/>
      <c r="BTT36" s="617"/>
      <c r="BTU36" s="617"/>
      <c r="BTV36" s="617"/>
      <c r="BTW36" s="617"/>
      <c r="BTX36" s="617"/>
      <c r="BTY36" s="617"/>
      <c r="BTZ36" s="617"/>
      <c r="BUA36" s="617"/>
      <c r="BUB36" s="617"/>
      <c r="BUC36" s="617"/>
      <c r="BUD36" s="617"/>
      <c r="BUE36" s="617"/>
      <c r="BUF36" s="617"/>
      <c r="BUG36" s="617"/>
      <c r="BUH36" s="617"/>
      <c r="BUI36" s="617"/>
      <c r="BUJ36" s="617"/>
      <c r="BUK36" s="617"/>
      <c r="BUL36" s="617"/>
      <c r="BUM36" s="617"/>
      <c r="BUN36" s="617"/>
      <c r="BUO36" s="617"/>
      <c r="BUP36" s="617"/>
      <c r="BUQ36" s="617"/>
      <c r="BUR36" s="617"/>
      <c r="BUS36" s="617"/>
      <c r="BUT36" s="617"/>
      <c r="BUU36" s="617"/>
      <c r="BUV36" s="617"/>
      <c r="BUW36" s="617"/>
      <c r="BUX36" s="617"/>
      <c r="BUY36" s="617"/>
      <c r="BUZ36" s="617"/>
      <c r="BVA36" s="617"/>
      <c r="BVB36" s="617"/>
      <c r="BVC36" s="617"/>
      <c r="BVD36" s="617"/>
      <c r="BVE36" s="617"/>
      <c r="BVF36" s="617"/>
      <c r="BVG36" s="617"/>
      <c r="BVH36" s="617"/>
      <c r="BVI36" s="617"/>
      <c r="BVJ36" s="617"/>
      <c r="BVK36" s="617"/>
      <c r="BVL36" s="617"/>
      <c r="BVM36" s="617"/>
      <c r="BVN36" s="617"/>
      <c r="BVO36" s="617"/>
      <c r="BVP36" s="617"/>
      <c r="BVQ36" s="617"/>
      <c r="BVR36" s="617"/>
      <c r="BVS36" s="617"/>
      <c r="BVT36" s="617"/>
      <c r="BVU36" s="617"/>
      <c r="BVV36" s="617"/>
      <c r="BVW36" s="617"/>
      <c r="BVX36" s="617"/>
      <c r="BVY36" s="617"/>
      <c r="BVZ36" s="617"/>
      <c r="BWA36" s="617"/>
      <c r="BWB36" s="617"/>
      <c r="BWC36" s="617"/>
      <c r="BWD36" s="617"/>
      <c r="BWE36" s="617"/>
      <c r="BWF36" s="617"/>
      <c r="BWG36" s="617"/>
      <c r="BWH36" s="617"/>
      <c r="BWI36" s="617"/>
      <c r="BWJ36" s="617"/>
      <c r="BWK36" s="617"/>
      <c r="BWL36" s="617"/>
      <c r="BWM36" s="617"/>
      <c r="BWN36" s="617"/>
      <c r="BWO36" s="617"/>
      <c r="BWP36" s="617"/>
      <c r="BWQ36" s="617"/>
      <c r="BWR36" s="617"/>
      <c r="BWS36" s="617"/>
      <c r="BWT36" s="617"/>
      <c r="BWU36" s="617"/>
      <c r="BWV36" s="617"/>
      <c r="BWW36" s="617"/>
      <c r="BWX36" s="617"/>
      <c r="BWY36" s="617"/>
      <c r="BWZ36" s="617"/>
      <c r="BXA36" s="617"/>
      <c r="BXB36" s="617"/>
      <c r="BXC36" s="617"/>
      <c r="BXD36" s="617"/>
      <c r="BXE36" s="617"/>
      <c r="BXF36" s="617"/>
      <c r="BXG36" s="617"/>
      <c r="BXH36" s="617"/>
      <c r="BXI36" s="617"/>
      <c r="BXJ36" s="617"/>
      <c r="BXK36" s="617"/>
      <c r="BXL36" s="617"/>
      <c r="BXM36" s="617"/>
      <c r="BXN36" s="617"/>
      <c r="BXO36" s="617"/>
      <c r="BXP36" s="617"/>
      <c r="BXQ36" s="617"/>
      <c r="BXR36" s="617"/>
      <c r="BXS36" s="617"/>
      <c r="BXT36" s="617"/>
      <c r="BXU36" s="617"/>
      <c r="BXV36" s="617"/>
      <c r="BXW36" s="617"/>
      <c r="BXX36" s="617"/>
      <c r="BXY36" s="617"/>
      <c r="BXZ36" s="617"/>
      <c r="BYA36" s="617"/>
      <c r="BYB36" s="617"/>
      <c r="BYC36" s="617"/>
      <c r="BYD36" s="617"/>
      <c r="BYE36" s="617"/>
      <c r="BYF36" s="617"/>
      <c r="BYG36" s="617"/>
      <c r="BYH36" s="617"/>
      <c r="BYI36" s="617"/>
      <c r="BYJ36" s="617"/>
      <c r="BYK36" s="617"/>
      <c r="BYL36" s="617"/>
      <c r="BYM36" s="617"/>
      <c r="BYN36" s="617"/>
      <c r="BYO36" s="617"/>
      <c r="BYP36" s="617"/>
      <c r="BYQ36" s="617"/>
      <c r="BYR36" s="617"/>
      <c r="BYS36" s="617"/>
      <c r="BYT36" s="617"/>
      <c r="BYU36" s="617"/>
      <c r="BYV36" s="617"/>
      <c r="BYW36" s="617"/>
      <c r="BYX36" s="617"/>
      <c r="BYY36" s="617"/>
      <c r="BYZ36" s="617"/>
      <c r="BZA36" s="617"/>
      <c r="BZB36" s="617"/>
      <c r="BZC36" s="617"/>
      <c r="BZD36" s="617"/>
      <c r="BZE36" s="617"/>
      <c r="BZF36" s="617"/>
      <c r="BZG36" s="617"/>
      <c r="BZH36" s="617"/>
      <c r="BZI36" s="617"/>
      <c r="BZJ36" s="617"/>
      <c r="BZK36" s="617"/>
      <c r="BZL36" s="617"/>
      <c r="BZM36" s="617"/>
      <c r="BZN36" s="617"/>
      <c r="BZO36" s="617"/>
      <c r="BZP36" s="617"/>
      <c r="BZQ36" s="617"/>
      <c r="BZR36" s="617"/>
      <c r="BZS36" s="617"/>
      <c r="BZT36" s="617"/>
      <c r="BZU36" s="617"/>
      <c r="BZV36" s="617"/>
      <c r="BZW36" s="617"/>
      <c r="BZX36" s="617"/>
      <c r="BZY36" s="617"/>
      <c r="BZZ36" s="617"/>
      <c r="CAA36" s="617"/>
      <c r="CAB36" s="617"/>
      <c r="CAC36" s="617"/>
      <c r="CAD36" s="617"/>
      <c r="CAE36" s="617"/>
      <c r="CAF36" s="617"/>
      <c r="CAG36" s="617"/>
      <c r="CAH36" s="617"/>
      <c r="CAI36" s="617"/>
      <c r="CAJ36" s="617"/>
      <c r="CAK36" s="617"/>
      <c r="CAL36" s="617"/>
      <c r="CAM36" s="617"/>
      <c r="CAN36" s="617"/>
      <c r="CAO36" s="617"/>
      <c r="CAP36" s="617"/>
      <c r="CAQ36" s="617"/>
      <c r="CAR36" s="617"/>
      <c r="CAS36" s="617"/>
      <c r="CAT36" s="617"/>
      <c r="CAU36" s="617"/>
      <c r="CAV36" s="617"/>
      <c r="CAW36" s="617"/>
      <c r="CAX36" s="617"/>
      <c r="CAY36" s="617"/>
      <c r="CAZ36" s="617"/>
      <c r="CBA36" s="617"/>
      <c r="CBB36" s="617"/>
      <c r="CBC36" s="617"/>
      <c r="CBD36" s="617"/>
      <c r="CBE36" s="617"/>
      <c r="CBF36" s="617"/>
      <c r="CBG36" s="617"/>
      <c r="CBH36" s="617"/>
      <c r="CBI36" s="617"/>
      <c r="CBJ36" s="617"/>
      <c r="CBK36" s="617"/>
      <c r="CBL36" s="617"/>
      <c r="CBM36" s="617"/>
      <c r="CBN36" s="617"/>
      <c r="CBO36" s="617"/>
      <c r="CBP36" s="617"/>
      <c r="CBQ36" s="617"/>
      <c r="CBR36" s="617"/>
      <c r="CBS36" s="617"/>
      <c r="CBT36" s="617"/>
      <c r="CBU36" s="617"/>
      <c r="CBV36" s="617"/>
      <c r="CBW36" s="617"/>
      <c r="CBX36" s="617"/>
      <c r="CBY36" s="617"/>
      <c r="CBZ36" s="617"/>
      <c r="CCA36" s="617"/>
      <c r="CCB36" s="617"/>
      <c r="CCC36" s="617"/>
      <c r="CCD36" s="617"/>
      <c r="CCE36" s="617"/>
      <c r="CCF36" s="617"/>
      <c r="CCG36" s="617"/>
      <c r="CCH36" s="617"/>
      <c r="CCI36" s="617"/>
      <c r="CCJ36" s="617"/>
      <c r="CCK36" s="617"/>
      <c r="CCL36" s="617"/>
      <c r="CCM36" s="617"/>
      <c r="CCN36" s="617"/>
      <c r="CCO36" s="617"/>
      <c r="CCP36" s="617"/>
      <c r="CCQ36" s="617"/>
      <c r="CCR36" s="617"/>
      <c r="CCS36" s="617"/>
      <c r="CCT36" s="617"/>
      <c r="CCU36" s="617"/>
      <c r="CCV36" s="617"/>
      <c r="CCW36" s="617"/>
      <c r="CCX36" s="617"/>
      <c r="CCY36" s="617"/>
      <c r="CCZ36" s="617"/>
      <c r="CDA36" s="617"/>
      <c r="CDB36" s="617"/>
      <c r="CDC36" s="617"/>
      <c r="CDD36" s="617"/>
      <c r="CDE36" s="617"/>
      <c r="CDF36" s="617"/>
      <c r="CDG36" s="617"/>
      <c r="CDH36" s="617"/>
      <c r="CDI36" s="617"/>
      <c r="CDJ36" s="617"/>
      <c r="CDK36" s="617"/>
      <c r="CDL36" s="617"/>
      <c r="CDM36" s="617"/>
      <c r="CDN36" s="617"/>
      <c r="CDO36" s="617"/>
      <c r="CDP36" s="617"/>
      <c r="CDQ36" s="617"/>
      <c r="CDR36" s="617"/>
      <c r="CDS36" s="617"/>
      <c r="CDT36" s="617"/>
      <c r="CDU36" s="617"/>
      <c r="CDV36" s="617"/>
      <c r="CDW36" s="617"/>
      <c r="CDX36" s="617"/>
      <c r="CDY36" s="617"/>
      <c r="CDZ36" s="617"/>
      <c r="CEA36" s="617"/>
      <c r="CEB36" s="617"/>
      <c r="CEC36" s="617"/>
      <c r="CED36" s="617"/>
      <c r="CEE36" s="617"/>
      <c r="CEF36" s="617"/>
      <c r="CEG36" s="617"/>
      <c r="CEH36" s="617"/>
      <c r="CEI36" s="617"/>
      <c r="CEJ36" s="617"/>
      <c r="CEK36" s="617"/>
      <c r="CEL36" s="617"/>
      <c r="CEM36" s="617"/>
      <c r="CEN36" s="617"/>
      <c r="CEO36" s="617"/>
      <c r="CEP36" s="617"/>
      <c r="CEQ36" s="617"/>
      <c r="CER36" s="617"/>
      <c r="CES36" s="617"/>
      <c r="CET36" s="617"/>
      <c r="CEU36" s="617"/>
      <c r="CEV36" s="617"/>
      <c r="CEW36" s="617"/>
      <c r="CEX36" s="617"/>
      <c r="CEY36" s="617"/>
      <c r="CEZ36" s="617"/>
      <c r="CFA36" s="617"/>
      <c r="CFB36" s="617"/>
      <c r="CFC36" s="617"/>
      <c r="CFD36" s="617"/>
      <c r="CFE36" s="617"/>
      <c r="CFF36" s="617"/>
      <c r="CFG36" s="617"/>
      <c r="CFH36" s="617"/>
      <c r="CFI36" s="617"/>
      <c r="CFJ36" s="617"/>
      <c r="CFK36" s="617"/>
      <c r="CFL36" s="617"/>
      <c r="CFM36" s="617"/>
      <c r="CFN36" s="617"/>
      <c r="CFO36" s="617"/>
      <c r="CFP36" s="617"/>
      <c r="CFQ36" s="617"/>
      <c r="CFR36" s="617"/>
      <c r="CFS36" s="617"/>
      <c r="CFT36" s="617"/>
      <c r="CFU36" s="617"/>
      <c r="CFV36" s="617"/>
      <c r="CFW36" s="617"/>
      <c r="CFX36" s="617"/>
      <c r="CFY36" s="617"/>
      <c r="CFZ36" s="617"/>
      <c r="CGA36" s="617"/>
      <c r="CGB36" s="617"/>
      <c r="CGC36" s="617"/>
      <c r="CGD36" s="617"/>
      <c r="CGE36" s="617"/>
      <c r="CGF36" s="617"/>
      <c r="CGG36" s="617"/>
      <c r="CGH36" s="617"/>
      <c r="CGI36" s="617"/>
      <c r="CGJ36" s="617"/>
      <c r="CGK36" s="617"/>
      <c r="CGL36" s="617"/>
      <c r="CGM36" s="617"/>
      <c r="CGN36" s="617"/>
      <c r="CGO36" s="617"/>
      <c r="CGP36" s="617"/>
      <c r="CGQ36" s="617"/>
      <c r="CGR36" s="617"/>
      <c r="CGS36" s="617"/>
      <c r="CGT36" s="617"/>
      <c r="CGU36" s="617"/>
      <c r="CGV36" s="617"/>
      <c r="CGW36" s="617"/>
      <c r="CGX36" s="617"/>
      <c r="CGY36" s="617"/>
      <c r="CGZ36" s="617"/>
      <c r="CHA36" s="617"/>
      <c r="CHB36" s="617"/>
      <c r="CHC36" s="617"/>
      <c r="CHD36" s="617"/>
      <c r="CHE36" s="617"/>
      <c r="CHF36" s="617"/>
      <c r="CHG36" s="617"/>
      <c r="CHH36" s="617"/>
      <c r="CHI36" s="617"/>
      <c r="CHJ36" s="617"/>
      <c r="CHK36" s="617"/>
      <c r="CHL36" s="617"/>
      <c r="CHM36" s="617"/>
      <c r="CHN36" s="617"/>
      <c r="CHO36" s="617"/>
      <c r="CHP36" s="617"/>
      <c r="CHQ36" s="617"/>
      <c r="CHR36" s="617"/>
      <c r="CHS36" s="617"/>
      <c r="CHT36" s="617"/>
      <c r="CHU36" s="617"/>
      <c r="CHV36" s="617"/>
      <c r="CHW36" s="617"/>
      <c r="CHX36" s="617"/>
      <c r="CHY36" s="617"/>
      <c r="CHZ36" s="617"/>
      <c r="CIA36" s="617"/>
      <c r="CIB36" s="617"/>
      <c r="CIC36" s="617"/>
      <c r="CID36" s="617"/>
      <c r="CIE36" s="617"/>
      <c r="CIF36" s="617"/>
      <c r="CIG36" s="617"/>
      <c r="CIH36" s="617"/>
      <c r="CII36" s="617"/>
      <c r="CIJ36" s="617"/>
      <c r="CIK36" s="617"/>
      <c r="CIL36" s="617"/>
      <c r="CIM36" s="617"/>
      <c r="CIN36" s="617"/>
      <c r="CIO36" s="617"/>
      <c r="CIP36" s="617"/>
      <c r="CIQ36" s="617"/>
      <c r="CIR36" s="617"/>
      <c r="CIS36" s="617"/>
      <c r="CIT36" s="617"/>
      <c r="CIU36" s="617"/>
      <c r="CIV36" s="617"/>
      <c r="CIW36" s="617"/>
      <c r="CIX36" s="617"/>
      <c r="CIY36" s="617"/>
      <c r="CIZ36" s="617"/>
      <c r="CJA36" s="617"/>
      <c r="CJB36" s="617"/>
      <c r="CJC36" s="617"/>
      <c r="CJD36" s="617"/>
      <c r="CJE36" s="617"/>
      <c r="CJF36" s="617"/>
      <c r="CJG36" s="617"/>
      <c r="CJH36" s="617"/>
      <c r="CJI36" s="617"/>
      <c r="CJJ36" s="617"/>
      <c r="CJK36" s="617"/>
      <c r="CJL36" s="617"/>
      <c r="CJM36" s="617"/>
      <c r="CJN36" s="617"/>
      <c r="CJO36" s="617"/>
      <c r="CJP36" s="617"/>
      <c r="CJQ36" s="617"/>
      <c r="CJR36" s="617"/>
      <c r="CJS36" s="617"/>
      <c r="CJT36" s="617"/>
      <c r="CJU36" s="617"/>
      <c r="CJV36" s="617"/>
      <c r="CJW36" s="617"/>
      <c r="CJX36" s="617"/>
      <c r="CJY36" s="617"/>
      <c r="CJZ36" s="617"/>
      <c r="CKA36" s="617"/>
      <c r="CKB36" s="617"/>
      <c r="CKC36" s="617"/>
      <c r="CKD36" s="617"/>
      <c r="CKE36" s="617"/>
      <c r="CKF36" s="617"/>
      <c r="CKG36" s="617"/>
      <c r="CKH36" s="617"/>
      <c r="CKI36" s="617"/>
      <c r="CKJ36" s="617"/>
      <c r="CKK36" s="617"/>
      <c r="CKL36" s="617"/>
      <c r="CKM36" s="617"/>
      <c r="CKN36" s="617"/>
      <c r="CKO36" s="617"/>
      <c r="CKP36" s="617"/>
      <c r="CKQ36" s="617"/>
      <c r="CKR36" s="617"/>
      <c r="CKS36" s="617"/>
      <c r="CKT36" s="617"/>
      <c r="CKU36" s="617"/>
      <c r="CKV36" s="617"/>
      <c r="CKW36" s="617"/>
      <c r="CKX36" s="617"/>
      <c r="CKY36" s="617"/>
      <c r="CKZ36" s="617"/>
      <c r="CLA36" s="617"/>
      <c r="CLB36" s="617"/>
      <c r="CLC36" s="617"/>
      <c r="CLD36" s="617"/>
      <c r="CLE36" s="617"/>
      <c r="CLF36" s="617"/>
      <c r="CLG36" s="617"/>
      <c r="CLH36" s="617"/>
      <c r="CLI36" s="617"/>
      <c r="CLJ36" s="617"/>
      <c r="CLK36" s="617"/>
      <c r="CLL36" s="617"/>
      <c r="CLM36" s="617"/>
      <c r="CLN36" s="617"/>
      <c r="CLO36" s="617"/>
      <c r="CLP36" s="617"/>
      <c r="CLQ36" s="617"/>
      <c r="CLR36" s="617"/>
      <c r="CLS36" s="617"/>
      <c r="CLT36" s="617"/>
      <c r="CLU36" s="617"/>
      <c r="CLV36" s="617"/>
      <c r="CLW36" s="617"/>
      <c r="CLX36" s="617"/>
      <c r="CLY36" s="617"/>
      <c r="CLZ36" s="617"/>
      <c r="CMA36" s="617"/>
      <c r="CMB36" s="617"/>
      <c r="CMC36" s="617"/>
      <c r="CMD36" s="617"/>
      <c r="CME36" s="617"/>
      <c r="CMF36" s="617"/>
      <c r="CMG36" s="617"/>
      <c r="CMH36" s="617"/>
      <c r="CMI36" s="617"/>
      <c r="CMJ36" s="617"/>
      <c r="CMK36" s="617"/>
      <c r="CML36" s="617"/>
      <c r="CMM36" s="617"/>
      <c r="CMN36" s="617"/>
      <c r="CMO36" s="617"/>
      <c r="CMP36" s="617"/>
      <c r="CMQ36" s="617"/>
      <c r="CMR36" s="617"/>
      <c r="CMS36" s="617"/>
      <c r="CMT36" s="617"/>
      <c r="CMU36" s="617"/>
      <c r="CMV36" s="617"/>
      <c r="CMW36" s="617"/>
      <c r="CMX36" s="617"/>
      <c r="CMY36" s="617"/>
      <c r="CMZ36" s="617"/>
      <c r="CNA36" s="617"/>
      <c r="CNB36" s="617"/>
      <c r="CNC36" s="617"/>
      <c r="CND36" s="617"/>
      <c r="CNE36" s="617"/>
      <c r="CNF36" s="617"/>
      <c r="CNG36" s="617"/>
      <c r="CNH36" s="617"/>
      <c r="CNI36" s="617"/>
      <c r="CNJ36" s="617"/>
      <c r="CNK36" s="617"/>
      <c r="CNL36" s="617"/>
      <c r="CNM36" s="617"/>
      <c r="CNN36" s="617"/>
      <c r="CNO36" s="617"/>
      <c r="CNP36" s="617"/>
      <c r="CNQ36" s="617"/>
      <c r="CNR36" s="617"/>
      <c r="CNS36" s="617"/>
      <c r="CNT36" s="617"/>
      <c r="CNU36" s="617"/>
      <c r="CNV36" s="617"/>
      <c r="CNW36" s="617"/>
      <c r="CNX36" s="617"/>
      <c r="CNY36" s="617"/>
      <c r="CNZ36" s="617"/>
      <c r="COA36" s="617"/>
      <c r="COB36" s="617"/>
      <c r="COC36" s="617"/>
      <c r="COD36" s="617"/>
      <c r="COE36" s="617"/>
      <c r="COF36" s="617"/>
      <c r="COG36" s="617"/>
      <c r="COH36" s="617"/>
      <c r="COI36" s="617"/>
      <c r="COJ36" s="617"/>
      <c r="COK36" s="617"/>
      <c r="COL36" s="617"/>
      <c r="COM36" s="617"/>
      <c r="CON36" s="617"/>
      <c r="COO36" s="617"/>
      <c r="COP36" s="617"/>
      <c r="COQ36" s="617"/>
      <c r="COR36" s="617"/>
      <c r="COS36" s="617"/>
      <c r="COT36" s="617"/>
      <c r="COU36" s="617"/>
      <c r="COV36" s="617"/>
      <c r="COW36" s="617"/>
      <c r="COX36" s="617"/>
      <c r="COY36" s="617"/>
      <c r="COZ36" s="617"/>
      <c r="CPA36" s="617"/>
      <c r="CPB36" s="617"/>
      <c r="CPC36" s="617"/>
      <c r="CPD36" s="617"/>
      <c r="CPE36" s="617"/>
      <c r="CPF36" s="617"/>
      <c r="CPG36" s="617"/>
      <c r="CPH36" s="617"/>
      <c r="CPI36" s="617"/>
      <c r="CPJ36" s="617"/>
      <c r="CPK36" s="617"/>
      <c r="CPL36" s="617"/>
      <c r="CPM36" s="617"/>
      <c r="CPN36" s="617"/>
      <c r="CPO36" s="617"/>
      <c r="CPP36" s="617"/>
      <c r="CPQ36" s="617"/>
      <c r="CPR36" s="617"/>
      <c r="CPS36" s="617"/>
      <c r="CPT36" s="617"/>
      <c r="CPU36" s="617"/>
      <c r="CPV36" s="617"/>
      <c r="CPW36" s="617"/>
      <c r="CPX36" s="617"/>
      <c r="CPY36" s="617"/>
      <c r="CPZ36" s="617"/>
      <c r="CQA36" s="617"/>
      <c r="CQB36" s="617"/>
      <c r="CQC36" s="617"/>
      <c r="CQD36" s="617"/>
      <c r="CQE36" s="617"/>
      <c r="CQF36" s="617"/>
      <c r="CQG36" s="617"/>
      <c r="CQH36" s="617"/>
      <c r="CQI36" s="617"/>
      <c r="CQJ36" s="617"/>
      <c r="CQK36" s="617"/>
      <c r="CQL36" s="617"/>
      <c r="CQM36" s="617"/>
      <c r="CQN36" s="617"/>
      <c r="CQO36" s="617"/>
      <c r="CQP36" s="617"/>
      <c r="CQQ36" s="617"/>
      <c r="CQR36" s="617"/>
      <c r="CQS36" s="617"/>
      <c r="CQT36" s="617"/>
      <c r="CQU36" s="617"/>
      <c r="CQV36" s="617"/>
      <c r="CQW36" s="617"/>
      <c r="CQX36" s="617"/>
      <c r="CQY36" s="617"/>
      <c r="CQZ36" s="617"/>
      <c r="CRA36" s="617"/>
      <c r="CRB36" s="617"/>
      <c r="CRC36" s="617"/>
      <c r="CRD36" s="617"/>
      <c r="CRE36" s="617"/>
      <c r="CRF36" s="617"/>
      <c r="CRG36" s="617"/>
      <c r="CRH36" s="617"/>
      <c r="CRI36" s="617"/>
      <c r="CRJ36" s="617"/>
      <c r="CRK36" s="617"/>
      <c r="CRL36" s="617"/>
      <c r="CRM36" s="617"/>
      <c r="CRN36" s="617"/>
      <c r="CRO36" s="617"/>
      <c r="CRP36" s="617"/>
      <c r="CRQ36" s="617"/>
      <c r="CRR36" s="617"/>
      <c r="CRS36" s="617"/>
      <c r="CRT36" s="617"/>
      <c r="CRU36" s="617"/>
      <c r="CRV36" s="617"/>
      <c r="CRW36" s="617"/>
      <c r="CRX36" s="617"/>
      <c r="CRY36" s="617"/>
      <c r="CRZ36" s="617"/>
      <c r="CSA36" s="617"/>
      <c r="CSB36" s="617"/>
      <c r="CSC36" s="617"/>
      <c r="CSD36" s="617"/>
      <c r="CSE36" s="617"/>
      <c r="CSF36" s="617"/>
      <c r="CSG36" s="617"/>
      <c r="CSH36" s="617"/>
      <c r="CSI36" s="617"/>
      <c r="CSJ36" s="617"/>
      <c r="CSK36" s="617"/>
      <c r="CSL36" s="617"/>
      <c r="CSM36" s="617"/>
      <c r="CSN36" s="617"/>
      <c r="CSO36" s="617"/>
      <c r="CSP36" s="617"/>
      <c r="CSQ36" s="617"/>
      <c r="CSR36" s="617"/>
      <c r="CSS36" s="617"/>
      <c r="CST36" s="617"/>
      <c r="CSU36" s="617"/>
      <c r="CSV36" s="617"/>
      <c r="CSW36" s="617"/>
      <c r="CSX36" s="617"/>
      <c r="CSY36" s="617"/>
      <c r="CSZ36" s="617"/>
      <c r="CTA36" s="617"/>
      <c r="CTB36" s="617"/>
      <c r="CTC36" s="617"/>
      <c r="CTD36" s="617"/>
      <c r="CTE36" s="617"/>
      <c r="CTF36" s="617"/>
      <c r="CTG36" s="617"/>
      <c r="CTH36" s="617"/>
      <c r="CTI36" s="617"/>
      <c r="CTJ36" s="617"/>
      <c r="CTK36" s="617"/>
      <c r="CTL36" s="617"/>
      <c r="CTM36" s="617"/>
      <c r="CTN36" s="617"/>
      <c r="CTO36" s="617"/>
      <c r="CTP36" s="617"/>
      <c r="CTQ36" s="617"/>
      <c r="CTR36" s="617"/>
      <c r="CTS36" s="617"/>
      <c r="CTT36" s="617"/>
      <c r="CTU36" s="617"/>
      <c r="CTV36" s="617"/>
      <c r="CTW36" s="617"/>
      <c r="CTX36" s="617"/>
      <c r="CTY36" s="617"/>
      <c r="CTZ36" s="617"/>
      <c r="CUA36" s="617"/>
      <c r="CUB36" s="617"/>
      <c r="CUC36" s="617"/>
      <c r="CUD36" s="617"/>
      <c r="CUE36" s="617"/>
      <c r="CUF36" s="617"/>
      <c r="CUG36" s="617"/>
      <c r="CUH36" s="617"/>
      <c r="CUI36" s="617"/>
      <c r="CUJ36" s="617"/>
      <c r="CUK36" s="617"/>
      <c r="CUL36" s="617"/>
      <c r="CUM36" s="617"/>
      <c r="CUN36" s="617"/>
      <c r="CUO36" s="617"/>
      <c r="CUP36" s="617"/>
      <c r="CUQ36" s="617"/>
      <c r="CUR36" s="617"/>
      <c r="CUS36" s="617"/>
      <c r="CUT36" s="617"/>
      <c r="CUU36" s="617"/>
      <c r="CUV36" s="617"/>
      <c r="CUW36" s="617"/>
      <c r="CUX36" s="617"/>
      <c r="CUY36" s="617"/>
      <c r="CUZ36" s="617"/>
      <c r="CVA36" s="617"/>
      <c r="CVB36" s="617"/>
      <c r="CVC36" s="617"/>
      <c r="CVD36" s="617"/>
      <c r="CVE36" s="617"/>
      <c r="CVF36" s="617"/>
      <c r="CVG36" s="617"/>
      <c r="CVH36" s="617"/>
      <c r="CVI36" s="617"/>
      <c r="CVJ36" s="617"/>
      <c r="CVK36" s="617"/>
      <c r="CVL36" s="617"/>
      <c r="CVM36" s="617"/>
      <c r="CVN36" s="617"/>
      <c r="CVO36" s="617"/>
      <c r="CVP36" s="617"/>
      <c r="CVQ36" s="617"/>
      <c r="CVR36" s="617"/>
      <c r="CVS36" s="617"/>
      <c r="CVT36" s="617"/>
      <c r="CVU36" s="617"/>
      <c r="CVV36" s="617"/>
      <c r="CVW36" s="617"/>
      <c r="CVX36" s="617"/>
      <c r="CVY36" s="617"/>
      <c r="CVZ36" s="617"/>
      <c r="CWA36" s="617"/>
      <c r="CWB36" s="617"/>
      <c r="CWC36" s="617"/>
      <c r="CWD36" s="617"/>
      <c r="CWE36" s="617"/>
      <c r="CWF36" s="617"/>
      <c r="CWG36" s="617"/>
      <c r="CWH36" s="617"/>
      <c r="CWI36" s="617"/>
      <c r="CWJ36" s="617"/>
      <c r="CWK36" s="617"/>
      <c r="CWL36" s="617"/>
      <c r="CWM36" s="617"/>
      <c r="CWN36" s="617"/>
      <c r="CWO36" s="617"/>
      <c r="CWP36" s="617"/>
      <c r="CWQ36" s="617"/>
      <c r="CWR36" s="617"/>
      <c r="CWS36" s="617"/>
      <c r="CWT36" s="617"/>
      <c r="CWU36" s="617"/>
      <c r="CWV36" s="617"/>
      <c r="CWW36" s="617"/>
      <c r="CWX36" s="617"/>
      <c r="CWY36" s="617"/>
      <c r="CWZ36" s="617"/>
      <c r="CXA36" s="617"/>
      <c r="CXB36" s="617"/>
      <c r="CXC36" s="617"/>
      <c r="CXD36" s="617"/>
      <c r="CXE36" s="617"/>
      <c r="CXF36" s="617"/>
      <c r="CXG36" s="617"/>
      <c r="CXH36" s="617"/>
      <c r="CXI36" s="617"/>
      <c r="CXJ36" s="617"/>
      <c r="CXK36" s="617"/>
      <c r="CXL36" s="617"/>
      <c r="CXM36" s="617"/>
      <c r="CXN36" s="617"/>
      <c r="CXO36" s="617"/>
      <c r="CXP36" s="617"/>
      <c r="CXQ36" s="617"/>
      <c r="CXR36" s="617"/>
      <c r="CXS36" s="617"/>
      <c r="CXT36" s="617"/>
      <c r="CXU36" s="617"/>
      <c r="CXV36" s="617"/>
      <c r="CXW36" s="617"/>
      <c r="CXX36" s="617"/>
      <c r="CXY36" s="617"/>
      <c r="CXZ36" s="617"/>
      <c r="CYA36" s="617"/>
      <c r="CYB36" s="617"/>
      <c r="CYC36" s="617"/>
      <c r="CYD36" s="617"/>
      <c r="CYE36" s="617"/>
      <c r="CYF36" s="617"/>
      <c r="CYG36" s="617"/>
      <c r="CYH36" s="617"/>
      <c r="CYI36" s="617"/>
      <c r="CYJ36" s="617"/>
      <c r="CYK36" s="617"/>
      <c r="CYL36" s="617"/>
      <c r="CYM36" s="617"/>
      <c r="CYN36" s="617"/>
      <c r="CYO36" s="617"/>
      <c r="CYP36" s="617"/>
      <c r="CYQ36" s="617"/>
      <c r="CYR36" s="617"/>
      <c r="CYS36" s="617"/>
      <c r="CYT36" s="617"/>
      <c r="CYU36" s="617"/>
      <c r="CYV36" s="617"/>
      <c r="CYW36" s="617"/>
      <c r="CYX36" s="617"/>
      <c r="CYY36" s="617"/>
      <c r="CYZ36" s="617"/>
      <c r="CZA36" s="617"/>
      <c r="CZB36" s="617"/>
      <c r="CZC36" s="617"/>
      <c r="CZD36" s="617"/>
      <c r="CZE36" s="617"/>
      <c r="CZF36" s="617"/>
      <c r="CZG36" s="617"/>
      <c r="CZH36" s="617"/>
      <c r="CZI36" s="617"/>
      <c r="CZJ36" s="617"/>
      <c r="CZK36" s="617"/>
      <c r="CZL36" s="617"/>
      <c r="CZM36" s="617"/>
      <c r="CZN36" s="617"/>
      <c r="CZO36" s="617"/>
      <c r="CZP36" s="617"/>
      <c r="CZQ36" s="617"/>
      <c r="CZR36" s="617"/>
      <c r="CZS36" s="617"/>
      <c r="CZT36" s="617"/>
      <c r="CZU36" s="617"/>
      <c r="CZV36" s="617"/>
      <c r="CZW36" s="617"/>
      <c r="CZX36" s="617"/>
      <c r="CZY36" s="617"/>
      <c r="CZZ36" s="617"/>
      <c r="DAA36" s="617"/>
      <c r="DAB36" s="617"/>
      <c r="DAC36" s="617"/>
      <c r="DAD36" s="617"/>
      <c r="DAE36" s="617"/>
      <c r="DAF36" s="617"/>
      <c r="DAG36" s="617"/>
      <c r="DAH36" s="617"/>
      <c r="DAI36" s="617"/>
      <c r="DAJ36" s="617"/>
      <c r="DAK36" s="617"/>
      <c r="DAL36" s="617"/>
      <c r="DAM36" s="617"/>
      <c r="DAN36" s="617"/>
      <c r="DAO36" s="617"/>
      <c r="DAP36" s="617"/>
      <c r="DAQ36" s="617"/>
      <c r="DAR36" s="617"/>
      <c r="DAS36" s="617"/>
      <c r="DAT36" s="617"/>
      <c r="DAU36" s="617"/>
      <c r="DAV36" s="617"/>
      <c r="DAW36" s="617"/>
      <c r="DAX36" s="617"/>
      <c r="DAY36" s="617"/>
      <c r="DAZ36" s="617"/>
      <c r="DBA36" s="617"/>
      <c r="DBB36" s="617"/>
      <c r="DBC36" s="617"/>
      <c r="DBD36" s="617"/>
      <c r="DBE36" s="617"/>
      <c r="DBF36" s="617"/>
      <c r="DBG36" s="617"/>
      <c r="DBH36" s="617"/>
      <c r="DBI36" s="617"/>
      <c r="DBJ36" s="617"/>
      <c r="DBK36" s="617"/>
      <c r="DBL36" s="617"/>
      <c r="DBM36" s="617"/>
      <c r="DBN36" s="617"/>
      <c r="DBO36" s="617"/>
      <c r="DBP36" s="617"/>
      <c r="DBQ36" s="617"/>
      <c r="DBR36" s="617"/>
      <c r="DBS36" s="617"/>
      <c r="DBT36" s="617"/>
      <c r="DBU36" s="617"/>
      <c r="DBV36" s="617"/>
      <c r="DBW36" s="617"/>
      <c r="DBX36" s="617"/>
      <c r="DBY36" s="617"/>
      <c r="DBZ36" s="617"/>
      <c r="DCA36" s="617"/>
      <c r="DCB36" s="617"/>
      <c r="DCC36" s="617"/>
      <c r="DCD36" s="617"/>
      <c r="DCE36" s="617"/>
      <c r="DCF36" s="617"/>
      <c r="DCG36" s="617"/>
      <c r="DCH36" s="617"/>
      <c r="DCI36" s="617"/>
      <c r="DCJ36" s="617"/>
      <c r="DCK36" s="617"/>
      <c r="DCL36" s="617"/>
      <c r="DCM36" s="617"/>
      <c r="DCN36" s="617"/>
      <c r="DCO36" s="617"/>
      <c r="DCP36" s="617"/>
      <c r="DCQ36" s="617"/>
      <c r="DCR36" s="617"/>
      <c r="DCS36" s="617"/>
      <c r="DCT36" s="617"/>
      <c r="DCU36" s="617"/>
      <c r="DCV36" s="617"/>
      <c r="DCW36" s="617"/>
      <c r="DCX36" s="617"/>
      <c r="DCY36" s="617"/>
      <c r="DCZ36" s="617"/>
      <c r="DDA36" s="617"/>
      <c r="DDB36" s="617"/>
      <c r="DDC36" s="617"/>
      <c r="DDD36" s="617"/>
      <c r="DDE36" s="617"/>
      <c r="DDF36" s="617"/>
      <c r="DDG36" s="617"/>
      <c r="DDH36" s="617"/>
      <c r="DDI36" s="617"/>
      <c r="DDJ36" s="617"/>
      <c r="DDK36" s="617"/>
      <c r="DDL36" s="617"/>
      <c r="DDM36" s="617"/>
      <c r="DDN36" s="617"/>
      <c r="DDO36" s="617"/>
      <c r="DDP36" s="617"/>
      <c r="DDQ36" s="617"/>
      <c r="DDR36" s="617"/>
      <c r="DDS36" s="617"/>
      <c r="DDT36" s="617"/>
      <c r="DDU36" s="617"/>
      <c r="DDV36" s="617"/>
      <c r="DDW36" s="617"/>
      <c r="DDX36" s="617"/>
      <c r="DDY36" s="617"/>
      <c r="DDZ36" s="617"/>
      <c r="DEA36" s="617"/>
      <c r="DEB36" s="617"/>
      <c r="DEC36" s="617"/>
      <c r="DED36" s="617"/>
      <c r="DEE36" s="617"/>
      <c r="DEF36" s="617"/>
      <c r="DEG36" s="617"/>
      <c r="DEH36" s="617"/>
      <c r="DEI36" s="617"/>
      <c r="DEJ36" s="617"/>
      <c r="DEK36" s="617"/>
      <c r="DEL36" s="617"/>
      <c r="DEM36" s="617"/>
      <c r="DEN36" s="617"/>
      <c r="DEO36" s="617"/>
      <c r="DEP36" s="617"/>
      <c r="DEQ36" s="617"/>
      <c r="DER36" s="617"/>
      <c r="DES36" s="617"/>
      <c r="DET36" s="617"/>
      <c r="DEU36" s="617"/>
      <c r="DEV36" s="617"/>
      <c r="DEW36" s="617"/>
      <c r="DEX36" s="617"/>
      <c r="DEY36" s="617"/>
      <c r="DEZ36" s="617"/>
      <c r="DFA36" s="617"/>
      <c r="DFB36" s="617"/>
      <c r="DFC36" s="617"/>
      <c r="DFD36" s="617"/>
      <c r="DFE36" s="617"/>
      <c r="DFF36" s="617"/>
      <c r="DFG36" s="617"/>
      <c r="DFH36" s="617"/>
      <c r="DFI36" s="617"/>
      <c r="DFJ36" s="617"/>
      <c r="DFK36" s="617"/>
      <c r="DFL36" s="617"/>
      <c r="DFM36" s="617"/>
      <c r="DFN36" s="617"/>
      <c r="DFO36" s="617"/>
      <c r="DFP36" s="617"/>
      <c r="DFQ36" s="617"/>
      <c r="DFR36" s="617"/>
      <c r="DFS36" s="617"/>
      <c r="DFT36" s="617"/>
      <c r="DFU36" s="617"/>
      <c r="DFV36" s="617"/>
      <c r="DFW36" s="617"/>
      <c r="DFX36" s="617"/>
      <c r="DFY36" s="617"/>
      <c r="DFZ36" s="617"/>
      <c r="DGA36" s="617"/>
      <c r="DGB36" s="617"/>
      <c r="DGC36" s="617"/>
      <c r="DGD36" s="617"/>
      <c r="DGE36" s="617"/>
      <c r="DGF36" s="617"/>
      <c r="DGG36" s="617"/>
      <c r="DGH36" s="617"/>
      <c r="DGI36" s="617"/>
      <c r="DGJ36" s="617"/>
      <c r="DGK36" s="617"/>
      <c r="DGL36" s="617"/>
      <c r="DGM36" s="617"/>
      <c r="DGN36" s="617"/>
      <c r="DGO36" s="617"/>
      <c r="DGP36" s="617"/>
      <c r="DGQ36" s="617"/>
      <c r="DGR36" s="617"/>
      <c r="DGS36" s="617"/>
      <c r="DGT36" s="617"/>
      <c r="DGU36" s="617"/>
      <c r="DGV36" s="617"/>
      <c r="DGW36" s="617"/>
      <c r="DGX36" s="617"/>
      <c r="DGY36" s="617"/>
      <c r="DGZ36" s="617"/>
      <c r="DHA36" s="617"/>
      <c r="DHB36" s="617"/>
      <c r="DHC36" s="617"/>
      <c r="DHD36" s="617"/>
      <c r="DHE36" s="617"/>
      <c r="DHF36" s="617"/>
      <c r="DHG36" s="617"/>
      <c r="DHH36" s="617"/>
      <c r="DHI36" s="617"/>
      <c r="DHJ36" s="617"/>
      <c r="DHK36" s="617"/>
      <c r="DHL36" s="617"/>
      <c r="DHM36" s="617"/>
      <c r="DHN36" s="617"/>
      <c r="DHO36" s="617"/>
      <c r="DHP36" s="617"/>
      <c r="DHQ36" s="617"/>
      <c r="DHR36" s="617"/>
      <c r="DHS36" s="617"/>
      <c r="DHT36" s="617"/>
      <c r="DHU36" s="617"/>
      <c r="DHV36" s="617"/>
      <c r="DHW36" s="617"/>
      <c r="DHX36" s="617"/>
      <c r="DHY36" s="617"/>
      <c r="DHZ36" s="617"/>
      <c r="DIA36" s="617"/>
      <c r="DIB36" s="617"/>
      <c r="DIC36" s="617"/>
      <c r="DID36" s="617"/>
      <c r="DIE36" s="617"/>
      <c r="DIF36" s="617"/>
      <c r="DIG36" s="617"/>
      <c r="DIH36" s="617"/>
      <c r="DII36" s="617"/>
      <c r="DIJ36" s="617"/>
      <c r="DIK36" s="617"/>
      <c r="DIL36" s="617"/>
      <c r="DIM36" s="617"/>
      <c r="DIN36" s="617"/>
      <c r="DIO36" s="617"/>
      <c r="DIP36" s="617"/>
      <c r="DIQ36" s="617"/>
      <c r="DIR36" s="617"/>
      <c r="DIS36" s="617"/>
      <c r="DIT36" s="617"/>
      <c r="DIU36" s="617"/>
      <c r="DIV36" s="617"/>
      <c r="DIW36" s="617"/>
      <c r="DIX36" s="617"/>
      <c r="DIY36" s="617"/>
      <c r="DIZ36" s="617"/>
      <c r="DJA36" s="617"/>
      <c r="DJB36" s="617"/>
      <c r="DJC36" s="617"/>
      <c r="DJD36" s="617"/>
      <c r="DJE36" s="617"/>
      <c r="DJF36" s="617"/>
      <c r="DJG36" s="617"/>
      <c r="DJH36" s="617"/>
      <c r="DJI36" s="617"/>
      <c r="DJJ36" s="617"/>
      <c r="DJK36" s="617"/>
      <c r="DJL36" s="617"/>
      <c r="DJM36" s="617"/>
      <c r="DJN36" s="617"/>
      <c r="DJO36" s="617"/>
      <c r="DJP36" s="617"/>
      <c r="DJQ36" s="617"/>
      <c r="DJR36" s="617"/>
      <c r="DJS36" s="617"/>
      <c r="DJT36" s="617"/>
      <c r="DJU36" s="617"/>
      <c r="DJV36" s="617"/>
      <c r="DJW36" s="617"/>
      <c r="DJX36" s="617"/>
      <c r="DJY36" s="617"/>
      <c r="DJZ36" s="617"/>
      <c r="DKA36" s="617"/>
      <c r="DKB36" s="617"/>
      <c r="DKC36" s="617"/>
      <c r="DKD36" s="617"/>
      <c r="DKE36" s="617"/>
      <c r="DKF36" s="617"/>
      <c r="DKG36" s="617"/>
      <c r="DKH36" s="617"/>
      <c r="DKI36" s="617"/>
      <c r="DKJ36" s="617"/>
      <c r="DKK36" s="617"/>
      <c r="DKL36" s="617"/>
      <c r="DKM36" s="617"/>
      <c r="DKN36" s="617"/>
      <c r="DKO36" s="617"/>
      <c r="DKP36" s="617"/>
      <c r="DKQ36" s="617"/>
      <c r="DKR36" s="617"/>
      <c r="DKS36" s="617"/>
      <c r="DKT36" s="617"/>
      <c r="DKU36" s="617"/>
      <c r="DKV36" s="617"/>
      <c r="DKW36" s="617"/>
      <c r="DKX36" s="617"/>
      <c r="DKY36" s="617"/>
      <c r="DKZ36" s="617"/>
      <c r="DLA36" s="617"/>
      <c r="DLB36" s="617"/>
      <c r="DLC36" s="617"/>
      <c r="DLD36" s="617"/>
      <c r="DLE36" s="617"/>
      <c r="DLF36" s="617"/>
      <c r="DLG36" s="617"/>
      <c r="DLH36" s="617"/>
      <c r="DLI36" s="617"/>
      <c r="DLJ36" s="617"/>
      <c r="DLK36" s="617"/>
      <c r="DLL36" s="617"/>
      <c r="DLM36" s="617"/>
      <c r="DLN36" s="617"/>
      <c r="DLO36" s="617"/>
      <c r="DLP36" s="617"/>
      <c r="DLQ36" s="617"/>
      <c r="DLR36" s="617"/>
      <c r="DLS36" s="617"/>
      <c r="DLT36" s="617"/>
      <c r="DLU36" s="617"/>
      <c r="DLV36" s="617"/>
      <c r="DLW36" s="617"/>
      <c r="DLX36" s="617"/>
      <c r="DLY36" s="617"/>
      <c r="DLZ36" s="617"/>
      <c r="DMA36" s="617"/>
      <c r="DMB36" s="617"/>
      <c r="DMC36" s="617"/>
      <c r="DMD36" s="617"/>
      <c r="DME36" s="617"/>
      <c r="DMF36" s="617"/>
      <c r="DMG36" s="617"/>
      <c r="DMH36" s="617"/>
      <c r="DMI36" s="617"/>
      <c r="DMJ36" s="617"/>
      <c r="DMK36" s="617"/>
      <c r="DML36" s="617"/>
      <c r="DMM36" s="617"/>
      <c r="DMN36" s="617"/>
      <c r="DMO36" s="617"/>
      <c r="DMP36" s="617"/>
      <c r="DMQ36" s="617"/>
      <c r="DMR36" s="617"/>
      <c r="DMS36" s="617"/>
      <c r="DMT36" s="617"/>
      <c r="DMU36" s="617"/>
      <c r="DMV36" s="617"/>
      <c r="DMW36" s="617"/>
      <c r="DMX36" s="617"/>
      <c r="DMY36" s="617"/>
      <c r="DMZ36" s="617"/>
      <c r="DNA36" s="617"/>
      <c r="DNB36" s="617"/>
      <c r="DNC36" s="617"/>
      <c r="DND36" s="617"/>
      <c r="DNE36" s="617"/>
      <c r="DNF36" s="617"/>
      <c r="DNG36" s="617"/>
      <c r="DNH36" s="617"/>
      <c r="DNI36" s="617"/>
      <c r="DNJ36" s="617"/>
      <c r="DNK36" s="617"/>
      <c r="DNL36" s="617"/>
      <c r="DNM36" s="617"/>
      <c r="DNN36" s="617"/>
      <c r="DNO36" s="617"/>
      <c r="DNP36" s="617"/>
      <c r="DNQ36" s="617"/>
      <c r="DNR36" s="617"/>
      <c r="DNS36" s="617"/>
      <c r="DNT36" s="617"/>
      <c r="DNU36" s="617"/>
      <c r="DNV36" s="617"/>
      <c r="DNW36" s="617"/>
      <c r="DNX36" s="617"/>
      <c r="DNY36" s="617"/>
      <c r="DNZ36" s="617"/>
      <c r="DOA36" s="617"/>
      <c r="DOB36" s="617"/>
      <c r="DOC36" s="617"/>
      <c r="DOD36" s="617"/>
      <c r="DOE36" s="617"/>
      <c r="DOF36" s="617"/>
      <c r="DOG36" s="617"/>
      <c r="DOH36" s="617"/>
      <c r="DOI36" s="617"/>
      <c r="DOJ36" s="617"/>
      <c r="DOK36" s="617"/>
      <c r="DOL36" s="617"/>
      <c r="DOM36" s="617"/>
      <c r="DON36" s="617"/>
      <c r="DOO36" s="617"/>
      <c r="DOP36" s="617"/>
      <c r="DOQ36" s="617"/>
      <c r="DOR36" s="617"/>
      <c r="DOS36" s="617"/>
      <c r="DOT36" s="617"/>
      <c r="DOU36" s="617"/>
      <c r="DOV36" s="617"/>
      <c r="DOW36" s="617"/>
      <c r="DOX36" s="617"/>
      <c r="DOY36" s="617"/>
      <c r="DOZ36" s="617"/>
      <c r="DPA36" s="617"/>
      <c r="DPB36" s="617"/>
      <c r="DPC36" s="617"/>
      <c r="DPD36" s="617"/>
      <c r="DPE36" s="617"/>
      <c r="DPF36" s="617"/>
      <c r="DPG36" s="617"/>
      <c r="DPH36" s="617"/>
      <c r="DPI36" s="617"/>
      <c r="DPJ36" s="617"/>
      <c r="DPK36" s="617"/>
      <c r="DPL36" s="617"/>
      <c r="DPM36" s="617"/>
      <c r="DPN36" s="617"/>
      <c r="DPO36" s="617"/>
      <c r="DPP36" s="617"/>
      <c r="DPQ36" s="617"/>
      <c r="DPR36" s="617"/>
      <c r="DPS36" s="617"/>
      <c r="DPT36" s="617"/>
      <c r="DPU36" s="617"/>
      <c r="DPV36" s="617"/>
      <c r="DPW36" s="617"/>
      <c r="DPX36" s="617"/>
      <c r="DPY36" s="617"/>
      <c r="DPZ36" s="617"/>
      <c r="DQA36" s="617"/>
      <c r="DQB36" s="617"/>
      <c r="DQC36" s="617"/>
      <c r="DQD36" s="617"/>
      <c r="DQE36" s="617"/>
      <c r="DQF36" s="617"/>
      <c r="DQG36" s="617"/>
      <c r="DQH36" s="617"/>
      <c r="DQI36" s="617"/>
      <c r="DQJ36" s="617"/>
      <c r="DQK36" s="617"/>
      <c r="DQL36" s="617"/>
      <c r="DQM36" s="617"/>
      <c r="DQN36" s="617"/>
      <c r="DQO36" s="617"/>
      <c r="DQP36" s="617"/>
      <c r="DQQ36" s="617"/>
      <c r="DQR36" s="617"/>
      <c r="DQS36" s="617"/>
      <c r="DQT36" s="617"/>
      <c r="DQU36" s="617"/>
      <c r="DQV36" s="617"/>
      <c r="DQW36" s="617"/>
      <c r="DQX36" s="617"/>
      <c r="DQY36" s="617"/>
      <c r="DQZ36" s="617"/>
      <c r="DRA36" s="617"/>
      <c r="DRB36" s="617"/>
      <c r="DRC36" s="617"/>
      <c r="DRD36" s="617"/>
      <c r="DRE36" s="617"/>
      <c r="DRF36" s="617"/>
      <c r="DRG36" s="617"/>
      <c r="DRH36" s="617"/>
      <c r="DRI36" s="617"/>
      <c r="DRJ36" s="617"/>
      <c r="DRK36" s="617"/>
      <c r="DRL36" s="617"/>
      <c r="DRM36" s="617"/>
      <c r="DRN36" s="617"/>
      <c r="DRO36" s="617"/>
      <c r="DRP36" s="617"/>
      <c r="DRQ36" s="617"/>
      <c r="DRR36" s="617"/>
      <c r="DRS36" s="617"/>
      <c r="DRT36" s="617"/>
      <c r="DRU36" s="617"/>
      <c r="DRV36" s="617"/>
      <c r="DRW36" s="617"/>
      <c r="DRX36" s="617"/>
      <c r="DRY36" s="617"/>
      <c r="DRZ36" s="617"/>
      <c r="DSA36" s="617"/>
      <c r="DSB36" s="617"/>
      <c r="DSC36" s="617"/>
      <c r="DSD36" s="617"/>
      <c r="DSE36" s="617"/>
      <c r="DSF36" s="617"/>
      <c r="DSG36" s="617"/>
      <c r="DSH36" s="617"/>
      <c r="DSI36" s="617"/>
      <c r="DSJ36" s="617"/>
      <c r="DSK36" s="617"/>
      <c r="DSL36" s="617"/>
      <c r="DSM36" s="617"/>
      <c r="DSN36" s="617"/>
      <c r="DSO36" s="617"/>
      <c r="DSP36" s="617"/>
      <c r="DSQ36" s="617"/>
      <c r="DSR36" s="617"/>
      <c r="DSS36" s="617"/>
      <c r="DST36" s="617"/>
      <c r="DSU36" s="617"/>
      <c r="DSV36" s="617"/>
      <c r="DSW36" s="617"/>
      <c r="DSX36" s="617"/>
      <c r="DSY36" s="617"/>
      <c r="DSZ36" s="617"/>
      <c r="DTA36" s="617"/>
      <c r="DTB36" s="617"/>
      <c r="DTC36" s="617"/>
      <c r="DTD36" s="617"/>
      <c r="DTE36" s="617"/>
      <c r="DTF36" s="617"/>
      <c r="DTG36" s="617"/>
      <c r="DTH36" s="617"/>
      <c r="DTI36" s="617"/>
      <c r="DTJ36" s="617"/>
      <c r="DTK36" s="617"/>
      <c r="DTL36" s="617"/>
      <c r="DTM36" s="617"/>
      <c r="DTN36" s="617"/>
      <c r="DTO36" s="617"/>
      <c r="DTP36" s="617"/>
      <c r="DTQ36" s="617"/>
      <c r="DTR36" s="617"/>
      <c r="DTS36" s="617"/>
      <c r="DTT36" s="617"/>
      <c r="DTU36" s="617"/>
      <c r="DTV36" s="617"/>
      <c r="DTW36" s="617"/>
      <c r="DTX36" s="617"/>
      <c r="DTY36" s="617"/>
      <c r="DTZ36" s="617"/>
      <c r="DUA36" s="617"/>
      <c r="DUB36" s="617"/>
      <c r="DUC36" s="617"/>
      <c r="DUD36" s="617"/>
      <c r="DUE36" s="617"/>
      <c r="DUF36" s="617"/>
      <c r="DUG36" s="617"/>
      <c r="DUH36" s="617"/>
      <c r="DUI36" s="617"/>
      <c r="DUJ36" s="617"/>
      <c r="DUK36" s="617"/>
      <c r="DUL36" s="617"/>
      <c r="DUM36" s="617"/>
      <c r="DUN36" s="617"/>
      <c r="DUO36" s="617"/>
      <c r="DUP36" s="617"/>
      <c r="DUQ36" s="617"/>
      <c r="DUR36" s="617"/>
      <c r="DUS36" s="617"/>
      <c r="DUT36" s="617"/>
      <c r="DUU36" s="617"/>
      <c r="DUV36" s="617"/>
      <c r="DUW36" s="617"/>
      <c r="DUX36" s="617"/>
      <c r="DUY36" s="617"/>
      <c r="DUZ36" s="617"/>
      <c r="DVA36" s="617"/>
      <c r="DVB36" s="617"/>
      <c r="DVC36" s="617"/>
      <c r="DVD36" s="617"/>
      <c r="DVE36" s="617"/>
      <c r="DVF36" s="617"/>
      <c r="DVG36" s="617"/>
      <c r="DVH36" s="617"/>
      <c r="DVI36" s="617"/>
      <c r="DVJ36" s="617"/>
      <c r="DVK36" s="617"/>
      <c r="DVL36" s="617"/>
      <c r="DVM36" s="617"/>
      <c r="DVN36" s="617"/>
      <c r="DVO36" s="617"/>
      <c r="DVP36" s="617"/>
      <c r="DVQ36" s="617"/>
      <c r="DVR36" s="617"/>
      <c r="DVS36" s="617"/>
      <c r="DVT36" s="617"/>
      <c r="DVU36" s="617"/>
      <c r="DVV36" s="617"/>
      <c r="DVW36" s="617"/>
      <c r="DVX36" s="617"/>
      <c r="DVY36" s="617"/>
      <c r="DVZ36" s="617"/>
      <c r="DWA36" s="617"/>
      <c r="DWB36" s="617"/>
      <c r="DWC36" s="617"/>
      <c r="DWD36" s="617"/>
      <c r="DWE36" s="617"/>
      <c r="DWF36" s="617"/>
      <c r="DWG36" s="617"/>
      <c r="DWH36" s="617"/>
      <c r="DWI36" s="617"/>
      <c r="DWJ36" s="617"/>
      <c r="DWK36" s="617"/>
      <c r="DWL36" s="617"/>
      <c r="DWM36" s="617"/>
      <c r="DWN36" s="617"/>
      <c r="DWO36" s="617"/>
      <c r="DWP36" s="617"/>
      <c r="DWQ36" s="617"/>
      <c r="DWR36" s="617"/>
      <c r="DWS36" s="617"/>
      <c r="DWT36" s="617"/>
      <c r="DWU36" s="617"/>
      <c r="DWV36" s="617"/>
      <c r="DWW36" s="617"/>
      <c r="DWX36" s="617"/>
      <c r="DWY36" s="617"/>
      <c r="DWZ36" s="617"/>
      <c r="DXA36" s="617"/>
      <c r="DXB36" s="617"/>
      <c r="DXC36" s="617"/>
      <c r="DXD36" s="617"/>
      <c r="DXE36" s="617"/>
      <c r="DXF36" s="617"/>
      <c r="DXG36" s="617"/>
      <c r="DXH36" s="617"/>
      <c r="DXI36" s="617"/>
      <c r="DXJ36" s="617"/>
      <c r="DXK36" s="617"/>
      <c r="DXL36" s="617"/>
      <c r="DXM36" s="617"/>
      <c r="DXN36" s="617"/>
      <c r="DXO36" s="617"/>
      <c r="DXP36" s="617"/>
      <c r="DXQ36" s="617"/>
      <c r="DXR36" s="617"/>
      <c r="DXS36" s="617"/>
      <c r="DXT36" s="617"/>
      <c r="DXU36" s="617"/>
      <c r="DXV36" s="617"/>
      <c r="DXW36" s="617"/>
      <c r="DXX36" s="617"/>
      <c r="DXY36" s="617"/>
      <c r="DXZ36" s="617"/>
      <c r="DYA36" s="617"/>
      <c r="DYB36" s="617"/>
      <c r="DYC36" s="617"/>
      <c r="DYD36" s="617"/>
      <c r="DYE36" s="617"/>
      <c r="DYF36" s="617"/>
      <c r="DYG36" s="617"/>
      <c r="DYH36" s="617"/>
      <c r="DYI36" s="617"/>
      <c r="DYJ36" s="617"/>
      <c r="DYK36" s="617"/>
      <c r="DYL36" s="617"/>
      <c r="DYM36" s="617"/>
      <c r="DYN36" s="617"/>
      <c r="DYO36" s="617"/>
      <c r="DYP36" s="617"/>
      <c r="DYQ36" s="617"/>
      <c r="DYR36" s="617"/>
      <c r="DYS36" s="617"/>
      <c r="DYT36" s="617"/>
      <c r="DYU36" s="617"/>
      <c r="DYV36" s="617"/>
      <c r="DYW36" s="617"/>
      <c r="DYX36" s="617"/>
      <c r="DYY36" s="617"/>
      <c r="DYZ36" s="617"/>
      <c r="DZA36" s="617"/>
      <c r="DZB36" s="617"/>
      <c r="DZC36" s="617"/>
      <c r="DZD36" s="617"/>
      <c r="DZE36" s="617"/>
      <c r="DZF36" s="617"/>
      <c r="DZG36" s="617"/>
      <c r="DZH36" s="617"/>
      <c r="DZI36" s="617"/>
      <c r="DZJ36" s="617"/>
      <c r="DZK36" s="617"/>
      <c r="DZL36" s="617"/>
      <c r="DZM36" s="617"/>
      <c r="DZN36" s="617"/>
      <c r="DZO36" s="617"/>
      <c r="DZP36" s="617"/>
      <c r="DZQ36" s="617"/>
      <c r="DZR36" s="617"/>
      <c r="DZS36" s="617"/>
      <c r="DZT36" s="617"/>
      <c r="DZU36" s="617"/>
      <c r="DZV36" s="617"/>
      <c r="DZW36" s="617"/>
      <c r="DZX36" s="617"/>
      <c r="DZY36" s="617"/>
      <c r="DZZ36" s="617"/>
      <c r="EAA36" s="617"/>
      <c r="EAB36" s="617"/>
      <c r="EAC36" s="617"/>
      <c r="EAD36" s="617"/>
      <c r="EAE36" s="617"/>
      <c r="EAF36" s="617"/>
      <c r="EAG36" s="617"/>
      <c r="EAH36" s="617"/>
      <c r="EAI36" s="617"/>
      <c r="EAJ36" s="617"/>
      <c r="EAK36" s="617"/>
      <c r="EAL36" s="617"/>
      <c r="EAM36" s="617"/>
      <c r="EAN36" s="617"/>
      <c r="EAO36" s="617"/>
      <c r="EAP36" s="617"/>
      <c r="EAQ36" s="617"/>
      <c r="EAR36" s="617"/>
      <c r="EAS36" s="617"/>
      <c r="EAT36" s="617"/>
      <c r="EAU36" s="617"/>
      <c r="EAV36" s="617"/>
      <c r="EAW36" s="617"/>
      <c r="EAX36" s="617"/>
      <c r="EAY36" s="617"/>
      <c r="EAZ36" s="617"/>
      <c r="EBA36" s="617"/>
      <c r="EBB36" s="617"/>
      <c r="EBC36" s="617"/>
      <c r="EBD36" s="617"/>
      <c r="EBE36" s="617"/>
      <c r="EBF36" s="617"/>
      <c r="EBG36" s="617"/>
      <c r="EBH36" s="617"/>
      <c r="EBI36" s="617"/>
      <c r="EBJ36" s="617"/>
      <c r="EBK36" s="617"/>
      <c r="EBL36" s="617"/>
      <c r="EBM36" s="617"/>
      <c r="EBN36" s="617"/>
      <c r="EBO36" s="617"/>
      <c r="EBP36" s="617"/>
      <c r="EBQ36" s="617"/>
      <c r="EBR36" s="617"/>
      <c r="EBS36" s="617"/>
      <c r="EBT36" s="617"/>
      <c r="EBU36" s="617"/>
      <c r="EBV36" s="617"/>
      <c r="EBW36" s="617"/>
      <c r="EBX36" s="617"/>
      <c r="EBY36" s="617"/>
      <c r="EBZ36" s="617"/>
      <c r="ECA36" s="617"/>
      <c r="ECB36" s="617"/>
      <c r="ECC36" s="617"/>
      <c r="ECD36" s="617"/>
      <c r="ECE36" s="617"/>
      <c r="ECF36" s="617"/>
      <c r="ECG36" s="617"/>
      <c r="ECH36" s="617"/>
      <c r="ECI36" s="617"/>
      <c r="ECJ36" s="617"/>
      <c r="ECK36" s="617"/>
      <c r="ECL36" s="617"/>
      <c r="ECM36" s="617"/>
      <c r="ECN36" s="617"/>
      <c r="ECO36" s="617"/>
      <c r="ECP36" s="617"/>
      <c r="ECQ36" s="617"/>
      <c r="ECR36" s="617"/>
      <c r="ECS36" s="617"/>
      <c r="ECT36" s="617"/>
      <c r="ECU36" s="617"/>
      <c r="ECV36" s="617"/>
      <c r="ECW36" s="617"/>
      <c r="ECX36" s="617"/>
      <c r="ECY36" s="617"/>
      <c r="ECZ36" s="617"/>
      <c r="EDA36" s="617"/>
      <c r="EDB36" s="617"/>
      <c r="EDC36" s="617"/>
      <c r="EDD36" s="617"/>
      <c r="EDE36" s="617"/>
      <c r="EDF36" s="617"/>
      <c r="EDG36" s="617"/>
      <c r="EDH36" s="617"/>
      <c r="EDI36" s="617"/>
      <c r="EDJ36" s="617"/>
      <c r="EDK36" s="617"/>
      <c r="EDL36" s="617"/>
      <c r="EDM36" s="617"/>
      <c r="EDN36" s="617"/>
      <c r="EDO36" s="617"/>
      <c r="EDP36" s="617"/>
      <c r="EDQ36" s="617"/>
      <c r="EDR36" s="617"/>
      <c r="EDS36" s="617"/>
      <c r="EDT36" s="617"/>
      <c r="EDU36" s="617"/>
      <c r="EDV36" s="617"/>
      <c r="EDW36" s="617"/>
      <c r="EDX36" s="617"/>
      <c r="EDY36" s="617"/>
      <c r="EDZ36" s="617"/>
      <c r="EEA36" s="617"/>
      <c r="EEB36" s="617"/>
      <c r="EEC36" s="617"/>
      <c r="EED36" s="617"/>
      <c r="EEE36" s="617"/>
      <c r="EEF36" s="617"/>
      <c r="EEG36" s="617"/>
      <c r="EEH36" s="617"/>
      <c r="EEI36" s="617"/>
      <c r="EEJ36" s="617"/>
      <c r="EEK36" s="617"/>
      <c r="EEL36" s="617"/>
      <c r="EEM36" s="617"/>
      <c r="EEN36" s="617"/>
      <c r="EEO36" s="617"/>
      <c r="EEP36" s="617"/>
      <c r="EEQ36" s="617"/>
      <c r="EER36" s="617"/>
      <c r="EES36" s="617"/>
      <c r="EET36" s="617"/>
      <c r="EEU36" s="617"/>
      <c r="EEV36" s="617"/>
      <c r="EEW36" s="617"/>
      <c r="EEX36" s="617"/>
      <c r="EEY36" s="617"/>
      <c r="EEZ36" s="617"/>
      <c r="EFA36" s="617"/>
      <c r="EFB36" s="617"/>
      <c r="EFC36" s="617"/>
      <c r="EFD36" s="617"/>
      <c r="EFE36" s="617"/>
      <c r="EFF36" s="617"/>
      <c r="EFG36" s="617"/>
      <c r="EFH36" s="617"/>
      <c r="EFI36" s="617"/>
      <c r="EFJ36" s="617"/>
      <c r="EFK36" s="617"/>
      <c r="EFL36" s="617"/>
      <c r="EFM36" s="617"/>
      <c r="EFN36" s="617"/>
      <c r="EFO36" s="617"/>
      <c r="EFP36" s="617"/>
      <c r="EFQ36" s="617"/>
      <c r="EFR36" s="617"/>
      <c r="EFS36" s="617"/>
      <c r="EFT36" s="617"/>
      <c r="EFU36" s="617"/>
      <c r="EFV36" s="617"/>
      <c r="EFW36" s="617"/>
      <c r="EFX36" s="617"/>
      <c r="EFY36" s="617"/>
      <c r="EFZ36" s="617"/>
      <c r="EGA36" s="617"/>
      <c r="EGB36" s="617"/>
      <c r="EGC36" s="617"/>
      <c r="EGD36" s="617"/>
      <c r="EGE36" s="617"/>
      <c r="EGF36" s="617"/>
      <c r="EGG36" s="617"/>
      <c r="EGH36" s="617"/>
      <c r="EGI36" s="617"/>
      <c r="EGJ36" s="617"/>
      <c r="EGK36" s="617"/>
      <c r="EGL36" s="617"/>
      <c r="EGM36" s="617"/>
      <c r="EGN36" s="617"/>
      <c r="EGO36" s="617"/>
      <c r="EGP36" s="617"/>
      <c r="EGQ36" s="617"/>
      <c r="EGR36" s="617"/>
      <c r="EGS36" s="617"/>
      <c r="EGT36" s="617"/>
      <c r="EGU36" s="617"/>
      <c r="EGV36" s="617"/>
      <c r="EGW36" s="617"/>
      <c r="EGX36" s="617"/>
      <c r="EGY36" s="617"/>
      <c r="EGZ36" s="617"/>
      <c r="EHA36" s="617"/>
      <c r="EHB36" s="617"/>
      <c r="EHC36" s="617"/>
      <c r="EHD36" s="617"/>
      <c r="EHE36" s="617"/>
      <c r="EHF36" s="617"/>
      <c r="EHG36" s="617"/>
      <c r="EHH36" s="617"/>
      <c r="EHI36" s="617"/>
      <c r="EHJ36" s="617"/>
      <c r="EHK36" s="617"/>
      <c r="EHL36" s="617"/>
      <c r="EHM36" s="617"/>
      <c r="EHN36" s="617"/>
      <c r="EHO36" s="617"/>
      <c r="EHP36" s="617"/>
      <c r="EHQ36" s="617"/>
      <c r="EHR36" s="617"/>
      <c r="EHS36" s="617"/>
      <c r="EHT36" s="617"/>
      <c r="EHU36" s="617"/>
      <c r="EHV36" s="617"/>
      <c r="EHW36" s="617"/>
      <c r="EHX36" s="617"/>
      <c r="EHY36" s="617"/>
      <c r="EHZ36" s="617"/>
      <c r="EIA36" s="617"/>
      <c r="EIB36" s="617"/>
      <c r="EIC36" s="617"/>
      <c r="EID36" s="617"/>
      <c r="EIE36" s="617"/>
      <c r="EIF36" s="617"/>
      <c r="EIG36" s="617"/>
      <c r="EIH36" s="617"/>
      <c r="EII36" s="617"/>
      <c r="EIJ36" s="617"/>
      <c r="EIK36" s="617"/>
      <c r="EIL36" s="617"/>
      <c r="EIM36" s="617"/>
      <c r="EIN36" s="617"/>
      <c r="EIO36" s="617"/>
      <c r="EIP36" s="617"/>
      <c r="EIQ36" s="617"/>
      <c r="EIR36" s="617"/>
      <c r="EIS36" s="617"/>
      <c r="EIT36" s="617"/>
      <c r="EIU36" s="617"/>
      <c r="EIV36" s="617"/>
      <c r="EIW36" s="617"/>
      <c r="EIX36" s="617"/>
      <c r="EIY36" s="617"/>
      <c r="EIZ36" s="617"/>
      <c r="EJA36" s="617"/>
      <c r="EJB36" s="617"/>
      <c r="EJC36" s="617"/>
      <c r="EJD36" s="617"/>
      <c r="EJE36" s="617"/>
      <c r="EJF36" s="617"/>
      <c r="EJG36" s="617"/>
      <c r="EJH36" s="617"/>
      <c r="EJI36" s="617"/>
      <c r="EJJ36" s="617"/>
      <c r="EJK36" s="617"/>
      <c r="EJL36" s="617"/>
      <c r="EJM36" s="617"/>
      <c r="EJN36" s="617"/>
      <c r="EJO36" s="617"/>
      <c r="EJP36" s="617"/>
      <c r="EJQ36" s="617"/>
      <c r="EJR36" s="617"/>
      <c r="EJS36" s="617"/>
      <c r="EJT36" s="617"/>
      <c r="EJU36" s="617"/>
      <c r="EJV36" s="617"/>
      <c r="EJW36" s="617"/>
      <c r="EJX36" s="617"/>
      <c r="EJY36" s="617"/>
      <c r="EJZ36" s="617"/>
      <c r="EKA36" s="617"/>
      <c r="EKB36" s="617"/>
      <c r="EKC36" s="617"/>
      <c r="EKD36" s="617"/>
      <c r="EKE36" s="617"/>
      <c r="EKF36" s="617"/>
      <c r="EKG36" s="617"/>
      <c r="EKH36" s="617"/>
      <c r="EKI36" s="617"/>
      <c r="EKJ36" s="617"/>
      <c r="EKK36" s="617"/>
      <c r="EKL36" s="617"/>
      <c r="EKM36" s="617"/>
      <c r="EKN36" s="617"/>
      <c r="EKO36" s="617"/>
      <c r="EKP36" s="617"/>
      <c r="EKQ36" s="617"/>
      <c r="EKR36" s="617"/>
      <c r="EKS36" s="617"/>
      <c r="EKT36" s="617"/>
      <c r="EKU36" s="617"/>
      <c r="EKV36" s="617"/>
      <c r="EKW36" s="617"/>
      <c r="EKX36" s="617"/>
      <c r="EKY36" s="617"/>
      <c r="EKZ36" s="617"/>
      <c r="ELA36" s="617"/>
      <c r="ELB36" s="617"/>
      <c r="ELC36" s="617"/>
      <c r="ELD36" s="617"/>
      <c r="ELE36" s="617"/>
      <c r="ELF36" s="617"/>
      <c r="ELG36" s="617"/>
      <c r="ELH36" s="617"/>
      <c r="ELI36" s="617"/>
      <c r="ELJ36" s="617"/>
      <c r="ELK36" s="617"/>
      <c r="ELL36" s="617"/>
      <c r="ELM36" s="617"/>
      <c r="ELN36" s="617"/>
      <c r="ELO36" s="617"/>
      <c r="ELP36" s="617"/>
      <c r="ELQ36" s="617"/>
      <c r="ELR36" s="617"/>
      <c r="ELS36" s="617"/>
      <c r="ELT36" s="617"/>
      <c r="ELU36" s="617"/>
      <c r="ELV36" s="617"/>
      <c r="ELW36" s="617"/>
      <c r="ELX36" s="617"/>
      <c r="ELY36" s="617"/>
      <c r="ELZ36" s="617"/>
      <c r="EMA36" s="617"/>
      <c r="EMB36" s="617"/>
      <c r="EMC36" s="617"/>
      <c r="EMD36" s="617"/>
      <c r="EME36" s="617"/>
      <c r="EMF36" s="617"/>
      <c r="EMG36" s="617"/>
      <c r="EMH36" s="617"/>
      <c r="EMI36" s="617"/>
      <c r="EMJ36" s="617"/>
      <c r="EMK36" s="617"/>
      <c r="EML36" s="617"/>
      <c r="EMM36" s="617"/>
      <c r="EMN36" s="617"/>
      <c r="EMO36" s="617"/>
      <c r="EMP36" s="617"/>
      <c r="EMQ36" s="617"/>
      <c r="EMR36" s="617"/>
      <c r="EMS36" s="617"/>
      <c r="EMT36" s="617"/>
      <c r="EMU36" s="617"/>
      <c r="EMV36" s="617"/>
      <c r="EMW36" s="617"/>
      <c r="EMX36" s="617"/>
      <c r="EMY36" s="617"/>
      <c r="EMZ36" s="617"/>
      <c r="ENA36" s="617"/>
      <c r="ENB36" s="617"/>
      <c r="ENC36" s="617"/>
      <c r="END36" s="617"/>
      <c r="ENE36" s="617"/>
      <c r="ENF36" s="617"/>
      <c r="ENG36" s="617"/>
      <c r="ENH36" s="617"/>
      <c r="ENI36" s="617"/>
      <c r="ENJ36" s="617"/>
      <c r="ENK36" s="617"/>
      <c r="ENL36" s="617"/>
      <c r="ENM36" s="617"/>
      <c r="ENN36" s="617"/>
      <c r="ENO36" s="617"/>
      <c r="ENP36" s="617"/>
      <c r="ENQ36" s="617"/>
      <c r="ENR36" s="617"/>
      <c r="ENS36" s="617"/>
      <c r="ENT36" s="617"/>
      <c r="ENU36" s="617"/>
      <c r="ENV36" s="617"/>
      <c r="ENW36" s="617"/>
      <c r="ENX36" s="617"/>
      <c r="ENY36" s="617"/>
      <c r="ENZ36" s="617"/>
      <c r="EOA36" s="617"/>
      <c r="EOB36" s="617"/>
      <c r="EOC36" s="617"/>
      <c r="EOD36" s="617"/>
      <c r="EOE36" s="617"/>
      <c r="EOF36" s="617"/>
      <c r="EOG36" s="617"/>
      <c r="EOH36" s="617"/>
      <c r="EOI36" s="617"/>
      <c r="EOJ36" s="617"/>
      <c r="EOK36" s="617"/>
      <c r="EOL36" s="617"/>
      <c r="EOM36" s="617"/>
      <c r="EON36" s="617"/>
      <c r="EOO36" s="617"/>
      <c r="EOP36" s="617"/>
      <c r="EOQ36" s="617"/>
      <c r="EOR36" s="617"/>
      <c r="EOS36" s="617"/>
      <c r="EOT36" s="617"/>
      <c r="EOU36" s="617"/>
      <c r="EOV36" s="617"/>
      <c r="EOW36" s="617"/>
      <c r="EOX36" s="617"/>
      <c r="EOY36" s="617"/>
      <c r="EOZ36" s="617"/>
      <c r="EPA36" s="617"/>
      <c r="EPB36" s="617"/>
      <c r="EPC36" s="617"/>
      <c r="EPD36" s="617"/>
      <c r="EPE36" s="617"/>
      <c r="EPF36" s="617"/>
      <c r="EPG36" s="617"/>
      <c r="EPH36" s="617"/>
      <c r="EPI36" s="617"/>
      <c r="EPJ36" s="617"/>
      <c r="EPK36" s="617"/>
      <c r="EPL36" s="617"/>
      <c r="EPM36" s="617"/>
      <c r="EPN36" s="617"/>
      <c r="EPO36" s="617"/>
      <c r="EPP36" s="617"/>
      <c r="EPQ36" s="617"/>
      <c r="EPR36" s="617"/>
      <c r="EPS36" s="617"/>
      <c r="EPT36" s="617"/>
      <c r="EPU36" s="617"/>
      <c r="EPV36" s="617"/>
      <c r="EPW36" s="617"/>
      <c r="EPX36" s="617"/>
      <c r="EPY36" s="617"/>
      <c r="EPZ36" s="617"/>
      <c r="EQA36" s="617"/>
      <c r="EQB36" s="617"/>
      <c r="EQC36" s="617"/>
      <c r="EQD36" s="617"/>
      <c r="EQE36" s="617"/>
      <c r="EQF36" s="617"/>
      <c r="EQG36" s="617"/>
      <c r="EQH36" s="617"/>
      <c r="EQI36" s="617"/>
      <c r="EQJ36" s="617"/>
      <c r="EQK36" s="617"/>
      <c r="EQL36" s="617"/>
      <c r="EQM36" s="617"/>
      <c r="EQN36" s="617"/>
      <c r="EQO36" s="617"/>
      <c r="EQP36" s="617"/>
      <c r="EQQ36" s="617"/>
      <c r="EQR36" s="617"/>
      <c r="EQS36" s="617"/>
      <c r="EQT36" s="617"/>
      <c r="EQU36" s="617"/>
      <c r="EQV36" s="617"/>
      <c r="EQW36" s="617"/>
      <c r="EQX36" s="617"/>
      <c r="EQY36" s="617"/>
      <c r="EQZ36" s="617"/>
      <c r="ERA36" s="617"/>
      <c r="ERB36" s="617"/>
      <c r="ERC36" s="617"/>
      <c r="ERD36" s="617"/>
      <c r="ERE36" s="617"/>
      <c r="ERF36" s="617"/>
      <c r="ERG36" s="617"/>
      <c r="ERH36" s="617"/>
      <c r="ERI36" s="617"/>
      <c r="ERJ36" s="617"/>
      <c r="ERK36" s="617"/>
      <c r="ERL36" s="617"/>
      <c r="ERM36" s="617"/>
      <c r="ERN36" s="617"/>
      <c r="ERO36" s="617"/>
      <c r="ERP36" s="617"/>
      <c r="ERQ36" s="617"/>
      <c r="ERR36" s="617"/>
      <c r="ERS36" s="617"/>
      <c r="ERT36" s="617"/>
      <c r="ERU36" s="617"/>
      <c r="ERV36" s="617"/>
      <c r="ERW36" s="617"/>
      <c r="ERX36" s="617"/>
      <c r="ERY36" s="617"/>
      <c r="ERZ36" s="617"/>
      <c r="ESA36" s="617"/>
      <c r="ESB36" s="617"/>
      <c r="ESC36" s="617"/>
      <c r="ESD36" s="617"/>
      <c r="ESE36" s="617"/>
      <c r="ESF36" s="617"/>
      <c r="ESG36" s="617"/>
      <c r="ESH36" s="617"/>
      <c r="ESI36" s="617"/>
      <c r="ESJ36" s="617"/>
      <c r="ESK36" s="617"/>
      <c r="ESL36" s="617"/>
      <c r="ESM36" s="617"/>
      <c r="ESN36" s="617"/>
      <c r="ESO36" s="617"/>
      <c r="ESP36" s="617"/>
      <c r="ESQ36" s="617"/>
      <c r="ESR36" s="617"/>
      <c r="ESS36" s="617"/>
      <c r="EST36" s="617"/>
      <c r="ESU36" s="617"/>
      <c r="ESV36" s="617"/>
      <c r="ESW36" s="617"/>
      <c r="ESX36" s="617"/>
      <c r="ESY36" s="617"/>
      <c r="ESZ36" s="617"/>
      <c r="ETA36" s="617"/>
      <c r="ETB36" s="617"/>
      <c r="ETC36" s="617"/>
      <c r="ETD36" s="617"/>
      <c r="ETE36" s="617"/>
      <c r="ETF36" s="617"/>
      <c r="ETG36" s="617"/>
      <c r="ETH36" s="617"/>
      <c r="ETI36" s="617"/>
      <c r="ETJ36" s="617"/>
      <c r="ETK36" s="617"/>
      <c r="ETL36" s="617"/>
      <c r="ETM36" s="617"/>
      <c r="ETN36" s="617"/>
      <c r="ETO36" s="617"/>
      <c r="ETP36" s="617"/>
      <c r="ETQ36" s="617"/>
      <c r="ETR36" s="617"/>
      <c r="ETS36" s="617"/>
      <c r="ETT36" s="617"/>
      <c r="ETU36" s="617"/>
      <c r="ETV36" s="617"/>
      <c r="ETW36" s="617"/>
      <c r="ETX36" s="617"/>
      <c r="ETY36" s="617"/>
      <c r="ETZ36" s="617"/>
      <c r="EUA36" s="617"/>
      <c r="EUB36" s="617"/>
      <c r="EUC36" s="617"/>
      <c r="EUD36" s="617"/>
      <c r="EUE36" s="617"/>
      <c r="EUF36" s="617"/>
      <c r="EUG36" s="617"/>
      <c r="EUH36" s="617"/>
      <c r="EUI36" s="617"/>
      <c r="EUJ36" s="617"/>
      <c r="EUK36" s="617"/>
      <c r="EUL36" s="617"/>
      <c r="EUM36" s="617"/>
      <c r="EUN36" s="617"/>
      <c r="EUO36" s="617"/>
      <c r="EUP36" s="617"/>
      <c r="EUQ36" s="617"/>
      <c r="EUR36" s="617"/>
      <c r="EUS36" s="617"/>
      <c r="EUT36" s="617"/>
      <c r="EUU36" s="617"/>
      <c r="EUV36" s="617"/>
      <c r="EUW36" s="617"/>
      <c r="EUX36" s="617"/>
      <c r="EUY36" s="617"/>
      <c r="EUZ36" s="617"/>
      <c r="EVA36" s="617"/>
      <c r="EVB36" s="617"/>
      <c r="EVC36" s="617"/>
      <c r="EVD36" s="617"/>
      <c r="EVE36" s="617"/>
      <c r="EVF36" s="617"/>
      <c r="EVG36" s="617"/>
      <c r="EVH36" s="617"/>
      <c r="EVI36" s="617"/>
      <c r="EVJ36" s="617"/>
      <c r="EVK36" s="617"/>
      <c r="EVL36" s="617"/>
      <c r="EVM36" s="617"/>
      <c r="EVN36" s="617"/>
      <c r="EVO36" s="617"/>
      <c r="EVP36" s="617"/>
      <c r="EVQ36" s="617"/>
      <c r="EVR36" s="617"/>
      <c r="EVS36" s="617"/>
      <c r="EVT36" s="617"/>
      <c r="EVU36" s="617"/>
      <c r="EVV36" s="617"/>
      <c r="EVW36" s="617"/>
      <c r="EVX36" s="617"/>
      <c r="EVY36" s="617"/>
      <c r="EVZ36" s="617"/>
      <c r="EWA36" s="617"/>
      <c r="EWB36" s="617"/>
      <c r="EWC36" s="617"/>
      <c r="EWD36" s="617"/>
      <c r="EWE36" s="617"/>
      <c r="EWF36" s="617"/>
      <c r="EWG36" s="617"/>
      <c r="EWH36" s="617"/>
      <c r="EWI36" s="617"/>
      <c r="EWJ36" s="617"/>
      <c r="EWK36" s="617"/>
      <c r="EWL36" s="617"/>
      <c r="EWM36" s="617"/>
      <c r="EWN36" s="617"/>
      <c r="EWO36" s="617"/>
      <c r="EWP36" s="617"/>
      <c r="EWQ36" s="617"/>
      <c r="EWR36" s="617"/>
      <c r="EWS36" s="617"/>
      <c r="EWT36" s="617"/>
      <c r="EWU36" s="617"/>
      <c r="EWV36" s="617"/>
      <c r="EWW36" s="617"/>
      <c r="EWX36" s="617"/>
      <c r="EWY36" s="617"/>
      <c r="EWZ36" s="617"/>
      <c r="EXA36" s="617"/>
      <c r="EXB36" s="617"/>
      <c r="EXC36" s="617"/>
      <c r="EXD36" s="617"/>
      <c r="EXE36" s="617"/>
      <c r="EXF36" s="617"/>
      <c r="EXG36" s="617"/>
      <c r="EXH36" s="617"/>
      <c r="EXI36" s="617"/>
      <c r="EXJ36" s="617"/>
      <c r="EXK36" s="617"/>
      <c r="EXL36" s="617"/>
      <c r="EXM36" s="617"/>
      <c r="EXN36" s="617"/>
      <c r="EXO36" s="617"/>
      <c r="EXP36" s="617"/>
      <c r="EXQ36" s="617"/>
      <c r="EXR36" s="617"/>
      <c r="EXS36" s="617"/>
      <c r="EXT36" s="617"/>
      <c r="EXU36" s="617"/>
      <c r="EXV36" s="617"/>
      <c r="EXW36" s="617"/>
      <c r="EXX36" s="617"/>
      <c r="EXY36" s="617"/>
      <c r="EXZ36" s="617"/>
      <c r="EYA36" s="617"/>
      <c r="EYB36" s="617"/>
      <c r="EYC36" s="617"/>
      <c r="EYD36" s="617"/>
      <c r="EYE36" s="617"/>
      <c r="EYF36" s="617"/>
      <c r="EYG36" s="617"/>
      <c r="EYH36" s="617"/>
      <c r="EYI36" s="617"/>
      <c r="EYJ36" s="617"/>
      <c r="EYK36" s="617"/>
      <c r="EYL36" s="617"/>
      <c r="EYM36" s="617"/>
      <c r="EYN36" s="617"/>
      <c r="EYO36" s="617"/>
      <c r="EYP36" s="617"/>
      <c r="EYQ36" s="617"/>
      <c r="EYR36" s="617"/>
      <c r="EYS36" s="617"/>
      <c r="EYT36" s="617"/>
      <c r="EYU36" s="617"/>
      <c r="EYV36" s="617"/>
      <c r="EYW36" s="617"/>
      <c r="EYX36" s="617"/>
      <c r="EYY36" s="617"/>
      <c r="EYZ36" s="617"/>
      <c r="EZA36" s="617"/>
      <c r="EZB36" s="617"/>
      <c r="EZC36" s="617"/>
      <c r="EZD36" s="617"/>
      <c r="EZE36" s="617"/>
      <c r="EZF36" s="617"/>
      <c r="EZG36" s="617"/>
      <c r="EZH36" s="617"/>
      <c r="EZI36" s="617"/>
      <c r="EZJ36" s="617"/>
      <c r="EZK36" s="617"/>
      <c r="EZL36" s="617"/>
      <c r="EZM36" s="617"/>
      <c r="EZN36" s="617"/>
      <c r="EZO36" s="617"/>
      <c r="EZP36" s="617"/>
      <c r="EZQ36" s="617"/>
      <c r="EZR36" s="617"/>
      <c r="EZS36" s="617"/>
      <c r="EZT36" s="617"/>
      <c r="EZU36" s="617"/>
      <c r="EZV36" s="617"/>
      <c r="EZW36" s="617"/>
      <c r="EZX36" s="617"/>
      <c r="EZY36" s="617"/>
      <c r="EZZ36" s="617"/>
      <c r="FAA36" s="617"/>
      <c r="FAB36" s="617"/>
      <c r="FAC36" s="617"/>
      <c r="FAD36" s="617"/>
      <c r="FAE36" s="617"/>
      <c r="FAF36" s="617"/>
      <c r="FAG36" s="617"/>
      <c r="FAH36" s="617"/>
      <c r="FAI36" s="617"/>
      <c r="FAJ36" s="617"/>
      <c r="FAK36" s="617"/>
      <c r="FAL36" s="617"/>
      <c r="FAM36" s="617"/>
      <c r="FAN36" s="617"/>
      <c r="FAO36" s="617"/>
      <c r="FAP36" s="617"/>
      <c r="FAQ36" s="617"/>
      <c r="FAR36" s="617"/>
      <c r="FAS36" s="617"/>
      <c r="FAT36" s="617"/>
      <c r="FAU36" s="617"/>
      <c r="FAV36" s="617"/>
      <c r="FAW36" s="617"/>
      <c r="FAX36" s="617"/>
      <c r="FAY36" s="617"/>
      <c r="FAZ36" s="617"/>
      <c r="FBA36" s="617"/>
      <c r="FBB36" s="617"/>
      <c r="FBC36" s="617"/>
      <c r="FBD36" s="617"/>
      <c r="FBE36" s="617"/>
      <c r="FBF36" s="617"/>
      <c r="FBG36" s="617"/>
      <c r="FBH36" s="617"/>
      <c r="FBI36" s="617"/>
      <c r="FBJ36" s="617"/>
      <c r="FBK36" s="617"/>
      <c r="FBL36" s="617"/>
      <c r="FBM36" s="617"/>
      <c r="FBN36" s="617"/>
      <c r="FBO36" s="617"/>
      <c r="FBP36" s="617"/>
      <c r="FBQ36" s="617"/>
      <c r="FBR36" s="617"/>
      <c r="FBS36" s="617"/>
      <c r="FBT36" s="617"/>
      <c r="FBU36" s="617"/>
      <c r="FBV36" s="617"/>
      <c r="FBW36" s="617"/>
      <c r="FBX36" s="617"/>
      <c r="FBY36" s="617"/>
      <c r="FBZ36" s="617"/>
      <c r="FCA36" s="617"/>
      <c r="FCB36" s="617"/>
      <c r="FCC36" s="617"/>
      <c r="FCD36" s="617"/>
      <c r="FCE36" s="617"/>
      <c r="FCF36" s="617"/>
      <c r="FCG36" s="617"/>
      <c r="FCH36" s="617"/>
      <c r="FCI36" s="617"/>
      <c r="FCJ36" s="617"/>
      <c r="FCK36" s="617"/>
      <c r="FCL36" s="617"/>
      <c r="FCM36" s="617"/>
      <c r="FCN36" s="617"/>
      <c r="FCO36" s="617"/>
      <c r="FCP36" s="617"/>
      <c r="FCQ36" s="617"/>
      <c r="FCR36" s="617"/>
      <c r="FCS36" s="617"/>
      <c r="FCT36" s="617"/>
      <c r="FCU36" s="617"/>
      <c r="FCV36" s="617"/>
      <c r="FCW36" s="617"/>
      <c r="FCX36" s="617"/>
      <c r="FCY36" s="617"/>
      <c r="FCZ36" s="617"/>
      <c r="FDA36" s="617"/>
      <c r="FDB36" s="617"/>
      <c r="FDC36" s="617"/>
      <c r="FDD36" s="617"/>
      <c r="FDE36" s="617"/>
      <c r="FDF36" s="617"/>
      <c r="FDG36" s="617"/>
      <c r="FDH36" s="617"/>
      <c r="FDI36" s="617"/>
      <c r="FDJ36" s="617"/>
      <c r="FDK36" s="617"/>
      <c r="FDL36" s="617"/>
      <c r="FDM36" s="617"/>
      <c r="FDN36" s="617"/>
      <c r="FDO36" s="617"/>
      <c r="FDP36" s="617"/>
      <c r="FDQ36" s="617"/>
      <c r="FDR36" s="617"/>
      <c r="FDS36" s="617"/>
      <c r="FDT36" s="617"/>
      <c r="FDU36" s="617"/>
      <c r="FDV36" s="617"/>
      <c r="FDW36" s="617"/>
      <c r="FDX36" s="617"/>
      <c r="FDY36" s="617"/>
      <c r="FDZ36" s="617"/>
      <c r="FEA36" s="617"/>
      <c r="FEB36" s="617"/>
      <c r="FEC36" s="617"/>
      <c r="FED36" s="617"/>
      <c r="FEE36" s="617"/>
      <c r="FEF36" s="617"/>
      <c r="FEG36" s="617"/>
      <c r="FEH36" s="617"/>
      <c r="FEI36" s="617"/>
      <c r="FEJ36" s="617"/>
      <c r="FEK36" s="617"/>
      <c r="FEL36" s="617"/>
      <c r="FEM36" s="617"/>
      <c r="FEN36" s="617"/>
      <c r="FEO36" s="617"/>
      <c r="FEP36" s="617"/>
      <c r="FEQ36" s="617"/>
      <c r="FER36" s="617"/>
      <c r="FES36" s="617"/>
      <c r="FET36" s="617"/>
      <c r="FEU36" s="617"/>
      <c r="FEV36" s="617"/>
      <c r="FEW36" s="617"/>
      <c r="FEX36" s="617"/>
      <c r="FEY36" s="617"/>
      <c r="FEZ36" s="617"/>
      <c r="FFA36" s="617"/>
      <c r="FFB36" s="617"/>
      <c r="FFC36" s="617"/>
      <c r="FFD36" s="617"/>
      <c r="FFE36" s="617"/>
      <c r="FFF36" s="617"/>
      <c r="FFG36" s="617"/>
      <c r="FFH36" s="617"/>
      <c r="FFI36" s="617"/>
      <c r="FFJ36" s="617"/>
      <c r="FFK36" s="617"/>
      <c r="FFL36" s="617"/>
      <c r="FFM36" s="617"/>
      <c r="FFN36" s="617"/>
      <c r="FFO36" s="617"/>
      <c r="FFP36" s="617"/>
      <c r="FFQ36" s="617"/>
      <c r="FFR36" s="617"/>
      <c r="FFS36" s="617"/>
      <c r="FFT36" s="617"/>
      <c r="FFU36" s="617"/>
      <c r="FFV36" s="617"/>
      <c r="FFW36" s="617"/>
      <c r="FFX36" s="617"/>
      <c r="FFY36" s="617"/>
      <c r="FFZ36" s="617"/>
      <c r="FGA36" s="617"/>
      <c r="FGB36" s="617"/>
      <c r="FGC36" s="617"/>
      <c r="FGD36" s="617"/>
      <c r="FGE36" s="617"/>
      <c r="FGF36" s="617"/>
      <c r="FGG36" s="617"/>
      <c r="FGH36" s="617"/>
      <c r="FGI36" s="617"/>
      <c r="FGJ36" s="617"/>
      <c r="FGK36" s="617"/>
      <c r="FGL36" s="617"/>
      <c r="FGM36" s="617"/>
      <c r="FGN36" s="617"/>
      <c r="FGO36" s="617"/>
      <c r="FGP36" s="617"/>
      <c r="FGQ36" s="617"/>
      <c r="FGR36" s="617"/>
      <c r="FGS36" s="617"/>
      <c r="FGT36" s="617"/>
      <c r="FGU36" s="617"/>
      <c r="FGV36" s="617"/>
      <c r="FGW36" s="617"/>
      <c r="FGX36" s="617"/>
      <c r="FGY36" s="617"/>
      <c r="FGZ36" s="617"/>
      <c r="FHA36" s="617"/>
      <c r="FHB36" s="617"/>
      <c r="FHC36" s="617"/>
      <c r="FHD36" s="617"/>
      <c r="FHE36" s="617"/>
      <c r="FHF36" s="617"/>
      <c r="FHG36" s="617"/>
      <c r="FHH36" s="617"/>
      <c r="FHI36" s="617"/>
      <c r="FHJ36" s="617"/>
      <c r="FHK36" s="617"/>
      <c r="FHL36" s="617"/>
      <c r="FHM36" s="617"/>
      <c r="FHN36" s="617"/>
      <c r="FHO36" s="617"/>
      <c r="FHP36" s="617"/>
      <c r="FHQ36" s="617"/>
      <c r="FHR36" s="617"/>
      <c r="FHS36" s="617"/>
      <c r="FHT36" s="617"/>
      <c r="FHU36" s="617"/>
      <c r="FHV36" s="617"/>
      <c r="FHW36" s="617"/>
      <c r="FHX36" s="617"/>
      <c r="FHY36" s="617"/>
      <c r="FHZ36" s="617"/>
      <c r="FIA36" s="617"/>
      <c r="FIB36" s="617"/>
      <c r="FIC36" s="617"/>
      <c r="FID36" s="617"/>
      <c r="FIE36" s="617"/>
      <c r="FIF36" s="617"/>
      <c r="FIG36" s="617"/>
      <c r="FIH36" s="617"/>
      <c r="FII36" s="617"/>
      <c r="FIJ36" s="617"/>
      <c r="FIK36" s="617"/>
      <c r="FIL36" s="617"/>
      <c r="FIM36" s="617"/>
      <c r="FIN36" s="617"/>
      <c r="FIO36" s="617"/>
      <c r="FIP36" s="617"/>
      <c r="FIQ36" s="617"/>
      <c r="FIR36" s="617"/>
      <c r="FIS36" s="617"/>
      <c r="FIT36" s="617"/>
      <c r="FIU36" s="617"/>
      <c r="FIV36" s="617"/>
      <c r="FIW36" s="617"/>
      <c r="FIX36" s="617"/>
      <c r="FIY36" s="617"/>
      <c r="FIZ36" s="617"/>
      <c r="FJA36" s="617"/>
      <c r="FJB36" s="617"/>
      <c r="FJC36" s="617"/>
      <c r="FJD36" s="617"/>
      <c r="FJE36" s="617"/>
      <c r="FJF36" s="617"/>
      <c r="FJG36" s="617"/>
      <c r="FJH36" s="617"/>
      <c r="FJI36" s="617"/>
      <c r="FJJ36" s="617"/>
      <c r="FJK36" s="617"/>
      <c r="FJL36" s="617"/>
      <c r="FJM36" s="617"/>
      <c r="FJN36" s="617"/>
      <c r="FJO36" s="617"/>
      <c r="FJP36" s="617"/>
      <c r="FJQ36" s="617"/>
      <c r="FJR36" s="617"/>
      <c r="FJS36" s="617"/>
      <c r="FJT36" s="617"/>
      <c r="FJU36" s="617"/>
      <c r="FJV36" s="617"/>
      <c r="FJW36" s="617"/>
      <c r="FJX36" s="617"/>
      <c r="FJY36" s="617"/>
      <c r="FJZ36" s="617"/>
      <c r="FKA36" s="617"/>
      <c r="FKB36" s="617"/>
      <c r="FKC36" s="617"/>
      <c r="FKD36" s="617"/>
      <c r="FKE36" s="617"/>
      <c r="FKF36" s="617"/>
      <c r="FKG36" s="617"/>
      <c r="FKH36" s="617"/>
      <c r="FKI36" s="617"/>
      <c r="FKJ36" s="617"/>
      <c r="FKK36" s="617"/>
      <c r="FKL36" s="617"/>
      <c r="FKM36" s="617"/>
      <c r="FKN36" s="617"/>
      <c r="FKO36" s="617"/>
      <c r="FKP36" s="617"/>
      <c r="FKQ36" s="617"/>
      <c r="FKR36" s="617"/>
      <c r="FKS36" s="617"/>
      <c r="FKT36" s="617"/>
      <c r="FKU36" s="617"/>
      <c r="FKV36" s="617"/>
      <c r="FKW36" s="617"/>
      <c r="FKX36" s="617"/>
      <c r="FKY36" s="617"/>
      <c r="FKZ36" s="617"/>
      <c r="FLA36" s="617"/>
      <c r="FLB36" s="617"/>
      <c r="FLC36" s="617"/>
      <c r="FLD36" s="617"/>
      <c r="FLE36" s="617"/>
      <c r="FLF36" s="617"/>
      <c r="FLG36" s="617"/>
      <c r="FLH36" s="617"/>
      <c r="FLI36" s="617"/>
      <c r="FLJ36" s="617"/>
      <c r="FLK36" s="617"/>
      <c r="FLL36" s="617"/>
      <c r="FLM36" s="617"/>
      <c r="FLN36" s="617"/>
      <c r="FLO36" s="617"/>
      <c r="FLP36" s="617"/>
      <c r="FLQ36" s="617"/>
      <c r="FLR36" s="617"/>
      <c r="FLS36" s="617"/>
      <c r="FLT36" s="617"/>
      <c r="FLU36" s="617"/>
      <c r="FLV36" s="617"/>
      <c r="FLW36" s="617"/>
      <c r="FLX36" s="617"/>
      <c r="FLY36" s="617"/>
      <c r="FLZ36" s="617"/>
      <c r="FMA36" s="617"/>
      <c r="FMB36" s="617"/>
      <c r="FMC36" s="617"/>
      <c r="FMD36" s="617"/>
      <c r="FME36" s="617"/>
      <c r="FMF36" s="617"/>
      <c r="FMG36" s="617"/>
      <c r="FMH36" s="617"/>
      <c r="FMI36" s="617"/>
      <c r="FMJ36" s="617"/>
      <c r="FMK36" s="617"/>
      <c r="FML36" s="617"/>
      <c r="FMM36" s="617"/>
      <c r="FMN36" s="617"/>
      <c r="FMO36" s="617"/>
      <c r="FMP36" s="617"/>
      <c r="FMQ36" s="617"/>
      <c r="FMR36" s="617"/>
      <c r="FMS36" s="617"/>
      <c r="FMT36" s="617"/>
      <c r="FMU36" s="617"/>
      <c r="FMV36" s="617"/>
      <c r="FMW36" s="617"/>
      <c r="FMX36" s="617"/>
      <c r="FMY36" s="617"/>
      <c r="FMZ36" s="617"/>
      <c r="FNA36" s="617"/>
      <c r="FNB36" s="617"/>
      <c r="FNC36" s="617"/>
      <c r="FND36" s="617"/>
      <c r="FNE36" s="617"/>
      <c r="FNF36" s="617"/>
      <c r="FNG36" s="617"/>
      <c r="FNH36" s="617"/>
      <c r="FNI36" s="617"/>
      <c r="FNJ36" s="617"/>
      <c r="FNK36" s="617"/>
      <c r="FNL36" s="617"/>
      <c r="FNM36" s="617"/>
      <c r="FNN36" s="617"/>
      <c r="FNO36" s="617"/>
      <c r="FNP36" s="617"/>
      <c r="FNQ36" s="617"/>
      <c r="FNR36" s="617"/>
      <c r="FNS36" s="617"/>
      <c r="FNT36" s="617"/>
      <c r="FNU36" s="617"/>
      <c r="FNV36" s="617"/>
      <c r="FNW36" s="617"/>
      <c r="FNX36" s="617"/>
      <c r="FNY36" s="617"/>
      <c r="FNZ36" s="617"/>
      <c r="FOA36" s="617"/>
      <c r="FOB36" s="617"/>
      <c r="FOC36" s="617"/>
      <c r="FOD36" s="617"/>
      <c r="FOE36" s="617"/>
      <c r="FOF36" s="617"/>
      <c r="FOG36" s="617"/>
      <c r="FOH36" s="617"/>
      <c r="FOI36" s="617"/>
      <c r="FOJ36" s="617"/>
      <c r="FOK36" s="617"/>
      <c r="FOL36" s="617"/>
      <c r="FOM36" s="617"/>
      <c r="FON36" s="617"/>
      <c r="FOO36" s="617"/>
      <c r="FOP36" s="617"/>
      <c r="FOQ36" s="617"/>
      <c r="FOR36" s="617"/>
      <c r="FOS36" s="617"/>
      <c r="FOT36" s="617"/>
      <c r="FOU36" s="617"/>
      <c r="FOV36" s="617"/>
      <c r="FOW36" s="617"/>
      <c r="FOX36" s="617"/>
      <c r="FOY36" s="617"/>
      <c r="FOZ36" s="617"/>
      <c r="FPA36" s="617"/>
      <c r="FPB36" s="617"/>
      <c r="FPC36" s="617"/>
      <c r="FPD36" s="617"/>
      <c r="FPE36" s="617"/>
      <c r="FPF36" s="617"/>
      <c r="FPG36" s="617"/>
      <c r="FPH36" s="617"/>
      <c r="FPI36" s="617"/>
      <c r="FPJ36" s="617"/>
      <c r="FPK36" s="617"/>
      <c r="FPL36" s="617"/>
      <c r="FPM36" s="617"/>
      <c r="FPN36" s="617"/>
      <c r="FPO36" s="617"/>
      <c r="FPP36" s="617"/>
      <c r="FPQ36" s="617"/>
      <c r="FPR36" s="617"/>
      <c r="FPS36" s="617"/>
      <c r="FPT36" s="617"/>
      <c r="FPU36" s="617"/>
      <c r="FPV36" s="617"/>
      <c r="FPW36" s="617"/>
      <c r="FPX36" s="617"/>
      <c r="FPY36" s="617"/>
      <c r="FPZ36" s="617"/>
      <c r="FQA36" s="617"/>
      <c r="FQB36" s="617"/>
      <c r="FQC36" s="617"/>
      <c r="FQD36" s="617"/>
      <c r="FQE36" s="617"/>
      <c r="FQF36" s="617"/>
      <c r="FQG36" s="617"/>
      <c r="FQH36" s="617"/>
      <c r="FQI36" s="617"/>
      <c r="FQJ36" s="617"/>
      <c r="FQK36" s="617"/>
      <c r="FQL36" s="617"/>
      <c r="FQM36" s="617"/>
      <c r="FQN36" s="617"/>
      <c r="FQO36" s="617"/>
      <c r="FQP36" s="617"/>
      <c r="FQQ36" s="617"/>
      <c r="FQR36" s="617"/>
      <c r="FQS36" s="617"/>
      <c r="FQT36" s="617"/>
      <c r="FQU36" s="617"/>
      <c r="FQV36" s="617"/>
      <c r="FQW36" s="617"/>
      <c r="FQX36" s="617"/>
      <c r="FQY36" s="617"/>
      <c r="FQZ36" s="617"/>
      <c r="FRA36" s="617"/>
      <c r="FRB36" s="617"/>
      <c r="FRC36" s="617"/>
      <c r="FRD36" s="617"/>
      <c r="FRE36" s="617"/>
      <c r="FRF36" s="617"/>
      <c r="FRG36" s="617"/>
      <c r="FRH36" s="617"/>
      <c r="FRI36" s="617"/>
      <c r="FRJ36" s="617"/>
      <c r="FRK36" s="617"/>
      <c r="FRL36" s="617"/>
      <c r="FRM36" s="617"/>
      <c r="FRN36" s="617"/>
      <c r="FRO36" s="617"/>
      <c r="FRP36" s="617"/>
      <c r="FRQ36" s="617"/>
      <c r="FRR36" s="617"/>
      <c r="FRS36" s="617"/>
      <c r="FRT36" s="617"/>
      <c r="FRU36" s="617"/>
      <c r="FRV36" s="617"/>
      <c r="FRW36" s="617"/>
      <c r="FRX36" s="617"/>
      <c r="FRY36" s="617"/>
      <c r="FRZ36" s="617"/>
      <c r="FSA36" s="617"/>
      <c r="FSB36" s="617"/>
      <c r="FSC36" s="617"/>
      <c r="FSD36" s="617"/>
      <c r="FSE36" s="617"/>
      <c r="FSF36" s="617"/>
      <c r="FSG36" s="617"/>
      <c r="FSH36" s="617"/>
      <c r="FSI36" s="617"/>
      <c r="FSJ36" s="617"/>
      <c r="FSK36" s="617"/>
      <c r="FSL36" s="617"/>
      <c r="FSM36" s="617"/>
      <c r="FSN36" s="617"/>
      <c r="FSO36" s="617"/>
      <c r="FSP36" s="617"/>
      <c r="FSQ36" s="617"/>
      <c r="FSR36" s="617"/>
      <c r="FSS36" s="617"/>
      <c r="FST36" s="617"/>
      <c r="FSU36" s="617"/>
      <c r="FSV36" s="617"/>
      <c r="FSW36" s="617"/>
      <c r="FSX36" s="617"/>
      <c r="FSY36" s="617"/>
      <c r="FSZ36" s="617"/>
      <c r="FTA36" s="617"/>
      <c r="FTB36" s="617"/>
      <c r="FTC36" s="617"/>
      <c r="FTD36" s="617"/>
      <c r="FTE36" s="617"/>
      <c r="FTF36" s="617"/>
      <c r="FTG36" s="617"/>
      <c r="FTH36" s="617"/>
      <c r="FTI36" s="617"/>
      <c r="FTJ36" s="617"/>
      <c r="FTK36" s="617"/>
      <c r="FTL36" s="617"/>
      <c r="FTM36" s="617"/>
      <c r="FTN36" s="617"/>
      <c r="FTO36" s="617"/>
      <c r="FTP36" s="617"/>
      <c r="FTQ36" s="617"/>
      <c r="FTR36" s="617"/>
      <c r="FTS36" s="617"/>
      <c r="FTT36" s="617"/>
      <c r="FTU36" s="617"/>
      <c r="FTV36" s="617"/>
      <c r="FTW36" s="617"/>
      <c r="FTX36" s="617"/>
      <c r="FTY36" s="617"/>
      <c r="FTZ36" s="617"/>
      <c r="FUA36" s="617"/>
      <c r="FUB36" s="617"/>
      <c r="FUC36" s="617"/>
      <c r="FUD36" s="617"/>
      <c r="FUE36" s="617"/>
      <c r="FUF36" s="617"/>
      <c r="FUG36" s="617"/>
      <c r="FUH36" s="617"/>
      <c r="FUI36" s="617"/>
      <c r="FUJ36" s="617"/>
      <c r="FUK36" s="617"/>
      <c r="FUL36" s="617"/>
      <c r="FUM36" s="617"/>
      <c r="FUN36" s="617"/>
      <c r="FUO36" s="617"/>
      <c r="FUP36" s="617"/>
      <c r="FUQ36" s="617"/>
      <c r="FUR36" s="617"/>
      <c r="FUS36" s="617"/>
      <c r="FUT36" s="617"/>
      <c r="FUU36" s="617"/>
      <c r="FUV36" s="617"/>
      <c r="FUW36" s="617"/>
      <c r="FUX36" s="617"/>
      <c r="FUY36" s="617"/>
      <c r="FUZ36" s="617"/>
      <c r="FVA36" s="617"/>
      <c r="FVB36" s="617"/>
      <c r="FVC36" s="617"/>
      <c r="FVD36" s="617"/>
      <c r="FVE36" s="617"/>
      <c r="FVF36" s="617"/>
      <c r="FVG36" s="617"/>
      <c r="FVH36" s="617"/>
      <c r="FVI36" s="617"/>
      <c r="FVJ36" s="617"/>
      <c r="FVK36" s="617"/>
      <c r="FVL36" s="617"/>
      <c r="FVM36" s="617"/>
      <c r="FVN36" s="617"/>
      <c r="FVO36" s="617"/>
      <c r="FVP36" s="617"/>
      <c r="FVQ36" s="617"/>
      <c r="FVR36" s="617"/>
      <c r="FVS36" s="617"/>
      <c r="FVT36" s="617"/>
      <c r="FVU36" s="617"/>
      <c r="FVV36" s="617"/>
      <c r="FVW36" s="617"/>
      <c r="FVX36" s="617"/>
      <c r="FVY36" s="617"/>
      <c r="FVZ36" s="617"/>
      <c r="FWA36" s="617"/>
      <c r="FWB36" s="617"/>
      <c r="FWC36" s="617"/>
      <c r="FWD36" s="617"/>
      <c r="FWE36" s="617"/>
      <c r="FWF36" s="617"/>
      <c r="FWG36" s="617"/>
      <c r="FWH36" s="617"/>
      <c r="FWI36" s="617"/>
      <c r="FWJ36" s="617"/>
      <c r="FWK36" s="617"/>
      <c r="FWL36" s="617"/>
      <c r="FWM36" s="617"/>
      <c r="FWN36" s="617"/>
      <c r="FWO36" s="617"/>
      <c r="FWP36" s="617"/>
      <c r="FWQ36" s="617"/>
      <c r="FWR36" s="617"/>
      <c r="FWS36" s="617"/>
      <c r="FWT36" s="617"/>
      <c r="FWU36" s="617"/>
      <c r="FWV36" s="617"/>
      <c r="FWW36" s="617"/>
      <c r="FWX36" s="617"/>
      <c r="FWY36" s="617"/>
      <c r="FWZ36" s="617"/>
      <c r="FXA36" s="617"/>
      <c r="FXB36" s="617"/>
      <c r="FXC36" s="617"/>
      <c r="FXD36" s="617"/>
      <c r="FXE36" s="617"/>
      <c r="FXF36" s="617"/>
      <c r="FXG36" s="617"/>
      <c r="FXH36" s="617"/>
      <c r="FXI36" s="617"/>
      <c r="FXJ36" s="617"/>
      <c r="FXK36" s="617"/>
      <c r="FXL36" s="617"/>
      <c r="FXM36" s="617"/>
      <c r="FXN36" s="617"/>
      <c r="FXO36" s="617"/>
      <c r="FXP36" s="617"/>
      <c r="FXQ36" s="617"/>
      <c r="FXR36" s="617"/>
      <c r="FXS36" s="617"/>
      <c r="FXT36" s="617"/>
      <c r="FXU36" s="617"/>
      <c r="FXV36" s="617"/>
      <c r="FXW36" s="617"/>
      <c r="FXX36" s="617"/>
      <c r="FXY36" s="617"/>
      <c r="FXZ36" s="617"/>
      <c r="FYA36" s="617"/>
      <c r="FYB36" s="617"/>
      <c r="FYC36" s="617"/>
      <c r="FYD36" s="617"/>
      <c r="FYE36" s="617"/>
      <c r="FYF36" s="617"/>
      <c r="FYG36" s="617"/>
      <c r="FYH36" s="617"/>
      <c r="FYI36" s="617"/>
      <c r="FYJ36" s="617"/>
      <c r="FYK36" s="617"/>
      <c r="FYL36" s="617"/>
      <c r="FYM36" s="617"/>
      <c r="FYN36" s="617"/>
      <c r="FYO36" s="617"/>
      <c r="FYP36" s="617"/>
      <c r="FYQ36" s="617"/>
      <c r="FYR36" s="617"/>
      <c r="FYS36" s="617"/>
      <c r="FYT36" s="617"/>
      <c r="FYU36" s="617"/>
      <c r="FYV36" s="617"/>
      <c r="FYW36" s="617"/>
      <c r="FYX36" s="617"/>
      <c r="FYY36" s="617"/>
      <c r="FYZ36" s="617"/>
      <c r="FZA36" s="617"/>
      <c r="FZB36" s="617"/>
      <c r="FZC36" s="617"/>
      <c r="FZD36" s="617"/>
      <c r="FZE36" s="617"/>
      <c r="FZF36" s="617"/>
      <c r="FZG36" s="617"/>
      <c r="FZH36" s="617"/>
      <c r="FZI36" s="617"/>
      <c r="FZJ36" s="617"/>
      <c r="FZK36" s="617"/>
      <c r="FZL36" s="617"/>
      <c r="FZM36" s="617"/>
      <c r="FZN36" s="617"/>
      <c r="FZO36" s="617"/>
      <c r="FZP36" s="617"/>
      <c r="FZQ36" s="617"/>
      <c r="FZR36" s="617"/>
      <c r="FZS36" s="617"/>
      <c r="FZT36" s="617"/>
      <c r="FZU36" s="617"/>
      <c r="FZV36" s="617"/>
      <c r="FZW36" s="617"/>
      <c r="FZX36" s="617"/>
      <c r="FZY36" s="617"/>
      <c r="FZZ36" s="617"/>
      <c r="GAA36" s="617"/>
      <c r="GAB36" s="617"/>
      <c r="GAC36" s="617"/>
      <c r="GAD36" s="617"/>
      <c r="GAE36" s="617"/>
      <c r="GAF36" s="617"/>
      <c r="GAG36" s="617"/>
      <c r="GAH36" s="617"/>
      <c r="GAI36" s="617"/>
      <c r="GAJ36" s="617"/>
      <c r="GAK36" s="617"/>
      <c r="GAL36" s="617"/>
      <c r="GAM36" s="617"/>
      <c r="GAN36" s="617"/>
      <c r="GAO36" s="617"/>
      <c r="GAP36" s="617"/>
      <c r="GAQ36" s="617"/>
      <c r="GAR36" s="617"/>
      <c r="GAS36" s="617"/>
      <c r="GAT36" s="617"/>
      <c r="GAU36" s="617"/>
      <c r="GAV36" s="617"/>
      <c r="GAW36" s="617"/>
      <c r="GAX36" s="617"/>
      <c r="GAY36" s="617"/>
      <c r="GAZ36" s="617"/>
      <c r="GBA36" s="617"/>
      <c r="GBB36" s="617"/>
      <c r="GBC36" s="617"/>
      <c r="GBD36" s="617"/>
      <c r="GBE36" s="617"/>
      <c r="GBF36" s="617"/>
      <c r="GBG36" s="617"/>
      <c r="GBH36" s="617"/>
      <c r="GBI36" s="617"/>
      <c r="GBJ36" s="617"/>
      <c r="GBK36" s="617"/>
      <c r="GBL36" s="617"/>
      <c r="GBM36" s="617"/>
      <c r="GBN36" s="617"/>
      <c r="GBO36" s="617"/>
      <c r="GBP36" s="617"/>
      <c r="GBQ36" s="617"/>
      <c r="GBR36" s="617"/>
      <c r="GBS36" s="617"/>
      <c r="GBT36" s="617"/>
      <c r="GBU36" s="617"/>
      <c r="GBV36" s="617"/>
      <c r="GBW36" s="617"/>
      <c r="GBX36" s="617"/>
      <c r="GBY36" s="617"/>
      <c r="GBZ36" s="617"/>
      <c r="GCA36" s="617"/>
      <c r="GCB36" s="617"/>
      <c r="GCC36" s="617"/>
      <c r="GCD36" s="617"/>
      <c r="GCE36" s="617"/>
      <c r="GCF36" s="617"/>
      <c r="GCG36" s="617"/>
      <c r="GCH36" s="617"/>
      <c r="GCI36" s="617"/>
      <c r="GCJ36" s="617"/>
      <c r="GCK36" s="617"/>
      <c r="GCL36" s="617"/>
      <c r="GCM36" s="617"/>
      <c r="GCN36" s="617"/>
      <c r="GCO36" s="617"/>
      <c r="GCP36" s="617"/>
      <c r="GCQ36" s="617"/>
      <c r="GCR36" s="617"/>
      <c r="GCS36" s="617"/>
      <c r="GCT36" s="617"/>
      <c r="GCU36" s="617"/>
      <c r="GCV36" s="617"/>
      <c r="GCW36" s="617"/>
      <c r="GCX36" s="617"/>
      <c r="GCY36" s="617"/>
      <c r="GCZ36" s="617"/>
      <c r="GDA36" s="617"/>
      <c r="GDB36" s="617"/>
      <c r="GDC36" s="617"/>
      <c r="GDD36" s="617"/>
      <c r="GDE36" s="617"/>
      <c r="GDF36" s="617"/>
      <c r="GDG36" s="617"/>
      <c r="GDH36" s="617"/>
      <c r="GDI36" s="617"/>
      <c r="GDJ36" s="617"/>
      <c r="GDK36" s="617"/>
      <c r="GDL36" s="617"/>
      <c r="GDM36" s="617"/>
      <c r="GDN36" s="617"/>
      <c r="GDO36" s="617"/>
      <c r="GDP36" s="617"/>
      <c r="GDQ36" s="617"/>
      <c r="GDR36" s="617"/>
      <c r="GDS36" s="617"/>
      <c r="GDT36" s="617"/>
      <c r="GDU36" s="617"/>
      <c r="GDV36" s="617"/>
      <c r="GDW36" s="617"/>
      <c r="GDX36" s="617"/>
      <c r="GDY36" s="617"/>
      <c r="GDZ36" s="617"/>
      <c r="GEA36" s="617"/>
      <c r="GEB36" s="617"/>
      <c r="GEC36" s="617"/>
      <c r="GED36" s="617"/>
      <c r="GEE36" s="617"/>
      <c r="GEF36" s="617"/>
      <c r="GEG36" s="617"/>
      <c r="GEH36" s="617"/>
      <c r="GEI36" s="617"/>
      <c r="GEJ36" s="617"/>
      <c r="GEK36" s="617"/>
      <c r="GEL36" s="617"/>
      <c r="GEM36" s="617"/>
      <c r="GEN36" s="617"/>
      <c r="GEO36" s="617"/>
      <c r="GEP36" s="617"/>
      <c r="GEQ36" s="617"/>
      <c r="GER36" s="617"/>
      <c r="GES36" s="617"/>
      <c r="GET36" s="617"/>
      <c r="GEU36" s="617"/>
      <c r="GEV36" s="617"/>
      <c r="GEW36" s="617"/>
      <c r="GEX36" s="617"/>
      <c r="GEY36" s="617"/>
      <c r="GEZ36" s="617"/>
      <c r="GFA36" s="617"/>
      <c r="GFB36" s="617"/>
      <c r="GFC36" s="617"/>
      <c r="GFD36" s="617"/>
      <c r="GFE36" s="617"/>
      <c r="GFF36" s="617"/>
      <c r="GFG36" s="617"/>
      <c r="GFH36" s="617"/>
      <c r="GFI36" s="617"/>
      <c r="GFJ36" s="617"/>
      <c r="GFK36" s="617"/>
      <c r="GFL36" s="617"/>
      <c r="GFM36" s="617"/>
      <c r="GFN36" s="617"/>
      <c r="GFO36" s="617"/>
      <c r="GFP36" s="617"/>
      <c r="GFQ36" s="617"/>
      <c r="GFR36" s="617"/>
      <c r="GFS36" s="617"/>
      <c r="GFT36" s="617"/>
      <c r="GFU36" s="617"/>
      <c r="GFV36" s="617"/>
      <c r="GFW36" s="617"/>
      <c r="GFX36" s="617"/>
      <c r="GFY36" s="617"/>
      <c r="GFZ36" s="617"/>
      <c r="GGA36" s="617"/>
      <c r="GGB36" s="617"/>
      <c r="GGC36" s="617"/>
      <c r="GGD36" s="617"/>
      <c r="GGE36" s="617"/>
      <c r="GGF36" s="617"/>
      <c r="GGG36" s="617"/>
      <c r="GGH36" s="617"/>
      <c r="GGI36" s="617"/>
      <c r="GGJ36" s="617"/>
      <c r="GGK36" s="617"/>
      <c r="GGL36" s="617"/>
      <c r="GGM36" s="617"/>
      <c r="GGN36" s="617"/>
      <c r="GGO36" s="617"/>
      <c r="GGP36" s="617"/>
      <c r="GGQ36" s="617"/>
      <c r="GGR36" s="617"/>
      <c r="GGS36" s="617"/>
      <c r="GGT36" s="617"/>
      <c r="GGU36" s="617"/>
      <c r="GGV36" s="617"/>
      <c r="GGW36" s="617"/>
      <c r="GGX36" s="617"/>
      <c r="GGY36" s="617"/>
      <c r="GGZ36" s="617"/>
      <c r="GHA36" s="617"/>
      <c r="GHB36" s="617"/>
      <c r="GHC36" s="617"/>
      <c r="GHD36" s="617"/>
      <c r="GHE36" s="617"/>
      <c r="GHF36" s="617"/>
      <c r="GHG36" s="617"/>
      <c r="GHH36" s="617"/>
      <c r="GHI36" s="617"/>
      <c r="GHJ36" s="617"/>
      <c r="GHK36" s="617"/>
      <c r="GHL36" s="617"/>
      <c r="GHM36" s="617"/>
      <c r="GHN36" s="617"/>
      <c r="GHO36" s="617"/>
      <c r="GHP36" s="617"/>
      <c r="GHQ36" s="617"/>
      <c r="GHR36" s="617"/>
      <c r="GHS36" s="617"/>
      <c r="GHT36" s="617"/>
      <c r="GHU36" s="617"/>
      <c r="GHV36" s="617"/>
      <c r="GHW36" s="617"/>
      <c r="GHX36" s="617"/>
      <c r="GHY36" s="617"/>
      <c r="GHZ36" s="617"/>
      <c r="GIA36" s="617"/>
      <c r="GIB36" s="617"/>
      <c r="GIC36" s="617"/>
      <c r="GID36" s="617"/>
      <c r="GIE36" s="617"/>
      <c r="GIF36" s="617"/>
      <c r="GIG36" s="617"/>
      <c r="GIH36" s="617"/>
      <c r="GII36" s="617"/>
      <c r="GIJ36" s="617"/>
      <c r="GIK36" s="617"/>
      <c r="GIL36" s="617"/>
      <c r="GIM36" s="617"/>
      <c r="GIN36" s="617"/>
      <c r="GIO36" s="617"/>
      <c r="GIP36" s="617"/>
      <c r="GIQ36" s="617"/>
      <c r="GIR36" s="617"/>
      <c r="GIS36" s="617"/>
      <c r="GIT36" s="617"/>
      <c r="GIU36" s="617"/>
      <c r="GIV36" s="617"/>
      <c r="GIW36" s="617"/>
      <c r="GIX36" s="617"/>
      <c r="GIY36" s="617"/>
      <c r="GIZ36" s="617"/>
      <c r="GJA36" s="617"/>
      <c r="GJB36" s="617"/>
      <c r="GJC36" s="617"/>
      <c r="GJD36" s="617"/>
      <c r="GJE36" s="617"/>
      <c r="GJF36" s="617"/>
      <c r="GJG36" s="617"/>
      <c r="GJH36" s="617"/>
      <c r="GJI36" s="617"/>
      <c r="GJJ36" s="617"/>
      <c r="GJK36" s="617"/>
      <c r="GJL36" s="617"/>
      <c r="GJM36" s="617"/>
      <c r="GJN36" s="617"/>
      <c r="GJO36" s="617"/>
      <c r="GJP36" s="617"/>
      <c r="GJQ36" s="617"/>
      <c r="GJR36" s="617"/>
      <c r="GJS36" s="617"/>
      <c r="GJT36" s="617"/>
      <c r="GJU36" s="617"/>
      <c r="GJV36" s="617"/>
      <c r="GJW36" s="617"/>
      <c r="GJX36" s="617"/>
      <c r="GJY36" s="617"/>
      <c r="GJZ36" s="617"/>
      <c r="GKA36" s="617"/>
      <c r="GKB36" s="617"/>
      <c r="GKC36" s="617"/>
      <c r="GKD36" s="617"/>
      <c r="GKE36" s="617"/>
      <c r="GKF36" s="617"/>
      <c r="GKG36" s="617"/>
      <c r="GKH36" s="617"/>
      <c r="GKI36" s="617"/>
      <c r="GKJ36" s="617"/>
      <c r="GKK36" s="617"/>
      <c r="GKL36" s="617"/>
      <c r="GKM36" s="617"/>
      <c r="GKN36" s="617"/>
      <c r="GKO36" s="617"/>
      <c r="GKP36" s="617"/>
      <c r="GKQ36" s="617"/>
      <c r="GKR36" s="617"/>
      <c r="GKS36" s="617"/>
      <c r="GKT36" s="617"/>
      <c r="GKU36" s="617"/>
      <c r="GKV36" s="617"/>
      <c r="GKW36" s="617"/>
      <c r="GKX36" s="617"/>
      <c r="GKY36" s="617"/>
      <c r="GKZ36" s="617"/>
      <c r="GLA36" s="617"/>
      <c r="GLB36" s="617"/>
      <c r="GLC36" s="617"/>
      <c r="GLD36" s="617"/>
      <c r="GLE36" s="617"/>
      <c r="GLF36" s="617"/>
      <c r="GLG36" s="617"/>
      <c r="GLH36" s="617"/>
      <c r="GLI36" s="617"/>
      <c r="GLJ36" s="617"/>
      <c r="GLK36" s="617"/>
      <c r="GLL36" s="617"/>
      <c r="GLM36" s="617"/>
      <c r="GLN36" s="617"/>
      <c r="GLO36" s="617"/>
      <c r="GLP36" s="617"/>
      <c r="GLQ36" s="617"/>
      <c r="GLR36" s="617"/>
      <c r="GLS36" s="617"/>
      <c r="GLT36" s="617"/>
      <c r="GLU36" s="617"/>
      <c r="GLV36" s="617"/>
      <c r="GLW36" s="617"/>
      <c r="GLX36" s="617"/>
      <c r="GLY36" s="617"/>
      <c r="GLZ36" s="617"/>
      <c r="GMA36" s="617"/>
      <c r="GMB36" s="617"/>
      <c r="GMC36" s="617"/>
      <c r="GMD36" s="617"/>
      <c r="GME36" s="617"/>
      <c r="GMF36" s="617"/>
      <c r="GMG36" s="617"/>
      <c r="GMH36" s="617"/>
      <c r="GMI36" s="617"/>
      <c r="GMJ36" s="617"/>
      <c r="GMK36" s="617"/>
      <c r="GML36" s="617"/>
      <c r="GMM36" s="617"/>
      <c r="GMN36" s="617"/>
      <c r="GMO36" s="617"/>
      <c r="GMP36" s="617"/>
      <c r="GMQ36" s="617"/>
      <c r="GMR36" s="617"/>
      <c r="GMS36" s="617"/>
      <c r="GMT36" s="617"/>
      <c r="GMU36" s="617"/>
      <c r="GMV36" s="617"/>
      <c r="GMW36" s="617"/>
      <c r="GMX36" s="617"/>
      <c r="GMY36" s="617"/>
      <c r="GMZ36" s="617"/>
      <c r="GNA36" s="617"/>
      <c r="GNB36" s="617"/>
      <c r="GNC36" s="617"/>
      <c r="GND36" s="617"/>
      <c r="GNE36" s="617"/>
      <c r="GNF36" s="617"/>
      <c r="GNG36" s="617"/>
      <c r="GNH36" s="617"/>
      <c r="GNI36" s="617"/>
      <c r="GNJ36" s="617"/>
      <c r="GNK36" s="617"/>
      <c r="GNL36" s="617"/>
      <c r="GNM36" s="617"/>
      <c r="GNN36" s="617"/>
      <c r="GNO36" s="617"/>
      <c r="GNP36" s="617"/>
      <c r="GNQ36" s="617"/>
      <c r="GNR36" s="617"/>
      <c r="GNS36" s="617"/>
      <c r="GNT36" s="617"/>
      <c r="GNU36" s="617"/>
      <c r="GNV36" s="617"/>
      <c r="GNW36" s="617"/>
      <c r="GNX36" s="617"/>
      <c r="GNY36" s="617"/>
      <c r="GNZ36" s="617"/>
      <c r="GOA36" s="617"/>
      <c r="GOB36" s="617"/>
      <c r="GOC36" s="617"/>
      <c r="GOD36" s="617"/>
      <c r="GOE36" s="617"/>
      <c r="GOF36" s="617"/>
      <c r="GOG36" s="617"/>
      <c r="GOH36" s="617"/>
      <c r="GOI36" s="617"/>
      <c r="GOJ36" s="617"/>
      <c r="GOK36" s="617"/>
      <c r="GOL36" s="617"/>
      <c r="GOM36" s="617"/>
      <c r="GON36" s="617"/>
      <c r="GOO36" s="617"/>
      <c r="GOP36" s="617"/>
      <c r="GOQ36" s="617"/>
      <c r="GOR36" s="617"/>
      <c r="GOS36" s="617"/>
      <c r="GOT36" s="617"/>
      <c r="GOU36" s="617"/>
      <c r="GOV36" s="617"/>
      <c r="GOW36" s="617"/>
      <c r="GOX36" s="617"/>
      <c r="GOY36" s="617"/>
      <c r="GOZ36" s="617"/>
      <c r="GPA36" s="617"/>
      <c r="GPB36" s="617"/>
      <c r="GPC36" s="617"/>
      <c r="GPD36" s="617"/>
      <c r="GPE36" s="617"/>
      <c r="GPF36" s="617"/>
      <c r="GPG36" s="617"/>
      <c r="GPH36" s="617"/>
      <c r="GPI36" s="617"/>
      <c r="GPJ36" s="617"/>
      <c r="GPK36" s="617"/>
      <c r="GPL36" s="617"/>
      <c r="GPM36" s="617"/>
      <c r="GPN36" s="617"/>
      <c r="GPO36" s="617"/>
      <c r="GPP36" s="617"/>
      <c r="GPQ36" s="617"/>
      <c r="GPR36" s="617"/>
      <c r="GPS36" s="617"/>
      <c r="GPT36" s="617"/>
      <c r="GPU36" s="617"/>
      <c r="GPV36" s="617"/>
      <c r="GPW36" s="617"/>
      <c r="GPX36" s="617"/>
      <c r="GPY36" s="617"/>
      <c r="GPZ36" s="617"/>
      <c r="GQA36" s="617"/>
      <c r="GQB36" s="617"/>
      <c r="GQC36" s="617"/>
      <c r="GQD36" s="617"/>
      <c r="GQE36" s="617"/>
      <c r="GQF36" s="617"/>
      <c r="GQG36" s="617"/>
      <c r="GQH36" s="617"/>
      <c r="GQI36" s="617"/>
      <c r="GQJ36" s="617"/>
      <c r="GQK36" s="617"/>
      <c r="GQL36" s="617"/>
      <c r="GQM36" s="617"/>
      <c r="GQN36" s="617"/>
      <c r="GQO36" s="617"/>
      <c r="GQP36" s="617"/>
      <c r="GQQ36" s="617"/>
      <c r="GQR36" s="617"/>
      <c r="GQS36" s="617"/>
      <c r="GQT36" s="617"/>
      <c r="GQU36" s="617"/>
      <c r="GQV36" s="617"/>
      <c r="GQW36" s="617"/>
      <c r="GQX36" s="617"/>
      <c r="GQY36" s="617"/>
      <c r="GQZ36" s="617"/>
      <c r="GRA36" s="617"/>
      <c r="GRB36" s="617"/>
      <c r="GRC36" s="617"/>
      <c r="GRD36" s="617"/>
      <c r="GRE36" s="617"/>
      <c r="GRF36" s="617"/>
      <c r="GRG36" s="617"/>
      <c r="GRH36" s="617"/>
      <c r="GRI36" s="617"/>
      <c r="GRJ36" s="617"/>
      <c r="GRK36" s="617"/>
      <c r="GRL36" s="617"/>
      <c r="GRM36" s="617"/>
      <c r="GRN36" s="617"/>
      <c r="GRO36" s="617"/>
      <c r="GRP36" s="617"/>
      <c r="GRQ36" s="617"/>
      <c r="GRR36" s="617"/>
      <c r="GRS36" s="617"/>
      <c r="GRT36" s="617"/>
      <c r="GRU36" s="617"/>
      <c r="GRV36" s="617"/>
      <c r="GRW36" s="617"/>
      <c r="GRX36" s="617"/>
      <c r="GRY36" s="617"/>
      <c r="GRZ36" s="617"/>
      <c r="GSA36" s="617"/>
      <c r="GSB36" s="617"/>
      <c r="GSC36" s="617"/>
      <c r="GSD36" s="617"/>
      <c r="GSE36" s="617"/>
      <c r="GSF36" s="617"/>
      <c r="GSG36" s="617"/>
      <c r="GSH36" s="617"/>
      <c r="GSI36" s="617"/>
      <c r="GSJ36" s="617"/>
      <c r="GSK36" s="617"/>
      <c r="GSL36" s="617"/>
      <c r="GSM36" s="617"/>
      <c r="GSN36" s="617"/>
      <c r="GSO36" s="617"/>
      <c r="GSP36" s="617"/>
      <c r="GSQ36" s="617"/>
      <c r="GSR36" s="617"/>
      <c r="GSS36" s="617"/>
      <c r="GST36" s="617"/>
      <c r="GSU36" s="617"/>
      <c r="GSV36" s="617"/>
      <c r="GSW36" s="617"/>
      <c r="GSX36" s="617"/>
      <c r="GSY36" s="617"/>
      <c r="GSZ36" s="617"/>
      <c r="GTA36" s="617"/>
      <c r="GTB36" s="617"/>
      <c r="GTC36" s="617"/>
      <c r="GTD36" s="617"/>
      <c r="GTE36" s="617"/>
      <c r="GTF36" s="617"/>
      <c r="GTG36" s="617"/>
      <c r="GTH36" s="617"/>
      <c r="GTI36" s="617"/>
      <c r="GTJ36" s="617"/>
      <c r="GTK36" s="617"/>
      <c r="GTL36" s="617"/>
      <c r="GTM36" s="617"/>
      <c r="GTN36" s="617"/>
      <c r="GTO36" s="617"/>
      <c r="GTP36" s="617"/>
      <c r="GTQ36" s="617"/>
      <c r="GTR36" s="617"/>
      <c r="GTS36" s="617"/>
      <c r="GTT36" s="617"/>
      <c r="GTU36" s="617"/>
      <c r="GTV36" s="617"/>
      <c r="GTW36" s="617"/>
      <c r="GTX36" s="617"/>
      <c r="GTY36" s="617"/>
      <c r="GTZ36" s="617"/>
      <c r="GUA36" s="617"/>
      <c r="GUB36" s="617"/>
      <c r="GUC36" s="617"/>
      <c r="GUD36" s="617"/>
      <c r="GUE36" s="617"/>
      <c r="GUF36" s="617"/>
      <c r="GUG36" s="617"/>
      <c r="GUH36" s="617"/>
      <c r="GUI36" s="617"/>
      <c r="GUJ36" s="617"/>
      <c r="GUK36" s="617"/>
      <c r="GUL36" s="617"/>
      <c r="GUM36" s="617"/>
      <c r="GUN36" s="617"/>
      <c r="GUO36" s="617"/>
      <c r="GUP36" s="617"/>
      <c r="GUQ36" s="617"/>
      <c r="GUR36" s="617"/>
      <c r="GUS36" s="617"/>
      <c r="GUT36" s="617"/>
      <c r="GUU36" s="617"/>
      <c r="GUV36" s="617"/>
      <c r="GUW36" s="617"/>
      <c r="GUX36" s="617"/>
      <c r="GUY36" s="617"/>
      <c r="GUZ36" s="617"/>
      <c r="GVA36" s="617"/>
      <c r="GVB36" s="617"/>
      <c r="GVC36" s="617"/>
      <c r="GVD36" s="617"/>
      <c r="GVE36" s="617"/>
      <c r="GVF36" s="617"/>
      <c r="GVG36" s="617"/>
      <c r="GVH36" s="617"/>
      <c r="GVI36" s="617"/>
      <c r="GVJ36" s="617"/>
      <c r="GVK36" s="617"/>
      <c r="GVL36" s="617"/>
      <c r="GVM36" s="617"/>
      <c r="GVN36" s="617"/>
      <c r="GVO36" s="617"/>
      <c r="GVP36" s="617"/>
      <c r="GVQ36" s="617"/>
      <c r="GVR36" s="617"/>
      <c r="GVS36" s="617"/>
      <c r="GVT36" s="617"/>
      <c r="GVU36" s="617"/>
      <c r="GVV36" s="617"/>
      <c r="GVW36" s="617"/>
      <c r="GVX36" s="617"/>
      <c r="GVY36" s="617"/>
      <c r="GVZ36" s="617"/>
      <c r="GWA36" s="617"/>
      <c r="GWB36" s="617"/>
      <c r="GWC36" s="617"/>
      <c r="GWD36" s="617"/>
      <c r="GWE36" s="617"/>
      <c r="GWF36" s="617"/>
      <c r="GWG36" s="617"/>
      <c r="GWH36" s="617"/>
      <c r="GWI36" s="617"/>
      <c r="GWJ36" s="617"/>
      <c r="GWK36" s="617"/>
      <c r="GWL36" s="617"/>
      <c r="GWM36" s="617"/>
      <c r="GWN36" s="617"/>
      <c r="GWO36" s="617"/>
      <c r="GWP36" s="617"/>
      <c r="GWQ36" s="617"/>
      <c r="GWR36" s="617"/>
      <c r="GWS36" s="617"/>
      <c r="GWT36" s="617"/>
      <c r="GWU36" s="617"/>
      <c r="GWV36" s="617"/>
      <c r="GWW36" s="617"/>
      <c r="GWX36" s="617"/>
      <c r="GWY36" s="617"/>
      <c r="GWZ36" s="617"/>
      <c r="GXA36" s="617"/>
      <c r="GXB36" s="617"/>
      <c r="GXC36" s="617"/>
      <c r="GXD36" s="617"/>
      <c r="GXE36" s="617"/>
      <c r="GXF36" s="617"/>
      <c r="GXG36" s="617"/>
      <c r="GXH36" s="617"/>
      <c r="GXI36" s="617"/>
      <c r="GXJ36" s="617"/>
      <c r="GXK36" s="617"/>
      <c r="GXL36" s="617"/>
      <c r="GXM36" s="617"/>
      <c r="GXN36" s="617"/>
      <c r="GXO36" s="617"/>
      <c r="GXP36" s="617"/>
      <c r="GXQ36" s="617"/>
      <c r="GXR36" s="617"/>
      <c r="GXS36" s="617"/>
      <c r="GXT36" s="617"/>
      <c r="GXU36" s="617"/>
      <c r="GXV36" s="617"/>
      <c r="GXW36" s="617"/>
      <c r="GXX36" s="617"/>
      <c r="GXY36" s="617"/>
      <c r="GXZ36" s="617"/>
      <c r="GYA36" s="617"/>
      <c r="GYB36" s="617"/>
      <c r="GYC36" s="617"/>
      <c r="GYD36" s="617"/>
      <c r="GYE36" s="617"/>
      <c r="GYF36" s="617"/>
      <c r="GYG36" s="617"/>
      <c r="GYH36" s="617"/>
      <c r="GYI36" s="617"/>
      <c r="GYJ36" s="617"/>
      <c r="GYK36" s="617"/>
      <c r="GYL36" s="617"/>
      <c r="GYM36" s="617"/>
      <c r="GYN36" s="617"/>
      <c r="GYO36" s="617"/>
      <c r="GYP36" s="617"/>
      <c r="GYQ36" s="617"/>
      <c r="GYR36" s="617"/>
      <c r="GYS36" s="617"/>
      <c r="GYT36" s="617"/>
      <c r="GYU36" s="617"/>
      <c r="GYV36" s="617"/>
      <c r="GYW36" s="617"/>
      <c r="GYX36" s="617"/>
      <c r="GYY36" s="617"/>
      <c r="GYZ36" s="617"/>
      <c r="GZA36" s="617"/>
      <c r="GZB36" s="617"/>
      <c r="GZC36" s="617"/>
      <c r="GZD36" s="617"/>
      <c r="GZE36" s="617"/>
      <c r="GZF36" s="617"/>
      <c r="GZG36" s="617"/>
      <c r="GZH36" s="617"/>
      <c r="GZI36" s="617"/>
      <c r="GZJ36" s="617"/>
      <c r="GZK36" s="617"/>
      <c r="GZL36" s="617"/>
      <c r="GZM36" s="617"/>
      <c r="GZN36" s="617"/>
      <c r="GZO36" s="617"/>
      <c r="GZP36" s="617"/>
      <c r="GZQ36" s="617"/>
      <c r="GZR36" s="617"/>
      <c r="GZS36" s="617"/>
      <c r="GZT36" s="617"/>
      <c r="GZU36" s="617"/>
      <c r="GZV36" s="617"/>
      <c r="GZW36" s="617"/>
      <c r="GZX36" s="617"/>
      <c r="GZY36" s="617"/>
      <c r="GZZ36" s="617"/>
      <c r="HAA36" s="617"/>
      <c r="HAB36" s="617"/>
      <c r="HAC36" s="617"/>
      <c r="HAD36" s="617"/>
      <c r="HAE36" s="617"/>
      <c r="HAF36" s="617"/>
      <c r="HAG36" s="617"/>
      <c r="HAH36" s="617"/>
      <c r="HAI36" s="617"/>
      <c r="HAJ36" s="617"/>
      <c r="HAK36" s="617"/>
      <c r="HAL36" s="617"/>
      <c r="HAM36" s="617"/>
      <c r="HAN36" s="617"/>
      <c r="HAO36" s="617"/>
      <c r="HAP36" s="617"/>
      <c r="HAQ36" s="617"/>
      <c r="HAR36" s="617"/>
      <c r="HAS36" s="617"/>
      <c r="HAT36" s="617"/>
      <c r="HAU36" s="617"/>
      <c r="HAV36" s="617"/>
      <c r="HAW36" s="617"/>
      <c r="HAX36" s="617"/>
      <c r="HAY36" s="617"/>
      <c r="HAZ36" s="617"/>
      <c r="HBA36" s="617"/>
      <c r="HBB36" s="617"/>
      <c r="HBC36" s="617"/>
      <c r="HBD36" s="617"/>
      <c r="HBE36" s="617"/>
      <c r="HBF36" s="617"/>
      <c r="HBG36" s="617"/>
      <c r="HBH36" s="617"/>
      <c r="HBI36" s="617"/>
      <c r="HBJ36" s="617"/>
      <c r="HBK36" s="617"/>
      <c r="HBL36" s="617"/>
      <c r="HBM36" s="617"/>
      <c r="HBN36" s="617"/>
      <c r="HBO36" s="617"/>
      <c r="HBP36" s="617"/>
      <c r="HBQ36" s="617"/>
      <c r="HBR36" s="617"/>
      <c r="HBS36" s="617"/>
      <c r="HBT36" s="617"/>
      <c r="HBU36" s="617"/>
      <c r="HBV36" s="617"/>
      <c r="HBW36" s="617"/>
      <c r="HBX36" s="617"/>
      <c r="HBY36" s="617"/>
      <c r="HBZ36" s="617"/>
      <c r="HCA36" s="617"/>
      <c r="HCB36" s="617"/>
      <c r="HCC36" s="617"/>
      <c r="HCD36" s="617"/>
      <c r="HCE36" s="617"/>
      <c r="HCF36" s="617"/>
      <c r="HCG36" s="617"/>
      <c r="HCH36" s="617"/>
      <c r="HCI36" s="617"/>
      <c r="HCJ36" s="617"/>
      <c r="HCK36" s="617"/>
      <c r="HCL36" s="617"/>
      <c r="HCM36" s="617"/>
      <c r="HCN36" s="617"/>
      <c r="HCO36" s="617"/>
      <c r="HCP36" s="617"/>
      <c r="HCQ36" s="617"/>
      <c r="HCR36" s="617"/>
      <c r="HCS36" s="617"/>
      <c r="HCT36" s="617"/>
      <c r="HCU36" s="617"/>
      <c r="HCV36" s="617"/>
      <c r="HCW36" s="617"/>
      <c r="HCX36" s="617"/>
      <c r="HCY36" s="617"/>
      <c r="HCZ36" s="617"/>
      <c r="HDA36" s="617"/>
      <c r="HDB36" s="617"/>
      <c r="HDC36" s="617"/>
      <c r="HDD36" s="617"/>
      <c r="HDE36" s="617"/>
      <c r="HDF36" s="617"/>
      <c r="HDG36" s="617"/>
      <c r="HDH36" s="617"/>
      <c r="HDI36" s="617"/>
      <c r="HDJ36" s="617"/>
      <c r="HDK36" s="617"/>
      <c r="HDL36" s="617"/>
      <c r="HDM36" s="617"/>
      <c r="HDN36" s="617"/>
      <c r="HDO36" s="617"/>
      <c r="HDP36" s="617"/>
      <c r="HDQ36" s="617"/>
      <c r="HDR36" s="617"/>
      <c r="HDS36" s="617"/>
      <c r="HDT36" s="617"/>
      <c r="HDU36" s="617"/>
      <c r="HDV36" s="617"/>
      <c r="HDW36" s="617"/>
      <c r="HDX36" s="617"/>
      <c r="HDY36" s="617"/>
      <c r="HDZ36" s="617"/>
      <c r="HEA36" s="617"/>
      <c r="HEB36" s="617"/>
      <c r="HEC36" s="617"/>
      <c r="HED36" s="617"/>
      <c r="HEE36" s="617"/>
      <c r="HEF36" s="617"/>
      <c r="HEG36" s="617"/>
      <c r="HEH36" s="617"/>
      <c r="HEI36" s="617"/>
      <c r="HEJ36" s="617"/>
      <c r="HEK36" s="617"/>
      <c r="HEL36" s="617"/>
      <c r="HEM36" s="617"/>
      <c r="HEN36" s="617"/>
      <c r="HEO36" s="617"/>
      <c r="HEP36" s="617"/>
      <c r="HEQ36" s="617"/>
      <c r="HER36" s="617"/>
      <c r="HES36" s="617"/>
      <c r="HET36" s="617"/>
      <c r="HEU36" s="617"/>
      <c r="HEV36" s="617"/>
      <c r="HEW36" s="617"/>
      <c r="HEX36" s="617"/>
      <c r="HEY36" s="617"/>
      <c r="HEZ36" s="617"/>
      <c r="HFA36" s="617"/>
      <c r="HFB36" s="617"/>
      <c r="HFC36" s="617"/>
      <c r="HFD36" s="617"/>
      <c r="HFE36" s="617"/>
      <c r="HFF36" s="617"/>
      <c r="HFG36" s="617"/>
      <c r="HFH36" s="617"/>
      <c r="HFI36" s="617"/>
      <c r="HFJ36" s="617"/>
      <c r="HFK36" s="617"/>
      <c r="HFL36" s="617"/>
      <c r="HFM36" s="617"/>
      <c r="HFN36" s="617"/>
      <c r="HFO36" s="617"/>
      <c r="HFP36" s="617"/>
      <c r="HFQ36" s="617"/>
      <c r="HFR36" s="617"/>
      <c r="HFS36" s="617"/>
      <c r="HFT36" s="617"/>
      <c r="HFU36" s="617"/>
      <c r="HFV36" s="617"/>
      <c r="HFW36" s="617"/>
      <c r="HFX36" s="617"/>
      <c r="HFY36" s="617"/>
      <c r="HFZ36" s="617"/>
      <c r="HGA36" s="617"/>
      <c r="HGB36" s="617"/>
      <c r="HGC36" s="617"/>
      <c r="HGD36" s="617"/>
      <c r="HGE36" s="617"/>
      <c r="HGF36" s="617"/>
      <c r="HGG36" s="617"/>
      <c r="HGH36" s="617"/>
      <c r="HGI36" s="617"/>
      <c r="HGJ36" s="617"/>
      <c r="HGK36" s="617"/>
      <c r="HGL36" s="617"/>
      <c r="HGM36" s="617"/>
      <c r="HGN36" s="617"/>
      <c r="HGO36" s="617"/>
      <c r="HGP36" s="617"/>
      <c r="HGQ36" s="617"/>
      <c r="HGR36" s="617"/>
      <c r="HGS36" s="617"/>
      <c r="HGT36" s="617"/>
      <c r="HGU36" s="617"/>
      <c r="HGV36" s="617"/>
      <c r="HGW36" s="617"/>
      <c r="HGX36" s="617"/>
      <c r="HGY36" s="617"/>
      <c r="HGZ36" s="617"/>
      <c r="HHA36" s="617"/>
      <c r="HHB36" s="617"/>
      <c r="HHC36" s="617"/>
      <c r="HHD36" s="617"/>
      <c r="HHE36" s="617"/>
      <c r="HHF36" s="617"/>
      <c r="HHG36" s="617"/>
      <c r="HHH36" s="617"/>
      <c r="HHI36" s="617"/>
      <c r="HHJ36" s="617"/>
      <c r="HHK36" s="617"/>
      <c r="HHL36" s="617"/>
      <c r="HHM36" s="617"/>
      <c r="HHN36" s="617"/>
      <c r="HHO36" s="617"/>
      <c r="HHP36" s="617"/>
      <c r="HHQ36" s="617"/>
      <c r="HHR36" s="617"/>
      <c r="HHS36" s="617"/>
      <c r="HHT36" s="617"/>
      <c r="HHU36" s="617"/>
      <c r="HHV36" s="617"/>
      <c r="HHW36" s="617"/>
      <c r="HHX36" s="617"/>
      <c r="HHY36" s="617"/>
      <c r="HHZ36" s="617"/>
      <c r="HIA36" s="617"/>
      <c r="HIB36" s="617"/>
      <c r="HIC36" s="617"/>
      <c r="HID36" s="617"/>
      <c r="HIE36" s="617"/>
      <c r="HIF36" s="617"/>
      <c r="HIG36" s="617"/>
      <c r="HIH36" s="617"/>
      <c r="HII36" s="617"/>
      <c r="HIJ36" s="617"/>
      <c r="HIK36" s="617"/>
      <c r="HIL36" s="617"/>
      <c r="HIM36" s="617"/>
      <c r="HIN36" s="617"/>
      <c r="HIO36" s="617"/>
      <c r="HIP36" s="617"/>
      <c r="HIQ36" s="617"/>
      <c r="HIR36" s="617"/>
      <c r="HIS36" s="617"/>
      <c r="HIT36" s="617"/>
      <c r="HIU36" s="617"/>
      <c r="HIV36" s="617"/>
      <c r="HIW36" s="617"/>
      <c r="HIX36" s="617"/>
      <c r="HIY36" s="617"/>
      <c r="HIZ36" s="617"/>
      <c r="HJA36" s="617"/>
      <c r="HJB36" s="617"/>
      <c r="HJC36" s="617"/>
      <c r="HJD36" s="617"/>
      <c r="HJE36" s="617"/>
      <c r="HJF36" s="617"/>
      <c r="HJG36" s="617"/>
      <c r="HJH36" s="617"/>
      <c r="HJI36" s="617"/>
      <c r="HJJ36" s="617"/>
      <c r="HJK36" s="617"/>
      <c r="HJL36" s="617"/>
      <c r="HJM36" s="617"/>
      <c r="HJN36" s="617"/>
      <c r="HJO36" s="617"/>
      <c r="HJP36" s="617"/>
      <c r="HJQ36" s="617"/>
      <c r="HJR36" s="617"/>
      <c r="HJS36" s="617"/>
      <c r="HJT36" s="617"/>
      <c r="HJU36" s="617"/>
      <c r="HJV36" s="617"/>
      <c r="HJW36" s="617"/>
      <c r="HJX36" s="617"/>
      <c r="HJY36" s="617"/>
      <c r="HJZ36" s="617"/>
      <c r="HKA36" s="617"/>
      <c r="HKB36" s="617"/>
      <c r="HKC36" s="617"/>
      <c r="HKD36" s="617"/>
      <c r="HKE36" s="617"/>
      <c r="HKF36" s="617"/>
      <c r="HKG36" s="617"/>
      <c r="HKH36" s="617"/>
      <c r="HKI36" s="617"/>
      <c r="HKJ36" s="617"/>
      <c r="HKK36" s="617"/>
      <c r="HKL36" s="617"/>
      <c r="HKM36" s="617"/>
      <c r="HKN36" s="617"/>
      <c r="HKO36" s="617"/>
      <c r="HKP36" s="617"/>
      <c r="HKQ36" s="617"/>
      <c r="HKR36" s="617"/>
      <c r="HKS36" s="617"/>
      <c r="HKT36" s="617"/>
      <c r="HKU36" s="617"/>
      <c r="HKV36" s="617"/>
      <c r="HKW36" s="617"/>
      <c r="HKX36" s="617"/>
      <c r="HKY36" s="617"/>
      <c r="HKZ36" s="617"/>
      <c r="HLA36" s="617"/>
      <c r="HLB36" s="617"/>
      <c r="HLC36" s="617"/>
      <c r="HLD36" s="617"/>
      <c r="HLE36" s="617"/>
      <c r="HLF36" s="617"/>
      <c r="HLG36" s="617"/>
      <c r="HLH36" s="617"/>
      <c r="HLI36" s="617"/>
      <c r="HLJ36" s="617"/>
      <c r="HLK36" s="617"/>
      <c r="HLL36" s="617"/>
      <c r="HLM36" s="617"/>
      <c r="HLN36" s="617"/>
      <c r="HLO36" s="617"/>
      <c r="HLP36" s="617"/>
      <c r="HLQ36" s="617"/>
      <c r="HLR36" s="617"/>
      <c r="HLS36" s="617"/>
      <c r="HLT36" s="617"/>
      <c r="HLU36" s="617"/>
      <c r="HLV36" s="617"/>
      <c r="HLW36" s="617"/>
      <c r="HLX36" s="617"/>
      <c r="HLY36" s="617"/>
      <c r="HLZ36" s="617"/>
      <c r="HMA36" s="617"/>
      <c r="HMB36" s="617"/>
      <c r="HMC36" s="617"/>
      <c r="HMD36" s="617"/>
      <c r="HME36" s="617"/>
      <c r="HMF36" s="617"/>
      <c r="HMG36" s="617"/>
      <c r="HMH36" s="617"/>
      <c r="HMI36" s="617"/>
      <c r="HMJ36" s="617"/>
      <c r="HMK36" s="617"/>
      <c r="HML36" s="617"/>
      <c r="HMM36" s="617"/>
      <c r="HMN36" s="617"/>
      <c r="HMO36" s="617"/>
      <c r="HMP36" s="617"/>
      <c r="HMQ36" s="617"/>
      <c r="HMR36" s="617"/>
      <c r="HMS36" s="617"/>
      <c r="HMT36" s="617"/>
      <c r="HMU36" s="617"/>
      <c r="HMV36" s="617"/>
      <c r="HMW36" s="617"/>
      <c r="HMX36" s="617"/>
      <c r="HMY36" s="617"/>
      <c r="HMZ36" s="617"/>
      <c r="HNA36" s="617"/>
      <c r="HNB36" s="617"/>
      <c r="HNC36" s="617"/>
      <c r="HND36" s="617"/>
      <c r="HNE36" s="617"/>
      <c r="HNF36" s="617"/>
      <c r="HNG36" s="617"/>
      <c r="HNH36" s="617"/>
      <c r="HNI36" s="617"/>
      <c r="HNJ36" s="617"/>
      <c r="HNK36" s="617"/>
      <c r="HNL36" s="617"/>
      <c r="HNM36" s="617"/>
      <c r="HNN36" s="617"/>
      <c r="HNO36" s="617"/>
      <c r="HNP36" s="617"/>
      <c r="HNQ36" s="617"/>
      <c r="HNR36" s="617"/>
      <c r="HNS36" s="617"/>
      <c r="HNT36" s="617"/>
      <c r="HNU36" s="617"/>
      <c r="HNV36" s="617"/>
      <c r="HNW36" s="617"/>
      <c r="HNX36" s="617"/>
      <c r="HNY36" s="617"/>
      <c r="HNZ36" s="617"/>
      <c r="HOA36" s="617"/>
      <c r="HOB36" s="617"/>
      <c r="HOC36" s="617"/>
      <c r="HOD36" s="617"/>
      <c r="HOE36" s="617"/>
      <c r="HOF36" s="617"/>
      <c r="HOG36" s="617"/>
      <c r="HOH36" s="617"/>
      <c r="HOI36" s="617"/>
      <c r="HOJ36" s="617"/>
      <c r="HOK36" s="617"/>
      <c r="HOL36" s="617"/>
      <c r="HOM36" s="617"/>
      <c r="HON36" s="617"/>
      <c r="HOO36" s="617"/>
      <c r="HOP36" s="617"/>
      <c r="HOQ36" s="617"/>
      <c r="HOR36" s="617"/>
      <c r="HOS36" s="617"/>
      <c r="HOT36" s="617"/>
      <c r="HOU36" s="617"/>
      <c r="HOV36" s="617"/>
      <c r="HOW36" s="617"/>
      <c r="HOX36" s="617"/>
      <c r="HOY36" s="617"/>
      <c r="HOZ36" s="617"/>
      <c r="HPA36" s="617"/>
      <c r="HPB36" s="617"/>
      <c r="HPC36" s="617"/>
      <c r="HPD36" s="617"/>
      <c r="HPE36" s="617"/>
      <c r="HPF36" s="617"/>
      <c r="HPG36" s="617"/>
      <c r="HPH36" s="617"/>
      <c r="HPI36" s="617"/>
      <c r="HPJ36" s="617"/>
      <c r="HPK36" s="617"/>
      <c r="HPL36" s="617"/>
      <c r="HPM36" s="617"/>
      <c r="HPN36" s="617"/>
      <c r="HPO36" s="617"/>
      <c r="HPP36" s="617"/>
      <c r="HPQ36" s="617"/>
      <c r="HPR36" s="617"/>
      <c r="HPS36" s="617"/>
      <c r="HPT36" s="617"/>
      <c r="HPU36" s="617"/>
      <c r="HPV36" s="617"/>
      <c r="HPW36" s="617"/>
      <c r="HPX36" s="617"/>
      <c r="HPY36" s="617"/>
      <c r="HPZ36" s="617"/>
      <c r="HQA36" s="617"/>
      <c r="HQB36" s="617"/>
      <c r="HQC36" s="617"/>
      <c r="HQD36" s="617"/>
      <c r="HQE36" s="617"/>
      <c r="HQF36" s="617"/>
      <c r="HQG36" s="617"/>
      <c r="HQH36" s="617"/>
      <c r="HQI36" s="617"/>
      <c r="HQJ36" s="617"/>
      <c r="HQK36" s="617"/>
      <c r="HQL36" s="617"/>
      <c r="HQM36" s="617"/>
      <c r="HQN36" s="617"/>
      <c r="HQO36" s="617"/>
      <c r="HQP36" s="617"/>
      <c r="HQQ36" s="617"/>
      <c r="HQR36" s="617"/>
      <c r="HQS36" s="617"/>
      <c r="HQT36" s="617"/>
      <c r="HQU36" s="617"/>
      <c r="HQV36" s="617"/>
      <c r="HQW36" s="617"/>
      <c r="HQX36" s="617"/>
      <c r="HQY36" s="617"/>
      <c r="HQZ36" s="617"/>
      <c r="HRA36" s="617"/>
      <c r="HRB36" s="617"/>
      <c r="HRC36" s="617"/>
      <c r="HRD36" s="617"/>
      <c r="HRE36" s="617"/>
      <c r="HRF36" s="617"/>
      <c r="HRG36" s="617"/>
      <c r="HRH36" s="617"/>
      <c r="HRI36" s="617"/>
      <c r="HRJ36" s="617"/>
      <c r="HRK36" s="617"/>
      <c r="HRL36" s="617"/>
      <c r="HRM36" s="617"/>
      <c r="HRN36" s="617"/>
      <c r="HRO36" s="617"/>
      <c r="HRP36" s="617"/>
      <c r="HRQ36" s="617"/>
      <c r="HRR36" s="617"/>
      <c r="HRS36" s="617"/>
      <c r="HRT36" s="617"/>
      <c r="HRU36" s="617"/>
      <c r="HRV36" s="617"/>
      <c r="HRW36" s="617"/>
      <c r="HRX36" s="617"/>
      <c r="HRY36" s="617"/>
      <c r="HRZ36" s="617"/>
      <c r="HSA36" s="617"/>
      <c r="HSB36" s="617"/>
      <c r="HSC36" s="617"/>
      <c r="HSD36" s="617"/>
      <c r="HSE36" s="617"/>
      <c r="HSF36" s="617"/>
      <c r="HSG36" s="617"/>
      <c r="HSH36" s="617"/>
      <c r="HSI36" s="617"/>
      <c r="HSJ36" s="617"/>
      <c r="HSK36" s="617"/>
      <c r="HSL36" s="617"/>
      <c r="HSM36" s="617"/>
      <c r="HSN36" s="617"/>
      <c r="HSO36" s="617"/>
      <c r="HSP36" s="617"/>
      <c r="HSQ36" s="617"/>
      <c r="HSR36" s="617"/>
      <c r="HSS36" s="617"/>
      <c r="HST36" s="617"/>
      <c r="HSU36" s="617"/>
      <c r="HSV36" s="617"/>
      <c r="HSW36" s="617"/>
      <c r="HSX36" s="617"/>
      <c r="HSY36" s="617"/>
      <c r="HSZ36" s="617"/>
      <c r="HTA36" s="617"/>
      <c r="HTB36" s="617"/>
      <c r="HTC36" s="617"/>
      <c r="HTD36" s="617"/>
      <c r="HTE36" s="617"/>
      <c r="HTF36" s="617"/>
      <c r="HTG36" s="617"/>
      <c r="HTH36" s="617"/>
      <c r="HTI36" s="617"/>
      <c r="HTJ36" s="617"/>
      <c r="HTK36" s="617"/>
      <c r="HTL36" s="617"/>
      <c r="HTM36" s="617"/>
      <c r="HTN36" s="617"/>
      <c r="HTO36" s="617"/>
      <c r="HTP36" s="617"/>
      <c r="HTQ36" s="617"/>
      <c r="HTR36" s="617"/>
      <c r="HTS36" s="617"/>
      <c r="HTT36" s="617"/>
      <c r="HTU36" s="617"/>
      <c r="HTV36" s="617"/>
      <c r="HTW36" s="617"/>
      <c r="HTX36" s="617"/>
      <c r="HTY36" s="617"/>
      <c r="HTZ36" s="617"/>
      <c r="HUA36" s="617"/>
      <c r="HUB36" s="617"/>
      <c r="HUC36" s="617"/>
      <c r="HUD36" s="617"/>
      <c r="HUE36" s="617"/>
      <c r="HUF36" s="617"/>
      <c r="HUG36" s="617"/>
      <c r="HUH36" s="617"/>
      <c r="HUI36" s="617"/>
      <c r="HUJ36" s="617"/>
      <c r="HUK36" s="617"/>
      <c r="HUL36" s="617"/>
      <c r="HUM36" s="617"/>
      <c r="HUN36" s="617"/>
      <c r="HUO36" s="617"/>
      <c r="HUP36" s="617"/>
      <c r="HUQ36" s="617"/>
      <c r="HUR36" s="617"/>
      <c r="HUS36" s="617"/>
      <c r="HUT36" s="617"/>
      <c r="HUU36" s="617"/>
      <c r="HUV36" s="617"/>
      <c r="HUW36" s="617"/>
      <c r="HUX36" s="617"/>
      <c r="HUY36" s="617"/>
      <c r="HUZ36" s="617"/>
      <c r="HVA36" s="617"/>
      <c r="HVB36" s="617"/>
      <c r="HVC36" s="617"/>
      <c r="HVD36" s="617"/>
      <c r="HVE36" s="617"/>
      <c r="HVF36" s="617"/>
      <c r="HVG36" s="617"/>
      <c r="HVH36" s="617"/>
      <c r="HVI36" s="617"/>
      <c r="HVJ36" s="617"/>
      <c r="HVK36" s="617"/>
      <c r="HVL36" s="617"/>
      <c r="HVM36" s="617"/>
      <c r="HVN36" s="617"/>
      <c r="HVO36" s="617"/>
      <c r="HVP36" s="617"/>
      <c r="HVQ36" s="617"/>
      <c r="HVR36" s="617"/>
      <c r="HVS36" s="617"/>
      <c r="HVT36" s="617"/>
      <c r="HVU36" s="617"/>
      <c r="HVV36" s="617"/>
      <c r="HVW36" s="617"/>
      <c r="HVX36" s="617"/>
      <c r="HVY36" s="617"/>
      <c r="HVZ36" s="617"/>
      <c r="HWA36" s="617"/>
      <c r="HWB36" s="617"/>
      <c r="HWC36" s="617"/>
      <c r="HWD36" s="617"/>
      <c r="HWE36" s="617"/>
      <c r="HWF36" s="617"/>
      <c r="HWG36" s="617"/>
      <c r="HWH36" s="617"/>
      <c r="HWI36" s="617"/>
      <c r="HWJ36" s="617"/>
      <c r="HWK36" s="617"/>
      <c r="HWL36" s="617"/>
      <c r="HWM36" s="617"/>
      <c r="HWN36" s="617"/>
      <c r="HWO36" s="617"/>
      <c r="HWP36" s="617"/>
      <c r="HWQ36" s="617"/>
      <c r="HWR36" s="617"/>
      <c r="HWS36" s="617"/>
      <c r="HWT36" s="617"/>
      <c r="HWU36" s="617"/>
      <c r="HWV36" s="617"/>
      <c r="HWW36" s="617"/>
      <c r="HWX36" s="617"/>
      <c r="HWY36" s="617"/>
      <c r="HWZ36" s="617"/>
      <c r="HXA36" s="617"/>
      <c r="HXB36" s="617"/>
      <c r="HXC36" s="617"/>
      <c r="HXD36" s="617"/>
      <c r="HXE36" s="617"/>
      <c r="HXF36" s="617"/>
      <c r="HXG36" s="617"/>
      <c r="HXH36" s="617"/>
      <c r="HXI36" s="617"/>
      <c r="HXJ36" s="617"/>
      <c r="HXK36" s="617"/>
      <c r="HXL36" s="617"/>
      <c r="HXM36" s="617"/>
      <c r="HXN36" s="617"/>
      <c r="HXO36" s="617"/>
      <c r="HXP36" s="617"/>
      <c r="HXQ36" s="617"/>
      <c r="HXR36" s="617"/>
      <c r="HXS36" s="617"/>
      <c r="HXT36" s="617"/>
      <c r="HXU36" s="617"/>
      <c r="HXV36" s="617"/>
      <c r="HXW36" s="617"/>
      <c r="HXX36" s="617"/>
      <c r="HXY36" s="617"/>
      <c r="HXZ36" s="617"/>
      <c r="HYA36" s="617"/>
      <c r="HYB36" s="617"/>
      <c r="HYC36" s="617"/>
      <c r="HYD36" s="617"/>
      <c r="HYE36" s="617"/>
      <c r="HYF36" s="617"/>
      <c r="HYG36" s="617"/>
      <c r="HYH36" s="617"/>
      <c r="HYI36" s="617"/>
      <c r="HYJ36" s="617"/>
      <c r="HYK36" s="617"/>
      <c r="HYL36" s="617"/>
      <c r="HYM36" s="617"/>
      <c r="HYN36" s="617"/>
      <c r="HYO36" s="617"/>
      <c r="HYP36" s="617"/>
      <c r="HYQ36" s="617"/>
      <c r="HYR36" s="617"/>
      <c r="HYS36" s="617"/>
      <c r="HYT36" s="617"/>
      <c r="HYU36" s="617"/>
      <c r="HYV36" s="617"/>
      <c r="HYW36" s="617"/>
      <c r="HYX36" s="617"/>
      <c r="HYY36" s="617"/>
      <c r="HYZ36" s="617"/>
      <c r="HZA36" s="617"/>
      <c r="HZB36" s="617"/>
      <c r="HZC36" s="617"/>
      <c r="HZD36" s="617"/>
      <c r="HZE36" s="617"/>
      <c r="HZF36" s="617"/>
      <c r="HZG36" s="617"/>
      <c r="HZH36" s="617"/>
      <c r="HZI36" s="617"/>
      <c r="HZJ36" s="617"/>
      <c r="HZK36" s="617"/>
      <c r="HZL36" s="617"/>
      <c r="HZM36" s="617"/>
      <c r="HZN36" s="617"/>
      <c r="HZO36" s="617"/>
      <c r="HZP36" s="617"/>
      <c r="HZQ36" s="617"/>
      <c r="HZR36" s="617"/>
      <c r="HZS36" s="617"/>
      <c r="HZT36" s="617"/>
      <c r="HZU36" s="617"/>
      <c r="HZV36" s="617"/>
      <c r="HZW36" s="617"/>
      <c r="HZX36" s="617"/>
      <c r="HZY36" s="617"/>
      <c r="HZZ36" s="617"/>
      <c r="IAA36" s="617"/>
      <c r="IAB36" s="617"/>
      <c r="IAC36" s="617"/>
      <c r="IAD36" s="617"/>
      <c r="IAE36" s="617"/>
      <c r="IAF36" s="617"/>
      <c r="IAG36" s="617"/>
      <c r="IAH36" s="617"/>
      <c r="IAI36" s="617"/>
      <c r="IAJ36" s="617"/>
      <c r="IAK36" s="617"/>
      <c r="IAL36" s="617"/>
      <c r="IAM36" s="617"/>
      <c r="IAN36" s="617"/>
      <c r="IAO36" s="617"/>
      <c r="IAP36" s="617"/>
      <c r="IAQ36" s="617"/>
      <c r="IAR36" s="617"/>
      <c r="IAS36" s="617"/>
      <c r="IAT36" s="617"/>
      <c r="IAU36" s="617"/>
      <c r="IAV36" s="617"/>
      <c r="IAW36" s="617"/>
      <c r="IAX36" s="617"/>
      <c r="IAY36" s="617"/>
      <c r="IAZ36" s="617"/>
      <c r="IBA36" s="617"/>
      <c r="IBB36" s="617"/>
      <c r="IBC36" s="617"/>
      <c r="IBD36" s="617"/>
      <c r="IBE36" s="617"/>
      <c r="IBF36" s="617"/>
      <c r="IBG36" s="617"/>
      <c r="IBH36" s="617"/>
      <c r="IBI36" s="617"/>
      <c r="IBJ36" s="617"/>
      <c r="IBK36" s="617"/>
      <c r="IBL36" s="617"/>
      <c r="IBM36" s="617"/>
      <c r="IBN36" s="617"/>
      <c r="IBO36" s="617"/>
      <c r="IBP36" s="617"/>
      <c r="IBQ36" s="617"/>
      <c r="IBR36" s="617"/>
      <c r="IBS36" s="617"/>
      <c r="IBT36" s="617"/>
      <c r="IBU36" s="617"/>
      <c r="IBV36" s="617"/>
      <c r="IBW36" s="617"/>
      <c r="IBX36" s="617"/>
      <c r="IBY36" s="617"/>
      <c r="IBZ36" s="617"/>
      <c r="ICA36" s="617"/>
      <c r="ICB36" s="617"/>
      <c r="ICC36" s="617"/>
      <c r="ICD36" s="617"/>
      <c r="ICE36" s="617"/>
      <c r="ICF36" s="617"/>
      <c r="ICG36" s="617"/>
      <c r="ICH36" s="617"/>
      <c r="ICI36" s="617"/>
      <c r="ICJ36" s="617"/>
      <c r="ICK36" s="617"/>
      <c r="ICL36" s="617"/>
      <c r="ICM36" s="617"/>
      <c r="ICN36" s="617"/>
      <c r="ICO36" s="617"/>
      <c r="ICP36" s="617"/>
      <c r="ICQ36" s="617"/>
      <c r="ICR36" s="617"/>
      <c r="ICS36" s="617"/>
      <c r="ICT36" s="617"/>
      <c r="ICU36" s="617"/>
      <c r="ICV36" s="617"/>
      <c r="ICW36" s="617"/>
      <c r="ICX36" s="617"/>
      <c r="ICY36" s="617"/>
      <c r="ICZ36" s="617"/>
      <c r="IDA36" s="617"/>
      <c r="IDB36" s="617"/>
      <c r="IDC36" s="617"/>
      <c r="IDD36" s="617"/>
      <c r="IDE36" s="617"/>
      <c r="IDF36" s="617"/>
      <c r="IDG36" s="617"/>
      <c r="IDH36" s="617"/>
      <c r="IDI36" s="617"/>
      <c r="IDJ36" s="617"/>
      <c r="IDK36" s="617"/>
      <c r="IDL36" s="617"/>
      <c r="IDM36" s="617"/>
      <c r="IDN36" s="617"/>
      <c r="IDO36" s="617"/>
      <c r="IDP36" s="617"/>
      <c r="IDQ36" s="617"/>
      <c r="IDR36" s="617"/>
      <c r="IDS36" s="617"/>
      <c r="IDT36" s="617"/>
      <c r="IDU36" s="617"/>
      <c r="IDV36" s="617"/>
      <c r="IDW36" s="617"/>
      <c r="IDX36" s="617"/>
      <c r="IDY36" s="617"/>
      <c r="IDZ36" s="617"/>
      <c r="IEA36" s="617"/>
      <c r="IEB36" s="617"/>
      <c r="IEC36" s="617"/>
      <c r="IED36" s="617"/>
      <c r="IEE36" s="617"/>
      <c r="IEF36" s="617"/>
      <c r="IEG36" s="617"/>
      <c r="IEH36" s="617"/>
      <c r="IEI36" s="617"/>
      <c r="IEJ36" s="617"/>
      <c r="IEK36" s="617"/>
      <c r="IEL36" s="617"/>
      <c r="IEM36" s="617"/>
      <c r="IEN36" s="617"/>
      <c r="IEO36" s="617"/>
      <c r="IEP36" s="617"/>
      <c r="IEQ36" s="617"/>
      <c r="IER36" s="617"/>
      <c r="IES36" s="617"/>
      <c r="IET36" s="617"/>
      <c r="IEU36" s="617"/>
      <c r="IEV36" s="617"/>
      <c r="IEW36" s="617"/>
      <c r="IEX36" s="617"/>
      <c r="IEY36" s="617"/>
      <c r="IEZ36" s="617"/>
      <c r="IFA36" s="617"/>
      <c r="IFB36" s="617"/>
      <c r="IFC36" s="617"/>
      <c r="IFD36" s="617"/>
      <c r="IFE36" s="617"/>
      <c r="IFF36" s="617"/>
      <c r="IFG36" s="617"/>
      <c r="IFH36" s="617"/>
      <c r="IFI36" s="617"/>
      <c r="IFJ36" s="617"/>
      <c r="IFK36" s="617"/>
      <c r="IFL36" s="617"/>
      <c r="IFM36" s="617"/>
      <c r="IFN36" s="617"/>
      <c r="IFO36" s="617"/>
      <c r="IFP36" s="617"/>
      <c r="IFQ36" s="617"/>
      <c r="IFR36" s="617"/>
      <c r="IFS36" s="617"/>
      <c r="IFT36" s="617"/>
      <c r="IFU36" s="617"/>
      <c r="IFV36" s="617"/>
      <c r="IFW36" s="617"/>
      <c r="IFX36" s="617"/>
      <c r="IFY36" s="617"/>
      <c r="IFZ36" s="617"/>
      <c r="IGA36" s="617"/>
      <c r="IGB36" s="617"/>
      <c r="IGC36" s="617"/>
      <c r="IGD36" s="617"/>
      <c r="IGE36" s="617"/>
      <c r="IGF36" s="617"/>
      <c r="IGG36" s="617"/>
      <c r="IGH36" s="617"/>
      <c r="IGI36" s="617"/>
      <c r="IGJ36" s="617"/>
      <c r="IGK36" s="617"/>
      <c r="IGL36" s="617"/>
      <c r="IGM36" s="617"/>
      <c r="IGN36" s="617"/>
      <c r="IGO36" s="617"/>
      <c r="IGP36" s="617"/>
      <c r="IGQ36" s="617"/>
      <c r="IGR36" s="617"/>
      <c r="IGS36" s="617"/>
      <c r="IGT36" s="617"/>
      <c r="IGU36" s="617"/>
      <c r="IGV36" s="617"/>
      <c r="IGW36" s="617"/>
      <c r="IGX36" s="617"/>
      <c r="IGY36" s="617"/>
      <c r="IGZ36" s="617"/>
      <c r="IHA36" s="617"/>
      <c r="IHB36" s="617"/>
      <c r="IHC36" s="617"/>
      <c r="IHD36" s="617"/>
      <c r="IHE36" s="617"/>
      <c r="IHF36" s="617"/>
      <c r="IHG36" s="617"/>
      <c r="IHH36" s="617"/>
      <c r="IHI36" s="617"/>
      <c r="IHJ36" s="617"/>
      <c r="IHK36" s="617"/>
      <c r="IHL36" s="617"/>
      <c r="IHM36" s="617"/>
      <c r="IHN36" s="617"/>
      <c r="IHO36" s="617"/>
      <c r="IHP36" s="617"/>
      <c r="IHQ36" s="617"/>
      <c r="IHR36" s="617"/>
      <c r="IHS36" s="617"/>
      <c r="IHT36" s="617"/>
      <c r="IHU36" s="617"/>
      <c r="IHV36" s="617"/>
      <c r="IHW36" s="617"/>
      <c r="IHX36" s="617"/>
      <c r="IHY36" s="617"/>
      <c r="IHZ36" s="617"/>
      <c r="IIA36" s="617"/>
      <c r="IIB36" s="617"/>
      <c r="IIC36" s="617"/>
      <c r="IID36" s="617"/>
      <c r="IIE36" s="617"/>
      <c r="IIF36" s="617"/>
      <c r="IIG36" s="617"/>
      <c r="IIH36" s="617"/>
      <c r="III36" s="617"/>
      <c r="IIJ36" s="617"/>
      <c r="IIK36" s="617"/>
      <c r="IIL36" s="617"/>
      <c r="IIM36" s="617"/>
      <c r="IIN36" s="617"/>
      <c r="IIO36" s="617"/>
      <c r="IIP36" s="617"/>
      <c r="IIQ36" s="617"/>
      <c r="IIR36" s="617"/>
      <c r="IIS36" s="617"/>
      <c r="IIT36" s="617"/>
      <c r="IIU36" s="617"/>
      <c r="IIV36" s="617"/>
      <c r="IIW36" s="617"/>
      <c r="IIX36" s="617"/>
      <c r="IIY36" s="617"/>
      <c r="IIZ36" s="617"/>
      <c r="IJA36" s="617"/>
      <c r="IJB36" s="617"/>
      <c r="IJC36" s="617"/>
      <c r="IJD36" s="617"/>
      <c r="IJE36" s="617"/>
      <c r="IJF36" s="617"/>
      <c r="IJG36" s="617"/>
      <c r="IJH36" s="617"/>
      <c r="IJI36" s="617"/>
      <c r="IJJ36" s="617"/>
      <c r="IJK36" s="617"/>
      <c r="IJL36" s="617"/>
      <c r="IJM36" s="617"/>
      <c r="IJN36" s="617"/>
      <c r="IJO36" s="617"/>
      <c r="IJP36" s="617"/>
      <c r="IJQ36" s="617"/>
      <c r="IJR36" s="617"/>
      <c r="IJS36" s="617"/>
      <c r="IJT36" s="617"/>
      <c r="IJU36" s="617"/>
      <c r="IJV36" s="617"/>
      <c r="IJW36" s="617"/>
      <c r="IJX36" s="617"/>
      <c r="IJY36" s="617"/>
      <c r="IJZ36" s="617"/>
      <c r="IKA36" s="617"/>
      <c r="IKB36" s="617"/>
      <c r="IKC36" s="617"/>
      <c r="IKD36" s="617"/>
      <c r="IKE36" s="617"/>
      <c r="IKF36" s="617"/>
      <c r="IKG36" s="617"/>
      <c r="IKH36" s="617"/>
      <c r="IKI36" s="617"/>
      <c r="IKJ36" s="617"/>
      <c r="IKK36" s="617"/>
      <c r="IKL36" s="617"/>
      <c r="IKM36" s="617"/>
      <c r="IKN36" s="617"/>
      <c r="IKO36" s="617"/>
      <c r="IKP36" s="617"/>
      <c r="IKQ36" s="617"/>
      <c r="IKR36" s="617"/>
      <c r="IKS36" s="617"/>
      <c r="IKT36" s="617"/>
      <c r="IKU36" s="617"/>
      <c r="IKV36" s="617"/>
      <c r="IKW36" s="617"/>
      <c r="IKX36" s="617"/>
      <c r="IKY36" s="617"/>
      <c r="IKZ36" s="617"/>
      <c r="ILA36" s="617"/>
      <c r="ILB36" s="617"/>
      <c r="ILC36" s="617"/>
      <c r="ILD36" s="617"/>
      <c r="ILE36" s="617"/>
      <c r="ILF36" s="617"/>
      <c r="ILG36" s="617"/>
      <c r="ILH36" s="617"/>
      <c r="ILI36" s="617"/>
      <c r="ILJ36" s="617"/>
      <c r="ILK36" s="617"/>
      <c r="ILL36" s="617"/>
      <c r="ILM36" s="617"/>
      <c r="ILN36" s="617"/>
      <c r="ILO36" s="617"/>
      <c r="ILP36" s="617"/>
      <c r="ILQ36" s="617"/>
      <c r="ILR36" s="617"/>
      <c r="ILS36" s="617"/>
      <c r="ILT36" s="617"/>
      <c r="ILU36" s="617"/>
      <c r="ILV36" s="617"/>
      <c r="ILW36" s="617"/>
      <c r="ILX36" s="617"/>
      <c r="ILY36" s="617"/>
      <c r="ILZ36" s="617"/>
      <c r="IMA36" s="617"/>
      <c r="IMB36" s="617"/>
      <c r="IMC36" s="617"/>
      <c r="IMD36" s="617"/>
      <c r="IME36" s="617"/>
      <c r="IMF36" s="617"/>
      <c r="IMG36" s="617"/>
      <c r="IMH36" s="617"/>
      <c r="IMI36" s="617"/>
      <c r="IMJ36" s="617"/>
      <c r="IMK36" s="617"/>
      <c r="IML36" s="617"/>
      <c r="IMM36" s="617"/>
      <c r="IMN36" s="617"/>
      <c r="IMO36" s="617"/>
      <c r="IMP36" s="617"/>
      <c r="IMQ36" s="617"/>
      <c r="IMR36" s="617"/>
      <c r="IMS36" s="617"/>
      <c r="IMT36" s="617"/>
      <c r="IMU36" s="617"/>
      <c r="IMV36" s="617"/>
      <c r="IMW36" s="617"/>
      <c r="IMX36" s="617"/>
      <c r="IMY36" s="617"/>
      <c r="IMZ36" s="617"/>
      <c r="INA36" s="617"/>
      <c r="INB36" s="617"/>
      <c r="INC36" s="617"/>
      <c r="IND36" s="617"/>
      <c r="INE36" s="617"/>
      <c r="INF36" s="617"/>
      <c r="ING36" s="617"/>
      <c r="INH36" s="617"/>
      <c r="INI36" s="617"/>
      <c r="INJ36" s="617"/>
      <c r="INK36" s="617"/>
      <c r="INL36" s="617"/>
      <c r="INM36" s="617"/>
      <c r="INN36" s="617"/>
      <c r="INO36" s="617"/>
      <c r="INP36" s="617"/>
      <c r="INQ36" s="617"/>
      <c r="INR36" s="617"/>
      <c r="INS36" s="617"/>
      <c r="INT36" s="617"/>
      <c r="INU36" s="617"/>
      <c r="INV36" s="617"/>
      <c r="INW36" s="617"/>
      <c r="INX36" s="617"/>
      <c r="INY36" s="617"/>
      <c r="INZ36" s="617"/>
      <c r="IOA36" s="617"/>
      <c r="IOB36" s="617"/>
      <c r="IOC36" s="617"/>
      <c r="IOD36" s="617"/>
      <c r="IOE36" s="617"/>
      <c r="IOF36" s="617"/>
      <c r="IOG36" s="617"/>
      <c r="IOH36" s="617"/>
      <c r="IOI36" s="617"/>
      <c r="IOJ36" s="617"/>
      <c r="IOK36" s="617"/>
      <c r="IOL36" s="617"/>
      <c r="IOM36" s="617"/>
      <c r="ION36" s="617"/>
      <c r="IOO36" s="617"/>
      <c r="IOP36" s="617"/>
      <c r="IOQ36" s="617"/>
      <c r="IOR36" s="617"/>
      <c r="IOS36" s="617"/>
      <c r="IOT36" s="617"/>
      <c r="IOU36" s="617"/>
      <c r="IOV36" s="617"/>
      <c r="IOW36" s="617"/>
      <c r="IOX36" s="617"/>
      <c r="IOY36" s="617"/>
      <c r="IOZ36" s="617"/>
      <c r="IPA36" s="617"/>
      <c r="IPB36" s="617"/>
      <c r="IPC36" s="617"/>
      <c r="IPD36" s="617"/>
      <c r="IPE36" s="617"/>
      <c r="IPF36" s="617"/>
      <c r="IPG36" s="617"/>
      <c r="IPH36" s="617"/>
      <c r="IPI36" s="617"/>
      <c r="IPJ36" s="617"/>
      <c r="IPK36" s="617"/>
      <c r="IPL36" s="617"/>
      <c r="IPM36" s="617"/>
      <c r="IPN36" s="617"/>
      <c r="IPO36" s="617"/>
      <c r="IPP36" s="617"/>
      <c r="IPQ36" s="617"/>
      <c r="IPR36" s="617"/>
      <c r="IPS36" s="617"/>
      <c r="IPT36" s="617"/>
      <c r="IPU36" s="617"/>
      <c r="IPV36" s="617"/>
      <c r="IPW36" s="617"/>
      <c r="IPX36" s="617"/>
      <c r="IPY36" s="617"/>
      <c r="IPZ36" s="617"/>
      <c r="IQA36" s="617"/>
      <c r="IQB36" s="617"/>
      <c r="IQC36" s="617"/>
      <c r="IQD36" s="617"/>
      <c r="IQE36" s="617"/>
      <c r="IQF36" s="617"/>
      <c r="IQG36" s="617"/>
      <c r="IQH36" s="617"/>
      <c r="IQI36" s="617"/>
      <c r="IQJ36" s="617"/>
      <c r="IQK36" s="617"/>
      <c r="IQL36" s="617"/>
      <c r="IQM36" s="617"/>
      <c r="IQN36" s="617"/>
      <c r="IQO36" s="617"/>
      <c r="IQP36" s="617"/>
      <c r="IQQ36" s="617"/>
      <c r="IQR36" s="617"/>
      <c r="IQS36" s="617"/>
      <c r="IQT36" s="617"/>
      <c r="IQU36" s="617"/>
      <c r="IQV36" s="617"/>
      <c r="IQW36" s="617"/>
      <c r="IQX36" s="617"/>
      <c r="IQY36" s="617"/>
      <c r="IQZ36" s="617"/>
      <c r="IRA36" s="617"/>
      <c r="IRB36" s="617"/>
      <c r="IRC36" s="617"/>
      <c r="IRD36" s="617"/>
      <c r="IRE36" s="617"/>
      <c r="IRF36" s="617"/>
      <c r="IRG36" s="617"/>
      <c r="IRH36" s="617"/>
      <c r="IRI36" s="617"/>
      <c r="IRJ36" s="617"/>
      <c r="IRK36" s="617"/>
      <c r="IRL36" s="617"/>
      <c r="IRM36" s="617"/>
      <c r="IRN36" s="617"/>
      <c r="IRO36" s="617"/>
      <c r="IRP36" s="617"/>
      <c r="IRQ36" s="617"/>
      <c r="IRR36" s="617"/>
      <c r="IRS36" s="617"/>
      <c r="IRT36" s="617"/>
      <c r="IRU36" s="617"/>
      <c r="IRV36" s="617"/>
      <c r="IRW36" s="617"/>
      <c r="IRX36" s="617"/>
      <c r="IRY36" s="617"/>
      <c r="IRZ36" s="617"/>
      <c r="ISA36" s="617"/>
      <c r="ISB36" s="617"/>
      <c r="ISC36" s="617"/>
      <c r="ISD36" s="617"/>
      <c r="ISE36" s="617"/>
      <c r="ISF36" s="617"/>
      <c r="ISG36" s="617"/>
      <c r="ISH36" s="617"/>
      <c r="ISI36" s="617"/>
      <c r="ISJ36" s="617"/>
      <c r="ISK36" s="617"/>
      <c r="ISL36" s="617"/>
      <c r="ISM36" s="617"/>
      <c r="ISN36" s="617"/>
      <c r="ISO36" s="617"/>
      <c r="ISP36" s="617"/>
      <c r="ISQ36" s="617"/>
      <c r="ISR36" s="617"/>
      <c r="ISS36" s="617"/>
      <c r="IST36" s="617"/>
      <c r="ISU36" s="617"/>
      <c r="ISV36" s="617"/>
      <c r="ISW36" s="617"/>
      <c r="ISX36" s="617"/>
      <c r="ISY36" s="617"/>
      <c r="ISZ36" s="617"/>
      <c r="ITA36" s="617"/>
      <c r="ITB36" s="617"/>
      <c r="ITC36" s="617"/>
      <c r="ITD36" s="617"/>
      <c r="ITE36" s="617"/>
      <c r="ITF36" s="617"/>
      <c r="ITG36" s="617"/>
      <c r="ITH36" s="617"/>
      <c r="ITI36" s="617"/>
      <c r="ITJ36" s="617"/>
      <c r="ITK36" s="617"/>
      <c r="ITL36" s="617"/>
      <c r="ITM36" s="617"/>
      <c r="ITN36" s="617"/>
      <c r="ITO36" s="617"/>
      <c r="ITP36" s="617"/>
      <c r="ITQ36" s="617"/>
      <c r="ITR36" s="617"/>
      <c r="ITS36" s="617"/>
      <c r="ITT36" s="617"/>
      <c r="ITU36" s="617"/>
      <c r="ITV36" s="617"/>
      <c r="ITW36" s="617"/>
      <c r="ITX36" s="617"/>
      <c r="ITY36" s="617"/>
      <c r="ITZ36" s="617"/>
      <c r="IUA36" s="617"/>
      <c r="IUB36" s="617"/>
      <c r="IUC36" s="617"/>
      <c r="IUD36" s="617"/>
      <c r="IUE36" s="617"/>
      <c r="IUF36" s="617"/>
      <c r="IUG36" s="617"/>
      <c r="IUH36" s="617"/>
      <c r="IUI36" s="617"/>
      <c r="IUJ36" s="617"/>
      <c r="IUK36" s="617"/>
      <c r="IUL36" s="617"/>
      <c r="IUM36" s="617"/>
      <c r="IUN36" s="617"/>
      <c r="IUO36" s="617"/>
      <c r="IUP36" s="617"/>
      <c r="IUQ36" s="617"/>
      <c r="IUR36" s="617"/>
      <c r="IUS36" s="617"/>
      <c r="IUT36" s="617"/>
      <c r="IUU36" s="617"/>
      <c r="IUV36" s="617"/>
      <c r="IUW36" s="617"/>
      <c r="IUX36" s="617"/>
      <c r="IUY36" s="617"/>
      <c r="IUZ36" s="617"/>
      <c r="IVA36" s="617"/>
      <c r="IVB36" s="617"/>
      <c r="IVC36" s="617"/>
      <c r="IVD36" s="617"/>
      <c r="IVE36" s="617"/>
      <c r="IVF36" s="617"/>
      <c r="IVG36" s="617"/>
      <c r="IVH36" s="617"/>
      <c r="IVI36" s="617"/>
      <c r="IVJ36" s="617"/>
      <c r="IVK36" s="617"/>
      <c r="IVL36" s="617"/>
      <c r="IVM36" s="617"/>
      <c r="IVN36" s="617"/>
      <c r="IVO36" s="617"/>
      <c r="IVP36" s="617"/>
      <c r="IVQ36" s="617"/>
      <c r="IVR36" s="617"/>
      <c r="IVS36" s="617"/>
      <c r="IVT36" s="617"/>
      <c r="IVU36" s="617"/>
      <c r="IVV36" s="617"/>
      <c r="IVW36" s="617"/>
      <c r="IVX36" s="617"/>
      <c r="IVY36" s="617"/>
      <c r="IVZ36" s="617"/>
      <c r="IWA36" s="617"/>
      <c r="IWB36" s="617"/>
      <c r="IWC36" s="617"/>
      <c r="IWD36" s="617"/>
      <c r="IWE36" s="617"/>
      <c r="IWF36" s="617"/>
      <c r="IWG36" s="617"/>
      <c r="IWH36" s="617"/>
      <c r="IWI36" s="617"/>
      <c r="IWJ36" s="617"/>
      <c r="IWK36" s="617"/>
      <c r="IWL36" s="617"/>
      <c r="IWM36" s="617"/>
      <c r="IWN36" s="617"/>
      <c r="IWO36" s="617"/>
      <c r="IWP36" s="617"/>
      <c r="IWQ36" s="617"/>
      <c r="IWR36" s="617"/>
      <c r="IWS36" s="617"/>
      <c r="IWT36" s="617"/>
      <c r="IWU36" s="617"/>
      <c r="IWV36" s="617"/>
      <c r="IWW36" s="617"/>
      <c r="IWX36" s="617"/>
      <c r="IWY36" s="617"/>
      <c r="IWZ36" s="617"/>
      <c r="IXA36" s="617"/>
      <c r="IXB36" s="617"/>
      <c r="IXC36" s="617"/>
      <c r="IXD36" s="617"/>
      <c r="IXE36" s="617"/>
      <c r="IXF36" s="617"/>
      <c r="IXG36" s="617"/>
      <c r="IXH36" s="617"/>
      <c r="IXI36" s="617"/>
      <c r="IXJ36" s="617"/>
      <c r="IXK36" s="617"/>
      <c r="IXL36" s="617"/>
      <c r="IXM36" s="617"/>
      <c r="IXN36" s="617"/>
      <c r="IXO36" s="617"/>
      <c r="IXP36" s="617"/>
      <c r="IXQ36" s="617"/>
      <c r="IXR36" s="617"/>
      <c r="IXS36" s="617"/>
      <c r="IXT36" s="617"/>
      <c r="IXU36" s="617"/>
      <c r="IXV36" s="617"/>
      <c r="IXW36" s="617"/>
      <c r="IXX36" s="617"/>
      <c r="IXY36" s="617"/>
      <c r="IXZ36" s="617"/>
      <c r="IYA36" s="617"/>
      <c r="IYB36" s="617"/>
      <c r="IYC36" s="617"/>
      <c r="IYD36" s="617"/>
      <c r="IYE36" s="617"/>
      <c r="IYF36" s="617"/>
      <c r="IYG36" s="617"/>
      <c r="IYH36" s="617"/>
      <c r="IYI36" s="617"/>
      <c r="IYJ36" s="617"/>
      <c r="IYK36" s="617"/>
      <c r="IYL36" s="617"/>
      <c r="IYM36" s="617"/>
      <c r="IYN36" s="617"/>
      <c r="IYO36" s="617"/>
      <c r="IYP36" s="617"/>
      <c r="IYQ36" s="617"/>
      <c r="IYR36" s="617"/>
      <c r="IYS36" s="617"/>
      <c r="IYT36" s="617"/>
      <c r="IYU36" s="617"/>
      <c r="IYV36" s="617"/>
      <c r="IYW36" s="617"/>
      <c r="IYX36" s="617"/>
      <c r="IYY36" s="617"/>
      <c r="IYZ36" s="617"/>
      <c r="IZA36" s="617"/>
      <c r="IZB36" s="617"/>
      <c r="IZC36" s="617"/>
      <c r="IZD36" s="617"/>
      <c r="IZE36" s="617"/>
      <c r="IZF36" s="617"/>
      <c r="IZG36" s="617"/>
      <c r="IZH36" s="617"/>
      <c r="IZI36" s="617"/>
      <c r="IZJ36" s="617"/>
      <c r="IZK36" s="617"/>
      <c r="IZL36" s="617"/>
      <c r="IZM36" s="617"/>
      <c r="IZN36" s="617"/>
      <c r="IZO36" s="617"/>
      <c r="IZP36" s="617"/>
      <c r="IZQ36" s="617"/>
      <c r="IZR36" s="617"/>
      <c r="IZS36" s="617"/>
      <c r="IZT36" s="617"/>
      <c r="IZU36" s="617"/>
      <c r="IZV36" s="617"/>
      <c r="IZW36" s="617"/>
      <c r="IZX36" s="617"/>
      <c r="IZY36" s="617"/>
      <c r="IZZ36" s="617"/>
      <c r="JAA36" s="617"/>
      <c r="JAB36" s="617"/>
      <c r="JAC36" s="617"/>
      <c r="JAD36" s="617"/>
      <c r="JAE36" s="617"/>
      <c r="JAF36" s="617"/>
      <c r="JAG36" s="617"/>
      <c r="JAH36" s="617"/>
      <c r="JAI36" s="617"/>
      <c r="JAJ36" s="617"/>
      <c r="JAK36" s="617"/>
      <c r="JAL36" s="617"/>
      <c r="JAM36" s="617"/>
      <c r="JAN36" s="617"/>
      <c r="JAO36" s="617"/>
      <c r="JAP36" s="617"/>
      <c r="JAQ36" s="617"/>
      <c r="JAR36" s="617"/>
      <c r="JAS36" s="617"/>
      <c r="JAT36" s="617"/>
      <c r="JAU36" s="617"/>
      <c r="JAV36" s="617"/>
      <c r="JAW36" s="617"/>
      <c r="JAX36" s="617"/>
      <c r="JAY36" s="617"/>
      <c r="JAZ36" s="617"/>
      <c r="JBA36" s="617"/>
      <c r="JBB36" s="617"/>
      <c r="JBC36" s="617"/>
      <c r="JBD36" s="617"/>
      <c r="JBE36" s="617"/>
      <c r="JBF36" s="617"/>
      <c r="JBG36" s="617"/>
      <c r="JBH36" s="617"/>
      <c r="JBI36" s="617"/>
      <c r="JBJ36" s="617"/>
      <c r="JBK36" s="617"/>
      <c r="JBL36" s="617"/>
      <c r="JBM36" s="617"/>
      <c r="JBN36" s="617"/>
      <c r="JBO36" s="617"/>
      <c r="JBP36" s="617"/>
      <c r="JBQ36" s="617"/>
      <c r="JBR36" s="617"/>
      <c r="JBS36" s="617"/>
      <c r="JBT36" s="617"/>
      <c r="JBU36" s="617"/>
      <c r="JBV36" s="617"/>
      <c r="JBW36" s="617"/>
      <c r="JBX36" s="617"/>
      <c r="JBY36" s="617"/>
      <c r="JBZ36" s="617"/>
      <c r="JCA36" s="617"/>
      <c r="JCB36" s="617"/>
      <c r="JCC36" s="617"/>
      <c r="JCD36" s="617"/>
      <c r="JCE36" s="617"/>
      <c r="JCF36" s="617"/>
      <c r="JCG36" s="617"/>
      <c r="JCH36" s="617"/>
      <c r="JCI36" s="617"/>
      <c r="JCJ36" s="617"/>
      <c r="JCK36" s="617"/>
      <c r="JCL36" s="617"/>
      <c r="JCM36" s="617"/>
      <c r="JCN36" s="617"/>
      <c r="JCO36" s="617"/>
      <c r="JCP36" s="617"/>
      <c r="JCQ36" s="617"/>
      <c r="JCR36" s="617"/>
      <c r="JCS36" s="617"/>
      <c r="JCT36" s="617"/>
      <c r="JCU36" s="617"/>
      <c r="JCV36" s="617"/>
      <c r="JCW36" s="617"/>
      <c r="JCX36" s="617"/>
      <c r="JCY36" s="617"/>
      <c r="JCZ36" s="617"/>
      <c r="JDA36" s="617"/>
      <c r="JDB36" s="617"/>
      <c r="JDC36" s="617"/>
      <c r="JDD36" s="617"/>
      <c r="JDE36" s="617"/>
      <c r="JDF36" s="617"/>
      <c r="JDG36" s="617"/>
      <c r="JDH36" s="617"/>
      <c r="JDI36" s="617"/>
      <c r="JDJ36" s="617"/>
      <c r="JDK36" s="617"/>
      <c r="JDL36" s="617"/>
      <c r="JDM36" s="617"/>
      <c r="JDN36" s="617"/>
      <c r="JDO36" s="617"/>
      <c r="JDP36" s="617"/>
      <c r="JDQ36" s="617"/>
      <c r="JDR36" s="617"/>
      <c r="JDS36" s="617"/>
      <c r="JDT36" s="617"/>
      <c r="JDU36" s="617"/>
      <c r="JDV36" s="617"/>
      <c r="JDW36" s="617"/>
      <c r="JDX36" s="617"/>
      <c r="JDY36" s="617"/>
      <c r="JDZ36" s="617"/>
      <c r="JEA36" s="617"/>
      <c r="JEB36" s="617"/>
      <c r="JEC36" s="617"/>
      <c r="JED36" s="617"/>
      <c r="JEE36" s="617"/>
      <c r="JEF36" s="617"/>
      <c r="JEG36" s="617"/>
      <c r="JEH36" s="617"/>
      <c r="JEI36" s="617"/>
      <c r="JEJ36" s="617"/>
      <c r="JEK36" s="617"/>
      <c r="JEL36" s="617"/>
      <c r="JEM36" s="617"/>
      <c r="JEN36" s="617"/>
      <c r="JEO36" s="617"/>
      <c r="JEP36" s="617"/>
      <c r="JEQ36" s="617"/>
      <c r="JER36" s="617"/>
      <c r="JES36" s="617"/>
      <c r="JET36" s="617"/>
      <c r="JEU36" s="617"/>
      <c r="JEV36" s="617"/>
      <c r="JEW36" s="617"/>
      <c r="JEX36" s="617"/>
      <c r="JEY36" s="617"/>
      <c r="JEZ36" s="617"/>
      <c r="JFA36" s="617"/>
      <c r="JFB36" s="617"/>
      <c r="JFC36" s="617"/>
      <c r="JFD36" s="617"/>
      <c r="JFE36" s="617"/>
      <c r="JFF36" s="617"/>
      <c r="JFG36" s="617"/>
      <c r="JFH36" s="617"/>
      <c r="JFI36" s="617"/>
      <c r="JFJ36" s="617"/>
      <c r="JFK36" s="617"/>
      <c r="JFL36" s="617"/>
      <c r="JFM36" s="617"/>
      <c r="JFN36" s="617"/>
      <c r="JFO36" s="617"/>
      <c r="JFP36" s="617"/>
      <c r="JFQ36" s="617"/>
      <c r="JFR36" s="617"/>
      <c r="JFS36" s="617"/>
      <c r="JFT36" s="617"/>
      <c r="JFU36" s="617"/>
      <c r="JFV36" s="617"/>
      <c r="JFW36" s="617"/>
      <c r="JFX36" s="617"/>
      <c r="JFY36" s="617"/>
      <c r="JFZ36" s="617"/>
      <c r="JGA36" s="617"/>
      <c r="JGB36" s="617"/>
      <c r="JGC36" s="617"/>
      <c r="JGD36" s="617"/>
      <c r="JGE36" s="617"/>
      <c r="JGF36" s="617"/>
      <c r="JGG36" s="617"/>
      <c r="JGH36" s="617"/>
      <c r="JGI36" s="617"/>
      <c r="JGJ36" s="617"/>
      <c r="JGK36" s="617"/>
      <c r="JGL36" s="617"/>
      <c r="JGM36" s="617"/>
      <c r="JGN36" s="617"/>
      <c r="JGO36" s="617"/>
      <c r="JGP36" s="617"/>
      <c r="JGQ36" s="617"/>
      <c r="JGR36" s="617"/>
      <c r="JGS36" s="617"/>
      <c r="JGT36" s="617"/>
      <c r="JGU36" s="617"/>
      <c r="JGV36" s="617"/>
      <c r="JGW36" s="617"/>
      <c r="JGX36" s="617"/>
      <c r="JGY36" s="617"/>
      <c r="JGZ36" s="617"/>
      <c r="JHA36" s="617"/>
      <c r="JHB36" s="617"/>
      <c r="JHC36" s="617"/>
      <c r="JHD36" s="617"/>
      <c r="JHE36" s="617"/>
      <c r="JHF36" s="617"/>
      <c r="JHG36" s="617"/>
      <c r="JHH36" s="617"/>
      <c r="JHI36" s="617"/>
      <c r="JHJ36" s="617"/>
      <c r="JHK36" s="617"/>
      <c r="JHL36" s="617"/>
      <c r="JHM36" s="617"/>
      <c r="JHN36" s="617"/>
      <c r="JHO36" s="617"/>
      <c r="JHP36" s="617"/>
      <c r="JHQ36" s="617"/>
      <c r="JHR36" s="617"/>
      <c r="JHS36" s="617"/>
      <c r="JHT36" s="617"/>
      <c r="JHU36" s="617"/>
      <c r="JHV36" s="617"/>
      <c r="JHW36" s="617"/>
      <c r="JHX36" s="617"/>
      <c r="JHY36" s="617"/>
      <c r="JHZ36" s="617"/>
      <c r="JIA36" s="617"/>
      <c r="JIB36" s="617"/>
      <c r="JIC36" s="617"/>
      <c r="JID36" s="617"/>
      <c r="JIE36" s="617"/>
      <c r="JIF36" s="617"/>
      <c r="JIG36" s="617"/>
      <c r="JIH36" s="617"/>
      <c r="JII36" s="617"/>
      <c r="JIJ36" s="617"/>
      <c r="JIK36" s="617"/>
      <c r="JIL36" s="617"/>
      <c r="JIM36" s="617"/>
      <c r="JIN36" s="617"/>
      <c r="JIO36" s="617"/>
      <c r="JIP36" s="617"/>
      <c r="JIQ36" s="617"/>
      <c r="JIR36" s="617"/>
      <c r="JIS36" s="617"/>
      <c r="JIT36" s="617"/>
      <c r="JIU36" s="617"/>
      <c r="JIV36" s="617"/>
      <c r="JIW36" s="617"/>
      <c r="JIX36" s="617"/>
      <c r="JIY36" s="617"/>
      <c r="JIZ36" s="617"/>
      <c r="JJA36" s="617"/>
      <c r="JJB36" s="617"/>
      <c r="JJC36" s="617"/>
      <c r="JJD36" s="617"/>
      <c r="JJE36" s="617"/>
      <c r="JJF36" s="617"/>
      <c r="JJG36" s="617"/>
      <c r="JJH36" s="617"/>
      <c r="JJI36" s="617"/>
      <c r="JJJ36" s="617"/>
      <c r="JJK36" s="617"/>
      <c r="JJL36" s="617"/>
      <c r="JJM36" s="617"/>
      <c r="JJN36" s="617"/>
      <c r="JJO36" s="617"/>
      <c r="JJP36" s="617"/>
      <c r="JJQ36" s="617"/>
      <c r="JJR36" s="617"/>
      <c r="JJS36" s="617"/>
      <c r="JJT36" s="617"/>
      <c r="JJU36" s="617"/>
      <c r="JJV36" s="617"/>
      <c r="JJW36" s="617"/>
      <c r="JJX36" s="617"/>
      <c r="JJY36" s="617"/>
      <c r="JJZ36" s="617"/>
      <c r="JKA36" s="617"/>
      <c r="JKB36" s="617"/>
      <c r="JKC36" s="617"/>
      <c r="JKD36" s="617"/>
      <c r="JKE36" s="617"/>
      <c r="JKF36" s="617"/>
      <c r="JKG36" s="617"/>
      <c r="JKH36" s="617"/>
      <c r="JKI36" s="617"/>
      <c r="JKJ36" s="617"/>
      <c r="JKK36" s="617"/>
      <c r="JKL36" s="617"/>
      <c r="JKM36" s="617"/>
      <c r="JKN36" s="617"/>
      <c r="JKO36" s="617"/>
      <c r="JKP36" s="617"/>
      <c r="JKQ36" s="617"/>
      <c r="JKR36" s="617"/>
      <c r="JKS36" s="617"/>
      <c r="JKT36" s="617"/>
      <c r="JKU36" s="617"/>
      <c r="JKV36" s="617"/>
      <c r="JKW36" s="617"/>
      <c r="JKX36" s="617"/>
      <c r="JKY36" s="617"/>
      <c r="JKZ36" s="617"/>
      <c r="JLA36" s="617"/>
      <c r="JLB36" s="617"/>
      <c r="JLC36" s="617"/>
      <c r="JLD36" s="617"/>
      <c r="JLE36" s="617"/>
      <c r="JLF36" s="617"/>
      <c r="JLG36" s="617"/>
      <c r="JLH36" s="617"/>
      <c r="JLI36" s="617"/>
      <c r="JLJ36" s="617"/>
      <c r="JLK36" s="617"/>
      <c r="JLL36" s="617"/>
      <c r="JLM36" s="617"/>
      <c r="JLN36" s="617"/>
      <c r="JLO36" s="617"/>
      <c r="JLP36" s="617"/>
      <c r="JLQ36" s="617"/>
      <c r="JLR36" s="617"/>
      <c r="JLS36" s="617"/>
      <c r="JLT36" s="617"/>
      <c r="JLU36" s="617"/>
      <c r="JLV36" s="617"/>
      <c r="JLW36" s="617"/>
      <c r="JLX36" s="617"/>
      <c r="JLY36" s="617"/>
      <c r="JLZ36" s="617"/>
      <c r="JMA36" s="617"/>
      <c r="JMB36" s="617"/>
      <c r="JMC36" s="617"/>
      <c r="JMD36" s="617"/>
      <c r="JME36" s="617"/>
      <c r="JMF36" s="617"/>
      <c r="JMG36" s="617"/>
      <c r="JMH36" s="617"/>
      <c r="JMI36" s="617"/>
      <c r="JMJ36" s="617"/>
      <c r="JMK36" s="617"/>
      <c r="JML36" s="617"/>
      <c r="JMM36" s="617"/>
      <c r="JMN36" s="617"/>
      <c r="JMO36" s="617"/>
      <c r="JMP36" s="617"/>
      <c r="JMQ36" s="617"/>
      <c r="JMR36" s="617"/>
      <c r="JMS36" s="617"/>
      <c r="JMT36" s="617"/>
      <c r="JMU36" s="617"/>
      <c r="JMV36" s="617"/>
      <c r="JMW36" s="617"/>
      <c r="JMX36" s="617"/>
      <c r="JMY36" s="617"/>
      <c r="JMZ36" s="617"/>
      <c r="JNA36" s="617"/>
      <c r="JNB36" s="617"/>
      <c r="JNC36" s="617"/>
      <c r="JND36" s="617"/>
      <c r="JNE36" s="617"/>
      <c r="JNF36" s="617"/>
      <c r="JNG36" s="617"/>
      <c r="JNH36" s="617"/>
      <c r="JNI36" s="617"/>
      <c r="JNJ36" s="617"/>
      <c r="JNK36" s="617"/>
      <c r="JNL36" s="617"/>
      <c r="JNM36" s="617"/>
      <c r="JNN36" s="617"/>
      <c r="JNO36" s="617"/>
      <c r="JNP36" s="617"/>
      <c r="JNQ36" s="617"/>
      <c r="JNR36" s="617"/>
      <c r="JNS36" s="617"/>
      <c r="JNT36" s="617"/>
      <c r="JNU36" s="617"/>
      <c r="JNV36" s="617"/>
      <c r="JNW36" s="617"/>
      <c r="JNX36" s="617"/>
      <c r="JNY36" s="617"/>
      <c r="JNZ36" s="617"/>
      <c r="JOA36" s="617"/>
      <c r="JOB36" s="617"/>
      <c r="JOC36" s="617"/>
      <c r="JOD36" s="617"/>
      <c r="JOE36" s="617"/>
      <c r="JOF36" s="617"/>
      <c r="JOG36" s="617"/>
      <c r="JOH36" s="617"/>
      <c r="JOI36" s="617"/>
      <c r="JOJ36" s="617"/>
      <c r="JOK36" s="617"/>
      <c r="JOL36" s="617"/>
      <c r="JOM36" s="617"/>
      <c r="JON36" s="617"/>
      <c r="JOO36" s="617"/>
      <c r="JOP36" s="617"/>
      <c r="JOQ36" s="617"/>
      <c r="JOR36" s="617"/>
      <c r="JOS36" s="617"/>
      <c r="JOT36" s="617"/>
      <c r="JOU36" s="617"/>
      <c r="JOV36" s="617"/>
      <c r="JOW36" s="617"/>
      <c r="JOX36" s="617"/>
      <c r="JOY36" s="617"/>
      <c r="JOZ36" s="617"/>
      <c r="JPA36" s="617"/>
      <c r="JPB36" s="617"/>
      <c r="JPC36" s="617"/>
      <c r="JPD36" s="617"/>
      <c r="JPE36" s="617"/>
      <c r="JPF36" s="617"/>
      <c r="JPG36" s="617"/>
      <c r="JPH36" s="617"/>
      <c r="JPI36" s="617"/>
      <c r="JPJ36" s="617"/>
      <c r="JPK36" s="617"/>
      <c r="JPL36" s="617"/>
      <c r="JPM36" s="617"/>
      <c r="JPN36" s="617"/>
      <c r="JPO36" s="617"/>
      <c r="JPP36" s="617"/>
      <c r="JPQ36" s="617"/>
      <c r="JPR36" s="617"/>
      <c r="JPS36" s="617"/>
      <c r="JPT36" s="617"/>
      <c r="JPU36" s="617"/>
      <c r="JPV36" s="617"/>
      <c r="JPW36" s="617"/>
      <c r="JPX36" s="617"/>
      <c r="JPY36" s="617"/>
      <c r="JPZ36" s="617"/>
      <c r="JQA36" s="617"/>
      <c r="JQB36" s="617"/>
      <c r="JQC36" s="617"/>
      <c r="JQD36" s="617"/>
      <c r="JQE36" s="617"/>
      <c r="JQF36" s="617"/>
      <c r="JQG36" s="617"/>
      <c r="JQH36" s="617"/>
      <c r="JQI36" s="617"/>
      <c r="JQJ36" s="617"/>
      <c r="JQK36" s="617"/>
      <c r="JQL36" s="617"/>
      <c r="JQM36" s="617"/>
      <c r="JQN36" s="617"/>
      <c r="JQO36" s="617"/>
      <c r="JQP36" s="617"/>
      <c r="JQQ36" s="617"/>
      <c r="JQR36" s="617"/>
      <c r="JQS36" s="617"/>
      <c r="JQT36" s="617"/>
      <c r="JQU36" s="617"/>
      <c r="JQV36" s="617"/>
      <c r="JQW36" s="617"/>
      <c r="JQX36" s="617"/>
      <c r="JQY36" s="617"/>
      <c r="JQZ36" s="617"/>
      <c r="JRA36" s="617"/>
      <c r="JRB36" s="617"/>
      <c r="JRC36" s="617"/>
      <c r="JRD36" s="617"/>
      <c r="JRE36" s="617"/>
      <c r="JRF36" s="617"/>
      <c r="JRG36" s="617"/>
      <c r="JRH36" s="617"/>
      <c r="JRI36" s="617"/>
      <c r="JRJ36" s="617"/>
      <c r="JRK36" s="617"/>
      <c r="JRL36" s="617"/>
      <c r="JRM36" s="617"/>
      <c r="JRN36" s="617"/>
      <c r="JRO36" s="617"/>
      <c r="JRP36" s="617"/>
      <c r="JRQ36" s="617"/>
      <c r="JRR36" s="617"/>
      <c r="JRS36" s="617"/>
      <c r="JRT36" s="617"/>
      <c r="JRU36" s="617"/>
      <c r="JRV36" s="617"/>
      <c r="JRW36" s="617"/>
      <c r="JRX36" s="617"/>
      <c r="JRY36" s="617"/>
      <c r="JRZ36" s="617"/>
      <c r="JSA36" s="617"/>
      <c r="JSB36" s="617"/>
      <c r="JSC36" s="617"/>
      <c r="JSD36" s="617"/>
      <c r="JSE36" s="617"/>
      <c r="JSF36" s="617"/>
      <c r="JSG36" s="617"/>
      <c r="JSH36" s="617"/>
      <c r="JSI36" s="617"/>
      <c r="JSJ36" s="617"/>
      <c r="JSK36" s="617"/>
      <c r="JSL36" s="617"/>
      <c r="JSM36" s="617"/>
      <c r="JSN36" s="617"/>
      <c r="JSO36" s="617"/>
      <c r="JSP36" s="617"/>
      <c r="JSQ36" s="617"/>
      <c r="JSR36" s="617"/>
      <c r="JSS36" s="617"/>
      <c r="JST36" s="617"/>
      <c r="JSU36" s="617"/>
      <c r="JSV36" s="617"/>
      <c r="JSW36" s="617"/>
      <c r="JSX36" s="617"/>
      <c r="JSY36" s="617"/>
      <c r="JSZ36" s="617"/>
      <c r="JTA36" s="617"/>
      <c r="JTB36" s="617"/>
      <c r="JTC36" s="617"/>
      <c r="JTD36" s="617"/>
      <c r="JTE36" s="617"/>
      <c r="JTF36" s="617"/>
      <c r="JTG36" s="617"/>
      <c r="JTH36" s="617"/>
      <c r="JTI36" s="617"/>
      <c r="JTJ36" s="617"/>
      <c r="JTK36" s="617"/>
      <c r="JTL36" s="617"/>
      <c r="JTM36" s="617"/>
      <c r="JTN36" s="617"/>
      <c r="JTO36" s="617"/>
      <c r="JTP36" s="617"/>
      <c r="JTQ36" s="617"/>
      <c r="JTR36" s="617"/>
      <c r="JTS36" s="617"/>
      <c r="JTT36" s="617"/>
      <c r="JTU36" s="617"/>
      <c r="JTV36" s="617"/>
      <c r="JTW36" s="617"/>
      <c r="JTX36" s="617"/>
      <c r="JTY36" s="617"/>
      <c r="JTZ36" s="617"/>
      <c r="JUA36" s="617"/>
      <c r="JUB36" s="617"/>
      <c r="JUC36" s="617"/>
      <c r="JUD36" s="617"/>
      <c r="JUE36" s="617"/>
      <c r="JUF36" s="617"/>
      <c r="JUG36" s="617"/>
      <c r="JUH36" s="617"/>
      <c r="JUI36" s="617"/>
      <c r="JUJ36" s="617"/>
      <c r="JUK36" s="617"/>
      <c r="JUL36" s="617"/>
      <c r="JUM36" s="617"/>
      <c r="JUN36" s="617"/>
      <c r="JUO36" s="617"/>
      <c r="JUP36" s="617"/>
      <c r="JUQ36" s="617"/>
      <c r="JUR36" s="617"/>
      <c r="JUS36" s="617"/>
      <c r="JUT36" s="617"/>
      <c r="JUU36" s="617"/>
      <c r="JUV36" s="617"/>
      <c r="JUW36" s="617"/>
      <c r="JUX36" s="617"/>
      <c r="JUY36" s="617"/>
      <c r="JUZ36" s="617"/>
      <c r="JVA36" s="617"/>
      <c r="JVB36" s="617"/>
      <c r="JVC36" s="617"/>
      <c r="JVD36" s="617"/>
      <c r="JVE36" s="617"/>
      <c r="JVF36" s="617"/>
      <c r="JVG36" s="617"/>
      <c r="JVH36" s="617"/>
      <c r="JVI36" s="617"/>
      <c r="JVJ36" s="617"/>
      <c r="JVK36" s="617"/>
      <c r="JVL36" s="617"/>
      <c r="JVM36" s="617"/>
      <c r="JVN36" s="617"/>
      <c r="JVO36" s="617"/>
      <c r="JVP36" s="617"/>
      <c r="JVQ36" s="617"/>
      <c r="JVR36" s="617"/>
      <c r="JVS36" s="617"/>
      <c r="JVT36" s="617"/>
      <c r="JVU36" s="617"/>
      <c r="JVV36" s="617"/>
      <c r="JVW36" s="617"/>
      <c r="JVX36" s="617"/>
      <c r="JVY36" s="617"/>
      <c r="JVZ36" s="617"/>
      <c r="JWA36" s="617"/>
      <c r="JWB36" s="617"/>
      <c r="JWC36" s="617"/>
      <c r="JWD36" s="617"/>
      <c r="JWE36" s="617"/>
      <c r="JWF36" s="617"/>
      <c r="JWG36" s="617"/>
      <c r="JWH36" s="617"/>
      <c r="JWI36" s="617"/>
      <c r="JWJ36" s="617"/>
      <c r="JWK36" s="617"/>
      <c r="JWL36" s="617"/>
      <c r="JWM36" s="617"/>
      <c r="JWN36" s="617"/>
      <c r="JWO36" s="617"/>
      <c r="JWP36" s="617"/>
      <c r="JWQ36" s="617"/>
      <c r="JWR36" s="617"/>
      <c r="JWS36" s="617"/>
      <c r="JWT36" s="617"/>
      <c r="JWU36" s="617"/>
      <c r="JWV36" s="617"/>
      <c r="JWW36" s="617"/>
      <c r="JWX36" s="617"/>
      <c r="JWY36" s="617"/>
      <c r="JWZ36" s="617"/>
      <c r="JXA36" s="617"/>
      <c r="JXB36" s="617"/>
      <c r="JXC36" s="617"/>
      <c r="JXD36" s="617"/>
      <c r="JXE36" s="617"/>
      <c r="JXF36" s="617"/>
      <c r="JXG36" s="617"/>
      <c r="JXH36" s="617"/>
      <c r="JXI36" s="617"/>
      <c r="JXJ36" s="617"/>
      <c r="JXK36" s="617"/>
      <c r="JXL36" s="617"/>
      <c r="JXM36" s="617"/>
      <c r="JXN36" s="617"/>
      <c r="JXO36" s="617"/>
      <c r="JXP36" s="617"/>
      <c r="JXQ36" s="617"/>
      <c r="JXR36" s="617"/>
      <c r="JXS36" s="617"/>
      <c r="JXT36" s="617"/>
      <c r="JXU36" s="617"/>
      <c r="JXV36" s="617"/>
      <c r="JXW36" s="617"/>
      <c r="JXX36" s="617"/>
      <c r="JXY36" s="617"/>
      <c r="JXZ36" s="617"/>
      <c r="JYA36" s="617"/>
      <c r="JYB36" s="617"/>
      <c r="JYC36" s="617"/>
      <c r="JYD36" s="617"/>
      <c r="JYE36" s="617"/>
      <c r="JYF36" s="617"/>
      <c r="JYG36" s="617"/>
      <c r="JYH36" s="617"/>
      <c r="JYI36" s="617"/>
      <c r="JYJ36" s="617"/>
      <c r="JYK36" s="617"/>
      <c r="JYL36" s="617"/>
      <c r="JYM36" s="617"/>
      <c r="JYN36" s="617"/>
      <c r="JYO36" s="617"/>
      <c r="JYP36" s="617"/>
      <c r="JYQ36" s="617"/>
      <c r="JYR36" s="617"/>
      <c r="JYS36" s="617"/>
      <c r="JYT36" s="617"/>
      <c r="JYU36" s="617"/>
      <c r="JYV36" s="617"/>
      <c r="JYW36" s="617"/>
      <c r="JYX36" s="617"/>
      <c r="JYY36" s="617"/>
      <c r="JYZ36" s="617"/>
      <c r="JZA36" s="617"/>
      <c r="JZB36" s="617"/>
      <c r="JZC36" s="617"/>
      <c r="JZD36" s="617"/>
      <c r="JZE36" s="617"/>
      <c r="JZF36" s="617"/>
      <c r="JZG36" s="617"/>
      <c r="JZH36" s="617"/>
      <c r="JZI36" s="617"/>
      <c r="JZJ36" s="617"/>
      <c r="JZK36" s="617"/>
      <c r="JZL36" s="617"/>
      <c r="JZM36" s="617"/>
      <c r="JZN36" s="617"/>
      <c r="JZO36" s="617"/>
      <c r="JZP36" s="617"/>
      <c r="JZQ36" s="617"/>
      <c r="JZR36" s="617"/>
      <c r="JZS36" s="617"/>
      <c r="JZT36" s="617"/>
      <c r="JZU36" s="617"/>
      <c r="JZV36" s="617"/>
      <c r="JZW36" s="617"/>
      <c r="JZX36" s="617"/>
      <c r="JZY36" s="617"/>
      <c r="JZZ36" s="617"/>
      <c r="KAA36" s="617"/>
      <c r="KAB36" s="617"/>
      <c r="KAC36" s="617"/>
      <c r="KAD36" s="617"/>
      <c r="KAE36" s="617"/>
      <c r="KAF36" s="617"/>
      <c r="KAG36" s="617"/>
      <c r="KAH36" s="617"/>
      <c r="KAI36" s="617"/>
      <c r="KAJ36" s="617"/>
      <c r="KAK36" s="617"/>
      <c r="KAL36" s="617"/>
      <c r="KAM36" s="617"/>
      <c r="KAN36" s="617"/>
      <c r="KAO36" s="617"/>
      <c r="KAP36" s="617"/>
      <c r="KAQ36" s="617"/>
      <c r="KAR36" s="617"/>
      <c r="KAS36" s="617"/>
      <c r="KAT36" s="617"/>
      <c r="KAU36" s="617"/>
      <c r="KAV36" s="617"/>
      <c r="KAW36" s="617"/>
      <c r="KAX36" s="617"/>
      <c r="KAY36" s="617"/>
      <c r="KAZ36" s="617"/>
      <c r="KBA36" s="617"/>
      <c r="KBB36" s="617"/>
      <c r="KBC36" s="617"/>
      <c r="KBD36" s="617"/>
      <c r="KBE36" s="617"/>
      <c r="KBF36" s="617"/>
      <c r="KBG36" s="617"/>
      <c r="KBH36" s="617"/>
      <c r="KBI36" s="617"/>
      <c r="KBJ36" s="617"/>
      <c r="KBK36" s="617"/>
      <c r="KBL36" s="617"/>
      <c r="KBM36" s="617"/>
      <c r="KBN36" s="617"/>
      <c r="KBO36" s="617"/>
      <c r="KBP36" s="617"/>
      <c r="KBQ36" s="617"/>
      <c r="KBR36" s="617"/>
      <c r="KBS36" s="617"/>
      <c r="KBT36" s="617"/>
      <c r="KBU36" s="617"/>
      <c r="KBV36" s="617"/>
      <c r="KBW36" s="617"/>
      <c r="KBX36" s="617"/>
      <c r="KBY36" s="617"/>
      <c r="KBZ36" s="617"/>
      <c r="KCA36" s="617"/>
      <c r="KCB36" s="617"/>
      <c r="KCC36" s="617"/>
      <c r="KCD36" s="617"/>
      <c r="KCE36" s="617"/>
      <c r="KCF36" s="617"/>
      <c r="KCG36" s="617"/>
      <c r="KCH36" s="617"/>
      <c r="KCI36" s="617"/>
      <c r="KCJ36" s="617"/>
      <c r="KCK36" s="617"/>
      <c r="KCL36" s="617"/>
      <c r="KCM36" s="617"/>
      <c r="KCN36" s="617"/>
      <c r="KCO36" s="617"/>
      <c r="KCP36" s="617"/>
      <c r="KCQ36" s="617"/>
      <c r="KCR36" s="617"/>
      <c r="KCS36" s="617"/>
      <c r="KCT36" s="617"/>
      <c r="KCU36" s="617"/>
      <c r="KCV36" s="617"/>
      <c r="KCW36" s="617"/>
      <c r="KCX36" s="617"/>
      <c r="KCY36" s="617"/>
      <c r="KCZ36" s="617"/>
      <c r="KDA36" s="617"/>
      <c r="KDB36" s="617"/>
      <c r="KDC36" s="617"/>
      <c r="KDD36" s="617"/>
      <c r="KDE36" s="617"/>
      <c r="KDF36" s="617"/>
      <c r="KDG36" s="617"/>
      <c r="KDH36" s="617"/>
      <c r="KDI36" s="617"/>
      <c r="KDJ36" s="617"/>
      <c r="KDK36" s="617"/>
      <c r="KDL36" s="617"/>
      <c r="KDM36" s="617"/>
      <c r="KDN36" s="617"/>
      <c r="KDO36" s="617"/>
      <c r="KDP36" s="617"/>
      <c r="KDQ36" s="617"/>
      <c r="KDR36" s="617"/>
      <c r="KDS36" s="617"/>
      <c r="KDT36" s="617"/>
      <c r="KDU36" s="617"/>
      <c r="KDV36" s="617"/>
      <c r="KDW36" s="617"/>
      <c r="KDX36" s="617"/>
      <c r="KDY36" s="617"/>
      <c r="KDZ36" s="617"/>
      <c r="KEA36" s="617"/>
      <c r="KEB36" s="617"/>
      <c r="KEC36" s="617"/>
      <c r="KED36" s="617"/>
      <c r="KEE36" s="617"/>
      <c r="KEF36" s="617"/>
      <c r="KEG36" s="617"/>
      <c r="KEH36" s="617"/>
      <c r="KEI36" s="617"/>
      <c r="KEJ36" s="617"/>
      <c r="KEK36" s="617"/>
      <c r="KEL36" s="617"/>
      <c r="KEM36" s="617"/>
      <c r="KEN36" s="617"/>
      <c r="KEO36" s="617"/>
      <c r="KEP36" s="617"/>
      <c r="KEQ36" s="617"/>
      <c r="KER36" s="617"/>
      <c r="KES36" s="617"/>
      <c r="KET36" s="617"/>
      <c r="KEU36" s="617"/>
      <c r="KEV36" s="617"/>
      <c r="KEW36" s="617"/>
      <c r="KEX36" s="617"/>
      <c r="KEY36" s="617"/>
      <c r="KEZ36" s="617"/>
      <c r="KFA36" s="617"/>
      <c r="KFB36" s="617"/>
      <c r="KFC36" s="617"/>
      <c r="KFD36" s="617"/>
      <c r="KFE36" s="617"/>
      <c r="KFF36" s="617"/>
      <c r="KFG36" s="617"/>
      <c r="KFH36" s="617"/>
      <c r="KFI36" s="617"/>
      <c r="KFJ36" s="617"/>
      <c r="KFK36" s="617"/>
      <c r="KFL36" s="617"/>
      <c r="KFM36" s="617"/>
      <c r="KFN36" s="617"/>
      <c r="KFO36" s="617"/>
      <c r="KFP36" s="617"/>
      <c r="KFQ36" s="617"/>
      <c r="KFR36" s="617"/>
      <c r="KFS36" s="617"/>
      <c r="KFT36" s="617"/>
      <c r="KFU36" s="617"/>
      <c r="KFV36" s="617"/>
      <c r="KFW36" s="617"/>
      <c r="KFX36" s="617"/>
      <c r="KFY36" s="617"/>
      <c r="KFZ36" s="617"/>
      <c r="KGA36" s="617"/>
      <c r="KGB36" s="617"/>
      <c r="KGC36" s="617"/>
      <c r="KGD36" s="617"/>
      <c r="KGE36" s="617"/>
      <c r="KGF36" s="617"/>
      <c r="KGG36" s="617"/>
      <c r="KGH36" s="617"/>
      <c r="KGI36" s="617"/>
      <c r="KGJ36" s="617"/>
      <c r="KGK36" s="617"/>
      <c r="KGL36" s="617"/>
      <c r="KGM36" s="617"/>
      <c r="KGN36" s="617"/>
      <c r="KGO36" s="617"/>
      <c r="KGP36" s="617"/>
      <c r="KGQ36" s="617"/>
      <c r="KGR36" s="617"/>
      <c r="KGS36" s="617"/>
      <c r="KGT36" s="617"/>
      <c r="KGU36" s="617"/>
      <c r="KGV36" s="617"/>
      <c r="KGW36" s="617"/>
      <c r="KGX36" s="617"/>
      <c r="KGY36" s="617"/>
      <c r="KGZ36" s="617"/>
      <c r="KHA36" s="617"/>
      <c r="KHB36" s="617"/>
      <c r="KHC36" s="617"/>
      <c r="KHD36" s="617"/>
      <c r="KHE36" s="617"/>
      <c r="KHF36" s="617"/>
      <c r="KHG36" s="617"/>
      <c r="KHH36" s="617"/>
      <c r="KHI36" s="617"/>
      <c r="KHJ36" s="617"/>
      <c r="KHK36" s="617"/>
      <c r="KHL36" s="617"/>
      <c r="KHM36" s="617"/>
      <c r="KHN36" s="617"/>
      <c r="KHO36" s="617"/>
      <c r="KHP36" s="617"/>
      <c r="KHQ36" s="617"/>
      <c r="KHR36" s="617"/>
      <c r="KHS36" s="617"/>
      <c r="KHT36" s="617"/>
      <c r="KHU36" s="617"/>
      <c r="KHV36" s="617"/>
      <c r="KHW36" s="617"/>
      <c r="KHX36" s="617"/>
      <c r="KHY36" s="617"/>
      <c r="KHZ36" s="617"/>
      <c r="KIA36" s="617"/>
      <c r="KIB36" s="617"/>
      <c r="KIC36" s="617"/>
      <c r="KID36" s="617"/>
      <c r="KIE36" s="617"/>
      <c r="KIF36" s="617"/>
      <c r="KIG36" s="617"/>
      <c r="KIH36" s="617"/>
      <c r="KII36" s="617"/>
      <c r="KIJ36" s="617"/>
      <c r="KIK36" s="617"/>
      <c r="KIL36" s="617"/>
      <c r="KIM36" s="617"/>
      <c r="KIN36" s="617"/>
      <c r="KIO36" s="617"/>
      <c r="KIP36" s="617"/>
      <c r="KIQ36" s="617"/>
      <c r="KIR36" s="617"/>
      <c r="KIS36" s="617"/>
      <c r="KIT36" s="617"/>
      <c r="KIU36" s="617"/>
      <c r="KIV36" s="617"/>
      <c r="KIW36" s="617"/>
      <c r="KIX36" s="617"/>
      <c r="KIY36" s="617"/>
      <c r="KIZ36" s="617"/>
      <c r="KJA36" s="617"/>
      <c r="KJB36" s="617"/>
      <c r="KJC36" s="617"/>
      <c r="KJD36" s="617"/>
      <c r="KJE36" s="617"/>
      <c r="KJF36" s="617"/>
      <c r="KJG36" s="617"/>
      <c r="KJH36" s="617"/>
      <c r="KJI36" s="617"/>
      <c r="KJJ36" s="617"/>
      <c r="KJK36" s="617"/>
      <c r="KJL36" s="617"/>
      <c r="KJM36" s="617"/>
      <c r="KJN36" s="617"/>
      <c r="KJO36" s="617"/>
      <c r="KJP36" s="617"/>
      <c r="KJQ36" s="617"/>
      <c r="KJR36" s="617"/>
      <c r="KJS36" s="617"/>
      <c r="KJT36" s="617"/>
      <c r="KJU36" s="617"/>
      <c r="KJV36" s="617"/>
      <c r="KJW36" s="617"/>
      <c r="KJX36" s="617"/>
      <c r="KJY36" s="617"/>
      <c r="KJZ36" s="617"/>
      <c r="KKA36" s="617"/>
      <c r="KKB36" s="617"/>
      <c r="KKC36" s="617"/>
      <c r="KKD36" s="617"/>
      <c r="KKE36" s="617"/>
      <c r="KKF36" s="617"/>
      <c r="KKG36" s="617"/>
      <c r="KKH36" s="617"/>
      <c r="KKI36" s="617"/>
      <c r="KKJ36" s="617"/>
      <c r="KKK36" s="617"/>
      <c r="KKL36" s="617"/>
      <c r="KKM36" s="617"/>
      <c r="KKN36" s="617"/>
      <c r="KKO36" s="617"/>
      <c r="KKP36" s="617"/>
      <c r="KKQ36" s="617"/>
      <c r="KKR36" s="617"/>
      <c r="KKS36" s="617"/>
      <c r="KKT36" s="617"/>
      <c r="KKU36" s="617"/>
      <c r="KKV36" s="617"/>
      <c r="KKW36" s="617"/>
      <c r="KKX36" s="617"/>
      <c r="KKY36" s="617"/>
      <c r="KKZ36" s="617"/>
      <c r="KLA36" s="617"/>
      <c r="KLB36" s="617"/>
      <c r="KLC36" s="617"/>
      <c r="KLD36" s="617"/>
      <c r="KLE36" s="617"/>
      <c r="KLF36" s="617"/>
      <c r="KLG36" s="617"/>
      <c r="KLH36" s="617"/>
      <c r="KLI36" s="617"/>
      <c r="KLJ36" s="617"/>
      <c r="KLK36" s="617"/>
      <c r="KLL36" s="617"/>
      <c r="KLM36" s="617"/>
      <c r="KLN36" s="617"/>
      <c r="KLO36" s="617"/>
      <c r="KLP36" s="617"/>
      <c r="KLQ36" s="617"/>
      <c r="KLR36" s="617"/>
      <c r="KLS36" s="617"/>
      <c r="KLT36" s="617"/>
      <c r="KLU36" s="617"/>
      <c r="KLV36" s="617"/>
      <c r="KLW36" s="617"/>
      <c r="KLX36" s="617"/>
      <c r="KLY36" s="617"/>
      <c r="KLZ36" s="617"/>
      <c r="KMA36" s="617"/>
      <c r="KMB36" s="617"/>
      <c r="KMC36" s="617"/>
      <c r="KMD36" s="617"/>
      <c r="KME36" s="617"/>
      <c r="KMF36" s="617"/>
      <c r="KMG36" s="617"/>
      <c r="KMH36" s="617"/>
      <c r="KMI36" s="617"/>
      <c r="KMJ36" s="617"/>
      <c r="KMK36" s="617"/>
      <c r="KML36" s="617"/>
      <c r="KMM36" s="617"/>
      <c r="KMN36" s="617"/>
      <c r="KMO36" s="617"/>
      <c r="KMP36" s="617"/>
      <c r="KMQ36" s="617"/>
      <c r="KMR36" s="617"/>
      <c r="KMS36" s="617"/>
      <c r="KMT36" s="617"/>
      <c r="KMU36" s="617"/>
      <c r="KMV36" s="617"/>
      <c r="KMW36" s="617"/>
      <c r="KMX36" s="617"/>
      <c r="KMY36" s="617"/>
      <c r="KMZ36" s="617"/>
      <c r="KNA36" s="617"/>
      <c r="KNB36" s="617"/>
      <c r="KNC36" s="617"/>
      <c r="KND36" s="617"/>
      <c r="KNE36" s="617"/>
      <c r="KNF36" s="617"/>
      <c r="KNG36" s="617"/>
      <c r="KNH36" s="617"/>
      <c r="KNI36" s="617"/>
      <c r="KNJ36" s="617"/>
      <c r="KNK36" s="617"/>
      <c r="KNL36" s="617"/>
      <c r="KNM36" s="617"/>
      <c r="KNN36" s="617"/>
      <c r="KNO36" s="617"/>
      <c r="KNP36" s="617"/>
      <c r="KNQ36" s="617"/>
      <c r="KNR36" s="617"/>
      <c r="KNS36" s="617"/>
      <c r="KNT36" s="617"/>
      <c r="KNU36" s="617"/>
      <c r="KNV36" s="617"/>
      <c r="KNW36" s="617"/>
      <c r="KNX36" s="617"/>
      <c r="KNY36" s="617"/>
      <c r="KNZ36" s="617"/>
      <c r="KOA36" s="617"/>
      <c r="KOB36" s="617"/>
      <c r="KOC36" s="617"/>
      <c r="KOD36" s="617"/>
      <c r="KOE36" s="617"/>
      <c r="KOF36" s="617"/>
      <c r="KOG36" s="617"/>
      <c r="KOH36" s="617"/>
      <c r="KOI36" s="617"/>
      <c r="KOJ36" s="617"/>
      <c r="KOK36" s="617"/>
      <c r="KOL36" s="617"/>
      <c r="KOM36" s="617"/>
      <c r="KON36" s="617"/>
      <c r="KOO36" s="617"/>
      <c r="KOP36" s="617"/>
      <c r="KOQ36" s="617"/>
      <c r="KOR36" s="617"/>
      <c r="KOS36" s="617"/>
      <c r="KOT36" s="617"/>
      <c r="KOU36" s="617"/>
      <c r="KOV36" s="617"/>
      <c r="KOW36" s="617"/>
      <c r="KOX36" s="617"/>
      <c r="KOY36" s="617"/>
      <c r="KOZ36" s="617"/>
      <c r="KPA36" s="617"/>
      <c r="KPB36" s="617"/>
      <c r="KPC36" s="617"/>
      <c r="KPD36" s="617"/>
      <c r="KPE36" s="617"/>
      <c r="KPF36" s="617"/>
      <c r="KPG36" s="617"/>
      <c r="KPH36" s="617"/>
      <c r="KPI36" s="617"/>
      <c r="KPJ36" s="617"/>
      <c r="KPK36" s="617"/>
      <c r="KPL36" s="617"/>
      <c r="KPM36" s="617"/>
      <c r="KPN36" s="617"/>
      <c r="KPO36" s="617"/>
      <c r="KPP36" s="617"/>
      <c r="KPQ36" s="617"/>
      <c r="KPR36" s="617"/>
      <c r="KPS36" s="617"/>
      <c r="KPT36" s="617"/>
      <c r="KPU36" s="617"/>
      <c r="KPV36" s="617"/>
      <c r="KPW36" s="617"/>
      <c r="KPX36" s="617"/>
      <c r="KPY36" s="617"/>
      <c r="KPZ36" s="617"/>
      <c r="KQA36" s="617"/>
      <c r="KQB36" s="617"/>
      <c r="KQC36" s="617"/>
      <c r="KQD36" s="617"/>
      <c r="KQE36" s="617"/>
      <c r="KQF36" s="617"/>
      <c r="KQG36" s="617"/>
      <c r="KQH36" s="617"/>
      <c r="KQI36" s="617"/>
      <c r="KQJ36" s="617"/>
      <c r="KQK36" s="617"/>
      <c r="KQL36" s="617"/>
      <c r="KQM36" s="617"/>
      <c r="KQN36" s="617"/>
      <c r="KQO36" s="617"/>
      <c r="KQP36" s="617"/>
      <c r="KQQ36" s="617"/>
      <c r="KQR36" s="617"/>
      <c r="KQS36" s="617"/>
      <c r="KQT36" s="617"/>
      <c r="KQU36" s="617"/>
      <c r="KQV36" s="617"/>
      <c r="KQW36" s="617"/>
      <c r="KQX36" s="617"/>
      <c r="KQY36" s="617"/>
      <c r="KQZ36" s="617"/>
      <c r="KRA36" s="617"/>
      <c r="KRB36" s="617"/>
      <c r="KRC36" s="617"/>
      <c r="KRD36" s="617"/>
      <c r="KRE36" s="617"/>
      <c r="KRF36" s="617"/>
      <c r="KRG36" s="617"/>
      <c r="KRH36" s="617"/>
      <c r="KRI36" s="617"/>
      <c r="KRJ36" s="617"/>
      <c r="KRK36" s="617"/>
      <c r="KRL36" s="617"/>
      <c r="KRM36" s="617"/>
      <c r="KRN36" s="617"/>
      <c r="KRO36" s="617"/>
      <c r="KRP36" s="617"/>
      <c r="KRQ36" s="617"/>
      <c r="KRR36" s="617"/>
      <c r="KRS36" s="617"/>
      <c r="KRT36" s="617"/>
      <c r="KRU36" s="617"/>
      <c r="KRV36" s="617"/>
      <c r="KRW36" s="617"/>
      <c r="KRX36" s="617"/>
      <c r="KRY36" s="617"/>
      <c r="KRZ36" s="617"/>
      <c r="KSA36" s="617"/>
      <c r="KSB36" s="617"/>
      <c r="KSC36" s="617"/>
      <c r="KSD36" s="617"/>
      <c r="KSE36" s="617"/>
      <c r="KSF36" s="617"/>
      <c r="KSG36" s="617"/>
      <c r="KSH36" s="617"/>
      <c r="KSI36" s="617"/>
      <c r="KSJ36" s="617"/>
      <c r="KSK36" s="617"/>
      <c r="KSL36" s="617"/>
      <c r="KSM36" s="617"/>
      <c r="KSN36" s="617"/>
      <c r="KSO36" s="617"/>
      <c r="KSP36" s="617"/>
      <c r="KSQ36" s="617"/>
      <c r="KSR36" s="617"/>
      <c r="KSS36" s="617"/>
      <c r="KST36" s="617"/>
      <c r="KSU36" s="617"/>
      <c r="KSV36" s="617"/>
      <c r="KSW36" s="617"/>
      <c r="KSX36" s="617"/>
      <c r="KSY36" s="617"/>
      <c r="KSZ36" s="617"/>
      <c r="KTA36" s="617"/>
      <c r="KTB36" s="617"/>
      <c r="KTC36" s="617"/>
      <c r="KTD36" s="617"/>
      <c r="KTE36" s="617"/>
      <c r="KTF36" s="617"/>
      <c r="KTG36" s="617"/>
      <c r="KTH36" s="617"/>
      <c r="KTI36" s="617"/>
      <c r="KTJ36" s="617"/>
      <c r="KTK36" s="617"/>
      <c r="KTL36" s="617"/>
      <c r="KTM36" s="617"/>
      <c r="KTN36" s="617"/>
      <c r="KTO36" s="617"/>
      <c r="KTP36" s="617"/>
      <c r="KTQ36" s="617"/>
      <c r="KTR36" s="617"/>
      <c r="KTS36" s="617"/>
      <c r="KTT36" s="617"/>
      <c r="KTU36" s="617"/>
      <c r="KTV36" s="617"/>
      <c r="KTW36" s="617"/>
      <c r="KTX36" s="617"/>
      <c r="KTY36" s="617"/>
      <c r="KTZ36" s="617"/>
      <c r="KUA36" s="617"/>
      <c r="KUB36" s="617"/>
      <c r="KUC36" s="617"/>
      <c r="KUD36" s="617"/>
      <c r="KUE36" s="617"/>
      <c r="KUF36" s="617"/>
      <c r="KUG36" s="617"/>
      <c r="KUH36" s="617"/>
      <c r="KUI36" s="617"/>
      <c r="KUJ36" s="617"/>
      <c r="KUK36" s="617"/>
      <c r="KUL36" s="617"/>
      <c r="KUM36" s="617"/>
      <c r="KUN36" s="617"/>
      <c r="KUO36" s="617"/>
      <c r="KUP36" s="617"/>
      <c r="KUQ36" s="617"/>
      <c r="KUR36" s="617"/>
      <c r="KUS36" s="617"/>
      <c r="KUT36" s="617"/>
      <c r="KUU36" s="617"/>
      <c r="KUV36" s="617"/>
      <c r="KUW36" s="617"/>
      <c r="KUX36" s="617"/>
      <c r="KUY36" s="617"/>
      <c r="KUZ36" s="617"/>
      <c r="KVA36" s="617"/>
      <c r="KVB36" s="617"/>
      <c r="KVC36" s="617"/>
      <c r="KVD36" s="617"/>
      <c r="KVE36" s="617"/>
      <c r="KVF36" s="617"/>
      <c r="KVG36" s="617"/>
      <c r="KVH36" s="617"/>
      <c r="KVI36" s="617"/>
      <c r="KVJ36" s="617"/>
      <c r="KVK36" s="617"/>
      <c r="KVL36" s="617"/>
      <c r="KVM36" s="617"/>
      <c r="KVN36" s="617"/>
      <c r="KVO36" s="617"/>
      <c r="KVP36" s="617"/>
      <c r="KVQ36" s="617"/>
      <c r="KVR36" s="617"/>
      <c r="KVS36" s="617"/>
      <c r="KVT36" s="617"/>
      <c r="KVU36" s="617"/>
      <c r="KVV36" s="617"/>
      <c r="KVW36" s="617"/>
      <c r="KVX36" s="617"/>
      <c r="KVY36" s="617"/>
      <c r="KVZ36" s="617"/>
      <c r="KWA36" s="617"/>
      <c r="KWB36" s="617"/>
      <c r="KWC36" s="617"/>
      <c r="KWD36" s="617"/>
      <c r="KWE36" s="617"/>
      <c r="KWF36" s="617"/>
      <c r="KWG36" s="617"/>
      <c r="KWH36" s="617"/>
      <c r="KWI36" s="617"/>
      <c r="KWJ36" s="617"/>
      <c r="KWK36" s="617"/>
      <c r="KWL36" s="617"/>
      <c r="KWM36" s="617"/>
      <c r="KWN36" s="617"/>
      <c r="KWO36" s="617"/>
      <c r="KWP36" s="617"/>
      <c r="KWQ36" s="617"/>
      <c r="KWR36" s="617"/>
      <c r="KWS36" s="617"/>
      <c r="KWT36" s="617"/>
      <c r="KWU36" s="617"/>
      <c r="KWV36" s="617"/>
      <c r="KWW36" s="617"/>
      <c r="KWX36" s="617"/>
      <c r="KWY36" s="617"/>
      <c r="KWZ36" s="617"/>
      <c r="KXA36" s="617"/>
      <c r="KXB36" s="617"/>
      <c r="KXC36" s="617"/>
      <c r="KXD36" s="617"/>
      <c r="KXE36" s="617"/>
      <c r="KXF36" s="617"/>
      <c r="KXG36" s="617"/>
      <c r="KXH36" s="617"/>
      <c r="KXI36" s="617"/>
      <c r="KXJ36" s="617"/>
      <c r="KXK36" s="617"/>
      <c r="KXL36" s="617"/>
      <c r="KXM36" s="617"/>
      <c r="KXN36" s="617"/>
      <c r="KXO36" s="617"/>
      <c r="KXP36" s="617"/>
      <c r="KXQ36" s="617"/>
      <c r="KXR36" s="617"/>
      <c r="KXS36" s="617"/>
      <c r="KXT36" s="617"/>
      <c r="KXU36" s="617"/>
      <c r="KXV36" s="617"/>
      <c r="KXW36" s="617"/>
      <c r="KXX36" s="617"/>
      <c r="KXY36" s="617"/>
      <c r="KXZ36" s="617"/>
      <c r="KYA36" s="617"/>
      <c r="KYB36" s="617"/>
      <c r="KYC36" s="617"/>
      <c r="KYD36" s="617"/>
      <c r="KYE36" s="617"/>
      <c r="KYF36" s="617"/>
      <c r="KYG36" s="617"/>
      <c r="KYH36" s="617"/>
      <c r="KYI36" s="617"/>
      <c r="KYJ36" s="617"/>
      <c r="KYK36" s="617"/>
      <c r="KYL36" s="617"/>
      <c r="KYM36" s="617"/>
      <c r="KYN36" s="617"/>
      <c r="KYO36" s="617"/>
      <c r="KYP36" s="617"/>
      <c r="KYQ36" s="617"/>
      <c r="KYR36" s="617"/>
      <c r="KYS36" s="617"/>
      <c r="KYT36" s="617"/>
      <c r="KYU36" s="617"/>
      <c r="KYV36" s="617"/>
      <c r="KYW36" s="617"/>
      <c r="KYX36" s="617"/>
      <c r="KYY36" s="617"/>
      <c r="KYZ36" s="617"/>
      <c r="KZA36" s="617"/>
      <c r="KZB36" s="617"/>
      <c r="KZC36" s="617"/>
      <c r="KZD36" s="617"/>
      <c r="KZE36" s="617"/>
      <c r="KZF36" s="617"/>
      <c r="KZG36" s="617"/>
      <c r="KZH36" s="617"/>
      <c r="KZI36" s="617"/>
      <c r="KZJ36" s="617"/>
      <c r="KZK36" s="617"/>
      <c r="KZL36" s="617"/>
      <c r="KZM36" s="617"/>
      <c r="KZN36" s="617"/>
      <c r="KZO36" s="617"/>
      <c r="KZP36" s="617"/>
      <c r="KZQ36" s="617"/>
      <c r="KZR36" s="617"/>
      <c r="KZS36" s="617"/>
      <c r="KZT36" s="617"/>
      <c r="KZU36" s="617"/>
      <c r="KZV36" s="617"/>
      <c r="KZW36" s="617"/>
      <c r="KZX36" s="617"/>
      <c r="KZY36" s="617"/>
      <c r="KZZ36" s="617"/>
      <c r="LAA36" s="617"/>
      <c r="LAB36" s="617"/>
      <c r="LAC36" s="617"/>
      <c r="LAD36" s="617"/>
      <c r="LAE36" s="617"/>
      <c r="LAF36" s="617"/>
      <c r="LAG36" s="617"/>
      <c r="LAH36" s="617"/>
      <c r="LAI36" s="617"/>
      <c r="LAJ36" s="617"/>
      <c r="LAK36" s="617"/>
      <c r="LAL36" s="617"/>
      <c r="LAM36" s="617"/>
      <c r="LAN36" s="617"/>
      <c r="LAO36" s="617"/>
      <c r="LAP36" s="617"/>
      <c r="LAQ36" s="617"/>
      <c r="LAR36" s="617"/>
      <c r="LAS36" s="617"/>
      <c r="LAT36" s="617"/>
      <c r="LAU36" s="617"/>
      <c r="LAV36" s="617"/>
      <c r="LAW36" s="617"/>
      <c r="LAX36" s="617"/>
      <c r="LAY36" s="617"/>
      <c r="LAZ36" s="617"/>
      <c r="LBA36" s="617"/>
      <c r="LBB36" s="617"/>
      <c r="LBC36" s="617"/>
      <c r="LBD36" s="617"/>
      <c r="LBE36" s="617"/>
      <c r="LBF36" s="617"/>
      <c r="LBG36" s="617"/>
      <c r="LBH36" s="617"/>
      <c r="LBI36" s="617"/>
      <c r="LBJ36" s="617"/>
      <c r="LBK36" s="617"/>
      <c r="LBL36" s="617"/>
      <c r="LBM36" s="617"/>
      <c r="LBN36" s="617"/>
      <c r="LBO36" s="617"/>
      <c r="LBP36" s="617"/>
      <c r="LBQ36" s="617"/>
      <c r="LBR36" s="617"/>
      <c r="LBS36" s="617"/>
      <c r="LBT36" s="617"/>
      <c r="LBU36" s="617"/>
      <c r="LBV36" s="617"/>
      <c r="LBW36" s="617"/>
      <c r="LBX36" s="617"/>
      <c r="LBY36" s="617"/>
      <c r="LBZ36" s="617"/>
      <c r="LCA36" s="617"/>
      <c r="LCB36" s="617"/>
      <c r="LCC36" s="617"/>
      <c r="LCD36" s="617"/>
      <c r="LCE36" s="617"/>
      <c r="LCF36" s="617"/>
      <c r="LCG36" s="617"/>
      <c r="LCH36" s="617"/>
      <c r="LCI36" s="617"/>
      <c r="LCJ36" s="617"/>
      <c r="LCK36" s="617"/>
      <c r="LCL36" s="617"/>
      <c r="LCM36" s="617"/>
      <c r="LCN36" s="617"/>
      <c r="LCO36" s="617"/>
      <c r="LCP36" s="617"/>
      <c r="LCQ36" s="617"/>
      <c r="LCR36" s="617"/>
      <c r="LCS36" s="617"/>
      <c r="LCT36" s="617"/>
      <c r="LCU36" s="617"/>
      <c r="LCV36" s="617"/>
      <c r="LCW36" s="617"/>
      <c r="LCX36" s="617"/>
      <c r="LCY36" s="617"/>
      <c r="LCZ36" s="617"/>
      <c r="LDA36" s="617"/>
      <c r="LDB36" s="617"/>
      <c r="LDC36" s="617"/>
      <c r="LDD36" s="617"/>
      <c r="LDE36" s="617"/>
      <c r="LDF36" s="617"/>
      <c r="LDG36" s="617"/>
      <c r="LDH36" s="617"/>
      <c r="LDI36" s="617"/>
      <c r="LDJ36" s="617"/>
      <c r="LDK36" s="617"/>
      <c r="LDL36" s="617"/>
      <c r="LDM36" s="617"/>
      <c r="LDN36" s="617"/>
      <c r="LDO36" s="617"/>
      <c r="LDP36" s="617"/>
      <c r="LDQ36" s="617"/>
      <c r="LDR36" s="617"/>
      <c r="LDS36" s="617"/>
      <c r="LDT36" s="617"/>
      <c r="LDU36" s="617"/>
      <c r="LDV36" s="617"/>
      <c r="LDW36" s="617"/>
      <c r="LDX36" s="617"/>
      <c r="LDY36" s="617"/>
      <c r="LDZ36" s="617"/>
      <c r="LEA36" s="617"/>
      <c r="LEB36" s="617"/>
      <c r="LEC36" s="617"/>
      <c r="LED36" s="617"/>
      <c r="LEE36" s="617"/>
      <c r="LEF36" s="617"/>
      <c r="LEG36" s="617"/>
      <c r="LEH36" s="617"/>
      <c r="LEI36" s="617"/>
      <c r="LEJ36" s="617"/>
      <c r="LEK36" s="617"/>
      <c r="LEL36" s="617"/>
      <c r="LEM36" s="617"/>
      <c r="LEN36" s="617"/>
      <c r="LEO36" s="617"/>
      <c r="LEP36" s="617"/>
      <c r="LEQ36" s="617"/>
      <c r="LER36" s="617"/>
      <c r="LES36" s="617"/>
      <c r="LET36" s="617"/>
      <c r="LEU36" s="617"/>
      <c r="LEV36" s="617"/>
      <c r="LEW36" s="617"/>
      <c r="LEX36" s="617"/>
      <c r="LEY36" s="617"/>
      <c r="LEZ36" s="617"/>
      <c r="LFA36" s="617"/>
      <c r="LFB36" s="617"/>
      <c r="LFC36" s="617"/>
      <c r="LFD36" s="617"/>
      <c r="LFE36" s="617"/>
      <c r="LFF36" s="617"/>
      <c r="LFG36" s="617"/>
      <c r="LFH36" s="617"/>
      <c r="LFI36" s="617"/>
      <c r="LFJ36" s="617"/>
      <c r="LFK36" s="617"/>
      <c r="LFL36" s="617"/>
      <c r="LFM36" s="617"/>
      <c r="LFN36" s="617"/>
      <c r="LFO36" s="617"/>
      <c r="LFP36" s="617"/>
      <c r="LFQ36" s="617"/>
      <c r="LFR36" s="617"/>
      <c r="LFS36" s="617"/>
      <c r="LFT36" s="617"/>
      <c r="LFU36" s="617"/>
      <c r="LFV36" s="617"/>
      <c r="LFW36" s="617"/>
      <c r="LFX36" s="617"/>
      <c r="LFY36" s="617"/>
      <c r="LFZ36" s="617"/>
      <c r="LGA36" s="617"/>
      <c r="LGB36" s="617"/>
      <c r="LGC36" s="617"/>
      <c r="LGD36" s="617"/>
      <c r="LGE36" s="617"/>
      <c r="LGF36" s="617"/>
      <c r="LGG36" s="617"/>
      <c r="LGH36" s="617"/>
      <c r="LGI36" s="617"/>
      <c r="LGJ36" s="617"/>
      <c r="LGK36" s="617"/>
      <c r="LGL36" s="617"/>
      <c r="LGM36" s="617"/>
      <c r="LGN36" s="617"/>
      <c r="LGO36" s="617"/>
      <c r="LGP36" s="617"/>
      <c r="LGQ36" s="617"/>
      <c r="LGR36" s="617"/>
      <c r="LGS36" s="617"/>
      <c r="LGT36" s="617"/>
      <c r="LGU36" s="617"/>
      <c r="LGV36" s="617"/>
      <c r="LGW36" s="617"/>
      <c r="LGX36" s="617"/>
      <c r="LGY36" s="617"/>
      <c r="LGZ36" s="617"/>
      <c r="LHA36" s="617"/>
      <c r="LHB36" s="617"/>
      <c r="LHC36" s="617"/>
      <c r="LHD36" s="617"/>
      <c r="LHE36" s="617"/>
      <c r="LHF36" s="617"/>
      <c r="LHG36" s="617"/>
      <c r="LHH36" s="617"/>
      <c r="LHI36" s="617"/>
      <c r="LHJ36" s="617"/>
      <c r="LHK36" s="617"/>
      <c r="LHL36" s="617"/>
      <c r="LHM36" s="617"/>
      <c r="LHN36" s="617"/>
      <c r="LHO36" s="617"/>
      <c r="LHP36" s="617"/>
      <c r="LHQ36" s="617"/>
      <c r="LHR36" s="617"/>
      <c r="LHS36" s="617"/>
      <c r="LHT36" s="617"/>
      <c r="LHU36" s="617"/>
      <c r="LHV36" s="617"/>
      <c r="LHW36" s="617"/>
      <c r="LHX36" s="617"/>
      <c r="LHY36" s="617"/>
      <c r="LHZ36" s="617"/>
      <c r="LIA36" s="617"/>
      <c r="LIB36" s="617"/>
      <c r="LIC36" s="617"/>
      <c r="LID36" s="617"/>
      <c r="LIE36" s="617"/>
      <c r="LIF36" s="617"/>
      <c r="LIG36" s="617"/>
      <c r="LIH36" s="617"/>
      <c r="LII36" s="617"/>
      <c r="LIJ36" s="617"/>
      <c r="LIK36" s="617"/>
      <c r="LIL36" s="617"/>
      <c r="LIM36" s="617"/>
      <c r="LIN36" s="617"/>
      <c r="LIO36" s="617"/>
      <c r="LIP36" s="617"/>
      <c r="LIQ36" s="617"/>
      <c r="LIR36" s="617"/>
      <c r="LIS36" s="617"/>
      <c r="LIT36" s="617"/>
      <c r="LIU36" s="617"/>
      <c r="LIV36" s="617"/>
      <c r="LIW36" s="617"/>
      <c r="LIX36" s="617"/>
      <c r="LIY36" s="617"/>
      <c r="LIZ36" s="617"/>
      <c r="LJA36" s="617"/>
      <c r="LJB36" s="617"/>
      <c r="LJC36" s="617"/>
      <c r="LJD36" s="617"/>
      <c r="LJE36" s="617"/>
      <c r="LJF36" s="617"/>
      <c r="LJG36" s="617"/>
      <c r="LJH36" s="617"/>
      <c r="LJI36" s="617"/>
      <c r="LJJ36" s="617"/>
      <c r="LJK36" s="617"/>
      <c r="LJL36" s="617"/>
      <c r="LJM36" s="617"/>
      <c r="LJN36" s="617"/>
      <c r="LJO36" s="617"/>
      <c r="LJP36" s="617"/>
      <c r="LJQ36" s="617"/>
      <c r="LJR36" s="617"/>
      <c r="LJS36" s="617"/>
      <c r="LJT36" s="617"/>
      <c r="LJU36" s="617"/>
      <c r="LJV36" s="617"/>
      <c r="LJW36" s="617"/>
      <c r="LJX36" s="617"/>
      <c r="LJY36" s="617"/>
      <c r="LJZ36" s="617"/>
      <c r="LKA36" s="617"/>
      <c r="LKB36" s="617"/>
      <c r="LKC36" s="617"/>
      <c r="LKD36" s="617"/>
      <c r="LKE36" s="617"/>
      <c r="LKF36" s="617"/>
      <c r="LKG36" s="617"/>
      <c r="LKH36" s="617"/>
      <c r="LKI36" s="617"/>
      <c r="LKJ36" s="617"/>
      <c r="LKK36" s="617"/>
      <c r="LKL36" s="617"/>
      <c r="LKM36" s="617"/>
      <c r="LKN36" s="617"/>
      <c r="LKO36" s="617"/>
      <c r="LKP36" s="617"/>
      <c r="LKQ36" s="617"/>
      <c r="LKR36" s="617"/>
      <c r="LKS36" s="617"/>
      <c r="LKT36" s="617"/>
      <c r="LKU36" s="617"/>
      <c r="LKV36" s="617"/>
      <c r="LKW36" s="617"/>
      <c r="LKX36" s="617"/>
      <c r="LKY36" s="617"/>
      <c r="LKZ36" s="617"/>
      <c r="LLA36" s="617"/>
      <c r="LLB36" s="617"/>
      <c r="LLC36" s="617"/>
      <c r="LLD36" s="617"/>
      <c r="LLE36" s="617"/>
      <c r="LLF36" s="617"/>
      <c r="LLG36" s="617"/>
      <c r="LLH36" s="617"/>
      <c r="LLI36" s="617"/>
      <c r="LLJ36" s="617"/>
      <c r="LLK36" s="617"/>
      <c r="LLL36" s="617"/>
      <c r="LLM36" s="617"/>
      <c r="LLN36" s="617"/>
      <c r="LLO36" s="617"/>
      <c r="LLP36" s="617"/>
      <c r="LLQ36" s="617"/>
      <c r="LLR36" s="617"/>
      <c r="LLS36" s="617"/>
      <c r="LLT36" s="617"/>
      <c r="LLU36" s="617"/>
      <c r="LLV36" s="617"/>
      <c r="LLW36" s="617"/>
      <c r="LLX36" s="617"/>
      <c r="LLY36" s="617"/>
      <c r="LLZ36" s="617"/>
      <c r="LMA36" s="617"/>
      <c r="LMB36" s="617"/>
      <c r="LMC36" s="617"/>
      <c r="LMD36" s="617"/>
      <c r="LME36" s="617"/>
      <c r="LMF36" s="617"/>
      <c r="LMG36" s="617"/>
      <c r="LMH36" s="617"/>
      <c r="LMI36" s="617"/>
      <c r="LMJ36" s="617"/>
      <c r="LMK36" s="617"/>
      <c r="LML36" s="617"/>
      <c r="LMM36" s="617"/>
      <c r="LMN36" s="617"/>
      <c r="LMO36" s="617"/>
      <c r="LMP36" s="617"/>
      <c r="LMQ36" s="617"/>
      <c r="LMR36" s="617"/>
      <c r="LMS36" s="617"/>
      <c r="LMT36" s="617"/>
      <c r="LMU36" s="617"/>
      <c r="LMV36" s="617"/>
      <c r="LMW36" s="617"/>
      <c r="LMX36" s="617"/>
      <c r="LMY36" s="617"/>
      <c r="LMZ36" s="617"/>
      <c r="LNA36" s="617"/>
      <c r="LNB36" s="617"/>
      <c r="LNC36" s="617"/>
      <c r="LND36" s="617"/>
      <c r="LNE36" s="617"/>
      <c r="LNF36" s="617"/>
      <c r="LNG36" s="617"/>
      <c r="LNH36" s="617"/>
      <c r="LNI36" s="617"/>
      <c r="LNJ36" s="617"/>
      <c r="LNK36" s="617"/>
      <c r="LNL36" s="617"/>
      <c r="LNM36" s="617"/>
      <c r="LNN36" s="617"/>
      <c r="LNO36" s="617"/>
      <c r="LNP36" s="617"/>
      <c r="LNQ36" s="617"/>
      <c r="LNR36" s="617"/>
      <c r="LNS36" s="617"/>
      <c r="LNT36" s="617"/>
      <c r="LNU36" s="617"/>
      <c r="LNV36" s="617"/>
      <c r="LNW36" s="617"/>
      <c r="LNX36" s="617"/>
      <c r="LNY36" s="617"/>
      <c r="LNZ36" s="617"/>
      <c r="LOA36" s="617"/>
      <c r="LOB36" s="617"/>
      <c r="LOC36" s="617"/>
      <c r="LOD36" s="617"/>
      <c r="LOE36" s="617"/>
      <c r="LOF36" s="617"/>
      <c r="LOG36" s="617"/>
      <c r="LOH36" s="617"/>
      <c r="LOI36" s="617"/>
      <c r="LOJ36" s="617"/>
      <c r="LOK36" s="617"/>
      <c r="LOL36" s="617"/>
      <c r="LOM36" s="617"/>
      <c r="LON36" s="617"/>
      <c r="LOO36" s="617"/>
      <c r="LOP36" s="617"/>
      <c r="LOQ36" s="617"/>
      <c r="LOR36" s="617"/>
      <c r="LOS36" s="617"/>
      <c r="LOT36" s="617"/>
      <c r="LOU36" s="617"/>
      <c r="LOV36" s="617"/>
      <c r="LOW36" s="617"/>
      <c r="LOX36" s="617"/>
      <c r="LOY36" s="617"/>
      <c r="LOZ36" s="617"/>
      <c r="LPA36" s="617"/>
      <c r="LPB36" s="617"/>
      <c r="LPC36" s="617"/>
      <c r="LPD36" s="617"/>
      <c r="LPE36" s="617"/>
      <c r="LPF36" s="617"/>
      <c r="LPG36" s="617"/>
      <c r="LPH36" s="617"/>
      <c r="LPI36" s="617"/>
      <c r="LPJ36" s="617"/>
      <c r="LPK36" s="617"/>
      <c r="LPL36" s="617"/>
      <c r="LPM36" s="617"/>
      <c r="LPN36" s="617"/>
      <c r="LPO36" s="617"/>
      <c r="LPP36" s="617"/>
      <c r="LPQ36" s="617"/>
      <c r="LPR36" s="617"/>
      <c r="LPS36" s="617"/>
      <c r="LPT36" s="617"/>
      <c r="LPU36" s="617"/>
      <c r="LPV36" s="617"/>
      <c r="LPW36" s="617"/>
      <c r="LPX36" s="617"/>
      <c r="LPY36" s="617"/>
      <c r="LPZ36" s="617"/>
      <c r="LQA36" s="617"/>
      <c r="LQB36" s="617"/>
      <c r="LQC36" s="617"/>
      <c r="LQD36" s="617"/>
      <c r="LQE36" s="617"/>
      <c r="LQF36" s="617"/>
      <c r="LQG36" s="617"/>
      <c r="LQH36" s="617"/>
      <c r="LQI36" s="617"/>
      <c r="LQJ36" s="617"/>
      <c r="LQK36" s="617"/>
      <c r="LQL36" s="617"/>
      <c r="LQM36" s="617"/>
      <c r="LQN36" s="617"/>
      <c r="LQO36" s="617"/>
      <c r="LQP36" s="617"/>
      <c r="LQQ36" s="617"/>
      <c r="LQR36" s="617"/>
      <c r="LQS36" s="617"/>
      <c r="LQT36" s="617"/>
      <c r="LQU36" s="617"/>
      <c r="LQV36" s="617"/>
      <c r="LQW36" s="617"/>
      <c r="LQX36" s="617"/>
      <c r="LQY36" s="617"/>
      <c r="LQZ36" s="617"/>
      <c r="LRA36" s="617"/>
      <c r="LRB36" s="617"/>
      <c r="LRC36" s="617"/>
      <c r="LRD36" s="617"/>
      <c r="LRE36" s="617"/>
      <c r="LRF36" s="617"/>
      <c r="LRG36" s="617"/>
      <c r="LRH36" s="617"/>
      <c r="LRI36" s="617"/>
      <c r="LRJ36" s="617"/>
      <c r="LRK36" s="617"/>
      <c r="LRL36" s="617"/>
      <c r="LRM36" s="617"/>
      <c r="LRN36" s="617"/>
      <c r="LRO36" s="617"/>
      <c r="LRP36" s="617"/>
      <c r="LRQ36" s="617"/>
      <c r="LRR36" s="617"/>
      <c r="LRS36" s="617"/>
      <c r="LRT36" s="617"/>
      <c r="LRU36" s="617"/>
      <c r="LRV36" s="617"/>
      <c r="LRW36" s="617"/>
      <c r="LRX36" s="617"/>
      <c r="LRY36" s="617"/>
      <c r="LRZ36" s="617"/>
      <c r="LSA36" s="617"/>
      <c r="LSB36" s="617"/>
      <c r="LSC36" s="617"/>
      <c r="LSD36" s="617"/>
      <c r="LSE36" s="617"/>
      <c r="LSF36" s="617"/>
      <c r="LSG36" s="617"/>
      <c r="LSH36" s="617"/>
      <c r="LSI36" s="617"/>
      <c r="LSJ36" s="617"/>
      <c r="LSK36" s="617"/>
      <c r="LSL36" s="617"/>
      <c r="LSM36" s="617"/>
      <c r="LSN36" s="617"/>
      <c r="LSO36" s="617"/>
      <c r="LSP36" s="617"/>
      <c r="LSQ36" s="617"/>
      <c r="LSR36" s="617"/>
      <c r="LSS36" s="617"/>
      <c r="LST36" s="617"/>
      <c r="LSU36" s="617"/>
      <c r="LSV36" s="617"/>
      <c r="LSW36" s="617"/>
      <c r="LSX36" s="617"/>
      <c r="LSY36" s="617"/>
      <c r="LSZ36" s="617"/>
      <c r="LTA36" s="617"/>
      <c r="LTB36" s="617"/>
      <c r="LTC36" s="617"/>
      <c r="LTD36" s="617"/>
      <c r="LTE36" s="617"/>
      <c r="LTF36" s="617"/>
      <c r="LTG36" s="617"/>
      <c r="LTH36" s="617"/>
      <c r="LTI36" s="617"/>
      <c r="LTJ36" s="617"/>
      <c r="LTK36" s="617"/>
      <c r="LTL36" s="617"/>
      <c r="LTM36" s="617"/>
      <c r="LTN36" s="617"/>
      <c r="LTO36" s="617"/>
      <c r="LTP36" s="617"/>
      <c r="LTQ36" s="617"/>
      <c r="LTR36" s="617"/>
      <c r="LTS36" s="617"/>
      <c r="LTT36" s="617"/>
      <c r="LTU36" s="617"/>
      <c r="LTV36" s="617"/>
      <c r="LTW36" s="617"/>
      <c r="LTX36" s="617"/>
      <c r="LTY36" s="617"/>
      <c r="LTZ36" s="617"/>
      <c r="LUA36" s="617"/>
      <c r="LUB36" s="617"/>
      <c r="LUC36" s="617"/>
      <c r="LUD36" s="617"/>
      <c r="LUE36" s="617"/>
      <c r="LUF36" s="617"/>
      <c r="LUG36" s="617"/>
      <c r="LUH36" s="617"/>
      <c r="LUI36" s="617"/>
      <c r="LUJ36" s="617"/>
      <c r="LUK36" s="617"/>
      <c r="LUL36" s="617"/>
      <c r="LUM36" s="617"/>
      <c r="LUN36" s="617"/>
      <c r="LUO36" s="617"/>
      <c r="LUP36" s="617"/>
      <c r="LUQ36" s="617"/>
      <c r="LUR36" s="617"/>
      <c r="LUS36" s="617"/>
      <c r="LUT36" s="617"/>
      <c r="LUU36" s="617"/>
      <c r="LUV36" s="617"/>
      <c r="LUW36" s="617"/>
      <c r="LUX36" s="617"/>
      <c r="LUY36" s="617"/>
      <c r="LUZ36" s="617"/>
      <c r="LVA36" s="617"/>
      <c r="LVB36" s="617"/>
      <c r="LVC36" s="617"/>
      <c r="LVD36" s="617"/>
      <c r="LVE36" s="617"/>
      <c r="LVF36" s="617"/>
      <c r="LVG36" s="617"/>
      <c r="LVH36" s="617"/>
      <c r="LVI36" s="617"/>
      <c r="LVJ36" s="617"/>
      <c r="LVK36" s="617"/>
      <c r="LVL36" s="617"/>
      <c r="LVM36" s="617"/>
      <c r="LVN36" s="617"/>
      <c r="LVO36" s="617"/>
      <c r="LVP36" s="617"/>
      <c r="LVQ36" s="617"/>
      <c r="LVR36" s="617"/>
      <c r="LVS36" s="617"/>
      <c r="LVT36" s="617"/>
      <c r="LVU36" s="617"/>
      <c r="LVV36" s="617"/>
      <c r="LVW36" s="617"/>
      <c r="LVX36" s="617"/>
      <c r="LVY36" s="617"/>
      <c r="LVZ36" s="617"/>
      <c r="LWA36" s="617"/>
      <c r="LWB36" s="617"/>
      <c r="LWC36" s="617"/>
      <c r="LWD36" s="617"/>
      <c r="LWE36" s="617"/>
      <c r="LWF36" s="617"/>
      <c r="LWG36" s="617"/>
      <c r="LWH36" s="617"/>
      <c r="LWI36" s="617"/>
      <c r="LWJ36" s="617"/>
      <c r="LWK36" s="617"/>
      <c r="LWL36" s="617"/>
      <c r="LWM36" s="617"/>
      <c r="LWN36" s="617"/>
      <c r="LWO36" s="617"/>
      <c r="LWP36" s="617"/>
      <c r="LWQ36" s="617"/>
      <c r="LWR36" s="617"/>
      <c r="LWS36" s="617"/>
      <c r="LWT36" s="617"/>
      <c r="LWU36" s="617"/>
      <c r="LWV36" s="617"/>
      <c r="LWW36" s="617"/>
      <c r="LWX36" s="617"/>
      <c r="LWY36" s="617"/>
      <c r="LWZ36" s="617"/>
      <c r="LXA36" s="617"/>
      <c r="LXB36" s="617"/>
      <c r="LXC36" s="617"/>
      <c r="LXD36" s="617"/>
      <c r="LXE36" s="617"/>
      <c r="LXF36" s="617"/>
      <c r="LXG36" s="617"/>
      <c r="LXH36" s="617"/>
      <c r="LXI36" s="617"/>
      <c r="LXJ36" s="617"/>
      <c r="LXK36" s="617"/>
      <c r="LXL36" s="617"/>
      <c r="LXM36" s="617"/>
      <c r="LXN36" s="617"/>
      <c r="LXO36" s="617"/>
      <c r="LXP36" s="617"/>
      <c r="LXQ36" s="617"/>
      <c r="LXR36" s="617"/>
      <c r="LXS36" s="617"/>
      <c r="LXT36" s="617"/>
      <c r="LXU36" s="617"/>
      <c r="LXV36" s="617"/>
      <c r="LXW36" s="617"/>
      <c r="LXX36" s="617"/>
      <c r="LXY36" s="617"/>
      <c r="LXZ36" s="617"/>
      <c r="LYA36" s="617"/>
      <c r="LYB36" s="617"/>
      <c r="LYC36" s="617"/>
      <c r="LYD36" s="617"/>
      <c r="LYE36" s="617"/>
      <c r="LYF36" s="617"/>
      <c r="LYG36" s="617"/>
      <c r="LYH36" s="617"/>
      <c r="LYI36" s="617"/>
      <c r="LYJ36" s="617"/>
      <c r="LYK36" s="617"/>
      <c r="LYL36" s="617"/>
      <c r="LYM36" s="617"/>
      <c r="LYN36" s="617"/>
      <c r="LYO36" s="617"/>
      <c r="LYP36" s="617"/>
      <c r="LYQ36" s="617"/>
      <c r="LYR36" s="617"/>
      <c r="LYS36" s="617"/>
      <c r="LYT36" s="617"/>
      <c r="LYU36" s="617"/>
      <c r="LYV36" s="617"/>
      <c r="LYW36" s="617"/>
      <c r="LYX36" s="617"/>
      <c r="LYY36" s="617"/>
      <c r="LYZ36" s="617"/>
      <c r="LZA36" s="617"/>
      <c r="LZB36" s="617"/>
      <c r="LZC36" s="617"/>
      <c r="LZD36" s="617"/>
      <c r="LZE36" s="617"/>
      <c r="LZF36" s="617"/>
      <c r="LZG36" s="617"/>
      <c r="LZH36" s="617"/>
      <c r="LZI36" s="617"/>
      <c r="LZJ36" s="617"/>
      <c r="LZK36" s="617"/>
      <c r="LZL36" s="617"/>
      <c r="LZM36" s="617"/>
      <c r="LZN36" s="617"/>
      <c r="LZO36" s="617"/>
      <c r="LZP36" s="617"/>
      <c r="LZQ36" s="617"/>
      <c r="LZR36" s="617"/>
      <c r="LZS36" s="617"/>
      <c r="LZT36" s="617"/>
      <c r="LZU36" s="617"/>
      <c r="LZV36" s="617"/>
      <c r="LZW36" s="617"/>
      <c r="LZX36" s="617"/>
      <c r="LZY36" s="617"/>
      <c r="LZZ36" s="617"/>
      <c r="MAA36" s="617"/>
      <c r="MAB36" s="617"/>
      <c r="MAC36" s="617"/>
      <c r="MAD36" s="617"/>
      <c r="MAE36" s="617"/>
      <c r="MAF36" s="617"/>
      <c r="MAG36" s="617"/>
      <c r="MAH36" s="617"/>
      <c r="MAI36" s="617"/>
      <c r="MAJ36" s="617"/>
      <c r="MAK36" s="617"/>
      <c r="MAL36" s="617"/>
      <c r="MAM36" s="617"/>
      <c r="MAN36" s="617"/>
      <c r="MAO36" s="617"/>
      <c r="MAP36" s="617"/>
      <c r="MAQ36" s="617"/>
      <c r="MAR36" s="617"/>
      <c r="MAS36" s="617"/>
      <c r="MAT36" s="617"/>
      <c r="MAU36" s="617"/>
      <c r="MAV36" s="617"/>
      <c r="MAW36" s="617"/>
      <c r="MAX36" s="617"/>
      <c r="MAY36" s="617"/>
      <c r="MAZ36" s="617"/>
      <c r="MBA36" s="617"/>
      <c r="MBB36" s="617"/>
      <c r="MBC36" s="617"/>
      <c r="MBD36" s="617"/>
      <c r="MBE36" s="617"/>
      <c r="MBF36" s="617"/>
      <c r="MBG36" s="617"/>
      <c r="MBH36" s="617"/>
      <c r="MBI36" s="617"/>
      <c r="MBJ36" s="617"/>
      <c r="MBK36" s="617"/>
      <c r="MBL36" s="617"/>
      <c r="MBM36" s="617"/>
      <c r="MBN36" s="617"/>
      <c r="MBO36" s="617"/>
      <c r="MBP36" s="617"/>
      <c r="MBQ36" s="617"/>
      <c r="MBR36" s="617"/>
      <c r="MBS36" s="617"/>
      <c r="MBT36" s="617"/>
      <c r="MBU36" s="617"/>
      <c r="MBV36" s="617"/>
      <c r="MBW36" s="617"/>
      <c r="MBX36" s="617"/>
      <c r="MBY36" s="617"/>
      <c r="MBZ36" s="617"/>
      <c r="MCA36" s="617"/>
      <c r="MCB36" s="617"/>
      <c r="MCC36" s="617"/>
      <c r="MCD36" s="617"/>
      <c r="MCE36" s="617"/>
      <c r="MCF36" s="617"/>
      <c r="MCG36" s="617"/>
      <c r="MCH36" s="617"/>
      <c r="MCI36" s="617"/>
      <c r="MCJ36" s="617"/>
      <c r="MCK36" s="617"/>
      <c r="MCL36" s="617"/>
      <c r="MCM36" s="617"/>
      <c r="MCN36" s="617"/>
      <c r="MCO36" s="617"/>
      <c r="MCP36" s="617"/>
      <c r="MCQ36" s="617"/>
      <c r="MCR36" s="617"/>
      <c r="MCS36" s="617"/>
      <c r="MCT36" s="617"/>
      <c r="MCU36" s="617"/>
      <c r="MCV36" s="617"/>
      <c r="MCW36" s="617"/>
      <c r="MCX36" s="617"/>
      <c r="MCY36" s="617"/>
      <c r="MCZ36" s="617"/>
      <c r="MDA36" s="617"/>
      <c r="MDB36" s="617"/>
      <c r="MDC36" s="617"/>
      <c r="MDD36" s="617"/>
      <c r="MDE36" s="617"/>
      <c r="MDF36" s="617"/>
      <c r="MDG36" s="617"/>
      <c r="MDH36" s="617"/>
      <c r="MDI36" s="617"/>
      <c r="MDJ36" s="617"/>
      <c r="MDK36" s="617"/>
      <c r="MDL36" s="617"/>
      <c r="MDM36" s="617"/>
      <c r="MDN36" s="617"/>
      <c r="MDO36" s="617"/>
      <c r="MDP36" s="617"/>
      <c r="MDQ36" s="617"/>
      <c r="MDR36" s="617"/>
      <c r="MDS36" s="617"/>
      <c r="MDT36" s="617"/>
      <c r="MDU36" s="617"/>
      <c r="MDV36" s="617"/>
      <c r="MDW36" s="617"/>
      <c r="MDX36" s="617"/>
      <c r="MDY36" s="617"/>
      <c r="MDZ36" s="617"/>
      <c r="MEA36" s="617"/>
      <c r="MEB36" s="617"/>
      <c r="MEC36" s="617"/>
      <c r="MED36" s="617"/>
      <c r="MEE36" s="617"/>
      <c r="MEF36" s="617"/>
      <c r="MEG36" s="617"/>
      <c r="MEH36" s="617"/>
      <c r="MEI36" s="617"/>
      <c r="MEJ36" s="617"/>
      <c r="MEK36" s="617"/>
      <c r="MEL36" s="617"/>
      <c r="MEM36" s="617"/>
      <c r="MEN36" s="617"/>
      <c r="MEO36" s="617"/>
      <c r="MEP36" s="617"/>
      <c r="MEQ36" s="617"/>
      <c r="MER36" s="617"/>
      <c r="MES36" s="617"/>
      <c r="MET36" s="617"/>
      <c r="MEU36" s="617"/>
      <c r="MEV36" s="617"/>
      <c r="MEW36" s="617"/>
      <c r="MEX36" s="617"/>
      <c r="MEY36" s="617"/>
      <c r="MEZ36" s="617"/>
      <c r="MFA36" s="617"/>
      <c r="MFB36" s="617"/>
      <c r="MFC36" s="617"/>
      <c r="MFD36" s="617"/>
      <c r="MFE36" s="617"/>
      <c r="MFF36" s="617"/>
      <c r="MFG36" s="617"/>
      <c r="MFH36" s="617"/>
      <c r="MFI36" s="617"/>
      <c r="MFJ36" s="617"/>
      <c r="MFK36" s="617"/>
      <c r="MFL36" s="617"/>
      <c r="MFM36" s="617"/>
      <c r="MFN36" s="617"/>
      <c r="MFO36" s="617"/>
      <c r="MFP36" s="617"/>
      <c r="MFQ36" s="617"/>
      <c r="MFR36" s="617"/>
      <c r="MFS36" s="617"/>
      <c r="MFT36" s="617"/>
      <c r="MFU36" s="617"/>
      <c r="MFV36" s="617"/>
      <c r="MFW36" s="617"/>
      <c r="MFX36" s="617"/>
      <c r="MFY36" s="617"/>
      <c r="MFZ36" s="617"/>
      <c r="MGA36" s="617"/>
      <c r="MGB36" s="617"/>
      <c r="MGC36" s="617"/>
      <c r="MGD36" s="617"/>
      <c r="MGE36" s="617"/>
      <c r="MGF36" s="617"/>
      <c r="MGG36" s="617"/>
      <c r="MGH36" s="617"/>
      <c r="MGI36" s="617"/>
      <c r="MGJ36" s="617"/>
      <c r="MGK36" s="617"/>
      <c r="MGL36" s="617"/>
      <c r="MGM36" s="617"/>
      <c r="MGN36" s="617"/>
      <c r="MGO36" s="617"/>
      <c r="MGP36" s="617"/>
      <c r="MGQ36" s="617"/>
      <c r="MGR36" s="617"/>
      <c r="MGS36" s="617"/>
      <c r="MGT36" s="617"/>
      <c r="MGU36" s="617"/>
      <c r="MGV36" s="617"/>
      <c r="MGW36" s="617"/>
      <c r="MGX36" s="617"/>
      <c r="MGY36" s="617"/>
      <c r="MGZ36" s="617"/>
      <c r="MHA36" s="617"/>
      <c r="MHB36" s="617"/>
      <c r="MHC36" s="617"/>
      <c r="MHD36" s="617"/>
      <c r="MHE36" s="617"/>
      <c r="MHF36" s="617"/>
      <c r="MHG36" s="617"/>
      <c r="MHH36" s="617"/>
      <c r="MHI36" s="617"/>
      <c r="MHJ36" s="617"/>
      <c r="MHK36" s="617"/>
      <c r="MHL36" s="617"/>
      <c r="MHM36" s="617"/>
      <c r="MHN36" s="617"/>
      <c r="MHO36" s="617"/>
      <c r="MHP36" s="617"/>
      <c r="MHQ36" s="617"/>
      <c r="MHR36" s="617"/>
      <c r="MHS36" s="617"/>
      <c r="MHT36" s="617"/>
      <c r="MHU36" s="617"/>
      <c r="MHV36" s="617"/>
      <c r="MHW36" s="617"/>
      <c r="MHX36" s="617"/>
      <c r="MHY36" s="617"/>
      <c r="MHZ36" s="617"/>
      <c r="MIA36" s="617"/>
      <c r="MIB36" s="617"/>
      <c r="MIC36" s="617"/>
      <c r="MID36" s="617"/>
      <c r="MIE36" s="617"/>
      <c r="MIF36" s="617"/>
      <c r="MIG36" s="617"/>
      <c r="MIH36" s="617"/>
      <c r="MII36" s="617"/>
      <c r="MIJ36" s="617"/>
      <c r="MIK36" s="617"/>
      <c r="MIL36" s="617"/>
      <c r="MIM36" s="617"/>
      <c r="MIN36" s="617"/>
      <c r="MIO36" s="617"/>
      <c r="MIP36" s="617"/>
      <c r="MIQ36" s="617"/>
      <c r="MIR36" s="617"/>
      <c r="MIS36" s="617"/>
      <c r="MIT36" s="617"/>
      <c r="MIU36" s="617"/>
      <c r="MIV36" s="617"/>
      <c r="MIW36" s="617"/>
      <c r="MIX36" s="617"/>
      <c r="MIY36" s="617"/>
      <c r="MIZ36" s="617"/>
      <c r="MJA36" s="617"/>
      <c r="MJB36" s="617"/>
      <c r="MJC36" s="617"/>
      <c r="MJD36" s="617"/>
      <c r="MJE36" s="617"/>
      <c r="MJF36" s="617"/>
      <c r="MJG36" s="617"/>
      <c r="MJH36" s="617"/>
      <c r="MJI36" s="617"/>
      <c r="MJJ36" s="617"/>
      <c r="MJK36" s="617"/>
      <c r="MJL36" s="617"/>
      <c r="MJM36" s="617"/>
      <c r="MJN36" s="617"/>
      <c r="MJO36" s="617"/>
      <c r="MJP36" s="617"/>
      <c r="MJQ36" s="617"/>
      <c r="MJR36" s="617"/>
      <c r="MJS36" s="617"/>
      <c r="MJT36" s="617"/>
      <c r="MJU36" s="617"/>
      <c r="MJV36" s="617"/>
      <c r="MJW36" s="617"/>
      <c r="MJX36" s="617"/>
      <c r="MJY36" s="617"/>
      <c r="MJZ36" s="617"/>
      <c r="MKA36" s="617"/>
      <c r="MKB36" s="617"/>
      <c r="MKC36" s="617"/>
      <c r="MKD36" s="617"/>
      <c r="MKE36" s="617"/>
      <c r="MKF36" s="617"/>
      <c r="MKG36" s="617"/>
      <c r="MKH36" s="617"/>
      <c r="MKI36" s="617"/>
      <c r="MKJ36" s="617"/>
      <c r="MKK36" s="617"/>
      <c r="MKL36" s="617"/>
      <c r="MKM36" s="617"/>
      <c r="MKN36" s="617"/>
      <c r="MKO36" s="617"/>
      <c r="MKP36" s="617"/>
      <c r="MKQ36" s="617"/>
      <c r="MKR36" s="617"/>
      <c r="MKS36" s="617"/>
      <c r="MKT36" s="617"/>
      <c r="MKU36" s="617"/>
      <c r="MKV36" s="617"/>
      <c r="MKW36" s="617"/>
      <c r="MKX36" s="617"/>
      <c r="MKY36" s="617"/>
      <c r="MKZ36" s="617"/>
      <c r="MLA36" s="617"/>
      <c r="MLB36" s="617"/>
      <c r="MLC36" s="617"/>
      <c r="MLD36" s="617"/>
      <c r="MLE36" s="617"/>
      <c r="MLF36" s="617"/>
      <c r="MLG36" s="617"/>
      <c r="MLH36" s="617"/>
      <c r="MLI36" s="617"/>
      <c r="MLJ36" s="617"/>
      <c r="MLK36" s="617"/>
      <c r="MLL36" s="617"/>
      <c r="MLM36" s="617"/>
      <c r="MLN36" s="617"/>
      <c r="MLO36" s="617"/>
      <c r="MLP36" s="617"/>
      <c r="MLQ36" s="617"/>
      <c r="MLR36" s="617"/>
      <c r="MLS36" s="617"/>
      <c r="MLT36" s="617"/>
      <c r="MLU36" s="617"/>
      <c r="MLV36" s="617"/>
      <c r="MLW36" s="617"/>
      <c r="MLX36" s="617"/>
      <c r="MLY36" s="617"/>
      <c r="MLZ36" s="617"/>
      <c r="MMA36" s="617"/>
      <c r="MMB36" s="617"/>
      <c r="MMC36" s="617"/>
      <c r="MMD36" s="617"/>
      <c r="MME36" s="617"/>
      <c r="MMF36" s="617"/>
      <c r="MMG36" s="617"/>
      <c r="MMH36" s="617"/>
      <c r="MMI36" s="617"/>
      <c r="MMJ36" s="617"/>
      <c r="MMK36" s="617"/>
      <c r="MML36" s="617"/>
      <c r="MMM36" s="617"/>
      <c r="MMN36" s="617"/>
      <c r="MMO36" s="617"/>
      <c r="MMP36" s="617"/>
      <c r="MMQ36" s="617"/>
      <c r="MMR36" s="617"/>
      <c r="MMS36" s="617"/>
      <c r="MMT36" s="617"/>
      <c r="MMU36" s="617"/>
      <c r="MMV36" s="617"/>
      <c r="MMW36" s="617"/>
      <c r="MMX36" s="617"/>
      <c r="MMY36" s="617"/>
      <c r="MMZ36" s="617"/>
      <c r="MNA36" s="617"/>
      <c r="MNB36" s="617"/>
      <c r="MNC36" s="617"/>
      <c r="MND36" s="617"/>
      <c r="MNE36" s="617"/>
      <c r="MNF36" s="617"/>
      <c r="MNG36" s="617"/>
      <c r="MNH36" s="617"/>
      <c r="MNI36" s="617"/>
      <c r="MNJ36" s="617"/>
      <c r="MNK36" s="617"/>
      <c r="MNL36" s="617"/>
      <c r="MNM36" s="617"/>
      <c r="MNN36" s="617"/>
      <c r="MNO36" s="617"/>
      <c r="MNP36" s="617"/>
      <c r="MNQ36" s="617"/>
      <c r="MNR36" s="617"/>
      <c r="MNS36" s="617"/>
      <c r="MNT36" s="617"/>
      <c r="MNU36" s="617"/>
      <c r="MNV36" s="617"/>
      <c r="MNW36" s="617"/>
      <c r="MNX36" s="617"/>
      <c r="MNY36" s="617"/>
      <c r="MNZ36" s="617"/>
      <c r="MOA36" s="617"/>
      <c r="MOB36" s="617"/>
      <c r="MOC36" s="617"/>
      <c r="MOD36" s="617"/>
      <c r="MOE36" s="617"/>
      <c r="MOF36" s="617"/>
      <c r="MOG36" s="617"/>
      <c r="MOH36" s="617"/>
      <c r="MOI36" s="617"/>
      <c r="MOJ36" s="617"/>
      <c r="MOK36" s="617"/>
      <c r="MOL36" s="617"/>
      <c r="MOM36" s="617"/>
      <c r="MON36" s="617"/>
      <c r="MOO36" s="617"/>
      <c r="MOP36" s="617"/>
      <c r="MOQ36" s="617"/>
      <c r="MOR36" s="617"/>
      <c r="MOS36" s="617"/>
      <c r="MOT36" s="617"/>
      <c r="MOU36" s="617"/>
      <c r="MOV36" s="617"/>
      <c r="MOW36" s="617"/>
      <c r="MOX36" s="617"/>
      <c r="MOY36" s="617"/>
      <c r="MOZ36" s="617"/>
      <c r="MPA36" s="617"/>
      <c r="MPB36" s="617"/>
      <c r="MPC36" s="617"/>
      <c r="MPD36" s="617"/>
      <c r="MPE36" s="617"/>
      <c r="MPF36" s="617"/>
      <c r="MPG36" s="617"/>
      <c r="MPH36" s="617"/>
      <c r="MPI36" s="617"/>
      <c r="MPJ36" s="617"/>
      <c r="MPK36" s="617"/>
      <c r="MPL36" s="617"/>
      <c r="MPM36" s="617"/>
      <c r="MPN36" s="617"/>
      <c r="MPO36" s="617"/>
      <c r="MPP36" s="617"/>
      <c r="MPQ36" s="617"/>
      <c r="MPR36" s="617"/>
      <c r="MPS36" s="617"/>
      <c r="MPT36" s="617"/>
      <c r="MPU36" s="617"/>
      <c r="MPV36" s="617"/>
      <c r="MPW36" s="617"/>
      <c r="MPX36" s="617"/>
      <c r="MPY36" s="617"/>
      <c r="MPZ36" s="617"/>
      <c r="MQA36" s="617"/>
      <c r="MQB36" s="617"/>
      <c r="MQC36" s="617"/>
      <c r="MQD36" s="617"/>
      <c r="MQE36" s="617"/>
      <c r="MQF36" s="617"/>
      <c r="MQG36" s="617"/>
      <c r="MQH36" s="617"/>
      <c r="MQI36" s="617"/>
      <c r="MQJ36" s="617"/>
      <c r="MQK36" s="617"/>
      <c r="MQL36" s="617"/>
      <c r="MQM36" s="617"/>
      <c r="MQN36" s="617"/>
      <c r="MQO36" s="617"/>
      <c r="MQP36" s="617"/>
      <c r="MQQ36" s="617"/>
      <c r="MQR36" s="617"/>
      <c r="MQS36" s="617"/>
      <c r="MQT36" s="617"/>
      <c r="MQU36" s="617"/>
      <c r="MQV36" s="617"/>
      <c r="MQW36" s="617"/>
      <c r="MQX36" s="617"/>
      <c r="MQY36" s="617"/>
      <c r="MQZ36" s="617"/>
      <c r="MRA36" s="617"/>
      <c r="MRB36" s="617"/>
      <c r="MRC36" s="617"/>
      <c r="MRD36" s="617"/>
      <c r="MRE36" s="617"/>
      <c r="MRF36" s="617"/>
      <c r="MRG36" s="617"/>
      <c r="MRH36" s="617"/>
      <c r="MRI36" s="617"/>
      <c r="MRJ36" s="617"/>
      <c r="MRK36" s="617"/>
      <c r="MRL36" s="617"/>
      <c r="MRM36" s="617"/>
      <c r="MRN36" s="617"/>
      <c r="MRO36" s="617"/>
      <c r="MRP36" s="617"/>
      <c r="MRQ36" s="617"/>
      <c r="MRR36" s="617"/>
      <c r="MRS36" s="617"/>
      <c r="MRT36" s="617"/>
      <c r="MRU36" s="617"/>
      <c r="MRV36" s="617"/>
      <c r="MRW36" s="617"/>
      <c r="MRX36" s="617"/>
      <c r="MRY36" s="617"/>
      <c r="MRZ36" s="617"/>
      <c r="MSA36" s="617"/>
      <c r="MSB36" s="617"/>
      <c r="MSC36" s="617"/>
      <c r="MSD36" s="617"/>
      <c r="MSE36" s="617"/>
      <c r="MSF36" s="617"/>
      <c r="MSG36" s="617"/>
      <c r="MSH36" s="617"/>
      <c r="MSI36" s="617"/>
      <c r="MSJ36" s="617"/>
      <c r="MSK36" s="617"/>
      <c r="MSL36" s="617"/>
      <c r="MSM36" s="617"/>
      <c r="MSN36" s="617"/>
      <c r="MSO36" s="617"/>
      <c r="MSP36" s="617"/>
      <c r="MSQ36" s="617"/>
      <c r="MSR36" s="617"/>
      <c r="MSS36" s="617"/>
      <c r="MST36" s="617"/>
      <c r="MSU36" s="617"/>
      <c r="MSV36" s="617"/>
      <c r="MSW36" s="617"/>
      <c r="MSX36" s="617"/>
      <c r="MSY36" s="617"/>
      <c r="MSZ36" s="617"/>
      <c r="MTA36" s="617"/>
      <c r="MTB36" s="617"/>
      <c r="MTC36" s="617"/>
      <c r="MTD36" s="617"/>
      <c r="MTE36" s="617"/>
      <c r="MTF36" s="617"/>
      <c r="MTG36" s="617"/>
      <c r="MTH36" s="617"/>
      <c r="MTI36" s="617"/>
      <c r="MTJ36" s="617"/>
      <c r="MTK36" s="617"/>
      <c r="MTL36" s="617"/>
      <c r="MTM36" s="617"/>
      <c r="MTN36" s="617"/>
      <c r="MTO36" s="617"/>
      <c r="MTP36" s="617"/>
      <c r="MTQ36" s="617"/>
      <c r="MTR36" s="617"/>
      <c r="MTS36" s="617"/>
      <c r="MTT36" s="617"/>
      <c r="MTU36" s="617"/>
      <c r="MTV36" s="617"/>
      <c r="MTW36" s="617"/>
      <c r="MTX36" s="617"/>
      <c r="MTY36" s="617"/>
      <c r="MTZ36" s="617"/>
      <c r="MUA36" s="617"/>
      <c r="MUB36" s="617"/>
      <c r="MUC36" s="617"/>
      <c r="MUD36" s="617"/>
      <c r="MUE36" s="617"/>
      <c r="MUF36" s="617"/>
      <c r="MUG36" s="617"/>
      <c r="MUH36" s="617"/>
      <c r="MUI36" s="617"/>
      <c r="MUJ36" s="617"/>
      <c r="MUK36" s="617"/>
      <c r="MUL36" s="617"/>
      <c r="MUM36" s="617"/>
      <c r="MUN36" s="617"/>
      <c r="MUO36" s="617"/>
      <c r="MUP36" s="617"/>
      <c r="MUQ36" s="617"/>
      <c r="MUR36" s="617"/>
      <c r="MUS36" s="617"/>
      <c r="MUT36" s="617"/>
      <c r="MUU36" s="617"/>
      <c r="MUV36" s="617"/>
      <c r="MUW36" s="617"/>
      <c r="MUX36" s="617"/>
      <c r="MUY36" s="617"/>
      <c r="MUZ36" s="617"/>
      <c r="MVA36" s="617"/>
      <c r="MVB36" s="617"/>
      <c r="MVC36" s="617"/>
      <c r="MVD36" s="617"/>
      <c r="MVE36" s="617"/>
      <c r="MVF36" s="617"/>
      <c r="MVG36" s="617"/>
      <c r="MVH36" s="617"/>
      <c r="MVI36" s="617"/>
      <c r="MVJ36" s="617"/>
      <c r="MVK36" s="617"/>
      <c r="MVL36" s="617"/>
      <c r="MVM36" s="617"/>
      <c r="MVN36" s="617"/>
      <c r="MVO36" s="617"/>
      <c r="MVP36" s="617"/>
      <c r="MVQ36" s="617"/>
      <c r="MVR36" s="617"/>
      <c r="MVS36" s="617"/>
      <c r="MVT36" s="617"/>
      <c r="MVU36" s="617"/>
      <c r="MVV36" s="617"/>
      <c r="MVW36" s="617"/>
      <c r="MVX36" s="617"/>
      <c r="MVY36" s="617"/>
      <c r="MVZ36" s="617"/>
      <c r="MWA36" s="617"/>
      <c r="MWB36" s="617"/>
      <c r="MWC36" s="617"/>
      <c r="MWD36" s="617"/>
      <c r="MWE36" s="617"/>
      <c r="MWF36" s="617"/>
      <c r="MWG36" s="617"/>
      <c r="MWH36" s="617"/>
      <c r="MWI36" s="617"/>
      <c r="MWJ36" s="617"/>
      <c r="MWK36" s="617"/>
      <c r="MWL36" s="617"/>
      <c r="MWM36" s="617"/>
      <c r="MWN36" s="617"/>
      <c r="MWO36" s="617"/>
      <c r="MWP36" s="617"/>
      <c r="MWQ36" s="617"/>
      <c r="MWR36" s="617"/>
      <c r="MWS36" s="617"/>
      <c r="MWT36" s="617"/>
      <c r="MWU36" s="617"/>
      <c r="MWV36" s="617"/>
      <c r="MWW36" s="617"/>
      <c r="MWX36" s="617"/>
      <c r="MWY36" s="617"/>
      <c r="MWZ36" s="617"/>
      <c r="MXA36" s="617"/>
      <c r="MXB36" s="617"/>
      <c r="MXC36" s="617"/>
      <c r="MXD36" s="617"/>
      <c r="MXE36" s="617"/>
      <c r="MXF36" s="617"/>
      <c r="MXG36" s="617"/>
      <c r="MXH36" s="617"/>
      <c r="MXI36" s="617"/>
      <c r="MXJ36" s="617"/>
      <c r="MXK36" s="617"/>
      <c r="MXL36" s="617"/>
      <c r="MXM36" s="617"/>
      <c r="MXN36" s="617"/>
      <c r="MXO36" s="617"/>
      <c r="MXP36" s="617"/>
      <c r="MXQ36" s="617"/>
      <c r="MXR36" s="617"/>
      <c r="MXS36" s="617"/>
      <c r="MXT36" s="617"/>
      <c r="MXU36" s="617"/>
      <c r="MXV36" s="617"/>
      <c r="MXW36" s="617"/>
      <c r="MXX36" s="617"/>
      <c r="MXY36" s="617"/>
      <c r="MXZ36" s="617"/>
      <c r="MYA36" s="617"/>
      <c r="MYB36" s="617"/>
      <c r="MYC36" s="617"/>
      <c r="MYD36" s="617"/>
      <c r="MYE36" s="617"/>
      <c r="MYF36" s="617"/>
      <c r="MYG36" s="617"/>
      <c r="MYH36" s="617"/>
      <c r="MYI36" s="617"/>
      <c r="MYJ36" s="617"/>
      <c r="MYK36" s="617"/>
      <c r="MYL36" s="617"/>
      <c r="MYM36" s="617"/>
      <c r="MYN36" s="617"/>
      <c r="MYO36" s="617"/>
      <c r="MYP36" s="617"/>
      <c r="MYQ36" s="617"/>
      <c r="MYR36" s="617"/>
      <c r="MYS36" s="617"/>
      <c r="MYT36" s="617"/>
      <c r="MYU36" s="617"/>
      <c r="MYV36" s="617"/>
      <c r="MYW36" s="617"/>
      <c r="MYX36" s="617"/>
      <c r="MYY36" s="617"/>
      <c r="MYZ36" s="617"/>
      <c r="MZA36" s="617"/>
      <c r="MZB36" s="617"/>
      <c r="MZC36" s="617"/>
      <c r="MZD36" s="617"/>
      <c r="MZE36" s="617"/>
      <c r="MZF36" s="617"/>
      <c r="MZG36" s="617"/>
      <c r="MZH36" s="617"/>
      <c r="MZI36" s="617"/>
      <c r="MZJ36" s="617"/>
      <c r="MZK36" s="617"/>
      <c r="MZL36" s="617"/>
      <c r="MZM36" s="617"/>
      <c r="MZN36" s="617"/>
      <c r="MZO36" s="617"/>
      <c r="MZP36" s="617"/>
      <c r="MZQ36" s="617"/>
      <c r="MZR36" s="617"/>
      <c r="MZS36" s="617"/>
      <c r="MZT36" s="617"/>
      <c r="MZU36" s="617"/>
      <c r="MZV36" s="617"/>
      <c r="MZW36" s="617"/>
      <c r="MZX36" s="617"/>
      <c r="MZY36" s="617"/>
      <c r="MZZ36" s="617"/>
      <c r="NAA36" s="617"/>
      <c r="NAB36" s="617"/>
      <c r="NAC36" s="617"/>
      <c r="NAD36" s="617"/>
      <c r="NAE36" s="617"/>
      <c r="NAF36" s="617"/>
      <c r="NAG36" s="617"/>
      <c r="NAH36" s="617"/>
      <c r="NAI36" s="617"/>
      <c r="NAJ36" s="617"/>
      <c r="NAK36" s="617"/>
      <c r="NAL36" s="617"/>
      <c r="NAM36" s="617"/>
      <c r="NAN36" s="617"/>
      <c r="NAO36" s="617"/>
      <c r="NAP36" s="617"/>
      <c r="NAQ36" s="617"/>
      <c r="NAR36" s="617"/>
      <c r="NAS36" s="617"/>
      <c r="NAT36" s="617"/>
      <c r="NAU36" s="617"/>
      <c r="NAV36" s="617"/>
      <c r="NAW36" s="617"/>
      <c r="NAX36" s="617"/>
      <c r="NAY36" s="617"/>
      <c r="NAZ36" s="617"/>
      <c r="NBA36" s="617"/>
      <c r="NBB36" s="617"/>
      <c r="NBC36" s="617"/>
      <c r="NBD36" s="617"/>
      <c r="NBE36" s="617"/>
      <c r="NBF36" s="617"/>
      <c r="NBG36" s="617"/>
      <c r="NBH36" s="617"/>
      <c r="NBI36" s="617"/>
      <c r="NBJ36" s="617"/>
      <c r="NBK36" s="617"/>
      <c r="NBL36" s="617"/>
      <c r="NBM36" s="617"/>
      <c r="NBN36" s="617"/>
      <c r="NBO36" s="617"/>
      <c r="NBP36" s="617"/>
      <c r="NBQ36" s="617"/>
      <c r="NBR36" s="617"/>
      <c r="NBS36" s="617"/>
      <c r="NBT36" s="617"/>
      <c r="NBU36" s="617"/>
      <c r="NBV36" s="617"/>
      <c r="NBW36" s="617"/>
      <c r="NBX36" s="617"/>
      <c r="NBY36" s="617"/>
      <c r="NBZ36" s="617"/>
      <c r="NCA36" s="617"/>
      <c r="NCB36" s="617"/>
      <c r="NCC36" s="617"/>
      <c r="NCD36" s="617"/>
      <c r="NCE36" s="617"/>
      <c r="NCF36" s="617"/>
      <c r="NCG36" s="617"/>
      <c r="NCH36" s="617"/>
      <c r="NCI36" s="617"/>
      <c r="NCJ36" s="617"/>
      <c r="NCK36" s="617"/>
      <c r="NCL36" s="617"/>
      <c r="NCM36" s="617"/>
      <c r="NCN36" s="617"/>
      <c r="NCO36" s="617"/>
      <c r="NCP36" s="617"/>
      <c r="NCQ36" s="617"/>
      <c r="NCR36" s="617"/>
      <c r="NCS36" s="617"/>
      <c r="NCT36" s="617"/>
      <c r="NCU36" s="617"/>
      <c r="NCV36" s="617"/>
      <c r="NCW36" s="617"/>
      <c r="NCX36" s="617"/>
      <c r="NCY36" s="617"/>
      <c r="NCZ36" s="617"/>
      <c r="NDA36" s="617"/>
      <c r="NDB36" s="617"/>
      <c r="NDC36" s="617"/>
      <c r="NDD36" s="617"/>
      <c r="NDE36" s="617"/>
      <c r="NDF36" s="617"/>
      <c r="NDG36" s="617"/>
      <c r="NDH36" s="617"/>
      <c r="NDI36" s="617"/>
      <c r="NDJ36" s="617"/>
      <c r="NDK36" s="617"/>
      <c r="NDL36" s="617"/>
      <c r="NDM36" s="617"/>
      <c r="NDN36" s="617"/>
      <c r="NDO36" s="617"/>
      <c r="NDP36" s="617"/>
      <c r="NDQ36" s="617"/>
      <c r="NDR36" s="617"/>
      <c r="NDS36" s="617"/>
      <c r="NDT36" s="617"/>
      <c r="NDU36" s="617"/>
      <c r="NDV36" s="617"/>
      <c r="NDW36" s="617"/>
      <c r="NDX36" s="617"/>
      <c r="NDY36" s="617"/>
      <c r="NDZ36" s="617"/>
      <c r="NEA36" s="617"/>
      <c r="NEB36" s="617"/>
      <c r="NEC36" s="617"/>
      <c r="NED36" s="617"/>
      <c r="NEE36" s="617"/>
      <c r="NEF36" s="617"/>
      <c r="NEG36" s="617"/>
      <c r="NEH36" s="617"/>
      <c r="NEI36" s="617"/>
      <c r="NEJ36" s="617"/>
      <c r="NEK36" s="617"/>
      <c r="NEL36" s="617"/>
      <c r="NEM36" s="617"/>
      <c r="NEN36" s="617"/>
      <c r="NEO36" s="617"/>
      <c r="NEP36" s="617"/>
      <c r="NEQ36" s="617"/>
      <c r="NER36" s="617"/>
      <c r="NES36" s="617"/>
      <c r="NET36" s="617"/>
      <c r="NEU36" s="617"/>
      <c r="NEV36" s="617"/>
      <c r="NEW36" s="617"/>
      <c r="NEX36" s="617"/>
      <c r="NEY36" s="617"/>
      <c r="NEZ36" s="617"/>
      <c r="NFA36" s="617"/>
      <c r="NFB36" s="617"/>
      <c r="NFC36" s="617"/>
      <c r="NFD36" s="617"/>
      <c r="NFE36" s="617"/>
      <c r="NFF36" s="617"/>
      <c r="NFG36" s="617"/>
      <c r="NFH36" s="617"/>
      <c r="NFI36" s="617"/>
      <c r="NFJ36" s="617"/>
      <c r="NFK36" s="617"/>
      <c r="NFL36" s="617"/>
      <c r="NFM36" s="617"/>
      <c r="NFN36" s="617"/>
      <c r="NFO36" s="617"/>
      <c r="NFP36" s="617"/>
      <c r="NFQ36" s="617"/>
      <c r="NFR36" s="617"/>
      <c r="NFS36" s="617"/>
      <c r="NFT36" s="617"/>
      <c r="NFU36" s="617"/>
      <c r="NFV36" s="617"/>
      <c r="NFW36" s="617"/>
      <c r="NFX36" s="617"/>
      <c r="NFY36" s="617"/>
      <c r="NFZ36" s="617"/>
      <c r="NGA36" s="617"/>
      <c r="NGB36" s="617"/>
      <c r="NGC36" s="617"/>
      <c r="NGD36" s="617"/>
      <c r="NGE36" s="617"/>
      <c r="NGF36" s="617"/>
      <c r="NGG36" s="617"/>
      <c r="NGH36" s="617"/>
      <c r="NGI36" s="617"/>
      <c r="NGJ36" s="617"/>
      <c r="NGK36" s="617"/>
      <c r="NGL36" s="617"/>
      <c r="NGM36" s="617"/>
      <c r="NGN36" s="617"/>
      <c r="NGO36" s="617"/>
      <c r="NGP36" s="617"/>
      <c r="NGQ36" s="617"/>
      <c r="NGR36" s="617"/>
      <c r="NGS36" s="617"/>
      <c r="NGT36" s="617"/>
      <c r="NGU36" s="617"/>
      <c r="NGV36" s="617"/>
      <c r="NGW36" s="617"/>
      <c r="NGX36" s="617"/>
      <c r="NGY36" s="617"/>
      <c r="NGZ36" s="617"/>
      <c r="NHA36" s="617"/>
      <c r="NHB36" s="617"/>
      <c r="NHC36" s="617"/>
      <c r="NHD36" s="617"/>
      <c r="NHE36" s="617"/>
      <c r="NHF36" s="617"/>
      <c r="NHG36" s="617"/>
      <c r="NHH36" s="617"/>
      <c r="NHI36" s="617"/>
      <c r="NHJ36" s="617"/>
      <c r="NHK36" s="617"/>
      <c r="NHL36" s="617"/>
      <c r="NHM36" s="617"/>
      <c r="NHN36" s="617"/>
      <c r="NHO36" s="617"/>
      <c r="NHP36" s="617"/>
      <c r="NHQ36" s="617"/>
      <c r="NHR36" s="617"/>
      <c r="NHS36" s="617"/>
      <c r="NHT36" s="617"/>
      <c r="NHU36" s="617"/>
      <c r="NHV36" s="617"/>
      <c r="NHW36" s="617"/>
      <c r="NHX36" s="617"/>
      <c r="NHY36" s="617"/>
      <c r="NHZ36" s="617"/>
      <c r="NIA36" s="617"/>
      <c r="NIB36" s="617"/>
      <c r="NIC36" s="617"/>
      <c r="NID36" s="617"/>
      <c r="NIE36" s="617"/>
      <c r="NIF36" s="617"/>
      <c r="NIG36" s="617"/>
      <c r="NIH36" s="617"/>
      <c r="NII36" s="617"/>
      <c r="NIJ36" s="617"/>
      <c r="NIK36" s="617"/>
      <c r="NIL36" s="617"/>
      <c r="NIM36" s="617"/>
      <c r="NIN36" s="617"/>
      <c r="NIO36" s="617"/>
      <c r="NIP36" s="617"/>
      <c r="NIQ36" s="617"/>
      <c r="NIR36" s="617"/>
      <c r="NIS36" s="617"/>
      <c r="NIT36" s="617"/>
      <c r="NIU36" s="617"/>
      <c r="NIV36" s="617"/>
      <c r="NIW36" s="617"/>
      <c r="NIX36" s="617"/>
      <c r="NIY36" s="617"/>
      <c r="NIZ36" s="617"/>
      <c r="NJA36" s="617"/>
      <c r="NJB36" s="617"/>
      <c r="NJC36" s="617"/>
      <c r="NJD36" s="617"/>
      <c r="NJE36" s="617"/>
      <c r="NJF36" s="617"/>
      <c r="NJG36" s="617"/>
      <c r="NJH36" s="617"/>
      <c r="NJI36" s="617"/>
      <c r="NJJ36" s="617"/>
      <c r="NJK36" s="617"/>
      <c r="NJL36" s="617"/>
      <c r="NJM36" s="617"/>
      <c r="NJN36" s="617"/>
      <c r="NJO36" s="617"/>
      <c r="NJP36" s="617"/>
      <c r="NJQ36" s="617"/>
      <c r="NJR36" s="617"/>
      <c r="NJS36" s="617"/>
      <c r="NJT36" s="617"/>
      <c r="NJU36" s="617"/>
      <c r="NJV36" s="617"/>
      <c r="NJW36" s="617"/>
      <c r="NJX36" s="617"/>
      <c r="NJY36" s="617"/>
      <c r="NJZ36" s="617"/>
      <c r="NKA36" s="617"/>
      <c r="NKB36" s="617"/>
      <c r="NKC36" s="617"/>
      <c r="NKD36" s="617"/>
      <c r="NKE36" s="617"/>
      <c r="NKF36" s="617"/>
      <c r="NKG36" s="617"/>
      <c r="NKH36" s="617"/>
      <c r="NKI36" s="617"/>
      <c r="NKJ36" s="617"/>
      <c r="NKK36" s="617"/>
      <c r="NKL36" s="617"/>
      <c r="NKM36" s="617"/>
      <c r="NKN36" s="617"/>
      <c r="NKO36" s="617"/>
      <c r="NKP36" s="617"/>
      <c r="NKQ36" s="617"/>
      <c r="NKR36" s="617"/>
      <c r="NKS36" s="617"/>
      <c r="NKT36" s="617"/>
      <c r="NKU36" s="617"/>
      <c r="NKV36" s="617"/>
      <c r="NKW36" s="617"/>
      <c r="NKX36" s="617"/>
      <c r="NKY36" s="617"/>
      <c r="NKZ36" s="617"/>
      <c r="NLA36" s="617"/>
      <c r="NLB36" s="617"/>
      <c r="NLC36" s="617"/>
      <c r="NLD36" s="617"/>
      <c r="NLE36" s="617"/>
      <c r="NLF36" s="617"/>
      <c r="NLG36" s="617"/>
      <c r="NLH36" s="617"/>
      <c r="NLI36" s="617"/>
      <c r="NLJ36" s="617"/>
      <c r="NLK36" s="617"/>
      <c r="NLL36" s="617"/>
      <c r="NLM36" s="617"/>
      <c r="NLN36" s="617"/>
      <c r="NLO36" s="617"/>
      <c r="NLP36" s="617"/>
      <c r="NLQ36" s="617"/>
      <c r="NLR36" s="617"/>
      <c r="NLS36" s="617"/>
      <c r="NLT36" s="617"/>
      <c r="NLU36" s="617"/>
      <c r="NLV36" s="617"/>
      <c r="NLW36" s="617"/>
      <c r="NLX36" s="617"/>
      <c r="NLY36" s="617"/>
      <c r="NLZ36" s="617"/>
      <c r="NMA36" s="617"/>
      <c r="NMB36" s="617"/>
      <c r="NMC36" s="617"/>
      <c r="NMD36" s="617"/>
      <c r="NME36" s="617"/>
      <c r="NMF36" s="617"/>
      <c r="NMG36" s="617"/>
      <c r="NMH36" s="617"/>
      <c r="NMI36" s="617"/>
      <c r="NMJ36" s="617"/>
      <c r="NMK36" s="617"/>
      <c r="NML36" s="617"/>
      <c r="NMM36" s="617"/>
      <c r="NMN36" s="617"/>
      <c r="NMO36" s="617"/>
      <c r="NMP36" s="617"/>
      <c r="NMQ36" s="617"/>
      <c r="NMR36" s="617"/>
      <c r="NMS36" s="617"/>
      <c r="NMT36" s="617"/>
      <c r="NMU36" s="617"/>
      <c r="NMV36" s="617"/>
      <c r="NMW36" s="617"/>
      <c r="NMX36" s="617"/>
      <c r="NMY36" s="617"/>
      <c r="NMZ36" s="617"/>
      <c r="NNA36" s="617"/>
      <c r="NNB36" s="617"/>
      <c r="NNC36" s="617"/>
      <c r="NND36" s="617"/>
      <c r="NNE36" s="617"/>
      <c r="NNF36" s="617"/>
      <c r="NNG36" s="617"/>
      <c r="NNH36" s="617"/>
      <c r="NNI36" s="617"/>
      <c r="NNJ36" s="617"/>
      <c r="NNK36" s="617"/>
      <c r="NNL36" s="617"/>
      <c r="NNM36" s="617"/>
      <c r="NNN36" s="617"/>
      <c r="NNO36" s="617"/>
      <c r="NNP36" s="617"/>
      <c r="NNQ36" s="617"/>
      <c r="NNR36" s="617"/>
      <c r="NNS36" s="617"/>
      <c r="NNT36" s="617"/>
      <c r="NNU36" s="617"/>
      <c r="NNV36" s="617"/>
      <c r="NNW36" s="617"/>
      <c r="NNX36" s="617"/>
      <c r="NNY36" s="617"/>
      <c r="NNZ36" s="617"/>
      <c r="NOA36" s="617"/>
      <c r="NOB36" s="617"/>
      <c r="NOC36" s="617"/>
      <c r="NOD36" s="617"/>
      <c r="NOE36" s="617"/>
      <c r="NOF36" s="617"/>
      <c r="NOG36" s="617"/>
      <c r="NOH36" s="617"/>
      <c r="NOI36" s="617"/>
      <c r="NOJ36" s="617"/>
      <c r="NOK36" s="617"/>
      <c r="NOL36" s="617"/>
      <c r="NOM36" s="617"/>
      <c r="NON36" s="617"/>
      <c r="NOO36" s="617"/>
      <c r="NOP36" s="617"/>
      <c r="NOQ36" s="617"/>
      <c r="NOR36" s="617"/>
      <c r="NOS36" s="617"/>
      <c r="NOT36" s="617"/>
      <c r="NOU36" s="617"/>
      <c r="NOV36" s="617"/>
      <c r="NOW36" s="617"/>
      <c r="NOX36" s="617"/>
      <c r="NOY36" s="617"/>
      <c r="NOZ36" s="617"/>
      <c r="NPA36" s="617"/>
      <c r="NPB36" s="617"/>
      <c r="NPC36" s="617"/>
      <c r="NPD36" s="617"/>
      <c r="NPE36" s="617"/>
      <c r="NPF36" s="617"/>
      <c r="NPG36" s="617"/>
      <c r="NPH36" s="617"/>
      <c r="NPI36" s="617"/>
      <c r="NPJ36" s="617"/>
      <c r="NPK36" s="617"/>
      <c r="NPL36" s="617"/>
      <c r="NPM36" s="617"/>
      <c r="NPN36" s="617"/>
      <c r="NPO36" s="617"/>
      <c r="NPP36" s="617"/>
      <c r="NPQ36" s="617"/>
      <c r="NPR36" s="617"/>
      <c r="NPS36" s="617"/>
      <c r="NPT36" s="617"/>
      <c r="NPU36" s="617"/>
      <c r="NPV36" s="617"/>
      <c r="NPW36" s="617"/>
      <c r="NPX36" s="617"/>
      <c r="NPY36" s="617"/>
      <c r="NPZ36" s="617"/>
      <c r="NQA36" s="617"/>
      <c r="NQB36" s="617"/>
      <c r="NQC36" s="617"/>
      <c r="NQD36" s="617"/>
      <c r="NQE36" s="617"/>
      <c r="NQF36" s="617"/>
      <c r="NQG36" s="617"/>
      <c r="NQH36" s="617"/>
      <c r="NQI36" s="617"/>
      <c r="NQJ36" s="617"/>
      <c r="NQK36" s="617"/>
      <c r="NQL36" s="617"/>
      <c r="NQM36" s="617"/>
      <c r="NQN36" s="617"/>
      <c r="NQO36" s="617"/>
      <c r="NQP36" s="617"/>
      <c r="NQQ36" s="617"/>
      <c r="NQR36" s="617"/>
      <c r="NQS36" s="617"/>
      <c r="NQT36" s="617"/>
      <c r="NQU36" s="617"/>
      <c r="NQV36" s="617"/>
      <c r="NQW36" s="617"/>
      <c r="NQX36" s="617"/>
      <c r="NQY36" s="617"/>
      <c r="NQZ36" s="617"/>
      <c r="NRA36" s="617"/>
      <c r="NRB36" s="617"/>
      <c r="NRC36" s="617"/>
      <c r="NRD36" s="617"/>
      <c r="NRE36" s="617"/>
      <c r="NRF36" s="617"/>
      <c r="NRG36" s="617"/>
      <c r="NRH36" s="617"/>
      <c r="NRI36" s="617"/>
      <c r="NRJ36" s="617"/>
      <c r="NRK36" s="617"/>
      <c r="NRL36" s="617"/>
      <c r="NRM36" s="617"/>
      <c r="NRN36" s="617"/>
      <c r="NRO36" s="617"/>
      <c r="NRP36" s="617"/>
      <c r="NRQ36" s="617"/>
      <c r="NRR36" s="617"/>
      <c r="NRS36" s="617"/>
      <c r="NRT36" s="617"/>
      <c r="NRU36" s="617"/>
      <c r="NRV36" s="617"/>
      <c r="NRW36" s="617"/>
      <c r="NRX36" s="617"/>
      <c r="NRY36" s="617"/>
      <c r="NRZ36" s="617"/>
      <c r="NSA36" s="617"/>
      <c r="NSB36" s="617"/>
      <c r="NSC36" s="617"/>
      <c r="NSD36" s="617"/>
      <c r="NSE36" s="617"/>
      <c r="NSF36" s="617"/>
      <c r="NSG36" s="617"/>
      <c r="NSH36" s="617"/>
      <c r="NSI36" s="617"/>
      <c r="NSJ36" s="617"/>
      <c r="NSK36" s="617"/>
      <c r="NSL36" s="617"/>
      <c r="NSM36" s="617"/>
      <c r="NSN36" s="617"/>
      <c r="NSO36" s="617"/>
      <c r="NSP36" s="617"/>
      <c r="NSQ36" s="617"/>
      <c r="NSR36" s="617"/>
      <c r="NSS36" s="617"/>
      <c r="NST36" s="617"/>
      <c r="NSU36" s="617"/>
      <c r="NSV36" s="617"/>
      <c r="NSW36" s="617"/>
      <c r="NSX36" s="617"/>
      <c r="NSY36" s="617"/>
      <c r="NSZ36" s="617"/>
      <c r="NTA36" s="617"/>
      <c r="NTB36" s="617"/>
      <c r="NTC36" s="617"/>
      <c r="NTD36" s="617"/>
      <c r="NTE36" s="617"/>
      <c r="NTF36" s="617"/>
      <c r="NTG36" s="617"/>
      <c r="NTH36" s="617"/>
      <c r="NTI36" s="617"/>
      <c r="NTJ36" s="617"/>
      <c r="NTK36" s="617"/>
      <c r="NTL36" s="617"/>
      <c r="NTM36" s="617"/>
      <c r="NTN36" s="617"/>
      <c r="NTO36" s="617"/>
      <c r="NTP36" s="617"/>
      <c r="NTQ36" s="617"/>
      <c r="NTR36" s="617"/>
      <c r="NTS36" s="617"/>
      <c r="NTT36" s="617"/>
      <c r="NTU36" s="617"/>
      <c r="NTV36" s="617"/>
      <c r="NTW36" s="617"/>
      <c r="NTX36" s="617"/>
      <c r="NTY36" s="617"/>
      <c r="NTZ36" s="617"/>
      <c r="NUA36" s="617"/>
      <c r="NUB36" s="617"/>
      <c r="NUC36" s="617"/>
      <c r="NUD36" s="617"/>
      <c r="NUE36" s="617"/>
      <c r="NUF36" s="617"/>
      <c r="NUG36" s="617"/>
      <c r="NUH36" s="617"/>
      <c r="NUI36" s="617"/>
      <c r="NUJ36" s="617"/>
      <c r="NUK36" s="617"/>
      <c r="NUL36" s="617"/>
      <c r="NUM36" s="617"/>
      <c r="NUN36" s="617"/>
      <c r="NUO36" s="617"/>
      <c r="NUP36" s="617"/>
      <c r="NUQ36" s="617"/>
      <c r="NUR36" s="617"/>
      <c r="NUS36" s="617"/>
      <c r="NUT36" s="617"/>
      <c r="NUU36" s="617"/>
      <c r="NUV36" s="617"/>
      <c r="NUW36" s="617"/>
      <c r="NUX36" s="617"/>
      <c r="NUY36" s="617"/>
      <c r="NUZ36" s="617"/>
      <c r="NVA36" s="617"/>
      <c r="NVB36" s="617"/>
      <c r="NVC36" s="617"/>
      <c r="NVD36" s="617"/>
      <c r="NVE36" s="617"/>
      <c r="NVF36" s="617"/>
      <c r="NVG36" s="617"/>
      <c r="NVH36" s="617"/>
      <c r="NVI36" s="617"/>
      <c r="NVJ36" s="617"/>
      <c r="NVK36" s="617"/>
      <c r="NVL36" s="617"/>
      <c r="NVM36" s="617"/>
      <c r="NVN36" s="617"/>
      <c r="NVO36" s="617"/>
      <c r="NVP36" s="617"/>
      <c r="NVQ36" s="617"/>
      <c r="NVR36" s="617"/>
      <c r="NVS36" s="617"/>
      <c r="NVT36" s="617"/>
      <c r="NVU36" s="617"/>
      <c r="NVV36" s="617"/>
      <c r="NVW36" s="617"/>
      <c r="NVX36" s="617"/>
      <c r="NVY36" s="617"/>
      <c r="NVZ36" s="617"/>
      <c r="NWA36" s="617"/>
      <c r="NWB36" s="617"/>
      <c r="NWC36" s="617"/>
      <c r="NWD36" s="617"/>
      <c r="NWE36" s="617"/>
      <c r="NWF36" s="617"/>
      <c r="NWG36" s="617"/>
      <c r="NWH36" s="617"/>
      <c r="NWI36" s="617"/>
      <c r="NWJ36" s="617"/>
      <c r="NWK36" s="617"/>
      <c r="NWL36" s="617"/>
      <c r="NWM36" s="617"/>
      <c r="NWN36" s="617"/>
      <c r="NWO36" s="617"/>
      <c r="NWP36" s="617"/>
      <c r="NWQ36" s="617"/>
      <c r="NWR36" s="617"/>
      <c r="NWS36" s="617"/>
      <c r="NWT36" s="617"/>
      <c r="NWU36" s="617"/>
      <c r="NWV36" s="617"/>
      <c r="NWW36" s="617"/>
      <c r="NWX36" s="617"/>
      <c r="NWY36" s="617"/>
      <c r="NWZ36" s="617"/>
      <c r="NXA36" s="617"/>
      <c r="NXB36" s="617"/>
      <c r="NXC36" s="617"/>
      <c r="NXD36" s="617"/>
      <c r="NXE36" s="617"/>
      <c r="NXF36" s="617"/>
      <c r="NXG36" s="617"/>
      <c r="NXH36" s="617"/>
      <c r="NXI36" s="617"/>
      <c r="NXJ36" s="617"/>
      <c r="NXK36" s="617"/>
      <c r="NXL36" s="617"/>
      <c r="NXM36" s="617"/>
      <c r="NXN36" s="617"/>
      <c r="NXO36" s="617"/>
      <c r="NXP36" s="617"/>
      <c r="NXQ36" s="617"/>
      <c r="NXR36" s="617"/>
      <c r="NXS36" s="617"/>
      <c r="NXT36" s="617"/>
      <c r="NXU36" s="617"/>
      <c r="NXV36" s="617"/>
      <c r="NXW36" s="617"/>
      <c r="NXX36" s="617"/>
      <c r="NXY36" s="617"/>
      <c r="NXZ36" s="617"/>
      <c r="NYA36" s="617"/>
      <c r="NYB36" s="617"/>
      <c r="NYC36" s="617"/>
      <c r="NYD36" s="617"/>
      <c r="NYE36" s="617"/>
      <c r="NYF36" s="617"/>
      <c r="NYG36" s="617"/>
      <c r="NYH36" s="617"/>
      <c r="NYI36" s="617"/>
      <c r="NYJ36" s="617"/>
      <c r="NYK36" s="617"/>
      <c r="NYL36" s="617"/>
      <c r="NYM36" s="617"/>
      <c r="NYN36" s="617"/>
      <c r="NYO36" s="617"/>
      <c r="NYP36" s="617"/>
      <c r="NYQ36" s="617"/>
      <c r="NYR36" s="617"/>
      <c r="NYS36" s="617"/>
      <c r="NYT36" s="617"/>
      <c r="NYU36" s="617"/>
      <c r="NYV36" s="617"/>
      <c r="NYW36" s="617"/>
      <c r="NYX36" s="617"/>
      <c r="NYY36" s="617"/>
      <c r="NYZ36" s="617"/>
      <c r="NZA36" s="617"/>
      <c r="NZB36" s="617"/>
      <c r="NZC36" s="617"/>
      <c r="NZD36" s="617"/>
      <c r="NZE36" s="617"/>
      <c r="NZF36" s="617"/>
      <c r="NZG36" s="617"/>
      <c r="NZH36" s="617"/>
      <c r="NZI36" s="617"/>
      <c r="NZJ36" s="617"/>
      <c r="NZK36" s="617"/>
      <c r="NZL36" s="617"/>
      <c r="NZM36" s="617"/>
      <c r="NZN36" s="617"/>
      <c r="NZO36" s="617"/>
      <c r="NZP36" s="617"/>
      <c r="NZQ36" s="617"/>
      <c r="NZR36" s="617"/>
      <c r="NZS36" s="617"/>
      <c r="NZT36" s="617"/>
      <c r="NZU36" s="617"/>
      <c r="NZV36" s="617"/>
      <c r="NZW36" s="617"/>
      <c r="NZX36" s="617"/>
      <c r="NZY36" s="617"/>
      <c r="NZZ36" s="617"/>
      <c r="OAA36" s="617"/>
      <c r="OAB36" s="617"/>
      <c r="OAC36" s="617"/>
      <c r="OAD36" s="617"/>
      <c r="OAE36" s="617"/>
      <c r="OAF36" s="617"/>
      <c r="OAG36" s="617"/>
      <c r="OAH36" s="617"/>
      <c r="OAI36" s="617"/>
      <c r="OAJ36" s="617"/>
      <c r="OAK36" s="617"/>
      <c r="OAL36" s="617"/>
      <c r="OAM36" s="617"/>
      <c r="OAN36" s="617"/>
      <c r="OAO36" s="617"/>
      <c r="OAP36" s="617"/>
      <c r="OAQ36" s="617"/>
      <c r="OAR36" s="617"/>
      <c r="OAS36" s="617"/>
      <c r="OAT36" s="617"/>
      <c r="OAU36" s="617"/>
      <c r="OAV36" s="617"/>
      <c r="OAW36" s="617"/>
      <c r="OAX36" s="617"/>
      <c r="OAY36" s="617"/>
      <c r="OAZ36" s="617"/>
      <c r="OBA36" s="617"/>
      <c r="OBB36" s="617"/>
      <c r="OBC36" s="617"/>
      <c r="OBD36" s="617"/>
      <c r="OBE36" s="617"/>
      <c r="OBF36" s="617"/>
      <c r="OBG36" s="617"/>
      <c r="OBH36" s="617"/>
      <c r="OBI36" s="617"/>
      <c r="OBJ36" s="617"/>
      <c r="OBK36" s="617"/>
      <c r="OBL36" s="617"/>
      <c r="OBM36" s="617"/>
      <c r="OBN36" s="617"/>
      <c r="OBO36" s="617"/>
      <c r="OBP36" s="617"/>
      <c r="OBQ36" s="617"/>
      <c r="OBR36" s="617"/>
      <c r="OBS36" s="617"/>
      <c r="OBT36" s="617"/>
      <c r="OBU36" s="617"/>
      <c r="OBV36" s="617"/>
      <c r="OBW36" s="617"/>
      <c r="OBX36" s="617"/>
      <c r="OBY36" s="617"/>
      <c r="OBZ36" s="617"/>
      <c r="OCA36" s="617"/>
      <c r="OCB36" s="617"/>
      <c r="OCC36" s="617"/>
      <c r="OCD36" s="617"/>
      <c r="OCE36" s="617"/>
      <c r="OCF36" s="617"/>
      <c r="OCG36" s="617"/>
      <c r="OCH36" s="617"/>
      <c r="OCI36" s="617"/>
      <c r="OCJ36" s="617"/>
      <c r="OCK36" s="617"/>
      <c r="OCL36" s="617"/>
      <c r="OCM36" s="617"/>
      <c r="OCN36" s="617"/>
      <c r="OCO36" s="617"/>
      <c r="OCP36" s="617"/>
      <c r="OCQ36" s="617"/>
      <c r="OCR36" s="617"/>
      <c r="OCS36" s="617"/>
      <c r="OCT36" s="617"/>
      <c r="OCU36" s="617"/>
      <c r="OCV36" s="617"/>
      <c r="OCW36" s="617"/>
      <c r="OCX36" s="617"/>
      <c r="OCY36" s="617"/>
      <c r="OCZ36" s="617"/>
      <c r="ODA36" s="617"/>
      <c r="ODB36" s="617"/>
      <c r="ODC36" s="617"/>
      <c r="ODD36" s="617"/>
      <c r="ODE36" s="617"/>
      <c r="ODF36" s="617"/>
      <c r="ODG36" s="617"/>
      <c r="ODH36" s="617"/>
      <c r="ODI36" s="617"/>
      <c r="ODJ36" s="617"/>
      <c r="ODK36" s="617"/>
      <c r="ODL36" s="617"/>
      <c r="ODM36" s="617"/>
      <c r="ODN36" s="617"/>
      <c r="ODO36" s="617"/>
      <c r="ODP36" s="617"/>
      <c r="ODQ36" s="617"/>
      <c r="ODR36" s="617"/>
      <c r="ODS36" s="617"/>
      <c r="ODT36" s="617"/>
      <c r="ODU36" s="617"/>
      <c r="ODV36" s="617"/>
      <c r="ODW36" s="617"/>
      <c r="ODX36" s="617"/>
      <c r="ODY36" s="617"/>
      <c r="ODZ36" s="617"/>
      <c r="OEA36" s="617"/>
      <c r="OEB36" s="617"/>
      <c r="OEC36" s="617"/>
      <c r="OED36" s="617"/>
      <c r="OEE36" s="617"/>
      <c r="OEF36" s="617"/>
      <c r="OEG36" s="617"/>
      <c r="OEH36" s="617"/>
      <c r="OEI36" s="617"/>
      <c r="OEJ36" s="617"/>
      <c r="OEK36" s="617"/>
      <c r="OEL36" s="617"/>
      <c r="OEM36" s="617"/>
      <c r="OEN36" s="617"/>
      <c r="OEO36" s="617"/>
      <c r="OEP36" s="617"/>
      <c r="OEQ36" s="617"/>
      <c r="OER36" s="617"/>
      <c r="OES36" s="617"/>
      <c r="OET36" s="617"/>
      <c r="OEU36" s="617"/>
      <c r="OEV36" s="617"/>
      <c r="OEW36" s="617"/>
      <c r="OEX36" s="617"/>
      <c r="OEY36" s="617"/>
      <c r="OEZ36" s="617"/>
      <c r="OFA36" s="617"/>
      <c r="OFB36" s="617"/>
      <c r="OFC36" s="617"/>
      <c r="OFD36" s="617"/>
      <c r="OFE36" s="617"/>
      <c r="OFF36" s="617"/>
      <c r="OFG36" s="617"/>
      <c r="OFH36" s="617"/>
      <c r="OFI36" s="617"/>
      <c r="OFJ36" s="617"/>
      <c r="OFK36" s="617"/>
      <c r="OFL36" s="617"/>
      <c r="OFM36" s="617"/>
      <c r="OFN36" s="617"/>
      <c r="OFO36" s="617"/>
      <c r="OFP36" s="617"/>
      <c r="OFQ36" s="617"/>
      <c r="OFR36" s="617"/>
      <c r="OFS36" s="617"/>
      <c r="OFT36" s="617"/>
      <c r="OFU36" s="617"/>
      <c r="OFV36" s="617"/>
      <c r="OFW36" s="617"/>
      <c r="OFX36" s="617"/>
      <c r="OFY36" s="617"/>
      <c r="OFZ36" s="617"/>
      <c r="OGA36" s="617"/>
      <c r="OGB36" s="617"/>
      <c r="OGC36" s="617"/>
      <c r="OGD36" s="617"/>
      <c r="OGE36" s="617"/>
      <c r="OGF36" s="617"/>
      <c r="OGG36" s="617"/>
      <c r="OGH36" s="617"/>
      <c r="OGI36" s="617"/>
      <c r="OGJ36" s="617"/>
      <c r="OGK36" s="617"/>
      <c r="OGL36" s="617"/>
      <c r="OGM36" s="617"/>
      <c r="OGN36" s="617"/>
      <c r="OGO36" s="617"/>
      <c r="OGP36" s="617"/>
      <c r="OGQ36" s="617"/>
      <c r="OGR36" s="617"/>
      <c r="OGS36" s="617"/>
      <c r="OGT36" s="617"/>
      <c r="OGU36" s="617"/>
      <c r="OGV36" s="617"/>
      <c r="OGW36" s="617"/>
      <c r="OGX36" s="617"/>
      <c r="OGY36" s="617"/>
      <c r="OGZ36" s="617"/>
      <c r="OHA36" s="617"/>
      <c r="OHB36" s="617"/>
      <c r="OHC36" s="617"/>
      <c r="OHD36" s="617"/>
      <c r="OHE36" s="617"/>
      <c r="OHF36" s="617"/>
      <c r="OHG36" s="617"/>
      <c r="OHH36" s="617"/>
      <c r="OHI36" s="617"/>
      <c r="OHJ36" s="617"/>
      <c r="OHK36" s="617"/>
      <c r="OHL36" s="617"/>
      <c r="OHM36" s="617"/>
      <c r="OHN36" s="617"/>
      <c r="OHO36" s="617"/>
      <c r="OHP36" s="617"/>
      <c r="OHQ36" s="617"/>
      <c r="OHR36" s="617"/>
      <c r="OHS36" s="617"/>
      <c r="OHT36" s="617"/>
      <c r="OHU36" s="617"/>
      <c r="OHV36" s="617"/>
      <c r="OHW36" s="617"/>
      <c r="OHX36" s="617"/>
      <c r="OHY36" s="617"/>
      <c r="OHZ36" s="617"/>
      <c r="OIA36" s="617"/>
      <c r="OIB36" s="617"/>
      <c r="OIC36" s="617"/>
      <c r="OID36" s="617"/>
      <c r="OIE36" s="617"/>
      <c r="OIF36" s="617"/>
      <c r="OIG36" s="617"/>
      <c r="OIH36" s="617"/>
      <c r="OII36" s="617"/>
      <c r="OIJ36" s="617"/>
      <c r="OIK36" s="617"/>
      <c r="OIL36" s="617"/>
      <c r="OIM36" s="617"/>
      <c r="OIN36" s="617"/>
      <c r="OIO36" s="617"/>
      <c r="OIP36" s="617"/>
      <c r="OIQ36" s="617"/>
      <c r="OIR36" s="617"/>
      <c r="OIS36" s="617"/>
      <c r="OIT36" s="617"/>
      <c r="OIU36" s="617"/>
      <c r="OIV36" s="617"/>
      <c r="OIW36" s="617"/>
      <c r="OIX36" s="617"/>
      <c r="OIY36" s="617"/>
      <c r="OIZ36" s="617"/>
      <c r="OJA36" s="617"/>
      <c r="OJB36" s="617"/>
      <c r="OJC36" s="617"/>
      <c r="OJD36" s="617"/>
      <c r="OJE36" s="617"/>
      <c r="OJF36" s="617"/>
      <c r="OJG36" s="617"/>
      <c r="OJH36" s="617"/>
      <c r="OJI36" s="617"/>
      <c r="OJJ36" s="617"/>
      <c r="OJK36" s="617"/>
      <c r="OJL36" s="617"/>
      <c r="OJM36" s="617"/>
      <c r="OJN36" s="617"/>
      <c r="OJO36" s="617"/>
      <c r="OJP36" s="617"/>
      <c r="OJQ36" s="617"/>
      <c r="OJR36" s="617"/>
      <c r="OJS36" s="617"/>
      <c r="OJT36" s="617"/>
      <c r="OJU36" s="617"/>
      <c r="OJV36" s="617"/>
      <c r="OJW36" s="617"/>
      <c r="OJX36" s="617"/>
      <c r="OJY36" s="617"/>
      <c r="OJZ36" s="617"/>
      <c r="OKA36" s="617"/>
      <c r="OKB36" s="617"/>
      <c r="OKC36" s="617"/>
      <c r="OKD36" s="617"/>
      <c r="OKE36" s="617"/>
      <c r="OKF36" s="617"/>
      <c r="OKG36" s="617"/>
      <c r="OKH36" s="617"/>
      <c r="OKI36" s="617"/>
      <c r="OKJ36" s="617"/>
      <c r="OKK36" s="617"/>
      <c r="OKL36" s="617"/>
      <c r="OKM36" s="617"/>
      <c r="OKN36" s="617"/>
      <c r="OKO36" s="617"/>
      <c r="OKP36" s="617"/>
      <c r="OKQ36" s="617"/>
      <c r="OKR36" s="617"/>
      <c r="OKS36" s="617"/>
      <c r="OKT36" s="617"/>
      <c r="OKU36" s="617"/>
      <c r="OKV36" s="617"/>
      <c r="OKW36" s="617"/>
      <c r="OKX36" s="617"/>
      <c r="OKY36" s="617"/>
      <c r="OKZ36" s="617"/>
      <c r="OLA36" s="617"/>
      <c r="OLB36" s="617"/>
      <c r="OLC36" s="617"/>
      <c r="OLD36" s="617"/>
      <c r="OLE36" s="617"/>
      <c r="OLF36" s="617"/>
      <c r="OLG36" s="617"/>
      <c r="OLH36" s="617"/>
      <c r="OLI36" s="617"/>
      <c r="OLJ36" s="617"/>
      <c r="OLK36" s="617"/>
      <c r="OLL36" s="617"/>
      <c r="OLM36" s="617"/>
      <c r="OLN36" s="617"/>
      <c r="OLO36" s="617"/>
      <c r="OLP36" s="617"/>
      <c r="OLQ36" s="617"/>
      <c r="OLR36" s="617"/>
      <c r="OLS36" s="617"/>
      <c r="OLT36" s="617"/>
      <c r="OLU36" s="617"/>
      <c r="OLV36" s="617"/>
      <c r="OLW36" s="617"/>
      <c r="OLX36" s="617"/>
      <c r="OLY36" s="617"/>
      <c r="OLZ36" s="617"/>
      <c r="OMA36" s="617"/>
      <c r="OMB36" s="617"/>
      <c r="OMC36" s="617"/>
      <c r="OMD36" s="617"/>
      <c r="OME36" s="617"/>
      <c r="OMF36" s="617"/>
      <c r="OMG36" s="617"/>
      <c r="OMH36" s="617"/>
      <c r="OMI36" s="617"/>
      <c r="OMJ36" s="617"/>
      <c r="OMK36" s="617"/>
      <c r="OML36" s="617"/>
      <c r="OMM36" s="617"/>
      <c r="OMN36" s="617"/>
      <c r="OMO36" s="617"/>
      <c r="OMP36" s="617"/>
      <c r="OMQ36" s="617"/>
      <c r="OMR36" s="617"/>
      <c r="OMS36" s="617"/>
      <c r="OMT36" s="617"/>
      <c r="OMU36" s="617"/>
      <c r="OMV36" s="617"/>
      <c r="OMW36" s="617"/>
      <c r="OMX36" s="617"/>
      <c r="OMY36" s="617"/>
      <c r="OMZ36" s="617"/>
      <c r="ONA36" s="617"/>
      <c r="ONB36" s="617"/>
      <c r="ONC36" s="617"/>
      <c r="OND36" s="617"/>
      <c r="ONE36" s="617"/>
      <c r="ONF36" s="617"/>
      <c r="ONG36" s="617"/>
      <c r="ONH36" s="617"/>
      <c r="ONI36" s="617"/>
      <c r="ONJ36" s="617"/>
      <c r="ONK36" s="617"/>
      <c r="ONL36" s="617"/>
      <c r="ONM36" s="617"/>
      <c r="ONN36" s="617"/>
      <c r="ONO36" s="617"/>
      <c r="ONP36" s="617"/>
      <c r="ONQ36" s="617"/>
      <c r="ONR36" s="617"/>
      <c r="ONS36" s="617"/>
      <c r="ONT36" s="617"/>
      <c r="ONU36" s="617"/>
      <c r="ONV36" s="617"/>
      <c r="ONW36" s="617"/>
      <c r="ONX36" s="617"/>
      <c r="ONY36" s="617"/>
      <c r="ONZ36" s="617"/>
      <c r="OOA36" s="617"/>
      <c r="OOB36" s="617"/>
      <c r="OOC36" s="617"/>
      <c r="OOD36" s="617"/>
      <c r="OOE36" s="617"/>
      <c r="OOF36" s="617"/>
      <c r="OOG36" s="617"/>
      <c r="OOH36" s="617"/>
      <c r="OOI36" s="617"/>
      <c r="OOJ36" s="617"/>
      <c r="OOK36" s="617"/>
      <c r="OOL36" s="617"/>
      <c r="OOM36" s="617"/>
      <c r="OON36" s="617"/>
      <c r="OOO36" s="617"/>
      <c r="OOP36" s="617"/>
      <c r="OOQ36" s="617"/>
      <c r="OOR36" s="617"/>
      <c r="OOS36" s="617"/>
      <c r="OOT36" s="617"/>
      <c r="OOU36" s="617"/>
      <c r="OOV36" s="617"/>
      <c r="OOW36" s="617"/>
      <c r="OOX36" s="617"/>
      <c r="OOY36" s="617"/>
      <c r="OOZ36" s="617"/>
      <c r="OPA36" s="617"/>
      <c r="OPB36" s="617"/>
      <c r="OPC36" s="617"/>
      <c r="OPD36" s="617"/>
      <c r="OPE36" s="617"/>
      <c r="OPF36" s="617"/>
      <c r="OPG36" s="617"/>
      <c r="OPH36" s="617"/>
      <c r="OPI36" s="617"/>
      <c r="OPJ36" s="617"/>
      <c r="OPK36" s="617"/>
      <c r="OPL36" s="617"/>
      <c r="OPM36" s="617"/>
      <c r="OPN36" s="617"/>
      <c r="OPO36" s="617"/>
      <c r="OPP36" s="617"/>
      <c r="OPQ36" s="617"/>
      <c r="OPR36" s="617"/>
      <c r="OPS36" s="617"/>
      <c r="OPT36" s="617"/>
      <c r="OPU36" s="617"/>
      <c r="OPV36" s="617"/>
      <c r="OPW36" s="617"/>
      <c r="OPX36" s="617"/>
      <c r="OPY36" s="617"/>
      <c r="OPZ36" s="617"/>
      <c r="OQA36" s="617"/>
      <c r="OQB36" s="617"/>
      <c r="OQC36" s="617"/>
      <c r="OQD36" s="617"/>
      <c r="OQE36" s="617"/>
      <c r="OQF36" s="617"/>
      <c r="OQG36" s="617"/>
      <c r="OQH36" s="617"/>
      <c r="OQI36" s="617"/>
      <c r="OQJ36" s="617"/>
      <c r="OQK36" s="617"/>
      <c r="OQL36" s="617"/>
      <c r="OQM36" s="617"/>
      <c r="OQN36" s="617"/>
      <c r="OQO36" s="617"/>
      <c r="OQP36" s="617"/>
      <c r="OQQ36" s="617"/>
      <c r="OQR36" s="617"/>
      <c r="OQS36" s="617"/>
      <c r="OQT36" s="617"/>
      <c r="OQU36" s="617"/>
      <c r="OQV36" s="617"/>
      <c r="OQW36" s="617"/>
      <c r="OQX36" s="617"/>
      <c r="OQY36" s="617"/>
      <c r="OQZ36" s="617"/>
      <c r="ORA36" s="617"/>
      <c r="ORB36" s="617"/>
      <c r="ORC36" s="617"/>
      <c r="ORD36" s="617"/>
      <c r="ORE36" s="617"/>
      <c r="ORF36" s="617"/>
      <c r="ORG36" s="617"/>
      <c r="ORH36" s="617"/>
      <c r="ORI36" s="617"/>
      <c r="ORJ36" s="617"/>
      <c r="ORK36" s="617"/>
      <c r="ORL36" s="617"/>
      <c r="ORM36" s="617"/>
      <c r="ORN36" s="617"/>
      <c r="ORO36" s="617"/>
      <c r="ORP36" s="617"/>
      <c r="ORQ36" s="617"/>
      <c r="ORR36" s="617"/>
      <c r="ORS36" s="617"/>
      <c r="ORT36" s="617"/>
      <c r="ORU36" s="617"/>
      <c r="ORV36" s="617"/>
      <c r="ORW36" s="617"/>
      <c r="ORX36" s="617"/>
      <c r="ORY36" s="617"/>
      <c r="ORZ36" s="617"/>
      <c r="OSA36" s="617"/>
      <c r="OSB36" s="617"/>
      <c r="OSC36" s="617"/>
      <c r="OSD36" s="617"/>
      <c r="OSE36" s="617"/>
      <c r="OSF36" s="617"/>
      <c r="OSG36" s="617"/>
      <c r="OSH36" s="617"/>
      <c r="OSI36" s="617"/>
      <c r="OSJ36" s="617"/>
      <c r="OSK36" s="617"/>
      <c r="OSL36" s="617"/>
      <c r="OSM36" s="617"/>
      <c r="OSN36" s="617"/>
      <c r="OSO36" s="617"/>
      <c r="OSP36" s="617"/>
      <c r="OSQ36" s="617"/>
      <c r="OSR36" s="617"/>
      <c r="OSS36" s="617"/>
      <c r="OST36" s="617"/>
      <c r="OSU36" s="617"/>
      <c r="OSV36" s="617"/>
      <c r="OSW36" s="617"/>
      <c r="OSX36" s="617"/>
      <c r="OSY36" s="617"/>
      <c r="OSZ36" s="617"/>
      <c r="OTA36" s="617"/>
      <c r="OTB36" s="617"/>
      <c r="OTC36" s="617"/>
      <c r="OTD36" s="617"/>
      <c r="OTE36" s="617"/>
      <c r="OTF36" s="617"/>
      <c r="OTG36" s="617"/>
      <c r="OTH36" s="617"/>
      <c r="OTI36" s="617"/>
      <c r="OTJ36" s="617"/>
      <c r="OTK36" s="617"/>
      <c r="OTL36" s="617"/>
      <c r="OTM36" s="617"/>
      <c r="OTN36" s="617"/>
      <c r="OTO36" s="617"/>
      <c r="OTP36" s="617"/>
      <c r="OTQ36" s="617"/>
      <c r="OTR36" s="617"/>
      <c r="OTS36" s="617"/>
      <c r="OTT36" s="617"/>
      <c r="OTU36" s="617"/>
      <c r="OTV36" s="617"/>
      <c r="OTW36" s="617"/>
      <c r="OTX36" s="617"/>
      <c r="OTY36" s="617"/>
      <c r="OTZ36" s="617"/>
      <c r="OUA36" s="617"/>
      <c r="OUB36" s="617"/>
      <c r="OUC36" s="617"/>
      <c r="OUD36" s="617"/>
      <c r="OUE36" s="617"/>
      <c r="OUF36" s="617"/>
      <c r="OUG36" s="617"/>
      <c r="OUH36" s="617"/>
      <c r="OUI36" s="617"/>
      <c r="OUJ36" s="617"/>
      <c r="OUK36" s="617"/>
      <c r="OUL36" s="617"/>
      <c r="OUM36" s="617"/>
      <c r="OUN36" s="617"/>
      <c r="OUO36" s="617"/>
      <c r="OUP36" s="617"/>
      <c r="OUQ36" s="617"/>
      <c r="OUR36" s="617"/>
      <c r="OUS36" s="617"/>
      <c r="OUT36" s="617"/>
      <c r="OUU36" s="617"/>
      <c r="OUV36" s="617"/>
      <c r="OUW36" s="617"/>
      <c r="OUX36" s="617"/>
      <c r="OUY36" s="617"/>
      <c r="OUZ36" s="617"/>
      <c r="OVA36" s="617"/>
      <c r="OVB36" s="617"/>
      <c r="OVC36" s="617"/>
      <c r="OVD36" s="617"/>
      <c r="OVE36" s="617"/>
      <c r="OVF36" s="617"/>
      <c r="OVG36" s="617"/>
      <c r="OVH36" s="617"/>
      <c r="OVI36" s="617"/>
      <c r="OVJ36" s="617"/>
      <c r="OVK36" s="617"/>
      <c r="OVL36" s="617"/>
      <c r="OVM36" s="617"/>
      <c r="OVN36" s="617"/>
      <c r="OVO36" s="617"/>
      <c r="OVP36" s="617"/>
      <c r="OVQ36" s="617"/>
      <c r="OVR36" s="617"/>
      <c r="OVS36" s="617"/>
      <c r="OVT36" s="617"/>
      <c r="OVU36" s="617"/>
      <c r="OVV36" s="617"/>
      <c r="OVW36" s="617"/>
      <c r="OVX36" s="617"/>
      <c r="OVY36" s="617"/>
      <c r="OVZ36" s="617"/>
      <c r="OWA36" s="617"/>
      <c r="OWB36" s="617"/>
      <c r="OWC36" s="617"/>
      <c r="OWD36" s="617"/>
      <c r="OWE36" s="617"/>
      <c r="OWF36" s="617"/>
      <c r="OWG36" s="617"/>
      <c r="OWH36" s="617"/>
      <c r="OWI36" s="617"/>
      <c r="OWJ36" s="617"/>
      <c r="OWK36" s="617"/>
      <c r="OWL36" s="617"/>
      <c r="OWM36" s="617"/>
      <c r="OWN36" s="617"/>
      <c r="OWO36" s="617"/>
      <c r="OWP36" s="617"/>
      <c r="OWQ36" s="617"/>
      <c r="OWR36" s="617"/>
      <c r="OWS36" s="617"/>
      <c r="OWT36" s="617"/>
      <c r="OWU36" s="617"/>
      <c r="OWV36" s="617"/>
      <c r="OWW36" s="617"/>
      <c r="OWX36" s="617"/>
      <c r="OWY36" s="617"/>
      <c r="OWZ36" s="617"/>
      <c r="OXA36" s="617"/>
      <c r="OXB36" s="617"/>
      <c r="OXC36" s="617"/>
      <c r="OXD36" s="617"/>
      <c r="OXE36" s="617"/>
      <c r="OXF36" s="617"/>
      <c r="OXG36" s="617"/>
      <c r="OXH36" s="617"/>
      <c r="OXI36" s="617"/>
      <c r="OXJ36" s="617"/>
      <c r="OXK36" s="617"/>
      <c r="OXL36" s="617"/>
      <c r="OXM36" s="617"/>
      <c r="OXN36" s="617"/>
      <c r="OXO36" s="617"/>
      <c r="OXP36" s="617"/>
      <c r="OXQ36" s="617"/>
      <c r="OXR36" s="617"/>
      <c r="OXS36" s="617"/>
      <c r="OXT36" s="617"/>
      <c r="OXU36" s="617"/>
      <c r="OXV36" s="617"/>
      <c r="OXW36" s="617"/>
      <c r="OXX36" s="617"/>
      <c r="OXY36" s="617"/>
      <c r="OXZ36" s="617"/>
      <c r="OYA36" s="617"/>
      <c r="OYB36" s="617"/>
      <c r="OYC36" s="617"/>
      <c r="OYD36" s="617"/>
      <c r="OYE36" s="617"/>
      <c r="OYF36" s="617"/>
      <c r="OYG36" s="617"/>
      <c r="OYH36" s="617"/>
      <c r="OYI36" s="617"/>
      <c r="OYJ36" s="617"/>
      <c r="OYK36" s="617"/>
      <c r="OYL36" s="617"/>
      <c r="OYM36" s="617"/>
      <c r="OYN36" s="617"/>
      <c r="OYO36" s="617"/>
      <c r="OYP36" s="617"/>
      <c r="OYQ36" s="617"/>
      <c r="OYR36" s="617"/>
      <c r="OYS36" s="617"/>
      <c r="OYT36" s="617"/>
      <c r="OYU36" s="617"/>
      <c r="OYV36" s="617"/>
      <c r="OYW36" s="617"/>
      <c r="OYX36" s="617"/>
      <c r="OYY36" s="617"/>
      <c r="OYZ36" s="617"/>
      <c r="OZA36" s="617"/>
      <c r="OZB36" s="617"/>
      <c r="OZC36" s="617"/>
      <c r="OZD36" s="617"/>
      <c r="OZE36" s="617"/>
      <c r="OZF36" s="617"/>
      <c r="OZG36" s="617"/>
      <c r="OZH36" s="617"/>
      <c r="OZI36" s="617"/>
      <c r="OZJ36" s="617"/>
      <c r="OZK36" s="617"/>
      <c r="OZL36" s="617"/>
      <c r="OZM36" s="617"/>
      <c r="OZN36" s="617"/>
      <c r="OZO36" s="617"/>
      <c r="OZP36" s="617"/>
      <c r="OZQ36" s="617"/>
      <c r="OZR36" s="617"/>
      <c r="OZS36" s="617"/>
      <c r="OZT36" s="617"/>
      <c r="OZU36" s="617"/>
      <c r="OZV36" s="617"/>
      <c r="OZW36" s="617"/>
      <c r="OZX36" s="617"/>
      <c r="OZY36" s="617"/>
      <c r="OZZ36" s="617"/>
      <c r="PAA36" s="617"/>
      <c r="PAB36" s="617"/>
      <c r="PAC36" s="617"/>
      <c r="PAD36" s="617"/>
      <c r="PAE36" s="617"/>
      <c r="PAF36" s="617"/>
      <c r="PAG36" s="617"/>
      <c r="PAH36" s="617"/>
      <c r="PAI36" s="617"/>
      <c r="PAJ36" s="617"/>
      <c r="PAK36" s="617"/>
      <c r="PAL36" s="617"/>
      <c r="PAM36" s="617"/>
      <c r="PAN36" s="617"/>
      <c r="PAO36" s="617"/>
      <c r="PAP36" s="617"/>
      <c r="PAQ36" s="617"/>
      <c r="PAR36" s="617"/>
      <c r="PAS36" s="617"/>
      <c r="PAT36" s="617"/>
      <c r="PAU36" s="617"/>
      <c r="PAV36" s="617"/>
      <c r="PAW36" s="617"/>
      <c r="PAX36" s="617"/>
      <c r="PAY36" s="617"/>
      <c r="PAZ36" s="617"/>
      <c r="PBA36" s="617"/>
      <c r="PBB36" s="617"/>
      <c r="PBC36" s="617"/>
      <c r="PBD36" s="617"/>
      <c r="PBE36" s="617"/>
      <c r="PBF36" s="617"/>
      <c r="PBG36" s="617"/>
      <c r="PBH36" s="617"/>
      <c r="PBI36" s="617"/>
      <c r="PBJ36" s="617"/>
      <c r="PBK36" s="617"/>
      <c r="PBL36" s="617"/>
      <c r="PBM36" s="617"/>
      <c r="PBN36" s="617"/>
      <c r="PBO36" s="617"/>
      <c r="PBP36" s="617"/>
      <c r="PBQ36" s="617"/>
      <c r="PBR36" s="617"/>
      <c r="PBS36" s="617"/>
      <c r="PBT36" s="617"/>
      <c r="PBU36" s="617"/>
      <c r="PBV36" s="617"/>
      <c r="PBW36" s="617"/>
      <c r="PBX36" s="617"/>
      <c r="PBY36" s="617"/>
      <c r="PBZ36" s="617"/>
      <c r="PCA36" s="617"/>
      <c r="PCB36" s="617"/>
      <c r="PCC36" s="617"/>
      <c r="PCD36" s="617"/>
      <c r="PCE36" s="617"/>
      <c r="PCF36" s="617"/>
      <c r="PCG36" s="617"/>
      <c r="PCH36" s="617"/>
      <c r="PCI36" s="617"/>
      <c r="PCJ36" s="617"/>
      <c r="PCK36" s="617"/>
      <c r="PCL36" s="617"/>
      <c r="PCM36" s="617"/>
      <c r="PCN36" s="617"/>
      <c r="PCO36" s="617"/>
      <c r="PCP36" s="617"/>
      <c r="PCQ36" s="617"/>
      <c r="PCR36" s="617"/>
      <c r="PCS36" s="617"/>
      <c r="PCT36" s="617"/>
      <c r="PCU36" s="617"/>
      <c r="PCV36" s="617"/>
      <c r="PCW36" s="617"/>
      <c r="PCX36" s="617"/>
      <c r="PCY36" s="617"/>
      <c r="PCZ36" s="617"/>
      <c r="PDA36" s="617"/>
      <c r="PDB36" s="617"/>
      <c r="PDC36" s="617"/>
      <c r="PDD36" s="617"/>
      <c r="PDE36" s="617"/>
      <c r="PDF36" s="617"/>
      <c r="PDG36" s="617"/>
      <c r="PDH36" s="617"/>
      <c r="PDI36" s="617"/>
      <c r="PDJ36" s="617"/>
      <c r="PDK36" s="617"/>
      <c r="PDL36" s="617"/>
      <c r="PDM36" s="617"/>
      <c r="PDN36" s="617"/>
      <c r="PDO36" s="617"/>
      <c r="PDP36" s="617"/>
      <c r="PDQ36" s="617"/>
      <c r="PDR36" s="617"/>
      <c r="PDS36" s="617"/>
      <c r="PDT36" s="617"/>
      <c r="PDU36" s="617"/>
      <c r="PDV36" s="617"/>
      <c r="PDW36" s="617"/>
      <c r="PDX36" s="617"/>
      <c r="PDY36" s="617"/>
      <c r="PDZ36" s="617"/>
      <c r="PEA36" s="617"/>
      <c r="PEB36" s="617"/>
      <c r="PEC36" s="617"/>
      <c r="PED36" s="617"/>
      <c r="PEE36" s="617"/>
      <c r="PEF36" s="617"/>
      <c r="PEG36" s="617"/>
      <c r="PEH36" s="617"/>
      <c r="PEI36" s="617"/>
      <c r="PEJ36" s="617"/>
      <c r="PEK36" s="617"/>
      <c r="PEL36" s="617"/>
      <c r="PEM36" s="617"/>
      <c r="PEN36" s="617"/>
      <c r="PEO36" s="617"/>
      <c r="PEP36" s="617"/>
      <c r="PEQ36" s="617"/>
      <c r="PER36" s="617"/>
      <c r="PES36" s="617"/>
      <c r="PET36" s="617"/>
      <c r="PEU36" s="617"/>
      <c r="PEV36" s="617"/>
      <c r="PEW36" s="617"/>
      <c r="PEX36" s="617"/>
      <c r="PEY36" s="617"/>
      <c r="PEZ36" s="617"/>
      <c r="PFA36" s="617"/>
      <c r="PFB36" s="617"/>
      <c r="PFC36" s="617"/>
      <c r="PFD36" s="617"/>
      <c r="PFE36" s="617"/>
      <c r="PFF36" s="617"/>
      <c r="PFG36" s="617"/>
      <c r="PFH36" s="617"/>
      <c r="PFI36" s="617"/>
      <c r="PFJ36" s="617"/>
      <c r="PFK36" s="617"/>
      <c r="PFL36" s="617"/>
      <c r="PFM36" s="617"/>
      <c r="PFN36" s="617"/>
      <c r="PFO36" s="617"/>
      <c r="PFP36" s="617"/>
      <c r="PFQ36" s="617"/>
      <c r="PFR36" s="617"/>
      <c r="PFS36" s="617"/>
      <c r="PFT36" s="617"/>
      <c r="PFU36" s="617"/>
      <c r="PFV36" s="617"/>
      <c r="PFW36" s="617"/>
      <c r="PFX36" s="617"/>
      <c r="PFY36" s="617"/>
      <c r="PFZ36" s="617"/>
      <c r="PGA36" s="617"/>
      <c r="PGB36" s="617"/>
      <c r="PGC36" s="617"/>
      <c r="PGD36" s="617"/>
      <c r="PGE36" s="617"/>
      <c r="PGF36" s="617"/>
      <c r="PGG36" s="617"/>
      <c r="PGH36" s="617"/>
      <c r="PGI36" s="617"/>
      <c r="PGJ36" s="617"/>
      <c r="PGK36" s="617"/>
      <c r="PGL36" s="617"/>
      <c r="PGM36" s="617"/>
      <c r="PGN36" s="617"/>
      <c r="PGO36" s="617"/>
      <c r="PGP36" s="617"/>
      <c r="PGQ36" s="617"/>
      <c r="PGR36" s="617"/>
      <c r="PGS36" s="617"/>
      <c r="PGT36" s="617"/>
      <c r="PGU36" s="617"/>
      <c r="PGV36" s="617"/>
      <c r="PGW36" s="617"/>
      <c r="PGX36" s="617"/>
      <c r="PGY36" s="617"/>
      <c r="PGZ36" s="617"/>
      <c r="PHA36" s="617"/>
      <c r="PHB36" s="617"/>
      <c r="PHC36" s="617"/>
      <c r="PHD36" s="617"/>
      <c r="PHE36" s="617"/>
      <c r="PHF36" s="617"/>
      <c r="PHG36" s="617"/>
      <c r="PHH36" s="617"/>
      <c r="PHI36" s="617"/>
      <c r="PHJ36" s="617"/>
      <c r="PHK36" s="617"/>
      <c r="PHL36" s="617"/>
      <c r="PHM36" s="617"/>
      <c r="PHN36" s="617"/>
      <c r="PHO36" s="617"/>
      <c r="PHP36" s="617"/>
      <c r="PHQ36" s="617"/>
      <c r="PHR36" s="617"/>
      <c r="PHS36" s="617"/>
      <c r="PHT36" s="617"/>
      <c r="PHU36" s="617"/>
      <c r="PHV36" s="617"/>
      <c r="PHW36" s="617"/>
      <c r="PHX36" s="617"/>
      <c r="PHY36" s="617"/>
      <c r="PHZ36" s="617"/>
      <c r="PIA36" s="617"/>
      <c r="PIB36" s="617"/>
      <c r="PIC36" s="617"/>
      <c r="PID36" s="617"/>
      <c r="PIE36" s="617"/>
      <c r="PIF36" s="617"/>
      <c r="PIG36" s="617"/>
      <c r="PIH36" s="617"/>
      <c r="PII36" s="617"/>
      <c r="PIJ36" s="617"/>
      <c r="PIK36" s="617"/>
      <c r="PIL36" s="617"/>
      <c r="PIM36" s="617"/>
      <c r="PIN36" s="617"/>
      <c r="PIO36" s="617"/>
      <c r="PIP36" s="617"/>
      <c r="PIQ36" s="617"/>
      <c r="PIR36" s="617"/>
      <c r="PIS36" s="617"/>
      <c r="PIT36" s="617"/>
      <c r="PIU36" s="617"/>
      <c r="PIV36" s="617"/>
      <c r="PIW36" s="617"/>
      <c r="PIX36" s="617"/>
      <c r="PIY36" s="617"/>
      <c r="PIZ36" s="617"/>
      <c r="PJA36" s="617"/>
      <c r="PJB36" s="617"/>
      <c r="PJC36" s="617"/>
      <c r="PJD36" s="617"/>
      <c r="PJE36" s="617"/>
      <c r="PJF36" s="617"/>
      <c r="PJG36" s="617"/>
      <c r="PJH36" s="617"/>
      <c r="PJI36" s="617"/>
      <c r="PJJ36" s="617"/>
      <c r="PJK36" s="617"/>
      <c r="PJL36" s="617"/>
      <c r="PJM36" s="617"/>
      <c r="PJN36" s="617"/>
      <c r="PJO36" s="617"/>
      <c r="PJP36" s="617"/>
      <c r="PJQ36" s="617"/>
      <c r="PJR36" s="617"/>
      <c r="PJS36" s="617"/>
      <c r="PJT36" s="617"/>
      <c r="PJU36" s="617"/>
      <c r="PJV36" s="617"/>
      <c r="PJW36" s="617"/>
      <c r="PJX36" s="617"/>
      <c r="PJY36" s="617"/>
      <c r="PJZ36" s="617"/>
      <c r="PKA36" s="617"/>
      <c r="PKB36" s="617"/>
      <c r="PKC36" s="617"/>
      <c r="PKD36" s="617"/>
      <c r="PKE36" s="617"/>
      <c r="PKF36" s="617"/>
      <c r="PKG36" s="617"/>
      <c r="PKH36" s="617"/>
      <c r="PKI36" s="617"/>
      <c r="PKJ36" s="617"/>
      <c r="PKK36" s="617"/>
      <c r="PKL36" s="617"/>
      <c r="PKM36" s="617"/>
      <c r="PKN36" s="617"/>
      <c r="PKO36" s="617"/>
      <c r="PKP36" s="617"/>
      <c r="PKQ36" s="617"/>
      <c r="PKR36" s="617"/>
      <c r="PKS36" s="617"/>
      <c r="PKT36" s="617"/>
      <c r="PKU36" s="617"/>
      <c r="PKV36" s="617"/>
      <c r="PKW36" s="617"/>
      <c r="PKX36" s="617"/>
      <c r="PKY36" s="617"/>
      <c r="PKZ36" s="617"/>
      <c r="PLA36" s="617"/>
      <c r="PLB36" s="617"/>
      <c r="PLC36" s="617"/>
      <c r="PLD36" s="617"/>
      <c r="PLE36" s="617"/>
      <c r="PLF36" s="617"/>
      <c r="PLG36" s="617"/>
      <c r="PLH36" s="617"/>
      <c r="PLI36" s="617"/>
      <c r="PLJ36" s="617"/>
      <c r="PLK36" s="617"/>
      <c r="PLL36" s="617"/>
      <c r="PLM36" s="617"/>
      <c r="PLN36" s="617"/>
      <c r="PLO36" s="617"/>
      <c r="PLP36" s="617"/>
      <c r="PLQ36" s="617"/>
      <c r="PLR36" s="617"/>
      <c r="PLS36" s="617"/>
      <c r="PLT36" s="617"/>
      <c r="PLU36" s="617"/>
      <c r="PLV36" s="617"/>
      <c r="PLW36" s="617"/>
      <c r="PLX36" s="617"/>
      <c r="PLY36" s="617"/>
      <c r="PLZ36" s="617"/>
      <c r="PMA36" s="617"/>
      <c r="PMB36" s="617"/>
      <c r="PMC36" s="617"/>
      <c r="PMD36" s="617"/>
      <c r="PME36" s="617"/>
      <c r="PMF36" s="617"/>
      <c r="PMG36" s="617"/>
      <c r="PMH36" s="617"/>
      <c r="PMI36" s="617"/>
      <c r="PMJ36" s="617"/>
      <c r="PMK36" s="617"/>
      <c r="PML36" s="617"/>
      <c r="PMM36" s="617"/>
      <c r="PMN36" s="617"/>
      <c r="PMO36" s="617"/>
      <c r="PMP36" s="617"/>
      <c r="PMQ36" s="617"/>
      <c r="PMR36" s="617"/>
      <c r="PMS36" s="617"/>
      <c r="PMT36" s="617"/>
      <c r="PMU36" s="617"/>
      <c r="PMV36" s="617"/>
      <c r="PMW36" s="617"/>
      <c r="PMX36" s="617"/>
      <c r="PMY36" s="617"/>
      <c r="PMZ36" s="617"/>
      <c r="PNA36" s="617"/>
      <c r="PNB36" s="617"/>
      <c r="PNC36" s="617"/>
      <c r="PND36" s="617"/>
      <c r="PNE36" s="617"/>
      <c r="PNF36" s="617"/>
      <c r="PNG36" s="617"/>
      <c r="PNH36" s="617"/>
      <c r="PNI36" s="617"/>
      <c r="PNJ36" s="617"/>
      <c r="PNK36" s="617"/>
      <c r="PNL36" s="617"/>
      <c r="PNM36" s="617"/>
      <c r="PNN36" s="617"/>
      <c r="PNO36" s="617"/>
      <c r="PNP36" s="617"/>
      <c r="PNQ36" s="617"/>
      <c r="PNR36" s="617"/>
      <c r="PNS36" s="617"/>
      <c r="PNT36" s="617"/>
      <c r="PNU36" s="617"/>
      <c r="PNV36" s="617"/>
      <c r="PNW36" s="617"/>
      <c r="PNX36" s="617"/>
      <c r="PNY36" s="617"/>
      <c r="PNZ36" s="617"/>
      <c r="POA36" s="617"/>
      <c r="POB36" s="617"/>
      <c r="POC36" s="617"/>
      <c r="POD36" s="617"/>
      <c r="POE36" s="617"/>
      <c r="POF36" s="617"/>
      <c r="POG36" s="617"/>
      <c r="POH36" s="617"/>
      <c r="POI36" s="617"/>
      <c r="POJ36" s="617"/>
      <c r="POK36" s="617"/>
      <c r="POL36" s="617"/>
      <c r="POM36" s="617"/>
      <c r="PON36" s="617"/>
      <c r="POO36" s="617"/>
      <c r="POP36" s="617"/>
      <c r="POQ36" s="617"/>
      <c r="POR36" s="617"/>
      <c r="POS36" s="617"/>
      <c r="POT36" s="617"/>
      <c r="POU36" s="617"/>
      <c r="POV36" s="617"/>
      <c r="POW36" s="617"/>
      <c r="POX36" s="617"/>
      <c r="POY36" s="617"/>
      <c r="POZ36" s="617"/>
      <c r="PPA36" s="617"/>
      <c r="PPB36" s="617"/>
      <c r="PPC36" s="617"/>
      <c r="PPD36" s="617"/>
      <c r="PPE36" s="617"/>
      <c r="PPF36" s="617"/>
      <c r="PPG36" s="617"/>
      <c r="PPH36" s="617"/>
      <c r="PPI36" s="617"/>
      <c r="PPJ36" s="617"/>
      <c r="PPK36" s="617"/>
      <c r="PPL36" s="617"/>
      <c r="PPM36" s="617"/>
      <c r="PPN36" s="617"/>
      <c r="PPO36" s="617"/>
      <c r="PPP36" s="617"/>
      <c r="PPQ36" s="617"/>
      <c r="PPR36" s="617"/>
      <c r="PPS36" s="617"/>
      <c r="PPT36" s="617"/>
      <c r="PPU36" s="617"/>
      <c r="PPV36" s="617"/>
      <c r="PPW36" s="617"/>
      <c r="PPX36" s="617"/>
      <c r="PPY36" s="617"/>
      <c r="PPZ36" s="617"/>
      <c r="PQA36" s="617"/>
      <c r="PQB36" s="617"/>
      <c r="PQC36" s="617"/>
      <c r="PQD36" s="617"/>
      <c r="PQE36" s="617"/>
      <c r="PQF36" s="617"/>
      <c r="PQG36" s="617"/>
      <c r="PQH36" s="617"/>
      <c r="PQI36" s="617"/>
      <c r="PQJ36" s="617"/>
      <c r="PQK36" s="617"/>
      <c r="PQL36" s="617"/>
      <c r="PQM36" s="617"/>
      <c r="PQN36" s="617"/>
      <c r="PQO36" s="617"/>
      <c r="PQP36" s="617"/>
      <c r="PQQ36" s="617"/>
      <c r="PQR36" s="617"/>
      <c r="PQS36" s="617"/>
      <c r="PQT36" s="617"/>
      <c r="PQU36" s="617"/>
      <c r="PQV36" s="617"/>
      <c r="PQW36" s="617"/>
      <c r="PQX36" s="617"/>
      <c r="PQY36" s="617"/>
      <c r="PQZ36" s="617"/>
      <c r="PRA36" s="617"/>
      <c r="PRB36" s="617"/>
      <c r="PRC36" s="617"/>
      <c r="PRD36" s="617"/>
      <c r="PRE36" s="617"/>
      <c r="PRF36" s="617"/>
      <c r="PRG36" s="617"/>
      <c r="PRH36" s="617"/>
      <c r="PRI36" s="617"/>
      <c r="PRJ36" s="617"/>
      <c r="PRK36" s="617"/>
      <c r="PRL36" s="617"/>
      <c r="PRM36" s="617"/>
      <c r="PRN36" s="617"/>
      <c r="PRO36" s="617"/>
      <c r="PRP36" s="617"/>
      <c r="PRQ36" s="617"/>
      <c r="PRR36" s="617"/>
      <c r="PRS36" s="617"/>
      <c r="PRT36" s="617"/>
      <c r="PRU36" s="617"/>
      <c r="PRV36" s="617"/>
      <c r="PRW36" s="617"/>
      <c r="PRX36" s="617"/>
      <c r="PRY36" s="617"/>
      <c r="PRZ36" s="617"/>
      <c r="PSA36" s="617"/>
      <c r="PSB36" s="617"/>
      <c r="PSC36" s="617"/>
      <c r="PSD36" s="617"/>
      <c r="PSE36" s="617"/>
      <c r="PSF36" s="617"/>
      <c r="PSG36" s="617"/>
      <c r="PSH36" s="617"/>
      <c r="PSI36" s="617"/>
      <c r="PSJ36" s="617"/>
      <c r="PSK36" s="617"/>
      <c r="PSL36" s="617"/>
      <c r="PSM36" s="617"/>
      <c r="PSN36" s="617"/>
      <c r="PSO36" s="617"/>
      <c r="PSP36" s="617"/>
      <c r="PSQ36" s="617"/>
      <c r="PSR36" s="617"/>
      <c r="PSS36" s="617"/>
      <c r="PST36" s="617"/>
      <c r="PSU36" s="617"/>
      <c r="PSV36" s="617"/>
      <c r="PSW36" s="617"/>
      <c r="PSX36" s="617"/>
      <c r="PSY36" s="617"/>
      <c r="PSZ36" s="617"/>
      <c r="PTA36" s="617"/>
      <c r="PTB36" s="617"/>
      <c r="PTC36" s="617"/>
      <c r="PTD36" s="617"/>
      <c r="PTE36" s="617"/>
      <c r="PTF36" s="617"/>
      <c r="PTG36" s="617"/>
      <c r="PTH36" s="617"/>
      <c r="PTI36" s="617"/>
      <c r="PTJ36" s="617"/>
      <c r="PTK36" s="617"/>
      <c r="PTL36" s="617"/>
      <c r="PTM36" s="617"/>
      <c r="PTN36" s="617"/>
      <c r="PTO36" s="617"/>
      <c r="PTP36" s="617"/>
      <c r="PTQ36" s="617"/>
      <c r="PTR36" s="617"/>
      <c r="PTS36" s="617"/>
      <c r="PTT36" s="617"/>
      <c r="PTU36" s="617"/>
      <c r="PTV36" s="617"/>
      <c r="PTW36" s="617"/>
      <c r="PTX36" s="617"/>
      <c r="PTY36" s="617"/>
      <c r="PTZ36" s="617"/>
      <c r="PUA36" s="617"/>
      <c r="PUB36" s="617"/>
      <c r="PUC36" s="617"/>
      <c r="PUD36" s="617"/>
      <c r="PUE36" s="617"/>
      <c r="PUF36" s="617"/>
      <c r="PUG36" s="617"/>
      <c r="PUH36" s="617"/>
      <c r="PUI36" s="617"/>
      <c r="PUJ36" s="617"/>
      <c r="PUK36" s="617"/>
      <c r="PUL36" s="617"/>
      <c r="PUM36" s="617"/>
      <c r="PUN36" s="617"/>
      <c r="PUO36" s="617"/>
      <c r="PUP36" s="617"/>
      <c r="PUQ36" s="617"/>
      <c r="PUR36" s="617"/>
      <c r="PUS36" s="617"/>
      <c r="PUT36" s="617"/>
      <c r="PUU36" s="617"/>
      <c r="PUV36" s="617"/>
      <c r="PUW36" s="617"/>
      <c r="PUX36" s="617"/>
      <c r="PUY36" s="617"/>
      <c r="PUZ36" s="617"/>
      <c r="PVA36" s="617"/>
      <c r="PVB36" s="617"/>
      <c r="PVC36" s="617"/>
      <c r="PVD36" s="617"/>
      <c r="PVE36" s="617"/>
      <c r="PVF36" s="617"/>
      <c r="PVG36" s="617"/>
      <c r="PVH36" s="617"/>
      <c r="PVI36" s="617"/>
      <c r="PVJ36" s="617"/>
      <c r="PVK36" s="617"/>
      <c r="PVL36" s="617"/>
      <c r="PVM36" s="617"/>
      <c r="PVN36" s="617"/>
      <c r="PVO36" s="617"/>
      <c r="PVP36" s="617"/>
      <c r="PVQ36" s="617"/>
      <c r="PVR36" s="617"/>
      <c r="PVS36" s="617"/>
      <c r="PVT36" s="617"/>
      <c r="PVU36" s="617"/>
      <c r="PVV36" s="617"/>
      <c r="PVW36" s="617"/>
      <c r="PVX36" s="617"/>
      <c r="PVY36" s="617"/>
      <c r="PVZ36" s="617"/>
      <c r="PWA36" s="617"/>
      <c r="PWB36" s="617"/>
      <c r="PWC36" s="617"/>
      <c r="PWD36" s="617"/>
      <c r="PWE36" s="617"/>
      <c r="PWF36" s="617"/>
      <c r="PWG36" s="617"/>
      <c r="PWH36" s="617"/>
      <c r="PWI36" s="617"/>
      <c r="PWJ36" s="617"/>
      <c r="PWK36" s="617"/>
      <c r="PWL36" s="617"/>
      <c r="PWM36" s="617"/>
      <c r="PWN36" s="617"/>
      <c r="PWO36" s="617"/>
      <c r="PWP36" s="617"/>
      <c r="PWQ36" s="617"/>
      <c r="PWR36" s="617"/>
      <c r="PWS36" s="617"/>
      <c r="PWT36" s="617"/>
      <c r="PWU36" s="617"/>
      <c r="PWV36" s="617"/>
      <c r="PWW36" s="617"/>
      <c r="PWX36" s="617"/>
      <c r="PWY36" s="617"/>
      <c r="PWZ36" s="617"/>
      <c r="PXA36" s="617"/>
      <c r="PXB36" s="617"/>
      <c r="PXC36" s="617"/>
      <c r="PXD36" s="617"/>
      <c r="PXE36" s="617"/>
      <c r="PXF36" s="617"/>
      <c r="PXG36" s="617"/>
      <c r="PXH36" s="617"/>
      <c r="PXI36" s="617"/>
      <c r="PXJ36" s="617"/>
      <c r="PXK36" s="617"/>
      <c r="PXL36" s="617"/>
      <c r="PXM36" s="617"/>
      <c r="PXN36" s="617"/>
      <c r="PXO36" s="617"/>
      <c r="PXP36" s="617"/>
      <c r="PXQ36" s="617"/>
      <c r="PXR36" s="617"/>
      <c r="PXS36" s="617"/>
      <c r="PXT36" s="617"/>
      <c r="PXU36" s="617"/>
      <c r="PXV36" s="617"/>
      <c r="PXW36" s="617"/>
      <c r="PXX36" s="617"/>
      <c r="PXY36" s="617"/>
      <c r="PXZ36" s="617"/>
      <c r="PYA36" s="617"/>
      <c r="PYB36" s="617"/>
      <c r="PYC36" s="617"/>
      <c r="PYD36" s="617"/>
      <c r="PYE36" s="617"/>
      <c r="PYF36" s="617"/>
      <c r="PYG36" s="617"/>
      <c r="PYH36" s="617"/>
      <c r="PYI36" s="617"/>
      <c r="PYJ36" s="617"/>
      <c r="PYK36" s="617"/>
      <c r="PYL36" s="617"/>
      <c r="PYM36" s="617"/>
      <c r="PYN36" s="617"/>
      <c r="PYO36" s="617"/>
      <c r="PYP36" s="617"/>
      <c r="PYQ36" s="617"/>
      <c r="PYR36" s="617"/>
      <c r="PYS36" s="617"/>
      <c r="PYT36" s="617"/>
      <c r="PYU36" s="617"/>
      <c r="PYV36" s="617"/>
      <c r="PYW36" s="617"/>
      <c r="PYX36" s="617"/>
      <c r="PYY36" s="617"/>
      <c r="PYZ36" s="617"/>
      <c r="PZA36" s="617"/>
      <c r="PZB36" s="617"/>
      <c r="PZC36" s="617"/>
      <c r="PZD36" s="617"/>
      <c r="PZE36" s="617"/>
      <c r="PZF36" s="617"/>
      <c r="PZG36" s="617"/>
      <c r="PZH36" s="617"/>
      <c r="PZI36" s="617"/>
      <c r="PZJ36" s="617"/>
      <c r="PZK36" s="617"/>
      <c r="PZL36" s="617"/>
      <c r="PZM36" s="617"/>
      <c r="PZN36" s="617"/>
      <c r="PZO36" s="617"/>
      <c r="PZP36" s="617"/>
      <c r="PZQ36" s="617"/>
      <c r="PZR36" s="617"/>
      <c r="PZS36" s="617"/>
      <c r="PZT36" s="617"/>
      <c r="PZU36" s="617"/>
      <c r="PZV36" s="617"/>
      <c r="PZW36" s="617"/>
      <c r="PZX36" s="617"/>
      <c r="PZY36" s="617"/>
      <c r="PZZ36" s="617"/>
      <c r="QAA36" s="617"/>
      <c r="QAB36" s="617"/>
      <c r="QAC36" s="617"/>
      <c r="QAD36" s="617"/>
      <c r="QAE36" s="617"/>
      <c r="QAF36" s="617"/>
      <c r="QAG36" s="617"/>
      <c r="QAH36" s="617"/>
      <c r="QAI36" s="617"/>
      <c r="QAJ36" s="617"/>
      <c r="QAK36" s="617"/>
      <c r="QAL36" s="617"/>
      <c r="QAM36" s="617"/>
      <c r="QAN36" s="617"/>
      <c r="QAO36" s="617"/>
      <c r="QAP36" s="617"/>
      <c r="QAQ36" s="617"/>
      <c r="QAR36" s="617"/>
      <c r="QAS36" s="617"/>
      <c r="QAT36" s="617"/>
      <c r="QAU36" s="617"/>
      <c r="QAV36" s="617"/>
      <c r="QAW36" s="617"/>
      <c r="QAX36" s="617"/>
      <c r="QAY36" s="617"/>
      <c r="QAZ36" s="617"/>
      <c r="QBA36" s="617"/>
      <c r="QBB36" s="617"/>
      <c r="QBC36" s="617"/>
      <c r="QBD36" s="617"/>
      <c r="QBE36" s="617"/>
      <c r="QBF36" s="617"/>
      <c r="QBG36" s="617"/>
      <c r="QBH36" s="617"/>
      <c r="QBI36" s="617"/>
      <c r="QBJ36" s="617"/>
      <c r="QBK36" s="617"/>
      <c r="QBL36" s="617"/>
      <c r="QBM36" s="617"/>
      <c r="QBN36" s="617"/>
      <c r="QBO36" s="617"/>
      <c r="QBP36" s="617"/>
      <c r="QBQ36" s="617"/>
      <c r="QBR36" s="617"/>
      <c r="QBS36" s="617"/>
      <c r="QBT36" s="617"/>
      <c r="QBU36" s="617"/>
      <c r="QBV36" s="617"/>
      <c r="QBW36" s="617"/>
      <c r="QBX36" s="617"/>
      <c r="QBY36" s="617"/>
      <c r="QBZ36" s="617"/>
      <c r="QCA36" s="617"/>
      <c r="QCB36" s="617"/>
      <c r="QCC36" s="617"/>
      <c r="QCD36" s="617"/>
      <c r="QCE36" s="617"/>
      <c r="QCF36" s="617"/>
      <c r="QCG36" s="617"/>
      <c r="QCH36" s="617"/>
      <c r="QCI36" s="617"/>
      <c r="QCJ36" s="617"/>
      <c r="QCK36" s="617"/>
      <c r="QCL36" s="617"/>
      <c r="QCM36" s="617"/>
      <c r="QCN36" s="617"/>
      <c r="QCO36" s="617"/>
      <c r="QCP36" s="617"/>
      <c r="QCQ36" s="617"/>
      <c r="QCR36" s="617"/>
      <c r="QCS36" s="617"/>
      <c r="QCT36" s="617"/>
      <c r="QCU36" s="617"/>
      <c r="QCV36" s="617"/>
      <c r="QCW36" s="617"/>
      <c r="QCX36" s="617"/>
      <c r="QCY36" s="617"/>
      <c r="QCZ36" s="617"/>
      <c r="QDA36" s="617"/>
      <c r="QDB36" s="617"/>
      <c r="QDC36" s="617"/>
      <c r="QDD36" s="617"/>
      <c r="QDE36" s="617"/>
      <c r="QDF36" s="617"/>
      <c r="QDG36" s="617"/>
      <c r="QDH36" s="617"/>
      <c r="QDI36" s="617"/>
      <c r="QDJ36" s="617"/>
      <c r="QDK36" s="617"/>
      <c r="QDL36" s="617"/>
      <c r="QDM36" s="617"/>
      <c r="QDN36" s="617"/>
      <c r="QDO36" s="617"/>
      <c r="QDP36" s="617"/>
      <c r="QDQ36" s="617"/>
      <c r="QDR36" s="617"/>
      <c r="QDS36" s="617"/>
      <c r="QDT36" s="617"/>
      <c r="QDU36" s="617"/>
      <c r="QDV36" s="617"/>
      <c r="QDW36" s="617"/>
      <c r="QDX36" s="617"/>
      <c r="QDY36" s="617"/>
      <c r="QDZ36" s="617"/>
      <c r="QEA36" s="617"/>
      <c r="QEB36" s="617"/>
      <c r="QEC36" s="617"/>
      <c r="QED36" s="617"/>
      <c r="QEE36" s="617"/>
      <c r="QEF36" s="617"/>
      <c r="QEG36" s="617"/>
      <c r="QEH36" s="617"/>
      <c r="QEI36" s="617"/>
      <c r="QEJ36" s="617"/>
      <c r="QEK36" s="617"/>
      <c r="QEL36" s="617"/>
      <c r="QEM36" s="617"/>
      <c r="QEN36" s="617"/>
      <c r="QEO36" s="617"/>
      <c r="QEP36" s="617"/>
      <c r="QEQ36" s="617"/>
      <c r="QER36" s="617"/>
      <c r="QES36" s="617"/>
      <c r="QET36" s="617"/>
      <c r="QEU36" s="617"/>
      <c r="QEV36" s="617"/>
      <c r="QEW36" s="617"/>
      <c r="QEX36" s="617"/>
      <c r="QEY36" s="617"/>
      <c r="QEZ36" s="617"/>
      <c r="QFA36" s="617"/>
      <c r="QFB36" s="617"/>
      <c r="QFC36" s="617"/>
      <c r="QFD36" s="617"/>
      <c r="QFE36" s="617"/>
      <c r="QFF36" s="617"/>
      <c r="QFG36" s="617"/>
      <c r="QFH36" s="617"/>
      <c r="QFI36" s="617"/>
      <c r="QFJ36" s="617"/>
      <c r="QFK36" s="617"/>
      <c r="QFL36" s="617"/>
      <c r="QFM36" s="617"/>
      <c r="QFN36" s="617"/>
      <c r="QFO36" s="617"/>
      <c r="QFP36" s="617"/>
      <c r="QFQ36" s="617"/>
      <c r="QFR36" s="617"/>
      <c r="QFS36" s="617"/>
      <c r="QFT36" s="617"/>
      <c r="QFU36" s="617"/>
      <c r="QFV36" s="617"/>
      <c r="QFW36" s="617"/>
      <c r="QFX36" s="617"/>
      <c r="QFY36" s="617"/>
      <c r="QFZ36" s="617"/>
      <c r="QGA36" s="617"/>
      <c r="QGB36" s="617"/>
      <c r="QGC36" s="617"/>
      <c r="QGD36" s="617"/>
      <c r="QGE36" s="617"/>
      <c r="QGF36" s="617"/>
      <c r="QGG36" s="617"/>
      <c r="QGH36" s="617"/>
      <c r="QGI36" s="617"/>
      <c r="QGJ36" s="617"/>
      <c r="QGK36" s="617"/>
      <c r="QGL36" s="617"/>
      <c r="QGM36" s="617"/>
      <c r="QGN36" s="617"/>
      <c r="QGO36" s="617"/>
      <c r="QGP36" s="617"/>
      <c r="QGQ36" s="617"/>
      <c r="QGR36" s="617"/>
      <c r="QGS36" s="617"/>
      <c r="QGT36" s="617"/>
      <c r="QGU36" s="617"/>
      <c r="QGV36" s="617"/>
      <c r="QGW36" s="617"/>
      <c r="QGX36" s="617"/>
      <c r="QGY36" s="617"/>
      <c r="QGZ36" s="617"/>
      <c r="QHA36" s="617"/>
      <c r="QHB36" s="617"/>
      <c r="QHC36" s="617"/>
      <c r="QHD36" s="617"/>
      <c r="QHE36" s="617"/>
      <c r="QHF36" s="617"/>
      <c r="QHG36" s="617"/>
      <c r="QHH36" s="617"/>
      <c r="QHI36" s="617"/>
      <c r="QHJ36" s="617"/>
      <c r="QHK36" s="617"/>
      <c r="QHL36" s="617"/>
      <c r="QHM36" s="617"/>
      <c r="QHN36" s="617"/>
      <c r="QHO36" s="617"/>
      <c r="QHP36" s="617"/>
      <c r="QHQ36" s="617"/>
      <c r="QHR36" s="617"/>
      <c r="QHS36" s="617"/>
      <c r="QHT36" s="617"/>
      <c r="QHU36" s="617"/>
      <c r="QHV36" s="617"/>
      <c r="QHW36" s="617"/>
      <c r="QHX36" s="617"/>
      <c r="QHY36" s="617"/>
      <c r="QHZ36" s="617"/>
      <c r="QIA36" s="617"/>
      <c r="QIB36" s="617"/>
      <c r="QIC36" s="617"/>
      <c r="QID36" s="617"/>
      <c r="QIE36" s="617"/>
      <c r="QIF36" s="617"/>
      <c r="QIG36" s="617"/>
      <c r="QIH36" s="617"/>
      <c r="QII36" s="617"/>
      <c r="QIJ36" s="617"/>
      <c r="QIK36" s="617"/>
      <c r="QIL36" s="617"/>
      <c r="QIM36" s="617"/>
      <c r="QIN36" s="617"/>
      <c r="QIO36" s="617"/>
      <c r="QIP36" s="617"/>
      <c r="QIQ36" s="617"/>
      <c r="QIR36" s="617"/>
      <c r="QIS36" s="617"/>
      <c r="QIT36" s="617"/>
      <c r="QIU36" s="617"/>
      <c r="QIV36" s="617"/>
      <c r="QIW36" s="617"/>
      <c r="QIX36" s="617"/>
      <c r="QIY36" s="617"/>
      <c r="QIZ36" s="617"/>
      <c r="QJA36" s="617"/>
      <c r="QJB36" s="617"/>
      <c r="QJC36" s="617"/>
      <c r="QJD36" s="617"/>
      <c r="QJE36" s="617"/>
      <c r="QJF36" s="617"/>
      <c r="QJG36" s="617"/>
      <c r="QJH36" s="617"/>
      <c r="QJI36" s="617"/>
      <c r="QJJ36" s="617"/>
      <c r="QJK36" s="617"/>
      <c r="QJL36" s="617"/>
      <c r="QJM36" s="617"/>
      <c r="QJN36" s="617"/>
      <c r="QJO36" s="617"/>
      <c r="QJP36" s="617"/>
      <c r="QJQ36" s="617"/>
      <c r="QJR36" s="617"/>
      <c r="QJS36" s="617"/>
      <c r="QJT36" s="617"/>
      <c r="QJU36" s="617"/>
      <c r="QJV36" s="617"/>
      <c r="QJW36" s="617"/>
      <c r="QJX36" s="617"/>
      <c r="QJY36" s="617"/>
      <c r="QJZ36" s="617"/>
      <c r="QKA36" s="617"/>
      <c r="QKB36" s="617"/>
      <c r="QKC36" s="617"/>
      <c r="QKD36" s="617"/>
      <c r="QKE36" s="617"/>
      <c r="QKF36" s="617"/>
      <c r="QKG36" s="617"/>
      <c r="QKH36" s="617"/>
      <c r="QKI36" s="617"/>
      <c r="QKJ36" s="617"/>
      <c r="QKK36" s="617"/>
      <c r="QKL36" s="617"/>
      <c r="QKM36" s="617"/>
      <c r="QKN36" s="617"/>
      <c r="QKO36" s="617"/>
      <c r="QKP36" s="617"/>
      <c r="QKQ36" s="617"/>
      <c r="QKR36" s="617"/>
      <c r="QKS36" s="617"/>
      <c r="QKT36" s="617"/>
      <c r="QKU36" s="617"/>
      <c r="QKV36" s="617"/>
      <c r="QKW36" s="617"/>
      <c r="QKX36" s="617"/>
      <c r="QKY36" s="617"/>
      <c r="QKZ36" s="617"/>
      <c r="QLA36" s="617"/>
      <c r="QLB36" s="617"/>
      <c r="QLC36" s="617"/>
      <c r="QLD36" s="617"/>
      <c r="QLE36" s="617"/>
      <c r="QLF36" s="617"/>
      <c r="QLG36" s="617"/>
      <c r="QLH36" s="617"/>
      <c r="QLI36" s="617"/>
      <c r="QLJ36" s="617"/>
      <c r="QLK36" s="617"/>
      <c r="QLL36" s="617"/>
      <c r="QLM36" s="617"/>
      <c r="QLN36" s="617"/>
      <c r="QLO36" s="617"/>
      <c r="QLP36" s="617"/>
      <c r="QLQ36" s="617"/>
      <c r="QLR36" s="617"/>
      <c r="QLS36" s="617"/>
      <c r="QLT36" s="617"/>
      <c r="QLU36" s="617"/>
      <c r="QLV36" s="617"/>
      <c r="QLW36" s="617"/>
      <c r="QLX36" s="617"/>
      <c r="QLY36" s="617"/>
      <c r="QLZ36" s="617"/>
      <c r="QMA36" s="617"/>
      <c r="QMB36" s="617"/>
      <c r="QMC36" s="617"/>
      <c r="QMD36" s="617"/>
      <c r="QME36" s="617"/>
      <c r="QMF36" s="617"/>
      <c r="QMG36" s="617"/>
      <c r="QMH36" s="617"/>
      <c r="QMI36" s="617"/>
      <c r="QMJ36" s="617"/>
      <c r="QMK36" s="617"/>
      <c r="QML36" s="617"/>
      <c r="QMM36" s="617"/>
      <c r="QMN36" s="617"/>
      <c r="QMO36" s="617"/>
      <c r="QMP36" s="617"/>
      <c r="QMQ36" s="617"/>
      <c r="QMR36" s="617"/>
      <c r="QMS36" s="617"/>
      <c r="QMT36" s="617"/>
      <c r="QMU36" s="617"/>
      <c r="QMV36" s="617"/>
      <c r="QMW36" s="617"/>
      <c r="QMX36" s="617"/>
      <c r="QMY36" s="617"/>
      <c r="QMZ36" s="617"/>
      <c r="QNA36" s="617"/>
      <c r="QNB36" s="617"/>
      <c r="QNC36" s="617"/>
      <c r="QND36" s="617"/>
      <c r="QNE36" s="617"/>
      <c r="QNF36" s="617"/>
      <c r="QNG36" s="617"/>
      <c r="QNH36" s="617"/>
      <c r="QNI36" s="617"/>
      <c r="QNJ36" s="617"/>
      <c r="QNK36" s="617"/>
      <c r="QNL36" s="617"/>
      <c r="QNM36" s="617"/>
      <c r="QNN36" s="617"/>
      <c r="QNO36" s="617"/>
      <c r="QNP36" s="617"/>
      <c r="QNQ36" s="617"/>
      <c r="QNR36" s="617"/>
      <c r="QNS36" s="617"/>
      <c r="QNT36" s="617"/>
      <c r="QNU36" s="617"/>
      <c r="QNV36" s="617"/>
      <c r="QNW36" s="617"/>
      <c r="QNX36" s="617"/>
      <c r="QNY36" s="617"/>
      <c r="QNZ36" s="617"/>
      <c r="QOA36" s="617"/>
      <c r="QOB36" s="617"/>
      <c r="QOC36" s="617"/>
      <c r="QOD36" s="617"/>
      <c r="QOE36" s="617"/>
      <c r="QOF36" s="617"/>
      <c r="QOG36" s="617"/>
      <c r="QOH36" s="617"/>
      <c r="QOI36" s="617"/>
      <c r="QOJ36" s="617"/>
      <c r="QOK36" s="617"/>
      <c r="QOL36" s="617"/>
      <c r="QOM36" s="617"/>
      <c r="QON36" s="617"/>
      <c r="QOO36" s="617"/>
      <c r="QOP36" s="617"/>
      <c r="QOQ36" s="617"/>
      <c r="QOR36" s="617"/>
      <c r="QOS36" s="617"/>
      <c r="QOT36" s="617"/>
      <c r="QOU36" s="617"/>
      <c r="QOV36" s="617"/>
      <c r="QOW36" s="617"/>
      <c r="QOX36" s="617"/>
      <c r="QOY36" s="617"/>
      <c r="QOZ36" s="617"/>
      <c r="QPA36" s="617"/>
      <c r="QPB36" s="617"/>
      <c r="QPC36" s="617"/>
      <c r="QPD36" s="617"/>
      <c r="QPE36" s="617"/>
      <c r="QPF36" s="617"/>
      <c r="QPG36" s="617"/>
      <c r="QPH36" s="617"/>
      <c r="QPI36" s="617"/>
      <c r="QPJ36" s="617"/>
      <c r="QPK36" s="617"/>
      <c r="QPL36" s="617"/>
      <c r="QPM36" s="617"/>
      <c r="QPN36" s="617"/>
      <c r="QPO36" s="617"/>
      <c r="QPP36" s="617"/>
      <c r="QPQ36" s="617"/>
      <c r="QPR36" s="617"/>
      <c r="QPS36" s="617"/>
      <c r="QPT36" s="617"/>
      <c r="QPU36" s="617"/>
      <c r="QPV36" s="617"/>
      <c r="QPW36" s="617"/>
      <c r="QPX36" s="617"/>
      <c r="QPY36" s="617"/>
      <c r="QPZ36" s="617"/>
      <c r="QQA36" s="617"/>
      <c r="QQB36" s="617"/>
      <c r="QQC36" s="617"/>
      <c r="QQD36" s="617"/>
      <c r="QQE36" s="617"/>
      <c r="QQF36" s="617"/>
      <c r="QQG36" s="617"/>
      <c r="QQH36" s="617"/>
      <c r="QQI36" s="617"/>
      <c r="QQJ36" s="617"/>
      <c r="QQK36" s="617"/>
      <c r="QQL36" s="617"/>
      <c r="QQM36" s="617"/>
      <c r="QQN36" s="617"/>
      <c r="QQO36" s="617"/>
      <c r="QQP36" s="617"/>
      <c r="QQQ36" s="617"/>
      <c r="QQR36" s="617"/>
      <c r="QQS36" s="617"/>
      <c r="QQT36" s="617"/>
      <c r="QQU36" s="617"/>
      <c r="QQV36" s="617"/>
      <c r="QQW36" s="617"/>
      <c r="QQX36" s="617"/>
      <c r="QQY36" s="617"/>
      <c r="QQZ36" s="617"/>
      <c r="QRA36" s="617"/>
      <c r="QRB36" s="617"/>
      <c r="QRC36" s="617"/>
      <c r="QRD36" s="617"/>
      <c r="QRE36" s="617"/>
      <c r="QRF36" s="617"/>
      <c r="QRG36" s="617"/>
      <c r="QRH36" s="617"/>
      <c r="QRI36" s="617"/>
      <c r="QRJ36" s="617"/>
      <c r="QRK36" s="617"/>
      <c r="QRL36" s="617"/>
      <c r="QRM36" s="617"/>
      <c r="QRN36" s="617"/>
      <c r="QRO36" s="617"/>
      <c r="QRP36" s="617"/>
      <c r="QRQ36" s="617"/>
      <c r="QRR36" s="617"/>
      <c r="QRS36" s="617"/>
      <c r="QRT36" s="617"/>
      <c r="QRU36" s="617"/>
      <c r="QRV36" s="617"/>
      <c r="QRW36" s="617"/>
      <c r="QRX36" s="617"/>
      <c r="QRY36" s="617"/>
      <c r="QRZ36" s="617"/>
      <c r="QSA36" s="617"/>
      <c r="QSB36" s="617"/>
      <c r="QSC36" s="617"/>
      <c r="QSD36" s="617"/>
      <c r="QSE36" s="617"/>
      <c r="QSF36" s="617"/>
      <c r="QSG36" s="617"/>
      <c r="QSH36" s="617"/>
      <c r="QSI36" s="617"/>
      <c r="QSJ36" s="617"/>
      <c r="QSK36" s="617"/>
      <c r="QSL36" s="617"/>
      <c r="QSM36" s="617"/>
      <c r="QSN36" s="617"/>
      <c r="QSO36" s="617"/>
      <c r="QSP36" s="617"/>
      <c r="QSQ36" s="617"/>
      <c r="QSR36" s="617"/>
      <c r="QSS36" s="617"/>
      <c r="QST36" s="617"/>
      <c r="QSU36" s="617"/>
      <c r="QSV36" s="617"/>
      <c r="QSW36" s="617"/>
      <c r="QSX36" s="617"/>
      <c r="QSY36" s="617"/>
      <c r="QSZ36" s="617"/>
      <c r="QTA36" s="617"/>
      <c r="QTB36" s="617"/>
      <c r="QTC36" s="617"/>
      <c r="QTD36" s="617"/>
      <c r="QTE36" s="617"/>
      <c r="QTF36" s="617"/>
      <c r="QTG36" s="617"/>
      <c r="QTH36" s="617"/>
      <c r="QTI36" s="617"/>
      <c r="QTJ36" s="617"/>
      <c r="QTK36" s="617"/>
      <c r="QTL36" s="617"/>
      <c r="QTM36" s="617"/>
      <c r="QTN36" s="617"/>
      <c r="QTO36" s="617"/>
      <c r="QTP36" s="617"/>
      <c r="QTQ36" s="617"/>
      <c r="QTR36" s="617"/>
      <c r="QTS36" s="617"/>
      <c r="QTT36" s="617"/>
      <c r="QTU36" s="617"/>
      <c r="QTV36" s="617"/>
      <c r="QTW36" s="617"/>
      <c r="QTX36" s="617"/>
      <c r="QTY36" s="617"/>
      <c r="QTZ36" s="617"/>
      <c r="QUA36" s="617"/>
      <c r="QUB36" s="617"/>
      <c r="QUC36" s="617"/>
      <c r="QUD36" s="617"/>
      <c r="QUE36" s="617"/>
      <c r="QUF36" s="617"/>
      <c r="QUG36" s="617"/>
      <c r="QUH36" s="617"/>
      <c r="QUI36" s="617"/>
      <c r="QUJ36" s="617"/>
      <c r="QUK36" s="617"/>
      <c r="QUL36" s="617"/>
      <c r="QUM36" s="617"/>
      <c r="QUN36" s="617"/>
      <c r="QUO36" s="617"/>
      <c r="QUP36" s="617"/>
      <c r="QUQ36" s="617"/>
      <c r="QUR36" s="617"/>
      <c r="QUS36" s="617"/>
      <c r="QUT36" s="617"/>
      <c r="QUU36" s="617"/>
      <c r="QUV36" s="617"/>
      <c r="QUW36" s="617"/>
      <c r="QUX36" s="617"/>
      <c r="QUY36" s="617"/>
      <c r="QUZ36" s="617"/>
      <c r="QVA36" s="617"/>
      <c r="QVB36" s="617"/>
      <c r="QVC36" s="617"/>
      <c r="QVD36" s="617"/>
      <c r="QVE36" s="617"/>
      <c r="QVF36" s="617"/>
      <c r="QVG36" s="617"/>
      <c r="QVH36" s="617"/>
      <c r="QVI36" s="617"/>
      <c r="QVJ36" s="617"/>
      <c r="QVK36" s="617"/>
      <c r="QVL36" s="617"/>
      <c r="QVM36" s="617"/>
      <c r="QVN36" s="617"/>
      <c r="QVO36" s="617"/>
      <c r="QVP36" s="617"/>
      <c r="QVQ36" s="617"/>
      <c r="QVR36" s="617"/>
      <c r="QVS36" s="617"/>
      <c r="QVT36" s="617"/>
      <c r="QVU36" s="617"/>
      <c r="QVV36" s="617"/>
      <c r="QVW36" s="617"/>
      <c r="QVX36" s="617"/>
      <c r="QVY36" s="617"/>
      <c r="QVZ36" s="617"/>
      <c r="QWA36" s="617"/>
      <c r="QWB36" s="617"/>
      <c r="QWC36" s="617"/>
      <c r="QWD36" s="617"/>
      <c r="QWE36" s="617"/>
      <c r="QWF36" s="617"/>
      <c r="QWG36" s="617"/>
      <c r="QWH36" s="617"/>
      <c r="QWI36" s="617"/>
      <c r="QWJ36" s="617"/>
      <c r="QWK36" s="617"/>
      <c r="QWL36" s="617"/>
      <c r="QWM36" s="617"/>
      <c r="QWN36" s="617"/>
      <c r="QWO36" s="617"/>
      <c r="QWP36" s="617"/>
      <c r="QWQ36" s="617"/>
      <c r="QWR36" s="617"/>
      <c r="QWS36" s="617"/>
      <c r="QWT36" s="617"/>
      <c r="QWU36" s="617"/>
      <c r="QWV36" s="617"/>
      <c r="QWW36" s="617"/>
      <c r="QWX36" s="617"/>
      <c r="QWY36" s="617"/>
      <c r="QWZ36" s="617"/>
      <c r="QXA36" s="617"/>
      <c r="QXB36" s="617"/>
      <c r="QXC36" s="617"/>
      <c r="QXD36" s="617"/>
      <c r="QXE36" s="617"/>
      <c r="QXF36" s="617"/>
      <c r="QXG36" s="617"/>
      <c r="QXH36" s="617"/>
      <c r="QXI36" s="617"/>
      <c r="QXJ36" s="617"/>
      <c r="QXK36" s="617"/>
      <c r="QXL36" s="617"/>
      <c r="QXM36" s="617"/>
      <c r="QXN36" s="617"/>
      <c r="QXO36" s="617"/>
      <c r="QXP36" s="617"/>
      <c r="QXQ36" s="617"/>
      <c r="QXR36" s="617"/>
      <c r="QXS36" s="617"/>
      <c r="QXT36" s="617"/>
      <c r="QXU36" s="617"/>
      <c r="QXV36" s="617"/>
      <c r="QXW36" s="617"/>
      <c r="QXX36" s="617"/>
      <c r="QXY36" s="617"/>
      <c r="QXZ36" s="617"/>
      <c r="QYA36" s="617"/>
      <c r="QYB36" s="617"/>
      <c r="QYC36" s="617"/>
      <c r="QYD36" s="617"/>
      <c r="QYE36" s="617"/>
      <c r="QYF36" s="617"/>
      <c r="QYG36" s="617"/>
      <c r="QYH36" s="617"/>
      <c r="QYI36" s="617"/>
      <c r="QYJ36" s="617"/>
      <c r="QYK36" s="617"/>
      <c r="QYL36" s="617"/>
      <c r="QYM36" s="617"/>
      <c r="QYN36" s="617"/>
      <c r="QYO36" s="617"/>
      <c r="QYP36" s="617"/>
      <c r="QYQ36" s="617"/>
      <c r="QYR36" s="617"/>
      <c r="QYS36" s="617"/>
      <c r="QYT36" s="617"/>
      <c r="QYU36" s="617"/>
      <c r="QYV36" s="617"/>
      <c r="QYW36" s="617"/>
      <c r="QYX36" s="617"/>
      <c r="QYY36" s="617"/>
      <c r="QYZ36" s="617"/>
      <c r="QZA36" s="617"/>
      <c r="QZB36" s="617"/>
      <c r="QZC36" s="617"/>
      <c r="QZD36" s="617"/>
      <c r="QZE36" s="617"/>
      <c r="QZF36" s="617"/>
      <c r="QZG36" s="617"/>
      <c r="QZH36" s="617"/>
      <c r="QZI36" s="617"/>
      <c r="QZJ36" s="617"/>
      <c r="QZK36" s="617"/>
      <c r="QZL36" s="617"/>
      <c r="QZM36" s="617"/>
      <c r="QZN36" s="617"/>
      <c r="QZO36" s="617"/>
      <c r="QZP36" s="617"/>
      <c r="QZQ36" s="617"/>
      <c r="QZR36" s="617"/>
      <c r="QZS36" s="617"/>
      <c r="QZT36" s="617"/>
      <c r="QZU36" s="617"/>
      <c r="QZV36" s="617"/>
      <c r="QZW36" s="617"/>
      <c r="QZX36" s="617"/>
      <c r="QZY36" s="617"/>
      <c r="QZZ36" s="617"/>
      <c r="RAA36" s="617"/>
      <c r="RAB36" s="617"/>
      <c r="RAC36" s="617"/>
      <c r="RAD36" s="617"/>
      <c r="RAE36" s="617"/>
      <c r="RAF36" s="617"/>
      <c r="RAG36" s="617"/>
      <c r="RAH36" s="617"/>
      <c r="RAI36" s="617"/>
      <c r="RAJ36" s="617"/>
      <c r="RAK36" s="617"/>
      <c r="RAL36" s="617"/>
      <c r="RAM36" s="617"/>
      <c r="RAN36" s="617"/>
      <c r="RAO36" s="617"/>
      <c r="RAP36" s="617"/>
      <c r="RAQ36" s="617"/>
      <c r="RAR36" s="617"/>
      <c r="RAS36" s="617"/>
      <c r="RAT36" s="617"/>
      <c r="RAU36" s="617"/>
      <c r="RAV36" s="617"/>
      <c r="RAW36" s="617"/>
      <c r="RAX36" s="617"/>
      <c r="RAY36" s="617"/>
      <c r="RAZ36" s="617"/>
      <c r="RBA36" s="617"/>
      <c r="RBB36" s="617"/>
      <c r="RBC36" s="617"/>
      <c r="RBD36" s="617"/>
      <c r="RBE36" s="617"/>
      <c r="RBF36" s="617"/>
      <c r="RBG36" s="617"/>
      <c r="RBH36" s="617"/>
      <c r="RBI36" s="617"/>
      <c r="RBJ36" s="617"/>
      <c r="RBK36" s="617"/>
      <c r="RBL36" s="617"/>
      <c r="RBM36" s="617"/>
      <c r="RBN36" s="617"/>
      <c r="RBO36" s="617"/>
      <c r="RBP36" s="617"/>
      <c r="RBQ36" s="617"/>
      <c r="RBR36" s="617"/>
      <c r="RBS36" s="617"/>
      <c r="RBT36" s="617"/>
      <c r="RBU36" s="617"/>
      <c r="RBV36" s="617"/>
      <c r="RBW36" s="617"/>
      <c r="RBX36" s="617"/>
      <c r="RBY36" s="617"/>
      <c r="RBZ36" s="617"/>
      <c r="RCA36" s="617"/>
      <c r="RCB36" s="617"/>
      <c r="RCC36" s="617"/>
      <c r="RCD36" s="617"/>
      <c r="RCE36" s="617"/>
      <c r="RCF36" s="617"/>
      <c r="RCG36" s="617"/>
      <c r="RCH36" s="617"/>
      <c r="RCI36" s="617"/>
      <c r="RCJ36" s="617"/>
      <c r="RCK36" s="617"/>
      <c r="RCL36" s="617"/>
      <c r="RCM36" s="617"/>
      <c r="RCN36" s="617"/>
      <c r="RCO36" s="617"/>
      <c r="RCP36" s="617"/>
      <c r="RCQ36" s="617"/>
      <c r="RCR36" s="617"/>
      <c r="RCS36" s="617"/>
      <c r="RCT36" s="617"/>
      <c r="RCU36" s="617"/>
      <c r="RCV36" s="617"/>
      <c r="RCW36" s="617"/>
      <c r="RCX36" s="617"/>
      <c r="RCY36" s="617"/>
      <c r="RCZ36" s="617"/>
      <c r="RDA36" s="617"/>
      <c r="RDB36" s="617"/>
      <c r="RDC36" s="617"/>
      <c r="RDD36" s="617"/>
      <c r="RDE36" s="617"/>
      <c r="RDF36" s="617"/>
      <c r="RDG36" s="617"/>
      <c r="RDH36" s="617"/>
      <c r="RDI36" s="617"/>
      <c r="RDJ36" s="617"/>
      <c r="RDK36" s="617"/>
      <c r="RDL36" s="617"/>
      <c r="RDM36" s="617"/>
      <c r="RDN36" s="617"/>
      <c r="RDO36" s="617"/>
      <c r="RDP36" s="617"/>
      <c r="RDQ36" s="617"/>
      <c r="RDR36" s="617"/>
      <c r="RDS36" s="617"/>
      <c r="RDT36" s="617"/>
      <c r="RDU36" s="617"/>
      <c r="RDV36" s="617"/>
      <c r="RDW36" s="617"/>
      <c r="RDX36" s="617"/>
      <c r="RDY36" s="617"/>
      <c r="RDZ36" s="617"/>
      <c r="REA36" s="617"/>
      <c r="REB36" s="617"/>
      <c r="REC36" s="617"/>
      <c r="RED36" s="617"/>
      <c r="REE36" s="617"/>
      <c r="REF36" s="617"/>
      <c r="REG36" s="617"/>
      <c r="REH36" s="617"/>
      <c r="REI36" s="617"/>
      <c r="REJ36" s="617"/>
      <c r="REK36" s="617"/>
      <c r="REL36" s="617"/>
      <c r="REM36" s="617"/>
      <c r="REN36" s="617"/>
      <c r="REO36" s="617"/>
      <c r="REP36" s="617"/>
      <c r="REQ36" s="617"/>
      <c r="RER36" s="617"/>
      <c r="RES36" s="617"/>
      <c r="RET36" s="617"/>
      <c r="REU36" s="617"/>
      <c r="REV36" s="617"/>
      <c r="REW36" s="617"/>
      <c r="REX36" s="617"/>
      <c r="REY36" s="617"/>
      <c r="REZ36" s="617"/>
      <c r="RFA36" s="617"/>
      <c r="RFB36" s="617"/>
      <c r="RFC36" s="617"/>
      <c r="RFD36" s="617"/>
      <c r="RFE36" s="617"/>
      <c r="RFF36" s="617"/>
      <c r="RFG36" s="617"/>
      <c r="RFH36" s="617"/>
      <c r="RFI36" s="617"/>
      <c r="RFJ36" s="617"/>
      <c r="RFK36" s="617"/>
      <c r="RFL36" s="617"/>
      <c r="RFM36" s="617"/>
      <c r="RFN36" s="617"/>
      <c r="RFO36" s="617"/>
      <c r="RFP36" s="617"/>
      <c r="RFQ36" s="617"/>
      <c r="RFR36" s="617"/>
      <c r="RFS36" s="617"/>
      <c r="RFT36" s="617"/>
      <c r="RFU36" s="617"/>
      <c r="RFV36" s="617"/>
      <c r="RFW36" s="617"/>
      <c r="RFX36" s="617"/>
      <c r="RFY36" s="617"/>
      <c r="RFZ36" s="617"/>
      <c r="RGA36" s="617"/>
      <c r="RGB36" s="617"/>
      <c r="RGC36" s="617"/>
      <c r="RGD36" s="617"/>
      <c r="RGE36" s="617"/>
      <c r="RGF36" s="617"/>
      <c r="RGG36" s="617"/>
      <c r="RGH36" s="617"/>
      <c r="RGI36" s="617"/>
      <c r="RGJ36" s="617"/>
      <c r="RGK36" s="617"/>
      <c r="RGL36" s="617"/>
      <c r="RGM36" s="617"/>
      <c r="RGN36" s="617"/>
      <c r="RGO36" s="617"/>
      <c r="RGP36" s="617"/>
      <c r="RGQ36" s="617"/>
      <c r="RGR36" s="617"/>
      <c r="RGS36" s="617"/>
      <c r="RGT36" s="617"/>
      <c r="RGU36" s="617"/>
      <c r="RGV36" s="617"/>
      <c r="RGW36" s="617"/>
      <c r="RGX36" s="617"/>
      <c r="RGY36" s="617"/>
      <c r="RGZ36" s="617"/>
      <c r="RHA36" s="617"/>
      <c r="RHB36" s="617"/>
      <c r="RHC36" s="617"/>
      <c r="RHD36" s="617"/>
      <c r="RHE36" s="617"/>
      <c r="RHF36" s="617"/>
      <c r="RHG36" s="617"/>
      <c r="RHH36" s="617"/>
      <c r="RHI36" s="617"/>
      <c r="RHJ36" s="617"/>
      <c r="RHK36" s="617"/>
      <c r="RHL36" s="617"/>
      <c r="RHM36" s="617"/>
      <c r="RHN36" s="617"/>
      <c r="RHO36" s="617"/>
      <c r="RHP36" s="617"/>
      <c r="RHQ36" s="617"/>
      <c r="RHR36" s="617"/>
      <c r="RHS36" s="617"/>
      <c r="RHT36" s="617"/>
      <c r="RHU36" s="617"/>
      <c r="RHV36" s="617"/>
      <c r="RHW36" s="617"/>
      <c r="RHX36" s="617"/>
      <c r="RHY36" s="617"/>
      <c r="RHZ36" s="617"/>
      <c r="RIA36" s="617"/>
      <c r="RIB36" s="617"/>
      <c r="RIC36" s="617"/>
      <c r="RID36" s="617"/>
      <c r="RIE36" s="617"/>
      <c r="RIF36" s="617"/>
      <c r="RIG36" s="617"/>
      <c r="RIH36" s="617"/>
      <c r="RII36" s="617"/>
      <c r="RIJ36" s="617"/>
      <c r="RIK36" s="617"/>
      <c r="RIL36" s="617"/>
      <c r="RIM36" s="617"/>
      <c r="RIN36" s="617"/>
      <c r="RIO36" s="617"/>
      <c r="RIP36" s="617"/>
      <c r="RIQ36" s="617"/>
      <c r="RIR36" s="617"/>
      <c r="RIS36" s="617"/>
      <c r="RIT36" s="617"/>
      <c r="RIU36" s="617"/>
      <c r="RIV36" s="617"/>
      <c r="RIW36" s="617"/>
      <c r="RIX36" s="617"/>
      <c r="RIY36" s="617"/>
      <c r="RIZ36" s="617"/>
      <c r="RJA36" s="617"/>
      <c r="RJB36" s="617"/>
      <c r="RJC36" s="617"/>
      <c r="RJD36" s="617"/>
      <c r="RJE36" s="617"/>
      <c r="RJF36" s="617"/>
      <c r="RJG36" s="617"/>
      <c r="RJH36" s="617"/>
      <c r="RJI36" s="617"/>
      <c r="RJJ36" s="617"/>
      <c r="RJK36" s="617"/>
      <c r="RJL36" s="617"/>
      <c r="RJM36" s="617"/>
      <c r="RJN36" s="617"/>
      <c r="RJO36" s="617"/>
      <c r="RJP36" s="617"/>
      <c r="RJQ36" s="617"/>
      <c r="RJR36" s="617"/>
      <c r="RJS36" s="617"/>
      <c r="RJT36" s="617"/>
      <c r="RJU36" s="617"/>
      <c r="RJV36" s="617"/>
      <c r="RJW36" s="617"/>
      <c r="RJX36" s="617"/>
      <c r="RJY36" s="617"/>
      <c r="RJZ36" s="617"/>
      <c r="RKA36" s="617"/>
      <c r="RKB36" s="617"/>
      <c r="RKC36" s="617"/>
      <c r="RKD36" s="617"/>
      <c r="RKE36" s="617"/>
      <c r="RKF36" s="617"/>
      <c r="RKG36" s="617"/>
      <c r="RKH36" s="617"/>
      <c r="RKI36" s="617"/>
      <c r="RKJ36" s="617"/>
      <c r="RKK36" s="617"/>
      <c r="RKL36" s="617"/>
      <c r="RKM36" s="617"/>
      <c r="RKN36" s="617"/>
      <c r="RKO36" s="617"/>
      <c r="RKP36" s="617"/>
      <c r="RKQ36" s="617"/>
      <c r="RKR36" s="617"/>
      <c r="RKS36" s="617"/>
      <c r="RKT36" s="617"/>
      <c r="RKU36" s="617"/>
      <c r="RKV36" s="617"/>
      <c r="RKW36" s="617"/>
      <c r="RKX36" s="617"/>
      <c r="RKY36" s="617"/>
      <c r="RKZ36" s="617"/>
      <c r="RLA36" s="617"/>
      <c r="RLB36" s="617"/>
      <c r="RLC36" s="617"/>
      <c r="RLD36" s="617"/>
      <c r="RLE36" s="617"/>
      <c r="RLF36" s="617"/>
      <c r="RLG36" s="617"/>
      <c r="RLH36" s="617"/>
      <c r="RLI36" s="617"/>
      <c r="RLJ36" s="617"/>
      <c r="RLK36" s="617"/>
      <c r="RLL36" s="617"/>
      <c r="RLM36" s="617"/>
      <c r="RLN36" s="617"/>
      <c r="RLO36" s="617"/>
      <c r="RLP36" s="617"/>
      <c r="RLQ36" s="617"/>
      <c r="RLR36" s="617"/>
      <c r="RLS36" s="617"/>
      <c r="RLT36" s="617"/>
      <c r="RLU36" s="617"/>
      <c r="RLV36" s="617"/>
      <c r="RLW36" s="617"/>
      <c r="RLX36" s="617"/>
      <c r="RLY36" s="617"/>
      <c r="RLZ36" s="617"/>
      <c r="RMA36" s="617"/>
      <c r="RMB36" s="617"/>
      <c r="RMC36" s="617"/>
      <c r="RMD36" s="617"/>
      <c r="RME36" s="617"/>
      <c r="RMF36" s="617"/>
      <c r="RMG36" s="617"/>
      <c r="RMH36" s="617"/>
      <c r="RMI36" s="617"/>
      <c r="RMJ36" s="617"/>
      <c r="RMK36" s="617"/>
      <c r="RML36" s="617"/>
      <c r="RMM36" s="617"/>
      <c r="RMN36" s="617"/>
      <c r="RMO36" s="617"/>
      <c r="RMP36" s="617"/>
      <c r="RMQ36" s="617"/>
      <c r="RMR36" s="617"/>
      <c r="RMS36" s="617"/>
      <c r="RMT36" s="617"/>
      <c r="RMU36" s="617"/>
      <c r="RMV36" s="617"/>
      <c r="RMW36" s="617"/>
      <c r="RMX36" s="617"/>
      <c r="RMY36" s="617"/>
      <c r="RMZ36" s="617"/>
      <c r="RNA36" s="617"/>
      <c r="RNB36" s="617"/>
      <c r="RNC36" s="617"/>
      <c r="RND36" s="617"/>
      <c r="RNE36" s="617"/>
      <c r="RNF36" s="617"/>
      <c r="RNG36" s="617"/>
      <c r="RNH36" s="617"/>
      <c r="RNI36" s="617"/>
      <c r="RNJ36" s="617"/>
      <c r="RNK36" s="617"/>
      <c r="RNL36" s="617"/>
      <c r="RNM36" s="617"/>
      <c r="RNN36" s="617"/>
      <c r="RNO36" s="617"/>
      <c r="RNP36" s="617"/>
      <c r="RNQ36" s="617"/>
      <c r="RNR36" s="617"/>
      <c r="RNS36" s="617"/>
      <c r="RNT36" s="617"/>
      <c r="RNU36" s="617"/>
      <c r="RNV36" s="617"/>
      <c r="RNW36" s="617"/>
      <c r="RNX36" s="617"/>
      <c r="RNY36" s="617"/>
      <c r="RNZ36" s="617"/>
      <c r="ROA36" s="617"/>
      <c r="ROB36" s="617"/>
      <c r="ROC36" s="617"/>
      <c r="ROD36" s="617"/>
      <c r="ROE36" s="617"/>
      <c r="ROF36" s="617"/>
      <c r="ROG36" s="617"/>
      <c r="ROH36" s="617"/>
      <c r="ROI36" s="617"/>
      <c r="ROJ36" s="617"/>
      <c r="ROK36" s="617"/>
      <c r="ROL36" s="617"/>
      <c r="ROM36" s="617"/>
      <c r="RON36" s="617"/>
      <c r="ROO36" s="617"/>
      <c r="ROP36" s="617"/>
      <c r="ROQ36" s="617"/>
      <c r="ROR36" s="617"/>
      <c r="ROS36" s="617"/>
      <c r="ROT36" s="617"/>
      <c r="ROU36" s="617"/>
      <c r="ROV36" s="617"/>
      <c r="ROW36" s="617"/>
      <c r="ROX36" s="617"/>
      <c r="ROY36" s="617"/>
      <c r="ROZ36" s="617"/>
      <c r="RPA36" s="617"/>
      <c r="RPB36" s="617"/>
      <c r="RPC36" s="617"/>
      <c r="RPD36" s="617"/>
      <c r="RPE36" s="617"/>
      <c r="RPF36" s="617"/>
      <c r="RPG36" s="617"/>
      <c r="RPH36" s="617"/>
      <c r="RPI36" s="617"/>
      <c r="RPJ36" s="617"/>
      <c r="RPK36" s="617"/>
      <c r="RPL36" s="617"/>
      <c r="RPM36" s="617"/>
      <c r="RPN36" s="617"/>
      <c r="RPO36" s="617"/>
      <c r="RPP36" s="617"/>
      <c r="RPQ36" s="617"/>
      <c r="RPR36" s="617"/>
      <c r="RPS36" s="617"/>
      <c r="RPT36" s="617"/>
      <c r="RPU36" s="617"/>
      <c r="RPV36" s="617"/>
      <c r="RPW36" s="617"/>
      <c r="RPX36" s="617"/>
      <c r="RPY36" s="617"/>
      <c r="RPZ36" s="617"/>
      <c r="RQA36" s="617"/>
      <c r="RQB36" s="617"/>
      <c r="RQC36" s="617"/>
      <c r="RQD36" s="617"/>
      <c r="RQE36" s="617"/>
      <c r="RQF36" s="617"/>
      <c r="RQG36" s="617"/>
      <c r="RQH36" s="617"/>
      <c r="RQI36" s="617"/>
      <c r="RQJ36" s="617"/>
      <c r="RQK36" s="617"/>
      <c r="RQL36" s="617"/>
      <c r="RQM36" s="617"/>
      <c r="RQN36" s="617"/>
      <c r="RQO36" s="617"/>
      <c r="RQP36" s="617"/>
      <c r="RQQ36" s="617"/>
      <c r="RQR36" s="617"/>
      <c r="RQS36" s="617"/>
      <c r="RQT36" s="617"/>
      <c r="RQU36" s="617"/>
      <c r="RQV36" s="617"/>
      <c r="RQW36" s="617"/>
      <c r="RQX36" s="617"/>
      <c r="RQY36" s="617"/>
      <c r="RQZ36" s="617"/>
      <c r="RRA36" s="617"/>
      <c r="RRB36" s="617"/>
      <c r="RRC36" s="617"/>
      <c r="RRD36" s="617"/>
      <c r="RRE36" s="617"/>
      <c r="RRF36" s="617"/>
      <c r="RRG36" s="617"/>
      <c r="RRH36" s="617"/>
      <c r="RRI36" s="617"/>
      <c r="RRJ36" s="617"/>
      <c r="RRK36" s="617"/>
      <c r="RRL36" s="617"/>
      <c r="RRM36" s="617"/>
      <c r="RRN36" s="617"/>
      <c r="RRO36" s="617"/>
      <c r="RRP36" s="617"/>
      <c r="RRQ36" s="617"/>
      <c r="RRR36" s="617"/>
      <c r="RRS36" s="617"/>
      <c r="RRT36" s="617"/>
      <c r="RRU36" s="617"/>
      <c r="RRV36" s="617"/>
      <c r="RRW36" s="617"/>
      <c r="RRX36" s="617"/>
      <c r="RRY36" s="617"/>
      <c r="RRZ36" s="617"/>
      <c r="RSA36" s="617"/>
      <c r="RSB36" s="617"/>
      <c r="RSC36" s="617"/>
      <c r="RSD36" s="617"/>
      <c r="RSE36" s="617"/>
      <c r="RSF36" s="617"/>
      <c r="RSG36" s="617"/>
      <c r="RSH36" s="617"/>
      <c r="RSI36" s="617"/>
      <c r="RSJ36" s="617"/>
      <c r="RSK36" s="617"/>
      <c r="RSL36" s="617"/>
      <c r="RSM36" s="617"/>
      <c r="RSN36" s="617"/>
      <c r="RSO36" s="617"/>
      <c r="RSP36" s="617"/>
      <c r="RSQ36" s="617"/>
      <c r="RSR36" s="617"/>
      <c r="RSS36" s="617"/>
      <c r="RST36" s="617"/>
      <c r="RSU36" s="617"/>
      <c r="RSV36" s="617"/>
      <c r="RSW36" s="617"/>
      <c r="RSX36" s="617"/>
      <c r="RSY36" s="617"/>
      <c r="RSZ36" s="617"/>
      <c r="RTA36" s="617"/>
      <c r="RTB36" s="617"/>
      <c r="RTC36" s="617"/>
      <c r="RTD36" s="617"/>
      <c r="RTE36" s="617"/>
      <c r="RTF36" s="617"/>
      <c r="RTG36" s="617"/>
      <c r="RTH36" s="617"/>
      <c r="RTI36" s="617"/>
      <c r="RTJ36" s="617"/>
      <c r="RTK36" s="617"/>
      <c r="RTL36" s="617"/>
      <c r="RTM36" s="617"/>
      <c r="RTN36" s="617"/>
      <c r="RTO36" s="617"/>
      <c r="RTP36" s="617"/>
      <c r="RTQ36" s="617"/>
      <c r="RTR36" s="617"/>
      <c r="RTS36" s="617"/>
      <c r="RTT36" s="617"/>
      <c r="RTU36" s="617"/>
      <c r="RTV36" s="617"/>
      <c r="RTW36" s="617"/>
      <c r="RTX36" s="617"/>
      <c r="RTY36" s="617"/>
      <c r="RTZ36" s="617"/>
      <c r="RUA36" s="617"/>
      <c r="RUB36" s="617"/>
      <c r="RUC36" s="617"/>
      <c r="RUD36" s="617"/>
      <c r="RUE36" s="617"/>
      <c r="RUF36" s="617"/>
      <c r="RUG36" s="617"/>
      <c r="RUH36" s="617"/>
      <c r="RUI36" s="617"/>
      <c r="RUJ36" s="617"/>
      <c r="RUK36" s="617"/>
      <c r="RUL36" s="617"/>
      <c r="RUM36" s="617"/>
      <c r="RUN36" s="617"/>
      <c r="RUO36" s="617"/>
      <c r="RUP36" s="617"/>
      <c r="RUQ36" s="617"/>
      <c r="RUR36" s="617"/>
      <c r="RUS36" s="617"/>
      <c r="RUT36" s="617"/>
      <c r="RUU36" s="617"/>
      <c r="RUV36" s="617"/>
      <c r="RUW36" s="617"/>
      <c r="RUX36" s="617"/>
      <c r="RUY36" s="617"/>
      <c r="RUZ36" s="617"/>
      <c r="RVA36" s="617"/>
      <c r="RVB36" s="617"/>
      <c r="RVC36" s="617"/>
      <c r="RVD36" s="617"/>
      <c r="RVE36" s="617"/>
      <c r="RVF36" s="617"/>
      <c r="RVG36" s="617"/>
      <c r="RVH36" s="617"/>
      <c r="RVI36" s="617"/>
      <c r="RVJ36" s="617"/>
      <c r="RVK36" s="617"/>
      <c r="RVL36" s="617"/>
      <c r="RVM36" s="617"/>
      <c r="RVN36" s="617"/>
      <c r="RVO36" s="617"/>
      <c r="RVP36" s="617"/>
      <c r="RVQ36" s="617"/>
      <c r="RVR36" s="617"/>
      <c r="RVS36" s="617"/>
      <c r="RVT36" s="617"/>
      <c r="RVU36" s="617"/>
      <c r="RVV36" s="617"/>
      <c r="RVW36" s="617"/>
      <c r="RVX36" s="617"/>
      <c r="RVY36" s="617"/>
      <c r="RVZ36" s="617"/>
      <c r="RWA36" s="617"/>
      <c r="RWB36" s="617"/>
      <c r="RWC36" s="617"/>
      <c r="RWD36" s="617"/>
      <c r="RWE36" s="617"/>
      <c r="RWF36" s="617"/>
      <c r="RWG36" s="617"/>
      <c r="RWH36" s="617"/>
      <c r="RWI36" s="617"/>
      <c r="RWJ36" s="617"/>
      <c r="RWK36" s="617"/>
      <c r="RWL36" s="617"/>
      <c r="RWM36" s="617"/>
      <c r="RWN36" s="617"/>
      <c r="RWO36" s="617"/>
      <c r="RWP36" s="617"/>
      <c r="RWQ36" s="617"/>
      <c r="RWR36" s="617"/>
      <c r="RWS36" s="617"/>
      <c r="RWT36" s="617"/>
      <c r="RWU36" s="617"/>
      <c r="RWV36" s="617"/>
      <c r="RWW36" s="617"/>
      <c r="RWX36" s="617"/>
      <c r="RWY36" s="617"/>
      <c r="RWZ36" s="617"/>
      <c r="RXA36" s="617"/>
      <c r="RXB36" s="617"/>
      <c r="RXC36" s="617"/>
      <c r="RXD36" s="617"/>
      <c r="RXE36" s="617"/>
      <c r="RXF36" s="617"/>
      <c r="RXG36" s="617"/>
      <c r="RXH36" s="617"/>
      <c r="RXI36" s="617"/>
      <c r="RXJ36" s="617"/>
      <c r="RXK36" s="617"/>
      <c r="RXL36" s="617"/>
      <c r="RXM36" s="617"/>
      <c r="RXN36" s="617"/>
      <c r="RXO36" s="617"/>
      <c r="RXP36" s="617"/>
      <c r="RXQ36" s="617"/>
      <c r="RXR36" s="617"/>
      <c r="RXS36" s="617"/>
      <c r="RXT36" s="617"/>
      <c r="RXU36" s="617"/>
      <c r="RXV36" s="617"/>
      <c r="RXW36" s="617"/>
      <c r="RXX36" s="617"/>
      <c r="RXY36" s="617"/>
      <c r="RXZ36" s="617"/>
      <c r="RYA36" s="617"/>
      <c r="RYB36" s="617"/>
      <c r="RYC36" s="617"/>
      <c r="RYD36" s="617"/>
      <c r="RYE36" s="617"/>
      <c r="RYF36" s="617"/>
      <c r="RYG36" s="617"/>
      <c r="RYH36" s="617"/>
      <c r="RYI36" s="617"/>
      <c r="RYJ36" s="617"/>
      <c r="RYK36" s="617"/>
      <c r="RYL36" s="617"/>
      <c r="RYM36" s="617"/>
      <c r="RYN36" s="617"/>
      <c r="RYO36" s="617"/>
      <c r="RYP36" s="617"/>
      <c r="RYQ36" s="617"/>
      <c r="RYR36" s="617"/>
      <c r="RYS36" s="617"/>
      <c r="RYT36" s="617"/>
      <c r="RYU36" s="617"/>
      <c r="RYV36" s="617"/>
      <c r="RYW36" s="617"/>
      <c r="RYX36" s="617"/>
      <c r="RYY36" s="617"/>
      <c r="RYZ36" s="617"/>
      <c r="RZA36" s="617"/>
      <c r="RZB36" s="617"/>
      <c r="RZC36" s="617"/>
      <c r="RZD36" s="617"/>
      <c r="RZE36" s="617"/>
      <c r="RZF36" s="617"/>
      <c r="RZG36" s="617"/>
      <c r="RZH36" s="617"/>
      <c r="RZI36" s="617"/>
      <c r="RZJ36" s="617"/>
      <c r="RZK36" s="617"/>
      <c r="RZL36" s="617"/>
      <c r="RZM36" s="617"/>
      <c r="RZN36" s="617"/>
      <c r="RZO36" s="617"/>
      <c r="RZP36" s="617"/>
      <c r="RZQ36" s="617"/>
      <c r="RZR36" s="617"/>
      <c r="RZS36" s="617"/>
      <c r="RZT36" s="617"/>
      <c r="RZU36" s="617"/>
      <c r="RZV36" s="617"/>
      <c r="RZW36" s="617"/>
      <c r="RZX36" s="617"/>
      <c r="RZY36" s="617"/>
      <c r="RZZ36" s="617"/>
      <c r="SAA36" s="617"/>
      <c r="SAB36" s="617"/>
      <c r="SAC36" s="617"/>
      <c r="SAD36" s="617"/>
      <c r="SAE36" s="617"/>
      <c r="SAF36" s="617"/>
      <c r="SAG36" s="617"/>
      <c r="SAH36" s="617"/>
      <c r="SAI36" s="617"/>
      <c r="SAJ36" s="617"/>
      <c r="SAK36" s="617"/>
      <c r="SAL36" s="617"/>
      <c r="SAM36" s="617"/>
      <c r="SAN36" s="617"/>
      <c r="SAO36" s="617"/>
      <c r="SAP36" s="617"/>
      <c r="SAQ36" s="617"/>
      <c r="SAR36" s="617"/>
      <c r="SAS36" s="617"/>
      <c r="SAT36" s="617"/>
      <c r="SAU36" s="617"/>
      <c r="SAV36" s="617"/>
      <c r="SAW36" s="617"/>
      <c r="SAX36" s="617"/>
      <c r="SAY36" s="617"/>
      <c r="SAZ36" s="617"/>
      <c r="SBA36" s="617"/>
      <c r="SBB36" s="617"/>
      <c r="SBC36" s="617"/>
      <c r="SBD36" s="617"/>
      <c r="SBE36" s="617"/>
      <c r="SBF36" s="617"/>
      <c r="SBG36" s="617"/>
      <c r="SBH36" s="617"/>
      <c r="SBI36" s="617"/>
      <c r="SBJ36" s="617"/>
      <c r="SBK36" s="617"/>
      <c r="SBL36" s="617"/>
      <c r="SBM36" s="617"/>
      <c r="SBN36" s="617"/>
      <c r="SBO36" s="617"/>
      <c r="SBP36" s="617"/>
      <c r="SBQ36" s="617"/>
      <c r="SBR36" s="617"/>
      <c r="SBS36" s="617"/>
      <c r="SBT36" s="617"/>
      <c r="SBU36" s="617"/>
      <c r="SBV36" s="617"/>
      <c r="SBW36" s="617"/>
      <c r="SBX36" s="617"/>
      <c r="SBY36" s="617"/>
      <c r="SBZ36" s="617"/>
      <c r="SCA36" s="617"/>
      <c r="SCB36" s="617"/>
      <c r="SCC36" s="617"/>
      <c r="SCD36" s="617"/>
      <c r="SCE36" s="617"/>
      <c r="SCF36" s="617"/>
      <c r="SCG36" s="617"/>
      <c r="SCH36" s="617"/>
      <c r="SCI36" s="617"/>
      <c r="SCJ36" s="617"/>
      <c r="SCK36" s="617"/>
      <c r="SCL36" s="617"/>
      <c r="SCM36" s="617"/>
      <c r="SCN36" s="617"/>
      <c r="SCO36" s="617"/>
      <c r="SCP36" s="617"/>
      <c r="SCQ36" s="617"/>
      <c r="SCR36" s="617"/>
      <c r="SCS36" s="617"/>
      <c r="SCT36" s="617"/>
      <c r="SCU36" s="617"/>
      <c r="SCV36" s="617"/>
      <c r="SCW36" s="617"/>
      <c r="SCX36" s="617"/>
      <c r="SCY36" s="617"/>
      <c r="SCZ36" s="617"/>
      <c r="SDA36" s="617"/>
      <c r="SDB36" s="617"/>
      <c r="SDC36" s="617"/>
      <c r="SDD36" s="617"/>
      <c r="SDE36" s="617"/>
      <c r="SDF36" s="617"/>
      <c r="SDG36" s="617"/>
      <c r="SDH36" s="617"/>
      <c r="SDI36" s="617"/>
      <c r="SDJ36" s="617"/>
      <c r="SDK36" s="617"/>
      <c r="SDL36" s="617"/>
      <c r="SDM36" s="617"/>
      <c r="SDN36" s="617"/>
      <c r="SDO36" s="617"/>
      <c r="SDP36" s="617"/>
      <c r="SDQ36" s="617"/>
      <c r="SDR36" s="617"/>
      <c r="SDS36" s="617"/>
      <c r="SDT36" s="617"/>
      <c r="SDU36" s="617"/>
      <c r="SDV36" s="617"/>
      <c r="SDW36" s="617"/>
      <c r="SDX36" s="617"/>
      <c r="SDY36" s="617"/>
      <c r="SDZ36" s="617"/>
      <c r="SEA36" s="617"/>
      <c r="SEB36" s="617"/>
      <c r="SEC36" s="617"/>
      <c r="SED36" s="617"/>
      <c r="SEE36" s="617"/>
      <c r="SEF36" s="617"/>
      <c r="SEG36" s="617"/>
      <c r="SEH36" s="617"/>
      <c r="SEI36" s="617"/>
      <c r="SEJ36" s="617"/>
      <c r="SEK36" s="617"/>
      <c r="SEL36" s="617"/>
      <c r="SEM36" s="617"/>
      <c r="SEN36" s="617"/>
      <c r="SEO36" s="617"/>
      <c r="SEP36" s="617"/>
      <c r="SEQ36" s="617"/>
      <c r="SER36" s="617"/>
      <c r="SES36" s="617"/>
      <c r="SET36" s="617"/>
      <c r="SEU36" s="617"/>
      <c r="SEV36" s="617"/>
      <c r="SEW36" s="617"/>
      <c r="SEX36" s="617"/>
      <c r="SEY36" s="617"/>
      <c r="SEZ36" s="617"/>
      <c r="SFA36" s="617"/>
      <c r="SFB36" s="617"/>
      <c r="SFC36" s="617"/>
      <c r="SFD36" s="617"/>
      <c r="SFE36" s="617"/>
      <c r="SFF36" s="617"/>
      <c r="SFG36" s="617"/>
      <c r="SFH36" s="617"/>
      <c r="SFI36" s="617"/>
      <c r="SFJ36" s="617"/>
      <c r="SFK36" s="617"/>
      <c r="SFL36" s="617"/>
      <c r="SFM36" s="617"/>
      <c r="SFN36" s="617"/>
      <c r="SFO36" s="617"/>
      <c r="SFP36" s="617"/>
      <c r="SFQ36" s="617"/>
      <c r="SFR36" s="617"/>
      <c r="SFS36" s="617"/>
      <c r="SFT36" s="617"/>
      <c r="SFU36" s="617"/>
      <c r="SFV36" s="617"/>
      <c r="SFW36" s="617"/>
      <c r="SFX36" s="617"/>
      <c r="SFY36" s="617"/>
      <c r="SFZ36" s="617"/>
      <c r="SGA36" s="617"/>
      <c r="SGB36" s="617"/>
      <c r="SGC36" s="617"/>
      <c r="SGD36" s="617"/>
      <c r="SGE36" s="617"/>
      <c r="SGF36" s="617"/>
      <c r="SGG36" s="617"/>
      <c r="SGH36" s="617"/>
      <c r="SGI36" s="617"/>
      <c r="SGJ36" s="617"/>
      <c r="SGK36" s="617"/>
      <c r="SGL36" s="617"/>
      <c r="SGM36" s="617"/>
      <c r="SGN36" s="617"/>
      <c r="SGO36" s="617"/>
      <c r="SGP36" s="617"/>
      <c r="SGQ36" s="617"/>
      <c r="SGR36" s="617"/>
      <c r="SGS36" s="617"/>
      <c r="SGT36" s="617"/>
      <c r="SGU36" s="617"/>
      <c r="SGV36" s="617"/>
      <c r="SGW36" s="617"/>
      <c r="SGX36" s="617"/>
      <c r="SGY36" s="617"/>
      <c r="SGZ36" s="617"/>
      <c r="SHA36" s="617"/>
      <c r="SHB36" s="617"/>
      <c r="SHC36" s="617"/>
      <c r="SHD36" s="617"/>
      <c r="SHE36" s="617"/>
      <c r="SHF36" s="617"/>
      <c r="SHG36" s="617"/>
      <c r="SHH36" s="617"/>
      <c r="SHI36" s="617"/>
      <c r="SHJ36" s="617"/>
      <c r="SHK36" s="617"/>
      <c r="SHL36" s="617"/>
      <c r="SHM36" s="617"/>
      <c r="SHN36" s="617"/>
      <c r="SHO36" s="617"/>
      <c r="SHP36" s="617"/>
      <c r="SHQ36" s="617"/>
      <c r="SHR36" s="617"/>
      <c r="SHS36" s="617"/>
      <c r="SHT36" s="617"/>
      <c r="SHU36" s="617"/>
      <c r="SHV36" s="617"/>
      <c r="SHW36" s="617"/>
      <c r="SHX36" s="617"/>
      <c r="SHY36" s="617"/>
      <c r="SHZ36" s="617"/>
      <c r="SIA36" s="617"/>
      <c r="SIB36" s="617"/>
      <c r="SIC36" s="617"/>
      <c r="SID36" s="617"/>
      <c r="SIE36" s="617"/>
      <c r="SIF36" s="617"/>
      <c r="SIG36" s="617"/>
      <c r="SIH36" s="617"/>
      <c r="SII36" s="617"/>
      <c r="SIJ36" s="617"/>
      <c r="SIK36" s="617"/>
      <c r="SIL36" s="617"/>
      <c r="SIM36" s="617"/>
      <c r="SIN36" s="617"/>
      <c r="SIO36" s="617"/>
      <c r="SIP36" s="617"/>
      <c r="SIQ36" s="617"/>
      <c r="SIR36" s="617"/>
      <c r="SIS36" s="617"/>
      <c r="SIT36" s="617"/>
      <c r="SIU36" s="617"/>
      <c r="SIV36" s="617"/>
      <c r="SIW36" s="617"/>
      <c r="SIX36" s="617"/>
      <c r="SIY36" s="617"/>
      <c r="SIZ36" s="617"/>
      <c r="SJA36" s="617"/>
      <c r="SJB36" s="617"/>
      <c r="SJC36" s="617"/>
      <c r="SJD36" s="617"/>
      <c r="SJE36" s="617"/>
      <c r="SJF36" s="617"/>
      <c r="SJG36" s="617"/>
      <c r="SJH36" s="617"/>
      <c r="SJI36" s="617"/>
      <c r="SJJ36" s="617"/>
      <c r="SJK36" s="617"/>
      <c r="SJL36" s="617"/>
      <c r="SJM36" s="617"/>
      <c r="SJN36" s="617"/>
      <c r="SJO36" s="617"/>
      <c r="SJP36" s="617"/>
      <c r="SJQ36" s="617"/>
      <c r="SJR36" s="617"/>
      <c r="SJS36" s="617"/>
      <c r="SJT36" s="617"/>
      <c r="SJU36" s="617"/>
      <c r="SJV36" s="617"/>
      <c r="SJW36" s="617"/>
      <c r="SJX36" s="617"/>
      <c r="SJY36" s="617"/>
      <c r="SJZ36" s="617"/>
      <c r="SKA36" s="617"/>
      <c r="SKB36" s="617"/>
      <c r="SKC36" s="617"/>
      <c r="SKD36" s="617"/>
      <c r="SKE36" s="617"/>
      <c r="SKF36" s="617"/>
      <c r="SKG36" s="617"/>
      <c r="SKH36" s="617"/>
      <c r="SKI36" s="617"/>
      <c r="SKJ36" s="617"/>
      <c r="SKK36" s="617"/>
      <c r="SKL36" s="617"/>
      <c r="SKM36" s="617"/>
      <c r="SKN36" s="617"/>
      <c r="SKO36" s="617"/>
      <c r="SKP36" s="617"/>
      <c r="SKQ36" s="617"/>
      <c r="SKR36" s="617"/>
      <c r="SKS36" s="617"/>
      <c r="SKT36" s="617"/>
      <c r="SKU36" s="617"/>
      <c r="SKV36" s="617"/>
      <c r="SKW36" s="617"/>
      <c r="SKX36" s="617"/>
      <c r="SKY36" s="617"/>
      <c r="SKZ36" s="617"/>
      <c r="SLA36" s="617"/>
      <c r="SLB36" s="617"/>
      <c r="SLC36" s="617"/>
      <c r="SLD36" s="617"/>
      <c r="SLE36" s="617"/>
      <c r="SLF36" s="617"/>
      <c r="SLG36" s="617"/>
      <c r="SLH36" s="617"/>
      <c r="SLI36" s="617"/>
      <c r="SLJ36" s="617"/>
      <c r="SLK36" s="617"/>
      <c r="SLL36" s="617"/>
      <c r="SLM36" s="617"/>
      <c r="SLN36" s="617"/>
      <c r="SLO36" s="617"/>
      <c r="SLP36" s="617"/>
      <c r="SLQ36" s="617"/>
      <c r="SLR36" s="617"/>
      <c r="SLS36" s="617"/>
      <c r="SLT36" s="617"/>
      <c r="SLU36" s="617"/>
      <c r="SLV36" s="617"/>
      <c r="SLW36" s="617"/>
      <c r="SLX36" s="617"/>
      <c r="SLY36" s="617"/>
      <c r="SLZ36" s="617"/>
      <c r="SMA36" s="617"/>
      <c r="SMB36" s="617"/>
      <c r="SMC36" s="617"/>
      <c r="SMD36" s="617"/>
      <c r="SME36" s="617"/>
      <c r="SMF36" s="617"/>
      <c r="SMG36" s="617"/>
      <c r="SMH36" s="617"/>
      <c r="SMI36" s="617"/>
      <c r="SMJ36" s="617"/>
      <c r="SMK36" s="617"/>
      <c r="SML36" s="617"/>
      <c r="SMM36" s="617"/>
      <c r="SMN36" s="617"/>
      <c r="SMO36" s="617"/>
      <c r="SMP36" s="617"/>
      <c r="SMQ36" s="617"/>
      <c r="SMR36" s="617"/>
      <c r="SMS36" s="617"/>
      <c r="SMT36" s="617"/>
      <c r="SMU36" s="617"/>
      <c r="SMV36" s="617"/>
      <c r="SMW36" s="617"/>
      <c r="SMX36" s="617"/>
      <c r="SMY36" s="617"/>
      <c r="SMZ36" s="617"/>
      <c r="SNA36" s="617"/>
      <c r="SNB36" s="617"/>
      <c r="SNC36" s="617"/>
      <c r="SND36" s="617"/>
      <c r="SNE36" s="617"/>
      <c r="SNF36" s="617"/>
      <c r="SNG36" s="617"/>
      <c r="SNH36" s="617"/>
      <c r="SNI36" s="617"/>
      <c r="SNJ36" s="617"/>
      <c r="SNK36" s="617"/>
      <c r="SNL36" s="617"/>
      <c r="SNM36" s="617"/>
      <c r="SNN36" s="617"/>
      <c r="SNO36" s="617"/>
      <c r="SNP36" s="617"/>
      <c r="SNQ36" s="617"/>
      <c r="SNR36" s="617"/>
      <c r="SNS36" s="617"/>
      <c r="SNT36" s="617"/>
      <c r="SNU36" s="617"/>
      <c r="SNV36" s="617"/>
      <c r="SNW36" s="617"/>
      <c r="SNX36" s="617"/>
      <c r="SNY36" s="617"/>
      <c r="SNZ36" s="617"/>
      <c r="SOA36" s="617"/>
      <c r="SOB36" s="617"/>
      <c r="SOC36" s="617"/>
      <c r="SOD36" s="617"/>
      <c r="SOE36" s="617"/>
      <c r="SOF36" s="617"/>
      <c r="SOG36" s="617"/>
      <c r="SOH36" s="617"/>
      <c r="SOI36" s="617"/>
      <c r="SOJ36" s="617"/>
      <c r="SOK36" s="617"/>
      <c r="SOL36" s="617"/>
      <c r="SOM36" s="617"/>
      <c r="SON36" s="617"/>
      <c r="SOO36" s="617"/>
      <c r="SOP36" s="617"/>
      <c r="SOQ36" s="617"/>
      <c r="SOR36" s="617"/>
      <c r="SOS36" s="617"/>
      <c r="SOT36" s="617"/>
      <c r="SOU36" s="617"/>
      <c r="SOV36" s="617"/>
      <c r="SOW36" s="617"/>
      <c r="SOX36" s="617"/>
      <c r="SOY36" s="617"/>
      <c r="SOZ36" s="617"/>
      <c r="SPA36" s="617"/>
      <c r="SPB36" s="617"/>
      <c r="SPC36" s="617"/>
      <c r="SPD36" s="617"/>
      <c r="SPE36" s="617"/>
      <c r="SPF36" s="617"/>
      <c r="SPG36" s="617"/>
      <c r="SPH36" s="617"/>
      <c r="SPI36" s="617"/>
      <c r="SPJ36" s="617"/>
      <c r="SPK36" s="617"/>
      <c r="SPL36" s="617"/>
      <c r="SPM36" s="617"/>
      <c r="SPN36" s="617"/>
      <c r="SPO36" s="617"/>
      <c r="SPP36" s="617"/>
      <c r="SPQ36" s="617"/>
      <c r="SPR36" s="617"/>
      <c r="SPS36" s="617"/>
      <c r="SPT36" s="617"/>
      <c r="SPU36" s="617"/>
      <c r="SPV36" s="617"/>
      <c r="SPW36" s="617"/>
      <c r="SPX36" s="617"/>
      <c r="SPY36" s="617"/>
      <c r="SPZ36" s="617"/>
      <c r="SQA36" s="617"/>
      <c r="SQB36" s="617"/>
      <c r="SQC36" s="617"/>
      <c r="SQD36" s="617"/>
      <c r="SQE36" s="617"/>
      <c r="SQF36" s="617"/>
      <c r="SQG36" s="617"/>
      <c r="SQH36" s="617"/>
      <c r="SQI36" s="617"/>
      <c r="SQJ36" s="617"/>
      <c r="SQK36" s="617"/>
      <c r="SQL36" s="617"/>
      <c r="SQM36" s="617"/>
      <c r="SQN36" s="617"/>
      <c r="SQO36" s="617"/>
      <c r="SQP36" s="617"/>
      <c r="SQQ36" s="617"/>
      <c r="SQR36" s="617"/>
      <c r="SQS36" s="617"/>
      <c r="SQT36" s="617"/>
      <c r="SQU36" s="617"/>
      <c r="SQV36" s="617"/>
      <c r="SQW36" s="617"/>
      <c r="SQX36" s="617"/>
      <c r="SQY36" s="617"/>
      <c r="SQZ36" s="617"/>
      <c r="SRA36" s="617"/>
      <c r="SRB36" s="617"/>
      <c r="SRC36" s="617"/>
      <c r="SRD36" s="617"/>
      <c r="SRE36" s="617"/>
      <c r="SRF36" s="617"/>
      <c r="SRG36" s="617"/>
      <c r="SRH36" s="617"/>
      <c r="SRI36" s="617"/>
      <c r="SRJ36" s="617"/>
      <c r="SRK36" s="617"/>
      <c r="SRL36" s="617"/>
      <c r="SRM36" s="617"/>
      <c r="SRN36" s="617"/>
      <c r="SRO36" s="617"/>
      <c r="SRP36" s="617"/>
      <c r="SRQ36" s="617"/>
      <c r="SRR36" s="617"/>
      <c r="SRS36" s="617"/>
      <c r="SRT36" s="617"/>
      <c r="SRU36" s="617"/>
      <c r="SRV36" s="617"/>
      <c r="SRW36" s="617"/>
      <c r="SRX36" s="617"/>
      <c r="SRY36" s="617"/>
      <c r="SRZ36" s="617"/>
      <c r="SSA36" s="617"/>
      <c r="SSB36" s="617"/>
      <c r="SSC36" s="617"/>
      <c r="SSD36" s="617"/>
      <c r="SSE36" s="617"/>
      <c r="SSF36" s="617"/>
      <c r="SSG36" s="617"/>
      <c r="SSH36" s="617"/>
      <c r="SSI36" s="617"/>
      <c r="SSJ36" s="617"/>
      <c r="SSK36" s="617"/>
      <c r="SSL36" s="617"/>
      <c r="SSM36" s="617"/>
      <c r="SSN36" s="617"/>
      <c r="SSO36" s="617"/>
      <c r="SSP36" s="617"/>
      <c r="SSQ36" s="617"/>
      <c r="SSR36" s="617"/>
      <c r="SSS36" s="617"/>
      <c r="SST36" s="617"/>
      <c r="SSU36" s="617"/>
      <c r="SSV36" s="617"/>
      <c r="SSW36" s="617"/>
      <c r="SSX36" s="617"/>
      <c r="SSY36" s="617"/>
      <c r="SSZ36" s="617"/>
      <c r="STA36" s="617"/>
      <c r="STB36" s="617"/>
      <c r="STC36" s="617"/>
      <c r="STD36" s="617"/>
      <c r="STE36" s="617"/>
      <c r="STF36" s="617"/>
      <c r="STG36" s="617"/>
      <c r="STH36" s="617"/>
      <c r="STI36" s="617"/>
      <c r="STJ36" s="617"/>
      <c r="STK36" s="617"/>
      <c r="STL36" s="617"/>
      <c r="STM36" s="617"/>
      <c r="STN36" s="617"/>
      <c r="STO36" s="617"/>
      <c r="STP36" s="617"/>
      <c r="STQ36" s="617"/>
      <c r="STR36" s="617"/>
      <c r="STS36" s="617"/>
      <c r="STT36" s="617"/>
      <c r="STU36" s="617"/>
      <c r="STV36" s="617"/>
      <c r="STW36" s="617"/>
      <c r="STX36" s="617"/>
      <c r="STY36" s="617"/>
      <c r="STZ36" s="617"/>
      <c r="SUA36" s="617"/>
      <c r="SUB36" s="617"/>
      <c r="SUC36" s="617"/>
      <c r="SUD36" s="617"/>
      <c r="SUE36" s="617"/>
      <c r="SUF36" s="617"/>
      <c r="SUG36" s="617"/>
      <c r="SUH36" s="617"/>
      <c r="SUI36" s="617"/>
      <c r="SUJ36" s="617"/>
      <c r="SUK36" s="617"/>
      <c r="SUL36" s="617"/>
      <c r="SUM36" s="617"/>
      <c r="SUN36" s="617"/>
      <c r="SUO36" s="617"/>
      <c r="SUP36" s="617"/>
      <c r="SUQ36" s="617"/>
      <c r="SUR36" s="617"/>
      <c r="SUS36" s="617"/>
      <c r="SUT36" s="617"/>
      <c r="SUU36" s="617"/>
      <c r="SUV36" s="617"/>
      <c r="SUW36" s="617"/>
      <c r="SUX36" s="617"/>
      <c r="SUY36" s="617"/>
      <c r="SUZ36" s="617"/>
      <c r="SVA36" s="617"/>
      <c r="SVB36" s="617"/>
      <c r="SVC36" s="617"/>
      <c r="SVD36" s="617"/>
      <c r="SVE36" s="617"/>
      <c r="SVF36" s="617"/>
      <c r="SVG36" s="617"/>
      <c r="SVH36" s="617"/>
      <c r="SVI36" s="617"/>
      <c r="SVJ36" s="617"/>
      <c r="SVK36" s="617"/>
      <c r="SVL36" s="617"/>
      <c r="SVM36" s="617"/>
      <c r="SVN36" s="617"/>
      <c r="SVO36" s="617"/>
      <c r="SVP36" s="617"/>
      <c r="SVQ36" s="617"/>
      <c r="SVR36" s="617"/>
      <c r="SVS36" s="617"/>
      <c r="SVT36" s="617"/>
      <c r="SVU36" s="617"/>
      <c r="SVV36" s="617"/>
      <c r="SVW36" s="617"/>
      <c r="SVX36" s="617"/>
      <c r="SVY36" s="617"/>
      <c r="SVZ36" s="617"/>
      <c r="SWA36" s="617"/>
      <c r="SWB36" s="617"/>
      <c r="SWC36" s="617"/>
      <c r="SWD36" s="617"/>
      <c r="SWE36" s="617"/>
      <c r="SWF36" s="617"/>
      <c r="SWG36" s="617"/>
      <c r="SWH36" s="617"/>
      <c r="SWI36" s="617"/>
      <c r="SWJ36" s="617"/>
      <c r="SWK36" s="617"/>
      <c r="SWL36" s="617"/>
      <c r="SWM36" s="617"/>
      <c r="SWN36" s="617"/>
      <c r="SWO36" s="617"/>
      <c r="SWP36" s="617"/>
      <c r="SWQ36" s="617"/>
      <c r="SWR36" s="617"/>
      <c r="SWS36" s="617"/>
      <c r="SWT36" s="617"/>
      <c r="SWU36" s="617"/>
      <c r="SWV36" s="617"/>
      <c r="SWW36" s="617"/>
      <c r="SWX36" s="617"/>
      <c r="SWY36" s="617"/>
      <c r="SWZ36" s="617"/>
      <c r="SXA36" s="617"/>
      <c r="SXB36" s="617"/>
      <c r="SXC36" s="617"/>
      <c r="SXD36" s="617"/>
      <c r="SXE36" s="617"/>
      <c r="SXF36" s="617"/>
      <c r="SXG36" s="617"/>
      <c r="SXH36" s="617"/>
      <c r="SXI36" s="617"/>
      <c r="SXJ36" s="617"/>
      <c r="SXK36" s="617"/>
      <c r="SXL36" s="617"/>
      <c r="SXM36" s="617"/>
      <c r="SXN36" s="617"/>
      <c r="SXO36" s="617"/>
      <c r="SXP36" s="617"/>
      <c r="SXQ36" s="617"/>
      <c r="SXR36" s="617"/>
      <c r="SXS36" s="617"/>
      <c r="SXT36" s="617"/>
      <c r="SXU36" s="617"/>
      <c r="SXV36" s="617"/>
      <c r="SXW36" s="617"/>
      <c r="SXX36" s="617"/>
      <c r="SXY36" s="617"/>
      <c r="SXZ36" s="617"/>
      <c r="SYA36" s="617"/>
      <c r="SYB36" s="617"/>
      <c r="SYC36" s="617"/>
      <c r="SYD36" s="617"/>
      <c r="SYE36" s="617"/>
      <c r="SYF36" s="617"/>
      <c r="SYG36" s="617"/>
      <c r="SYH36" s="617"/>
      <c r="SYI36" s="617"/>
      <c r="SYJ36" s="617"/>
      <c r="SYK36" s="617"/>
      <c r="SYL36" s="617"/>
      <c r="SYM36" s="617"/>
      <c r="SYN36" s="617"/>
      <c r="SYO36" s="617"/>
      <c r="SYP36" s="617"/>
      <c r="SYQ36" s="617"/>
      <c r="SYR36" s="617"/>
      <c r="SYS36" s="617"/>
      <c r="SYT36" s="617"/>
      <c r="SYU36" s="617"/>
      <c r="SYV36" s="617"/>
      <c r="SYW36" s="617"/>
      <c r="SYX36" s="617"/>
      <c r="SYY36" s="617"/>
      <c r="SYZ36" s="617"/>
      <c r="SZA36" s="617"/>
      <c r="SZB36" s="617"/>
      <c r="SZC36" s="617"/>
      <c r="SZD36" s="617"/>
      <c r="SZE36" s="617"/>
      <c r="SZF36" s="617"/>
      <c r="SZG36" s="617"/>
      <c r="SZH36" s="617"/>
      <c r="SZI36" s="617"/>
      <c r="SZJ36" s="617"/>
      <c r="SZK36" s="617"/>
      <c r="SZL36" s="617"/>
      <c r="SZM36" s="617"/>
      <c r="SZN36" s="617"/>
      <c r="SZO36" s="617"/>
      <c r="SZP36" s="617"/>
      <c r="SZQ36" s="617"/>
      <c r="SZR36" s="617"/>
      <c r="SZS36" s="617"/>
      <c r="SZT36" s="617"/>
      <c r="SZU36" s="617"/>
      <c r="SZV36" s="617"/>
      <c r="SZW36" s="617"/>
      <c r="SZX36" s="617"/>
      <c r="SZY36" s="617"/>
      <c r="SZZ36" s="617"/>
      <c r="TAA36" s="617"/>
      <c r="TAB36" s="617"/>
      <c r="TAC36" s="617"/>
      <c r="TAD36" s="617"/>
      <c r="TAE36" s="617"/>
      <c r="TAF36" s="617"/>
      <c r="TAG36" s="617"/>
      <c r="TAH36" s="617"/>
      <c r="TAI36" s="617"/>
      <c r="TAJ36" s="617"/>
      <c r="TAK36" s="617"/>
      <c r="TAL36" s="617"/>
      <c r="TAM36" s="617"/>
      <c r="TAN36" s="617"/>
      <c r="TAO36" s="617"/>
      <c r="TAP36" s="617"/>
      <c r="TAQ36" s="617"/>
      <c r="TAR36" s="617"/>
      <c r="TAS36" s="617"/>
      <c r="TAT36" s="617"/>
      <c r="TAU36" s="617"/>
      <c r="TAV36" s="617"/>
      <c r="TAW36" s="617"/>
      <c r="TAX36" s="617"/>
      <c r="TAY36" s="617"/>
      <c r="TAZ36" s="617"/>
      <c r="TBA36" s="617"/>
      <c r="TBB36" s="617"/>
      <c r="TBC36" s="617"/>
      <c r="TBD36" s="617"/>
      <c r="TBE36" s="617"/>
      <c r="TBF36" s="617"/>
      <c r="TBG36" s="617"/>
      <c r="TBH36" s="617"/>
      <c r="TBI36" s="617"/>
      <c r="TBJ36" s="617"/>
      <c r="TBK36" s="617"/>
      <c r="TBL36" s="617"/>
      <c r="TBM36" s="617"/>
      <c r="TBN36" s="617"/>
      <c r="TBO36" s="617"/>
      <c r="TBP36" s="617"/>
      <c r="TBQ36" s="617"/>
      <c r="TBR36" s="617"/>
      <c r="TBS36" s="617"/>
      <c r="TBT36" s="617"/>
      <c r="TBU36" s="617"/>
      <c r="TBV36" s="617"/>
      <c r="TBW36" s="617"/>
      <c r="TBX36" s="617"/>
      <c r="TBY36" s="617"/>
      <c r="TBZ36" s="617"/>
      <c r="TCA36" s="617"/>
      <c r="TCB36" s="617"/>
      <c r="TCC36" s="617"/>
      <c r="TCD36" s="617"/>
      <c r="TCE36" s="617"/>
      <c r="TCF36" s="617"/>
      <c r="TCG36" s="617"/>
      <c r="TCH36" s="617"/>
      <c r="TCI36" s="617"/>
      <c r="TCJ36" s="617"/>
      <c r="TCK36" s="617"/>
      <c r="TCL36" s="617"/>
      <c r="TCM36" s="617"/>
      <c r="TCN36" s="617"/>
      <c r="TCO36" s="617"/>
      <c r="TCP36" s="617"/>
      <c r="TCQ36" s="617"/>
      <c r="TCR36" s="617"/>
      <c r="TCS36" s="617"/>
      <c r="TCT36" s="617"/>
      <c r="TCU36" s="617"/>
      <c r="TCV36" s="617"/>
      <c r="TCW36" s="617"/>
      <c r="TCX36" s="617"/>
      <c r="TCY36" s="617"/>
      <c r="TCZ36" s="617"/>
      <c r="TDA36" s="617"/>
      <c r="TDB36" s="617"/>
      <c r="TDC36" s="617"/>
      <c r="TDD36" s="617"/>
      <c r="TDE36" s="617"/>
      <c r="TDF36" s="617"/>
      <c r="TDG36" s="617"/>
      <c r="TDH36" s="617"/>
      <c r="TDI36" s="617"/>
      <c r="TDJ36" s="617"/>
      <c r="TDK36" s="617"/>
      <c r="TDL36" s="617"/>
      <c r="TDM36" s="617"/>
      <c r="TDN36" s="617"/>
      <c r="TDO36" s="617"/>
      <c r="TDP36" s="617"/>
      <c r="TDQ36" s="617"/>
      <c r="TDR36" s="617"/>
      <c r="TDS36" s="617"/>
      <c r="TDT36" s="617"/>
      <c r="TDU36" s="617"/>
      <c r="TDV36" s="617"/>
      <c r="TDW36" s="617"/>
      <c r="TDX36" s="617"/>
      <c r="TDY36" s="617"/>
      <c r="TDZ36" s="617"/>
      <c r="TEA36" s="617"/>
      <c r="TEB36" s="617"/>
      <c r="TEC36" s="617"/>
      <c r="TED36" s="617"/>
      <c r="TEE36" s="617"/>
      <c r="TEF36" s="617"/>
      <c r="TEG36" s="617"/>
      <c r="TEH36" s="617"/>
      <c r="TEI36" s="617"/>
      <c r="TEJ36" s="617"/>
      <c r="TEK36" s="617"/>
      <c r="TEL36" s="617"/>
      <c r="TEM36" s="617"/>
      <c r="TEN36" s="617"/>
      <c r="TEO36" s="617"/>
      <c r="TEP36" s="617"/>
      <c r="TEQ36" s="617"/>
      <c r="TER36" s="617"/>
      <c r="TES36" s="617"/>
      <c r="TET36" s="617"/>
      <c r="TEU36" s="617"/>
      <c r="TEV36" s="617"/>
      <c r="TEW36" s="617"/>
      <c r="TEX36" s="617"/>
      <c r="TEY36" s="617"/>
      <c r="TEZ36" s="617"/>
      <c r="TFA36" s="617"/>
      <c r="TFB36" s="617"/>
      <c r="TFC36" s="617"/>
      <c r="TFD36" s="617"/>
      <c r="TFE36" s="617"/>
      <c r="TFF36" s="617"/>
      <c r="TFG36" s="617"/>
      <c r="TFH36" s="617"/>
      <c r="TFI36" s="617"/>
      <c r="TFJ36" s="617"/>
      <c r="TFK36" s="617"/>
      <c r="TFL36" s="617"/>
      <c r="TFM36" s="617"/>
      <c r="TFN36" s="617"/>
      <c r="TFO36" s="617"/>
      <c r="TFP36" s="617"/>
      <c r="TFQ36" s="617"/>
      <c r="TFR36" s="617"/>
      <c r="TFS36" s="617"/>
      <c r="TFT36" s="617"/>
      <c r="TFU36" s="617"/>
      <c r="TFV36" s="617"/>
      <c r="TFW36" s="617"/>
      <c r="TFX36" s="617"/>
      <c r="TFY36" s="617"/>
      <c r="TFZ36" s="617"/>
      <c r="TGA36" s="617"/>
      <c r="TGB36" s="617"/>
      <c r="TGC36" s="617"/>
      <c r="TGD36" s="617"/>
      <c r="TGE36" s="617"/>
      <c r="TGF36" s="617"/>
      <c r="TGG36" s="617"/>
      <c r="TGH36" s="617"/>
      <c r="TGI36" s="617"/>
      <c r="TGJ36" s="617"/>
      <c r="TGK36" s="617"/>
      <c r="TGL36" s="617"/>
      <c r="TGM36" s="617"/>
      <c r="TGN36" s="617"/>
      <c r="TGO36" s="617"/>
      <c r="TGP36" s="617"/>
      <c r="TGQ36" s="617"/>
      <c r="TGR36" s="617"/>
      <c r="TGS36" s="617"/>
      <c r="TGT36" s="617"/>
      <c r="TGU36" s="617"/>
      <c r="TGV36" s="617"/>
      <c r="TGW36" s="617"/>
      <c r="TGX36" s="617"/>
      <c r="TGY36" s="617"/>
      <c r="TGZ36" s="617"/>
      <c r="THA36" s="617"/>
      <c r="THB36" s="617"/>
      <c r="THC36" s="617"/>
      <c r="THD36" s="617"/>
      <c r="THE36" s="617"/>
      <c r="THF36" s="617"/>
      <c r="THG36" s="617"/>
      <c r="THH36" s="617"/>
      <c r="THI36" s="617"/>
      <c r="THJ36" s="617"/>
      <c r="THK36" s="617"/>
      <c r="THL36" s="617"/>
      <c r="THM36" s="617"/>
      <c r="THN36" s="617"/>
      <c r="THO36" s="617"/>
      <c r="THP36" s="617"/>
      <c r="THQ36" s="617"/>
      <c r="THR36" s="617"/>
      <c r="THS36" s="617"/>
      <c r="THT36" s="617"/>
      <c r="THU36" s="617"/>
      <c r="THV36" s="617"/>
      <c r="THW36" s="617"/>
      <c r="THX36" s="617"/>
      <c r="THY36" s="617"/>
      <c r="THZ36" s="617"/>
      <c r="TIA36" s="617"/>
      <c r="TIB36" s="617"/>
      <c r="TIC36" s="617"/>
      <c r="TID36" s="617"/>
      <c r="TIE36" s="617"/>
      <c r="TIF36" s="617"/>
      <c r="TIG36" s="617"/>
      <c r="TIH36" s="617"/>
      <c r="TII36" s="617"/>
      <c r="TIJ36" s="617"/>
      <c r="TIK36" s="617"/>
      <c r="TIL36" s="617"/>
      <c r="TIM36" s="617"/>
      <c r="TIN36" s="617"/>
      <c r="TIO36" s="617"/>
      <c r="TIP36" s="617"/>
      <c r="TIQ36" s="617"/>
      <c r="TIR36" s="617"/>
      <c r="TIS36" s="617"/>
      <c r="TIT36" s="617"/>
      <c r="TIU36" s="617"/>
      <c r="TIV36" s="617"/>
      <c r="TIW36" s="617"/>
      <c r="TIX36" s="617"/>
      <c r="TIY36" s="617"/>
      <c r="TIZ36" s="617"/>
      <c r="TJA36" s="617"/>
      <c r="TJB36" s="617"/>
      <c r="TJC36" s="617"/>
      <c r="TJD36" s="617"/>
      <c r="TJE36" s="617"/>
      <c r="TJF36" s="617"/>
      <c r="TJG36" s="617"/>
      <c r="TJH36" s="617"/>
      <c r="TJI36" s="617"/>
      <c r="TJJ36" s="617"/>
      <c r="TJK36" s="617"/>
      <c r="TJL36" s="617"/>
      <c r="TJM36" s="617"/>
      <c r="TJN36" s="617"/>
      <c r="TJO36" s="617"/>
      <c r="TJP36" s="617"/>
      <c r="TJQ36" s="617"/>
      <c r="TJR36" s="617"/>
      <c r="TJS36" s="617"/>
      <c r="TJT36" s="617"/>
      <c r="TJU36" s="617"/>
      <c r="TJV36" s="617"/>
      <c r="TJW36" s="617"/>
      <c r="TJX36" s="617"/>
      <c r="TJY36" s="617"/>
      <c r="TJZ36" s="617"/>
      <c r="TKA36" s="617"/>
      <c r="TKB36" s="617"/>
      <c r="TKC36" s="617"/>
      <c r="TKD36" s="617"/>
      <c r="TKE36" s="617"/>
      <c r="TKF36" s="617"/>
      <c r="TKG36" s="617"/>
      <c r="TKH36" s="617"/>
      <c r="TKI36" s="617"/>
      <c r="TKJ36" s="617"/>
      <c r="TKK36" s="617"/>
      <c r="TKL36" s="617"/>
      <c r="TKM36" s="617"/>
      <c r="TKN36" s="617"/>
      <c r="TKO36" s="617"/>
      <c r="TKP36" s="617"/>
      <c r="TKQ36" s="617"/>
      <c r="TKR36" s="617"/>
      <c r="TKS36" s="617"/>
      <c r="TKT36" s="617"/>
      <c r="TKU36" s="617"/>
      <c r="TKV36" s="617"/>
      <c r="TKW36" s="617"/>
      <c r="TKX36" s="617"/>
      <c r="TKY36" s="617"/>
      <c r="TKZ36" s="617"/>
      <c r="TLA36" s="617"/>
      <c r="TLB36" s="617"/>
      <c r="TLC36" s="617"/>
      <c r="TLD36" s="617"/>
      <c r="TLE36" s="617"/>
      <c r="TLF36" s="617"/>
      <c r="TLG36" s="617"/>
      <c r="TLH36" s="617"/>
      <c r="TLI36" s="617"/>
      <c r="TLJ36" s="617"/>
      <c r="TLK36" s="617"/>
      <c r="TLL36" s="617"/>
      <c r="TLM36" s="617"/>
      <c r="TLN36" s="617"/>
      <c r="TLO36" s="617"/>
      <c r="TLP36" s="617"/>
      <c r="TLQ36" s="617"/>
      <c r="TLR36" s="617"/>
      <c r="TLS36" s="617"/>
      <c r="TLT36" s="617"/>
      <c r="TLU36" s="617"/>
      <c r="TLV36" s="617"/>
      <c r="TLW36" s="617"/>
      <c r="TLX36" s="617"/>
      <c r="TLY36" s="617"/>
      <c r="TLZ36" s="617"/>
      <c r="TMA36" s="617"/>
      <c r="TMB36" s="617"/>
      <c r="TMC36" s="617"/>
      <c r="TMD36" s="617"/>
      <c r="TME36" s="617"/>
      <c r="TMF36" s="617"/>
      <c r="TMG36" s="617"/>
      <c r="TMH36" s="617"/>
      <c r="TMI36" s="617"/>
      <c r="TMJ36" s="617"/>
      <c r="TMK36" s="617"/>
      <c r="TML36" s="617"/>
      <c r="TMM36" s="617"/>
      <c r="TMN36" s="617"/>
      <c r="TMO36" s="617"/>
      <c r="TMP36" s="617"/>
      <c r="TMQ36" s="617"/>
      <c r="TMR36" s="617"/>
      <c r="TMS36" s="617"/>
      <c r="TMT36" s="617"/>
      <c r="TMU36" s="617"/>
      <c r="TMV36" s="617"/>
      <c r="TMW36" s="617"/>
      <c r="TMX36" s="617"/>
      <c r="TMY36" s="617"/>
      <c r="TMZ36" s="617"/>
      <c r="TNA36" s="617"/>
      <c r="TNB36" s="617"/>
      <c r="TNC36" s="617"/>
      <c r="TND36" s="617"/>
      <c r="TNE36" s="617"/>
      <c r="TNF36" s="617"/>
      <c r="TNG36" s="617"/>
      <c r="TNH36" s="617"/>
      <c r="TNI36" s="617"/>
      <c r="TNJ36" s="617"/>
      <c r="TNK36" s="617"/>
      <c r="TNL36" s="617"/>
      <c r="TNM36" s="617"/>
      <c r="TNN36" s="617"/>
      <c r="TNO36" s="617"/>
      <c r="TNP36" s="617"/>
      <c r="TNQ36" s="617"/>
      <c r="TNR36" s="617"/>
      <c r="TNS36" s="617"/>
      <c r="TNT36" s="617"/>
      <c r="TNU36" s="617"/>
      <c r="TNV36" s="617"/>
      <c r="TNW36" s="617"/>
      <c r="TNX36" s="617"/>
      <c r="TNY36" s="617"/>
      <c r="TNZ36" s="617"/>
      <c r="TOA36" s="617"/>
      <c r="TOB36" s="617"/>
      <c r="TOC36" s="617"/>
      <c r="TOD36" s="617"/>
      <c r="TOE36" s="617"/>
      <c r="TOF36" s="617"/>
      <c r="TOG36" s="617"/>
      <c r="TOH36" s="617"/>
      <c r="TOI36" s="617"/>
      <c r="TOJ36" s="617"/>
      <c r="TOK36" s="617"/>
      <c r="TOL36" s="617"/>
      <c r="TOM36" s="617"/>
      <c r="TON36" s="617"/>
      <c r="TOO36" s="617"/>
      <c r="TOP36" s="617"/>
      <c r="TOQ36" s="617"/>
      <c r="TOR36" s="617"/>
      <c r="TOS36" s="617"/>
      <c r="TOT36" s="617"/>
      <c r="TOU36" s="617"/>
      <c r="TOV36" s="617"/>
      <c r="TOW36" s="617"/>
      <c r="TOX36" s="617"/>
      <c r="TOY36" s="617"/>
      <c r="TOZ36" s="617"/>
      <c r="TPA36" s="617"/>
      <c r="TPB36" s="617"/>
      <c r="TPC36" s="617"/>
      <c r="TPD36" s="617"/>
      <c r="TPE36" s="617"/>
      <c r="TPF36" s="617"/>
      <c r="TPG36" s="617"/>
      <c r="TPH36" s="617"/>
      <c r="TPI36" s="617"/>
      <c r="TPJ36" s="617"/>
      <c r="TPK36" s="617"/>
      <c r="TPL36" s="617"/>
      <c r="TPM36" s="617"/>
      <c r="TPN36" s="617"/>
      <c r="TPO36" s="617"/>
      <c r="TPP36" s="617"/>
      <c r="TPQ36" s="617"/>
      <c r="TPR36" s="617"/>
      <c r="TPS36" s="617"/>
      <c r="TPT36" s="617"/>
      <c r="TPU36" s="617"/>
      <c r="TPV36" s="617"/>
      <c r="TPW36" s="617"/>
      <c r="TPX36" s="617"/>
      <c r="TPY36" s="617"/>
      <c r="TPZ36" s="617"/>
      <c r="TQA36" s="617"/>
      <c r="TQB36" s="617"/>
      <c r="TQC36" s="617"/>
      <c r="TQD36" s="617"/>
      <c r="TQE36" s="617"/>
      <c r="TQF36" s="617"/>
      <c r="TQG36" s="617"/>
      <c r="TQH36" s="617"/>
      <c r="TQI36" s="617"/>
      <c r="TQJ36" s="617"/>
      <c r="TQK36" s="617"/>
      <c r="TQL36" s="617"/>
      <c r="TQM36" s="617"/>
      <c r="TQN36" s="617"/>
      <c r="TQO36" s="617"/>
      <c r="TQP36" s="617"/>
      <c r="TQQ36" s="617"/>
      <c r="TQR36" s="617"/>
      <c r="TQS36" s="617"/>
      <c r="TQT36" s="617"/>
      <c r="TQU36" s="617"/>
      <c r="TQV36" s="617"/>
      <c r="TQW36" s="617"/>
      <c r="TQX36" s="617"/>
      <c r="TQY36" s="617"/>
      <c r="TQZ36" s="617"/>
      <c r="TRA36" s="617"/>
      <c r="TRB36" s="617"/>
      <c r="TRC36" s="617"/>
      <c r="TRD36" s="617"/>
      <c r="TRE36" s="617"/>
      <c r="TRF36" s="617"/>
      <c r="TRG36" s="617"/>
      <c r="TRH36" s="617"/>
      <c r="TRI36" s="617"/>
      <c r="TRJ36" s="617"/>
      <c r="TRK36" s="617"/>
      <c r="TRL36" s="617"/>
      <c r="TRM36" s="617"/>
      <c r="TRN36" s="617"/>
      <c r="TRO36" s="617"/>
      <c r="TRP36" s="617"/>
      <c r="TRQ36" s="617"/>
      <c r="TRR36" s="617"/>
      <c r="TRS36" s="617"/>
      <c r="TRT36" s="617"/>
      <c r="TRU36" s="617"/>
      <c r="TRV36" s="617"/>
      <c r="TRW36" s="617"/>
      <c r="TRX36" s="617"/>
      <c r="TRY36" s="617"/>
      <c r="TRZ36" s="617"/>
      <c r="TSA36" s="617"/>
      <c r="TSB36" s="617"/>
      <c r="TSC36" s="617"/>
      <c r="TSD36" s="617"/>
      <c r="TSE36" s="617"/>
      <c r="TSF36" s="617"/>
      <c r="TSG36" s="617"/>
      <c r="TSH36" s="617"/>
      <c r="TSI36" s="617"/>
      <c r="TSJ36" s="617"/>
      <c r="TSK36" s="617"/>
      <c r="TSL36" s="617"/>
      <c r="TSM36" s="617"/>
      <c r="TSN36" s="617"/>
      <c r="TSO36" s="617"/>
      <c r="TSP36" s="617"/>
      <c r="TSQ36" s="617"/>
      <c r="TSR36" s="617"/>
      <c r="TSS36" s="617"/>
      <c r="TST36" s="617"/>
      <c r="TSU36" s="617"/>
      <c r="TSV36" s="617"/>
      <c r="TSW36" s="617"/>
      <c r="TSX36" s="617"/>
      <c r="TSY36" s="617"/>
      <c r="TSZ36" s="617"/>
      <c r="TTA36" s="617"/>
      <c r="TTB36" s="617"/>
      <c r="TTC36" s="617"/>
      <c r="TTD36" s="617"/>
      <c r="TTE36" s="617"/>
      <c r="TTF36" s="617"/>
      <c r="TTG36" s="617"/>
      <c r="TTH36" s="617"/>
      <c r="TTI36" s="617"/>
      <c r="TTJ36" s="617"/>
      <c r="TTK36" s="617"/>
      <c r="TTL36" s="617"/>
      <c r="TTM36" s="617"/>
      <c r="TTN36" s="617"/>
      <c r="TTO36" s="617"/>
      <c r="TTP36" s="617"/>
      <c r="TTQ36" s="617"/>
      <c r="TTR36" s="617"/>
      <c r="TTS36" s="617"/>
      <c r="TTT36" s="617"/>
      <c r="TTU36" s="617"/>
      <c r="TTV36" s="617"/>
      <c r="TTW36" s="617"/>
      <c r="TTX36" s="617"/>
      <c r="TTY36" s="617"/>
      <c r="TTZ36" s="617"/>
      <c r="TUA36" s="617"/>
      <c r="TUB36" s="617"/>
      <c r="TUC36" s="617"/>
      <c r="TUD36" s="617"/>
      <c r="TUE36" s="617"/>
      <c r="TUF36" s="617"/>
      <c r="TUG36" s="617"/>
      <c r="TUH36" s="617"/>
      <c r="TUI36" s="617"/>
      <c r="TUJ36" s="617"/>
      <c r="TUK36" s="617"/>
      <c r="TUL36" s="617"/>
      <c r="TUM36" s="617"/>
      <c r="TUN36" s="617"/>
      <c r="TUO36" s="617"/>
      <c r="TUP36" s="617"/>
      <c r="TUQ36" s="617"/>
      <c r="TUR36" s="617"/>
      <c r="TUS36" s="617"/>
      <c r="TUT36" s="617"/>
      <c r="TUU36" s="617"/>
      <c r="TUV36" s="617"/>
      <c r="TUW36" s="617"/>
      <c r="TUX36" s="617"/>
      <c r="TUY36" s="617"/>
      <c r="TUZ36" s="617"/>
      <c r="TVA36" s="617"/>
      <c r="TVB36" s="617"/>
      <c r="TVC36" s="617"/>
      <c r="TVD36" s="617"/>
      <c r="TVE36" s="617"/>
      <c r="TVF36" s="617"/>
      <c r="TVG36" s="617"/>
      <c r="TVH36" s="617"/>
      <c r="TVI36" s="617"/>
      <c r="TVJ36" s="617"/>
      <c r="TVK36" s="617"/>
      <c r="TVL36" s="617"/>
      <c r="TVM36" s="617"/>
      <c r="TVN36" s="617"/>
      <c r="TVO36" s="617"/>
      <c r="TVP36" s="617"/>
      <c r="TVQ36" s="617"/>
      <c r="TVR36" s="617"/>
      <c r="TVS36" s="617"/>
      <c r="TVT36" s="617"/>
      <c r="TVU36" s="617"/>
      <c r="TVV36" s="617"/>
      <c r="TVW36" s="617"/>
      <c r="TVX36" s="617"/>
      <c r="TVY36" s="617"/>
      <c r="TVZ36" s="617"/>
      <c r="TWA36" s="617"/>
      <c r="TWB36" s="617"/>
      <c r="TWC36" s="617"/>
      <c r="TWD36" s="617"/>
      <c r="TWE36" s="617"/>
      <c r="TWF36" s="617"/>
      <c r="TWG36" s="617"/>
      <c r="TWH36" s="617"/>
      <c r="TWI36" s="617"/>
      <c r="TWJ36" s="617"/>
      <c r="TWK36" s="617"/>
      <c r="TWL36" s="617"/>
      <c r="TWM36" s="617"/>
      <c r="TWN36" s="617"/>
      <c r="TWO36" s="617"/>
      <c r="TWP36" s="617"/>
      <c r="TWQ36" s="617"/>
      <c r="TWR36" s="617"/>
      <c r="TWS36" s="617"/>
      <c r="TWT36" s="617"/>
      <c r="TWU36" s="617"/>
      <c r="TWV36" s="617"/>
      <c r="TWW36" s="617"/>
      <c r="TWX36" s="617"/>
      <c r="TWY36" s="617"/>
      <c r="TWZ36" s="617"/>
      <c r="TXA36" s="617"/>
      <c r="TXB36" s="617"/>
      <c r="TXC36" s="617"/>
      <c r="TXD36" s="617"/>
      <c r="TXE36" s="617"/>
      <c r="TXF36" s="617"/>
      <c r="TXG36" s="617"/>
      <c r="TXH36" s="617"/>
      <c r="TXI36" s="617"/>
      <c r="TXJ36" s="617"/>
      <c r="TXK36" s="617"/>
      <c r="TXL36" s="617"/>
      <c r="TXM36" s="617"/>
      <c r="TXN36" s="617"/>
      <c r="TXO36" s="617"/>
      <c r="TXP36" s="617"/>
      <c r="TXQ36" s="617"/>
      <c r="TXR36" s="617"/>
      <c r="TXS36" s="617"/>
      <c r="TXT36" s="617"/>
      <c r="TXU36" s="617"/>
      <c r="TXV36" s="617"/>
      <c r="TXW36" s="617"/>
      <c r="TXX36" s="617"/>
      <c r="TXY36" s="617"/>
      <c r="TXZ36" s="617"/>
      <c r="TYA36" s="617"/>
      <c r="TYB36" s="617"/>
      <c r="TYC36" s="617"/>
      <c r="TYD36" s="617"/>
      <c r="TYE36" s="617"/>
      <c r="TYF36" s="617"/>
      <c r="TYG36" s="617"/>
      <c r="TYH36" s="617"/>
      <c r="TYI36" s="617"/>
      <c r="TYJ36" s="617"/>
      <c r="TYK36" s="617"/>
      <c r="TYL36" s="617"/>
      <c r="TYM36" s="617"/>
      <c r="TYN36" s="617"/>
      <c r="TYO36" s="617"/>
      <c r="TYP36" s="617"/>
      <c r="TYQ36" s="617"/>
      <c r="TYR36" s="617"/>
      <c r="TYS36" s="617"/>
      <c r="TYT36" s="617"/>
      <c r="TYU36" s="617"/>
      <c r="TYV36" s="617"/>
      <c r="TYW36" s="617"/>
      <c r="TYX36" s="617"/>
      <c r="TYY36" s="617"/>
      <c r="TYZ36" s="617"/>
      <c r="TZA36" s="617"/>
      <c r="TZB36" s="617"/>
      <c r="TZC36" s="617"/>
      <c r="TZD36" s="617"/>
      <c r="TZE36" s="617"/>
      <c r="TZF36" s="617"/>
      <c r="TZG36" s="617"/>
      <c r="TZH36" s="617"/>
      <c r="TZI36" s="617"/>
      <c r="TZJ36" s="617"/>
      <c r="TZK36" s="617"/>
      <c r="TZL36" s="617"/>
      <c r="TZM36" s="617"/>
      <c r="TZN36" s="617"/>
      <c r="TZO36" s="617"/>
      <c r="TZP36" s="617"/>
      <c r="TZQ36" s="617"/>
      <c r="TZR36" s="617"/>
      <c r="TZS36" s="617"/>
      <c r="TZT36" s="617"/>
      <c r="TZU36" s="617"/>
      <c r="TZV36" s="617"/>
      <c r="TZW36" s="617"/>
      <c r="TZX36" s="617"/>
      <c r="TZY36" s="617"/>
      <c r="TZZ36" s="617"/>
      <c r="UAA36" s="617"/>
      <c r="UAB36" s="617"/>
      <c r="UAC36" s="617"/>
      <c r="UAD36" s="617"/>
      <c r="UAE36" s="617"/>
      <c r="UAF36" s="617"/>
      <c r="UAG36" s="617"/>
      <c r="UAH36" s="617"/>
      <c r="UAI36" s="617"/>
      <c r="UAJ36" s="617"/>
      <c r="UAK36" s="617"/>
      <c r="UAL36" s="617"/>
      <c r="UAM36" s="617"/>
      <c r="UAN36" s="617"/>
      <c r="UAO36" s="617"/>
      <c r="UAP36" s="617"/>
      <c r="UAQ36" s="617"/>
      <c r="UAR36" s="617"/>
      <c r="UAS36" s="617"/>
      <c r="UAT36" s="617"/>
      <c r="UAU36" s="617"/>
      <c r="UAV36" s="617"/>
      <c r="UAW36" s="617"/>
      <c r="UAX36" s="617"/>
      <c r="UAY36" s="617"/>
      <c r="UAZ36" s="617"/>
      <c r="UBA36" s="617"/>
      <c r="UBB36" s="617"/>
      <c r="UBC36" s="617"/>
      <c r="UBD36" s="617"/>
      <c r="UBE36" s="617"/>
      <c r="UBF36" s="617"/>
      <c r="UBG36" s="617"/>
      <c r="UBH36" s="617"/>
      <c r="UBI36" s="617"/>
      <c r="UBJ36" s="617"/>
      <c r="UBK36" s="617"/>
      <c r="UBL36" s="617"/>
      <c r="UBM36" s="617"/>
      <c r="UBN36" s="617"/>
      <c r="UBO36" s="617"/>
      <c r="UBP36" s="617"/>
      <c r="UBQ36" s="617"/>
      <c r="UBR36" s="617"/>
      <c r="UBS36" s="617"/>
      <c r="UBT36" s="617"/>
      <c r="UBU36" s="617"/>
      <c r="UBV36" s="617"/>
      <c r="UBW36" s="617"/>
      <c r="UBX36" s="617"/>
      <c r="UBY36" s="617"/>
      <c r="UBZ36" s="617"/>
      <c r="UCA36" s="617"/>
      <c r="UCB36" s="617"/>
      <c r="UCC36" s="617"/>
      <c r="UCD36" s="617"/>
      <c r="UCE36" s="617"/>
      <c r="UCF36" s="617"/>
      <c r="UCG36" s="617"/>
      <c r="UCH36" s="617"/>
      <c r="UCI36" s="617"/>
      <c r="UCJ36" s="617"/>
      <c r="UCK36" s="617"/>
      <c r="UCL36" s="617"/>
      <c r="UCM36" s="617"/>
      <c r="UCN36" s="617"/>
      <c r="UCO36" s="617"/>
      <c r="UCP36" s="617"/>
      <c r="UCQ36" s="617"/>
      <c r="UCR36" s="617"/>
      <c r="UCS36" s="617"/>
      <c r="UCT36" s="617"/>
      <c r="UCU36" s="617"/>
      <c r="UCV36" s="617"/>
      <c r="UCW36" s="617"/>
      <c r="UCX36" s="617"/>
      <c r="UCY36" s="617"/>
      <c r="UCZ36" s="617"/>
      <c r="UDA36" s="617"/>
      <c r="UDB36" s="617"/>
      <c r="UDC36" s="617"/>
      <c r="UDD36" s="617"/>
      <c r="UDE36" s="617"/>
      <c r="UDF36" s="617"/>
      <c r="UDG36" s="617"/>
      <c r="UDH36" s="617"/>
      <c r="UDI36" s="617"/>
      <c r="UDJ36" s="617"/>
      <c r="UDK36" s="617"/>
      <c r="UDL36" s="617"/>
      <c r="UDM36" s="617"/>
      <c r="UDN36" s="617"/>
      <c r="UDO36" s="617"/>
      <c r="UDP36" s="617"/>
      <c r="UDQ36" s="617"/>
      <c r="UDR36" s="617"/>
      <c r="UDS36" s="617"/>
      <c r="UDT36" s="617"/>
      <c r="UDU36" s="617"/>
      <c r="UDV36" s="617"/>
      <c r="UDW36" s="617"/>
      <c r="UDX36" s="617"/>
      <c r="UDY36" s="617"/>
      <c r="UDZ36" s="617"/>
      <c r="UEA36" s="617"/>
      <c r="UEB36" s="617"/>
      <c r="UEC36" s="617"/>
      <c r="UED36" s="617"/>
      <c r="UEE36" s="617"/>
      <c r="UEF36" s="617"/>
      <c r="UEG36" s="617"/>
      <c r="UEH36" s="617"/>
      <c r="UEI36" s="617"/>
      <c r="UEJ36" s="617"/>
      <c r="UEK36" s="617"/>
      <c r="UEL36" s="617"/>
      <c r="UEM36" s="617"/>
      <c r="UEN36" s="617"/>
      <c r="UEO36" s="617"/>
      <c r="UEP36" s="617"/>
      <c r="UEQ36" s="617"/>
      <c r="UER36" s="617"/>
      <c r="UES36" s="617"/>
      <c r="UET36" s="617"/>
      <c r="UEU36" s="617"/>
      <c r="UEV36" s="617"/>
      <c r="UEW36" s="617"/>
      <c r="UEX36" s="617"/>
      <c r="UEY36" s="617"/>
      <c r="UEZ36" s="617"/>
      <c r="UFA36" s="617"/>
      <c r="UFB36" s="617"/>
      <c r="UFC36" s="617"/>
      <c r="UFD36" s="617"/>
      <c r="UFE36" s="617"/>
      <c r="UFF36" s="617"/>
      <c r="UFG36" s="617"/>
      <c r="UFH36" s="617"/>
      <c r="UFI36" s="617"/>
      <c r="UFJ36" s="617"/>
      <c r="UFK36" s="617"/>
      <c r="UFL36" s="617"/>
      <c r="UFM36" s="617"/>
      <c r="UFN36" s="617"/>
      <c r="UFO36" s="617"/>
      <c r="UFP36" s="617"/>
      <c r="UFQ36" s="617"/>
      <c r="UFR36" s="617"/>
      <c r="UFS36" s="617"/>
      <c r="UFT36" s="617"/>
      <c r="UFU36" s="617"/>
      <c r="UFV36" s="617"/>
      <c r="UFW36" s="617"/>
      <c r="UFX36" s="617"/>
      <c r="UFY36" s="617"/>
      <c r="UFZ36" s="617"/>
      <c r="UGA36" s="617"/>
      <c r="UGB36" s="617"/>
      <c r="UGC36" s="617"/>
      <c r="UGD36" s="617"/>
      <c r="UGE36" s="617"/>
      <c r="UGF36" s="617"/>
      <c r="UGG36" s="617"/>
      <c r="UGH36" s="617"/>
      <c r="UGI36" s="617"/>
      <c r="UGJ36" s="617"/>
      <c r="UGK36" s="617"/>
      <c r="UGL36" s="617"/>
      <c r="UGM36" s="617"/>
      <c r="UGN36" s="617"/>
      <c r="UGO36" s="617"/>
      <c r="UGP36" s="617"/>
      <c r="UGQ36" s="617"/>
      <c r="UGR36" s="617"/>
      <c r="UGS36" s="617"/>
      <c r="UGT36" s="617"/>
      <c r="UGU36" s="617"/>
      <c r="UGV36" s="617"/>
      <c r="UGW36" s="617"/>
      <c r="UGX36" s="617"/>
      <c r="UGY36" s="617"/>
      <c r="UGZ36" s="617"/>
      <c r="UHA36" s="617"/>
      <c r="UHB36" s="617"/>
      <c r="UHC36" s="617"/>
      <c r="UHD36" s="617"/>
      <c r="UHE36" s="617"/>
      <c r="UHF36" s="617"/>
      <c r="UHG36" s="617"/>
      <c r="UHH36" s="617"/>
      <c r="UHI36" s="617"/>
      <c r="UHJ36" s="617"/>
      <c r="UHK36" s="617"/>
      <c r="UHL36" s="617"/>
      <c r="UHM36" s="617"/>
      <c r="UHN36" s="617"/>
      <c r="UHO36" s="617"/>
      <c r="UHP36" s="617"/>
      <c r="UHQ36" s="617"/>
      <c r="UHR36" s="617"/>
      <c r="UHS36" s="617"/>
      <c r="UHT36" s="617"/>
      <c r="UHU36" s="617"/>
      <c r="UHV36" s="617"/>
      <c r="UHW36" s="617"/>
      <c r="UHX36" s="617"/>
      <c r="UHY36" s="617"/>
      <c r="UHZ36" s="617"/>
      <c r="UIA36" s="617"/>
      <c r="UIB36" s="617"/>
      <c r="UIC36" s="617"/>
      <c r="UID36" s="617"/>
      <c r="UIE36" s="617"/>
      <c r="UIF36" s="617"/>
      <c r="UIG36" s="617"/>
      <c r="UIH36" s="617"/>
      <c r="UII36" s="617"/>
      <c r="UIJ36" s="617"/>
      <c r="UIK36" s="617"/>
      <c r="UIL36" s="617"/>
      <c r="UIM36" s="617"/>
      <c r="UIN36" s="617"/>
      <c r="UIO36" s="617"/>
      <c r="UIP36" s="617"/>
      <c r="UIQ36" s="617"/>
      <c r="UIR36" s="617"/>
      <c r="UIS36" s="617"/>
      <c r="UIT36" s="617"/>
      <c r="UIU36" s="617"/>
      <c r="UIV36" s="617"/>
      <c r="UIW36" s="617"/>
      <c r="UIX36" s="617"/>
      <c r="UIY36" s="617"/>
      <c r="UIZ36" s="617"/>
      <c r="UJA36" s="617"/>
      <c r="UJB36" s="617"/>
      <c r="UJC36" s="617"/>
      <c r="UJD36" s="617"/>
      <c r="UJE36" s="617"/>
      <c r="UJF36" s="617"/>
      <c r="UJG36" s="617"/>
      <c r="UJH36" s="617"/>
      <c r="UJI36" s="617"/>
      <c r="UJJ36" s="617"/>
      <c r="UJK36" s="617"/>
      <c r="UJL36" s="617"/>
      <c r="UJM36" s="617"/>
      <c r="UJN36" s="617"/>
      <c r="UJO36" s="617"/>
      <c r="UJP36" s="617"/>
      <c r="UJQ36" s="617"/>
      <c r="UJR36" s="617"/>
      <c r="UJS36" s="617"/>
      <c r="UJT36" s="617"/>
      <c r="UJU36" s="617"/>
      <c r="UJV36" s="617"/>
      <c r="UJW36" s="617"/>
      <c r="UJX36" s="617"/>
      <c r="UJY36" s="617"/>
      <c r="UJZ36" s="617"/>
      <c r="UKA36" s="617"/>
      <c r="UKB36" s="617"/>
      <c r="UKC36" s="617"/>
      <c r="UKD36" s="617"/>
      <c r="UKE36" s="617"/>
      <c r="UKF36" s="617"/>
      <c r="UKG36" s="617"/>
      <c r="UKH36" s="617"/>
      <c r="UKI36" s="617"/>
      <c r="UKJ36" s="617"/>
      <c r="UKK36" s="617"/>
      <c r="UKL36" s="617"/>
      <c r="UKM36" s="617"/>
      <c r="UKN36" s="617"/>
      <c r="UKO36" s="617"/>
      <c r="UKP36" s="617"/>
      <c r="UKQ36" s="617"/>
      <c r="UKR36" s="617"/>
      <c r="UKS36" s="617"/>
      <c r="UKT36" s="617"/>
      <c r="UKU36" s="617"/>
      <c r="UKV36" s="617"/>
      <c r="UKW36" s="617"/>
      <c r="UKX36" s="617"/>
      <c r="UKY36" s="617"/>
      <c r="UKZ36" s="617"/>
      <c r="ULA36" s="617"/>
      <c r="ULB36" s="617"/>
      <c r="ULC36" s="617"/>
      <c r="ULD36" s="617"/>
      <c r="ULE36" s="617"/>
      <c r="ULF36" s="617"/>
      <c r="ULG36" s="617"/>
      <c r="ULH36" s="617"/>
      <c r="ULI36" s="617"/>
      <c r="ULJ36" s="617"/>
      <c r="ULK36" s="617"/>
      <c r="ULL36" s="617"/>
      <c r="ULM36" s="617"/>
      <c r="ULN36" s="617"/>
      <c r="ULO36" s="617"/>
      <c r="ULP36" s="617"/>
      <c r="ULQ36" s="617"/>
      <c r="ULR36" s="617"/>
      <c r="ULS36" s="617"/>
      <c r="ULT36" s="617"/>
      <c r="ULU36" s="617"/>
      <c r="ULV36" s="617"/>
      <c r="ULW36" s="617"/>
      <c r="ULX36" s="617"/>
      <c r="ULY36" s="617"/>
      <c r="ULZ36" s="617"/>
      <c r="UMA36" s="617"/>
      <c r="UMB36" s="617"/>
      <c r="UMC36" s="617"/>
      <c r="UMD36" s="617"/>
      <c r="UME36" s="617"/>
      <c r="UMF36" s="617"/>
      <c r="UMG36" s="617"/>
      <c r="UMH36" s="617"/>
      <c r="UMI36" s="617"/>
      <c r="UMJ36" s="617"/>
      <c r="UMK36" s="617"/>
      <c r="UML36" s="617"/>
      <c r="UMM36" s="617"/>
      <c r="UMN36" s="617"/>
      <c r="UMO36" s="617"/>
      <c r="UMP36" s="617"/>
      <c r="UMQ36" s="617"/>
      <c r="UMR36" s="617"/>
      <c r="UMS36" s="617"/>
      <c r="UMT36" s="617"/>
      <c r="UMU36" s="617"/>
      <c r="UMV36" s="617"/>
      <c r="UMW36" s="617"/>
      <c r="UMX36" s="617"/>
      <c r="UMY36" s="617"/>
      <c r="UMZ36" s="617"/>
      <c r="UNA36" s="617"/>
      <c r="UNB36" s="617"/>
      <c r="UNC36" s="617"/>
      <c r="UND36" s="617"/>
      <c r="UNE36" s="617"/>
      <c r="UNF36" s="617"/>
      <c r="UNG36" s="617"/>
      <c r="UNH36" s="617"/>
      <c r="UNI36" s="617"/>
      <c r="UNJ36" s="617"/>
      <c r="UNK36" s="617"/>
      <c r="UNL36" s="617"/>
      <c r="UNM36" s="617"/>
      <c r="UNN36" s="617"/>
      <c r="UNO36" s="617"/>
      <c r="UNP36" s="617"/>
      <c r="UNQ36" s="617"/>
      <c r="UNR36" s="617"/>
      <c r="UNS36" s="617"/>
      <c r="UNT36" s="617"/>
      <c r="UNU36" s="617"/>
      <c r="UNV36" s="617"/>
      <c r="UNW36" s="617"/>
      <c r="UNX36" s="617"/>
      <c r="UNY36" s="617"/>
      <c r="UNZ36" s="617"/>
      <c r="UOA36" s="617"/>
      <c r="UOB36" s="617"/>
      <c r="UOC36" s="617"/>
      <c r="UOD36" s="617"/>
      <c r="UOE36" s="617"/>
      <c r="UOF36" s="617"/>
      <c r="UOG36" s="617"/>
      <c r="UOH36" s="617"/>
      <c r="UOI36" s="617"/>
      <c r="UOJ36" s="617"/>
      <c r="UOK36" s="617"/>
      <c r="UOL36" s="617"/>
      <c r="UOM36" s="617"/>
      <c r="UON36" s="617"/>
      <c r="UOO36" s="617"/>
      <c r="UOP36" s="617"/>
      <c r="UOQ36" s="617"/>
      <c r="UOR36" s="617"/>
      <c r="UOS36" s="617"/>
      <c r="UOT36" s="617"/>
      <c r="UOU36" s="617"/>
      <c r="UOV36" s="617"/>
      <c r="UOW36" s="617"/>
      <c r="UOX36" s="617"/>
      <c r="UOY36" s="617"/>
      <c r="UOZ36" s="617"/>
      <c r="UPA36" s="617"/>
      <c r="UPB36" s="617"/>
      <c r="UPC36" s="617"/>
      <c r="UPD36" s="617"/>
      <c r="UPE36" s="617"/>
      <c r="UPF36" s="617"/>
      <c r="UPG36" s="617"/>
      <c r="UPH36" s="617"/>
      <c r="UPI36" s="617"/>
      <c r="UPJ36" s="617"/>
      <c r="UPK36" s="617"/>
      <c r="UPL36" s="617"/>
      <c r="UPM36" s="617"/>
      <c r="UPN36" s="617"/>
      <c r="UPO36" s="617"/>
      <c r="UPP36" s="617"/>
      <c r="UPQ36" s="617"/>
      <c r="UPR36" s="617"/>
      <c r="UPS36" s="617"/>
      <c r="UPT36" s="617"/>
      <c r="UPU36" s="617"/>
      <c r="UPV36" s="617"/>
      <c r="UPW36" s="617"/>
      <c r="UPX36" s="617"/>
      <c r="UPY36" s="617"/>
      <c r="UPZ36" s="617"/>
      <c r="UQA36" s="617"/>
      <c r="UQB36" s="617"/>
      <c r="UQC36" s="617"/>
      <c r="UQD36" s="617"/>
      <c r="UQE36" s="617"/>
      <c r="UQF36" s="617"/>
      <c r="UQG36" s="617"/>
      <c r="UQH36" s="617"/>
      <c r="UQI36" s="617"/>
      <c r="UQJ36" s="617"/>
      <c r="UQK36" s="617"/>
      <c r="UQL36" s="617"/>
      <c r="UQM36" s="617"/>
      <c r="UQN36" s="617"/>
      <c r="UQO36" s="617"/>
      <c r="UQP36" s="617"/>
      <c r="UQQ36" s="617"/>
      <c r="UQR36" s="617"/>
      <c r="UQS36" s="617"/>
      <c r="UQT36" s="617"/>
      <c r="UQU36" s="617"/>
      <c r="UQV36" s="617"/>
      <c r="UQW36" s="617"/>
      <c r="UQX36" s="617"/>
      <c r="UQY36" s="617"/>
      <c r="UQZ36" s="617"/>
      <c r="URA36" s="617"/>
      <c r="URB36" s="617"/>
      <c r="URC36" s="617"/>
      <c r="URD36" s="617"/>
      <c r="URE36" s="617"/>
      <c r="URF36" s="617"/>
      <c r="URG36" s="617"/>
      <c r="URH36" s="617"/>
      <c r="URI36" s="617"/>
      <c r="URJ36" s="617"/>
      <c r="URK36" s="617"/>
      <c r="URL36" s="617"/>
      <c r="URM36" s="617"/>
      <c r="URN36" s="617"/>
      <c r="URO36" s="617"/>
      <c r="URP36" s="617"/>
      <c r="URQ36" s="617"/>
      <c r="URR36" s="617"/>
      <c r="URS36" s="617"/>
      <c r="URT36" s="617"/>
      <c r="URU36" s="617"/>
      <c r="URV36" s="617"/>
      <c r="URW36" s="617"/>
      <c r="URX36" s="617"/>
      <c r="URY36" s="617"/>
      <c r="URZ36" s="617"/>
      <c r="USA36" s="617"/>
      <c r="USB36" s="617"/>
      <c r="USC36" s="617"/>
      <c r="USD36" s="617"/>
      <c r="USE36" s="617"/>
      <c r="USF36" s="617"/>
      <c r="USG36" s="617"/>
      <c r="USH36" s="617"/>
      <c r="USI36" s="617"/>
      <c r="USJ36" s="617"/>
      <c r="USK36" s="617"/>
      <c r="USL36" s="617"/>
      <c r="USM36" s="617"/>
      <c r="USN36" s="617"/>
      <c r="USO36" s="617"/>
      <c r="USP36" s="617"/>
      <c r="USQ36" s="617"/>
      <c r="USR36" s="617"/>
      <c r="USS36" s="617"/>
      <c r="UST36" s="617"/>
      <c r="USU36" s="617"/>
      <c r="USV36" s="617"/>
      <c r="USW36" s="617"/>
      <c r="USX36" s="617"/>
      <c r="USY36" s="617"/>
      <c r="USZ36" s="617"/>
      <c r="UTA36" s="617"/>
      <c r="UTB36" s="617"/>
      <c r="UTC36" s="617"/>
      <c r="UTD36" s="617"/>
      <c r="UTE36" s="617"/>
      <c r="UTF36" s="617"/>
      <c r="UTG36" s="617"/>
      <c r="UTH36" s="617"/>
      <c r="UTI36" s="617"/>
      <c r="UTJ36" s="617"/>
      <c r="UTK36" s="617"/>
      <c r="UTL36" s="617"/>
      <c r="UTM36" s="617"/>
      <c r="UTN36" s="617"/>
      <c r="UTO36" s="617"/>
      <c r="UTP36" s="617"/>
      <c r="UTQ36" s="617"/>
      <c r="UTR36" s="617"/>
      <c r="UTS36" s="617"/>
      <c r="UTT36" s="617"/>
      <c r="UTU36" s="617"/>
      <c r="UTV36" s="617"/>
      <c r="UTW36" s="617"/>
      <c r="UTX36" s="617"/>
      <c r="UTY36" s="617"/>
      <c r="UTZ36" s="617"/>
      <c r="UUA36" s="617"/>
      <c r="UUB36" s="617"/>
      <c r="UUC36" s="617"/>
      <c r="UUD36" s="617"/>
      <c r="UUE36" s="617"/>
      <c r="UUF36" s="617"/>
      <c r="UUG36" s="617"/>
      <c r="UUH36" s="617"/>
      <c r="UUI36" s="617"/>
      <c r="UUJ36" s="617"/>
      <c r="UUK36" s="617"/>
      <c r="UUL36" s="617"/>
      <c r="UUM36" s="617"/>
      <c r="UUN36" s="617"/>
      <c r="UUO36" s="617"/>
      <c r="UUP36" s="617"/>
      <c r="UUQ36" s="617"/>
      <c r="UUR36" s="617"/>
      <c r="UUS36" s="617"/>
      <c r="UUT36" s="617"/>
      <c r="UUU36" s="617"/>
      <c r="UUV36" s="617"/>
      <c r="UUW36" s="617"/>
      <c r="UUX36" s="617"/>
      <c r="UUY36" s="617"/>
      <c r="UUZ36" s="617"/>
      <c r="UVA36" s="617"/>
      <c r="UVB36" s="617"/>
      <c r="UVC36" s="617"/>
      <c r="UVD36" s="617"/>
      <c r="UVE36" s="617"/>
      <c r="UVF36" s="617"/>
      <c r="UVG36" s="617"/>
      <c r="UVH36" s="617"/>
      <c r="UVI36" s="617"/>
      <c r="UVJ36" s="617"/>
      <c r="UVK36" s="617"/>
      <c r="UVL36" s="617"/>
      <c r="UVM36" s="617"/>
      <c r="UVN36" s="617"/>
      <c r="UVO36" s="617"/>
      <c r="UVP36" s="617"/>
      <c r="UVQ36" s="617"/>
      <c r="UVR36" s="617"/>
      <c r="UVS36" s="617"/>
      <c r="UVT36" s="617"/>
      <c r="UVU36" s="617"/>
      <c r="UVV36" s="617"/>
      <c r="UVW36" s="617"/>
      <c r="UVX36" s="617"/>
      <c r="UVY36" s="617"/>
      <c r="UVZ36" s="617"/>
      <c r="UWA36" s="617"/>
      <c r="UWB36" s="617"/>
      <c r="UWC36" s="617"/>
      <c r="UWD36" s="617"/>
      <c r="UWE36" s="617"/>
      <c r="UWF36" s="617"/>
      <c r="UWG36" s="617"/>
      <c r="UWH36" s="617"/>
      <c r="UWI36" s="617"/>
      <c r="UWJ36" s="617"/>
      <c r="UWK36" s="617"/>
      <c r="UWL36" s="617"/>
      <c r="UWM36" s="617"/>
      <c r="UWN36" s="617"/>
      <c r="UWO36" s="617"/>
      <c r="UWP36" s="617"/>
      <c r="UWQ36" s="617"/>
      <c r="UWR36" s="617"/>
      <c r="UWS36" s="617"/>
      <c r="UWT36" s="617"/>
      <c r="UWU36" s="617"/>
      <c r="UWV36" s="617"/>
      <c r="UWW36" s="617"/>
      <c r="UWX36" s="617"/>
      <c r="UWY36" s="617"/>
      <c r="UWZ36" s="617"/>
      <c r="UXA36" s="617"/>
      <c r="UXB36" s="617"/>
      <c r="UXC36" s="617"/>
      <c r="UXD36" s="617"/>
      <c r="UXE36" s="617"/>
      <c r="UXF36" s="617"/>
      <c r="UXG36" s="617"/>
      <c r="UXH36" s="617"/>
      <c r="UXI36" s="617"/>
      <c r="UXJ36" s="617"/>
      <c r="UXK36" s="617"/>
      <c r="UXL36" s="617"/>
      <c r="UXM36" s="617"/>
      <c r="UXN36" s="617"/>
      <c r="UXO36" s="617"/>
      <c r="UXP36" s="617"/>
      <c r="UXQ36" s="617"/>
      <c r="UXR36" s="617"/>
      <c r="UXS36" s="617"/>
      <c r="UXT36" s="617"/>
      <c r="UXU36" s="617"/>
      <c r="UXV36" s="617"/>
      <c r="UXW36" s="617"/>
      <c r="UXX36" s="617"/>
      <c r="UXY36" s="617"/>
      <c r="UXZ36" s="617"/>
      <c r="UYA36" s="617"/>
      <c r="UYB36" s="617"/>
      <c r="UYC36" s="617"/>
      <c r="UYD36" s="617"/>
      <c r="UYE36" s="617"/>
      <c r="UYF36" s="617"/>
      <c r="UYG36" s="617"/>
      <c r="UYH36" s="617"/>
      <c r="UYI36" s="617"/>
      <c r="UYJ36" s="617"/>
      <c r="UYK36" s="617"/>
      <c r="UYL36" s="617"/>
      <c r="UYM36" s="617"/>
      <c r="UYN36" s="617"/>
      <c r="UYO36" s="617"/>
      <c r="UYP36" s="617"/>
      <c r="UYQ36" s="617"/>
      <c r="UYR36" s="617"/>
      <c r="UYS36" s="617"/>
      <c r="UYT36" s="617"/>
      <c r="UYU36" s="617"/>
      <c r="UYV36" s="617"/>
      <c r="UYW36" s="617"/>
      <c r="UYX36" s="617"/>
      <c r="UYY36" s="617"/>
      <c r="UYZ36" s="617"/>
      <c r="UZA36" s="617"/>
      <c r="UZB36" s="617"/>
      <c r="UZC36" s="617"/>
      <c r="UZD36" s="617"/>
      <c r="UZE36" s="617"/>
      <c r="UZF36" s="617"/>
      <c r="UZG36" s="617"/>
      <c r="UZH36" s="617"/>
      <c r="UZI36" s="617"/>
      <c r="UZJ36" s="617"/>
      <c r="UZK36" s="617"/>
      <c r="UZL36" s="617"/>
      <c r="UZM36" s="617"/>
      <c r="UZN36" s="617"/>
      <c r="UZO36" s="617"/>
      <c r="UZP36" s="617"/>
      <c r="UZQ36" s="617"/>
      <c r="UZR36" s="617"/>
      <c r="UZS36" s="617"/>
      <c r="UZT36" s="617"/>
      <c r="UZU36" s="617"/>
      <c r="UZV36" s="617"/>
      <c r="UZW36" s="617"/>
      <c r="UZX36" s="617"/>
      <c r="UZY36" s="617"/>
      <c r="UZZ36" s="617"/>
      <c r="VAA36" s="617"/>
      <c r="VAB36" s="617"/>
      <c r="VAC36" s="617"/>
      <c r="VAD36" s="617"/>
      <c r="VAE36" s="617"/>
      <c r="VAF36" s="617"/>
      <c r="VAG36" s="617"/>
      <c r="VAH36" s="617"/>
      <c r="VAI36" s="617"/>
      <c r="VAJ36" s="617"/>
      <c r="VAK36" s="617"/>
      <c r="VAL36" s="617"/>
      <c r="VAM36" s="617"/>
      <c r="VAN36" s="617"/>
      <c r="VAO36" s="617"/>
      <c r="VAP36" s="617"/>
      <c r="VAQ36" s="617"/>
      <c r="VAR36" s="617"/>
      <c r="VAS36" s="617"/>
      <c r="VAT36" s="617"/>
      <c r="VAU36" s="617"/>
      <c r="VAV36" s="617"/>
      <c r="VAW36" s="617"/>
      <c r="VAX36" s="617"/>
      <c r="VAY36" s="617"/>
      <c r="VAZ36" s="617"/>
      <c r="VBA36" s="617"/>
      <c r="VBB36" s="617"/>
      <c r="VBC36" s="617"/>
      <c r="VBD36" s="617"/>
      <c r="VBE36" s="617"/>
      <c r="VBF36" s="617"/>
      <c r="VBG36" s="617"/>
      <c r="VBH36" s="617"/>
      <c r="VBI36" s="617"/>
      <c r="VBJ36" s="617"/>
      <c r="VBK36" s="617"/>
      <c r="VBL36" s="617"/>
      <c r="VBM36" s="617"/>
      <c r="VBN36" s="617"/>
      <c r="VBO36" s="617"/>
      <c r="VBP36" s="617"/>
      <c r="VBQ36" s="617"/>
      <c r="VBR36" s="617"/>
      <c r="VBS36" s="617"/>
      <c r="VBT36" s="617"/>
      <c r="VBU36" s="617"/>
      <c r="VBV36" s="617"/>
      <c r="VBW36" s="617"/>
      <c r="VBX36" s="617"/>
      <c r="VBY36" s="617"/>
      <c r="VBZ36" s="617"/>
      <c r="VCA36" s="617"/>
      <c r="VCB36" s="617"/>
      <c r="VCC36" s="617"/>
      <c r="VCD36" s="617"/>
      <c r="VCE36" s="617"/>
      <c r="VCF36" s="617"/>
      <c r="VCG36" s="617"/>
      <c r="VCH36" s="617"/>
      <c r="VCI36" s="617"/>
      <c r="VCJ36" s="617"/>
      <c r="VCK36" s="617"/>
      <c r="VCL36" s="617"/>
      <c r="VCM36" s="617"/>
      <c r="VCN36" s="617"/>
      <c r="VCO36" s="617"/>
      <c r="VCP36" s="617"/>
      <c r="VCQ36" s="617"/>
      <c r="VCR36" s="617"/>
      <c r="VCS36" s="617"/>
      <c r="VCT36" s="617"/>
      <c r="VCU36" s="617"/>
      <c r="VCV36" s="617"/>
      <c r="VCW36" s="617"/>
      <c r="VCX36" s="617"/>
      <c r="VCY36" s="617"/>
      <c r="VCZ36" s="617"/>
      <c r="VDA36" s="617"/>
      <c r="VDB36" s="617"/>
      <c r="VDC36" s="617"/>
      <c r="VDD36" s="617"/>
      <c r="VDE36" s="617"/>
      <c r="VDF36" s="617"/>
      <c r="VDG36" s="617"/>
      <c r="VDH36" s="617"/>
      <c r="VDI36" s="617"/>
      <c r="VDJ36" s="617"/>
      <c r="VDK36" s="617"/>
      <c r="VDL36" s="617"/>
      <c r="VDM36" s="617"/>
      <c r="VDN36" s="617"/>
      <c r="VDO36" s="617"/>
      <c r="VDP36" s="617"/>
      <c r="VDQ36" s="617"/>
      <c r="VDR36" s="617"/>
      <c r="VDS36" s="617"/>
      <c r="VDT36" s="617"/>
      <c r="VDU36" s="617"/>
      <c r="VDV36" s="617"/>
      <c r="VDW36" s="617"/>
      <c r="VDX36" s="617"/>
      <c r="VDY36" s="617"/>
      <c r="VDZ36" s="617"/>
      <c r="VEA36" s="617"/>
      <c r="VEB36" s="617"/>
      <c r="VEC36" s="617"/>
      <c r="VED36" s="617"/>
      <c r="VEE36" s="617"/>
      <c r="VEF36" s="617"/>
      <c r="VEG36" s="617"/>
      <c r="VEH36" s="617"/>
      <c r="VEI36" s="617"/>
      <c r="VEJ36" s="617"/>
      <c r="VEK36" s="617"/>
      <c r="VEL36" s="617"/>
      <c r="VEM36" s="617"/>
      <c r="VEN36" s="617"/>
      <c r="VEO36" s="617"/>
      <c r="VEP36" s="617"/>
      <c r="VEQ36" s="617"/>
      <c r="VER36" s="617"/>
      <c r="VES36" s="617"/>
      <c r="VET36" s="617"/>
      <c r="VEU36" s="617"/>
      <c r="VEV36" s="617"/>
      <c r="VEW36" s="617"/>
      <c r="VEX36" s="617"/>
      <c r="VEY36" s="617"/>
      <c r="VEZ36" s="617"/>
      <c r="VFA36" s="617"/>
      <c r="VFB36" s="617"/>
      <c r="VFC36" s="617"/>
      <c r="VFD36" s="617"/>
      <c r="VFE36" s="617"/>
      <c r="VFF36" s="617"/>
      <c r="VFG36" s="617"/>
      <c r="VFH36" s="617"/>
      <c r="VFI36" s="617"/>
      <c r="VFJ36" s="617"/>
      <c r="VFK36" s="617"/>
      <c r="VFL36" s="617"/>
      <c r="VFM36" s="617"/>
      <c r="VFN36" s="617"/>
      <c r="VFO36" s="617"/>
      <c r="VFP36" s="617"/>
      <c r="VFQ36" s="617"/>
      <c r="VFR36" s="617"/>
      <c r="VFS36" s="617"/>
      <c r="VFT36" s="617"/>
      <c r="VFU36" s="617"/>
      <c r="VFV36" s="617"/>
      <c r="VFW36" s="617"/>
      <c r="VFX36" s="617"/>
      <c r="VFY36" s="617"/>
      <c r="VFZ36" s="617"/>
      <c r="VGA36" s="617"/>
      <c r="VGB36" s="617"/>
      <c r="VGC36" s="617"/>
      <c r="VGD36" s="617"/>
      <c r="VGE36" s="617"/>
      <c r="VGF36" s="617"/>
      <c r="VGG36" s="617"/>
      <c r="VGH36" s="617"/>
      <c r="VGI36" s="617"/>
      <c r="VGJ36" s="617"/>
      <c r="VGK36" s="617"/>
      <c r="VGL36" s="617"/>
      <c r="VGM36" s="617"/>
      <c r="VGN36" s="617"/>
      <c r="VGO36" s="617"/>
      <c r="VGP36" s="617"/>
      <c r="VGQ36" s="617"/>
      <c r="VGR36" s="617"/>
      <c r="VGS36" s="617"/>
      <c r="VGT36" s="617"/>
      <c r="VGU36" s="617"/>
      <c r="VGV36" s="617"/>
      <c r="VGW36" s="617"/>
      <c r="VGX36" s="617"/>
      <c r="VGY36" s="617"/>
      <c r="VGZ36" s="617"/>
      <c r="VHA36" s="617"/>
      <c r="VHB36" s="617"/>
      <c r="VHC36" s="617"/>
      <c r="VHD36" s="617"/>
      <c r="VHE36" s="617"/>
      <c r="VHF36" s="617"/>
      <c r="VHG36" s="617"/>
      <c r="VHH36" s="617"/>
      <c r="VHI36" s="617"/>
      <c r="VHJ36" s="617"/>
      <c r="VHK36" s="617"/>
      <c r="VHL36" s="617"/>
      <c r="VHM36" s="617"/>
      <c r="VHN36" s="617"/>
      <c r="VHO36" s="617"/>
      <c r="VHP36" s="617"/>
      <c r="VHQ36" s="617"/>
      <c r="VHR36" s="617"/>
      <c r="VHS36" s="617"/>
      <c r="VHT36" s="617"/>
      <c r="VHU36" s="617"/>
      <c r="VHV36" s="617"/>
      <c r="VHW36" s="617"/>
      <c r="VHX36" s="617"/>
      <c r="VHY36" s="617"/>
      <c r="VHZ36" s="617"/>
      <c r="VIA36" s="617"/>
      <c r="VIB36" s="617"/>
      <c r="VIC36" s="617"/>
      <c r="VID36" s="617"/>
      <c r="VIE36" s="617"/>
      <c r="VIF36" s="617"/>
      <c r="VIG36" s="617"/>
      <c r="VIH36" s="617"/>
      <c r="VII36" s="617"/>
      <c r="VIJ36" s="617"/>
      <c r="VIK36" s="617"/>
      <c r="VIL36" s="617"/>
      <c r="VIM36" s="617"/>
      <c r="VIN36" s="617"/>
      <c r="VIO36" s="617"/>
      <c r="VIP36" s="617"/>
      <c r="VIQ36" s="617"/>
      <c r="VIR36" s="617"/>
      <c r="VIS36" s="617"/>
      <c r="VIT36" s="617"/>
      <c r="VIU36" s="617"/>
      <c r="VIV36" s="617"/>
      <c r="VIW36" s="617"/>
      <c r="VIX36" s="617"/>
      <c r="VIY36" s="617"/>
      <c r="VIZ36" s="617"/>
      <c r="VJA36" s="617"/>
      <c r="VJB36" s="617"/>
      <c r="VJC36" s="617"/>
      <c r="VJD36" s="617"/>
      <c r="VJE36" s="617"/>
      <c r="VJF36" s="617"/>
      <c r="VJG36" s="617"/>
      <c r="VJH36" s="617"/>
      <c r="VJI36" s="617"/>
      <c r="VJJ36" s="617"/>
      <c r="VJK36" s="617"/>
      <c r="VJL36" s="617"/>
      <c r="VJM36" s="617"/>
      <c r="VJN36" s="617"/>
      <c r="VJO36" s="617"/>
      <c r="VJP36" s="617"/>
      <c r="VJQ36" s="617"/>
      <c r="VJR36" s="617"/>
      <c r="VJS36" s="617"/>
      <c r="VJT36" s="617"/>
      <c r="VJU36" s="617"/>
      <c r="VJV36" s="617"/>
      <c r="VJW36" s="617"/>
      <c r="VJX36" s="617"/>
      <c r="VJY36" s="617"/>
      <c r="VJZ36" s="617"/>
      <c r="VKA36" s="617"/>
      <c r="VKB36" s="617"/>
      <c r="VKC36" s="617"/>
      <c r="VKD36" s="617"/>
      <c r="VKE36" s="617"/>
      <c r="VKF36" s="617"/>
      <c r="VKG36" s="617"/>
      <c r="VKH36" s="617"/>
      <c r="VKI36" s="617"/>
      <c r="VKJ36" s="617"/>
      <c r="VKK36" s="617"/>
      <c r="VKL36" s="617"/>
      <c r="VKM36" s="617"/>
      <c r="VKN36" s="617"/>
      <c r="VKO36" s="617"/>
      <c r="VKP36" s="617"/>
      <c r="VKQ36" s="617"/>
      <c r="VKR36" s="617"/>
      <c r="VKS36" s="617"/>
      <c r="VKT36" s="617"/>
      <c r="VKU36" s="617"/>
      <c r="VKV36" s="617"/>
      <c r="VKW36" s="617"/>
      <c r="VKX36" s="617"/>
      <c r="VKY36" s="617"/>
      <c r="VKZ36" s="617"/>
      <c r="VLA36" s="617"/>
      <c r="VLB36" s="617"/>
      <c r="VLC36" s="617"/>
      <c r="VLD36" s="617"/>
      <c r="VLE36" s="617"/>
      <c r="VLF36" s="617"/>
      <c r="VLG36" s="617"/>
      <c r="VLH36" s="617"/>
      <c r="VLI36" s="617"/>
      <c r="VLJ36" s="617"/>
      <c r="VLK36" s="617"/>
      <c r="VLL36" s="617"/>
      <c r="VLM36" s="617"/>
      <c r="VLN36" s="617"/>
      <c r="VLO36" s="617"/>
      <c r="VLP36" s="617"/>
      <c r="VLQ36" s="617"/>
      <c r="VLR36" s="617"/>
      <c r="VLS36" s="617"/>
      <c r="VLT36" s="617"/>
      <c r="VLU36" s="617"/>
      <c r="VLV36" s="617"/>
      <c r="VLW36" s="617"/>
      <c r="VLX36" s="617"/>
      <c r="VLY36" s="617"/>
      <c r="VLZ36" s="617"/>
      <c r="VMA36" s="617"/>
      <c r="VMB36" s="617"/>
      <c r="VMC36" s="617"/>
      <c r="VMD36" s="617"/>
      <c r="VME36" s="617"/>
      <c r="VMF36" s="617"/>
      <c r="VMG36" s="617"/>
      <c r="VMH36" s="617"/>
      <c r="VMI36" s="617"/>
      <c r="VMJ36" s="617"/>
      <c r="VMK36" s="617"/>
      <c r="VML36" s="617"/>
      <c r="VMM36" s="617"/>
      <c r="VMN36" s="617"/>
      <c r="VMO36" s="617"/>
      <c r="VMP36" s="617"/>
      <c r="VMQ36" s="617"/>
      <c r="VMR36" s="617"/>
      <c r="VMS36" s="617"/>
      <c r="VMT36" s="617"/>
      <c r="VMU36" s="617"/>
      <c r="VMV36" s="617"/>
      <c r="VMW36" s="617"/>
      <c r="VMX36" s="617"/>
      <c r="VMY36" s="617"/>
      <c r="VMZ36" s="617"/>
      <c r="VNA36" s="617"/>
      <c r="VNB36" s="617"/>
      <c r="VNC36" s="617"/>
      <c r="VND36" s="617"/>
      <c r="VNE36" s="617"/>
      <c r="VNF36" s="617"/>
      <c r="VNG36" s="617"/>
      <c r="VNH36" s="617"/>
      <c r="VNI36" s="617"/>
      <c r="VNJ36" s="617"/>
      <c r="VNK36" s="617"/>
      <c r="VNL36" s="617"/>
      <c r="VNM36" s="617"/>
      <c r="VNN36" s="617"/>
      <c r="VNO36" s="617"/>
      <c r="VNP36" s="617"/>
      <c r="VNQ36" s="617"/>
      <c r="VNR36" s="617"/>
      <c r="VNS36" s="617"/>
      <c r="VNT36" s="617"/>
      <c r="VNU36" s="617"/>
      <c r="VNV36" s="617"/>
      <c r="VNW36" s="617"/>
      <c r="VNX36" s="617"/>
      <c r="VNY36" s="617"/>
      <c r="VNZ36" s="617"/>
      <c r="VOA36" s="617"/>
      <c r="VOB36" s="617"/>
      <c r="VOC36" s="617"/>
      <c r="VOD36" s="617"/>
      <c r="VOE36" s="617"/>
      <c r="VOF36" s="617"/>
      <c r="VOG36" s="617"/>
      <c r="VOH36" s="617"/>
      <c r="VOI36" s="617"/>
      <c r="VOJ36" s="617"/>
      <c r="VOK36" s="617"/>
      <c r="VOL36" s="617"/>
      <c r="VOM36" s="617"/>
      <c r="VON36" s="617"/>
      <c r="VOO36" s="617"/>
      <c r="VOP36" s="617"/>
      <c r="VOQ36" s="617"/>
      <c r="VOR36" s="617"/>
      <c r="VOS36" s="617"/>
      <c r="VOT36" s="617"/>
      <c r="VOU36" s="617"/>
      <c r="VOV36" s="617"/>
      <c r="VOW36" s="617"/>
      <c r="VOX36" s="617"/>
      <c r="VOY36" s="617"/>
      <c r="VOZ36" s="617"/>
      <c r="VPA36" s="617"/>
      <c r="VPB36" s="617"/>
      <c r="VPC36" s="617"/>
      <c r="VPD36" s="617"/>
      <c r="VPE36" s="617"/>
      <c r="VPF36" s="617"/>
      <c r="VPG36" s="617"/>
      <c r="VPH36" s="617"/>
      <c r="VPI36" s="617"/>
      <c r="VPJ36" s="617"/>
      <c r="VPK36" s="617"/>
      <c r="VPL36" s="617"/>
      <c r="VPM36" s="617"/>
      <c r="VPN36" s="617"/>
      <c r="VPO36" s="617"/>
      <c r="VPP36" s="617"/>
      <c r="VPQ36" s="617"/>
      <c r="VPR36" s="617"/>
      <c r="VPS36" s="617"/>
      <c r="VPT36" s="617"/>
      <c r="VPU36" s="617"/>
      <c r="VPV36" s="617"/>
      <c r="VPW36" s="617"/>
      <c r="VPX36" s="617"/>
      <c r="VPY36" s="617"/>
      <c r="VPZ36" s="617"/>
      <c r="VQA36" s="617"/>
      <c r="VQB36" s="617"/>
      <c r="VQC36" s="617"/>
      <c r="VQD36" s="617"/>
      <c r="VQE36" s="617"/>
      <c r="VQF36" s="617"/>
      <c r="VQG36" s="617"/>
      <c r="VQH36" s="617"/>
      <c r="VQI36" s="617"/>
      <c r="VQJ36" s="617"/>
      <c r="VQK36" s="617"/>
      <c r="VQL36" s="617"/>
      <c r="VQM36" s="617"/>
      <c r="VQN36" s="617"/>
      <c r="VQO36" s="617"/>
      <c r="VQP36" s="617"/>
      <c r="VQQ36" s="617"/>
      <c r="VQR36" s="617"/>
      <c r="VQS36" s="617"/>
      <c r="VQT36" s="617"/>
      <c r="VQU36" s="617"/>
      <c r="VQV36" s="617"/>
      <c r="VQW36" s="617"/>
      <c r="VQX36" s="617"/>
      <c r="VQY36" s="617"/>
      <c r="VQZ36" s="617"/>
      <c r="VRA36" s="617"/>
      <c r="VRB36" s="617"/>
      <c r="VRC36" s="617"/>
      <c r="VRD36" s="617"/>
      <c r="VRE36" s="617"/>
      <c r="VRF36" s="617"/>
      <c r="VRG36" s="617"/>
      <c r="VRH36" s="617"/>
      <c r="VRI36" s="617"/>
      <c r="VRJ36" s="617"/>
      <c r="VRK36" s="617"/>
      <c r="VRL36" s="617"/>
      <c r="VRM36" s="617"/>
      <c r="VRN36" s="617"/>
      <c r="VRO36" s="617"/>
      <c r="VRP36" s="617"/>
      <c r="VRQ36" s="617"/>
      <c r="VRR36" s="617"/>
      <c r="VRS36" s="617"/>
      <c r="VRT36" s="617"/>
      <c r="VRU36" s="617"/>
      <c r="VRV36" s="617"/>
      <c r="VRW36" s="617"/>
      <c r="VRX36" s="617"/>
      <c r="VRY36" s="617"/>
      <c r="VRZ36" s="617"/>
      <c r="VSA36" s="617"/>
      <c r="VSB36" s="617"/>
      <c r="VSC36" s="617"/>
      <c r="VSD36" s="617"/>
      <c r="VSE36" s="617"/>
      <c r="VSF36" s="617"/>
      <c r="VSG36" s="617"/>
      <c r="VSH36" s="617"/>
      <c r="VSI36" s="617"/>
      <c r="VSJ36" s="617"/>
      <c r="VSK36" s="617"/>
      <c r="VSL36" s="617"/>
      <c r="VSM36" s="617"/>
      <c r="VSN36" s="617"/>
      <c r="VSO36" s="617"/>
      <c r="VSP36" s="617"/>
      <c r="VSQ36" s="617"/>
      <c r="VSR36" s="617"/>
      <c r="VSS36" s="617"/>
      <c r="VST36" s="617"/>
      <c r="VSU36" s="617"/>
      <c r="VSV36" s="617"/>
      <c r="VSW36" s="617"/>
      <c r="VSX36" s="617"/>
      <c r="VSY36" s="617"/>
      <c r="VSZ36" s="617"/>
      <c r="VTA36" s="617"/>
      <c r="VTB36" s="617"/>
      <c r="VTC36" s="617"/>
      <c r="VTD36" s="617"/>
      <c r="VTE36" s="617"/>
      <c r="VTF36" s="617"/>
      <c r="VTG36" s="617"/>
      <c r="VTH36" s="617"/>
      <c r="VTI36" s="617"/>
      <c r="VTJ36" s="617"/>
      <c r="VTK36" s="617"/>
      <c r="VTL36" s="617"/>
      <c r="VTM36" s="617"/>
      <c r="VTN36" s="617"/>
      <c r="VTO36" s="617"/>
      <c r="VTP36" s="617"/>
      <c r="VTQ36" s="617"/>
      <c r="VTR36" s="617"/>
      <c r="VTS36" s="617"/>
      <c r="VTT36" s="617"/>
      <c r="VTU36" s="617"/>
      <c r="VTV36" s="617"/>
      <c r="VTW36" s="617"/>
      <c r="VTX36" s="617"/>
      <c r="VTY36" s="617"/>
      <c r="VTZ36" s="617"/>
      <c r="VUA36" s="617"/>
      <c r="VUB36" s="617"/>
      <c r="VUC36" s="617"/>
      <c r="VUD36" s="617"/>
      <c r="VUE36" s="617"/>
      <c r="VUF36" s="617"/>
      <c r="VUG36" s="617"/>
      <c r="VUH36" s="617"/>
      <c r="VUI36" s="617"/>
      <c r="VUJ36" s="617"/>
      <c r="VUK36" s="617"/>
      <c r="VUL36" s="617"/>
      <c r="VUM36" s="617"/>
      <c r="VUN36" s="617"/>
      <c r="VUO36" s="617"/>
      <c r="VUP36" s="617"/>
      <c r="VUQ36" s="617"/>
      <c r="VUR36" s="617"/>
      <c r="VUS36" s="617"/>
      <c r="VUT36" s="617"/>
      <c r="VUU36" s="617"/>
      <c r="VUV36" s="617"/>
      <c r="VUW36" s="617"/>
      <c r="VUX36" s="617"/>
      <c r="VUY36" s="617"/>
      <c r="VUZ36" s="617"/>
      <c r="VVA36" s="617"/>
      <c r="VVB36" s="617"/>
      <c r="VVC36" s="617"/>
      <c r="VVD36" s="617"/>
      <c r="VVE36" s="617"/>
      <c r="VVF36" s="617"/>
      <c r="VVG36" s="617"/>
      <c r="VVH36" s="617"/>
      <c r="VVI36" s="617"/>
      <c r="VVJ36" s="617"/>
      <c r="VVK36" s="617"/>
      <c r="VVL36" s="617"/>
      <c r="VVM36" s="617"/>
      <c r="VVN36" s="617"/>
      <c r="VVO36" s="617"/>
      <c r="VVP36" s="617"/>
      <c r="VVQ36" s="617"/>
      <c r="VVR36" s="617"/>
      <c r="VVS36" s="617"/>
      <c r="VVT36" s="617"/>
      <c r="VVU36" s="617"/>
      <c r="VVV36" s="617"/>
      <c r="VVW36" s="617"/>
      <c r="VVX36" s="617"/>
      <c r="VVY36" s="617"/>
      <c r="VVZ36" s="617"/>
      <c r="VWA36" s="617"/>
      <c r="VWB36" s="617"/>
      <c r="VWC36" s="617"/>
      <c r="VWD36" s="617"/>
      <c r="VWE36" s="617"/>
      <c r="VWF36" s="617"/>
      <c r="VWG36" s="617"/>
      <c r="VWH36" s="617"/>
      <c r="VWI36" s="617"/>
      <c r="VWJ36" s="617"/>
      <c r="VWK36" s="617"/>
      <c r="VWL36" s="617"/>
      <c r="VWM36" s="617"/>
      <c r="VWN36" s="617"/>
      <c r="VWO36" s="617"/>
      <c r="VWP36" s="617"/>
      <c r="VWQ36" s="617"/>
      <c r="VWR36" s="617"/>
      <c r="VWS36" s="617"/>
      <c r="VWT36" s="617"/>
      <c r="VWU36" s="617"/>
      <c r="VWV36" s="617"/>
      <c r="VWW36" s="617"/>
      <c r="VWX36" s="617"/>
      <c r="VWY36" s="617"/>
      <c r="VWZ36" s="617"/>
      <c r="VXA36" s="617"/>
      <c r="VXB36" s="617"/>
      <c r="VXC36" s="617"/>
      <c r="VXD36" s="617"/>
      <c r="VXE36" s="617"/>
      <c r="VXF36" s="617"/>
      <c r="VXG36" s="617"/>
      <c r="VXH36" s="617"/>
      <c r="VXI36" s="617"/>
      <c r="VXJ36" s="617"/>
      <c r="VXK36" s="617"/>
      <c r="VXL36" s="617"/>
      <c r="VXM36" s="617"/>
      <c r="VXN36" s="617"/>
      <c r="VXO36" s="617"/>
      <c r="VXP36" s="617"/>
      <c r="VXQ36" s="617"/>
      <c r="VXR36" s="617"/>
      <c r="VXS36" s="617"/>
      <c r="VXT36" s="617"/>
      <c r="VXU36" s="617"/>
      <c r="VXV36" s="617"/>
      <c r="VXW36" s="617"/>
      <c r="VXX36" s="617"/>
      <c r="VXY36" s="617"/>
      <c r="VXZ36" s="617"/>
      <c r="VYA36" s="617"/>
      <c r="VYB36" s="617"/>
      <c r="VYC36" s="617"/>
      <c r="VYD36" s="617"/>
      <c r="VYE36" s="617"/>
      <c r="VYF36" s="617"/>
      <c r="VYG36" s="617"/>
      <c r="VYH36" s="617"/>
      <c r="VYI36" s="617"/>
      <c r="VYJ36" s="617"/>
      <c r="VYK36" s="617"/>
      <c r="VYL36" s="617"/>
      <c r="VYM36" s="617"/>
      <c r="VYN36" s="617"/>
      <c r="VYO36" s="617"/>
      <c r="VYP36" s="617"/>
      <c r="VYQ36" s="617"/>
      <c r="VYR36" s="617"/>
      <c r="VYS36" s="617"/>
      <c r="VYT36" s="617"/>
      <c r="VYU36" s="617"/>
      <c r="VYV36" s="617"/>
      <c r="VYW36" s="617"/>
      <c r="VYX36" s="617"/>
      <c r="VYY36" s="617"/>
      <c r="VYZ36" s="617"/>
      <c r="VZA36" s="617"/>
      <c r="VZB36" s="617"/>
      <c r="VZC36" s="617"/>
      <c r="VZD36" s="617"/>
      <c r="VZE36" s="617"/>
      <c r="VZF36" s="617"/>
      <c r="VZG36" s="617"/>
      <c r="VZH36" s="617"/>
      <c r="VZI36" s="617"/>
      <c r="VZJ36" s="617"/>
      <c r="VZK36" s="617"/>
      <c r="VZL36" s="617"/>
      <c r="VZM36" s="617"/>
      <c r="VZN36" s="617"/>
      <c r="VZO36" s="617"/>
      <c r="VZP36" s="617"/>
      <c r="VZQ36" s="617"/>
      <c r="VZR36" s="617"/>
      <c r="VZS36" s="617"/>
      <c r="VZT36" s="617"/>
      <c r="VZU36" s="617"/>
      <c r="VZV36" s="617"/>
      <c r="VZW36" s="617"/>
      <c r="VZX36" s="617"/>
      <c r="VZY36" s="617"/>
      <c r="VZZ36" s="617"/>
      <c r="WAA36" s="617"/>
      <c r="WAB36" s="617"/>
      <c r="WAC36" s="617"/>
      <c r="WAD36" s="617"/>
      <c r="WAE36" s="617"/>
      <c r="WAF36" s="617"/>
      <c r="WAG36" s="617"/>
      <c r="WAH36" s="617"/>
      <c r="WAI36" s="617"/>
      <c r="WAJ36" s="617"/>
      <c r="WAK36" s="617"/>
      <c r="WAL36" s="617"/>
      <c r="WAM36" s="617"/>
      <c r="WAN36" s="617"/>
      <c r="WAO36" s="617"/>
      <c r="WAP36" s="617"/>
      <c r="WAQ36" s="617"/>
      <c r="WAR36" s="617"/>
      <c r="WAS36" s="617"/>
      <c r="WAT36" s="617"/>
      <c r="WAU36" s="617"/>
      <c r="WAV36" s="617"/>
      <c r="WAW36" s="617"/>
      <c r="WAX36" s="617"/>
      <c r="WAY36" s="617"/>
      <c r="WAZ36" s="617"/>
      <c r="WBA36" s="617"/>
      <c r="WBB36" s="617"/>
      <c r="WBC36" s="617"/>
      <c r="WBD36" s="617"/>
      <c r="WBE36" s="617"/>
      <c r="WBF36" s="617"/>
      <c r="WBG36" s="617"/>
      <c r="WBH36" s="617"/>
      <c r="WBI36" s="617"/>
      <c r="WBJ36" s="617"/>
      <c r="WBK36" s="617"/>
      <c r="WBL36" s="617"/>
      <c r="WBM36" s="617"/>
      <c r="WBN36" s="617"/>
      <c r="WBO36" s="617"/>
      <c r="WBP36" s="617"/>
      <c r="WBQ36" s="617"/>
      <c r="WBR36" s="617"/>
      <c r="WBS36" s="617"/>
      <c r="WBT36" s="617"/>
      <c r="WBU36" s="617"/>
      <c r="WBV36" s="617"/>
      <c r="WBW36" s="617"/>
      <c r="WBX36" s="617"/>
      <c r="WBY36" s="617"/>
      <c r="WBZ36" s="617"/>
      <c r="WCA36" s="617"/>
      <c r="WCB36" s="617"/>
      <c r="WCC36" s="617"/>
      <c r="WCD36" s="617"/>
      <c r="WCE36" s="617"/>
      <c r="WCF36" s="617"/>
      <c r="WCG36" s="617"/>
      <c r="WCH36" s="617"/>
      <c r="WCI36" s="617"/>
      <c r="WCJ36" s="617"/>
      <c r="WCK36" s="617"/>
      <c r="WCL36" s="617"/>
      <c r="WCM36" s="617"/>
      <c r="WCN36" s="617"/>
      <c r="WCO36" s="617"/>
      <c r="WCP36" s="617"/>
      <c r="WCQ36" s="617"/>
      <c r="WCR36" s="617"/>
      <c r="WCS36" s="617"/>
      <c r="WCT36" s="617"/>
      <c r="WCU36" s="617"/>
      <c r="WCV36" s="617"/>
      <c r="WCW36" s="617"/>
      <c r="WCX36" s="617"/>
      <c r="WCY36" s="617"/>
      <c r="WCZ36" s="617"/>
      <c r="WDA36" s="617"/>
      <c r="WDB36" s="617"/>
      <c r="WDC36" s="617"/>
      <c r="WDD36" s="617"/>
      <c r="WDE36" s="617"/>
      <c r="WDF36" s="617"/>
      <c r="WDG36" s="617"/>
      <c r="WDH36" s="617"/>
      <c r="WDI36" s="617"/>
      <c r="WDJ36" s="617"/>
      <c r="WDK36" s="617"/>
      <c r="WDL36" s="617"/>
      <c r="WDM36" s="617"/>
      <c r="WDN36" s="617"/>
      <c r="WDO36" s="617"/>
      <c r="WDP36" s="617"/>
      <c r="WDQ36" s="617"/>
      <c r="WDR36" s="617"/>
      <c r="WDS36" s="617"/>
      <c r="WDT36" s="617"/>
      <c r="WDU36" s="617"/>
      <c r="WDV36" s="617"/>
      <c r="WDW36" s="617"/>
      <c r="WDX36" s="617"/>
      <c r="WDY36" s="617"/>
      <c r="WDZ36" s="617"/>
      <c r="WEA36" s="617"/>
      <c r="WEB36" s="617"/>
      <c r="WEC36" s="617"/>
      <c r="WED36" s="617"/>
      <c r="WEE36" s="617"/>
      <c r="WEF36" s="617"/>
      <c r="WEG36" s="617"/>
      <c r="WEH36" s="617"/>
      <c r="WEI36" s="617"/>
      <c r="WEJ36" s="617"/>
      <c r="WEK36" s="617"/>
      <c r="WEL36" s="617"/>
      <c r="WEM36" s="617"/>
      <c r="WEN36" s="617"/>
      <c r="WEO36" s="617"/>
      <c r="WEP36" s="617"/>
      <c r="WEQ36" s="617"/>
      <c r="WER36" s="617"/>
      <c r="WES36" s="617"/>
      <c r="WET36" s="617"/>
      <c r="WEU36" s="617"/>
      <c r="WEV36" s="617"/>
      <c r="WEW36" s="617"/>
      <c r="WEX36" s="617"/>
      <c r="WEY36" s="617"/>
      <c r="WEZ36" s="617"/>
      <c r="WFA36" s="617"/>
      <c r="WFB36" s="617"/>
      <c r="WFC36" s="617"/>
      <c r="WFD36" s="617"/>
      <c r="WFE36" s="617"/>
      <c r="WFF36" s="617"/>
      <c r="WFG36" s="617"/>
      <c r="WFH36" s="617"/>
      <c r="WFI36" s="617"/>
      <c r="WFJ36" s="617"/>
      <c r="WFK36" s="617"/>
      <c r="WFL36" s="617"/>
      <c r="WFM36" s="617"/>
      <c r="WFN36" s="617"/>
      <c r="WFO36" s="617"/>
      <c r="WFP36" s="617"/>
      <c r="WFQ36" s="617"/>
      <c r="WFR36" s="617"/>
      <c r="WFS36" s="617"/>
      <c r="WFT36" s="617"/>
      <c r="WFU36" s="617"/>
      <c r="WFV36" s="617"/>
      <c r="WFW36" s="617"/>
      <c r="WFX36" s="617"/>
      <c r="WFY36" s="617"/>
      <c r="WFZ36" s="617"/>
      <c r="WGA36" s="617"/>
      <c r="WGB36" s="617"/>
      <c r="WGC36" s="617"/>
      <c r="WGD36" s="617"/>
      <c r="WGE36" s="617"/>
      <c r="WGF36" s="617"/>
      <c r="WGG36" s="617"/>
      <c r="WGH36" s="617"/>
      <c r="WGI36" s="617"/>
      <c r="WGJ36" s="617"/>
      <c r="WGK36" s="617"/>
      <c r="WGL36" s="617"/>
      <c r="WGM36" s="617"/>
      <c r="WGN36" s="617"/>
      <c r="WGO36" s="617"/>
      <c r="WGP36" s="617"/>
      <c r="WGQ36" s="617"/>
      <c r="WGR36" s="617"/>
      <c r="WGS36" s="617"/>
      <c r="WGT36" s="617"/>
      <c r="WGU36" s="617"/>
      <c r="WGV36" s="617"/>
      <c r="WGW36" s="617"/>
      <c r="WGX36" s="617"/>
      <c r="WGY36" s="617"/>
      <c r="WGZ36" s="617"/>
      <c r="WHA36" s="617"/>
      <c r="WHB36" s="617"/>
      <c r="WHC36" s="617"/>
      <c r="WHD36" s="617"/>
      <c r="WHE36" s="617"/>
      <c r="WHF36" s="617"/>
      <c r="WHG36" s="617"/>
      <c r="WHH36" s="617"/>
      <c r="WHI36" s="617"/>
      <c r="WHJ36" s="617"/>
      <c r="WHK36" s="617"/>
      <c r="WHL36" s="617"/>
      <c r="WHM36" s="617"/>
      <c r="WHN36" s="617"/>
      <c r="WHO36" s="617"/>
      <c r="WHP36" s="617"/>
      <c r="WHQ36" s="617"/>
      <c r="WHR36" s="617"/>
      <c r="WHS36" s="617"/>
      <c r="WHT36" s="617"/>
      <c r="WHU36" s="617"/>
      <c r="WHV36" s="617"/>
      <c r="WHW36" s="617"/>
      <c r="WHX36" s="617"/>
      <c r="WHY36" s="617"/>
      <c r="WHZ36" s="617"/>
      <c r="WIA36" s="617"/>
      <c r="WIB36" s="617"/>
      <c r="WIC36" s="617"/>
      <c r="WID36" s="617"/>
      <c r="WIE36" s="617"/>
      <c r="WIF36" s="617"/>
      <c r="WIG36" s="617"/>
      <c r="WIH36" s="617"/>
      <c r="WII36" s="617"/>
      <c r="WIJ36" s="617"/>
      <c r="WIK36" s="617"/>
      <c r="WIL36" s="617"/>
      <c r="WIM36" s="617"/>
      <c r="WIN36" s="617"/>
      <c r="WIO36" s="617"/>
      <c r="WIP36" s="617"/>
      <c r="WIQ36" s="617"/>
      <c r="WIR36" s="617"/>
      <c r="WIS36" s="617"/>
      <c r="WIT36" s="617"/>
      <c r="WIU36" s="617"/>
      <c r="WIV36" s="617"/>
      <c r="WIW36" s="617"/>
      <c r="WIX36" s="617"/>
      <c r="WIY36" s="617"/>
      <c r="WIZ36" s="617"/>
      <c r="WJA36" s="617"/>
      <c r="WJB36" s="617"/>
      <c r="WJC36" s="617"/>
      <c r="WJD36" s="617"/>
      <c r="WJE36" s="617"/>
      <c r="WJF36" s="617"/>
      <c r="WJG36" s="617"/>
      <c r="WJH36" s="617"/>
      <c r="WJI36" s="617"/>
      <c r="WJJ36" s="617"/>
      <c r="WJK36" s="617"/>
      <c r="WJL36" s="617"/>
      <c r="WJM36" s="617"/>
      <c r="WJN36" s="617"/>
      <c r="WJO36" s="617"/>
      <c r="WJP36" s="617"/>
      <c r="WJQ36" s="617"/>
      <c r="WJR36" s="617"/>
      <c r="WJS36" s="617"/>
      <c r="WJT36" s="617"/>
      <c r="WJU36" s="617"/>
      <c r="WJV36" s="617"/>
      <c r="WJW36" s="617"/>
      <c r="WJX36" s="617"/>
      <c r="WJY36" s="617"/>
      <c r="WJZ36" s="617"/>
      <c r="WKA36" s="617"/>
      <c r="WKB36" s="617"/>
      <c r="WKC36" s="617"/>
      <c r="WKD36" s="617"/>
      <c r="WKE36" s="617"/>
      <c r="WKF36" s="617"/>
      <c r="WKG36" s="617"/>
      <c r="WKH36" s="617"/>
      <c r="WKI36" s="617"/>
      <c r="WKJ36" s="617"/>
      <c r="WKK36" s="617"/>
      <c r="WKL36" s="617"/>
      <c r="WKM36" s="617"/>
      <c r="WKN36" s="617"/>
      <c r="WKO36" s="617"/>
      <c r="WKP36" s="617"/>
      <c r="WKQ36" s="617"/>
      <c r="WKR36" s="617"/>
      <c r="WKS36" s="617"/>
      <c r="WKT36" s="617"/>
      <c r="WKU36" s="617"/>
      <c r="WKV36" s="617"/>
      <c r="WKW36" s="617"/>
      <c r="WKX36" s="617"/>
      <c r="WKY36" s="617"/>
      <c r="WKZ36" s="617"/>
      <c r="WLA36" s="617"/>
      <c r="WLB36" s="617"/>
      <c r="WLC36" s="617"/>
      <c r="WLD36" s="617"/>
      <c r="WLE36" s="617"/>
      <c r="WLF36" s="617"/>
      <c r="WLG36" s="617"/>
      <c r="WLH36" s="617"/>
      <c r="WLI36" s="617"/>
      <c r="WLJ36" s="617"/>
      <c r="WLK36" s="617"/>
      <c r="WLL36" s="617"/>
      <c r="WLM36" s="617"/>
      <c r="WLN36" s="617"/>
      <c r="WLO36" s="617"/>
      <c r="WLP36" s="617"/>
      <c r="WLQ36" s="617"/>
      <c r="WLR36" s="617"/>
      <c r="WLS36" s="617"/>
      <c r="WLT36" s="617"/>
      <c r="WLU36" s="617"/>
      <c r="WLV36" s="617"/>
      <c r="WLW36" s="617"/>
      <c r="WLX36" s="617"/>
      <c r="WLY36" s="617"/>
      <c r="WLZ36" s="617"/>
      <c r="WMA36" s="617"/>
      <c r="WMB36" s="617"/>
      <c r="WMC36" s="617"/>
      <c r="WMD36" s="617"/>
      <c r="WME36" s="617"/>
      <c r="WMF36" s="617"/>
      <c r="WMG36" s="617"/>
      <c r="WMH36" s="617"/>
      <c r="WMI36" s="617"/>
      <c r="WMJ36" s="617"/>
      <c r="WMK36" s="617"/>
      <c r="WML36" s="617"/>
      <c r="WMM36" s="617"/>
      <c r="WMN36" s="617"/>
      <c r="WMO36" s="617"/>
      <c r="WMP36" s="617"/>
      <c r="WMQ36" s="617"/>
      <c r="WMR36" s="617"/>
      <c r="WMS36" s="617"/>
      <c r="WMT36" s="617"/>
      <c r="WMU36" s="617"/>
      <c r="WMV36" s="617"/>
      <c r="WMW36" s="617"/>
      <c r="WMX36" s="617"/>
      <c r="WMY36" s="617"/>
      <c r="WMZ36" s="617"/>
      <c r="WNA36" s="617"/>
      <c r="WNB36" s="617"/>
      <c r="WNC36" s="617"/>
      <c r="WND36" s="617"/>
      <c r="WNE36" s="617"/>
      <c r="WNF36" s="617"/>
      <c r="WNG36" s="617"/>
      <c r="WNH36" s="617"/>
      <c r="WNI36" s="617"/>
      <c r="WNJ36" s="617"/>
      <c r="WNK36" s="617"/>
      <c r="WNL36" s="617"/>
      <c r="WNM36" s="617"/>
      <c r="WNN36" s="617"/>
      <c r="WNO36" s="617"/>
      <c r="WNP36" s="617"/>
      <c r="WNQ36" s="617"/>
      <c r="WNR36" s="617"/>
      <c r="WNS36" s="617"/>
      <c r="WNT36" s="617"/>
      <c r="WNU36" s="617"/>
      <c r="WNV36" s="617"/>
      <c r="WNW36" s="617"/>
      <c r="WNX36" s="617"/>
      <c r="WNY36" s="617"/>
      <c r="WNZ36" s="617"/>
      <c r="WOA36" s="617"/>
      <c r="WOB36" s="617"/>
      <c r="WOC36" s="617"/>
      <c r="WOD36" s="617"/>
      <c r="WOE36" s="617"/>
      <c r="WOF36" s="617"/>
      <c r="WOG36" s="617"/>
      <c r="WOH36" s="617"/>
      <c r="WOI36" s="617"/>
      <c r="WOJ36" s="617"/>
      <c r="WOK36" s="617"/>
      <c r="WOL36" s="617"/>
      <c r="WOM36" s="617"/>
      <c r="WON36" s="617"/>
      <c r="WOO36" s="617"/>
      <c r="WOP36" s="617"/>
      <c r="WOQ36" s="617"/>
      <c r="WOR36" s="617"/>
      <c r="WOS36" s="617"/>
      <c r="WOT36" s="617"/>
      <c r="WOU36" s="617"/>
      <c r="WOV36" s="617"/>
      <c r="WOW36" s="617"/>
      <c r="WOX36" s="617"/>
      <c r="WOY36" s="617"/>
      <c r="WOZ36" s="617"/>
      <c r="WPA36" s="617"/>
      <c r="WPB36" s="617"/>
      <c r="WPC36" s="617"/>
      <c r="WPD36" s="617"/>
      <c r="WPE36" s="617"/>
      <c r="WPF36" s="617"/>
      <c r="WPG36" s="617"/>
      <c r="WPH36" s="617"/>
      <c r="WPI36" s="617"/>
      <c r="WPJ36" s="617"/>
      <c r="WPK36" s="617"/>
      <c r="WPL36" s="617"/>
      <c r="WPM36" s="617"/>
      <c r="WPN36" s="617"/>
      <c r="WPO36" s="617"/>
      <c r="WPP36" s="617"/>
      <c r="WPQ36" s="617"/>
      <c r="WPR36" s="617"/>
      <c r="WPS36" s="617"/>
      <c r="WPT36" s="617"/>
      <c r="WPU36" s="617"/>
      <c r="WPV36" s="617"/>
      <c r="WPW36" s="617"/>
      <c r="WPX36" s="617"/>
      <c r="WPY36" s="617"/>
      <c r="WPZ36" s="617"/>
      <c r="WQA36" s="617"/>
      <c r="WQB36" s="617"/>
      <c r="WQC36" s="617"/>
      <c r="WQD36" s="617"/>
      <c r="WQE36" s="617"/>
      <c r="WQF36" s="617"/>
      <c r="WQG36" s="617"/>
      <c r="WQH36" s="617"/>
      <c r="WQI36" s="617"/>
      <c r="WQJ36" s="617"/>
      <c r="WQK36" s="617"/>
      <c r="WQL36" s="617"/>
      <c r="WQM36" s="617"/>
      <c r="WQN36" s="617"/>
      <c r="WQO36" s="617"/>
      <c r="WQP36" s="617"/>
      <c r="WQQ36" s="617"/>
      <c r="WQR36" s="617"/>
      <c r="WQS36" s="617"/>
      <c r="WQT36" s="617"/>
      <c r="WQU36" s="617"/>
      <c r="WQV36" s="617"/>
      <c r="WQW36" s="617"/>
      <c r="WQX36" s="617"/>
      <c r="WQY36" s="617"/>
      <c r="WQZ36" s="617"/>
      <c r="WRA36" s="617"/>
      <c r="WRB36" s="617"/>
      <c r="WRC36" s="617"/>
      <c r="WRD36" s="617"/>
      <c r="WRE36" s="617"/>
      <c r="WRF36" s="617"/>
      <c r="WRG36" s="617"/>
      <c r="WRH36" s="617"/>
      <c r="WRI36" s="617"/>
      <c r="WRJ36" s="617"/>
      <c r="WRK36" s="617"/>
      <c r="WRL36" s="617"/>
      <c r="WRM36" s="617"/>
      <c r="WRN36" s="617"/>
      <c r="WRO36" s="617"/>
      <c r="WRP36" s="617"/>
      <c r="WRQ36" s="617"/>
      <c r="WRR36" s="617"/>
      <c r="WRS36" s="617"/>
      <c r="WRT36" s="617"/>
      <c r="WRU36" s="617"/>
      <c r="WRV36" s="617"/>
      <c r="WRW36" s="617"/>
      <c r="WRX36" s="617"/>
      <c r="WRY36" s="617"/>
      <c r="WRZ36" s="617"/>
      <c r="WSA36" s="617"/>
      <c r="WSB36" s="617"/>
      <c r="WSC36" s="617"/>
      <c r="WSD36" s="617"/>
      <c r="WSE36" s="617"/>
      <c r="WSF36" s="617"/>
      <c r="WSG36" s="617"/>
      <c r="WSH36" s="617"/>
      <c r="WSI36" s="617"/>
      <c r="WSJ36" s="617"/>
      <c r="WSK36" s="617"/>
      <c r="WSL36" s="617"/>
      <c r="WSM36" s="617"/>
      <c r="WSN36" s="617"/>
      <c r="WSO36" s="617"/>
      <c r="WSP36" s="617"/>
      <c r="WSQ36" s="617"/>
      <c r="WSR36" s="617"/>
      <c r="WSS36" s="617"/>
      <c r="WST36" s="617"/>
      <c r="WSU36" s="617"/>
      <c r="WSV36" s="617"/>
      <c r="WSW36" s="617"/>
      <c r="WSX36" s="617"/>
      <c r="WSY36" s="617"/>
      <c r="WSZ36" s="617"/>
      <c r="WTA36" s="617"/>
      <c r="WTB36" s="617"/>
      <c r="WTC36" s="617"/>
      <c r="WTD36" s="617"/>
      <c r="WTE36" s="617"/>
      <c r="WTF36" s="617"/>
      <c r="WTG36" s="617"/>
      <c r="WTH36" s="617"/>
      <c r="WTI36" s="617"/>
      <c r="WTJ36" s="617"/>
      <c r="WTK36" s="617"/>
      <c r="WTL36" s="617"/>
      <c r="WTM36" s="617"/>
      <c r="WTN36" s="617"/>
      <c r="WTO36" s="617"/>
      <c r="WTP36" s="617"/>
      <c r="WTQ36" s="617"/>
      <c r="WTR36" s="617"/>
      <c r="WTS36" s="617"/>
      <c r="WTT36" s="617"/>
      <c r="WTU36" s="617"/>
      <c r="WTV36" s="617"/>
      <c r="WTW36" s="617"/>
      <c r="WTX36" s="617"/>
      <c r="WTY36" s="617"/>
      <c r="WTZ36" s="617"/>
      <c r="WUA36" s="617"/>
      <c r="WUB36" s="617"/>
      <c r="WUC36" s="617"/>
      <c r="WUD36" s="617"/>
      <c r="WUE36" s="617"/>
      <c r="WUF36" s="617"/>
      <c r="WUG36" s="617"/>
      <c r="WUH36" s="617"/>
      <c r="WUI36" s="617"/>
      <c r="WUJ36" s="617"/>
      <c r="WUK36" s="617"/>
      <c r="WUL36" s="617"/>
      <c r="WUM36" s="617"/>
      <c r="WUN36" s="617"/>
      <c r="WUO36" s="617"/>
      <c r="WUP36" s="617"/>
      <c r="WUQ36" s="617"/>
      <c r="WUR36" s="617"/>
      <c r="WUS36" s="617"/>
      <c r="WUT36" s="617"/>
      <c r="WUU36" s="617"/>
      <c r="WUV36" s="617"/>
      <c r="WUW36" s="617"/>
      <c r="WUX36" s="617"/>
      <c r="WUY36" s="617"/>
      <c r="WUZ36" s="617"/>
      <c r="WVA36" s="617"/>
      <c r="WVB36" s="617"/>
      <c r="WVC36" s="617"/>
      <c r="WVD36" s="617"/>
      <c r="WVE36" s="617"/>
      <c r="WVF36" s="617"/>
      <c r="WVG36" s="617"/>
      <c r="WVH36" s="617"/>
      <c r="WVI36" s="617"/>
      <c r="WVJ36" s="617"/>
      <c r="WVK36" s="617"/>
      <c r="WVL36" s="617"/>
      <c r="WVM36" s="617"/>
      <c r="WVN36" s="617"/>
      <c r="WVO36" s="617"/>
      <c r="WVP36" s="617"/>
      <c r="WVQ36" s="617"/>
      <c r="WVR36" s="617"/>
      <c r="WVS36" s="617"/>
      <c r="WVT36" s="617"/>
      <c r="WVU36" s="617"/>
      <c r="WVV36" s="617"/>
      <c r="WVW36" s="617"/>
      <c r="WVX36" s="617"/>
      <c r="WVY36" s="617"/>
      <c r="WVZ36" s="617"/>
      <c r="WWA36" s="617"/>
      <c r="WWB36" s="617"/>
      <c r="WWC36" s="617"/>
      <c r="WWD36" s="617"/>
      <c r="WWE36" s="617"/>
      <c r="WWF36" s="617"/>
      <c r="WWG36" s="617"/>
      <c r="WWH36" s="617"/>
      <c r="WWI36" s="617"/>
      <c r="WWJ36" s="617"/>
      <c r="WWK36" s="617"/>
      <c r="WWL36" s="617"/>
      <c r="WWM36" s="617"/>
      <c r="WWN36" s="617"/>
      <c r="WWO36" s="617"/>
      <c r="WWP36" s="617"/>
      <c r="WWQ36" s="617"/>
      <c r="WWR36" s="617"/>
      <c r="WWS36" s="617"/>
      <c r="WWT36" s="617"/>
      <c r="WWU36" s="617"/>
      <c r="WWV36" s="617"/>
      <c r="WWW36" s="617"/>
      <c r="WWX36" s="617"/>
      <c r="WWY36" s="617"/>
      <c r="WWZ36" s="617"/>
      <c r="WXA36" s="617"/>
      <c r="WXB36" s="617"/>
      <c r="WXC36" s="617"/>
      <c r="WXD36" s="617"/>
      <c r="WXE36" s="617"/>
      <c r="WXF36" s="617"/>
      <c r="WXG36" s="617"/>
      <c r="WXH36" s="617"/>
      <c r="WXI36" s="617"/>
      <c r="WXJ36" s="617"/>
      <c r="WXK36" s="617"/>
      <c r="WXL36" s="617"/>
      <c r="WXM36" s="617"/>
      <c r="WXN36" s="617"/>
      <c r="WXO36" s="617"/>
      <c r="WXP36" s="617"/>
      <c r="WXQ36" s="617"/>
      <c r="WXR36" s="617"/>
      <c r="WXS36" s="617"/>
      <c r="WXT36" s="617"/>
      <c r="WXU36" s="617"/>
      <c r="WXV36" s="617"/>
      <c r="WXW36" s="617"/>
      <c r="WXX36" s="617"/>
      <c r="WXY36" s="617"/>
      <c r="WXZ36" s="617"/>
      <c r="WYA36" s="617"/>
      <c r="WYB36" s="617"/>
      <c r="WYC36" s="617"/>
      <c r="WYD36" s="617"/>
      <c r="WYE36" s="617"/>
      <c r="WYF36" s="617"/>
      <c r="WYG36" s="617"/>
      <c r="WYH36" s="617"/>
      <c r="WYI36" s="617"/>
      <c r="WYJ36" s="617"/>
      <c r="WYK36" s="617"/>
      <c r="WYL36" s="617"/>
      <c r="WYM36" s="617"/>
      <c r="WYN36" s="617"/>
      <c r="WYO36" s="617"/>
      <c r="WYP36" s="617"/>
      <c r="WYQ36" s="617"/>
      <c r="WYR36" s="617"/>
      <c r="WYS36" s="617"/>
      <c r="WYT36" s="617"/>
      <c r="WYU36" s="617"/>
      <c r="WYV36" s="617"/>
      <c r="WYW36" s="617"/>
      <c r="WYX36" s="617"/>
      <c r="WYY36" s="617"/>
      <c r="WYZ36" s="617"/>
      <c r="WZA36" s="617"/>
      <c r="WZB36" s="617"/>
      <c r="WZC36" s="617"/>
      <c r="WZD36" s="617"/>
      <c r="WZE36" s="617"/>
      <c r="WZF36" s="617"/>
      <c r="WZG36" s="617"/>
      <c r="WZH36" s="617"/>
      <c r="WZI36" s="617"/>
      <c r="WZJ36" s="617"/>
      <c r="WZK36" s="617"/>
      <c r="WZL36" s="617"/>
      <c r="WZM36" s="617"/>
      <c r="WZN36" s="617"/>
      <c r="WZO36" s="617"/>
      <c r="WZP36" s="617"/>
      <c r="WZQ36" s="617"/>
      <c r="WZR36" s="617"/>
      <c r="WZS36" s="617"/>
      <c r="WZT36" s="617"/>
      <c r="WZU36" s="617"/>
      <c r="WZV36" s="617"/>
      <c r="WZW36" s="617"/>
      <c r="WZX36" s="617"/>
      <c r="WZY36" s="617"/>
      <c r="WZZ36" s="617"/>
      <c r="XAA36" s="617"/>
      <c r="XAB36" s="617"/>
      <c r="XAC36" s="617"/>
      <c r="XAD36" s="617"/>
      <c r="XAE36" s="617"/>
      <c r="XAF36" s="617"/>
      <c r="XAG36" s="617"/>
      <c r="XAH36" s="617"/>
      <c r="XAI36" s="617"/>
      <c r="XAJ36" s="617"/>
      <c r="XAK36" s="617"/>
      <c r="XAL36" s="617"/>
      <c r="XAM36" s="617"/>
      <c r="XAN36" s="617"/>
      <c r="XAO36" s="617"/>
      <c r="XAP36" s="617"/>
      <c r="XAQ36" s="617"/>
      <c r="XAR36" s="617"/>
      <c r="XAS36" s="617"/>
      <c r="XAT36" s="617"/>
      <c r="XAU36" s="617"/>
      <c r="XAV36" s="617"/>
      <c r="XAW36" s="617"/>
      <c r="XAX36" s="617"/>
      <c r="XAY36" s="617"/>
      <c r="XAZ36" s="617"/>
      <c r="XBA36" s="617"/>
      <c r="XBB36" s="617"/>
      <c r="XBC36" s="617"/>
      <c r="XBD36" s="617"/>
      <c r="XBE36" s="617"/>
      <c r="XBF36" s="617"/>
      <c r="XBG36" s="617"/>
      <c r="XBH36" s="617"/>
      <c r="XBI36" s="617"/>
      <c r="XBJ36" s="617"/>
      <c r="XBK36" s="617"/>
      <c r="XBL36" s="617"/>
      <c r="XBM36" s="617"/>
      <c r="XBN36" s="617"/>
      <c r="XBO36" s="617"/>
      <c r="XBP36" s="617"/>
      <c r="XBQ36" s="617"/>
      <c r="XBR36" s="617"/>
      <c r="XBS36" s="617"/>
      <c r="XBT36" s="617"/>
      <c r="XBU36" s="617"/>
      <c r="XBV36" s="617"/>
      <c r="XBW36" s="617"/>
      <c r="XBX36" s="617"/>
      <c r="XBY36" s="617"/>
      <c r="XBZ36" s="617"/>
      <c r="XCA36" s="617"/>
      <c r="XCB36" s="617"/>
      <c r="XCC36" s="617"/>
      <c r="XCD36" s="617"/>
      <c r="XCE36" s="617"/>
      <c r="XCF36" s="617"/>
      <c r="XCG36" s="617"/>
      <c r="XCH36" s="617"/>
      <c r="XCI36" s="617"/>
      <c r="XCJ36" s="617"/>
      <c r="XCK36" s="617"/>
      <c r="XCL36" s="617"/>
      <c r="XCM36" s="617"/>
      <c r="XCN36" s="617"/>
      <c r="XCO36" s="617"/>
      <c r="XCP36" s="617"/>
      <c r="XCQ36" s="617"/>
      <c r="XCR36" s="617"/>
      <c r="XCS36" s="617"/>
      <c r="XCT36" s="617"/>
      <c r="XCU36" s="617"/>
      <c r="XCV36" s="617"/>
      <c r="XCW36" s="617"/>
      <c r="XCX36" s="617"/>
      <c r="XCY36" s="617"/>
      <c r="XCZ36" s="617"/>
      <c r="XDA36" s="617"/>
      <c r="XDB36" s="617"/>
      <c r="XDC36" s="617"/>
      <c r="XDD36" s="617"/>
      <c r="XDE36" s="617"/>
      <c r="XDF36" s="617"/>
      <c r="XDG36" s="617"/>
      <c r="XDH36" s="617"/>
      <c r="XDI36" s="617"/>
      <c r="XDJ36" s="617"/>
      <c r="XDK36" s="617"/>
      <c r="XDL36" s="617"/>
      <c r="XDM36" s="617"/>
      <c r="XDN36" s="617"/>
      <c r="XDO36" s="617"/>
      <c r="XDP36" s="617"/>
      <c r="XDQ36" s="617"/>
      <c r="XDR36" s="617"/>
      <c r="XDS36" s="617"/>
      <c r="XDT36" s="617"/>
      <c r="XDU36" s="617"/>
      <c r="XDV36" s="617"/>
      <c r="XDW36" s="617"/>
      <c r="XDX36" s="617"/>
      <c r="XDY36" s="617"/>
      <c r="XDZ36" s="617"/>
      <c r="XEA36" s="617"/>
      <c r="XEB36" s="617"/>
      <c r="XEC36" s="617"/>
      <c r="XED36" s="617"/>
      <c r="XEE36" s="617"/>
      <c r="XEF36" s="617"/>
      <c r="XEG36" s="617"/>
      <c r="XEH36" s="617"/>
      <c r="XEI36" s="617"/>
      <c r="XEJ36" s="617"/>
      <c r="XEK36" s="617"/>
      <c r="XEL36" s="617"/>
      <c r="XEM36" s="617"/>
      <c r="XEN36" s="617"/>
      <c r="XEO36" s="617"/>
      <c r="XEP36" s="617"/>
      <c r="XEQ36" s="617"/>
      <c r="XER36" s="617"/>
      <c r="XES36" s="617"/>
      <c r="XET36" s="617"/>
      <c r="XEU36" s="617"/>
      <c r="XEV36" s="617"/>
      <c r="XEW36" s="617"/>
      <c r="XEX36" s="617"/>
      <c r="XEY36" s="617"/>
      <c r="XEZ36" s="617"/>
      <c r="XFA36" s="617"/>
    </row>
    <row r="37" spans="1:16381" s="618" customFormat="1" ht="12.75" customHeight="1" x14ac:dyDescent="0.3">
      <c r="A37" s="1605" t="s">
        <v>1394</v>
      </c>
      <c r="B37" s="1605" t="s">
        <v>1395</v>
      </c>
      <c r="C37" s="1605" t="s">
        <v>681</v>
      </c>
      <c r="D37" s="1605" t="s">
        <v>681</v>
      </c>
      <c r="E37" s="1606" t="s">
        <v>687</v>
      </c>
      <c r="F37" s="1606" t="s">
        <v>687</v>
      </c>
      <c r="G37" s="1606" t="s">
        <v>687</v>
      </c>
      <c r="H37" s="1606" t="s">
        <v>687</v>
      </c>
      <c r="I37" s="1606" t="s">
        <v>687</v>
      </c>
      <c r="J37" s="1606" t="s">
        <v>687</v>
      </c>
      <c r="K37" s="1606" t="s">
        <v>687</v>
      </c>
      <c r="L37" s="1606">
        <v>3.1579999999999999</v>
      </c>
      <c r="M37" s="1606">
        <v>8.2409999999999997</v>
      </c>
      <c r="N37" s="1606">
        <v>9.8450000000000006</v>
      </c>
      <c r="O37" s="1606">
        <v>9.2629999999999999</v>
      </c>
      <c r="P37" s="1606">
        <v>9.2309999999999999</v>
      </c>
      <c r="Q37" s="1606">
        <v>8.1059999999999999</v>
      </c>
      <c r="R37" s="1606">
        <v>6.306</v>
      </c>
      <c r="S37" s="1606">
        <v>8.7609999999999992</v>
      </c>
      <c r="T37" s="1606">
        <v>6.3890000000000002</v>
      </c>
      <c r="U37" s="1606">
        <v>5.7919999999999998</v>
      </c>
      <c r="V37" s="1606">
        <v>5.6660000000000004</v>
      </c>
      <c r="W37" s="1606">
        <v>10.462999999999999</v>
      </c>
      <c r="X37" s="1606">
        <v>2.6549999999999998</v>
      </c>
      <c r="Y37" s="1606">
        <v>8.907</v>
      </c>
      <c r="Z37" s="1606">
        <v>2.302</v>
      </c>
      <c r="AA37" s="1606">
        <v>0.79800000000000004</v>
      </c>
      <c r="AB37" s="1606">
        <v>1.718</v>
      </c>
      <c r="AC37" s="1606">
        <v>3.6259999999999999</v>
      </c>
      <c r="AD37" s="1606">
        <v>3.4470000000000001</v>
      </c>
      <c r="AE37" s="1606">
        <v>3.1789999999999998</v>
      </c>
      <c r="AF37" s="1606">
        <v>6.1769999999999996</v>
      </c>
      <c r="AG37" s="1606">
        <v>5.4130000000000003</v>
      </c>
      <c r="AH37" s="1606">
        <v>-2.6589999999999998</v>
      </c>
      <c r="AI37" s="1606">
        <v>5.6239999999999997</v>
      </c>
      <c r="AJ37" s="1606">
        <v>5.9850000000000003</v>
      </c>
      <c r="AK37" s="1606">
        <v>2.2730000000000001</v>
      </c>
      <c r="AL37" s="1606">
        <v>4.2699999999999996</v>
      </c>
      <c r="AM37" s="1606">
        <v>2.2719999999999998</v>
      </c>
      <c r="AN37" s="1606">
        <v>3.496</v>
      </c>
      <c r="AO37" s="1606">
        <v>3.7250000000000001</v>
      </c>
      <c r="AP37" s="1606">
        <v>3.05</v>
      </c>
      <c r="AQ37" s="1606">
        <v>3.4660000000000002</v>
      </c>
      <c r="AR37" s="1609">
        <v>3.4</v>
      </c>
      <c r="AS37" s="1610">
        <v>2.2999999999999998</v>
      </c>
      <c r="AT37" s="1610">
        <v>2.9</v>
      </c>
      <c r="AU37" s="1610">
        <v>2.9</v>
      </c>
      <c r="AV37" s="1610">
        <v>3.3</v>
      </c>
      <c r="AW37" s="1610">
        <v>3.2</v>
      </c>
      <c r="AX37" s="1606" t="s">
        <v>687</v>
      </c>
      <c r="AY37" s="1606" t="s">
        <v>687</v>
      </c>
      <c r="AZ37" s="1606" t="s">
        <v>687</v>
      </c>
      <c r="BA37" s="1606" t="s">
        <v>687</v>
      </c>
      <c r="BB37" s="1606" t="s">
        <v>687</v>
      </c>
      <c r="BC37" s="1606" t="s">
        <v>687</v>
      </c>
      <c r="BD37" s="1606" t="s">
        <v>687</v>
      </c>
      <c r="BE37" s="1606" t="s">
        <v>687</v>
      </c>
      <c r="BF37" s="1606" t="s">
        <v>687</v>
      </c>
      <c r="BG37" s="1606" t="s">
        <v>687</v>
      </c>
      <c r="BH37" s="1606" t="s">
        <v>687</v>
      </c>
      <c r="BI37" s="1606" t="s">
        <v>687</v>
      </c>
      <c r="BJ37" s="1606" t="s">
        <v>687</v>
      </c>
      <c r="BK37" s="1606" t="s">
        <v>687</v>
      </c>
      <c r="BL37" s="1606" t="s">
        <v>687</v>
      </c>
      <c r="BM37" s="1606" t="s">
        <v>687</v>
      </c>
      <c r="BN37" s="1606" t="s">
        <v>687</v>
      </c>
      <c r="BO37" s="1606" t="s">
        <v>687</v>
      </c>
      <c r="BP37" s="1606" t="s">
        <v>687</v>
      </c>
      <c r="BQ37" s="1606" t="s">
        <v>687</v>
      </c>
      <c r="BR37" s="1606" t="s">
        <v>687</v>
      </c>
      <c r="BS37" s="1606" t="s">
        <v>687</v>
      </c>
      <c r="BT37" s="1606" t="s">
        <v>687</v>
      </c>
      <c r="BU37" s="1606" t="s">
        <v>687</v>
      </c>
      <c r="BV37" s="1606" t="s">
        <v>687</v>
      </c>
      <c r="BW37" s="1606" t="s">
        <v>687</v>
      </c>
      <c r="BX37" s="1605" t="s">
        <v>1396</v>
      </c>
      <c r="BY37" s="1605" t="s">
        <v>1397</v>
      </c>
      <c r="BZ37" s="1605" t="s">
        <v>1398</v>
      </c>
      <c r="CA37" s="617"/>
      <c r="CB37" s="617"/>
      <c r="CC37" s="617"/>
      <c r="CD37" s="617"/>
      <c r="CE37" s="617"/>
      <c r="CF37" s="617"/>
      <c r="CG37" s="617"/>
      <c r="CH37" s="617"/>
      <c r="CI37" s="617"/>
      <c r="CJ37" s="617"/>
      <c r="CK37" s="617"/>
      <c r="CL37" s="617"/>
      <c r="CM37" s="617"/>
      <c r="CN37" s="617"/>
      <c r="CO37" s="617"/>
      <c r="CP37" s="617"/>
      <c r="CQ37" s="617"/>
      <c r="CR37" s="617"/>
      <c r="CS37" s="617"/>
      <c r="CT37" s="617"/>
      <c r="CU37" s="617"/>
      <c r="CV37" s="617"/>
      <c r="CW37" s="617"/>
      <c r="CX37" s="617"/>
      <c r="CY37" s="617"/>
      <c r="CZ37" s="617"/>
      <c r="DA37" s="617"/>
      <c r="DB37" s="617"/>
      <c r="DC37" s="617"/>
      <c r="DD37" s="617"/>
      <c r="DE37" s="617"/>
      <c r="DF37" s="617"/>
      <c r="DG37" s="617"/>
      <c r="DH37" s="617"/>
      <c r="DI37" s="617"/>
      <c r="DJ37" s="617"/>
      <c r="DK37" s="617"/>
      <c r="DL37" s="617"/>
      <c r="DM37" s="617"/>
      <c r="DN37" s="617"/>
      <c r="DO37" s="617"/>
      <c r="DP37" s="617"/>
      <c r="DQ37" s="617"/>
      <c r="DR37" s="617"/>
      <c r="DS37" s="617"/>
      <c r="DT37" s="617"/>
      <c r="DU37" s="617"/>
      <c r="DV37" s="617"/>
      <c r="DW37" s="617"/>
      <c r="DX37" s="617"/>
      <c r="DY37" s="617"/>
      <c r="DZ37" s="617"/>
      <c r="EA37" s="617"/>
      <c r="EB37" s="617"/>
      <c r="EC37" s="617"/>
      <c r="ED37" s="617"/>
      <c r="EE37" s="617"/>
      <c r="EF37" s="617"/>
      <c r="EG37" s="617"/>
      <c r="EH37" s="617"/>
      <c r="EI37" s="617"/>
      <c r="EJ37" s="617"/>
      <c r="EK37" s="617"/>
      <c r="EL37" s="617"/>
      <c r="EM37" s="617"/>
      <c r="EN37" s="617"/>
      <c r="EO37" s="617"/>
      <c r="EP37" s="617"/>
      <c r="EQ37" s="617"/>
      <c r="ER37" s="617"/>
      <c r="ES37" s="617"/>
      <c r="ET37" s="617"/>
      <c r="EU37" s="617"/>
      <c r="EV37" s="617"/>
      <c r="EW37" s="617"/>
      <c r="EX37" s="617"/>
      <c r="EY37" s="617"/>
      <c r="EZ37" s="617"/>
      <c r="FA37" s="617"/>
      <c r="FB37" s="617"/>
      <c r="FC37" s="617"/>
      <c r="FD37" s="617"/>
      <c r="FE37" s="617"/>
      <c r="FF37" s="617"/>
      <c r="FG37" s="617"/>
      <c r="FH37" s="617"/>
      <c r="FI37" s="617"/>
      <c r="FJ37" s="617"/>
      <c r="FK37" s="617"/>
      <c r="FL37" s="617"/>
      <c r="FM37" s="617"/>
      <c r="FN37" s="617"/>
      <c r="FO37" s="617"/>
      <c r="FP37" s="617"/>
      <c r="FQ37" s="617"/>
      <c r="FR37" s="617"/>
      <c r="FS37" s="617"/>
      <c r="FT37" s="617"/>
      <c r="FU37" s="617"/>
      <c r="FV37" s="617"/>
      <c r="FW37" s="617"/>
      <c r="FX37" s="617"/>
      <c r="FY37" s="617"/>
      <c r="FZ37" s="617"/>
      <c r="GA37" s="617"/>
      <c r="GB37" s="617"/>
      <c r="GC37" s="617"/>
      <c r="GD37" s="617"/>
      <c r="GE37" s="617"/>
      <c r="GF37" s="617"/>
      <c r="GG37" s="617"/>
      <c r="GH37" s="617"/>
      <c r="GI37" s="617"/>
      <c r="GJ37" s="617"/>
      <c r="GK37" s="617"/>
      <c r="GL37" s="617"/>
      <c r="GM37" s="617"/>
      <c r="GN37" s="617"/>
      <c r="GO37" s="617"/>
      <c r="GP37" s="617"/>
      <c r="GQ37" s="617"/>
      <c r="GR37" s="617"/>
      <c r="GS37" s="617"/>
      <c r="GT37" s="617"/>
      <c r="GU37" s="617"/>
      <c r="GV37" s="617"/>
      <c r="GW37" s="617"/>
      <c r="GX37" s="617"/>
      <c r="GY37" s="617"/>
      <c r="GZ37" s="617"/>
      <c r="HA37" s="617"/>
      <c r="HB37" s="617"/>
      <c r="HC37" s="617"/>
      <c r="HD37" s="617"/>
      <c r="HE37" s="617"/>
      <c r="HF37" s="617"/>
      <c r="HG37" s="617"/>
      <c r="HH37" s="617"/>
      <c r="HI37" s="617"/>
      <c r="HJ37" s="617"/>
      <c r="HK37" s="617"/>
      <c r="HL37" s="617"/>
      <c r="HM37" s="617"/>
      <c r="HN37" s="617"/>
      <c r="HO37" s="617"/>
      <c r="HP37" s="617"/>
      <c r="HQ37" s="617"/>
      <c r="HR37" s="617"/>
      <c r="HS37" s="617"/>
      <c r="HT37" s="617"/>
      <c r="HU37" s="617"/>
      <c r="HV37" s="617"/>
      <c r="HW37" s="617"/>
      <c r="HX37" s="617"/>
      <c r="HY37" s="617"/>
      <c r="HZ37" s="617"/>
      <c r="IA37" s="617"/>
      <c r="IB37" s="617"/>
      <c r="IC37" s="617"/>
      <c r="ID37" s="617"/>
      <c r="IE37" s="617"/>
      <c r="IF37" s="617"/>
      <c r="IG37" s="617"/>
      <c r="IH37" s="617"/>
      <c r="II37" s="617"/>
      <c r="IJ37" s="617"/>
      <c r="IK37" s="617"/>
      <c r="IL37" s="617"/>
      <c r="IM37" s="617"/>
      <c r="IN37" s="617"/>
      <c r="IO37" s="617"/>
      <c r="IP37" s="617"/>
      <c r="IQ37" s="617"/>
      <c r="IR37" s="617"/>
      <c r="IS37" s="617"/>
      <c r="IT37" s="617"/>
      <c r="IU37" s="617"/>
      <c r="IV37" s="617"/>
      <c r="IW37" s="617"/>
      <c r="IX37" s="617"/>
      <c r="IY37" s="617"/>
      <c r="IZ37" s="617"/>
      <c r="JA37" s="617"/>
      <c r="JB37" s="617"/>
      <c r="JC37" s="617"/>
      <c r="JD37" s="617"/>
      <c r="JE37" s="617"/>
      <c r="JF37" s="617"/>
      <c r="JG37" s="617"/>
      <c r="JH37" s="617"/>
      <c r="JI37" s="617"/>
      <c r="JJ37" s="617"/>
      <c r="JK37" s="617"/>
      <c r="JL37" s="617"/>
      <c r="JM37" s="617"/>
      <c r="JN37" s="617"/>
      <c r="JO37" s="617"/>
      <c r="JP37" s="617"/>
      <c r="JQ37" s="617"/>
      <c r="JR37" s="617"/>
      <c r="JS37" s="617"/>
      <c r="JT37" s="617"/>
      <c r="JU37" s="617"/>
      <c r="JV37" s="617"/>
      <c r="JW37" s="617"/>
      <c r="JX37" s="617"/>
      <c r="JY37" s="617"/>
      <c r="JZ37" s="617"/>
      <c r="KA37" s="617"/>
      <c r="KB37" s="617"/>
      <c r="KC37" s="617"/>
      <c r="KD37" s="617"/>
      <c r="KE37" s="617"/>
      <c r="KF37" s="617"/>
      <c r="KG37" s="617"/>
      <c r="KH37" s="617"/>
      <c r="KI37" s="617"/>
      <c r="KJ37" s="617"/>
      <c r="KK37" s="617"/>
      <c r="KL37" s="617"/>
      <c r="KM37" s="617"/>
      <c r="KN37" s="617"/>
      <c r="KO37" s="617"/>
      <c r="KP37" s="617"/>
      <c r="KQ37" s="617"/>
      <c r="KR37" s="617"/>
      <c r="KS37" s="617"/>
      <c r="KT37" s="617"/>
      <c r="KU37" s="617"/>
      <c r="KV37" s="617"/>
      <c r="KW37" s="617"/>
      <c r="KX37" s="617"/>
      <c r="KY37" s="617"/>
      <c r="KZ37" s="617"/>
      <c r="LA37" s="617"/>
      <c r="LB37" s="617"/>
      <c r="LC37" s="617"/>
      <c r="LD37" s="617"/>
      <c r="LE37" s="617"/>
      <c r="LF37" s="617"/>
      <c r="LG37" s="617"/>
      <c r="LH37" s="617"/>
      <c r="LI37" s="617"/>
      <c r="LJ37" s="617"/>
      <c r="LK37" s="617"/>
      <c r="LL37" s="617"/>
      <c r="LM37" s="617"/>
      <c r="LN37" s="617"/>
      <c r="LO37" s="617"/>
      <c r="LP37" s="617"/>
      <c r="LQ37" s="617"/>
      <c r="LR37" s="617"/>
      <c r="LS37" s="617"/>
      <c r="LT37" s="617"/>
      <c r="LU37" s="617"/>
      <c r="LV37" s="617"/>
      <c r="LW37" s="617"/>
      <c r="LX37" s="617"/>
      <c r="LY37" s="617"/>
      <c r="LZ37" s="617"/>
      <c r="MA37" s="617"/>
      <c r="MB37" s="617"/>
      <c r="MC37" s="617"/>
      <c r="MD37" s="617"/>
      <c r="ME37" s="617"/>
      <c r="MF37" s="617"/>
      <c r="MG37" s="617"/>
      <c r="MH37" s="617"/>
      <c r="MI37" s="617"/>
      <c r="MJ37" s="617"/>
      <c r="MK37" s="617"/>
      <c r="ML37" s="617"/>
      <c r="MM37" s="617"/>
      <c r="MN37" s="617"/>
      <c r="MO37" s="617"/>
      <c r="MP37" s="617"/>
      <c r="MQ37" s="617"/>
      <c r="MR37" s="617"/>
      <c r="MS37" s="617"/>
      <c r="MT37" s="617"/>
      <c r="MU37" s="617"/>
      <c r="MV37" s="617"/>
      <c r="MW37" s="617"/>
      <c r="MX37" s="617"/>
      <c r="MY37" s="617"/>
      <c r="MZ37" s="617"/>
      <c r="NA37" s="617"/>
      <c r="NB37" s="617"/>
      <c r="NC37" s="617"/>
      <c r="ND37" s="617"/>
      <c r="NE37" s="617"/>
      <c r="NF37" s="617"/>
      <c r="NG37" s="617"/>
      <c r="NH37" s="617"/>
      <c r="NI37" s="617"/>
      <c r="NJ37" s="617"/>
      <c r="NK37" s="617"/>
      <c r="NL37" s="617"/>
      <c r="NM37" s="617"/>
      <c r="NN37" s="617"/>
      <c r="NO37" s="617"/>
      <c r="NP37" s="617"/>
      <c r="NQ37" s="617"/>
      <c r="NR37" s="617"/>
      <c r="NS37" s="617"/>
      <c r="NT37" s="617"/>
      <c r="NU37" s="617"/>
      <c r="NV37" s="617"/>
      <c r="NW37" s="617"/>
      <c r="NX37" s="617"/>
      <c r="NY37" s="617"/>
      <c r="NZ37" s="617"/>
      <c r="OA37" s="617"/>
      <c r="OB37" s="617"/>
      <c r="OC37" s="617"/>
      <c r="OD37" s="617"/>
      <c r="OE37" s="617"/>
      <c r="OF37" s="617"/>
      <c r="OG37" s="617"/>
      <c r="OH37" s="617"/>
      <c r="OI37" s="617"/>
      <c r="OJ37" s="617"/>
      <c r="OK37" s="617"/>
      <c r="OL37" s="617"/>
      <c r="OM37" s="617"/>
      <c r="ON37" s="617"/>
      <c r="OO37" s="617"/>
      <c r="OP37" s="617"/>
      <c r="OQ37" s="617"/>
      <c r="OR37" s="617"/>
      <c r="OS37" s="617"/>
      <c r="OT37" s="617"/>
      <c r="OU37" s="617"/>
      <c r="OV37" s="617"/>
      <c r="OW37" s="617"/>
      <c r="OX37" s="617"/>
      <c r="OY37" s="617"/>
      <c r="OZ37" s="617"/>
      <c r="PA37" s="617"/>
      <c r="PB37" s="617"/>
      <c r="PC37" s="617"/>
      <c r="PD37" s="617"/>
      <c r="PE37" s="617"/>
      <c r="PF37" s="617"/>
      <c r="PG37" s="617"/>
      <c r="PH37" s="617"/>
      <c r="PI37" s="617"/>
      <c r="PJ37" s="617"/>
      <c r="PK37" s="617"/>
      <c r="PL37" s="617"/>
      <c r="PM37" s="617"/>
      <c r="PN37" s="617"/>
      <c r="PO37" s="617"/>
      <c r="PP37" s="617"/>
      <c r="PQ37" s="617"/>
      <c r="PR37" s="617"/>
      <c r="PS37" s="617"/>
      <c r="PT37" s="617"/>
      <c r="PU37" s="617"/>
      <c r="PV37" s="617"/>
      <c r="PW37" s="617"/>
      <c r="PX37" s="617"/>
      <c r="PY37" s="617"/>
      <c r="PZ37" s="617"/>
      <c r="QA37" s="617"/>
      <c r="QB37" s="617"/>
      <c r="QC37" s="617"/>
      <c r="QD37" s="617"/>
      <c r="QE37" s="617"/>
      <c r="QF37" s="617"/>
      <c r="QG37" s="617"/>
      <c r="QH37" s="617"/>
      <c r="QI37" s="617"/>
      <c r="QJ37" s="617"/>
      <c r="QK37" s="617"/>
      <c r="QL37" s="617"/>
      <c r="QM37" s="617"/>
      <c r="QN37" s="617"/>
      <c r="QO37" s="617"/>
      <c r="QP37" s="617"/>
      <c r="QQ37" s="617"/>
      <c r="QR37" s="617"/>
      <c r="QS37" s="617"/>
      <c r="QT37" s="617"/>
      <c r="QU37" s="617"/>
      <c r="QV37" s="617"/>
      <c r="QW37" s="617"/>
      <c r="QX37" s="617"/>
      <c r="QY37" s="617"/>
      <c r="QZ37" s="617"/>
      <c r="RA37" s="617"/>
      <c r="RB37" s="617"/>
      <c r="RC37" s="617"/>
      <c r="RD37" s="617"/>
      <c r="RE37" s="617"/>
      <c r="RF37" s="617"/>
      <c r="RG37" s="617"/>
      <c r="RH37" s="617"/>
      <c r="RI37" s="617"/>
      <c r="RJ37" s="617"/>
      <c r="RK37" s="617"/>
      <c r="RL37" s="617"/>
      <c r="RM37" s="617"/>
      <c r="RN37" s="617"/>
      <c r="RO37" s="617"/>
      <c r="RP37" s="617"/>
      <c r="RQ37" s="617"/>
      <c r="RR37" s="617"/>
      <c r="RS37" s="617"/>
      <c r="RT37" s="617"/>
      <c r="RU37" s="617"/>
      <c r="RV37" s="617"/>
      <c r="RW37" s="617"/>
      <c r="RX37" s="617"/>
      <c r="RY37" s="617"/>
      <c r="RZ37" s="617"/>
      <c r="SA37" s="617"/>
      <c r="SB37" s="617"/>
      <c r="SC37" s="617"/>
      <c r="SD37" s="617"/>
      <c r="SE37" s="617"/>
      <c r="SF37" s="617"/>
      <c r="SG37" s="617"/>
      <c r="SH37" s="617"/>
      <c r="SI37" s="617"/>
      <c r="SJ37" s="617"/>
      <c r="SK37" s="617"/>
      <c r="SL37" s="617"/>
      <c r="SM37" s="617"/>
      <c r="SN37" s="617"/>
      <c r="SO37" s="617"/>
      <c r="SP37" s="617"/>
      <c r="SQ37" s="617"/>
      <c r="SR37" s="617"/>
      <c r="SS37" s="617"/>
      <c r="ST37" s="617"/>
      <c r="SU37" s="617"/>
      <c r="SV37" s="617"/>
      <c r="SW37" s="617"/>
      <c r="SX37" s="617"/>
      <c r="SY37" s="617"/>
      <c r="SZ37" s="617"/>
      <c r="TA37" s="617"/>
      <c r="TB37" s="617"/>
      <c r="TC37" s="617"/>
      <c r="TD37" s="617"/>
      <c r="TE37" s="617"/>
      <c r="TF37" s="617"/>
      <c r="TG37" s="617"/>
      <c r="TH37" s="617"/>
      <c r="TI37" s="617"/>
      <c r="TJ37" s="617"/>
      <c r="TK37" s="617"/>
      <c r="TL37" s="617"/>
      <c r="TM37" s="617"/>
      <c r="TN37" s="617"/>
      <c r="TO37" s="617"/>
      <c r="TP37" s="617"/>
      <c r="TQ37" s="617"/>
      <c r="TR37" s="617"/>
      <c r="TS37" s="617"/>
      <c r="TT37" s="617"/>
      <c r="TU37" s="617"/>
      <c r="TV37" s="617"/>
      <c r="TW37" s="617"/>
      <c r="TX37" s="617"/>
      <c r="TY37" s="617"/>
      <c r="TZ37" s="617"/>
      <c r="UA37" s="617"/>
      <c r="UB37" s="617"/>
      <c r="UC37" s="617"/>
      <c r="UD37" s="617"/>
      <c r="UE37" s="617"/>
      <c r="UF37" s="617"/>
      <c r="UG37" s="617"/>
      <c r="UH37" s="617"/>
      <c r="UI37" s="617"/>
      <c r="UJ37" s="617"/>
      <c r="UK37" s="617"/>
      <c r="UL37" s="617"/>
      <c r="UM37" s="617"/>
      <c r="UN37" s="617"/>
      <c r="UO37" s="617"/>
      <c r="UP37" s="617"/>
      <c r="UQ37" s="617"/>
      <c r="UR37" s="617"/>
      <c r="US37" s="617"/>
      <c r="UT37" s="617"/>
      <c r="UU37" s="617"/>
      <c r="UV37" s="617"/>
      <c r="UW37" s="617"/>
      <c r="UX37" s="617"/>
      <c r="UY37" s="617"/>
      <c r="UZ37" s="617"/>
      <c r="VA37" s="617"/>
      <c r="VB37" s="617"/>
      <c r="VC37" s="617"/>
      <c r="VD37" s="617"/>
      <c r="VE37" s="617"/>
      <c r="VF37" s="617"/>
      <c r="VG37" s="617"/>
      <c r="VH37" s="617"/>
      <c r="VI37" s="617"/>
      <c r="VJ37" s="617"/>
      <c r="VK37" s="617"/>
      <c r="VL37" s="617"/>
      <c r="VM37" s="617"/>
      <c r="VN37" s="617"/>
      <c r="VO37" s="617"/>
      <c r="VP37" s="617"/>
      <c r="VQ37" s="617"/>
      <c r="VR37" s="617"/>
      <c r="VS37" s="617"/>
      <c r="VT37" s="617"/>
      <c r="VU37" s="617"/>
      <c r="VV37" s="617"/>
      <c r="VW37" s="617"/>
      <c r="VX37" s="617"/>
      <c r="VY37" s="617"/>
      <c r="VZ37" s="617"/>
      <c r="WA37" s="617"/>
      <c r="WB37" s="617"/>
      <c r="WC37" s="617"/>
      <c r="WD37" s="617"/>
      <c r="WE37" s="617"/>
      <c r="WF37" s="617"/>
      <c r="WG37" s="617"/>
      <c r="WH37" s="617"/>
      <c r="WI37" s="617"/>
      <c r="WJ37" s="617"/>
      <c r="WK37" s="617"/>
      <c r="WL37" s="617"/>
      <c r="WM37" s="617"/>
      <c r="WN37" s="617"/>
      <c r="WO37" s="617"/>
      <c r="WP37" s="617"/>
      <c r="WQ37" s="617"/>
      <c r="WR37" s="617"/>
      <c r="WS37" s="617"/>
      <c r="WT37" s="617"/>
      <c r="WU37" s="617"/>
      <c r="WV37" s="617"/>
      <c r="WW37" s="617"/>
      <c r="WX37" s="617"/>
      <c r="WY37" s="617"/>
      <c r="WZ37" s="617"/>
      <c r="XA37" s="617"/>
      <c r="XB37" s="617"/>
      <c r="XC37" s="617"/>
      <c r="XD37" s="617"/>
      <c r="XE37" s="617"/>
      <c r="XF37" s="617"/>
      <c r="XG37" s="617"/>
      <c r="XH37" s="617"/>
      <c r="XI37" s="617"/>
      <c r="XJ37" s="617"/>
      <c r="XK37" s="617"/>
      <c r="XL37" s="617"/>
      <c r="XM37" s="617"/>
      <c r="XN37" s="617"/>
      <c r="XO37" s="617"/>
      <c r="XP37" s="617"/>
      <c r="XQ37" s="617"/>
      <c r="XR37" s="617"/>
      <c r="XS37" s="617"/>
      <c r="XT37" s="617"/>
      <c r="XU37" s="617"/>
      <c r="XV37" s="617"/>
      <c r="XW37" s="617"/>
      <c r="XX37" s="617"/>
      <c r="XY37" s="617"/>
      <c r="XZ37" s="617"/>
      <c r="YA37" s="617"/>
      <c r="YB37" s="617"/>
      <c r="YC37" s="617"/>
      <c r="YD37" s="617"/>
      <c r="YE37" s="617"/>
      <c r="YF37" s="617"/>
      <c r="YG37" s="617"/>
      <c r="YH37" s="617"/>
      <c r="YI37" s="617"/>
      <c r="YJ37" s="617"/>
      <c r="YK37" s="617"/>
      <c r="YL37" s="617"/>
      <c r="YM37" s="617"/>
      <c r="YN37" s="617"/>
      <c r="YO37" s="617"/>
      <c r="YP37" s="617"/>
      <c r="YQ37" s="617"/>
      <c r="YR37" s="617"/>
      <c r="YS37" s="617"/>
      <c r="YT37" s="617"/>
      <c r="YU37" s="617"/>
      <c r="YV37" s="617"/>
      <c r="YW37" s="617"/>
      <c r="YX37" s="617"/>
      <c r="YY37" s="617"/>
      <c r="YZ37" s="617"/>
      <c r="ZA37" s="617"/>
      <c r="ZB37" s="617"/>
      <c r="ZC37" s="617"/>
      <c r="ZD37" s="617"/>
      <c r="ZE37" s="617"/>
      <c r="ZF37" s="617"/>
      <c r="ZG37" s="617"/>
      <c r="ZH37" s="617"/>
      <c r="ZI37" s="617"/>
      <c r="ZJ37" s="617"/>
      <c r="ZK37" s="617"/>
      <c r="ZL37" s="617"/>
      <c r="ZM37" s="617"/>
      <c r="ZN37" s="617"/>
      <c r="ZO37" s="617"/>
      <c r="ZP37" s="617"/>
      <c r="ZQ37" s="617"/>
      <c r="ZR37" s="617"/>
      <c r="ZS37" s="617"/>
      <c r="ZT37" s="617"/>
      <c r="ZU37" s="617"/>
      <c r="ZV37" s="617"/>
      <c r="ZW37" s="617"/>
      <c r="ZX37" s="617"/>
      <c r="ZY37" s="617"/>
      <c r="ZZ37" s="617"/>
      <c r="AAA37" s="617"/>
      <c r="AAB37" s="617"/>
      <c r="AAC37" s="617"/>
      <c r="AAD37" s="617"/>
      <c r="AAE37" s="617"/>
      <c r="AAF37" s="617"/>
      <c r="AAG37" s="617"/>
      <c r="AAH37" s="617"/>
      <c r="AAI37" s="617"/>
      <c r="AAJ37" s="617"/>
      <c r="AAK37" s="617"/>
      <c r="AAL37" s="617"/>
      <c r="AAM37" s="617"/>
      <c r="AAN37" s="617"/>
      <c r="AAO37" s="617"/>
      <c r="AAP37" s="617"/>
      <c r="AAQ37" s="617"/>
      <c r="AAR37" s="617"/>
      <c r="AAS37" s="617"/>
      <c r="AAT37" s="617"/>
      <c r="AAU37" s="617"/>
      <c r="AAV37" s="617"/>
      <c r="AAW37" s="617"/>
      <c r="AAX37" s="617"/>
      <c r="AAY37" s="617"/>
      <c r="AAZ37" s="617"/>
      <c r="ABA37" s="617"/>
      <c r="ABB37" s="617"/>
      <c r="ABC37" s="617"/>
      <c r="ABD37" s="617"/>
      <c r="ABE37" s="617"/>
      <c r="ABF37" s="617"/>
      <c r="ABG37" s="617"/>
      <c r="ABH37" s="617"/>
      <c r="ABI37" s="617"/>
      <c r="ABJ37" s="617"/>
      <c r="ABK37" s="617"/>
      <c r="ABL37" s="617"/>
      <c r="ABM37" s="617"/>
      <c r="ABN37" s="617"/>
      <c r="ABO37" s="617"/>
      <c r="ABP37" s="617"/>
      <c r="ABQ37" s="617"/>
      <c r="ABR37" s="617"/>
      <c r="ABS37" s="617"/>
      <c r="ABT37" s="617"/>
      <c r="ABU37" s="617"/>
      <c r="ABV37" s="617"/>
      <c r="ABW37" s="617"/>
      <c r="ABX37" s="617"/>
      <c r="ABY37" s="617"/>
      <c r="ABZ37" s="617"/>
      <c r="ACA37" s="617"/>
      <c r="ACB37" s="617"/>
      <c r="ACC37" s="617"/>
      <c r="ACD37" s="617"/>
      <c r="ACE37" s="617"/>
      <c r="ACF37" s="617"/>
      <c r="ACG37" s="617"/>
      <c r="ACH37" s="617"/>
      <c r="ACI37" s="617"/>
      <c r="ACJ37" s="617"/>
      <c r="ACK37" s="617"/>
      <c r="ACL37" s="617"/>
      <c r="ACM37" s="617"/>
      <c r="ACN37" s="617"/>
      <c r="ACO37" s="617"/>
      <c r="ACP37" s="617"/>
      <c r="ACQ37" s="617"/>
      <c r="ACR37" s="617"/>
      <c r="ACS37" s="617"/>
      <c r="ACT37" s="617"/>
      <c r="ACU37" s="617"/>
      <c r="ACV37" s="617"/>
      <c r="ACW37" s="617"/>
      <c r="ACX37" s="617"/>
      <c r="ACY37" s="617"/>
      <c r="ACZ37" s="617"/>
      <c r="ADA37" s="617"/>
      <c r="ADB37" s="617"/>
      <c r="ADC37" s="617"/>
      <c r="ADD37" s="617"/>
      <c r="ADE37" s="617"/>
      <c r="ADF37" s="617"/>
      <c r="ADG37" s="617"/>
      <c r="ADH37" s="617"/>
      <c r="ADI37" s="617"/>
      <c r="ADJ37" s="617"/>
      <c r="ADK37" s="617"/>
      <c r="ADL37" s="617"/>
      <c r="ADM37" s="617"/>
      <c r="ADN37" s="617"/>
      <c r="ADO37" s="617"/>
      <c r="ADP37" s="617"/>
      <c r="ADQ37" s="617"/>
      <c r="ADR37" s="617"/>
      <c r="ADS37" s="617"/>
      <c r="ADT37" s="617"/>
      <c r="ADU37" s="617"/>
      <c r="ADV37" s="617"/>
      <c r="ADW37" s="617"/>
      <c r="ADX37" s="617"/>
      <c r="ADY37" s="617"/>
      <c r="ADZ37" s="617"/>
      <c r="AEA37" s="617"/>
      <c r="AEB37" s="617"/>
      <c r="AEC37" s="617"/>
      <c r="AED37" s="617"/>
      <c r="AEE37" s="617"/>
      <c r="AEF37" s="617"/>
      <c r="AEG37" s="617"/>
      <c r="AEH37" s="617"/>
      <c r="AEI37" s="617"/>
      <c r="AEJ37" s="617"/>
      <c r="AEK37" s="617"/>
      <c r="AEL37" s="617"/>
      <c r="AEM37" s="617"/>
      <c r="AEN37" s="617"/>
      <c r="AEO37" s="617"/>
      <c r="AEP37" s="617"/>
      <c r="AEQ37" s="617"/>
      <c r="AER37" s="617"/>
      <c r="AES37" s="617"/>
      <c r="AET37" s="617"/>
      <c r="AEU37" s="617"/>
      <c r="AEV37" s="617"/>
      <c r="AEW37" s="617"/>
      <c r="AEX37" s="617"/>
      <c r="AEY37" s="617"/>
      <c r="AEZ37" s="617"/>
      <c r="AFA37" s="617"/>
      <c r="AFB37" s="617"/>
      <c r="AFC37" s="617"/>
      <c r="AFD37" s="617"/>
      <c r="AFE37" s="617"/>
      <c r="AFF37" s="617"/>
      <c r="AFG37" s="617"/>
      <c r="AFH37" s="617"/>
      <c r="AFI37" s="617"/>
      <c r="AFJ37" s="617"/>
      <c r="AFK37" s="617"/>
      <c r="AFL37" s="617"/>
      <c r="AFM37" s="617"/>
      <c r="AFN37" s="617"/>
      <c r="AFO37" s="617"/>
      <c r="AFP37" s="617"/>
      <c r="AFQ37" s="617"/>
      <c r="AFR37" s="617"/>
      <c r="AFS37" s="617"/>
      <c r="AFT37" s="617"/>
      <c r="AFU37" s="617"/>
      <c r="AFV37" s="617"/>
      <c r="AFW37" s="617"/>
      <c r="AFX37" s="617"/>
      <c r="AFY37" s="617"/>
      <c r="AFZ37" s="617"/>
      <c r="AGA37" s="617"/>
      <c r="AGB37" s="617"/>
      <c r="AGC37" s="617"/>
      <c r="AGD37" s="617"/>
      <c r="AGE37" s="617"/>
      <c r="AGF37" s="617"/>
      <c r="AGG37" s="617"/>
      <c r="AGH37" s="617"/>
      <c r="AGI37" s="617"/>
      <c r="AGJ37" s="617"/>
      <c r="AGK37" s="617"/>
      <c r="AGL37" s="617"/>
      <c r="AGM37" s="617"/>
      <c r="AGN37" s="617"/>
      <c r="AGO37" s="617"/>
      <c r="AGP37" s="617"/>
      <c r="AGQ37" s="617"/>
      <c r="AGR37" s="617"/>
      <c r="AGS37" s="617"/>
      <c r="AGT37" s="617"/>
      <c r="AGU37" s="617"/>
      <c r="AGV37" s="617"/>
      <c r="AGW37" s="617"/>
      <c r="AGX37" s="617"/>
      <c r="AGY37" s="617"/>
      <c r="AGZ37" s="617"/>
      <c r="AHA37" s="617"/>
      <c r="AHB37" s="617"/>
      <c r="AHC37" s="617"/>
      <c r="AHD37" s="617"/>
      <c r="AHE37" s="617"/>
      <c r="AHF37" s="617"/>
      <c r="AHG37" s="617"/>
      <c r="AHH37" s="617"/>
      <c r="AHI37" s="617"/>
      <c r="AHJ37" s="617"/>
      <c r="AHK37" s="617"/>
      <c r="AHL37" s="617"/>
      <c r="AHM37" s="617"/>
      <c r="AHN37" s="617"/>
      <c r="AHO37" s="617"/>
      <c r="AHP37" s="617"/>
      <c r="AHQ37" s="617"/>
      <c r="AHR37" s="617"/>
      <c r="AHS37" s="617"/>
      <c r="AHT37" s="617"/>
      <c r="AHU37" s="617"/>
      <c r="AHV37" s="617"/>
      <c r="AHW37" s="617"/>
      <c r="AHX37" s="617"/>
      <c r="AHY37" s="617"/>
      <c r="AHZ37" s="617"/>
      <c r="AIA37" s="617"/>
      <c r="AIB37" s="617"/>
      <c r="AIC37" s="617"/>
      <c r="AID37" s="617"/>
      <c r="AIE37" s="617"/>
      <c r="AIF37" s="617"/>
      <c r="AIG37" s="617"/>
      <c r="AIH37" s="617"/>
      <c r="AII37" s="617"/>
      <c r="AIJ37" s="617"/>
      <c r="AIK37" s="617"/>
      <c r="AIL37" s="617"/>
      <c r="AIM37" s="617"/>
      <c r="AIN37" s="617"/>
      <c r="AIO37" s="617"/>
      <c r="AIP37" s="617"/>
      <c r="AIQ37" s="617"/>
      <c r="AIR37" s="617"/>
      <c r="AIS37" s="617"/>
      <c r="AIT37" s="617"/>
      <c r="AIU37" s="617"/>
      <c r="AIV37" s="617"/>
      <c r="AIW37" s="617"/>
      <c r="AIX37" s="617"/>
      <c r="AIY37" s="617"/>
      <c r="AIZ37" s="617"/>
      <c r="AJA37" s="617"/>
      <c r="AJB37" s="617"/>
      <c r="AJC37" s="617"/>
      <c r="AJD37" s="617"/>
      <c r="AJE37" s="617"/>
      <c r="AJF37" s="617"/>
      <c r="AJG37" s="617"/>
      <c r="AJH37" s="617"/>
      <c r="AJI37" s="617"/>
      <c r="AJJ37" s="617"/>
      <c r="AJK37" s="617"/>
      <c r="AJL37" s="617"/>
      <c r="AJM37" s="617"/>
      <c r="AJN37" s="617"/>
      <c r="AJO37" s="617"/>
      <c r="AJP37" s="617"/>
      <c r="AJQ37" s="617"/>
      <c r="AJR37" s="617"/>
      <c r="AJS37" s="617"/>
      <c r="AJT37" s="617"/>
      <c r="AJU37" s="617"/>
      <c r="AJV37" s="617"/>
      <c r="AJW37" s="617"/>
      <c r="AJX37" s="617"/>
      <c r="AJY37" s="617"/>
      <c r="AJZ37" s="617"/>
      <c r="AKA37" s="617"/>
      <c r="AKB37" s="617"/>
      <c r="AKC37" s="617"/>
      <c r="AKD37" s="617"/>
      <c r="AKE37" s="617"/>
      <c r="AKF37" s="617"/>
      <c r="AKG37" s="617"/>
      <c r="AKH37" s="617"/>
      <c r="AKI37" s="617"/>
      <c r="AKJ37" s="617"/>
      <c r="AKK37" s="617"/>
      <c r="AKL37" s="617"/>
      <c r="AKM37" s="617"/>
      <c r="AKN37" s="617"/>
      <c r="AKO37" s="617"/>
      <c r="AKP37" s="617"/>
      <c r="AKQ37" s="617"/>
      <c r="AKR37" s="617"/>
      <c r="AKS37" s="617"/>
      <c r="AKT37" s="617"/>
      <c r="AKU37" s="617"/>
      <c r="AKV37" s="617"/>
      <c r="AKW37" s="617"/>
      <c r="AKX37" s="617"/>
      <c r="AKY37" s="617"/>
      <c r="AKZ37" s="617"/>
      <c r="ALA37" s="617"/>
      <c r="ALB37" s="617"/>
      <c r="ALC37" s="617"/>
      <c r="ALD37" s="617"/>
      <c r="ALE37" s="617"/>
      <c r="ALF37" s="617"/>
      <c r="ALG37" s="617"/>
      <c r="ALH37" s="617"/>
      <c r="ALI37" s="617"/>
      <c r="ALJ37" s="617"/>
      <c r="ALK37" s="617"/>
      <c r="ALL37" s="617"/>
      <c r="ALM37" s="617"/>
      <c r="ALN37" s="617"/>
      <c r="ALO37" s="617"/>
      <c r="ALP37" s="617"/>
      <c r="ALQ37" s="617"/>
      <c r="ALR37" s="617"/>
      <c r="ALS37" s="617"/>
      <c r="ALT37" s="617"/>
      <c r="ALU37" s="617"/>
      <c r="ALV37" s="617"/>
      <c r="ALW37" s="617"/>
      <c r="ALX37" s="617"/>
      <c r="ALY37" s="617"/>
      <c r="ALZ37" s="617"/>
      <c r="AMA37" s="617"/>
      <c r="AMB37" s="617"/>
      <c r="AMC37" s="617"/>
      <c r="AMD37" s="617"/>
      <c r="AME37" s="617"/>
      <c r="AMF37" s="617"/>
      <c r="AMG37" s="617"/>
      <c r="AMH37" s="617"/>
      <c r="AMI37" s="617"/>
      <c r="AMJ37" s="617"/>
      <c r="AMK37" s="617"/>
      <c r="AML37" s="617"/>
      <c r="AMM37" s="617"/>
      <c r="AMN37" s="617"/>
      <c r="AMO37" s="617"/>
      <c r="AMP37" s="617"/>
      <c r="AMQ37" s="617"/>
      <c r="AMR37" s="617"/>
      <c r="AMS37" s="617"/>
      <c r="AMT37" s="617"/>
      <c r="AMU37" s="617"/>
      <c r="AMV37" s="617"/>
      <c r="AMW37" s="617"/>
      <c r="AMX37" s="617"/>
      <c r="AMY37" s="617"/>
      <c r="AMZ37" s="617"/>
      <c r="ANA37" s="617"/>
      <c r="ANB37" s="617"/>
      <c r="ANC37" s="617"/>
      <c r="AND37" s="617"/>
      <c r="ANE37" s="617"/>
      <c r="ANF37" s="617"/>
      <c r="ANG37" s="617"/>
      <c r="ANH37" s="617"/>
      <c r="ANI37" s="617"/>
      <c r="ANJ37" s="617"/>
      <c r="ANK37" s="617"/>
      <c r="ANL37" s="617"/>
      <c r="ANM37" s="617"/>
      <c r="ANN37" s="617"/>
      <c r="ANO37" s="617"/>
      <c r="ANP37" s="617"/>
      <c r="ANQ37" s="617"/>
      <c r="ANR37" s="617"/>
      <c r="ANS37" s="617"/>
      <c r="ANT37" s="617"/>
      <c r="ANU37" s="617"/>
      <c r="ANV37" s="617"/>
      <c r="ANW37" s="617"/>
      <c r="ANX37" s="617"/>
      <c r="ANY37" s="617"/>
      <c r="ANZ37" s="617"/>
      <c r="AOA37" s="617"/>
      <c r="AOB37" s="617"/>
      <c r="AOC37" s="617"/>
      <c r="AOD37" s="617"/>
      <c r="AOE37" s="617"/>
      <c r="AOF37" s="617"/>
      <c r="AOG37" s="617"/>
      <c r="AOH37" s="617"/>
      <c r="AOI37" s="617"/>
      <c r="AOJ37" s="617"/>
      <c r="AOK37" s="617"/>
      <c r="AOL37" s="617"/>
      <c r="AOM37" s="617"/>
      <c r="AON37" s="617"/>
      <c r="AOO37" s="617"/>
      <c r="AOP37" s="617"/>
      <c r="AOQ37" s="617"/>
      <c r="AOR37" s="617"/>
      <c r="AOS37" s="617"/>
      <c r="AOT37" s="617"/>
      <c r="AOU37" s="617"/>
      <c r="AOV37" s="617"/>
      <c r="AOW37" s="617"/>
      <c r="AOX37" s="617"/>
      <c r="AOY37" s="617"/>
      <c r="AOZ37" s="617"/>
      <c r="APA37" s="617"/>
      <c r="APB37" s="617"/>
      <c r="APC37" s="617"/>
      <c r="APD37" s="617"/>
      <c r="APE37" s="617"/>
      <c r="APF37" s="617"/>
      <c r="APG37" s="617"/>
      <c r="APH37" s="617"/>
      <c r="API37" s="617"/>
      <c r="APJ37" s="617"/>
      <c r="APK37" s="617"/>
      <c r="APL37" s="617"/>
      <c r="APM37" s="617"/>
      <c r="APN37" s="617"/>
      <c r="APO37" s="617"/>
      <c r="APP37" s="617"/>
      <c r="APQ37" s="617"/>
      <c r="APR37" s="617"/>
      <c r="APS37" s="617"/>
      <c r="APT37" s="617"/>
      <c r="APU37" s="617"/>
      <c r="APV37" s="617"/>
      <c r="APW37" s="617"/>
      <c r="APX37" s="617"/>
      <c r="APY37" s="617"/>
      <c r="APZ37" s="617"/>
      <c r="AQA37" s="617"/>
      <c r="AQB37" s="617"/>
      <c r="AQC37" s="617"/>
      <c r="AQD37" s="617"/>
      <c r="AQE37" s="617"/>
      <c r="AQF37" s="617"/>
      <c r="AQG37" s="617"/>
      <c r="AQH37" s="617"/>
      <c r="AQI37" s="617"/>
      <c r="AQJ37" s="617"/>
      <c r="AQK37" s="617"/>
      <c r="AQL37" s="617"/>
      <c r="AQM37" s="617"/>
      <c r="AQN37" s="617"/>
      <c r="AQO37" s="617"/>
      <c r="AQP37" s="617"/>
      <c r="AQQ37" s="617"/>
      <c r="AQR37" s="617"/>
      <c r="AQS37" s="617"/>
      <c r="AQT37" s="617"/>
      <c r="AQU37" s="617"/>
      <c r="AQV37" s="617"/>
      <c r="AQW37" s="617"/>
      <c r="AQX37" s="617"/>
      <c r="AQY37" s="617"/>
      <c r="AQZ37" s="617"/>
      <c r="ARA37" s="617"/>
      <c r="ARB37" s="617"/>
      <c r="ARC37" s="617"/>
      <c r="ARD37" s="617"/>
      <c r="ARE37" s="617"/>
      <c r="ARF37" s="617"/>
      <c r="ARG37" s="617"/>
      <c r="ARH37" s="617"/>
      <c r="ARI37" s="617"/>
      <c r="ARJ37" s="617"/>
      <c r="ARK37" s="617"/>
      <c r="ARL37" s="617"/>
      <c r="ARM37" s="617"/>
      <c r="ARN37" s="617"/>
      <c r="ARO37" s="617"/>
      <c r="ARP37" s="617"/>
      <c r="ARQ37" s="617"/>
      <c r="ARR37" s="617"/>
      <c r="ARS37" s="617"/>
      <c r="ART37" s="617"/>
      <c r="ARU37" s="617"/>
      <c r="ARV37" s="617"/>
      <c r="ARW37" s="617"/>
      <c r="ARX37" s="617"/>
      <c r="ARY37" s="617"/>
      <c r="ARZ37" s="617"/>
      <c r="ASA37" s="617"/>
      <c r="ASB37" s="617"/>
      <c r="ASC37" s="617"/>
      <c r="ASD37" s="617"/>
      <c r="ASE37" s="617"/>
      <c r="ASF37" s="617"/>
      <c r="ASG37" s="617"/>
      <c r="ASH37" s="617"/>
      <c r="ASI37" s="617"/>
      <c r="ASJ37" s="617"/>
      <c r="ASK37" s="617"/>
      <c r="ASL37" s="617"/>
      <c r="ASM37" s="617"/>
      <c r="ASN37" s="617"/>
      <c r="ASO37" s="617"/>
      <c r="ASP37" s="617"/>
      <c r="ASQ37" s="617"/>
      <c r="ASR37" s="617"/>
      <c r="ASS37" s="617"/>
      <c r="AST37" s="617"/>
      <c r="ASU37" s="617"/>
      <c r="ASV37" s="617"/>
      <c r="ASW37" s="617"/>
      <c r="ASX37" s="617"/>
      <c r="ASY37" s="617"/>
      <c r="ASZ37" s="617"/>
      <c r="ATA37" s="617"/>
      <c r="ATB37" s="617"/>
      <c r="ATC37" s="617"/>
      <c r="ATD37" s="617"/>
      <c r="ATE37" s="617"/>
      <c r="ATF37" s="617"/>
      <c r="ATG37" s="617"/>
      <c r="ATH37" s="617"/>
      <c r="ATI37" s="617"/>
      <c r="ATJ37" s="617"/>
      <c r="ATK37" s="617"/>
      <c r="ATL37" s="617"/>
      <c r="ATM37" s="617"/>
      <c r="ATN37" s="617"/>
      <c r="ATO37" s="617"/>
      <c r="ATP37" s="617"/>
      <c r="ATQ37" s="617"/>
      <c r="ATR37" s="617"/>
      <c r="ATS37" s="617"/>
      <c r="ATT37" s="617"/>
      <c r="ATU37" s="617"/>
      <c r="ATV37" s="617"/>
      <c r="ATW37" s="617"/>
      <c r="ATX37" s="617"/>
      <c r="ATY37" s="617"/>
      <c r="ATZ37" s="617"/>
      <c r="AUA37" s="617"/>
      <c r="AUB37" s="617"/>
      <c r="AUC37" s="617"/>
      <c r="AUD37" s="617"/>
      <c r="AUE37" s="617"/>
      <c r="AUF37" s="617"/>
      <c r="AUG37" s="617"/>
      <c r="AUH37" s="617"/>
      <c r="AUI37" s="617"/>
      <c r="AUJ37" s="617"/>
      <c r="AUK37" s="617"/>
      <c r="AUL37" s="617"/>
      <c r="AUM37" s="617"/>
      <c r="AUN37" s="617"/>
      <c r="AUO37" s="617"/>
      <c r="AUP37" s="617"/>
      <c r="AUQ37" s="617"/>
      <c r="AUR37" s="617"/>
      <c r="AUS37" s="617"/>
      <c r="AUT37" s="617"/>
      <c r="AUU37" s="617"/>
      <c r="AUV37" s="617"/>
      <c r="AUW37" s="617"/>
      <c r="AUX37" s="617"/>
      <c r="AUY37" s="617"/>
      <c r="AUZ37" s="617"/>
      <c r="AVA37" s="617"/>
      <c r="AVB37" s="617"/>
      <c r="AVC37" s="617"/>
      <c r="AVD37" s="617"/>
      <c r="AVE37" s="617"/>
      <c r="AVF37" s="617"/>
      <c r="AVG37" s="617"/>
      <c r="AVH37" s="617"/>
      <c r="AVI37" s="617"/>
      <c r="AVJ37" s="617"/>
      <c r="AVK37" s="617"/>
      <c r="AVL37" s="617"/>
      <c r="AVM37" s="617"/>
      <c r="AVN37" s="617"/>
      <c r="AVO37" s="617"/>
      <c r="AVP37" s="617"/>
      <c r="AVQ37" s="617"/>
      <c r="AVR37" s="617"/>
      <c r="AVS37" s="617"/>
      <c r="AVT37" s="617"/>
      <c r="AVU37" s="617"/>
      <c r="AVV37" s="617"/>
      <c r="AVW37" s="617"/>
      <c r="AVX37" s="617"/>
      <c r="AVY37" s="617"/>
      <c r="AVZ37" s="617"/>
      <c r="AWA37" s="617"/>
      <c r="AWB37" s="617"/>
      <c r="AWC37" s="617"/>
      <c r="AWD37" s="617"/>
      <c r="AWE37" s="617"/>
      <c r="AWF37" s="617"/>
      <c r="AWG37" s="617"/>
      <c r="AWH37" s="617"/>
      <c r="AWI37" s="617"/>
      <c r="AWJ37" s="617"/>
      <c r="AWK37" s="617"/>
      <c r="AWL37" s="617"/>
      <c r="AWM37" s="617"/>
      <c r="AWN37" s="617"/>
      <c r="AWO37" s="617"/>
      <c r="AWP37" s="617"/>
      <c r="AWQ37" s="617"/>
      <c r="AWR37" s="617"/>
      <c r="AWS37" s="617"/>
      <c r="AWT37" s="617"/>
      <c r="AWU37" s="617"/>
      <c r="AWV37" s="617"/>
      <c r="AWW37" s="617"/>
      <c r="AWX37" s="617"/>
      <c r="AWY37" s="617"/>
      <c r="AWZ37" s="617"/>
      <c r="AXA37" s="617"/>
      <c r="AXB37" s="617"/>
      <c r="AXC37" s="617"/>
      <c r="AXD37" s="617"/>
      <c r="AXE37" s="617"/>
      <c r="AXF37" s="617"/>
      <c r="AXG37" s="617"/>
      <c r="AXH37" s="617"/>
      <c r="AXI37" s="617"/>
      <c r="AXJ37" s="617"/>
      <c r="AXK37" s="617"/>
      <c r="AXL37" s="617"/>
      <c r="AXM37" s="617"/>
      <c r="AXN37" s="617"/>
      <c r="AXO37" s="617"/>
      <c r="AXP37" s="617"/>
      <c r="AXQ37" s="617"/>
      <c r="AXR37" s="617"/>
      <c r="AXS37" s="617"/>
      <c r="AXT37" s="617"/>
      <c r="AXU37" s="617"/>
      <c r="AXV37" s="617"/>
      <c r="AXW37" s="617"/>
      <c r="AXX37" s="617"/>
      <c r="AXY37" s="617"/>
      <c r="AXZ37" s="617"/>
      <c r="AYA37" s="617"/>
      <c r="AYB37" s="617"/>
      <c r="AYC37" s="617"/>
      <c r="AYD37" s="617"/>
      <c r="AYE37" s="617"/>
      <c r="AYF37" s="617"/>
      <c r="AYG37" s="617"/>
      <c r="AYH37" s="617"/>
      <c r="AYI37" s="617"/>
      <c r="AYJ37" s="617"/>
      <c r="AYK37" s="617"/>
      <c r="AYL37" s="617"/>
      <c r="AYM37" s="617"/>
      <c r="AYN37" s="617"/>
      <c r="AYO37" s="617"/>
      <c r="AYP37" s="617"/>
      <c r="AYQ37" s="617"/>
      <c r="AYR37" s="617"/>
      <c r="AYS37" s="617"/>
      <c r="AYT37" s="617"/>
      <c r="AYU37" s="617"/>
      <c r="AYV37" s="617"/>
      <c r="AYW37" s="617"/>
      <c r="AYX37" s="617"/>
      <c r="AYY37" s="617"/>
      <c r="AYZ37" s="617"/>
      <c r="AZA37" s="617"/>
      <c r="AZB37" s="617"/>
      <c r="AZC37" s="617"/>
      <c r="AZD37" s="617"/>
      <c r="AZE37" s="617"/>
      <c r="AZF37" s="617"/>
      <c r="AZG37" s="617"/>
      <c r="AZH37" s="617"/>
      <c r="AZI37" s="617"/>
      <c r="AZJ37" s="617"/>
      <c r="AZK37" s="617"/>
      <c r="AZL37" s="617"/>
      <c r="AZM37" s="617"/>
      <c r="AZN37" s="617"/>
      <c r="AZO37" s="617"/>
      <c r="AZP37" s="617"/>
      <c r="AZQ37" s="617"/>
      <c r="AZR37" s="617"/>
      <c r="AZS37" s="617"/>
      <c r="AZT37" s="617"/>
      <c r="AZU37" s="617"/>
      <c r="AZV37" s="617"/>
      <c r="AZW37" s="617"/>
      <c r="AZX37" s="617"/>
      <c r="AZY37" s="617"/>
      <c r="AZZ37" s="617"/>
      <c r="BAA37" s="617"/>
      <c r="BAB37" s="617"/>
      <c r="BAC37" s="617"/>
      <c r="BAD37" s="617"/>
      <c r="BAE37" s="617"/>
      <c r="BAF37" s="617"/>
      <c r="BAG37" s="617"/>
      <c r="BAH37" s="617"/>
      <c r="BAI37" s="617"/>
      <c r="BAJ37" s="617"/>
      <c r="BAK37" s="617"/>
      <c r="BAL37" s="617"/>
      <c r="BAM37" s="617"/>
      <c r="BAN37" s="617"/>
      <c r="BAO37" s="617"/>
      <c r="BAP37" s="617"/>
      <c r="BAQ37" s="617"/>
      <c r="BAR37" s="617"/>
      <c r="BAS37" s="617"/>
      <c r="BAT37" s="617"/>
      <c r="BAU37" s="617"/>
      <c r="BAV37" s="617"/>
      <c r="BAW37" s="617"/>
      <c r="BAX37" s="617"/>
      <c r="BAY37" s="617"/>
      <c r="BAZ37" s="617"/>
      <c r="BBA37" s="617"/>
      <c r="BBB37" s="617"/>
      <c r="BBC37" s="617"/>
      <c r="BBD37" s="617"/>
      <c r="BBE37" s="617"/>
      <c r="BBF37" s="617"/>
      <c r="BBG37" s="617"/>
      <c r="BBH37" s="617"/>
      <c r="BBI37" s="617"/>
      <c r="BBJ37" s="617"/>
      <c r="BBK37" s="617"/>
      <c r="BBL37" s="617"/>
      <c r="BBM37" s="617"/>
      <c r="BBN37" s="617"/>
      <c r="BBO37" s="617"/>
      <c r="BBP37" s="617"/>
      <c r="BBQ37" s="617"/>
      <c r="BBR37" s="617"/>
      <c r="BBS37" s="617"/>
      <c r="BBT37" s="617"/>
      <c r="BBU37" s="617"/>
      <c r="BBV37" s="617"/>
      <c r="BBW37" s="617"/>
      <c r="BBX37" s="617"/>
      <c r="BBY37" s="617"/>
      <c r="BBZ37" s="617"/>
      <c r="BCA37" s="617"/>
      <c r="BCB37" s="617"/>
      <c r="BCC37" s="617"/>
      <c r="BCD37" s="617"/>
      <c r="BCE37" s="617"/>
      <c r="BCF37" s="617"/>
      <c r="BCG37" s="617"/>
      <c r="BCH37" s="617"/>
      <c r="BCI37" s="617"/>
      <c r="BCJ37" s="617"/>
      <c r="BCK37" s="617"/>
      <c r="BCL37" s="617"/>
      <c r="BCM37" s="617"/>
      <c r="BCN37" s="617"/>
      <c r="BCO37" s="617"/>
      <c r="BCP37" s="617"/>
      <c r="BCQ37" s="617"/>
      <c r="BCR37" s="617"/>
      <c r="BCS37" s="617"/>
      <c r="BCT37" s="617"/>
      <c r="BCU37" s="617"/>
      <c r="BCV37" s="617"/>
      <c r="BCW37" s="617"/>
      <c r="BCX37" s="617"/>
      <c r="BCY37" s="617"/>
      <c r="BCZ37" s="617"/>
      <c r="BDA37" s="617"/>
      <c r="BDB37" s="617"/>
      <c r="BDC37" s="617"/>
      <c r="BDD37" s="617"/>
      <c r="BDE37" s="617"/>
      <c r="BDF37" s="617"/>
      <c r="BDG37" s="617"/>
      <c r="BDH37" s="617"/>
      <c r="BDI37" s="617"/>
      <c r="BDJ37" s="617"/>
      <c r="BDK37" s="617"/>
      <c r="BDL37" s="617"/>
      <c r="BDM37" s="617"/>
      <c r="BDN37" s="617"/>
      <c r="BDO37" s="617"/>
      <c r="BDP37" s="617"/>
      <c r="BDQ37" s="617"/>
      <c r="BDR37" s="617"/>
      <c r="BDS37" s="617"/>
      <c r="BDT37" s="617"/>
      <c r="BDU37" s="617"/>
      <c r="BDV37" s="617"/>
      <c r="BDW37" s="617"/>
      <c r="BDX37" s="617"/>
      <c r="BDY37" s="617"/>
      <c r="BDZ37" s="617"/>
      <c r="BEA37" s="617"/>
      <c r="BEB37" s="617"/>
      <c r="BEC37" s="617"/>
      <c r="BED37" s="617"/>
      <c r="BEE37" s="617"/>
      <c r="BEF37" s="617"/>
      <c r="BEG37" s="617"/>
      <c r="BEH37" s="617"/>
      <c r="BEI37" s="617"/>
      <c r="BEJ37" s="617"/>
      <c r="BEK37" s="617"/>
      <c r="BEL37" s="617"/>
      <c r="BEM37" s="617"/>
      <c r="BEN37" s="617"/>
      <c r="BEO37" s="617"/>
      <c r="BEP37" s="617"/>
      <c r="BEQ37" s="617"/>
      <c r="BER37" s="617"/>
      <c r="BES37" s="617"/>
      <c r="BET37" s="617"/>
      <c r="BEU37" s="617"/>
      <c r="BEV37" s="617"/>
      <c r="BEW37" s="617"/>
      <c r="BEX37" s="617"/>
      <c r="BEY37" s="617"/>
      <c r="BEZ37" s="617"/>
      <c r="BFA37" s="617"/>
      <c r="BFB37" s="617"/>
      <c r="BFC37" s="617"/>
      <c r="BFD37" s="617"/>
      <c r="BFE37" s="617"/>
      <c r="BFF37" s="617"/>
      <c r="BFG37" s="617"/>
      <c r="BFH37" s="617"/>
      <c r="BFI37" s="617"/>
      <c r="BFJ37" s="617"/>
      <c r="BFK37" s="617"/>
      <c r="BFL37" s="617"/>
      <c r="BFM37" s="617"/>
      <c r="BFN37" s="617"/>
      <c r="BFO37" s="617"/>
      <c r="BFP37" s="617"/>
      <c r="BFQ37" s="617"/>
      <c r="BFR37" s="617"/>
      <c r="BFS37" s="617"/>
      <c r="BFT37" s="617"/>
      <c r="BFU37" s="617"/>
      <c r="BFV37" s="617"/>
      <c r="BFW37" s="617"/>
      <c r="BFX37" s="617"/>
      <c r="BFY37" s="617"/>
      <c r="BFZ37" s="617"/>
      <c r="BGA37" s="617"/>
      <c r="BGB37" s="617"/>
      <c r="BGC37" s="617"/>
      <c r="BGD37" s="617"/>
      <c r="BGE37" s="617"/>
      <c r="BGF37" s="617"/>
      <c r="BGG37" s="617"/>
      <c r="BGH37" s="617"/>
      <c r="BGI37" s="617"/>
      <c r="BGJ37" s="617"/>
      <c r="BGK37" s="617"/>
      <c r="BGL37" s="617"/>
      <c r="BGM37" s="617"/>
      <c r="BGN37" s="617"/>
      <c r="BGO37" s="617"/>
      <c r="BGP37" s="617"/>
      <c r="BGQ37" s="617"/>
      <c r="BGR37" s="617"/>
      <c r="BGS37" s="617"/>
      <c r="BGT37" s="617"/>
      <c r="BGU37" s="617"/>
      <c r="BGV37" s="617"/>
      <c r="BGW37" s="617"/>
      <c r="BGX37" s="617"/>
      <c r="BGY37" s="617"/>
      <c r="BGZ37" s="617"/>
      <c r="BHA37" s="617"/>
      <c r="BHB37" s="617"/>
      <c r="BHC37" s="617"/>
      <c r="BHD37" s="617"/>
      <c r="BHE37" s="617"/>
      <c r="BHF37" s="617"/>
      <c r="BHG37" s="617"/>
      <c r="BHH37" s="617"/>
      <c r="BHI37" s="617"/>
      <c r="BHJ37" s="617"/>
      <c r="BHK37" s="617"/>
      <c r="BHL37" s="617"/>
      <c r="BHM37" s="617"/>
      <c r="BHN37" s="617"/>
      <c r="BHO37" s="617"/>
      <c r="BHP37" s="617"/>
      <c r="BHQ37" s="617"/>
      <c r="BHR37" s="617"/>
      <c r="BHS37" s="617"/>
      <c r="BHT37" s="617"/>
      <c r="BHU37" s="617"/>
      <c r="BHV37" s="617"/>
      <c r="BHW37" s="617"/>
      <c r="BHX37" s="617"/>
      <c r="BHY37" s="617"/>
      <c r="BHZ37" s="617"/>
      <c r="BIA37" s="617"/>
      <c r="BIB37" s="617"/>
      <c r="BIC37" s="617"/>
      <c r="BID37" s="617"/>
      <c r="BIE37" s="617"/>
      <c r="BIF37" s="617"/>
      <c r="BIG37" s="617"/>
      <c r="BIH37" s="617"/>
      <c r="BII37" s="617"/>
      <c r="BIJ37" s="617"/>
      <c r="BIK37" s="617"/>
      <c r="BIL37" s="617"/>
      <c r="BIM37" s="617"/>
      <c r="BIN37" s="617"/>
      <c r="BIO37" s="617"/>
      <c r="BIP37" s="617"/>
      <c r="BIQ37" s="617"/>
      <c r="BIR37" s="617"/>
      <c r="BIS37" s="617"/>
      <c r="BIT37" s="617"/>
      <c r="BIU37" s="617"/>
      <c r="BIV37" s="617"/>
      <c r="BIW37" s="617"/>
      <c r="BIX37" s="617"/>
      <c r="BIY37" s="617"/>
      <c r="BIZ37" s="617"/>
      <c r="BJA37" s="617"/>
      <c r="BJB37" s="617"/>
      <c r="BJC37" s="617"/>
      <c r="BJD37" s="617"/>
      <c r="BJE37" s="617"/>
      <c r="BJF37" s="617"/>
      <c r="BJG37" s="617"/>
      <c r="BJH37" s="617"/>
      <c r="BJI37" s="617"/>
      <c r="BJJ37" s="617"/>
      <c r="BJK37" s="617"/>
      <c r="BJL37" s="617"/>
      <c r="BJM37" s="617"/>
      <c r="BJN37" s="617"/>
      <c r="BJO37" s="617"/>
      <c r="BJP37" s="617"/>
      <c r="BJQ37" s="617"/>
      <c r="BJR37" s="617"/>
      <c r="BJS37" s="617"/>
      <c r="BJT37" s="617"/>
      <c r="BJU37" s="617"/>
      <c r="BJV37" s="617"/>
      <c r="BJW37" s="617"/>
      <c r="BJX37" s="617"/>
      <c r="BJY37" s="617"/>
      <c r="BJZ37" s="617"/>
      <c r="BKA37" s="617"/>
      <c r="BKB37" s="617"/>
      <c r="BKC37" s="617"/>
      <c r="BKD37" s="617"/>
      <c r="BKE37" s="617"/>
      <c r="BKF37" s="617"/>
      <c r="BKG37" s="617"/>
      <c r="BKH37" s="617"/>
      <c r="BKI37" s="617"/>
      <c r="BKJ37" s="617"/>
      <c r="BKK37" s="617"/>
      <c r="BKL37" s="617"/>
      <c r="BKM37" s="617"/>
      <c r="BKN37" s="617"/>
      <c r="BKO37" s="617"/>
      <c r="BKP37" s="617"/>
      <c r="BKQ37" s="617"/>
      <c r="BKR37" s="617"/>
      <c r="BKS37" s="617"/>
      <c r="BKT37" s="617"/>
      <c r="BKU37" s="617"/>
      <c r="BKV37" s="617"/>
      <c r="BKW37" s="617"/>
      <c r="BKX37" s="617"/>
      <c r="BKY37" s="617"/>
      <c r="BKZ37" s="617"/>
      <c r="BLA37" s="617"/>
      <c r="BLB37" s="617"/>
      <c r="BLC37" s="617"/>
      <c r="BLD37" s="617"/>
      <c r="BLE37" s="617"/>
      <c r="BLF37" s="617"/>
      <c r="BLG37" s="617"/>
      <c r="BLH37" s="617"/>
      <c r="BLI37" s="617"/>
      <c r="BLJ37" s="617"/>
      <c r="BLK37" s="617"/>
      <c r="BLL37" s="617"/>
      <c r="BLM37" s="617"/>
      <c r="BLN37" s="617"/>
      <c r="BLO37" s="617"/>
      <c r="BLP37" s="617"/>
      <c r="BLQ37" s="617"/>
      <c r="BLR37" s="617"/>
      <c r="BLS37" s="617"/>
      <c r="BLT37" s="617"/>
      <c r="BLU37" s="617"/>
      <c r="BLV37" s="617"/>
      <c r="BLW37" s="617"/>
      <c r="BLX37" s="617"/>
      <c r="BLY37" s="617"/>
      <c r="BLZ37" s="617"/>
      <c r="BMA37" s="617"/>
      <c r="BMB37" s="617"/>
      <c r="BMC37" s="617"/>
      <c r="BMD37" s="617"/>
      <c r="BME37" s="617"/>
      <c r="BMF37" s="617"/>
      <c r="BMG37" s="617"/>
      <c r="BMH37" s="617"/>
      <c r="BMI37" s="617"/>
      <c r="BMJ37" s="617"/>
      <c r="BMK37" s="617"/>
      <c r="BML37" s="617"/>
      <c r="BMM37" s="617"/>
      <c r="BMN37" s="617"/>
      <c r="BMO37" s="617"/>
      <c r="BMP37" s="617"/>
      <c r="BMQ37" s="617"/>
      <c r="BMR37" s="617"/>
      <c r="BMS37" s="617"/>
      <c r="BMT37" s="617"/>
      <c r="BMU37" s="617"/>
      <c r="BMV37" s="617"/>
      <c r="BMW37" s="617"/>
      <c r="BMX37" s="617"/>
      <c r="BMY37" s="617"/>
      <c r="BMZ37" s="617"/>
      <c r="BNA37" s="617"/>
      <c r="BNB37" s="617"/>
      <c r="BNC37" s="617"/>
      <c r="BND37" s="617"/>
      <c r="BNE37" s="617"/>
      <c r="BNF37" s="617"/>
      <c r="BNG37" s="617"/>
      <c r="BNH37" s="617"/>
      <c r="BNI37" s="617"/>
      <c r="BNJ37" s="617"/>
      <c r="BNK37" s="617"/>
      <c r="BNL37" s="617"/>
      <c r="BNM37" s="617"/>
      <c r="BNN37" s="617"/>
      <c r="BNO37" s="617"/>
      <c r="BNP37" s="617"/>
      <c r="BNQ37" s="617"/>
      <c r="BNR37" s="617"/>
      <c r="BNS37" s="617"/>
      <c r="BNT37" s="617"/>
      <c r="BNU37" s="617"/>
      <c r="BNV37" s="617"/>
      <c r="BNW37" s="617"/>
      <c r="BNX37" s="617"/>
      <c r="BNY37" s="617"/>
      <c r="BNZ37" s="617"/>
      <c r="BOA37" s="617"/>
      <c r="BOB37" s="617"/>
      <c r="BOC37" s="617"/>
      <c r="BOD37" s="617"/>
      <c r="BOE37" s="617"/>
      <c r="BOF37" s="617"/>
      <c r="BOG37" s="617"/>
      <c r="BOH37" s="617"/>
      <c r="BOI37" s="617"/>
      <c r="BOJ37" s="617"/>
      <c r="BOK37" s="617"/>
      <c r="BOL37" s="617"/>
      <c r="BOM37" s="617"/>
      <c r="BON37" s="617"/>
      <c r="BOO37" s="617"/>
      <c r="BOP37" s="617"/>
      <c r="BOQ37" s="617"/>
      <c r="BOR37" s="617"/>
      <c r="BOS37" s="617"/>
      <c r="BOT37" s="617"/>
      <c r="BOU37" s="617"/>
      <c r="BOV37" s="617"/>
      <c r="BOW37" s="617"/>
      <c r="BOX37" s="617"/>
      <c r="BOY37" s="617"/>
      <c r="BOZ37" s="617"/>
      <c r="BPA37" s="617"/>
      <c r="BPB37" s="617"/>
      <c r="BPC37" s="617"/>
      <c r="BPD37" s="617"/>
      <c r="BPE37" s="617"/>
      <c r="BPF37" s="617"/>
      <c r="BPG37" s="617"/>
      <c r="BPH37" s="617"/>
      <c r="BPI37" s="617"/>
      <c r="BPJ37" s="617"/>
      <c r="BPK37" s="617"/>
      <c r="BPL37" s="617"/>
      <c r="BPM37" s="617"/>
      <c r="BPN37" s="617"/>
      <c r="BPO37" s="617"/>
      <c r="BPP37" s="617"/>
      <c r="BPQ37" s="617"/>
      <c r="BPR37" s="617"/>
      <c r="BPS37" s="617"/>
      <c r="BPT37" s="617"/>
      <c r="BPU37" s="617"/>
      <c r="BPV37" s="617"/>
      <c r="BPW37" s="617"/>
      <c r="BPX37" s="617"/>
      <c r="BPY37" s="617"/>
      <c r="BPZ37" s="617"/>
      <c r="BQA37" s="617"/>
      <c r="BQB37" s="617"/>
      <c r="BQC37" s="617"/>
      <c r="BQD37" s="617"/>
      <c r="BQE37" s="617"/>
      <c r="BQF37" s="617"/>
      <c r="BQG37" s="617"/>
      <c r="BQH37" s="617"/>
      <c r="BQI37" s="617"/>
      <c r="BQJ37" s="617"/>
      <c r="BQK37" s="617"/>
      <c r="BQL37" s="617"/>
      <c r="BQM37" s="617"/>
      <c r="BQN37" s="617"/>
      <c r="BQO37" s="617"/>
      <c r="BQP37" s="617"/>
      <c r="BQQ37" s="617"/>
      <c r="BQR37" s="617"/>
      <c r="BQS37" s="617"/>
      <c r="BQT37" s="617"/>
      <c r="BQU37" s="617"/>
      <c r="BQV37" s="617"/>
      <c r="BQW37" s="617"/>
      <c r="BQX37" s="617"/>
      <c r="BQY37" s="617"/>
      <c r="BQZ37" s="617"/>
      <c r="BRA37" s="617"/>
      <c r="BRB37" s="617"/>
      <c r="BRC37" s="617"/>
      <c r="BRD37" s="617"/>
      <c r="BRE37" s="617"/>
      <c r="BRF37" s="617"/>
      <c r="BRG37" s="617"/>
      <c r="BRH37" s="617"/>
      <c r="BRI37" s="617"/>
      <c r="BRJ37" s="617"/>
      <c r="BRK37" s="617"/>
      <c r="BRL37" s="617"/>
      <c r="BRM37" s="617"/>
      <c r="BRN37" s="617"/>
      <c r="BRO37" s="617"/>
      <c r="BRP37" s="617"/>
      <c r="BRQ37" s="617"/>
      <c r="BRR37" s="617"/>
      <c r="BRS37" s="617"/>
      <c r="BRT37" s="617"/>
      <c r="BRU37" s="617"/>
      <c r="BRV37" s="617"/>
      <c r="BRW37" s="617"/>
      <c r="BRX37" s="617"/>
      <c r="BRY37" s="617"/>
      <c r="BRZ37" s="617"/>
      <c r="BSA37" s="617"/>
      <c r="BSB37" s="617"/>
      <c r="BSC37" s="617"/>
      <c r="BSD37" s="617"/>
      <c r="BSE37" s="617"/>
      <c r="BSF37" s="617"/>
      <c r="BSG37" s="617"/>
      <c r="BSH37" s="617"/>
      <c r="BSI37" s="617"/>
      <c r="BSJ37" s="617"/>
      <c r="BSK37" s="617"/>
      <c r="BSL37" s="617"/>
      <c r="BSM37" s="617"/>
      <c r="BSN37" s="617"/>
      <c r="BSO37" s="617"/>
      <c r="BSP37" s="617"/>
      <c r="BSQ37" s="617"/>
      <c r="BSR37" s="617"/>
      <c r="BSS37" s="617"/>
      <c r="BST37" s="617"/>
      <c r="BSU37" s="617"/>
      <c r="BSV37" s="617"/>
      <c r="BSW37" s="617"/>
      <c r="BSX37" s="617"/>
      <c r="BSY37" s="617"/>
      <c r="BSZ37" s="617"/>
      <c r="BTA37" s="617"/>
      <c r="BTB37" s="617"/>
      <c r="BTC37" s="617"/>
      <c r="BTD37" s="617"/>
      <c r="BTE37" s="617"/>
      <c r="BTF37" s="617"/>
      <c r="BTG37" s="617"/>
      <c r="BTH37" s="617"/>
      <c r="BTI37" s="617"/>
      <c r="BTJ37" s="617"/>
      <c r="BTK37" s="617"/>
      <c r="BTL37" s="617"/>
      <c r="BTM37" s="617"/>
      <c r="BTN37" s="617"/>
      <c r="BTO37" s="617"/>
      <c r="BTP37" s="617"/>
      <c r="BTQ37" s="617"/>
      <c r="BTR37" s="617"/>
      <c r="BTS37" s="617"/>
      <c r="BTT37" s="617"/>
      <c r="BTU37" s="617"/>
      <c r="BTV37" s="617"/>
      <c r="BTW37" s="617"/>
      <c r="BTX37" s="617"/>
      <c r="BTY37" s="617"/>
      <c r="BTZ37" s="617"/>
      <c r="BUA37" s="617"/>
      <c r="BUB37" s="617"/>
      <c r="BUC37" s="617"/>
      <c r="BUD37" s="617"/>
      <c r="BUE37" s="617"/>
      <c r="BUF37" s="617"/>
      <c r="BUG37" s="617"/>
      <c r="BUH37" s="617"/>
      <c r="BUI37" s="617"/>
      <c r="BUJ37" s="617"/>
      <c r="BUK37" s="617"/>
      <c r="BUL37" s="617"/>
      <c r="BUM37" s="617"/>
      <c r="BUN37" s="617"/>
      <c r="BUO37" s="617"/>
      <c r="BUP37" s="617"/>
      <c r="BUQ37" s="617"/>
      <c r="BUR37" s="617"/>
      <c r="BUS37" s="617"/>
      <c r="BUT37" s="617"/>
      <c r="BUU37" s="617"/>
      <c r="BUV37" s="617"/>
      <c r="BUW37" s="617"/>
      <c r="BUX37" s="617"/>
      <c r="BUY37" s="617"/>
      <c r="BUZ37" s="617"/>
      <c r="BVA37" s="617"/>
      <c r="BVB37" s="617"/>
      <c r="BVC37" s="617"/>
      <c r="BVD37" s="617"/>
      <c r="BVE37" s="617"/>
      <c r="BVF37" s="617"/>
      <c r="BVG37" s="617"/>
      <c r="BVH37" s="617"/>
      <c r="BVI37" s="617"/>
      <c r="BVJ37" s="617"/>
      <c r="BVK37" s="617"/>
      <c r="BVL37" s="617"/>
      <c r="BVM37" s="617"/>
      <c r="BVN37" s="617"/>
      <c r="BVO37" s="617"/>
      <c r="BVP37" s="617"/>
      <c r="BVQ37" s="617"/>
      <c r="BVR37" s="617"/>
      <c r="BVS37" s="617"/>
      <c r="BVT37" s="617"/>
      <c r="BVU37" s="617"/>
      <c r="BVV37" s="617"/>
      <c r="BVW37" s="617"/>
      <c r="BVX37" s="617"/>
      <c r="BVY37" s="617"/>
      <c r="BVZ37" s="617"/>
      <c r="BWA37" s="617"/>
      <c r="BWB37" s="617"/>
      <c r="BWC37" s="617"/>
      <c r="BWD37" s="617"/>
      <c r="BWE37" s="617"/>
      <c r="BWF37" s="617"/>
      <c r="BWG37" s="617"/>
      <c r="BWH37" s="617"/>
      <c r="BWI37" s="617"/>
      <c r="BWJ37" s="617"/>
      <c r="BWK37" s="617"/>
      <c r="BWL37" s="617"/>
      <c r="BWM37" s="617"/>
      <c r="BWN37" s="617"/>
      <c r="BWO37" s="617"/>
      <c r="BWP37" s="617"/>
      <c r="BWQ37" s="617"/>
      <c r="BWR37" s="617"/>
      <c r="BWS37" s="617"/>
      <c r="BWT37" s="617"/>
      <c r="BWU37" s="617"/>
      <c r="BWV37" s="617"/>
      <c r="BWW37" s="617"/>
      <c r="BWX37" s="617"/>
      <c r="BWY37" s="617"/>
      <c r="BWZ37" s="617"/>
      <c r="BXA37" s="617"/>
      <c r="BXB37" s="617"/>
      <c r="BXC37" s="617"/>
      <c r="BXD37" s="617"/>
      <c r="BXE37" s="617"/>
      <c r="BXF37" s="617"/>
      <c r="BXG37" s="617"/>
      <c r="BXH37" s="617"/>
      <c r="BXI37" s="617"/>
      <c r="BXJ37" s="617"/>
      <c r="BXK37" s="617"/>
      <c r="BXL37" s="617"/>
      <c r="BXM37" s="617"/>
      <c r="BXN37" s="617"/>
      <c r="BXO37" s="617"/>
      <c r="BXP37" s="617"/>
      <c r="BXQ37" s="617"/>
      <c r="BXR37" s="617"/>
      <c r="BXS37" s="617"/>
      <c r="BXT37" s="617"/>
      <c r="BXU37" s="617"/>
      <c r="BXV37" s="617"/>
      <c r="BXW37" s="617"/>
      <c r="BXX37" s="617"/>
      <c r="BXY37" s="617"/>
      <c r="BXZ37" s="617"/>
      <c r="BYA37" s="617"/>
      <c r="BYB37" s="617"/>
      <c r="BYC37" s="617"/>
      <c r="BYD37" s="617"/>
      <c r="BYE37" s="617"/>
      <c r="BYF37" s="617"/>
      <c r="BYG37" s="617"/>
      <c r="BYH37" s="617"/>
      <c r="BYI37" s="617"/>
      <c r="BYJ37" s="617"/>
      <c r="BYK37" s="617"/>
      <c r="BYL37" s="617"/>
      <c r="BYM37" s="617"/>
      <c r="BYN37" s="617"/>
      <c r="BYO37" s="617"/>
      <c r="BYP37" s="617"/>
      <c r="BYQ37" s="617"/>
      <c r="BYR37" s="617"/>
      <c r="BYS37" s="617"/>
      <c r="BYT37" s="617"/>
      <c r="BYU37" s="617"/>
      <c r="BYV37" s="617"/>
      <c r="BYW37" s="617"/>
      <c r="BYX37" s="617"/>
      <c r="BYY37" s="617"/>
      <c r="BYZ37" s="617"/>
      <c r="BZA37" s="617"/>
      <c r="BZB37" s="617"/>
      <c r="BZC37" s="617"/>
      <c r="BZD37" s="617"/>
      <c r="BZE37" s="617"/>
      <c r="BZF37" s="617"/>
      <c r="BZG37" s="617"/>
      <c r="BZH37" s="617"/>
      <c r="BZI37" s="617"/>
      <c r="BZJ37" s="617"/>
      <c r="BZK37" s="617"/>
      <c r="BZL37" s="617"/>
      <c r="BZM37" s="617"/>
      <c r="BZN37" s="617"/>
      <c r="BZO37" s="617"/>
      <c r="BZP37" s="617"/>
      <c r="BZQ37" s="617"/>
      <c r="BZR37" s="617"/>
      <c r="BZS37" s="617"/>
      <c r="BZT37" s="617"/>
      <c r="BZU37" s="617"/>
      <c r="BZV37" s="617"/>
      <c r="BZW37" s="617"/>
      <c r="BZX37" s="617"/>
      <c r="BZY37" s="617"/>
      <c r="BZZ37" s="617"/>
      <c r="CAA37" s="617"/>
      <c r="CAB37" s="617"/>
      <c r="CAC37" s="617"/>
      <c r="CAD37" s="617"/>
      <c r="CAE37" s="617"/>
      <c r="CAF37" s="617"/>
      <c r="CAG37" s="617"/>
      <c r="CAH37" s="617"/>
      <c r="CAI37" s="617"/>
      <c r="CAJ37" s="617"/>
      <c r="CAK37" s="617"/>
      <c r="CAL37" s="617"/>
      <c r="CAM37" s="617"/>
      <c r="CAN37" s="617"/>
      <c r="CAO37" s="617"/>
      <c r="CAP37" s="617"/>
      <c r="CAQ37" s="617"/>
      <c r="CAR37" s="617"/>
      <c r="CAS37" s="617"/>
      <c r="CAT37" s="617"/>
      <c r="CAU37" s="617"/>
      <c r="CAV37" s="617"/>
      <c r="CAW37" s="617"/>
      <c r="CAX37" s="617"/>
      <c r="CAY37" s="617"/>
      <c r="CAZ37" s="617"/>
      <c r="CBA37" s="617"/>
      <c r="CBB37" s="617"/>
      <c r="CBC37" s="617"/>
      <c r="CBD37" s="617"/>
      <c r="CBE37" s="617"/>
      <c r="CBF37" s="617"/>
      <c r="CBG37" s="617"/>
      <c r="CBH37" s="617"/>
      <c r="CBI37" s="617"/>
      <c r="CBJ37" s="617"/>
      <c r="CBK37" s="617"/>
      <c r="CBL37" s="617"/>
      <c r="CBM37" s="617"/>
      <c r="CBN37" s="617"/>
      <c r="CBO37" s="617"/>
      <c r="CBP37" s="617"/>
      <c r="CBQ37" s="617"/>
      <c r="CBR37" s="617"/>
      <c r="CBS37" s="617"/>
      <c r="CBT37" s="617"/>
      <c r="CBU37" s="617"/>
      <c r="CBV37" s="617"/>
      <c r="CBW37" s="617"/>
      <c r="CBX37" s="617"/>
      <c r="CBY37" s="617"/>
      <c r="CBZ37" s="617"/>
      <c r="CCA37" s="617"/>
      <c r="CCB37" s="617"/>
      <c r="CCC37" s="617"/>
      <c r="CCD37" s="617"/>
      <c r="CCE37" s="617"/>
      <c r="CCF37" s="617"/>
      <c r="CCG37" s="617"/>
      <c r="CCH37" s="617"/>
      <c r="CCI37" s="617"/>
      <c r="CCJ37" s="617"/>
      <c r="CCK37" s="617"/>
      <c r="CCL37" s="617"/>
      <c r="CCM37" s="617"/>
      <c r="CCN37" s="617"/>
      <c r="CCO37" s="617"/>
      <c r="CCP37" s="617"/>
      <c r="CCQ37" s="617"/>
      <c r="CCR37" s="617"/>
      <c r="CCS37" s="617"/>
      <c r="CCT37" s="617"/>
      <c r="CCU37" s="617"/>
      <c r="CCV37" s="617"/>
      <c r="CCW37" s="617"/>
      <c r="CCX37" s="617"/>
      <c r="CCY37" s="617"/>
      <c r="CCZ37" s="617"/>
      <c r="CDA37" s="617"/>
      <c r="CDB37" s="617"/>
      <c r="CDC37" s="617"/>
      <c r="CDD37" s="617"/>
      <c r="CDE37" s="617"/>
      <c r="CDF37" s="617"/>
      <c r="CDG37" s="617"/>
      <c r="CDH37" s="617"/>
      <c r="CDI37" s="617"/>
      <c r="CDJ37" s="617"/>
      <c r="CDK37" s="617"/>
      <c r="CDL37" s="617"/>
      <c r="CDM37" s="617"/>
      <c r="CDN37" s="617"/>
      <c r="CDO37" s="617"/>
      <c r="CDP37" s="617"/>
      <c r="CDQ37" s="617"/>
      <c r="CDR37" s="617"/>
      <c r="CDS37" s="617"/>
      <c r="CDT37" s="617"/>
      <c r="CDU37" s="617"/>
      <c r="CDV37" s="617"/>
      <c r="CDW37" s="617"/>
      <c r="CDX37" s="617"/>
      <c r="CDY37" s="617"/>
      <c r="CDZ37" s="617"/>
      <c r="CEA37" s="617"/>
      <c r="CEB37" s="617"/>
      <c r="CEC37" s="617"/>
      <c r="CED37" s="617"/>
      <c r="CEE37" s="617"/>
      <c r="CEF37" s="617"/>
      <c r="CEG37" s="617"/>
      <c r="CEH37" s="617"/>
      <c r="CEI37" s="617"/>
      <c r="CEJ37" s="617"/>
      <c r="CEK37" s="617"/>
      <c r="CEL37" s="617"/>
      <c r="CEM37" s="617"/>
      <c r="CEN37" s="617"/>
      <c r="CEO37" s="617"/>
      <c r="CEP37" s="617"/>
      <c r="CEQ37" s="617"/>
      <c r="CER37" s="617"/>
      <c r="CES37" s="617"/>
      <c r="CET37" s="617"/>
      <c r="CEU37" s="617"/>
      <c r="CEV37" s="617"/>
      <c r="CEW37" s="617"/>
      <c r="CEX37" s="617"/>
      <c r="CEY37" s="617"/>
      <c r="CEZ37" s="617"/>
      <c r="CFA37" s="617"/>
      <c r="CFB37" s="617"/>
      <c r="CFC37" s="617"/>
      <c r="CFD37" s="617"/>
      <c r="CFE37" s="617"/>
      <c r="CFF37" s="617"/>
      <c r="CFG37" s="617"/>
      <c r="CFH37" s="617"/>
      <c r="CFI37" s="617"/>
      <c r="CFJ37" s="617"/>
      <c r="CFK37" s="617"/>
      <c r="CFL37" s="617"/>
      <c r="CFM37" s="617"/>
      <c r="CFN37" s="617"/>
      <c r="CFO37" s="617"/>
      <c r="CFP37" s="617"/>
      <c r="CFQ37" s="617"/>
      <c r="CFR37" s="617"/>
      <c r="CFS37" s="617"/>
      <c r="CFT37" s="617"/>
      <c r="CFU37" s="617"/>
      <c r="CFV37" s="617"/>
      <c r="CFW37" s="617"/>
      <c r="CFX37" s="617"/>
      <c r="CFY37" s="617"/>
      <c r="CFZ37" s="617"/>
      <c r="CGA37" s="617"/>
      <c r="CGB37" s="617"/>
      <c r="CGC37" s="617"/>
      <c r="CGD37" s="617"/>
      <c r="CGE37" s="617"/>
      <c r="CGF37" s="617"/>
      <c r="CGG37" s="617"/>
      <c r="CGH37" s="617"/>
      <c r="CGI37" s="617"/>
      <c r="CGJ37" s="617"/>
      <c r="CGK37" s="617"/>
      <c r="CGL37" s="617"/>
      <c r="CGM37" s="617"/>
      <c r="CGN37" s="617"/>
      <c r="CGO37" s="617"/>
      <c r="CGP37" s="617"/>
      <c r="CGQ37" s="617"/>
      <c r="CGR37" s="617"/>
      <c r="CGS37" s="617"/>
      <c r="CGT37" s="617"/>
      <c r="CGU37" s="617"/>
      <c r="CGV37" s="617"/>
      <c r="CGW37" s="617"/>
      <c r="CGX37" s="617"/>
      <c r="CGY37" s="617"/>
      <c r="CGZ37" s="617"/>
      <c r="CHA37" s="617"/>
      <c r="CHB37" s="617"/>
      <c r="CHC37" s="617"/>
      <c r="CHD37" s="617"/>
      <c r="CHE37" s="617"/>
      <c r="CHF37" s="617"/>
      <c r="CHG37" s="617"/>
      <c r="CHH37" s="617"/>
      <c r="CHI37" s="617"/>
      <c r="CHJ37" s="617"/>
      <c r="CHK37" s="617"/>
      <c r="CHL37" s="617"/>
      <c r="CHM37" s="617"/>
      <c r="CHN37" s="617"/>
      <c r="CHO37" s="617"/>
      <c r="CHP37" s="617"/>
      <c r="CHQ37" s="617"/>
      <c r="CHR37" s="617"/>
      <c r="CHS37" s="617"/>
      <c r="CHT37" s="617"/>
      <c r="CHU37" s="617"/>
      <c r="CHV37" s="617"/>
      <c r="CHW37" s="617"/>
      <c r="CHX37" s="617"/>
      <c r="CHY37" s="617"/>
      <c r="CHZ37" s="617"/>
      <c r="CIA37" s="617"/>
      <c r="CIB37" s="617"/>
      <c r="CIC37" s="617"/>
      <c r="CID37" s="617"/>
      <c r="CIE37" s="617"/>
      <c r="CIF37" s="617"/>
      <c r="CIG37" s="617"/>
      <c r="CIH37" s="617"/>
      <c r="CII37" s="617"/>
      <c r="CIJ37" s="617"/>
      <c r="CIK37" s="617"/>
      <c r="CIL37" s="617"/>
      <c r="CIM37" s="617"/>
      <c r="CIN37" s="617"/>
      <c r="CIO37" s="617"/>
      <c r="CIP37" s="617"/>
      <c r="CIQ37" s="617"/>
      <c r="CIR37" s="617"/>
      <c r="CIS37" s="617"/>
      <c r="CIT37" s="617"/>
      <c r="CIU37" s="617"/>
      <c r="CIV37" s="617"/>
      <c r="CIW37" s="617"/>
      <c r="CIX37" s="617"/>
      <c r="CIY37" s="617"/>
      <c r="CIZ37" s="617"/>
      <c r="CJA37" s="617"/>
      <c r="CJB37" s="617"/>
      <c r="CJC37" s="617"/>
      <c r="CJD37" s="617"/>
      <c r="CJE37" s="617"/>
      <c r="CJF37" s="617"/>
      <c r="CJG37" s="617"/>
      <c r="CJH37" s="617"/>
      <c r="CJI37" s="617"/>
      <c r="CJJ37" s="617"/>
      <c r="CJK37" s="617"/>
      <c r="CJL37" s="617"/>
      <c r="CJM37" s="617"/>
      <c r="CJN37" s="617"/>
      <c r="CJO37" s="617"/>
      <c r="CJP37" s="617"/>
      <c r="CJQ37" s="617"/>
      <c r="CJR37" s="617"/>
      <c r="CJS37" s="617"/>
      <c r="CJT37" s="617"/>
      <c r="CJU37" s="617"/>
      <c r="CJV37" s="617"/>
      <c r="CJW37" s="617"/>
      <c r="CJX37" s="617"/>
      <c r="CJY37" s="617"/>
      <c r="CJZ37" s="617"/>
      <c r="CKA37" s="617"/>
      <c r="CKB37" s="617"/>
      <c r="CKC37" s="617"/>
      <c r="CKD37" s="617"/>
      <c r="CKE37" s="617"/>
      <c r="CKF37" s="617"/>
      <c r="CKG37" s="617"/>
      <c r="CKH37" s="617"/>
      <c r="CKI37" s="617"/>
      <c r="CKJ37" s="617"/>
      <c r="CKK37" s="617"/>
      <c r="CKL37" s="617"/>
      <c r="CKM37" s="617"/>
      <c r="CKN37" s="617"/>
      <c r="CKO37" s="617"/>
      <c r="CKP37" s="617"/>
      <c r="CKQ37" s="617"/>
      <c r="CKR37" s="617"/>
      <c r="CKS37" s="617"/>
      <c r="CKT37" s="617"/>
      <c r="CKU37" s="617"/>
      <c r="CKV37" s="617"/>
      <c r="CKW37" s="617"/>
      <c r="CKX37" s="617"/>
      <c r="CKY37" s="617"/>
      <c r="CKZ37" s="617"/>
      <c r="CLA37" s="617"/>
      <c r="CLB37" s="617"/>
      <c r="CLC37" s="617"/>
      <c r="CLD37" s="617"/>
      <c r="CLE37" s="617"/>
      <c r="CLF37" s="617"/>
      <c r="CLG37" s="617"/>
      <c r="CLH37" s="617"/>
      <c r="CLI37" s="617"/>
      <c r="CLJ37" s="617"/>
      <c r="CLK37" s="617"/>
      <c r="CLL37" s="617"/>
      <c r="CLM37" s="617"/>
      <c r="CLN37" s="617"/>
      <c r="CLO37" s="617"/>
      <c r="CLP37" s="617"/>
      <c r="CLQ37" s="617"/>
      <c r="CLR37" s="617"/>
      <c r="CLS37" s="617"/>
      <c r="CLT37" s="617"/>
      <c r="CLU37" s="617"/>
      <c r="CLV37" s="617"/>
      <c r="CLW37" s="617"/>
      <c r="CLX37" s="617"/>
      <c r="CLY37" s="617"/>
      <c r="CLZ37" s="617"/>
      <c r="CMA37" s="617"/>
      <c r="CMB37" s="617"/>
      <c r="CMC37" s="617"/>
      <c r="CMD37" s="617"/>
      <c r="CME37" s="617"/>
      <c r="CMF37" s="617"/>
      <c r="CMG37" s="617"/>
      <c r="CMH37" s="617"/>
      <c r="CMI37" s="617"/>
      <c r="CMJ37" s="617"/>
      <c r="CMK37" s="617"/>
      <c r="CML37" s="617"/>
      <c r="CMM37" s="617"/>
      <c r="CMN37" s="617"/>
      <c r="CMO37" s="617"/>
      <c r="CMP37" s="617"/>
      <c r="CMQ37" s="617"/>
      <c r="CMR37" s="617"/>
      <c r="CMS37" s="617"/>
      <c r="CMT37" s="617"/>
      <c r="CMU37" s="617"/>
      <c r="CMV37" s="617"/>
      <c r="CMW37" s="617"/>
      <c r="CMX37" s="617"/>
      <c r="CMY37" s="617"/>
      <c r="CMZ37" s="617"/>
      <c r="CNA37" s="617"/>
      <c r="CNB37" s="617"/>
      <c r="CNC37" s="617"/>
      <c r="CND37" s="617"/>
      <c r="CNE37" s="617"/>
      <c r="CNF37" s="617"/>
      <c r="CNG37" s="617"/>
      <c r="CNH37" s="617"/>
      <c r="CNI37" s="617"/>
      <c r="CNJ37" s="617"/>
      <c r="CNK37" s="617"/>
      <c r="CNL37" s="617"/>
      <c r="CNM37" s="617"/>
      <c r="CNN37" s="617"/>
      <c r="CNO37" s="617"/>
      <c r="CNP37" s="617"/>
      <c r="CNQ37" s="617"/>
      <c r="CNR37" s="617"/>
      <c r="CNS37" s="617"/>
      <c r="CNT37" s="617"/>
      <c r="CNU37" s="617"/>
      <c r="CNV37" s="617"/>
      <c r="CNW37" s="617"/>
      <c r="CNX37" s="617"/>
      <c r="CNY37" s="617"/>
      <c r="CNZ37" s="617"/>
      <c r="COA37" s="617"/>
      <c r="COB37" s="617"/>
      <c r="COC37" s="617"/>
      <c r="COD37" s="617"/>
      <c r="COE37" s="617"/>
      <c r="COF37" s="617"/>
      <c r="COG37" s="617"/>
      <c r="COH37" s="617"/>
      <c r="COI37" s="617"/>
      <c r="COJ37" s="617"/>
      <c r="COK37" s="617"/>
      <c r="COL37" s="617"/>
      <c r="COM37" s="617"/>
      <c r="CON37" s="617"/>
      <c r="COO37" s="617"/>
      <c r="COP37" s="617"/>
      <c r="COQ37" s="617"/>
      <c r="COR37" s="617"/>
      <c r="COS37" s="617"/>
      <c r="COT37" s="617"/>
      <c r="COU37" s="617"/>
      <c r="COV37" s="617"/>
      <c r="COW37" s="617"/>
      <c r="COX37" s="617"/>
      <c r="COY37" s="617"/>
      <c r="COZ37" s="617"/>
      <c r="CPA37" s="617"/>
      <c r="CPB37" s="617"/>
      <c r="CPC37" s="617"/>
      <c r="CPD37" s="617"/>
      <c r="CPE37" s="617"/>
      <c r="CPF37" s="617"/>
      <c r="CPG37" s="617"/>
      <c r="CPH37" s="617"/>
      <c r="CPI37" s="617"/>
      <c r="CPJ37" s="617"/>
      <c r="CPK37" s="617"/>
      <c r="CPL37" s="617"/>
      <c r="CPM37" s="617"/>
      <c r="CPN37" s="617"/>
      <c r="CPO37" s="617"/>
      <c r="CPP37" s="617"/>
      <c r="CPQ37" s="617"/>
      <c r="CPR37" s="617"/>
      <c r="CPS37" s="617"/>
      <c r="CPT37" s="617"/>
      <c r="CPU37" s="617"/>
      <c r="CPV37" s="617"/>
      <c r="CPW37" s="617"/>
      <c r="CPX37" s="617"/>
      <c r="CPY37" s="617"/>
      <c r="CPZ37" s="617"/>
      <c r="CQA37" s="617"/>
      <c r="CQB37" s="617"/>
      <c r="CQC37" s="617"/>
      <c r="CQD37" s="617"/>
      <c r="CQE37" s="617"/>
      <c r="CQF37" s="617"/>
      <c r="CQG37" s="617"/>
      <c r="CQH37" s="617"/>
      <c r="CQI37" s="617"/>
      <c r="CQJ37" s="617"/>
      <c r="CQK37" s="617"/>
      <c r="CQL37" s="617"/>
      <c r="CQM37" s="617"/>
      <c r="CQN37" s="617"/>
      <c r="CQO37" s="617"/>
      <c r="CQP37" s="617"/>
      <c r="CQQ37" s="617"/>
      <c r="CQR37" s="617"/>
      <c r="CQS37" s="617"/>
      <c r="CQT37" s="617"/>
      <c r="CQU37" s="617"/>
      <c r="CQV37" s="617"/>
      <c r="CQW37" s="617"/>
      <c r="CQX37" s="617"/>
      <c r="CQY37" s="617"/>
      <c r="CQZ37" s="617"/>
      <c r="CRA37" s="617"/>
      <c r="CRB37" s="617"/>
      <c r="CRC37" s="617"/>
      <c r="CRD37" s="617"/>
      <c r="CRE37" s="617"/>
      <c r="CRF37" s="617"/>
      <c r="CRG37" s="617"/>
      <c r="CRH37" s="617"/>
      <c r="CRI37" s="617"/>
      <c r="CRJ37" s="617"/>
      <c r="CRK37" s="617"/>
      <c r="CRL37" s="617"/>
      <c r="CRM37" s="617"/>
      <c r="CRN37" s="617"/>
      <c r="CRO37" s="617"/>
      <c r="CRP37" s="617"/>
      <c r="CRQ37" s="617"/>
      <c r="CRR37" s="617"/>
      <c r="CRS37" s="617"/>
      <c r="CRT37" s="617"/>
      <c r="CRU37" s="617"/>
      <c r="CRV37" s="617"/>
      <c r="CRW37" s="617"/>
      <c r="CRX37" s="617"/>
      <c r="CRY37" s="617"/>
      <c r="CRZ37" s="617"/>
      <c r="CSA37" s="617"/>
      <c r="CSB37" s="617"/>
      <c r="CSC37" s="617"/>
      <c r="CSD37" s="617"/>
      <c r="CSE37" s="617"/>
      <c r="CSF37" s="617"/>
      <c r="CSG37" s="617"/>
      <c r="CSH37" s="617"/>
      <c r="CSI37" s="617"/>
      <c r="CSJ37" s="617"/>
      <c r="CSK37" s="617"/>
      <c r="CSL37" s="617"/>
      <c r="CSM37" s="617"/>
      <c r="CSN37" s="617"/>
      <c r="CSO37" s="617"/>
      <c r="CSP37" s="617"/>
      <c r="CSQ37" s="617"/>
      <c r="CSR37" s="617"/>
      <c r="CSS37" s="617"/>
      <c r="CST37" s="617"/>
      <c r="CSU37" s="617"/>
      <c r="CSV37" s="617"/>
      <c r="CSW37" s="617"/>
      <c r="CSX37" s="617"/>
      <c r="CSY37" s="617"/>
      <c r="CSZ37" s="617"/>
      <c r="CTA37" s="617"/>
      <c r="CTB37" s="617"/>
      <c r="CTC37" s="617"/>
      <c r="CTD37" s="617"/>
      <c r="CTE37" s="617"/>
      <c r="CTF37" s="617"/>
      <c r="CTG37" s="617"/>
      <c r="CTH37" s="617"/>
      <c r="CTI37" s="617"/>
      <c r="CTJ37" s="617"/>
      <c r="CTK37" s="617"/>
      <c r="CTL37" s="617"/>
      <c r="CTM37" s="617"/>
      <c r="CTN37" s="617"/>
      <c r="CTO37" s="617"/>
      <c r="CTP37" s="617"/>
      <c r="CTQ37" s="617"/>
      <c r="CTR37" s="617"/>
      <c r="CTS37" s="617"/>
      <c r="CTT37" s="617"/>
      <c r="CTU37" s="617"/>
      <c r="CTV37" s="617"/>
      <c r="CTW37" s="617"/>
      <c r="CTX37" s="617"/>
      <c r="CTY37" s="617"/>
      <c r="CTZ37" s="617"/>
      <c r="CUA37" s="617"/>
      <c r="CUB37" s="617"/>
      <c r="CUC37" s="617"/>
      <c r="CUD37" s="617"/>
      <c r="CUE37" s="617"/>
      <c r="CUF37" s="617"/>
      <c r="CUG37" s="617"/>
      <c r="CUH37" s="617"/>
      <c r="CUI37" s="617"/>
      <c r="CUJ37" s="617"/>
      <c r="CUK37" s="617"/>
      <c r="CUL37" s="617"/>
      <c r="CUM37" s="617"/>
      <c r="CUN37" s="617"/>
      <c r="CUO37" s="617"/>
      <c r="CUP37" s="617"/>
      <c r="CUQ37" s="617"/>
      <c r="CUR37" s="617"/>
      <c r="CUS37" s="617"/>
      <c r="CUT37" s="617"/>
      <c r="CUU37" s="617"/>
      <c r="CUV37" s="617"/>
      <c r="CUW37" s="617"/>
      <c r="CUX37" s="617"/>
      <c r="CUY37" s="617"/>
      <c r="CUZ37" s="617"/>
      <c r="CVA37" s="617"/>
      <c r="CVB37" s="617"/>
      <c r="CVC37" s="617"/>
      <c r="CVD37" s="617"/>
      <c r="CVE37" s="617"/>
      <c r="CVF37" s="617"/>
      <c r="CVG37" s="617"/>
      <c r="CVH37" s="617"/>
      <c r="CVI37" s="617"/>
      <c r="CVJ37" s="617"/>
      <c r="CVK37" s="617"/>
      <c r="CVL37" s="617"/>
      <c r="CVM37" s="617"/>
      <c r="CVN37" s="617"/>
      <c r="CVO37" s="617"/>
      <c r="CVP37" s="617"/>
      <c r="CVQ37" s="617"/>
      <c r="CVR37" s="617"/>
      <c r="CVS37" s="617"/>
      <c r="CVT37" s="617"/>
      <c r="CVU37" s="617"/>
      <c r="CVV37" s="617"/>
      <c r="CVW37" s="617"/>
      <c r="CVX37" s="617"/>
      <c r="CVY37" s="617"/>
      <c r="CVZ37" s="617"/>
      <c r="CWA37" s="617"/>
      <c r="CWB37" s="617"/>
      <c r="CWC37" s="617"/>
      <c r="CWD37" s="617"/>
      <c r="CWE37" s="617"/>
      <c r="CWF37" s="617"/>
      <c r="CWG37" s="617"/>
      <c r="CWH37" s="617"/>
      <c r="CWI37" s="617"/>
      <c r="CWJ37" s="617"/>
      <c r="CWK37" s="617"/>
      <c r="CWL37" s="617"/>
      <c r="CWM37" s="617"/>
      <c r="CWN37" s="617"/>
      <c r="CWO37" s="617"/>
      <c r="CWP37" s="617"/>
      <c r="CWQ37" s="617"/>
      <c r="CWR37" s="617"/>
      <c r="CWS37" s="617"/>
      <c r="CWT37" s="617"/>
      <c r="CWU37" s="617"/>
      <c r="CWV37" s="617"/>
      <c r="CWW37" s="617"/>
      <c r="CWX37" s="617"/>
      <c r="CWY37" s="617"/>
      <c r="CWZ37" s="617"/>
      <c r="CXA37" s="617"/>
      <c r="CXB37" s="617"/>
      <c r="CXC37" s="617"/>
      <c r="CXD37" s="617"/>
      <c r="CXE37" s="617"/>
      <c r="CXF37" s="617"/>
      <c r="CXG37" s="617"/>
      <c r="CXH37" s="617"/>
      <c r="CXI37" s="617"/>
      <c r="CXJ37" s="617"/>
      <c r="CXK37" s="617"/>
      <c r="CXL37" s="617"/>
      <c r="CXM37" s="617"/>
      <c r="CXN37" s="617"/>
      <c r="CXO37" s="617"/>
      <c r="CXP37" s="617"/>
      <c r="CXQ37" s="617"/>
      <c r="CXR37" s="617"/>
      <c r="CXS37" s="617"/>
      <c r="CXT37" s="617"/>
      <c r="CXU37" s="617"/>
      <c r="CXV37" s="617"/>
      <c r="CXW37" s="617"/>
      <c r="CXX37" s="617"/>
      <c r="CXY37" s="617"/>
      <c r="CXZ37" s="617"/>
      <c r="CYA37" s="617"/>
      <c r="CYB37" s="617"/>
      <c r="CYC37" s="617"/>
      <c r="CYD37" s="617"/>
      <c r="CYE37" s="617"/>
      <c r="CYF37" s="617"/>
      <c r="CYG37" s="617"/>
      <c r="CYH37" s="617"/>
      <c r="CYI37" s="617"/>
      <c r="CYJ37" s="617"/>
      <c r="CYK37" s="617"/>
      <c r="CYL37" s="617"/>
      <c r="CYM37" s="617"/>
      <c r="CYN37" s="617"/>
      <c r="CYO37" s="617"/>
      <c r="CYP37" s="617"/>
      <c r="CYQ37" s="617"/>
      <c r="CYR37" s="617"/>
      <c r="CYS37" s="617"/>
      <c r="CYT37" s="617"/>
      <c r="CYU37" s="617"/>
      <c r="CYV37" s="617"/>
      <c r="CYW37" s="617"/>
      <c r="CYX37" s="617"/>
      <c r="CYY37" s="617"/>
      <c r="CYZ37" s="617"/>
      <c r="CZA37" s="617"/>
      <c r="CZB37" s="617"/>
      <c r="CZC37" s="617"/>
      <c r="CZD37" s="617"/>
      <c r="CZE37" s="617"/>
      <c r="CZF37" s="617"/>
      <c r="CZG37" s="617"/>
      <c r="CZH37" s="617"/>
      <c r="CZI37" s="617"/>
      <c r="CZJ37" s="617"/>
      <c r="CZK37" s="617"/>
      <c r="CZL37" s="617"/>
      <c r="CZM37" s="617"/>
      <c r="CZN37" s="617"/>
      <c r="CZO37" s="617"/>
      <c r="CZP37" s="617"/>
      <c r="CZQ37" s="617"/>
      <c r="CZR37" s="617"/>
      <c r="CZS37" s="617"/>
      <c r="CZT37" s="617"/>
      <c r="CZU37" s="617"/>
      <c r="CZV37" s="617"/>
      <c r="CZW37" s="617"/>
      <c r="CZX37" s="617"/>
      <c r="CZY37" s="617"/>
      <c r="CZZ37" s="617"/>
      <c r="DAA37" s="617"/>
      <c r="DAB37" s="617"/>
      <c r="DAC37" s="617"/>
      <c r="DAD37" s="617"/>
      <c r="DAE37" s="617"/>
      <c r="DAF37" s="617"/>
      <c r="DAG37" s="617"/>
      <c r="DAH37" s="617"/>
      <c r="DAI37" s="617"/>
      <c r="DAJ37" s="617"/>
      <c r="DAK37" s="617"/>
      <c r="DAL37" s="617"/>
      <c r="DAM37" s="617"/>
      <c r="DAN37" s="617"/>
      <c r="DAO37" s="617"/>
      <c r="DAP37" s="617"/>
      <c r="DAQ37" s="617"/>
      <c r="DAR37" s="617"/>
      <c r="DAS37" s="617"/>
      <c r="DAT37" s="617"/>
      <c r="DAU37" s="617"/>
      <c r="DAV37" s="617"/>
      <c r="DAW37" s="617"/>
      <c r="DAX37" s="617"/>
      <c r="DAY37" s="617"/>
      <c r="DAZ37" s="617"/>
      <c r="DBA37" s="617"/>
      <c r="DBB37" s="617"/>
      <c r="DBC37" s="617"/>
      <c r="DBD37" s="617"/>
      <c r="DBE37" s="617"/>
      <c r="DBF37" s="617"/>
      <c r="DBG37" s="617"/>
      <c r="DBH37" s="617"/>
      <c r="DBI37" s="617"/>
      <c r="DBJ37" s="617"/>
      <c r="DBK37" s="617"/>
      <c r="DBL37" s="617"/>
      <c r="DBM37" s="617"/>
      <c r="DBN37" s="617"/>
      <c r="DBO37" s="617"/>
      <c r="DBP37" s="617"/>
      <c r="DBQ37" s="617"/>
      <c r="DBR37" s="617"/>
      <c r="DBS37" s="617"/>
      <c r="DBT37" s="617"/>
      <c r="DBU37" s="617"/>
      <c r="DBV37" s="617"/>
      <c r="DBW37" s="617"/>
      <c r="DBX37" s="617"/>
      <c r="DBY37" s="617"/>
      <c r="DBZ37" s="617"/>
      <c r="DCA37" s="617"/>
      <c r="DCB37" s="617"/>
      <c r="DCC37" s="617"/>
      <c r="DCD37" s="617"/>
      <c r="DCE37" s="617"/>
      <c r="DCF37" s="617"/>
      <c r="DCG37" s="617"/>
      <c r="DCH37" s="617"/>
      <c r="DCI37" s="617"/>
      <c r="DCJ37" s="617"/>
      <c r="DCK37" s="617"/>
      <c r="DCL37" s="617"/>
      <c r="DCM37" s="617"/>
      <c r="DCN37" s="617"/>
      <c r="DCO37" s="617"/>
      <c r="DCP37" s="617"/>
      <c r="DCQ37" s="617"/>
      <c r="DCR37" s="617"/>
      <c r="DCS37" s="617"/>
      <c r="DCT37" s="617"/>
      <c r="DCU37" s="617"/>
      <c r="DCV37" s="617"/>
      <c r="DCW37" s="617"/>
      <c r="DCX37" s="617"/>
      <c r="DCY37" s="617"/>
      <c r="DCZ37" s="617"/>
      <c r="DDA37" s="617"/>
      <c r="DDB37" s="617"/>
      <c r="DDC37" s="617"/>
      <c r="DDD37" s="617"/>
      <c r="DDE37" s="617"/>
      <c r="DDF37" s="617"/>
      <c r="DDG37" s="617"/>
      <c r="DDH37" s="617"/>
      <c r="DDI37" s="617"/>
      <c r="DDJ37" s="617"/>
      <c r="DDK37" s="617"/>
      <c r="DDL37" s="617"/>
      <c r="DDM37" s="617"/>
      <c r="DDN37" s="617"/>
      <c r="DDO37" s="617"/>
      <c r="DDP37" s="617"/>
      <c r="DDQ37" s="617"/>
      <c r="DDR37" s="617"/>
      <c r="DDS37" s="617"/>
      <c r="DDT37" s="617"/>
      <c r="DDU37" s="617"/>
      <c r="DDV37" s="617"/>
      <c r="DDW37" s="617"/>
      <c r="DDX37" s="617"/>
      <c r="DDY37" s="617"/>
      <c r="DDZ37" s="617"/>
      <c r="DEA37" s="617"/>
      <c r="DEB37" s="617"/>
      <c r="DEC37" s="617"/>
      <c r="DED37" s="617"/>
      <c r="DEE37" s="617"/>
      <c r="DEF37" s="617"/>
      <c r="DEG37" s="617"/>
      <c r="DEH37" s="617"/>
      <c r="DEI37" s="617"/>
      <c r="DEJ37" s="617"/>
      <c r="DEK37" s="617"/>
      <c r="DEL37" s="617"/>
      <c r="DEM37" s="617"/>
      <c r="DEN37" s="617"/>
      <c r="DEO37" s="617"/>
      <c r="DEP37" s="617"/>
      <c r="DEQ37" s="617"/>
      <c r="DER37" s="617"/>
      <c r="DES37" s="617"/>
      <c r="DET37" s="617"/>
      <c r="DEU37" s="617"/>
      <c r="DEV37" s="617"/>
      <c r="DEW37" s="617"/>
      <c r="DEX37" s="617"/>
      <c r="DEY37" s="617"/>
      <c r="DEZ37" s="617"/>
      <c r="DFA37" s="617"/>
      <c r="DFB37" s="617"/>
      <c r="DFC37" s="617"/>
      <c r="DFD37" s="617"/>
      <c r="DFE37" s="617"/>
      <c r="DFF37" s="617"/>
      <c r="DFG37" s="617"/>
      <c r="DFH37" s="617"/>
      <c r="DFI37" s="617"/>
      <c r="DFJ37" s="617"/>
      <c r="DFK37" s="617"/>
      <c r="DFL37" s="617"/>
      <c r="DFM37" s="617"/>
      <c r="DFN37" s="617"/>
      <c r="DFO37" s="617"/>
      <c r="DFP37" s="617"/>
      <c r="DFQ37" s="617"/>
      <c r="DFR37" s="617"/>
      <c r="DFS37" s="617"/>
      <c r="DFT37" s="617"/>
      <c r="DFU37" s="617"/>
      <c r="DFV37" s="617"/>
      <c r="DFW37" s="617"/>
      <c r="DFX37" s="617"/>
      <c r="DFY37" s="617"/>
      <c r="DFZ37" s="617"/>
      <c r="DGA37" s="617"/>
      <c r="DGB37" s="617"/>
      <c r="DGC37" s="617"/>
      <c r="DGD37" s="617"/>
      <c r="DGE37" s="617"/>
      <c r="DGF37" s="617"/>
      <c r="DGG37" s="617"/>
      <c r="DGH37" s="617"/>
      <c r="DGI37" s="617"/>
      <c r="DGJ37" s="617"/>
      <c r="DGK37" s="617"/>
      <c r="DGL37" s="617"/>
      <c r="DGM37" s="617"/>
      <c r="DGN37" s="617"/>
      <c r="DGO37" s="617"/>
      <c r="DGP37" s="617"/>
      <c r="DGQ37" s="617"/>
      <c r="DGR37" s="617"/>
      <c r="DGS37" s="617"/>
      <c r="DGT37" s="617"/>
      <c r="DGU37" s="617"/>
      <c r="DGV37" s="617"/>
      <c r="DGW37" s="617"/>
      <c r="DGX37" s="617"/>
      <c r="DGY37" s="617"/>
      <c r="DGZ37" s="617"/>
      <c r="DHA37" s="617"/>
      <c r="DHB37" s="617"/>
      <c r="DHC37" s="617"/>
      <c r="DHD37" s="617"/>
      <c r="DHE37" s="617"/>
      <c r="DHF37" s="617"/>
      <c r="DHG37" s="617"/>
      <c r="DHH37" s="617"/>
      <c r="DHI37" s="617"/>
      <c r="DHJ37" s="617"/>
      <c r="DHK37" s="617"/>
      <c r="DHL37" s="617"/>
      <c r="DHM37" s="617"/>
      <c r="DHN37" s="617"/>
      <c r="DHO37" s="617"/>
      <c r="DHP37" s="617"/>
      <c r="DHQ37" s="617"/>
      <c r="DHR37" s="617"/>
      <c r="DHS37" s="617"/>
      <c r="DHT37" s="617"/>
      <c r="DHU37" s="617"/>
      <c r="DHV37" s="617"/>
      <c r="DHW37" s="617"/>
      <c r="DHX37" s="617"/>
      <c r="DHY37" s="617"/>
      <c r="DHZ37" s="617"/>
      <c r="DIA37" s="617"/>
      <c r="DIB37" s="617"/>
      <c r="DIC37" s="617"/>
      <c r="DID37" s="617"/>
      <c r="DIE37" s="617"/>
      <c r="DIF37" s="617"/>
      <c r="DIG37" s="617"/>
      <c r="DIH37" s="617"/>
      <c r="DII37" s="617"/>
      <c r="DIJ37" s="617"/>
      <c r="DIK37" s="617"/>
      <c r="DIL37" s="617"/>
      <c r="DIM37" s="617"/>
      <c r="DIN37" s="617"/>
      <c r="DIO37" s="617"/>
      <c r="DIP37" s="617"/>
      <c r="DIQ37" s="617"/>
      <c r="DIR37" s="617"/>
      <c r="DIS37" s="617"/>
      <c r="DIT37" s="617"/>
      <c r="DIU37" s="617"/>
      <c r="DIV37" s="617"/>
      <c r="DIW37" s="617"/>
      <c r="DIX37" s="617"/>
      <c r="DIY37" s="617"/>
      <c r="DIZ37" s="617"/>
      <c r="DJA37" s="617"/>
      <c r="DJB37" s="617"/>
      <c r="DJC37" s="617"/>
      <c r="DJD37" s="617"/>
      <c r="DJE37" s="617"/>
      <c r="DJF37" s="617"/>
      <c r="DJG37" s="617"/>
      <c r="DJH37" s="617"/>
      <c r="DJI37" s="617"/>
      <c r="DJJ37" s="617"/>
      <c r="DJK37" s="617"/>
      <c r="DJL37" s="617"/>
      <c r="DJM37" s="617"/>
      <c r="DJN37" s="617"/>
      <c r="DJO37" s="617"/>
      <c r="DJP37" s="617"/>
      <c r="DJQ37" s="617"/>
      <c r="DJR37" s="617"/>
      <c r="DJS37" s="617"/>
      <c r="DJT37" s="617"/>
      <c r="DJU37" s="617"/>
      <c r="DJV37" s="617"/>
      <c r="DJW37" s="617"/>
      <c r="DJX37" s="617"/>
      <c r="DJY37" s="617"/>
      <c r="DJZ37" s="617"/>
      <c r="DKA37" s="617"/>
      <c r="DKB37" s="617"/>
      <c r="DKC37" s="617"/>
      <c r="DKD37" s="617"/>
      <c r="DKE37" s="617"/>
      <c r="DKF37" s="617"/>
      <c r="DKG37" s="617"/>
      <c r="DKH37" s="617"/>
      <c r="DKI37" s="617"/>
      <c r="DKJ37" s="617"/>
      <c r="DKK37" s="617"/>
      <c r="DKL37" s="617"/>
      <c r="DKM37" s="617"/>
      <c r="DKN37" s="617"/>
      <c r="DKO37" s="617"/>
      <c r="DKP37" s="617"/>
      <c r="DKQ37" s="617"/>
      <c r="DKR37" s="617"/>
      <c r="DKS37" s="617"/>
      <c r="DKT37" s="617"/>
      <c r="DKU37" s="617"/>
      <c r="DKV37" s="617"/>
      <c r="DKW37" s="617"/>
      <c r="DKX37" s="617"/>
      <c r="DKY37" s="617"/>
      <c r="DKZ37" s="617"/>
      <c r="DLA37" s="617"/>
      <c r="DLB37" s="617"/>
      <c r="DLC37" s="617"/>
      <c r="DLD37" s="617"/>
      <c r="DLE37" s="617"/>
      <c r="DLF37" s="617"/>
      <c r="DLG37" s="617"/>
      <c r="DLH37" s="617"/>
      <c r="DLI37" s="617"/>
      <c r="DLJ37" s="617"/>
      <c r="DLK37" s="617"/>
      <c r="DLL37" s="617"/>
      <c r="DLM37" s="617"/>
      <c r="DLN37" s="617"/>
      <c r="DLO37" s="617"/>
      <c r="DLP37" s="617"/>
      <c r="DLQ37" s="617"/>
      <c r="DLR37" s="617"/>
      <c r="DLS37" s="617"/>
      <c r="DLT37" s="617"/>
      <c r="DLU37" s="617"/>
      <c r="DLV37" s="617"/>
      <c r="DLW37" s="617"/>
      <c r="DLX37" s="617"/>
      <c r="DLY37" s="617"/>
      <c r="DLZ37" s="617"/>
      <c r="DMA37" s="617"/>
      <c r="DMB37" s="617"/>
      <c r="DMC37" s="617"/>
      <c r="DMD37" s="617"/>
      <c r="DME37" s="617"/>
      <c r="DMF37" s="617"/>
      <c r="DMG37" s="617"/>
      <c r="DMH37" s="617"/>
      <c r="DMI37" s="617"/>
      <c r="DMJ37" s="617"/>
      <c r="DMK37" s="617"/>
      <c r="DML37" s="617"/>
      <c r="DMM37" s="617"/>
      <c r="DMN37" s="617"/>
      <c r="DMO37" s="617"/>
      <c r="DMP37" s="617"/>
      <c r="DMQ37" s="617"/>
      <c r="DMR37" s="617"/>
      <c r="DMS37" s="617"/>
      <c r="DMT37" s="617"/>
      <c r="DMU37" s="617"/>
      <c r="DMV37" s="617"/>
      <c r="DMW37" s="617"/>
      <c r="DMX37" s="617"/>
      <c r="DMY37" s="617"/>
      <c r="DMZ37" s="617"/>
      <c r="DNA37" s="617"/>
      <c r="DNB37" s="617"/>
      <c r="DNC37" s="617"/>
      <c r="DND37" s="617"/>
      <c r="DNE37" s="617"/>
      <c r="DNF37" s="617"/>
      <c r="DNG37" s="617"/>
      <c r="DNH37" s="617"/>
      <c r="DNI37" s="617"/>
      <c r="DNJ37" s="617"/>
      <c r="DNK37" s="617"/>
      <c r="DNL37" s="617"/>
      <c r="DNM37" s="617"/>
      <c r="DNN37" s="617"/>
      <c r="DNO37" s="617"/>
      <c r="DNP37" s="617"/>
      <c r="DNQ37" s="617"/>
      <c r="DNR37" s="617"/>
      <c r="DNS37" s="617"/>
      <c r="DNT37" s="617"/>
      <c r="DNU37" s="617"/>
      <c r="DNV37" s="617"/>
      <c r="DNW37" s="617"/>
      <c r="DNX37" s="617"/>
      <c r="DNY37" s="617"/>
      <c r="DNZ37" s="617"/>
      <c r="DOA37" s="617"/>
      <c r="DOB37" s="617"/>
      <c r="DOC37" s="617"/>
      <c r="DOD37" s="617"/>
      <c r="DOE37" s="617"/>
      <c r="DOF37" s="617"/>
      <c r="DOG37" s="617"/>
      <c r="DOH37" s="617"/>
      <c r="DOI37" s="617"/>
      <c r="DOJ37" s="617"/>
      <c r="DOK37" s="617"/>
      <c r="DOL37" s="617"/>
      <c r="DOM37" s="617"/>
      <c r="DON37" s="617"/>
      <c r="DOO37" s="617"/>
      <c r="DOP37" s="617"/>
      <c r="DOQ37" s="617"/>
      <c r="DOR37" s="617"/>
      <c r="DOS37" s="617"/>
      <c r="DOT37" s="617"/>
      <c r="DOU37" s="617"/>
      <c r="DOV37" s="617"/>
      <c r="DOW37" s="617"/>
      <c r="DOX37" s="617"/>
      <c r="DOY37" s="617"/>
      <c r="DOZ37" s="617"/>
      <c r="DPA37" s="617"/>
      <c r="DPB37" s="617"/>
      <c r="DPC37" s="617"/>
      <c r="DPD37" s="617"/>
      <c r="DPE37" s="617"/>
      <c r="DPF37" s="617"/>
      <c r="DPG37" s="617"/>
      <c r="DPH37" s="617"/>
      <c r="DPI37" s="617"/>
      <c r="DPJ37" s="617"/>
      <c r="DPK37" s="617"/>
      <c r="DPL37" s="617"/>
      <c r="DPM37" s="617"/>
      <c r="DPN37" s="617"/>
      <c r="DPO37" s="617"/>
      <c r="DPP37" s="617"/>
      <c r="DPQ37" s="617"/>
      <c r="DPR37" s="617"/>
      <c r="DPS37" s="617"/>
      <c r="DPT37" s="617"/>
      <c r="DPU37" s="617"/>
      <c r="DPV37" s="617"/>
      <c r="DPW37" s="617"/>
      <c r="DPX37" s="617"/>
      <c r="DPY37" s="617"/>
      <c r="DPZ37" s="617"/>
      <c r="DQA37" s="617"/>
      <c r="DQB37" s="617"/>
      <c r="DQC37" s="617"/>
      <c r="DQD37" s="617"/>
      <c r="DQE37" s="617"/>
      <c r="DQF37" s="617"/>
      <c r="DQG37" s="617"/>
      <c r="DQH37" s="617"/>
      <c r="DQI37" s="617"/>
      <c r="DQJ37" s="617"/>
      <c r="DQK37" s="617"/>
      <c r="DQL37" s="617"/>
      <c r="DQM37" s="617"/>
      <c r="DQN37" s="617"/>
      <c r="DQO37" s="617"/>
      <c r="DQP37" s="617"/>
      <c r="DQQ37" s="617"/>
      <c r="DQR37" s="617"/>
      <c r="DQS37" s="617"/>
      <c r="DQT37" s="617"/>
      <c r="DQU37" s="617"/>
      <c r="DQV37" s="617"/>
      <c r="DQW37" s="617"/>
      <c r="DQX37" s="617"/>
      <c r="DQY37" s="617"/>
      <c r="DQZ37" s="617"/>
      <c r="DRA37" s="617"/>
      <c r="DRB37" s="617"/>
      <c r="DRC37" s="617"/>
      <c r="DRD37" s="617"/>
      <c r="DRE37" s="617"/>
      <c r="DRF37" s="617"/>
      <c r="DRG37" s="617"/>
      <c r="DRH37" s="617"/>
      <c r="DRI37" s="617"/>
      <c r="DRJ37" s="617"/>
      <c r="DRK37" s="617"/>
      <c r="DRL37" s="617"/>
      <c r="DRM37" s="617"/>
      <c r="DRN37" s="617"/>
      <c r="DRO37" s="617"/>
      <c r="DRP37" s="617"/>
      <c r="DRQ37" s="617"/>
      <c r="DRR37" s="617"/>
      <c r="DRS37" s="617"/>
      <c r="DRT37" s="617"/>
      <c r="DRU37" s="617"/>
      <c r="DRV37" s="617"/>
      <c r="DRW37" s="617"/>
      <c r="DRX37" s="617"/>
      <c r="DRY37" s="617"/>
      <c r="DRZ37" s="617"/>
      <c r="DSA37" s="617"/>
      <c r="DSB37" s="617"/>
      <c r="DSC37" s="617"/>
      <c r="DSD37" s="617"/>
      <c r="DSE37" s="617"/>
      <c r="DSF37" s="617"/>
      <c r="DSG37" s="617"/>
      <c r="DSH37" s="617"/>
      <c r="DSI37" s="617"/>
      <c r="DSJ37" s="617"/>
      <c r="DSK37" s="617"/>
      <c r="DSL37" s="617"/>
      <c r="DSM37" s="617"/>
      <c r="DSN37" s="617"/>
      <c r="DSO37" s="617"/>
      <c r="DSP37" s="617"/>
      <c r="DSQ37" s="617"/>
      <c r="DSR37" s="617"/>
      <c r="DSS37" s="617"/>
      <c r="DST37" s="617"/>
      <c r="DSU37" s="617"/>
      <c r="DSV37" s="617"/>
      <c r="DSW37" s="617"/>
      <c r="DSX37" s="617"/>
      <c r="DSY37" s="617"/>
      <c r="DSZ37" s="617"/>
      <c r="DTA37" s="617"/>
      <c r="DTB37" s="617"/>
      <c r="DTC37" s="617"/>
      <c r="DTD37" s="617"/>
      <c r="DTE37" s="617"/>
      <c r="DTF37" s="617"/>
      <c r="DTG37" s="617"/>
      <c r="DTH37" s="617"/>
      <c r="DTI37" s="617"/>
      <c r="DTJ37" s="617"/>
      <c r="DTK37" s="617"/>
      <c r="DTL37" s="617"/>
      <c r="DTM37" s="617"/>
      <c r="DTN37" s="617"/>
      <c r="DTO37" s="617"/>
      <c r="DTP37" s="617"/>
      <c r="DTQ37" s="617"/>
      <c r="DTR37" s="617"/>
      <c r="DTS37" s="617"/>
      <c r="DTT37" s="617"/>
      <c r="DTU37" s="617"/>
      <c r="DTV37" s="617"/>
      <c r="DTW37" s="617"/>
      <c r="DTX37" s="617"/>
      <c r="DTY37" s="617"/>
      <c r="DTZ37" s="617"/>
      <c r="DUA37" s="617"/>
      <c r="DUB37" s="617"/>
      <c r="DUC37" s="617"/>
      <c r="DUD37" s="617"/>
      <c r="DUE37" s="617"/>
      <c r="DUF37" s="617"/>
      <c r="DUG37" s="617"/>
      <c r="DUH37" s="617"/>
      <c r="DUI37" s="617"/>
      <c r="DUJ37" s="617"/>
      <c r="DUK37" s="617"/>
      <c r="DUL37" s="617"/>
      <c r="DUM37" s="617"/>
      <c r="DUN37" s="617"/>
      <c r="DUO37" s="617"/>
      <c r="DUP37" s="617"/>
      <c r="DUQ37" s="617"/>
      <c r="DUR37" s="617"/>
      <c r="DUS37" s="617"/>
      <c r="DUT37" s="617"/>
      <c r="DUU37" s="617"/>
      <c r="DUV37" s="617"/>
      <c r="DUW37" s="617"/>
      <c r="DUX37" s="617"/>
      <c r="DUY37" s="617"/>
      <c r="DUZ37" s="617"/>
      <c r="DVA37" s="617"/>
      <c r="DVB37" s="617"/>
      <c r="DVC37" s="617"/>
      <c r="DVD37" s="617"/>
      <c r="DVE37" s="617"/>
      <c r="DVF37" s="617"/>
      <c r="DVG37" s="617"/>
      <c r="DVH37" s="617"/>
      <c r="DVI37" s="617"/>
      <c r="DVJ37" s="617"/>
      <c r="DVK37" s="617"/>
      <c r="DVL37" s="617"/>
      <c r="DVM37" s="617"/>
      <c r="DVN37" s="617"/>
      <c r="DVO37" s="617"/>
      <c r="DVP37" s="617"/>
      <c r="DVQ37" s="617"/>
      <c r="DVR37" s="617"/>
      <c r="DVS37" s="617"/>
      <c r="DVT37" s="617"/>
      <c r="DVU37" s="617"/>
      <c r="DVV37" s="617"/>
      <c r="DVW37" s="617"/>
      <c r="DVX37" s="617"/>
      <c r="DVY37" s="617"/>
      <c r="DVZ37" s="617"/>
      <c r="DWA37" s="617"/>
      <c r="DWB37" s="617"/>
      <c r="DWC37" s="617"/>
      <c r="DWD37" s="617"/>
      <c r="DWE37" s="617"/>
      <c r="DWF37" s="617"/>
      <c r="DWG37" s="617"/>
      <c r="DWH37" s="617"/>
      <c r="DWI37" s="617"/>
      <c r="DWJ37" s="617"/>
      <c r="DWK37" s="617"/>
      <c r="DWL37" s="617"/>
      <c r="DWM37" s="617"/>
      <c r="DWN37" s="617"/>
      <c r="DWO37" s="617"/>
      <c r="DWP37" s="617"/>
      <c r="DWQ37" s="617"/>
      <c r="DWR37" s="617"/>
      <c r="DWS37" s="617"/>
      <c r="DWT37" s="617"/>
      <c r="DWU37" s="617"/>
      <c r="DWV37" s="617"/>
      <c r="DWW37" s="617"/>
      <c r="DWX37" s="617"/>
      <c r="DWY37" s="617"/>
      <c r="DWZ37" s="617"/>
      <c r="DXA37" s="617"/>
      <c r="DXB37" s="617"/>
      <c r="DXC37" s="617"/>
      <c r="DXD37" s="617"/>
      <c r="DXE37" s="617"/>
      <c r="DXF37" s="617"/>
      <c r="DXG37" s="617"/>
      <c r="DXH37" s="617"/>
      <c r="DXI37" s="617"/>
      <c r="DXJ37" s="617"/>
      <c r="DXK37" s="617"/>
      <c r="DXL37" s="617"/>
      <c r="DXM37" s="617"/>
      <c r="DXN37" s="617"/>
      <c r="DXO37" s="617"/>
      <c r="DXP37" s="617"/>
      <c r="DXQ37" s="617"/>
      <c r="DXR37" s="617"/>
      <c r="DXS37" s="617"/>
      <c r="DXT37" s="617"/>
      <c r="DXU37" s="617"/>
      <c r="DXV37" s="617"/>
      <c r="DXW37" s="617"/>
      <c r="DXX37" s="617"/>
      <c r="DXY37" s="617"/>
      <c r="DXZ37" s="617"/>
      <c r="DYA37" s="617"/>
      <c r="DYB37" s="617"/>
      <c r="DYC37" s="617"/>
      <c r="DYD37" s="617"/>
      <c r="DYE37" s="617"/>
      <c r="DYF37" s="617"/>
      <c r="DYG37" s="617"/>
      <c r="DYH37" s="617"/>
      <c r="DYI37" s="617"/>
      <c r="DYJ37" s="617"/>
      <c r="DYK37" s="617"/>
      <c r="DYL37" s="617"/>
      <c r="DYM37" s="617"/>
      <c r="DYN37" s="617"/>
      <c r="DYO37" s="617"/>
      <c r="DYP37" s="617"/>
      <c r="DYQ37" s="617"/>
      <c r="DYR37" s="617"/>
      <c r="DYS37" s="617"/>
      <c r="DYT37" s="617"/>
      <c r="DYU37" s="617"/>
      <c r="DYV37" s="617"/>
      <c r="DYW37" s="617"/>
      <c r="DYX37" s="617"/>
      <c r="DYY37" s="617"/>
      <c r="DYZ37" s="617"/>
      <c r="DZA37" s="617"/>
      <c r="DZB37" s="617"/>
      <c r="DZC37" s="617"/>
      <c r="DZD37" s="617"/>
      <c r="DZE37" s="617"/>
      <c r="DZF37" s="617"/>
      <c r="DZG37" s="617"/>
      <c r="DZH37" s="617"/>
      <c r="DZI37" s="617"/>
      <c r="DZJ37" s="617"/>
      <c r="DZK37" s="617"/>
      <c r="DZL37" s="617"/>
      <c r="DZM37" s="617"/>
      <c r="DZN37" s="617"/>
      <c r="DZO37" s="617"/>
      <c r="DZP37" s="617"/>
      <c r="DZQ37" s="617"/>
      <c r="DZR37" s="617"/>
      <c r="DZS37" s="617"/>
      <c r="DZT37" s="617"/>
      <c r="DZU37" s="617"/>
      <c r="DZV37" s="617"/>
      <c r="DZW37" s="617"/>
      <c r="DZX37" s="617"/>
      <c r="DZY37" s="617"/>
      <c r="DZZ37" s="617"/>
      <c r="EAA37" s="617"/>
      <c r="EAB37" s="617"/>
      <c r="EAC37" s="617"/>
      <c r="EAD37" s="617"/>
      <c r="EAE37" s="617"/>
      <c r="EAF37" s="617"/>
      <c r="EAG37" s="617"/>
      <c r="EAH37" s="617"/>
      <c r="EAI37" s="617"/>
      <c r="EAJ37" s="617"/>
      <c r="EAK37" s="617"/>
      <c r="EAL37" s="617"/>
      <c r="EAM37" s="617"/>
      <c r="EAN37" s="617"/>
      <c r="EAO37" s="617"/>
      <c r="EAP37" s="617"/>
      <c r="EAQ37" s="617"/>
      <c r="EAR37" s="617"/>
      <c r="EAS37" s="617"/>
      <c r="EAT37" s="617"/>
      <c r="EAU37" s="617"/>
      <c r="EAV37" s="617"/>
      <c r="EAW37" s="617"/>
      <c r="EAX37" s="617"/>
      <c r="EAY37" s="617"/>
      <c r="EAZ37" s="617"/>
      <c r="EBA37" s="617"/>
      <c r="EBB37" s="617"/>
      <c r="EBC37" s="617"/>
      <c r="EBD37" s="617"/>
      <c r="EBE37" s="617"/>
      <c r="EBF37" s="617"/>
      <c r="EBG37" s="617"/>
      <c r="EBH37" s="617"/>
      <c r="EBI37" s="617"/>
      <c r="EBJ37" s="617"/>
      <c r="EBK37" s="617"/>
      <c r="EBL37" s="617"/>
      <c r="EBM37" s="617"/>
      <c r="EBN37" s="617"/>
      <c r="EBO37" s="617"/>
      <c r="EBP37" s="617"/>
      <c r="EBQ37" s="617"/>
      <c r="EBR37" s="617"/>
      <c r="EBS37" s="617"/>
      <c r="EBT37" s="617"/>
      <c r="EBU37" s="617"/>
      <c r="EBV37" s="617"/>
      <c r="EBW37" s="617"/>
      <c r="EBX37" s="617"/>
      <c r="EBY37" s="617"/>
      <c r="EBZ37" s="617"/>
      <c r="ECA37" s="617"/>
      <c r="ECB37" s="617"/>
      <c r="ECC37" s="617"/>
      <c r="ECD37" s="617"/>
      <c r="ECE37" s="617"/>
      <c r="ECF37" s="617"/>
      <c r="ECG37" s="617"/>
      <c r="ECH37" s="617"/>
      <c r="ECI37" s="617"/>
      <c r="ECJ37" s="617"/>
      <c r="ECK37" s="617"/>
      <c r="ECL37" s="617"/>
      <c r="ECM37" s="617"/>
      <c r="ECN37" s="617"/>
      <c r="ECO37" s="617"/>
      <c r="ECP37" s="617"/>
      <c r="ECQ37" s="617"/>
      <c r="ECR37" s="617"/>
      <c r="ECS37" s="617"/>
      <c r="ECT37" s="617"/>
      <c r="ECU37" s="617"/>
      <c r="ECV37" s="617"/>
      <c r="ECW37" s="617"/>
      <c r="ECX37" s="617"/>
      <c r="ECY37" s="617"/>
      <c r="ECZ37" s="617"/>
      <c r="EDA37" s="617"/>
      <c r="EDB37" s="617"/>
      <c r="EDC37" s="617"/>
      <c r="EDD37" s="617"/>
      <c r="EDE37" s="617"/>
      <c r="EDF37" s="617"/>
      <c r="EDG37" s="617"/>
      <c r="EDH37" s="617"/>
      <c r="EDI37" s="617"/>
      <c r="EDJ37" s="617"/>
      <c r="EDK37" s="617"/>
      <c r="EDL37" s="617"/>
      <c r="EDM37" s="617"/>
      <c r="EDN37" s="617"/>
      <c r="EDO37" s="617"/>
      <c r="EDP37" s="617"/>
      <c r="EDQ37" s="617"/>
      <c r="EDR37" s="617"/>
      <c r="EDS37" s="617"/>
      <c r="EDT37" s="617"/>
      <c r="EDU37" s="617"/>
      <c r="EDV37" s="617"/>
      <c r="EDW37" s="617"/>
      <c r="EDX37" s="617"/>
      <c r="EDY37" s="617"/>
      <c r="EDZ37" s="617"/>
      <c r="EEA37" s="617"/>
      <c r="EEB37" s="617"/>
      <c r="EEC37" s="617"/>
      <c r="EED37" s="617"/>
      <c r="EEE37" s="617"/>
      <c r="EEF37" s="617"/>
      <c r="EEG37" s="617"/>
      <c r="EEH37" s="617"/>
      <c r="EEI37" s="617"/>
      <c r="EEJ37" s="617"/>
      <c r="EEK37" s="617"/>
      <c r="EEL37" s="617"/>
      <c r="EEM37" s="617"/>
      <c r="EEN37" s="617"/>
      <c r="EEO37" s="617"/>
      <c r="EEP37" s="617"/>
      <c r="EEQ37" s="617"/>
      <c r="EER37" s="617"/>
      <c r="EES37" s="617"/>
      <c r="EET37" s="617"/>
      <c r="EEU37" s="617"/>
      <c r="EEV37" s="617"/>
      <c r="EEW37" s="617"/>
      <c r="EEX37" s="617"/>
      <c r="EEY37" s="617"/>
      <c r="EEZ37" s="617"/>
      <c r="EFA37" s="617"/>
      <c r="EFB37" s="617"/>
      <c r="EFC37" s="617"/>
      <c r="EFD37" s="617"/>
      <c r="EFE37" s="617"/>
      <c r="EFF37" s="617"/>
      <c r="EFG37" s="617"/>
      <c r="EFH37" s="617"/>
      <c r="EFI37" s="617"/>
      <c r="EFJ37" s="617"/>
      <c r="EFK37" s="617"/>
      <c r="EFL37" s="617"/>
      <c r="EFM37" s="617"/>
      <c r="EFN37" s="617"/>
      <c r="EFO37" s="617"/>
      <c r="EFP37" s="617"/>
      <c r="EFQ37" s="617"/>
      <c r="EFR37" s="617"/>
      <c r="EFS37" s="617"/>
      <c r="EFT37" s="617"/>
      <c r="EFU37" s="617"/>
      <c r="EFV37" s="617"/>
      <c r="EFW37" s="617"/>
      <c r="EFX37" s="617"/>
      <c r="EFY37" s="617"/>
      <c r="EFZ37" s="617"/>
      <c r="EGA37" s="617"/>
      <c r="EGB37" s="617"/>
      <c r="EGC37" s="617"/>
      <c r="EGD37" s="617"/>
      <c r="EGE37" s="617"/>
      <c r="EGF37" s="617"/>
      <c r="EGG37" s="617"/>
      <c r="EGH37" s="617"/>
      <c r="EGI37" s="617"/>
      <c r="EGJ37" s="617"/>
      <c r="EGK37" s="617"/>
      <c r="EGL37" s="617"/>
      <c r="EGM37" s="617"/>
      <c r="EGN37" s="617"/>
      <c r="EGO37" s="617"/>
      <c r="EGP37" s="617"/>
      <c r="EGQ37" s="617"/>
      <c r="EGR37" s="617"/>
      <c r="EGS37" s="617"/>
      <c r="EGT37" s="617"/>
      <c r="EGU37" s="617"/>
      <c r="EGV37" s="617"/>
      <c r="EGW37" s="617"/>
      <c r="EGX37" s="617"/>
      <c r="EGY37" s="617"/>
      <c r="EGZ37" s="617"/>
      <c r="EHA37" s="617"/>
      <c r="EHB37" s="617"/>
      <c r="EHC37" s="617"/>
      <c r="EHD37" s="617"/>
      <c r="EHE37" s="617"/>
      <c r="EHF37" s="617"/>
      <c r="EHG37" s="617"/>
      <c r="EHH37" s="617"/>
      <c r="EHI37" s="617"/>
      <c r="EHJ37" s="617"/>
      <c r="EHK37" s="617"/>
      <c r="EHL37" s="617"/>
      <c r="EHM37" s="617"/>
      <c r="EHN37" s="617"/>
      <c r="EHO37" s="617"/>
      <c r="EHP37" s="617"/>
      <c r="EHQ37" s="617"/>
      <c r="EHR37" s="617"/>
      <c r="EHS37" s="617"/>
      <c r="EHT37" s="617"/>
      <c r="EHU37" s="617"/>
      <c r="EHV37" s="617"/>
      <c r="EHW37" s="617"/>
      <c r="EHX37" s="617"/>
      <c r="EHY37" s="617"/>
      <c r="EHZ37" s="617"/>
      <c r="EIA37" s="617"/>
      <c r="EIB37" s="617"/>
      <c r="EIC37" s="617"/>
      <c r="EID37" s="617"/>
      <c r="EIE37" s="617"/>
      <c r="EIF37" s="617"/>
      <c r="EIG37" s="617"/>
      <c r="EIH37" s="617"/>
      <c r="EII37" s="617"/>
      <c r="EIJ37" s="617"/>
      <c r="EIK37" s="617"/>
      <c r="EIL37" s="617"/>
      <c r="EIM37" s="617"/>
      <c r="EIN37" s="617"/>
      <c r="EIO37" s="617"/>
      <c r="EIP37" s="617"/>
      <c r="EIQ37" s="617"/>
      <c r="EIR37" s="617"/>
      <c r="EIS37" s="617"/>
      <c r="EIT37" s="617"/>
      <c r="EIU37" s="617"/>
      <c r="EIV37" s="617"/>
      <c r="EIW37" s="617"/>
      <c r="EIX37" s="617"/>
      <c r="EIY37" s="617"/>
      <c r="EIZ37" s="617"/>
      <c r="EJA37" s="617"/>
      <c r="EJB37" s="617"/>
      <c r="EJC37" s="617"/>
      <c r="EJD37" s="617"/>
      <c r="EJE37" s="617"/>
      <c r="EJF37" s="617"/>
      <c r="EJG37" s="617"/>
      <c r="EJH37" s="617"/>
      <c r="EJI37" s="617"/>
      <c r="EJJ37" s="617"/>
      <c r="EJK37" s="617"/>
      <c r="EJL37" s="617"/>
      <c r="EJM37" s="617"/>
      <c r="EJN37" s="617"/>
      <c r="EJO37" s="617"/>
      <c r="EJP37" s="617"/>
      <c r="EJQ37" s="617"/>
      <c r="EJR37" s="617"/>
      <c r="EJS37" s="617"/>
      <c r="EJT37" s="617"/>
      <c r="EJU37" s="617"/>
      <c r="EJV37" s="617"/>
      <c r="EJW37" s="617"/>
      <c r="EJX37" s="617"/>
      <c r="EJY37" s="617"/>
      <c r="EJZ37" s="617"/>
      <c r="EKA37" s="617"/>
      <c r="EKB37" s="617"/>
      <c r="EKC37" s="617"/>
      <c r="EKD37" s="617"/>
      <c r="EKE37" s="617"/>
      <c r="EKF37" s="617"/>
      <c r="EKG37" s="617"/>
      <c r="EKH37" s="617"/>
      <c r="EKI37" s="617"/>
      <c r="EKJ37" s="617"/>
      <c r="EKK37" s="617"/>
      <c r="EKL37" s="617"/>
      <c r="EKM37" s="617"/>
      <c r="EKN37" s="617"/>
      <c r="EKO37" s="617"/>
      <c r="EKP37" s="617"/>
      <c r="EKQ37" s="617"/>
      <c r="EKR37" s="617"/>
      <c r="EKS37" s="617"/>
      <c r="EKT37" s="617"/>
      <c r="EKU37" s="617"/>
      <c r="EKV37" s="617"/>
      <c r="EKW37" s="617"/>
      <c r="EKX37" s="617"/>
      <c r="EKY37" s="617"/>
      <c r="EKZ37" s="617"/>
      <c r="ELA37" s="617"/>
      <c r="ELB37" s="617"/>
      <c r="ELC37" s="617"/>
      <c r="ELD37" s="617"/>
      <c r="ELE37" s="617"/>
      <c r="ELF37" s="617"/>
      <c r="ELG37" s="617"/>
      <c r="ELH37" s="617"/>
      <c r="ELI37" s="617"/>
      <c r="ELJ37" s="617"/>
      <c r="ELK37" s="617"/>
      <c r="ELL37" s="617"/>
      <c r="ELM37" s="617"/>
      <c r="ELN37" s="617"/>
      <c r="ELO37" s="617"/>
      <c r="ELP37" s="617"/>
      <c r="ELQ37" s="617"/>
      <c r="ELR37" s="617"/>
      <c r="ELS37" s="617"/>
      <c r="ELT37" s="617"/>
      <c r="ELU37" s="617"/>
      <c r="ELV37" s="617"/>
      <c r="ELW37" s="617"/>
      <c r="ELX37" s="617"/>
      <c r="ELY37" s="617"/>
      <c r="ELZ37" s="617"/>
      <c r="EMA37" s="617"/>
      <c r="EMB37" s="617"/>
      <c r="EMC37" s="617"/>
      <c r="EMD37" s="617"/>
      <c r="EME37" s="617"/>
      <c r="EMF37" s="617"/>
      <c r="EMG37" s="617"/>
      <c r="EMH37" s="617"/>
      <c r="EMI37" s="617"/>
      <c r="EMJ37" s="617"/>
      <c r="EMK37" s="617"/>
      <c r="EML37" s="617"/>
      <c r="EMM37" s="617"/>
      <c r="EMN37" s="617"/>
      <c r="EMO37" s="617"/>
      <c r="EMP37" s="617"/>
      <c r="EMQ37" s="617"/>
      <c r="EMR37" s="617"/>
      <c r="EMS37" s="617"/>
      <c r="EMT37" s="617"/>
      <c r="EMU37" s="617"/>
      <c r="EMV37" s="617"/>
      <c r="EMW37" s="617"/>
      <c r="EMX37" s="617"/>
      <c r="EMY37" s="617"/>
      <c r="EMZ37" s="617"/>
      <c r="ENA37" s="617"/>
      <c r="ENB37" s="617"/>
      <c r="ENC37" s="617"/>
      <c r="END37" s="617"/>
      <c r="ENE37" s="617"/>
      <c r="ENF37" s="617"/>
      <c r="ENG37" s="617"/>
      <c r="ENH37" s="617"/>
      <c r="ENI37" s="617"/>
      <c r="ENJ37" s="617"/>
      <c r="ENK37" s="617"/>
      <c r="ENL37" s="617"/>
      <c r="ENM37" s="617"/>
      <c r="ENN37" s="617"/>
      <c r="ENO37" s="617"/>
      <c r="ENP37" s="617"/>
      <c r="ENQ37" s="617"/>
      <c r="ENR37" s="617"/>
      <c r="ENS37" s="617"/>
      <c r="ENT37" s="617"/>
      <c r="ENU37" s="617"/>
      <c r="ENV37" s="617"/>
      <c r="ENW37" s="617"/>
      <c r="ENX37" s="617"/>
      <c r="ENY37" s="617"/>
      <c r="ENZ37" s="617"/>
      <c r="EOA37" s="617"/>
      <c r="EOB37" s="617"/>
      <c r="EOC37" s="617"/>
      <c r="EOD37" s="617"/>
      <c r="EOE37" s="617"/>
      <c r="EOF37" s="617"/>
      <c r="EOG37" s="617"/>
      <c r="EOH37" s="617"/>
      <c r="EOI37" s="617"/>
      <c r="EOJ37" s="617"/>
      <c r="EOK37" s="617"/>
      <c r="EOL37" s="617"/>
      <c r="EOM37" s="617"/>
      <c r="EON37" s="617"/>
      <c r="EOO37" s="617"/>
      <c r="EOP37" s="617"/>
      <c r="EOQ37" s="617"/>
      <c r="EOR37" s="617"/>
      <c r="EOS37" s="617"/>
      <c r="EOT37" s="617"/>
      <c r="EOU37" s="617"/>
      <c r="EOV37" s="617"/>
      <c r="EOW37" s="617"/>
      <c r="EOX37" s="617"/>
      <c r="EOY37" s="617"/>
      <c r="EOZ37" s="617"/>
      <c r="EPA37" s="617"/>
      <c r="EPB37" s="617"/>
      <c r="EPC37" s="617"/>
      <c r="EPD37" s="617"/>
      <c r="EPE37" s="617"/>
      <c r="EPF37" s="617"/>
      <c r="EPG37" s="617"/>
      <c r="EPH37" s="617"/>
      <c r="EPI37" s="617"/>
      <c r="EPJ37" s="617"/>
      <c r="EPK37" s="617"/>
      <c r="EPL37" s="617"/>
      <c r="EPM37" s="617"/>
      <c r="EPN37" s="617"/>
      <c r="EPO37" s="617"/>
      <c r="EPP37" s="617"/>
      <c r="EPQ37" s="617"/>
      <c r="EPR37" s="617"/>
      <c r="EPS37" s="617"/>
      <c r="EPT37" s="617"/>
      <c r="EPU37" s="617"/>
      <c r="EPV37" s="617"/>
      <c r="EPW37" s="617"/>
      <c r="EPX37" s="617"/>
      <c r="EPY37" s="617"/>
      <c r="EPZ37" s="617"/>
      <c r="EQA37" s="617"/>
      <c r="EQB37" s="617"/>
      <c r="EQC37" s="617"/>
      <c r="EQD37" s="617"/>
      <c r="EQE37" s="617"/>
      <c r="EQF37" s="617"/>
      <c r="EQG37" s="617"/>
      <c r="EQH37" s="617"/>
      <c r="EQI37" s="617"/>
      <c r="EQJ37" s="617"/>
      <c r="EQK37" s="617"/>
      <c r="EQL37" s="617"/>
      <c r="EQM37" s="617"/>
      <c r="EQN37" s="617"/>
      <c r="EQO37" s="617"/>
      <c r="EQP37" s="617"/>
      <c r="EQQ37" s="617"/>
      <c r="EQR37" s="617"/>
      <c r="EQS37" s="617"/>
      <c r="EQT37" s="617"/>
      <c r="EQU37" s="617"/>
      <c r="EQV37" s="617"/>
      <c r="EQW37" s="617"/>
      <c r="EQX37" s="617"/>
      <c r="EQY37" s="617"/>
      <c r="EQZ37" s="617"/>
      <c r="ERA37" s="617"/>
      <c r="ERB37" s="617"/>
      <c r="ERC37" s="617"/>
      <c r="ERD37" s="617"/>
      <c r="ERE37" s="617"/>
      <c r="ERF37" s="617"/>
      <c r="ERG37" s="617"/>
      <c r="ERH37" s="617"/>
      <c r="ERI37" s="617"/>
      <c r="ERJ37" s="617"/>
      <c r="ERK37" s="617"/>
      <c r="ERL37" s="617"/>
      <c r="ERM37" s="617"/>
      <c r="ERN37" s="617"/>
      <c r="ERO37" s="617"/>
      <c r="ERP37" s="617"/>
      <c r="ERQ37" s="617"/>
      <c r="ERR37" s="617"/>
      <c r="ERS37" s="617"/>
      <c r="ERT37" s="617"/>
      <c r="ERU37" s="617"/>
      <c r="ERV37" s="617"/>
      <c r="ERW37" s="617"/>
      <c r="ERX37" s="617"/>
      <c r="ERY37" s="617"/>
      <c r="ERZ37" s="617"/>
      <c r="ESA37" s="617"/>
      <c r="ESB37" s="617"/>
      <c r="ESC37" s="617"/>
      <c r="ESD37" s="617"/>
      <c r="ESE37" s="617"/>
      <c r="ESF37" s="617"/>
      <c r="ESG37" s="617"/>
      <c r="ESH37" s="617"/>
      <c r="ESI37" s="617"/>
      <c r="ESJ37" s="617"/>
      <c r="ESK37" s="617"/>
      <c r="ESL37" s="617"/>
      <c r="ESM37" s="617"/>
      <c r="ESN37" s="617"/>
      <c r="ESO37" s="617"/>
      <c r="ESP37" s="617"/>
      <c r="ESQ37" s="617"/>
      <c r="ESR37" s="617"/>
      <c r="ESS37" s="617"/>
      <c r="EST37" s="617"/>
      <c r="ESU37" s="617"/>
      <c r="ESV37" s="617"/>
      <c r="ESW37" s="617"/>
      <c r="ESX37" s="617"/>
      <c r="ESY37" s="617"/>
      <c r="ESZ37" s="617"/>
      <c r="ETA37" s="617"/>
      <c r="ETB37" s="617"/>
      <c r="ETC37" s="617"/>
      <c r="ETD37" s="617"/>
      <c r="ETE37" s="617"/>
      <c r="ETF37" s="617"/>
      <c r="ETG37" s="617"/>
      <c r="ETH37" s="617"/>
      <c r="ETI37" s="617"/>
      <c r="ETJ37" s="617"/>
      <c r="ETK37" s="617"/>
      <c r="ETL37" s="617"/>
      <c r="ETM37" s="617"/>
      <c r="ETN37" s="617"/>
      <c r="ETO37" s="617"/>
      <c r="ETP37" s="617"/>
      <c r="ETQ37" s="617"/>
      <c r="ETR37" s="617"/>
      <c r="ETS37" s="617"/>
      <c r="ETT37" s="617"/>
      <c r="ETU37" s="617"/>
      <c r="ETV37" s="617"/>
      <c r="ETW37" s="617"/>
      <c r="ETX37" s="617"/>
      <c r="ETY37" s="617"/>
      <c r="ETZ37" s="617"/>
      <c r="EUA37" s="617"/>
      <c r="EUB37" s="617"/>
      <c r="EUC37" s="617"/>
      <c r="EUD37" s="617"/>
      <c r="EUE37" s="617"/>
      <c r="EUF37" s="617"/>
      <c r="EUG37" s="617"/>
      <c r="EUH37" s="617"/>
      <c r="EUI37" s="617"/>
      <c r="EUJ37" s="617"/>
      <c r="EUK37" s="617"/>
      <c r="EUL37" s="617"/>
      <c r="EUM37" s="617"/>
      <c r="EUN37" s="617"/>
      <c r="EUO37" s="617"/>
      <c r="EUP37" s="617"/>
      <c r="EUQ37" s="617"/>
      <c r="EUR37" s="617"/>
      <c r="EUS37" s="617"/>
      <c r="EUT37" s="617"/>
      <c r="EUU37" s="617"/>
      <c r="EUV37" s="617"/>
      <c r="EUW37" s="617"/>
      <c r="EUX37" s="617"/>
      <c r="EUY37" s="617"/>
      <c r="EUZ37" s="617"/>
      <c r="EVA37" s="617"/>
      <c r="EVB37" s="617"/>
      <c r="EVC37" s="617"/>
      <c r="EVD37" s="617"/>
      <c r="EVE37" s="617"/>
      <c r="EVF37" s="617"/>
      <c r="EVG37" s="617"/>
      <c r="EVH37" s="617"/>
      <c r="EVI37" s="617"/>
      <c r="EVJ37" s="617"/>
      <c r="EVK37" s="617"/>
      <c r="EVL37" s="617"/>
      <c r="EVM37" s="617"/>
      <c r="EVN37" s="617"/>
      <c r="EVO37" s="617"/>
      <c r="EVP37" s="617"/>
      <c r="EVQ37" s="617"/>
      <c r="EVR37" s="617"/>
      <c r="EVS37" s="617"/>
      <c r="EVT37" s="617"/>
      <c r="EVU37" s="617"/>
      <c r="EVV37" s="617"/>
      <c r="EVW37" s="617"/>
      <c r="EVX37" s="617"/>
      <c r="EVY37" s="617"/>
      <c r="EVZ37" s="617"/>
      <c r="EWA37" s="617"/>
      <c r="EWB37" s="617"/>
      <c r="EWC37" s="617"/>
      <c r="EWD37" s="617"/>
      <c r="EWE37" s="617"/>
      <c r="EWF37" s="617"/>
      <c r="EWG37" s="617"/>
      <c r="EWH37" s="617"/>
      <c r="EWI37" s="617"/>
      <c r="EWJ37" s="617"/>
      <c r="EWK37" s="617"/>
      <c r="EWL37" s="617"/>
      <c r="EWM37" s="617"/>
      <c r="EWN37" s="617"/>
      <c r="EWO37" s="617"/>
      <c r="EWP37" s="617"/>
      <c r="EWQ37" s="617"/>
      <c r="EWR37" s="617"/>
      <c r="EWS37" s="617"/>
      <c r="EWT37" s="617"/>
      <c r="EWU37" s="617"/>
      <c r="EWV37" s="617"/>
      <c r="EWW37" s="617"/>
      <c r="EWX37" s="617"/>
      <c r="EWY37" s="617"/>
      <c r="EWZ37" s="617"/>
      <c r="EXA37" s="617"/>
      <c r="EXB37" s="617"/>
      <c r="EXC37" s="617"/>
      <c r="EXD37" s="617"/>
      <c r="EXE37" s="617"/>
      <c r="EXF37" s="617"/>
      <c r="EXG37" s="617"/>
      <c r="EXH37" s="617"/>
      <c r="EXI37" s="617"/>
      <c r="EXJ37" s="617"/>
      <c r="EXK37" s="617"/>
      <c r="EXL37" s="617"/>
      <c r="EXM37" s="617"/>
      <c r="EXN37" s="617"/>
      <c r="EXO37" s="617"/>
      <c r="EXP37" s="617"/>
      <c r="EXQ37" s="617"/>
      <c r="EXR37" s="617"/>
      <c r="EXS37" s="617"/>
      <c r="EXT37" s="617"/>
      <c r="EXU37" s="617"/>
      <c r="EXV37" s="617"/>
      <c r="EXW37" s="617"/>
      <c r="EXX37" s="617"/>
      <c r="EXY37" s="617"/>
      <c r="EXZ37" s="617"/>
      <c r="EYA37" s="617"/>
      <c r="EYB37" s="617"/>
      <c r="EYC37" s="617"/>
      <c r="EYD37" s="617"/>
      <c r="EYE37" s="617"/>
      <c r="EYF37" s="617"/>
      <c r="EYG37" s="617"/>
      <c r="EYH37" s="617"/>
      <c r="EYI37" s="617"/>
      <c r="EYJ37" s="617"/>
      <c r="EYK37" s="617"/>
      <c r="EYL37" s="617"/>
      <c r="EYM37" s="617"/>
      <c r="EYN37" s="617"/>
      <c r="EYO37" s="617"/>
      <c r="EYP37" s="617"/>
      <c r="EYQ37" s="617"/>
      <c r="EYR37" s="617"/>
      <c r="EYS37" s="617"/>
      <c r="EYT37" s="617"/>
      <c r="EYU37" s="617"/>
      <c r="EYV37" s="617"/>
      <c r="EYW37" s="617"/>
      <c r="EYX37" s="617"/>
      <c r="EYY37" s="617"/>
      <c r="EYZ37" s="617"/>
      <c r="EZA37" s="617"/>
      <c r="EZB37" s="617"/>
      <c r="EZC37" s="617"/>
      <c r="EZD37" s="617"/>
      <c r="EZE37" s="617"/>
      <c r="EZF37" s="617"/>
      <c r="EZG37" s="617"/>
      <c r="EZH37" s="617"/>
      <c r="EZI37" s="617"/>
      <c r="EZJ37" s="617"/>
      <c r="EZK37" s="617"/>
      <c r="EZL37" s="617"/>
      <c r="EZM37" s="617"/>
      <c r="EZN37" s="617"/>
      <c r="EZO37" s="617"/>
      <c r="EZP37" s="617"/>
      <c r="EZQ37" s="617"/>
      <c r="EZR37" s="617"/>
      <c r="EZS37" s="617"/>
      <c r="EZT37" s="617"/>
      <c r="EZU37" s="617"/>
      <c r="EZV37" s="617"/>
      <c r="EZW37" s="617"/>
      <c r="EZX37" s="617"/>
      <c r="EZY37" s="617"/>
      <c r="EZZ37" s="617"/>
      <c r="FAA37" s="617"/>
      <c r="FAB37" s="617"/>
      <c r="FAC37" s="617"/>
      <c r="FAD37" s="617"/>
      <c r="FAE37" s="617"/>
      <c r="FAF37" s="617"/>
      <c r="FAG37" s="617"/>
      <c r="FAH37" s="617"/>
      <c r="FAI37" s="617"/>
      <c r="FAJ37" s="617"/>
      <c r="FAK37" s="617"/>
      <c r="FAL37" s="617"/>
      <c r="FAM37" s="617"/>
      <c r="FAN37" s="617"/>
      <c r="FAO37" s="617"/>
      <c r="FAP37" s="617"/>
      <c r="FAQ37" s="617"/>
      <c r="FAR37" s="617"/>
      <c r="FAS37" s="617"/>
      <c r="FAT37" s="617"/>
      <c r="FAU37" s="617"/>
      <c r="FAV37" s="617"/>
      <c r="FAW37" s="617"/>
      <c r="FAX37" s="617"/>
      <c r="FAY37" s="617"/>
      <c r="FAZ37" s="617"/>
      <c r="FBA37" s="617"/>
      <c r="FBB37" s="617"/>
      <c r="FBC37" s="617"/>
      <c r="FBD37" s="617"/>
      <c r="FBE37" s="617"/>
      <c r="FBF37" s="617"/>
      <c r="FBG37" s="617"/>
      <c r="FBH37" s="617"/>
      <c r="FBI37" s="617"/>
      <c r="FBJ37" s="617"/>
      <c r="FBK37" s="617"/>
      <c r="FBL37" s="617"/>
      <c r="FBM37" s="617"/>
      <c r="FBN37" s="617"/>
      <c r="FBO37" s="617"/>
      <c r="FBP37" s="617"/>
      <c r="FBQ37" s="617"/>
      <c r="FBR37" s="617"/>
      <c r="FBS37" s="617"/>
      <c r="FBT37" s="617"/>
      <c r="FBU37" s="617"/>
      <c r="FBV37" s="617"/>
      <c r="FBW37" s="617"/>
      <c r="FBX37" s="617"/>
      <c r="FBY37" s="617"/>
      <c r="FBZ37" s="617"/>
      <c r="FCA37" s="617"/>
      <c r="FCB37" s="617"/>
      <c r="FCC37" s="617"/>
      <c r="FCD37" s="617"/>
      <c r="FCE37" s="617"/>
      <c r="FCF37" s="617"/>
      <c r="FCG37" s="617"/>
      <c r="FCH37" s="617"/>
      <c r="FCI37" s="617"/>
      <c r="FCJ37" s="617"/>
      <c r="FCK37" s="617"/>
      <c r="FCL37" s="617"/>
      <c r="FCM37" s="617"/>
      <c r="FCN37" s="617"/>
      <c r="FCO37" s="617"/>
      <c r="FCP37" s="617"/>
      <c r="FCQ37" s="617"/>
      <c r="FCR37" s="617"/>
      <c r="FCS37" s="617"/>
      <c r="FCT37" s="617"/>
      <c r="FCU37" s="617"/>
      <c r="FCV37" s="617"/>
      <c r="FCW37" s="617"/>
      <c r="FCX37" s="617"/>
      <c r="FCY37" s="617"/>
      <c r="FCZ37" s="617"/>
      <c r="FDA37" s="617"/>
      <c r="FDB37" s="617"/>
      <c r="FDC37" s="617"/>
      <c r="FDD37" s="617"/>
      <c r="FDE37" s="617"/>
      <c r="FDF37" s="617"/>
      <c r="FDG37" s="617"/>
      <c r="FDH37" s="617"/>
      <c r="FDI37" s="617"/>
      <c r="FDJ37" s="617"/>
      <c r="FDK37" s="617"/>
      <c r="FDL37" s="617"/>
      <c r="FDM37" s="617"/>
      <c r="FDN37" s="617"/>
      <c r="FDO37" s="617"/>
      <c r="FDP37" s="617"/>
      <c r="FDQ37" s="617"/>
      <c r="FDR37" s="617"/>
      <c r="FDS37" s="617"/>
      <c r="FDT37" s="617"/>
      <c r="FDU37" s="617"/>
      <c r="FDV37" s="617"/>
      <c r="FDW37" s="617"/>
      <c r="FDX37" s="617"/>
      <c r="FDY37" s="617"/>
      <c r="FDZ37" s="617"/>
      <c r="FEA37" s="617"/>
      <c r="FEB37" s="617"/>
      <c r="FEC37" s="617"/>
      <c r="FED37" s="617"/>
      <c r="FEE37" s="617"/>
      <c r="FEF37" s="617"/>
      <c r="FEG37" s="617"/>
      <c r="FEH37" s="617"/>
      <c r="FEI37" s="617"/>
      <c r="FEJ37" s="617"/>
      <c r="FEK37" s="617"/>
      <c r="FEL37" s="617"/>
      <c r="FEM37" s="617"/>
      <c r="FEN37" s="617"/>
      <c r="FEO37" s="617"/>
      <c r="FEP37" s="617"/>
      <c r="FEQ37" s="617"/>
      <c r="FER37" s="617"/>
      <c r="FES37" s="617"/>
      <c r="FET37" s="617"/>
      <c r="FEU37" s="617"/>
      <c r="FEV37" s="617"/>
      <c r="FEW37" s="617"/>
      <c r="FEX37" s="617"/>
      <c r="FEY37" s="617"/>
      <c r="FEZ37" s="617"/>
      <c r="FFA37" s="617"/>
      <c r="FFB37" s="617"/>
      <c r="FFC37" s="617"/>
      <c r="FFD37" s="617"/>
      <c r="FFE37" s="617"/>
      <c r="FFF37" s="617"/>
      <c r="FFG37" s="617"/>
      <c r="FFH37" s="617"/>
      <c r="FFI37" s="617"/>
      <c r="FFJ37" s="617"/>
      <c r="FFK37" s="617"/>
      <c r="FFL37" s="617"/>
      <c r="FFM37" s="617"/>
      <c r="FFN37" s="617"/>
      <c r="FFO37" s="617"/>
      <c r="FFP37" s="617"/>
      <c r="FFQ37" s="617"/>
      <c r="FFR37" s="617"/>
      <c r="FFS37" s="617"/>
      <c r="FFT37" s="617"/>
      <c r="FFU37" s="617"/>
      <c r="FFV37" s="617"/>
      <c r="FFW37" s="617"/>
      <c r="FFX37" s="617"/>
      <c r="FFY37" s="617"/>
      <c r="FFZ37" s="617"/>
      <c r="FGA37" s="617"/>
      <c r="FGB37" s="617"/>
      <c r="FGC37" s="617"/>
      <c r="FGD37" s="617"/>
      <c r="FGE37" s="617"/>
      <c r="FGF37" s="617"/>
      <c r="FGG37" s="617"/>
      <c r="FGH37" s="617"/>
      <c r="FGI37" s="617"/>
      <c r="FGJ37" s="617"/>
      <c r="FGK37" s="617"/>
      <c r="FGL37" s="617"/>
      <c r="FGM37" s="617"/>
      <c r="FGN37" s="617"/>
      <c r="FGO37" s="617"/>
      <c r="FGP37" s="617"/>
      <c r="FGQ37" s="617"/>
      <c r="FGR37" s="617"/>
      <c r="FGS37" s="617"/>
      <c r="FGT37" s="617"/>
      <c r="FGU37" s="617"/>
      <c r="FGV37" s="617"/>
      <c r="FGW37" s="617"/>
      <c r="FGX37" s="617"/>
      <c r="FGY37" s="617"/>
      <c r="FGZ37" s="617"/>
      <c r="FHA37" s="617"/>
      <c r="FHB37" s="617"/>
      <c r="FHC37" s="617"/>
      <c r="FHD37" s="617"/>
      <c r="FHE37" s="617"/>
      <c r="FHF37" s="617"/>
      <c r="FHG37" s="617"/>
      <c r="FHH37" s="617"/>
      <c r="FHI37" s="617"/>
      <c r="FHJ37" s="617"/>
      <c r="FHK37" s="617"/>
      <c r="FHL37" s="617"/>
      <c r="FHM37" s="617"/>
      <c r="FHN37" s="617"/>
      <c r="FHO37" s="617"/>
      <c r="FHP37" s="617"/>
      <c r="FHQ37" s="617"/>
      <c r="FHR37" s="617"/>
      <c r="FHS37" s="617"/>
      <c r="FHT37" s="617"/>
      <c r="FHU37" s="617"/>
      <c r="FHV37" s="617"/>
      <c r="FHW37" s="617"/>
      <c r="FHX37" s="617"/>
      <c r="FHY37" s="617"/>
      <c r="FHZ37" s="617"/>
      <c r="FIA37" s="617"/>
      <c r="FIB37" s="617"/>
      <c r="FIC37" s="617"/>
      <c r="FID37" s="617"/>
      <c r="FIE37" s="617"/>
      <c r="FIF37" s="617"/>
      <c r="FIG37" s="617"/>
      <c r="FIH37" s="617"/>
      <c r="FII37" s="617"/>
      <c r="FIJ37" s="617"/>
      <c r="FIK37" s="617"/>
      <c r="FIL37" s="617"/>
      <c r="FIM37" s="617"/>
      <c r="FIN37" s="617"/>
      <c r="FIO37" s="617"/>
      <c r="FIP37" s="617"/>
      <c r="FIQ37" s="617"/>
      <c r="FIR37" s="617"/>
      <c r="FIS37" s="617"/>
      <c r="FIT37" s="617"/>
      <c r="FIU37" s="617"/>
      <c r="FIV37" s="617"/>
      <c r="FIW37" s="617"/>
      <c r="FIX37" s="617"/>
      <c r="FIY37" s="617"/>
      <c r="FIZ37" s="617"/>
      <c r="FJA37" s="617"/>
      <c r="FJB37" s="617"/>
      <c r="FJC37" s="617"/>
      <c r="FJD37" s="617"/>
      <c r="FJE37" s="617"/>
      <c r="FJF37" s="617"/>
      <c r="FJG37" s="617"/>
      <c r="FJH37" s="617"/>
      <c r="FJI37" s="617"/>
      <c r="FJJ37" s="617"/>
      <c r="FJK37" s="617"/>
      <c r="FJL37" s="617"/>
      <c r="FJM37" s="617"/>
      <c r="FJN37" s="617"/>
      <c r="FJO37" s="617"/>
      <c r="FJP37" s="617"/>
      <c r="FJQ37" s="617"/>
      <c r="FJR37" s="617"/>
      <c r="FJS37" s="617"/>
      <c r="FJT37" s="617"/>
      <c r="FJU37" s="617"/>
      <c r="FJV37" s="617"/>
      <c r="FJW37" s="617"/>
      <c r="FJX37" s="617"/>
      <c r="FJY37" s="617"/>
      <c r="FJZ37" s="617"/>
      <c r="FKA37" s="617"/>
      <c r="FKB37" s="617"/>
      <c r="FKC37" s="617"/>
      <c r="FKD37" s="617"/>
      <c r="FKE37" s="617"/>
      <c r="FKF37" s="617"/>
      <c r="FKG37" s="617"/>
      <c r="FKH37" s="617"/>
      <c r="FKI37" s="617"/>
      <c r="FKJ37" s="617"/>
      <c r="FKK37" s="617"/>
      <c r="FKL37" s="617"/>
      <c r="FKM37" s="617"/>
      <c r="FKN37" s="617"/>
      <c r="FKO37" s="617"/>
      <c r="FKP37" s="617"/>
      <c r="FKQ37" s="617"/>
      <c r="FKR37" s="617"/>
      <c r="FKS37" s="617"/>
      <c r="FKT37" s="617"/>
      <c r="FKU37" s="617"/>
      <c r="FKV37" s="617"/>
      <c r="FKW37" s="617"/>
      <c r="FKX37" s="617"/>
      <c r="FKY37" s="617"/>
      <c r="FKZ37" s="617"/>
      <c r="FLA37" s="617"/>
      <c r="FLB37" s="617"/>
      <c r="FLC37" s="617"/>
      <c r="FLD37" s="617"/>
      <c r="FLE37" s="617"/>
      <c r="FLF37" s="617"/>
      <c r="FLG37" s="617"/>
      <c r="FLH37" s="617"/>
      <c r="FLI37" s="617"/>
      <c r="FLJ37" s="617"/>
      <c r="FLK37" s="617"/>
      <c r="FLL37" s="617"/>
      <c r="FLM37" s="617"/>
      <c r="FLN37" s="617"/>
      <c r="FLO37" s="617"/>
      <c r="FLP37" s="617"/>
      <c r="FLQ37" s="617"/>
      <c r="FLR37" s="617"/>
      <c r="FLS37" s="617"/>
      <c r="FLT37" s="617"/>
      <c r="FLU37" s="617"/>
      <c r="FLV37" s="617"/>
      <c r="FLW37" s="617"/>
      <c r="FLX37" s="617"/>
      <c r="FLY37" s="617"/>
      <c r="FLZ37" s="617"/>
      <c r="FMA37" s="617"/>
      <c r="FMB37" s="617"/>
      <c r="FMC37" s="617"/>
      <c r="FMD37" s="617"/>
      <c r="FME37" s="617"/>
      <c r="FMF37" s="617"/>
      <c r="FMG37" s="617"/>
      <c r="FMH37" s="617"/>
      <c r="FMI37" s="617"/>
      <c r="FMJ37" s="617"/>
      <c r="FMK37" s="617"/>
      <c r="FML37" s="617"/>
      <c r="FMM37" s="617"/>
      <c r="FMN37" s="617"/>
      <c r="FMO37" s="617"/>
      <c r="FMP37" s="617"/>
      <c r="FMQ37" s="617"/>
      <c r="FMR37" s="617"/>
      <c r="FMS37" s="617"/>
      <c r="FMT37" s="617"/>
      <c r="FMU37" s="617"/>
      <c r="FMV37" s="617"/>
      <c r="FMW37" s="617"/>
      <c r="FMX37" s="617"/>
      <c r="FMY37" s="617"/>
      <c r="FMZ37" s="617"/>
      <c r="FNA37" s="617"/>
      <c r="FNB37" s="617"/>
      <c r="FNC37" s="617"/>
      <c r="FND37" s="617"/>
      <c r="FNE37" s="617"/>
      <c r="FNF37" s="617"/>
      <c r="FNG37" s="617"/>
      <c r="FNH37" s="617"/>
      <c r="FNI37" s="617"/>
      <c r="FNJ37" s="617"/>
      <c r="FNK37" s="617"/>
      <c r="FNL37" s="617"/>
      <c r="FNM37" s="617"/>
      <c r="FNN37" s="617"/>
      <c r="FNO37" s="617"/>
      <c r="FNP37" s="617"/>
      <c r="FNQ37" s="617"/>
      <c r="FNR37" s="617"/>
      <c r="FNS37" s="617"/>
      <c r="FNT37" s="617"/>
      <c r="FNU37" s="617"/>
      <c r="FNV37" s="617"/>
      <c r="FNW37" s="617"/>
      <c r="FNX37" s="617"/>
      <c r="FNY37" s="617"/>
      <c r="FNZ37" s="617"/>
      <c r="FOA37" s="617"/>
      <c r="FOB37" s="617"/>
      <c r="FOC37" s="617"/>
      <c r="FOD37" s="617"/>
      <c r="FOE37" s="617"/>
      <c r="FOF37" s="617"/>
      <c r="FOG37" s="617"/>
      <c r="FOH37" s="617"/>
      <c r="FOI37" s="617"/>
      <c r="FOJ37" s="617"/>
      <c r="FOK37" s="617"/>
      <c r="FOL37" s="617"/>
      <c r="FOM37" s="617"/>
      <c r="FON37" s="617"/>
      <c r="FOO37" s="617"/>
      <c r="FOP37" s="617"/>
      <c r="FOQ37" s="617"/>
      <c r="FOR37" s="617"/>
      <c r="FOS37" s="617"/>
      <c r="FOT37" s="617"/>
      <c r="FOU37" s="617"/>
      <c r="FOV37" s="617"/>
      <c r="FOW37" s="617"/>
      <c r="FOX37" s="617"/>
      <c r="FOY37" s="617"/>
      <c r="FOZ37" s="617"/>
      <c r="FPA37" s="617"/>
      <c r="FPB37" s="617"/>
      <c r="FPC37" s="617"/>
      <c r="FPD37" s="617"/>
      <c r="FPE37" s="617"/>
      <c r="FPF37" s="617"/>
      <c r="FPG37" s="617"/>
      <c r="FPH37" s="617"/>
      <c r="FPI37" s="617"/>
      <c r="FPJ37" s="617"/>
      <c r="FPK37" s="617"/>
      <c r="FPL37" s="617"/>
      <c r="FPM37" s="617"/>
      <c r="FPN37" s="617"/>
      <c r="FPO37" s="617"/>
      <c r="FPP37" s="617"/>
      <c r="FPQ37" s="617"/>
      <c r="FPR37" s="617"/>
      <c r="FPS37" s="617"/>
      <c r="FPT37" s="617"/>
      <c r="FPU37" s="617"/>
      <c r="FPV37" s="617"/>
      <c r="FPW37" s="617"/>
      <c r="FPX37" s="617"/>
      <c r="FPY37" s="617"/>
      <c r="FPZ37" s="617"/>
      <c r="FQA37" s="617"/>
      <c r="FQB37" s="617"/>
      <c r="FQC37" s="617"/>
      <c r="FQD37" s="617"/>
      <c r="FQE37" s="617"/>
      <c r="FQF37" s="617"/>
      <c r="FQG37" s="617"/>
      <c r="FQH37" s="617"/>
      <c r="FQI37" s="617"/>
      <c r="FQJ37" s="617"/>
      <c r="FQK37" s="617"/>
      <c r="FQL37" s="617"/>
      <c r="FQM37" s="617"/>
      <c r="FQN37" s="617"/>
      <c r="FQO37" s="617"/>
      <c r="FQP37" s="617"/>
      <c r="FQQ37" s="617"/>
      <c r="FQR37" s="617"/>
      <c r="FQS37" s="617"/>
      <c r="FQT37" s="617"/>
      <c r="FQU37" s="617"/>
      <c r="FQV37" s="617"/>
      <c r="FQW37" s="617"/>
      <c r="FQX37" s="617"/>
      <c r="FQY37" s="617"/>
      <c r="FQZ37" s="617"/>
      <c r="FRA37" s="617"/>
      <c r="FRB37" s="617"/>
      <c r="FRC37" s="617"/>
      <c r="FRD37" s="617"/>
      <c r="FRE37" s="617"/>
      <c r="FRF37" s="617"/>
      <c r="FRG37" s="617"/>
      <c r="FRH37" s="617"/>
      <c r="FRI37" s="617"/>
      <c r="FRJ37" s="617"/>
      <c r="FRK37" s="617"/>
      <c r="FRL37" s="617"/>
      <c r="FRM37" s="617"/>
      <c r="FRN37" s="617"/>
      <c r="FRO37" s="617"/>
      <c r="FRP37" s="617"/>
      <c r="FRQ37" s="617"/>
      <c r="FRR37" s="617"/>
      <c r="FRS37" s="617"/>
      <c r="FRT37" s="617"/>
      <c r="FRU37" s="617"/>
      <c r="FRV37" s="617"/>
      <c r="FRW37" s="617"/>
      <c r="FRX37" s="617"/>
      <c r="FRY37" s="617"/>
      <c r="FRZ37" s="617"/>
      <c r="FSA37" s="617"/>
      <c r="FSB37" s="617"/>
      <c r="FSC37" s="617"/>
      <c r="FSD37" s="617"/>
      <c r="FSE37" s="617"/>
      <c r="FSF37" s="617"/>
      <c r="FSG37" s="617"/>
      <c r="FSH37" s="617"/>
      <c r="FSI37" s="617"/>
      <c r="FSJ37" s="617"/>
      <c r="FSK37" s="617"/>
      <c r="FSL37" s="617"/>
      <c r="FSM37" s="617"/>
      <c r="FSN37" s="617"/>
      <c r="FSO37" s="617"/>
      <c r="FSP37" s="617"/>
      <c r="FSQ37" s="617"/>
      <c r="FSR37" s="617"/>
      <c r="FSS37" s="617"/>
      <c r="FST37" s="617"/>
      <c r="FSU37" s="617"/>
      <c r="FSV37" s="617"/>
      <c r="FSW37" s="617"/>
      <c r="FSX37" s="617"/>
      <c r="FSY37" s="617"/>
      <c r="FSZ37" s="617"/>
      <c r="FTA37" s="617"/>
      <c r="FTB37" s="617"/>
      <c r="FTC37" s="617"/>
      <c r="FTD37" s="617"/>
      <c r="FTE37" s="617"/>
      <c r="FTF37" s="617"/>
      <c r="FTG37" s="617"/>
      <c r="FTH37" s="617"/>
      <c r="FTI37" s="617"/>
      <c r="FTJ37" s="617"/>
      <c r="FTK37" s="617"/>
      <c r="FTL37" s="617"/>
      <c r="FTM37" s="617"/>
      <c r="FTN37" s="617"/>
      <c r="FTO37" s="617"/>
      <c r="FTP37" s="617"/>
      <c r="FTQ37" s="617"/>
      <c r="FTR37" s="617"/>
      <c r="FTS37" s="617"/>
      <c r="FTT37" s="617"/>
      <c r="FTU37" s="617"/>
      <c r="FTV37" s="617"/>
      <c r="FTW37" s="617"/>
      <c r="FTX37" s="617"/>
      <c r="FTY37" s="617"/>
      <c r="FTZ37" s="617"/>
      <c r="FUA37" s="617"/>
      <c r="FUB37" s="617"/>
      <c r="FUC37" s="617"/>
      <c r="FUD37" s="617"/>
      <c r="FUE37" s="617"/>
      <c r="FUF37" s="617"/>
      <c r="FUG37" s="617"/>
      <c r="FUH37" s="617"/>
      <c r="FUI37" s="617"/>
      <c r="FUJ37" s="617"/>
      <c r="FUK37" s="617"/>
      <c r="FUL37" s="617"/>
      <c r="FUM37" s="617"/>
      <c r="FUN37" s="617"/>
      <c r="FUO37" s="617"/>
      <c r="FUP37" s="617"/>
      <c r="FUQ37" s="617"/>
      <c r="FUR37" s="617"/>
      <c r="FUS37" s="617"/>
      <c r="FUT37" s="617"/>
      <c r="FUU37" s="617"/>
      <c r="FUV37" s="617"/>
      <c r="FUW37" s="617"/>
      <c r="FUX37" s="617"/>
      <c r="FUY37" s="617"/>
      <c r="FUZ37" s="617"/>
      <c r="FVA37" s="617"/>
      <c r="FVB37" s="617"/>
      <c r="FVC37" s="617"/>
      <c r="FVD37" s="617"/>
      <c r="FVE37" s="617"/>
      <c r="FVF37" s="617"/>
      <c r="FVG37" s="617"/>
      <c r="FVH37" s="617"/>
      <c r="FVI37" s="617"/>
      <c r="FVJ37" s="617"/>
      <c r="FVK37" s="617"/>
      <c r="FVL37" s="617"/>
      <c r="FVM37" s="617"/>
      <c r="FVN37" s="617"/>
      <c r="FVO37" s="617"/>
      <c r="FVP37" s="617"/>
      <c r="FVQ37" s="617"/>
      <c r="FVR37" s="617"/>
      <c r="FVS37" s="617"/>
      <c r="FVT37" s="617"/>
      <c r="FVU37" s="617"/>
      <c r="FVV37" s="617"/>
      <c r="FVW37" s="617"/>
      <c r="FVX37" s="617"/>
      <c r="FVY37" s="617"/>
      <c r="FVZ37" s="617"/>
      <c r="FWA37" s="617"/>
      <c r="FWB37" s="617"/>
      <c r="FWC37" s="617"/>
      <c r="FWD37" s="617"/>
      <c r="FWE37" s="617"/>
      <c r="FWF37" s="617"/>
      <c r="FWG37" s="617"/>
      <c r="FWH37" s="617"/>
      <c r="FWI37" s="617"/>
      <c r="FWJ37" s="617"/>
      <c r="FWK37" s="617"/>
      <c r="FWL37" s="617"/>
      <c r="FWM37" s="617"/>
      <c r="FWN37" s="617"/>
      <c r="FWO37" s="617"/>
      <c r="FWP37" s="617"/>
      <c r="FWQ37" s="617"/>
      <c r="FWR37" s="617"/>
      <c r="FWS37" s="617"/>
      <c r="FWT37" s="617"/>
      <c r="FWU37" s="617"/>
      <c r="FWV37" s="617"/>
      <c r="FWW37" s="617"/>
      <c r="FWX37" s="617"/>
      <c r="FWY37" s="617"/>
      <c r="FWZ37" s="617"/>
      <c r="FXA37" s="617"/>
      <c r="FXB37" s="617"/>
      <c r="FXC37" s="617"/>
      <c r="FXD37" s="617"/>
      <c r="FXE37" s="617"/>
      <c r="FXF37" s="617"/>
      <c r="FXG37" s="617"/>
      <c r="FXH37" s="617"/>
      <c r="FXI37" s="617"/>
      <c r="FXJ37" s="617"/>
      <c r="FXK37" s="617"/>
      <c r="FXL37" s="617"/>
      <c r="FXM37" s="617"/>
      <c r="FXN37" s="617"/>
      <c r="FXO37" s="617"/>
      <c r="FXP37" s="617"/>
      <c r="FXQ37" s="617"/>
      <c r="FXR37" s="617"/>
      <c r="FXS37" s="617"/>
      <c r="FXT37" s="617"/>
      <c r="FXU37" s="617"/>
      <c r="FXV37" s="617"/>
      <c r="FXW37" s="617"/>
      <c r="FXX37" s="617"/>
      <c r="FXY37" s="617"/>
      <c r="FXZ37" s="617"/>
      <c r="FYA37" s="617"/>
      <c r="FYB37" s="617"/>
      <c r="FYC37" s="617"/>
      <c r="FYD37" s="617"/>
      <c r="FYE37" s="617"/>
      <c r="FYF37" s="617"/>
      <c r="FYG37" s="617"/>
      <c r="FYH37" s="617"/>
      <c r="FYI37" s="617"/>
      <c r="FYJ37" s="617"/>
      <c r="FYK37" s="617"/>
      <c r="FYL37" s="617"/>
      <c r="FYM37" s="617"/>
      <c r="FYN37" s="617"/>
      <c r="FYO37" s="617"/>
      <c r="FYP37" s="617"/>
      <c r="FYQ37" s="617"/>
      <c r="FYR37" s="617"/>
      <c r="FYS37" s="617"/>
      <c r="FYT37" s="617"/>
      <c r="FYU37" s="617"/>
      <c r="FYV37" s="617"/>
      <c r="FYW37" s="617"/>
      <c r="FYX37" s="617"/>
      <c r="FYY37" s="617"/>
      <c r="FYZ37" s="617"/>
      <c r="FZA37" s="617"/>
      <c r="FZB37" s="617"/>
      <c r="FZC37" s="617"/>
      <c r="FZD37" s="617"/>
      <c r="FZE37" s="617"/>
      <c r="FZF37" s="617"/>
      <c r="FZG37" s="617"/>
      <c r="FZH37" s="617"/>
      <c r="FZI37" s="617"/>
      <c r="FZJ37" s="617"/>
      <c r="FZK37" s="617"/>
      <c r="FZL37" s="617"/>
      <c r="FZM37" s="617"/>
      <c r="FZN37" s="617"/>
      <c r="FZO37" s="617"/>
      <c r="FZP37" s="617"/>
      <c r="FZQ37" s="617"/>
      <c r="FZR37" s="617"/>
      <c r="FZS37" s="617"/>
      <c r="FZT37" s="617"/>
      <c r="FZU37" s="617"/>
      <c r="FZV37" s="617"/>
      <c r="FZW37" s="617"/>
      <c r="FZX37" s="617"/>
      <c r="FZY37" s="617"/>
      <c r="FZZ37" s="617"/>
      <c r="GAA37" s="617"/>
      <c r="GAB37" s="617"/>
      <c r="GAC37" s="617"/>
      <c r="GAD37" s="617"/>
      <c r="GAE37" s="617"/>
      <c r="GAF37" s="617"/>
      <c r="GAG37" s="617"/>
      <c r="GAH37" s="617"/>
      <c r="GAI37" s="617"/>
      <c r="GAJ37" s="617"/>
      <c r="GAK37" s="617"/>
      <c r="GAL37" s="617"/>
      <c r="GAM37" s="617"/>
      <c r="GAN37" s="617"/>
      <c r="GAO37" s="617"/>
      <c r="GAP37" s="617"/>
      <c r="GAQ37" s="617"/>
      <c r="GAR37" s="617"/>
      <c r="GAS37" s="617"/>
      <c r="GAT37" s="617"/>
      <c r="GAU37" s="617"/>
      <c r="GAV37" s="617"/>
      <c r="GAW37" s="617"/>
      <c r="GAX37" s="617"/>
      <c r="GAY37" s="617"/>
      <c r="GAZ37" s="617"/>
      <c r="GBA37" s="617"/>
      <c r="GBB37" s="617"/>
      <c r="GBC37" s="617"/>
      <c r="GBD37" s="617"/>
      <c r="GBE37" s="617"/>
      <c r="GBF37" s="617"/>
      <c r="GBG37" s="617"/>
      <c r="GBH37" s="617"/>
      <c r="GBI37" s="617"/>
      <c r="GBJ37" s="617"/>
      <c r="GBK37" s="617"/>
      <c r="GBL37" s="617"/>
      <c r="GBM37" s="617"/>
      <c r="GBN37" s="617"/>
      <c r="GBO37" s="617"/>
      <c r="GBP37" s="617"/>
      <c r="GBQ37" s="617"/>
      <c r="GBR37" s="617"/>
      <c r="GBS37" s="617"/>
      <c r="GBT37" s="617"/>
      <c r="GBU37" s="617"/>
      <c r="GBV37" s="617"/>
      <c r="GBW37" s="617"/>
      <c r="GBX37" s="617"/>
      <c r="GBY37" s="617"/>
      <c r="GBZ37" s="617"/>
      <c r="GCA37" s="617"/>
      <c r="GCB37" s="617"/>
      <c r="GCC37" s="617"/>
      <c r="GCD37" s="617"/>
      <c r="GCE37" s="617"/>
      <c r="GCF37" s="617"/>
      <c r="GCG37" s="617"/>
      <c r="GCH37" s="617"/>
      <c r="GCI37" s="617"/>
      <c r="GCJ37" s="617"/>
      <c r="GCK37" s="617"/>
      <c r="GCL37" s="617"/>
      <c r="GCM37" s="617"/>
      <c r="GCN37" s="617"/>
      <c r="GCO37" s="617"/>
      <c r="GCP37" s="617"/>
      <c r="GCQ37" s="617"/>
      <c r="GCR37" s="617"/>
      <c r="GCS37" s="617"/>
      <c r="GCT37" s="617"/>
      <c r="GCU37" s="617"/>
      <c r="GCV37" s="617"/>
      <c r="GCW37" s="617"/>
      <c r="GCX37" s="617"/>
      <c r="GCY37" s="617"/>
      <c r="GCZ37" s="617"/>
      <c r="GDA37" s="617"/>
      <c r="GDB37" s="617"/>
      <c r="GDC37" s="617"/>
      <c r="GDD37" s="617"/>
      <c r="GDE37" s="617"/>
      <c r="GDF37" s="617"/>
      <c r="GDG37" s="617"/>
      <c r="GDH37" s="617"/>
      <c r="GDI37" s="617"/>
      <c r="GDJ37" s="617"/>
      <c r="GDK37" s="617"/>
      <c r="GDL37" s="617"/>
      <c r="GDM37" s="617"/>
      <c r="GDN37" s="617"/>
      <c r="GDO37" s="617"/>
      <c r="GDP37" s="617"/>
      <c r="GDQ37" s="617"/>
      <c r="GDR37" s="617"/>
      <c r="GDS37" s="617"/>
      <c r="GDT37" s="617"/>
      <c r="GDU37" s="617"/>
      <c r="GDV37" s="617"/>
      <c r="GDW37" s="617"/>
      <c r="GDX37" s="617"/>
      <c r="GDY37" s="617"/>
      <c r="GDZ37" s="617"/>
      <c r="GEA37" s="617"/>
      <c r="GEB37" s="617"/>
      <c r="GEC37" s="617"/>
      <c r="GED37" s="617"/>
      <c r="GEE37" s="617"/>
      <c r="GEF37" s="617"/>
      <c r="GEG37" s="617"/>
      <c r="GEH37" s="617"/>
      <c r="GEI37" s="617"/>
      <c r="GEJ37" s="617"/>
      <c r="GEK37" s="617"/>
      <c r="GEL37" s="617"/>
      <c r="GEM37" s="617"/>
      <c r="GEN37" s="617"/>
      <c r="GEO37" s="617"/>
      <c r="GEP37" s="617"/>
      <c r="GEQ37" s="617"/>
      <c r="GER37" s="617"/>
      <c r="GES37" s="617"/>
      <c r="GET37" s="617"/>
      <c r="GEU37" s="617"/>
      <c r="GEV37" s="617"/>
      <c r="GEW37" s="617"/>
      <c r="GEX37" s="617"/>
      <c r="GEY37" s="617"/>
      <c r="GEZ37" s="617"/>
      <c r="GFA37" s="617"/>
      <c r="GFB37" s="617"/>
      <c r="GFC37" s="617"/>
      <c r="GFD37" s="617"/>
      <c r="GFE37" s="617"/>
      <c r="GFF37" s="617"/>
      <c r="GFG37" s="617"/>
      <c r="GFH37" s="617"/>
      <c r="GFI37" s="617"/>
      <c r="GFJ37" s="617"/>
      <c r="GFK37" s="617"/>
      <c r="GFL37" s="617"/>
      <c r="GFM37" s="617"/>
      <c r="GFN37" s="617"/>
      <c r="GFO37" s="617"/>
      <c r="GFP37" s="617"/>
      <c r="GFQ37" s="617"/>
      <c r="GFR37" s="617"/>
      <c r="GFS37" s="617"/>
      <c r="GFT37" s="617"/>
      <c r="GFU37" s="617"/>
      <c r="GFV37" s="617"/>
      <c r="GFW37" s="617"/>
      <c r="GFX37" s="617"/>
      <c r="GFY37" s="617"/>
      <c r="GFZ37" s="617"/>
      <c r="GGA37" s="617"/>
      <c r="GGB37" s="617"/>
      <c r="GGC37" s="617"/>
      <c r="GGD37" s="617"/>
      <c r="GGE37" s="617"/>
      <c r="GGF37" s="617"/>
      <c r="GGG37" s="617"/>
      <c r="GGH37" s="617"/>
      <c r="GGI37" s="617"/>
      <c r="GGJ37" s="617"/>
      <c r="GGK37" s="617"/>
      <c r="GGL37" s="617"/>
      <c r="GGM37" s="617"/>
      <c r="GGN37" s="617"/>
      <c r="GGO37" s="617"/>
      <c r="GGP37" s="617"/>
      <c r="GGQ37" s="617"/>
      <c r="GGR37" s="617"/>
      <c r="GGS37" s="617"/>
      <c r="GGT37" s="617"/>
      <c r="GGU37" s="617"/>
      <c r="GGV37" s="617"/>
      <c r="GGW37" s="617"/>
      <c r="GGX37" s="617"/>
      <c r="GGY37" s="617"/>
      <c r="GGZ37" s="617"/>
      <c r="GHA37" s="617"/>
      <c r="GHB37" s="617"/>
      <c r="GHC37" s="617"/>
      <c r="GHD37" s="617"/>
      <c r="GHE37" s="617"/>
      <c r="GHF37" s="617"/>
      <c r="GHG37" s="617"/>
      <c r="GHH37" s="617"/>
      <c r="GHI37" s="617"/>
      <c r="GHJ37" s="617"/>
      <c r="GHK37" s="617"/>
      <c r="GHL37" s="617"/>
      <c r="GHM37" s="617"/>
      <c r="GHN37" s="617"/>
      <c r="GHO37" s="617"/>
      <c r="GHP37" s="617"/>
      <c r="GHQ37" s="617"/>
      <c r="GHR37" s="617"/>
      <c r="GHS37" s="617"/>
      <c r="GHT37" s="617"/>
      <c r="GHU37" s="617"/>
      <c r="GHV37" s="617"/>
      <c r="GHW37" s="617"/>
      <c r="GHX37" s="617"/>
      <c r="GHY37" s="617"/>
      <c r="GHZ37" s="617"/>
      <c r="GIA37" s="617"/>
      <c r="GIB37" s="617"/>
      <c r="GIC37" s="617"/>
      <c r="GID37" s="617"/>
      <c r="GIE37" s="617"/>
      <c r="GIF37" s="617"/>
      <c r="GIG37" s="617"/>
      <c r="GIH37" s="617"/>
      <c r="GII37" s="617"/>
      <c r="GIJ37" s="617"/>
      <c r="GIK37" s="617"/>
      <c r="GIL37" s="617"/>
      <c r="GIM37" s="617"/>
      <c r="GIN37" s="617"/>
      <c r="GIO37" s="617"/>
      <c r="GIP37" s="617"/>
      <c r="GIQ37" s="617"/>
      <c r="GIR37" s="617"/>
      <c r="GIS37" s="617"/>
      <c r="GIT37" s="617"/>
      <c r="GIU37" s="617"/>
      <c r="GIV37" s="617"/>
      <c r="GIW37" s="617"/>
      <c r="GIX37" s="617"/>
      <c r="GIY37" s="617"/>
      <c r="GIZ37" s="617"/>
      <c r="GJA37" s="617"/>
      <c r="GJB37" s="617"/>
      <c r="GJC37" s="617"/>
      <c r="GJD37" s="617"/>
      <c r="GJE37" s="617"/>
      <c r="GJF37" s="617"/>
      <c r="GJG37" s="617"/>
      <c r="GJH37" s="617"/>
      <c r="GJI37" s="617"/>
      <c r="GJJ37" s="617"/>
      <c r="GJK37" s="617"/>
      <c r="GJL37" s="617"/>
      <c r="GJM37" s="617"/>
      <c r="GJN37" s="617"/>
      <c r="GJO37" s="617"/>
      <c r="GJP37" s="617"/>
      <c r="GJQ37" s="617"/>
      <c r="GJR37" s="617"/>
      <c r="GJS37" s="617"/>
      <c r="GJT37" s="617"/>
      <c r="GJU37" s="617"/>
      <c r="GJV37" s="617"/>
      <c r="GJW37" s="617"/>
      <c r="GJX37" s="617"/>
      <c r="GJY37" s="617"/>
      <c r="GJZ37" s="617"/>
      <c r="GKA37" s="617"/>
      <c r="GKB37" s="617"/>
      <c r="GKC37" s="617"/>
      <c r="GKD37" s="617"/>
      <c r="GKE37" s="617"/>
      <c r="GKF37" s="617"/>
      <c r="GKG37" s="617"/>
      <c r="GKH37" s="617"/>
      <c r="GKI37" s="617"/>
      <c r="GKJ37" s="617"/>
      <c r="GKK37" s="617"/>
      <c r="GKL37" s="617"/>
      <c r="GKM37" s="617"/>
      <c r="GKN37" s="617"/>
      <c r="GKO37" s="617"/>
      <c r="GKP37" s="617"/>
      <c r="GKQ37" s="617"/>
      <c r="GKR37" s="617"/>
      <c r="GKS37" s="617"/>
      <c r="GKT37" s="617"/>
      <c r="GKU37" s="617"/>
      <c r="GKV37" s="617"/>
      <c r="GKW37" s="617"/>
      <c r="GKX37" s="617"/>
      <c r="GKY37" s="617"/>
      <c r="GKZ37" s="617"/>
      <c r="GLA37" s="617"/>
      <c r="GLB37" s="617"/>
      <c r="GLC37" s="617"/>
      <c r="GLD37" s="617"/>
      <c r="GLE37" s="617"/>
      <c r="GLF37" s="617"/>
      <c r="GLG37" s="617"/>
      <c r="GLH37" s="617"/>
      <c r="GLI37" s="617"/>
      <c r="GLJ37" s="617"/>
      <c r="GLK37" s="617"/>
      <c r="GLL37" s="617"/>
      <c r="GLM37" s="617"/>
      <c r="GLN37" s="617"/>
      <c r="GLO37" s="617"/>
      <c r="GLP37" s="617"/>
      <c r="GLQ37" s="617"/>
      <c r="GLR37" s="617"/>
      <c r="GLS37" s="617"/>
      <c r="GLT37" s="617"/>
      <c r="GLU37" s="617"/>
      <c r="GLV37" s="617"/>
      <c r="GLW37" s="617"/>
      <c r="GLX37" s="617"/>
      <c r="GLY37" s="617"/>
      <c r="GLZ37" s="617"/>
      <c r="GMA37" s="617"/>
      <c r="GMB37" s="617"/>
      <c r="GMC37" s="617"/>
      <c r="GMD37" s="617"/>
      <c r="GME37" s="617"/>
      <c r="GMF37" s="617"/>
      <c r="GMG37" s="617"/>
      <c r="GMH37" s="617"/>
      <c r="GMI37" s="617"/>
      <c r="GMJ37" s="617"/>
      <c r="GMK37" s="617"/>
      <c r="GML37" s="617"/>
      <c r="GMM37" s="617"/>
      <c r="GMN37" s="617"/>
      <c r="GMO37" s="617"/>
      <c r="GMP37" s="617"/>
      <c r="GMQ37" s="617"/>
      <c r="GMR37" s="617"/>
      <c r="GMS37" s="617"/>
      <c r="GMT37" s="617"/>
      <c r="GMU37" s="617"/>
      <c r="GMV37" s="617"/>
      <c r="GMW37" s="617"/>
      <c r="GMX37" s="617"/>
      <c r="GMY37" s="617"/>
      <c r="GMZ37" s="617"/>
      <c r="GNA37" s="617"/>
      <c r="GNB37" s="617"/>
      <c r="GNC37" s="617"/>
      <c r="GND37" s="617"/>
      <c r="GNE37" s="617"/>
      <c r="GNF37" s="617"/>
      <c r="GNG37" s="617"/>
      <c r="GNH37" s="617"/>
      <c r="GNI37" s="617"/>
      <c r="GNJ37" s="617"/>
      <c r="GNK37" s="617"/>
      <c r="GNL37" s="617"/>
      <c r="GNM37" s="617"/>
      <c r="GNN37" s="617"/>
      <c r="GNO37" s="617"/>
      <c r="GNP37" s="617"/>
      <c r="GNQ37" s="617"/>
      <c r="GNR37" s="617"/>
      <c r="GNS37" s="617"/>
      <c r="GNT37" s="617"/>
      <c r="GNU37" s="617"/>
      <c r="GNV37" s="617"/>
      <c r="GNW37" s="617"/>
      <c r="GNX37" s="617"/>
      <c r="GNY37" s="617"/>
      <c r="GNZ37" s="617"/>
      <c r="GOA37" s="617"/>
      <c r="GOB37" s="617"/>
      <c r="GOC37" s="617"/>
      <c r="GOD37" s="617"/>
      <c r="GOE37" s="617"/>
      <c r="GOF37" s="617"/>
      <c r="GOG37" s="617"/>
      <c r="GOH37" s="617"/>
      <c r="GOI37" s="617"/>
      <c r="GOJ37" s="617"/>
      <c r="GOK37" s="617"/>
      <c r="GOL37" s="617"/>
      <c r="GOM37" s="617"/>
      <c r="GON37" s="617"/>
      <c r="GOO37" s="617"/>
      <c r="GOP37" s="617"/>
      <c r="GOQ37" s="617"/>
      <c r="GOR37" s="617"/>
      <c r="GOS37" s="617"/>
      <c r="GOT37" s="617"/>
      <c r="GOU37" s="617"/>
      <c r="GOV37" s="617"/>
      <c r="GOW37" s="617"/>
      <c r="GOX37" s="617"/>
      <c r="GOY37" s="617"/>
      <c r="GOZ37" s="617"/>
      <c r="GPA37" s="617"/>
      <c r="GPB37" s="617"/>
      <c r="GPC37" s="617"/>
      <c r="GPD37" s="617"/>
      <c r="GPE37" s="617"/>
      <c r="GPF37" s="617"/>
      <c r="GPG37" s="617"/>
      <c r="GPH37" s="617"/>
      <c r="GPI37" s="617"/>
      <c r="GPJ37" s="617"/>
      <c r="GPK37" s="617"/>
      <c r="GPL37" s="617"/>
      <c r="GPM37" s="617"/>
      <c r="GPN37" s="617"/>
      <c r="GPO37" s="617"/>
      <c r="GPP37" s="617"/>
      <c r="GPQ37" s="617"/>
      <c r="GPR37" s="617"/>
      <c r="GPS37" s="617"/>
      <c r="GPT37" s="617"/>
      <c r="GPU37" s="617"/>
      <c r="GPV37" s="617"/>
      <c r="GPW37" s="617"/>
      <c r="GPX37" s="617"/>
      <c r="GPY37" s="617"/>
      <c r="GPZ37" s="617"/>
      <c r="GQA37" s="617"/>
      <c r="GQB37" s="617"/>
      <c r="GQC37" s="617"/>
      <c r="GQD37" s="617"/>
      <c r="GQE37" s="617"/>
      <c r="GQF37" s="617"/>
      <c r="GQG37" s="617"/>
      <c r="GQH37" s="617"/>
      <c r="GQI37" s="617"/>
      <c r="GQJ37" s="617"/>
      <c r="GQK37" s="617"/>
      <c r="GQL37" s="617"/>
      <c r="GQM37" s="617"/>
      <c r="GQN37" s="617"/>
      <c r="GQO37" s="617"/>
      <c r="GQP37" s="617"/>
      <c r="GQQ37" s="617"/>
      <c r="GQR37" s="617"/>
      <c r="GQS37" s="617"/>
      <c r="GQT37" s="617"/>
      <c r="GQU37" s="617"/>
      <c r="GQV37" s="617"/>
      <c r="GQW37" s="617"/>
      <c r="GQX37" s="617"/>
      <c r="GQY37" s="617"/>
      <c r="GQZ37" s="617"/>
      <c r="GRA37" s="617"/>
      <c r="GRB37" s="617"/>
      <c r="GRC37" s="617"/>
      <c r="GRD37" s="617"/>
      <c r="GRE37" s="617"/>
      <c r="GRF37" s="617"/>
      <c r="GRG37" s="617"/>
      <c r="GRH37" s="617"/>
      <c r="GRI37" s="617"/>
      <c r="GRJ37" s="617"/>
      <c r="GRK37" s="617"/>
      <c r="GRL37" s="617"/>
      <c r="GRM37" s="617"/>
      <c r="GRN37" s="617"/>
      <c r="GRO37" s="617"/>
      <c r="GRP37" s="617"/>
      <c r="GRQ37" s="617"/>
      <c r="GRR37" s="617"/>
      <c r="GRS37" s="617"/>
      <c r="GRT37" s="617"/>
      <c r="GRU37" s="617"/>
      <c r="GRV37" s="617"/>
      <c r="GRW37" s="617"/>
      <c r="GRX37" s="617"/>
      <c r="GRY37" s="617"/>
      <c r="GRZ37" s="617"/>
      <c r="GSA37" s="617"/>
      <c r="GSB37" s="617"/>
      <c r="GSC37" s="617"/>
      <c r="GSD37" s="617"/>
      <c r="GSE37" s="617"/>
      <c r="GSF37" s="617"/>
      <c r="GSG37" s="617"/>
      <c r="GSH37" s="617"/>
      <c r="GSI37" s="617"/>
      <c r="GSJ37" s="617"/>
      <c r="GSK37" s="617"/>
      <c r="GSL37" s="617"/>
      <c r="GSM37" s="617"/>
      <c r="GSN37" s="617"/>
      <c r="GSO37" s="617"/>
      <c r="GSP37" s="617"/>
      <c r="GSQ37" s="617"/>
      <c r="GSR37" s="617"/>
      <c r="GSS37" s="617"/>
      <c r="GST37" s="617"/>
      <c r="GSU37" s="617"/>
      <c r="GSV37" s="617"/>
      <c r="GSW37" s="617"/>
      <c r="GSX37" s="617"/>
      <c r="GSY37" s="617"/>
      <c r="GSZ37" s="617"/>
      <c r="GTA37" s="617"/>
      <c r="GTB37" s="617"/>
      <c r="GTC37" s="617"/>
      <c r="GTD37" s="617"/>
      <c r="GTE37" s="617"/>
      <c r="GTF37" s="617"/>
      <c r="GTG37" s="617"/>
      <c r="GTH37" s="617"/>
      <c r="GTI37" s="617"/>
      <c r="GTJ37" s="617"/>
      <c r="GTK37" s="617"/>
      <c r="GTL37" s="617"/>
      <c r="GTM37" s="617"/>
      <c r="GTN37" s="617"/>
      <c r="GTO37" s="617"/>
      <c r="GTP37" s="617"/>
      <c r="GTQ37" s="617"/>
      <c r="GTR37" s="617"/>
      <c r="GTS37" s="617"/>
      <c r="GTT37" s="617"/>
      <c r="GTU37" s="617"/>
      <c r="GTV37" s="617"/>
      <c r="GTW37" s="617"/>
      <c r="GTX37" s="617"/>
      <c r="GTY37" s="617"/>
      <c r="GTZ37" s="617"/>
      <c r="GUA37" s="617"/>
      <c r="GUB37" s="617"/>
      <c r="GUC37" s="617"/>
      <c r="GUD37" s="617"/>
      <c r="GUE37" s="617"/>
      <c r="GUF37" s="617"/>
      <c r="GUG37" s="617"/>
      <c r="GUH37" s="617"/>
      <c r="GUI37" s="617"/>
      <c r="GUJ37" s="617"/>
      <c r="GUK37" s="617"/>
      <c r="GUL37" s="617"/>
      <c r="GUM37" s="617"/>
      <c r="GUN37" s="617"/>
      <c r="GUO37" s="617"/>
      <c r="GUP37" s="617"/>
      <c r="GUQ37" s="617"/>
      <c r="GUR37" s="617"/>
      <c r="GUS37" s="617"/>
      <c r="GUT37" s="617"/>
      <c r="GUU37" s="617"/>
      <c r="GUV37" s="617"/>
      <c r="GUW37" s="617"/>
      <c r="GUX37" s="617"/>
      <c r="GUY37" s="617"/>
      <c r="GUZ37" s="617"/>
      <c r="GVA37" s="617"/>
      <c r="GVB37" s="617"/>
      <c r="GVC37" s="617"/>
      <c r="GVD37" s="617"/>
      <c r="GVE37" s="617"/>
      <c r="GVF37" s="617"/>
      <c r="GVG37" s="617"/>
      <c r="GVH37" s="617"/>
      <c r="GVI37" s="617"/>
      <c r="GVJ37" s="617"/>
      <c r="GVK37" s="617"/>
      <c r="GVL37" s="617"/>
      <c r="GVM37" s="617"/>
      <c r="GVN37" s="617"/>
      <c r="GVO37" s="617"/>
      <c r="GVP37" s="617"/>
      <c r="GVQ37" s="617"/>
      <c r="GVR37" s="617"/>
      <c r="GVS37" s="617"/>
      <c r="GVT37" s="617"/>
      <c r="GVU37" s="617"/>
      <c r="GVV37" s="617"/>
      <c r="GVW37" s="617"/>
      <c r="GVX37" s="617"/>
      <c r="GVY37" s="617"/>
      <c r="GVZ37" s="617"/>
      <c r="GWA37" s="617"/>
      <c r="GWB37" s="617"/>
      <c r="GWC37" s="617"/>
      <c r="GWD37" s="617"/>
      <c r="GWE37" s="617"/>
      <c r="GWF37" s="617"/>
      <c r="GWG37" s="617"/>
      <c r="GWH37" s="617"/>
      <c r="GWI37" s="617"/>
      <c r="GWJ37" s="617"/>
      <c r="GWK37" s="617"/>
      <c r="GWL37" s="617"/>
      <c r="GWM37" s="617"/>
      <c r="GWN37" s="617"/>
      <c r="GWO37" s="617"/>
      <c r="GWP37" s="617"/>
      <c r="GWQ37" s="617"/>
      <c r="GWR37" s="617"/>
      <c r="GWS37" s="617"/>
      <c r="GWT37" s="617"/>
      <c r="GWU37" s="617"/>
      <c r="GWV37" s="617"/>
      <c r="GWW37" s="617"/>
      <c r="GWX37" s="617"/>
      <c r="GWY37" s="617"/>
      <c r="GWZ37" s="617"/>
      <c r="GXA37" s="617"/>
      <c r="GXB37" s="617"/>
      <c r="GXC37" s="617"/>
      <c r="GXD37" s="617"/>
      <c r="GXE37" s="617"/>
      <c r="GXF37" s="617"/>
      <c r="GXG37" s="617"/>
      <c r="GXH37" s="617"/>
      <c r="GXI37" s="617"/>
      <c r="GXJ37" s="617"/>
      <c r="GXK37" s="617"/>
      <c r="GXL37" s="617"/>
      <c r="GXM37" s="617"/>
      <c r="GXN37" s="617"/>
      <c r="GXO37" s="617"/>
      <c r="GXP37" s="617"/>
      <c r="GXQ37" s="617"/>
      <c r="GXR37" s="617"/>
      <c r="GXS37" s="617"/>
      <c r="GXT37" s="617"/>
      <c r="GXU37" s="617"/>
      <c r="GXV37" s="617"/>
      <c r="GXW37" s="617"/>
      <c r="GXX37" s="617"/>
      <c r="GXY37" s="617"/>
      <c r="GXZ37" s="617"/>
      <c r="GYA37" s="617"/>
      <c r="GYB37" s="617"/>
      <c r="GYC37" s="617"/>
      <c r="GYD37" s="617"/>
      <c r="GYE37" s="617"/>
      <c r="GYF37" s="617"/>
      <c r="GYG37" s="617"/>
      <c r="GYH37" s="617"/>
      <c r="GYI37" s="617"/>
      <c r="GYJ37" s="617"/>
      <c r="GYK37" s="617"/>
      <c r="GYL37" s="617"/>
      <c r="GYM37" s="617"/>
      <c r="GYN37" s="617"/>
      <c r="GYO37" s="617"/>
      <c r="GYP37" s="617"/>
      <c r="GYQ37" s="617"/>
      <c r="GYR37" s="617"/>
      <c r="GYS37" s="617"/>
      <c r="GYT37" s="617"/>
      <c r="GYU37" s="617"/>
      <c r="GYV37" s="617"/>
      <c r="GYW37" s="617"/>
      <c r="GYX37" s="617"/>
      <c r="GYY37" s="617"/>
      <c r="GYZ37" s="617"/>
      <c r="GZA37" s="617"/>
      <c r="GZB37" s="617"/>
      <c r="GZC37" s="617"/>
      <c r="GZD37" s="617"/>
      <c r="GZE37" s="617"/>
      <c r="GZF37" s="617"/>
      <c r="GZG37" s="617"/>
      <c r="GZH37" s="617"/>
      <c r="GZI37" s="617"/>
      <c r="GZJ37" s="617"/>
      <c r="GZK37" s="617"/>
      <c r="GZL37" s="617"/>
      <c r="GZM37" s="617"/>
      <c r="GZN37" s="617"/>
      <c r="GZO37" s="617"/>
      <c r="GZP37" s="617"/>
      <c r="GZQ37" s="617"/>
      <c r="GZR37" s="617"/>
      <c r="GZS37" s="617"/>
      <c r="GZT37" s="617"/>
      <c r="GZU37" s="617"/>
      <c r="GZV37" s="617"/>
      <c r="GZW37" s="617"/>
      <c r="GZX37" s="617"/>
      <c r="GZY37" s="617"/>
      <c r="GZZ37" s="617"/>
      <c r="HAA37" s="617"/>
      <c r="HAB37" s="617"/>
      <c r="HAC37" s="617"/>
      <c r="HAD37" s="617"/>
      <c r="HAE37" s="617"/>
      <c r="HAF37" s="617"/>
      <c r="HAG37" s="617"/>
      <c r="HAH37" s="617"/>
      <c r="HAI37" s="617"/>
      <c r="HAJ37" s="617"/>
      <c r="HAK37" s="617"/>
      <c r="HAL37" s="617"/>
      <c r="HAM37" s="617"/>
      <c r="HAN37" s="617"/>
      <c r="HAO37" s="617"/>
      <c r="HAP37" s="617"/>
      <c r="HAQ37" s="617"/>
      <c r="HAR37" s="617"/>
      <c r="HAS37" s="617"/>
      <c r="HAT37" s="617"/>
      <c r="HAU37" s="617"/>
      <c r="HAV37" s="617"/>
      <c r="HAW37" s="617"/>
      <c r="HAX37" s="617"/>
      <c r="HAY37" s="617"/>
      <c r="HAZ37" s="617"/>
      <c r="HBA37" s="617"/>
      <c r="HBB37" s="617"/>
      <c r="HBC37" s="617"/>
      <c r="HBD37" s="617"/>
      <c r="HBE37" s="617"/>
      <c r="HBF37" s="617"/>
      <c r="HBG37" s="617"/>
      <c r="HBH37" s="617"/>
      <c r="HBI37" s="617"/>
      <c r="HBJ37" s="617"/>
      <c r="HBK37" s="617"/>
      <c r="HBL37" s="617"/>
      <c r="HBM37" s="617"/>
      <c r="HBN37" s="617"/>
      <c r="HBO37" s="617"/>
      <c r="HBP37" s="617"/>
      <c r="HBQ37" s="617"/>
      <c r="HBR37" s="617"/>
      <c r="HBS37" s="617"/>
      <c r="HBT37" s="617"/>
      <c r="HBU37" s="617"/>
      <c r="HBV37" s="617"/>
      <c r="HBW37" s="617"/>
      <c r="HBX37" s="617"/>
      <c r="HBY37" s="617"/>
      <c r="HBZ37" s="617"/>
      <c r="HCA37" s="617"/>
      <c r="HCB37" s="617"/>
      <c r="HCC37" s="617"/>
      <c r="HCD37" s="617"/>
      <c r="HCE37" s="617"/>
      <c r="HCF37" s="617"/>
      <c r="HCG37" s="617"/>
      <c r="HCH37" s="617"/>
      <c r="HCI37" s="617"/>
      <c r="HCJ37" s="617"/>
      <c r="HCK37" s="617"/>
      <c r="HCL37" s="617"/>
      <c r="HCM37" s="617"/>
      <c r="HCN37" s="617"/>
      <c r="HCO37" s="617"/>
      <c r="HCP37" s="617"/>
      <c r="HCQ37" s="617"/>
      <c r="HCR37" s="617"/>
      <c r="HCS37" s="617"/>
      <c r="HCT37" s="617"/>
      <c r="HCU37" s="617"/>
      <c r="HCV37" s="617"/>
      <c r="HCW37" s="617"/>
      <c r="HCX37" s="617"/>
      <c r="HCY37" s="617"/>
      <c r="HCZ37" s="617"/>
      <c r="HDA37" s="617"/>
      <c r="HDB37" s="617"/>
      <c r="HDC37" s="617"/>
      <c r="HDD37" s="617"/>
      <c r="HDE37" s="617"/>
      <c r="HDF37" s="617"/>
      <c r="HDG37" s="617"/>
      <c r="HDH37" s="617"/>
      <c r="HDI37" s="617"/>
      <c r="HDJ37" s="617"/>
      <c r="HDK37" s="617"/>
      <c r="HDL37" s="617"/>
      <c r="HDM37" s="617"/>
      <c r="HDN37" s="617"/>
      <c r="HDO37" s="617"/>
      <c r="HDP37" s="617"/>
      <c r="HDQ37" s="617"/>
      <c r="HDR37" s="617"/>
      <c r="HDS37" s="617"/>
      <c r="HDT37" s="617"/>
      <c r="HDU37" s="617"/>
      <c r="HDV37" s="617"/>
      <c r="HDW37" s="617"/>
      <c r="HDX37" s="617"/>
      <c r="HDY37" s="617"/>
      <c r="HDZ37" s="617"/>
      <c r="HEA37" s="617"/>
      <c r="HEB37" s="617"/>
      <c r="HEC37" s="617"/>
      <c r="HED37" s="617"/>
      <c r="HEE37" s="617"/>
      <c r="HEF37" s="617"/>
      <c r="HEG37" s="617"/>
      <c r="HEH37" s="617"/>
      <c r="HEI37" s="617"/>
      <c r="HEJ37" s="617"/>
      <c r="HEK37" s="617"/>
      <c r="HEL37" s="617"/>
      <c r="HEM37" s="617"/>
      <c r="HEN37" s="617"/>
      <c r="HEO37" s="617"/>
      <c r="HEP37" s="617"/>
      <c r="HEQ37" s="617"/>
      <c r="HER37" s="617"/>
      <c r="HES37" s="617"/>
      <c r="HET37" s="617"/>
      <c r="HEU37" s="617"/>
      <c r="HEV37" s="617"/>
      <c r="HEW37" s="617"/>
      <c r="HEX37" s="617"/>
      <c r="HEY37" s="617"/>
      <c r="HEZ37" s="617"/>
      <c r="HFA37" s="617"/>
      <c r="HFB37" s="617"/>
      <c r="HFC37" s="617"/>
      <c r="HFD37" s="617"/>
      <c r="HFE37" s="617"/>
      <c r="HFF37" s="617"/>
      <c r="HFG37" s="617"/>
      <c r="HFH37" s="617"/>
      <c r="HFI37" s="617"/>
      <c r="HFJ37" s="617"/>
      <c r="HFK37" s="617"/>
      <c r="HFL37" s="617"/>
      <c r="HFM37" s="617"/>
      <c r="HFN37" s="617"/>
      <c r="HFO37" s="617"/>
      <c r="HFP37" s="617"/>
      <c r="HFQ37" s="617"/>
      <c r="HFR37" s="617"/>
      <c r="HFS37" s="617"/>
      <c r="HFT37" s="617"/>
      <c r="HFU37" s="617"/>
      <c r="HFV37" s="617"/>
      <c r="HFW37" s="617"/>
      <c r="HFX37" s="617"/>
      <c r="HFY37" s="617"/>
      <c r="HFZ37" s="617"/>
      <c r="HGA37" s="617"/>
      <c r="HGB37" s="617"/>
      <c r="HGC37" s="617"/>
      <c r="HGD37" s="617"/>
      <c r="HGE37" s="617"/>
      <c r="HGF37" s="617"/>
      <c r="HGG37" s="617"/>
      <c r="HGH37" s="617"/>
      <c r="HGI37" s="617"/>
      <c r="HGJ37" s="617"/>
      <c r="HGK37" s="617"/>
      <c r="HGL37" s="617"/>
      <c r="HGM37" s="617"/>
      <c r="HGN37" s="617"/>
      <c r="HGO37" s="617"/>
      <c r="HGP37" s="617"/>
      <c r="HGQ37" s="617"/>
      <c r="HGR37" s="617"/>
      <c r="HGS37" s="617"/>
      <c r="HGT37" s="617"/>
      <c r="HGU37" s="617"/>
      <c r="HGV37" s="617"/>
      <c r="HGW37" s="617"/>
      <c r="HGX37" s="617"/>
      <c r="HGY37" s="617"/>
      <c r="HGZ37" s="617"/>
      <c r="HHA37" s="617"/>
      <c r="HHB37" s="617"/>
      <c r="HHC37" s="617"/>
      <c r="HHD37" s="617"/>
      <c r="HHE37" s="617"/>
      <c r="HHF37" s="617"/>
      <c r="HHG37" s="617"/>
      <c r="HHH37" s="617"/>
      <c r="HHI37" s="617"/>
      <c r="HHJ37" s="617"/>
      <c r="HHK37" s="617"/>
      <c r="HHL37" s="617"/>
      <c r="HHM37" s="617"/>
      <c r="HHN37" s="617"/>
      <c r="HHO37" s="617"/>
      <c r="HHP37" s="617"/>
      <c r="HHQ37" s="617"/>
      <c r="HHR37" s="617"/>
      <c r="HHS37" s="617"/>
      <c r="HHT37" s="617"/>
      <c r="HHU37" s="617"/>
      <c r="HHV37" s="617"/>
      <c r="HHW37" s="617"/>
      <c r="HHX37" s="617"/>
      <c r="HHY37" s="617"/>
      <c r="HHZ37" s="617"/>
      <c r="HIA37" s="617"/>
      <c r="HIB37" s="617"/>
      <c r="HIC37" s="617"/>
      <c r="HID37" s="617"/>
      <c r="HIE37" s="617"/>
      <c r="HIF37" s="617"/>
      <c r="HIG37" s="617"/>
      <c r="HIH37" s="617"/>
      <c r="HII37" s="617"/>
      <c r="HIJ37" s="617"/>
      <c r="HIK37" s="617"/>
      <c r="HIL37" s="617"/>
      <c r="HIM37" s="617"/>
      <c r="HIN37" s="617"/>
      <c r="HIO37" s="617"/>
      <c r="HIP37" s="617"/>
      <c r="HIQ37" s="617"/>
      <c r="HIR37" s="617"/>
      <c r="HIS37" s="617"/>
      <c r="HIT37" s="617"/>
      <c r="HIU37" s="617"/>
      <c r="HIV37" s="617"/>
      <c r="HIW37" s="617"/>
      <c r="HIX37" s="617"/>
      <c r="HIY37" s="617"/>
      <c r="HIZ37" s="617"/>
      <c r="HJA37" s="617"/>
      <c r="HJB37" s="617"/>
      <c r="HJC37" s="617"/>
      <c r="HJD37" s="617"/>
      <c r="HJE37" s="617"/>
      <c r="HJF37" s="617"/>
      <c r="HJG37" s="617"/>
      <c r="HJH37" s="617"/>
      <c r="HJI37" s="617"/>
      <c r="HJJ37" s="617"/>
      <c r="HJK37" s="617"/>
      <c r="HJL37" s="617"/>
      <c r="HJM37" s="617"/>
      <c r="HJN37" s="617"/>
      <c r="HJO37" s="617"/>
      <c r="HJP37" s="617"/>
      <c r="HJQ37" s="617"/>
      <c r="HJR37" s="617"/>
      <c r="HJS37" s="617"/>
      <c r="HJT37" s="617"/>
      <c r="HJU37" s="617"/>
      <c r="HJV37" s="617"/>
      <c r="HJW37" s="617"/>
      <c r="HJX37" s="617"/>
      <c r="HJY37" s="617"/>
      <c r="HJZ37" s="617"/>
      <c r="HKA37" s="617"/>
      <c r="HKB37" s="617"/>
      <c r="HKC37" s="617"/>
      <c r="HKD37" s="617"/>
      <c r="HKE37" s="617"/>
      <c r="HKF37" s="617"/>
      <c r="HKG37" s="617"/>
      <c r="HKH37" s="617"/>
      <c r="HKI37" s="617"/>
      <c r="HKJ37" s="617"/>
      <c r="HKK37" s="617"/>
      <c r="HKL37" s="617"/>
      <c r="HKM37" s="617"/>
      <c r="HKN37" s="617"/>
      <c r="HKO37" s="617"/>
      <c r="HKP37" s="617"/>
      <c r="HKQ37" s="617"/>
      <c r="HKR37" s="617"/>
      <c r="HKS37" s="617"/>
      <c r="HKT37" s="617"/>
      <c r="HKU37" s="617"/>
      <c r="HKV37" s="617"/>
      <c r="HKW37" s="617"/>
      <c r="HKX37" s="617"/>
      <c r="HKY37" s="617"/>
      <c r="HKZ37" s="617"/>
      <c r="HLA37" s="617"/>
      <c r="HLB37" s="617"/>
      <c r="HLC37" s="617"/>
      <c r="HLD37" s="617"/>
      <c r="HLE37" s="617"/>
      <c r="HLF37" s="617"/>
      <c r="HLG37" s="617"/>
      <c r="HLH37" s="617"/>
      <c r="HLI37" s="617"/>
      <c r="HLJ37" s="617"/>
      <c r="HLK37" s="617"/>
      <c r="HLL37" s="617"/>
      <c r="HLM37" s="617"/>
      <c r="HLN37" s="617"/>
      <c r="HLO37" s="617"/>
      <c r="HLP37" s="617"/>
      <c r="HLQ37" s="617"/>
      <c r="HLR37" s="617"/>
      <c r="HLS37" s="617"/>
      <c r="HLT37" s="617"/>
      <c r="HLU37" s="617"/>
      <c r="HLV37" s="617"/>
      <c r="HLW37" s="617"/>
      <c r="HLX37" s="617"/>
      <c r="HLY37" s="617"/>
      <c r="HLZ37" s="617"/>
      <c r="HMA37" s="617"/>
      <c r="HMB37" s="617"/>
      <c r="HMC37" s="617"/>
      <c r="HMD37" s="617"/>
      <c r="HME37" s="617"/>
      <c r="HMF37" s="617"/>
      <c r="HMG37" s="617"/>
      <c r="HMH37" s="617"/>
      <c r="HMI37" s="617"/>
      <c r="HMJ37" s="617"/>
      <c r="HMK37" s="617"/>
      <c r="HML37" s="617"/>
      <c r="HMM37" s="617"/>
      <c r="HMN37" s="617"/>
      <c r="HMO37" s="617"/>
      <c r="HMP37" s="617"/>
      <c r="HMQ37" s="617"/>
      <c r="HMR37" s="617"/>
      <c r="HMS37" s="617"/>
      <c r="HMT37" s="617"/>
      <c r="HMU37" s="617"/>
      <c r="HMV37" s="617"/>
      <c r="HMW37" s="617"/>
      <c r="HMX37" s="617"/>
      <c r="HMY37" s="617"/>
      <c r="HMZ37" s="617"/>
      <c r="HNA37" s="617"/>
      <c r="HNB37" s="617"/>
      <c r="HNC37" s="617"/>
      <c r="HND37" s="617"/>
      <c r="HNE37" s="617"/>
      <c r="HNF37" s="617"/>
      <c r="HNG37" s="617"/>
      <c r="HNH37" s="617"/>
      <c r="HNI37" s="617"/>
      <c r="HNJ37" s="617"/>
      <c r="HNK37" s="617"/>
      <c r="HNL37" s="617"/>
      <c r="HNM37" s="617"/>
      <c r="HNN37" s="617"/>
      <c r="HNO37" s="617"/>
      <c r="HNP37" s="617"/>
      <c r="HNQ37" s="617"/>
      <c r="HNR37" s="617"/>
      <c r="HNS37" s="617"/>
      <c r="HNT37" s="617"/>
      <c r="HNU37" s="617"/>
      <c r="HNV37" s="617"/>
      <c r="HNW37" s="617"/>
      <c r="HNX37" s="617"/>
      <c r="HNY37" s="617"/>
      <c r="HNZ37" s="617"/>
      <c r="HOA37" s="617"/>
      <c r="HOB37" s="617"/>
      <c r="HOC37" s="617"/>
      <c r="HOD37" s="617"/>
      <c r="HOE37" s="617"/>
      <c r="HOF37" s="617"/>
      <c r="HOG37" s="617"/>
      <c r="HOH37" s="617"/>
      <c r="HOI37" s="617"/>
      <c r="HOJ37" s="617"/>
      <c r="HOK37" s="617"/>
      <c r="HOL37" s="617"/>
      <c r="HOM37" s="617"/>
      <c r="HON37" s="617"/>
      <c r="HOO37" s="617"/>
      <c r="HOP37" s="617"/>
      <c r="HOQ37" s="617"/>
      <c r="HOR37" s="617"/>
      <c r="HOS37" s="617"/>
      <c r="HOT37" s="617"/>
      <c r="HOU37" s="617"/>
      <c r="HOV37" s="617"/>
      <c r="HOW37" s="617"/>
      <c r="HOX37" s="617"/>
      <c r="HOY37" s="617"/>
      <c r="HOZ37" s="617"/>
      <c r="HPA37" s="617"/>
      <c r="HPB37" s="617"/>
      <c r="HPC37" s="617"/>
      <c r="HPD37" s="617"/>
      <c r="HPE37" s="617"/>
      <c r="HPF37" s="617"/>
      <c r="HPG37" s="617"/>
      <c r="HPH37" s="617"/>
      <c r="HPI37" s="617"/>
      <c r="HPJ37" s="617"/>
      <c r="HPK37" s="617"/>
      <c r="HPL37" s="617"/>
      <c r="HPM37" s="617"/>
      <c r="HPN37" s="617"/>
      <c r="HPO37" s="617"/>
      <c r="HPP37" s="617"/>
      <c r="HPQ37" s="617"/>
      <c r="HPR37" s="617"/>
      <c r="HPS37" s="617"/>
      <c r="HPT37" s="617"/>
      <c r="HPU37" s="617"/>
      <c r="HPV37" s="617"/>
      <c r="HPW37" s="617"/>
      <c r="HPX37" s="617"/>
      <c r="HPY37" s="617"/>
      <c r="HPZ37" s="617"/>
      <c r="HQA37" s="617"/>
      <c r="HQB37" s="617"/>
      <c r="HQC37" s="617"/>
      <c r="HQD37" s="617"/>
      <c r="HQE37" s="617"/>
      <c r="HQF37" s="617"/>
      <c r="HQG37" s="617"/>
      <c r="HQH37" s="617"/>
      <c r="HQI37" s="617"/>
      <c r="HQJ37" s="617"/>
      <c r="HQK37" s="617"/>
      <c r="HQL37" s="617"/>
      <c r="HQM37" s="617"/>
      <c r="HQN37" s="617"/>
      <c r="HQO37" s="617"/>
      <c r="HQP37" s="617"/>
      <c r="HQQ37" s="617"/>
      <c r="HQR37" s="617"/>
      <c r="HQS37" s="617"/>
      <c r="HQT37" s="617"/>
      <c r="HQU37" s="617"/>
      <c r="HQV37" s="617"/>
      <c r="HQW37" s="617"/>
      <c r="HQX37" s="617"/>
      <c r="HQY37" s="617"/>
      <c r="HQZ37" s="617"/>
      <c r="HRA37" s="617"/>
      <c r="HRB37" s="617"/>
      <c r="HRC37" s="617"/>
      <c r="HRD37" s="617"/>
      <c r="HRE37" s="617"/>
      <c r="HRF37" s="617"/>
      <c r="HRG37" s="617"/>
      <c r="HRH37" s="617"/>
      <c r="HRI37" s="617"/>
      <c r="HRJ37" s="617"/>
      <c r="HRK37" s="617"/>
      <c r="HRL37" s="617"/>
      <c r="HRM37" s="617"/>
      <c r="HRN37" s="617"/>
      <c r="HRO37" s="617"/>
      <c r="HRP37" s="617"/>
      <c r="HRQ37" s="617"/>
      <c r="HRR37" s="617"/>
      <c r="HRS37" s="617"/>
      <c r="HRT37" s="617"/>
      <c r="HRU37" s="617"/>
      <c r="HRV37" s="617"/>
      <c r="HRW37" s="617"/>
      <c r="HRX37" s="617"/>
      <c r="HRY37" s="617"/>
      <c r="HRZ37" s="617"/>
      <c r="HSA37" s="617"/>
      <c r="HSB37" s="617"/>
      <c r="HSC37" s="617"/>
      <c r="HSD37" s="617"/>
      <c r="HSE37" s="617"/>
      <c r="HSF37" s="617"/>
      <c r="HSG37" s="617"/>
      <c r="HSH37" s="617"/>
      <c r="HSI37" s="617"/>
      <c r="HSJ37" s="617"/>
      <c r="HSK37" s="617"/>
      <c r="HSL37" s="617"/>
      <c r="HSM37" s="617"/>
      <c r="HSN37" s="617"/>
      <c r="HSO37" s="617"/>
      <c r="HSP37" s="617"/>
      <c r="HSQ37" s="617"/>
      <c r="HSR37" s="617"/>
      <c r="HSS37" s="617"/>
      <c r="HST37" s="617"/>
      <c r="HSU37" s="617"/>
      <c r="HSV37" s="617"/>
      <c r="HSW37" s="617"/>
      <c r="HSX37" s="617"/>
      <c r="HSY37" s="617"/>
      <c r="HSZ37" s="617"/>
      <c r="HTA37" s="617"/>
      <c r="HTB37" s="617"/>
      <c r="HTC37" s="617"/>
      <c r="HTD37" s="617"/>
      <c r="HTE37" s="617"/>
      <c r="HTF37" s="617"/>
      <c r="HTG37" s="617"/>
      <c r="HTH37" s="617"/>
      <c r="HTI37" s="617"/>
      <c r="HTJ37" s="617"/>
      <c r="HTK37" s="617"/>
      <c r="HTL37" s="617"/>
      <c r="HTM37" s="617"/>
      <c r="HTN37" s="617"/>
      <c r="HTO37" s="617"/>
      <c r="HTP37" s="617"/>
      <c r="HTQ37" s="617"/>
      <c r="HTR37" s="617"/>
      <c r="HTS37" s="617"/>
      <c r="HTT37" s="617"/>
      <c r="HTU37" s="617"/>
      <c r="HTV37" s="617"/>
      <c r="HTW37" s="617"/>
      <c r="HTX37" s="617"/>
      <c r="HTY37" s="617"/>
      <c r="HTZ37" s="617"/>
      <c r="HUA37" s="617"/>
      <c r="HUB37" s="617"/>
      <c r="HUC37" s="617"/>
      <c r="HUD37" s="617"/>
      <c r="HUE37" s="617"/>
      <c r="HUF37" s="617"/>
      <c r="HUG37" s="617"/>
      <c r="HUH37" s="617"/>
      <c r="HUI37" s="617"/>
      <c r="HUJ37" s="617"/>
      <c r="HUK37" s="617"/>
      <c r="HUL37" s="617"/>
      <c r="HUM37" s="617"/>
      <c r="HUN37" s="617"/>
      <c r="HUO37" s="617"/>
      <c r="HUP37" s="617"/>
      <c r="HUQ37" s="617"/>
      <c r="HUR37" s="617"/>
      <c r="HUS37" s="617"/>
      <c r="HUT37" s="617"/>
      <c r="HUU37" s="617"/>
      <c r="HUV37" s="617"/>
      <c r="HUW37" s="617"/>
      <c r="HUX37" s="617"/>
      <c r="HUY37" s="617"/>
      <c r="HUZ37" s="617"/>
      <c r="HVA37" s="617"/>
      <c r="HVB37" s="617"/>
      <c r="HVC37" s="617"/>
      <c r="HVD37" s="617"/>
      <c r="HVE37" s="617"/>
      <c r="HVF37" s="617"/>
      <c r="HVG37" s="617"/>
      <c r="HVH37" s="617"/>
      <c r="HVI37" s="617"/>
      <c r="HVJ37" s="617"/>
      <c r="HVK37" s="617"/>
      <c r="HVL37" s="617"/>
      <c r="HVM37" s="617"/>
      <c r="HVN37" s="617"/>
      <c r="HVO37" s="617"/>
      <c r="HVP37" s="617"/>
      <c r="HVQ37" s="617"/>
      <c r="HVR37" s="617"/>
      <c r="HVS37" s="617"/>
      <c r="HVT37" s="617"/>
      <c r="HVU37" s="617"/>
      <c r="HVV37" s="617"/>
      <c r="HVW37" s="617"/>
      <c r="HVX37" s="617"/>
      <c r="HVY37" s="617"/>
      <c r="HVZ37" s="617"/>
      <c r="HWA37" s="617"/>
      <c r="HWB37" s="617"/>
      <c r="HWC37" s="617"/>
      <c r="HWD37" s="617"/>
      <c r="HWE37" s="617"/>
      <c r="HWF37" s="617"/>
      <c r="HWG37" s="617"/>
      <c r="HWH37" s="617"/>
      <c r="HWI37" s="617"/>
      <c r="HWJ37" s="617"/>
      <c r="HWK37" s="617"/>
      <c r="HWL37" s="617"/>
      <c r="HWM37" s="617"/>
      <c r="HWN37" s="617"/>
      <c r="HWO37" s="617"/>
      <c r="HWP37" s="617"/>
      <c r="HWQ37" s="617"/>
      <c r="HWR37" s="617"/>
      <c r="HWS37" s="617"/>
      <c r="HWT37" s="617"/>
      <c r="HWU37" s="617"/>
      <c r="HWV37" s="617"/>
      <c r="HWW37" s="617"/>
      <c r="HWX37" s="617"/>
      <c r="HWY37" s="617"/>
      <c r="HWZ37" s="617"/>
      <c r="HXA37" s="617"/>
      <c r="HXB37" s="617"/>
      <c r="HXC37" s="617"/>
      <c r="HXD37" s="617"/>
      <c r="HXE37" s="617"/>
      <c r="HXF37" s="617"/>
      <c r="HXG37" s="617"/>
      <c r="HXH37" s="617"/>
      <c r="HXI37" s="617"/>
      <c r="HXJ37" s="617"/>
      <c r="HXK37" s="617"/>
      <c r="HXL37" s="617"/>
      <c r="HXM37" s="617"/>
      <c r="HXN37" s="617"/>
      <c r="HXO37" s="617"/>
      <c r="HXP37" s="617"/>
      <c r="HXQ37" s="617"/>
      <c r="HXR37" s="617"/>
      <c r="HXS37" s="617"/>
      <c r="HXT37" s="617"/>
      <c r="HXU37" s="617"/>
      <c r="HXV37" s="617"/>
      <c r="HXW37" s="617"/>
      <c r="HXX37" s="617"/>
      <c r="HXY37" s="617"/>
      <c r="HXZ37" s="617"/>
      <c r="HYA37" s="617"/>
      <c r="HYB37" s="617"/>
      <c r="HYC37" s="617"/>
      <c r="HYD37" s="617"/>
      <c r="HYE37" s="617"/>
      <c r="HYF37" s="617"/>
      <c r="HYG37" s="617"/>
      <c r="HYH37" s="617"/>
      <c r="HYI37" s="617"/>
      <c r="HYJ37" s="617"/>
      <c r="HYK37" s="617"/>
      <c r="HYL37" s="617"/>
      <c r="HYM37" s="617"/>
      <c r="HYN37" s="617"/>
      <c r="HYO37" s="617"/>
      <c r="HYP37" s="617"/>
      <c r="HYQ37" s="617"/>
      <c r="HYR37" s="617"/>
      <c r="HYS37" s="617"/>
      <c r="HYT37" s="617"/>
      <c r="HYU37" s="617"/>
      <c r="HYV37" s="617"/>
      <c r="HYW37" s="617"/>
      <c r="HYX37" s="617"/>
      <c r="HYY37" s="617"/>
      <c r="HYZ37" s="617"/>
      <c r="HZA37" s="617"/>
      <c r="HZB37" s="617"/>
      <c r="HZC37" s="617"/>
      <c r="HZD37" s="617"/>
      <c r="HZE37" s="617"/>
      <c r="HZF37" s="617"/>
      <c r="HZG37" s="617"/>
      <c r="HZH37" s="617"/>
      <c r="HZI37" s="617"/>
      <c r="HZJ37" s="617"/>
      <c r="HZK37" s="617"/>
      <c r="HZL37" s="617"/>
      <c r="HZM37" s="617"/>
      <c r="HZN37" s="617"/>
      <c r="HZO37" s="617"/>
      <c r="HZP37" s="617"/>
      <c r="HZQ37" s="617"/>
      <c r="HZR37" s="617"/>
      <c r="HZS37" s="617"/>
      <c r="HZT37" s="617"/>
      <c r="HZU37" s="617"/>
      <c r="HZV37" s="617"/>
      <c r="HZW37" s="617"/>
      <c r="HZX37" s="617"/>
      <c r="HZY37" s="617"/>
      <c r="HZZ37" s="617"/>
      <c r="IAA37" s="617"/>
      <c r="IAB37" s="617"/>
      <c r="IAC37" s="617"/>
      <c r="IAD37" s="617"/>
      <c r="IAE37" s="617"/>
      <c r="IAF37" s="617"/>
      <c r="IAG37" s="617"/>
      <c r="IAH37" s="617"/>
      <c r="IAI37" s="617"/>
      <c r="IAJ37" s="617"/>
      <c r="IAK37" s="617"/>
      <c r="IAL37" s="617"/>
      <c r="IAM37" s="617"/>
      <c r="IAN37" s="617"/>
      <c r="IAO37" s="617"/>
      <c r="IAP37" s="617"/>
      <c r="IAQ37" s="617"/>
      <c r="IAR37" s="617"/>
      <c r="IAS37" s="617"/>
      <c r="IAT37" s="617"/>
      <c r="IAU37" s="617"/>
      <c r="IAV37" s="617"/>
      <c r="IAW37" s="617"/>
      <c r="IAX37" s="617"/>
      <c r="IAY37" s="617"/>
      <c r="IAZ37" s="617"/>
      <c r="IBA37" s="617"/>
      <c r="IBB37" s="617"/>
      <c r="IBC37" s="617"/>
      <c r="IBD37" s="617"/>
      <c r="IBE37" s="617"/>
      <c r="IBF37" s="617"/>
      <c r="IBG37" s="617"/>
      <c r="IBH37" s="617"/>
      <c r="IBI37" s="617"/>
      <c r="IBJ37" s="617"/>
      <c r="IBK37" s="617"/>
      <c r="IBL37" s="617"/>
      <c r="IBM37" s="617"/>
      <c r="IBN37" s="617"/>
      <c r="IBO37" s="617"/>
      <c r="IBP37" s="617"/>
      <c r="IBQ37" s="617"/>
      <c r="IBR37" s="617"/>
      <c r="IBS37" s="617"/>
      <c r="IBT37" s="617"/>
      <c r="IBU37" s="617"/>
      <c r="IBV37" s="617"/>
      <c r="IBW37" s="617"/>
      <c r="IBX37" s="617"/>
      <c r="IBY37" s="617"/>
      <c r="IBZ37" s="617"/>
      <c r="ICA37" s="617"/>
      <c r="ICB37" s="617"/>
      <c r="ICC37" s="617"/>
      <c r="ICD37" s="617"/>
      <c r="ICE37" s="617"/>
      <c r="ICF37" s="617"/>
      <c r="ICG37" s="617"/>
      <c r="ICH37" s="617"/>
      <c r="ICI37" s="617"/>
      <c r="ICJ37" s="617"/>
      <c r="ICK37" s="617"/>
      <c r="ICL37" s="617"/>
      <c r="ICM37" s="617"/>
      <c r="ICN37" s="617"/>
      <c r="ICO37" s="617"/>
      <c r="ICP37" s="617"/>
      <c r="ICQ37" s="617"/>
      <c r="ICR37" s="617"/>
      <c r="ICS37" s="617"/>
      <c r="ICT37" s="617"/>
      <c r="ICU37" s="617"/>
      <c r="ICV37" s="617"/>
      <c r="ICW37" s="617"/>
      <c r="ICX37" s="617"/>
      <c r="ICY37" s="617"/>
      <c r="ICZ37" s="617"/>
      <c r="IDA37" s="617"/>
      <c r="IDB37" s="617"/>
      <c r="IDC37" s="617"/>
      <c r="IDD37" s="617"/>
      <c r="IDE37" s="617"/>
      <c r="IDF37" s="617"/>
      <c r="IDG37" s="617"/>
      <c r="IDH37" s="617"/>
      <c r="IDI37" s="617"/>
      <c r="IDJ37" s="617"/>
      <c r="IDK37" s="617"/>
      <c r="IDL37" s="617"/>
      <c r="IDM37" s="617"/>
      <c r="IDN37" s="617"/>
      <c r="IDO37" s="617"/>
      <c r="IDP37" s="617"/>
      <c r="IDQ37" s="617"/>
      <c r="IDR37" s="617"/>
      <c r="IDS37" s="617"/>
      <c r="IDT37" s="617"/>
      <c r="IDU37" s="617"/>
      <c r="IDV37" s="617"/>
      <c r="IDW37" s="617"/>
      <c r="IDX37" s="617"/>
      <c r="IDY37" s="617"/>
      <c r="IDZ37" s="617"/>
      <c r="IEA37" s="617"/>
      <c r="IEB37" s="617"/>
      <c r="IEC37" s="617"/>
      <c r="IED37" s="617"/>
      <c r="IEE37" s="617"/>
      <c r="IEF37" s="617"/>
      <c r="IEG37" s="617"/>
      <c r="IEH37" s="617"/>
      <c r="IEI37" s="617"/>
      <c r="IEJ37" s="617"/>
      <c r="IEK37" s="617"/>
      <c r="IEL37" s="617"/>
      <c r="IEM37" s="617"/>
      <c r="IEN37" s="617"/>
      <c r="IEO37" s="617"/>
      <c r="IEP37" s="617"/>
      <c r="IEQ37" s="617"/>
      <c r="IER37" s="617"/>
      <c r="IES37" s="617"/>
      <c r="IET37" s="617"/>
      <c r="IEU37" s="617"/>
      <c r="IEV37" s="617"/>
      <c r="IEW37" s="617"/>
      <c r="IEX37" s="617"/>
      <c r="IEY37" s="617"/>
      <c r="IEZ37" s="617"/>
      <c r="IFA37" s="617"/>
      <c r="IFB37" s="617"/>
      <c r="IFC37" s="617"/>
      <c r="IFD37" s="617"/>
      <c r="IFE37" s="617"/>
      <c r="IFF37" s="617"/>
      <c r="IFG37" s="617"/>
      <c r="IFH37" s="617"/>
      <c r="IFI37" s="617"/>
      <c r="IFJ37" s="617"/>
      <c r="IFK37" s="617"/>
      <c r="IFL37" s="617"/>
      <c r="IFM37" s="617"/>
      <c r="IFN37" s="617"/>
      <c r="IFO37" s="617"/>
      <c r="IFP37" s="617"/>
      <c r="IFQ37" s="617"/>
      <c r="IFR37" s="617"/>
      <c r="IFS37" s="617"/>
      <c r="IFT37" s="617"/>
      <c r="IFU37" s="617"/>
      <c r="IFV37" s="617"/>
      <c r="IFW37" s="617"/>
      <c r="IFX37" s="617"/>
      <c r="IFY37" s="617"/>
      <c r="IFZ37" s="617"/>
      <c r="IGA37" s="617"/>
      <c r="IGB37" s="617"/>
      <c r="IGC37" s="617"/>
      <c r="IGD37" s="617"/>
      <c r="IGE37" s="617"/>
      <c r="IGF37" s="617"/>
      <c r="IGG37" s="617"/>
      <c r="IGH37" s="617"/>
      <c r="IGI37" s="617"/>
      <c r="IGJ37" s="617"/>
      <c r="IGK37" s="617"/>
      <c r="IGL37" s="617"/>
      <c r="IGM37" s="617"/>
      <c r="IGN37" s="617"/>
      <c r="IGO37" s="617"/>
      <c r="IGP37" s="617"/>
      <c r="IGQ37" s="617"/>
      <c r="IGR37" s="617"/>
      <c r="IGS37" s="617"/>
      <c r="IGT37" s="617"/>
      <c r="IGU37" s="617"/>
      <c r="IGV37" s="617"/>
      <c r="IGW37" s="617"/>
      <c r="IGX37" s="617"/>
      <c r="IGY37" s="617"/>
      <c r="IGZ37" s="617"/>
      <c r="IHA37" s="617"/>
      <c r="IHB37" s="617"/>
      <c r="IHC37" s="617"/>
      <c r="IHD37" s="617"/>
      <c r="IHE37" s="617"/>
      <c r="IHF37" s="617"/>
      <c r="IHG37" s="617"/>
      <c r="IHH37" s="617"/>
      <c r="IHI37" s="617"/>
      <c r="IHJ37" s="617"/>
      <c r="IHK37" s="617"/>
      <c r="IHL37" s="617"/>
      <c r="IHM37" s="617"/>
      <c r="IHN37" s="617"/>
      <c r="IHO37" s="617"/>
      <c r="IHP37" s="617"/>
      <c r="IHQ37" s="617"/>
      <c r="IHR37" s="617"/>
      <c r="IHS37" s="617"/>
      <c r="IHT37" s="617"/>
      <c r="IHU37" s="617"/>
      <c r="IHV37" s="617"/>
      <c r="IHW37" s="617"/>
      <c r="IHX37" s="617"/>
      <c r="IHY37" s="617"/>
      <c r="IHZ37" s="617"/>
      <c r="IIA37" s="617"/>
      <c r="IIB37" s="617"/>
      <c r="IIC37" s="617"/>
      <c r="IID37" s="617"/>
      <c r="IIE37" s="617"/>
      <c r="IIF37" s="617"/>
      <c r="IIG37" s="617"/>
      <c r="IIH37" s="617"/>
      <c r="III37" s="617"/>
      <c r="IIJ37" s="617"/>
      <c r="IIK37" s="617"/>
      <c r="IIL37" s="617"/>
      <c r="IIM37" s="617"/>
      <c r="IIN37" s="617"/>
      <c r="IIO37" s="617"/>
      <c r="IIP37" s="617"/>
      <c r="IIQ37" s="617"/>
      <c r="IIR37" s="617"/>
      <c r="IIS37" s="617"/>
      <c r="IIT37" s="617"/>
      <c r="IIU37" s="617"/>
      <c r="IIV37" s="617"/>
      <c r="IIW37" s="617"/>
      <c r="IIX37" s="617"/>
      <c r="IIY37" s="617"/>
      <c r="IIZ37" s="617"/>
      <c r="IJA37" s="617"/>
      <c r="IJB37" s="617"/>
      <c r="IJC37" s="617"/>
      <c r="IJD37" s="617"/>
      <c r="IJE37" s="617"/>
      <c r="IJF37" s="617"/>
      <c r="IJG37" s="617"/>
      <c r="IJH37" s="617"/>
      <c r="IJI37" s="617"/>
      <c r="IJJ37" s="617"/>
      <c r="IJK37" s="617"/>
      <c r="IJL37" s="617"/>
      <c r="IJM37" s="617"/>
      <c r="IJN37" s="617"/>
      <c r="IJO37" s="617"/>
      <c r="IJP37" s="617"/>
      <c r="IJQ37" s="617"/>
      <c r="IJR37" s="617"/>
      <c r="IJS37" s="617"/>
      <c r="IJT37" s="617"/>
      <c r="IJU37" s="617"/>
      <c r="IJV37" s="617"/>
      <c r="IJW37" s="617"/>
      <c r="IJX37" s="617"/>
      <c r="IJY37" s="617"/>
      <c r="IJZ37" s="617"/>
      <c r="IKA37" s="617"/>
      <c r="IKB37" s="617"/>
      <c r="IKC37" s="617"/>
      <c r="IKD37" s="617"/>
      <c r="IKE37" s="617"/>
      <c r="IKF37" s="617"/>
      <c r="IKG37" s="617"/>
      <c r="IKH37" s="617"/>
      <c r="IKI37" s="617"/>
      <c r="IKJ37" s="617"/>
      <c r="IKK37" s="617"/>
      <c r="IKL37" s="617"/>
      <c r="IKM37" s="617"/>
      <c r="IKN37" s="617"/>
      <c r="IKO37" s="617"/>
      <c r="IKP37" s="617"/>
      <c r="IKQ37" s="617"/>
      <c r="IKR37" s="617"/>
      <c r="IKS37" s="617"/>
      <c r="IKT37" s="617"/>
      <c r="IKU37" s="617"/>
      <c r="IKV37" s="617"/>
      <c r="IKW37" s="617"/>
      <c r="IKX37" s="617"/>
      <c r="IKY37" s="617"/>
      <c r="IKZ37" s="617"/>
      <c r="ILA37" s="617"/>
      <c r="ILB37" s="617"/>
      <c r="ILC37" s="617"/>
      <c r="ILD37" s="617"/>
      <c r="ILE37" s="617"/>
      <c r="ILF37" s="617"/>
      <c r="ILG37" s="617"/>
      <c r="ILH37" s="617"/>
      <c r="ILI37" s="617"/>
      <c r="ILJ37" s="617"/>
      <c r="ILK37" s="617"/>
      <c r="ILL37" s="617"/>
      <c r="ILM37" s="617"/>
      <c r="ILN37" s="617"/>
      <c r="ILO37" s="617"/>
      <c r="ILP37" s="617"/>
      <c r="ILQ37" s="617"/>
      <c r="ILR37" s="617"/>
      <c r="ILS37" s="617"/>
      <c r="ILT37" s="617"/>
      <c r="ILU37" s="617"/>
      <c r="ILV37" s="617"/>
      <c r="ILW37" s="617"/>
      <c r="ILX37" s="617"/>
      <c r="ILY37" s="617"/>
      <c r="ILZ37" s="617"/>
      <c r="IMA37" s="617"/>
      <c r="IMB37" s="617"/>
      <c r="IMC37" s="617"/>
      <c r="IMD37" s="617"/>
      <c r="IME37" s="617"/>
      <c r="IMF37" s="617"/>
      <c r="IMG37" s="617"/>
      <c r="IMH37" s="617"/>
      <c r="IMI37" s="617"/>
      <c r="IMJ37" s="617"/>
      <c r="IMK37" s="617"/>
      <c r="IML37" s="617"/>
      <c r="IMM37" s="617"/>
      <c r="IMN37" s="617"/>
      <c r="IMO37" s="617"/>
      <c r="IMP37" s="617"/>
      <c r="IMQ37" s="617"/>
      <c r="IMR37" s="617"/>
      <c r="IMS37" s="617"/>
      <c r="IMT37" s="617"/>
      <c r="IMU37" s="617"/>
      <c r="IMV37" s="617"/>
      <c r="IMW37" s="617"/>
      <c r="IMX37" s="617"/>
      <c r="IMY37" s="617"/>
      <c r="IMZ37" s="617"/>
      <c r="INA37" s="617"/>
      <c r="INB37" s="617"/>
      <c r="INC37" s="617"/>
      <c r="IND37" s="617"/>
      <c r="INE37" s="617"/>
      <c r="INF37" s="617"/>
      <c r="ING37" s="617"/>
      <c r="INH37" s="617"/>
      <c r="INI37" s="617"/>
      <c r="INJ37" s="617"/>
      <c r="INK37" s="617"/>
      <c r="INL37" s="617"/>
      <c r="INM37" s="617"/>
      <c r="INN37" s="617"/>
      <c r="INO37" s="617"/>
      <c r="INP37" s="617"/>
      <c r="INQ37" s="617"/>
      <c r="INR37" s="617"/>
      <c r="INS37" s="617"/>
      <c r="INT37" s="617"/>
      <c r="INU37" s="617"/>
      <c r="INV37" s="617"/>
      <c r="INW37" s="617"/>
      <c r="INX37" s="617"/>
      <c r="INY37" s="617"/>
      <c r="INZ37" s="617"/>
      <c r="IOA37" s="617"/>
      <c r="IOB37" s="617"/>
      <c r="IOC37" s="617"/>
      <c r="IOD37" s="617"/>
      <c r="IOE37" s="617"/>
      <c r="IOF37" s="617"/>
      <c r="IOG37" s="617"/>
      <c r="IOH37" s="617"/>
      <c r="IOI37" s="617"/>
      <c r="IOJ37" s="617"/>
      <c r="IOK37" s="617"/>
      <c r="IOL37" s="617"/>
      <c r="IOM37" s="617"/>
      <c r="ION37" s="617"/>
      <c r="IOO37" s="617"/>
      <c r="IOP37" s="617"/>
      <c r="IOQ37" s="617"/>
      <c r="IOR37" s="617"/>
      <c r="IOS37" s="617"/>
      <c r="IOT37" s="617"/>
      <c r="IOU37" s="617"/>
      <c r="IOV37" s="617"/>
      <c r="IOW37" s="617"/>
      <c r="IOX37" s="617"/>
      <c r="IOY37" s="617"/>
      <c r="IOZ37" s="617"/>
      <c r="IPA37" s="617"/>
      <c r="IPB37" s="617"/>
      <c r="IPC37" s="617"/>
      <c r="IPD37" s="617"/>
      <c r="IPE37" s="617"/>
      <c r="IPF37" s="617"/>
      <c r="IPG37" s="617"/>
      <c r="IPH37" s="617"/>
      <c r="IPI37" s="617"/>
      <c r="IPJ37" s="617"/>
      <c r="IPK37" s="617"/>
      <c r="IPL37" s="617"/>
      <c r="IPM37" s="617"/>
      <c r="IPN37" s="617"/>
      <c r="IPO37" s="617"/>
      <c r="IPP37" s="617"/>
      <c r="IPQ37" s="617"/>
      <c r="IPR37" s="617"/>
      <c r="IPS37" s="617"/>
      <c r="IPT37" s="617"/>
      <c r="IPU37" s="617"/>
      <c r="IPV37" s="617"/>
      <c r="IPW37" s="617"/>
      <c r="IPX37" s="617"/>
      <c r="IPY37" s="617"/>
      <c r="IPZ37" s="617"/>
      <c r="IQA37" s="617"/>
      <c r="IQB37" s="617"/>
      <c r="IQC37" s="617"/>
      <c r="IQD37" s="617"/>
      <c r="IQE37" s="617"/>
      <c r="IQF37" s="617"/>
      <c r="IQG37" s="617"/>
      <c r="IQH37" s="617"/>
      <c r="IQI37" s="617"/>
      <c r="IQJ37" s="617"/>
      <c r="IQK37" s="617"/>
      <c r="IQL37" s="617"/>
      <c r="IQM37" s="617"/>
      <c r="IQN37" s="617"/>
      <c r="IQO37" s="617"/>
      <c r="IQP37" s="617"/>
      <c r="IQQ37" s="617"/>
      <c r="IQR37" s="617"/>
      <c r="IQS37" s="617"/>
      <c r="IQT37" s="617"/>
      <c r="IQU37" s="617"/>
      <c r="IQV37" s="617"/>
      <c r="IQW37" s="617"/>
      <c r="IQX37" s="617"/>
      <c r="IQY37" s="617"/>
      <c r="IQZ37" s="617"/>
      <c r="IRA37" s="617"/>
      <c r="IRB37" s="617"/>
      <c r="IRC37" s="617"/>
      <c r="IRD37" s="617"/>
      <c r="IRE37" s="617"/>
      <c r="IRF37" s="617"/>
      <c r="IRG37" s="617"/>
      <c r="IRH37" s="617"/>
      <c r="IRI37" s="617"/>
      <c r="IRJ37" s="617"/>
      <c r="IRK37" s="617"/>
      <c r="IRL37" s="617"/>
      <c r="IRM37" s="617"/>
      <c r="IRN37" s="617"/>
      <c r="IRO37" s="617"/>
      <c r="IRP37" s="617"/>
      <c r="IRQ37" s="617"/>
      <c r="IRR37" s="617"/>
      <c r="IRS37" s="617"/>
      <c r="IRT37" s="617"/>
      <c r="IRU37" s="617"/>
      <c r="IRV37" s="617"/>
      <c r="IRW37" s="617"/>
      <c r="IRX37" s="617"/>
      <c r="IRY37" s="617"/>
      <c r="IRZ37" s="617"/>
      <c r="ISA37" s="617"/>
      <c r="ISB37" s="617"/>
      <c r="ISC37" s="617"/>
      <c r="ISD37" s="617"/>
      <c r="ISE37" s="617"/>
      <c r="ISF37" s="617"/>
      <c r="ISG37" s="617"/>
      <c r="ISH37" s="617"/>
      <c r="ISI37" s="617"/>
      <c r="ISJ37" s="617"/>
      <c r="ISK37" s="617"/>
      <c r="ISL37" s="617"/>
      <c r="ISM37" s="617"/>
      <c r="ISN37" s="617"/>
      <c r="ISO37" s="617"/>
      <c r="ISP37" s="617"/>
      <c r="ISQ37" s="617"/>
      <c r="ISR37" s="617"/>
      <c r="ISS37" s="617"/>
      <c r="IST37" s="617"/>
      <c r="ISU37" s="617"/>
      <c r="ISV37" s="617"/>
      <c r="ISW37" s="617"/>
      <c r="ISX37" s="617"/>
      <c r="ISY37" s="617"/>
      <c r="ISZ37" s="617"/>
      <c r="ITA37" s="617"/>
      <c r="ITB37" s="617"/>
      <c r="ITC37" s="617"/>
      <c r="ITD37" s="617"/>
      <c r="ITE37" s="617"/>
      <c r="ITF37" s="617"/>
      <c r="ITG37" s="617"/>
      <c r="ITH37" s="617"/>
      <c r="ITI37" s="617"/>
      <c r="ITJ37" s="617"/>
      <c r="ITK37" s="617"/>
      <c r="ITL37" s="617"/>
      <c r="ITM37" s="617"/>
      <c r="ITN37" s="617"/>
      <c r="ITO37" s="617"/>
      <c r="ITP37" s="617"/>
      <c r="ITQ37" s="617"/>
      <c r="ITR37" s="617"/>
      <c r="ITS37" s="617"/>
      <c r="ITT37" s="617"/>
      <c r="ITU37" s="617"/>
      <c r="ITV37" s="617"/>
      <c r="ITW37" s="617"/>
      <c r="ITX37" s="617"/>
      <c r="ITY37" s="617"/>
      <c r="ITZ37" s="617"/>
      <c r="IUA37" s="617"/>
      <c r="IUB37" s="617"/>
      <c r="IUC37" s="617"/>
      <c r="IUD37" s="617"/>
      <c r="IUE37" s="617"/>
      <c r="IUF37" s="617"/>
      <c r="IUG37" s="617"/>
      <c r="IUH37" s="617"/>
      <c r="IUI37" s="617"/>
      <c r="IUJ37" s="617"/>
      <c r="IUK37" s="617"/>
      <c r="IUL37" s="617"/>
      <c r="IUM37" s="617"/>
      <c r="IUN37" s="617"/>
      <c r="IUO37" s="617"/>
      <c r="IUP37" s="617"/>
      <c r="IUQ37" s="617"/>
      <c r="IUR37" s="617"/>
      <c r="IUS37" s="617"/>
      <c r="IUT37" s="617"/>
      <c r="IUU37" s="617"/>
      <c r="IUV37" s="617"/>
      <c r="IUW37" s="617"/>
      <c r="IUX37" s="617"/>
      <c r="IUY37" s="617"/>
      <c r="IUZ37" s="617"/>
      <c r="IVA37" s="617"/>
      <c r="IVB37" s="617"/>
      <c r="IVC37" s="617"/>
      <c r="IVD37" s="617"/>
      <c r="IVE37" s="617"/>
      <c r="IVF37" s="617"/>
      <c r="IVG37" s="617"/>
      <c r="IVH37" s="617"/>
      <c r="IVI37" s="617"/>
      <c r="IVJ37" s="617"/>
      <c r="IVK37" s="617"/>
      <c r="IVL37" s="617"/>
      <c r="IVM37" s="617"/>
      <c r="IVN37" s="617"/>
      <c r="IVO37" s="617"/>
      <c r="IVP37" s="617"/>
      <c r="IVQ37" s="617"/>
      <c r="IVR37" s="617"/>
      <c r="IVS37" s="617"/>
      <c r="IVT37" s="617"/>
      <c r="IVU37" s="617"/>
      <c r="IVV37" s="617"/>
      <c r="IVW37" s="617"/>
      <c r="IVX37" s="617"/>
      <c r="IVY37" s="617"/>
      <c r="IVZ37" s="617"/>
      <c r="IWA37" s="617"/>
      <c r="IWB37" s="617"/>
      <c r="IWC37" s="617"/>
      <c r="IWD37" s="617"/>
      <c r="IWE37" s="617"/>
      <c r="IWF37" s="617"/>
      <c r="IWG37" s="617"/>
      <c r="IWH37" s="617"/>
      <c r="IWI37" s="617"/>
      <c r="IWJ37" s="617"/>
      <c r="IWK37" s="617"/>
      <c r="IWL37" s="617"/>
      <c r="IWM37" s="617"/>
      <c r="IWN37" s="617"/>
      <c r="IWO37" s="617"/>
      <c r="IWP37" s="617"/>
      <c r="IWQ37" s="617"/>
      <c r="IWR37" s="617"/>
      <c r="IWS37" s="617"/>
      <c r="IWT37" s="617"/>
      <c r="IWU37" s="617"/>
      <c r="IWV37" s="617"/>
      <c r="IWW37" s="617"/>
      <c r="IWX37" s="617"/>
      <c r="IWY37" s="617"/>
      <c r="IWZ37" s="617"/>
      <c r="IXA37" s="617"/>
      <c r="IXB37" s="617"/>
      <c r="IXC37" s="617"/>
      <c r="IXD37" s="617"/>
      <c r="IXE37" s="617"/>
      <c r="IXF37" s="617"/>
      <c r="IXG37" s="617"/>
      <c r="IXH37" s="617"/>
      <c r="IXI37" s="617"/>
      <c r="IXJ37" s="617"/>
      <c r="IXK37" s="617"/>
      <c r="IXL37" s="617"/>
      <c r="IXM37" s="617"/>
      <c r="IXN37" s="617"/>
      <c r="IXO37" s="617"/>
      <c r="IXP37" s="617"/>
      <c r="IXQ37" s="617"/>
      <c r="IXR37" s="617"/>
      <c r="IXS37" s="617"/>
      <c r="IXT37" s="617"/>
      <c r="IXU37" s="617"/>
      <c r="IXV37" s="617"/>
      <c r="IXW37" s="617"/>
      <c r="IXX37" s="617"/>
      <c r="IXY37" s="617"/>
      <c r="IXZ37" s="617"/>
      <c r="IYA37" s="617"/>
      <c r="IYB37" s="617"/>
      <c r="IYC37" s="617"/>
      <c r="IYD37" s="617"/>
      <c r="IYE37" s="617"/>
      <c r="IYF37" s="617"/>
      <c r="IYG37" s="617"/>
      <c r="IYH37" s="617"/>
      <c r="IYI37" s="617"/>
      <c r="IYJ37" s="617"/>
      <c r="IYK37" s="617"/>
      <c r="IYL37" s="617"/>
      <c r="IYM37" s="617"/>
      <c r="IYN37" s="617"/>
      <c r="IYO37" s="617"/>
      <c r="IYP37" s="617"/>
      <c r="IYQ37" s="617"/>
      <c r="IYR37" s="617"/>
      <c r="IYS37" s="617"/>
      <c r="IYT37" s="617"/>
      <c r="IYU37" s="617"/>
      <c r="IYV37" s="617"/>
      <c r="IYW37" s="617"/>
      <c r="IYX37" s="617"/>
      <c r="IYY37" s="617"/>
      <c r="IYZ37" s="617"/>
      <c r="IZA37" s="617"/>
      <c r="IZB37" s="617"/>
      <c r="IZC37" s="617"/>
      <c r="IZD37" s="617"/>
      <c r="IZE37" s="617"/>
      <c r="IZF37" s="617"/>
      <c r="IZG37" s="617"/>
      <c r="IZH37" s="617"/>
      <c r="IZI37" s="617"/>
      <c r="IZJ37" s="617"/>
      <c r="IZK37" s="617"/>
      <c r="IZL37" s="617"/>
      <c r="IZM37" s="617"/>
      <c r="IZN37" s="617"/>
      <c r="IZO37" s="617"/>
      <c r="IZP37" s="617"/>
      <c r="IZQ37" s="617"/>
      <c r="IZR37" s="617"/>
      <c r="IZS37" s="617"/>
      <c r="IZT37" s="617"/>
      <c r="IZU37" s="617"/>
      <c r="IZV37" s="617"/>
      <c r="IZW37" s="617"/>
      <c r="IZX37" s="617"/>
      <c r="IZY37" s="617"/>
      <c r="IZZ37" s="617"/>
      <c r="JAA37" s="617"/>
      <c r="JAB37" s="617"/>
      <c r="JAC37" s="617"/>
      <c r="JAD37" s="617"/>
      <c r="JAE37" s="617"/>
      <c r="JAF37" s="617"/>
      <c r="JAG37" s="617"/>
      <c r="JAH37" s="617"/>
      <c r="JAI37" s="617"/>
      <c r="JAJ37" s="617"/>
      <c r="JAK37" s="617"/>
      <c r="JAL37" s="617"/>
      <c r="JAM37" s="617"/>
      <c r="JAN37" s="617"/>
      <c r="JAO37" s="617"/>
      <c r="JAP37" s="617"/>
      <c r="JAQ37" s="617"/>
      <c r="JAR37" s="617"/>
      <c r="JAS37" s="617"/>
      <c r="JAT37" s="617"/>
      <c r="JAU37" s="617"/>
      <c r="JAV37" s="617"/>
      <c r="JAW37" s="617"/>
      <c r="JAX37" s="617"/>
      <c r="JAY37" s="617"/>
      <c r="JAZ37" s="617"/>
      <c r="JBA37" s="617"/>
      <c r="JBB37" s="617"/>
      <c r="JBC37" s="617"/>
      <c r="JBD37" s="617"/>
      <c r="JBE37" s="617"/>
      <c r="JBF37" s="617"/>
      <c r="JBG37" s="617"/>
      <c r="JBH37" s="617"/>
      <c r="JBI37" s="617"/>
      <c r="JBJ37" s="617"/>
      <c r="JBK37" s="617"/>
      <c r="JBL37" s="617"/>
      <c r="JBM37" s="617"/>
      <c r="JBN37" s="617"/>
      <c r="JBO37" s="617"/>
      <c r="JBP37" s="617"/>
      <c r="JBQ37" s="617"/>
      <c r="JBR37" s="617"/>
      <c r="JBS37" s="617"/>
      <c r="JBT37" s="617"/>
      <c r="JBU37" s="617"/>
      <c r="JBV37" s="617"/>
      <c r="JBW37" s="617"/>
      <c r="JBX37" s="617"/>
      <c r="JBY37" s="617"/>
      <c r="JBZ37" s="617"/>
      <c r="JCA37" s="617"/>
      <c r="JCB37" s="617"/>
      <c r="JCC37" s="617"/>
      <c r="JCD37" s="617"/>
      <c r="JCE37" s="617"/>
      <c r="JCF37" s="617"/>
      <c r="JCG37" s="617"/>
      <c r="JCH37" s="617"/>
      <c r="JCI37" s="617"/>
      <c r="JCJ37" s="617"/>
      <c r="JCK37" s="617"/>
      <c r="JCL37" s="617"/>
      <c r="JCM37" s="617"/>
      <c r="JCN37" s="617"/>
      <c r="JCO37" s="617"/>
      <c r="JCP37" s="617"/>
      <c r="JCQ37" s="617"/>
      <c r="JCR37" s="617"/>
      <c r="JCS37" s="617"/>
      <c r="JCT37" s="617"/>
      <c r="JCU37" s="617"/>
      <c r="JCV37" s="617"/>
      <c r="JCW37" s="617"/>
      <c r="JCX37" s="617"/>
      <c r="JCY37" s="617"/>
      <c r="JCZ37" s="617"/>
      <c r="JDA37" s="617"/>
      <c r="JDB37" s="617"/>
      <c r="JDC37" s="617"/>
      <c r="JDD37" s="617"/>
      <c r="JDE37" s="617"/>
      <c r="JDF37" s="617"/>
      <c r="JDG37" s="617"/>
      <c r="JDH37" s="617"/>
      <c r="JDI37" s="617"/>
      <c r="JDJ37" s="617"/>
      <c r="JDK37" s="617"/>
      <c r="JDL37" s="617"/>
      <c r="JDM37" s="617"/>
      <c r="JDN37" s="617"/>
      <c r="JDO37" s="617"/>
      <c r="JDP37" s="617"/>
      <c r="JDQ37" s="617"/>
      <c r="JDR37" s="617"/>
      <c r="JDS37" s="617"/>
      <c r="JDT37" s="617"/>
      <c r="JDU37" s="617"/>
      <c r="JDV37" s="617"/>
      <c r="JDW37" s="617"/>
      <c r="JDX37" s="617"/>
      <c r="JDY37" s="617"/>
      <c r="JDZ37" s="617"/>
      <c r="JEA37" s="617"/>
      <c r="JEB37" s="617"/>
      <c r="JEC37" s="617"/>
      <c r="JED37" s="617"/>
      <c r="JEE37" s="617"/>
      <c r="JEF37" s="617"/>
      <c r="JEG37" s="617"/>
      <c r="JEH37" s="617"/>
      <c r="JEI37" s="617"/>
      <c r="JEJ37" s="617"/>
      <c r="JEK37" s="617"/>
      <c r="JEL37" s="617"/>
      <c r="JEM37" s="617"/>
      <c r="JEN37" s="617"/>
      <c r="JEO37" s="617"/>
      <c r="JEP37" s="617"/>
      <c r="JEQ37" s="617"/>
      <c r="JER37" s="617"/>
      <c r="JES37" s="617"/>
      <c r="JET37" s="617"/>
      <c r="JEU37" s="617"/>
      <c r="JEV37" s="617"/>
      <c r="JEW37" s="617"/>
      <c r="JEX37" s="617"/>
      <c r="JEY37" s="617"/>
      <c r="JEZ37" s="617"/>
      <c r="JFA37" s="617"/>
      <c r="JFB37" s="617"/>
      <c r="JFC37" s="617"/>
      <c r="JFD37" s="617"/>
      <c r="JFE37" s="617"/>
      <c r="JFF37" s="617"/>
      <c r="JFG37" s="617"/>
      <c r="JFH37" s="617"/>
      <c r="JFI37" s="617"/>
      <c r="JFJ37" s="617"/>
      <c r="JFK37" s="617"/>
      <c r="JFL37" s="617"/>
      <c r="JFM37" s="617"/>
      <c r="JFN37" s="617"/>
      <c r="JFO37" s="617"/>
      <c r="JFP37" s="617"/>
      <c r="JFQ37" s="617"/>
      <c r="JFR37" s="617"/>
      <c r="JFS37" s="617"/>
      <c r="JFT37" s="617"/>
      <c r="JFU37" s="617"/>
      <c r="JFV37" s="617"/>
      <c r="JFW37" s="617"/>
      <c r="JFX37" s="617"/>
      <c r="JFY37" s="617"/>
      <c r="JFZ37" s="617"/>
      <c r="JGA37" s="617"/>
      <c r="JGB37" s="617"/>
      <c r="JGC37" s="617"/>
      <c r="JGD37" s="617"/>
      <c r="JGE37" s="617"/>
      <c r="JGF37" s="617"/>
      <c r="JGG37" s="617"/>
      <c r="JGH37" s="617"/>
      <c r="JGI37" s="617"/>
      <c r="JGJ37" s="617"/>
      <c r="JGK37" s="617"/>
      <c r="JGL37" s="617"/>
      <c r="JGM37" s="617"/>
      <c r="JGN37" s="617"/>
      <c r="JGO37" s="617"/>
      <c r="JGP37" s="617"/>
      <c r="JGQ37" s="617"/>
      <c r="JGR37" s="617"/>
      <c r="JGS37" s="617"/>
      <c r="JGT37" s="617"/>
      <c r="JGU37" s="617"/>
      <c r="JGV37" s="617"/>
      <c r="JGW37" s="617"/>
      <c r="JGX37" s="617"/>
      <c r="JGY37" s="617"/>
      <c r="JGZ37" s="617"/>
      <c r="JHA37" s="617"/>
      <c r="JHB37" s="617"/>
      <c r="JHC37" s="617"/>
      <c r="JHD37" s="617"/>
      <c r="JHE37" s="617"/>
      <c r="JHF37" s="617"/>
      <c r="JHG37" s="617"/>
      <c r="JHH37" s="617"/>
      <c r="JHI37" s="617"/>
      <c r="JHJ37" s="617"/>
      <c r="JHK37" s="617"/>
      <c r="JHL37" s="617"/>
      <c r="JHM37" s="617"/>
      <c r="JHN37" s="617"/>
      <c r="JHO37" s="617"/>
      <c r="JHP37" s="617"/>
      <c r="JHQ37" s="617"/>
      <c r="JHR37" s="617"/>
      <c r="JHS37" s="617"/>
      <c r="JHT37" s="617"/>
      <c r="JHU37" s="617"/>
      <c r="JHV37" s="617"/>
      <c r="JHW37" s="617"/>
      <c r="JHX37" s="617"/>
      <c r="JHY37" s="617"/>
      <c r="JHZ37" s="617"/>
      <c r="JIA37" s="617"/>
      <c r="JIB37" s="617"/>
      <c r="JIC37" s="617"/>
      <c r="JID37" s="617"/>
      <c r="JIE37" s="617"/>
      <c r="JIF37" s="617"/>
      <c r="JIG37" s="617"/>
      <c r="JIH37" s="617"/>
      <c r="JII37" s="617"/>
      <c r="JIJ37" s="617"/>
      <c r="JIK37" s="617"/>
      <c r="JIL37" s="617"/>
      <c r="JIM37" s="617"/>
      <c r="JIN37" s="617"/>
      <c r="JIO37" s="617"/>
      <c r="JIP37" s="617"/>
      <c r="JIQ37" s="617"/>
      <c r="JIR37" s="617"/>
      <c r="JIS37" s="617"/>
      <c r="JIT37" s="617"/>
      <c r="JIU37" s="617"/>
      <c r="JIV37" s="617"/>
      <c r="JIW37" s="617"/>
      <c r="JIX37" s="617"/>
      <c r="JIY37" s="617"/>
      <c r="JIZ37" s="617"/>
      <c r="JJA37" s="617"/>
      <c r="JJB37" s="617"/>
      <c r="JJC37" s="617"/>
      <c r="JJD37" s="617"/>
      <c r="JJE37" s="617"/>
      <c r="JJF37" s="617"/>
      <c r="JJG37" s="617"/>
      <c r="JJH37" s="617"/>
      <c r="JJI37" s="617"/>
      <c r="JJJ37" s="617"/>
      <c r="JJK37" s="617"/>
      <c r="JJL37" s="617"/>
      <c r="JJM37" s="617"/>
      <c r="JJN37" s="617"/>
      <c r="JJO37" s="617"/>
      <c r="JJP37" s="617"/>
      <c r="JJQ37" s="617"/>
      <c r="JJR37" s="617"/>
      <c r="JJS37" s="617"/>
      <c r="JJT37" s="617"/>
      <c r="JJU37" s="617"/>
      <c r="JJV37" s="617"/>
      <c r="JJW37" s="617"/>
      <c r="JJX37" s="617"/>
      <c r="JJY37" s="617"/>
      <c r="JJZ37" s="617"/>
      <c r="JKA37" s="617"/>
      <c r="JKB37" s="617"/>
      <c r="JKC37" s="617"/>
      <c r="JKD37" s="617"/>
      <c r="JKE37" s="617"/>
      <c r="JKF37" s="617"/>
      <c r="JKG37" s="617"/>
      <c r="JKH37" s="617"/>
      <c r="JKI37" s="617"/>
      <c r="JKJ37" s="617"/>
      <c r="JKK37" s="617"/>
      <c r="JKL37" s="617"/>
      <c r="JKM37" s="617"/>
      <c r="JKN37" s="617"/>
      <c r="JKO37" s="617"/>
      <c r="JKP37" s="617"/>
      <c r="JKQ37" s="617"/>
      <c r="JKR37" s="617"/>
      <c r="JKS37" s="617"/>
      <c r="JKT37" s="617"/>
      <c r="JKU37" s="617"/>
      <c r="JKV37" s="617"/>
      <c r="JKW37" s="617"/>
      <c r="JKX37" s="617"/>
      <c r="JKY37" s="617"/>
      <c r="JKZ37" s="617"/>
      <c r="JLA37" s="617"/>
      <c r="JLB37" s="617"/>
      <c r="JLC37" s="617"/>
      <c r="JLD37" s="617"/>
      <c r="JLE37" s="617"/>
      <c r="JLF37" s="617"/>
      <c r="JLG37" s="617"/>
      <c r="JLH37" s="617"/>
      <c r="JLI37" s="617"/>
      <c r="JLJ37" s="617"/>
      <c r="JLK37" s="617"/>
      <c r="JLL37" s="617"/>
      <c r="JLM37" s="617"/>
      <c r="JLN37" s="617"/>
      <c r="JLO37" s="617"/>
      <c r="JLP37" s="617"/>
      <c r="JLQ37" s="617"/>
      <c r="JLR37" s="617"/>
      <c r="JLS37" s="617"/>
      <c r="JLT37" s="617"/>
      <c r="JLU37" s="617"/>
      <c r="JLV37" s="617"/>
      <c r="JLW37" s="617"/>
      <c r="JLX37" s="617"/>
      <c r="JLY37" s="617"/>
      <c r="JLZ37" s="617"/>
      <c r="JMA37" s="617"/>
      <c r="JMB37" s="617"/>
      <c r="JMC37" s="617"/>
      <c r="JMD37" s="617"/>
      <c r="JME37" s="617"/>
      <c r="JMF37" s="617"/>
      <c r="JMG37" s="617"/>
      <c r="JMH37" s="617"/>
      <c r="JMI37" s="617"/>
      <c r="JMJ37" s="617"/>
      <c r="JMK37" s="617"/>
      <c r="JML37" s="617"/>
      <c r="JMM37" s="617"/>
      <c r="JMN37" s="617"/>
      <c r="JMO37" s="617"/>
      <c r="JMP37" s="617"/>
      <c r="JMQ37" s="617"/>
      <c r="JMR37" s="617"/>
      <c r="JMS37" s="617"/>
      <c r="JMT37" s="617"/>
      <c r="JMU37" s="617"/>
      <c r="JMV37" s="617"/>
      <c r="JMW37" s="617"/>
      <c r="JMX37" s="617"/>
      <c r="JMY37" s="617"/>
      <c r="JMZ37" s="617"/>
      <c r="JNA37" s="617"/>
      <c r="JNB37" s="617"/>
      <c r="JNC37" s="617"/>
      <c r="JND37" s="617"/>
      <c r="JNE37" s="617"/>
      <c r="JNF37" s="617"/>
      <c r="JNG37" s="617"/>
      <c r="JNH37" s="617"/>
      <c r="JNI37" s="617"/>
      <c r="JNJ37" s="617"/>
      <c r="JNK37" s="617"/>
      <c r="JNL37" s="617"/>
      <c r="JNM37" s="617"/>
      <c r="JNN37" s="617"/>
      <c r="JNO37" s="617"/>
      <c r="JNP37" s="617"/>
      <c r="JNQ37" s="617"/>
      <c r="JNR37" s="617"/>
      <c r="JNS37" s="617"/>
      <c r="JNT37" s="617"/>
      <c r="JNU37" s="617"/>
      <c r="JNV37" s="617"/>
      <c r="JNW37" s="617"/>
      <c r="JNX37" s="617"/>
      <c r="JNY37" s="617"/>
      <c r="JNZ37" s="617"/>
      <c r="JOA37" s="617"/>
      <c r="JOB37" s="617"/>
      <c r="JOC37" s="617"/>
      <c r="JOD37" s="617"/>
      <c r="JOE37" s="617"/>
      <c r="JOF37" s="617"/>
      <c r="JOG37" s="617"/>
      <c r="JOH37" s="617"/>
      <c r="JOI37" s="617"/>
      <c r="JOJ37" s="617"/>
      <c r="JOK37" s="617"/>
      <c r="JOL37" s="617"/>
      <c r="JOM37" s="617"/>
      <c r="JON37" s="617"/>
      <c r="JOO37" s="617"/>
      <c r="JOP37" s="617"/>
      <c r="JOQ37" s="617"/>
      <c r="JOR37" s="617"/>
      <c r="JOS37" s="617"/>
      <c r="JOT37" s="617"/>
      <c r="JOU37" s="617"/>
      <c r="JOV37" s="617"/>
      <c r="JOW37" s="617"/>
      <c r="JOX37" s="617"/>
      <c r="JOY37" s="617"/>
      <c r="JOZ37" s="617"/>
      <c r="JPA37" s="617"/>
      <c r="JPB37" s="617"/>
      <c r="JPC37" s="617"/>
      <c r="JPD37" s="617"/>
      <c r="JPE37" s="617"/>
      <c r="JPF37" s="617"/>
      <c r="JPG37" s="617"/>
      <c r="JPH37" s="617"/>
      <c r="JPI37" s="617"/>
      <c r="JPJ37" s="617"/>
      <c r="JPK37" s="617"/>
      <c r="JPL37" s="617"/>
      <c r="JPM37" s="617"/>
      <c r="JPN37" s="617"/>
      <c r="JPO37" s="617"/>
      <c r="JPP37" s="617"/>
      <c r="JPQ37" s="617"/>
      <c r="JPR37" s="617"/>
      <c r="JPS37" s="617"/>
      <c r="JPT37" s="617"/>
      <c r="JPU37" s="617"/>
      <c r="JPV37" s="617"/>
      <c r="JPW37" s="617"/>
      <c r="JPX37" s="617"/>
      <c r="JPY37" s="617"/>
      <c r="JPZ37" s="617"/>
      <c r="JQA37" s="617"/>
      <c r="JQB37" s="617"/>
      <c r="JQC37" s="617"/>
      <c r="JQD37" s="617"/>
      <c r="JQE37" s="617"/>
      <c r="JQF37" s="617"/>
      <c r="JQG37" s="617"/>
      <c r="JQH37" s="617"/>
      <c r="JQI37" s="617"/>
      <c r="JQJ37" s="617"/>
      <c r="JQK37" s="617"/>
      <c r="JQL37" s="617"/>
      <c r="JQM37" s="617"/>
      <c r="JQN37" s="617"/>
      <c r="JQO37" s="617"/>
      <c r="JQP37" s="617"/>
      <c r="JQQ37" s="617"/>
      <c r="JQR37" s="617"/>
      <c r="JQS37" s="617"/>
      <c r="JQT37" s="617"/>
      <c r="JQU37" s="617"/>
      <c r="JQV37" s="617"/>
      <c r="JQW37" s="617"/>
      <c r="JQX37" s="617"/>
      <c r="JQY37" s="617"/>
      <c r="JQZ37" s="617"/>
      <c r="JRA37" s="617"/>
      <c r="JRB37" s="617"/>
      <c r="JRC37" s="617"/>
      <c r="JRD37" s="617"/>
      <c r="JRE37" s="617"/>
      <c r="JRF37" s="617"/>
      <c r="JRG37" s="617"/>
      <c r="JRH37" s="617"/>
      <c r="JRI37" s="617"/>
      <c r="JRJ37" s="617"/>
      <c r="JRK37" s="617"/>
      <c r="JRL37" s="617"/>
      <c r="JRM37" s="617"/>
      <c r="JRN37" s="617"/>
      <c r="JRO37" s="617"/>
      <c r="JRP37" s="617"/>
      <c r="JRQ37" s="617"/>
      <c r="JRR37" s="617"/>
      <c r="JRS37" s="617"/>
      <c r="JRT37" s="617"/>
      <c r="JRU37" s="617"/>
      <c r="JRV37" s="617"/>
      <c r="JRW37" s="617"/>
      <c r="JRX37" s="617"/>
      <c r="JRY37" s="617"/>
      <c r="JRZ37" s="617"/>
      <c r="JSA37" s="617"/>
      <c r="JSB37" s="617"/>
      <c r="JSC37" s="617"/>
      <c r="JSD37" s="617"/>
      <c r="JSE37" s="617"/>
      <c r="JSF37" s="617"/>
      <c r="JSG37" s="617"/>
      <c r="JSH37" s="617"/>
      <c r="JSI37" s="617"/>
      <c r="JSJ37" s="617"/>
      <c r="JSK37" s="617"/>
      <c r="JSL37" s="617"/>
      <c r="JSM37" s="617"/>
      <c r="JSN37" s="617"/>
      <c r="JSO37" s="617"/>
      <c r="JSP37" s="617"/>
      <c r="JSQ37" s="617"/>
      <c r="JSR37" s="617"/>
      <c r="JSS37" s="617"/>
      <c r="JST37" s="617"/>
      <c r="JSU37" s="617"/>
      <c r="JSV37" s="617"/>
      <c r="JSW37" s="617"/>
      <c r="JSX37" s="617"/>
      <c r="JSY37" s="617"/>
      <c r="JSZ37" s="617"/>
      <c r="JTA37" s="617"/>
      <c r="JTB37" s="617"/>
      <c r="JTC37" s="617"/>
      <c r="JTD37" s="617"/>
      <c r="JTE37" s="617"/>
      <c r="JTF37" s="617"/>
      <c r="JTG37" s="617"/>
      <c r="JTH37" s="617"/>
      <c r="JTI37" s="617"/>
      <c r="JTJ37" s="617"/>
      <c r="JTK37" s="617"/>
      <c r="JTL37" s="617"/>
      <c r="JTM37" s="617"/>
      <c r="JTN37" s="617"/>
      <c r="JTO37" s="617"/>
      <c r="JTP37" s="617"/>
      <c r="JTQ37" s="617"/>
      <c r="JTR37" s="617"/>
      <c r="JTS37" s="617"/>
      <c r="JTT37" s="617"/>
      <c r="JTU37" s="617"/>
      <c r="JTV37" s="617"/>
      <c r="JTW37" s="617"/>
      <c r="JTX37" s="617"/>
      <c r="JTY37" s="617"/>
      <c r="JTZ37" s="617"/>
      <c r="JUA37" s="617"/>
      <c r="JUB37" s="617"/>
      <c r="JUC37" s="617"/>
      <c r="JUD37" s="617"/>
      <c r="JUE37" s="617"/>
      <c r="JUF37" s="617"/>
      <c r="JUG37" s="617"/>
      <c r="JUH37" s="617"/>
      <c r="JUI37" s="617"/>
      <c r="JUJ37" s="617"/>
      <c r="JUK37" s="617"/>
      <c r="JUL37" s="617"/>
      <c r="JUM37" s="617"/>
      <c r="JUN37" s="617"/>
      <c r="JUO37" s="617"/>
      <c r="JUP37" s="617"/>
      <c r="JUQ37" s="617"/>
      <c r="JUR37" s="617"/>
      <c r="JUS37" s="617"/>
      <c r="JUT37" s="617"/>
      <c r="JUU37" s="617"/>
      <c r="JUV37" s="617"/>
      <c r="JUW37" s="617"/>
      <c r="JUX37" s="617"/>
      <c r="JUY37" s="617"/>
      <c r="JUZ37" s="617"/>
      <c r="JVA37" s="617"/>
      <c r="JVB37" s="617"/>
      <c r="JVC37" s="617"/>
      <c r="JVD37" s="617"/>
      <c r="JVE37" s="617"/>
      <c r="JVF37" s="617"/>
      <c r="JVG37" s="617"/>
      <c r="JVH37" s="617"/>
      <c r="JVI37" s="617"/>
      <c r="JVJ37" s="617"/>
      <c r="JVK37" s="617"/>
      <c r="JVL37" s="617"/>
      <c r="JVM37" s="617"/>
      <c r="JVN37" s="617"/>
      <c r="JVO37" s="617"/>
      <c r="JVP37" s="617"/>
      <c r="JVQ37" s="617"/>
      <c r="JVR37" s="617"/>
      <c r="JVS37" s="617"/>
      <c r="JVT37" s="617"/>
      <c r="JVU37" s="617"/>
      <c r="JVV37" s="617"/>
      <c r="JVW37" s="617"/>
      <c r="JVX37" s="617"/>
      <c r="JVY37" s="617"/>
      <c r="JVZ37" s="617"/>
      <c r="JWA37" s="617"/>
      <c r="JWB37" s="617"/>
      <c r="JWC37" s="617"/>
      <c r="JWD37" s="617"/>
      <c r="JWE37" s="617"/>
      <c r="JWF37" s="617"/>
      <c r="JWG37" s="617"/>
      <c r="JWH37" s="617"/>
      <c r="JWI37" s="617"/>
      <c r="JWJ37" s="617"/>
      <c r="JWK37" s="617"/>
      <c r="JWL37" s="617"/>
      <c r="JWM37" s="617"/>
      <c r="JWN37" s="617"/>
      <c r="JWO37" s="617"/>
      <c r="JWP37" s="617"/>
      <c r="JWQ37" s="617"/>
      <c r="JWR37" s="617"/>
      <c r="JWS37" s="617"/>
      <c r="JWT37" s="617"/>
      <c r="JWU37" s="617"/>
      <c r="JWV37" s="617"/>
      <c r="JWW37" s="617"/>
      <c r="JWX37" s="617"/>
      <c r="JWY37" s="617"/>
      <c r="JWZ37" s="617"/>
      <c r="JXA37" s="617"/>
      <c r="JXB37" s="617"/>
      <c r="JXC37" s="617"/>
      <c r="JXD37" s="617"/>
      <c r="JXE37" s="617"/>
      <c r="JXF37" s="617"/>
      <c r="JXG37" s="617"/>
      <c r="JXH37" s="617"/>
      <c r="JXI37" s="617"/>
      <c r="JXJ37" s="617"/>
      <c r="JXK37" s="617"/>
      <c r="JXL37" s="617"/>
      <c r="JXM37" s="617"/>
      <c r="JXN37" s="617"/>
      <c r="JXO37" s="617"/>
      <c r="JXP37" s="617"/>
      <c r="JXQ37" s="617"/>
      <c r="JXR37" s="617"/>
      <c r="JXS37" s="617"/>
      <c r="JXT37" s="617"/>
      <c r="JXU37" s="617"/>
      <c r="JXV37" s="617"/>
      <c r="JXW37" s="617"/>
      <c r="JXX37" s="617"/>
      <c r="JXY37" s="617"/>
      <c r="JXZ37" s="617"/>
      <c r="JYA37" s="617"/>
      <c r="JYB37" s="617"/>
      <c r="JYC37" s="617"/>
      <c r="JYD37" s="617"/>
      <c r="JYE37" s="617"/>
      <c r="JYF37" s="617"/>
      <c r="JYG37" s="617"/>
      <c r="JYH37" s="617"/>
      <c r="JYI37" s="617"/>
      <c r="JYJ37" s="617"/>
      <c r="JYK37" s="617"/>
      <c r="JYL37" s="617"/>
      <c r="JYM37" s="617"/>
      <c r="JYN37" s="617"/>
      <c r="JYO37" s="617"/>
      <c r="JYP37" s="617"/>
      <c r="JYQ37" s="617"/>
      <c r="JYR37" s="617"/>
      <c r="JYS37" s="617"/>
      <c r="JYT37" s="617"/>
      <c r="JYU37" s="617"/>
      <c r="JYV37" s="617"/>
      <c r="JYW37" s="617"/>
      <c r="JYX37" s="617"/>
      <c r="JYY37" s="617"/>
      <c r="JYZ37" s="617"/>
      <c r="JZA37" s="617"/>
      <c r="JZB37" s="617"/>
      <c r="JZC37" s="617"/>
      <c r="JZD37" s="617"/>
      <c r="JZE37" s="617"/>
      <c r="JZF37" s="617"/>
      <c r="JZG37" s="617"/>
      <c r="JZH37" s="617"/>
      <c r="JZI37" s="617"/>
      <c r="JZJ37" s="617"/>
      <c r="JZK37" s="617"/>
      <c r="JZL37" s="617"/>
      <c r="JZM37" s="617"/>
      <c r="JZN37" s="617"/>
      <c r="JZO37" s="617"/>
      <c r="JZP37" s="617"/>
      <c r="JZQ37" s="617"/>
      <c r="JZR37" s="617"/>
      <c r="JZS37" s="617"/>
      <c r="JZT37" s="617"/>
      <c r="JZU37" s="617"/>
      <c r="JZV37" s="617"/>
      <c r="JZW37" s="617"/>
      <c r="JZX37" s="617"/>
      <c r="JZY37" s="617"/>
      <c r="JZZ37" s="617"/>
      <c r="KAA37" s="617"/>
      <c r="KAB37" s="617"/>
      <c r="KAC37" s="617"/>
      <c r="KAD37" s="617"/>
      <c r="KAE37" s="617"/>
      <c r="KAF37" s="617"/>
      <c r="KAG37" s="617"/>
      <c r="KAH37" s="617"/>
      <c r="KAI37" s="617"/>
      <c r="KAJ37" s="617"/>
      <c r="KAK37" s="617"/>
      <c r="KAL37" s="617"/>
      <c r="KAM37" s="617"/>
      <c r="KAN37" s="617"/>
      <c r="KAO37" s="617"/>
      <c r="KAP37" s="617"/>
      <c r="KAQ37" s="617"/>
      <c r="KAR37" s="617"/>
      <c r="KAS37" s="617"/>
      <c r="KAT37" s="617"/>
      <c r="KAU37" s="617"/>
      <c r="KAV37" s="617"/>
      <c r="KAW37" s="617"/>
      <c r="KAX37" s="617"/>
      <c r="KAY37" s="617"/>
      <c r="KAZ37" s="617"/>
      <c r="KBA37" s="617"/>
      <c r="KBB37" s="617"/>
      <c r="KBC37" s="617"/>
      <c r="KBD37" s="617"/>
      <c r="KBE37" s="617"/>
      <c r="KBF37" s="617"/>
      <c r="KBG37" s="617"/>
      <c r="KBH37" s="617"/>
      <c r="KBI37" s="617"/>
      <c r="KBJ37" s="617"/>
      <c r="KBK37" s="617"/>
      <c r="KBL37" s="617"/>
      <c r="KBM37" s="617"/>
      <c r="KBN37" s="617"/>
      <c r="KBO37" s="617"/>
      <c r="KBP37" s="617"/>
      <c r="KBQ37" s="617"/>
      <c r="KBR37" s="617"/>
      <c r="KBS37" s="617"/>
      <c r="KBT37" s="617"/>
      <c r="KBU37" s="617"/>
      <c r="KBV37" s="617"/>
      <c r="KBW37" s="617"/>
      <c r="KBX37" s="617"/>
      <c r="KBY37" s="617"/>
      <c r="KBZ37" s="617"/>
      <c r="KCA37" s="617"/>
      <c r="KCB37" s="617"/>
      <c r="KCC37" s="617"/>
      <c r="KCD37" s="617"/>
      <c r="KCE37" s="617"/>
      <c r="KCF37" s="617"/>
      <c r="KCG37" s="617"/>
      <c r="KCH37" s="617"/>
      <c r="KCI37" s="617"/>
      <c r="KCJ37" s="617"/>
      <c r="KCK37" s="617"/>
      <c r="KCL37" s="617"/>
      <c r="KCM37" s="617"/>
      <c r="KCN37" s="617"/>
      <c r="KCO37" s="617"/>
      <c r="KCP37" s="617"/>
      <c r="KCQ37" s="617"/>
      <c r="KCR37" s="617"/>
      <c r="KCS37" s="617"/>
      <c r="KCT37" s="617"/>
      <c r="KCU37" s="617"/>
      <c r="KCV37" s="617"/>
      <c r="KCW37" s="617"/>
      <c r="KCX37" s="617"/>
      <c r="KCY37" s="617"/>
      <c r="KCZ37" s="617"/>
      <c r="KDA37" s="617"/>
      <c r="KDB37" s="617"/>
      <c r="KDC37" s="617"/>
      <c r="KDD37" s="617"/>
      <c r="KDE37" s="617"/>
      <c r="KDF37" s="617"/>
      <c r="KDG37" s="617"/>
      <c r="KDH37" s="617"/>
      <c r="KDI37" s="617"/>
      <c r="KDJ37" s="617"/>
      <c r="KDK37" s="617"/>
      <c r="KDL37" s="617"/>
      <c r="KDM37" s="617"/>
      <c r="KDN37" s="617"/>
      <c r="KDO37" s="617"/>
      <c r="KDP37" s="617"/>
      <c r="KDQ37" s="617"/>
      <c r="KDR37" s="617"/>
      <c r="KDS37" s="617"/>
      <c r="KDT37" s="617"/>
      <c r="KDU37" s="617"/>
      <c r="KDV37" s="617"/>
      <c r="KDW37" s="617"/>
      <c r="KDX37" s="617"/>
      <c r="KDY37" s="617"/>
      <c r="KDZ37" s="617"/>
      <c r="KEA37" s="617"/>
      <c r="KEB37" s="617"/>
      <c r="KEC37" s="617"/>
      <c r="KED37" s="617"/>
      <c r="KEE37" s="617"/>
      <c r="KEF37" s="617"/>
      <c r="KEG37" s="617"/>
      <c r="KEH37" s="617"/>
      <c r="KEI37" s="617"/>
      <c r="KEJ37" s="617"/>
      <c r="KEK37" s="617"/>
      <c r="KEL37" s="617"/>
      <c r="KEM37" s="617"/>
      <c r="KEN37" s="617"/>
      <c r="KEO37" s="617"/>
      <c r="KEP37" s="617"/>
      <c r="KEQ37" s="617"/>
      <c r="KER37" s="617"/>
      <c r="KES37" s="617"/>
      <c r="KET37" s="617"/>
      <c r="KEU37" s="617"/>
      <c r="KEV37" s="617"/>
      <c r="KEW37" s="617"/>
      <c r="KEX37" s="617"/>
      <c r="KEY37" s="617"/>
      <c r="KEZ37" s="617"/>
      <c r="KFA37" s="617"/>
      <c r="KFB37" s="617"/>
      <c r="KFC37" s="617"/>
      <c r="KFD37" s="617"/>
      <c r="KFE37" s="617"/>
      <c r="KFF37" s="617"/>
      <c r="KFG37" s="617"/>
      <c r="KFH37" s="617"/>
      <c r="KFI37" s="617"/>
      <c r="KFJ37" s="617"/>
      <c r="KFK37" s="617"/>
      <c r="KFL37" s="617"/>
      <c r="KFM37" s="617"/>
      <c r="KFN37" s="617"/>
      <c r="KFO37" s="617"/>
      <c r="KFP37" s="617"/>
      <c r="KFQ37" s="617"/>
      <c r="KFR37" s="617"/>
      <c r="KFS37" s="617"/>
      <c r="KFT37" s="617"/>
      <c r="KFU37" s="617"/>
      <c r="KFV37" s="617"/>
      <c r="KFW37" s="617"/>
      <c r="KFX37" s="617"/>
      <c r="KFY37" s="617"/>
      <c r="KFZ37" s="617"/>
      <c r="KGA37" s="617"/>
      <c r="KGB37" s="617"/>
      <c r="KGC37" s="617"/>
      <c r="KGD37" s="617"/>
      <c r="KGE37" s="617"/>
      <c r="KGF37" s="617"/>
      <c r="KGG37" s="617"/>
      <c r="KGH37" s="617"/>
      <c r="KGI37" s="617"/>
      <c r="KGJ37" s="617"/>
      <c r="KGK37" s="617"/>
      <c r="KGL37" s="617"/>
      <c r="KGM37" s="617"/>
      <c r="KGN37" s="617"/>
      <c r="KGO37" s="617"/>
      <c r="KGP37" s="617"/>
      <c r="KGQ37" s="617"/>
      <c r="KGR37" s="617"/>
      <c r="KGS37" s="617"/>
      <c r="KGT37" s="617"/>
      <c r="KGU37" s="617"/>
      <c r="KGV37" s="617"/>
      <c r="KGW37" s="617"/>
      <c r="KGX37" s="617"/>
      <c r="KGY37" s="617"/>
      <c r="KGZ37" s="617"/>
      <c r="KHA37" s="617"/>
      <c r="KHB37" s="617"/>
      <c r="KHC37" s="617"/>
      <c r="KHD37" s="617"/>
      <c r="KHE37" s="617"/>
      <c r="KHF37" s="617"/>
      <c r="KHG37" s="617"/>
      <c r="KHH37" s="617"/>
      <c r="KHI37" s="617"/>
      <c r="KHJ37" s="617"/>
      <c r="KHK37" s="617"/>
      <c r="KHL37" s="617"/>
      <c r="KHM37" s="617"/>
      <c r="KHN37" s="617"/>
      <c r="KHO37" s="617"/>
      <c r="KHP37" s="617"/>
      <c r="KHQ37" s="617"/>
      <c r="KHR37" s="617"/>
      <c r="KHS37" s="617"/>
      <c r="KHT37" s="617"/>
      <c r="KHU37" s="617"/>
      <c r="KHV37" s="617"/>
      <c r="KHW37" s="617"/>
      <c r="KHX37" s="617"/>
      <c r="KHY37" s="617"/>
      <c r="KHZ37" s="617"/>
      <c r="KIA37" s="617"/>
      <c r="KIB37" s="617"/>
      <c r="KIC37" s="617"/>
      <c r="KID37" s="617"/>
      <c r="KIE37" s="617"/>
      <c r="KIF37" s="617"/>
      <c r="KIG37" s="617"/>
      <c r="KIH37" s="617"/>
      <c r="KII37" s="617"/>
      <c r="KIJ37" s="617"/>
      <c r="KIK37" s="617"/>
      <c r="KIL37" s="617"/>
      <c r="KIM37" s="617"/>
      <c r="KIN37" s="617"/>
      <c r="KIO37" s="617"/>
      <c r="KIP37" s="617"/>
      <c r="KIQ37" s="617"/>
      <c r="KIR37" s="617"/>
      <c r="KIS37" s="617"/>
      <c r="KIT37" s="617"/>
      <c r="KIU37" s="617"/>
      <c r="KIV37" s="617"/>
      <c r="KIW37" s="617"/>
      <c r="KIX37" s="617"/>
      <c r="KIY37" s="617"/>
      <c r="KIZ37" s="617"/>
      <c r="KJA37" s="617"/>
      <c r="KJB37" s="617"/>
      <c r="KJC37" s="617"/>
      <c r="KJD37" s="617"/>
      <c r="KJE37" s="617"/>
      <c r="KJF37" s="617"/>
      <c r="KJG37" s="617"/>
      <c r="KJH37" s="617"/>
      <c r="KJI37" s="617"/>
      <c r="KJJ37" s="617"/>
      <c r="KJK37" s="617"/>
      <c r="KJL37" s="617"/>
      <c r="KJM37" s="617"/>
      <c r="KJN37" s="617"/>
      <c r="KJO37" s="617"/>
      <c r="KJP37" s="617"/>
      <c r="KJQ37" s="617"/>
      <c r="KJR37" s="617"/>
      <c r="KJS37" s="617"/>
      <c r="KJT37" s="617"/>
      <c r="KJU37" s="617"/>
      <c r="KJV37" s="617"/>
      <c r="KJW37" s="617"/>
      <c r="KJX37" s="617"/>
      <c r="KJY37" s="617"/>
      <c r="KJZ37" s="617"/>
      <c r="KKA37" s="617"/>
      <c r="KKB37" s="617"/>
      <c r="KKC37" s="617"/>
      <c r="KKD37" s="617"/>
      <c r="KKE37" s="617"/>
      <c r="KKF37" s="617"/>
      <c r="KKG37" s="617"/>
      <c r="KKH37" s="617"/>
      <c r="KKI37" s="617"/>
      <c r="KKJ37" s="617"/>
      <c r="KKK37" s="617"/>
      <c r="KKL37" s="617"/>
      <c r="KKM37" s="617"/>
      <c r="KKN37" s="617"/>
      <c r="KKO37" s="617"/>
      <c r="KKP37" s="617"/>
      <c r="KKQ37" s="617"/>
      <c r="KKR37" s="617"/>
      <c r="KKS37" s="617"/>
      <c r="KKT37" s="617"/>
      <c r="KKU37" s="617"/>
      <c r="KKV37" s="617"/>
      <c r="KKW37" s="617"/>
      <c r="KKX37" s="617"/>
      <c r="KKY37" s="617"/>
      <c r="KKZ37" s="617"/>
      <c r="KLA37" s="617"/>
      <c r="KLB37" s="617"/>
      <c r="KLC37" s="617"/>
      <c r="KLD37" s="617"/>
      <c r="KLE37" s="617"/>
      <c r="KLF37" s="617"/>
      <c r="KLG37" s="617"/>
      <c r="KLH37" s="617"/>
      <c r="KLI37" s="617"/>
      <c r="KLJ37" s="617"/>
      <c r="KLK37" s="617"/>
      <c r="KLL37" s="617"/>
      <c r="KLM37" s="617"/>
      <c r="KLN37" s="617"/>
      <c r="KLO37" s="617"/>
      <c r="KLP37" s="617"/>
      <c r="KLQ37" s="617"/>
      <c r="KLR37" s="617"/>
      <c r="KLS37" s="617"/>
      <c r="KLT37" s="617"/>
      <c r="KLU37" s="617"/>
      <c r="KLV37" s="617"/>
      <c r="KLW37" s="617"/>
      <c r="KLX37" s="617"/>
      <c r="KLY37" s="617"/>
      <c r="KLZ37" s="617"/>
      <c r="KMA37" s="617"/>
      <c r="KMB37" s="617"/>
      <c r="KMC37" s="617"/>
      <c r="KMD37" s="617"/>
      <c r="KME37" s="617"/>
      <c r="KMF37" s="617"/>
      <c r="KMG37" s="617"/>
      <c r="KMH37" s="617"/>
      <c r="KMI37" s="617"/>
      <c r="KMJ37" s="617"/>
      <c r="KMK37" s="617"/>
      <c r="KML37" s="617"/>
      <c r="KMM37" s="617"/>
      <c r="KMN37" s="617"/>
      <c r="KMO37" s="617"/>
      <c r="KMP37" s="617"/>
      <c r="KMQ37" s="617"/>
      <c r="KMR37" s="617"/>
      <c r="KMS37" s="617"/>
      <c r="KMT37" s="617"/>
      <c r="KMU37" s="617"/>
      <c r="KMV37" s="617"/>
      <c r="KMW37" s="617"/>
      <c r="KMX37" s="617"/>
      <c r="KMY37" s="617"/>
      <c r="KMZ37" s="617"/>
      <c r="KNA37" s="617"/>
      <c r="KNB37" s="617"/>
      <c r="KNC37" s="617"/>
      <c r="KND37" s="617"/>
      <c r="KNE37" s="617"/>
      <c r="KNF37" s="617"/>
      <c r="KNG37" s="617"/>
      <c r="KNH37" s="617"/>
      <c r="KNI37" s="617"/>
      <c r="KNJ37" s="617"/>
      <c r="KNK37" s="617"/>
      <c r="KNL37" s="617"/>
      <c r="KNM37" s="617"/>
      <c r="KNN37" s="617"/>
      <c r="KNO37" s="617"/>
      <c r="KNP37" s="617"/>
      <c r="KNQ37" s="617"/>
      <c r="KNR37" s="617"/>
      <c r="KNS37" s="617"/>
      <c r="KNT37" s="617"/>
      <c r="KNU37" s="617"/>
      <c r="KNV37" s="617"/>
      <c r="KNW37" s="617"/>
      <c r="KNX37" s="617"/>
      <c r="KNY37" s="617"/>
      <c r="KNZ37" s="617"/>
      <c r="KOA37" s="617"/>
      <c r="KOB37" s="617"/>
      <c r="KOC37" s="617"/>
      <c r="KOD37" s="617"/>
      <c r="KOE37" s="617"/>
      <c r="KOF37" s="617"/>
      <c r="KOG37" s="617"/>
      <c r="KOH37" s="617"/>
      <c r="KOI37" s="617"/>
      <c r="KOJ37" s="617"/>
      <c r="KOK37" s="617"/>
      <c r="KOL37" s="617"/>
      <c r="KOM37" s="617"/>
      <c r="KON37" s="617"/>
      <c r="KOO37" s="617"/>
      <c r="KOP37" s="617"/>
      <c r="KOQ37" s="617"/>
      <c r="KOR37" s="617"/>
      <c r="KOS37" s="617"/>
      <c r="KOT37" s="617"/>
      <c r="KOU37" s="617"/>
      <c r="KOV37" s="617"/>
      <c r="KOW37" s="617"/>
      <c r="KOX37" s="617"/>
      <c r="KOY37" s="617"/>
      <c r="KOZ37" s="617"/>
      <c r="KPA37" s="617"/>
      <c r="KPB37" s="617"/>
      <c r="KPC37" s="617"/>
      <c r="KPD37" s="617"/>
      <c r="KPE37" s="617"/>
      <c r="KPF37" s="617"/>
      <c r="KPG37" s="617"/>
      <c r="KPH37" s="617"/>
      <c r="KPI37" s="617"/>
      <c r="KPJ37" s="617"/>
      <c r="KPK37" s="617"/>
      <c r="KPL37" s="617"/>
      <c r="KPM37" s="617"/>
      <c r="KPN37" s="617"/>
      <c r="KPO37" s="617"/>
      <c r="KPP37" s="617"/>
      <c r="KPQ37" s="617"/>
      <c r="KPR37" s="617"/>
      <c r="KPS37" s="617"/>
      <c r="KPT37" s="617"/>
      <c r="KPU37" s="617"/>
      <c r="KPV37" s="617"/>
      <c r="KPW37" s="617"/>
      <c r="KPX37" s="617"/>
      <c r="KPY37" s="617"/>
      <c r="KPZ37" s="617"/>
      <c r="KQA37" s="617"/>
      <c r="KQB37" s="617"/>
      <c r="KQC37" s="617"/>
      <c r="KQD37" s="617"/>
      <c r="KQE37" s="617"/>
      <c r="KQF37" s="617"/>
      <c r="KQG37" s="617"/>
      <c r="KQH37" s="617"/>
      <c r="KQI37" s="617"/>
      <c r="KQJ37" s="617"/>
      <c r="KQK37" s="617"/>
      <c r="KQL37" s="617"/>
      <c r="KQM37" s="617"/>
      <c r="KQN37" s="617"/>
      <c r="KQO37" s="617"/>
      <c r="KQP37" s="617"/>
      <c r="KQQ37" s="617"/>
      <c r="KQR37" s="617"/>
      <c r="KQS37" s="617"/>
      <c r="KQT37" s="617"/>
      <c r="KQU37" s="617"/>
      <c r="KQV37" s="617"/>
      <c r="KQW37" s="617"/>
      <c r="KQX37" s="617"/>
      <c r="KQY37" s="617"/>
      <c r="KQZ37" s="617"/>
      <c r="KRA37" s="617"/>
      <c r="KRB37" s="617"/>
      <c r="KRC37" s="617"/>
      <c r="KRD37" s="617"/>
      <c r="KRE37" s="617"/>
      <c r="KRF37" s="617"/>
      <c r="KRG37" s="617"/>
      <c r="KRH37" s="617"/>
      <c r="KRI37" s="617"/>
      <c r="KRJ37" s="617"/>
      <c r="KRK37" s="617"/>
      <c r="KRL37" s="617"/>
      <c r="KRM37" s="617"/>
      <c r="KRN37" s="617"/>
      <c r="KRO37" s="617"/>
      <c r="KRP37" s="617"/>
      <c r="KRQ37" s="617"/>
      <c r="KRR37" s="617"/>
      <c r="KRS37" s="617"/>
      <c r="KRT37" s="617"/>
      <c r="KRU37" s="617"/>
      <c r="KRV37" s="617"/>
      <c r="KRW37" s="617"/>
      <c r="KRX37" s="617"/>
      <c r="KRY37" s="617"/>
      <c r="KRZ37" s="617"/>
      <c r="KSA37" s="617"/>
      <c r="KSB37" s="617"/>
      <c r="KSC37" s="617"/>
      <c r="KSD37" s="617"/>
      <c r="KSE37" s="617"/>
      <c r="KSF37" s="617"/>
      <c r="KSG37" s="617"/>
      <c r="KSH37" s="617"/>
      <c r="KSI37" s="617"/>
      <c r="KSJ37" s="617"/>
      <c r="KSK37" s="617"/>
      <c r="KSL37" s="617"/>
      <c r="KSM37" s="617"/>
      <c r="KSN37" s="617"/>
      <c r="KSO37" s="617"/>
      <c r="KSP37" s="617"/>
      <c r="KSQ37" s="617"/>
      <c r="KSR37" s="617"/>
      <c r="KSS37" s="617"/>
      <c r="KST37" s="617"/>
      <c r="KSU37" s="617"/>
      <c r="KSV37" s="617"/>
      <c r="KSW37" s="617"/>
      <c r="KSX37" s="617"/>
      <c r="KSY37" s="617"/>
      <c r="KSZ37" s="617"/>
      <c r="KTA37" s="617"/>
      <c r="KTB37" s="617"/>
      <c r="KTC37" s="617"/>
      <c r="KTD37" s="617"/>
      <c r="KTE37" s="617"/>
      <c r="KTF37" s="617"/>
      <c r="KTG37" s="617"/>
      <c r="KTH37" s="617"/>
      <c r="KTI37" s="617"/>
      <c r="KTJ37" s="617"/>
      <c r="KTK37" s="617"/>
      <c r="KTL37" s="617"/>
      <c r="KTM37" s="617"/>
      <c r="KTN37" s="617"/>
      <c r="KTO37" s="617"/>
      <c r="KTP37" s="617"/>
      <c r="KTQ37" s="617"/>
      <c r="KTR37" s="617"/>
      <c r="KTS37" s="617"/>
      <c r="KTT37" s="617"/>
      <c r="KTU37" s="617"/>
      <c r="KTV37" s="617"/>
      <c r="KTW37" s="617"/>
      <c r="KTX37" s="617"/>
      <c r="KTY37" s="617"/>
      <c r="KTZ37" s="617"/>
      <c r="KUA37" s="617"/>
      <c r="KUB37" s="617"/>
      <c r="KUC37" s="617"/>
      <c r="KUD37" s="617"/>
      <c r="KUE37" s="617"/>
      <c r="KUF37" s="617"/>
      <c r="KUG37" s="617"/>
      <c r="KUH37" s="617"/>
      <c r="KUI37" s="617"/>
      <c r="KUJ37" s="617"/>
      <c r="KUK37" s="617"/>
      <c r="KUL37" s="617"/>
      <c r="KUM37" s="617"/>
      <c r="KUN37" s="617"/>
      <c r="KUO37" s="617"/>
      <c r="KUP37" s="617"/>
      <c r="KUQ37" s="617"/>
      <c r="KUR37" s="617"/>
      <c r="KUS37" s="617"/>
      <c r="KUT37" s="617"/>
      <c r="KUU37" s="617"/>
      <c r="KUV37" s="617"/>
      <c r="KUW37" s="617"/>
      <c r="KUX37" s="617"/>
      <c r="KUY37" s="617"/>
      <c r="KUZ37" s="617"/>
      <c r="KVA37" s="617"/>
      <c r="KVB37" s="617"/>
      <c r="KVC37" s="617"/>
      <c r="KVD37" s="617"/>
      <c r="KVE37" s="617"/>
      <c r="KVF37" s="617"/>
      <c r="KVG37" s="617"/>
      <c r="KVH37" s="617"/>
      <c r="KVI37" s="617"/>
      <c r="KVJ37" s="617"/>
      <c r="KVK37" s="617"/>
      <c r="KVL37" s="617"/>
      <c r="KVM37" s="617"/>
      <c r="KVN37" s="617"/>
      <c r="KVO37" s="617"/>
      <c r="KVP37" s="617"/>
      <c r="KVQ37" s="617"/>
      <c r="KVR37" s="617"/>
      <c r="KVS37" s="617"/>
      <c r="KVT37" s="617"/>
      <c r="KVU37" s="617"/>
      <c r="KVV37" s="617"/>
      <c r="KVW37" s="617"/>
      <c r="KVX37" s="617"/>
      <c r="KVY37" s="617"/>
      <c r="KVZ37" s="617"/>
      <c r="KWA37" s="617"/>
      <c r="KWB37" s="617"/>
      <c r="KWC37" s="617"/>
      <c r="KWD37" s="617"/>
      <c r="KWE37" s="617"/>
      <c r="KWF37" s="617"/>
      <c r="KWG37" s="617"/>
      <c r="KWH37" s="617"/>
      <c r="KWI37" s="617"/>
      <c r="KWJ37" s="617"/>
      <c r="KWK37" s="617"/>
      <c r="KWL37" s="617"/>
      <c r="KWM37" s="617"/>
      <c r="KWN37" s="617"/>
      <c r="KWO37" s="617"/>
      <c r="KWP37" s="617"/>
      <c r="KWQ37" s="617"/>
      <c r="KWR37" s="617"/>
      <c r="KWS37" s="617"/>
      <c r="KWT37" s="617"/>
      <c r="KWU37" s="617"/>
      <c r="KWV37" s="617"/>
      <c r="KWW37" s="617"/>
      <c r="KWX37" s="617"/>
      <c r="KWY37" s="617"/>
      <c r="KWZ37" s="617"/>
      <c r="KXA37" s="617"/>
      <c r="KXB37" s="617"/>
      <c r="KXC37" s="617"/>
      <c r="KXD37" s="617"/>
      <c r="KXE37" s="617"/>
      <c r="KXF37" s="617"/>
      <c r="KXG37" s="617"/>
      <c r="KXH37" s="617"/>
      <c r="KXI37" s="617"/>
      <c r="KXJ37" s="617"/>
      <c r="KXK37" s="617"/>
      <c r="KXL37" s="617"/>
      <c r="KXM37" s="617"/>
      <c r="KXN37" s="617"/>
      <c r="KXO37" s="617"/>
      <c r="KXP37" s="617"/>
      <c r="KXQ37" s="617"/>
      <c r="KXR37" s="617"/>
      <c r="KXS37" s="617"/>
      <c r="KXT37" s="617"/>
      <c r="KXU37" s="617"/>
      <c r="KXV37" s="617"/>
      <c r="KXW37" s="617"/>
      <c r="KXX37" s="617"/>
      <c r="KXY37" s="617"/>
      <c r="KXZ37" s="617"/>
      <c r="KYA37" s="617"/>
      <c r="KYB37" s="617"/>
      <c r="KYC37" s="617"/>
      <c r="KYD37" s="617"/>
      <c r="KYE37" s="617"/>
      <c r="KYF37" s="617"/>
      <c r="KYG37" s="617"/>
      <c r="KYH37" s="617"/>
      <c r="KYI37" s="617"/>
      <c r="KYJ37" s="617"/>
      <c r="KYK37" s="617"/>
      <c r="KYL37" s="617"/>
      <c r="KYM37" s="617"/>
      <c r="KYN37" s="617"/>
      <c r="KYO37" s="617"/>
      <c r="KYP37" s="617"/>
      <c r="KYQ37" s="617"/>
      <c r="KYR37" s="617"/>
      <c r="KYS37" s="617"/>
      <c r="KYT37" s="617"/>
      <c r="KYU37" s="617"/>
      <c r="KYV37" s="617"/>
      <c r="KYW37" s="617"/>
      <c r="KYX37" s="617"/>
      <c r="KYY37" s="617"/>
      <c r="KYZ37" s="617"/>
      <c r="KZA37" s="617"/>
      <c r="KZB37" s="617"/>
      <c r="KZC37" s="617"/>
      <c r="KZD37" s="617"/>
      <c r="KZE37" s="617"/>
      <c r="KZF37" s="617"/>
      <c r="KZG37" s="617"/>
      <c r="KZH37" s="617"/>
      <c r="KZI37" s="617"/>
      <c r="KZJ37" s="617"/>
      <c r="KZK37" s="617"/>
      <c r="KZL37" s="617"/>
      <c r="KZM37" s="617"/>
      <c r="KZN37" s="617"/>
      <c r="KZO37" s="617"/>
      <c r="KZP37" s="617"/>
      <c r="KZQ37" s="617"/>
      <c r="KZR37" s="617"/>
      <c r="KZS37" s="617"/>
      <c r="KZT37" s="617"/>
      <c r="KZU37" s="617"/>
      <c r="KZV37" s="617"/>
      <c r="KZW37" s="617"/>
      <c r="KZX37" s="617"/>
      <c r="KZY37" s="617"/>
      <c r="KZZ37" s="617"/>
      <c r="LAA37" s="617"/>
      <c r="LAB37" s="617"/>
      <c r="LAC37" s="617"/>
      <c r="LAD37" s="617"/>
      <c r="LAE37" s="617"/>
      <c r="LAF37" s="617"/>
      <c r="LAG37" s="617"/>
      <c r="LAH37" s="617"/>
      <c r="LAI37" s="617"/>
      <c r="LAJ37" s="617"/>
      <c r="LAK37" s="617"/>
      <c r="LAL37" s="617"/>
      <c r="LAM37" s="617"/>
      <c r="LAN37" s="617"/>
      <c r="LAO37" s="617"/>
      <c r="LAP37" s="617"/>
      <c r="LAQ37" s="617"/>
      <c r="LAR37" s="617"/>
      <c r="LAS37" s="617"/>
      <c r="LAT37" s="617"/>
      <c r="LAU37" s="617"/>
      <c r="LAV37" s="617"/>
      <c r="LAW37" s="617"/>
      <c r="LAX37" s="617"/>
      <c r="LAY37" s="617"/>
      <c r="LAZ37" s="617"/>
      <c r="LBA37" s="617"/>
      <c r="LBB37" s="617"/>
      <c r="LBC37" s="617"/>
      <c r="LBD37" s="617"/>
      <c r="LBE37" s="617"/>
      <c r="LBF37" s="617"/>
      <c r="LBG37" s="617"/>
      <c r="LBH37" s="617"/>
      <c r="LBI37" s="617"/>
      <c r="LBJ37" s="617"/>
      <c r="LBK37" s="617"/>
      <c r="LBL37" s="617"/>
      <c r="LBM37" s="617"/>
      <c r="LBN37" s="617"/>
      <c r="LBO37" s="617"/>
      <c r="LBP37" s="617"/>
      <c r="LBQ37" s="617"/>
      <c r="LBR37" s="617"/>
      <c r="LBS37" s="617"/>
      <c r="LBT37" s="617"/>
      <c r="LBU37" s="617"/>
      <c r="LBV37" s="617"/>
      <c r="LBW37" s="617"/>
      <c r="LBX37" s="617"/>
      <c r="LBY37" s="617"/>
      <c r="LBZ37" s="617"/>
      <c r="LCA37" s="617"/>
      <c r="LCB37" s="617"/>
      <c r="LCC37" s="617"/>
      <c r="LCD37" s="617"/>
      <c r="LCE37" s="617"/>
      <c r="LCF37" s="617"/>
      <c r="LCG37" s="617"/>
      <c r="LCH37" s="617"/>
      <c r="LCI37" s="617"/>
      <c r="LCJ37" s="617"/>
      <c r="LCK37" s="617"/>
      <c r="LCL37" s="617"/>
      <c r="LCM37" s="617"/>
      <c r="LCN37" s="617"/>
      <c r="LCO37" s="617"/>
      <c r="LCP37" s="617"/>
      <c r="LCQ37" s="617"/>
      <c r="LCR37" s="617"/>
      <c r="LCS37" s="617"/>
      <c r="LCT37" s="617"/>
      <c r="LCU37" s="617"/>
      <c r="LCV37" s="617"/>
      <c r="LCW37" s="617"/>
      <c r="LCX37" s="617"/>
      <c r="LCY37" s="617"/>
      <c r="LCZ37" s="617"/>
      <c r="LDA37" s="617"/>
      <c r="LDB37" s="617"/>
      <c r="LDC37" s="617"/>
      <c r="LDD37" s="617"/>
      <c r="LDE37" s="617"/>
      <c r="LDF37" s="617"/>
      <c r="LDG37" s="617"/>
      <c r="LDH37" s="617"/>
      <c r="LDI37" s="617"/>
      <c r="LDJ37" s="617"/>
      <c r="LDK37" s="617"/>
      <c r="LDL37" s="617"/>
      <c r="LDM37" s="617"/>
      <c r="LDN37" s="617"/>
      <c r="LDO37" s="617"/>
      <c r="LDP37" s="617"/>
      <c r="LDQ37" s="617"/>
      <c r="LDR37" s="617"/>
      <c r="LDS37" s="617"/>
      <c r="LDT37" s="617"/>
      <c r="LDU37" s="617"/>
      <c r="LDV37" s="617"/>
      <c r="LDW37" s="617"/>
      <c r="LDX37" s="617"/>
      <c r="LDY37" s="617"/>
      <c r="LDZ37" s="617"/>
      <c r="LEA37" s="617"/>
      <c r="LEB37" s="617"/>
      <c r="LEC37" s="617"/>
      <c r="LED37" s="617"/>
      <c r="LEE37" s="617"/>
      <c r="LEF37" s="617"/>
      <c r="LEG37" s="617"/>
      <c r="LEH37" s="617"/>
      <c r="LEI37" s="617"/>
      <c r="LEJ37" s="617"/>
      <c r="LEK37" s="617"/>
      <c r="LEL37" s="617"/>
      <c r="LEM37" s="617"/>
      <c r="LEN37" s="617"/>
      <c r="LEO37" s="617"/>
      <c r="LEP37" s="617"/>
      <c r="LEQ37" s="617"/>
      <c r="LER37" s="617"/>
      <c r="LES37" s="617"/>
      <c r="LET37" s="617"/>
      <c r="LEU37" s="617"/>
      <c r="LEV37" s="617"/>
      <c r="LEW37" s="617"/>
      <c r="LEX37" s="617"/>
      <c r="LEY37" s="617"/>
      <c r="LEZ37" s="617"/>
      <c r="LFA37" s="617"/>
      <c r="LFB37" s="617"/>
      <c r="LFC37" s="617"/>
      <c r="LFD37" s="617"/>
      <c r="LFE37" s="617"/>
      <c r="LFF37" s="617"/>
      <c r="LFG37" s="617"/>
      <c r="LFH37" s="617"/>
      <c r="LFI37" s="617"/>
      <c r="LFJ37" s="617"/>
      <c r="LFK37" s="617"/>
      <c r="LFL37" s="617"/>
      <c r="LFM37" s="617"/>
      <c r="LFN37" s="617"/>
      <c r="LFO37" s="617"/>
      <c r="LFP37" s="617"/>
      <c r="LFQ37" s="617"/>
      <c r="LFR37" s="617"/>
      <c r="LFS37" s="617"/>
      <c r="LFT37" s="617"/>
      <c r="LFU37" s="617"/>
      <c r="LFV37" s="617"/>
      <c r="LFW37" s="617"/>
      <c r="LFX37" s="617"/>
      <c r="LFY37" s="617"/>
      <c r="LFZ37" s="617"/>
      <c r="LGA37" s="617"/>
      <c r="LGB37" s="617"/>
      <c r="LGC37" s="617"/>
      <c r="LGD37" s="617"/>
      <c r="LGE37" s="617"/>
      <c r="LGF37" s="617"/>
      <c r="LGG37" s="617"/>
      <c r="LGH37" s="617"/>
      <c r="LGI37" s="617"/>
      <c r="LGJ37" s="617"/>
      <c r="LGK37" s="617"/>
      <c r="LGL37" s="617"/>
      <c r="LGM37" s="617"/>
      <c r="LGN37" s="617"/>
      <c r="LGO37" s="617"/>
      <c r="LGP37" s="617"/>
      <c r="LGQ37" s="617"/>
      <c r="LGR37" s="617"/>
      <c r="LGS37" s="617"/>
      <c r="LGT37" s="617"/>
      <c r="LGU37" s="617"/>
      <c r="LGV37" s="617"/>
      <c r="LGW37" s="617"/>
      <c r="LGX37" s="617"/>
      <c r="LGY37" s="617"/>
      <c r="LGZ37" s="617"/>
      <c r="LHA37" s="617"/>
      <c r="LHB37" s="617"/>
      <c r="LHC37" s="617"/>
      <c r="LHD37" s="617"/>
      <c r="LHE37" s="617"/>
      <c r="LHF37" s="617"/>
      <c r="LHG37" s="617"/>
      <c r="LHH37" s="617"/>
      <c r="LHI37" s="617"/>
      <c r="LHJ37" s="617"/>
      <c r="LHK37" s="617"/>
      <c r="LHL37" s="617"/>
      <c r="LHM37" s="617"/>
      <c r="LHN37" s="617"/>
      <c r="LHO37" s="617"/>
      <c r="LHP37" s="617"/>
      <c r="LHQ37" s="617"/>
      <c r="LHR37" s="617"/>
      <c r="LHS37" s="617"/>
      <c r="LHT37" s="617"/>
      <c r="LHU37" s="617"/>
      <c r="LHV37" s="617"/>
      <c r="LHW37" s="617"/>
      <c r="LHX37" s="617"/>
      <c r="LHY37" s="617"/>
      <c r="LHZ37" s="617"/>
      <c r="LIA37" s="617"/>
      <c r="LIB37" s="617"/>
      <c r="LIC37" s="617"/>
      <c r="LID37" s="617"/>
      <c r="LIE37" s="617"/>
      <c r="LIF37" s="617"/>
      <c r="LIG37" s="617"/>
      <c r="LIH37" s="617"/>
      <c r="LII37" s="617"/>
      <c r="LIJ37" s="617"/>
      <c r="LIK37" s="617"/>
      <c r="LIL37" s="617"/>
      <c r="LIM37" s="617"/>
      <c r="LIN37" s="617"/>
      <c r="LIO37" s="617"/>
      <c r="LIP37" s="617"/>
      <c r="LIQ37" s="617"/>
      <c r="LIR37" s="617"/>
      <c r="LIS37" s="617"/>
      <c r="LIT37" s="617"/>
      <c r="LIU37" s="617"/>
      <c r="LIV37" s="617"/>
      <c r="LIW37" s="617"/>
      <c r="LIX37" s="617"/>
      <c r="LIY37" s="617"/>
      <c r="LIZ37" s="617"/>
      <c r="LJA37" s="617"/>
      <c r="LJB37" s="617"/>
      <c r="LJC37" s="617"/>
      <c r="LJD37" s="617"/>
      <c r="LJE37" s="617"/>
      <c r="LJF37" s="617"/>
      <c r="LJG37" s="617"/>
      <c r="LJH37" s="617"/>
      <c r="LJI37" s="617"/>
      <c r="LJJ37" s="617"/>
      <c r="LJK37" s="617"/>
      <c r="LJL37" s="617"/>
      <c r="LJM37" s="617"/>
      <c r="LJN37" s="617"/>
      <c r="LJO37" s="617"/>
      <c r="LJP37" s="617"/>
      <c r="LJQ37" s="617"/>
      <c r="LJR37" s="617"/>
      <c r="LJS37" s="617"/>
      <c r="LJT37" s="617"/>
      <c r="LJU37" s="617"/>
      <c r="LJV37" s="617"/>
      <c r="LJW37" s="617"/>
      <c r="LJX37" s="617"/>
      <c r="LJY37" s="617"/>
      <c r="LJZ37" s="617"/>
      <c r="LKA37" s="617"/>
      <c r="LKB37" s="617"/>
      <c r="LKC37" s="617"/>
      <c r="LKD37" s="617"/>
      <c r="LKE37" s="617"/>
      <c r="LKF37" s="617"/>
      <c r="LKG37" s="617"/>
      <c r="LKH37" s="617"/>
      <c r="LKI37" s="617"/>
      <c r="LKJ37" s="617"/>
      <c r="LKK37" s="617"/>
      <c r="LKL37" s="617"/>
      <c r="LKM37" s="617"/>
      <c r="LKN37" s="617"/>
      <c r="LKO37" s="617"/>
      <c r="LKP37" s="617"/>
      <c r="LKQ37" s="617"/>
      <c r="LKR37" s="617"/>
      <c r="LKS37" s="617"/>
      <c r="LKT37" s="617"/>
      <c r="LKU37" s="617"/>
      <c r="LKV37" s="617"/>
      <c r="LKW37" s="617"/>
      <c r="LKX37" s="617"/>
      <c r="LKY37" s="617"/>
      <c r="LKZ37" s="617"/>
      <c r="LLA37" s="617"/>
      <c r="LLB37" s="617"/>
      <c r="LLC37" s="617"/>
      <c r="LLD37" s="617"/>
      <c r="LLE37" s="617"/>
      <c r="LLF37" s="617"/>
      <c r="LLG37" s="617"/>
      <c r="LLH37" s="617"/>
      <c r="LLI37" s="617"/>
      <c r="LLJ37" s="617"/>
      <c r="LLK37" s="617"/>
      <c r="LLL37" s="617"/>
      <c r="LLM37" s="617"/>
      <c r="LLN37" s="617"/>
      <c r="LLO37" s="617"/>
      <c r="LLP37" s="617"/>
      <c r="LLQ37" s="617"/>
      <c r="LLR37" s="617"/>
      <c r="LLS37" s="617"/>
      <c r="LLT37" s="617"/>
      <c r="LLU37" s="617"/>
      <c r="LLV37" s="617"/>
      <c r="LLW37" s="617"/>
      <c r="LLX37" s="617"/>
      <c r="LLY37" s="617"/>
      <c r="LLZ37" s="617"/>
      <c r="LMA37" s="617"/>
      <c r="LMB37" s="617"/>
      <c r="LMC37" s="617"/>
      <c r="LMD37" s="617"/>
      <c r="LME37" s="617"/>
      <c r="LMF37" s="617"/>
      <c r="LMG37" s="617"/>
      <c r="LMH37" s="617"/>
      <c r="LMI37" s="617"/>
      <c r="LMJ37" s="617"/>
      <c r="LMK37" s="617"/>
      <c r="LML37" s="617"/>
      <c r="LMM37" s="617"/>
      <c r="LMN37" s="617"/>
      <c r="LMO37" s="617"/>
      <c r="LMP37" s="617"/>
      <c r="LMQ37" s="617"/>
      <c r="LMR37" s="617"/>
      <c r="LMS37" s="617"/>
      <c r="LMT37" s="617"/>
      <c r="LMU37" s="617"/>
      <c r="LMV37" s="617"/>
      <c r="LMW37" s="617"/>
      <c r="LMX37" s="617"/>
      <c r="LMY37" s="617"/>
      <c r="LMZ37" s="617"/>
      <c r="LNA37" s="617"/>
      <c r="LNB37" s="617"/>
      <c r="LNC37" s="617"/>
      <c r="LND37" s="617"/>
      <c r="LNE37" s="617"/>
      <c r="LNF37" s="617"/>
      <c r="LNG37" s="617"/>
      <c r="LNH37" s="617"/>
      <c r="LNI37" s="617"/>
      <c r="LNJ37" s="617"/>
      <c r="LNK37" s="617"/>
      <c r="LNL37" s="617"/>
      <c r="LNM37" s="617"/>
      <c r="LNN37" s="617"/>
      <c r="LNO37" s="617"/>
      <c r="LNP37" s="617"/>
      <c r="LNQ37" s="617"/>
      <c r="LNR37" s="617"/>
      <c r="LNS37" s="617"/>
      <c r="LNT37" s="617"/>
      <c r="LNU37" s="617"/>
      <c r="LNV37" s="617"/>
      <c r="LNW37" s="617"/>
      <c r="LNX37" s="617"/>
      <c r="LNY37" s="617"/>
      <c r="LNZ37" s="617"/>
      <c r="LOA37" s="617"/>
      <c r="LOB37" s="617"/>
      <c r="LOC37" s="617"/>
      <c r="LOD37" s="617"/>
      <c r="LOE37" s="617"/>
      <c r="LOF37" s="617"/>
      <c r="LOG37" s="617"/>
      <c r="LOH37" s="617"/>
      <c r="LOI37" s="617"/>
      <c r="LOJ37" s="617"/>
      <c r="LOK37" s="617"/>
      <c r="LOL37" s="617"/>
      <c r="LOM37" s="617"/>
      <c r="LON37" s="617"/>
      <c r="LOO37" s="617"/>
      <c r="LOP37" s="617"/>
      <c r="LOQ37" s="617"/>
      <c r="LOR37" s="617"/>
      <c r="LOS37" s="617"/>
      <c r="LOT37" s="617"/>
      <c r="LOU37" s="617"/>
      <c r="LOV37" s="617"/>
      <c r="LOW37" s="617"/>
      <c r="LOX37" s="617"/>
      <c r="LOY37" s="617"/>
      <c r="LOZ37" s="617"/>
      <c r="LPA37" s="617"/>
      <c r="LPB37" s="617"/>
      <c r="LPC37" s="617"/>
      <c r="LPD37" s="617"/>
      <c r="LPE37" s="617"/>
      <c r="LPF37" s="617"/>
      <c r="LPG37" s="617"/>
      <c r="LPH37" s="617"/>
      <c r="LPI37" s="617"/>
      <c r="LPJ37" s="617"/>
      <c r="LPK37" s="617"/>
      <c r="LPL37" s="617"/>
      <c r="LPM37" s="617"/>
      <c r="LPN37" s="617"/>
      <c r="LPO37" s="617"/>
      <c r="LPP37" s="617"/>
      <c r="LPQ37" s="617"/>
      <c r="LPR37" s="617"/>
      <c r="LPS37" s="617"/>
      <c r="LPT37" s="617"/>
      <c r="LPU37" s="617"/>
      <c r="LPV37" s="617"/>
      <c r="LPW37" s="617"/>
      <c r="LPX37" s="617"/>
      <c r="LPY37" s="617"/>
      <c r="LPZ37" s="617"/>
      <c r="LQA37" s="617"/>
      <c r="LQB37" s="617"/>
      <c r="LQC37" s="617"/>
      <c r="LQD37" s="617"/>
      <c r="LQE37" s="617"/>
      <c r="LQF37" s="617"/>
      <c r="LQG37" s="617"/>
      <c r="LQH37" s="617"/>
      <c r="LQI37" s="617"/>
      <c r="LQJ37" s="617"/>
      <c r="LQK37" s="617"/>
      <c r="LQL37" s="617"/>
      <c r="LQM37" s="617"/>
      <c r="LQN37" s="617"/>
      <c r="LQO37" s="617"/>
      <c r="LQP37" s="617"/>
      <c r="LQQ37" s="617"/>
      <c r="LQR37" s="617"/>
      <c r="LQS37" s="617"/>
      <c r="LQT37" s="617"/>
      <c r="LQU37" s="617"/>
      <c r="LQV37" s="617"/>
      <c r="LQW37" s="617"/>
      <c r="LQX37" s="617"/>
      <c r="LQY37" s="617"/>
      <c r="LQZ37" s="617"/>
      <c r="LRA37" s="617"/>
      <c r="LRB37" s="617"/>
      <c r="LRC37" s="617"/>
      <c r="LRD37" s="617"/>
      <c r="LRE37" s="617"/>
      <c r="LRF37" s="617"/>
      <c r="LRG37" s="617"/>
      <c r="LRH37" s="617"/>
      <c r="LRI37" s="617"/>
      <c r="LRJ37" s="617"/>
      <c r="LRK37" s="617"/>
      <c r="LRL37" s="617"/>
      <c r="LRM37" s="617"/>
      <c r="LRN37" s="617"/>
      <c r="LRO37" s="617"/>
      <c r="LRP37" s="617"/>
      <c r="LRQ37" s="617"/>
      <c r="LRR37" s="617"/>
      <c r="LRS37" s="617"/>
      <c r="LRT37" s="617"/>
      <c r="LRU37" s="617"/>
      <c r="LRV37" s="617"/>
      <c r="LRW37" s="617"/>
      <c r="LRX37" s="617"/>
      <c r="LRY37" s="617"/>
      <c r="LRZ37" s="617"/>
      <c r="LSA37" s="617"/>
      <c r="LSB37" s="617"/>
      <c r="LSC37" s="617"/>
      <c r="LSD37" s="617"/>
      <c r="LSE37" s="617"/>
      <c r="LSF37" s="617"/>
      <c r="LSG37" s="617"/>
      <c r="LSH37" s="617"/>
      <c r="LSI37" s="617"/>
      <c r="LSJ37" s="617"/>
      <c r="LSK37" s="617"/>
      <c r="LSL37" s="617"/>
      <c r="LSM37" s="617"/>
      <c r="LSN37" s="617"/>
      <c r="LSO37" s="617"/>
      <c r="LSP37" s="617"/>
      <c r="LSQ37" s="617"/>
      <c r="LSR37" s="617"/>
      <c r="LSS37" s="617"/>
      <c r="LST37" s="617"/>
      <c r="LSU37" s="617"/>
      <c r="LSV37" s="617"/>
      <c r="LSW37" s="617"/>
      <c r="LSX37" s="617"/>
      <c r="LSY37" s="617"/>
      <c r="LSZ37" s="617"/>
      <c r="LTA37" s="617"/>
      <c r="LTB37" s="617"/>
      <c r="LTC37" s="617"/>
      <c r="LTD37" s="617"/>
      <c r="LTE37" s="617"/>
      <c r="LTF37" s="617"/>
      <c r="LTG37" s="617"/>
      <c r="LTH37" s="617"/>
      <c r="LTI37" s="617"/>
      <c r="LTJ37" s="617"/>
      <c r="LTK37" s="617"/>
      <c r="LTL37" s="617"/>
      <c r="LTM37" s="617"/>
      <c r="LTN37" s="617"/>
      <c r="LTO37" s="617"/>
      <c r="LTP37" s="617"/>
      <c r="LTQ37" s="617"/>
      <c r="LTR37" s="617"/>
      <c r="LTS37" s="617"/>
      <c r="LTT37" s="617"/>
      <c r="LTU37" s="617"/>
      <c r="LTV37" s="617"/>
      <c r="LTW37" s="617"/>
      <c r="LTX37" s="617"/>
      <c r="LTY37" s="617"/>
      <c r="LTZ37" s="617"/>
      <c r="LUA37" s="617"/>
      <c r="LUB37" s="617"/>
      <c r="LUC37" s="617"/>
      <c r="LUD37" s="617"/>
      <c r="LUE37" s="617"/>
      <c r="LUF37" s="617"/>
      <c r="LUG37" s="617"/>
      <c r="LUH37" s="617"/>
      <c r="LUI37" s="617"/>
      <c r="LUJ37" s="617"/>
      <c r="LUK37" s="617"/>
      <c r="LUL37" s="617"/>
      <c r="LUM37" s="617"/>
      <c r="LUN37" s="617"/>
      <c r="LUO37" s="617"/>
      <c r="LUP37" s="617"/>
      <c r="LUQ37" s="617"/>
      <c r="LUR37" s="617"/>
      <c r="LUS37" s="617"/>
      <c r="LUT37" s="617"/>
      <c r="LUU37" s="617"/>
      <c r="LUV37" s="617"/>
      <c r="LUW37" s="617"/>
      <c r="LUX37" s="617"/>
      <c r="LUY37" s="617"/>
      <c r="LUZ37" s="617"/>
      <c r="LVA37" s="617"/>
      <c r="LVB37" s="617"/>
      <c r="LVC37" s="617"/>
      <c r="LVD37" s="617"/>
      <c r="LVE37" s="617"/>
      <c r="LVF37" s="617"/>
      <c r="LVG37" s="617"/>
      <c r="LVH37" s="617"/>
      <c r="LVI37" s="617"/>
      <c r="LVJ37" s="617"/>
      <c r="LVK37" s="617"/>
      <c r="LVL37" s="617"/>
      <c r="LVM37" s="617"/>
      <c r="LVN37" s="617"/>
      <c r="LVO37" s="617"/>
      <c r="LVP37" s="617"/>
      <c r="LVQ37" s="617"/>
      <c r="LVR37" s="617"/>
      <c r="LVS37" s="617"/>
      <c r="LVT37" s="617"/>
      <c r="LVU37" s="617"/>
      <c r="LVV37" s="617"/>
      <c r="LVW37" s="617"/>
      <c r="LVX37" s="617"/>
      <c r="LVY37" s="617"/>
      <c r="LVZ37" s="617"/>
      <c r="LWA37" s="617"/>
      <c r="LWB37" s="617"/>
      <c r="LWC37" s="617"/>
      <c r="LWD37" s="617"/>
      <c r="LWE37" s="617"/>
      <c r="LWF37" s="617"/>
      <c r="LWG37" s="617"/>
      <c r="LWH37" s="617"/>
      <c r="LWI37" s="617"/>
      <c r="LWJ37" s="617"/>
      <c r="LWK37" s="617"/>
      <c r="LWL37" s="617"/>
      <c r="LWM37" s="617"/>
      <c r="LWN37" s="617"/>
      <c r="LWO37" s="617"/>
      <c r="LWP37" s="617"/>
      <c r="LWQ37" s="617"/>
      <c r="LWR37" s="617"/>
      <c r="LWS37" s="617"/>
      <c r="LWT37" s="617"/>
      <c r="LWU37" s="617"/>
      <c r="LWV37" s="617"/>
      <c r="LWW37" s="617"/>
      <c r="LWX37" s="617"/>
      <c r="LWY37" s="617"/>
      <c r="LWZ37" s="617"/>
      <c r="LXA37" s="617"/>
      <c r="LXB37" s="617"/>
      <c r="LXC37" s="617"/>
      <c r="LXD37" s="617"/>
      <c r="LXE37" s="617"/>
      <c r="LXF37" s="617"/>
      <c r="LXG37" s="617"/>
      <c r="LXH37" s="617"/>
      <c r="LXI37" s="617"/>
      <c r="LXJ37" s="617"/>
      <c r="LXK37" s="617"/>
      <c r="LXL37" s="617"/>
      <c r="LXM37" s="617"/>
      <c r="LXN37" s="617"/>
      <c r="LXO37" s="617"/>
      <c r="LXP37" s="617"/>
      <c r="LXQ37" s="617"/>
      <c r="LXR37" s="617"/>
      <c r="LXS37" s="617"/>
      <c r="LXT37" s="617"/>
      <c r="LXU37" s="617"/>
      <c r="LXV37" s="617"/>
      <c r="LXW37" s="617"/>
      <c r="LXX37" s="617"/>
      <c r="LXY37" s="617"/>
      <c r="LXZ37" s="617"/>
      <c r="LYA37" s="617"/>
      <c r="LYB37" s="617"/>
      <c r="LYC37" s="617"/>
      <c r="LYD37" s="617"/>
      <c r="LYE37" s="617"/>
      <c r="LYF37" s="617"/>
      <c r="LYG37" s="617"/>
      <c r="LYH37" s="617"/>
      <c r="LYI37" s="617"/>
      <c r="LYJ37" s="617"/>
      <c r="LYK37" s="617"/>
      <c r="LYL37" s="617"/>
      <c r="LYM37" s="617"/>
      <c r="LYN37" s="617"/>
      <c r="LYO37" s="617"/>
      <c r="LYP37" s="617"/>
      <c r="LYQ37" s="617"/>
      <c r="LYR37" s="617"/>
      <c r="LYS37" s="617"/>
      <c r="LYT37" s="617"/>
      <c r="LYU37" s="617"/>
      <c r="LYV37" s="617"/>
      <c r="LYW37" s="617"/>
      <c r="LYX37" s="617"/>
      <c r="LYY37" s="617"/>
      <c r="LYZ37" s="617"/>
      <c r="LZA37" s="617"/>
      <c r="LZB37" s="617"/>
      <c r="LZC37" s="617"/>
      <c r="LZD37" s="617"/>
      <c r="LZE37" s="617"/>
      <c r="LZF37" s="617"/>
      <c r="LZG37" s="617"/>
      <c r="LZH37" s="617"/>
      <c r="LZI37" s="617"/>
      <c r="LZJ37" s="617"/>
      <c r="LZK37" s="617"/>
      <c r="LZL37" s="617"/>
      <c r="LZM37" s="617"/>
      <c r="LZN37" s="617"/>
      <c r="LZO37" s="617"/>
      <c r="LZP37" s="617"/>
      <c r="LZQ37" s="617"/>
      <c r="LZR37" s="617"/>
      <c r="LZS37" s="617"/>
      <c r="LZT37" s="617"/>
      <c r="LZU37" s="617"/>
      <c r="LZV37" s="617"/>
      <c r="LZW37" s="617"/>
      <c r="LZX37" s="617"/>
      <c r="LZY37" s="617"/>
      <c r="LZZ37" s="617"/>
      <c r="MAA37" s="617"/>
      <c r="MAB37" s="617"/>
      <c r="MAC37" s="617"/>
      <c r="MAD37" s="617"/>
      <c r="MAE37" s="617"/>
      <c r="MAF37" s="617"/>
      <c r="MAG37" s="617"/>
      <c r="MAH37" s="617"/>
      <c r="MAI37" s="617"/>
      <c r="MAJ37" s="617"/>
      <c r="MAK37" s="617"/>
      <c r="MAL37" s="617"/>
      <c r="MAM37" s="617"/>
      <c r="MAN37" s="617"/>
      <c r="MAO37" s="617"/>
      <c r="MAP37" s="617"/>
      <c r="MAQ37" s="617"/>
      <c r="MAR37" s="617"/>
      <c r="MAS37" s="617"/>
      <c r="MAT37" s="617"/>
      <c r="MAU37" s="617"/>
      <c r="MAV37" s="617"/>
      <c r="MAW37" s="617"/>
      <c r="MAX37" s="617"/>
      <c r="MAY37" s="617"/>
      <c r="MAZ37" s="617"/>
      <c r="MBA37" s="617"/>
      <c r="MBB37" s="617"/>
      <c r="MBC37" s="617"/>
      <c r="MBD37" s="617"/>
      <c r="MBE37" s="617"/>
      <c r="MBF37" s="617"/>
      <c r="MBG37" s="617"/>
      <c r="MBH37" s="617"/>
      <c r="MBI37" s="617"/>
      <c r="MBJ37" s="617"/>
      <c r="MBK37" s="617"/>
      <c r="MBL37" s="617"/>
      <c r="MBM37" s="617"/>
      <c r="MBN37" s="617"/>
      <c r="MBO37" s="617"/>
      <c r="MBP37" s="617"/>
      <c r="MBQ37" s="617"/>
      <c r="MBR37" s="617"/>
      <c r="MBS37" s="617"/>
      <c r="MBT37" s="617"/>
      <c r="MBU37" s="617"/>
      <c r="MBV37" s="617"/>
      <c r="MBW37" s="617"/>
      <c r="MBX37" s="617"/>
      <c r="MBY37" s="617"/>
      <c r="MBZ37" s="617"/>
      <c r="MCA37" s="617"/>
      <c r="MCB37" s="617"/>
      <c r="MCC37" s="617"/>
      <c r="MCD37" s="617"/>
      <c r="MCE37" s="617"/>
      <c r="MCF37" s="617"/>
      <c r="MCG37" s="617"/>
      <c r="MCH37" s="617"/>
      <c r="MCI37" s="617"/>
      <c r="MCJ37" s="617"/>
      <c r="MCK37" s="617"/>
      <c r="MCL37" s="617"/>
      <c r="MCM37" s="617"/>
      <c r="MCN37" s="617"/>
      <c r="MCO37" s="617"/>
      <c r="MCP37" s="617"/>
      <c r="MCQ37" s="617"/>
      <c r="MCR37" s="617"/>
      <c r="MCS37" s="617"/>
      <c r="MCT37" s="617"/>
      <c r="MCU37" s="617"/>
      <c r="MCV37" s="617"/>
      <c r="MCW37" s="617"/>
      <c r="MCX37" s="617"/>
      <c r="MCY37" s="617"/>
      <c r="MCZ37" s="617"/>
      <c r="MDA37" s="617"/>
      <c r="MDB37" s="617"/>
      <c r="MDC37" s="617"/>
      <c r="MDD37" s="617"/>
      <c r="MDE37" s="617"/>
      <c r="MDF37" s="617"/>
      <c r="MDG37" s="617"/>
      <c r="MDH37" s="617"/>
      <c r="MDI37" s="617"/>
      <c r="MDJ37" s="617"/>
      <c r="MDK37" s="617"/>
      <c r="MDL37" s="617"/>
      <c r="MDM37" s="617"/>
      <c r="MDN37" s="617"/>
      <c r="MDO37" s="617"/>
      <c r="MDP37" s="617"/>
      <c r="MDQ37" s="617"/>
      <c r="MDR37" s="617"/>
      <c r="MDS37" s="617"/>
      <c r="MDT37" s="617"/>
      <c r="MDU37" s="617"/>
      <c r="MDV37" s="617"/>
      <c r="MDW37" s="617"/>
      <c r="MDX37" s="617"/>
      <c r="MDY37" s="617"/>
      <c r="MDZ37" s="617"/>
      <c r="MEA37" s="617"/>
      <c r="MEB37" s="617"/>
      <c r="MEC37" s="617"/>
      <c r="MED37" s="617"/>
      <c r="MEE37" s="617"/>
      <c r="MEF37" s="617"/>
      <c r="MEG37" s="617"/>
      <c r="MEH37" s="617"/>
      <c r="MEI37" s="617"/>
      <c r="MEJ37" s="617"/>
      <c r="MEK37" s="617"/>
      <c r="MEL37" s="617"/>
      <c r="MEM37" s="617"/>
      <c r="MEN37" s="617"/>
      <c r="MEO37" s="617"/>
      <c r="MEP37" s="617"/>
      <c r="MEQ37" s="617"/>
      <c r="MER37" s="617"/>
      <c r="MES37" s="617"/>
      <c r="MET37" s="617"/>
      <c r="MEU37" s="617"/>
      <c r="MEV37" s="617"/>
      <c r="MEW37" s="617"/>
      <c r="MEX37" s="617"/>
      <c r="MEY37" s="617"/>
      <c r="MEZ37" s="617"/>
      <c r="MFA37" s="617"/>
      <c r="MFB37" s="617"/>
      <c r="MFC37" s="617"/>
      <c r="MFD37" s="617"/>
      <c r="MFE37" s="617"/>
      <c r="MFF37" s="617"/>
      <c r="MFG37" s="617"/>
      <c r="MFH37" s="617"/>
      <c r="MFI37" s="617"/>
      <c r="MFJ37" s="617"/>
      <c r="MFK37" s="617"/>
      <c r="MFL37" s="617"/>
      <c r="MFM37" s="617"/>
      <c r="MFN37" s="617"/>
      <c r="MFO37" s="617"/>
      <c r="MFP37" s="617"/>
      <c r="MFQ37" s="617"/>
      <c r="MFR37" s="617"/>
      <c r="MFS37" s="617"/>
      <c r="MFT37" s="617"/>
      <c r="MFU37" s="617"/>
      <c r="MFV37" s="617"/>
      <c r="MFW37" s="617"/>
      <c r="MFX37" s="617"/>
      <c r="MFY37" s="617"/>
      <c r="MFZ37" s="617"/>
      <c r="MGA37" s="617"/>
      <c r="MGB37" s="617"/>
      <c r="MGC37" s="617"/>
      <c r="MGD37" s="617"/>
      <c r="MGE37" s="617"/>
      <c r="MGF37" s="617"/>
      <c r="MGG37" s="617"/>
      <c r="MGH37" s="617"/>
      <c r="MGI37" s="617"/>
      <c r="MGJ37" s="617"/>
      <c r="MGK37" s="617"/>
      <c r="MGL37" s="617"/>
      <c r="MGM37" s="617"/>
      <c r="MGN37" s="617"/>
      <c r="MGO37" s="617"/>
      <c r="MGP37" s="617"/>
      <c r="MGQ37" s="617"/>
      <c r="MGR37" s="617"/>
      <c r="MGS37" s="617"/>
      <c r="MGT37" s="617"/>
      <c r="MGU37" s="617"/>
      <c r="MGV37" s="617"/>
      <c r="MGW37" s="617"/>
      <c r="MGX37" s="617"/>
      <c r="MGY37" s="617"/>
      <c r="MGZ37" s="617"/>
      <c r="MHA37" s="617"/>
      <c r="MHB37" s="617"/>
      <c r="MHC37" s="617"/>
      <c r="MHD37" s="617"/>
      <c r="MHE37" s="617"/>
      <c r="MHF37" s="617"/>
      <c r="MHG37" s="617"/>
      <c r="MHH37" s="617"/>
      <c r="MHI37" s="617"/>
      <c r="MHJ37" s="617"/>
      <c r="MHK37" s="617"/>
      <c r="MHL37" s="617"/>
      <c r="MHM37" s="617"/>
      <c r="MHN37" s="617"/>
      <c r="MHO37" s="617"/>
      <c r="MHP37" s="617"/>
      <c r="MHQ37" s="617"/>
      <c r="MHR37" s="617"/>
      <c r="MHS37" s="617"/>
      <c r="MHT37" s="617"/>
      <c r="MHU37" s="617"/>
      <c r="MHV37" s="617"/>
      <c r="MHW37" s="617"/>
      <c r="MHX37" s="617"/>
      <c r="MHY37" s="617"/>
      <c r="MHZ37" s="617"/>
      <c r="MIA37" s="617"/>
      <c r="MIB37" s="617"/>
      <c r="MIC37" s="617"/>
      <c r="MID37" s="617"/>
      <c r="MIE37" s="617"/>
      <c r="MIF37" s="617"/>
      <c r="MIG37" s="617"/>
      <c r="MIH37" s="617"/>
      <c r="MII37" s="617"/>
      <c r="MIJ37" s="617"/>
      <c r="MIK37" s="617"/>
      <c r="MIL37" s="617"/>
      <c r="MIM37" s="617"/>
      <c r="MIN37" s="617"/>
      <c r="MIO37" s="617"/>
      <c r="MIP37" s="617"/>
      <c r="MIQ37" s="617"/>
      <c r="MIR37" s="617"/>
      <c r="MIS37" s="617"/>
      <c r="MIT37" s="617"/>
      <c r="MIU37" s="617"/>
      <c r="MIV37" s="617"/>
      <c r="MIW37" s="617"/>
      <c r="MIX37" s="617"/>
      <c r="MIY37" s="617"/>
      <c r="MIZ37" s="617"/>
      <c r="MJA37" s="617"/>
      <c r="MJB37" s="617"/>
      <c r="MJC37" s="617"/>
      <c r="MJD37" s="617"/>
      <c r="MJE37" s="617"/>
      <c r="MJF37" s="617"/>
      <c r="MJG37" s="617"/>
      <c r="MJH37" s="617"/>
      <c r="MJI37" s="617"/>
      <c r="MJJ37" s="617"/>
      <c r="MJK37" s="617"/>
      <c r="MJL37" s="617"/>
      <c r="MJM37" s="617"/>
      <c r="MJN37" s="617"/>
      <c r="MJO37" s="617"/>
      <c r="MJP37" s="617"/>
      <c r="MJQ37" s="617"/>
      <c r="MJR37" s="617"/>
      <c r="MJS37" s="617"/>
      <c r="MJT37" s="617"/>
      <c r="MJU37" s="617"/>
      <c r="MJV37" s="617"/>
      <c r="MJW37" s="617"/>
      <c r="MJX37" s="617"/>
      <c r="MJY37" s="617"/>
      <c r="MJZ37" s="617"/>
      <c r="MKA37" s="617"/>
      <c r="MKB37" s="617"/>
      <c r="MKC37" s="617"/>
      <c r="MKD37" s="617"/>
      <c r="MKE37" s="617"/>
      <c r="MKF37" s="617"/>
      <c r="MKG37" s="617"/>
      <c r="MKH37" s="617"/>
      <c r="MKI37" s="617"/>
      <c r="MKJ37" s="617"/>
      <c r="MKK37" s="617"/>
      <c r="MKL37" s="617"/>
      <c r="MKM37" s="617"/>
      <c r="MKN37" s="617"/>
      <c r="MKO37" s="617"/>
      <c r="MKP37" s="617"/>
      <c r="MKQ37" s="617"/>
      <c r="MKR37" s="617"/>
      <c r="MKS37" s="617"/>
      <c r="MKT37" s="617"/>
      <c r="MKU37" s="617"/>
      <c r="MKV37" s="617"/>
      <c r="MKW37" s="617"/>
      <c r="MKX37" s="617"/>
      <c r="MKY37" s="617"/>
      <c r="MKZ37" s="617"/>
      <c r="MLA37" s="617"/>
      <c r="MLB37" s="617"/>
      <c r="MLC37" s="617"/>
      <c r="MLD37" s="617"/>
      <c r="MLE37" s="617"/>
      <c r="MLF37" s="617"/>
      <c r="MLG37" s="617"/>
      <c r="MLH37" s="617"/>
      <c r="MLI37" s="617"/>
      <c r="MLJ37" s="617"/>
      <c r="MLK37" s="617"/>
      <c r="MLL37" s="617"/>
      <c r="MLM37" s="617"/>
      <c r="MLN37" s="617"/>
      <c r="MLO37" s="617"/>
      <c r="MLP37" s="617"/>
      <c r="MLQ37" s="617"/>
      <c r="MLR37" s="617"/>
      <c r="MLS37" s="617"/>
      <c r="MLT37" s="617"/>
      <c r="MLU37" s="617"/>
      <c r="MLV37" s="617"/>
      <c r="MLW37" s="617"/>
      <c r="MLX37" s="617"/>
      <c r="MLY37" s="617"/>
      <c r="MLZ37" s="617"/>
      <c r="MMA37" s="617"/>
      <c r="MMB37" s="617"/>
      <c r="MMC37" s="617"/>
      <c r="MMD37" s="617"/>
      <c r="MME37" s="617"/>
      <c r="MMF37" s="617"/>
      <c r="MMG37" s="617"/>
      <c r="MMH37" s="617"/>
      <c r="MMI37" s="617"/>
      <c r="MMJ37" s="617"/>
      <c r="MMK37" s="617"/>
      <c r="MML37" s="617"/>
      <c r="MMM37" s="617"/>
      <c r="MMN37" s="617"/>
      <c r="MMO37" s="617"/>
      <c r="MMP37" s="617"/>
      <c r="MMQ37" s="617"/>
      <c r="MMR37" s="617"/>
      <c r="MMS37" s="617"/>
      <c r="MMT37" s="617"/>
      <c r="MMU37" s="617"/>
      <c r="MMV37" s="617"/>
      <c r="MMW37" s="617"/>
      <c r="MMX37" s="617"/>
      <c r="MMY37" s="617"/>
      <c r="MMZ37" s="617"/>
      <c r="MNA37" s="617"/>
      <c r="MNB37" s="617"/>
      <c r="MNC37" s="617"/>
      <c r="MND37" s="617"/>
      <c r="MNE37" s="617"/>
      <c r="MNF37" s="617"/>
      <c r="MNG37" s="617"/>
      <c r="MNH37" s="617"/>
      <c r="MNI37" s="617"/>
      <c r="MNJ37" s="617"/>
      <c r="MNK37" s="617"/>
      <c r="MNL37" s="617"/>
      <c r="MNM37" s="617"/>
      <c r="MNN37" s="617"/>
      <c r="MNO37" s="617"/>
      <c r="MNP37" s="617"/>
      <c r="MNQ37" s="617"/>
      <c r="MNR37" s="617"/>
      <c r="MNS37" s="617"/>
      <c r="MNT37" s="617"/>
      <c r="MNU37" s="617"/>
      <c r="MNV37" s="617"/>
      <c r="MNW37" s="617"/>
      <c r="MNX37" s="617"/>
      <c r="MNY37" s="617"/>
      <c r="MNZ37" s="617"/>
      <c r="MOA37" s="617"/>
      <c r="MOB37" s="617"/>
      <c r="MOC37" s="617"/>
      <c r="MOD37" s="617"/>
      <c r="MOE37" s="617"/>
      <c r="MOF37" s="617"/>
      <c r="MOG37" s="617"/>
      <c r="MOH37" s="617"/>
      <c r="MOI37" s="617"/>
      <c r="MOJ37" s="617"/>
      <c r="MOK37" s="617"/>
      <c r="MOL37" s="617"/>
      <c r="MOM37" s="617"/>
      <c r="MON37" s="617"/>
      <c r="MOO37" s="617"/>
      <c r="MOP37" s="617"/>
      <c r="MOQ37" s="617"/>
      <c r="MOR37" s="617"/>
      <c r="MOS37" s="617"/>
      <c r="MOT37" s="617"/>
      <c r="MOU37" s="617"/>
      <c r="MOV37" s="617"/>
      <c r="MOW37" s="617"/>
      <c r="MOX37" s="617"/>
      <c r="MOY37" s="617"/>
      <c r="MOZ37" s="617"/>
      <c r="MPA37" s="617"/>
      <c r="MPB37" s="617"/>
      <c r="MPC37" s="617"/>
      <c r="MPD37" s="617"/>
      <c r="MPE37" s="617"/>
      <c r="MPF37" s="617"/>
      <c r="MPG37" s="617"/>
      <c r="MPH37" s="617"/>
      <c r="MPI37" s="617"/>
      <c r="MPJ37" s="617"/>
      <c r="MPK37" s="617"/>
      <c r="MPL37" s="617"/>
      <c r="MPM37" s="617"/>
      <c r="MPN37" s="617"/>
      <c r="MPO37" s="617"/>
      <c r="MPP37" s="617"/>
      <c r="MPQ37" s="617"/>
      <c r="MPR37" s="617"/>
      <c r="MPS37" s="617"/>
      <c r="MPT37" s="617"/>
      <c r="MPU37" s="617"/>
      <c r="MPV37" s="617"/>
      <c r="MPW37" s="617"/>
      <c r="MPX37" s="617"/>
      <c r="MPY37" s="617"/>
      <c r="MPZ37" s="617"/>
      <c r="MQA37" s="617"/>
      <c r="MQB37" s="617"/>
      <c r="MQC37" s="617"/>
      <c r="MQD37" s="617"/>
      <c r="MQE37" s="617"/>
      <c r="MQF37" s="617"/>
      <c r="MQG37" s="617"/>
      <c r="MQH37" s="617"/>
      <c r="MQI37" s="617"/>
      <c r="MQJ37" s="617"/>
      <c r="MQK37" s="617"/>
      <c r="MQL37" s="617"/>
      <c r="MQM37" s="617"/>
      <c r="MQN37" s="617"/>
      <c r="MQO37" s="617"/>
      <c r="MQP37" s="617"/>
      <c r="MQQ37" s="617"/>
      <c r="MQR37" s="617"/>
      <c r="MQS37" s="617"/>
      <c r="MQT37" s="617"/>
      <c r="MQU37" s="617"/>
      <c r="MQV37" s="617"/>
      <c r="MQW37" s="617"/>
      <c r="MQX37" s="617"/>
      <c r="MQY37" s="617"/>
      <c r="MQZ37" s="617"/>
      <c r="MRA37" s="617"/>
      <c r="MRB37" s="617"/>
      <c r="MRC37" s="617"/>
      <c r="MRD37" s="617"/>
      <c r="MRE37" s="617"/>
      <c r="MRF37" s="617"/>
      <c r="MRG37" s="617"/>
      <c r="MRH37" s="617"/>
      <c r="MRI37" s="617"/>
      <c r="MRJ37" s="617"/>
      <c r="MRK37" s="617"/>
      <c r="MRL37" s="617"/>
      <c r="MRM37" s="617"/>
      <c r="MRN37" s="617"/>
      <c r="MRO37" s="617"/>
      <c r="MRP37" s="617"/>
      <c r="MRQ37" s="617"/>
      <c r="MRR37" s="617"/>
      <c r="MRS37" s="617"/>
      <c r="MRT37" s="617"/>
      <c r="MRU37" s="617"/>
      <c r="MRV37" s="617"/>
      <c r="MRW37" s="617"/>
      <c r="MRX37" s="617"/>
      <c r="MRY37" s="617"/>
      <c r="MRZ37" s="617"/>
      <c r="MSA37" s="617"/>
      <c r="MSB37" s="617"/>
      <c r="MSC37" s="617"/>
      <c r="MSD37" s="617"/>
      <c r="MSE37" s="617"/>
      <c r="MSF37" s="617"/>
      <c r="MSG37" s="617"/>
      <c r="MSH37" s="617"/>
      <c r="MSI37" s="617"/>
      <c r="MSJ37" s="617"/>
      <c r="MSK37" s="617"/>
      <c r="MSL37" s="617"/>
      <c r="MSM37" s="617"/>
      <c r="MSN37" s="617"/>
      <c r="MSO37" s="617"/>
      <c r="MSP37" s="617"/>
      <c r="MSQ37" s="617"/>
      <c r="MSR37" s="617"/>
      <c r="MSS37" s="617"/>
      <c r="MST37" s="617"/>
      <c r="MSU37" s="617"/>
      <c r="MSV37" s="617"/>
      <c r="MSW37" s="617"/>
      <c r="MSX37" s="617"/>
      <c r="MSY37" s="617"/>
      <c r="MSZ37" s="617"/>
      <c r="MTA37" s="617"/>
      <c r="MTB37" s="617"/>
      <c r="MTC37" s="617"/>
      <c r="MTD37" s="617"/>
      <c r="MTE37" s="617"/>
      <c r="MTF37" s="617"/>
      <c r="MTG37" s="617"/>
      <c r="MTH37" s="617"/>
      <c r="MTI37" s="617"/>
      <c r="MTJ37" s="617"/>
      <c r="MTK37" s="617"/>
      <c r="MTL37" s="617"/>
      <c r="MTM37" s="617"/>
      <c r="MTN37" s="617"/>
      <c r="MTO37" s="617"/>
      <c r="MTP37" s="617"/>
      <c r="MTQ37" s="617"/>
      <c r="MTR37" s="617"/>
      <c r="MTS37" s="617"/>
      <c r="MTT37" s="617"/>
      <c r="MTU37" s="617"/>
      <c r="MTV37" s="617"/>
      <c r="MTW37" s="617"/>
      <c r="MTX37" s="617"/>
      <c r="MTY37" s="617"/>
      <c r="MTZ37" s="617"/>
      <c r="MUA37" s="617"/>
      <c r="MUB37" s="617"/>
      <c r="MUC37" s="617"/>
      <c r="MUD37" s="617"/>
      <c r="MUE37" s="617"/>
      <c r="MUF37" s="617"/>
      <c r="MUG37" s="617"/>
      <c r="MUH37" s="617"/>
      <c r="MUI37" s="617"/>
      <c r="MUJ37" s="617"/>
      <c r="MUK37" s="617"/>
      <c r="MUL37" s="617"/>
      <c r="MUM37" s="617"/>
      <c r="MUN37" s="617"/>
      <c r="MUO37" s="617"/>
      <c r="MUP37" s="617"/>
      <c r="MUQ37" s="617"/>
      <c r="MUR37" s="617"/>
      <c r="MUS37" s="617"/>
      <c r="MUT37" s="617"/>
      <c r="MUU37" s="617"/>
      <c r="MUV37" s="617"/>
      <c r="MUW37" s="617"/>
      <c r="MUX37" s="617"/>
      <c r="MUY37" s="617"/>
      <c r="MUZ37" s="617"/>
      <c r="MVA37" s="617"/>
      <c r="MVB37" s="617"/>
      <c r="MVC37" s="617"/>
      <c r="MVD37" s="617"/>
      <c r="MVE37" s="617"/>
      <c r="MVF37" s="617"/>
      <c r="MVG37" s="617"/>
      <c r="MVH37" s="617"/>
      <c r="MVI37" s="617"/>
      <c r="MVJ37" s="617"/>
      <c r="MVK37" s="617"/>
      <c r="MVL37" s="617"/>
      <c r="MVM37" s="617"/>
      <c r="MVN37" s="617"/>
      <c r="MVO37" s="617"/>
      <c r="MVP37" s="617"/>
      <c r="MVQ37" s="617"/>
      <c r="MVR37" s="617"/>
      <c r="MVS37" s="617"/>
      <c r="MVT37" s="617"/>
      <c r="MVU37" s="617"/>
      <c r="MVV37" s="617"/>
      <c r="MVW37" s="617"/>
      <c r="MVX37" s="617"/>
      <c r="MVY37" s="617"/>
      <c r="MVZ37" s="617"/>
      <c r="MWA37" s="617"/>
      <c r="MWB37" s="617"/>
      <c r="MWC37" s="617"/>
      <c r="MWD37" s="617"/>
      <c r="MWE37" s="617"/>
      <c r="MWF37" s="617"/>
      <c r="MWG37" s="617"/>
      <c r="MWH37" s="617"/>
      <c r="MWI37" s="617"/>
      <c r="MWJ37" s="617"/>
      <c r="MWK37" s="617"/>
      <c r="MWL37" s="617"/>
      <c r="MWM37" s="617"/>
      <c r="MWN37" s="617"/>
      <c r="MWO37" s="617"/>
      <c r="MWP37" s="617"/>
      <c r="MWQ37" s="617"/>
      <c r="MWR37" s="617"/>
      <c r="MWS37" s="617"/>
      <c r="MWT37" s="617"/>
      <c r="MWU37" s="617"/>
      <c r="MWV37" s="617"/>
      <c r="MWW37" s="617"/>
      <c r="MWX37" s="617"/>
      <c r="MWY37" s="617"/>
      <c r="MWZ37" s="617"/>
      <c r="MXA37" s="617"/>
      <c r="MXB37" s="617"/>
      <c r="MXC37" s="617"/>
      <c r="MXD37" s="617"/>
      <c r="MXE37" s="617"/>
      <c r="MXF37" s="617"/>
      <c r="MXG37" s="617"/>
      <c r="MXH37" s="617"/>
      <c r="MXI37" s="617"/>
      <c r="MXJ37" s="617"/>
      <c r="MXK37" s="617"/>
      <c r="MXL37" s="617"/>
      <c r="MXM37" s="617"/>
      <c r="MXN37" s="617"/>
      <c r="MXO37" s="617"/>
      <c r="MXP37" s="617"/>
      <c r="MXQ37" s="617"/>
      <c r="MXR37" s="617"/>
      <c r="MXS37" s="617"/>
      <c r="MXT37" s="617"/>
      <c r="MXU37" s="617"/>
      <c r="MXV37" s="617"/>
      <c r="MXW37" s="617"/>
      <c r="MXX37" s="617"/>
      <c r="MXY37" s="617"/>
      <c r="MXZ37" s="617"/>
      <c r="MYA37" s="617"/>
      <c r="MYB37" s="617"/>
      <c r="MYC37" s="617"/>
      <c r="MYD37" s="617"/>
      <c r="MYE37" s="617"/>
      <c r="MYF37" s="617"/>
      <c r="MYG37" s="617"/>
      <c r="MYH37" s="617"/>
      <c r="MYI37" s="617"/>
      <c r="MYJ37" s="617"/>
      <c r="MYK37" s="617"/>
      <c r="MYL37" s="617"/>
      <c r="MYM37" s="617"/>
      <c r="MYN37" s="617"/>
      <c r="MYO37" s="617"/>
      <c r="MYP37" s="617"/>
      <c r="MYQ37" s="617"/>
      <c r="MYR37" s="617"/>
      <c r="MYS37" s="617"/>
      <c r="MYT37" s="617"/>
      <c r="MYU37" s="617"/>
      <c r="MYV37" s="617"/>
      <c r="MYW37" s="617"/>
      <c r="MYX37" s="617"/>
      <c r="MYY37" s="617"/>
      <c r="MYZ37" s="617"/>
      <c r="MZA37" s="617"/>
      <c r="MZB37" s="617"/>
      <c r="MZC37" s="617"/>
      <c r="MZD37" s="617"/>
      <c r="MZE37" s="617"/>
      <c r="MZF37" s="617"/>
      <c r="MZG37" s="617"/>
      <c r="MZH37" s="617"/>
      <c r="MZI37" s="617"/>
      <c r="MZJ37" s="617"/>
      <c r="MZK37" s="617"/>
      <c r="MZL37" s="617"/>
      <c r="MZM37" s="617"/>
      <c r="MZN37" s="617"/>
      <c r="MZO37" s="617"/>
      <c r="MZP37" s="617"/>
      <c r="MZQ37" s="617"/>
      <c r="MZR37" s="617"/>
      <c r="MZS37" s="617"/>
      <c r="MZT37" s="617"/>
      <c r="MZU37" s="617"/>
      <c r="MZV37" s="617"/>
      <c r="MZW37" s="617"/>
      <c r="MZX37" s="617"/>
      <c r="MZY37" s="617"/>
      <c r="MZZ37" s="617"/>
      <c r="NAA37" s="617"/>
      <c r="NAB37" s="617"/>
      <c r="NAC37" s="617"/>
      <c r="NAD37" s="617"/>
      <c r="NAE37" s="617"/>
      <c r="NAF37" s="617"/>
      <c r="NAG37" s="617"/>
      <c r="NAH37" s="617"/>
      <c r="NAI37" s="617"/>
      <c r="NAJ37" s="617"/>
      <c r="NAK37" s="617"/>
      <c r="NAL37" s="617"/>
      <c r="NAM37" s="617"/>
      <c r="NAN37" s="617"/>
      <c r="NAO37" s="617"/>
      <c r="NAP37" s="617"/>
      <c r="NAQ37" s="617"/>
      <c r="NAR37" s="617"/>
      <c r="NAS37" s="617"/>
      <c r="NAT37" s="617"/>
      <c r="NAU37" s="617"/>
      <c r="NAV37" s="617"/>
      <c r="NAW37" s="617"/>
      <c r="NAX37" s="617"/>
      <c r="NAY37" s="617"/>
      <c r="NAZ37" s="617"/>
      <c r="NBA37" s="617"/>
      <c r="NBB37" s="617"/>
      <c r="NBC37" s="617"/>
      <c r="NBD37" s="617"/>
      <c r="NBE37" s="617"/>
      <c r="NBF37" s="617"/>
      <c r="NBG37" s="617"/>
      <c r="NBH37" s="617"/>
      <c r="NBI37" s="617"/>
      <c r="NBJ37" s="617"/>
      <c r="NBK37" s="617"/>
      <c r="NBL37" s="617"/>
      <c r="NBM37" s="617"/>
      <c r="NBN37" s="617"/>
      <c r="NBO37" s="617"/>
      <c r="NBP37" s="617"/>
      <c r="NBQ37" s="617"/>
      <c r="NBR37" s="617"/>
      <c r="NBS37" s="617"/>
      <c r="NBT37" s="617"/>
      <c r="NBU37" s="617"/>
      <c r="NBV37" s="617"/>
      <c r="NBW37" s="617"/>
      <c r="NBX37" s="617"/>
      <c r="NBY37" s="617"/>
      <c r="NBZ37" s="617"/>
      <c r="NCA37" s="617"/>
      <c r="NCB37" s="617"/>
      <c r="NCC37" s="617"/>
      <c r="NCD37" s="617"/>
      <c r="NCE37" s="617"/>
      <c r="NCF37" s="617"/>
      <c r="NCG37" s="617"/>
      <c r="NCH37" s="617"/>
      <c r="NCI37" s="617"/>
      <c r="NCJ37" s="617"/>
      <c r="NCK37" s="617"/>
      <c r="NCL37" s="617"/>
      <c r="NCM37" s="617"/>
      <c r="NCN37" s="617"/>
      <c r="NCO37" s="617"/>
      <c r="NCP37" s="617"/>
      <c r="NCQ37" s="617"/>
      <c r="NCR37" s="617"/>
      <c r="NCS37" s="617"/>
      <c r="NCT37" s="617"/>
      <c r="NCU37" s="617"/>
      <c r="NCV37" s="617"/>
      <c r="NCW37" s="617"/>
      <c r="NCX37" s="617"/>
      <c r="NCY37" s="617"/>
      <c r="NCZ37" s="617"/>
      <c r="NDA37" s="617"/>
      <c r="NDB37" s="617"/>
      <c r="NDC37" s="617"/>
      <c r="NDD37" s="617"/>
      <c r="NDE37" s="617"/>
      <c r="NDF37" s="617"/>
      <c r="NDG37" s="617"/>
      <c r="NDH37" s="617"/>
      <c r="NDI37" s="617"/>
      <c r="NDJ37" s="617"/>
      <c r="NDK37" s="617"/>
      <c r="NDL37" s="617"/>
      <c r="NDM37" s="617"/>
      <c r="NDN37" s="617"/>
      <c r="NDO37" s="617"/>
      <c r="NDP37" s="617"/>
      <c r="NDQ37" s="617"/>
      <c r="NDR37" s="617"/>
      <c r="NDS37" s="617"/>
      <c r="NDT37" s="617"/>
      <c r="NDU37" s="617"/>
      <c r="NDV37" s="617"/>
      <c r="NDW37" s="617"/>
      <c r="NDX37" s="617"/>
      <c r="NDY37" s="617"/>
      <c r="NDZ37" s="617"/>
      <c r="NEA37" s="617"/>
      <c r="NEB37" s="617"/>
      <c r="NEC37" s="617"/>
      <c r="NED37" s="617"/>
      <c r="NEE37" s="617"/>
      <c r="NEF37" s="617"/>
      <c r="NEG37" s="617"/>
      <c r="NEH37" s="617"/>
      <c r="NEI37" s="617"/>
      <c r="NEJ37" s="617"/>
      <c r="NEK37" s="617"/>
      <c r="NEL37" s="617"/>
      <c r="NEM37" s="617"/>
      <c r="NEN37" s="617"/>
      <c r="NEO37" s="617"/>
      <c r="NEP37" s="617"/>
      <c r="NEQ37" s="617"/>
      <c r="NER37" s="617"/>
      <c r="NES37" s="617"/>
      <c r="NET37" s="617"/>
      <c r="NEU37" s="617"/>
      <c r="NEV37" s="617"/>
      <c r="NEW37" s="617"/>
      <c r="NEX37" s="617"/>
      <c r="NEY37" s="617"/>
      <c r="NEZ37" s="617"/>
      <c r="NFA37" s="617"/>
      <c r="NFB37" s="617"/>
      <c r="NFC37" s="617"/>
      <c r="NFD37" s="617"/>
      <c r="NFE37" s="617"/>
      <c r="NFF37" s="617"/>
      <c r="NFG37" s="617"/>
      <c r="NFH37" s="617"/>
      <c r="NFI37" s="617"/>
      <c r="NFJ37" s="617"/>
      <c r="NFK37" s="617"/>
      <c r="NFL37" s="617"/>
      <c r="NFM37" s="617"/>
      <c r="NFN37" s="617"/>
      <c r="NFO37" s="617"/>
      <c r="NFP37" s="617"/>
      <c r="NFQ37" s="617"/>
      <c r="NFR37" s="617"/>
      <c r="NFS37" s="617"/>
      <c r="NFT37" s="617"/>
      <c r="NFU37" s="617"/>
      <c r="NFV37" s="617"/>
      <c r="NFW37" s="617"/>
      <c r="NFX37" s="617"/>
      <c r="NFY37" s="617"/>
      <c r="NFZ37" s="617"/>
      <c r="NGA37" s="617"/>
      <c r="NGB37" s="617"/>
      <c r="NGC37" s="617"/>
      <c r="NGD37" s="617"/>
      <c r="NGE37" s="617"/>
      <c r="NGF37" s="617"/>
      <c r="NGG37" s="617"/>
      <c r="NGH37" s="617"/>
      <c r="NGI37" s="617"/>
      <c r="NGJ37" s="617"/>
      <c r="NGK37" s="617"/>
      <c r="NGL37" s="617"/>
      <c r="NGM37" s="617"/>
      <c r="NGN37" s="617"/>
      <c r="NGO37" s="617"/>
      <c r="NGP37" s="617"/>
      <c r="NGQ37" s="617"/>
      <c r="NGR37" s="617"/>
      <c r="NGS37" s="617"/>
      <c r="NGT37" s="617"/>
      <c r="NGU37" s="617"/>
      <c r="NGV37" s="617"/>
      <c r="NGW37" s="617"/>
      <c r="NGX37" s="617"/>
      <c r="NGY37" s="617"/>
      <c r="NGZ37" s="617"/>
      <c r="NHA37" s="617"/>
      <c r="NHB37" s="617"/>
      <c r="NHC37" s="617"/>
      <c r="NHD37" s="617"/>
      <c r="NHE37" s="617"/>
      <c r="NHF37" s="617"/>
      <c r="NHG37" s="617"/>
      <c r="NHH37" s="617"/>
      <c r="NHI37" s="617"/>
      <c r="NHJ37" s="617"/>
      <c r="NHK37" s="617"/>
      <c r="NHL37" s="617"/>
      <c r="NHM37" s="617"/>
      <c r="NHN37" s="617"/>
      <c r="NHO37" s="617"/>
      <c r="NHP37" s="617"/>
      <c r="NHQ37" s="617"/>
      <c r="NHR37" s="617"/>
      <c r="NHS37" s="617"/>
      <c r="NHT37" s="617"/>
      <c r="NHU37" s="617"/>
      <c r="NHV37" s="617"/>
      <c r="NHW37" s="617"/>
      <c r="NHX37" s="617"/>
      <c r="NHY37" s="617"/>
      <c r="NHZ37" s="617"/>
      <c r="NIA37" s="617"/>
      <c r="NIB37" s="617"/>
      <c r="NIC37" s="617"/>
      <c r="NID37" s="617"/>
      <c r="NIE37" s="617"/>
      <c r="NIF37" s="617"/>
      <c r="NIG37" s="617"/>
      <c r="NIH37" s="617"/>
      <c r="NII37" s="617"/>
      <c r="NIJ37" s="617"/>
      <c r="NIK37" s="617"/>
      <c r="NIL37" s="617"/>
      <c r="NIM37" s="617"/>
      <c r="NIN37" s="617"/>
      <c r="NIO37" s="617"/>
      <c r="NIP37" s="617"/>
      <c r="NIQ37" s="617"/>
      <c r="NIR37" s="617"/>
      <c r="NIS37" s="617"/>
      <c r="NIT37" s="617"/>
      <c r="NIU37" s="617"/>
      <c r="NIV37" s="617"/>
      <c r="NIW37" s="617"/>
      <c r="NIX37" s="617"/>
      <c r="NIY37" s="617"/>
      <c r="NIZ37" s="617"/>
      <c r="NJA37" s="617"/>
      <c r="NJB37" s="617"/>
      <c r="NJC37" s="617"/>
      <c r="NJD37" s="617"/>
      <c r="NJE37" s="617"/>
      <c r="NJF37" s="617"/>
      <c r="NJG37" s="617"/>
      <c r="NJH37" s="617"/>
      <c r="NJI37" s="617"/>
      <c r="NJJ37" s="617"/>
      <c r="NJK37" s="617"/>
      <c r="NJL37" s="617"/>
      <c r="NJM37" s="617"/>
      <c r="NJN37" s="617"/>
      <c r="NJO37" s="617"/>
      <c r="NJP37" s="617"/>
      <c r="NJQ37" s="617"/>
      <c r="NJR37" s="617"/>
      <c r="NJS37" s="617"/>
      <c r="NJT37" s="617"/>
      <c r="NJU37" s="617"/>
      <c r="NJV37" s="617"/>
      <c r="NJW37" s="617"/>
      <c r="NJX37" s="617"/>
      <c r="NJY37" s="617"/>
      <c r="NJZ37" s="617"/>
      <c r="NKA37" s="617"/>
      <c r="NKB37" s="617"/>
      <c r="NKC37" s="617"/>
      <c r="NKD37" s="617"/>
      <c r="NKE37" s="617"/>
      <c r="NKF37" s="617"/>
      <c r="NKG37" s="617"/>
      <c r="NKH37" s="617"/>
      <c r="NKI37" s="617"/>
      <c r="NKJ37" s="617"/>
      <c r="NKK37" s="617"/>
      <c r="NKL37" s="617"/>
      <c r="NKM37" s="617"/>
      <c r="NKN37" s="617"/>
      <c r="NKO37" s="617"/>
      <c r="NKP37" s="617"/>
      <c r="NKQ37" s="617"/>
      <c r="NKR37" s="617"/>
      <c r="NKS37" s="617"/>
      <c r="NKT37" s="617"/>
      <c r="NKU37" s="617"/>
      <c r="NKV37" s="617"/>
      <c r="NKW37" s="617"/>
      <c r="NKX37" s="617"/>
      <c r="NKY37" s="617"/>
      <c r="NKZ37" s="617"/>
      <c r="NLA37" s="617"/>
      <c r="NLB37" s="617"/>
      <c r="NLC37" s="617"/>
      <c r="NLD37" s="617"/>
      <c r="NLE37" s="617"/>
      <c r="NLF37" s="617"/>
      <c r="NLG37" s="617"/>
      <c r="NLH37" s="617"/>
      <c r="NLI37" s="617"/>
      <c r="NLJ37" s="617"/>
      <c r="NLK37" s="617"/>
      <c r="NLL37" s="617"/>
      <c r="NLM37" s="617"/>
      <c r="NLN37" s="617"/>
      <c r="NLO37" s="617"/>
      <c r="NLP37" s="617"/>
      <c r="NLQ37" s="617"/>
      <c r="NLR37" s="617"/>
      <c r="NLS37" s="617"/>
      <c r="NLT37" s="617"/>
      <c r="NLU37" s="617"/>
      <c r="NLV37" s="617"/>
      <c r="NLW37" s="617"/>
      <c r="NLX37" s="617"/>
      <c r="NLY37" s="617"/>
      <c r="NLZ37" s="617"/>
      <c r="NMA37" s="617"/>
      <c r="NMB37" s="617"/>
      <c r="NMC37" s="617"/>
      <c r="NMD37" s="617"/>
      <c r="NME37" s="617"/>
      <c r="NMF37" s="617"/>
      <c r="NMG37" s="617"/>
      <c r="NMH37" s="617"/>
      <c r="NMI37" s="617"/>
      <c r="NMJ37" s="617"/>
      <c r="NMK37" s="617"/>
      <c r="NML37" s="617"/>
      <c r="NMM37" s="617"/>
      <c r="NMN37" s="617"/>
      <c r="NMO37" s="617"/>
      <c r="NMP37" s="617"/>
      <c r="NMQ37" s="617"/>
      <c r="NMR37" s="617"/>
      <c r="NMS37" s="617"/>
      <c r="NMT37" s="617"/>
      <c r="NMU37" s="617"/>
      <c r="NMV37" s="617"/>
      <c r="NMW37" s="617"/>
      <c r="NMX37" s="617"/>
      <c r="NMY37" s="617"/>
      <c r="NMZ37" s="617"/>
      <c r="NNA37" s="617"/>
      <c r="NNB37" s="617"/>
      <c r="NNC37" s="617"/>
      <c r="NND37" s="617"/>
      <c r="NNE37" s="617"/>
      <c r="NNF37" s="617"/>
      <c r="NNG37" s="617"/>
      <c r="NNH37" s="617"/>
      <c r="NNI37" s="617"/>
      <c r="NNJ37" s="617"/>
      <c r="NNK37" s="617"/>
      <c r="NNL37" s="617"/>
      <c r="NNM37" s="617"/>
      <c r="NNN37" s="617"/>
      <c r="NNO37" s="617"/>
      <c r="NNP37" s="617"/>
      <c r="NNQ37" s="617"/>
      <c r="NNR37" s="617"/>
      <c r="NNS37" s="617"/>
      <c r="NNT37" s="617"/>
      <c r="NNU37" s="617"/>
      <c r="NNV37" s="617"/>
      <c r="NNW37" s="617"/>
      <c r="NNX37" s="617"/>
      <c r="NNY37" s="617"/>
      <c r="NNZ37" s="617"/>
      <c r="NOA37" s="617"/>
      <c r="NOB37" s="617"/>
      <c r="NOC37" s="617"/>
      <c r="NOD37" s="617"/>
      <c r="NOE37" s="617"/>
      <c r="NOF37" s="617"/>
      <c r="NOG37" s="617"/>
      <c r="NOH37" s="617"/>
      <c r="NOI37" s="617"/>
      <c r="NOJ37" s="617"/>
      <c r="NOK37" s="617"/>
      <c r="NOL37" s="617"/>
      <c r="NOM37" s="617"/>
      <c r="NON37" s="617"/>
      <c r="NOO37" s="617"/>
      <c r="NOP37" s="617"/>
      <c r="NOQ37" s="617"/>
      <c r="NOR37" s="617"/>
      <c r="NOS37" s="617"/>
      <c r="NOT37" s="617"/>
      <c r="NOU37" s="617"/>
      <c r="NOV37" s="617"/>
      <c r="NOW37" s="617"/>
      <c r="NOX37" s="617"/>
      <c r="NOY37" s="617"/>
      <c r="NOZ37" s="617"/>
      <c r="NPA37" s="617"/>
      <c r="NPB37" s="617"/>
      <c r="NPC37" s="617"/>
      <c r="NPD37" s="617"/>
      <c r="NPE37" s="617"/>
      <c r="NPF37" s="617"/>
      <c r="NPG37" s="617"/>
      <c r="NPH37" s="617"/>
      <c r="NPI37" s="617"/>
      <c r="NPJ37" s="617"/>
      <c r="NPK37" s="617"/>
      <c r="NPL37" s="617"/>
      <c r="NPM37" s="617"/>
      <c r="NPN37" s="617"/>
      <c r="NPO37" s="617"/>
      <c r="NPP37" s="617"/>
      <c r="NPQ37" s="617"/>
      <c r="NPR37" s="617"/>
      <c r="NPS37" s="617"/>
      <c r="NPT37" s="617"/>
      <c r="NPU37" s="617"/>
      <c r="NPV37" s="617"/>
      <c r="NPW37" s="617"/>
      <c r="NPX37" s="617"/>
      <c r="NPY37" s="617"/>
      <c r="NPZ37" s="617"/>
      <c r="NQA37" s="617"/>
      <c r="NQB37" s="617"/>
      <c r="NQC37" s="617"/>
      <c r="NQD37" s="617"/>
      <c r="NQE37" s="617"/>
      <c r="NQF37" s="617"/>
      <c r="NQG37" s="617"/>
      <c r="NQH37" s="617"/>
      <c r="NQI37" s="617"/>
      <c r="NQJ37" s="617"/>
      <c r="NQK37" s="617"/>
      <c r="NQL37" s="617"/>
      <c r="NQM37" s="617"/>
      <c r="NQN37" s="617"/>
      <c r="NQO37" s="617"/>
      <c r="NQP37" s="617"/>
      <c r="NQQ37" s="617"/>
      <c r="NQR37" s="617"/>
      <c r="NQS37" s="617"/>
      <c r="NQT37" s="617"/>
      <c r="NQU37" s="617"/>
      <c r="NQV37" s="617"/>
      <c r="NQW37" s="617"/>
      <c r="NQX37" s="617"/>
      <c r="NQY37" s="617"/>
      <c r="NQZ37" s="617"/>
      <c r="NRA37" s="617"/>
      <c r="NRB37" s="617"/>
      <c r="NRC37" s="617"/>
      <c r="NRD37" s="617"/>
      <c r="NRE37" s="617"/>
      <c r="NRF37" s="617"/>
      <c r="NRG37" s="617"/>
      <c r="NRH37" s="617"/>
      <c r="NRI37" s="617"/>
      <c r="NRJ37" s="617"/>
      <c r="NRK37" s="617"/>
      <c r="NRL37" s="617"/>
      <c r="NRM37" s="617"/>
      <c r="NRN37" s="617"/>
      <c r="NRO37" s="617"/>
      <c r="NRP37" s="617"/>
      <c r="NRQ37" s="617"/>
      <c r="NRR37" s="617"/>
      <c r="NRS37" s="617"/>
      <c r="NRT37" s="617"/>
      <c r="NRU37" s="617"/>
      <c r="NRV37" s="617"/>
      <c r="NRW37" s="617"/>
      <c r="NRX37" s="617"/>
      <c r="NRY37" s="617"/>
      <c r="NRZ37" s="617"/>
      <c r="NSA37" s="617"/>
      <c r="NSB37" s="617"/>
      <c r="NSC37" s="617"/>
      <c r="NSD37" s="617"/>
      <c r="NSE37" s="617"/>
      <c r="NSF37" s="617"/>
      <c r="NSG37" s="617"/>
      <c r="NSH37" s="617"/>
      <c r="NSI37" s="617"/>
      <c r="NSJ37" s="617"/>
      <c r="NSK37" s="617"/>
      <c r="NSL37" s="617"/>
      <c r="NSM37" s="617"/>
      <c r="NSN37" s="617"/>
      <c r="NSO37" s="617"/>
      <c r="NSP37" s="617"/>
      <c r="NSQ37" s="617"/>
      <c r="NSR37" s="617"/>
      <c r="NSS37" s="617"/>
      <c r="NST37" s="617"/>
      <c r="NSU37" s="617"/>
      <c r="NSV37" s="617"/>
      <c r="NSW37" s="617"/>
      <c r="NSX37" s="617"/>
      <c r="NSY37" s="617"/>
      <c r="NSZ37" s="617"/>
      <c r="NTA37" s="617"/>
      <c r="NTB37" s="617"/>
      <c r="NTC37" s="617"/>
      <c r="NTD37" s="617"/>
      <c r="NTE37" s="617"/>
      <c r="NTF37" s="617"/>
      <c r="NTG37" s="617"/>
      <c r="NTH37" s="617"/>
      <c r="NTI37" s="617"/>
      <c r="NTJ37" s="617"/>
      <c r="NTK37" s="617"/>
      <c r="NTL37" s="617"/>
      <c r="NTM37" s="617"/>
      <c r="NTN37" s="617"/>
      <c r="NTO37" s="617"/>
      <c r="NTP37" s="617"/>
      <c r="NTQ37" s="617"/>
      <c r="NTR37" s="617"/>
      <c r="NTS37" s="617"/>
      <c r="NTT37" s="617"/>
      <c r="NTU37" s="617"/>
      <c r="NTV37" s="617"/>
      <c r="NTW37" s="617"/>
      <c r="NTX37" s="617"/>
      <c r="NTY37" s="617"/>
      <c r="NTZ37" s="617"/>
      <c r="NUA37" s="617"/>
      <c r="NUB37" s="617"/>
      <c r="NUC37" s="617"/>
      <c r="NUD37" s="617"/>
      <c r="NUE37" s="617"/>
      <c r="NUF37" s="617"/>
      <c r="NUG37" s="617"/>
      <c r="NUH37" s="617"/>
      <c r="NUI37" s="617"/>
      <c r="NUJ37" s="617"/>
      <c r="NUK37" s="617"/>
      <c r="NUL37" s="617"/>
      <c r="NUM37" s="617"/>
      <c r="NUN37" s="617"/>
      <c r="NUO37" s="617"/>
      <c r="NUP37" s="617"/>
      <c r="NUQ37" s="617"/>
      <c r="NUR37" s="617"/>
      <c r="NUS37" s="617"/>
      <c r="NUT37" s="617"/>
      <c r="NUU37" s="617"/>
      <c r="NUV37" s="617"/>
      <c r="NUW37" s="617"/>
      <c r="NUX37" s="617"/>
      <c r="NUY37" s="617"/>
      <c r="NUZ37" s="617"/>
      <c r="NVA37" s="617"/>
      <c r="NVB37" s="617"/>
      <c r="NVC37" s="617"/>
      <c r="NVD37" s="617"/>
      <c r="NVE37" s="617"/>
      <c r="NVF37" s="617"/>
      <c r="NVG37" s="617"/>
      <c r="NVH37" s="617"/>
      <c r="NVI37" s="617"/>
      <c r="NVJ37" s="617"/>
      <c r="NVK37" s="617"/>
      <c r="NVL37" s="617"/>
      <c r="NVM37" s="617"/>
      <c r="NVN37" s="617"/>
      <c r="NVO37" s="617"/>
      <c r="NVP37" s="617"/>
      <c r="NVQ37" s="617"/>
      <c r="NVR37" s="617"/>
      <c r="NVS37" s="617"/>
      <c r="NVT37" s="617"/>
      <c r="NVU37" s="617"/>
      <c r="NVV37" s="617"/>
      <c r="NVW37" s="617"/>
      <c r="NVX37" s="617"/>
      <c r="NVY37" s="617"/>
      <c r="NVZ37" s="617"/>
      <c r="NWA37" s="617"/>
      <c r="NWB37" s="617"/>
      <c r="NWC37" s="617"/>
      <c r="NWD37" s="617"/>
      <c r="NWE37" s="617"/>
      <c r="NWF37" s="617"/>
      <c r="NWG37" s="617"/>
      <c r="NWH37" s="617"/>
      <c r="NWI37" s="617"/>
      <c r="NWJ37" s="617"/>
      <c r="NWK37" s="617"/>
      <c r="NWL37" s="617"/>
      <c r="NWM37" s="617"/>
      <c r="NWN37" s="617"/>
      <c r="NWO37" s="617"/>
      <c r="NWP37" s="617"/>
      <c r="NWQ37" s="617"/>
      <c r="NWR37" s="617"/>
      <c r="NWS37" s="617"/>
      <c r="NWT37" s="617"/>
      <c r="NWU37" s="617"/>
      <c r="NWV37" s="617"/>
      <c r="NWW37" s="617"/>
      <c r="NWX37" s="617"/>
      <c r="NWY37" s="617"/>
      <c r="NWZ37" s="617"/>
      <c r="NXA37" s="617"/>
      <c r="NXB37" s="617"/>
      <c r="NXC37" s="617"/>
      <c r="NXD37" s="617"/>
      <c r="NXE37" s="617"/>
      <c r="NXF37" s="617"/>
      <c r="NXG37" s="617"/>
      <c r="NXH37" s="617"/>
      <c r="NXI37" s="617"/>
      <c r="NXJ37" s="617"/>
      <c r="NXK37" s="617"/>
      <c r="NXL37" s="617"/>
      <c r="NXM37" s="617"/>
      <c r="NXN37" s="617"/>
      <c r="NXO37" s="617"/>
      <c r="NXP37" s="617"/>
      <c r="NXQ37" s="617"/>
      <c r="NXR37" s="617"/>
      <c r="NXS37" s="617"/>
      <c r="NXT37" s="617"/>
      <c r="NXU37" s="617"/>
      <c r="NXV37" s="617"/>
      <c r="NXW37" s="617"/>
      <c r="NXX37" s="617"/>
      <c r="NXY37" s="617"/>
      <c r="NXZ37" s="617"/>
      <c r="NYA37" s="617"/>
      <c r="NYB37" s="617"/>
      <c r="NYC37" s="617"/>
      <c r="NYD37" s="617"/>
      <c r="NYE37" s="617"/>
      <c r="NYF37" s="617"/>
      <c r="NYG37" s="617"/>
      <c r="NYH37" s="617"/>
      <c r="NYI37" s="617"/>
      <c r="NYJ37" s="617"/>
      <c r="NYK37" s="617"/>
      <c r="NYL37" s="617"/>
      <c r="NYM37" s="617"/>
      <c r="NYN37" s="617"/>
      <c r="NYO37" s="617"/>
      <c r="NYP37" s="617"/>
      <c r="NYQ37" s="617"/>
      <c r="NYR37" s="617"/>
      <c r="NYS37" s="617"/>
      <c r="NYT37" s="617"/>
      <c r="NYU37" s="617"/>
      <c r="NYV37" s="617"/>
      <c r="NYW37" s="617"/>
      <c r="NYX37" s="617"/>
      <c r="NYY37" s="617"/>
      <c r="NYZ37" s="617"/>
      <c r="NZA37" s="617"/>
      <c r="NZB37" s="617"/>
      <c r="NZC37" s="617"/>
      <c r="NZD37" s="617"/>
      <c r="NZE37" s="617"/>
      <c r="NZF37" s="617"/>
      <c r="NZG37" s="617"/>
      <c r="NZH37" s="617"/>
      <c r="NZI37" s="617"/>
      <c r="NZJ37" s="617"/>
      <c r="NZK37" s="617"/>
      <c r="NZL37" s="617"/>
      <c r="NZM37" s="617"/>
      <c r="NZN37" s="617"/>
      <c r="NZO37" s="617"/>
      <c r="NZP37" s="617"/>
      <c r="NZQ37" s="617"/>
      <c r="NZR37" s="617"/>
      <c r="NZS37" s="617"/>
      <c r="NZT37" s="617"/>
      <c r="NZU37" s="617"/>
      <c r="NZV37" s="617"/>
      <c r="NZW37" s="617"/>
      <c r="NZX37" s="617"/>
      <c r="NZY37" s="617"/>
      <c r="NZZ37" s="617"/>
      <c r="OAA37" s="617"/>
      <c r="OAB37" s="617"/>
      <c r="OAC37" s="617"/>
      <c r="OAD37" s="617"/>
      <c r="OAE37" s="617"/>
      <c r="OAF37" s="617"/>
      <c r="OAG37" s="617"/>
      <c r="OAH37" s="617"/>
      <c r="OAI37" s="617"/>
      <c r="OAJ37" s="617"/>
      <c r="OAK37" s="617"/>
      <c r="OAL37" s="617"/>
      <c r="OAM37" s="617"/>
      <c r="OAN37" s="617"/>
      <c r="OAO37" s="617"/>
      <c r="OAP37" s="617"/>
      <c r="OAQ37" s="617"/>
      <c r="OAR37" s="617"/>
      <c r="OAS37" s="617"/>
      <c r="OAT37" s="617"/>
      <c r="OAU37" s="617"/>
      <c r="OAV37" s="617"/>
      <c r="OAW37" s="617"/>
      <c r="OAX37" s="617"/>
      <c r="OAY37" s="617"/>
      <c r="OAZ37" s="617"/>
      <c r="OBA37" s="617"/>
      <c r="OBB37" s="617"/>
      <c r="OBC37" s="617"/>
      <c r="OBD37" s="617"/>
      <c r="OBE37" s="617"/>
      <c r="OBF37" s="617"/>
      <c r="OBG37" s="617"/>
      <c r="OBH37" s="617"/>
      <c r="OBI37" s="617"/>
      <c r="OBJ37" s="617"/>
      <c r="OBK37" s="617"/>
      <c r="OBL37" s="617"/>
      <c r="OBM37" s="617"/>
      <c r="OBN37" s="617"/>
      <c r="OBO37" s="617"/>
      <c r="OBP37" s="617"/>
      <c r="OBQ37" s="617"/>
      <c r="OBR37" s="617"/>
      <c r="OBS37" s="617"/>
      <c r="OBT37" s="617"/>
      <c r="OBU37" s="617"/>
      <c r="OBV37" s="617"/>
      <c r="OBW37" s="617"/>
      <c r="OBX37" s="617"/>
      <c r="OBY37" s="617"/>
      <c r="OBZ37" s="617"/>
      <c r="OCA37" s="617"/>
      <c r="OCB37" s="617"/>
      <c r="OCC37" s="617"/>
      <c r="OCD37" s="617"/>
      <c r="OCE37" s="617"/>
      <c r="OCF37" s="617"/>
      <c r="OCG37" s="617"/>
      <c r="OCH37" s="617"/>
      <c r="OCI37" s="617"/>
      <c r="OCJ37" s="617"/>
      <c r="OCK37" s="617"/>
      <c r="OCL37" s="617"/>
      <c r="OCM37" s="617"/>
      <c r="OCN37" s="617"/>
      <c r="OCO37" s="617"/>
      <c r="OCP37" s="617"/>
      <c r="OCQ37" s="617"/>
      <c r="OCR37" s="617"/>
      <c r="OCS37" s="617"/>
      <c r="OCT37" s="617"/>
      <c r="OCU37" s="617"/>
      <c r="OCV37" s="617"/>
      <c r="OCW37" s="617"/>
      <c r="OCX37" s="617"/>
      <c r="OCY37" s="617"/>
      <c r="OCZ37" s="617"/>
      <c r="ODA37" s="617"/>
      <c r="ODB37" s="617"/>
      <c r="ODC37" s="617"/>
      <c r="ODD37" s="617"/>
      <c r="ODE37" s="617"/>
      <c r="ODF37" s="617"/>
      <c r="ODG37" s="617"/>
      <c r="ODH37" s="617"/>
      <c r="ODI37" s="617"/>
      <c r="ODJ37" s="617"/>
      <c r="ODK37" s="617"/>
      <c r="ODL37" s="617"/>
      <c r="ODM37" s="617"/>
      <c r="ODN37" s="617"/>
      <c r="ODO37" s="617"/>
      <c r="ODP37" s="617"/>
      <c r="ODQ37" s="617"/>
      <c r="ODR37" s="617"/>
      <c r="ODS37" s="617"/>
      <c r="ODT37" s="617"/>
      <c r="ODU37" s="617"/>
      <c r="ODV37" s="617"/>
      <c r="ODW37" s="617"/>
      <c r="ODX37" s="617"/>
      <c r="ODY37" s="617"/>
      <c r="ODZ37" s="617"/>
      <c r="OEA37" s="617"/>
      <c r="OEB37" s="617"/>
      <c r="OEC37" s="617"/>
      <c r="OED37" s="617"/>
      <c r="OEE37" s="617"/>
      <c r="OEF37" s="617"/>
      <c r="OEG37" s="617"/>
      <c r="OEH37" s="617"/>
      <c r="OEI37" s="617"/>
      <c r="OEJ37" s="617"/>
      <c r="OEK37" s="617"/>
      <c r="OEL37" s="617"/>
      <c r="OEM37" s="617"/>
      <c r="OEN37" s="617"/>
      <c r="OEO37" s="617"/>
      <c r="OEP37" s="617"/>
      <c r="OEQ37" s="617"/>
      <c r="OER37" s="617"/>
      <c r="OES37" s="617"/>
      <c r="OET37" s="617"/>
      <c r="OEU37" s="617"/>
      <c r="OEV37" s="617"/>
      <c r="OEW37" s="617"/>
      <c r="OEX37" s="617"/>
      <c r="OEY37" s="617"/>
      <c r="OEZ37" s="617"/>
      <c r="OFA37" s="617"/>
      <c r="OFB37" s="617"/>
      <c r="OFC37" s="617"/>
      <c r="OFD37" s="617"/>
      <c r="OFE37" s="617"/>
      <c r="OFF37" s="617"/>
      <c r="OFG37" s="617"/>
      <c r="OFH37" s="617"/>
      <c r="OFI37" s="617"/>
      <c r="OFJ37" s="617"/>
      <c r="OFK37" s="617"/>
      <c r="OFL37" s="617"/>
      <c r="OFM37" s="617"/>
      <c r="OFN37" s="617"/>
      <c r="OFO37" s="617"/>
      <c r="OFP37" s="617"/>
      <c r="OFQ37" s="617"/>
      <c r="OFR37" s="617"/>
      <c r="OFS37" s="617"/>
      <c r="OFT37" s="617"/>
      <c r="OFU37" s="617"/>
      <c r="OFV37" s="617"/>
      <c r="OFW37" s="617"/>
      <c r="OFX37" s="617"/>
      <c r="OFY37" s="617"/>
      <c r="OFZ37" s="617"/>
      <c r="OGA37" s="617"/>
      <c r="OGB37" s="617"/>
      <c r="OGC37" s="617"/>
      <c r="OGD37" s="617"/>
      <c r="OGE37" s="617"/>
      <c r="OGF37" s="617"/>
      <c r="OGG37" s="617"/>
      <c r="OGH37" s="617"/>
      <c r="OGI37" s="617"/>
      <c r="OGJ37" s="617"/>
      <c r="OGK37" s="617"/>
      <c r="OGL37" s="617"/>
      <c r="OGM37" s="617"/>
      <c r="OGN37" s="617"/>
      <c r="OGO37" s="617"/>
      <c r="OGP37" s="617"/>
      <c r="OGQ37" s="617"/>
      <c r="OGR37" s="617"/>
      <c r="OGS37" s="617"/>
      <c r="OGT37" s="617"/>
      <c r="OGU37" s="617"/>
      <c r="OGV37" s="617"/>
      <c r="OGW37" s="617"/>
      <c r="OGX37" s="617"/>
      <c r="OGY37" s="617"/>
      <c r="OGZ37" s="617"/>
      <c r="OHA37" s="617"/>
      <c r="OHB37" s="617"/>
      <c r="OHC37" s="617"/>
      <c r="OHD37" s="617"/>
      <c r="OHE37" s="617"/>
      <c r="OHF37" s="617"/>
      <c r="OHG37" s="617"/>
      <c r="OHH37" s="617"/>
      <c r="OHI37" s="617"/>
      <c r="OHJ37" s="617"/>
      <c r="OHK37" s="617"/>
      <c r="OHL37" s="617"/>
      <c r="OHM37" s="617"/>
      <c r="OHN37" s="617"/>
      <c r="OHO37" s="617"/>
      <c r="OHP37" s="617"/>
      <c r="OHQ37" s="617"/>
      <c r="OHR37" s="617"/>
      <c r="OHS37" s="617"/>
      <c r="OHT37" s="617"/>
      <c r="OHU37" s="617"/>
      <c r="OHV37" s="617"/>
      <c r="OHW37" s="617"/>
      <c r="OHX37" s="617"/>
      <c r="OHY37" s="617"/>
      <c r="OHZ37" s="617"/>
      <c r="OIA37" s="617"/>
      <c r="OIB37" s="617"/>
      <c r="OIC37" s="617"/>
      <c r="OID37" s="617"/>
      <c r="OIE37" s="617"/>
      <c r="OIF37" s="617"/>
      <c r="OIG37" s="617"/>
      <c r="OIH37" s="617"/>
      <c r="OII37" s="617"/>
      <c r="OIJ37" s="617"/>
      <c r="OIK37" s="617"/>
      <c r="OIL37" s="617"/>
      <c r="OIM37" s="617"/>
      <c r="OIN37" s="617"/>
      <c r="OIO37" s="617"/>
      <c r="OIP37" s="617"/>
      <c r="OIQ37" s="617"/>
      <c r="OIR37" s="617"/>
      <c r="OIS37" s="617"/>
      <c r="OIT37" s="617"/>
      <c r="OIU37" s="617"/>
      <c r="OIV37" s="617"/>
      <c r="OIW37" s="617"/>
      <c r="OIX37" s="617"/>
      <c r="OIY37" s="617"/>
      <c r="OIZ37" s="617"/>
      <c r="OJA37" s="617"/>
      <c r="OJB37" s="617"/>
      <c r="OJC37" s="617"/>
      <c r="OJD37" s="617"/>
      <c r="OJE37" s="617"/>
      <c r="OJF37" s="617"/>
      <c r="OJG37" s="617"/>
      <c r="OJH37" s="617"/>
      <c r="OJI37" s="617"/>
      <c r="OJJ37" s="617"/>
      <c r="OJK37" s="617"/>
      <c r="OJL37" s="617"/>
      <c r="OJM37" s="617"/>
      <c r="OJN37" s="617"/>
      <c r="OJO37" s="617"/>
      <c r="OJP37" s="617"/>
      <c r="OJQ37" s="617"/>
      <c r="OJR37" s="617"/>
      <c r="OJS37" s="617"/>
      <c r="OJT37" s="617"/>
      <c r="OJU37" s="617"/>
      <c r="OJV37" s="617"/>
      <c r="OJW37" s="617"/>
      <c r="OJX37" s="617"/>
      <c r="OJY37" s="617"/>
      <c r="OJZ37" s="617"/>
      <c r="OKA37" s="617"/>
      <c r="OKB37" s="617"/>
      <c r="OKC37" s="617"/>
      <c r="OKD37" s="617"/>
      <c r="OKE37" s="617"/>
      <c r="OKF37" s="617"/>
      <c r="OKG37" s="617"/>
      <c r="OKH37" s="617"/>
      <c r="OKI37" s="617"/>
      <c r="OKJ37" s="617"/>
      <c r="OKK37" s="617"/>
      <c r="OKL37" s="617"/>
      <c r="OKM37" s="617"/>
      <c r="OKN37" s="617"/>
      <c r="OKO37" s="617"/>
      <c r="OKP37" s="617"/>
      <c r="OKQ37" s="617"/>
      <c r="OKR37" s="617"/>
      <c r="OKS37" s="617"/>
      <c r="OKT37" s="617"/>
      <c r="OKU37" s="617"/>
      <c r="OKV37" s="617"/>
      <c r="OKW37" s="617"/>
      <c r="OKX37" s="617"/>
      <c r="OKY37" s="617"/>
      <c r="OKZ37" s="617"/>
      <c r="OLA37" s="617"/>
      <c r="OLB37" s="617"/>
      <c r="OLC37" s="617"/>
      <c r="OLD37" s="617"/>
      <c r="OLE37" s="617"/>
      <c r="OLF37" s="617"/>
      <c r="OLG37" s="617"/>
      <c r="OLH37" s="617"/>
      <c r="OLI37" s="617"/>
      <c r="OLJ37" s="617"/>
      <c r="OLK37" s="617"/>
      <c r="OLL37" s="617"/>
      <c r="OLM37" s="617"/>
      <c r="OLN37" s="617"/>
      <c r="OLO37" s="617"/>
      <c r="OLP37" s="617"/>
      <c r="OLQ37" s="617"/>
      <c r="OLR37" s="617"/>
      <c r="OLS37" s="617"/>
      <c r="OLT37" s="617"/>
      <c r="OLU37" s="617"/>
      <c r="OLV37" s="617"/>
      <c r="OLW37" s="617"/>
      <c r="OLX37" s="617"/>
      <c r="OLY37" s="617"/>
      <c r="OLZ37" s="617"/>
      <c r="OMA37" s="617"/>
      <c r="OMB37" s="617"/>
      <c r="OMC37" s="617"/>
      <c r="OMD37" s="617"/>
      <c r="OME37" s="617"/>
      <c r="OMF37" s="617"/>
      <c r="OMG37" s="617"/>
      <c r="OMH37" s="617"/>
      <c r="OMI37" s="617"/>
      <c r="OMJ37" s="617"/>
      <c r="OMK37" s="617"/>
      <c r="OML37" s="617"/>
      <c r="OMM37" s="617"/>
      <c r="OMN37" s="617"/>
      <c r="OMO37" s="617"/>
      <c r="OMP37" s="617"/>
      <c r="OMQ37" s="617"/>
      <c r="OMR37" s="617"/>
      <c r="OMS37" s="617"/>
      <c r="OMT37" s="617"/>
      <c r="OMU37" s="617"/>
      <c r="OMV37" s="617"/>
      <c r="OMW37" s="617"/>
      <c r="OMX37" s="617"/>
      <c r="OMY37" s="617"/>
      <c r="OMZ37" s="617"/>
      <c r="ONA37" s="617"/>
      <c r="ONB37" s="617"/>
      <c r="ONC37" s="617"/>
      <c r="OND37" s="617"/>
      <c r="ONE37" s="617"/>
      <c r="ONF37" s="617"/>
      <c r="ONG37" s="617"/>
      <c r="ONH37" s="617"/>
      <c r="ONI37" s="617"/>
      <c r="ONJ37" s="617"/>
      <c r="ONK37" s="617"/>
      <c r="ONL37" s="617"/>
      <c r="ONM37" s="617"/>
      <c r="ONN37" s="617"/>
      <c r="ONO37" s="617"/>
      <c r="ONP37" s="617"/>
      <c r="ONQ37" s="617"/>
      <c r="ONR37" s="617"/>
      <c r="ONS37" s="617"/>
      <c r="ONT37" s="617"/>
      <c r="ONU37" s="617"/>
      <c r="ONV37" s="617"/>
      <c r="ONW37" s="617"/>
      <c r="ONX37" s="617"/>
      <c r="ONY37" s="617"/>
      <c r="ONZ37" s="617"/>
      <c r="OOA37" s="617"/>
      <c r="OOB37" s="617"/>
      <c r="OOC37" s="617"/>
      <c r="OOD37" s="617"/>
      <c r="OOE37" s="617"/>
      <c r="OOF37" s="617"/>
      <c r="OOG37" s="617"/>
      <c r="OOH37" s="617"/>
      <c r="OOI37" s="617"/>
      <c r="OOJ37" s="617"/>
      <c r="OOK37" s="617"/>
      <c r="OOL37" s="617"/>
      <c r="OOM37" s="617"/>
      <c r="OON37" s="617"/>
      <c r="OOO37" s="617"/>
      <c r="OOP37" s="617"/>
      <c r="OOQ37" s="617"/>
      <c r="OOR37" s="617"/>
      <c r="OOS37" s="617"/>
      <c r="OOT37" s="617"/>
      <c r="OOU37" s="617"/>
      <c r="OOV37" s="617"/>
      <c r="OOW37" s="617"/>
      <c r="OOX37" s="617"/>
      <c r="OOY37" s="617"/>
      <c r="OOZ37" s="617"/>
      <c r="OPA37" s="617"/>
      <c r="OPB37" s="617"/>
      <c r="OPC37" s="617"/>
      <c r="OPD37" s="617"/>
      <c r="OPE37" s="617"/>
      <c r="OPF37" s="617"/>
      <c r="OPG37" s="617"/>
      <c r="OPH37" s="617"/>
      <c r="OPI37" s="617"/>
      <c r="OPJ37" s="617"/>
      <c r="OPK37" s="617"/>
      <c r="OPL37" s="617"/>
      <c r="OPM37" s="617"/>
      <c r="OPN37" s="617"/>
      <c r="OPO37" s="617"/>
      <c r="OPP37" s="617"/>
      <c r="OPQ37" s="617"/>
      <c r="OPR37" s="617"/>
      <c r="OPS37" s="617"/>
      <c r="OPT37" s="617"/>
      <c r="OPU37" s="617"/>
      <c r="OPV37" s="617"/>
      <c r="OPW37" s="617"/>
      <c r="OPX37" s="617"/>
      <c r="OPY37" s="617"/>
      <c r="OPZ37" s="617"/>
      <c r="OQA37" s="617"/>
      <c r="OQB37" s="617"/>
      <c r="OQC37" s="617"/>
      <c r="OQD37" s="617"/>
      <c r="OQE37" s="617"/>
      <c r="OQF37" s="617"/>
      <c r="OQG37" s="617"/>
      <c r="OQH37" s="617"/>
      <c r="OQI37" s="617"/>
      <c r="OQJ37" s="617"/>
      <c r="OQK37" s="617"/>
      <c r="OQL37" s="617"/>
      <c r="OQM37" s="617"/>
      <c r="OQN37" s="617"/>
      <c r="OQO37" s="617"/>
      <c r="OQP37" s="617"/>
      <c r="OQQ37" s="617"/>
      <c r="OQR37" s="617"/>
      <c r="OQS37" s="617"/>
      <c r="OQT37" s="617"/>
      <c r="OQU37" s="617"/>
      <c r="OQV37" s="617"/>
      <c r="OQW37" s="617"/>
      <c r="OQX37" s="617"/>
      <c r="OQY37" s="617"/>
      <c r="OQZ37" s="617"/>
      <c r="ORA37" s="617"/>
      <c r="ORB37" s="617"/>
      <c r="ORC37" s="617"/>
      <c r="ORD37" s="617"/>
      <c r="ORE37" s="617"/>
      <c r="ORF37" s="617"/>
      <c r="ORG37" s="617"/>
      <c r="ORH37" s="617"/>
      <c r="ORI37" s="617"/>
      <c r="ORJ37" s="617"/>
      <c r="ORK37" s="617"/>
      <c r="ORL37" s="617"/>
      <c r="ORM37" s="617"/>
      <c r="ORN37" s="617"/>
      <c r="ORO37" s="617"/>
      <c r="ORP37" s="617"/>
      <c r="ORQ37" s="617"/>
      <c r="ORR37" s="617"/>
      <c r="ORS37" s="617"/>
      <c r="ORT37" s="617"/>
      <c r="ORU37" s="617"/>
      <c r="ORV37" s="617"/>
      <c r="ORW37" s="617"/>
      <c r="ORX37" s="617"/>
      <c r="ORY37" s="617"/>
      <c r="ORZ37" s="617"/>
      <c r="OSA37" s="617"/>
      <c r="OSB37" s="617"/>
      <c r="OSC37" s="617"/>
      <c r="OSD37" s="617"/>
      <c r="OSE37" s="617"/>
      <c r="OSF37" s="617"/>
      <c r="OSG37" s="617"/>
      <c r="OSH37" s="617"/>
      <c r="OSI37" s="617"/>
      <c r="OSJ37" s="617"/>
      <c r="OSK37" s="617"/>
      <c r="OSL37" s="617"/>
      <c r="OSM37" s="617"/>
      <c r="OSN37" s="617"/>
      <c r="OSO37" s="617"/>
      <c r="OSP37" s="617"/>
      <c r="OSQ37" s="617"/>
      <c r="OSR37" s="617"/>
      <c r="OSS37" s="617"/>
      <c r="OST37" s="617"/>
      <c r="OSU37" s="617"/>
      <c r="OSV37" s="617"/>
      <c r="OSW37" s="617"/>
      <c r="OSX37" s="617"/>
      <c r="OSY37" s="617"/>
      <c r="OSZ37" s="617"/>
      <c r="OTA37" s="617"/>
      <c r="OTB37" s="617"/>
      <c r="OTC37" s="617"/>
      <c r="OTD37" s="617"/>
      <c r="OTE37" s="617"/>
      <c r="OTF37" s="617"/>
      <c r="OTG37" s="617"/>
      <c r="OTH37" s="617"/>
      <c r="OTI37" s="617"/>
      <c r="OTJ37" s="617"/>
      <c r="OTK37" s="617"/>
      <c r="OTL37" s="617"/>
      <c r="OTM37" s="617"/>
      <c r="OTN37" s="617"/>
      <c r="OTO37" s="617"/>
      <c r="OTP37" s="617"/>
      <c r="OTQ37" s="617"/>
      <c r="OTR37" s="617"/>
      <c r="OTS37" s="617"/>
      <c r="OTT37" s="617"/>
      <c r="OTU37" s="617"/>
      <c r="OTV37" s="617"/>
      <c r="OTW37" s="617"/>
      <c r="OTX37" s="617"/>
      <c r="OTY37" s="617"/>
      <c r="OTZ37" s="617"/>
      <c r="OUA37" s="617"/>
      <c r="OUB37" s="617"/>
      <c r="OUC37" s="617"/>
      <c r="OUD37" s="617"/>
      <c r="OUE37" s="617"/>
      <c r="OUF37" s="617"/>
      <c r="OUG37" s="617"/>
      <c r="OUH37" s="617"/>
      <c r="OUI37" s="617"/>
      <c r="OUJ37" s="617"/>
      <c r="OUK37" s="617"/>
      <c r="OUL37" s="617"/>
      <c r="OUM37" s="617"/>
      <c r="OUN37" s="617"/>
      <c r="OUO37" s="617"/>
      <c r="OUP37" s="617"/>
      <c r="OUQ37" s="617"/>
      <c r="OUR37" s="617"/>
      <c r="OUS37" s="617"/>
      <c r="OUT37" s="617"/>
      <c r="OUU37" s="617"/>
      <c r="OUV37" s="617"/>
      <c r="OUW37" s="617"/>
      <c r="OUX37" s="617"/>
      <c r="OUY37" s="617"/>
      <c r="OUZ37" s="617"/>
      <c r="OVA37" s="617"/>
      <c r="OVB37" s="617"/>
      <c r="OVC37" s="617"/>
      <c r="OVD37" s="617"/>
      <c r="OVE37" s="617"/>
      <c r="OVF37" s="617"/>
      <c r="OVG37" s="617"/>
      <c r="OVH37" s="617"/>
      <c r="OVI37" s="617"/>
      <c r="OVJ37" s="617"/>
      <c r="OVK37" s="617"/>
      <c r="OVL37" s="617"/>
      <c r="OVM37" s="617"/>
      <c r="OVN37" s="617"/>
      <c r="OVO37" s="617"/>
      <c r="OVP37" s="617"/>
      <c r="OVQ37" s="617"/>
      <c r="OVR37" s="617"/>
      <c r="OVS37" s="617"/>
      <c r="OVT37" s="617"/>
      <c r="OVU37" s="617"/>
      <c r="OVV37" s="617"/>
      <c r="OVW37" s="617"/>
      <c r="OVX37" s="617"/>
      <c r="OVY37" s="617"/>
      <c r="OVZ37" s="617"/>
      <c r="OWA37" s="617"/>
      <c r="OWB37" s="617"/>
      <c r="OWC37" s="617"/>
      <c r="OWD37" s="617"/>
      <c r="OWE37" s="617"/>
      <c r="OWF37" s="617"/>
      <c r="OWG37" s="617"/>
      <c r="OWH37" s="617"/>
      <c r="OWI37" s="617"/>
      <c r="OWJ37" s="617"/>
      <c r="OWK37" s="617"/>
      <c r="OWL37" s="617"/>
      <c r="OWM37" s="617"/>
      <c r="OWN37" s="617"/>
      <c r="OWO37" s="617"/>
      <c r="OWP37" s="617"/>
      <c r="OWQ37" s="617"/>
      <c r="OWR37" s="617"/>
      <c r="OWS37" s="617"/>
      <c r="OWT37" s="617"/>
      <c r="OWU37" s="617"/>
      <c r="OWV37" s="617"/>
      <c r="OWW37" s="617"/>
      <c r="OWX37" s="617"/>
      <c r="OWY37" s="617"/>
      <c r="OWZ37" s="617"/>
      <c r="OXA37" s="617"/>
      <c r="OXB37" s="617"/>
      <c r="OXC37" s="617"/>
      <c r="OXD37" s="617"/>
      <c r="OXE37" s="617"/>
      <c r="OXF37" s="617"/>
      <c r="OXG37" s="617"/>
      <c r="OXH37" s="617"/>
      <c r="OXI37" s="617"/>
      <c r="OXJ37" s="617"/>
      <c r="OXK37" s="617"/>
      <c r="OXL37" s="617"/>
      <c r="OXM37" s="617"/>
      <c r="OXN37" s="617"/>
      <c r="OXO37" s="617"/>
      <c r="OXP37" s="617"/>
      <c r="OXQ37" s="617"/>
      <c r="OXR37" s="617"/>
      <c r="OXS37" s="617"/>
      <c r="OXT37" s="617"/>
      <c r="OXU37" s="617"/>
      <c r="OXV37" s="617"/>
      <c r="OXW37" s="617"/>
      <c r="OXX37" s="617"/>
      <c r="OXY37" s="617"/>
      <c r="OXZ37" s="617"/>
      <c r="OYA37" s="617"/>
      <c r="OYB37" s="617"/>
      <c r="OYC37" s="617"/>
      <c r="OYD37" s="617"/>
      <c r="OYE37" s="617"/>
      <c r="OYF37" s="617"/>
      <c r="OYG37" s="617"/>
      <c r="OYH37" s="617"/>
      <c r="OYI37" s="617"/>
      <c r="OYJ37" s="617"/>
      <c r="OYK37" s="617"/>
      <c r="OYL37" s="617"/>
      <c r="OYM37" s="617"/>
      <c r="OYN37" s="617"/>
      <c r="OYO37" s="617"/>
      <c r="OYP37" s="617"/>
      <c r="OYQ37" s="617"/>
      <c r="OYR37" s="617"/>
      <c r="OYS37" s="617"/>
      <c r="OYT37" s="617"/>
      <c r="OYU37" s="617"/>
      <c r="OYV37" s="617"/>
      <c r="OYW37" s="617"/>
      <c r="OYX37" s="617"/>
      <c r="OYY37" s="617"/>
      <c r="OYZ37" s="617"/>
      <c r="OZA37" s="617"/>
      <c r="OZB37" s="617"/>
      <c r="OZC37" s="617"/>
      <c r="OZD37" s="617"/>
      <c r="OZE37" s="617"/>
      <c r="OZF37" s="617"/>
      <c r="OZG37" s="617"/>
      <c r="OZH37" s="617"/>
      <c r="OZI37" s="617"/>
      <c r="OZJ37" s="617"/>
      <c r="OZK37" s="617"/>
      <c r="OZL37" s="617"/>
      <c r="OZM37" s="617"/>
      <c r="OZN37" s="617"/>
      <c r="OZO37" s="617"/>
      <c r="OZP37" s="617"/>
      <c r="OZQ37" s="617"/>
      <c r="OZR37" s="617"/>
      <c r="OZS37" s="617"/>
      <c r="OZT37" s="617"/>
      <c r="OZU37" s="617"/>
      <c r="OZV37" s="617"/>
      <c r="OZW37" s="617"/>
      <c r="OZX37" s="617"/>
      <c r="OZY37" s="617"/>
      <c r="OZZ37" s="617"/>
      <c r="PAA37" s="617"/>
      <c r="PAB37" s="617"/>
      <c r="PAC37" s="617"/>
      <c r="PAD37" s="617"/>
      <c r="PAE37" s="617"/>
      <c r="PAF37" s="617"/>
      <c r="PAG37" s="617"/>
      <c r="PAH37" s="617"/>
      <c r="PAI37" s="617"/>
      <c r="PAJ37" s="617"/>
      <c r="PAK37" s="617"/>
      <c r="PAL37" s="617"/>
      <c r="PAM37" s="617"/>
      <c r="PAN37" s="617"/>
      <c r="PAO37" s="617"/>
      <c r="PAP37" s="617"/>
      <c r="PAQ37" s="617"/>
      <c r="PAR37" s="617"/>
      <c r="PAS37" s="617"/>
      <c r="PAT37" s="617"/>
      <c r="PAU37" s="617"/>
      <c r="PAV37" s="617"/>
      <c r="PAW37" s="617"/>
      <c r="PAX37" s="617"/>
      <c r="PAY37" s="617"/>
      <c r="PAZ37" s="617"/>
      <c r="PBA37" s="617"/>
      <c r="PBB37" s="617"/>
      <c r="PBC37" s="617"/>
      <c r="PBD37" s="617"/>
      <c r="PBE37" s="617"/>
      <c r="PBF37" s="617"/>
      <c r="PBG37" s="617"/>
      <c r="PBH37" s="617"/>
      <c r="PBI37" s="617"/>
      <c r="PBJ37" s="617"/>
      <c r="PBK37" s="617"/>
      <c r="PBL37" s="617"/>
      <c r="PBM37" s="617"/>
      <c r="PBN37" s="617"/>
      <c r="PBO37" s="617"/>
      <c r="PBP37" s="617"/>
      <c r="PBQ37" s="617"/>
      <c r="PBR37" s="617"/>
      <c r="PBS37" s="617"/>
      <c r="PBT37" s="617"/>
      <c r="PBU37" s="617"/>
      <c r="PBV37" s="617"/>
      <c r="PBW37" s="617"/>
      <c r="PBX37" s="617"/>
      <c r="PBY37" s="617"/>
      <c r="PBZ37" s="617"/>
      <c r="PCA37" s="617"/>
      <c r="PCB37" s="617"/>
      <c r="PCC37" s="617"/>
      <c r="PCD37" s="617"/>
      <c r="PCE37" s="617"/>
      <c r="PCF37" s="617"/>
      <c r="PCG37" s="617"/>
      <c r="PCH37" s="617"/>
      <c r="PCI37" s="617"/>
      <c r="PCJ37" s="617"/>
      <c r="PCK37" s="617"/>
      <c r="PCL37" s="617"/>
      <c r="PCM37" s="617"/>
      <c r="PCN37" s="617"/>
      <c r="PCO37" s="617"/>
      <c r="PCP37" s="617"/>
      <c r="PCQ37" s="617"/>
      <c r="PCR37" s="617"/>
      <c r="PCS37" s="617"/>
      <c r="PCT37" s="617"/>
      <c r="PCU37" s="617"/>
      <c r="PCV37" s="617"/>
      <c r="PCW37" s="617"/>
      <c r="PCX37" s="617"/>
      <c r="PCY37" s="617"/>
      <c r="PCZ37" s="617"/>
      <c r="PDA37" s="617"/>
      <c r="PDB37" s="617"/>
      <c r="PDC37" s="617"/>
      <c r="PDD37" s="617"/>
      <c r="PDE37" s="617"/>
      <c r="PDF37" s="617"/>
      <c r="PDG37" s="617"/>
      <c r="PDH37" s="617"/>
      <c r="PDI37" s="617"/>
      <c r="PDJ37" s="617"/>
      <c r="PDK37" s="617"/>
      <c r="PDL37" s="617"/>
      <c r="PDM37" s="617"/>
      <c r="PDN37" s="617"/>
      <c r="PDO37" s="617"/>
      <c r="PDP37" s="617"/>
      <c r="PDQ37" s="617"/>
      <c r="PDR37" s="617"/>
      <c r="PDS37" s="617"/>
      <c r="PDT37" s="617"/>
      <c r="PDU37" s="617"/>
      <c r="PDV37" s="617"/>
      <c r="PDW37" s="617"/>
      <c r="PDX37" s="617"/>
      <c r="PDY37" s="617"/>
      <c r="PDZ37" s="617"/>
      <c r="PEA37" s="617"/>
      <c r="PEB37" s="617"/>
      <c r="PEC37" s="617"/>
      <c r="PED37" s="617"/>
      <c r="PEE37" s="617"/>
      <c r="PEF37" s="617"/>
      <c r="PEG37" s="617"/>
      <c r="PEH37" s="617"/>
      <c r="PEI37" s="617"/>
      <c r="PEJ37" s="617"/>
      <c r="PEK37" s="617"/>
      <c r="PEL37" s="617"/>
      <c r="PEM37" s="617"/>
      <c r="PEN37" s="617"/>
      <c r="PEO37" s="617"/>
      <c r="PEP37" s="617"/>
      <c r="PEQ37" s="617"/>
      <c r="PER37" s="617"/>
      <c r="PES37" s="617"/>
      <c r="PET37" s="617"/>
      <c r="PEU37" s="617"/>
      <c r="PEV37" s="617"/>
      <c r="PEW37" s="617"/>
      <c r="PEX37" s="617"/>
      <c r="PEY37" s="617"/>
      <c r="PEZ37" s="617"/>
      <c r="PFA37" s="617"/>
      <c r="PFB37" s="617"/>
      <c r="PFC37" s="617"/>
      <c r="PFD37" s="617"/>
      <c r="PFE37" s="617"/>
      <c r="PFF37" s="617"/>
      <c r="PFG37" s="617"/>
      <c r="PFH37" s="617"/>
      <c r="PFI37" s="617"/>
      <c r="PFJ37" s="617"/>
      <c r="PFK37" s="617"/>
      <c r="PFL37" s="617"/>
      <c r="PFM37" s="617"/>
      <c r="PFN37" s="617"/>
      <c r="PFO37" s="617"/>
      <c r="PFP37" s="617"/>
      <c r="PFQ37" s="617"/>
      <c r="PFR37" s="617"/>
      <c r="PFS37" s="617"/>
      <c r="PFT37" s="617"/>
      <c r="PFU37" s="617"/>
      <c r="PFV37" s="617"/>
      <c r="PFW37" s="617"/>
      <c r="PFX37" s="617"/>
      <c r="PFY37" s="617"/>
      <c r="PFZ37" s="617"/>
      <c r="PGA37" s="617"/>
      <c r="PGB37" s="617"/>
      <c r="PGC37" s="617"/>
      <c r="PGD37" s="617"/>
      <c r="PGE37" s="617"/>
      <c r="PGF37" s="617"/>
      <c r="PGG37" s="617"/>
      <c r="PGH37" s="617"/>
      <c r="PGI37" s="617"/>
      <c r="PGJ37" s="617"/>
      <c r="PGK37" s="617"/>
      <c r="PGL37" s="617"/>
      <c r="PGM37" s="617"/>
      <c r="PGN37" s="617"/>
      <c r="PGO37" s="617"/>
      <c r="PGP37" s="617"/>
      <c r="PGQ37" s="617"/>
      <c r="PGR37" s="617"/>
      <c r="PGS37" s="617"/>
      <c r="PGT37" s="617"/>
      <c r="PGU37" s="617"/>
      <c r="PGV37" s="617"/>
      <c r="PGW37" s="617"/>
      <c r="PGX37" s="617"/>
      <c r="PGY37" s="617"/>
      <c r="PGZ37" s="617"/>
      <c r="PHA37" s="617"/>
      <c r="PHB37" s="617"/>
      <c r="PHC37" s="617"/>
      <c r="PHD37" s="617"/>
      <c r="PHE37" s="617"/>
      <c r="PHF37" s="617"/>
      <c r="PHG37" s="617"/>
      <c r="PHH37" s="617"/>
      <c r="PHI37" s="617"/>
      <c r="PHJ37" s="617"/>
      <c r="PHK37" s="617"/>
      <c r="PHL37" s="617"/>
      <c r="PHM37" s="617"/>
      <c r="PHN37" s="617"/>
      <c r="PHO37" s="617"/>
      <c r="PHP37" s="617"/>
      <c r="PHQ37" s="617"/>
      <c r="PHR37" s="617"/>
      <c r="PHS37" s="617"/>
      <c r="PHT37" s="617"/>
      <c r="PHU37" s="617"/>
      <c r="PHV37" s="617"/>
      <c r="PHW37" s="617"/>
      <c r="PHX37" s="617"/>
      <c r="PHY37" s="617"/>
      <c r="PHZ37" s="617"/>
      <c r="PIA37" s="617"/>
      <c r="PIB37" s="617"/>
      <c r="PIC37" s="617"/>
      <c r="PID37" s="617"/>
      <c r="PIE37" s="617"/>
      <c r="PIF37" s="617"/>
      <c r="PIG37" s="617"/>
      <c r="PIH37" s="617"/>
      <c r="PII37" s="617"/>
      <c r="PIJ37" s="617"/>
      <c r="PIK37" s="617"/>
      <c r="PIL37" s="617"/>
      <c r="PIM37" s="617"/>
      <c r="PIN37" s="617"/>
      <c r="PIO37" s="617"/>
      <c r="PIP37" s="617"/>
      <c r="PIQ37" s="617"/>
      <c r="PIR37" s="617"/>
      <c r="PIS37" s="617"/>
      <c r="PIT37" s="617"/>
      <c r="PIU37" s="617"/>
      <c r="PIV37" s="617"/>
      <c r="PIW37" s="617"/>
      <c r="PIX37" s="617"/>
      <c r="PIY37" s="617"/>
      <c r="PIZ37" s="617"/>
      <c r="PJA37" s="617"/>
      <c r="PJB37" s="617"/>
      <c r="PJC37" s="617"/>
      <c r="PJD37" s="617"/>
      <c r="PJE37" s="617"/>
      <c r="PJF37" s="617"/>
      <c r="PJG37" s="617"/>
      <c r="PJH37" s="617"/>
      <c r="PJI37" s="617"/>
      <c r="PJJ37" s="617"/>
      <c r="PJK37" s="617"/>
      <c r="PJL37" s="617"/>
      <c r="PJM37" s="617"/>
      <c r="PJN37" s="617"/>
      <c r="PJO37" s="617"/>
      <c r="PJP37" s="617"/>
      <c r="PJQ37" s="617"/>
      <c r="PJR37" s="617"/>
      <c r="PJS37" s="617"/>
      <c r="PJT37" s="617"/>
      <c r="PJU37" s="617"/>
      <c r="PJV37" s="617"/>
      <c r="PJW37" s="617"/>
      <c r="PJX37" s="617"/>
      <c r="PJY37" s="617"/>
      <c r="PJZ37" s="617"/>
      <c r="PKA37" s="617"/>
      <c r="PKB37" s="617"/>
      <c r="PKC37" s="617"/>
      <c r="PKD37" s="617"/>
      <c r="PKE37" s="617"/>
      <c r="PKF37" s="617"/>
      <c r="PKG37" s="617"/>
      <c r="PKH37" s="617"/>
      <c r="PKI37" s="617"/>
      <c r="PKJ37" s="617"/>
      <c r="PKK37" s="617"/>
      <c r="PKL37" s="617"/>
      <c r="PKM37" s="617"/>
      <c r="PKN37" s="617"/>
      <c r="PKO37" s="617"/>
      <c r="PKP37" s="617"/>
      <c r="PKQ37" s="617"/>
      <c r="PKR37" s="617"/>
      <c r="PKS37" s="617"/>
      <c r="PKT37" s="617"/>
      <c r="PKU37" s="617"/>
      <c r="PKV37" s="617"/>
      <c r="PKW37" s="617"/>
      <c r="PKX37" s="617"/>
      <c r="PKY37" s="617"/>
      <c r="PKZ37" s="617"/>
      <c r="PLA37" s="617"/>
      <c r="PLB37" s="617"/>
      <c r="PLC37" s="617"/>
      <c r="PLD37" s="617"/>
      <c r="PLE37" s="617"/>
      <c r="PLF37" s="617"/>
      <c r="PLG37" s="617"/>
      <c r="PLH37" s="617"/>
      <c r="PLI37" s="617"/>
      <c r="PLJ37" s="617"/>
      <c r="PLK37" s="617"/>
      <c r="PLL37" s="617"/>
      <c r="PLM37" s="617"/>
      <c r="PLN37" s="617"/>
      <c r="PLO37" s="617"/>
      <c r="PLP37" s="617"/>
      <c r="PLQ37" s="617"/>
      <c r="PLR37" s="617"/>
      <c r="PLS37" s="617"/>
      <c r="PLT37" s="617"/>
      <c r="PLU37" s="617"/>
      <c r="PLV37" s="617"/>
      <c r="PLW37" s="617"/>
      <c r="PLX37" s="617"/>
      <c r="PLY37" s="617"/>
      <c r="PLZ37" s="617"/>
      <c r="PMA37" s="617"/>
      <c r="PMB37" s="617"/>
      <c r="PMC37" s="617"/>
      <c r="PMD37" s="617"/>
      <c r="PME37" s="617"/>
      <c r="PMF37" s="617"/>
      <c r="PMG37" s="617"/>
      <c r="PMH37" s="617"/>
      <c r="PMI37" s="617"/>
      <c r="PMJ37" s="617"/>
      <c r="PMK37" s="617"/>
      <c r="PML37" s="617"/>
      <c r="PMM37" s="617"/>
      <c r="PMN37" s="617"/>
      <c r="PMO37" s="617"/>
      <c r="PMP37" s="617"/>
      <c r="PMQ37" s="617"/>
      <c r="PMR37" s="617"/>
      <c r="PMS37" s="617"/>
      <c r="PMT37" s="617"/>
      <c r="PMU37" s="617"/>
      <c r="PMV37" s="617"/>
      <c r="PMW37" s="617"/>
      <c r="PMX37" s="617"/>
      <c r="PMY37" s="617"/>
      <c r="PMZ37" s="617"/>
      <c r="PNA37" s="617"/>
      <c r="PNB37" s="617"/>
      <c r="PNC37" s="617"/>
      <c r="PND37" s="617"/>
      <c r="PNE37" s="617"/>
      <c r="PNF37" s="617"/>
      <c r="PNG37" s="617"/>
      <c r="PNH37" s="617"/>
      <c r="PNI37" s="617"/>
      <c r="PNJ37" s="617"/>
      <c r="PNK37" s="617"/>
      <c r="PNL37" s="617"/>
      <c r="PNM37" s="617"/>
      <c r="PNN37" s="617"/>
      <c r="PNO37" s="617"/>
      <c r="PNP37" s="617"/>
      <c r="PNQ37" s="617"/>
      <c r="PNR37" s="617"/>
      <c r="PNS37" s="617"/>
      <c r="PNT37" s="617"/>
      <c r="PNU37" s="617"/>
      <c r="PNV37" s="617"/>
      <c r="PNW37" s="617"/>
      <c r="PNX37" s="617"/>
      <c r="PNY37" s="617"/>
      <c r="PNZ37" s="617"/>
      <c r="POA37" s="617"/>
      <c r="POB37" s="617"/>
      <c r="POC37" s="617"/>
      <c r="POD37" s="617"/>
      <c r="POE37" s="617"/>
      <c r="POF37" s="617"/>
      <c r="POG37" s="617"/>
      <c r="POH37" s="617"/>
      <c r="POI37" s="617"/>
      <c r="POJ37" s="617"/>
      <c r="POK37" s="617"/>
      <c r="POL37" s="617"/>
      <c r="POM37" s="617"/>
      <c r="PON37" s="617"/>
      <c r="POO37" s="617"/>
      <c r="POP37" s="617"/>
      <c r="POQ37" s="617"/>
      <c r="POR37" s="617"/>
      <c r="POS37" s="617"/>
      <c r="POT37" s="617"/>
      <c r="POU37" s="617"/>
      <c r="POV37" s="617"/>
      <c r="POW37" s="617"/>
      <c r="POX37" s="617"/>
      <c r="POY37" s="617"/>
      <c r="POZ37" s="617"/>
      <c r="PPA37" s="617"/>
      <c r="PPB37" s="617"/>
      <c r="PPC37" s="617"/>
      <c r="PPD37" s="617"/>
      <c r="PPE37" s="617"/>
      <c r="PPF37" s="617"/>
      <c r="PPG37" s="617"/>
      <c r="PPH37" s="617"/>
      <c r="PPI37" s="617"/>
      <c r="PPJ37" s="617"/>
      <c r="PPK37" s="617"/>
      <c r="PPL37" s="617"/>
      <c r="PPM37" s="617"/>
      <c r="PPN37" s="617"/>
      <c r="PPO37" s="617"/>
      <c r="PPP37" s="617"/>
      <c r="PPQ37" s="617"/>
      <c r="PPR37" s="617"/>
      <c r="PPS37" s="617"/>
      <c r="PPT37" s="617"/>
      <c r="PPU37" s="617"/>
      <c r="PPV37" s="617"/>
      <c r="PPW37" s="617"/>
      <c r="PPX37" s="617"/>
      <c r="PPY37" s="617"/>
      <c r="PPZ37" s="617"/>
      <c r="PQA37" s="617"/>
      <c r="PQB37" s="617"/>
      <c r="PQC37" s="617"/>
      <c r="PQD37" s="617"/>
      <c r="PQE37" s="617"/>
      <c r="PQF37" s="617"/>
      <c r="PQG37" s="617"/>
      <c r="PQH37" s="617"/>
      <c r="PQI37" s="617"/>
      <c r="PQJ37" s="617"/>
      <c r="PQK37" s="617"/>
      <c r="PQL37" s="617"/>
      <c r="PQM37" s="617"/>
      <c r="PQN37" s="617"/>
      <c r="PQO37" s="617"/>
      <c r="PQP37" s="617"/>
      <c r="PQQ37" s="617"/>
      <c r="PQR37" s="617"/>
      <c r="PQS37" s="617"/>
      <c r="PQT37" s="617"/>
      <c r="PQU37" s="617"/>
      <c r="PQV37" s="617"/>
      <c r="PQW37" s="617"/>
      <c r="PQX37" s="617"/>
      <c r="PQY37" s="617"/>
      <c r="PQZ37" s="617"/>
      <c r="PRA37" s="617"/>
      <c r="PRB37" s="617"/>
      <c r="PRC37" s="617"/>
      <c r="PRD37" s="617"/>
      <c r="PRE37" s="617"/>
      <c r="PRF37" s="617"/>
      <c r="PRG37" s="617"/>
      <c r="PRH37" s="617"/>
      <c r="PRI37" s="617"/>
      <c r="PRJ37" s="617"/>
      <c r="PRK37" s="617"/>
      <c r="PRL37" s="617"/>
      <c r="PRM37" s="617"/>
      <c r="PRN37" s="617"/>
      <c r="PRO37" s="617"/>
      <c r="PRP37" s="617"/>
      <c r="PRQ37" s="617"/>
      <c r="PRR37" s="617"/>
      <c r="PRS37" s="617"/>
      <c r="PRT37" s="617"/>
      <c r="PRU37" s="617"/>
      <c r="PRV37" s="617"/>
      <c r="PRW37" s="617"/>
      <c r="PRX37" s="617"/>
      <c r="PRY37" s="617"/>
      <c r="PRZ37" s="617"/>
      <c r="PSA37" s="617"/>
      <c r="PSB37" s="617"/>
      <c r="PSC37" s="617"/>
      <c r="PSD37" s="617"/>
      <c r="PSE37" s="617"/>
      <c r="PSF37" s="617"/>
      <c r="PSG37" s="617"/>
      <c r="PSH37" s="617"/>
      <c r="PSI37" s="617"/>
      <c r="PSJ37" s="617"/>
      <c r="PSK37" s="617"/>
      <c r="PSL37" s="617"/>
      <c r="PSM37" s="617"/>
      <c r="PSN37" s="617"/>
      <c r="PSO37" s="617"/>
      <c r="PSP37" s="617"/>
      <c r="PSQ37" s="617"/>
      <c r="PSR37" s="617"/>
      <c r="PSS37" s="617"/>
      <c r="PST37" s="617"/>
      <c r="PSU37" s="617"/>
      <c r="PSV37" s="617"/>
      <c r="PSW37" s="617"/>
      <c r="PSX37" s="617"/>
      <c r="PSY37" s="617"/>
      <c r="PSZ37" s="617"/>
      <c r="PTA37" s="617"/>
      <c r="PTB37" s="617"/>
      <c r="PTC37" s="617"/>
      <c r="PTD37" s="617"/>
      <c r="PTE37" s="617"/>
      <c r="PTF37" s="617"/>
      <c r="PTG37" s="617"/>
      <c r="PTH37" s="617"/>
      <c r="PTI37" s="617"/>
      <c r="PTJ37" s="617"/>
      <c r="PTK37" s="617"/>
      <c r="PTL37" s="617"/>
      <c r="PTM37" s="617"/>
      <c r="PTN37" s="617"/>
      <c r="PTO37" s="617"/>
      <c r="PTP37" s="617"/>
      <c r="PTQ37" s="617"/>
      <c r="PTR37" s="617"/>
      <c r="PTS37" s="617"/>
      <c r="PTT37" s="617"/>
      <c r="PTU37" s="617"/>
      <c r="PTV37" s="617"/>
      <c r="PTW37" s="617"/>
      <c r="PTX37" s="617"/>
      <c r="PTY37" s="617"/>
      <c r="PTZ37" s="617"/>
      <c r="PUA37" s="617"/>
      <c r="PUB37" s="617"/>
      <c r="PUC37" s="617"/>
      <c r="PUD37" s="617"/>
      <c r="PUE37" s="617"/>
      <c r="PUF37" s="617"/>
      <c r="PUG37" s="617"/>
      <c r="PUH37" s="617"/>
      <c r="PUI37" s="617"/>
      <c r="PUJ37" s="617"/>
      <c r="PUK37" s="617"/>
      <c r="PUL37" s="617"/>
      <c r="PUM37" s="617"/>
      <c r="PUN37" s="617"/>
      <c r="PUO37" s="617"/>
      <c r="PUP37" s="617"/>
      <c r="PUQ37" s="617"/>
      <c r="PUR37" s="617"/>
      <c r="PUS37" s="617"/>
      <c r="PUT37" s="617"/>
      <c r="PUU37" s="617"/>
      <c r="PUV37" s="617"/>
      <c r="PUW37" s="617"/>
      <c r="PUX37" s="617"/>
      <c r="PUY37" s="617"/>
      <c r="PUZ37" s="617"/>
      <c r="PVA37" s="617"/>
      <c r="PVB37" s="617"/>
      <c r="PVC37" s="617"/>
      <c r="PVD37" s="617"/>
      <c r="PVE37" s="617"/>
      <c r="PVF37" s="617"/>
      <c r="PVG37" s="617"/>
      <c r="PVH37" s="617"/>
      <c r="PVI37" s="617"/>
      <c r="PVJ37" s="617"/>
      <c r="PVK37" s="617"/>
      <c r="PVL37" s="617"/>
      <c r="PVM37" s="617"/>
      <c r="PVN37" s="617"/>
      <c r="PVO37" s="617"/>
      <c r="PVP37" s="617"/>
      <c r="PVQ37" s="617"/>
      <c r="PVR37" s="617"/>
      <c r="PVS37" s="617"/>
      <c r="PVT37" s="617"/>
      <c r="PVU37" s="617"/>
      <c r="PVV37" s="617"/>
      <c r="PVW37" s="617"/>
      <c r="PVX37" s="617"/>
      <c r="PVY37" s="617"/>
      <c r="PVZ37" s="617"/>
      <c r="PWA37" s="617"/>
      <c r="PWB37" s="617"/>
      <c r="PWC37" s="617"/>
      <c r="PWD37" s="617"/>
      <c r="PWE37" s="617"/>
      <c r="PWF37" s="617"/>
      <c r="PWG37" s="617"/>
      <c r="PWH37" s="617"/>
      <c r="PWI37" s="617"/>
      <c r="PWJ37" s="617"/>
      <c r="PWK37" s="617"/>
      <c r="PWL37" s="617"/>
      <c r="PWM37" s="617"/>
      <c r="PWN37" s="617"/>
      <c r="PWO37" s="617"/>
      <c r="PWP37" s="617"/>
      <c r="PWQ37" s="617"/>
      <c r="PWR37" s="617"/>
      <c r="PWS37" s="617"/>
      <c r="PWT37" s="617"/>
      <c r="PWU37" s="617"/>
      <c r="PWV37" s="617"/>
      <c r="PWW37" s="617"/>
      <c r="PWX37" s="617"/>
      <c r="PWY37" s="617"/>
      <c r="PWZ37" s="617"/>
      <c r="PXA37" s="617"/>
      <c r="PXB37" s="617"/>
      <c r="PXC37" s="617"/>
      <c r="PXD37" s="617"/>
      <c r="PXE37" s="617"/>
      <c r="PXF37" s="617"/>
      <c r="PXG37" s="617"/>
      <c r="PXH37" s="617"/>
      <c r="PXI37" s="617"/>
      <c r="PXJ37" s="617"/>
      <c r="PXK37" s="617"/>
      <c r="PXL37" s="617"/>
      <c r="PXM37" s="617"/>
      <c r="PXN37" s="617"/>
      <c r="PXO37" s="617"/>
      <c r="PXP37" s="617"/>
      <c r="PXQ37" s="617"/>
      <c r="PXR37" s="617"/>
      <c r="PXS37" s="617"/>
      <c r="PXT37" s="617"/>
      <c r="PXU37" s="617"/>
      <c r="PXV37" s="617"/>
      <c r="PXW37" s="617"/>
      <c r="PXX37" s="617"/>
      <c r="PXY37" s="617"/>
      <c r="PXZ37" s="617"/>
      <c r="PYA37" s="617"/>
      <c r="PYB37" s="617"/>
      <c r="PYC37" s="617"/>
      <c r="PYD37" s="617"/>
      <c r="PYE37" s="617"/>
      <c r="PYF37" s="617"/>
      <c r="PYG37" s="617"/>
      <c r="PYH37" s="617"/>
      <c r="PYI37" s="617"/>
      <c r="PYJ37" s="617"/>
      <c r="PYK37" s="617"/>
      <c r="PYL37" s="617"/>
      <c r="PYM37" s="617"/>
      <c r="PYN37" s="617"/>
      <c r="PYO37" s="617"/>
      <c r="PYP37" s="617"/>
      <c r="PYQ37" s="617"/>
      <c r="PYR37" s="617"/>
      <c r="PYS37" s="617"/>
      <c r="PYT37" s="617"/>
      <c r="PYU37" s="617"/>
      <c r="PYV37" s="617"/>
      <c r="PYW37" s="617"/>
      <c r="PYX37" s="617"/>
      <c r="PYY37" s="617"/>
      <c r="PYZ37" s="617"/>
      <c r="PZA37" s="617"/>
      <c r="PZB37" s="617"/>
      <c r="PZC37" s="617"/>
      <c r="PZD37" s="617"/>
      <c r="PZE37" s="617"/>
      <c r="PZF37" s="617"/>
      <c r="PZG37" s="617"/>
      <c r="PZH37" s="617"/>
      <c r="PZI37" s="617"/>
      <c r="PZJ37" s="617"/>
      <c r="PZK37" s="617"/>
      <c r="PZL37" s="617"/>
      <c r="PZM37" s="617"/>
      <c r="PZN37" s="617"/>
      <c r="PZO37" s="617"/>
      <c r="PZP37" s="617"/>
      <c r="PZQ37" s="617"/>
      <c r="PZR37" s="617"/>
      <c r="PZS37" s="617"/>
      <c r="PZT37" s="617"/>
      <c r="PZU37" s="617"/>
      <c r="PZV37" s="617"/>
      <c r="PZW37" s="617"/>
      <c r="PZX37" s="617"/>
      <c r="PZY37" s="617"/>
      <c r="PZZ37" s="617"/>
      <c r="QAA37" s="617"/>
      <c r="QAB37" s="617"/>
      <c r="QAC37" s="617"/>
      <c r="QAD37" s="617"/>
      <c r="QAE37" s="617"/>
      <c r="QAF37" s="617"/>
      <c r="QAG37" s="617"/>
      <c r="QAH37" s="617"/>
      <c r="QAI37" s="617"/>
      <c r="QAJ37" s="617"/>
      <c r="QAK37" s="617"/>
      <c r="QAL37" s="617"/>
      <c r="QAM37" s="617"/>
      <c r="QAN37" s="617"/>
      <c r="QAO37" s="617"/>
      <c r="QAP37" s="617"/>
      <c r="QAQ37" s="617"/>
      <c r="QAR37" s="617"/>
      <c r="QAS37" s="617"/>
      <c r="QAT37" s="617"/>
      <c r="QAU37" s="617"/>
      <c r="QAV37" s="617"/>
      <c r="QAW37" s="617"/>
      <c r="QAX37" s="617"/>
      <c r="QAY37" s="617"/>
      <c r="QAZ37" s="617"/>
      <c r="QBA37" s="617"/>
      <c r="QBB37" s="617"/>
      <c r="QBC37" s="617"/>
      <c r="QBD37" s="617"/>
      <c r="QBE37" s="617"/>
      <c r="QBF37" s="617"/>
      <c r="QBG37" s="617"/>
      <c r="QBH37" s="617"/>
      <c r="QBI37" s="617"/>
      <c r="QBJ37" s="617"/>
      <c r="QBK37" s="617"/>
      <c r="QBL37" s="617"/>
      <c r="QBM37" s="617"/>
      <c r="QBN37" s="617"/>
      <c r="QBO37" s="617"/>
      <c r="QBP37" s="617"/>
      <c r="QBQ37" s="617"/>
      <c r="QBR37" s="617"/>
      <c r="QBS37" s="617"/>
      <c r="QBT37" s="617"/>
      <c r="QBU37" s="617"/>
      <c r="QBV37" s="617"/>
      <c r="QBW37" s="617"/>
      <c r="QBX37" s="617"/>
      <c r="QBY37" s="617"/>
      <c r="QBZ37" s="617"/>
      <c r="QCA37" s="617"/>
      <c r="QCB37" s="617"/>
      <c r="QCC37" s="617"/>
      <c r="QCD37" s="617"/>
      <c r="QCE37" s="617"/>
      <c r="QCF37" s="617"/>
      <c r="QCG37" s="617"/>
      <c r="QCH37" s="617"/>
      <c r="QCI37" s="617"/>
      <c r="QCJ37" s="617"/>
      <c r="QCK37" s="617"/>
      <c r="QCL37" s="617"/>
      <c r="QCM37" s="617"/>
      <c r="QCN37" s="617"/>
      <c r="QCO37" s="617"/>
      <c r="QCP37" s="617"/>
      <c r="QCQ37" s="617"/>
      <c r="QCR37" s="617"/>
      <c r="QCS37" s="617"/>
      <c r="QCT37" s="617"/>
      <c r="QCU37" s="617"/>
      <c r="QCV37" s="617"/>
      <c r="QCW37" s="617"/>
      <c r="QCX37" s="617"/>
      <c r="QCY37" s="617"/>
      <c r="QCZ37" s="617"/>
      <c r="QDA37" s="617"/>
      <c r="QDB37" s="617"/>
      <c r="QDC37" s="617"/>
      <c r="QDD37" s="617"/>
      <c r="QDE37" s="617"/>
      <c r="QDF37" s="617"/>
      <c r="QDG37" s="617"/>
      <c r="QDH37" s="617"/>
      <c r="QDI37" s="617"/>
      <c r="QDJ37" s="617"/>
      <c r="QDK37" s="617"/>
      <c r="QDL37" s="617"/>
      <c r="QDM37" s="617"/>
      <c r="QDN37" s="617"/>
      <c r="QDO37" s="617"/>
      <c r="QDP37" s="617"/>
      <c r="QDQ37" s="617"/>
      <c r="QDR37" s="617"/>
      <c r="QDS37" s="617"/>
      <c r="QDT37" s="617"/>
      <c r="QDU37" s="617"/>
      <c r="QDV37" s="617"/>
      <c r="QDW37" s="617"/>
      <c r="QDX37" s="617"/>
      <c r="QDY37" s="617"/>
      <c r="QDZ37" s="617"/>
      <c r="QEA37" s="617"/>
      <c r="QEB37" s="617"/>
      <c r="QEC37" s="617"/>
      <c r="QED37" s="617"/>
      <c r="QEE37" s="617"/>
      <c r="QEF37" s="617"/>
      <c r="QEG37" s="617"/>
      <c r="QEH37" s="617"/>
      <c r="QEI37" s="617"/>
      <c r="QEJ37" s="617"/>
      <c r="QEK37" s="617"/>
      <c r="QEL37" s="617"/>
      <c r="QEM37" s="617"/>
      <c r="QEN37" s="617"/>
      <c r="QEO37" s="617"/>
      <c r="QEP37" s="617"/>
      <c r="QEQ37" s="617"/>
      <c r="QER37" s="617"/>
      <c r="QES37" s="617"/>
      <c r="QET37" s="617"/>
      <c r="QEU37" s="617"/>
      <c r="QEV37" s="617"/>
      <c r="QEW37" s="617"/>
      <c r="QEX37" s="617"/>
      <c r="QEY37" s="617"/>
      <c r="QEZ37" s="617"/>
      <c r="QFA37" s="617"/>
      <c r="QFB37" s="617"/>
      <c r="QFC37" s="617"/>
      <c r="QFD37" s="617"/>
      <c r="QFE37" s="617"/>
      <c r="QFF37" s="617"/>
      <c r="QFG37" s="617"/>
      <c r="QFH37" s="617"/>
      <c r="QFI37" s="617"/>
      <c r="QFJ37" s="617"/>
      <c r="QFK37" s="617"/>
      <c r="QFL37" s="617"/>
      <c r="QFM37" s="617"/>
      <c r="QFN37" s="617"/>
      <c r="QFO37" s="617"/>
      <c r="QFP37" s="617"/>
      <c r="QFQ37" s="617"/>
      <c r="QFR37" s="617"/>
      <c r="QFS37" s="617"/>
      <c r="QFT37" s="617"/>
      <c r="QFU37" s="617"/>
      <c r="QFV37" s="617"/>
      <c r="QFW37" s="617"/>
      <c r="QFX37" s="617"/>
      <c r="QFY37" s="617"/>
      <c r="QFZ37" s="617"/>
      <c r="QGA37" s="617"/>
      <c r="QGB37" s="617"/>
      <c r="QGC37" s="617"/>
      <c r="QGD37" s="617"/>
      <c r="QGE37" s="617"/>
      <c r="QGF37" s="617"/>
      <c r="QGG37" s="617"/>
      <c r="QGH37" s="617"/>
      <c r="QGI37" s="617"/>
      <c r="QGJ37" s="617"/>
      <c r="QGK37" s="617"/>
      <c r="QGL37" s="617"/>
      <c r="QGM37" s="617"/>
      <c r="QGN37" s="617"/>
      <c r="QGO37" s="617"/>
      <c r="QGP37" s="617"/>
      <c r="QGQ37" s="617"/>
      <c r="QGR37" s="617"/>
      <c r="QGS37" s="617"/>
      <c r="QGT37" s="617"/>
      <c r="QGU37" s="617"/>
      <c r="QGV37" s="617"/>
      <c r="QGW37" s="617"/>
      <c r="QGX37" s="617"/>
      <c r="QGY37" s="617"/>
      <c r="QGZ37" s="617"/>
      <c r="QHA37" s="617"/>
      <c r="QHB37" s="617"/>
      <c r="QHC37" s="617"/>
      <c r="QHD37" s="617"/>
      <c r="QHE37" s="617"/>
      <c r="QHF37" s="617"/>
      <c r="QHG37" s="617"/>
      <c r="QHH37" s="617"/>
      <c r="QHI37" s="617"/>
      <c r="QHJ37" s="617"/>
      <c r="QHK37" s="617"/>
      <c r="QHL37" s="617"/>
      <c r="QHM37" s="617"/>
      <c r="QHN37" s="617"/>
      <c r="QHO37" s="617"/>
      <c r="QHP37" s="617"/>
      <c r="QHQ37" s="617"/>
      <c r="QHR37" s="617"/>
      <c r="QHS37" s="617"/>
      <c r="QHT37" s="617"/>
      <c r="QHU37" s="617"/>
      <c r="QHV37" s="617"/>
      <c r="QHW37" s="617"/>
      <c r="QHX37" s="617"/>
      <c r="QHY37" s="617"/>
      <c r="QHZ37" s="617"/>
      <c r="QIA37" s="617"/>
      <c r="QIB37" s="617"/>
      <c r="QIC37" s="617"/>
      <c r="QID37" s="617"/>
      <c r="QIE37" s="617"/>
      <c r="QIF37" s="617"/>
      <c r="QIG37" s="617"/>
      <c r="QIH37" s="617"/>
      <c r="QII37" s="617"/>
      <c r="QIJ37" s="617"/>
      <c r="QIK37" s="617"/>
      <c r="QIL37" s="617"/>
      <c r="QIM37" s="617"/>
      <c r="QIN37" s="617"/>
      <c r="QIO37" s="617"/>
      <c r="QIP37" s="617"/>
      <c r="QIQ37" s="617"/>
      <c r="QIR37" s="617"/>
      <c r="QIS37" s="617"/>
      <c r="QIT37" s="617"/>
      <c r="QIU37" s="617"/>
      <c r="QIV37" s="617"/>
      <c r="QIW37" s="617"/>
      <c r="QIX37" s="617"/>
      <c r="QIY37" s="617"/>
      <c r="QIZ37" s="617"/>
      <c r="QJA37" s="617"/>
      <c r="QJB37" s="617"/>
      <c r="QJC37" s="617"/>
      <c r="QJD37" s="617"/>
      <c r="QJE37" s="617"/>
      <c r="QJF37" s="617"/>
      <c r="QJG37" s="617"/>
      <c r="QJH37" s="617"/>
      <c r="QJI37" s="617"/>
      <c r="QJJ37" s="617"/>
      <c r="QJK37" s="617"/>
      <c r="QJL37" s="617"/>
      <c r="QJM37" s="617"/>
      <c r="QJN37" s="617"/>
      <c r="QJO37" s="617"/>
      <c r="QJP37" s="617"/>
      <c r="QJQ37" s="617"/>
      <c r="QJR37" s="617"/>
      <c r="QJS37" s="617"/>
      <c r="QJT37" s="617"/>
      <c r="QJU37" s="617"/>
      <c r="QJV37" s="617"/>
      <c r="QJW37" s="617"/>
      <c r="QJX37" s="617"/>
      <c r="QJY37" s="617"/>
      <c r="QJZ37" s="617"/>
      <c r="QKA37" s="617"/>
      <c r="QKB37" s="617"/>
      <c r="QKC37" s="617"/>
      <c r="QKD37" s="617"/>
      <c r="QKE37" s="617"/>
      <c r="QKF37" s="617"/>
      <c r="QKG37" s="617"/>
      <c r="QKH37" s="617"/>
      <c r="QKI37" s="617"/>
      <c r="QKJ37" s="617"/>
      <c r="QKK37" s="617"/>
      <c r="QKL37" s="617"/>
      <c r="QKM37" s="617"/>
      <c r="QKN37" s="617"/>
      <c r="QKO37" s="617"/>
      <c r="QKP37" s="617"/>
      <c r="QKQ37" s="617"/>
      <c r="QKR37" s="617"/>
      <c r="QKS37" s="617"/>
      <c r="QKT37" s="617"/>
      <c r="QKU37" s="617"/>
      <c r="QKV37" s="617"/>
      <c r="QKW37" s="617"/>
      <c r="QKX37" s="617"/>
      <c r="QKY37" s="617"/>
      <c r="QKZ37" s="617"/>
      <c r="QLA37" s="617"/>
      <c r="QLB37" s="617"/>
      <c r="QLC37" s="617"/>
      <c r="QLD37" s="617"/>
      <c r="QLE37" s="617"/>
      <c r="QLF37" s="617"/>
      <c r="QLG37" s="617"/>
      <c r="QLH37" s="617"/>
      <c r="QLI37" s="617"/>
      <c r="QLJ37" s="617"/>
      <c r="QLK37" s="617"/>
      <c r="QLL37" s="617"/>
      <c r="QLM37" s="617"/>
      <c r="QLN37" s="617"/>
      <c r="QLO37" s="617"/>
      <c r="QLP37" s="617"/>
      <c r="QLQ37" s="617"/>
      <c r="QLR37" s="617"/>
      <c r="QLS37" s="617"/>
      <c r="QLT37" s="617"/>
      <c r="QLU37" s="617"/>
      <c r="QLV37" s="617"/>
      <c r="QLW37" s="617"/>
      <c r="QLX37" s="617"/>
      <c r="QLY37" s="617"/>
      <c r="QLZ37" s="617"/>
      <c r="QMA37" s="617"/>
      <c r="QMB37" s="617"/>
      <c r="QMC37" s="617"/>
      <c r="QMD37" s="617"/>
      <c r="QME37" s="617"/>
      <c r="QMF37" s="617"/>
      <c r="QMG37" s="617"/>
      <c r="QMH37" s="617"/>
      <c r="QMI37" s="617"/>
      <c r="QMJ37" s="617"/>
      <c r="QMK37" s="617"/>
      <c r="QML37" s="617"/>
      <c r="QMM37" s="617"/>
      <c r="QMN37" s="617"/>
      <c r="QMO37" s="617"/>
      <c r="QMP37" s="617"/>
      <c r="QMQ37" s="617"/>
      <c r="QMR37" s="617"/>
      <c r="QMS37" s="617"/>
      <c r="QMT37" s="617"/>
      <c r="QMU37" s="617"/>
      <c r="QMV37" s="617"/>
      <c r="QMW37" s="617"/>
      <c r="QMX37" s="617"/>
      <c r="QMY37" s="617"/>
      <c r="QMZ37" s="617"/>
      <c r="QNA37" s="617"/>
      <c r="QNB37" s="617"/>
      <c r="QNC37" s="617"/>
      <c r="QND37" s="617"/>
      <c r="QNE37" s="617"/>
      <c r="QNF37" s="617"/>
      <c r="QNG37" s="617"/>
      <c r="QNH37" s="617"/>
      <c r="QNI37" s="617"/>
      <c r="QNJ37" s="617"/>
      <c r="QNK37" s="617"/>
      <c r="QNL37" s="617"/>
      <c r="QNM37" s="617"/>
      <c r="QNN37" s="617"/>
      <c r="QNO37" s="617"/>
      <c r="QNP37" s="617"/>
      <c r="QNQ37" s="617"/>
      <c r="QNR37" s="617"/>
      <c r="QNS37" s="617"/>
      <c r="QNT37" s="617"/>
      <c r="QNU37" s="617"/>
      <c r="QNV37" s="617"/>
      <c r="QNW37" s="617"/>
      <c r="QNX37" s="617"/>
      <c r="QNY37" s="617"/>
      <c r="QNZ37" s="617"/>
      <c r="QOA37" s="617"/>
      <c r="QOB37" s="617"/>
      <c r="QOC37" s="617"/>
      <c r="QOD37" s="617"/>
      <c r="QOE37" s="617"/>
      <c r="QOF37" s="617"/>
      <c r="QOG37" s="617"/>
      <c r="QOH37" s="617"/>
      <c r="QOI37" s="617"/>
      <c r="QOJ37" s="617"/>
      <c r="QOK37" s="617"/>
      <c r="QOL37" s="617"/>
      <c r="QOM37" s="617"/>
      <c r="QON37" s="617"/>
      <c r="QOO37" s="617"/>
      <c r="QOP37" s="617"/>
      <c r="QOQ37" s="617"/>
      <c r="QOR37" s="617"/>
      <c r="QOS37" s="617"/>
      <c r="QOT37" s="617"/>
      <c r="QOU37" s="617"/>
      <c r="QOV37" s="617"/>
      <c r="QOW37" s="617"/>
      <c r="QOX37" s="617"/>
      <c r="QOY37" s="617"/>
      <c r="QOZ37" s="617"/>
      <c r="QPA37" s="617"/>
      <c r="QPB37" s="617"/>
      <c r="QPC37" s="617"/>
      <c r="QPD37" s="617"/>
      <c r="QPE37" s="617"/>
      <c r="QPF37" s="617"/>
      <c r="QPG37" s="617"/>
      <c r="QPH37" s="617"/>
      <c r="QPI37" s="617"/>
      <c r="QPJ37" s="617"/>
      <c r="QPK37" s="617"/>
      <c r="QPL37" s="617"/>
      <c r="QPM37" s="617"/>
      <c r="QPN37" s="617"/>
      <c r="QPO37" s="617"/>
      <c r="QPP37" s="617"/>
      <c r="QPQ37" s="617"/>
      <c r="QPR37" s="617"/>
      <c r="QPS37" s="617"/>
      <c r="QPT37" s="617"/>
      <c r="QPU37" s="617"/>
      <c r="QPV37" s="617"/>
      <c r="QPW37" s="617"/>
      <c r="QPX37" s="617"/>
      <c r="QPY37" s="617"/>
      <c r="QPZ37" s="617"/>
      <c r="QQA37" s="617"/>
      <c r="QQB37" s="617"/>
      <c r="QQC37" s="617"/>
      <c r="QQD37" s="617"/>
      <c r="QQE37" s="617"/>
      <c r="QQF37" s="617"/>
      <c r="QQG37" s="617"/>
      <c r="QQH37" s="617"/>
      <c r="QQI37" s="617"/>
      <c r="QQJ37" s="617"/>
      <c r="QQK37" s="617"/>
      <c r="QQL37" s="617"/>
      <c r="QQM37" s="617"/>
      <c r="QQN37" s="617"/>
      <c r="QQO37" s="617"/>
      <c r="QQP37" s="617"/>
      <c r="QQQ37" s="617"/>
      <c r="QQR37" s="617"/>
      <c r="QQS37" s="617"/>
      <c r="QQT37" s="617"/>
      <c r="QQU37" s="617"/>
      <c r="QQV37" s="617"/>
      <c r="QQW37" s="617"/>
      <c r="QQX37" s="617"/>
      <c r="QQY37" s="617"/>
      <c r="QQZ37" s="617"/>
      <c r="QRA37" s="617"/>
      <c r="QRB37" s="617"/>
      <c r="QRC37" s="617"/>
      <c r="QRD37" s="617"/>
      <c r="QRE37" s="617"/>
      <c r="QRF37" s="617"/>
      <c r="QRG37" s="617"/>
      <c r="QRH37" s="617"/>
      <c r="QRI37" s="617"/>
      <c r="QRJ37" s="617"/>
      <c r="QRK37" s="617"/>
      <c r="QRL37" s="617"/>
      <c r="QRM37" s="617"/>
      <c r="QRN37" s="617"/>
      <c r="QRO37" s="617"/>
      <c r="QRP37" s="617"/>
      <c r="QRQ37" s="617"/>
      <c r="QRR37" s="617"/>
      <c r="QRS37" s="617"/>
      <c r="QRT37" s="617"/>
      <c r="QRU37" s="617"/>
      <c r="QRV37" s="617"/>
      <c r="QRW37" s="617"/>
      <c r="QRX37" s="617"/>
      <c r="QRY37" s="617"/>
      <c r="QRZ37" s="617"/>
      <c r="QSA37" s="617"/>
      <c r="QSB37" s="617"/>
      <c r="QSC37" s="617"/>
      <c r="QSD37" s="617"/>
      <c r="QSE37" s="617"/>
      <c r="QSF37" s="617"/>
      <c r="QSG37" s="617"/>
      <c r="QSH37" s="617"/>
      <c r="QSI37" s="617"/>
      <c r="QSJ37" s="617"/>
      <c r="QSK37" s="617"/>
      <c r="QSL37" s="617"/>
      <c r="QSM37" s="617"/>
      <c r="QSN37" s="617"/>
      <c r="QSO37" s="617"/>
      <c r="QSP37" s="617"/>
      <c r="QSQ37" s="617"/>
      <c r="QSR37" s="617"/>
      <c r="QSS37" s="617"/>
      <c r="QST37" s="617"/>
      <c r="QSU37" s="617"/>
      <c r="QSV37" s="617"/>
      <c r="QSW37" s="617"/>
      <c r="QSX37" s="617"/>
      <c r="QSY37" s="617"/>
      <c r="QSZ37" s="617"/>
      <c r="QTA37" s="617"/>
      <c r="QTB37" s="617"/>
      <c r="QTC37" s="617"/>
      <c r="QTD37" s="617"/>
      <c r="QTE37" s="617"/>
      <c r="QTF37" s="617"/>
      <c r="QTG37" s="617"/>
      <c r="QTH37" s="617"/>
      <c r="QTI37" s="617"/>
      <c r="QTJ37" s="617"/>
      <c r="QTK37" s="617"/>
      <c r="QTL37" s="617"/>
      <c r="QTM37" s="617"/>
      <c r="QTN37" s="617"/>
      <c r="QTO37" s="617"/>
      <c r="QTP37" s="617"/>
      <c r="QTQ37" s="617"/>
      <c r="QTR37" s="617"/>
      <c r="QTS37" s="617"/>
      <c r="QTT37" s="617"/>
      <c r="QTU37" s="617"/>
      <c r="QTV37" s="617"/>
      <c r="QTW37" s="617"/>
      <c r="QTX37" s="617"/>
      <c r="QTY37" s="617"/>
      <c r="QTZ37" s="617"/>
      <c r="QUA37" s="617"/>
      <c r="QUB37" s="617"/>
      <c r="QUC37" s="617"/>
      <c r="QUD37" s="617"/>
      <c r="QUE37" s="617"/>
      <c r="QUF37" s="617"/>
      <c r="QUG37" s="617"/>
      <c r="QUH37" s="617"/>
      <c r="QUI37" s="617"/>
      <c r="QUJ37" s="617"/>
      <c r="QUK37" s="617"/>
      <c r="QUL37" s="617"/>
      <c r="QUM37" s="617"/>
      <c r="QUN37" s="617"/>
      <c r="QUO37" s="617"/>
      <c r="QUP37" s="617"/>
      <c r="QUQ37" s="617"/>
      <c r="QUR37" s="617"/>
      <c r="QUS37" s="617"/>
      <c r="QUT37" s="617"/>
      <c r="QUU37" s="617"/>
      <c r="QUV37" s="617"/>
      <c r="QUW37" s="617"/>
      <c r="QUX37" s="617"/>
      <c r="QUY37" s="617"/>
      <c r="QUZ37" s="617"/>
      <c r="QVA37" s="617"/>
      <c r="QVB37" s="617"/>
      <c r="QVC37" s="617"/>
      <c r="QVD37" s="617"/>
      <c r="QVE37" s="617"/>
      <c r="QVF37" s="617"/>
      <c r="QVG37" s="617"/>
      <c r="QVH37" s="617"/>
      <c r="QVI37" s="617"/>
      <c r="QVJ37" s="617"/>
      <c r="QVK37" s="617"/>
      <c r="QVL37" s="617"/>
      <c r="QVM37" s="617"/>
      <c r="QVN37" s="617"/>
      <c r="QVO37" s="617"/>
      <c r="QVP37" s="617"/>
      <c r="QVQ37" s="617"/>
      <c r="QVR37" s="617"/>
      <c r="QVS37" s="617"/>
      <c r="QVT37" s="617"/>
      <c r="QVU37" s="617"/>
      <c r="QVV37" s="617"/>
      <c r="QVW37" s="617"/>
      <c r="QVX37" s="617"/>
      <c r="QVY37" s="617"/>
      <c r="QVZ37" s="617"/>
      <c r="QWA37" s="617"/>
      <c r="QWB37" s="617"/>
      <c r="QWC37" s="617"/>
      <c r="QWD37" s="617"/>
      <c r="QWE37" s="617"/>
      <c r="QWF37" s="617"/>
      <c r="QWG37" s="617"/>
      <c r="QWH37" s="617"/>
      <c r="QWI37" s="617"/>
      <c r="QWJ37" s="617"/>
      <c r="QWK37" s="617"/>
      <c r="QWL37" s="617"/>
      <c r="QWM37" s="617"/>
      <c r="QWN37" s="617"/>
      <c r="QWO37" s="617"/>
      <c r="QWP37" s="617"/>
      <c r="QWQ37" s="617"/>
      <c r="QWR37" s="617"/>
      <c r="QWS37" s="617"/>
      <c r="QWT37" s="617"/>
      <c r="QWU37" s="617"/>
      <c r="QWV37" s="617"/>
      <c r="QWW37" s="617"/>
      <c r="QWX37" s="617"/>
      <c r="QWY37" s="617"/>
      <c r="QWZ37" s="617"/>
      <c r="QXA37" s="617"/>
      <c r="QXB37" s="617"/>
      <c r="QXC37" s="617"/>
      <c r="QXD37" s="617"/>
      <c r="QXE37" s="617"/>
      <c r="QXF37" s="617"/>
      <c r="QXG37" s="617"/>
      <c r="QXH37" s="617"/>
      <c r="QXI37" s="617"/>
      <c r="QXJ37" s="617"/>
      <c r="QXK37" s="617"/>
      <c r="QXL37" s="617"/>
      <c r="QXM37" s="617"/>
      <c r="QXN37" s="617"/>
      <c r="QXO37" s="617"/>
      <c r="QXP37" s="617"/>
      <c r="QXQ37" s="617"/>
      <c r="QXR37" s="617"/>
      <c r="QXS37" s="617"/>
      <c r="QXT37" s="617"/>
      <c r="QXU37" s="617"/>
      <c r="QXV37" s="617"/>
      <c r="QXW37" s="617"/>
      <c r="QXX37" s="617"/>
      <c r="QXY37" s="617"/>
      <c r="QXZ37" s="617"/>
      <c r="QYA37" s="617"/>
      <c r="QYB37" s="617"/>
      <c r="QYC37" s="617"/>
      <c r="QYD37" s="617"/>
      <c r="QYE37" s="617"/>
      <c r="QYF37" s="617"/>
      <c r="QYG37" s="617"/>
      <c r="QYH37" s="617"/>
      <c r="QYI37" s="617"/>
      <c r="QYJ37" s="617"/>
      <c r="QYK37" s="617"/>
      <c r="QYL37" s="617"/>
      <c r="QYM37" s="617"/>
      <c r="QYN37" s="617"/>
      <c r="QYO37" s="617"/>
      <c r="QYP37" s="617"/>
      <c r="QYQ37" s="617"/>
      <c r="QYR37" s="617"/>
      <c r="QYS37" s="617"/>
      <c r="QYT37" s="617"/>
      <c r="QYU37" s="617"/>
      <c r="QYV37" s="617"/>
      <c r="QYW37" s="617"/>
      <c r="QYX37" s="617"/>
      <c r="QYY37" s="617"/>
      <c r="QYZ37" s="617"/>
      <c r="QZA37" s="617"/>
      <c r="QZB37" s="617"/>
      <c r="QZC37" s="617"/>
      <c r="QZD37" s="617"/>
      <c r="QZE37" s="617"/>
      <c r="QZF37" s="617"/>
      <c r="QZG37" s="617"/>
      <c r="QZH37" s="617"/>
      <c r="QZI37" s="617"/>
      <c r="QZJ37" s="617"/>
      <c r="QZK37" s="617"/>
      <c r="QZL37" s="617"/>
      <c r="QZM37" s="617"/>
      <c r="QZN37" s="617"/>
      <c r="QZO37" s="617"/>
      <c r="QZP37" s="617"/>
      <c r="QZQ37" s="617"/>
      <c r="QZR37" s="617"/>
      <c r="QZS37" s="617"/>
      <c r="QZT37" s="617"/>
      <c r="QZU37" s="617"/>
      <c r="QZV37" s="617"/>
      <c r="QZW37" s="617"/>
      <c r="QZX37" s="617"/>
      <c r="QZY37" s="617"/>
      <c r="QZZ37" s="617"/>
      <c r="RAA37" s="617"/>
      <c r="RAB37" s="617"/>
      <c r="RAC37" s="617"/>
      <c r="RAD37" s="617"/>
      <c r="RAE37" s="617"/>
      <c r="RAF37" s="617"/>
      <c r="RAG37" s="617"/>
      <c r="RAH37" s="617"/>
      <c r="RAI37" s="617"/>
      <c r="RAJ37" s="617"/>
      <c r="RAK37" s="617"/>
      <c r="RAL37" s="617"/>
      <c r="RAM37" s="617"/>
      <c r="RAN37" s="617"/>
      <c r="RAO37" s="617"/>
      <c r="RAP37" s="617"/>
      <c r="RAQ37" s="617"/>
      <c r="RAR37" s="617"/>
      <c r="RAS37" s="617"/>
      <c r="RAT37" s="617"/>
      <c r="RAU37" s="617"/>
      <c r="RAV37" s="617"/>
      <c r="RAW37" s="617"/>
      <c r="RAX37" s="617"/>
      <c r="RAY37" s="617"/>
      <c r="RAZ37" s="617"/>
      <c r="RBA37" s="617"/>
      <c r="RBB37" s="617"/>
      <c r="RBC37" s="617"/>
      <c r="RBD37" s="617"/>
      <c r="RBE37" s="617"/>
      <c r="RBF37" s="617"/>
      <c r="RBG37" s="617"/>
      <c r="RBH37" s="617"/>
      <c r="RBI37" s="617"/>
      <c r="RBJ37" s="617"/>
      <c r="RBK37" s="617"/>
      <c r="RBL37" s="617"/>
      <c r="RBM37" s="617"/>
      <c r="RBN37" s="617"/>
      <c r="RBO37" s="617"/>
      <c r="RBP37" s="617"/>
      <c r="RBQ37" s="617"/>
      <c r="RBR37" s="617"/>
      <c r="RBS37" s="617"/>
      <c r="RBT37" s="617"/>
      <c r="RBU37" s="617"/>
      <c r="RBV37" s="617"/>
      <c r="RBW37" s="617"/>
      <c r="RBX37" s="617"/>
      <c r="RBY37" s="617"/>
      <c r="RBZ37" s="617"/>
      <c r="RCA37" s="617"/>
      <c r="RCB37" s="617"/>
      <c r="RCC37" s="617"/>
      <c r="RCD37" s="617"/>
      <c r="RCE37" s="617"/>
      <c r="RCF37" s="617"/>
      <c r="RCG37" s="617"/>
      <c r="RCH37" s="617"/>
      <c r="RCI37" s="617"/>
      <c r="RCJ37" s="617"/>
      <c r="RCK37" s="617"/>
      <c r="RCL37" s="617"/>
      <c r="RCM37" s="617"/>
      <c r="RCN37" s="617"/>
      <c r="RCO37" s="617"/>
      <c r="RCP37" s="617"/>
      <c r="RCQ37" s="617"/>
      <c r="RCR37" s="617"/>
      <c r="RCS37" s="617"/>
      <c r="RCT37" s="617"/>
      <c r="RCU37" s="617"/>
      <c r="RCV37" s="617"/>
      <c r="RCW37" s="617"/>
      <c r="RCX37" s="617"/>
      <c r="RCY37" s="617"/>
      <c r="RCZ37" s="617"/>
      <c r="RDA37" s="617"/>
      <c r="RDB37" s="617"/>
      <c r="RDC37" s="617"/>
      <c r="RDD37" s="617"/>
      <c r="RDE37" s="617"/>
      <c r="RDF37" s="617"/>
      <c r="RDG37" s="617"/>
      <c r="RDH37" s="617"/>
      <c r="RDI37" s="617"/>
      <c r="RDJ37" s="617"/>
      <c r="RDK37" s="617"/>
      <c r="RDL37" s="617"/>
      <c r="RDM37" s="617"/>
      <c r="RDN37" s="617"/>
      <c r="RDO37" s="617"/>
      <c r="RDP37" s="617"/>
      <c r="RDQ37" s="617"/>
      <c r="RDR37" s="617"/>
      <c r="RDS37" s="617"/>
      <c r="RDT37" s="617"/>
      <c r="RDU37" s="617"/>
      <c r="RDV37" s="617"/>
      <c r="RDW37" s="617"/>
      <c r="RDX37" s="617"/>
      <c r="RDY37" s="617"/>
      <c r="RDZ37" s="617"/>
      <c r="REA37" s="617"/>
      <c r="REB37" s="617"/>
      <c r="REC37" s="617"/>
      <c r="RED37" s="617"/>
      <c r="REE37" s="617"/>
      <c r="REF37" s="617"/>
      <c r="REG37" s="617"/>
      <c r="REH37" s="617"/>
      <c r="REI37" s="617"/>
      <c r="REJ37" s="617"/>
      <c r="REK37" s="617"/>
      <c r="REL37" s="617"/>
      <c r="REM37" s="617"/>
      <c r="REN37" s="617"/>
      <c r="REO37" s="617"/>
      <c r="REP37" s="617"/>
      <c r="REQ37" s="617"/>
      <c r="RER37" s="617"/>
      <c r="RES37" s="617"/>
      <c r="RET37" s="617"/>
      <c r="REU37" s="617"/>
      <c r="REV37" s="617"/>
      <c r="REW37" s="617"/>
      <c r="REX37" s="617"/>
      <c r="REY37" s="617"/>
      <c r="REZ37" s="617"/>
      <c r="RFA37" s="617"/>
      <c r="RFB37" s="617"/>
      <c r="RFC37" s="617"/>
      <c r="RFD37" s="617"/>
      <c r="RFE37" s="617"/>
      <c r="RFF37" s="617"/>
      <c r="RFG37" s="617"/>
      <c r="RFH37" s="617"/>
      <c r="RFI37" s="617"/>
      <c r="RFJ37" s="617"/>
      <c r="RFK37" s="617"/>
      <c r="RFL37" s="617"/>
      <c r="RFM37" s="617"/>
      <c r="RFN37" s="617"/>
      <c r="RFO37" s="617"/>
      <c r="RFP37" s="617"/>
      <c r="RFQ37" s="617"/>
      <c r="RFR37" s="617"/>
      <c r="RFS37" s="617"/>
      <c r="RFT37" s="617"/>
      <c r="RFU37" s="617"/>
      <c r="RFV37" s="617"/>
      <c r="RFW37" s="617"/>
      <c r="RFX37" s="617"/>
      <c r="RFY37" s="617"/>
      <c r="RFZ37" s="617"/>
      <c r="RGA37" s="617"/>
      <c r="RGB37" s="617"/>
      <c r="RGC37" s="617"/>
      <c r="RGD37" s="617"/>
      <c r="RGE37" s="617"/>
      <c r="RGF37" s="617"/>
      <c r="RGG37" s="617"/>
      <c r="RGH37" s="617"/>
      <c r="RGI37" s="617"/>
      <c r="RGJ37" s="617"/>
      <c r="RGK37" s="617"/>
      <c r="RGL37" s="617"/>
      <c r="RGM37" s="617"/>
      <c r="RGN37" s="617"/>
      <c r="RGO37" s="617"/>
      <c r="RGP37" s="617"/>
      <c r="RGQ37" s="617"/>
      <c r="RGR37" s="617"/>
      <c r="RGS37" s="617"/>
      <c r="RGT37" s="617"/>
      <c r="RGU37" s="617"/>
      <c r="RGV37" s="617"/>
      <c r="RGW37" s="617"/>
      <c r="RGX37" s="617"/>
      <c r="RGY37" s="617"/>
      <c r="RGZ37" s="617"/>
      <c r="RHA37" s="617"/>
      <c r="RHB37" s="617"/>
      <c r="RHC37" s="617"/>
      <c r="RHD37" s="617"/>
      <c r="RHE37" s="617"/>
      <c r="RHF37" s="617"/>
      <c r="RHG37" s="617"/>
      <c r="RHH37" s="617"/>
      <c r="RHI37" s="617"/>
      <c r="RHJ37" s="617"/>
      <c r="RHK37" s="617"/>
      <c r="RHL37" s="617"/>
      <c r="RHM37" s="617"/>
      <c r="RHN37" s="617"/>
      <c r="RHO37" s="617"/>
      <c r="RHP37" s="617"/>
      <c r="RHQ37" s="617"/>
      <c r="RHR37" s="617"/>
      <c r="RHS37" s="617"/>
      <c r="RHT37" s="617"/>
      <c r="RHU37" s="617"/>
      <c r="RHV37" s="617"/>
      <c r="RHW37" s="617"/>
      <c r="RHX37" s="617"/>
      <c r="RHY37" s="617"/>
      <c r="RHZ37" s="617"/>
      <c r="RIA37" s="617"/>
      <c r="RIB37" s="617"/>
      <c r="RIC37" s="617"/>
      <c r="RID37" s="617"/>
      <c r="RIE37" s="617"/>
      <c r="RIF37" s="617"/>
      <c r="RIG37" s="617"/>
      <c r="RIH37" s="617"/>
      <c r="RII37" s="617"/>
      <c r="RIJ37" s="617"/>
      <c r="RIK37" s="617"/>
      <c r="RIL37" s="617"/>
      <c r="RIM37" s="617"/>
      <c r="RIN37" s="617"/>
      <c r="RIO37" s="617"/>
      <c r="RIP37" s="617"/>
      <c r="RIQ37" s="617"/>
      <c r="RIR37" s="617"/>
      <c r="RIS37" s="617"/>
      <c r="RIT37" s="617"/>
      <c r="RIU37" s="617"/>
      <c r="RIV37" s="617"/>
      <c r="RIW37" s="617"/>
      <c r="RIX37" s="617"/>
      <c r="RIY37" s="617"/>
      <c r="RIZ37" s="617"/>
      <c r="RJA37" s="617"/>
      <c r="RJB37" s="617"/>
      <c r="RJC37" s="617"/>
      <c r="RJD37" s="617"/>
      <c r="RJE37" s="617"/>
      <c r="RJF37" s="617"/>
      <c r="RJG37" s="617"/>
      <c r="RJH37" s="617"/>
      <c r="RJI37" s="617"/>
      <c r="RJJ37" s="617"/>
      <c r="RJK37" s="617"/>
      <c r="RJL37" s="617"/>
      <c r="RJM37" s="617"/>
      <c r="RJN37" s="617"/>
      <c r="RJO37" s="617"/>
      <c r="RJP37" s="617"/>
      <c r="RJQ37" s="617"/>
      <c r="RJR37" s="617"/>
      <c r="RJS37" s="617"/>
      <c r="RJT37" s="617"/>
      <c r="RJU37" s="617"/>
      <c r="RJV37" s="617"/>
      <c r="RJW37" s="617"/>
      <c r="RJX37" s="617"/>
      <c r="RJY37" s="617"/>
      <c r="RJZ37" s="617"/>
      <c r="RKA37" s="617"/>
      <c r="RKB37" s="617"/>
      <c r="RKC37" s="617"/>
      <c r="RKD37" s="617"/>
      <c r="RKE37" s="617"/>
      <c r="RKF37" s="617"/>
      <c r="RKG37" s="617"/>
      <c r="RKH37" s="617"/>
      <c r="RKI37" s="617"/>
      <c r="RKJ37" s="617"/>
      <c r="RKK37" s="617"/>
      <c r="RKL37" s="617"/>
      <c r="RKM37" s="617"/>
      <c r="RKN37" s="617"/>
      <c r="RKO37" s="617"/>
      <c r="RKP37" s="617"/>
      <c r="RKQ37" s="617"/>
      <c r="RKR37" s="617"/>
      <c r="RKS37" s="617"/>
      <c r="RKT37" s="617"/>
      <c r="RKU37" s="617"/>
      <c r="RKV37" s="617"/>
      <c r="RKW37" s="617"/>
      <c r="RKX37" s="617"/>
      <c r="RKY37" s="617"/>
      <c r="RKZ37" s="617"/>
      <c r="RLA37" s="617"/>
      <c r="RLB37" s="617"/>
      <c r="RLC37" s="617"/>
      <c r="RLD37" s="617"/>
      <c r="RLE37" s="617"/>
      <c r="RLF37" s="617"/>
      <c r="RLG37" s="617"/>
      <c r="RLH37" s="617"/>
      <c r="RLI37" s="617"/>
      <c r="RLJ37" s="617"/>
      <c r="RLK37" s="617"/>
      <c r="RLL37" s="617"/>
      <c r="RLM37" s="617"/>
      <c r="RLN37" s="617"/>
      <c r="RLO37" s="617"/>
      <c r="RLP37" s="617"/>
      <c r="RLQ37" s="617"/>
      <c r="RLR37" s="617"/>
      <c r="RLS37" s="617"/>
      <c r="RLT37" s="617"/>
      <c r="RLU37" s="617"/>
      <c r="RLV37" s="617"/>
      <c r="RLW37" s="617"/>
      <c r="RLX37" s="617"/>
      <c r="RLY37" s="617"/>
      <c r="RLZ37" s="617"/>
      <c r="RMA37" s="617"/>
      <c r="RMB37" s="617"/>
      <c r="RMC37" s="617"/>
      <c r="RMD37" s="617"/>
      <c r="RME37" s="617"/>
      <c r="RMF37" s="617"/>
      <c r="RMG37" s="617"/>
      <c r="RMH37" s="617"/>
      <c r="RMI37" s="617"/>
      <c r="RMJ37" s="617"/>
      <c r="RMK37" s="617"/>
      <c r="RML37" s="617"/>
      <c r="RMM37" s="617"/>
      <c r="RMN37" s="617"/>
      <c r="RMO37" s="617"/>
      <c r="RMP37" s="617"/>
      <c r="RMQ37" s="617"/>
      <c r="RMR37" s="617"/>
      <c r="RMS37" s="617"/>
      <c r="RMT37" s="617"/>
      <c r="RMU37" s="617"/>
      <c r="RMV37" s="617"/>
      <c r="RMW37" s="617"/>
      <c r="RMX37" s="617"/>
      <c r="RMY37" s="617"/>
      <c r="RMZ37" s="617"/>
      <c r="RNA37" s="617"/>
      <c r="RNB37" s="617"/>
      <c r="RNC37" s="617"/>
      <c r="RND37" s="617"/>
      <c r="RNE37" s="617"/>
      <c r="RNF37" s="617"/>
      <c r="RNG37" s="617"/>
      <c r="RNH37" s="617"/>
      <c r="RNI37" s="617"/>
      <c r="RNJ37" s="617"/>
      <c r="RNK37" s="617"/>
      <c r="RNL37" s="617"/>
      <c r="RNM37" s="617"/>
      <c r="RNN37" s="617"/>
      <c r="RNO37" s="617"/>
      <c r="RNP37" s="617"/>
      <c r="RNQ37" s="617"/>
      <c r="RNR37" s="617"/>
      <c r="RNS37" s="617"/>
      <c r="RNT37" s="617"/>
      <c r="RNU37" s="617"/>
      <c r="RNV37" s="617"/>
      <c r="RNW37" s="617"/>
      <c r="RNX37" s="617"/>
      <c r="RNY37" s="617"/>
      <c r="RNZ37" s="617"/>
      <c r="ROA37" s="617"/>
      <c r="ROB37" s="617"/>
      <c r="ROC37" s="617"/>
      <c r="ROD37" s="617"/>
      <c r="ROE37" s="617"/>
      <c r="ROF37" s="617"/>
      <c r="ROG37" s="617"/>
      <c r="ROH37" s="617"/>
      <c r="ROI37" s="617"/>
      <c r="ROJ37" s="617"/>
      <c r="ROK37" s="617"/>
      <c r="ROL37" s="617"/>
      <c r="ROM37" s="617"/>
      <c r="RON37" s="617"/>
      <c r="ROO37" s="617"/>
      <c r="ROP37" s="617"/>
      <c r="ROQ37" s="617"/>
      <c r="ROR37" s="617"/>
      <c r="ROS37" s="617"/>
      <c r="ROT37" s="617"/>
      <c r="ROU37" s="617"/>
      <c r="ROV37" s="617"/>
      <c r="ROW37" s="617"/>
      <c r="ROX37" s="617"/>
      <c r="ROY37" s="617"/>
      <c r="ROZ37" s="617"/>
      <c r="RPA37" s="617"/>
      <c r="RPB37" s="617"/>
      <c r="RPC37" s="617"/>
      <c r="RPD37" s="617"/>
      <c r="RPE37" s="617"/>
      <c r="RPF37" s="617"/>
      <c r="RPG37" s="617"/>
      <c r="RPH37" s="617"/>
      <c r="RPI37" s="617"/>
      <c r="RPJ37" s="617"/>
      <c r="RPK37" s="617"/>
      <c r="RPL37" s="617"/>
      <c r="RPM37" s="617"/>
      <c r="RPN37" s="617"/>
      <c r="RPO37" s="617"/>
      <c r="RPP37" s="617"/>
      <c r="RPQ37" s="617"/>
      <c r="RPR37" s="617"/>
      <c r="RPS37" s="617"/>
      <c r="RPT37" s="617"/>
      <c r="RPU37" s="617"/>
      <c r="RPV37" s="617"/>
      <c r="RPW37" s="617"/>
      <c r="RPX37" s="617"/>
      <c r="RPY37" s="617"/>
      <c r="RPZ37" s="617"/>
      <c r="RQA37" s="617"/>
      <c r="RQB37" s="617"/>
      <c r="RQC37" s="617"/>
      <c r="RQD37" s="617"/>
      <c r="RQE37" s="617"/>
      <c r="RQF37" s="617"/>
      <c r="RQG37" s="617"/>
      <c r="RQH37" s="617"/>
      <c r="RQI37" s="617"/>
      <c r="RQJ37" s="617"/>
      <c r="RQK37" s="617"/>
      <c r="RQL37" s="617"/>
      <c r="RQM37" s="617"/>
      <c r="RQN37" s="617"/>
      <c r="RQO37" s="617"/>
      <c r="RQP37" s="617"/>
      <c r="RQQ37" s="617"/>
      <c r="RQR37" s="617"/>
      <c r="RQS37" s="617"/>
      <c r="RQT37" s="617"/>
      <c r="RQU37" s="617"/>
      <c r="RQV37" s="617"/>
      <c r="RQW37" s="617"/>
      <c r="RQX37" s="617"/>
      <c r="RQY37" s="617"/>
      <c r="RQZ37" s="617"/>
      <c r="RRA37" s="617"/>
      <c r="RRB37" s="617"/>
      <c r="RRC37" s="617"/>
      <c r="RRD37" s="617"/>
      <c r="RRE37" s="617"/>
      <c r="RRF37" s="617"/>
      <c r="RRG37" s="617"/>
      <c r="RRH37" s="617"/>
      <c r="RRI37" s="617"/>
      <c r="RRJ37" s="617"/>
      <c r="RRK37" s="617"/>
      <c r="RRL37" s="617"/>
      <c r="RRM37" s="617"/>
      <c r="RRN37" s="617"/>
      <c r="RRO37" s="617"/>
      <c r="RRP37" s="617"/>
      <c r="RRQ37" s="617"/>
      <c r="RRR37" s="617"/>
      <c r="RRS37" s="617"/>
      <c r="RRT37" s="617"/>
      <c r="RRU37" s="617"/>
      <c r="RRV37" s="617"/>
      <c r="RRW37" s="617"/>
      <c r="RRX37" s="617"/>
      <c r="RRY37" s="617"/>
      <c r="RRZ37" s="617"/>
      <c r="RSA37" s="617"/>
      <c r="RSB37" s="617"/>
      <c r="RSC37" s="617"/>
      <c r="RSD37" s="617"/>
      <c r="RSE37" s="617"/>
      <c r="RSF37" s="617"/>
      <c r="RSG37" s="617"/>
      <c r="RSH37" s="617"/>
      <c r="RSI37" s="617"/>
      <c r="RSJ37" s="617"/>
      <c r="RSK37" s="617"/>
      <c r="RSL37" s="617"/>
      <c r="RSM37" s="617"/>
      <c r="RSN37" s="617"/>
      <c r="RSO37" s="617"/>
      <c r="RSP37" s="617"/>
      <c r="RSQ37" s="617"/>
      <c r="RSR37" s="617"/>
      <c r="RSS37" s="617"/>
      <c r="RST37" s="617"/>
      <c r="RSU37" s="617"/>
      <c r="RSV37" s="617"/>
      <c r="RSW37" s="617"/>
      <c r="RSX37" s="617"/>
      <c r="RSY37" s="617"/>
      <c r="RSZ37" s="617"/>
      <c r="RTA37" s="617"/>
      <c r="RTB37" s="617"/>
      <c r="RTC37" s="617"/>
      <c r="RTD37" s="617"/>
      <c r="RTE37" s="617"/>
      <c r="RTF37" s="617"/>
      <c r="RTG37" s="617"/>
      <c r="RTH37" s="617"/>
      <c r="RTI37" s="617"/>
      <c r="RTJ37" s="617"/>
      <c r="RTK37" s="617"/>
      <c r="RTL37" s="617"/>
      <c r="RTM37" s="617"/>
      <c r="RTN37" s="617"/>
      <c r="RTO37" s="617"/>
      <c r="RTP37" s="617"/>
      <c r="RTQ37" s="617"/>
      <c r="RTR37" s="617"/>
      <c r="RTS37" s="617"/>
      <c r="RTT37" s="617"/>
      <c r="RTU37" s="617"/>
      <c r="RTV37" s="617"/>
      <c r="RTW37" s="617"/>
      <c r="RTX37" s="617"/>
      <c r="RTY37" s="617"/>
      <c r="RTZ37" s="617"/>
      <c r="RUA37" s="617"/>
      <c r="RUB37" s="617"/>
      <c r="RUC37" s="617"/>
      <c r="RUD37" s="617"/>
      <c r="RUE37" s="617"/>
      <c r="RUF37" s="617"/>
      <c r="RUG37" s="617"/>
      <c r="RUH37" s="617"/>
      <c r="RUI37" s="617"/>
      <c r="RUJ37" s="617"/>
      <c r="RUK37" s="617"/>
      <c r="RUL37" s="617"/>
      <c r="RUM37" s="617"/>
      <c r="RUN37" s="617"/>
      <c r="RUO37" s="617"/>
      <c r="RUP37" s="617"/>
      <c r="RUQ37" s="617"/>
      <c r="RUR37" s="617"/>
      <c r="RUS37" s="617"/>
      <c r="RUT37" s="617"/>
      <c r="RUU37" s="617"/>
      <c r="RUV37" s="617"/>
      <c r="RUW37" s="617"/>
      <c r="RUX37" s="617"/>
      <c r="RUY37" s="617"/>
      <c r="RUZ37" s="617"/>
      <c r="RVA37" s="617"/>
      <c r="RVB37" s="617"/>
      <c r="RVC37" s="617"/>
      <c r="RVD37" s="617"/>
      <c r="RVE37" s="617"/>
      <c r="RVF37" s="617"/>
      <c r="RVG37" s="617"/>
      <c r="RVH37" s="617"/>
      <c r="RVI37" s="617"/>
      <c r="RVJ37" s="617"/>
      <c r="RVK37" s="617"/>
      <c r="RVL37" s="617"/>
      <c r="RVM37" s="617"/>
      <c r="RVN37" s="617"/>
      <c r="RVO37" s="617"/>
      <c r="RVP37" s="617"/>
      <c r="RVQ37" s="617"/>
      <c r="RVR37" s="617"/>
      <c r="RVS37" s="617"/>
      <c r="RVT37" s="617"/>
      <c r="RVU37" s="617"/>
      <c r="RVV37" s="617"/>
      <c r="RVW37" s="617"/>
      <c r="RVX37" s="617"/>
      <c r="RVY37" s="617"/>
      <c r="RVZ37" s="617"/>
      <c r="RWA37" s="617"/>
      <c r="RWB37" s="617"/>
      <c r="RWC37" s="617"/>
      <c r="RWD37" s="617"/>
      <c r="RWE37" s="617"/>
      <c r="RWF37" s="617"/>
      <c r="RWG37" s="617"/>
      <c r="RWH37" s="617"/>
      <c r="RWI37" s="617"/>
      <c r="RWJ37" s="617"/>
      <c r="RWK37" s="617"/>
      <c r="RWL37" s="617"/>
      <c r="RWM37" s="617"/>
      <c r="RWN37" s="617"/>
      <c r="RWO37" s="617"/>
      <c r="RWP37" s="617"/>
      <c r="RWQ37" s="617"/>
      <c r="RWR37" s="617"/>
      <c r="RWS37" s="617"/>
      <c r="RWT37" s="617"/>
      <c r="RWU37" s="617"/>
      <c r="RWV37" s="617"/>
      <c r="RWW37" s="617"/>
      <c r="RWX37" s="617"/>
      <c r="RWY37" s="617"/>
      <c r="RWZ37" s="617"/>
      <c r="RXA37" s="617"/>
      <c r="RXB37" s="617"/>
      <c r="RXC37" s="617"/>
      <c r="RXD37" s="617"/>
      <c r="RXE37" s="617"/>
      <c r="RXF37" s="617"/>
      <c r="RXG37" s="617"/>
      <c r="RXH37" s="617"/>
      <c r="RXI37" s="617"/>
      <c r="RXJ37" s="617"/>
      <c r="RXK37" s="617"/>
      <c r="RXL37" s="617"/>
      <c r="RXM37" s="617"/>
      <c r="RXN37" s="617"/>
      <c r="RXO37" s="617"/>
      <c r="RXP37" s="617"/>
      <c r="RXQ37" s="617"/>
      <c r="RXR37" s="617"/>
      <c r="RXS37" s="617"/>
      <c r="RXT37" s="617"/>
      <c r="RXU37" s="617"/>
      <c r="RXV37" s="617"/>
      <c r="RXW37" s="617"/>
      <c r="RXX37" s="617"/>
      <c r="RXY37" s="617"/>
      <c r="RXZ37" s="617"/>
      <c r="RYA37" s="617"/>
      <c r="RYB37" s="617"/>
      <c r="RYC37" s="617"/>
      <c r="RYD37" s="617"/>
      <c r="RYE37" s="617"/>
      <c r="RYF37" s="617"/>
      <c r="RYG37" s="617"/>
      <c r="RYH37" s="617"/>
      <c r="RYI37" s="617"/>
      <c r="RYJ37" s="617"/>
      <c r="RYK37" s="617"/>
      <c r="RYL37" s="617"/>
      <c r="RYM37" s="617"/>
      <c r="RYN37" s="617"/>
      <c r="RYO37" s="617"/>
      <c r="RYP37" s="617"/>
      <c r="RYQ37" s="617"/>
      <c r="RYR37" s="617"/>
      <c r="RYS37" s="617"/>
      <c r="RYT37" s="617"/>
      <c r="RYU37" s="617"/>
      <c r="RYV37" s="617"/>
      <c r="RYW37" s="617"/>
      <c r="RYX37" s="617"/>
      <c r="RYY37" s="617"/>
      <c r="RYZ37" s="617"/>
      <c r="RZA37" s="617"/>
      <c r="RZB37" s="617"/>
      <c r="RZC37" s="617"/>
      <c r="RZD37" s="617"/>
      <c r="RZE37" s="617"/>
      <c r="RZF37" s="617"/>
      <c r="RZG37" s="617"/>
      <c r="RZH37" s="617"/>
      <c r="RZI37" s="617"/>
      <c r="RZJ37" s="617"/>
      <c r="RZK37" s="617"/>
      <c r="RZL37" s="617"/>
      <c r="RZM37" s="617"/>
      <c r="RZN37" s="617"/>
      <c r="RZO37" s="617"/>
      <c r="RZP37" s="617"/>
      <c r="RZQ37" s="617"/>
      <c r="RZR37" s="617"/>
      <c r="RZS37" s="617"/>
      <c r="RZT37" s="617"/>
      <c r="RZU37" s="617"/>
      <c r="RZV37" s="617"/>
      <c r="RZW37" s="617"/>
      <c r="RZX37" s="617"/>
      <c r="RZY37" s="617"/>
      <c r="RZZ37" s="617"/>
      <c r="SAA37" s="617"/>
      <c r="SAB37" s="617"/>
      <c r="SAC37" s="617"/>
      <c r="SAD37" s="617"/>
      <c r="SAE37" s="617"/>
      <c r="SAF37" s="617"/>
      <c r="SAG37" s="617"/>
      <c r="SAH37" s="617"/>
      <c r="SAI37" s="617"/>
      <c r="SAJ37" s="617"/>
      <c r="SAK37" s="617"/>
      <c r="SAL37" s="617"/>
      <c r="SAM37" s="617"/>
      <c r="SAN37" s="617"/>
      <c r="SAO37" s="617"/>
      <c r="SAP37" s="617"/>
      <c r="SAQ37" s="617"/>
      <c r="SAR37" s="617"/>
      <c r="SAS37" s="617"/>
      <c r="SAT37" s="617"/>
      <c r="SAU37" s="617"/>
      <c r="SAV37" s="617"/>
      <c r="SAW37" s="617"/>
      <c r="SAX37" s="617"/>
      <c r="SAY37" s="617"/>
      <c r="SAZ37" s="617"/>
      <c r="SBA37" s="617"/>
      <c r="SBB37" s="617"/>
      <c r="SBC37" s="617"/>
      <c r="SBD37" s="617"/>
      <c r="SBE37" s="617"/>
      <c r="SBF37" s="617"/>
      <c r="SBG37" s="617"/>
      <c r="SBH37" s="617"/>
      <c r="SBI37" s="617"/>
      <c r="SBJ37" s="617"/>
      <c r="SBK37" s="617"/>
      <c r="SBL37" s="617"/>
      <c r="SBM37" s="617"/>
      <c r="SBN37" s="617"/>
      <c r="SBO37" s="617"/>
      <c r="SBP37" s="617"/>
      <c r="SBQ37" s="617"/>
      <c r="SBR37" s="617"/>
      <c r="SBS37" s="617"/>
      <c r="SBT37" s="617"/>
      <c r="SBU37" s="617"/>
      <c r="SBV37" s="617"/>
      <c r="SBW37" s="617"/>
      <c r="SBX37" s="617"/>
      <c r="SBY37" s="617"/>
      <c r="SBZ37" s="617"/>
      <c r="SCA37" s="617"/>
      <c r="SCB37" s="617"/>
      <c r="SCC37" s="617"/>
      <c r="SCD37" s="617"/>
      <c r="SCE37" s="617"/>
      <c r="SCF37" s="617"/>
      <c r="SCG37" s="617"/>
      <c r="SCH37" s="617"/>
      <c r="SCI37" s="617"/>
      <c r="SCJ37" s="617"/>
      <c r="SCK37" s="617"/>
      <c r="SCL37" s="617"/>
      <c r="SCM37" s="617"/>
      <c r="SCN37" s="617"/>
      <c r="SCO37" s="617"/>
      <c r="SCP37" s="617"/>
      <c r="SCQ37" s="617"/>
      <c r="SCR37" s="617"/>
      <c r="SCS37" s="617"/>
      <c r="SCT37" s="617"/>
      <c r="SCU37" s="617"/>
      <c r="SCV37" s="617"/>
      <c r="SCW37" s="617"/>
      <c r="SCX37" s="617"/>
      <c r="SCY37" s="617"/>
      <c r="SCZ37" s="617"/>
      <c r="SDA37" s="617"/>
      <c r="SDB37" s="617"/>
      <c r="SDC37" s="617"/>
      <c r="SDD37" s="617"/>
      <c r="SDE37" s="617"/>
      <c r="SDF37" s="617"/>
      <c r="SDG37" s="617"/>
      <c r="SDH37" s="617"/>
      <c r="SDI37" s="617"/>
      <c r="SDJ37" s="617"/>
      <c r="SDK37" s="617"/>
      <c r="SDL37" s="617"/>
      <c r="SDM37" s="617"/>
      <c r="SDN37" s="617"/>
      <c r="SDO37" s="617"/>
      <c r="SDP37" s="617"/>
      <c r="SDQ37" s="617"/>
      <c r="SDR37" s="617"/>
      <c r="SDS37" s="617"/>
      <c r="SDT37" s="617"/>
      <c r="SDU37" s="617"/>
      <c r="SDV37" s="617"/>
      <c r="SDW37" s="617"/>
      <c r="SDX37" s="617"/>
      <c r="SDY37" s="617"/>
      <c r="SDZ37" s="617"/>
      <c r="SEA37" s="617"/>
      <c r="SEB37" s="617"/>
      <c r="SEC37" s="617"/>
      <c r="SED37" s="617"/>
      <c r="SEE37" s="617"/>
      <c r="SEF37" s="617"/>
      <c r="SEG37" s="617"/>
      <c r="SEH37" s="617"/>
      <c r="SEI37" s="617"/>
      <c r="SEJ37" s="617"/>
      <c r="SEK37" s="617"/>
      <c r="SEL37" s="617"/>
      <c r="SEM37" s="617"/>
      <c r="SEN37" s="617"/>
      <c r="SEO37" s="617"/>
      <c r="SEP37" s="617"/>
      <c r="SEQ37" s="617"/>
      <c r="SER37" s="617"/>
      <c r="SES37" s="617"/>
      <c r="SET37" s="617"/>
      <c r="SEU37" s="617"/>
      <c r="SEV37" s="617"/>
      <c r="SEW37" s="617"/>
      <c r="SEX37" s="617"/>
      <c r="SEY37" s="617"/>
      <c r="SEZ37" s="617"/>
      <c r="SFA37" s="617"/>
      <c r="SFB37" s="617"/>
      <c r="SFC37" s="617"/>
      <c r="SFD37" s="617"/>
      <c r="SFE37" s="617"/>
      <c r="SFF37" s="617"/>
      <c r="SFG37" s="617"/>
      <c r="SFH37" s="617"/>
      <c r="SFI37" s="617"/>
      <c r="SFJ37" s="617"/>
      <c r="SFK37" s="617"/>
      <c r="SFL37" s="617"/>
      <c r="SFM37" s="617"/>
      <c r="SFN37" s="617"/>
      <c r="SFO37" s="617"/>
      <c r="SFP37" s="617"/>
      <c r="SFQ37" s="617"/>
      <c r="SFR37" s="617"/>
      <c r="SFS37" s="617"/>
      <c r="SFT37" s="617"/>
      <c r="SFU37" s="617"/>
      <c r="SFV37" s="617"/>
      <c r="SFW37" s="617"/>
      <c r="SFX37" s="617"/>
      <c r="SFY37" s="617"/>
      <c r="SFZ37" s="617"/>
      <c r="SGA37" s="617"/>
      <c r="SGB37" s="617"/>
      <c r="SGC37" s="617"/>
      <c r="SGD37" s="617"/>
      <c r="SGE37" s="617"/>
      <c r="SGF37" s="617"/>
      <c r="SGG37" s="617"/>
      <c r="SGH37" s="617"/>
      <c r="SGI37" s="617"/>
      <c r="SGJ37" s="617"/>
      <c r="SGK37" s="617"/>
      <c r="SGL37" s="617"/>
      <c r="SGM37" s="617"/>
      <c r="SGN37" s="617"/>
      <c r="SGO37" s="617"/>
      <c r="SGP37" s="617"/>
      <c r="SGQ37" s="617"/>
      <c r="SGR37" s="617"/>
      <c r="SGS37" s="617"/>
      <c r="SGT37" s="617"/>
      <c r="SGU37" s="617"/>
      <c r="SGV37" s="617"/>
      <c r="SGW37" s="617"/>
      <c r="SGX37" s="617"/>
      <c r="SGY37" s="617"/>
      <c r="SGZ37" s="617"/>
      <c r="SHA37" s="617"/>
      <c r="SHB37" s="617"/>
      <c r="SHC37" s="617"/>
      <c r="SHD37" s="617"/>
      <c r="SHE37" s="617"/>
      <c r="SHF37" s="617"/>
      <c r="SHG37" s="617"/>
      <c r="SHH37" s="617"/>
      <c r="SHI37" s="617"/>
      <c r="SHJ37" s="617"/>
      <c r="SHK37" s="617"/>
      <c r="SHL37" s="617"/>
      <c r="SHM37" s="617"/>
      <c r="SHN37" s="617"/>
      <c r="SHO37" s="617"/>
      <c r="SHP37" s="617"/>
      <c r="SHQ37" s="617"/>
      <c r="SHR37" s="617"/>
      <c r="SHS37" s="617"/>
      <c r="SHT37" s="617"/>
      <c r="SHU37" s="617"/>
      <c r="SHV37" s="617"/>
      <c r="SHW37" s="617"/>
      <c r="SHX37" s="617"/>
      <c r="SHY37" s="617"/>
      <c r="SHZ37" s="617"/>
      <c r="SIA37" s="617"/>
      <c r="SIB37" s="617"/>
      <c r="SIC37" s="617"/>
      <c r="SID37" s="617"/>
      <c r="SIE37" s="617"/>
      <c r="SIF37" s="617"/>
      <c r="SIG37" s="617"/>
      <c r="SIH37" s="617"/>
      <c r="SII37" s="617"/>
      <c r="SIJ37" s="617"/>
      <c r="SIK37" s="617"/>
      <c r="SIL37" s="617"/>
      <c r="SIM37" s="617"/>
      <c r="SIN37" s="617"/>
      <c r="SIO37" s="617"/>
      <c r="SIP37" s="617"/>
      <c r="SIQ37" s="617"/>
      <c r="SIR37" s="617"/>
      <c r="SIS37" s="617"/>
      <c r="SIT37" s="617"/>
      <c r="SIU37" s="617"/>
      <c r="SIV37" s="617"/>
      <c r="SIW37" s="617"/>
      <c r="SIX37" s="617"/>
      <c r="SIY37" s="617"/>
      <c r="SIZ37" s="617"/>
      <c r="SJA37" s="617"/>
      <c r="SJB37" s="617"/>
      <c r="SJC37" s="617"/>
      <c r="SJD37" s="617"/>
      <c r="SJE37" s="617"/>
      <c r="SJF37" s="617"/>
      <c r="SJG37" s="617"/>
      <c r="SJH37" s="617"/>
      <c r="SJI37" s="617"/>
      <c r="SJJ37" s="617"/>
      <c r="SJK37" s="617"/>
      <c r="SJL37" s="617"/>
      <c r="SJM37" s="617"/>
      <c r="SJN37" s="617"/>
      <c r="SJO37" s="617"/>
      <c r="SJP37" s="617"/>
      <c r="SJQ37" s="617"/>
      <c r="SJR37" s="617"/>
      <c r="SJS37" s="617"/>
      <c r="SJT37" s="617"/>
      <c r="SJU37" s="617"/>
      <c r="SJV37" s="617"/>
      <c r="SJW37" s="617"/>
      <c r="SJX37" s="617"/>
      <c r="SJY37" s="617"/>
      <c r="SJZ37" s="617"/>
      <c r="SKA37" s="617"/>
      <c r="SKB37" s="617"/>
      <c r="SKC37" s="617"/>
      <c r="SKD37" s="617"/>
      <c r="SKE37" s="617"/>
      <c r="SKF37" s="617"/>
      <c r="SKG37" s="617"/>
      <c r="SKH37" s="617"/>
      <c r="SKI37" s="617"/>
      <c r="SKJ37" s="617"/>
      <c r="SKK37" s="617"/>
      <c r="SKL37" s="617"/>
      <c r="SKM37" s="617"/>
      <c r="SKN37" s="617"/>
      <c r="SKO37" s="617"/>
      <c r="SKP37" s="617"/>
      <c r="SKQ37" s="617"/>
      <c r="SKR37" s="617"/>
      <c r="SKS37" s="617"/>
      <c r="SKT37" s="617"/>
      <c r="SKU37" s="617"/>
      <c r="SKV37" s="617"/>
      <c r="SKW37" s="617"/>
      <c r="SKX37" s="617"/>
      <c r="SKY37" s="617"/>
      <c r="SKZ37" s="617"/>
      <c r="SLA37" s="617"/>
      <c r="SLB37" s="617"/>
      <c r="SLC37" s="617"/>
      <c r="SLD37" s="617"/>
      <c r="SLE37" s="617"/>
      <c r="SLF37" s="617"/>
      <c r="SLG37" s="617"/>
      <c r="SLH37" s="617"/>
      <c r="SLI37" s="617"/>
      <c r="SLJ37" s="617"/>
      <c r="SLK37" s="617"/>
      <c r="SLL37" s="617"/>
      <c r="SLM37" s="617"/>
      <c r="SLN37" s="617"/>
      <c r="SLO37" s="617"/>
      <c r="SLP37" s="617"/>
      <c r="SLQ37" s="617"/>
      <c r="SLR37" s="617"/>
      <c r="SLS37" s="617"/>
      <c r="SLT37" s="617"/>
      <c r="SLU37" s="617"/>
      <c r="SLV37" s="617"/>
      <c r="SLW37" s="617"/>
      <c r="SLX37" s="617"/>
      <c r="SLY37" s="617"/>
      <c r="SLZ37" s="617"/>
      <c r="SMA37" s="617"/>
      <c r="SMB37" s="617"/>
      <c r="SMC37" s="617"/>
      <c r="SMD37" s="617"/>
      <c r="SME37" s="617"/>
      <c r="SMF37" s="617"/>
      <c r="SMG37" s="617"/>
      <c r="SMH37" s="617"/>
      <c r="SMI37" s="617"/>
      <c r="SMJ37" s="617"/>
      <c r="SMK37" s="617"/>
      <c r="SML37" s="617"/>
      <c r="SMM37" s="617"/>
      <c r="SMN37" s="617"/>
      <c r="SMO37" s="617"/>
      <c r="SMP37" s="617"/>
      <c r="SMQ37" s="617"/>
      <c r="SMR37" s="617"/>
      <c r="SMS37" s="617"/>
      <c r="SMT37" s="617"/>
      <c r="SMU37" s="617"/>
      <c r="SMV37" s="617"/>
      <c r="SMW37" s="617"/>
      <c r="SMX37" s="617"/>
      <c r="SMY37" s="617"/>
      <c r="SMZ37" s="617"/>
      <c r="SNA37" s="617"/>
      <c r="SNB37" s="617"/>
      <c r="SNC37" s="617"/>
      <c r="SND37" s="617"/>
      <c r="SNE37" s="617"/>
      <c r="SNF37" s="617"/>
      <c r="SNG37" s="617"/>
      <c r="SNH37" s="617"/>
      <c r="SNI37" s="617"/>
      <c r="SNJ37" s="617"/>
      <c r="SNK37" s="617"/>
      <c r="SNL37" s="617"/>
      <c r="SNM37" s="617"/>
      <c r="SNN37" s="617"/>
      <c r="SNO37" s="617"/>
      <c r="SNP37" s="617"/>
      <c r="SNQ37" s="617"/>
      <c r="SNR37" s="617"/>
      <c r="SNS37" s="617"/>
      <c r="SNT37" s="617"/>
      <c r="SNU37" s="617"/>
      <c r="SNV37" s="617"/>
      <c r="SNW37" s="617"/>
      <c r="SNX37" s="617"/>
      <c r="SNY37" s="617"/>
      <c r="SNZ37" s="617"/>
      <c r="SOA37" s="617"/>
      <c r="SOB37" s="617"/>
      <c r="SOC37" s="617"/>
      <c r="SOD37" s="617"/>
      <c r="SOE37" s="617"/>
      <c r="SOF37" s="617"/>
      <c r="SOG37" s="617"/>
      <c r="SOH37" s="617"/>
      <c r="SOI37" s="617"/>
      <c r="SOJ37" s="617"/>
      <c r="SOK37" s="617"/>
      <c r="SOL37" s="617"/>
      <c r="SOM37" s="617"/>
      <c r="SON37" s="617"/>
      <c r="SOO37" s="617"/>
      <c r="SOP37" s="617"/>
      <c r="SOQ37" s="617"/>
      <c r="SOR37" s="617"/>
      <c r="SOS37" s="617"/>
      <c r="SOT37" s="617"/>
      <c r="SOU37" s="617"/>
      <c r="SOV37" s="617"/>
      <c r="SOW37" s="617"/>
      <c r="SOX37" s="617"/>
      <c r="SOY37" s="617"/>
      <c r="SOZ37" s="617"/>
      <c r="SPA37" s="617"/>
      <c r="SPB37" s="617"/>
      <c r="SPC37" s="617"/>
      <c r="SPD37" s="617"/>
      <c r="SPE37" s="617"/>
      <c r="SPF37" s="617"/>
      <c r="SPG37" s="617"/>
      <c r="SPH37" s="617"/>
      <c r="SPI37" s="617"/>
      <c r="SPJ37" s="617"/>
      <c r="SPK37" s="617"/>
      <c r="SPL37" s="617"/>
      <c r="SPM37" s="617"/>
      <c r="SPN37" s="617"/>
      <c r="SPO37" s="617"/>
      <c r="SPP37" s="617"/>
      <c r="SPQ37" s="617"/>
      <c r="SPR37" s="617"/>
      <c r="SPS37" s="617"/>
      <c r="SPT37" s="617"/>
      <c r="SPU37" s="617"/>
      <c r="SPV37" s="617"/>
      <c r="SPW37" s="617"/>
      <c r="SPX37" s="617"/>
      <c r="SPY37" s="617"/>
      <c r="SPZ37" s="617"/>
      <c r="SQA37" s="617"/>
      <c r="SQB37" s="617"/>
      <c r="SQC37" s="617"/>
      <c r="SQD37" s="617"/>
      <c r="SQE37" s="617"/>
      <c r="SQF37" s="617"/>
      <c r="SQG37" s="617"/>
      <c r="SQH37" s="617"/>
      <c r="SQI37" s="617"/>
      <c r="SQJ37" s="617"/>
      <c r="SQK37" s="617"/>
      <c r="SQL37" s="617"/>
      <c r="SQM37" s="617"/>
      <c r="SQN37" s="617"/>
      <c r="SQO37" s="617"/>
      <c r="SQP37" s="617"/>
      <c r="SQQ37" s="617"/>
      <c r="SQR37" s="617"/>
      <c r="SQS37" s="617"/>
      <c r="SQT37" s="617"/>
      <c r="SQU37" s="617"/>
      <c r="SQV37" s="617"/>
      <c r="SQW37" s="617"/>
      <c r="SQX37" s="617"/>
      <c r="SQY37" s="617"/>
      <c r="SQZ37" s="617"/>
      <c r="SRA37" s="617"/>
      <c r="SRB37" s="617"/>
      <c r="SRC37" s="617"/>
      <c r="SRD37" s="617"/>
      <c r="SRE37" s="617"/>
      <c r="SRF37" s="617"/>
      <c r="SRG37" s="617"/>
      <c r="SRH37" s="617"/>
      <c r="SRI37" s="617"/>
      <c r="SRJ37" s="617"/>
      <c r="SRK37" s="617"/>
      <c r="SRL37" s="617"/>
      <c r="SRM37" s="617"/>
      <c r="SRN37" s="617"/>
      <c r="SRO37" s="617"/>
      <c r="SRP37" s="617"/>
      <c r="SRQ37" s="617"/>
      <c r="SRR37" s="617"/>
      <c r="SRS37" s="617"/>
      <c r="SRT37" s="617"/>
      <c r="SRU37" s="617"/>
      <c r="SRV37" s="617"/>
      <c r="SRW37" s="617"/>
      <c r="SRX37" s="617"/>
      <c r="SRY37" s="617"/>
      <c r="SRZ37" s="617"/>
      <c r="SSA37" s="617"/>
      <c r="SSB37" s="617"/>
      <c r="SSC37" s="617"/>
      <c r="SSD37" s="617"/>
      <c r="SSE37" s="617"/>
      <c r="SSF37" s="617"/>
      <c r="SSG37" s="617"/>
      <c r="SSH37" s="617"/>
      <c r="SSI37" s="617"/>
      <c r="SSJ37" s="617"/>
      <c r="SSK37" s="617"/>
      <c r="SSL37" s="617"/>
      <c r="SSM37" s="617"/>
      <c r="SSN37" s="617"/>
      <c r="SSO37" s="617"/>
      <c r="SSP37" s="617"/>
      <c r="SSQ37" s="617"/>
      <c r="SSR37" s="617"/>
      <c r="SSS37" s="617"/>
      <c r="SST37" s="617"/>
      <c r="SSU37" s="617"/>
      <c r="SSV37" s="617"/>
      <c r="SSW37" s="617"/>
      <c r="SSX37" s="617"/>
      <c r="SSY37" s="617"/>
      <c r="SSZ37" s="617"/>
      <c r="STA37" s="617"/>
      <c r="STB37" s="617"/>
      <c r="STC37" s="617"/>
      <c r="STD37" s="617"/>
      <c r="STE37" s="617"/>
      <c r="STF37" s="617"/>
      <c r="STG37" s="617"/>
      <c r="STH37" s="617"/>
      <c r="STI37" s="617"/>
      <c r="STJ37" s="617"/>
      <c r="STK37" s="617"/>
      <c r="STL37" s="617"/>
      <c r="STM37" s="617"/>
      <c r="STN37" s="617"/>
      <c r="STO37" s="617"/>
      <c r="STP37" s="617"/>
      <c r="STQ37" s="617"/>
      <c r="STR37" s="617"/>
      <c r="STS37" s="617"/>
      <c r="STT37" s="617"/>
      <c r="STU37" s="617"/>
      <c r="STV37" s="617"/>
      <c r="STW37" s="617"/>
      <c r="STX37" s="617"/>
      <c r="STY37" s="617"/>
      <c r="STZ37" s="617"/>
      <c r="SUA37" s="617"/>
      <c r="SUB37" s="617"/>
      <c r="SUC37" s="617"/>
      <c r="SUD37" s="617"/>
      <c r="SUE37" s="617"/>
      <c r="SUF37" s="617"/>
      <c r="SUG37" s="617"/>
      <c r="SUH37" s="617"/>
      <c r="SUI37" s="617"/>
      <c r="SUJ37" s="617"/>
      <c r="SUK37" s="617"/>
      <c r="SUL37" s="617"/>
      <c r="SUM37" s="617"/>
      <c r="SUN37" s="617"/>
      <c r="SUO37" s="617"/>
      <c r="SUP37" s="617"/>
      <c r="SUQ37" s="617"/>
      <c r="SUR37" s="617"/>
      <c r="SUS37" s="617"/>
      <c r="SUT37" s="617"/>
      <c r="SUU37" s="617"/>
      <c r="SUV37" s="617"/>
      <c r="SUW37" s="617"/>
      <c r="SUX37" s="617"/>
      <c r="SUY37" s="617"/>
      <c r="SUZ37" s="617"/>
      <c r="SVA37" s="617"/>
      <c r="SVB37" s="617"/>
      <c r="SVC37" s="617"/>
      <c r="SVD37" s="617"/>
      <c r="SVE37" s="617"/>
      <c r="SVF37" s="617"/>
      <c r="SVG37" s="617"/>
      <c r="SVH37" s="617"/>
      <c r="SVI37" s="617"/>
      <c r="SVJ37" s="617"/>
      <c r="SVK37" s="617"/>
      <c r="SVL37" s="617"/>
      <c r="SVM37" s="617"/>
      <c r="SVN37" s="617"/>
      <c r="SVO37" s="617"/>
      <c r="SVP37" s="617"/>
      <c r="SVQ37" s="617"/>
      <c r="SVR37" s="617"/>
      <c r="SVS37" s="617"/>
      <c r="SVT37" s="617"/>
      <c r="SVU37" s="617"/>
      <c r="SVV37" s="617"/>
      <c r="SVW37" s="617"/>
      <c r="SVX37" s="617"/>
      <c r="SVY37" s="617"/>
      <c r="SVZ37" s="617"/>
      <c r="SWA37" s="617"/>
      <c r="SWB37" s="617"/>
      <c r="SWC37" s="617"/>
      <c r="SWD37" s="617"/>
      <c r="SWE37" s="617"/>
      <c r="SWF37" s="617"/>
      <c r="SWG37" s="617"/>
      <c r="SWH37" s="617"/>
      <c r="SWI37" s="617"/>
      <c r="SWJ37" s="617"/>
      <c r="SWK37" s="617"/>
      <c r="SWL37" s="617"/>
      <c r="SWM37" s="617"/>
      <c r="SWN37" s="617"/>
      <c r="SWO37" s="617"/>
      <c r="SWP37" s="617"/>
      <c r="SWQ37" s="617"/>
      <c r="SWR37" s="617"/>
      <c r="SWS37" s="617"/>
      <c r="SWT37" s="617"/>
      <c r="SWU37" s="617"/>
      <c r="SWV37" s="617"/>
      <c r="SWW37" s="617"/>
      <c r="SWX37" s="617"/>
      <c r="SWY37" s="617"/>
      <c r="SWZ37" s="617"/>
      <c r="SXA37" s="617"/>
      <c r="SXB37" s="617"/>
      <c r="SXC37" s="617"/>
      <c r="SXD37" s="617"/>
      <c r="SXE37" s="617"/>
      <c r="SXF37" s="617"/>
      <c r="SXG37" s="617"/>
      <c r="SXH37" s="617"/>
      <c r="SXI37" s="617"/>
      <c r="SXJ37" s="617"/>
      <c r="SXK37" s="617"/>
      <c r="SXL37" s="617"/>
      <c r="SXM37" s="617"/>
      <c r="SXN37" s="617"/>
      <c r="SXO37" s="617"/>
      <c r="SXP37" s="617"/>
      <c r="SXQ37" s="617"/>
      <c r="SXR37" s="617"/>
      <c r="SXS37" s="617"/>
      <c r="SXT37" s="617"/>
      <c r="SXU37" s="617"/>
      <c r="SXV37" s="617"/>
      <c r="SXW37" s="617"/>
      <c r="SXX37" s="617"/>
      <c r="SXY37" s="617"/>
      <c r="SXZ37" s="617"/>
      <c r="SYA37" s="617"/>
      <c r="SYB37" s="617"/>
      <c r="SYC37" s="617"/>
      <c r="SYD37" s="617"/>
      <c r="SYE37" s="617"/>
      <c r="SYF37" s="617"/>
      <c r="SYG37" s="617"/>
      <c r="SYH37" s="617"/>
      <c r="SYI37" s="617"/>
      <c r="SYJ37" s="617"/>
      <c r="SYK37" s="617"/>
      <c r="SYL37" s="617"/>
      <c r="SYM37" s="617"/>
      <c r="SYN37" s="617"/>
      <c r="SYO37" s="617"/>
      <c r="SYP37" s="617"/>
      <c r="SYQ37" s="617"/>
      <c r="SYR37" s="617"/>
      <c r="SYS37" s="617"/>
      <c r="SYT37" s="617"/>
      <c r="SYU37" s="617"/>
      <c r="SYV37" s="617"/>
      <c r="SYW37" s="617"/>
      <c r="SYX37" s="617"/>
      <c r="SYY37" s="617"/>
      <c r="SYZ37" s="617"/>
      <c r="SZA37" s="617"/>
      <c r="SZB37" s="617"/>
      <c r="SZC37" s="617"/>
      <c r="SZD37" s="617"/>
      <c r="SZE37" s="617"/>
      <c r="SZF37" s="617"/>
      <c r="SZG37" s="617"/>
      <c r="SZH37" s="617"/>
      <c r="SZI37" s="617"/>
      <c r="SZJ37" s="617"/>
      <c r="SZK37" s="617"/>
      <c r="SZL37" s="617"/>
      <c r="SZM37" s="617"/>
      <c r="SZN37" s="617"/>
      <c r="SZO37" s="617"/>
      <c r="SZP37" s="617"/>
      <c r="SZQ37" s="617"/>
      <c r="SZR37" s="617"/>
      <c r="SZS37" s="617"/>
      <c r="SZT37" s="617"/>
      <c r="SZU37" s="617"/>
      <c r="SZV37" s="617"/>
      <c r="SZW37" s="617"/>
      <c r="SZX37" s="617"/>
      <c r="SZY37" s="617"/>
      <c r="SZZ37" s="617"/>
      <c r="TAA37" s="617"/>
      <c r="TAB37" s="617"/>
      <c r="TAC37" s="617"/>
      <c r="TAD37" s="617"/>
      <c r="TAE37" s="617"/>
      <c r="TAF37" s="617"/>
      <c r="TAG37" s="617"/>
      <c r="TAH37" s="617"/>
      <c r="TAI37" s="617"/>
      <c r="TAJ37" s="617"/>
      <c r="TAK37" s="617"/>
      <c r="TAL37" s="617"/>
      <c r="TAM37" s="617"/>
      <c r="TAN37" s="617"/>
      <c r="TAO37" s="617"/>
      <c r="TAP37" s="617"/>
      <c r="TAQ37" s="617"/>
      <c r="TAR37" s="617"/>
      <c r="TAS37" s="617"/>
      <c r="TAT37" s="617"/>
      <c r="TAU37" s="617"/>
      <c r="TAV37" s="617"/>
      <c r="TAW37" s="617"/>
      <c r="TAX37" s="617"/>
      <c r="TAY37" s="617"/>
      <c r="TAZ37" s="617"/>
      <c r="TBA37" s="617"/>
      <c r="TBB37" s="617"/>
      <c r="TBC37" s="617"/>
      <c r="TBD37" s="617"/>
      <c r="TBE37" s="617"/>
      <c r="TBF37" s="617"/>
      <c r="TBG37" s="617"/>
      <c r="TBH37" s="617"/>
      <c r="TBI37" s="617"/>
      <c r="TBJ37" s="617"/>
      <c r="TBK37" s="617"/>
      <c r="TBL37" s="617"/>
      <c r="TBM37" s="617"/>
      <c r="TBN37" s="617"/>
      <c r="TBO37" s="617"/>
      <c r="TBP37" s="617"/>
      <c r="TBQ37" s="617"/>
      <c r="TBR37" s="617"/>
      <c r="TBS37" s="617"/>
      <c r="TBT37" s="617"/>
      <c r="TBU37" s="617"/>
      <c r="TBV37" s="617"/>
      <c r="TBW37" s="617"/>
      <c r="TBX37" s="617"/>
      <c r="TBY37" s="617"/>
      <c r="TBZ37" s="617"/>
      <c r="TCA37" s="617"/>
      <c r="TCB37" s="617"/>
      <c r="TCC37" s="617"/>
      <c r="TCD37" s="617"/>
      <c r="TCE37" s="617"/>
      <c r="TCF37" s="617"/>
      <c r="TCG37" s="617"/>
      <c r="TCH37" s="617"/>
      <c r="TCI37" s="617"/>
      <c r="TCJ37" s="617"/>
      <c r="TCK37" s="617"/>
      <c r="TCL37" s="617"/>
      <c r="TCM37" s="617"/>
      <c r="TCN37" s="617"/>
      <c r="TCO37" s="617"/>
      <c r="TCP37" s="617"/>
      <c r="TCQ37" s="617"/>
      <c r="TCR37" s="617"/>
      <c r="TCS37" s="617"/>
      <c r="TCT37" s="617"/>
      <c r="TCU37" s="617"/>
      <c r="TCV37" s="617"/>
      <c r="TCW37" s="617"/>
      <c r="TCX37" s="617"/>
      <c r="TCY37" s="617"/>
      <c r="TCZ37" s="617"/>
      <c r="TDA37" s="617"/>
      <c r="TDB37" s="617"/>
      <c r="TDC37" s="617"/>
      <c r="TDD37" s="617"/>
      <c r="TDE37" s="617"/>
      <c r="TDF37" s="617"/>
      <c r="TDG37" s="617"/>
      <c r="TDH37" s="617"/>
      <c r="TDI37" s="617"/>
      <c r="TDJ37" s="617"/>
      <c r="TDK37" s="617"/>
      <c r="TDL37" s="617"/>
      <c r="TDM37" s="617"/>
      <c r="TDN37" s="617"/>
      <c r="TDO37" s="617"/>
      <c r="TDP37" s="617"/>
      <c r="TDQ37" s="617"/>
      <c r="TDR37" s="617"/>
      <c r="TDS37" s="617"/>
      <c r="TDT37" s="617"/>
      <c r="TDU37" s="617"/>
      <c r="TDV37" s="617"/>
      <c r="TDW37" s="617"/>
      <c r="TDX37" s="617"/>
      <c r="TDY37" s="617"/>
      <c r="TDZ37" s="617"/>
      <c r="TEA37" s="617"/>
      <c r="TEB37" s="617"/>
      <c r="TEC37" s="617"/>
      <c r="TED37" s="617"/>
      <c r="TEE37" s="617"/>
      <c r="TEF37" s="617"/>
      <c r="TEG37" s="617"/>
      <c r="TEH37" s="617"/>
      <c r="TEI37" s="617"/>
      <c r="TEJ37" s="617"/>
      <c r="TEK37" s="617"/>
      <c r="TEL37" s="617"/>
      <c r="TEM37" s="617"/>
      <c r="TEN37" s="617"/>
      <c r="TEO37" s="617"/>
      <c r="TEP37" s="617"/>
      <c r="TEQ37" s="617"/>
      <c r="TER37" s="617"/>
      <c r="TES37" s="617"/>
      <c r="TET37" s="617"/>
      <c r="TEU37" s="617"/>
      <c r="TEV37" s="617"/>
      <c r="TEW37" s="617"/>
      <c r="TEX37" s="617"/>
      <c r="TEY37" s="617"/>
      <c r="TEZ37" s="617"/>
      <c r="TFA37" s="617"/>
      <c r="TFB37" s="617"/>
      <c r="TFC37" s="617"/>
      <c r="TFD37" s="617"/>
      <c r="TFE37" s="617"/>
      <c r="TFF37" s="617"/>
      <c r="TFG37" s="617"/>
      <c r="TFH37" s="617"/>
      <c r="TFI37" s="617"/>
      <c r="TFJ37" s="617"/>
      <c r="TFK37" s="617"/>
      <c r="TFL37" s="617"/>
      <c r="TFM37" s="617"/>
      <c r="TFN37" s="617"/>
      <c r="TFO37" s="617"/>
      <c r="TFP37" s="617"/>
      <c r="TFQ37" s="617"/>
      <c r="TFR37" s="617"/>
      <c r="TFS37" s="617"/>
      <c r="TFT37" s="617"/>
      <c r="TFU37" s="617"/>
      <c r="TFV37" s="617"/>
      <c r="TFW37" s="617"/>
      <c r="TFX37" s="617"/>
      <c r="TFY37" s="617"/>
      <c r="TFZ37" s="617"/>
      <c r="TGA37" s="617"/>
      <c r="TGB37" s="617"/>
      <c r="TGC37" s="617"/>
      <c r="TGD37" s="617"/>
      <c r="TGE37" s="617"/>
      <c r="TGF37" s="617"/>
      <c r="TGG37" s="617"/>
      <c r="TGH37" s="617"/>
      <c r="TGI37" s="617"/>
      <c r="TGJ37" s="617"/>
      <c r="TGK37" s="617"/>
      <c r="TGL37" s="617"/>
      <c r="TGM37" s="617"/>
      <c r="TGN37" s="617"/>
      <c r="TGO37" s="617"/>
      <c r="TGP37" s="617"/>
      <c r="TGQ37" s="617"/>
      <c r="TGR37" s="617"/>
      <c r="TGS37" s="617"/>
      <c r="TGT37" s="617"/>
      <c r="TGU37" s="617"/>
      <c r="TGV37" s="617"/>
      <c r="TGW37" s="617"/>
      <c r="TGX37" s="617"/>
      <c r="TGY37" s="617"/>
      <c r="TGZ37" s="617"/>
      <c r="THA37" s="617"/>
      <c r="THB37" s="617"/>
      <c r="THC37" s="617"/>
      <c r="THD37" s="617"/>
      <c r="THE37" s="617"/>
      <c r="THF37" s="617"/>
      <c r="THG37" s="617"/>
      <c r="THH37" s="617"/>
      <c r="THI37" s="617"/>
      <c r="THJ37" s="617"/>
      <c r="THK37" s="617"/>
      <c r="THL37" s="617"/>
      <c r="THM37" s="617"/>
      <c r="THN37" s="617"/>
      <c r="THO37" s="617"/>
      <c r="THP37" s="617"/>
      <c r="THQ37" s="617"/>
      <c r="THR37" s="617"/>
      <c r="THS37" s="617"/>
      <c r="THT37" s="617"/>
      <c r="THU37" s="617"/>
      <c r="THV37" s="617"/>
      <c r="THW37" s="617"/>
      <c r="THX37" s="617"/>
      <c r="THY37" s="617"/>
      <c r="THZ37" s="617"/>
      <c r="TIA37" s="617"/>
      <c r="TIB37" s="617"/>
      <c r="TIC37" s="617"/>
      <c r="TID37" s="617"/>
      <c r="TIE37" s="617"/>
      <c r="TIF37" s="617"/>
      <c r="TIG37" s="617"/>
      <c r="TIH37" s="617"/>
      <c r="TII37" s="617"/>
      <c r="TIJ37" s="617"/>
      <c r="TIK37" s="617"/>
      <c r="TIL37" s="617"/>
      <c r="TIM37" s="617"/>
      <c r="TIN37" s="617"/>
      <c r="TIO37" s="617"/>
      <c r="TIP37" s="617"/>
      <c r="TIQ37" s="617"/>
      <c r="TIR37" s="617"/>
      <c r="TIS37" s="617"/>
      <c r="TIT37" s="617"/>
      <c r="TIU37" s="617"/>
      <c r="TIV37" s="617"/>
      <c r="TIW37" s="617"/>
      <c r="TIX37" s="617"/>
      <c r="TIY37" s="617"/>
      <c r="TIZ37" s="617"/>
      <c r="TJA37" s="617"/>
      <c r="TJB37" s="617"/>
      <c r="TJC37" s="617"/>
      <c r="TJD37" s="617"/>
      <c r="TJE37" s="617"/>
      <c r="TJF37" s="617"/>
      <c r="TJG37" s="617"/>
      <c r="TJH37" s="617"/>
      <c r="TJI37" s="617"/>
      <c r="TJJ37" s="617"/>
      <c r="TJK37" s="617"/>
      <c r="TJL37" s="617"/>
      <c r="TJM37" s="617"/>
      <c r="TJN37" s="617"/>
      <c r="TJO37" s="617"/>
      <c r="TJP37" s="617"/>
      <c r="TJQ37" s="617"/>
      <c r="TJR37" s="617"/>
      <c r="TJS37" s="617"/>
      <c r="TJT37" s="617"/>
      <c r="TJU37" s="617"/>
      <c r="TJV37" s="617"/>
      <c r="TJW37" s="617"/>
      <c r="TJX37" s="617"/>
      <c r="TJY37" s="617"/>
      <c r="TJZ37" s="617"/>
      <c r="TKA37" s="617"/>
      <c r="TKB37" s="617"/>
      <c r="TKC37" s="617"/>
      <c r="TKD37" s="617"/>
      <c r="TKE37" s="617"/>
      <c r="TKF37" s="617"/>
      <c r="TKG37" s="617"/>
      <c r="TKH37" s="617"/>
      <c r="TKI37" s="617"/>
      <c r="TKJ37" s="617"/>
      <c r="TKK37" s="617"/>
      <c r="TKL37" s="617"/>
      <c r="TKM37" s="617"/>
      <c r="TKN37" s="617"/>
      <c r="TKO37" s="617"/>
      <c r="TKP37" s="617"/>
      <c r="TKQ37" s="617"/>
      <c r="TKR37" s="617"/>
      <c r="TKS37" s="617"/>
      <c r="TKT37" s="617"/>
      <c r="TKU37" s="617"/>
      <c r="TKV37" s="617"/>
      <c r="TKW37" s="617"/>
      <c r="TKX37" s="617"/>
      <c r="TKY37" s="617"/>
      <c r="TKZ37" s="617"/>
      <c r="TLA37" s="617"/>
      <c r="TLB37" s="617"/>
      <c r="TLC37" s="617"/>
      <c r="TLD37" s="617"/>
      <c r="TLE37" s="617"/>
      <c r="TLF37" s="617"/>
      <c r="TLG37" s="617"/>
      <c r="TLH37" s="617"/>
      <c r="TLI37" s="617"/>
      <c r="TLJ37" s="617"/>
      <c r="TLK37" s="617"/>
      <c r="TLL37" s="617"/>
      <c r="TLM37" s="617"/>
      <c r="TLN37" s="617"/>
      <c r="TLO37" s="617"/>
      <c r="TLP37" s="617"/>
      <c r="TLQ37" s="617"/>
      <c r="TLR37" s="617"/>
      <c r="TLS37" s="617"/>
      <c r="TLT37" s="617"/>
      <c r="TLU37" s="617"/>
      <c r="TLV37" s="617"/>
      <c r="TLW37" s="617"/>
      <c r="TLX37" s="617"/>
      <c r="TLY37" s="617"/>
      <c r="TLZ37" s="617"/>
      <c r="TMA37" s="617"/>
      <c r="TMB37" s="617"/>
      <c r="TMC37" s="617"/>
      <c r="TMD37" s="617"/>
      <c r="TME37" s="617"/>
      <c r="TMF37" s="617"/>
      <c r="TMG37" s="617"/>
      <c r="TMH37" s="617"/>
      <c r="TMI37" s="617"/>
      <c r="TMJ37" s="617"/>
      <c r="TMK37" s="617"/>
      <c r="TML37" s="617"/>
      <c r="TMM37" s="617"/>
      <c r="TMN37" s="617"/>
      <c r="TMO37" s="617"/>
      <c r="TMP37" s="617"/>
      <c r="TMQ37" s="617"/>
      <c r="TMR37" s="617"/>
      <c r="TMS37" s="617"/>
      <c r="TMT37" s="617"/>
      <c r="TMU37" s="617"/>
      <c r="TMV37" s="617"/>
      <c r="TMW37" s="617"/>
      <c r="TMX37" s="617"/>
      <c r="TMY37" s="617"/>
      <c r="TMZ37" s="617"/>
      <c r="TNA37" s="617"/>
      <c r="TNB37" s="617"/>
      <c r="TNC37" s="617"/>
      <c r="TND37" s="617"/>
      <c r="TNE37" s="617"/>
      <c r="TNF37" s="617"/>
      <c r="TNG37" s="617"/>
      <c r="TNH37" s="617"/>
      <c r="TNI37" s="617"/>
      <c r="TNJ37" s="617"/>
      <c r="TNK37" s="617"/>
      <c r="TNL37" s="617"/>
      <c r="TNM37" s="617"/>
      <c r="TNN37" s="617"/>
      <c r="TNO37" s="617"/>
      <c r="TNP37" s="617"/>
      <c r="TNQ37" s="617"/>
      <c r="TNR37" s="617"/>
      <c r="TNS37" s="617"/>
      <c r="TNT37" s="617"/>
      <c r="TNU37" s="617"/>
      <c r="TNV37" s="617"/>
      <c r="TNW37" s="617"/>
      <c r="TNX37" s="617"/>
      <c r="TNY37" s="617"/>
      <c r="TNZ37" s="617"/>
      <c r="TOA37" s="617"/>
      <c r="TOB37" s="617"/>
      <c r="TOC37" s="617"/>
      <c r="TOD37" s="617"/>
      <c r="TOE37" s="617"/>
      <c r="TOF37" s="617"/>
      <c r="TOG37" s="617"/>
      <c r="TOH37" s="617"/>
      <c r="TOI37" s="617"/>
      <c r="TOJ37" s="617"/>
      <c r="TOK37" s="617"/>
      <c r="TOL37" s="617"/>
      <c r="TOM37" s="617"/>
      <c r="TON37" s="617"/>
      <c r="TOO37" s="617"/>
      <c r="TOP37" s="617"/>
      <c r="TOQ37" s="617"/>
      <c r="TOR37" s="617"/>
      <c r="TOS37" s="617"/>
      <c r="TOT37" s="617"/>
      <c r="TOU37" s="617"/>
      <c r="TOV37" s="617"/>
      <c r="TOW37" s="617"/>
      <c r="TOX37" s="617"/>
      <c r="TOY37" s="617"/>
      <c r="TOZ37" s="617"/>
      <c r="TPA37" s="617"/>
      <c r="TPB37" s="617"/>
      <c r="TPC37" s="617"/>
      <c r="TPD37" s="617"/>
      <c r="TPE37" s="617"/>
      <c r="TPF37" s="617"/>
      <c r="TPG37" s="617"/>
      <c r="TPH37" s="617"/>
      <c r="TPI37" s="617"/>
      <c r="TPJ37" s="617"/>
      <c r="TPK37" s="617"/>
      <c r="TPL37" s="617"/>
      <c r="TPM37" s="617"/>
      <c r="TPN37" s="617"/>
      <c r="TPO37" s="617"/>
      <c r="TPP37" s="617"/>
      <c r="TPQ37" s="617"/>
      <c r="TPR37" s="617"/>
      <c r="TPS37" s="617"/>
      <c r="TPT37" s="617"/>
      <c r="TPU37" s="617"/>
      <c r="TPV37" s="617"/>
      <c r="TPW37" s="617"/>
      <c r="TPX37" s="617"/>
      <c r="TPY37" s="617"/>
      <c r="TPZ37" s="617"/>
      <c r="TQA37" s="617"/>
      <c r="TQB37" s="617"/>
      <c r="TQC37" s="617"/>
      <c r="TQD37" s="617"/>
      <c r="TQE37" s="617"/>
      <c r="TQF37" s="617"/>
      <c r="TQG37" s="617"/>
      <c r="TQH37" s="617"/>
      <c r="TQI37" s="617"/>
      <c r="TQJ37" s="617"/>
      <c r="TQK37" s="617"/>
      <c r="TQL37" s="617"/>
      <c r="TQM37" s="617"/>
      <c r="TQN37" s="617"/>
      <c r="TQO37" s="617"/>
      <c r="TQP37" s="617"/>
      <c r="TQQ37" s="617"/>
      <c r="TQR37" s="617"/>
      <c r="TQS37" s="617"/>
      <c r="TQT37" s="617"/>
      <c r="TQU37" s="617"/>
      <c r="TQV37" s="617"/>
      <c r="TQW37" s="617"/>
      <c r="TQX37" s="617"/>
      <c r="TQY37" s="617"/>
      <c r="TQZ37" s="617"/>
      <c r="TRA37" s="617"/>
      <c r="TRB37" s="617"/>
      <c r="TRC37" s="617"/>
      <c r="TRD37" s="617"/>
      <c r="TRE37" s="617"/>
      <c r="TRF37" s="617"/>
      <c r="TRG37" s="617"/>
      <c r="TRH37" s="617"/>
      <c r="TRI37" s="617"/>
      <c r="TRJ37" s="617"/>
      <c r="TRK37" s="617"/>
      <c r="TRL37" s="617"/>
      <c r="TRM37" s="617"/>
      <c r="TRN37" s="617"/>
      <c r="TRO37" s="617"/>
      <c r="TRP37" s="617"/>
      <c r="TRQ37" s="617"/>
      <c r="TRR37" s="617"/>
      <c r="TRS37" s="617"/>
      <c r="TRT37" s="617"/>
      <c r="TRU37" s="617"/>
      <c r="TRV37" s="617"/>
      <c r="TRW37" s="617"/>
      <c r="TRX37" s="617"/>
      <c r="TRY37" s="617"/>
      <c r="TRZ37" s="617"/>
      <c r="TSA37" s="617"/>
      <c r="TSB37" s="617"/>
      <c r="TSC37" s="617"/>
      <c r="TSD37" s="617"/>
      <c r="TSE37" s="617"/>
      <c r="TSF37" s="617"/>
      <c r="TSG37" s="617"/>
      <c r="TSH37" s="617"/>
      <c r="TSI37" s="617"/>
      <c r="TSJ37" s="617"/>
      <c r="TSK37" s="617"/>
      <c r="TSL37" s="617"/>
      <c r="TSM37" s="617"/>
      <c r="TSN37" s="617"/>
      <c r="TSO37" s="617"/>
      <c r="TSP37" s="617"/>
      <c r="TSQ37" s="617"/>
      <c r="TSR37" s="617"/>
      <c r="TSS37" s="617"/>
      <c r="TST37" s="617"/>
      <c r="TSU37" s="617"/>
      <c r="TSV37" s="617"/>
      <c r="TSW37" s="617"/>
      <c r="TSX37" s="617"/>
      <c r="TSY37" s="617"/>
      <c r="TSZ37" s="617"/>
      <c r="TTA37" s="617"/>
      <c r="TTB37" s="617"/>
      <c r="TTC37" s="617"/>
      <c r="TTD37" s="617"/>
      <c r="TTE37" s="617"/>
      <c r="TTF37" s="617"/>
      <c r="TTG37" s="617"/>
      <c r="TTH37" s="617"/>
      <c r="TTI37" s="617"/>
      <c r="TTJ37" s="617"/>
      <c r="TTK37" s="617"/>
      <c r="TTL37" s="617"/>
      <c r="TTM37" s="617"/>
      <c r="TTN37" s="617"/>
      <c r="TTO37" s="617"/>
      <c r="TTP37" s="617"/>
      <c r="TTQ37" s="617"/>
      <c r="TTR37" s="617"/>
      <c r="TTS37" s="617"/>
      <c r="TTT37" s="617"/>
      <c r="TTU37" s="617"/>
      <c r="TTV37" s="617"/>
      <c r="TTW37" s="617"/>
      <c r="TTX37" s="617"/>
      <c r="TTY37" s="617"/>
      <c r="TTZ37" s="617"/>
      <c r="TUA37" s="617"/>
      <c r="TUB37" s="617"/>
      <c r="TUC37" s="617"/>
      <c r="TUD37" s="617"/>
      <c r="TUE37" s="617"/>
      <c r="TUF37" s="617"/>
      <c r="TUG37" s="617"/>
      <c r="TUH37" s="617"/>
      <c r="TUI37" s="617"/>
      <c r="TUJ37" s="617"/>
      <c r="TUK37" s="617"/>
      <c r="TUL37" s="617"/>
      <c r="TUM37" s="617"/>
      <c r="TUN37" s="617"/>
      <c r="TUO37" s="617"/>
      <c r="TUP37" s="617"/>
      <c r="TUQ37" s="617"/>
      <c r="TUR37" s="617"/>
      <c r="TUS37" s="617"/>
      <c r="TUT37" s="617"/>
      <c r="TUU37" s="617"/>
      <c r="TUV37" s="617"/>
      <c r="TUW37" s="617"/>
      <c r="TUX37" s="617"/>
      <c r="TUY37" s="617"/>
      <c r="TUZ37" s="617"/>
      <c r="TVA37" s="617"/>
      <c r="TVB37" s="617"/>
      <c r="TVC37" s="617"/>
      <c r="TVD37" s="617"/>
      <c r="TVE37" s="617"/>
      <c r="TVF37" s="617"/>
      <c r="TVG37" s="617"/>
      <c r="TVH37" s="617"/>
      <c r="TVI37" s="617"/>
      <c r="TVJ37" s="617"/>
      <c r="TVK37" s="617"/>
      <c r="TVL37" s="617"/>
      <c r="TVM37" s="617"/>
      <c r="TVN37" s="617"/>
      <c r="TVO37" s="617"/>
      <c r="TVP37" s="617"/>
      <c r="TVQ37" s="617"/>
      <c r="TVR37" s="617"/>
      <c r="TVS37" s="617"/>
      <c r="TVT37" s="617"/>
      <c r="TVU37" s="617"/>
      <c r="TVV37" s="617"/>
      <c r="TVW37" s="617"/>
      <c r="TVX37" s="617"/>
      <c r="TVY37" s="617"/>
      <c r="TVZ37" s="617"/>
      <c r="TWA37" s="617"/>
      <c r="TWB37" s="617"/>
      <c r="TWC37" s="617"/>
      <c r="TWD37" s="617"/>
      <c r="TWE37" s="617"/>
      <c r="TWF37" s="617"/>
      <c r="TWG37" s="617"/>
      <c r="TWH37" s="617"/>
      <c r="TWI37" s="617"/>
      <c r="TWJ37" s="617"/>
      <c r="TWK37" s="617"/>
      <c r="TWL37" s="617"/>
      <c r="TWM37" s="617"/>
      <c r="TWN37" s="617"/>
      <c r="TWO37" s="617"/>
      <c r="TWP37" s="617"/>
      <c r="TWQ37" s="617"/>
      <c r="TWR37" s="617"/>
      <c r="TWS37" s="617"/>
      <c r="TWT37" s="617"/>
      <c r="TWU37" s="617"/>
      <c r="TWV37" s="617"/>
      <c r="TWW37" s="617"/>
      <c r="TWX37" s="617"/>
      <c r="TWY37" s="617"/>
      <c r="TWZ37" s="617"/>
      <c r="TXA37" s="617"/>
      <c r="TXB37" s="617"/>
      <c r="TXC37" s="617"/>
      <c r="TXD37" s="617"/>
      <c r="TXE37" s="617"/>
      <c r="TXF37" s="617"/>
      <c r="TXG37" s="617"/>
      <c r="TXH37" s="617"/>
      <c r="TXI37" s="617"/>
      <c r="TXJ37" s="617"/>
      <c r="TXK37" s="617"/>
      <c r="TXL37" s="617"/>
      <c r="TXM37" s="617"/>
      <c r="TXN37" s="617"/>
      <c r="TXO37" s="617"/>
      <c r="TXP37" s="617"/>
      <c r="TXQ37" s="617"/>
      <c r="TXR37" s="617"/>
      <c r="TXS37" s="617"/>
      <c r="TXT37" s="617"/>
      <c r="TXU37" s="617"/>
      <c r="TXV37" s="617"/>
      <c r="TXW37" s="617"/>
      <c r="TXX37" s="617"/>
      <c r="TXY37" s="617"/>
      <c r="TXZ37" s="617"/>
      <c r="TYA37" s="617"/>
      <c r="TYB37" s="617"/>
      <c r="TYC37" s="617"/>
      <c r="TYD37" s="617"/>
      <c r="TYE37" s="617"/>
      <c r="TYF37" s="617"/>
      <c r="TYG37" s="617"/>
      <c r="TYH37" s="617"/>
      <c r="TYI37" s="617"/>
      <c r="TYJ37" s="617"/>
      <c r="TYK37" s="617"/>
      <c r="TYL37" s="617"/>
      <c r="TYM37" s="617"/>
      <c r="TYN37" s="617"/>
      <c r="TYO37" s="617"/>
      <c r="TYP37" s="617"/>
      <c r="TYQ37" s="617"/>
      <c r="TYR37" s="617"/>
      <c r="TYS37" s="617"/>
      <c r="TYT37" s="617"/>
      <c r="TYU37" s="617"/>
      <c r="TYV37" s="617"/>
      <c r="TYW37" s="617"/>
      <c r="TYX37" s="617"/>
      <c r="TYY37" s="617"/>
      <c r="TYZ37" s="617"/>
      <c r="TZA37" s="617"/>
      <c r="TZB37" s="617"/>
      <c r="TZC37" s="617"/>
      <c r="TZD37" s="617"/>
      <c r="TZE37" s="617"/>
      <c r="TZF37" s="617"/>
      <c r="TZG37" s="617"/>
      <c r="TZH37" s="617"/>
      <c r="TZI37" s="617"/>
      <c r="TZJ37" s="617"/>
      <c r="TZK37" s="617"/>
      <c r="TZL37" s="617"/>
      <c r="TZM37" s="617"/>
      <c r="TZN37" s="617"/>
      <c r="TZO37" s="617"/>
      <c r="TZP37" s="617"/>
      <c r="TZQ37" s="617"/>
      <c r="TZR37" s="617"/>
      <c r="TZS37" s="617"/>
      <c r="TZT37" s="617"/>
      <c r="TZU37" s="617"/>
      <c r="TZV37" s="617"/>
      <c r="TZW37" s="617"/>
      <c r="TZX37" s="617"/>
      <c r="TZY37" s="617"/>
      <c r="TZZ37" s="617"/>
      <c r="UAA37" s="617"/>
      <c r="UAB37" s="617"/>
      <c r="UAC37" s="617"/>
      <c r="UAD37" s="617"/>
      <c r="UAE37" s="617"/>
      <c r="UAF37" s="617"/>
      <c r="UAG37" s="617"/>
      <c r="UAH37" s="617"/>
      <c r="UAI37" s="617"/>
      <c r="UAJ37" s="617"/>
      <c r="UAK37" s="617"/>
      <c r="UAL37" s="617"/>
      <c r="UAM37" s="617"/>
      <c r="UAN37" s="617"/>
      <c r="UAO37" s="617"/>
      <c r="UAP37" s="617"/>
      <c r="UAQ37" s="617"/>
      <c r="UAR37" s="617"/>
      <c r="UAS37" s="617"/>
      <c r="UAT37" s="617"/>
      <c r="UAU37" s="617"/>
      <c r="UAV37" s="617"/>
      <c r="UAW37" s="617"/>
      <c r="UAX37" s="617"/>
      <c r="UAY37" s="617"/>
      <c r="UAZ37" s="617"/>
      <c r="UBA37" s="617"/>
      <c r="UBB37" s="617"/>
      <c r="UBC37" s="617"/>
      <c r="UBD37" s="617"/>
      <c r="UBE37" s="617"/>
      <c r="UBF37" s="617"/>
      <c r="UBG37" s="617"/>
      <c r="UBH37" s="617"/>
      <c r="UBI37" s="617"/>
      <c r="UBJ37" s="617"/>
      <c r="UBK37" s="617"/>
      <c r="UBL37" s="617"/>
      <c r="UBM37" s="617"/>
      <c r="UBN37" s="617"/>
      <c r="UBO37" s="617"/>
      <c r="UBP37" s="617"/>
      <c r="UBQ37" s="617"/>
      <c r="UBR37" s="617"/>
      <c r="UBS37" s="617"/>
      <c r="UBT37" s="617"/>
      <c r="UBU37" s="617"/>
      <c r="UBV37" s="617"/>
      <c r="UBW37" s="617"/>
      <c r="UBX37" s="617"/>
      <c r="UBY37" s="617"/>
      <c r="UBZ37" s="617"/>
      <c r="UCA37" s="617"/>
      <c r="UCB37" s="617"/>
      <c r="UCC37" s="617"/>
      <c r="UCD37" s="617"/>
      <c r="UCE37" s="617"/>
      <c r="UCF37" s="617"/>
      <c r="UCG37" s="617"/>
      <c r="UCH37" s="617"/>
      <c r="UCI37" s="617"/>
      <c r="UCJ37" s="617"/>
      <c r="UCK37" s="617"/>
      <c r="UCL37" s="617"/>
      <c r="UCM37" s="617"/>
      <c r="UCN37" s="617"/>
      <c r="UCO37" s="617"/>
      <c r="UCP37" s="617"/>
      <c r="UCQ37" s="617"/>
      <c r="UCR37" s="617"/>
      <c r="UCS37" s="617"/>
      <c r="UCT37" s="617"/>
      <c r="UCU37" s="617"/>
      <c r="UCV37" s="617"/>
      <c r="UCW37" s="617"/>
      <c r="UCX37" s="617"/>
      <c r="UCY37" s="617"/>
      <c r="UCZ37" s="617"/>
      <c r="UDA37" s="617"/>
      <c r="UDB37" s="617"/>
      <c r="UDC37" s="617"/>
      <c r="UDD37" s="617"/>
      <c r="UDE37" s="617"/>
      <c r="UDF37" s="617"/>
      <c r="UDG37" s="617"/>
      <c r="UDH37" s="617"/>
      <c r="UDI37" s="617"/>
      <c r="UDJ37" s="617"/>
      <c r="UDK37" s="617"/>
      <c r="UDL37" s="617"/>
      <c r="UDM37" s="617"/>
      <c r="UDN37" s="617"/>
      <c r="UDO37" s="617"/>
      <c r="UDP37" s="617"/>
      <c r="UDQ37" s="617"/>
      <c r="UDR37" s="617"/>
      <c r="UDS37" s="617"/>
      <c r="UDT37" s="617"/>
      <c r="UDU37" s="617"/>
      <c r="UDV37" s="617"/>
      <c r="UDW37" s="617"/>
      <c r="UDX37" s="617"/>
      <c r="UDY37" s="617"/>
      <c r="UDZ37" s="617"/>
      <c r="UEA37" s="617"/>
      <c r="UEB37" s="617"/>
      <c r="UEC37" s="617"/>
      <c r="UED37" s="617"/>
      <c r="UEE37" s="617"/>
      <c r="UEF37" s="617"/>
      <c r="UEG37" s="617"/>
      <c r="UEH37" s="617"/>
      <c r="UEI37" s="617"/>
      <c r="UEJ37" s="617"/>
      <c r="UEK37" s="617"/>
      <c r="UEL37" s="617"/>
      <c r="UEM37" s="617"/>
      <c r="UEN37" s="617"/>
      <c r="UEO37" s="617"/>
      <c r="UEP37" s="617"/>
      <c r="UEQ37" s="617"/>
      <c r="UER37" s="617"/>
      <c r="UES37" s="617"/>
      <c r="UET37" s="617"/>
      <c r="UEU37" s="617"/>
      <c r="UEV37" s="617"/>
      <c r="UEW37" s="617"/>
      <c r="UEX37" s="617"/>
      <c r="UEY37" s="617"/>
      <c r="UEZ37" s="617"/>
      <c r="UFA37" s="617"/>
      <c r="UFB37" s="617"/>
      <c r="UFC37" s="617"/>
      <c r="UFD37" s="617"/>
      <c r="UFE37" s="617"/>
      <c r="UFF37" s="617"/>
      <c r="UFG37" s="617"/>
      <c r="UFH37" s="617"/>
      <c r="UFI37" s="617"/>
      <c r="UFJ37" s="617"/>
      <c r="UFK37" s="617"/>
      <c r="UFL37" s="617"/>
      <c r="UFM37" s="617"/>
      <c r="UFN37" s="617"/>
      <c r="UFO37" s="617"/>
      <c r="UFP37" s="617"/>
      <c r="UFQ37" s="617"/>
      <c r="UFR37" s="617"/>
      <c r="UFS37" s="617"/>
      <c r="UFT37" s="617"/>
      <c r="UFU37" s="617"/>
      <c r="UFV37" s="617"/>
      <c r="UFW37" s="617"/>
      <c r="UFX37" s="617"/>
      <c r="UFY37" s="617"/>
      <c r="UFZ37" s="617"/>
      <c r="UGA37" s="617"/>
      <c r="UGB37" s="617"/>
      <c r="UGC37" s="617"/>
      <c r="UGD37" s="617"/>
      <c r="UGE37" s="617"/>
      <c r="UGF37" s="617"/>
      <c r="UGG37" s="617"/>
      <c r="UGH37" s="617"/>
      <c r="UGI37" s="617"/>
      <c r="UGJ37" s="617"/>
      <c r="UGK37" s="617"/>
      <c r="UGL37" s="617"/>
      <c r="UGM37" s="617"/>
      <c r="UGN37" s="617"/>
      <c r="UGO37" s="617"/>
      <c r="UGP37" s="617"/>
      <c r="UGQ37" s="617"/>
      <c r="UGR37" s="617"/>
      <c r="UGS37" s="617"/>
      <c r="UGT37" s="617"/>
      <c r="UGU37" s="617"/>
      <c r="UGV37" s="617"/>
      <c r="UGW37" s="617"/>
      <c r="UGX37" s="617"/>
      <c r="UGY37" s="617"/>
      <c r="UGZ37" s="617"/>
      <c r="UHA37" s="617"/>
      <c r="UHB37" s="617"/>
      <c r="UHC37" s="617"/>
      <c r="UHD37" s="617"/>
      <c r="UHE37" s="617"/>
      <c r="UHF37" s="617"/>
      <c r="UHG37" s="617"/>
      <c r="UHH37" s="617"/>
      <c r="UHI37" s="617"/>
      <c r="UHJ37" s="617"/>
      <c r="UHK37" s="617"/>
      <c r="UHL37" s="617"/>
      <c r="UHM37" s="617"/>
      <c r="UHN37" s="617"/>
      <c r="UHO37" s="617"/>
      <c r="UHP37" s="617"/>
      <c r="UHQ37" s="617"/>
      <c r="UHR37" s="617"/>
      <c r="UHS37" s="617"/>
      <c r="UHT37" s="617"/>
      <c r="UHU37" s="617"/>
      <c r="UHV37" s="617"/>
      <c r="UHW37" s="617"/>
      <c r="UHX37" s="617"/>
      <c r="UHY37" s="617"/>
      <c r="UHZ37" s="617"/>
      <c r="UIA37" s="617"/>
      <c r="UIB37" s="617"/>
      <c r="UIC37" s="617"/>
      <c r="UID37" s="617"/>
      <c r="UIE37" s="617"/>
      <c r="UIF37" s="617"/>
      <c r="UIG37" s="617"/>
      <c r="UIH37" s="617"/>
      <c r="UII37" s="617"/>
      <c r="UIJ37" s="617"/>
      <c r="UIK37" s="617"/>
      <c r="UIL37" s="617"/>
      <c r="UIM37" s="617"/>
      <c r="UIN37" s="617"/>
      <c r="UIO37" s="617"/>
      <c r="UIP37" s="617"/>
      <c r="UIQ37" s="617"/>
      <c r="UIR37" s="617"/>
      <c r="UIS37" s="617"/>
      <c r="UIT37" s="617"/>
      <c r="UIU37" s="617"/>
      <c r="UIV37" s="617"/>
      <c r="UIW37" s="617"/>
      <c r="UIX37" s="617"/>
      <c r="UIY37" s="617"/>
      <c r="UIZ37" s="617"/>
      <c r="UJA37" s="617"/>
      <c r="UJB37" s="617"/>
      <c r="UJC37" s="617"/>
      <c r="UJD37" s="617"/>
      <c r="UJE37" s="617"/>
      <c r="UJF37" s="617"/>
      <c r="UJG37" s="617"/>
      <c r="UJH37" s="617"/>
      <c r="UJI37" s="617"/>
      <c r="UJJ37" s="617"/>
      <c r="UJK37" s="617"/>
      <c r="UJL37" s="617"/>
      <c r="UJM37" s="617"/>
      <c r="UJN37" s="617"/>
      <c r="UJO37" s="617"/>
      <c r="UJP37" s="617"/>
      <c r="UJQ37" s="617"/>
      <c r="UJR37" s="617"/>
      <c r="UJS37" s="617"/>
      <c r="UJT37" s="617"/>
      <c r="UJU37" s="617"/>
      <c r="UJV37" s="617"/>
      <c r="UJW37" s="617"/>
      <c r="UJX37" s="617"/>
      <c r="UJY37" s="617"/>
      <c r="UJZ37" s="617"/>
      <c r="UKA37" s="617"/>
      <c r="UKB37" s="617"/>
      <c r="UKC37" s="617"/>
      <c r="UKD37" s="617"/>
      <c r="UKE37" s="617"/>
      <c r="UKF37" s="617"/>
      <c r="UKG37" s="617"/>
      <c r="UKH37" s="617"/>
      <c r="UKI37" s="617"/>
      <c r="UKJ37" s="617"/>
      <c r="UKK37" s="617"/>
      <c r="UKL37" s="617"/>
      <c r="UKM37" s="617"/>
      <c r="UKN37" s="617"/>
      <c r="UKO37" s="617"/>
      <c r="UKP37" s="617"/>
      <c r="UKQ37" s="617"/>
      <c r="UKR37" s="617"/>
      <c r="UKS37" s="617"/>
      <c r="UKT37" s="617"/>
      <c r="UKU37" s="617"/>
      <c r="UKV37" s="617"/>
      <c r="UKW37" s="617"/>
      <c r="UKX37" s="617"/>
      <c r="UKY37" s="617"/>
      <c r="UKZ37" s="617"/>
      <c r="ULA37" s="617"/>
      <c r="ULB37" s="617"/>
      <c r="ULC37" s="617"/>
      <c r="ULD37" s="617"/>
      <c r="ULE37" s="617"/>
      <c r="ULF37" s="617"/>
      <c r="ULG37" s="617"/>
      <c r="ULH37" s="617"/>
      <c r="ULI37" s="617"/>
      <c r="ULJ37" s="617"/>
      <c r="ULK37" s="617"/>
      <c r="ULL37" s="617"/>
      <c r="ULM37" s="617"/>
      <c r="ULN37" s="617"/>
      <c r="ULO37" s="617"/>
      <c r="ULP37" s="617"/>
      <c r="ULQ37" s="617"/>
      <c r="ULR37" s="617"/>
      <c r="ULS37" s="617"/>
      <c r="ULT37" s="617"/>
      <c r="ULU37" s="617"/>
      <c r="ULV37" s="617"/>
      <c r="ULW37" s="617"/>
      <c r="ULX37" s="617"/>
      <c r="ULY37" s="617"/>
      <c r="ULZ37" s="617"/>
      <c r="UMA37" s="617"/>
      <c r="UMB37" s="617"/>
      <c r="UMC37" s="617"/>
      <c r="UMD37" s="617"/>
      <c r="UME37" s="617"/>
      <c r="UMF37" s="617"/>
      <c r="UMG37" s="617"/>
      <c r="UMH37" s="617"/>
      <c r="UMI37" s="617"/>
      <c r="UMJ37" s="617"/>
      <c r="UMK37" s="617"/>
      <c r="UML37" s="617"/>
      <c r="UMM37" s="617"/>
      <c r="UMN37" s="617"/>
      <c r="UMO37" s="617"/>
      <c r="UMP37" s="617"/>
      <c r="UMQ37" s="617"/>
      <c r="UMR37" s="617"/>
      <c r="UMS37" s="617"/>
      <c r="UMT37" s="617"/>
      <c r="UMU37" s="617"/>
      <c r="UMV37" s="617"/>
      <c r="UMW37" s="617"/>
      <c r="UMX37" s="617"/>
      <c r="UMY37" s="617"/>
      <c r="UMZ37" s="617"/>
      <c r="UNA37" s="617"/>
      <c r="UNB37" s="617"/>
      <c r="UNC37" s="617"/>
      <c r="UND37" s="617"/>
      <c r="UNE37" s="617"/>
      <c r="UNF37" s="617"/>
      <c r="UNG37" s="617"/>
      <c r="UNH37" s="617"/>
      <c r="UNI37" s="617"/>
      <c r="UNJ37" s="617"/>
      <c r="UNK37" s="617"/>
      <c r="UNL37" s="617"/>
      <c r="UNM37" s="617"/>
      <c r="UNN37" s="617"/>
      <c r="UNO37" s="617"/>
      <c r="UNP37" s="617"/>
      <c r="UNQ37" s="617"/>
      <c r="UNR37" s="617"/>
      <c r="UNS37" s="617"/>
      <c r="UNT37" s="617"/>
      <c r="UNU37" s="617"/>
      <c r="UNV37" s="617"/>
      <c r="UNW37" s="617"/>
      <c r="UNX37" s="617"/>
      <c r="UNY37" s="617"/>
      <c r="UNZ37" s="617"/>
      <c r="UOA37" s="617"/>
      <c r="UOB37" s="617"/>
      <c r="UOC37" s="617"/>
      <c r="UOD37" s="617"/>
      <c r="UOE37" s="617"/>
      <c r="UOF37" s="617"/>
      <c r="UOG37" s="617"/>
      <c r="UOH37" s="617"/>
      <c r="UOI37" s="617"/>
      <c r="UOJ37" s="617"/>
      <c r="UOK37" s="617"/>
      <c r="UOL37" s="617"/>
      <c r="UOM37" s="617"/>
      <c r="UON37" s="617"/>
      <c r="UOO37" s="617"/>
      <c r="UOP37" s="617"/>
      <c r="UOQ37" s="617"/>
      <c r="UOR37" s="617"/>
      <c r="UOS37" s="617"/>
      <c r="UOT37" s="617"/>
      <c r="UOU37" s="617"/>
      <c r="UOV37" s="617"/>
      <c r="UOW37" s="617"/>
      <c r="UOX37" s="617"/>
      <c r="UOY37" s="617"/>
      <c r="UOZ37" s="617"/>
      <c r="UPA37" s="617"/>
      <c r="UPB37" s="617"/>
      <c r="UPC37" s="617"/>
      <c r="UPD37" s="617"/>
      <c r="UPE37" s="617"/>
      <c r="UPF37" s="617"/>
      <c r="UPG37" s="617"/>
      <c r="UPH37" s="617"/>
      <c r="UPI37" s="617"/>
      <c r="UPJ37" s="617"/>
      <c r="UPK37" s="617"/>
      <c r="UPL37" s="617"/>
      <c r="UPM37" s="617"/>
      <c r="UPN37" s="617"/>
      <c r="UPO37" s="617"/>
      <c r="UPP37" s="617"/>
      <c r="UPQ37" s="617"/>
      <c r="UPR37" s="617"/>
      <c r="UPS37" s="617"/>
      <c r="UPT37" s="617"/>
      <c r="UPU37" s="617"/>
      <c r="UPV37" s="617"/>
      <c r="UPW37" s="617"/>
      <c r="UPX37" s="617"/>
      <c r="UPY37" s="617"/>
      <c r="UPZ37" s="617"/>
      <c r="UQA37" s="617"/>
      <c r="UQB37" s="617"/>
      <c r="UQC37" s="617"/>
      <c r="UQD37" s="617"/>
      <c r="UQE37" s="617"/>
      <c r="UQF37" s="617"/>
      <c r="UQG37" s="617"/>
      <c r="UQH37" s="617"/>
      <c r="UQI37" s="617"/>
      <c r="UQJ37" s="617"/>
      <c r="UQK37" s="617"/>
      <c r="UQL37" s="617"/>
      <c r="UQM37" s="617"/>
      <c r="UQN37" s="617"/>
      <c r="UQO37" s="617"/>
      <c r="UQP37" s="617"/>
      <c r="UQQ37" s="617"/>
      <c r="UQR37" s="617"/>
      <c r="UQS37" s="617"/>
      <c r="UQT37" s="617"/>
      <c r="UQU37" s="617"/>
      <c r="UQV37" s="617"/>
      <c r="UQW37" s="617"/>
      <c r="UQX37" s="617"/>
      <c r="UQY37" s="617"/>
      <c r="UQZ37" s="617"/>
      <c r="URA37" s="617"/>
      <c r="URB37" s="617"/>
      <c r="URC37" s="617"/>
      <c r="URD37" s="617"/>
      <c r="URE37" s="617"/>
      <c r="URF37" s="617"/>
      <c r="URG37" s="617"/>
      <c r="URH37" s="617"/>
      <c r="URI37" s="617"/>
      <c r="URJ37" s="617"/>
      <c r="URK37" s="617"/>
      <c r="URL37" s="617"/>
      <c r="URM37" s="617"/>
      <c r="URN37" s="617"/>
      <c r="URO37" s="617"/>
      <c r="URP37" s="617"/>
      <c r="URQ37" s="617"/>
      <c r="URR37" s="617"/>
      <c r="URS37" s="617"/>
      <c r="URT37" s="617"/>
      <c r="URU37" s="617"/>
      <c r="URV37" s="617"/>
      <c r="URW37" s="617"/>
      <c r="URX37" s="617"/>
      <c r="URY37" s="617"/>
      <c r="URZ37" s="617"/>
      <c r="USA37" s="617"/>
      <c r="USB37" s="617"/>
      <c r="USC37" s="617"/>
      <c r="USD37" s="617"/>
      <c r="USE37" s="617"/>
      <c r="USF37" s="617"/>
      <c r="USG37" s="617"/>
      <c r="USH37" s="617"/>
      <c r="USI37" s="617"/>
      <c r="USJ37" s="617"/>
      <c r="USK37" s="617"/>
      <c r="USL37" s="617"/>
      <c r="USM37" s="617"/>
      <c r="USN37" s="617"/>
      <c r="USO37" s="617"/>
      <c r="USP37" s="617"/>
      <c r="USQ37" s="617"/>
      <c r="USR37" s="617"/>
      <c r="USS37" s="617"/>
      <c r="UST37" s="617"/>
      <c r="USU37" s="617"/>
      <c r="USV37" s="617"/>
      <c r="USW37" s="617"/>
      <c r="USX37" s="617"/>
      <c r="USY37" s="617"/>
      <c r="USZ37" s="617"/>
      <c r="UTA37" s="617"/>
      <c r="UTB37" s="617"/>
      <c r="UTC37" s="617"/>
      <c r="UTD37" s="617"/>
      <c r="UTE37" s="617"/>
      <c r="UTF37" s="617"/>
      <c r="UTG37" s="617"/>
      <c r="UTH37" s="617"/>
      <c r="UTI37" s="617"/>
      <c r="UTJ37" s="617"/>
      <c r="UTK37" s="617"/>
      <c r="UTL37" s="617"/>
      <c r="UTM37" s="617"/>
      <c r="UTN37" s="617"/>
      <c r="UTO37" s="617"/>
      <c r="UTP37" s="617"/>
      <c r="UTQ37" s="617"/>
      <c r="UTR37" s="617"/>
      <c r="UTS37" s="617"/>
      <c r="UTT37" s="617"/>
      <c r="UTU37" s="617"/>
      <c r="UTV37" s="617"/>
      <c r="UTW37" s="617"/>
      <c r="UTX37" s="617"/>
      <c r="UTY37" s="617"/>
      <c r="UTZ37" s="617"/>
      <c r="UUA37" s="617"/>
      <c r="UUB37" s="617"/>
      <c r="UUC37" s="617"/>
      <c r="UUD37" s="617"/>
      <c r="UUE37" s="617"/>
      <c r="UUF37" s="617"/>
      <c r="UUG37" s="617"/>
      <c r="UUH37" s="617"/>
      <c r="UUI37" s="617"/>
      <c r="UUJ37" s="617"/>
      <c r="UUK37" s="617"/>
      <c r="UUL37" s="617"/>
      <c r="UUM37" s="617"/>
      <c r="UUN37" s="617"/>
      <c r="UUO37" s="617"/>
      <c r="UUP37" s="617"/>
      <c r="UUQ37" s="617"/>
      <c r="UUR37" s="617"/>
      <c r="UUS37" s="617"/>
      <c r="UUT37" s="617"/>
      <c r="UUU37" s="617"/>
      <c r="UUV37" s="617"/>
      <c r="UUW37" s="617"/>
      <c r="UUX37" s="617"/>
      <c r="UUY37" s="617"/>
      <c r="UUZ37" s="617"/>
      <c r="UVA37" s="617"/>
      <c r="UVB37" s="617"/>
      <c r="UVC37" s="617"/>
      <c r="UVD37" s="617"/>
      <c r="UVE37" s="617"/>
      <c r="UVF37" s="617"/>
      <c r="UVG37" s="617"/>
      <c r="UVH37" s="617"/>
      <c r="UVI37" s="617"/>
      <c r="UVJ37" s="617"/>
      <c r="UVK37" s="617"/>
      <c r="UVL37" s="617"/>
      <c r="UVM37" s="617"/>
      <c r="UVN37" s="617"/>
      <c r="UVO37" s="617"/>
      <c r="UVP37" s="617"/>
      <c r="UVQ37" s="617"/>
      <c r="UVR37" s="617"/>
      <c r="UVS37" s="617"/>
      <c r="UVT37" s="617"/>
      <c r="UVU37" s="617"/>
      <c r="UVV37" s="617"/>
      <c r="UVW37" s="617"/>
      <c r="UVX37" s="617"/>
      <c r="UVY37" s="617"/>
      <c r="UVZ37" s="617"/>
      <c r="UWA37" s="617"/>
      <c r="UWB37" s="617"/>
      <c r="UWC37" s="617"/>
      <c r="UWD37" s="617"/>
      <c r="UWE37" s="617"/>
      <c r="UWF37" s="617"/>
      <c r="UWG37" s="617"/>
      <c r="UWH37" s="617"/>
      <c r="UWI37" s="617"/>
      <c r="UWJ37" s="617"/>
      <c r="UWK37" s="617"/>
      <c r="UWL37" s="617"/>
      <c r="UWM37" s="617"/>
      <c r="UWN37" s="617"/>
      <c r="UWO37" s="617"/>
      <c r="UWP37" s="617"/>
      <c r="UWQ37" s="617"/>
      <c r="UWR37" s="617"/>
      <c r="UWS37" s="617"/>
      <c r="UWT37" s="617"/>
      <c r="UWU37" s="617"/>
      <c r="UWV37" s="617"/>
      <c r="UWW37" s="617"/>
      <c r="UWX37" s="617"/>
      <c r="UWY37" s="617"/>
      <c r="UWZ37" s="617"/>
      <c r="UXA37" s="617"/>
      <c r="UXB37" s="617"/>
      <c r="UXC37" s="617"/>
      <c r="UXD37" s="617"/>
      <c r="UXE37" s="617"/>
      <c r="UXF37" s="617"/>
      <c r="UXG37" s="617"/>
      <c r="UXH37" s="617"/>
      <c r="UXI37" s="617"/>
      <c r="UXJ37" s="617"/>
      <c r="UXK37" s="617"/>
      <c r="UXL37" s="617"/>
      <c r="UXM37" s="617"/>
      <c r="UXN37" s="617"/>
      <c r="UXO37" s="617"/>
      <c r="UXP37" s="617"/>
      <c r="UXQ37" s="617"/>
      <c r="UXR37" s="617"/>
      <c r="UXS37" s="617"/>
      <c r="UXT37" s="617"/>
      <c r="UXU37" s="617"/>
      <c r="UXV37" s="617"/>
      <c r="UXW37" s="617"/>
      <c r="UXX37" s="617"/>
      <c r="UXY37" s="617"/>
      <c r="UXZ37" s="617"/>
      <c r="UYA37" s="617"/>
      <c r="UYB37" s="617"/>
      <c r="UYC37" s="617"/>
      <c r="UYD37" s="617"/>
      <c r="UYE37" s="617"/>
      <c r="UYF37" s="617"/>
      <c r="UYG37" s="617"/>
      <c r="UYH37" s="617"/>
      <c r="UYI37" s="617"/>
      <c r="UYJ37" s="617"/>
      <c r="UYK37" s="617"/>
      <c r="UYL37" s="617"/>
      <c r="UYM37" s="617"/>
      <c r="UYN37" s="617"/>
      <c r="UYO37" s="617"/>
      <c r="UYP37" s="617"/>
      <c r="UYQ37" s="617"/>
      <c r="UYR37" s="617"/>
      <c r="UYS37" s="617"/>
      <c r="UYT37" s="617"/>
      <c r="UYU37" s="617"/>
      <c r="UYV37" s="617"/>
      <c r="UYW37" s="617"/>
      <c r="UYX37" s="617"/>
      <c r="UYY37" s="617"/>
      <c r="UYZ37" s="617"/>
      <c r="UZA37" s="617"/>
      <c r="UZB37" s="617"/>
      <c r="UZC37" s="617"/>
      <c r="UZD37" s="617"/>
      <c r="UZE37" s="617"/>
      <c r="UZF37" s="617"/>
      <c r="UZG37" s="617"/>
      <c r="UZH37" s="617"/>
      <c r="UZI37" s="617"/>
      <c r="UZJ37" s="617"/>
      <c r="UZK37" s="617"/>
      <c r="UZL37" s="617"/>
      <c r="UZM37" s="617"/>
      <c r="UZN37" s="617"/>
      <c r="UZO37" s="617"/>
      <c r="UZP37" s="617"/>
      <c r="UZQ37" s="617"/>
      <c r="UZR37" s="617"/>
      <c r="UZS37" s="617"/>
      <c r="UZT37" s="617"/>
      <c r="UZU37" s="617"/>
      <c r="UZV37" s="617"/>
      <c r="UZW37" s="617"/>
      <c r="UZX37" s="617"/>
      <c r="UZY37" s="617"/>
      <c r="UZZ37" s="617"/>
      <c r="VAA37" s="617"/>
      <c r="VAB37" s="617"/>
      <c r="VAC37" s="617"/>
      <c r="VAD37" s="617"/>
      <c r="VAE37" s="617"/>
      <c r="VAF37" s="617"/>
      <c r="VAG37" s="617"/>
      <c r="VAH37" s="617"/>
      <c r="VAI37" s="617"/>
      <c r="VAJ37" s="617"/>
      <c r="VAK37" s="617"/>
      <c r="VAL37" s="617"/>
      <c r="VAM37" s="617"/>
      <c r="VAN37" s="617"/>
      <c r="VAO37" s="617"/>
      <c r="VAP37" s="617"/>
      <c r="VAQ37" s="617"/>
      <c r="VAR37" s="617"/>
      <c r="VAS37" s="617"/>
      <c r="VAT37" s="617"/>
      <c r="VAU37" s="617"/>
      <c r="VAV37" s="617"/>
      <c r="VAW37" s="617"/>
      <c r="VAX37" s="617"/>
      <c r="VAY37" s="617"/>
      <c r="VAZ37" s="617"/>
      <c r="VBA37" s="617"/>
      <c r="VBB37" s="617"/>
      <c r="VBC37" s="617"/>
      <c r="VBD37" s="617"/>
      <c r="VBE37" s="617"/>
      <c r="VBF37" s="617"/>
      <c r="VBG37" s="617"/>
      <c r="VBH37" s="617"/>
      <c r="VBI37" s="617"/>
      <c r="VBJ37" s="617"/>
      <c r="VBK37" s="617"/>
      <c r="VBL37" s="617"/>
      <c r="VBM37" s="617"/>
      <c r="VBN37" s="617"/>
      <c r="VBO37" s="617"/>
      <c r="VBP37" s="617"/>
      <c r="VBQ37" s="617"/>
      <c r="VBR37" s="617"/>
      <c r="VBS37" s="617"/>
      <c r="VBT37" s="617"/>
      <c r="VBU37" s="617"/>
      <c r="VBV37" s="617"/>
      <c r="VBW37" s="617"/>
      <c r="VBX37" s="617"/>
      <c r="VBY37" s="617"/>
      <c r="VBZ37" s="617"/>
      <c r="VCA37" s="617"/>
      <c r="VCB37" s="617"/>
      <c r="VCC37" s="617"/>
      <c r="VCD37" s="617"/>
      <c r="VCE37" s="617"/>
      <c r="VCF37" s="617"/>
      <c r="VCG37" s="617"/>
      <c r="VCH37" s="617"/>
      <c r="VCI37" s="617"/>
      <c r="VCJ37" s="617"/>
      <c r="VCK37" s="617"/>
      <c r="VCL37" s="617"/>
      <c r="VCM37" s="617"/>
      <c r="VCN37" s="617"/>
      <c r="VCO37" s="617"/>
      <c r="VCP37" s="617"/>
      <c r="VCQ37" s="617"/>
      <c r="VCR37" s="617"/>
      <c r="VCS37" s="617"/>
      <c r="VCT37" s="617"/>
      <c r="VCU37" s="617"/>
      <c r="VCV37" s="617"/>
      <c r="VCW37" s="617"/>
      <c r="VCX37" s="617"/>
      <c r="VCY37" s="617"/>
      <c r="VCZ37" s="617"/>
      <c r="VDA37" s="617"/>
      <c r="VDB37" s="617"/>
      <c r="VDC37" s="617"/>
      <c r="VDD37" s="617"/>
      <c r="VDE37" s="617"/>
      <c r="VDF37" s="617"/>
      <c r="VDG37" s="617"/>
      <c r="VDH37" s="617"/>
      <c r="VDI37" s="617"/>
      <c r="VDJ37" s="617"/>
      <c r="VDK37" s="617"/>
      <c r="VDL37" s="617"/>
      <c r="VDM37" s="617"/>
      <c r="VDN37" s="617"/>
      <c r="VDO37" s="617"/>
      <c r="VDP37" s="617"/>
      <c r="VDQ37" s="617"/>
      <c r="VDR37" s="617"/>
      <c r="VDS37" s="617"/>
      <c r="VDT37" s="617"/>
      <c r="VDU37" s="617"/>
      <c r="VDV37" s="617"/>
      <c r="VDW37" s="617"/>
      <c r="VDX37" s="617"/>
      <c r="VDY37" s="617"/>
      <c r="VDZ37" s="617"/>
      <c r="VEA37" s="617"/>
      <c r="VEB37" s="617"/>
      <c r="VEC37" s="617"/>
      <c r="VED37" s="617"/>
      <c r="VEE37" s="617"/>
      <c r="VEF37" s="617"/>
      <c r="VEG37" s="617"/>
      <c r="VEH37" s="617"/>
      <c r="VEI37" s="617"/>
      <c r="VEJ37" s="617"/>
      <c r="VEK37" s="617"/>
      <c r="VEL37" s="617"/>
      <c r="VEM37" s="617"/>
      <c r="VEN37" s="617"/>
      <c r="VEO37" s="617"/>
      <c r="VEP37" s="617"/>
      <c r="VEQ37" s="617"/>
      <c r="VER37" s="617"/>
      <c r="VES37" s="617"/>
      <c r="VET37" s="617"/>
      <c r="VEU37" s="617"/>
      <c r="VEV37" s="617"/>
      <c r="VEW37" s="617"/>
      <c r="VEX37" s="617"/>
      <c r="VEY37" s="617"/>
      <c r="VEZ37" s="617"/>
      <c r="VFA37" s="617"/>
      <c r="VFB37" s="617"/>
      <c r="VFC37" s="617"/>
      <c r="VFD37" s="617"/>
      <c r="VFE37" s="617"/>
      <c r="VFF37" s="617"/>
      <c r="VFG37" s="617"/>
      <c r="VFH37" s="617"/>
      <c r="VFI37" s="617"/>
      <c r="VFJ37" s="617"/>
      <c r="VFK37" s="617"/>
      <c r="VFL37" s="617"/>
      <c r="VFM37" s="617"/>
      <c r="VFN37" s="617"/>
      <c r="VFO37" s="617"/>
      <c r="VFP37" s="617"/>
      <c r="VFQ37" s="617"/>
      <c r="VFR37" s="617"/>
      <c r="VFS37" s="617"/>
      <c r="VFT37" s="617"/>
      <c r="VFU37" s="617"/>
      <c r="VFV37" s="617"/>
      <c r="VFW37" s="617"/>
      <c r="VFX37" s="617"/>
      <c r="VFY37" s="617"/>
      <c r="VFZ37" s="617"/>
      <c r="VGA37" s="617"/>
      <c r="VGB37" s="617"/>
      <c r="VGC37" s="617"/>
      <c r="VGD37" s="617"/>
      <c r="VGE37" s="617"/>
      <c r="VGF37" s="617"/>
      <c r="VGG37" s="617"/>
      <c r="VGH37" s="617"/>
      <c r="VGI37" s="617"/>
      <c r="VGJ37" s="617"/>
      <c r="VGK37" s="617"/>
      <c r="VGL37" s="617"/>
      <c r="VGM37" s="617"/>
      <c r="VGN37" s="617"/>
      <c r="VGO37" s="617"/>
      <c r="VGP37" s="617"/>
      <c r="VGQ37" s="617"/>
      <c r="VGR37" s="617"/>
      <c r="VGS37" s="617"/>
      <c r="VGT37" s="617"/>
      <c r="VGU37" s="617"/>
      <c r="VGV37" s="617"/>
      <c r="VGW37" s="617"/>
      <c r="VGX37" s="617"/>
      <c r="VGY37" s="617"/>
      <c r="VGZ37" s="617"/>
      <c r="VHA37" s="617"/>
      <c r="VHB37" s="617"/>
      <c r="VHC37" s="617"/>
      <c r="VHD37" s="617"/>
      <c r="VHE37" s="617"/>
      <c r="VHF37" s="617"/>
      <c r="VHG37" s="617"/>
      <c r="VHH37" s="617"/>
      <c r="VHI37" s="617"/>
      <c r="VHJ37" s="617"/>
      <c r="VHK37" s="617"/>
      <c r="VHL37" s="617"/>
      <c r="VHM37" s="617"/>
      <c r="VHN37" s="617"/>
      <c r="VHO37" s="617"/>
      <c r="VHP37" s="617"/>
      <c r="VHQ37" s="617"/>
      <c r="VHR37" s="617"/>
      <c r="VHS37" s="617"/>
      <c r="VHT37" s="617"/>
      <c r="VHU37" s="617"/>
      <c r="VHV37" s="617"/>
      <c r="VHW37" s="617"/>
      <c r="VHX37" s="617"/>
      <c r="VHY37" s="617"/>
      <c r="VHZ37" s="617"/>
      <c r="VIA37" s="617"/>
      <c r="VIB37" s="617"/>
      <c r="VIC37" s="617"/>
      <c r="VID37" s="617"/>
      <c r="VIE37" s="617"/>
      <c r="VIF37" s="617"/>
      <c r="VIG37" s="617"/>
      <c r="VIH37" s="617"/>
      <c r="VII37" s="617"/>
      <c r="VIJ37" s="617"/>
      <c r="VIK37" s="617"/>
      <c r="VIL37" s="617"/>
      <c r="VIM37" s="617"/>
      <c r="VIN37" s="617"/>
      <c r="VIO37" s="617"/>
      <c r="VIP37" s="617"/>
      <c r="VIQ37" s="617"/>
      <c r="VIR37" s="617"/>
      <c r="VIS37" s="617"/>
      <c r="VIT37" s="617"/>
      <c r="VIU37" s="617"/>
      <c r="VIV37" s="617"/>
      <c r="VIW37" s="617"/>
      <c r="VIX37" s="617"/>
      <c r="VIY37" s="617"/>
      <c r="VIZ37" s="617"/>
      <c r="VJA37" s="617"/>
      <c r="VJB37" s="617"/>
      <c r="VJC37" s="617"/>
      <c r="VJD37" s="617"/>
      <c r="VJE37" s="617"/>
      <c r="VJF37" s="617"/>
      <c r="VJG37" s="617"/>
      <c r="VJH37" s="617"/>
      <c r="VJI37" s="617"/>
      <c r="VJJ37" s="617"/>
      <c r="VJK37" s="617"/>
      <c r="VJL37" s="617"/>
      <c r="VJM37" s="617"/>
      <c r="VJN37" s="617"/>
      <c r="VJO37" s="617"/>
      <c r="VJP37" s="617"/>
      <c r="VJQ37" s="617"/>
      <c r="VJR37" s="617"/>
      <c r="VJS37" s="617"/>
      <c r="VJT37" s="617"/>
      <c r="VJU37" s="617"/>
      <c r="VJV37" s="617"/>
      <c r="VJW37" s="617"/>
      <c r="VJX37" s="617"/>
      <c r="VJY37" s="617"/>
      <c r="VJZ37" s="617"/>
      <c r="VKA37" s="617"/>
      <c r="VKB37" s="617"/>
      <c r="VKC37" s="617"/>
      <c r="VKD37" s="617"/>
      <c r="VKE37" s="617"/>
      <c r="VKF37" s="617"/>
      <c r="VKG37" s="617"/>
      <c r="VKH37" s="617"/>
      <c r="VKI37" s="617"/>
      <c r="VKJ37" s="617"/>
      <c r="VKK37" s="617"/>
      <c r="VKL37" s="617"/>
      <c r="VKM37" s="617"/>
      <c r="VKN37" s="617"/>
      <c r="VKO37" s="617"/>
      <c r="VKP37" s="617"/>
      <c r="VKQ37" s="617"/>
      <c r="VKR37" s="617"/>
      <c r="VKS37" s="617"/>
      <c r="VKT37" s="617"/>
      <c r="VKU37" s="617"/>
      <c r="VKV37" s="617"/>
      <c r="VKW37" s="617"/>
      <c r="VKX37" s="617"/>
      <c r="VKY37" s="617"/>
      <c r="VKZ37" s="617"/>
      <c r="VLA37" s="617"/>
      <c r="VLB37" s="617"/>
      <c r="VLC37" s="617"/>
      <c r="VLD37" s="617"/>
      <c r="VLE37" s="617"/>
      <c r="VLF37" s="617"/>
      <c r="VLG37" s="617"/>
      <c r="VLH37" s="617"/>
      <c r="VLI37" s="617"/>
      <c r="VLJ37" s="617"/>
      <c r="VLK37" s="617"/>
      <c r="VLL37" s="617"/>
      <c r="VLM37" s="617"/>
      <c r="VLN37" s="617"/>
      <c r="VLO37" s="617"/>
      <c r="VLP37" s="617"/>
      <c r="VLQ37" s="617"/>
      <c r="VLR37" s="617"/>
      <c r="VLS37" s="617"/>
      <c r="VLT37" s="617"/>
      <c r="VLU37" s="617"/>
      <c r="VLV37" s="617"/>
      <c r="VLW37" s="617"/>
      <c r="VLX37" s="617"/>
      <c r="VLY37" s="617"/>
      <c r="VLZ37" s="617"/>
      <c r="VMA37" s="617"/>
      <c r="VMB37" s="617"/>
      <c r="VMC37" s="617"/>
      <c r="VMD37" s="617"/>
      <c r="VME37" s="617"/>
      <c r="VMF37" s="617"/>
      <c r="VMG37" s="617"/>
      <c r="VMH37" s="617"/>
      <c r="VMI37" s="617"/>
      <c r="VMJ37" s="617"/>
      <c r="VMK37" s="617"/>
      <c r="VML37" s="617"/>
      <c r="VMM37" s="617"/>
      <c r="VMN37" s="617"/>
      <c r="VMO37" s="617"/>
      <c r="VMP37" s="617"/>
      <c r="VMQ37" s="617"/>
      <c r="VMR37" s="617"/>
      <c r="VMS37" s="617"/>
      <c r="VMT37" s="617"/>
      <c r="VMU37" s="617"/>
      <c r="VMV37" s="617"/>
      <c r="VMW37" s="617"/>
      <c r="VMX37" s="617"/>
      <c r="VMY37" s="617"/>
      <c r="VMZ37" s="617"/>
      <c r="VNA37" s="617"/>
      <c r="VNB37" s="617"/>
      <c r="VNC37" s="617"/>
      <c r="VND37" s="617"/>
      <c r="VNE37" s="617"/>
      <c r="VNF37" s="617"/>
      <c r="VNG37" s="617"/>
      <c r="VNH37" s="617"/>
      <c r="VNI37" s="617"/>
      <c r="VNJ37" s="617"/>
      <c r="VNK37" s="617"/>
      <c r="VNL37" s="617"/>
      <c r="VNM37" s="617"/>
      <c r="VNN37" s="617"/>
      <c r="VNO37" s="617"/>
      <c r="VNP37" s="617"/>
      <c r="VNQ37" s="617"/>
      <c r="VNR37" s="617"/>
      <c r="VNS37" s="617"/>
      <c r="VNT37" s="617"/>
      <c r="VNU37" s="617"/>
      <c r="VNV37" s="617"/>
      <c r="VNW37" s="617"/>
      <c r="VNX37" s="617"/>
      <c r="VNY37" s="617"/>
      <c r="VNZ37" s="617"/>
      <c r="VOA37" s="617"/>
      <c r="VOB37" s="617"/>
      <c r="VOC37" s="617"/>
      <c r="VOD37" s="617"/>
      <c r="VOE37" s="617"/>
      <c r="VOF37" s="617"/>
      <c r="VOG37" s="617"/>
      <c r="VOH37" s="617"/>
      <c r="VOI37" s="617"/>
      <c r="VOJ37" s="617"/>
      <c r="VOK37" s="617"/>
      <c r="VOL37" s="617"/>
      <c r="VOM37" s="617"/>
      <c r="VON37" s="617"/>
      <c r="VOO37" s="617"/>
      <c r="VOP37" s="617"/>
      <c r="VOQ37" s="617"/>
      <c r="VOR37" s="617"/>
      <c r="VOS37" s="617"/>
      <c r="VOT37" s="617"/>
      <c r="VOU37" s="617"/>
      <c r="VOV37" s="617"/>
      <c r="VOW37" s="617"/>
      <c r="VOX37" s="617"/>
      <c r="VOY37" s="617"/>
      <c r="VOZ37" s="617"/>
      <c r="VPA37" s="617"/>
      <c r="VPB37" s="617"/>
      <c r="VPC37" s="617"/>
      <c r="VPD37" s="617"/>
      <c r="VPE37" s="617"/>
      <c r="VPF37" s="617"/>
      <c r="VPG37" s="617"/>
      <c r="VPH37" s="617"/>
      <c r="VPI37" s="617"/>
      <c r="VPJ37" s="617"/>
      <c r="VPK37" s="617"/>
      <c r="VPL37" s="617"/>
      <c r="VPM37" s="617"/>
      <c r="VPN37" s="617"/>
      <c r="VPO37" s="617"/>
      <c r="VPP37" s="617"/>
      <c r="VPQ37" s="617"/>
      <c r="VPR37" s="617"/>
      <c r="VPS37" s="617"/>
      <c r="VPT37" s="617"/>
      <c r="VPU37" s="617"/>
      <c r="VPV37" s="617"/>
      <c r="VPW37" s="617"/>
      <c r="VPX37" s="617"/>
      <c r="VPY37" s="617"/>
      <c r="VPZ37" s="617"/>
      <c r="VQA37" s="617"/>
      <c r="VQB37" s="617"/>
      <c r="VQC37" s="617"/>
      <c r="VQD37" s="617"/>
      <c r="VQE37" s="617"/>
      <c r="VQF37" s="617"/>
      <c r="VQG37" s="617"/>
      <c r="VQH37" s="617"/>
      <c r="VQI37" s="617"/>
      <c r="VQJ37" s="617"/>
      <c r="VQK37" s="617"/>
      <c r="VQL37" s="617"/>
      <c r="VQM37" s="617"/>
      <c r="VQN37" s="617"/>
      <c r="VQO37" s="617"/>
      <c r="VQP37" s="617"/>
      <c r="VQQ37" s="617"/>
      <c r="VQR37" s="617"/>
      <c r="VQS37" s="617"/>
      <c r="VQT37" s="617"/>
      <c r="VQU37" s="617"/>
      <c r="VQV37" s="617"/>
      <c r="VQW37" s="617"/>
      <c r="VQX37" s="617"/>
      <c r="VQY37" s="617"/>
      <c r="VQZ37" s="617"/>
      <c r="VRA37" s="617"/>
      <c r="VRB37" s="617"/>
      <c r="VRC37" s="617"/>
      <c r="VRD37" s="617"/>
      <c r="VRE37" s="617"/>
      <c r="VRF37" s="617"/>
      <c r="VRG37" s="617"/>
      <c r="VRH37" s="617"/>
      <c r="VRI37" s="617"/>
      <c r="VRJ37" s="617"/>
      <c r="VRK37" s="617"/>
      <c r="VRL37" s="617"/>
      <c r="VRM37" s="617"/>
      <c r="VRN37" s="617"/>
      <c r="VRO37" s="617"/>
      <c r="VRP37" s="617"/>
      <c r="VRQ37" s="617"/>
      <c r="VRR37" s="617"/>
      <c r="VRS37" s="617"/>
      <c r="VRT37" s="617"/>
      <c r="VRU37" s="617"/>
      <c r="VRV37" s="617"/>
      <c r="VRW37" s="617"/>
      <c r="VRX37" s="617"/>
      <c r="VRY37" s="617"/>
      <c r="VRZ37" s="617"/>
      <c r="VSA37" s="617"/>
      <c r="VSB37" s="617"/>
      <c r="VSC37" s="617"/>
      <c r="VSD37" s="617"/>
      <c r="VSE37" s="617"/>
      <c r="VSF37" s="617"/>
      <c r="VSG37" s="617"/>
      <c r="VSH37" s="617"/>
      <c r="VSI37" s="617"/>
      <c r="VSJ37" s="617"/>
      <c r="VSK37" s="617"/>
      <c r="VSL37" s="617"/>
      <c r="VSM37" s="617"/>
      <c r="VSN37" s="617"/>
      <c r="VSO37" s="617"/>
      <c r="VSP37" s="617"/>
      <c r="VSQ37" s="617"/>
      <c r="VSR37" s="617"/>
      <c r="VSS37" s="617"/>
      <c r="VST37" s="617"/>
      <c r="VSU37" s="617"/>
      <c r="VSV37" s="617"/>
      <c r="VSW37" s="617"/>
      <c r="VSX37" s="617"/>
      <c r="VSY37" s="617"/>
      <c r="VSZ37" s="617"/>
      <c r="VTA37" s="617"/>
      <c r="VTB37" s="617"/>
      <c r="VTC37" s="617"/>
      <c r="VTD37" s="617"/>
      <c r="VTE37" s="617"/>
      <c r="VTF37" s="617"/>
      <c r="VTG37" s="617"/>
      <c r="VTH37" s="617"/>
      <c r="VTI37" s="617"/>
      <c r="VTJ37" s="617"/>
      <c r="VTK37" s="617"/>
      <c r="VTL37" s="617"/>
      <c r="VTM37" s="617"/>
      <c r="VTN37" s="617"/>
      <c r="VTO37" s="617"/>
      <c r="VTP37" s="617"/>
      <c r="VTQ37" s="617"/>
      <c r="VTR37" s="617"/>
      <c r="VTS37" s="617"/>
      <c r="VTT37" s="617"/>
      <c r="VTU37" s="617"/>
      <c r="VTV37" s="617"/>
      <c r="VTW37" s="617"/>
      <c r="VTX37" s="617"/>
      <c r="VTY37" s="617"/>
      <c r="VTZ37" s="617"/>
      <c r="VUA37" s="617"/>
      <c r="VUB37" s="617"/>
      <c r="VUC37" s="617"/>
      <c r="VUD37" s="617"/>
      <c r="VUE37" s="617"/>
      <c r="VUF37" s="617"/>
      <c r="VUG37" s="617"/>
      <c r="VUH37" s="617"/>
      <c r="VUI37" s="617"/>
      <c r="VUJ37" s="617"/>
      <c r="VUK37" s="617"/>
      <c r="VUL37" s="617"/>
      <c r="VUM37" s="617"/>
      <c r="VUN37" s="617"/>
      <c r="VUO37" s="617"/>
      <c r="VUP37" s="617"/>
      <c r="VUQ37" s="617"/>
      <c r="VUR37" s="617"/>
      <c r="VUS37" s="617"/>
      <c r="VUT37" s="617"/>
      <c r="VUU37" s="617"/>
      <c r="VUV37" s="617"/>
      <c r="VUW37" s="617"/>
      <c r="VUX37" s="617"/>
      <c r="VUY37" s="617"/>
      <c r="VUZ37" s="617"/>
      <c r="VVA37" s="617"/>
      <c r="VVB37" s="617"/>
      <c r="VVC37" s="617"/>
      <c r="VVD37" s="617"/>
      <c r="VVE37" s="617"/>
      <c r="VVF37" s="617"/>
      <c r="VVG37" s="617"/>
      <c r="VVH37" s="617"/>
      <c r="VVI37" s="617"/>
      <c r="VVJ37" s="617"/>
      <c r="VVK37" s="617"/>
      <c r="VVL37" s="617"/>
      <c r="VVM37" s="617"/>
      <c r="VVN37" s="617"/>
      <c r="VVO37" s="617"/>
      <c r="VVP37" s="617"/>
      <c r="VVQ37" s="617"/>
      <c r="VVR37" s="617"/>
      <c r="VVS37" s="617"/>
      <c r="VVT37" s="617"/>
      <c r="VVU37" s="617"/>
      <c r="VVV37" s="617"/>
      <c r="VVW37" s="617"/>
      <c r="VVX37" s="617"/>
      <c r="VVY37" s="617"/>
      <c r="VVZ37" s="617"/>
      <c r="VWA37" s="617"/>
      <c r="VWB37" s="617"/>
      <c r="VWC37" s="617"/>
      <c r="VWD37" s="617"/>
      <c r="VWE37" s="617"/>
      <c r="VWF37" s="617"/>
      <c r="VWG37" s="617"/>
      <c r="VWH37" s="617"/>
      <c r="VWI37" s="617"/>
      <c r="VWJ37" s="617"/>
      <c r="VWK37" s="617"/>
      <c r="VWL37" s="617"/>
      <c r="VWM37" s="617"/>
      <c r="VWN37" s="617"/>
      <c r="VWO37" s="617"/>
      <c r="VWP37" s="617"/>
      <c r="VWQ37" s="617"/>
      <c r="VWR37" s="617"/>
      <c r="VWS37" s="617"/>
      <c r="VWT37" s="617"/>
      <c r="VWU37" s="617"/>
      <c r="VWV37" s="617"/>
      <c r="VWW37" s="617"/>
      <c r="VWX37" s="617"/>
      <c r="VWY37" s="617"/>
      <c r="VWZ37" s="617"/>
      <c r="VXA37" s="617"/>
      <c r="VXB37" s="617"/>
      <c r="VXC37" s="617"/>
      <c r="VXD37" s="617"/>
      <c r="VXE37" s="617"/>
      <c r="VXF37" s="617"/>
      <c r="VXG37" s="617"/>
      <c r="VXH37" s="617"/>
      <c r="VXI37" s="617"/>
      <c r="VXJ37" s="617"/>
      <c r="VXK37" s="617"/>
      <c r="VXL37" s="617"/>
      <c r="VXM37" s="617"/>
      <c r="VXN37" s="617"/>
      <c r="VXO37" s="617"/>
      <c r="VXP37" s="617"/>
      <c r="VXQ37" s="617"/>
      <c r="VXR37" s="617"/>
      <c r="VXS37" s="617"/>
      <c r="VXT37" s="617"/>
      <c r="VXU37" s="617"/>
      <c r="VXV37" s="617"/>
      <c r="VXW37" s="617"/>
      <c r="VXX37" s="617"/>
      <c r="VXY37" s="617"/>
      <c r="VXZ37" s="617"/>
      <c r="VYA37" s="617"/>
      <c r="VYB37" s="617"/>
      <c r="VYC37" s="617"/>
      <c r="VYD37" s="617"/>
      <c r="VYE37" s="617"/>
      <c r="VYF37" s="617"/>
      <c r="VYG37" s="617"/>
      <c r="VYH37" s="617"/>
      <c r="VYI37" s="617"/>
      <c r="VYJ37" s="617"/>
      <c r="VYK37" s="617"/>
      <c r="VYL37" s="617"/>
      <c r="VYM37" s="617"/>
      <c r="VYN37" s="617"/>
      <c r="VYO37" s="617"/>
      <c r="VYP37" s="617"/>
      <c r="VYQ37" s="617"/>
      <c r="VYR37" s="617"/>
      <c r="VYS37" s="617"/>
      <c r="VYT37" s="617"/>
      <c r="VYU37" s="617"/>
      <c r="VYV37" s="617"/>
      <c r="VYW37" s="617"/>
      <c r="VYX37" s="617"/>
      <c r="VYY37" s="617"/>
      <c r="VYZ37" s="617"/>
      <c r="VZA37" s="617"/>
      <c r="VZB37" s="617"/>
      <c r="VZC37" s="617"/>
      <c r="VZD37" s="617"/>
      <c r="VZE37" s="617"/>
      <c r="VZF37" s="617"/>
      <c r="VZG37" s="617"/>
      <c r="VZH37" s="617"/>
      <c r="VZI37" s="617"/>
      <c r="VZJ37" s="617"/>
      <c r="VZK37" s="617"/>
      <c r="VZL37" s="617"/>
      <c r="VZM37" s="617"/>
      <c r="VZN37" s="617"/>
      <c r="VZO37" s="617"/>
      <c r="VZP37" s="617"/>
      <c r="VZQ37" s="617"/>
      <c r="VZR37" s="617"/>
      <c r="VZS37" s="617"/>
      <c r="VZT37" s="617"/>
      <c r="VZU37" s="617"/>
      <c r="VZV37" s="617"/>
      <c r="VZW37" s="617"/>
      <c r="VZX37" s="617"/>
      <c r="VZY37" s="617"/>
      <c r="VZZ37" s="617"/>
      <c r="WAA37" s="617"/>
      <c r="WAB37" s="617"/>
      <c r="WAC37" s="617"/>
      <c r="WAD37" s="617"/>
      <c r="WAE37" s="617"/>
      <c r="WAF37" s="617"/>
      <c r="WAG37" s="617"/>
      <c r="WAH37" s="617"/>
      <c r="WAI37" s="617"/>
      <c r="WAJ37" s="617"/>
      <c r="WAK37" s="617"/>
      <c r="WAL37" s="617"/>
      <c r="WAM37" s="617"/>
      <c r="WAN37" s="617"/>
      <c r="WAO37" s="617"/>
      <c r="WAP37" s="617"/>
      <c r="WAQ37" s="617"/>
      <c r="WAR37" s="617"/>
      <c r="WAS37" s="617"/>
      <c r="WAT37" s="617"/>
      <c r="WAU37" s="617"/>
      <c r="WAV37" s="617"/>
      <c r="WAW37" s="617"/>
      <c r="WAX37" s="617"/>
      <c r="WAY37" s="617"/>
      <c r="WAZ37" s="617"/>
      <c r="WBA37" s="617"/>
      <c r="WBB37" s="617"/>
      <c r="WBC37" s="617"/>
      <c r="WBD37" s="617"/>
      <c r="WBE37" s="617"/>
      <c r="WBF37" s="617"/>
      <c r="WBG37" s="617"/>
      <c r="WBH37" s="617"/>
      <c r="WBI37" s="617"/>
      <c r="WBJ37" s="617"/>
      <c r="WBK37" s="617"/>
      <c r="WBL37" s="617"/>
      <c r="WBM37" s="617"/>
      <c r="WBN37" s="617"/>
      <c r="WBO37" s="617"/>
      <c r="WBP37" s="617"/>
      <c r="WBQ37" s="617"/>
      <c r="WBR37" s="617"/>
      <c r="WBS37" s="617"/>
      <c r="WBT37" s="617"/>
      <c r="WBU37" s="617"/>
      <c r="WBV37" s="617"/>
      <c r="WBW37" s="617"/>
      <c r="WBX37" s="617"/>
      <c r="WBY37" s="617"/>
      <c r="WBZ37" s="617"/>
      <c r="WCA37" s="617"/>
      <c r="WCB37" s="617"/>
      <c r="WCC37" s="617"/>
      <c r="WCD37" s="617"/>
      <c r="WCE37" s="617"/>
      <c r="WCF37" s="617"/>
      <c r="WCG37" s="617"/>
      <c r="WCH37" s="617"/>
      <c r="WCI37" s="617"/>
      <c r="WCJ37" s="617"/>
      <c r="WCK37" s="617"/>
      <c r="WCL37" s="617"/>
      <c r="WCM37" s="617"/>
      <c r="WCN37" s="617"/>
      <c r="WCO37" s="617"/>
      <c r="WCP37" s="617"/>
      <c r="WCQ37" s="617"/>
      <c r="WCR37" s="617"/>
      <c r="WCS37" s="617"/>
      <c r="WCT37" s="617"/>
      <c r="WCU37" s="617"/>
      <c r="WCV37" s="617"/>
      <c r="WCW37" s="617"/>
      <c r="WCX37" s="617"/>
      <c r="WCY37" s="617"/>
      <c r="WCZ37" s="617"/>
      <c r="WDA37" s="617"/>
      <c r="WDB37" s="617"/>
      <c r="WDC37" s="617"/>
      <c r="WDD37" s="617"/>
      <c r="WDE37" s="617"/>
      <c r="WDF37" s="617"/>
      <c r="WDG37" s="617"/>
      <c r="WDH37" s="617"/>
      <c r="WDI37" s="617"/>
      <c r="WDJ37" s="617"/>
      <c r="WDK37" s="617"/>
      <c r="WDL37" s="617"/>
      <c r="WDM37" s="617"/>
      <c r="WDN37" s="617"/>
      <c r="WDO37" s="617"/>
      <c r="WDP37" s="617"/>
      <c r="WDQ37" s="617"/>
      <c r="WDR37" s="617"/>
      <c r="WDS37" s="617"/>
      <c r="WDT37" s="617"/>
      <c r="WDU37" s="617"/>
      <c r="WDV37" s="617"/>
      <c r="WDW37" s="617"/>
      <c r="WDX37" s="617"/>
      <c r="WDY37" s="617"/>
      <c r="WDZ37" s="617"/>
      <c r="WEA37" s="617"/>
      <c r="WEB37" s="617"/>
      <c r="WEC37" s="617"/>
      <c r="WED37" s="617"/>
      <c r="WEE37" s="617"/>
      <c r="WEF37" s="617"/>
      <c r="WEG37" s="617"/>
      <c r="WEH37" s="617"/>
      <c r="WEI37" s="617"/>
      <c r="WEJ37" s="617"/>
      <c r="WEK37" s="617"/>
      <c r="WEL37" s="617"/>
      <c r="WEM37" s="617"/>
      <c r="WEN37" s="617"/>
      <c r="WEO37" s="617"/>
      <c r="WEP37" s="617"/>
      <c r="WEQ37" s="617"/>
      <c r="WER37" s="617"/>
      <c r="WES37" s="617"/>
      <c r="WET37" s="617"/>
      <c r="WEU37" s="617"/>
      <c r="WEV37" s="617"/>
      <c r="WEW37" s="617"/>
      <c r="WEX37" s="617"/>
      <c r="WEY37" s="617"/>
      <c r="WEZ37" s="617"/>
      <c r="WFA37" s="617"/>
      <c r="WFB37" s="617"/>
      <c r="WFC37" s="617"/>
      <c r="WFD37" s="617"/>
      <c r="WFE37" s="617"/>
      <c r="WFF37" s="617"/>
      <c r="WFG37" s="617"/>
      <c r="WFH37" s="617"/>
      <c r="WFI37" s="617"/>
      <c r="WFJ37" s="617"/>
      <c r="WFK37" s="617"/>
      <c r="WFL37" s="617"/>
      <c r="WFM37" s="617"/>
      <c r="WFN37" s="617"/>
      <c r="WFO37" s="617"/>
      <c r="WFP37" s="617"/>
      <c r="WFQ37" s="617"/>
      <c r="WFR37" s="617"/>
      <c r="WFS37" s="617"/>
      <c r="WFT37" s="617"/>
      <c r="WFU37" s="617"/>
      <c r="WFV37" s="617"/>
      <c r="WFW37" s="617"/>
      <c r="WFX37" s="617"/>
      <c r="WFY37" s="617"/>
      <c r="WFZ37" s="617"/>
      <c r="WGA37" s="617"/>
      <c r="WGB37" s="617"/>
      <c r="WGC37" s="617"/>
      <c r="WGD37" s="617"/>
      <c r="WGE37" s="617"/>
      <c r="WGF37" s="617"/>
      <c r="WGG37" s="617"/>
      <c r="WGH37" s="617"/>
      <c r="WGI37" s="617"/>
      <c r="WGJ37" s="617"/>
      <c r="WGK37" s="617"/>
      <c r="WGL37" s="617"/>
      <c r="WGM37" s="617"/>
      <c r="WGN37" s="617"/>
      <c r="WGO37" s="617"/>
      <c r="WGP37" s="617"/>
      <c r="WGQ37" s="617"/>
      <c r="WGR37" s="617"/>
      <c r="WGS37" s="617"/>
      <c r="WGT37" s="617"/>
      <c r="WGU37" s="617"/>
      <c r="WGV37" s="617"/>
      <c r="WGW37" s="617"/>
      <c r="WGX37" s="617"/>
      <c r="WGY37" s="617"/>
      <c r="WGZ37" s="617"/>
      <c r="WHA37" s="617"/>
      <c r="WHB37" s="617"/>
      <c r="WHC37" s="617"/>
      <c r="WHD37" s="617"/>
      <c r="WHE37" s="617"/>
      <c r="WHF37" s="617"/>
      <c r="WHG37" s="617"/>
      <c r="WHH37" s="617"/>
      <c r="WHI37" s="617"/>
      <c r="WHJ37" s="617"/>
      <c r="WHK37" s="617"/>
      <c r="WHL37" s="617"/>
      <c r="WHM37" s="617"/>
      <c r="WHN37" s="617"/>
      <c r="WHO37" s="617"/>
      <c r="WHP37" s="617"/>
      <c r="WHQ37" s="617"/>
      <c r="WHR37" s="617"/>
      <c r="WHS37" s="617"/>
      <c r="WHT37" s="617"/>
      <c r="WHU37" s="617"/>
      <c r="WHV37" s="617"/>
      <c r="WHW37" s="617"/>
      <c r="WHX37" s="617"/>
      <c r="WHY37" s="617"/>
      <c r="WHZ37" s="617"/>
      <c r="WIA37" s="617"/>
      <c r="WIB37" s="617"/>
      <c r="WIC37" s="617"/>
      <c r="WID37" s="617"/>
      <c r="WIE37" s="617"/>
      <c r="WIF37" s="617"/>
      <c r="WIG37" s="617"/>
      <c r="WIH37" s="617"/>
      <c r="WII37" s="617"/>
      <c r="WIJ37" s="617"/>
      <c r="WIK37" s="617"/>
      <c r="WIL37" s="617"/>
      <c r="WIM37" s="617"/>
      <c r="WIN37" s="617"/>
      <c r="WIO37" s="617"/>
      <c r="WIP37" s="617"/>
      <c r="WIQ37" s="617"/>
      <c r="WIR37" s="617"/>
      <c r="WIS37" s="617"/>
      <c r="WIT37" s="617"/>
      <c r="WIU37" s="617"/>
      <c r="WIV37" s="617"/>
      <c r="WIW37" s="617"/>
      <c r="WIX37" s="617"/>
      <c r="WIY37" s="617"/>
      <c r="WIZ37" s="617"/>
      <c r="WJA37" s="617"/>
      <c r="WJB37" s="617"/>
      <c r="WJC37" s="617"/>
      <c r="WJD37" s="617"/>
      <c r="WJE37" s="617"/>
      <c r="WJF37" s="617"/>
      <c r="WJG37" s="617"/>
      <c r="WJH37" s="617"/>
      <c r="WJI37" s="617"/>
      <c r="WJJ37" s="617"/>
      <c r="WJK37" s="617"/>
      <c r="WJL37" s="617"/>
      <c r="WJM37" s="617"/>
      <c r="WJN37" s="617"/>
      <c r="WJO37" s="617"/>
      <c r="WJP37" s="617"/>
      <c r="WJQ37" s="617"/>
      <c r="WJR37" s="617"/>
      <c r="WJS37" s="617"/>
      <c r="WJT37" s="617"/>
      <c r="WJU37" s="617"/>
      <c r="WJV37" s="617"/>
      <c r="WJW37" s="617"/>
      <c r="WJX37" s="617"/>
      <c r="WJY37" s="617"/>
      <c r="WJZ37" s="617"/>
      <c r="WKA37" s="617"/>
      <c r="WKB37" s="617"/>
      <c r="WKC37" s="617"/>
      <c r="WKD37" s="617"/>
      <c r="WKE37" s="617"/>
      <c r="WKF37" s="617"/>
      <c r="WKG37" s="617"/>
      <c r="WKH37" s="617"/>
      <c r="WKI37" s="617"/>
      <c r="WKJ37" s="617"/>
      <c r="WKK37" s="617"/>
      <c r="WKL37" s="617"/>
      <c r="WKM37" s="617"/>
      <c r="WKN37" s="617"/>
      <c r="WKO37" s="617"/>
      <c r="WKP37" s="617"/>
      <c r="WKQ37" s="617"/>
      <c r="WKR37" s="617"/>
      <c r="WKS37" s="617"/>
      <c r="WKT37" s="617"/>
      <c r="WKU37" s="617"/>
      <c r="WKV37" s="617"/>
      <c r="WKW37" s="617"/>
      <c r="WKX37" s="617"/>
      <c r="WKY37" s="617"/>
      <c r="WKZ37" s="617"/>
      <c r="WLA37" s="617"/>
      <c r="WLB37" s="617"/>
      <c r="WLC37" s="617"/>
      <c r="WLD37" s="617"/>
      <c r="WLE37" s="617"/>
      <c r="WLF37" s="617"/>
      <c r="WLG37" s="617"/>
      <c r="WLH37" s="617"/>
      <c r="WLI37" s="617"/>
      <c r="WLJ37" s="617"/>
      <c r="WLK37" s="617"/>
      <c r="WLL37" s="617"/>
      <c r="WLM37" s="617"/>
      <c r="WLN37" s="617"/>
      <c r="WLO37" s="617"/>
      <c r="WLP37" s="617"/>
      <c r="WLQ37" s="617"/>
      <c r="WLR37" s="617"/>
      <c r="WLS37" s="617"/>
      <c r="WLT37" s="617"/>
      <c r="WLU37" s="617"/>
      <c r="WLV37" s="617"/>
      <c r="WLW37" s="617"/>
      <c r="WLX37" s="617"/>
      <c r="WLY37" s="617"/>
      <c r="WLZ37" s="617"/>
      <c r="WMA37" s="617"/>
      <c r="WMB37" s="617"/>
      <c r="WMC37" s="617"/>
      <c r="WMD37" s="617"/>
      <c r="WME37" s="617"/>
      <c r="WMF37" s="617"/>
      <c r="WMG37" s="617"/>
      <c r="WMH37" s="617"/>
      <c r="WMI37" s="617"/>
      <c r="WMJ37" s="617"/>
      <c r="WMK37" s="617"/>
      <c r="WML37" s="617"/>
      <c r="WMM37" s="617"/>
      <c r="WMN37" s="617"/>
      <c r="WMO37" s="617"/>
      <c r="WMP37" s="617"/>
      <c r="WMQ37" s="617"/>
      <c r="WMR37" s="617"/>
      <c r="WMS37" s="617"/>
      <c r="WMT37" s="617"/>
      <c r="WMU37" s="617"/>
      <c r="WMV37" s="617"/>
      <c r="WMW37" s="617"/>
      <c r="WMX37" s="617"/>
      <c r="WMY37" s="617"/>
      <c r="WMZ37" s="617"/>
      <c r="WNA37" s="617"/>
      <c r="WNB37" s="617"/>
      <c r="WNC37" s="617"/>
      <c r="WND37" s="617"/>
      <c r="WNE37" s="617"/>
      <c r="WNF37" s="617"/>
      <c r="WNG37" s="617"/>
      <c r="WNH37" s="617"/>
      <c r="WNI37" s="617"/>
      <c r="WNJ37" s="617"/>
      <c r="WNK37" s="617"/>
      <c r="WNL37" s="617"/>
      <c r="WNM37" s="617"/>
      <c r="WNN37" s="617"/>
      <c r="WNO37" s="617"/>
      <c r="WNP37" s="617"/>
      <c r="WNQ37" s="617"/>
      <c r="WNR37" s="617"/>
      <c r="WNS37" s="617"/>
      <c r="WNT37" s="617"/>
      <c r="WNU37" s="617"/>
      <c r="WNV37" s="617"/>
      <c r="WNW37" s="617"/>
      <c r="WNX37" s="617"/>
      <c r="WNY37" s="617"/>
      <c r="WNZ37" s="617"/>
      <c r="WOA37" s="617"/>
      <c r="WOB37" s="617"/>
      <c r="WOC37" s="617"/>
      <c r="WOD37" s="617"/>
      <c r="WOE37" s="617"/>
      <c r="WOF37" s="617"/>
      <c r="WOG37" s="617"/>
      <c r="WOH37" s="617"/>
      <c r="WOI37" s="617"/>
      <c r="WOJ37" s="617"/>
      <c r="WOK37" s="617"/>
      <c r="WOL37" s="617"/>
      <c r="WOM37" s="617"/>
      <c r="WON37" s="617"/>
      <c r="WOO37" s="617"/>
      <c r="WOP37" s="617"/>
      <c r="WOQ37" s="617"/>
      <c r="WOR37" s="617"/>
      <c r="WOS37" s="617"/>
      <c r="WOT37" s="617"/>
      <c r="WOU37" s="617"/>
      <c r="WOV37" s="617"/>
      <c r="WOW37" s="617"/>
      <c r="WOX37" s="617"/>
      <c r="WOY37" s="617"/>
      <c r="WOZ37" s="617"/>
      <c r="WPA37" s="617"/>
      <c r="WPB37" s="617"/>
      <c r="WPC37" s="617"/>
      <c r="WPD37" s="617"/>
      <c r="WPE37" s="617"/>
      <c r="WPF37" s="617"/>
      <c r="WPG37" s="617"/>
      <c r="WPH37" s="617"/>
      <c r="WPI37" s="617"/>
      <c r="WPJ37" s="617"/>
      <c r="WPK37" s="617"/>
      <c r="WPL37" s="617"/>
      <c r="WPM37" s="617"/>
      <c r="WPN37" s="617"/>
      <c r="WPO37" s="617"/>
      <c r="WPP37" s="617"/>
      <c r="WPQ37" s="617"/>
      <c r="WPR37" s="617"/>
      <c r="WPS37" s="617"/>
      <c r="WPT37" s="617"/>
      <c r="WPU37" s="617"/>
      <c r="WPV37" s="617"/>
      <c r="WPW37" s="617"/>
      <c r="WPX37" s="617"/>
      <c r="WPY37" s="617"/>
      <c r="WPZ37" s="617"/>
      <c r="WQA37" s="617"/>
      <c r="WQB37" s="617"/>
      <c r="WQC37" s="617"/>
      <c r="WQD37" s="617"/>
      <c r="WQE37" s="617"/>
      <c r="WQF37" s="617"/>
      <c r="WQG37" s="617"/>
      <c r="WQH37" s="617"/>
      <c r="WQI37" s="617"/>
      <c r="WQJ37" s="617"/>
      <c r="WQK37" s="617"/>
      <c r="WQL37" s="617"/>
      <c r="WQM37" s="617"/>
      <c r="WQN37" s="617"/>
      <c r="WQO37" s="617"/>
      <c r="WQP37" s="617"/>
      <c r="WQQ37" s="617"/>
      <c r="WQR37" s="617"/>
      <c r="WQS37" s="617"/>
      <c r="WQT37" s="617"/>
      <c r="WQU37" s="617"/>
      <c r="WQV37" s="617"/>
      <c r="WQW37" s="617"/>
      <c r="WQX37" s="617"/>
      <c r="WQY37" s="617"/>
      <c r="WQZ37" s="617"/>
      <c r="WRA37" s="617"/>
      <c r="WRB37" s="617"/>
      <c r="WRC37" s="617"/>
      <c r="WRD37" s="617"/>
      <c r="WRE37" s="617"/>
      <c r="WRF37" s="617"/>
      <c r="WRG37" s="617"/>
      <c r="WRH37" s="617"/>
      <c r="WRI37" s="617"/>
      <c r="WRJ37" s="617"/>
      <c r="WRK37" s="617"/>
      <c r="WRL37" s="617"/>
      <c r="WRM37" s="617"/>
      <c r="WRN37" s="617"/>
      <c r="WRO37" s="617"/>
      <c r="WRP37" s="617"/>
      <c r="WRQ37" s="617"/>
      <c r="WRR37" s="617"/>
      <c r="WRS37" s="617"/>
      <c r="WRT37" s="617"/>
      <c r="WRU37" s="617"/>
      <c r="WRV37" s="617"/>
      <c r="WRW37" s="617"/>
      <c r="WRX37" s="617"/>
      <c r="WRY37" s="617"/>
      <c r="WRZ37" s="617"/>
      <c r="WSA37" s="617"/>
      <c r="WSB37" s="617"/>
      <c r="WSC37" s="617"/>
      <c r="WSD37" s="617"/>
      <c r="WSE37" s="617"/>
      <c r="WSF37" s="617"/>
      <c r="WSG37" s="617"/>
      <c r="WSH37" s="617"/>
      <c r="WSI37" s="617"/>
      <c r="WSJ37" s="617"/>
      <c r="WSK37" s="617"/>
      <c r="WSL37" s="617"/>
      <c r="WSM37" s="617"/>
      <c r="WSN37" s="617"/>
      <c r="WSO37" s="617"/>
      <c r="WSP37" s="617"/>
      <c r="WSQ37" s="617"/>
      <c r="WSR37" s="617"/>
      <c r="WSS37" s="617"/>
      <c r="WST37" s="617"/>
      <c r="WSU37" s="617"/>
      <c r="WSV37" s="617"/>
      <c r="WSW37" s="617"/>
      <c r="WSX37" s="617"/>
      <c r="WSY37" s="617"/>
      <c r="WSZ37" s="617"/>
      <c r="WTA37" s="617"/>
      <c r="WTB37" s="617"/>
      <c r="WTC37" s="617"/>
      <c r="WTD37" s="617"/>
      <c r="WTE37" s="617"/>
      <c r="WTF37" s="617"/>
      <c r="WTG37" s="617"/>
      <c r="WTH37" s="617"/>
      <c r="WTI37" s="617"/>
      <c r="WTJ37" s="617"/>
      <c r="WTK37" s="617"/>
      <c r="WTL37" s="617"/>
      <c r="WTM37" s="617"/>
      <c r="WTN37" s="617"/>
      <c r="WTO37" s="617"/>
      <c r="WTP37" s="617"/>
      <c r="WTQ37" s="617"/>
      <c r="WTR37" s="617"/>
      <c r="WTS37" s="617"/>
      <c r="WTT37" s="617"/>
      <c r="WTU37" s="617"/>
      <c r="WTV37" s="617"/>
      <c r="WTW37" s="617"/>
      <c r="WTX37" s="617"/>
      <c r="WTY37" s="617"/>
      <c r="WTZ37" s="617"/>
      <c r="WUA37" s="617"/>
      <c r="WUB37" s="617"/>
      <c r="WUC37" s="617"/>
      <c r="WUD37" s="617"/>
      <c r="WUE37" s="617"/>
      <c r="WUF37" s="617"/>
      <c r="WUG37" s="617"/>
      <c r="WUH37" s="617"/>
      <c r="WUI37" s="617"/>
      <c r="WUJ37" s="617"/>
      <c r="WUK37" s="617"/>
      <c r="WUL37" s="617"/>
      <c r="WUM37" s="617"/>
      <c r="WUN37" s="617"/>
      <c r="WUO37" s="617"/>
      <c r="WUP37" s="617"/>
      <c r="WUQ37" s="617"/>
      <c r="WUR37" s="617"/>
      <c r="WUS37" s="617"/>
      <c r="WUT37" s="617"/>
      <c r="WUU37" s="617"/>
      <c r="WUV37" s="617"/>
      <c r="WUW37" s="617"/>
      <c r="WUX37" s="617"/>
      <c r="WUY37" s="617"/>
      <c r="WUZ37" s="617"/>
      <c r="WVA37" s="617"/>
      <c r="WVB37" s="617"/>
      <c r="WVC37" s="617"/>
      <c r="WVD37" s="617"/>
      <c r="WVE37" s="617"/>
      <c r="WVF37" s="617"/>
      <c r="WVG37" s="617"/>
      <c r="WVH37" s="617"/>
      <c r="WVI37" s="617"/>
      <c r="WVJ37" s="617"/>
      <c r="WVK37" s="617"/>
      <c r="WVL37" s="617"/>
      <c r="WVM37" s="617"/>
      <c r="WVN37" s="617"/>
      <c r="WVO37" s="617"/>
      <c r="WVP37" s="617"/>
      <c r="WVQ37" s="617"/>
      <c r="WVR37" s="617"/>
      <c r="WVS37" s="617"/>
      <c r="WVT37" s="617"/>
      <c r="WVU37" s="617"/>
      <c r="WVV37" s="617"/>
      <c r="WVW37" s="617"/>
      <c r="WVX37" s="617"/>
      <c r="WVY37" s="617"/>
      <c r="WVZ37" s="617"/>
      <c r="WWA37" s="617"/>
      <c r="WWB37" s="617"/>
      <c r="WWC37" s="617"/>
      <c r="WWD37" s="617"/>
      <c r="WWE37" s="617"/>
      <c r="WWF37" s="617"/>
      <c r="WWG37" s="617"/>
      <c r="WWH37" s="617"/>
      <c r="WWI37" s="617"/>
      <c r="WWJ37" s="617"/>
      <c r="WWK37" s="617"/>
      <c r="WWL37" s="617"/>
      <c r="WWM37" s="617"/>
      <c r="WWN37" s="617"/>
      <c r="WWO37" s="617"/>
      <c r="WWP37" s="617"/>
      <c r="WWQ37" s="617"/>
      <c r="WWR37" s="617"/>
      <c r="WWS37" s="617"/>
      <c r="WWT37" s="617"/>
      <c r="WWU37" s="617"/>
      <c r="WWV37" s="617"/>
      <c r="WWW37" s="617"/>
      <c r="WWX37" s="617"/>
      <c r="WWY37" s="617"/>
      <c r="WWZ37" s="617"/>
      <c r="WXA37" s="617"/>
      <c r="WXB37" s="617"/>
      <c r="WXC37" s="617"/>
      <c r="WXD37" s="617"/>
      <c r="WXE37" s="617"/>
      <c r="WXF37" s="617"/>
      <c r="WXG37" s="617"/>
      <c r="WXH37" s="617"/>
      <c r="WXI37" s="617"/>
      <c r="WXJ37" s="617"/>
      <c r="WXK37" s="617"/>
      <c r="WXL37" s="617"/>
      <c r="WXM37" s="617"/>
      <c r="WXN37" s="617"/>
      <c r="WXO37" s="617"/>
      <c r="WXP37" s="617"/>
      <c r="WXQ37" s="617"/>
      <c r="WXR37" s="617"/>
      <c r="WXS37" s="617"/>
      <c r="WXT37" s="617"/>
      <c r="WXU37" s="617"/>
      <c r="WXV37" s="617"/>
      <c r="WXW37" s="617"/>
      <c r="WXX37" s="617"/>
      <c r="WXY37" s="617"/>
      <c r="WXZ37" s="617"/>
      <c r="WYA37" s="617"/>
      <c r="WYB37" s="617"/>
      <c r="WYC37" s="617"/>
      <c r="WYD37" s="617"/>
      <c r="WYE37" s="617"/>
      <c r="WYF37" s="617"/>
      <c r="WYG37" s="617"/>
      <c r="WYH37" s="617"/>
      <c r="WYI37" s="617"/>
      <c r="WYJ37" s="617"/>
      <c r="WYK37" s="617"/>
      <c r="WYL37" s="617"/>
      <c r="WYM37" s="617"/>
      <c r="WYN37" s="617"/>
      <c r="WYO37" s="617"/>
      <c r="WYP37" s="617"/>
      <c r="WYQ37" s="617"/>
      <c r="WYR37" s="617"/>
      <c r="WYS37" s="617"/>
      <c r="WYT37" s="617"/>
      <c r="WYU37" s="617"/>
      <c r="WYV37" s="617"/>
      <c r="WYW37" s="617"/>
      <c r="WYX37" s="617"/>
      <c r="WYY37" s="617"/>
      <c r="WYZ37" s="617"/>
      <c r="WZA37" s="617"/>
      <c r="WZB37" s="617"/>
      <c r="WZC37" s="617"/>
      <c r="WZD37" s="617"/>
      <c r="WZE37" s="617"/>
      <c r="WZF37" s="617"/>
      <c r="WZG37" s="617"/>
      <c r="WZH37" s="617"/>
      <c r="WZI37" s="617"/>
      <c r="WZJ37" s="617"/>
      <c r="WZK37" s="617"/>
      <c r="WZL37" s="617"/>
      <c r="WZM37" s="617"/>
      <c r="WZN37" s="617"/>
      <c r="WZO37" s="617"/>
      <c r="WZP37" s="617"/>
      <c r="WZQ37" s="617"/>
      <c r="WZR37" s="617"/>
      <c r="WZS37" s="617"/>
      <c r="WZT37" s="617"/>
      <c r="WZU37" s="617"/>
      <c r="WZV37" s="617"/>
      <c r="WZW37" s="617"/>
      <c r="WZX37" s="617"/>
      <c r="WZY37" s="617"/>
      <c r="WZZ37" s="617"/>
      <c r="XAA37" s="617"/>
      <c r="XAB37" s="617"/>
      <c r="XAC37" s="617"/>
      <c r="XAD37" s="617"/>
      <c r="XAE37" s="617"/>
      <c r="XAF37" s="617"/>
      <c r="XAG37" s="617"/>
      <c r="XAH37" s="617"/>
      <c r="XAI37" s="617"/>
      <c r="XAJ37" s="617"/>
      <c r="XAK37" s="617"/>
      <c r="XAL37" s="617"/>
      <c r="XAM37" s="617"/>
      <c r="XAN37" s="617"/>
      <c r="XAO37" s="617"/>
      <c r="XAP37" s="617"/>
      <c r="XAQ37" s="617"/>
      <c r="XAR37" s="617"/>
      <c r="XAS37" s="617"/>
      <c r="XAT37" s="617"/>
      <c r="XAU37" s="617"/>
      <c r="XAV37" s="617"/>
      <c r="XAW37" s="617"/>
      <c r="XAX37" s="617"/>
      <c r="XAY37" s="617"/>
      <c r="XAZ37" s="617"/>
      <c r="XBA37" s="617"/>
      <c r="XBB37" s="617"/>
      <c r="XBC37" s="617"/>
      <c r="XBD37" s="617"/>
      <c r="XBE37" s="617"/>
      <c r="XBF37" s="617"/>
      <c r="XBG37" s="617"/>
      <c r="XBH37" s="617"/>
      <c r="XBI37" s="617"/>
      <c r="XBJ37" s="617"/>
      <c r="XBK37" s="617"/>
      <c r="XBL37" s="617"/>
      <c r="XBM37" s="617"/>
      <c r="XBN37" s="617"/>
      <c r="XBO37" s="617"/>
      <c r="XBP37" s="617"/>
      <c r="XBQ37" s="617"/>
      <c r="XBR37" s="617"/>
      <c r="XBS37" s="617"/>
      <c r="XBT37" s="617"/>
      <c r="XBU37" s="617"/>
      <c r="XBV37" s="617"/>
      <c r="XBW37" s="617"/>
      <c r="XBX37" s="617"/>
      <c r="XBY37" s="617"/>
      <c r="XBZ37" s="617"/>
      <c r="XCA37" s="617"/>
      <c r="XCB37" s="617"/>
      <c r="XCC37" s="617"/>
      <c r="XCD37" s="617"/>
      <c r="XCE37" s="617"/>
      <c r="XCF37" s="617"/>
      <c r="XCG37" s="617"/>
      <c r="XCH37" s="617"/>
      <c r="XCI37" s="617"/>
      <c r="XCJ37" s="617"/>
      <c r="XCK37" s="617"/>
      <c r="XCL37" s="617"/>
      <c r="XCM37" s="617"/>
      <c r="XCN37" s="617"/>
      <c r="XCO37" s="617"/>
      <c r="XCP37" s="617"/>
      <c r="XCQ37" s="617"/>
      <c r="XCR37" s="617"/>
      <c r="XCS37" s="617"/>
      <c r="XCT37" s="617"/>
      <c r="XCU37" s="617"/>
      <c r="XCV37" s="617"/>
      <c r="XCW37" s="617"/>
      <c r="XCX37" s="617"/>
      <c r="XCY37" s="617"/>
      <c r="XCZ37" s="617"/>
      <c r="XDA37" s="617"/>
      <c r="XDB37" s="617"/>
      <c r="XDC37" s="617"/>
      <c r="XDD37" s="617"/>
      <c r="XDE37" s="617"/>
      <c r="XDF37" s="617"/>
      <c r="XDG37" s="617"/>
      <c r="XDH37" s="617"/>
      <c r="XDI37" s="617"/>
      <c r="XDJ37" s="617"/>
      <c r="XDK37" s="617"/>
      <c r="XDL37" s="617"/>
      <c r="XDM37" s="617"/>
      <c r="XDN37" s="617"/>
      <c r="XDO37" s="617"/>
      <c r="XDP37" s="617"/>
      <c r="XDQ37" s="617"/>
      <c r="XDR37" s="617"/>
      <c r="XDS37" s="617"/>
      <c r="XDT37" s="617"/>
      <c r="XDU37" s="617"/>
      <c r="XDV37" s="617"/>
      <c r="XDW37" s="617"/>
      <c r="XDX37" s="617"/>
      <c r="XDY37" s="617"/>
      <c r="XDZ37" s="617"/>
      <c r="XEA37" s="617"/>
      <c r="XEB37" s="617"/>
      <c r="XEC37" s="617"/>
      <c r="XED37" s="617"/>
      <c r="XEE37" s="617"/>
      <c r="XEF37" s="617"/>
      <c r="XEG37" s="617"/>
      <c r="XEH37" s="617"/>
      <c r="XEI37" s="617"/>
      <c r="XEJ37" s="617"/>
      <c r="XEK37" s="617"/>
      <c r="XEL37" s="617"/>
      <c r="XEM37" s="617"/>
      <c r="XEN37" s="617"/>
      <c r="XEO37" s="617"/>
      <c r="XEP37" s="617"/>
      <c r="XEQ37" s="617"/>
      <c r="XER37" s="617"/>
      <c r="XES37" s="617"/>
      <c r="XET37" s="617"/>
      <c r="XEU37" s="617"/>
      <c r="XEV37" s="617"/>
      <c r="XEW37" s="617"/>
      <c r="XEX37" s="617"/>
      <c r="XEY37" s="617"/>
      <c r="XEZ37" s="617"/>
      <c r="XFA37" s="617"/>
    </row>
    <row r="38" spans="1:16381" s="618" customFormat="1" ht="12.75" customHeight="1" x14ac:dyDescent="0.3">
      <c r="A38" s="613" t="s">
        <v>679</v>
      </c>
      <c r="B38" s="613" t="s">
        <v>680</v>
      </c>
      <c r="C38" s="613" t="s">
        <v>681</v>
      </c>
      <c r="D38" s="613" t="s">
        <v>681</v>
      </c>
      <c r="E38" s="614">
        <v>2.1412079999999998</v>
      </c>
      <c r="F38" s="614">
        <v>2.112692</v>
      </c>
      <c r="G38" s="614">
        <v>2.1400250000000001</v>
      </c>
      <c r="H38" s="614">
        <v>2.1130499999999999</v>
      </c>
      <c r="I38" s="614">
        <v>2.1330830000000001</v>
      </c>
      <c r="J38" s="614">
        <v>2.2001499999999998</v>
      </c>
      <c r="K38" s="614">
        <v>2.1774170000000002</v>
      </c>
      <c r="L38" s="614">
        <v>2.1059830000000002</v>
      </c>
      <c r="M38" s="614">
        <v>2.0124249999999999</v>
      </c>
      <c r="N38" s="614">
        <v>1.950258</v>
      </c>
      <c r="O38" s="614">
        <v>1.8125329999999999</v>
      </c>
      <c r="P38" s="614">
        <v>1.7275499999999999</v>
      </c>
      <c r="Q38" s="614">
        <v>1.6289670000000001</v>
      </c>
      <c r="R38" s="614">
        <v>1.615791</v>
      </c>
      <c r="S38" s="614">
        <v>1.527444</v>
      </c>
      <c r="T38" s="614">
        <v>1.4173750000000001</v>
      </c>
      <c r="U38" s="614">
        <v>1.4100410000000001</v>
      </c>
      <c r="V38" s="614">
        <v>1.4848060000000001</v>
      </c>
      <c r="W38" s="614">
        <v>1.673602</v>
      </c>
      <c r="X38" s="614">
        <v>1.694957</v>
      </c>
      <c r="Y38" s="614">
        <v>1.7239629999999999</v>
      </c>
      <c r="Z38" s="614">
        <v>1.791723</v>
      </c>
      <c r="AA38" s="614">
        <v>1.7905880000000001</v>
      </c>
      <c r="AB38" s="614">
        <v>1.742183</v>
      </c>
      <c r="AC38" s="614">
        <v>1.6902280000000001</v>
      </c>
      <c r="AD38" s="614">
        <v>1.664398</v>
      </c>
      <c r="AE38" s="614">
        <v>1.5889329999999999</v>
      </c>
      <c r="AF38" s="614">
        <v>1.5071019999999999</v>
      </c>
      <c r="AG38" s="614">
        <v>1.4148609999999999</v>
      </c>
      <c r="AH38" s="614">
        <v>1.454515</v>
      </c>
      <c r="AI38" s="614">
        <v>1.3635079999999999</v>
      </c>
      <c r="AJ38" s="614">
        <v>1.257776</v>
      </c>
      <c r="AK38" s="614">
        <v>1.2496769999999999</v>
      </c>
      <c r="AL38" s="614">
        <v>1.2513000000000001</v>
      </c>
      <c r="AM38" s="614">
        <v>1.26705</v>
      </c>
      <c r="AN38" s="614">
        <v>1.374825</v>
      </c>
      <c r="AO38" s="614">
        <v>1.3815470000000001</v>
      </c>
      <c r="AP38" s="614">
        <v>1.380925</v>
      </c>
      <c r="AQ38" s="614">
        <v>1.3488420000000001</v>
      </c>
      <c r="AR38" s="615">
        <v>1.3640000000000001</v>
      </c>
      <c r="AS38" s="615">
        <v>1.37</v>
      </c>
      <c r="AT38" s="615">
        <v>1.351</v>
      </c>
      <c r="AU38" s="615">
        <v>1.335</v>
      </c>
      <c r="AV38" s="615">
        <v>1.325</v>
      </c>
      <c r="AW38" s="615">
        <v>1.3109999999999999</v>
      </c>
      <c r="AX38" s="615">
        <v>1.2969999999999999</v>
      </c>
      <c r="AY38" s="615">
        <v>1.29</v>
      </c>
      <c r="AZ38" s="615">
        <v>1.2849999999999999</v>
      </c>
      <c r="BA38" s="615">
        <v>1.2809999999999999</v>
      </c>
      <c r="BB38" s="615">
        <v>1.2769999999999999</v>
      </c>
      <c r="BC38" s="615">
        <v>1.274</v>
      </c>
      <c r="BD38" s="616">
        <v>1.2689999999999999</v>
      </c>
      <c r="BE38" s="616">
        <v>1.262</v>
      </c>
      <c r="BF38" s="616">
        <v>1.254</v>
      </c>
      <c r="BG38" s="616">
        <v>1.244</v>
      </c>
      <c r="BH38" s="616">
        <v>1.2330000000000001</v>
      </c>
      <c r="BI38" s="616">
        <v>1.22</v>
      </c>
      <c r="BJ38" s="616">
        <v>1.206</v>
      </c>
      <c r="BK38" s="616">
        <v>1.1910000000000001</v>
      </c>
      <c r="BL38" s="616">
        <v>1.175</v>
      </c>
      <c r="BM38" s="616">
        <v>1.1579999999999999</v>
      </c>
      <c r="BN38" s="616">
        <v>1.141</v>
      </c>
      <c r="BO38" s="616">
        <v>1.123</v>
      </c>
      <c r="BP38" s="616">
        <v>1.1060000000000001</v>
      </c>
      <c r="BQ38" s="616">
        <v>1.0900000000000001</v>
      </c>
      <c r="BR38" s="616">
        <v>1.075</v>
      </c>
      <c r="BS38" s="616">
        <v>1.0609999999999999</v>
      </c>
      <c r="BT38" s="616">
        <v>1.05</v>
      </c>
      <c r="BU38" s="616">
        <v>1.04</v>
      </c>
      <c r="BV38" s="616">
        <v>1.034</v>
      </c>
      <c r="BW38" s="616">
        <v>1.03</v>
      </c>
      <c r="BX38" s="613" t="s">
        <v>682</v>
      </c>
      <c r="BY38" s="613" t="s">
        <v>1063</v>
      </c>
      <c r="BZ38" s="613" t="s">
        <v>684</v>
      </c>
      <c r="CA38" s="617"/>
      <c r="CB38" s="617"/>
      <c r="CC38" s="617"/>
      <c r="CD38" s="617"/>
      <c r="CE38" s="617"/>
      <c r="CF38" s="617"/>
      <c r="CG38" s="617"/>
      <c r="CH38" s="617"/>
      <c r="CI38" s="617"/>
      <c r="CJ38" s="617"/>
      <c r="CK38" s="617"/>
      <c r="CL38" s="617"/>
      <c r="CM38" s="617"/>
      <c r="CN38" s="617"/>
      <c r="CO38" s="617"/>
      <c r="CP38" s="617"/>
      <c r="CQ38" s="617"/>
      <c r="CR38" s="617"/>
      <c r="CS38" s="617"/>
      <c r="CT38" s="617"/>
      <c r="CU38" s="617"/>
      <c r="CV38" s="617"/>
      <c r="CW38" s="617"/>
      <c r="CX38" s="617"/>
      <c r="CY38" s="617"/>
      <c r="CZ38" s="617"/>
      <c r="DA38" s="617"/>
      <c r="DB38" s="617"/>
      <c r="DC38" s="617"/>
      <c r="DD38" s="617"/>
      <c r="DE38" s="617"/>
      <c r="DF38" s="617"/>
      <c r="DG38" s="617"/>
      <c r="DH38" s="617"/>
      <c r="DI38" s="617"/>
      <c r="DJ38" s="617"/>
      <c r="DK38" s="617"/>
      <c r="DL38" s="617"/>
      <c r="DM38" s="617"/>
      <c r="DN38" s="617"/>
      <c r="DO38" s="617"/>
      <c r="DP38" s="617"/>
      <c r="DQ38" s="617"/>
      <c r="DR38" s="617"/>
      <c r="DS38" s="617"/>
      <c r="DT38" s="617"/>
      <c r="DU38" s="617"/>
      <c r="DV38" s="617"/>
      <c r="DW38" s="617"/>
      <c r="DX38" s="617"/>
      <c r="DY38" s="617"/>
      <c r="DZ38" s="617"/>
      <c r="EA38" s="617"/>
      <c r="EB38" s="617"/>
      <c r="EC38" s="617"/>
      <c r="ED38" s="617"/>
      <c r="EE38" s="617"/>
      <c r="EF38" s="617"/>
      <c r="EG38" s="617"/>
      <c r="EH38" s="617"/>
      <c r="EI38" s="617"/>
      <c r="EJ38" s="617"/>
      <c r="EK38" s="617"/>
      <c r="EL38" s="617"/>
      <c r="EM38" s="617"/>
      <c r="EN38" s="617"/>
      <c r="EO38" s="617"/>
      <c r="EP38" s="617"/>
      <c r="EQ38" s="617"/>
      <c r="ER38" s="617"/>
      <c r="ES38" s="617"/>
      <c r="ET38" s="617"/>
      <c r="EU38" s="617"/>
      <c r="EV38" s="617"/>
      <c r="EW38" s="617"/>
      <c r="EX38" s="617"/>
      <c r="EY38" s="617"/>
      <c r="EZ38" s="617"/>
      <c r="FA38" s="617"/>
      <c r="FB38" s="617"/>
      <c r="FC38" s="617"/>
      <c r="FD38" s="617"/>
      <c r="FE38" s="617"/>
      <c r="FF38" s="617"/>
      <c r="FG38" s="617"/>
      <c r="FH38" s="617"/>
      <c r="FI38" s="617"/>
      <c r="FJ38" s="617"/>
      <c r="FK38" s="617"/>
      <c r="FL38" s="617"/>
      <c r="FM38" s="617"/>
      <c r="FN38" s="617"/>
      <c r="FO38" s="617"/>
      <c r="FP38" s="617"/>
      <c r="FQ38" s="617"/>
      <c r="FR38" s="617"/>
      <c r="FS38" s="617"/>
      <c r="FT38" s="617"/>
      <c r="FU38" s="617"/>
      <c r="FV38" s="617"/>
      <c r="FW38" s="617"/>
      <c r="FX38" s="617"/>
      <c r="FY38" s="617"/>
      <c r="FZ38" s="617"/>
      <c r="GA38" s="617"/>
      <c r="GB38" s="617"/>
      <c r="GC38" s="617"/>
      <c r="GD38" s="617"/>
      <c r="GE38" s="617"/>
      <c r="GF38" s="617"/>
      <c r="GG38" s="617"/>
      <c r="GH38" s="617"/>
      <c r="GI38" s="617"/>
      <c r="GJ38" s="617"/>
      <c r="GK38" s="617"/>
      <c r="GL38" s="617"/>
      <c r="GM38" s="617"/>
      <c r="GN38" s="617"/>
      <c r="GO38" s="617"/>
      <c r="GP38" s="617"/>
      <c r="GQ38" s="617"/>
      <c r="GR38" s="617"/>
      <c r="GS38" s="617"/>
      <c r="GT38" s="617"/>
      <c r="GU38" s="617"/>
      <c r="GV38" s="617"/>
      <c r="GW38" s="617"/>
      <c r="GX38" s="617"/>
      <c r="GY38" s="617"/>
      <c r="GZ38" s="617"/>
      <c r="HA38" s="617"/>
      <c r="HB38" s="617"/>
      <c r="HC38" s="617"/>
      <c r="HD38" s="617"/>
      <c r="HE38" s="617"/>
      <c r="HF38" s="617"/>
      <c r="HG38" s="617"/>
      <c r="HH38" s="617"/>
      <c r="HI38" s="617"/>
      <c r="HJ38" s="617"/>
      <c r="HK38" s="617"/>
      <c r="HL38" s="617"/>
      <c r="HM38" s="617"/>
      <c r="HN38" s="617"/>
      <c r="HO38" s="617"/>
      <c r="HP38" s="617"/>
      <c r="HQ38" s="617"/>
      <c r="HR38" s="617"/>
      <c r="HS38" s="617"/>
      <c r="HT38" s="617"/>
      <c r="HU38" s="617"/>
      <c r="HV38" s="617"/>
      <c r="HW38" s="617"/>
      <c r="HX38" s="617"/>
      <c r="HY38" s="617"/>
      <c r="HZ38" s="617"/>
      <c r="IA38" s="617"/>
      <c r="IB38" s="617"/>
      <c r="IC38" s="617"/>
      <c r="ID38" s="617"/>
      <c r="IE38" s="617"/>
      <c r="IF38" s="617"/>
      <c r="IG38" s="617"/>
      <c r="IH38" s="617"/>
      <c r="II38" s="617"/>
      <c r="IJ38" s="617"/>
      <c r="IK38" s="617"/>
      <c r="IL38" s="617"/>
      <c r="IM38" s="617"/>
      <c r="IN38" s="617"/>
      <c r="IO38" s="617"/>
      <c r="IP38" s="617"/>
      <c r="IQ38" s="617"/>
      <c r="IR38" s="617"/>
      <c r="IS38" s="617"/>
      <c r="IT38" s="617"/>
      <c r="IU38" s="617"/>
      <c r="IV38" s="617"/>
      <c r="IW38" s="617"/>
      <c r="IX38" s="617"/>
      <c r="IY38" s="617"/>
      <c r="IZ38" s="617"/>
      <c r="JA38" s="617"/>
      <c r="JB38" s="617"/>
      <c r="JC38" s="617"/>
      <c r="JD38" s="617"/>
      <c r="JE38" s="617"/>
      <c r="JF38" s="617"/>
      <c r="JG38" s="617"/>
      <c r="JH38" s="617"/>
      <c r="JI38" s="617"/>
      <c r="JJ38" s="617"/>
      <c r="JK38" s="617"/>
      <c r="JL38" s="617"/>
      <c r="JM38" s="617"/>
      <c r="JN38" s="617"/>
      <c r="JO38" s="617"/>
      <c r="JP38" s="617"/>
      <c r="JQ38" s="617"/>
      <c r="JR38" s="617"/>
      <c r="JS38" s="617"/>
      <c r="JT38" s="617"/>
      <c r="JU38" s="617"/>
      <c r="JV38" s="617"/>
      <c r="JW38" s="617"/>
      <c r="JX38" s="617"/>
      <c r="JY38" s="617"/>
      <c r="JZ38" s="617"/>
      <c r="KA38" s="617"/>
      <c r="KB38" s="617"/>
      <c r="KC38" s="617"/>
      <c r="KD38" s="617"/>
      <c r="KE38" s="617"/>
      <c r="KF38" s="617"/>
      <c r="KG38" s="617"/>
      <c r="KH38" s="617"/>
      <c r="KI38" s="617"/>
      <c r="KJ38" s="617"/>
      <c r="KK38" s="617"/>
      <c r="KL38" s="617"/>
      <c r="KM38" s="617"/>
      <c r="KN38" s="617"/>
      <c r="KO38" s="617"/>
      <c r="KP38" s="617"/>
      <c r="KQ38" s="617"/>
      <c r="KR38" s="617"/>
      <c r="KS38" s="617"/>
      <c r="KT38" s="617"/>
      <c r="KU38" s="617"/>
      <c r="KV38" s="617"/>
      <c r="KW38" s="617"/>
      <c r="KX38" s="617"/>
      <c r="KY38" s="617"/>
      <c r="KZ38" s="617"/>
      <c r="LA38" s="617"/>
      <c r="LB38" s="617"/>
      <c r="LC38" s="617"/>
      <c r="LD38" s="617"/>
      <c r="LE38" s="617"/>
      <c r="LF38" s="617"/>
      <c r="LG38" s="617"/>
      <c r="LH38" s="617"/>
      <c r="LI38" s="617"/>
      <c r="LJ38" s="617"/>
      <c r="LK38" s="617"/>
      <c r="LL38" s="617"/>
      <c r="LM38" s="617"/>
      <c r="LN38" s="617"/>
      <c r="LO38" s="617"/>
      <c r="LP38" s="617"/>
      <c r="LQ38" s="617"/>
      <c r="LR38" s="617"/>
      <c r="LS38" s="617"/>
      <c r="LT38" s="617"/>
      <c r="LU38" s="617"/>
      <c r="LV38" s="617"/>
      <c r="LW38" s="617"/>
      <c r="LX38" s="617"/>
      <c r="LY38" s="617"/>
      <c r="LZ38" s="617"/>
      <c r="MA38" s="617"/>
      <c r="MB38" s="617"/>
      <c r="MC38" s="617"/>
      <c r="MD38" s="617"/>
      <c r="ME38" s="617"/>
      <c r="MF38" s="617"/>
      <c r="MG38" s="617"/>
      <c r="MH38" s="617"/>
      <c r="MI38" s="617"/>
      <c r="MJ38" s="617"/>
      <c r="MK38" s="617"/>
      <c r="ML38" s="617"/>
      <c r="MM38" s="617"/>
      <c r="MN38" s="617"/>
      <c r="MO38" s="617"/>
      <c r="MP38" s="617"/>
      <c r="MQ38" s="617"/>
      <c r="MR38" s="617"/>
      <c r="MS38" s="617"/>
      <c r="MT38" s="617"/>
      <c r="MU38" s="617"/>
      <c r="MV38" s="617"/>
      <c r="MW38" s="617"/>
      <c r="MX38" s="617"/>
      <c r="MY38" s="617"/>
      <c r="MZ38" s="617"/>
      <c r="NA38" s="617"/>
      <c r="NB38" s="617"/>
      <c r="NC38" s="617"/>
      <c r="ND38" s="617"/>
      <c r="NE38" s="617"/>
      <c r="NF38" s="617"/>
      <c r="NG38" s="617"/>
      <c r="NH38" s="617"/>
      <c r="NI38" s="617"/>
      <c r="NJ38" s="617"/>
      <c r="NK38" s="617"/>
      <c r="NL38" s="617"/>
      <c r="NM38" s="617"/>
      <c r="NN38" s="617"/>
      <c r="NO38" s="617"/>
      <c r="NP38" s="617"/>
      <c r="NQ38" s="617"/>
      <c r="NR38" s="617"/>
      <c r="NS38" s="617"/>
      <c r="NT38" s="617"/>
      <c r="NU38" s="617"/>
      <c r="NV38" s="617"/>
      <c r="NW38" s="617"/>
      <c r="NX38" s="617"/>
      <c r="NY38" s="617"/>
      <c r="NZ38" s="617"/>
      <c r="OA38" s="617"/>
      <c r="OB38" s="617"/>
      <c r="OC38" s="617"/>
      <c r="OD38" s="617"/>
      <c r="OE38" s="617"/>
      <c r="OF38" s="617"/>
      <c r="OG38" s="617"/>
      <c r="OH38" s="617"/>
      <c r="OI38" s="617"/>
      <c r="OJ38" s="617"/>
      <c r="OK38" s="617"/>
      <c r="OL38" s="617"/>
      <c r="OM38" s="617"/>
      <c r="ON38" s="617"/>
      <c r="OO38" s="617"/>
      <c r="OP38" s="617"/>
      <c r="OQ38" s="617"/>
      <c r="OR38" s="617"/>
      <c r="OS38" s="617"/>
      <c r="OT38" s="617"/>
      <c r="OU38" s="617"/>
      <c r="OV38" s="617"/>
      <c r="OW38" s="617"/>
      <c r="OX38" s="617"/>
      <c r="OY38" s="617"/>
      <c r="OZ38" s="617"/>
      <c r="PA38" s="617"/>
      <c r="PB38" s="617"/>
      <c r="PC38" s="617"/>
      <c r="PD38" s="617"/>
      <c r="PE38" s="617"/>
      <c r="PF38" s="617"/>
      <c r="PG38" s="617"/>
      <c r="PH38" s="617"/>
      <c r="PI38" s="617"/>
      <c r="PJ38" s="617"/>
      <c r="PK38" s="617"/>
      <c r="PL38" s="617"/>
      <c r="PM38" s="617"/>
      <c r="PN38" s="617"/>
      <c r="PO38" s="617"/>
      <c r="PP38" s="617"/>
      <c r="PQ38" s="617"/>
      <c r="PR38" s="617"/>
      <c r="PS38" s="617"/>
      <c r="PT38" s="617"/>
      <c r="PU38" s="617"/>
      <c r="PV38" s="617"/>
      <c r="PW38" s="617"/>
      <c r="PX38" s="617"/>
      <c r="PY38" s="617"/>
      <c r="PZ38" s="617"/>
      <c r="QA38" s="617"/>
      <c r="QB38" s="617"/>
      <c r="QC38" s="617"/>
      <c r="QD38" s="617"/>
      <c r="QE38" s="617"/>
      <c r="QF38" s="617"/>
      <c r="QG38" s="617"/>
      <c r="QH38" s="617"/>
      <c r="QI38" s="617"/>
      <c r="QJ38" s="617"/>
      <c r="QK38" s="617"/>
      <c r="QL38" s="617"/>
      <c r="QM38" s="617"/>
      <c r="QN38" s="617"/>
      <c r="QO38" s="617"/>
      <c r="QP38" s="617"/>
      <c r="QQ38" s="617"/>
      <c r="QR38" s="617"/>
      <c r="QS38" s="617"/>
      <c r="QT38" s="617"/>
      <c r="QU38" s="617"/>
      <c r="QV38" s="617"/>
      <c r="QW38" s="617"/>
      <c r="QX38" s="617"/>
      <c r="QY38" s="617"/>
      <c r="QZ38" s="617"/>
      <c r="RA38" s="617"/>
      <c r="RB38" s="617"/>
      <c r="RC38" s="617"/>
      <c r="RD38" s="617"/>
      <c r="RE38" s="617"/>
      <c r="RF38" s="617"/>
      <c r="RG38" s="617"/>
      <c r="RH38" s="617"/>
      <c r="RI38" s="617"/>
      <c r="RJ38" s="617"/>
      <c r="RK38" s="617"/>
      <c r="RL38" s="617"/>
      <c r="RM38" s="617"/>
      <c r="RN38" s="617"/>
      <c r="RO38" s="617"/>
      <c r="RP38" s="617"/>
      <c r="RQ38" s="617"/>
      <c r="RR38" s="617"/>
      <c r="RS38" s="617"/>
      <c r="RT38" s="617"/>
      <c r="RU38" s="617"/>
      <c r="RV38" s="617"/>
      <c r="RW38" s="617"/>
      <c r="RX38" s="617"/>
      <c r="RY38" s="617"/>
      <c r="RZ38" s="617"/>
      <c r="SA38" s="617"/>
      <c r="SB38" s="617"/>
      <c r="SC38" s="617"/>
      <c r="SD38" s="617"/>
      <c r="SE38" s="617"/>
      <c r="SF38" s="617"/>
      <c r="SG38" s="617"/>
      <c r="SH38" s="617"/>
      <c r="SI38" s="617"/>
      <c r="SJ38" s="617"/>
      <c r="SK38" s="617"/>
      <c r="SL38" s="617"/>
      <c r="SM38" s="617"/>
      <c r="SN38" s="617"/>
      <c r="SO38" s="617"/>
      <c r="SP38" s="617"/>
      <c r="SQ38" s="617"/>
      <c r="SR38" s="617"/>
      <c r="SS38" s="617"/>
      <c r="ST38" s="617"/>
      <c r="SU38" s="617"/>
      <c r="SV38" s="617"/>
      <c r="SW38" s="617"/>
      <c r="SX38" s="617"/>
      <c r="SY38" s="617"/>
      <c r="SZ38" s="617"/>
      <c r="TA38" s="617"/>
      <c r="TB38" s="617"/>
      <c r="TC38" s="617"/>
      <c r="TD38" s="617"/>
      <c r="TE38" s="617"/>
      <c r="TF38" s="617"/>
      <c r="TG38" s="617"/>
      <c r="TH38" s="617"/>
      <c r="TI38" s="617"/>
      <c r="TJ38" s="617"/>
      <c r="TK38" s="617"/>
      <c r="TL38" s="617"/>
      <c r="TM38" s="617"/>
      <c r="TN38" s="617"/>
      <c r="TO38" s="617"/>
      <c r="TP38" s="617"/>
      <c r="TQ38" s="617"/>
      <c r="TR38" s="617"/>
      <c r="TS38" s="617"/>
      <c r="TT38" s="617"/>
      <c r="TU38" s="617"/>
      <c r="TV38" s="617"/>
      <c r="TW38" s="617"/>
      <c r="TX38" s="617"/>
      <c r="TY38" s="617"/>
      <c r="TZ38" s="617"/>
      <c r="UA38" s="617"/>
      <c r="UB38" s="617"/>
      <c r="UC38" s="617"/>
      <c r="UD38" s="617"/>
      <c r="UE38" s="617"/>
      <c r="UF38" s="617"/>
      <c r="UG38" s="617"/>
      <c r="UH38" s="617"/>
      <c r="UI38" s="617"/>
      <c r="UJ38" s="617"/>
      <c r="UK38" s="617"/>
      <c r="UL38" s="617"/>
      <c r="UM38" s="617"/>
      <c r="UN38" s="617"/>
      <c r="UO38" s="617"/>
      <c r="UP38" s="617"/>
      <c r="UQ38" s="617"/>
      <c r="UR38" s="617"/>
      <c r="US38" s="617"/>
      <c r="UT38" s="617"/>
      <c r="UU38" s="617"/>
      <c r="UV38" s="617"/>
      <c r="UW38" s="617"/>
      <c r="UX38" s="617"/>
      <c r="UY38" s="617"/>
      <c r="UZ38" s="617"/>
      <c r="VA38" s="617"/>
      <c r="VB38" s="617"/>
      <c r="VC38" s="617"/>
      <c r="VD38" s="617"/>
      <c r="VE38" s="617"/>
      <c r="VF38" s="617"/>
      <c r="VG38" s="617"/>
      <c r="VH38" s="617"/>
      <c r="VI38" s="617"/>
      <c r="VJ38" s="617"/>
      <c r="VK38" s="617"/>
      <c r="VL38" s="617"/>
      <c r="VM38" s="617"/>
      <c r="VN38" s="617"/>
      <c r="VO38" s="617"/>
      <c r="VP38" s="617"/>
      <c r="VQ38" s="617"/>
      <c r="VR38" s="617"/>
      <c r="VS38" s="617"/>
      <c r="VT38" s="617"/>
      <c r="VU38" s="617"/>
      <c r="VV38" s="617"/>
      <c r="VW38" s="617"/>
      <c r="VX38" s="617"/>
      <c r="VY38" s="617"/>
      <c r="VZ38" s="617"/>
      <c r="WA38" s="617"/>
      <c r="WB38" s="617"/>
      <c r="WC38" s="617"/>
      <c r="WD38" s="617"/>
      <c r="WE38" s="617"/>
      <c r="WF38" s="617"/>
      <c r="WG38" s="617"/>
      <c r="WH38" s="617"/>
      <c r="WI38" s="617"/>
      <c r="WJ38" s="617"/>
      <c r="WK38" s="617"/>
      <c r="WL38" s="617"/>
      <c r="WM38" s="617"/>
      <c r="WN38" s="617"/>
      <c r="WO38" s="617"/>
      <c r="WP38" s="617"/>
      <c r="WQ38" s="617"/>
      <c r="WR38" s="617"/>
      <c r="WS38" s="617"/>
      <c r="WT38" s="617"/>
      <c r="WU38" s="617"/>
      <c r="WV38" s="617"/>
      <c r="WW38" s="617"/>
      <c r="WX38" s="617"/>
      <c r="WY38" s="617"/>
      <c r="WZ38" s="617"/>
      <c r="XA38" s="617"/>
      <c r="XB38" s="617"/>
      <c r="XC38" s="617"/>
      <c r="XD38" s="617"/>
      <c r="XE38" s="617"/>
      <c r="XF38" s="617"/>
      <c r="XG38" s="617"/>
      <c r="XH38" s="617"/>
      <c r="XI38" s="617"/>
      <c r="XJ38" s="617"/>
      <c r="XK38" s="617"/>
      <c r="XL38" s="617"/>
      <c r="XM38" s="617"/>
      <c r="XN38" s="617"/>
      <c r="XO38" s="617"/>
      <c r="XP38" s="617"/>
      <c r="XQ38" s="617"/>
      <c r="XR38" s="617"/>
      <c r="XS38" s="617"/>
      <c r="XT38" s="617"/>
      <c r="XU38" s="617"/>
      <c r="XV38" s="617"/>
      <c r="XW38" s="617"/>
      <c r="XX38" s="617"/>
      <c r="XY38" s="617"/>
      <c r="XZ38" s="617"/>
      <c r="YA38" s="617"/>
      <c r="YB38" s="617"/>
      <c r="YC38" s="617"/>
      <c r="YD38" s="617"/>
      <c r="YE38" s="617"/>
      <c r="YF38" s="617"/>
      <c r="YG38" s="617"/>
      <c r="YH38" s="617"/>
      <c r="YI38" s="617"/>
      <c r="YJ38" s="617"/>
      <c r="YK38" s="617"/>
      <c r="YL38" s="617"/>
      <c r="YM38" s="617"/>
      <c r="YN38" s="617"/>
      <c r="YO38" s="617"/>
      <c r="YP38" s="617"/>
      <c r="YQ38" s="617"/>
      <c r="YR38" s="617"/>
      <c r="YS38" s="617"/>
      <c r="YT38" s="617"/>
      <c r="YU38" s="617"/>
      <c r="YV38" s="617"/>
      <c r="YW38" s="617"/>
      <c r="YX38" s="617"/>
      <c r="YY38" s="617"/>
      <c r="YZ38" s="617"/>
      <c r="ZA38" s="617"/>
      <c r="ZB38" s="617"/>
      <c r="ZC38" s="617"/>
      <c r="ZD38" s="617"/>
      <c r="ZE38" s="617"/>
      <c r="ZF38" s="617"/>
      <c r="ZG38" s="617"/>
      <c r="ZH38" s="617"/>
      <c r="ZI38" s="617"/>
      <c r="ZJ38" s="617"/>
      <c r="ZK38" s="617"/>
      <c r="ZL38" s="617"/>
      <c r="ZM38" s="617"/>
      <c r="ZN38" s="617"/>
      <c r="ZO38" s="617"/>
      <c r="ZP38" s="617"/>
      <c r="ZQ38" s="617"/>
      <c r="ZR38" s="617"/>
      <c r="ZS38" s="617"/>
      <c r="ZT38" s="617"/>
      <c r="ZU38" s="617"/>
      <c r="ZV38" s="617"/>
      <c r="ZW38" s="617"/>
      <c r="ZX38" s="617"/>
      <c r="ZY38" s="617"/>
      <c r="ZZ38" s="617"/>
      <c r="AAA38" s="617"/>
      <c r="AAB38" s="617"/>
      <c r="AAC38" s="617"/>
      <c r="AAD38" s="617"/>
      <c r="AAE38" s="617"/>
      <c r="AAF38" s="617"/>
      <c r="AAG38" s="617"/>
      <c r="AAH38" s="617"/>
      <c r="AAI38" s="617"/>
      <c r="AAJ38" s="617"/>
      <c r="AAK38" s="617"/>
      <c r="AAL38" s="617"/>
      <c r="AAM38" s="617"/>
      <c r="AAN38" s="617"/>
      <c r="AAO38" s="617"/>
      <c r="AAP38" s="617"/>
      <c r="AAQ38" s="617"/>
      <c r="AAR38" s="617"/>
      <c r="AAS38" s="617"/>
      <c r="AAT38" s="617"/>
      <c r="AAU38" s="617"/>
      <c r="AAV38" s="617"/>
      <c r="AAW38" s="617"/>
      <c r="AAX38" s="617"/>
      <c r="AAY38" s="617"/>
      <c r="AAZ38" s="617"/>
      <c r="ABA38" s="617"/>
      <c r="ABB38" s="617"/>
      <c r="ABC38" s="617"/>
      <c r="ABD38" s="617"/>
      <c r="ABE38" s="617"/>
      <c r="ABF38" s="617"/>
      <c r="ABG38" s="617"/>
      <c r="ABH38" s="617"/>
      <c r="ABI38" s="617"/>
      <c r="ABJ38" s="617"/>
      <c r="ABK38" s="617"/>
      <c r="ABL38" s="617"/>
      <c r="ABM38" s="617"/>
      <c r="ABN38" s="617"/>
      <c r="ABO38" s="617"/>
      <c r="ABP38" s="617"/>
      <c r="ABQ38" s="617"/>
      <c r="ABR38" s="617"/>
      <c r="ABS38" s="617"/>
      <c r="ABT38" s="617"/>
      <c r="ABU38" s="617"/>
      <c r="ABV38" s="617"/>
      <c r="ABW38" s="617"/>
      <c r="ABX38" s="617"/>
      <c r="ABY38" s="617"/>
      <c r="ABZ38" s="617"/>
      <c r="ACA38" s="617"/>
      <c r="ACB38" s="617"/>
      <c r="ACC38" s="617"/>
      <c r="ACD38" s="617"/>
      <c r="ACE38" s="617"/>
      <c r="ACF38" s="617"/>
      <c r="ACG38" s="617"/>
      <c r="ACH38" s="617"/>
      <c r="ACI38" s="617"/>
      <c r="ACJ38" s="617"/>
      <c r="ACK38" s="617"/>
      <c r="ACL38" s="617"/>
      <c r="ACM38" s="617"/>
      <c r="ACN38" s="617"/>
      <c r="ACO38" s="617"/>
      <c r="ACP38" s="617"/>
      <c r="ACQ38" s="617"/>
      <c r="ACR38" s="617"/>
      <c r="ACS38" s="617"/>
      <c r="ACT38" s="617"/>
      <c r="ACU38" s="617"/>
      <c r="ACV38" s="617"/>
      <c r="ACW38" s="617"/>
      <c r="ACX38" s="617"/>
      <c r="ACY38" s="617"/>
      <c r="ACZ38" s="617"/>
      <c r="ADA38" s="617"/>
      <c r="ADB38" s="617"/>
      <c r="ADC38" s="617"/>
      <c r="ADD38" s="617"/>
      <c r="ADE38" s="617"/>
      <c r="ADF38" s="617"/>
      <c r="ADG38" s="617"/>
      <c r="ADH38" s="617"/>
      <c r="ADI38" s="617"/>
      <c r="ADJ38" s="617"/>
      <c r="ADK38" s="617"/>
      <c r="ADL38" s="617"/>
      <c r="ADM38" s="617"/>
      <c r="ADN38" s="617"/>
      <c r="ADO38" s="617"/>
      <c r="ADP38" s="617"/>
      <c r="ADQ38" s="617"/>
      <c r="ADR38" s="617"/>
      <c r="ADS38" s="617"/>
      <c r="ADT38" s="617"/>
      <c r="ADU38" s="617"/>
      <c r="ADV38" s="617"/>
      <c r="ADW38" s="617"/>
      <c r="ADX38" s="617"/>
      <c r="ADY38" s="617"/>
      <c r="ADZ38" s="617"/>
      <c r="AEA38" s="617"/>
      <c r="AEB38" s="617"/>
      <c r="AEC38" s="617"/>
      <c r="AED38" s="617"/>
      <c r="AEE38" s="617"/>
      <c r="AEF38" s="617"/>
      <c r="AEG38" s="617"/>
      <c r="AEH38" s="617"/>
      <c r="AEI38" s="617"/>
      <c r="AEJ38" s="617"/>
      <c r="AEK38" s="617"/>
      <c r="AEL38" s="617"/>
      <c r="AEM38" s="617"/>
      <c r="AEN38" s="617"/>
      <c r="AEO38" s="617"/>
      <c r="AEP38" s="617"/>
      <c r="AEQ38" s="617"/>
      <c r="AER38" s="617"/>
      <c r="AES38" s="617"/>
      <c r="AET38" s="617"/>
      <c r="AEU38" s="617"/>
      <c r="AEV38" s="617"/>
      <c r="AEW38" s="617"/>
      <c r="AEX38" s="617"/>
      <c r="AEY38" s="617"/>
      <c r="AEZ38" s="617"/>
      <c r="AFA38" s="617"/>
      <c r="AFB38" s="617"/>
      <c r="AFC38" s="617"/>
      <c r="AFD38" s="617"/>
      <c r="AFE38" s="617"/>
      <c r="AFF38" s="617"/>
      <c r="AFG38" s="617"/>
      <c r="AFH38" s="617"/>
      <c r="AFI38" s="617"/>
      <c r="AFJ38" s="617"/>
      <c r="AFK38" s="617"/>
      <c r="AFL38" s="617"/>
      <c r="AFM38" s="617"/>
      <c r="AFN38" s="617"/>
      <c r="AFO38" s="617"/>
      <c r="AFP38" s="617"/>
      <c r="AFQ38" s="617"/>
      <c r="AFR38" s="617"/>
      <c r="AFS38" s="617"/>
      <c r="AFT38" s="617"/>
      <c r="AFU38" s="617"/>
      <c r="AFV38" s="617"/>
      <c r="AFW38" s="617"/>
      <c r="AFX38" s="617"/>
      <c r="AFY38" s="617"/>
      <c r="AFZ38" s="617"/>
      <c r="AGA38" s="617"/>
      <c r="AGB38" s="617"/>
      <c r="AGC38" s="617"/>
      <c r="AGD38" s="617"/>
      <c r="AGE38" s="617"/>
      <c r="AGF38" s="617"/>
      <c r="AGG38" s="617"/>
      <c r="AGH38" s="617"/>
      <c r="AGI38" s="617"/>
      <c r="AGJ38" s="617"/>
      <c r="AGK38" s="617"/>
      <c r="AGL38" s="617"/>
      <c r="AGM38" s="617"/>
      <c r="AGN38" s="617"/>
      <c r="AGO38" s="617"/>
      <c r="AGP38" s="617"/>
      <c r="AGQ38" s="617"/>
      <c r="AGR38" s="617"/>
      <c r="AGS38" s="617"/>
      <c r="AGT38" s="617"/>
      <c r="AGU38" s="617"/>
      <c r="AGV38" s="617"/>
      <c r="AGW38" s="617"/>
      <c r="AGX38" s="617"/>
      <c r="AGY38" s="617"/>
      <c r="AGZ38" s="617"/>
      <c r="AHA38" s="617"/>
      <c r="AHB38" s="617"/>
      <c r="AHC38" s="617"/>
      <c r="AHD38" s="617"/>
      <c r="AHE38" s="617"/>
      <c r="AHF38" s="617"/>
      <c r="AHG38" s="617"/>
      <c r="AHH38" s="617"/>
      <c r="AHI38" s="617"/>
      <c r="AHJ38" s="617"/>
      <c r="AHK38" s="617"/>
      <c r="AHL38" s="617"/>
      <c r="AHM38" s="617"/>
      <c r="AHN38" s="617"/>
      <c r="AHO38" s="617"/>
      <c r="AHP38" s="617"/>
      <c r="AHQ38" s="617"/>
      <c r="AHR38" s="617"/>
      <c r="AHS38" s="617"/>
      <c r="AHT38" s="617"/>
      <c r="AHU38" s="617"/>
      <c r="AHV38" s="617"/>
      <c r="AHW38" s="617"/>
      <c r="AHX38" s="617"/>
      <c r="AHY38" s="617"/>
      <c r="AHZ38" s="617"/>
      <c r="AIA38" s="617"/>
      <c r="AIB38" s="617"/>
      <c r="AIC38" s="617"/>
      <c r="AID38" s="617"/>
      <c r="AIE38" s="617"/>
      <c r="AIF38" s="617"/>
      <c r="AIG38" s="617"/>
      <c r="AIH38" s="617"/>
      <c r="AII38" s="617"/>
      <c r="AIJ38" s="617"/>
      <c r="AIK38" s="617"/>
      <c r="AIL38" s="617"/>
      <c r="AIM38" s="617"/>
      <c r="AIN38" s="617"/>
      <c r="AIO38" s="617"/>
      <c r="AIP38" s="617"/>
      <c r="AIQ38" s="617"/>
      <c r="AIR38" s="617"/>
      <c r="AIS38" s="617"/>
      <c r="AIT38" s="617"/>
      <c r="AIU38" s="617"/>
      <c r="AIV38" s="617"/>
      <c r="AIW38" s="617"/>
      <c r="AIX38" s="617"/>
      <c r="AIY38" s="617"/>
      <c r="AIZ38" s="617"/>
      <c r="AJA38" s="617"/>
      <c r="AJB38" s="617"/>
      <c r="AJC38" s="617"/>
      <c r="AJD38" s="617"/>
      <c r="AJE38" s="617"/>
      <c r="AJF38" s="617"/>
      <c r="AJG38" s="617"/>
      <c r="AJH38" s="617"/>
      <c r="AJI38" s="617"/>
      <c r="AJJ38" s="617"/>
      <c r="AJK38" s="617"/>
      <c r="AJL38" s="617"/>
      <c r="AJM38" s="617"/>
      <c r="AJN38" s="617"/>
      <c r="AJO38" s="617"/>
      <c r="AJP38" s="617"/>
      <c r="AJQ38" s="617"/>
      <c r="AJR38" s="617"/>
      <c r="AJS38" s="617"/>
      <c r="AJT38" s="617"/>
      <c r="AJU38" s="617"/>
      <c r="AJV38" s="617"/>
      <c r="AJW38" s="617"/>
      <c r="AJX38" s="617"/>
      <c r="AJY38" s="617"/>
      <c r="AJZ38" s="617"/>
      <c r="AKA38" s="617"/>
      <c r="AKB38" s="617"/>
      <c r="AKC38" s="617"/>
      <c r="AKD38" s="617"/>
      <c r="AKE38" s="617"/>
      <c r="AKF38" s="617"/>
      <c r="AKG38" s="617"/>
      <c r="AKH38" s="617"/>
      <c r="AKI38" s="617"/>
      <c r="AKJ38" s="617"/>
      <c r="AKK38" s="617"/>
      <c r="AKL38" s="617"/>
      <c r="AKM38" s="617"/>
      <c r="AKN38" s="617"/>
      <c r="AKO38" s="617"/>
      <c r="AKP38" s="617"/>
      <c r="AKQ38" s="617"/>
      <c r="AKR38" s="617"/>
      <c r="AKS38" s="617"/>
      <c r="AKT38" s="617"/>
      <c r="AKU38" s="617"/>
      <c r="AKV38" s="617"/>
      <c r="AKW38" s="617"/>
      <c r="AKX38" s="617"/>
      <c r="AKY38" s="617"/>
      <c r="AKZ38" s="617"/>
      <c r="ALA38" s="617"/>
      <c r="ALB38" s="617"/>
      <c r="ALC38" s="617"/>
      <c r="ALD38" s="617"/>
      <c r="ALE38" s="617"/>
      <c r="ALF38" s="617"/>
      <c r="ALG38" s="617"/>
      <c r="ALH38" s="617"/>
      <c r="ALI38" s="617"/>
      <c r="ALJ38" s="617"/>
      <c r="ALK38" s="617"/>
      <c r="ALL38" s="617"/>
      <c r="ALM38" s="617"/>
      <c r="ALN38" s="617"/>
      <c r="ALO38" s="617"/>
      <c r="ALP38" s="617"/>
      <c r="ALQ38" s="617"/>
      <c r="ALR38" s="617"/>
      <c r="ALS38" s="617"/>
      <c r="ALT38" s="617"/>
      <c r="ALU38" s="617"/>
      <c r="ALV38" s="617"/>
      <c r="ALW38" s="617"/>
      <c r="ALX38" s="617"/>
      <c r="ALY38" s="617"/>
      <c r="ALZ38" s="617"/>
      <c r="AMA38" s="617"/>
      <c r="AMB38" s="617"/>
      <c r="AMC38" s="617"/>
      <c r="AMD38" s="617"/>
      <c r="AME38" s="617"/>
      <c r="AMF38" s="617"/>
      <c r="AMG38" s="617"/>
      <c r="AMH38" s="617"/>
      <c r="AMI38" s="617"/>
      <c r="AMJ38" s="617"/>
      <c r="AMK38" s="617"/>
      <c r="AML38" s="617"/>
      <c r="AMM38" s="617"/>
      <c r="AMN38" s="617"/>
      <c r="AMO38" s="617"/>
      <c r="AMP38" s="617"/>
      <c r="AMQ38" s="617"/>
      <c r="AMR38" s="617"/>
      <c r="AMS38" s="617"/>
      <c r="AMT38" s="617"/>
      <c r="AMU38" s="617"/>
      <c r="AMV38" s="617"/>
      <c r="AMW38" s="617"/>
      <c r="AMX38" s="617"/>
      <c r="AMY38" s="617"/>
      <c r="AMZ38" s="617"/>
      <c r="ANA38" s="617"/>
      <c r="ANB38" s="617"/>
      <c r="ANC38" s="617"/>
      <c r="AND38" s="617"/>
      <c r="ANE38" s="617"/>
      <c r="ANF38" s="617"/>
      <c r="ANG38" s="617"/>
      <c r="ANH38" s="617"/>
      <c r="ANI38" s="617"/>
      <c r="ANJ38" s="617"/>
      <c r="ANK38" s="617"/>
      <c r="ANL38" s="617"/>
      <c r="ANM38" s="617"/>
      <c r="ANN38" s="617"/>
      <c r="ANO38" s="617"/>
      <c r="ANP38" s="617"/>
      <c r="ANQ38" s="617"/>
      <c r="ANR38" s="617"/>
      <c r="ANS38" s="617"/>
      <c r="ANT38" s="617"/>
      <c r="ANU38" s="617"/>
      <c r="ANV38" s="617"/>
      <c r="ANW38" s="617"/>
      <c r="ANX38" s="617"/>
      <c r="ANY38" s="617"/>
      <c r="ANZ38" s="617"/>
      <c r="AOA38" s="617"/>
      <c r="AOB38" s="617"/>
      <c r="AOC38" s="617"/>
      <c r="AOD38" s="617"/>
      <c r="AOE38" s="617"/>
      <c r="AOF38" s="617"/>
      <c r="AOG38" s="617"/>
      <c r="AOH38" s="617"/>
      <c r="AOI38" s="617"/>
      <c r="AOJ38" s="617"/>
      <c r="AOK38" s="617"/>
      <c r="AOL38" s="617"/>
      <c r="AOM38" s="617"/>
      <c r="AON38" s="617"/>
      <c r="AOO38" s="617"/>
      <c r="AOP38" s="617"/>
      <c r="AOQ38" s="617"/>
      <c r="AOR38" s="617"/>
      <c r="AOS38" s="617"/>
      <c r="AOT38" s="617"/>
      <c r="AOU38" s="617"/>
      <c r="AOV38" s="617"/>
      <c r="AOW38" s="617"/>
      <c r="AOX38" s="617"/>
      <c r="AOY38" s="617"/>
      <c r="AOZ38" s="617"/>
      <c r="APA38" s="617"/>
      <c r="APB38" s="617"/>
      <c r="APC38" s="617"/>
      <c r="APD38" s="617"/>
      <c r="APE38" s="617"/>
      <c r="APF38" s="617"/>
      <c r="APG38" s="617"/>
      <c r="APH38" s="617"/>
      <c r="API38" s="617"/>
      <c r="APJ38" s="617"/>
      <c r="APK38" s="617"/>
      <c r="APL38" s="617"/>
      <c r="APM38" s="617"/>
      <c r="APN38" s="617"/>
      <c r="APO38" s="617"/>
      <c r="APP38" s="617"/>
      <c r="APQ38" s="617"/>
      <c r="APR38" s="617"/>
      <c r="APS38" s="617"/>
      <c r="APT38" s="617"/>
      <c r="APU38" s="617"/>
      <c r="APV38" s="617"/>
      <c r="APW38" s="617"/>
      <c r="APX38" s="617"/>
      <c r="APY38" s="617"/>
      <c r="APZ38" s="617"/>
      <c r="AQA38" s="617"/>
      <c r="AQB38" s="617"/>
      <c r="AQC38" s="617"/>
      <c r="AQD38" s="617"/>
      <c r="AQE38" s="617"/>
      <c r="AQF38" s="617"/>
      <c r="AQG38" s="617"/>
      <c r="AQH38" s="617"/>
      <c r="AQI38" s="617"/>
      <c r="AQJ38" s="617"/>
      <c r="AQK38" s="617"/>
      <c r="AQL38" s="617"/>
      <c r="AQM38" s="617"/>
      <c r="AQN38" s="617"/>
      <c r="AQO38" s="617"/>
      <c r="AQP38" s="617"/>
      <c r="AQQ38" s="617"/>
      <c r="AQR38" s="617"/>
      <c r="AQS38" s="617"/>
      <c r="AQT38" s="617"/>
      <c r="AQU38" s="617"/>
      <c r="AQV38" s="617"/>
      <c r="AQW38" s="617"/>
      <c r="AQX38" s="617"/>
      <c r="AQY38" s="617"/>
      <c r="AQZ38" s="617"/>
      <c r="ARA38" s="617"/>
      <c r="ARB38" s="617"/>
      <c r="ARC38" s="617"/>
      <c r="ARD38" s="617"/>
      <c r="ARE38" s="617"/>
      <c r="ARF38" s="617"/>
      <c r="ARG38" s="617"/>
      <c r="ARH38" s="617"/>
      <c r="ARI38" s="617"/>
      <c r="ARJ38" s="617"/>
      <c r="ARK38" s="617"/>
      <c r="ARL38" s="617"/>
      <c r="ARM38" s="617"/>
      <c r="ARN38" s="617"/>
      <c r="ARO38" s="617"/>
      <c r="ARP38" s="617"/>
      <c r="ARQ38" s="617"/>
      <c r="ARR38" s="617"/>
      <c r="ARS38" s="617"/>
      <c r="ART38" s="617"/>
      <c r="ARU38" s="617"/>
      <c r="ARV38" s="617"/>
      <c r="ARW38" s="617"/>
      <c r="ARX38" s="617"/>
      <c r="ARY38" s="617"/>
      <c r="ARZ38" s="617"/>
      <c r="ASA38" s="617"/>
      <c r="ASB38" s="617"/>
      <c r="ASC38" s="617"/>
      <c r="ASD38" s="617"/>
      <c r="ASE38" s="617"/>
      <c r="ASF38" s="617"/>
      <c r="ASG38" s="617"/>
      <c r="ASH38" s="617"/>
      <c r="ASI38" s="617"/>
      <c r="ASJ38" s="617"/>
      <c r="ASK38" s="617"/>
      <c r="ASL38" s="617"/>
      <c r="ASM38" s="617"/>
      <c r="ASN38" s="617"/>
      <c r="ASO38" s="617"/>
      <c r="ASP38" s="617"/>
      <c r="ASQ38" s="617"/>
      <c r="ASR38" s="617"/>
      <c r="ASS38" s="617"/>
      <c r="AST38" s="617"/>
      <c r="ASU38" s="617"/>
      <c r="ASV38" s="617"/>
      <c r="ASW38" s="617"/>
      <c r="ASX38" s="617"/>
      <c r="ASY38" s="617"/>
      <c r="ASZ38" s="617"/>
      <c r="ATA38" s="617"/>
      <c r="ATB38" s="617"/>
      <c r="ATC38" s="617"/>
      <c r="ATD38" s="617"/>
      <c r="ATE38" s="617"/>
      <c r="ATF38" s="617"/>
      <c r="ATG38" s="617"/>
      <c r="ATH38" s="617"/>
      <c r="ATI38" s="617"/>
      <c r="ATJ38" s="617"/>
      <c r="ATK38" s="617"/>
      <c r="ATL38" s="617"/>
      <c r="ATM38" s="617"/>
      <c r="ATN38" s="617"/>
      <c r="ATO38" s="617"/>
      <c r="ATP38" s="617"/>
      <c r="ATQ38" s="617"/>
      <c r="ATR38" s="617"/>
      <c r="ATS38" s="617"/>
      <c r="ATT38" s="617"/>
      <c r="ATU38" s="617"/>
      <c r="ATV38" s="617"/>
      <c r="ATW38" s="617"/>
      <c r="ATX38" s="617"/>
      <c r="ATY38" s="617"/>
      <c r="ATZ38" s="617"/>
      <c r="AUA38" s="617"/>
      <c r="AUB38" s="617"/>
      <c r="AUC38" s="617"/>
      <c r="AUD38" s="617"/>
      <c r="AUE38" s="617"/>
      <c r="AUF38" s="617"/>
      <c r="AUG38" s="617"/>
      <c r="AUH38" s="617"/>
      <c r="AUI38" s="617"/>
      <c r="AUJ38" s="617"/>
      <c r="AUK38" s="617"/>
      <c r="AUL38" s="617"/>
      <c r="AUM38" s="617"/>
      <c r="AUN38" s="617"/>
      <c r="AUO38" s="617"/>
      <c r="AUP38" s="617"/>
      <c r="AUQ38" s="617"/>
      <c r="AUR38" s="617"/>
      <c r="AUS38" s="617"/>
      <c r="AUT38" s="617"/>
      <c r="AUU38" s="617"/>
      <c r="AUV38" s="617"/>
      <c r="AUW38" s="617"/>
      <c r="AUX38" s="617"/>
      <c r="AUY38" s="617"/>
      <c r="AUZ38" s="617"/>
      <c r="AVA38" s="617"/>
      <c r="AVB38" s="617"/>
      <c r="AVC38" s="617"/>
      <c r="AVD38" s="617"/>
      <c r="AVE38" s="617"/>
      <c r="AVF38" s="617"/>
      <c r="AVG38" s="617"/>
      <c r="AVH38" s="617"/>
      <c r="AVI38" s="617"/>
      <c r="AVJ38" s="617"/>
      <c r="AVK38" s="617"/>
      <c r="AVL38" s="617"/>
      <c r="AVM38" s="617"/>
      <c r="AVN38" s="617"/>
      <c r="AVO38" s="617"/>
      <c r="AVP38" s="617"/>
      <c r="AVQ38" s="617"/>
      <c r="AVR38" s="617"/>
      <c r="AVS38" s="617"/>
      <c r="AVT38" s="617"/>
      <c r="AVU38" s="617"/>
      <c r="AVV38" s="617"/>
      <c r="AVW38" s="617"/>
      <c r="AVX38" s="617"/>
      <c r="AVY38" s="617"/>
      <c r="AVZ38" s="617"/>
      <c r="AWA38" s="617"/>
      <c r="AWB38" s="617"/>
      <c r="AWC38" s="617"/>
      <c r="AWD38" s="617"/>
      <c r="AWE38" s="617"/>
      <c r="AWF38" s="617"/>
      <c r="AWG38" s="617"/>
      <c r="AWH38" s="617"/>
      <c r="AWI38" s="617"/>
      <c r="AWJ38" s="617"/>
      <c r="AWK38" s="617"/>
      <c r="AWL38" s="617"/>
      <c r="AWM38" s="617"/>
      <c r="AWN38" s="617"/>
      <c r="AWO38" s="617"/>
      <c r="AWP38" s="617"/>
      <c r="AWQ38" s="617"/>
      <c r="AWR38" s="617"/>
      <c r="AWS38" s="617"/>
      <c r="AWT38" s="617"/>
      <c r="AWU38" s="617"/>
      <c r="AWV38" s="617"/>
      <c r="AWW38" s="617"/>
      <c r="AWX38" s="617"/>
      <c r="AWY38" s="617"/>
      <c r="AWZ38" s="617"/>
      <c r="AXA38" s="617"/>
      <c r="AXB38" s="617"/>
      <c r="AXC38" s="617"/>
      <c r="AXD38" s="617"/>
      <c r="AXE38" s="617"/>
      <c r="AXF38" s="617"/>
      <c r="AXG38" s="617"/>
      <c r="AXH38" s="617"/>
      <c r="AXI38" s="617"/>
      <c r="AXJ38" s="617"/>
      <c r="AXK38" s="617"/>
      <c r="AXL38" s="617"/>
      <c r="AXM38" s="617"/>
      <c r="AXN38" s="617"/>
      <c r="AXO38" s="617"/>
      <c r="AXP38" s="617"/>
      <c r="AXQ38" s="617"/>
      <c r="AXR38" s="617"/>
      <c r="AXS38" s="617"/>
      <c r="AXT38" s="617"/>
      <c r="AXU38" s="617"/>
      <c r="AXV38" s="617"/>
      <c r="AXW38" s="617"/>
      <c r="AXX38" s="617"/>
      <c r="AXY38" s="617"/>
      <c r="AXZ38" s="617"/>
      <c r="AYA38" s="617"/>
      <c r="AYB38" s="617"/>
      <c r="AYC38" s="617"/>
      <c r="AYD38" s="617"/>
      <c r="AYE38" s="617"/>
      <c r="AYF38" s="617"/>
      <c r="AYG38" s="617"/>
      <c r="AYH38" s="617"/>
      <c r="AYI38" s="617"/>
      <c r="AYJ38" s="617"/>
      <c r="AYK38" s="617"/>
      <c r="AYL38" s="617"/>
      <c r="AYM38" s="617"/>
      <c r="AYN38" s="617"/>
      <c r="AYO38" s="617"/>
      <c r="AYP38" s="617"/>
      <c r="AYQ38" s="617"/>
      <c r="AYR38" s="617"/>
      <c r="AYS38" s="617"/>
      <c r="AYT38" s="617"/>
      <c r="AYU38" s="617"/>
      <c r="AYV38" s="617"/>
      <c r="AYW38" s="617"/>
      <c r="AYX38" s="617"/>
      <c r="AYY38" s="617"/>
      <c r="AYZ38" s="617"/>
      <c r="AZA38" s="617"/>
      <c r="AZB38" s="617"/>
      <c r="AZC38" s="617"/>
      <c r="AZD38" s="617"/>
      <c r="AZE38" s="617"/>
      <c r="AZF38" s="617"/>
      <c r="AZG38" s="617"/>
      <c r="AZH38" s="617"/>
      <c r="AZI38" s="617"/>
      <c r="AZJ38" s="617"/>
      <c r="AZK38" s="617"/>
      <c r="AZL38" s="617"/>
      <c r="AZM38" s="617"/>
      <c r="AZN38" s="617"/>
      <c r="AZO38" s="617"/>
      <c r="AZP38" s="617"/>
      <c r="AZQ38" s="617"/>
      <c r="AZR38" s="617"/>
      <c r="AZS38" s="617"/>
      <c r="AZT38" s="617"/>
      <c r="AZU38" s="617"/>
      <c r="AZV38" s="617"/>
      <c r="AZW38" s="617"/>
      <c r="AZX38" s="617"/>
      <c r="AZY38" s="617"/>
      <c r="AZZ38" s="617"/>
      <c r="BAA38" s="617"/>
      <c r="BAB38" s="617"/>
      <c r="BAC38" s="617"/>
      <c r="BAD38" s="617"/>
      <c r="BAE38" s="617"/>
      <c r="BAF38" s="617"/>
      <c r="BAG38" s="617"/>
      <c r="BAH38" s="617"/>
      <c r="BAI38" s="617"/>
      <c r="BAJ38" s="617"/>
      <c r="BAK38" s="617"/>
      <c r="BAL38" s="617"/>
      <c r="BAM38" s="617"/>
      <c r="BAN38" s="617"/>
      <c r="BAO38" s="617"/>
      <c r="BAP38" s="617"/>
      <c r="BAQ38" s="617"/>
      <c r="BAR38" s="617"/>
      <c r="BAS38" s="617"/>
      <c r="BAT38" s="617"/>
      <c r="BAU38" s="617"/>
      <c r="BAV38" s="617"/>
      <c r="BAW38" s="617"/>
      <c r="BAX38" s="617"/>
      <c r="BAY38" s="617"/>
      <c r="BAZ38" s="617"/>
      <c r="BBA38" s="617"/>
      <c r="BBB38" s="617"/>
      <c r="BBC38" s="617"/>
      <c r="BBD38" s="617"/>
      <c r="BBE38" s="617"/>
      <c r="BBF38" s="617"/>
      <c r="BBG38" s="617"/>
      <c r="BBH38" s="617"/>
      <c r="BBI38" s="617"/>
      <c r="BBJ38" s="617"/>
      <c r="BBK38" s="617"/>
      <c r="BBL38" s="617"/>
      <c r="BBM38" s="617"/>
      <c r="BBN38" s="617"/>
      <c r="BBO38" s="617"/>
      <c r="BBP38" s="617"/>
      <c r="BBQ38" s="617"/>
      <c r="BBR38" s="617"/>
      <c r="BBS38" s="617"/>
      <c r="BBT38" s="617"/>
      <c r="BBU38" s="617"/>
      <c r="BBV38" s="617"/>
      <c r="BBW38" s="617"/>
      <c r="BBX38" s="617"/>
      <c r="BBY38" s="617"/>
      <c r="BBZ38" s="617"/>
      <c r="BCA38" s="617"/>
      <c r="BCB38" s="617"/>
      <c r="BCC38" s="617"/>
      <c r="BCD38" s="617"/>
      <c r="BCE38" s="617"/>
      <c r="BCF38" s="617"/>
      <c r="BCG38" s="617"/>
      <c r="BCH38" s="617"/>
      <c r="BCI38" s="617"/>
      <c r="BCJ38" s="617"/>
      <c r="BCK38" s="617"/>
      <c r="BCL38" s="617"/>
      <c r="BCM38" s="617"/>
      <c r="BCN38" s="617"/>
      <c r="BCO38" s="617"/>
      <c r="BCP38" s="617"/>
      <c r="BCQ38" s="617"/>
      <c r="BCR38" s="617"/>
      <c r="BCS38" s="617"/>
      <c r="BCT38" s="617"/>
      <c r="BCU38" s="617"/>
      <c r="BCV38" s="617"/>
      <c r="BCW38" s="617"/>
      <c r="BCX38" s="617"/>
      <c r="BCY38" s="617"/>
      <c r="BCZ38" s="617"/>
      <c r="BDA38" s="617"/>
      <c r="BDB38" s="617"/>
      <c r="BDC38" s="617"/>
      <c r="BDD38" s="617"/>
      <c r="BDE38" s="617"/>
      <c r="BDF38" s="617"/>
      <c r="BDG38" s="617"/>
      <c r="BDH38" s="617"/>
      <c r="BDI38" s="617"/>
      <c r="BDJ38" s="617"/>
      <c r="BDK38" s="617"/>
      <c r="BDL38" s="617"/>
      <c r="BDM38" s="617"/>
      <c r="BDN38" s="617"/>
      <c r="BDO38" s="617"/>
      <c r="BDP38" s="617"/>
      <c r="BDQ38" s="617"/>
      <c r="BDR38" s="617"/>
      <c r="BDS38" s="617"/>
      <c r="BDT38" s="617"/>
      <c r="BDU38" s="617"/>
      <c r="BDV38" s="617"/>
      <c r="BDW38" s="617"/>
      <c r="BDX38" s="617"/>
      <c r="BDY38" s="617"/>
      <c r="BDZ38" s="617"/>
      <c r="BEA38" s="617"/>
      <c r="BEB38" s="617"/>
      <c r="BEC38" s="617"/>
      <c r="BED38" s="617"/>
      <c r="BEE38" s="617"/>
      <c r="BEF38" s="617"/>
      <c r="BEG38" s="617"/>
      <c r="BEH38" s="617"/>
      <c r="BEI38" s="617"/>
      <c r="BEJ38" s="617"/>
      <c r="BEK38" s="617"/>
      <c r="BEL38" s="617"/>
      <c r="BEM38" s="617"/>
      <c r="BEN38" s="617"/>
      <c r="BEO38" s="617"/>
      <c r="BEP38" s="617"/>
      <c r="BEQ38" s="617"/>
      <c r="BER38" s="617"/>
      <c r="BES38" s="617"/>
      <c r="BET38" s="617"/>
      <c r="BEU38" s="617"/>
      <c r="BEV38" s="617"/>
      <c r="BEW38" s="617"/>
      <c r="BEX38" s="617"/>
      <c r="BEY38" s="617"/>
      <c r="BEZ38" s="617"/>
      <c r="BFA38" s="617"/>
      <c r="BFB38" s="617"/>
      <c r="BFC38" s="617"/>
      <c r="BFD38" s="617"/>
      <c r="BFE38" s="617"/>
      <c r="BFF38" s="617"/>
      <c r="BFG38" s="617"/>
      <c r="BFH38" s="617"/>
      <c r="BFI38" s="617"/>
      <c r="BFJ38" s="617"/>
      <c r="BFK38" s="617"/>
      <c r="BFL38" s="617"/>
      <c r="BFM38" s="617"/>
      <c r="BFN38" s="617"/>
      <c r="BFO38" s="617"/>
      <c r="BFP38" s="617"/>
      <c r="BFQ38" s="617"/>
      <c r="BFR38" s="617"/>
      <c r="BFS38" s="617"/>
      <c r="BFT38" s="617"/>
      <c r="BFU38" s="617"/>
      <c r="BFV38" s="617"/>
      <c r="BFW38" s="617"/>
      <c r="BFX38" s="617"/>
      <c r="BFY38" s="617"/>
      <c r="BFZ38" s="617"/>
      <c r="BGA38" s="617"/>
      <c r="BGB38" s="617"/>
      <c r="BGC38" s="617"/>
      <c r="BGD38" s="617"/>
      <c r="BGE38" s="617"/>
      <c r="BGF38" s="617"/>
      <c r="BGG38" s="617"/>
      <c r="BGH38" s="617"/>
      <c r="BGI38" s="617"/>
      <c r="BGJ38" s="617"/>
      <c r="BGK38" s="617"/>
      <c r="BGL38" s="617"/>
      <c r="BGM38" s="617"/>
      <c r="BGN38" s="617"/>
      <c r="BGO38" s="617"/>
      <c r="BGP38" s="617"/>
      <c r="BGQ38" s="617"/>
      <c r="BGR38" s="617"/>
      <c r="BGS38" s="617"/>
      <c r="BGT38" s="617"/>
      <c r="BGU38" s="617"/>
      <c r="BGV38" s="617"/>
      <c r="BGW38" s="617"/>
      <c r="BGX38" s="617"/>
      <c r="BGY38" s="617"/>
      <c r="BGZ38" s="617"/>
      <c r="BHA38" s="617"/>
      <c r="BHB38" s="617"/>
      <c r="BHC38" s="617"/>
      <c r="BHD38" s="617"/>
      <c r="BHE38" s="617"/>
      <c r="BHF38" s="617"/>
      <c r="BHG38" s="617"/>
      <c r="BHH38" s="617"/>
      <c r="BHI38" s="617"/>
      <c r="BHJ38" s="617"/>
      <c r="BHK38" s="617"/>
      <c r="BHL38" s="617"/>
      <c r="BHM38" s="617"/>
      <c r="BHN38" s="617"/>
      <c r="BHO38" s="617"/>
      <c r="BHP38" s="617"/>
      <c r="BHQ38" s="617"/>
      <c r="BHR38" s="617"/>
      <c r="BHS38" s="617"/>
      <c r="BHT38" s="617"/>
      <c r="BHU38" s="617"/>
      <c r="BHV38" s="617"/>
      <c r="BHW38" s="617"/>
      <c r="BHX38" s="617"/>
      <c r="BHY38" s="617"/>
      <c r="BHZ38" s="617"/>
      <c r="BIA38" s="617"/>
      <c r="BIB38" s="617"/>
      <c r="BIC38" s="617"/>
      <c r="BID38" s="617"/>
      <c r="BIE38" s="617"/>
      <c r="BIF38" s="617"/>
      <c r="BIG38" s="617"/>
      <c r="BIH38" s="617"/>
      <c r="BII38" s="617"/>
      <c r="BIJ38" s="617"/>
      <c r="BIK38" s="617"/>
      <c r="BIL38" s="617"/>
      <c r="BIM38" s="617"/>
      <c r="BIN38" s="617"/>
      <c r="BIO38" s="617"/>
      <c r="BIP38" s="617"/>
      <c r="BIQ38" s="617"/>
      <c r="BIR38" s="617"/>
      <c r="BIS38" s="617"/>
      <c r="BIT38" s="617"/>
      <c r="BIU38" s="617"/>
      <c r="BIV38" s="617"/>
      <c r="BIW38" s="617"/>
      <c r="BIX38" s="617"/>
      <c r="BIY38" s="617"/>
      <c r="BIZ38" s="617"/>
      <c r="BJA38" s="617"/>
      <c r="BJB38" s="617"/>
      <c r="BJC38" s="617"/>
      <c r="BJD38" s="617"/>
      <c r="BJE38" s="617"/>
      <c r="BJF38" s="617"/>
      <c r="BJG38" s="617"/>
      <c r="BJH38" s="617"/>
      <c r="BJI38" s="617"/>
      <c r="BJJ38" s="617"/>
      <c r="BJK38" s="617"/>
      <c r="BJL38" s="617"/>
      <c r="BJM38" s="617"/>
      <c r="BJN38" s="617"/>
      <c r="BJO38" s="617"/>
      <c r="BJP38" s="617"/>
      <c r="BJQ38" s="617"/>
      <c r="BJR38" s="617"/>
      <c r="BJS38" s="617"/>
      <c r="BJT38" s="617"/>
      <c r="BJU38" s="617"/>
      <c r="BJV38" s="617"/>
      <c r="BJW38" s="617"/>
      <c r="BJX38" s="617"/>
      <c r="BJY38" s="617"/>
      <c r="BJZ38" s="617"/>
      <c r="BKA38" s="617"/>
      <c r="BKB38" s="617"/>
      <c r="BKC38" s="617"/>
      <c r="BKD38" s="617"/>
      <c r="BKE38" s="617"/>
      <c r="BKF38" s="617"/>
      <c r="BKG38" s="617"/>
      <c r="BKH38" s="617"/>
      <c r="BKI38" s="617"/>
      <c r="BKJ38" s="617"/>
      <c r="BKK38" s="617"/>
      <c r="BKL38" s="617"/>
      <c r="BKM38" s="617"/>
      <c r="BKN38" s="617"/>
      <c r="BKO38" s="617"/>
      <c r="BKP38" s="617"/>
      <c r="BKQ38" s="617"/>
      <c r="BKR38" s="617"/>
      <c r="BKS38" s="617"/>
      <c r="BKT38" s="617"/>
      <c r="BKU38" s="617"/>
      <c r="BKV38" s="617"/>
      <c r="BKW38" s="617"/>
      <c r="BKX38" s="617"/>
      <c r="BKY38" s="617"/>
      <c r="BKZ38" s="617"/>
      <c r="BLA38" s="617"/>
      <c r="BLB38" s="617"/>
      <c r="BLC38" s="617"/>
      <c r="BLD38" s="617"/>
      <c r="BLE38" s="617"/>
      <c r="BLF38" s="617"/>
      <c r="BLG38" s="617"/>
      <c r="BLH38" s="617"/>
      <c r="BLI38" s="617"/>
      <c r="BLJ38" s="617"/>
      <c r="BLK38" s="617"/>
      <c r="BLL38" s="617"/>
      <c r="BLM38" s="617"/>
      <c r="BLN38" s="617"/>
      <c r="BLO38" s="617"/>
      <c r="BLP38" s="617"/>
      <c r="BLQ38" s="617"/>
      <c r="BLR38" s="617"/>
      <c r="BLS38" s="617"/>
      <c r="BLT38" s="617"/>
      <c r="BLU38" s="617"/>
      <c r="BLV38" s="617"/>
      <c r="BLW38" s="617"/>
      <c r="BLX38" s="617"/>
      <c r="BLY38" s="617"/>
      <c r="BLZ38" s="617"/>
      <c r="BMA38" s="617"/>
      <c r="BMB38" s="617"/>
      <c r="BMC38" s="617"/>
      <c r="BMD38" s="617"/>
      <c r="BME38" s="617"/>
      <c r="BMF38" s="617"/>
      <c r="BMG38" s="617"/>
      <c r="BMH38" s="617"/>
      <c r="BMI38" s="617"/>
      <c r="BMJ38" s="617"/>
      <c r="BMK38" s="617"/>
      <c r="BML38" s="617"/>
      <c r="BMM38" s="617"/>
      <c r="BMN38" s="617"/>
      <c r="BMO38" s="617"/>
      <c r="BMP38" s="617"/>
      <c r="BMQ38" s="617"/>
      <c r="BMR38" s="617"/>
      <c r="BMS38" s="617"/>
      <c r="BMT38" s="617"/>
      <c r="BMU38" s="617"/>
      <c r="BMV38" s="617"/>
      <c r="BMW38" s="617"/>
      <c r="BMX38" s="617"/>
      <c r="BMY38" s="617"/>
      <c r="BMZ38" s="617"/>
      <c r="BNA38" s="617"/>
      <c r="BNB38" s="617"/>
      <c r="BNC38" s="617"/>
      <c r="BND38" s="617"/>
      <c r="BNE38" s="617"/>
      <c r="BNF38" s="617"/>
      <c r="BNG38" s="617"/>
      <c r="BNH38" s="617"/>
      <c r="BNI38" s="617"/>
      <c r="BNJ38" s="617"/>
      <c r="BNK38" s="617"/>
      <c r="BNL38" s="617"/>
      <c r="BNM38" s="617"/>
      <c r="BNN38" s="617"/>
      <c r="BNO38" s="617"/>
      <c r="BNP38" s="617"/>
      <c r="BNQ38" s="617"/>
      <c r="BNR38" s="617"/>
      <c r="BNS38" s="617"/>
      <c r="BNT38" s="617"/>
      <c r="BNU38" s="617"/>
      <c r="BNV38" s="617"/>
      <c r="BNW38" s="617"/>
      <c r="BNX38" s="617"/>
      <c r="BNY38" s="617"/>
      <c r="BNZ38" s="617"/>
      <c r="BOA38" s="617"/>
      <c r="BOB38" s="617"/>
      <c r="BOC38" s="617"/>
      <c r="BOD38" s="617"/>
      <c r="BOE38" s="617"/>
      <c r="BOF38" s="617"/>
      <c r="BOG38" s="617"/>
      <c r="BOH38" s="617"/>
      <c r="BOI38" s="617"/>
      <c r="BOJ38" s="617"/>
      <c r="BOK38" s="617"/>
      <c r="BOL38" s="617"/>
      <c r="BOM38" s="617"/>
      <c r="BON38" s="617"/>
      <c r="BOO38" s="617"/>
      <c r="BOP38" s="617"/>
      <c r="BOQ38" s="617"/>
      <c r="BOR38" s="617"/>
      <c r="BOS38" s="617"/>
      <c r="BOT38" s="617"/>
      <c r="BOU38" s="617"/>
      <c r="BOV38" s="617"/>
      <c r="BOW38" s="617"/>
      <c r="BOX38" s="617"/>
      <c r="BOY38" s="617"/>
      <c r="BOZ38" s="617"/>
      <c r="BPA38" s="617"/>
      <c r="BPB38" s="617"/>
      <c r="BPC38" s="617"/>
      <c r="BPD38" s="617"/>
      <c r="BPE38" s="617"/>
      <c r="BPF38" s="617"/>
      <c r="BPG38" s="617"/>
      <c r="BPH38" s="617"/>
      <c r="BPI38" s="617"/>
      <c r="BPJ38" s="617"/>
      <c r="BPK38" s="617"/>
      <c r="BPL38" s="617"/>
      <c r="BPM38" s="617"/>
      <c r="BPN38" s="617"/>
      <c r="BPO38" s="617"/>
      <c r="BPP38" s="617"/>
      <c r="BPQ38" s="617"/>
      <c r="BPR38" s="617"/>
      <c r="BPS38" s="617"/>
      <c r="BPT38" s="617"/>
      <c r="BPU38" s="617"/>
      <c r="BPV38" s="617"/>
      <c r="BPW38" s="617"/>
      <c r="BPX38" s="617"/>
      <c r="BPY38" s="617"/>
      <c r="BPZ38" s="617"/>
      <c r="BQA38" s="617"/>
      <c r="BQB38" s="617"/>
      <c r="BQC38" s="617"/>
      <c r="BQD38" s="617"/>
      <c r="BQE38" s="617"/>
      <c r="BQF38" s="617"/>
      <c r="BQG38" s="617"/>
      <c r="BQH38" s="617"/>
      <c r="BQI38" s="617"/>
      <c r="BQJ38" s="617"/>
      <c r="BQK38" s="617"/>
      <c r="BQL38" s="617"/>
      <c r="BQM38" s="617"/>
      <c r="BQN38" s="617"/>
      <c r="BQO38" s="617"/>
      <c r="BQP38" s="617"/>
      <c r="BQQ38" s="617"/>
      <c r="BQR38" s="617"/>
      <c r="BQS38" s="617"/>
      <c r="BQT38" s="617"/>
      <c r="BQU38" s="617"/>
      <c r="BQV38" s="617"/>
      <c r="BQW38" s="617"/>
      <c r="BQX38" s="617"/>
      <c r="BQY38" s="617"/>
      <c r="BQZ38" s="617"/>
      <c r="BRA38" s="617"/>
      <c r="BRB38" s="617"/>
      <c r="BRC38" s="617"/>
      <c r="BRD38" s="617"/>
      <c r="BRE38" s="617"/>
      <c r="BRF38" s="617"/>
      <c r="BRG38" s="617"/>
      <c r="BRH38" s="617"/>
      <c r="BRI38" s="617"/>
      <c r="BRJ38" s="617"/>
      <c r="BRK38" s="617"/>
      <c r="BRL38" s="617"/>
      <c r="BRM38" s="617"/>
      <c r="BRN38" s="617"/>
      <c r="BRO38" s="617"/>
      <c r="BRP38" s="617"/>
      <c r="BRQ38" s="617"/>
      <c r="BRR38" s="617"/>
      <c r="BRS38" s="617"/>
      <c r="BRT38" s="617"/>
      <c r="BRU38" s="617"/>
      <c r="BRV38" s="617"/>
      <c r="BRW38" s="617"/>
      <c r="BRX38" s="617"/>
      <c r="BRY38" s="617"/>
      <c r="BRZ38" s="617"/>
      <c r="BSA38" s="617"/>
      <c r="BSB38" s="617"/>
      <c r="BSC38" s="617"/>
      <c r="BSD38" s="617"/>
      <c r="BSE38" s="617"/>
      <c r="BSF38" s="617"/>
      <c r="BSG38" s="617"/>
      <c r="BSH38" s="617"/>
      <c r="BSI38" s="617"/>
      <c r="BSJ38" s="617"/>
      <c r="BSK38" s="617"/>
      <c r="BSL38" s="617"/>
      <c r="BSM38" s="617"/>
      <c r="BSN38" s="617"/>
      <c r="BSO38" s="617"/>
      <c r="BSP38" s="617"/>
      <c r="BSQ38" s="617"/>
      <c r="BSR38" s="617"/>
      <c r="BSS38" s="617"/>
      <c r="BST38" s="617"/>
      <c r="BSU38" s="617"/>
      <c r="BSV38" s="617"/>
      <c r="BSW38" s="617"/>
      <c r="BSX38" s="617"/>
      <c r="BSY38" s="617"/>
      <c r="BSZ38" s="617"/>
      <c r="BTA38" s="617"/>
      <c r="BTB38" s="617"/>
      <c r="BTC38" s="617"/>
      <c r="BTD38" s="617"/>
      <c r="BTE38" s="617"/>
      <c r="BTF38" s="617"/>
      <c r="BTG38" s="617"/>
      <c r="BTH38" s="617"/>
      <c r="BTI38" s="617"/>
      <c r="BTJ38" s="617"/>
      <c r="BTK38" s="617"/>
      <c r="BTL38" s="617"/>
      <c r="BTM38" s="617"/>
      <c r="BTN38" s="617"/>
      <c r="BTO38" s="617"/>
      <c r="BTP38" s="617"/>
      <c r="BTQ38" s="617"/>
      <c r="BTR38" s="617"/>
      <c r="BTS38" s="617"/>
      <c r="BTT38" s="617"/>
      <c r="BTU38" s="617"/>
      <c r="BTV38" s="617"/>
      <c r="BTW38" s="617"/>
      <c r="BTX38" s="617"/>
      <c r="BTY38" s="617"/>
      <c r="BTZ38" s="617"/>
      <c r="BUA38" s="617"/>
      <c r="BUB38" s="617"/>
      <c r="BUC38" s="617"/>
      <c r="BUD38" s="617"/>
      <c r="BUE38" s="617"/>
      <c r="BUF38" s="617"/>
      <c r="BUG38" s="617"/>
      <c r="BUH38" s="617"/>
      <c r="BUI38" s="617"/>
      <c r="BUJ38" s="617"/>
      <c r="BUK38" s="617"/>
      <c r="BUL38" s="617"/>
      <c r="BUM38" s="617"/>
      <c r="BUN38" s="617"/>
      <c r="BUO38" s="617"/>
      <c r="BUP38" s="617"/>
      <c r="BUQ38" s="617"/>
      <c r="BUR38" s="617"/>
      <c r="BUS38" s="617"/>
      <c r="BUT38" s="617"/>
      <c r="BUU38" s="617"/>
      <c r="BUV38" s="617"/>
      <c r="BUW38" s="617"/>
      <c r="BUX38" s="617"/>
      <c r="BUY38" s="617"/>
      <c r="BUZ38" s="617"/>
      <c r="BVA38" s="617"/>
      <c r="BVB38" s="617"/>
      <c r="BVC38" s="617"/>
      <c r="BVD38" s="617"/>
      <c r="BVE38" s="617"/>
      <c r="BVF38" s="617"/>
      <c r="BVG38" s="617"/>
      <c r="BVH38" s="617"/>
      <c r="BVI38" s="617"/>
      <c r="BVJ38" s="617"/>
      <c r="BVK38" s="617"/>
      <c r="BVL38" s="617"/>
      <c r="BVM38" s="617"/>
      <c r="BVN38" s="617"/>
      <c r="BVO38" s="617"/>
      <c r="BVP38" s="617"/>
      <c r="BVQ38" s="617"/>
      <c r="BVR38" s="617"/>
      <c r="BVS38" s="617"/>
      <c r="BVT38" s="617"/>
      <c r="BVU38" s="617"/>
      <c r="BVV38" s="617"/>
      <c r="BVW38" s="617"/>
      <c r="BVX38" s="617"/>
      <c r="BVY38" s="617"/>
      <c r="BVZ38" s="617"/>
      <c r="BWA38" s="617"/>
      <c r="BWB38" s="617"/>
      <c r="BWC38" s="617"/>
      <c r="BWD38" s="617"/>
      <c r="BWE38" s="617"/>
      <c r="BWF38" s="617"/>
      <c r="BWG38" s="617"/>
      <c r="BWH38" s="617"/>
      <c r="BWI38" s="617"/>
      <c r="BWJ38" s="617"/>
      <c r="BWK38" s="617"/>
      <c r="BWL38" s="617"/>
      <c r="BWM38" s="617"/>
      <c r="BWN38" s="617"/>
      <c r="BWO38" s="617"/>
      <c r="BWP38" s="617"/>
      <c r="BWQ38" s="617"/>
      <c r="BWR38" s="617"/>
      <c r="BWS38" s="617"/>
      <c r="BWT38" s="617"/>
      <c r="BWU38" s="617"/>
      <c r="BWV38" s="617"/>
      <c r="BWW38" s="617"/>
      <c r="BWX38" s="617"/>
      <c r="BWY38" s="617"/>
      <c r="BWZ38" s="617"/>
      <c r="BXA38" s="617"/>
      <c r="BXB38" s="617"/>
      <c r="BXC38" s="617"/>
      <c r="BXD38" s="617"/>
      <c r="BXE38" s="617"/>
      <c r="BXF38" s="617"/>
      <c r="BXG38" s="617"/>
      <c r="BXH38" s="617"/>
      <c r="BXI38" s="617"/>
      <c r="BXJ38" s="617"/>
      <c r="BXK38" s="617"/>
      <c r="BXL38" s="617"/>
      <c r="BXM38" s="617"/>
      <c r="BXN38" s="617"/>
      <c r="BXO38" s="617"/>
      <c r="BXP38" s="617"/>
      <c r="BXQ38" s="617"/>
      <c r="BXR38" s="617"/>
      <c r="BXS38" s="617"/>
      <c r="BXT38" s="617"/>
      <c r="BXU38" s="617"/>
      <c r="BXV38" s="617"/>
      <c r="BXW38" s="617"/>
      <c r="BXX38" s="617"/>
      <c r="BXY38" s="617"/>
      <c r="BXZ38" s="617"/>
      <c r="BYA38" s="617"/>
      <c r="BYB38" s="617"/>
      <c r="BYC38" s="617"/>
      <c r="BYD38" s="617"/>
      <c r="BYE38" s="617"/>
      <c r="BYF38" s="617"/>
      <c r="BYG38" s="617"/>
      <c r="BYH38" s="617"/>
      <c r="BYI38" s="617"/>
      <c r="BYJ38" s="617"/>
      <c r="BYK38" s="617"/>
      <c r="BYL38" s="617"/>
      <c r="BYM38" s="617"/>
      <c r="BYN38" s="617"/>
      <c r="BYO38" s="617"/>
      <c r="BYP38" s="617"/>
      <c r="BYQ38" s="617"/>
      <c r="BYR38" s="617"/>
      <c r="BYS38" s="617"/>
      <c r="BYT38" s="617"/>
      <c r="BYU38" s="617"/>
      <c r="BYV38" s="617"/>
      <c r="BYW38" s="617"/>
      <c r="BYX38" s="617"/>
      <c r="BYY38" s="617"/>
      <c r="BYZ38" s="617"/>
      <c r="BZA38" s="617"/>
      <c r="BZB38" s="617"/>
      <c r="BZC38" s="617"/>
      <c r="BZD38" s="617"/>
      <c r="BZE38" s="617"/>
      <c r="BZF38" s="617"/>
      <c r="BZG38" s="617"/>
      <c r="BZH38" s="617"/>
      <c r="BZI38" s="617"/>
      <c r="BZJ38" s="617"/>
      <c r="BZK38" s="617"/>
      <c r="BZL38" s="617"/>
      <c r="BZM38" s="617"/>
      <c r="BZN38" s="617"/>
      <c r="BZO38" s="617"/>
      <c r="BZP38" s="617"/>
      <c r="BZQ38" s="617"/>
      <c r="BZR38" s="617"/>
      <c r="BZS38" s="617"/>
      <c r="BZT38" s="617"/>
      <c r="BZU38" s="617"/>
      <c r="BZV38" s="617"/>
      <c r="BZW38" s="617"/>
      <c r="BZX38" s="617"/>
      <c r="BZY38" s="617"/>
      <c r="BZZ38" s="617"/>
      <c r="CAA38" s="617"/>
      <c r="CAB38" s="617"/>
      <c r="CAC38" s="617"/>
      <c r="CAD38" s="617"/>
      <c r="CAE38" s="617"/>
      <c r="CAF38" s="617"/>
      <c r="CAG38" s="617"/>
      <c r="CAH38" s="617"/>
      <c r="CAI38" s="617"/>
      <c r="CAJ38" s="617"/>
      <c r="CAK38" s="617"/>
      <c r="CAL38" s="617"/>
      <c r="CAM38" s="617"/>
      <c r="CAN38" s="617"/>
      <c r="CAO38" s="617"/>
      <c r="CAP38" s="617"/>
      <c r="CAQ38" s="617"/>
      <c r="CAR38" s="617"/>
      <c r="CAS38" s="617"/>
      <c r="CAT38" s="617"/>
      <c r="CAU38" s="617"/>
      <c r="CAV38" s="617"/>
      <c r="CAW38" s="617"/>
      <c r="CAX38" s="617"/>
      <c r="CAY38" s="617"/>
      <c r="CAZ38" s="617"/>
      <c r="CBA38" s="617"/>
      <c r="CBB38" s="617"/>
      <c r="CBC38" s="617"/>
      <c r="CBD38" s="617"/>
      <c r="CBE38" s="617"/>
      <c r="CBF38" s="617"/>
      <c r="CBG38" s="617"/>
      <c r="CBH38" s="617"/>
      <c r="CBI38" s="617"/>
      <c r="CBJ38" s="617"/>
      <c r="CBK38" s="617"/>
      <c r="CBL38" s="617"/>
      <c r="CBM38" s="617"/>
      <c r="CBN38" s="617"/>
      <c r="CBO38" s="617"/>
      <c r="CBP38" s="617"/>
      <c r="CBQ38" s="617"/>
      <c r="CBR38" s="617"/>
      <c r="CBS38" s="617"/>
      <c r="CBT38" s="617"/>
      <c r="CBU38" s="617"/>
      <c r="CBV38" s="617"/>
      <c r="CBW38" s="617"/>
      <c r="CBX38" s="617"/>
      <c r="CBY38" s="617"/>
      <c r="CBZ38" s="617"/>
      <c r="CCA38" s="617"/>
      <c r="CCB38" s="617"/>
      <c r="CCC38" s="617"/>
      <c r="CCD38" s="617"/>
      <c r="CCE38" s="617"/>
      <c r="CCF38" s="617"/>
      <c r="CCG38" s="617"/>
      <c r="CCH38" s="617"/>
      <c r="CCI38" s="617"/>
      <c r="CCJ38" s="617"/>
      <c r="CCK38" s="617"/>
      <c r="CCL38" s="617"/>
      <c r="CCM38" s="617"/>
      <c r="CCN38" s="617"/>
      <c r="CCO38" s="617"/>
      <c r="CCP38" s="617"/>
      <c r="CCQ38" s="617"/>
      <c r="CCR38" s="617"/>
      <c r="CCS38" s="617"/>
      <c r="CCT38" s="617"/>
      <c r="CCU38" s="617"/>
      <c r="CCV38" s="617"/>
      <c r="CCW38" s="617"/>
      <c r="CCX38" s="617"/>
      <c r="CCY38" s="617"/>
      <c r="CCZ38" s="617"/>
      <c r="CDA38" s="617"/>
      <c r="CDB38" s="617"/>
      <c r="CDC38" s="617"/>
      <c r="CDD38" s="617"/>
      <c r="CDE38" s="617"/>
      <c r="CDF38" s="617"/>
      <c r="CDG38" s="617"/>
      <c r="CDH38" s="617"/>
      <c r="CDI38" s="617"/>
      <c r="CDJ38" s="617"/>
      <c r="CDK38" s="617"/>
      <c r="CDL38" s="617"/>
      <c r="CDM38" s="617"/>
      <c r="CDN38" s="617"/>
      <c r="CDO38" s="617"/>
      <c r="CDP38" s="617"/>
      <c r="CDQ38" s="617"/>
      <c r="CDR38" s="617"/>
      <c r="CDS38" s="617"/>
      <c r="CDT38" s="617"/>
      <c r="CDU38" s="617"/>
      <c r="CDV38" s="617"/>
      <c r="CDW38" s="617"/>
      <c r="CDX38" s="617"/>
      <c r="CDY38" s="617"/>
      <c r="CDZ38" s="617"/>
      <c r="CEA38" s="617"/>
      <c r="CEB38" s="617"/>
      <c r="CEC38" s="617"/>
      <c r="CED38" s="617"/>
      <c r="CEE38" s="617"/>
      <c r="CEF38" s="617"/>
      <c r="CEG38" s="617"/>
      <c r="CEH38" s="617"/>
      <c r="CEI38" s="617"/>
      <c r="CEJ38" s="617"/>
      <c r="CEK38" s="617"/>
      <c r="CEL38" s="617"/>
      <c r="CEM38" s="617"/>
      <c r="CEN38" s="617"/>
      <c r="CEO38" s="617"/>
      <c r="CEP38" s="617"/>
      <c r="CEQ38" s="617"/>
      <c r="CER38" s="617"/>
      <c r="CES38" s="617"/>
      <c r="CET38" s="617"/>
      <c r="CEU38" s="617"/>
      <c r="CEV38" s="617"/>
      <c r="CEW38" s="617"/>
      <c r="CEX38" s="617"/>
      <c r="CEY38" s="617"/>
      <c r="CEZ38" s="617"/>
      <c r="CFA38" s="617"/>
      <c r="CFB38" s="617"/>
      <c r="CFC38" s="617"/>
      <c r="CFD38" s="617"/>
      <c r="CFE38" s="617"/>
      <c r="CFF38" s="617"/>
      <c r="CFG38" s="617"/>
      <c r="CFH38" s="617"/>
      <c r="CFI38" s="617"/>
      <c r="CFJ38" s="617"/>
      <c r="CFK38" s="617"/>
      <c r="CFL38" s="617"/>
      <c r="CFM38" s="617"/>
      <c r="CFN38" s="617"/>
      <c r="CFO38" s="617"/>
      <c r="CFP38" s="617"/>
      <c r="CFQ38" s="617"/>
      <c r="CFR38" s="617"/>
      <c r="CFS38" s="617"/>
      <c r="CFT38" s="617"/>
      <c r="CFU38" s="617"/>
      <c r="CFV38" s="617"/>
      <c r="CFW38" s="617"/>
      <c r="CFX38" s="617"/>
      <c r="CFY38" s="617"/>
      <c r="CFZ38" s="617"/>
      <c r="CGA38" s="617"/>
      <c r="CGB38" s="617"/>
      <c r="CGC38" s="617"/>
      <c r="CGD38" s="617"/>
      <c r="CGE38" s="617"/>
      <c r="CGF38" s="617"/>
      <c r="CGG38" s="617"/>
      <c r="CGH38" s="617"/>
      <c r="CGI38" s="617"/>
      <c r="CGJ38" s="617"/>
      <c r="CGK38" s="617"/>
      <c r="CGL38" s="617"/>
      <c r="CGM38" s="617"/>
      <c r="CGN38" s="617"/>
      <c r="CGO38" s="617"/>
      <c r="CGP38" s="617"/>
      <c r="CGQ38" s="617"/>
      <c r="CGR38" s="617"/>
      <c r="CGS38" s="617"/>
      <c r="CGT38" s="617"/>
      <c r="CGU38" s="617"/>
      <c r="CGV38" s="617"/>
      <c r="CGW38" s="617"/>
      <c r="CGX38" s="617"/>
      <c r="CGY38" s="617"/>
      <c r="CGZ38" s="617"/>
      <c r="CHA38" s="617"/>
      <c r="CHB38" s="617"/>
      <c r="CHC38" s="617"/>
      <c r="CHD38" s="617"/>
      <c r="CHE38" s="617"/>
      <c r="CHF38" s="617"/>
      <c r="CHG38" s="617"/>
      <c r="CHH38" s="617"/>
      <c r="CHI38" s="617"/>
      <c r="CHJ38" s="617"/>
      <c r="CHK38" s="617"/>
      <c r="CHL38" s="617"/>
      <c r="CHM38" s="617"/>
      <c r="CHN38" s="617"/>
      <c r="CHO38" s="617"/>
      <c r="CHP38" s="617"/>
      <c r="CHQ38" s="617"/>
      <c r="CHR38" s="617"/>
      <c r="CHS38" s="617"/>
      <c r="CHT38" s="617"/>
      <c r="CHU38" s="617"/>
      <c r="CHV38" s="617"/>
      <c r="CHW38" s="617"/>
      <c r="CHX38" s="617"/>
      <c r="CHY38" s="617"/>
      <c r="CHZ38" s="617"/>
      <c r="CIA38" s="617"/>
      <c r="CIB38" s="617"/>
      <c r="CIC38" s="617"/>
      <c r="CID38" s="617"/>
      <c r="CIE38" s="617"/>
      <c r="CIF38" s="617"/>
      <c r="CIG38" s="617"/>
      <c r="CIH38" s="617"/>
      <c r="CII38" s="617"/>
      <c r="CIJ38" s="617"/>
      <c r="CIK38" s="617"/>
      <c r="CIL38" s="617"/>
      <c r="CIM38" s="617"/>
      <c r="CIN38" s="617"/>
      <c r="CIO38" s="617"/>
      <c r="CIP38" s="617"/>
      <c r="CIQ38" s="617"/>
      <c r="CIR38" s="617"/>
      <c r="CIS38" s="617"/>
      <c r="CIT38" s="617"/>
      <c r="CIU38" s="617"/>
      <c r="CIV38" s="617"/>
      <c r="CIW38" s="617"/>
      <c r="CIX38" s="617"/>
      <c r="CIY38" s="617"/>
      <c r="CIZ38" s="617"/>
      <c r="CJA38" s="617"/>
      <c r="CJB38" s="617"/>
      <c r="CJC38" s="617"/>
      <c r="CJD38" s="617"/>
      <c r="CJE38" s="617"/>
      <c r="CJF38" s="617"/>
      <c r="CJG38" s="617"/>
      <c r="CJH38" s="617"/>
      <c r="CJI38" s="617"/>
      <c r="CJJ38" s="617"/>
      <c r="CJK38" s="617"/>
      <c r="CJL38" s="617"/>
      <c r="CJM38" s="617"/>
      <c r="CJN38" s="617"/>
      <c r="CJO38" s="617"/>
      <c r="CJP38" s="617"/>
      <c r="CJQ38" s="617"/>
      <c r="CJR38" s="617"/>
      <c r="CJS38" s="617"/>
      <c r="CJT38" s="617"/>
      <c r="CJU38" s="617"/>
      <c r="CJV38" s="617"/>
      <c r="CJW38" s="617"/>
      <c r="CJX38" s="617"/>
      <c r="CJY38" s="617"/>
      <c r="CJZ38" s="617"/>
      <c r="CKA38" s="617"/>
      <c r="CKB38" s="617"/>
      <c r="CKC38" s="617"/>
      <c r="CKD38" s="617"/>
      <c r="CKE38" s="617"/>
      <c r="CKF38" s="617"/>
      <c r="CKG38" s="617"/>
      <c r="CKH38" s="617"/>
      <c r="CKI38" s="617"/>
      <c r="CKJ38" s="617"/>
      <c r="CKK38" s="617"/>
      <c r="CKL38" s="617"/>
      <c r="CKM38" s="617"/>
      <c r="CKN38" s="617"/>
      <c r="CKO38" s="617"/>
      <c r="CKP38" s="617"/>
      <c r="CKQ38" s="617"/>
      <c r="CKR38" s="617"/>
      <c r="CKS38" s="617"/>
      <c r="CKT38" s="617"/>
      <c r="CKU38" s="617"/>
      <c r="CKV38" s="617"/>
      <c r="CKW38" s="617"/>
      <c r="CKX38" s="617"/>
      <c r="CKY38" s="617"/>
      <c r="CKZ38" s="617"/>
      <c r="CLA38" s="617"/>
      <c r="CLB38" s="617"/>
      <c r="CLC38" s="617"/>
      <c r="CLD38" s="617"/>
      <c r="CLE38" s="617"/>
      <c r="CLF38" s="617"/>
      <c r="CLG38" s="617"/>
      <c r="CLH38" s="617"/>
      <c r="CLI38" s="617"/>
      <c r="CLJ38" s="617"/>
      <c r="CLK38" s="617"/>
      <c r="CLL38" s="617"/>
      <c r="CLM38" s="617"/>
      <c r="CLN38" s="617"/>
      <c r="CLO38" s="617"/>
      <c r="CLP38" s="617"/>
      <c r="CLQ38" s="617"/>
      <c r="CLR38" s="617"/>
      <c r="CLS38" s="617"/>
      <c r="CLT38" s="617"/>
      <c r="CLU38" s="617"/>
      <c r="CLV38" s="617"/>
      <c r="CLW38" s="617"/>
      <c r="CLX38" s="617"/>
      <c r="CLY38" s="617"/>
      <c r="CLZ38" s="617"/>
      <c r="CMA38" s="617"/>
      <c r="CMB38" s="617"/>
      <c r="CMC38" s="617"/>
      <c r="CMD38" s="617"/>
      <c r="CME38" s="617"/>
      <c r="CMF38" s="617"/>
      <c r="CMG38" s="617"/>
      <c r="CMH38" s="617"/>
      <c r="CMI38" s="617"/>
      <c r="CMJ38" s="617"/>
      <c r="CMK38" s="617"/>
      <c r="CML38" s="617"/>
      <c r="CMM38" s="617"/>
      <c r="CMN38" s="617"/>
      <c r="CMO38" s="617"/>
      <c r="CMP38" s="617"/>
      <c r="CMQ38" s="617"/>
      <c r="CMR38" s="617"/>
      <c r="CMS38" s="617"/>
      <c r="CMT38" s="617"/>
      <c r="CMU38" s="617"/>
      <c r="CMV38" s="617"/>
      <c r="CMW38" s="617"/>
      <c r="CMX38" s="617"/>
      <c r="CMY38" s="617"/>
      <c r="CMZ38" s="617"/>
      <c r="CNA38" s="617"/>
      <c r="CNB38" s="617"/>
      <c r="CNC38" s="617"/>
      <c r="CND38" s="617"/>
      <c r="CNE38" s="617"/>
      <c r="CNF38" s="617"/>
      <c r="CNG38" s="617"/>
      <c r="CNH38" s="617"/>
      <c r="CNI38" s="617"/>
      <c r="CNJ38" s="617"/>
      <c r="CNK38" s="617"/>
      <c r="CNL38" s="617"/>
      <c r="CNM38" s="617"/>
      <c r="CNN38" s="617"/>
      <c r="CNO38" s="617"/>
      <c r="CNP38" s="617"/>
      <c r="CNQ38" s="617"/>
      <c r="CNR38" s="617"/>
      <c r="CNS38" s="617"/>
      <c r="CNT38" s="617"/>
      <c r="CNU38" s="617"/>
      <c r="CNV38" s="617"/>
      <c r="CNW38" s="617"/>
      <c r="CNX38" s="617"/>
      <c r="CNY38" s="617"/>
      <c r="CNZ38" s="617"/>
      <c r="COA38" s="617"/>
      <c r="COB38" s="617"/>
      <c r="COC38" s="617"/>
      <c r="COD38" s="617"/>
      <c r="COE38" s="617"/>
      <c r="COF38" s="617"/>
      <c r="COG38" s="617"/>
      <c r="COH38" s="617"/>
      <c r="COI38" s="617"/>
      <c r="COJ38" s="617"/>
      <c r="COK38" s="617"/>
      <c r="COL38" s="617"/>
      <c r="COM38" s="617"/>
      <c r="CON38" s="617"/>
      <c r="COO38" s="617"/>
      <c r="COP38" s="617"/>
      <c r="COQ38" s="617"/>
      <c r="COR38" s="617"/>
      <c r="COS38" s="617"/>
      <c r="COT38" s="617"/>
      <c r="COU38" s="617"/>
      <c r="COV38" s="617"/>
      <c r="COW38" s="617"/>
      <c r="COX38" s="617"/>
      <c r="COY38" s="617"/>
      <c r="COZ38" s="617"/>
      <c r="CPA38" s="617"/>
      <c r="CPB38" s="617"/>
      <c r="CPC38" s="617"/>
      <c r="CPD38" s="617"/>
      <c r="CPE38" s="617"/>
      <c r="CPF38" s="617"/>
      <c r="CPG38" s="617"/>
      <c r="CPH38" s="617"/>
      <c r="CPI38" s="617"/>
      <c r="CPJ38" s="617"/>
      <c r="CPK38" s="617"/>
      <c r="CPL38" s="617"/>
      <c r="CPM38" s="617"/>
      <c r="CPN38" s="617"/>
      <c r="CPO38" s="617"/>
      <c r="CPP38" s="617"/>
      <c r="CPQ38" s="617"/>
      <c r="CPR38" s="617"/>
      <c r="CPS38" s="617"/>
      <c r="CPT38" s="617"/>
      <c r="CPU38" s="617"/>
      <c r="CPV38" s="617"/>
      <c r="CPW38" s="617"/>
      <c r="CPX38" s="617"/>
      <c r="CPY38" s="617"/>
      <c r="CPZ38" s="617"/>
      <c r="CQA38" s="617"/>
      <c r="CQB38" s="617"/>
      <c r="CQC38" s="617"/>
      <c r="CQD38" s="617"/>
      <c r="CQE38" s="617"/>
      <c r="CQF38" s="617"/>
      <c r="CQG38" s="617"/>
      <c r="CQH38" s="617"/>
      <c r="CQI38" s="617"/>
      <c r="CQJ38" s="617"/>
      <c r="CQK38" s="617"/>
      <c r="CQL38" s="617"/>
      <c r="CQM38" s="617"/>
      <c r="CQN38" s="617"/>
      <c r="CQO38" s="617"/>
      <c r="CQP38" s="617"/>
      <c r="CQQ38" s="617"/>
      <c r="CQR38" s="617"/>
      <c r="CQS38" s="617"/>
      <c r="CQT38" s="617"/>
      <c r="CQU38" s="617"/>
      <c r="CQV38" s="617"/>
      <c r="CQW38" s="617"/>
      <c r="CQX38" s="617"/>
      <c r="CQY38" s="617"/>
      <c r="CQZ38" s="617"/>
      <c r="CRA38" s="617"/>
      <c r="CRB38" s="617"/>
      <c r="CRC38" s="617"/>
      <c r="CRD38" s="617"/>
      <c r="CRE38" s="617"/>
      <c r="CRF38" s="617"/>
      <c r="CRG38" s="617"/>
      <c r="CRH38" s="617"/>
      <c r="CRI38" s="617"/>
      <c r="CRJ38" s="617"/>
      <c r="CRK38" s="617"/>
      <c r="CRL38" s="617"/>
      <c r="CRM38" s="617"/>
      <c r="CRN38" s="617"/>
      <c r="CRO38" s="617"/>
      <c r="CRP38" s="617"/>
      <c r="CRQ38" s="617"/>
      <c r="CRR38" s="617"/>
      <c r="CRS38" s="617"/>
      <c r="CRT38" s="617"/>
      <c r="CRU38" s="617"/>
      <c r="CRV38" s="617"/>
      <c r="CRW38" s="617"/>
      <c r="CRX38" s="617"/>
      <c r="CRY38" s="617"/>
      <c r="CRZ38" s="617"/>
      <c r="CSA38" s="617"/>
      <c r="CSB38" s="617"/>
      <c r="CSC38" s="617"/>
      <c r="CSD38" s="617"/>
      <c r="CSE38" s="617"/>
      <c r="CSF38" s="617"/>
      <c r="CSG38" s="617"/>
      <c r="CSH38" s="617"/>
      <c r="CSI38" s="617"/>
      <c r="CSJ38" s="617"/>
      <c r="CSK38" s="617"/>
      <c r="CSL38" s="617"/>
      <c r="CSM38" s="617"/>
      <c r="CSN38" s="617"/>
      <c r="CSO38" s="617"/>
      <c r="CSP38" s="617"/>
      <c r="CSQ38" s="617"/>
      <c r="CSR38" s="617"/>
      <c r="CSS38" s="617"/>
      <c r="CST38" s="617"/>
      <c r="CSU38" s="617"/>
      <c r="CSV38" s="617"/>
      <c r="CSW38" s="617"/>
      <c r="CSX38" s="617"/>
      <c r="CSY38" s="617"/>
      <c r="CSZ38" s="617"/>
      <c r="CTA38" s="617"/>
      <c r="CTB38" s="617"/>
      <c r="CTC38" s="617"/>
      <c r="CTD38" s="617"/>
      <c r="CTE38" s="617"/>
      <c r="CTF38" s="617"/>
      <c r="CTG38" s="617"/>
      <c r="CTH38" s="617"/>
      <c r="CTI38" s="617"/>
      <c r="CTJ38" s="617"/>
      <c r="CTK38" s="617"/>
      <c r="CTL38" s="617"/>
      <c r="CTM38" s="617"/>
      <c r="CTN38" s="617"/>
      <c r="CTO38" s="617"/>
      <c r="CTP38" s="617"/>
      <c r="CTQ38" s="617"/>
      <c r="CTR38" s="617"/>
      <c r="CTS38" s="617"/>
      <c r="CTT38" s="617"/>
      <c r="CTU38" s="617"/>
      <c r="CTV38" s="617"/>
      <c r="CTW38" s="617"/>
      <c r="CTX38" s="617"/>
      <c r="CTY38" s="617"/>
      <c r="CTZ38" s="617"/>
      <c r="CUA38" s="617"/>
      <c r="CUB38" s="617"/>
      <c r="CUC38" s="617"/>
      <c r="CUD38" s="617"/>
      <c r="CUE38" s="617"/>
      <c r="CUF38" s="617"/>
      <c r="CUG38" s="617"/>
      <c r="CUH38" s="617"/>
      <c r="CUI38" s="617"/>
      <c r="CUJ38" s="617"/>
      <c r="CUK38" s="617"/>
      <c r="CUL38" s="617"/>
      <c r="CUM38" s="617"/>
      <c r="CUN38" s="617"/>
      <c r="CUO38" s="617"/>
      <c r="CUP38" s="617"/>
      <c r="CUQ38" s="617"/>
      <c r="CUR38" s="617"/>
      <c r="CUS38" s="617"/>
      <c r="CUT38" s="617"/>
      <c r="CUU38" s="617"/>
      <c r="CUV38" s="617"/>
      <c r="CUW38" s="617"/>
      <c r="CUX38" s="617"/>
      <c r="CUY38" s="617"/>
      <c r="CUZ38" s="617"/>
      <c r="CVA38" s="617"/>
      <c r="CVB38" s="617"/>
      <c r="CVC38" s="617"/>
      <c r="CVD38" s="617"/>
      <c r="CVE38" s="617"/>
      <c r="CVF38" s="617"/>
      <c r="CVG38" s="617"/>
      <c r="CVH38" s="617"/>
      <c r="CVI38" s="617"/>
      <c r="CVJ38" s="617"/>
      <c r="CVK38" s="617"/>
      <c r="CVL38" s="617"/>
      <c r="CVM38" s="617"/>
      <c r="CVN38" s="617"/>
      <c r="CVO38" s="617"/>
      <c r="CVP38" s="617"/>
      <c r="CVQ38" s="617"/>
      <c r="CVR38" s="617"/>
      <c r="CVS38" s="617"/>
      <c r="CVT38" s="617"/>
      <c r="CVU38" s="617"/>
      <c r="CVV38" s="617"/>
      <c r="CVW38" s="617"/>
      <c r="CVX38" s="617"/>
      <c r="CVY38" s="617"/>
      <c r="CVZ38" s="617"/>
      <c r="CWA38" s="617"/>
      <c r="CWB38" s="617"/>
      <c r="CWC38" s="617"/>
      <c r="CWD38" s="617"/>
      <c r="CWE38" s="617"/>
      <c r="CWF38" s="617"/>
      <c r="CWG38" s="617"/>
      <c r="CWH38" s="617"/>
      <c r="CWI38" s="617"/>
      <c r="CWJ38" s="617"/>
      <c r="CWK38" s="617"/>
      <c r="CWL38" s="617"/>
      <c r="CWM38" s="617"/>
      <c r="CWN38" s="617"/>
      <c r="CWO38" s="617"/>
      <c r="CWP38" s="617"/>
      <c r="CWQ38" s="617"/>
      <c r="CWR38" s="617"/>
      <c r="CWS38" s="617"/>
      <c r="CWT38" s="617"/>
      <c r="CWU38" s="617"/>
      <c r="CWV38" s="617"/>
      <c r="CWW38" s="617"/>
      <c r="CWX38" s="617"/>
      <c r="CWY38" s="617"/>
      <c r="CWZ38" s="617"/>
      <c r="CXA38" s="617"/>
      <c r="CXB38" s="617"/>
      <c r="CXC38" s="617"/>
      <c r="CXD38" s="617"/>
      <c r="CXE38" s="617"/>
      <c r="CXF38" s="617"/>
      <c r="CXG38" s="617"/>
      <c r="CXH38" s="617"/>
      <c r="CXI38" s="617"/>
      <c r="CXJ38" s="617"/>
      <c r="CXK38" s="617"/>
      <c r="CXL38" s="617"/>
      <c r="CXM38" s="617"/>
      <c r="CXN38" s="617"/>
      <c r="CXO38" s="617"/>
      <c r="CXP38" s="617"/>
      <c r="CXQ38" s="617"/>
      <c r="CXR38" s="617"/>
      <c r="CXS38" s="617"/>
      <c r="CXT38" s="617"/>
      <c r="CXU38" s="617"/>
      <c r="CXV38" s="617"/>
      <c r="CXW38" s="617"/>
      <c r="CXX38" s="617"/>
      <c r="CXY38" s="617"/>
      <c r="CXZ38" s="617"/>
      <c r="CYA38" s="617"/>
      <c r="CYB38" s="617"/>
      <c r="CYC38" s="617"/>
      <c r="CYD38" s="617"/>
      <c r="CYE38" s="617"/>
      <c r="CYF38" s="617"/>
      <c r="CYG38" s="617"/>
      <c r="CYH38" s="617"/>
      <c r="CYI38" s="617"/>
      <c r="CYJ38" s="617"/>
      <c r="CYK38" s="617"/>
      <c r="CYL38" s="617"/>
      <c r="CYM38" s="617"/>
      <c r="CYN38" s="617"/>
      <c r="CYO38" s="617"/>
      <c r="CYP38" s="617"/>
      <c r="CYQ38" s="617"/>
      <c r="CYR38" s="617"/>
      <c r="CYS38" s="617"/>
      <c r="CYT38" s="617"/>
      <c r="CYU38" s="617"/>
      <c r="CYV38" s="617"/>
      <c r="CYW38" s="617"/>
      <c r="CYX38" s="617"/>
      <c r="CYY38" s="617"/>
      <c r="CYZ38" s="617"/>
      <c r="CZA38" s="617"/>
      <c r="CZB38" s="617"/>
      <c r="CZC38" s="617"/>
      <c r="CZD38" s="617"/>
      <c r="CZE38" s="617"/>
      <c r="CZF38" s="617"/>
      <c r="CZG38" s="617"/>
      <c r="CZH38" s="617"/>
      <c r="CZI38" s="617"/>
      <c r="CZJ38" s="617"/>
      <c r="CZK38" s="617"/>
      <c r="CZL38" s="617"/>
      <c r="CZM38" s="617"/>
      <c r="CZN38" s="617"/>
      <c r="CZO38" s="617"/>
      <c r="CZP38" s="617"/>
      <c r="CZQ38" s="617"/>
      <c r="CZR38" s="617"/>
      <c r="CZS38" s="617"/>
      <c r="CZT38" s="617"/>
      <c r="CZU38" s="617"/>
      <c r="CZV38" s="617"/>
      <c r="CZW38" s="617"/>
      <c r="CZX38" s="617"/>
      <c r="CZY38" s="617"/>
      <c r="CZZ38" s="617"/>
      <c r="DAA38" s="617"/>
      <c r="DAB38" s="617"/>
      <c r="DAC38" s="617"/>
      <c r="DAD38" s="617"/>
      <c r="DAE38" s="617"/>
      <c r="DAF38" s="617"/>
      <c r="DAG38" s="617"/>
      <c r="DAH38" s="617"/>
      <c r="DAI38" s="617"/>
      <c r="DAJ38" s="617"/>
      <c r="DAK38" s="617"/>
      <c r="DAL38" s="617"/>
      <c r="DAM38" s="617"/>
      <c r="DAN38" s="617"/>
      <c r="DAO38" s="617"/>
      <c r="DAP38" s="617"/>
      <c r="DAQ38" s="617"/>
      <c r="DAR38" s="617"/>
      <c r="DAS38" s="617"/>
      <c r="DAT38" s="617"/>
      <c r="DAU38" s="617"/>
      <c r="DAV38" s="617"/>
      <c r="DAW38" s="617"/>
      <c r="DAX38" s="617"/>
      <c r="DAY38" s="617"/>
      <c r="DAZ38" s="617"/>
      <c r="DBA38" s="617"/>
      <c r="DBB38" s="617"/>
      <c r="DBC38" s="617"/>
      <c r="DBD38" s="617"/>
      <c r="DBE38" s="617"/>
      <c r="DBF38" s="617"/>
      <c r="DBG38" s="617"/>
      <c r="DBH38" s="617"/>
      <c r="DBI38" s="617"/>
      <c r="DBJ38" s="617"/>
      <c r="DBK38" s="617"/>
      <c r="DBL38" s="617"/>
      <c r="DBM38" s="617"/>
      <c r="DBN38" s="617"/>
      <c r="DBO38" s="617"/>
      <c r="DBP38" s="617"/>
      <c r="DBQ38" s="617"/>
      <c r="DBR38" s="617"/>
      <c r="DBS38" s="617"/>
      <c r="DBT38" s="617"/>
      <c r="DBU38" s="617"/>
      <c r="DBV38" s="617"/>
      <c r="DBW38" s="617"/>
      <c r="DBX38" s="617"/>
      <c r="DBY38" s="617"/>
      <c r="DBZ38" s="617"/>
      <c r="DCA38" s="617"/>
      <c r="DCB38" s="617"/>
      <c r="DCC38" s="617"/>
      <c r="DCD38" s="617"/>
      <c r="DCE38" s="617"/>
      <c r="DCF38" s="617"/>
      <c r="DCG38" s="617"/>
      <c r="DCH38" s="617"/>
      <c r="DCI38" s="617"/>
      <c r="DCJ38" s="617"/>
      <c r="DCK38" s="617"/>
      <c r="DCL38" s="617"/>
      <c r="DCM38" s="617"/>
      <c r="DCN38" s="617"/>
      <c r="DCO38" s="617"/>
      <c r="DCP38" s="617"/>
      <c r="DCQ38" s="617"/>
      <c r="DCR38" s="617"/>
      <c r="DCS38" s="617"/>
      <c r="DCT38" s="617"/>
      <c r="DCU38" s="617"/>
      <c r="DCV38" s="617"/>
      <c r="DCW38" s="617"/>
      <c r="DCX38" s="617"/>
      <c r="DCY38" s="617"/>
      <c r="DCZ38" s="617"/>
      <c r="DDA38" s="617"/>
      <c r="DDB38" s="617"/>
      <c r="DDC38" s="617"/>
      <c r="DDD38" s="617"/>
      <c r="DDE38" s="617"/>
      <c r="DDF38" s="617"/>
      <c r="DDG38" s="617"/>
      <c r="DDH38" s="617"/>
      <c r="DDI38" s="617"/>
      <c r="DDJ38" s="617"/>
      <c r="DDK38" s="617"/>
      <c r="DDL38" s="617"/>
      <c r="DDM38" s="617"/>
      <c r="DDN38" s="617"/>
      <c r="DDO38" s="617"/>
      <c r="DDP38" s="617"/>
      <c r="DDQ38" s="617"/>
      <c r="DDR38" s="617"/>
      <c r="DDS38" s="617"/>
      <c r="DDT38" s="617"/>
      <c r="DDU38" s="617"/>
      <c r="DDV38" s="617"/>
      <c r="DDW38" s="617"/>
      <c r="DDX38" s="617"/>
      <c r="DDY38" s="617"/>
      <c r="DDZ38" s="617"/>
      <c r="DEA38" s="617"/>
      <c r="DEB38" s="617"/>
      <c r="DEC38" s="617"/>
      <c r="DED38" s="617"/>
      <c r="DEE38" s="617"/>
      <c r="DEF38" s="617"/>
      <c r="DEG38" s="617"/>
      <c r="DEH38" s="617"/>
      <c r="DEI38" s="617"/>
      <c r="DEJ38" s="617"/>
      <c r="DEK38" s="617"/>
      <c r="DEL38" s="617"/>
      <c r="DEM38" s="617"/>
      <c r="DEN38" s="617"/>
      <c r="DEO38" s="617"/>
      <c r="DEP38" s="617"/>
      <c r="DEQ38" s="617"/>
      <c r="DER38" s="617"/>
      <c r="DES38" s="617"/>
      <c r="DET38" s="617"/>
      <c r="DEU38" s="617"/>
      <c r="DEV38" s="617"/>
      <c r="DEW38" s="617"/>
      <c r="DEX38" s="617"/>
      <c r="DEY38" s="617"/>
      <c r="DEZ38" s="617"/>
      <c r="DFA38" s="617"/>
      <c r="DFB38" s="617"/>
      <c r="DFC38" s="617"/>
      <c r="DFD38" s="617"/>
      <c r="DFE38" s="617"/>
      <c r="DFF38" s="617"/>
      <c r="DFG38" s="617"/>
      <c r="DFH38" s="617"/>
      <c r="DFI38" s="617"/>
      <c r="DFJ38" s="617"/>
      <c r="DFK38" s="617"/>
      <c r="DFL38" s="617"/>
      <c r="DFM38" s="617"/>
      <c r="DFN38" s="617"/>
      <c r="DFO38" s="617"/>
      <c r="DFP38" s="617"/>
      <c r="DFQ38" s="617"/>
      <c r="DFR38" s="617"/>
      <c r="DFS38" s="617"/>
      <c r="DFT38" s="617"/>
      <c r="DFU38" s="617"/>
      <c r="DFV38" s="617"/>
      <c r="DFW38" s="617"/>
      <c r="DFX38" s="617"/>
      <c r="DFY38" s="617"/>
      <c r="DFZ38" s="617"/>
      <c r="DGA38" s="617"/>
      <c r="DGB38" s="617"/>
      <c r="DGC38" s="617"/>
      <c r="DGD38" s="617"/>
      <c r="DGE38" s="617"/>
      <c r="DGF38" s="617"/>
      <c r="DGG38" s="617"/>
      <c r="DGH38" s="617"/>
      <c r="DGI38" s="617"/>
      <c r="DGJ38" s="617"/>
      <c r="DGK38" s="617"/>
      <c r="DGL38" s="617"/>
      <c r="DGM38" s="617"/>
      <c r="DGN38" s="617"/>
      <c r="DGO38" s="617"/>
      <c r="DGP38" s="617"/>
      <c r="DGQ38" s="617"/>
      <c r="DGR38" s="617"/>
      <c r="DGS38" s="617"/>
      <c r="DGT38" s="617"/>
      <c r="DGU38" s="617"/>
      <c r="DGV38" s="617"/>
      <c r="DGW38" s="617"/>
      <c r="DGX38" s="617"/>
      <c r="DGY38" s="617"/>
      <c r="DGZ38" s="617"/>
      <c r="DHA38" s="617"/>
      <c r="DHB38" s="617"/>
      <c r="DHC38" s="617"/>
      <c r="DHD38" s="617"/>
      <c r="DHE38" s="617"/>
      <c r="DHF38" s="617"/>
      <c r="DHG38" s="617"/>
      <c r="DHH38" s="617"/>
      <c r="DHI38" s="617"/>
      <c r="DHJ38" s="617"/>
      <c r="DHK38" s="617"/>
      <c r="DHL38" s="617"/>
      <c r="DHM38" s="617"/>
      <c r="DHN38" s="617"/>
      <c r="DHO38" s="617"/>
      <c r="DHP38" s="617"/>
      <c r="DHQ38" s="617"/>
      <c r="DHR38" s="617"/>
      <c r="DHS38" s="617"/>
      <c r="DHT38" s="617"/>
      <c r="DHU38" s="617"/>
      <c r="DHV38" s="617"/>
      <c r="DHW38" s="617"/>
      <c r="DHX38" s="617"/>
      <c r="DHY38" s="617"/>
      <c r="DHZ38" s="617"/>
      <c r="DIA38" s="617"/>
      <c r="DIB38" s="617"/>
      <c r="DIC38" s="617"/>
      <c r="DID38" s="617"/>
      <c r="DIE38" s="617"/>
      <c r="DIF38" s="617"/>
      <c r="DIG38" s="617"/>
      <c r="DIH38" s="617"/>
      <c r="DII38" s="617"/>
      <c r="DIJ38" s="617"/>
      <c r="DIK38" s="617"/>
      <c r="DIL38" s="617"/>
      <c r="DIM38" s="617"/>
      <c r="DIN38" s="617"/>
      <c r="DIO38" s="617"/>
      <c r="DIP38" s="617"/>
      <c r="DIQ38" s="617"/>
      <c r="DIR38" s="617"/>
      <c r="DIS38" s="617"/>
      <c r="DIT38" s="617"/>
      <c r="DIU38" s="617"/>
      <c r="DIV38" s="617"/>
      <c r="DIW38" s="617"/>
      <c r="DIX38" s="617"/>
      <c r="DIY38" s="617"/>
      <c r="DIZ38" s="617"/>
      <c r="DJA38" s="617"/>
      <c r="DJB38" s="617"/>
      <c r="DJC38" s="617"/>
      <c r="DJD38" s="617"/>
      <c r="DJE38" s="617"/>
      <c r="DJF38" s="617"/>
      <c r="DJG38" s="617"/>
      <c r="DJH38" s="617"/>
      <c r="DJI38" s="617"/>
      <c r="DJJ38" s="617"/>
      <c r="DJK38" s="617"/>
      <c r="DJL38" s="617"/>
      <c r="DJM38" s="617"/>
      <c r="DJN38" s="617"/>
      <c r="DJO38" s="617"/>
      <c r="DJP38" s="617"/>
      <c r="DJQ38" s="617"/>
      <c r="DJR38" s="617"/>
      <c r="DJS38" s="617"/>
      <c r="DJT38" s="617"/>
      <c r="DJU38" s="617"/>
      <c r="DJV38" s="617"/>
      <c r="DJW38" s="617"/>
      <c r="DJX38" s="617"/>
      <c r="DJY38" s="617"/>
      <c r="DJZ38" s="617"/>
      <c r="DKA38" s="617"/>
      <c r="DKB38" s="617"/>
      <c r="DKC38" s="617"/>
      <c r="DKD38" s="617"/>
      <c r="DKE38" s="617"/>
      <c r="DKF38" s="617"/>
      <c r="DKG38" s="617"/>
      <c r="DKH38" s="617"/>
      <c r="DKI38" s="617"/>
      <c r="DKJ38" s="617"/>
      <c r="DKK38" s="617"/>
      <c r="DKL38" s="617"/>
      <c r="DKM38" s="617"/>
      <c r="DKN38" s="617"/>
      <c r="DKO38" s="617"/>
      <c r="DKP38" s="617"/>
      <c r="DKQ38" s="617"/>
      <c r="DKR38" s="617"/>
      <c r="DKS38" s="617"/>
      <c r="DKT38" s="617"/>
      <c r="DKU38" s="617"/>
      <c r="DKV38" s="617"/>
      <c r="DKW38" s="617"/>
      <c r="DKX38" s="617"/>
      <c r="DKY38" s="617"/>
      <c r="DKZ38" s="617"/>
      <c r="DLA38" s="617"/>
      <c r="DLB38" s="617"/>
      <c r="DLC38" s="617"/>
      <c r="DLD38" s="617"/>
      <c r="DLE38" s="617"/>
      <c r="DLF38" s="617"/>
      <c r="DLG38" s="617"/>
      <c r="DLH38" s="617"/>
      <c r="DLI38" s="617"/>
      <c r="DLJ38" s="617"/>
      <c r="DLK38" s="617"/>
      <c r="DLL38" s="617"/>
      <c r="DLM38" s="617"/>
      <c r="DLN38" s="617"/>
      <c r="DLO38" s="617"/>
      <c r="DLP38" s="617"/>
      <c r="DLQ38" s="617"/>
      <c r="DLR38" s="617"/>
      <c r="DLS38" s="617"/>
      <c r="DLT38" s="617"/>
      <c r="DLU38" s="617"/>
      <c r="DLV38" s="617"/>
      <c r="DLW38" s="617"/>
      <c r="DLX38" s="617"/>
      <c r="DLY38" s="617"/>
      <c r="DLZ38" s="617"/>
      <c r="DMA38" s="617"/>
      <c r="DMB38" s="617"/>
      <c r="DMC38" s="617"/>
      <c r="DMD38" s="617"/>
      <c r="DME38" s="617"/>
      <c r="DMF38" s="617"/>
      <c r="DMG38" s="617"/>
      <c r="DMH38" s="617"/>
      <c r="DMI38" s="617"/>
      <c r="DMJ38" s="617"/>
      <c r="DMK38" s="617"/>
      <c r="DML38" s="617"/>
      <c r="DMM38" s="617"/>
      <c r="DMN38" s="617"/>
      <c r="DMO38" s="617"/>
      <c r="DMP38" s="617"/>
      <c r="DMQ38" s="617"/>
      <c r="DMR38" s="617"/>
      <c r="DMS38" s="617"/>
      <c r="DMT38" s="617"/>
      <c r="DMU38" s="617"/>
      <c r="DMV38" s="617"/>
      <c r="DMW38" s="617"/>
      <c r="DMX38" s="617"/>
      <c r="DMY38" s="617"/>
      <c r="DMZ38" s="617"/>
      <c r="DNA38" s="617"/>
      <c r="DNB38" s="617"/>
      <c r="DNC38" s="617"/>
      <c r="DND38" s="617"/>
      <c r="DNE38" s="617"/>
      <c r="DNF38" s="617"/>
      <c r="DNG38" s="617"/>
      <c r="DNH38" s="617"/>
      <c r="DNI38" s="617"/>
      <c r="DNJ38" s="617"/>
      <c r="DNK38" s="617"/>
      <c r="DNL38" s="617"/>
      <c r="DNM38" s="617"/>
      <c r="DNN38" s="617"/>
      <c r="DNO38" s="617"/>
      <c r="DNP38" s="617"/>
      <c r="DNQ38" s="617"/>
      <c r="DNR38" s="617"/>
      <c r="DNS38" s="617"/>
      <c r="DNT38" s="617"/>
      <c r="DNU38" s="617"/>
      <c r="DNV38" s="617"/>
      <c r="DNW38" s="617"/>
      <c r="DNX38" s="617"/>
      <c r="DNY38" s="617"/>
      <c r="DNZ38" s="617"/>
      <c r="DOA38" s="617"/>
      <c r="DOB38" s="617"/>
      <c r="DOC38" s="617"/>
      <c r="DOD38" s="617"/>
      <c r="DOE38" s="617"/>
      <c r="DOF38" s="617"/>
      <c r="DOG38" s="617"/>
      <c r="DOH38" s="617"/>
      <c r="DOI38" s="617"/>
      <c r="DOJ38" s="617"/>
      <c r="DOK38" s="617"/>
      <c r="DOL38" s="617"/>
      <c r="DOM38" s="617"/>
      <c r="DON38" s="617"/>
      <c r="DOO38" s="617"/>
      <c r="DOP38" s="617"/>
      <c r="DOQ38" s="617"/>
      <c r="DOR38" s="617"/>
      <c r="DOS38" s="617"/>
      <c r="DOT38" s="617"/>
      <c r="DOU38" s="617"/>
      <c r="DOV38" s="617"/>
      <c r="DOW38" s="617"/>
      <c r="DOX38" s="617"/>
      <c r="DOY38" s="617"/>
      <c r="DOZ38" s="617"/>
      <c r="DPA38" s="617"/>
      <c r="DPB38" s="617"/>
      <c r="DPC38" s="617"/>
      <c r="DPD38" s="617"/>
      <c r="DPE38" s="617"/>
      <c r="DPF38" s="617"/>
      <c r="DPG38" s="617"/>
      <c r="DPH38" s="617"/>
      <c r="DPI38" s="617"/>
      <c r="DPJ38" s="617"/>
      <c r="DPK38" s="617"/>
      <c r="DPL38" s="617"/>
      <c r="DPM38" s="617"/>
      <c r="DPN38" s="617"/>
      <c r="DPO38" s="617"/>
      <c r="DPP38" s="617"/>
      <c r="DPQ38" s="617"/>
      <c r="DPR38" s="617"/>
      <c r="DPS38" s="617"/>
      <c r="DPT38" s="617"/>
      <c r="DPU38" s="617"/>
      <c r="DPV38" s="617"/>
      <c r="DPW38" s="617"/>
      <c r="DPX38" s="617"/>
      <c r="DPY38" s="617"/>
      <c r="DPZ38" s="617"/>
      <c r="DQA38" s="617"/>
      <c r="DQB38" s="617"/>
      <c r="DQC38" s="617"/>
      <c r="DQD38" s="617"/>
      <c r="DQE38" s="617"/>
      <c r="DQF38" s="617"/>
      <c r="DQG38" s="617"/>
      <c r="DQH38" s="617"/>
      <c r="DQI38" s="617"/>
      <c r="DQJ38" s="617"/>
      <c r="DQK38" s="617"/>
      <c r="DQL38" s="617"/>
      <c r="DQM38" s="617"/>
      <c r="DQN38" s="617"/>
      <c r="DQO38" s="617"/>
      <c r="DQP38" s="617"/>
      <c r="DQQ38" s="617"/>
      <c r="DQR38" s="617"/>
      <c r="DQS38" s="617"/>
      <c r="DQT38" s="617"/>
      <c r="DQU38" s="617"/>
      <c r="DQV38" s="617"/>
      <c r="DQW38" s="617"/>
      <c r="DQX38" s="617"/>
      <c r="DQY38" s="617"/>
      <c r="DQZ38" s="617"/>
      <c r="DRA38" s="617"/>
      <c r="DRB38" s="617"/>
      <c r="DRC38" s="617"/>
      <c r="DRD38" s="617"/>
      <c r="DRE38" s="617"/>
      <c r="DRF38" s="617"/>
      <c r="DRG38" s="617"/>
      <c r="DRH38" s="617"/>
      <c r="DRI38" s="617"/>
      <c r="DRJ38" s="617"/>
      <c r="DRK38" s="617"/>
      <c r="DRL38" s="617"/>
      <c r="DRM38" s="617"/>
      <c r="DRN38" s="617"/>
      <c r="DRO38" s="617"/>
      <c r="DRP38" s="617"/>
      <c r="DRQ38" s="617"/>
      <c r="DRR38" s="617"/>
      <c r="DRS38" s="617"/>
      <c r="DRT38" s="617"/>
      <c r="DRU38" s="617"/>
      <c r="DRV38" s="617"/>
      <c r="DRW38" s="617"/>
      <c r="DRX38" s="617"/>
      <c r="DRY38" s="617"/>
      <c r="DRZ38" s="617"/>
      <c r="DSA38" s="617"/>
      <c r="DSB38" s="617"/>
      <c r="DSC38" s="617"/>
      <c r="DSD38" s="617"/>
      <c r="DSE38" s="617"/>
      <c r="DSF38" s="617"/>
      <c r="DSG38" s="617"/>
      <c r="DSH38" s="617"/>
      <c r="DSI38" s="617"/>
      <c r="DSJ38" s="617"/>
      <c r="DSK38" s="617"/>
      <c r="DSL38" s="617"/>
      <c r="DSM38" s="617"/>
      <c r="DSN38" s="617"/>
      <c r="DSO38" s="617"/>
      <c r="DSP38" s="617"/>
      <c r="DSQ38" s="617"/>
      <c r="DSR38" s="617"/>
      <c r="DSS38" s="617"/>
      <c r="DST38" s="617"/>
      <c r="DSU38" s="617"/>
      <c r="DSV38" s="617"/>
      <c r="DSW38" s="617"/>
      <c r="DSX38" s="617"/>
      <c r="DSY38" s="617"/>
      <c r="DSZ38" s="617"/>
      <c r="DTA38" s="617"/>
      <c r="DTB38" s="617"/>
      <c r="DTC38" s="617"/>
      <c r="DTD38" s="617"/>
      <c r="DTE38" s="617"/>
      <c r="DTF38" s="617"/>
      <c r="DTG38" s="617"/>
      <c r="DTH38" s="617"/>
      <c r="DTI38" s="617"/>
      <c r="DTJ38" s="617"/>
      <c r="DTK38" s="617"/>
      <c r="DTL38" s="617"/>
      <c r="DTM38" s="617"/>
      <c r="DTN38" s="617"/>
      <c r="DTO38" s="617"/>
      <c r="DTP38" s="617"/>
      <c r="DTQ38" s="617"/>
      <c r="DTR38" s="617"/>
      <c r="DTS38" s="617"/>
      <c r="DTT38" s="617"/>
      <c r="DTU38" s="617"/>
      <c r="DTV38" s="617"/>
      <c r="DTW38" s="617"/>
      <c r="DTX38" s="617"/>
      <c r="DTY38" s="617"/>
      <c r="DTZ38" s="617"/>
      <c r="DUA38" s="617"/>
      <c r="DUB38" s="617"/>
      <c r="DUC38" s="617"/>
      <c r="DUD38" s="617"/>
      <c r="DUE38" s="617"/>
      <c r="DUF38" s="617"/>
      <c r="DUG38" s="617"/>
      <c r="DUH38" s="617"/>
      <c r="DUI38" s="617"/>
      <c r="DUJ38" s="617"/>
      <c r="DUK38" s="617"/>
      <c r="DUL38" s="617"/>
      <c r="DUM38" s="617"/>
      <c r="DUN38" s="617"/>
      <c r="DUO38" s="617"/>
      <c r="DUP38" s="617"/>
      <c r="DUQ38" s="617"/>
      <c r="DUR38" s="617"/>
      <c r="DUS38" s="617"/>
      <c r="DUT38" s="617"/>
      <c r="DUU38" s="617"/>
      <c r="DUV38" s="617"/>
      <c r="DUW38" s="617"/>
      <c r="DUX38" s="617"/>
      <c r="DUY38" s="617"/>
      <c r="DUZ38" s="617"/>
      <c r="DVA38" s="617"/>
      <c r="DVB38" s="617"/>
      <c r="DVC38" s="617"/>
      <c r="DVD38" s="617"/>
      <c r="DVE38" s="617"/>
      <c r="DVF38" s="617"/>
      <c r="DVG38" s="617"/>
      <c r="DVH38" s="617"/>
      <c r="DVI38" s="617"/>
      <c r="DVJ38" s="617"/>
      <c r="DVK38" s="617"/>
      <c r="DVL38" s="617"/>
      <c r="DVM38" s="617"/>
      <c r="DVN38" s="617"/>
      <c r="DVO38" s="617"/>
      <c r="DVP38" s="617"/>
      <c r="DVQ38" s="617"/>
      <c r="DVR38" s="617"/>
      <c r="DVS38" s="617"/>
      <c r="DVT38" s="617"/>
      <c r="DVU38" s="617"/>
      <c r="DVV38" s="617"/>
      <c r="DVW38" s="617"/>
      <c r="DVX38" s="617"/>
      <c r="DVY38" s="617"/>
      <c r="DVZ38" s="617"/>
      <c r="DWA38" s="617"/>
      <c r="DWB38" s="617"/>
      <c r="DWC38" s="617"/>
      <c r="DWD38" s="617"/>
      <c r="DWE38" s="617"/>
      <c r="DWF38" s="617"/>
      <c r="DWG38" s="617"/>
      <c r="DWH38" s="617"/>
      <c r="DWI38" s="617"/>
      <c r="DWJ38" s="617"/>
      <c r="DWK38" s="617"/>
      <c r="DWL38" s="617"/>
      <c r="DWM38" s="617"/>
      <c r="DWN38" s="617"/>
      <c r="DWO38" s="617"/>
      <c r="DWP38" s="617"/>
      <c r="DWQ38" s="617"/>
      <c r="DWR38" s="617"/>
      <c r="DWS38" s="617"/>
      <c r="DWT38" s="617"/>
      <c r="DWU38" s="617"/>
      <c r="DWV38" s="617"/>
      <c r="DWW38" s="617"/>
      <c r="DWX38" s="617"/>
      <c r="DWY38" s="617"/>
      <c r="DWZ38" s="617"/>
      <c r="DXA38" s="617"/>
      <c r="DXB38" s="617"/>
      <c r="DXC38" s="617"/>
      <c r="DXD38" s="617"/>
      <c r="DXE38" s="617"/>
      <c r="DXF38" s="617"/>
      <c r="DXG38" s="617"/>
      <c r="DXH38" s="617"/>
      <c r="DXI38" s="617"/>
      <c r="DXJ38" s="617"/>
      <c r="DXK38" s="617"/>
      <c r="DXL38" s="617"/>
      <c r="DXM38" s="617"/>
      <c r="DXN38" s="617"/>
      <c r="DXO38" s="617"/>
      <c r="DXP38" s="617"/>
      <c r="DXQ38" s="617"/>
      <c r="DXR38" s="617"/>
      <c r="DXS38" s="617"/>
      <c r="DXT38" s="617"/>
      <c r="DXU38" s="617"/>
      <c r="DXV38" s="617"/>
      <c r="DXW38" s="617"/>
      <c r="DXX38" s="617"/>
      <c r="DXY38" s="617"/>
      <c r="DXZ38" s="617"/>
      <c r="DYA38" s="617"/>
      <c r="DYB38" s="617"/>
      <c r="DYC38" s="617"/>
      <c r="DYD38" s="617"/>
      <c r="DYE38" s="617"/>
      <c r="DYF38" s="617"/>
      <c r="DYG38" s="617"/>
      <c r="DYH38" s="617"/>
      <c r="DYI38" s="617"/>
      <c r="DYJ38" s="617"/>
      <c r="DYK38" s="617"/>
      <c r="DYL38" s="617"/>
      <c r="DYM38" s="617"/>
      <c r="DYN38" s="617"/>
      <c r="DYO38" s="617"/>
      <c r="DYP38" s="617"/>
      <c r="DYQ38" s="617"/>
      <c r="DYR38" s="617"/>
      <c r="DYS38" s="617"/>
      <c r="DYT38" s="617"/>
      <c r="DYU38" s="617"/>
      <c r="DYV38" s="617"/>
      <c r="DYW38" s="617"/>
      <c r="DYX38" s="617"/>
      <c r="DYY38" s="617"/>
      <c r="DYZ38" s="617"/>
      <c r="DZA38" s="617"/>
      <c r="DZB38" s="617"/>
      <c r="DZC38" s="617"/>
      <c r="DZD38" s="617"/>
      <c r="DZE38" s="617"/>
      <c r="DZF38" s="617"/>
      <c r="DZG38" s="617"/>
      <c r="DZH38" s="617"/>
      <c r="DZI38" s="617"/>
      <c r="DZJ38" s="617"/>
      <c r="DZK38" s="617"/>
      <c r="DZL38" s="617"/>
      <c r="DZM38" s="617"/>
      <c r="DZN38" s="617"/>
      <c r="DZO38" s="617"/>
      <c r="DZP38" s="617"/>
      <c r="DZQ38" s="617"/>
      <c r="DZR38" s="617"/>
      <c r="DZS38" s="617"/>
      <c r="DZT38" s="617"/>
      <c r="DZU38" s="617"/>
      <c r="DZV38" s="617"/>
      <c r="DZW38" s="617"/>
      <c r="DZX38" s="617"/>
      <c r="DZY38" s="617"/>
      <c r="DZZ38" s="617"/>
      <c r="EAA38" s="617"/>
      <c r="EAB38" s="617"/>
      <c r="EAC38" s="617"/>
      <c r="EAD38" s="617"/>
      <c r="EAE38" s="617"/>
      <c r="EAF38" s="617"/>
      <c r="EAG38" s="617"/>
      <c r="EAH38" s="617"/>
      <c r="EAI38" s="617"/>
      <c r="EAJ38" s="617"/>
      <c r="EAK38" s="617"/>
      <c r="EAL38" s="617"/>
      <c r="EAM38" s="617"/>
      <c r="EAN38" s="617"/>
      <c r="EAO38" s="617"/>
      <c r="EAP38" s="617"/>
      <c r="EAQ38" s="617"/>
      <c r="EAR38" s="617"/>
      <c r="EAS38" s="617"/>
      <c r="EAT38" s="617"/>
      <c r="EAU38" s="617"/>
      <c r="EAV38" s="617"/>
      <c r="EAW38" s="617"/>
      <c r="EAX38" s="617"/>
      <c r="EAY38" s="617"/>
      <c r="EAZ38" s="617"/>
      <c r="EBA38" s="617"/>
      <c r="EBB38" s="617"/>
      <c r="EBC38" s="617"/>
      <c r="EBD38" s="617"/>
      <c r="EBE38" s="617"/>
      <c r="EBF38" s="617"/>
      <c r="EBG38" s="617"/>
      <c r="EBH38" s="617"/>
      <c r="EBI38" s="617"/>
      <c r="EBJ38" s="617"/>
      <c r="EBK38" s="617"/>
      <c r="EBL38" s="617"/>
      <c r="EBM38" s="617"/>
      <c r="EBN38" s="617"/>
      <c r="EBO38" s="617"/>
      <c r="EBP38" s="617"/>
      <c r="EBQ38" s="617"/>
      <c r="EBR38" s="617"/>
      <c r="EBS38" s="617"/>
      <c r="EBT38" s="617"/>
      <c r="EBU38" s="617"/>
      <c r="EBV38" s="617"/>
      <c r="EBW38" s="617"/>
      <c r="EBX38" s="617"/>
      <c r="EBY38" s="617"/>
      <c r="EBZ38" s="617"/>
      <c r="ECA38" s="617"/>
      <c r="ECB38" s="617"/>
      <c r="ECC38" s="617"/>
      <c r="ECD38" s="617"/>
      <c r="ECE38" s="617"/>
      <c r="ECF38" s="617"/>
      <c r="ECG38" s="617"/>
      <c r="ECH38" s="617"/>
      <c r="ECI38" s="617"/>
      <c r="ECJ38" s="617"/>
      <c r="ECK38" s="617"/>
      <c r="ECL38" s="617"/>
      <c r="ECM38" s="617"/>
      <c r="ECN38" s="617"/>
      <c r="ECO38" s="617"/>
      <c r="ECP38" s="617"/>
      <c r="ECQ38" s="617"/>
      <c r="ECR38" s="617"/>
      <c r="ECS38" s="617"/>
      <c r="ECT38" s="617"/>
      <c r="ECU38" s="617"/>
      <c r="ECV38" s="617"/>
      <c r="ECW38" s="617"/>
      <c r="ECX38" s="617"/>
      <c r="ECY38" s="617"/>
      <c r="ECZ38" s="617"/>
      <c r="EDA38" s="617"/>
      <c r="EDB38" s="617"/>
      <c r="EDC38" s="617"/>
      <c r="EDD38" s="617"/>
      <c r="EDE38" s="617"/>
      <c r="EDF38" s="617"/>
      <c r="EDG38" s="617"/>
      <c r="EDH38" s="617"/>
      <c r="EDI38" s="617"/>
      <c r="EDJ38" s="617"/>
      <c r="EDK38" s="617"/>
      <c r="EDL38" s="617"/>
      <c r="EDM38" s="617"/>
      <c r="EDN38" s="617"/>
      <c r="EDO38" s="617"/>
      <c r="EDP38" s="617"/>
      <c r="EDQ38" s="617"/>
      <c r="EDR38" s="617"/>
      <c r="EDS38" s="617"/>
      <c r="EDT38" s="617"/>
      <c r="EDU38" s="617"/>
      <c r="EDV38" s="617"/>
      <c r="EDW38" s="617"/>
      <c r="EDX38" s="617"/>
      <c r="EDY38" s="617"/>
      <c r="EDZ38" s="617"/>
      <c r="EEA38" s="617"/>
      <c r="EEB38" s="617"/>
      <c r="EEC38" s="617"/>
      <c r="EED38" s="617"/>
      <c r="EEE38" s="617"/>
      <c r="EEF38" s="617"/>
      <c r="EEG38" s="617"/>
      <c r="EEH38" s="617"/>
      <c r="EEI38" s="617"/>
      <c r="EEJ38" s="617"/>
      <c r="EEK38" s="617"/>
      <c r="EEL38" s="617"/>
      <c r="EEM38" s="617"/>
      <c r="EEN38" s="617"/>
      <c r="EEO38" s="617"/>
      <c r="EEP38" s="617"/>
      <c r="EEQ38" s="617"/>
      <c r="EER38" s="617"/>
      <c r="EES38" s="617"/>
      <c r="EET38" s="617"/>
      <c r="EEU38" s="617"/>
      <c r="EEV38" s="617"/>
      <c r="EEW38" s="617"/>
      <c r="EEX38" s="617"/>
      <c r="EEY38" s="617"/>
      <c r="EEZ38" s="617"/>
      <c r="EFA38" s="617"/>
      <c r="EFB38" s="617"/>
      <c r="EFC38" s="617"/>
      <c r="EFD38" s="617"/>
      <c r="EFE38" s="617"/>
      <c r="EFF38" s="617"/>
      <c r="EFG38" s="617"/>
      <c r="EFH38" s="617"/>
      <c r="EFI38" s="617"/>
      <c r="EFJ38" s="617"/>
      <c r="EFK38" s="617"/>
      <c r="EFL38" s="617"/>
      <c r="EFM38" s="617"/>
      <c r="EFN38" s="617"/>
      <c r="EFO38" s="617"/>
      <c r="EFP38" s="617"/>
      <c r="EFQ38" s="617"/>
      <c r="EFR38" s="617"/>
      <c r="EFS38" s="617"/>
      <c r="EFT38" s="617"/>
      <c r="EFU38" s="617"/>
      <c r="EFV38" s="617"/>
      <c r="EFW38" s="617"/>
      <c r="EFX38" s="617"/>
      <c r="EFY38" s="617"/>
      <c r="EFZ38" s="617"/>
      <c r="EGA38" s="617"/>
      <c r="EGB38" s="617"/>
      <c r="EGC38" s="617"/>
      <c r="EGD38" s="617"/>
      <c r="EGE38" s="617"/>
      <c r="EGF38" s="617"/>
      <c r="EGG38" s="617"/>
      <c r="EGH38" s="617"/>
      <c r="EGI38" s="617"/>
      <c r="EGJ38" s="617"/>
      <c r="EGK38" s="617"/>
      <c r="EGL38" s="617"/>
      <c r="EGM38" s="617"/>
      <c r="EGN38" s="617"/>
      <c r="EGO38" s="617"/>
      <c r="EGP38" s="617"/>
      <c r="EGQ38" s="617"/>
      <c r="EGR38" s="617"/>
      <c r="EGS38" s="617"/>
      <c r="EGT38" s="617"/>
      <c r="EGU38" s="617"/>
      <c r="EGV38" s="617"/>
      <c r="EGW38" s="617"/>
      <c r="EGX38" s="617"/>
      <c r="EGY38" s="617"/>
      <c r="EGZ38" s="617"/>
      <c r="EHA38" s="617"/>
      <c r="EHB38" s="617"/>
      <c r="EHC38" s="617"/>
      <c r="EHD38" s="617"/>
      <c r="EHE38" s="617"/>
      <c r="EHF38" s="617"/>
      <c r="EHG38" s="617"/>
      <c r="EHH38" s="617"/>
      <c r="EHI38" s="617"/>
      <c r="EHJ38" s="617"/>
      <c r="EHK38" s="617"/>
      <c r="EHL38" s="617"/>
      <c r="EHM38" s="617"/>
      <c r="EHN38" s="617"/>
      <c r="EHO38" s="617"/>
      <c r="EHP38" s="617"/>
      <c r="EHQ38" s="617"/>
      <c r="EHR38" s="617"/>
      <c r="EHS38" s="617"/>
      <c r="EHT38" s="617"/>
      <c r="EHU38" s="617"/>
      <c r="EHV38" s="617"/>
      <c r="EHW38" s="617"/>
      <c r="EHX38" s="617"/>
      <c r="EHY38" s="617"/>
      <c r="EHZ38" s="617"/>
      <c r="EIA38" s="617"/>
      <c r="EIB38" s="617"/>
      <c r="EIC38" s="617"/>
      <c r="EID38" s="617"/>
      <c r="EIE38" s="617"/>
      <c r="EIF38" s="617"/>
      <c r="EIG38" s="617"/>
      <c r="EIH38" s="617"/>
      <c r="EII38" s="617"/>
      <c r="EIJ38" s="617"/>
      <c r="EIK38" s="617"/>
      <c r="EIL38" s="617"/>
      <c r="EIM38" s="617"/>
      <c r="EIN38" s="617"/>
      <c r="EIO38" s="617"/>
      <c r="EIP38" s="617"/>
      <c r="EIQ38" s="617"/>
      <c r="EIR38" s="617"/>
      <c r="EIS38" s="617"/>
      <c r="EIT38" s="617"/>
      <c r="EIU38" s="617"/>
      <c r="EIV38" s="617"/>
      <c r="EIW38" s="617"/>
      <c r="EIX38" s="617"/>
      <c r="EIY38" s="617"/>
      <c r="EIZ38" s="617"/>
      <c r="EJA38" s="617"/>
      <c r="EJB38" s="617"/>
      <c r="EJC38" s="617"/>
      <c r="EJD38" s="617"/>
      <c r="EJE38" s="617"/>
      <c r="EJF38" s="617"/>
      <c r="EJG38" s="617"/>
      <c r="EJH38" s="617"/>
      <c r="EJI38" s="617"/>
      <c r="EJJ38" s="617"/>
      <c r="EJK38" s="617"/>
      <c r="EJL38" s="617"/>
      <c r="EJM38" s="617"/>
      <c r="EJN38" s="617"/>
      <c r="EJO38" s="617"/>
      <c r="EJP38" s="617"/>
      <c r="EJQ38" s="617"/>
      <c r="EJR38" s="617"/>
      <c r="EJS38" s="617"/>
      <c r="EJT38" s="617"/>
      <c r="EJU38" s="617"/>
      <c r="EJV38" s="617"/>
      <c r="EJW38" s="617"/>
      <c r="EJX38" s="617"/>
      <c r="EJY38" s="617"/>
      <c r="EJZ38" s="617"/>
      <c r="EKA38" s="617"/>
      <c r="EKB38" s="617"/>
      <c r="EKC38" s="617"/>
      <c r="EKD38" s="617"/>
      <c r="EKE38" s="617"/>
      <c r="EKF38" s="617"/>
      <c r="EKG38" s="617"/>
      <c r="EKH38" s="617"/>
      <c r="EKI38" s="617"/>
      <c r="EKJ38" s="617"/>
      <c r="EKK38" s="617"/>
      <c r="EKL38" s="617"/>
      <c r="EKM38" s="617"/>
      <c r="EKN38" s="617"/>
      <c r="EKO38" s="617"/>
      <c r="EKP38" s="617"/>
      <c r="EKQ38" s="617"/>
      <c r="EKR38" s="617"/>
      <c r="EKS38" s="617"/>
      <c r="EKT38" s="617"/>
      <c r="EKU38" s="617"/>
      <c r="EKV38" s="617"/>
      <c r="EKW38" s="617"/>
      <c r="EKX38" s="617"/>
      <c r="EKY38" s="617"/>
      <c r="EKZ38" s="617"/>
      <c r="ELA38" s="617"/>
      <c r="ELB38" s="617"/>
      <c r="ELC38" s="617"/>
      <c r="ELD38" s="617"/>
      <c r="ELE38" s="617"/>
      <c r="ELF38" s="617"/>
      <c r="ELG38" s="617"/>
      <c r="ELH38" s="617"/>
      <c r="ELI38" s="617"/>
      <c r="ELJ38" s="617"/>
      <c r="ELK38" s="617"/>
      <c r="ELL38" s="617"/>
      <c r="ELM38" s="617"/>
      <c r="ELN38" s="617"/>
      <c r="ELO38" s="617"/>
      <c r="ELP38" s="617"/>
      <c r="ELQ38" s="617"/>
      <c r="ELR38" s="617"/>
      <c r="ELS38" s="617"/>
      <c r="ELT38" s="617"/>
      <c r="ELU38" s="617"/>
      <c r="ELV38" s="617"/>
      <c r="ELW38" s="617"/>
      <c r="ELX38" s="617"/>
      <c r="ELY38" s="617"/>
      <c r="ELZ38" s="617"/>
      <c r="EMA38" s="617"/>
      <c r="EMB38" s="617"/>
      <c r="EMC38" s="617"/>
      <c r="EMD38" s="617"/>
      <c r="EME38" s="617"/>
      <c r="EMF38" s="617"/>
      <c r="EMG38" s="617"/>
      <c r="EMH38" s="617"/>
      <c r="EMI38" s="617"/>
      <c r="EMJ38" s="617"/>
      <c r="EMK38" s="617"/>
      <c r="EML38" s="617"/>
      <c r="EMM38" s="617"/>
      <c r="EMN38" s="617"/>
      <c r="EMO38" s="617"/>
      <c r="EMP38" s="617"/>
      <c r="EMQ38" s="617"/>
      <c r="EMR38" s="617"/>
      <c r="EMS38" s="617"/>
      <c r="EMT38" s="617"/>
      <c r="EMU38" s="617"/>
      <c r="EMV38" s="617"/>
      <c r="EMW38" s="617"/>
      <c r="EMX38" s="617"/>
      <c r="EMY38" s="617"/>
      <c r="EMZ38" s="617"/>
      <c r="ENA38" s="617"/>
      <c r="ENB38" s="617"/>
      <c r="ENC38" s="617"/>
      <c r="END38" s="617"/>
      <c r="ENE38" s="617"/>
      <c r="ENF38" s="617"/>
      <c r="ENG38" s="617"/>
      <c r="ENH38" s="617"/>
      <c r="ENI38" s="617"/>
      <c r="ENJ38" s="617"/>
      <c r="ENK38" s="617"/>
      <c r="ENL38" s="617"/>
      <c r="ENM38" s="617"/>
      <c r="ENN38" s="617"/>
      <c r="ENO38" s="617"/>
      <c r="ENP38" s="617"/>
      <c r="ENQ38" s="617"/>
      <c r="ENR38" s="617"/>
      <c r="ENS38" s="617"/>
      <c r="ENT38" s="617"/>
      <c r="ENU38" s="617"/>
      <c r="ENV38" s="617"/>
      <c r="ENW38" s="617"/>
      <c r="ENX38" s="617"/>
      <c r="ENY38" s="617"/>
      <c r="ENZ38" s="617"/>
      <c r="EOA38" s="617"/>
      <c r="EOB38" s="617"/>
      <c r="EOC38" s="617"/>
      <c r="EOD38" s="617"/>
      <c r="EOE38" s="617"/>
      <c r="EOF38" s="617"/>
      <c r="EOG38" s="617"/>
      <c r="EOH38" s="617"/>
      <c r="EOI38" s="617"/>
      <c r="EOJ38" s="617"/>
      <c r="EOK38" s="617"/>
      <c r="EOL38" s="617"/>
      <c r="EOM38" s="617"/>
      <c r="EON38" s="617"/>
      <c r="EOO38" s="617"/>
      <c r="EOP38" s="617"/>
      <c r="EOQ38" s="617"/>
      <c r="EOR38" s="617"/>
      <c r="EOS38" s="617"/>
      <c r="EOT38" s="617"/>
      <c r="EOU38" s="617"/>
      <c r="EOV38" s="617"/>
      <c r="EOW38" s="617"/>
      <c r="EOX38" s="617"/>
      <c r="EOY38" s="617"/>
      <c r="EOZ38" s="617"/>
      <c r="EPA38" s="617"/>
      <c r="EPB38" s="617"/>
      <c r="EPC38" s="617"/>
      <c r="EPD38" s="617"/>
      <c r="EPE38" s="617"/>
      <c r="EPF38" s="617"/>
      <c r="EPG38" s="617"/>
      <c r="EPH38" s="617"/>
      <c r="EPI38" s="617"/>
      <c r="EPJ38" s="617"/>
      <c r="EPK38" s="617"/>
      <c r="EPL38" s="617"/>
      <c r="EPM38" s="617"/>
      <c r="EPN38" s="617"/>
      <c r="EPO38" s="617"/>
      <c r="EPP38" s="617"/>
      <c r="EPQ38" s="617"/>
      <c r="EPR38" s="617"/>
      <c r="EPS38" s="617"/>
      <c r="EPT38" s="617"/>
      <c r="EPU38" s="617"/>
      <c r="EPV38" s="617"/>
      <c r="EPW38" s="617"/>
      <c r="EPX38" s="617"/>
      <c r="EPY38" s="617"/>
      <c r="EPZ38" s="617"/>
      <c r="EQA38" s="617"/>
      <c r="EQB38" s="617"/>
      <c r="EQC38" s="617"/>
      <c r="EQD38" s="617"/>
      <c r="EQE38" s="617"/>
      <c r="EQF38" s="617"/>
      <c r="EQG38" s="617"/>
      <c r="EQH38" s="617"/>
      <c r="EQI38" s="617"/>
      <c r="EQJ38" s="617"/>
      <c r="EQK38" s="617"/>
      <c r="EQL38" s="617"/>
      <c r="EQM38" s="617"/>
      <c r="EQN38" s="617"/>
      <c r="EQO38" s="617"/>
      <c r="EQP38" s="617"/>
      <c r="EQQ38" s="617"/>
      <c r="EQR38" s="617"/>
      <c r="EQS38" s="617"/>
      <c r="EQT38" s="617"/>
      <c r="EQU38" s="617"/>
      <c r="EQV38" s="617"/>
      <c r="EQW38" s="617"/>
      <c r="EQX38" s="617"/>
      <c r="EQY38" s="617"/>
      <c r="EQZ38" s="617"/>
      <c r="ERA38" s="617"/>
      <c r="ERB38" s="617"/>
      <c r="ERC38" s="617"/>
      <c r="ERD38" s="617"/>
      <c r="ERE38" s="617"/>
      <c r="ERF38" s="617"/>
      <c r="ERG38" s="617"/>
      <c r="ERH38" s="617"/>
      <c r="ERI38" s="617"/>
      <c r="ERJ38" s="617"/>
      <c r="ERK38" s="617"/>
      <c r="ERL38" s="617"/>
      <c r="ERM38" s="617"/>
      <c r="ERN38" s="617"/>
      <c r="ERO38" s="617"/>
      <c r="ERP38" s="617"/>
      <c r="ERQ38" s="617"/>
      <c r="ERR38" s="617"/>
      <c r="ERS38" s="617"/>
      <c r="ERT38" s="617"/>
      <c r="ERU38" s="617"/>
      <c r="ERV38" s="617"/>
      <c r="ERW38" s="617"/>
      <c r="ERX38" s="617"/>
      <c r="ERY38" s="617"/>
      <c r="ERZ38" s="617"/>
      <c r="ESA38" s="617"/>
      <c r="ESB38" s="617"/>
      <c r="ESC38" s="617"/>
      <c r="ESD38" s="617"/>
      <c r="ESE38" s="617"/>
      <c r="ESF38" s="617"/>
      <c r="ESG38" s="617"/>
      <c r="ESH38" s="617"/>
      <c r="ESI38" s="617"/>
      <c r="ESJ38" s="617"/>
      <c r="ESK38" s="617"/>
      <c r="ESL38" s="617"/>
      <c r="ESM38" s="617"/>
      <c r="ESN38" s="617"/>
      <c r="ESO38" s="617"/>
      <c r="ESP38" s="617"/>
      <c r="ESQ38" s="617"/>
      <c r="ESR38" s="617"/>
      <c r="ESS38" s="617"/>
      <c r="EST38" s="617"/>
      <c r="ESU38" s="617"/>
      <c r="ESV38" s="617"/>
      <c r="ESW38" s="617"/>
      <c r="ESX38" s="617"/>
      <c r="ESY38" s="617"/>
      <c r="ESZ38" s="617"/>
      <c r="ETA38" s="617"/>
      <c r="ETB38" s="617"/>
      <c r="ETC38" s="617"/>
      <c r="ETD38" s="617"/>
      <c r="ETE38" s="617"/>
      <c r="ETF38" s="617"/>
      <c r="ETG38" s="617"/>
      <c r="ETH38" s="617"/>
      <c r="ETI38" s="617"/>
      <c r="ETJ38" s="617"/>
      <c r="ETK38" s="617"/>
      <c r="ETL38" s="617"/>
      <c r="ETM38" s="617"/>
      <c r="ETN38" s="617"/>
      <c r="ETO38" s="617"/>
      <c r="ETP38" s="617"/>
      <c r="ETQ38" s="617"/>
      <c r="ETR38" s="617"/>
      <c r="ETS38" s="617"/>
      <c r="ETT38" s="617"/>
      <c r="ETU38" s="617"/>
      <c r="ETV38" s="617"/>
      <c r="ETW38" s="617"/>
      <c r="ETX38" s="617"/>
      <c r="ETY38" s="617"/>
      <c r="ETZ38" s="617"/>
      <c r="EUA38" s="617"/>
      <c r="EUB38" s="617"/>
      <c r="EUC38" s="617"/>
      <c r="EUD38" s="617"/>
      <c r="EUE38" s="617"/>
      <c r="EUF38" s="617"/>
      <c r="EUG38" s="617"/>
      <c r="EUH38" s="617"/>
      <c r="EUI38" s="617"/>
      <c r="EUJ38" s="617"/>
      <c r="EUK38" s="617"/>
      <c r="EUL38" s="617"/>
      <c r="EUM38" s="617"/>
      <c r="EUN38" s="617"/>
      <c r="EUO38" s="617"/>
      <c r="EUP38" s="617"/>
      <c r="EUQ38" s="617"/>
      <c r="EUR38" s="617"/>
      <c r="EUS38" s="617"/>
      <c r="EUT38" s="617"/>
      <c r="EUU38" s="617"/>
      <c r="EUV38" s="617"/>
      <c r="EUW38" s="617"/>
      <c r="EUX38" s="617"/>
      <c r="EUY38" s="617"/>
      <c r="EUZ38" s="617"/>
      <c r="EVA38" s="617"/>
      <c r="EVB38" s="617"/>
      <c r="EVC38" s="617"/>
      <c r="EVD38" s="617"/>
      <c r="EVE38" s="617"/>
      <c r="EVF38" s="617"/>
      <c r="EVG38" s="617"/>
      <c r="EVH38" s="617"/>
      <c r="EVI38" s="617"/>
      <c r="EVJ38" s="617"/>
      <c r="EVK38" s="617"/>
      <c r="EVL38" s="617"/>
      <c r="EVM38" s="617"/>
      <c r="EVN38" s="617"/>
      <c r="EVO38" s="617"/>
      <c r="EVP38" s="617"/>
      <c r="EVQ38" s="617"/>
      <c r="EVR38" s="617"/>
      <c r="EVS38" s="617"/>
      <c r="EVT38" s="617"/>
      <c r="EVU38" s="617"/>
      <c r="EVV38" s="617"/>
      <c r="EVW38" s="617"/>
      <c r="EVX38" s="617"/>
      <c r="EVY38" s="617"/>
      <c r="EVZ38" s="617"/>
      <c r="EWA38" s="617"/>
      <c r="EWB38" s="617"/>
      <c r="EWC38" s="617"/>
      <c r="EWD38" s="617"/>
      <c r="EWE38" s="617"/>
      <c r="EWF38" s="617"/>
      <c r="EWG38" s="617"/>
      <c r="EWH38" s="617"/>
      <c r="EWI38" s="617"/>
      <c r="EWJ38" s="617"/>
      <c r="EWK38" s="617"/>
      <c r="EWL38" s="617"/>
      <c r="EWM38" s="617"/>
      <c r="EWN38" s="617"/>
      <c r="EWO38" s="617"/>
      <c r="EWP38" s="617"/>
      <c r="EWQ38" s="617"/>
      <c r="EWR38" s="617"/>
      <c r="EWS38" s="617"/>
      <c r="EWT38" s="617"/>
      <c r="EWU38" s="617"/>
      <c r="EWV38" s="617"/>
      <c r="EWW38" s="617"/>
      <c r="EWX38" s="617"/>
      <c r="EWY38" s="617"/>
      <c r="EWZ38" s="617"/>
      <c r="EXA38" s="617"/>
      <c r="EXB38" s="617"/>
      <c r="EXC38" s="617"/>
      <c r="EXD38" s="617"/>
      <c r="EXE38" s="617"/>
      <c r="EXF38" s="617"/>
      <c r="EXG38" s="617"/>
      <c r="EXH38" s="617"/>
      <c r="EXI38" s="617"/>
      <c r="EXJ38" s="617"/>
      <c r="EXK38" s="617"/>
      <c r="EXL38" s="617"/>
      <c r="EXM38" s="617"/>
      <c r="EXN38" s="617"/>
      <c r="EXO38" s="617"/>
      <c r="EXP38" s="617"/>
      <c r="EXQ38" s="617"/>
      <c r="EXR38" s="617"/>
      <c r="EXS38" s="617"/>
      <c r="EXT38" s="617"/>
      <c r="EXU38" s="617"/>
      <c r="EXV38" s="617"/>
      <c r="EXW38" s="617"/>
      <c r="EXX38" s="617"/>
      <c r="EXY38" s="617"/>
      <c r="EXZ38" s="617"/>
      <c r="EYA38" s="617"/>
      <c r="EYB38" s="617"/>
      <c r="EYC38" s="617"/>
      <c r="EYD38" s="617"/>
      <c r="EYE38" s="617"/>
      <c r="EYF38" s="617"/>
      <c r="EYG38" s="617"/>
      <c r="EYH38" s="617"/>
      <c r="EYI38" s="617"/>
      <c r="EYJ38" s="617"/>
      <c r="EYK38" s="617"/>
      <c r="EYL38" s="617"/>
      <c r="EYM38" s="617"/>
      <c r="EYN38" s="617"/>
      <c r="EYO38" s="617"/>
      <c r="EYP38" s="617"/>
      <c r="EYQ38" s="617"/>
      <c r="EYR38" s="617"/>
      <c r="EYS38" s="617"/>
      <c r="EYT38" s="617"/>
      <c r="EYU38" s="617"/>
      <c r="EYV38" s="617"/>
      <c r="EYW38" s="617"/>
      <c r="EYX38" s="617"/>
      <c r="EYY38" s="617"/>
      <c r="EYZ38" s="617"/>
      <c r="EZA38" s="617"/>
      <c r="EZB38" s="617"/>
      <c r="EZC38" s="617"/>
      <c r="EZD38" s="617"/>
      <c r="EZE38" s="617"/>
      <c r="EZF38" s="617"/>
      <c r="EZG38" s="617"/>
      <c r="EZH38" s="617"/>
      <c r="EZI38" s="617"/>
      <c r="EZJ38" s="617"/>
      <c r="EZK38" s="617"/>
      <c r="EZL38" s="617"/>
      <c r="EZM38" s="617"/>
      <c r="EZN38" s="617"/>
      <c r="EZO38" s="617"/>
      <c r="EZP38" s="617"/>
      <c r="EZQ38" s="617"/>
      <c r="EZR38" s="617"/>
      <c r="EZS38" s="617"/>
      <c r="EZT38" s="617"/>
      <c r="EZU38" s="617"/>
      <c r="EZV38" s="617"/>
      <c r="EZW38" s="617"/>
      <c r="EZX38" s="617"/>
      <c r="EZY38" s="617"/>
      <c r="EZZ38" s="617"/>
      <c r="FAA38" s="617"/>
      <c r="FAB38" s="617"/>
      <c r="FAC38" s="617"/>
      <c r="FAD38" s="617"/>
      <c r="FAE38" s="617"/>
      <c r="FAF38" s="617"/>
      <c r="FAG38" s="617"/>
      <c r="FAH38" s="617"/>
      <c r="FAI38" s="617"/>
      <c r="FAJ38" s="617"/>
      <c r="FAK38" s="617"/>
      <c r="FAL38" s="617"/>
      <c r="FAM38" s="617"/>
      <c r="FAN38" s="617"/>
      <c r="FAO38" s="617"/>
      <c r="FAP38" s="617"/>
      <c r="FAQ38" s="617"/>
      <c r="FAR38" s="617"/>
      <c r="FAS38" s="617"/>
      <c r="FAT38" s="617"/>
      <c r="FAU38" s="617"/>
      <c r="FAV38" s="617"/>
      <c r="FAW38" s="617"/>
      <c r="FAX38" s="617"/>
      <c r="FAY38" s="617"/>
      <c r="FAZ38" s="617"/>
      <c r="FBA38" s="617"/>
      <c r="FBB38" s="617"/>
      <c r="FBC38" s="617"/>
      <c r="FBD38" s="617"/>
      <c r="FBE38" s="617"/>
      <c r="FBF38" s="617"/>
      <c r="FBG38" s="617"/>
      <c r="FBH38" s="617"/>
      <c r="FBI38" s="617"/>
      <c r="FBJ38" s="617"/>
      <c r="FBK38" s="617"/>
      <c r="FBL38" s="617"/>
      <c r="FBM38" s="617"/>
      <c r="FBN38" s="617"/>
      <c r="FBO38" s="617"/>
      <c r="FBP38" s="617"/>
      <c r="FBQ38" s="617"/>
      <c r="FBR38" s="617"/>
      <c r="FBS38" s="617"/>
      <c r="FBT38" s="617"/>
      <c r="FBU38" s="617"/>
      <c r="FBV38" s="617"/>
      <c r="FBW38" s="617"/>
      <c r="FBX38" s="617"/>
      <c r="FBY38" s="617"/>
      <c r="FBZ38" s="617"/>
      <c r="FCA38" s="617"/>
      <c r="FCB38" s="617"/>
      <c r="FCC38" s="617"/>
      <c r="FCD38" s="617"/>
      <c r="FCE38" s="617"/>
      <c r="FCF38" s="617"/>
      <c r="FCG38" s="617"/>
      <c r="FCH38" s="617"/>
      <c r="FCI38" s="617"/>
      <c r="FCJ38" s="617"/>
      <c r="FCK38" s="617"/>
      <c r="FCL38" s="617"/>
      <c r="FCM38" s="617"/>
      <c r="FCN38" s="617"/>
      <c r="FCO38" s="617"/>
      <c r="FCP38" s="617"/>
      <c r="FCQ38" s="617"/>
      <c r="FCR38" s="617"/>
      <c r="FCS38" s="617"/>
      <c r="FCT38" s="617"/>
      <c r="FCU38" s="617"/>
      <c r="FCV38" s="617"/>
      <c r="FCW38" s="617"/>
      <c r="FCX38" s="617"/>
      <c r="FCY38" s="617"/>
      <c r="FCZ38" s="617"/>
      <c r="FDA38" s="617"/>
      <c r="FDB38" s="617"/>
      <c r="FDC38" s="617"/>
      <c r="FDD38" s="617"/>
      <c r="FDE38" s="617"/>
      <c r="FDF38" s="617"/>
      <c r="FDG38" s="617"/>
      <c r="FDH38" s="617"/>
      <c r="FDI38" s="617"/>
      <c r="FDJ38" s="617"/>
      <c r="FDK38" s="617"/>
      <c r="FDL38" s="617"/>
      <c r="FDM38" s="617"/>
      <c r="FDN38" s="617"/>
      <c r="FDO38" s="617"/>
      <c r="FDP38" s="617"/>
      <c r="FDQ38" s="617"/>
      <c r="FDR38" s="617"/>
      <c r="FDS38" s="617"/>
      <c r="FDT38" s="617"/>
      <c r="FDU38" s="617"/>
      <c r="FDV38" s="617"/>
      <c r="FDW38" s="617"/>
      <c r="FDX38" s="617"/>
      <c r="FDY38" s="617"/>
      <c r="FDZ38" s="617"/>
      <c r="FEA38" s="617"/>
      <c r="FEB38" s="617"/>
      <c r="FEC38" s="617"/>
      <c r="FED38" s="617"/>
      <c r="FEE38" s="617"/>
      <c r="FEF38" s="617"/>
      <c r="FEG38" s="617"/>
      <c r="FEH38" s="617"/>
      <c r="FEI38" s="617"/>
      <c r="FEJ38" s="617"/>
      <c r="FEK38" s="617"/>
      <c r="FEL38" s="617"/>
      <c r="FEM38" s="617"/>
      <c r="FEN38" s="617"/>
      <c r="FEO38" s="617"/>
      <c r="FEP38" s="617"/>
      <c r="FEQ38" s="617"/>
      <c r="FER38" s="617"/>
      <c r="FES38" s="617"/>
      <c r="FET38" s="617"/>
      <c r="FEU38" s="617"/>
      <c r="FEV38" s="617"/>
      <c r="FEW38" s="617"/>
      <c r="FEX38" s="617"/>
      <c r="FEY38" s="617"/>
      <c r="FEZ38" s="617"/>
      <c r="FFA38" s="617"/>
      <c r="FFB38" s="617"/>
      <c r="FFC38" s="617"/>
      <c r="FFD38" s="617"/>
      <c r="FFE38" s="617"/>
      <c r="FFF38" s="617"/>
      <c r="FFG38" s="617"/>
      <c r="FFH38" s="617"/>
      <c r="FFI38" s="617"/>
      <c r="FFJ38" s="617"/>
      <c r="FFK38" s="617"/>
      <c r="FFL38" s="617"/>
      <c r="FFM38" s="617"/>
      <c r="FFN38" s="617"/>
      <c r="FFO38" s="617"/>
      <c r="FFP38" s="617"/>
      <c r="FFQ38" s="617"/>
      <c r="FFR38" s="617"/>
      <c r="FFS38" s="617"/>
      <c r="FFT38" s="617"/>
      <c r="FFU38" s="617"/>
      <c r="FFV38" s="617"/>
      <c r="FFW38" s="617"/>
      <c r="FFX38" s="617"/>
      <c r="FFY38" s="617"/>
      <c r="FFZ38" s="617"/>
      <c r="FGA38" s="617"/>
      <c r="FGB38" s="617"/>
      <c r="FGC38" s="617"/>
      <c r="FGD38" s="617"/>
      <c r="FGE38" s="617"/>
      <c r="FGF38" s="617"/>
      <c r="FGG38" s="617"/>
      <c r="FGH38" s="617"/>
      <c r="FGI38" s="617"/>
      <c r="FGJ38" s="617"/>
      <c r="FGK38" s="617"/>
      <c r="FGL38" s="617"/>
      <c r="FGM38" s="617"/>
      <c r="FGN38" s="617"/>
      <c r="FGO38" s="617"/>
      <c r="FGP38" s="617"/>
      <c r="FGQ38" s="617"/>
      <c r="FGR38" s="617"/>
      <c r="FGS38" s="617"/>
      <c r="FGT38" s="617"/>
      <c r="FGU38" s="617"/>
      <c r="FGV38" s="617"/>
      <c r="FGW38" s="617"/>
      <c r="FGX38" s="617"/>
      <c r="FGY38" s="617"/>
      <c r="FGZ38" s="617"/>
      <c r="FHA38" s="617"/>
      <c r="FHB38" s="617"/>
      <c r="FHC38" s="617"/>
      <c r="FHD38" s="617"/>
      <c r="FHE38" s="617"/>
      <c r="FHF38" s="617"/>
      <c r="FHG38" s="617"/>
      <c r="FHH38" s="617"/>
      <c r="FHI38" s="617"/>
      <c r="FHJ38" s="617"/>
      <c r="FHK38" s="617"/>
      <c r="FHL38" s="617"/>
      <c r="FHM38" s="617"/>
      <c r="FHN38" s="617"/>
      <c r="FHO38" s="617"/>
      <c r="FHP38" s="617"/>
      <c r="FHQ38" s="617"/>
      <c r="FHR38" s="617"/>
      <c r="FHS38" s="617"/>
      <c r="FHT38" s="617"/>
      <c r="FHU38" s="617"/>
      <c r="FHV38" s="617"/>
      <c r="FHW38" s="617"/>
      <c r="FHX38" s="617"/>
      <c r="FHY38" s="617"/>
      <c r="FHZ38" s="617"/>
      <c r="FIA38" s="617"/>
      <c r="FIB38" s="617"/>
      <c r="FIC38" s="617"/>
      <c r="FID38" s="617"/>
      <c r="FIE38" s="617"/>
      <c r="FIF38" s="617"/>
      <c r="FIG38" s="617"/>
      <c r="FIH38" s="617"/>
      <c r="FII38" s="617"/>
      <c r="FIJ38" s="617"/>
      <c r="FIK38" s="617"/>
      <c r="FIL38" s="617"/>
      <c r="FIM38" s="617"/>
      <c r="FIN38" s="617"/>
      <c r="FIO38" s="617"/>
      <c r="FIP38" s="617"/>
      <c r="FIQ38" s="617"/>
      <c r="FIR38" s="617"/>
      <c r="FIS38" s="617"/>
      <c r="FIT38" s="617"/>
      <c r="FIU38" s="617"/>
      <c r="FIV38" s="617"/>
      <c r="FIW38" s="617"/>
      <c r="FIX38" s="617"/>
      <c r="FIY38" s="617"/>
      <c r="FIZ38" s="617"/>
      <c r="FJA38" s="617"/>
      <c r="FJB38" s="617"/>
      <c r="FJC38" s="617"/>
      <c r="FJD38" s="617"/>
      <c r="FJE38" s="617"/>
      <c r="FJF38" s="617"/>
      <c r="FJG38" s="617"/>
      <c r="FJH38" s="617"/>
      <c r="FJI38" s="617"/>
      <c r="FJJ38" s="617"/>
      <c r="FJK38" s="617"/>
      <c r="FJL38" s="617"/>
      <c r="FJM38" s="617"/>
      <c r="FJN38" s="617"/>
      <c r="FJO38" s="617"/>
      <c r="FJP38" s="617"/>
      <c r="FJQ38" s="617"/>
      <c r="FJR38" s="617"/>
      <c r="FJS38" s="617"/>
      <c r="FJT38" s="617"/>
      <c r="FJU38" s="617"/>
      <c r="FJV38" s="617"/>
      <c r="FJW38" s="617"/>
      <c r="FJX38" s="617"/>
      <c r="FJY38" s="617"/>
      <c r="FJZ38" s="617"/>
      <c r="FKA38" s="617"/>
      <c r="FKB38" s="617"/>
      <c r="FKC38" s="617"/>
      <c r="FKD38" s="617"/>
      <c r="FKE38" s="617"/>
      <c r="FKF38" s="617"/>
      <c r="FKG38" s="617"/>
      <c r="FKH38" s="617"/>
      <c r="FKI38" s="617"/>
      <c r="FKJ38" s="617"/>
      <c r="FKK38" s="617"/>
      <c r="FKL38" s="617"/>
      <c r="FKM38" s="617"/>
      <c r="FKN38" s="617"/>
      <c r="FKO38" s="617"/>
      <c r="FKP38" s="617"/>
      <c r="FKQ38" s="617"/>
      <c r="FKR38" s="617"/>
      <c r="FKS38" s="617"/>
      <c r="FKT38" s="617"/>
      <c r="FKU38" s="617"/>
      <c r="FKV38" s="617"/>
      <c r="FKW38" s="617"/>
      <c r="FKX38" s="617"/>
      <c r="FKY38" s="617"/>
      <c r="FKZ38" s="617"/>
      <c r="FLA38" s="617"/>
      <c r="FLB38" s="617"/>
      <c r="FLC38" s="617"/>
      <c r="FLD38" s="617"/>
      <c r="FLE38" s="617"/>
      <c r="FLF38" s="617"/>
      <c r="FLG38" s="617"/>
      <c r="FLH38" s="617"/>
      <c r="FLI38" s="617"/>
      <c r="FLJ38" s="617"/>
      <c r="FLK38" s="617"/>
      <c r="FLL38" s="617"/>
      <c r="FLM38" s="617"/>
      <c r="FLN38" s="617"/>
      <c r="FLO38" s="617"/>
      <c r="FLP38" s="617"/>
      <c r="FLQ38" s="617"/>
      <c r="FLR38" s="617"/>
      <c r="FLS38" s="617"/>
      <c r="FLT38" s="617"/>
      <c r="FLU38" s="617"/>
      <c r="FLV38" s="617"/>
      <c r="FLW38" s="617"/>
      <c r="FLX38" s="617"/>
      <c r="FLY38" s="617"/>
      <c r="FLZ38" s="617"/>
      <c r="FMA38" s="617"/>
      <c r="FMB38" s="617"/>
      <c r="FMC38" s="617"/>
      <c r="FMD38" s="617"/>
      <c r="FME38" s="617"/>
      <c r="FMF38" s="617"/>
      <c r="FMG38" s="617"/>
      <c r="FMH38" s="617"/>
      <c r="FMI38" s="617"/>
      <c r="FMJ38" s="617"/>
      <c r="FMK38" s="617"/>
      <c r="FML38" s="617"/>
      <c r="FMM38" s="617"/>
      <c r="FMN38" s="617"/>
      <c r="FMO38" s="617"/>
      <c r="FMP38" s="617"/>
      <c r="FMQ38" s="617"/>
      <c r="FMR38" s="617"/>
      <c r="FMS38" s="617"/>
      <c r="FMT38" s="617"/>
      <c r="FMU38" s="617"/>
      <c r="FMV38" s="617"/>
      <c r="FMW38" s="617"/>
      <c r="FMX38" s="617"/>
      <c r="FMY38" s="617"/>
      <c r="FMZ38" s="617"/>
      <c r="FNA38" s="617"/>
      <c r="FNB38" s="617"/>
      <c r="FNC38" s="617"/>
      <c r="FND38" s="617"/>
      <c r="FNE38" s="617"/>
      <c r="FNF38" s="617"/>
      <c r="FNG38" s="617"/>
      <c r="FNH38" s="617"/>
      <c r="FNI38" s="617"/>
      <c r="FNJ38" s="617"/>
      <c r="FNK38" s="617"/>
      <c r="FNL38" s="617"/>
      <c r="FNM38" s="617"/>
      <c r="FNN38" s="617"/>
      <c r="FNO38" s="617"/>
      <c r="FNP38" s="617"/>
      <c r="FNQ38" s="617"/>
      <c r="FNR38" s="617"/>
      <c r="FNS38" s="617"/>
      <c r="FNT38" s="617"/>
      <c r="FNU38" s="617"/>
      <c r="FNV38" s="617"/>
      <c r="FNW38" s="617"/>
      <c r="FNX38" s="617"/>
      <c r="FNY38" s="617"/>
      <c r="FNZ38" s="617"/>
      <c r="FOA38" s="617"/>
      <c r="FOB38" s="617"/>
      <c r="FOC38" s="617"/>
      <c r="FOD38" s="617"/>
      <c r="FOE38" s="617"/>
      <c r="FOF38" s="617"/>
      <c r="FOG38" s="617"/>
      <c r="FOH38" s="617"/>
      <c r="FOI38" s="617"/>
      <c r="FOJ38" s="617"/>
      <c r="FOK38" s="617"/>
      <c r="FOL38" s="617"/>
      <c r="FOM38" s="617"/>
      <c r="FON38" s="617"/>
      <c r="FOO38" s="617"/>
      <c r="FOP38" s="617"/>
      <c r="FOQ38" s="617"/>
      <c r="FOR38" s="617"/>
      <c r="FOS38" s="617"/>
      <c r="FOT38" s="617"/>
      <c r="FOU38" s="617"/>
      <c r="FOV38" s="617"/>
      <c r="FOW38" s="617"/>
      <c r="FOX38" s="617"/>
      <c r="FOY38" s="617"/>
      <c r="FOZ38" s="617"/>
      <c r="FPA38" s="617"/>
      <c r="FPB38" s="617"/>
      <c r="FPC38" s="617"/>
      <c r="FPD38" s="617"/>
      <c r="FPE38" s="617"/>
      <c r="FPF38" s="617"/>
      <c r="FPG38" s="617"/>
      <c r="FPH38" s="617"/>
      <c r="FPI38" s="617"/>
      <c r="FPJ38" s="617"/>
      <c r="FPK38" s="617"/>
      <c r="FPL38" s="617"/>
      <c r="FPM38" s="617"/>
      <c r="FPN38" s="617"/>
      <c r="FPO38" s="617"/>
      <c r="FPP38" s="617"/>
      <c r="FPQ38" s="617"/>
      <c r="FPR38" s="617"/>
      <c r="FPS38" s="617"/>
      <c r="FPT38" s="617"/>
      <c r="FPU38" s="617"/>
      <c r="FPV38" s="617"/>
      <c r="FPW38" s="617"/>
      <c r="FPX38" s="617"/>
      <c r="FPY38" s="617"/>
      <c r="FPZ38" s="617"/>
      <c r="FQA38" s="617"/>
      <c r="FQB38" s="617"/>
      <c r="FQC38" s="617"/>
      <c r="FQD38" s="617"/>
      <c r="FQE38" s="617"/>
      <c r="FQF38" s="617"/>
      <c r="FQG38" s="617"/>
      <c r="FQH38" s="617"/>
      <c r="FQI38" s="617"/>
      <c r="FQJ38" s="617"/>
      <c r="FQK38" s="617"/>
      <c r="FQL38" s="617"/>
      <c r="FQM38" s="617"/>
      <c r="FQN38" s="617"/>
      <c r="FQO38" s="617"/>
      <c r="FQP38" s="617"/>
      <c r="FQQ38" s="617"/>
      <c r="FQR38" s="617"/>
      <c r="FQS38" s="617"/>
      <c r="FQT38" s="617"/>
      <c r="FQU38" s="617"/>
      <c r="FQV38" s="617"/>
      <c r="FQW38" s="617"/>
      <c r="FQX38" s="617"/>
      <c r="FQY38" s="617"/>
      <c r="FQZ38" s="617"/>
      <c r="FRA38" s="617"/>
      <c r="FRB38" s="617"/>
      <c r="FRC38" s="617"/>
      <c r="FRD38" s="617"/>
      <c r="FRE38" s="617"/>
      <c r="FRF38" s="617"/>
      <c r="FRG38" s="617"/>
      <c r="FRH38" s="617"/>
      <c r="FRI38" s="617"/>
      <c r="FRJ38" s="617"/>
      <c r="FRK38" s="617"/>
      <c r="FRL38" s="617"/>
      <c r="FRM38" s="617"/>
      <c r="FRN38" s="617"/>
      <c r="FRO38" s="617"/>
      <c r="FRP38" s="617"/>
      <c r="FRQ38" s="617"/>
      <c r="FRR38" s="617"/>
      <c r="FRS38" s="617"/>
      <c r="FRT38" s="617"/>
      <c r="FRU38" s="617"/>
      <c r="FRV38" s="617"/>
      <c r="FRW38" s="617"/>
      <c r="FRX38" s="617"/>
      <c r="FRY38" s="617"/>
      <c r="FRZ38" s="617"/>
      <c r="FSA38" s="617"/>
      <c r="FSB38" s="617"/>
      <c r="FSC38" s="617"/>
      <c r="FSD38" s="617"/>
      <c r="FSE38" s="617"/>
      <c r="FSF38" s="617"/>
      <c r="FSG38" s="617"/>
      <c r="FSH38" s="617"/>
      <c r="FSI38" s="617"/>
      <c r="FSJ38" s="617"/>
      <c r="FSK38" s="617"/>
      <c r="FSL38" s="617"/>
      <c r="FSM38" s="617"/>
      <c r="FSN38" s="617"/>
      <c r="FSO38" s="617"/>
      <c r="FSP38" s="617"/>
      <c r="FSQ38" s="617"/>
      <c r="FSR38" s="617"/>
      <c r="FSS38" s="617"/>
      <c r="FST38" s="617"/>
      <c r="FSU38" s="617"/>
      <c r="FSV38" s="617"/>
      <c r="FSW38" s="617"/>
      <c r="FSX38" s="617"/>
      <c r="FSY38" s="617"/>
      <c r="FSZ38" s="617"/>
      <c r="FTA38" s="617"/>
      <c r="FTB38" s="617"/>
      <c r="FTC38" s="617"/>
      <c r="FTD38" s="617"/>
      <c r="FTE38" s="617"/>
      <c r="FTF38" s="617"/>
      <c r="FTG38" s="617"/>
      <c r="FTH38" s="617"/>
      <c r="FTI38" s="617"/>
      <c r="FTJ38" s="617"/>
      <c r="FTK38" s="617"/>
      <c r="FTL38" s="617"/>
      <c r="FTM38" s="617"/>
      <c r="FTN38" s="617"/>
      <c r="FTO38" s="617"/>
      <c r="FTP38" s="617"/>
      <c r="FTQ38" s="617"/>
      <c r="FTR38" s="617"/>
      <c r="FTS38" s="617"/>
      <c r="FTT38" s="617"/>
      <c r="FTU38" s="617"/>
      <c r="FTV38" s="617"/>
      <c r="FTW38" s="617"/>
      <c r="FTX38" s="617"/>
      <c r="FTY38" s="617"/>
      <c r="FTZ38" s="617"/>
      <c r="FUA38" s="617"/>
      <c r="FUB38" s="617"/>
      <c r="FUC38" s="617"/>
      <c r="FUD38" s="617"/>
      <c r="FUE38" s="617"/>
      <c r="FUF38" s="617"/>
      <c r="FUG38" s="617"/>
      <c r="FUH38" s="617"/>
      <c r="FUI38" s="617"/>
      <c r="FUJ38" s="617"/>
      <c r="FUK38" s="617"/>
      <c r="FUL38" s="617"/>
      <c r="FUM38" s="617"/>
      <c r="FUN38" s="617"/>
      <c r="FUO38" s="617"/>
      <c r="FUP38" s="617"/>
      <c r="FUQ38" s="617"/>
      <c r="FUR38" s="617"/>
      <c r="FUS38" s="617"/>
      <c r="FUT38" s="617"/>
      <c r="FUU38" s="617"/>
      <c r="FUV38" s="617"/>
      <c r="FUW38" s="617"/>
      <c r="FUX38" s="617"/>
      <c r="FUY38" s="617"/>
      <c r="FUZ38" s="617"/>
      <c r="FVA38" s="617"/>
      <c r="FVB38" s="617"/>
      <c r="FVC38" s="617"/>
      <c r="FVD38" s="617"/>
      <c r="FVE38" s="617"/>
      <c r="FVF38" s="617"/>
      <c r="FVG38" s="617"/>
      <c r="FVH38" s="617"/>
      <c r="FVI38" s="617"/>
      <c r="FVJ38" s="617"/>
      <c r="FVK38" s="617"/>
      <c r="FVL38" s="617"/>
      <c r="FVM38" s="617"/>
      <c r="FVN38" s="617"/>
      <c r="FVO38" s="617"/>
      <c r="FVP38" s="617"/>
      <c r="FVQ38" s="617"/>
      <c r="FVR38" s="617"/>
      <c r="FVS38" s="617"/>
      <c r="FVT38" s="617"/>
      <c r="FVU38" s="617"/>
      <c r="FVV38" s="617"/>
      <c r="FVW38" s="617"/>
      <c r="FVX38" s="617"/>
      <c r="FVY38" s="617"/>
      <c r="FVZ38" s="617"/>
      <c r="FWA38" s="617"/>
      <c r="FWB38" s="617"/>
      <c r="FWC38" s="617"/>
      <c r="FWD38" s="617"/>
      <c r="FWE38" s="617"/>
      <c r="FWF38" s="617"/>
      <c r="FWG38" s="617"/>
      <c r="FWH38" s="617"/>
      <c r="FWI38" s="617"/>
      <c r="FWJ38" s="617"/>
      <c r="FWK38" s="617"/>
      <c r="FWL38" s="617"/>
      <c r="FWM38" s="617"/>
      <c r="FWN38" s="617"/>
      <c r="FWO38" s="617"/>
      <c r="FWP38" s="617"/>
      <c r="FWQ38" s="617"/>
      <c r="FWR38" s="617"/>
      <c r="FWS38" s="617"/>
      <c r="FWT38" s="617"/>
      <c r="FWU38" s="617"/>
      <c r="FWV38" s="617"/>
      <c r="FWW38" s="617"/>
      <c r="FWX38" s="617"/>
      <c r="FWY38" s="617"/>
      <c r="FWZ38" s="617"/>
      <c r="FXA38" s="617"/>
      <c r="FXB38" s="617"/>
      <c r="FXC38" s="617"/>
      <c r="FXD38" s="617"/>
      <c r="FXE38" s="617"/>
      <c r="FXF38" s="617"/>
      <c r="FXG38" s="617"/>
      <c r="FXH38" s="617"/>
      <c r="FXI38" s="617"/>
      <c r="FXJ38" s="617"/>
      <c r="FXK38" s="617"/>
      <c r="FXL38" s="617"/>
      <c r="FXM38" s="617"/>
      <c r="FXN38" s="617"/>
      <c r="FXO38" s="617"/>
      <c r="FXP38" s="617"/>
      <c r="FXQ38" s="617"/>
      <c r="FXR38" s="617"/>
      <c r="FXS38" s="617"/>
      <c r="FXT38" s="617"/>
      <c r="FXU38" s="617"/>
      <c r="FXV38" s="617"/>
      <c r="FXW38" s="617"/>
      <c r="FXX38" s="617"/>
      <c r="FXY38" s="617"/>
      <c r="FXZ38" s="617"/>
      <c r="FYA38" s="617"/>
      <c r="FYB38" s="617"/>
      <c r="FYC38" s="617"/>
      <c r="FYD38" s="617"/>
      <c r="FYE38" s="617"/>
      <c r="FYF38" s="617"/>
      <c r="FYG38" s="617"/>
      <c r="FYH38" s="617"/>
      <c r="FYI38" s="617"/>
      <c r="FYJ38" s="617"/>
      <c r="FYK38" s="617"/>
      <c r="FYL38" s="617"/>
      <c r="FYM38" s="617"/>
      <c r="FYN38" s="617"/>
      <c r="FYO38" s="617"/>
      <c r="FYP38" s="617"/>
      <c r="FYQ38" s="617"/>
      <c r="FYR38" s="617"/>
      <c r="FYS38" s="617"/>
      <c r="FYT38" s="617"/>
      <c r="FYU38" s="617"/>
      <c r="FYV38" s="617"/>
      <c r="FYW38" s="617"/>
      <c r="FYX38" s="617"/>
      <c r="FYY38" s="617"/>
      <c r="FYZ38" s="617"/>
      <c r="FZA38" s="617"/>
      <c r="FZB38" s="617"/>
      <c r="FZC38" s="617"/>
      <c r="FZD38" s="617"/>
      <c r="FZE38" s="617"/>
      <c r="FZF38" s="617"/>
      <c r="FZG38" s="617"/>
      <c r="FZH38" s="617"/>
      <c r="FZI38" s="617"/>
      <c r="FZJ38" s="617"/>
      <c r="FZK38" s="617"/>
      <c r="FZL38" s="617"/>
      <c r="FZM38" s="617"/>
      <c r="FZN38" s="617"/>
      <c r="FZO38" s="617"/>
      <c r="FZP38" s="617"/>
      <c r="FZQ38" s="617"/>
      <c r="FZR38" s="617"/>
      <c r="FZS38" s="617"/>
      <c r="FZT38" s="617"/>
      <c r="FZU38" s="617"/>
      <c r="FZV38" s="617"/>
      <c r="FZW38" s="617"/>
      <c r="FZX38" s="617"/>
      <c r="FZY38" s="617"/>
      <c r="FZZ38" s="617"/>
      <c r="GAA38" s="617"/>
      <c r="GAB38" s="617"/>
      <c r="GAC38" s="617"/>
      <c r="GAD38" s="617"/>
      <c r="GAE38" s="617"/>
      <c r="GAF38" s="617"/>
      <c r="GAG38" s="617"/>
      <c r="GAH38" s="617"/>
      <c r="GAI38" s="617"/>
      <c r="GAJ38" s="617"/>
      <c r="GAK38" s="617"/>
      <c r="GAL38" s="617"/>
      <c r="GAM38" s="617"/>
      <c r="GAN38" s="617"/>
      <c r="GAO38" s="617"/>
      <c r="GAP38" s="617"/>
      <c r="GAQ38" s="617"/>
      <c r="GAR38" s="617"/>
      <c r="GAS38" s="617"/>
      <c r="GAT38" s="617"/>
      <c r="GAU38" s="617"/>
      <c r="GAV38" s="617"/>
      <c r="GAW38" s="617"/>
      <c r="GAX38" s="617"/>
      <c r="GAY38" s="617"/>
      <c r="GAZ38" s="617"/>
      <c r="GBA38" s="617"/>
      <c r="GBB38" s="617"/>
      <c r="GBC38" s="617"/>
      <c r="GBD38" s="617"/>
      <c r="GBE38" s="617"/>
      <c r="GBF38" s="617"/>
      <c r="GBG38" s="617"/>
      <c r="GBH38" s="617"/>
      <c r="GBI38" s="617"/>
      <c r="GBJ38" s="617"/>
      <c r="GBK38" s="617"/>
      <c r="GBL38" s="617"/>
      <c r="GBM38" s="617"/>
      <c r="GBN38" s="617"/>
      <c r="GBO38" s="617"/>
      <c r="GBP38" s="617"/>
      <c r="GBQ38" s="617"/>
      <c r="GBR38" s="617"/>
      <c r="GBS38" s="617"/>
      <c r="GBT38" s="617"/>
      <c r="GBU38" s="617"/>
      <c r="GBV38" s="617"/>
      <c r="GBW38" s="617"/>
      <c r="GBX38" s="617"/>
      <c r="GBY38" s="617"/>
      <c r="GBZ38" s="617"/>
      <c r="GCA38" s="617"/>
      <c r="GCB38" s="617"/>
      <c r="GCC38" s="617"/>
      <c r="GCD38" s="617"/>
      <c r="GCE38" s="617"/>
      <c r="GCF38" s="617"/>
      <c r="GCG38" s="617"/>
      <c r="GCH38" s="617"/>
      <c r="GCI38" s="617"/>
      <c r="GCJ38" s="617"/>
      <c r="GCK38" s="617"/>
      <c r="GCL38" s="617"/>
      <c r="GCM38" s="617"/>
      <c r="GCN38" s="617"/>
      <c r="GCO38" s="617"/>
      <c r="GCP38" s="617"/>
      <c r="GCQ38" s="617"/>
      <c r="GCR38" s="617"/>
      <c r="GCS38" s="617"/>
      <c r="GCT38" s="617"/>
      <c r="GCU38" s="617"/>
      <c r="GCV38" s="617"/>
      <c r="GCW38" s="617"/>
      <c r="GCX38" s="617"/>
      <c r="GCY38" s="617"/>
      <c r="GCZ38" s="617"/>
      <c r="GDA38" s="617"/>
      <c r="GDB38" s="617"/>
      <c r="GDC38" s="617"/>
      <c r="GDD38" s="617"/>
      <c r="GDE38" s="617"/>
      <c r="GDF38" s="617"/>
      <c r="GDG38" s="617"/>
      <c r="GDH38" s="617"/>
      <c r="GDI38" s="617"/>
      <c r="GDJ38" s="617"/>
      <c r="GDK38" s="617"/>
      <c r="GDL38" s="617"/>
      <c r="GDM38" s="617"/>
      <c r="GDN38" s="617"/>
      <c r="GDO38" s="617"/>
      <c r="GDP38" s="617"/>
      <c r="GDQ38" s="617"/>
      <c r="GDR38" s="617"/>
      <c r="GDS38" s="617"/>
      <c r="GDT38" s="617"/>
      <c r="GDU38" s="617"/>
      <c r="GDV38" s="617"/>
      <c r="GDW38" s="617"/>
      <c r="GDX38" s="617"/>
      <c r="GDY38" s="617"/>
      <c r="GDZ38" s="617"/>
      <c r="GEA38" s="617"/>
      <c r="GEB38" s="617"/>
      <c r="GEC38" s="617"/>
      <c r="GED38" s="617"/>
      <c r="GEE38" s="617"/>
      <c r="GEF38" s="617"/>
      <c r="GEG38" s="617"/>
      <c r="GEH38" s="617"/>
      <c r="GEI38" s="617"/>
      <c r="GEJ38" s="617"/>
      <c r="GEK38" s="617"/>
      <c r="GEL38" s="617"/>
      <c r="GEM38" s="617"/>
      <c r="GEN38" s="617"/>
      <c r="GEO38" s="617"/>
      <c r="GEP38" s="617"/>
      <c r="GEQ38" s="617"/>
      <c r="GER38" s="617"/>
      <c r="GES38" s="617"/>
      <c r="GET38" s="617"/>
      <c r="GEU38" s="617"/>
      <c r="GEV38" s="617"/>
      <c r="GEW38" s="617"/>
      <c r="GEX38" s="617"/>
      <c r="GEY38" s="617"/>
      <c r="GEZ38" s="617"/>
      <c r="GFA38" s="617"/>
      <c r="GFB38" s="617"/>
      <c r="GFC38" s="617"/>
      <c r="GFD38" s="617"/>
      <c r="GFE38" s="617"/>
      <c r="GFF38" s="617"/>
      <c r="GFG38" s="617"/>
      <c r="GFH38" s="617"/>
      <c r="GFI38" s="617"/>
      <c r="GFJ38" s="617"/>
      <c r="GFK38" s="617"/>
      <c r="GFL38" s="617"/>
      <c r="GFM38" s="617"/>
      <c r="GFN38" s="617"/>
      <c r="GFO38" s="617"/>
      <c r="GFP38" s="617"/>
      <c r="GFQ38" s="617"/>
      <c r="GFR38" s="617"/>
      <c r="GFS38" s="617"/>
      <c r="GFT38" s="617"/>
      <c r="GFU38" s="617"/>
      <c r="GFV38" s="617"/>
      <c r="GFW38" s="617"/>
      <c r="GFX38" s="617"/>
      <c r="GFY38" s="617"/>
      <c r="GFZ38" s="617"/>
      <c r="GGA38" s="617"/>
      <c r="GGB38" s="617"/>
      <c r="GGC38" s="617"/>
      <c r="GGD38" s="617"/>
      <c r="GGE38" s="617"/>
      <c r="GGF38" s="617"/>
      <c r="GGG38" s="617"/>
      <c r="GGH38" s="617"/>
      <c r="GGI38" s="617"/>
      <c r="GGJ38" s="617"/>
      <c r="GGK38" s="617"/>
      <c r="GGL38" s="617"/>
      <c r="GGM38" s="617"/>
      <c r="GGN38" s="617"/>
      <c r="GGO38" s="617"/>
      <c r="GGP38" s="617"/>
      <c r="GGQ38" s="617"/>
      <c r="GGR38" s="617"/>
      <c r="GGS38" s="617"/>
      <c r="GGT38" s="617"/>
      <c r="GGU38" s="617"/>
      <c r="GGV38" s="617"/>
      <c r="GGW38" s="617"/>
      <c r="GGX38" s="617"/>
      <c r="GGY38" s="617"/>
      <c r="GGZ38" s="617"/>
      <c r="GHA38" s="617"/>
      <c r="GHB38" s="617"/>
      <c r="GHC38" s="617"/>
      <c r="GHD38" s="617"/>
      <c r="GHE38" s="617"/>
      <c r="GHF38" s="617"/>
      <c r="GHG38" s="617"/>
      <c r="GHH38" s="617"/>
      <c r="GHI38" s="617"/>
      <c r="GHJ38" s="617"/>
      <c r="GHK38" s="617"/>
      <c r="GHL38" s="617"/>
      <c r="GHM38" s="617"/>
      <c r="GHN38" s="617"/>
      <c r="GHO38" s="617"/>
      <c r="GHP38" s="617"/>
      <c r="GHQ38" s="617"/>
      <c r="GHR38" s="617"/>
      <c r="GHS38" s="617"/>
      <c r="GHT38" s="617"/>
      <c r="GHU38" s="617"/>
      <c r="GHV38" s="617"/>
      <c r="GHW38" s="617"/>
      <c r="GHX38" s="617"/>
      <c r="GHY38" s="617"/>
      <c r="GHZ38" s="617"/>
      <c r="GIA38" s="617"/>
      <c r="GIB38" s="617"/>
      <c r="GIC38" s="617"/>
      <c r="GID38" s="617"/>
      <c r="GIE38" s="617"/>
      <c r="GIF38" s="617"/>
      <c r="GIG38" s="617"/>
      <c r="GIH38" s="617"/>
      <c r="GII38" s="617"/>
      <c r="GIJ38" s="617"/>
      <c r="GIK38" s="617"/>
      <c r="GIL38" s="617"/>
      <c r="GIM38" s="617"/>
      <c r="GIN38" s="617"/>
      <c r="GIO38" s="617"/>
      <c r="GIP38" s="617"/>
      <c r="GIQ38" s="617"/>
      <c r="GIR38" s="617"/>
      <c r="GIS38" s="617"/>
      <c r="GIT38" s="617"/>
      <c r="GIU38" s="617"/>
      <c r="GIV38" s="617"/>
      <c r="GIW38" s="617"/>
      <c r="GIX38" s="617"/>
      <c r="GIY38" s="617"/>
      <c r="GIZ38" s="617"/>
      <c r="GJA38" s="617"/>
      <c r="GJB38" s="617"/>
      <c r="GJC38" s="617"/>
      <c r="GJD38" s="617"/>
      <c r="GJE38" s="617"/>
      <c r="GJF38" s="617"/>
      <c r="GJG38" s="617"/>
      <c r="GJH38" s="617"/>
      <c r="GJI38" s="617"/>
      <c r="GJJ38" s="617"/>
      <c r="GJK38" s="617"/>
      <c r="GJL38" s="617"/>
      <c r="GJM38" s="617"/>
      <c r="GJN38" s="617"/>
      <c r="GJO38" s="617"/>
      <c r="GJP38" s="617"/>
      <c r="GJQ38" s="617"/>
      <c r="GJR38" s="617"/>
      <c r="GJS38" s="617"/>
      <c r="GJT38" s="617"/>
      <c r="GJU38" s="617"/>
      <c r="GJV38" s="617"/>
      <c r="GJW38" s="617"/>
      <c r="GJX38" s="617"/>
      <c r="GJY38" s="617"/>
      <c r="GJZ38" s="617"/>
      <c r="GKA38" s="617"/>
      <c r="GKB38" s="617"/>
      <c r="GKC38" s="617"/>
      <c r="GKD38" s="617"/>
      <c r="GKE38" s="617"/>
      <c r="GKF38" s="617"/>
      <c r="GKG38" s="617"/>
      <c r="GKH38" s="617"/>
      <c r="GKI38" s="617"/>
      <c r="GKJ38" s="617"/>
      <c r="GKK38" s="617"/>
      <c r="GKL38" s="617"/>
      <c r="GKM38" s="617"/>
      <c r="GKN38" s="617"/>
      <c r="GKO38" s="617"/>
      <c r="GKP38" s="617"/>
      <c r="GKQ38" s="617"/>
      <c r="GKR38" s="617"/>
      <c r="GKS38" s="617"/>
      <c r="GKT38" s="617"/>
      <c r="GKU38" s="617"/>
      <c r="GKV38" s="617"/>
      <c r="GKW38" s="617"/>
      <c r="GKX38" s="617"/>
      <c r="GKY38" s="617"/>
      <c r="GKZ38" s="617"/>
      <c r="GLA38" s="617"/>
      <c r="GLB38" s="617"/>
      <c r="GLC38" s="617"/>
      <c r="GLD38" s="617"/>
      <c r="GLE38" s="617"/>
      <c r="GLF38" s="617"/>
      <c r="GLG38" s="617"/>
      <c r="GLH38" s="617"/>
      <c r="GLI38" s="617"/>
      <c r="GLJ38" s="617"/>
      <c r="GLK38" s="617"/>
      <c r="GLL38" s="617"/>
      <c r="GLM38" s="617"/>
      <c r="GLN38" s="617"/>
      <c r="GLO38" s="617"/>
      <c r="GLP38" s="617"/>
      <c r="GLQ38" s="617"/>
      <c r="GLR38" s="617"/>
      <c r="GLS38" s="617"/>
      <c r="GLT38" s="617"/>
      <c r="GLU38" s="617"/>
      <c r="GLV38" s="617"/>
      <c r="GLW38" s="617"/>
      <c r="GLX38" s="617"/>
      <c r="GLY38" s="617"/>
      <c r="GLZ38" s="617"/>
      <c r="GMA38" s="617"/>
      <c r="GMB38" s="617"/>
      <c r="GMC38" s="617"/>
      <c r="GMD38" s="617"/>
      <c r="GME38" s="617"/>
      <c r="GMF38" s="617"/>
      <c r="GMG38" s="617"/>
      <c r="GMH38" s="617"/>
      <c r="GMI38" s="617"/>
      <c r="GMJ38" s="617"/>
      <c r="GMK38" s="617"/>
      <c r="GML38" s="617"/>
      <c r="GMM38" s="617"/>
      <c r="GMN38" s="617"/>
      <c r="GMO38" s="617"/>
      <c r="GMP38" s="617"/>
      <c r="GMQ38" s="617"/>
      <c r="GMR38" s="617"/>
      <c r="GMS38" s="617"/>
      <c r="GMT38" s="617"/>
      <c r="GMU38" s="617"/>
      <c r="GMV38" s="617"/>
      <c r="GMW38" s="617"/>
      <c r="GMX38" s="617"/>
      <c r="GMY38" s="617"/>
      <c r="GMZ38" s="617"/>
      <c r="GNA38" s="617"/>
      <c r="GNB38" s="617"/>
      <c r="GNC38" s="617"/>
      <c r="GND38" s="617"/>
      <c r="GNE38" s="617"/>
      <c r="GNF38" s="617"/>
      <c r="GNG38" s="617"/>
      <c r="GNH38" s="617"/>
      <c r="GNI38" s="617"/>
      <c r="GNJ38" s="617"/>
      <c r="GNK38" s="617"/>
      <c r="GNL38" s="617"/>
      <c r="GNM38" s="617"/>
      <c r="GNN38" s="617"/>
      <c r="GNO38" s="617"/>
      <c r="GNP38" s="617"/>
      <c r="GNQ38" s="617"/>
      <c r="GNR38" s="617"/>
      <c r="GNS38" s="617"/>
      <c r="GNT38" s="617"/>
      <c r="GNU38" s="617"/>
      <c r="GNV38" s="617"/>
      <c r="GNW38" s="617"/>
      <c r="GNX38" s="617"/>
      <c r="GNY38" s="617"/>
      <c r="GNZ38" s="617"/>
      <c r="GOA38" s="617"/>
      <c r="GOB38" s="617"/>
      <c r="GOC38" s="617"/>
      <c r="GOD38" s="617"/>
      <c r="GOE38" s="617"/>
      <c r="GOF38" s="617"/>
      <c r="GOG38" s="617"/>
      <c r="GOH38" s="617"/>
      <c r="GOI38" s="617"/>
      <c r="GOJ38" s="617"/>
      <c r="GOK38" s="617"/>
      <c r="GOL38" s="617"/>
      <c r="GOM38" s="617"/>
      <c r="GON38" s="617"/>
      <c r="GOO38" s="617"/>
      <c r="GOP38" s="617"/>
      <c r="GOQ38" s="617"/>
      <c r="GOR38" s="617"/>
      <c r="GOS38" s="617"/>
      <c r="GOT38" s="617"/>
      <c r="GOU38" s="617"/>
      <c r="GOV38" s="617"/>
      <c r="GOW38" s="617"/>
      <c r="GOX38" s="617"/>
      <c r="GOY38" s="617"/>
      <c r="GOZ38" s="617"/>
      <c r="GPA38" s="617"/>
      <c r="GPB38" s="617"/>
      <c r="GPC38" s="617"/>
      <c r="GPD38" s="617"/>
      <c r="GPE38" s="617"/>
      <c r="GPF38" s="617"/>
      <c r="GPG38" s="617"/>
      <c r="GPH38" s="617"/>
      <c r="GPI38" s="617"/>
      <c r="GPJ38" s="617"/>
      <c r="GPK38" s="617"/>
      <c r="GPL38" s="617"/>
      <c r="GPM38" s="617"/>
      <c r="GPN38" s="617"/>
      <c r="GPO38" s="617"/>
      <c r="GPP38" s="617"/>
      <c r="GPQ38" s="617"/>
      <c r="GPR38" s="617"/>
      <c r="GPS38" s="617"/>
      <c r="GPT38" s="617"/>
      <c r="GPU38" s="617"/>
      <c r="GPV38" s="617"/>
      <c r="GPW38" s="617"/>
      <c r="GPX38" s="617"/>
      <c r="GPY38" s="617"/>
      <c r="GPZ38" s="617"/>
      <c r="GQA38" s="617"/>
      <c r="GQB38" s="617"/>
      <c r="GQC38" s="617"/>
      <c r="GQD38" s="617"/>
      <c r="GQE38" s="617"/>
      <c r="GQF38" s="617"/>
      <c r="GQG38" s="617"/>
      <c r="GQH38" s="617"/>
      <c r="GQI38" s="617"/>
      <c r="GQJ38" s="617"/>
      <c r="GQK38" s="617"/>
      <c r="GQL38" s="617"/>
      <c r="GQM38" s="617"/>
      <c r="GQN38" s="617"/>
      <c r="GQO38" s="617"/>
      <c r="GQP38" s="617"/>
      <c r="GQQ38" s="617"/>
      <c r="GQR38" s="617"/>
      <c r="GQS38" s="617"/>
      <c r="GQT38" s="617"/>
      <c r="GQU38" s="617"/>
      <c r="GQV38" s="617"/>
      <c r="GQW38" s="617"/>
      <c r="GQX38" s="617"/>
      <c r="GQY38" s="617"/>
      <c r="GQZ38" s="617"/>
      <c r="GRA38" s="617"/>
      <c r="GRB38" s="617"/>
      <c r="GRC38" s="617"/>
      <c r="GRD38" s="617"/>
      <c r="GRE38" s="617"/>
      <c r="GRF38" s="617"/>
      <c r="GRG38" s="617"/>
      <c r="GRH38" s="617"/>
      <c r="GRI38" s="617"/>
      <c r="GRJ38" s="617"/>
      <c r="GRK38" s="617"/>
      <c r="GRL38" s="617"/>
      <c r="GRM38" s="617"/>
      <c r="GRN38" s="617"/>
      <c r="GRO38" s="617"/>
      <c r="GRP38" s="617"/>
      <c r="GRQ38" s="617"/>
      <c r="GRR38" s="617"/>
      <c r="GRS38" s="617"/>
      <c r="GRT38" s="617"/>
      <c r="GRU38" s="617"/>
      <c r="GRV38" s="617"/>
      <c r="GRW38" s="617"/>
      <c r="GRX38" s="617"/>
      <c r="GRY38" s="617"/>
      <c r="GRZ38" s="617"/>
      <c r="GSA38" s="617"/>
      <c r="GSB38" s="617"/>
      <c r="GSC38" s="617"/>
      <c r="GSD38" s="617"/>
      <c r="GSE38" s="617"/>
      <c r="GSF38" s="617"/>
      <c r="GSG38" s="617"/>
      <c r="GSH38" s="617"/>
      <c r="GSI38" s="617"/>
      <c r="GSJ38" s="617"/>
      <c r="GSK38" s="617"/>
      <c r="GSL38" s="617"/>
      <c r="GSM38" s="617"/>
      <c r="GSN38" s="617"/>
      <c r="GSO38" s="617"/>
      <c r="GSP38" s="617"/>
      <c r="GSQ38" s="617"/>
      <c r="GSR38" s="617"/>
      <c r="GSS38" s="617"/>
      <c r="GST38" s="617"/>
      <c r="GSU38" s="617"/>
      <c r="GSV38" s="617"/>
      <c r="GSW38" s="617"/>
      <c r="GSX38" s="617"/>
      <c r="GSY38" s="617"/>
      <c r="GSZ38" s="617"/>
      <c r="GTA38" s="617"/>
      <c r="GTB38" s="617"/>
      <c r="GTC38" s="617"/>
      <c r="GTD38" s="617"/>
      <c r="GTE38" s="617"/>
      <c r="GTF38" s="617"/>
      <c r="GTG38" s="617"/>
      <c r="GTH38" s="617"/>
      <c r="GTI38" s="617"/>
      <c r="GTJ38" s="617"/>
      <c r="GTK38" s="617"/>
      <c r="GTL38" s="617"/>
      <c r="GTM38" s="617"/>
      <c r="GTN38" s="617"/>
      <c r="GTO38" s="617"/>
      <c r="GTP38" s="617"/>
      <c r="GTQ38" s="617"/>
      <c r="GTR38" s="617"/>
      <c r="GTS38" s="617"/>
      <c r="GTT38" s="617"/>
      <c r="GTU38" s="617"/>
      <c r="GTV38" s="617"/>
      <c r="GTW38" s="617"/>
      <c r="GTX38" s="617"/>
      <c r="GTY38" s="617"/>
      <c r="GTZ38" s="617"/>
      <c r="GUA38" s="617"/>
      <c r="GUB38" s="617"/>
      <c r="GUC38" s="617"/>
      <c r="GUD38" s="617"/>
      <c r="GUE38" s="617"/>
      <c r="GUF38" s="617"/>
      <c r="GUG38" s="617"/>
      <c r="GUH38" s="617"/>
      <c r="GUI38" s="617"/>
      <c r="GUJ38" s="617"/>
      <c r="GUK38" s="617"/>
      <c r="GUL38" s="617"/>
      <c r="GUM38" s="617"/>
      <c r="GUN38" s="617"/>
      <c r="GUO38" s="617"/>
      <c r="GUP38" s="617"/>
      <c r="GUQ38" s="617"/>
      <c r="GUR38" s="617"/>
      <c r="GUS38" s="617"/>
      <c r="GUT38" s="617"/>
      <c r="GUU38" s="617"/>
      <c r="GUV38" s="617"/>
      <c r="GUW38" s="617"/>
      <c r="GUX38" s="617"/>
      <c r="GUY38" s="617"/>
      <c r="GUZ38" s="617"/>
      <c r="GVA38" s="617"/>
      <c r="GVB38" s="617"/>
      <c r="GVC38" s="617"/>
      <c r="GVD38" s="617"/>
      <c r="GVE38" s="617"/>
      <c r="GVF38" s="617"/>
      <c r="GVG38" s="617"/>
      <c r="GVH38" s="617"/>
      <c r="GVI38" s="617"/>
      <c r="GVJ38" s="617"/>
      <c r="GVK38" s="617"/>
      <c r="GVL38" s="617"/>
      <c r="GVM38" s="617"/>
      <c r="GVN38" s="617"/>
      <c r="GVO38" s="617"/>
      <c r="GVP38" s="617"/>
      <c r="GVQ38" s="617"/>
      <c r="GVR38" s="617"/>
      <c r="GVS38" s="617"/>
      <c r="GVT38" s="617"/>
      <c r="GVU38" s="617"/>
      <c r="GVV38" s="617"/>
      <c r="GVW38" s="617"/>
      <c r="GVX38" s="617"/>
      <c r="GVY38" s="617"/>
      <c r="GVZ38" s="617"/>
      <c r="GWA38" s="617"/>
      <c r="GWB38" s="617"/>
      <c r="GWC38" s="617"/>
      <c r="GWD38" s="617"/>
      <c r="GWE38" s="617"/>
      <c r="GWF38" s="617"/>
      <c r="GWG38" s="617"/>
      <c r="GWH38" s="617"/>
      <c r="GWI38" s="617"/>
      <c r="GWJ38" s="617"/>
      <c r="GWK38" s="617"/>
      <c r="GWL38" s="617"/>
      <c r="GWM38" s="617"/>
      <c r="GWN38" s="617"/>
      <c r="GWO38" s="617"/>
      <c r="GWP38" s="617"/>
      <c r="GWQ38" s="617"/>
      <c r="GWR38" s="617"/>
      <c r="GWS38" s="617"/>
      <c r="GWT38" s="617"/>
      <c r="GWU38" s="617"/>
      <c r="GWV38" s="617"/>
      <c r="GWW38" s="617"/>
      <c r="GWX38" s="617"/>
      <c r="GWY38" s="617"/>
      <c r="GWZ38" s="617"/>
      <c r="GXA38" s="617"/>
      <c r="GXB38" s="617"/>
      <c r="GXC38" s="617"/>
      <c r="GXD38" s="617"/>
      <c r="GXE38" s="617"/>
      <c r="GXF38" s="617"/>
      <c r="GXG38" s="617"/>
      <c r="GXH38" s="617"/>
      <c r="GXI38" s="617"/>
      <c r="GXJ38" s="617"/>
      <c r="GXK38" s="617"/>
      <c r="GXL38" s="617"/>
      <c r="GXM38" s="617"/>
      <c r="GXN38" s="617"/>
      <c r="GXO38" s="617"/>
      <c r="GXP38" s="617"/>
      <c r="GXQ38" s="617"/>
      <c r="GXR38" s="617"/>
      <c r="GXS38" s="617"/>
      <c r="GXT38" s="617"/>
      <c r="GXU38" s="617"/>
      <c r="GXV38" s="617"/>
      <c r="GXW38" s="617"/>
      <c r="GXX38" s="617"/>
      <c r="GXY38" s="617"/>
      <c r="GXZ38" s="617"/>
      <c r="GYA38" s="617"/>
      <c r="GYB38" s="617"/>
      <c r="GYC38" s="617"/>
      <c r="GYD38" s="617"/>
      <c r="GYE38" s="617"/>
      <c r="GYF38" s="617"/>
      <c r="GYG38" s="617"/>
      <c r="GYH38" s="617"/>
      <c r="GYI38" s="617"/>
      <c r="GYJ38" s="617"/>
      <c r="GYK38" s="617"/>
      <c r="GYL38" s="617"/>
      <c r="GYM38" s="617"/>
      <c r="GYN38" s="617"/>
      <c r="GYO38" s="617"/>
      <c r="GYP38" s="617"/>
      <c r="GYQ38" s="617"/>
      <c r="GYR38" s="617"/>
      <c r="GYS38" s="617"/>
      <c r="GYT38" s="617"/>
      <c r="GYU38" s="617"/>
      <c r="GYV38" s="617"/>
      <c r="GYW38" s="617"/>
      <c r="GYX38" s="617"/>
      <c r="GYY38" s="617"/>
      <c r="GYZ38" s="617"/>
      <c r="GZA38" s="617"/>
      <c r="GZB38" s="617"/>
      <c r="GZC38" s="617"/>
      <c r="GZD38" s="617"/>
      <c r="GZE38" s="617"/>
      <c r="GZF38" s="617"/>
      <c r="GZG38" s="617"/>
      <c r="GZH38" s="617"/>
      <c r="GZI38" s="617"/>
      <c r="GZJ38" s="617"/>
      <c r="GZK38" s="617"/>
      <c r="GZL38" s="617"/>
      <c r="GZM38" s="617"/>
      <c r="GZN38" s="617"/>
      <c r="GZO38" s="617"/>
      <c r="GZP38" s="617"/>
      <c r="GZQ38" s="617"/>
      <c r="GZR38" s="617"/>
      <c r="GZS38" s="617"/>
      <c r="GZT38" s="617"/>
      <c r="GZU38" s="617"/>
      <c r="GZV38" s="617"/>
      <c r="GZW38" s="617"/>
      <c r="GZX38" s="617"/>
      <c r="GZY38" s="617"/>
      <c r="GZZ38" s="617"/>
      <c r="HAA38" s="617"/>
      <c r="HAB38" s="617"/>
      <c r="HAC38" s="617"/>
      <c r="HAD38" s="617"/>
      <c r="HAE38" s="617"/>
      <c r="HAF38" s="617"/>
      <c r="HAG38" s="617"/>
      <c r="HAH38" s="617"/>
      <c r="HAI38" s="617"/>
      <c r="HAJ38" s="617"/>
      <c r="HAK38" s="617"/>
      <c r="HAL38" s="617"/>
      <c r="HAM38" s="617"/>
      <c r="HAN38" s="617"/>
      <c r="HAO38" s="617"/>
      <c r="HAP38" s="617"/>
      <c r="HAQ38" s="617"/>
      <c r="HAR38" s="617"/>
      <c r="HAS38" s="617"/>
      <c r="HAT38" s="617"/>
      <c r="HAU38" s="617"/>
      <c r="HAV38" s="617"/>
      <c r="HAW38" s="617"/>
      <c r="HAX38" s="617"/>
      <c r="HAY38" s="617"/>
      <c r="HAZ38" s="617"/>
      <c r="HBA38" s="617"/>
      <c r="HBB38" s="617"/>
      <c r="HBC38" s="617"/>
      <c r="HBD38" s="617"/>
      <c r="HBE38" s="617"/>
      <c r="HBF38" s="617"/>
      <c r="HBG38" s="617"/>
      <c r="HBH38" s="617"/>
      <c r="HBI38" s="617"/>
      <c r="HBJ38" s="617"/>
      <c r="HBK38" s="617"/>
      <c r="HBL38" s="617"/>
      <c r="HBM38" s="617"/>
      <c r="HBN38" s="617"/>
      <c r="HBO38" s="617"/>
      <c r="HBP38" s="617"/>
      <c r="HBQ38" s="617"/>
      <c r="HBR38" s="617"/>
      <c r="HBS38" s="617"/>
      <c r="HBT38" s="617"/>
      <c r="HBU38" s="617"/>
      <c r="HBV38" s="617"/>
      <c r="HBW38" s="617"/>
      <c r="HBX38" s="617"/>
      <c r="HBY38" s="617"/>
      <c r="HBZ38" s="617"/>
      <c r="HCA38" s="617"/>
      <c r="HCB38" s="617"/>
      <c r="HCC38" s="617"/>
      <c r="HCD38" s="617"/>
      <c r="HCE38" s="617"/>
      <c r="HCF38" s="617"/>
      <c r="HCG38" s="617"/>
      <c r="HCH38" s="617"/>
      <c r="HCI38" s="617"/>
      <c r="HCJ38" s="617"/>
      <c r="HCK38" s="617"/>
      <c r="HCL38" s="617"/>
      <c r="HCM38" s="617"/>
      <c r="HCN38" s="617"/>
      <c r="HCO38" s="617"/>
      <c r="HCP38" s="617"/>
      <c r="HCQ38" s="617"/>
      <c r="HCR38" s="617"/>
      <c r="HCS38" s="617"/>
      <c r="HCT38" s="617"/>
      <c r="HCU38" s="617"/>
      <c r="HCV38" s="617"/>
      <c r="HCW38" s="617"/>
      <c r="HCX38" s="617"/>
      <c r="HCY38" s="617"/>
      <c r="HCZ38" s="617"/>
      <c r="HDA38" s="617"/>
      <c r="HDB38" s="617"/>
      <c r="HDC38" s="617"/>
      <c r="HDD38" s="617"/>
      <c r="HDE38" s="617"/>
      <c r="HDF38" s="617"/>
      <c r="HDG38" s="617"/>
      <c r="HDH38" s="617"/>
      <c r="HDI38" s="617"/>
      <c r="HDJ38" s="617"/>
      <c r="HDK38" s="617"/>
      <c r="HDL38" s="617"/>
      <c r="HDM38" s="617"/>
      <c r="HDN38" s="617"/>
      <c r="HDO38" s="617"/>
      <c r="HDP38" s="617"/>
      <c r="HDQ38" s="617"/>
      <c r="HDR38" s="617"/>
      <c r="HDS38" s="617"/>
      <c r="HDT38" s="617"/>
      <c r="HDU38" s="617"/>
      <c r="HDV38" s="617"/>
      <c r="HDW38" s="617"/>
      <c r="HDX38" s="617"/>
      <c r="HDY38" s="617"/>
      <c r="HDZ38" s="617"/>
      <c r="HEA38" s="617"/>
      <c r="HEB38" s="617"/>
      <c r="HEC38" s="617"/>
      <c r="HED38" s="617"/>
      <c r="HEE38" s="617"/>
      <c r="HEF38" s="617"/>
      <c r="HEG38" s="617"/>
      <c r="HEH38" s="617"/>
      <c r="HEI38" s="617"/>
      <c r="HEJ38" s="617"/>
      <c r="HEK38" s="617"/>
      <c r="HEL38" s="617"/>
      <c r="HEM38" s="617"/>
      <c r="HEN38" s="617"/>
      <c r="HEO38" s="617"/>
      <c r="HEP38" s="617"/>
      <c r="HEQ38" s="617"/>
      <c r="HER38" s="617"/>
      <c r="HES38" s="617"/>
      <c r="HET38" s="617"/>
      <c r="HEU38" s="617"/>
      <c r="HEV38" s="617"/>
      <c r="HEW38" s="617"/>
      <c r="HEX38" s="617"/>
      <c r="HEY38" s="617"/>
      <c r="HEZ38" s="617"/>
      <c r="HFA38" s="617"/>
      <c r="HFB38" s="617"/>
      <c r="HFC38" s="617"/>
      <c r="HFD38" s="617"/>
      <c r="HFE38" s="617"/>
      <c r="HFF38" s="617"/>
      <c r="HFG38" s="617"/>
      <c r="HFH38" s="617"/>
      <c r="HFI38" s="617"/>
      <c r="HFJ38" s="617"/>
      <c r="HFK38" s="617"/>
      <c r="HFL38" s="617"/>
      <c r="HFM38" s="617"/>
      <c r="HFN38" s="617"/>
      <c r="HFO38" s="617"/>
      <c r="HFP38" s="617"/>
      <c r="HFQ38" s="617"/>
      <c r="HFR38" s="617"/>
      <c r="HFS38" s="617"/>
      <c r="HFT38" s="617"/>
      <c r="HFU38" s="617"/>
      <c r="HFV38" s="617"/>
      <c r="HFW38" s="617"/>
      <c r="HFX38" s="617"/>
      <c r="HFY38" s="617"/>
      <c r="HFZ38" s="617"/>
      <c r="HGA38" s="617"/>
      <c r="HGB38" s="617"/>
      <c r="HGC38" s="617"/>
      <c r="HGD38" s="617"/>
      <c r="HGE38" s="617"/>
      <c r="HGF38" s="617"/>
      <c r="HGG38" s="617"/>
      <c r="HGH38" s="617"/>
      <c r="HGI38" s="617"/>
      <c r="HGJ38" s="617"/>
      <c r="HGK38" s="617"/>
      <c r="HGL38" s="617"/>
      <c r="HGM38" s="617"/>
      <c r="HGN38" s="617"/>
      <c r="HGO38" s="617"/>
      <c r="HGP38" s="617"/>
      <c r="HGQ38" s="617"/>
      <c r="HGR38" s="617"/>
      <c r="HGS38" s="617"/>
      <c r="HGT38" s="617"/>
      <c r="HGU38" s="617"/>
      <c r="HGV38" s="617"/>
      <c r="HGW38" s="617"/>
      <c r="HGX38" s="617"/>
      <c r="HGY38" s="617"/>
      <c r="HGZ38" s="617"/>
      <c r="HHA38" s="617"/>
      <c r="HHB38" s="617"/>
      <c r="HHC38" s="617"/>
      <c r="HHD38" s="617"/>
      <c r="HHE38" s="617"/>
      <c r="HHF38" s="617"/>
      <c r="HHG38" s="617"/>
      <c r="HHH38" s="617"/>
      <c r="HHI38" s="617"/>
      <c r="HHJ38" s="617"/>
      <c r="HHK38" s="617"/>
      <c r="HHL38" s="617"/>
      <c r="HHM38" s="617"/>
      <c r="HHN38" s="617"/>
      <c r="HHO38" s="617"/>
      <c r="HHP38" s="617"/>
      <c r="HHQ38" s="617"/>
      <c r="HHR38" s="617"/>
      <c r="HHS38" s="617"/>
      <c r="HHT38" s="617"/>
      <c r="HHU38" s="617"/>
      <c r="HHV38" s="617"/>
      <c r="HHW38" s="617"/>
      <c r="HHX38" s="617"/>
      <c r="HHY38" s="617"/>
      <c r="HHZ38" s="617"/>
      <c r="HIA38" s="617"/>
      <c r="HIB38" s="617"/>
      <c r="HIC38" s="617"/>
      <c r="HID38" s="617"/>
      <c r="HIE38" s="617"/>
      <c r="HIF38" s="617"/>
      <c r="HIG38" s="617"/>
      <c r="HIH38" s="617"/>
      <c r="HII38" s="617"/>
      <c r="HIJ38" s="617"/>
      <c r="HIK38" s="617"/>
      <c r="HIL38" s="617"/>
      <c r="HIM38" s="617"/>
      <c r="HIN38" s="617"/>
      <c r="HIO38" s="617"/>
      <c r="HIP38" s="617"/>
      <c r="HIQ38" s="617"/>
      <c r="HIR38" s="617"/>
      <c r="HIS38" s="617"/>
      <c r="HIT38" s="617"/>
      <c r="HIU38" s="617"/>
      <c r="HIV38" s="617"/>
      <c r="HIW38" s="617"/>
      <c r="HIX38" s="617"/>
      <c r="HIY38" s="617"/>
      <c r="HIZ38" s="617"/>
      <c r="HJA38" s="617"/>
      <c r="HJB38" s="617"/>
      <c r="HJC38" s="617"/>
      <c r="HJD38" s="617"/>
      <c r="HJE38" s="617"/>
      <c r="HJF38" s="617"/>
      <c r="HJG38" s="617"/>
      <c r="HJH38" s="617"/>
      <c r="HJI38" s="617"/>
      <c r="HJJ38" s="617"/>
      <c r="HJK38" s="617"/>
      <c r="HJL38" s="617"/>
      <c r="HJM38" s="617"/>
      <c r="HJN38" s="617"/>
      <c r="HJO38" s="617"/>
      <c r="HJP38" s="617"/>
      <c r="HJQ38" s="617"/>
      <c r="HJR38" s="617"/>
      <c r="HJS38" s="617"/>
      <c r="HJT38" s="617"/>
      <c r="HJU38" s="617"/>
      <c r="HJV38" s="617"/>
      <c r="HJW38" s="617"/>
      <c r="HJX38" s="617"/>
      <c r="HJY38" s="617"/>
      <c r="HJZ38" s="617"/>
      <c r="HKA38" s="617"/>
      <c r="HKB38" s="617"/>
      <c r="HKC38" s="617"/>
      <c r="HKD38" s="617"/>
      <c r="HKE38" s="617"/>
      <c r="HKF38" s="617"/>
      <c r="HKG38" s="617"/>
      <c r="HKH38" s="617"/>
      <c r="HKI38" s="617"/>
      <c r="HKJ38" s="617"/>
      <c r="HKK38" s="617"/>
      <c r="HKL38" s="617"/>
      <c r="HKM38" s="617"/>
      <c r="HKN38" s="617"/>
      <c r="HKO38" s="617"/>
      <c r="HKP38" s="617"/>
      <c r="HKQ38" s="617"/>
      <c r="HKR38" s="617"/>
      <c r="HKS38" s="617"/>
      <c r="HKT38" s="617"/>
      <c r="HKU38" s="617"/>
      <c r="HKV38" s="617"/>
      <c r="HKW38" s="617"/>
      <c r="HKX38" s="617"/>
      <c r="HKY38" s="617"/>
      <c r="HKZ38" s="617"/>
      <c r="HLA38" s="617"/>
      <c r="HLB38" s="617"/>
      <c r="HLC38" s="617"/>
      <c r="HLD38" s="617"/>
      <c r="HLE38" s="617"/>
      <c r="HLF38" s="617"/>
      <c r="HLG38" s="617"/>
      <c r="HLH38" s="617"/>
      <c r="HLI38" s="617"/>
      <c r="HLJ38" s="617"/>
      <c r="HLK38" s="617"/>
      <c r="HLL38" s="617"/>
      <c r="HLM38" s="617"/>
      <c r="HLN38" s="617"/>
      <c r="HLO38" s="617"/>
      <c r="HLP38" s="617"/>
      <c r="HLQ38" s="617"/>
      <c r="HLR38" s="617"/>
      <c r="HLS38" s="617"/>
      <c r="HLT38" s="617"/>
      <c r="HLU38" s="617"/>
      <c r="HLV38" s="617"/>
      <c r="HLW38" s="617"/>
      <c r="HLX38" s="617"/>
      <c r="HLY38" s="617"/>
      <c r="HLZ38" s="617"/>
      <c r="HMA38" s="617"/>
      <c r="HMB38" s="617"/>
      <c r="HMC38" s="617"/>
      <c r="HMD38" s="617"/>
      <c r="HME38" s="617"/>
      <c r="HMF38" s="617"/>
      <c r="HMG38" s="617"/>
      <c r="HMH38" s="617"/>
      <c r="HMI38" s="617"/>
      <c r="HMJ38" s="617"/>
      <c r="HMK38" s="617"/>
      <c r="HML38" s="617"/>
      <c r="HMM38" s="617"/>
      <c r="HMN38" s="617"/>
      <c r="HMO38" s="617"/>
      <c r="HMP38" s="617"/>
      <c r="HMQ38" s="617"/>
      <c r="HMR38" s="617"/>
      <c r="HMS38" s="617"/>
      <c r="HMT38" s="617"/>
      <c r="HMU38" s="617"/>
      <c r="HMV38" s="617"/>
      <c r="HMW38" s="617"/>
      <c r="HMX38" s="617"/>
      <c r="HMY38" s="617"/>
      <c r="HMZ38" s="617"/>
      <c r="HNA38" s="617"/>
      <c r="HNB38" s="617"/>
      <c r="HNC38" s="617"/>
      <c r="HND38" s="617"/>
      <c r="HNE38" s="617"/>
      <c r="HNF38" s="617"/>
      <c r="HNG38" s="617"/>
      <c r="HNH38" s="617"/>
      <c r="HNI38" s="617"/>
      <c r="HNJ38" s="617"/>
      <c r="HNK38" s="617"/>
      <c r="HNL38" s="617"/>
      <c r="HNM38" s="617"/>
      <c r="HNN38" s="617"/>
      <c r="HNO38" s="617"/>
      <c r="HNP38" s="617"/>
      <c r="HNQ38" s="617"/>
      <c r="HNR38" s="617"/>
      <c r="HNS38" s="617"/>
      <c r="HNT38" s="617"/>
      <c r="HNU38" s="617"/>
      <c r="HNV38" s="617"/>
      <c r="HNW38" s="617"/>
      <c r="HNX38" s="617"/>
      <c r="HNY38" s="617"/>
      <c r="HNZ38" s="617"/>
      <c r="HOA38" s="617"/>
      <c r="HOB38" s="617"/>
      <c r="HOC38" s="617"/>
      <c r="HOD38" s="617"/>
      <c r="HOE38" s="617"/>
      <c r="HOF38" s="617"/>
      <c r="HOG38" s="617"/>
      <c r="HOH38" s="617"/>
      <c r="HOI38" s="617"/>
      <c r="HOJ38" s="617"/>
      <c r="HOK38" s="617"/>
      <c r="HOL38" s="617"/>
      <c r="HOM38" s="617"/>
      <c r="HON38" s="617"/>
      <c r="HOO38" s="617"/>
      <c r="HOP38" s="617"/>
      <c r="HOQ38" s="617"/>
      <c r="HOR38" s="617"/>
      <c r="HOS38" s="617"/>
      <c r="HOT38" s="617"/>
      <c r="HOU38" s="617"/>
      <c r="HOV38" s="617"/>
      <c r="HOW38" s="617"/>
      <c r="HOX38" s="617"/>
      <c r="HOY38" s="617"/>
      <c r="HOZ38" s="617"/>
      <c r="HPA38" s="617"/>
      <c r="HPB38" s="617"/>
      <c r="HPC38" s="617"/>
      <c r="HPD38" s="617"/>
      <c r="HPE38" s="617"/>
      <c r="HPF38" s="617"/>
      <c r="HPG38" s="617"/>
      <c r="HPH38" s="617"/>
      <c r="HPI38" s="617"/>
      <c r="HPJ38" s="617"/>
      <c r="HPK38" s="617"/>
      <c r="HPL38" s="617"/>
      <c r="HPM38" s="617"/>
      <c r="HPN38" s="617"/>
      <c r="HPO38" s="617"/>
      <c r="HPP38" s="617"/>
      <c r="HPQ38" s="617"/>
      <c r="HPR38" s="617"/>
      <c r="HPS38" s="617"/>
      <c r="HPT38" s="617"/>
      <c r="HPU38" s="617"/>
      <c r="HPV38" s="617"/>
      <c r="HPW38" s="617"/>
      <c r="HPX38" s="617"/>
      <c r="HPY38" s="617"/>
      <c r="HPZ38" s="617"/>
      <c r="HQA38" s="617"/>
      <c r="HQB38" s="617"/>
      <c r="HQC38" s="617"/>
      <c r="HQD38" s="617"/>
      <c r="HQE38" s="617"/>
      <c r="HQF38" s="617"/>
      <c r="HQG38" s="617"/>
      <c r="HQH38" s="617"/>
      <c r="HQI38" s="617"/>
      <c r="HQJ38" s="617"/>
      <c r="HQK38" s="617"/>
      <c r="HQL38" s="617"/>
      <c r="HQM38" s="617"/>
      <c r="HQN38" s="617"/>
      <c r="HQO38" s="617"/>
      <c r="HQP38" s="617"/>
      <c r="HQQ38" s="617"/>
      <c r="HQR38" s="617"/>
      <c r="HQS38" s="617"/>
      <c r="HQT38" s="617"/>
      <c r="HQU38" s="617"/>
      <c r="HQV38" s="617"/>
      <c r="HQW38" s="617"/>
      <c r="HQX38" s="617"/>
      <c r="HQY38" s="617"/>
      <c r="HQZ38" s="617"/>
      <c r="HRA38" s="617"/>
      <c r="HRB38" s="617"/>
      <c r="HRC38" s="617"/>
      <c r="HRD38" s="617"/>
      <c r="HRE38" s="617"/>
      <c r="HRF38" s="617"/>
      <c r="HRG38" s="617"/>
      <c r="HRH38" s="617"/>
      <c r="HRI38" s="617"/>
      <c r="HRJ38" s="617"/>
      <c r="HRK38" s="617"/>
      <c r="HRL38" s="617"/>
      <c r="HRM38" s="617"/>
      <c r="HRN38" s="617"/>
      <c r="HRO38" s="617"/>
      <c r="HRP38" s="617"/>
      <c r="HRQ38" s="617"/>
      <c r="HRR38" s="617"/>
      <c r="HRS38" s="617"/>
      <c r="HRT38" s="617"/>
      <c r="HRU38" s="617"/>
      <c r="HRV38" s="617"/>
      <c r="HRW38" s="617"/>
      <c r="HRX38" s="617"/>
      <c r="HRY38" s="617"/>
      <c r="HRZ38" s="617"/>
      <c r="HSA38" s="617"/>
      <c r="HSB38" s="617"/>
      <c r="HSC38" s="617"/>
      <c r="HSD38" s="617"/>
      <c r="HSE38" s="617"/>
      <c r="HSF38" s="617"/>
      <c r="HSG38" s="617"/>
      <c r="HSH38" s="617"/>
      <c r="HSI38" s="617"/>
      <c r="HSJ38" s="617"/>
      <c r="HSK38" s="617"/>
      <c r="HSL38" s="617"/>
      <c r="HSM38" s="617"/>
      <c r="HSN38" s="617"/>
      <c r="HSO38" s="617"/>
      <c r="HSP38" s="617"/>
      <c r="HSQ38" s="617"/>
      <c r="HSR38" s="617"/>
      <c r="HSS38" s="617"/>
      <c r="HST38" s="617"/>
      <c r="HSU38" s="617"/>
      <c r="HSV38" s="617"/>
      <c r="HSW38" s="617"/>
      <c r="HSX38" s="617"/>
      <c r="HSY38" s="617"/>
      <c r="HSZ38" s="617"/>
      <c r="HTA38" s="617"/>
      <c r="HTB38" s="617"/>
      <c r="HTC38" s="617"/>
      <c r="HTD38" s="617"/>
      <c r="HTE38" s="617"/>
      <c r="HTF38" s="617"/>
      <c r="HTG38" s="617"/>
      <c r="HTH38" s="617"/>
      <c r="HTI38" s="617"/>
      <c r="HTJ38" s="617"/>
      <c r="HTK38" s="617"/>
      <c r="HTL38" s="617"/>
      <c r="HTM38" s="617"/>
      <c r="HTN38" s="617"/>
      <c r="HTO38" s="617"/>
      <c r="HTP38" s="617"/>
      <c r="HTQ38" s="617"/>
      <c r="HTR38" s="617"/>
      <c r="HTS38" s="617"/>
      <c r="HTT38" s="617"/>
      <c r="HTU38" s="617"/>
      <c r="HTV38" s="617"/>
      <c r="HTW38" s="617"/>
      <c r="HTX38" s="617"/>
      <c r="HTY38" s="617"/>
      <c r="HTZ38" s="617"/>
      <c r="HUA38" s="617"/>
      <c r="HUB38" s="617"/>
      <c r="HUC38" s="617"/>
      <c r="HUD38" s="617"/>
      <c r="HUE38" s="617"/>
      <c r="HUF38" s="617"/>
      <c r="HUG38" s="617"/>
      <c r="HUH38" s="617"/>
      <c r="HUI38" s="617"/>
      <c r="HUJ38" s="617"/>
      <c r="HUK38" s="617"/>
      <c r="HUL38" s="617"/>
      <c r="HUM38" s="617"/>
      <c r="HUN38" s="617"/>
      <c r="HUO38" s="617"/>
      <c r="HUP38" s="617"/>
      <c r="HUQ38" s="617"/>
      <c r="HUR38" s="617"/>
      <c r="HUS38" s="617"/>
      <c r="HUT38" s="617"/>
      <c r="HUU38" s="617"/>
      <c r="HUV38" s="617"/>
      <c r="HUW38" s="617"/>
      <c r="HUX38" s="617"/>
      <c r="HUY38" s="617"/>
      <c r="HUZ38" s="617"/>
      <c r="HVA38" s="617"/>
      <c r="HVB38" s="617"/>
      <c r="HVC38" s="617"/>
      <c r="HVD38" s="617"/>
      <c r="HVE38" s="617"/>
      <c r="HVF38" s="617"/>
      <c r="HVG38" s="617"/>
      <c r="HVH38" s="617"/>
      <c r="HVI38" s="617"/>
      <c r="HVJ38" s="617"/>
      <c r="HVK38" s="617"/>
      <c r="HVL38" s="617"/>
      <c r="HVM38" s="617"/>
      <c r="HVN38" s="617"/>
      <c r="HVO38" s="617"/>
      <c r="HVP38" s="617"/>
      <c r="HVQ38" s="617"/>
      <c r="HVR38" s="617"/>
      <c r="HVS38" s="617"/>
      <c r="HVT38" s="617"/>
      <c r="HVU38" s="617"/>
      <c r="HVV38" s="617"/>
      <c r="HVW38" s="617"/>
      <c r="HVX38" s="617"/>
      <c r="HVY38" s="617"/>
      <c r="HVZ38" s="617"/>
      <c r="HWA38" s="617"/>
      <c r="HWB38" s="617"/>
      <c r="HWC38" s="617"/>
      <c r="HWD38" s="617"/>
      <c r="HWE38" s="617"/>
      <c r="HWF38" s="617"/>
      <c r="HWG38" s="617"/>
      <c r="HWH38" s="617"/>
      <c r="HWI38" s="617"/>
      <c r="HWJ38" s="617"/>
      <c r="HWK38" s="617"/>
      <c r="HWL38" s="617"/>
      <c r="HWM38" s="617"/>
      <c r="HWN38" s="617"/>
      <c r="HWO38" s="617"/>
      <c r="HWP38" s="617"/>
      <c r="HWQ38" s="617"/>
      <c r="HWR38" s="617"/>
      <c r="HWS38" s="617"/>
      <c r="HWT38" s="617"/>
      <c r="HWU38" s="617"/>
      <c r="HWV38" s="617"/>
      <c r="HWW38" s="617"/>
      <c r="HWX38" s="617"/>
      <c r="HWY38" s="617"/>
      <c r="HWZ38" s="617"/>
      <c r="HXA38" s="617"/>
      <c r="HXB38" s="617"/>
      <c r="HXC38" s="617"/>
      <c r="HXD38" s="617"/>
      <c r="HXE38" s="617"/>
      <c r="HXF38" s="617"/>
      <c r="HXG38" s="617"/>
      <c r="HXH38" s="617"/>
      <c r="HXI38" s="617"/>
      <c r="HXJ38" s="617"/>
      <c r="HXK38" s="617"/>
      <c r="HXL38" s="617"/>
      <c r="HXM38" s="617"/>
      <c r="HXN38" s="617"/>
      <c r="HXO38" s="617"/>
      <c r="HXP38" s="617"/>
      <c r="HXQ38" s="617"/>
      <c r="HXR38" s="617"/>
      <c r="HXS38" s="617"/>
      <c r="HXT38" s="617"/>
      <c r="HXU38" s="617"/>
      <c r="HXV38" s="617"/>
      <c r="HXW38" s="617"/>
      <c r="HXX38" s="617"/>
      <c r="HXY38" s="617"/>
      <c r="HXZ38" s="617"/>
      <c r="HYA38" s="617"/>
      <c r="HYB38" s="617"/>
      <c r="HYC38" s="617"/>
      <c r="HYD38" s="617"/>
      <c r="HYE38" s="617"/>
      <c r="HYF38" s="617"/>
      <c r="HYG38" s="617"/>
      <c r="HYH38" s="617"/>
      <c r="HYI38" s="617"/>
      <c r="HYJ38" s="617"/>
      <c r="HYK38" s="617"/>
      <c r="HYL38" s="617"/>
      <c r="HYM38" s="617"/>
      <c r="HYN38" s="617"/>
      <c r="HYO38" s="617"/>
      <c r="HYP38" s="617"/>
      <c r="HYQ38" s="617"/>
      <c r="HYR38" s="617"/>
      <c r="HYS38" s="617"/>
      <c r="HYT38" s="617"/>
      <c r="HYU38" s="617"/>
      <c r="HYV38" s="617"/>
      <c r="HYW38" s="617"/>
      <c r="HYX38" s="617"/>
      <c r="HYY38" s="617"/>
      <c r="HYZ38" s="617"/>
      <c r="HZA38" s="617"/>
      <c r="HZB38" s="617"/>
      <c r="HZC38" s="617"/>
      <c r="HZD38" s="617"/>
      <c r="HZE38" s="617"/>
      <c r="HZF38" s="617"/>
      <c r="HZG38" s="617"/>
      <c r="HZH38" s="617"/>
      <c r="HZI38" s="617"/>
      <c r="HZJ38" s="617"/>
      <c r="HZK38" s="617"/>
      <c r="HZL38" s="617"/>
      <c r="HZM38" s="617"/>
      <c r="HZN38" s="617"/>
      <c r="HZO38" s="617"/>
      <c r="HZP38" s="617"/>
      <c r="HZQ38" s="617"/>
      <c r="HZR38" s="617"/>
      <c r="HZS38" s="617"/>
      <c r="HZT38" s="617"/>
      <c r="HZU38" s="617"/>
      <c r="HZV38" s="617"/>
      <c r="HZW38" s="617"/>
      <c r="HZX38" s="617"/>
      <c r="HZY38" s="617"/>
      <c r="HZZ38" s="617"/>
      <c r="IAA38" s="617"/>
      <c r="IAB38" s="617"/>
      <c r="IAC38" s="617"/>
      <c r="IAD38" s="617"/>
      <c r="IAE38" s="617"/>
      <c r="IAF38" s="617"/>
      <c r="IAG38" s="617"/>
      <c r="IAH38" s="617"/>
      <c r="IAI38" s="617"/>
      <c r="IAJ38" s="617"/>
      <c r="IAK38" s="617"/>
      <c r="IAL38" s="617"/>
      <c r="IAM38" s="617"/>
      <c r="IAN38" s="617"/>
      <c r="IAO38" s="617"/>
      <c r="IAP38" s="617"/>
      <c r="IAQ38" s="617"/>
      <c r="IAR38" s="617"/>
      <c r="IAS38" s="617"/>
      <c r="IAT38" s="617"/>
      <c r="IAU38" s="617"/>
      <c r="IAV38" s="617"/>
      <c r="IAW38" s="617"/>
      <c r="IAX38" s="617"/>
      <c r="IAY38" s="617"/>
      <c r="IAZ38" s="617"/>
      <c r="IBA38" s="617"/>
      <c r="IBB38" s="617"/>
      <c r="IBC38" s="617"/>
      <c r="IBD38" s="617"/>
      <c r="IBE38" s="617"/>
      <c r="IBF38" s="617"/>
      <c r="IBG38" s="617"/>
      <c r="IBH38" s="617"/>
      <c r="IBI38" s="617"/>
      <c r="IBJ38" s="617"/>
      <c r="IBK38" s="617"/>
      <c r="IBL38" s="617"/>
      <c r="IBM38" s="617"/>
      <c r="IBN38" s="617"/>
      <c r="IBO38" s="617"/>
      <c r="IBP38" s="617"/>
      <c r="IBQ38" s="617"/>
      <c r="IBR38" s="617"/>
      <c r="IBS38" s="617"/>
      <c r="IBT38" s="617"/>
      <c r="IBU38" s="617"/>
      <c r="IBV38" s="617"/>
      <c r="IBW38" s="617"/>
      <c r="IBX38" s="617"/>
      <c r="IBY38" s="617"/>
      <c r="IBZ38" s="617"/>
      <c r="ICA38" s="617"/>
      <c r="ICB38" s="617"/>
      <c r="ICC38" s="617"/>
      <c r="ICD38" s="617"/>
      <c r="ICE38" s="617"/>
      <c r="ICF38" s="617"/>
      <c r="ICG38" s="617"/>
      <c r="ICH38" s="617"/>
      <c r="ICI38" s="617"/>
      <c r="ICJ38" s="617"/>
      <c r="ICK38" s="617"/>
      <c r="ICL38" s="617"/>
      <c r="ICM38" s="617"/>
      <c r="ICN38" s="617"/>
      <c r="ICO38" s="617"/>
      <c r="ICP38" s="617"/>
      <c r="ICQ38" s="617"/>
      <c r="ICR38" s="617"/>
      <c r="ICS38" s="617"/>
      <c r="ICT38" s="617"/>
      <c r="ICU38" s="617"/>
      <c r="ICV38" s="617"/>
      <c r="ICW38" s="617"/>
      <c r="ICX38" s="617"/>
      <c r="ICY38" s="617"/>
      <c r="ICZ38" s="617"/>
      <c r="IDA38" s="617"/>
      <c r="IDB38" s="617"/>
      <c r="IDC38" s="617"/>
      <c r="IDD38" s="617"/>
      <c r="IDE38" s="617"/>
      <c r="IDF38" s="617"/>
      <c r="IDG38" s="617"/>
      <c r="IDH38" s="617"/>
      <c r="IDI38" s="617"/>
      <c r="IDJ38" s="617"/>
      <c r="IDK38" s="617"/>
      <c r="IDL38" s="617"/>
      <c r="IDM38" s="617"/>
      <c r="IDN38" s="617"/>
      <c r="IDO38" s="617"/>
      <c r="IDP38" s="617"/>
      <c r="IDQ38" s="617"/>
      <c r="IDR38" s="617"/>
      <c r="IDS38" s="617"/>
      <c r="IDT38" s="617"/>
      <c r="IDU38" s="617"/>
      <c r="IDV38" s="617"/>
      <c r="IDW38" s="617"/>
      <c r="IDX38" s="617"/>
      <c r="IDY38" s="617"/>
      <c r="IDZ38" s="617"/>
      <c r="IEA38" s="617"/>
      <c r="IEB38" s="617"/>
      <c r="IEC38" s="617"/>
      <c r="IED38" s="617"/>
      <c r="IEE38" s="617"/>
      <c r="IEF38" s="617"/>
      <c r="IEG38" s="617"/>
      <c r="IEH38" s="617"/>
      <c r="IEI38" s="617"/>
      <c r="IEJ38" s="617"/>
      <c r="IEK38" s="617"/>
      <c r="IEL38" s="617"/>
      <c r="IEM38" s="617"/>
      <c r="IEN38" s="617"/>
      <c r="IEO38" s="617"/>
      <c r="IEP38" s="617"/>
      <c r="IEQ38" s="617"/>
      <c r="IER38" s="617"/>
      <c r="IES38" s="617"/>
      <c r="IET38" s="617"/>
      <c r="IEU38" s="617"/>
      <c r="IEV38" s="617"/>
      <c r="IEW38" s="617"/>
      <c r="IEX38" s="617"/>
      <c r="IEY38" s="617"/>
      <c r="IEZ38" s="617"/>
      <c r="IFA38" s="617"/>
      <c r="IFB38" s="617"/>
      <c r="IFC38" s="617"/>
      <c r="IFD38" s="617"/>
      <c r="IFE38" s="617"/>
      <c r="IFF38" s="617"/>
      <c r="IFG38" s="617"/>
      <c r="IFH38" s="617"/>
      <c r="IFI38" s="617"/>
      <c r="IFJ38" s="617"/>
      <c r="IFK38" s="617"/>
      <c r="IFL38" s="617"/>
      <c r="IFM38" s="617"/>
      <c r="IFN38" s="617"/>
      <c r="IFO38" s="617"/>
      <c r="IFP38" s="617"/>
      <c r="IFQ38" s="617"/>
      <c r="IFR38" s="617"/>
      <c r="IFS38" s="617"/>
      <c r="IFT38" s="617"/>
      <c r="IFU38" s="617"/>
      <c r="IFV38" s="617"/>
      <c r="IFW38" s="617"/>
      <c r="IFX38" s="617"/>
      <c r="IFY38" s="617"/>
      <c r="IFZ38" s="617"/>
      <c r="IGA38" s="617"/>
      <c r="IGB38" s="617"/>
      <c r="IGC38" s="617"/>
      <c r="IGD38" s="617"/>
      <c r="IGE38" s="617"/>
      <c r="IGF38" s="617"/>
      <c r="IGG38" s="617"/>
      <c r="IGH38" s="617"/>
      <c r="IGI38" s="617"/>
      <c r="IGJ38" s="617"/>
      <c r="IGK38" s="617"/>
      <c r="IGL38" s="617"/>
      <c r="IGM38" s="617"/>
      <c r="IGN38" s="617"/>
      <c r="IGO38" s="617"/>
      <c r="IGP38" s="617"/>
      <c r="IGQ38" s="617"/>
      <c r="IGR38" s="617"/>
      <c r="IGS38" s="617"/>
      <c r="IGT38" s="617"/>
      <c r="IGU38" s="617"/>
      <c r="IGV38" s="617"/>
      <c r="IGW38" s="617"/>
      <c r="IGX38" s="617"/>
      <c r="IGY38" s="617"/>
      <c r="IGZ38" s="617"/>
      <c r="IHA38" s="617"/>
      <c r="IHB38" s="617"/>
      <c r="IHC38" s="617"/>
      <c r="IHD38" s="617"/>
      <c r="IHE38" s="617"/>
      <c r="IHF38" s="617"/>
      <c r="IHG38" s="617"/>
      <c r="IHH38" s="617"/>
      <c r="IHI38" s="617"/>
      <c r="IHJ38" s="617"/>
      <c r="IHK38" s="617"/>
      <c r="IHL38" s="617"/>
      <c r="IHM38" s="617"/>
      <c r="IHN38" s="617"/>
      <c r="IHO38" s="617"/>
      <c r="IHP38" s="617"/>
      <c r="IHQ38" s="617"/>
      <c r="IHR38" s="617"/>
      <c r="IHS38" s="617"/>
      <c r="IHT38" s="617"/>
      <c r="IHU38" s="617"/>
      <c r="IHV38" s="617"/>
      <c r="IHW38" s="617"/>
      <c r="IHX38" s="617"/>
      <c r="IHY38" s="617"/>
      <c r="IHZ38" s="617"/>
      <c r="IIA38" s="617"/>
      <c r="IIB38" s="617"/>
      <c r="IIC38" s="617"/>
      <c r="IID38" s="617"/>
      <c r="IIE38" s="617"/>
      <c r="IIF38" s="617"/>
      <c r="IIG38" s="617"/>
      <c r="IIH38" s="617"/>
      <c r="III38" s="617"/>
      <c r="IIJ38" s="617"/>
      <c r="IIK38" s="617"/>
      <c r="IIL38" s="617"/>
      <c r="IIM38" s="617"/>
      <c r="IIN38" s="617"/>
      <c r="IIO38" s="617"/>
      <c r="IIP38" s="617"/>
      <c r="IIQ38" s="617"/>
      <c r="IIR38" s="617"/>
      <c r="IIS38" s="617"/>
      <c r="IIT38" s="617"/>
      <c r="IIU38" s="617"/>
      <c r="IIV38" s="617"/>
      <c r="IIW38" s="617"/>
      <c r="IIX38" s="617"/>
      <c r="IIY38" s="617"/>
      <c r="IIZ38" s="617"/>
      <c r="IJA38" s="617"/>
      <c r="IJB38" s="617"/>
      <c r="IJC38" s="617"/>
      <c r="IJD38" s="617"/>
      <c r="IJE38" s="617"/>
      <c r="IJF38" s="617"/>
      <c r="IJG38" s="617"/>
      <c r="IJH38" s="617"/>
      <c r="IJI38" s="617"/>
      <c r="IJJ38" s="617"/>
      <c r="IJK38" s="617"/>
      <c r="IJL38" s="617"/>
      <c r="IJM38" s="617"/>
      <c r="IJN38" s="617"/>
      <c r="IJO38" s="617"/>
      <c r="IJP38" s="617"/>
      <c r="IJQ38" s="617"/>
      <c r="IJR38" s="617"/>
      <c r="IJS38" s="617"/>
      <c r="IJT38" s="617"/>
      <c r="IJU38" s="617"/>
      <c r="IJV38" s="617"/>
      <c r="IJW38" s="617"/>
      <c r="IJX38" s="617"/>
      <c r="IJY38" s="617"/>
      <c r="IJZ38" s="617"/>
      <c r="IKA38" s="617"/>
      <c r="IKB38" s="617"/>
      <c r="IKC38" s="617"/>
      <c r="IKD38" s="617"/>
      <c r="IKE38" s="617"/>
      <c r="IKF38" s="617"/>
      <c r="IKG38" s="617"/>
      <c r="IKH38" s="617"/>
      <c r="IKI38" s="617"/>
      <c r="IKJ38" s="617"/>
      <c r="IKK38" s="617"/>
      <c r="IKL38" s="617"/>
      <c r="IKM38" s="617"/>
      <c r="IKN38" s="617"/>
      <c r="IKO38" s="617"/>
      <c r="IKP38" s="617"/>
      <c r="IKQ38" s="617"/>
      <c r="IKR38" s="617"/>
      <c r="IKS38" s="617"/>
      <c r="IKT38" s="617"/>
      <c r="IKU38" s="617"/>
      <c r="IKV38" s="617"/>
      <c r="IKW38" s="617"/>
      <c r="IKX38" s="617"/>
      <c r="IKY38" s="617"/>
      <c r="IKZ38" s="617"/>
      <c r="ILA38" s="617"/>
      <c r="ILB38" s="617"/>
      <c r="ILC38" s="617"/>
      <c r="ILD38" s="617"/>
      <c r="ILE38" s="617"/>
      <c r="ILF38" s="617"/>
      <c r="ILG38" s="617"/>
      <c r="ILH38" s="617"/>
      <c r="ILI38" s="617"/>
      <c r="ILJ38" s="617"/>
      <c r="ILK38" s="617"/>
      <c r="ILL38" s="617"/>
      <c r="ILM38" s="617"/>
      <c r="ILN38" s="617"/>
      <c r="ILO38" s="617"/>
      <c r="ILP38" s="617"/>
      <c r="ILQ38" s="617"/>
      <c r="ILR38" s="617"/>
      <c r="ILS38" s="617"/>
      <c r="ILT38" s="617"/>
      <c r="ILU38" s="617"/>
      <c r="ILV38" s="617"/>
      <c r="ILW38" s="617"/>
      <c r="ILX38" s="617"/>
      <c r="ILY38" s="617"/>
      <c r="ILZ38" s="617"/>
      <c r="IMA38" s="617"/>
      <c r="IMB38" s="617"/>
      <c r="IMC38" s="617"/>
      <c r="IMD38" s="617"/>
      <c r="IME38" s="617"/>
      <c r="IMF38" s="617"/>
      <c r="IMG38" s="617"/>
      <c r="IMH38" s="617"/>
      <c r="IMI38" s="617"/>
      <c r="IMJ38" s="617"/>
      <c r="IMK38" s="617"/>
      <c r="IML38" s="617"/>
      <c r="IMM38" s="617"/>
      <c r="IMN38" s="617"/>
      <c r="IMO38" s="617"/>
      <c r="IMP38" s="617"/>
      <c r="IMQ38" s="617"/>
      <c r="IMR38" s="617"/>
      <c r="IMS38" s="617"/>
      <c r="IMT38" s="617"/>
      <c r="IMU38" s="617"/>
      <c r="IMV38" s="617"/>
      <c r="IMW38" s="617"/>
      <c r="IMX38" s="617"/>
      <c r="IMY38" s="617"/>
      <c r="IMZ38" s="617"/>
      <c r="INA38" s="617"/>
      <c r="INB38" s="617"/>
      <c r="INC38" s="617"/>
      <c r="IND38" s="617"/>
      <c r="INE38" s="617"/>
      <c r="INF38" s="617"/>
      <c r="ING38" s="617"/>
      <c r="INH38" s="617"/>
      <c r="INI38" s="617"/>
      <c r="INJ38" s="617"/>
      <c r="INK38" s="617"/>
      <c r="INL38" s="617"/>
      <c r="INM38" s="617"/>
      <c r="INN38" s="617"/>
      <c r="INO38" s="617"/>
      <c r="INP38" s="617"/>
      <c r="INQ38" s="617"/>
      <c r="INR38" s="617"/>
      <c r="INS38" s="617"/>
      <c r="INT38" s="617"/>
      <c r="INU38" s="617"/>
      <c r="INV38" s="617"/>
      <c r="INW38" s="617"/>
      <c r="INX38" s="617"/>
      <c r="INY38" s="617"/>
      <c r="INZ38" s="617"/>
      <c r="IOA38" s="617"/>
      <c r="IOB38" s="617"/>
      <c r="IOC38" s="617"/>
      <c r="IOD38" s="617"/>
      <c r="IOE38" s="617"/>
      <c r="IOF38" s="617"/>
      <c r="IOG38" s="617"/>
      <c r="IOH38" s="617"/>
      <c r="IOI38" s="617"/>
      <c r="IOJ38" s="617"/>
      <c r="IOK38" s="617"/>
      <c r="IOL38" s="617"/>
      <c r="IOM38" s="617"/>
      <c r="ION38" s="617"/>
      <c r="IOO38" s="617"/>
      <c r="IOP38" s="617"/>
      <c r="IOQ38" s="617"/>
      <c r="IOR38" s="617"/>
      <c r="IOS38" s="617"/>
      <c r="IOT38" s="617"/>
      <c r="IOU38" s="617"/>
      <c r="IOV38" s="617"/>
      <c r="IOW38" s="617"/>
      <c r="IOX38" s="617"/>
      <c r="IOY38" s="617"/>
      <c r="IOZ38" s="617"/>
      <c r="IPA38" s="617"/>
      <c r="IPB38" s="617"/>
      <c r="IPC38" s="617"/>
      <c r="IPD38" s="617"/>
      <c r="IPE38" s="617"/>
      <c r="IPF38" s="617"/>
      <c r="IPG38" s="617"/>
      <c r="IPH38" s="617"/>
      <c r="IPI38" s="617"/>
      <c r="IPJ38" s="617"/>
      <c r="IPK38" s="617"/>
      <c r="IPL38" s="617"/>
      <c r="IPM38" s="617"/>
      <c r="IPN38" s="617"/>
      <c r="IPO38" s="617"/>
      <c r="IPP38" s="617"/>
      <c r="IPQ38" s="617"/>
      <c r="IPR38" s="617"/>
      <c r="IPS38" s="617"/>
      <c r="IPT38" s="617"/>
      <c r="IPU38" s="617"/>
      <c r="IPV38" s="617"/>
      <c r="IPW38" s="617"/>
      <c r="IPX38" s="617"/>
      <c r="IPY38" s="617"/>
      <c r="IPZ38" s="617"/>
      <c r="IQA38" s="617"/>
      <c r="IQB38" s="617"/>
      <c r="IQC38" s="617"/>
      <c r="IQD38" s="617"/>
      <c r="IQE38" s="617"/>
      <c r="IQF38" s="617"/>
      <c r="IQG38" s="617"/>
      <c r="IQH38" s="617"/>
      <c r="IQI38" s="617"/>
      <c r="IQJ38" s="617"/>
      <c r="IQK38" s="617"/>
      <c r="IQL38" s="617"/>
      <c r="IQM38" s="617"/>
      <c r="IQN38" s="617"/>
      <c r="IQO38" s="617"/>
      <c r="IQP38" s="617"/>
      <c r="IQQ38" s="617"/>
      <c r="IQR38" s="617"/>
      <c r="IQS38" s="617"/>
      <c r="IQT38" s="617"/>
      <c r="IQU38" s="617"/>
      <c r="IQV38" s="617"/>
      <c r="IQW38" s="617"/>
      <c r="IQX38" s="617"/>
      <c r="IQY38" s="617"/>
      <c r="IQZ38" s="617"/>
      <c r="IRA38" s="617"/>
      <c r="IRB38" s="617"/>
      <c r="IRC38" s="617"/>
      <c r="IRD38" s="617"/>
      <c r="IRE38" s="617"/>
      <c r="IRF38" s="617"/>
      <c r="IRG38" s="617"/>
      <c r="IRH38" s="617"/>
      <c r="IRI38" s="617"/>
      <c r="IRJ38" s="617"/>
      <c r="IRK38" s="617"/>
      <c r="IRL38" s="617"/>
      <c r="IRM38" s="617"/>
      <c r="IRN38" s="617"/>
      <c r="IRO38" s="617"/>
      <c r="IRP38" s="617"/>
      <c r="IRQ38" s="617"/>
      <c r="IRR38" s="617"/>
      <c r="IRS38" s="617"/>
      <c r="IRT38" s="617"/>
      <c r="IRU38" s="617"/>
      <c r="IRV38" s="617"/>
      <c r="IRW38" s="617"/>
      <c r="IRX38" s="617"/>
      <c r="IRY38" s="617"/>
      <c r="IRZ38" s="617"/>
      <c r="ISA38" s="617"/>
      <c r="ISB38" s="617"/>
      <c r="ISC38" s="617"/>
      <c r="ISD38" s="617"/>
      <c r="ISE38" s="617"/>
      <c r="ISF38" s="617"/>
      <c r="ISG38" s="617"/>
      <c r="ISH38" s="617"/>
      <c r="ISI38" s="617"/>
      <c r="ISJ38" s="617"/>
      <c r="ISK38" s="617"/>
      <c r="ISL38" s="617"/>
      <c r="ISM38" s="617"/>
      <c r="ISN38" s="617"/>
      <c r="ISO38" s="617"/>
      <c r="ISP38" s="617"/>
      <c r="ISQ38" s="617"/>
      <c r="ISR38" s="617"/>
      <c r="ISS38" s="617"/>
      <c r="IST38" s="617"/>
      <c r="ISU38" s="617"/>
      <c r="ISV38" s="617"/>
      <c r="ISW38" s="617"/>
      <c r="ISX38" s="617"/>
      <c r="ISY38" s="617"/>
      <c r="ISZ38" s="617"/>
      <c r="ITA38" s="617"/>
      <c r="ITB38" s="617"/>
      <c r="ITC38" s="617"/>
      <c r="ITD38" s="617"/>
      <c r="ITE38" s="617"/>
      <c r="ITF38" s="617"/>
      <c r="ITG38" s="617"/>
      <c r="ITH38" s="617"/>
      <c r="ITI38" s="617"/>
      <c r="ITJ38" s="617"/>
      <c r="ITK38" s="617"/>
      <c r="ITL38" s="617"/>
      <c r="ITM38" s="617"/>
      <c r="ITN38" s="617"/>
      <c r="ITO38" s="617"/>
      <c r="ITP38" s="617"/>
      <c r="ITQ38" s="617"/>
      <c r="ITR38" s="617"/>
      <c r="ITS38" s="617"/>
      <c r="ITT38" s="617"/>
      <c r="ITU38" s="617"/>
      <c r="ITV38" s="617"/>
      <c r="ITW38" s="617"/>
      <c r="ITX38" s="617"/>
      <c r="ITY38" s="617"/>
      <c r="ITZ38" s="617"/>
      <c r="IUA38" s="617"/>
      <c r="IUB38" s="617"/>
      <c r="IUC38" s="617"/>
      <c r="IUD38" s="617"/>
      <c r="IUE38" s="617"/>
      <c r="IUF38" s="617"/>
      <c r="IUG38" s="617"/>
      <c r="IUH38" s="617"/>
      <c r="IUI38" s="617"/>
      <c r="IUJ38" s="617"/>
      <c r="IUK38" s="617"/>
      <c r="IUL38" s="617"/>
      <c r="IUM38" s="617"/>
      <c r="IUN38" s="617"/>
      <c r="IUO38" s="617"/>
      <c r="IUP38" s="617"/>
      <c r="IUQ38" s="617"/>
      <c r="IUR38" s="617"/>
      <c r="IUS38" s="617"/>
      <c r="IUT38" s="617"/>
      <c r="IUU38" s="617"/>
      <c r="IUV38" s="617"/>
      <c r="IUW38" s="617"/>
      <c r="IUX38" s="617"/>
      <c r="IUY38" s="617"/>
      <c r="IUZ38" s="617"/>
      <c r="IVA38" s="617"/>
      <c r="IVB38" s="617"/>
      <c r="IVC38" s="617"/>
      <c r="IVD38" s="617"/>
      <c r="IVE38" s="617"/>
      <c r="IVF38" s="617"/>
      <c r="IVG38" s="617"/>
      <c r="IVH38" s="617"/>
      <c r="IVI38" s="617"/>
      <c r="IVJ38" s="617"/>
      <c r="IVK38" s="617"/>
      <c r="IVL38" s="617"/>
      <c r="IVM38" s="617"/>
      <c r="IVN38" s="617"/>
      <c r="IVO38" s="617"/>
      <c r="IVP38" s="617"/>
      <c r="IVQ38" s="617"/>
      <c r="IVR38" s="617"/>
      <c r="IVS38" s="617"/>
      <c r="IVT38" s="617"/>
      <c r="IVU38" s="617"/>
      <c r="IVV38" s="617"/>
      <c r="IVW38" s="617"/>
      <c r="IVX38" s="617"/>
      <c r="IVY38" s="617"/>
      <c r="IVZ38" s="617"/>
      <c r="IWA38" s="617"/>
      <c r="IWB38" s="617"/>
      <c r="IWC38" s="617"/>
      <c r="IWD38" s="617"/>
      <c r="IWE38" s="617"/>
      <c r="IWF38" s="617"/>
      <c r="IWG38" s="617"/>
      <c r="IWH38" s="617"/>
      <c r="IWI38" s="617"/>
      <c r="IWJ38" s="617"/>
      <c r="IWK38" s="617"/>
      <c r="IWL38" s="617"/>
      <c r="IWM38" s="617"/>
      <c r="IWN38" s="617"/>
      <c r="IWO38" s="617"/>
      <c r="IWP38" s="617"/>
      <c r="IWQ38" s="617"/>
      <c r="IWR38" s="617"/>
      <c r="IWS38" s="617"/>
      <c r="IWT38" s="617"/>
      <c r="IWU38" s="617"/>
      <c r="IWV38" s="617"/>
      <c r="IWW38" s="617"/>
      <c r="IWX38" s="617"/>
      <c r="IWY38" s="617"/>
      <c r="IWZ38" s="617"/>
      <c r="IXA38" s="617"/>
      <c r="IXB38" s="617"/>
      <c r="IXC38" s="617"/>
      <c r="IXD38" s="617"/>
      <c r="IXE38" s="617"/>
      <c r="IXF38" s="617"/>
      <c r="IXG38" s="617"/>
      <c r="IXH38" s="617"/>
      <c r="IXI38" s="617"/>
      <c r="IXJ38" s="617"/>
      <c r="IXK38" s="617"/>
      <c r="IXL38" s="617"/>
      <c r="IXM38" s="617"/>
      <c r="IXN38" s="617"/>
      <c r="IXO38" s="617"/>
      <c r="IXP38" s="617"/>
      <c r="IXQ38" s="617"/>
      <c r="IXR38" s="617"/>
      <c r="IXS38" s="617"/>
      <c r="IXT38" s="617"/>
      <c r="IXU38" s="617"/>
      <c r="IXV38" s="617"/>
      <c r="IXW38" s="617"/>
      <c r="IXX38" s="617"/>
      <c r="IXY38" s="617"/>
      <c r="IXZ38" s="617"/>
      <c r="IYA38" s="617"/>
      <c r="IYB38" s="617"/>
      <c r="IYC38" s="617"/>
      <c r="IYD38" s="617"/>
      <c r="IYE38" s="617"/>
      <c r="IYF38" s="617"/>
      <c r="IYG38" s="617"/>
      <c r="IYH38" s="617"/>
      <c r="IYI38" s="617"/>
      <c r="IYJ38" s="617"/>
      <c r="IYK38" s="617"/>
      <c r="IYL38" s="617"/>
      <c r="IYM38" s="617"/>
      <c r="IYN38" s="617"/>
      <c r="IYO38" s="617"/>
      <c r="IYP38" s="617"/>
      <c r="IYQ38" s="617"/>
      <c r="IYR38" s="617"/>
      <c r="IYS38" s="617"/>
      <c r="IYT38" s="617"/>
      <c r="IYU38" s="617"/>
      <c r="IYV38" s="617"/>
      <c r="IYW38" s="617"/>
      <c r="IYX38" s="617"/>
      <c r="IYY38" s="617"/>
      <c r="IYZ38" s="617"/>
      <c r="IZA38" s="617"/>
      <c r="IZB38" s="617"/>
      <c r="IZC38" s="617"/>
      <c r="IZD38" s="617"/>
      <c r="IZE38" s="617"/>
      <c r="IZF38" s="617"/>
      <c r="IZG38" s="617"/>
      <c r="IZH38" s="617"/>
      <c r="IZI38" s="617"/>
      <c r="IZJ38" s="617"/>
      <c r="IZK38" s="617"/>
      <c r="IZL38" s="617"/>
      <c r="IZM38" s="617"/>
      <c r="IZN38" s="617"/>
      <c r="IZO38" s="617"/>
      <c r="IZP38" s="617"/>
      <c r="IZQ38" s="617"/>
      <c r="IZR38" s="617"/>
      <c r="IZS38" s="617"/>
      <c r="IZT38" s="617"/>
      <c r="IZU38" s="617"/>
      <c r="IZV38" s="617"/>
      <c r="IZW38" s="617"/>
      <c r="IZX38" s="617"/>
      <c r="IZY38" s="617"/>
      <c r="IZZ38" s="617"/>
      <c r="JAA38" s="617"/>
      <c r="JAB38" s="617"/>
      <c r="JAC38" s="617"/>
      <c r="JAD38" s="617"/>
      <c r="JAE38" s="617"/>
      <c r="JAF38" s="617"/>
      <c r="JAG38" s="617"/>
      <c r="JAH38" s="617"/>
      <c r="JAI38" s="617"/>
      <c r="JAJ38" s="617"/>
      <c r="JAK38" s="617"/>
      <c r="JAL38" s="617"/>
      <c r="JAM38" s="617"/>
      <c r="JAN38" s="617"/>
      <c r="JAO38" s="617"/>
      <c r="JAP38" s="617"/>
      <c r="JAQ38" s="617"/>
      <c r="JAR38" s="617"/>
      <c r="JAS38" s="617"/>
      <c r="JAT38" s="617"/>
      <c r="JAU38" s="617"/>
      <c r="JAV38" s="617"/>
      <c r="JAW38" s="617"/>
      <c r="JAX38" s="617"/>
      <c r="JAY38" s="617"/>
      <c r="JAZ38" s="617"/>
      <c r="JBA38" s="617"/>
      <c r="JBB38" s="617"/>
      <c r="JBC38" s="617"/>
      <c r="JBD38" s="617"/>
      <c r="JBE38" s="617"/>
      <c r="JBF38" s="617"/>
      <c r="JBG38" s="617"/>
      <c r="JBH38" s="617"/>
      <c r="JBI38" s="617"/>
      <c r="JBJ38" s="617"/>
      <c r="JBK38" s="617"/>
      <c r="JBL38" s="617"/>
      <c r="JBM38" s="617"/>
      <c r="JBN38" s="617"/>
      <c r="JBO38" s="617"/>
      <c r="JBP38" s="617"/>
      <c r="JBQ38" s="617"/>
      <c r="JBR38" s="617"/>
      <c r="JBS38" s="617"/>
      <c r="JBT38" s="617"/>
      <c r="JBU38" s="617"/>
      <c r="JBV38" s="617"/>
      <c r="JBW38" s="617"/>
      <c r="JBX38" s="617"/>
      <c r="JBY38" s="617"/>
      <c r="JBZ38" s="617"/>
      <c r="JCA38" s="617"/>
      <c r="JCB38" s="617"/>
      <c r="JCC38" s="617"/>
      <c r="JCD38" s="617"/>
      <c r="JCE38" s="617"/>
      <c r="JCF38" s="617"/>
      <c r="JCG38" s="617"/>
      <c r="JCH38" s="617"/>
      <c r="JCI38" s="617"/>
      <c r="JCJ38" s="617"/>
      <c r="JCK38" s="617"/>
      <c r="JCL38" s="617"/>
      <c r="JCM38" s="617"/>
      <c r="JCN38" s="617"/>
      <c r="JCO38" s="617"/>
      <c r="JCP38" s="617"/>
      <c r="JCQ38" s="617"/>
      <c r="JCR38" s="617"/>
      <c r="JCS38" s="617"/>
      <c r="JCT38" s="617"/>
      <c r="JCU38" s="617"/>
      <c r="JCV38" s="617"/>
      <c r="JCW38" s="617"/>
      <c r="JCX38" s="617"/>
      <c r="JCY38" s="617"/>
      <c r="JCZ38" s="617"/>
      <c r="JDA38" s="617"/>
      <c r="JDB38" s="617"/>
      <c r="JDC38" s="617"/>
      <c r="JDD38" s="617"/>
      <c r="JDE38" s="617"/>
      <c r="JDF38" s="617"/>
      <c r="JDG38" s="617"/>
      <c r="JDH38" s="617"/>
      <c r="JDI38" s="617"/>
      <c r="JDJ38" s="617"/>
      <c r="JDK38" s="617"/>
      <c r="JDL38" s="617"/>
      <c r="JDM38" s="617"/>
      <c r="JDN38" s="617"/>
      <c r="JDO38" s="617"/>
      <c r="JDP38" s="617"/>
      <c r="JDQ38" s="617"/>
      <c r="JDR38" s="617"/>
      <c r="JDS38" s="617"/>
      <c r="JDT38" s="617"/>
      <c r="JDU38" s="617"/>
      <c r="JDV38" s="617"/>
      <c r="JDW38" s="617"/>
      <c r="JDX38" s="617"/>
      <c r="JDY38" s="617"/>
      <c r="JDZ38" s="617"/>
      <c r="JEA38" s="617"/>
      <c r="JEB38" s="617"/>
      <c r="JEC38" s="617"/>
      <c r="JED38" s="617"/>
      <c r="JEE38" s="617"/>
      <c r="JEF38" s="617"/>
      <c r="JEG38" s="617"/>
      <c r="JEH38" s="617"/>
      <c r="JEI38" s="617"/>
      <c r="JEJ38" s="617"/>
      <c r="JEK38" s="617"/>
      <c r="JEL38" s="617"/>
      <c r="JEM38" s="617"/>
      <c r="JEN38" s="617"/>
      <c r="JEO38" s="617"/>
      <c r="JEP38" s="617"/>
      <c r="JEQ38" s="617"/>
      <c r="JER38" s="617"/>
      <c r="JES38" s="617"/>
      <c r="JET38" s="617"/>
      <c r="JEU38" s="617"/>
      <c r="JEV38" s="617"/>
      <c r="JEW38" s="617"/>
      <c r="JEX38" s="617"/>
      <c r="JEY38" s="617"/>
      <c r="JEZ38" s="617"/>
      <c r="JFA38" s="617"/>
      <c r="JFB38" s="617"/>
      <c r="JFC38" s="617"/>
      <c r="JFD38" s="617"/>
      <c r="JFE38" s="617"/>
      <c r="JFF38" s="617"/>
      <c r="JFG38" s="617"/>
      <c r="JFH38" s="617"/>
      <c r="JFI38" s="617"/>
      <c r="JFJ38" s="617"/>
      <c r="JFK38" s="617"/>
      <c r="JFL38" s="617"/>
      <c r="JFM38" s="617"/>
      <c r="JFN38" s="617"/>
      <c r="JFO38" s="617"/>
      <c r="JFP38" s="617"/>
      <c r="JFQ38" s="617"/>
      <c r="JFR38" s="617"/>
      <c r="JFS38" s="617"/>
      <c r="JFT38" s="617"/>
      <c r="JFU38" s="617"/>
      <c r="JFV38" s="617"/>
      <c r="JFW38" s="617"/>
      <c r="JFX38" s="617"/>
      <c r="JFY38" s="617"/>
      <c r="JFZ38" s="617"/>
      <c r="JGA38" s="617"/>
      <c r="JGB38" s="617"/>
      <c r="JGC38" s="617"/>
      <c r="JGD38" s="617"/>
      <c r="JGE38" s="617"/>
      <c r="JGF38" s="617"/>
      <c r="JGG38" s="617"/>
      <c r="JGH38" s="617"/>
      <c r="JGI38" s="617"/>
      <c r="JGJ38" s="617"/>
      <c r="JGK38" s="617"/>
      <c r="JGL38" s="617"/>
      <c r="JGM38" s="617"/>
      <c r="JGN38" s="617"/>
      <c r="JGO38" s="617"/>
      <c r="JGP38" s="617"/>
      <c r="JGQ38" s="617"/>
      <c r="JGR38" s="617"/>
      <c r="JGS38" s="617"/>
      <c r="JGT38" s="617"/>
      <c r="JGU38" s="617"/>
      <c r="JGV38" s="617"/>
      <c r="JGW38" s="617"/>
      <c r="JGX38" s="617"/>
      <c r="JGY38" s="617"/>
      <c r="JGZ38" s="617"/>
      <c r="JHA38" s="617"/>
      <c r="JHB38" s="617"/>
      <c r="JHC38" s="617"/>
      <c r="JHD38" s="617"/>
      <c r="JHE38" s="617"/>
      <c r="JHF38" s="617"/>
      <c r="JHG38" s="617"/>
      <c r="JHH38" s="617"/>
      <c r="JHI38" s="617"/>
      <c r="JHJ38" s="617"/>
      <c r="JHK38" s="617"/>
      <c r="JHL38" s="617"/>
      <c r="JHM38" s="617"/>
      <c r="JHN38" s="617"/>
      <c r="JHO38" s="617"/>
      <c r="JHP38" s="617"/>
      <c r="JHQ38" s="617"/>
      <c r="JHR38" s="617"/>
      <c r="JHS38" s="617"/>
      <c r="JHT38" s="617"/>
      <c r="JHU38" s="617"/>
      <c r="JHV38" s="617"/>
      <c r="JHW38" s="617"/>
      <c r="JHX38" s="617"/>
      <c r="JHY38" s="617"/>
      <c r="JHZ38" s="617"/>
      <c r="JIA38" s="617"/>
      <c r="JIB38" s="617"/>
      <c r="JIC38" s="617"/>
      <c r="JID38" s="617"/>
      <c r="JIE38" s="617"/>
      <c r="JIF38" s="617"/>
      <c r="JIG38" s="617"/>
      <c r="JIH38" s="617"/>
      <c r="JII38" s="617"/>
      <c r="JIJ38" s="617"/>
      <c r="JIK38" s="617"/>
      <c r="JIL38" s="617"/>
      <c r="JIM38" s="617"/>
      <c r="JIN38" s="617"/>
      <c r="JIO38" s="617"/>
      <c r="JIP38" s="617"/>
      <c r="JIQ38" s="617"/>
      <c r="JIR38" s="617"/>
      <c r="JIS38" s="617"/>
      <c r="JIT38" s="617"/>
      <c r="JIU38" s="617"/>
      <c r="JIV38" s="617"/>
      <c r="JIW38" s="617"/>
      <c r="JIX38" s="617"/>
      <c r="JIY38" s="617"/>
      <c r="JIZ38" s="617"/>
      <c r="JJA38" s="617"/>
      <c r="JJB38" s="617"/>
      <c r="JJC38" s="617"/>
      <c r="JJD38" s="617"/>
      <c r="JJE38" s="617"/>
      <c r="JJF38" s="617"/>
      <c r="JJG38" s="617"/>
      <c r="JJH38" s="617"/>
      <c r="JJI38" s="617"/>
      <c r="JJJ38" s="617"/>
      <c r="JJK38" s="617"/>
      <c r="JJL38" s="617"/>
      <c r="JJM38" s="617"/>
      <c r="JJN38" s="617"/>
      <c r="JJO38" s="617"/>
      <c r="JJP38" s="617"/>
      <c r="JJQ38" s="617"/>
      <c r="JJR38" s="617"/>
      <c r="JJS38" s="617"/>
      <c r="JJT38" s="617"/>
      <c r="JJU38" s="617"/>
      <c r="JJV38" s="617"/>
      <c r="JJW38" s="617"/>
      <c r="JJX38" s="617"/>
      <c r="JJY38" s="617"/>
      <c r="JJZ38" s="617"/>
      <c r="JKA38" s="617"/>
      <c r="JKB38" s="617"/>
      <c r="JKC38" s="617"/>
      <c r="JKD38" s="617"/>
      <c r="JKE38" s="617"/>
      <c r="JKF38" s="617"/>
      <c r="JKG38" s="617"/>
      <c r="JKH38" s="617"/>
      <c r="JKI38" s="617"/>
      <c r="JKJ38" s="617"/>
      <c r="JKK38" s="617"/>
      <c r="JKL38" s="617"/>
      <c r="JKM38" s="617"/>
      <c r="JKN38" s="617"/>
      <c r="JKO38" s="617"/>
      <c r="JKP38" s="617"/>
      <c r="JKQ38" s="617"/>
      <c r="JKR38" s="617"/>
      <c r="JKS38" s="617"/>
      <c r="JKT38" s="617"/>
      <c r="JKU38" s="617"/>
      <c r="JKV38" s="617"/>
      <c r="JKW38" s="617"/>
      <c r="JKX38" s="617"/>
      <c r="JKY38" s="617"/>
      <c r="JKZ38" s="617"/>
      <c r="JLA38" s="617"/>
      <c r="JLB38" s="617"/>
      <c r="JLC38" s="617"/>
      <c r="JLD38" s="617"/>
      <c r="JLE38" s="617"/>
      <c r="JLF38" s="617"/>
      <c r="JLG38" s="617"/>
      <c r="JLH38" s="617"/>
      <c r="JLI38" s="617"/>
      <c r="JLJ38" s="617"/>
      <c r="JLK38" s="617"/>
      <c r="JLL38" s="617"/>
      <c r="JLM38" s="617"/>
      <c r="JLN38" s="617"/>
      <c r="JLO38" s="617"/>
      <c r="JLP38" s="617"/>
      <c r="JLQ38" s="617"/>
      <c r="JLR38" s="617"/>
      <c r="JLS38" s="617"/>
      <c r="JLT38" s="617"/>
      <c r="JLU38" s="617"/>
      <c r="JLV38" s="617"/>
      <c r="JLW38" s="617"/>
      <c r="JLX38" s="617"/>
      <c r="JLY38" s="617"/>
      <c r="JLZ38" s="617"/>
      <c r="JMA38" s="617"/>
      <c r="JMB38" s="617"/>
      <c r="JMC38" s="617"/>
      <c r="JMD38" s="617"/>
      <c r="JME38" s="617"/>
      <c r="JMF38" s="617"/>
      <c r="JMG38" s="617"/>
      <c r="JMH38" s="617"/>
      <c r="JMI38" s="617"/>
      <c r="JMJ38" s="617"/>
      <c r="JMK38" s="617"/>
      <c r="JML38" s="617"/>
      <c r="JMM38" s="617"/>
      <c r="JMN38" s="617"/>
      <c r="JMO38" s="617"/>
      <c r="JMP38" s="617"/>
      <c r="JMQ38" s="617"/>
      <c r="JMR38" s="617"/>
      <c r="JMS38" s="617"/>
      <c r="JMT38" s="617"/>
      <c r="JMU38" s="617"/>
      <c r="JMV38" s="617"/>
      <c r="JMW38" s="617"/>
      <c r="JMX38" s="617"/>
      <c r="JMY38" s="617"/>
      <c r="JMZ38" s="617"/>
      <c r="JNA38" s="617"/>
      <c r="JNB38" s="617"/>
      <c r="JNC38" s="617"/>
      <c r="JND38" s="617"/>
      <c r="JNE38" s="617"/>
      <c r="JNF38" s="617"/>
      <c r="JNG38" s="617"/>
      <c r="JNH38" s="617"/>
      <c r="JNI38" s="617"/>
      <c r="JNJ38" s="617"/>
      <c r="JNK38" s="617"/>
      <c r="JNL38" s="617"/>
      <c r="JNM38" s="617"/>
      <c r="JNN38" s="617"/>
      <c r="JNO38" s="617"/>
      <c r="JNP38" s="617"/>
      <c r="JNQ38" s="617"/>
      <c r="JNR38" s="617"/>
      <c r="JNS38" s="617"/>
      <c r="JNT38" s="617"/>
      <c r="JNU38" s="617"/>
      <c r="JNV38" s="617"/>
      <c r="JNW38" s="617"/>
      <c r="JNX38" s="617"/>
      <c r="JNY38" s="617"/>
      <c r="JNZ38" s="617"/>
      <c r="JOA38" s="617"/>
      <c r="JOB38" s="617"/>
      <c r="JOC38" s="617"/>
      <c r="JOD38" s="617"/>
      <c r="JOE38" s="617"/>
      <c r="JOF38" s="617"/>
      <c r="JOG38" s="617"/>
      <c r="JOH38" s="617"/>
      <c r="JOI38" s="617"/>
      <c r="JOJ38" s="617"/>
      <c r="JOK38" s="617"/>
      <c r="JOL38" s="617"/>
      <c r="JOM38" s="617"/>
      <c r="JON38" s="617"/>
      <c r="JOO38" s="617"/>
      <c r="JOP38" s="617"/>
      <c r="JOQ38" s="617"/>
      <c r="JOR38" s="617"/>
      <c r="JOS38" s="617"/>
      <c r="JOT38" s="617"/>
      <c r="JOU38" s="617"/>
      <c r="JOV38" s="617"/>
      <c r="JOW38" s="617"/>
      <c r="JOX38" s="617"/>
      <c r="JOY38" s="617"/>
      <c r="JOZ38" s="617"/>
      <c r="JPA38" s="617"/>
      <c r="JPB38" s="617"/>
      <c r="JPC38" s="617"/>
      <c r="JPD38" s="617"/>
      <c r="JPE38" s="617"/>
      <c r="JPF38" s="617"/>
      <c r="JPG38" s="617"/>
      <c r="JPH38" s="617"/>
      <c r="JPI38" s="617"/>
      <c r="JPJ38" s="617"/>
      <c r="JPK38" s="617"/>
      <c r="JPL38" s="617"/>
      <c r="JPM38" s="617"/>
      <c r="JPN38" s="617"/>
      <c r="JPO38" s="617"/>
      <c r="JPP38" s="617"/>
      <c r="JPQ38" s="617"/>
      <c r="JPR38" s="617"/>
      <c r="JPS38" s="617"/>
      <c r="JPT38" s="617"/>
      <c r="JPU38" s="617"/>
      <c r="JPV38" s="617"/>
      <c r="JPW38" s="617"/>
      <c r="JPX38" s="617"/>
      <c r="JPY38" s="617"/>
      <c r="JPZ38" s="617"/>
      <c r="JQA38" s="617"/>
      <c r="JQB38" s="617"/>
      <c r="JQC38" s="617"/>
      <c r="JQD38" s="617"/>
      <c r="JQE38" s="617"/>
      <c r="JQF38" s="617"/>
      <c r="JQG38" s="617"/>
      <c r="JQH38" s="617"/>
      <c r="JQI38" s="617"/>
      <c r="JQJ38" s="617"/>
      <c r="JQK38" s="617"/>
      <c r="JQL38" s="617"/>
      <c r="JQM38" s="617"/>
      <c r="JQN38" s="617"/>
      <c r="JQO38" s="617"/>
      <c r="JQP38" s="617"/>
      <c r="JQQ38" s="617"/>
      <c r="JQR38" s="617"/>
      <c r="JQS38" s="617"/>
      <c r="JQT38" s="617"/>
      <c r="JQU38" s="617"/>
      <c r="JQV38" s="617"/>
      <c r="JQW38" s="617"/>
      <c r="JQX38" s="617"/>
      <c r="JQY38" s="617"/>
      <c r="JQZ38" s="617"/>
      <c r="JRA38" s="617"/>
      <c r="JRB38" s="617"/>
      <c r="JRC38" s="617"/>
      <c r="JRD38" s="617"/>
      <c r="JRE38" s="617"/>
      <c r="JRF38" s="617"/>
      <c r="JRG38" s="617"/>
      <c r="JRH38" s="617"/>
      <c r="JRI38" s="617"/>
      <c r="JRJ38" s="617"/>
      <c r="JRK38" s="617"/>
      <c r="JRL38" s="617"/>
      <c r="JRM38" s="617"/>
      <c r="JRN38" s="617"/>
      <c r="JRO38" s="617"/>
      <c r="JRP38" s="617"/>
      <c r="JRQ38" s="617"/>
      <c r="JRR38" s="617"/>
      <c r="JRS38" s="617"/>
      <c r="JRT38" s="617"/>
      <c r="JRU38" s="617"/>
      <c r="JRV38" s="617"/>
      <c r="JRW38" s="617"/>
      <c r="JRX38" s="617"/>
      <c r="JRY38" s="617"/>
      <c r="JRZ38" s="617"/>
      <c r="JSA38" s="617"/>
      <c r="JSB38" s="617"/>
      <c r="JSC38" s="617"/>
      <c r="JSD38" s="617"/>
      <c r="JSE38" s="617"/>
      <c r="JSF38" s="617"/>
      <c r="JSG38" s="617"/>
      <c r="JSH38" s="617"/>
      <c r="JSI38" s="617"/>
      <c r="JSJ38" s="617"/>
      <c r="JSK38" s="617"/>
      <c r="JSL38" s="617"/>
      <c r="JSM38" s="617"/>
      <c r="JSN38" s="617"/>
      <c r="JSO38" s="617"/>
      <c r="JSP38" s="617"/>
      <c r="JSQ38" s="617"/>
      <c r="JSR38" s="617"/>
      <c r="JSS38" s="617"/>
      <c r="JST38" s="617"/>
      <c r="JSU38" s="617"/>
      <c r="JSV38" s="617"/>
      <c r="JSW38" s="617"/>
      <c r="JSX38" s="617"/>
      <c r="JSY38" s="617"/>
      <c r="JSZ38" s="617"/>
      <c r="JTA38" s="617"/>
      <c r="JTB38" s="617"/>
      <c r="JTC38" s="617"/>
      <c r="JTD38" s="617"/>
      <c r="JTE38" s="617"/>
      <c r="JTF38" s="617"/>
      <c r="JTG38" s="617"/>
      <c r="JTH38" s="617"/>
      <c r="JTI38" s="617"/>
      <c r="JTJ38" s="617"/>
      <c r="JTK38" s="617"/>
      <c r="JTL38" s="617"/>
      <c r="JTM38" s="617"/>
      <c r="JTN38" s="617"/>
      <c r="JTO38" s="617"/>
      <c r="JTP38" s="617"/>
      <c r="JTQ38" s="617"/>
      <c r="JTR38" s="617"/>
      <c r="JTS38" s="617"/>
      <c r="JTT38" s="617"/>
      <c r="JTU38" s="617"/>
      <c r="JTV38" s="617"/>
      <c r="JTW38" s="617"/>
      <c r="JTX38" s="617"/>
      <c r="JTY38" s="617"/>
      <c r="JTZ38" s="617"/>
      <c r="JUA38" s="617"/>
      <c r="JUB38" s="617"/>
      <c r="JUC38" s="617"/>
      <c r="JUD38" s="617"/>
      <c r="JUE38" s="617"/>
      <c r="JUF38" s="617"/>
      <c r="JUG38" s="617"/>
      <c r="JUH38" s="617"/>
      <c r="JUI38" s="617"/>
      <c r="JUJ38" s="617"/>
      <c r="JUK38" s="617"/>
      <c r="JUL38" s="617"/>
      <c r="JUM38" s="617"/>
      <c r="JUN38" s="617"/>
      <c r="JUO38" s="617"/>
      <c r="JUP38" s="617"/>
      <c r="JUQ38" s="617"/>
      <c r="JUR38" s="617"/>
      <c r="JUS38" s="617"/>
      <c r="JUT38" s="617"/>
      <c r="JUU38" s="617"/>
      <c r="JUV38" s="617"/>
      <c r="JUW38" s="617"/>
      <c r="JUX38" s="617"/>
      <c r="JUY38" s="617"/>
      <c r="JUZ38" s="617"/>
      <c r="JVA38" s="617"/>
      <c r="JVB38" s="617"/>
      <c r="JVC38" s="617"/>
      <c r="JVD38" s="617"/>
      <c r="JVE38" s="617"/>
      <c r="JVF38" s="617"/>
      <c r="JVG38" s="617"/>
      <c r="JVH38" s="617"/>
      <c r="JVI38" s="617"/>
      <c r="JVJ38" s="617"/>
      <c r="JVK38" s="617"/>
      <c r="JVL38" s="617"/>
      <c r="JVM38" s="617"/>
      <c r="JVN38" s="617"/>
      <c r="JVO38" s="617"/>
      <c r="JVP38" s="617"/>
      <c r="JVQ38" s="617"/>
      <c r="JVR38" s="617"/>
      <c r="JVS38" s="617"/>
      <c r="JVT38" s="617"/>
      <c r="JVU38" s="617"/>
      <c r="JVV38" s="617"/>
      <c r="JVW38" s="617"/>
      <c r="JVX38" s="617"/>
      <c r="JVY38" s="617"/>
      <c r="JVZ38" s="617"/>
      <c r="JWA38" s="617"/>
      <c r="JWB38" s="617"/>
      <c r="JWC38" s="617"/>
      <c r="JWD38" s="617"/>
      <c r="JWE38" s="617"/>
      <c r="JWF38" s="617"/>
      <c r="JWG38" s="617"/>
      <c r="JWH38" s="617"/>
      <c r="JWI38" s="617"/>
      <c r="JWJ38" s="617"/>
      <c r="JWK38" s="617"/>
      <c r="JWL38" s="617"/>
      <c r="JWM38" s="617"/>
      <c r="JWN38" s="617"/>
      <c r="JWO38" s="617"/>
      <c r="JWP38" s="617"/>
      <c r="JWQ38" s="617"/>
      <c r="JWR38" s="617"/>
      <c r="JWS38" s="617"/>
      <c r="JWT38" s="617"/>
      <c r="JWU38" s="617"/>
      <c r="JWV38" s="617"/>
      <c r="JWW38" s="617"/>
      <c r="JWX38" s="617"/>
      <c r="JWY38" s="617"/>
      <c r="JWZ38" s="617"/>
      <c r="JXA38" s="617"/>
      <c r="JXB38" s="617"/>
      <c r="JXC38" s="617"/>
      <c r="JXD38" s="617"/>
      <c r="JXE38" s="617"/>
      <c r="JXF38" s="617"/>
      <c r="JXG38" s="617"/>
      <c r="JXH38" s="617"/>
      <c r="JXI38" s="617"/>
      <c r="JXJ38" s="617"/>
      <c r="JXK38" s="617"/>
      <c r="JXL38" s="617"/>
      <c r="JXM38" s="617"/>
      <c r="JXN38" s="617"/>
      <c r="JXO38" s="617"/>
      <c r="JXP38" s="617"/>
      <c r="JXQ38" s="617"/>
      <c r="JXR38" s="617"/>
      <c r="JXS38" s="617"/>
      <c r="JXT38" s="617"/>
      <c r="JXU38" s="617"/>
      <c r="JXV38" s="617"/>
      <c r="JXW38" s="617"/>
      <c r="JXX38" s="617"/>
      <c r="JXY38" s="617"/>
      <c r="JXZ38" s="617"/>
      <c r="JYA38" s="617"/>
      <c r="JYB38" s="617"/>
      <c r="JYC38" s="617"/>
      <c r="JYD38" s="617"/>
      <c r="JYE38" s="617"/>
      <c r="JYF38" s="617"/>
      <c r="JYG38" s="617"/>
      <c r="JYH38" s="617"/>
      <c r="JYI38" s="617"/>
      <c r="JYJ38" s="617"/>
      <c r="JYK38" s="617"/>
      <c r="JYL38" s="617"/>
      <c r="JYM38" s="617"/>
      <c r="JYN38" s="617"/>
      <c r="JYO38" s="617"/>
      <c r="JYP38" s="617"/>
      <c r="JYQ38" s="617"/>
      <c r="JYR38" s="617"/>
      <c r="JYS38" s="617"/>
      <c r="JYT38" s="617"/>
      <c r="JYU38" s="617"/>
      <c r="JYV38" s="617"/>
      <c r="JYW38" s="617"/>
      <c r="JYX38" s="617"/>
      <c r="JYY38" s="617"/>
      <c r="JYZ38" s="617"/>
      <c r="JZA38" s="617"/>
      <c r="JZB38" s="617"/>
      <c r="JZC38" s="617"/>
      <c r="JZD38" s="617"/>
      <c r="JZE38" s="617"/>
      <c r="JZF38" s="617"/>
      <c r="JZG38" s="617"/>
      <c r="JZH38" s="617"/>
      <c r="JZI38" s="617"/>
      <c r="JZJ38" s="617"/>
      <c r="JZK38" s="617"/>
      <c r="JZL38" s="617"/>
      <c r="JZM38" s="617"/>
      <c r="JZN38" s="617"/>
      <c r="JZO38" s="617"/>
      <c r="JZP38" s="617"/>
      <c r="JZQ38" s="617"/>
      <c r="JZR38" s="617"/>
      <c r="JZS38" s="617"/>
      <c r="JZT38" s="617"/>
      <c r="JZU38" s="617"/>
      <c r="JZV38" s="617"/>
      <c r="JZW38" s="617"/>
      <c r="JZX38" s="617"/>
      <c r="JZY38" s="617"/>
      <c r="JZZ38" s="617"/>
      <c r="KAA38" s="617"/>
      <c r="KAB38" s="617"/>
      <c r="KAC38" s="617"/>
      <c r="KAD38" s="617"/>
      <c r="KAE38" s="617"/>
      <c r="KAF38" s="617"/>
      <c r="KAG38" s="617"/>
      <c r="KAH38" s="617"/>
      <c r="KAI38" s="617"/>
      <c r="KAJ38" s="617"/>
      <c r="KAK38" s="617"/>
      <c r="KAL38" s="617"/>
      <c r="KAM38" s="617"/>
      <c r="KAN38" s="617"/>
      <c r="KAO38" s="617"/>
      <c r="KAP38" s="617"/>
      <c r="KAQ38" s="617"/>
      <c r="KAR38" s="617"/>
      <c r="KAS38" s="617"/>
      <c r="KAT38" s="617"/>
      <c r="KAU38" s="617"/>
      <c r="KAV38" s="617"/>
      <c r="KAW38" s="617"/>
      <c r="KAX38" s="617"/>
      <c r="KAY38" s="617"/>
      <c r="KAZ38" s="617"/>
      <c r="KBA38" s="617"/>
      <c r="KBB38" s="617"/>
      <c r="KBC38" s="617"/>
      <c r="KBD38" s="617"/>
      <c r="KBE38" s="617"/>
      <c r="KBF38" s="617"/>
      <c r="KBG38" s="617"/>
      <c r="KBH38" s="617"/>
      <c r="KBI38" s="617"/>
      <c r="KBJ38" s="617"/>
      <c r="KBK38" s="617"/>
      <c r="KBL38" s="617"/>
      <c r="KBM38" s="617"/>
      <c r="KBN38" s="617"/>
      <c r="KBO38" s="617"/>
      <c r="KBP38" s="617"/>
      <c r="KBQ38" s="617"/>
      <c r="KBR38" s="617"/>
      <c r="KBS38" s="617"/>
      <c r="KBT38" s="617"/>
      <c r="KBU38" s="617"/>
      <c r="KBV38" s="617"/>
      <c r="KBW38" s="617"/>
      <c r="KBX38" s="617"/>
      <c r="KBY38" s="617"/>
      <c r="KBZ38" s="617"/>
      <c r="KCA38" s="617"/>
      <c r="KCB38" s="617"/>
      <c r="KCC38" s="617"/>
      <c r="KCD38" s="617"/>
      <c r="KCE38" s="617"/>
      <c r="KCF38" s="617"/>
      <c r="KCG38" s="617"/>
      <c r="KCH38" s="617"/>
      <c r="KCI38" s="617"/>
      <c r="KCJ38" s="617"/>
      <c r="KCK38" s="617"/>
      <c r="KCL38" s="617"/>
      <c r="KCM38" s="617"/>
      <c r="KCN38" s="617"/>
      <c r="KCO38" s="617"/>
      <c r="KCP38" s="617"/>
      <c r="KCQ38" s="617"/>
      <c r="KCR38" s="617"/>
      <c r="KCS38" s="617"/>
      <c r="KCT38" s="617"/>
      <c r="KCU38" s="617"/>
      <c r="KCV38" s="617"/>
      <c r="KCW38" s="617"/>
      <c r="KCX38" s="617"/>
      <c r="KCY38" s="617"/>
      <c r="KCZ38" s="617"/>
      <c r="KDA38" s="617"/>
      <c r="KDB38" s="617"/>
      <c r="KDC38" s="617"/>
      <c r="KDD38" s="617"/>
      <c r="KDE38" s="617"/>
      <c r="KDF38" s="617"/>
      <c r="KDG38" s="617"/>
      <c r="KDH38" s="617"/>
      <c r="KDI38" s="617"/>
      <c r="KDJ38" s="617"/>
      <c r="KDK38" s="617"/>
      <c r="KDL38" s="617"/>
      <c r="KDM38" s="617"/>
      <c r="KDN38" s="617"/>
      <c r="KDO38" s="617"/>
      <c r="KDP38" s="617"/>
      <c r="KDQ38" s="617"/>
      <c r="KDR38" s="617"/>
      <c r="KDS38" s="617"/>
      <c r="KDT38" s="617"/>
      <c r="KDU38" s="617"/>
      <c r="KDV38" s="617"/>
      <c r="KDW38" s="617"/>
      <c r="KDX38" s="617"/>
      <c r="KDY38" s="617"/>
      <c r="KDZ38" s="617"/>
      <c r="KEA38" s="617"/>
      <c r="KEB38" s="617"/>
      <c r="KEC38" s="617"/>
      <c r="KED38" s="617"/>
      <c r="KEE38" s="617"/>
      <c r="KEF38" s="617"/>
      <c r="KEG38" s="617"/>
      <c r="KEH38" s="617"/>
      <c r="KEI38" s="617"/>
      <c r="KEJ38" s="617"/>
      <c r="KEK38" s="617"/>
      <c r="KEL38" s="617"/>
      <c r="KEM38" s="617"/>
      <c r="KEN38" s="617"/>
      <c r="KEO38" s="617"/>
      <c r="KEP38" s="617"/>
      <c r="KEQ38" s="617"/>
      <c r="KER38" s="617"/>
      <c r="KES38" s="617"/>
      <c r="KET38" s="617"/>
      <c r="KEU38" s="617"/>
      <c r="KEV38" s="617"/>
      <c r="KEW38" s="617"/>
      <c r="KEX38" s="617"/>
      <c r="KEY38" s="617"/>
      <c r="KEZ38" s="617"/>
      <c r="KFA38" s="617"/>
      <c r="KFB38" s="617"/>
      <c r="KFC38" s="617"/>
      <c r="KFD38" s="617"/>
      <c r="KFE38" s="617"/>
      <c r="KFF38" s="617"/>
      <c r="KFG38" s="617"/>
      <c r="KFH38" s="617"/>
      <c r="KFI38" s="617"/>
      <c r="KFJ38" s="617"/>
      <c r="KFK38" s="617"/>
      <c r="KFL38" s="617"/>
      <c r="KFM38" s="617"/>
      <c r="KFN38" s="617"/>
      <c r="KFO38" s="617"/>
      <c r="KFP38" s="617"/>
      <c r="KFQ38" s="617"/>
      <c r="KFR38" s="617"/>
      <c r="KFS38" s="617"/>
      <c r="KFT38" s="617"/>
      <c r="KFU38" s="617"/>
      <c r="KFV38" s="617"/>
      <c r="KFW38" s="617"/>
      <c r="KFX38" s="617"/>
      <c r="KFY38" s="617"/>
      <c r="KFZ38" s="617"/>
      <c r="KGA38" s="617"/>
      <c r="KGB38" s="617"/>
      <c r="KGC38" s="617"/>
      <c r="KGD38" s="617"/>
      <c r="KGE38" s="617"/>
      <c r="KGF38" s="617"/>
      <c r="KGG38" s="617"/>
      <c r="KGH38" s="617"/>
      <c r="KGI38" s="617"/>
      <c r="KGJ38" s="617"/>
      <c r="KGK38" s="617"/>
      <c r="KGL38" s="617"/>
      <c r="KGM38" s="617"/>
      <c r="KGN38" s="617"/>
      <c r="KGO38" s="617"/>
      <c r="KGP38" s="617"/>
      <c r="KGQ38" s="617"/>
      <c r="KGR38" s="617"/>
      <c r="KGS38" s="617"/>
      <c r="KGT38" s="617"/>
      <c r="KGU38" s="617"/>
      <c r="KGV38" s="617"/>
      <c r="KGW38" s="617"/>
      <c r="KGX38" s="617"/>
      <c r="KGY38" s="617"/>
      <c r="KGZ38" s="617"/>
      <c r="KHA38" s="617"/>
      <c r="KHB38" s="617"/>
      <c r="KHC38" s="617"/>
      <c r="KHD38" s="617"/>
      <c r="KHE38" s="617"/>
      <c r="KHF38" s="617"/>
      <c r="KHG38" s="617"/>
      <c r="KHH38" s="617"/>
      <c r="KHI38" s="617"/>
      <c r="KHJ38" s="617"/>
      <c r="KHK38" s="617"/>
      <c r="KHL38" s="617"/>
      <c r="KHM38" s="617"/>
      <c r="KHN38" s="617"/>
      <c r="KHO38" s="617"/>
      <c r="KHP38" s="617"/>
      <c r="KHQ38" s="617"/>
      <c r="KHR38" s="617"/>
      <c r="KHS38" s="617"/>
      <c r="KHT38" s="617"/>
      <c r="KHU38" s="617"/>
      <c r="KHV38" s="617"/>
      <c r="KHW38" s="617"/>
      <c r="KHX38" s="617"/>
      <c r="KHY38" s="617"/>
      <c r="KHZ38" s="617"/>
      <c r="KIA38" s="617"/>
      <c r="KIB38" s="617"/>
      <c r="KIC38" s="617"/>
      <c r="KID38" s="617"/>
      <c r="KIE38" s="617"/>
      <c r="KIF38" s="617"/>
      <c r="KIG38" s="617"/>
      <c r="KIH38" s="617"/>
      <c r="KII38" s="617"/>
      <c r="KIJ38" s="617"/>
      <c r="KIK38" s="617"/>
      <c r="KIL38" s="617"/>
      <c r="KIM38" s="617"/>
      <c r="KIN38" s="617"/>
      <c r="KIO38" s="617"/>
      <c r="KIP38" s="617"/>
      <c r="KIQ38" s="617"/>
      <c r="KIR38" s="617"/>
      <c r="KIS38" s="617"/>
      <c r="KIT38" s="617"/>
      <c r="KIU38" s="617"/>
      <c r="KIV38" s="617"/>
      <c r="KIW38" s="617"/>
      <c r="KIX38" s="617"/>
      <c r="KIY38" s="617"/>
      <c r="KIZ38" s="617"/>
      <c r="KJA38" s="617"/>
      <c r="KJB38" s="617"/>
      <c r="KJC38" s="617"/>
      <c r="KJD38" s="617"/>
      <c r="KJE38" s="617"/>
      <c r="KJF38" s="617"/>
      <c r="KJG38" s="617"/>
      <c r="KJH38" s="617"/>
      <c r="KJI38" s="617"/>
      <c r="KJJ38" s="617"/>
      <c r="KJK38" s="617"/>
      <c r="KJL38" s="617"/>
      <c r="KJM38" s="617"/>
      <c r="KJN38" s="617"/>
      <c r="KJO38" s="617"/>
      <c r="KJP38" s="617"/>
      <c r="KJQ38" s="617"/>
      <c r="KJR38" s="617"/>
      <c r="KJS38" s="617"/>
      <c r="KJT38" s="617"/>
      <c r="KJU38" s="617"/>
      <c r="KJV38" s="617"/>
      <c r="KJW38" s="617"/>
      <c r="KJX38" s="617"/>
      <c r="KJY38" s="617"/>
      <c r="KJZ38" s="617"/>
      <c r="KKA38" s="617"/>
      <c r="KKB38" s="617"/>
      <c r="KKC38" s="617"/>
      <c r="KKD38" s="617"/>
      <c r="KKE38" s="617"/>
      <c r="KKF38" s="617"/>
      <c r="KKG38" s="617"/>
      <c r="KKH38" s="617"/>
      <c r="KKI38" s="617"/>
      <c r="KKJ38" s="617"/>
      <c r="KKK38" s="617"/>
      <c r="KKL38" s="617"/>
      <c r="KKM38" s="617"/>
      <c r="KKN38" s="617"/>
      <c r="KKO38" s="617"/>
      <c r="KKP38" s="617"/>
      <c r="KKQ38" s="617"/>
      <c r="KKR38" s="617"/>
      <c r="KKS38" s="617"/>
      <c r="KKT38" s="617"/>
      <c r="KKU38" s="617"/>
      <c r="KKV38" s="617"/>
      <c r="KKW38" s="617"/>
      <c r="KKX38" s="617"/>
      <c r="KKY38" s="617"/>
      <c r="KKZ38" s="617"/>
      <c r="KLA38" s="617"/>
      <c r="KLB38" s="617"/>
      <c r="KLC38" s="617"/>
      <c r="KLD38" s="617"/>
      <c r="KLE38" s="617"/>
      <c r="KLF38" s="617"/>
      <c r="KLG38" s="617"/>
      <c r="KLH38" s="617"/>
      <c r="KLI38" s="617"/>
      <c r="KLJ38" s="617"/>
      <c r="KLK38" s="617"/>
      <c r="KLL38" s="617"/>
      <c r="KLM38" s="617"/>
      <c r="KLN38" s="617"/>
      <c r="KLO38" s="617"/>
      <c r="KLP38" s="617"/>
      <c r="KLQ38" s="617"/>
      <c r="KLR38" s="617"/>
      <c r="KLS38" s="617"/>
      <c r="KLT38" s="617"/>
      <c r="KLU38" s="617"/>
      <c r="KLV38" s="617"/>
      <c r="KLW38" s="617"/>
      <c r="KLX38" s="617"/>
      <c r="KLY38" s="617"/>
      <c r="KLZ38" s="617"/>
      <c r="KMA38" s="617"/>
      <c r="KMB38" s="617"/>
      <c r="KMC38" s="617"/>
      <c r="KMD38" s="617"/>
      <c r="KME38" s="617"/>
      <c r="KMF38" s="617"/>
      <c r="KMG38" s="617"/>
      <c r="KMH38" s="617"/>
      <c r="KMI38" s="617"/>
      <c r="KMJ38" s="617"/>
      <c r="KMK38" s="617"/>
      <c r="KML38" s="617"/>
      <c r="KMM38" s="617"/>
      <c r="KMN38" s="617"/>
      <c r="KMO38" s="617"/>
      <c r="KMP38" s="617"/>
      <c r="KMQ38" s="617"/>
      <c r="KMR38" s="617"/>
      <c r="KMS38" s="617"/>
      <c r="KMT38" s="617"/>
      <c r="KMU38" s="617"/>
      <c r="KMV38" s="617"/>
      <c r="KMW38" s="617"/>
      <c r="KMX38" s="617"/>
      <c r="KMY38" s="617"/>
      <c r="KMZ38" s="617"/>
      <c r="KNA38" s="617"/>
      <c r="KNB38" s="617"/>
      <c r="KNC38" s="617"/>
      <c r="KND38" s="617"/>
      <c r="KNE38" s="617"/>
      <c r="KNF38" s="617"/>
      <c r="KNG38" s="617"/>
      <c r="KNH38" s="617"/>
      <c r="KNI38" s="617"/>
      <c r="KNJ38" s="617"/>
      <c r="KNK38" s="617"/>
      <c r="KNL38" s="617"/>
      <c r="KNM38" s="617"/>
      <c r="KNN38" s="617"/>
      <c r="KNO38" s="617"/>
      <c r="KNP38" s="617"/>
      <c r="KNQ38" s="617"/>
      <c r="KNR38" s="617"/>
      <c r="KNS38" s="617"/>
      <c r="KNT38" s="617"/>
      <c r="KNU38" s="617"/>
      <c r="KNV38" s="617"/>
      <c r="KNW38" s="617"/>
      <c r="KNX38" s="617"/>
      <c r="KNY38" s="617"/>
      <c r="KNZ38" s="617"/>
      <c r="KOA38" s="617"/>
      <c r="KOB38" s="617"/>
      <c r="KOC38" s="617"/>
      <c r="KOD38" s="617"/>
      <c r="KOE38" s="617"/>
      <c r="KOF38" s="617"/>
      <c r="KOG38" s="617"/>
      <c r="KOH38" s="617"/>
      <c r="KOI38" s="617"/>
      <c r="KOJ38" s="617"/>
      <c r="KOK38" s="617"/>
      <c r="KOL38" s="617"/>
      <c r="KOM38" s="617"/>
      <c r="KON38" s="617"/>
      <c r="KOO38" s="617"/>
      <c r="KOP38" s="617"/>
      <c r="KOQ38" s="617"/>
      <c r="KOR38" s="617"/>
      <c r="KOS38" s="617"/>
      <c r="KOT38" s="617"/>
      <c r="KOU38" s="617"/>
      <c r="KOV38" s="617"/>
      <c r="KOW38" s="617"/>
      <c r="KOX38" s="617"/>
      <c r="KOY38" s="617"/>
      <c r="KOZ38" s="617"/>
      <c r="KPA38" s="617"/>
      <c r="KPB38" s="617"/>
      <c r="KPC38" s="617"/>
      <c r="KPD38" s="617"/>
      <c r="KPE38" s="617"/>
      <c r="KPF38" s="617"/>
      <c r="KPG38" s="617"/>
      <c r="KPH38" s="617"/>
      <c r="KPI38" s="617"/>
      <c r="KPJ38" s="617"/>
      <c r="KPK38" s="617"/>
      <c r="KPL38" s="617"/>
      <c r="KPM38" s="617"/>
      <c r="KPN38" s="617"/>
      <c r="KPO38" s="617"/>
      <c r="KPP38" s="617"/>
      <c r="KPQ38" s="617"/>
      <c r="KPR38" s="617"/>
      <c r="KPS38" s="617"/>
      <c r="KPT38" s="617"/>
      <c r="KPU38" s="617"/>
      <c r="KPV38" s="617"/>
      <c r="KPW38" s="617"/>
      <c r="KPX38" s="617"/>
      <c r="KPY38" s="617"/>
      <c r="KPZ38" s="617"/>
      <c r="KQA38" s="617"/>
      <c r="KQB38" s="617"/>
      <c r="KQC38" s="617"/>
      <c r="KQD38" s="617"/>
      <c r="KQE38" s="617"/>
      <c r="KQF38" s="617"/>
      <c r="KQG38" s="617"/>
      <c r="KQH38" s="617"/>
      <c r="KQI38" s="617"/>
      <c r="KQJ38" s="617"/>
      <c r="KQK38" s="617"/>
      <c r="KQL38" s="617"/>
      <c r="KQM38" s="617"/>
      <c r="KQN38" s="617"/>
      <c r="KQO38" s="617"/>
      <c r="KQP38" s="617"/>
      <c r="KQQ38" s="617"/>
      <c r="KQR38" s="617"/>
      <c r="KQS38" s="617"/>
      <c r="KQT38" s="617"/>
      <c r="KQU38" s="617"/>
      <c r="KQV38" s="617"/>
      <c r="KQW38" s="617"/>
      <c r="KQX38" s="617"/>
      <c r="KQY38" s="617"/>
      <c r="KQZ38" s="617"/>
      <c r="KRA38" s="617"/>
      <c r="KRB38" s="617"/>
      <c r="KRC38" s="617"/>
      <c r="KRD38" s="617"/>
      <c r="KRE38" s="617"/>
      <c r="KRF38" s="617"/>
      <c r="KRG38" s="617"/>
      <c r="KRH38" s="617"/>
      <c r="KRI38" s="617"/>
      <c r="KRJ38" s="617"/>
      <c r="KRK38" s="617"/>
      <c r="KRL38" s="617"/>
      <c r="KRM38" s="617"/>
      <c r="KRN38" s="617"/>
      <c r="KRO38" s="617"/>
      <c r="KRP38" s="617"/>
      <c r="KRQ38" s="617"/>
      <c r="KRR38" s="617"/>
      <c r="KRS38" s="617"/>
      <c r="KRT38" s="617"/>
      <c r="KRU38" s="617"/>
      <c r="KRV38" s="617"/>
      <c r="KRW38" s="617"/>
      <c r="KRX38" s="617"/>
      <c r="KRY38" s="617"/>
      <c r="KRZ38" s="617"/>
      <c r="KSA38" s="617"/>
      <c r="KSB38" s="617"/>
      <c r="KSC38" s="617"/>
      <c r="KSD38" s="617"/>
      <c r="KSE38" s="617"/>
      <c r="KSF38" s="617"/>
      <c r="KSG38" s="617"/>
      <c r="KSH38" s="617"/>
      <c r="KSI38" s="617"/>
      <c r="KSJ38" s="617"/>
      <c r="KSK38" s="617"/>
      <c r="KSL38" s="617"/>
      <c r="KSM38" s="617"/>
      <c r="KSN38" s="617"/>
      <c r="KSO38" s="617"/>
      <c r="KSP38" s="617"/>
      <c r="KSQ38" s="617"/>
      <c r="KSR38" s="617"/>
      <c r="KSS38" s="617"/>
      <c r="KST38" s="617"/>
      <c r="KSU38" s="617"/>
      <c r="KSV38" s="617"/>
      <c r="KSW38" s="617"/>
      <c r="KSX38" s="617"/>
      <c r="KSY38" s="617"/>
      <c r="KSZ38" s="617"/>
      <c r="KTA38" s="617"/>
      <c r="KTB38" s="617"/>
      <c r="KTC38" s="617"/>
      <c r="KTD38" s="617"/>
      <c r="KTE38" s="617"/>
      <c r="KTF38" s="617"/>
      <c r="KTG38" s="617"/>
      <c r="KTH38" s="617"/>
      <c r="KTI38" s="617"/>
      <c r="KTJ38" s="617"/>
      <c r="KTK38" s="617"/>
      <c r="KTL38" s="617"/>
      <c r="KTM38" s="617"/>
      <c r="KTN38" s="617"/>
      <c r="KTO38" s="617"/>
      <c r="KTP38" s="617"/>
      <c r="KTQ38" s="617"/>
      <c r="KTR38" s="617"/>
      <c r="KTS38" s="617"/>
      <c r="KTT38" s="617"/>
      <c r="KTU38" s="617"/>
      <c r="KTV38" s="617"/>
      <c r="KTW38" s="617"/>
      <c r="KTX38" s="617"/>
      <c r="KTY38" s="617"/>
      <c r="KTZ38" s="617"/>
      <c r="KUA38" s="617"/>
      <c r="KUB38" s="617"/>
      <c r="KUC38" s="617"/>
      <c r="KUD38" s="617"/>
      <c r="KUE38" s="617"/>
      <c r="KUF38" s="617"/>
      <c r="KUG38" s="617"/>
      <c r="KUH38" s="617"/>
      <c r="KUI38" s="617"/>
      <c r="KUJ38" s="617"/>
      <c r="KUK38" s="617"/>
      <c r="KUL38" s="617"/>
      <c r="KUM38" s="617"/>
      <c r="KUN38" s="617"/>
      <c r="KUO38" s="617"/>
      <c r="KUP38" s="617"/>
      <c r="KUQ38" s="617"/>
      <c r="KUR38" s="617"/>
      <c r="KUS38" s="617"/>
      <c r="KUT38" s="617"/>
      <c r="KUU38" s="617"/>
      <c r="KUV38" s="617"/>
      <c r="KUW38" s="617"/>
      <c r="KUX38" s="617"/>
      <c r="KUY38" s="617"/>
      <c r="KUZ38" s="617"/>
      <c r="KVA38" s="617"/>
      <c r="KVB38" s="617"/>
      <c r="KVC38" s="617"/>
      <c r="KVD38" s="617"/>
      <c r="KVE38" s="617"/>
      <c r="KVF38" s="617"/>
      <c r="KVG38" s="617"/>
      <c r="KVH38" s="617"/>
      <c r="KVI38" s="617"/>
      <c r="KVJ38" s="617"/>
      <c r="KVK38" s="617"/>
      <c r="KVL38" s="617"/>
      <c r="KVM38" s="617"/>
      <c r="KVN38" s="617"/>
      <c r="KVO38" s="617"/>
      <c r="KVP38" s="617"/>
      <c r="KVQ38" s="617"/>
      <c r="KVR38" s="617"/>
      <c r="KVS38" s="617"/>
      <c r="KVT38" s="617"/>
      <c r="KVU38" s="617"/>
      <c r="KVV38" s="617"/>
      <c r="KVW38" s="617"/>
      <c r="KVX38" s="617"/>
      <c r="KVY38" s="617"/>
      <c r="KVZ38" s="617"/>
      <c r="KWA38" s="617"/>
      <c r="KWB38" s="617"/>
      <c r="KWC38" s="617"/>
      <c r="KWD38" s="617"/>
      <c r="KWE38" s="617"/>
      <c r="KWF38" s="617"/>
      <c r="KWG38" s="617"/>
      <c r="KWH38" s="617"/>
      <c r="KWI38" s="617"/>
      <c r="KWJ38" s="617"/>
      <c r="KWK38" s="617"/>
      <c r="KWL38" s="617"/>
      <c r="KWM38" s="617"/>
      <c r="KWN38" s="617"/>
      <c r="KWO38" s="617"/>
      <c r="KWP38" s="617"/>
      <c r="KWQ38" s="617"/>
      <c r="KWR38" s="617"/>
      <c r="KWS38" s="617"/>
      <c r="KWT38" s="617"/>
      <c r="KWU38" s="617"/>
      <c r="KWV38" s="617"/>
      <c r="KWW38" s="617"/>
      <c r="KWX38" s="617"/>
      <c r="KWY38" s="617"/>
      <c r="KWZ38" s="617"/>
      <c r="KXA38" s="617"/>
      <c r="KXB38" s="617"/>
      <c r="KXC38" s="617"/>
      <c r="KXD38" s="617"/>
      <c r="KXE38" s="617"/>
      <c r="KXF38" s="617"/>
      <c r="KXG38" s="617"/>
      <c r="KXH38" s="617"/>
      <c r="KXI38" s="617"/>
      <c r="KXJ38" s="617"/>
      <c r="KXK38" s="617"/>
      <c r="KXL38" s="617"/>
      <c r="KXM38" s="617"/>
      <c r="KXN38" s="617"/>
      <c r="KXO38" s="617"/>
      <c r="KXP38" s="617"/>
      <c r="KXQ38" s="617"/>
      <c r="KXR38" s="617"/>
      <c r="KXS38" s="617"/>
      <c r="KXT38" s="617"/>
      <c r="KXU38" s="617"/>
      <c r="KXV38" s="617"/>
      <c r="KXW38" s="617"/>
      <c r="KXX38" s="617"/>
      <c r="KXY38" s="617"/>
      <c r="KXZ38" s="617"/>
      <c r="KYA38" s="617"/>
      <c r="KYB38" s="617"/>
      <c r="KYC38" s="617"/>
      <c r="KYD38" s="617"/>
      <c r="KYE38" s="617"/>
      <c r="KYF38" s="617"/>
      <c r="KYG38" s="617"/>
      <c r="KYH38" s="617"/>
      <c r="KYI38" s="617"/>
      <c r="KYJ38" s="617"/>
      <c r="KYK38" s="617"/>
      <c r="KYL38" s="617"/>
      <c r="KYM38" s="617"/>
      <c r="KYN38" s="617"/>
      <c r="KYO38" s="617"/>
      <c r="KYP38" s="617"/>
      <c r="KYQ38" s="617"/>
      <c r="KYR38" s="617"/>
      <c r="KYS38" s="617"/>
      <c r="KYT38" s="617"/>
      <c r="KYU38" s="617"/>
      <c r="KYV38" s="617"/>
      <c r="KYW38" s="617"/>
      <c r="KYX38" s="617"/>
      <c r="KYY38" s="617"/>
      <c r="KYZ38" s="617"/>
      <c r="KZA38" s="617"/>
      <c r="KZB38" s="617"/>
      <c r="KZC38" s="617"/>
      <c r="KZD38" s="617"/>
      <c r="KZE38" s="617"/>
      <c r="KZF38" s="617"/>
      <c r="KZG38" s="617"/>
      <c r="KZH38" s="617"/>
      <c r="KZI38" s="617"/>
      <c r="KZJ38" s="617"/>
      <c r="KZK38" s="617"/>
      <c r="KZL38" s="617"/>
      <c r="KZM38" s="617"/>
      <c r="KZN38" s="617"/>
      <c r="KZO38" s="617"/>
      <c r="KZP38" s="617"/>
      <c r="KZQ38" s="617"/>
      <c r="KZR38" s="617"/>
      <c r="KZS38" s="617"/>
      <c r="KZT38" s="617"/>
      <c r="KZU38" s="617"/>
      <c r="KZV38" s="617"/>
      <c r="KZW38" s="617"/>
      <c r="KZX38" s="617"/>
      <c r="KZY38" s="617"/>
      <c r="KZZ38" s="617"/>
      <c r="LAA38" s="617"/>
      <c r="LAB38" s="617"/>
      <c r="LAC38" s="617"/>
      <c r="LAD38" s="617"/>
      <c r="LAE38" s="617"/>
      <c r="LAF38" s="617"/>
      <c r="LAG38" s="617"/>
      <c r="LAH38" s="617"/>
      <c r="LAI38" s="617"/>
      <c r="LAJ38" s="617"/>
      <c r="LAK38" s="617"/>
      <c r="LAL38" s="617"/>
      <c r="LAM38" s="617"/>
      <c r="LAN38" s="617"/>
      <c r="LAO38" s="617"/>
      <c r="LAP38" s="617"/>
      <c r="LAQ38" s="617"/>
      <c r="LAR38" s="617"/>
      <c r="LAS38" s="617"/>
      <c r="LAT38" s="617"/>
      <c r="LAU38" s="617"/>
      <c r="LAV38" s="617"/>
      <c r="LAW38" s="617"/>
      <c r="LAX38" s="617"/>
      <c r="LAY38" s="617"/>
      <c r="LAZ38" s="617"/>
      <c r="LBA38" s="617"/>
      <c r="LBB38" s="617"/>
      <c r="LBC38" s="617"/>
      <c r="LBD38" s="617"/>
      <c r="LBE38" s="617"/>
      <c r="LBF38" s="617"/>
      <c r="LBG38" s="617"/>
      <c r="LBH38" s="617"/>
      <c r="LBI38" s="617"/>
      <c r="LBJ38" s="617"/>
      <c r="LBK38" s="617"/>
      <c r="LBL38" s="617"/>
      <c r="LBM38" s="617"/>
      <c r="LBN38" s="617"/>
      <c r="LBO38" s="617"/>
      <c r="LBP38" s="617"/>
      <c r="LBQ38" s="617"/>
      <c r="LBR38" s="617"/>
      <c r="LBS38" s="617"/>
      <c r="LBT38" s="617"/>
      <c r="LBU38" s="617"/>
      <c r="LBV38" s="617"/>
      <c r="LBW38" s="617"/>
      <c r="LBX38" s="617"/>
      <c r="LBY38" s="617"/>
      <c r="LBZ38" s="617"/>
      <c r="LCA38" s="617"/>
      <c r="LCB38" s="617"/>
      <c r="LCC38" s="617"/>
      <c r="LCD38" s="617"/>
      <c r="LCE38" s="617"/>
      <c r="LCF38" s="617"/>
      <c r="LCG38" s="617"/>
      <c r="LCH38" s="617"/>
      <c r="LCI38" s="617"/>
      <c r="LCJ38" s="617"/>
      <c r="LCK38" s="617"/>
      <c r="LCL38" s="617"/>
      <c r="LCM38" s="617"/>
      <c r="LCN38" s="617"/>
      <c r="LCO38" s="617"/>
      <c r="LCP38" s="617"/>
      <c r="LCQ38" s="617"/>
      <c r="LCR38" s="617"/>
      <c r="LCS38" s="617"/>
      <c r="LCT38" s="617"/>
      <c r="LCU38" s="617"/>
      <c r="LCV38" s="617"/>
      <c r="LCW38" s="617"/>
      <c r="LCX38" s="617"/>
      <c r="LCY38" s="617"/>
      <c r="LCZ38" s="617"/>
      <c r="LDA38" s="617"/>
      <c r="LDB38" s="617"/>
      <c r="LDC38" s="617"/>
      <c r="LDD38" s="617"/>
      <c r="LDE38" s="617"/>
      <c r="LDF38" s="617"/>
      <c r="LDG38" s="617"/>
      <c r="LDH38" s="617"/>
      <c r="LDI38" s="617"/>
      <c r="LDJ38" s="617"/>
      <c r="LDK38" s="617"/>
      <c r="LDL38" s="617"/>
      <c r="LDM38" s="617"/>
      <c r="LDN38" s="617"/>
      <c r="LDO38" s="617"/>
      <c r="LDP38" s="617"/>
      <c r="LDQ38" s="617"/>
      <c r="LDR38" s="617"/>
      <c r="LDS38" s="617"/>
      <c r="LDT38" s="617"/>
      <c r="LDU38" s="617"/>
      <c r="LDV38" s="617"/>
      <c r="LDW38" s="617"/>
      <c r="LDX38" s="617"/>
      <c r="LDY38" s="617"/>
      <c r="LDZ38" s="617"/>
      <c r="LEA38" s="617"/>
      <c r="LEB38" s="617"/>
      <c r="LEC38" s="617"/>
      <c r="LED38" s="617"/>
      <c r="LEE38" s="617"/>
      <c r="LEF38" s="617"/>
      <c r="LEG38" s="617"/>
      <c r="LEH38" s="617"/>
      <c r="LEI38" s="617"/>
      <c r="LEJ38" s="617"/>
      <c r="LEK38" s="617"/>
      <c r="LEL38" s="617"/>
      <c r="LEM38" s="617"/>
      <c r="LEN38" s="617"/>
      <c r="LEO38" s="617"/>
      <c r="LEP38" s="617"/>
      <c r="LEQ38" s="617"/>
      <c r="LER38" s="617"/>
      <c r="LES38" s="617"/>
      <c r="LET38" s="617"/>
      <c r="LEU38" s="617"/>
      <c r="LEV38" s="617"/>
      <c r="LEW38" s="617"/>
      <c r="LEX38" s="617"/>
      <c r="LEY38" s="617"/>
      <c r="LEZ38" s="617"/>
      <c r="LFA38" s="617"/>
      <c r="LFB38" s="617"/>
      <c r="LFC38" s="617"/>
      <c r="LFD38" s="617"/>
      <c r="LFE38" s="617"/>
      <c r="LFF38" s="617"/>
      <c r="LFG38" s="617"/>
      <c r="LFH38" s="617"/>
      <c r="LFI38" s="617"/>
      <c r="LFJ38" s="617"/>
      <c r="LFK38" s="617"/>
      <c r="LFL38" s="617"/>
      <c r="LFM38" s="617"/>
      <c r="LFN38" s="617"/>
      <c r="LFO38" s="617"/>
      <c r="LFP38" s="617"/>
      <c r="LFQ38" s="617"/>
      <c r="LFR38" s="617"/>
      <c r="LFS38" s="617"/>
      <c r="LFT38" s="617"/>
      <c r="LFU38" s="617"/>
      <c r="LFV38" s="617"/>
      <c r="LFW38" s="617"/>
      <c r="LFX38" s="617"/>
      <c r="LFY38" s="617"/>
      <c r="LFZ38" s="617"/>
      <c r="LGA38" s="617"/>
      <c r="LGB38" s="617"/>
      <c r="LGC38" s="617"/>
      <c r="LGD38" s="617"/>
      <c r="LGE38" s="617"/>
      <c r="LGF38" s="617"/>
      <c r="LGG38" s="617"/>
      <c r="LGH38" s="617"/>
      <c r="LGI38" s="617"/>
      <c r="LGJ38" s="617"/>
      <c r="LGK38" s="617"/>
      <c r="LGL38" s="617"/>
      <c r="LGM38" s="617"/>
      <c r="LGN38" s="617"/>
      <c r="LGO38" s="617"/>
      <c r="LGP38" s="617"/>
      <c r="LGQ38" s="617"/>
      <c r="LGR38" s="617"/>
      <c r="LGS38" s="617"/>
      <c r="LGT38" s="617"/>
      <c r="LGU38" s="617"/>
      <c r="LGV38" s="617"/>
      <c r="LGW38" s="617"/>
      <c r="LGX38" s="617"/>
      <c r="LGY38" s="617"/>
      <c r="LGZ38" s="617"/>
      <c r="LHA38" s="617"/>
      <c r="LHB38" s="617"/>
      <c r="LHC38" s="617"/>
      <c r="LHD38" s="617"/>
      <c r="LHE38" s="617"/>
      <c r="LHF38" s="617"/>
      <c r="LHG38" s="617"/>
      <c r="LHH38" s="617"/>
      <c r="LHI38" s="617"/>
      <c r="LHJ38" s="617"/>
      <c r="LHK38" s="617"/>
      <c r="LHL38" s="617"/>
      <c r="LHM38" s="617"/>
      <c r="LHN38" s="617"/>
      <c r="LHO38" s="617"/>
      <c r="LHP38" s="617"/>
      <c r="LHQ38" s="617"/>
      <c r="LHR38" s="617"/>
      <c r="LHS38" s="617"/>
      <c r="LHT38" s="617"/>
      <c r="LHU38" s="617"/>
      <c r="LHV38" s="617"/>
      <c r="LHW38" s="617"/>
      <c r="LHX38" s="617"/>
      <c r="LHY38" s="617"/>
      <c r="LHZ38" s="617"/>
      <c r="LIA38" s="617"/>
      <c r="LIB38" s="617"/>
      <c r="LIC38" s="617"/>
      <c r="LID38" s="617"/>
      <c r="LIE38" s="617"/>
      <c r="LIF38" s="617"/>
      <c r="LIG38" s="617"/>
      <c r="LIH38" s="617"/>
      <c r="LII38" s="617"/>
      <c r="LIJ38" s="617"/>
      <c r="LIK38" s="617"/>
      <c r="LIL38" s="617"/>
      <c r="LIM38" s="617"/>
      <c r="LIN38" s="617"/>
      <c r="LIO38" s="617"/>
      <c r="LIP38" s="617"/>
      <c r="LIQ38" s="617"/>
      <c r="LIR38" s="617"/>
      <c r="LIS38" s="617"/>
      <c r="LIT38" s="617"/>
      <c r="LIU38" s="617"/>
      <c r="LIV38" s="617"/>
      <c r="LIW38" s="617"/>
      <c r="LIX38" s="617"/>
      <c r="LIY38" s="617"/>
      <c r="LIZ38" s="617"/>
      <c r="LJA38" s="617"/>
      <c r="LJB38" s="617"/>
      <c r="LJC38" s="617"/>
      <c r="LJD38" s="617"/>
      <c r="LJE38" s="617"/>
      <c r="LJF38" s="617"/>
      <c r="LJG38" s="617"/>
      <c r="LJH38" s="617"/>
      <c r="LJI38" s="617"/>
      <c r="LJJ38" s="617"/>
      <c r="LJK38" s="617"/>
      <c r="LJL38" s="617"/>
      <c r="LJM38" s="617"/>
      <c r="LJN38" s="617"/>
      <c r="LJO38" s="617"/>
      <c r="LJP38" s="617"/>
      <c r="LJQ38" s="617"/>
      <c r="LJR38" s="617"/>
      <c r="LJS38" s="617"/>
      <c r="LJT38" s="617"/>
      <c r="LJU38" s="617"/>
      <c r="LJV38" s="617"/>
      <c r="LJW38" s="617"/>
      <c r="LJX38" s="617"/>
      <c r="LJY38" s="617"/>
      <c r="LJZ38" s="617"/>
      <c r="LKA38" s="617"/>
      <c r="LKB38" s="617"/>
      <c r="LKC38" s="617"/>
      <c r="LKD38" s="617"/>
      <c r="LKE38" s="617"/>
      <c r="LKF38" s="617"/>
      <c r="LKG38" s="617"/>
      <c r="LKH38" s="617"/>
      <c r="LKI38" s="617"/>
      <c r="LKJ38" s="617"/>
      <c r="LKK38" s="617"/>
      <c r="LKL38" s="617"/>
      <c r="LKM38" s="617"/>
      <c r="LKN38" s="617"/>
      <c r="LKO38" s="617"/>
      <c r="LKP38" s="617"/>
      <c r="LKQ38" s="617"/>
      <c r="LKR38" s="617"/>
      <c r="LKS38" s="617"/>
      <c r="LKT38" s="617"/>
      <c r="LKU38" s="617"/>
      <c r="LKV38" s="617"/>
      <c r="LKW38" s="617"/>
      <c r="LKX38" s="617"/>
      <c r="LKY38" s="617"/>
      <c r="LKZ38" s="617"/>
      <c r="LLA38" s="617"/>
      <c r="LLB38" s="617"/>
      <c r="LLC38" s="617"/>
      <c r="LLD38" s="617"/>
      <c r="LLE38" s="617"/>
      <c r="LLF38" s="617"/>
      <c r="LLG38" s="617"/>
      <c r="LLH38" s="617"/>
      <c r="LLI38" s="617"/>
      <c r="LLJ38" s="617"/>
      <c r="LLK38" s="617"/>
      <c r="LLL38" s="617"/>
      <c r="LLM38" s="617"/>
      <c r="LLN38" s="617"/>
      <c r="LLO38" s="617"/>
      <c r="LLP38" s="617"/>
      <c r="LLQ38" s="617"/>
      <c r="LLR38" s="617"/>
      <c r="LLS38" s="617"/>
      <c r="LLT38" s="617"/>
      <c r="LLU38" s="617"/>
      <c r="LLV38" s="617"/>
      <c r="LLW38" s="617"/>
      <c r="LLX38" s="617"/>
      <c r="LLY38" s="617"/>
      <c r="LLZ38" s="617"/>
      <c r="LMA38" s="617"/>
      <c r="LMB38" s="617"/>
      <c r="LMC38" s="617"/>
      <c r="LMD38" s="617"/>
      <c r="LME38" s="617"/>
      <c r="LMF38" s="617"/>
      <c r="LMG38" s="617"/>
      <c r="LMH38" s="617"/>
      <c r="LMI38" s="617"/>
      <c r="LMJ38" s="617"/>
      <c r="LMK38" s="617"/>
      <c r="LML38" s="617"/>
      <c r="LMM38" s="617"/>
      <c r="LMN38" s="617"/>
      <c r="LMO38" s="617"/>
      <c r="LMP38" s="617"/>
      <c r="LMQ38" s="617"/>
      <c r="LMR38" s="617"/>
      <c r="LMS38" s="617"/>
      <c r="LMT38" s="617"/>
      <c r="LMU38" s="617"/>
      <c r="LMV38" s="617"/>
      <c r="LMW38" s="617"/>
      <c r="LMX38" s="617"/>
      <c r="LMY38" s="617"/>
      <c r="LMZ38" s="617"/>
      <c r="LNA38" s="617"/>
      <c r="LNB38" s="617"/>
      <c r="LNC38" s="617"/>
      <c r="LND38" s="617"/>
      <c r="LNE38" s="617"/>
      <c r="LNF38" s="617"/>
      <c r="LNG38" s="617"/>
      <c r="LNH38" s="617"/>
      <c r="LNI38" s="617"/>
      <c r="LNJ38" s="617"/>
      <c r="LNK38" s="617"/>
      <c r="LNL38" s="617"/>
      <c r="LNM38" s="617"/>
      <c r="LNN38" s="617"/>
      <c r="LNO38" s="617"/>
      <c r="LNP38" s="617"/>
      <c r="LNQ38" s="617"/>
      <c r="LNR38" s="617"/>
      <c r="LNS38" s="617"/>
      <c r="LNT38" s="617"/>
      <c r="LNU38" s="617"/>
      <c r="LNV38" s="617"/>
      <c r="LNW38" s="617"/>
      <c r="LNX38" s="617"/>
      <c r="LNY38" s="617"/>
      <c r="LNZ38" s="617"/>
      <c r="LOA38" s="617"/>
      <c r="LOB38" s="617"/>
      <c r="LOC38" s="617"/>
      <c r="LOD38" s="617"/>
      <c r="LOE38" s="617"/>
      <c r="LOF38" s="617"/>
      <c r="LOG38" s="617"/>
      <c r="LOH38" s="617"/>
      <c r="LOI38" s="617"/>
      <c r="LOJ38" s="617"/>
      <c r="LOK38" s="617"/>
      <c r="LOL38" s="617"/>
      <c r="LOM38" s="617"/>
      <c r="LON38" s="617"/>
      <c r="LOO38" s="617"/>
      <c r="LOP38" s="617"/>
      <c r="LOQ38" s="617"/>
      <c r="LOR38" s="617"/>
      <c r="LOS38" s="617"/>
      <c r="LOT38" s="617"/>
      <c r="LOU38" s="617"/>
      <c r="LOV38" s="617"/>
      <c r="LOW38" s="617"/>
      <c r="LOX38" s="617"/>
      <c r="LOY38" s="617"/>
      <c r="LOZ38" s="617"/>
      <c r="LPA38" s="617"/>
      <c r="LPB38" s="617"/>
      <c r="LPC38" s="617"/>
      <c r="LPD38" s="617"/>
      <c r="LPE38" s="617"/>
      <c r="LPF38" s="617"/>
      <c r="LPG38" s="617"/>
      <c r="LPH38" s="617"/>
      <c r="LPI38" s="617"/>
      <c r="LPJ38" s="617"/>
      <c r="LPK38" s="617"/>
      <c r="LPL38" s="617"/>
      <c r="LPM38" s="617"/>
      <c r="LPN38" s="617"/>
      <c r="LPO38" s="617"/>
      <c r="LPP38" s="617"/>
      <c r="LPQ38" s="617"/>
      <c r="LPR38" s="617"/>
      <c r="LPS38" s="617"/>
      <c r="LPT38" s="617"/>
      <c r="LPU38" s="617"/>
      <c r="LPV38" s="617"/>
      <c r="LPW38" s="617"/>
      <c r="LPX38" s="617"/>
      <c r="LPY38" s="617"/>
      <c r="LPZ38" s="617"/>
      <c r="LQA38" s="617"/>
      <c r="LQB38" s="617"/>
      <c r="LQC38" s="617"/>
      <c r="LQD38" s="617"/>
      <c r="LQE38" s="617"/>
      <c r="LQF38" s="617"/>
      <c r="LQG38" s="617"/>
      <c r="LQH38" s="617"/>
      <c r="LQI38" s="617"/>
      <c r="LQJ38" s="617"/>
      <c r="LQK38" s="617"/>
      <c r="LQL38" s="617"/>
      <c r="LQM38" s="617"/>
      <c r="LQN38" s="617"/>
      <c r="LQO38" s="617"/>
      <c r="LQP38" s="617"/>
      <c r="LQQ38" s="617"/>
      <c r="LQR38" s="617"/>
      <c r="LQS38" s="617"/>
      <c r="LQT38" s="617"/>
      <c r="LQU38" s="617"/>
      <c r="LQV38" s="617"/>
      <c r="LQW38" s="617"/>
      <c r="LQX38" s="617"/>
      <c r="LQY38" s="617"/>
      <c r="LQZ38" s="617"/>
      <c r="LRA38" s="617"/>
      <c r="LRB38" s="617"/>
      <c r="LRC38" s="617"/>
      <c r="LRD38" s="617"/>
      <c r="LRE38" s="617"/>
      <c r="LRF38" s="617"/>
      <c r="LRG38" s="617"/>
      <c r="LRH38" s="617"/>
      <c r="LRI38" s="617"/>
      <c r="LRJ38" s="617"/>
      <c r="LRK38" s="617"/>
      <c r="LRL38" s="617"/>
      <c r="LRM38" s="617"/>
      <c r="LRN38" s="617"/>
      <c r="LRO38" s="617"/>
      <c r="LRP38" s="617"/>
      <c r="LRQ38" s="617"/>
      <c r="LRR38" s="617"/>
      <c r="LRS38" s="617"/>
      <c r="LRT38" s="617"/>
      <c r="LRU38" s="617"/>
      <c r="LRV38" s="617"/>
      <c r="LRW38" s="617"/>
      <c r="LRX38" s="617"/>
      <c r="LRY38" s="617"/>
      <c r="LRZ38" s="617"/>
      <c r="LSA38" s="617"/>
      <c r="LSB38" s="617"/>
      <c r="LSC38" s="617"/>
      <c r="LSD38" s="617"/>
      <c r="LSE38" s="617"/>
      <c r="LSF38" s="617"/>
      <c r="LSG38" s="617"/>
      <c r="LSH38" s="617"/>
      <c r="LSI38" s="617"/>
      <c r="LSJ38" s="617"/>
      <c r="LSK38" s="617"/>
      <c r="LSL38" s="617"/>
      <c r="LSM38" s="617"/>
      <c r="LSN38" s="617"/>
      <c r="LSO38" s="617"/>
      <c r="LSP38" s="617"/>
      <c r="LSQ38" s="617"/>
      <c r="LSR38" s="617"/>
      <c r="LSS38" s="617"/>
      <c r="LST38" s="617"/>
      <c r="LSU38" s="617"/>
      <c r="LSV38" s="617"/>
      <c r="LSW38" s="617"/>
      <c r="LSX38" s="617"/>
      <c r="LSY38" s="617"/>
      <c r="LSZ38" s="617"/>
      <c r="LTA38" s="617"/>
      <c r="LTB38" s="617"/>
      <c r="LTC38" s="617"/>
      <c r="LTD38" s="617"/>
      <c r="LTE38" s="617"/>
      <c r="LTF38" s="617"/>
      <c r="LTG38" s="617"/>
      <c r="LTH38" s="617"/>
      <c r="LTI38" s="617"/>
      <c r="LTJ38" s="617"/>
      <c r="LTK38" s="617"/>
      <c r="LTL38" s="617"/>
      <c r="LTM38" s="617"/>
      <c r="LTN38" s="617"/>
      <c r="LTO38" s="617"/>
      <c r="LTP38" s="617"/>
      <c r="LTQ38" s="617"/>
      <c r="LTR38" s="617"/>
      <c r="LTS38" s="617"/>
      <c r="LTT38" s="617"/>
      <c r="LTU38" s="617"/>
      <c r="LTV38" s="617"/>
      <c r="LTW38" s="617"/>
      <c r="LTX38" s="617"/>
      <c r="LTY38" s="617"/>
      <c r="LTZ38" s="617"/>
      <c r="LUA38" s="617"/>
      <c r="LUB38" s="617"/>
      <c r="LUC38" s="617"/>
      <c r="LUD38" s="617"/>
      <c r="LUE38" s="617"/>
      <c r="LUF38" s="617"/>
      <c r="LUG38" s="617"/>
      <c r="LUH38" s="617"/>
      <c r="LUI38" s="617"/>
      <c r="LUJ38" s="617"/>
      <c r="LUK38" s="617"/>
      <c r="LUL38" s="617"/>
      <c r="LUM38" s="617"/>
      <c r="LUN38" s="617"/>
      <c r="LUO38" s="617"/>
      <c r="LUP38" s="617"/>
      <c r="LUQ38" s="617"/>
      <c r="LUR38" s="617"/>
      <c r="LUS38" s="617"/>
      <c r="LUT38" s="617"/>
      <c r="LUU38" s="617"/>
      <c r="LUV38" s="617"/>
      <c r="LUW38" s="617"/>
      <c r="LUX38" s="617"/>
      <c r="LUY38" s="617"/>
      <c r="LUZ38" s="617"/>
      <c r="LVA38" s="617"/>
      <c r="LVB38" s="617"/>
      <c r="LVC38" s="617"/>
      <c r="LVD38" s="617"/>
      <c r="LVE38" s="617"/>
      <c r="LVF38" s="617"/>
      <c r="LVG38" s="617"/>
      <c r="LVH38" s="617"/>
      <c r="LVI38" s="617"/>
      <c r="LVJ38" s="617"/>
      <c r="LVK38" s="617"/>
      <c r="LVL38" s="617"/>
      <c r="LVM38" s="617"/>
      <c r="LVN38" s="617"/>
      <c r="LVO38" s="617"/>
      <c r="LVP38" s="617"/>
      <c r="LVQ38" s="617"/>
      <c r="LVR38" s="617"/>
      <c r="LVS38" s="617"/>
      <c r="LVT38" s="617"/>
      <c r="LVU38" s="617"/>
      <c r="LVV38" s="617"/>
      <c r="LVW38" s="617"/>
      <c r="LVX38" s="617"/>
      <c r="LVY38" s="617"/>
      <c r="LVZ38" s="617"/>
      <c r="LWA38" s="617"/>
      <c r="LWB38" s="617"/>
      <c r="LWC38" s="617"/>
      <c r="LWD38" s="617"/>
      <c r="LWE38" s="617"/>
      <c r="LWF38" s="617"/>
      <c r="LWG38" s="617"/>
      <c r="LWH38" s="617"/>
      <c r="LWI38" s="617"/>
      <c r="LWJ38" s="617"/>
      <c r="LWK38" s="617"/>
      <c r="LWL38" s="617"/>
      <c r="LWM38" s="617"/>
      <c r="LWN38" s="617"/>
      <c r="LWO38" s="617"/>
      <c r="LWP38" s="617"/>
      <c r="LWQ38" s="617"/>
      <c r="LWR38" s="617"/>
      <c r="LWS38" s="617"/>
      <c r="LWT38" s="617"/>
      <c r="LWU38" s="617"/>
      <c r="LWV38" s="617"/>
      <c r="LWW38" s="617"/>
      <c r="LWX38" s="617"/>
      <c r="LWY38" s="617"/>
      <c r="LWZ38" s="617"/>
      <c r="LXA38" s="617"/>
      <c r="LXB38" s="617"/>
      <c r="LXC38" s="617"/>
      <c r="LXD38" s="617"/>
      <c r="LXE38" s="617"/>
      <c r="LXF38" s="617"/>
      <c r="LXG38" s="617"/>
      <c r="LXH38" s="617"/>
      <c r="LXI38" s="617"/>
      <c r="LXJ38" s="617"/>
      <c r="LXK38" s="617"/>
      <c r="LXL38" s="617"/>
      <c r="LXM38" s="617"/>
      <c r="LXN38" s="617"/>
      <c r="LXO38" s="617"/>
      <c r="LXP38" s="617"/>
      <c r="LXQ38" s="617"/>
      <c r="LXR38" s="617"/>
      <c r="LXS38" s="617"/>
      <c r="LXT38" s="617"/>
      <c r="LXU38" s="617"/>
      <c r="LXV38" s="617"/>
      <c r="LXW38" s="617"/>
      <c r="LXX38" s="617"/>
      <c r="LXY38" s="617"/>
      <c r="LXZ38" s="617"/>
      <c r="LYA38" s="617"/>
      <c r="LYB38" s="617"/>
      <c r="LYC38" s="617"/>
      <c r="LYD38" s="617"/>
      <c r="LYE38" s="617"/>
      <c r="LYF38" s="617"/>
      <c r="LYG38" s="617"/>
      <c r="LYH38" s="617"/>
      <c r="LYI38" s="617"/>
      <c r="LYJ38" s="617"/>
      <c r="LYK38" s="617"/>
      <c r="LYL38" s="617"/>
      <c r="LYM38" s="617"/>
      <c r="LYN38" s="617"/>
      <c r="LYO38" s="617"/>
      <c r="LYP38" s="617"/>
      <c r="LYQ38" s="617"/>
      <c r="LYR38" s="617"/>
      <c r="LYS38" s="617"/>
      <c r="LYT38" s="617"/>
      <c r="LYU38" s="617"/>
      <c r="LYV38" s="617"/>
      <c r="LYW38" s="617"/>
      <c r="LYX38" s="617"/>
      <c r="LYY38" s="617"/>
      <c r="LYZ38" s="617"/>
      <c r="LZA38" s="617"/>
      <c r="LZB38" s="617"/>
      <c r="LZC38" s="617"/>
      <c r="LZD38" s="617"/>
      <c r="LZE38" s="617"/>
      <c r="LZF38" s="617"/>
      <c r="LZG38" s="617"/>
      <c r="LZH38" s="617"/>
      <c r="LZI38" s="617"/>
      <c r="LZJ38" s="617"/>
      <c r="LZK38" s="617"/>
      <c r="LZL38" s="617"/>
      <c r="LZM38" s="617"/>
      <c r="LZN38" s="617"/>
      <c r="LZO38" s="617"/>
      <c r="LZP38" s="617"/>
      <c r="LZQ38" s="617"/>
      <c r="LZR38" s="617"/>
      <c r="LZS38" s="617"/>
      <c r="LZT38" s="617"/>
      <c r="LZU38" s="617"/>
      <c r="LZV38" s="617"/>
      <c r="LZW38" s="617"/>
      <c r="LZX38" s="617"/>
      <c r="LZY38" s="617"/>
      <c r="LZZ38" s="617"/>
      <c r="MAA38" s="617"/>
      <c r="MAB38" s="617"/>
      <c r="MAC38" s="617"/>
      <c r="MAD38" s="617"/>
      <c r="MAE38" s="617"/>
      <c r="MAF38" s="617"/>
      <c r="MAG38" s="617"/>
      <c r="MAH38" s="617"/>
      <c r="MAI38" s="617"/>
      <c r="MAJ38" s="617"/>
      <c r="MAK38" s="617"/>
      <c r="MAL38" s="617"/>
      <c r="MAM38" s="617"/>
      <c r="MAN38" s="617"/>
      <c r="MAO38" s="617"/>
      <c r="MAP38" s="617"/>
      <c r="MAQ38" s="617"/>
      <c r="MAR38" s="617"/>
      <c r="MAS38" s="617"/>
      <c r="MAT38" s="617"/>
      <c r="MAU38" s="617"/>
      <c r="MAV38" s="617"/>
      <c r="MAW38" s="617"/>
      <c r="MAX38" s="617"/>
      <c r="MAY38" s="617"/>
      <c r="MAZ38" s="617"/>
      <c r="MBA38" s="617"/>
      <c r="MBB38" s="617"/>
      <c r="MBC38" s="617"/>
      <c r="MBD38" s="617"/>
      <c r="MBE38" s="617"/>
      <c r="MBF38" s="617"/>
      <c r="MBG38" s="617"/>
      <c r="MBH38" s="617"/>
      <c r="MBI38" s="617"/>
      <c r="MBJ38" s="617"/>
      <c r="MBK38" s="617"/>
      <c r="MBL38" s="617"/>
      <c r="MBM38" s="617"/>
      <c r="MBN38" s="617"/>
      <c r="MBO38" s="617"/>
      <c r="MBP38" s="617"/>
      <c r="MBQ38" s="617"/>
      <c r="MBR38" s="617"/>
      <c r="MBS38" s="617"/>
      <c r="MBT38" s="617"/>
      <c r="MBU38" s="617"/>
      <c r="MBV38" s="617"/>
      <c r="MBW38" s="617"/>
      <c r="MBX38" s="617"/>
      <c r="MBY38" s="617"/>
      <c r="MBZ38" s="617"/>
      <c r="MCA38" s="617"/>
      <c r="MCB38" s="617"/>
      <c r="MCC38" s="617"/>
      <c r="MCD38" s="617"/>
      <c r="MCE38" s="617"/>
      <c r="MCF38" s="617"/>
      <c r="MCG38" s="617"/>
      <c r="MCH38" s="617"/>
      <c r="MCI38" s="617"/>
      <c r="MCJ38" s="617"/>
      <c r="MCK38" s="617"/>
      <c r="MCL38" s="617"/>
      <c r="MCM38" s="617"/>
      <c r="MCN38" s="617"/>
      <c r="MCO38" s="617"/>
      <c r="MCP38" s="617"/>
      <c r="MCQ38" s="617"/>
      <c r="MCR38" s="617"/>
      <c r="MCS38" s="617"/>
      <c r="MCT38" s="617"/>
      <c r="MCU38" s="617"/>
      <c r="MCV38" s="617"/>
      <c r="MCW38" s="617"/>
      <c r="MCX38" s="617"/>
      <c r="MCY38" s="617"/>
      <c r="MCZ38" s="617"/>
      <c r="MDA38" s="617"/>
      <c r="MDB38" s="617"/>
      <c r="MDC38" s="617"/>
      <c r="MDD38" s="617"/>
      <c r="MDE38" s="617"/>
      <c r="MDF38" s="617"/>
      <c r="MDG38" s="617"/>
      <c r="MDH38" s="617"/>
      <c r="MDI38" s="617"/>
      <c r="MDJ38" s="617"/>
      <c r="MDK38" s="617"/>
      <c r="MDL38" s="617"/>
      <c r="MDM38" s="617"/>
      <c r="MDN38" s="617"/>
      <c r="MDO38" s="617"/>
      <c r="MDP38" s="617"/>
      <c r="MDQ38" s="617"/>
      <c r="MDR38" s="617"/>
      <c r="MDS38" s="617"/>
      <c r="MDT38" s="617"/>
      <c r="MDU38" s="617"/>
      <c r="MDV38" s="617"/>
      <c r="MDW38" s="617"/>
      <c r="MDX38" s="617"/>
      <c r="MDY38" s="617"/>
      <c r="MDZ38" s="617"/>
      <c r="MEA38" s="617"/>
      <c r="MEB38" s="617"/>
      <c r="MEC38" s="617"/>
      <c r="MED38" s="617"/>
      <c r="MEE38" s="617"/>
      <c r="MEF38" s="617"/>
      <c r="MEG38" s="617"/>
      <c r="MEH38" s="617"/>
      <c r="MEI38" s="617"/>
      <c r="MEJ38" s="617"/>
      <c r="MEK38" s="617"/>
      <c r="MEL38" s="617"/>
      <c r="MEM38" s="617"/>
      <c r="MEN38" s="617"/>
      <c r="MEO38" s="617"/>
      <c r="MEP38" s="617"/>
      <c r="MEQ38" s="617"/>
      <c r="MER38" s="617"/>
      <c r="MES38" s="617"/>
      <c r="MET38" s="617"/>
      <c r="MEU38" s="617"/>
      <c r="MEV38" s="617"/>
      <c r="MEW38" s="617"/>
      <c r="MEX38" s="617"/>
      <c r="MEY38" s="617"/>
      <c r="MEZ38" s="617"/>
      <c r="MFA38" s="617"/>
      <c r="MFB38" s="617"/>
      <c r="MFC38" s="617"/>
      <c r="MFD38" s="617"/>
      <c r="MFE38" s="617"/>
      <c r="MFF38" s="617"/>
      <c r="MFG38" s="617"/>
      <c r="MFH38" s="617"/>
      <c r="MFI38" s="617"/>
      <c r="MFJ38" s="617"/>
      <c r="MFK38" s="617"/>
      <c r="MFL38" s="617"/>
      <c r="MFM38" s="617"/>
      <c r="MFN38" s="617"/>
      <c r="MFO38" s="617"/>
      <c r="MFP38" s="617"/>
      <c r="MFQ38" s="617"/>
      <c r="MFR38" s="617"/>
      <c r="MFS38" s="617"/>
      <c r="MFT38" s="617"/>
      <c r="MFU38" s="617"/>
      <c r="MFV38" s="617"/>
      <c r="MFW38" s="617"/>
      <c r="MFX38" s="617"/>
      <c r="MFY38" s="617"/>
      <c r="MFZ38" s="617"/>
      <c r="MGA38" s="617"/>
      <c r="MGB38" s="617"/>
      <c r="MGC38" s="617"/>
      <c r="MGD38" s="617"/>
      <c r="MGE38" s="617"/>
      <c r="MGF38" s="617"/>
      <c r="MGG38" s="617"/>
      <c r="MGH38" s="617"/>
      <c r="MGI38" s="617"/>
      <c r="MGJ38" s="617"/>
      <c r="MGK38" s="617"/>
      <c r="MGL38" s="617"/>
      <c r="MGM38" s="617"/>
      <c r="MGN38" s="617"/>
      <c r="MGO38" s="617"/>
      <c r="MGP38" s="617"/>
      <c r="MGQ38" s="617"/>
      <c r="MGR38" s="617"/>
      <c r="MGS38" s="617"/>
      <c r="MGT38" s="617"/>
      <c r="MGU38" s="617"/>
      <c r="MGV38" s="617"/>
      <c r="MGW38" s="617"/>
      <c r="MGX38" s="617"/>
      <c r="MGY38" s="617"/>
      <c r="MGZ38" s="617"/>
      <c r="MHA38" s="617"/>
      <c r="MHB38" s="617"/>
      <c r="MHC38" s="617"/>
      <c r="MHD38" s="617"/>
      <c r="MHE38" s="617"/>
      <c r="MHF38" s="617"/>
      <c r="MHG38" s="617"/>
      <c r="MHH38" s="617"/>
      <c r="MHI38" s="617"/>
      <c r="MHJ38" s="617"/>
      <c r="MHK38" s="617"/>
      <c r="MHL38" s="617"/>
      <c r="MHM38" s="617"/>
      <c r="MHN38" s="617"/>
      <c r="MHO38" s="617"/>
      <c r="MHP38" s="617"/>
      <c r="MHQ38" s="617"/>
      <c r="MHR38" s="617"/>
      <c r="MHS38" s="617"/>
      <c r="MHT38" s="617"/>
      <c r="MHU38" s="617"/>
      <c r="MHV38" s="617"/>
      <c r="MHW38" s="617"/>
      <c r="MHX38" s="617"/>
      <c r="MHY38" s="617"/>
      <c r="MHZ38" s="617"/>
      <c r="MIA38" s="617"/>
      <c r="MIB38" s="617"/>
      <c r="MIC38" s="617"/>
      <c r="MID38" s="617"/>
      <c r="MIE38" s="617"/>
      <c r="MIF38" s="617"/>
      <c r="MIG38" s="617"/>
      <c r="MIH38" s="617"/>
      <c r="MII38" s="617"/>
      <c r="MIJ38" s="617"/>
      <c r="MIK38" s="617"/>
      <c r="MIL38" s="617"/>
      <c r="MIM38" s="617"/>
      <c r="MIN38" s="617"/>
      <c r="MIO38" s="617"/>
      <c r="MIP38" s="617"/>
      <c r="MIQ38" s="617"/>
      <c r="MIR38" s="617"/>
      <c r="MIS38" s="617"/>
      <c r="MIT38" s="617"/>
      <c r="MIU38" s="617"/>
      <c r="MIV38" s="617"/>
      <c r="MIW38" s="617"/>
      <c r="MIX38" s="617"/>
      <c r="MIY38" s="617"/>
      <c r="MIZ38" s="617"/>
      <c r="MJA38" s="617"/>
      <c r="MJB38" s="617"/>
      <c r="MJC38" s="617"/>
      <c r="MJD38" s="617"/>
      <c r="MJE38" s="617"/>
      <c r="MJF38" s="617"/>
      <c r="MJG38" s="617"/>
      <c r="MJH38" s="617"/>
      <c r="MJI38" s="617"/>
      <c r="MJJ38" s="617"/>
      <c r="MJK38" s="617"/>
      <c r="MJL38" s="617"/>
      <c r="MJM38" s="617"/>
      <c r="MJN38" s="617"/>
      <c r="MJO38" s="617"/>
      <c r="MJP38" s="617"/>
      <c r="MJQ38" s="617"/>
      <c r="MJR38" s="617"/>
      <c r="MJS38" s="617"/>
      <c r="MJT38" s="617"/>
      <c r="MJU38" s="617"/>
      <c r="MJV38" s="617"/>
      <c r="MJW38" s="617"/>
      <c r="MJX38" s="617"/>
      <c r="MJY38" s="617"/>
      <c r="MJZ38" s="617"/>
      <c r="MKA38" s="617"/>
      <c r="MKB38" s="617"/>
      <c r="MKC38" s="617"/>
      <c r="MKD38" s="617"/>
      <c r="MKE38" s="617"/>
      <c r="MKF38" s="617"/>
      <c r="MKG38" s="617"/>
      <c r="MKH38" s="617"/>
      <c r="MKI38" s="617"/>
      <c r="MKJ38" s="617"/>
      <c r="MKK38" s="617"/>
      <c r="MKL38" s="617"/>
      <c r="MKM38" s="617"/>
      <c r="MKN38" s="617"/>
      <c r="MKO38" s="617"/>
      <c r="MKP38" s="617"/>
      <c r="MKQ38" s="617"/>
      <c r="MKR38" s="617"/>
      <c r="MKS38" s="617"/>
      <c r="MKT38" s="617"/>
      <c r="MKU38" s="617"/>
      <c r="MKV38" s="617"/>
      <c r="MKW38" s="617"/>
      <c r="MKX38" s="617"/>
      <c r="MKY38" s="617"/>
      <c r="MKZ38" s="617"/>
      <c r="MLA38" s="617"/>
      <c r="MLB38" s="617"/>
      <c r="MLC38" s="617"/>
      <c r="MLD38" s="617"/>
      <c r="MLE38" s="617"/>
      <c r="MLF38" s="617"/>
      <c r="MLG38" s="617"/>
      <c r="MLH38" s="617"/>
      <c r="MLI38" s="617"/>
      <c r="MLJ38" s="617"/>
      <c r="MLK38" s="617"/>
      <c r="MLL38" s="617"/>
      <c r="MLM38" s="617"/>
      <c r="MLN38" s="617"/>
      <c r="MLO38" s="617"/>
      <c r="MLP38" s="617"/>
      <c r="MLQ38" s="617"/>
      <c r="MLR38" s="617"/>
      <c r="MLS38" s="617"/>
      <c r="MLT38" s="617"/>
      <c r="MLU38" s="617"/>
      <c r="MLV38" s="617"/>
      <c r="MLW38" s="617"/>
      <c r="MLX38" s="617"/>
      <c r="MLY38" s="617"/>
      <c r="MLZ38" s="617"/>
      <c r="MMA38" s="617"/>
      <c r="MMB38" s="617"/>
      <c r="MMC38" s="617"/>
      <c r="MMD38" s="617"/>
      <c r="MME38" s="617"/>
      <c r="MMF38" s="617"/>
      <c r="MMG38" s="617"/>
      <c r="MMH38" s="617"/>
      <c r="MMI38" s="617"/>
      <c r="MMJ38" s="617"/>
      <c r="MMK38" s="617"/>
      <c r="MML38" s="617"/>
      <c r="MMM38" s="617"/>
      <c r="MMN38" s="617"/>
      <c r="MMO38" s="617"/>
      <c r="MMP38" s="617"/>
      <c r="MMQ38" s="617"/>
      <c r="MMR38" s="617"/>
      <c r="MMS38" s="617"/>
      <c r="MMT38" s="617"/>
      <c r="MMU38" s="617"/>
      <c r="MMV38" s="617"/>
      <c r="MMW38" s="617"/>
      <c r="MMX38" s="617"/>
      <c r="MMY38" s="617"/>
      <c r="MMZ38" s="617"/>
      <c r="MNA38" s="617"/>
      <c r="MNB38" s="617"/>
      <c r="MNC38" s="617"/>
      <c r="MND38" s="617"/>
      <c r="MNE38" s="617"/>
      <c r="MNF38" s="617"/>
      <c r="MNG38" s="617"/>
      <c r="MNH38" s="617"/>
      <c r="MNI38" s="617"/>
      <c r="MNJ38" s="617"/>
      <c r="MNK38" s="617"/>
      <c r="MNL38" s="617"/>
      <c r="MNM38" s="617"/>
      <c r="MNN38" s="617"/>
      <c r="MNO38" s="617"/>
      <c r="MNP38" s="617"/>
      <c r="MNQ38" s="617"/>
      <c r="MNR38" s="617"/>
      <c r="MNS38" s="617"/>
      <c r="MNT38" s="617"/>
      <c r="MNU38" s="617"/>
      <c r="MNV38" s="617"/>
      <c r="MNW38" s="617"/>
      <c r="MNX38" s="617"/>
      <c r="MNY38" s="617"/>
      <c r="MNZ38" s="617"/>
      <c r="MOA38" s="617"/>
      <c r="MOB38" s="617"/>
      <c r="MOC38" s="617"/>
      <c r="MOD38" s="617"/>
      <c r="MOE38" s="617"/>
      <c r="MOF38" s="617"/>
      <c r="MOG38" s="617"/>
      <c r="MOH38" s="617"/>
      <c r="MOI38" s="617"/>
      <c r="MOJ38" s="617"/>
      <c r="MOK38" s="617"/>
      <c r="MOL38" s="617"/>
      <c r="MOM38" s="617"/>
      <c r="MON38" s="617"/>
      <c r="MOO38" s="617"/>
      <c r="MOP38" s="617"/>
      <c r="MOQ38" s="617"/>
      <c r="MOR38" s="617"/>
      <c r="MOS38" s="617"/>
      <c r="MOT38" s="617"/>
      <c r="MOU38" s="617"/>
      <c r="MOV38" s="617"/>
      <c r="MOW38" s="617"/>
      <c r="MOX38" s="617"/>
      <c r="MOY38" s="617"/>
      <c r="MOZ38" s="617"/>
      <c r="MPA38" s="617"/>
      <c r="MPB38" s="617"/>
      <c r="MPC38" s="617"/>
      <c r="MPD38" s="617"/>
      <c r="MPE38" s="617"/>
      <c r="MPF38" s="617"/>
      <c r="MPG38" s="617"/>
      <c r="MPH38" s="617"/>
      <c r="MPI38" s="617"/>
      <c r="MPJ38" s="617"/>
      <c r="MPK38" s="617"/>
      <c r="MPL38" s="617"/>
      <c r="MPM38" s="617"/>
      <c r="MPN38" s="617"/>
      <c r="MPO38" s="617"/>
      <c r="MPP38" s="617"/>
      <c r="MPQ38" s="617"/>
      <c r="MPR38" s="617"/>
      <c r="MPS38" s="617"/>
      <c r="MPT38" s="617"/>
      <c r="MPU38" s="617"/>
      <c r="MPV38" s="617"/>
      <c r="MPW38" s="617"/>
      <c r="MPX38" s="617"/>
      <c r="MPY38" s="617"/>
      <c r="MPZ38" s="617"/>
      <c r="MQA38" s="617"/>
      <c r="MQB38" s="617"/>
      <c r="MQC38" s="617"/>
      <c r="MQD38" s="617"/>
      <c r="MQE38" s="617"/>
      <c r="MQF38" s="617"/>
      <c r="MQG38" s="617"/>
      <c r="MQH38" s="617"/>
      <c r="MQI38" s="617"/>
      <c r="MQJ38" s="617"/>
      <c r="MQK38" s="617"/>
      <c r="MQL38" s="617"/>
      <c r="MQM38" s="617"/>
      <c r="MQN38" s="617"/>
      <c r="MQO38" s="617"/>
      <c r="MQP38" s="617"/>
      <c r="MQQ38" s="617"/>
      <c r="MQR38" s="617"/>
      <c r="MQS38" s="617"/>
      <c r="MQT38" s="617"/>
      <c r="MQU38" s="617"/>
      <c r="MQV38" s="617"/>
      <c r="MQW38" s="617"/>
      <c r="MQX38" s="617"/>
      <c r="MQY38" s="617"/>
      <c r="MQZ38" s="617"/>
      <c r="MRA38" s="617"/>
      <c r="MRB38" s="617"/>
      <c r="MRC38" s="617"/>
      <c r="MRD38" s="617"/>
      <c r="MRE38" s="617"/>
      <c r="MRF38" s="617"/>
      <c r="MRG38" s="617"/>
      <c r="MRH38" s="617"/>
      <c r="MRI38" s="617"/>
      <c r="MRJ38" s="617"/>
      <c r="MRK38" s="617"/>
      <c r="MRL38" s="617"/>
      <c r="MRM38" s="617"/>
      <c r="MRN38" s="617"/>
      <c r="MRO38" s="617"/>
      <c r="MRP38" s="617"/>
      <c r="MRQ38" s="617"/>
      <c r="MRR38" s="617"/>
      <c r="MRS38" s="617"/>
      <c r="MRT38" s="617"/>
      <c r="MRU38" s="617"/>
      <c r="MRV38" s="617"/>
      <c r="MRW38" s="617"/>
      <c r="MRX38" s="617"/>
      <c r="MRY38" s="617"/>
      <c r="MRZ38" s="617"/>
      <c r="MSA38" s="617"/>
      <c r="MSB38" s="617"/>
      <c r="MSC38" s="617"/>
      <c r="MSD38" s="617"/>
      <c r="MSE38" s="617"/>
      <c r="MSF38" s="617"/>
      <c r="MSG38" s="617"/>
      <c r="MSH38" s="617"/>
      <c r="MSI38" s="617"/>
      <c r="MSJ38" s="617"/>
      <c r="MSK38" s="617"/>
      <c r="MSL38" s="617"/>
      <c r="MSM38" s="617"/>
      <c r="MSN38" s="617"/>
      <c r="MSO38" s="617"/>
      <c r="MSP38" s="617"/>
      <c r="MSQ38" s="617"/>
      <c r="MSR38" s="617"/>
      <c r="MSS38" s="617"/>
      <c r="MST38" s="617"/>
      <c r="MSU38" s="617"/>
      <c r="MSV38" s="617"/>
      <c r="MSW38" s="617"/>
      <c r="MSX38" s="617"/>
      <c r="MSY38" s="617"/>
      <c r="MSZ38" s="617"/>
      <c r="MTA38" s="617"/>
      <c r="MTB38" s="617"/>
      <c r="MTC38" s="617"/>
      <c r="MTD38" s="617"/>
      <c r="MTE38" s="617"/>
      <c r="MTF38" s="617"/>
      <c r="MTG38" s="617"/>
      <c r="MTH38" s="617"/>
      <c r="MTI38" s="617"/>
      <c r="MTJ38" s="617"/>
      <c r="MTK38" s="617"/>
      <c r="MTL38" s="617"/>
      <c r="MTM38" s="617"/>
      <c r="MTN38" s="617"/>
      <c r="MTO38" s="617"/>
      <c r="MTP38" s="617"/>
      <c r="MTQ38" s="617"/>
      <c r="MTR38" s="617"/>
      <c r="MTS38" s="617"/>
      <c r="MTT38" s="617"/>
      <c r="MTU38" s="617"/>
      <c r="MTV38" s="617"/>
      <c r="MTW38" s="617"/>
      <c r="MTX38" s="617"/>
      <c r="MTY38" s="617"/>
      <c r="MTZ38" s="617"/>
      <c r="MUA38" s="617"/>
      <c r="MUB38" s="617"/>
      <c r="MUC38" s="617"/>
      <c r="MUD38" s="617"/>
      <c r="MUE38" s="617"/>
      <c r="MUF38" s="617"/>
      <c r="MUG38" s="617"/>
      <c r="MUH38" s="617"/>
      <c r="MUI38" s="617"/>
      <c r="MUJ38" s="617"/>
      <c r="MUK38" s="617"/>
      <c r="MUL38" s="617"/>
      <c r="MUM38" s="617"/>
      <c r="MUN38" s="617"/>
      <c r="MUO38" s="617"/>
      <c r="MUP38" s="617"/>
      <c r="MUQ38" s="617"/>
      <c r="MUR38" s="617"/>
      <c r="MUS38" s="617"/>
      <c r="MUT38" s="617"/>
      <c r="MUU38" s="617"/>
      <c r="MUV38" s="617"/>
      <c r="MUW38" s="617"/>
      <c r="MUX38" s="617"/>
      <c r="MUY38" s="617"/>
      <c r="MUZ38" s="617"/>
      <c r="MVA38" s="617"/>
      <c r="MVB38" s="617"/>
      <c r="MVC38" s="617"/>
      <c r="MVD38" s="617"/>
      <c r="MVE38" s="617"/>
      <c r="MVF38" s="617"/>
      <c r="MVG38" s="617"/>
      <c r="MVH38" s="617"/>
      <c r="MVI38" s="617"/>
      <c r="MVJ38" s="617"/>
      <c r="MVK38" s="617"/>
      <c r="MVL38" s="617"/>
      <c r="MVM38" s="617"/>
      <c r="MVN38" s="617"/>
      <c r="MVO38" s="617"/>
      <c r="MVP38" s="617"/>
      <c r="MVQ38" s="617"/>
      <c r="MVR38" s="617"/>
      <c r="MVS38" s="617"/>
      <c r="MVT38" s="617"/>
      <c r="MVU38" s="617"/>
      <c r="MVV38" s="617"/>
      <c r="MVW38" s="617"/>
      <c r="MVX38" s="617"/>
      <c r="MVY38" s="617"/>
      <c r="MVZ38" s="617"/>
      <c r="MWA38" s="617"/>
      <c r="MWB38" s="617"/>
      <c r="MWC38" s="617"/>
      <c r="MWD38" s="617"/>
      <c r="MWE38" s="617"/>
      <c r="MWF38" s="617"/>
      <c r="MWG38" s="617"/>
      <c r="MWH38" s="617"/>
      <c r="MWI38" s="617"/>
      <c r="MWJ38" s="617"/>
      <c r="MWK38" s="617"/>
      <c r="MWL38" s="617"/>
      <c r="MWM38" s="617"/>
      <c r="MWN38" s="617"/>
      <c r="MWO38" s="617"/>
      <c r="MWP38" s="617"/>
      <c r="MWQ38" s="617"/>
      <c r="MWR38" s="617"/>
      <c r="MWS38" s="617"/>
      <c r="MWT38" s="617"/>
      <c r="MWU38" s="617"/>
      <c r="MWV38" s="617"/>
      <c r="MWW38" s="617"/>
      <c r="MWX38" s="617"/>
      <c r="MWY38" s="617"/>
      <c r="MWZ38" s="617"/>
      <c r="MXA38" s="617"/>
      <c r="MXB38" s="617"/>
      <c r="MXC38" s="617"/>
      <c r="MXD38" s="617"/>
      <c r="MXE38" s="617"/>
      <c r="MXF38" s="617"/>
      <c r="MXG38" s="617"/>
      <c r="MXH38" s="617"/>
      <c r="MXI38" s="617"/>
      <c r="MXJ38" s="617"/>
      <c r="MXK38" s="617"/>
      <c r="MXL38" s="617"/>
      <c r="MXM38" s="617"/>
      <c r="MXN38" s="617"/>
      <c r="MXO38" s="617"/>
      <c r="MXP38" s="617"/>
      <c r="MXQ38" s="617"/>
      <c r="MXR38" s="617"/>
      <c r="MXS38" s="617"/>
      <c r="MXT38" s="617"/>
      <c r="MXU38" s="617"/>
      <c r="MXV38" s="617"/>
      <c r="MXW38" s="617"/>
      <c r="MXX38" s="617"/>
      <c r="MXY38" s="617"/>
      <c r="MXZ38" s="617"/>
      <c r="MYA38" s="617"/>
      <c r="MYB38" s="617"/>
      <c r="MYC38" s="617"/>
      <c r="MYD38" s="617"/>
      <c r="MYE38" s="617"/>
      <c r="MYF38" s="617"/>
      <c r="MYG38" s="617"/>
      <c r="MYH38" s="617"/>
      <c r="MYI38" s="617"/>
      <c r="MYJ38" s="617"/>
      <c r="MYK38" s="617"/>
      <c r="MYL38" s="617"/>
      <c r="MYM38" s="617"/>
      <c r="MYN38" s="617"/>
      <c r="MYO38" s="617"/>
      <c r="MYP38" s="617"/>
      <c r="MYQ38" s="617"/>
      <c r="MYR38" s="617"/>
      <c r="MYS38" s="617"/>
      <c r="MYT38" s="617"/>
      <c r="MYU38" s="617"/>
      <c r="MYV38" s="617"/>
      <c r="MYW38" s="617"/>
      <c r="MYX38" s="617"/>
      <c r="MYY38" s="617"/>
      <c r="MYZ38" s="617"/>
      <c r="MZA38" s="617"/>
      <c r="MZB38" s="617"/>
      <c r="MZC38" s="617"/>
      <c r="MZD38" s="617"/>
      <c r="MZE38" s="617"/>
      <c r="MZF38" s="617"/>
      <c r="MZG38" s="617"/>
      <c r="MZH38" s="617"/>
      <c r="MZI38" s="617"/>
      <c r="MZJ38" s="617"/>
      <c r="MZK38" s="617"/>
      <c r="MZL38" s="617"/>
      <c r="MZM38" s="617"/>
      <c r="MZN38" s="617"/>
      <c r="MZO38" s="617"/>
      <c r="MZP38" s="617"/>
      <c r="MZQ38" s="617"/>
      <c r="MZR38" s="617"/>
      <c r="MZS38" s="617"/>
      <c r="MZT38" s="617"/>
      <c r="MZU38" s="617"/>
      <c r="MZV38" s="617"/>
      <c r="MZW38" s="617"/>
      <c r="MZX38" s="617"/>
      <c r="MZY38" s="617"/>
      <c r="MZZ38" s="617"/>
      <c r="NAA38" s="617"/>
      <c r="NAB38" s="617"/>
      <c r="NAC38" s="617"/>
      <c r="NAD38" s="617"/>
      <c r="NAE38" s="617"/>
      <c r="NAF38" s="617"/>
      <c r="NAG38" s="617"/>
      <c r="NAH38" s="617"/>
      <c r="NAI38" s="617"/>
      <c r="NAJ38" s="617"/>
      <c r="NAK38" s="617"/>
      <c r="NAL38" s="617"/>
      <c r="NAM38" s="617"/>
      <c r="NAN38" s="617"/>
      <c r="NAO38" s="617"/>
      <c r="NAP38" s="617"/>
      <c r="NAQ38" s="617"/>
      <c r="NAR38" s="617"/>
      <c r="NAS38" s="617"/>
      <c r="NAT38" s="617"/>
      <c r="NAU38" s="617"/>
      <c r="NAV38" s="617"/>
      <c r="NAW38" s="617"/>
      <c r="NAX38" s="617"/>
      <c r="NAY38" s="617"/>
      <c r="NAZ38" s="617"/>
      <c r="NBA38" s="617"/>
      <c r="NBB38" s="617"/>
      <c r="NBC38" s="617"/>
      <c r="NBD38" s="617"/>
      <c r="NBE38" s="617"/>
      <c r="NBF38" s="617"/>
      <c r="NBG38" s="617"/>
      <c r="NBH38" s="617"/>
      <c r="NBI38" s="617"/>
      <c r="NBJ38" s="617"/>
      <c r="NBK38" s="617"/>
      <c r="NBL38" s="617"/>
      <c r="NBM38" s="617"/>
      <c r="NBN38" s="617"/>
      <c r="NBO38" s="617"/>
      <c r="NBP38" s="617"/>
      <c r="NBQ38" s="617"/>
      <c r="NBR38" s="617"/>
      <c r="NBS38" s="617"/>
      <c r="NBT38" s="617"/>
      <c r="NBU38" s="617"/>
      <c r="NBV38" s="617"/>
      <c r="NBW38" s="617"/>
      <c r="NBX38" s="617"/>
      <c r="NBY38" s="617"/>
      <c r="NBZ38" s="617"/>
      <c r="NCA38" s="617"/>
      <c r="NCB38" s="617"/>
      <c r="NCC38" s="617"/>
      <c r="NCD38" s="617"/>
      <c r="NCE38" s="617"/>
      <c r="NCF38" s="617"/>
      <c r="NCG38" s="617"/>
      <c r="NCH38" s="617"/>
      <c r="NCI38" s="617"/>
      <c r="NCJ38" s="617"/>
      <c r="NCK38" s="617"/>
      <c r="NCL38" s="617"/>
      <c r="NCM38" s="617"/>
      <c r="NCN38" s="617"/>
      <c r="NCO38" s="617"/>
      <c r="NCP38" s="617"/>
      <c r="NCQ38" s="617"/>
      <c r="NCR38" s="617"/>
      <c r="NCS38" s="617"/>
      <c r="NCT38" s="617"/>
      <c r="NCU38" s="617"/>
      <c r="NCV38" s="617"/>
      <c r="NCW38" s="617"/>
      <c r="NCX38" s="617"/>
      <c r="NCY38" s="617"/>
      <c r="NCZ38" s="617"/>
      <c r="NDA38" s="617"/>
      <c r="NDB38" s="617"/>
      <c r="NDC38" s="617"/>
      <c r="NDD38" s="617"/>
      <c r="NDE38" s="617"/>
      <c r="NDF38" s="617"/>
      <c r="NDG38" s="617"/>
      <c r="NDH38" s="617"/>
      <c r="NDI38" s="617"/>
      <c r="NDJ38" s="617"/>
      <c r="NDK38" s="617"/>
      <c r="NDL38" s="617"/>
      <c r="NDM38" s="617"/>
      <c r="NDN38" s="617"/>
      <c r="NDO38" s="617"/>
      <c r="NDP38" s="617"/>
      <c r="NDQ38" s="617"/>
      <c r="NDR38" s="617"/>
      <c r="NDS38" s="617"/>
      <c r="NDT38" s="617"/>
      <c r="NDU38" s="617"/>
      <c r="NDV38" s="617"/>
      <c r="NDW38" s="617"/>
      <c r="NDX38" s="617"/>
      <c r="NDY38" s="617"/>
      <c r="NDZ38" s="617"/>
      <c r="NEA38" s="617"/>
      <c r="NEB38" s="617"/>
      <c r="NEC38" s="617"/>
      <c r="NED38" s="617"/>
      <c r="NEE38" s="617"/>
      <c r="NEF38" s="617"/>
      <c r="NEG38" s="617"/>
      <c r="NEH38" s="617"/>
      <c r="NEI38" s="617"/>
      <c r="NEJ38" s="617"/>
      <c r="NEK38" s="617"/>
      <c r="NEL38" s="617"/>
      <c r="NEM38" s="617"/>
      <c r="NEN38" s="617"/>
      <c r="NEO38" s="617"/>
      <c r="NEP38" s="617"/>
      <c r="NEQ38" s="617"/>
      <c r="NER38" s="617"/>
      <c r="NES38" s="617"/>
      <c r="NET38" s="617"/>
      <c r="NEU38" s="617"/>
      <c r="NEV38" s="617"/>
      <c r="NEW38" s="617"/>
      <c r="NEX38" s="617"/>
      <c r="NEY38" s="617"/>
      <c r="NEZ38" s="617"/>
      <c r="NFA38" s="617"/>
      <c r="NFB38" s="617"/>
      <c r="NFC38" s="617"/>
      <c r="NFD38" s="617"/>
      <c r="NFE38" s="617"/>
      <c r="NFF38" s="617"/>
      <c r="NFG38" s="617"/>
      <c r="NFH38" s="617"/>
      <c r="NFI38" s="617"/>
      <c r="NFJ38" s="617"/>
      <c r="NFK38" s="617"/>
      <c r="NFL38" s="617"/>
      <c r="NFM38" s="617"/>
      <c r="NFN38" s="617"/>
      <c r="NFO38" s="617"/>
      <c r="NFP38" s="617"/>
      <c r="NFQ38" s="617"/>
      <c r="NFR38" s="617"/>
      <c r="NFS38" s="617"/>
      <c r="NFT38" s="617"/>
      <c r="NFU38" s="617"/>
      <c r="NFV38" s="617"/>
      <c r="NFW38" s="617"/>
      <c r="NFX38" s="617"/>
      <c r="NFY38" s="617"/>
      <c r="NFZ38" s="617"/>
      <c r="NGA38" s="617"/>
      <c r="NGB38" s="617"/>
      <c r="NGC38" s="617"/>
      <c r="NGD38" s="617"/>
      <c r="NGE38" s="617"/>
      <c r="NGF38" s="617"/>
      <c r="NGG38" s="617"/>
      <c r="NGH38" s="617"/>
      <c r="NGI38" s="617"/>
      <c r="NGJ38" s="617"/>
      <c r="NGK38" s="617"/>
      <c r="NGL38" s="617"/>
      <c r="NGM38" s="617"/>
      <c r="NGN38" s="617"/>
      <c r="NGO38" s="617"/>
      <c r="NGP38" s="617"/>
      <c r="NGQ38" s="617"/>
      <c r="NGR38" s="617"/>
      <c r="NGS38" s="617"/>
      <c r="NGT38" s="617"/>
      <c r="NGU38" s="617"/>
      <c r="NGV38" s="617"/>
      <c r="NGW38" s="617"/>
      <c r="NGX38" s="617"/>
      <c r="NGY38" s="617"/>
      <c r="NGZ38" s="617"/>
      <c r="NHA38" s="617"/>
      <c r="NHB38" s="617"/>
      <c r="NHC38" s="617"/>
      <c r="NHD38" s="617"/>
      <c r="NHE38" s="617"/>
      <c r="NHF38" s="617"/>
      <c r="NHG38" s="617"/>
      <c r="NHH38" s="617"/>
      <c r="NHI38" s="617"/>
      <c r="NHJ38" s="617"/>
      <c r="NHK38" s="617"/>
      <c r="NHL38" s="617"/>
      <c r="NHM38" s="617"/>
      <c r="NHN38" s="617"/>
      <c r="NHO38" s="617"/>
      <c r="NHP38" s="617"/>
      <c r="NHQ38" s="617"/>
      <c r="NHR38" s="617"/>
      <c r="NHS38" s="617"/>
      <c r="NHT38" s="617"/>
      <c r="NHU38" s="617"/>
      <c r="NHV38" s="617"/>
      <c r="NHW38" s="617"/>
      <c r="NHX38" s="617"/>
      <c r="NHY38" s="617"/>
      <c r="NHZ38" s="617"/>
      <c r="NIA38" s="617"/>
      <c r="NIB38" s="617"/>
      <c r="NIC38" s="617"/>
      <c r="NID38" s="617"/>
      <c r="NIE38" s="617"/>
      <c r="NIF38" s="617"/>
      <c r="NIG38" s="617"/>
      <c r="NIH38" s="617"/>
      <c r="NII38" s="617"/>
      <c r="NIJ38" s="617"/>
      <c r="NIK38" s="617"/>
      <c r="NIL38" s="617"/>
      <c r="NIM38" s="617"/>
      <c r="NIN38" s="617"/>
      <c r="NIO38" s="617"/>
      <c r="NIP38" s="617"/>
      <c r="NIQ38" s="617"/>
      <c r="NIR38" s="617"/>
      <c r="NIS38" s="617"/>
      <c r="NIT38" s="617"/>
      <c r="NIU38" s="617"/>
      <c r="NIV38" s="617"/>
      <c r="NIW38" s="617"/>
      <c r="NIX38" s="617"/>
      <c r="NIY38" s="617"/>
      <c r="NIZ38" s="617"/>
      <c r="NJA38" s="617"/>
      <c r="NJB38" s="617"/>
      <c r="NJC38" s="617"/>
      <c r="NJD38" s="617"/>
      <c r="NJE38" s="617"/>
      <c r="NJF38" s="617"/>
      <c r="NJG38" s="617"/>
      <c r="NJH38" s="617"/>
      <c r="NJI38" s="617"/>
      <c r="NJJ38" s="617"/>
      <c r="NJK38" s="617"/>
      <c r="NJL38" s="617"/>
      <c r="NJM38" s="617"/>
      <c r="NJN38" s="617"/>
      <c r="NJO38" s="617"/>
      <c r="NJP38" s="617"/>
      <c r="NJQ38" s="617"/>
      <c r="NJR38" s="617"/>
      <c r="NJS38" s="617"/>
      <c r="NJT38" s="617"/>
      <c r="NJU38" s="617"/>
      <c r="NJV38" s="617"/>
      <c r="NJW38" s="617"/>
      <c r="NJX38" s="617"/>
      <c r="NJY38" s="617"/>
      <c r="NJZ38" s="617"/>
      <c r="NKA38" s="617"/>
      <c r="NKB38" s="617"/>
      <c r="NKC38" s="617"/>
      <c r="NKD38" s="617"/>
      <c r="NKE38" s="617"/>
      <c r="NKF38" s="617"/>
      <c r="NKG38" s="617"/>
      <c r="NKH38" s="617"/>
      <c r="NKI38" s="617"/>
      <c r="NKJ38" s="617"/>
      <c r="NKK38" s="617"/>
      <c r="NKL38" s="617"/>
      <c r="NKM38" s="617"/>
      <c r="NKN38" s="617"/>
      <c r="NKO38" s="617"/>
      <c r="NKP38" s="617"/>
      <c r="NKQ38" s="617"/>
      <c r="NKR38" s="617"/>
      <c r="NKS38" s="617"/>
      <c r="NKT38" s="617"/>
      <c r="NKU38" s="617"/>
      <c r="NKV38" s="617"/>
      <c r="NKW38" s="617"/>
      <c r="NKX38" s="617"/>
      <c r="NKY38" s="617"/>
      <c r="NKZ38" s="617"/>
      <c r="NLA38" s="617"/>
      <c r="NLB38" s="617"/>
      <c r="NLC38" s="617"/>
      <c r="NLD38" s="617"/>
      <c r="NLE38" s="617"/>
      <c r="NLF38" s="617"/>
      <c r="NLG38" s="617"/>
      <c r="NLH38" s="617"/>
      <c r="NLI38" s="617"/>
      <c r="NLJ38" s="617"/>
      <c r="NLK38" s="617"/>
      <c r="NLL38" s="617"/>
      <c r="NLM38" s="617"/>
      <c r="NLN38" s="617"/>
      <c r="NLO38" s="617"/>
      <c r="NLP38" s="617"/>
      <c r="NLQ38" s="617"/>
      <c r="NLR38" s="617"/>
      <c r="NLS38" s="617"/>
      <c r="NLT38" s="617"/>
      <c r="NLU38" s="617"/>
      <c r="NLV38" s="617"/>
      <c r="NLW38" s="617"/>
      <c r="NLX38" s="617"/>
      <c r="NLY38" s="617"/>
      <c r="NLZ38" s="617"/>
      <c r="NMA38" s="617"/>
      <c r="NMB38" s="617"/>
      <c r="NMC38" s="617"/>
      <c r="NMD38" s="617"/>
      <c r="NME38" s="617"/>
      <c r="NMF38" s="617"/>
      <c r="NMG38" s="617"/>
      <c r="NMH38" s="617"/>
      <c r="NMI38" s="617"/>
      <c r="NMJ38" s="617"/>
      <c r="NMK38" s="617"/>
      <c r="NML38" s="617"/>
      <c r="NMM38" s="617"/>
      <c r="NMN38" s="617"/>
      <c r="NMO38" s="617"/>
      <c r="NMP38" s="617"/>
      <c r="NMQ38" s="617"/>
      <c r="NMR38" s="617"/>
      <c r="NMS38" s="617"/>
      <c r="NMT38" s="617"/>
      <c r="NMU38" s="617"/>
      <c r="NMV38" s="617"/>
      <c r="NMW38" s="617"/>
      <c r="NMX38" s="617"/>
      <c r="NMY38" s="617"/>
      <c r="NMZ38" s="617"/>
      <c r="NNA38" s="617"/>
      <c r="NNB38" s="617"/>
      <c r="NNC38" s="617"/>
      <c r="NND38" s="617"/>
      <c r="NNE38" s="617"/>
      <c r="NNF38" s="617"/>
      <c r="NNG38" s="617"/>
      <c r="NNH38" s="617"/>
      <c r="NNI38" s="617"/>
      <c r="NNJ38" s="617"/>
      <c r="NNK38" s="617"/>
      <c r="NNL38" s="617"/>
      <c r="NNM38" s="617"/>
      <c r="NNN38" s="617"/>
      <c r="NNO38" s="617"/>
      <c r="NNP38" s="617"/>
      <c r="NNQ38" s="617"/>
      <c r="NNR38" s="617"/>
      <c r="NNS38" s="617"/>
      <c r="NNT38" s="617"/>
      <c r="NNU38" s="617"/>
      <c r="NNV38" s="617"/>
      <c r="NNW38" s="617"/>
      <c r="NNX38" s="617"/>
      <c r="NNY38" s="617"/>
      <c r="NNZ38" s="617"/>
      <c r="NOA38" s="617"/>
      <c r="NOB38" s="617"/>
      <c r="NOC38" s="617"/>
      <c r="NOD38" s="617"/>
      <c r="NOE38" s="617"/>
      <c r="NOF38" s="617"/>
      <c r="NOG38" s="617"/>
      <c r="NOH38" s="617"/>
      <c r="NOI38" s="617"/>
      <c r="NOJ38" s="617"/>
      <c r="NOK38" s="617"/>
      <c r="NOL38" s="617"/>
      <c r="NOM38" s="617"/>
      <c r="NON38" s="617"/>
      <c r="NOO38" s="617"/>
      <c r="NOP38" s="617"/>
      <c r="NOQ38" s="617"/>
      <c r="NOR38" s="617"/>
      <c r="NOS38" s="617"/>
      <c r="NOT38" s="617"/>
      <c r="NOU38" s="617"/>
      <c r="NOV38" s="617"/>
      <c r="NOW38" s="617"/>
      <c r="NOX38" s="617"/>
      <c r="NOY38" s="617"/>
      <c r="NOZ38" s="617"/>
      <c r="NPA38" s="617"/>
      <c r="NPB38" s="617"/>
      <c r="NPC38" s="617"/>
      <c r="NPD38" s="617"/>
      <c r="NPE38" s="617"/>
      <c r="NPF38" s="617"/>
      <c r="NPG38" s="617"/>
      <c r="NPH38" s="617"/>
      <c r="NPI38" s="617"/>
      <c r="NPJ38" s="617"/>
      <c r="NPK38" s="617"/>
      <c r="NPL38" s="617"/>
      <c r="NPM38" s="617"/>
      <c r="NPN38" s="617"/>
      <c r="NPO38" s="617"/>
      <c r="NPP38" s="617"/>
      <c r="NPQ38" s="617"/>
      <c r="NPR38" s="617"/>
      <c r="NPS38" s="617"/>
      <c r="NPT38" s="617"/>
      <c r="NPU38" s="617"/>
      <c r="NPV38" s="617"/>
      <c r="NPW38" s="617"/>
      <c r="NPX38" s="617"/>
      <c r="NPY38" s="617"/>
      <c r="NPZ38" s="617"/>
      <c r="NQA38" s="617"/>
      <c r="NQB38" s="617"/>
      <c r="NQC38" s="617"/>
      <c r="NQD38" s="617"/>
      <c r="NQE38" s="617"/>
      <c r="NQF38" s="617"/>
      <c r="NQG38" s="617"/>
      <c r="NQH38" s="617"/>
      <c r="NQI38" s="617"/>
      <c r="NQJ38" s="617"/>
      <c r="NQK38" s="617"/>
      <c r="NQL38" s="617"/>
      <c r="NQM38" s="617"/>
      <c r="NQN38" s="617"/>
      <c r="NQO38" s="617"/>
      <c r="NQP38" s="617"/>
      <c r="NQQ38" s="617"/>
      <c r="NQR38" s="617"/>
      <c r="NQS38" s="617"/>
      <c r="NQT38" s="617"/>
      <c r="NQU38" s="617"/>
      <c r="NQV38" s="617"/>
      <c r="NQW38" s="617"/>
      <c r="NQX38" s="617"/>
      <c r="NQY38" s="617"/>
      <c r="NQZ38" s="617"/>
      <c r="NRA38" s="617"/>
      <c r="NRB38" s="617"/>
      <c r="NRC38" s="617"/>
      <c r="NRD38" s="617"/>
      <c r="NRE38" s="617"/>
      <c r="NRF38" s="617"/>
      <c r="NRG38" s="617"/>
      <c r="NRH38" s="617"/>
      <c r="NRI38" s="617"/>
      <c r="NRJ38" s="617"/>
      <c r="NRK38" s="617"/>
      <c r="NRL38" s="617"/>
      <c r="NRM38" s="617"/>
      <c r="NRN38" s="617"/>
      <c r="NRO38" s="617"/>
      <c r="NRP38" s="617"/>
      <c r="NRQ38" s="617"/>
      <c r="NRR38" s="617"/>
      <c r="NRS38" s="617"/>
      <c r="NRT38" s="617"/>
      <c r="NRU38" s="617"/>
      <c r="NRV38" s="617"/>
      <c r="NRW38" s="617"/>
      <c r="NRX38" s="617"/>
      <c r="NRY38" s="617"/>
      <c r="NRZ38" s="617"/>
      <c r="NSA38" s="617"/>
      <c r="NSB38" s="617"/>
      <c r="NSC38" s="617"/>
      <c r="NSD38" s="617"/>
      <c r="NSE38" s="617"/>
      <c r="NSF38" s="617"/>
      <c r="NSG38" s="617"/>
      <c r="NSH38" s="617"/>
      <c r="NSI38" s="617"/>
      <c r="NSJ38" s="617"/>
      <c r="NSK38" s="617"/>
      <c r="NSL38" s="617"/>
      <c r="NSM38" s="617"/>
      <c r="NSN38" s="617"/>
      <c r="NSO38" s="617"/>
      <c r="NSP38" s="617"/>
      <c r="NSQ38" s="617"/>
      <c r="NSR38" s="617"/>
      <c r="NSS38" s="617"/>
      <c r="NST38" s="617"/>
      <c r="NSU38" s="617"/>
      <c r="NSV38" s="617"/>
      <c r="NSW38" s="617"/>
      <c r="NSX38" s="617"/>
      <c r="NSY38" s="617"/>
      <c r="NSZ38" s="617"/>
      <c r="NTA38" s="617"/>
      <c r="NTB38" s="617"/>
      <c r="NTC38" s="617"/>
      <c r="NTD38" s="617"/>
      <c r="NTE38" s="617"/>
      <c r="NTF38" s="617"/>
      <c r="NTG38" s="617"/>
      <c r="NTH38" s="617"/>
      <c r="NTI38" s="617"/>
      <c r="NTJ38" s="617"/>
      <c r="NTK38" s="617"/>
      <c r="NTL38" s="617"/>
      <c r="NTM38" s="617"/>
      <c r="NTN38" s="617"/>
      <c r="NTO38" s="617"/>
      <c r="NTP38" s="617"/>
      <c r="NTQ38" s="617"/>
      <c r="NTR38" s="617"/>
      <c r="NTS38" s="617"/>
      <c r="NTT38" s="617"/>
      <c r="NTU38" s="617"/>
      <c r="NTV38" s="617"/>
      <c r="NTW38" s="617"/>
      <c r="NTX38" s="617"/>
      <c r="NTY38" s="617"/>
      <c r="NTZ38" s="617"/>
      <c r="NUA38" s="617"/>
      <c r="NUB38" s="617"/>
      <c r="NUC38" s="617"/>
      <c r="NUD38" s="617"/>
      <c r="NUE38" s="617"/>
      <c r="NUF38" s="617"/>
      <c r="NUG38" s="617"/>
      <c r="NUH38" s="617"/>
      <c r="NUI38" s="617"/>
      <c r="NUJ38" s="617"/>
      <c r="NUK38" s="617"/>
      <c r="NUL38" s="617"/>
      <c r="NUM38" s="617"/>
      <c r="NUN38" s="617"/>
      <c r="NUO38" s="617"/>
      <c r="NUP38" s="617"/>
      <c r="NUQ38" s="617"/>
      <c r="NUR38" s="617"/>
      <c r="NUS38" s="617"/>
      <c r="NUT38" s="617"/>
      <c r="NUU38" s="617"/>
      <c r="NUV38" s="617"/>
      <c r="NUW38" s="617"/>
      <c r="NUX38" s="617"/>
      <c r="NUY38" s="617"/>
      <c r="NUZ38" s="617"/>
      <c r="NVA38" s="617"/>
      <c r="NVB38" s="617"/>
      <c r="NVC38" s="617"/>
      <c r="NVD38" s="617"/>
      <c r="NVE38" s="617"/>
      <c r="NVF38" s="617"/>
      <c r="NVG38" s="617"/>
      <c r="NVH38" s="617"/>
      <c r="NVI38" s="617"/>
      <c r="NVJ38" s="617"/>
      <c r="NVK38" s="617"/>
      <c r="NVL38" s="617"/>
      <c r="NVM38" s="617"/>
      <c r="NVN38" s="617"/>
      <c r="NVO38" s="617"/>
      <c r="NVP38" s="617"/>
      <c r="NVQ38" s="617"/>
      <c r="NVR38" s="617"/>
      <c r="NVS38" s="617"/>
      <c r="NVT38" s="617"/>
      <c r="NVU38" s="617"/>
      <c r="NVV38" s="617"/>
      <c r="NVW38" s="617"/>
      <c r="NVX38" s="617"/>
      <c r="NVY38" s="617"/>
      <c r="NVZ38" s="617"/>
      <c r="NWA38" s="617"/>
      <c r="NWB38" s="617"/>
      <c r="NWC38" s="617"/>
      <c r="NWD38" s="617"/>
      <c r="NWE38" s="617"/>
      <c r="NWF38" s="617"/>
      <c r="NWG38" s="617"/>
      <c r="NWH38" s="617"/>
      <c r="NWI38" s="617"/>
      <c r="NWJ38" s="617"/>
      <c r="NWK38" s="617"/>
      <c r="NWL38" s="617"/>
      <c r="NWM38" s="617"/>
      <c r="NWN38" s="617"/>
      <c r="NWO38" s="617"/>
      <c r="NWP38" s="617"/>
      <c r="NWQ38" s="617"/>
      <c r="NWR38" s="617"/>
      <c r="NWS38" s="617"/>
      <c r="NWT38" s="617"/>
      <c r="NWU38" s="617"/>
      <c r="NWV38" s="617"/>
      <c r="NWW38" s="617"/>
      <c r="NWX38" s="617"/>
      <c r="NWY38" s="617"/>
      <c r="NWZ38" s="617"/>
      <c r="NXA38" s="617"/>
      <c r="NXB38" s="617"/>
      <c r="NXC38" s="617"/>
      <c r="NXD38" s="617"/>
      <c r="NXE38" s="617"/>
      <c r="NXF38" s="617"/>
      <c r="NXG38" s="617"/>
      <c r="NXH38" s="617"/>
      <c r="NXI38" s="617"/>
      <c r="NXJ38" s="617"/>
      <c r="NXK38" s="617"/>
      <c r="NXL38" s="617"/>
      <c r="NXM38" s="617"/>
      <c r="NXN38" s="617"/>
      <c r="NXO38" s="617"/>
      <c r="NXP38" s="617"/>
      <c r="NXQ38" s="617"/>
      <c r="NXR38" s="617"/>
      <c r="NXS38" s="617"/>
      <c r="NXT38" s="617"/>
      <c r="NXU38" s="617"/>
      <c r="NXV38" s="617"/>
      <c r="NXW38" s="617"/>
      <c r="NXX38" s="617"/>
      <c r="NXY38" s="617"/>
      <c r="NXZ38" s="617"/>
      <c r="NYA38" s="617"/>
      <c r="NYB38" s="617"/>
      <c r="NYC38" s="617"/>
      <c r="NYD38" s="617"/>
      <c r="NYE38" s="617"/>
      <c r="NYF38" s="617"/>
      <c r="NYG38" s="617"/>
      <c r="NYH38" s="617"/>
      <c r="NYI38" s="617"/>
      <c r="NYJ38" s="617"/>
      <c r="NYK38" s="617"/>
      <c r="NYL38" s="617"/>
      <c r="NYM38" s="617"/>
      <c r="NYN38" s="617"/>
      <c r="NYO38" s="617"/>
      <c r="NYP38" s="617"/>
      <c r="NYQ38" s="617"/>
      <c r="NYR38" s="617"/>
      <c r="NYS38" s="617"/>
      <c r="NYT38" s="617"/>
      <c r="NYU38" s="617"/>
      <c r="NYV38" s="617"/>
      <c r="NYW38" s="617"/>
      <c r="NYX38" s="617"/>
      <c r="NYY38" s="617"/>
      <c r="NYZ38" s="617"/>
      <c r="NZA38" s="617"/>
      <c r="NZB38" s="617"/>
      <c r="NZC38" s="617"/>
      <c r="NZD38" s="617"/>
      <c r="NZE38" s="617"/>
      <c r="NZF38" s="617"/>
      <c r="NZG38" s="617"/>
      <c r="NZH38" s="617"/>
      <c r="NZI38" s="617"/>
      <c r="NZJ38" s="617"/>
      <c r="NZK38" s="617"/>
      <c r="NZL38" s="617"/>
      <c r="NZM38" s="617"/>
      <c r="NZN38" s="617"/>
      <c r="NZO38" s="617"/>
      <c r="NZP38" s="617"/>
      <c r="NZQ38" s="617"/>
      <c r="NZR38" s="617"/>
      <c r="NZS38" s="617"/>
      <c r="NZT38" s="617"/>
      <c r="NZU38" s="617"/>
      <c r="NZV38" s="617"/>
      <c r="NZW38" s="617"/>
      <c r="NZX38" s="617"/>
      <c r="NZY38" s="617"/>
      <c r="NZZ38" s="617"/>
      <c r="OAA38" s="617"/>
      <c r="OAB38" s="617"/>
      <c r="OAC38" s="617"/>
      <c r="OAD38" s="617"/>
      <c r="OAE38" s="617"/>
      <c r="OAF38" s="617"/>
      <c r="OAG38" s="617"/>
      <c r="OAH38" s="617"/>
      <c r="OAI38" s="617"/>
      <c r="OAJ38" s="617"/>
      <c r="OAK38" s="617"/>
      <c r="OAL38" s="617"/>
      <c r="OAM38" s="617"/>
      <c r="OAN38" s="617"/>
      <c r="OAO38" s="617"/>
      <c r="OAP38" s="617"/>
      <c r="OAQ38" s="617"/>
      <c r="OAR38" s="617"/>
      <c r="OAS38" s="617"/>
      <c r="OAT38" s="617"/>
      <c r="OAU38" s="617"/>
      <c r="OAV38" s="617"/>
      <c r="OAW38" s="617"/>
      <c r="OAX38" s="617"/>
      <c r="OAY38" s="617"/>
      <c r="OAZ38" s="617"/>
      <c r="OBA38" s="617"/>
      <c r="OBB38" s="617"/>
      <c r="OBC38" s="617"/>
      <c r="OBD38" s="617"/>
      <c r="OBE38" s="617"/>
      <c r="OBF38" s="617"/>
      <c r="OBG38" s="617"/>
      <c r="OBH38" s="617"/>
      <c r="OBI38" s="617"/>
      <c r="OBJ38" s="617"/>
      <c r="OBK38" s="617"/>
      <c r="OBL38" s="617"/>
      <c r="OBM38" s="617"/>
      <c r="OBN38" s="617"/>
      <c r="OBO38" s="617"/>
      <c r="OBP38" s="617"/>
      <c r="OBQ38" s="617"/>
      <c r="OBR38" s="617"/>
      <c r="OBS38" s="617"/>
      <c r="OBT38" s="617"/>
      <c r="OBU38" s="617"/>
      <c r="OBV38" s="617"/>
      <c r="OBW38" s="617"/>
      <c r="OBX38" s="617"/>
      <c r="OBY38" s="617"/>
      <c r="OBZ38" s="617"/>
      <c r="OCA38" s="617"/>
      <c r="OCB38" s="617"/>
      <c r="OCC38" s="617"/>
      <c r="OCD38" s="617"/>
      <c r="OCE38" s="617"/>
      <c r="OCF38" s="617"/>
      <c r="OCG38" s="617"/>
      <c r="OCH38" s="617"/>
      <c r="OCI38" s="617"/>
      <c r="OCJ38" s="617"/>
      <c r="OCK38" s="617"/>
      <c r="OCL38" s="617"/>
      <c r="OCM38" s="617"/>
      <c r="OCN38" s="617"/>
      <c r="OCO38" s="617"/>
      <c r="OCP38" s="617"/>
      <c r="OCQ38" s="617"/>
      <c r="OCR38" s="617"/>
      <c r="OCS38" s="617"/>
      <c r="OCT38" s="617"/>
      <c r="OCU38" s="617"/>
      <c r="OCV38" s="617"/>
      <c r="OCW38" s="617"/>
      <c r="OCX38" s="617"/>
      <c r="OCY38" s="617"/>
      <c r="OCZ38" s="617"/>
      <c r="ODA38" s="617"/>
      <c r="ODB38" s="617"/>
      <c r="ODC38" s="617"/>
      <c r="ODD38" s="617"/>
      <c r="ODE38" s="617"/>
      <c r="ODF38" s="617"/>
      <c r="ODG38" s="617"/>
      <c r="ODH38" s="617"/>
      <c r="ODI38" s="617"/>
      <c r="ODJ38" s="617"/>
      <c r="ODK38" s="617"/>
      <c r="ODL38" s="617"/>
      <c r="ODM38" s="617"/>
      <c r="ODN38" s="617"/>
      <c r="ODO38" s="617"/>
      <c r="ODP38" s="617"/>
      <c r="ODQ38" s="617"/>
      <c r="ODR38" s="617"/>
      <c r="ODS38" s="617"/>
      <c r="ODT38" s="617"/>
      <c r="ODU38" s="617"/>
      <c r="ODV38" s="617"/>
      <c r="ODW38" s="617"/>
      <c r="ODX38" s="617"/>
      <c r="ODY38" s="617"/>
      <c r="ODZ38" s="617"/>
      <c r="OEA38" s="617"/>
      <c r="OEB38" s="617"/>
      <c r="OEC38" s="617"/>
      <c r="OED38" s="617"/>
      <c r="OEE38" s="617"/>
      <c r="OEF38" s="617"/>
      <c r="OEG38" s="617"/>
      <c r="OEH38" s="617"/>
      <c r="OEI38" s="617"/>
      <c r="OEJ38" s="617"/>
      <c r="OEK38" s="617"/>
      <c r="OEL38" s="617"/>
      <c r="OEM38" s="617"/>
      <c r="OEN38" s="617"/>
      <c r="OEO38" s="617"/>
      <c r="OEP38" s="617"/>
      <c r="OEQ38" s="617"/>
      <c r="OER38" s="617"/>
      <c r="OES38" s="617"/>
      <c r="OET38" s="617"/>
      <c r="OEU38" s="617"/>
      <c r="OEV38" s="617"/>
      <c r="OEW38" s="617"/>
      <c r="OEX38" s="617"/>
      <c r="OEY38" s="617"/>
      <c r="OEZ38" s="617"/>
      <c r="OFA38" s="617"/>
      <c r="OFB38" s="617"/>
      <c r="OFC38" s="617"/>
      <c r="OFD38" s="617"/>
      <c r="OFE38" s="617"/>
      <c r="OFF38" s="617"/>
      <c r="OFG38" s="617"/>
      <c r="OFH38" s="617"/>
      <c r="OFI38" s="617"/>
      <c r="OFJ38" s="617"/>
      <c r="OFK38" s="617"/>
      <c r="OFL38" s="617"/>
      <c r="OFM38" s="617"/>
      <c r="OFN38" s="617"/>
      <c r="OFO38" s="617"/>
      <c r="OFP38" s="617"/>
      <c r="OFQ38" s="617"/>
      <c r="OFR38" s="617"/>
      <c r="OFS38" s="617"/>
      <c r="OFT38" s="617"/>
      <c r="OFU38" s="617"/>
      <c r="OFV38" s="617"/>
      <c r="OFW38" s="617"/>
      <c r="OFX38" s="617"/>
      <c r="OFY38" s="617"/>
      <c r="OFZ38" s="617"/>
      <c r="OGA38" s="617"/>
      <c r="OGB38" s="617"/>
      <c r="OGC38" s="617"/>
      <c r="OGD38" s="617"/>
      <c r="OGE38" s="617"/>
      <c r="OGF38" s="617"/>
      <c r="OGG38" s="617"/>
      <c r="OGH38" s="617"/>
      <c r="OGI38" s="617"/>
      <c r="OGJ38" s="617"/>
      <c r="OGK38" s="617"/>
      <c r="OGL38" s="617"/>
      <c r="OGM38" s="617"/>
      <c r="OGN38" s="617"/>
      <c r="OGO38" s="617"/>
      <c r="OGP38" s="617"/>
      <c r="OGQ38" s="617"/>
      <c r="OGR38" s="617"/>
      <c r="OGS38" s="617"/>
      <c r="OGT38" s="617"/>
      <c r="OGU38" s="617"/>
      <c r="OGV38" s="617"/>
      <c r="OGW38" s="617"/>
      <c r="OGX38" s="617"/>
      <c r="OGY38" s="617"/>
      <c r="OGZ38" s="617"/>
      <c r="OHA38" s="617"/>
      <c r="OHB38" s="617"/>
      <c r="OHC38" s="617"/>
      <c r="OHD38" s="617"/>
      <c r="OHE38" s="617"/>
      <c r="OHF38" s="617"/>
      <c r="OHG38" s="617"/>
      <c r="OHH38" s="617"/>
      <c r="OHI38" s="617"/>
      <c r="OHJ38" s="617"/>
      <c r="OHK38" s="617"/>
      <c r="OHL38" s="617"/>
      <c r="OHM38" s="617"/>
      <c r="OHN38" s="617"/>
      <c r="OHO38" s="617"/>
      <c r="OHP38" s="617"/>
      <c r="OHQ38" s="617"/>
      <c r="OHR38" s="617"/>
      <c r="OHS38" s="617"/>
      <c r="OHT38" s="617"/>
      <c r="OHU38" s="617"/>
      <c r="OHV38" s="617"/>
      <c r="OHW38" s="617"/>
      <c r="OHX38" s="617"/>
      <c r="OHY38" s="617"/>
      <c r="OHZ38" s="617"/>
      <c r="OIA38" s="617"/>
      <c r="OIB38" s="617"/>
      <c r="OIC38" s="617"/>
      <c r="OID38" s="617"/>
      <c r="OIE38" s="617"/>
      <c r="OIF38" s="617"/>
      <c r="OIG38" s="617"/>
      <c r="OIH38" s="617"/>
      <c r="OII38" s="617"/>
      <c r="OIJ38" s="617"/>
      <c r="OIK38" s="617"/>
      <c r="OIL38" s="617"/>
      <c r="OIM38" s="617"/>
      <c r="OIN38" s="617"/>
      <c r="OIO38" s="617"/>
      <c r="OIP38" s="617"/>
      <c r="OIQ38" s="617"/>
      <c r="OIR38" s="617"/>
      <c r="OIS38" s="617"/>
      <c r="OIT38" s="617"/>
      <c r="OIU38" s="617"/>
      <c r="OIV38" s="617"/>
      <c r="OIW38" s="617"/>
      <c r="OIX38" s="617"/>
      <c r="OIY38" s="617"/>
      <c r="OIZ38" s="617"/>
      <c r="OJA38" s="617"/>
      <c r="OJB38" s="617"/>
      <c r="OJC38" s="617"/>
      <c r="OJD38" s="617"/>
      <c r="OJE38" s="617"/>
      <c r="OJF38" s="617"/>
      <c r="OJG38" s="617"/>
      <c r="OJH38" s="617"/>
      <c r="OJI38" s="617"/>
      <c r="OJJ38" s="617"/>
      <c r="OJK38" s="617"/>
      <c r="OJL38" s="617"/>
      <c r="OJM38" s="617"/>
      <c r="OJN38" s="617"/>
      <c r="OJO38" s="617"/>
      <c r="OJP38" s="617"/>
      <c r="OJQ38" s="617"/>
      <c r="OJR38" s="617"/>
      <c r="OJS38" s="617"/>
      <c r="OJT38" s="617"/>
      <c r="OJU38" s="617"/>
      <c r="OJV38" s="617"/>
      <c r="OJW38" s="617"/>
      <c r="OJX38" s="617"/>
      <c r="OJY38" s="617"/>
      <c r="OJZ38" s="617"/>
      <c r="OKA38" s="617"/>
      <c r="OKB38" s="617"/>
      <c r="OKC38" s="617"/>
      <c r="OKD38" s="617"/>
      <c r="OKE38" s="617"/>
      <c r="OKF38" s="617"/>
      <c r="OKG38" s="617"/>
      <c r="OKH38" s="617"/>
      <c r="OKI38" s="617"/>
      <c r="OKJ38" s="617"/>
      <c r="OKK38" s="617"/>
      <c r="OKL38" s="617"/>
      <c r="OKM38" s="617"/>
      <c r="OKN38" s="617"/>
      <c r="OKO38" s="617"/>
      <c r="OKP38" s="617"/>
      <c r="OKQ38" s="617"/>
      <c r="OKR38" s="617"/>
      <c r="OKS38" s="617"/>
      <c r="OKT38" s="617"/>
      <c r="OKU38" s="617"/>
      <c r="OKV38" s="617"/>
      <c r="OKW38" s="617"/>
      <c r="OKX38" s="617"/>
      <c r="OKY38" s="617"/>
      <c r="OKZ38" s="617"/>
      <c r="OLA38" s="617"/>
      <c r="OLB38" s="617"/>
      <c r="OLC38" s="617"/>
      <c r="OLD38" s="617"/>
      <c r="OLE38" s="617"/>
      <c r="OLF38" s="617"/>
      <c r="OLG38" s="617"/>
      <c r="OLH38" s="617"/>
      <c r="OLI38" s="617"/>
      <c r="OLJ38" s="617"/>
      <c r="OLK38" s="617"/>
      <c r="OLL38" s="617"/>
      <c r="OLM38" s="617"/>
      <c r="OLN38" s="617"/>
      <c r="OLO38" s="617"/>
      <c r="OLP38" s="617"/>
      <c r="OLQ38" s="617"/>
      <c r="OLR38" s="617"/>
      <c r="OLS38" s="617"/>
      <c r="OLT38" s="617"/>
      <c r="OLU38" s="617"/>
      <c r="OLV38" s="617"/>
      <c r="OLW38" s="617"/>
      <c r="OLX38" s="617"/>
      <c r="OLY38" s="617"/>
      <c r="OLZ38" s="617"/>
      <c r="OMA38" s="617"/>
      <c r="OMB38" s="617"/>
      <c r="OMC38" s="617"/>
      <c r="OMD38" s="617"/>
      <c r="OME38" s="617"/>
      <c r="OMF38" s="617"/>
      <c r="OMG38" s="617"/>
      <c r="OMH38" s="617"/>
      <c r="OMI38" s="617"/>
      <c r="OMJ38" s="617"/>
      <c r="OMK38" s="617"/>
      <c r="OML38" s="617"/>
      <c r="OMM38" s="617"/>
      <c r="OMN38" s="617"/>
      <c r="OMO38" s="617"/>
      <c r="OMP38" s="617"/>
      <c r="OMQ38" s="617"/>
      <c r="OMR38" s="617"/>
      <c r="OMS38" s="617"/>
      <c r="OMT38" s="617"/>
      <c r="OMU38" s="617"/>
      <c r="OMV38" s="617"/>
      <c r="OMW38" s="617"/>
      <c r="OMX38" s="617"/>
      <c r="OMY38" s="617"/>
      <c r="OMZ38" s="617"/>
      <c r="ONA38" s="617"/>
      <c r="ONB38" s="617"/>
      <c r="ONC38" s="617"/>
      <c r="OND38" s="617"/>
      <c r="ONE38" s="617"/>
      <c r="ONF38" s="617"/>
      <c r="ONG38" s="617"/>
      <c r="ONH38" s="617"/>
      <c r="ONI38" s="617"/>
      <c r="ONJ38" s="617"/>
      <c r="ONK38" s="617"/>
      <c r="ONL38" s="617"/>
      <c r="ONM38" s="617"/>
      <c r="ONN38" s="617"/>
      <c r="ONO38" s="617"/>
      <c r="ONP38" s="617"/>
      <c r="ONQ38" s="617"/>
      <c r="ONR38" s="617"/>
      <c r="ONS38" s="617"/>
      <c r="ONT38" s="617"/>
      <c r="ONU38" s="617"/>
      <c r="ONV38" s="617"/>
      <c r="ONW38" s="617"/>
      <c r="ONX38" s="617"/>
      <c r="ONY38" s="617"/>
      <c r="ONZ38" s="617"/>
      <c r="OOA38" s="617"/>
      <c r="OOB38" s="617"/>
      <c r="OOC38" s="617"/>
      <c r="OOD38" s="617"/>
      <c r="OOE38" s="617"/>
      <c r="OOF38" s="617"/>
      <c r="OOG38" s="617"/>
      <c r="OOH38" s="617"/>
      <c r="OOI38" s="617"/>
      <c r="OOJ38" s="617"/>
      <c r="OOK38" s="617"/>
      <c r="OOL38" s="617"/>
      <c r="OOM38" s="617"/>
      <c r="OON38" s="617"/>
      <c r="OOO38" s="617"/>
      <c r="OOP38" s="617"/>
      <c r="OOQ38" s="617"/>
      <c r="OOR38" s="617"/>
      <c r="OOS38" s="617"/>
      <c r="OOT38" s="617"/>
      <c r="OOU38" s="617"/>
      <c r="OOV38" s="617"/>
      <c r="OOW38" s="617"/>
      <c r="OOX38" s="617"/>
      <c r="OOY38" s="617"/>
      <c r="OOZ38" s="617"/>
      <c r="OPA38" s="617"/>
      <c r="OPB38" s="617"/>
      <c r="OPC38" s="617"/>
      <c r="OPD38" s="617"/>
      <c r="OPE38" s="617"/>
      <c r="OPF38" s="617"/>
      <c r="OPG38" s="617"/>
      <c r="OPH38" s="617"/>
      <c r="OPI38" s="617"/>
      <c r="OPJ38" s="617"/>
      <c r="OPK38" s="617"/>
      <c r="OPL38" s="617"/>
      <c r="OPM38" s="617"/>
      <c r="OPN38" s="617"/>
      <c r="OPO38" s="617"/>
      <c r="OPP38" s="617"/>
      <c r="OPQ38" s="617"/>
      <c r="OPR38" s="617"/>
      <c r="OPS38" s="617"/>
      <c r="OPT38" s="617"/>
      <c r="OPU38" s="617"/>
      <c r="OPV38" s="617"/>
      <c r="OPW38" s="617"/>
      <c r="OPX38" s="617"/>
      <c r="OPY38" s="617"/>
      <c r="OPZ38" s="617"/>
      <c r="OQA38" s="617"/>
      <c r="OQB38" s="617"/>
      <c r="OQC38" s="617"/>
      <c r="OQD38" s="617"/>
      <c r="OQE38" s="617"/>
      <c r="OQF38" s="617"/>
      <c r="OQG38" s="617"/>
      <c r="OQH38" s="617"/>
      <c r="OQI38" s="617"/>
      <c r="OQJ38" s="617"/>
      <c r="OQK38" s="617"/>
      <c r="OQL38" s="617"/>
      <c r="OQM38" s="617"/>
      <c r="OQN38" s="617"/>
      <c r="OQO38" s="617"/>
      <c r="OQP38" s="617"/>
      <c r="OQQ38" s="617"/>
      <c r="OQR38" s="617"/>
      <c r="OQS38" s="617"/>
      <c r="OQT38" s="617"/>
      <c r="OQU38" s="617"/>
      <c r="OQV38" s="617"/>
      <c r="OQW38" s="617"/>
      <c r="OQX38" s="617"/>
      <c r="OQY38" s="617"/>
      <c r="OQZ38" s="617"/>
      <c r="ORA38" s="617"/>
      <c r="ORB38" s="617"/>
      <c r="ORC38" s="617"/>
      <c r="ORD38" s="617"/>
      <c r="ORE38" s="617"/>
      <c r="ORF38" s="617"/>
      <c r="ORG38" s="617"/>
      <c r="ORH38" s="617"/>
      <c r="ORI38" s="617"/>
      <c r="ORJ38" s="617"/>
      <c r="ORK38" s="617"/>
      <c r="ORL38" s="617"/>
      <c r="ORM38" s="617"/>
      <c r="ORN38" s="617"/>
      <c r="ORO38" s="617"/>
      <c r="ORP38" s="617"/>
      <c r="ORQ38" s="617"/>
      <c r="ORR38" s="617"/>
      <c r="ORS38" s="617"/>
      <c r="ORT38" s="617"/>
      <c r="ORU38" s="617"/>
      <c r="ORV38" s="617"/>
      <c r="ORW38" s="617"/>
      <c r="ORX38" s="617"/>
      <c r="ORY38" s="617"/>
      <c r="ORZ38" s="617"/>
      <c r="OSA38" s="617"/>
      <c r="OSB38" s="617"/>
      <c r="OSC38" s="617"/>
      <c r="OSD38" s="617"/>
      <c r="OSE38" s="617"/>
      <c r="OSF38" s="617"/>
      <c r="OSG38" s="617"/>
      <c r="OSH38" s="617"/>
      <c r="OSI38" s="617"/>
      <c r="OSJ38" s="617"/>
      <c r="OSK38" s="617"/>
      <c r="OSL38" s="617"/>
      <c r="OSM38" s="617"/>
      <c r="OSN38" s="617"/>
      <c r="OSO38" s="617"/>
      <c r="OSP38" s="617"/>
      <c r="OSQ38" s="617"/>
      <c r="OSR38" s="617"/>
      <c r="OSS38" s="617"/>
      <c r="OST38" s="617"/>
      <c r="OSU38" s="617"/>
      <c r="OSV38" s="617"/>
      <c r="OSW38" s="617"/>
      <c r="OSX38" s="617"/>
      <c r="OSY38" s="617"/>
      <c r="OSZ38" s="617"/>
      <c r="OTA38" s="617"/>
      <c r="OTB38" s="617"/>
      <c r="OTC38" s="617"/>
      <c r="OTD38" s="617"/>
      <c r="OTE38" s="617"/>
      <c r="OTF38" s="617"/>
      <c r="OTG38" s="617"/>
      <c r="OTH38" s="617"/>
      <c r="OTI38" s="617"/>
      <c r="OTJ38" s="617"/>
      <c r="OTK38" s="617"/>
      <c r="OTL38" s="617"/>
      <c r="OTM38" s="617"/>
      <c r="OTN38" s="617"/>
      <c r="OTO38" s="617"/>
      <c r="OTP38" s="617"/>
      <c r="OTQ38" s="617"/>
      <c r="OTR38" s="617"/>
      <c r="OTS38" s="617"/>
      <c r="OTT38" s="617"/>
      <c r="OTU38" s="617"/>
      <c r="OTV38" s="617"/>
      <c r="OTW38" s="617"/>
      <c r="OTX38" s="617"/>
      <c r="OTY38" s="617"/>
      <c r="OTZ38" s="617"/>
      <c r="OUA38" s="617"/>
      <c r="OUB38" s="617"/>
      <c r="OUC38" s="617"/>
      <c r="OUD38" s="617"/>
      <c r="OUE38" s="617"/>
      <c r="OUF38" s="617"/>
      <c r="OUG38" s="617"/>
      <c r="OUH38" s="617"/>
      <c r="OUI38" s="617"/>
      <c r="OUJ38" s="617"/>
      <c r="OUK38" s="617"/>
      <c r="OUL38" s="617"/>
      <c r="OUM38" s="617"/>
      <c r="OUN38" s="617"/>
      <c r="OUO38" s="617"/>
      <c r="OUP38" s="617"/>
      <c r="OUQ38" s="617"/>
      <c r="OUR38" s="617"/>
      <c r="OUS38" s="617"/>
      <c r="OUT38" s="617"/>
      <c r="OUU38" s="617"/>
      <c r="OUV38" s="617"/>
      <c r="OUW38" s="617"/>
      <c r="OUX38" s="617"/>
      <c r="OUY38" s="617"/>
      <c r="OUZ38" s="617"/>
      <c r="OVA38" s="617"/>
      <c r="OVB38" s="617"/>
      <c r="OVC38" s="617"/>
      <c r="OVD38" s="617"/>
      <c r="OVE38" s="617"/>
      <c r="OVF38" s="617"/>
      <c r="OVG38" s="617"/>
      <c r="OVH38" s="617"/>
      <c r="OVI38" s="617"/>
      <c r="OVJ38" s="617"/>
      <c r="OVK38" s="617"/>
      <c r="OVL38" s="617"/>
      <c r="OVM38" s="617"/>
      <c r="OVN38" s="617"/>
      <c r="OVO38" s="617"/>
      <c r="OVP38" s="617"/>
      <c r="OVQ38" s="617"/>
      <c r="OVR38" s="617"/>
      <c r="OVS38" s="617"/>
      <c r="OVT38" s="617"/>
      <c r="OVU38" s="617"/>
      <c r="OVV38" s="617"/>
      <c r="OVW38" s="617"/>
      <c r="OVX38" s="617"/>
      <c r="OVY38" s="617"/>
      <c r="OVZ38" s="617"/>
      <c r="OWA38" s="617"/>
      <c r="OWB38" s="617"/>
      <c r="OWC38" s="617"/>
      <c r="OWD38" s="617"/>
      <c r="OWE38" s="617"/>
      <c r="OWF38" s="617"/>
      <c r="OWG38" s="617"/>
      <c r="OWH38" s="617"/>
      <c r="OWI38" s="617"/>
      <c r="OWJ38" s="617"/>
      <c r="OWK38" s="617"/>
      <c r="OWL38" s="617"/>
      <c r="OWM38" s="617"/>
      <c r="OWN38" s="617"/>
      <c r="OWO38" s="617"/>
      <c r="OWP38" s="617"/>
      <c r="OWQ38" s="617"/>
      <c r="OWR38" s="617"/>
      <c r="OWS38" s="617"/>
      <c r="OWT38" s="617"/>
      <c r="OWU38" s="617"/>
      <c r="OWV38" s="617"/>
      <c r="OWW38" s="617"/>
      <c r="OWX38" s="617"/>
      <c r="OWY38" s="617"/>
      <c r="OWZ38" s="617"/>
      <c r="OXA38" s="617"/>
      <c r="OXB38" s="617"/>
      <c r="OXC38" s="617"/>
      <c r="OXD38" s="617"/>
      <c r="OXE38" s="617"/>
      <c r="OXF38" s="617"/>
      <c r="OXG38" s="617"/>
      <c r="OXH38" s="617"/>
      <c r="OXI38" s="617"/>
      <c r="OXJ38" s="617"/>
      <c r="OXK38" s="617"/>
      <c r="OXL38" s="617"/>
      <c r="OXM38" s="617"/>
      <c r="OXN38" s="617"/>
      <c r="OXO38" s="617"/>
      <c r="OXP38" s="617"/>
      <c r="OXQ38" s="617"/>
      <c r="OXR38" s="617"/>
      <c r="OXS38" s="617"/>
      <c r="OXT38" s="617"/>
      <c r="OXU38" s="617"/>
      <c r="OXV38" s="617"/>
      <c r="OXW38" s="617"/>
      <c r="OXX38" s="617"/>
      <c r="OXY38" s="617"/>
      <c r="OXZ38" s="617"/>
      <c r="OYA38" s="617"/>
      <c r="OYB38" s="617"/>
      <c r="OYC38" s="617"/>
      <c r="OYD38" s="617"/>
      <c r="OYE38" s="617"/>
      <c r="OYF38" s="617"/>
      <c r="OYG38" s="617"/>
      <c r="OYH38" s="617"/>
      <c r="OYI38" s="617"/>
      <c r="OYJ38" s="617"/>
      <c r="OYK38" s="617"/>
      <c r="OYL38" s="617"/>
      <c r="OYM38" s="617"/>
      <c r="OYN38" s="617"/>
      <c r="OYO38" s="617"/>
      <c r="OYP38" s="617"/>
      <c r="OYQ38" s="617"/>
      <c r="OYR38" s="617"/>
      <c r="OYS38" s="617"/>
      <c r="OYT38" s="617"/>
      <c r="OYU38" s="617"/>
      <c r="OYV38" s="617"/>
      <c r="OYW38" s="617"/>
      <c r="OYX38" s="617"/>
      <c r="OYY38" s="617"/>
      <c r="OYZ38" s="617"/>
      <c r="OZA38" s="617"/>
      <c r="OZB38" s="617"/>
      <c r="OZC38" s="617"/>
      <c r="OZD38" s="617"/>
      <c r="OZE38" s="617"/>
      <c r="OZF38" s="617"/>
      <c r="OZG38" s="617"/>
      <c r="OZH38" s="617"/>
      <c r="OZI38" s="617"/>
      <c r="OZJ38" s="617"/>
      <c r="OZK38" s="617"/>
      <c r="OZL38" s="617"/>
      <c r="OZM38" s="617"/>
      <c r="OZN38" s="617"/>
      <c r="OZO38" s="617"/>
      <c r="OZP38" s="617"/>
      <c r="OZQ38" s="617"/>
      <c r="OZR38" s="617"/>
      <c r="OZS38" s="617"/>
      <c r="OZT38" s="617"/>
      <c r="OZU38" s="617"/>
      <c r="OZV38" s="617"/>
      <c r="OZW38" s="617"/>
      <c r="OZX38" s="617"/>
      <c r="OZY38" s="617"/>
      <c r="OZZ38" s="617"/>
      <c r="PAA38" s="617"/>
      <c r="PAB38" s="617"/>
      <c r="PAC38" s="617"/>
      <c r="PAD38" s="617"/>
      <c r="PAE38" s="617"/>
      <c r="PAF38" s="617"/>
      <c r="PAG38" s="617"/>
      <c r="PAH38" s="617"/>
      <c r="PAI38" s="617"/>
      <c r="PAJ38" s="617"/>
      <c r="PAK38" s="617"/>
      <c r="PAL38" s="617"/>
      <c r="PAM38" s="617"/>
      <c r="PAN38" s="617"/>
      <c r="PAO38" s="617"/>
      <c r="PAP38" s="617"/>
      <c r="PAQ38" s="617"/>
      <c r="PAR38" s="617"/>
      <c r="PAS38" s="617"/>
      <c r="PAT38" s="617"/>
      <c r="PAU38" s="617"/>
      <c r="PAV38" s="617"/>
      <c r="PAW38" s="617"/>
      <c r="PAX38" s="617"/>
      <c r="PAY38" s="617"/>
      <c r="PAZ38" s="617"/>
      <c r="PBA38" s="617"/>
      <c r="PBB38" s="617"/>
      <c r="PBC38" s="617"/>
      <c r="PBD38" s="617"/>
      <c r="PBE38" s="617"/>
      <c r="PBF38" s="617"/>
      <c r="PBG38" s="617"/>
      <c r="PBH38" s="617"/>
      <c r="PBI38" s="617"/>
      <c r="PBJ38" s="617"/>
      <c r="PBK38" s="617"/>
      <c r="PBL38" s="617"/>
      <c r="PBM38" s="617"/>
      <c r="PBN38" s="617"/>
      <c r="PBO38" s="617"/>
      <c r="PBP38" s="617"/>
      <c r="PBQ38" s="617"/>
      <c r="PBR38" s="617"/>
      <c r="PBS38" s="617"/>
      <c r="PBT38" s="617"/>
      <c r="PBU38" s="617"/>
      <c r="PBV38" s="617"/>
      <c r="PBW38" s="617"/>
      <c r="PBX38" s="617"/>
      <c r="PBY38" s="617"/>
      <c r="PBZ38" s="617"/>
      <c r="PCA38" s="617"/>
      <c r="PCB38" s="617"/>
      <c r="PCC38" s="617"/>
      <c r="PCD38" s="617"/>
      <c r="PCE38" s="617"/>
      <c r="PCF38" s="617"/>
      <c r="PCG38" s="617"/>
      <c r="PCH38" s="617"/>
      <c r="PCI38" s="617"/>
      <c r="PCJ38" s="617"/>
      <c r="PCK38" s="617"/>
      <c r="PCL38" s="617"/>
      <c r="PCM38" s="617"/>
      <c r="PCN38" s="617"/>
      <c r="PCO38" s="617"/>
      <c r="PCP38" s="617"/>
      <c r="PCQ38" s="617"/>
      <c r="PCR38" s="617"/>
      <c r="PCS38" s="617"/>
      <c r="PCT38" s="617"/>
      <c r="PCU38" s="617"/>
      <c r="PCV38" s="617"/>
      <c r="PCW38" s="617"/>
      <c r="PCX38" s="617"/>
      <c r="PCY38" s="617"/>
      <c r="PCZ38" s="617"/>
      <c r="PDA38" s="617"/>
      <c r="PDB38" s="617"/>
      <c r="PDC38" s="617"/>
      <c r="PDD38" s="617"/>
      <c r="PDE38" s="617"/>
      <c r="PDF38" s="617"/>
      <c r="PDG38" s="617"/>
      <c r="PDH38" s="617"/>
      <c r="PDI38" s="617"/>
      <c r="PDJ38" s="617"/>
      <c r="PDK38" s="617"/>
      <c r="PDL38" s="617"/>
      <c r="PDM38" s="617"/>
      <c r="PDN38" s="617"/>
      <c r="PDO38" s="617"/>
      <c r="PDP38" s="617"/>
      <c r="PDQ38" s="617"/>
      <c r="PDR38" s="617"/>
      <c r="PDS38" s="617"/>
      <c r="PDT38" s="617"/>
      <c r="PDU38" s="617"/>
      <c r="PDV38" s="617"/>
      <c r="PDW38" s="617"/>
      <c r="PDX38" s="617"/>
      <c r="PDY38" s="617"/>
      <c r="PDZ38" s="617"/>
      <c r="PEA38" s="617"/>
      <c r="PEB38" s="617"/>
      <c r="PEC38" s="617"/>
      <c r="PED38" s="617"/>
      <c r="PEE38" s="617"/>
      <c r="PEF38" s="617"/>
      <c r="PEG38" s="617"/>
      <c r="PEH38" s="617"/>
      <c r="PEI38" s="617"/>
      <c r="PEJ38" s="617"/>
      <c r="PEK38" s="617"/>
      <c r="PEL38" s="617"/>
      <c r="PEM38" s="617"/>
      <c r="PEN38" s="617"/>
      <c r="PEO38" s="617"/>
      <c r="PEP38" s="617"/>
      <c r="PEQ38" s="617"/>
      <c r="PER38" s="617"/>
      <c r="PES38" s="617"/>
      <c r="PET38" s="617"/>
      <c r="PEU38" s="617"/>
      <c r="PEV38" s="617"/>
      <c r="PEW38" s="617"/>
      <c r="PEX38" s="617"/>
      <c r="PEY38" s="617"/>
      <c r="PEZ38" s="617"/>
      <c r="PFA38" s="617"/>
      <c r="PFB38" s="617"/>
      <c r="PFC38" s="617"/>
      <c r="PFD38" s="617"/>
      <c r="PFE38" s="617"/>
      <c r="PFF38" s="617"/>
      <c r="PFG38" s="617"/>
      <c r="PFH38" s="617"/>
      <c r="PFI38" s="617"/>
      <c r="PFJ38" s="617"/>
      <c r="PFK38" s="617"/>
      <c r="PFL38" s="617"/>
      <c r="PFM38" s="617"/>
      <c r="PFN38" s="617"/>
      <c r="PFO38" s="617"/>
      <c r="PFP38" s="617"/>
      <c r="PFQ38" s="617"/>
      <c r="PFR38" s="617"/>
      <c r="PFS38" s="617"/>
      <c r="PFT38" s="617"/>
      <c r="PFU38" s="617"/>
      <c r="PFV38" s="617"/>
      <c r="PFW38" s="617"/>
      <c r="PFX38" s="617"/>
      <c r="PFY38" s="617"/>
      <c r="PFZ38" s="617"/>
      <c r="PGA38" s="617"/>
      <c r="PGB38" s="617"/>
      <c r="PGC38" s="617"/>
      <c r="PGD38" s="617"/>
      <c r="PGE38" s="617"/>
      <c r="PGF38" s="617"/>
      <c r="PGG38" s="617"/>
      <c r="PGH38" s="617"/>
      <c r="PGI38" s="617"/>
      <c r="PGJ38" s="617"/>
      <c r="PGK38" s="617"/>
      <c r="PGL38" s="617"/>
      <c r="PGM38" s="617"/>
      <c r="PGN38" s="617"/>
      <c r="PGO38" s="617"/>
      <c r="PGP38" s="617"/>
      <c r="PGQ38" s="617"/>
      <c r="PGR38" s="617"/>
      <c r="PGS38" s="617"/>
      <c r="PGT38" s="617"/>
      <c r="PGU38" s="617"/>
      <c r="PGV38" s="617"/>
      <c r="PGW38" s="617"/>
      <c r="PGX38" s="617"/>
      <c r="PGY38" s="617"/>
      <c r="PGZ38" s="617"/>
      <c r="PHA38" s="617"/>
      <c r="PHB38" s="617"/>
      <c r="PHC38" s="617"/>
      <c r="PHD38" s="617"/>
      <c r="PHE38" s="617"/>
      <c r="PHF38" s="617"/>
      <c r="PHG38" s="617"/>
      <c r="PHH38" s="617"/>
      <c r="PHI38" s="617"/>
      <c r="PHJ38" s="617"/>
      <c r="PHK38" s="617"/>
      <c r="PHL38" s="617"/>
      <c r="PHM38" s="617"/>
      <c r="PHN38" s="617"/>
      <c r="PHO38" s="617"/>
      <c r="PHP38" s="617"/>
      <c r="PHQ38" s="617"/>
      <c r="PHR38" s="617"/>
      <c r="PHS38" s="617"/>
      <c r="PHT38" s="617"/>
      <c r="PHU38" s="617"/>
      <c r="PHV38" s="617"/>
      <c r="PHW38" s="617"/>
      <c r="PHX38" s="617"/>
      <c r="PHY38" s="617"/>
      <c r="PHZ38" s="617"/>
      <c r="PIA38" s="617"/>
      <c r="PIB38" s="617"/>
      <c r="PIC38" s="617"/>
      <c r="PID38" s="617"/>
      <c r="PIE38" s="617"/>
      <c r="PIF38" s="617"/>
      <c r="PIG38" s="617"/>
      <c r="PIH38" s="617"/>
      <c r="PII38" s="617"/>
      <c r="PIJ38" s="617"/>
      <c r="PIK38" s="617"/>
      <c r="PIL38" s="617"/>
      <c r="PIM38" s="617"/>
      <c r="PIN38" s="617"/>
      <c r="PIO38" s="617"/>
      <c r="PIP38" s="617"/>
      <c r="PIQ38" s="617"/>
      <c r="PIR38" s="617"/>
      <c r="PIS38" s="617"/>
      <c r="PIT38" s="617"/>
      <c r="PIU38" s="617"/>
      <c r="PIV38" s="617"/>
      <c r="PIW38" s="617"/>
      <c r="PIX38" s="617"/>
      <c r="PIY38" s="617"/>
      <c r="PIZ38" s="617"/>
      <c r="PJA38" s="617"/>
      <c r="PJB38" s="617"/>
      <c r="PJC38" s="617"/>
      <c r="PJD38" s="617"/>
      <c r="PJE38" s="617"/>
      <c r="PJF38" s="617"/>
      <c r="PJG38" s="617"/>
      <c r="PJH38" s="617"/>
      <c r="PJI38" s="617"/>
      <c r="PJJ38" s="617"/>
      <c r="PJK38" s="617"/>
      <c r="PJL38" s="617"/>
      <c r="PJM38" s="617"/>
      <c r="PJN38" s="617"/>
      <c r="PJO38" s="617"/>
      <c r="PJP38" s="617"/>
      <c r="PJQ38" s="617"/>
      <c r="PJR38" s="617"/>
      <c r="PJS38" s="617"/>
      <c r="PJT38" s="617"/>
      <c r="PJU38" s="617"/>
      <c r="PJV38" s="617"/>
      <c r="PJW38" s="617"/>
      <c r="PJX38" s="617"/>
      <c r="PJY38" s="617"/>
      <c r="PJZ38" s="617"/>
      <c r="PKA38" s="617"/>
      <c r="PKB38" s="617"/>
      <c r="PKC38" s="617"/>
      <c r="PKD38" s="617"/>
      <c r="PKE38" s="617"/>
      <c r="PKF38" s="617"/>
      <c r="PKG38" s="617"/>
      <c r="PKH38" s="617"/>
      <c r="PKI38" s="617"/>
      <c r="PKJ38" s="617"/>
      <c r="PKK38" s="617"/>
      <c r="PKL38" s="617"/>
      <c r="PKM38" s="617"/>
      <c r="PKN38" s="617"/>
      <c r="PKO38" s="617"/>
      <c r="PKP38" s="617"/>
      <c r="PKQ38" s="617"/>
      <c r="PKR38" s="617"/>
      <c r="PKS38" s="617"/>
      <c r="PKT38" s="617"/>
      <c r="PKU38" s="617"/>
      <c r="PKV38" s="617"/>
      <c r="PKW38" s="617"/>
      <c r="PKX38" s="617"/>
      <c r="PKY38" s="617"/>
      <c r="PKZ38" s="617"/>
      <c r="PLA38" s="617"/>
      <c r="PLB38" s="617"/>
      <c r="PLC38" s="617"/>
      <c r="PLD38" s="617"/>
      <c r="PLE38" s="617"/>
      <c r="PLF38" s="617"/>
      <c r="PLG38" s="617"/>
      <c r="PLH38" s="617"/>
      <c r="PLI38" s="617"/>
      <c r="PLJ38" s="617"/>
      <c r="PLK38" s="617"/>
      <c r="PLL38" s="617"/>
      <c r="PLM38" s="617"/>
      <c r="PLN38" s="617"/>
      <c r="PLO38" s="617"/>
      <c r="PLP38" s="617"/>
      <c r="PLQ38" s="617"/>
      <c r="PLR38" s="617"/>
      <c r="PLS38" s="617"/>
      <c r="PLT38" s="617"/>
      <c r="PLU38" s="617"/>
      <c r="PLV38" s="617"/>
      <c r="PLW38" s="617"/>
      <c r="PLX38" s="617"/>
      <c r="PLY38" s="617"/>
      <c r="PLZ38" s="617"/>
      <c r="PMA38" s="617"/>
      <c r="PMB38" s="617"/>
      <c r="PMC38" s="617"/>
      <c r="PMD38" s="617"/>
      <c r="PME38" s="617"/>
      <c r="PMF38" s="617"/>
      <c r="PMG38" s="617"/>
      <c r="PMH38" s="617"/>
      <c r="PMI38" s="617"/>
      <c r="PMJ38" s="617"/>
      <c r="PMK38" s="617"/>
      <c r="PML38" s="617"/>
      <c r="PMM38" s="617"/>
      <c r="PMN38" s="617"/>
      <c r="PMO38" s="617"/>
      <c r="PMP38" s="617"/>
      <c r="PMQ38" s="617"/>
      <c r="PMR38" s="617"/>
      <c r="PMS38" s="617"/>
      <c r="PMT38" s="617"/>
      <c r="PMU38" s="617"/>
      <c r="PMV38" s="617"/>
      <c r="PMW38" s="617"/>
      <c r="PMX38" s="617"/>
      <c r="PMY38" s="617"/>
      <c r="PMZ38" s="617"/>
      <c r="PNA38" s="617"/>
      <c r="PNB38" s="617"/>
      <c r="PNC38" s="617"/>
      <c r="PND38" s="617"/>
      <c r="PNE38" s="617"/>
      <c r="PNF38" s="617"/>
      <c r="PNG38" s="617"/>
      <c r="PNH38" s="617"/>
      <c r="PNI38" s="617"/>
      <c r="PNJ38" s="617"/>
      <c r="PNK38" s="617"/>
      <c r="PNL38" s="617"/>
      <c r="PNM38" s="617"/>
      <c r="PNN38" s="617"/>
      <c r="PNO38" s="617"/>
      <c r="PNP38" s="617"/>
      <c r="PNQ38" s="617"/>
      <c r="PNR38" s="617"/>
      <c r="PNS38" s="617"/>
      <c r="PNT38" s="617"/>
      <c r="PNU38" s="617"/>
      <c r="PNV38" s="617"/>
      <c r="PNW38" s="617"/>
      <c r="PNX38" s="617"/>
      <c r="PNY38" s="617"/>
      <c r="PNZ38" s="617"/>
      <c r="POA38" s="617"/>
      <c r="POB38" s="617"/>
      <c r="POC38" s="617"/>
      <c r="POD38" s="617"/>
      <c r="POE38" s="617"/>
      <c r="POF38" s="617"/>
      <c r="POG38" s="617"/>
      <c r="POH38" s="617"/>
      <c r="POI38" s="617"/>
      <c r="POJ38" s="617"/>
      <c r="POK38" s="617"/>
      <c r="POL38" s="617"/>
      <c r="POM38" s="617"/>
      <c r="PON38" s="617"/>
      <c r="POO38" s="617"/>
      <c r="POP38" s="617"/>
      <c r="POQ38" s="617"/>
      <c r="POR38" s="617"/>
      <c r="POS38" s="617"/>
      <c r="POT38" s="617"/>
      <c r="POU38" s="617"/>
      <c r="POV38" s="617"/>
      <c r="POW38" s="617"/>
      <c r="POX38" s="617"/>
      <c r="POY38" s="617"/>
      <c r="POZ38" s="617"/>
      <c r="PPA38" s="617"/>
      <c r="PPB38" s="617"/>
      <c r="PPC38" s="617"/>
      <c r="PPD38" s="617"/>
      <c r="PPE38" s="617"/>
      <c r="PPF38" s="617"/>
      <c r="PPG38" s="617"/>
      <c r="PPH38" s="617"/>
      <c r="PPI38" s="617"/>
      <c r="PPJ38" s="617"/>
      <c r="PPK38" s="617"/>
      <c r="PPL38" s="617"/>
      <c r="PPM38" s="617"/>
      <c r="PPN38" s="617"/>
      <c r="PPO38" s="617"/>
      <c r="PPP38" s="617"/>
      <c r="PPQ38" s="617"/>
      <c r="PPR38" s="617"/>
      <c r="PPS38" s="617"/>
      <c r="PPT38" s="617"/>
      <c r="PPU38" s="617"/>
      <c r="PPV38" s="617"/>
      <c r="PPW38" s="617"/>
      <c r="PPX38" s="617"/>
      <c r="PPY38" s="617"/>
      <c r="PPZ38" s="617"/>
      <c r="PQA38" s="617"/>
      <c r="PQB38" s="617"/>
      <c r="PQC38" s="617"/>
      <c r="PQD38" s="617"/>
      <c r="PQE38" s="617"/>
      <c r="PQF38" s="617"/>
      <c r="PQG38" s="617"/>
      <c r="PQH38" s="617"/>
      <c r="PQI38" s="617"/>
      <c r="PQJ38" s="617"/>
      <c r="PQK38" s="617"/>
      <c r="PQL38" s="617"/>
      <c r="PQM38" s="617"/>
      <c r="PQN38" s="617"/>
      <c r="PQO38" s="617"/>
      <c r="PQP38" s="617"/>
      <c r="PQQ38" s="617"/>
      <c r="PQR38" s="617"/>
      <c r="PQS38" s="617"/>
      <c r="PQT38" s="617"/>
      <c r="PQU38" s="617"/>
      <c r="PQV38" s="617"/>
      <c r="PQW38" s="617"/>
      <c r="PQX38" s="617"/>
      <c r="PQY38" s="617"/>
      <c r="PQZ38" s="617"/>
      <c r="PRA38" s="617"/>
      <c r="PRB38" s="617"/>
      <c r="PRC38" s="617"/>
      <c r="PRD38" s="617"/>
      <c r="PRE38" s="617"/>
      <c r="PRF38" s="617"/>
      <c r="PRG38" s="617"/>
      <c r="PRH38" s="617"/>
      <c r="PRI38" s="617"/>
      <c r="PRJ38" s="617"/>
      <c r="PRK38" s="617"/>
      <c r="PRL38" s="617"/>
      <c r="PRM38" s="617"/>
      <c r="PRN38" s="617"/>
      <c r="PRO38" s="617"/>
      <c r="PRP38" s="617"/>
      <c r="PRQ38" s="617"/>
      <c r="PRR38" s="617"/>
      <c r="PRS38" s="617"/>
      <c r="PRT38" s="617"/>
      <c r="PRU38" s="617"/>
      <c r="PRV38" s="617"/>
      <c r="PRW38" s="617"/>
      <c r="PRX38" s="617"/>
      <c r="PRY38" s="617"/>
      <c r="PRZ38" s="617"/>
      <c r="PSA38" s="617"/>
      <c r="PSB38" s="617"/>
      <c r="PSC38" s="617"/>
      <c r="PSD38" s="617"/>
      <c r="PSE38" s="617"/>
      <c r="PSF38" s="617"/>
      <c r="PSG38" s="617"/>
      <c r="PSH38" s="617"/>
      <c r="PSI38" s="617"/>
      <c r="PSJ38" s="617"/>
      <c r="PSK38" s="617"/>
      <c r="PSL38" s="617"/>
      <c r="PSM38" s="617"/>
      <c r="PSN38" s="617"/>
      <c r="PSO38" s="617"/>
      <c r="PSP38" s="617"/>
      <c r="PSQ38" s="617"/>
      <c r="PSR38" s="617"/>
      <c r="PSS38" s="617"/>
      <c r="PST38" s="617"/>
      <c r="PSU38" s="617"/>
      <c r="PSV38" s="617"/>
      <c r="PSW38" s="617"/>
      <c r="PSX38" s="617"/>
      <c r="PSY38" s="617"/>
      <c r="PSZ38" s="617"/>
      <c r="PTA38" s="617"/>
      <c r="PTB38" s="617"/>
      <c r="PTC38" s="617"/>
      <c r="PTD38" s="617"/>
      <c r="PTE38" s="617"/>
      <c r="PTF38" s="617"/>
      <c r="PTG38" s="617"/>
      <c r="PTH38" s="617"/>
      <c r="PTI38" s="617"/>
      <c r="PTJ38" s="617"/>
      <c r="PTK38" s="617"/>
      <c r="PTL38" s="617"/>
      <c r="PTM38" s="617"/>
      <c r="PTN38" s="617"/>
      <c r="PTO38" s="617"/>
      <c r="PTP38" s="617"/>
      <c r="PTQ38" s="617"/>
      <c r="PTR38" s="617"/>
      <c r="PTS38" s="617"/>
      <c r="PTT38" s="617"/>
      <c r="PTU38" s="617"/>
      <c r="PTV38" s="617"/>
      <c r="PTW38" s="617"/>
      <c r="PTX38" s="617"/>
      <c r="PTY38" s="617"/>
      <c r="PTZ38" s="617"/>
      <c r="PUA38" s="617"/>
      <c r="PUB38" s="617"/>
      <c r="PUC38" s="617"/>
      <c r="PUD38" s="617"/>
      <c r="PUE38" s="617"/>
      <c r="PUF38" s="617"/>
      <c r="PUG38" s="617"/>
      <c r="PUH38" s="617"/>
      <c r="PUI38" s="617"/>
      <c r="PUJ38" s="617"/>
      <c r="PUK38" s="617"/>
      <c r="PUL38" s="617"/>
      <c r="PUM38" s="617"/>
      <c r="PUN38" s="617"/>
      <c r="PUO38" s="617"/>
      <c r="PUP38" s="617"/>
      <c r="PUQ38" s="617"/>
      <c r="PUR38" s="617"/>
      <c r="PUS38" s="617"/>
      <c r="PUT38" s="617"/>
      <c r="PUU38" s="617"/>
      <c r="PUV38" s="617"/>
      <c r="PUW38" s="617"/>
      <c r="PUX38" s="617"/>
      <c r="PUY38" s="617"/>
      <c r="PUZ38" s="617"/>
      <c r="PVA38" s="617"/>
      <c r="PVB38" s="617"/>
      <c r="PVC38" s="617"/>
      <c r="PVD38" s="617"/>
      <c r="PVE38" s="617"/>
      <c r="PVF38" s="617"/>
      <c r="PVG38" s="617"/>
      <c r="PVH38" s="617"/>
      <c r="PVI38" s="617"/>
      <c r="PVJ38" s="617"/>
      <c r="PVK38" s="617"/>
      <c r="PVL38" s="617"/>
      <c r="PVM38" s="617"/>
      <c r="PVN38" s="617"/>
      <c r="PVO38" s="617"/>
      <c r="PVP38" s="617"/>
      <c r="PVQ38" s="617"/>
      <c r="PVR38" s="617"/>
      <c r="PVS38" s="617"/>
      <c r="PVT38" s="617"/>
      <c r="PVU38" s="617"/>
      <c r="PVV38" s="617"/>
      <c r="PVW38" s="617"/>
      <c r="PVX38" s="617"/>
      <c r="PVY38" s="617"/>
      <c r="PVZ38" s="617"/>
      <c r="PWA38" s="617"/>
      <c r="PWB38" s="617"/>
      <c r="PWC38" s="617"/>
      <c r="PWD38" s="617"/>
      <c r="PWE38" s="617"/>
      <c r="PWF38" s="617"/>
      <c r="PWG38" s="617"/>
      <c r="PWH38" s="617"/>
      <c r="PWI38" s="617"/>
      <c r="PWJ38" s="617"/>
      <c r="PWK38" s="617"/>
      <c r="PWL38" s="617"/>
      <c r="PWM38" s="617"/>
      <c r="PWN38" s="617"/>
      <c r="PWO38" s="617"/>
      <c r="PWP38" s="617"/>
      <c r="PWQ38" s="617"/>
      <c r="PWR38" s="617"/>
      <c r="PWS38" s="617"/>
      <c r="PWT38" s="617"/>
      <c r="PWU38" s="617"/>
      <c r="PWV38" s="617"/>
      <c r="PWW38" s="617"/>
      <c r="PWX38" s="617"/>
      <c r="PWY38" s="617"/>
      <c r="PWZ38" s="617"/>
      <c r="PXA38" s="617"/>
      <c r="PXB38" s="617"/>
      <c r="PXC38" s="617"/>
      <c r="PXD38" s="617"/>
      <c r="PXE38" s="617"/>
      <c r="PXF38" s="617"/>
      <c r="PXG38" s="617"/>
      <c r="PXH38" s="617"/>
      <c r="PXI38" s="617"/>
      <c r="PXJ38" s="617"/>
      <c r="PXK38" s="617"/>
      <c r="PXL38" s="617"/>
      <c r="PXM38" s="617"/>
      <c r="PXN38" s="617"/>
      <c r="PXO38" s="617"/>
      <c r="PXP38" s="617"/>
      <c r="PXQ38" s="617"/>
      <c r="PXR38" s="617"/>
      <c r="PXS38" s="617"/>
      <c r="PXT38" s="617"/>
      <c r="PXU38" s="617"/>
      <c r="PXV38" s="617"/>
      <c r="PXW38" s="617"/>
      <c r="PXX38" s="617"/>
      <c r="PXY38" s="617"/>
      <c r="PXZ38" s="617"/>
      <c r="PYA38" s="617"/>
      <c r="PYB38" s="617"/>
      <c r="PYC38" s="617"/>
      <c r="PYD38" s="617"/>
      <c r="PYE38" s="617"/>
      <c r="PYF38" s="617"/>
      <c r="PYG38" s="617"/>
      <c r="PYH38" s="617"/>
      <c r="PYI38" s="617"/>
      <c r="PYJ38" s="617"/>
      <c r="PYK38" s="617"/>
      <c r="PYL38" s="617"/>
      <c r="PYM38" s="617"/>
      <c r="PYN38" s="617"/>
      <c r="PYO38" s="617"/>
      <c r="PYP38" s="617"/>
      <c r="PYQ38" s="617"/>
      <c r="PYR38" s="617"/>
      <c r="PYS38" s="617"/>
      <c r="PYT38" s="617"/>
      <c r="PYU38" s="617"/>
      <c r="PYV38" s="617"/>
      <c r="PYW38" s="617"/>
      <c r="PYX38" s="617"/>
      <c r="PYY38" s="617"/>
      <c r="PYZ38" s="617"/>
      <c r="PZA38" s="617"/>
      <c r="PZB38" s="617"/>
      <c r="PZC38" s="617"/>
      <c r="PZD38" s="617"/>
      <c r="PZE38" s="617"/>
      <c r="PZF38" s="617"/>
      <c r="PZG38" s="617"/>
      <c r="PZH38" s="617"/>
      <c r="PZI38" s="617"/>
      <c r="PZJ38" s="617"/>
      <c r="PZK38" s="617"/>
      <c r="PZL38" s="617"/>
      <c r="PZM38" s="617"/>
      <c r="PZN38" s="617"/>
      <c r="PZO38" s="617"/>
      <c r="PZP38" s="617"/>
      <c r="PZQ38" s="617"/>
      <c r="PZR38" s="617"/>
      <c r="PZS38" s="617"/>
      <c r="PZT38" s="617"/>
      <c r="PZU38" s="617"/>
      <c r="PZV38" s="617"/>
      <c r="PZW38" s="617"/>
      <c r="PZX38" s="617"/>
      <c r="PZY38" s="617"/>
      <c r="PZZ38" s="617"/>
      <c r="QAA38" s="617"/>
      <c r="QAB38" s="617"/>
      <c r="QAC38" s="617"/>
      <c r="QAD38" s="617"/>
      <c r="QAE38" s="617"/>
      <c r="QAF38" s="617"/>
      <c r="QAG38" s="617"/>
      <c r="QAH38" s="617"/>
      <c r="QAI38" s="617"/>
      <c r="QAJ38" s="617"/>
      <c r="QAK38" s="617"/>
      <c r="QAL38" s="617"/>
      <c r="QAM38" s="617"/>
      <c r="QAN38" s="617"/>
      <c r="QAO38" s="617"/>
      <c r="QAP38" s="617"/>
      <c r="QAQ38" s="617"/>
      <c r="QAR38" s="617"/>
      <c r="QAS38" s="617"/>
      <c r="QAT38" s="617"/>
      <c r="QAU38" s="617"/>
      <c r="QAV38" s="617"/>
      <c r="QAW38" s="617"/>
      <c r="QAX38" s="617"/>
      <c r="QAY38" s="617"/>
      <c r="QAZ38" s="617"/>
      <c r="QBA38" s="617"/>
      <c r="QBB38" s="617"/>
      <c r="QBC38" s="617"/>
      <c r="QBD38" s="617"/>
      <c r="QBE38" s="617"/>
      <c r="QBF38" s="617"/>
      <c r="QBG38" s="617"/>
      <c r="QBH38" s="617"/>
      <c r="QBI38" s="617"/>
      <c r="QBJ38" s="617"/>
      <c r="QBK38" s="617"/>
      <c r="QBL38" s="617"/>
      <c r="QBM38" s="617"/>
      <c r="QBN38" s="617"/>
      <c r="QBO38" s="617"/>
      <c r="QBP38" s="617"/>
      <c r="QBQ38" s="617"/>
      <c r="QBR38" s="617"/>
      <c r="QBS38" s="617"/>
      <c r="QBT38" s="617"/>
      <c r="QBU38" s="617"/>
      <c r="QBV38" s="617"/>
      <c r="QBW38" s="617"/>
      <c r="QBX38" s="617"/>
      <c r="QBY38" s="617"/>
      <c r="QBZ38" s="617"/>
      <c r="QCA38" s="617"/>
      <c r="QCB38" s="617"/>
      <c r="QCC38" s="617"/>
      <c r="QCD38" s="617"/>
      <c r="QCE38" s="617"/>
      <c r="QCF38" s="617"/>
      <c r="QCG38" s="617"/>
      <c r="QCH38" s="617"/>
      <c r="QCI38" s="617"/>
      <c r="QCJ38" s="617"/>
      <c r="QCK38" s="617"/>
      <c r="QCL38" s="617"/>
      <c r="QCM38" s="617"/>
      <c r="QCN38" s="617"/>
      <c r="QCO38" s="617"/>
      <c r="QCP38" s="617"/>
      <c r="QCQ38" s="617"/>
      <c r="QCR38" s="617"/>
      <c r="QCS38" s="617"/>
      <c r="QCT38" s="617"/>
      <c r="QCU38" s="617"/>
      <c r="QCV38" s="617"/>
      <c r="QCW38" s="617"/>
      <c r="QCX38" s="617"/>
      <c r="QCY38" s="617"/>
      <c r="QCZ38" s="617"/>
      <c r="QDA38" s="617"/>
      <c r="QDB38" s="617"/>
      <c r="QDC38" s="617"/>
      <c r="QDD38" s="617"/>
      <c r="QDE38" s="617"/>
      <c r="QDF38" s="617"/>
      <c r="QDG38" s="617"/>
      <c r="QDH38" s="617"/>
      <c r="QDI38" s="617"/>
      <c r="QDJ38" s="617"/>
      <c r="QDK38" s="617"/>
      <c r="QDL38" s="617"/>
      <c r="QDM38" s="617"/>
      <c r="QDN38" s="617"/>
      <c r="QDO38" s="617"/>
      <c r="QDP38" s="617"/>
      <c r="QDQ38" s="617"/>
      <c r="QDR38" s="617"/>
      <c r="QDS38" s="617"/>
      <c r="QDT38" s="617"/>
      <c r="QDU38" s="617"/>
      <c r="QDV38" s="617"/>
      <c r="QDW38" s="617"/>
      <c r="QDX38" s="617"/>
      <c r="QDY38" s="617"/>
      <c r="QDZ38" s="617"/>
      <c r="QEA38" s="617"/>
      <c r="QEB38" s="617"/>
      <c r="QEC38" s="617"/>
      <c r="QED38" s="617"/>
      <c r="QEE38" s="617"/>
      <c r="QEF38" s="617"/>
      <c r="QEG38" s="617"/>
      <c r="QEH38" s="617"/>
      <c r="QEI38" s="617"/>
      <c r="QEJ38" s="617"/>
      <c r="QEK38" s="617"/>
      <c r="QEL38" s="617"/>
      <c r="QEM38" s="617"/>
      <c r="QEN38" s="617"/>
      <c r="QEO38" s="617"/>
      <c r="QEP38" s="617"/>
      <c r="QEQ38" s="617"/>
      <c r="QER38" s="617"/>
      <c r="QES38" s="617"/>
      <c r="QET38" s="617"/>
      <c r="QEU38" s="617"/>
      <c r="QEV38" s="617"/>
      <c r="QEW38" s="617"/>
      <c r="QEX38" s="617"/>
      <c r="QEY38" s="617"/>
      <c r="QEZ38" s="617"/>
      <c r="QFA38" s="617"/>
      <c r="QFB38" s="617"/>
      <c r="QFC38" s="617"/>
      <c r="QFD38" s="617"/>
      <c r="QFE38" s="617"/>
      <c r="QFF38" s="617"/>
      <c r="QFG38" s="617"/>
      <c r="QFH38" s="617"/>
      <c r="QFI38" s="617"/>
      <c r="QFJ38" s="617"/>
      <c r="QFK38" s="617"/>
      <c r="QFL38" s="617"/>
      <c r="QFM38" s="617"/>
      <c r="QFN38" s="617"/>
      <c r="QFO38" s="617"/>
      <c r="QFP38" s="617"/>
      <c r="QFQ38" s="617"/>
      <c r="QFR38" s="617"/>
      <c r="QFS38" s="617"/>
      <c r="QFT38" s="617"/>
      <c r="QFU38" s="617"/>
      <c r="QFV38" s="617"/>
      <c r="QFW38" s="617"/>
      <c r="QFX38" s="617"/>
      <c r="QFY38" s="617"/>
      <c r="QFZ38" s="617"/>
      <c r="QGA38" s="617"/>
      <c r="QGB38" s="617"/>
      <c r="QGC38" s="617"/>
      <c r="QGD38" s="617"/>
      <c r="QGE38" s="617"/>
      <c r="QGF38" s="617"/>
      <c r="QGG38" s="617"/>
      <c r="QGH38" s="617"/>
      <c r="QGI38" s="617"/>
      <c r="QGJ38" s="617"/>
      <c r="QGK38" s="617"/>
      <c r="QGL38" s="617"/>
      <c r="QGM38" s="617"/>
      <c r="QGN38" s="617"/>
      <c r="QGO38" s="617"/>
      <c r="QGP38" s="617"/>
      <c r="QGQ38" s="617"/>
      <c r="QGR38" s="617"/>
      <c r="QGS38" s="617"/>
      <c r="QGT38" s="617"/>
      <c r="QGU38" s="617"/>
      <c r="QGV38" s="617"/>
      <c r="QGW38" s="617"/>
      <c r="QGX38" s="617"/>
      <c r="QGY38" s="617"/>
      <c r="QGZ38" s="617"/>
      <c r="QHA38" s="617"/>
      <c r="QHB38" s="617"/>
      <c r="QHC38" s="617"/>
      <c r="QHD38" s="617"/>
      <c r="QHE38" s="617"/>
      <c r="QHF38" s="617"/>
      <c r="QHG38" s="617"/>
      <c r="QHH38" s="617"/>
      <c r="QHI38" s="617"/>
      <c r="QHJ38" s="617"/>
      <c r="QHK38" s="617"/>
      <c r="QHL38" s="617"/>
      <c r="QHM38" s="617"/>
      <c r="QHN38" s="617"/>
      <c r="QHO38" s="617"/>
      <c r="QHP38" s="617"/>
      <c r="QHQ38" s="617"/>
      <c r="QHR38" s="617"/>
      <c r="QHS38" s="617"/>
      <c r="QHT38" s="617"/>
      <c r="QHU38" s="617"/>
      <c r="QHV38" s="617"/>
      <c r="QHW38" s="617"/>
      <c r="QHX38" s="617"/>
      <c r="QHY38" s="617"/>
      <c r="QHZ38" s="617"/>
      <c r="QIA38" s="617"/>
      <c r="QIB38" s="617"/>
      <c r="QIC38" s="617"/>
      <c r="QID38" s="617"/>
      <c r="QIE38" s="617"/>
      <c r="QIF38" s="617"/>
      <c r="QIG38" s="617"/>
      <c r="QIH38" s="617"/>
      <c r="QII38" s="617"/>
      <c r="QIJ38" s="617"/>
      <c r="QIK38" s="617"/>
      <c r="QIL38" s="617"/>
      <c r="QIM38" s="617"/>
      <c r="QIN38" s="617"/>
      <c r="QIO38" s="617"/>
      <c r="QIP38" s="617"/>
      <c r="QIQ38" s="617"/>
      <c r="QIR38" s="617"/>
      <c r="QIS38" s="617"/>
      <c r="QIT38" s="617"/>
      <c r="QIU38" s="617"/>
      <c r="QIV38" s="617"/>
      <c r="QIW38" s="617"/>
      <c r="QIX38" s="617"/>
      <c r="QIY38" s="617"/>
      <c r="QIZ38" s="617"/>
      <c r="QJA38" s="617"/>
      <c r="QJB38" s="617"/>
      <c r="QJC38" s="617"/>
      <c r="QJD38" s="617"/>
      <c r="QJE38" s="617"/>
      <c r="QJF38" s="617"/>
      <c r="QJG38" s="617"/>
      <c r="QJH38" s="617"/>
      <c r="QJI38" s="617"/>
      <c r="QJJ38" s="617"/>
      <c r="QJK38" s="617"/>
      <c r="QJL38" s="617"/>
      <c r="QJM38" s="617"/>
      <c r="QJN38" s="617"/>
      <c r="QJO38" s="617"/>
      <c r="QJP38" s="617"/>
      <c r="QJQ38" s="617"/>
      <c r="QJR38" s="617"/>
      <c r="QJS38" s="617"/>
      <c r="QJT38" s="617"/>
      <c r="QJU38" s="617"/>
      <c r="QJV38" s="617"/>
      <c r="QJW38" s="617"/>
      <c r="QJX38" s="617"/>
      <c r="QJY38" s="617"/>
      <c r="QJZ38" s="617"/>
      <c r="QKA38" s="617"/>
      <c r="QKB38" s="617"/>
      <c r="QKC38" s="617"/>
      <c r="QKD38" s="617"/>
      <c r="QKE38" s="617"/>
      <c r="QKF38" s="617"/>
      <c r="QKG38" s="617"/>
      <c r="QKH38" s="617"/>
      <c r="QKI38" s="617"/>
      <c r="QKJ38" s="617"/>
      <c r="QKK38" s="617"/>
      <c r="QKL38" s="617"/>
      <c r="QKM38" s="617"/>
      <c r="QKN38" s="617"/>
      <c r="QKO38" s="617"/>
      <c r="QKP38" s="617"/>
      <c r="QKQ38" s="617"/>
      <c r="QKR38" s="617"/>
      <c r="QKS38" s="617"/>
      <c r="QKT38" s="617"/>
      <c r="QKU38" s="617"/>
      <c r="QKV38" s="617"/>
      <c r="QKW38" s="617"/>
      <c r="QKX38" s="617"/>
      <c r="QKY38" s="617"/>
      <c r="QKZ38" s="617"/>
      <c r="QLA38" s="617"/>
      <c r="QLB38" s="617"/>
      <c r="QLC38" s="617"/>
      <c r="QLD38" s="617"/>
      <c r="QLE38" s="617"/>
      <c r="QLF38" s="617"/>
      <c r="QLG38" s="617"/>
      <c r="QLH38" s="617"/>
      <c r="QLI38" s="617"/>
      <c r="QLJ38" s="617"/>
      <c r="QLK38" s="617"/>
      <c r="QLL38" s="617"/>
      <c r="QLM38" s="617"/>
      <c r="QLN38" s="617"/>
      <c r="QLO38" s="617"/>
      <c r="QLP38" s="617"/>
      <c r="QLQ38" s="617"/>
      <c r="QLR38" s="617"/>
      <c r="QLS38" s="617"/>
      <c r="QLT38" s="617"/>
      <c r="QLU38" s="617"/>
      <c r="QLV38" s="617"/>
      <c r="QLW38" s="617"/>
      <c r="QLX38" s="617"/>
      <c r="QLY38" s="617"/>
      <c r="QLZ38" s="617"/>
      <c r="QMA38" s="617"/>
      <c r="QMB38" s="617"/>
      <c r="QMC38" s="617"/>
      <c r="QMD38" s="617"/>
      <c r="QME38" s="617"/>
      <c r="QMF38" s="617"/>
      <c r="QMG38" s="617"/>
      <c r="QMH38" s="617"/>
      <c r="QMI38" s="617"/>
      <c r="QMJ38" s="617"/>
      <c r="QMK38" s="617"/>
      <c r="QML38" s="617"/>
      <c r="QMM38" s="617"/>
      <c r="QMN38" s="617"/>
      <c r="QMO38" s="617"/>
      <c r="QMP38" s="617"/>
      <c r="QMQ38" s="617"/>
      <c r="QMR38" s="617"/>
      <c r="QMS38" s="617"/>
      <c r="QMT38" s="617"/>
      <c r="QMU38" s="617"/>
      <c r="QMV38" s="617"/>
      <c r="QMW38" s="617"/>
      <c r="QMX38" s="617"/>
      <c r="QMY38" s="617"/>
      <c r="QMZ38" s="617"/>
      <c r="QNA38" s="617"/>
      <c r="QNB38" s="617"/>
      <c r="QNC38" s="617"/>
      <c r="QND38" s="617"/>
      <c r="QNE38" s="617"/>
      <c r="QNF38" s="617"/>
      <c r="QNG38" s="617"/>
      <c r="QNH38" s="617"/>
      <c r="QNI38" s="617"/>
      <c r="QNJ38" s="617"/>
      <c r="QNK38" s="617"/>
      <c r="QNL38" s="617"/>
      <c r="QNM38" s="617"/>
      <c r="QNN38" s="617"/>
      <c r="QNO38" s="617"/>
      <c r="QNP38" s="617"/>
      <c r="QNQ38" s="617"/>
      <c r="QNR38" s="617"/>
      <c r="QNS38" s="617"/>
      <c r="QNT38" s="617"/>
      <c r="QNU38" s="617"/>
      <c r="QNV38" s="617"/>
      <c r="QNW38" s="617"/>
      <c r="QNX38" s="617"/>
      <c r="QNY38" s="617"/>
      <c r="QNZ38" s="617"/>
      <c r="QOA38" s="617"/>
      <c r="QOB38" s="617"/>
      <c r="QOC38" s="617"/>
      <c r="QOD38" s="617"/>
      <c r="QOE38" s="617"/>
      <c r="QOF38" s="617"/>
      <c r="QOG38" s="617"/>
      <c r="QOH38" s="617"/>
      <c r="QOI38" s="617"/>
      <c r="QOJ38" s="617"/>
      <c r="QOK38" s="617"/>
      <c r="QOL38" s="617"/>
      <c r="QOM38" s="617"/>
      <c r="QON38" s="617"/>
      <c r="QOO38" s="617"/>
      <c r="QOP38" s="617"/>
      <c r="QOQ38" s="617"/>
      <c r="QOR38" s="617"/>
      <c r="QOS38" s="617"/>
      <c r="QOT38" s="617"/>
      <c r="QOU38" s="617"/>
      <c r="QOV38" s="617"/>
      <c r="QOW38" s="617"/>
      <c r="QOX38" s="617"/>
      <c r="QOY38" s="617"/>
      <c r="QOZ38" s="617"/>
      <c r="QPA38" s="617"/>
      <c r="QPB38" s="617"/>
      <c r="QPC38" s="617"/>
      <c r="QPD38" s="617"/>
      <c r="QPE38" s="617"/>
      <c r="QPF38" s="617"/>
      <c r="QPG38" s="617"/>
      <c r="QPH38" s="617"/>
      <c r="QPI38" s="617"/>
      <c r="QPJ38" s="617"/>
      <c r="QPK38" s="617"/>
      <c r="QPL38" s="617"/>
      <c r="QPM38" s="617"/>
      <c r="QPN38" s="617"/>
      <c r="QPO38" s="617"/>
      <c r="QPP38" s="617"/>
      <c r="QPQ38" s="617"/>
      <c r="QPR38" s="617"/>
      <c r="QPS38" s="617"/>
      <c r="QPT38" s="617"/>
      <c r="QPU38" s="617"/>
      <c r="QPV38" s="617"/>
      <c r="QPW38" s="617"/>
      <c r="QPX38" s="617"/>
      <c r="QPY38" s="617"/>
      <c r="QPZ38" s="617"/>
      <c r="QQA38" s="617"/>
      <c r="QQB38" s="617"/>
      <c r="QQC38" s="617"/>
      <c r="QQD38" s="617"/>
      <c r="QQE38" s="617"/>
      <c r="QQF38" s="617"/>
      <c r="QQG38" s="617"/>
      <c r="QQH38" s="617"/>
      <c r="QQI38" s="617"/>
      <c r="QQJ38" s="617"/>
      <c r="QQK38" s="617"/>
      <c r="QQL38" s="617"/>
      <c r="QQM38" s="617"/>
      <c r="QQN38" s="617"/>
      <c r="QQO38" s="617"/>
      <c r="QQP38" s="617"/>
      <c r="QQQ38" s="617"/>
      <c r="QQR38" s="617"/>
      <c r="QQS38" s="617"/>
      <c r="QQT38" s="617"/>
      <c r="QQU38" s="617"/>
      <c r="QQV38" s="617"/>
      <c r="QQW38" s="617"/>
      <c r="QQX38" s="617"/>
      <c r="QQY38" s="617"/>
      <c r="QQZ38" s="617"/>
      <c r="QRA38" s="617"/>
      <c r="QRB38" s="617"/>
      <c r="QRC38" s="617"/>
      <c r="QRD38" s="617"/>
      <c r="QRE38" s="617"/>
      <c r="QRF38" s="617"/>
      <c r="QRG38" s="617"/>
      <c r="QRH38" s="617"/>
      <c r="QRI38" s="617"/>
      <c r="QRJ38" s="617"/>
      <c r="QRK38" s="617"/>
      <c r="QRL38" s="617"/>
      <c r="QRM38" s="617"/>
      <c r="QRN38" s="617"/>
      <c r="QRO38" s="617"/>
      <c r="QRP38" s="617"/>
      <c r="QRQ38" s="617"/>
      <c r="QRR38" s="617"/>
      <c r="QRS38" s="617"/>
      <c r="QRT38" s="617"/>
      <c r="QRU38" s="617"/>
      <c r="QRV38" s="617"/>
      <c r="QRW38" s="617"/>
      <c r="QRX38" s="617"/>
      <c r="QRY38" s="617"/>
      <c r="QRZ38" s="617"/>
      <c r="QSA38" s="617"/>
      <c r="QSB38" s="617"/>
      <c r="QSC38" s="617"/>
      <c r="QSD38" s="617"/>
      <c r="QSE38" s="617"/>
      <c r="QSF38" s="617"/>
      <c r="QSG38" s="617"/>
      <c r="QSH38" s="617"/>
      <c r="QSI38" s="617"/>
      <c r="QSJ38" s="617"/>
      <c r="QSK38" s="617"/>
      <c r="QSL38" s="617"/>
      <c r="QSM38" s="617"/>
      <c r="QSN38" s="617"/>
      <c r="QSO38" s="617"/>
      <c r="QSP38" s="617"/>
      <c r="QSQ38" s="617"/>
      <c r="QSR38" s="617"/>
      <c r="QSS38" s="617"/>
      <c r="QST38" s="617"/>
      <c r="QSU38" s="617"/>
      <c r="QSV38" s="617"/>
      <c r="QSW38" s="617"/>
      <c r="QSX38" s="617"/>
      <c r="QSY38" s="617"/>
      <c r="QSZ38" s="617"/>
      <c r="QTA38" s="617"/>
      <c r="QTB38" s="617"/>
      <c r="QTC38" s="617"/>
      <c r="QTD38" s="617"/>
      <c r="QTE38" s="617"/>
      <c r="QTF38" s="617"/>
      <c r="QTG38" s="617"/>
      <c r="QTH38" s="617"/>
      <c r="QTI38" s="617"/>
      <c r="QTJ38" s="617"/>
      <c r="QTK38" s="617"/>
      <c r="QTL38" s="617"/>
      <c r="QTM38" s="617"/>
      <c r="QTN38" s="617"/>
      <c r="QTO38" s="617"/>
      <c r="QTP38" s="617"/>
      <c r="QTQ38" s="617"/>
      <c r="QTR38" s="617"/>
      <c r="QTS38" s="617"/>
      <c r="QTT38" s="617"/>
      <c r="QTU38" s="617"/>
      <c r="QTV38" s="617"/>
      <c r="QTW38" s="617"/>
      <c r="QTX38" s="617"/>
      <c r="QTY38" s="617"/>
      <c r="QTZ38" s="617"/>
      <c r="QUA38" s="617"/>
      <c r="QUB38" s="617"/>
      <c r="QUC38" s="617"/>
      <c r="QUD38" s="617"/>
      <c r="QUE38" s="617"/>
      <c r="QUF38" s="617"/>
      <c r="QUG38" s="617"/>
      <c r="QUH38" s="617"/>
      <c r="QUI38" s="617"/>
      <c r="QUJ38" s="617"/>
      <c r="QUK38" s="617"/>
      <c r="QUL38" s="617"/>
      <c r="QUM38" s="617"/>
      <c r="QUN38" s="617"/>
      <c r="QUO38" s="617"/>
      <c r="QUP38" s="617"/>
      <c r="QUQ38" s="617"/>
      <c r="QUR38" s="617"/>
      <c r="QUS38" s="617"/>
      <c r="QUT38" s="617"/>
      <c r="QUU38" s="617"/>
      <c r="QUV38" s="617"/>
      <c r="QUW38" s="617"/>
      <c r="QUX38" s="617"/>
      <c r="QUY38" s="617"/>
      <c r="QUZ38" s="617"/>
      <c r="QVA38" s="617"/>
      <c r="QVB38" s="617"/>
      <c r="QVC38" s="617"/>
      <c r="QVD38" s="617"/>
      <c r="QVE38" s="617"/>
      <c r="QVF38" s="617"/>
      <c r="QVG38" s="617"/>
      <c r="QVH38" s="617"/>
      <c r="QVI38" s="617"/>
      <c r="QVJ38" s="617"/>
      <c r="QVK38" s="617"/>
      <c r="QVL38" s="617"/>
      <c r="QVM38" s="617"/>
      <c r="QVN38" s="617"/>
      <c r="QVO38" s="617"/>
      <c r="QVP38" s="617"/>
      <c r="QVQ38" s="617"/>
      <c r="QVR38" s="617"/>
      <c r="QVS38" s="617"/>
      <c r="QVT38" s="617"/>
      <c r="QVU38" s="617"/>
      <c r="QVV38" s="617"/>
      <c r="QVW38" s="617"/>
      <c r="QVX38" s="617"/>
      <c r="QVY38" s="617"/>
      <c r="QVZ38" s="617"/>
      <c r="QWA38" s="617"/>
      <c r="QWB38" s="617"/>
      <c r="QWC38" s="617"/>
      <c r="QWD38" s="617"/>
      <c r="QWE38" s="617"/>
      <c r="QWF38" s="617"/>
      <c r="QWG38" s="617"/>
      <c r="QWH38" s="617"/>
      <c r="QWI38" s="617"/>
      <c r="QWJ38" s="617"/>
      <c r="QWK38" s="617"/>
      <c r="QWL38" s="617"/>
      <c r="QWM38" s="617"/>
      <c r="QWN38" s="617"/>
      <c r="QWO38" s="617"/>
      <c r="QWP38" s="617"/>
      <c r="QWQ38" s="617"/>
      <c r="QWR38" s="617"/>
      <c r="QWS38" s="617"/>
      <c r="QWT38" s="617"/>
      <c r="QWU38" s="617"/>
      <c r="QWV38" s="617"/>
      <c r="QWW38" s="617"/>
      <c r="QWX38" s="617"/>
      <c r="QWY38" s="617"/>
      <c r="QWZ38" s="617"/>
      <c r="QXA38" s="617"/>
      <c r="QXB38" s="617"/>
      <c r="QXC38" s="617"/>
      <c r="QXD38" s="617"/>
      <c r="QXE38" s="617"/>
      <c r="QXF38" s="617"/>
      <c r="QXG38" s="617"/>
      <c r="QXH38" s="617"/>
      <c r="QXI38" s="617"/>
      <c r="QXJ38" s="617"/>
      <c r="QXK38" s="617"/>
      <c r="QXL38" s="617"/>
      <c r="QXM38" s="617"/>
      <c r="QXN38" s="617"/>
      <c r="QXO38" s="617"/>
      <c r="QXP38" s="617"/>
      <c r="QXQ38" s="617"/>
      <c r="QXR38" s="617"/>
      <c r="QXS38" s="617"/>
      <c r="QXT38" s="617"/>
      <c r="QXU38" s="617"/>
      <c r="QXV38" s="617"/>
      <c r="QXW38" s="617"/>
      <c r="QXX38" s="617"/>
      <c r="QXY38" s="617"/>
      <c r="QXZ38" s="617"/>
      <c r="QYA38" s="617"/>
      <c r="QYB38" s="617"/>
      <c r="QYC38" s="617"/>
      <c r="QYD38" s="617"/>
      <c r="QYE38" s="617"/>
      <c r="QYF38" s="617"/>
      <c r="QYG38" s="617"/>
      <c r="QYH38" s="617"/>
      <c r="QYI38" s="617"/>
      <c r="QYJ38" s="617"/>
      <c r="QYK38" s="617"/>
      <c r="QYL38" s="617"/>
      <c r="QYM38" s="617"/>
      <c r="QYN38" s="617"/>
      <c r="QYO38" s="617"/>
      <c r="QYP38" s="617"/>
      <c r="QYQ38" s="617"/>
      <c r="QYR38" s="617"/>
      <c r="QYS38" s="617"/>
      <c r="QYT38" s="617"/>
      <c r="QYU38" s="617"/>
      <c r="QYV38" s="617"/>
      <c r="QYW38" s="617"/>
      <c r="QYX38" s="617"/>
      <c r="QYY38" s="617"/>
      <c r="QYZ38" s="617"/>
      <c r="QZA38" s="617"/>
      <c r="QZB38" s="617"/>
      <c r="QZC38" s="617"/>
      <c r="QZD38" s="617"/>
      <c r="QZE38" s="617"/>
      <c r="QZF38" s="617"/>
      <c r="QZG38" s="617"/>
      <c r="QZH38" s="617"/>
      <c r="QZI38" s="617"/>
      <c r="QZJ38" s="617"/>
      <c r="QZK38" s="617"/>
      <c r="QZL38" s="617"/>
      <c r="QZM38" s="617"/>
      <c r="QZN38" s="617"/>
      <c r="QZO38" s="617"/>
      <c r="QZP38" s="617"/>
      <c r="QZQ38" s="617"/>
      <c r="QZR38" s="617"/>
      <c r="QZS38" s="617"/>
      <c r="QZT38" s="617"/>
      <c r="QZU38" s="617"/>
      <c r="QZV38" s="617"/>
      <c r="QZW38" s="617"/>
      <c r="QZX38" s="617"/>
      <c r="QZY38" s="617"/>
      <c r="QZZ38" s="617"/>
      <c r="RAA38" s="617"/>
      <c r="RAB38" s="617"/>
      <c r="RAC38" s="617"/>
      <c r="RAD38" s="617"/>
      <c r="RAE38" s="617"/>
      <c r="RAF38" s="617"/>
      <c r="RAG38" s="617"/>
      <c r="RAH38" s="617"/>
      <c r="RAI38" s="617"/>
      <c r="RAJ38" s="617"/>
      <c r="RAK38" s="617"/>
      <c r="RAL38" s="617"/>
      <c r="RAM38" s="617"/>
      <c r="RAN38" s="617"/>
      <c r="RAO38" s="617"/>
      <c r="RAP38" s="617"/>
      <c r="RAQ38" s="617"/>
      <c r="RAR38" s="617"/>
      <c r="RAS38" s="617"/>
      <c r="RAT38" s="617"/>
      <c r="RAU38" s="617"/>
      <c r="RAV38" s="617"/>
      <c r="RAW38" s="617"/>
      <c r="RAX38" s="617"/>
      <c r="RAY38" s="617"/>
      <c r="RAZ38" s="617"/>
      <c r="RBA38" s="617"/>
      <c r="RBB38" s="617"/>
      <c r="RBC38" s="617"/>
      <c r="RBD38" s="617"/>
      <c r="RBE38" s="617"/>
      <c r="RBF38" s="617"/>
      <c r="RBG38" s="617"/>
      <c r="RBH38" s="617"/>
      <c r="RBI38" s="617"/>
      <c r="RBJ38" s="617"/>
      <c r="RBK38" s="617"/>
      <c r="RBL38" s="617"/>
      <c r="RBM38" s="617"/>
      <c r="RBN38" s="617"/>
      <c r="RBO38" s="617"/>
      <c r="RBP38" s="617"/>
      <c r="RBQ38" s="617"/>
      <c r="RBR38" s="617"/>
      <c r="RBS38" s="617"/>
      <c r="RBT38" s="617"/>
      <c r="RBU38" s="617"/>
      <c r="RBV38" s="617"/>
      <c r="RBW38" s="617"/>
      <c r="RBX38" s="617"/>
      <c r="RBY38" s="617"/>
      <c r="RBZ38" s="617"/>
      <c r="RCA38" s="617"/>
      <c r="RCB38" s="617"/>
      <c r="RCC38" s="617"/>
      <c r="RCD38" s="617"/>
      <c r="RCE38" s="617"/>
      <c r="RCF38" s="617"/>
      <c r="RCG38" s="617"/>
      <c r="RCH38" s="617"/>
      <c r="RCI38" s="617"/>
      <c r="RCJ38" s="617"/>
      <c r="RCK38" s="617"/>
      <c r="RCL38" s="617"/>
      <c r="RCM38" s="617"/>
      <c r="RCN38" s="617"/>
      <c r="RCO38" s="617"/>
      <c r="RCP38" s="617"/>
      <c r="RCQ38" s="617"/>
      <c r="RCR38" s="617"/>
      <c r="RCS38" s="617"/>
      <c r="RCT38" s="617"/>
      <c r="RCU38" s="617"/>
      <c r="RCV38" s="617"/>
      <c r="RCW38" s="617"/>
      <c r="RCX38" s="617"/>
      <c r="RCY38" s="617"/>
      <c r="RCZ38" s="617"/>
      <c r="RDA38" s="617"/>
      <c r="RDB38" s="617"/>
      <c r="RDC38" s="617"/>
      <c r="RDD38" s="617"/>
      <c r="RDE38" s="617"/>
      <c r="RDF38" s="617"/>
      <c r="RDG38" s="617"/>
      <c r="RDH38" s="617"/>
      <c r="RDI38" s="617"/>
      <c r="RDJ38" s="617"/>
      <c r="RDK38" s="617"/>
      <c r="RDL38" s="617"/>
      <c r="RDM38" s="617"/>
      <c r="RDN38" s="617"/>
      <c r="RDO38" s="617"/>
      <c r="RDP38" s="617"/>
      <c r="RDQ38" s="617"/>
      <c r="RDR38" s="617"/>
      <c r="RDS38" s="617"/>
      <c r="RDT38" s="617"/>
      <c r="RDU38" s="617"/>
      <c r="RDV38" s="617"/>
      <c r="RDW38" s="617"/>
      <c r="RDX38" s="617"/>
      <c r="RDY38" s="617"/>
      <c r="RDZ38" s="617"/>
      <c r="REA38" s="617"/>
      <c r="REB38" s="617"/>
      <c r="REC38" s="617"/>
      <c r="RED38" s="617"/>
      <c r="REE38" s="617"/>
      <c r="REF38" s="617"/>
      <c r="REG38" s="617"/>
      <c r="REH38" s="617"/>
      <c r="REI38" s="617"/>
      <c r="REJ38" s="617"/>
      <c r="REK38" s="617"/>
      <c r="REL38" s="617"/>
      <c r="REM38" s="617"/>
      <c r="REN38" s="617"/>
      <c r="REO38" s="617"/>
      <c r="REP38" s="617"/>
      <c r="REQ38" s="617"/>
      <c r="RER38" s="617"/>
      <c r="RES38" s="617"/>
      <c r="RET38" s="617"/>
      <c r="REU38" s="617"/>
      <c r="REV38" s="617"/>
      <c r="REW38" s="617"/>
      <c r="REX38" s="617"/>
      <c r="REY38" s="617"/>
      <c r="REZ38" s="617"/>
      <c r="RFA38" s="617"/>
      <c r="RFB38" s="617"/>
      <c r="RFC38" s="617"/>
      <c r="RFD38" s="617"/>
      <c r="RFE38" s="617"/>
      <c r="RFF38" s="617"/>
      <c r="RFG38" s="617"/>
      <c r="RFH38" s="617"/>
      <c r="RFI38" s="617"/>
      <c r="RFJ38" s="617"/>
      <c r="RFK38" s="617"/>
      <c r="RFL38" s="617"/>
      <c r="RFM38" s="617"/>
      <c r="RFN38" s="617"/>
      <c r="RFO38" s="617"/>
      <c r="RFP38" s="617"/>
      <c r="RFQ38" s="617"/>
      <c r="RFR38" s="617"/>
      <c r="RFS38" s="617"/>
      <c r="RFT38" s="617"/>
      <c r="RFU38" s="617"/>
      <c r="RFV38" s="617"/>
      <c r="RFW38" s="617"/>
      <c r="RFX38" s="617"/>
      <c r="RFY38" s="617"/>
      <c r="RFZ38" s="617"/>
      <c r="RGA38" s="617"/>
      <c r="RGB38" s="617"/>
      <c r="RGC38" s="617"/>
      <c r="RGD38" s="617"/>
      <c r="RGE38" s="617"/>
      <c r="RGF38" s="617"/>
      <c r="RGG38" s="617"/>
      <c r="RGH38" s="617"/>
      <c r="RGI38" s="617"/>
      <c r="RGJ38" s="617"/>
      <c r="RGK38" s="617"/>
      <c r="RGL38" s="617"/>
      <c r="RGM38" s="617"/>
      <c r="RGN38" s="617"/>
      <c r="RGO38" s="617"/>
      <c r="RGP38" s="617"/>
      <c r="RGQ38" s="617"/>
      <c r="RGR38" s="617"/>
      <c r="RGS38" s="617"/>
      <c r="RGT38" s="617"/>
      <c r="RGU38" s="617"/>
      <c r="RGV38" s="617"/>
      <c r="RGW38" s="617"/>
      <c r="RGX38" s="617"/>
      <c r="RGY38" s="617"/>
      <c r="RGZ38" s="617"/>
      <c r="RHA38" s="617"/>
      <c r="RHB38" s="617"/>
      <c r="RHC38" s="617"/>
      <c r="RHD38" s="617"/>
      <c r="RHE38" s="617"/>
      <c r="RHF38" s="617"/>
      <c r="RHG38" s="617"/>
      <c r="RHH38" s="617"/>
      <c r="RHI38" s="617"/>
      <c r="RHJ38" s="617"/>
      <c r="RHK38" s="617"/>
      <c r="RHL38" s="617"/>
      <c r="RHM38" s="617"/>
      <c r="RHN38" s="617"/>
      <c r="RHO38" s="617"/>
      <c r="RHP38" s="617"/>
      <c r="RHQ38" s="617"/>
      <c r="RHR38" s="617"/>
      <c r="RHS38" s="617"/>
      <c r="RHT38" s="617"/>
      <c r="RHU38" s="617"/>
      <c r="RHV38" s="617"/>
      <c r="RHW38" s="617"/>
      <c r="RHX38" s="617"/>
      <c r="RHY38" s="617"/>
      <c r="RHZ38" s="617"/>
      <c r="RIA38" s="617"/>
      <c r="RIB38" s="617"/>
      <c r="RIC38" s="617"/>
      <c r="RID38" s="617"/>
      <c r="RIE38" s="617"/>
      <c r="RIF38" s="617"/>
      <c r="RIG38" s="617"/>
      <c r="RIH38" s="617"/>
      <c r="RII38" s="617"/>
      <c r="RIJ38" s="617"/>
      <c r="RIK38" s="617"/>
      <c r="RIL38" s="617"/>
      <c r="RIM38" s="617"/>
      <c r="RIN38" s="617"/>
      <c r="RIO38" s="617"/>
      <c r="RIP38" s="617"/>
      <c r="RIQ38" s="617"/>
      <c r="RIR38" s="617"/>
      <c r="RIS38" s="617"/>
      <c r="RIT38" s="617"/>
      <c r="RIU38" s="617"/>
      <c r="RIV38" s="617"/>
      <c r="RIW38" s="617"/>
      <c r="RIX38" s="617"/>
      <c r="RIY38" s="617"/>
      <c r="RIZ38" s="617"/>
      <c r="RJA38" s="617"/>
      <c r="RJB38" s="617"/>
      <c r="RJC38" s="617"/>
      <c r="RJD38" s="617"/>
      <c r="RJE38" s="617"/>
      <c r="RJF38" s="617"/>
      <c r="RJG38" s="617"/>
      <c r="RJH38" s="617"/>
      <c r="RJI38" s="617"/>
      <c r="RJJ38" s="617"/>
      <c r="RJK38" s="617"/>
      <c r="RJL38" s="617"/>
      <c r="RJM38" s="617"/>
      <c r="RJN38" s="617"/>
      <c r="RJO38" s="617"/>
      <c r="RJP38" s="617"/>
      <c r="RJQ38" s="617"/>
      <c r="RJR38" s="617"/>
      <c r="RJS38" s="617"/>
      <c r="RJT38" s="617"/>
      <c r="RJU38" s="617"/>
      <c r="RJV38" s="617"/>
      <c r="RJW38" s="617"/>
      <c r="RJX38" s="617"/>
      <c r="RJY38" s="617"/>
      <c r="RJZ38" s="617"/>
      <c r="RKA38" s="617"/>
      <c r="RKB38" s="617"/>
      <c r="RKC38" s="617"/>
      <c r="RKD38" s="617"/>
      <c r="RKE38" s="617"/>
      <c r="RKF38" s="617"/>
      <c r="RKG38" s="617"/>
      <c r="RKH38" s="617"/>
      <c r="RKI38" s="617"/>
      <c r="RKJ38" s="617"/>
      <c r="RKK38" s="617"/>
      <c r="RKL38" s="617"/>
      <c r="RKM38" s="617"/>
      <c r="RKN38" s="617"/>
      <c r="RKO38" s="617"/>
      <c r="RKP38" s="617"/>
      <c r="RKQ38" s="617"/>
      <c r="RKR38" s="617"/>
      <c r="RKS38" s="617"/>
      <c r="RKT38" s="617"/>
      <c r="RKU38" s="617"/>
      <c r="RKV38" s="617"/>
      <c r="RKW38" s="617"/>
      <c r="RKX38" s="617"/>
      <c r="RKY38" s="617"/>
      <c r="RKZ38" s="617"/>
      <c r="RLA38" s="617"/>
      <c r="RLB38" s="617"/>
      <c r="RLC38" s="617"/>
      <c r="RLD38" s="617"/>
      <c r="RLE38" s="617"/>
      <c r="RLF38" s="617"/>
      <c r="RLG38" s="617"/>
      <c r="RLH38" s="617"/>
      <c r="RLI38" s="617"/>
      <c r="RLJ38" s="617"/>
      <c r="RLK38" s="617"/>
      <c r="RLL38" s="617"/>
      <c r="RLM38" s="617"/>
      <c r="RLN38" s="617"/>
      <c r="RLO38" s="617"/>
      <c r="RLP38" s="617"/>
      <c r="RLQ38" s="617"/>
      <c r="RLR38" s="617"/>
      <c r="RLS38" s="617"/>
      <c r="RLT38" s="617"/>
      <c r="RLU38" s="617"/>
      <c r="RLV38" s="617"/>
      <c r="RLW38" s="617"/>
      <c r="RLX38" s="617"/>
      <c r="RLY38" s="617"/>
      <c r="RLZ38" s="617"/>
      <c r="RMA38" s="617"/>
      <c r="RMB38" s="617"/>
      <c r="RMC38" s="617"/>
      <c r="RMD38" s="617"/>
      <c r="RME38" s="617"/>
      <c r="RMF38" s="617"/>
      <c r="RMG38" s="617"/>
      <c r="RMH38" s="617"/>
      <c r="RMI38" s="617"/>
      <c r="RMJ38" s="617"/>
      <c r="RMK38" s="617"/>
      <c r="RML38" s="617"/>
      <c r="RMM38" s="617"/>
      <c r="RMN38" s="617"/>
      <c r="RMO38" s="617"/>
      <c r="RMP38" s="617"/>
      <c r="RMQ38" s="617"/>
      <c r="RMR38" s="617"/>
      <c r="RMS38" s="617"/>
      <c r="RMT38" s="617"/>
      <c r="RMU38" s="617"/>
      <c r="RMV38" s="617"/>
      <c r="RMW38" s="617"/>
      <c r="RMX38" s="617"/>
      <c r="RMY38" s="617"/>
      <c r="RMZ38" s="617"/>
      <c r="RNA38" s="617"/>
      <c r="RNB38" s="617"/>
      <c r="RNC38" s="617"/>
      <c r="RND38" s="617"/>
      <c r="RNE38" s="617"/>
      <c r="RNF38" s="617"/>
      <c r="RNG38" s="617"/>
      <c r="RNH38" s="617"/>
      <c r="RNI38" s="617"/>
      <c r="RNJ38" s="617"/>
      <c r="RNK38" s="617"/>
      <c r="RNL38" s="617"/>
      <c r="RNM38" s="617"/>
      <c r="RNN38" s="617"/>
      <c r="RNO38" s="617"/>
      <c r="RNP38" s="617"/>
      <c r="RNQ38" s="617"/>
      <c r="RNR38" s="617"/>
      <c r="RNS38" s="617"/>
      <c r="RNT38" s="617"/>
      <c r="RNU38" s="617"/>
      <c r="RNV38" s="617"/>
      <c r="RNW38" s="617"/>
      <c r="RNX38" s="617"/>
      <c r="RNY38" s="617"/>
      <c r="RNZ38" s="617"/>
      <c r="ROA38" s="617"/>
      <c r="ROB38" s="617"/>
      <c r="ROC38" s="617"/>
      <c r="ROD38" s="617"/>
      <c r="ROE38" s="617"/>
      <c r="ROF38" s="617"/>
      <c r="ROG38" s="617"/>
      <c r="ROH38" s="617"/>
      <c r="ROI38" s="617"/>
      <c r="ROJ38" s="617"/>
      <c r="ROK38" s="617"/>
      <c r="ROL38" s="617"/>
      <c r="ROM38" s="617"/>
      <c r="RON38" s="617"/>
      <c r="ROO38" s="617"/>
      <c r="ROP38" s="617"/>
      <c r="ROQ38" s="617"/>
      <c r="ROR38" s="617"/>
      <c r="ROS38" s="617"/>
      <c r="ROT38" s="617"/>
      <c r="ROU38" s="617"/>
      <c r="ROV38" s="617"/>
      <c r="ROW38" s="617"/>
      <c r="ROX38" s="617"/>
      <c r="ROY38" s="617"/>
      <c r="ROZ38" s="617"/>
      <c r="RPA38" s="617"/>
      <c r="RPB38" s="617"/>
      <c r="RPC38" s="617"/>
      <c r="RPD38" s="617"/>
      <c r="RPE38" s="617"/>
      <c r="RPF38" s="617"/>
      <c r="RPG38" s="617"/>
      <c r="RPH38" s="617"/>
      <c r="RPI38" s="617"/>
      <c r="RPJ38" s="617"/>
      <c r="RPK38" s="617"/>
      <c r="RPL38" s="617"/>
      <c r="RPM38" s="617"/>
      <c r="RPN38" s="617"/>
      <c r="RPO38" s="617"/>
      <c r="RPP38" s="617"/>
      <c r="RPQ38" s="617"/>
      <c r="RPR38" s="617"/>
      <c r="RPS38" s="617"/>
      <c r="RPT38" s="617"/>
      <c r="RPU38" s="617"/>
      <c r="RPV38" s="617"/>
      <c r="RPW38" s="617"/>
      <c r="RPX38" s="617"/>
      <c r="RPY38" s="617"/>
      <c r="RPZ38" s="617"/>
      <c r="RQA38" s="617"/>
      <c r="RQB38" s="617"/>
      <c r="RQC38" s="617"/>
      <c r="RQD38" s="617"/>
      <c r="RQE38" s="617"/>
      <c r="RQF38" s="617"/>
      <c r="RQG38" s="617"/>
      <c r="RQH38" s="617"/>
      <c r="RQI38" s="617"/>
      <c r="RQJ38" s="617"/>
      <c r="RQK38" s="617"/>
      <c r="RQL38" s="617"/>
      <c r="RQM38" s="617"/>
      <c r="RQN38" s="617"/>
      <c r="RQO38" s="617"/>
      <c r="RQP38" s="617"/>
      <c r="RQQ38" s="617"/>
      <c r="RQR38" s="617"/>
      <c r="RQS38" s="617"/>
      <c r="RQT38" s="617"/>
      <c r="RQU38" s="617"/>
      <c r="RQV38" s="617"/>
      <c r="RQW38" s="617"/>
      <c r="RQX38" s="617"/>
      <c r="RQY38" s="617"/>
      <c r="RQZ38" s="617"/>
      <c r="RRA38" s="617"/>
      <c r="RRB38" s="617"/>
      <c r="RRC38" s="617"/>
      <c r="RRD38" s="617"/>
      <c r="RRE38" s="617"/>
      <c r="RRF38" s="617"/>
      <c r="RRG38" s="617"/>
      <c r="RRH38" s="617"/>
      <c r="RRI38" s="617"/>
      <c r="RRJ38" s="617"/>
      <c r="RRK38" s="617"/>
      <c r="RRL38" s="617"/>
      <c r="RRM38" s="617"/>
      <c r="RRN38" s="617"/>
      <c r="RRO38" s="617"/>
      <c r="RRP38" s="617"/>
      <c r="RRQ38" s="617"/>
      <c r="RRR38" s="617"/>
      <c r="RRS38" s="617"/>
      <c r="RRT38" s="617"/>
      <c r="RRU38" s="617"/>
      <c r="RRV38" s="617"/>
      <c r="RRW38" s="617"/>
      <c r="RRX38" s="617"/>
      <c r="RRY38" s="617"/>
      <c r="RRZ38" s="617"/>
      <c r="RSA38" s="617"/>
      <c r="RSB38" s="617"/>
      <c r="RSC38" s="617"/>
      <c r="RSD38" s="617"/>
      <c r="RSE38" s="617"/>
      <c r="RSF38" s="617"/>
      <c r="RSG38" s="617"/>
      <c r="RSH38" s="617"/>
      <c r="RSI38" s="617"/>
      <c r="RSJ38" s="617"/>
      <c r="RSK38" s="617"/>
      <c r="RSL38" s="617"/>
      <c r="RSM38" s="617"/>
      <c r="RSN38" s="617"/>
      <c r="RSO38" s="617"/>
      <c r="RSP38" s="617"/>
      <c r="RSQ38" s="617"/>
      <c r="RSR38" s="617"/>
      <c r="RSS38" s="617"/>
      <c r="RST38" s="617"/>
      <c r="RSU38" s="617"/>
      <c r="RSV38" s="617"/>
      <c r="RSW38" s="617"/>
      <c r="RSX38" s="617"/>
      <c r="RSY38" s="617"/>
      <c r="RSZ38" s="617"/>
      <c r="RTA38" s="617"/>
      <c r="RTB38" s="617"/>
      <c r="RTC38" s="617"/>
      <c r="RTD38" s="617"/>
      <c r="RTE38" s="617"/>
      <c r="RTF38" s="617"/>
      <c r="RTG38" s="617"/>
      <c r="RTH38" s="617"/>
      <c r="RTI38" s="617"/>
      <c r="RTJ38" s="617"/>
      <c r="RTK38" s="617"/>
      <c r="RTL38" s="617"/>
      <c r="RTM38" s="617"/>
      <c r="RTN38" s="617"/>
      <c r="RTO38" s="617"/>
      <c r="RTP38" s="617"/>
      <c r="RTQ38" s="617"/>
      <c r="RTR38" s="617"/>
      <c r="RTS38" s="617"/>
      <c r="RTT38" s="617"/>
      <c r="RTU38" s="617"/>
      <c r="RTV38" s="617"/>
      <c r="RTW38" s="617"/>
      <c r="RTX38" s="617"/>
      <c r="RTY38" s="617"/>
      <c r="RTZ38" s="617"/>
      <c r="RUA38" s="617"/>
      <c r="RUB38" s="617"/>
      <c r="RUC38" s="617"/>
      <c r="RUD38" s="617"/>
      <c r="RUE38" s="617"/>
      <c r="RUF38" s="617"/>
      <c r="RUG38" s="617"/>
      <c r="RUH38" s="617"/>
      <c r="RUI38" s="617"/>
      <c r="RUJ38" s="617"/>
      <c r="RUK38" s="617"/>
      <c r="RUL38" s="617"/>
      <c r="RUM38" s="617"/>
      <c r="RUN38" s="617"/>
      <c r="RUO38" s="617"/>
      <c r="RUP38" s="617"/>
      <c r="RUQ38" s="617"/>
      <c r="RUR38" s="617"/>
      <c r="RUS38" s="617"/>
      <c r="RUT38" s="617"/>
      <c r="RUU38" s="617"/>
      <c r="RUV38" s="617"/>
      <c r="RUW38" s="617"/>
      <c r="RUX38" s="617"/>
      <c r="RUY38" s="617"/>
      <c r="RUZ38" s="617"/>
      <c r="RVA38" s="617"/>
      <c r="RVB38" s="617"/>
      <c r="RVC38" s="617"/>
      <c r="RVD38" s="617"/>
      <c r="RVE38" s="617"/>
      <c r="RVF38" s="617"/>
      <c r="RVG38" s="617"/>
      <c r="RVH38" s="617"/>
      <c r="RVI38" s="617"/>
      <c r="RVJ38" s="617"/>
      <c r="RVK38" s="617"/>
      <c r="RVL38" s="617"/>
      <c r="RVM38" s="617"/>
      <c r="RVN38" s="617"/>
      <c r="RVO38" s="617"/>
      <c r="RVP38" s="617"/>
      <c r="RVQ38" s="617"/>
      <c r="RVR38" s="617"/>
      <c r="RVS38" s="617"/>
      <c r="RVT38" s="617"/>
      <c r="RVU38" s="617"/>
      <c r="RVV38" s="617"/>
      <c r="RVW38" s="617"/>
      <c r="RVX38" s="617"/>
      <c r="RVY38" s="617"/>
      <c r="RVZ38" s="617"/>
      <c r="RWA38" s="617"/>
      <c r="RWB38" s="617"/>
      <c r="RWC38" s="617"/>
      <c r="RWD38" s="617"/>
      <c r="RWE38" s="617"/>
      <c r="RWF38" s="617"/>
      <c r="RWG38" s="617"/>
      <c r="RWH38" s="617"/>
      <c r="RWI38" s="617"/>
      <c r="RWJ38" s="617"/>
      <c r="RWK38" s="617"/>
      <c r="RWL38" s="617"/>
      <c r="RWM38" s="617"/>
      <c r="RWN38" s="617"/>
      <c r="RWO38" s="617"/>
      <c r="RWP38" s="617"/>
      <c r="RWQ38" s="617"/>
      <c r="RWR38" s="617"/>
      <c r="RWS38" s="617"/>
      <c r="RWT38" s="617"/>
      <c r="RWU38" s="617"/>
      <c r="RWV38" s="617"/>
      <c r="RWW38" s="617"/>
      <c r="RWX38" s="617"/>
      <c r="RWY38" s="617"/>
      <c r="RWZ38" s="617"/>
      <c r="RXA38" s="617"/>
      <c r="RXB38" s="617"/>
      <c r="RXC38" s="617"/>
      <c r="RXD38" s="617"/>
      <c r="RXE38" s="617"/>
      <c r="RXF38" s="617"/>
      <c r="RXG38" s="617"/>
      <c r="RXH38" s="617"/>
      <c r="RXI38" s="617"/>
      <c r="RXJ38" s="617"/>
      <c r="RXK38" s="617"/>
      <c r="RXL38" s="617"/>
      <c r="RXM38" s="617"/>
      <c r="RXN38" s="617"/>
      <c r="RXO38" s="617"/>
      <c r="RXP38" s="617"/>
      <c r="RXQ38" s="617"/>
      <c r="RXR38" s="617"/>
      <c r="RXS38" s="617"/>
      <c r="RXT38" s="617"/>
      <c r="RXU38" s="617"/>
      <c r="RXV38" s="617"/>
      <c r="RXW38" s="617"/>
      <c r="RXX38" s="617"/>
      <c r="RXY38" s="617"/>
      <c r="RXZ38" s="617"/>
      <c r="RYA38" s="617"/>
      <c r="RYB38" s="617"/>
      <c r="RYC38" s="617"/>
      <c r="RYD38" s="617"/>
      <c r="RYE38" s="617"/>
      <c r="RYF38" s="617"/>
      <c r="RYG38" s="617"/>
      <c r="RYH38" s="617"/>
      <c r="RYI38" s="617"/>
      <c r="RYJ38" s="617"/>
      <c r="RYK38" s="617"/>
      <c r="RYL38" s="617"/>
      <c r="RYM38" s="617"/>
      <c r="RYN38" s="617"/>
      <c r="RYO38" s="617"/>
      <c r="RYP38" s="617"/>
      <c r="RYQ38" s="617"/>
      <c r="RYR38" s="617"/>
      <c r="RYS38" s="617"/>
      <c r="RYT38" s="617"/>
      <c r="RYU38" s="617"/>
      <c r="RYV38" s="617"/>
      <c r="RYW38" s="617"/>
      <c r="RYX38" s="617"/>
      <c r="RYY38" s="617"/>
      <c r="RYZ38" s="617"/>
      <c r="RZA38" s="617"/>
      <c r="RZB38" s="617"/>
      <c r="RZC38" s="617"/>
      <c r="RZD38" s="617"/>
      <c r="RZE38" s="617"/>
      <c r="RZF38" s="617"/>
      <c r="RZG38" s="617"/>
      <c r="RZH38" s="617"/>
      <c r="RZI38" s="617"/>
      <c r="RZJ38" s="617"/>
      <c r="RZK38" s="617"/>
      <c r="RZL38" s="617"/>
      <c r="RZM38" s="617"/>
      <c r="RZN38" s="617"/>
      <c r="RZO38" s="617"/>
      <c r="RZP38" s="617"/>
      <c r="RZQ38" s="617"/>
      <c r="RZR38" s="617"/>
      <c r="RZS38" s="617"/>
      <c r="RZT38" s="617"/>
      <c r="RZU38" s="617"/>
      <c r="RZV38" s="617"/>
      <c r="RZW38" s="617"/>
      <c r="RZX38" s="617"/>
      <c r="RZY38" s="617"/>
      <c r="RZZ38" s="617"/>
      <c r="SAA38" s="617"/>
      <c r="SAB38" s="617"/>
      <c r="SAC38" s="617"/>
      <c r="SAD38" s="617"/>
      <c r="SAE38" s="617"/>
      <c r="SAF38" s="617"/>
      <c r="SAG38" s="617"/>
      <c r="SAH38" s="617"/>
      <c r="SAI38" s="617"/>
      <c r="SAJ38" s="617"/>
      <c r="SAK38" s="617"/>
      <c r="SAL38" s="617"/>
      <c r="SAM38" s="617"/>
      <c r="SAN38" s="617"/>
      <c r="SAO38" s="617"/>
      <c r="SAP38" s="617"/>
      <c r="SAQ38" s="617"/>
      <c r="SAR38" s="617"/>
      <c r="SAS38" s="617"/>
      <c r="SAT38" s="617"/>
      <c r="SAU38" s="617"/>
      <c r="SAV38" s="617"/>
      <c r="SAW38" s="617"/>
      <c r="SAX38" s="617"/>
      <c r="SAY38" s="617"/>
      <c r="SAZ38" s="617"/>
      <c r="SBA38" s="617"/>
      <c r="SBB38" s="617"/>
      <c r="SBC38" s="617"/>
      <c r="SBD38" s="617"/>
      <c r="SBE38" s="617"/>
      <c r="SBF38" s="617"/>
      <c r="SBG38" s="617"/>
      <c r="SBH38" s="617"/>
      <c r="SBI38" s="617"/>
      <c r="SBJ38" s="617"/>
      <c r="SBK38" s="617"/>
      <c r="SBL38" s="617"/>
      <c r="SBM38" s="617"/>
      <c r="SBN38" s="617"/>
      <c r="SBO38" s="617"/>
      <c r="SBP38" s="617"/>
      <c r="SBQ38" s="617"/>
      <c r="SBR38" s="617"/>
      <c r="SBS38" s="617"/>
      <c r="SBT38" s="617"/>
      <c r="SBU38" s="617"/>
      <c r="SBV38" s="617"/>
      <c r="SBW38" s="617"/>
      <c r="SBX38" s="617"/>
      <c r="SBY38" s="617"/>
      <c r="SBZ38" s="617"/>
      <c r="SCA38" s="617"/>
      <c r="SCB38" s="617"/>
      <c r="SCC38" s="617"/>
      <c r="SCD38" s="617"/>
      <c r="SCE38" s="617"/>
      <c r="SCF38" s="617"/>
      <c r="SCG38" s="617"/>
      <c r="SCH38" s="617"/>
      <c r="SCI38" s="617"/>
      <c r="SCJ38" s="617"/>
      <c r="SCK38" s="617"/>
      <c r="SCL38" s="617"/>
      <c r="SCM38" s="617"/>
      <c r="SCN38" s="617"/>
      <c r="SCO38" s="617"/>
      <c r="SCP38" s="617"/>
      <c r="SCQ38" s="617"/>
      <c r="SCR38" s="617"/>
      <c r="SCS38" s="617"/>
      <c r="SCT38" s="617"/>
      <c r="SCU38" s="617"/>
      <c r="SCV38" s="617"/>
      <c r="SCW38" s="617"/>
      <c r="SCX38" s="617"/>
      <c r="SCY38" s="617"/>
      <c r="SCZ38" s="617"/>
      <c r="SDA38" s="617"/>
      <c r="SDB38" s="617"/>
      <c r="SDC38" s="617"/>
      <c r="SDD38" s="617"/>
      <c r="SDE38" s="617"/>
      <c r="SDF38" s="617"/>
      <c r="SDG38" s="617"/>
      <c r="SDH38" s="617"/>
      <c r="SDI38" s="617"/>
      <c r="SDJ38" s="617"/>
      <c r="SDK38" s="617"/>
      <c r="SDL38" s="617"/>
      <c r="SDM38" s="617"/>
      <c r="SDN38" s="617"/>
      <c r="SDO38" s="617"/>
      <c r="SDP38" s="617"/>
      <c r="SDQ38" s="617"/>
      <c r="SDR38" s="617"/>
      <c r="SDS38" s="617"/>
      <c r="SDT38" s="617"/>
      <c r="SDU38" s="617"/>
      <c r="SDV38" s="617"/>
      <c r="SDW38" s="617"/>
      <c r="SDX38" s="617"/>
      <c r="SDY38" s="617"/>
      <c r="SDZ38" s="617"/>
      <c r="SEA38" s="617"/>
      <c r="SEB38" s="617"/>
      <c r="SEC38" s="617"/>
      <c r="SED38" s="617"/>
      <c r="SEE38" s="617"/>
      <c r="SEF38" s="617"/>
      <c r="SEG38" s="617"/>
      <c r="SEH38" s="617"/>
      <c r="SEI38" s="617"/>
      <c r="SEJ38" s="617"/>
      <c r="SEK38" s="617"/>
      <c r="SEL38" s="617"/>
      <c r="SEM38" s="617"/>
      <c r="SEN38" s="617"/>
      <c r="SEO38" s="617"/>
      <c r="SEP38" s="617"/>
      <c r="SEQ38" s="617"/>
      <c r="SER38" s="617"/>
      <c r="SES38" s="617"/>
      <c r="SET38" s="617"/>
      <c r="SEU38" s="617"/>
      <c r="SEV38" s="617"/>
      <c r="SEW38" s="617"/>
      <c r="SEX38" s="617"/>
      <c r="SEY38" s="617"/>
      <c r="SEZ38" s="617"/>
      <c r="SFA38" s="617"/>
      <c r="SFB38" s="617"/>
      <c r="SFC38" s="617"/>
      <c r="SFD38" s="617"/>
      <c r="SFE38" s="617"/>
      <c r="SFF38" s="617"/>
      <c r="SFG38" s="617"/>
      <c r="SFH38" s="617"/>
      <c r="SFI38" s="617"/>
      <c r="SFJ38" s="617"/>
      <c r="SFK38" s="617"/>
      <c r="SFL38" s="617"/>
      <c r="SFM38" s="617"/>
      <c r="SFN38" s="617"/>
      <c r="SFO38" s="617"/>
      <c r="SFP38" s="617"/>
      <c r="SFQ38" s="617"/>
      <c r="SFR38" s="617"/>
      <c r="SFS38" s="617"/>
      <c r="SFT38" s="617"/>
      <c r="SFU38" s="617"/>
      <c r="SFV38" s="617"/>
      <c r="SFW38" s="617"/>
      <c r="SFX38" s="617"/>
      <c r="SFY38" s="617"/>
      <c r="SFZ38" s="617"/>
      <c r="SGA38" s="617"/>
      <c r="SGB38" s="617"/>
      <c r="SGC38" s="617"/>
      <c r="SGD38" s="617"/>
      <c r="SGE38" s="617"/>
      <c r="SGF38" s="617"/>
      <c r="SGG38" s="617"/>
      <c r="SGH38" s="617"/>
      <c r="SGI38" s="617"/>
      <c r="SGJ38" s="617"/>
      <c r="SGK38" s="617"/>
      <c r="SGL38" s="617"/>
      <c r="SGM38" s="617"/>
      <c r="SGN38" s="617"/>
      <c r="SGO38" s="617"/>
      <c r="SGP38" s="617"/>
      <c r="SGQ38" s="617"/>
      <c r="SGR38" s="617"/>
      <c r="SGS38" s="617"/>
      <c r="SGT38" s="617"/>
      <c r="SGU38" s="617"/>
      <c r="SGV38" s="617"/>
      <c r="SGW38" s="617"/>
      <c r="SGX38" s="617"/>
      <c r="SGY38" s="617"/>
      <c r="SGZ38" s="617"/>
      <c r="SHA38" s="617"/>
      <c r="SHB38" s="617"/>
      <c r="SHC38" s="617"/>
      <c r="SHD38" s="617"/>
      <c r="SHE38" s="617"/>
      <c r="SHF38" s="617"/>
      <c r="SHG38" s="617"/>
      <c r="SHH38" s="617"/>
      <c r="SHI38" s="617"/>
      <c r="SHJ38" s="617"/>
      <c r="SHK38" s="617"/>
      <c r="SHL38" s="617"/>
      <c r="SHM38" s="617"/>
      <c r="SHN38" s="617"/>
      <c r="SHO38" s="617"/>
      <c r="SHP38" s="617"/>
      <c r="SHQ38" s="617"/>
      <c r="SHR38" s="617"/>
      <c r="SHS38" s="617"/>
      <c r="SHT38" s="617"/>
      <c r="SHU38" s="617"/>
      <c r="SHV38" s="617"/>
      <c r="SHW38" s="617"/>
      <c r="SHX38" s="617"/>
      <c r="SHY38" s="617"/>
      <c r="SHZ38" s="617"/>
      <c r="SIA38" s="617"/>
      <c r="SIB38" s="617"/>
      <c r="SIC38" s="617"/>
      <c r="SID38" s="617"/>
      <c r="SIE38" s="617"/>
      <c r="SIF38" s="617"/>
      <c r="SIG38" s="617"/>
      <c r="SIH38" s="617"/>
      <c r="SII38" s="617"/>
      <c r="SIJ38" s="617"/>
      <c r="SIK38" s="617"/>
      <c r="SIL38" s="617"/>
      <c r="SIM38" s="617"/>
      <c r="SIN38" s="617"/>
      <c r="SIO38" s="617"/>
      <c r="SIP38" s="617"/>
      <c r="SIQ38" s="617"/>
      <c r="SIR38" s="617"/>
      <c r="SIS38" s="617"/>
      <c r="SIT38" s="617"/>
      <c r="SIU38" s="617"/>
      <c r="SIV38" s="617"/>
      <c r="SIW38" s="617"/>
      <c r="SIX38" s="617"/>
      <c r="SIY38" s="617"/>
      <c r="SIZ38" s="617"/>
      <c r="SJA38" s="617"/>
      <c r="SJB38" s="617"/>
      <c r="SJC38" s="617"/>
      <c r="SJD38" s="617"/>
      <c r="SJE38" s="617"/>
      <c r="SJF38" s="617"/>
      <c r="SJG38" s="617"/>
      <c r="SJH38" s="617"/>
      <c r="SJI38" s="617"/>
      <c r="SJJ38" s="617"/>
      <c r="SJK38" s="617"/>
      <c r="SJL38" s="617"/>
      <c r="SJM38" s="617"/>
      <c r="SJN38" s="617"/>
      <c r="SJO38" s="617"/>
      <c r="SJP38" s="617"/>
      <c r="SJQ38" s="617"/>
      <c r="SJR38" s="617"/>
      <c r="SJS38" s="617"/>
      <c r="SJT38" s="617"/>
      <c r="SJU38" s="617"/>
      <c r="SJV38" s="617"/>
      <c r="SJW38" s="617"/>
      <c r="SJX38" s="617"/>
      <c r="SJY38" s="617"/>
      <c r="SJZ38" s="617"/>
      <c r="SKA38" s="617"/>
      <c r="SKB38" s="617"/>
      <c r="SKC38" s="617"/>
      <c r="SKD38" s="617"/>
      <c r="SKE38" s="617"/>
      <c r="SKF38" s="617"/>
      <c r="SKG38" s="617"/>
      <c r="SKH38" s="617"/>
      <c r="SKI38" s="617"/>
      <c r="SKJ38" s="617"/>
      <c r="SKK38" s="617"/>
      <c r="SKL38" s="617"/>
      <c r="SKM38" s="617"/>
      <c r="SKN38" s="617"/>
      <c r="SKO38" s="617"/>
      <c r="SKP38" s="617"/>
      <c r="SKQ38" s="617"/>
      <c r="SKR38" s="617"/>
      <c r="SKS38" s="617"/>
      <c r="SKT38" s="617"/>
      <c r="SKU38" s="617"/>
      <c r="SKV38" s="617"/>
      <c r="SKW38" s="617"/>
      <c r="SKX38" s="617"/>
      <c r="SKY38" s="617"/>
      <c r="SKZ38" s="617"/>
      <c r="SLA38" s="617"/>
      <c r="SLB38" s="617"/>
      <c r="SLC38" s="617"/>
      <c r="SLD38" s="617"/>
      <c r="SLE38" s="617"/>
      <c r="SLF38" s="617"/>
      <c r="SLG38" s="617"/>
      <c r="SLH38" s="617"/>
      <c r="SLI38" s="617"/>
      <c r="SLJ38" s="617"/>
      <c r="SLK38" s="617"/>
      <c r="SLL38" s="617"/>
      <c r="SLM38" s="617"/>
      <c r="SLN38" s="617"/>
      <c r="SLO38" s="617"/>
      <c r="SLP38" s="617"/>
      <c r="SLQ38" s="617"/>
      <c r="SLR38" s="617"/>
      <c r="SLS38" s="617"/>
      <c r="SLT38" s="617"/>
      <c r="SLU38" s="617"/>
      <c r="SLV38" s="617"/>
      <c r="SLW38" s="617"/>
      <c r="SLX38" s="617"/>
      <c r="SLY38" s="617"/>
      <c r="SLZ38" s="617"/>
      <c r="SMA38" s="617"/>
      <c r="SMB38" s="617"/>
      <c r="SMC38" s="617"/>
      <c r="SMD38" s="617"/>
      <c r="SME38" s="617"/>
      <c r="SMF38" s="617"/>
      <c r="SMG38" s="617"/>
      <c r="SMH38" s="617"/>
      <c r="SMI38" s="617"/>
      <c r="SMJ38" s="617"/>
      <c r="SMK38" s="617"/>
      <c r="SML38" s="617"/>
      <c r="SMM38" s="617"/>
      <c r="SMN38" s="617"/>
      <c r="SMO38" s="617"/>
      <c r="SMP38" s="617"/>
      <c r="SMQ38" s="617"/>
      <c r="SMR38" s="617"/>
      <c r="SMS38" s="617"/>
      <c r="SMT38" s="617"/>
      <c r="SMU38" s="617"/>
      <c r="SMV38" s="617"/>
      <c r="SMW38" s="617"/>
      <c r="SMX38" s="617"/>
      <c r="SMY38" s="617"/>
      <c r="SMZ38" s="617"/>
      <c r="SNA38" s="617"/>
      <c r="SNB38" s="617"/>
      <c r="SNC38" s="617"/>
      <c r="SND38" s="617"/>
      <c r="SNE38" s="617"/>
      <c r="SNF38" s="617"/>
      <c r="SNG38" s="617"/>
      <c r="SNH38" s="617"/>
      <c r="SNI38" s="617"/>
      <c r="SNJ38" s="617"/>
      <c r="SNK38" s="617"/>
      <c r="SNL38" s="617"/>
      <c r="SNM38" s="617"/>
      <c r="SNN38" s="617"/>
      <c r="SNO38" s="617"/>
      <c r="SNP38" s="617"/>
      <c r="SNQ38" s="617"/>
      <c r="SNR38" s="617"/>
      <c r="SNS38" s="617"/>
      <c r="SNT38" s="617"/>
      <c r="SNU38" s="617"/>
      <c r="SNV38" s="617"/>
      <c r="SNW38" s="617"/>
      <c r="SNX38" s="617"/>
      <c r="SNY38" s="617"/>
      <c r="SNZ38" s="617"/>
      <c r="SOA38" s="617"/>
      <c r="SOB38" s="617"/>
      <c r="SOC38" s="617"/>
      <c r="SOD38" s="617"/>
      <c r="SOE38" s="617"/>
      <c r="SOF38" s="617"/>
      <c r="SOG38" s="617"/>
      <c r="SOH38" s="617"/>
      <c r="SOI38" s="617"/>
      <c r="SOJ38" s="617"/>
      <c r="SOK38" s="617"/>
      <c r="SOL38" s="617"/>
      <c r="SOM38" s="617"/>
      <c r="SON38" s="617"/>
      <c r="SOO38" s="617"/>
      <c r="SOP38" s="617"/>
      <c r="SOQ38" s="617"/>
      <c r="SOR38" s="617"/>
      <c r="SOS38" s="617"/>
      <c r="SOT38" s="617"/>
      <c r="SOU38" s="617"/>
      <c r="SOV38" s="617"/>
      <c r="SOW38" s="617"/>
      <c r="SOX38" s="617"/>
      <c r="SOY38" s="617"/>
      <c r="SOZ38" s="617"/>
      <c r="SPA38" s="617"/>
      <c r="SPB38" s="617"/>
      <c r="SPC38" s="617"/>
      <c r="SPD38" s="617"/>
      <c r="SPE38" s="617"/>
      <c r="SPF38" s="617"/>
      <c r="SPG38" s="617"/>
      <c r="SPH38" s="617"/>
      <c r="SPI38" s="617"/>
      <c r="SPJ38" s="617"/>
      <c r="SPK38" s="617"/>
      <c r="SPL38" s="617"/>
      <c r="SPM38" s="617"/>
      <c r="SPN38" s="617"/>
      <c r="SPO38" s="617"/>
      <c r="SPP38" s="617"/>
      <c r="SPQ38" s="617"/>
      <c r="SPR38" s="617"/>
      <c r="SPS38" s="617"/>
      <c r="SPT38" s="617"/>
      <c r="SPU38" s="617"/>
      <c r="SPV38" s="617"/>
      <c r="SPW38" s="617"/>
      <c r="SPX38" s="617"/>
      <c r="SPY38" s="617"/>
      <c r="SPZ38" s="617"/>
      <c r="SQA38" s="617"/>
      <c r="SQB38" s="617"/>
      <c r="SQC38" s="617"/>
      <c r="SQD38" s="617"/>
      <c r="SQE38" s="617"/>
      <c r="SQF38" s="617"/>
      <c r="SQG38" s="617"/>
      <c r="SQH38" s="617"/>
      <c r="SQI38" s="617"/>
      <c r="SQJ38" s="617"/>
      <c r="SQK38" s="617"/>
      <c r="SQL38" s="617"/>
      <c r="SQM38" s="617"/>
      <c r="SQN38" s="617"/>
      <c r="SQO38" s="617"/>
      <c r="SQP38" s="617"/>
      <c r="SQQ38" s="617"/>
      <c r="SQR38" s="617"/>
      <c r="SQS38" s="617"/>
      <c r="SQT38" s="617"/>
      <c r="SQU38" s="617"/>
      <c r="SQV38" s="617"/>
      <c r="SQW38" s="617"/>
      <c r="SQX38" s="617"/>
      <c r="SQY38" s="617"/>
      <c r="SQZ38" s="617"/>
      <c r="SRA38" s="617"/>
      <c r="SRB38" s="617"/>
      <c r="SRC38" s="617"/>
      <c r="SRD38" s="617"/>
      <c r="SRE38" s="617"/>
      <c r="SRF38" s="617"/>
      <c r="SRG38" s="617"/>
      <c r="SRH38" s="617"/>
      <c r="SRI38" s="617"/>
      <c r="SRJ38" s="617"/>
      <c r="SRK38" s="617"/>
      <c r="SRL38" s="617"/>
      <c r="SRM38" s="617"/>
      <c r="SRN38" s="617"/>
      <c r="SRO38" s="617"/>
      <c r="SRP38" s="617"/>
      <c r="SRQ38" s="617"/>
      <c r="SRR38" s="617"/>
      <c r="SRS38" s="617"/>
      <c r="SRT38" s="617"/>
      <c r="SRU38" s="617"/>
      <c r="SRV38" s="617"/>
      <c r="SRW38" s="617"/>
      <c r="SRX38" s="617"/>
      <c r="SRY38" s="617"/>
      <c r="SRZ38" s="617"/>
      <c r="SSA38" s="617"/>
      <c r="SSB38" s="617"/>
      <c r="SSC38" s="617"/>
      <c r="SSD38" s="617"/>
      <c r="SSE38" s="617"/>
      <c r="SSF38" s="617"/>
      <c r="SSG38" s="617"/>
      <c r="SSH38" s="617"/>
      <c r="SSI38" s="617"/>
      <c r="SSJ38" s="617"/>
      <c r="SSK38" s="617"/>
      <c r="SSL38" s="617"/>
      <c r="SSM38" s="617"/>
      <c r="SSN38" s="617"/>
      <c r="SSO38" s="617"/>
      <c r="SSP38" s="617"/>
      <c r="SSQ38" s="617"/>
      <c r="SSR38" s="617"/>
      <c r="SSS38" s="617"/>
      <c r="SST38" s="617"/>
      <c r="SSU38" s="617"/>
      <c r="SSV38" s="617"/>
      <c r="SSW38" s="617"/>
      <c r="SSX38" s="617"/>
      <c r="SSY38" s="617"/>
      <c r="SSZ38" s="617"/>
      <c r="STA38" s="617"/>
      <c r="STB38" s="617"/>
      <c r="STC38" s="617"/>
      <c r="STD38" s="617"/>
      <c r="STE38" s="617"/>
      <c r="STF38" s="617"/>
      <c r="STG38" s="617"/>
      <c r="STH38" s="617"/>
      <c r="STI38" s="617"/>
      <c r="STJ38" s="617"/>
      <c r="STK38" s="617"/>
      <c r="STL38" s="617"/>
      <c r="STM38" s="617"/>
      <c r="STN38" s="617"/>
      <c r="STO38" s="617"/>
      <c r="STP38" s="617"/>
      <c r="STQ38" s="617"/>
      <c r="STR38" s="617"/>
      <c r="STS38" s="617"/>
      <c r="STT38" s="617"/>
      <c r="STU38" s="617"/>
      <c r="STV38" s="617"/>
      <c r="STW38" s="617"/>
      <c r="STX38" s="617"/>
      <c r="STY38" s="617"/>
      <c r="STZ38" s="617"/>
      <c r="SUA38" s="617"/>
      <c r="SUB38" s="617"/>
      <c r="SUC38" s="617"/>
      <c r="SUD38" s="617"/>
      <c r="SUE38" s="617"/>
      <c r="SUF38" s="617"/>
      <c r="SUG38" s="617"/>
      <c r="SUH38" s="617"/>
      <c r="SUI38" s="617"/>
      <c r="SUJ38" s="617"/>
      <c r="SUK38" s="617"/>
      <c r="SUL38" s="617"/>
      <c r="SUM38" s="617"/>
      <c r="SUN38" s="617"/>
      <c r="SUO38" s="617"/>
      <c r="SUP38" s="617"/>
      <c r="SUQ38" s="617"/>
      <c r="SUR38" s="617"/>
      <c r="SUS38" s="617"/>
      <c r="SUT38" s="617"/>
      <c r="SUU38" s="617"/>
      <c r="SUV38" s="617"/>
      <c r="SUW38" s="617"/>
      <c r="SUX38" s="617"/>
      <c r="SUY38" s="617"/>
      <c r="SUZ38" s="617"/>
      <c r="SVA38" s="617"/>
      <c r="SVB38" s="617"/>
      <c r="SVC38" s="617"/>
      <c r="SVD38" s="617"/>
      <c r="SVE38" s="617"/>
      <c r="SVF38" s="617"/>
      <c r="SVG38" s="617"/>
      <c r="SVH38" s="617"/>
      <c r="SVI38" s="617"/>
      <c r="SVJ38" s="617"/>
      <c r="SVK38" s="617"/>
      <c r="SVL38" s="617"/>
      <c r="SVM38" s="617"/>
      <c r="SVN38" s="617"/>
      <c r="SVO38" s="617"/>
      <c r="SVP38" s="617"/>
      <c r="SVQ38" s="617"/>
      <c r="SVR38" s="617"/>
      <c r="SVS38" s="617"/>
      <c r="SVT38" s="617"/>
      <c r="SVU38" s="617"/>
      <c r="SVV38" s="617"/>
      <c r="SVW38" s="617"/>
      <c r="SVX38" s="617"/>
      <c r="SVY38" s="617"/>
      <c r="SVZ38" s="617"/>
      <c r="SWA38" s="617"/>
      <c r="SWB38" s="617"/>
      <c r="SWC38" s="617"/>
      <c r="SWD38" s="617"/>
      <c r="SWE38" s="617"/>
      <c r="SWF38" s="617"/>
      <c r="SWG38" s="617"/>
      <c r="SWH38" s="617"/>
      <c r="SWI38" s="617"/>
      <c r="SWJ38" s="617"/>
      <c r="SWK38" s="617"/>
      <c r="SWL38" s="617"/>
      <c r="SWM38" s="617"/>
      <c r="SWN38" s="617"/>
      <c r="SWO38" s="617"/>
      <c r="SWP38" s="617"/>
      <c r="SWQ38" s="617"/>
      <c r="SWR38" s="617"/>
      <c r="SWS38" s="617"/>
      <c r="SWT38" s="617"/>
      <c r="SWU38" s="617"/>
      <c r="SWV38" s="617"/>
      <c r="SWW38" s="617"/>
      <c r="SWX38" s="617"/>
      <c r="SWY38" s="617"/>
      <c r="SWZ38" s="617"/>
      <c r="SXA38" s="617"/>
      <c r="SXB38" s="617"/>
      <c r="SXC38" s="617"/>
      <c r="SXD38" s="617"/>
      <c r="SXE38" s="617"/>
      <c r="SXF38" s="617"/>
      <c r="SXG38" s="617"/>
      <c r="SXH38" s="617"/>
      <c r="SXI38" s="617"/>
      <c r="SXJ38" s="617"/>
      <c r="SXK38" s="617"/>
      <c r="SXL38" s="617"/>
      <c r="SXM38" s="617"/>
      <c r="SXN38" s="617"/>
      <c r="SXO38" s="617"/>
      <c r="SXP38" s="617"/>
      <c r="SXQ38" s="617"/>
      <c r="SXR38" s="617"/>
      <c r="SXS38" s="617"/>
      <c r="SXT38" s="617"/>
      <c r="SXU38" s="617"/>
      <c r="SXV38" s="617"/>
      <c r="SXW38" s="617"/>
      <c r="SXX38" s="617"/>
      <c r="SXY38" s="617"/>
      <c r="SXZ38" s="617"/>
      <c r="SYA38" s="617"/>
      <c r="SYB38" s="617"/>
      <c r="SYC38" s="617"/>
      <c r="SYD38" s="617"/>
      <c r="SYE38" s="617"/>
      <c r="SYF38" s="617"/>
      <c r="SYG38" s="617"/>
      <c r="SYH38" s="617"/>
      <c r="SYI38" s="617"/>
      <c r="SYJ38" s="617"/>
      <c r="SYK38" s="617"/>
      <c r="SYL38" s="617"/>
      <c r="SYM38" s="617"/>
      <c r="SYN38" s="617"/>
      <c r="SYO38" s="617"/>
      <c r="SYP38" s="617"/>
      <c r="SYQ38" s="617"/>
      <c r="SYR38" s="617"/>
      <c r="SYS38" s="617"/>
      <c r="SYT38" s="617"/>
      <c r="SYU38" s="617"/>
      <c r="SYV38" s="617"/>
      <c r="SYW38" s="617"/>
      <c r="SYX38" s="617"/>
      <c r="SYY38" s="617"/>
      <c r="SYZ38" s="617"/>
      <c r="SZA38" s="617"/>
      <c r="SZB38" s="617"/>
      <c r="SZC38" s="617"/>
      <c r="SZD38" s="617"/>
      <c r="SZE38" s="617"/>
      <c r="SZF38" s="617"/>
      <c r="SZG38" s="617"/>
      <c r="SZH38" s="617"/>
      <c r="SZI38" s="617"/>
      <c r="SZJ38" s="617"/>
      <c r="SZK38" s="617"/>
      <c r="SZL38" s="617"/>
      <c r="SZM38" s="617"/>
      <c r="SZN38" s="617"/>
      <c r="SZO38" s="617"/>
      <c r="SZP38" s="617"/>
      <c r="SZQ38" s="617"/>
      <c r="SZR38" s="617"/>
      <c r="SZS38" s="617"/>
      <c r="SZT38" s="617"/>
      <c r="SZU38" s="617"/>
      <c r="SZV38" s="617"/>
      <c r="SZW38" s="617"/>
      <c r="SZX38" s="617"/>
      <c r="SZY38" s="617"/>
      <c r="SZZ38" s="617"/>
      <c r="TAA38" s="617"/>
      <c r="TAB38" s="617"/>
      <c r="TAC38" s="617"/>
      <c r="TAD38" s="617"/>
      <c r="TAE38" s="617"/>
      <c r="TAF38" s="617"/>
      <c r="TAG38" s="617"/>
      <c r="TAH38" s="617"/>
      <c r="TAI38" s="617"/>
      <c r="TAJ38" s="617"/>
      <c r="TAK38" s="617"/>
      <c r="TAL38" s="617"/>
      <c r="TAM38" s="617"/>
      <c r="TAN38" s="617"/>
      <c r="TAO38" s="617"/>
      <c r="TAP38" s="617"/>
      <c r="TAQ38" s="617"/>
      <c r="TAR38" s="617"/>
      <c r="TAS38" s="617"/>
      <c r="TAT38" s="617"/>
      <c r="TAU38" s="617"/>
      <c r="TAV38" s="617"/>
      <c r="TAW38" s="617"/>
      <c r="TAX38" s="617"/>
      <c r="TAY38" s="617"/>
      <c r="TAZ38" s="617"/>
      <c r="TBA38" s="617"/>
      <c r="TBB38" s="617"/>
      <c r="TBC38" s="617"/>
      <c r="TBD38" s="617"/>
      <c r="TBE38" s="617"/>
      <c r="TBF38" s="617"/>
      <c r="TBG38" s="617"/>
      <c r="TBH38" s="617"/>
      <c r="TBI38" s="617"/>
      <c r="TBJ38" s="617"/>
      <c r="TBK38" s="617"/>
      <c r="TBL38" s="617"/>
      <c r="TBM38" s="617"/>
      <c r="TBN38" s="617"/>
      <c r="TBO38" s="617"/>
      <c r="TBP38" s="617"/>
      <c r="TBQ38" s="617"/>
      <c r="TBR38" s="617"/>
      <c r="TBS38" s="617"/>
      <c r="TBT38" s="617"/>
      <c r="TBU38" s="617"/>
      <c r="TBV38" s="617"/>
      <c r="TBW38" s="617"/>
      <c r="TBX38" s="617"/>
      <c r="TBY38" s="617"/>
      <c r="TBZ38" s="617"/>
      <c r="TCA38" s="617"/>
      <c r="TCB38" s="617"/>
      <c r="TCC38" s="617"/>
      <c r="TCD38" s="617"/>
      <c r="TCE38" s="617"/>
      <c r="TCF38" s="617"/>
      <c r="TCG38" s="617"/>
      <c r="TCH38" s="617"/>
      <c r="TCI38" s="617"/>
      <c r="TCJ38" s="617"/>
      <c r="TCK38" s="617"/>
      <c r="TCL38" s="617"/>
      <c r="TCM38" s="617"/>
      <c r="TCN38" s="617"/>
      <c r="TCO38" s="617"/>
      <c r="TCP38" s="617"/>
      <c r="TCQ38" s="617"/>
      <c r="TCR38" s="617"/>
      <c r="TCS38" s="617"/>
      <c r="TCT38" s="617"/>
      <c r="TCU38" s="617"/>
      <c r="TCV38" s="617"/>
      <c r="TCW38" s="617"/>
      <c r="TCX38" s="617"/>
      <c r="TCY38" s="617"/>
      <c r="TCZ38" s="617"/>
      <c r="TDA38" s="617"/>
      <c r="TDB38" s="617"/>
      <c r="TDC38" s="617"/>
      <c r="TDD38" s="617"/>
      <c r="TDE38" s="617"/>
      <c r="TDF38" s="617"/>
      <c r="TDG38" s="617"/>
      <c r="TDH38" s="617"/>
      <c r="TDI38" s="617"/>
      <c r="TDJ38" s="617"/>
      <c r="TDK38" s="617"/>
      <c r="TDL38" s="617"/>
      <c r="TDM38" s="617"/>
      <c r="TDN38" s="617"/>
      <c r="TDO38" s="617"/>
      <c r="TDP38" s="617"/>
      <c r="TDQ38" s="617"/>
      <c r="TDR38" s="617"/>
      <c r="TDS38" s="617"/>
      <c r="TDT38" s="617"/>
      <c r="TDU38" s="617"/>
      <c r="TDV38" s="617"/>
      <c r="TDW38" s="617"/>
      <c r="TDX38" s="617"/>
      <c r="TDY38" s="617"/>
      <c r="TDZ38" s="617"/>
      <c r="TEA38" s="617"/>
      <c r="TEB38" s="617"/>
      <c r="TEC38" s="617"/>
      <c r="TED38" s="617"/>
      <c r="TEE38" s="617"/>
      <c r="TEF38" s="617"/>
      <c r="TEG38" s="617"/>
      <c r="TEH38" s="617"/>
      <c r="TEI38" s="617"/>
      <c r="TEJ38" s="617"/>
      <c r="TEK38" s="617"/>
      <c r="TEL38" s="617"/>
      <c r="TEM38" s="617"/>
      <c r="TEN38" s="617"/>
      <c r="TEO38" s="617"/>
      <c r="TEP38" s="617"/>
      <c r="TEQ38" s="617"/>
      <c r="TER38" s="617"/>
      <c r="TES38" s="617"/>
      <c r="TET38" s="617"/>
      <c r="TEU38" s="617"/>
      <c r="TEV38" s="617"/>
      <c r="TEW38" s="617"/>
      <c r="TEX38" s="617"/>
      <c r="TEY38" s="617"/>
      <c r="TEZ38" s="617"/>
      <c r="TFA38" s="617"/>
      <c r="TFB38" s="617"/>
      <c r="TFC38" s="617"/>
      <c r="TFD38" s="617"/>
      <c r="TFE38" s="617"/>
      <c r="TFF38" s="617"/>
      <c r="TFG38" s="617"/>
      <c r="TFH38" s="617"/>
      <c r="TFI38" s="617"/>
      <c r="TFJ38" s="617"/>
      <c r="TFK38" s="617"/>
      <c r="TFL38" s="617"/>
      <c r="TFM38" s="617"/>
      <c r="TFN38" s="617"/>
      <c r="TFO38" s="617"/>
      <c r="TFP38" s="617"/>
      <c r="TFQ38" s="617"/>
      <c r="TFR38" s="617"/>
      <c r="TFS38" s="617"/>
      <c r="TFT38" s="617"/>
      <c r="TFU38" s="617"/>
      <c r="TFV38" s="617"/>
      <c r="TFW38" s="617"/>
      <c r="TFX38" s="617"/>
      <c r="TFY38" s="617"/>
      <c r="TFZ38" s="617"/>
      <c r="TGA38" s="617"/>
      <c r="TGB38" s="617"/>
      <c r="TGC38" s="617"/>
      <c r="TGD38" s="617"/>
      <c r="TGE38" s="617"/>
      <c r="TGF38" s="617"/>
      <c r="TGG38" s="617"/>
      <c r="TGH38" s="617"/>
      <c r="TGI38" s="617"/>
      <c r="TGJ38" s="617"/>
      <c r="TGK38" s="617"/>
      <c r="TGL38" s="617"/>
      <c r="TGM38" s="617"/>
      <c r="TGN38" s="617"/>
      <c r="TGO38" s="617"/>
      <c r="TGP38" s="617"/>
      <c r="TGQ38" s="617"/>
      <c r="TGR38" s="617"/>
      <c r="TGS38" s="617"/>
      <c r="TGT38" s="617"/>
      <c r="TGU38" s="617"/>
      <c r="TGV38" s="617"/>
      <c r="TGW38" s="617"/>
      <c r="TGX38" s="617"/>
      <c r="TGY38" s="617"/>
      <c r="TGZ38" s="617"/>
      <c r="THA38" s="617"/>
      <c r="THB38" s="617"/>
      <c r="THC38" s="617"/>
      <c r="THD38" s="617"/>
      <c r="THE38" s="617"/>
      <c r="THF38" s="617"/>
      <c r="THG38" s="617"/>
      <c r="THH38" s="617"/>
      <c r="THI38" s="617"/>
      <c r="THJ38" s="617"/>
      <c r="THK38" s="617"/>
      <c r="THL38" s="617"/>
      <c r="THM38" s="617"/>
      <c r="THN38" s="617"/>
      <c r="THO38" s="617"/>
      <c r="THP38" s="617"/>
      <c r="THQ38" s="617"/>
      <c r="THR38" s="617"/>
      <c r="THS38" s="617"/>
      <c r="THT38" s="617"/>
      <c r="THU38" s="617"/>
      <c r="THV38" s="617"/>
      <c r="THW38" s="617"/>
      <c r="THX38" s="617"/>
      <c r="THY38" s="617"/>
      <c r="THZ38" s="617"/>
      <c r="TIA38" s="617"/>
      <c r="TIB38" s="617"/>
      <c r="TIC38" s="617"/>
      <c r="TID38" s="617"/>
      <c r="TIE38" s="617"/>
      <c r="TIF38" s="617"/>
      <c r="TIG38" s="617"/>
      <c r="TIH38" s="617"/>
      <c r="TII38" s="617"/>
      <c r="TIJ38" s="617"/>
      <c r="TIK38" s="617"/>
      <c r="TIL38" s="617"/>
      <c r="TIM38" s="617"/>
      <c r="TIN38" s="617"/>
      <c r="TIO38" s="617"/>
      <c r="TIP38" s="617"/>
      <c r="TIQ38" s="617"/>
      <c r="TIR38" s="617"/>
      <c r="TIS38" s="617"/>
      <c r="TIT38" s="617"/>
      <c r="TIU38" s="617"/>
      <c r="TIV38" s="617"/>
      <c r="TIW38" s="617"/>
      <c r="TIX38" s="617"/>
      <c r="TIY38" s="617"/>
      <c r="TIZ38" s="617"/>
      <c r="TJA38" s="617"/>
      <c r="TJB38" s="617"/>
      <c r="TJC38" s="617"/>
      <c r="TJD38" s="617"/>
      <c r="TJE38" s="617"/>
      <c r="TJF38" s="617"/>
      <c r="TJG38" s="617"/>
      <c r="TJH38" s="617"/>
      <c r="TJI38" s="617"/>
      <c r="TJJ38" s="617"/>
      <c r="TJK38" s="617"/>
      <c r="TJL38" s="617"/>
      <c r="TJM38" s="617"/>
      <c r="TJN38" s="617"/>
      <c r="TJO38" s="617"/>
      <c r="TJP38" s="617"/>
      <c r="TJQ38" s="617"/>
      <c r="TJR38" s="617"/>
      <c r="TJS38" s="617"/>
      <c r="TJT38" s="617"/>
      <c r="TJU38" s="617"/>
      <c r="TJV38" s="617"/>
      <c r="TJW38" s="617"/>
      <c r="TJX38" s="617"/>
      <c r="TJY38" s="617"/>
      <c r="TJZ38" s="617"/>
      <c r="TKA38" s="617"/>
      <c r="TKB38" s="617"/>
      <c r="TKC38" s="617"/>
      <c r="TKD38" s="617"/>
      <c r="TKE38" s="617"/>
      <c r="TKF38" s="617"/>
      <c r="TKG38" s="617"/>
      <c r="TKH38" s="617"/>
      <c r="TKI38" s="617"/>
      <c r="TKJ38" s="617"/>
      <c r="TKK38" s="617"/>
      <c r="TKL38" s="617"/>
      <c r="TKM38" s="617"/>
      <c r="TKN38" s="617"/>
      <c r="TKO38" s="617"/>
      <c r="TKP38" s="617"/>
      <c r="TKQ38" s="617"/>
      <c r="TKR38" s="617"/>
      <c r="TKS38" s="617"/>
      <c r="TKT38" s="617"/>
      <c r="TKU38" s="617"/>
      <c r="TKV38" s="617"/>
      <c r="TKW38" s="617"/>
      <c r="TKX38" s="617"/>
      <c r="TKY38" s="617"/>
      <c r="TKZ38" s="617"/>
      <c r="TLA38" s="617"/>
      <c r="TLB38" s="617"/>
      <c r="TLC38" s="617"/>
      <c r="TLD38" s="617"/>
      <c r="TLE38" s="617"/>
      <c r="TLF38" s="617"/>
      <c r="TLG38" s="617"/>
      <c r="TLH38" s="617"/>
      <c r="TLI38" s="617"/>
      <c r="TLJ38" s="617"/>
      <c r="TLK38" s="617"/>
      <c r="TLL38" s="617"/>
      <c r="TLM38" s="617"/>
      <c r="TLN38" s="617"/>
      <c r="TLO38" s="617"/>
      <c r="TLP38" s="617"/>
      <c r="TLQ38" s="617"/>
      <c r="TLR38" s="617"/>
      <c r="TLS38" s="617"/>
      <c r="TLT38" s="617"/>
      <c r="TLU38" s="617"/>
      <c r="TLV38" s="617"/>
      <c r="TLW38" s="617"/>
      <c r="TLX38" s="617"/>
      <c r="TLY38" s="617"/>
      <c r="TLZ38" s="617"/>
      <c r="TMA38" s="617"/>
      <c r="TMB38" s="617"/>
      <c r="TMC38" s="617"/>
      <c r="TMD38" s="617"/>
      <c r="TME38" s="617"/>
      <c r="TMF38" s="617"/>
      <c r="TMG38" s="617"/>
      <c r="TMH38" s="617"/>
      <c r="TMI38" s="617"/>
      <c r="TMJ38" s="617"/>
      <c r="TMK38" s="617"/>
      <c r="TML38" s="617"/>
      <c r="TMM38" s="617"/>
      <c r="TMN38" s="617"/>
      <c r="TMO38" s="617"/>
      <c r="TMP38" s="617"/>
      <c r="TMQ38" s="617"/>
      <c r="TMR38" s="617"/>
      <c r="TMS38" s="617"/>
      <c r="TMT38" s="617"/>
      <c r="TMU38" s="617"/>
      <c r="TMV38" s="617"/>
      <c r="TMW38" s="617"/>
      <c r="TMX38" s="617"/>
      <c r="TMY38" s="617"/>
      <c r="TMZ38" s="617"/>
      <c r="TNA38" s="617"/>
      <c r="TNB38" s="617"/>
      <c r="TNC38" s="617"/>
      <c r="TND38" s="617"/>
      <c r="TNE38" s="617"/>
      <c r="TNF38" s="617"/>
      <c r="TNG38" s="617"/>
      <c r="TNH38" s="617"/>
      <c r="TNI38" s="617"/>
      <c r="TNJ38" s="617"/>
      <c r="TNK38" s="617"/>
      <c r="TNL38" s="617"/>
      <c r="TNM38" s="617"/>
      <c r="TNN38" s="617"/>
      <c r="TNO38" s="617"/>
      <c r="TNP38" s="617"/>
      <c r="TNQ38" s="617"/>
      <c r="TNR38" s="617"/>
      <c r="TNS38" s="617"/>
      <c r="TNT38" s="617"/>
      <c r="TNU38" s="617"/>
      <c r="TNV38" s="617"/>
      <c r="TNW38" s="617"/>
      <c r="TNX38" s="617"/>
      <c r="TNY38" s="617"/>
      <c r="TNZ38" s="617"/>
      <c r="TOA38" s="617"/>
      <c r="TOB38" s="617"/>
      <c r="TOC38" s="617"/>
      <c r="TOD38" s="617"/>
      <c r="TOE38" s="617"/>
      <c r="TOF38" s="617"/>
      <c r="TOG38" s="617"/>
      <c r="TOH38" s="617"/>
      <c r="TOI38" s="617"/>
      <c r="TOJ38" s="617"/>
      <c r="TOK38" s="617"/>
      <c r="TOL38" s="617"/>
      <c r="TOM38" s="617"/>
      <c r="TON38" s="617"/>
      <c r="TOO38" s="617"/>
      <c r="TOP38" s="617"/>
      <c r="TOQ38" s="617"/>
      <c r="TOR38" s="617"/>
      <c r="TOS38" s="617"/>
      <c r="TOT38" s="617"/>
      <c r="TOU38" s="617"/>
      <c r="TOV38" s="617"/>
      <c r="TOW38" s="617"/>
      <c r="TOX38" s="617"/>
      <c r="TOY38" s="617"/>
      <c r="TOZ38" s="617"/>
      <c r="TPA38" s="617"/>
      <c r="TPB38" s="617"/>
      <c r="TPC38" s="617"/>
      <c r="TPD38" s="617"/>
      <c r="TPE38" s="617"/>
      <c r="TPF38" s="617"/>
      <c r="TPG38" s="617"/>
      <c r="TPH38" s="617"/>
      <c r="TPI38" s="617"/>
      <c r="TPJ38" s="617"/>
      <c r="TPK38" s="617"/>
      <c r="TPL38" s="617"/>
      <c r="TPM38" s="617"/>
      <c r="TPN38" s="617"/>
      <c r="TPO38" s="617"/>
      <c r="TPP38" s="617"/>
      <c r="TPQ38" s="617"/>
      <c r="TPR38" s="617"/>
      <c r="TPS38" s="617"/>
      <c r="TPT38" s="617"/>
      <c r="TPU38" s="617"/>
      <c r="TPV38" s="617"/>
      <c r="TPW38" s="617"/>
      <c r="TPX38" s="617"/>
      <c r="TPY38" s="617"/>
      <c r="TPZ38" s="617"/>
      <c r="TQA38" s="617"/>
      <c r="TQB38" s="617"/>
      <c r="TQC38" s="617"/>
      <c r="TQD38" s="617"/>
      <c r="TQE38" s="617"/>
      <c r="TQF38" s="617"/>
      <c r="TQG38" s="617"/>
      <c r="TQH38" s="617"/>
      <c r="TQI38" s="617"/>
      <c r="TQJ38" s="617"/>
      <c r="TQK38" s="617"/>
      <c r="TQL38" s="617"/>
      <c r="TQM38" s="617"/>
      <c r="TQN38" s="617"/>
      <c r="TQO38" s="617"/>
      <c r="TQP38" s="617"/>
      <c r="TQQ38" s="617"/>
      <c r="TQR38" s="617"/>
      <c r="TQS38" s="617"/>
      <c r="TQT38" s="617"/>
      <c r="TQU38" s="617"/>
      <c r="TQV38" s="617"/>
      <c r="TQW38" s="617"/>
      <c r="TQX38" s="617"/>
      <c r="TQY38" s="617"/>
      <c r="TQZ38" s="617"/>
      <c r="TRA38" s="617"/>
      <c r="TRB38" s="617"/>
      <c r="TRC38" s="617"/>
      <c r="TRD38" s="617"/>
      <c r="TRE38" s="617"/>
      <c r="TRF38" s="617"/>
      <c r="TRG38" s="617"/>
      <c r="TRH38" s="617"/>
      <c r="TRI38" s="617"/>
      <c r="TRJ38" s="617"/>
      <c r="TRK38" s="617"/>
      <c r="TRL38" s="617"/>
      <c r="TRM38" s="617"/>
      <c r="TRN38" s="617"/>
      <c r="TRO38" s="617"/>
      <c r="TRP38" s="617"/>
      <c r="TRQ38" s="617"/>
      <c r="TRR38" s="617"/>
      <c r="TRS38" s="617"/>
      <c r="TRT38" s="617"/>
      <c r="TRU38" s="617"/>
      <c r="TRV38" s="617"/>
      <c r="TRW38" s="617"/>
      <c r="TRX38" s="617"/>
      <c r="TRY38" s="617"/>
      <c r="TRZ38" s="617"/>
      <c r="TSA38" s="617"/>
      <c r="TSB38" s="617"/>
      <c r="TSC38" s="617"/>
      <c r="TSD38" s="617"/>
      <c r="TSE38" s="617"/>
      <c r="TSF38" s="617"/>
      <c r="TSG38" s="617"/>
      <c r="TSH38" s="617"/>
      <c r="TSI38" s="617"/>
      <c r="TSJ38" s="617"/>
      <c r="TSK38" s="617"/>
      <c r="TSL38" s="617"/>
      <c r="TSM38" s="617"/>
      <c r="TSN38" s="617"/>
      <c r="TSO38" s="617"/>
      <c r="TSP38" s="617"/>
      <c r="TSQ38" s="617"/>
      <c r="TSR38" s="617"/>
      <c r="TSS38" s="617"/>
      <c r="TST38" s="617"/>
      <c r="TSU38" s="617"/>
      <c r="TSV38" s="617"/>
      <c r="TSW38" s="617"/>
      <c r="TSX38" s="617"/>
      <c r="TSY38" s="617"/>
      <c r="TSZ38" s="617"/>
      <c r="TTA38" s="617"/>
      <c r="TTB38" s="617"/>
      <c r="TTC38" s="617"/>
      <c r="TTD38" s="617"/>
      <c r="TTE38" s="617"/>
      <c r="TTF38" s="617"/>
      <c r="TTG38" s="617"/>
      <c r="TTH38" s="617"/>
      <c r="TTI38" s="617"/>
      <c r="TTJ38" s="617"/>
      <c r="TTK38" s="617"/>
      <c r="TTL38" s="617"/>
      <c r="TTM38" s="617"/>
      <c r="TTN38" s="617"/>
      <c r="TTO38" s="617"/>
      <c r="TTP38" s="617"/>
      <c r="TTQ38" s="617"/>
      <c r="TTR38" s="617"/>
      <c r="TTS38" s="617"/>
      <c r="TTT38" s="617"/>
      <c r="TTU38" s="617"/>
      <c r="TTV38" s="617"/>
      <c r="TTW38" s="617"/>
      <c r="TTX38" s="617"/>
      <c r="TTY38" s="617"/>
      <c r="TTZ38" s="617"/>
      <c r="TUA38" s="617"/>
      <c r="TUB38" s="617"/>
      <c r="TUC38" s="617"/>
      <c r="TUD38" s="617"/>
      <c r="TUE38" s="617"/>
      <c r="TUF38" s="617"/>
      <c r="TUG38" s="617"/>
      <c r="TUH38" s="617"/>
      <c r="TUI38" s="617"/>
      <c r="TUJ38" s="617"/>
      <c r="TUK38" s="617"/>
      <c r="TUL38" s="617"/>
      <c r="TUM38" s="617"/>
      <c r="TUN38" s="617"/>
      <c r="TUO38" s="617"/>
      <c r="TUP38" s="617"/>
      <c r="TUQ38" s="617"/>
      <c r="TUR38" s="617"/>
      <c r="TUS38" s="617"/>
      <c r="TUT38" s="617"/>
      <c r="TUU38" s="617"/>
      <c r="TUV38" s="617"/>
      <c r="TUW38" s="617"/>
      <c r="TUX38" s="617"/>
      <c r="TUY38" s="617"/>
      <c r="TUZ38" s="617"/>
      <c r="TVA38" s="617"/>
      <c r="TVB38" s="617"/>
      <c r="TVC38" s="617"/>
      <c r="TVD38" s="617"/>
      <c r="TVE38" s="617"/>
      <c r="TVF38" s="617"/>
      <c r="TVG38" s="617"/>
      <c r="TVH38" s="617"/>
      <c r="TVI38" s="617"/>
      <c r="TVJ38" s="617"/>
      <c r="TVK38" s="617"/>
      <c r="TVL38" s="617"/>
      <c r="TVM38" s="617"/>
      <c r="TVN38" s="617"/>
      <c r="TVO38" s="617"/>
      <c r="TVP38" s="617"/>
      <c r="TVQ38" s="617"/>
      <c r="TVR38" s="617"/>
      <c r="TVS38" s="617"/>
      <c r="TVT38" s="617"/>
      <c r="TVU38" s="617"/>
      <c r="TVV38" s="617"/>
      <c r="TVW38" s="617"/>
      <c r="TVX38" s="617"/>
      <c r="TVY38" s="617"/>
      <c r="TVZ38" s="617"/>
      <c r="TWA38" s="617"/>
      <c r="TWB38" s="617"/>
      <c r="TWC38" s="617"/>
      <c r="TWD38" s="617"/>
      <c r="TWE38" s="617"/>
      <c r="TWF38" s="617"/>
      <c r="TWG38" s="617"/>
      <c r="TWH38" s="617"/>
      <c r="TWI38" s="617"/>
      <c r="TWJ38" s="617"/>
      <c r="TWK38" s="617"/>
      <c r="TWL38" s="617"/>
      <c r="TWM38" s="617"/>
      <c r="TWN38" s="617"/>
      <c r="TWO38" s="617"/>
      <c r="TWP38" s="617"/>
      <c r="TWQ38" s="617"/>
      <c r="TWR38" s="617"/>
      <c r="TWS38" s="617"/>
      <c r="TWT38" s="617"/>
      <c r="TWU38" s="617"/>
      <c r="TWV38" s="617"/>
      <c r="TWW38" s="617"/>
      <c r="TWX38" s="617"/>
      <c r="TWY38" s="617"/>
      <c r="TWZ38" s="617"/>
      <c r="TXA38" s="617"/>
      <c r="TXB38" s="617"/>
      <c r="TXC38" s="617"/>
      <c r="TXD38" s="617"/>
      <c r="TXE38" s="617"/>
      <c r="TXF38" s="617"/>
      <c r="TXG38" s="617"/>
      <c r="TXH38" s="617"/>
      <c r="TXI38" s="617"/>
      <c r="TXJ38" s="617"/>
      <c r="TXK38" s="617"/>
      <c r="TXL38" s="617"/>
      <c r="TXM38" s="617"/>
      <c r="TXN38" s="617"/>
      <c r="TXO38" s="617"/>
      <c r="TXP38" s="617"/>
      <c r="TXQ38" s="617"/>
      <c r="TXR38" s="617"/>
      <c r="TXS38" s="617"/>
      <c r="TXT38" s="617"/>
      <c r="TXU38" s="617"/>
      <c r="TXV38" s="617"/>
      <c r="TXW38" s="617"/>
      <c r="TXX38" s="617"/>
      <c r="TXY38" s="617"/>
      <c r="TXZ38" s="617"/>
      <c r="TYA38" s="617"/>
      <c r="TYB38" s="617"/>
      <c r="TYC38" s="617"/>
      <c r="TYD38" s="617"/>
      <c r="TYE38" s="617"/>
      <c r="TYF38" s="617"/>
      <c r="TYG38" s="617"/>
      <c r="TYH38" s="617"/>
      <c r="TYI38" s="617"/>
      <c r="TYJ38" s="617"/>
      <c r="TYK38" s="617"/>
      <c r="TYL38" s="617"/>
      <c r="TYM38" s="617"/>
      <c r="TYN38" s="617"/>
      <c r="TYO38" s="617"/>
      <c r="TYP38" s="617"/>
      <c r="TYQ38" s="617"/>
      <c r="TYR38" s="617"/>
      <c r="TYS38" s="617"/>
      <c r="TYT38" s="617"/>
      <c r="TYU38" s="617"/>
      <c r="TYV38" s="617"/>
      <c r="TYW38" s="617"/>
      <c r="TYX38" s="617"/>
      <c r="TYY38" s="617"/>
      <c r="TYZ38" s="617"/>
      <c r="TZA38" s="617"/>
      <c r="TZB38" s="617"/>
      <c r="TZC38" s="617"/>
      <c r="TZD38" s="617"/>
      <c r="TZE38" s="617"/>
      <c r="TZF38" s="617"/>
      <c r="TZG38" s="617"/>
      <c r="TZH38" s="617"/>
      <c r="TZI38" s="617"/>
      <c r="TZJ38" s="617"/>
      <c r="TZK38" s="617"/>
      <c r="TZL38" s="617"/>
      <c r="TZM38" s="617"/>
      <c r="TZN38" s="617"/>
      <c r="TZO38" s="617"/>
      <c r="TZP38" s="617"/>
      <c r="TZQ38" s="617"/>
      <c r="TZR38" s="617"/>
      <c r="TZS38" s="617"/>
      <c r="TZT38" s="617"/>
      <c r="TZU38" s="617"/>
      <c r="TZV38" s="617"/>
      <c r="TZW38" s="617"/>
      <c r="TZX38" s="617"/>
      <c r="TZY38" s="617"/>
      <c r="TZZ38" s="617"/>
      <c r="UAA38" s="617"/>
      <c r="UAB38" s="617"/>
      <c r="UAC38" s="617"/>
      <c r="UAD38" s="617"/>
      <c r="UAE38" s="617"/>
      <c r="UAF38" s="617"/>
      <c r="UAG38" s="617"/>
      <c r="UAH38" s="617"/>
      <c r="UAI38" s="617"/>
      <c r="UAJ38" s="617"/>
      <c r="UAK38" s="617"/>
      <c r="UAL38" s="617"/>
      <c r="UAM38" s="617"/>
      <c r="UAN38" s="617"/>
      <c r="UAO38" s="617"/>
      <c r="UAP38" s="617"/>
      <c r="UAQ38" s="617"/>
      <c r="UAR38" s="617"/>
      <c r="UAS38" s="617"/>
      <c r="UAT38" s="617"/>
      <c r="UAU38" s="617"/>
      <c r="UAV38" s="617"/>
      <c r="UAW38" s="617"/>
      <c r="UAX38" s="617"/>
      <c r="UAY38" s="617"/>
      <c r="UAZ38" s="617"/>
      <c r="UBA38" s="617"/>
      <c r="UBB38" s="617"/>
      <c r="UBC38" s="617"/>
      <c r="UBD38" s="617"/>
      <c r="UBE38" s="617"/>
      <c r="UBF38" s="617"/>
      <c r="UBG38" s="617"/>
      <c r="UBH38" s="617"/>
      <c r="UBI38" s="617"/>
      <c r="UBJ38" s="617"/>
      <c r="UBK38" s="617"/>
      <c r="UBL38" s="617"/>
      <c r="UBM38" s="617"/>
      <c r="UBN38" s="617"/>
      <c r="UBO38" s="617"/>
      <c r="UBP38" s="617"/>
      <c r="UBQ38" s="617"/>
      <c r="UBR38" s="617"/>
      <c r="UBS38" s="617"/>
      <c r="UBT38" s="617"/>
      <c r="UBU38" s="617"/>
      <c r="UBV38" s="617"/>
      <c r="UBW38" s="617"/>
      <c r="UBX38" s="617"/>
      <c r="UBY38" s="617"/>
      <c r="UBZ38" s="617"/>
      <c r="UCA38" s="617"/>
      <c r="UCB38" s="617"/>
      <c r="UCC38" s="617"/>
      <c r="UCD38" s="617"/>
      <c r="UCE38" s="617"/>
      <c r="UCF38" s="617"/>
      <c r="UCG38" s="617"/>
      <c r="UCH38" s="617"/>
      <c r="UCI38" s="617"/>
      <c r="UCJ38" s="617"/>
      <c r="UCK38" s="617"/>
      <c r="UCL38" s="617"/>
      <c r="UCM38" s="617"/>
      <c r="UCN38" s="617"/>
      <c r="UCO38" s="617"/>
      <c r="UCP38" s="617"/>
      <c r="UCQ38" s="617"/>
      <c r="UCR38" s="617"/>
      <c r="UCS38" s="617"/>
      <c r="UCT38" s="617"/>
      <c r="UCU38" s="617"/>
      <c r="UCV38" s="617"/>
      <c r="UCW38" s="617"/>
      <c r="UCX38" s="617"/>
      <c r="UCY38" s="617"/>
      <c r="UCZ38" s="617"/>
      <c r="UDA38" s="617"/>
      <c r="UDB38" s="617"/>
      <c r="UDC38" s="617"/>
      <c r="UDD38" s="617"/>
      <c r="UDE38" s="617"/>
      <c r="UDF38" s="617"/>
      <c r="UDG38" s="617"/>
      <c r="UDH38" s="617"/>
      <c r="UDI38" s="617"/>
      <c r="UDJ38" s="617"/>
      <c r="UDK38" s="617"/>
      <c r="UDL38" s="617"/>
      <c r="UDM38" s="617"/>
      <c r="UDN38" s="617"/>
      <c r="UDO38" s="617"/>
      <c r="UDP38" s="617"/>
      <c r="UDQ38" s="617"/>
      <c r="UDR38" s="617"/>
      <c r="UDS38" s="617"/>
      <c r="UDT38" s="617"/>
      <c r="UDU38" s="617"/>
      <c r="UDV38" s="617"/>
      <c r="UDW38" s="617"/>
      <c r="UDX38" s="617"/>
      <c r="UDY38" s="617"/>
      <c r="UDZ38" s="617"/>
      <c r="UEA38" s="617"/>
      <c r="UEB38" s="617"/>
      <c r="UEC38" s="617"/>
      <c r="UED38" s="617"/>
      <c r="UEE38" s="617"/>
      <c r="UEF38" s="617"/>
      <c r="UEG38" s="617"/>
      <c r="UEH38" s="617"/>
      <c r="UEI38" s="617"/>
      <c r="UEJ38" s="617"/>
      <c r="UEK38" s="617"/>
      <c r="UEL38" s="617"/>
      <c r="UEM38" s="617"/>
      <c r="UEN38" s="617"/>
      <c r="UEO38" s="617"/>
      <c r="UEP38" s="617"/>
      <c r="UEQ38" s="617"/>
      <c r="UER38" s="617"/>
      <c r="UES38" s="617"/>
      <c r="UET38" s="617"/>
      <c r="UEU38" s="617"/>
      <c r="UEV38" s="617"/>
      <c r="UEW38" s="617"/>
      <c r="UEX38" s="617"/>
      <c r="UEY38" s="617"/>
      <c r="UEZ38" s="617"/>
      <c r="UFA38" s="617"/>
      <c r="UFB38" s="617"/>
      <c r="UFC38" s="617"/>
      <c r="UFD38" s="617"/>
      <c r="UFE38" s="617"/>
      <c r="UFF38" s="617"/>
      <c r="UFG38" s="617"/>
      <c r="UFH38" s="617"/>
      <c r="UFI38" s="617"/>
      <c r="UFJ38" s="617"/>
      <c r="UFK38" s="617"/>
      <c r="UFL38" s="617"/>
      <c r="UFM38" s="617"/>
      <c r="UFN38" s="617"/>
      <c r="UFO38" s="617"/>
      <c r="UFP38" s="617"/>
      <c r="UFQ38" s="617"/>
      <c r="UFR38" s="617"/>
      <c r="UFS38" s="617"/>
      <c r="UFT38" s="617"/>
      <c r="UFU38" s="617"/>
      <c r="UFV38" s="617"/>
      <c r="UFW38" s="617"/>
      <c r="UFX38" s="617"/>
      <c r="UFY38" s="617"/>
      <c r="UFZ38" s="617"/>
      <c r="UGA38" s="617"/>
      <c r="UGB38" s="617"/>
      <c r="UGC38" s="617"/>
      <c r="UGD38" s="617"/>
      <c r="UGE38" s="617"/>
      <c r="UGF38" s="617"/>
      <c r="UGG38" s="617"/>
      <c r="UGH38" s="617"/>
      <c r="UGI38" s="617"/>
      <c r="UGJ38" s="617"/>
      <c r="UGK38" s="617"/>
      <c r="UGL38" s="617"/>
      <c r="UGM38" s="617"/>
      <c r="UGN38" s="617"/>
      <c r="UGO38" s="617"/>
      <c r="UGP38" s="617"/>
      <c r="UGQ38" s="617"/>
      <c r="UGR38" s="617"/>
      <c r="UGS38" s="617"/>
      <c r="UGT38" s="617"/>
      <c r="UGU38" s="617"/>
      <c r="UGV38" s="617"/>
      <c r="UGW38" s="617"/>
      <c r="UGX38" s="617"/>
      <c r="UGY38" s="617"/>
      <c r="UGZ38" s="617"/>
      <c r="UHA38" s="617"/>
      <c r="UHB38" s="617"/>
      <c r="UHC38" s="617"/>
      <c r="UHD38" s="617"/>
      <c r="UHE38" s="617"/>
      <c r="UHF38" s="617"/>
      <c r="UHG38" s="617"/>
      <c r="UHH38" s="617"/>
      <c r="UHI38" s="617"/>
      <c r="UHJ38" s="617"/>
      <c r="UHK38" s="617"/>
      <c r="UHL38" s="617"/>
      <c r="UHM38" s="617"/>
      <c r="UHN38" s="617"/>
      <c r="UHO38" s="617"/>
      <c r="UHP38" s="617"/>
      <c r="UHQ38" s="617"/>
      <c r="UHR38" s="617"/>
      <c r="UHS38" s="617"/>
      <c r="UHT38" s="617"/>
      <c r="UHU38" s="617"/>
      <c r="UHV38" s="617"/>
      <c r="UHW38" s="617"/>
      <c r="UHX38" s="617"/>
      <c r="UHY38" s="617"/>
      <c r="UHZ38" s="617"/>
      <c r="UIA38" s="617"/>
      <c r="UIB38" s="617"/>
      <c r="UIC38" s="617"/>
      <c r="UID38" s="617"/>
      <c r="UIE38" s="617"/>
      <c r="UIF38" s="617"/>
      <c r="UIG38" s="617"/>
      <c r="UIH38" s="617"/>
      <c r="UII38" s="617"/>
      <c r="UIJ38" s="617"/>
      <c r="UIK38" s="617"/>
      <c r="UIL38" s="617"/>
      <c r="UIM38" s="617"/>
      <c r="UIN38" s="617"/>
      <c r="UIO38" s="617"/>
      <c r="UIP38" s="617"/>
      <c r="UIQ38" s="617"/>
      <c r="UIR38" s="617"/>
      <c r="UIS38" s="617"/>
      <c r="UIT38" s="617"/>
      <c r="UIU38" s="617"/>
      <c r="UIV38" s="617"/>
      <c r="UIW38" s="617"/>
      <c r="UIX38" s="617"/>
      <c r="UIY38" s="617"/>
      <c r="UIZ38" s="617"/>
      <c r="UJA38" s="617"/>
      <c r="UJB38" s="617"/>
      <c r="UJC38" s="617"/>
      <c r="UJD38" s="617"/>
      <c r="UJE38" s="617"/>
      <c r="UJF38" s="617"/>
      <c r="UJG38" s="617"/>
      <c r="UJH38" s="617"/>
      <c r="UJI38" s="617"/>
      <c r="UJJ38" s="617"/>
      <c r="UJK38" s="617"/>
      <c r="UJL38" s="617"/>
      <c r="UJM38" s="617"/>
      <c r="UJN38" s="617"/>
      <c r="UJO38" s="617"/>
      <c r="UJP38" s="617"/>
      <c r="UJQ38" s="617"/>
      <c r="UJR38" s="617"/>
      <c r="UJS38" s="617"/>
      <c r="UJT38" s="617"/>
      <c r="UJU38" s="617"/>
      <c r="UJV38" s="617"/>
      <c r="UJW38" s="617"/>
      <c r="UJX38" s="617"/>
      <c r="UJY38" s="617"/>
      <c r="UJZ38" s="617"/>
      <c r="UKA38" s="617"/>
      <c r="UKB38" s="617"/>
      <c r="UKC38" s="617"/>
      <c r="UKD38" s="617"/>
      <c r="UKE38" s="617"/>
      <c r="UKF38" s="617"/>
      <c r="UKG38" s="617"/>
      <c r="UKH38" s="617"/>
      <c r="UKI38" s="617"/>
      <c r="UKJ38" s="617"/>
      <c r="UKK38" s="617"/>
      <c r="UKL38" s="617"/>
      <c r="UKM38" s="617"/>
      <c r="UKN38" s="617"/>
      <c r="UKO38" s="617"/>
      <c r="UKP38" s="617"/>
      <c r="UKQ38" s="617"/>
      <c r="UKR38" s="617"/>
      <c r="UKS38" s="617"/>
      <c r="UKT38" s="617"/>
      <c r="UKU38" s="617"/>
      <c r="UKV38" s="617"/>
      <c r="UKW38" s="617"/>
      <c r="UKX38" s="617"/>
      <c r="UKY38" s="617"/>
      <c r="UKZ38" s="617"/>
      <c r="ULA38" s="617"/>
      <c r="ULB38" s="617"/>
      <c r="ULC38" s="617"/>
      <c r="ULD38" s="617"/>
      <c r="ULE38" s="617"/>
      <c r="ULF38" s="617"/>
      <c r="ULG38" s="617"/>
      <c r="ULH38" s="617"/>
      <c r="ULI38" s="617"/>
      <c r="ULJ38" s="617"/>
      <c r="ULK38" s="617"/>
      <c r="ULL38" s="617"/>
      <c r="ULM38" s="617"/>
      <c r="ULN38" s="617"/>
      <c r="ULO38" s="617"/>
      <c r="ULP38" s="617"/>
      <c r="ULQ38" s="617"/>
      <c r="ULR38" s="617"/>
      <c r="ULS38" s="617"/>
      <c r="ULT38" s="617"/>
      <c r="ULU38" s="617"/>
      <c r="ULV38" s="617"/>
      <c r="ULW38" s="617"/>
      <c r="ULX38" s="617"/>
      <c r="ULY38" s="617"/>
      <c r="ULZ38" s="617"/>
      <c r="UMA38" s="617"/>
      <c r="UMB38" s="617"/>
      <c r="UMC38" s="617"/>
      <c r="UMD38" s="617"/>
      <c r="UME38" s="617"/>
      <c r="UMF38" s="617"/>
      <c r="UMG38" s="617"/>
      <c r="UMH38" s="617"/>
      <c r="UMI38" s="617"/>
      <c r="UMJ38" s="617"/>
      <c r="UMK38" s="617"/>
      <c r="UML38" s="617"/>
      <c r="UMM38" s="617"/>
      <c r="UMN38" s="617"/>
      <c r="UMO38" s="617"/>
      <c r="UMP38" s="617"/>
      <c r="UMQ38" s="617"/>
      <c r="UMR38" s="617"/>
      <c r="UMS38" s="617"/>
      <c r="UMT38" s="617"/>
      <c r="UMU38" s="617"/>
      <c r="UMV38" s="617"/>
      <c r="UMW38" s="617"/>
      <c r="UMX38" s="617"/>
      <c r="UMY38" s="617"/>
      <c r="UMZ38" s="617"/>
      <c r="UNA38" s="617"/>
      <c r="UNB38" s="617"/>
      <c r="UNC38" s="617"/>
      <c r="UND38" s="617"/>
      <c r="UNE38" s="617"/>
      <c r="UNF38" s="617"/>
      <c r="UNG38" s="617"/>
      <c r="UNH38" s="617"/>
      <c r="UNI38" s="617"/>
      <c r="UNJ38" s="617"/>
      <c r="UNK38" s="617"/>
      <c r="UNL38" s="617"/>
      <c r="UNM38" s="617"/>
      <c r="UNN38" s="617"/>
      <c r="UNO38" s="617"/>
      <c r="UNP38" s="617"/>
      <c r="UNQ38" s="617"/>
      <c r="UNR38" s="617"/>
      <c r="UNS38" s="617"/>
      <c r="UNT38" s="617"/>
      <c r="UNU38" s="617"/>
      <c r="UNV38" s="617"/>
      <c r="UNW38" s="617"/>
      <c r="UNX38" s="617"/>
      <c r="UNY38" s="617"/>
      <c r="UNZ38" s="617"/>
      <c r="UOA38" s="617"/>
      <c r="UOB38" s="617"/>
      <c r="UOC38" s="617"/>
      <c r="UOD38" s="617"/>
      <c r="UOE38" s="617"/>
      <c r="UOF38" s="617"/>
      <c r="UOG38" s="617"/>
      <c r="UOH38" s="617"/>
      <c r="UOI38" s="617"/>
      <c r="UOJ38" s="617"/>
      <c r="UOK38" s="617"/>
      <c r="UOL38" s="617"/>
      <c r="UOM38" s="617"/>
      <c r="UON38" s="617"/>
      <c r="UOO38" s="617"/>
      <c r="UOP38" s="617"/>
      <c r="UOQ38" s="617"/>
      <c r="UOR38" s="617"/>
      <c r="UOS38" s="617"/>
      <c r="UOT38" s="617"/>
      <c r="UOU38" s="617"/>
      <c r="UOV38" s="617"/>
      <c r="UOW38" s="617"/>
      <c r="UOX38" s="617"/>
      <c r="UOY38" s="617"/>
      <c r="UOZ38" s="617"/>
      <c r="UPA38" s="617"/>
      <c r="UPB38" s="617"/>
      <c r="UPC38" s="617"/>
      <c r="UPD38" s="617"/>
      <c r="UPE38" s="617"/>
      <c r="UPF38" s="617"/>
      <c r="UPG38" s="617"/>
      <c r="UPH38" s="617"/>
      <c r="UPI38" s="617"/>
      <c r="UPJ38" s="617"/>
      <c r="UPK38" s="617"/>
      <c r="UPL38" s="617"/>
      <c r="UPM38" s="617"/>
      <c r="UPN38" s="617"/>
      <c r="UPO38" s="617"/>
      <c r="UPP38" s="617"/>
      <c r="UPQ38" s="617"/>
      <c r="UPR38" s="617"/>
      <c r="UPS38" s="617"/>
      <c r="UPT38" s="617"/>
      <c r="UPU38" s="617"/>
      <c r="UPV38" s="617"/>
      <c r="UPW38" s="617"/>
      <c r="UPX38" s="617"/>
      <c r="UPY38" s="617"/>
      <c r="UPZ38" s="617"/>
      <c r="UQA38" s="617"/>
      <c r="UQB38" s="617"/>
      <c r="UQC38" s="617"/>
      <c r="UQD38" s="617"/>
      <c r="UQE38" s="617"/>
      <c r="UQF38" s="617"/>
      <c r="UQG38" s="617"/>
      <c r="UQH38" s="617"/>
      <c r="UQI38" s="617"/>
      <c r="UQJ38" s="617"/>
      <c r="UQK38" s="617"/>
      <c r="UQL38" s="617"/>
      <c r="UQM38" s="617"/>
      <c r="UQN38" s="617"/>
      <c r="UQO38" s="617"/>
      <c r="UQP38" s="617"/>
      <c r="UQQ38" s="617"/>
      <c r="UQR38" s="617"/>
      <c r="UQS38" s="617"/>
      <c r="UQT38" s="617"/>
      <c r="UQU38" s="617"/>
      <c r="UQV38" s="617"/>
      <c r="UQW38" s="617"/>
      <c r="UQX38" s="617"/>
      <c r="UQY38" s="617"/>
      <c r="UQZ38" s="617"/>
      <c r="URA38" s="617"/>
      <c r="URB38" s="617"/>
      <c r="URC38" s="617"/>
      <c r="URD38" s="617"/>
      <c r="URE38" s="617"/>
      <c r="URF38" s="617"/>
      <c r="URG38" s="617"/>
      <c r="URH38" s="617"/>
      <c r="URI38" s="617"/>
      <c r="URJ38" s="617"/>
      <c r="URK38" s="617"/>
      <c r="URL38" s="617"/>
      <c r="URM38" s="617"/>
      <c r="URN38" s="617"/>
      <c r="URO38" s="617"/>
      <c r="URP38" s="617"/>
      <c r="URQ38" s="617"/>
      <c r="URR38" s="617"/>
      <c r="URS38" s="617"/>
      <c r="URT38" s="617"/>
      <c r="URU38" s="617"/>
      <c r="URV38" s="617"/>
      <c r="URW38" s="617"/>
      <c r="URX38" s="617"/>
      <c r="URY38" s="617"/>
      <c r="URZ38" s="617"/>
      <c r="USA38" s="617"/>
      <c r="USB38" s="617"/>
      <c r="USC38" s="617"/>
      <c r="USD38" s="617"/>
      <c r="USE38" s="617"/>
      <c r="USF38" s="617"/>
      <c r="USG38" s="617"/>
      <c r="USH38" s="617"/>
      <c r="USI38" s="617"/>
      <c r="USJ38" s="617"/>
      <c r="USK38" s="617"/>
      <c r="USL38" s="617"/>
      <c r="USM38" s="617"/>
      <c r="USN38" s="617"/>
      <c r="USO38" s="617"/>
      <c r="USP38" s="617"/>
      <c r="USQ38" s="617"/>
      <c r="USR38" s="617"/>
      <c r="USS38" s="617"/>
      <c r="UST38" s="617"/>
      <c r="USU38" s="617"/>
      <c r="USV38" s="617"/>
      <c r="USW38" s="617"/>
      <c r="USX38" s="617"/>
      <c r="USY38" s="617"/>
      <c r="USZ38" s="617"/>
      <c r="UTA38" s="617"/>
      <c r="UTB38" s="617"/>
      <c r="UTC38" s="617"/>
      <c r="UTD38" s="617"/>
      <c r="UTE38" s="617"/>
      <c r="UTF38" s="617"/>
      <c r="UTG38" s="617"/>
      <c r="UTH38" s="617"/>
      <c r="UTI38" s="617"/>
      <c r="UTJ38" s="617"/>
      <c r="UTK38" s="617"/>
      <c r="UTL38" s="617"/>
      <c r="UTM38" s="617"/>
      <c r="UTN38" s="617"/>
      <c r="UTO38" s="617"/>
      <c r="UTP38" s="617"/>
      <c r="UTQ38" s="617"/>
      <c r="UTR38" s="617"/>
      <c r="UTS38" s="617"/>
      <c r="UTT38" s="617"/>
      <c r="UTU38" s="617"/>
      <c r="UTV38" s="617"/>
      <c r="UTW38" s="617"/>
      <c r="UTX38" s="617"/>
      <c r="UTY38" s="617"/>
      <c r="UTZ38" s="617"/>
      <c r="UUA38" s="617"/>
      <c r="UUB38" s="617"/>
      <c r="UUC38" s="617"/>
      <c r="UUD38" s="617"/>
      <c r="UUE38" s="617"/>
      <c r="UUF38" s="617"/>
      <c r="UUG38" s="617"/>
      <c r="UUH38" s="617"/>
      <c r="UUI38" s="617"/>
      <c r="UUJ38" s="617"/>
      <c r="UUK38" s="617"/>
      <c r="UUL38" s="617"/>
      <c r="UUM38" s="617"/>
      <c r="UUN38" s="617"/>
      <c r="UUO38" s="617"/>
      <c r="UUP38" s="617"/>
      <c r="UUQ38" s="617"/>
      <c r="UUR38" s="617"/>
      <c r="UUS38" s="617"/>
      <c r="UUT38" s="617"/>
      <c r="UUU38" s="617"/>
      <c r="UUV38" s="617"/>
      <c r="UUW38" s="617"/>
      <c r="UUX38" s="617"/>
      <c r="UUY38" s="617"/>
      <c r="UUZ38" s="617"/>
      <c r="UVA38" s="617"/>
      <c r="UVB38" s="617"/>
      <c r="UVC38" s="617"/>
      <c r="UVD38" s="617"/>
      <c r="UVE38" s="617"/>
      <c r="UVF38" s="617"/>
      <c r="UVG38" s="617"/>
      <c r="UVH38" s="617"/>
      <c r="UVI38" s="617"/>
      <c r="UVJ38" s="617"/>
      <c r="UVK38" s="617"/>
      <c r="UVL38" s="617"/>
      <c r="UVM38" s="617"/>
      <c r="UVN38" s="617"/>
      <c r="UVO38" s="617"/>
      <c r="UVP38" s="617"/>
      <c r="UVQ38" s="617"/>
      <c r="UVR38" s="617"/>
      <c r="UVS38" s="617"/>
      <c r="UVT38" s="617"/>
      <c r="UVU38" s="617"/>
      <c r="UVV38" s="617"/>
      <c r="UVW38" s="617"/>
      <c r="UVX38" s="617"/>
      <c r="UVY38" s="617"/>
      <c r="UVZ38" s="617"/>
      <c r="UWA38" s="617"/>
      <c r="UWB38" s="617"/>
      <c r="UWC38" s="617"/>
      <c r="UWD38" s="617"/>
      <c r="UWE38" s="617"/>
      <c r="UWF38" s="617"/>
      <c r="UWG38" s="617"/>
      <c r="UWH38" s="617"/>
      <c r="UWI38" s="617"/>
      <c r="UWJ38" s="617"/>
      <c r="UWK38" s="617"/>
      <c r="UWL38" s="617"/>
      <c r="UWM38" s="617"/>
      <c r="UWN38" s="617"/>
      <c r="UWO38" s="617"/>
      <c r="UWP38" s="617"/>
      <c r="UWQ38" s="617"/>
      <c r="UWR38" s="617"/>
      <c r="UWS38" s="617"/>
      <c r="UWT38" s="617"/>
      <c r="UWU38" s="617"/>
      <c r="UWV38" s="617"/>
      <c r="UWW38" s="617"/>
      <c r="UWX38" s="617"/>
      <c r="UWY38" s="617"/>
      <c r="UWZ38" s="617"/>
      <c r="UXA38" s="617"/>
      <c r="UXB38" s="617"/>
      <c r="UXC38" s="617"/>
      <c r="UXD38" s="617"/>
      <c r="UXE38" s="617"/>
      <c r="UXF38" s="617"/>
      <c r="UXG38" s="617"/>
      <c r="UXH38" s="617"/>
      <c r="UXI38" s="617"/>
      <c r="UXJ38" s="617"/>
      <c r="UXK38" s="617"/>
      <c r="UXL38" s="617"/>
      <c r="UXM38" s="617"/>
      <c r="UXN38" s="617"/>
      <c r="UXO38" s="617"/>
      <c r="UXP38" s="617"/>
      <c r="UXQ38" s="617"/>
      <c r="UXR38" s="617"/>
      <c r="UXS38" s="617"/>
      <c r="UXT38" s="617"/>
      <c r="UXU38" s="617"/>
      <c r="UXV38" s="617"/>
      <c r="UXW38" s="617"/>
      <c r="UXX38" s="617"/>
      <c r="UXY38" s="617"/>
      <c r="UXZ38" s="617"/>
      <c r="UYA38" s="617"/>
      <c r="UYB38" s="617"/>
      <c r="UYC38" s="617"/>
      <c r="UYD38" s="617"/>
      <c r="UYE38" s="617"/>
      <c r="UYF38" s="617"/>
      <c r="UYG38" s="617"/>
      <c r="UYH38" s="617"/>
      <c r="UYI38" s="617"/>
      <c r="UYJ38" s="617"/>
      <c r="UYK38" s="617"/>
      <c r="UYL38" s="617"/>
      <c r="UYM38" s="617"/>
      <c r="UYN38" s="617"/>
      <c r="UYO38" s="617"/>
      <c r="UYP38" s="617"/>
      <c r="UYQ38" s="617"/>
      <c r="UYR38" s="617"/>
      <c r="UYS38" s="617"/>
      <c r="UYT38" s="617"/>
      <c r="UYU38" s="617"/>
      <c r="UYV38" s="617"/>
      <c r="UYW38" s="617"/>
      <c r="UYX38" s="617"/>
      <c r="UYY38" s="617"/>
      <c r="UYZ38" s="617"/>
      <c r="UZA38" s="617"/>
      <c r="UZB38" s="617"/>
      <c r="UZC38" s="617"/>
      <c r="UZD38" s="617"/>
      <c r="UZE38" s="617"/>
      <c r="UZF38" s="617"/>
      <c r="UZG38" s="617"/>
      <c r="UZH38" s="617"/>
      <c r="UZI38" s="617"/>
      <c r="UZJ38" s="617"/>
      <c r="UZK38" s="617"/>
      <c r="UZL38" s="617"/>
      <c r="UZM38" s="617"/>
      <c r="UZN38" s="617"/>
      <c r="UZO38" s="617"/>
      <c r="UZP38" s="617"/>
      <c r="UZQ38" s="617"/>
      <c r="UZR38" s="617"/>
      <c r="UZS38" s="617"/>
      <c r="UZT38" s="617"/>
      <c r="UZU38" s="617"/>
      <c r="UZV38" s="617"/>
      <c r="UZW38" s="617"/>
      <c r="UZX38" s="617"/>
      <c r="UZY38" s="617"/>
      <c r="UZZ38" s="617"/>
      <c r="VAA38" s="617"/>
      <c r="VAB38" s="617"/>
      <c r="VAC38" s="617"/>
      <c r="VAD38" s="617"/>
      <c r="VAE38" s="617"/>
      <c r="VAF38" s="617"/>
      <c r="VAG38" s="617"/>
      <c r="VAH38" s="617"/>
      <c r="VAI38" s="617"/>
      <c r="VAJ38" s="617"/>
      <c r="VAK38" s="617"/>
      <c r="VAL38" s="617"/>
      <c r="VAM38" s="617"/>
      <c r="VAN38" s="617"/>
      <c r="VAO38" s="617"/>
      <c r="VAP38" s="617"/>
      <c r="VAQ38" s="617"/>
      <c r="VAR38" s="617"/>
      <c r="VAS38" s="617"/>
      <c r="VAT38" s="617"/>
      <c r="VAU38" s="617"/>
      <c r="VAV38" s="617"/>
      <c r="VAW38" s="617"/>
      <c r="VAX38" s="617"/>
      <c r="VAY38" s="617"/>
      <c r="VAZ38" s="617"/>
      <c r="VBA38" s="617"/>
      <c r="VBB38" s="617"/>
      <c r="VBC38" s="617"/>
      <c r="VBD38" s="617"/>
      <c r="VBE38" s="617"/>
      <c r="VBF38" s="617"/>
      <c r="VBG38" s="617"/>
      <c r="VBH38" s="617"/>
      <c r="VBI38" s="617"/>
      <c r="VBJ38" s="617"/>
      <c r="VBK38" s="617"/>
      <c r="VBL38" s="617"/>
      <c r="VBM38" s="617"/>
      <c r="VBN38" s="617"/>
      <c r="VBO38" s="617"/>
      <c r="VBP38" s="617"/>
      <c r="VBQ38" s="617"/>
      <c r="VBR38" s="617"/>
      <c r="VBS38" s="617"/>
      <c r="VBT38" s="617"/>
      <c r="VBU38" s="617"/>
      <c r="VBV38" s="617"/>
      <c r="VBW38" s="617"/>
      <c r="VBX38" s="617"/>
      <c r="VBY38" s="617"/>
      <c r="VBZ38" s="617"/>
      <c r="VCA38" s="617"/>
      <c r="VCB38" s="617"/>
      <c r="VCC38" s="617"/>
      <c r="VCD38" s="617"/>
      <c r="VCE38" s="617"/>
      <c r="VCF38" s="617"/>
      <c r="VCG38" s="617"/>
      <c r="VCH38" s="617"/>
      <c r="VCI38" s="617"/>
      <c r="VCJ38" s="617"/>
      <c r="VCK38" s="617"/>
      <c r="VCL38" s="617"/>
      <c r="VCM38" s="617"/>
      <c r="VCN38" s="617"/>
      <c r="VCO38" s="617"/>
      <c r="VCP38" s="617"/>
      <c r="VCQ38" s="617"/>
      <c r="VCR38" s="617"/>
      <c r="VCS38" s="617"/>
      <c r="VCT38" s="617"/>
      <c r="VCU38" s="617"/>
      <c r="VCV38" s="617"/>
      <c r="VCW38" s="617"/>
      <c r="VCX38" s="617"/>
      <c r="VCY38" s="617"/>
      <c r="VCZ38" s="617"/>
      <c r="VDA38" s="617"/>
      <c r="VDB38" s="617"/>
      <c r="VDC38" s="617"/>
      <c r="VDD38" s="617"/>
      <c r="VDE38" s="617"/>
      <c r="VDF38" s="617"/>
      <c r="VDG38" s="617"/>
      <c r="VDH38" s="617"/>
      <c r="VDI38" s="617"/>
      <c r="VDJ38" s="617"/>
      <c r="VDK38" s="617"/>
      <c r="VDL38" s="617"/>
      <c r="VDM38" s="617"/>
      <c r="VDN38" s="617"/>
      <c r="VDO38" s="617"/>
      <c r="VDP38" s="617"/>
      <c r="VDQ38" s="617"/>
      <c r="VDR38" s="617"/>
      <c r="VDS38" s="617"/>
      <c r="VDT38" s="617"/>
      <c r="VDU38" s="617"/>
      <c r="VDV38" s="617"/>
      <c r="VDW38" s="617"/>
      <c r="VDX38" s="617"/>
      <c r="VDY38" s="617"/>
      <c r="VDZ38" s="617"/>
      <c r="VEA38" s="617"/>
      <c r="VEB38" s="617"/>
      <c r="VEC38" s="617"/>
      <c r="VED38" s="617"/>
      <c r="VEE38" s="617"/>
      <c r="VEF38" s="617"/>
      <c r="VEG38" s="617"/>
      <c r="VEH38" s="617"/>
      <c r="VEI38" s="617"/>
      <c r="VEJ38" s="617"/>
      <c r="VEK38" s="617"/>
      <c r="VEL38" s="617"/>
      <c r="VEM38" s="617"/>
      <c r="VEN38" s="617"/>
      <c r="VEO38" s="617"/>
      <c r="VEP38" s="617"/>
      <c r="VEQ38" s="617"/>
      <c r="VER38" s="617"/>
      <c r="VES38" s="617"/>
      <c r="VET38" s="617"/>
      <c r="VEU38" s="617"/>
      <c r="VEV38" s="617"/>
      <c r="VEW38" s="617"/>
      <c r="VEX38" s="617"/>
      <c r="VEY38" s="617"/>
      <c r="VEZ38" s="617"/>
      <c r="VFA38" s="617"/>
      <c r="VFB38" s="617"/>
      <c r="VFC38" s="617"/>
      <c r="VFD38" s="617"/>
      <c r="VFE38" s="617"/>
      <c r="VFF38" s="617"/>
      <c r="VFG38" s="617"/>
      <c r="VFH38" s="617"/>
      <c r="VFI38" s="617"/>
      <c r="VFJ38" s="617"/>
      <c r="VFK38" s="617"/>
      <c r="VFL38" s="617"/>
      <c r="VFM38" s="617"/>
      <c r="VFN38" s="617"/>
      <c r="VFO38" s="617"/>
      <c r="VFP38" s="617"/>
      <c r="VFQ38" s="617"/>
      <c r="VFR38" s="617"/>
      <c r="VFS38" s="617"/>
      <c r="VFT38" s="617"/>
      <c r="VFU38" s="617"/>
      <c r="VFV38" s="617"/>
      <c r="VFW38" s="617"/>
      <c r="VFX38" s="617"/>
      <c r="VFY38" s="617"/>
      <c r="VFZ38" s="617"/>
      <c r="VGA38" s="617"/>
      <c r="VGB38" s="617"/>
      <c r="VGC38" s="617"/>
      <c r="VGD38" s="617"/>
      <c r="VGE38" s="617"/>
      <c r="VGF38" s="617"/>
      <c r="VGG38" s="617"/>
      <c r="VGH38" s="617"/>
      <c r="VGI38" s="617"/>
      <c r="VGJ38" s="617"/>
      <c r="VGK38" s="617"/>
      <c r="VGL38" s="617"/>
      <c r="VGM38" s="617"/>
      <c r="VGN38" s="617"/>
      <c r="VGO38" s="617"/>
      <c r="VGP38" s="617"/>
      <c r="VGQ38" s="617"/>
      <c r="VGR38" s="617"/>
      <c r="VGS38" s="617"/>
      <c r="VGT38" s="617"/>
      <c r="VGU38" s="617"/>
      <c r="VGV38" s="617"/>
      <c r="VGW38" s="617"/>
      <c r="VGX38" s="617"/>
      <c r="VGY38" s="617"/>
      <c r="VGZ38" s="617"/>
      <c r="VHA38" s="617"/>
      <c r="VHB38" s="617"/>
      <c r="VHC38" s="617"/>
      <c r="VHD38" s="617"/>
      <c r="VHE38" s="617"/>
      <c r="VHF38" s="617"/>
      <c r="VHG38" s="617"/>
      <c r="VHH38" s="617"/>
      <c r="VHI38" s="617"/>
      <c r="VHJ38" s="617"/>
      <c r="VHK38" s="617"/>
      <c r="VHL38" s="617"/>
      <c r="VHM38" s="617"/>
      <c r="VHN38" s="617"/>
      <c r="VHO38" s="617"/>
      <c r="VHP38" s="617"/>
      <c r="VHQ38" s="617"/>
      <c r="VHR38" s="617"/>
      <c r="VHS38" s="617"/>
      <c r="VHT38" s="617"/>
      <c r="VHU38" s="617"/>
      <c r="VHV38" s="617"/>
      <c r="VHW38" s="617"/>
      <c r="VHX38" s="617"/>
      <c r="VHY38" s="617"/>
      <c r="VHZ38" s="617"/>
      <c r="VIA38" s="617"/>
      <c r="VIB38" s="617"/>
      <c r="VIC38" s="617"/>
      <c r="VID38" s="617"/>
      <c r="VIE38" s="617"/>
      <c r="VIF38" s="617"/>
      <c r="VIG38" s="617"/>
      <c r="VIH38" s="617"/>
      <c r="VII38" s="617"/>
      <c r="VIJ38" s="617"/>
      <c r="VIK38" s="617"/>
      <c r="VIL38" s="617"/>
      <c r="VIM38" s="617"/>
      <c r="VIN38" s="617"/>
      <c r="VIO38" s="617"/>
      <c r="VIP38" s="617"/>
      <c r="VIQ38" s="617"/>
      <c r="VIR38" s="617"/>
      <c r="VIS38" s="617"/>
      <c r="VIT38" s="617"/>
      <c r="VIU38" s="617"/>
      <c r="VIV38" s="617"/>
      <c r="VIW38" s="617"/>
      <c r="VIX38" s="617"/>
      <c r="VIY38" s="617"/>
      <c r="VIZ38" s="617"/>
      <c r="VJA38" s="617"/>
      <c r="VJB38" s="617"/>
      <c r="VJC38" s="617"/>
      <c r="VJD38" s="617"/>
      <c r="VJE38" s="617"/>
      <c r="VJF38" s="617"/>
      <c r="VJG38" s="617"/>
      <c r="VJH38" s="617"/>
      <c r="VJI38" s="617"/>
      <c r="VJJ38" s="617"/>
      <c r="VJK38" s="617"/>
      <c r="VJL38" s="617"/>
      <c r="VJM38" s="617"/>
      <c r="VJN38" s="617"/>
      <c r="VJO38" s="617"/>
      <c r="VJP38" s="617"/>
      <c r="VJQ38" s="617"/>
      <c r="VJR38" s="617"/>
      <c r="VJS38" s="617"/>
      <c r="VJT38" s="617"/>
      <c r="VJU38" s="617"/>
      <c r="VJV38" s="617"/>
      <c r="VJW38" s="617"/>
      <c r="VJX38" s="617"/>
      <c r="VJY38" s="617"/>
      <c r="VJZ38" s="617"/>
      <c r="VKA38" s="617"/>
      <c r="VKB38" s="617"/>
      <c r="VKC38" s="617"/>
      <c r="VKD38" s="617"/>
      <c r="VKE38" s="617"/>
      <c r="VKF38" s="617"/>
      <c r="VKG38" s="617"/>
      <c r="VKH38" s="617"/>
      <c r="VKI38" s="617"/>
      <c r="VKJ38" s="617"/>
      <c r="VKK38" s="617"/>
      <c r="VKL38" s="617"/>
      <c r="VKM38" s="617"/>
      <c r="VKN38" s="617"/>
      <c r="VKO38" s="617"/>
      <c r="VKP38" s="617"/>
      <c r="VKQ38" s="617"/>
      <c r="VKR38" s="617"/>
      <c r="VKS38" s="617"/>
      <c r="VKT38" s="617"/>
      <c r="VKU38" s="617"/>
      <c r="VKV38" s="617"/>
      <c r="VKW38" s="617"/>
      <c r="VKX38" s="617"/>
      <c r="VKY38" s="617"/>
      <c r="VKZ38" s="617"/>
      <c r="VLA38" s="617"/>
      <c r="VLB38" s="617"/>
      <c r="VLC38" s="617"/>
      <c r="VLD38" s="617"/>
      <c r="VLE38" s="617"/>
      <c r="VLF38" s="617"/>
      <c r="VLG38" s="617"/>
      <c r="VLH38" s="617"/>
      <c r="VLI38" s="617"/>
      <c r="VLJ38" s="617"/>
      <c r="VLK38" s="617"/>
      <c r="VLL38" s="617"/>
      <c r="VLM38" s="617"/>
      <c r="VLN38" s="617"/>
      <c r="VLO38" s="617"/>
      <c r="VLP38" s="617"/>
      <c r="VLQ38" s="617"/>
      <c r="VLR38" s="617"/>
      <c r="VLS38" s="617"/>
      <c r="VLT38" s="617"/>
      <c r="VLU38" s="617"/>
      <c r="VLV38" s="617"/>
      <c r="VLW38" s="617"/>
      <c r="VLX38" s="617"/>
      <c r="VLY38" s="617"/>
      <c r="VLZ38" s="617"/>
      <c r="VMA38" s="617"/>
      <c r="VMB38" s="617"/>
      <c r="VMC38" s="617"/>
      <c r="VMD38" s="617"/>
      <c r="VME38" s="617"/>
      <c r="VMF38" s="617"/>
      <c r="VMG38" s="617"/>
      <c r="VMH38" s="617"/>
      <c r="VMI38" s="617"/>
      <c r="VMJ38" s="617"/>
      <c r="VMK38" s="617"/>
      <c r="VML38" s="617"/>
      <c r="VMM38" s="617"/>
      <c r="VMN38" s="617"/>
      <c r="VMO38" s="617"/>
      <c r="VMP38" s="617"/>
      <c r="VMQ38" s="617"/>
      <c r="VMR38" s="617"/>
      <c r="VMS38" s="617"/>
      <c r="VMT38" s="617"/>
      <c r="VMU38" s="617"/>
      <c r="VMV38" s="617"/>
      <c r="VMW38" s="617"/>
      <c r="VMX38" s="617"/>
      <c r="VMY38" s="617"/>
      <c r="VMZ38" s="617"/>
      <c r="VNA38" s="617"/>
      <c r="VNB38" s="617"/>
      <c r="VNC38" s="617"/>
      <c r="VND38" s="617"/>
      <c r="VNE38" s="617"/>
      <c r="VNF38" s="617"/>
      <c r="VNG38" s="617"/>
      <c r="VNH38" s="617"/>
      <c r="VNI38" s="617"/>
      <c r="VNJ38" s="617"/>
      <c r="VNK38" s="617"/>
      <c r="VNL38" s="617"/>
      <c r="VNM38" s="617"/>
      <c r="VNN38" s="617"/>
      <c r="VNO38" s="617"/>
      <c r="VNP38" s="617"/>
      <c r="VNQ38" s="617"/>
      <c r="VNR38" s="617"/>
      <c r="VNS38" s="617"/>
      <c r="VNT38" s="617"/>
      <c r="VNU38" s="617"/>
      <c r="VNV38" s="617"/>
      <c r="VNW38" s="617"/>
      <c r="VNX38" s="617"/>
      <c r="VNY38" s="617"/>
      <c r="VNZ38" s="617"/>
      <c r="VOA38" s="617"/>
      <c r="VOB38" s="617"/>
      <c r="VOC38" s="617"/>
      <c r="VOD38" s="617"/>
      <c r="VOE38" s="617"/>
      <c r="VOF38" s="617"/>
      <c r="VOG38" s="617"/>
      <c r="VOH38" s="617"/>
      <c r="VOI38" s="617"/>
      <c r="VOJ38" s="617"/>
      <c r="VOK38" s="617"/>
      <c r="VOL38" s="617"/>
      <c r="VOM38" s="617"/>
      <c r="VON38" s="617"/>
      <c r="VOO38" s="617"/>
      <c r="VOP38" s="617"/>
      <c r="VOQ38" s="617"/>
      <c r="VOR38" s="617"/>
      <c r="VOS38" s="617"/>
      <c r="VOT38" s="617"/>
      <c r="VOU38" s="617"/>
      <c r="VOV38" s="617"/>
      <c r="VOW38" s="617"/>
      <c r="VOX38" s="617"/>
      <c r="VOY38" s="617"/>
      <c r="VOZ38" s="617"/>
      <c r="VPA38" s="617"/>
      <c r="VPB38" s="617"/>
      <c r="VPC38" s="617"/>
      <c r="VPD38" s="617"/>
      <c r="VPE38" s="617"/>
      <c r="VPF38" s="617"/>
      <c r="VPG38" s="617"/>
      <c r="VPH38" s="617"/>
      <c r="VPI38" s="617"/>
      <c r="VPJ38" s="617"/>
      <c r="VPK38" s="617"/>
      <c r="VPL38" s="617"/>
      <c r="VPM38" s="617"/>
      <c r="VPN38" s="617"/>
      <c r="VPO38" s="617"/>
      <c r="VPP38" s="617"/>
      <c r="VPQ38" s="617"/>
      <c r="VPR38" s="617"/>
      <c r="VPS38" s="617"/>
      <c r="VPT38" s="617"/>
      <c r="VPU38" s="617"/>
      <c r="VPV38" s="617"/>
      <c r="VPW38" s="617"/>
      <c r="VPX38" s="617"/>
      <c r="VPY38" s="617"/>
      <c r="VPZ38" s="617"/>
      <c r="VQA38" s="617"/>
      <c r="VQB38" s="617"/>
      <c r="VQC38" s="617"/>
      <c r="VQD38" s="617"/>
      <c r="VQE38" s="617"/>
      <c r="VQF38" s="617"/>
      <c r="VQG38" s="617"/>
      <c r="VQH38" s="617"/>
      <c r="VQI38" s="617"/>
      <c r="VQJ38" s="617"/>
      <c r="VQK38" s="617"/>
      <c r="VQL38" s="617"/>
      <c r="VQM38" s="617"/>
      <c r="VQN38" s="617"/>
      <c r="VQO38" s="617"/>
      <c r="VQP38" s="617"/>
      <c r="VQQ38" s="617"/>
      <c r="VQR38" s="617"/>
      <c r="VQS38" s="617"/>
      <c r="VQT38" s="617"/>
      <c r="VQU38" s="617"/>
      <c r="VQV38" s="617"/>
      <c r="VQW38" s="617"/>
      <c r="VQX38" s="617"/>
      <c r="VQY38" s="617"/>
      <c r="VQZ38" s="617"/>
      <c r="VRA38" s="617"/>
      <c r="VRB38" s="617"/>
      <c r="VRC38" s="617"/>
      <c r="VRD38" s="617"/>
      <c r="VRE38" s="617"/>
      <c r="VRF38" s="617"/>
      <c r="VRG38" s="617"/>
      <c r="VRH38" s="617"/>
      <c r="VRI38" s="617"/>
      <c r="VRJ38" s="617"/>
      <c r="VRK38" s="617"/>
      <c r="VRL38" s="617"/>
      <c r="VRM38" s="617"/>
      <c r="VRN38" s="617"/>
      <c r="VRO38" s="617"/>
      <c r="VRP38" s="617"/>
      <c r="VRQ38" s="617"/>
      <c r="VRR38" s="617"/>
      <c r="VRS38" s="617"/>
      <c r="VRT38" s="617"/>
      <c r="VRU38" s="617"/>
      <c r="VRV38" s="617"/>
      <c r="VRW38" s="617"/>
      <c r="VRX38" s="617"/>
      <c r="VRY38" s="617"/>
      <c r="VRZ38" s="617"/>
      <c r="VSA38" s="617"/>
      <c r="VSB38" s="617"/>
      <c r="VSC38" s="617"/>
      <c r="VSD38" s="617"/>
      <c r="VSE38" s="617"/>
      <c r="VSF38" s="617"/>
      <c r="VSG38" s="617"/>
      <c r="VSH38" s="617"/>
      <c r="VSI38" s="617"/>
      <c r="VSJ38" s="617"/>
      <c r="VSK38" s="617"/>
      <c r="VSL38" s="617"/>
      <c r="VSM38" s="617"/>
      <c r="VSN38" s="617"/>
      <c r="VSO38" s="617"/>
      <c r="VSP38" s="617"/>
      <c r="VSQ38" s="617"/>
      <c r="VSR38" s="617"/>
      <c r="VSS38" s="617"/>
      <c r="VST38" s="617"/>
      <c r="VSU38" s="617"/>
      <c r="VSV38" s="617"/>
      <c r="VSW38" s="617"/>
      <c r="VSX38" s="617"/>
      <c r="VSY38" s="617"/>
      <c r="VSZ38" s="617"/>
      <c r="VTA38" s="617"/>
      <c r="VTB38" s="617"/>
      <c r="VTC38" s="617"/>
      <c r="VTD38" s="617"/>
      <c r="VTE38" s="617"/>
      <c r="VTF38" s="617"/>
      <c r="VTG38" s="617"/>
      <c r="VTH38" s="617"/>
      <c r="VTI38" s="617"/>
      <c r="VTJ38" s="617"/>
      <c r="VTK38" s="617"/>
      <c r="VTL38" s="617"/>
      <c r="VTM38" s="617"/>
      <c r="VTN38" s="617"/>
      <c r="VTO38" s="617"/>
      <c r="VTP38" s="617"/>
      <c r="VTQ38" s="617"/>
      <c r="VTR38" s="617"/>
      <c r="VTS38" s="617"/>
      <c r="VTT38" s="617"/>
      <c r="VTU38" s="617"/>
      <c r="VTV38" s="617"/>
      <c r="VTW38" s="617"/>
      <c r="VTX38" s="617"/>
      <c r="VTY38" s="617"/>
      <c r="VTZ38" s="617"/>
      <c r="VUA38" s="617"/>
      <c r="VUB38" s="617"/>
      <c r="VUC38" s="617"/>
      <c r="VUD38" s="617"/>
      <c r="VUE38" s="617"/>
      <c r="VUF38" s="617"/>
      <c r="VUG38" s="617"/>
      <c r="VUH38" s="617"/>
      <c r="VUI38" s="617"/>
      <c r="VUJ38" s="617"/>
      <c r="VUK38" s="617"/>
      <c r="VUL38" s="617"/>
      <c r="VUM38" s="617"/>
      <c r="VUN38" s="617"/>
      <c r="VUO38" s="617"/>
      <c r="VUP38" s="617"/>
      <c r="VUQ38" s="617"/>
      <c r="VUR38" s="617"/>
      <c r="VUS38" s="617"/>
      <c r="VUT38" s="617"/>
      <c r="VUU38" s="617"/>
      <c r="VUV38" s="617"/>
      <c r="VUW38" s="617"/>
      <c r="VUX38" s="617"/>
      <c r="VUY38" s="617"/>
      <c r="VUZ38" s="617"/>
      <c r="VVA38" s="617"/>
      <c r="VVB38" s="617"/>
      <c r="VVC38" s="617"/>
      <c r="VVD38" s="617"/>
      <c r="VVE38" s="617"/>
      <c r="VVF38" s="617"/>
      <c r="VVG38" s="617"/>
      <c r="VVH38" s="617"/>
      <c r="VVI38" s="617"/>
      <c r="VVJ38" s="617"/>
      <c r="VVK38" s="617"/>
      <c r="VVL38" s="617"/>
      <c r="VVM38" s="617"/>
      <c r="VVN38" s="617"/>
      <c r="VVO38" s="617"/>
      <c r="VVP38" s="617"/>
      <c r="VVQ38" s="617"/>
      <c r="VVR38" s="617"/>
      <c r="VVS38" s="617"/>
      <c r="VVT38" s="617"/>
      <c r="VVU38" s="617"/>
      <c r="VVV38" s="617"/>
      <c r="VVW38" s="617"/>
      <c r="VVX38" s="617"/>
      <c r="VVY38" s="617"/>
      <c r="VVZ38" s="617"/>
      <c r="VWA38" s="617"/>
      <c r="VWB38" s="617"/>
      <c r="VWC38" s="617"/>
      <c r="VWD38" s="617"/>
      <c r="VWE38" s="617"/>
      <c r="VWF38" s="617"/>
      <c r="VWG38" s="617"/>
      <c r="VWH38" s="617"/>
      <c r="VWI38" s="617"/>
      <c r="VWJ38" s="617"/>
      <c r="VWK38" s="617"/>
      <c r="VWL38" s="617"/>
      <c r="VWM38" s="617"/>
      <c r="VWN38" s="617"/>
      <c r="VWO38" s="617"/>
      <c r="VWP38" s="617"/>
      <c r="VWQ38" s="617"/>
      <c r="VWR38" s="617"/>
      <c r="VWS38" s="617"/>
      <c r="VWT38" s="617"/>
      <c r="VWU38" s="617"/>
      <c r="VWV38" s="617"/>
      <c r="VWW38" s="617"/>
      <c r="VWX38" s="617"/>
      <c r="VWY38" s="617"/>
      <c r="VWZ38" s="617"/>
      <c r="VXA38" s="617"/>
      <c r="VXB38" s="617"/>
      <c r="VXC38" s="617"/>
      <c r="VXD38" s="617"/>
      <c r="VXE38" s="617"/>
      <c r="VXF38" s="617"/>
      <c r="VXG38" s="617"/>
      <c r="VXH38" s="617"/>
      <c r="VXI38" s="617"/>
      <c r="VXJ38" s="617"/>
      <c r="VXK38" s="617"/>
      <c r="VXL38" s="617"/>
      <c r="VXM38" s="617"/>
      <c r="VXN38" s="617"/>
      <c r="VXO38" s="617"/>
      <c r="VXP38" s="617"/>
      <c r="VXQ38" s="617"/>
      <c r="VXR38" s="617"/>
      <c r="VXS38" s="617"/>
      <c r="VXT38" s="617"/>
      <c r="VXU38" s="617"/>
      <c r="VXV38" s="617"/>
      <c r="VXW38" s="617"/>
      <c r="VXX38" s="617"/>
      <c r="VXY38" s="617"/>
      <c r="VXZ38" s="617"/>
      <c r="VYA38" s="617"/>
      <c r="VYB38" s="617"/>
      <c r="VYC38" s="617"/>
      <c r="VYD38" s="617"/>
      <c r="VYE38" s="617"/>
      <c r="VYF38" s="617"/>
      <c r="VYG38" s="617"/>
      <c r="VYH38" s="617"/>
      <c r="VYI38" s="617"/>
      <c r="VYJ38" s="617"/>
      <c r="VYK38" s="617"/>
      <c r="VYL38" s="617"/>
      <c r="VYM38" s="617"/>
      <c r="VYN38" s="617"/>
      <c r="VYO38" s="617"/>
      <c r="VYP38" s="617"/>
      <c r="VYQ38" s="617"/>
      <c r="VYR38" s="617"/>
      <c r="VYS38" s="617"/>
      <c r="VYT38" s="617"/>
      <c r="VYU38" s="617"/>
      <c r="VYV38" s="617"/>
      <c r="VYW38" s="617"/>
      <c r="VYX38" s="617"/>
      <c r="VYY38" s="617"/>
      <c r="VYZ38" s="617"/>
      <c r="VZA38" s="617"/>
      <c r="VZB38" s="617"/>
      <c r="VZC38" s="617"/>
      <c r="VZD38" s="617"/>
      <c r="VZE38" s="617"/>
      <c r="VZF38" s="617"/>
      <c r="VZG38" s="617"/>
      <c r="VZH38" s="617"/>
      <c r="VZI38" s="617"/>
      <c r="VZJ38" s="617"/>
      <c r="VZK38" s="617"/>
      <c r="VZL38" s="617"/>
      <c r="VZM38" s="617"/>
      <c r="VZN38" s="617"/>
      <c r="VZO38" s="617"/>
      <c r="VZP38" s="617"/>
      <c r="VZQ38" s="617"/>
      <c r="VZR38" s="617"/>
      <c r="VZS38" s="617"/>
      <c r="VZT38" s="617"/>
      <c r="VZU38" s="617"/>
      <c r="VZV38" s="617"/>
      <c r="VZW38" s="617"/>
      <c r="VZX38" s="617"/>
      <c r="VZY38" s="617"/>
      <c r="VZZ38" s="617"/>
      <c r="WAA38" s="617"/>
      <c r="WAB38" s="617"/>
      <c r="WAC38" s="617"/>
      <c r="WAD38" s="617"/>
      <c r="WAE38" s="617"/>
      <c r="WAF38" s="617"/>
      <c r="WAG38" s="617"/>
      <c r="WAH38" s="617"/>
      <c r="WAI38" s="617"/>
      <c r="WAJ38" s="617"/>
      <c r="WAK38" s="617"/>
      <c r="WAL38" s="617"/>
      <c r="WAM38" s="617"/>
      <c r="WAN38" s="617"/>
      <c r="WAO38" s="617"/>
      <c r="WAP38" s="617"/>
      <c r="WAQ38" s="617"/>
      <c r="WAR38" s="617"/>
      <c r="WAS38" s="617"/>
      <c r="WAT38" s="617"/>
      <c r="WAU38" s="617"/>
      <c r="WAV38" s="617"/>
      <c r="WAW38" s="617"/>
      <c r="WAX38" s="617"/>
      <c r="WAY38" s="617"/>
      <c r="WAZ38" s="617"/>
      <c r="WBA38" s="617"/>
      <c r="WBB38" s="617"/>
      <c r="WBC38" s="617"/>
      <c r="WBD38" s="617"/>
      <c r="WBE38" s="617"/>
      <c r="WBF38" s="617"/>
      <c r="WBG38" s="617"/>
      <c r="WBH38" s="617"/>
      <c r="WBI38" s="617"/>
      <c r="WBJ38" s="617"/>
      <c r="WBK38" s="617"/>
      <c r="WBL38" s="617"/>
      <c r="WBM38" s="617"/>
      <c r="WBN38" s="617"/>
      <c r="WBO38" s="617"/>
      <c r="WBP38" s="617"/>
      <c r="WBQ38" s="617"/>
      <c r="WBR38" s="617"/>
      <c r="WBS38" s="617"/>
      <c r="WBT38" s="617"/>
      <c r="WBU38" s="617"/>
      <c r="WBV38" s="617"/>
      <c r="WBW38" s="617"/>
      <c r="WBX38" s="617"/>
      <c r="WBY38" s="617"/>
      <c r="WBZ38" s="617"/>
      <c r="WCA38" s="617"/>
      <c r="WCB38" s="617"/>
      <c r="WCC38" s="617"/>
      <c r="WCD38" s="617"/>
      <c r="WCE38" s="617"/>
      <c r="WCF38" s="617"/>
      <c r="WCG38" s="617"/>
      <c r="WCH38" s="617"/>
      <c r="WCI38" s="617"/>
      <c r="WCJ38" s="617"/>
      <c r="WCK38" s="617"/>
      <c r="WCL38" s="617"/>
      <c r="WCM38" s="617"/>
      <c r="WCN38" s="617"/>
      <c r="WCO38" s="617"/>
      <c r="WCP38" s="617"/>
      <c r="WCQ38" s="617"/>
      <c r="WCR38" s="617"/>
      <c r="WCS38" s="617"/>
      <c r="WCT38" s="617"/>
      <c r="WCU38" s="617"/>
      <c r="WCV38" s="617"/>
      <c r="WCW38" s="617"/>
      <c r="WCX38" s="617"/>
      <c r="WCY38" s="617"/>
      <c r="WCZ38" s="617"/>
      <c r="WDA38" s="617"/>
      <c r="WDB38" s="617"/>
      <c r="WDC38" s="617"/>
      <c r="WDD38" s="617"/>
      <c r="WDE38" s="617"/>
      <c r="WDF38" s="617"/>
      <c r="WDG38" s="617"/>
      <c r="WDH38" s="617"/>
      <c r="WDI38" s="617"/>
      <c r="WDJ38" s="617"/>
      <c r="WDK38" s="617"/>
      <c r="WDL38" s="617"/>
      <c r="WDM38" s="617"/>
      <c r="WDN38" s="617"/>
      <c r="WDO38" s="617"/>
      <c r="WDP38" s="617"/>
      <c r="WDQ38" s="617"/>
      <c r="WDR38" s="617"/>
      <c r="WDS38" s="617"/>
      <c r="WDT38" s="617"/>
      <c r="WDU38" s="617"/>
      <c r="WDV38" s="617"/>
      <c r="WDW38" s="617"/>
      <c r="WDX38" s="617"/>
      <c r="WDY38" s="617"/>
      <c r="WDZ38" s="617"/>
      <c r="WEA38" s="617"/>
      <c r="WEB38" s="617"/>
      <c r="WEC38" s="617"/>
      <c r="WED38" s="617"/>
      <c r="WEE38" s="617"/>
      <c r="WEF38" s="617"/>
      <c r="WEG38" s="617"/>
      <c r="WEH38" s="617"/>
      <c r="WEI38" s="617"/>
      <c r="WEJ38" s="617"/>
      <c r="WEK38" s="617"/>
      <c r="WEL38" s="617"/>
      <c r="WEM38" s="617"/>
      <c r="WEN38" s="617"/>
      <c r="WEO38" s="617"/>
      <c r="WEP38" s="617"/>
      <c r="WEQ38" s="617"/>
      <c r="WER38" s="617"/>
      <c r="WES38" s="617"/>
      <c r="WET38" s="617"/>
      <c r="WEU38" s="617"/>
      <c r="WEV38" s="617"/>
      <c r="WEW38" s="617"/>
      <c r="WEX38" s="617"/>
      <c r="WEY38" s="617"/>
      <c r="WEZ38" s="617"/>
      <c r="WFA38" s="617"/>
      <c r="WFB38" s="617"/>
      <c r="WFC38" s="617"/>
      <c r="WFD38" s="617"/>
      <c r="WFE38" s="617"/>
      <c r="WFF38" s="617"/>
      <c r="WFG38" s="617"/>
      <c r="WFH38" s="617"/>
      <c r="WFI38" s="617"/>
      <c r="WFJ38" s="617"/>
      <c r="WFK38" s="617"/>
      <c r="WFL38" s="617"/>
      <c r="WFM38" s="617"/>
      <c r="WFN38" s="617"/>
      <c r="WFO38" s="617"/>
      <c r="WFP38" s="617"/>
      <c r="WFQ38" s="617"/>
      <c r="WFR38" s="617"/>
      <c r="WFS38" s="617"/>
      <c r="WFT38" s="617"/>
      <c r="WFU38" s="617"/>
      <c r="WFV38" s="617"/>
      <c r="WFW38" s="617"/>
      <c r="WFX38" s="617"/>
      <c r="WFY38" s="617"/>
      <c r="WFZ38" s="617"/>
      <c r="WGA38" s="617"/>
      <c r="WGB38" s="617"/>
      <c r="WGC38" s="617"/>
      <c r="WGD38" s="617"/>
      <c r="WGE38" s="617"/>
      <c r="WGF38" s="617"/>
      <c r="WGG38" s="617"/>
      <c r="WGH38" s="617"/>
      <c r="WGI38" s="617"/>
      <c r="WGJ38" s="617"/>
      <c r="WGK38" s="617"/>
      <c r="WGL38" s="617"/>
      <c r="WGM38" s="617"/>
      <c r="WGN38" s="617"/>
      <c r="WGO38" s="617"/>
      <c r="WGP38" s="617"/>
      <c r="WGQ38" s="617"/>
      <c r="WGR38" s="617"/>
      <c r="WGS38" s="617"/>
      <c r="WGT38" s="617"/>
      <c r="WGU38" s="617"/>
      <c r="WGV38" s="617"/>
      <c r="WGW38" s="617"/>
      <c r="WGX38" s="617"/>
      <c r="WGY38" s="617"/>
      <c r="WGZ38" s="617"/>
      <c r="WHA38" s="617"/>
      <c r="WHB38" s="617"/>
      <c r="WHC38" s="617"/>
      <c r="WHD38" s="617"/>
      <c r="WHE38" s="617"/>
      <c r="WHF38" s="617"/>
      <c r="WHG38" s="617"/>
      <c r="WHH38" s="617"/>
      <c r="WHI38" s="617"/>
      <c r="WHJ38" s="617"/>
      <c r="WHK38" s="617"/>
      <c r="WHL38" s="617"/>
      <c r="WHM38" s="617"/>
      <c r="WHN38" s="617"/>
      <c r="WHO38" s="617"/>
      <c r="WHP38" s="617"/>
      <c r="WHQ38" s="617"/>
      <c r="WHR38" s="617"/>
      <c r="WHS38" s="617"/>
      <c r="WHT38" s="617"/>
      <c r="WHU38" s="617"/>
      <c r="WHV38" s="617"/>
      <c r="WHW38" s="617"/>
      <c r="WHX38" s="617"/>
      <c r="WHY38" s="617"/>
      <c r="WHZ38" s="617"/>
      <c r="WIA38" s="617"/>
      <c r="WIB38" s="617"/>
      <c r="WIC38" s="617"/>
      <c r="WID38" s="617"/>
      <c r="WIE38" s="617"/>
      <c r="WIF38" s="617"/>
      <c r="WIG38" s="617"/>
      <c r="WIH38" s="617"/>
      <c r="WII38" s="617"/>
      <c r="WIJ38" s="617"/>
      <c r="WIK38" s="617"/>
      <c r="WIL38" s="617"/>
      <c r="WIM38" s="617"/>
      <c r="WIN38" s="617"/>
      <c r="WIO38" s="617"/>
      <c r="WIP38" s="617"/>
      <c r="WIQ38" s="617"/>
      <c r="WIR38" s="617"/>
      <c r="WIS38" s="617"/>
      <c r="WIT38" s="617"/>
      <c r="WIU38" s="617"/>
      <c r="WIV38" s="617"/>
      <c r="WIW38" s="617"/>
      <c r="WIX38" s="617"/>
      <c r="WIY38" s="617"/>
      <c r="WIZ38" s="617"/>
      <c r="WJA38" s="617"/>
      <c r="WJB38" s="617"/>
      <c r="WJC38" s="617"/>
      <c r="WJD38" s="617"/>
      <c r="WJE38" s="617"/>
      <c r="WJF38" s="617"/>
      <c r="WJG38" s="617"/>
      <c r="WJH38" s="617"/>
      <c r="WJI38" s="617"/>
      <c r="WJJ38" s="617"/>
      <c r="WJK38" s="617"/>
      <c r="WJL38" s="617"/>
      <c r="WJM38" s="617"/>
      <c r="WJN38" s="617"/>
      <c r="WJO38" s="617"/>
      <c r="WJP38" s="617"/>
      <c r="WJQ38" s="617"/>
      <c r="WJR38" s="617"/>
      <c r="WJS38" s="617"/>
      <c r="WJT38" s="617"/>
      <c r="WJU38" s="617"/>
      <c r="WJV38" s="617"/>
      <c r="WJW38" s="617"/>
      <c r="WJX38" s="617"/>
      <c r="WJY38" s="617"/>
      <c r="WJZ38" s="617"/>
      <c r="WKA38" s="617"/>
      <c r="WKB38" s="617"/>
      <c r="WKC38" s="617"/>
      <c r="WKD38" s="617"/>
      <c r="WKE38" s="617"/>
      <c r="WKF38" s="617"/>
      <c r="WKG38" s="617"/>
      <c r="WKH38" s="617"/>
      <c r="WKI38" s="617"/>
      <c r="WKJ38" s="617"/>
      <c r="WKK38" s="617"/>
      <c r="WKL38" s="617"/>
      <c r="WKM38" s="617"/>
      <c r="WKN38" s="617"/>
      <c r="WKO38" s="617"/>
      <c r="WKP38" s="617"/>
      <c r="WKQ38" s="617"/>
      <c r="WKR38" s="617"/>
      <c r="WKS38" s="617"/>
      <c r="WKT38" s="617"/>
      <c r="WKU38" s="617"/>
      <c r="WKV38" s="617"/>
      <c r="WKW38" s="617"/>
      <c r="WKX38" s="617"/>
      <c r="WKY38" s="617"/>
      <c r="WKZ38" s="617"/>
      <c r="WLA38" s="617"/>
      <c r="WLB38" s="617"/>
      <c r="WLC38" s="617"/>
      <c r="WLD38" s="617"/>
      <c r="WLE38" s="617"/>
      <c r="WLF38" s="617"/>
      <c r="WLG38" s="617"/>
      <c r="WLH38" s="617"/>
      <c r="WLI38" s="617"/>
      <c r="WLJ38" s="617"/>
      <c r="WLK38" s="617"/>
      <c r="WLL38" s="617"/>
      <c r="WLM38" s="617"/>
      <c r="WLN38" s="617"/>
      <c r="WLO38" s="617"/>
      <c r="WLP38" s="617"/>
      <c r="WLQ38" s="617"/>
      <c r="WLR38" s="617"/>
      <c r="WLS38" s="617"/>
      <c r="WLT38" s="617"/>
      <c r="WLU38" s="617"/>
      <c r="WLV38" s="617"/>
      <c r="WLW38" s="617"/>
      <c r="WLX38" s="617"/>
      <c r="WLY38" s="617"/>
      <c r="WLZ38" s="617"/>
      <c r="WMA38" s="617"/>
      <c r="WMB38" s="617"/>
      <c r="WMC38" s="617"/>
      <c r="WMD38" s="617"/>
      <c r="WME38" s="617"/>
      <c r="WMF38" s="617"/>
      <c r="WMG38" s="617"/>
      <c r="WMH38" s="617"/>
      <c r="WMI38" s="617"/>
      <c r="WMJ38" s="617"/>
      <c r="WMK38" s="617"/>
      <c r="WML38" s="617"/>
      <c r="WMM38" s="617"/>
      <c r="WMN38" s="617"/>
      <c r="WMO38" s="617"/>
      <c r="WMP38" s="617"/>
      <c r="WMQ38" s="617"/>
      <c r="WMR38" s="617"/>
      <c r="WMS38" s="617"/>
      <c r="WMT38" s="617"/>
      <c r="WMU38" s="617"/>
      <c r="WMV38" s="617"/>
      <c r="WMW38" s="617"/>
      <c r="WMX38" s="617"/>
      <c r="WMY38" s="617"/>
      <c r="WMZ38" s="617"/>
      <c r="WNA38" s="617"/>
      <c r="WNB38" s="617"/>
      <c r="WNC38" s="617"/>
      <c r="WND38" s="617"/>
      <c r="WNE38" s="617"/>
      <c r="WNF38" s="617"/>
      <c r="WNG38" s="617"/>
      <c r="WNH38" s="617"/>
      <c r="WNI38" s="617"/>
      <c r="WNJ38" s="617"/>
      <c r="WNK38" s="617"/>
      <c r="WNL38" s="617"/>
      <c r="WNM38" s="617"/>
      <c r="WNN38" s="617"/>
      <c r="WNO38" s="617"/>
      <c r="WNP38" s="617"/>
      <c r="WNQ38" s="617"/>
      <c r="WNR38" s="617"/>
      <c r="WNS38" s="617"/>
      <c r="WNT38" s="617"/>
      <c r="WNU38" s="617"/>
      <c r="WNV38" s="617"/>
      <c r="WNW38" s="617"/>
      <c r="WNX38" s="617"/>
      <c r="WNY38" s="617"/>
      <c r="WNZ38" s="617"/>
      <c r="WOA38" s="617"/>
      <c r="WOB38" s="617"/>
      <c r="WOC38" s="617"/>
      <c r="WOD38" s="617"/>
      <c r="WOE38" s="617"/>
      <c r="WOF38" s="617"/>
      <c r="WOG38" s="617"/>
      <c r="WOH38" s="617"/>
      <c r="WOI38" s="617"/>
      <c r="WOJ38" s="617"/>
      <c r="WOK38" s="617"/>
      <c r="WOL38" s="617"/>
      <c r="WOM38" s="617"/>
      <c r="WON38" s="617"/>
      <c r="WOO38" s="617"/>
      <c r="WOP38" s="617"/>
      <c r="WOQ38" s="617"/>
      <c r="WOR38" s="617"/>
      <c r="WOS38" s="617"/>
      <c r="WOT38" s="617"/>
      <c r="WOU38" s="617"/>
      <c r="WOV38" s="617"/>
      <c r="WOW38" s="617"/>
      <c r="WOX38" s="617"/>
      <c r="WOY38" s="617"/>
      <c r="WOZ38" s="617"/>
      <c r="WPA38" s="617"/>
      <c r="WPB38" s="617"/>
      <c r="WPC38" s="617"/>
      <c r="WPD38" s="617"/>
      <c r="WPE38" s="617"/>
      <c r="WPF38" s="617"/>
      <c r="WPG38" s="617"/>
      <c r="WPH38" s="617"/>
      <c r="WPI38" s="617"/>
      <c r="WPJ38" s="617"/>
      <c r="WPK38" s="617"/>
      <c r="WPL38" s="617"/>
      <c r="WPM38" s="617"/>
      <c r="WPN38" s="617"/>
      <c r="WPO38" s="617"/>
      <c r="WPP38" s="617"/>
      <c r="WPQ38" s="617"/>
      <c r="WPR38" s="617"/>
      <c r="WPS38" s="617"/>
      <c r="WPT38" s="617"/>
      <c r="WPU38" s="617"/>
      <c r="WPV38" s="617"/>
      <c r="WPW38" s="617"/>
      <c r="WPX38" s="617"/>
      <c r="WPY38" s="617"/>
      <c r="WPZ38" s="617"/>
      <c r="WQA38" s="617"/>
      <c r="WQB38" s="617"/>
      <c r="WQC38" s="617"/>
      <c r="WQD38" s="617"/>
      <c r="WQE38" s="617"/>
      <c r="WQF38" s="617"/>
      <c r="WQG38" s="617"/>
      <c r="WQH38" s="617"/>
      <c r="WQI38" s="617"/>
      <c r="WQJ38" s="617"/>
      <c r="WQK38" s="617"/>
      <c r="WQL38" s="617"/>
      <c r="WQM38" s="617"/>
      <c r="WQN38" s="617"/>
      <c r="WQO38" s="617"/>
      <c r="WQP38" s="617"/>
      <c r="WQQ38" s="617"/>
      <c r="WQR38" s="617"/>
      <c r="WQS38" s="617"/>
      <c r="WQT38" s="617"/>
      <c r="WQU38" s="617"/>
      <c r="WQV38" s="617"/>
      <c r="WQW38" s="617"/>
      <c r="WQX38" s="617"/>
      <c r="WQY38" s="617"/>
      <c r="WQZ38" s="617"/>
      <c r="WRA38" s="617"/>
      <c r="WRB38" s="617"/>
      <c r="WRC38" s="617"/>
      <c r="WRD38" s="617"/>
      <c r="WRE38" s="617"/>
      <c r="WRF38" s="617"/>
      <c r="WRG38" s="617"/>
      <c r="WRH38" s="617"/>
      <c r="WRI38" s="617"/>
      <c r="WRJ38" s="617"/>
      <c r="WRK38" s="617"/>
      <c r="WRL38" s="617"/>
      <c r="WRM38" s="617"/>
      <c r="WRN38" s="617"/>
      <c r="WRO38" s="617"/>
      <c r="WRP38" s="617"/>
      <c r="WRQ38" s="617"/>
      <c r="WRR38" s="617"/>
      <c r="WRS38" s="617"/>
      <c r="WRT38" s="617"/>
      <c r="WRU38" s="617"/>
      <c r="WRV38" s="617"/>
      <c r="WRW38" s="617"/>
      <c r="WRX38" s="617"/>
      <c r="WRY38" s="617"/>
      <c r="WRZ38" s="617"/>
      <c r="WSA38" s="617"/>
      <c r="WSB38" s="617"/>
      <c r="WSC38" s="617"/>
      <c r="WSD38" s="617"/>
      <c r="WSE38" s="617"/>
      <c r="WSF38" s="617"/>
      <c r="WSG38" s="617"/>
      <c r="WSH38" s="617"/>
      <c r="WSI38" s="617"/>
      <c r="WSJ38" s="617"/>
      <c r="WSK38" s="617"/>
      <c r="WSL38" s="617"/>
      <c r="WSM38" s="617"/>
      <c r="WSN38" s="617"/>
      <c r="WSO38" s="617"/>
      <c r="WSP38" s="617"/>
      <c r="WSQ38" s="617"/>
      <c r="WSR38" s="617"/>
      <c r="WSS38" s="617"/>
      <c r="WST38" s="617"/>
      <c r="WSU38" s="617"/>
      <c r="WSV38" s="617"/>
      <c r="WSW38" s="617"/>
      <c r="WSX38" s="617"/>
      <c r="WSY38" s="617"/>
      <c r="WSZ38" s="617"/>
      <c r="WTA38" s="617"/>
      <c r="WTB38" s="617"/>
      <c r="WTC38" s="617"/>
      <c r="WTD38" s="617"/>
      <c r="WTE38" s="617"/>
      <c r="WTF38" s="617"/>
      <c r="WTG38" s="617"/>
      <c r="WTH38" s="617"/>
      <c r="WTI38" s="617"/>
      <c r="WTJ38" s="617"/>
      <c r="WTK38" s="617"/>
      <c r="WTL38" s="617"/>
      <c r="WTM38" s="617"/>
      <c r="WTN38" s="617"/>
      <c r="WTO38" s="617"/>
      <c r="WTP38" s="617"/>
      <c r="WTQ38" s="617"/>
      <c r="WTR38" s="617"/>
      <c r="WTS38" s="617"/>
      <c r="WTT38" s="617"/>
      <c r="WTU38" s="617"/>
      <c r="WTV38" s="617"/>
      <c r="WTW38" s="617"/>
      <c r="WTX38" s="617"/>
      <c r="WTY38" s="617"/>
      <c r="WTZ38" s="617"/>
      <c r="WUA38" s="617"/>
      <c r="WUB38" s="617"/>
      <c r="WUC38" s="617"/>
      <c r="WUD38" s="617"/>
      <c r="WUE38" s="617"/>
      <c r="WUF38" s="617"/>
      <c r="WUG38" s="617"/>
      <c r="WUH38" s="617"/>
      <c r="WUI38" s="617"/>
      <c r="WUJ38" s="617"/>
      <c r="WUK38" s="617"/>
      <c r="WUL38" s="617"/>
      <c r="WUM38" s="617"/>
      <c r="WUN38" s="617"/>
      <c r="WUO38" s="617"/>
      <c r="WUP38" s="617"/>
      <c r="WUQ38" s="617"/>
      <c r="WUR38" s="617"/>
      <c r="WUS38" s="617"/>
      <c r="WUT38" s="617"/>
      <c r="WUU38" s="617"/>
      <c r="WUV38" s="617"/>
      <c r="WUW38" s="617"/>
      <c r="WUX38" s="617"/>
      <c r="WUY38" s="617"/>
      <c r="WUZ38" s="617"/>
      <c r="WVA38" s="617"/>
      <c r="WVB38" s="617"/>
      <c r="WVC38" s="617"/>
      <c r="WVD38" s="617"/>
      <c r="WVE38" s="617"/>
      <c r="WVF38" s="617"/>
      <c r="WVG38" s="617"/>
      <c r="WVH38" s="617"/>
      <c r="WVI38" s="617"/>
      <c r="WVJ38" s="617"/>
      <c r="WVK38" s="617"/>
      <c r="WVL38" s="617"/>
      <c r="WVM38" s="617"/>
      <c r="WVN38" s="617"/>
      <c r="WVO38" s="617"/>
      <c r="WVP38" s="617"/>
      <c r="WVQ38" s="617"/>
      <c r="WVR38" s="617"/>
      <c r="WVS38" s="617"/>
      <c r="WVT38" s="617"/>
      <c r="WVU38" s="617"/>
      <c r="WVV38" s="617"/>
      <c r="WVW38" s="617"/>
      <c r="WVX38" s="617"/>
      <c r="WVY38" s="617"/>
      <c r="WVZ38" s="617"/>
      <c r="WWA38" s="617"/>
      <c r="WWB38" s="617"/>
      <c r="WWC38" s="617"/>
      <c r="WWD38" s="617"/>
      <c r="WWE38" s="617"/>
      <c r="WWF38" s="617"/>
      <c r="WWG38" s="617"/>
      <c r="WWH38" s="617"/>
      <c r="WWI38" s="617"/>
      <c r="WWJ38" s="617"/>
      <c r="WWK38" s="617"/>
      <c r="WWL38" s="617"/>
      <c r="WWM38" s="617"/>
      <c r="WWN38" s="617"/>
      <c r="WWO38" s="617"/>
      <c r="WWP38" s="617"/>
      <c r="WWQ38" s="617"/>
      <c r="WWR38" s="617"/>
      <c r="WWS38" s="617"/>
      <c r="WWT38" s="617"/>
      <c r="WWU38" s="617"/>
      <c r="WWV38" s="617"/>
      <c r="WWW38" s="617"/>
      <c r="WWX38" s="617"/>
      <c r="WWY38" s="617"/>
      <c r="WWZ38" s="617"/>
      <c r="WXA38" s="617"/>
      <c r="WXB38" s="617"/>
      <c r="WXC38" s="617"/>
      <c r="WXD38" s="617"/>
      <c r="WXE38" s="617"/>
      <c r="WXF38" s="617"/>
      <c r="WXG38" s="617"/>
      <c r="WXH38" s="617"/>
      <c r="WXI38" s="617"/>
      <c r="WXJ38" s="617"/>
      <c r="WXK38" s="617"/>
      <c r="WXL38" s="617"/>
      <c r="WXM38" s="617"/>
      <c r="WXN38" s="617"/>
      <c r="WXO38" s="617"/>
      <c r="WXP38" s="617"/>
      <c r="WXQ38" s="617"/>
      <c r="WXR38" s="617"/>
      <c r="WXS38" s="617"/>
      <c r="WXT38" s="617"/>
      <c r="WXU38" s="617"/>
      <c r="WXV38" s="617"/>
      <c r="WXW38" s="617"/>
      <c r="WXX38" s="617"/>
      <c r="WXY38" s="617"/>
      <c r="WXZ38" s="617"/>
      <c r="WYA38" s="617"/>
      <c r="WYB38" s="617"/>
      <c r="WYC38" s="617"/>
      <c r="WYD38" s="617"/>
      <c r="WYE38" s="617"/>
      <c r="WYF38" s="617"/>
      <c r="WYG38" s="617"/>
      <c r="WYH38" s="617"/>
      <c r="WYI38" s="617"/>
      <c r="WYJ38" s="617"/>
      <c r="WYK38" s="617"/>
      <c r="WYL38" s="617"/>
      <c r="WYM38" s="617"/>
      <c r="WYN38" s="617"/>
      <c r="WYO38" s="617"/>
      <c r="WYP38" s="617"/>
      <c r="WYQ38" s="617"/>
      <c r="WYR38" s="617"/>
      <c r="WYS38" s="617"/>
      <c r="WYT38" s="617"/>
      <c r="WYU38" s="617"/>
      <c r="WYV38" s="617"/>
      <c r="WYW38" s="617"/>
      <c r="WYX38" s="617"/>
      <c r="WYY38" s="617"/>
      <c r="WYZ38" s="617"/>
      <c r="WZA38" s="617"/>
      <c r="WZB38" s="617"/>
      <c r="WZC38" s="617"/>
      <c r="WZD38" s="617"/>
      <c r="WZE38" s="617"/>
      <c r="WZF38" s="617"/>
      <c r="WZG38" s="617"/>
      <c r="WZH38" s="617"/>
      <c r="WZI38" s="617"/>
      <c r="WZJ38" s="617"/>
      <c r="WZK38" s="617"/>
      <c r="WZL38" s="617"/>
      <c r="WZM38" s="617"/>
      <c r="WZN38" s="617"/>
      <c r="WZO38" s="617"/>
      <c r="WZP38" s="617"/>
      <c r="WZQ38" s="617"/>
      <c r="WZR38" s="617"/>
      <c r="WZS38" s="617"/>
      <c r="WZT38" s="617"/>
      <c r="WZU38" s="617"/>
      <c r="WZV38" s="617"/>
      <c r="WZW38" s="617"/>
      <c r="WZX38" s="617"/>
      <c r="WZY38" s="617"/>
      <c r="WZZ38" s="617"/>
      <c r="XAA38" s="617"/>
      <c r="XAB38" s="617"/>
      <c r="XAC38" s="617"/>
      <c r="XAD38" s="617"/>
      <c r="XAE38" s="617"/>
      <c r="XAF38" s="617"/>
      <c r="XAG38" s="617"/>
      <c r="XAH38" s="617"/>
      <c r="XAI38" s="617"/>
      <c r="XAJ38" s="617"/>
      <c r="XAK38" s="617"/>
      <c r="XAL38" s="617"/>
      <c r="XAM38" s="617"/>
      <c r="XAN38" s="617"/>
      <c r="XAO38" s="617"/>
      <c r="XAP38" s="617"/>
      <c r="XAQ38" s="617"/>
      <c r="XAR38" s="617"/>
      <c r="XAS38" s="617"/>
      <c r="XAT38" s="617"/>
      <c r="XAU38" s="617"/>
      <c r="XAV38" s="617"/>
      <c r="XAW38" s="617"/>
      <c r="XAX38" s="617"/>
      <c r="XAY38" s="617"/>
      <c r="XAZ38" s="617"/>
      <c r="XBA38" s="617"/>
      <c r="XBB38" s="617"/>
      <c r="XBC38" s="617"/>
      <c r="XBD38" s="617"/>
      <c r="XBE38" s="617"/>
      <c r="XBF38" s="617"/>
      <c r="XBG38" s="617"/>
      <c r="XBH38" s="617"/>
      <c r="XBI38" s="617"/>
      <c r="XBJ38" s="617"/>
      <c r="XBK38" s="617"/>
      <c r="XBL38" s="617"/>
      <c r="XBM38" s="617"/>
      <c r="XBN38" s="617"/>
      <c r="XBO38" s="617"/>
      <c r="XBP38" s="617"/>
      <c r="XBQ38" s="617"/>
      <c r="XBR38" s="617"/>
      <c r="XBS38" s="617"/>
      <c r="XBT38" s="617"/>
      <c r="XBU38" s="617"/>
      <c r="XBV38" s="617"/>
      <c r="XBW38" s="617"/>
      <c r="XBX38" s="617"/>
      <c r="XBY38" s="617"/>
      <c r="XBZ38" s="617"/>
      <c r="XCA38" s="617"/>
      <c r="XCB38" s="617"/>
      <c r="XCC38" s="617"/>
      <c r="XCD38" s="617"/>
      <c r="XCE38" s="617"/>
      <c r="XCF38" s="617"/>
      <c r="XCG38" s="617"/>
      <c r="XCH38" s="617"/>
      <c r="XCI38" s="617"/>
      <c r="XCJ38" s="617"/>
      <c r="XCK38" s="617"/>
      <c r="XCL38" s="617"/>
      <c r="XCM38" s="617"/>
      <c r="XCN38" s="617"/>
      <c r="XCO38" s="617"/>
      <c r="XCP38" s="617"/>
      <c r="XCQ38" s="617"/>
      <c r="XCR38" s="617"/>
      <c r="XCS38" s="617"/>
      <c r="XCT38" s="617"/>
      <c r="XCU38" s="617"/>
      <c r="XCV38" s="617"/>
      <c r="XCW38" s="617"/>
      <c r="XCX38" s="617"/>
      <c r="XCY38" s="617"/>
      <c r="XCZ38" s="617"/>
      <c r="XDA38" s="617"/>
      <c r="XDB38" s="617"/>
      <c r="XDC38" s="617"/>
      <c r="XDD38" s="617"/>
      <c r="XDE38" s="617"/>
      <c r="XDF38" s="617"/>
      <c r="XDG38" s="617"/>
      <c r="XDH38" s="617"/>
      <c r="XDI38" s="617"/>
      <c r="XDJ38" s="617"/>
      <c r="XDK38" s="617"/>
      <c r="XDL38" s="617"/>
      <c r="XDM38" s="617"/>
      <c r="XDN38" s="617"/>
      <c r="XDO38" s="617"/>
      <c r="XDP38" s="617"/>
      <c r="XDQ38" s="617"/>
      <c r="XDR38" s="617"/>
      <c r="XDS38" s="617"/>
      <c r="XDT38" s="617"/>
      <c r="XDU38" s="617"/>
      <c r="XDV38" s="617"/>
      <c r="XDW38" s="617"/>
      <c r="XDX38" s="617"/>
      <c r="XDY38" s="617"/>
      <c r="XDZ38" s="617"/>
      <c r="XEA38" s="617"/>
      <c r="XEB38" s="617"/>
      <c r="XEC38" s="617"/>
      <c r="XED38" s="617"/>
      <c r="XEE38" s="617"/>
      <c r="XEF38" s="617"/>
      <c r="XEG38" s="617"/>
      <c r="XEH38" s="617"/>
      <c r="XEI38" s="617"/>
      <c r="XEJ38" s="617"/>
      <c r="XEK38" s="617"/>
      <c r="XEL38" s="617"/>
      <c r="XEM38" s="617"/>
      <c r="XEN38" s="617"/>
      <c r="XEO38" s="617"/>
      <c r="XEP38" s="617"/>
      <c r="XEQ38" s="617"/>
      <c r="XER38" s="617"/>
      <c r="XES38" s="617"/>
      <c r="XET38" s="617"/>
      <c r="XEU38" s="617"/>
      <c r="XEV38" s="617"/>
      <c r="XEW38" s="617"/>
      <c r="XEX38" s="617"/>
      <c r="XEY38" s="617"/>
      <c r="XEZ38" s="617"/>
      <c r="XFA38" s="617"/>
    </row>
    <row r="39" spans="1:16381" s="753" customFormat="1" x14ac:dyDescent="0.3">
      <c r="A39" s="58" t="s">
        <v>689</v>
      </c>
    </row>
    <row r="40" spans="1:16381" s="618" customFormat="1" ht="12.75" customHeight="1" x14ac:dyDescent="0.3">
      <c r="A40" s="613" t="s">
        <v>679</v>
      </c>
      <c r="B40" s="613" t="s">
        <v>680</v>
      </c>
      <c r="C40" s="613" t="s">
        <v>681</v>
      </c>
      <c r="D40" s="613" t="s">
        <v>681</v>
      </c>
      <c r="E40" s="614">
        <v>607.71666700000003</v>
      </c>
      <c r="F40" s="614">
        <v>681.02833299999998</v>
      </c>
      <c r="G40" s="614">
        <v>731.16750000000002</v>
      </c>
      <c r="H40" s="614">
        <v>775.748333</v>
      </c>
      <c r="I40" s="614">
        <v>805.97083299999997</v>
      </c>
      <c r="J40" s="614">
        <v>870.02</v>
      </c>
      <c r="K40" s="614">
        <v>881.45583299999998</v>
      </c>
      <c r="L40" s="614">
        <v>822.564167</v>
      </c>
      <c r="M40" s="614">
        <v>731.46333300000003</v>
      </c>
      <c r="N40" s="614">
        <v>671.45583299999998</v>
      </c>
      <c r="O40" s="614">
        <v>707.76583300000004</v>
      </c>
      <c r="P40" s="614">
        <v>733.32916699999998</v>
      </c>
      <c r="Q40" s="614">
        <v>780.67083300000002</v>
      </c>
      <c r="R40" s="614">
        <v>802.53833299999997</v>
      </c>
      <c r="S40" s="614">
        <v>803.77166699999998</v>
      </c>
      <c r="T40" s="614">
        <v>771.25416700000005</v>
      </c>
      <c r="U40" s="614">
        <v>804.45749999999998</v>
      </c>
      <c r="V40" s="614">
        <v>949.89</v>
      </c>
      <c r="W40" s="614">
        <v>1403.1833329999999</v>
      </c>
      <c r="X40" s="614">
        <v>1189.439167</v>
      </c>
      <c r="Y40" s="614">
        <v>1130.3625</v>
      </c>
      <c r="Z40" s="614">
        <v>1290.79</v>
      </c>
      <c r="AA40" s="614">
        <v>1251.6025</v>
      </c>
      <c r="AB40" s="614">
        <v>1191.645833</v>
      </c>
      <c r="AC40" s="614">
        <v>1146.2491669999999</v>
      </c>
      <c r="AD40" s="614">
        <v>1024.3283329999999</v>
      </c>
      <c r="AE40" s="614">
        <v>955.34083299999998</v>
      </c>
      <c r="AF40" s="614">
        <v>929.37583299999994</v>
      </c>
      <c r="AG40" s="614">
        <v>1100.1258330000001</v>
      </c>
      <c r="AH40" s="614">
        <v>1277.2458329999999</v>
      </c>
      <c r="AI40" s="614">
        <v>1156.46</v>
      </c>
      <c r="AJ40" s="614">
        <v>1108.2333329999999</v>
      </c>
      <c r="AK40" s="614">
        <v>1126.8066670000001</v>
      </c>
      <c r="AL40" s="614">
        <v>1094.9825000000001</v>
      </c>
      <c r="AM40" s="614">
        <v>1052.8399999999999</v>
      </c>
      <c r="AN40" s="614">
        <v>1130.9525000000001</v>
      </c>
      <c r="AO40" s="614">
        <v>1160.7674999999999</v>
      </c>
      <c r="AP40" s="614">
        <v>1131.0008330000001</v>
      </c>
      <c r="AQ40" s="614">
        <v>1100.163333</v>
      </c>
      <c r="AR40" s="615">
        <v>1166.4000000000001</v>
      </c>
      <c r="AS40" s="615">
        <v>1184.9000000000001</v>
      </c>
      <c r="AT40" s="615">
        <v>1164.7</v>
      </c>
      <c r="AU40" s="615">
        <v>1158.3</v>
      </c>
      <c r="AV40" s="615">
        <v>1129.3</v>
      </c>
      <c r="AW40" s="615">
        <v>1124.3</v>
      </c>
      <c r="AX40" s="615">
        <v>1107.0999999999999</v>
      </c>
      <c r="AY40" s="615">
        <v>1098.5999999999999</v>
      </c>
      <c r="AZ40" s="615">
        <v>1094.3</v>
      </c>
      <c r="BA40" s="615">
        <v>1093.0999999999999</v>
      </c>
      <c r="BB40" s="615">
        <v>1093.8</v>
      </c>
      <c r="BC40" s="615">
        <v>1095.3</v>
      </c>
      <c r="BD40" s="616">
        <v>1096.2</v>
      </c>
      <c r="BE40" s="616">
        <v>1096.3</v>
      </c>
      <c r="BF40" s="616">
        <v>1095</v>
      </c>
      <c r="BG40" s="616">
        <v>1092.2</v>
      </c>
      <c r="BH40" s="616">
        <v>1087.4000000000001</v>
      </c>
      <c r="BI40" s="616">
        <v>1080.4000000000001</v>
      </c>
      <c r="BJ40" s="616">
        <v>1071.4000000000001</v>
      </c>
      <c r="BK40" s="616">
        <v>1060.5</v>
      </c>
      <c r="BL40" s="616">
        <v>1048</v>
      </c>
      <c r="BM40" s="616">
        <v>1033.9000000000001</v>
      </c>
      <c r="BN40" s="616">
        <v>1018.9</v>
      </c>
      <c r="BO40" s="616">
        <v>1003.9</v>
      </c>
      <c r="BP40" s="616">
        <v>989.5</v>
      </c>
      <c r="BQ40" s="616">
        <v>976.8</v>
      </c>
      <c r="BR40" s="616">
        <v>966.6</v>
      </c>
      <c r="BS40" s="616">
        <v>960.3</v>
      </c>
      <c r="BT40" s="616">
        <v>959.3</v>
      </c>
      <c r="BU40" s="616">
        <v>964.9</v>
      </c>
      <c r="BV40" s="616">
        <v>979.2</v>
      </c>
      <c r="BW40" s="616">
        <v>1004.3</v>
      </c>
      <c r="BX40" s="613" t="s">
        <v>690</v>
      </c>
      <c r="BY40" s="613" t="s">
        <v>1063</v>
      </c>
      <c r="BZ40" s="613" t="s">
        <v>684</v>
      </c>
      <c r="CA40" s="617"/>
      <c r="CB40" s="617"/>
      <c r="CC40" s="617"/>
      <c r="CD40" s="617"/>
      <c r="CE40" s="617"/>
      <c r="CF40" s="617"/>
      <c r="CG40" s="617"/>
      <c r="CH40" s="617"/>
      <c r="CI40" s="617"/>
      <c r="CJ40" s="617"/>
      <c r="CK40" s="617"/>
      <c r="CL40" s="617"/>
      <c r="CM40" s="617"/>
      <c r="CN40" s="617"/>
      <c r="CO40" s="617"/>
      <c r="CP40" s="617"/>
      <c r="CQ40" s="617"/>
      <c r="CR40" s="617"/>
      <c r="CS40" s="617"/>
      <c r="CT40" s="617"/>
      <c r="CU40" s="617"/>
      <c r="CV40" s="617"/>
      <c r="CW40" s="617"/>
      <c r="CX40" s="617"/>
      <c r="CY40" s="617"/>
      <c r="CZ40" s="617"/>
      <c r="DA40" s="617"/>
      <c r="DB40" s="617"/>
      <c r="DC40" s="617"/>
      <c r="DD40" s="617"/>
      <c r="DE40" s="617"/>
      <c r="DF40" s="617"/>
      <c r="DG40" s="617"/>
      <c r="DH40" s="617"/>
      <c r="DI40" s="617"/>
      <c r="DJ40" s="617"/>
      <c r="DK40" s="617"/>
      <c r="DL40" s="617"/>
      <c r="DM40" s="617"/>
      <c r="DN40" s="617"/>
      <c r="DO40" s="617"/>
      <c r="DP40" s="617"/>
      <c r="DQ40" s="617"/>
      <c r="DR40" s="617"/>
      <c r="DS40" s="617"/>
      <c r="DT40" s="617"/>
      <c r="DU40" s="617"/>
      <c r="DV40" s="617"/>
      <c r="DW40" s="617"/>
      <c r="DX40" s="617"/>
      <c r="DY40" s="617"/>
      <c r="DZ40" s="617"/>
      <c r="EA40" s="617"/>
      <c r="EB40" s="617"/>
      <c r="EC40" s="617"/>
      <c r="ED40" s="617"/>
      <c r="EE40" s="617"/>
      <c r="EF40" s="617"/>
      <c r="EG40" s="617"/>
      <c r="EH40" s="617"/>
      <c r="EI40" s="617"/>
      <c r="EJ40" s="617"/>
      <c r="EK40" s="617"/>
      <c r="EL40" s="617"/>
      <c r="EM40" s="617"/>
      <c r="EN40" s="617"/>
      <c r="EO40" s="617"/>
      <c r="EP40" s="617"/>
      <c r="EQ40" s="617"/>
      <c r="ER40" s="617"/>
      <c r="ES40" s="617"/>
      <c r="ET40" s="617"/>
      <c r="EU40" s="617"/>
      <c r="EV40" s="617"/>
      <c r="EW40" s="617"/>
      <c r="EX40" s="617"/>
      <c r="EY40" s="617"/>
      <c r="EZ40" s="617"/>
      <c r="FA40" s="617"/>
      <c r="FB40" s="617"/>
      <c r="FC40" s="617"/>
      <c r="FD40" s="617"/>
      <c r="FE40" s="617"/>
      <c r="FF40" s="617"/>
      <c r="FG40" s="617"/>
      <c r="FH40" s="617"/>
      <c r="FI40" s="617"/>
      <c r="FJ40" s="617"/>
      <c r="FK40" s="617"/>
      <c r="FL40" s="617"/>
      <c r="FM40" s="617"/>
      <c r="FN40" s="617"/>
      <c r="FO40" s="617"/>
      <c r="FP40" s="617"/>
      <c r="FQ40" s="617"/>
      <c r="FR40" s="617"/>
      <c r="FS40" s="617"/>
      <c r="FT40" s="617"/>
      <c r="FU40" s="617"/>
      <c r="FV40" s="617"/>
      <c r="FW40" s="617"/>
      <c r="FX40" s="617"/>
      <c r="FY40" s="617"/>
      <c r="FZ40" s="617"/>
      <c r="GA40" s="617"/>
      <c r="GB40" s="617"/>
      <c r="GC40" s="617"/>
      <c r="GD40" s="617"/>
      <c r="GE40" s="617"/>
      <c r="GF40" s="617"/>
      <c r="GG40" s="617"/>
      <c r="GH40" s="617"/>
      <c r="GI40" s="617"/>
      <c r="GJ40" s="617"/>
      <c r="GK40" s="617"/>
      <c r="GL40" s="617"/>
      <c r="GM40" s="617"/>
      <c r="GN40" s="617"/>
      <c r="GO40" s="617"/>
      <c r="GP40" s="617"/>
      <c r="GQ40" s="617"/>
      <c r="GR40" s="617"/>
      <c r="GS40" s="617"/>
      <c r="GT40" s="617"/>
      <c r="GU40" s="617"/>
      <c r="GV40" s="617"/>
      <c r="GW40" s="617"/>
      <c r="GX40" s="617"/>
      <c r="GY40" s="617"/>
      <c r="GZ40" s="617"/>
      <c r="HA40" s="617"/>
      <c r="HB40" s="617"/>
      <c r="HC40" s="617"/>
      <c r="HD40" s="617"/>
      <c r="HE40" s="617"/>
      <c r="HF40" s="617"/>
      <c r="HG40" s="617"/>
      <c r="HH40" s="617"/>
      <c r="HI40" s="617"/>
      <c r="HJ40" s="617"/>
      <c r="HK40" s="617"/>
      <c r="HL40" s="617"/>
      <c r="HM40" s="617"/>
      <c r="HN40" s="617"/>
      <c r="HO40" s="617"/>
      <c r="HP40" s="617"/>
      <c r="HQ40" s="617"/>
      <c r="HR40" s="617"/>
      <c r="HS40" s="617"/>
      <c r="HT40" s="617"/>
      <c r="HU40" s="617"/>
      <c r="HV40" s="617"/>
      <c r="HW40" s="617"/>
      <c r="HX40" s="617"/>
      <c r="HY40" s="617"/>
      <c r="HZ40" s="617"/>
      <c r="IA40" s="617"/>
      <c r="IB40" s="617"/>
      <c r="IC40" s="617"/>
      <c r="ID40" s="617"/>
      <c r="IE40" s="617"/>
      <c r="IF40" s="617"/>
      <c r="IG40" s="617"/>
      <c r="IH40" s="617"/>
      <c r="II40" s="617"/>
      <c r="IJ40" s="617"/>
      <c r="IK40" s="617"/>
      <c r="IL40" s="617"/>
      <c r="IM40" s="617"/>
      <c r="IN40" s="617"/>
      <c r="IO40" s="617"/>
      <c r="IP40" s="617"/>
      <c r="IQ40" s="617"/>
      <c r="IR40" s="617"/>
      <c r="IS40" s="617"/>
      <c r="IT40" s="617"/>
      <c r="IU40" s="617"/>
      <c r="IV40" s="617"/>
      <c r="IW40" s="617"/>
      <c r="IX40" s="617"/>
      <c r="IY40" s="617"/>
      <c r="IZ40" s="617"/>
      <c r="JA40" s="617"/>
      <c r="JB40" s="617"/>
      <c r="JC40" s="617"/>
      <c r="JD40" s="617"/>
      <c r="JE40" s="617"/>
      <c r="JF40" s="617"/>
      <c r="JG40" s="617"/>
      <c r="JH40" s="617"/>
      <c r="JI40" s="617"/>
      <c r="JJ40" s="617"/>
      <c r="JK40" s="617"/>
      <c r="JL40" s="617"/>
      <c r="JM40" s="617"/>
      <c r="JN40" s="617"/>
      <c r="JO40" s="617"/>
      <c r="JP40" s="617"/>
      <c r="JQ40" s="617"/>
      <c r="JR40" s="617"/>
      <c r="JS40" s="617"/>
      <c r="JT40" s="617"/>
      <c r="JU40" s="617"/>
      <c r="JV40" s="617"/>
      <c r="JW40" s="617"/>
      <c r="JX40" s="617"/>
      <c r="JY40" s="617"/>
      <c r="JZ40" s="617"/>
      <c r="KA40" s="617"/>
      <c r="KB40" s="617"/>
      <c r="KC40" s="617"/>
      <c r="KD40" s="617"/>
      <c r="KE40" s="617"/>
      <c r="KF40" s="617"/>
      <c r="KG40" s="617"/>
      <c r="KH40" s="617"/>
      <c r="KI40" s="617"/>
      <c r="KJ40" s="617"/>
      <c r="KK40" s="617"/>
      <c r="KL40" s="617"/>
      <c r="KM40" s="617"/>
      <c r="KN40" s="617"/>
      <c r="KO40" s="617"/>
      <c r="KP40" s="617"/>
      <c r="KQ40" s="617"/>
      <c r="KR40" s="617"/>
      <c r="KS40" s="617"/>
      <c r="KT40" s="617"/>
      <c r="KU40" s="617"/>
      <c r="KV40" s="617"/>
      <c r="KW40" s="617"/>
      <c r="KX40" s="617"/>
      <c r="KY40" s="617"/>
      <c r="KZ40" s="617"/>
      <c r="LA40" s="617"/>
      <c r="LB40" s="617"/>
      <c r="LC40" s="617"/>
      <c r="LD40" s="617"/>
      <c r="LE40" s="617"/>
      <c r="LF40" s="617"/>
      <c r="LG40" s="617"/>
      <c r="LH40" s="617"/>
      <c r="LI40" s="617"/>
      <c r="LJ40" s="617"/>
      <c r="LK40" s="617"/>
      <c r="LL40" s="617"/>
      <c r="LM40" s="617"/>
      <c r="LN40" s="617"/>
      <c r="LO40" s="617"/>
      <c r="LP40" s="617"/>
      <c r="LQ40" s="617"/>
      <c r="LR40" s="617"/>
      <c r="LS40" s="617"/>
      <c r="LT40" s="617"/>
      <c r="LU40" s="617"/>
      <c r="LV40" s="617"/>
      <c r="LW40" s="617"/>
      <c r="LX40" s="617"/>
      <c r="LY40" s="617"/>
      <c r="LZ40" s="617"/>
      <c r="MA40" s="617"/>
      <c r="MB40" s="617"/>
      <c r="MC40" s="617"/>
      <c r="MD40" s="617"/>
      <c r="ME40" s="617"/>
      <c r="MF40" s="617"/>
      <c r="MG40" s="617"/>
      <c r="MH40" s="617"/>
      <c r="MI40" s="617"/>
      <c r="MJ40" s="617"/>
      <c r="MK40" s="617"/>
      <c r="ML40" s="617"/>
      <c r="MM40" s="617"/>
      <c r="MN40" s="617"/>
      <c r="MO40" s="617"/>
      <c r="MP40" s="617"/>
      <c r="MQ40" s="617"/>
      <c r="MR40" s="617"/>
      <c r="MS40" s="617"/>
      <c r="MT40" s="617"/>
      <c r="MU40" s="617"/>
      <c r="MV40" s="617"/>
      <c r="MW40" s="617"/>
      <c r="MX40" s="617"/>
      <c r="MY40" s="617"/>
      <c r="MZ40" s="617"/>
      <c r="NA40" s="617"/>
      <c r="NB40" s="617"/>
      <c r="NC40" s="617"/>
      <c r="ND40" s="617"/>
      <c r="NE40" s="617"/>
      <c r="NF40" s="617"/>
      <c r="NG40" s="617"/>
      <c r="NH40" s="617"/>
      <c r="NI40" s="617"/>
      <c r="NJ40" s="617"/>
      <c r="NK40" s="617"/>
      <c r="NL40" s="617"/>
      <c r="NM40" s="617"/>
      <c r="NN40" s="617"/>
      <c r="NO40" s="617"/>
      <c r="NP40" s="617"/>
      <c r="NQ40" s="617"/>
      <c r="NR40" s="617"/>
      <c r="NS40" s="617"/>
      <c r="NT40" s="617"/>
      <c r="NU40" s="617"/>
      <c r="NV40" s="617"/>
      <c r="NW40" s="617"/>
      <c r="NX40" s="617"/>
      <c r="NY40" s="617"/>
      <c r="NZ40" s="617"/>
      <c r="OA40" s="617"/>
      <c r="OB40" s="617"/>
      <c r="OC40" s="617"/>
      <c r="OD40" s="617"/>
      <c r="OE40" s="617"/>
      <c r="OF40" s="617"/>
      <c r="OG40" s="617"/>
      <c r="OH40" s="617"/>
      <c r="OI40" s="617"/>
      <c r="OJ40" s="617"/>
      <c r="OK40" s="617"/>
      <c r="OL40" s="617"/>
      <c r="OM40" s="617"/>
      <c r="ON40" s="617"/>
      <c r="OO40" s="617"/>
      <c r="OP40" s="617"/>
      <c r="OQ40" s="617"/>
      <c r="OR40" s="617"/>
      <c r="OS40" s="617"/>
      <c r="OT40" s="617"/>
      <c r="OU40" s="617"/>
      <c r="OV40" s="617"/>
      <c r="OW40" s="617"/>
      <c r="OX40" s="617"/>
      <c r="OY40" s="617"/>
      <c r="OZ40" s="617"/>
      <c r="PA40" s="617"/>
      <c r="PB40" s="617"/>
      <c r="PC40" s="617"/>
      <c r="PD40" s="617"/>
      <c r="PE40" s="617"/>
      <c r="PF40" s="617"/>
      <c r="PG40" s="617"/>
      <c r="PH40" s="617"/>
      <c r="PI40" s="617"/>
      <c r="PJ40" s="617"/>
      <c r="PK40" s="617"/>
      <c r="PL40" s="617"/>
      <c r="PM40" s="617"/>
      <c r="PN40" s="617"/>
      <c r="PO40" s="617"/>
      <c r="PP40" s="617"/>
      <c r="PQ40" s="617"/>
      <c r="PR40" s="617"/>
      <c r="PS40" s="617"/>
      <c r="PT40" s="617"/>
      <c r="PU40" s="617"/>
      <c r="PV40" s="617"/>
      <c r="PW40" s="617"/>
      <c r="PX40" s="617"/>
      <c r="PY40" s="617"/>
      <c r="PZ40" s="617"/>
      <c r="QA40" s="617"/>
      <c r="QB40" s="617"/>
      <c r="QC40" s="617"/>
      <c r="QD40" s="617"/>
      <c r="QE40" s="617"/>
      <c r="QF40" s="617"/>
      <c r="QG40" s="617"/>
      <c r="QH40" s="617"/>
      <c r="QI40" s="617"/>
      <c r="QJ40" s="617"/>
      <c r="QK40" s="617"/>
      <c r="QL40" s="617"/>
      <c r="QM40" s="617"/>
      <c r="QN40" s="617"/>
      <c r="QO40" s="617"/>
      <c r="QP40" s="617"/>
      <c r="QQ40" s="617"/>
      <c r="QR40" s="617"/>
      <c r="QS40" s="617"/>
      <c r="QT40" s="617"/>
      <c r="QU40" s="617"/>
      <c r="QV40" s="617"/>
      <c r="QW40" s="617"/>
      <c r="QX40" s="617"/>
      <c r="QY40" s="617"/>
      <c r="QZ40" s="617"/>
      <c r="RA40" s="617"/>
      <c r="RB40" s="617"/>
      <c r="RC40" s="617"/>
      <c r="RD40" s="617"/>
      <c r="RE40" s="617"/>
      <c r="RF40" s="617"/>
      <c r="RG40" s="617"/>
      <c r="RH40" s="617"/>
      <c r="RI40" s="617"/>
      <c r="RJ40" s="617"/>
      <c r="RK40" s="617"/>
      <c r="RL40" s="617"/>
      <c r="RM40" s="617"/>
      <c r="RN40" s="617"/>
      <c r="RO40" s="617"/>
      <c r="RP40" s="617"/>
      <c r="RQ40" s="617"/>
      <c r="RR40" s="617"/>
      <c r="RS40" s="617"/>
      <c r="RT40" s="617"/>
      <c r="RU40" s="617"/>
      <c r="RV40" s="617"/>
      <c r="RW40" s="617"/>
      <c r="RX40" s="617"/>
      <c r="RY40" s="617"/>
      <c r="RZ40" s="617"/>
      <c r="SA40" s="617"/>
      <c r="SB40" s="617"/>
      <c r="SC40" s="617"/>
      <c r="SD40" s="617"/>
      <c r="SE40" s="617"/>
      <c r="SF40" s="617"/>
      <c r="SG40" s="617"/>
      <c r="SH40" s="617"/>
      <c r="SI40" s="617"/>
      <c r="SJ40" s="617"/>
      <c r="SK40" s="617"/>
      <c r="SL40" s="617"/>
      <c r="SM40" s="617"/>
      <c r="SN40" s="617"/>
      <c r="SO40" s="617"/>
      <c r="SP40" s="617"/>
      <c r="SQ40" s="617"/>
      <c r="SR40" s="617"/>
      <c r="SS40" s="617"/>
      <c r="ST40" s="617"/>
      <c r="SU40" s="617"/>
      <c r="SV40" s="617"/>
      <c r="SW40" s="617"/>
      <c r="SX40" s="617"/>
      <c r="SY40" s="617"/>
      <c r="SZ40" s="617"/>
      <c r="TA40" s="617"/>
      <c r="TB40" s="617"/>
      <c r="TC40" s="617"/>
      <c r="TD40" s="617"/>
      <c r="TE40" s="617"/>
      <c r="TF40" s="617"/>
      <c r="TG40" s="617"/>
      <c r="TH40" s="617"/>
      <c r="TI40" s="617"/>
      <c r="TJ40" s="617"/>
      <c r="TK40" s="617"/>
      <c r="TL40" s="617"/>
      <c r="TM40" s="617"/>
      <c r="TN40" s="617"/>
      <c r="TO40" s="617"/>
      <c r="TP40" s="617"/>
      <c r="TQ40" s="617"/>
      <c r="TR40" s="617"/>
      <c r="TS40" s="617"/>
      <c r="TT40" s="617"/>
      <c r="TU40" s="617"/>
      <c r="TV40" s="617"/>
      <c r="TW40" s="617"/>
      <c r="TX40" s="617"/>
      <c r="TY40" s="617"/>
      <c r="TZ40" s="617"/>
      <c r="UA40" s="617"/>
      <c r="UB40" s="617"/>
      <c r="UC40" s="617"/>
      <c r="UD40" s="617"/>
      <c r="UE40" s="617"/>
      <c r="UF40" s="617"/>
      <c r="UG40" s="617"/>
      <c r="UH40" s="617"/>
      <c r="UI40" s="617"/>
      <c r="UJ40" s="617"/>
      <c r="UK40" s="617"/>
      <c r="UL40" s="617"/>
      <c r="UM40" s="617"/>
      <c r="UN40" s="617"/>
      <c r="UO40" s="617"/>
      <c r="UP40" s="617"/>
      <c r="UQ40" s="617"/>
      <c r="UR40" s="617"/>
      <c r="US40" s="617"/>
      <c r="UT40" s="617"/>
      <c r="UU40" s="617"/>
      <c r="UV40" s="617"/>
      <c r="UW40" s="617"/>
      <c r="UX40" s="617"/>
      <c r="UY40" s="617"/>
      <c r="UZ40" s="617"/>
      <c r="VA40" s="617"/>
      <c r="VB40" s="617"/>
      <c r="VC40" s="617"/>
      <c r="VD40" s="617"/>
      <c r="VE40" s="617"/>
      <c r="VF40" s="617"/>
      <c r="VG40" s="617"/>
      <c r="VH40" s="617"/>
      <c r="VI40" s="617"/>
      <c r="VJ40" s="617"/>
      <c r="VK40" s="617"/>
      <c r="VL40" s="617"/>
      <c r="VM40" s="617"/>
      <c r="VN40" s="617"/>
      <c r="VO40" s="617"/>
      <c r="VP40" s="617"/>
      <c r="VQ40" s="617"/>
      <c r="VR40" s="617"/>
      <c r="VS40" s="617"/>
      <c r="VT40" s="617"/>
      <c r="VU40" s="617"/>
      <c r="VV40" s="617"/>
      <c r="VW40" s="617"/>
      <c r="VX40" s="617"/>
      <c r="VY40" s="617"/>
      <c r="VZ40" s="617"/>
      <c r="WA40" s="617"/>
      <c r="WB40" s="617"/>
      <c r="WC40" s="617"/>
      <c r="WD40" s="617"/>
      <c r="WE40" s="617"/>
      <c r="WF40" s="617"/>
      <c r="WG40" s="617"/>
      <c r="WH40" s="617"/>
      <c r="WI40" s="617"/>
      <c r="WJ40" s="617"/>
      <c r="WK40" s="617"/>
      <c r="WL40" s="617"/>
      <c r="WM40" s="617"/>
      <c r="WN40" s="617"/>
      <c r="WO40" s="617"/>
      <c r="WP40" s="617"/>
      <c r="WQ40" s="617"/>
      <c r="WR40" s="617"/>
      <c r="WS40" s="617"/>
      <c r="WT40" s="617"/>
      <c r="WU40" s="617"/>
      <c r="WV40" s="617"/>
      <c r="WW40" s="617"/>
      <c r="WX40" s="617"/>
      <c r="WY40" s="617"/>
      <c r="WZ40" s="617"/>
      <c r="XA40" s="617"/>
      <c r="XB40" s="617"/>
      <c r="XC40" s="617"/>
      <c r="XD40" s="617"/>
      <c r="XE40" s="617"/>
      <c r="XF40" s="617"/>
      <c r="XG40" s="617"/>
      <c r="XH40" s="617"/>
      <c r="XI40" s="617"/>
      <c r="XJ40" s="617"/>
      <c r="XK40" s="617"/>
      <c r="XL40" s="617"/>
      <c r="XM40" s="617"/>
      <c r="XN40" s="617"/>
      <c r="XO40" s="617"/>
      <c r="XP40" s="617"/>
      <c r="XQ40" s="617"/>
      <c r="XR40" s="617"/>
      <c r="XS40" s="617"/>
      <c r="XT40" s="617"/>
      <c r="XU40" s="617"/>
      <c r="XV40" s="617"/>
      <c r="XW40" s="617"/>
      <c r="XX40" s="617"/>
      <c r="XY40" s="617"/>
      <c r="XZ40" s="617"/>
      <c r="YA40" s="617"/>
      <c r="YB40" s="617"/>
      <c r="YC40" s="617"/>
      <c r="YD40" s="617"/>
      <c r="YE40" s="617"/>
      <c r="YF40" s="617"/>
      <c r="YG40" s="617"/>
      <c r="YH40" s="617"/>
      <c r="YI40" s="617"/>
      <c r="YJ40" s="617"/>
      <c r="YK40" s="617"/>
      <c r="YL40" s="617"/>
      <c r="YM40" s="617"/>
      <c r="YN40" s="617"/>
      <c r="YO40" s="617"/>
      <c r="YP40" s="617"/>
      <c r="YQ40" s="617"/>
      <c r="YR40" s="617"/>
      <c r="YS40" s="617"/>
      <c r="YT40" s="617"/>
      <c r="YU40" s="617"/>
      <c r="YV40" s="617"/>
      <c r="YW40" s="617"/>
      <c r="YX40" s="617"/>
      <c r="YY40" s="617"/>
      <c r="YZ40" s="617"/>
      <c r="ZA40" s="617"/>
      <c r="ZB40" s="617"/>
      <c r="ZC40" s="617"/>
      <c r="ZD40" s="617"/>
      <c r="ZE40" s="617"/>
      <c r="ZF40" s="617"/>
      <c r="ZG40" s="617"/>
      <c r="ZH40" s="617"/>
      <c r="ZI40" s="617"/>
      <c r="ZJ40" s="617"/>
      <c r="ZK40" s="617"/>
      <c r="ZL40" s="617"/>
      <c r="ZM40" s="617"/>
      <c r="ZN40" s="617"/>
      <c r="ZO40" s="617"/>
      <c r="ZP40" s="617"/>
      <c r="ZQ40" s="617"/>
      <c r="ZR40" s="617"/>
      <c r="ZS40" s="617"/>
      <c r="ZT40" s="617"/>
      <c r="ZU40" s="617"/>
      <c r="ZV40" s="617"/>
      <c r="ZW40" s="617"/>
      <c r="ZX40" s="617"/>
      <c r="ZY40" s="617"/>
      <c r="ZZ40" s="617"/>
      <c r="AAA40" s="617"/>
      <c r="AAB40" s="617"/>
      <c r="AAC40" s="617"/>
      <c r="AAD40" s="617"/>
      <c r="AAE40" s="617"/>
      <c r="AAF40" s="617"/>
      <c r="AAG40" s="617"/>
      <c r="AAH40" s="617"/>
      <c r="AAI40" s="617"/>
      <c r="AAJ40" s="617"/>
      <c r="AAK40" s="617"/>
      <c r="AAL40" s="617"/>
      <c r="AAM40" s="617"/>
      <c r="AAN40" s="617"/>
      <c r="AAO40" s="617"/>
      <c r="AAP40" s="617"/>
      <c r="AAQ40" s="617"/>
      <c r="AAR40" s="617"/>
      <c r="AAS40" s="617"/>
      <c r="AAT40" s="617"/>
      <c r="AAU40" s="617"/>
      <c r="AAV40" s="617"/>
      <c r="AAW40" s="617"/>
      <c r="AAX40" s="617"/>
      <c r="AAY40" s="617"/>
      <c r="AAZ40" s="617"/>
      <c r="ABA40" s="617"/>
      <c r="ABB40" s="617"/>
      <c r="ABC40" s="617"/>
      <c r="ABD40" s="617"/>
      <c r="ABE40" s="617"/>
      <c r="ABF40" s="617"/>
      <c r="ABG40" s="617"/>
      <c r="ABH40" s="617"/>
      <c r="ABI40" s="617"/>
      <c r="ABJ40" s="617"/>
      <c r="ABK40" s="617"/>
      <c r="ABL40" s="617"/>
      <c r="ABM40" s="617"/>
      <c r="ABN40" s="617"/>
      <c r="ABO40" s="617"/>
      <c r="ABP40" s="617"/>
      <c r="ABQ40" s="617"/>
      <c r="ABR40" s="617"/>
      <c r="ABS40" s="617"/>
      <c r="ABT40" s="617"/>
      <c r="ABU40" s="617"/>
      <c r="ABV40" s="617"/>
      <c r="ABW40" s="617"/>
      <c r="ABX40" s="617"/>
      <c r="ABY40" s="617"/>
      <c r="ABZ40" s="617"/>
      <c r="ACA40" s="617"/>
      <c r="ACB40" s="617"/>
      <c r="ACC40" s="617"/>
      <c r="ACD40" s="617"/>
      <c r="ACE40" s="617"/>
      <c r="ACF40" s="617"/>
      <c r="ACG40" s="617"/>
      <c r="ACH40" s="617"/>
      <c r="ACI40" s="617"/>
      <c r="ACJ40" s="617"/>
      <c r="ACK40" s="617"/>
      <c r="ACL40" s="617"/>
      <c r="ACM40" s="617"/>
      <c r="ACN40" s="617"/>
      <c r="ACO40" s="617"/>
      <c r="ACP40" s="617"/>
      <c r="ACQ40" s="617"/>
      <c r="ACR40" s="617"/>
      <c r="ACS40" s="617"/>
      <c r="ACT40" s="617"/>
      <c r="ACU40" s="617"/>
      <c r="ACV40" s="617"/>
      <c r="ACW40" s="617"/>
      <c r="ACX40" s="617"/>
      <c r="ACY40" s="617"/>
      <c r="ACZ40" s="617"/>
      <c r="ADA40" s="617"/>
      <c r="ADB40" s="617"/>
      <c r="ADC40" s="617"/>
      <c r="ADD40" s="617"/>
      <c r="ADE40" s="617"/>
      <c r="ADF40" s="617"/>
      <c r="ADG40" s="617"/>
      <c r="ADH40" s="617"/>
      <c r="ADI40" s="617"/>
      <c r="ADJ40" s="617"/>
      <c r="ADK40" s="617"/>
      <c r="ADL40" s="617"/>
      <c r="ADM40" s="617"/>
      <c r="ADN40" s="617"/>
      <c r="ADO40" s="617"/>
      <c r="ADP40" s="617"/>
      <c r="ADQ40" s="617"/>
      <c r="ADR40" s="617"/>
      <c r="ADS40" s="617"/>
      <c r="ADT40" s="617"/>
      <c r="ADU40" s="617"/>
      <c r="ADV40" s="617"/>
      <c r="ADW40" s="617"/>
      <c r="ADX40" s="617"/>
      <c r="ADY40" s="617"/>
      <c r="ADZ40" s="617"/>
      <c r="AEA40" s="617"/>
      <c r="AEB40" s="617"/>
      <c r="AEC40" s="617"/>
      <c r="AED40" s="617"/>
      <c r="AEE40" s="617"/>
      <c r="AEF40" s="617"/>
      <c r="AEG40" s="617"/>
      <c r="AEH40" s="617"/>
      <c r="AEI40" s="617"/>
      <c r="AEJ40" s="617"/>
      <c r="AEK40" s="617"/>
      <c r="AEL40" s="617"/>
      <c r="AEM40" s="617"/>
      <c r="AEN40" s="617"/>
      <c r="AEO40" s="617"/>
      <c r="AEP40" s="617"/>
      <c r="AEQ40" s="617"/>
      <c r="AER40" s="617"/>
      <c r="AES40" s="617"/>
      <c r="AET40" s="617"/>
      <c r="AEU40" s="617"/>
      <c r="AEV40" s="617"/>
      <c r="AEW40" s="617"/>
      <c r="AEX40" s="617"/>
      <c r="AEY40" s="617"/>
      <c r="AEZ40" s="617"/>
      <c r="AFA40" s="617"/>
      <c r="AFB40" s="617"/>
      <c r="AFC40" s="617"/>
      <c r="AFD40" s="617"/>
      <c r="AFE40" s="617"/>
      <c r="AFF40" s="617"/>
      <c r="AFG40" s="617"/>
      <c r="AFH40" s="617"/>
      <c r="AFI40" s="617"/>
      <c r="AFJ40" s="617"/>
      <c r="AFK40" s="617"/>
      <c r="AFL40" s="617"/>
      <c r="AFM40" s="617"/>
      <c r="AFN40" s="617"/>
      <c r="AFO40" s="617"/>
      <c r="AFP40" s="617"/>
      <c r="AFQ40" s="617"/>
      <c r="AFR40" s="617"/>
      <c r="AFS40" s="617"/>
      <c r="AFT40" s="617"/>
      <c r="AFU40" s="617"/>
      <c r="AFV40" s="617"/>
      <c r="AFW40" s="617"/>
      <c r="AFX40" s="617"/>
      <c r="AFY40" s="617"/>
      <c r="AFZ40" s="617"/>
      <c r="AGA40" s="617"/>
      <c r="AGB40" s="617"/>
      <c r="AGC40" s="617"/>
      <c r="AGD40" s="617"/>
      <c r="AGE40" s="617"/>
      <c r="AGF40" s="617"/>
      <c r="AGG40" s="617"/>
      <c r="AGH40" s="617"/>
      <c r="AGI40" s="617"/>
      <c r="AGJ40" s="617"/>
      <c r="AGK40" s="617"/>
      <c r="AGL40" s="617"/>
      <c r="AGM40" s="617"/>
      <c r="AGN40" s="617"/>
      <c r="AGO40" s="617"/>
      <c r="AGP40" s="617"/>
      <c r="AGQ40" s="617"/>
      <c r="AGR40" s="617"/>
      <c r="AGS40" s="617"/>
      <c r="AGT40" s="617"/>
      <c r="AGU40" s="617"/>
      <c r="AGV40" s="617"/>
      <c r="AGW40" s="617"/>
      <c r="AGX40" s="617"/>
      <c r="AGY40" s="617"/>
      <c r="AGZ40" s="617"/>
      <c r="AHA40" s="617"/>
      <c r="AHB40" s="617"/>
      <c r="AHC40" s="617"/>
      <c r="AHD40" s="617"/>
      <c r="AHE40" s="617"/>
      <c r="AHF40" s="617"/>
      <c r="AHG40" s="617"/>
      <c r="AHH40" s="617"/>
      <c r="AHI40" s="617"/>
      <c r="AHJ40" s="617"/>
      <c r="AHK40" s="617"/>
      <c r="AHL40" s="617"/>
      <c r="AHM40" s="617"/>
      <c r="AHN40" s="617"/>
      <c r="AHO40" s="617"/>
      <c r="AHP40" s="617"/>
      <c r="AHQ40" s="617"/>
      <c r="AHR40" s="617"/>
      <c r="AHS40" s="617"/>
      <c r="AHT40" s="617"/>
      <c r="AHU40" s="617"/>
      <c r="AHV40" s="617"/>
      <c r="AHW40" s="617"/>
      <c r="AHX40" s="617"/>
      <c r="AHY40" s="617"/>
      <c r="AHZ40" s="617"/>
      <c r="AIA40" s="617"/>
      <c r="AIB40" s="617"/>
      <c r="AIC40" s="617"/>
      <c r="AID40" s="617"/>
      <c r="AIE40" s="617"/>
      <c r="AIF40" s="617"/>
      <c r="AIG40" s="617"/>
      <c r="AIH40" s="617"/>
      <c r="AII40" s="617"/>
      <c r="AIJ40" s="617"/>
      <c r="AIK40" s="617"/>
      <c r="AIL40" s="617"/>
      <c r="AIM40" s="617"/>
      <c r="AIN40" s="617"/>
      <c r="AIO40" s="617"/>
      <c r="AIP40" s="617"/>
      <c r="AIQ40" s="617"/>
      <c r="AIR40" s="617"/>
      <c r="AIS40" s="617"/>
      <c r="AIT40" s="617"/>
      <c r="AIU40" s="617"/>
      <c r="AIV40" s="617"/>
      <c r="AIW40" s="617"/>
      <c r="AIX40" s="617"/>
      <c r="AIY40" s="617"/>
      <c r="AIZ40" s="617"/>
      <c r="AJA40" s="617"/>
      <c r="AJB40" s="617"/>
      <c r="AJC40" s="617"/>
      <c r="AJD40" s="617"/>
      <c r="AJE40" s="617"/>
      <c r="AJF40" s="617"/>
      <c r="AJG40" s="617"/>
      <c r="AJH40" s="617"/>
      <c r="AJI40" s="617"/>
      <c r="AJJ40" s="617"/>
      <c r="AJK40" s="617"/>
      <c r="AJL40" s="617"/>
      <c r="AJM40" s="617"/>
      <c r="AJN40" s="617"/>
      <c r="AJO40" s="617"/>
      <c r="AJP40" s="617"/>
      <c r="AJQ40" s="617"/>
      <c r="AJR40" s="617"/>
      <c r="AJS40" s="617"/>
      <c r="AJT40" s="617"/>
      <c r="AJU40" s="617"/>
      <c r="AJV40" s="617"/>
      <c r="AJW40" s="617"/>
      <c r="AJX40" s="617"/>
      <c r="AJY40" s="617"/>
      <c r="AJZ40" s="617"/>
      <c r="AKA40" s="617"/>
      <c r="AKB40" s="617"/>
      <c r="AKC40" s="617"/>
      <c r="AKD40" s="617"/>
      <c r="AKE40" s="617"/>
      <c r="AKF40" s="617"/>
      <c r="AKG40" s="617"/>
      <c r="AKH40" s="617"/>
      <c r="AKI40" s="617"/>
      <c r="AKJ40" s="617"/>
      <c r="AKK40" s="617"/>
      <c r="AKL40" s="617"/>
      <c r="AKM40" s="617"/>
      <c r="AKN40" s="617"/>
      <c r="AKO40" s="617"/>
      <c r="AKP40" s="617"/>
      <c r="AKQ40" s="617"/>
      <c r="AKR40" s="617"/>
      <c r="AKS40" s="617"/>
      <c r="AKT40" s="617"/>
      <c r="AKU40" s="617"/>
      <c r="AKV40" s="617"/>
      <c r="AKW40" s="617"/>
      <c r="AKX40" s="617"/>
      <c r="AKY40" s="617"/>
      <c r="AKZ40" s="617"/>
      <c r="ALA40" s="617"/>
      <c r="ALB40" s="617"/>
      <c r="ALC40" s="617"/>
      <c r="ALD40" s="617"/>
      <c r="ALE40" s="617"/>
      <c r="ALF40" s="617"/>
      <c r="ALG40" s="617"/>
      <c r="ALH40" s="617"/>
      <c r="ALI40" s="617"/>
      <c r="ALJ40" s="617"/>
      <c r="ALK40" s="617"/>
      <c r="ALL40" s="617"/>
      <c r="ALM40" s="617"/>
      <c r="ALN40" s="617"/>
      <c r="ALO40" s="617"/>
      <c r="ALP40" s="617"/>
      <c r="ALQ40" s="617"/>
      <c r="ALR40" s="617"/>
      <c r="ALS40" s="617"/>
      <c r="ALT40" s="617"/>
      <c r="ALU40" s="617"/>
      <c r="ALV40" s="617"/>
      <c r="ALW40" s="617"/>
      <c r="ALX40" s="617"/>
      <c r="ALY40" s="617"/>
      <c r="ALZ40" s="617"/>
      <c r="AMA40" s="617"/>
      <c r="AMB40" s="617"/>
      <c r="AMC40" s="617"/>
      <c r="AMD40" s="617"/>
      <c r="AME40" s="617"/>
      <c r="AMF40" s="617"/>
      <c r="AMG40" s="617"/>
      <c r="AMH40" s="617"/>
      <c r="AMI40" s="617"/>
      <c r="AMJ40" s="617"/>
      <c r="AMK40" s="617"/>
      <c r="AML40" s="617"/>
      <c r="AMM40" s="617"/>
      <c r="AMN40" s="617"/>
      <c r="AMO40" s="617"/>
      <c r="AMP40" s="617"/>
      <c r="AMQ40" s="617"/>
      <c r="AMR40" s="617"/>
      <c r="AMS40" s="617"/>
      <c r="AMT40" s="617"/>
      <c r="AMU40" s="617"/>
      <c r="AMV40" s="617"/>
      <c r="AMW40" s="617"/>
      <c r="AMX40" s="617"/>
      <c r="AMY40" s="617"/>
      <c r="AMZ40" s="617"/>
      <c r="ANA40" s="617"/>
      <c r="ANB40" s="617"/>
      <c r="ANC40" s="617"/>
      <c r="AND40" s="617"/>
      <c r="ANE40" s="617"/>
      <c r="ANF40" s="617"/>
      <c r="ANG40" s="617"/>
      <c r="ANH40" s="617"/>
      <c r="ANI40" s="617"/>
      <c r="ANJ40" s="617"/>
      <c r="ANK40" s="617"/>
      <c r="ANL40" s="617"/>
      <c r="ANM40" s="617"/>
      <c r="ANN40" s="617"/>
      <c r="ANO40" s="617"/>
      <c r="ANP40" s="617"/>
      <c r="ANQ40" s="617"/>
      <c r="ANR40" s="617"/>
      <c r="ANS40" s="617"/>
      <c r="ANT40" s="617"/>
      <c r="ANU40" s="617"/>
      <c r="ANV40" s="617"/>
      <c r="ANW40" s="617"/>
      <c r="ANX40" s="617"/>
      <c r="ANY40" s="617"/>
      <c r="ANZ40" s="617"/>
      <c r="AOA40" s="617"/>
      <c r="AOB40" s="617"/>
      <c r="AOC40" s="617"/>
      <c r="AOD40" s="617"/>
      <c r="AOE40" s="617"/>
      <c r="AOF40" s="617"/>
      <c r="AOG40" s="617"/>
      <c r="AOH40" s="617"/>
      <c r="AOI40" s="617"/>
      <c r="AOJ40" s="617"/>
      <c r="AOK40" s="617"/>
      <c r="AOL40" s="617"/>
      <c r="AOM40" s="617"/>
      <c r="AON40" s="617"/>
      <c r="AOO40" s="617"/>
      <c r="AOP40" s="617"/>
      <c r="AOQ40" s="617"/>
      <c r="AOR40" s="617"/>
      <c r="AOS40" s="617"/>
      <c r="AOT40" s="617"/>
      <c r="AOU40" s="617"/>
      <c r="AOV40" s="617"/>
      <c r="AOW40" s="617"/>
      <c r="AOX40" s="617"/>
      <c r="AOY40" s="617"/>
      <c r="AOZ40" s="617"/>
      <c r="APA40" s="617"/>
      <c r="APB40" s="617"/>
      <c r="APC40" s="617"/>
      <c r="APD40" s="617"/>
      <c r="APE40" s="617"/>
      <c r="APF40" s="617"/>
      <c r="APG40" s="617"/>
      <c r="APH40" s="617"/>
      <c r="API40" s="617"/>
      <c r="APJ40" s="617"/>
      <c r="APK40" s="617"/>
      <c r="APL40" s="617"/>
      <c r="APM40" s="617"/>
      <c r="APN40" s="617"/>
      <c r="APO40" s="617"/>
      <c r="APP40" s="617"/>
      <c r="APQ40" s="617"/>
      <c r="APR40" s="617"/>
      <c r="APS40" s="617"/>
      <c r="APT40" s="617"/>
      <c r="APU40" s="617"/>
      <c r="APV40" s="617"/>
      <c r="APW40" s="617"/>
      <c r="APX40" s="617"/>
      <c r="APY40" s="617"/>
      <c r="APZ40" s="617"/>
      <c r="AQA40" s="617"/>
      <c r="AQB40" s="617"/>
      <c r="AQC40" s="617"/>
      <c r="AQD40" s="617"/>
      <c r="AQE40" s="617"/>
      <c r="AQF40" s="617"/>
      <c r="AQG40" s="617"/>
      <c r="AQH40" s="617"/>
      <c r="AQI40" s="617"/>
      <c r="AQJ40" s="617"/>
      <c r="AQK40" s="617"/>
      <c r="AQL40" s="617"/>
      <c r="AQM40" s="617"/>
      <c r="AQN40" s="617"/>
      <c r="AQO40" s="617"/>
      <c r="AQP40" s="617"/>
      <c r="AQQ40" s="617"/>
      <c r="AQR40" s="617"/>
      <c r="AQS40" s="617"/>
      <c r="AQT40" s="617"/>
      <c r="AQU40" s="617"/>
      <c r="AQV40" s="617"/>
      <c r="AQW40" s="617"/>
      <c r="AQX40" s="617"/>
      <c r="AQY40" s="617"/>
      <c r="AQZ40" s="617"/>
      <c r="ARA40" s="617"/>
      <c r="ARB40" s="617"/>
      <c r="ARC40" s="617"/>
      <c r="ARD40" s="617"/>
      <c r="ARE40" s="617"/>
      <c r="ARF40" s="617"/>
      <c r="ARG40" s="617"/>
      <c r="ARH40" s="617"/>
      <c r="ARI40" s="617"/>
      <c r="ARJ40" s="617"/>
      <c r="ARK40" s="617"/>
      <c r="ARL40" s="617"/>
      <c r="ARM40" s="617"/>
      <c r="ARN40" s="617"/>
      <c r="ARO40" s="617"/>
      <c r="ARP40" s="617"/>
      <c r="ARQ40" s="617"/>
      <c r="ARR40" s="617"/>
      <c r="ARS40" s="617"/>
      <c r="ART40" s="617"/>
      <c r="ARU40" s="617"/>
      <c r="ARV40" s="617"/>
      <c r="ARW40" s="617"/>
      <c r="ARX40" s="617"/>
      <c r="ARY40" s="617"/>
      <c r="ARZ40" s="617"/>
      <c r="ASA40" s="617"/>
      <c r="ASB40" s="617"/>
      <c r="ASC40" s="617"/>
      <c r="ASD40" s="617"/>
      <c r="ASE40" s="617"/>
      <c r="ASF40" s="617"/>
      <c r="ASG40" s="617"/>
      <c r="ASH40" s="617"/>
      <c r="ASI40" s="617"/>
      <c r="ASJ40" s="617"/>
      <c r="ASK40" s="617"/>
      <c r="ASL40" s="617"/>
      <c r="ASM40" s="617"/>
      <c r="ASN40" s="617"/>
      <c r="ASO40" s="617"/>
      <c r="ASP40" s="617"/>
      <c r="ASQ40" s="617"/>
      <c r="ASR40" s="617"/>
      <c r="ASS40" s="617"/>
      <c r="AST40" s="617"/>
      <c r="ASU40" s="617"/>
      <c r="ASV40" s="617"/>
      <c r="ASW40" s="617"/>
      <c r="ASX40" s="617"/>
      <c r="ASY40" s="617"/>
      <c r="ASZ40" s="617"/>
      <c r="ATA40" s="617"/>
      <c r="ATB40" s="617"/>
      <c r="ATC40" s="617"/>
      <c r="ATD40" s="617"/>
      <c r="ATE40" s="617"/>
      <c r="ATF40" s="617"/>
      <c r="ATG40" s="617"/>
      <c r="ATH40" s="617"/>
      <c r="ATI40" s="617"/>
      <c r="ATJ40" s="617"/>
      <c r="ATK40" s="617"/>
      <c r="ATL40" s="617"/>
      <c r="ATM40" s="617"/>
      <c r="ATN40" s="617"/>
      <c r="ATO40" s="617"/>
      <c r="ATP40" s="617"/>
      <c r="ATQ40" s="617"/>
      <c r="ATR40" s="617"/>
      <c r="ATS40" s="617"/>
      <c r="ATT40" s="617"/>
      <c r="ATU40" s="617"/>
      <c r="ATV40" s="617"/>
      <c r="ATW40" s="617"/>
      <c r="ATX40" s="617"/>
      <c r="ATY40" s="617"/>
      <c r="ATZ40" s="617"/>
      <c r="AUA40" s="617"/>
      <c r="AUB40" s="617"/>
      <c r="AUC40" s="617"/>
      <c r="AUD40" s="617"/>
      <c r="AUE40" s="617"/>
      <c r="AUF40" s="617"/>
      <c r="AUG40" s="617"/>
      <c r="AUH40" s="617"/>
      <c r="AUI40" s="617"/>
      <c r="AUJ40" s="617"/>
      <c r="AUK40" s="617"/>
      <c r="AUL40" s="617"/>
      <c r="AUM40" s="617"/>
      <c r="AUN40" s="617"/>
      <c r="AUO40" s="617"/>
      <c r="AUP40" s="617"/>
      <c r="AUQ40" s="617"/>
      <c r="AUR40" s="617"/>
      <c r="AUS40" s="617"/>
      <c r="AUT40" s="617"/>
      <c r="AUU40" s="617"/>
      <c r="AUV40" s="617"/>
      <c r="AUW40" s="617"/>
      <c r="AUX40" s="617"/>
      <c r="AUY40" s="617"/>
      <c r="AUZ40" s="617"/>
      <c r="AVA40" s="617"/>
      <c r="AVB40" s="617"/>
      <c r="AVC40" s="617"/>
      <c r="AVD40" s="617"/>
      <c r="AVE40" s="617"/>
      <c r="AVF40" s="617"/>
      <c r="AVG40" s="617"/>
      <c r="AVH40" s="617"/>
      <c r="AVI40" s="617"/>
      <c r="AVJ40" s="617"/>
      <c r="AVK40" s="617"/>
      <c r="AVL40" s="617"/>
      <c r="AVM40" s="617"/>
      <c r="AVN40" s="617"/>
      <c r="AVO40" s="617"/>
      <c r="AVP40" s="617"/>
      <c r="AVQ40" s="617"/>
      <c r="AVR40" s="617"/>
      <c r="AVS40" s="617"/>
      <c r="AVT40" s="617"/>
      <c r="AVU40" s="617"/>
      <c r="AVV40" s="617"/>
      <c r="AVW40" s="617"/>
      <c r="AVX40" s="617"/>
      <c r="AVY40" s="617"/>
      <c r="AVZ40" s="617"/>
      <c r="AWA40" s="617"/>
      <c r="AWB40" s="617"/>
      <c r="AWC40" s="617"/>
      <c r="AWD40" s="617"/>
      <c r="AWE40" s="617"/>
      <c r="AWF40" s="617"/>
      <c r="AWG40" s="617"/>
      <c r="AWH40" s="617"/>
      <c r="AWI40" s="617"/>
      <c r="AWJ40" s="617"/>
      <c r="AWK40" s="617"/>
      <c r="AWL40" s="617"/>
      <c r="AWM40" s="617"/>
      <c r="AWN40" s="617"/>
      <c r="AWO40" s="617"/>
      <c r="AWP40" s="617"/>
      <c r="AWQ40" s="617"/>
      <c r="AWR40" s="617"/>
      <c r="AWS40" s="617"/>
      <c r="AWT40" s="617"/>
      <c r="AWU40" s="617"/>
      <c r="AWV40" s="617"/>
      <c r="AWW40" s="617"/>
      <c r="AWX40" s="617"/>
      <c r="AWY40" s="617"/>
      <c r="AWZ40" s="617"/>
      <c r="AXA40" s="617"/>
      <c r="AXB40" s="617"/>
      <c r="AXC40" s="617"/>
      <c r="AXD40" s="617"/>
      <c r="AXE40" s="617"/>
      <c r="AXF40" s="617"/>
      <c r="AXG40" s="617"/>
      <c r="AXH40" s="617"/>
      <c r="AXI40" s="617"/>
      <c r="AXJ40" s="617"/>
      <c r="AXK40" s="617"/>
      <c r="AXL40" s="617"/>
      <c r="AXM40" s="617"/>
      <c r="AXN40" s="617"/>
      <c r="AXO40" s="617"/>
      <c r="AXP40" s="617"/>
      <c r="AXQ40" s="617"/>
      <c r="AXR40" s="617"/>
      <c r="AXS40" s="617"/>
      <c r="AXT40" s="617"/>
      <c r="AXU40" s="617"/>
      <c r="AXV40" s="617"/>
      <c r="AXW40" s="617"/>
      <c r="AXX40" s="617"/>
      <c r="AXY40" s="617"/>
      <c r="AXZ40" s="617"/>
      <c r="AYA40" s="617"/>
      <c r="AYB40" s="617"/>
      <c r="AYC40" s="617"/>
      <c r="AYD40" s="617"/>
      <c r="AYE40" s="617"/>
      <c r="AYF40" s="617"/>
      <c r="AYG40" s="617"/>
      <c r="AYH40" s="617"/>
      <c r="AYI40" s="617"/>
      <c r="AYJ40" s="617"/>
      <c r="AYK40" s="617"/>
      <c r="AYL40" s="617"/>
      <c r="AYM40" s="617"/>
      <c r="AYN40" s="617"/>
      <c r="AYO40" s="617"/>
      <c r="AYP40" s="617"/>
      <c r="AYQ40" s="617"/>
      <c r="AYR40" s="617"/>
      <c r="AYS40" s="617"/>
      <c r="AYT40" s="617"/>
      <c r="AYU40" s="617"/>
      <c r="AYV40" s="617"/>
      <c r="AYW40" s="617"/>
      <c r="AYX40" s="617"/>
      <c r="AYY40" s="617"/>
      <c r="AYZ40" s="617"/>
      <c r="AZA40" s="617"/>
      <c r="AZB40" s="617"/>
      <c r="AZC40" s="617"/>
      <c r="AZD40" s="617"/>
      <c r="AZE40" s="617"/>
      <c r="AZF40" s="617"/>
      <c r="AZG40" s="617"/>
      <c r="AZH40" s="617"/>
      <c r="AZI40" s="617"/>
      <c r="AZJ40" s="617"/>
      <c r="AZK40" s="617"/>
      <c r="AZL40" s="617"/>
      <c r="AZM40" s="617"/>
      <c r="AZN40" s="617"/>
      <c r="AZO40" s="617"/>
      <c r="AZP40" s="617"/>
      <c r="AZQ40" s="617"/>
      <c r="AZR40" s="617"/>
      <c r="AZS40" s="617"/>
      <c r="AZT40" s="617"/>
      <c r="AZU40" s="617"/>
      <c r="AZV40" s="617"/>
      <c r="AZW40" s="617"/>
      <c r="AZX40" s="617"/>
      <c r="AZY40" s="617"/>
      <c r="AZZ40" s="617"/>
      <c r="BAA40" s="617"/>
      <c r="BAB40" s="617"/>
      <c r="BAC40" s="617"/>
      <c r="BAD40" s="617"/>
      <c r="BAE40" s="617"/>
      <c r="BAF40" s="617"/>
      <c r="BAG40" s="617"/>
      <c r="BAH40" s="617"/>
      <c r="BAI40" s="617"/>
      <c r="BAJ40" s="617"/>
      <c r="BAK40" s="617"/>
      <c r="BAL40" s="617"/>
      <c r="BAM40" s="617"/>
      <c r="BAN40" s="617"/>
      <c r="BAO40" s="617"/>
      <c r="BAP40" s="617"/>
      <c r="BAQ40" s="617"/>
      <c r="BAR40" s="617"/>
      <c r="BAS40" s="617"/>
      <c r="BAT40" s="617"/>
      <c r="BAU40" s="617"/>
      <c r="BAV40" s="617"/>
      <c r="BAW40" s="617"/>
      <c r="BAX40" s="617"/>
      <c r="BAY40" s="617"/>
      <c r="BAZ40" s="617"/>
      <c r="BBA40" s="617"/>
      <c r="BBB40" s="617"/>
      <c r="BBC40" s="617"/>
      <c r="BBD40" s="617"/>
      <c r="BBE40" s="617"/>
      <c r="BBF40" s="617"/>
      <c r="BBG40" s="617"/>
      <c r="BBH40" s="617"/>
      <c r="BBI40" s="617"/>
      <c r="BBJ40" s="617"/>
      <c r="BBK40" s="617"/>
      <c r="BBL40" s="617"/>
      <c r="BBM40" s="617"/>
      <c r="BBN40" s="617"/>
      <c r="BBO40" s="617"/>
      <c r="BBP40" s="617"/>
      <c r="BBQ40" s="617"/>
      <c r="BBR40" s="617"/>
      <c r="BBS40" s="617"/>
      <c r="BBT40" s="617"/>
      <c r="BBU40" s="617"/>
      <c r="BBV40" s="617"/>
      <c r="BBW40" s="617"/>
      <c r="BBX40" s="617"/>
      <c r="BBY40" s="617"/>
      <c r="BBZ40" s="617"/>
      <c r="BCA40" s="617"/>
      <c r="BCB40" s="617"/>
      <c r="BCC40" s="617"/>
      <c r="BCD40" s="617"/>
      <c r="BCE40" s="617"/>
      <c r="BCF40" s="617"/>
      <c r="BCG40" s="617"/>
      <c r="BCH40" s="617"/>
      <c r="BCI40" s="617"/>
      <c r="BCJ40" s="617"/>
      <c r="BCK40" s="617"/>
      <c r="BCL40" s="617"/>
      <c r="BCM40" s="617"/>
      <c r="BCN40" s="617"/>
      <c r="BCO40" s="617"/>
      <c r="BCP40" s="617"/>
      <c r="BCQ40" s="617"/>
      <c r="BCR40" s="617"/>
      <c r="BCS40" s="617"/>
      <c r="BCT40" s="617"/>
      <c r="BCU40" s="617"/>
      <c r="BCV40" s="617"/>
      <c r="BCW40" s="617"/>
      <c r="BCX40" s="617"/>
      <c r="BCY40" s="617"/>
      <c r="BCZ40" s="617"/>
      <c r="BDA40" s="617"/>
      <c r="BDB40" s="617"/>
      <c r="BDC40" s="617"/>
      <c r="BDD40" s="617"/>
      <c r="BDE40" s="617"/>
      <c r="BDF40" s="617"/>
      <c r="BDG40" s="617"/>
      <c r="BDH40" s="617"/>
      <c r="BDI40" s="617"/>
      <c r="BDJ40" s="617"/>
      <c r="BDK40" s="617"/>
      <c r="BDL40" s="617"/>
      <c r="BDM40" s="617"/>
      <c r="BDN40" s="617"/>
      <c r="BDO40" s="617"/>
      <c r="BDP40" s="617"/>
      <c r="BDQ40" s="617"/>
      <c r="BDR40" s="617"/>
      <c r="BDS40" s="617"/>
      <c r="BDT40" s="617"/>
      <c r="BDU40" s="617"/>
      <c r="BDV40" s="617"/>
      <c r="BDW40" s="617"/>
      <c r="BDX40" s="617"/>
      <c r="BDY40" s="617"/>
      <c r="BDZ40" s="617"/>
      <c r="BEA40" s="617"/>
      <c r="BEB40" s="617"/>
      <c r="BEC40" s="617"/>
      <c r="BED40" s="617"/>
      <c r="BEE40" s="617"/>
      <c r="BEF40" s="617"/>
      <c r="BEG40" s="617"/>
      <c r="BEH40" s="617"/>
      <c r="BEI40" s="617"/>
      <c r="BEJ40" s="617"/>
      <c r="BEK40" s="617"/>
      <c r="BEL40" s="617"/>
      <c r="BEM40" s="617"/>
      <c r="BEN40" s="617"/>
      <c r="BEO40" s="617"/>
      <c r="BEP40" s="617"/>
      <c r="BEQ40" s="617"/>
      <c r="BER40" s="617"/>
      <c r="BES40" s="617"/>
      <c r="BET40" s="617"/>
      <c r="BEU40" s="617"/>
      <c r="BEV40" s="617"/>
      <c r="BEW40" s="617"/>
      <c r="BEX40" s="617"/>
      <c r="BEY40" s="617"/>
      <c r="BEZ40" s="617"/>
      <c r="BFA40" s="617"/>
      <c r="BFB40" s="617"/>
      <c r="BFC40" s="617"/>
      <c r="BFD40" s="617"/>
      <c r="BFE40" s="617"/>
      <c r="BFF40" s="617"/>
      <c r="BFG40" s="617"/>
      <c r="BFH40" s="617"/>
      <c r="BFI40" s="617"/>
      <c r="BFJ40" s="617"/>
      <c r="BFK40" s="617"/>
      <c r="BFL40" s="617"/>
      <c r="BFM40" s="617"/>
      <c r="BFN40" s="617"/>
      <c r="BFO40" s="617"/>
      <c r="BFP40" s="617"/>
      <c r="BFQ40" s="617"/>
      <c r="BFR40" s="617"/>
      <c r="BFS40" s="617"/>
      <c r="BFT40" s="617"/>
      <c r="BFU40" s="617"/>
      <c r="BFV40" s="617"/>
      <c r="BFW40" s="617"/>
      <c r="BFX40" s="617"/>
      <c r="BFY40" s="617"/>
      <c r="BFZ40" s="617"/>
      <c r="BGA40" s="617"/>
      <c r="BGB40" s="617"/>
      <c r="BGC40" s="617"/>
      <c r="BGD40" s="617"/>
      <c r="BGE40" s="617"/>
      <c r="BGF40" s="617"/>
      <c r="BGG40" s="617"/>
      <c r="BGH40" s="617"/>
      <c r="BGI40" s="617"/>
      <c r="BGJ40" s="617"/>
      <c r="BGK40" s="617"/>
      <c r="BGL40" s="617"/>
      <c r="BGM40" s="617"/>
      <c r="BGN40" s="617"/>
      <c r="BGO40" s="617"/>
      <c r="BGP40" s="617"/>
      <c r="BGQ40" s="617"/>
      <c r="BGR40" s="617"/>
      <c r="BGS40" s="617"/>
      <c r="BGT40" s="617"/>
      <c r="BGU40" s="617"/>
      <c r="BGV40" s="617"/>
      <c r="BGW40" s="617"/>
      <c r="BGX40" s="617"/>
      <c r="BGY40" s="617"/>
      <c r="BGZ40" s="617"/>
      <c r="BHA40" s="617"/>
      <c r="BHB40" s="617"/>
      <c r="BHC40" s="617"/>
      <c r="BHD40" s="617"/>
      <c r="BHE40" s="617"/>
      <c r="BHF40" s="617"/>
      <c r="BHG40" s="617"/>
      <c r="BHH40" s="617"/>
      <c r="BHI40" s="617"/>
      <c r="BHJ40" s="617"/>
      <c r="BHK40" s="617"/>
      <c r="BHL40" s="617"/>
      <c r="BHM40" s="617"/>
      <c r="BHN40" s="617"/>
      <c r="BHO40" s="617"/>
      <c r="BHP40" s="617"/>
      <c r="BHQ40" s="617"/>
      <c r="BHR40" s="617"/>
      <c r="BHS40" s="617"/>
      <c r="BHT40" s="617"/>
      <c r="BHU40" s="617"/>
      <c r="BHV40" s="617"/>
      <c r="BHW40" s="617"/>
      <c r="BHX40" s="617"/>
      <c r="BHY40" s="617"/>
      <c r="BHZ40" s="617"/>
      <c r="BIA40" s="617"/>
      <c r="BIB40" s="617"/>
      <c r="BIC40" s="617"/>
      <c r="BID40" s="617"/>
      <c r="BIE40" s="617"/>
      <c r="BIF40" s="617"/>
      <c r="BIG40" s="617"/>
      <c r="BIH40" s="617"/>
      <c r="BII40" s="617"/>
      <c r="BIJ40" s="617"/>
      <c r="BIK40" s="617"/>
      <c r="BIL40" s="617"/>
      <c r="BIM40" s="617"/>
      <c r="BIN40" s="617"/>
      <c r="BIO40" s="617"/>
      <c r="BIP40" s="617"/>
      <c r="BIQ40" s="617"/>
      <c r="BIR40" s="617"/>
      <c r="BIS40" s="617"/>
      <c r="BIT40" s="617"/>
      <c r="BIU40" s="617"/>
      <c r="BIV40" s="617"/>
      <c r="BIW40" s="617"/>
      <c r="BIX40" s="617"/>
      <c r="BIY40" s="617"/>
      <c r="BIZ40" s="617"/>
      <c r="BJA40" s="617"/>
      <c r="BJB40" s="617"/>
      <c r="BJC40" s="617"/>
      <c r="BJD40" s="617"/>
      <c r="BJE40" s="617"/>
      <c r="BJF40" s="617"/>
      <c r="BJG40" s="617"/>
      <c r="BJH40" s="617"/>
      <c r="BJI40" s="617"/>
      <c r="BJJ40" s="617"/>
      <c r="BJK40" s="617"/>
      <c r="BJL40" s="617"/>
      <c r="BJM40" s="617"/>
      <c r="BJN40" s="617"/>
      <c r="BJO40" s="617"/>
      <c r="BJP40" s="617"/>
      <c r="BJQ40" s="617"/>
      <c r="BJR40" s="617"/>
      <c r="BJS40" s="617"/>
      <c r="BJT40" s="617"/>
      <c r="BJU40" s="617"/>
      <c r="BJV40" s="617"/>
      <c r="BJW40" s="617"/>
      <c r="BJX40" s="617"/>
      <c r="BJY40" s="617"/>
      <c r="BJZ40" s="617"/>
      <c r="BKA40" s="617"/>
      <c r="BKB40" s="617"/>
      <c r="BKC40" s="617"/>
      <c r="BKD40" s="617"/>
      <c r="BKE40" s="617"/>
      <c r="BKF40" s="617"/>
      <c r="BKG40" s="617"/>
      <c r="BKH40" s="617"/>
      <c r="BKI40" s="617"/>
      <c r="BKJ40" s="617"/>
      <c r="BKK40" s="617"/>
      <c r="BKL40" s="617"/>
      <c r="BKM40" s="617"/>
      <c r="BKN40" s="617"/>
      <c r="BKO40" s="617"/>
      <c r="BKP40" s="617"/>
      <c r="BKQ40" s="617"/>
      <c r="BKR40" s="617"/>
      <c r="BKS40" s="617"/>
      <c r="BKT40" s="617"/>
      <c r="BKU40" s="617"/>
      <c r="BKV40" s="617"/>
      <c r="BKW40" s="617"/>
      <c r="BKX40" s="617"/>
      <c r="BKY40" s="617"/>
      <c r="BKZ40" s="617"/>
      <c r="BLA40" s="617"/>
      <c r="BLB40" s="617"/>
      <c r="BLC40" s="617"/>
      <c r="BLD40" s="617"/>
      <c r="BLE40" s="617"/>
      <c r="BLF40" s="617"/>
      <c r="BLG40" s="617"/>
      <c r="BLH40" s="617"/>
      <c r="BLI40" s="617"/>
      <c r="BLJ40" s="617"/>
      <c r="BLK40" s="617"/>
      <c r="BLL40" s="617"/>
      <c r="BLM40" s="617"/>
      <c r="BLN40" s="617"/>
      <c r="BLO40" s="617"/>
      <c r="BLP40" s="617"/>
      <c r="BLQ40" s="617"/>
      <c r="BLR40" s="617"/>
      <c r="BLS40" s="617"/>
      <c r="BLT40" s="617"/>
      <c r="BLU40" s="617"/>
      <c r="BLV40" s="617"/>
      <c r="BLW40" s="617"/>
      <c r="BLX40" s="617"/>
      <c r="BLY40" s="617"/>
      <c r="BLZ40" s="617"/>
      <c r="BMA40" s="617"/>
      <c r="BMB40" s="617"/>
      <c r="BMC40" s="617"/>
      <c r="BMD40" s="617"/>
      <c r="BME40" s="617"/>
      <c r="BMF40" s="617"/>
      <c r="BMG40" s="617"/>
      <c r="BMH40" s="617"/>
      <c r="BMI40" s="617"/>
      <c r="BMJ40" s="617"/>
      <c r="BMK40" s="617"/>
      <c r="BML40" s="617"/>
      <c r="BMM40" s="617"/>
      <c r="BMN40" s="617"/>
      <c r="BMO40" s="617"/>
      <c r="BMP40" s="617"/>
      <c r="BMQ40" s="617"/>
      <c r="BMR40" s="617"/>
      <c r="BMS40" s="617"/>
      <c r="BMT40" s="617"/>
      <c r="BMU40" s="617"/>
      <c r="BMV40" s="617"/>
      <c r="BMW40" s="617"/>
      <c r="BMX40" s="617"/>
      <c r="BMY40" s="617"/>
      <c r="BMZ40" s="617"/>
      <c r="BNA40" s="617"/>
      <c r="BNB40" s="617"/>
      <c r="BNC40" s="617"/>
      <c r="BND40" s="617"/>
      <c r="BNE40" s="617"/>
      <c r="BNF40" s="617"/>
      <c r="BNG40" s="617"/>
      <c r="BNH40" s="617"/>
      <c r="BNI40" s="617"/>
      <c r="BNJ40" s="617"/>
      <c r="BNK40" s="617"/>
      <c r="BNL40" s="617"/>
      <c r="BNM40" s="617"/>
      <c r="BNN40" s="617"/>
      <c r="BNO40" s="617"/>
      <c r="BNP40" s="617"/>
      <c r="BNQ40" s="617"/>
      <c r="BNR40" s="617"/>
      <c r="BNS40" s="617"/>
      <c r="BNT40" s="617"/>
      <c r="BNU40" s="617"/>
      <c r="BNV40" s="617"/>
      <c r="BNW40" s="617"/>
      <c r="BNX40" s="617"/>
      <c r="BNY40" s="617"/>
      <c r="BNZ40" s="617"/>
      <c r="BOA40" s="617"/>
      <c r="BOB40" s="617"/>
      <c r="BOC40" s="617"/>
      <c r="BOD40" s="617"/>
      <c r="BOE40" s="617"/>
      <c r="BOF40" s="617"/>
      <c r="BOG40" s="617"/>
      <c r="BOH40" s="617"/>
      <c r="BOI40" s="617"/>
      <c r="BOJ40" s="617"/>
      <c r="BOK40" s="617"/>
      <c r="BOL40" s="617"/>
      <c r="BOM40" s="617"/>
      <c r="BON40" s="617"/>
      <c r="BOO40" s="617"/>
      <c r="BOP40" s="617"/>
      <c r="BOQ40" s="617"/>
      <c r="BOR40" s="617"/>
      <c r="BOS40" s="617"/>
      <c r="BOT40" s="617"/>
      <c r="BOU40" s="617"/>
      <c r="BOV40" s="617"/>
      <c r="BOW40" s="617"/>
      <c r="BOX40" s="617"/>
      <c r="BOY40" s="617"/>
      <c r="BOZ40" s="617"/>
      <c r="BPA40" s="617"/>
      <c r="BPB40" s="617"/>
      <c r="BPC40" s="617"/>
      <c r="BPD40" s="617"/>
      <c r="BPE40" s="617"/>
      <c r="BPF40" s="617"/>
      <c r="BPG40" s="617"/>
      <c r="BPH40" s="617"/>
      <c r="BPI40" s="617"/>
      <c r="BPJ40" s="617"/>
      <c r="BPK40" s="617"/>
      <c r="BPL40" s="617"/>
      <c r="BPM40" s="617"/>
      <c r="BPN40" s="617"/>
      <c r="BPO40" s="617"/>
      <c r="BPP40" s="617"/>
      <c r="BPQ40" s="617"/>
      <c r="BPR40" s="617"/>
      <c r="BPS40" s="617"/>
      <c r="BPT40" s="617"/>
      <c r="BPU40" s="617"/>
      <c r="BPV40" s="617"/>
      <c r="BPW40" s="617"/>
      <c r="BPX40" s="617"/>
      <c r="BPY40" s="617"/>
      <c r="BPZ40" s="617"/>
      <c r="BQA40" s="617"/>
      <c r="BQB40" s="617"/>
      <c r="BQC40" s="617"/>
      <c r="BQD40" s="617"/>
      <c r="BQE40" s="617"/>
      <c r="BQF40" s="617"/>
      <c r="BQG40" s="617"/>
      <c r="BQH40" s="617"/>
      <c r="BQI40" s="617"/>
      <c r="BQJ40" s="617"/>
      <c r="BQK40" s="617"/>
      <c r="BQL40" s="617"/>
      <c r="BQM40" s="617"/>
      <c r="BQN40" s="617"/>
      <c r="BQO40" s="617"/>
      <c r="BQP40" s="617"/>
      <c r="BQQ40" s="617"/>
      <c r="BQR40" s="617"/>
      <c r="BQS40" s="617"/>
      <c r="BQT40" s="617"/>
      <c r="BQU40" s="617"/>
      <c r="BQV40" s="617"/>
      <c r="BQW40" s="617"/>
      <c r="BQX40" s="617"/>
      <c r="BQY40" s="617"/>
      <c r="BQZ40" s="617"/>
      <c r="BRA40" s="617"/>
      <c r="BRB40" s="617"/>
      <c r="BRC40" s="617"/>
      <c r="BRD40" s="617"/>
      <c r="BRE40" s="617"/>
      <c r="BRF40" s="617"/>
      <c r="BRG40" s="617"/>
      <c r="BRH40" s="617"/>
      <c r="BRI40" s="617"/>
      <c r="BRJ40" s="617"/>
      <c r="BRK40" s="617"/>
      <c r="BRL40" s="617"/>
      <c r="BRM40" s="617"/>
      <c r="BRN40" s="617"/>
      <c r="BRO40" s="617"/>
      <c r="BRP40" s="617"/>
      <c r="BRQ40" s="617"/>
      <c r="BRR40" s="617"/>
      <c r="BRS40" s="617"/>
      <c r="BRT40" s="617"/>
      <c r="BRU40" s="617"/>
      <c r="BRV40" s="617"/>
      <c r="BRW40" s="617"/>
      <c r="BRX40" s="617"/>
      <c r="BRY40" s="617"/>
      <c r="BRZ40" s="617"/>
      <c r="BSA40" s="617"/>
      <c r="BSB40" s="617"/>
      <c r="BSC40" s="617"/>
      <c r="BSD40" s="617"/>
      <c r="BSE40" s="617"/>
      <c r="BSF40" s="617"/>
      <c r="BSG40" s="617"/>
      <c r="BSH40" s="617"/>
      <c r="BSI40" s="617"/>
      <c r="BSJ40" s="617"/>
      <c r="BSK40" s="617"/>
      <c r="BSL40" s="617"/>
      <c r="BSM40" s="617"/>
      <c r="BSN40" s="617"/>
      <c r="BSO40" s="617"/>
      <c r="BSP40" s="617"/>
      <c r="BSQ40" s="617"/>
      <c r="BSR40" s="617"/>
      <c r="BSS40" s="617"/>
      <c r="BST40" s="617"/>
      <c r="BSU40" s="617"/>
      <c r="BSV40" s="617"/>
      <c r="BSW40" s="617"/>
      <c r="BSX40" s="617"/>
      <c r="BSY40" s="617"/>
      <c r="BSZ40" s="617"/>
      <c r="BTA40" s="617"/>
      <c r="BTB40" s="617"/>
      <c r="BTC40" s="617"/>
      <c r="BTD40" s="617"/>
      <c r="BTE40" s="617"/>
      <c r="BTF40" s="617"/>
      <c r="BTG40" s="617"/>
      <c r="BTH40" s="617"/>
      <c r="BTI40" s="617"/>
      <c r="BTJ40" s="617"/>
      <c r="BTK40" s="617"/>
      <c r="BTL40" s="617"/>
      <c r="BTM40" s="617"/>
      <c r="BTN40" s="617"/>
      <c r="BTO40" s="617"/>
      <c r="BTP40" s="617"/>
      <c r="BTQ40" s="617"/>
      <c r="BTR40" s="617"/>
      <c r="BTS40" s="617"/>
      <c r="BTT40" s="617"/>
      <c r="BTU40" s="617"/>
      <c r="BTV40" s="617"/>
      <c r="BTW40" s="617"/>
      <c r="BTX40" s="617"/>
      <c r="BTY40" s="617"/>
      <c r="BTZ40" s="617"/>
      <c r="BUA40" s="617"/>
      <c r="BUB40" s="617"/>
      <c r="BUC40" s="617"/>
      <c r="BUD40" s="617"/>
      <c r="BUE40" s="617"/>
      <c r="BUF40" s="617"/>
      <c r="BUG40" s="617"/>
      <c r="BUH40" s="617"/>
      <c r="BUI40" s="617"/>
      <c r="BUJ40" s="617"/>
      <c r="BUK40" s="617"/>
      <c r="BUL40" s="617"/>
      <c r="BUM40" s="617"/>
      <c r="BUN40" s="617"/>
      <c r="BUO40" s="617"/>
      <c r="BUP40" s="617"/>
      <c r="BUQ40" s="617"/>
      <c r="BUR40" s="617"/>
      <c r="BUS40" s="617"/>
      <c r="BUT40" s="617"/>
      <c r="BUU40" s="617"/>
      <c r="BUV40" s="617"/>
      <c r="BUW40" s="617"/>
      <c r="BUX40" s="617"/>
      <c r="BUY40" s="617"/>
      <c r="BUZ40" s="617"/>
      <c r="BVA40" s="617"/>
      <c r="BVB40" s="617"/>
      <c r="BVC40" s="617"/>
      <c r="BVD40" s="617"/>
      <c r="BVE40" s="617"/>
      <c r="BVF40" s="617"/>
      <c r="BVG40" s="617"/>
      <c r="BVH40" s="617"/>
      <c r="BVI40" s="617"/>
      <c r="BVJ40" s="617"/>
      <c r="BVK40" s="617"/>
      <c r="BVL40" s="617"/>
      <c r="BVM40" s="617"/>
      <c r="BVN40" s="617"/>
      <c r="BVO40" s="617"/>
      <c r="BVP40" s="617"/>
      <c r="BVQ40" s="617"/>
      <c r="BVR40" s="617"/>
      <c r="BVS40" s="617"/>
      <c r="BVT40" s="617"/>
      <c r="BVU40" s="617"/>
      <c r="BVV40" s="617"/>
      <c r="BVW40" s="617"/>
      <c r="BVX40" s="617"/>
      <c r="BVY40" s="617"/>
      <c r="BVZ40" s="617"/>
      <c r="BWA40" s="617"/>
      <c r="BWB40" s="617"/>
      <c r="BWC40" s="617"/>
      <c r="BWD40" s="617"/>
      <c r="BWE40" s="617"/>
      <c r="BWF40" s="617"/>
      <c r="BWG40" s="617"/>
      <c r="BWH40" s="617"/>
      <c r="BWI40" s="617"/>
      <c r="BWJ40" s="617"/>
      <c r="BWK40" s="617"/>
      <c r="BWL40" s="617"/>
      <c r="BWM40" s="617"/>
      <c r="BWN40" s="617"/>
      <c r="BWO40" s="617"/>
      <c r="BWP40" s="617"/>
      <c r="BWQ40" s="617"/>
      <c r="BWR40" s="617"/>
      <c r="BWS40" s="617"/>
      <c r="BWT40" s="617"/>
      <c r="BWU40" s="617"/>
      <c r="BWV40" s="617"/>
      <c r="BWW40" s="617"/>
      <c r="BWX40" s="617"/>
      <c r="BWY40" s="617"/>
      <c r="BWZ40" s="617"/>
      <c r="BXA40" s="617"/>
      <c r="BXB40" s="617"/>
      <c r="BXC40" s="617"/>
      <c r="BXD40" s="617"/>
      <c r="BXE40" s="617"/>
      <c r="BXF40" s="617"/>
      <c r="BXG40" s="617"/>
      <c r="BXH40" s="617"/>
      <c r="BXI40" s="617"/>
      <c r="BXJ40" s="617"/>
      <c r="BXK40" s="617"/>
      <c r="BXL40" s="617"/>
      <c r="BXM40" s="617"/>
      <c r="BXN40" s="617"/>
      <c r="BXO40" s="617"/>
      <c r="BXP40" s="617"/>
      <c r="BXQ40" s="617"/>
      <c r="BXR40" s="617"/>
      <c r="BXS40" s="617"/>
      <c r="BXT40" s="617"/>
      <c r="BXU40" s="617"/>
      <c r="BXV40" s="617"/>
      <c r="BXW40" s="617"/>
      <c r="BXX40" s="617"/>
      <c r="BXY40" s="617"/>
      <c r="BXZ40" s="617"/>
      <c r="BYA40" s="617"/>
      <c r="BYB40" s="617"/>
      <c r="BYC40" s="617"/>
      <c r="BYD40" s="617"/>
      <c r="BYE40" s="617"/>
      <c r="BYF40" s="617"/>
      <c r="BYG40" s="617"/>
      <c r="BYH40" s="617"/>
      <c r="BYI40" s="617"/>
      <c r="BYJ40" s="617"/>
      <c r="BYK40" s="617"/>
      <c r="BYL40" s="617"/>
      <c r="BYM40" s="617"/>
      <c r="BYN40" s="617"/>
      <c r="BYO40" s="617"/>
      <c r="BYP40" s="617"/>
      <c r="BYQ40" s="617"/>
      <c r="BYR40" s="617"/>
      <c r="BYS40" s="617"/>
      <c r="BYT40" s="617"/>
      <c r="BYU40" s="617"/>
      <c r="BYV40" s="617"/>
      <c r="BYW40" s="617"/>
      <c r="BYX40" s="617"/>
      <c r="BYY40" s="617"/>
      <c r="BYZ40" s="617"/>
      <c r="BZA40" s="617"/>
      <c r="BZB40" s="617"/>
      <c r="BZC40" s="617"/>
      <c r="BZD40" s="617"/>
      <c r="BZE40" s="617"/>
      <c r="BZF40" s="617"/>
      <c r="BZG40" s="617"/>
      <c r="BZH40" s="617"/>
      <c r="BZI40" s="617"/>
      <c r="BZJ40" s="617"/>
      <c r="BZK40" s="617"/>
      <c r="BZL40" s="617"/>
      <c r="BZM40" s="617"/>
      <c r="BZN40" s="617"/>
      <c r="BZO40" s="617"/>
      <c r="BZP40" s="617"/>
      <c r="BZQ40" s="617"/>
      <c r="BZR40" s="617"/>
      <c r="BZS40" s="617"/>
      <c r="BZT40" s="617"/>
      <c r="BZU40" s="617"/>
      <c r="BZV40" s="617"/>
      <c r="BZW40" s="617"/>
      <c r="BZX40" s="617"/>
      <c r="BZY40" s="617"/>
      <c r="BZZ40" s="617"/>
      <c r="CAA40" s="617"/>
      <c r="CAB40" s="617"/>
      <c r="CAC40" s="617"/>
      <c r="CAD40" s="617"/>
      <c r="CAE40" s="617"/>
      <c r="CAF40" s="617"/>
      <c r="CAG40" s="617"/>
      <c r="CAH40" s="617"/>
      <c r="CAI40" s="617"/>
      <c r="CAJ40" s="617"/>
      <c r="CAK40" s="617"/>
      <c r="CAL40" s="617"/>
      <c r="CAM40" s="617"/>
      <c r="CAN40" s="617"/>
      <c r="CAO40" s="617"/>
      <c r="CAP40" s="617"/>
      <c r="CAQ40" s="617"/>
      <c r="CAR40" s="617"/>
      <c r="CAS40" s="617"/>
      <c r="CAT40" s="617"/>
      <c r="CAU40" s="617"/>
      <c r="CAV40" s="617"/>
      <c r="CAW40" s="617"/>
      <c r="CAX40" s="617"/>
      <c r="CAY40" s="617"/>
      <c r="CAZ40" s="617"/>
      <c r="CBA40" s="617"/>
      <c r="CBB40" s="617"/>
      <c r="CBC40" s="617"/>
      <c r="CBD40" s="617"/>
      <c r="CBE40" s="617"/>
      <c r="CBF40" s="617"/>
      <c r="CBG40" s="617"/>
      <c r="CBH40" s="617"/>
      <c r="CBI40" s="617"/>
      <c r="CBJ40" s="617"/>
      <c r="CBK40" s="617"/>
      <c r="CBL40" s="617"/>
      <c r="CBM40" s="617"/>
      <c r="CBN40" s="617"/>
      <c r="CBO40" s="617"/>
      <c r="CBP40" s="617"/>
      <c r="CBQ40" s="617"/>
      <c r="CBR40" s="617"/>
      <c r="CBS40" s="617"/>
      <c r="CBT40" s="617"/>
      <c r="CBU40" s="617"/>
      <c r="CBV40" s="617"/>
      <c r="CBW40" s="617"/>
      <c r="CBX40" s="617"/>
      <c r="CBY40" s="617"/>
      <c r="CBZ40" s="617"/>
      <c r="CCA40" s="617"/>
      <c r="CCB40" s="617"/>
      <c r="CCC40" s="617"/>
      <c r="CCD40" s="617"/>
      <c r="CCE40" s="617"/>
      <c r="CCF40" s="617"/>
      <c r="CCG40" s="617"/>
      <c r="CCH40" s="617"/>
      <c r="CCI40" s="617"/>
      <c r="CCJ40" s="617"/>
      <c r="CCK40" s="617"/>
      <c r="CCL40" s="617"/>
      <c r="CCM40" s="617"/>
      <c r="CCN40" s="617"/>
      <c r="CCO40" s="617"/>
      <c r="CCP40" s="617"/>
      <c r="CCQ40" s="617"/>
      <c r="CCR40" s="617"/>
      <c r="CCS40" s="617"/>
      <c r="CCT40" s="617"/>
      <c r="CCU40" s="617"/>
      <c r="CCV40" s="617"/>
      <c r="CCW40" s="617"/>
      <c r="CCX40" s="617"/>
      <c r="CCY40" s="617"/>
      <c r="CCZ40" s="617"/>
      <c r="CDA40" s="617"/>
      <c r="CDB40" s="617"/>
      <c r="CDC40" s="617"/>
      <c r="CDD40" s="617"/>
      <c r="CDE40" s="617"/>
      <c r="CDF40" s="617"/>
      <c r="CDG40" s="617"/>
      <c r="CDH40" s="617"/>
      <c r="CDI40" s="617"/>
      <c r="CDJ40" s="617"/>
      <c r="CDK40" s="617"/>
      <c r="CDL40" s="617"/>
      <c r="CDM40" s="617"/>
      <c r="CDN40" s="617"/>
      <c r="CDO40" s="617"/>
      <c r="CDP40" s="617"/>
      <c r="CDQ40" s="617"/>
      <c r="CDR40" s="617"/>
      <c r="CDS40" s="617"/>
      <c r="CDT40" s="617"/>
      <c r="CDU40" s="617"/>
      <c r="CDV40" s="617"/>
      <c r="CDW40" s="617"/>
      <c r="CDX40" s="617"/>
      <c r="CDY40" s="617"/>
      <c r="CDZ40" s="617"/>
      <c r="CEA40" s="617"/>
      <c r="CEB40" s="617"/>
      <c r="CEC40" s="617"/>
      <c r="CED40" s="617"/>
      <c r="CEE40" s="617"/>
      <c r="CEF40" s="617"/>
      <c r="CEG40" s="617"/>
      <c r="CEH40" s="617"/>
      <c r="CEI40" s="617"/>
      <c r="CEJ40" s="617"/>
      <c r="CEK40" s="617"/>
      <c r="CEL40" s="617"/>
      <c r="CEM40" s="617"/>
      <c r="CEN40" s="617"/>
      <c r="CEO40" s="617"/>
      <c r="CEP40" s="617"/>
      <c r="CEQ40" s="617"/>
      <c r="CER40" s="617"/>
      <c r="CES40" s="617"/>
      <c r="CET40" s="617"/>
      <c r="CEU40" s="617"/>
      <c r="CEV40" s="617"/>
      <c r="CEW40" s="617"/>
      <c r="CEX40" s="617"/>
      <c r="CEY40" s="617"/>
      <c r="CEZ40" s="617"/>
      <c r="CFA40" s="617"/>
      <c r="CFB40" s="617"/>
      <c r="CFC40" s="617"/>
      <c r="CFD40" s="617"/>
      <c r="CFE40" s="617"/>
      <c r="CFF40" s="617"/>
      <c r="CFG40" s="617"/>
      <c r="CFH40" s="617"/>
      <c r="CFI40" s="617"/>
      <c r="CFJ40" s="617"/>
      <c r="CFK40" s="617"/>
      <c r="CFL40" s="617"/>
      <c r="CFM40" s="617"/>
      <c r="CFN40" s="617"/>
      <c r="CFO40" s="617"/>
      <c r="CFP40" s="617"/>
      <c r="CFQ40" s="617"/>
      <c r="CFR40" s="617"/>
      <c r="CFS40" s="617"/>
      <c r="CFT40" s="617"/>
      <c r="CFU40" s="617"/>
      <c r="CFV40" s="617"/>
      <c r="CFW40" s="617"/>
      <c r="CFX40" s="617"/>
      <c r="CFY40" s="617"/>
      <c r="CFZ40" s="617"/>
      <c r="CGA40" s="617"/>
      <c r="CGB40" s="617"/>
      <c r="CGC40" s="617"/>
      <c r="CGD40" s="617"/>
      <c r="CGE40" s="617"/>
      <c r="CGF40" s="617"/>
      <c r="CGG40" s="617"/>
      <c r="CGH40" s="617"/>
      <c r="CGI40" s="617"/>
      <c r="CGJ40" s="617"/>
      <c r="CGK40" s="617"/>
      <c r="CGL40" s="617"/>
      <c r="CGM40" s="617"/>
      <c r="CGN40" s="617"/>
      <c r="CGO40" s="617"/>
      <c r="CGP40" s="617"/>
      <c r="CGQ40" s="617"/>
      <c r="CGR40" s="617"/>
      <c r="CGS40" s="617"/>
      <c r="CGT40" s="617"/>
      <c r="CGU40" s="617"/>
      <c r="CGV40" s="617"/>
      <c r="CGW40" s="617"/>
      <c r="CGX40" s="617"/>
      <c r="CGY40" s="617"/>
      <c r="CGZ40" s="617"/>
      <c r="CHA40" s="617"/>
      <c r="CHB40" s="617"/>
      <c r="CHC40" s="617"/>
      <c r="CHD40" s="617"/>
      <c r="CHE40" s="617"/>
      <c r="CHF40" s="617"/>
      <c r="CHG40" s="617"/>
      <c r="CHH40" s="617"/>
      <c r="CHI40" s="617"/>
      <c r="CHJ40" s="617"/>
      <c r="CHK40" s="617"/>
      <c r="CHL40" s="617"/>
      <c r="CHM40" s="617"/>
      <c r="CHN40" s="617"/>
      <c r="CHO40" s="617"/>
      <c r="CHP40" s="617"/>
      <c r="CHQ40" s="617"/>
      <c r="CHR40" s="617"/>
      <c r="CHS40" s="617"/>
      <c r="CHT40" s="617"/>
      <c r="CHU40" s="617"/>
      <c r="CHV40" s="617"/>
      <c r="CHW40" s="617"/>
      <c r="CHX40" s="617"/>
      <c r="CHY40" s="617"/>
      <c r="CHZ40" s="617"/>
      <c r="CIA40" s="617"/>
      <c r="CIB40" s="617"/>
      <c r="CIC40" s="617"/>
      <c r="CID40" s="617"/>
      <c r="CIE40" s="617"/>
      <c r="CIF40" s="617"/>
      <c r="CIG40" s="617"/>
      <c r="CIH40" s="617"/>
      <c r="CII40" s="617"/>
      <c r="CIJ40" s="617"/>
      <c r="CIK40" s="617"/>
      <c r="CIL40" s="617"/>
      <c r="CIM40" s="617"/>
      <c r="CIN40" s="617"/>
      <c r="CIO40" s="617"/>
      <c r="CIP40" s="617"/>
      <c r="CIQ40" s="617"/>
      <c r="CIR40" s="617"/>
      <c r="CIS40" s="617"/>
      <c r="CIT40" s="617"/>
      <c r="CIU40" s="617"/>
      <c r="CIV40" s="617"/>
      <c r="CIW40" s="617"/>
      <c r="CIX40" s="617"/>
      <c r="CIY40" s="617"/>
      <c r="CIZ40" s="617"/>
      <c r="CJA40" s="617"/>
      <c r="CJB40" s="617"/>
      <c r="CJC40" s="617"/>
      <c r="CJD40" s="617"/>
      <c r="CJE40" s="617"/>
      <c r="CJF40" s="617"/>
      <c r="CJG40" s="617"/>
      <c r="CJH40" s="617"/>
      <c r="CJI40" s="617"/>
      <c r="CJJ40" s="617"/>
      <c r="CJK40" s="617"/>
      <c r="CJL40" s="617"/>
      <c r="CJM40" s="617"/>
      <c r="CJN40" s="617"/>
      <c r="CJO40" s="617"/>
      <c r="CJP40" s="617"/>
      <c r="CJQ40" s="617"/>
      <c r="CJR40" s="617"/>
      <c r="CJS40" s="617"/>
      <c r="CJT40" s="617"/>
      <c r="CJU40" s="617"/>
      <c r="CJV40" s="617"/>
      <c r="CJW40" s="617"/>
      <c r="CJX40" s="617"/>
      <c r="CJY40" s="617"/>
      <c r="CJZ40" s="617"/>
      <c r="CKA40" s="617"/>
      <c r="CKB40" s="617"/>
      <c r="CKC40" s="617"/>
      <c r="CKD40" s="617"/>
      <c r="CKE40" s="617"/>
      <c r="CKF40" s="617"/>
      <c r="CKG40" s="617"/>
      <c r="CKH40" s="617"/>
      <c r="CKI40" s="617"/>
      <c r="CKJ40" s="617"/>
      <c r="CKK40" s="617"/>
      <c r="CKL40" s="617"/>
      <c r="CKM40" s="617"/>
      <c r="CKN40" s="617"/>
      <c r="CKO40" s="617"/>
      <c r="CKP40" s="617"/>
      <c r="CKQ40" s="617"/>
      <c r="CKR40" s="617"/>
      <c r="CKS40" s="617"/>
      <c r="CKT40" s="617"/>
      <c r="CKU40" s="617"/>
      <c r="CKV40" s="617"/>
      <c r="CKW40" s="617"/>
      <c r="CKX40" s="617"/>
      <c r="CKY40" s="617"/>
      <c r="CKZ40" s="617"/>
      <c r="CLA40" s="617"/>
      <c r="CLB40" s="617"/>
      <c r="CLC40" s="617"/>
      <c r="CLD40" s="617"/>
      <c r="CLE40" s="617"/>
      <c r="CLF40" s="617"/>
      <c r="CLG40" s="617"/>
      <c r="CLH40" s="617"/>
      <c r="CLI40" s="617"/>
      <c r="CLJ40" s="617"/>
      <c r="CLK40" s="617"/>
      <c r="CLL40" s="617"/>
      <c r="CLM40" s="617"/>
      <c r="CLN40" s="617"/>
      <c r="CLO40" s="617"/>
      <c r="CLP40" s="617"/>
      <c r="CLQ40" s="617"/>
      <c r="CLR40" s="617"/>
      <c r="CLS40" s="617"/>
      <c r="CLT40" s="617"/>
      <c r="CLU40" s="617"/>
      <c r="CLV40" s="617"/>
      <c r="CLW40" s="617"/>
      <c r="CLX40" s="617"/>
      <c r="CLY40" s="617"/>
      <c r="CLZ40" s="617"/>
      <c r="CMA40" s="617"/>
      <c r="CMB40" s="617"/>
      <c r="CMC40" s="617"/>
      <c r="CMD40" s="617"/>
      <c r="CME40" s="617"/>
      <c r="CMF40" s="617"/>
      <c r="CMG40" s="617"/>
      <c r="CMH40" s="617"/>
      <c r="CMI40" s="617"/>
      <c r="CMJ40" s="617"/>
      <c r="CMK40" s="617"/>
      <c r="CML40" s="617"/>
      <c r="CMM40" s="617"/>
      <c r="CMN40" s="617"/>
      <c r="CMO40" s="617"/>
      <c r="CMP40" s="617"/>
      <c r="CMQ40" s="617"/>
      <c r="CMR40" s="617"/>
      <c r="CMS40" s="617"/>
      <c r="CMT40" s="617"/>
      <c r="CMU40" s="617"/>
      <c r="CMV40" s="617"/>
      <c r="CMW40" s="617"/>
      <c r="CMX40" s="617"/>
      <c r="CMY40" s="617"/>
      <c r="CMZ40" s="617"/>
      <c r="CNA40" s="617"/>
      <c r="CNB40" s="617"/>
      <c r="CNC40" s="617"/>
      <c r="CND40" s="617"/>
      <c r="CNE40" s="617"/>
      <c r="CNF40" s="617"/>
      <c r="CNG40" s="617"/>
      <c r="CNH40" s="617"/>
      <c r="CNI40" s="617"/>
      <c r="CNJ40" s="617"/>
      <c r="CNK40" s="617"/>
      <c r="CNL40" s="617"/>
      <c r="CNM40" s="617"/>
      <c r="CNN40" s="617"/>
      <c r="CNO40" s="617"/>
      <c r="CNP40" s="617"/>
      <c r="CNQ40" s="617"/>
      <c r="CNR40" s="617"/>
      <c r="CNS40" s="617"/>
      <c r="CNT40" s="617"/>
      <c r="CNU40" s="617"/>
      <c r="CNV40" s="617"/>
      <c r="CNW40" s="617"/>
      <c r="CNX40" s="617"/>
      <c r="CNY40" s="617"/>
      <c r="CNZ40" s="617"/>
      <c r="COA40" s="617"/>
      <c r="COB40" s="617"/>
      <c r="COC40" s="617"/>
      <c r="COD40" s="617"/>
      <c r="COE40" s="617"/>
      <c r="COF40" s="617"/>
      <c r="COG40" s="617"/>
      <c r="COH40" s="617"/>
      <c r="COI40" s="617"/>
      <c r="COJ40" s="617"/>
      <c r="COK40" s="617"/>
      <c r="COL40" s="617"/>
      <c r="COM40" s="617"/>
      <c r="CON40" s="617"/>
      <c r="COO40" s="617"/>
      <c r="COP40" s="617"/>
      <c r="COQ40" s="617"/>
      <c r="COR40" s="617"/>
      <c r="COS40" s="617"/>
      <c r="COT40" s="617"/>
      <c r="COU40" s="617"/>
      <c r="COV40" s="617"/>
      <c r="COW40" s="617"/>
      <c r="COX40" s="617"/>
      <c r="COY40" s="617"/>
      <c r="COZ40" s="617"/>
      <c r="CPA40" s="617"/>
      <c r="CPB40" s="617"/>
      <c r="CPC40" s="617"/>
      <c r="CPD40" s="617"/>
      <c r="CPE40" s="617"/>
      <c r="CPF40" s="617"/>
      <c r="CPG40" s="617"/>
      <c r="CPH40" s="617"/>
      <c r="CPI40" s="617"/>
      <c r="CPJ40" s="617"/>
      <c r="CPK40" s="617"/>
      <c r="CPL40" s="617"/>
      <c r="CPM40" s="617"/>
      <c r="CPN40" s="617"/>
      <c r="CPO40" s="617"/>
      <c r="CPP40" s="617"/>
      <c r="CPQ40" s="617"/>
      <c r="CPR40" s="617"/>
      <c r="CPS40" s="617"/>
      <c r="CPT40" s="617"/>
      <c r="CPU40" s="617"/>
      <c r="CPV40" s="617"/>
      <c r="CPW40" s="617"/>
      <c r="CPX40" s="617"/>
      <c r="CPY40" s="617"/>
      <c r="CPZ40" s="617"/>
      <c r="CQA40" s="617"/>
      <c r="CQB40" s="617"/>
      <c r="CQC40" s="617"/>
      <c r="CQD40" s="617"/>
      <c r="CQE40" s="617"/>
      <c r="CQF40" s="617"/>
      <c r="CQG40" s="617"/>
      <c r="CQH40" s="617"/>
      <c r="CQI40" s="617"/>
      <c r="CQJ40" s="617"/>
      <c r="CQK40" s="617"/>
      <c r="CQL40" s="617"/>
      <c r="CQM40" s="617"/>
      <c r="CQN40" s="617"/>
      <c r="CQO40" s="617"/>
      <c r="CQP40" s="617"/>
      <c r="CQQ40" s="617"/>
      <c r="CQR40" s="617"/>
      <c r="CQS40" s="617"/>
      <c r="CQT40" s="617"/>
      <c r="CQU40" s="617"/>
      <c r="CQV40" s="617"/>
      <c r="CQW40" s="617"/>
      <c r="CQX40" s="617"/>
      <c r="CQY40" s="617"/>
      <c r="CQZ40" s="617"/>
      <c r="CRA40" s="617"/>
      <c r="CRB40" s="617"/>
      <c r="CRC40" s="617"/>
      <c r="CRD40" s="617"/>
      <c r="CRE40" s="617"/>
      <c r="CRF40" s="617"/>
      <c r="CRG40" s="617"/>
      <c r="CRH40" s="617"/>
      <c r="CRI40" s="617"/>
      <c r="CRJ40" s="617"/>
      <c r="CRK40" s="617"/>
      <c r="CRL40" s="617"/>
      <c r="CRM40" s="617"/>
      <c r="CRN40" s="617"/>
      <c r="CRO40" s="617"/>
      <c r="CRP40" s="617"/>
      <c r="CRQ40" s="617"/>
      <c r="CRR40" s="617"/>
      <c r="CRS40" s="617"/>
      <c r="CRT40" s="617"/>
      <c r="CRU40" s="617"/>
      <c r="CRV40" s="617"/>
      <c r="CRW40" s="617"/>
      <c r="CRX40" s="617"/>
      <c r="CRY40" s="617"/>
      <c r="CRZ40" s="617"/>
      <c r="CSA40" s="617"/>
      <c r="CSB40" s="617"/>
      <c r="CSC40" s="617"/>
      <c r="CSD40" s="617"/>
      <c r="CSE40" s="617"/>
      <c r="CSF40" s="617"/>
      <c r="CSG40" s="617"/>
      <c r="CSH40" s="617"/>
      <c r="CSI40" s="617"/>
      <c r="CSJ40" s="617"/>
      <c r="CSK40" s="617"/>
      <c r="CSL40" s="617"/>
      <c r="CSM40" s="617"/>
      <c r="CSN40" s="617"/>
      <c r="CSO40" s="617"/>
      <c r="CSP40" s="617"/>
      <c r="CSQ40" s="617"/>
      <c r="CSR40" s="617"/>
      <c r="CSS40" s="617"/>
      <c r="CST40" s="617"/>
      <c r="CSU40" s="617"/>
      <c r="CSV40" s="617"/>
      <c r="CSW40" s="617"/>
      <c r="CSX40" s="617"/>
      <c r="CSY40" s="617"/>
      <c r="CSZ40" s="617"/>
      <c r="CTA40" s="617"/>
      <c r="CTB40" s="617"/>
      <c r="CTC40" s="617"/>
      <c r="CTD40" s="617"/>
      <c r="CTE40" s="617"/>
      <c r="CTF40" s="617"/>
      <c r="CTG40" s="617"/>
      <c r="CTH40" s="617"/>
      <c r="CTI40" s="617"/>
      <c r="CTJ40" s="617"/>
      <c r="CTK40" s="617"/>
      <c r="CTL40" s="617"/>
      <c r="CTM40" s="617"/>
      <c r="CTN40" s="617"/>
      <c r="CTO40" s="617"/>
      <c r="CTP40" s="617"/>
      <c r="CTQ40" s="617"/>
      <c r="CTR40" s="617"/>
      <c r="CTS40" s="617"/>
      <c r="CTT40" s="617"/>
      <c r="CTU40" s="617"/>
      <c r="CTV40" s="617"/>
      <c r="CTW40" s="617"/>
      <c r="CTX40" s="617"/>
      <c r="CTY40" s="617"/>
      <c r="CTZ40" s="617"/>
      <c r="CUA40" s="617"/>
      <c r="CUB40" s="617"/>
      <c r="CUC40" s="617"/>
      <c r="CUD40" s="617"/>
      <c r="CUE40" s="617"/>
      <c r="CUF40" s="617"/>
      <c r="CUG40" s="617"/>
      <c r="CUH40" s="617"/>
      <c r="CUI40" s="617"/>
      <c r="CUJ40" s="617"/>
      <c r="CUK40" s="617"/>
      <c r="CUL40" s="617"/>
      <c r="CUM40" s="617"/>
      <c r="CUN40" s="617"/>
      <c r="CUO40" s="617"/>
      <c r="CUP40" s="617"/>
      <c r="CUQ40" s="617"/>
      <c r="CUR40" s="617"/>
      <c r="CUS40" s="617"/>
      <c r="CUT40" s="617"/>
      <c r="CUU40" s="617"/>
      <c r="CUV40" s="617"/>
      <c r="CUW40" s="617"/>
      <c r="CUX40" s="617"/>
      <c r="CUY40" s="617"/>
      <c r="CUZ40" s="617"/>
      <c r="CVA40" s="617"/>
      <c r="CVB40" s="617"/>
      <c r="CVC40" s="617"/>
      <c r="CVD40" s="617"/>
      <c r="CVE40" s="617"/>
      <c r="CVF40" s="617"/>
      <c r="CVG40" s="617"/>
      <c r="CVH40" s="617"/>
      <c r="CVI40" s="617"/>
      <c r="CVJ40" s="617"/>
      <c r="CVK40" s="617"/>
      <c r="CVL40" s="617"/>
      <c r="CVM40" s="617"/>
      <c r="CVN40" s="617"/>
      <c r="CVO40" s="617"/>
      <c r="CVP40" s="617"/>
      <c r="CVQ40" s="617"/>
      <c r="CVR40" s="617"/>
      <c r="CVS40" s="617"/>
      <c r="CVT40" s="617"/>
      <c r="CVU40" s="617"/>
      <c r="CVV40" s="617"/>
      <c r="CVW40" s="617"/>
      <c r="CVX40" s="617"/>
      <c r="CVY40" s="617"/>
      <c r="CVZ40" s="617"/>
      <c r="CWA40" s="617"/>
      <c r="CWB40" s="617"/>
      <c r="CWC40" s="617"/>
      <c r="CWD40" s="617"/>
      <c r="CWE40" s="617"/>
      <c r="CWF40" s="617"/>
      <c r="CWG40" s="617"/>
      <c r="CWH40" s="617"/>
      <c r="CWI40" s="617"/>
      <c r="CWJ40" s="617"/>
      <c r="CWK40" s="617"/>
      <c r="CWL40" s="617"/>
      <c r="CWM40" s="617"/>
      <c r="CWN40" s="617"/>
      <c r="CWO40" s="617"/>
      <c r="CWP40" s="617"/>
      <c r="CWQ40" s="617"/>
      <c r="CWR40" s="617"/>
      <c r="CWS40" s="617"/>
      <c r="CWT40" s="617"/>
      <c r="CWU40" s="617"/>
      <c r="CWV40" s="617"/>
      <c r="CWW40" s="617"/>
      <c r="CWX40" s="617"/>
      <c r="CWY40" s="617"/>
      <c r="CWZ40" s="617"/>
      <c r="CXA40" s="617"/>
      <c r="CXB40" s="617"/>
      <c r="CXC40" s="617"/>
      <c r="CXD40" s="617"/>
      <c r="CXE40" s="617"/>
      <c r="CXF40" s="617"/>
      <c r="CXG40" s="617"/>
      <c r="CXH40" s="617"/>
      <c r="CXI40" s="617"/>
      <c r="CXJ40" s="617"/>
      <c r="CXK40" s="617"/>
      <c r="CXL40" s="617"/>
      <c r="CXM40" s="617"/>
      <c r="CXN40" s="617"/>
      <c r="CXO40" s="617"/>
      <c r="CXP40" s="617"/>
      <c r="CXQ40" s="617"/>
      <c r="CXR40" s="617"/>
      <c r="CXS40" s="617"/>
      <c r="CXT40" s="617"/>
      <c r="CXU40" s="617"/>
      <c r="CXV40" s="617"/>
      <c r="CXW40" s="617"/>
      <c r="CXX40" s="617"/>
      <c r="CXY40" s="617"/>
      <c r="CXZ40" s="617"/>
      <c r="CYA40" s="617"/>
      <c r="CYB40" s="617"/>
      <c r="CYC40" s="617"/>
      <c r="CYD40" s="617"/>
      <c r="CYE40" s="617"/>
      <c r="CYF40" s="617"/>
      <c r="CYG40" s="617"/>
      <c r="CYH40" s="617"/>
      <c r="CYI40" s="617"/>
      <c r="CYJ40" s="617"/>
      <c r="CYK40" s="617"/>
      <c r="CYL40" s="617"/>
      <c r="CYM40" s="617"/>
      <c r="CYN40" s="617"/>
      <c r="CYO40" s="617"/>
      <c r="CYP40" s="617"/>
      <c r="CYQ40" s="617"/>
      <c r="CYR40" s="617"/>
      <c r="CYS40" s="617"/>
      <c r="CYT40" s="617"/>
      <c r="CYU40" s="617"/>
      <c r="CYV40" s="617"/>
      <c r="CYW40" s="617"/>
      <c r="CYX40" s="617"/>
      <c r="CYY40" s="617"/>
      <c r="CYZ40" s="617"/>
      <c r="CZA40" s="617"/>
      <c r="CZB40" s="617"/>
      <c r="CZC40" s="617"/>
      <c r="CZD40" s="617"/>
      <c r="CZE40" s="617"/>
      <c r="CZF40" s="617"/>
      <c r="CZG40" s="617"/>
      <c r="CZH40" s="617"/>
      <c r="CZI40" s="617"/>
      <c r="CZJ40" s="617"/>
      <c r="CZK40" s="617"/>
      <c r="CZL40" s="617"/>
      <c r="CZM40" s="617"/>
      <c r="CZN40" s="617"/>
      <c r="CZO40" s="617"/>
      <c r="CZP40" s="617"/>
      <c r="CZQ40" s="617"/>
      <c r="CZR40" s="617"/>
      <c r="CZS40" s="617"/>
      <c r="CZT40" s="617"/>
      <c r="CZU40" s="617"/>
      <c r="CZV40" s="617"/>
      <c r="CZW40" s="617"/>
      <c r="CZX40" s="617"/>
      <c r="CZY40" s="617"/>
      <c r="CZZ40" s="617"/>
      <c r="DAA40" s="617"/>
      <c r="DAB40" s="617"/>
      <c r="DAC40" s="617"/>
      <c r="DAD40" s="617"/>
      <c r="DAE40" s="617"/>
      <c r="DAF40" s="617"/>
      <c r="DAG40" s="617"/>
      <c r="DAH40" s="617"/>
      <c r="DAI40" s="617"/>
      <c r="DAJ40" s="617"/>
      <c r="DAK40" s="617"/>
      <c r="DAL40" s="617"/>
      <c r="DAM40" s="617"/>
      <c r="DAN40" s="617"/>
      <c r="DAO40" s="617"/>
      <c r="DAP40" s="617"/>
      <c r="DAQ40" s="617"/>
      <c r="DAR40" s="617"/>
      <c r="DAS40" s="617"/>
      <c r="DAT40" s="617"/>
      <c r="DAU40" s="617"/>
      <c r="DAV40" s="617"/>
      <c r="DAW40" s="617"/>
      <c r="DAX40" s="617"/>
      <c r="DAY40" s="617"/>
      <c r="DAZ40" s="617"/>
      <c r="DBA40" s="617"/>
      <c r="DBB40" s="617"/>
      <c r="DBC40" s="617"/>
      <c r="DBD40" s="617"/>
      <c r="DBE40" s="617"/>
      <c r="DBF40" s="617"/>
      <c r="DBG40" s="617"/>
      <c r="DBH40" s="617"/>
      <c r="DBI40" s="617"/>
      <c r="DBJ40" s="617"/>
      <c r="DBK40" s="617"/>
      <c r="DBL40" s="617"/>
      <c r="DBM40" s="617"/>
      <c r="DBN40" s="617"/>
      <c r="DBO40" s="617"/>
      <c r="DBP40" s="617"/>
      <c r="DBQ40" s="617"/>
      <c r="DBR40" s="617"/>
      <c r="DBS40" s="617"/>
      <c r="DBT40" s="617"/>
      <c r="DBU40" s="617"/>
      <c r="DBV40" s="617"/>
      <c r="DBW40" s="617"/>
      <c r="DBX40" s="617"/>
      <c r="DBY40" s="617"/>
      <c r="DBZ40" s="617"/>
      <c r="DCA40" s="617"/>
      <c r="DCB40" s="617"/>
      <c r="DCC40" s="617"/>
      <c r="DCD40" s="617"/>
      <c r="DCE40" s="617"/>
      <c r="DCF40" s="617"/>
      <c r="DCG40" s="617"/>
      <c r="DCH40" s="617"/>
      <c r="DCI40" s="617"/>
      <c r="DCJ40" s="617"/>
      <c r="DCK40" s="617"/>
      <c r="DCL40" s="617"/>
      <c r="DCM40" s="617"/>
      <c r="DCN40" s="617"/>
      <c r="DCO40" s="617"/>
      <c r="DCP40" s="617"/>
      <c r="DCQ40" s="617"/>
      <c r="DCR40" s="617"/>
      <c r="DCS40" s="617"/>
      <c r="DCT40" s="617"/>
      <c r="DCU40" s="617"/>
      <c r="DCV40" s="617"/>
      <c r="DCW40" s="617"/>
      <c r="DCX40" s="617"/>
      <c r="DCY40" s="617"/>
      <c r="DCZ40" s="617"/>
      <c r="DDA40" s="617"/>
      <c r="DDB40" s="617"/>
      <c r="DDC40" s="617"/>
      <c r="DDD40" s="617"/>
      <c r="DDE40" s="617"/>
      <c r="DDF40" s="617"/>
      <c r="DDG40" s="617"/>
      <c r="DDH40" s="617"/>
      <c r="DDI40" s="617"/>
      <c r="DDJ40" s="617"/>
      <c r="DDK40" s="617"/>
      <c r="DDL40" s="617"/>
      <c r="DDM40" s="617"/>
      <c r="DDN40" s="617"/>
      <c r="DDO40" s="617"/>
      <c r="DDP40" s="617"/>
      <c r="DDQ40" s="617"/>
      <c r="DDR40" s="617"/>
      <c r="DDS40" s="617"/>
      <c r="DDT40" s="617"/>
      <c r="DDU40" s="617"/>
      <c r="DDV40" s="617"/>
      <c r="DDW40" s="617"/>
      <c r="DDX40" s="617"/>
      <c r="DDY40" s="617"/>
      <c r="DDZ40" s="617"/>
      <c r="DEA40" s="617"/>
      <c r="DEB40" s="617"/>
      <c r="DEC40" s="617"/>
      <c r="DED40" s="617"/>
      <c r="DEE40" s="617"/>
      <c r="DEF40" s="617"/>
      <c r="DEG40" s="617"/>
      <c r="DEH40" s="617"/>
      <c r="DEI40" s="617"/>
      <c r="DEJ40" s="617"/>
      <c r="DEK40" s="617"/>
      <c r="DEL40" s="617"/>
      <c r="DEM40" s="617"/>
      <c r="DEN40" s="617"/>
      <c r="DEO40" s="617"/>
      <c r="DEP40" s="617"/>
      <c r="DEQ40" s="617"/>
      <c r="DER40" s="617"/>
      <c r="DES40" s="617"/>
      <c r="DET40" s="617"/>
      <c r="DEU40" s="617"/>
      <c r="DEV40" s="617"/>
      <c r="DEW40" s="617"/>
      <c r="DEX40" s="617"/>
      <c r="DEY40" s="617"/>
      <c r="DEZ40" s="617"/>
      <c r="DFA40" s="617"/>
      <c r="DFB40" s="617"/>
      <c r="DFC40" s="617"/>
      <c r="DFD40" s="617"/>
      <c r="DFE40" s="617"/>
      <c r="DFF40" s="617"/>
      <c r="DFG40" s="617"/>
      <c r="DFH40" s="617"/>
      <c r="DFI40" s="617"/>
      <c r="DFJ40" s="617"/>
      <c r="DFK40" s="617"/>
      <c r="DFL40" s="617"/>
      <c r="DFM40" s="617"/>
      <c r="DFN40" s="617"/>
      <c r="DFO40" s="617"/>
      <c r="DFP40" s="617"/>
      <c r="DFQ40" s="617"/>
      <c r="DFR40" s="617"/>
      <c r="DFS40" s="617"/>
      <c r="DFT40" s="617"/>
      <c r="DFU40" s="617"/>
      <c r="DFV40" s="617"/>
      <c r="DFW40" s="617"/>
      <c r="DFX40" s="617"/>
      <c r="DFY40" s="617"/>
      <c r="DFZ40" s="617"/>
      <c r="DGA40" s="617"/>
      <c r="DGB40" s="617"/>
      <c r="DGC40" s="617"/>
      <c r="DGD40" s="617"/>
      <c r="DGE40" s="617"/>
      <c r="DGF40" s="617"/>
      <c r="DGG40" s="617"/>
      <c r="DGH40" s="617"/>
      <c r="DGI40" s="617"/>
      <c r="DGJ40" s="617"/>
      <c r="DGK40" s="617"/>
      <c r="DGL40" s="617"/>
      <c r="DGM40" s="617"/>
      <c r="DGN40" s="617"/>
      <c r="DGO40" s="617"/>
      <c r="DGP40" s="617"/>
      <c r="DGQ40" s="617"/>
      <c r="DGR40" s="617"/>
      <c r="DGS40" s="617"/>
      <c r="DGT40" s="617"/>
      <c r="DGU40" s="617"/>
      <c r="DGV40" s="617"/>
      <c r="DGW40" s="617"/>
      <c r="DGX40" s="617"/>
      <c r="DGY40" s="617"/>
      <c r="DGZ40" s="617"/>
      <c r="DHA40" s="617"/>
      <c r="DHB40" s="617"/>
      <c r="DHC40" s="617"/>
      <c r="DHD40" s="617"/>
      <c r="DHE40" s="617"/>
      <c r="DHF40" s="617"/>
      <c r="DHG40" s="617"/>
      <c r="DHH40" s="617"/>
      <c r="DHI40" s="617"/>
      <c r="DHJ40" s="617"/>
      <c r="DHK40" s="617"/>
      <c r="DHL40" s="617"/>
      <c r="DHM40" s="617"/>
      <c r="DHN40" s="617"/>
      <c r="DHO40" s="617"/>
      <c r="DHP40" s="617"/>
      <c r="DHQ40" s="617"/>
      <c r="DHR40" s="617"/>
      <c r="DHS40" s="617"/>
      <c r="DHT40" s="617"/>
      <c r="DHU40" s="617"/>
      <c r="DHV40" s="617"/>
      <c r="DHW40" s="617"/>
      <c r="DHX40" s="617"/>
      <c r="DHY40" s="617"/>
      <c r="DHZ40" s="617"/>
      <c r="DIA40" s="617"/>
      <c r="DIB40" s="617"/>
      <c r="DIC40" s="617"/>
      <c r="DID40" s="617"/>
      <c r="DIE40" s="617"/>
      <c r="DIF40" s="617"/>
      <c r="DIG40" s="617"/>
      <c r="DIH40" s="617"/>
      <c r="DII40" s="617"/>
      <c r="DIJ40" s="617"/>
      <c r="DIK40" s="617"/>
      <c r="DIL40" s="617"/>
      <c r="DIM40" s="617"/>
      <c r="DIN40" s="617"/>
      <c r="DIO40" s="617"/>
      <c r="DIP40" s="617"/>
      <c r="DIQ40" s="617"/>
      <c r="DIR40" s="617"/>
      <c r="DIS40" s="617"/>
      <c r="DIT40" s="617"/>
      <c r="DIU40" s="617"/>
      <c r="DIV40" s="617"/>
      <c r="DIW40" s="617"/>
      <c r="DIX40" s="617"/>
      <c r="DIY40" s="617"/>
      <c r="DIZ40" s="617"/>
      <c r="DJA40" s="617"/>
      <c r="DJB40" s="617"/>
      <c r="DJC40" s="617"/>
      <c r="DJD40" s="617"/>
      <c r="DJE40" s="617"/>
      <c r="DJF40" s="617"/>
      <c r="DJG40" s="617"/>
      <c r="DJH40" s="617"/>
      <c r="DJI40" s="617"/>
      <c r="DJJ40" s="617"/>
      <c r="DJK40" s="617"/>
      <c r="DJL40" s="617"/>
      <c r="DJM40" s="617"/>
      <c r="DJN40" s="617"/>
      <c r="DJO40" s="617"/>
      <c r="DJP40" s="617"/>
      <c r="DJQ40" s="617"/>
      <c r="DJR40" s="617"/>
      <c r="DJS40" s="617"/>
      <c r="DJT40" s="617"/>
      <c r="DJU40" s="617"/>
      <c r="DJV40" s="617"/>
      <c r="DJW40" s="617"/>
      <c r="DJX40" s="617"/>
      <c r="DJY40" s="617"/>
      <c r="DJZ40" s="617"/>
      <c r="DKA40" s="617"/>
      <c r="DKB40" s="617"/>
      <c r="DKC40" s="617"/>
      <c r="DKD40" s="617"/>
      <c r="DKE40" s="617"/>
      <c r="DKF40" s="617"/>
      <c r="DKG40" s="617"/>
      <c r="DKH40" s="617"/>
      <c r="DKI40" s="617"/>
      <c r="DKJ40" s="617"/>
      <c r="DKK40" s="617"/>
      <c r="DKL40" s="617"/>
      <c r="DKM40" s="617"/>
      <c r="DKN40" s="617"/>
      <c r="DKO40" s="617"/>
      <c r="DKP40" s="617"/>
      <c r="DKQ40" s="617"/>
      <c r="DKR40" s="617"/>
      <c r="DKS40" s="617"/>
      <c r="DKT40" s="617"/>
      <c r="DKU40" s="617"/>
      <c r="DKV40" s="617"/>
      <c r="DKW40" s="617"/>
      <c r="DKX40" s="617"/>
      <c r="DKY40" s="617"/>
      <c r="DKZ40" s="617"/>
      <c r="DLA40" s="617"/>
      <c r="DLB40" s="617"/>
      <c r="DLC40" s="617"/>
      <c r="DLD40" s="617"/>
      <c r="DLE40" s="617"/>
      <c r="DLF40" s="617"/>
      <c r="DLG40" s="617"/>
      <c r="DLH40" s="617"/>
      <c r="DLI40" s="617"/>
      <c r="DLJ40" s="617"/>
      <c r="DLK40" s="617"/>
      <c r="DLL40" s="617"/>
      <c r="DLM40" s="617"/>
      <c r="DLN40" s="617"/>
      <c r="DLO40" s="617"/>
      <c r="DLP40" s="617"/>
      <c r="DLQ40" s="617"/>
      <c r="DLR40" s="617"/>
      <c r="DLS40" s="617"/>
      <c r="DLT40" s="617"/>
      <c r="DLU40" s="617"/>
      <c r="DLV40" s="617"/>
      <c r="DLW40" s="617"/>
      <c r="DLX40" s="617"/>
      <c r="DLY40" s="617"/>
      <c r="DLZ40" s="617"/>
      <c r="DMA40" s="617"/>
      <c r="DMB40" s="617"/>
      <c r="DMC40" s="617"/>
      <c r="DMD40" s="617"/>
      <c r="DME40" s="617"/>
      <c r="DMF40" s="617"/>
      <c r="DMG40" s="617"/>
      <c r="DMH40" s="617"/>
      <c r="DMI40" s="617"/>
      <c r="DMJ40" s="617"/>
      <c r="DMK40" s="617"/>
      <c r="DML40" s="617"/>
      <c r="DMM40" s="617"/>
      <c r="DMN40" s="617"/>
      <c r="DMO40" s="617"/>
      <c r="DMP40" s="617"/>
      <c r="DMQ40" s="617"/>
      <c r="DMR40" s="617"/>
      <c r="DMS40" s="617"/>
      <c r="DMT40" s="617"/>
      <c r="DMU40" s="617"/>
      <c r="DMV40" s="617"/>
      <c r="DMW40" s="617"/>
      <c r="DMX40" s="617"/>
      <c r="DMY40" s="617"/>
      <c r="DMZ40" s="617"/>
      <c r="DNA40" s="617"/>
      <c r="DNB40" s="617"/>
      <c r="DNC40" s="617"/>
      <c r="DND40" s="617"/>
      <c r="DNE40" s="617"/>
      <c r="DNF40" s="617"/>
      <c r="DNG40" s="617"/>
      <c r="DNH40" s="617"/>
      <c r="DNI40" s="617"/>
      <c r="DNJ40" s="617"/>
      <c r="DNK40" s="617"/>
      <c r="DNL40" s="617"/>
      <c r="DNM40" s="617"/>
      <c r="DNN40" s="617"/>
      <c r="DNO40" s="617"/>
      <c r="DNP40" s="617"/>
      <c r="DNQ40" s="617"/>
      <c r="DNR40" s="617"/>
      <c r="DNS40" s="617"/>
      <c r="DNT40" s="617"/>
      <c r="DNU40" s="617"/>
      <c r="DNV40" s="617"/>
      <c r="DNW40" s="617"/>
      <c r="DNX40" s="617"/>
      <c r="DNY40" s="617"/>
      <c r="DNZ40" s="617"/>
      <c r="DOA40" s="617"/>
      <c r="DOB40" s="617"/>
      <c r="DOC40" s="617"/>
      <c r="DOD40" s="617"/>
      <c r="DOE40" s="617"/>
      <c r="DOF40" s="617"/>
      <c r="DOG40" s="617"/>
      <c r="DOH40" s="617"/>
      <c r="DOI40" s="617"/>
      <c r="DOJ40" s="617"/>
      <c r="DOK40" s="617"/>
      <c r="DOL40" s="617"/>
      <c r="DOM40" s="617"/>
      <c r="DON40" s="617"/>
      <c r="DOO40" s="617"/>
      <c r="DOP40" s="617"/>
      <c r="DOQ40" s="617"/>
      <c r="DOR40" s="617"/>
      <c r="DOS40" s="617"/>
      <c r="DOT40" s="617"/>
      <c r="DOU40" s="617"/>
      <c r="DOV40" s="617"/>
      <c r="DOW40" s="617"/>
      <c r="DOX40" s="617"/>
      <c r="DOY40" s="617"/>
      <c r="DOZ40" s="617"/>
      <c r="DPA40" s="617"/>
      <c r="DPB40" s="617"/>
      <c r="DPC40" s="617"/>
      <c r="DPD40" s="617"/>
      <c r="DPE40" s="617"/>
      <c r="DPF40" s="617"/>
      <c r="DPG40" s="617"/>
      <c r="DPH40" s="617"/>
      <c r="DPI40" s="617"/>
      <c r="DPJ40" s="617"/>
      <c r="DPK40" s="617"/>
      <c r="DPL40" s="617"/>
      <c r="DPM40" s="617"/>
      <c r="DPN40" s="617"/>
      <c r="DPO40" s="617"/>
      <c r="DPP40" s="617"/>
      <c r="DPQ40" s="617"/>
      <c r="DPR40" s="617"/>
      <c r="DPS40" s="617"/>
      <c r="DPT40" s="617"/>
      <c r="DPU40" s="617"/>
      <c r="DPV40" s="617"/>
      <c r="DPW40" s="617"/>
      <c r="DPX40" s="617"/>
      <c r="DPY40" s="617"/>
      <c r="DPZ40" s="617"/>
      <c r="DQA40" s="617"/>
      <c r="DQB40" s="617"/>
      <c r="DQC40" s="617"/>
      <c r="DQD40" s="617"/>
      <c r="DQE40" s="617"/>
      <c r="DQF40" s="617"/>
      <c r="DQG40" s="617"/>
      <c r="DQH40" s="617"/>
      <c r="DQI40" s="617"/>
      <c r="DQJ40" s="617"/>
      <c r="DQK40" s="617"/>
      <c r="DQL40" s="617"/>
      <c r="DQM40" s="617"/>
      <c r="DQN40" s="617"/>
      <c r="DQO40" s="617"/>
      <c r="DQP40" s="617"/>
      <c r="DQQ40" s="617"/>
      <c r="DQR40" s="617"/>
      <c r="DQS40" s="617"/>
      <c r="DQT40" s="617"/>
      <c r="DQU40" s="617"/>
      <c r="DQV40" s="617"/>
      <c r="DQW40" s="617"/>
      <c r="DQX40" s="617"/>
      <c r="DQY40" s="617"/>
      <c r="DQZ40" s="617"/>
      <c r="DRA40" s="617"/>
      <c r="DRB40" s="617"/>
      <c r="DRC40" s="617"/>
      <c r="DRD40" s="617"/>
      <c r="DRE40" s="617"/>
      <c r="DRF40" s="617"/>
      <c r="DRG40" s="617"/>
      <c r="DRH40" s="617"/>
      <c r="DRI40" s="617"/>
      <c r="DRJ40" s="617"/>
      <c r="DRK40" s="617"/>
      <c r="DRL40" s="617"/>
      <c r="DRM40" s="617"/>
      <c r="DRN40" s="617"/>
      <c r="DRO40" s="617"/>
      <c r="DRP40" s="617"/>
      <c r="DRQ40" s="617"/>
      <c r="DRR40" s="617"/>
      <c r="DRS40" s="617"/>
      <c r="DRT40" s="617"/>
      <c r="DRU40" s="617"/>
      <c r="DRV40" s="617"/>
      <c r="DRW40" s="617"/>
      <c r="DRX40" s="617"/>
      <c r="DRY40" s="617"/>
      <c r="DRZ40" s="617"/>
      <c r="DSA40" s="617"/>
      <c r="DSB40" s="617"/>
      <c r="DSC40" s="617"/>
      <c r="DSD40" s="617"/>
      <c r="DSE40" s="617"/>
      <c r="DSF40" s="617"/>
      <c r="DSG40" s="617"/>
      <c r="DSH40" s="617"/>
      <c r="DSI40" s="617"/>
      <c r="DSJ40" s="617"/>
      <c r="DSK40" s="617"/>
      <c r="DSL40" s="617"/>
      <c r="DSM40" s="617"/>
      <c r="DSN40" s="617"/>
      <c r="DSO40" s="617"/>
      <c r="DSP40" s="617"/>
      <c r="DSQ40" s="617"/>
      <c r="DSR40" s="617"/>
      <c r="DSS40" s="617"/>
      <c r="DST40" s="617"/>
      <c r="DSU40" s="617"/>
      <c r="DSV40" s="617"/>
      <c r="DSW40" s="617"/>
      <c r="DSX40" s="617"/>
      <c r="DSY40" s="617"/>
      <c r="DSZ40" s="617"/>
      <c r="DTA40" s="617"/>
      <c r="DTB40" s="617"/>
      <c r="DTC40" s="617"/>
      <c r="DTD40" s="617"/>
      <c r="DTE40" s="617"/>
      <c r="DTF40" s="617"/>
      <c r="DTG40" s="617"/>
      <c r="DTH40" s="617"/>
      <c r="DTI40" s="617"/>
      <c r="DTJ40" s="617"/>
      <c r="DTK40" s="617"/>
      <c r="DTL40" s="617"/>
      <c r="DTM40" s="617"/>
      <c r="DTN40" s="617"/>
      <c r="DTO40" s="617"/>
      <c r="DTP40" s="617"/>
      <c r="DTQ40" s="617"/>
      <c r="DTR40" s="617"/>
      <c r="DTS40" s="617"/>
      <c r="DTT40" s="617"/>
      <c r="DTU40" s="617"/>
      <c r="DTV40" s="617"/>
      <c r="DTW40" s="617"/>
      <c r="DTX40" s="617"/>
      <c r="DTY40" s="617"/>
      <c r="DTZ40" s="617"/>
      <c r="DUA40" s="617"/>
      <c r="DUB40" s="617"/>
      <c r="DUC40" s="617"/>
      <c r="DUD40" s="617"/>
      <c r="DUE40" s="617"/>
      <c r="DUF40" s="617"/>
      <c r="DUG40" s="617"/>
      <c r="DUH40" s="617"/>
      <c r="DUI40" s="617"/>
      <c r="DUJ40" s="617"/>
      <c r="DUK40" s="617"/>
      <c r="DUL40" s="617"/>
      <c r="DUM40" s="617"/>
      <c r="DUN40" s="617"/>
      <c r="DUO40" s="617"/>
      <c r="DUP40" s="617"/>
      <c r="DUQ40" s="617"/>
      <c r="DUR40" s="617"/>
      <c r="DUS40" s="617"/>
      <c r="DUT40" s="617"/>
      <c r="DUU40" s="617"/>
      <c r="DUV40" s="617"/>
      <c r="DUW40" s="617"/>
      <c r="DUX40" s="617"/>
      <c r="DUY40" s="617"/>
      <c r="DUZ40" s="617"/>
      <c r="DVA40" s="617"/>
      <c r="DVB40" s="617"/>
      <c r="DVC40" s="617"/>
      <c r="DVD40" s="617"/>
      <c r="DVE40" s="617"/>
      <c r="DVF40" s="617"/>
      <c r="DVG40" s="617"/>
      <c r="DVH40" s="617"/>
      <c r="DVI40" s="617"/>
      <c r="DVJ40" s="617"/>
      <c r="DVK40" s="617"/>
      <c r="DVL40" s="617"/>
      <c r="DVM40" s="617"/>
      <c r="DVN40" s="617"/>
      <c r="DVO40" s="617"/>
      <c r="DVP40" s="617"/>
      <c r="DVQ40" s="617"/>
      <c r="DVR40" s="617"/>
      <c r="DVS40" s="617"/>
      <c r="DVT40" s="617"/>
      <c r="DVU40" s="617"/>
      <c r="DVV40" s="617"/>
      <c r="DVW40" s="617"/>
      <c r="DVX40" s="617"/>
      <c r="DVY40" s="617"/>
      <c r="DVZ40" s="617"/>
      <c r="DWA40" s="617"/>
      <c r="DWB40" s="617"/>
      <c r="DWC40" s="617"/>
      <c r="DWD40" s="617"/>
      <c r="DWE40" s="617"/>
      <c r="DWF40" s="617"/>
      <c r="DWG40" s="617"/>
      <c r="DWH40" s="617"/>
      <c r="DWI40" s="617"/>
      <c r="DWJ40" s="617"/>
      <c r="DWK40" s="617"/>
      <c r="DWL40" s="617"/>
      <c r="DWM40" s="617"/>
      <c r="DWN40" s="617"/>
      <c r="DWO40" s="617"/>
      <c r="DWP40" s="617"/>
      <c r="DWQ40" s="617"/>
      <c r="DWR40" s="617"/>
      <c r="DWS40" s="617"/>
      <c r="DWT40" s="617"/>
      <c r="DWU40" s="617"/>
      <c r="DWV40" s="617"/>
      <c r="DWW40" s="617"/>
      <c r="DWX40" s="617"/>
      <c r="DWY40" s="617"/>
      <c r="DWZ40" s="617"/>
      <c r="DXA40" s="617"/>
      <c r="DXB40" s="617"/>
      <c r="DXC40" s="617"/>
      <c r="DXD40" s="617"/>
      <c r="DXE40" s="617"/>
      <c r="DXF40" s="617"/>
      <c r="DXG40" s="617"/>
      <c r="DXH40" s="617"/>
      <c r="DXI40" s="617"/>
      <c r="DXJ40" s="617"/>
      <c r="DXK40" s="617"/>
      <c r="DXL40" s="617"/>
      <c r="DXM40" s="617"/>
      <c r="DXN40" s="617"/>
      <c r="DXO40" s="617"/>
      <c r="DXP40" s="617"/>
      <c r="DXQ40" s="617"/>
      <c r="DXR40" s="617"/>
      <c r="DXS40" s="617"/>
      <c r="DXT40" s="617"/>
      <c r="DXU40" s="617"/>
      <c r="DXV40" s="617"/>
      <c r="DXW40" s="617"/>
      <c r="DXX40" s="617"/>
      <c r="DXY40" s="617"/>
      <c r="DXZ40" s="617"/>
      <c r="DYA40" s="617"/>
      <c r="DYB40" s="617"/>
      <c r="DYC40" s="617"/>
      <c r="DYD40" s="617"/>
      <c r="DYE40" s="617"/>
      <c r="DYF40" s="617"/>
      <c r="DYG40" s="617"/>
      <c r="DYH40" s="617"/>
      <c r="DYI40" s="617"/>
      <c r="DYJ40" s="617"/>
      <c r="DYK40" s="617"/>
      <c r="DYL40" s="617"/>
      <c r="DYM40" s="617"/>
      <c r="DYN40" s="617"/>
      <c r="DYO40" s="617"/>
      <c r="DYP40" s="617"/>
      <c r="DYQ40" s="617"/>
      <c r="DYR40" s="617"/>
      <c r="DYS40" s="617"/>
      <c r="DYT40" s="617"/>
      <c r="DYU40" s="617"/>
      <c r="DYV40" s="617"/>
      <c r="DYW40" s="617"/>
      <c r="DYX40" s="617"/>
      <c r="DYY40" s="617"/>
      <c r="DYZ40" s="617"/>
      <c r="DZA40" s="617"/>
      <c r="DZB40" s="617"/>
      <c r="DZC40" s="617"/>
      <c r="DZD40" s="617"/>
      <c r="DZE40" s="617"/>
      <c r="DZF40" s="617"/>
      <c r="DZG40" s="617"/>
      <c r="DZH40" s="617"/>
      <c r="DZI40" s="617"/>
      <c r="DZJ40" s="617"/>
      <c r="DZK40" s="617"/>
      <c r="DZL40" s="617"/>
      <c r="DZM40" s="617"/>
      <c r="DZN40" s="617"/>
      <c r="DZO40" s="617"/>
      <c r="DZP40" s="617"/>
      <c r="DZQ40" s="617"/>
      <c r="DZR40" s="617"/>
      <c r="DZS40" s="617"/>
      <c r="DZT40" s="617"/>
      <c r="DZU40" s="617"/>
      <c r="DZV40" s="617"/>
      <c r="DZW40" s="617"/>
      <c r="DZX40" s="617"/>
      <c r="DZY40" s="617"/>
      <c r="DZZ40" s="617"/>
      <c r="EAA40" s="617"/>
      <c r="EAB40" s="617"/>
      <c r="EAC40" s="617"/>
      <c r="EAD40" s="617"/>
      <c r="EAE40" s="617"/>
      <c r="EAF40" s="617"/>
      <c r="EAG40" s="617"/>
      <c r="EAH40" s="617"/>
      <c r="EAI40" s="617"/>
      <c r="EAJ40" s="617"/>
      <c r="EAK40" s="617"/>
      <c r="EAL40" s="617"/>
      <c r="EAM40" s="617"/>
      <c r="EAN40" s="617"/>
      <c r="EAO40" s="617"/>
      <c r="EAP40" s="617"/>
      <c r="EAQ40" s="617"/>
      <c r="EAR40" s="617"/>
      <c r="EAS40" s="617"/>
      <c r="EAT40" s="617"/>
      <c r="EAU40" s="617"/>
      <c r="EAV40" s="617"/>
      <c r="EAW40" s="617"/>
      <c r="EAX40" s="617"/>
      <c r="EAY40" s="617"/>
      <c r="EAZ40" s="617"/>
      <c r="EBA40" s="617"/>
      <c r="EBB40" s="617"/>
      <c r="EBC40" s="617"/>
      <c r="EBD40" s="617"/>
      <c r="EBE40" s="617"/>
      <c r="EBF40" s="617"/>
      <c r="EBG40" s="617"/>
      <c r="EBH40" s="617"/>
      <c r="EBI40" s="617"/>
      <c r="EBJ40" s="617"/>
      <c r="EBK40" s="617"/>
      <c r="EBL40" s="617"/>
      <c r="EBM40" s="617"/>
      <c r="EBN40" s="617"/>
      <c r="EBO40" s="617"/>
      <c r="EBP40" s="617"/>
      <c r="EBQ40" s="617"/>
      <c r="EBR40" s="617"/>
      <c r="EBS40" s="617"/>
      <c r="EBT40" s="617"/>
      <c r="EBU40" s="617"/>
      <c r="EBV40" s="617"/>
      <c r="EBW40" s="617"/>
      <c r="EBX40" s="617"/>
      <c r="EBY40" s="617"/>
      <c r="EBZ40" s="617"/>
      <c r="ECA40" s="617"/>
      <c r="ECB40" s="617"/>
      <c r="ECC40" s="617"/>
      <c r="ECD40" s="617"/>
      <c r="ECE40" s="617"/>
      <c r="ECF40" s="617"/>
      <c r="ECG40" s="617"/>
      <c r="ECH40" s="617"/>
      <c r="ECI40" s="617"/>
      <c r="ECJ40" s="617"/>
      <c r="ECK40" s="617"/>
      <c r="ECL40" s="617"/>
      <c r="ECM40" s="617"/>
      <c r="ECN40" s="617"/>
      <c r="ECO40" s="617"/>
      <c r="ECP40" s="617"/>
      <c r="ECQ40" s="617"/>
      <c r="ECR40" s="617"/>
      <c r="ECS40" s="617"/>
      <c r="ECT40" s="617"/>
      <c r="ECU40" s="617"/>
      <c r="ECV40" s="617"/>
      <c r="ECW40" s="617"/>
      <c r="ECX40" s="617"/>
      <c r="ECY40" s="617"/>
      <c r="ECZ40" s="617"/>
      <c r="EDA40" s="617"/>
      <c r="EDB40" s="617"/>
      <c r="EDC40" s="617"/>
      <c r="EDD40" s="617"/>
      <c r="EDE40" s="617"/>
      <c r="EDF40" s="617"/>
      <c r="EDG40" s="617"/>
      <c r="EDH40" s="617"/>
      <c r="EDI40" s="617"/>
      <c r="EDJ40" s="617"/>
      <c r="EDK40" s="617"/>
      <c r="EDL40" s="617"/>
      <c r="EDM40" s="617"/>
      <c r="EDN40" s="617"/>
      <c r="EDO40" s="617"/>
      <c r="EDP40" s="617"/>
      <c r="EDQ40" s="617"/>
      <c r="EDR40" s="617"/>
      <c r="EDS40" s="617"/>
      <c r="EDT40" s="617"/>
      <c r="EDU40" s="617"/>
      <c r="EDV40" s="617"/>
      <c r="EDW40" s="617"/>
      <c r="EDX40" s="617"/>
      <c r="EDY40" s="617"/>
      <c r="EDZ40" s="617"/>
      <c r="EEA40" s="617"/>
      <c r="EEB40" s="617"/>
      <c r="EEC40" s="617"/>
      <c r="EED40" s="617"/>
      <c r="EEE40" s="617"/>
      <c r="EEF40" s="617"/>
      <c r="EEG40" s="617"/>
      <c r="EEH40" s="617"/>
      <c r="EEI40" s="617"/>
      <c r="EEJ40" s="617"/>
      <c r="EEK40" s="617"/>
      <c r="EEL40" s="617"/>
      <c r="EEM40" s="617"/>
      <c r="EEN40" s="617"/>
      <c r="EEO40" s="617"/>
      <c r="EEP40" s="617"/>
      <c r="EEQ40" s="617"/>
      <c r="EER40" s="617"/>
      <c r="EES40" s="617"/>
      <c r="EET40" s="617"/>
      <c r="EEU40" s="617"/>
      <c r="EEV40" s="617"/>
      <c r="EEW40" s="617"/>
      <c r="EEX40" s="617"/>
      <c r="EEY40" s="617"/>
      <c r="EEZ40" s="617"/>
      <c r="EFA40" s="617"/>
      <c r="EFB40" s="617"/>
      <c r="EFC40" s="617"/>
      <c r="EFD40" s="617"/>
      <c r="EFE40" s="617"/>
      <c r="EFF40" s="617"/>
      <c r="EFG40" s="617"/>
      <c r="EFH40" s="617"/>
      <c r="EFI40" s="617"/>
      <c r="EFJ40" s="617"/>
      <c r="EFK40" s="617"/>
      <c r="EFL40" s="617"/>
      <c r="EFM40" s="617"/>
      <c r="EFN40" s="617"/>
      <c r="EFO40" s="617"/>
      <c r="EFP40" s="617"/>
      <c r="EFQ40" s="617"/>
      <c r="EFR40" s="617"/>
      <c r="EFS40" s="617"/>
      <c r="EFT40" s="617"/>
      <c r="EFU40" s="617"/>
      <c r="EFV40" s="617"/>
      <c r="EFW40" s="617"/>
      <c r="EFX40" s="617"/>
      <c r="EFY40" s="617"/>
      <c r="EFZ40" s="617"/>
      <c r="EGA40" s="617"/>
      <c r="EGB40" s="617"/>
      <c r="EGC40" s="617"/>
      <c r="EGD40" s="617"/>
      <c r="EGE40" s="617"/>
      <c r="EGF40" s="617"/>
      <c r="EGG40" s="617"/>
      <c r="EGH40" s="617"/>
      <c r="EGI40" s="617"/>
      <c r="EGJ40" s="617"/>
      <c r="EGK40" s="617"/>
      <c r="EGL40" s="617"/>
      <c r="EGM40" s="617"/>
      <c r="EGN40" s="617"/>
      <c r="EGO40" s="617"/>
      <c r="EGP40" s="617"/>
      <c r="EGQ40" s="617"/>
      <c r="EGR40" s="617"/>
      <c r="EGS40" s="617"/>
      <c r="EGT40" s="617"/>
      <c r="EGU40" s="617"/>
      <c r="EGV40" s="617"/>
      <c r="EGW40" s="617"/>
      <c r="EGX40" s="617"/>
      <c r="EGY40" s="617"/>
      <c r="EGZ40" s="617"/>
      <c r="EHA40" s="617"/>
      <c r="EHB40" s="617"/>
      <c r="EHC40" s="617"/>
      <c r="EHD40" s="617"/>
      <c r="EHE40" s="617"/>
      <c r="EHF40" s="617"/>
      <c r="EHG40" s="617"/>
      <c r="EHH40" s="617"/>
      <c r="EHI40" s="617"/>
      <c r="EHJ40" s="617"/>
      <c r="EHK40" s="617"/>
      <c r="EHL40" s="617"/>
      <c r="EHM40" s="617"/>
      <c r="EHN40" s="617"/>
      <c r="EHO40" s="617"/>
      <c r="EHP40" s="617"/>
      <c r="EHQ40" s="617"/>
      <c r="EHR40" s="617"/>
      <c r="EHS40" s="617"/>
      <c r="EHT40" s="617"/>
      <c r="EHU40" s="617"/>
      <c r="EHV40" s="617"/>
      <c r="EHW40" s="617"/>
      <c r="EHX40" s="617"/>
      <c r="EHY40" s="617"/>
      <c r="EHZ40" s="617"/>
      <c r="EIA40" s="617"/>
      <c r="EIB40" s="617"/>
      <c r="EIC40" s="617"/>
      <c r="EID40" s="617"/>
      <c r="EIE40" s="617"/>
      <c r="EIF40" s="617"/>
      <c r="EIG40" s="617"/>
      <c r="EIH40" s="617"/>
      <c r="EII40" s="617"/>
      <c r="EIJ40" s="617"/>
      <c r="EIK40" s="617"/>
      <c r="EIL40" s="617"/>
      <c r="EIM40" s="617"/>
      <c r="EIN40" s="617"/>
      <c r="EIO40" s="617"/>
      <c r="EIP40" s="617"/>
      <c r="EIQ40" s="617"/>
      <c r="EIR40" s="617"/>
      <c r="EIS40" s="617"/>
      <c r="EIT40" s="617"/>
      <c r="EIU40" s="617"/>
      <c r="EIV40" s="617"/>
      <c r="EIW40" s="617"/>
      <c r="EIX40" s="617"/>
      <c r="EIY40" s="617"/>
      <c r="EIZ40" s="617"/>
      <c r="EJA40" s="617"/>
      <c r="EJB40" s="617"/>
      <c r="EJC40" s="617"/>
      <c r="EJD40" s="617"/>
      <c r="EJE40" s="617"/>
      <c r="EJF40" s="617"/>
      <c r="EJG40" s="617"/>
      <c r="EJH40" s="617"/>
      <c r="EJI40" s="617"/>
      <c r="EJJ40" s="617"/>
      <c r="EJK40" s="617"/>
      <c r="EJL40" s="617"/>
      <c r="EJM40" s="617"/>
      <c r="EJN40" s="617"/>
      <c r="EJO40" s="617"/>
      <c r="EJP40" s="617"/>
      <c r="EJQ40" s="617"/>
      <c r="EJR40" s="617"/>
      <c r="EJS40" s="617"/>
      <c r="EJT40" s="617"/>
      <c r="EJU40" s="617"/>
      <c r="EJV40" s="617"/>
      <c r="EJW40" s="617"/>
      <c r="EJX40" s="617"/>
      <c r="EJY40" s="617"/>
      <c r="EJZ40" s="617"/>
      <c r="EKA40" s="617"/>
      <c r="EKB40" s="617"/>
      <c r="EKC40" s="617"/>
      <c r="EKD40" s="617"/>
      <c r="EKE40" s="617"/>
      <c r="EKF40" s="617"/>
      <c r="EKG40" s="617"/>
      <c r="EKH40" s="617"/>
      <c r="EKI40" s="617"/>
      <c r="EKJ40" s="617"/>
      <c r="EKK40" s="617"/>
      <c r="EKL40" s="617"/>
      <c r="EKM40" s="617"/>
      <c r="EKN40" s="617"/>
      <c r="EKO40" s="617"/>
      <c r="EKP40" s="617"/>
      <c r="EKQ40" s="617"/>
      <c r="EKR40" s="617"/>
      <c r="EKS40" s="617"/>
      <c r="EKT40" s="617"/>
      <c r="EKU40" s="617"/>
      <c r="EKV40" s="617"/>
      <c r="EKW40" s="617"/>
      <c r="EKX40" s="617"/>
      <c r="EKY40" s="617"/>
      <c r="EKZ40" s="617"/>
      <c r="ELA40" s="617"/>
      <c r="ELB40" s="617"/>
      <c r="ELC40" s="617"/>
      <c r="ELD40" s="617"/>
      <c r="ELE40" s="617"/>
      <c r="ELF40" s="617"/>
      <c r="ELG40" s="617"/>
      <c r="ELH40" s="617"/>
      <c r="ELI40" s="617"/>
      <c r="ELJ40" s="617"/>
      <c r="ELK40" s="617"/>
      <c r="ELL40" s="617"/>
      <c r="ELM40" s="617"/>
      <c r="ELN40" s="617"/>
      <c r="ELO40" s="617"/>
      <c r="ELP40" s="617"/>
      <c r="ELQ40" s="617"/>
      <c r="ELR40" s="617"/>
      <c r="ELS40" s="617"/>
      <c r="ELT40" s="617"/>
      <c r="ELU40" s="617"/>
      <c r="ELV40" s="617"/>
      <c r="ELW40" s="617"/>
      <c r="ELX40" s="617"/>
      <c r="ELY40" s="617"/>
      <c r="ELZ40" s="617"/>
      <c r="EMA40" s="617"/>
      <c r="EMB40" s="617"/>
      <c r="EMC40" s="617"/>
      <c r="EMD40" s="617"/>
      <c r="EME40" s="617"/>
      <c r="EMF40" s="617"/>
      <c r="EMG40" s="617"/>
      <c r="EMH40" s="617"/>
      <c r="EMI40" s="617"/>
      <c r="EMJ40" s="617"/>
      <c r="EMK40" s="617"/>
      <c r="EML40" s="617"/>
      <c r="EMM40" s="617"/>
      <c r="EMN40" s="617"/>
      <c r="EMO40" s="617"/>
      <c r="EMP40" s="617"/>
      <c r="EMQ40" s="617"/>
      <c r="EMR40" s="617"/>
      <c r="EMS40" s="617"/>
      <c r="EMT40" s="617"/>
      <c r="EMU40" s="617"/>
      <c r="EMV40" s="617"/>
      <c r="EMW40" s="617"/>
      <c r="EMX40" s="617"/>
      <c r="EMY40" s="617"/>
      <c r="EMZ40" s="617"/>
      <c r="ENA40" s="617"/>
      <c r="ENB40" s="617"/>
      <c r="ENC40" s="617"/>
      <c r="END40" s="617"/>
      <c r="ENE40" s="617"/>
      <c r="ENF40" s="617"/>
      <c r="ENG40" s="617"/>
      <c r="ENH40" s="617"/>
      <c r="ENI40" s="617"/>
      <c r="ENJ40" s="617"/>
      <c r="ENK40" s="617"/>
      <c r="ENL40" s="617"/>
      <c r="ENM40" s="617"/>
      <c r="ENN40" s="617"/>
      <c r="ENO40" s="617"/>
      <c r="ENP40" s="617"/>
      <c r="ENQ40" s="617"/>
      <c r="ENR40" s="617"/>
      <c r="ENS40" s="617"/>
      <c r="ENT40" s="617"/>
      <c r="ENU40" s="617"/>
      <c r="ENV40" s="617"/>
      <c r="ENW40" s="617"/>
      <c r="ENX40" s="617"/>
      <c r="ENY40" s="617"/>
      <c r="ENZ40" s="617"/>
      <c r="EOA40" s="617"/>
      <c r="EOB40" s="617"/>
      <c r="EOC40" s="617"/>
      <c r="EOD40" s="617"/>
      <c r="EOE40" s="617"/>
      <c r="EOF40" s="617"/>
      <c r="EOG40" s="617"/>
      <c r="EOH40" s="617"/>
      <c r="EOI40" s="617"/>
      <c r="EOJ40" s="617"/>
      <c r="EOK40" s="617"/>
      <c r="EOL40" s="617"/>
      <c r="EOM40" s="617"/>
      <c r="EON40" s="617"/>
      <c r="EOO40" s="617"/>
      <c r="EOP40" s="617"/>
      <c r="EOQ40" s="617"/>
      <c r="EOR40" s="617"/>
      <c r="EOS40" s="617"/>
      <c r="EOT40" s="617"/>
      <c r="EOU40" s="617"/>
      <c r="EOV40" s="617"/>
      <c r="EOW40" s="617"/>
      <c r="EOX40" s="617"/>
      <c r="EOY40" s="617"/>
      <c r="EOZ40" s="617"/>
      <c r="EPA40" s="617"/>
      <c r="EPB40" s="617"/>
      <c r="EPC40" s="617"/>
      <c r="EPD40" s="617"/>
      <c r="EPE40" s="617"/>
      <c r="EPF40" s="617"/>
      <c r="EPG40" s="617"/>
      <c r="EPH40" s="617"/>
      <c r="EPI40" s="617"/>
      <c r="EPJ40" s="617"/>
      <c r="EPK40" s="617"/>
      <c r="EPL40" s="617"/>
      <c r="EPM40" s="617"/>
      <c r="EPN40" s="617"/>
      <c r="EPO40" s="617"/>
      <c r="EPP40" s="617"/>
      <c r="EPQ40" s="617"/>
      <c r="EPR40" s="617"/>
      <c r="EPS40" s="617"/>
      <c r="EPT40" s="617"/>
      <c r="EPU40" s="617"/>
      <c r="EPV40" s="617"/>
      <c r="EPW40" s="617"/>
      <c r="EPX40" s="617"/>
      <c r="EPY40" s="617"/>
      <c r="EPZ40" s="617"/>
      <c r="EQA40" s="617"/>
      <c r="EQB40" s="617"/>
      <c r="EQC40" s="617"/>
      <c r="EQD40" s="617"/>
      <c r="EQE40" s="617"/>
      <c r="EQF40" s="617"/>
      <c r="EQG40" s="617"/>
      <c r="EQH40" s="617"/>
      <c r="EQI40" s="617"/>
      <c r="EQJ40" s="617"/>
      <c r="EQK40" s="617"/>
      <c r="EQL40" s="617"/>
      <c r="EQM40" s="617"/>
      <c r="EQN40" s="617"/>
      <c r="EQO40" s="617"/>
      <c r="EQP40" s="617"/>
      <c r="EQQ40" s="617"/>
      <c r="EQR40" s="617"/>
      <c r="EQS40" s="617"/>
      <c r="EQT40" s="617"/>
      <c r="EQU40" s="617"/>
      <c r="EQV40" s="617"/>
      <c r="EQW40" s="617"/>
      <c r="EQX40" s="617"/>
      <c r="EQY40" s="617"/>
      <c r="EQZ40" s="617"/>
      <c r="ERA40" s="617"/>
      <c r="ERB40" s="617"/>
      <c r="ERC40" s="617"/>
      <c r="ERD40" s="617"/>
      <c r="ERE40" s="617"/>
      <c r="ERF40" s="617"/>
      <c r="ERG40" s="617"/>
      <c r="ERH40" s="617"/>
      <c r="ERI40" s="617"/>
      <c r="ERJ40" s="617"/>
      <c r="ERK40" s="617"/>
      <c r="ERL40" s="617"/>
      <c r="ERM40" s="617"/>
      <c r="ERN40" s="617"/>
      <c r="ERO40" s="617"/>
      <c r="ERP40" s="617"/>
      <c r="ERQ40" s="617"/>
      <c r="ERR40" s="617"/>
      <c r="ERS40" s="617"/>
      <c r="ERT40" s="617"/>
      <c r="ERU40" s="617"/>
      <c r="ERV40" s="617"/>
      <c r="ERW40" s="617"/>
      <c r="ERX40" s="617"/>
      <c r="ERY40" s="617"/>
      <c r="ERZ40" s="617"/>
      <c r="ESA40" s="617"/>
      <c r="ESB40" s="617"/>
      <c r="ESC40" s="617"/>
      <c r="ESD40" s="617"/>
      <c r="ESE40" s="617"/>
      <c r="ESF40" s="617"/>
      <c r="ESG40" s="617"/>
      <c r="ESH40" s="617"/>
      <c r="ESI40" s="617"/>
      <c r="ESJ40" s="617"/>
      <c r="ESK40" s="617"/>
      <c r="ESL40" s="617"/>
      <c r="ESM40" s="617"/>
      <c r="ESN40" s="617"/>
      <c r="ESO40" s="617"/>
      <c r="ESP40" s="617"/>
      <c r="ESQ40" s="617"/>
      <c r="ESR40" s="617"/>
      <c r="ESS40" s="617"/>
      <c r="EST40" s="617"/>
      <c r="ESU40" s="617"/>
      <c r="ESV40" s="617"/>
      <c r="ESW40" s="617"/>
      <c r="ESX40" s="617"/>
      <c r="ESY40" s="617"/>
      <c r="ESZ40" s="617"/>
      <c r="ETA40" s="617"/>
      <c r="ETB40" s="617"/>
      <c r="ETC40" s="617"/>
      <c r="ETD40" s="617"/>
      <c r="ETE40" s="617"/>
      <c r="ETF40" s="617"/>
      <c r="ETG40" s="617"/>
      <c r="ETH40" s="617"/>
      <c r="ETI40" s="617"/>
      <c r="ETJ40" s="617"/>
      <c r="ETK40" s="617"/>
      <c r="ETL40" s="617"/>
      <c r="ETM40" s="617"/>
      <c r="ETN40" s="617"/>
      <c r="ETO40" s="617"/>
      <c r="ETP40" s="617"/>
      <c r="ETQ40" s="617"/>
      <c r="ETR40" s="617"/>
      <c r="ETS40" s="617"/>
      <c r="ETT40" s="617"/>
      <c r="ETU40" s="617"/>
      <c r="ETV40" s="617"/>
      <c r="ETW40" s="617"/>
      <c r="ETX40" s="617"/>
      <c r="ETY40" s="617"/>
      <c r="ETZ40" s="617"/>
      <c r="EUA40" s="617"/>
      <c r="EUB40" s="617"/>
      <c r="EUC40" s="617"/>
      <c r="EUD40" s="617"/>
      <c r="EUE40" s="617"/>
      <c r="EUF40" s="617"/>
      <c r="EUG40" s="617"/>
      <c r="EUH40" s="617"/>
      <c r="EUI40" s="617"/>
      <c r="EUJ40" s="617"/>
      <c r="EUK40" s="617"/>
      <c r="EUL40" s="617"/>
      <c r="EUM40" s="617"/>
      <c r="EUN40" s="617"/>
      <c r="EUO40" s="617"/>
      <c r="EUP40" s="617"/>
      <c r="EUQ40" s="617"/>
      <c r="EUR40" s="617"/>
      <c r="EUS40" s="617"/>
      <c r="EUT40" s="617"/>
      <c r="EUU40" s="617"/>
      <c r="EUV40" s="617"/>
      <c r="EUW40" s="617"/>
      <c r="EUX40" s="617"/>
      <c r="EUY40" s="617"/>
      <c r="EUZ40" s="617"/>
      <c r="EVA40" s="617"/>
      <c r="EVB40" s="617"/>
      <c r="EVC40" s="617"/>
      <c r="EVD40" s="617"/>
      <c r="EVE40" s="617"/>
      <c r="EVF40" s="617"/>
      <c r="EVG40" s="617"/>
      <c r="EVH40" s="617"/>
      <c r="EVI40" s="617"/>
      <c r="EVJ40" s="617"/>
      <c r="EVK40" s="617"/>
      <c r="EVL40" s="617"/>
      <c r="EVM40" s="617"/>
      <c r="EVN40" s="617"/>
      <c r="EVO40" s="617"/>
      <c r="EVP40" s="617"/>
      <c r="EVQ40" s="617"/>
      <c r="EVR40" s="617"/>
      <c r="EVS40" s="617"/>
      <c r="EVT40" s="617"/>
      <c r="EVU40" s="617"/>
      <c r="EVV40" s="617"/>
      <c r="EVW40" s="617"/>
      <c r="EVX40" s="617"/>
      <c r="EVY40" s="617"/>
      <c r="EVZ40" s="617"/>
      <c r="EWA40" s="617"/>
      <c r="EWB40" s="617"/>
      <c r="EWC40" s="617"/>
      <c r="EWD40" s="617"/>
      <c r="EWE40" s="617"/>
      <c r="EWF40" s="617"/>
      <c r="EWG40" s="617"/>
      <c r="EWH40" s="617"/>
      <c r="EWI40" s="617"/>
      <c r="EWJ40" s="617"/>
      <c r="EWK40" s="617"/>
      <c r="EWL40" s="617"/>
      <c r="EWM40" s="617"/>
      <c r="EWN40" s="617"/>
      <c r="EWO40" s="617"/>
      <c r="EWP40" s="617"/>
      <c r="EWQ40" s="617"/>
      <c r="EWR40" s="617"/>
      <c r="EWS40" s="617"/>
      <c r="EWT40" s="617"/>
      <c r="EWU40" s="617"/>
      <c r="EWV40" s="617"/>
      <c r="EWW40" s="617"/>
      <c r="EWX40" s="617"/>
      <c r="EWY40" s="617"/>
      <c r="EWZ40" s="617"/>
      <c r="EXA40" s="617"/>
      <c r="EXB40" s="617"/>
      <c r="EXC40" s="617"/>
      <c r="EXD40" s="617"/>
      <c r="EXE40" s="617"/>
      <c r="EXF40" s="617"/>
      <c r="EXG40" s="617"/>
      <c r="EXH40" s="617"/>
      <c r="EXI40" s="617"/>
      <c r="EXJ40" s="617"/>
      <c r="EXK40" s="617"/>
      <c r="EXL40" s="617"/>
      <c r="EXM40" s="617"/>
      <c r="EXN40" s="617"/>
      <c r="EXO40" s="617"/>
      <c r="EXP40" s="617"/>
      <c r="EXQ40" s="617"/>
      <c r="EXR40" s="617"/>
      <c r="EXS40" s="617"/>
      <c r="EXT40" s="617"/>
      <c r="EXU40" s="617"/>
      <c r="EXV40" s="617"/>
      <c r="EXW40" s="617"/>
      <c r="EXX40" s="617"/>
      <c r="EXY40" s="617"/>
      <c r="EXZ40" s="617"/>
      <c r="EYA40" s="617"/>
      <c r="EYB40" s="617"/>
      <c r="EYC40" s="617"/>
      <c r="EYD40" s="617"/>
      <c r="EYE40" s="617"/>
      <c r="EYF40" s="617"/>
      <c r="EYG40" s="617"/>
      <c r="EYH40" s="617"/>
      <c r="EYI40" s="617"/>
      <c r="EYJ40" s="617"/>
      <c r="EYK40" s="617"/>
      <c r="EYL40" s="617"/>
      <c r="EYM40" s="617"/>
      <c r="EYN40" s="617"/>
      <c r="EYO40" s="617"/>
      <c r="EYP40" s="617"/>
      <c r="EYQ40" s="617"/>
      <c r="EYR40" s="617"/>
      <c r="EYS40" s="617"/>
      <c r="EYT40" s="617"/>
      <c r="EYU40" s="617"/>
      <c r="EYV40" s="617"/>
      <c r="EYW40" s="617"/>
      <c r="EYX40" s="617"/>
      <c r="EYY40" s="617"/>
      <c r="EYZ40" s="617"/>
      <c r="EZA40" s="617"/>
      <c r="EZB40" s="617"/>
      <c r="EZC40" s="617"/>
      <c r="EZD40" s="617"/>
      <c r="EZE40" s="617"/>
      <c r="EZF40" s="617"/>
      <c r="EZG40" s="617"/>
      <c r="EZH40" s="617"/>
      <c r="EZI40" s="617"/>
      <c r="EZJ40" s="617"/>
      <c r="EZK40" s="617"/>
      <c r="EZL40" s="617"/>
      <c r="EZM40" s="617"/>
      <c r="EZN40" s="617"/>
      <c r="EZO40" s="617"/>
      <c r="EZP40" s="617"/>
      <c r="EZQ40" s="617"/>
      <c r="EZR40" s="617"/>
      <c r="EZS40" s="617"/>
      <c r="EZT40" s="617"/>
      <c r="EZU40" s="617"/>
      <c r="EZV40" s="617"/>
      <c r="EZW40" s="617"/>
      <c r="EZX40" s="617"/>
      <c r="EZY40" s="617"/>
      <c r="EZZ40" s="617"/>
      <c r="FAA40" s="617"/>
      <c r="FAB40" s="617"/>
      <c r="FAC40" s="617"/>
      <c r="FAD40" s="617"/>
      <c r="FAE40" s="617"/>
      <c r="FAF40" s="617"/>
      <c r="FAG40" s="617"/>
      <c r="FAH40" s="617"/>
      <c r="FAI40" s="617"/>
      <c r="FAJ40" s="617"/>
      <c r="FAK40" s="617"/>
      <c r="FAL40" s="617"/>
      <c r="FAM40" s="617"/>
      <c r="FAN40" s="617"/>
      <c r="FAO40" s="617"/>
      <c r="FAP40" s="617"/>
      <c r="FAQ40" s="617"/>
      <c r="FAR40" s="617"/>
      <c r="FAS40" s="617"/>
      <c r="FAT40" s="617"/>
      <c r="FAU40" s="617"/>
      <c r="FAV40" s="617"/>
      <c r="FAW40" s="617"/>
      <c r="FAX40" s="617"/>
      <c r="FAY40" s="617"/>
      <c r="FAZ40" s="617"/>
      <c r="FBA40" s="617"/>
      <c r="FBB40" s="617"/>
      <c r="FBC40" s="617"/>
      <c r="FBD40" s="617"/>
      <c r="FBE40" s="617"/>
      <c r="FBF40" s="617"/>
      <c r="FBG40" s="617"/>
      <c r="FBH40" s="617"/>
      <c r="FBI40" s="617"/>
      <c r="FBJ40" s="617"/>
      <c r="FBK40" s="617"/>
      <c r="FBL40" s="617"/>
      <c r="FBM40" s="617"/>
      <c r="FBN40" s="617"/>
      <c r="FBO40" s="617"/>
      <c r="FBP40" s="617"/>
      <c r="FBQ40" s="617"/>
      <c r="FBR40" s="617"/>
      <c r="FBS40" s="617"/>
      <c r="FBT40" s="617"/>
      <c r="FBU40" s="617"/>
      <c r="FBV40" s="617"/>
      <c r="FBW40" s="617"/>
      <c r="FBX40" s="617"/>
      <c r="FBY40" s="617"/>
      <c r="FBZ40" s="617"/>
      <c r="FCA40" s="617"/>
      <c r="FCB40" s="617"/>
      <c r="FCC40" s="617"/>
      <c r="FCD40" s="617"/>
      <c r="FCE40" s="617"/>
      <c r="FCF40" s="617"/>
      <c r="FCG40" s="617"/>
      <c r="FCH40" s="617"/>
      <c r="FCI40" s="617"/>
      <c r="FCJ40" s="617"/>
      <c r="FCK40" s="617"/>
      <c r="FCL40" s="617"/>
      <c r="FCM40" s="617"/>
      <c r="FCN40" s="617"/>
      <c r="FCO40" s="617"/>
      <c r="FCP40" s="617"/>
      <c r="FCQ40" s="617"/>
      <c r="FCR40" s="617"/>
      <c r="FCS40" s="617"/>
      <c r="FCT40" s="617"/>
      <c r="FCU40" s="617"/>
      <c r="FCV40" s="617"/>
      <c r="FCW40" s="617"/>
      <c r="FCX40" s="617"/>
      <c r="FCY40" s="617"/>
      <c r="FCZ40" s="617"/>
      <c r="FDA40" s="617"/>
      <c r="FDB40" s="617"/>
      <c r="FDC40" s="617"/>
      <c r="FDD40" s="617"/>
      <c r="FDE40" s="617"/>
      <c r="FDF40" s="617"/>
      <c r="FDG40" s="617"/>
      <c r="FDH40" s="617"/>
      <c r="FDI40" s="617"/>
      <c r="FDJ40" s="617"/>
      <c r="FDK40" s="617"/>
      <c r="FDL40" s="617"/>
      <c r="FDM40" s="617"/>
      <c r="FDN40" s="617"/>
      <c r="FDO40" s="617"/>
      <c r="FDP40" s="617"/>
      <c r="FDQ40" s="617"/>
      <c r="FDR40" s="617"/>
      <c r="FDS40" s="617"/>
      <c r="FDT40" s="617"/>
      <c r="FDU40" s="617"/>
      <c r="FDV40" s="617"/>
      <c r="FDW40" s="617"/>
      <c r="FDX40" s="617"/>
      <c r="FDY40" s="617"/>
      <c r="FDZ40" s="617"/>
      <c r="FEA40" s="617"/>
      <c r="FEB40" s="617"/>
      <c r="FEC40" s="617"/>
      <c r="FED40" s="617"/>
      <c r="FEE40" s="617"/>
      <c r="FEF40" s="617"/>
      <c r="FEG40" s="617"/>
      <c r="FEH40" s="617"/>
      <c r="FEI40" s="617"/>
      <c r="FEJ40" s="617"/>
      <c r="FEK40" s="617"/>
      <c r="FEL40" s="617"/>
      <c r="FEM40" s="617"/>
      <c r="FEN40" s="617"/>
      <c r="FEO40" s="617"/>
      <c r="FEP40" s="617"/>
      <c r="FEQ40" s="617"/>
      <c r="FER40" s="617"/>
      <c r="FES40" s="617"/>
      <c r="FET40" s="617"/>
      <c r="FEU40" s="617"/>
      <c r="FEV40" s="617"/>
      <c r="FEW40" s="617"/>
      <c r="FEX40" s="617"/>
      <c r="FEY40" s="617"/>
      <c r="FEZ40" s="617"/>
      <c r="FFA40" s="617"/>
      <c r="FFB40" s="617"/>
      <c r="FFC40" s="617"/>
      <c r="FFD40" s="617"/>
      <c r="FFE40" s="617"/>
      <c r="FFF40" s="617"/>
      <c r="FFG40" s="617"/>
      <c r="FFH40" s="617"/>
      <c r="FFI40" s="617"/>
      <c r="FFJ40" s="617"/>
      <c r="FFK40" s="617"/>
      <c r="FFL40" s="617"/>
      <c r="FFM40" s="617"/>
      <c r="FFN40" s="617"/>
      <c r="FFO40" s="617"/>
      <c r="FFP40" s="617"/>
      <c r="FFQ40" s="617"/>
      <c r="FFR40" s="617"/>
      <c r="FFS40" s="617"/>
      <c r="FFT40" s="617"/>
      <c r="FFU40" s="617"/>
      <c r="FFV40" s="617"/>
      <c r="FFW40" s="617"/>
      <c r="FFX40" s="617"/>
      <c r="FFY40" s="617"/>
      <c r="FFZ40" s="617"/>
      <c r="FGA40" s="617"/>
      <c r="FGB40" s="617"/>
      <c r="FGC40" s="617"/>
      <c r="FGD40" s="617"/>
      <c r="FGE40" s="617"/>
      <c r="FGF40" s="617"/>
      <c r="FGG40" s="617"/>
      <c r="FGH40" s="617"/>
      <c r="FGI40" s="617"/>
      <c r="FGJ40" s="617"/>
      <c r="FGK40" s="617"/>
      <c r="FGL40" s="617"/>
      <c r="FGM40" s="617"/>
      <c r="FGN40" s="617"/>
      <c r="FGO40" s="617"/>
      <c r="FGP40" s="617"/>
      <c r="FGQ40" s="617"/>
      <c r="FGR40" s="617"/>
      <c r="FGS40" s="617"/>
      <c r="FGT40" s="617"/>
      <c r="FGU40" s="617"/>
      <c r="FGV40" s="617"/>
      <c r="FGW40" s="617"/>
      <c r="FGX40" s="617"/>
      <c r="FGY40" s="617"/>
      <c r="FGZ40" s="617"/>
      <c r="FHA40" s="617"/>
      <c r="FHB40" s="617"/>
      <c r="FHC40" s="617"/>
      <c r="FHD40" s="617"/>
      <c r="FHE40" s="617"/>
      <c r="FHF40" s="617"/>
      <c r="FHG40" s="617"/>
      <c r="FHH40" s="617"/>
      <c r="FHI40" s="617"/>
      <c r="FHJ40" s="617"/>
      <c r="FHK40" s="617"/>
      <c r="FHL40" s="617"/>
      <c r="FHM40" s="617"/>
      <c r="FHN40" s="617"/>
      <c r="FHO40" s="617"/>
      <c r="FHP40" s="617"/>
      <c r="FHQ40" s="617"/>
      <c r="FHR40" s="617"/>
      <c r="FHS40" s="617"/>
      <c r="FHT40" s="617"/>
      <c r="FHU40" s="617"/>
      <c r="FHV40" s="617"/>
      <c r="FHW40" s="617"/>
      <c r="FHX40" s="617"/>
      <c r="FHY40" s="617"/>
      <c r="FHZ40" s="617"/>
      <c r="FIA40" s="617"/>
      <c r="FIB40" s="617"/>
      <c r="FIC40" s="617"/>
      <c r="FID40" s="617"/>
      <c r="FIE40" s="617"/>
      <c r="FIF40" s="617"/>
      <c r="FIG40" s="617"/>
      <c r="FIH40" s="617"/>
      <c r="FII40" s="617"/>
      <c r="FIJ40" s="617"/>
      <c r="FIK40" s="617"/>
      <c r="FIL40" s="617"/>
      <c r="FIM40" s="617"/>
      <c r="FIN40" s="617"/>
      <c r="FIO40" s="617"/>
      <c r="FIP40" s="617"/>
      <c r="FIQ40" s="617"/>
      <c r="FIR40" s="617"/>
      <c r="FIS40" s="617"/>
      <c r="FIT40" s="617"/>
      <c r="FIU40" s="617"/>
      <c r="FIV40" s="617"/>
      <c r="FIW40" s="617"/>
      <c r="FIX40" s="617"/>
      <c r="FIY40" s="617"/>
      <c r="FIZ40" s="617"/>
      <c r="FJA40" s="617"/>
      <c r="FJB40" s="617"/>
      <c r="FJC40" s="617"/>
      <c r="FJD40" s="617"/>
      <c r="FJE40" s="617"/>
      <c r="FJF40" s="617"/>
      <c r="FJG40" s="617"/>
      <c r="FJH40" s="617"/>
      <c r="FJI40" s="617"/>
      <c r="FJJ40" s="617"/>
      <c r="FJK40" s="617"/>
      <c r="FJL40" s="617"/>
      <c r="FJM40" s="617"/>
      <c r="FJN40" s="617"/>
      <c r="FJO40" s="617"/>
      <c r="FJP40" s="617"/>
      <c r="FJQ40" s="617"/>
      <c r="FJR40" s="617"/>
      <c r="FJS40" s="617"/>
      <c r="FJT40" s="617"/>
      <c r="FJU40" s="617"/>
      <c r="FJV40" s="617"/>
      <c r="FJW40" s="617"/>
      <c r="FJX40" s="617"/>
      <c r="FJY40" s="617"/>
      <c r="FJZ40" s="617"/>
      <c r="FKA40" s="617"/>
      <c r="FKB40" s="617"/>
      <c r="FKC40" s="617"/>
      <c r="FKD40" s="617"/>
      <c r="FKE40" s="617"/>
      <c r="FKF40" s="617"/>
      <c r="FKG40" s="617"/>
      <c r="FKH40" s="617"/>
      <c r="FKI40" s="617"/>
      <c r="FKJ40" s="617"/>
      <c r="FKK40" s="617"/>
      <c r="FKL40" s="617"/>
      <c r="FKM40" s="617"/>
      <c r="FKN40" s="617"/>
      <c r="FKO40" s="617"/>
      <c r="FKP40" s="617"/>
      <c r="FKQ40" s="617"/>
      <c r="FKR40" s="617"/>
      <c r="FKS40" s="617"/>
      <c r="FKT40" s="617"/>
      <c r="FKU40" s="617"/>
      <c r="FKV40" s="617"/>
      <c r="FKW40" s="617"/>
      <c r="FKX40" s="617"/>
      <c r="FKY40" s="617"/>
      <c r="FKZ40" s="617"/>
      <c r="FLA40" s="617"/>
      <c r="FLB40" s="617"/>
      <c r="FLC40" s="617"/>
      <c r="FLD40" s="617"/>
      <c r="FLE40" s="617"/>
      <c r="FLF40" s="617"/>
      <c r="FLG40" s="617"/>
      <c r="FLH40" s="617"/>
      <c r="FLI40" s="617"/>
      <c r="FLJ40" s="617"/>
      <c r="FLK40" s="617"/>
      <c r="FLL40" s="617"/>
      <c r="FLM40" s="617"/>
      <c r="FLN40" s="617"/>
      <c r="FLO40" s="617"/>
      <c r="FLP40" s="617"/>
      <c r="FLQ40" s="617"/>
      <c r="FLR40" s="617"/>
      <c r="FLS40" s="617"/>
      <c r="FLT40" s="617"/>
      <c r="FLU40" s="617"/>
      <c r="FLV40" s="617"/>
      <c r="FLW40" s="617"/>
      <c r="FLX40" s="617"/>
      <c r="FLY40" s="617"/>
      <c r="FLZ40" s="617"/>
      <c r="FMA40" s="617"/>
      <c r="FMB40" s="617"/>
      <c r="FMC40" s="617"/>
      <c r="FMD40" s="617"/>
      <c r="FME40" s="617"/>
      <c r="FMF40" s="617"/>
      <c r="FMG40" s="617"/>
      <c r="FMH40" s="617"/>
      <c r="FMI40" s="617"/>
      <c r="FMJ40" s="617"/>
      <c r="FMK40" s="617"/>
      <c r="FML40" s="617"/>
      <c r="FMM40" s="617"/>
      <c r="FMN40" s="617"/>
      <c r="FMO40" s="617"/>
      <c r="FMP40" s="617"/>
      <c r="FMQ40" s="617"/>
      <c r="FMR40" s="617"/>
      <c r="FMS40" s="617"/>
      <c r="FMT40" s="617"/>
      <c r="FMU40" s="617"/>
      <c r="FMV40" s="617"/>
      <c r="FMW40" s="617"/>
      <c r="FMX40" s="617"/>
      <c r="FMY40" s="617"/>
      <c r="FMZ40" s="617"/>
      <c r="FNA40" s="617"/>
      <c r="FNB40" s="617"/>
      <c r="FNC40" s="617"/>
      <c r="FND40" s="617"/>
      <c r="FNE40" s="617"/>
      <c r="FNF40" s="617"/>
      <c r="FNG40" s="617"/>
      <c r="FNH40" s="617"/>
      <c r="FNI40" s="617"/>
      <c r="FNJ40" s="617"/>
      <c r="FNK40" s="617"/>
      <c r="FNL40" s="617"/>
      <c r="FNM40" s="617"/>
      <c r="FNN40" s="617"/>
      <c r="FNO40" s="617"/>
      <c r="FNP40" s="617"/>
      <c r="FNQ40" s="617"/>
      <c r="FNR40" s="617"/>
      <c r="FNS40" s="617"/>
      <c r="FNT40" s="617"/>
      <c r="FNU40" s="617"/>
      <c r="FNV40" s="617"/>
      <c r="FNW40" s="617"/>
      <c r="FNX40" s="617"/>
      <c r="FNY40" s="617"/>
      <c r="FNZ40" s="617"/>
      <c r="FOA40" s="617"/>
      <c r="FOB40" s="617"/>
      <c r="FOC40" s="617"/>
      <c r="FOD40" s="617"/>
      <c r="FOE40" s="617"/>
      <c r="FOF40" s="617"/>
      <c r="FOG40" s="617"/>
      <c r="FOH40" s="617"/>
      <c r="FOI40" s="617"/>
      <c r="FOJ40" s="617"/>
      <c r="FOK40" s="617"/>
      <c r="FOL40" s="617"/>
      <c r="FOM40" s="617"/>
      <c r="FON40" s="617"/>
      <c r="FOO40" s="617"/>
      <c r="FOP40" s="617"/>
      <c r="FOQ40" s="617"/>
      <c r="FOR40" s="617"/>
      <c r="FOS40" s="617"/>
      <c r="FOT40" s="617"/>
      <c r="FOU40" s="617"/>
      <c r="FOV40" s="617"/>
      <c r="FOW40" s="617"/>
      <c r="FOX40" s="617"/>
      <c r="FOY40" s="617"/>
      <c r="FOZ40" s="617"/>
      <c r="FPA40" s="617"/>
      <c r="FPB40" s="617"/>
      <c r="FPC40" s="617"/>
      <c r="FPD40" s="617"/>
      <c r="FPE40" s="617"/>
      <c r="FPF40" s="617"/>
      <c r="FPG40" s="617"/>
      <c r="FPH40" s="617"/>
      <c r="FPI40" s="617"/>
      <c r="FPJ40" s="617"/>
      <c r="FPK40" s="617"/>
      <c r="FPL40" s="617"/>
      <c r="FPM40" s="617"/>
      <c r="FPN40" s="617"/>
      <c r="FPO40" s="617"/>
      <c r="FPP40" s="617"/>
      <c r="FPQ40" s="617"/>
      <c r="FPR40" s="617"/>
      <c r="FPS40" s="617"/>
      <c r="FPT40" s="617"/>
      <c r="FPU40" s="617"/>
      <c r="FPV40" s="617"/>
      <c r="FPW40" s="617"/>
      <c r="FPX40" s="617"/>
      <c r="FPY40" s="617"/>
      <c r="FPZ40" s="617"/>
      <c r="FQA40" s="617"/>
      <c r="FQB40" s="617"/>
      <c r="FQC40" s="617"/>
      <c r="FQD40" s="617"/>
      <c r="FQE40" s="617"/>
      <c r="FQF40" s="617"/>
      <c r="FQG40" s="617"/>
      <c r="FQH40" s="617"/>
      <c r="FQI40" s="617"/>
      <c r="FQJ40" s="617"/>
      <c r="FQK40" s="617"/>
      <c r="FQL40" s="617"/>
      <c r="FQM40" s="617"/>
      <c r="FQN40" s="617"/>
      <c r="FQO40" s="617"/>
      <c r="FQP40" s="617"/>
      <c r="FQQ40" s="617"/>
      <c r="FQR40" s="617"/>
      <c r="FQS40" s="617"/>
      <c r="FQT40" s="617"/>
      <c r="FQU40" s="617"/>
      <c r="FQV40" s="617"/>
      <c r="FQW40" s="617"/>
      <c r="FQX40" s="617"/>
      <c r="FQY40" s="617"/>
      <c r="FQZ40" s="617"/>
      <c r="FRA40" s="617"/>
      <c r="FRB40" s="617"/>
      <c r="FRC40" s="617"/>
      <c r="FRD40" s="617"/>
      <c r="FRE40" s="617"/>
      <c r="FRF40" s="617"/>
      <c r="FRG40" s="617"/>
      <c r="FRH40" s="617"/>
      <c r="FRI40" s="617"/>
      <c r="FRJ40" s="617"/>
      <c r="FRK40" s="617"/>
      <c r="FRL40" s="617"/>
      <c r="FRM40" s="617"/>
      <c r="FRN40" s="617"/>
      <c r="FRO40" s="617"/>
      <c r="FRP40" s="617"/>
      <c r="FRQ40" s="617"/>
      <c r="FRR40" s="617"/>
      <c r="FRS40" s="617"/>
      <c r="FRT40" s="617"/>
      <c r="FRU40" s="617"/>
      <c r="FRV40" s="617"/>
      <c r="FRW40" s="617"/>
      <c r="FRX40" s="617"/>
      <c r="FRY40" s="617"/>
      <c r="FRZ40" s="617"/>
      <c r="FSA40" s="617"/>
      <c r="FSB40" s="617"/>
      <c r="FSC40" s="617"/>
      <c r="FSD40" s="617"/>
      <c r="FSE40" s="617"/>
      <c r="FSF40" s="617"/>
      <c r="FSG40" s="617"/>
      <c r="FSH40" s="617"/>
      <c r="FSI40" s="617"/>
      <c r="FSJ40" s="617"/>
      <c r="FSK40" s="617"/>
      <c r="FSL40" s="617"/>
      <c r="FSM40" s="617"/>
      <c r="FSN40" s="617"/>
      <c r="FSO40" s="617"/>
      <c r="FSP40" s="617"/>
      <c r="FSQ40" s="617"/>
      <c r="FSR40" s="617"/>
      <c r="FSS40" s="617"/>
      <c r="FST40" s="617"/>
      <c r="FSU40" s="617"/>
      <c r="FSV40" s="617"/>
      <c r="FSW40" s="617"/>
      <c r="FSX40" s="617"/>
      <c r="FSY40" s="617"/>
      <c r="FSZ40" s="617"/>
      <c r="FTA40" s="617"/>
      <c r="FTB40" s="617"/>
      <c r="FTC40" s="617"/>
      <c r="FTD40" s="617"/>
      <c r="FTE40" s="617"/>
      <c r="FTF40" s="617"/>
      <c r="FTG40" s="617"/>
      <c r="FTH40" s="617"/>
      <c r="FTI40" s="617"/>
      <c r="FTJ40" s="617"/>
      <c r="FTK40" s="617"/>
      <c r="FTL40" s="617"/>
      <c r="FTM40" s="617"/>
      <c r="FTN40" s="617"/>
      <c r="FTO40" s="617"/>
      <c r="FTP40" s="617"/>
      <c r="FTQ40" s="617"/>
      <c r="FTR40" s="617"/>
      <c r="FTS40" s="617"/>
      <c r="FTT40" s="617"/>
      <c r="FTU40" s="617"/>
      <c r="FTV40" s="617"/>
      <c r="FTW40" s="617"/>
      <c r="FTX40" s="617"/>
      <c r="FTY40" s="617"/>
      <c r="FTZ40" s="617"/>
      <c r="FUA40" s="617"/>
      <c r="FUB40" s="617"/>
      <c r="FUC40" s="617"/>
      <c r="FUD40" s="617"/>
      <c r="FUE40" s="617"/>
      <c r="FUF40" s="617"/>
      <c r="FUG40" s="617"/>
      <c r="FUH40" s="617"/>
      <c r="FUI40" s="617"/>
      <c r="FUJ40" s="617"/>
      <c r="FUK40" s="617"/>
      <c r="FUL40" s="617"/>
      <c r="FUM40" s="617"/>
      <c r="FUN40" s="617"/>
      <c r="FUO40" s="617"/>
      <c r="FUP40" s="617"/>
      <c r="FUQ40" s="617"/>
      <c r="FUR40" s="617"/>
      <c r="FUS40" s="617"/>
      <c r="FUT40" s="617"/>
      <c r="FUU40" s="617"/>
      <c r="FUV40" s="617"/>
      <c r="FUW40" s="617"/>
      <c r="FUX40" s="617"/>
      <c r="FUY40" s="617"/>
      <c r="FUZ40" s="617"/>
      <c r="FVA40" s="617"/>
      <c r="FVB40" s="617"/>
      <c r="FVC40" s="617"/>
      <c r="FVD40" s="617"/>
      <c r="FVE40" s="617"/>
      <c r="FVF40" s="617"/>
      <c r="FVG40" s="617"/>
      <c r="FVH40" s="617"/>
      <c r="FVI40" s="617"/>
      <c r="FVJ40" s="617"/>
      <c r="FVK40" s="617"/>
      <c r="FVL40" s="617"/>
      <c r="FVM40" s="617"/>
      <c r="FVN40" s="617"/>
      <c r="FVO40" s="617"/>
      <c r="FVP40" s="617"/>
      <c r="FVQ40" s="617"/>
      <c r="FVR40" s="617"/>
      <c r="FVS40" s="617"/>
      <c r="FVT40" s="617"/>
      <c r="FVU40" s="617"/>
      <c r="FVV40" s="617"/>
      <c r="FVW40" s="617"/>
      <c r="FVX40" s="617"/>
      <c r="FVY40" s="617"/>
      <c r="FVZ40" s="617"/>
      <c r="FWA40" s="617"/>
      <c r="FWB40" s="617"/>
      <c r="FWC40" s="617"/>
      <c r="FWD40" s="617"/>
      <c r="FWE40" s="617"/>
      <c r="FWF40" s="617"/>
      <c r="FWG40" s="617"/>
      <c r="FWH40" s="617"/>
      <c r="FWI40" s="617"/>
      <c r="FWJ40" s="617"/>
      <c r="FWK40" s="617"/>
      <c r="FWL40" s="617"/>
      <c r="FWM40" s="617"/>
      <c r="FWN40" s="617"/>
      <c r="FWO40" s="617"/>
      <c r="FWP40" s="617"/>
      <c r="FWQ40" s="617"/>
      <c r="FWR40" s="617"/>
      <c r="FWS40" s="617"/>
      <c r="FWT40" s="617"/>
      <c r="FWU40" s="617"/>
      <c r="FWV40" s="617"/>
      <c r="FWW40" s="617"/>
      <c r="FWX40" s="617"/>
      <c r="FWY40" s="617"/>
      <c r="FWZ40" s="617"/>
      <c r="FXA40" s="617"/>
      <c r="FXB40" s="617"/>
      <c r="FXC40" s="617"/>
      <c r="FXD40" s="617"/>
      <c r="FXE40" s="617"/>
      <c r="FXF40" s="617"/>
      <c r="FXG40" s="617"/>
      <c r="FXH40" s="617"/>
      <c r="FXI40" s="617"/>
      <c r="FXJ40" s="617"/>
      <c r="FXK40" s="617"/>
      <c r="FXL40" s="617"/>
      <c r="FXM40" s="617"/>
      <c r="FXN40" s="617"/>
      <c r="FXO40" s="617"/>
      <c r="FXP40" s="617"/>
      <c r="FXQ40" s="617"/>
      <c r="FXR40" s="617"/>
      <c r="FXS40" s="617"/>
      <c r="FXT40" s="617"/>
      <c r="FXU40" s="617"/>
      <c r="FXV40" s="617"/>
      <c r="FXW40" s="617"/>
      <c r="FXX40" s="617"/>
      <c r="FXY40" s="617"/>
      <c r="FXZ40" s="617"/>
      <c r="FYA40" s="617"/>
      <c r="FYB40" s="617"/>
      <c r="FYC40" s="617"/>
      <c r="FYD40" s="617"/>
      <c r="FYE40" s="617"/>
      <c r="FYF40" s="617"/>
      <c r="FYG40" s="617"/>
      <c r="FYH40" s="617"/>
      <c r="FYI40" s="617"/>
      <c r="FYJ40" s="617"/>
      <c r="FYK40" s="617"/>
      <c r="FYL40" s="617"/>
      <c r="FYM40" s="617"/>
      <c r="FYN40" s="617"/>
      <c r="FYO40" s="617"/>
      <c r="FYP40" s="617"/>
      <c r="FYQ40" s="617"/>
      <c r="FYR40" s="617"/>
      <c r="FYS40" s="617"/>
      <c r="FYT40" s="617"/>
      <c r="FYU40" s="617"/>
      <c r="FYV40" s="617"/>
      <c r="FYW40" s="617"/>
      <c r="FYX40" s="617"/>
      <c r="FYY40" s="617"/>
      <c r="FYZ40" s="617"/>
      <c r="FZA40" s="617"/>
      <c r="FZB40" s="617"/>
      <c r="FZC40" s="617"/>
      <c r="FZD40" s="617"/>
      <c r="FZE40" s="617"/>
      <c r="FZF40" s="617"/>
      <c r="FZG40" s="617"/>
      <c r="FZH40" s="617"/>
      <c r="FZI40" s="617"/>
      <c r="FZJ40" s="617"/>
      <c r="FZK40" s="617"/>
      <c r="FZL40" s="617"/>
      <c r="FZM40" s="617"/>
      <c r="FZN40" s="617"/>
      <c r="FZO40" s="617"/>
      <c r="FZP40" s="617"/>
      <c r="FZQ40" s="617"/>
      <c r="FZR40" s="617"/>
      <c r="FZS40" s="617"/>
      <c r="FZT40" s="617"/>
      <c r="FZU40" s="617"/>
      <c r="FZV40" s="617"/>
      <c r="FZW40" s="617"/>
      <c r="FZX40" s="617"/>
      <c r="FZY40" s="617"/>
      <c r="FZZ40" s="617"/>
      <c r="GAA40" s="617"/>
      <c r="GAB40" s="617"/>
      <c r="GAC40" s="617"/>
      <c r="GAD40" s="617"/>
      <c r="GAE40" s="617"/>
      <c r="GAF40" s="617"/>
      <c r="GAG40" s="617"/>
      <c r="GAH40" s="617"/>
      <c r="GAI40" s="617"/>
      <c r="GAJ40" s="617"/>
      <c r="GAK40" s="617"/>
      <c r="GAL40" s="617"/>
      <c r="GAM40" s="617"/>
      <c r="GAN40" s="617"/>
      <c r="GAO40" s="617"/>
      <c r="GAP40" s="617"/>
      <c r="GAQ40" s="617"/>
      <c r="GAR40" s="617"/>
      <c r="GAS40" s="617"/>
      <c r="GAT40" s="617"/>
      <c r="GAU40" s="617"/>
      <c r="GAV40" s="617"/>
      <c r="GAW40" s="617"/>
      <c r="GAX40" s="617"/>
      <c r="GAY40" s="617"/>
      <c r="GAZ40" s="617"/>
      <c r="GBA40" s="617"/>
      <c r="GBB40" s="617"/>
      <c r="GBC40" s="617"/>
      <c r="GBD40" s="617"/>
      <c r="GBE40" s="617"/>
      <c r="GBF40" s="617"/>
      <c r="GBG40" s="617"/>
      <c r="GBH40" s="617"/>
      <c r="GBI40" s="617"/>
      <c r="GBJ40" s="617"/>
      <c r="GBK40" s="617"/>
      <c r="GBL40" s="617"/>
      <c r="GBM40" s="617"/>
      <c r="GBN40" s="617"/>
      <c r="GBO40" s="617"/>
      <c r="GBP40" s="617"/>
      <c r="GBQ40" s="617"/>
      <c r="GBR40" s="617"/>
      <c r="GBS40" s="617"/>
      <c r="GBT40" s="617"/>
      <c r="GBU40" s="617"/>
      <c r="GBV40" s="617"/>
      <c r="GBW40" s="617"/>
      <c r="GBX40" s="617"/>
      <c r="GBY40" s="617"/>
      <c r="GBZ40" s="617"/>
      <c r="GCA40" s="617"/>
      <c r="GCB40" s="617"/>
      <c r="GCC40" s="617"/>
      <c r="GCD40" s="617"/>
      <c r="GCE40" s="617"/>
      <c r="GCF40" s="617"/>
      <c r="GCG40" s="617"/>
      <c r="GCH40" s="617"/>
      <c r="GCI40" s="617"/>
      <c r="GCJ40" s="617"/>
      <c r="GCK40" s="617"/>
      <c r="GCL40" s="617"/>
      <c r="GCM40" s="617"/>
      <c r="GCN40" s="617"/>
      <c r="GCO40" s="617"/>
      <c r="GCP40" s="617"/>
      <c r="GCQ40" s="617"/>
      <c r="GCR40" s="617"/>
      <c r="GCS40" s="617"/>
      <c r="GCT40" s="617"/>
      <c r="GCU40" s="617"/>
      <c r="GCV40" s="617"/>
      <c r="GCW40" s="617"/>
      <c r="GCX40" s="617"/>
      <c r="GCY40" s="617"/>
      <c r="GCZ40" s="617"/>
      <c r="GDA40" s="617"/>
      <c r="GDB40" s="617"/>
      <c r="GDC40" s="617"/>
      <c r="GDD40" s="617"/>
      <c r="GDE40" s="617"/>
      <c r="GDF40" s="617"/>
      <c r="GDG40" s="617"/>
      <c r="GDH40" s="617"/>
      <c r="GDI40" s="617"/>
      <c r="GDJ40" s="617"/>
      <c r="GDK40" s="617"/>
      <c r="GDL40" s="617"/>
      <c r="GDM40" s="617"/>
      <c r="GDN40" s="617"/>
      <c r="GDO40" s="617"/>
      <c r="GDP40" s="617"/>
      <c r="GDQ40" s="617"/>
      <c r="GDR40" s="617"/>
      <c r="GDS40" s="617"/>
      <c r="GDT40" s="617"/>
      <c r="GDU40" s="617"/>
      <c r="GDV40" s="617"/>
      <c r="GDW40" s="617"/>
      <c r="GDX40" s="617"/>
      <c r="GDY40" s="617"/>
      <c r="GDZ40" s="617"/>
      <c r="GEA40" s="617"/>
      <c r="GEB40" s="617"/>
      <c r="GEC40" s="617"/>
      <c r="GED40" s="617"/>
      <c r="GEE40" s="617"/>
      <c r="GEF40" s="617"/>
      <c r="GEG40" s="617"/>
      <c r="GEH40" s="617"/>
      <c r="GEI40" s="617"/>
      <c r="GEJ40" s="617"/>
      <c r="GEK40" s="617"/>
      <c r="GEL40" s="617"/>
      <c r="GEM40" s="617"/>
      <c r="GEN40" s="617"/>
      <c r="GEO40" s="617"/>
      <c r="GEP40" s="617"/>
      <c r="GEQ40" s="617"/>
      <c r="GER40" s="617"/>
      <c r="GES40" s="617"/>
      <c r="GET40" s="617"/>
      <c r="GEU40" s="617"/>
      <c r="GEV40" s="617"/>
      <c r="GEW40" s="617"/>
      <c r="GEX40" s="617"/>
      <c r="GEY40" s="617"/>
      <c r="GEZ40" s="617"/>
      <c r="GFA40" s="617"/>
      <c r="GFB40" s="617"/>
      <c r="GFC40" s="617"/>
      <c r="GFD40" s="617"/>
      <c r="GFE40" s="617"/>
      <c r="GFF40" s="617"/>
      <c r="GFG40" s="617"/>
      <c r="GFH40" s="617"/>
      <c r="GFI40" s="617"/>
      <c r="GFJ40" s="617"/>
      <c r="GFK40" s="617"/>
      <c r="GFL40" s="617"/>
      <c r="GFM40" s="617"/>
      <c r="GFN40" s="617"/>
      <c r="GFO40" s="617"/>
      <c r="GFP40" s="617"/>
      <c r="GFQ40" s="617"/>
      <c r="GFR40" s="617"/>
      <c r="GFS40" s="617"/>
      <c r="GFT40" s="617"/>
      <c r="GFU40" s="617"/>
      <c r="GFV40" s="617"/>
      <c r="GFW40" s="617"/>
      <c r="GFX40" s="617"/>
      <c r="GFY40" s="617"/>
      <c r="GFZ40" s="617"/>
      <c r="GGA40" s="617"/>
      <c r="GGB40" s="617"/>
      <c r="GGC40" s="617"/>
      <c r="GGD40" s="617"/>
      <c r="GGE40" s="617"/>
      <c r="GGF40" s="617"/>
      <c r="GGG40" s="617"/>
      <c r="GGH40" s="617"/>
      <c r="GGI40" s="617"/>
      <c r="GGJ40" s="617"/>
      <c r="GGK40" s="617"/>
      <c r="GGL40" s="617"/>
      <c r="GGM40" s="617"/>
      <c r="GGN40" s="617"/>
      <c r="GGO40" s="617"/>
      <c r="GGP40" s="617"/>
      <c r="GGQ40" s="617"/>
      <c r="GGR40" s="617"/>
      <c r="GGS40" s="617"/>
      <c r="GGT40" s="617"/>
      <c r="GGU40" s="617"/>
      <c r="GGV40" s="617"/>
      <c r="GGW40" s="617"/>
      <c r="GGX40" s="617"/>
      <c r="GGY40" s="617"/>
      <c r="GGZ40" s="617"/>
      <c r="GHA40" s="617"/>
      <c r="GHB40" s="617"/>
      <c r="GHC40" s="617"/>
      <c r="GHD40" s="617"/>
      <c r="GHE40" s="617"/>
      <c r="GHF40" s="617"/>
      <c r="GHG40" s="617"/>
      <c r="GHH40" s="617"/>
      <c r="GHI40" s="617"/>
      <c r="GHJ40" s="617"/>
      <c r="GHK40" s="617"/>
      <c r="GHL40" s="617"/>
      <c r="GHM40" s="617"/>
      <c r="GHN40" s="617"/>
      <c r="GHO40" s="617"/>
      <c r="GHP40" s="617"/>
      <c r="GHQ40" s="617"/>
      <c r="GHR40" s="617"/>
      <c r="GHS40" s="617"/>
      <c r="GHT40" s="617"/>
      <c r="GHU40" s="617"/>
      <c r="GHV40" s="617"/>
      <c r="GHW40" s="617"/>
      <c r="GHX40" s="617"/>
      <c r="GHY40" s="617"/>
      <c r="GHZ40" s="617"/>
      <c r="GIA40" s="617"/>
      <c r="GIB40" s="617"/>
      <c r="GIC40" s="617"/>
      <c r="GID40" s="617"/>
      <c r="GIE40" s="617"/>
      <c r="GIF40" s="617"/>
      <c r="GIG40" s="617"/>
      <c r="GIH40" s="617"/>
      <c r="GII40" s="617"/>
      <c r="GIJ40" s="617"/>
      <c r="GIK40" s="617"/>
      <c r="GIL40" s="617"/>
      <c r="GIM40" s="617"/>
      <c r="GIN40" s="617"/>
      <c r="GIO40" s="617"/>
      <c r="GIP40" s="617"/>
      <c r="GIQ40" s="617"/>
      <c r="GIR40" s="617"/>
      <c r="GIS40" s="617"/>
      <c r="GIT40" s="617"/>
      <c r="GIU40" s="617"/>
      <c r="GIV40" s="617"/>
      <c r="GIW40" s="617"/>
      <c r="GIX40" s="617"/>
      <c r="GIY40" s="617"/>
      <c r="GIZ40" s="617"/>
      <c r="GJA40" s="617"/>
      <c r="GJB40" s="617"/>
      <c r="GJC40" s="617"/>
      <c r="GJD40" s="617"/>
      <c r="GJE40" s="617"/>
      <c r="GJF40" s="617"/>
      <c r="GJG40" s="617"/>
      <c r="GJH40" s="617"/>
      <c r="GJI40" s="617"/>
      <c r="GJJ40" s="617"/>
      <c r="GJK40" s="617"/>
      <c r="GJL40" s="617"/>
      <c r="GJM40" s="617"/>
      <c r="GJN40" s="617"/>
      <c r="GJO40" s="617"/>
      <c r="GJP40" s="617"/>
      <c r="GJQ40" s="617"/>
      <c r="GJR40" s="617"/>
      <c r="GJS40" s="617"/>
      <c r="GJT40" s="617"/>
      <c r="GJU40" s="617"/>
      <c r="GJV40" s="617"/>
      <c r="GJW40" s="617"/>
      <c r="GJX40" s="617"/>
      <c r="GJY40" s="617"/>
      <c r="GJZ40" s="617"/>
      <c r="GKA40" s="617"/>
      <c r="GKB40" s="617"/>
      <c r="GKC40" s="617"/>
      <c r="GKD40" s="617"/>
      <c r="GKE40" s="617"/>
      <c r="GKF40" s="617"/>
      <c r="GKG40" s="617"/>
      <c r="GKH40" s="617"/>
      <c r="GKI40" s="617"/>
      <c r="GKJ40" s="617"/>
      <c r="GKK40" s="617"/>
      <c r="GKL40" s="617"/>
      <c r="GKM40" s="617"/>
      <c r="GKN40" s="617"/>
      <c r="GKO40" s="617"/>
      <c r="GKP40" s="617"/>
      <c r="GKQ40" s="617"/>
      <c r="GKR40" s="617"/>
      <c r="GKS40" s="617"/>
      <c r="GKT40" s="617"/>
      <c r="GKU40" s="617"/>
      <c r="GKV40" s="617"/>
      <c r="GKW40" s="617"/>
      <c r="GKX40" s="617"/>
      <c r="GKY40" s="617"/>
      <c r="GKZ40" s="617"/>
      <c r="GLA40" s="617"/>
      <c r="GLB40" s="617"/>
      <c r="GLC40" s="617"/>
      <c r="GLD40" s="617"/>
      <c r="GLE40" s="617"/>
      <c r="GLF40" s="617"/>
      <c r="GLG40" s="617"/>
      <c r="GLH40" s="617"/>
      <c r="GLI40" s="617"/>
      <c r="GLJ40" s="617"/>
      <c r="GLK40" s="617"/>
      <c r="GLL40" s="617"/>
      <c r="GLM40" s="617"/>
      <c r="GLN40" s="617"/>
      <c r="GLO40" s="617"/>
      <c r="GLP40" s="617"/>
      <c r="GLQ40" s="617"/>
      <c r="GLR40" s="617"/>
      <c r="GLS40" s="617"/>
      <c r="GLT40" s="617"/>
      <c r="GLU40" s="617"/>
      <c r="GLV40" s="617"/>
      <c r="GLW40" s="617"/>
      <c r="GLX40" s="617"/>
      <c r="GLY40" s="617"/>
      <c r="GLZ40" s="617"/>
      <c r="GMA40" s="617"/>
      <c r="GMB40" s="617"/>
      <c r="GMC40" s="617"/>
      <c r="GMD40" s="617"/>
      <c r="GME40" s="617"/>
      <c r="GMF40" s="617"/>
      <c r="GMG40" s="617"/>
      <c r="GMH40" s="617"/>
      <c r="GMI40" s="617"/>
      <c r="GMJ40" s="617"/>
      <c r="GMK40" s="617"/>
      <c r="GML40" s="617"/>
      <c r="GMM40" s="617"/>
      <c r="GMN40" s="617"/>
      <c r="GMO40" s="617"/>
      <c r="GMP40" s="617"/>
      <c r="GMQ40" s="617"/>
      <c r="GMR40" s="617"/>
      <c r="GMS40" s="617"/>
      <c r="GMT40" s="617"/>
      <c r="GMU40" s="617"/>
      <c r="GMV40" s="617"/>
      <c r="GMW40" s="617"/>
      <c r="GMX40" s="617"/>
      <c r="GMY40" s="617"/>
      <c r="GMZ40" s="617"/>
      <c r="GNA40" s="617"/>
      <c r="GNB40" s="617"/>
      <c r="GNC40" s="617"/>
      <c r="GND40" s="617"/>
      <c r="GNE40" s="617"/>
      <c r="GNF40" s="617"/>
      <c r="GNG40" s="617"/>
      <c r="GNH40" s="617"/>
      <c r="GNI40" s="617"/>
      <c r="GNJ40" s="617"/>
      <c r="GNK40" s="617"/>
      <c r="GNL40" s="617"/>
      <c r="GNM40" s="617"/>
      <c r="GNN40" s="617"/>
      <c r="GNO40" s="617"/>
      <c r="GNP40" s="617"/>
      <c r="GNQ40" s="617"/>
      <c r="GNR40" s="617"/>
      <c r="GNS40" s="617"/>
      <c r="GNT40" s="617"/>
      <c r="GNU40" s="617"/>
      <c r="GNV40" s="617"/>
      <c r="GNW40" s="617"/>
      <c r="GNX40" s="617"/>
      <c r="GNY40" s="617"/>
      <c r="GNZ40" s="617"/>
      <c r="GOA40" s="617"/>
      <c r="GOB40" s="617"/>
      <c r="GOC40" s="617"/>
      <c r="GOD40" s="617"/>
      <c r="GOE40" s="617"/>
      <c r="GOF40" s="617"/>
      <c r="GOG40" s="617"/>
      <c r="GOH40" s="617"/>
      <c r="GOI40" s="617"/>
      <c r="GOJ40" s="617"/>
      <c r="GOK40" s="617"/>
      <c r="GOL40" s="617"/>
      <c r="GOM40" s="617"/>
      <c r="GON40" s="617"/>
      <c r="GOO40" s="617"/>
      <c r="GOP40" s="617"/>
      <c r="GOQ40" s="617"/>
      <c r="GOR40" s="617"/>
      <c r="GOS40" s="617"/>
      <c r="GOT40" s="617"/>
      <c r="GOU40" s="617"/>
      <c r="GOV40" s="617"/>
      <c r="GOW40" s="617"/>
      <c r="GOX40" s="617"/>
      <c r="GOY40" s="617"/>
      <c r="GOZ40" s="617"/>
      <c r="GPA40" s="617"/>
      <c r="GPB40" s="617"/>
      <c r="GPC40" s="617"/>
      <c r="GPD40" s="617"/>
      <c r="GPE40" s="617"/>
      <c r="GPF40" s="617"/>
      <c r="GPG40" s="617"/>
      <c r="GPH40" s="617"/>
      <c r="GPI40" s="617"/>
      <c r="GPJ40" s="617"/>
      <c r="GPK40" s="617"/>
      <c r="GPL40" s="617"/>
      <c r="GPM40" s="617"/>
      <c r="GPN40" s="617"/>
      <c r="GPO40" s="617"/>
      <c r="GPP40" s="617"/>
      <c r="GPQ40" s="617"/>
      <c r="GPR40" s="617"/>
      <c r="GPS40" s="617"/>
      <c r="GPT40" s="617"/>
      <c r="GPU40" s="617"/>
      <c r="GPV40" s="617"/>
      <c r="GPW40" s="617"/>
      <c r="GPX40" s="617"/>
      <c r="GPY40" s="617"/>
      <c r="GPZ40" s="617"/>
      <c r="GQA40" s="617"/>
      <c r="GQB40" s="617"/>
      <c r="GQC40" s="617"/>
      <c r="GQD40" s="617"/>
      <c r="GQE40" s="617"/>
      <c r="GQF40" s="617"/>
      <c r="GQG40" s="617"/>
      <c r="GQH40" s="617"/>
      <c r="GQI40" s="617"/>
      <c r="GQJ40" s="617"/>
      <c r="GQK40" s="617"/>
      <c r="GQL40" s="617"/>
      <c r="GQM40" s="617"/>
      <c r="GQN40" s="617"/>
      <c r="GQO40" s="617"/>
      <c r="GQP40" s="617"/>
      <c r="GQQ40" s="617"/>
      <c r="GQR40" s="617"/>
      <c r="GQS40" s="617"/>
      <c r="GQT40" s="617"/>
      <c r="GQU40" s="617"/>
      <c r="GQV40" s="617"/>
      <c r="GQW40" s="617"/>
      <c r="GQX40" s="617"/>
      <c r="GQY40" s="617"/>
      <c r="GQZ40" s="617"/>
      <c r="GRA40" s="617"/>
      <c r="GRB40" s="617"/>
      <c r="GRC40" s="617"/>
      <c r="GRD40" s="617"/>
      <c r="GRE40" s="617"/>
      <c r="GRF40" s="617"/>
      <c r="GRG40" s="617"/>
      <c r="GRH40" s="617"/>
      <c r="GRI40" s="617"/>
      <c r="GRJ40" s="617"/>
      <c r="GRK40" s="617"/>
      <c r="GRL40" s="617"/>
      <c r="GRM40" s="617"/>
      <c r="GRN40" s="617"/>
      <c r="GRO40" s="617"/>
      <c r="GRP40" s="617"/>
      <c r="GRQ40" s="617"/>
      <c r="GRR40" s="617"/>
      <c r="GRS40" s="617"/>
      <c r="GRT40" s="617"/>
      <c r="GRU40" s="617"/>
      <c r="GRV40" s="617"/>
      <c r="GRW40" s="617"/>
      <c r="GRX40" s="617"/>
      <c r="GRY40" s="617"/>
      <c r="GRZ40" s="617"/>
      <c r="GSA40" s="617"/>
      <c r="GSB40" s="617"/>
      <c r="GSC40" s="617"/>
      <c r="GSD40" s="617"/>
      <c r="GSE40" s="617"/>
      <c r="GSF40" s="617"/>
      <c r="GSG40" s="617"/>
      <c r="GSH40" s="617"/>
      <c r="GSI40" s="617"/>
      <c r="GSJ40" s="617"/>
      <c r="GSK40" s="617"/>
      <c r="GSL40" s="617"/>
      <c r="GSM40" s="617"/>
      <c r="GSN40" s="617"/>
      <c r="GSO40" s="617"/>
      <c r="GSP40" s="617"/>
      <c r="GSQ40" s="617"/>
      <c r="GSR40" s="617"/>
      <c r="GSS40" s="617"/>
      <c r="GST40" s="617"/>
      <c r="GSU40" s="617"/>
      <c r="GSV40" s="617"/>
      <c r="GSW40" s="617"/>
      <c r="GSX40" s="617"/>
      <c r="GSY40" s="617"/>
      <c r="GSZ40" s="617"/>
      <c r="GTA40" s="617"/>
      <c r="GTB40" s="617"/>
      <c r="GTC40" s="617"/>
      <c r="GTD40" s="617"/>
      <c r="GTE40" s="617"/>
      <c r="GTF40" s="617"/>
      <c r="GTG40" s="617"/>
      <c r="GTH40" s="617"/>
      <c r="GTI40" s="617"/>
      <c r="GTJ40" s="617"/>
      <c r="GTK40" s="617"/>
      <c r="GTL40" s="617"/>
      <c r="GTM40" s="617"/>
      <c r="GTN40" s="617"/>
      <c r="GTO40" s="617"/>
      <c r="GTP40" s="617"/>
      <c r="GTQ40" s="617"/>
      <c r="GTR40" s="617"/>
      <c r="GTS40" s="617"/>
      <c r="GTT40" s="617"/>
      <c r="GTU40" s="617"/>
      <c r="GTV40" s="617"/>
      <c r="GTW40" s="617"/>
      <c r="GTX40" s="617"/>
      <c r="GTY40" s="617"/>
      <c r="GTZ40" s="617"/>
      <c r="GUA40" s="617"/>
      <c r="GUB40" s="617"/>
      <c r="GUC40" s="617"/>
      <c r="GUD40" s="617"/>
      <c r="GUE40" s="617"/>
      <c r="GUF40" s="617"/>
      <c r="GUG40" s="617"/>
      <c r="GUH40" s="617"/>
      <c r="GUI40" s="617"/>
      <c r="GUJ40" s="617"/>
      <c r="GUK40" s="617"/>
      <c r="GUL40" s="617"/>
      <c r="GUM40" s="617"/>
      <c r="GUN40" s="617"/>
      <c r="GUO40" s="617"/>
      <c r="GUP40" s="617"/>
      <c r="GUQ40" s="617"/>
      <c r="GUR40" s="617"/>
      <c r="GUS40" s="617"/>
      <c r="GUT40" s="617"/>
      <c r="GUU40" s="617"/>
      <c r="GUV40" s="617"/>
      <c r="GUW40" s="617"/>
      <c r="GUX40" s="617"/>
      <c r="GUY40" s="617"/>
      <c r="GUZ40" s="617"/>
      <c r="GVA40" s="617"/>
      <c r="GVB40" s="617"/>
      <c r="GVC40" s="617"/>
      <c r="GVD40" s="617"/>
      <c r="GVE40" s="617"/>
      <c r="GVF40" s="617"/>
      <c r="GVG40" s="617"/>
      <c r="GVH40" s="617"/>
      <c r="GVI40" s="617"/>
      <c r="GVJ40" s="617"/>
      <c r="GVK40" s="617"/>
      <c r="GVL40" s="617"/>
      <c r="GVM40" s="617"/>
      <c r="GVN40" s="617"/>
      <c r="GVO40" s="617"/>
      <c r="GVP40" s="617"/>
      <c r="GVQ40" s="617"/>
      <c r="GVR40" s="617"/>
      <c r="GVS40" s="617"/>
      <c r="GVT40" s="617"/>
      <c r="GVU40" s="617"/>
      <c r="GVV40" s="617"/>
      <c r="GVW40" s="617"/>
      <c r="GVX40" s="617"/>
      <c r="GVY40" s="617"/>
      <c r="GVZ40" s="617"/>
      <c r="GWA40" s="617"/>
      <c r="GWB40" s="617"/>
      <c r="GWC40" s="617"/>
      <c r="GWD40" s="617"/>
      <c r="GWE40" s="617"/>
      <c r="GWF40" s="617"/>
      <c r="GWG40" s="617"/>
      <c r="GWH40" s="617"/>
      <c r="GWI40" s="617"/>
      <c r="GWJ40" s="617"/>
      <c r="GWK40" s="617"/>
      <c r="GWL40" s="617"/>
      <c r="GWM40" s="617"/>
      <c r="GWN40" s="617"/>
      <c r="GWO40" s="617"/>
      <c r="GWP40" s="617"/>
      <c r="GWQ40" s="617"/>
      <c r="GWR40" s="617"/>
      <c r="GWS40" s="617"/>
      <c r="GWT40" s="617"/>
      <c r="GWU40" s="617"/>
      <c r="GWV40" s="617"/>
      <c r="GWW40" s="617"/>
      <c r="GWX40" s="617"/>
      <c r="GWY40" s="617"/>
      <c r="GWZ40" s="617"/>
      <c r="GXA40" s="617"/>
      <c r="GXB40" s="617"/>
      <c r="GXC40" s="617"/>
      <c r="GXD40" s="617"/>
      <c r="GXE40" s="617"/>
      <c r="GXF40" s="617"/>
      <c r="GXG40" s="617"/>
      <c r="GXH40" s="617"/>
      <c r="GXI40" s="617"/>
      <c r="GXJ40" s="617"/>
      <c r="GXK40" s="617"/>
      <c r="GXL40" s="617"/>
      <c r="GXM40" s="617"/>
      <c r="GXN40" s="617"/>
      <c r="GXO40" s="617"/>
      <c r="GXP40" s="617"/>
      <c r="GXQ40" s="617"/>
      <c r="GXR40" s="617"/>
      <c r="GXS40" s="617"/>
      <c r="GXT40" s="617"/>
      <c r="GXU40" s="617"/>
      <c r="GXV40" s="617"/>
      <c r="GXW40" s="617"/>
      <c r="GXX40" s="617"/>
      <c r="GXY40" s="617"/>
      <c r="GXZ40" s="617"/>
      <c r="GYA40" s="617"/>
      <c r="GYB40" s="617"/>
      <c r="GYC40" s="617"/>
      <c r="GYD40" s="617"/>
      <c r="GYE40" s="617"/>
      <c r="GYF40" s="617"/>
      <c r="GYG40" s="617"/>
      <c r="GYH40" s="617"/>
      <c r="GYI40" s="617"/>
      <c r="GYJ40" s="617"/>
      <c r="GYK40" s="617"/>
      <c r="GYL40" s="617"/>
      <c r="GYM40" s="617"/>
      <c r="GYN40" s="617"/>
      <c r="GYO40" s="617"/>
      <c r="GYP40" s="617"/>
      <c r="GYQ40" s="617"/>
      <c r="GYR40" s="617"/>
      <c r="GYS40" s="617"/>
      <c r="GYT40" s="617"/>
      <c r="GYU40" s="617"/>
      <c r="GYV40" s="617"/>
      <c r="GYW40" s="617"/>
      <c r="GYX40" s="617"/>
      <c r="GYY40" s="617"/>
      <c r="GYZ40" s="617"/>
      <c r="GZA40" s="617"/>
      <c r="GZB40" s="617"/>
      <c r="GZC40" s="617"/>
      <c r="GZD40" s="617"/>
      <c r="GZE40" s="617"/>
      <c r="GZF40" s="617"/>
      <c r="GZG40" s="617"/>
      <c r="GZH40" s="617"/>
      <c r="GZI40" s="617"/>
      <c r="GZJ40" s="617"/>
      <c r="GZK40" s="617"/>
      <c r="GZL40" s="617"/>
      <c r="GZM40" s="617"/>
      <c r="GZN40" s="617"/>
      <c r="GZO40" s="617"/>
      <c r="GZP40" s="617"/>
      <c r="GZQ40" s="617"/>
      <c r="GZR40" s="617"/>
      <c r="GZS40" s="617"/>
      <c r="GZT40" s="617"/>
      <c r="GZU40" s="617"/>
      <c r="GZV40" s="617"/>
      <c r="GZW40" s="617"/>
      <c r="GZX40" s="617"/>
      <c r="GZY40" s="617"/>
      <c r="GZZ40" s="617"/>
      <c r="HAA40" s="617"/>
      <c r="HAB40" s="617"/>
      <c r="HAC40" s="617"/>
      <c r="HAD40" s="617"/>
      <c r="HAE40" s="617"/>
      <c r="HAF40" s="617"/>
      <c r="HAG40" s="617"/>
      <c r="HAH40" s="617"/>
      <c r="HAI40" s="617"/>
      <c r="HAJ40" s="617"/>
      <c r="HAK40" s="617"/>
      <c r="HAL40" s="617"/>
      <c r="HAM40" s="617"/>
      <c r="HAN40" s="617"/>
      <c r="HAO40" s="617"/>
      <c r="HAP40" s="617"/>
      <c r="HAQ40" s="617"/>
      <c r="HAR40" s="617"/>
      <c r="HAS40" s="617"/>
      <c r="HAT40" s="617"/>
      <c r="HAU40" s="617"/>
      <c r="HAV40" s="617"/>
      <c r="HAW40" s="617"/>
      <c r="HAX40" s="617"/>
      <c r="HAY40" s="617"/>
      <c r="HAZ40" s="617"/>
      <c r="HBA40" s="617"/>
      <c r="HBB40" s="617"/>
      <c r="HBC40" s="617"/>
      <c r="HBD40" s="617"/>
      <c r="HBE40" s="617"/>
      <c r="HBF40" s="617"/>
      <c r="HBG40" s="617"/>
      <c r="HBH40" s="617"/>
      <c r="HBI40" s="617"/>
      <c r="HBJ40" s="617"/>
      <c r="HBK40" s="617"/>
      <c r="HBL40" s="617"/>
      <c r="HBM40" s="617"/>
      <c r="HBN40" s="617"/>
      <c r="HBO40" s="617"/>
      <c r="HBP40" s="617"/>
      <c r="HBQ40" s="617"/>
      <c r="HBR40" s="617"/>
      <c r="HBS40" s="617"/>
      <c r="HBT40" s="617"/>
      <c r="HBU40" s="617"/>
      <c r="HBV40" s="617"/>
      <c r="HBW40" s="617"/>
      <c r="HBX40" s="617"/>
      <c r="HBY40" s="617"/>
      <c r="HBZ40" s="617"/>
      <c r="HCA40" s="617"/>
      <c r="HCB40" s="617"/>
      <c r="HCC40" s="617"/>
      <c r="HCD40" s="617"/>
      <c r="HCE40" s="617"/>
      <c r="HCF40" s="617"/>
      <c r="HCG40" s="617"/>
      <c r="HCH40" s="617"/>
      <c r="HCI40" s="617"/>
      <c r="HCJ40" s="617"/>
      <c r="HCK40" s="617"/>
      <c r="HCL40" s="617"/>
      <c r="HCM40" s="617"/>
      <c r="HCN40" s="617"/>
      <c r="HCO40" s="617"/>
      <c r="HCP40" s="617"/>
      <c r="HCQ40" s="617"/>
      <c r="HCR40" s="617"/>
      <c r="HCS40" s="617"/>
      <c r="HCT40" s="617"/>
      <c r="HCU40" s="617"/>
      <c r="HCV40" s="617"/>
      <c r="HCW40" s="617"/>
      <c r="HCX40" s="617"/>
      <c r="HCY40" s="617"/>
      <c r="HCZ40" s="617"/>
      <c r="HDA40" s="617"/>
      <c r="HDB40" s="617"/>
      <c r="HDC40" s="617"/>
      <c r="HDD40" s="617"/>
      <c r="HDE40" s="617"/>
      <c r="HDF40" s="617"/>
      <c r="HDG40" s="617"/>
      <c r="HDH40" s="617"/>
      <c r="HDI40" s="617"/>
      <c r="HDJ40" s="617"/>
      <c r="HDK40" s="617"/>
      <c r="HDL40" s="617"/>
      <c r="HDM40" s="617"/>
      <c r="HDN40" s="617"/>
      <c r="HDO40" s="617"/>
      <c r="HDP40" s="617"/>
      <c r="HDQ40" s="617"/>
      <c r="HDR40" s="617"/>
      <c r="HDS40" s="617"/>
      <c r="HDT40" s="617"/>
      <c r="HDU40" s="617"/>
      <c r="HDV40" s="617"/>
      <c r="HDW40" s="617"/>
      <c r="HDX40" s="617"/>
      <c r="HDY40" s="617"/>
      <c r="HDZ40" s="617"/>
      <c r="HEA40" s="617"/>
      <c r="HEB40" s="617"/>
      <c r="HEC40" s="617"/>
      <c r="HED40" s="617"/>
      <c r="HEE40" s="617"/>
      <c r="HEF40" s="617"/>
      <c r="HEG40" s="617"/>
      <c r="HEH40" s="617"/>
      <c r="HEI40" s="617"/>
      <c r="HEJ40" s="617"/>
      <c r="HEK40" s="617"/>
      <c r="HEL40" s="617"/>
      <c r="HEM40" s="617"/>
      <c r="HEN40" s="617"/>
      <c r="HEO40" s="617"/>
      <c r="HEP40" s="617"/>
      <c r="HEQ40" s="617"/>
      <c r="HER40" s="617"/>
      <c r="HES40" s="617"/>
      <c r="HET40" s="617"/>
      <c r="HEU40" s="617"/>
      <c r="HEV40" s="617"/>
      <c r="HEW40" s="617"/>
      <c r="HEX40" s="617"/>
      <c r="HEY40" s="617"/>
      <c r="HEZ40" s="617"/>
      <c r="HFA40" s="617"/>
      <c r="HFB40" s="617"/>
      <c r="HFC40" s="617"/>
      <c r="HFD40" s="617"/>
      <c r="HFE40" s="617"/>
      <c r="HFF40" s="617"/>
      <c r="HFG40" s="617"/>
      <c r="HFH40" s="617"/>
      <c r="HFI40" s="617"/>
      <c r="HFJ40" s="617"/>
      <c r="HFK40" s="617"/>
      <c r="HFL40" s="617"/>
      <c r="HFM40" s="617"/>
      <c r="HFN40" s="617"/>
      <c r="HFO40" s="617"/>
      <c r="HFP40" s="617"/>
      <c r="HFQ40" s="617"/>
      <c r="HFR40" s="617"/>
      <c r="HFS40" s="617"/>
      <c r="HFT40" s="617"/>
      <c r="HFU40" s="617"/>
      <c r="HFV40" s="617"/>
      <c r="HFW40" s="617"/>
      <c r="HFX40" s="617"/>
      <c r="HFY40" s="617"/>
      <c r="HFZ40" s="617"/>
      <c r="HGA40" s="617"/>
      <c r="HGB40" s="617"/>
      <c r="HGC40" s="617"/>
      <c r="HGD40" s="617"/>
      <c r="HGE40" s="617"/>
      <c r="HGF40" s="617"/>
      <c r="HGG40" s="617"/>
      <c r="HGH40" s="617"/>
      <c r="HGI40" s="617"/>
      <c r="HGJ40" s="617"/>
      <c r="HGK40" s="617"/>
      <c r="HGL40" s="617"/>
      <c r="HGM40" s="617"/>
      <c r="HGN40" s="617"/>
      <c r="HGO40" s="617"/>
      <c r="HGP40" s="617"/>
      <c r="HGQ40" s="617"/>
      <c r="HGR40" s="617"/>
      <c r="HGS40" s="617"/>
      <c r="HGT40" s="617"/>
      <c r="HGU40" s="617"/>
      <c r="HGV40" s="617"/>
      <c r="HGW40" s="617"/>
      <c r="HGX40" s="617"/>
      <c r="HGY40" s="617"/>
      <c r="HGZ40" s="617"/>
      <c r="HHA40" s="617"/>
      <c r="HHB40" s="617"/>
      <c r="HHC40" s="617"/>
      <c r="HHD40" s="617"/>
      <c r="HHE40" s="617"/>
      <c r="HHF40" s="617"/>
      <c r="HHG40" s="617"/>
      <c r="HHH40" s="617"/>
      <c r="HHI40" s="617"/>
      <c r="HHJ40" s="617"/>
      <c r="HHK40" s="617"/>
      <c r="HHL40" s="617"/>
      <c r="HHM40" s="617"/>
      <c r="HHN40" s="617"/>
      <c r="HHO40" s="617"/>
      <c r="HHP40" s="617"/>
      <c r="HHQ40" s="617"/>
      <c r="HHR40" s="617"/>
      <c r="HHS40" s="617"/>
      <c r="HHT40" s="617"/>
      <c r="HHU40" s="617"/>
      <c r="HHV40" s="617"/>
      <c r="HHW40" s="617"/>
      <c r="HHX40" s="617"/>
      <c r="HHY40" s="617"/>
      <c r="HHZ40" s="617"/>
      <c r="HIA40" s="617"/>
      <c r="HIB40" s="617"/>
      <c r="HIC40" s="617"/>
      <c r="HID40" s="617"/>
      <c r="HIE40" s="617"/>
      <c r="HIF40" s="617"/>
      <c r="HIG40" s="617"/>
      <c r="HIH40" s="617"/>
      <c r="HII40" s="617"/>
      <c r="HIJ40" s="617"/>
      <c r="HIK40" s="617"/>
      <c r="HIL40" s="617"/>
      <c r="HIM40" s="617"/>
      <c r="HIN40" s="617"/>
      <c r="HIO40" s="617"/>
      <c r="HIP40" s="617"/>
      <c r="HIQ40" s="617"/>
      <c r="HIR40" s="617"/>
      <c r="HIS40" s="617"/>
      <c r="HIT40" s="617"/>
      <c r="HIU40" s="617"/>
      <c r="HIV40" s="617"/>
      <c r="HIW40" s="617"/>
      <c r="HIX40" s="617"/>
      <c r="HIY40" s="617"/>
      <c r="HIZ40" s="617"/>
      <c r="HJA40" s="617"/>
      <c r="HJB40" s="617"/>
      <c r="HJC40" s="617"/>
      <c r="HJD40" s="617"/>
      <c r="HJE40" s="617"/>
      <c r="HJF40" s="617"/>
      <c r="HJG40" s="617"/>
      <c r="HJH40" s="617"/>
      <c r="HJI40" s="617"/>
      <c r="HJJ40" s="617"/>
      <c r="HJK40" s="617"/>
      <c r="HJL40" s="617"/>
      <c r="HJM40" s="617"/>
      <c r="HJN40" s="617"/>
      <c r="HJO40" s="617"/>
      <c r="HJP40" s="617"/>
      <c r="HJQ40" s="617"/>
      <c r="HJR40" s="617"/>
      <c r="HJS40" s="617"/>
      <c r="HJT40" s="617"/>
      <c r="HJU40" s="617"/>
      <c r="HJV40" s="617"/>
      <c r="HJW40" s="617"/>
      <c r="HJX40" s="617"/>
      <c r="HJY40" s="617"/>
      <c r="HJZ40" s="617"/>
      <c r="HKA40" s="617"/>
      <c r="HKB40" s="617"/>
      <c r="HKC40" s="617"/>
      <c r="HKD40" s="617"/>
      <c r="HKE40" s="617"/>
      <c r="HKF40" s="617"/>
      <c r="HKG40" s="617"/>
      <c r="HKH40" s="617"/>
      <c r="HKI40" s="617"/>
      <c r="HKJ40" s="617"/>
      <c r="HKK40" s="617"/>
      <c r="HKL40" s="617"/>
      <c r="HKM40" s="617"/>
      <c r="HKN40" s="617"/>
      <c r="HKO40" s="617"/>
      <c r="HKP40" s="617"/>
      <c r="HKQ40" s="617"/>
      <c r="HKR40" s="617"/>
      <c r="HKS40" s="617"/>
      <c r="HKT40" s="617"/>
      <c r="HKU40" s="617"/>
      <c r="HKV40" s="617"/>
      <c r="HKW40" s="617"/>
      <c r="HKX40" s="617"/>
      <c r="HKY40" s="617"/>
      <c r="HKZ40" s="617"/>
      <c r="HLA40" s="617"/>
      <c r="HLB40" s="617"/>
      <c r="HLC40" s="617"/>
      <c r="HLD40" s="617"/>
      <c r="HLE40" s="617"/>
      <c r="HLF40" s="617"/>
      <c r="HLG40" s="617"/>
      <c r="HLH40" s="617"/>
      <c r="HLI40" s="617"/>
      <c r="HLJ40" s="617"/>
      <c r="HLK40" s="617"/>
      <c r="HLL40" s="617"/>
      <c r="HLM40" s="617"/>
      <c r="HLN40" s="617"/>
      <c r="HLO40" s="617"/>
      <c r="HLP40" s="617"/>
      <c r="HLQ40" s="617"/>
      <c r="HLR40" s="617"/>
      <c r="HLS40" s="617"/>
      <c r="HLT40" s="617"/>
      <c r="HLU40" s="617"/>
      <c r="HLV40" s="617"/>
      <c r="HLW40" s="617"/>
      <c r="HLX40" s="617"/>
      <c r="HLY40" s="617"/>
      <c r="HLZ40" s="617"/>
      <c r="HMA40" s="617"/>
      <c r="HMB40" s="617"/>
      <c r="HMC40" s="617"/>
      <c r="HMD40" s="617"/>
      <c r="HME40" s="617"/>
      <c r="HMF40" s="617"/>
      <c r="HMG40" s="617"/>
      <c r="HMH40" s="617"/>
      <c r="HMI40" s="617"/>
      <c r="HMJ40" s="617"/>
      <c r="HMK40" s="617"/>
      <c r="HML40" s="617"/>
      <c r="HMM40" s="617"/>
      <c r="HMN40" s="617"/>
      <c r="HMO40" s="617"/>
      <c r="HMP40" s="617"/>
      <c r="HMQ40" s="617"/>
      <c r="HMR40" s="617"/>
      <c r="HMS40" s="617"/>
      <c r="HMT40" s="617"/>
      <c r="HMU40" s="617"/>
      <c r="HMV40" s="617"/>
      <c r="HMW40" s="617"/>
      <c r="HMX40" s="617"/>
      <c r="HMY40" s="617"/>
      <c r="HMZ40" s="617"/>
      <c r="HNA40" s="617"/>
      <c r="HNB40" s="617"/>
      <c r="HNC40" s="617"/>
      <c r="HND40" s="617"/>
      <c r="HNE40" s="617"/>
      <c r="HNF40" s="617"/>
      <c r="HNG40" s="617"/>
      <c r="HNH40" s="617"/>
      <c r="HNI40" s="617"/>
      <c r="HNJ40" s="617"/>
      <c r="HNK40" s="617"/>
      <c r="HNL40" s="617"/>
      <c r="HNM40" s="617"/>
      <c r="HNN40" s="617"/>
      <c r="HNO40" s="617"/>
      <c r="HNP40" s="617"/>
      <c r="HNQ40" s="617"/>
      <c r="HNR40" s="617"/>
      <c r="HNS40" s="617"/>
      <c r="HNT40" s="617"/>
      <c r="HNU40" s="617"/>
      <c r="HNV40" s="617"/>
      <c r="HNW40" s="617"/>
      <c r="HNX40" s="617"/>
      <c r="HNY40" s="617"/>
      <c r="HNZ40" s="617"/>
      <c r="HOA40" s="617"/>
      <c r="HOB40" s="617"/>
      <c r="HOC40" s="617"/>
      <c r="HOD40" s="617"/>
      <c r="HOE40" s="617"/>
      <c r="HOF40" s="617"/>
      <c r="HOG40" s="617"/>
      <c r="HOH40" s="617"/>
      <c r="HOI40" s="617"/>
      <c r="HOJ40" s="617"/>
      <c r="HOK40" s="617"/>
      <c r="HOL40" s="617"/>
      <c r="HOM40" s="617"/>
      <c r="HON40" s="617"/>
      <c r="HOO40" s="617"/>
      <c r="HOP40" s="617"/>
      <c r="HOQ40" s="617"/>
      <c r="HOR40" s="617"/>
      <c r="HOS40" s="617"/>
      <c r="HOT40" s="617"/>
      <c r="HOU40" s="617"/>
      <c r="HOV40" s="617"/>
      <c r="HOW40" s="617"/>
      <c r="HOX40" s="617"/>
      <c r="HOY40" s="617"/>
      <c r="HOZ40" s="617"/>
      <c r="HPA40" s="617"/>
      <c r="HPB40" s="617"/>
      <c r="HPC40" s="617"/>
      <c r="HPD40" s="617"/>
      <c r="HPE40" s="617"/>
      <c r="HPF40" s="617"/>
      <c r="HPG40" s="617"/>
      <c r="HPH40" s="617"/>
      <c r="HPI40" s="617"/>
      <c r="HPJ40" s="617"/>
      <c r="HPK40" s="617"/>
      <c r="HPL40" s="617"/>
      <c r="HPM40" s="617"/>
      <c r="HPN40" s="617"/>
      <c r="HPO40" s="617"/>
      <c r="HPP40" s="617"/>
      <c r="HPQ40" s="617"/>
      <c r="HPR40" s="617"/>
      <c r="HPS40" s="617"/>
      <c r="HPT40" s="617"/>
      <c r="HPU40" s="617"/>
      <c r="HPV40" s="617"/>
      <c r="HPW40" s="617"/>
      <c r="HPX40" s="617"/>
      <c r="HPY40" s="617"/>
      <c r="HPZ40" s="617"/>
      <c r="HQA40" s="617"/>
      <c r="HQB40" s="617"/>
      <c r="HQC40" s="617"/>
      <c r="HQD40" s="617"/>
      <c r="HQE40" s="617"/>
      <c r="HQF40" s="617"/>
      <c r="HQG40" s="617"/>
      <c r="HQH40" s="617"/>
      <c r="HQI40" s="617"/>
      <c r="HQJ40" s="617"/>
      <c r="HQK40" s="617"/>
      <c r="HQL40" s="617"/>
      <c r="HQM40" s="617"/>
      <c r="HQN40" s="617"/>
      <c r="HQO40" s="617"/>
      <c r="HQP40" s="617"/>
      <c r="HQQ40" s="617"/>
      <c r="HQR40" s="617"/>
      <c r="HQS40" s="617"/>
      <c r="HQT40" s="617"/>
      <c r="HQU40" s="617"/>
      <c r="HQV40" s="617"/>
      <c r="HQW40" s="617"/>
      <c r="HQX40" s="617"/>
      <c r="HQY40" s="617"/>
      <c r="HQZ40" s="617"/>
      <c r="HRA40" s="617"/>
      <c r="HRB40" s="617"/>
      <c r="HRC40" s="617"/>
      <c r="HRD40" s="617"/>
      <c r="HRE40" s="617"/>
      <c r="HRF40" s="617"/>
      <c r="HRG40" s="617"/>
      <c r="HRH40" s="617"/>
      <c r="HRI40" s="617"/>
      <c r="HRJ40" s="617"/>
      <c r="HRK40" s="617"/>
      <c r="HRL40" s="617"/>
      <c r="HRM40" s="617"/>
      <c r="HRN40" s="617"/>
      <c r="HRO40" s="617"/>
      <c r="HRP40" s="617"/>
      <c r="HRQ40" s="617"/>
      <c r="HRR40" s="617"/>
      <c r="HRS40" s="617"/>
      <c r="HRT40" s="617"/>
      <c r="HRU40" s="617"/>
      <c r="HRV40" s="617"/>
      <c r="HRW40" s="617"/>
      <c r="HRX40" s="617"/>
      <c r="HRY40" s="617"/>
      <c r="HRZ40" s="617"/>
      <c r="HSA40" s="617"/>
      <c r="HSB40" s="617"/>
      <c r="HSC40" s="617"/>
      <c r="HSD40" s="617"/>
      <c r="HSE40" s="617"/>
      <c r="HSF40" s="617"/>
      <c r="HSG40" s="617"/>
      <c r="HSH40" s="617"/>
      <c r="HSI40" s="617"/>
      <c r="HSJ40" s="617"/>
      <c r="HSK40" s="617"/>
      <c r="HSL40" s="617"/>
      <c r="HSM40" s="617"/>
      <c r="HSN40" s="617"/>
      <c r="HSO40" s="617"/>
      <c r="HSP40" s="617"/>
      <c r="HSQ40" s="617"/>
      <c r="HSR40" s="617"/>
      <c r="HSS40" s="617"/>
      <c r="HST40" s="617"/>
      <c r="HSU40" s="617"/>
      <c r="HSV40" s="617"/>
      <c r="HSW40" s="617"/>
      <c r="HSX40" s="617"/>
      <c r="HSY40" s="617"/>
      <c r="HSZ40" s="617"/>
      <c r="HTA40" s="617"/>
      <c r="HTB40" s="617"/>
      <c r="HTC40" s="617"/>
      <c r="HTD40" s="617"/>
      <c r="HTE40" s="617"/>
      <c r="HTF40" s="617"/>
      <c r="HTG40" s="617"/>
      <c r="HTH40" s="617"/>
      <c r="HTI40" s="617"/>
      <c r="HTJ40" s="617"/>
      <c r="HTK40" s="617"/>
      <c r="HTL40" s="617"/>
      <c r="HTM40" s="617"/>
      <c r="HTN40" s="617"/>
      <c r="HTO40" s="617"/>
      <c r="HTP40" s="617"/>
      <c r="HTQ40" s="617"/>
      <c r="HTR40" s="617"/>
      <c r="HTS40" s="617"/>
      <c r="HTT40" s="617"/>
      <c r="HTU40" s="617"/>
      <c r="HTV40" s="617"/>
      <c r="HTW40" s="617"/>
      <c r="HTX40" s="617"/>
      <c r="HTY40" s="617"/>
      <c r="HTZ40" s="617"/>
      <c r="HUA40" s="617"/>
      <c r="HUB40" s="617"/>
      <c r="HUC40" s="617"/>
      <c r="HUD40" s="617"/>
      <c r="HUE40" s="617"/>
      <c r="HUF40" s="617"/>
      <c r="HUG40" s="617"/>
      <c r="HUH40" s="617"/>
      <c r="HUI40" s="617"/>
      <c r="HUJ40" s="617"/>
      <c r="HUK40" s="617"/>
      <c r="HUL40" s="617"/>
      <c r="HUM40" s="617"/>
      <c r="HUN40" s="617"/>
      <c r="HUO40" s="617"/>
      <c r="HUP40" s="617"/>
      <c r="HUQ40" s="617"/>
      <c r="HUR40" s="617"/>
      <c r="HUS40" s="617"/>
      <c r="HUT40" s="617"/>
      <c r="HUU40" s="617"/>
      <c r="HUV40" s="617"/>
      <c r="HUW40" s="617"/>
      <c r="HUX40" s="617"/>
      <c r="HUY40" s="617"/>
      <c r="HUZ40" s="617"/>
      <c r="HVA40" s="617"/>
      <c r="HVB40" s="617"/>
      <c r="HVC40" s="617"/>
      <c r="HVD40" s="617"/>
      <c r="HVE40" s="617"/>
      <c r="HVF40" s="617"/>
      <c r="HVG40" s="617"/>
      <c r="HVH40" s="617"/>
      <c r="HVI40" s="617"/>
      <c r="HVJ40" s="617"/>
      <c r="HVK40" s="617"/>
      <c r="HVL40" s="617"/>
      <c r="HVM40" s="617"/>
      <c r="HVN40" s="617"/>
      <c r="HVO40" s="617"/>
      <c r="HVP40" s="617"/>
      <c r="HVQ40" s="617"/>
      <c r="HVR40" s="617"/>
      <c r="HVS40" s="617"/>
      <c r="HVT40" s="617"/>
      <c r="HVU40" s="617"/>
      <c r="HVV40" s="617"/>
      <c r="HVW40" s="617"/>
      <c r="HVX40" s="617"/>
      <c r="HVY40" s="617"/>
      <c r="HVZ40" s="617"/>
      <c r="HWA40" s="617"/>
      <c r="HWB40" s="617"/>
      <c r="HWC40" s="617"/>
      <c r="HWD40" s="617"/>
      <c r="HWE40" s="617"/>
      <c r="HWF40" s="617"/>
      <c r="HWG40" s="617"/>
      <c r="HWH40" s="617"/>
      <c r="HWI40" s="617"/>
      <c r="HWJ40" s="617"/>
      <c r="HWK40" s="617"/>
      <c r="HWL40" s="617"/>
      <c r="HWM40" s="617"/>
      <c r="HWN40" s="617"/>
      <c r="HWO40" s="617"/>
      <c r="HWP40" s="617"/>
      <c r="HWQ40" s="617"/>
      <c r="HWR40" s="617"/>
      <c r="HWS40" s="617"/>
      <c r="HWT40" s="617"/>
      <c r="HWU40" s="617"/>
      <c r="HWV40" s="617"/>
      <c r="HWW40" s="617"/>
      <c r="HWX40" s="617"/>
      <c r="HWY40" s="617"/>
      <c r="HWZ40" s="617"/>
      <c r="HXA40" s="617"/>
      <c r="HXB40" s="617"/>
      <c r="HXC40" s="617"/>
      <c r="HXD40" s="617"/>
      <c r="HXE40" s="617"/>
      <c r="HXF40" s="617"/>
      <c r="HXG40" s="617"/>
      <c r="HXH40" s="617"/>
      <c r="HXI40" s="617"/>
      <c r="HXJ40" s="617"/>
      <c r="HXK40" s="617"/>
      <c r="HXL40" s="617"/>
      <c r="HXM40" s="617"/>
      <c r="HXN40" s="617"/>
      <c r="HXO40" s="617"/>
      <c r="HXP40" s="617"/>
      <c r="HXQ40" s="617"/>
      <c r="HXR40" s="617"/>
      <c r="HXS40" s="617"/>
      <c r="HXT40" s="617"/>
      <c r="HXU40" s="617"/>
      <c r="HXV40" s="617"/>
      <c r="HXW40" s="617"/>
      <c r="HXX40" s="617"/>
      <c r="HXY40" s="617"/>
      <c r="HXZ40" s="617"/>
      <c r="HYA40" s="617"/>
      <c r="HYB40" s="617"/>
      <c r="HYC40" s="617"/>
      <c r="HYD40" s="617"/>
      <c r="HYE40" s="617"/>
      <c r="HYF40" s="617"/>
      <c r="HYG40" s="617"/>
      <c r="HYH40" s="617"/>
      <c r="HYI40" s="617"/>
      <c r="HYJ40" s="617"/>
      <c r="HYK40" s="617"/>
      <c r="HYL40" s="617"/>
      <c r="HYM40" s="617"/>
      <c r="HYN40" s="617"/>
      <c r="HYO40" s="617"/>
      <c r="HYP40" s="617"/>
      <c r="HYQ40" s="617"/>
      <c r="HYR40" s="617"/>
      <c r="HYS40" s="617"/>
      <c r="HYT40" s="617"/>
      <c r="HYU40" s="617"/>
      <c r="HYV40" s="617"/>
      <c r="HYW40" s="617"/>
      <c r="HYX40" s="617"/>
      <c r="HYY40" s="617"/>
      <c r="HYZ40" s="617"/>
      <c r="HZA40" s="617"/>
      <c r="HZB40" s="617"/>
      <c r="HZC40" s="617"/>
      <c r="HZD40" s="617"/>
      <c r="HZE40" s="617"/>
      <c r="HZF40" s="617"/>
      <c r="HZG40" s="617"/>
      <c r="HZH40" s="617"/>
      <c r="HZI40" s="617"/>
      <c r="HZJ40" s="617"/>
      <c r="HZK40" s="617"/>
      <c r="HZL40" s="617"/>
      <c r="HZM40" s="617"/>
      <c r="HZN40" s="617"/>
      <c r="HZO40" s="617"/>
      <c r="HZP40" s="617"/>
      <c r="HZQ40" s="617"/>
      <c r="HZR40" s="617"/>
      <c r="HZS40" s="617"/>
      <c r="HZT40" s="617"/>
      <c r="HZU40" s="617"/>
      <c r="HZV40" s="617"/>
      <c r="HZW40" s="617"/>
      <c r="HZX40" s="617"/>
      <c r="HZY40" s="617"/>
      <c r="HZZ40" s="617"/>
      <c r="IAA40" s="617"/>
      <c r="IAB40" s="617"/>
      <c r="IAC40" s="617"/>
      <c r="IAD40" s="617"/>
      <c r="IAE40" s="617"/>
      <c r="IAF40" s="617"/>
      <c r="IAG40" s="617"/>
      <c r="IAH40" s="617"/>
      <c r="IAI40" s="617"/>
      <c r="IAJ40" s="617"/>
      <c r="IAK40" s="617"/>
      <c r="IAL40" s="617"/>
      <c r="IAM40" s="617"/>
      <c r="IAN40" s="617"/>
      <c r="IAO40" s="617"/>
      <c r="IAP40" s="617"/>
      <c r="IAQ40" s="617"/>
      <c r="IAR40" s="617"/>
      <c r="IAS40" s="617"/>
      <c r="IAT40" s="617"/>
      <c r="IAU40" s="617"/>
      <c r="IAV40" s="617"/>
      <c r="IAW40" s="617"/>
      <c r="IAX40" s="617"/>
      <c r="IAY40" s="617"/>
      <c r="IAZ40" s="617"/>
      <c r="IBA40" s="617"/>
      <c r="IBB40" s="617"/>
      <c r="IBC40" s="617"/>
      <c r="IBD40" s="617"/>
      <c r="IBE40" s="617"/>
      <c r="IBF40" s="617"/>
      <c r="IBG40" s="617"/>
      <c r="IBH40" s="617"/>
      <c r="IBI40" s="617"/>
      <c r="IBJ40" s="617"/>
      <c r="IBK40" s="617"/>
      <c r="IBL40" s="617"/>
      <c r="IBM40" s="617"/>
      <c r="IBN40" s="617"/>
      <c r="IBO40" s="617"/>
      <c r="IBP40" s="617"/>
      <c r="IBQ40" s="617"/>
      <c r="IBR40" s="617"/>
      <c r="IBS40" s="617"/>
      <c r="IBT40" s="617"/>
      <c r="IBU40" s="617"/>
      <c r="IBV40" s="617"/>
      <c r="IBW40" s="617"/>
      <c r="IBX40" s="617"/>
      <c r="IBY40" s="617"/>
      <c r="IBZ40" s="617"/>
      <c r="ICA40" s="617"/>
      <c r="ICB40" s="617"/>
      <c r="ICC40" s="617"/>
      <c r="ICD40" s="617"/>
      <c r="ICE40" s="617"/>
      <c r="ICF40" s="617"/>
      <c r="ICG40" s="617"/>
      <c r="ICH40" s="617"/>
      <c r="ICI40" s="617"/>
      <c r="ICJ40" s="617"/>
      <c r="ICK40" s="617"/>
      <c r="ICL40" s="617"/>
      <c r="ICM40" s="617"/>
      <c r="ICN40" s="617"/>
      <c r="ICO40" s="617"/>
      <c r="ICP40" s="617"/>
      <c r="ICQ40" s="617"/>
      <c r="ICR40" s="617"/>
      <c r="ICS40" s="617"/>
      <c r="ICT40" s="617"/>
      <c r="ICU40" s="617"/>
      <c r="ICV40" s="617"/>
      <c r="ICW40" s="617"/>
      <c r="ICX40" s="617"/>
      <c r="ICY40" s="617"/>
      <c r="ICZ40" s="617"/>
      <c r="IDA40" s="617"/>
      <c r="IDB40" s="617"/>
      <c r="IDC40" s="617"/>
      <c r="IDD40" s="617"/>
      <c r="IDE40" s="617"/>
      <c r="IDF40" s="617"/>
      <c r="IDG40" s="617"/>
      <c r="IDH40" s="617"/>
      <c r="IDI40" s="617"/>
      <c r="IDJ40" s="617"/>
      <c r="IDK40" s="617"/>
      <c r="IDL40" s="617"/>
      <c r="IDM40" s="617"/>
      <c r="IDN40" s="617"/>
      <c r="IDO40" s="617"/>
      <c r="IDP40" s="617"/>
      <c r="IDQ40" s="617"/>
      <c r="IDR40" s="617"/>
      <c r="IDS40" s="617"/>
      <c r="IDT40" s="617"/>
      <c r="IDU40" s="617"/>
      <c r="IDV40" s="617"/>
      <c r="IDW40" s="617"/>
      <c r="IDX40" s="617"/>
      <c r="IDY40" s="617"/>
      <c r="IDZ40" s="617"/>
      <c r="IEA40" s="617"/>
      <c r="IEB40" s="617"/>
      <c r="IEC40" s="617"/>
      <c r="IED40" s="617"/>
      <c r="IEE40" s="617"/>
      <c r="IEF40" s="617"/>
      <c r="IEG40" s="617"/>
      <c r="IEH40" s="617"/>
      <c r="IEI40" s="617"/>
      <c r="IEJ40" s="617"/>
      <c r="IEK40" s="617"/>
      <c r="IEL40" s="617"/>
      <c r="IEM40" s="617"/>
      <c r="IEN40" s="617"/>
      <c r="IEO40" s="617"/>
      <c r="IEP40" s="617"/>
      <c r="IEQ40" s="617"/>
      <c r="IER40" s="617"/>
      <c r="IES40" s="617"/>
      <c r="IET40" s="617"/>
      <c r="IEU40" s="617"/>
      <c r="IEV40" s="617"/>
      <c r="IEW40" s="617"/>
      <c r="IEX40" s="617"/>
      <c r="IEY40" s="617"/>
      <c r="IEZ40" s="617"/>
      <c r="IFA40" s="617"/>
      <c r="IFB40" s="617"/>
      <c r="IFC40" s="617"/>
      <c r="IFD40" s="617"/>
      <c r="IFE40" s="617"/>
      <c r="IFF40" s="617"/>
      <c r="IFG40" s="617"/>
      <c r="IFH40" s="617"/>
      <c r="IFI40" s="617"/>
      <c r="IFJ40" s="617"/>
      <c r="IFK40" s="617"/>
      <c r="IFL40" s="617"/>
      <c r="IFM40" s="617"/>
      <c r="IFN40" s="617"/>
      <c r="IFO40" s="617"/>
      <c r="IFP40" s="617"/>
      <c r="IFQ40" s="617"/>
      <c r="IFR40" s="617"/>
      <c r="IFS40" s="617"/>
      <c r="IFT40" s="617"/>
      <c r="IFU40" s="617"/>
      <c r="IFV40" s="617"/>
      <c r="IFW40" s="617"/>
      <c r="IFX40" s="617"/>
      <c r="IFY40" s="617"/>
      <c r="IFZ40" s="617"/>
      <c r="IGA40" s="617"/>
      <c r="IGB40" s="617"/>
      <c r="IGC40" s="617"/>
      <c r="IGD40" s="617"/>
      <c r="IGE40" s="617"/>
      <c r="IGF40" s="617"/>
      <c r="IGG40" s="617"/>
      <c r="IGH40" s="617"/>
      <c r="IGI40" s="617"/>
      <c r="IGJ40" s="617"/>
      <c r="IGK40" s="617"/>
      <c r="IGL40" s="617"/>
      <c r="IGM40" s="617"/>
      <c r="IGN40" s="617"/>
      <c r="IGO40" s="617"/>
      <c r="IGP40" s="617"/>
      <c r="IGQ40" s="617"/>
      <c r="IGR40" s="617"/>
      <c r="IGS40" s="617"/>
      <c r="IGT40" s="617"/>
      <c r="IGU40" s="617"/>
      <c r="IGV40" s="617"/>
      <c r="IGW40" s="617"/>
      <c r="IGX40" s="617"/>
      <c r="IGY40" s="617"/>
      <c r="IGZ40" s="617"/>
      <c r="IHA40" s="617"/>
      <c r="IHB40" s="617"/>
      <c r="IHC40" s="617"/>
      <c r="IHD40" s="617"/>
      <c r="IHE40" s="617"/>
      <c r="IHF40" s="617"/>
      <c r="IHG40" s="617"/>
      <c r="IHH40" s="617"/>
      <c r="IHI40" s="617"/>
      <c r="IHJ40" s="617"/>
      <c r="IHK40" s="617"/>
      <c r="IHL40" s="617"/>
      <c r="IHM40" s="617"/>
      <c r="IHN40" s="617"/>
      <c r="IHO40" s="617"/>
      <c r="IHP40" s="617"/>
      <c r="IHQ40" s="617"/>
      <c r="IHR40" s="617"/>
      <c r="IHS40" s="617"/>
      <c r="IHT40" s="617"/>
      <c r="IHU40" s="617"/>
      <c r="IHV40" s="617"/>
      <c r="IHW40" s="617"/>
      <c r="IHX40" s="617"/>
      <c r="IHY40" s="617"/>
      <c r="IHZ40" s="617"/>
      <c r="IIA40" s="617"/>
      <c r="IIB40" s="617"/>
      <c r="IIC40" s="617"/>
      <c r="IID40" s="617"/>
      <c r="IIE40" s="617"/>
      <c r="IIF40" s="617"/>
      <c r="IIG40" s="617"/>
      <c r="IIH40" s="617"/>
      <c r="III40" s="617"/>
      <c r="IIJ40" s="617"/>
      <c r="IIK40" s="617"/>
      <c r="IIL40" s="617"/>
      <c r="IIM40" s="617"/>
      <c r="IIN40" s="617"/>
      <c r="IIO40" s="617"/>
      <c r="IIP40" s="617"/>
      <c r="IIQ40" s="617"/>
      <c r="IIR40" s="617"/>
      <c r="IIS40" s="617"/>
      <c r="IIT40" s="617"/>
      <c r="IIU40" s="617"/>
      <c r="IIV40" s="617"/>
      <c r="IIW40" s="617"/>
      <c r="IIX40" s="617"/>
      <c r="IIY40" s="617"/>
      <c r="IIZ40" s="617"/>
      <c r="IJA40" s="617"/>
      <c r="IJB40" s="617"/>
      <c r="IJC40" s="617"/>
      <c r="IJD40" s="617"/>
      <c r="IJE40" s="617"/>
      <c r="IJF40" s="617"/>
      <c r="IJG40" s="617"/>
      <c r="IJH40" s="617"/>
      <c r="IJI40" s="617"/>
      <c r="IJJ40" s="617"/>
      <c r="IJK40" s="617"/>
      <c r="IJL40" s="617"/>
      <c r="IJM40" s="617"/>
      <c r="IJN40" s="617"/>
      <c r="IJO40" s="617"/>
      <c r="IJP40" s="617"/>
      <c r="IJQ40" s="617"/>
      <c r="IJR40" s="617"/>
      <c r="IJS40" s="617"/>
      <c r="IJT40" s="617"/>
      <c r="IJU40" s="617"/>
      <c r="IJV40" s="617"/>
      <c r="IJW40" s="617"/>
      <c r="IJX40" s="617"/>
      <c r="IJY40" s="617"/>
      <c r="IJZ40" s="617"/>
      <c r="IKA40" s="617"/>
      <c r="IKB40" s="617"/>
      <c r="IKC40" s="617"/>
      <c r="IKD40" s="617"/>
      <c r="IKE40" s="617"/>
      <c r="IKF40" s="617"/>
      <c r="IKG40" s="617"/>
      <c r="IKH40" s="617"/>
      <c r="IKI40" s="617"/>
      <c r="IKJ40" s="617"/>
      <c r="IKK40" s="617"/>
      <c r="IKL40" s="617"/>
      <c r="IKM40" s="617"/>
      <c r="IKN40" s="617"/>
      <c r="IKO40" s="617"/>
      <c r="IKP40" s="617"/>
      <c r="IKQ40" s="617"/>
      <c r="IKR40" s="617"/>
      <c r="IKS40" s="617"/>
      <c r="IKT40" s="617"/>
      <c r="IKU40" s="617"/>
      <c r="IKV40" s="617"/>
      <c r="IKW40" s="617"/>
      <c r="IKX40" s="617"/>
      <c r="IKY40" s="617"/>
      <c r="IKZ40" s="617"/>
      <c r="ILA40" s="617"/>
      <c r="ILB40" s="617"/>
      <c r="ILC40" s="617"/>
      <c r="ILD40" s="617"/>
      <c r="ILE40" s="617"/>
      <c r="ILF40" s="617"/>
      <c r="ILG40" s="617"/>
      <c r="ILH40" s="617"/>
      <c r="ILI40" s="617"/>
      <c r="ILJ40" s="617"/>
      <c r="ILK40" s="617"/>
      <c r="ILL40" s="617"/>
      <c r="ILM40" s="617"/>
      <c r="ILN40" s="617"/>
      <c r="ILO40" s="617"/>
      <c r="ILP40" s="617"/>
      <c r="ILQ40" s="617"/>
      <c r="ILR40" s="617"/>
      <c r="ILS40" s="617"/>
      <c r="ILT40" s="617"/>
      <c r="ILU40" s="617"/>
      <c r="ILV40" s="617"/>
      <c r="ILW40" s="617"/>
      <c r="ILX40" s="617"/>
      <c r="ILY40" s="617"/>
      <c r="ILZ40" s="617"/>
      <c r="IMA40" s="617"/>
      <c r="IMB40" s="617"/>
      <c r="IMC40" s="617"/>
      <c r="IMD40" s="617"/>
      <c r="IME40" s="617"/>
      <c r="IMF40" s="617"/>
      <c r="IMG40" s="617"/>
      <c r="IMH40" s="617"/>
      <c r="IMI40" s="617"/>
      <c r="IMJ40" s="617"/>
      <c r="IMK40" s="617"/>
      <c r="IML40" s="617"/>
      <c r="IMM40" s="617"/>
      <c r="IMN40" s="617"/>
      <c r="IMO40" s="617"/>
      <c r="IMP40" s="617"/>
      <c r="IMQ40" s="617"/>
      <c r="IMR40" s="617"/>
      <c r="IMS40" s="617"/>
      <c r="IMT40" s="617"/>
      <c r="IMU40" s="617"/>
      <c r="IMV40" s="617"/>
      <c r="IMW40" s="617"/>
      <c r="IMX40" s="617"/>
      <c r="IMY40" s="617"/>
      <c r="IMZ40" s="617"/>
      <c r="INA40" s="617"/>
      <c r="INB40" s="617"/>
      <c r="INC40" s="617"/>
      <c r="IND40" s="617"/>
      <c r="INE40" s="617"/>
      <c r="INF40" s="617"/>
      <c r="ING40" s="617"/>
      <c r="INH40" s="617"/>
      <c r="INI40" s="617"/>
      <c r="INJ40" s="617"/>
      <c r="INK40" s="617"/>
      <c r="INL40" s="617"/>
      <c r="INM40" s="617"/>
      <c r="INN40" s="617"/>
      <c r="INO40" s="617"/>
      <c r="INP40" s="617"/>
      <c r="INQ40" s="617"/>
      <c r="INR40" s="617"/>
      <c r="INS40" s="617"/>
      <c r="INT40" s="617"/>
      <c r="INU40" s="617"/>
      <c r="INV40" s="617"/>
      <c r="INW40" s="617"/>
      <c r="INX40" s="617"/>
      <c r="INY40" s="617"/>
      <c r="INZ40" s="617"/>
      <c r="IOA40" s="617"/>
      <c r="IOB40" s="617"/>
      <c r="IOC40" s="617"/>
      <c r="IOD40" s="617"/>
      <c r="IOE40" s="617"/>
      <c r="IOF40" s="617"/>
      <c r="IOG40" s="617"/>
      <c r="IOH40" s="617"/>
      <c r="IOI40" s="617"/>
      <c r="IOJ40" s="617"/>
      <c r="IOK40" s="617"/>
      <c r="IOL40" s="617"/>
      <c r="IOM40" s="617"/>
      <c r="ION40" s="617"/>
      <c r="IOO40" s="617"/>
      <c r="IOP40" s="617"/>
      <c r="IOQ40" s="617"/>
      <c r="IOR40" s="617"/>
      <c r="IOS40" s="617"/>
      <c r="IOT40" s="617"/>
      <c r="IOU40" s="617"/>
      <c r="IOV40" s="617"/>
      <c r="IOW40" s="617"/>
      <c r="IOX40" s="617"/>
      <c r="IOY40" s="617"/>
      <c r="IOZ40" s="617"/>
      <c r="IPA40" s="617"/>
      <c r="IPB40" s="617"/>
      <c r="IPC40" s="617"/>
      <c r="IPD40" s="617"/>
      <c r="IPE40" s="617"/>
      <c r="IPF40" s="617"/>
      <c r="IPG40" s="617"/>
      <c r="IPH40" s="617"/>
      <c r="IPI40" s="617"/>
      <c r="IPJ40" s="617"/>
      <c r="IPK40" s="617"/>
      <c r="IPL40" s="617"/>
      <c r="IPM40" s="617"/>
      <c r="IPN40" s="617"/>
      <c r="IPO40" s="617"/>
      <c r="IPP40" s="617"/>
      <c r="IPQ40" s="617"/>
      <c r="IPR40" s="617"/>
      <c r="IPS40" s="617"/>
      <c r="IPT40" s="617"/>
      <c r="IPU40" s="617"/>
      <c r="IPV40" s="617"/>
      <c r="IPW40" s="617"/>
      <c r="IPX40" s="617"/>
      <c r="IPY40" s="617"/>
      <c r="IPZ40" s="617"/>
      <c r="IQA40" s="617"/>
      <c r="IQB40" s="617"/>
      <c r="IQC40" s="617"/>
      <c r="IQD40" s="617"/>
      <c r="IQE40" s="617"/>
      <c r="IQF40" s="617"/>
      <c r="IQG40" s="617"/>
      <c r="IQH40" s="617"/>
      <c r="IQI40" s="617"/>
      <c r="IQJ40" s="617"/>
      <c r="IQK40" s="617"/>
      <c r="IQL40" s="617"/>
      <c r="IQM40" s="617"/>
      <c r="IQN40" s="617"/>
      <c r="IQO40" s="617"/>
      <c r="IQP40" s="617"/>
      <c r="IQQ40" s="617"/>
      <c r="IQR40" s="617"/>
      <c r="IQS40" s="617"/>
      <c r="IQT40" s="617"/>
      <c r="IQU40" s="617"/>
      <c r="IQV40" s="617"/>
      <c r="IQW40" s="617"/>
      <c r="IQX40" s="617"/>
      <c r="IQY40" s="617"/>
      <c r="IQZ40" s="617"/>
      <c r="IRA40" s="617"/>
      <c r="IRB40" s="617"/>
      <c r="IRC40" s="617"/>
      <c r="IRD40" s="617"/>
      <c r="IRE40" s="617"/>
      <c r="IRF40" s="617"/>
      <c r="IRG40" s="617"/>
      <c r="IRH40" s="617"/>
      <c r="IRI40" s="617"/>
      <c r="IRJ40" s="617"/>
      <c r="IRK40" s="617"/>
      <c r="IRL40" s="617"/>
      <c r="IRM40" s="617"/>
      <c r="IRN40" s="617"/>
      <c r="IRO40" s="617"/>
      <c r="IRP40" s="617"/>
      <c r="IRQ40" s="617"/>
      <c r="IRR40" s="617"/>
      <c r="IRS40" s="617"/>
      <c r="IRT40" s="617"/>
      <c r="IRU40" s="617"/>
      <c r="IRV40" s="617"/>
      <c r="IRW40" s="617"/>
      <c r="IRX40" s="617"/>
      <c r="IRY40" s="617"/>
      <c r="IRZ40" s="617"/>
      <c r="ISA40" s="617"/>
      <c r="ISB40" s="617"/>
      <c r="ISC40" s="617"/>
      <c r="ISD40" s="617"/>
      <c r="ISE40" s="617"/>
      <c r="ISF40" s="617"/>
      <c r="ISG40" s="617"/>
      <c r="ISH40" s="617"/>
      <c r="ISI40" s="617"/>
      <c r="ISJ40" s="617"/>
      <c r="ISK40" s="617"/>
      <c r="ISL40" s="617"/>
      <c r="ISM40" s="617"/>
      <c r="ISN40" s="617"/>
      <c r="ISO40" s="617"/>
      <c r="ISP40" s="617"/>
      <c r="ISQ40" s="617"/>
      <c r="ISR40" s="617"/>
      <c r="ISS40" s="617"/>
      <c r="IST40" s="617"/>
      <c r="ISU40" s="617"/>
      <c r="ISV40" s="617"/>
      <c r="ISW40" s="617"/>
      <c r="ISX40" s="617"/>
      <c r="ISY40" s="617"/>
      <c r="ISZ40" s="617"/>
      <c r="ITA40" s="617"/>
      <c r="ITB40" s="617"/>
      <c r="ITC40" s="617"/>
      <c r="ITD40" s="617"/>
      <c r="ITE40" s="617"/>
      <c r="ITF40" s="617"/>
      <c r="ITG40" s="617"/>
      <c r="ITH40" s="617"/>
      <c r="ITI40" s="617"/>
      <c r="ITJ40" s="617"/>
      <c r="ITK40" s="617"/>
      <c r="ITL40" s="617"/>
      <c r="ITM40" s="617"/>
      <c r="ITN40" s="617"/>
      <c r="ITO40" s="617"/>
      <c r="ITP40" s="617"/>
      <c r="ITQ40" s="617"/>
      <c r="ITR40" s="617"/>
      <c r="ITS40" s="617"/>
      <c r="ITT40" s="617"/>
      <c r="ITU40" s="617"/>
      <c r="ITV40" s="617"/>
      <c r="ITW40" s="617"/>
      <c r="ITX40" s="617"/>
      <c r="ITY40" s="617"/>
      <c r="ITZ40" s="617"/>
      <c r="IUA40" s="617"/>
      <c r="IUB40" s="617"/>
      <c r="IUC40" s="617"/>
      <c r="IUD40" s="617"/>
      <c r="IUE40" s="617"/>
      <c r="IUF40" s="617"/>
      <c r="IUG40" s="617"/>
      <c r="IUH40" s="617"/>
      <c r="IUI40" s="617"/>
      <c r="IUJ40" s="617"/>
      <c r="IUK40" s="617"/>
      <c r="IUL40" s="617"/>
      <c r="IUM40" s="617"/>
      <c r="IUN40" s="617"/>
      <c r="IUO40" s="617"/>
      <c r="IUP40" s="617"/>
      <c r="IUQ40" s="617"/>
      <c r="IUR40" s="617"/>
      <c r="IUS40" s="617"/>
      <c r="IUT40" s="617"/>
      <c r="IUU40" s="617"/>
      <c r="IUV40" s="617"/>
      <c r="IUW40" s="617"/>
      <c r="IUX40" s="617"/>
      <c r="IUY40" s="617"/>
      <c r="IUZ40" s="617"/>
      <c r="IVA40" s="617"/>
      <c r="IVB40" s="617"/>
      <c r="IVC40" s="617"/>
      <c r="IVD40" s="617"/>
      <c r="IVE40" s="617"/>
      <c r="IVF40" s="617"/>
      <c r="IVG40" s="617"/>
      <c r="IVH40" s="617"/>
      <c r="IVI40" s="617"/>
      <c r="IVJ40" s="617"/>
      <c r="IVK40" s="617"/>
      <c r="IVL40" s="617"/>
      <c r="IVM40" s="617"/>
      <c r="IVN40" s="617"/>
      <c r="IVO40" s="617"/>
      <c r="IVP40" s="617"/>
      <c r="IVQ40" s="617"/>
      <c r="IVR40" s="617"/>
      <c r="IVS40" s="617"/>
      <c r="IVT40" s="617"/>
      <c r="IVU40" s="617"/>
      <c r="IVV40" s="617"/>
      <c r="IVW40" s="617"/>
      <c r="IVX40" s="617"/>
      <c r="IVY40" s="617"/>
      <c r="IVZ40" s="617"/>
      <c r="IWA40" s="617"/>
      <c r="IWB40" s="617"/>
      <c r="IWC40" s="617"/>
      <c r="IWD40" s="617"/>
      <c r="IWE40" s="617"/>
      <c r="IWF40" s="617"/>
      <c r="IWG40" s="617"/>
      <c r="IWH40" s="617"/>
      <c r="IWI40" s="617"/>
      <c r="IWJ40" s="617"/>
      <c r="IWK40" s="617"/>
      <c r="IWL40" s="617"/>
      <c r="IWM40" s="617"/>
      <c r="IWN40" s="617"/>
      <c r="IWO40" s="617"/>
      <c r="IWP40" s="617"/>
      <c r="IWQ40" s="617"/>
      <c r="IWR40" s="617"/>
      <c r="IWS40" s="617"/>
      <c r="IWT40" s="617"/>
      <c r="IWU40" s="617"/>
      <c r="IWV40" s="617"/>
      <c r="IWW40" s="617"/>
      <c r="IWX40" s="617"/>
      <c r="IWY40" s="617"/>
      <c r="IWZ40" s="617"/>
      <c r="IXA40" s="617"/>
      <c r="IXB40" s="617"/>
      <c r="IXC40" s="617"/>
      <c r="IXD40" s="617"/>
      <c r="IXE40" s="617"/>
      <c r="IXF40" s="617"/>
      <c r="IXG40" s="617"/>
      <c r="IXH40" s="617"/>
      <c r="IXI40" s="617"/>
      <c r="IXJ40" s="617"/>
      <c r="IXK40" s="617"/>
      <c r="IXL40" s="617"/>
      <c r="IXM40" s="617"/>
      <c r="IXN40" s="617"/>
      <c r="IXO40" s="617"/>
      <c r="IXP40" s="617"/>
      <c r="IXQ40" s="617"/>
      <c r="IXR40" s="617"/>
      <c r="IXS40" s="617"/>
      <c r="IXT40" s="617"/>
      <c r="IXU40" s="617"/>
      <c r="IXV40" s="617"/>
      <c r="IXW40" s="617"/>
      <c r="IXX40" s="617"/>
      <c r="IXY40" s="617"/>
      <c r="IXZ40" s="617"/>
      <c r="IYA40" s="617"/>
      <c r="IYB40" s="617"/>
      <c r="IYC40" s="617"/>
      <c r="IYD40" s="617"/>
      <c r="IYE40" s="617"/>
      <c r="IYF40" s="617"/>
      <c r="IYG40" s="617"/>
      <c r="IYH40" s="617"/>
      <c r="IYI40" s="617"/>
      <c r="IYJ40" s="617"/>
      <c r="IYK40" s="617"/>
      <c r="IYL40" s="617"/>
      <c r="IYM40" s="617"/>
      <c r="IYN40" s="617"/>
      <c r="IYO40" s="617"/>
      <c r="IYP40" s="617"/>
      <c r="IYQ40" s="617"/>
      <c r="IYR40" s="617"/>
      <c r="IYS40" s="617"/>
      <c r="IYT40" s="617"/>
      <c r="IYU40" s="617"/>
      <c r="IYV40" s="617"/>
      <c r="IYW40" s="617"/>
      <c r="IYX40" s="617"/>
      <c r="IYY40" s="617"/>
      <c r="IYZ40" s="617"/>
      <c r="IZA40" s="617"/>
      <c r="IZB40" s="617"/>
      <c r="IZC40" s="617"/>
      <c r="IZD40" s="617"/>
      <c r="IZE40" s="617"/>
      <c r="IZF40" s="617"/>
      <c r="IZG40" s="617"/>
      <c r="IZH40" s="617"/>
      <c r="IZI40" s="617"/>
      <c r="IZJ40" s="617"/>
      <c r="IZK40" s="617"/>
      <c r="IZL40" s="617"/>
      <c r="IZM40" s="617"/>
      <c r="IZN40" s="617"/>
      <c r="IZO40" s="617"/>
      <c r="IZP40" s="617"/>
      <c r="IZQ40" s="617"/>
      <c r="IZR40" s="617"/>
      <c r="IZS40" s="617"/>
      <c r="IZT40" s="617"/>
      <c r="IZU40" s="617"/>
      <c r="IZV40" s="617"/>
      <c r="IZW40" s="617"/>
      <c r="IZX40" s="617"/>
      <c r="IZY40" s="617"/>
      <c r="IZZ40" s="617"/>
      <c r="JAA40" s="617"/>
      <c r="JAB40" s="617"/>
      <c r="JAC40" s="617"/>
      <c r="JAD40" s="617"/>
      <c r="JAE40" s="617"/>
      <c r="JAF40" s="617"/>
      <c r="JAG40" s="617"/>
      <c r="JAH40" s="617"/>
      <c r="JAI40" s="617"/>
      <c r="JAJ40" s="617"/>
      <c r="JAK40" s="617"/>
      <c r="JAL40" s="617"/>
      <c r="JAM40" s="617"/>
      <c r="JAN40" s="617"/>
      <c r="JAO40" s="617"/>
      <c r="JAP40" s="617"/>
      <c r="JAQ40" s="617"/>
      <c r="JAR40" s="617"/>
      <c r="JAS40" s="617"/>
      <c r="JAT40" s="617"/>
      <c r="JAU40" s="617"/>
      <c r="JAV40" s="617"/>
      <c r="JAW40" s="617"/>
      <c r="JAX40" s="617"/>
      <c r="JAY40" s="617"/>
      <c r="JAZ40" s="617"/>
      <c r="JBA40" s="617"/>
      <c r="JBB40" s="617"/>
      <c r="JBC40" s="617"/>
      <c r="JBD40" s="617"/>
      <c r="JBE40" s="617"/>
      <c r="JBF40" s="617"/>
      <c r="JBG40" s="617"/>
      <c r="JBH40" s="617"/>
      <c r="JBI40" s="617"/>
      <c r="JBJ40" s="617"/>
      <c r="JBK40" s="617"/>
      <c r="JBL40" s="617"/>
      <c r="JBM40" s="617"/>
      <c r="JBN40" s="617"/>
      <c r="JBO40" s="617"/>
      <c r="JBP40" s="617"/>
      <c r="JBQ40" s="617"/>
      <c r="JBR40" s="617"/>
      <c r="JBS40" s="617"/>
      <c r="JBT40" s="617"/>
      <c r="JBU40" s="617"/>
      <c r="JBV40" s="617"/>
      <c r="JBW40" s="617"/>
      <c r="JBX40" s="617"/>
      <c r="JBY40" s="617"/>
      <c r="JBZ40" s="617"/>
      <c r="JCA40" s="617"/>
      <c r="JCB40" s="617"/>
      <c r="JCC40" s="617"/>
      <c r="JCD40" s="617"/>
      <c r="JCE40" s="617"/>
      <c r="JCF40" s="617"/>
      <c r="JCG40" s="617"/>
      <c r="JCH40" s="617"/>
      <c r="JCI40" s="617"/>
      <c r="JCJ40" s="617"/>
      <c r="JCK40" s="617"/>
      <c r="JCL40" s="617"/>
      <c r="JCM40" s="617"/>
      <c r="JCN40" s="617"/>
      <c r="JCO40" s="617"/>
      <c r="JCP40" s="617"/>
      <c r="JCQ40" s="617"/>
      <c r="JCR40" s="617"/>
      <c r="JCS40" s="617"/>
      <c r="JCT40" s="617"/>
      <c r="JCU40" s="617"/>
      <c r="JCV40" s="617"/>
      <c r="JCW40" s="617"/>
      <c r="JCX40" s="617"/>
      <c r="JCY40" s="617"/>
      <c r="JCZ40" s="617"/>
      <c r="JDA40" s="617"/>
      <c r="JDB40" s="617"/>
      <c r="JDC40" s="617"/>
      <c r="JDD40" s="617"/>
      <c r="JDE40" s="617"/>
      <c r="JDF40" s="617"/>
      <c r="JDG40" s="617"/>
      <c r="JDH40" s="617"/>
      <c r="JDI40" s="617"/>
      <c r="JDJ40" s="617"/>
      <c r="JDK40" s="617"/>
      <c r="JDL40" s="617"/>
      <c r="JDM40" s="617"/>
      <c r="JDN40" s="617"/>
      <c r="JDO40" s="617"/>
      <c r="JDP40" s="617"/>
      <c r="JDQ40" s="617"/>
      <c r="JDR40" s="617"/>
      <c r="JDS40" s="617"/>
      <c r="JDT40" s="617"/>
      <c r="JDU40" s="617"/>
      <c r="JDV40" s="617"/>
      <c r="JDW40" s="617"/>
      <c r="JDX40" s="617"/>
      <c r="JDY40" s="617"/>
      <c r="JDZ40" s="617"/>
      <c r="JEA40" s="617"/>
      <c r="JEB40" s="617"/>
      <c r="JEC40" s="617"/>
      <c r="JED40" s="617"/>
      <c r="JEE40" s="617"/>
      <c r="JEF40" s="617"/>
      <c r="JEG40" s="617"/>
      <c r="JEH40" s="617"/>
      <c r="JEI40" s="617"/>
      <c r="JEJ40" s="617"/>
      <c r="JEK40" s="617"/>
      <c r="JEL40" s="617"/>
      <c r="JEM40" s="617"/>
      <c r="JEN40" s="617"/>
      <c r="JEO40" s="617"/>
      <c r="JEP40" s="617"/>
      <c r="JEQ40" s="617"/>
      <c r="JER40" s="617"/>
      <c r="JES40" s="617"/>
      <c r="JET40" s="617"/>
      <c r="JEU40" s="617"/>
      <c r="JEV40" s="617"/>
      <c r="JEW40" s="617"/>
      <c r="JEX40" s="617"/>
      <c r="JEY40" s="617"/>
      <c r="JEZ40" s="617"/>
      <c r="JFA40" s="617"/>
      <c r="JFB40" s="617"/>
      <c r="JFC40" s="617"/>
      <c r="JFD40" s="617"/>
      <c r="JFE40" s="617"/>
      <c r="JFF40" s="617"/>
      <c r="JFG40" s="617"/>
      <c r="JFH40" s="617"/>
      <c r="JFI40" s="617"/>
      <c r="JFJ40" s="617"/>
      <c r="JFK40" s="617"/>
      <c r="JFL40" s="617"/>
      <c r="JFM40" s="617"/>
      <c r="JFN40" s="617"/>
      <c r="JFO40" s="617"/>
      <c r="JFP40" s="617"/>
      <c r="JFQ40" s="617"/>
      <c r="JFR40" s="617"/>
      <c r="JFS40" s="617"/>
      <c r="JFT40" s="617"/>
      <c r="JFU40" s="617"/>
      <c r="JFV40" s="617"/>
      <c r="JFW40" s="617"/>
      <c r="JFX40" s="617"/>
      <c r="JFY40" s="617"/>
      <c r="JFZ40" s="617"/>
      <c r="JGA40" s="617"/>
      <c r="JGB40" s="617"/>
      <c r="JGC40" s="617"/>
      <c r="JGD40" s="617"/>
      <c r="JGE40" s="617"/>
      <c r="JGF40" s="617"/>
      <c r="JGG40" s="617"/>
      <c r="JGH40" s="617"/>
      <c r="JGI40" s="617"/>
      <c r="JGJ40" s="617"/>
      <c r="JGK40" s="617"/>
      <c r="JGL40" s="617"/>
      <c r="JGM40" s="617"/>
      <c r="JGN40" s="617"/>
      <c r="JGO40" s="617"/>
      <c r="JGP40" s="617"/>
      <c r="JGQ40" s="617"/>
      <c r="JGR40" s="617"/>
      <c r="JGS40" s="617"/>
      <c r="JGT40" s="617"/>
      <c r="JGU40" s="617"/>
      <c r="JGV40" s="617"/>
      <c r="JGW40" s="617"/>
      <c r="JGX40" s="617"/>
      <c r="JGY40" s="617"/>
      <c r="JGZ40" s="617"/>
      <c r="JHA40" s="617"/>
      <c r="JHB40" s="617"/>
      <c r="JHC40" s="617"/>
      <c r="JHD40" s="617"/>
      <c r="JHE40" s="617"/>
      <c r="JHF40" s="617"/>
      <c r="JHG40" s="617"/>
      <c r="JHH40" s="617"/>
      <c r="JHI40" s="617"/>
      <c r="JHJ40" s="617"/>
      <c r="JHK40" s="617"/>
      <c r="JHL40" s="617"/>
      <c r="JHM40" s="617"/>
      <c r="JHN40" s="617"/>
      <c r="JHO40" s="617"/>
      <c r="JHP40" s="617"/>
      <c r="JHQ40" s="617"/>
      <c r="JHR40" s="617"/>
      <c r="JHS40" s="617"/>
      <c r="JHT40" s="617"/>
      <c r="JHU40" s="617"/>
      <c r="JHV40" s="617"/>
      <c r="JHW40" s="617"/>
      <c r="JHX40" s="617"/>
      <c r="JHY40" s="617"/>
      <c r="JHZ40" s="617"/>
      <c r="JIA40" s="617"/>
      <c r="JIB40" s="617"/>
      <c r="JIC40" s="617"/>
      <c r="JID40" s="617"/>
      <c r="JIE40" s="617"/>
      <c r="JIF40" s="617"/>
      <c r="JIG40" s="617"/>
      <c r="JIH40" s="617"/>
      <c r="JII40" s="617"/>
      <c r="JIJ40" s="617"/>
      <c r="JIK40" s="617"/>
      <c r="JIL40" s="617"/>
      <c r="JIM40" s="617"/>
      <c r="JIN40" s="617"/>
      <c r="JIO40" s="617"/>
      <c r="JIP40" s="617"/>
      <c r="JIQ40" s="617"/>
      <c r="JIR40" s="617"/>
      <c r="JIS40" s="617"/>
      <c r="JIT40" s="617"/>
      <c r="JIU40" s="617"/>
      <c r="JIV40" s="617"/>
      <c r="JIW40" s="617"/>
      <c r="JIX40" s="617"/>
      <c r="JIY40" s="617"/>
      <c r="JIZ40" s="617"/>
      <c r="JJA40" s="617"/>
      <c r="JJB40" s="617"/>
      <c r="JJC40" s="617"/>
      <c r="JJD40" s="617"/>
      <c r="JJE40" s="617"/>
      <c r="JJF40" s="617"/>
      <c r="JJG40" s="617"/>
      <c r="JJH40" s="617"/>
      <c r="JJI40" s="617"/>
      <c r="JJJ40" s="617"/>
      <c r="JJK40" s="617"/>
      <c r="JJL40" s="617"/>
      <c r="JJM40" s="617"/>
      <c r="JJN40" s="617"/>
      <c r="JJO40" s="617"/>
      <c r="JJP40" s="617"/>
      <c r="JJQ40" s="617"/>
      <c r="JJR40" s="617"/>
      <c r="JJS40" s="617"/>
      <c r="JJT40" s="617"/>
      <c r="JJU40" s="617"/>
      <c r="JJV40" s="617"/>
      <c r="JJW40" s="617"/>
      <c r="JJX40" s="617"/>
      <c r="JJY40" s="617"/>
      <c r="JJZ40" s="617"/>
      <c r="JKA40" s="617"/>
      <c r="JKB40" s="617"/>
      <c r="JKC40" s="617"/>
      <c r="JKD40" s="617"/>
      <c r="JKE40" s="617"/>
      <c r="JKF40" s="617"/>
      <c r="JKG40" s="617"/>
      <c r="JKH40" s="617"/>
      <c r="JKI40" s="617"/>
      <c r="JKJ40" s="617"/>
      <c r="JKK40" s="617"/>
      <c r="JKL40" s="617"/>
      <c r="JKM40" s="617"/>
      <c r="JKN40" s="617"/>
      <c r="JKO40" s="617"/>
      <c r="JKP40" s="617"/>
      <c r="JKQ40" s="617"/>
      <c r="JKR40" s="617"/>
      <c r="JKS40" s="617"/>
      <c r="JKT40" s="617"/>
      <c r="JKU40" s="617"/>
      <c r="JKV40" s="617"/>
      <c r="JKW40" s="617"/>
      <c r="JKX40" s="617"/>
      <c r="JKY40" s="617"/>
      <c r="JKZ40" s="617"/>
      <c r="JLA40" s="617"/>
      <c r="JLB40" s="617"/>
      <c r="JLC40" s="617"/>
      <c r="JLD40" s="617"/>
      <c r="JLE40" s="617"/>
      <c r="JLF40" s="617"/>
      <c r="JLG40" s="617"/>
      <c r="JLH40" s="617"/>
      <c r="JLI40" s="617"/>
      <c r="JLJ40" s="617"/>
      <c r="JLK40" s="617"/>
      <c r="JLL40" s="617"/>
      <c r="JLM40" s="617"/>
      <c r="JLN40" s="617"/>
      <c r="JLO40" s="617"/>
      <c r="JLP40" s="617"/>
      <c r="JLQ40" s="617"/>
      <c r="JLR40" s="617"/>
      <c r="JLS40" s="617"/>
      <c r="JLT40" s="617"/>
      <c r="JLU40" s="617"/>
      <c r="JLV40" s="617"/>
      <c r="JLW40" s="617"/>
      <c r="JLX40" s="617"/>
      <c r="JLY40" s="617"/>
      <c r="JLZ40" s="617"/>
      <c r="JMA40" s="617"/>
      <c r="JMB40" s="617"/>
      <c r="JMC40" s="617"/>
      <c r="JMD40" s="617"/>
      <c r="JME40" s="617"/>
      <c r="JMF40" s="617"/>
      <c r="JMG40" s="617"/>
      <c r="JMH40" s="617"/>
      <c r="JMI40" s="617"/>
      <c r="JMJ40" s="617"/>
      <c r="JMK40" s="617"/>
      <c r="JML40" s="617"/>
      <c r="JMM40" s="617"/>
      <c r="JMN40" s="617"/>
      <c r="JMO40" s="617"/>
      <c r="JMP40" s="617"/>
      <c r="JMQ40" s="617"/>
      <c r="JMR40" s="617"/>
      <c r="JMS40" s="617"/>
      <c r="JMT40" s="617"/>
      <c r="JMU40" s="617"/>
      <c r="JMV40" s="617"/>
      <c r="JMW40" s="617"/>
      <c r="JMX40" s="617"/>
      <c r="JMY40" s="617"/>
      <c r="JMZ40" s="617"/>
      <c r="JNA40" s="617"/>
      <c r="JNB40" s="617"/>
      <c r="JNC40" s="617"/>
      <c r="JND40" s="617"/>
      <c r="JNE40" s="617"/>
      <c r="JNF40" s="617"/>
      <c r="JNG40" s="617"/>
      <c r="JNH40" s="617"/>
      <c r="JNI40" s="617"/>
      <c r="JNJ40" s="617"/>
      <c r="JNK40" s="617"/>
      <c r="JNL40" s="617"/>
      <c r="JNM40" s="617"/>
      <c r="JNN40" s="617"/>
      <c r="JNO40" s="617"/>
      <c r="JNP40" s="617"/>
      <c r="JNQ40" s="617"/>
      <c r="JNR40" s="617"/>
      <c r="JNS40" s="617"/>
      <c r="JNT40" s="617"/>
      <c r="JNU40" s="617"/>
      <c r="JNV40" s="617"/>
      <c r="JNW40" s="617"/>
      <c r="JNX40" s="617"/>
      <c r="JNY40" s="617"/>
      <c r="JNZ40" s="617"/>
      <c r="JOA40" s="617"/>
      <c r="JOB40" s="617"/>
      <c r="JOC40" s="617"/>
      <c r="JOD40" s="617"/>
      <c r="JOE40" s="617"/>
      <c r="JOF40" s="617"/>
      <c r="JOG40" s="617"/>
      <c r="JOH40" s="617"/>
      <c r="JOI40" s="617"/>
      <c r="JOJ40" s="617"/>
      <c r="JOK40" s="617"/>
      <c r="JOL40" s="617"/>
      <c r="JOM40" s="617"/>
      <c r="JON40" s="617"/>
      <c r="JOO40" s="617"/>
      <c r="JOP40" s="617"/>
      <c r="JOQ40" s="617"/>
      <c r="JOR40" s="617"/>
      <c r="JOS40" s="617"/>
      <c r="JOT40" s="617"/>
      <c r="JOU40" s="617"/>
      <c r="JOV40" s="617"/>
      <c r="JOW40" s="617"/>
      <c r="JOX40" s="617"/>
      <c r="JOY40" s="617"/>
      <c r="JOZ40" s="617"/>
      <c r="JPA40" s="617"/>
      <c r="JPB40" s="617"/>
      <c r="JPC40" s="617"/>
      <c r="JPD40" s="617"/>
      <c r="JPE40" s="617"/>
      <c r="JPF40" s="617"/>
      <c r="JPG40" s="617"/>
      <c r="JPH40" s="617"/>
      <c r="JPI40" s="617"/>
      <c r="JPJ40" s="617"/>
      <c r="JPK40" s="617"/>
      <c r="JPL40" s="617"/>
      <c r="JPM40" s="617"/>
      <c r="JPN40" s="617"/>
      <c r="JPO40" s="617"/>
      <c r="JPP40" s="617"/>
      <c r="JPQ40" s="617"/>
      <c r="JPR40" s="617"/>
      <c r="JPS40" s="617"/>
      <c r="JPT40" s="617"/>
      <c r="JPU40" s="617"/>
      <c r="JPV40" s="617"/>
      <c r="JPW40" s="617"/>
      <c r="JPX40" s="617"/>
      <c r="JPY40" s="617"/>
      <c r="JPZ40" s="617"/>
      <c r="JQA40" s="617"/>
      <c r="JQB40" s="617"/>
      <c r="JQC40" s="617"/>
      <c r="JQD40" s="617"/>
      <c r="JQE40" s="617"/>
      <c r="JQF40" s="617"/>
      <c r="JQG40" s="617"/>
      <c r="JQH40" s="617"/>
      <c r="JQI40" s="617"/>
      <c r="JQJ40" s="617"/>
      <c r="JQK40" s="617"/>
      <c r="JQL40" s="617"/>
      <c r="JQM40" s="617"/>
      <c r="JQN40" s="617"/>
      <c r="JQO40" s="617"/>
      <c r="JQP40" s="617"/>
      <c r="JQQ40" s="617"/>
      <c r="JQR40" s="617"/>
      <c r="JQS40" s="617"/>
      <c r="JQT40" s="617"/>
      <c r="JQU40" s="617"/>
      <c r="JQV40" s="617"/>
      <c r="JQW40" s="617"/>
      <c r="JQX40" s="617"/>
      <c r="JQY40" s="617"/>
      <c r="JQZ40" s="617"/>
      <c r="JRA40" s="617"/>
      <c r="JRB40" s="617"/>
      <c r="JRC40" s="617"/>
      <c r="JRD40" s="617"/>
      <c r="JRE40" s="617"/>
      <c r="JRF40" s="617"/>
      <c r="JRG40" s="617"/>
      <c r="JRH40" s="617"/>
      <c r="JRI40" s="617"/>
      <c r="JRJ40" s="617"/>
      <c r="JRK40" s="617"/>
      <c r="JRL40" s="617"/>
      <c r="JRM40" s="617"/>
      <c r="JRN40" s="617"/>
      <c r="JRO40" s="617"/>
      <c r="JRP40" s="617"/>
      <c r="JRQ40" s="617"/>
      <c r="JRR40" s="617"/>
      <c r="JRS40" s="617"/>
      <c r="JRT40" s="617"/>
      <c r="JRU40" s="617"/>
      <c r="JRV40" s="617"/>
      <c r="JRW40" s="617"/>
      <c r="JRX40" s="617"/>
      <c r="JRY40" s="617"/>
      <c r="JRZ40" s="617"/>
      <c r="JSA40" s="617"/>
      <c r="JSB40" s="617"/>
      <c r="JSC40" s="617"/>
      <c r="JSD40" s="617"/>
      <c r="JSE40" s="617"/>
      <c r="JSF40" s="617"/>
      <c r="JSG40" s="617"/>
      <c r="JSH40" s="617"/>
      <c r="JSI40" s="617"/>
      <c r="JSJ40" s="617"/>
      <c r="JSK40" s="617"/>
      <c r="JSL40" s="617"/>
      <c r="JSM40" s="617"/>
      <c r="JSN40" s="617"/>
      <c r="JSO40" s="617"/>
      <c r="JSP40" s="617"/>
      <c r="JSQ40" s="617"/>
      <c r="JSR40" s="617"/>
      <c r="JSS40" s="617"/>
      <c r="JST40" s="617"/>
      <c r="JSU40" s="617"/>
      <c r="JSV40" s="617"/>
      <c r="JSW40" s="617"/>
      <c r="JSX40" s="617"/>
      <c r="JSY40" s="617"/>
      <c r="JSZ40" s="617"/>
      <c r="JTA40" s="617"/>
      <c r="JTB40" s="617"/>
      <c r="JTC40" s="617"/>
      <c r="JTD40" s="617"/>
      <c r="JTE40" s="617"/>
      <c r="JTF40" s="617"/>
      <c r="JTG40" s="617"/>
      <c r="JTH40" s="617"/>
      <c r="JTI40" s="617"/>
      <c r="JTJ40" s="617"/>
      <c r="JTK40" s="617"/>
      <c r="JTL40" s="617"/>
      <c r="JTM40" s="617"/>
      <c r="JTN40" s="617"/>
      <c r="JTO40" s="617"/>
      <c r="JTP40" s="617"/>
      <c r="JTQ40" s="617"/>
      <c r="JTR40" s="617"/>
      <c r="JTS40" s="617"/>
      <c r="JTT40" s="617"/>
      <c r="JTU40" s="617"/>
      <c r="JTV40" s="617"/>
      <c r="JTW40" s="617"/>
      <c r="JTX40" s="617"/>
      <c r="JTY40" s="617"/>
      <c r="JTZ40" s="617"/>
      <c r="JUA40" s="617"/>
      <c r="JUB40" s="617"/>
      <c r="JUC40" s="617"/>
      <c r="JUD40" s="617"/>
      <c r="JUE40" s="617"/>
      <c r="JUF40" s="617"/>
      <c r="JUG40" s="617"/>
      <c r="JUH40" s="617"/>
      <c r="JUI40" s="617"/>
      <c r="JUJ40" s="617"/>
      <c r="JUK40" s="617"/>
      <c r="JUL40" s="617"/>
      <c r="JUM40" s="617"/>
      <c r="JUN40" s="617"/>
      <c r="JUO40" s="617"/>
      <c r="JUP40" s="617"/>
      <c r="JUQ40" s="617"/>
      <c r="JUR40" s="617"/>
      <c r="JUS40" s="617"/>
      <c r="JUT40" s="617"/>
      <c r="JUU40" s="617"/>
      <c r="JUV40" s="617"/>
      <c r="JUW40" s="617"/>
      <c r="JUX40" s="617"/>
      <c r="JUY40" s="617"/>
      <c r="JUZ40" s="617"/>
      <c r="JVA40" s="617"/>
      <c r="JVB40" s="617"/>
      <c r="JVC40" s="617"/>
      <c r="JVD40" s="617"/>
      <c r="JVE40" s="617"/>
      <c r="JVF40" s="617"/>
      <c r="JVG40" s="617"/>
      <c r="JVH40" s="617"/>
      <c r="JVI40" s="617"/>
      <c r="JVJ40" s="617"/>
      <c r="JVK40" s="617"/>
      <c r="JVL40" s="617"/>
      <c r="JVM40" s="617"/>
      <c r="JVN40" s="617"/>
      <c r="JVO40" s="617"/>
      <c r="JVP40" s="617"/>
      <c r="JVQ40" s="617"/>
      <c r="JVR40" s="617"/>
      <c r="JVS40" s="617"/>
      <c r="JVT40" s="617"/>
      <c r="JVU40" s="617"/>
      <c r="JVV40" s="617"/>
      <c r="JVW40" s="617"/>
      <c r="JVX40" s="617"/>
      <c r="JVY40" s="617"/>
      <c r="JVZ40" s="617"/>
      <c r="JWA40" s="617"/>
      <c r="JWB40" s="617"/>
      <c r="JWC40" s="617"/>
      <c r="JWD40" s="617"/>
      <c r="JWE40" s="617"/>
      <c r="JWF40" s="617"/>
      <c r="JWG40" s="617"/>
      <c r="JWH40" s="617"/>
      <c r="JWI40" s="617"/>
      <c r="JWJ40" s="617"/>
      <c r="JWK40" s="617"/>
      <c r="JWL40" s="617"/>
      <c r="JWM40" s="617"/>
      <c r="JWN40" s="617"/>
      <c r="JWO40" s="617"/>
      <c r="JWP40" s="617"/>
      <c r="JWQ40" s="617"/>
      <c r="JWR40" s="617"/>
      <c r="JWS40" s="617"/>
      <c r="JWT40" s="617"/>
      <c r="JWU40" s="617"/>
      <c r="JWV40" s="617"/>
      <c r="JWW40" s="617"/>
      <c r="JWX40" s="617"/>
      <c r="JWY40" s="617"/>
      <c r="JWZ40" s="617"/>
      <c r="JXA40" s="617"/>
      <c r="JXB40" s="617"/>
      <c r="JXC40" s="617"/>
      <c r="JXD40" s="617"/>
      <c r="JXE40" s="617"/>
      <c r="JXF40" s="617"/>
      <c r="JXG40" s="617"/>
      <c r="JXH40" s="617"/>
      <c r="JXI40" s="617"/>
      <c r="JXJ40" s="617"/>
      <c r="JXK40" s="617"/>
      <c r="JXL40" s="617"/>
      <c r="JXM40" s="617"/>
      <c r="JXN40" s="617"/>
      <c r="JXO40" s="617"/>
      <c r="JXP40" s="617"/>
      <c r="JXQ40" s="617"/>
      <c r="JXR40" s="617"/>
      <c r="JXS40" s="617"/>
      <c r="JXT40" s="617"/>
      <c r="JXU40" s="617"/>
      <c r="JXV40" s="617"/>
      <c r="JXW40" s="617"/>
      <c r="JXX40" s="617"/>
      <c r="JXY40" s="617"/>
      <c r="JXZ40" s="617"/>
      <c r="JYA40" s="617"/>
      <c r="JYB40" s="617"/>
      <c r="JYC40" s="617"/>
      <c r="JYD40" s="617"/>
      <c r="JYE40" s="617"/>
      <c r="JYF40" s="617"/>
      <c r="JYG40" s="617"/>
      <c r="JYH40" s="617"/>
      <c r="JYI40" s="617"/>
      <c r="JYJ40" s="617"/>
      <c r="JYK40" s="617"/>
      <c r="JYL40" s="617"/>
      <c r="JYM40" s="617"/>
      <c r="JYN40" s="617"/>
      <c r="JYO40" s="617"/>
      <c r="JYP40" s="617"/>
      <c r="JYQ40" s="617"/>
      <c r="JYR40" s="617"/>
      <c r="JYS40" s="617"/>
      <c r="JYT40" s="617"/>
      <c r="JYU40" s="617"/>
      <c r="JYV40" s="617"/>
      <c r="JYW40" s="617"/>
      <c r="JYX40" s="617"/>
      <c r="JYY40" s="617"/>
      <c r="JYZ40" s="617"/>
      <c r="JZA40" s="617"/>
      <c r="JZB40" s="617"/>
      <c r="JZC40" s="617"/>
      <c r="JZD40" s="617"/>
      <c r="JZE40" s="617"/>
      <c r="JZF40" s="617"/>
      <c r="JZG40" s="617"/>
      <c r="JZH40" s="617"/>
      <c r="JZI40" s="617"/>
      <c r="JZJ40" s="617"/>
      <c r="JZK40" s="617"/>
      <c r="JZL40" s="617"/>
      <c r="JZM40" s="617"/>
      <c r="JZN40" s="617"/>
      <c r="JZO40" s="617"/>
      <c r="JZP40" s="617"/>
      <c r="JZQ40" s="617"/>
      <c r="JZR40" s="617"/>
      <c r="JZS40" s="617"/>
      <c r="JZT40" s="617"/>
      <c r="JZU40" s="617"/>
      <c r="JZV40" s="617"/>
      <c r="JZW40" s="617"/>
      <c r="JZX40" s="617"/>
      <c r="JZY40" s="617"/>
      <c r="JZZ40" s="617"/>
      <c r="KAA40" s="617"/>
      <c r="KAB40" s="617"/>
      <c r="KAC40" s="617"/>
      <c r="KAD40" s="617"/>
      <c r="KAE40" s="617"/>
      <c r="KAF40" s="617"/>
      <c r="KAG40" s="617"/>
      <c r="KAH40" s="617"/>
      <c r="KAI40" s="617"/>
      <c r="KAJ40" s="617"/>
      <c r="KAK40" s="617"/>
      <c r="KAL40" s="617"/>
      <c r="KAM40" s="617"/>
      <c r="KAN40" s="617"/>
      <c r="KAO40" s="617"/>
      <c r="KAP40" s="617"/>
      <c r="KAQ40" s="617"/>
      <c r="KAR40" s="617"/>
      <c r="KAS40" s="617"/>
      <c r="KAT40" s="617"/>
      <c r="KAU40" s="617"/>
      <c r="KAV40" s="617"/>
      <c r="KAW40" s="617"/>
      <c r="KAX40" s="617"/>
      <c r="KAY40" s="617"/>
      <c r="KAZ40" s="617"/>
      <c r="KBA40" s="617"/>
      <c r="KBB40" s="617"/>
      <c r="KBC40" s="617"/>
      <c r="KBD40" s="617"/>
      <c r="KBE40" s="617"/>
      <c r="KBF40" s="617"/>
      <c r="KBG40" s="617"/>
      <c r="KBH40" s="617"/>
      <c r="KBI40" s="617"/>
      <c r="KBJ40" s="617"/>
      <c r="KBK40" s="617"/>
      <c r="KBL40" s="617"/>
      <c r="KBM40" s="617"/>
      <c r="KBN40" s="617"/>
      <c r="KBO40" s="617"/>
      <c r="KBP40" s="617"/>
      <c r="KBQ40" s="617"/>
      <c r="KBR40" s="617"/>
      <c r="KBS40" s="617"/>
      <c r="KBT40" s="617"/>
      <c r="KBU40" s="617"/>
      <c r="KBV40" s="617"/>
      <c r="KBW40" s="617"/>
      <c r="KBX40" s="617"/>
      <c r="KBY40" s="617"/>
      <c r="KBZ40" s="617"/>
      <c r="KCA40" s="617"/>
      <c r="KCB40" s="617"/>
      <c r="KCC40" s="617"/>
      <c r="KCD40" s="617"/>
      <c r="KCE40" s="617"/>
      <c r="KCF40" s="617"/>
      <c r="KCG40" s="617"/>
      <c r="KCH40" s="617"/>
      <c r="KCI40" s="617"/>
      <c r="KCJ40" s="617"/>
      <c r="KCK40" s="617"/>
      <c r="KCL40" s="617"/>
      <c r="KCM40" s="617"/>
      <c r="KCN40" s="617"/>
      <c r="KCO40" s="617"/>
      <c r="KCP40" s="617"/>
      <c r="KCQ40" s="617"/>
      <c r="KCR40" s="617"/>
      <c r="KCS40" s="617"/>
      <c r="KCT40" s="617"/>
      <c r="KCU40" s="617"/>
      <c r="KCV40" s="617"/>
      <c r="KCW40" s="617"/>
      <c r="KCX40" s="617"/>
      <c r="KCY40" s="617"/>
      <c r="KCZ40" s="617"/>
      <c r="KDA40" s="617"/>
      <c r="KDB40" s="617"/>
      <c r="KDC40" s="617"/>
      <c r="KDD40" s="617"/>
      <c r="KDE40" s="617"/>
      <c r="KDF40" s="617"/>
      <c r="KDG40" s="617"/>
      <c r="KDH40" s="617"/>
      <c r="KDI40" s="617"/>
      <c r="KDJ40" s="617"/>
      <c r="KDK40" s="617"/>
      <c r="KDL40" s="617"/>
      <c r="KDM40" s="617"/>
      <c r="KDN40" s="617"/>
      <c r="KDO40" s="617"/>
      <c r="KDP40" s="617"/>
      <c r="KDQ40" s="617"/>
      <c r="KDR40" s="617"/>
      <c r="KDS40" s="617"/>
      <c r="KDT40" s="617"/>
      <c r="KDU40" s="617"/>
      <c r="KDV40" s="617"/>
      <c r="KDW40" s="617"/>
      <c r="KDX40" s="617"/>
      <c r="KDY40" s="617"/>
      <c r="KDZ40" s="617"/>
      <c r="KEA40" s="617"/>
      <c r="KEB40" s="617"/>
      <c r="KEC40" s="617"/>
      <c r="KED40" s="617"/>
      <c r="KEE40" s="617"/>
      <c r="KEF40" s="617"/>
      <c r="KEG40" s="617"/>
      <c r="KEH40" s="617"/>
      <c r="KEI40" s="617"/>
      <c r="KEJ40" s="617"/>
      <c r="KEK40" s="617"/>
      <c r="KEL40" s="617"/>
      <c r="KEM40" s="617"/>
      <c r="KEN40" s="617"/>
      <c r="KEO40" s="617"/>
      <c r="KEP40" s="617"/>
      <c r="KEQ40" s="617"/>
      <c r="KER40" s="617"/>
      <c r="KES40" s="617"/>
      <c r="KET40" s="617"/>
      <c r="KEU40" s="617"/>
      <c r="KEV40" s="617"/>
      <c r="KEW40" s="617"/>
      <c r="KEX40" s="617"/>
      <c r="KEY40" s="617"/>
      <c r="KEZ40" s="617"/>
      <c r="KFA40" s="617"/>
      <c r="KFB40" s="617"/>
      <c r="KFC40" s="617"/>
      <c r="KFD40" s="617"/>
      <c r="KFE40" s="617"/>
      <c r="KFF40" s="617"/>
      <c r="KFG40" s="617"/>
      <c r="KFH40" s="617"/>
      <c r="KFI40" s="617"/>
      <c r="KFJ40" s="617"/>
      <c r="KFK40" s="617"/>
      <c r="KFL40" s="617"/>
      <c r="KFM40" s="617"/>
      <c r="KFN40" s="617"/>
      <c r="KFO40" s="617"/>
      <c r="KFP40" s="617"/>
      <c r="KFQ40" s="617"/>
      <c r="KFR40" s="617"/>
      <c r="KFS40" s="617"/>
      <c r="KFT40" s="617"/>
      <c r="KFU40" s="617"/>
      <c r="KFV40" s="617"/>
      <c r="KFW40" s="617"/>
      <c r="KFX40" s="617"/>
      <c r="KFY40" s="617"/>
      <c r="KFZ40" s="617"/>
      <c r="KGA40" s="617"/>
      <c r="KGB40" s="617"/>
      <c r="KGC40" s="617"/>
      <c r="KGD40" s="617"/>
      <c r="KGE40" s="617"/>
      <c r="KGF40" s="617"/>
      <c r="KGG40" s="617"/>
      <c r="KGH40" s="617"/>
      <c r="KGI40" s="617"/>
      <c r="KGJ40" s="617"/>
      <c r="KGK40" s="617"/>
      <c r="KGL40" s="617"/>
      <c r="KGM40" s="617"/>
      <c r="KGN40" s="617"/>
      <c r="KGO40" s="617"/>
      <c r="KGP40" s="617"/>
      <c r="KGQ40" s="617"/>
      <c r="KGR40" s="617"/>
      <c r="KGS40" s="617"/>
      <c r="KGT40" s="617"/>
      <c r="KGU40" s="617"/>
      <c r="KGV40" s="617"/>
      <c r="KGW40" s="617"/>
      <c r="KGX40" s="617"/>
      <c r="KGY40" s="617"/>
      <c r="KGZ40" s="617"/>
      <c r="KHA40" s="617"/>
      <c r="KHB40" s="617"/>
      <c r="KHC40" s="617"/>
      <c r="KHD40" s="617"/>
      <c r="KHE40" s="617"/>
      <c r="KHF40" s="617"/>
      <c r="KHG40" s="617"/>
      <c r="KHH40" s="617"/>
      <c r="KHI40" s="617"/>
      <c r="KHJ40" s="617"/>
      <c r="KHK40" s="617"/>
      <c r="KHL40" s="617"/>
      <c r="KHM40" s="617"/>
      <c r="KHN40" s="617"/>
      <c r="KHO40" s="617"/>
      <c r="KHP40" s="617"/>
      <c r="KHQ40" s="617"/>
      <c r="KHR40" s="617"/>
      <c r="KHS40" s="617"/>
      <c r="KHT40" s="617"/>
      <c r="KHU40" s="617"/>
      <c r="KHV40" s="617"/>
      <c r="KHW40" s="617"/>
      <c r="KHX40" s="617"/>
      <c r="KHY40" s="617"/>
      <c r="KHZ40" s="617"/>
      <c r="KIA40" s="617"/>
      <c r="KIB40" s="617"/>
      <c r="KIC40" s="617"/>
      <c r="KID40" s="617"/>
      <c r="KIE40" s="617"/>
      <c r="KIF40" s="617"/>
      <c r="KIG40" s="617"/>
      <c r="KIH40" s="617"/>
      <c r="KII40" s="617"/>
      <c r="KIJ40" s="617"/>
      <c r="KIK40" s="617"/>
      <c r="KIL40" s="617"/>
      <c r="KIM40" s="617"/>
      <c r="KIN40" s="617"/>
      <c r="KIO40" s="617"/>
      <c r="KIP40" s="617"/>
      <c r="KIQ40" s="617"/>
      <c r="KIR40" s="617"/>
      <c r="KIS40" s="617"/>
      <c r="KIT40" s="617"/>
      <c r="KIU40" s="617"/>
      <c r="KIV40" s="617"/>
      <c r="KIW40" s="617"/>
      <c r="KIX40" s="617"/>
      <c r="KIY40" s="617"/>
      <c r="KIZ40" s="617"/>
      <c r="KJA40" s="617"/>
      <c r="KJB40" s="617"/>
      <c r="KJC40" s="617"/>
      <c r="KJD40" s="617"/>
      <c r="KJE40" s="617"/>
      <c r="KJF40" s="617"/>
      <c r="KJG40" s="617"/>
      <c r="KJH40" s="617"/>
      <c r="KJI40" s="617"/>
      <c r="KJJ40" s="617"/>
      <c r="KJK40" s="617"/>
      <c r="KJL40" s="617"/>
      <c r="KJM40" s="617"/>
      <c r="KJN40" s="617"/>
      <c r="KJO40" s="617"/>
      <c r="KJP40" s="617"/>
      <c r="KJQ40" s="617"/>
      <c r="KJR40" s="617"/>
      <c r="KJS40" s="617"/>
      <c r="KJT40" s="617"/>
      <c r="KJU40" s="617"/>
      <c r="KJV40" s="617"/>
      <c r="KJW40" s="617"/>
      <c r="KJX40" s="617"/>
      <c r="KJY40" s="617"/>
      <c r="KJZ40" s="617"/>
      <c r="KKA40" s="617"/>
      <c r="KKB40" s="617"/>
      <c r="KKC40" s="617"/>
      <c r="KKD40" s="617"/>
      <c r="KKE40" s="617"/>
      <c r="KKF40" s="617"/>
      <c r="KKG40" s="617"/>
      <c r="KKH40" s="617"/>
      <c r="KKI40" s="617"/>
      <c r="KKJ40" s="617"/>
      <c r="KKK40" s="617"/>
      <c r="KKL40" s="617"/>
      <c r="KKM40" s="617"/>
      <c r="KKN40" s="617"/>
      <c r="KKO40" s="617"/>
      <c r="KKP40" s="617"/>
      <c r="KKQ40" s="617"/>
      <c r="KKR40" s="617"/>
      <c r="KKS40" s="617"/>
      <c r="KKT40" s="617"/>
      <c r="KKU40" s="617"/>
      <c r="KKV40" s="617"/>
      <c r="KKW40" s="617"/>
      <c r="KKX40" s="617"/>
      <c r="KKY40" s="617"/>
      <c r="KKZ40" s="617"/>
      <c r="KLA40" s="617"/>
      <c r="KLB40" s="617"/>
      <c r="KLC40" s="617"/>
      <c r="KLD40" s="617"/>
      <c r="KLE40" s="617"/>
      <c r="KLF40" s="617"/>
      <c r="KLG40" s="617"/>
      <c r="KLH40" s="617"/>
      <c r="KLI40" s="617"/>
      <c r="KLJ40" s="617"/>
      <c r="KLK40" s="617"/>
      <c r="KLL40" s="617"/>
      <c r="KLM40" s="617"/>
      <c r="KLN40" s="617"/>
      <c r="KLO40" s="617"/>
      <c r="KLP40" s="617"/>
      <c r="KLQ40" s="617"/>
      <c r="KLR40" s="617"/>
      <c r="KLS40" s="617"/>
      <c r="KLT40" s="617"/>
      <c r="KLU40" s="617"/>
      <c r="KLV40" s="617"/>
      <c r="KLW40" s="617"/>
      <c r="KLX40" s="617"/>
      <c r="KLY40" s="617"/>
      <c r="KLZ40" s="617"/>
      <c r="KMA40" s="617"/>
      <c r="KMB40" s="617"/>
      <c r="KMC40" s="617"/>
      <c r="KMD40" s="617"/>
      <c r="KME40" s="617"/>
      <c r="KMF40" s="617"/>
      <c r="KMG40" s="617"/>
      <c r="KMH40" s="617"/>
      <c r="KMI40" s="617"/>
      <c r="KMJ40" s="617"/>
      <c r="KMK40" s="617"/>
      <c r="KML40" s="617"/>
      <c r="KMM40" s="617"/>
      <c r="KMN40" s="617"/>
      <c r="KMO40" s="617"/>
      <c r="KMP40" s="617"/>
      <c r="KMQ40" s="617"/>
      <c r="KMR40" s="617"/>
      <c r="KMS40" s="617"/>
      <c r="KMT40" s="617"/>
      <c r="KMU40" s="617"/>
      <c r="KMV40" s="617"/>
      <c r="KMW40" s="617"/>
      <c r="KMX40" s="617"/>
      <c r="KMY40" s="617"/>
      <c r="KMZ40" s="617"/>
      <c r="KNA40" s="617"/>
      <c r="KNB40" s="617"/>
      <c r="KNC40" s="617"/>
      <c r="KND40" s="617"/>
      <c r="KNE40" s="617"/>
      <c r="KNF40" s="617"/>
      <c r="KNG40" s="617"/>
      <c r="KNH40" s="617"/>
      <c r="KNI40" s="617"/>
      <c r="KNJ40" s="617"/>
      <c r="KNK40" s="617"/>
      <c r="KNL40" s="617"/>
      <c r="KNM40" s="617"/>
      <c r="KNN40" s="617"/>
      <c r="KNO40" s="617"/>
      <c r="KNP40" s="617"/>
      <c r="KNQ40" s="617"/>
      <c r="KNR40" s="617"/>
      <c r="KNS40" s="617"/>
      <c r="KNT40" s="617"/>
      <c r="KNU40" s="617"/>
      <c r="KNV40" s="617"/>
      <c r="KNW40" s="617"/>
      <c r="KNX40" s="617"/>
      <c r="KNY40" s="617"/>
      <c r="KNZ40" s="617"/>
      <c r="KOA40" s="617"/>
      <c r="KOB40" s="617"/>
      <c r="KOC40" s="617"/>
      <c r="KOD40" s="617"/>
      <c r="KOE40" s="617"/>
      <c r="KOF40" s="617"/>
      <c r="KOG40" s="617"/>
      <c r="KOH40" s="617"/>
      <c r="KOI40" s="617"/>
      <c r="KOJ40" s="617"/>
      <c r="KOK40" s="617"/>
      <c r="KOL40" s="617"/>
      <c r="KOM40" s="617"/>
      <c r="KON40" s="617"/>
      <c r="KOO40" s="617"/>
      <c r="KOP40" s="617"/>
      <c r="KOQ40" s="617"/>
      <c r="KOR40" s="617"/>
      <c r="KOS40" s="617"/>
      <c r="KOT40" s="617"/>
      <c r="KOU40" s="617"/>
      <c r="KOV40" s="617"/>
      <c r="KOW40" s="617"/>
      <c r="KOX40" s="617"/>
      <c r="KOY40" s="617"/>
      <c r="KOZ40" s="617"/>
      <c r="KPA40" s="617"/>
      <c r="KPB40" s="617"/>
      <c r="KPC40" s="617"/>
      <c r="KPD40" s="617"/>
      <c r="KPE40" s="617"/>
      <c r="KPF40" s="617"/>
      <c r="KPG40" s="617"/>
      <c r="KPH40" s="617"/>
      <c r="KPI40" s="617"/>
      <c r="KPJ40" s="617"/>
      <c r="KPK40" s="617"/>
      <c r="KPL40" s="617"/>
      <c r="KPM40" s="617"/>
      <c r="KPN40" s="617"/>
      <c r="KPO40" s="617"/>
      <c r="KPP40" s="617"/>
      <c r="KPQ40" s="617"/>
      <c r="KPR40" s="617"/>
      <c r="KPS40" s="617"/>
      <c r="KPT40" s="617"/>
      <c r="KPU40" s="617"/>
      <c r="KPV40" s="617"/>
      <c r="KPW40" s="617"/>
      <c r="KPX40" s="617"/>
      <c r="KPY40" s="617"/>
      <c r="KPZ40" s="617"/>
      <c r="KQA40" s="617"/>
      <c r="KQB40" s="617"/>
      <c r="KQC40" s="617"/>
      <c r="KQD40" s="617"/>
      <c r="KQE40" s="617"/>
      <c r="KQF40" s="617"/>
      <c r="KQG40" s="617"/>
      <c r="KQH40" s="617"/>
      <c r="KQI40" s="617"/>
      <c r="KQJ40" s="617"/>
      <c r="KQK40" s="617"/>
      <c r="KQL40" s="617"/>
      <c r="KQM40" s="617"/>
      <c r="KQN40" s="617"/>
      <c r="KQO40" s="617"/>
      <c r="KQP40" s="617"/>
      <c r="KQQ40" s="617"/>
      <c r="KQR40" s="617"/>
      <c r="KQS40" s="617"/>
      <c r="KQT40" s="617"/>
      <c r="KQU40" s="617"/>
      <c r="KQV40" s="617"/>
      <c r="KQW40" s="617"/>
      <c r="KQX40" s="617"/>
      <c r="KQY40" s="617"/>
      <c r="KQZ40" s="617"/>
      <c r="KRA40" s="617"/>
      <c r="KRB40" s="617"/>
      <c r="KRC40" s="617"/>
      <c r="KRD40" s="617"/>
      <c r="KRE40" s="617"/>
      <c r="KRF40" s="617"/>
      <c r="KRG40" s="617"/>
      <c r="KRH40" s="617"/>
      <c r="KRI40" s="617"/>
      <c r="KRJ40" s="617"/>
      <c r="KRK40" s="617"/>
      <c r="KRL40" s="617"/>
      <c r="KRM40" s="617"/>
      <c r="KRN40" s="617"/>
      <c r="KRO40" s="617"/>
      <c r="KRP40" s="617"/>
      <c r="KRQ40" s="617"/>
      <c r="KRR40" s="617"/>
      <c r="KRS40" s="617"/>
      <c r="KRT40" s="617"/>
      <c r="KRU40" s="617"/>
      <c r="KRV40" s="617"/>
      <c r="KRW40" s="617"/>
      <c r="KRX40" s="617"/>
      <c r="KRY40" s="617"/>
      <c r="KRZ40" s="617"/>
      <c r="KSA40" s="617"/>
      <c r="KSB40" s="617"/>
      <c r="KSC40" s="617"/>
      <c r="KSD40" s="617"/>
      <c r="KSE40" s="617"/>
      <c r="KSF40" s="617"/>
      <c r="KSG40" s="617"/>
      <c r="KSH40" s="617"/>
      <c r="KSI40" s="617"/>
      <c r="KSJ40" s="617"/>
      <c r="KSK40" s="617"/>
      <c r="KSL40" s="617"/>
      <c r="KSM40" s="617"/>
      <c r="KSN40" s="617"/>
      <c r="KSO40" s="617"/>
      <c r="KSP40" s="617"/>
      <c r="KSQ40" s="617"/>
      <c r="KSR40" s="617"/>
      <c r="KSS40" s="617"/>
      <c r="KST40" s="617"/>
      <c r="KSU40" s="617"/>
      <c r="KSV40" s="617"/>
      <c r="KSW40" s="617"/>
      <c r="KSX40" s="617"/>
      <c r="KSY40" s="617"/>
      <c r="KSZ40" s="617"/>
      <c r="KTA40" s="617"/>
      <c r="KTB40" s="617"/>
      <c r="KTC40" s="617"/>
      <c r="KTD40" s="617"/>
      <c r="KTE40" s="617"/>
      <c r="KTF40" s="617"/>
      <c r="KTG40" s="617"/>
      <c r="KTH40" s="617"/>
      <c r="KTI40" s="617"/>
      <c r="KTJ40" s="617"/>
      <c r="KTK40" s="617"/>
      <c r="KTL40" s="617"/>
      <c r="KTM40" s="617"/>
      <c r="KTN40" s="617"/>
      <c r="KTO40" s="617"/>
      <c r="KTP40" s="617"/>
      <c r="KTQ40" s="617"/>
      <c r="KTR40" s="617"/>
      <c r="KTS40" s="617"/>
      <c r="KTT40" s="617"/>
      <c r="KTU40" s="617"/>
      <c r="KTV40" s="617"/>
      <c r="KTW40" s="617"/>
      <c r="KTX40" s="617"/>
      <c r="KTY40" s="617"/>
      <c r="KTZ40" s="617"/>
      <c r="KUA40" s="617"/>
      <c r="KUB40" s="617"/>
      <c r="KUC40" s="617"/>
      <c r="KUD40" s="617"/>
      <c r="KUE40" s="617"/>
      <c r="KUF40" s="617"/>
      <c r="KUG40" s="617"/>
      <c r="KUH40" s="617"/>
      <c r="KUI40" s="617"/>
      <c r="KUJ40" s="617"/>
      <c r="KUK40" s="617"/>
      <c r="KUL40" s="617"/>
      <c r="KUM40" s="617"/>
      <c r="KUN40" s="617"/>
      <c r="KUO40" s="617"/>
      <c r="KUP40" s="617"/>
      <c r="KUQ40" s="617"/>
      <c r="KUR40" s="617"/>
      <c r="KUS40" s="617"/>
      <c r="KUT40" s="617"/>
      <c r="KUU40" s="617"/>
      <c r="KUV40" s="617"/>
      <c r="KUW40" s="617"/>
      <c r="KUX40" s="617"/>
      <c r="KUY40" s="617"/>
      <c r="KUZ40" s="617"/>
      <c r="KVA40" s="617"/>
      <c r="KVB40" s="617"/>
      <c r="KVC40" s="617"/>
      <c r="KVD40" s="617"/>
      <c r="KVE40" s="617"/>
      <c r="KVF40" s="617"/>
      <c r="KVG40" s="617"/>
      <c r="KVH40" s="617"/>
      <c r="KVI40" s="617"/>
      <c r="KVJ40" s="617"/>
      <c r="KVK40" s="617"/>
      <c r="KVL40" s="617"/>
      <c r="KVM40" s="617"/>
      <c r="KVN40" s="617"/>
      <c r="KVO40" s="617"/>
      <c r="KVP40" s="617"/>
      <c r="KVQ40" s="617"/>
      <c r="KVR40" s="617"/>
      <c r="KVS40" s="617"/>
      <c r="KVT40" s="617"/>
      <c r="KVU40" s="617"/>
      <c r="KVV40" s="617"/>
      <c r="KVW40" s="617"/>
      <c r="KVX40" s="617"/>
      <c r="KVY40" s="617"/>
      <c r="KVZ40" s="617"/>
      <c r="KWA40" s="617"/>
      <c r="KWB40" s="617"/>
      <c r="KWC40" s="617"/>
      <c r="KWD40" s="617"/>
      <c r="KWE40" s="617"/>
      <c r="KWF40" s="617"/>
      <c r="KWG40" s="617"/>
      <c r="KWH40" s="617"/>
      <c r="KWI40" s="617"/>
      <c r="KWJ40" s="617"/>
      <c r="KWK40" s="617"/>
      <c r="KWL40" s="617"/>
      <c r="KWM40" s="617"/>
      <c r="KWN40" s="617"/>
      <c r="KWO40" s="617"/>
      <c r="KWP40" s="617"/>
      <c r="KWQ40" s="617"/>
      <c r="KWR40" s="617"/>
      <c r="KWS40" s="617"/>
      <c r="KWT40" s="617"/>
      <c r="KWU40" s="617"/>
      <c r="KWV40" s="617"/>
      <c r="KWW40" s="617"/>
      <c r="KWX40" s="617"/>
      <c r="KWY40" s="617"/>
      <c r="KWZ40" s="617"/>
      <c r="KXA40" s="617"/>
      <c r="KXB40" s="617"/>
      <c r="KXC40" s="617"/>
      <c r="KXD40" s="617"/>
      <c r="KXE40" s="617"/>
      <c r="KXF40" s="617"/>
      <c r="KXG40" s="617"/>
      <c r="KXH40" s="617"/>
      <c r="KXI40" s="617"/>
      <c r="KXJ40" s="617"/>
      <c r="KXK40" s="617"/>
      <c r="KXL40" s="617"/>
      <c r="KXM40" s="617"/>
      <c r="KXN40" s="617"/>
      <c r="KXO40" s="617"/>
      <c r="KXP40" s="617"/>
      <c r="KXQ40" s="617"/>
      <c r="KXR40" s="617"/>
      <c r="KXS40" s="617"/>
      <c r="KXT40" s="617"/>
      <c r="KXU40" s="617"/>
      <c r="KXV40" s="617"/>
      <c r="KXW40" s="617"/>
      <c r="KXX40" s="617"/>
      <c r="KXY40" s="617"/>
      <c r="KXZ40" s="617"/>
      <c r="KYA40" s="617"/>
      <c r="KYB40" s="617"/>
      <c r="KYC40" s="617"/>
      <c r="KYD40" s="617"/>
      <c r="KYE40" s="617"/>
      <c r="KYF40" s="617"/>
      <c r="KYG40" s="617"/>
      <c r="KYH40" s="617"/>
      <c r="KYI40" s="617"/>
      <c r="KYJ40" s="617"/>
      <c r="KYK40" s="617"/>
      <c r="KYL40" s="617"/>
      <c r="KYM40" s="617"/>
      <c r="KYN40" s="617"/>
      <c r="KYO40" s="617"/>
      <c r="KYP40" s="617"/>
      <c r="KYQ40" s="617"/>
      <c r="KYR40" s="617"/>
      <c r="KYS40" s="617"/>
      <c r="KYT40" s="617"/>
      <c r="KYU40" s="617"/>
      <c r="KYV40" s="617"/>
      <c r="KYW40" s="617"/>
      <c r="KYX40" s="617"/>
      <c r="KYY40" s="617"/>
      <c r="KYZ40" s="617"/>
      <c r="KZA40" s="617"/>
      <c r="KZB40" s="617"/>
      <c r="KZC40" s="617"/>
      <c r="KZD40" s="617"/>
      <c r="KZE40" s="617"/>
      <c r="KZF40" s="617"/>
      <c r="KZG40" s="617"/>
      <c r="KZH40" s="617"/>
      <c r="KZI40" s="617"/>
      <c r="KZJ40" s="617"/>
      <c r="KZK40" s="617"/>
      <c r="KZL40" s="617"/>
      <c r="KZM40" s="617"/>
      <c r="KZN40" s="617"/>
      <c r="KZO40" s="617"/>
      <c r="KZP40" s="617"/>
      <c r="KZQ40" s="617"/>
      <c r="KZR40" s="617"/>
      <c r="KZS40" s="617"/>
      <c r="KZT40" s="617"/>
      <c r="KZU40" s="617"/>
      <c r="KZV40" s="617"/>
      <c r="KZW40" s="617"/>
      <c r="KZX40" s="617"/>
      <c r="KZY40" s="617"/>
      <c r="KZZ40" s="617"/>
      <c r="LAA40" s="617"/>
      <c r="LAB40" s="617"/>
      <c r="LAC40" s="617"/>
      <c r="LAD40" s="617"/>
      <c r="LAE40" s="617"/>
      <c r="LAF40" s="617"/>
      <c r="LAG40" s="617"/>
      <c r="LAH40" s="617"/>
      <c r="LAI40" s="617"/>
      <c r="LAJ40" s="617"/>
      <c r="LAK40" s="617"/>
      <c r="LAL40" s="617"/>
      <c r="LAM40" s="617"/>
      <c r="LAN40" s="617"/>
      <c r="LAO40" s="617"/>
      <c r="LAP40" s="617"/>
      <c r="LAQ40" s="617"/>
      <c r="LAR40" s="617"/>
      <c r="LAS40" s="617"/>
      <c r="LAT40" s="617"/>
      <c r="LAU40" s="617"/>
      <c r="LAV40" s="617"/>
      <c r="LAW40" s="617"/>
      <c r="LAX40" s="617"/>
      <c r="LAY40" s="617"/>
      <c r="LAZ40" s="617"/>
      <c r="LBA40" s="617"/>
      <c r="LBB40" s="617"/>
      <c r="LBC40" s="617"/>
      <c r="LBD40" s="617"/>
      <c r="LBE40" s="617"/>
      <c r="LBF40" s="617"/>
      <c r="LBG40" s="617"/>
      <c r="LBH40" s="617"/>
      <c r="LBI40" s="617"/>
      <c r="LBJ40" s="617"/>
      <c r="LBK40" s="617"/>
      <c r="LBL40" s="617"/>
      <c r="LBM40" s="617"/>
      <c r="LBN40" s="617"/>
      <c r="LBO40" s="617"/>
      <c r="LBP40" s="617"/>
      <c r="LBQ40" s="617"/>
      <c r="LBR40" s="617"/>
      <c r="LBS40" s="617"/>
      <c r="LBT40" s="617"/>
      <c r="LBU40" s="617"/>
      <c r="LBV40" s="617"/>
      <c r="LBW40" s="617"/>
      <c r="LBX40" s="617"/>
      <c r="LBY40" s="617"/>
      <c r="LBZ40" s="617"/>
      <c r="LCA40" s="617"/>
      <c r="LCB40" s="617"/>
      <c r="LCC40" s="617"/>
      <c r="LCD40" s="617"/>
      <c r="LCE40" s="617"/>
      <c r="LCF40" s="617"/>
      <c r="LCG40" s="617"/>
      <c r="LCH40" s="617"/>
      <c r="LCI40" s="617"/>
      <c r="LCJ40" s="617"/>
      <c r="LCK40" s="617"/>
      <c r="LCL40" s="617"/>
      <c r="LCM40" s="617"/>
      <c r="LCN40" s="617"/>
      <c r="LCO40" s="617"/>
      <c r="LCP40" s="617"/>
      <c r="LCQ40" s="617"/>
      <c r="LCR40" s="617"/>
      <c r="LCS40" s="617"/>
      <c r="LCT40" s="617"/>
      <c r="LCU40" s="617"/>
      <c r="LCV40" s="617"/>
      <c r="LCW40" s="617"/>
      <c r="LCX40" s="617"/>
      <c r="LCY40" s="617"/>
      <c r="LCZ40" s="617"/>
      <c r="LDA40" s="617"/>
      <c r="LDB40" s="617"/>
      <c r="LDC40" s="617"/>
      <c r="LDD40" s="617"/>
      <c r="LDE40" s="617"/>
      <c r="LDF40" s="617"/>
      <c r="LDG40" s="617"/>
      <c r="LDH40" s="617"/>
      <c r="LDI40" s="617"/>
      <c r="LDJ40" s="617"/>
      <c r="LDK40" s="617"/>
      <c r="LDL40" s="617"/>
      <c r="LDM40" s="617"/>
      <c r="LDN40" s="617"/>
      <c r="LDO40" s="617"/>
      <c r="LDP40" s="617"/>
      <c r="LDQ40" s="617"/>
      <c r="LDR40" s="617"/>
      <c r="LDS40" s="617"/>
      <c r="LDT40" s="617"/>
      <c r="LDU40" s="617"/>
      <c r="LDV40" s="617"/>
      <c r="LDW40" s="617"/>
      <c r="LDX40" s="617"/>
      <c r="LDY40" s="617"/>
      <c r="LDZ40" s="617"/>
      <c r="LEA40" s="617"/>
      <c r="LEB40" s="617"/>
      <c r="LEC40" s="617"/>
      <c r="LED40" s="617"/>
      <c r="LEE40" s="617"/>
      <c r="LEF40" s="617"/>
      <c r="LEG40" s="617"/>
      <c r="LEH40" s="617"/>
      <c r="LEI40" s="617"/>
      <c r="LEJ40" s="617"/>
      <c r="LEK40" s="617"/>
      <c r="LEL40" s="617"/>
      <c r="LEM40" s="617"/>
      <c r="LEN40" s="617"/>
      <c r="LEO40" s="617"/>
      <c r="LEP40" s="617"/>
      <c r="LEQ40" s="617"/>
      <c r="LER40" s="617"/>
      <c r="LES40" s="617"/>
      <c r="LET40" s="617"/>
      <c r="LEU40" s="617"/>
      <c r="LEV40" s="617"/>
      <c r="LEW40" s="617"/>
      <c r="LEX40" s="617"/>
      <c r="LEY40" s="617"/>
      <c r="LEZ40" s="617"/>
      <c r="LFA40" s="617"/>
      <c r="LFB40" s="617"/>
      <c r="LFC40" s="617"/>
      <c r="LFD40" s="617"/>
      <c r="LFE40" s="617"/>
      <c r="LFF40" s="617"/>
      <c r="LFG40" s="617"/>
      <c r="LFH40" s="617"/>
      <c r="LFI40" s="617"/>
      <c r="LFJ40" s="617"/>
      <c r="LFK40" s="617"/>
      <c r="LFL40" s="617"/>
      <c r="LFM40" s="617"/>
      <c r="LFN40" s="617"/>
      <c r="LFO40" s="617"/>
      <c r="LFP40" s="617"/>
      <c r="LFQ40" s="617"/>
      <c r="LFR40" s="617"/>
      <c r="LFS40" s="617"/>
      <c r="LFT40" s="617"/>
      <c r="LFU40" s="617"/>
      <c r="LFV40" s="617"/>
      <c r="LFW40" s="617"/>
      <c r="LFX40" s="617"/>
      <c r="LFY40" s="617"/>
      <c r="LFZ40" s="617"/>
      <c r="LGA40" s="617"/>
      <c r="LGB40" s="617"/>
      <c r="LGC40" s="617"/>
      <c r="LGD40" s="617"/>
      <c r="LGE40" s="617"/>
      <c r="LGF40" s="617"/>
      <c r="LGG40" s="617"/>
      <c r="LGH40" s="617"/>
      <c r="LGI40" s="617"/>
      <c r="LGJ40" s="617"/>
      <c r="LGK40" s="617"/>
      <c r="LGL40" s="617"/>
      <c r="LGM40" s="617"/>
      <c r="LGN40" s="617"/>
      <c r="LGO40" s="617"/>
      <c r="LGP40" s="617"/>
      <c r="LGQ40" s="617"/>
      <c r="LGR40" s="617"/>
      <c r="LGS40" s="617"/>
      <c r="LGT40" s="617"/>
      <c r="LGU40" s="617"/>
      <c r="LGV40" s="617"/>
      <c r="LGW40" s="617"/>
      <c r="LGX40" s="617"/>
      <c r="LGY40" s="617"/>
      <c r="LGZ40" s="617"/>
      <c r="LHA40" s="617"/>
      <c r="LHB40" s="617"/>
      <c r="LHC40" s="617"/>
      <c r="LHD40" s="617"/>
      <c r="LHE40" s="617"/>
      <c r="LHF40" s="617"/>
      <c r="LHG40" s="617"/>
      <c r="LHH40" s="617"/>
      <c r="LHI40" s="617"/>
      <c r="LHJ40" s="617"/>
      <c r="LHK40" s="617"/>
      <c r="LHL40" s="617"/>
      <c r="LHM40" s="617"/>
      <c r="LHN40" s="617"/>
      <c r="LHO40" s="617"/>
      <c r="LHP40" s="617"/>
      <c r="LHQ40" s="617"/>
      <c r="LHR40" s="617"/>
      <c r="LHS40" s="617"/>
      <c r="LHT40" s="617"/>
      <c r="LHU40" s="617"/>
      <c r="LHV40" s="617"/>
      <c r="LHW40" s="617"/>
      <c r="LHX40" s="617"/>
      <c r="LHY40" s="617"/>
      <c r="LHZ40" s="617"/>
      <c r="LIA40" s="617"/>
      <c r="LIB40" s="617"/>
      <c r="LIC40" s="617"/>
      <c r="LID40" s="617"/>
      <c r="LIE40" s="617"/>
      <c r="LIF40" s="617"/>
      <c r="LIG40" s="617"/>
      <c r="LIH40" s="617"/>
      <c r="LII40" s="617"/>
      <c r="LIJ40" s="617"/>
      <c r="LIK40" s="617"/>
      <c r="LIL40" s="617"/>
      <c r="LIM40" s="617"/>
      <c r="LIN40" s="617"/>
      <c r="LIO40" s="617"/>
      <c r="LIP40" s="617"/>
      <c r="LIQ40" s="617"/>
      <c r="LIR40" s="617"/>
      <c r="LIS40" s="617"/>
      <c r="LIT40" s="617"/>
      <c r="LIU40" s="617"/>
      <c r="LIV40" s="617"/>
      <c r="LIW40" s="617"/>
      <c r="LIX40" s="617"/>
      <c r="LIY40" s="617"/>
      <c r="LIZ40" s="617"/>
      <c r="LJA40" s="617"/>
      <c r="LJB40" s="617"/>
      <c r="LJC40" s="617"/>
      <c r="LJD40" s="617"/>
      <c r="LJE40" s="617"/>
      <c r="LJF40" s="617"/>
      <c r="LJG40" s="617"/>
      <c r="LJH40" s="617"/>
      <c r="LJI40" s="617"/>
      <c r="LJJ40" s="617"/>
      <c r="LJK40" s="617"/>
      <c r="LJL40" s="617"/>
      <c r="LJM40" s="617"/>
      <c r="LJN40" s="617"/>
      <c r="LJO40" s="617"/>
      <c r="LJP40" s="617"/>
      <c r="LJQ40" s="617"/>
      <c r="LJR40" s="617"/>
      <c r="LJS40" s="617"/>
      <c r="LJT40" s="617"/>
      <c r="LJU40" s="617"/>
      <c r="LJV40" s="617"/>
      <c r="LJW40" s="617"/>
      <c r="LJX40" s="617"/>
      <c r="LJY40" s="617"/>
      <c r="LJZ40" s="617"/>
      <c r="LKA40" s="617"/>
      <c r="LKB40" s="617"/>
      <c r="LKC40" s="617"/>
      <c r="LKD40" s="617"/>
      <c r="LKE40" s="617"/>
      <c r="LKF40" s="617"/>
      <c r="LKG40" s="617"/>
      <c r="LKH40" s="617"/>
      <c r="LKI40" s="617"/>
      <c r="LKJ40" s="617"/>
      <c r="LKK40" s="617"/>
      <c r="LKL40" s="617"/>
      <c r="LKM40" s="617"/>
      <c r="LKN40" s="617"/>
      <c r="LKO40" s="617"/>
      <c r="LKP40" s="617"/>
      <c r="LKQ40" s="617"/>
      <c r="LKR40" s="617"/>
      <c r="LKS40" s="617"/>
      <c r="LKT40" s="617"/>
      <c r="LKU40" s="617"/>
      <c r="LKV40" s="617"/>
      <c r="LKW40" s="617"/>
      <c r="LKX40" s="617"/>
      <c r="LKY40" s="617"/>
      <c r="LKZ40" s="617"/>
      <c r="LLA40" s="617"/>
      <c r="LLB40" s="617"/>
      <c r="LLC40" s="617"/>
      <c r="LLD40" s="617"/>
      <c r="LLE40" s="617"/>
      <c r="LLF40" s="617"/>
      <c r="LLG40" s="617"/>
      <c r="LLH40" s="617"/>
      <c r="LLI40" s="617"/>
      <c r="LLJ40" s="617"/>
      <c r="LLK40" s="617"/>
      <c r="LLL40" s="617"/>
      <c r="LLM40" s="617"/>
      <c r="LLN40" s="617"/>
      <c r="LLO40" s="617"/>
      <c r="LLP40" s="617"/>
      <c r="LLQ40" s="617"/>
      <c r="LLR40" s="617"/>
      <c r="LLS40" s="617"/>
      <c r="LLT40" s="617"/>
      <c r="LLU40" s="617"/>
      <c r="LLV40" s="617"/>
      <c r="LLW40" s="617"/>
      <c r="LLX40" s="617"/>
      <c r="LLY40" s="617"/>
      <c r="LLZ40" s="617"/>
      <c r="LMA40" s="617"/>
      <c r="LMB40" s="617"/>
      <c r="LMC40" s="617"/>
      <c r="LMD40" s="617"/>
      <c r="LME40" s="617"/>
      <c r="LMF40" s="617"/>
      <c r="LMG40" s="617"/>
      <c r="LMH40" s="617"/>
      <c r="LMI40" s="617"/>
      <c r="LMJ40" s="617"/>
      <c r="LMK40" s="617"/>
      <c r="LML40" s="617"/>
      <c r="LMM40" s="617"/>
      <c r="LMN40" s="617"/>
      <c r="LMO40" s="617"/>
      <c r="LMP40" s="617"/>
      <c r="LMQ40" s="617"/>
      <c r="LMR40" s="617"/>
      <c r="LMS40" s="617"/>
      <c r="LMT40" s="617"/>
      <c r="LMU40" s="617"/>
      <c r="LMV40" s="617"/>
      <c r="LMW40" s="617"/>
      <c r="LMX40" s="617"/>
      <c r="LMY40" s="617"/>
      <c r="LMZ40" s="617"/>
      <c r="LNA40" s="617"/>
      <c r="LNB40" s="617"/>
      <c r="LNC40" s="617"/>
      <c r="LND40" s="617"/>
      <c r="LNE40" s="617"/>
      <c r="LNF40" s="617"/>
      <c r="LNG40" s="617"/>
      <c r="LNH40" s="617"/>
      <c r="LNI40" s="617"/>
      <c r="LNJ40" s="617"/>
      <c r="LNK40" s="617"/>
      <c r="LNL40" s="617"/>
      <c r="LNM40" s="617"/>
      <c r="LNN40" s="617"/>
      <c r="LNO40" s="617"/>
      <c r="LNP40" s="617"/>
      <c r="LNQ40" s="617"/>
      <c r="LNR40" s="617"/>
      <c r="LNS40" s="617"/>
      <c r="LNT40" s="617"/>
      <c r="LNU40" s="617"/>
      <c r="LNV40" s="617"/>
      <c r="LNW40" s="617"/>
      <c r="LNX40" s="617"/>
      <c r="LNY40" s="617"/>
      <c r="LNZ40" s="617"/>
      <c r="LOA40" s="617"/>
      <c r="LOB40" s="617"/>
      <c r="LOC40" s="617"/>
      <c r="LOD40" s="617"/>
      <c r="LOE40" s="617"/>
      <c r="LOF40" s="617"/>
      <c r="LOG40" s="617"/>
      <c r="LOH40" s="617"/>
      <c r="LOI40" s="617"/>
      <c r="LOJ40" s="617"/>
      <c r="LOK40" s="617"/>
      <c r="LOL40" s="617"/>
      <c r="LOM40" s="617"/>
      <c r="LON40" s="617"/>
      <c r="LOO40" s="617"/>
      <c r="LOP40" s="617"/>
      <c r="LOQ40" s="617"/>
      <c r="LOR40" s="617"/>
      <c r="LOS40" s="617"/>
      <c r="LOT40" s="617"/>
      <c r="LOU40" s="617"/>
      <c r="LOV40" s="617"/>
      <c r="LOW40" s="617"/>
      <c r="LOX40" s="617"/>
      <c r="LOY40" s="617"/>
      <c r="LOZ40" s="617"/>
      <c r="LPA40" s="617"/>
      <c r="LPB40" s="617"/>
      <c r="LPC40" s="617"/>
      <c r="LPD40" s="617"/>
      <c r="LPE40" s="617"/>
      <c r="LPF40" s="617"/>
      <c r="LPG40" s="617"/>
      <c r="LPH40" s="617"/>
      <c r="LPI40" s="617"/>
      <c r="LPJ40" s="617"/>
      <c r="LPK40" s="617"/>
      <c r="LPL40" s="617"/>
      <c r="LPM40" s="617"/>
      <c r="LPN40" s="617"/>
      <c r="LPO40" s="617"/>
      <c r="LPP40" s="617"/>
      <c r="LPQ40" s="617"/>
      <c r="LPR40" s="617"/>
      <c r="LPS40" s="617"/>
      <c r="LPT40" s="617"/>
      <c r="LPU40" s="617"/>
      <c r="LPV40" s="617"/>
      <c r="LPW40" s="617"/>
      <c r="LPX40" s="617"/>
      <c r="LPY40" s="617"/>
      <c r="LPZ40" s="617"/>
      <c r="LQA40" s="617"/>
      <c r="LQB40" s="617"/>
      <c r="LQC40" s="617"/>
      <c r="LQD40" s="617"/>
      <c r="LQE40" s="617"/>
      <c r="LQF40" s="617"/>
      <c r="LQG40" s="617"/>
      <c r="LQH40" s="617"/>
      <c r="LQI40" s="617"/>
      <c r="LQJ40" s="617"/>
      <c r="LQK40" s="617"/>
      <c r="LQL40" s="617"/>
      <c r="LQM40" s="617"/>
      <c r="LQN40" s="617"/>
      <c r="LQO40" s="617"/>
      <c r="LQP40" s="617"/>
      <c r="LQQ40" s="617"/>
      <c r="LQR40" s="617"/>
      <c r="LQS40" s="617"/>
      <c r="LQT40" s="617"/>
      <c r="LQU40" s="617"/>
      <c r="LQV40" s="617"/>
      <c r="LQW40" s="617"/>
      <c r="LQX40" s="617"/>
      <c r="LQY40" s="617"/>
      <c r="LQZ40" s="617"/>
      <c r="LRA40" s="617"/>
      <c r="LRB40" s="617"/>
      <c r="LRC40" s="617"/>
      <c r="LRD40" s="617"/>
      <c r="LRE40" s="617"/>
      <c r="LRF40" s="617"/>
      <c r="LRG40" s="617"/>
      <c r="LRH40" s="617"/>
      <c r="LRI40" s="617"/>
      <c r="LRJ40" s="617"/>
      <c r="LRK40" s="617"/>
      <c r="LRL40" s="617"/>
      <c r="LRM40" s="617"/>
      <c r="LRN40" s="617"/>
      <c r="LRO40" s="617"/>
      <c r="LRP40" s="617"/>
      <c r="LRQ40" s="617"/>
      <c r="LRR40" s="617"/>
      <c r="LRS40" s="617"/>
      <c r="LRT40" s="617"/>
      <c r="LRU40" s="617"/>
      <c r="LRV40" s="617"/>
      <c r="LRW40" s="617"/>
      <c r="LRX40" s="617"/>
      <c r="LRY40" s="617"/>
      <c r="LRZ40" s="617"/>
      <c r="LSA40" s="617"/>
      <c r="LSB40" s="617"/>
      <c r="LSC40" s="617"/>
      <c r="LSD40" s="617"/>
      <c r="LSE40" s="617"/>
      <c r="LSF40" s="617"/>
      <c r="LSG40" s="617"/>
      <c r="LSH40" s="617"/>
      <c r="LSI40" s="617"/>
      <c r="LSJ40" s="617"/>
      <c r="LSK40" s="617"/>
      <c r="LSL40" s="617"/>
      <c r="LSM40" s="617"/>
      <c r="LSN40" s="617"/>
      <c r="LSO40" s="617"/>
      <c r="LSP40" s="617"/>
      <c r="LSQ40" s="617"/>
      <c r="LSR40" s="617"/>
      <c r="LSS40" s="617"/>
      <c r="LST40" s="617"/>
      <c r="LSU40" s="617"/>
      <c r="LSV40" s="617"/>
      <c r="LSW40" s="617"/>
      <c r="LSX40" s="617"/>
      <c r="LSY40" s="617"/>
      <c r="LSZ40" s="617"/>
      <c r="LTA40" s="617"/>
      <c r="LTB40" s="617"/>
      <c r="LTC40" s="617"/>
      <c r="LTD40" s="617"/>
      <c r="LTE40" s="617"/>
      <c r="LTF40" s="617"/>
      <c r="LTG40" s="617"/>
      <c r="LTH40" s="617"/>
      <c r="LTI40" s="617"/>
      <c r="LTJ40" s="617"/>
      <c r="LTK40" s="617"/>
      <c r="LTL40" s="617"/>
      <c r="LTM40" s="617"/>
      <c r="LTN40" s="617"/>
      <c r="LTO40" s="617"/>
      <c r="LTP40" s="617"/>
      <c r="LTQ40" s="617"/>
      <c r="LTR40" s="617"/>
      <c r="LTS40" s="617"/>
      <c r="LTT40" s="617"/>
      <c r="LTU40" s="617"/>
      <c r="LTV40" s="617"/>
      <c r="LTW40" s="617"/>
      <c r="LTX40" s="617"/>
      <c r="LTY40" s="617"/>
      <c r="LTZ40" s="617"/>
      <c r="LUA40" s="617"/>
      <c r="LUB40" s="617"/>
      <c r="LUC40" s="617"/>
      <c r="LUD40" s="617"/>
      <c r="LUE40" s="617"/>
      <c r="LUF40" s="617"/>
      <c r="LUG40" s="617"/>
      <c r="LUH40" s="617"/>
      <c r="LUI40" s="617"/>
      <c r="LUJ40" s="617"/>
      <c r="LUK40" s="617"/>
      <c r="LUL40" s="617"/>
      <c r="LUM40" s="617"/>
      <c r="LUN40" s="617"/>
      <c r="LUO40" s="617"/>
      <c r="LUP40" s="617"/>
      <c r="LUQ40" s="617"/>
      <c r="LUR40" s="617"/>
      <c r="LUS40" s="617"/>
      <c r="LUT40" s="617"/>
      <c r="LUU40" s="617"/>
      <c r="LUV40" s="617"/>
      <c r="LUW40" s="617"/>
      <c r="LUX40" s="617"/>
      <c r="LUY40" s="617"/>
      <c r="LUZ40" s="617"/>
      <c r="LVA40" s="617"/>
      <c r="LVB40" s="617"/>
      <c r="LVC40" s="617"/>
      <c r="LVD40" s="617"/>
      <c r="LVE40" s="617"/>
      <c r="LVF40" s="617"/>
      <c r="LVG40" s="617"/>
      <c r="LVH40" s="617"/>
      <c r="LVI40" s="617"/>
      <c r="LVJ40" s="617"/>
      <c r="LVK40" s="617"/>
      <c r="LVL40" s="617"/>
      <c r="LVM40" s="617"/>
      <c r="LVN40" s="617"/>
      <c r="LVO40" s="617"/>
      <c r="LVP40" s="617"/>
      <c r="LVQ40" s="617"/>
      <c r="LVR40" s="617"/>
      <c r="LVS40" s="617"/>
      <c r="LVT40" s="617"/>
      <c r="LVU40" s="617"/>
      <c r="LVV40" s="617"/>
      <c r="LVW40" s="617"/>
      <c r="LVX40" s="617"/>
      <c r="LVY40" s="617"/>
      <c r="LVZ40" s="617"/>
      <c r="LWA40" s="617"/>
      <c r="LWB40" s="617"/>
      <c r="LWC40" s="617"/>
      <c r="LWD40" s="617"/>
      <c r="LWE40" s="617"/>
      <c r="LWF40" s="617"/>
      <c r="LWG40" s="617"/>
      <c r="LWH40" s="617"/>
      <c r="LWI40" s="617"/>
      <c r="LWJ40" s="617"/>
      <c r="LWK40" s="617"/>
      <c r="LWL40" s="617"/>
      <c r="LWM40" s="617"/>
      <c r="LWN40" s="617"/>
      <c r="LWO40" s="617"/>
      <c r="LWP40" s="617"/>
      <c r="LWQ40" s="617"/>
      <c r="LWR40" s="617"/>
      <c r="LWS40" s="617"/>
      <c r="LWT40" s="617"/>
      <c r="LWU40" s="617"/>
      <c r="LWV40" s="617"/>
      <c r="LWW40" s="617"/>
      <c r="LWX40" s="617"/>
      <c r="LWY40" s="617"/>
      <c r="LWZ40" s="617"/>
      <c r="LXA40" s="617"/>
      <c r="LXB40" s="617"/>
      <c r="LXC40" s="617"/>
      <c r="LXD40" s="617"/>
      <c r="LXE40" s="617"/>
      <c r="LXF40" s="617"/>
      <c r="LXG40" s="617"/>
      <c r="LXH40" s="617"/>
      <c r="LXI40" s="617"/>
      <c r="LXJ40" s="617"/>
      <c r="LXK40" s="617"/>
      <c r="LXL40" s="617"/>
      <c r="LXM40" s="617"/>
      <c r="LXN40" s="617"/>
      <c r="LXO40" s="617"/>
      <c r="LXP40" s="617"/>
      <c r="LXQ40" s="617"/>
      <c r="LXR40" s="617"/>
      <c r="LXS40" s="617"/>
      <c r="LXT40" s="617"/>
      <c r="LXU40" s="617"/>
      <c r="LXV40" s="617"/>
      <c r="LXW40" s="617"/>
      <c r="LXX40" s="617"/>
      <c r="LXY40" s="617"/>
      <c r="LXZ40" s="617"/>
      <c r="LYA40" s="617"/>
      <c r="LYB40" s="617"/>
      <c r="LYC40" s="617"/>
      <c r="LYD40" s="617"/>
      <c r="LYE40" s="617"/>
      <c r="LYF40" s="617"/>
      <c r="LYG40" s="617"/>
      <c r="LYH40" s="617"/>
      <c r="LYI40" s="617"/>
      <c r="LYJ40" s="617"/>
      <c r="LYK40" s="617"/>
      <c r="LYL40" s="617"/>
      <c r="LYM40" s="617"/>
      <c r="LYN40" s="617"/>
      <c r="LYO40" s="617"/>
      <c r="LYP40" s="617"/>
      <c r="LYQ40" s="617"/>
      <c r="LYR40" s="617"/>
      <c r="LYS40" s="617"/>
      <c r="LYT40" s="617"/>
      <c r="LYU40" s="617"/>
      <c r="LYV40" s="617"/>
      <c r="LYW40" s="617"/>
      <c r="LYX40" s="617"/>
      <c r="LYY40" s="617"/>
      <c r="LYZ40" s="617"/>
      <c r="LZA40" s="617"/>
      <c r="LZB40" s="617"/>
      <c r="LZC40" s="617"/>
      <c r="LZD40" s="617"/>
      <c r="LZE40" s="617"/>
      <c r="LZF40" s="617"/>
      <c r="LZG40" s="617"/>
      <c r="LZH40" s="617"/>
      <c r="LZI40" s="617"/>
      <c r="LZJ40" s="617"/>
      <c r="LZK40" s="617"/>
      <c r="LZL40" s="617"/>
      <c r="LZM40" s="617"/>
      <c r="LZN40" s="617"/>
      <c r="LZO40" s="617"/>
      <c r="LZP40" s="617"/>
      <c r="LZQ40" s="617"/>
      <c r="LZR40" s="617"/>
      <c r="LZS40" s="617"/>
      <c r="LZT40" s="617"/>
      <c r="LZU40" s="617"/>
      <c r="LZV40" s="617"/>
      <c r="LZW40" s="617"/>
      <c r="LZX40" s="617"/>
      <c r="LZY40" s="617"/>
      <c r="LZZ40" s="617"/>
      <c r="MAA40" s="617"/>
      <c r="MAB40" s="617"/>
      <c r="MAC40" s="617"/>
      <c r="MAD40" s="617"/>
      <c r="MAE40" s="617"/>
      <c r="MAF40" s="617"/>
      <c r="MAG40" s="617"/>
      <c r="MAH40" s="617"/>
      <c r="MAI40" s="617"/>
      <c r="MAJ40" s="617"/>
      <c r="MAK40" s="617"/>
      <c r="MAL40" s="617"/>
      <c r="MAM40" s="617"/>
      <c r="MAN40" s="617"/>
      <c r="MAO40" s="617"/>
      <c r="MAP40" s="617"/>
      <c r="MAQ40" s="617"/>
      <c r="MAR40" s="617"/>
      <c r="MAS40" s="617"/>
      <c r="MAT40" s="617"/>
      <c r="MAU40" s="617"/>
      <c r="MAV40" s="617"/>
      <c r="MAW40" s="617"/>
      <c r="MAX40" s="617"/>
      <c r="MAY40" s="617"/>
      <c r="MAZ40" s="617"/>
      <c r="MBA40" s="617"/>
      <c r="MBB40" s="617"/>
      <c r="MBC40" s="617"/>
      <c r="MBD40" s="617"/>
      <c r="MBE40" s="617"/>
      <c r="MBF40" s="617"/>
      <c r="MBG40" s="617"/>
      <c r="MBH40" s="617"/>
      <c r="MBI40" s="617"/>
      <c r="MBJ40" s="617"/>
      <c r="MBK40" s="617"/>
      <c r="MBL40" s="617"/>
      <c r="MBM40" s="617"/>
      <c r="MBN40" s="617"/>
      <c r="MBO40" s="617"/>
      <c r="MBP40" s="617"/>
      <c r="MBQ40" s="617"/>
      <c r="MBR40" s="617"/>
      <c r="MBS40" s="617"/>
      <c r="MBT40" s="617"/>
      <c r="MBU40" s="617"/>
      <c r="MBV40" s="617"/>
      <c r="MBW40" s="617"/>
      <c r="MBX40" s="617"/>
      <c r="MBY40" s="617"/>
      <c r="MBZ40" s="617"/>
      <c r="MCA40" s="617"/>
      <c r="MCB40" s="617"/>
      <c r="MCC40" s="617"/>
      <c r="MCD40" s="617"/>
      <c r="MCE40" s="617"/>
      <c r="MCF40" s="617"/>
      <c r="MCG40" s="617"/>
      <c r="MCH40" s="617"/>
      <c r="MCI40" s="617"/>
      <c r="MCJ40" s="617"/>
      <c r="MCK40" s="617"/>
      <c r="MCL40" s="617"/>
      <c r="MCM40" s="617"/>
      <c r="MCN40" s="617"/>
      <c r="MCO40" s="617"/>
      <c r="MCP40" s="617"/>
      <c r="MCQ40" s="617"/>
      <c r="MCR40" s="617"/>
      <c r="MCS40" s="617"/>
      <c r="MCT40" s="617"/>
      <c r="MCU40" s="617"/>
      <c r="MCV40" s="617"/>
      <c r="MCW40" s="617"/>
      <c r="MCX40" s="617"/>
      <c r="MCY40" s="617"/>
      <c r="MCZ40" s="617"/>
      <c r="MDA40" s="617"/>
      <c r="MDB40" s="617"/>
      <c r="MDC40" s="617"/>
      <c r="MDD40" s="617"/>
      <c r="MDE40" s="617"/>
      <c r="MDF40" s="617"/>
      <c r="MDG40" s="617"/>
      <c r="MDH40" s="617"/>
      <c r="MDI40" s="617"/>
      <c r="MDJ40" s="617"/>
      <c r="MDK40" s="617"/>
      <c r="MDL40" s="617"/>
      <c r="MDM40" s="617"/>
      <c r="MDN40" s="617"/>
      <c r="MDO40" s="617"/>
      <c r="MDP40" s="617"/>
      <c r="MDQ40" s="617"/>
      <c r="MDR40" s="617"/>
      <c r="MDS40" s="617"/>
      <c r="MDT40" s="617"/>
      <c r="MDU40" s="617"/>
      <c r="MDV40" s="617"/>
      <c r="MDW40" s="617"/>
      <c r="MDX40" s="617"/>
      <c r="MDY40" s="617"/>
      <c r="MDZ40" s="617"/>
      <c r="MEA40" s="617"/>
      <c r="MEB40" s="617"/>
      <c r="MEC40" s="617"/>
      <c r="MED40" s="617"/>
      <c r="MEE40" s="617"/>
      <c r="MEF40" s="617"/>
      <c r="MEG40" s="617"/>
      <c r="MEH40" s="617"/>
      <c r="MEI40" s="617"/>
      <c r="MEJ40" s="617"/>
      <c r="MEK40" s="617"/>
      <c r="MEL40" s="617"/>
      <c r="MEM40" s="617"/>
      <c r="MEN40" s="617"/>
      <c r="MEO40" s="617"/>
      <c r="MEP40" s="617"/>
      <c r="MEQ40" s="617"/>
      <c r="MER40" s="617"/>
      <c r="MES40" s="617"/>
      <c r="MET40" s="617"/>
      <c r="MEU40" s="617"/>
      <c r="MEV40" s="617"/>
      <c r="MEW40" s="617"/>
      <c r="MEX40" s="617"/>
      <c r="MEY40" s="617"/>
      <c r="MEZ40" s="617"/>
      <c r="MFA40" s="617"/>
      <c r="MFB40" s="617"/>
      <c r="MFC40" s="617"/>
      <c r="MFD40" s="617"/>
      <c r="MFE40" s="617"/>
      <c r="MFF40" s="617"/>
      <c r="MFG40" s="617"/>
      <c r="MFH40" s="617"/>
      <c r="MFI40" s="617"/>
      <c r="MFJ40" s="617"/>
      <c r="MFK40" s="617"/>
      <c r="MFL40" s="617"/>
      <c r="MFM40" s="617"/>
      <c r="MFN40" s="617"/>
      <c r="MFO40" s="617"/>
      <c r="MFP40" s="617"/>
      <c r="MFQ40" s="617"/>
      <c r="MFR40" s="617"/>
      <c r="MFS40" s="617"/>
      <c r="MFT40" s="617"/>
      <c r="MFU40" s="617"/>
      <c r="MFV40" s="617"/>
      <c r="MFW40" s="617"/>
      <c r="MFX40" s="617"/>
      <c r="MFY40" s="617"/>
      <c r="MFZ40" s="617"/>
      <c r="MGA40" s="617"/>
      <c r="MGB40" s="617"/>
      <c r="MGC40" s="617"/>
      <c r="MGD40" s="617"/>
      <c r="MGE40" s="617"/>
      <c r="MGF40" s="617"/>
      <c r="MGG40" s="617"/>
      <c r="MGH40" s="617"/>
      <c r="MGI40" s="617"/>
      <c r="MGJ40" s="617"/>
      <c r="MGK40" s="617"/>
      <c r="MGL40" s="617"/>
      <c r="MGM40" s="617"/>
      <c r="MGN40" s="617"/>
      <c r="MGO40" s="617"/>
      <c r="MGP40" s="617"/>
      <c r="MGQ40" s="617"/>
      <c r="MGR40" s="617"/>
      <c r="MGS40" s="617"/>
      <c r="MGT40" s="617"/>
      <c r="MGU40" s="617"/>
      <c r="MGV40" s="617"/>
      <c r="MGW40" s="617"/>
      <c r="MGX40" s="617"/>
      <c r="MGY40" s="617"/>
      <c r="MGZ40" s="617"/>
      <c r="MHA40" s="617"/>
      <c r="MHB40" s="617"/>
      <c r="MHC40" s="617"/>
      <c r="MHD40" s="617"/>
      <c r="MHE40" s="617"/>
      <c r="MHF40" s="617"/>
      <c r="MHG40" s="617"/>
      <c r="MHH40" s="617"/>
      <c r="MHI40" s="617"/>
      <c r="MHJ40" s="617"/>
      <c r="MHK40" s="617"/>
      <c r="MHL40" s="617"/>
      <c r="MHM40" s="617"/>
      <c r="MHN40" s="617"/>
      <c r="MHO40" s="617"/>
      <c r="MHP40" s="617"/>
      <c r="MHQ40" s="617"/>
      <c r="MHR40" s="617"/>
      <c r="MHS40" s="617"/>
      <c r="MHT40" s="617"/>
      <c r="MHU40" s="617"/>
      <c r="MHV40" s="617"/>
      <c r="MHW40" s="617"/>
      <c r="MHX40" s="617"/>
      <c r="MHY40" s="617"/>
      <c r="MHZ40" s="617"/>
      <c r="MIA40" s="617"/>
      <c r="MIB40" s="617"/>
      <c r="MIC40" s="617"/>
      <c r="MID40" s="617"/>
      <c r="MIE40" s="617"/>
      <c r="MIF40" s="617"/>
      <c r="MIG40" s="617"/>
      <c r="MIH40" s="617"/>
      <c r="MII40" s="617"/>
      <c r="MIJ40" s="617"/>
      <c r="MIK40" s="617"/>
      <c r="MIL40" s="617"/>
      <c r="MIM40" s="617"/>
      <c r="MIN40" s="617"/>
      <c r="MIO40" s="617"/>
      <c r="MIP40" s="617"/>
      <c r="MIQ40" s="617"/>
      <c r="MIR40" s="617"/>
      <c r="MIS40" s="617"/>
      <c r="MIT40" s="617"/>
      <c r="MIU40" s="617"/>
      <c r="MIV40" s="617"/>
      <c r="MIW40" s="617"/>
      <c r="MIX40" s="617"/>
      <c r="MIY40" s="617"/>
      <c r="MIZ40" s="617"/>
      <c r="MJA40" s="617"/>
      <c r="MJB40" s="617"/>
      <c r="MJC40" s="617"/>
      <c r="MJD40" s="617"/>
      <c r="MJE40" s="617"/>
      <c r="MJF40" s="617"/>
      <c r="MJG40" s="617"/>
      <c r="MJH40" s="617"/>
      <c r="MJI40" s="617"/>
      <c r="MJJ40" s="617"/>
      <c r="MJK40" s="617"/>
      <c r="MJL40" s="617"/>
      <c r="MJM40" s="617"/>
      <c r="MJN40" s="617"/>
      <c r="MJO40" s="617"/>
      <c r="MJP40" s="617"/>
      <c r="MJQ40" s="617"/>
      <c r="MJR40" s="617"/>
      <c r="MJS40" s="617"/>
      <c r="MJT40" s="617"/>
      <c r="MJU40" s="617"/>
      <c r="MJV40" s="617"/>
      <c r="MJW40" s="617"/>
      <c r="MJX40" s="617"/>
      <c r="MJY40" s="617"/>
      <c r="MJZ40" s="617"/>
      <c r="MKA40" s="617"/>
      <c r="MKB40" s="617"/>
      <c r="MKC40" s="617"/>
      <c r="MKD40" s="617"/>
      <c r="MKE40" s="617"/>
      <c r="MKF40" s="617"/>
      <c r="MKG40" s="617"/>
      <c r="MKH40" s="617"/>
      <c r="MKI40" s="617"/>
      <c r="MKJ40" s="617"/>
      <c r="MKK40" s="617"/>
      <c r="MKL40" s="617"/>
      <c r="MKM40" s="617"/>
      <c r="MKN40" s="617"/>
      <c r="MKO40" s="617"/>
      <c r="MKP40" s="617"/>
      <c r="MKQ40" s="617"/>
      <c r="MKR40" s="617"/>
      <c r="MKS40" s="617"/>
      <c r="MKT40" s="617"/>
      <c r="MKU40" s="617"/>
      <c r="MKV40" s="617"/>
      <c r="MKW40" s="617"/>
      <c r="MKX40" s="617"/>
      <c r="MKY40" s="617"/>
      <c r="MKZ40" s="617"/>
      <c r="MLA40" s="617"/>
      <c r="MLB40" s="617"/>
      <c r="MLC40" s="617"/>
      <c r="MLD40" s="617"/>
      <c r="MLE40" s="617"/>
      <c r="MLF40" s="617"/>
      <c r="MLG40" s="617"/>
      <c r="MLH40" s="617"/>
      <c r="MLI40" s="617"/>
      <c r="MLJ40" s="617"/>
      <c r="MLK40" s="617"/>
      <c r="MLL40" s="617"/>
      <c r="MLM40" s="617"/>
      <c r="MLN40" s="617"/>
      <c r="MLO40" s="617"/>
      <c r="MLP40" s="617"/>
      <c r="MLQ40" s="617"/>
      <c r="MLR40" s="617"/>
      <c r="MLS40" s="617"/>
      <c r="MLT40" s="617"/>
      <c r="MLU40" s="617"/>
      <c r="MLV40" s="617"/>
      <c r="MLW40" s="617"/>
      <c r="MLX40" s="617"/>
      <c r="MLY40" s="617"/>
      <c r="MLZ40" s="617"/>
      <c r="MMA40" s="617"/>
      <c r="MMB40" s="617"/>
      <c r="MMC40" s="617"/>
      <c r="MMD40" s="617"/>
      <c r="MME40" s="617"/>
      <c r="MMF40" s="617"/>
      <c r="MMG40" s="617"/>
      <c r="MMH40" s="617"/>
      <c r="MMI40" s="617"/>
      <c r="MMJ40" s="617"/>
      <c r="MMK40" s="617"/>
      <c r="MML40" s="617"/>
      <c r="MMM40" s="617"/>
      <c r="MMN40" s="617"/>
      <c r="MMO40" s="617"/>
      <c r="MMP40" s="617"/>
      <c r="MMQ40" s="617"/>
      <c r="MMR40" s="617"/>
      <c r="MMS40" s="617"/>
      <c r="MMT40" s="617"/>
      <c r="MMU40" s="617"/>
      <c r="MMV40" s="617"/>
      <c r="MMW40" s="617"/>
      <c r="MMX40" s="617"/>
      <c r="MMY40" s="617"/>
      <c r="MMZ40" s="617"/>
      <c r="MNA40" s="617"/>
      <c r="MNB40" s="617"/>
      <c r="MNC40" s="617"/>
      <c r="MND40" s="617"/>
      <c r="MNE40" s="617"/>
      <c r="MNF40" s="617"/>
      <c r="MNG40" s="617"/>
      <c r="MNH40" s="617"/>
      <c r="MNI40" s="617"/>
      <c r="MNJ40" s="617"/>
      <c r="MNK40" s="617"/>
      <c r="MNL40" s="617"/>
      <c r="MNM40" s="617"/>
      <c r="MNN40" s="617"/>
      <c r="MNO40" s="617"/>
      <c r="MNP40" s="617"/>
      <c r="MNQ40" s="617"/>
      <c r="MNR40" s="617"/>
      <c r="MNS40" s="617"/>
      <c r="MNT40" s="617"/>
      <c r="MNU40" s="617"/>
      <c r="MNV40" s="617"/>
      <c r="MNW40" s="617"/>
      <c r="MNX40" s="617"/>
      <c r="MNY40" s="617"/>
      <c r="MNZ40" s="617"/>
      <c r="MOA40" s="617"/>
      <c r="MOB40" s="617"/>
      <c r="MOC40" s="617"/>
      <c r="MOD40" s="617"/>
      <c r="MOE40" s="617"/>
      <c r="MOF40" s="617"/>
      <c r="MOG40" s="617"/>
      <c r="MOH40" s="617"/>
      <c r="MOI40" s="617"/>
      <c r="MOJ40" s="617"/>
      <c r="MOK40" s="617"/>
      <c r="MOL40" s="617"/>
      <c r="MOM40" s="617"/>
      <c r="MON40" s="617"/>
      <c r="MOO40" s="617"/>
      <c r="MOP40" s="617"/>
      <c r="MOQ40" s="617"/>
      <c r="MOR40" s="617"/>
      <c r="MOS40" s="617"/>
      <c r="MOT40" s="617"/>
      <c r="MOU40" s="617"/>
      <c r="MOV40" s="617"/>
      <c r="MOW40" s="617"/>
      <c r="MOX40" s="617"/>
      <c r="MOY40" s="617"/>
      <c r="MOZ40" s="617"/>
      <c r="MPA40" s="617"/>
      <c r="MPB40" s="617"/>
      <c r="MPC40" s="617"/>
      <c r="MPD40" s="617"/>
      <c r="MPE40" s="617"/>
      <c r="MPF40" s="617"/>
      <c r="MPG40" s="617"/>
      <c r="MPH40" s="617"/>
      <c r="MPI40" s="617"/>
      <c r="MPJ40" s="617"/>
      <c r="MPK40" s="617"/>
      <c r="MPL40" s="617"/>
      <c r="MPM40" s="617"/>
      <c r="MPN40" s="617"/>
      <c r="MPO40" s="617"/>
      <c r="MPP40" s="617"/>
      <c r="MPQ40" s="617"/>
      <c r="MPR40" s="617"/>
      <c r="MPS40" s="617"/>
      <c r="MPT40" s="617"/>
      <c r="MPU40" s="617"/>
      <c r="MPV40" s="617"/>
      <c r="MPW40" s="617"/>
      <c r="MPX40" s="617"/>
      <c r="MPY40" s="617"/>
      <c r="MPZ40" s="617"/>
      <c r="MQA40" s="617"/>
      <c r="MQB40" s="617"/>
      <c r="MQC40" s="617"/>
      <c r="MQD40" s="617"/>
      <c r="MQE40" s="617"/>
      <c r="MQF40" s="617"/>
      <c r="MQG40" s="617"/>
      <c r="MQH40" s="617"/>
      <c r="MQI40" s="617"/>
      <c r="MQJ40" s="617"/>
      <c r="MQK40" s="617"/>
      <c r="MQL40" s="617"/>
      <c r="MQM40" s="617"/>
      <c r="MQN40" s="617"/>
      <c r="MQO40" s="617"/>
      <c r="MQP40" s="617"/>
      <c r="MQQ40" s="617"/>
      <c r="MQR40" s="617"/>
      <c r="MQS40" s="617"/>
      <c r="MQT40" s="617"/>
      <c r="MQU40" s="617"/>
      <c r="MQV40" s="617"/>
      <c r="MQW40" s="617"/>
      <c r="MQX40" s="617"/>
      <c r="MQY40" s="617"/>
      <c r="MQZ40" s="617"/>
      <c r="MRA40" s="617"/>
      <c r="MRB40" s="617"/>
      <c r="MRC40" s="617"/>
      <c r="MRD40" s="617"/>
      <c r="MRE40" s="617"/>
      <c r="MRF40" s="617"/>
      <c r="MRG40" s="617"/>
      <c r="MRH40" s="617"/>
      <c r="MRI40" s="617"/>
      <c r="MRJ40" s="617"/>
      <c r="MRK40" s="617"/>
      <c r="MRL40" s="617"/>
      <c r="MRM40" s="617"/>
      <c r="MRN40" s="617"/>
      <c r="MRO40" s="617"/>
      <c r="MRP40" s="617"/>
      <c r="MRQ40" s="617"/>
      <c r="MRR40" s="617"/>
      <c r="MRS40" s="617"/>
      <c r="MRT40" s="617"/>
      <c r="MRU40" s="617"/>
      <c r="MRV40" s="617"/>
      <c r="MRW40" s="617"/>
      <c r="MRX40" s="617"/>
      <c r="MRY40" s="617"/>
      <c r="MRZ40" s="617"/>
      <c r="MSA40" s="617"/>
      <c r="MSB40" s="617"/>
      <c r="MSC40" s="617"/>
      <c r="MSD40" s="617"/>
      <c r="MSE40" s="617"/>
      <c r="MSF40" s="617"/>
      <c r="MSG40" s="617"/>
      <c r="MSH40" s="617"/>
      <c r="MSI40" s="617"/>
      <c r="MSJ40" s="617"/>
      <c r="MSK40" s="617"/>
      <c r="MSL40" s="617"/>
      <c r="MSM40" s="617"/>
      <c r="MSN40" s="617"/>
      <c r="MSO40" s="617"/>
      <c r="MSP40" s="617"/>
      <c r="MSQ40" s="617"/>
      <c r="MSR40" s="617"/>
      <c r="MSS40" s="617"/>
      <c r="MST40" s="617"/>
      <c r="MSU40" s="617"/>
      <c r="MSV40" s="617"/>
      <c r="MSW40" s="617"/>
      <c r="MSX40" s="617"/>
      <c r="MSY40" s="617"/>
      <c r="MSZ40" s="617"/>
      <c r="MTA40" s="617"/>
      <c r="MTB40" s="617"/>
      <c r="MTC40" s="617"/>
      <c r="MTD40" s="617"/>
      <c r="MTE40" s="617"/>
      <c r="MTF40" s="617"/>
      <c r="MTG40" s="617"/>
      <c r="MTH40" s="617"/>
      <c r="MTI40" s="617"/>
      <c r="MTJ40" s="617"/>
      <c r="MTK40" s="617"/>
      <c r="MTL40" s="617"/>
      <c r="MTM40" s="617"/>
      <c r="MTN40" s="617"/>
      <c r="MTO40" s="617"/>
      <c r="MTP40" s="617"/>
      <c r="MTQ40" s="617"/>
      <c r="MTR40" s="617"/>
      <c r="MTS40" s="617"/>
      <c r="MTT40" s="617"/>
      <c r="MTU40" s="617"/>
      <c r="MTV40" s="617"/>
      <c r="MTW40" s="617"/>
      <c r="MTX40" s="617"/>
      <c r="MTY40" s="617"/>
      <c r="MTZ40" s="617"/>
      <c r="MUA40" s="617"/>
      <c r="MUB40" s="617"/>
      <c r="MUC40" s="617"/>
      <c r="MUD40" s="617"/>
      <c r="MUE40" s="617"/>
      <c r="MUF40" s="617"/>
      <c r="MUG40" s="617"/>
      <c r="MUH40" s="617"/>
      <c r="MUI40" s="617"/>
      <c r="MUJ40" s="617"/>
      <c r="MUK40" s="617"/>
      <c r="MUL40" s="617"/>
      <c r="MUM40" s="617"/>
      <c r="MUN40" s="617"/>
      <c r="MUO40" s="617"/>
      <c r="MUP40" s="617"/>
      <c r="MUQ40" s="617"/>
      <c r="MUR40" s="617"/>
      <c r="MUS40" s="617"/>
      <c r="MUT40" s="617"/>
      <c r="MUU40" s="617"/>
      <c r="MUV40" s="617"/>
      <c r="MUW40" s="617"/>
      <c r="MUX40" s="617"/>
      <c r="MUY40" s="617"/>
      <c r="MUZ40" s="617"/>
      <c r="MVA40" s="617"/>
      <c r="MVB40" s="617"/>
      <c r="MVC40" s="617"/>
      <c r="MVD40" s="617"/>
      <c r="MVE40" s="617"/>
      <c r="MVF40" s="617"/>
      <c r="MVG40" s="617"/>
      <c r="MVH40" s="617"/>
      <c r="MVI40" s="617"/>
      <c r="MVJ40" s="617"/>
      <c r="MVK40" s="617"/>
      <c r="MVL40" s="617"/>
      <c r="MVM40" s="617"/>
      <c r="MVN40" s="617"/>
      <c r="MVO40" s="617"/>
      <c r="MVP40" s="617"/>
      <c r="MVQ40" s="617"/>
      <c r="MVR40" s="617"/>
      <c r="MVS40" s="617"/>
      <c r="MVT40" s="617"/>
      <c r="MVU40" s="617"/>
      <c r="MVV40" s="617"/>
      <c r="MVW40" s="617"/>
      <c r="MVX40" s="617"/>
      <c r="MVY40" s="617"/>
      <c r="MVZ40" s="617"/>
      <c r="MWA40" s="617"/>
      <c r="MWB40" s="617"/>
      <c r="MWC40" s="617"/>
      <c r="MWD40" s="617"/>
      <c r="MWE40" s="617"/>
      <c r="MWF40" s="617"/>
      <c r="MWG40" s="617"/>
      <c r="MWH40" s="617"/>
      <c r="MWI40" s="617"/>
      <c r="MWJ40" s="617"/>
      <c r="MWK40" s="617"/>
      <c r="MWL40" s="617"/>
      <c r="MWM40" s="617"/>
      <c r="MWN40" s="617"/>
      <c r="MWO40" s="617"/>
      <c r="MWP40" s="617"/>
      <c r="MWQ40" s="617"/>
      <c r="MWR40" s="617"/>
      <c r="MWS40" s="617"/>
      <c r="MWT40" s="617"/>
      <c r="MWU40" s="617"/>
      <c r="MWV40" s="617"/>
      <c r="MWW40" s="617"/>
      <c r="MWX40" s="617"/>
      <c r="MWY40" s="617"/>
      <c r="MWZ40" s="617"/>
      <c r="MXA40" s="617"/>
      <c r="MXB40" s="617"/>
      <c r="MXC40" s="617"/>
      <c r="MXD40" s="617"/>
      <c r="MXE40" s="617"/>
      <c r="MXF40" s="617"/>
      <c r="MXG40" s="617"/>
      <c r="MXH40" s="617"/>
      <c r="MXI40" s="617"/>
      <c r="MXJ40" s="617"/>
      <c r="MXK40" s="617"/>
      <c r="MXL40" s="617"/>
      <c r="MXM40" s="617"/>
      <c r="MXN40" s="617"/>
      <c r="MXO40" s="617"/>
      <c r="MXP40" s="617"/>
      <c r="MXQ40" s="617"/>
      <c r="MXR40" s="617"/>
      <c r="MXS40" s="617"/>
      <c r="MXT40" s="617"/>
      <c r="MXU40" s="617"/>
      <c r="MXV40" s="617"/>
      <c r="MXW40" s="617"/>
      <c r="MXX40" s="617"/>
      <c r="MXY40" s="617"/>
      <c r="MXZ40" s="617"/>
      <c r="MYA40" s="617"/>
      <c r="MYB40" s="617"/>
      <c r="MYC40" s="617"/>
      <c r="MYD40" s="617"/>
      <c r="MYE40" s="617"/>
      <c r="MYF40" s="617"/>
      <c r="MYG40" s="617"/>
      <c r="MYH40" s="617"/>
      <c r="MYI40" s="617"/>
      <c r="MYJ40" s="617"/>
      <c r="MYK40" s="617"/>
      <c r="MYL40" s="617"/>
      <c r="MYM40" s="617"/>
      <c r="MYN40" s="617"/>
      <c r="MYO40" s="617"/>
      <c r="MYP40" s="617"/>
      <c r="MYQ40" s="617"/>
      <c r="MYR40" s="617"/>
      <c r="MYS40" s="617"/>
      <c r="MYT40" s="617"/>
      <c r="MYU40" s="617"/>
      <c r="MYV40" s="617"/>
      <c r="MYW40" s="617"/>
      <c r="MYX40" s="617"/>
      <c r="MYY40" s="617"/>
      <c r="MYZ40" s="617"/>
      <c r="MZA40" s="617"/>
      <c r="MZB40" s="617"/>
      <c r="MZC40" s="617"/>
      <c r="MZD40" s="617"/>
      <c r="MZE40" s="617"/>
      <c r="MZF40" s="617"/>
      <c r="MZG40" s="617"/>
      <c r="MZH40" s="617"/>
      <c r="MZI40" s="617"/>
      <c r="MZJ40" s="617"/>
      <c r="MZK40" s="617"/>
      <c r="MZL40" s="617"/>
      <c r="MZM40" s="617"/>
      <c r="MZN40" s="617"/>
      <c r="MZO40" s="617"/>
      <c r="MZP40" s="617"/>
      <c r="MZQ40" s="617"/>
      <c r="MZR40" s="617"/>
      <c r="MZS40" s="617"/>
      <c r="MZT40" s="617"/>
      <c r="MZU40" s="617"/>
      <c r="MZV40" s="617"/>
      <c r="MZW40" s="617"/>
      <c r="MZX40" s="617"/>
      <c r="MZY40" s="617"/>
      <c r="MZZ40" s="617"/>
      <c r="NAA40" s="617"/>
      <c r="NAB40" s="617"/>
      <c r="NAC40" s="617"/>
      <c r="NAD40" s="617"/>
      <c r="NAE40" s="617"/>
      <c r="NAF40" s="617"/>
      <c r="NAG40" s="617"/>
      <c r="NAH40" s="617"/>
      <c r="NAI40" s="617"/>
      <c r="NAJ40" s="617"/>
      <c r="NAK40" s="617"/>
      <c r="NAL40" s="617"/>
      <c r="NAM40" s="617"/>
      <c r="NAN40" s="617"/>
      <c r="NAO40" s="617"/>
      <c r="NAP40" s="617"/>
      <c r="NAQ40" s="617"/>
      <c r="NAR40" s="617"/>
      <c r="NAS40" s="617"/>
      <c r="NAT40" s="617"/>
      <c r="NAU40" s="617"/>
      <c r="NAV40" s="617"/>
      <c r="NAW40" s="617"/>
      <c r="NAX40" s="617"/>
      <c r="NAY40" s="617"/>
      <c r="NAZ40" s="617"/>
      <c r="NBA40" s="617"/>
      <c r="NBB40" s="617"/>
      <c r="NBC40" s="617"/>
      <c r="NBD40" s="617"/>
      <c r="NBE40" s="617"/>
      <c r="NBF40" s="617"/>
      <c r="NBG40" s="617"/>
      <c r="NBH40" s="617"/>
      <c r="NBI40" s="617"/>
      <c r="NBJ40" s="617"/>
      <c r="NBK40" s="617"/>
      <c r="NBL40" s="617"/>
      <c r="NBM40" s="617"/>
      <c r="NBN40" s="617"/>
      <c r="NBO40" s="617"/>
      <c r="NBP40" s="617"/>
      <c r="NBQ40" s="617"/>
      <c r="NBR40" s="617"/>
      <c r="NBS40" s="617"/>
      <c r="NBT40" s="617"/>
      <c r="NBU40" s="617"/>
      <c r="NBV40" s="617"/>
      <c r="NBW40" s="617"/>
      <c r="NBX40" s="617"/>
      <c r="NBY40" s="617"/>
      <c r="NBZ40" s="617"/>
      <c r="NCA40" s="617"/>
      <c r="NCB40" s="617"/>
      <c r="NCC40" s="617"/>
      <c r="NCD40" s="617"/>
      <c r="NCE40" s="617"/>
      <c r="NCF40" s="617"/>
      <c r="NCG40" s="617"/>
      <c r="NCH40" s="617"/>
      <c r="NCI40" s="617"/>
      <c r="NCJ40" s="617"/>
      <c r="NCK40" s="617"/>
      <c r="NCL40" s="617"/>
      <c r="NCM40" s="617"/>
      <c r="NCN40" s="617"/>
      <c r="NCO40" s="617"/>
      <c r="NCP40" s="617"/>
      <c r="NCQ40" s="617"/>
      <c r="NCR40" s="617"/>
      <c r="NCS40" s="617"/>
      <c r="NCT40" s="617"/>
      <c r="NCU40" s="617"/>
      <c r="NCV40" s="617"/>
      <c r="NCW40" s="617"/>
      <c r="NCX40" s="617"/>
      <c r="NCY40" s="617"/>
      <c r="NCZ40" s="617"/>
      <c r="NDA40" s="617"/>
      <c r="NDB40" s="617"/>
      <c r="NDC40" s="617"/>
      <c r="NDD40" s="617"/>
      <c r="NDE40" s="617"/>
      <c r="NDF40" s="617"/>
      <c r="NDG40" s="617"/>
      <c r="NDH40" s="617"/>
      <c r="NDI40" s="617"/>
      <c r="NDJ40" s="617"/>
      <c r="NDK40" s="617"/>
      <c r="NDL40" s="617"/>
      <c r="NDM40" s="617"/>
      <c r="NDN40" s="617"/>
      <c r="NDO40" s="617"/>
      <c r="NDP40" s="617"/>
      <c r="NDQ40" s="617"/>
      <c r="NDR40" s="617"/>
      <c r="NDS40" s="617"/>
      <c r="NDT40" s="617"/>
      <c r="NDU40" s="617"/>
      <c r="NDV40" s="617"/>
      <c r="NDW40" s="617"/>
      <c r="NDX40" s="617"/>
      <c r="NDY40" s="617"/>
      <c r="NDZ40" s="617"/>
      <c r="NEA40" s="617"/>
      <c r="NEB40" s="617"/>
      <c r="NEC40" s="617"/>
      <c r="NED40" s="617"/>
      <c r="NEE40" s="617"/>
      <c r="NEF40" s="617"/>
      <c r="NEG40" s="617"/>
      <c r="NEH40" s="617"/>
      <c r="NEI40" s="617"/>
      <c r="NEJ40" s="617"/>
      <c r="NEK40" s="617"/>
      <c r="NEL40" s="617"/>
      <c r="NEM40" s="617"/>
      <c r="NEN40" s="617"/>
      <c r="NEO40" s="617"/>
      <c r="NEP40" s="617"/>
      <c r="NEQ40" s="617"/>
      <c r="NER40" s="617"/>
      <c r="NES40" s="617"/>
      <c r="NET40" s="617"/>
      <c r="NEU40" s="617"/>
      <c r="NEV40" s="617"/>
      <c r="NEW40" s="617"/>
      <c r="NEX40" s="617"/>
      <c r="NEY40" s="617"/>
      <c r="NEZ40" s="617"/>
      <c r="NFA40" s="617"/>
      <c r="NFB40" s="617"/>
      <c r="NFC40" s="617"/>
      <c r="NFD40" s="617"/>
      <c r="NFE40" s="617"/>
      <c r="NFF40" s="617"/>
      <c r="NFG40" s="617"/>
      <c r="NFH40" s="617"/>
      <c r="NFI40" s="617"/>
      <c r="NFJ40" s="617"/>
      <c r="NFK40" s="617"/>
      <c r="NFL40" s="617"/>
      <c r="NFM40" s="617"/>
      <c r="NFN40" s="617"/>
      <c r="NFO40" s="617"/>
      <c r="NFP40" s="617"/>
      <c r="NFQ40" s="617"/>
      <c r="NFR40" s="617"/>
      <c r="NFS40" s="617"/>
      <c r="NFT40" s="617"/>
      <c r="NFU40" s="617"/>
      <c r="NFV40" s="617"/>
      <c r="NFW40" s="617"/>
      <c r="NFX40" s="617"/>
      <c r="NFY40" s="617"/>
      <c r="NFZ40" s="617"/>
      <c r="NGA40" s="617"/>
      <c r="NGB40" s="617"/>
      <c r="NGC40" s="617"/>
      <c r="NGD40" s="617"/>
      <c r="NGE40" s="617"/>
      <c r="NGF40" s="617"/>
      <c r="NGG40" s="617"/>
      <c r="NGH40" s="617"/>
      <c r="NGI40" s="617"/>
      <c r="NGJ40" s="617"/>
      <c r="NGK40" s="617"/>
      <c r="NGL40" s="617"/>
      <c r="NGM40" s="617"/>
      <c r="NGN40" s="617"/>
      <c r="NGO40" s="617"/>
      <c r="NGP40" s="617"/>
      <c r="NGQ40" s="617"/>
      <c r="NGR40" s="617"/>
      <c r="NGS40" s="617"/>
      <c r="NGT40" s="617"/>
      <c r="NGU40" s="617"/>
      <c r="NGV40" s="617"/>
      <c r="NGW40" s="617"/>
      <c r="NGX40" s="617"/>
      <c r="NGY40" s="617"/>
      <c r="NGZ40" s="617"/>
      <c r="NHA40" s="617"/>
      <c r="NHB40" s="617"/>
      <c r="NHC40" s="617"/>
      <c r="NHD40" s="617"/>
      <c r="NHE40" s="617"/>
      <c r="NHF40" s="617"/>
      <c r="NHG40" s="617"/>
      <c r="NHH40" s="617"/>
      <c r="NHI40" s="617"/>
      <c r="NHJ40" s="617"/>
      <c r="NHK40" s="617"/>
      <c r="NHL40" s="617"/>
      <c r="NHM40" s="617"/>
      <c r="NHN40" s="617"/>
      <c r="NHO40" s="617"/>
      <c r="NHP40" s="617"/>
      <c r="NHQ40" s="617"/>
      <c r="NHR40" s="617"/>
      <c r="NHS40" s="617"/>
      <c r="NHT40" s="617"/>
      <c r="NHU40" s="617"/>
      <c r="NHV40" s="617"/>
      <c r="NHW40" s="617"/>
      <c r="NHX40" s="617"/>
      <c r="NHY40" s="617"/>
      <c r="NHZ40" s="617"/>
      <c r="NIA40" s="617"/>
      <c r="NIB40" s="617"/>
      <c r="NIC40" s="617"/>
      <c r="NID40" s="617"/>
      <c r="NIE40" s="617"/>
      <c r="NIF40" s="617"/>
      <c r="NIG40" s="617"/>
      <c r="NIH40" s="617"/>
      <c r="NII40" s="617"/>
      <c r="NIJ40" s="617"/>
      <c r="NIK40" s="617"/>
      <c r="NIL40" s="617"/>
      <c r="NIM40" s="617"/>
      <c r="NIN40" s="617"/>
      <c r="NIO40" s="617"/>
      <c r="NIP40" s="617"/>
      <c r="NIQ40" s="617"/>
      <c r="NIR40" s="617"/>
      <c r="NIS40" s="617"/>
      <c r="NIT40" s="617"/>
      <c r="NIU40" s="617"/>
      <c r="NIV40" s="617"/>
      <c r="NIW40" s="617"/>
      <c r="NIX40" s="617"/>
      <c r="NIY40" s="617"/>
      <c r="NIZ40" s="617"/>
      <c r="NJA40" s="617"/>
      <c r="NJB40" s="617"/>
      <c r="NJC40" s="617"/>
      <c r="NJD40" s="617"/>
      <c r="NJE40" s="617"/>
      <c r="NJF40" s="617"/>
      <c r="NJG40" s="617"/>
      <c r="NJH40" s="617"/>
      <c r="NJI40" s="617"/>
      <c r="NJJ40" s="617"/>
      <c r="NJK40" s="617"/>
      <c r="NJL40" s="617"/>
      <c r="NJM40" s="617"/>
      <c r="NJN40" s="617"/>
      <c r="NJO40" s="617"/>
      <c r="NJP40" s="617"/>
      <c r="NJQ40" s="617"/>
      <c r="NJR40" s="617"/>
      <c r="NJS40" s="617"/>
      <c r="NJT40" s="617"/>
      <c r="NJU40" s="617"/>
      <c r="NJV40" s="617"/>
      <c r="NJW40" s="617"/>
      <c r="NJX40" s="617"/>
      <c r="NJY40" s="617"/>
      <c r="NJZ40" s="617"/>
      <c r="NKA40" s="617"/>
      <c r="NKB40" s="617"/>
      <c r="NKC40" s="617"/>
      <c r="NKD40" s="617"/>
      <c r="NKE40" s="617"/>
      <c r="NKF40" s="617"/>
      <c r="NKG40" s="617"/>
      <c r="NKH40" s="617"/>
      <c r="NKI40" s="617"/>
      <c r="NKJ40" s="617"/>
      <c r="NKK40" s="617"/>
      <c r="NKL40" s="617"/>
      <c r="NKM40" s="617"/>
      <c r="NKN40" s="617"/>
      <c r="NKO40" s="617"/>
      <c r="NKP40" s="617"/>
      <c r="NKQ40" s="617"/>
      <c r="NKR40" s="617"/>
      <c r="NKS40" s="617"/>
      <c r="NKT40" s="617"/>
      <c r="NKU40" s="617"/>
      <c r="NKV40" s="617"/>
      <c r="NKW40" s="617"/>
      <c r="NKX40" s="617"/>
      <c r="NKY40" s="617"/>
      <c r="NKZ40" s="617"/>
      <c r="NLA40" s="617"/>
      <c r="NLB40" s="617"/>
      <c r="NLC40" s="617"/>
      <c r="NLD40" s="617"/>
      <c r="NLE40" s="617"/>
      <c r="NLF40" s="617"/>
      <c r="NLG40" s="617"/>
      <c r="NLH40" s="617"/>
      <c r="NLI40" s="617"/>
      <c r="NLJ40" s="617"/>
      <c r="NLK40" s="617"/>
      <c r="NLL40" s="617"/>
      <c r="NLM40" s="617"/>
      <c r="NLN40" s="617"/>
      <c r="NLO40" s="617"/>
      <c r="NLP40" s="617"/>
      <c r="NLQ40" s="617"/>
      <c r="NLR40" s="617"/>
      <c r="NLS40" s="617"/>
      <c r="NLT40" s="617"/>
      <c r="NLU40" s="617"/>
      <c r="NLV40" s="617"/>
      <c r="NLW40" s="617"/>
      <c r="NLX40" s="617"/>
      <c r="NLY40" s="617"/>
      <c r="NLZ40" s="617"/>
      <c r="NMA40" s="617"/>
      <c r="NMB40" s="617"/>
      <c r="NMC40" s="617"/>
      <c r="NMD40" s="617"/>
      <c r="NME40" s="617"/>
      <c r="NMF40" s="617"/>
      <c r="NMG40" s="617"/>
      <c r="NMH40" s="617"/>
      <c r="NMI40" s="617"/>
      <c r="NMJ40" s="617"/>
      <c r="NMK40" s="617"/>
      <c r="NML40" s="617"/>
      <c r="NMM40" s="617"/>
      <c r="NMN40" s="617"/>
      <c r="NMO40" s="617"/>
      <c r="NMP40" s="617"/>
      <c r="NMQ40" s="617"/>
      <c r="NMR40" s="617"/>
      <c r="NMS40" s="617"/>
      <c r="NMT40" s="617"/>
      <c r="NMU40" s="617"/>
      <c r="NMV40" s="617"/>
      <c r="NMW40" s="617"/>
      <c r="NMX40" s="617"/>
      <c r="NMY40" s="617"/>
      <c r="NMZ40" s="617"/>
      <c r="NNA40" s="617"/>
      <c r="NNB40" s="617"/>
      <c r="NNC40" s="617"/>
      <c r="NND40" s="617"/>
      <c r="NNE40" s="617"/>
      <c r="NNF40" s="617"/>
      <c r="NNG40" s="617"/>
      <c r="NNH40" s="617"/>
      <c r="NNI40" s="617"/>
      <c r="NNJ40" s="617"/>
      <c r="NNK40" s="617"/>
      <c r="NNL40" s="617"/>
      <c r="NNM40" s="617"/>
      <c r="NNN40" s="617"/>
      <c r="NNO40" s="617"/>
      <c r="NNP40" s="617"/>
      <c r="NNQ40" s="617"/>
      <c r="NNR40" s="617"/>
      <c r="NNS40" s="617"/>
      <c r="NNT40" s="617"/>
      <c r="NNU40" s="617"/>
      <c r="NNV40" s="617"/>
      <c r="NNW40" s="617"/>
      <c r="NNX40" s="617"/>
      <c r="NNY40" s="617"/>
      <c r="NNZ40" s="617"/>
      <c r="NOA40" s="617"/>
      <c r="NOB40" s="617"/>
      <c r="NOC40" s="617"/>
      <c r="NOD40" s="617"/>
      <c r="NOE40" s="617"/>
      <c r="NOF40" s="617"/>
      <c r="NOG40" s="617"/>
      <c r="NOH40" s="617"/>
      <c r="NOI40" s="617"/>
      <c r="NOJ40" s="617"/>
      <c r="NOK40" s="617"/>
      <c r="NOL40" s="617"/>
      <c r="NOM40" s="617"/>
      <c r="NON40" s="617"/>
      <c r="NOO40" s="617"/>
      <c r="NOP40" s="617"/>
      <c r="NOQ40" s="617"/>
      <c r="NOR40" s="617"/>
      <c r="NOS40" s="617"/>
      <c r="NOT40" s="617"/>
      <c r="NOU40" s="617"/>
      <c r="NOV40" s="617"/>
      <c r="NOW40" s="617"/>
      <c r="NOX40" s="617"/>
      <c r="NOY40" s="617"/>
      <c r="NOZ40" s="617"/>
      <c r="NPA40" s="617"/>
      <c r="NPB40" s="617"/>
      <c r="NPC40" s="617"/>
      <c r="NPD40" s="617"/>
      <c r="NPE40" s="617"/>
      <c r="NPF40" s="617"/>
      <c r="NPG40" s="617"/>
      <c r="NPH40" s="617"/>
      <c r="NPI40" s="617"/>
      <c r="NPJ40" s="617"/>
      <c r="NPK40" s="617"/>
      <c r="NPL40" s="617"/>
      <c r="NPM40" s="617"/>
      <c r="NPN40" s="617"/>
      <c r="NPO40" s="617"/>
      <c r="NPP40" s="617"/>
      <c r="NPQ40" s="617"/>
      <c r="NPR40" s="617"/>
      <c r="NPS40" s="617"/>
      <c r="NPT40" s="617"/>
      <c r="NPU40" s="617"/>
      <c r="NPV40" s="617"/>
      <c r="NPW40" s="617"/>
      <c r="NPX40" s="617"/>
      <c r="NPY40" s="617"/>
      <c r="NPZ40" s="617"/>
      <c r="NQA40" s="617"/>
      <c r="NQB40" s="617"/>
      <c r="NQC40" s="617"/>
      <c r="NQD40" s="617"/>
      <c r="NQE40" s="617"/>
      <c r="NQF40" s="617"/>
      <c r="NQG40" s="617"/>
      <c r="NQH40" s="617"/>
      <c r="NQI40" s="617"/>
      <c r="NQJ40" s="617"/>
      <c r="NQK40" s="617"/>
      <c r="NQL40" s="617"/>
      <c r="NQM40" s="617"/>
      <c r="NQN40" s="617"/>
      <c r="NQO40" s="617"/>
      <c r="NQP40" s="617"/>
      <c r="NQQ40" s="617"/>
      <c r="NQR40" s="617"/>
      <c r="NQS40" s="617"/>
      <c r="NQT40" s="617"/>
      <c r="NQU40" s="617"/>
      <c r="NQV40" s="617"/>
      <c r="NQW40" s="617"/>
      <c r="NQX40" s="617"/>
      <c r="NQY40" s="617"/>
      <c r="NQZ40" s="617"/>
      <c r="NRA40" s="617"/>
      <c r="NRB40" s="617"/>
      <c r="NRC40" s="617"/>
      <c r="NRD40" s="617"/>
      <c r="NRE40" s="617"/>
      <c r="NRF40" s="617"/>
      <c r="NRG40" s="617"/>
      <c r="NRH40" s="617"/>
      <c r="NRI40" s="617"/>
      <c r="NRJ40" s="617"/>
      <c r="NRK40" s="617"/>
      <c r="NRL40" s="617"/>
      <c r="NRM40" s="617"/>
      <c r="NRN40" s="617"/>
      <c r="NRO40" s="617"/>
      <c r="NRP40" s="617"/>
      <c r="NRQ40" s="617"/>
      <c r="NRR40" s="617"/>
      <c r="NRS40" s="617"/>
      <c r="NRT40" s="617"/>
      <c r="NRU40" s="617"/>
      <c r="NRV40" s="617"/>
      <c r="NRW40" s="617"/>
      <c r="NRX40" s="617"/>
      <c r="NRY40" s="617"/>
      <c r="NRZ40" s="617"/>
      <c r="NSA40" s="617"/>
      <c r="NSB40" s="617"/>
      <c r="NSC40" s="617"/>
      <c r="NSD40" s="617"/>
      <c r="NSE40" s="617"/>
      <c r="NSF40" s="617"/>
      <c r="NSG40" s="617"/>
      <c r="NSH40" s="617"/>
      <c r="NSI40" s="617"/>
      <c r="NSJ40" s="617"/>
      <c r="NSK40" s="617"/>
      <c r="NSL40" s="617"/>
      <c r="NSM40" s="617"/>
      <c r="NSN40" s="617"/>
      <c r="NSO40" s="617"/>
      <c r="NSP40" s="617"/>
      <c r="NSQ40" s="617"/>
      <c r="NSR40" s="617"/>
      <c r="NSS40" s="617"/>
      <c r="NST40" s="617"/>
      <c r="NSU40" s="617"/>
      <c r="NSV40" s="617"/>
      <c r="NSW40" s="617"/>
      <c r="NSX40" s="617"/>
      <c r="NSY40" s="617"/>
      <c r="NSZ40" s="617"/>
      <c r="NTA40" s="617"/>
      <c r="NTB40" s="617"/>
      <c r="NTC40" s="617"/>
      <c r="NTD40" s="617"/>
      <c r="NTE40" s="617"/>
      <c r="NTF40" s="617"/>
      <c r="NTG40" s="617"/>
      <c r="NTH40" s="617"/>
      <c r="NTI40" s="617"/>
      <c r="NTJ40" s="617"/>
      <c r="NTK40" s="617"/>
      <c r="NTL40" s="617"/>
      <c r="NTM40" s="617"/>
      <c r="NTN40" s="617"/>
      <c r="NTO40" s="617"/>
      <c r="NTP40" s="617"/>
      <c r="NTQ40" s="617"/>
      <c r="NTR40" s="617"/>
      <c r="NTS40" s="617"/>
      <c r="NTT40" s="617"/>
      <c r="NTU40" s="617"/>
      <c r="NTV40" s="617"/>
      <c r="NTW40" s="617"/>
      <c r="NTX40" s="617"/>
      <c r="NTY40" s="617"/>
      <c r="NTZ40" s="617"/>
      <c r="NUA40" s="617"/>
      <c r="NUB40" s="617"/>
      <c r="NUC40" s="617"/>
      <c r="NUD40" s="617"/>
      <c r="NUE40" s="617"/>
      <c r="NUF40" s="617"/>
      <c r="NUG40" s="617"/>
      <c r="NUH40" s="617"/>
      <c r="NUI40" s="617"/>
      <c r="NUJ40" s="617"/>
      <c r="NUK40" s="617"/>
      <c r="NUL40" s="617"/>
      <c r="NUM40" s="617"/>
      <c r="NUN40" s="617"/>
      <c r="NUO40" s="617"/>
      <c r="NUP40" s="617"/>
      <c r="NUQ40" s="617"/>
      <c r="NUR40" s="617"/>
      <c r="NUS40" s="617"/>
      <c r="NUT40" s="617"/>
      <c r="NUU40" s="617"/>
      <c r="NUV40" s="617"/>
      <c r="NUW40" s="617"/>
      <c r="NUX40" s="617"/>
      <c r="NUY40" s="617"/>
      <c r="NUZ40" s="617"/>
      <c r="NVA40" s="617"/>
      <c r="NVB40" s="617"/>
      <c r="NVC40" s="617"/>
      <c r="NVD40" s="617"/>
      <c r="NVE40" s="617"/>
      <c r="NVF40" s="617"/>
      <c r="NVG40" s="617"/>
      <c r="NVH40" s="617"/>
      <c r="NVI40" s="617"/>
      <c r="NVJ40" s="617"/>
      <c r="NVK40" s="617"/>
      <c r="NVL40" s="617"/>
      <c r="NVM40" s="617"/>
      <c r="NVN40" s="617"/>
      <c r="NVO40" s="617"/>
      <c r="NVP40" s="617"/>
      <c r="NVQ40" s="617"/>
      <c r="NVR40" s="617"/>
      <c r="NVS40" s="617"/>
      <c r="NVT40" s="617"/>
      <c r="NVU40" s="617"/>
      <c r="NVV40" s="617"/>
      <c r="NVW40" s="617"/>
      <c r="NVX40" s="617"/>
      <c r="NVY40" s="617"/>
      <c r="NVZ40" s="617"/>
      <c r="NWA40" s="617"/>
      <c r="NWB40" s="617"/>
      <c r="NWC40" s="617"/>
      <c r="NWD40" s="617"/>
      <c r="NWE40" s="617"/>
      <c r="NWF40" s="617"/>
      <c r="NWG40" s="617"/>
      <c r="NWH40" s="617"/>
      <c r="NWI40" s="617"/>
      <c r="NWJ40" s="617"/>
      <c r="NWK40" s="617"/>
      <c r="NWL40" s="617"/>
      <c r="NWM40" s="617"/>
      <c r="NWN40" s="617"/>
      <c r="NWO40" s="617"/>
      <c r="NWP40" s="617"/>
      <c r="NWQ40" s="617"/>
      <c r="NWR40" s="617"/>
      <c r="NWS40" s="617"/>
      <c r="NWT40" s="617"/>
      <c r="NWU40" s="617"/>
      <c r="NWV40" s="617"/>
      <c r="NWW40" s="617"/>
      <c r="NWX40" s="617"/>
      <c r="NWY40" s="617"/>
      <c r="NWZ40" s="617"/>
      <c r="NXA40" s="617"/>
      <c r="NXB40" s="617"/>
      <c r="NXC40" s="617"/>
      <c r="NXD40" s="617"/>
      <c r="NXE40" s="617"/>
      <c r="NXF40" s="617"/>
      <c r="NXG40" s="617"/>
      <c r="NXH40" s="617"/>
      <c r="NXI40" s="617"/>
      <c r="NXJ40" s="617"/>
      <c r="NXK40" s="617"/>
      <c r="NXL40" s="617"/>
      <c r="NXM40" s="617"/>
      <c r="NXN40" s="617"/>
      <c r="NXO40" s="617"/>
      <c r="NXP40" s="617"/>
      <c r="NXQ40" s="617"/>
      <c r="NXR40" s="617"/>
      <c r="NXS40" s="617"/>
      <c r="NXT40" s="617"/>
      <c r="NXU40" s="617"/>
      <c r="NXV40" s="617"/>
      <c r="NXW40" s="617"/>
      <c r="NXX40" s="617"/>
      <c r="NXY40" s="617"/>
      <c r="NXZ40" s="617"/>
      <c r="NYA40" s="617"/>
      <c r="NYB40" s="617"/>
      <c r="NYC40" s="617"/>
      <c r="NYD40" s="617"/>
      <c r="NYE40" s="617"/>
      <c r="NYF40" s="617"/>
      <c r="NYG40" s="617"/>
      <c r="NYH40" s="617"/>
      <c r="NYI40" s="617"/>
      <c r="NYJ40" s="617"/>
      <c r="NYK40" s="617"/>
      <c r="NYL40" s="617"/>
      <c r="NYM40" s="617"/>
      <c r="NYN40" s="617"/>
      <c r="NYO40" s="617"/>
      <c r="NYP40" s="617"/>
      <c r="NYQ40" s="617"/>
      <c r="NYR40" s="617"/>
      <c r="NYS40" s="617"/>
      <c r="NYT40" s="617"/>
      <c r="NYU40" s="617"/>
      <c r="NYV40" s="617"/>
      <c r="NYW40" s="617"/>
      <c r="NYX40" s="617"/>
      <c r="NYY40" s="617"/>
      <c r="NYZ40" s="617"/>
      <c r="NZA40" s="617"/>
      <c r="NZB40" s="617"/>
      <c r="NZC40" s="617"/>
      <c r="NZD40" s="617"/>
      <c r="NZE40" s="617"/>
      <c r="NZF40" s="617"/>
      <c r="NZG40" s="617"/>
      <c r="NZH40" s="617"/>
      <c r="NZI40" s="617"/>
      <c r="NZJ40" s="617"/>
      <c r="NZK40" s="617"/>
      <c r="NZL40" s="617"/>
      <c r="NZM40" s="617"/>
      <c r="NZN40" s="617"/>
      <c r="NZO40" s="617"/>
      <c r="NZP40" s="617"/>
      <c r="NZQ40" s="617"/>
      <c r="NZR40" s="617"/>
      <c r="NZS40" s="617"/>
      <c r="NZT40" s="617"/>
      <c r="NZU40" s="617"/>
      <c r="NZV40" s="617"/>
      <c r="NZW40" s="617"/>
      <c r="NZX40" s="617"/>
      <c r="NZY40" s="617"/>
      <c r="NZZ40" s="617"/>
      <c r="OAA40" s="617"/>
      <c r="OAB40" s="617"/>
      <c r="OAC40" s="617"/>
      <c r="OAD40" s="617"/>
      <c r="OAE40" s="617"/>
      <c r="OAF40" s="617"/>
      <c r="OAG40" s="617"/>
      <c r="OAH40" s="617"/>
      <c r="OAI40" s="617"/>
      <c r="OAJ40" s="617"/>
      <c r="OAK40" s="617"/>
      <c r="OAL40" s="617"/>
      <c r="OAM40" s="617"/>
      <c r="OAN40" s="617"/>
      <c r="OAO40" s="617"/>
      <c r="OAP40" s="617"/>
      <c r="OAQ40" s="617"/>
      <c r="OAR40" s="617"/>
      <c r="OAS40" s="617"/>
      <c r="OAT40" s="617"/>
      <c r="OAU40" s="617"/>
      <c r="OAV40" s="617"/>
      <c r="OAW40" s="617"/>
      <c r="OAX40" s="617"/>
      <c r="OAY40" s="617"/>
      <c r="OAZ40" s="617"/>
      <c r="OBA40" s="617"/>
      <c r="OBB40" s="617"/>
      <c r="OBC40" s="617"/>
      <c r="OBD40" s="617"/>
      <c r="OBE40" s="617"/>
      <c r="OBF40" s="617"/>
      <c r="OBG40" s="617"/>
      <c r="OBH40" s="617"/>
      <c r="OBI40" s="617"/>
      <c r="OBJ40" s="617"/>
      <c r="OBK40" s="617"/>
      <c r="OBL40" s="617"/>
      <c r="OBM40" s="617"/>
      <c r="OBN40" s="617"/>
      <c r="OBO40" s="617"/>
      <c r="OBP40" s="617"/>
      <c r="OBQ40" s="617"/>
      <c r="OBR40" s="617"/>
      <c r="OBS40" s="617"/>
      <c r="OBT40" s="617"/>
      <c r="OBU40" s="617"/>
      <c r="OBV40" s="617"/>
      <c r="OBW40" s="617"/>
      <c r="OBX40" s="617"/>
      <c r="OBY40" s="617"/>
      <c r="OBZ40" s="617"/>
      <c r="OCA40" s="617"/>
      <c r="OCB40" s="617"/>
      <c r="OCC40" s="617"/>
      <c r="OCD40" s="617"/>
      <c r="OCE40" s="617"/>
      <c r="OCF40" s="617"/>
      <c r="OCG40" s="617"/>
      <c r="OCH40" s="617"/>
      <c r="OCI40" s="617"/>
      <c r="OCJ40" s="617"/>
      <c r="OCK40" s="617"/>
      <c r="OCL40" s="617"/>
      <c r="OCM40" s="617"/>
      <c r="OCN40" s="617"/>
      <c r="OCO40" s="617"/>
      <c r="OCP40" s="617"/>
      <c r="OCQ40" s="617"/>
      <c r="OCR40" s="617"/>
      <c r="OCS40" s="617"/>
      <c r="OCT40" s="617"/>
      <c r="OCU40" s="617"/>
      <c r="OCV40" s="617"/>
      <c r="OCW40" s="617"/>
      <c r="OCX40" s="617"/>
      <c r="OCY40" s="617"/>
      <c r="OCZ40" s="617"/>
      <c r="ODA40" s="617"/>
      <c r="ODB40" s="617"/>
      <c r="ODC40" s="617"/>
      <c r="ODD40" s="617"/>
      <c r="ODE40" s="617"/>
      <c r="ODF40" s="617"/>
      <c r="ODG40" s="617"/>
      <c r="ODH40" s="617"/>
      <c r="ODI40" s="617"/>
      <c r="ODJ40" s="617"/>
      <c r="ODK40" s="617"/>
      <c r="ODL40" s="617"/>
      <c r="ODM40" s="617"/>
      <c r="ODN40" s="617"/>
      <c r="ODO40" s="617"/>
      <c r="ODP40" s="617"/>
      <c r="ODQ40" s="617"/>
      <c r="ODR40" s="617"/>
      <c r="ODS40" s="617"/>
      <c r="ODT40" s="617"/>
      <c r="ODU40" s="617"/>
      <c r="ODV40" s="617"/>
      <c r="ODW40" s="617"/>
      <c r="ODX40" s="617"/>
      <c r="ODY40" s="617"/>
      <c r="ODZ40" s="617"/>
      <c r="OEA40" s="617"/>
      <c r="OEB40" s="617"/>
      <c r="OEC40" s="617"/>
      <c r="OED40" s="617"/>
      <c r="OEE40" s="617"/>
      <c r="OEF40" s="617"/>
      <c r="OEG40" s="617"/>
      <c r="OEH40" s="617"/>
      <c r="OEI40" s="617"/>
      <c r="OEJ40" s="617"/>
      <c r="OEK40" s="617"/>
      <c r="OEL40" s="617"/>
      <c r="OEM40" s="617"/>
      <c r="OEN40" s="617"/>
      <c r="OEO40" s="617"/>
      <c r="OEP40" s="617"/>
      <c r="OEQ40" s="617"/>
      <c r="OER40" s="617"/>
      <c r="OES40" s="617"/>
      <c r="OET40" s="617"/>
      <c r="OEU40" s="617"/>
      <c r="OEV40" s="617"/>
      <c r="OEW40" s="617"/>
      <c r="OEX40" s="617"/>
      <c r="OEY40" s="617"/>
      <c r="OEZ40" s="617"/>
      <c r="OFA40" s="617"/>
      <c r="OFB40" s="617"/>
      <c r="OFC40" s="617"/>
      <c r="OFD40" s="617"/>
      <c r="OFE40" s="617"/>
      <c r="OFF40" s="617"/>
      <c r="OFG40" s="617"/>
      <c r="OFH40" s="617"/>
      <c r="OFI40" s="617"/>
      <c r="OFJ40" s="617"/>
      <c r="OFK40" s="617"/>
      <c r="OFL40" s="617"/>
      <c r="OFM40" s="617"/>
      <c r="OFN40" s="617"/>
      <c r="OFO40" s="617"/>
      <c r="OFP40" s="617"/>
      <c r="OFQ40" s="617"/>
      <c r="OFR40" s="617"/>
      <c r="OFS40" s="617"/>
      <c r="OFT40" s="617"/>
      <c r="OFU40" s="617"/>
      <c r="OFV40" s="617"/>
      <c r="OFW40" s="617"/>
      <c r="OFX40" s="617"/>
      <c r="OFY40" s="617"/>
      <c r="OFZ40" s="617"/>
      <c r="OGA40" s="617"/>
      <c r="OGB40" s="617"/>
      <c r="OGC40" s="617"/>
      <c r="OGD40" s="617"/>
      <c r="OGE40" s="617"/>
      <c r="OGF40" s="617"/>
      <c r="OGG40" s="617"/>
      <c r="OGH40" s="617"/>
      <c r="OGI40" s="617"/>
      <c r="OGJ40" s="617"/>
      <c r="OGK40" s="617"/>
      <c r="OGL40" s="617"/>
      <c r="OGM40" s="617"/>
      <c r="OGN40" s="617"/>
      <c r="OGO40" s="617"/>
      <c r="OGP40" s="617"/>
      <c r="OGQ40" s="617"/>
      <c r="OGR40" s="617"/>
      <c r="OGS40" s="617"/>
      <c r="OGT40" s="617"/>
      <c r="OGU40" s="617"/>
      <c r="OGV40" s="617"/>
      <c r="OGW40" s="617"/>
      <c r="OGX40" s="617"/>
      <c r="OGY40" s="617"/>
      <c r="OGZ40" s="617"/>
      <c r="OHA40" s="617"/>
      <c r="OHB40" s="617"/>
      <c r="OHC40" s="617"/>
      <c r="OHD40" s="617"/>
      <c r="OHE40" s="617"/>
      <c r="OHF40" s="617"/>
      <c r="OHG40" s="617"/>
      <c r="OHH40" s="617"/>
      <c r="OHI40" s="617"/>
      <c r="OHJ40" s="617"/>
      <c r="OHK40" s="617"/>
      <c r="OHL40" s="617"/>
      <c r="OHM40" s="617"/>
      <c r="OHN40" s="617"/>
      <c r="OHO40" s="617"/>
      <c r="OHP40" s="617"/>
      <c r="OHQ40" s="617"/>
      <c r="OHR40" s="617"/>
      <c r="OHS40" s="617"/>
      <c r="OHT40" s="617"/>
      <c r="OHU40" s="617"/>
      <c r="OHV40" s="617"/>
      <c r="OHW40" s="617"/>
      <c r="OHX40" s="617"/>
      <c r="OHY40" s="617"/>
      <c r="OHZ40" s="617"/>
      <c r="OIA40" s="617"/>
      <c r="OIB40" s="617"/>
      <c r="OIC40" s="617"/>
      <c r="OID40" s="617"/>
      <c r="OIE40" s="617"/>
      <c r="OIF40" s="617"/>
      <c r="OIG40" s="617"/>
      <c r="OIH40" s="617"/>
      <c r="OII40" s="617"/>
      <c r="OIJ40" s="617"/>
      <c r="OIK40" s="617"/>
      <c r="OIL40" s="617"/>
      <c r="OIM40" s="617"/>
      <c r="OIN40" s="617"/>
      <c r="OIO40" s="617"/>
      <c r="OIP40" s="617"/>
      <c r="OIQ40" s="617"/>
      <c r="OIR40" s="617"/>
      <c r="OIS40" s="617"/>
      <c r="OIT40" s="617"/>
      <c r="OIU40" s="617"/>
      <c r="OIV40" s="617"/>
      <c r="OIW40" s="617"/>
      <c r="OIX40" s="617"/>
      <c r="OIY40" s="617"/>
      <c r="OIZ40" s="617"/>
      <c r="OJA40" s="617"/>
      <c r="OJB40" s="617"/>
      <c r="OJC40" s="617"/>
      <c r="OJD40" s="617"/>
      <c r="OJE40" s="617"/>
      <c r="OJF40" s="617"/>
      <c r="OJG40" s="617"/>
      <c r="OJH40" s="617"/>
      <c r="OJI40" s="617"/>
      <c r="OJJ40" s="617"/>
      <c r="OJK40" s="617"/>
      <c r="OJL40" s="617"/>
      <c r="OJM40" s="617"/>
      <c r="OJN40" s="617"/>
      <c r="OJO40" s="617"/>
      <c r="OJP40" s="617"/>
      <c r="OJQ40" s="617"/>
      <c r="OJR40" s="617"/>
      <c r="OJS40" s="617"/>
      <c r="OJT40" s="617"/>
      <c r="OJU40" s="617"/>
      <c r="OJV40" s="617"/>
      <c r="OJW40" s="617"/>
      <c r="OJX40" s="617"/>
      <c r="OJY40" s="617"/>
      <c r="OJZ40" s="617"/>
      <c r="OKA40" s="617"/>
      <c r="OKB40" s="617"/>
      <c r="OKC40" s="617"/>
      <c r="OKD40" s="617"/>
      <c r="OKE40" s="617"/>
      <c r="OKF40" s="617"/>
      <c r="OKG40" s="617"/>
      <c r="OKH40" s="617"/>
      <c r="OKI40" s="617"/>
      <c r="OKJ40" s="617"/>
      <c r="OKK40" s="617"/>
      <c r="OKL40" s="617"/>
      <c r="OKM40" s="617"/>
      <c r="OKN40" s="617"/>
      <c r="OKO40" s="617"/>
      <c r="OKP40" s="617"/>
      <c r="OKQ40" s="617"/>
      <c r="OKR40" s="617"/>
      <c r="OKS40" s="617"/>
      <c r="OKT40" s="617"/>
      <c r="OKU40" s="617"/>
      <c r="OKV40" s="617"/>
      <c r="OKW40" s="617"/>
      <c r="OKX40" s="617"/>
      <c r="OKY40" s="617"/>
      <c r="OKZ40" s="617"/>
      <c r="OLA40" s="617"/>
      <c r="OLB40" s="617"/>
      <c r="OLC40" s="617"/>
      <c r="OLD40" s="617"/>
      <c r="OLE40" s="617"/>
      <c r="OLF40" s="617"/>
      <c r="OLG40" s="617"/>
      <c r="OLH40" s="617"/>
      <c r="OLI40" s="617"/>
      <c r="OLJ40" s="617"/>
      <c r="OLK40" s="617"/>
      <c r="OLL40" s="617"/>
      <c r="OLM40" s="617"/>
      <c r="OLN40" s="617"/>
      <c r="OLO40" s="617"/>
      <c r="OLP40" s="617"/>
      <c r="OLQ40" s="617"/>
      <c r="OLR40" s="617"/>
      <c r="OLS40" s="617"/>
      <c r="OLT40" s="617"/>
      <c r="OLU40" s="617"/>
      <c r="OLV40" s="617"/>
      <c r="OLW40" s="617"/>
      <c r="OLX40" s="617"/>
      <c r="OLY40" s="617"/>
      <c r="OLZ40" s="617"/>
      <c r="OMA40" s="617"/>
      <c r="OMB40" s="617"/>
      <c r="OMC40" s="617"/>
      <c r="OMD40" s="617"/>
      <c r="OME40" s="617"/>
      <c r="OMF40" s="617"/>
      <c r="OMG40" s="617"/>
      <c r="OMH40" s="617"/>
      <c r="OMI40" s="617"/>
      <c r="OMJ40" s="617"/>
      <c r="OMK40" s="617"/>
      <c r="OML40" s="617"/>
      <c r="OMM40" s="617"/>
      <c r="OMN40" s="617"/>
      <c r="OMO40" s="617"/>
      <c r="OMP40" s="617"/>
      <c r="OMQ40" s="617"/>
      <c r="OMR40" s="617"/>
      <c r="OMS40" s="617"/>
      <c r="OMT40" s="617"/>
      <c r="OMU40" s="617"/>
      <c r="OMV40" s="617"/>
      <c r="OMW40" s="617"/>
      <c r="OMX40" s="617"/>
      <c r="OMY40" s="617"/>
      <c r="OMZ40" s="617"/>
      <c r="ONA40" s="617"/>
      <c r="ONB40" s="617"/>
      <c r="ONC40" s="617"/>
      <c r="OND40" s="617"/>
      <c r="ONE40" s="617"/>
      <c r="ONF40" s="617"/>
      <c r="ONG40" s="617"/>
      <c r="ONH40" s="617"/>
      <c r="ONI40" s="617"/>
      <c r="ONJ40" s="617"/>
      <c r="ONK40" s="617"/>
      <c r="ONL40" s="617"/>
      <c r="ONM40" s="617"/>
      <c r="ONN40" s="617"/>
      <c r="ONO40" s="617"/>
      <c r="ONP40" s="617"/>
      <c r="ONQ40" s="617"/>
      <c r="ONR40" s="617"/>
      <c r="ONS40" s="617"/>
      <c r="ONT40" s="617"/>
      <c r="ONU40" s="617"/>
      <c r="ONV40" s="617"/>
      <c r="ONW40" s="617"/>
      <c r="ONX40" s="617"/>
      <c r="ONY40" s="617"/>
      <c r="ONZ40" s="617"/>
      <c r="OOA40" s="617"/>
      <c r="OOB40" s="617"/>
      <c r="OOC40" s="617"/>
      <c r="OOD40" s="617"/>
      <c r="OOE40" s="617"/>
      <c r="OOF40" s="617"/>
      <c r="OOG40" s="617"/>
      <c r="OOH40" s="617"/>
      <c r="OOI40" s="617"/>
      <c r="OOJ40" s="617"/>
      <c r="OOK40" s="617"/>
      <c r="OOL40" s="617"/>
      <c r="OOM40" s="617"/>
      <c r="OON40" s="617"/>
      <c r="OOO40" s="617"/>
      <c r="OOP40" s="617"/>
      <c r="OOQ40" s="617"/>
      <c r="OOR40" s="617"/>
      <c r="OOS40" s="617"/>
      <c r="OOT40" s="617"/>
      <c r="OOU40" s="617"/>
      <c r="OOV40" s="617"/>
      <c r="OOW40" s="617"/>
      <c r="OOX40" s="617"/>
      <c r="OOY40" s="617"/>
      <c r="OOZ40" s="617"/>
      <c r="OPA40" s="617"/>
      <c r="OPB40" s="617"/>
      <c r="OPC40" s="617"/>
      <c r="OPD40" s="617"/>
      <c r="OPE40" s="617"/>
      <c r="OPF40" s="617"/>
      <c r="OPG40" s="617"/>
      <c r="OPH40" s="617"/>
      <c r="OPI40" s="617"/>
      <c r="OPJ40" s="617"/>
      <c r="OPK40" s="617"/>
      <c r="OPL40" s="617"/>
      <c r="OPM40" s="617"/>
      <c r="OPN40" s="617"/>
      <c r="OPO40" s="617"/>
      <c r="OPP40" s="617"/>
      <c r="OPQ40" s="617"/>
      <c r="OPR40" s="617"/>
      <c r="OPS40" s="617"/>
      <c r="OPT40" s="617"/>
      <c r="OPU40" s="617"/>
      <c r="OPV40" s="617"/>
      <c r="OPW40" s="617"/>
      <c r="OPX40" s="617"/>
      <c r="OPY40" s="617"/>
      <c r="OPZ40" s="617"/>
      <c r="OQA40" s="617"/>
      <c r="OQB40" s="617"/>
      <c r="OQC40" s="617"/>
      <c r="OQD40" s="617"/>
      <c r="OQE40" s="617"/>
      <c r="OQF40" s="617"/>
      <c r="OQG40" s="617"/>
      <c r="OQH40" s="617"/>
      <c r="OQI40" s="617"/>
      <c r="OQJ40" s="617"/>
      <c r="OQK40" s="617"/>
      <c r="OQL40" s="617"/>
      <c r="OQM40" s="617"/>
      <c r="OQN40" s="617"/>
      <c r="OQO40" s="617"/>
      <c r="OQP40" s="617"/>
      <c r="OQQ40" s="617"/>
      <c r="OQR40" s="617"/>
      <c r="OQS40" s="617"/>
      <c r="OQT40" s="617"/>
      <c r="OQU40" s="617"/>
      <c r="OQV40" s="617"/>
      <c r="OQW40" s="617"/>
      <c r="OQX40" s="617"/>
      <c r="OQY40" s="617"/>
      <c r="OQZ40" s="617"/>
      <c r="ORA40" s="617"/>
      <c r="ORB40" s="617"/>
      <c r="ORC40" s="617"/>
      <c r="ORD40" s="617"/>
      <c r="ORE40" s="617"/>
      <c r="ORF40" s="617"/>
      <c r="ORG40" s="617"/>
      <c r="ORH40" s="617"/>
      <c r="ORI40" s="617"/>
      <c r="ORJ40" s="617"/>
      <c r="ORK40" s="617"/>
      <c r="ORL40" s="617"/>
      <c r="ORM40" s="617"/>
      <c r="ORN40" s="617"/>
      <c r="ORO40" s="617"/>
      <c r="ORP40" s="617"/>
      <c r="ORQ40" s="617"/>
      <c r="ORR40" s="617"/>
      <c r="ORS40" s="617"/>
      <c r="ORT40" s="617"/>
      <c r="ORU40" s="617"/>
      <c r="ORV40" s="617"/>
      <c r="ORW40" s="617"/>
      <c r="ORX40" s="617"/>
      <c r="ORY40" s="617"/>
      <c r="ORZ40" s="617"/>
      <c r="OSA40" s="617"/>
      <c r="OSB40" s="617"/>
      <c r="OSC40" s="617"/>
      <c r="OSD40" s="617"/>
      <c r="OSE40" s="617"/>
      <c r="OSF40" s="617"/>
      <c r="OSG40" s="617"/>
      <c r="OSH40" s="617"/>
      <c r="OSI40" s="617"/>
      <c r="OSJ40" s="617"/>
      <c r="OSK40" s="617"/>
      <c r="OSL40" s="617"/>
      <c r="OSM40" s="617"/>
      <c r="OSN40" s="617"/>
      <c r="OSO40" s="617"/>
      <c r="OSP40" s="617"/>
      <c r="OSQ40" s="617"/>
      <c r="OSR40" s="617"/>
      <c r="OSS40" s="617"/>
      <c r="OST40" s="617"/>
      <c r="OSU40" s="617"/>
      <c r="OSV40" s="617"/>
      <c r="OSW40" s="617"/>
      <c r="OSX40" s="617"/>
      <c r="OSY40" s="617"/>
      <c r="OSZ40" s="617"/>
      <c r="OTA40" s="617"/>
      <c r="OTB40" s="617"/>
      <c r="OTC40" s="617"/>
      <c r="OTD40" s="617"/>
      <c r="OTE40" s="617"/>
      <c r="OTF40" s="617"/>
      <c r="OTG40" s="617"/>
      <c r="OTH40" s="617"/>
      <c r="OTI40" s="617"/>
      <c r="OTJ40" s="617"/>
      <c r="OTK40" s="617"/>
      <c r="OTL40" s="617"/>
      <c r="OTM40" s="617"/>
      <c r="OTN40" s="617"/>
      <c r="OTO40" s="617"/>
      <c r="OTP40" s="617"/>
      <c r="OTQ40" s="617"/>
      <c r="OTR40" s="617"/>
      <c r="OTS40" s="617"/>
      <c r="OTT40" s="617"/>
      <c r="OTU40" s="617"/>
      <c r="OTV40" s="617"/>
      <c r="OTW40" s="617"/>
      <c r="OTX40" s="617"/>
      <c r="OTY40" s="617"/>
      <c r="OTZ40" s="617"/>
      <c r="OUA40" s="617"/>
      <c r="OUB40" s="617"/>
      <c r="OUC40" s="617"/>
      <c r="OUD40" s="617"/>
      <c r="OUE40" s="617"/>
      <c r="OUF40" s="617"/>
      <c r="OUG40" s="617"/>
      <c r="OUH40" s="617"/>
      <c r="OUI40" s="617"/>
      <c r="OUJ40" s="617"/>
      <c r="OUK40" s="617"/>
      <c r="OUL40" s="617"/>
      <c r="OUM40" s="617"/>
      <c r="OUN40" s="617"/>
      <c r="OUO40" s="617"/>
      <c r="OUP40" s="617"/>
      <c r="OUQ40" s="617"/>
      <c r="OUR40" s="617"/>
      <c r="OUS40" s="617"/>
      <c r="OUT40" s="617"/>
      <c r="OUU40" s="617"/>
      <c r="OUV40" s="617"/>
      <c r="OUW40" s="617"/>
      <c r="OUX40" s="617"/>
      <c r="OUY40" s="617"/>
      <c r="OUZ40" s="617"/>
      <c r="OVA40" s="617"/>
      <c r="OVB40" s="617"/>
      <c r="OVC40" s="617"/>
      <c r="OVD40" s="617"/>
      <c r="OVE40" s="617"/>
      <c r="OVF40" s="617"/>
      <c r="OVG40" s="617"/>
      <c r="OVH40" s="617"/>
      <c r="OVI40" s="617"/>
      <c r="OVJ40" s="617"/>
      <c r="OVK40" s="617"/>
      <c r="OVL40" s="617"/>
      <c r="OVM40" s="617"/>
      <c r="OVN40" s="617"/>
      <c r="OVO40" s="617"/>
      <c r="OVP40" s="617"/>
      <c r="OVQ40" s="617"/>
      <c r="OVR40" s="617"/>
      <c r="OVS40" s="617"/>
      <c r="OVT40" s="617"/>
      <c r="OVU40" s="617"/>
      <c r="OVV40" s="617"/>
      <c r="OVW40" s="617"/>
      <c r="OVX40" s="617"/>
      <c r="OVY40" s="617"/>
      <c r="OVZ40" s="617"/>
      <c r="OWA40" s="617"/>
      <c r="OWB40" s="617"/>
      <c r="OWC40" s="617"/>
      <c r="OWD40" s="617"/>
      <c r="OWE40" s="617"/>
      <c r="OWF40" s="617"/>
      <c r="OWG40" s="617"/>
      <c r="OWH40" s="617"/>
      <c r="OWI40" s="617"/>
      <c r="OWJ40" s="617"/>
      <c r="OWK40" s="617"/>
      <c r="OWL40" s="617"/>
      <c r="OWM40" s="617"/>
      <c r="OWN40" s="617"/>
      <c r="OWO40" s="617"/>
      <c r="OWP40" s="617"/>
      <c r="OWQ40" s="617"/>
      <c r="OWR40" s="617"/>
      <c r="OWS40" s="617"/>
      <c r="OWT40" s="617"/>
      <c r="OWU40" s="617"/>
      <c r="OWV40" s="617"/>
      <c r="OWW40" s="617"/>
      <c r="OWX40" s="617"/>
      <c r="OWY40" s="617"/>
      <c r="OWZ40" s="617"/>
      <c r="OXA40" s="617"/>
      <c r="OXB40" s="617"/>
      <c r="OXC40" s="617"/>
      <c r="OXD40" s="617"/>
      <c r="OXE40" s="617"/>
      <c r="OXF40" s="617"/>
      <c r="OXG40" s="617"/>
      <c r="OXH40" s="617"/>
      <c r="OXI40" s="617"/>
      <c r="OXJ40" s="617"/>
      <c r="OXK40" s="617"/>
      <c r="OXL40" s="617"/>
      <c r="OXM40" s="617"/>
      <c r="OXN40" s="617"/>
      <c r="OXO40" s="617"/>
      <c r="OXP40" s="617"/>
      <c r="OXQ40" s="617"/>
      <c r="OXR40" s="617"/>
      <c r="OXS40" s="617"/>
      <c r="OXT40" s="617"/>
      <c r="OXU40" s="617"/>
      <c r="OXV40" s="617"/>
      <c r="OXW40" s="617"/>
      <c r="OXX40" s="617"/>
      <c r="OXY40" s="617"/>
      <c r="OXZ40" s="617"/>
      <c r="OYA40" s="617"/>
      <c r="OYB40" s="617"/>
      <c r="OYC40" s="617"/>
      <c r="OYD40" s="617"/>
      <c r="OYE40" s="617"/>
      <c r="OYF40" s="617"/>
      <c r="OYG40" s="617"/>
      <c r="OYH40" s="617"/>
      <c r="OYI40" s="617"/>
      <c r="OYJ40" s="617"/>
      <c r="OYK40" s="617"/>
      <c r="OYL40" s="617"/>
      <c r="OYM40" s="617"/>
      <c r="OYN40" s="617"/>
      <c r="OYO40" s="617"/>
      <c r="OYP40" s="617"/>
      <c r="OYQ40" s="617"/>
      <c r="OYR40" s="617"/>
      <c r="OYS40" s="617"/>
      <c r="OYT40" s="617"/>
      <c r="OYU40" s="617"/>
      <c r="OYV40" s="617"/>
      <c r="OYW40" s="617"/>
      <c r="OYX40" s="617"/>
      <c r="OYY40" s="617"/>
      <c r="OYZ40" s="617"/>
      <c r="OZA40" s="617"/>
      <c r="OZB40" s="617"/>
      <c r="OZC40" s="617"/>
      <c r="OZD40" s="617"/>
      <c r="OZE40" s="617"/>
      <c r="OZF40" s="617"/>
      <c r="OZG40" s="617"/>
      <c r="OZH40" s="617"/>
      <c r="OZI40" s="617"/>
      <c r="OZJ40" s="617"/>
      <c r="OZK40" s="617"/>
      <c r="OZL40" s="617"/>
      <c r="OZM40" s="617"/>
      <c r="OZN40" s="617"/>
      <c r="OZO40" s="617"/>
      <c r="OZP40" s="617"/>
      <c r="OZQ40" s="617"/>
      <c r="OZR40" s="617"/>
      <c r="OZS40" s="617"/>
      <c r="OZT40" s="617"/>
      <c r="OZU40" s="617"/>
      <c r="OZV40" s="617"/>
      <c r="OZW40" s="617"/>
      <c r="OZX40" s="617"/>
      <c r="OZY40" s="617"/>
      <c r="OZZ40" s="617"/>
      <c r="PAA40" s="617"/>
      <c r="PAB40" s="617"/>
      <c r="PAC40" s="617"/>
      <c r="PAD40" s="617"/>
      <c r="PAE40" s="617"/>
      <c r="PAF40" s="617"/>
      <c r="PAG40" s="617"/>
      <c r="PAH40" s="617"/>
      <c r="PAI40" s="617"/>
      <c r="PAJ40" s="617"/>
      <c r="PAK40" s="617"/>
      <c r="PAL40" s="617"/>
      <c r="PAM40" s="617"/>
      <c r="PAN40" s="617"/>
      <c r="PAO40" s="617"/>
      <c r="PAP40" s="617"/>
      <c r="PAQ40" s="617"/>
      <c r="PAR40" s="617"/>
      <c r="PAS40" s="617"/>
      <c r="PAT40" s="617"/>
      <c r="PAU40" s="617"/>
      <c r="PAV40" s="617"/>
      <c r="PAW40" s="617"/>
      <c r="PAX40" s="617"/>
      <c r="PAY40" s="617"/>
      <c r="PAZ40" s="617"/>
      <c r="PBA40" s="617"/>
      <c r="PBB40" s="617"/>
      <c r="PBC40" s="617"/>
      <c r="PBD40" s="617"/>
      <c r="PBE40" s="617"/>
      <c r="PBF40" s="617"/>
      <c r="PBG40" s="617"/>
      <c r="PBH40" s="617"/>
      <c r="PBI40" s="617"/>
      <c r="PBJ40" s="617"/>
      <c r="PBK40" s="617"/>
      <c r="PBL40" s="617"/>
      <c r="PBM40" s="617"/>
      <c r="PBN40" s="617"/>
      <c r="PBO40" s="617"/>
      <c r="PBP40" s="617"/>
      <c r="PBQ40" s="617"/>
      <c r="PBR40" s="617"/>
      <c r="PBS40" s="617"/>
      <c r="PBT40" s="617"/>
      <c r="PBU40" s="617"/>
      <c r="PBV40" s="617"/>
      <c r="PBW40" s="617"/>
      <c r="PBX40" s="617"/>
      <c r="PBY40" s="617"/>
      <c r="PBZ40" s="617"/>
      <c r="PCA40" s="617"/>
      <c r="PCB40" s="617"/>
      <c r="PCC40" s="617"/>
      <c r="PCD40" s="617"/>
      <c r="PCE40" s="617"/>
      <c r="PCF40" s="617"/>
      <c r="PCG40" s="617"/>
      <c r="PCH40" s="617"/>
      <c r="PCI40" s="617"/>
      <c r="PCJ40" s="617"/>
      <c r="PCK40" s="617"/>
      <c r="PCL40" s="617"/>
      <c r="PCM40" s="617"/>
      <c r="PCN40" s="617"/>
      <c r="PCO40" s="617"/>
      <c r="PCP40" s="617"/>
      <c r="PCQ40" s="617"/>
      <c r="PCR40" s="617"/>
      <c r="PCS40" s="617"/>
      <c r="PCT40" s="617"/>
      <c r="PCU40" s="617"/>
      <c r="PCV40" s="617"/>
      <c r="PCW40" s="617"/>
      <c r="PCX40" s="617"/>
      <c r="PCY40" s="617"/>
      <c r="PCZ40" s="617"/>
      <c r="PDA40" s="617"/>
      <c r="PDB40" s="617"/>
      <c r="PDC40" s="617"/>
      <c r="PDD40" s="617"/>
      <c r="PDE40" s="617"/>
      <c r="PDF40" s="617"/>
      <c r="PDG40" s="617"/>
      <c r="PDH40" s="617"/>
      <c r="PDI40" s="617"/>
      <c r="PDJ40" s="617"/>
      <c r="PDK40" s="617"/>
      <c r="PDL40" s="617"/>
      <c r="PDM40" s="617"/>
      <c r="PDN40" s="617"/>
      <c r="PDO40" s="617"/>
      <c r="PDP40" s="617"/>
      <c r="PDQ40" s="617"/>
      <c r="PDR40" s="617"/>
      <c r="PDS40" s="617"/>
      <c r="PDT40" s="617"/>
      <c r="PDU40" s="617"/>
      <c r="PDV40" s="617"/>
      <c r="PDW40" s="617"/>
      <c r="PDX40" s="617"/>
      <c r="PDY40" s="617"/>
      <c r="PDZ40" s="617"/>
      <c r="PEA40" s="617"/>
      <c r="PEB40" s="617"/>
      <c r="PEC40" s="617"/>
      <c r="PED40" s="617"/>
      <c r="PEE40" s="617"/>
      <c r="PEF40" s="617"/>
      <c r="PEG40" s="617"/>
      <c r="PEH40" s="617"/>
      <c r="PEI40" s="617"/>
      <c r="PEJ40" s="617"/>
      <c r="PEK40" s="617"/>
      <c r="PEL40" s="617"/>
      <c r="PEM40" s="617"/>
      <c r="PEN40" s="617"/>
      <c r="PEO40" s="617"/>
      <c r="PEP40" s="617"/>
      <c r="PEQ40" s="617"/>
      <c r="PER40" s="617"/>
      <c r="PES40" s="617"/>
      <c r="PET40" s="617"/>
      <c r="PEU40" s="617"/>
      <c r="PEV40" s="617"/>
      <c r="PEW40" s="617"/>
      <c r="PEX40" s="617"/>
      <c r="PEY40" s="617"/>
      <c r="PEZ40" s="617"/>
      <c r="PFA40" s="617"/>
      <c r="PFB40" s="617"/>
      <c r="PFC40" s="617"/>
      <c r="PFD40" s="617"/>
      <c r="PFE40" s="617"/>
      <c r="PFF40" s="617"/>
      <c r="PFG40" s="617"/>
      <c r="PFH40" s="617"/>
      <c r="PFI40" s="617"/>
      <c r="PFJ40" s="617"/>
      <c r="PFK40" s="617"/>
      <c r="PFL40" s="617"/>
      <c r="PFM40" s="617"/>
      <c r="PFN40" s="617"/>
      <c r="PFO40" s="617"/>
      <c r="PFP40" s="617"/>
      <c r="PFQ40" s="617"/>
      <c r="PFR40" s="617"/>
      <c r="PFS40" s="617"/>
      <c r="PFT40" s="617"/>
      <c r="PFU40" s="617"/>
      <c r="PFV40" s="617"/>
      <c r="PFW40" s="617"/>
      <c r="PFX40" s="617"/>
      <c r="PFY40" s="617"/>
      <c r="PFZ40" s="617"/>
      <c r="PGA40" s="617"/>
      <c r="PGB40" s="617"/>
      <c r="PGC40" s="617"/>
      <c r="PGD40" s="617"/>
      <c r="PGE40" s="617"/>
      <c r="PGF40" s="617"/>
      <c r="PGG40" s="617"/>
      <c r="PGH40" s="617"/>
      <c r="PGI40" s="617"/>
      <c r="PGJ40" s="617"/>
      <c r="PGK40" s="617"/>
      <c r="PGL40" s="617"/>
      <c r="PGM40" s="617"/>
      <c r="PGN40" s="617"/>
      <c r="PGO40" s="617"/>
      <c r="PGP40" s="617"/>
      <c r="PGQ40" s="617"/>
      <c r="PGR40" s="617"/>
      <c r="PGS40" s="617"/>
      <c r="PGT40" s="617"/>
      <c r="PGU40" s="617"/>
      <c r="PGV40" s="617"/>
      <c r="PGW40" s="617"/>
      <c r="PGX40" s="617"/>
      <c r="PGY40" s="617"/>
      <c r="PGZ40" s="617"/>
      <c r="PHA40" s="617"/>
      <c r="PHB40" s="617"/>
      <c r="PHC40" s="617"/>
      <c r="PHD40" s="617"/>
      <c r="PHE40" s="617"/>
      <c r="PHF40" s="617"/>
      <c r="PHG40" s="617"/>
      <c r="PHH40" s="617"/>
      <c r="PHI40" s="617"/>
      <c r="PHJ40" s="617"/>
      <c r="PHK40" s="617"/>
      <c r="PHL40" s="617"/>
      <c r="PHM40" s="617"/>
      <c r="PHN40" s="617"/>
      <c r="PHO40" s="617"/>
      <c r="PHP40" s="617"/>
      <c r="PHQ40" s="617"/>
      <c r="PHR40" s="617"/>
      <c r="PHS40" s="617"/>
      <c r="PHT40" s="617"/>
      <c r="PHU40" s="617"/>
      <c r="PHV40" s="617"/>
      <c r="PHW40" s="617"/>
      <c r="PHX40" s="617"/>
      <c r="PHY40" s="617"/>
      <c r="PHZ40" s="617"/>
      <c r="PIA40" s="617"/>
      <c r="PIB40" s="617"/>
      <c r="PIC40" s="617"/>
      <c r="PID40" s="617"/>
      <c r="PIE40" s="617"/>
      <c r="PIF40" s="617"/>
      <c r="PIG40" s="617"/>
      <c r="PIH40" s="617"/>
      <c r="PII40" s="617"/>
      <c r="PIJ40" s="617"/>
      <c r="PIK40" s="617"/>
      <c r="PIL40" s="617"/>
      <c r="PIM40" s="617"/>
      <c r="PIN40" s="617"/>
      <c r="PIO40" s="617"/>
      <c r="PIP40" s="617"/>
      <c r="PIQ40" s="617"/>
      <c r="PIR40" s="617"/>
      <c r="PIS40" s="617"/>
      <c r="PIT40" s="617"/>
      <c r="PIU40" s="617"/>
      <c r="PIV40" s="617"/>
      <c r="PIW40" s="617"/>
      <c r="PIX40" s="617"/>
      <c r="PIY40" s="617"/>
      <c r="PIZ40" s="617"/>
      <c r="PJA40" s="617"/>
      <c r="PJB40" s="617"/>
      <c r="PJC40" s="617"/>
      <c r="PJD40" s="617"/>
      <c r="PJE40" s="617"/>
      <c r="PJF40" s="617"/>
      <c r="PJG40" s="617"/>
      <c r="PJH40" s="617"/>
      <c r="PJI40" s="617"/>
      <c r="PJJ40" s="617"/>
      <c r="PJK40" s="617"/>
      <c r="PJL40" s="617"/>
      <c r="PJM40" s="617"/>
      <c r="PJN40" s="617"/>
      <c r="PJO40" s="617"/>
      <c r="PJP40" s="617"/>
      <c r="PJQ40" s="617"/>
      <c r="PJR40" s="617"/>
      <c r="PJS40" s="617"/>
      <c r="PJT40" s="617"/>
      <c r="PJU40" s="617"/>
      <c r="PJV40" s="617"/>
      <c r="PJW40" s="617"/>
      <c r="PJX40" s="617"/>
      <c r="PJY40" s="617"/>
      <c r="PJZ40" s="617"/>
      <c r="PKA40" s="617"/>
      <c r="PKB40" s="617"/>
      <c r="PKC40" s="617"/>
      <c r="PKD40" s="617"/>
      <c r="PKE40" s="617"/>
      <c r="PKF40" s="617"/>
      <c r="PKG40" s="617"/>
      <c r="PKH40" s="617"/>
      <c r="PKI40" s="617"/>
      <c r="PKJ40" s="617"/>
      <c r="PKK40" s="617"/>
      <c r="PKL40" s="617"/>
      <c r="PKM40" s="617"/>
      <c r="PKN40" s="617"/>
      <c r="PKO40" s="617"/>
      <c r="PKP40" s="617"/>
      <c r="PKQ40" s="617"/>
      <c r="PKR40" s="617"/>
      <c r="PKS40" s="617"/>
      <c r="PKT40" s="617"/>
      <c r="PKU40" s="617"/>
      <c r="PKV40" s="617"/>
      <c r="PKW40" s="617"/>
      <c r="PKX40" s="617"/>
      <c r="PKY40" s="617"/>
      <c r="PKZ40" s="617"/>
      <c r="PLA40" s="617"/>
      <c r="PLB40" s="617"/>
      <c r="PLC40" s="617"/>
      <c r="PLD40" s="617"/>
      <c r="PLE40" s="617"/>
      <c r="PLF40" s="617"/>
      <c r="PLG40" s="617"/>
      <c r="PLH40" s="617"/>
      <c r="PLI40" s="617"/>
      <c r="PLJ40" s="617"/>
      <c r="PLK40" s="617"/>
      <c r="PLL40" s="617"/>
      <c r="PLM40" s="617"/>
      <c r="PLN40" s="617"/>
      <c r="PLO40" s="617"/>
      <c r="PLP40" s="617"/>
      <c r="PLQ40" s="617"/>
      <c r="PLR40" s="617"/>
      <c r="PLS40" s="617"/>
      <c r="PLT40" s="617"/>
      <c r="PLU40" s="617"/>
      <c r="PLV40" s="617"/>
      <c r="PLW40" s="617"/>
      <c r="PLX40" s="617"/>
      <c r="PLY40" s="617"/>
      <c r="PLZ40" s="617"/>
      <c r="PMA40" s="617"/>
      <c r="PMB40" s="617"/>
      <c r="PMC40" s="617"/>
      <c r="PMD40" s="617"/>
      <c r="PME40" s="617"/>
      <c r="PMF40" s="617"/>
      <c r="PMG40" s="617"/>
      <c r="PMH40" s="617"/>
      <c r="PMI40" s="617"/>
      <c r="PMJ40" s="617"/>
      <c r="PMK40" s="617"/>
      <c r="PML40" s="617"/>
      <c r="PMM40" s="617"/>
      <c r="PMN40" s="617"/>
      <c r="PMO40" s="617"/>
      <c r="PMP40" s="617"/>
      <c r="PMQ40" s="617"/>
      <c r="PMR40" s="617"/>
      <c r="PMS40" s="617"/>
      <c r="PMT40" s="617"/>
      <c r="PMU40" s="617"/>
      <c r="PMV40" s="617"/>
      <c r="PMW40" s="617"/>
      <c r="PMX40" s="617"/>
      <c r="PMY40" s="617"/>
      <c r="PMZ40" s="617"/>
      <c r="PNA40" s="617"/>
      <c r="PNB40" s="617"/>
      <c r="PNC40" s="617"/>
      <c r="PND40" s="617"/>
      <c r="PNE40" s="617"/>
      <c r="PNF40" s="617"/>
      <c r="PNG40" s="617"/>
      <c r="PNH40" s="617"/>
      <c r="PNI40" s="617"/>
      <c r="PNJ40" s="617"/>
      <c r="PNK40" s="617"/>
      <c r="PNL40" s="617"/>
      <c r="PNM40" s="617"/>
      <c r="PNN40" s="617"/>
      <c r="PNO40" s="617"/>
      <c r="PNP40" s="617"/>
      <c r="PNQ40" s="617"/>
      <c r="PNR40" s="617"/>
      <c r="PNS40" s="617"/>
      <c r="PNT40" s="617"/>
      <c r="PNU40" s="617"/>
      <c r="PNV40" s="617"/>
      <c r="PNW40" s="617"/>
      <c r="PNX40" s="617"/>
      <c r="PNY40" s="617"/>
      <c r="PNZ40" s="617"/>
      <c r="POA40" s="617"/>
      <c r="POB40" s="617"/>
      <c r="POC40" s="617"/>
      <c r="POD40" s="617"/>
      <c r="POE40" s="617"/>
      <c r="POF40" s="617"/>
      <c r="POG40" s="617"/>
      <c r="POH40" s="617"/>
      <c r="POI40" s="617"/>
      <c r="POJ40" s="617"/>
      <c r="POK40" s="617"/>
      <c r="POL40" s="617"/>
      <c r="POM40" s="617"/>
      <c r="PON40" s="617"/>
      <c r="POO40" s="617"/>
      <c r="POP40" s="617"/>
      <c r="POQ40" s="617"/>
      <c r="POR40" s="617"/>
      <c r="POS40" s="617"/>
      <c r="POT40" s="617"/>
      <c r="POU40" s="617"/>
      <c r="POV40" s="617"/>
      <c r="POW40" s="617"/>
      <c r="POX40" s="617"/>
      <c r="POY40" s="617"/>
      <c r="POZ40" s="617"/>
      <c r="PPA40" s="617"/>
      <c r="PPB40" s="617"/>
      <c r="PPC40" s="617"/>
      <c r="PPD40" s="617"/>
      <c r="PPE40" s="617"/>
      <c r="PPF40" s="617"/>
      <c r="PPG40" s="617"/>
      <c r="PPH40" s="617"/>
      <c r="PPI40" s="617"/>
      <c r="PPJ40" s="617"/>
      <c r="PPK40" s="617"/>
      <c r="PPL40" s="617"/>
      <c r="PPM40" s="617"/>
      <c r="PPN40" s="617"/>
      <c r="PPO40" s="617"/>
      <c r="PPP40" s="617"/>
      <c r="PPQ40" s="617"/>
      <c r="PPR40" s="617"/>
      <c r="PPS40" s="617"/>
      <c r="PPT40" s="617"/>
      <c r="PPU40" s="617"/>
      <c r="PPV40" s="617"/>
      <c r="PPW40" s="617"/>
      <c r="PPX40" s="617"/>
      <c r="PPY40" s="617"/>
      <c r="PPZ40" s="617"/>
      <c r="PQA40" s="617"/>
      <c r="PQB40" s="617"/>
      <c r="PQC40" s="617"/>
      <c r="PQD40" s="617"/>
      <c r="PQE40" s="617"/>
      <c r="PQF40" s="617"/>
      <c r="PQG40" s="617"/>
      <c r="PQH40" s="617"/>
      <c r="PQI40" s="617"/>
      <c r="PQJ40" s="617"/>
      <c r="PQK40" s="617"/>
      <c r="PQL40" s="617"/>
      <c r="PQM40" s="617"/>
      <c r="PQN40" s="617"/>
      <c r="PQO40" s="617"/>
      <c r="PQP40" s="617"/>
      <c r="PQQ40" s="617"/>
      <c r="PQR40" s="617"/>
      <c r="PQS40" s="617"/>
      <c r="PQT40" s="617"/>
      <c r="PQU40" s="617"/>
      <c r="PQV40" s="617"/>
      <c r="PQW40" s="617"/>
      <c r="PQX40" s="617"/>
      <c r="PQY40" s="617"/>
      <c r="PQZ40" s="617"/>
      <c r="PRA40" s="617"/>
      <c r="PRB40" s="617"/>
      <c r="PRC40" s="617"/>
      <c r="PRD40" s="617"/>
      <c r="PRE40" s="617"/>
      <c r="PRF40" s="617"/>
      <c r="PRG40" s="617"/>
      <c r="PRH40" s="617"/>
      <c r="PRI40" s="617"/>
      <c r="PRJ40" s="617"/>
      <c r="PRK40" s="617"/>
      <c r="PRL40" s="617"/>
      <c r="PRM40" s="617"/>
      <c r="PRN40" s="617"/>
      <c r="PRO40" s="617"/>
      <c r="PRP40" s="617"/>
      <c r="PRQ40" s="617"/>
      <c r="PRR40" s="617"/>
      <c r="PRS40" s="617"/>
      <c r="PRT40" s="617"/>
      <c r="PRU40" s="617"/>
      <c r="PRV40" s="617"/>
      <c r="PRW40" s="617"/>
      <c r="PRX40" s="617"/>
      <c r="PRY40" s="617"/>
      <c r="PRZ40" s="617"/>
      <c r="PSA40" s="617"/>
      <c r="PSB40" s="617"/>
      <c r="PSC40" s="617"/>
      <c r="PSD40" s="617"/>
      <c r="PSE40" s="617"/>
      <c r="PSF40" s="617"/>
      <c r="PSG40" s="617"/>
      <c r="PSH40" s="617"/>
      <c r="PSI40" s="617"/>
      <c r="PSJ40" s="617"/>
      <c r="PSK40" s="617"/>
      <c r="PSL40" s="617"/>
      <c r="PSM40" s="617"/>
      <c r="PSN40" s="617"/>
      <c r="PSO40" s="617"/>
      <c r="PSP40" s="617"/>
      <c r="PSQ40" s="617"/>
      <c r="PSR40" s="617"/>
      <c r="PSS40" s="617"/>
      <c r="PST40" s="617"/>
      <c r="PSU40" s="617"/>
      <c r="PSV40" s="617"/>
      <c r="PSW40" s="617"/>
      <c r="PSX40" s="617"/>
      <c r="PSY40" s="617"/>
      <c r="PSZ40" s="617"/>
      <c r="PTA40" s="617"/>
      <c r="PTB40" s="617"/>
      <c r="PTC40" s="617"/>
      <c r="PTD40" s="617"/>
      <c r="PTE40" s="617"/>
      <c r="PTF40" s="617"/>
      <c r="PTG40" s="617"/>
      <c r="PTH40" s="617"/>
      <c r="PTI40" s="617"/>
      <c r="PTJ40" s="617"/>
      <c r="PTK40" s="617"/>
      <c r="PTL40" s="617"/>
      <c r="PTM40" s="617"/>
      <c r="PTN40" s="617"/>
      <c r="PTO40" s="617"/>
      <c r="PTP40" s="617"/>
      <c r="PTQ40" s="617"/>
      <c r="PTR40" s="617"/>
      <c r="PTS40" s="617"/>
      <c r="PTT40" s="617"/>
      <c r="PTU40" s="617"/>
      <c r="PTV40" s="617"/>
      <c r="PTW40" s="617"/>
      <c r="PTX40" s="617"/>
      <c r="PTY40" s="617"/>
      <c r="PTZ40" s="617"/>
      <c r="PUA40" s="617"/>
      <c r="PUB40" s="617"/>
      <c r="PUC40" s="617"/>
      <c r="PUD40" s="617"/>
      <c r="PUE40" s="617"/>
      <c r="PUF40" s="617"/>
      <c r="PUG40" s="617"/>
      <c r="PUH40" s="617"/>
      <c r="PUI40" s="617"/>
      <c r="PUJ40" s="617"/>
      <c r="PUK40" s="617"/>
      <c r="PUL40" s="617"/>
      <c r="PUM40" s="617"/>
      <c r="PUN40" s="617"/>
      <c r="PUO40" s="617"/>
      <c r="PUP40" s="617"/>
      <c r="PUQ40" s="617"/>
      <c r="PUR40" s="617"/>
      <c r="PUS40" s="617"/>
      <c r="PUT40" s="617"/>
      <c r="PUU40" s="617"/>
      <c r="PUV40" s="617"/>
      <c r="PUW40" s="617"/>
      <c r="PUX40" s="617"/>
      <c r="PUY40" s="617"/>
      <c r="PUZ40" s="617"/>
      <c r="PVA40" s="617"/>
      <c r="PVB40" s="617"/>
      <c r="PVC40" s="617"/>
      <c r="PVD40" s="617"/>
      <c r="PVE40" s="617"/>
      <c r="PVF40" s="617"/>
      <c r="PVG40" s="617"/>
      <c r="PVH40" s="617"/>
      <c r="PVI40" s="617"/>
      <c r="PVJ40" s="617"/>
      <c r="PVK40" s="617"/>
      <c r="PVL40" s="617"/>
      <c r="PVM40" s="617"/>
      <c r="PVN40" s="617"/>
      <c r="PVO40" s="617"/>
      <c r="PVP40" s="617"/>
      <c r="PVQ40" s="617"/>
      <c r="PVR40" s="617"/>
      <c r="PVS40" s="617"/>
      <c r="PVT40" s="617"/>
      <c r="PVU40" s="617"/>
      <c r="PVV40" s="617"/>
      <c r="PVW40" s="617"/>
      <c r="PVX40" s="617"/>
      <c r="PVY40" s="617"/>
      <c r="PVZ40" s="617"/>
      <c r="PWA40" s="617"/>
      <c r="PWB40" s="617"/>
      <c r="PWC40" s="617"/>
      <c r="PWD40" s="617"/>
      <c r="PWE40" s="617"/>
      <c r="PWF40" s="617"/>
      <c r="PWG40" s="617"/>
      <c r="PWH40" s="617"/>
      <c r="PWI40" s="617"/>
      <c r="PWJ40" s="617"/>
      <c r="PWK40" s="617"/>
      <c r="PWL40" s="617"/>
      <c r="PWM40" s="617"/>
      <c r="PWN40" s="617"/>
      <c r="PWO40" s="617"/>
      <c r="PWP40" s="617"/>
      <c r="PWQ40" s="617"/>
      <c r="PWR40" s="617"/>
      <c r="PWS40" s="617"/>
      <c r="PWT40" s="617"/>
      <c r="PWU40" s="617"/>
      <c r="PWV40" s="617"/>
      <c r="PWW40" s="617"/>
      <c r="PWX40" s="617"/>
      <c r="PWY40" s="617"/>
      <c r="PWZ40" s="617"/>
      <c r="PXA40" s="617"/>
      <c r="PXB40" s="617"/>
      <c r="PXC40" s="617"/>
      <c r="PXD40" s="617"/>
      <c r="PXE40" s="617"/>
      <c r="PXF40" s="617"/>
      <c r="PXG40" s="617"/>
      <c r="PXH40" s="617"/>
      <c r="PXI40" s="617"/>
      <c r="PXJ40" s="617"/>
      <c r="PXK40" s="617"/>
      <c r="PXL40" s="617"/>
      <c r="PXM40" s="617"/>
      <c r="PXN40" s="617"/>
      <c r="PXO40" s="617"/>
      <c r="PXP40" s="617"/>
      <c r="PXQ40" s="617"/>
      <c r="PXR40" s="617"/>
      <c r="PXS40" s="617"/>
      <c r="PXT40" s="617"/>
      <c r="PXU40" s="617"/>
      <c r="PXV40" s="617"/>
      <c r="PXW40" s="617"/>
      <c r="PXX40" s="617"/>
      <c r="PXY40" s="617"/>
      <c r="PXZ40" s="617"/>
      <c r="PYA40" s="617"/>
      <c r="PYB40" s="617"/>
      <c r="PYC40" s="617"/>
      <c r="PYD40" s="617"/>
      <c r="PYE40" s="617"/>
      <c r="PYF40" s="617"/>
      <c r="PYG40" s="617"/>
      <c r="PYH40" s="617"/>
      <c r="PYI40" s="617"/>
      <c r="PYJ40" s="617"/>
      <c r="PYK40" s="617"/>
      <c r="PYL40" s="617"/>
      <c r="PYM40" s="617"/>
      <c r="PYN40" s="617"/>
      <c r="PYO40" s="617"/>
      <c r="PYP40" s="617"/>
      <c r="PYQ40" s="617"/>
      <c r="PYR40" s="617"/>
      <c r="PYS40" s="617"/>
      <c r="PYT40" s="617"/>
      <c r="PYU40" s="617"/>
      <c r="PYV40" s="617"/>
      <c r="PYW40" s="617"/>
      <c r="PYX40" s="617"/>
      <c r="PYY40" s="617"/>
      <c r="PYZ40" s="617"/>
      <c r="PZA40" s="617"/>
      <c r="PZB40" s="617"/>
      <c r="PZC40" s="617"/>
      <c r="PZD40" s="617"/>
      <c r="PZE40" s="617"/>
      <c r="PZF40" s="617"/>
      <c r="PZG40" s="617"/>
      <c r="PZH40" s="617"/>
      <c r="PZI40" s="617"/>
      <c r="PZJ40" s="617"/>
      <c r="PZK40" s="617"/>
      <c r="PZL40" s="617"/>
      <c r="PZM40" s="617"/>
      <c r="PZN40" s="617"/>
      <c r="PZO40" s="617"/>
      <c r="PZP40" s="617"/>
      <c r="PZQ40" s="617"/>
      <c r="PZR40" s="617"/>
      <c r="PZS40" s="617"/>
      <c r="PZT40" s="617"/>
      <c r="PZU40" s="617"/>
      <c r="PZV40" s="617"/>
      <c r="PZW40" s="617"/>
      <c r="PZX40" s="617"/>
      <c r="PZY40" s="617"/>
      <c r="PZZ40" s="617"/>
      <c r="QAA40" s="617"/>
      <c r="QAB40" s="617"/>
      <c r="QAC40" s="617"/>
      <c r="QAD40" s="617"/>
      <c r="QAE40" s="617"/>
      <c r="QAF40" s="617"/>
      <c r="QAG40" s="617"/>
      <c r="QAH40" s="617"/>
      <c r="QAI40" s="617"/>
      <c r="QAJ40" s="617"/>
      <c r="QAK40" s="617"/>
      <c r="QAL40" s="617"/>
      <c r="QAM40" s="617"/>
      <c r="QAN40" s="617"/>
      <c r="QAO40" s="617"/>
      <c r="QAP40" s="617"/>
      <c r="QAQ40" s="617"/>
      <c r="QAR40" s="617"/>
      <c r="QAS40" s="617"/>
      <c r="QAT40" s="617"/>
      <c r="QAU40" s="617"/>
      <c r="QAV40" s="617"/>
      <c r="QAW40" s="617"/>
      <c r="QAX40" s="617"/>
      <c r="QAY40" s="617"/>
      <c r="QAZ40" s="617"/>
      <c r="QBA40" s="617"/>
      <c r="QBB40" s="617"/>
      <c r="QBC40" s="617"/>
      <c r="QBD40" s="617"/>
      <c r="QBE40" s="617"/>
      <c r="QBF40" s="617"/>
      <c r="QBG40" s="617"/>
      <c r="QBH40" s="617"/>
      <c r="QBI40" s="617"/>
      <c r="QBJ40" s="617"/>
      <c r="QBK40" s="617"/>
      <c r="QBL40" s="617"/>
      <c r="QBM40" s="617"/>
      <c r="QBN40" s="617"/>
      <c r="QBO40" s="617"/>
      <c r="QBP40" s="617"/>
      <c r="QBQ40" s="617"/>
      <c r="QBR40" s="617"/>
      <c r="QBS40" s="617"/>
      <c r="QBT40" s="617"/>
      <c r="QBU40" s="617"/>
      <c r="QBV40" s="617"/>
      <c r="QBW40" s="617"/>
      <c r="QBX40" s="617"/>
      <c r="QBY40" s="617"/>
      <c r="QBZ40" s="617"/>
      <c r="QCA40" s="617"/>
      <c r="QCB40" s="617"/>
      <c r="QCC40" s="617"/>
      <c r="QCD40" s="617"/>
      <c r="QCE40" s="617"/>
      <c r="QCF40" s="617"/>
      <c r="QCG40" s="617"/>
      <c r="QCH40" s="617"/>
      <c r="QCI40" s="617"/>
      <c r="QCJ40" s="617"/>
      <c r="QCK40" s="617"/>
      <c r="QCL40" s="617"/>
      <c r="QCM40" s="617"/>
      <c r="QCN40" s="617"/>
      <c r="QCO40" s="617"/>
      <c r="QCP40" s="617"/>
      <c r="QCQ40" s="617"/>
      <c r="QCR40" s="617"/>
      <c r="QCS40" s="617"/>
      <c r="QCT40" s="617"/>
      <c r="QCU40" s="617"/>
      <c r="QCV40" s="617"/>
      <c r="QCW40" s="617"/>
      <c r="QCX40" s="617"/>
      <c r="QCY40" s="617"/>
      <c r="QCZ40" s="617"/>
      <c r="QDA40" s="617"/>
      <c r="QDB40" s="617"/>
      <c r="QDC40" s="617"/>
      <c r="QDD40" s="617"/>
      <c r="QDE40" s="617"/>
      <c r="QDF40" s="617"/>
      <c r="QDG40" s="617"/>
      <c r="QDH40" s="617"/>
      <c r="QDI40" s="617"/>
      <c r="QDJ40" s="617"/>
      <c r="QDK40" s="617"/>
      <c r="QDL40" s="617"/>
      <c r="QDM40" s="617"/>
      <c r="QDN40" s="617"/>
      <c r="QDO40" s="617"/>
      <c r="QDP40" s="617"/>
      <c r="QDQ40" s="617"/>
      <c r="QDR40" s="617"/>
      <c r="QDS40" s="617"/>
      <c r="QDT40" s="617"/>
      <c r="QDU40" s="617"/>
      <c r="QDV40" s="617"/>
      <c r="QDW40" s="617"/>
      <c r="QDX40" s="617"/>
      <c r="QDY40" s="617"/>
      <c r="QDZ40" s="617"/>
      <c r="QEA40" s="617"/>
      <c r="QEB40" s="617"/>
      <c r="QEC40" s="617"/>
      <c r="QED40" s="617"/>
      <c r="QEE40" s="617"/>
      <c r="QEF40" s="617"/>
      <c r="QEG40" s="617"/>
      <c r="QEH40" s="617"/>
      <c r="QEI40" s="617"/>
      <c r="QEJ40" s="617"/>
      <c r="QEK40" s="617"/>
      <c r="QEL40" s="617"/>
      <c r="QEM40" s="617"/>
      <c r="QEN40" s="617"/>
      <c r="QEO40" s="617"/>
      <c r="QEP40" s="617"/>
      <c r="QEQ40" s="617"/>
      <c r="QER40" s="617"/>
      <c r="QES40" s="617"/>
      <c r="QET40" s="617"/>
      <c r="QEU40" s="617"/>
      <c r="QEV40" s="617"/>
      <c r="QEW40" s="617"/>
      <c r="QEX40" s="617"/>
      <c r="QEY40" s="617"/>
      <c r="QEZ40" s="617"/>
      <c r="QFA40" s="617"/>
      <c r="QFB40" s="617"/>
      <c r="QFC40" s="617"/>
      <c r="QFD40" s="617"/>
      <c r="QFE40" s="617"/>
      <c r="QFF40" s="617"/>
      <c r="QFG40" s="617"/>
      <c r="QFH40" s="617"/>
      <c r="QFI40" s="617"/>
      <c r="QFJ40" s="617"/>
      <c r="QFK40" s="617"/>
      <c r="QFL40" s="617"/>
      <c r="QFM40" s="617"/>
      <c r="QFN40" s="617"/>
      <c r="QFO40" s="617"/>
      <c r="QFP40" s="617"/>
      <c r="QFQ40" s="617"/>
      <c r="QFR40" s="617"/>
      <c r="QFS40" s="617"/>
      <c r="QFT40" s="617"/>
      <c r="QFU40" s="617"/>
      <c r="QFV40" s="617"/>
      <c r="QFW40" s="617"/>
      <c r="QFX40" s="617"/>
      <c r="QFY40" s="617"/>
      <c r="QFZ40" s="617"/>
      <c r="QGA40" s="617"/>
      <c r="QGB40" s="617"/>
      <c r="QGC40" s="617"/>
      <c r="QGD40" s="617"/>
      <c r="QGE40" s="617"/>
      <c r="QGF40" s="617"/>
      <c r="QGG40" s="617"/>
      <c r="QGH40" s="617"/>
      <c r="QGI40" s="617"/>
      <c r="QGJ40" s="617"/>
      <c r="QGK40" s="617"/>
      <c r="QGL40" s="617"/>
      <c r="QGM40" s="617"/>
      <c r="QGN40" s="617"/>
      <c r="QGO40" s="617"/>
      <c r="QGP40" s="617"/>
      <c r="QGQ40" s="617"/>
      <c r="QGR40" s="617"/>
      <c r="QGS40" s="617"/>
      <c r="QGT40" s="617"/>
      <c r="QGU40" s="617"/>
      <c r="QGV40" s="617"/>
      <c r="QGW40" s="617"/>
      <c r="QGX40" s="617"/>
      <c r="QGY40" s="617"/>
      <c r="QGZ40" s="617"/>
      <c r="QHA40" s="617"/>
      <c r="QHB40" s="617"/>
      <c r="QHC40" s="617"/>
      <c r="QHD40" s="617"/>
      <c r="QHE40" s="617"/>
      <c r="QHF40" s="617"/>
      <c r="QHG40" s="617"/>
      <c r="QHH40" s="617"/>
      <c r="QHI40" s="617"/>
      <c r="QHJ40" s="617"/>
      <c r="QHK40" s="617"/>
      <c r="QHL40" s="617"/>
      <c r="QHM40" s="617"/>
      <c r="QHN40" s="617"/>
      <c r="QHO40" s="617"/>
      <c r="QHP40" s="617"/>
      <c r="QHQ40" s="617"/>
      <c r="QHR40" s="617"/>
      <c r="QHS40" s="617"/>
      <c r="QHT40" s="617"/>
      <c r="QHU40" s="617"/>
      <c r="QHV40" s="617"/>
      <c r="QHW40" s="617"/>
      <c r="QHX40" s="617"/>
      <c r="QHY40" s="617"/>
      <c r="QHZ40" s="617"/>
      <c r="QIA40" s="617"/>
      <c r="QIB40" s="617"/>
      <c r="QIC40" s="617"/>
      <c r="QID40" s="617"/>
      <c r="QIE40" s="617"/>
      <c r="QIF40" s="617"/>
      <c r="QIG40" s="617"/>
      <c r="QIH40" s="617"/>
      <c r="QII40" s="617"/>
      <c r="QIJ40" s="617"/>
      <c r="QIK40" s="617"/>
      <c r="QIL40" s="617"/>
      <c r="QIM40" s="617"/>
      <c r="QIN40" s="617"/>
      <c r="QIO40" s="617"/>
      <c r="QIP40" s="617"/>
      <c r="QIQ40" s="617"/>
      <c r="QIR40" s="617"/>
      <c r="QIS40" s="617"/>
      <c r="QIT40" s="617"/>
      <c r="QIU40" s="617"/>
      <c r="QIV40" s="617"/>
      <c r="QIW40" s="617"/>
      <c r="QIX40" s="617"/>
      <c r="QIY40" s="617"/>
      <c r="QIZ40" s="617"/>
      <c r="QJA40" s="617"/>
      <c r="QJB40" s="617"/>
      <c r="QJC40" s="617"/>
      <c r="QJD40" s="617"/>
      <c r="QJE40" s="617"/>
      <c r="QJF40" s="617"/>
      <c r="QJG40" s="617"/>
      <c r="QJH40" s="617"/>
      <c r="QJI40" s="617"/>
      <c r="QJJ40" s="617"/>
      <c r="QJK40" s="617"/>
      <c r="QJL40" s="617"/>
      <c r="QJM40" s="617"/>
      <c r="QJN40" s="617"/>
      <c r="QJO40" s="617"/>
      <c r="QJP40" s="617"/>
      <c r="QJQ40" s="617"/>
      <c r="QJR40" s="617"/>
      <c r="QJS40" s="617"/>
      <c r="QJT40" s="617"/>
      <c r="QJU40" s="617"/>
      <c r="QJV40" s="617"/>
      <c r="QJW40" s="617"/>
      <c r="QJX40" s="617"/>
      <c r="QJY40" s="617"/>
      <c r="QJZ40" s="617"/>
      <c r="QKA40" s="617"/>
      <c r="QKB40" s="617"/>
      <c r="QKC40" s="617"/>
      <c r="QKD40" s="617"/>
      <c r="QKE40" s="617"/>
      <c r="QKF40" s="617"/>
      <c r="QKG40" s="617"/>
      <c r="QKH40" s="617"/>
      <c r="QKI40" s="617"/>
      <c r="QKJ40" s="617"/>
      <c r="QKK40" s="617"/>
      <c r="QKL40" s="617"/>
      <c r="QKM40" s="617"/>
      <c r="QKN40" s="617"/>
      <c r="QKO40" s="617"/>
      <c r="QKP40" s="617"/>
      <c r="QKQ40" s="617"/>
      <c r="QKR40" s="617"/>
      <c r="QKS40" s="617"/>
      <c r="QKT40" s="617"/>
      <c r="QKU40" s="617"/>
      <c r="QKV40" s="617"/>
      <c r="QKW40" s="617"/>
      <c r="QKX40" s="617"/>
      <c r="QKY40" s="617"/>
      <c r="QKZ40" s="617"/>
      <c r="QLA40" s="617"/>
      <c r="QLB40" s="617"/>
      <c r="QLC40" s="617"/>
      <c r="QLD40" s="617"/>
      <c r="QLE40" s="617"/>
      <c r="QLF40" s="617"/>
      <c r="QLG40" s="617"/>
      <c r="QLH40" s="617"/>
      <c r="QLI40" s="617"/>
      <c r="QLJ40" s="617"/>
      <c r="QLK40" s="617"/>
      <c r="QLL40" s="617"/>
      <c r="QLM40" s="617"/>
      <c r="QLN40" s="617"/>
      <c r="QLO40" s="617"/>
      <c r="QLP40" s="617"/>
      <c r="QLQ40" s="617"/>
      <c r="QLR40" s="617"/>
      <c r="QLS40" s="617"/>
      <c r="QLT40" s="617"/>
      <c r="QLU40" s="617"/>
      <c r="QLV40" s="617"/>
      <c r="QLW40" s="617"/>
      <c r="QLX40" s="617"/>
      <c r="QLY40" s="617"/>
      <c r="QLZ40" s="617"/>
      <c r="QMA40" s="617"/>
      <c r="QMB40" s="617"/>
      <c r="QMC40" s="617"/>
      <c r="QMD40" s="617"/>
      <c r="QME40" s="617"/>
      <c r="QMF40" s="617"/>
      <c r="QMG40" s="617"/>
      <c r="QMH40" s="617"/>
      <c r="QMI40" s="617"/>
      <c r="QMJ40" s="617"/>
      <c r="QMK40" s="617"/>
      <c r="QML40" s="617"/>
      <c r="QMM40" s="617"/>
      <c r="QMN40" s="617"/>
      <c r="QMO40" s="617"/>
      <c r="QMP40" s="617"/>
      <c r="QMQ40" s="617"/>
      <c r="QMR40" s="617"/>
      <c r="QMS40" s="617"/>
      <c r="QMT40" s="617"/>
      <c r="QMU40" s="617"/>
      <c r="QMV40" s="617"/>
      <c r="QMW40" s="617"/>
      <c r="QMX40" s="617"/>
      <c r="QMY40" s="617"/>
      <c r="QMZ40" s="617"/>
      <c r="QNA40" s="617"/>
      <c r="QNB40" s="617"/>
      <c r="QNC40" s="617"/>
      <c r="QND40" s="617"/>
      <c r="QNE40" s="617"/>
      <c r="QNF40" s="617"/>
      <c r="QNG40" s="617"/>
      <c r="QNH40" s="617"/>
      <c r="QNI40" s="617"/>
      <c r="QNJ40" s="617"/>
      <c r="QNK40" s="617"/>
      <c r="QNL40" s="617"/>
      <c r="QNM40" s="617"/>
      <c r="QNN40" s="617"/>
      <c r="QNO40" s="617"/>
      <c r="QNP40" s="617"/>
      <c r="QNQ40" s="617"/>
      <c r="QNR40" s="617"/>
      <c r="QNS40" s="617"/>
      <c r="QNT40" s="617"/>
      <c r="QNU40" s="617"/>
      <c r="QNV40" s="617"/>
      <c r="QNW40" s="617"/>
      <c r="QNX40" s="617"/>
      <c r="QNY40" s="617"/>
      <c r="QNZ40" s="617"/>
      <c r="QOA40" s="617"/>
      <c r="QOB40" s="617"/>
      <c r="QOC40" s="617"/>
      <c r="QOD40" s="617"/>
      <c r="QOE40" s="617"/>
      <c r="QOF40" s="617"/>
      <c r="QOG40" s="617"/>
      <c r="QOH40" s="617"/>
      <c r="QOI40" s="617"/>
      <c r="QOJ40" s="617"/>
      <c r="QOK40" s="617"/>
      <c r="QOL40" s="617"/>
      <c r="QOM40" s="617"/>
      <c r="QON40" s="617"/>
      <c r="QOO40" s="617"/>
      <c r="QOP40" s="617"/>
      <c r="QOQ40" s="617"/>
      <c r="QOR40" s="617"/>
      <c r="QOS40" s="617"/>
      <c r="QOT40" s="617"/>
      <c r="QOU40" s="617"/>
      <c r="QOV40" s="617"/>
      <c r="QOW40" s="617"/>
      <c r="QOX40" s="617"/>
      <c r="QOY40" s="617"/>
      <c r="QOZ40" s="617"/>
      <c r="QPA40" s="617"/>
      <c r="QPB40" s="617"/>
      <c r="QPC40" s="617"/>
      <c r="QPD40" s="617"/>
      <c r="QPE40" s="617"/>
      <c r="QPF40" s="617"/>
      <c r="QPG40" s="617"/>
      <c r="QPH40" s="617"/>
      <c r="QPI40" s="617"/>
      <c r="QPJ40" s="617"/>
      <c r="QPK40" s="617"/>
      <c r="QPL40" s="617"/>
      <c r="QPM40" s="617"/>
      <c r="QPN40" s="617"/>
      <c r="QPO40" s="617"/>
      <c r="QPP40" s="617"/>
      <c r="QPQ40" s="617"/>
      <c r="QPR40" s="617"/>
      <c r="QPS40" s="617"/>
      <c r="QPT40" s="617"/>
      <c r="QPU40" s="617"/>
      <c r="QPV40" s="617"/>
      <c r="QPW40" s="617"/>
      <c r="QPX40" s="617"/>
      <c r="QPY40" s="617"/>
      <c r="QPZ40" s="617"/>
      <c r="QQA40" s="617"/>
      <c r="QQB40" s="617"/>
      <c r="QQC40" s="617"/>
      <c r="QQD40" s="617"/>
      <c r="QQE40" s="617"/>
      <c r="QQF40" s="617"/>
      <c r="QQG40" s="617"/>
      <c r="QQH40" s="617"/>
      <c r="QQI40" s="617"/>
      <c r="QQJ40" s="617"/>
      <c r="QQK40" s="617"/>
      <c r="QQL40" s="617"/>
      <c r="QQM40" s="617"/>
      <c r="QQN40" s="617"/>
      <c r="QQO40" s="617"/>
      <c r="QQP40" s="617"/>
      <c r="QQQ40" s="617"/>
      <c r="QQR40" s="617"/>
      <c r="QQS40" s="617"/>
      <c r="QQT40" s="617"/>
      <c r="QQU40" s="617"/>
      <c r="QQV40" s="617"/>
      <c r="QQW40" s="617"/>
      <c r="QQX40" s="617"/>
      <c r="QQY40" s="617"/>
      <c r="QQZ40" s="617"/>
      <c r="QRA40" s="617"/>
      <c r="QRB40" s="617"/>
      <c r="QRC40" s="617"/>
      <c r="QRD40" s="617"/>
      <c r="QRE40" s="617"/>
      <c r="QRF40" s="617"/>
      <c r="QRG40" s="617"/>
      <c r="QRH40" s="617"/>
      <c r="QRI40" s="617"/>
      <c r="QRJ40" s="617"/>
      <c r="QRK40" s="617"/>
      <c r="QRL40" s="617"/>
      <c r="QRM40" s="617"/>
      <c r="QRN40" s="617"/>
      <c r="QRO40" s="617"/>
      <c r="QRP40" s="617"/>
      <c r="QRQ40" s="617"/>
      <c r="QRR40" s="617"/>
      <c r="QRS40" s="617"/>
      <c r="QRT40" s="617"/>
      <c r="QRU40" s="617"/>
      <c r="QRV40" s="617"/>
      <c r="QRW40" s="617"/>
      <c r="QRX40" s="617"/>
      <c r="QRY40" s="617"/>
      <c r="QRZ40" s="617"/>
      <c r="QSA40" s="617"/>
      <c r="QSB40" s="617"/>
      <c r="QSC40" s="617"/>
      <c r="QSD40" s="617"/>
      <c r="QSE40" s="617"/>
      <c r="QSF40" s="617"/>
      <c r="QSG40" s="617"/>
      <c r="QSH40" s="617"/>
      <c r="QSI40" s="617"/>
      <c r="QSJ40" s="617"/>
      <c r="QSK40" s="617"/>
      <c r="QSL40" s="617"/>
      <c r="QSM40" s="617"/>
      <c r="QSN40" s="617"/>
      <c r="QSO40" s="617"/>
      <c r="QSP40" s="617"/>
      <c r="QSQ40" s="617"/>
      <c r="QSR40" s="617"/>
      <c r="QSS40" s="617"/>
      <c r="QST40" s="617"/>
      <c r="QSU40" s="617"/>
      <c r="QSV40" s="617"/>
      <c r="QSW40" s="617"/>
      <c r="QSX40" s="617"/>
      <c r="QSY40" s="617"/>
      <c r="QSZ40" s="617"/>
      <c r="QTA40" s="617"/>
      <c r="QTB40" s="617"/>
      <c r="QTC40" s="617"/>
      <c r="QTD40" s="617"/>
      <c r="QTE40" s="617"/>
      <c r="QTF40" s="617"/>
      <c r="QTG40" s="617"/>
      <c r="QTH40" s="617"/>
      <c r="QTI40" s="617"/>
      <c r="QTJ40" s="617"/>
      <c r="QTK40" s="617"/>
      <c r="QTL40" s="617"/>
      <c r="QTM40" s="617"/>
      <c r="QTN40" s="617"/>
      <c r="QTO40" s="617"/>
      <c r="QTP40" s="617"/>
      <c r="QTQ40" s="617"/>
      <c r="QTR40" s="617"/>
      <c r="QTS40" s="617"/>
      <c r="QTT40" s="617"/>
      <c r="QTU40" s="617"/>
      <c r="QTV40" s="617"/>
      <c r="QTW40" s="617"/>
      <c r="QTX40" s="617"/>
      <c r="QTY40" s="617"/>
      <c r="QTZ40" s="617"/>
      <c r="QUA40" s="617"/>
      <c r="QUB40" s="617"/>
      <c r="QUC40" s="617"/>
      <c r="QUD40" s="617"/>
      <c r="QUE40" s="617"/>
      <c r="QUF40" s="617"/>
      <c r="QUG40" s="617"/>
      <c r="QUH40" s="617"/>
      <c r="QUI40" s="617"/>
      <c r="QUJ40" s="617"/>
      <c r="QUK40" s="617"/>
      <c r="QUL40" s="617"/>
      <c r="QUM40" s="617"/>
      <c r="QUN40" s="617"/>
      <c r="QUO40" s="617"/>
      <c r="QUP40" s="617"/>
      <c r="QUQ40" s="617"/>
      <c r="QUR40" s="617"/>
      <c r="QUS40" s="617"/>
      <c r="QUT40" s="617"/>
      <c r="QUU40" s="617"/>
      <c r="QUV40" s="617"/>
      <c r="QUW40" s="617"/>
      <c r="QUX40" s="617"/>
      <c r="QUY40" s="617"/>
      <c r="QUZ40" s="617"/>
      <c r="QVA40" s="617"/>
      <c r="QVB40" s="617"/>
      <c r="QVC40" s="617"/>
      <c r="QVD40" s="617"/>
      <c r="QVE40" s="617"/>
      <c r="QVF40" s="617"/>
      <c r="QVG40" s="617"/>
      <c r="QVH40" s="617"/>
      <c r="QVI40" s="617"/>
      <c r="QVJ40" s="617"/>
      <c r="QVK40" s="617"/>
      <c r="QVL40" s="617"/>
      <c r="QVM40" s="617"/>
      <c r="QVN40" s="617"/>
      <c r="QVO40" s="617"/>
      <c r="QVP40" s="617"/>
      <c r="QVQ40" s="617"/>
      <c r="QVR40" s="617"/>
      <c r="QVS40" s="617"/>
      <c r="QVT40" s="617"/>
      <c r="QVU40" s="617"/>
      <c r="QVV40" s="617"/>
      <c r="QVW40" s="617"/>
      <c r="QVX40" s="617"/>
      <c r="QVY40" s="617"/>
      <c r="QVZ40" s="617"/>
      <c r="QWA40" s="617"/>
      <c r="QWB40" s="617"/>
      <c r="QWC40" s="617"/>
      <c r="QWD40" s="617"/>
      <c r="QWE40" s="617"/>
      <c r="QWF40" s="617"/>
      <c r="QWG40" s="617"/>
      <c r="QWH40" s="617"/>
      <c r="QWI40" s="617"/>
      <c r="QWJ40" s="617"/>
      <c r="QWK40" s="617"/>
      <c r="QWL40" s="617"/>
      <c r="QWM40" s="617"/>
      <c r="QWN40" s="617"/>
      <c r="QWO40" s="617"/>
      <c r="QWP40" s="617"/>
      <c r="QWQ40" s="617"/>
      <c r="QWR40" s="617"/>
      <c r="QWS40" s="617"/>
      <c r="QWT40" s="617"/>
      <c r="QWU40" s="617"/>
      <c r="QWV40" s="617"/>
      <c r="QWW40" s="617"/>
      <c r="QWX40" s="617"/>
      <c r="QWY40" s="617"/>
      <c r="QWZ40" s="617"/>
      <c r="QXA40" s="617"/>
      <c r="QXB40" s="617"/>
      <c r="QXC40" s="617"/>
      <c r="QXD40" s="617"/>
      <c r="QXE40" s="617"/>
      <c r="QXF40" s="617"/>
      <c r="QXG40" s="617"/>
      <c r="QXH40" s="617"/>
      <c r="QXI40" s="617"/>
      <c r="QXJ40" s="617"/>
      <c r="QXK40" s="617"/>
      <c r="QXL40" s="617"/>
      <c r="QXM40" s="617"/>
      <c r="QXN40" s="617"/>
      <c r="QXO40" s="617"/>
      <c r="QXP40" s="617"/>
      <c r="QXQ40" s="617"/>
      <c r="QXR40" s="617"/>
      <c r="QXS40" s="617"/>
      <c r="QXT40" s="617"/>
      <c r="QXU40" s="617"/>
      <c r="QXV40" s="617"/>
      <c r="QXW40" s="617"/>
      <c r="QXX40" s="617"/>
      <c r="QXY40" s="617"/>
      <c r="QXZ40" s="617"/>
      <c r="QYA40" s="617"/>
      <c r="QYB40" s="617"/>
      <c r="QYC40" s="617"/>
      <c r="QYD40" s="617"/>
      <c r="QYE40" s="617"/>
      <c r="QYF40" s="617"/>
      <c r="QYG40" s="617"/>
      <c r="QYH40" s="617"/>
      <c r="QYI40" s="617"/>
      <c r="QYJ40" s="617"/>
      <c r="QYK40" s="617"/>
      <c r="QYL40" s="617"/>
      <c r="QYM40" s="617"/>
      <c r="QYN40" s="617"/>
      <c r="QYO40" s="617"/>
      <c r="QYP40" s="617"/>
      <c r="QYQ40" s="617"/>
      <c r="QYR40" s="617"/>
      <c r="QYS40" s="617"/>
      <c r="QYT40" s="617"/>
      <c r="QYU40" s="617"/>
      <c r="QYV40" s="617"/>
      <c r="QYW40" s="617"/>
      <c r="QYX40" s="617"/>
      <c r="QYY40" s="617"/>
      <c r="QYZ40" s="617"/>
      <c r="QZA40" s="617"/>
      <c r="QZB40" s="617"/>
      <c r="QZC40" s="617"/>
      <c r="QZD40" s="617"/>
      <c r="QZE40" s="617"/>
      <c r="QZF40" s="617"/>
      <c r="QZG40" s="617"/>
      <c r="QZH40" s="617"/>
      <c r="QZI40" s="617"/>
      <c r="QZJ40" s="617"/>
      <c r="QZK40" s="617"/>
      <c r="QZL40" s="617"/>
      <c r="QZM40" s="617"/>
      <c r="QZN40" s="617"/>
      <c r="QZO40" s="617"/>
      <c r="QZP40" s="617"/>
      <c r="QZQ40" s="617"/>
      <c r="QZR40" s="617"/>
      <c r="QZS40" s="617"/>
      <c r="QZT40" s="617"/>
      <c r="QZU40" s="617"/>
      <c r="QZV40" s="617"/>
      <c r="QZW40" s="617"/>
      <c r="QZX40" s="617"/>
      <c r="QZY40" s="617"/>
      <c r="QZZ40" s="617"/>
      <c r="RAA40" s="617"/>
      <c r="RAB40" s="617"/>
      <c r="RAC40" s="617"/>
      <c r="RAD40" s="617"/>
      <c r="RAE40" s="617"/>
      <c r="RAF40" s="617"/>
      <c r="RAG40" s="617"/>
      <c r="RAH40" s="617"/>
      <c r="RAI40" s="617"/>
      <c r="RAJ40" s="617"/>
      <c r="RAK40" s="617"/>
      <c r="RAL40" s="617"/>
      <c r="RAM40" s="617"/>
      <c r="RAN40" s="617"/>
      <c r="RAO40" s="617"/>
      <c r="RAP40" s="617"/>
      <c r="RAQ40" s="617"/>
      <c r="RAR40" s="617"/>
      <c r="RAS40" s="617"/>
      <c r="RAT40" s="617"/>
      <c r="RAU40" s="617"/>
      <c r="RAV40" s="617"/>
      <c r="RAW40" s="617"/>
      <c r="RAX40" s="617"/>
      <c r="RAY40" s="617"/>
      <c r="RAZ40" s="617"/>
      <c r="RBA40" s="617"/>
      <c r="RBB40" s="617"/>
      <c r="RBC40" s="617"/>
      <c r="RBD40" s="617"/>
      <c r="RBE40" s="617"/>
      <c r="RBF40" s="617"/>
      <c r="RBG40" s="617"/>
      <c r="RBH40" s="617"/>
      <c r="RBI40" s="617"/>
      <c r="RBJ40" s="617"/>
      <c r="RBK40" s="617"/>
      <c r="RBL40" s="617"/>
      <c r="RBM40" s="617"/>
      <c r="RBN40" s="617"/>
      <c r="RBO40" s="617"/>
      <c r="RBP40" s="617"/>
      <c r="RBQ40" s="617"/>
      <c r="RBR40" s="617"/>
      <c r="RBS40" s="617"/>
      <c r="RBT40" s="617"/>
      <c r="RBU40" s="617"/>
      <c r="RBV40" s="617"/>
      <c r="RBW40" s="617"/>
      <c r="RBX40" s="617"/>
      <c r="RBY40" s="617"/>
      <c r="RBZ40" s="617"/>
      <c r="RCA40" s="617"/>
      <c r="RCB40" s="617"/>
      <c r="RCC40" s="617"/>
      <c r="RCD40" s="617"/>
      <c r="RCE40" s="617"/>
      <c r="RCF40" s="617"/>
      <c r="RCG40" s="617"/>
      <c r="RCH40" s="617"/>
      <c r="RCI40" s="617"/>
      <c r="RCJ40" s="617"/>
      <c r="RCK40" s="617"/>
      <c r="RCL40" s="617"/>
      <c r="RCM40" s="617"/>
      <c r="RCN40" s="617"/>
      <c r="RCO40" s="617"/>
      <c r="RCP40" s="617"/>
      <c r="RCQ40" s="617"/>
      <c r="RCR40" s="617"/>
      <c r="RCS40" s="617"/>
      <c r="RCT40" s="617"/>
      <c r="RCU40" s="617"/>
      <c r="RCV40" s="617"/>
      <c r="RCW40" s="617"/>
      <c r="RCX40" s="617"/>
      <c r="RCY40" s="617"/>
      <c r="RCZ40" s="617"/>
      <c r="RDA40" s="617"/>
      <c r="RDB40" s="617"/>
      <c r="RDC40" s="617"/>
      <c r="RDD40" s="617"/>
      <c r="RDE40" s="617"/>
      <c r="RDF40" s="617"/>
      <c r="RDG40" s="617"/>
      <c r="RDH40" s="617"/>
      <c r="RDI40" s="617"/>
      <c r="RDJ40" s="617"/>
      <c r="RDK40" s="617"/>
      <c r="RDL40" s="617"/>
      <c r="RDM40" s="617"/>
      <c r="RDN40" s="617"/>
      <c r="RDO40" s="617"/>
      <c r="RDP40" s="617"/>
      <c r="RDQ40" s="617"/>
      <c r="RDR40" s="617"/>
      <c r="RDS40" s="617"/>
      <c r="RDT40" s="617"/>
      <c r="RDU40" s="617"/>
      <c r="RDV40" s="617"/>
      <c r="RDW40" s="617"/>
      <c r="RDX40" s="617"/>
      <c r="RDY40" s="617"/>
      <c r="RDZ40" s="617"/>
      <c r="REA40" s="617"/>
      <c r="REB40" s="617"/>
      <c r="REC40" s="617"/>
      <c r="RED40" s="617"/>
      <c r="REE40" s="617"/>
      <c r="REF40" s="617"/>
      <c r="REG40" s="617"/>
      <c r="REH40" s="617"/>
      <c r="REI40" s="617"/>
      <c r="REJ40" s="617"/>
      <c r="REK40" s="617"/>
      <c r="REL40" s="617"/>
      <c r="REM40" s="617"/>
      <c r="REN40" s="617"/>
      <c r="REO40" s="617"/>
      <c r="REP40" s="617"/>
      <c r="REQ40" s="617"/>
      <c r="RER40" s="617"/>
      <c r="RES40" s="617"/>
      <c r="RET40" s="617"/>
      <c r="REU40" s="617"/>
      <c r="REV40" s="617"/>
      <c r="REW40" s="617"/>
      <c r="REX40" s="617"/>
      <c r="REY40" s="617"/>
      <c r="REZ40" s="617"/>
      <c r="RFA40" s="617"/>
      <c r="RFB40" s="617"/>
      <c r="RFC40" s="617"/>
      <c r="RFD40" s="617"/>
      <c r="RFE40" s="617"/>
      <c r="RFF40" s="617"/>
      <c r="RFG40" s="617"/>
      <c r="RFH40" s="617"/>
      <c r="RFI40" s="617"/>
      <c r="RFJ40" s="617"/>
      <c r="RFK40" s="617"/>
      <c r="RFL40" s="617"/>
      <c r="RFM40" s="617"/>
      <c r="RFN40" s="617"/>
      <c r="RFO40" s="617"/>
      <c r="RFP40" s="617"/>
      <c r="RFQ40" s="617"/>
      <c r="RFR40" s="617"/>
      <c r="RFS40" s="617"/>
      <c r="RFT40" s="617"/>
      <c r="RFU40" s="617"/>
      <c r="RFV40" s="617"/>
      <c r="RFW40" s="617"/>
      <c r="RFX40" s="617"/>
      <c r="RFY40" s="617"/>
      <c r="RFZ40" s="617"/>
      <c r="RGA40" s="617"/>
      <c r="RGB40" s="617"/>
      <c r="RGC40" s="617"/>
      <c r="RGD40" s="617"/>
      <c r="RGE40" s="617"/>
      <c r="RGF40" s="617"/>
      <c r="RGG40" s="617"/>
      <c r="RGH40" s="617"/>
      <c r="RGI40" s="617"/>
      <c r="RGJ40" s="617"/>
      <c r="RGK40" s="617"/>
      <c r="RGL40" s="617"/>
      <c r="RGM40" s="617"/>
      <c r="RGN40" s="617"/>
      <c r="RGO40" s="617"/>
      <c r="RGP40" s="617"/>
      <c r="RGQ40" s="617"/>
      <c r="RGR40" s="617"/>
      <c r="RGS40" s="617"/>
      <c r="RGT40" s="617"/>
      <c r="RGU40" s="617"/>
      <c r="RGV40" s="617"/>
      <c r="RGW40" s="617"/>
      <c r="RGX40" s="617"/>
      <c r="RGY40" s="617"/>
      <c r="RGZ40" s="617"/>
      <c r="RHA40" s="617"/>
      <c r="RHB40" s="617"/>
      <c r="RHC40" s="617"/>
      <c r="RHD40" s="617"/>
      <c r="RHE40" s="617"/>
      <c r="RHF40" s="617"/>
      <c r="RHG40" s="617"/>
      <c r="RHH40" s="617"/>
      <c r="RHI40" s="617"/>
      <c r="RHJ40" s="617"/>
      <c r="RHK40" s="617"/>
      <c r="RHL40" s="617"/>
      <c r="RHM40" s="617"/>
      <c r="RHN40" s="617"/>
      <c r="RHO40" s="617"/>
      <c r="RHP40" s="617"/>
      <c r="RHQ40" s="617"/>
      <c r="RHR40" s="617"/>
      <c r="RHS40" s="617"/>
      <c r="RHT40" s="617"/>
      <c r="RHU40" s="617"/>
      <c r="RHV40" s="617"/>
      <c r="RHW40" s="617"/>
      <c r="RHX40" s="617"/>
      <c r="RHY40" s="617"/>
      <c r="RHZ40" s="617"/>
      <c r="RIA40" s="617"/>
      <c r="RIB40" s="617"/>
      <c r="RIC40" s="617"/>
      <c r="RID40" s="617"/>
      <c r="RIE40" s="617"/>
      <c r="RIF40" s="617"/>
      <c r="RIG40" s="617"/>
      <c r="RIH40" s="617"/>
      <c r="RII40" s="617"/>
      <c r="RIJ40" s="617"/>
      <c r="RIK40" s="617"/>
      <c r="RIL40" s="617"/>
      <c r="RIM40" s="617"/>
      <c r="RIN40" s="617"/>
      <c r="RIO40" s="617"/>
      <c r="RIP40" s="617"/>
      <c r="RIQ40" s="617"/>
      <c r="RIR40" s="617"/>
      <c r="RIS40" s="617"/>
      <c r="RIT40" s="617"/>
      <c r="RIU40" s="617"/>
      <c r="RIV40" s="617"/>
      <c r="RIW40" s="617"/>
      <c r="RIX40" s="617"/>
      <c r="RIY40" s="617"/>
      <c r="RIZ40" s="617"/>
      <c r="RJA40" s="617"/>
      <c r="RJB40" s="617"/>
      <c r="RJC40" s="617"/>
      <c r="RJD40" s="617"/>
      <c r="RJE40" s="617"/>
      <c r="RJF40" s="617"/>
      <c r="RJG40" s="617"/>
      <c r="RJH40" s="617"/>
      <c r="RJI40" s="617"/>
      <c r="RJJ40" s="617"/>
      <c r="RJK40" s="617"/>
      <c r="RJL40" s="617"/>
      <c r="RJM40" s="617"/>
      <c r="RJN40" s="617"/>
      <c r="RJO40" s="617"/>
      <c r="RJP40" s="617"/>
      <c r="RJQ40" s="617"/>
      <c r="RJR40" s="617"/>
      <c r="RJS40" s="617"/>
      <c r="RJT40" s="617"/>
      <c r="RJU40" s="617"/>
      <c r="RJV40" s="617"/>
      <c r="RJW40" s="617"/>
      <c r="RJX40" s="617"/>
      <c r="RJY40" s="617"/>
      <c r="RJZ40" s="617"/>
      <c r="RKA40" s="617"/>
      <c r="RKB40" s="617"/>
      <c r="RKC40" s="617"/>
      <c r="RKD40" s="617"/>
      <c r="RKE40" s="617"/>
      <c r="RKF40" s="617"/>
      <c r="RKG40" s="617"/>
      <c r="RKH40" s="617"/>
      <c r="RKI40" s="617"/>
      <c r="RKJ40" s="617"/>
      <c r="RKK40" s="617"/>
      <c r="RKL40" s="617"/>
      <c r="RKM40" s="617"/>
      <c r="RKN40" s="617"/>
      <c r="RKO40" s="617"/>
      <c r="RKP40" s="617"/>
      <c r="RKQ40" s="617"/>
      <c r="RKR40" s="617"/>
      <c r="RKS40" s="617"/>
      <c r="RKT40" s="617"/>
      <c r="RKU40" s="617"/>
      <c r="RKV40" s="617"/>
      <c r="RKW40" s="617"/>
      <c r="RKX40" s="617"/>
      <c r="RKY40" s="617"/>
      <c r="RKZ40" s="617"/>
      <c r="RLA40" s="617"/>
      <c r="RLB40" s="617"/>
      <c r="RLC40" s="617"/>
      <c r="RLD40" s="617"/>
      <c r="RLE40" s="617"/>
      <c r="RLF40" s="617"/>
      <c r="RLG40" s="617"/>
      <c r="RLH40" s="617"/>
      <c r="RLI40" s="617"/>
      <c r="RLJ40" s="617"/>
      <c r="RLK40" s="617"/>
      <c r="RLL40" s="617"/>
      <c r="RLM40" s="617"/>
      <c r="RLN40" s="617"/>
      <c r="RLO40" s="617"/>
      <c r="RLP40" s="617"/>
      <c r="RLQ40" s="617"/>
      <c r="RLR40" s="617"/>
      <c r="RLS40" s="617"/>
      <c r="RLT40" s="617"/>
      <c r="RLU40" s="617"/>
      <c r="RLV40" s="617"/>
      <c r="RLW40" s="617"/>
      <c r="RLX40" s="617"/>
      <c r="RLY40" s="617"/>
      <c r="RLZ40" s="617"/>
      <c r="RMA40" s="617"/>
      <c r="RMB40" s="617"/>
      <c r="RMC40" s="617"/>
      <c r="RMD40" s="617"/>
      <c r="RME40" s="617"/>
      <c r="RMF40" s="617"/>
      <c r="RMG40" s="617"/>
      <c r="RMH40" s="617"/>
      <c r="RMI40" s="617"/>
      <c r="RMJ40" s="617"/>
      <c r="RMK40" s="617"/>
      <c r="RML40" s="617"/>
      <c r="RMM40" s="617"/>
      <c r="RMN40" s="617"/>
      <c r="RMO40" s="617"/>
      <c r="RMP40" s="617"/>
      <c r="RMQ40" s="617"/>
      <c r="RMR40" s="617"/>
      <c r="RMS40" s="617"/>
      <c r="RMT40" s="617"/>
      <c r="RMU40" s="617"/>
      <c r="RMV40" s="617"/>
      <c r="RMW40" s="617"/>
      <c r="RMX40" s="617"/>
      <c r="RMY40" s="617"/>
      <c r="RMZ40" s="617"/>
      <c r="RNA40" s="617"/>
      <c r="RNB40" s="617"/>
      <c r="RNC40" s="617"/>
      <c r="RND40" s="617"/>
      <c r="RNE40" s="617"/>
      <c r="RNF40" s="617"/>
      <c r="RNG40" s="617"/>
      <c r="RNH40" s="617"/>
      <c r="RNI40" s="617"/>
      <c r="RNJ40" s="617"/>
      <c r="RNK40" s="617"/>
      <c r="RNL40" s="617"/>
      <c r="RNM40" s="617"/>
      <c r="RNN40" s="617"/>
      <c r="RNO40" s="617"/>
      <c r="RNP40" s="617"/>
      <c r="RNQ40" s="617"/>
      <c r="RNR40" s="617"/>
      <c r="RNS40" s="617"/>
      <c r="RNT40" s="617"/>
      <c r="RNU40" s="617"/>
      <c r="RNV40" s="617"/>
      <c r="RNW40" s="617"/>
      <c r="RNX40" s="617"/>
      <c r="RNY40" s="617"/>
      <c r="RNZ40" s="617"/>
      <c r="ROA40" s="617"/>
      <c r="ROB40" s="617"/>
      <c r="ROC40" s="617"/>
      <c r="ROD40" s="617"/>
      <c r="ROE40" s="617"/>
      <c r="ROF40" s="617"/>
      <c r="ROG40" s="617"/>
      <c r="ROH40" s="617"/>
      <c r="ROI40" s="617"/>
      <c r="ROJ40" s="617"/>
      <c r="ROK40" s="617"/>
      <c r="ROL40" s="617"/>
      <c r="ROM40" s="617"/>
      <c r="RON40" s="617"/>
      <c r="ROO40" s="617"/>
      <c r="ROP40" s="617"/>
      <c r="ROQ40" s="617"/>
      <c r="ROR40" s="617"/>
      <c r="ROS40" s="617"/>
      <c r="ROT40" s="617"/>
      <c r="ROU40" s="617"/>
      <c r="ROV40" s="617"/>
      <c r="ROW40" s="617"/>
      <c r="ROX40" s="617"/>
      <c r="ROY40" s="617"/>
      <c r="ROZ40" s="617"/>
      <c r="RPA40" s="617"/>
      <c r="RPB40" s="617"/>
      <c r="RPC40" s="617"/>
      <c r="RPD40" s="617"/>
      <c r="RPE40" s="617"/>
      <c r="RPF40" s="617"/>
      <c r="RPG40" s="617"/>
      <c r="RPH40" s="617"/>
      <c r="RPI40" s="617"/>
      <c r="RPJ40" s="617"/>
      <c r="RPK40" s="617"/>
      <c r="RPL40" s="617"/>
      <c r="RPM40" s="617"/>
      <c r="RPN40" s="617"/>
      <c r="RPO40" s="617"/>
      <c r="RPP40" s="617"/>
      <c r="RPQ40" s="617"/>
      <c r="RPR40" s="617"/>
      <c r="RPS40" s="617"/>
      <c r="RPT40" s="617"/>
      <c r="RPU40" s="617"/>
      <c r="RPV40" s="617"/>
      <c r="RPW40" s="617"/>
      <c r="RPX40" s="617"/>
      <c r="RPY40" s="617"/>
      <c r="RPZ40" s="617"/>
      <c r="RQA40" s="617"/>
      <c r="RQB40" s="617"/>
      <c r="RQC40" s="617"/>
      <c r="RQD40" s="617"/>
      <c r="RQE40" s="617"/>
      <c r="RQF40" s="617"/>
      <c r="RQG40" s="617"/>
      <c r="RQH40" s="617"/>
      <c r="RQI40" s="617"/>
      <c r="RQJ40" s="617"/>
      <c r="RQK40" s="617"/>
      <c r="RQL40" s="617"/>
      <c r="RQM40" s="617"/>
      <c r="RQN40" s="617"/>
      <c r="RQO40" s="617"/>
      <c r="RQP40" s="617"/>
      <c r="RQQ40" s="617"/>
      <c r="RQR40" s="617"/>
      <c r="RQS40" s="617"/>
      <c r="RQT40" s="617"/>
      <c r="RQU40" s="617"/>
      <c r="RQV40" s="617"/>
      <c r="RQW40" s="617"/>
      <c r="RQX40" s="617"/>
      <c r="RQY40" s="617"/>
      <c r="RQZ40" s="617"/>
      <c r="RRA40" s="617"/>
      <c r="RRB40" s="617"/>
      <c r="RRC40" s="617"/>
      <c r="RRD40" s="617"/>
      <c r="RRE40" s="617"/>
      <c r="RRF40" s="617"/>
      <c r="RRG40" s="617"/>
      <c r="RRH40" s="617"/>
      <c r="RRI40" s="617"/>
      <c r="RRJ40" s="617"/>
      <c r="RRK40" s="617"/>
      <c r="RRL40" s="617"/>
      <c r="RRM40" s="617"/>
      <c r="RRN40" s="617"/>
      <c r="RRO40" s="617"/>
      <c r="RRP40" s="617"/>
      <c r="RRQ40" s="617"/>
      <c r="RRR40" s="617"/>
      <c r="RRS40" s="617"/>
      <c r="RRT40" s="617"/>
      <c r="RRU40" s="617"/>
      <c r="RRV40" s="617"/>
      <c r="RRW40" s="617"/>
      <c r="RRX40" s="617"/>
      <c r="RRY40" s="617"/>
      <c r="RRZ40" s="617"/>
      <c r="RSA40" s="617"/>
      <c r="RSB40" s="617"/>
      <c r="RSC40" s="617"/>
      <c r="RSD40" s="617"/>
      <c r="RSE40" s="617"/>
      <c r="RSF40" s="617"/>
      <c r="RSG40" s="617"/>
      <c r="RSH40" s="617"/>
      <c r="RSI40" s="617"/>
      <c r="RSJ40" s="617"/>
      <c r="RSK40" s="617"/>
      <c r="RSL40" s="617"/>
      <c r="RSM40" s="617"/>
      <c r="RSN40" s="617"/>
      <c r="RSO40" s="617"/>
      <c r="RSP40" s="617"/>
      <c r="RSQ40" s="617"/>
      <c r="RSR40" s="617"/>
      <c r="RSS40" s="617"/>
      <c r="RST40" s="617"/>
      <c r="RSU40" s="617"/>
      <c r="RSV40" s="617"/>
      <c r="RSW40" s="617"/>
      <c r="RSX40" s="617"/>
      <c r="RSY40" s="617"/>
      <c r="RSZ40" s="617"/>
      <c r="RTA40" s="617"/>
      <c r="RTB40" s="617"/>
      <c r="RTC40" s="617"/>
      <c r="RTD40" s="617"/>
      <c r="RTE40" s="617"/>
      <c r="RTF40" s="617"/>
      <c r="RTG40" s="617"/>
      <c r="RTH40" s="617"/>
      <c r="RTI40" s="617"/>
      <c r="RTJ40" s="617"/>
      <c r="RTK40" s="617"/>
      <c r="RTL40" s="617"/>
      <c r="RTM40" s="617"/>
      <c r="RTN40" s="617"/>
      <c r="RTO40" s="617"/>
      <c r="RTP40" s="617"/>
      <c r="RTQ40" s="617"/>
      <c r="RTR40" s="617"/>
      <c r="RTS40" s="617"/>
      <c r="RTT40" s="617"/>
      <c r="RTU40" s="617"/>
      <c r="RTV40" s="617"/>
      <c r="RTW40" s="617"/>
      <c r="RTX40" s="617"/>
      <c r="RTY40" s="617"/>
      <c r="RTZ40" s="617"/>
      <c r="RUA40" s="617"/>
      <c r="RUB40" s="617"/>
      <c r="RUC40" s="617"/>
      <c r="RUD40" s="617"/>
      <c r="RUE40" s="617"/>
      <c r="RUF40" s="617"/>
      <c r="RUG40" s="617"/>
      <c r="RUH40" s="617"/>
      <c r="RUI40" s="617"/>
      <c r="RUJ40" s="617"/>
      <c r="RUK40" s="617"/>
      <c r="RUL40" s="617"/>
      <c r="RUM40" s="617"/>
      <c r="RUN40" s="617"/>
      <c r="RUO40" s="617"/>
      <c r="RUP40" s="617"/>
      <c r="RUQ40" s="617"/>
      <c r="RUR40" s="617"/>
      <c r="RUS40" s="617"/>
      <c r="RUT40" s="617"/>
      <c r="RUU40" s="617"/>
      <c r="RUV40" s="617"/>
      <c r="RUW40" s="617"/>
      <c r="RUX40" s="617"/>
      <c r="RUY40" s="617"/>
      <c r="RUZ40" s="617"/>
      <c r="RVA40" s="617"/>
      <c r="RVB40" s="617"/>
      <c r="RVC40" s="617"/>
      <c r="RVD40" s="617"/>
      <c r="RVE40" s="617"/>
      <c r="RVF40" s="617"/>
      <c r="RVG40" s="617"/>
      <c r="RVH40" s="617"/>
      <c r="RVI40" s="617"/>
      <c r="RVJ40" s="617"/>
      <c r="RVK40" s="617"/>
      <c r="RVL40" s="617"/>
      <c r="RVM40" s="617"/>
      <c r="RVN40" s="617"/>
      <c r="RVO40" s="617"/>
      <c r="RVP40" s="617"/>
      <c r="RVQ40" s="617"/>
      <c r="RVR40" s="617"/>
      <c r="RVS40" s="617"/>
      <c r="RVT40" s="617"/>
      <c r="RVU40" s="617"/>
      <c r="RVV40" s="617"/>
      <c r="RVW40" s="617"/>
      <c r="RVX40" s="617"/>
      <c r="RVY40" s="617"/>
      <c r="RVZ40" s="617"/>
      <c r="RWA40" s="617"/>
      <c r="RWB40" s="617"/>
      <c r="RWC40" s="617"/>
      <c r="RWD40" s="617"/>
      <c r="RWE40" s="617"/>
      <c r="RWF40" s="617"/>
      <c r="RWG40" s="617"/>
      <c r="RWH40" s="617"/>
      <c r="RWI40" s="617"/>
      <c r="RWJ40" s="617"/>
      <c r="RWK40" s="617"/>
      <c r="RWL40" s="617"/>
      <c r="RWM40" s="617"/>
      <c r="RWN40" s="617"/>
      <c r="RWO40" s="617"/>
      <c r="RWP40" s="617"/>
      <c r="RWQ40" s="617"/>
      <c r="RWR40" s="617"/>
      <c r="RWS40" s="617"/>
      <c r="RWT40" s="617"/>
      <c r="RWU40" s="617"/>
      <c r="RWV40" s="617"/>
      <c r="RWW40" s="617"/>
      <c r="RWX40" s="617"/>
      <c r="RWY40" s="617"/>
      <c r="RWZ40" s="617"/>
      <c r="RXA40" s="617"/>
      <c r="RXB40" s="617"/>
      <c r="RXC40" s="617"/>
      <c r="RXD40" s="617"/>
      <c r="RXE40" s="617"/>
      <c r="RXF40" s="617"/>
      <c r="RXG40" s="617"/>
      <c r="RXH40" s="617"/>
      <c r="RXI40" s="617"/>
      <c r="RXJ40" s="617"/>
      <c r="RXK40" s="617"/>
      <c r="RXL40" s="617"/>
      <c r="RXM40" s="617"/>
      <c r="RXN40" s="617"/>
      <c r="RXO40" s="617"/>
      <c r="RXP40" s="617"/>
      <c r="RXQ40" s="617"/>
      <c r="RXR40" s="617"/>
      <c r="RXS40" s="617"/>
      <c r="RXT40" s="617"/>
      <c r="RXU40" s="617"/>
      <c r="RXV40" s="617"/>
      <c r="RXW40" s="617"/>
      <c r="RXX40" s="617"/>
      <c r="RXY40" s="617"/>
      <c r="RXZ40" s="617"/>
      <c r="RYA40" s="617"/>
      <c r="RYB40" s="617"/>
      <c r="RYC40" s="617"/>
      <c r="RYD40" s="617"/>
      <c r="RYE40" s="617"/>
      <c r="RYF40" s="617"/>
      <c r="RYG40" s="617"/>
      <c r="RYH40" s="617"/>
      <c r="RYI40" s="617"/>
      <c r="RYJ40" s="617"/>
      <c r="RYK40" s="617"/>
      <c r="RYL40" s="617"/>
      <c r="RYM40" s="617"/>
      <c r="RYN40" s="617"/>
      <c r="RYO40" s="617"/>
      <c r="RYP40" s="617"/>
      <c r="RYQ40" s="617"/>
      <c r="RYR40" s="617"/>
      <c r="RYS40" s="617"/>
      <c r="RYT40" s="617"/>
      <c r="RYU40" s="617"/>
      <c r="RYV40" s="617"/>
      <c r="RYW40" s="617"/>
      <c r="RYX40" s="617"/>
      <c r="RYY40" s="617"/>
      <c r="RYZ40" s="617"/>
      <c r="RZA40" s="617"/>
      <c r="RZB40" s="617"/>
      <c r="RZC40" s="617"/>
      <c r="RZD40" s="617"/>
      <c r="RZE40" s="617"/>
      <c r="RZF40" s="617"/>
      <c r="RZG40" s="617"/>
      <c r="RZH40" s="617"/>
      <c r="RZI40" s="617"/>
      <c r="RZJ40" s="617"/>
      <c r="RZK40" s="617"/>
      <c r="RZL40" s="617"/>
      <c r="RZM40" s="617"/>
      <c r="RZN40" s="617"/>
      <c r="RZO40" s="617"/>
      <c r="RZP40" s="617"/>
      <c r="RZQ40" s="617"/>
      <c r="RZR40" s="617"/>
      <c r="RZS40" s="617"/>
      <c r="RZT40" s="617"/>
      <c r="RZU40" s="617"/>
      <c r="RZV40" s="617"/>
      <c r="RZW40" s="617"/>
      <c r="RZX40" s="617"/>
      <c r="RZY40" s="617"/>
      <c r="RZZ40" s="617"/>
      <c r="SAA40" s="617"/>
      <c r="SAB40" s="617"/>
      <c r="SAC40" s="617"/>
      <c r="SAD40" s="617"/>
      <c r="SAE40" s="617"/>
      <c r="SAF40" s="617"/>
      <c r="SAG40" s="617"/>
      <c r="SAH40" s="617"/>
      <c r="SAI40" s="617"/>
      <c r="SAJ40" s="617"/>
      <c r="SAK40" s="617"/>
      <c r="SAL40" s="617"/>
      <c r="SAM40" s="617"/>
      <c r="SAN40" s="617"/>
      <c r="SAO40" s="617"/>
      <c r="SAP40" s="617"/>
      <c r="SAQ40" s="617"/>
      <c r="SAR40" s="617"/>
      <c r="SAS40" s="617"/>
      <c r="SAT40" s="617"/>
      <c r="SAU40" s="617"/>
      <c r="SAV40" s="617"/>
      <c r="SAW40" s="617"/>
      <c r="SAX40" s="617"/>
      <c r="SAY40" s="617"/>
      <c r="SAZ40" s="617"/>
      <c r="SBA40" s="617"/>
      <c r="SBB40" s="617"/>
      <c r="SBC40" s="617"/>
      <c r="SBD40" s="617"/>
      <c r="SBE40" s="617"/>
      <c r="SBF40" s="617"/>
      <c r="SBG40" s="617"/>
      <c r="SBH40" s="617"/>
      <c r="SBI40" s="617"/>
      <c r="SBJ40" s="617"/>
      <c r="SBK40" s="617"/>
      <c r="SBL40" s="617"/>
      <c r="SBM40" s="617"/>
      <c r="SBN40" s="617"/>
      <c r="SBO40" s="617"/>
      <c r="SBP40" s="617"/>
      <c r="SBQ40" s="617"/>
      <c r="SBR40" s="617"/>
      <c r="SBS40" s="617"/>
      <c r="SBT40" s="617"/>
      <c r="SBU40" s="617"/>
      <c r="SBV40" s="617"/>
      <c r="SBW40" s="617"/>
      <c r="SBX40" s="617"/>
      <c r="SBY40" s="617"/>
      <c r="SBZ40" s="617"/>
      <c r="SCA40" s="617"/>
      <c r="SCB40" s="617"/>
      <c r="SCC40" s="617"/>
      <c r="SCD40" s="617"/>
      <c r="SCE40" s="617"/>
      <c r="SCF40" s="617"/>
      <c r="SCG40" s="617"/>
      <c r="SCH40" s="617"/>
      <c r="SCI40" s="617"/>
      <c r="SCJ40" s="617"/>
      <c r="SCK40" s="617"/>
      <c r="SCL40" s="617"/>
      <c r="SCM40" s="617"/>
      <c r="SCN40" s="617"/>
      <c r="SCO40" s="617"/>
      <c r="SCP40" s="617"/>
      <c r="SCQ40" s="617"/>
      <c r="SCR40" s="617"/>
      <c r="SCS40" s="617"/>
      <c r="SCT40" s="617"/>
      <c r="SCU40" s="617"/>
      <c r="SCV40" s="617"/>
      <c r="SCW40" s="617"/>
      <c r="SCX40" s="617"/>
      <c r="SCY40" s="617"/>
      <c r="SCZ40" s="617"/>
      <c r="SDA40" s="617"/>
      <c r="SDB40" s="617"/>
      <c r="SDC40" s="617"/>
      <c r="SDD40" s="617"/>
      <c r="SDE40" s="617"/>
      <c r="SDF40" s="617"/>
      <c r="SDG40" s="617"/>
      <c r="SDH40" s="617"/>
      <c r="SDI40" s="617"/>
      <c r="SDJ40" s="617"/>
      <c r="SDK40" s="617"/>
      <c r="SDL40" s="617"/>
      <c r="SDM40" s="617"/>
      <c r="SDN40" s="617"/>
      <c r="SDO40" s="617"/>
      <c r="SDP40" s="617"/>
      <c r="SDQ40" s="617"/>
      <c r="SDR40" s="617"/>
      <c r="SDS40" s="617"/>
      <c r="SDT40" s="617"/>
      <c r="SDU40" s="617"/>
      <c r="SDV40" s="617"/>
      <c r="SDW40" s="617"/>
      <c r="SDX40" s="617"/>
      <c r="SDY40" s="617"/>
      <c r="SDZ40" s="617"/>
      <c r="SEA40" s="617"/>
      <c r="SEB40" s="617"/>
      <c r="SEC40" s="617"/>
      <c r="SED40" s="617"/>
      <c r="SEE40" s="617"/>
      <c r="SEF40" s="617"/>
      <c r="SEG40" s="617"/>
      <c r="SEH40" s="617"/>
      <c r="SEI40" s="617"/>
      <c r="SEJ40" s="617"/>
      <c r="SEK40" s="617"/>
      <c r="SEL40" s="617"/>
      <c r="SEM40" s="617"/>
      <c r="SEN40" s="617"/>
      <c r="SEO40" s="617"/>
      <c r="SEP40" s="617"/>
      <c r="SEQ40" s="617"/>
      <c r="SER40" s="617"/>
      <c r="SES40" s="617"/>
      <c r="SET40" s="617"/>
      <c r="SEU40" s="617"/>
      <c r="SEV40" s="617"/>
      <c r="SEW40" s="617"/>
      <c r="SEX40" s="617"/>
      <c r="SEY40" s="617"/>
      <c r="SEZ40" s="617"/>
      <c r="SFA40" s="617"/>
      <c r="SFB40" s="617"/>
      <c r="SFC40" s="617"/>
      <c r="SFD40" s="617"/>
      <c r="SFE40" s="617"/>
      <c r="SFF40" s="617"/>
      <c r="SFG40" s="617"/>
      <c r="SFH40" s="617"/>
      <c r="SFI40" s="617"/>
      <c r="SFJ40" s="617"/>
      <c r="SFK40" s="617"/>
      <c r="SFL40" s="617"/>
      <c r="SFM40" s="617"/>
      <c r="SFN40" s="617"/>
      <c r="SFO40" s="617"/>
      <c r="SFP40" s="617"/>
      <c r="SFQ40" s="617"/>
      <c r="SFR40" s="617"/>
      <c r="SFS40" s="617"/>
      <c r="SFT40" s="617"/>
      <c r="SFU40" s="617"/>
      <c r="SFV40" s="617"/>
      <c r="SFW40" s="617"/>
      <c r="SFX40" s="617"/>
      <c r="SFY40" s="617"/>
      <c r="SFZ40" s="617"/>
      <c r="SGA40" s="617"/>
      <c r="SGB40" s="617"/>
      <c r="SGC40" s="617"/>
      <c r="SGD40" s="617"/>
      <c r="SGE40" s="617"/>
      <c r="SGF40" s="617"/>
      <c r="SGG40" s="617"/>
      <c r="SGH40" s="617"/>
      <c r="SGI40" s="617"/>
      <c r="SGJ40" s="617"/>
      <c r="SGK40" s="617"/>
      <c r="SGL40" s="617"/>
      <c r="SGM40" s="617"/>
      <c r="SGN40" s="617"/>
      <c r="SGO40" s="617"/>
      <c r="SGP40" s="617"/>
      <c r="SGQ40" s="617"/>
      <c r="SGR40" s="617"/>
      <c r="SGS40" s="617"/>
      <c r="SGT40" s="617"/>
      <c r="SGU40" s="617"/>
      <c r="SGV40" s="617"/>
      <c r="SGW40" s="617"/>
      <c r="SGX40" s="617"/>
      <c r="SGY40" s="617"/>
      <c r="SGZ40" s="617"/>
      <c r="SHA40" s="617"/>
      <c r="SHB40" s="617"/>
      <c r="SHC40" s="617"/>
      <c r="SHD40" s="617"/>
      <c r="SHE40" s="617"/>
      <c r="SHF40" s="617"/>
      <c r="SHG40" s="617"/>
      <c r="SHH40" s="617"/>
      <c r="SHI40" s="617"/>
      <c r="SHJ40" s="617"/>
      <c r="SHK40" s="617"/>
      <c r="SHL40" s="617"/>
      <c r="SHM40" s="617"/>
      <c r="SHN40" s="617"/>
      <c r="SHO40" s="617"/>
      <c r="SHP40" s="617"/>
      <c r="SHQ40" s="617"/>
      <c r="SHR40" s="617"/>
      <c r="SHS40" s="617"/>
      <c r="SHT40" s="617"/>
      <c r="SHU40" s="617"/>
      <c r="SHV40" s="617"/>
      <c r="SHW40" s="617"/>
      <c r="SHX40" s="617"/>
      <c r="SHY40" s="617"/>
      <c r="SHZ40" s="617"/>
      <c r="SIA40" s="617"/>
      <c r="SIB40" s="617"/>
      <c r="SIC40" s="617"/>
      <c r="SID40" s="617"/>
      <c r="SIE40" s="617"/>
      <c r="SIF40" s="617"/>
      <c r="SIG40" s="617"/>
      <c r="SIH40" s="617"/>
      <c r="SII40" s="617"/>
      <c r="SIJ40" s="617"/>
      <c r="SIK40" s="617"/>
      <c r="SIL40" s="617"/>
      <c r="SIM40" s="617"/>
      <c r="SIN40" s="617"/>
      <c r="SIO40" s="617"/>
      <c r="SIP40" s="617"/>
      <c r="SIQ40" s="617"/>
      <c r="SIR40" s="617"/>
      <c r="SIS40" s="617"/>
      <c r="SIT40" s="617"/>
      <c r="SIU40" s="617"/>
      <c r="SIV40" s="617"/>
      <c r="SIW40" s="617"/>
      <c r="SIX40" s="617"/>
      <c r="SIY40" s="617"/>
      <c r="SIZ40" s="617"/>
      <c r="SJA40" s="617"/>
      <c r="SJB40" s="617"/>
      <c r="SJC40" s="617"/>
      <c r="SJD40" s="617"/>
      <c r="SJE40" s="617"/>
      <c r="SJF40" s="617"/>
      <c r="SJG40" s="617"/>
      <c r="SJH40" s="617"/>
      <c r="SJI40" s="617"/>
      <c r="SJJ40" s="617"/>
      <c r="SJK40" s="617"/>
      <c r="SJL40" s="617"/>
      <c r="SJM40" s="617"/>
      <c r="SJN40" s="617"/>
      <c r="SJO40" s="617"/>
      <c r="SJP40" s="617"/>
      <c r="SJQ40" s="617"/>
      <c r="SJR40" s="617"/>
      <c r="SJS40" s="617"/>
      <c r="SJT40" s="617"/>
      <c r="SJU40" s="617"/>
      <c r="SJV40" s="617"/>
      <c r="SJW40" s="617"/>
      <c r="SJX40" s="617"/>
      <c r="SJY40" s="617"/>
      <c r="SJZ40" s="617"/>
      <c r="SKA40" s="617"/>
      <c r="SKB40" s="617"/>
      <c r="SKC40" s="617"/>
      <c r="SKD40" s="617"/>
      <c r="SKE40" s="617"/>
      <c r="SKF40" s="617"/>
      <c r="SKG40" s="617"/>
      <c r="SKH40" s="617"/>
      <c r="SKI40" s="617"/>
      <c r="SKJ40" s="617"/>
      <c r="SKK40" s="617"/>
      <c r="SKL40" s="617"/>
      <c r="SKM40" s="617"/>
      <c r="SKN40" s="617"/>
      <c r="SKO40" s="617"/>
      <c r="SKP40" s="617"/>
      <c r="SKQ40" s="617"/>
      <c r="SKR40" s="617"/>
      <c r="SKS40" s="617"/>
      <c r="SKT40" s="617"/>
      <c r="SKU40" s="617"/>
      <c r="SKV40" s="617"/>
      <c r="SKW40" s="617"/>
      <c r="SKX40" s="617"/>
      <c r="SKY40" s="617"/>
      <c r="SKZ40" s="617"/>
      <c r="SLA40" s="617"/>
      <c r="SLB40" s="617"/>
      <c r="SLC40" s="617"/>
      <c r="SLD40" s="617"/>
      <c r="SLE40" s="617"/>
      <c r="SLF40" s="617"/>
      <c r="SLG40" s="617"/>
      <c r="SLH40" s="617"/>
      <c r="SLI40" s="617"/>
      <c r="SLJ40" s="617"/>
      <c r="SLK40" s="617"/>
      <c r="SLL40" s="617"/>
      <c r="SLM40" s="617"/>
      <c r="SLN40" s="617"/>
      <c r="SLO40" s="617"/>
      <c r="SLP40" s="617"/>
      <c r="SLQ40" s="617"/>
      <c r="SLR40" s="617"/>
      <c r="SLS40" s="617"/>
      <c r="SLT40" s="617"/>
      <c r="SLU40" s="617"/>
      <c r="SLV40" s="617"/>
      <c r="SLW40" s="617"/>
      <c r="SLX40" s="617"/>
      <c r="SLY40" s="617"/>
      <c r="SLZ40" s="617"/>
      <c r="SMA40" s="617"/>
      <c r="SMB40" s="617"/>
      <c r="SMC40" s="617"/>
      <c r="SMD40" s="617"/>
      <c r="SME40" s="617"/>
      <c r="SMF40" s="617"/>
      <c r="SMG40" s="617"/>
      <c r="SMH40" s="617"/>
      <c r="SMI40" s="617"/>
      <c r="SMJ40" s="617"/>
      <c r="SMK40" s="617"/>
      <c r="SML40" s="617"/>
      <c r="SMM40" s="617"/>
      <c r="SMN40" s="617"/>
      <c r="SMO40" s="617"/>
      <c r="SMP40" s="617"/>
      <c r="SMQ40" s="617"/>
      <c r="SMR40" s="617"/>
      <c r="SMS40" s="617"/>
      <c r="SMT40" s="617"/>
      <c r="SMU40" s="617"/>
      <c r="SMV40" s="617"/>
      <c r="SMW40" s="617"/>
      <c r="SMX40" s="617"/>
      <c r="SMY40" s="617"/>
      <c r="SMZ40" s="617"/>
      <c r="SNA40" s="617"/>
      <c r="SNB40" s="617"/>
      <c r="SNC40" s="617"/>
      <c r="SND40" s="617"/>
      <c r="SNE40" s="617"/>
      <c r="SNF40" s="617"/>
      <c r="SNG40" s="617"/>
      <c r="SNH40" s="617"/>
      <c r="SNI40" s="617"/>
      <c r="SNJ40" s="617"/>
      <c r="SNK40" s="617"/>
      <c r="SNL40" s="617"/>
      <c r="SNM40" s="617"/>
      <c r="SNN40" s="617"/>
      <c r="SNO40" s="617"/>
      <c r="SNP40" s="617"/>
      <c r="SNQ40" s="617"/>
      <c r="SNR40" s="617"/>
      <c r="SNS40" s="617"/>
      <c r="SNT40" s="617"/>
      <c r="SNU40" s="617"/>
      <c r="SNV40" s="617"/>
      <c r="SNW40" s="617"/>
      <c r="SNX40" s="617"/>
      <c r="SNY40" s="617"/>
      <c r="SNZ40" s="617"/>
      <c r="SOA40" s="617"/>
      <c r="SOB40" s="617"/>
      <c r="SOC40" s="617"/>
      <c r="SOD40" s="617"/>
      <c r="SOE40" s="617"/>
      <c r="SOF40" s="617"/>
      <c r="SOG40" s="617"/>
      <c r="SOH40" s="617"/>
      <c r="SOI40" s="617"/>
      <c r="SOJ40" s="617"/>
      <c r="SOK40" s="617"/>
      <c r="SOL40" s="617"/>
      <c r="SOM40" s="617"/>
      <c r="SON40" s="617"/>
      <c r="SOO40" s="617"/>
      <c r="SOP40" s="617"/>
      <c r="SOQ40" s="617"/>
      <c r="SOR40" s="617"/>
      <c r="SOS40" s="617"/>
      <c r="SOT40" s="617"/>
      <c r="SOU40" s="617"/>
      <c r="SOV40" s="617"/>
      <c r="SOW40" s="617"/>
      <c r="SOX40" s="617"/>
      <c r="SOY40" s="617"/>
      <c r="SOZ40" s="617"/>
      <c r="SPA40" s="617"/>
      <c r="SPB40" s="617"/>
      <c r="SPC40" s="617"/>
      <c r="SPD40" s="617"/>
      <c r="SPE40" s="617"/>
      <c r="SPF40" s="617"/>
      <c r="SPG40" s="617"/>
      <c r="SPH40" s="617"/>
      <c r="SPI40" s="617"/>
      <c r="SPJ40" s="617"/>
      <c r="SPK40" s="617"/>
      <c r="SPL40" s="617"/>
      <c r="SPM40" s="617"/>
      <c r="SPN40" s="617"/>
      <c r="SPO40" s="617"/>
      <c r="SPP40" s="617"/>
      <c r="SPQ40" s="617"/>
      <c r="SPR40" s="617"/>
      <c r="SPS40" s="617"/>
      <c r="SPT40" s="617"/>
      <c r="SPU40" s="617"/>
      <c r="SPV40" s="617"/>
      <c r="SPW40" s="617"/>
      <c r="SPX40" s="617"/>
      <c r="SPY40" s="617"/>
      <c r="SPZ40" s="617"/>
      <c r="SQA40" s="617"/>
      <c r="SQB40" s="617"/>
      <c r="SQC40" s="617"/>
      <c r="SQD40" s="617"/>
      <c r="SQE40" s="617"/>
      <c r="SQF40" s="617"/>
      <c r="SQG40" s="617"/>
      <c r="SQH40" s="617"/>
      <c r="SQI40" s="617"/>
      <c r="SQJ40" s="617"/>
      <c r="SQK40" s="617"/>
      <c r="SQL40" s="617"/>
      <c r="SQM40" s="617"/>
      <c r="SQN40" s="617"/>
      <c r="SQO40" s="617"/>
      <c r="SQP40" s="617"/>
      <c r="SQQ40" s="617"/>
      <c r="SQR40" s="617"/>
      <c r="SQS40" s="617"/>
      <c r="SQT40" s="617"/>
      <c r="SQU40" s="617"/>
      <c r="SQV40" s="617"/>
      <c r="SQW40" s="617"/>
      <c r="SQX40" s="617"/>
      <c r="SQY40" s="617"/>
      <c r="SQZ40" s="617"/>
      <c r="SRA40" s="617"/>
      <c r="SRB40" s="617"/>
      <c r="SRC40" s="617"/>
      <c r="SRD40" s="617"/>
      <c r="SRE40" s="617"/>
      <c r="SRF40" s="617"/>
      <c r="SRG40" s="617"/>
      <c r="SRH40" s="617"/>
      <c r="SRI40" s="617"/>
      <c r="SRJ40" s="617"/>
      <c r="SRK40" s="617"/>
      <c r="SRL40" s="617"/>
      <c r="SRM40" s="617"/>
      <c r="SRN40" s="617"/>
      <c r="SRO40" s="617"/>
      <c r="SRP40" s="617"/>
      <c r="SRQ40" s="617"/>
      <c r="SRR40" s="617"/>
      <c r="SRS40" s="617"/>
      <c r="SRT40" s="617"/>
      <c r="SRU40" s="617"/>
      <c r="SRV40" s="617"/>
      <c r="SRW40" s="617"/>
      <c r="SRX40" s="617"/>
      <c r="SRY40" s="617"/>
      <c r="SRZ40" s="617"/>
      <c r="SSA40" s="617"/>
      <c r="SSB40" s="617"/>
      <c r="SSC40" s="617"/>
      <c r="SSD40" s="617"/>
      <c r="SSE40" s="617"/>
      <c r="SSF40" s="617"/>
      <c r="SSG40" s="617"/>
      <c r="SSH40" s="617"/>
      <c r="SSI40" s="617"/>
      <c r="SSJ40" s="617"/>
      <c r="SSK40" s="617"/>
      <c r="SSL40" s="617"/>
      <c r="SSM40" s="617"/>
      <c r="SSN40" s="617"/>
      <c r="SSO40" s="617"/>
      <c r="SSP40" s="617"/>
      <c r="SSQ40" s="617"/>
      <c r="SSR40" s="617"/>
      <c r="SSS40" s="617"/>
      <c r="SST40" s="617"/>
      <c r="SSU40" s="617"/>
      <c r="SSV40" s="617"/>
      <c r="SSW40" s="617"/>
      <c r="SSX40" s="617"/>
      <c r="SSY40" s="617"/>
      <c r="SSZ40" s="617"/>
      <c r="STA40" s="617"/>
      <c r="STB40" s="617"/>
      <c r="STC40" s="617"/>
      <c r="STD40" s="617"/>
      <c r="STE40" s="617"/>
      <c r="STF40" s="617"/>
      <c r="STG40" s="617"/>
      <c r="STH40" s="617"/>
      <c r="STI40" s="617"/>
      <c r="STJ40" s="617"/>
      <c r="STK40" s="617"/>
      <c r="STL40" s="617"/>
      <c r="STM40" s="617"/>
      <c r="STN40" s="617"/>
      <c r="STO40" s="617"/>
      <c r="STP40" s="617"/>
      <c r="STQ40" s="617"/>
      <c r="STR40" s="617"/>
      <c r="STS40" s="617"/>
      <c r="STT40" s="617"/>
      <c r="STU40" s="617"/>
      <c r="STV40" s="617"/>
      <c r="STW40" s="617"/>
      <c r="STX40" s="617"/>
      <c r="STY40" s="617"/>
      <c r="STZ40" s="617"/>
      <c r="SUA40" s="617"/>
      <c r="SUB40" s="617"/>
      <c r="SUC40" s="617"/>
      <c r="SUD40" s="617"/>
      <c r="SUE40" s="617"/>
      <c r="SUF40" s="617"/>
      <c r="SUG40" s="617"/>
      <c r="SUH40" s="617"/>
      <c r="SUI40" s="617"/>
      <c r="SUJ40" s="617"/>
      <c r="SUK40" s="617"/>
      <c r="SUL40" s="617"/>
      <c r="SUM40" s="617"/>
      <c r="SUN40" s="617"/>
      <c r="SUO40" s="617"/>
      <c r="SUP40" s="617"/>
      <c r="SUQ40" s="617"/>
      <c r="SUR40" s="617"/>
      <c r="SUS40" s="617"/>
      <c r="SUT40" s="617"/>
      <c r="SUU40" s="617"/>
      <c r="SUV40" s="617"/>
      <c r="SUW40" s="617"/>
      <c r="SUX40" s="617"/>
      <c r="SUY40" s="617"/>
      <c r="SUZ40" s="617"/>
      <c r="SVA40" s="617"/>
      <c r="SVB40" s="617"/>
      <c r="SVC40" s="617"/>
      <c r="SVD40" s="617"/>
      <c r="SVE40" s="617"/>
      <c r="SVF40" s="617"/>
      <c r="SVG40" s="617"/>
      <c r="SVH40" s="617"/>
      <c r="SVI40" s="617"/>
      <c r="SVJ40" s="617"/>
      <c r="SVK40" s="617"/>
      <c r="SVL40" s="617"/>
      <c r="SVM40" s="617"/>
      <c r="SVN40" s="617"/>
      <c r="SVO40" s="617"/>
      <c r="SVP40" s="617"/>
      <c r="SVQ40" s="617"/>
      <c r="SVR40" s="617"/>
      <c r="SVS40" s="617"/>
      <c r="SVT40" s="617"/>
      <c r="SVU40" s="617"/>
      <c r="SVV40" s="617"/>
      <c r="SVW40" s="617"/>
      <c r="SVX40" s="617"/>
      <c r="SVY40" s="617"/>
      <c r="SVZ40" s="617"/>
      <c r="SWA40" s="617"/>
      <c r="SWB40" s="617"/>
      <c r="SWC40" s="617"/>
      <c r="SWD40" s="617"/>
      <c r="SWE40" s="617"/>
      <c r="SWF40" s="617"/>
      <c r="SWG40" s="617"/>
      <c r="SWH40" s="617"/>
      <c r="SWI40" s="617"/>
      <c r="SWJ40" s="617"/>
      <c r="SWK40" s="617"/>
      <c r="SWL40" s="617"/>
      <c r="SWM40" s="617"/>
      <c r="SWN40" s="617"/>
      <c r="SWO40" s="617"/>
      <c r="SWP40" s="617"/>
      <c r="SWQ40" s="617"/>
      <c r="SWR40" s="617"/>
      <c r="SWS40" s="617"/>
      <c r="SWT40" s="617"/>
      <c r="SWU40" s="617"/>
      <c r="SWV40" s="617"/>
      <c r="SWW40" s="617"/>
      <c r="SWX40" s="617"/>
      <c r="SWY40" s="617"/>
      <c r="SWZ40" s="617"/>
      <c r="SXA40" s="617"/>
      <c r="SXB40" s="617"/>
      <c r="SXC40" s="617"/>
      <c r="SXD40" s="617"/>
      <c r="SXE40" s="617"/>
      <c r="SXF40" s="617"/>
      <c r="SXG40" s="617"/>
      <c r="SXH40" s="617"/>
      <c r="SXI40" s="617"/>
      <c r="SXJ40" s="617"/>
      <c r="SXK40" s="617"/>
      <c r="SXL40" s="617"/>
      <c r="SXM40" s="617"/>
      <c r="SXN40" s="617"/>
      <c r="SXO40" s="617"/>
      <c r="SXP40" s="617"/>
      <c r="SXQ40" s="617"/>
      <c r="SXR40" s="617"/>
      <c r="SXS40" s="617"/>
      <c r="SXT40" s="617"/>
      <c r="SXU40" s="617"/>
      <c r="SXV40" s="617"/>
      <c r="SXW40" s="617"/>
      <c r="SXX40" s="617"/>
      <c r="SXY40" s="617"/>
      <c r="SXZ40" s="617"/>
      <c r="SYA40" s="617"/>
      <c r="SYB40" s="617"/>
      <c r="SYC40" s="617"/>
      <c r="SYD40" s="617"/>
      <c r="SYE40" s="617"/>
      <c r="SYF40" s="617"/>
      <c r="SYG40" s="617"/>
      <c r="SYH40" s="617"/>
      <c r="SYI40" s="617"/>
      <c r="SYJ40" s="617"/>
      <c r="SYK40" s="617"/>
      <c r="SYL40" s="617"/>
      <c r="SYM40" s="617"/>
      <c r="SYN40" s="617"/>
      <c r="SYO40" s="617"/>
      <c r="SYP40" s="617"/>
      <c r="SYQ40" s="617"/>
      <c r="SYR40" s="617"/>
      <c r="SYS40" s="617"/>
      <c r="SYT40" s="617"/>
      <c r="SYU40" s="617"/>
      <c r="SYV40" s="617"/>
      <c r="SYW40" s="617"/>
      <c r="SYX40" s="617"/>
      <c r="SYY40" s="617"/>
      <c r="SYZ40" s="617"/>
      <c r="SZA40" s="617"/>
      <c r="SZB40" s="617"/>
      <c r="SZC40" s="617"/>
      <c r="SZD40" s="617"/>
      <c r="SZE40" s="617"/>
      <c r="SZF40" s="617"/>
      <c r="SZG40" s="617"/>
      <c r="SZH40" s="617"/>
      <c r="SZI40" s="617"/>
      <c r="SZJ40" s="617"/>
      <c r="SZK40" s="617"/>
      <c r="SZL40" s="617"/>
      <c r="SZM40" s="617"/>
      <c r="SZN40" s="617"/>
      <c r="SZO40" s="617"/>
      <c r="SZP40" s="617"/>
      <c r="SZQ40" s="617"/>
      <c r="SZR40" s="617"/>
      <c r="SZS40" s="617"/>
      <c r="SZT40" s="617"/>
      <c r="SZU40" s="617"/>
      <c r="SZV40" s="617"/>
      <c r="SZW40" s="617"/>
      <c r="SZX40" s="617"/>
      <c r="SZY40" s="617"/>
      <c r="SZZ40" s="617"/>
      <c r="TAA40" s="617"/>
      <c r="TAB40" s="617"/>
      <c r="TAC40" s="617"/>
      <c r="TAD40" s="617"/>
      <c r="TAE40" s="617"/>
      <c r="TAF40" s="617"/>
      <c r="TAG40" s="617"/>
      <c r="TAH40" s="617"/>
      <c r="TAI40" s="617"/>
      <c r="TAJ40" s="617"/>
      <c r="TAK40" s="617"/>
      <c r="TAL40" s="617"/>
      <c r="TAM40" s="617"/>
      <c r="TAN40" s="617"/>
      <c r="TAO40" s="617"/>
      <c r="TAP40" s="617"/>
      <c r="TAQ40" s="617"/>
      <c r="TAR40" s="617"/>
      <c r="TAS40" s="617"/>
      <c r="TAT40" s="617"/>
      <c r="TAU40" s="617"/>
      <c r="TAV40" s="617"/>
      <c r="TAW40" s="617"/>
      <c r="TAX40" s="617"/>
      <c r="TAY40" s="617"/>
      <c r="TAZ40" s="617"/>
      <c r="TBA40" s="617"/>
      <c r="TBB40" s="617"/>
      <c r="TBC40" s="617"/>
      <c r="TBD40" s="617"/>
      <c r="TBE40" s="617"/>
      <c r="TBF40" s="617"/>
      <c r="TBG40" s="617"/>
      <c r="TBH40" s="617"/>
      <c r="TBI40" s="617"/>
      <c r="TBJ40" s="617"/>
      <c r="TBK40" s="617"/>
      <c r="TBL40" s="617"/>
      <c r="TBM40" s="617"/>
      <c r="TBN40" s="617"/>
      <c r="TBO40" s="617"/>
      <c r="TBP40" s="617"/>
      <c r="TBQ40" s="617"/>
      <c r="TBR40" s="617"/>
      <c r="TBS40" s="617"/>
      <c r="TBT40" s="617"/>
      <c r="TBU40" s="617"/>
      <c r="TBV40" s="617"/>
      <c r="TBW40" s="617"/>
      <c r="TBX40" s="617"/>
      <c r="TBY40" s="617"/>
      <c r="TBZ40" s="617"/>
      <c r="TCA40" s="617"/>
      <c r="TCB40" s="617"/>
      <c r="TCC40" s="617"/>
      <c r="TCD40" s="617"/>
      <c r="TCE40" s="617"/>
      <c r="TCF40" s="617"/>
      <c r="TCG40" s="617"/>
      <c r="TCH40" s="617"/>
      <c r="TCI40" s="617"/>
      <c r="TCJ40" s="617"/>
      <c r="TCK40" s="617"/>
      <c r="TCL40" s="617"/>
      <c r="TCM40" s="617"/>
      <c r="TCN40" s="617"/>
      <c r="TCO40" s="617"/>
      <c r="TCP40" s="617"/>
      <c r="TCQ40" s="617"/>
      <c r="TCR40" s="617"/>
      <c r="TCS40" s="617"/>
      <c r="TCT40" s="617"/>
      <c r="TCU40" s="617"/>
      <c r="TCV40" s="617"/>
      <c r="TCW40" s="617"/>
      <c r="TCX40" s="617"/>
      <c r="TCY40" s="617"/>
      <c r="TCZ40" s="617"/>
      <c r="TDA40" s="617"/>
      <c r="TDB40" s="617"/>
      <c r="TDC40" s="617"/>
      <c r="TDD40" s="617"/>
      <c r="TDE40" s="617"/>
      <c r="TDF40" s="617"/>
      <c r="TDG40" s="617"/>
      <c r="TDH40" s="617"/>
      <c r="TDI40" s="617"/>
      <c r="TDJ40" s="617"/>
      <c r="TDK40" s="617"/>
      <c r="TDL40" s="617"/>
      <c r="TDM40" s="617"/>
      <c r="TDN40" s="617"/>
      <c r="TDO40" s="617"/>
      <c r="TDP40" s="617"/>
      <c r="TDQ40" s="617"/>
      <c r="TDR40" s="617"/>
      <c r="TDS40" s="617"/>
      <c r="TDT40" s="617"/>
      <c r="TDU40" s="617"/>
      <c r="TDV40" s="617"/>
      <c r="TDW40" s="617"/>
      <c r="TDX40" s="617"/>
      <c r="TDY40" s="617"/>
      <c r="TDZ40" s="617"/>
      <c r="TEA40" s="617"/>
      <c r="TEB40" s="617"/>
      <c r="TEC40" s="617"/>
      <c r="TED40" s="617"/>
      <c r="TEE40" s="617"/>
      <c r="TEF40" s="617"/>
      <c r="TEG40" s="617"/>
      <c r="TEH40" s="617"/>
      <c r="TEI40" s="617"/>
      <c r="TEJ40" s="617"/>
      <c r="TEK40" s="617"/>
      <c r="TEL40" s="617"/>
      <c r="TEM40" s="617"/>
      <c r="TEN40" s="617"/>
      <c r="TEO40" s="617"/>
      <c r="TEP40" s="617"/>
      <c r="TEQ40" s="617"/>
      <c r="TER40" s="617"/>
      <c r="TES40" s="617"/>
      <c r="TET40" s="617"/>
      <c r="TEU40" s="617"/>
      <c r="TEV40" s="617"/>
      <c r="TEW40" s="617"/>
      <c r="TEX40" s="617"/>
      <c r="TEY40" s="617"/>
      <c r="TEZ40" s="617"/>
      <c r="TFA40" s="617"/>
      <c r="TFB40" s="617"/>
      <c r="TFC40" s="617"/>
      <c r="TFD40" s="617"/>
      <c r="TFE40" s="617"/>
      <c r="TFF40" s="617"/>
      <c r="TFG40" s="617"/>
      <c r="TFH40" s="617"/>
      <c r="TFI40" s="617"/>
      <c r="TFJ40" s="617"/>
      <c r="TFK40" s="617"/>
      <c r="TFL40" s="617"/>
      <c r="TFM40" s="617"/>
      <c r="TFN40" s="617"/>
      <c r="TFO40" s="617"/>
      <c r="TFP40" s="617"/>
      <c r="TFQ40" s="617"/>
      <c r="TFR40" s="617"/>
      <c r="TFS40" s="617"/>
      <c r="TFT40" s="617"/>
      <c r="TFU40" s="617"/>
      <c r="TFV40" s="617"/>
      <c r="TFW40" s="617"/>
      <c r="TFX40" s="617"/>
      <c r="TFY40" s="617"/>
      <c r="TFZ40" s="617"/>
      <c r="TGA40" s="617"/>
      <c r="TGB40" s="617"/>
      <c r="TGC40" s="617"/>
      <c r="TGD40" s="617"/>
      <c r="TGE40" s="617"/>
      <c r="TGF40" s="617"/>
      <c r="TGG40" s="617"/>
      <c r="TGH40" s="617"/>
      <c r="TGI40" s="617"/>
      <c r="TGJ40" s="617"/>
      <c r="TGK40" s="617"/>
      <c r="TGL40" s="617"/>
      <c r="TGM40" s="617"/>
      <c r="TGN40" s="617"/>
      <c r="TGO40" s="617"/>
      <c r="TGP40" s="617"/>
      <c r="TGQ40" s="617"/>
      <c r="TGR40" s="617"/>
      <c r="TGS40" s="617"/>
      <c r="TGT40" s="617"/>
      <c r="TGU40" s="617"/>
      <c r="TGV40" s="617"/>
      <c r="TGW40" s="617"/>
      <c r="TGX40" s="617"/>
      <c r="TGY40" s="617"/>
      <c r="TGZ40" s="617"/>
      <c r="THA40" s="617"/>
      <c r="THB40" s="617"/>
      <c r="THC40" s="617"/>
      <c r="THD40" s="617"/>
      <c r="THE40" s="617"/>
      <c r="THF40" s="617"/>
      <c r="THG40" s="617"/>
      <c r="THH40" s="617"/>
      <c r="THI40" s="617"/>
      <c r="THJ40" s="617"/>
      <c r="THK40" s="617"/>
      <c r="THL40" s="617"/>
      <c r="THM40" s="617"/>
      <c r="THN40" s="617"/>
      <c r="THO40" s="617"/>
      <c r="THP40" s="617"/>
      <c r="THQ40" s="617"/>
      <c r="THR40" s="617"/>
      <c r="THS40" s="617"/>
      <c r="THT40" s="617"/>
      <c r="THU40" s="617"/>
      <c r="THV40" s="617"/>
      <c r="THW40" s="617"/>
      <c r="THX40" s="617"/>
      <c r="THY40" s="617"/>
      <c r="THZ40" s="617"/>
      <c r="TIA40" s="617"/>
      <c r="TIB40" s="617"/>
      <c r="TIC40" s="617"/>
      <c r="TID40" s="617"/>
      <c r="TIE40" s="617"/>
      <c r="TIF40" s="617"/>
      <c r="TIG40" s="617"/>
      <c r="TIH40" s="617"/>
      <c r="TII40" s="617"/>
      <c r="TIJ40" s="617"/>
      <c r="TIK40" s="617"/>
      <c r="TIL40" s="617"/>
      <c r="TIM40" s="617"/>
      <c r="TIN40" s="617"/>
      <c r="TIO40" s="617"/>
      <c r="TIP40" s="617"/>
      <c r="TIQ40" s="617"/>
      <c r="TIR40" s="617"/>
      <c r="TIS40" s="617"/>
      <c r="TIT40" s="617"/>
      <c r="TIU40" s="617"/>
      <c r="TIV40" s="617"/>
      <c r="TIW40" s="617"/>
      <c r="TIX40" s="617"/>
      <c r="TIY40" s="617"/>
      <c r="TIZ40" s="617"/>
      <c r="TJA40" s="617"/>
      <c r="TJB40" s="617"/>
      <c r="TJC40" s="617"/>
      <c r="TJD40" s="617"/>
      <c r="TJE40" s="617"/>
      <c r="TJF40" s="617"/>
      <c r="TJG40" s="617"/>
      <c r="TJH40" s="617"/>
      <c r="TJI40" s="617"/>
      <c r="TJJ40" s="617"/>
      <c r="TJK40" s="617"/>
      <c r="TJL40" s="617"/>
      <c r="TJM40" s="617"/>
      <c r="TJN40" s="617"/>
      <c r="TJO40" s="617"/>
      <c r="TJP40" s="617"/>
      <c r="TJQ40" s="617"/>
      <c r="TJR40" s="617"/>
      <c r="TJS40" s="617"/>
      <c r="TJT40" s="617"/>
      <c r="TJU40" s="617"/>
      <c r="TJV40" s="617"/>
      <c r="TJW40" s="617"/>
      <c r="TJX40" s="617"/>
      <c r="TJY40" s="617"/>
      <c r="TJZ40" s="617"/>
      <c r="TKA40" s="617"/>
      <c r="TKB40" s="617"/>
      <c r="TKC40" s="617"/>
      <c r="TKD40" s="617"/>
      <c r="TKE40" s="617"/>
      <c r="TKF40" s="617"/>
      <c r="TKG40" s="617"/>
      <c r="TKH40" s="617"/>
      <c r="TKI40" s="617"/>
      <c r="TKJ40" s="617"/>
      <c r="TKK40" s="617"/>
      <c r="TKL40" s="617"/>
      <c r="TKM40" s="617"/>
      <c r="TKN40" s="617"/>
      <c r="TKO40" s="617"/>
      <c r="TKP40" s="617"/>
      <c r="TKQ40" s="617"/>
      <c r="TKR40" s="617"/>
      <c r="TKS40" s="617"/>
      <c r="TKT40" s="617"/>
      <c r="TKU40" s="617"/>
      <c r="TKV40" s="617"/>
      <c r="TKW40" s="617"/>
      <c r="TKX40" s="617"/>
      <c r="TKY40" s="617"/>
      <c r="TKZ40" s="617"/>
      <c r="TLA40" s="617"/>
      <c r="TLB40" s="617"/>
      <c r="TLC40" s="617"/>
      <c r="TLD40" s="617"/>
      <c r="TLE40" s="617"/>
      <c r="TLF40" s="617"/>
      <c r="TLG40" s="617"/>
      <c r="TLH40" s="617"/>
      <c r="TLI40" s="617"/>
      <c r="TLJ40" s="617"/>
      <c r="TLK40" s="617"/>
      <c r="TLL40" s="617"/>
      <c r="TLM40" s="617"/>
      <c r="TLN40" s="617"/>
      <c r="TLO40" s="617"/>
      <c r="TLP40" s="617"/>
      <c r="TLQ40" s="617"/>
      <c r="TLR40" s="617"/>
      <c r="TLS40" s="617"/>
      <c r="TLT40" s="617"/>
      <c r="TLU40" s="617"/>
      <c r="TLV40" s="617"/>
      <c r="TLW40" s="617"/>
      <c r="TLX40" s="617"/>
      <c r="TLY40" s="617"/>
      <c r="TLZ40" s="617"/>
      <c r="TMA40" s="617"/>
      <c r="TMB40" s="617"/>
      <c r="TMC40" s="617"/>
      <c r="TMD40" s="617"/>
      <c r="TME40" s="617"/>
      <c r="TMF40" s="617"/>
      <c r="TMG40" s="617"/>
      <c r="TMH40" s="617"/>
      <c r="TMI40" s="617"/>
      <c r="TMJ40" s="617"/>
      <c r="TMK40" s="617"/>
      <c r="TML40" s="617"/>
      <c r="TMM40" s="617"/>
      <c r="TMN40" s="617"/>
      <c r="TMO40" s="617"/>
      <c r="TMP40" s="617"/>
      <c r="TMQ40" s="617"/>
      <c r="TMR40" s="617"/>
      <c r="TMS40" s="617"/>
      <c r="TMT40" s="617"/>
      <c r="TMU40" s="617"/>
      <c r="TMV40" s="617"/>
      <c r="TMW40" s="617"/>
      <c r="TMX40" s="617"/>
      <c r="TMY40" s="617"/>
      <c r="TMZ40" s="617"/>
      <c r="TNA40" s="617"/>
      <c r="TNB40" s="617"/>
      <c r="TNC40" s="617"/>
      <c r="TND40" s="617"/>
      <c r="TNE40" s="617"/>
      <c r="TNF40" s="617"/>
      <c r="TNG40" s="617"/>
      <c r="TNH40" s="617"/>
      <c r="TNI40" s="617"/>
      <c r="TNJ40" s="617"/>
      <c r="TNK40" s="617"/>
      <c r="TNL40" s="617"/>
      <c r="TNM40" s="617"/>
      <c r="TNN40" s="617"/>
      <c r="TNO40" s="617"/>
      <c r="TNP40" s="617"/>
      <c r="TNQ40" s="617"/>
      <c r="TNR40" s="617"/>
      <c r="TNS40" s="617"/>
      <c r="TNT40" s="617"/>
      <c r="TNU40" s="617"/>
      <c r="TNV40" s="617"/>
      <c r="TNW40" s="617"/>
      <c r="TNX40" s="617"/>
      <c r="TNY40" s="617"/>
      <c r="TNZ40" s="617"/>
      <c r="TOA40" s="617"/>
      <c r="TOB40" s="617"/>
      <c r="TOC40" s="617"/>
      <c r="TOD40" s="617"/>
      <c r="TOE40" s="617"/>
      <c r="TOF40" s="617"/>
      <c r="TOG40" s="617"/>
      <c r="TOH40" s="617"/>
      <c r="TOI40" s="617"/>
      <c r="TOJ40" s="617"/>
      <c r="TOK40" s="617"/>
      <c r="TOL40" s="617"/>
      <c r="TOM40" s="617"/>
      <c r="TON40" s="617"/>
      <c r="TOO40" s="617"/>
      <c r="TOP40" s="617"/>
      <c r="TOQ40" s="617"/>
      <c r="TOR40" s="617"/>
      <c r="TOS40" s="617"/>
      <c r="TOT40" s="617"/>
      <c r="TOU40" s="617"/>
      <c r="TOV40" s="617"/>
      <c r="TOW40" s="617"/>
      <c r="TOX40" s="617"/>
      <c r="TOY40" s="617"/>
      <c r="TOZ40" s="617"/>
      <c r="TPA40" s="617"/>
      <c r="TPB40" s="617"/>
      <c r="TPC40" s="617"/>
      <c r="TPD40" s="617"/>
      <c r="TPE40" s="617"/>
      <c r="TPF40" s="617"/>
      <c r="TPG40" s="617"/>
      <c r="TPH40" s="617"/>
      <c r="TPI40" s="617"/>
      <c r="TPJ40" s="617"/>
      <c r="TPK40" s="617"/>
      <c r="TPL40" s="617"/>
      <c r="TPM40" s="617"/>
      <c r="TPN40" s="617"/>
      <c r="TPO40" s="617"/>
      <c r="TPP40" s="617"/>
      <c r="TPQ40" s="617"/>
      <c r="TPR40" s="617"/>
      <c r="TPS40" s="617"/>
      <c r="TPT40" s="617"/>
      <c r="TPU40" s="617"/>
      <c r="TPV40" s="617"/>
      <c r="TPW40" s="617"/>
      <c r="TPX40" s="617"/>
      <c r="TPY40" s="617"/>
      <c r="TPZ40" s="617"/>
      <c r="TQA40" s="617"/>
      <c r="TQB40" s="617"/>
      <c r="TQC40" s="617"/>
      <c r="TQD40" s="617"/>
      <c r="TQE40" s="617"/>
      <c r="TQF40" s="617"/>
      <c r="TQG40" s="617"/>
      <c r="TQH40" s="617"/>
      <c r="TQI40" s="617"/>
      <c r="TQJ40" s="617"/>
      <c r="TQK40" s="617"/>
      <c r="TQL40" s="617"/>
      <c r="TQM40" s="617"/>
      <c r="TQN40" s="617"/>
      <c r="TQO40" s="617"/>
      <c r="TQP40" s="617"/>
      <c r="TQQ40" s="617"/>
      <c r="TQR40" s="617"/>
      <c r="TQS40" s="617"/>
      <c r="TQT40" s="617"/>
      <c r="TQU40" s="617"/>
      <c r="TQV40" s="617"/>
      <c r="TQW40" s="617"/>
      <c r="TQX40" s="617"/>
      <c r="TQY40" s="617"/>
      <c r="TQZ40" s="617"/>
      <c r="TRA40" s="617"/>
      <c r="TRB40" s="617"/>
      <c r="TRC40" s="617"/>
      <c r="TRD40" s="617"/>
      <c r="TRE40" s="617"/>
      <c r="TRF40" s="617"/>
      <c r="TRG40" s="617"/>
      <c r="TRH40" s="617"/>
      <c r="TRI40" s="617"/>
      <c r="TRJ40" s="617"/>
      <c r="TRK40" s="617"/>
      <c r="TRL40" s="617"/>
      <c r="TRM40" s="617"/>
      <c r="TRN40" s="617"/>
      <c r="TRO40" s="617"/>
      <c r="TRP40" s="617"/>
      <c r="TRQ40" s="617"/>
      <c r="TRR40" s="617"/>
      <c r="TRS40" s="617"/>
      <c r="TRT40" s="617"/>
      <c r="TRU40" s="617"/>
      <c r="TRV40" s="617"/>
      <c r="TRW40" s="617"/>
      <c r="TRX40" s="617"/>
      <c r="TRY40" s="617"/>
      <c r="TRZ40" s="617"/>
      <c r="TSA40" s="617"/>
      <c r="TSB40" s="617"/>
      <c r="TSC40" s="617"/>
      <c r="TSD40" s="617"/>
      <c r="TSE40" s="617"/>
      <c r="TSF40" s="617"/>
      <c r="TSG40" s="617"/>
      <c r="TSH40" s="617"/>
      <c r="TSI40" s="617"/>
      <c r="TSJ40" s="617"/>
      <c r="TSK40" s="617"/>
      <c r="TSL40" s="617"/>
      <c r="TSM40" s="617"/>
      <c r="TSN40" s="617"/>
      <c r="TSO40" s="617"/>
      <c r="TSP40" s="617"/>
      <c r="TSQ40" s="617"/>
      <c r="TSR40" s="617"/>
      <c r="TSS40" s="617"/>
      <c r="TST40" s="617"/>
      <c r="TSU40" s="617"/>
      <c r="TSV40" s="617"/>
      <c r="TSW40" s="617"/>
      <c r="TSX40" s="617"/>
      <c r="TSY40" s="617"/>
      <c r="TSZ40" s="617"/>
      <c r="TTA40" s="617"/>
      <c r="TTB40" s="617"/>
      <c r="TTC40" s="617"/>
      <c r="TTD40" s="617"/>
      <c r="TTE40" s="617"/>
      <c r="TTF40" s="617"/>
      <c r="TTG40" s="617"/>
      <c r="TTH40" s="617"/>
      <c r="TTI40" s="617"/>
      <c r="TTJ40" s="617"/>
      <c r="TTK40" s="617"/>
      <c r="TTL40" s="617"/>
      <c r="TTM40" s="617"/>
      <c r="TTN40" s="617"/>
      <c r="TTO40" s="617"/>
      <c r="TTP40" s="617"/>
      <c r="TTQ40" s="617"/>
      <c r="TTR40" s="617"/>
      <c r="TTS40" s="617"/>
      <c r="TTT40" s="617"/>
      <c r="TTU40" s="617"/>
      <c r="TTV40" s="617"/>
      <c r="TTW40" s="617"/>
      <c r="TTX40" s="617"/>
      <c r="TTY40" s="617"/>
      <c r="TTZ40" s="617"/>
      <c r="TUA40" s="617"/>
      <c r="TUB40" s="617"/>
      <c r="TUC40" s="617"/>
      <c r="TUD40" s="617"/>
      <c r="TUE40" s="617"/>
      <c r="TUF40" s="617"/>
      <c r="TUG40" s="617"/>
      <c r="TUH40" s="617"/>
      <c r="TUI40" s="617"/>
      <c r="TUJ40" s="617"/>
      <c r="TUK40" s="617"/>
      <c r="TUL40" s="617"/>
      <c r="TUM40" s="617"/>
      <c r="TUN40" s="617"/>
      <c r="TUO40" s="617"/>
      <c r="TUP40" s="617"/>
      <c r="TUQ40" s="617"/>
      <c r="TUR40" s="617"/>
      <c r="TUS40" s="617"/>
      <c r="TUT40" s="617"/>
      <c r="TUU40" s="617"/>
      <c r="TUV40" s="617"/>
      <c r="TUW40" s="617"/>
      <c r="TUX40" s="617"/>
      <c r="TUY40" s="617"/>
      <c r="TUZ40" s="617"/>
      <c r="TVA40" s="617"/>
      <c r="TVB40" s="617"/>
      <c r="TVC40" s="617"/>
      <c r="TVD40" s="617"/>
      <c r="TVE40" s="617"/>
      <c r="TVF40" s="617"/>
      <c r="TVG40" s="617"/>
      <c r="TVH40" s="617"/>
      <c r="TVI40" s="617"/>
      <c r="TVJ40" s="617"/>
      <c r="TVK40" s="617"/>
      <c r="TVL40" s="617"/>
      <c r="TVM40" s="617"/>
      <c r="TVN40" s="617"/>
      <c r="TVO40" s="617"/>
      <c r="TVP40" s="617"/>
      <c r="TVQ40" s="617"/>
      <c r="TVR40" s="617"/>
      <c r="TVS40" s="617"/>
      <c r="TVT40" s="617"/>
      <c r="TVU40" s="617"/>
      <c r="TVV40" s="617"/>
      <c r="TVW40" s="617"/>
      <c r="TVX40" s="617"/>
      <c r="TVY40" s="617"/>
      <c r="TVZ40" s="617"/>
      <c r="TWA40" s="617"/>
      <c r="TWB40" s="617"/>
      <c r="TWC40" s="617"/>
      <c r="TWD40" s="617"/>
      <c r="TWE40" s="617"/>
      <c r="TWF40" s="617"/>
      <c r="TWG40" s="617"/>
      <c r="TWH40" s="617"/>
      <c r="TWI40" s="617"/>
      <c r="TWJ40" s="617"/>
      <c r="TWK40" s="617"/>
      <c r="TWL40" s="617"/>
      <c r="TWM40" s="617"/>
      <c r="TWN40" s="617"/>
      <c r="TWO40" s="617"/>
      <c r="TWP40" s="617"/>
      <c r="TWQ40" s="617"/>
      <c r="TWR40" s="617"/>
      <c r="TWS40" s="617"/>
      <c r="TWT40" s="617"/>
      <c r="TWU40" s="617"/>
      <c r="TWV40" s="617"/>
      <c r="TWW40" s="617"/>
      <c r="TWX40" s="617"/>
      <c r="TWY40" s="617"/>
      <c r="TWZ40" s="617"/>
      <c r="TXA40" s="617"/>
      <c r="TXB40" s="617"/>
      <c r="TXC40" s="617"/>
      <c r="TXD40" s="617"/>
      <c r="TXE40" s="617"/>
      <c r="TXF40" s="617"/>
      <c r="TXG40" s="617"/>
      <c r="TXH40" s="617"/>
      <c r="TXI40" s="617"/>
      <c r="TXJ40" s="617"/>
      <c r="TXK40" s="617"/>
      <c r="TXL40" s="617"/>
      <c r="TXM40" s="617"/>
      <c r="TXN40" s="617"/>
      <c r="TXO40" s="617"/>
      <c r="TXP40" s="617"/>
      <c r="TXQ40" s="617"/>
      <c r="TXR40" s="617"/>
      <c r="TXS40" s="617"/>
      <c r="TXT40" s="617"/>
      <c r="TXU40" s="617"/>
      <c r="TXV40" s="617"/>
      <c r="TXW40" s="617"/>
      <c r="TXX40" s="617"/>
      <c r="TXY40" s="617"/>
      <c r="TXZ40" s="617"/>
      <c r="TYA40" s="617"/>
      <c r="TYB40" s="617"/>
      <c r="TYC40" s="617"/>
      <c r="TYD40" s="617"/>
      <c r="TYE40" s="617"/>
      <c r="TYF40" s="617"/>
      <c r="TYG40" s="617"/>
      <c r="TYH40" s="617"/>
      <c r="TYI40" s="617"/>
      <c r="TYJ40" s="617"/>
      <c r="TYK40" s="617"/>
      <c r="TYL40" s="617"/>
      <c r="TYM40" s="617"/>
      <c r="TYN40" s="617"/>
      <c r="TYO40" s="617"/>
      <c r="TYP40" s="617"/>
      <c r="TYQ40" s="617"/>
      <c r="TYR40" s="617"/>
      <c r="TYS40" s="617"/>
      <c r="TYT40" s="617"/>
      <c r="TYU40" s="617"/>
      <c r="TYV40" s="617"/>
      <c r="TYW40" s="617"/>
      <c r="TYX40" s="617"/>
      <c r="TYY40" s="617"/>
      <c r="TYZ40" s="617"/>
      <c r="TZA40" s="617"/>
      <c r="TZB40" s="617"/>
      <c r="TZC40" s="617"/>
      <c r="TZD40" s="617"/>
      <c r="TZE40" s="617"/>
      <c r="TZF40" s="617"/>
      <c r="TZG40" s="617"/>
      <c r="TZH40" s="617"/>
      <c r="TZI40" s="617"/>
      <c r="TZJ40" s="617"/>
      <c r="TZK40" s="617"/>
      <c r="TZL40" s="617"/>
      <c r="TZM40" s="617"/>
      <c r="TZN40" s="617"/>
      <c r="TZO40" s="617"/>
      <c r="TZP40" s="617"/>
      <c r="TZQ40" s="617"/>
      <c r="TZR40" s="617"/>
      <c r="TZS40" s="617"/>
      <c r="TZT40" s="617"/>
      <c r="TZU40" s="617"/>
      <c r="TZV40" s="617"/>
      <c r="TZW40" s="617"/>
      <c r="TZX40" s="617"/>
      <c r="TZY40" s="617"/>
      <c r="TZZ40" s="617"/>
      <c r="UAA40" s="617"/>
      <c r="UAB40" s="617"/>
      <c r="UAC40" s="617"/>
      <c r="UAD40" s="617"/>
      <c r="UAE40" s="617"/>
      <c r="UAF40" s="617"/>
      <c r="UAG40" s="617"/>
      <c r="UAH40" s="617"/>
      <c r="UAI40" s="617"/>
      <c r="UAJ40" s="617"/>
      <c r="UAK40" s="617"/>
      <c r="UAL40" s="617"/>
      <c r="UAM40" s="617"/>
      <c r="UAN40" s="617"/>
      <c r="UAO40" s="617"/>
      <c r="UAP40" s="617"/>
      <c r="UAQ40" s="617"/>
      <c r="UAR40" s="617"/>
      <c r="UAS40" s="617"/>
      <c r="UAT40" s="617"/>
      <c r="UAU40" s="617"/>
      <c r="UAV40" s="617"/>
      <c r="UAW40" s="617"/>
      <c r="UAX40" s="617"/>
      <c r="UAY40" s="617"/>
      <c r="UAZ40" s="617"/>
      <c r="UBA40" s="617"/>
      <c r="UBB40" s="617"/>
      <c r="UBC40" s="617"/>
      <c r="UBD40" s="617"/>
      <c r="UBE40" s="617"/>
      <c r="UBF40" s="617"/>
      <c r="UBG40" s="617"/>
      <c r="UBH40" s="617"/>
      <c r="UBI40" s="617"/>
      <c r="UBJ40" s="617"/>
      <c r="UBK40" s="617"/>
      <c r="UBL40" s="617"/>
      <c r="UBM40" s="617"/>
      <c r="UBN40" s="617"/>
      <c r="UBO40" s="617"/>
      <c r="UBP40" s="617"/>
      <c r="UBQ40" s="617"/>
      <c r="UBR40" s="617"/>
      <c r="UBS40" s="617"/>
      <c r="UBT40" s="617"/>
      <c r="UBU40" s="617"/>
      <c r="UBV40" s="617"/>
      <c r="UBW40" s="617"/>
      <c r="UBX40" s="617"/>
      <c r="UBY40" s="617"/>
      <c r="UBZ40" s="617"/>
      <c r="UCA40" s="617"/>
      <c r="UCB40" s="617"/>
      <c r="UCC40" s="617"/>
      <c r="UCD40" s="617"/>
      <c r="UCE40" s="617"/>
      <c r="UCF40" s="617"/>
      <c r="UCG40" s="617"/>
      <c r="UCH40" s="617"/>
      <c r="UCI40" s="617"/>
      <c r="UCJ40" s="617"/>
      <c r="UCK40" s="617"/>
      <c r="UCL40" s="617"/>
      <c r="UCM40" s="617"/>
      <c r="UCN40" s="617"/>
      <c r="UCO40" s="617"/>
      <c r="UCP40" s="617"/>
      <c r="UCQ40" s="617"/>
      <c r="UCR40" s="617"/>
      <c r="UCS40" s="617"/>
      <c r="UCT40" s="617"/>
      <c r="UCU40" s="617"/>
      <c r="UCV40" s="617"/>
      <c r="UCW40" s="617"/>
      <c r="UCX40" s="617"/>
      <c r="UCY40" s="617"/>
      <c r="UCZ40" s="617"/>
      <c r="UDA40" s="617"/>
      <c r="UDB40" s="617"/>
      <c r="UDC40" s="617"/>
      <c r="UDD40" s="617"/>
      <c r="UDE40" s="617"/>
      <c r="UDF40" s="617"/>
      <c r="UDG40" s="617"/>
      <c r="UDH40" s="617"/>
      <c r="UDI40" s="617"/>
      <c r="UDJ40" s="617"/>
      <c r="UDK40" s="617"/>
      <c r="UDL40" s="617"/>
      <c r="UDM40" s="617"/>
      <c r="UDN40" s="617"/>
      <c r="UDO40" s="617"/>
      <c r="UDP40" s="617"/>
      <c r="UDQ40" s="617"/>
      <c r="UDR40" s="617"/>
      <c r="UDS40" s="617"/>
      <c r="UDT40" s="617"/>
      <c r="UDU40" s="617"/>
      <c r="UDV40" s="617"/>
      <c r="UDW40" s="617"/>
      <c r="UDX40" s="617"/>
      <c r="UDY40" s="617"/>
      <c r="UDZ40" s="617"/>
      <c r="UEA40" s="617"/>
      <c r="UEB40" s="617"/>
      <c r="UEC40" s="617"/>
      <c r="UED40" s="617"/>
      <c r="UEE40" s="617"/>
      <c r="UEF40" s="617"/>
      <c r="UEG40" s="617"/>
      <c r="UEH40" s="617"/>
      <c r="UEI40" s="617"/>
      <c r="UEJ40" s="617"/>
      <c r="UEK40" s="617"/>
      <c r="UEL40" s="617"/>
      <c r="UEM40" s="617"/>
      <c r="UEN40" s="617"/>
      <c r="UEO40" s="617"/>
      <c r="UEP40" s="617"/>
      <c r="UEQ40" s="617"/>
      <c r="UER40" s="617"/>
      <c r="UES40" s="617"/>
      <c r="UET40" s="617"/>
      <c r="UEU40" s="617"/>
      <c r="UEV40" s="617"/>
      <c r="UEW40" s="617"/>
      <c r="UEX40" s="617"/>
      <c r="UEY40" s="617"/>
      <c r="UEZ40" s="617"/>
      <c r="UFA40" s="617"/>
      <c r="UFB40" s="617"/>
      <c r="UFC40" s="617"/>
      <c r="UFD40" s="617"/>
      <c r="UFE40" s="617"/>
      <c r="UFF40" s="617"/>
      <c r="UFG40" s="617"/>
      <c r="UFH40" s="617"/>
      <c r="UFI40" s="617"/>
      <c r="UFJ40" s="617"/>
      <c r="UFK40" s="617"/>
      <c r="UFL40" s="617"/>
      <c r="UFM40" s="617"/>
      <c r="UFN40" s="617"/>
      <c r="UFO40" s="617"/>
      <c r="UFP40" s="617"/>
      <c r="UFQ40" s="617"/>
      <c r="UFR40" s="617"/>
      <c r="UFS40" s="617"/>
      <c r="UFT40" s="617"/>
      <c r="UFU40" s="617"/>
      <c r="UFV40" s="617"/>
      <c r="UFW40" s="617"/>
      <c r="UFX40" s="617"/>
      <c r="UFY40" s="617"/>
      <c r="UFZ40" s="617"/>
      <c r="UGA40" s="617"/>
      <c r="UGB40" s="617"/>
      <c r="UGC40" s="617"/>
      <c r="UGD40" s="617"/>
      <c r="UGE40" s="617"/>
      <c r="UGF40" s="617"/>
      <c r="UGG40" s="617"/>
      <c r="UGH40" s="617"/>
      <c r="UGI40" s="617"/>
      <c r="UGJ40" s="617"/>
      <c r="UGK40" s="617"/>
      <c r="UGL40" s="617"/>
      <c r="UGM40" s="617"/>
      <c r="UGN40" s="617"/>
      <c r="UGO40" s="617"/>
      <c r="UGP40" s="617"/>
      <c r="UGQ40" s="617"/>
      <c r="UGR40" s="617"/>
      <c r="UGS40" s="617"/>
      <c r="UGT40" s="617"/>
      <c r="UGU40" s="617"/>
      <c r="UGV40" s="617"/>
      <c r="UGW40" s="617"/>
      <c r="UGX40" s="617"/>
      <c r="UGY40" s="617"/>
      <c r="UGZ40" s="617"/>
      <c r="UHA40" s="617"/>
      <c r="UHB40" s="617"/>
      <c r="UHC40" s="617"/>
      <c r="UHD40" s="617"/>
      <c r="UHE40" s="617"/>
      <c r="UHF40" s="617"/>
      <c r="UHG40" s="617"/>
      <c r="UHH40" s="617"/>
      <c r="UHI40" s="617"/>
      <c r="UHJ40" s="617"/>
      <c r="UHK40" s="617"/>
      <c r="UHL40" s="617"/>
      <c r="UHM40" s="617"/>
      <c r="UHN40" s="617"/>
      <c r="UHO40" s="617"/>
      <c r="UHP40" s="617"/>
      <c r="UHQ40" s="617"/>
      <c r="UHR40" s="617"/>
      <c r="UHS40" s="617"/>
      <c r="UHT40" s="617"/>
      <c r="UHU40" s="617"/>
      <c r="UHV40" s="617"/>
      <c r="UHW40" s="617"/>
      <c r="UHX40" s="617"/>
      <c r="UHY40" s="617"/>
      <c r="UHZ40" s="617"/>
      <c r="UIA40" s="617"/>
      <c r="UIB40" s="617"/>
      <c r="UIC40" s="617"/>
      <c r="UID40" s="617"/>
      <c r="UIE40" s="617"/>
      <c r="UIF40" s="617"/>
      <c r="UIG40" s="617"/>
      <c r="UIH40" s="617"/>
      <c r="UII40" s="617"/>
      <c r="UIJ40" s="617"/>
      <c r="UIK40" s="617"/>
      <c r="UIL40" s="617"/>
      <c r="UIM40" s="617"/>
      <c r="UIN40" s="617"/>
      <c r="UIO40" s="617"/>
      <c r="UIP40" s="617"/>
      <c r="UIQ40" s="617"/>
      <c r="UIR40" s="617"/>
      <c r="UIS40" s="617"/>
      <c r="UIT40" s="617"/>
      <c r="UIU40" s="617"/>
      <c r="UIV40" s="617"/>
      <c r="UIW40" s="617"/>
      <c r="UIX40" s="617"/>
      <c r="UIY40" s="617"/>
      <c r="UIZ40" s="617"/>
      <c r="UJA40" s="617"/>
      <c r="UJB40" s="617"/>
      <c r="UJC40" s="617"/>
      <c r="UJD40" s="617"/>
      <c r="UJE40" s="617"/>
      <c r="UJF40" s="617"/>
      <c r="UJG40" s="617"/>
      <c r="UJH40" s="617"/>
      <c r="UJI40" s="617"/>
      <c r="UJJ40" s="617"/>
      <c r="UJK40" s="617"/>
      <c r="UJL40" s="617"/>
      <c r="UJM40" s="617"/>
      <c r="UJN40" s="617"/>
      <c r="UJO40" s="617"/>
      <c r="UJP40" s="617"/>
      <c r="UJQ40" s="617"/>
      <c r="UJR40" s="617"/>
      <c r="UJS40" s="617"/>
      <c r="UJT40" s="617"/>
      <c r="UJU40" s="617"/>
      <c r="UJV40" s="617"/>
      <c r="UJW40" s="617"/>
      <c r="UJX40" s="617"/>
      <c r="UJY40" s="617"/>
      <c r="UJZ40" s="617"/>
      <c r="UKA40" s="617"/>
      <c r="UKB40" s="617"/>
      <c r="UKC40" s="617"/>
      <c r="UKD40" s="617"/>
      <c r="UKE40" s="617"/>
      <c r="UKF40" s="617"/>
      <c r="UKG40" s="617"/>
      <c r="UKH40" s="617"/>
      <c r="UKI40" s="617"/>
      <c r="UKJ40" s="617"/>
      <c r="UKK40" s="617"/>
      <c r="UKL40" s="617"/>
      <c r="UKM40" s="617"/>
      <c r="UKN40" s="617"/>
      <c r="UKO40" s="617"/>
      <c r="UKP40" s="617"/>
      <c r="UKQ40" s="617"/>
      <c r="UKR40" s="617"/>
      <c r="UKS40" s="617"/>
      <c r="UKT40" s="617"/>
      <c r="UKU40" s="617"/>
      <c r="UKV40" s="617"/>
      <c r="UKW40" s="617"/>
      <c r="UKX40" s="617"/>
      <c r="UKY40" s="617"/>
      <c r="UKZ40" s="617"/>
      <c r="ULA40" s="617"/>
      <c r="ULB40" s="617"/>
      <c r="ULC40" s="617"/>
      <c r="ULD40" s="617"/>
      <c r="ULE40" s="617"/>
      <c r="ULF40" s="617"/>
      <c r="ULG40" s="617"/>
      <c r="ULH40" s="617"/>
      <c r="ULI40" s="617"/>
      <c r="ULJ40" s="617"/>
      <c r="ULK40" s="617"/>
      <c r="ULL40" s="617"/>
      <c r="ULM40" s="617"/>
      <c r="ULN40" s="617"/>
      <c r="ULO40" s="617"/>
      <c r="ULP40" s="617"/>
      <c r="ULQ40" s="617"/>
      <c r="ULR40" s="617"/>
      <c r="ULS40" s="617"/>
      <c r="ULT40" s="617"/>
      <c r="ULU40" s="617"/>
      <c r="ULV40" s="617"/>
      <c r="ULW40" s="617"/>
      <c r="ULX40" s="617"/>
      <c r="ULY40" s="617"/>
      <c r="ULZ40" s="617"/>
      <c r="UMA40" s="617"/>
      <c r="UMB40" s="617"/>
      <c r="UMC40" s="617"/>
      <c r="UMD40" s="617"/>
      <c r="UME40" s="617"/>
      <c r="UMF40" s="617"/>
      <c r="UMG40" s="617"/>
      <c r="UMH40" s="617"/>
      <c r="UMI40" s="617"/>
      <c r="UMJ40" s="617"/>
      <c r="UMK40" s="617"/>
      <c r="UML40" s="617"/>
      <c r="UMM40" s="617"/>
      <c r="UMN40" s="617"/>
      <c r="UMO40" s="617"/>
      <c r="UMP40" s="617"/>
      <c r="UMQ40" s="617"/>
      <c r="UMR40" s="617"/>
      <c r="UMS40" s="617"/>
      <c r="UMT40" s="617"/>
      <c r="UMU40" s="617"/>
      <c r="UMV40" s="617"/>
      <c r="UMW40" s="617"/>
      <c r="UMX40" s="617"/>
      <c r="UMY40" s="617"/>
      <c r="UMZ40" s="617"/>
      <c r="UNA40" s="617"/>
      <c r="UNB40" s="617"/>
      <c r="UNC40" s="617"/>
      <c r="UND40" s="617"/>
      <c r="UNE40" s="617"/>
      <c r="UNF40" s="617"/>
      <c r="UNG40" s="617"/>
      <c r="UNH40" s="617"/>
      <c r="UNI40" s="617"/>
      <c r="UNJ40" s="617"/>
      <c r="UNK40" s="617"/>
      <c r="UNL40" s="617"/>
      <c r="UNM40" s="617"/>
      <c r="UNN40" s="617"/>
      <c r="UNO40" s="617"/>
      <c r="UNP40" s="617"/>
      <c r="UNQ40" s="617"/>
      <c r="UNR40" s="617"/>
      <c r="UNS40" s="617"/>
      <c r="UNT40" s="617"/>
      <c r="UNU40" s="617"/>
      <c r="UNV40" s="617"/>
      <c r="UNW40" s="617"/>
      <c r="UNX40" s="617"/>
      <c r="UNY40" s="617"/>
      <c r="UNZ40" s="617"/>
      <c r="UOA40" s="617"/>
      <c r="UOB40" s="617"/>
      <c r="UOC40" s="617"/>
      <c r="UOD40" s="617"/>
      <c r="UOE40" s="617"/>
      <c r="UOF40" s="617"/>
      <c r="UOG40" s="617"/>
      <c r="UOH40" s="617"/>
      <c r="UOI40" s="617"/>
      <c r="UOJ40" s="617"/>
      <c r="UOK40" s="617"/>
      <c r="UOL40" s="617"/>
      <c r="UOM40" s="617"/>
      <c r="UON40" s="617"/>
      <c r="UOO40" s="617"/>
      <c r="UOP40" s="617"/>
      <c r="UOQ40" s="617"/>
      <c r="UOR40" s="617"/>
      <c r="UOS40" s="617"/>
      <c r="UOT40" s="617"/>
      <c r="UOU40" s="617"/>
      <c r="UOV40" s="617"/>
      <c r="UOW40" s="617"/>
      <c r="UOX40" s="617"/>
      <c r="UOY40" s="617"/>
      <c r="UOZ40" s="617"/>
      <c r="UPA40" s="617"/>
      <c r="UPB40" s="617"/>
      <c r="UPC40" s="617"/>
      <c r="UPD40" s="617"/>
      <c r="UPE40" s="617"/>
      <c r="UPF40" s="617"/>
      <c r="UPG40" s="617"/>
      <c r="UPH40" s="617"/>
      <c r="UPI40" s="617"/>
      <c r="UPJ40" s="617"/>
      <c r="UPK40" s="617"/>
      <c r="UPL40" s="617"/>
      <c r="UPM40" s="617"/>
      <c r="UPN40" s="617"/>
      <c r="UPO40" s="617"/>
      <c r="UPP40" s="617"/>
      <c r="UPQ40" s="617"/>
      <c r="UPR40" s="617"/>
      <c r="UPS40" s="617"/>
      <c r="UPT40" s="617"/>
      <c r="UPU40" s="617"/>
      <c r="UPV40" s="617"/>
      <c r="UPW40" s="617"/>
      <c r="UPX40" s="617"/>
      <c r="UPY40" s="617"/>
      <c r="UPZ40" s="617"/>
      <c r="UQA40" s="617"/>
      <c r="UQB40" s="617"/>
      <c r="UQC40" s="617"/>
      <c r="UQD40" s="617"/>
      <c r="UQE40" s="617"/>
      <c r="UQF40" s="617"/>
      <c r="UQG40" s="617"/>
      <c r="UQH40" s="617"/>
      <c r="UQI40" s="617"/>
      <c r="UQJ40" s="617"/>
      <c r="UQK40" s="617"/>
      <c r="UQL40" s="617"/>
      <c r="UQM40" s="617"/>
      <c r="UQN40" s="617"/>
      <c r="UQO40" s="617"/>
      <c r="UQP40" s="617"/>
      <c r="UQQ40" s="617"/>
      <c r="UQR40" s="617"/>
      <c r="UQS40" s="617"/>
      <c r="UQT40" s="617"/>
      <c r="UQU40" s="617"/>
      <c r="UQV40" s="617"/>
      <c r="UQW40" s="617"/>
      <c r="UQX40" s="617"/>
      <c r="UQY40" s="617"/>
      <c r="UQZ40" s="617"/>
      <c r="URA40" s="617"/>
      <c r="URB40" s="617"/>
      <c r="URC40" s="617"/>
      <c r="URD40" s="617"/>
      <c r="URE40" s="617"/>
      <c r="URF40" s="617"/>
      <c r="URG40" s="617"/>
      <c r="URH40" s="617"/>
      <c r="URI40" s="617"/>
      <c r="URJ40" s="617"/>
      <c r="URK40" s="617"/>
      <c r="URL40" s="617"/>
      <c r="URM40" s="617"/>
      <c r="URN40" s="617"/>
      <c r="URO40" s="617"/>
      <c r="URP40" s="617"/>
      <c r="URQ40" s="617"/>
      <c r="URR40" s="617"/>
      <c r="URS40" s="617"/>
      <c r="URT40" s="617"/>
      <c r="URU40" s="617"/>
      <c r="URV40" s="617"/>
      <c r="URW40" s="617"/>
      <c r="URX40" s="617"/>
      <c r="URY40" s="617"/>
      <c r="URZ40" s="617"/>
      <c r="USA40" s="617"/>
      <c r="USB40" s="617"/>
      <c r="USC40" s="617"/>
      <c r="USD40" s="617"/>
      <c r="USE40" s="617"/>
      <c r="USF40" s="617"/>
      <c r="USG40" s="617"/>
      <c r="USH40" s="617"/>
      <c r="USI40" s="617"/>
      <c r="USJ40" s="617"/>
      <c r="USK40" s="617"/>
      <c r="USL40" s="617"/>
      <c r="USM40" s="617"/>
      <c r="USN40" s="617"/>
      <c r="USO40" s="617"/>
      <c r="USP40" s="617"/>
      <c r="USQ40" s="617"/>
      <c r="USR40" s="617"/>
      <c r="USS40" s="617"/>
      <c r="UST40" s="617"/>
      <c r="USU40" s="617"/>
      <c r="USV40" s="617"/>
      <c r="USW40" s="617"/>
      <c r="USX40" s="617"/>
      <c r="USY40" s="617"/>
      <c r="USZ40" s="617"/>
      <c r="UTA40" s="617"/>
      <c r="UTB40" s="617"/>
      <c r="UTC40" s="617"/>
      <c r="UTD40" s="617"/>
      <c r="UTE40" s="617"/>
      <c r="UTF40" s="617"/>
      <c r="UTG40" s="617"/>
      <c r="UTH40" s="617"/>
      <c r="UTI40" s="617"/>
      <c r="UTJ40" s="617"/>
      <c r="UTK40" s="617"/>
      <c r="UTL40" s="617"/>
      <c r="UTM40" s="617"/>
      <c r="UTN40" s="617"/>
      <c r="UTO40" s="617"/>
      <c r="UTP40" s="617"/>
      <c r="UTQ40" s="617"/>
      <c r="UTR40" s="617"/>
      <c r="UTS40" s="617"/>
      <c r="UTT40" s="617"/>
      <c r="UTU40" s="617"/>
      <c r="UTV40" s="617"/>
      <c r="UTW40" s="617"/>
      <c r="UTX40" s="617"/>
      <c r="UTY40" s="617"/>
      <c r="UTZ40" s="617"/>
      <c r="UUA40" s="617"/>
      <c r="UUB40" s="617"/>
      <c r="UUC40" s="617"/>
      <c r="UUD40" s="617"/>
      <c r="UUE40" s="617"/>
      <c r="UUF40" s="617"/>
      <c r="UUG40" s="617"/>
      <c r="UUH40" s="617"/>
      <c r="UUI40" s="617"/>
      <c r="UUJ40" s="617"/>
      <c r="UUK40" s="617"/>
      <c r="UUL40" s="617"/>
      <c r="UUM40" s="617"/>
      <c r="UUN40" s="617"/>
      <c r="UUO40" s="617"/>
      <c r="UUP40" s="617"/>
      <c r="UUQ40" s="617"/>
      <c r="UUR40" s="617"/>
      <c r="UUS40" s="617"/>
      <c r="UUT40" s="617"/>
      <c r="UUU40" s="617"/>
      <c r="UUV40" s="617"/>
      <c r="UUW40" s="617"/>
      <c r="UUX40" s="617"/>
      <c r="UUY40" s="617"/>
      <c r="UUZ40" s="617"/>
      <c r="UVA40" s="617"/>
      <c r="UVB40" s="617"/>
      <c r="UVC40" s="617"/>
      <c r="UVD40" s="617"/>
      <c r="UVE40" s="617"/>
      <c r="UVF40" s="617"/>
      <c r="UVG40" s="617"/>
      <c r="UVH40" s="617"/>
      <c r="UVI40" s="617"/>
      <c r="UVJ40" s="617"/>
      <c r="UVK40" s="617"/>
      <c r="UVL40" s="617"/>
      <c r="UVM40" s="617"/>
      <c r="UVN40" s="617"/>
      <c r="UVO40" s="617"/>
      <c r="UVP40" s="617"/>
      <c r="UVQ40" s="617"/>
      <c r="UVR40" s="617"/>
      <c r="UVS40" s="617"/>
      <c r="UVT40" s="617"/>
      <c r="UVU40" s="617"/>
      <c r="UVV40" s="617"/>
      <c r="UVW40" s="617"/>
      <c r="UVX40" s="617"/>
      <c r="UVY40" s="617"/>
      <c r="UVZ40" s="617"/>
      <c r="UWA40" s="617"/>
      <c r="UWB40" s="617"/>
      <c r="UWC40" s="617"/>
      <c r="UWD40" s="617"/>
      <c r="UWE40" s="617"/>
      <c r="UWF40" s="617"/>
      <c r="UWG40" s="617"/>
      <c r="UWH40" s="617"/>
      <c r="UWI40" s="617"/>
      <c r="UWJ40" s="617"/>
      <c r="UWK40" s="617"/>
      <c r="UWL40" s="617"/>
      <c r="UWM40" s="617"/>
      <c r="UWN40" s="617"/>
      <c r="UWO40" s="617"/>
      <c r="UWP40" s="617"/>
      <c r="UWQ40" s="617"/>
      <c r="UWR40" s="617"/>
      <c r="UWS40" s="617"/>
      <c r="UWT40" s="617"/>
      <c r="UWU40" s="617"/>
      <c r="UWV40" s="617"/>
      <c r="UWW40" s="617"/>
      <c r="UWX40" s="617"/>
      <c r="UWY40" s="617"/>
      <c r="UWZ40" s="617"/>
      <c r="UXA40" s="617"/>
      <c r="UXB40" s="617"/>
      <c r="UXC40" s="617"/>
      <c r="UXD40" s="617"/>
      <c r="UXE40" s="617"/>
      <c r="UXF40" s="617"/>
      <c r="UXG40" s="617"/>
      <c r="UXH40" s="617"/>
      <c r="UXI40" s="617"/>
      <c r="UXJ40" s="617"/>
      <c r="UXK40" s="617"/>
      <c r="UXL40" s="617"/>
      <c r="UXM40" s="617"/>
      <c r="UXN40" s="617"/>
      <c r="UXO40" s="617"/>
      <c r="UXP40" s="617"/>
      <c r="UXQ40" s="617"/>
      <c r="UXR40" s="617"/>
      <c r="UXS40" s="617"/>
      <c r="UXT40" s="617"/>
      <c r="UXU40" s="617"/>
      <c r="UXV40" s="617"/>
      <c r="UXW40" s="617"/>
      <c r="UXX40" s="617"/>
      <c r="UXY40" s="617"/>
      <c r="UXZ40" s="617"/>
      <c r="UYA40" s="617"/>
      <c r="UYB40" s="617"/>
      <c r="UYC40" s="617"/>
      <c r="UYD40" s="617"/>
      <c r="UYE40" s="617"/>
      <c r="UYF40" s="617"/>
      <c r="UYG40" s="617"/>
      <c r="UYH40" s="617"/>
      <c r="UYI40" s="617"/>
      <c r="UYJ40" s="617"/>
      <c r="UYK40" s="617"/>
      <c r="UYL40" s="617"/>
      <c r="UYM40" s="617"/>
      <c r="UYN40" s="617"/>
      <c r="UYO40" s="617"/>
      <c r="UYP40" s="617"/>
      <c r="UYQ40" s="617"/>
      <c r="UYR40" s="617"/>
      <c r="UYS40" s="617"/>
      <c r="UYT40" s="617"/>
      <c r="UYU40" s="617"/>
      <c r="UYV40" s="617"/>
      <c r="UYW40" s="617"/>
      <c r="UYX40" s="617"/>
      <c r="UYY40" s="617"/>
      <c r="UYZ40" s="617"/>
      <c r="UZA40" s="617"/>
      <c r="UZB40" s="617"/>
      <c r="UZC40" s="617"/>
      <c r="UZD40" s="617"/>
      <c r="UZE40" s="617"/>
      <c r="UZF40" s="617"/>
      <c r="UZG40" s="617"/>
      <c r="UZH40" s="617"/>
      <c r="UZI40" s="617"/>
      <c r="UZJ40" s="617"/>
      <c r="UZK40" s="617"/>
      <c r="UZL40" s="617"/>
      <c r="UZM40" s="617"/>
      <c r="UZN40" s="617"/>
      <c r="UZO40" s="617"/>
      <c r="UZP40" s="617"/>
      <c r="UZQ40" s="617"/>
      <c r="UZR40" s="617"/>
      <c r="UZS40" s="617"/>
      <c r="UZT40" s="617"/>
      <c r="UZU40" s="617"/>
      <c r="UZV40" s="617"/>
      <c r="UZW40" s="617"/>
      <c r="UZX40" s="617"/>
      <c r="UZY40" s="617"/>
      <c r="UZZ40" s="617"/>
      <c r="VAA40" s="617"/>
      <c r="VAB40" s="617"/>
      <c r="VAC40" s="617"/>
      <c r="VAD40" s="617"/>
      <c r="VAE40" s="617"/>
      <c r="VAF40" s="617"/>
      <c r="VAG40" s="617"/>
      <c r="VAH40" s="617"/>
      <c r="VAI40" s="617"/>
      <c r="VAJ40" s="617"/>
      <c r="VAK40" s="617"/>
      <c r="VAL40" s="617"/>
      <c r="VAM40" s="617"/>
      <c r="VAN40" s="617"/>
      <c r="VAO40" s="617"/>
      <c r="VAP40" s="617"/>
      <c r="VAQ40" s="617"/>
      <c r="VAR40" s="617"/>
      <c r="VAS40" s="617"/>
      <c r="VAT40" s="617"/>
      <c r="VAU40" s="617"/>
      <c r="VAV40" s="617"/>
      <c r="VAW40" s="617"/>
      <c r="VAX40" s="617"/>
      <c r="VAY40" s="617"/>
      <c r="VAZ40" s="617"/>
      <c r="VBA40" s="617"/>
      <c r="VBB40" s="617"/>
      <c r="VBC40" s="617"/>
      <c r="VBD40" s="617"/>
      <c r="VBE40" s="617"/>
      <c r="VBF40" s="617"/>
      <c r="VBG40" s="617"/>
      <c r="VBH40" s="617"/>
      <c r="VBI40" s="617"/>
      <c r="VBJ40" s="617"/>
      <c r="VBK40" s="617"/>
      <c r="VBL40" s="617"/>
      <c r="VBM40" s="617"/>
      <c r="VBN40" s="617"/>
      <c r="VBO40" s="617"/>
      <c r="VBP40" s="617"/>
      <c r="VBQ40" s="617"/>
      <c r="VBR40" s="617"/>
      <c r="VBS40" s="617"/>
      <c r="VBT40" s="617"/>
      <c r="VBU40" s="617"/>
      <c r="VBV40" s="617"/>
      <c r="VBW40" s="617"/>
      <c r="VBX40" s="617"/>
      <c r="VBY40" s="617"/>
      <c r="VBZ40" s="617"/>
      <c r="VCA40" s="617"/>
      <c r="VCB40" s="617"/>
      <c r="VCC40" s="617"/>
      <c r="VCD40" s="617"/>
      <c r="VCE40" s="617"/>
      <c r="VCF40" s="617"/>
      <c r="VCG40" s="617"/>
      <c r="VCH40" s="617"/>
      <c r="VCI40" s="617"/>
      <c r="VCJ40" s="617"/>
      <c r="VCK40" s="617"/>
      <c r="VCL40" s="617"/>
      <c r="VCM40" s="617"/>
      <c r="VCN40" s="617"/>
      <c r="VCO40" s="617"/>
      <c r="VCP40" s="617"/>
      <c r="VCQ40" s="617"/>
      <c r="VCR40" s="617"/>
      <c r="VCS40" s="617"/>
      <c r="VCT40" s="617"/>
      <c r="VCU40" s="617"/>
      <c r="VCV40" s="617"/>
      <c r="VCW40" s="617"/>
      <c r="VCX40" s="617"/>
      <c r="VCY40" s="617"/>
      <c r="VCZ40" s="617"/>
      <c r="VDA40" s="617"/>
      <c r="VDB40" s="617"/>
      <c r="VDC40" s="617"/>
      <c r="VDD40" s="617"/>
      <c r="VDE40" s="617"/>
      <c r="VDF40" s="617"/>
      <c r="VDG40" s="617"/>
      <c r="VDH40" s="617"/>
      <c r="VDI40" s="617"/>
      <c r="VDJ40" s="617"/>
      <c r="VDK40" s="617"/>
      <c r="VDL40" s="617"/>
      <c r="VDM40" s="617"/>
      <c r="VDN40" s="617"/>
      <c r="VDO40" s="617"/>
      <c r="VDP40" s="617"/>
      <c r="VDQ40" s="617"/>
      <c r="VDR40" s="617"/>
      <c r="VDS40" s="617"/>
      <c r="VDT40" s="617"/>
      <c r="VDU40" s="617"/>
      <c r="VDV40" s="617"/>
      <c r="VDW40" s="617"/>
      <c r="VDX40" s="617"/>
      <c r="VDY40" s="617"/>
      <c r="VDZ40" s="617"/>
      <c r="VEA40" s="617"/>
      <c r="VEB40" s="617"/>
      <c r="VEC40" s="617"/>
      <c r="VED40" s="617"/>
      <c r="VEE40" s="617"/>
      <c r="VEF40" s="617"/>
      <c r="VEG40" s="617"/>
      <c r="VEH40" s="617"/>
      <c r="VEI40" s="617"/>
      <c r="VEJ40" s="617"/>
      <c r="VEK40" s="617"/>
      <c r="VEL40" s="617"/>
      <c r="VEM40" s="617"/>
      <c r="VEN40" s="617"/>
      <c r="VEO40" s="617"/>
      <c r="VEP40" s="617"/>
      <c r="VEQ40" s="617"/>
      <c r="VER40" s="617"/>
      <c r="VES40" s="617"/>
      <c r="VET40" s="617"/>
      <c r="VEU40" s="617"/>
      <c r="VEV40" s="617"/>
      <c r="VEW40" s="617"/>
      <c r="VEX40" s="617"/>
      <c r="VEY40" s="617"/>
      <c r="VEZ40" s="617"/>
      <c r="VFA40" s="617"/>
      <c r="VFB40" s="617"/>
      <c r="VFC40" s="617"/>
      <c r="VFD40" s="617"/>
      <c r="VFE40" s="617"/>
      <c r="VFF40" s="617"/>
      <c r="VFG40" s="617"/>
      <c r="VFH40" s="617"/>
      <c r="VFI40" s="617"/>
      <c r="VFJ40" s="617"/>
      <c r="VFK40" s="617"/>
      <c r="VFL40" s="617"/>
      <c r="VFM40" s="617"/>
      <c r="VFN40" s="617"/>
      <c r="VFO40" s="617"/>
      <c r="VFP40" s="617"/>
      <c r="VFQ40" s="617"/>
      <c r="VFR40" s="617"/>
      <c r="VFS40" s="617"/>
      <c r="VFT40" s="617"/>
      <c r="VFU40" s="617"/>
      <c r="VFV40" s="617"/>
      <c r="VFW40" s="617"/>
      <c r="VFX40" s="617"/>
      <c r="VFY40" s="617"/>
      <c r="VFZ40" s="617"/>
      <c r="VGA40" s="617"/>
      <c r="VGB40" s="617"/>
      <c r="VGC40" s="617"/>
      <c r="VGD40" s="617"/>
      <c r="VGE40" s="617"/>
      <c r="VGF40" s="617"/>
      <c r="VGG40" s="617"/>
      <c r="VGH40" s="617"/>
      <c r="VGI40" s="617"/>
      <c r="VGJ40" s="617"/>
      <c r="VGK40" s="617"/>
      <c r="VGL40" s="617"/>
      <c r="VGM40" s="617"/>
      <c r="VGN40" s="617"/>
      <c r="VGO40" s="617"/>
      <c r="VGP40" s="617"/>
      <c r="VGQ40" s="617"/>
      <c r="VGR40" s="617"/>
      <c r="VGS40" s="617"/>
      <c r="VGT40" s="617"/>
      <c r="VGU40" s="617"/>
      <c r="VGV40" s="617"/>
      <c r="VGW40" s="617"/>
      <c r="VGX40" s="617"/>
      <c r="VGY40" s="617"/>
      <c r="VGZ40" s="617"/>
      <c r="VHA40" s="617"/>
      <c r="VHB40" s="617"/>
      <c r="VHC40" s="617"/>
      <c r="VHD40" s="617"/>
      <c r="VHE40" s="617"/>
      <c r="VHF40" s="617"/>
      <c r="VHG40" s="617"/>
      <c r="VHH40" s="617"/>
      <c r="VHI40" s="617"/>
      <c r="VHJ40" s="617"/>
      <c r="VHK40" s="617"/>
      <c r="VHL40" s="617"/>
      <c r="VHM40" s="617"/>
      <c r="VHN40" s="617"/>
      <c r="VHO40" s="617"/>
      <c r="VHP40" s="617"/>
      <c r="VHQ40" s="617"/>
      <c r="VHR40" s="617"/>
      <c r="VHS40" s="617"/>
      <c r="VHT40" s="617"/>
      <c r="VHU40" s="617"/>
      <c r="VHV40" s="617"/>
      <c r="VHW40" s="617"/>
      <c r="VHX40" s="617"/>
      <c r="VHY40" s="617"/>
      <c r="VHZ40" s="617"/>
      <c r="VIA40" s="617"/>
      <c r="VIB40" s="617"/>
      <c r="VIC40" s="617"/>
      <c r="VID40" s="617"/>
      <c r="VIE40" s="617"/>
      <c r="VIF40" s="617"/>
      <c r="VIG40" s="617"/>
      <c r="VIH40" s="617"/>
      <c r="VII40" s="617"/>
      <c r="VIJ40" s="617"/>
      <c r="VIK40" s="617"/>
      <c r="VIL40" s="617"/>
      <c r="VIM40" s="617"/>
      <c r="VIN40" s="617"/>
      <c r="VIO40" s="617"/>
      <c r="VIP40" s="617"/>
      <c r="VIQ40" s="617"/>
      <c r="VIR40" s="617"/>
      <c r="VIS40" s="617"/>
      <c r="VIT40" s="617"/>
      <c r="VIU40" s="617"/>
      <c r="VIV40" s="617"/>
      <c r="VIW40" s="617"/>
      <c r="VIX40" s="617"/>
      <c r="VIY40" s="617"/>
      <c r="VIZ40" s="617"/>
      <c r="VJA40" s="617"/>
      <c r="VJB40" s="617"/>
      <c r="VJC40" s="617"/>
      <c r="VJD40" s="617"/>
      <c r="VJE40" s="617"/>
      <c r="VJF40" s="617"/>
      <c r="VJG40" s="617"/>
      <c r="VJH40" s="617"/>
      <c r="VJI40" s="617"/>
      <c r="VJJ40" s="617"/>
      <c r="VJK40" s="617"/>
      <c r="VJL40" s="617"/>
      <c r="VJM40" s="617"/>
      <c r="VJN40" s="617"/>
      <c r="VJO40" s="617"/>
      <c r="VJP40" s="617"/>
      <c r="VJQ40" s="617"/>
      <c r="VJR40" s="617"/>
      <c r="VJS40" s="617"/>
      <c r="VJT40" s="617"/>
      <c r="VJU40" s="617"/>
      <c r="VJV40" s="617"/>
      <c r="VJW40" s="617"/>
      <c r="VJX40" s="617"/>
      <c r="VJY40" s="617"/>
      <c r="VJZ40" s="617"/>
      <c r="VKA40" s="617"/>
      <c r="VKB40" s="617"/>
      <c r="VKC40" s="617"/>
      <c r="VKD40" s="617"/>
      <c r="VKE40" s="617"/>
      <c r="VKF40" s="617"/>
      <c r="VKG40" s="617"/>
      <c r="VKH40" s="617"/>
      <c r="VKI40" s="617"/>
      <c r="VKJ40" s="617"/>
      <c r="VKK40" s="617"/>
      <c r="VKL40" s="617"/>
      <c r="VKM40" s="617"/>
      <c r="VKN40" s="617"/>
      <c r="VKO40" s="617"/>
      <c r="VKP40" s="617"/>
      <c r="VKQ40" s="617"/>
      <c r="VKR40" s="617"/>
      <c r="VKS40" s="617"/>
      <c r="VKT40" s="617"/>
      <c r="VKU40" s="617"/>
      <c r="VKV40" s="617"/>
      <c r="VKW40" s="617"/>
      <c r="VKX40" s="617"/>
      <c r="VKY40" s="617"/>
      <c r="VKZ40" s="617"/>
      <c r="VLA40" s="617"/>
      <c r="VLB40" s="617"/>
      <c r="VLC40" s="617"/>
      <c r="VLD40" s="617"/>
      <c r="VLE40" s="617"/>
      <c r="VLF40" s="617"/>
      <c r="VLG40" s="617"/>
      <c r="VLH40" s="617"/>
      <c r="VLI40" s="617"/>
      <c r="VLJ40" s="617"/>
      <c r="VLK40" s="617"/>
      <c r="VLL40" s="617"/>
      <c r="VLM40" s="617"/>
      <c r="VLN40" s="617"/>
      <c r="VLO40" s="617"/>
      <c r="VLP40" s="617"/>
      <c r="VLQ40" s="617"/>
      <c r="VLR40" s="617"/>
      <c r="VLS40" s="617"/>
      <c r="VLT40" s="617"/>
      <c r="VLU40" s="617"/>
      <c r="VLV40" s="617"/>
      <c r="VLW40" s="617"/>
      <c r="VLX40" s="617"/>
      <c r="VLY40" s="617"/>
      <c r="VLZ40" s="617"/>
      <c r="VMA40" s="617"/>
      <c r="VMB40" s="617"/>
      <c r="VMC40" s="617"/>
      <c r="VMD40" s="617"/>
      <c r="VME40" s="617"/>
      <c r="VMF40" s="617"/>
      <c r="VMG40" s="617"/>
      <c r="VMH40" s="617"/>
      <c r="VMI40" s="617"/>
      <c r="VMJ40" s="617"/>
      <c r="VMK40" s="617"/>
      <c r="VML40" s="617"/>
      <c r="VMM40" s="617"/>
      <c r="VMN40" s="617"/>
      <c r="VMO40" s="617"/>
      <c r="VMP40" s="617"/>
      <c r="VMQ40" s="617"/>
      <c r="VMR40" s="617"/>
      <c r="VMS40" s="617"/>
      <c r="VMT40" s="617"/>
      <c r="VMU40" s="617"/>
      <c r="VMV40" s="617"/>
      <c r="VMW40" s="617"/>
      <c r="VMX40" s="617"/>
      <c r="VMY40" s="617"/>
      <c r="VMZ40" s="617"/>
      <c r="VNA40" s="617"/>
      <c r="VNB40" s="617"/>
      <c r="VNC40" s="617"/>
      <c r="VND40" s="617"/>
      <c r="VNE40" s="617"/>
      <c r="VNF40" s="617"/>
      <c r="VNG40" s="617"/>
      <c r="VNH40" s="617"/>
      <c r="VNI40" s="617"/>
      <c r="VNJ40" s="617"/>
      <c r="VNK40" s="617"/>
      <c r="VNL40" s="617"/>
      <c r="VNM40" s="617"/>
      <c r="VNN40" s="617"/>
      <c r="VNO40" s="617"/>
      <c r="VNP40" s="617"/>
      <c r="VNQ40" s="617"/>
      <c r="VNR40" s="617"/>
      <c r="VNS40" s="617"/>
      <c r="VNT40" s="617"/>
      <c r="VNU40" s="617"/>
      <c r="VNV40" s="617"/>
      <c r="VNW40" s="617"/>
      <c r="VNX40" s="617"/>
      <c r="VNY40" s="617"/>
      <c r="VNZ40" s="617"/>
      <c r="VOA40" s="617"/>
      <c r="VOB40" s="617"/>
      <c r="VOC40" s="617"/>
      <c r="VOD40" s="617"/>
      <c r="VOE40" s="617"/>
      <c r="VOF40" s="617"/>
      <c r="VOG40" s="617"/>
      <c r="VOH40" s="617"/>
      <c r="VOI40" s="617"/>
      <c r="VOJ40" s="617"/>
      <c r="VOK40" s="617"/>
      <c r="VOL40" s="617"/>
      <c r="VOM40" s="617"/>
      <c r="VON40" s="617"/>
      <c r="VOO40" s="617"/>
      <c r="VOP40" s="617"/>
      <c r="VOQ40" s="617"/>
      <c r="VOR40" s="617"/>
      <c r="VOS40" s="617"/>
      <c r="VOT40" s="617"/>
      <c r="VOU40" s="617"/>
      <c r="VOV40" s="617"/>
      <c r="VOW40" s="617"/>
      <c r="VOX40" s="617"/>
      <c r="VOY40" s="617"/>
      <c r="VOZ40" s="617"/>
      <c r="VPA40" s="617"/>
      <c r="VPB40" s="617"/>
      <c r="VPC40" s="617"/>
      <c r="VPD40" s="617"/>
      <c r="VPE40" s="617"/>
      <c r="VPF40" s="617"/>
      <c r="VPG40" s="617"/>
      <c r="VPH40" s="617"/>
      <c r="VPI40" s="617"/>
      <c r="VPJ40" s="617"/>
      <c r="VPK40" s="617"/>
      <c r="VPL40" s="617"/>
      <c r="VPM40" s="617"/>
      <c r="VPN40" s="617"/>
      <c r="VPO40" s="617"/>
      <c r="VPP40" s="617"/>
      <c r="VPQ40" s="617"/>
      <c r="VPR40" s="617"/>
      <c r="VPS40" s="617"/>
      <c r="VPT40" s="617"/>
      <c r="VPU40" s="617"/>
      <c r="VPV40" s="617"/>
      <c r="VPW40" s="617"/>
      <c r="VPX40" s="617"/>
      <c r="VPY40" s="617"/>
      <c r="VPZ40" s="617"/>
      <c r="VQA40" s="617"/>
      <c r="VQB40" s="617"/>
      <c r="VQC40" s="617"/>
      <c r="VQD40" s="617"/>
      <c r="VQE40" s="617"/>
      <c r="VQF40" s="617"/>
      <c r="VQG40" s="617"/>
      <c r="VQH40" s="617"/>
      <c r="VQI40" s="617"/>
      <c r="VQJ40" s="617"/>
      <c r="VQK40" s="617"/>
      <c r="VQL40" s="617"/>
      <c r="VQM40" s="617"/>
      <c r="VQN40" s="617"/>
      <c r="VQO40" s="617"/>
      <c r="VQP40" s="617"/>
      <c r="VQQ40" s="617"/>
      <c r="VQR40" s="617"/>
      <c r="VQS40" s="617"/>
      <c r="VQT40" s="617"/>
      <c r="VQU40" s="617"/>
      <c r="VQV40" s="617"/>
      <c r="VQW40" s="617"/>
      <c r="VQX40" s="617"/>
      <c r="VQY40" s="617"/>
      <c r="VQZ40" s="617"/>
      <c r="VRA40" s="617"/>
      <c r="VRB40" s="617"/>
      <c r="VRC40" s="617"/>
      <c r="VRD40" s="617"/>
      <c r="VRE40" s="617"/>
      <c r="VRF40" s="617"/>
      <c r="VRG40" s="617"/>
      <c r="VRH40" s="617"/>
      <c r="VRI40" s="617"/>
      <c r="VRJ40" s="617"/>
      <c r="VRK40" s="617"/>
      <c r="VRL40" s="617"/>
      <c r="VRM40" s="617"/>
      <c r="VRN40" s="617"/>
      <c r="VRO40" s="617"/>
      <c r="VRP40" s="617"/>
      <c r="VRQ40" s="617"/>
      <c r="VRR40" s="617"/>
      <c r="VRS40" s="617"/>
      <c r="VRT40" s="617"/>
      <c r="VRU40" s="617"/>
      <c r="VRV40" s="617"/>
      <c r="VRW40" s="617"/>
      <c r="VRX40" s="617"/>
      <c r="VRY40" s="617"/>
      <c r="VRZ40" s="617"/>
      <c r="VSA40" s="617"/>
      <c r="VSB40" s="617"/>
      <c r="VSC40" s="617"/>
      <c r="VSD40" s="617"/>
      <c r="VSE40" s="617"/>
      <c r="VSF40" s="617"/>
      <c r="VSG40" s="617"/>
      <c r="VSH40" s="617"/>
      <c r="VSI40" s="617"/>
      <c r="VSJ40" s="617"/>
      <c r="VSK40" s="617"/>
      <c r="VSL40" s="617"/>
      <c r="VSM40" s="617"/>
      <c r="VSN40" s="617"/>
      <c r="VSO40" s="617"/>
      <c r="VSP40" s="617"/>
      <c r="VSQ40" s="617"/>
      <c r="VSR40" s="617"/>
      <c r="VSS40" s="617"/>
      <c r="VST40" s="617"/>
      <c r="VSU40" s="617"/>
      <c r="VSV40" s="617"/>
      <c r="VSW40" s="617"/>
      <c r="VSX40" s="617"/>
      <c r="VSY40" s="617"/>
      <c r="VSZ40" s="617"/>
      <c r="VTA40" s="617"/>
      <c r="VTB40" s="617"/>
      <c r="VTC40" s="617"/>
      <c r="VTD40" s="617"/>
      <c r="VTE40" s="617"/>
      <c r="VTF40" s="617"/>
      <c r="VTG40" s="617"/>
      <c r="VTH40" s="617"/>
      <c r="VTI40" s="617"/>
      <c r="VTJ40" s="617"/>
      <c r="VTK40" s="617"/>
      <c r="VTL40" s="617"/>
      <c r="VTM40" s="617"/>
      <c r="VTN40" s="617"/>
      <c r="VTO40" s="617"/>
      <c r="VTP40" s="617"/>
      <c r="VTQ40" s="617"/>
      <c r="VTR40" s="617"/>
      <c r="VTS40" s="617"/>
      <c r="VTT40" s="617"/>
      <c r="VTU40" s="617"/>
      <c r="VTV40" s="617"/>
      <c r="VTW40" s="617"/>
      <c r="VTX40" s="617"/>
      <c r="VTY40" s="617"/>
      <c r="VTZ40" s="617"/>
      <c r="VUA40" s="617"/>
      <c r="VUB40" s="617"/>
      <c r="VUC40" s="617"/>
      <c r="VUD40" s="617"/>
      <c r="VUE40" s="617"/>
      <c r="VUF40" s="617"/>
      <c r="VUG40" s="617"/>
      <c r="VUH40" s="617"/>
      <c r="VUI40" s="617"/>
      <c r="VUJ40" s="617"/>
      <c r="VUK40" s="617"/>
      <c r="VUL40" s="617"/>
      <c r="VUM40" s="617"/>
      <c r="VUN40" s="617"/>
      <c r="VUO40" s="617"/>
      <c r="VUP40" s="617"/>
      <c r="VUQ40" s="617"/>
      <c r="VUR40" s="617"/>
      <c r="VUS40" s="617"/>
      <c r="VUT40" s="617"/>
      <c r="VUU40" s="617"/>
      <c r="VUV40" s="617"/>
      <c r="VUW40" s="617"/>
      <c r="VUX40" s="617"/>
      <c r="VUY40" s="617"/>
      <c r="VUZ40" s="617"/>
      <c r="VVA40" s="617"/>
      <c r="VVB40" s="617"/>
      <c r="VVC40" s="617"/>
      <c r="VVD40" s="617"/>
      <c r="VVE40" s="617"/>
      <c r="VVF40" s="617"/>
      <c r="VVG40" s="617"/>
      <c r="VVH40" s="617"/>
      <c r="VVI40" s="617"/>
      <c r="VVJ40" s="617"/>
      <c r="VVK40" s="617"/>
      <c r="VVL40" s="617"/>
      <c r="VVM40" s="617"/>
      <c r="VVN40" s="617"/>
      <c r="VVO40" s="617"/>
      <c r="VVP40" s="617"/>
      <c r="VVQ40" s="617"/>
      <c r="VVR40" s="617"/>
      <c r="VVS40" s="617"/>
      <c r="VVT40" s="617"/>
      <c r="VVU40" s="617"/>
      <c r="VVV40" s="617"/>
      <c r="VVW40" s="617"/>
      <c r="VVX40" s="617"/>
      <c r="VVY40" s="617"/>
      <c r="VVZ40" s="617"/>
      <c r="VWA40" s="617"/>
      <c r="VWB40" s="617"/>
      <c r="VWC40" s="617"/>
      <c r="VWD40" s="617"/>
      <c r="VWE40" s="617"/>
      <c r="VWF40" s="617"/>
      <c r="VWG40" s="617"/>
      <c r="VWH40" s="617"/>
      <c r="VWI40" s="617"/>
      <c r="VWJ40" s="617"/>
      <c r="VWK40" s="617"/>
      <c r="VWL40" s="617"/>
      <c r="VWM40" s="617"/>
      <c r="VWN40" s="617"/>
      <c r="VWO40" s="617"/>
      <c r="VWP40" s="617"/>
      <c r="VWQ40" s="617"/>
      <c r="VWR40" s="617"/>
      <c r="VWS40" s="617"/>
      <c r="VWT40" s="617"/>
      <c r="VWU40" s="617"/>
      <c r="VWV40" s="617"/>
      <c r="VWW40" s="617"/>
      <c r="VWX40" s="617"/>
      <c r="VWY40" s="617"/>
      <c r="VWZ40" s="617"/>
      <c r="VXA40" s="617"/>
      <c r="VXB40" s="617"/>
      <c r="VXC40" s="617"/>
      <c r="VXD40" s="617"/>
      <c r="VXE40" s="617"/>
      <c r="VXF40" s="617"/>
      <c r="VXG40" s="617"/>
      <c r="VXH40" s="617"/>
      <c r="VXI40" s="617"/>
      <c r="VXJ40" s="617"/>
      <c r="VXK40" s="617"/>
      <c r="VXL40" s="617"/>
      <c r="VXM40" s="617"/>
      <c r="VXN40" s="617"/>
      <c r="VXO40" s="617"/>
      <c r="VXP40" s="617"/>
      <c r="VXQ40" s="617"/>
      <c r="VXR40" s="617"/>
      <c r="VXS40" s="617"/>
      <c r="VXT40" s="617"/>
      <c r="VXU40" s="617"/>
      <c r="VXV40" s="617"/>
      <c r="VXW40" s="617"/>
      <c r="VXX40" s="617"/>
      <c r="VXY40" s="617"/>
      <c r="VXZ40" s="617"/>
      <c r="VYA40" s="617"/>
      <c r="VYB40" s="617"/>
      <c r="VYC40" s="617"/>
      <c r="VYD40" s="617"/>
      <c r="VYE40" s="617"/>
      <c r="VYF40" s="617"/>
      <c r="VYG40" s="617"/>
      <c r="VYH40" s="617"/>
      <c r="VYI40" s="617"/>
      <c r="VYJ40" s="617"/>
      <c r="VYK40" s="617"/>
      <c r="VYL40" s="617"/>
      <c r="VYM40" s="617"/>
      <c r="VYN40" s="617"/>
      <c r="VYO40" s="617"/>
      <c r="VYP40" s="617"/>
      <c r="VYQ40" s="617"/>
      <c r="VYR40" s="617"/>
      <c r="VYS40" s="617"/>
      <c r="VYT40" s="617"/>
      <c r="VYU40" s="617"/>
      <c r="VYV40" s="617"/>
      <c r="VYW40" s="617"/>
      <c r="VYX40" s="617"/>
      <c r="VYY40" s="617"/>
      <c r="VYZ40" s="617"/>
      <c r="VZA40" s="617"/>
      <c r="VZB40" s="617"/>
      <c r="VZC40" s="617"/>
      <c r="VZD40" s="617"/>
      <c r="VZE40" s="617"/>
      <c r="VZF40" s="617"/>
      <c r="VZG40" s="617"/>
      <c r="VZH40" s="617"/>
      <c r="VZI40" s="617"/>
      <c r="VZJ40" s="617"/>
      <c r="VZK40" s="617"/>
      <c r="VZL40" s="617"/>
      <c r="VZM40" s="617"/>
      <c r="VZN40" s="617"/>
      <c r="VZO40" s="617"/>
      <c r="VZP40" s="617"/>
      <c r="VZQ40" s="617"/>
      <c r="VZR40" s="617"/>
      <c r="VZS40" s="617"/>
      <c r="VZT40" s="617"/>
      <c r="VZU40" s="617"/>
      <c r="VZV40" s="617"/>
      <c r="VZW40" s="617"/>
      <c r="VZX40" s="617"/>
      <c r="VZY40" s="617"/>
      <c r="VZZ40" s="617"/>
      <c r="WAA40" s="617"/>
      <c r="WAB40" s="617"/>
      <c r="WAC40" s="617"/>
      <c r="WAD40" s="617"/>
      <c r="WAE40" s="617"/>
      <c r="WAF40" s="617"/>
      <c r="WAG40" s="617"/>
      <c r="WAH40" s="617"/>
      <c r="WAI40" s="617"/>
      <c r="WAJ40" s="617"/>
      <c r="WAK40" s="617"/>
      <c r="WAL40" s="617"/>
      <c r="WAM40" s="617"/>
      <c r="WAN40" s="617"/>
      <c r="WAO40" s="617"/>
      <c r="WAP40" s="617"/>
      <c r="WAQ40" s="617"/>
      <c r="WAR40" s="617"/>
      <c r="WAS40" s="617"/>
      <c r="WAT40" s="617"/>
      <c r="WAU40" s="617"/>
      <c r="WAV40" s="617"/>
      <c r="WAW40" s="617"/>
      <c r="WAX40" s="617"/>
      <c r="WAY40" s="617"/>
      <c r="WAZ40" s="617"/>
      <c r="WBA40" s="617"/>
      <c r="WBB40" s="617"/>
      <c r="WBC40" s="617"/>
      <c r="WBD40" s="617"/>
      <c r="WBE40" s="617"/>
      <c r="WBF40" s="617"/>
      <c r="WBG40" s="617"/>
      <c r="WBH40" s="617"/>
      <c r="WBI40" s="617"/>
      <c r="WBJ40" s="617"/>
      <c r="WBK40" s="617"/>
      <c r="WBL40" s="617"/>
      <c r="WBM40" s="617"/>
      <c r="WBN40" s="617"/>
      <c r="WBO40" s="617"/>
      <c r="WBP40" s="617"/>
      <c r="WBQ40" s="617"/>
      <c r="WBR40" s="617"/>
      <c r="WBS40" s="617"/>
      <c r="WBT40" s="617"/>
      <c r="WBU40" s="617"/>
      <c r="WBV40" s="617"/>
      <c r="WBW40" s="617"/>
      <c r="WBX40" s="617"/>
      <c r="WBY40" s="617"/>
      <c r="WBZ40" s="617"/>
      <c r="WCA40" s="617"/>
      <c r="WCB40" s="617"/>
      <c r="WCC40" s="617"/>
      <c r="WCD40" s="617"/>
      <c r="WCE40" s="617"/>
      <c r="WCF40" s="617"/>
      <c r="WCG40" s="617"/>
      <c r="WCH40" s="617"/>
      <c r="WCI40" s="617"/>
      <c r="WCJ40" s="617"/>
      <c r="WCK40" s="617"/>
      <c r="WCL40" s="617"/>
      <c r="WCM40" s="617"/>
      <c r="WCN40" s="617"/>
      <c r="WCO40" s="617"/>
      <c r="WCP40" s="617"/>
      <c r="WCQ40" s="617"/>
      <c r="WCR40" s="617"/>
      <c r="WCS40" s="617"/>
      <c r="WCT40" s="617"/>
      <c r="WCU40" s="617"/>
      <c r="WCV40" s="617"/>
      <c r="WCW40" s="617"/>
      <c r="WCX40" s="617"/>
      <c r="WCY40" s="617"/>
      <c r="WCZ40" s="617"/>
      <c r="WDA40" s="617"/>
      <c r="WDB40" s="617"/>
      <c r="WDC40" s="617"/>
      <c r="WDD40" s="617"/>
      <c r="WDE40" s="617"/>
      <c r="WDF40" s="617"/>
      <c r="WDG40" s="617"/>
      <c r="WDH40" s="617"/>
      <c r="WDI40" s="617"/>
      <c r="WDJ40" s="617"/>
      <c r="WDK40" s="617"/>
      <c r="WDL40" s="617"/>
      <c r="WDM40" s="617"/>
      <c r="WDN40" s="617"/>
      <c r="WDO40" s="617"/>
      <c r="WDP40" s="617"/>
      <c r="WDQ40" s="617"/>
      <c r="WDR40" s="617"/>
      <c r="WDS40" s="617"/>
      <c r="WDT40" s="617"/>
      <c r="WDU40" s="617"/>
      <c r="WDV40" s="617"/>
      <c r="WDW40" s="617"/>
      <c r="WDX40" s="617"/>
      <c r="WDY40" s="617"/>
      <c r="WDZ40" s="617"/>
      <c r="WEA40" s="617"/>
      <c r="WEB40" s="617"/>
      <c r="WEC40" s="617"/>
      <c r="WED40" s="617"/>
      <c r="WEE40" s="617"/>
      <c r="WEF40" s="617"/>
      <c r="WEG40" s="617"/>
      <c r="WEH40" s="617"/>
      <c r="WEI40" s="617"/>
      <c r="WEJ40" s="617"/>
      <c r="WEK40" s="617"/>
      <c r="WEL40" s="617"/>
      <c r="WEM40" s="617"/>
      <c r="WEN40" s="617"/>
      <c r="WEO40" s="617"/>
      <c r="WEP40" s="617"/>
      <c r="WEQ40" s="617"/>
      <c r="WER40" s="617"/>
      <c r="WES40" s="617"/>
      <c r="WET40" s="617"/>
      <c r="WEU40" s="617"/>
      <c r="WEV40" s="617"/>
      <c r="WEW40" s="617"/>
      <c r="WEX40" s="617"/>
      <c r="WEY40" s="617"/>
      <c r="WEZ40" s="617"/>
      <c r="WFA40" s="617"/>
      <c r="WFB40" s="617"/>
      <c r="WFC40" s="617"/>
      <c r="WFD40" s="617"/>
      <c r="WFE40" s="617"/>
      <c r="WFF40" s="617"/>
      <c r="WFG40" s="617"/>
      <c r="WFH40" s="617"/>
      <c r="WFI40" s="617"/>
      <c r="WFJ40" s="617"/>
      <c r="WFK40" s="617"/>
      <c r="WFL40" s="617"/>
      <c r="WFM40" s="617"/>
      <c r="WFN40" s="617"/>
      <c r="WFO40" s="617"/>
      <c r="WFP40" s="617"/>
      <c r="WFQ40" s="617"/>
      <c r="WFR40" s="617"/>
      <c r="WFS40" s="617"/>
      <c r="WFT40" s="617"/>
      <c r="WFU40" s="617"/>
      <c r="WFV40" s="617"/>
      <c r="WFW40" s="617"/>
      <c r="WFX40" s="617"/>
      <c r="WFY40" s="617"/>
      <c r="WFZ40" s="617"/>
      <c r="WGA40" s="617"/>
      <c r="WGB40" s="617"/>
      <c r="WGC40" s="617"/>
      <c r="WGD40" s="617"/>
      <c r="WGE40" s="617"/>
      <c r="WGF40" s="617"/>
      <c r="WGG40" s="617"/>
      <c r="WGH40" s="617"/>
      <c r="WGI40" s="617"/>
      <c r="WGJ40" s="617"/>
      <c r="WGK40" s="617"/>
      <c r="WGL40" s="617"/>
      <c r="WGM40" s="617"/>
      <c r="WGN40" s="617"/>
      <c r="WGO40" s="617"/>
      <c r="WGP40" s="617"/>
      <c r="WGQ40" s="617"/>
      <c r="WGR40" s="617"/>
      <c r="WGS40" s="617"/>
      <c r="WGT40" s="617"/>
      <c r="WGU40" s="617"/>
      <c r="WGV40" s="617"/>
      <c r="WGW40" s="617"/>
      <c r="WGX40" s="617"/>
      <c r="WGY40" s="617"/>
      <c r="WGZ40" s="617"/>
      <c r="WHA40" s="617"/>
      <c r="WHB40" s="617"/>
      <c r="WHC40" s="617"/>
      <c r="WHD40" s="617"/>
      <c r="WHE40" s="617"/>
      <c r="WHF40" s="617"/>
      <c r="WHG40" s="617"/>
      <c r="WHH40" s="617"/>
      <c r="WHI40" s="617"/>
      <c r="WHJ40" s="617"/>
      <c r="WHK40" s="617"/>
      <c r="WHL40" s="617"/>
      <c r="WHM40" s="617"/>
      <c r="WHN40" s="617"/>
      <c r="WHO40" s="617"/>
      <c r="WHP40" s="617"/>
      <c r="WHQ40" s="617"/>
      <c r="WHR40" s="617"/>
      <c r="WHS40" s="617"/>
      <c r="WHT40" s="617"/>
      <c r="WHU40" s="617"/>
      <c r="WHV40" s="617"/>
      <c r="WHW40" s="617"/>
      <c r="WHX40" s="617"/>
      <c r="WHY40" s="617"/>
      <c r="WHZ40" s="617"/>
      <c r="WIA40" s="617"/>
      <c r="WIB40" s="617"/>
      <c r="WIC40" s="617"/>
      <c r="WID40" s="617"/>
      <c r="WIE40" s="617"/>
      <c r="WIF40" s="617"/>
      <c r="WIG40" s="617"/>
      <c r="WIH40" s="617"/>
      <c r="WII40" s="617"/>
      <c r="WIJ40" s="617"/>
      <c r="WIK40" s="617"/>
      <c r="WIL40" s="617"/>
      <c r="WIM40" s="617"/>
      <c r="WIN40" s="617"/>
      <c r="WIO40" s="617"/>
      <c r="WIP40" s="617"/>
      <c r="WIQ40" s="617"/>
      <c r="WIR40" s="617"/>
      <c r="WIS40" s="617"/>
      <c r="WIT40" s="617"/>
      <c r="WIU40" s="617"/>
      <c r="WIV40" s="617"/>
      <c r="WIW40" s="617"/>
      <c r="WIX40" s="617"/>
      <c r="WIY40" s="617"/>
      <c r="WIZ40" s="617"/>
      <c r="WJA40" s="617"/>
      <c r="WJB40" s="617"/>
      <c r="WJC40" s="617"/>
      <c r="WJD40" s="617"/>
      <c r="WJE40" s="617"/>
      <c r="WJF40" s="617"/>
      <c r="WJG40" s="617"/>
      <c r="WJH40" s="617"/>
      <c r="WJI40" s="617"/>
      <c r="WJJ40" s="617"/>
      <c r="WJK40" s="617"/>
      <c r="WJL40" s="617"/>
      <c r="WJM40" s="617"/>
      <c r="WJN40" s="617"/>
      <c r="WJO40" s="617"/>
      <c r="WJP40" s="617"/>
      <c r="WJQ40" s="617"/>
      <c r="WJR40" s="617"/>
      <c r="WJS40" s="617"/>
      <c r="WJT40" s="617"/>
      <c r="WJU40" s="617"/>
      <c r="WJV40" s="617"/>
      <c r="WJW40" s="617"/>
      <c r="WJX40" s="617"/>
      <c r="WJY40" s="617"/>
      <c r="WJZ40" s="617"/>
      <c r="WKA40" s="617"/>
      <c r="WKB40" s="617"/>
      <c r="WKC40" s="617"/>
      <c r="WKD40" s="617"/>
      <c r="WKE40" s="617"/>
      <c r="WKF40" s="617"/>
      <c r="WKG40" s="617"/>
      <c r="WKH40" s="617"/>
      <c r="WKI40" s="617"/>
      <c r="WKJ40" s="617"/>
      <c r="WKK40" s="617"/>
      <c r="WKL40" s="617"/>
      <c r="WKM40" s="617"/>
      <c r="WKN40" s="617"/>
      <c r="WKO40" s="617"/>
      <c r="WKP40" s="617"/>
      <c r="WKQ40" s="617"/>
      <c r="WKR40" s="617"/>
      <c r="WKS40" s="617"/>
      <c r="WKT40" s="617"/>
      <c r="WKU40" s="617"/>
      <c r="WKV40" s="617"/>
      <c r="WKW40" s="617"/>
      <c r="WKX40" s="617"/>
      <c r="WKY40" s="617"/>
      <c r="WKZ40" s="617"/>
      <c r="WLA40" s="617"/>
      <c r="WLB40" s="617"/>
      <c r="WLC40" s="617"/>
      <c r="WLD40" s="617"/>
      <c r="WLE40" s="617"/>
      <c r="WLF40" s="617"/>
      <c r="WLG40" s="617"/>
      <c r="WLH40" s="617"/>
      <c r="WLI40" s="617"/>
      <c r="WLJ40" s="617"/>
      <c r="WLK40" s="617"/>
      <c r="WLL40" s="617"/>
      <c r="WLM40" s="617"/>
      <c r="WLN40" s="617"/>
      <c r="WLO40" s="617"/>
      <c r="WLP40" s="617"/>
      <c r="WLQ40" s="617"/>
      <c r="WLR40" s="617"/>
      <c r="WLS40" s="617"/>
      <c r="WLT40" s="617"/>
      <c r="WLU40" s="617"/>
      <c r="WLV40" s="617"/>
      <c r="WLW40" s="617"/>
      <c r="WLX40" s="617"/>
      <c r="WLY40" s="617"/>
      <c r="WLZ40" s="617"/>
      <c r="WMA40" s="617"/>
      <c r="WMB40" s="617"/>
      <c r="WMC40" s="617"/>
      <c r="WMD40" s="617"/>
      <c r="WME40" s="617"/>
      <c r="WMF40" s="617"/>
      <c r="WMG40" s="617"/>
      <c r="WMH40" s="617"/>
      <c r="WMI40" s="617"/>
      <c r="WMJ40" s="617"/>
      <c r="WMK40" s="617"/>
      <c r="WML40" s="617"/>
      <c r="WMM40" s="617"/>
      <c r="WMN40" s="617"/>
      <c r="WMO40" s="617"/>
      <c r="WMP40" s="617"/>
      <c r="WMQ40" s="617"/>
      <c r="WMR40" s="617"/>
      <c r="WMS40" s="617"/>
      <c r="WMT40" s="617"/>
      <c r="WMU40" s="617"/>
      <c r="WMV40" s="617"/>
      <c r="WMW40" s="617"/>
      <c r="WMX40" s="617"/>
      <c r="WMY40" s="617"/>
      <c r="WMZ40" s="617"/>
      <c r="WNA40" s="617"/>
      <c r="WNB40" s="617"/>
      <c r="WNC40" s="617"/>
      <c r="WND40" s="617"/>
      <c r="WNE40" s="617"/>
      <c r="WNF40" s="617"/>
      <c r="WNG40" s="617"/>
      <c r="WNH40" s="617"/>
      <c r="WNI40" s="617"/>
      <c r="WNJ40" s="617"/>
      <c r="WNK40" s="617"/>
      <c r="WNL40" s="617"/>
      <c r="WNM40" s="617"/>
      <c r="WNN40" s="617"/>
      <c r="WNO40" s="617"/>
      <c r="WNP40" s="617"/>
      <c r="WNQ40" s="617"/>
      <c r="WNR40" s="617"/>
      <c r="WNS40" s="617"/>
      <c r="WNT40" s="617"/>
      <c r="WNU40" s="617"/>
      <c r="WNV40" s="617"/>
      <c r="WNW40" s="617"/>
      <c r="WNX40" s="617"/>
      <c r="WNY40" s="617"/>
      <c r="WNZ40" s="617"/>
      <c r="WOA40" s="617"/>
      <c r="WOB40" s="617"/>
      <c r="WOC40" s="617"/>
      <c r="WOD40" s="617"/>
      <c r="WOE40" s="617"/>
      <c r="WOF40" s="617"/>
      <c r="WOG40" s="617"/>
      <c r="WOH40" s="617"/>
      <c r="WOI40" s="617"/>
      <c r="WOJ40" s="617"/>
      <c r="WOK40" s="617"/>
      <c r="WOL40" s="617"/>
      <c r="WOM40" s="617"/>
      <c r="WON40" s="617"/>
      <c r="WOO40" s="617"/>
      <c r="WOP40" s="617"/>
      <c r="WOQ40" s="617"/>
      <c r="WOR40" s="617"/>
      <c r="WOS40" s="617"/>
      <c r="WOT40" s="617"/>
      <c r="WOU40" s="617"/>
      <c r="WOV40" s="617"/>
      <c r="WOW40" s="617"/>
      <c r="WOX40" s="617"/>
      <c r="WOY40" s="617"/>
      <c r="WOZ40" s="617"/>
      <c r="WPA40" s="617"/>
      <c r="WPB40" s="617"/>
      <c r="WPC40" s="617"/>
      <c r="WPD40" s="617"/>
      <c r="WPE40" s="617"/>
      <c r="WPF40" s="617"/>
      <c r="WPG40" s="617"/>
      <c r="WPH40" s="617"/>
      <c r="WPI40" s="617"/>
      <c r="WPJ40" s="617"/>
      <c r="WPK40" s="617"/>
      <c r="WPL40" s="617"/>
      <c r="WPM40" s="617"/>
      <c r="WPN40" s="617"/>
      <c r="WPO40" s="617"/>
      <c r="WPP40" s="617"/>
      <c r="WPQ40" s="617"/>
      <c r="WPR40" s="617"/>
      <c r="WPS40" s="617"/>
      <c r="WPT40" s="617"/>
      <c r="WPU40" s="617"/>
      <c r="WPV40" s="617"/>
      <c r="WPW40" s="617"/>
      <c r="WPX40" s="617"/>
      <c r="WPY40" s="617"/>
      <c r="WPZ40" s="617"/>
      <c r="WQA40" s="617"/>
      <c r="WQB40" s="617"/>
      <c r="WQC40" s="617"/>
      <c r="WQD40" s="617"/>
      <c r="WQE40" s="617"/>
      <c r="WQF40" s="617"/>
      <c r="WQG40" s="617"/>
      <c r="WQH40" s="617"/>
      <c r="WQI40" s="617"/>
      <c r="WQJ40" s="617"/>
      <c r="WQK40" s="617"/>
      <c r="WQL40" s="617"/>
      <c r="WQM40" s="617"/>
      <c r="WQN40" s="617"/>
      <c r="WQO40" s="617"/>
      <c r="WQP40" s="617"/>
      <c r="WQQ40" s="617"/>
      <c r="WQR40" s="617"/>
      <c r="WQS40" s="617"/>
      <c r="WQT40" s="617"/>
      <c r="WQU40" s="617"/>
      <c r="WQV40" s="617"/>
      <c r="WQW40" s="617"/>
      <c r="WQX40" s="617"/>
      <c r="WQY40" s="617"/>
      <c r="WQZ40" s="617"/>
      <c r="WRA40" s="617"/>
      <c r="WRB40" s="617"/>
      <c r="WRC40" s="617"/>
      <c r="WRD40" s="617"/>
      <c r="WRE40" s="617"/>
      <c r="WRF40" s="617"/>
      <c r="WRG40" s="617"/>
      <c r="WRH40" s="617"/>
      <c r="WRI40" s="617"/>
      <c r="WRJ40" s="617"/>
      <c r="WRK40" s="617"/>
      <c r="WRL40" s="617"/>
      <c r="WRM40" s="617"/>
      <c r="WRN40" s="617"/>
      <c r="WRO40" s="617"/>
      <c r="WRP40" s="617"/>
      <c r="WRQ40" s="617"/>
      <c r="WRR40" s="617"/>
      <c r="WRS40" s="617"/>
      <c r="WRT40" s="617"/>
      <c r="WRU40" s="617"/>
      <c r="WRV40" s="617"/>
      <c r="WRW40" s="617"/>
      <c r="WRX40" s="617"/>
      <c r="WRY40" s="617"/>
      <c r="WRZ40" s="617"/>
      <c r="WSA40" s="617"/>
      <c r="WSB40" s="617"/>
      <c r="WSC40" s="617"/>
      <c r="WSD40" s="617"/>
      <c r="WSE40" s="617"/>
      <c r="WSF40" s="617"/>
      <c r="WSG40" s="617"/>
      <c r="WSH40" s="617"/>
      <c r="WSI40" s="617"/>
      <c r="WSJ40" s="617"/>
      <c r="WSK40" s="617"/>
      <c r="WSL40" s="617"/>
      <c r="WSM40" s="617"/>
      <c r="WSN40" s="617"/>
      <c r="WSO40" s="617"/>
      <c r="WSP40" s="617"/>
      <c r="WSQ40" s="617"/>
      <c r="WSR40" s="617"/>
      <c r="WSS40" s="617"/>
      <c r="WST40" s="617"/>
      <c r="WSU40" s="617"/>
      <c r="WSV40" s="617"/>
      <c r="WSW40" s="617"/>
      <c r="WSX40" s="617"/>
      <c r="WSY40" s="617"/>
      <c r="WSZ40" s="617"/>
      <c r="WTA40" s="617"/>
      <c r="WTB40" s="617"/>
      <c r="WTC40" s="617"/>
      <c r="WTD40" s="617"/>
      <c r="WTE40" s="617"/>
      <c r="WTF40" s="617"/>
      <c r="WTG40" s="617"/>
      <c r="WTH40" s="617"/>
      <c r="WTI40" s="617"/>
      <c r="WTJ40" s="617"/>
      <c r="WTK40" s="617"/>
      <c r="WTL40" s="617"/>
      <c r="WTM40" s="617"/>
      <c r="WTN40" s="617"/>
      <c r="WTO40" s="617"/>
      <c r="WTP40" s="617"/>
      <c r="WTQ40" s="617"/>
      <c r="WTR40" s="617"/>
      <c r="WTS40" s="617"/>
      <c r="WTT40" s="617"/>
      <c r="WTU40" s="617"/>
      <c r="WTV40" s="617"/>
      <c r="WTW40" s="617"/>
      <c r="WTX40" s="617"/>
      <c r="WTY40" s="617"/>
      <c r="WTZ40" s="617"/>
      <c r="WUA40" s="617"/>
      <c r="WUB40" s="617"/>
      <c r="WUC40" s="617"/>
      <c r="WUD40" s="617"/>
      <c r="WUE40" s="617"/>
      <c r="WUF40" s="617"/>
      <c r="WUG40" s="617"/>
      <c r="WUH40" s="617"/>
      <c r="WUI40" s="617"/>
      <c r="WUJ40" s="617"/>
      <c r="WUK40" s="617"/>
      <c r="WUL40" s="617"/>
      <c r="WUM40" s="617"/>
      <c r="WUN40" s="617"/>
      <c r="WUO40" s="617"/>
      <c r="WUP40" s="617"/>
      <c r="WUQ40" s="617"/>
      <c r="WUR40" s="617"/>
      <c r="WUS40" s="617"/>
      <c r="WUT40" s="617"/>
      <c r="WUU40" s="617"/>
      <c r="WUV40" s="617"/>
      <c r="WUW40" s="617"/>
      <c r="WUX40" s="617"/>
      <c r="WUY40" s="617"/>
      <c r="WUZ40" s="617"/>
      <c r="WVA40" s="617"/>
      <c r="WVB40" s="617"/>
      <c r="WVC40" s="617"/>
      <c r="WVD40" s="617"/>
      <c r="WVE40" s="617"/>
      <c r="WVF40" s="617"/>
      <c r="WVG40" s="617"/>
      <c r="WVH40" s="617"/>
      <c r="WVI40" s="617"/>
      <c r="WVJ40" s="617"/>
      <c r="WVK40" s="617"/>
      <c r="WVL40" s="617"/>
      <c r="WVM40" s="617"/>
      <c r="WVN40" s="617"/>
      <c r="WVO40" s="617"/>
      <c r="WVP40" s="617"/>
      <c r="WVQ40" s="617"/>
      <c r="WVR40" s="617"/>
      <c r="WVS40" s="617"/>
      <c r="WVT40" s="617"/>
      <c r="WVU40" s="617"/>
      <c r="WVV40" s="617"/>
      <c r="WVW40" s="617"/>
      <c r="WVX40" s="617"/>
      <c r="WVY40" s="617"/>
      <c r="WVZ40" s="617"/>
      <c r="WWA40" s="617"/>
      <c r="WWB40" s="617"/>
      <c r="WWC40" s="617"/>
      <c r="WWD40" s="617"/>
      <c r="WWE40" s="617"/>
      <c r="WWF40" s="617"/>
      <c r="WWG40" s="617"/>
      <c r="WWH40" s="617"/>
      <c r="WWI40" s="617"/>
      <c r="WWJ40" s="617"/>
      <c r="WWK40" s="617"/>
      <c r="WWL40" s="617"/>
      <c r="WWM40" s="617"/>
      <c r="WWN40" s="617"/>
      <c r="WWO40" s="617"/>
      <c r="WWP40" s="617"/>
      <c r="WWQ40" s="617"/>
      <c r="WWR40" s="617"/>
      <c r="WWS40" s="617"/>
      <c r="WWT40" s="617"/>
      <c r="WWU40" s="617"/>
      <c r="WWV40" s="617"/>
      <c r="WWW40" s="617"/>
      <c r="WWX40" s="617"/>
      <c r="WWY40" s="617"/>
      <c r="WWZ40" s="617"/>
      <c r="WXA40" s="617"/>
      <c r="WXB40" s="617"/>
      <c r="WXC40" s="617"/>
      <c r="WXD40" s="617"/>
      <c r="WXE40" s="617"/>
      <c r="WXF40" s="617"/>
      <c r="WXG40" s="617"/>
      <c r="WXH40" s="617"/>
      <c r="WXI40" s="617"/>
      <c r="WXJ40" s="617"/>
      <c r="WXK40" s="617"/>
      <c r="WXL40" s="617"/>
      <c r="WXM40" s="617"/>
      <c r="WXN40" s="617"/>
      <c r="WXO40" s="617"/>
      <c r="WXP40" s="617"/>
      <c r="WXQ40" s="617"/>
      <c r="WXR40" s="617"/>
      <c r="WXS40" s="617"/>
      <c r="WXT40" s="617"/>
      <c r="WXU40" s="617"/>
      <c r="WXV40" s="617"/>
      <c r="WXW40" s="617"/>
      <c r="WXX40" s="617"/>
      <c r="WXY40" s="617"/>
      <c r="WXZ40" s="617"/>
      <c r="WYA40" s="617"/>
      <c r="WYB40" s="617"/>
      <c r="WYC40" s="617"/>
      <c r="WYD40" s="617"/>
      <c r="WYE40" s="617"/>
      <c r="WYF40" s="617"/>
      <c r="WYG40" s="617"/>
      <c r="WYH40" s="617"/>
      <c r="WYI40" s="617"/>
      <c r="WYJ40" s="617"/>
      <c r="WYK40" s="617"/>
      <c r="WYL40" s="617"/>
      <c r="WYM40" s="617"/>
      <c r="WYN40" s="617"/>
      <c r="WYO40" s="617"/>
      <c r="WYP40" s="617"/>
      <c r="WYQ40" s="617"/>
      <c r="WYR40" s="617"/>
      <c r="WYS40" s="617"/>
      <c r="WYT40" s="617"/>
      <c r="WYU40" s="617"/>
      <c r="WYV40" s="617"/>
      <c r="WYW40" s="617"/>
      <c r="WYX40" s="617"/>
      <c r="WYY40" s="617"/>
      <c r="WYZ40" s="617"/>
      <c r="WZA40" s="617"/>
      <c r="WZB40" s="617"/>
      <c r="WZC40" s="617"/>
      <c r="WZD40" s="617"/>
      <c r="WZE40" s="617"/>
      <c r="WZF40" s="617"/>
      <c r="WZG40" s="617"/>
      <c r="WZH40" s="617"/>
      <c r="WZI40" s="617"/>
      <c r="WZJ40" s="617"/>
      <c r="WZK40" s="617"/>
      <c r="WZL40" s="617"/>
      <c r="WZM40" s="617"/>
      <c r="WZN40" s="617"/>
      <c r="WZO40" s="617"/>
      <c r="WZP40" s="617"/>
      <c r="WZQ40" s="617"/>
      <c r="WZR40" s="617"/>
      <c r="WZS40" s="617"/>
      <c r="WZT40" s="617"/>
      <c r="WZU40" s="617"/>
      <c r="WZV40" s="617"/>
      <c r="WZW40" s="617"/>
      <c r="WZX40" s="617"/>
      <c r="WZY40" s="617"/>
      <c r="WZZ40" s="617"/>
      <c r="XAA40" s="617"/>
      <c r="XAB40" s="617"/>
      <c r="XAC40" s="617"/>
      <c r="XAD40" s="617"/>
      <c r="XAE40" s="617"/>
      <c r="XAF40" s="617"/>
      <c r="XAG40" s="617"/>
      <c r="XAH40" s="617"/>
      <c r="XAI40" s="617"/>
      <c r="XAJ40" s="617"/>
      <c r="XAK40" s="617"/>
      <c r="XAL40" s="617"/>
      <c r="XAM40" s="617"/>
      <c r="XAN40" s="617"/>
      <c r="XAO40" s="617"/>
      <c r="XAP40" s="617"/>
      <c r="XAQ40" s="617"/>
      <c r="XAR40" s="617"/>
      <c r="XAS40" s="617"/>
      <c r="XAT40" s="617"/>
      <c r="XAU40" s="617"/>
      <c r="XAV40" s="617"/>
      <c r="XAW40" s="617"/>
      <c r="XAX40" s="617"/>
      <c r="XAY40" s="617"/>
      <c r="XAZ40" s="617"/>
      <c r="XBA40" s="617"/>
      <c r="XBB40" s="617"/>
      <c r="XBC40" s="617"/>
      <c r="XBD40" s="617"/>
      <c r="XBE40" s="617"/>
      <c r="XBF40" s="617"/>
      <c r="XBG40" s="617"/>
      <c r="XBH40" s="617"/>
      <c r="XBI40" s="617"/>
      <c r="XBJ40" s="617"/>
      <c r="XBK40" s="617"/>
      <c r="XBL40" s="617"/>
      <c r="XBM40" s="617"/>
      <c r="XBN40" s="617"/>
      <c r="XBO40" s="617"/>
      <c r="XBP40" s="617"/>
      <c r="XBQ40" s="617"/>
      <c r="XBR40" s="617"/>
      <c r="XBS40" s="617"/>
      <c r="XBT40" s="617"/>
      <c r="XBU40" s="617"/>
      <c r="XBV40" s="617"/>
      <c r="XBW40" s="617"/>
      <c r="XBX40" s="617"/>
      <c r="XBY40" s="617"/>
      <c r="XBZ40" s="617"/>
      <c r="XCA40" s="617"/>
      <c r="XCB40" s="617"/>
      <c r="XCC40" s="617"/>
      <c r="XCD40" s="617"/>
      <c r="XCE40" s="617"/>
      <c r="XCF40" s="617"/>
      <c r="XCG40" s="617"/>
      <c r="XCH40" s="617"/>
      <c r="XCI40" s="617"/>
      <c r="XCJ40" s="617"/>
      <c r="XCK40" s="617"/>
      <c r="XCL40" s="617"/>
      <c r="XCM40" s="617"/>
      <c r="XCN40" s="617"/>
      <c r="XCO40" s="617"/>
      <c r="XCP40" s="617"/>
      <c r="XCQ40" s="617"/>
      <c r="XCR40" s="617"/>
      <c r="XCS40" s="617"/>
      <c r="XCT40" s="617"/>
      <c r="XCU40" s="617"/>
      <c r="XCV40" s="617"/>
      <c r="XCW40" s="617"/>
      <c r="XCX40" s="617"/>
      <c r="XCY40" s="617"/>
      <c r="XCZ40" s="617"/>
      <c r="XDA40" s="617"/>
      <c r="XDB40" s="617"/>
      <c r="XDC40" s="617"/>
      <c r="XDD40" s="617"/>
      <c r="XDE40" s="617"/>
      <c r="XDF40" s="617"/>
      <c r="XDG40" s="617"/>
      <c r="XDH40" s="617"/>
      <c r="XDI40" s="617"/>
      <c r="XDJ40" s="617"/>
      <c r="XDK40" s="617"/>
      <c r="XDL40" s="617"/>
      <c r="XDM40" s="617"/>
      <c r="XDN40" s="617"/>
      <c r="XDO40" s="617"/>
      <c r="XDP40" s="617"/>
      <c r="XDQ40" s="617"/>
      <c r="XDR40" s="617"/>
      <c r="XDS40" s="617"/>
      <c r="XDT40" s="617"/>
      <c r="XDU40" s="617"/>
      <c r="XDV40" s="617"/>
      <c r="XDW40" s="617"/>
      <c r="XDX40" s="617"/>
      <c r="XDY40" s="617"/>
      <c r="XDZ40" s="617"/>
      <c r="XEA40" s="617"/>
      <c r="XEB40" s="617"/>
      <c r="XEC40" s="617"/>
      <c r="XED40" s="617"/>
      <c r="XEE40" s="617"/>
      <c r="XEF40" s="617"/>
      <c r="XEG40" s="617"/>
      <c r="XEH40" s="617"/>
      <c r="XEI40" s="617"/>
      <c r="XEJ40" s="617"/>
      <c r="XEK40" s="617"/>
      <c r="XEL40" s="617"/>
      <c r="XEM40" s="617"/>
      <c r="XEN40" s="617"/>
      <c r="XEO40" s="617"/>
      <c r="XEP40" s="617"/>
      <c r="XEQ40" s="617"/>
      <c r="XER40" s="617"/>
      <c r="XES40" s="617"/>
      <c r="XET40" s="617"/>
      <c r="XEU40" s="617"/>
      <c r="XEV40" s="617"/>
      <c r="XEW40" s="617"/>
      <c r="XEX40" s="617"/>
      <c r="XEY40" s="617"/>
      <c r="XEZ40" s="617"/>
      <c r="XFA40" s="617"/>
    </row>
    <row r="41" spans="1:16381" x14ac:dyDescent="0.3">
      <c r="AQ41" s="766"/>
      <c r="AR41" s="766"/>
      <c r="AS41" s="766"/>
      <c r="AT41" s="766"/>
      <c r="AU41" s="766"/>
      <c r="AV41" s="766"/>
      <c r="AW41" s="766"/>
      <c r="AX41" s="766"/>
      <c r="AY41" s="766"/>
      <c r="AZ41" s="766"/>
      <c r="BA41" s="766"/>
      <c r="BB41" s="766"/>
      <c r="BC41" s="766"/>
      <c r="BD41" s="766"/>
      <c r="BE41" s="766"/>
      <c r="BF41" s="766"/>
      <c r="BG41" s="766"/>
      <c r="BH41" s="766"/>
      <c r="BI41" s="766"/>
      <c r="BJ41" s="766"/>
      <c r="BK41" s="766"/>
      <c r="BL41" s="766"/>
      <c r="BM41" s="766"/>
      <c r="BN41" s="766"/>
      <c r="BO41" s="766"/>
      <c r="BP41" s="766"/>
      <c r="BQ41" s="766"/>
      <c r="BR41" s="766"/>
      <c r="BS41" s="766"/>
      <c r="BT41" s="766"/>
      <c r="BU41" s="766"/>
      <c r="BV41" s="766"/>
    </row>
    <row r="42" spans="1:16381" x14ac:dyDescent="0.3">
      <c r="AQ42" s="766"/>
      <c r="AR42" s="766"/>
      <c r="AS42" s="766"/>
      <c r="AT42" s="766"/>
      <c r="AU42" s="766"/>
      <c r="AV42" s="766"/>
      <c r="AW42" s="766"/>
      <c r="AX42" s="766"/>
      <c r="AY42" s="766"/>
      <c r="AZ42" s="766"/>
      <c r="BA42" s="766"/>
      <c r="BB42" s="766"/>
      <c r="BC42" s="766"/>
      <c r="BD42" s="766"/>
      <c r="BE42" s="766"/>
      <c r="BF42" s="766"/>
      <c r="BG42" s="766"/>
      <c r="BH42" s="766"/>
      <c r="BI42" s="766"/>
      <c r="BJ42" s="766"/>
      <c r="BK42" s="766"/>
      <c r="BL42" s="766"/>
      <c r="BM42" s="766"/>
      <c r="BN42" s="766"/>
      <c r="BO42" s="766"/>
      <c r="BP42" s="766"/>
      <c r="BQ42" s="766"/>
      <c r="BR42" s="766"/>
      <c r="BS42" s="766"/>
      <c r="BT42" s="766"/>
      <c r="BU42" s="766"/>
      <c r="BV42" s="766"/>
    </row>
    <row r="43" spans="1:16381" x14ac:dyDescent="0.3">
      <c r="A43" s="58" t="s">
        <v>693</v>
      </c>
      <c r="AY43" s="58" t="s">
        <v>694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"/>
  <sheetViews>
    <sheetView workbookViewId="0">
      <selection activeCell="I15" sqref="I15"/>
    </sheetView>
  </sheetViews>
  <sheetFormatPr defaultColWidth="9" defaultRowHeight="16.5" x14ac:dyDescent="0.3"/>
  <cols>
    <col min="1" max="16384" width="9" style="740"/>
  </cols>
  <sheetData/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B1:X323"/>
  <sheetViews>
    <sheetView topLeftCell="A204" zoomScale="70" zoomScaleNormal="70" workbookViewId="0">
      <selection activeCell="H211" sqref="H211"/>
    </sheetView>
  </sheetViews>
  <sheetFormatPr defaultColWidth="9" defaultRowHeight="13.5" outlineLevelRow="1" x14ac:dyDescent="0.3"/>
  <cols>
    <col min="1" max="1" width="2" style="26" customWidth="1"/>
    <col min="2" max="2" width="4.125" style="26" customWidth="1"/>
    <col min="3" max="3" width="16.5" style="26" customWidth="1"/>
    <col min="4" max="4" width="16.375" style="26" customWidth="1"/>
    <col min="5" max="6" width="11.5" style="26" customWidth="1"/>
    <col min="7" max="7" width="11.625" style="26" bestFit="1" customWidth="1"/>
    <col min="8" max="23" width="11" style="26" bestFit="1" customWidth="1"/>
    <col min="24" max="24" width="11.625" style="26" customWidth="1"/>
    <col min="25" max="25" width="10.75" style="26" bestFit="1" customWidth="1"/>
    <col min="26" max="26" width="19.375" style="26" bestFit="1" customWidth="1"/>
    <col min="27" max="16384" width="9" style="26"/>
  </cols>
  <sheetData>
    <row r="1" spans="2:24" customFormat="1" ht="16.5" x14ac:dyDescent="0.3"/>
    <row r="2" spans="2:24" s="77" customFormat="1" ht="38.25" x14ac:dyDescent="0.3">
      <c r="B2" s="370" t="s">
        <v>375</v>
      </c>
    </row>
    <row r="3" spans="2:24" s="78" customFormat="1" ht="5.25" customHeight="1" x14ac:dyDescent="0.3"/>
    <row r="4" spans="2:24" customFormat="1" ht="16.5" x14ac:dyDescent="0.3"/>
    <row r="5" spans="2:24" customFormat="1" ht="16.5" x14ac:dyDescent="0.3">
      <c r="B5" s="42" t="s">
        <v>54</v>
      </c>
      <c r="C5" s="41" t="s">
        <v>435</v>
      </c>
      <c r="E5" s="217" t="s">
        <v>270</v>
      </c>
    </row>
    <row r="6" spans="2:24" customFormat="1" ht="16.5" x14ac:dyDescent="0.3">
      <c r="C6" s="2224" t="s">
        <v>47</v>
      </c>
      <c r="D6" s="2225"/>
      <c r="E6" s="369"/>
      <c r="F6" s="369" t="s">
        <v>58</v>
      </c>
      <c r="G6" s="369" t="s">
        <v>59</v>
      </c>
      <c r="H6" s="369" t="s">
        <v>60</v>
      </c>
      <c r="I6" s="369" t="s">
        <v>61</v>
      </c>
      <c r="J6" s="369" t="s">
        <v>62</v>
      </c>
      <c r="K6" s="369" t="s">
        <v>63</v>
      </c>
      <c r="L6" s="369" t="s">
        <v>64</v>
      </c>
      <c r="M6" s="369" t="s">
        <v>65</v>
      </c>
      <c r="N6" s="369" t="s">
        <v>66</v>
      </c>
      <c r="O6" s="369" t="s">
        <v>67</v>
      </c>
      <c r="P6" s="369" t="s">
        <v>68</v>
      </c>
      <c r="Q6" s="369" t="s">
        <v>69</v>
      </c>
      <c r="R6" s="369" t="s">
        <v>70</v>
      </c>
      <c r="S6" s="369" t="s">
        <v>71</v>
      </c>
      <c r="T6" s="369" t="s">
        <v>72</v>
      </c>
      <c r="U6" s="369" t="s">
        <v>73</v>
      </c>
      <c r="V6" s="369" t="s">
        <v>74</v>
      </c>
      <c r="W6" s="354" t="s">
        <v>151</v>
      </c>
    </row>
    <row r="7" spans="2:24" customFormat="1" ht="16.5" x14ac:dyDescent="0.3">
      <c r="C7" s="107"/>
      <c r="D7" s="108"/>
      <c r="E7" s="108" t="s">
        <v>57</v>
      </c>
      <c r="F7" s="75">
        <v>2020</v>
      </c>
      <c r="G7" s="75">
        <v>2021</v>
      </c>
      <c r="H7" s="75">
        <v>2022</v>
      </c>
      <c r="I7" s="75">
        <v>2023</v>
      </c>
      <c r="J7" s="75">
        <v>2024</v>
      </c>
      <c r="K7" s="75">
        <v>2025</v>
      </c>
      <c r="L7" s="75">
        <v>2026</v>
      </c>
      <c r="M7" s="75">
        <v>2027</v>
      </c>
      <c r="N7" s="75">
        <v>2028</v>
      </c>
      <c r="O7" s="75">
        <v>2029</v>
      </c>
      <c r="P7" s="75">
        <v>2030</v>
      </c>
      <c r="Q7" s="75">
        <v>2031</v>
      </c>
      <c r="R7" s="75">
        <v>2032</v>
      </c>
      <c r="S7" s="75">
        <v>2033</v>
      </c>
      <c r="T7" s="75">
        <v>2034</v>
      </c>
      <c r="U7" s="75">
        <v>2035</v>
      </c>
      <c r="V7" s="75">
        <v>2036</v>
      </c>
      <c r="W7" s="76">
        <v>2037</v>
      </c>
    </row>
    <row r="8" spans="2:24" customFormat="1" ht="16.5" x14ac:dyDescent="0.3">
      <c r="C8" s="93" t="str">
        <f>JV_Sales!C40</f>
        <v>Volume</v>
      </c>
      <c r="D8" s="111" t="str">
        <f>JV_Sales!D40</f>
        <v>BOX(Lift)</v>
      </c>
      <c r="E8" s="112">
        <f>JV_Sales!E40</f>
        <v>343915</v>
      </c>
      <c r="F8" s="1550">
        <f>JV_Sales!F40/12*7</f>
        <v>200316.66666666669</v>
      </c>
      <c r="G8" s="112">
        <f>JV_Sales!G40</f>
        <v>346834</v>
      </c>
      <c r="H8" s="112">
        <f>JV_Sales!H40</f>
        <v>350302.34</v>
      </c>
      <c r="I8" s="112">
        <f>JV_Sales!I40</f>
        <v>353805.36340000003</v>
      </c>
      <c r="J8" s="113">
        <f>JV_Sales!J40</f>
        <v>357343.41703400004</v>
      </c>
      <c r="K8" s="113">
        <f>JV_Sales!K40</f>
        <v>360916.85120434006</v>
      </c>
      <c r="L8" s="113">
        <f>JV_Sales!L40</f>
        <v>364526.01971638348</v>
      </c>
      <c r="M8" s="113">
        <f>JV_Sales!M40</f>
        <v>368171.27991354733</v>
      </c>
      <c r="N8" s="113">
        <f>JV_Sales!N40</f>
        <v>371852.99271268281</v>
      </c>
      <c r="O8" s="113">
        <f>JV_Sales!O40</f>
        <v>375571.52263980964</v>
      </c>
      <c r="P8" s="113">
        <f>JV_Sales!P40</f>
        <v>379327.23786620772</v>
      </c>
      <c r="Q8" s="113">
        <f>JV_Sales!Q40</f>
        <v>383120.5102448698</v>
      </c>
      <c r="R8" s="113">
        <f>JV_Sales!R40</f>
        <v>386951.7153473185</v>
      </c>
      <c r="S8" s="113">
        <f>JV_Sales!S40</f>
        <v>390821.23250079167</v>
      </c>
      <c r="T8" s="113">
        <f>JV_Sales!T40</f>
        <v>394729.44482579961</v>
      </c>
      <c r="U8" s="113">
        <f>JV_Sales!U40</f>
        <v>398676.73927405762</v>
      </c>
      <c r="V8" s="113">
        <f>JV_Sales!V40</f>
        <v>402663.5066667982</v>
      </c>
      <c r="W8" s="1551">
        <f>JV_Sales!W40/12*5</f>
        <v>169454.2257222776</v>
      </c>
      <c r="X8" s="692"/>
    </row>
    <row r="9" spans="2:24" s="58" customFormat="1" ht="16.5" x14ac:dyDescent="0.3">
      <c r="C9" s="93" t="str">
        <f>JV_Sales!C41</f>
        <v>TEU</v>
      </c>
      <c r="D9" s="111"/>
      <c r="E9" s="112">
        <f>JV_Sales!E41</f>
        <v>539946.55000000005</v>
      </c>
      <c r="F9" s="1550">
        <f>JV_Sales!F41/12*7</f>
        <v>314497.16666666663</v>
      </c>
      <c r="G9" s="112">
        <f>JV_Sales!G41</f>
        <v>544529.38</v>
      </c>
      <c r="H9" s="112">
        <f>JV_Sales!H41</f>
        <v>549974.67380000011</v>
      </c>
      <c r="I9" s="112">
        <f>JV_Sales!I41</f>
        <v>555474.42053800006</v>
      </c>
      <c r="J9" s="113">
        <f>JV_Sales!J41</f>
        <v>561029.16474338004</v>
      </c>
      <c r="K9" s="113">
        <f>JV_Sales!K41</f>
        <v>566639.45639081392</v>
      </c>
      <c r="L9" s="113">
        <f>JV_Sales!L41</f>
        <v>572305.85095472203</v>
      </c>
      <c r="M9" s="113">
        <f>JV_Sales!M41</f>
        <v>578028.90946426929</v>
      </c>
      <c r="N9" s="113">
        <f>JV_Sales!N41</f>
        <v>583809.19855891203</v>
      </c>
      <c r="O9" s="113">
        <f>JV_Sales!O41</f>
        <v>589647.29054450116</v>
      </c>
      <c r="P9" s="113">
        <f>JV_Sales!P41</f>
        <v>595543.76344994619</v>
      </c>
      <c r="Q9" s="113">
        <f>JV_Sales!Q41</f>
        <v>601499.20108444558</v>
      </c>
      <c r="R9" s="113">
        <f>JV_Sales!R41</f>
        <v>607514.1930952901</v>
      </c>
      <c r="S9" s="113">
        <f>JV_Sales!S41</f>
        <v>613589.33502624289</v>
      </c>
      <c r="T9" s="113">
        <f>JV_Sales!T41</f>
        <v>619725.22837650543</v>
      </c>
      <c r="U9" s="113">
        <f>JV_Sales!U41</f>
        <v>625922.48066027043</v>
      </c>
      <c r="V9" s="113">
        <f>JV_Sales!V41</f>
        <v>632181.70546687325</v>
      </c>
      <c r="W9" s="1551">
        <f>JV_Sales!W41/12*5</f>
        <v>266043.13438397582</v>
      </c>
    </row>
    <row r="10" spans="2:24" customFormat="1" ht="16.5" x14ac:dyDescent="0.3">
      <c r="C10" s="93" t="s">
        <v>177</v>
      </c>
      <c r="D10" s="111"/>
      <c r="E10" s="112">
        <f>+JV_Sales!F43</f>
        <v>343400</v>
      </c>
      <c r="F10" s="1550">
        <f>346834/12*7</f>
        <v>202319.83333333331</v>
      </c>
      <c r="G10" s="112">
        <v>371527</v>
      </c>
      <c r="H10" s="112">
        <v>382673</v>
      </c>
      <c r="I10" s="112">
        <v>394153.19</v>
      </c>
      <c r="J10" s="113">
        <v>405977.78570000001</v>
      </c>
      <c r="K10" s="113">
        <v>418157.11927100003</v>
      </c>
      <c r="L10" s="113">
        <v>430701.83284913003</v>
      </c>
      <c r="M10" s="113">
        <v>443622.88783460396</v>
      </c>
      <c r="N10" s="113">
        <v>456931.57446964207</v>
      </c>
      <c r="O10" s="113">
        <v>470639.52170373133</v>
      </c>
      <c r="P10" s="113">
        <v>484758.70735484327</v>
      </c>
      <c r="Q10" s="113">
        <v>499301.4685754886</v>
      </c>
      <c r="R10" s="113">
        <v>514280.51263275329</v>
      </c>
      <c r="S10" s="113">
        <v>529708.9280117359</v>
      </c>
      <c r="T10" s="113">
        <v>545600.19585208804</v>
      </c>
      <c r="U10" s="113">
        <v>561968.20172765071</v>
      </c>
      <c r="V10" s="113">
        <v>578827.2477794803</v>
      </c>
      <c r="W10" s="1551">
        <f>+V10*(1+V11)/12*5</f>
        <v>248413.36050536032</v>
      </c>
    </row>
    <row r="11" spans="2:24" customFormat="1" ht="16.5" x14ac:dyDescent="0.3">
      <c r="C11" s="93" t="s">
        <v>428</v>
      </c>
      <c r="D11" s="111"/>
      <c r="E11" s="471"/>
      <c r="F11" s="472">
        <f t="shared" ref="F11:V11" si="0">F10/E10-1</f>
        <v>-0.41083333333333338</v>
      </c>
      <c r="G11" s="472">
        <f t="shared" si="0"/>
        <v>0.83633504377145451</v>
      </c>
      <c r="H11" s="472">
        <f t="shared" si="0"/>
        <v>3.00005114029398E-2</v>
      </c>
      <c r="I11" s="472">
        <f t="shared" si="0"/>
        <v>3.0000000000000027E-2</v>
      </c>
      <c r="J11" s="473">
        <f t="shared" si="0"/>
        <v>3.0000000000000027E-2</v>
      </c>
      <c r="K11" s="473">
        <f t="shared" si="0"/>
        <v>3.0000000000000027E-2</v>
      </c>
      <c r="L11" s="473">
        <f t="shared" si="0"/>
        <v>3.0000000000000027E-2</v>
      </c>
      <c r="M11" s="473">
        <f t="shared" si="0"/>
        <v>3.0000000000000027E-2</v>
      </c>
      <c r="N11" s="473">
        <f t="shared" si="0"/>
        <v>3.0000000000000027E-2</v>
      </c>
      <c r="O11" s="473">
        <f t="shared" si="0"/>
        <v>3.0000000000000027E-2</v>
      </c>
      <c r="P11" s="473">
        <f t="shared" si="0"/>
        <v>3.0000000000000027E-2</v>
      </c>
      <c r="Q11" s="473">
        <f t="shared" si="0"/>
        <v>3.0000000000000027E-2</v>
      </c>
      <c r="R11" s="473">
        <f t="shared" si="0"/>
        <v>3.0000000000000027E-2</v>
      </c>
      <c r="S11" s="473">
        <f t="shared" si="0"/>
        <v>3.0000000000000027E-2</v>
      </c>
      <c r="T11" s="473">
        <f t="shared" si="0"/>
        <v>3.0000000000000027E-2</v>
      </c>
      <c r="U11" s="473">
        <f t="shared" si="0"/>
        <v>3.0000000000000027E-2</v>
      </c>
      <c r="V11" s="473">
        <f t="shared" si="0"/>
        <v>3.0000000000000027E-2</v>
      </c>
      <c r="W11" s="129"/>
    </row>
    <row r="12" spans="2:24" customFormat="1" ht="16.5" x14ac:dyDescent="0.3">
      <c r="C12" s="102"/>
      <c r="D12" s="118"/>
      <c r="E12" s="119"/>
      <c r="F12" s="120"/>
      <c r="G12" s="120"/>
      <c r="H12" s="120"/>
      <c r="I12" s="120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32"/>
    </row>
    <row r="13" spans="2:24" customFormat="1" ht="16.5" x14ac:dyDescent="0.3"/>
    <row r="14" spans="2:24" x14ac:dyDescent="0.3">
      <c r="B14" s="42" t="s">
        <v>55</v>
      </c>
      <c r="C14" s="41" t="s">
        <v>434</v>
      </c>
      <c r="E14" s="217" t="s">
        <v>270</v>
      </c>
    </row>
    <row r="15" spans="2:24" x14ac:dyDescent="0.3">
      <c r="C15" s="2224" t="s">
        <v>47</v>
      </c>
      <c r="D15" s="2225"/>
      <c r="E15" s="369"/>
      <c r="F15" s="369" t="s">
        <v>58</v>
      </c>
      <c r="G15" s="369" t="s">
        <v>59</v>
      </c>
      <c r="H15" s="369" t="s">
        <v>60</v>
      </c>
      <c r="I15" s="369" t="s">
        <v>61</v>
      </c>
      <c r="J15" s="369" t="s">
        <v>62</v>
      </c>
      <c r="K15" s="369" t="s">
        <v>63</v>
      </c>
      <c r="L15" s="369" t="s">
        <v>64</v>
      </c>
      <c r="M15" s="369" t="s">
        <v>65</v>
      </c>
      <c r="N15" s="369" t="s">
        <v>66</v>
      </c>
      <c r="O15" s="369" t="s">
        <v>67</v>
      </c>
      <c r="P15" s="369" t="s">
        <v>68</v>
      </c>
      <c r="Q15" s="369" t="s">
        <v>69</v>
      </c>
      <c r="R15" s="369" t="s">
        <v>70</v>
      </c>
      <c r="S15" s="369" t="s">
        <v>71</v>
      </c>
      <c r="T15" s="369" t="s">
        <v>72</v>
      </c>
      <c r="U15" s="369" t="s">
        <v>73</v>
      </c>
      <c r="V15" s="369" t="s">
        <v>74</v>
      </c>
      <c r="W15" s="354" t="s">
        <v>151</v>
      </c>
    </row>
    <row r="16" spans="2:24" ht="16.5" customHeight="1" x14ac:dyDescent="0.3">
      <c r="C16" s="107"/>
      <c r="D16" s="108"/>
      <c r="E16" s="108" t="s">
        <v>57</v>
      </c>
      <c r="F16" s="75">
        <v>2020</v>
      </c>
      <c r="G16" s="75">
        <v>2021</v>
      </c>
      <c r="H16" s="75">
        <v>2022</v>
      </c>
      <c r="I16" s="75">
        <v>2023</v>
      </c>
      <c r="J16" s="75">
        <v>2024</v>
      </c>
      <c r="K16" s="75">
        <v>2025</v>
      </c>
      <c r="L16" s="75">
        <v>2026</v>
      </c>
      <c r="M16" s="75">
        <v>2027</v>
      </c>
      <c r="N16" s="75">
        <v>2028</v>
      </c>
      <c r="O16" s="75">
        <v>2029</v>
      </c>
      <c r="P16" s="75">
        <v>2030</v>
      </c>
      <c r="Q16" s="75">
        <v>2031</v>
      </c>
      <c r="R16" s="75">
        <v>2032</v>
      </c>
      <c r="S16" s="75">
        <v>2033</v>
      </c>
      <c r="T16" s="75">
        <v>2034</v>
      </c>
      <c r="U16" s="75">
        <v>2035</v>
      </c>
      <c r="V16" s="75">
        <v>2036</v>
      </c>
      <c r="W16" s="76">
        <v>2037</v>
      </c>
    </row>
    <row r="17" spans="2:23" x14ac:dyDescent="0.3">
      <c r="C17" s="90" t="s">
        <v>158</v>
      </c>
      <c r="D17" s="109"/>
      <c r="E17" s="124">
        <f>시나리오분석!$E$29</f>
        <v>174.65</v>
      </c>
      <c r="F17" s="124">
        <f>시나리오분석!$E$29</f>
        <v>174.65</v>
      </c>
      <c r="G17" s="124">
        <f>시나리오분석!$E$29</f>
        <v>174.65</v>
      </c>
      <c r="H17" s="124">
        <f>시나리오분석!$E$29</f>
        <v>174.65</v>
      </c>
      <c r="I17" s="124">
        <f>시나리오분석!$E$29</f>
        <v>174.65</v>
      </c>
      <c r="J17" s="124">
        <f>시나리오분석!$E$29</f>
        <v>174.65</v>
      </c>
      <c r="K17" s="124">
        <f>시나리오분석!$E$29</f>
        <v>174.65</v>
      </c>
      <c r="L17" s="124">
        <f>시나리오분석!$E$29</f>
        <v>174.65</v>
      </c>
      <c r="M17" s="124">
        <f>시나리오분석!$E$29</f>
        <v>174.65</v>
      </c>
      <c r="N17" s="124">
        <f>시나리오분석!$E$29</f>
        <v>174.65</v>
      </c>
      <c r="O17" s="124">
        <f>시나리오분석!$E$29</f>
        <v>174.65</v>
      </c>
      <c r="P17" s="124">
        <f>시나리오분석!$E$29</f>
        <v>174.65</v>
      </c>
      <c r="Q17" s="124">
        <f>시나리오분석!$E$29</f>
        <v>174.65</v>
      </c>
      <c r="R17" s="124">
        <f>시나리오분석!$E$29</f>
        <v>174.65</v>
      </c>
      <c r="S17" s="124">
        <f>시나리오분석!$E$29</f>
        <v>174.65</v>
      </c>
      <c r="T17" s="124">
        <f>시나리오분석!$E$29</f>
        <v>174.65</v>
      </c>
      <c r="U17" s="124">
        <f>시나리오분석!$E$29</f>
        <v>174.65</v>
      </c>
      <c r="V17" s="124">
        <f>시나리오분석!$E$29</f>
        <v>174.65</v>
      </c>
      <c r="W17" s="133">
        <f>시나리오분석!$E$29</f>
        <v>174.65</v>
      </c>
    </row>
    <row r="18" spans="2:23" x14ac:dyDescent="0.3">
      <c r="C18" s="93" t="s">
        <v>183</v>
      </c>
      <c r="D18" s="111" t="s">
        <v>184</v>
      </c>
      <c r="E18" s="482">
        <v>61.07</v>
      </c>
      <c r="F18" s="482">
        <v>61.986049999999992</v>
      </c>
      <c r="G18" s="482">
        <v>69.09</v>
      </c>
      <c r="H18" s="482">
        <v>70.126350000000002</v>
      </c>
      <c r="I18" s="482">
        <v>71.178245249999989</v>
      </c>
      <c r="J18" s="482">
        <v>72.245918928749987</v>
      </c>
      <c r="K18" s="482">
        <v>73.329607712681224</v>
      </c>
      <c r="L18" s="482">
        <v>74.42955182837143</v>
      </c>
      <c r="M18" s="482">
        <v>75.54599510579699</v>
      </c>
      <c r="N18" s="482">
        <v>76.679185032383941</v>
      </c>
      <c r="O18" s="482">
        <v>77.829372807869689</v>
      </c>
      <c r="P18" s="482">
        <v>78.99681339998773</v>
      </c>
      <c r="Q18" s="482">
        <v>80.181765600987532</v>
      </c>
      <c r="R18" s="482">
        <v>81.384492085002336</v>
      </c>
      <c r="S18" s="482">
        <v>82.60525946627736</v>
      </c>
      <c r="T18" s="482">
        <v>83.844338358271514</v>
      </c>
      <c r="U18" s="482">
        <v>85.102003433645578</v>
      </c>
      <c r="V18" s="482">
        <v>86.378533485150257</v>
      </c>
      <c r="W18" s="482">
        <f>V18*(1+시나리오분석!$D$30)</f>
        <v>87.674211487427499</v>
      </c>
    </row>
    <row r="19" spans="2:23" x14ac:dyDescent="0.3">
      <c r="C19" s="93"/>
      <c r="D19" s="111" t="s">
        <v>185</v>
      </c>
      <c r="E19" s="125">
        <f>시나리오분석!$E$31</f>
        <v>80</v>
      </c>
      <c r="F19" s="125">
        <f>시나리오분석!$E$31</f>
        <v>80</v>
      </c>
      <c r="G19" s="125">
        <f>시나리오분석!$E$31</f>
        <v>80</v>
      </c>
      <c r="H19" s="125">
        <f>시나리오분석!$E$31</f>
        <v>80</v>
      </c>
      <c r="I19" s="125">
        <f>시나리오분석!$E$31</f>
        <v>80</v>
      </c>
      <c r="J19" s="125">
        <f>시나리오분석!$E$31</f>
        <v>80</v>
      </c>
      <c r="K19" s="125">
        <f>시나리오분석!$E$31</f>
        <v>80</v>
      </c>
      <c r="L19" s="125">
        <f>시나리오분석!$E$31</f>
        <v>80</v>
      </c>
      <c r="M19" s="125">
        <f>시나리오분석!$E$31</f>
        <v>80</v>
      </c>
      <c r="N19" s="125">
        <f>시나리오분석!$E$31</f>
        <v>80</v>
      </c>
      <c r="O19" s="125">
        <f>시나리오분석!$E$31</f>
        <v>80</v>
      </c>
      <c r="P19" s="125">
        <f>시나리오분석!$E$31</f>
        <v>80</v>
      </c>
      <c r="Q19" s="125">
        <f>시나리오분석!$E$31</f>
        <v>80</v>
      </c>
      <c r="R19" s="125">
        <f>시나리오분석!$E$31</f>
        <v>80</v>
      </c>
      <c r="S19" s="125">
        <f>시나리오분석!$E$31</f>
        <v>80</v>
      </c>
      <c r="T19" s="125">
        <f>시나리오분석!$E$31</f>
        <v>80</v>
      </c>
      <c r="U19" s="125">
        <f>시나리오분석!$E$31</f>
        <v>80</v>
      </c>
      <c r="V19" s="125">
        <f>시나리오분석!$E$31</f>
        <v>80</v>
      </c>
      <c r="W19" s="134">
        <f>시나리오분석!$E$31</f>
        <v>80</v>
      </c>
    </row>
    <row r="20" spans="2:23" x14ac:dyDescent="0.3">
      <c r="C20" s="93"/>
      <c r="D20" s="111" t="s">
        <v>186</v>
      </c>
      <c r="E20" s="126">
        <f t="shared" ref="E20:W20" si="1">SUM(E18:E19)</f>
        <v>141.07</v>
      </c>
      <c r="F20" s="126">
        <f t="shared" si="1"/>
        <v>141.98604999999998</v>
      </c>
      <c r="G20" s="126">
        <f t="shared" si="1"/>
        <v>149.09</v>
      </c>
      <c r="H20" s="126">
        <f t="shared" si="1"/>
        <v>150.12635</v>
      </c>
      <c r="I20" s="126">
        <f t="shared" si="1"/>
        <v>151.17824524999997</v>
      </c>
      <c r="J20" s="126">
        <f t="shared" si="1"/>
        <v>152.24591892874997</v>
      </c>
      <c r="K20" s="126">
        <f t="shared" si="1"/>
        <v>153.32960771268122</v>
      </c>
      <c r="L20" s="126">
        <f t="shared" si="1"/>
        <v>154.42955182837142</v>
      </c>
      <c r="M20" s="126">
        <f t="shared" si="1"/>
        <v>155.54599510579698</v>
      </c>
      <c r="N20" s="126">
        <f t="shared" si="1"/>
        <v>156.67918503238394</v>
      </c>
      <c r="O20" s="126">
        <f t="shared" si="1"/>
        <v>157.82937280786967</v>
      </c>
      <c r="P20" s="126">
        <f t="shared" si="1"/>
        <v>158.99681339998773</v>
      </c>
      <c r="Q20" s="126">
        <f t="shared" si="1"/>
        <v>160.18176560098755</v>
      </c>
      <c r="R20" s="126">
        <f t="shared" si="1"/>
        <v>161.38449208500234</v>
      </c>
      <c r="S20" s="126">
        <f t="shared" si="1"/>
        <v>162.60525946627735</v>
      </c>
      <c r="T20" s="126">
        <f t="shared" si="1"/>
        <v>163.8443383582715</v>
      </c>
      <c r="U20" s="126">
        <f t="shared" si="1"/>
        <v>165.10200343364556</v>
      </c>
      <c r="V20" s="126">
        <f t="shared" si="1"/>
        <v>166.37853348515026</v>
      </c>
      <c r="W20" s="135">
        <f t="shared" si="1"/>
        <v>167.6742114874275</v>
      </c>
    </row>
    <row r="21" spans="2:23" x14ac:dyDescent="0.3">
      <c r="C21" s="93" t="s">
        <v>103</v>
      </c>
      <c r="D21" s="111" t="str">
        <f>시나리오분석!D33</f>
        <v>Weighted Average</v>
      </c>
      <c r="E21" s="127">
        <f>E17*시나리오분석!$I$34+E20*시나리오분석!$I$35</f>
        <v>147.786</v>
      </c>
      <c r="F21" s="127">
        <f>F17*시나리오분석!$I$34+F20*시나리오분석!$I$35</f>
        <v>148.51883999999998</v>
      </c>
      <c r="G21" s="127">
        <f>G17*시나리오분석!$I$34+G20*시나리오분석!$I$35</f>
        <v>154.202</v>
      </c>
      <c r="H21" s="127">
        <f>H17*시나리오분석!$I$34+H20*시나리오분석!$I$35</f>
        <v>155.03108</v>
      </c>
      <c r="I21" s="127">
        <f>I17*시나리오분석!$I$34+I20*시나리오분석!$I$35</f>
        <v>155.87259619999998</v>
      </c>
      <c r="J21" s="127">
        <f>J17*시나리오분석!$I$34+J20*시나리오분석!$I$35</f>
        <v>156.72673514299998</v>
      </c>
      <c r="K21" s="127">
        <f>K17*시나리오분석!$I$34+K20*시나리오분석!$I$35</f>
        <v>157.59368617014499</v>
      </c>
      <c r="L21" s="127">
        <f>L17*시나리오분석!$I$34+L20*시나리오분석!$I$35</f>
        <v>158.47364146269715</v>
      </c>
      <c r="M21" s="127">
        <f>M17*시나리오분석!$I$34+M20*시나리오분석!$I$35</f>
        <v>159.3667960846376</v>
      </c>
      <c r="N21" s="127">
        <f>N17*시나리오분석!$I$34+N20*시나리오분석!$I$35</f>
        <v>160.27334802590715</v>
      </c>
      <c r="O21" s="127">
        <f>O17*시나리오분석!$I$34+O20*시나리오분석!$I$35</f>
        <v>161.19349824629575</v>
      </c>
      <c r="P21" s="127">
        <f>P17*시나리오분석!$I$34+P20*시나리오분석!$I$35</f>
        <v>162.12745071999018</v>
      </c>
      <c r="Q21" s="127">
        <f>Q17*시나리오분석!$I$34+Q20*시나리오분석!$I$35</f>
        <v>163.07541248079005</v>
      </c>
      <c r="R21" s="127">
        <f>R17*시나리오분석!$I$34+R20*시나리오분석!$I$35</f>
        <v>164.03759366800188</v>
      </c>
      <c r="S21" s="127">
        <f>S17*시나리오분석!$I$34+S20*시나리오분석!$I$35</f>
        <v>165.01420757302188</v>
      </c>
      <c r="T21" s="127">
        <f>T17*시나리오분석!$I$34+T20*시나리오분석!$I$35</f>
        <v>166.0054706866172</v>
      </c>
      <c r="U21" s="127">
        <f>U17*시나리오분석!$I$34+U20*시나리오분석!$I$35</f>
        <v>167.01160274691645</v>
      </c>
      <c r="V21" s="127">
        <f>V17*시나리오분석!$I$34+V20*시나리오분석!$I$35</f>
        <v>168.03282678812022</v>
      </c>
      <c r="W21" s="136">
        <f>W17*시나리오분석!$I$34+W20*시나리오분석!$I$35</f>
        <v>169.06936918994202</v>
      </c>
    </row>
    <row r="22" spans="2:23" x14ac:dyDescent="0.3">
      <c r="C22" s="93" t="s">
        <v>188</v>
      </c>
      <c r="D22" s="111"/>
      <c r="E22" s="127">
        <f>시나리오분석!$E$34</f>
        <v>16</v>
      </c>
      <c r="F22" s="127">
        <f>시나리오분석!$E$34</f>
        <v>16</v>
      </c>
      <c r="G22" s="127">
        <f>시나리오분석!$E$34</f>
        <v>16</v>
      </c>
      <c r="H22" s="127">
        <f>시나리오분석!$E$34</f>
        <v>16</v>
      </c>
      <c r="I22" s="127">
        <f>시나리오분석!$E$34</f>
        <v>16</v>
      </c>
      <c r="J22" s="127">
        <f>시나리오분석!$E$34</f>
        <v>16</v>
      </c>
      <c r="K22" s="127">
        <f>시나리오분석!$E$34</f>
        <v>16</v>
      </c>
      <c r="L22" s="127">
        <f>시나리오분석!$E$34</f>
        <v>16</v>
      </c>
      <c r="M22" s="127">
        <f>시나리오분석!$E$34</f>
        <v>16</v>
      </c>
      <c r="N22" s="127">
        <f>시나리오분석!$E$34</f>
        <v>16</v>
      </c>
      <c r="O22" s="127">
        <f>시나리오분석!$E$34</f>
        <v>16</v>
      </c>
      <c r="P22" s="127">
        <f>시나리오분석!$E$34</f>
        <v>16</v>
      </c>
      <c r="Q22" s="127">
        <f>시나리오분석!$E$34</f>
        <v>16</v>
      </c>
      <c r="R22" s="127">
        <f>시나리오분석!$E$34</f>
        <v>16</v>
      </c>
      <c r="S22" s="127">
        <f>시나리오분석!$E$34</f>
        <v>16</v>
      </c>
      <c r="T22" s="127">
        <f>시나리오분석!$E$34</f>
        <v>16</v>
      </c>
      <c r="U22" s="127">
        <f>시나리오분석!$E$34</f>
        <v>16</v>
      </c>
      <c r="V22" s="127">
        <f>시나리오분석!$E$34</f>
        <v>16</v>
      </c>
      <c r="W22" s="136">
        <f>시나리오분석!$E$34</f>
        <v>16</v>
      </c>
    </row>
    <row r="23" spans="2:23" x14ac:dyDescent="0.3">
      <c r="C23" s="93" t="s">
        <v>189</v>
      </c>
      <c r="D23" s="111"/>
      <c r="E23" s="127">
        <f t="shared" ref="E23:W23" si="2">E21+E22</f>
        <v>163.786</v>
      </c>
      <c r="F23" s="127">
        <f t="shared" si="2"/>
        <v>164.51883999999998</v>
      </c>
      <c r="G23" s="339">
        <f t="shared" si="2"/>
        <v>170.202</v>
      </c>
      <c r="H23" s="127">
        <f t="shared" si="2"/>
        <v>171.03108</v>
      </c>
      <c r="I23" s="127">
        <f t="shared" si="2"/>
        <v>171.87259619999998</v>
      </c>
      <c r="J23" s="127">
        <f t="shared" si="2"/>
        <v>172.72673514299998</v>
      </c>
      <c r="K23" s="127">
        <f t="shared" si="2"/>
        <v>173.59368617014499</v>
      </c>
      <c r="L23" s="127">
        <f t="shared" si="2"/>
        <v>174.47364146269715</v>
      </c>
      <c r="M23" s="127">
        <f t="shared" si="2"/>
        <v>175.3667960846376</v>
      </c>
      <c r="N23" s="127">
        <f t="shared" si="2"/>
        <v>176.27334802590715</v>
      </c>
      <c r="O23" s="127">
        <f t="shared" si="2"/>
        <v>177.19349824629575</v>
      </c>
      <c r="P23" s="127">
        <f t="shared" si="2"/>
        <v>178.12745071999018</v>
      </c>
      <c r="Q23" s="127">
        <f t="shared" si="2"/>
        <v>179.07541248079005</v>
      </c>
      <c r="R23" s="127">
        <f t="shared" si="2"/>
        <v>180.03759366800188</v>
      </c>
      <c r="S23" s="127">
        <f t="shared" si="2"/>
        <v>181.01420757302188</v>
      </c>
      <c r="T23" s="127">
        <f t="shared" si="2"/>
        <v>182.0054706866172</v>
      </c>
      <c r="U23" s="127">
        <f t="shared" si="2"/>
        <v>183.01160274691645</v>
      </c>
      <c r="V23" s="127">
        <f t="shared" si="2"/>
        <v>184.03282678812022</v>
      </c>
      <c r="W23" s="136">
        <f t="shared" si="2"/>
        <v>185.06936918994202</v>
      </c>
    </row>
    <row r="24" spans="2:23" x14ac:dyDescent="0.3">
      <c r="C24" s="102"/>
      <c r="D24" s="118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37"/>
    </row>
    <row r="25" spans="2:23" customFormat="1" ht="16.5" x14ac:dyDescent="0.3"/>
    <row r="26" spans="2:23" customFormat="1" ht="16.5" x14ac:dyDescent="0.3">
      <c r="B26" s="42" t="s">
        <v>179</v>
      </c>
      <c r="C26" s="41" t="s">
        <v>433</v>
      </c>
      <c r="E26" s="217" t="s">
        <v>270</v>
      </c>
    </row>
    <row r="27" spans="2:23" customFormat="1" ht="16.5" x14ac:dyDescent="0.3">
      <c r="C27" s="2224" t="s">
        <v>47</v>
      </c>
      <c r="D27" s="2225"/>
      <c r="E27" s="369"/>
      <c r="F27" s="369" t="s">
        <v>58</v>
      </c>
      <c r="G27" s="369" t="s">
        <v>59</v>
      </c>
      <c r="H27" s="369" t="s">
        <v>60</v>
      </c>
      <c r="I27" s="369" t="s">
        <v>61</v>
      </c>
      <c r="J27" s="369" t="s">
        <v>62</v>
      </c>
      <c r="K27" s="369" t="s">
        <v>63</v>
      </c>
      <c r="L27" s="369" t="s">
        <v>64</v>
      </c>
      <c r="M27" s="369" t="s">
        <v>65</v>
      </c>
      <c r="N27" s="369" t="s">
        <v>66</v>
      </c>
      <c r="O27" s="369" t="s">
        <v>67</v>
      </c>
      <c r="P27" s="369" t="s">
        <v>68</v>
      </c>
      <c r="Q27" s="369" t="s">
        <v>69</v>
      </c>
      <c r="R27" s="369" t="s">
        <v>70</v>
      </c>
      <c r="S27" s="369" t="s">
        <v>71</v>
      </c>
      <c r="T27" s="369" t="s">
        <v>72</v>
      </c>
      <c r="U27" s="369" t="s">
        <v>73</v>
      </c>
      <c r="V27" s="369" t="s">
        <v>74</v>
      </c>
      <c r="W27" s="354" t="s">
        <v>151</v>
      </c>
    </row>
    <row r="28" spans="2:23" customFormat="1" ht="16.5" x14ac:dyDescent="0.3">
      <c r="C28" s="107"/>
      <c r="D28" s="108"/>
      <c r="E28" s="108" t="s">
        <v>57</v>
      </c>
      <c r="F28" s="75">
        <v>2020</v>
      </c>
      <c r="G28" s="75">
        <v>2021</v>
      </c>
      <c r="H28" s="75">
        <v>2022</v>
      </c>
      <c r="I28" s="75">
        <v>2023</v>
      </c>
      <c r="J28" s="75">
        <v>2024</v>
      </c>
      <c r="K28" s="75">
        <v>2025</v>
      </c>
      <c r="L28" s="75">
        <v>2026</v>
      </c>
      <c r="M28" s="75">
        <v>2027</v>
      </c>
      <c r="N28" s="75">
        <v>2028</v>
      </c>
      <c r="O28" s="75">
        <v>2029</v>
      </c>
      <c r="P28" s="75">
        <v>2030</v>
      </c>
      <c r="Q28" s="75">
        <v>2031</v>
      </c>
      <c r="R28" s="75">
        <v>2032</v>
      </c>
      <c r="S28" s="75">
        <v>2033</v>
      </c>
      <c r="T28" s="75">
        <v>2034</v>
      </c>
      <c r="U28" s="75">
        <v>2035</v>
      </c>
      <c r="V28" s="75">
        <v>2036</v>
      </c>
      <c r="W28" s="76">
        <v>2037</v>
      </c>
    </row>
    <row r="29" spans="2:23" customFormat="1" ht="16.5" x14ac:dyDescent="0.3">
      <c r="C29" s="90" t="s">
        <v>196</v>
      </c>
      <c r="D29" s="474">
        <f>시나리오분석!$H$41</f>
        <v>3.499999999999992E-2</v>
      </c>
      <c r="E29" s="145">
        <f>시나리오분석!$I$41</f>
        <v>350000</v>
      </c>
      <c r="F29" s="1552">
        <f>E29*(1+$D$29)/12*7</f>
        <v>211312.5</v>
      </c>
      <c r="G29" s="1552">
        <f>E29*(1+$D$29)*(1+$D$29)</f>
        <v>374928.75</v>
      </c>
      <c r="H29" s="146">
        <f t="shared" ref="H29:V29" si="3">G29*(1+$D$29)</f>
        <v>388051.25624999998</v>
      </c>
      <c r="I29" s="146">
        <f t="shared" si="3"/>
        <v>401633.05021874997</v>
      </c>
      <c r="J29" s="146">
        <f t="shared" si="3"/>
        <v>415690.20697640616</v>
      </c>
      <c r="K29" s="146">
        <f t="shared" si="3"/>
        <v>430239.36422058032</v>
      </c>
      <c r="L29" s="146">
        <f t="shared" si="3"/>
        <v>445297.7419683006</v>
      </c>
      <c r="M29" s="146">
        <f t="shared" si="3"/>
        <v>460883.16293719108</v>
      </c>
      <c r="N29" s="146">
        <f t="shared" si="3"/>
        <v>477014.07363999274</v>
      </c>
      <c r="O29" s="146">
        <f t="shared" si="3"/>
        <v>493709.56621739245</v>
      </c>
      <c r="P29" s="146">
        <f t="shared" si="3"/>
        <v>510989.40103500115</v>
      </c>
      <c r="Q29" s="146">
        <f t="shared" si="3"/>
        <v>528874.03007122618</v>
      </c>
      <c r="R29" s="146">
        <f t="shared" si="3"/>
        <v>547384.62112371903</v>
      </c>
      <c r="S29" s="146">
        <f t="shared" si="3"/>
        <v>566543.08286304912</v>
      </c>
      <c r="T29" s="146">
        <f t="shared" si="3"/>
        <v>586372.09076325584</v>
      </c>
      <c r="U29" s="146">
        <f t="shared" si="3"/>
        <v>606895.1139399698</v>
      </c>
      <c r="V29" s="146">
        <f t="shared" si="3"/>
        <v>628136.44292786869</v>
      </c>
      <c r="W29" s="1552">
        <f>V29*(1+$D$29)/12*5</f>
        <v>270883.84101264336</v>
      </c>
    </row>
    <row r="30" spans="2:23" customFormat="1" ht="16.5" x14ac:dyDescent="0.3">
      <c r="C30" s="90" t="s">
        <v>104</v>
      </c>
      <c r="D30" s="109" t="s">
        <v>216</v>
      </c>
      <c r="E30" s="172">
        <f>MAX(E8-E29,0)</f>
        <v>0</v>
      </c>
      <c r="F30" s="172">
        <f t="shared" ref="F30:W30" si="4">MAX(F8-F29,0)</f>
        <v>0</v>
      </c>
      <c r="G30" s="172">
        <f t="shared" si="4"/>
        <v>0</v>
      </c>
      <c r="H30" s="172">
        <f t="shared" si="4"/>
        <v>0</v>
      </c>
      <c r="I30" s="172">
        <f t="shared" si="4"/>
        <v>0</v>
      </c>
      <c r="J30" s="172">
        <f t="shared" si="4"/>
        <v>0</v>
      </c>
      <c r="K30" s="172">
        <f t="shared" si="4"/>
        <v>0</v>
      </c>
      <c r="L30" s="172">
        <f t="shared" si="4"/>
        <v>0</v>
      </c>
      <c r="M30" s="172">
        <f t="shared" si="4"/>
        <v>0</v>
      </c>
      <c r="N30" s="172">
        <f t="shared" si="4"/>
        <v>0</v>
      </c>
      <c r="O30" s="172">
        <f t="shared" si="4"/>
        <v>0</v>
      </c>
      <c r="P30" s="172">
        <f t="shared" si="4"/>
        <v>0</v>
      </c>
      <c r="Q30" s="172">
        <f t="shared" si="4"/>
        <v>0</v>
      </c>
      <c r="R30" s="172">
        <f t="shared" si="4"/>
        <v>0</v>
      </c>
      <c r="S30" s="172">
        <f t="shared" si="4"/>
        <v>0</v>
      </c>
      <c r="T30" s="172">
        <f t="shared" si="4"/>
        <v>0</v>
      </c>
      <c r="U30" s="172">
        <f t="shared" si="4"/>
        <v>0</v>
      </c>
      <c r="V30" s="172">
        <f t="shared" si="4"/>
        <v>0</v>
      </c>
      <c r="W30" s="475">
        <f t="shared" si="4"/>
        <v>0</v>
      </c>
    </row>
    <row r="31" spans="2:23" customFormat="1" ht="16.5" x14ac:dyDescent="0.3">
      <c r="C31" s="93"/>
      <c r="D31" s="111" t="s">
        <v>440</v>
      </c>
      <c r="E31" s="145">
        <f t="shared" ref="E31:W31" si="5">IF(E30-250000&gt;0,250000,E30)</f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52">
        <f t="shared" si="5"/>
        <v>0</v>
      </c>
    </row>
    <row r="32" spans="2:23" customFormat="1" ht="16.5" x14ac:dyDescent="0.3">
      <c r="C32" s="93"/>
      <c r="D32" s="111" t="s">
        <v>439</v>
      </c>
      <c r="E32" s="153">
        <f t="shared" ref="E32:W32" si="6">E30-E31</f>
        <v>0</v>
      </c>
      <c r="F32" s="153">
        <f t="shared" si="6"/>
        <v>0</v>
      </c>
      <c r="G32" s="153">
        <f t="shared" si="6"/>
        <v>0</v>
      </c>
      <c r="H32" s="153">
        <f t="shared" si="6"/>
        <v>0</v>
      </c>
      <c r="I32" s="153">
        <f t="shared" si="6"/>
        <v>0</v>
      </c>
      <c r="J32" s="153">
        <f t="shared" si="6"/>
        <v>0</v>
      </c>
      <c r="K32" s="153">
        <f t="shared" si="6"/>
        <v>0</v>
      </c>
      <c r="L32" s="153">
        <f t="shared" si="6"/>
        <v>0</v>
      </c>
      <c r="M32" s="153">
        <f t="shared" si="6"/>
        <v>0</v>
      </c>
      <c r="N32" s="153">
        <f t="shared" si="6"/>
        <v>0</v>
      </c>
      <c r="O32" s="153">
        <f t="shared" si="6"/>
        <v>0</v>
      </c>
      <c r="P32" s="153">
        <f t="shared" si="6"/>
        <v>0</v>
      </c>
      <c r="Q32" s="153">
        <f t="shared" si="6"/>
        <v>0</v>
      </c>
      <c r="R32" s="153">
        <f t="shared" si="6"/>
        <v>0</v>
      </c>
      <c r="S32" s="153">
        <f t="shared" si="6"/>
        <v>0</v>
      </c>
      <c r="T32" s="153">
        <f t="shared" si="6"/>
        <v>0</v>
      </c>
      <c r="U32" s="153">
        <f t="shared" si="6"/>
        <v>0</v>
      </c>
      <c r="V32" s="153">
        <f t="shared" si="6"/>
        <v>0</v>
      </c>
      <c r="W32" s="154">
        <f t="shared" si="6"/>
        <v>0</v>
      </c>
    </row>
    <row r="33" spans="2:24" customFormat="1" ht="16.5" x14ac:dyDescent="0.3">
      <c r="C33" s="93" t="s">
        <v>221</v>
      </c>
      <c r="D33" s="155">
        <f>시나리오분석!$E$40</f>
        <v>0.35</v>
      </c>
      <c r="E33" s="1981">
        <f>'장기TSA_인센티브 소급액'!J33</f>
        <v>134394</v>
      </c>
      <c r="F33" s="153">
        <f t="shared" ref="F33:W33" si="7">$D$33*F8</f>
        <v>70110.833333333328</v>
      </c>
      <c r="G33" s="153">
        <f t="shared" si="7"/>
        <v>121391.9</v>
      </c>
      <c r="H33" s="153">
        <f t="shared" si="7"/>
        <v>122605.819</v>
      </c>
      <c r="I33" s="153">
        <f t="shared" si="7"/>
        <v>123831.87719</v>
      </c>
      <c r="J33" s="153">
        <f t="shared" si="7"/>
        <v>125070.19596190001</v>
      </c>
      <c r="K33" s="153">
        <f t="shared" si="7"/>
        <v>126320.897921519</v>
      </c>
      <c r="L33" s="153">
        <f t="shared" si="7"/>
        <v>127584.10690073422</v>
      </c>
      <c r="M33" s="153">
        <f t="shared" si="7"/>
        <v>128859.94796974155</v>
      </c>
      <c r="N33" s="153">
        <f t="shared" si="7"/>
        <v>130148.54744943898</v>
      </c>
      <c r="O33" s="153">
        <f t="shared" si="7"/>
        <v>131450.03292393338</v>
      </c>
      <c r="P33" s="153">
        <f t="shared" si="7"/>
        <v>132764.5332531727</v>
      </c>
      <c r="Q33" s="153">
        <f t="shared" si="7"/>
        <v>134092.17858570442</v>
      </c>
      <c r="R33" s="153">
        <f t="shared" si="7"/>
        <v>135433.10037156148</v>
      </c>
      <c r="S33" s="153">
        <f t="shared" si="7"/>
        <v>136787.43137527708</v>
      </c>
      <c r="T33" s="153">
        <f t="shared" si="7"/>
        <v>138155.30568902986</v>
      </c>
      <c r="U33" s="153">
        <f t="shared" si="7"/>
        <v>139536.85874592015</v>
      </c>
      <c r="V33" s="153">
        <f t="shared" si="7"/>
        <v>140932.22733337936</v>
      </c>
      <c r="W33" s="154">
        <f t="shared" si="7"/>
        <v>59308.979002797154</v>
      </c>
    </row>
    <row r="34" spans="2:24" customFormat="1" ht="16.5" x14ac:dyDescent="0.3">
      <c r="C34" s="93" t="s">
        <v>323</v>
      </c>
      <c r="D34" s="306">
        <f>시나리오분석!$I$35</f>
        <v>0.8</v>
      </c>
      <c r="E34" s="153">
        <f t="shared" ref="E34:W34" si="8">$D$34*E8</f>
        <v>275132</v>
      </c>
      <c r="F34" s="153">
        <f t="shared" si="8"/>
        <v>160253.33333333337</v>
      </c>
      <c r="G34" s="153">
        <f t="shared" si="8"/>
        <v>277467.2</v>
      </c>
      <c r="H34" s="153">
        <f t="shared" si="8"/>
        <v>280241.87200000003</v>
      </c>
      <c r="I34" s="153">
        <f t="shared" si="8"/>
        <v>283044.29072000005</v>
      </c>
      <c r="J34" s="153">
        <f t="shared" si="8"/>
        <v>285874.73362720007</v>
      </c>
      <c r="K34" s="153">
        <f t="shared" si="8"/>
        <v>288733.48096347204</v>
      </c>
      <c r="L34" s="153">
        <f t="shared" si="8"/>
        <v>291620.81577310682</v>
      </c>
      <c r="M34" s="153">
        <f t="shared" si="8"/>
        <v>294537.02393083787</v>
      </c>
      <c r="N34" s="153">
        <f t="shared" si="8"/>
        <v>297482.39417014626</v>
      </c>
      <c r="O34" s="153">
        <f t="shared" si="8"/>
        <v>300457.2181118477</v>
      </c>
      <c r="P34" s="153">
        <f t="shared" si="8"/>
        <v>303461.79029296618</v>
      </c>
      <c r="Q34" s="153">
        <f t="shared" si="8"/>
        <v>306496.40819589584</v>
      </c>
      <c r="R34" s="153">
        <f t="shared" si="8"/>
        <v>309561.37227785483</v>
      </c>
      <c r="S34" s="153">
        <f t="shared" si="8"/>
        <v>312656.98600063333</v>
      </c>
      <c r="T34" s="153">
        <f t="shared" si="8"/>
        <v>315783.55586063972</v>
      </c>
      <c r="U34" s="153">
        <f t="shared" si="8"/>
        <v>318941.39141924609</v>
      </c>
      <c r="V34" s="153">
        <f t="shared" si="8"/>
        <v>322130.80533343856</v>
      </c>
      <c r="W34" s="154">
        <f t="shared" si="8"/>
        <v>135563.38057782207</v>
      </c>
    </row>
    <row r="35" spans="2:24" customFormat="1" ht="16.5" x14ac:dyDescent="0.3">
      <c r="C35" s="90" t="s">
        <v>230</v>
      </c>
      <c r="D35" s="109" t="s">
        <v>440</v>
      </c>
      <c r="E35" s="124">
        <f>시나리오분석!$M$43*E$18</f>
        <v>21.374499999999998</v>
      </c>
      <c r="F35" s="124">
        <f>시나리오분석!$M$43*F$18</f>
        <v>21.695117499999995</v>
      </c>
      <c r="G35" s="124">
        <f>시나리오분석!$M$40*G$18</f>
        <v>17.272500000000001</v>
      </c>
      <c r="H35" s="124">
        <f>시나리오분석!$M$40*H$18</f>
        <v>17.531587500000001</v>
      </c>
      <c r="I35" s="124">
        <f>시나리오분석!$M$40*I$18</f>
        <v>17.794561312499997</v>
      </c>
      <c r="J35" s="124">
        <f>시나리오분석!$M$40*J$18</f>
        <v>18.061479732187497</v>
      </c>
      <c r="K35" s="124">
        <f>시나리오분석!$M$40*K$18</f>
        <v>18.332401928170306</v>
      </c>
      <c r="L35" s="124">
        <f>시나리오분석!$M$40*L$18</f>
        <v>18.607387957092858</v>
      </c>
      <c r="M35" s="124">
        <f>시나리오분석!$M$40*M$18</f>
        <v>18.886498776449248</v>
      </c>
      <c r="N35" s="124">
        <f>시나리오분석!$M$40*N$18</f>
        <v>19.169796258095985</v>
      </c>
      <c r="O35" s="124">
        <f>시나리오분석!$M$40*O$18</f>
        <v>19.457343201967422</v>
      </c>
      <c r="P35" s="124">
        <f>시나리오분석!$M$40*P$18</f>
        <v>19.749203349996932</v>
      </c>
      <c r="Q35" s="124">
        <f>시나리오분석!$M$40*Q$18</f>
        <v>20.045441400246883</v>
      </c>
      <c r="R35" s="124">
        <f>시나리오분석!$M$40*R$18</f>
        <v>20.346123021250584</v>
      </c>
      <c r="S35" s="124">
        <f>시나리오분석!$M$40*S$18</f>
        <v>20.65131486656934</v>
      </c>
      <c r="T35" s="124">
        <f>시나리오분석!$M$40*T$18</f>
        <v>20.961084589567879</v>
      </c>
      <c r="U35" s="124">
        <f>시나리오분석!$M$40*U$18</f>
        <v>21.275500858411394</v>
      </c>
      <c r="V35" s="124">
        <f>시나리오분석!$M$40*V$18</f>
        <v>21.594633371287564</v>
      </c>
      <c r="W35" s="133">
        <f>시나리오분석!$M$40*W$18</f>
        <v>21.918552871856875</v>
      </c>
    </row>
    <row r="36" spans="2:24" customFormat="1" ht="16.5" x14ac:dyDescent="0.3">
      <c r="C36" s="93"/>
      <c r="D36" s="111" t="s">
        <v>439</v>
      </c>
      <c r="E36" s="127">
        <f>시나리오분석!$M$43*E$18</f>
        <v>21.374499999999998</v>
      </c>
      <c r="F36" s="127">
        <f>시나리오분석!$M$43*F$18</f>
        <v>21.695117499999995</v>
      </c>
      <c r="G36" s="127">
        <f>시나리오분석!$M$41*G$18</f>
        <v>20.727</v>
      </c>
      <c r="H36" s="127">
        <f>시나리오분석!$M$41*H$18</f>
        <v>21.037904999999999</v>
      </c>
      <c r="I36" s="127">
        <f>시나리오분석!$M$41*I$18</f>
        <v>21.353473574999995</v>
      </c>
      <c r="J36" s="127">
        <f>시나리오분석!$M$41*J$18</f>
        <v>21.673775678624995</v>
      </c>
      <c r="K36" s="127">
        <f>시나리오분석!$M$41*K$18</f>
        <v>21.998882313804366</v>
      </c>
      <c r="L36" s="127">
        <f>시나리오분석!$M$41*L$18</f>
        <v>22.328865548511427</v>
      </c>
      <c r="M36" s="127">
        <f>시나리오분석!$M$41*M$18</f>
        <v>22.663798531739097</v>
      </c>
      <c r="N36" s="127">
        <f>시나리오분석!$M$41*N$18</f>
        <v>23.00375550971518</v>
      </c>
      <c r="O36" s="127">
        <f>시나리오분석!$M$41*O$18</f>
        <v>23.348811842360906</v>
      </c>
      <c r="P36" s="127">
        <f>시나리오분석!$M$41*P$18</f>
        <v>23.699044019996318</v>
      </c>
      <c r="Q36" s="127">
        <f>시나리오분석!$M$41*Q$18</f>
        <v>24.054529680296259</v>
      </c>
      <c r="R36" s="127">
        <f>시나리오분석!$M$41*R$18</f>
        <v>24.415347625500701</v>
      </c>
      <c r="S36" s="127">
        <f>시나리오분석!$M$41*S$18</f>
        <v>24.781577839883209</v>
      </c>
      <c r="T36" s="127">
        <f>시나리오분석!$M$41*T$18</f>
        <v>25.153301507481455</v>
      </c>
      <c r="U36" s="127">
        <f>시나리오분석!$M$41*U$18</f>
        <v>25.530601030093674</v>
      </c>
      <c r="V36" s="127">
        <f>시나리오분석!$M$41*V$18</f>
        <v>25.913560045545076</v>
      </c>
      <c r="W36" s="136">
        <f>시나리오분석!$M$41*W$18</f>
        <v>26.302263446228249</v>
      </c>
    </row>
    <row r="37" spans="2:24" customFormat="1" ht="16.5" x14ac:dyDescent="0.3">
      <c r="C37" s="93"/>
      <c r="D37" s="111" t="s">
        <v>222</v>
      </c>
      <c r="E37" s="127">
        <f>시나리오분석!$I$42*E$18</f>
        <v>12.214</v>
      </c>
      <c r="F37" s="127">
        <f>시나리오분석!$I$42*F$18</f>
        <v>12.397209999999999</v>
      </c>
      <c r="G37" s="127">
        <f>시나리오분석!$I$42*G$18</f>
        <v>13.818000000000001</v>
      </c>
      <c r="H37" s="127">
        <f>시나리오분석!$I$42*H$18</f>
        <v>14.025270000000001</v>
      </c>
      <c r="I37" s="127">
        <f>시나리오분석!$I$42*I$18</f>
        <v>14.235649049999999</v>
      </c>
      <c r="J37" s="127">
        <f>시나리오분석!$I$42*J$18</f>
        <v>14.449183785749998</v>
      </c>
      <c r="K37" s="127">
        <f>시나리오분석!$I$42*K$18</f>
        <v>14.665921542536246</v>
      </c>
      <c r="L37" s="127">
        <f>시나리오분석!$I$42*L$18</f>
        <v>14.885910365674286</v>
      </c>
      <c r="M37" s="127">
        <f>시나리오분석!$I$42*M$18</f>
        <v>15.109199021159398</v>
      </c>
      <c r="N37" s="127">
        <f>시나리오분석!$I$42*N$18</f>
        <v>15.335837006476789</v>
      </c>
      <c r="O37" s="127">
        <f>시나리오분석!$I$42*O$18</f>
        <v>15.565874561573938</v>
      </c>
      <c r="P37" s="127">
        <f>시나리오분석!$I$42*P$18</f>
        <v>15.799362679997547</v>
      </c>
      <c r="Q37" s="127">
        <f>시나리오분석!$I$42*Q$18</f>
        <v>16.036353120197507</v>
      </c>
      <c r="R37" s="127">
        <f>시나리오분석!$I$42*R$18</f>
        <v>16.276898417000467</v>
      </c>
      <c r="S37" s="127">
        <f>시나리오분석!$I$42*S$18</f>
        <v>16.521051893255471</v>
      </c>
      <c r="T37" s="127">
        <f>시나리오분석!$I$42*T$18</f>
        <v>16.768867671654302</v>
      </c>
      <c r="U37" s="127">
        <f>시나리오분석!$I$42*U$18</f>
        <v>17.020400686729115</v>
      </c>
      <c r="V37" s="127">
        <f>시나리오분석!$I$42*V$18</f>
        <v>17.275706697030053</v>
      </c>
      <c r="W37" s="136">
        <f>시나리오분석!$I$42*W$18</f>
        <v>17.5348422974855</v>
      </c>
    </row>
    <row r="38" spans="2:24" customFormat="1" ht="16.5" x14ac:dyDescent="0.3">
      <c r="C38" s="93"/>
      <c r="D38" s="111" t="s">
        <v>322</v>
      </c>
      <c r="E38" s="127">
        <f>시나리오분석!$I$43</f>
        <v>20</v>
      </c>
      <c r="F38" s="127">
        <f>시나리오분석!$I$43</f>
        <v>20</v>
      </c>
      <c r="G38" s="127">
        <f>시나리오분석!$I$43</f>
        <v>20</v>
      </c>
      <c r="H38" s="127">
        <f>시나리오분석!$I$43</f>
        <v>20</v>
      </c>
      <c r="I38" s="127">
        <f>시나리오분석!$I$43</f>
        <v>20</v>
      </c>
      <c r="J38" s="127">
        <f>시나리오분석!$I$43</f>
        <v>20</v>
      </c>
      <c r="K38" s="127">
        <f>시나리오분석!$I$43</f>
        <v>20</v>
      </c>
      <c r="L38" s="127">
        <f>시나리오분석!$I$43</f>
        <v>20</v>
      </c>
      <c r="M38" s="127">
        <f>시나리오분석!$I$43</f>
        <v>20</v>
      </c>
      <c r="N38" s="127">
        <f>시나리오분석!$I$43</f>
        <v>20</v>
      </c>
      <c r="O38" s="127">
        <f>시나리오분석!$I$43</f>
        <v>20</v>
      </c>
      <c r="P38" s="127">
        <f>시나리오분석!$I$43</f>
        <v>20</v>
      </c>
      <c r="Q38" s="127">
        <f>시나리오분석!$I$43</f>
        <v>20</v>
      </c>
      <c r="R38" s="127">
        <f>시나리오분석!$I$43</f>
        <v>20</v>
      </c>
      <c r="S38" s="127">
        <f>시나리오분석!$I$43</f>
        <v>20</v>
      </c>
      <c r="T38" s="127">
        <f>시나리오분석!$I$43</f>
        <v>20</v>
      </c>
      <c r="U38" s="127">
        <f>시나리오분석!$I$43</f>
        <v>20</v>
      </c>
      <c r="V38" s="127">
        <f>시나리오분석!$I$43</f>
        <v>20</v>
      </c>
      <c r="W38" s="136">
        <f>시나리오분석!$I$43</f>
        <v>20</v>
      </c>
    </row>
    <row r="39" spans="2:24" customFormat="1" ht="16.5" x14ac:dyDescent="0.3">
      <c r="C39" s="90" t="s">
        <v>223</v>
      </c>
      <c r="D39" s="109"/>
      <c r="E39" s="146">
        <f t="shared" ref="E39:W39" si="9">E31*E35+E32*E36+E33*E37+E34*E38</f>
        <v>7144128.3159999996</v>
      </c>
      <c r="F39" s="146">
        <f t="shared" si="9"/>
        <v>4074245.3907750007</v>
      </c>
      <c r="G39" s="146">
        <f t="shared" si="9"/>
        <v>7226737.2741999999</v>
      </c>
      <c r="H39" s="146">
        <f t="shared" si="9"/>
        <v>7324417.1550461305</v>
      </c>
      <c r="I39" s="146">
        <f t="shared" si="9"/>
        <v>7423712.9592795409</v>
      </c>
      <c r="J39" s="146">
        <f t="shared" si="9"/>
        <v>7524656.9201172618</v>
      </c>
      <c r="K39" s="146">
        <f t="shared" si="9"/>
        <v>7627281.9973691683</v>
      </c>
      <c r="L39" s="146">
        <f t="shared" si="9"/>
        <v>7731621.8948710728</v>
      </c>
      <c r="M39" s="146">
        <f t="shared" si="9"/>
        <v>7837711.0783478273</v>
      </c>
      <c r="N39" s="146">
        <f t="shared" si="9"/>
        <v>7945584.7937172316</v>
      </c>
      <c r="O39" s="146">
        <f t="shared" si="9"/>
        <v>8055279.085845666</v>
      </c>
      <c r="P39" s="146">
        <f t="shared" si="9"/>
        <v>8166830.8177667931</v>
      </c>
      <c r="Q39" s="146">
        <f t="shared" si="9"/>
        <v>8280277.6903748587</v>
      </c>
      <c r="R39" s="146">
        <f t="shared" si="9"/>
        <v>8395658.2626044303</v>
      </c>
      <c r="S39" s="146">
        <f t="shared" si="9"/>
        <v>8513011.9721087404</v>
      </c>
      <c r="T39" s="146">
        <f t="shared" si="9"/>
        <v>8632379.1564490851</v>
      </c>
      <c r="U39" s="146">
        <f t="shared" si="9"/>
        <v>8753801.0748080052</v>
      </c>
      <c r="V39" s="146">
        <f t="shared" si="9"/>
        <v>8877319.9302393943</v>
      </c>
      <c r="W39" s="147">
        <f t="shared" si="9"/>
        <v>3751241.2051953683</v>
      </c>
    </row>
    <row r="40" spans="2:24" customFormat="1" ht="16.5" x14ac:dyDescent="0.3">
      <c r="C40" s="93" t="s">
        <v>224</v>
      </c>
      <c r="D40" s="111"/>
      <c r="E40" s="127">
        <f t="shared" ref="E40:W40" si="10">E39/E8</f>
        <v>20.772947722547723</v>
      </c>
      <c r="F40" s="127">
        <f t="shared" si="10"/>
        <v>20.3390235</v>
      </c>
      <c r="G40" s="127">
        <f t="shared" si="10"/>
        <v>20.836300000000001</v>
      </c>
      <c r="H40" s="127">
        <f t="shared" si="10"/>
        <v>20.908844500000001</v>
      </c>
      <c r="I40" s="127">
        <f t="shared" si="10"/>
        <v>20.982477167500001</v>
      </c>
      <c r="J40" s="127">
        <f t="shared" si="10"/>
        <v>21.057214325012502</v>
      </c>
      <c r="K40" s="127">
        <f t="shared" si="10"/>
        <v>21.133072539887685</v>
      </c>
      <c r="L40" s="127">
        <f t="shared" si="10"/>
        <v>21.210068627986004</v>
      </c>
      <c r="M40" s="127">
        <f t="shared" si="10"/>
        <v>21.28821965740579</v>
      </c>
      <c r="N40" s="127">
        <f t="shared" si="10"/>
        <v>21.367542952266877</v>
      </c>
      <c r="O40" s="127">
        <f t="shared" si="10"/>
        <v>21.448056096550879</v>
      </c>
      <c r="P40" s="127">
        <f t="shared" si="10"/>
        <v>21.529776937999141</v>
      </c>
      <c r="Q40" s="127">
        <f t="shared" si="10"/>
        <v>21.612723592069127</v>
      </c>
      <c r="R40" s="127">
        <f t="shared" si="10"/>
        <v>21.696914445950163</v>
      </c>
      <c r="S40" s="127">
        <f t="shared" si="10"/>
        <v>21.782368162639415</v>
      </c>
      <c r="T40" s="127">
        <f t="shared" si="10"/>
        <v>21.869103685079008</v>
      </c>
      <c r="U40" s="127">
        <f t="shared" si="10"/>
        <v>21.957140240355191</v>
      </c>
      <c r="V40" s="127">
        <f t="shared" si="10"/>
        <v>22.046497343960517</v>
      </c>
      <c r="W40" s="136">
        <f t="shared" si="10"/>
        <v>22.137194804119922</v>
      </c>
    </row>
    <row r="41" spans="2:24" customFormat="1" ht="16.5" x14ac:dyDescent="0.3">
      <c r="C41" s="102"/>
      <c r="D41" s="118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37"/>
    </row>
    <row r="42" spans="2:24" customFormat="1" ht="16.5" x14ac:dyDescent="0.3"/>
    <row r="43" spans="2:24" x14ac:dyDescent="0.3">
      <c r="B43" s="42" t="s">
        <v>225</v>
      </c>
      <c r="C43" s="41" t="s">
        <v>432</v>
      </c>
      <c r="E43" s="217" t="s">
        <v>271</v>
      </c>
    </row>
    <row r="44" spans="2:24" x14ac:dyDescent="0.3">
      <c r="C44" s="2224" t="s">
        <v>47</v>
      </c>
      <c r="D44" s="2225"/>
      <c r="E44" s="369"/>
      <c r="F44" s="369" t="s">
        <v>58</v>
      </c>
      <c r="G44" s="369" t="s">
        <v>59</v>
      </c>
      <c r="H44" s="369" t="s">
        <v>60</v>
      </c>
      <c r="I44" s="369" t="s">
        <v>61</v>
      </c>
      <c r="J44" s="369" t="s">
        <v>62</v>
      </c>
      <c r="K44" s="369" t="s">
        <v>63</v>
      </c>
      <c r="L44" s="369" t="s">
        <v>64</v>
      </c>
      <c r="M44" s="369" t="s">
        <v>65</v>
      </c>
      <c r="N44" s="369" t="s">
        <v>66</v>
      </c>
      <c r="O44" s="369" t="s">
        <v>67</v>
      </c>
      <c r="P44" s="369" t="s">
        <v>68</v>
      </c>
      <c r="Q44" s="369" t="s">
        <v>69</v>
      </c>
      <c r="R44" s="369" t="s">
        <v>70</v>
      </c>
      <c r="S44" s="369" t="s">
        <v>71</v>
      </c>
      <c r="T44" s="369" t="s">
        <v>72</v>
      </c>
      <c r="U44" s="369" t="s">
        <v>73</v>
      </c>
      <c r="V44" s="369" t="s">
        <v>74</v>
      </c>
      <c r="W44" s="354" t="s">
        <v>151</v>
      </c>
      <c r="X44" s="167"/>
    </row>
    <row r="45" spans="2:24" x14ac:dyDescent="0.3">
      <c r="C45" s="107"/>
      <c r="D45" s="108"/>
      <c r="E45" s="108" t="s">
        <v>57</v>
      </c>
      <c r="F45" s="75">
        <v>2020</v>
      </c>
      <c r="G45" s="75">
        <v>2021</v>
      </c>
      <c r="H45" s="75">
        <v>2022</v>
      </c>
      <c r="I45" s="75">
        <v>2023</v>
      </c>
      <c r="J45" s="75">
        <v>2024</v>
      </c>
      <c r="K45" s="75">
        <v>2025</v>
      </c>
      <c r="L45" s="75">
        <v>2026</v>
      </c>
      <c r="M45" s="75">
        <v>2027</v>
      </c>
      <c r="N45" s="75">
        <v>2028</v>
      </c>
      <c r="O45" s="75">
        <v>2029</v>
      </c>
      <c r="P45" s="75">
        <v>2030</v>
      </c>
      <c r="Q45" s="75">
        <v>2031</v>
      </c>
      <c r="R45" s="75">
        <v>2032</v>
      </c>
      <c r="S45" s="75">
        <v>2033</v>
      </c>
      <c r="T45" s="75">
        <v>2034</v>
      </c>
      <c r="U45" s="75">
        <v>2035</v>
      </c>
      <c r="V45" s="75">
        <v>2036</v>
      </c>
      <c r="W45" s="76">
        <v>2037</v>
      </c>
    </row>
    <row r="46" spans="2:24" x14ac:dyDescent="0.3">
      <c r="C46" s="93" t="s">
        <v>441</v>
      </c>
      <c r="D46" s="111"/>
      <c r="E46" s="156">
        <f>IF(E8&gt;E10,E8*E23,E59)</f>
        <v>56328462.189999998</v>
      </c>
      <c r="F46" s="1547">
        <f t="shared" ref="F46:V46" si="11">IF(F8&gt;F10,F8*F23,F59)</f>
        <v>33116118.966000002</v>
      </c>
      <c r="G46" s="156">
        <f t="shared" si="11"/>
        <v>61007280.46800001</v>
      </c>
      <c r="H46" s="156">
        <f t="shared" si="11"/>
        <v>62502240.336727202</v>
      </c>
      <c r="I46" s="156">
        <f t="shared" si="11"/>
        <v>64037272.48504246</v>
      </c>
      <c r="J46" s="156">
        <f t="shared" si="11"/>
        <v>65613511.242406324</v>
      </c>
      <c r="K46" s="156">
        <f t="shared" si="11"/>
        <v>67232108.046815917</v>
      </c>
      <c r="L46" s="156">
        <f t="shared" si="11"/>
        <v>68894247.118440092</v>
      </c>
      <c r="M46" s="156">
        <f t="shared" si="11"/>
        <v>70601146.40250361</v>
      </c>
      <c r="N46" s="156">
        <f t="shared" si="11"/>
        <v>72354058.539474592</v>
      </c>
      <c r="O46" s="156">
        <f t="shared" si="11"/>
        <v>74154271.863349468</v>
      </c>
      <c r="P46" s="156">
        <f t="shared" si="11"/>
        <v>76003111.42885375</v>
      </c>
      <c r="Q46" s="156">
        <f t="shared" si="11"/>
        <v>77901940.068400308</v>
      </c>
      <c r="R46" s="156">
        <f t="shared" si="11"/>
        <v>79852159.479671642</v>
      </c>
      <c r="S46" s="156">
        <f t="shared" si="11"/>
        <v>81855211.344718084</v>
      </c>
      <c r="T46" s="156">
        <f t="shared" si="11"/>
        <v>83912578.481489822</v>
      </c>
      <c r="U46" s="156">
        <f t="shared" si="11"/>
        <v>86025786.028747261</v>
      </c>
      <c r="V46" s="156">
        <f t="shared" si="11"/>
        <v>88196402.665322527</v>
      </c>
      <c r="W46" s="156">
        <f t="shared" ref="W46" si="12">IF(W8&gt;W10,W8*W23,W59)</f>
        <v>37677517.443638578</v>
      </c>
    </row>
    <row r="47" spans="2:24" x14ac:dyDescent="0.3">
      <c r="C47" s="93" t="s">
        <v>442</v>
      </c>
      <c r="D47" s="111"/>
      <c r="E47" s="157">
        <f t="shared" ref="E47:V47" si="13">-E39</f>
        <v>-7144128.3159999996</v>
      </c>
      <c r="F47" s="1548">
        <f t="shared" si="13"/>
        <v>-4074245.3907750007</v>
      </c>
      <c r="G47" s="157">
        <f t="shared" si="13"/>
        <v>-7226737.2741999999</v>
      </c>
      <c r="H47" s="157">
        <f t="shared" si="13"/>
        <v>-7324417.1550461305</v>
      </c>
      <c r="I47" s="157">
        <f t="shared" si="13"/>
        <v>-7423712.9592795409</v>
      </c>
      <c r="J47" s="157">
        <f t="shared" si="13"/>
        <v>-7524656.9201172618</v>
      </c>
      <c r="K47" s="157">
        <f t="shared" si="13"/>
        <v>-7627281.9973691683</v>
      </c>
      <c r="L47" s="157">
        <f t="shared" si="13"/>
        <v>-7731621.8948710728</v>
      </c>
      <c r="M47" s="157">
        <f t="shared" si="13"/>
        <v>-7837711.0783478273</v>
      </c>
      <c r="N47" s="157">
        <f t="shared" si="13"/>
        <v>-7945584.7937172316</v>
      </c>
      <c r="O47" s="157">
        <f t="shared" si="13"/>
        <v>-8055279.085845666</v>
      </c>
      <c r="P47" s="157">
        <f t="shared" si="13"/>
        <v>-8166830.8177667931</v>
      </c>
      <c r="Q47" s="157">
        <f t="shared" si="13"/>
        <v>-8280277.6903748587</v>
      </c>
      <c r="R47" s="157">
        <f t="shared" si="13"/>
        <v>-8395658.2626044303</v>
      </c>
      <c r="S47" s="157">
        <f t="shared" si="13"/>
        <v>-8513011.9721087404</v>
      </c>
      <c r="T47" s="157">
        <f t="shared" si="13"/>
        <v>-8632379.1564490851</v>
      </c>
      <c r="U47" s="157">
        <f t="shared" si="13"/>
        <v>-8753801.0748080052</v>
      </c>
      <c r="V47" s="157">
        <f t="shared" si="13"/>
        <v>-8877319.9302393943</v>
      </c>
      <c r="W47" s="157">
        <f t="shared" ref="W47" si="14">-W39</f>
        <v>-3751241.2051953683</v>
      </c>
    </row>
    <row r="48" spans="2:24" x14ac:dyDescent="0.3">
      <c r="C48" s="102" t="s">
        <v>229</v>
      </c>
      <c r="D48" s="118"/>
      <c r="E48" s="158">
        <f t="shared" ref="E48:V48" si="15">SUM(E46:E47)</f>
        <v>49184333.873999998</v>
      </c>
      <c r="F48" s="1549">
        <f t="shared" si="15"/>
        <v>29041873.575225003</v>
      </c>
      <c r="G48" s="158">
        <f t="shared" si="15"/>
        <v>53780543.19380001</v>
      </c>
      <c r="H48" s="158">
        <f t="shared" si="15"/>
        <v>55177823.181681074</v>
      </c>
      <c r="I48" s="158">
        <f t="shared" si="15"/>
        <v>56613559.525762916</v>
      </c>
      <c r="J48" s="158">
        <f t="shared" si="15"/>
        <v>58088854.322289065</v>
      </c>
      <c r="K48" s="158">
        <f t="shared" si="15"/>
        <v>59604826.049446747</v>
      </c>
      <c r="L48" s="158">
        <f t="shared" si="15"/>
        <v>61162625.223569021</v>
      </c>
      <c r="M48" s="158">
        <f t="shared" si="15"/>
        <v>62763435.324155785</v>
      </c>
      <c r="N48" s="158">
        <f t="shared" si="15"/>
        <v>64408473.745757356</v>
      </c>
      <c r="O48" s="158">
        <f t="shared" si="15"/>
        <v>66098992.777503803</v>
      </c>
      <c r="P48" s="158">
        <f t="shared" si="15"/>
        <v>67836280.611086965</v>
      </c>
      <c r="Q48" s="158">
        <f t="shared" si="15"/>
        <v>69621662.378025442</v>
      </c>
      <c r="R48" s="158">
        <f t="shared" si="15"/>
        <v>71456501.217067212</v>
      </c>
      <c r="S48" s="158">
        <f t="shared" si="15"/>
        <v>73342199.372609347</v>
      </c>
      <c r="T48" s="158">
        <f t="shared" si="15"/>
        <v>75280199.325040743</v>
      </c>
      <c r="U48" s="158">
        <f t="shared" si="15"/>
        <v>77271984.953939259</v>
      </c>
      <c r="V48" s="158">
        <f t="shared" si="15"/>
        <v>79319082.735083133</v>
      </c>
      <c r="W48" s="158">
        <f t="shared" ref="W48" si="16">SUM(W46:W47)</f>
        <v>33926276.238443211</v>
      </c>
    </row>
    <row r="49" spans="3:23" s="77" customFormat="1" x14ac:dyDescent="0.3">
      <c r="C49" s="724"/>
      <c r="D49" s="724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5"/>
      <c r="T49" s="725"/>
      <c r="U49" s="725"/>
      <c r="V49" s="725"/>
      <c r="W49" s="726"/>
    </row>
    <row r="50" spans="3:23" x14ac:dyDescent="0.3">
      <c r="C50" s="26" t="s">
        <v>856</v>
      </c>
      <c r="D50" s="26" t="s">
        <v>857</v>
      </c>
      <c r="E50" s="140">
        <v>94.65</v>
      </c>
      <c r="F50" s="140">
        <v>94.65</v>
      </c>
      <c r="G50" s="140">
        <v>94.65</v>
      </c>
      <c r="H50" s="140">
        <v>94.65</v>
      </c>
      <c r="I50" s="140">
        <v>94.65</v>
      </c>
      <c r="J50" s="140">
        <v>94.65</v>
      </c>
      <c r="K50" s="140">
        <v>94.65</v>
      </c>
      <c r="L50" s="140">
        <v>94.65</v>
      </c>
      <c r="M50" s="140">
        <v>94.65</v>
      </c>
      <c r="N50" s="140">
        <v>94.65</v>
      </c>
      <c r="O50" s="140">
        <v>94.65</v>
      </c>
      <c r="P50" s="140">
        <v>94.65</v>
      </c>
      <c r="Q50" s="140">
        <v>94.65</v>
      </c>
      <c r="R50" s="140">
        <v>94.65</v>
      </c>
      <c r="S50" s="140">
        <v>94.65</v>
      </c>
      <c r="T50" s="140">
        <v>94.65</v>
      </c>
      <c r="U50" s="140">
        <v>94.65</v>
      </c>
      <c r="V50" s="140">
        <v>94.65</v>
      </c>
      <c r="W50" s="140">
        <v>94.65</v>
      </c>
    </row>
    <row r="51" spans="3:23" x14ac:dyDescent="0.3">
      <c r="D51" s="26" t="s">
        <v>858</v>
      </c>
      <c r="E51" s="140">
        <v>80</v>
      </c>
      <c r="F51" s="140">
        <v>80</v>
      </c>
      <c r="G51" s="140">
        <v>80</v>
      </c>
      <c r="H51" s="140">
        <v>80</v>
      </c>
      <c r="I51" s="140">
        <v>80</v>
      </c>
      <c r="J51" s="140">
        <v>80</v>
      </c>
      <c r="K51" s="140">
        <v>80</v>
      </c>
      <c r="L51" s="140">
        <v>80</v>
      </c>
      <c r="M51" s="140">
        <v>80</v>
      </c>
      <c r="N51" s="140">
        <v>80</v>
      </c>
      <c r="O51" s="140">
        <v>80</v>
      </c>
      <c r="P51" s="140">
        <v>80</v>
      </c>
      <c r="Q51" s="140">
        <v>80</v>
      </c>
      <c r="R51" s="140">
        <v>80</v>
      </c>
      <c r="S51" s="140">
        <v>80</v>
      </c>
      <c r="T51" s="140">
        <v>80</v>
      </c>
      <c r="U51" s="140">
        <v>80</v>
      </c>
      <c r="V51" s="140">
        <v>80</v>
      </c>
      <c r="W51" s="140">
        <v>80</v>
      </c>
    </row>
    <row r="52" spans="3:23" x14ac:dyDescent="0.3">
      <c r="C52" s="26" t="s">
        <v>859</v>
      </c>
      <c r="D52" s="26" t="s">
        <v>857</v>
      </c>
      <c r="E52" s="140">
        <f>E18</f>
        <v>61.07</v>
      </c>
      <c r="F52" s="140">
        <f t="shared" ref="F52:V52" si="17">F18</f>
        <v>61.986049999999992</v>
      </c>
      <c r="G52" s="140">
        <f t="shared" si="17"/>
        <v>69.09</v>
      </c>
      <c r="H52" s="140">
        <f t="shared" si="17"/>
        <v>70.126350000000002</v>
      </c>
      <c r="I52" s="140">
        <f t="shared" si="17"/>
        <v>71.178245249999989</v>
      </c>
      <c r="J52" s="140">
        <f t="shared" si="17"/>
        <v>72.245918928749987</v>
      </c>
      <c r="K52" s="140">
        <f t="shared" si="17"/>
        <v>73.329607712681224</v>
      </c>
      <c r="L52" s="140">
        <f t="shared" si="17"/>
        <v>74.42955182837143</v>
      </c>
      <c r="M52" s="140">
        <f t="shared" si="17"/>
        <v>75.54599510579699</v>
      </c>
      <c r="N52" s="140">
        <f t="shared" si="17"/>
        <v>76.679185032383941</v>
      </c>
      <c r="O52" s="140">
        <f t="shared" si="17"/>
        <v>77.829372807869689</v>
      </c>
      <c r="P52" s="140">
        <f t="shared" si="17"/>
        <v>78.99681339998773</v>
      </c>
      <c r="Q52" s="140">
        <f t="shared" si="17"/>
        <v>80.181765600987532</v>
      </c>
      <c r="R52" s="140">
        <f t="shared" si="17"/>
        <v>81.384492085002336</v>
      </c>
      <c r="S52" s="140">
        <f t="shared" si="17"/>
        <v>82.60525946627736</v>
      </c>
      <c r="T52" s="140">
        <f t="shared" si="17"/>
        <v>83.844338358271514</v>
      </c>
      <c r="U52" s="140">
        <f t="shared" si="17"/>
        <v>85.102003433645578</v>
      </c>
      <c r="V52" s="140">
        <f t="shared" si="17"/>
        <v>86.378533485150257</v>
      </c>
      <c r="W52" s="140">
        <f t="shared" ref="W52" si="18">W18</f>
        <v>87.674211487427499</v>
      </c>
    </row>
    <row r="53" spans="3:23" x14ac:dyDescent="0.3">
      <c r="D53" s="26" t="s">
        <v>858</v>
      </c>
      <c r="E53" s="140">
        <f>E19</f>
        <v>80</v>
      </c>
      <c r="F53" s="140">
        <f t="shared" ref="F53:V53" si="19">F19</f>
        <v>80</v>
      </c>
      <c r="G53" s="140">
        <f t="shared" si="19"/>
        <v>80</v>
      </c>
      <c r="H53" s="140">
        <f t="shared" si="19"/>
        <v>80</v>
      </c>
      <c r="I53" s="140">
        <f t="shared" si="19"/>
        <v>80</v>
      </c>
      <c r="J53" s="140">
        <f t="shared" si="19"/>
        <v>80</v>
      </c>
      <c r="K53" s="140">
        <f t="shared" si="19"/>
        <v>80</v>
      </c>
      <c r="L53" s="140">
        <f t="shared" si="19"/>
        <v>80</v>
      </c>
      <c r="M53" s="140">
        <f t="shared" si="19"/>
        <v>80</v>
      </c>
      <c r="N53" s="140">
        <f t="shared" si="19"/>
        <v>80</v>
      </c>
      <c r="O53" s="140">
        <f t="shared" si="19"/>
        <v>80</v>
      </c>
      <c r="P53" s="140">
        <f t="shared" si="19"/>
        <v>80</v>
      </c>
      <c r="Q53" s="140">
        <f t="shared" si="19"/>
        <v>80</v>
      </c>
      <c r="R53" s="140">
        <f t="shared" si="19"/>
        <v>80</v>
      </c>
      <c r="S53" s="140">
        <f t="shared" si="19"/>
        <v>80</v>
      </c>
      <c r="T53" s="140">
        <f t="shared" si="19"/>
        <v>80</v>
      </c>
      <c r="U53" s="140">
        <f t="shared" si="19"/>
        <v>80</v>
      </c>
      <c r="V53" s="140">
        <f t="shared" si="19"/>
        <v>80</v>
      </c>
      <c r="W53" s="140">
        <f t="shared" ref="W53" si="20">W19</f>
        <v>80</v>
      </c>
    </row>
    <row r="55" spans="3:23" x14ac:dyDescent="0.3">
      <c r="D55" s="26" t="s">
        <v>858</v>
      </c>
      <c r="E55" s="159">
        <f>MAX(E10,E8)*E51</f>
        <v>27513200</v>
      </c>
      <c r="F55" s="159">
        <f t="shared" ref="F55:V55" si="21">MAX(F10,F8)*F51</f>
        <v>16185586.666666664</v>
      </c>
      <c r="G55" s="159">
        <f t="shared" si="21"/>
        <v>29722160</v>
      </c>
      <c r="H55" s="159">
        <f t="shared" si="21"/>
        <v>30613840</v>
      </c>
      <c r="I55" s="159">
        <f t="shared" si="21"/>
        <v>31532255.199999999</v>
      </c>
      <c r="J55" s="159">
        <f>MAX(J10,J8)*J51</f>
        <v>32478222.855999999</v>
      </c>
      <c r="K55" s="159">
        <f t="shared" si="21"/>
        <v>33452569.541680001</v>
      </c>
      <c r="L55" s="159">
        <f t="shared" si="21"/>
        <v>34456146.627930403</v>
      </c>
      <c r="M55" s="159">
        <f t="shared" si="21"/>
        <v>35489831.026768319</v>
      </c>
      <c r="N55" s="159">
        <f t="shared" si="21"/>
        <v>36554525.957571365</v>
      </c>
      <c r="O55" s="159">
        <f t="shared" si="21"/>
        <v>37651161.736298509</v>
      </c>
      <c r="P55" s="159">
        <f t="shared" si="21"/>
        <v>38780696.58838746</v>
      </c>
      <c r="Q55" s="159">
        <f t="shared" si="21"/>
        <v>39944117.486039087</v>
      </c>
      <c r="R55" s="159">
        <f t="shared" si="21"/>
        <v>41142441.010620266</v>
      </c>
      <c r="S55" s="159">
        <f t="shared" si="21"/>
        <v>42376714.240938872</v>
      </c>
      <c r="T55" s="159">
        <f t="shared" si="21"/>
        <v>43648015.66816704</v>
      </c>
      <c r="U55" s="159">
        <f t="shared" si="21"/>
        <v>44957456.138212055</v>
      </c>
      <c r="V55" s="159">
        <f t="shared" si="21"/>
        <v>46306179.822358422</v>
      </c>
      <c r="W55" s="159">
        <f>MAX(W10,W8)*W51</f>
        <v>19873068.840428825</v>
      </c>
    </row>
    <row r="56" spans="3:23" x14ac:dyDescent="0.3">
      <c r="C56" s="26" t="s">
        <v>856</v>
      </c>
      <c r="D56" s="26" t="s">
        <v>857</v>
      </c>
      <c r="E56" s="159">
        <f>E8*시나리오분석!$I$34*E50</f>
        <v>6510310.9500000002</v>
      </c>
      <c r="F56" s="159">
        <f>F8*시나리오분석!$I$34*F50</f>
        <v>3791994.5000000009</v>
      </c>
      <c r="G56" s="159">
        <f>G8*시나리오분석!$I$34*G50</f>
        <v>6565567.620000001</v>
      </c>
      <c r="H56" s="159">
        <f>H8*시나리오분석!$I$34*H50</f>
        <v>6631223.2962000016</v>
      </c>
      <c r="I56" s="159">
        <f>I8*시나리오분석!$I$34*I50</f>
        <v>6697535.5291620018</v>
      </c>
      <c r="J56" s="159">
        <f>J8*시나리오분석!$I$34*J50</f>
        <v>6764510.8844536217</v>
      </c>
      <c r="K56" s="159">
        <f>K8*시나리오분석!$I$34*K50</f>
        <v>6832155.993298158</v>
      </c>
      <c r="L56" s="159">
        <f>L8*시나리오분석!$I$34*L50</f>
        <v>6900477.5532311406</v>
      </c>
      <c r="M56" s="159">
        <f>M8*시나리오분석!$I$34*M50</f>
        <v>6969482.3287634514</v>
      </c>
      <c r="N56" s="159">
        <f>N8*시나리오분석!$I$34*N50</f>
        <v>7039177.1520510865</v>
      </c>
      <c r="O56" s="159">
        <f>O8*시나리오분석!$I$34*O50</f>
        <v>7109568.9235715969</v>
      </c>
      <c r="P56" s="159">
        <f>P8*시나리오분석!$I$34*P50</f>
        <v>7180664.612807313</v>
      </c>
      <c r="Q56" s="159">
        <f>Q8*시나리오분석!$I$34*Q50</f>
        <v>7252471.2589353854</v>
      </c>
      <c r="R56" s="159">
        <f>R8*시나리오분석!$I$34*R50</f>
        <v>7324995.9715247406</v>
      </c>
      <c r="S56" s="159">
        <f>S8*시나리오분석!$I$34*S50</f>
        <v>7398245.9312399868</v>
      </c>
      <c r="T56" s="159">
        <f>T8*시나리오분석!$I$34*T50</f>
        <v>7472228.3905523876</v>
      </c>
      <c r="U56" s="159">
        <f>U8*시나리오분석!$I$34*U50</f>
        <v>7546950.6744579114</v>
      </c>
      <c r="V56" s="159">
        <f>V8*시나리오분석!$I$34*V50</f>
        <v>7622420.1812024908</v>
      </c>
      <c r="W56" s="159">
        <f>W8*시나리오분석!$I$34*W50</f>
        <v>3207768.4929227149</v>
      </c>
    </row>
    <row r="57" spans="3:23" x14ac:dyDescent="0.3">
      <c r="C57" s="26" t="s">
        <v>859</v>
      </c>
      <c r="D57" s="26" t="s">
        <v>857</v>
      </c>
      <c r="E57" s="159">
        <f>E8*시나리오분석!$I$35*E52</f>
        <v>16802311.239999998</v>
      </c>
      <c r="F57" s="159">
        <f>F8*시나리오분석!$I$35*F52</f>
        <v>9933471.1326666679</v>
      </c>
      <c r="G57" s="159">
        <f>G8*시나리오분석!$I$35*G52</f>
        <v>19170208.848000001</v>
      </c>
      <c r="H57" s="159">
        <f>H8*시나리오분석!$I$35*H52</f>
        <v>19652339.600527205</v>
      </c>
      <c r="I57" s="159">
        <f>I8*시나리오분석!$I$35*I52</f>
        <v>20146595.941480458</v>
      </c>
      <c r="J57" s="159">
        <f>J8*시나리오분석!$I$35*J52</f>
        <v>20653282.829408694</v>
      </c>
      <c r="K57" s="159">
        <f>K8*시나리오분석!$I$35*K52</f>
        <v>21172712.892568316</v>
      </c>
      <c r="L57" s="159">
        <f>L8*시나리오분석!$I$35*L52</f>
        <v>21705206.621816412</v>
      </c>
      <c r="M57" s="159">
        <f>M8*시나리오분석!$I$35*M52</f>
        <v>22251092.568355087</v>
      </c>
      <c r="N57" s="159">
        <f>N8*시나리오분석!$I$35*N52</f>
        <v>22810707.546449218</v>
      </c>
      <c r="O57" s="159">
        <f>O8*시나리오분석!$I$35*O52</f>
        <v>23384396.84124241</v>
      </c>
      <c r="P57" s="159">
        <f>P8*시나리오분석!$I$35*P52</f>
        <v>23972514.421799656</v>
      </c>
      <c r="Q57" s="159">
        <f>Q8*시나리오분석!$I$35*Q52</f>
        <v>24575423.159507915</v>
      </c>
      <c r="R57" s="159">
        <f>R8*시나리오분석!$I$35*R52</f>
        <v>25193495.051969536</v>
      </c>
      <c r="S57" s="159">
        <f>S8*시나리오분석!$I$35*S52</f>
        <v>25827111.452526566</v>
      </c>
      <c r="T57" s="159">
        <f>T8*시나리오분석!$I$35*T52</f>
        <v>26476663.305557612</v>
      </c>
      <c r="U57" s="159">
        <f>U8*시나리오분석!$I$35*U52</f>
        <v>27142551.387692381</v>
      </c>
      <c r="V57" s="159">
        <f>V8*시나리오분석!$I$35*V52</f>
        <v>27825186.555092841</v>
      </c>
      <c r="W57" s="159">
        <f>W8*시나리오분석!$I$35*W52</f>
        <v>11885412.498730594</v>
      </c>
    </row>
    <row r="58" spans="3:23" x14ac:dyDescent="0.3">
      <c r="C58" s="25" t="str">
        <f>C22</f>
        <v>Dockage/marine-related</v>
      </c>
      <c r="E58" s="159">
        <f>E$22*E8</f>
        <v>5502640</v>
      </c>
      <c r="F58" s="159">
        <f t="shared" ref="F58:V58" si="22">F$22*F8</f>
        <v>3205066.666666667</v>
      </c>
      <c r="G58" s="159">
        <f t="shared" si="22"/>
        <v>5549344</v>
      </c>
      <c r="H58" s="159">
        <f t="shared" si="22"/>
        <v>5604837.4400000004</v>
      </c>
      <c r="I58" s="159">
        <f t="shared" si="22"/>
        <v>5660885.8144000005</v>
      </c>
      <c r="J58" s="159">
        <f t="shared" si="22"/>
        <v>5717494.6725440007</v>
      </c>
      <c r="K58" s="159">
        <f t="shared" si="22"/>
        <v>5774669.6192694409</v>
      </c>
      <c r="L58" s="159">
        <f t="shared" si="22"/>
        <v>5832416.3154621357</v>
      </c>
      <c r="M58" s="159">
        <f t="shared" si="22"/>
        <v>5890740.4786167573</v>
      </c>
      <c r="N58" s="159">
        <f t="shared" si="22"/>
        <v>5949647.883402925</v>
      </c>
      <c r="O58" s="159">
        <f t="shared" si="22"/>
        <v>6009144.3622369543</v>
      </c>
      <c r="P58" s="159">
        <f t="shared" si="22"/>
        <v>6069235.8058593236</v>
      </c>
      <c r="Q58" s="159">
        <f t="shared" si="22"/>
        <v>6129928.1639179168</v>
      </c>
      <c r="R58" s="159">
        <f t="shared" si="22"/>
        <v>6191227.445557096</v>
      </c>
      <c r="S58" s="159">
        <f t="shared" si="22"/>
        <v>6253139.7200126667</v>
      </c>
      <c r="T58" s="159">
        <f t="shared" si="22"/>
        <v>6315671.1172127938</v>
      </c>
      <c r="U58" s="159">
        <f t="shared" si="22"/>
        <v>6378827.8283849219</v>
      </c>
      <c r="V58" s="159">
        <f t="shared" si="22"/>
        <v>6442616.1066687712</v>
      </c>
      <c r="W58" s="159">
        <f t="shared" ref="W58" si="23">W$22*W8</f>
        <v>2711267.6115564415</v>
      </c>
    </row>
    <row r="59" spans="3:23" x14ac:dyDescent="0.3">
      <c r="E59" s="159">
        <f>SUM(E55:E58)</f>
        <v>56328462.189999998</v>
      </c>
      <c r="F59" s="159">
        <f>SUM(F55:F58)</f>
        <v>33116118.966000002</v>
      </c>
      <c r="G59" s="159">
        <f>SUM(G55:G58)</f>
        <v>61007280.46800001</v>
      </c>
      <c r="H59" s="159">
        <f>SUM(H55:H58)</f>
        <v>62502240.336727202</v>
      </c>
      <c r="I59" s="159">
        <f t="shared" ref="I59:V59" si="24">SUM(I55:I58)</f>
        <v>64037272.48504246</v>
      </c>
      <c r="J59" s="159">
        <f t="shared" si="24"/>
        <v>65613511.242406324</v>
      </c>
      <c r="K59" s="159">
        <f t="shared" si="24"/>
        <v>67232108.046815917</v>
      </c>
      <c r="L59" s="159">
        <f t="shared" si="24"/>
        <v>68894247.118440092</v>
      </c>
      <c r="M59" s="159">
        <f t="shared" si="24"/>
        <v>70601146.40250361</v>
      </c>
      <c r="N59" s="159">
        <f t="shared" si="24"/>
        <v>72354058.539474592</v>
      </c>
      <c r="O59" s="1069">
        <f t="shared" si="24"/>
        <v>74154271.863349468</v>
      </c>
      <c r="P59" s="1069">
        <f t="shared" si="24"/>
        <v>76003111.42885375</v>
      </c>
      <c r="Q59" s="1069">
        <f t="shared" si="24"/>
        <v>77901940.068400308</v>
      </c>
      <c r="R59" s="1069">
        <f t="shared" si="24"/>
        <v>79852159.479671642</v>
      </c>
      <c r="S59" s="1069">
        <f t="shared" si="24"/>
        <v>81855211.344718084</v>
      </c>
      <c r="T59" s="1069">
        <f t="shared" si="24"/>
        <v>83912578.481489822</v>
      </c>
      <c r="U59" s="1069">
        <f t="shared" si="24"/>
        <v>86025786.028747261</v>
      </c>
      <c r="V59" s="1069">
        <f t="shared" si="24"/>
        <v>88196402.665322527</v>
      </c>
      <c r="W59" s="1069">
        <f t="shared" ref="W59" si="25">SUM(W55:W58)</f>
        <v>37677517.443638578</v>
      </c>
    </row>
    <row r="60" spans="3:23" x14ac:dyDescent="0.3">
      <c r="E60" s="26" t="b">
        <f>E59=E46</f>
        <v>1</v>
      </c>
      <c r="F60" s="26" t="b">
        <f t="shared" ref="F60:V60" si="26">F59=F46</f>
        <v>1</v>
      </c>
      <c r="G60" s="26" t="b">
        <f t="shared" si="26"/>
        <v>1</v>
      </c>
      <c r="H60" s="26" t="b">
        <f t="shared" si="26"/>
        <v>1</v>
      </c>
      <c r="I60" s="26" t="b">
        <f t="shared" si="26"/>
        <v>1</v>
      </c>
      <c r="J60" s="26" t="b">
        <f t="shared" si="26"/>
        <v>1</v>
      </c>
      <c r="K60" s="26" t="b">
        <f t="shared" si="26"/>
        <v>1</v>
      </c>
      <c r="L60" s="26" t="b">
        <f t="shared" si="26"/>
        <v>1</v>
      </c>
      <c r="M60" s="26" t="b">
        <f t="shared" si="26"/>
        <v>1</v>
      </c>
      <c r="N60" s="26" t="b">
        <f t="shared" si="26"/>
        <v>1</v>
      </c>
      <c r="O60" s="26" t="b">
        <f t="shared" si="26"/>
        <v>1</v>
      </c>
      <c r="P60" s="26" t="b">
        <f t="shared" si="26"/>
        <v>1</v>
      </c>
      <c r="Q60" s="26" t="b">
        <f t="shared" si="26"/>
        <v>1</v>
      </c>
      <c r="R60" s="26" t="b">
        <f t="shared" si="26"/>
        <v>1</v>
      </c>
      <c r="S60" s="26" t="b">
        <f t="shared" si="26"/>
        <v>1</v>
      </c>
      <c r="T60" s="26" t="b">
        <f t="shared" si="26"/>
        <v>1</v>
      </c>
      <c r="U60" s="26" t="b">
        <f t="shared" si="26"/>
        <v>1</v>
      </c>
      <c r="V60" s="26" t="b">
        <f t="shared" si="26"/>
        <v>1</v>
      </c>
      <c r="W60" s="26" t="b">
        <f t="shared" ref="W60" si="27">W59=W46</f>
        <v>1</v>
      </c>
    </row>
    <row r="61" spans="3:23" s="77" customFormat="1" x14ac:dyDescent="0.3">
      <c r="C61" s="724"/>
      <c r="D61" s="724"/>
      <c r="E61" s="725"/>
      <c r="F61" s="725"/>
      <c r="G61" s="725"/>
      <c r="H61" s="725"/>
      <c r="I61" s="725"/>
      <c r="J61" s="725"/>
      <c r="K61" s="725"/>
      <c r="L61" s="725"/>
      <c r="M61" s="725"/>
      <c r="N61" s="725"/>
      <c r="O61" s="725"/>
      <c r="P61" s="725"/>
      <c r="Q61" s="725"/>
      <c r="R61" s="725"/>
      <c r="S61" s="725"/>
      <c r="T61" s="725"/>
      <c r="U61" s="725"/>
      <c r="V61" s="725"/>
      <c r="W61" s="726"/>
    </row>
    <row r="62" spans="3:23" s="77" customFormat="1" x14ac:dyDescent="0.3">
      <c r="C62" s="724"/>
      <c r="D62" s="724"/>
      <c r="E62" s="725"/>
      <c r="F62" s="725"/>
      <c r="G62" s="725"/>
      <c r="H62" s="725"/>
      <c r="I62" s="725"/>
      <c r="J62" s="725"/>
      <c r="K62" s="725"/>
      <c r="L62" s="725"/>
      <c r="M62" s="725"/>
      <c r="N62" s="725"/>
      <c r="O62" s="725"/>
      <c r="P62" s="725"/>
      <c r="Q62" s="725"/>
      <c r="R62" s="725"/>
      <c r="S62" s="725"/>
      <c r="T62" s="725"/>
      <c r="U62" s="725"/>
      <c r="V62" s="725"/>
      <c r="W62" s="726"/>
    </row>
    <row r="63" spans="3:23" s="77" customFormat="1" x14ac:dyDescent="0.3">
      <c r="C63" s="724"/>
      <c r="D63" s="724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5"/>
      <c r="T63" s="725"/>
      <c r="U63" s="725"/>
      <c r="V63" s="725"/>
      <c r="W63" s="726"/>
    </row>
    <row r="64" spans="3:23" s="638" customFormat="1" x14ac:dyDescent="0.3">
      <c r="D64" s="2185" t="s">
        <v>41</v>
      </c>
      <c r="E64" s="2185"/>
      <c r="F64" s="694" t="s">
        <v>702</v>
      </c>
      <c r="G64" s="694" t="s">
        <v>703</v>
      </c>
      <c r="H64" s="694" t="s">
        <v>704</v>
      </c>
      <c r="I64" s="694" t="s">
        <v>705</v>
      </c>
      <c r="J64" s="694" t="s">
        <v>706</v>
      </c>
      <c r="K64" s="694" t="s">
        <v>707</v>
      </c>
      <c r="L64" s="694" t="s">
        <v>708</v>
      </c>
      <c r="M64" s="694" t="s">
        <v>709</v>
      </c>
      <c r="N64" s="694" t="s">
        <v>710</v>
      </c>
      <c r="O64" s="694" t="s">
        <v>711</v>
      </c>
      <c r="P64" s="694" t="s">
        <v>712</v>
      </c>
      <c r="Q64" s="694" t="s">
        <v>713</v>
      </c>
      <c r="R64" s="694" t="s">
        <v>714</v>
      </c>
      <c r="S64" s="694" t="s">
        <v>715</v>
      </c>
      <c r="T64" s="694" t="s">
        <v>716</v>
      </c>
      <c r="U64" s="694" t="s">
        <v>717</v>
      </c>
      <c r="V64" s="694" t="s">
        <v>726</v>
      </c>
      <c r="W64" s="694" t="s">
        <v>789</v>
      </c>
    </row>
    <row r="65" spans="2:23" s="638" customFormat="1" outlineLevel="1" x14ac:dyDescent="0.3">
      <c r="D65" s="696" t="s">
        <v>792</v>
      </c>
      <c r="E65" s="696"/>
      <c r="F65" s="697">
        <f t="shared" ref="F65:W65" si="28">F22</f>
        <v>16</v>
      </c>
      <c r="G65" s="697">
        <f t="shared" si="28"/>
        <v>16</v>
      </c>
      <c r="H65" s="697">
        <f t="shared" si="28"/>
        <v>16</v>
      </c>
      <c r="I65" s="697">
        <f t="shared" si="28"/>
        <v>16</v>
      </c>
      <c r="J65" s="697">
        <f t="shared" si="28"/>
        <v>16</v>
      </c>
      <c r="K65" s="697">
        <f t="shared" si="28"/>
        <v>16</v>
      </c>
      <c r="L65" s="697">
        <f t="shared" si="28"/>
        <v>16</v>
      </c>
      <c r="M65" s="697">
        <f t="shared" si="28"/>
        <v>16</v>
      </c>
      <c r="N65" s="697">
        <f t="shared" si="28"/>
        <v>16</v>
      </c>
      <c r="O65" s="697">
        <f t="shared" si="28"/>
        <v>16</v>
      </c>
      <c r="P65" s="697">
        <f t="shared" si="28"/>
        <v>16</v>
      </c>
      <c r="Q65" s="697">
        <f t="shared" si="28"/>
        <v>16</v>
      </c>
      <c r="R65" s="697">
        <f t="shared" si="28"/>
        <v>16</v>
      </c>
      <c r="S65" s="697">
        <f t="shared" si="28"/>
        <v>16</v>
      </c>
      <c r="T65" s="697">
        <f t="shared" si="28"/>
        <v>16</v>
      </c>
      <c r="U65" s="697">
        <f t="shared" si="28"/>
        <v>16</v>
      </c>
      <c r="V65" s="697">
        <f t="shared" si="28"/>
        <v>16</v>
      </c>
      <c r="W65" s="697">
        <f t="shared" si="28"/>
        <v>16</v>
      </c>
    </row>
    <row r="66" spans="2:23" s="638" customFormat="1" x14ac:dyDescent="0.3">
      <c r="D66" s="2242" t="s">
        <v>42</v>
      </c>
      <c r="E66" s="2242"/>
      <c r="F66" s="719">
        <f>F68-F67</f>
        <v>29911052.299333334</v>
      </c>
      <c r="G66" s="719">
        <f t="shared" ref="G66:W66" si="29">G68-G67</f>
        <v>55457936.46800001</v>
      </c>
      <c r="H66" s="719">
        <f t="shared" si="29"/>
        <v>56897402.896727204</v>
      </c>
      <c r="I66" s="719">
        <f t="shared" si="29"/>
        <v>58376386.670642458</v>
      </c>
      <c r="J66" s="719">
        <f t="shared" si="29"/>
        <v>59896016.569862321</v>
      </c>
      <c r="K66" s="719">
        <f t="shared" si="29"/>
        <v>61457438.427546479</v>
      </c>
      <c r="L66" s="719">
        <f t="shared" si="29"/>
        <v>63061830.802977957</v>
      </c>
      <c r="M66" s="719">
        <f t="shared" si="29"/>
        <v>64710405.92388685</v>
      </c>
      <c r="N66" s="719">
        <f t="shared" si="29"/>
        <v>66404410.656071663</v>
      </c>
      <c r="O66" s="719">
        <f t="shared" si="29"/>
        <v>68145127.501112521</v>
      </c>
      <c r="P66" s="719">
        <f t="shared" si="29"/>
        <v>69933875.622994423</v>
      </c>
      <c r="Q66" s="719">
        <f t="shared" si="29"/>
        <v>71772011.904482394</v>
      </c>
      <c r="R66" s="719">
        <f t="shared" si="29"/>
        <v>73660932.03411454</v>
      </c>
      <c r="S66" s="719">
        <f t="shared" si="29"/>
        <v>75602071.624705419</v>
      </c>
      <c r="T66" s="719">
        <f t="shared" si="29"/>
        <v>77596907.364277035</v>
      </c>
      <c r="U66" s="719">
        <f t="shared" si="29"/>
        <v>79646958.20036234</v>
      </c>
      <c r="V66" s="719">
        <f t="shared" si="29"/>
        <v>81753786.558653757</v>
      </c>
      <c r="W66" s="719">
        <f t="shared" si="29"/>
        <v>34966249.832082137</v>
      </c>
    </row>
    <row r="67" spans="2:23" s="638" customFormat="1" x14ac:dyDescent="0.3">
      <c r="D67" s="2240" t="s">
        <v>815</v>
      </c>
      <c r="E67" s="2240"/>
      <c r="F67" s="718">
        <f t="shared" ref="F67:W67" si="30">F65*F8</f>
        <v>3205066.666666667</v>
      </c>
      <c r="G67" s="718">
        <f t="shared" si="30"/>
        <v>5549344</v>
      </c>
      <c r="H67" s="718">
        <f t="shared" si="30"/>
        <v>5604837.4400000004</v>
      </c>
      <c r="I67" s="718">
        <f t="shared" si="30"/>
        <v>5660885.8144000005</v>
      </c>
      <c r="J67" s="718">
        <f t="shared" si="30"/>
        <v>5717494.6725440007</v>
      </c>
      <c r="K67" s="718">
        <f t="shared" si="30"/>
        <v>5774669.6192694409</v>
      </c>
      <c r="L67" s="718">
        <f t="shared" si="30"/>
        <v>5832416.3154621357</v>
      </c>
      <c r="M67" s="718">
        <f t="shared" si="30"/>
        <v>5890740.4786167573</v>
      </c>
      <c r="N67" s="718">
        <f t="shared" si="30"/>
        <v>5949647.883402925</v>
      </c>
      <c r="O67" s="718">
        <f t="shared" si="30"/>
        <v>6009144.3622369543</v>
      </c>
      <c r="P67" s="718">
        <f t="shared" si="30"/>
        <v>6069235.8058593236</v>
      </c>
      <c r="Q67" s="718">
        <f t="shared" si="30"/>
        <v>6129928.1639179168</v>
      </c>
      <c r="R67" s="718">
        <f t="shared" si="30"/>
        <v>6191227.445557096</v>
      </c>
      <c r="S67" s="718">
        <f t="shared" si="30"/>
        <v>6253139.7200126667</v>
      </c>
      <c r="T67" s="718">
        <f t="shared" si="30"/>
        <v>6315671.1172127938</v>
      </c>
      <c r="U67" s="718">
        <f t="shared" si="30"/>
        <v>6378827.8283849219</v>
      </c>
      <c r="V67" s="718">
        <f t="shared" si="30"/>
        <v>6442616.1066687712</v>
      </c>
      <c r="W67" s="718">
        <f t="shared" si="30"/>
        <v>2711267.6115564415</v>
      </c>
    </row>
    <row r="68" spans="2:23" s="638" customFormat="1" x14ac:dyDescent="0.3">
      <c r="D68" s="2189" t="s">
        <v>814</v>
      </c>
      <c r="E68" s="2189"/>
      <c r="F68" s="700">
        <f t="shared" ref="F68:W68" si="31">F46</f>
        <v>33116118.966000002</v>
      </c>
      <c r="G68" s="700">
        <f t="shared" si="31"/>
        <v>61007280.46800001</v>
      </c>
      <c r="H68" s="700">
        <f t="shared" si="31"/>
        <v>62502240.336727202</v>
      </c>
      <c r="I68" s="700">
        <f t="shared" si="31"/>
        <v>64037272.48504246</v>
      </c>
      <c r="J68" s="700">
        <f t="shared" si="31"/>
        <v>65613511.242406324</v>
      </c>
      <c r="K68" s="700">
        <f t="shared" si="31"/>
        <v>67232108.046815917</v>
      </c>
      <c r="L68" s="700">
        <f t="shared" si="31"/>
        <v>68894247.118440092</v>
      </c>
      <c r="M68" s="700">
        <f t="shared" si="31"/>
        <v>70601146.40250361</v>
      </c>
      <c r="N68" s="700">
        <f t="shared" si="31"/>
        <v>72354058.539474592</v>
      </c>
      <c r="O68" s="700">
        <f t="shared" si="31"/>
        <v>74154271.863349468</v>
      </c>
      <c r="P68" s="700">
        <f t="shared" si="31"/>
        <v>76003111.42885375</v>
      </c>
      <c r="Q68" s="700">
        <f t="shared" si="31"/>
        <v>77901940.068400308</v>
      </c>
      <c r="R68" s="700">
        <f t="shared" si="31"/>
        <v>79852159.479671642</v>
      </c>
      <c r="S68" s="700">
        <f t="shared" si="31"/>
        <v>81855211.344718084</v>
      </c>
      <c r="T68" s="700">
        <f t="shared" si="31"/>
        <v>83912578.481489822</v>
      </c>
      <c r="U68" s="700">
        <f t="shared" si="31"/>
        <v>86025786.028747261</v>
      </c>
      <c r="V68" s="700">
        <f t="shared" si="31"/>
        <v>88196402.665322527</v>
      </c>
      <c r="W68" s="700">
        <f t="shared" si="31"/>
        <v>37677517.443638578</v>
      </c>
    </row>
    <row r="69" spans="2:23" s="638" customFormat="1" x14ac:dyDescent="0.3">
      <c r="D69" s="2241" t="s">
        <v>796</v>
      </c>
      <c r="E69" s="2241"/>
      <c r="F69" s="717">
        <f t="shared" ref="F69:V69" si="32">-(F35*F31)</f>
        <v>0</v>
      </c>
      <c r="G69" s="717">
        <f t="shared" si="32"/>
        <v>0</v>
      </c>
      <c r="H69" s="717">
        <f t="shared" si="32"/>
        <v>0</v>
      </c>
      <c r="I69" s="717">
        <f t="shared" si="32"/>
        <v>0</v>
      </c>
      <c r="J69" s="717">
        <f t="shared" si="32"/>
        <v>0</v>
      </c>
      <c r="K69" s="717">
        <f t="shared" si="32"/>
        <v>0</v>
      </c>
      <c r="L69" s="717">
        <f t="shared" si="32"/>
        <v>0</v>
      </c>
      <c r="M69" s="717">
        <f t="shared" si="32"/>
        <v>0</v>
      </c>
      <c r="N69" s="717">
        <f t="shared" si="32"/>
        <v>0</v>
      </c>
      <c r="O69" s="717">
        <f t="shared" si="32"/>
        <v>0</v>
      </c>
      <c r="P69" s="717">
        <f t="shared" si="32"/>
        <v>0</v>
      </c>
      <c r="Q69" s="717">
        <f t="shared" si="32"/>
        <v>0</v>
      </c>
      <c r="R69" s="717">
        <f t="shared" si="32"/>
        <v>0</v>
      </c>
      <c r="S69" s="717">
        <f t="shared" si="32"/>
        <v>0</v>
      </c>
      <c r="T69" s="717">
        <f t="shared" si="32"/>
        <v>0</v>
      </c>
      <c r="U69" s="717">
        <f t="shared" si="32"/>
        <v>0</v>
      </c>
      <c r="V69" s="717">
        <f t="shared" si="32"/>
        <v>0</v>
      </c>
      <c r="W69" s="717">
        <f>-(W35*W31)</f>
        <v>0</v>
      </c>
    </row>
    <row r="70" spans="2:23" s="638" customFormat="1" x14ac:dyDescent="0.3">
      <c r="D70" s="2243" t="s">
        <v>823</v>
      </c>
      <c r="E70" s="2243"/>
      <c r="F70" s="717">
        <f t="shared" ref="F70:V70" si="33">-(F37*F33)</f>
        <v>-869178.72410833323</v>
      </c>
      <c r="G70" s="717">
        <f t="shared" si="33"/>
        <v>-1677393.2742000001</v>
      </c>
      <c r="H70" s="717">
        <f t="shared" si="33"/>
        <v>-1719579.7150461301</v>
      </c>
      <c r="I70" s="717">
        <f t="shared" si="33"/>
        <v>-1762827.14487954</v>
      </c>
      <c r="J70" s="717">
        <f t="shared" si="33"/>
        <v>-1807162.2475732605</v>
      </c>
      <c r="K70" s="717">
        <f t="shared" si="33"/>
        <v>-1852612.3780997277</v>
      </c>
      <c r="L70" s="717">
        <f t="shared" si="33"/>
        <v>-1899205.5794089357</v>
      </c>
      <c r="M70" s="717">
        <f t="shared" si="33"/>
        <v>-1946970.59973107</v>
      </c>
      <c r="N70" s="717">
        <f t="shared" si="33"/>
        <v>-1995936.9103143066</v>
      </c>
      <c r="O70" s="717">
        <f t="shared" si="33"/>
        <v>-2046134.7236087113</v>
      </c>
      <c r="P70" s="717">
        <f t="shared" si="33"/>
        <v>-2097595.0119074699</v>
      </c>
      <c r="Q70" s="717">
        <f t="shared" si="33"/>
        <v>-2150349.5264569423</v>
      </c>
      <c r="R70" s="717">
        <f t="shared" si="33"/>
        <v>-2204430.8170473343</v>
      </c>
      <c r="S70" s="717">
        <f t="shared" si="33"/>
        <v>-2259872.2520960742</v>
      </c>
      <c r="T70" s="717">
        <f t="shared" si="33"/>
        <v>-2316708.0392362904</v>
      </c>
      <c r="U70" s="717">
        <f t="shared" si="33"/>
        <v>-2374973.2464230829</v>
      </c>
      <c r="V70" s="717">
        <f t="shared" si="33"/>
        <v>-2434703.8235706235</v>
      </c>
      <c r="W70" s="717">
        <f t="shared" ref="W70" si="34">-(W37*W33)</f>
        <v>-1039973.593638927</v>
      </c>
    </row>
    <row r="71" spans="2:23" s="638" customFormat="1" x14ac:dyDescent="0.3">
      <c r="D71" s="2244" t="s">
        <v>824</v>
      </c>
      <c r="E71" s="2244"/>
      <c r="F71" s="718">
        <f t="shared" ref="F71:V71" si="35">-(F38*F34)</f>
        <v>-3205066.6666666674</v>
      </c>
      <c r="G71" s="718">
        <f t="shared" si="35"/>
        <v>-5549344</v>
      </c>
      <c r="H71" s="718">
        <f t="shared" si="35"/>
        <v>-5604837.4400000004</v>
      </c>
      <c r="I71" s="718">
        <f t="shared" si="35"/>
        <v>-5660885.8144000005</v>
      </c>
      <c r="J71" s="718">
        <f t="shared" si="35"/>
        <v>-5717494.6725440016</v>
      </c>
      <c r="K71" s="718">
        <f t="shared" si="35"/>
        <v>-5774669.6192694409</v>
      </c>
      <c r="L71" s="718">
        <f t="shared" si="35"/>
        <v>-5832416.3154621366</v>
      </c>
      <c r="M71" s="718">
        <f t="shared" si="35"/>
        <v>-5890740.4786167573</v>
      </c>
      <c r="N71" s="718">
        <f t="shared" si="35"/>
        <v>-5949647.883402925</v>
      </c>
      <c r="O71" s="718">
        <f t="shared" si="35"/>
        <v>-6009144.3622369543</v>
      </c>
      <c r="P71" s="718">
        <f t="shared" si="35"/>
        <v>-6069235.8058593236</v>
      </c>
      <c r="Q71" s="718">
        <f t="shared" si="35"/>
        <v>-6129928.1639179168</v>
      </c>
      <c r="R71" s="718">
        <f t="shared" si="35"/>
        <v>-6191227.445557097</v>
      </c>
      <c r="S71" s="718">
        <f t="shared" si="35"/>
        <v>-6253139.7200126667</v>
      </c>
      <c r="T71" s="718">
        <f t="shared" si="35"/>
        <v>-6315671.1172127947</v>
      </c>
      <c r="U71" s="718">
        <f t="shared" si="35"/>
        <v>-6378827.8283849219</v>
      </c>
      <c r="V71" s="718">
        <f t="shared" si="35"/>
        <v>-6442616.1066687712</v>
      </c>
      <c r="W71" s="718">
        <f t="shared" ref="W71" si="36">-(W38*W34)</f>
        <v>-2711267.6115564415</v>
      </c>
    </row>
    <row r="72" spans="2:23" s="643" customFormat="1" x14ac:dyDescent="0.3">
      <c r="D72" s="2189" t="s">
        <v>800</v>
      </c>
      <c r="E72" s="2189"/>
      <c r="F72" s="700">
        <f>SUM(F69:F71)</f>
        <v>-4074245.3907750007</v>
      </c>
      <c r="G72" s="700">
        <f>SUM(G69:G71)</f>
        <v>-7226737.2741999999</v>
      </c>
      <c r="H72" s="700">
        <f t="shared" ref="H72:W72" si="37">SUM(H69:H71)</f>
        <v>-7324417.1550461305</v>
      </c>
      <c r="I72" s="700">
        <f t="shared" si="37"/>
        <v>-7423712.9592795409</v>
      </c>
      <c r="J72" s="700">
        <f t="shared" si="37"/>
        <v>-7524656.9201172618</v>
      </c>
      <c r="K72" s="700">
        <f t="shared" si="37"/>
        <v>-7627281.9973691683</v>
      </c>
      <c r="L72" s="700">
        <f t="shared" si="37"/>
        <v>-7731621.8948710728</v>
      </c>
      <c r="M72" s="700">
        <f t="shared" si="37"/>
        <v>-7837711.0783478273</v>
      </c>
      <c r="N72" s="700">
        <f t="shared" si="37"/>
        <v>-7945584.7937172316</v>
      </c>
      <c r="O72" s="700">
        <f t="shared" si="37"/>
        <v>-8055279.085845666</v>
      </c>
      <c r="P72" s="700">
        <f t="shared" si="37"/>
        <v>-8166830.8177667931</v>
      </c>
      <c r="Q72" s="700">
        <f t="shared" si="37"/>
        <v>-8280277.6903748587</v>
      </c>
      <c r="R72" s="700">
        <f t="shared" si="37"/>
        <v>-8395658.2626044303</v>
      </c>
      <c r="S72" s="700">
        <f t="shared" si="37"/>
        <v>-8513011.9721087404</v>
      </c>
      <c r="T72" s="700">
        <f t="shared" si="37"/>
        <v>-8632379.1564490851</v>
      </c>
      <c r="U72" s="700">
        <f t="shared" si="37"/>
        <v>-8753801.0748080052</v>
      </c>
      <c r="V72" s="700">
        <f t="shared" si="37"/>
        <v>-8877319.9302393943</v>
      </c>
      <c r="W72" s="700">
        <f t="shared" si="37"/>
        <v>-3751241.2051953683</v>
      </c>
    </row>
    <row r="73" spans="2:23" s="643" customFormat="1" x14ac:dyDescent="0.3">
      <c r="D73" s="2189" t="s">
        <v>227</v>
      </c>
      <c r="E73" s="2189"/>
      <c r="F73" s="700">
        <f>F68+F72</f>
        <v>29041873.575225003</v>
      </c>
      <c r="G73" s="700">
        <f>G68+G72</f>
        <v>53780543.19380001</v>
      </c>
      <c r="H73" s="700">
        <f t="shared" ref="H73:W73" si="38">H68+H72</f>
        <v>55177823.181681074</v>
      </c>
      <c r="I73" s="700">
        <f t="shared" si="38"/>
        <v>56613559.525762916</v>
      </c>
      <c r="J73" s="700">
        <f t="shared" si="38"/>
        <v>58088854.322289065</v>
      </c>
      <c r="K73" s="700">
        <f t="shared" si="38"/>
        <v>59604826.049446747</v>
      </c>
      <c r="L73" s="700">
        <f t="shared" si="38"/>
        <v>61162625.223569021</v>
      </c>
      <c r="M73" s="700">
        <f t="shared" si="38"/>
        <v>62763435.324155785</v>
      </c>
      <c r="N73" s="700">
        <f t="shared" si="38"/>
        <v>64408473.745757356</v>
      </c>
      <c r="O73" s="700">
        <f t="shared" si="38"/>
        <v>66098992.777503803</v>
      </c>
      <c r="P73" s="700">
        <f t="shared" si="38"/>
        <v>67836280.611086965</v>
      </c>
      <c r="Q73" s="700">
        <f t="shared" si="38"/>
        <v>69621662.378025442</v>
      </c>
      <c r="R73" s="700">
        <f t="shared" si="38"/>
        <v>71456501.217067212</v>
      </c>
      <c r="S73" s="700">
        <f t="shared" si="38"/>
        <v>73342199.372609347</v>
      </c>
      <c r="T73" s="700">
        <f t="shared" si="38"/>
        <v>75280199.325040743</v>
      </c>
      <c r="U73" s="700">
        <f t="shared" si="38"/>
        <v>77271984.953939259</v>
      </c>
      <c r="V73" s="700">
        <f t="shared" si="38"/>
        <v>79319082.735083133</v>
      </c>
      <c r="W73" s="700">
        <f t="shared" si="38"/>
        <v>33926276.238443211</v>
      </c>
    </row>
    <row r="74" spans="2:23" s="77" customFormat="1" x14ac:dyDescent="0.3">
      <c r="C74" s="724"/>
      <c r="D74" s="724"/>
      <c r="E74" s="725"/>
      <c r="F74" s="725" t="b">
        <f t="shared" ref="F74:V74" si="39">F68=F46</f>
        <v>1</v>
      </c>
      <c r="G74" s="727" t="b">
        <f t="shared" si="39"/>
        <v>1</v>
      </c>
      <c r="H74" s="725" t="b">
        <f t="shared" si="39"/>
        <v>1</v>
      </c>
      <c r="I74" s="725" t="b">
        <f t="shared" si="39"/>
        <v>1</v>
      </c>
      <c r="J74" s="725" t="b">
        <f t="shared" si="39"/>
        <v>1</v>
      </c>
      <c r="K74" s="725" t="b">
        <f t="shared" si="39"/>
        <v>1</v>
      </c>
      <c r="L74" s="725" t="b">
        <f t="shared" si="39"/>
        <v>1</v>
      </c>
      <c r="M74" s="725" t="b">
        <f t="shared" si="39"/>
        <v>1</v>
      </c>
      <c r="N74" s="725" t="b">
        <f t="shared" si="39"/>
        <v>1</v>
      </c>
      <c r="O74" s="725" t="b">
        <f t="shared" si="39"/>
        <v>1</v>
      </c>
      <c r="P74" s="725" t="b">
        <f t="shared" si="39"/>
        <v>1</v>
      </c>
      <c r="Q74" s="725" t="b">
        <f t="shared" si="39"/>
        <v>1</v>
      </c>
      <c r="R74" s="725" t="b">
        <f t="shared" si="39"/>
        <v>1</v>
      </c>
      <c r="S74" s="725" t="b">
        <f t="shared" si="39"/>
        <v>1</v>
      </c>
      <c r="T74" s="725" t="b">
        <f t="shared" si="39"/>
        <v>1</v>
      </c>
      <c r="U74" s="725" t="b">
        <f t="shared" si="39"/>
        <v>1</v>
      </c>
      <c r="V74" s="725" t="b">
        <f t="shared" si="39"/>
        <v>1</v>
      </c>
      <c r="W74" s="726"/>
    </row>
    <row r="75" spans="2:23" s="77" customFormat="1" x14ac:dyDescent="0.3">
      <c r="C75" s="724"/>
      <c r="D75" s="724"/>
      <c r="E75" s="725"/>
      <c r="F75" s="725" t="b">
        <f t="shared" ref="F75:V75" si="40">F48=F73</f>
        <v>1</v>
      </c>
      <c r="G75" s="727" t="b">
        <f t="shared" si="40"/>
        <v>1</v>
      </c>
      <c r="H75" s="725" t="b">
        <f t="shared" si="40"/>
        <v>1</v>
      </c>
      <c r="I75" s="725" t="b">
        <f t="shared" si="40"/>
        <v>1</v>
      </c>
      <c r="J75" s="725" t="b">
        <f t="shared" si="40"/>
        <v>1</v>
      </c>
      <c r="K75" s="725" t="b">
        <f t="shared" si="40"/>
        <v>1</v>
      </c>
      <c r="L75" s="725" t="b">
        <f t="shared" si="40"/>
        <v>1</v>
      </c>
      <c r="M75" s="725" t="b">
        <f t="shared" si="40"/>
        <v>1</v>
      </c>
      <c r="N75" s="725" t="b">
        <f t="shared" si="40"/>
        <v>1</v>
      </c>
      <c r="O75" s="725" t="b">
        <f t="shared" si="40"/>
        <v>1</v>
      </c>
      <c r="P75" s="725" t="b">
        <f t="shared" si="40"/>
        <v>1</v>
      </c>
      <c r="Q75" s="725" t="b">
        <f t="shared" si="40"/>
        <v>1</v>
      </c>
      <c r="R75" s="725" t="b">
        <f t="shared" si="40"/>
        <v>1</v>
      </c>
      <c r="S75" s="725" t="b">
        <f t="shared" si="40"/>
        <v>1</v>
      </c>
      <c r="T75" s="725" t="b">
        <f t="shared" si="40"/>
        <v>1</v>
      </c>
      <c r="U75" s="725" t="b">
        <f t="shared" si="40"/>
        <v>1</v>
      </c>
      <c r="V75" s="725" t="b">
        <f t="shared" si="40"/>
        <v>1</v>
      </c>
      <c r="W75" s="726"/>
    </row>
    <row r="76" spans="2:23" customFormat="1" ht="16.5" x14ac:dyDescent="0.3"/>
    <row r="77" spans="2:23" s="481" customFormat="1" ht="7.5" customHeight="1" x14ac:dyDescent="0.3"/>
    <row r="78" spans="2:23" customFormat="1" ht="16.5" outlineLevel="1" x14ac:dyDescent="0.3"/>
    <row r="79" spans="2:23" outlineLevel="1" x14ac:dyDescent="0.3">
      <c r="B79" s="42" t="s">
        <v>443</v>
      </c>
      <c r="C79" s="41" t="s">
        <v>444</v>
      </c>
      <c r="E79" s="217"/>
    </row>
    <row r="80" spans="2:23" s="77" customFormat="1" outlineLevel="1" x14ac:dyDescent="0.3">
      <c r="B80" s="776"/>
      <c r="C80" s="568"/>
      <c r="E80" s="217"/>
    </row>
    <row r="81" spans="2:24" s="77" customFormat="1" outlineLevel="1" x14ac:dyDescent="0.3">
      <c r="B81" s="776"/>
      <c r="C81" s="568"/>
      <c r="E81" s="217"/>
    </row>
    <row r="82" spans="2:24" s="77" customFormat="1" ht="14.25" outlineLevel="1" thickBot="1" x14ac:dyDescent="0.35">
      <c r="B82" s="776"/>
      <c r="C82" s="568"/>
      <c r="E82" s="217"/>
    </row>
    <row r="83" spans="2:24" customFormat="1" ht="16.5" outlineLevel="1" x14ac:dyDescent="0.3">
      <c r="C83" s="381" t="s">
        <v>226</v>
      </c>
      <c r="D83" s="294"/>
      <c r="E83" s="382"/>
      <c r="F83" s="382"/>
      <c r="G83" s="382"/>
      <c r="H83" s="382"/>
      <c r="I83" s="382"/>
      <c r="J83" s="382"/>
      <c r="K83" s="382"/>
      <c r="L83" s="382"/>
      <c r="M83" s="382"/>
      <c r="N83" s="382"/>
      <c r="O83" s="382"/>
      <c r="P83" s="382"/>
      <c r="Q83" s="382"/>
      <c r="R83" s="382"/>
      <c r="S83" s="382"/>
      <c r="T83" s="382"/>
      <c r="U83" s="382"/>
      <c r="V83" s="382"/>
      <c r="W83" s="383"/>
    </row>
    <row r="84" spans="2:24" customFormat="1" ht="16.5" outlineLevel="1" x14ac:dyDescent="0.3">
      <c r="C84" s="384" t="s">
        <v>271</v>
      </c>
      <c r="D84" s="27"/>
      <c r="E84" s="369"/>
      <c r="F84" s="369" t="s">
        <v>58</v>
      </c>
      <c r="G84" s="369" t="s">
        <v>59</v>
      </c>
      <c r="H84" s="369" t="s">
        <v>60</v>
      </c>
      <c r="I84" s="369" t="s">
        <v>61</v>
      </c>
      <c r="J84" s="369" t="s">
        <v>62</v>
      </c>
      <c r="K84" s="369" t="s">
        <v>63</v>
      </c>
      <c r="L84" s="369" t="s">
        <v>64</v>
      </c>
      <c r="M84" s="369" t="s">
        <v>65</v>
      </c>
      <c r="N84" s="369" t="s">
        <v>66</v>
      </c>
      <c r="O84" s="369" t="s">
        <v>67</v>
      </c>
      <c r="P84" s="369" t="s">
        <v>68</v>
      </c>
      <c r="Q84" s="369" t="s">
        <v>69</v>
      </c>
      <c r="R84" s="369" t="s">
        <v>70</v>
      </c>
      <c r="S84" s="369" t="s">
        <v>71</v>
      </c>
      <c r="T84" s="369" t="s">
        <v>72</v>
      </c>
      <c r="U84" s="369" t="s">
        <v>73</v>
      </c>
      <c r="V84" s="369" t="s">
        <v>74</v>
      </c>
      <c r="W84" s="385" t="s">
        <v>151</v>
      </c>
    </row>
    <row r="85" spans="2:24" customFormat="1" ht="16.5" outlineLevel="1" x14ac:dyDescent="0.3">
      <c r="C85" s="2219" t="s">
        <v>75</v>
      </c>
      <c r="D85" s="2220"/>
      <c r="E85" s="108" t="s">
        <v>57</v>
      </c>
      <c r="F85" s="75">
        <v>2020</v>
      </c>
      <c r="G85" s="75">
        <v>2021</v>
      </c>
      <c r="H85" s="75">
        <v>2022</v>
      </c>
      <c r="I85" s="75">
        <v>2023</v>
      </c>
      <c r="J85" s="75">
        <v>2024</v>
      </c>
      <c r="K85" s="75">
        <v>2025</v>
      </c>
      <c r="L85" s="75">
        <v>2026</v>
      </c>
      <c r="M85" s="75">
        <v>2027</v>
      </c>
      <c r="N85" s="75">
        <v>2028</v>
      </c>
      <c r="O85" s="75">
        <v>2029</v>
      </c>
      <c r="P85" s="75">
        <v>2030</v>
      </c>
      <c r="Q85" s="75">
        <v>2031</v>
      </c>
      <c r="R85" s="75">
        <v>2032</v>
      </c>
      <c r="S85" s="75">
        <v>2033</v>
      </c>
      <c r="T85" s="75">
        <v>2034</v>
      </c>
      <c r="U85" s="75">
        <v>2035</v>
      </c>
      <c r="V85" s="75">
        <v>2036</v>
      </c>
      <c r="W85" s="276">
        <v>2037</v>
      </c>
    </row>
    <row r="86" spans="2:24" customFormat="1" ht="16.5" outlineLevel="1" x14ac:dyDescent="0.3">
      <c r="C86" s="386" t="s">
        <v>227</v>
      </c>
      <c r="D86" s="304"/>
      <c r="E86" s="252">
        <f t="shared" ref="E86:W86" si="41">E46</f>
        <v>56328462.189999998</v>
      </c>
      <c r="F86" s="253">
        <f t="shared" si="41"/>
        <v>33116118.966000002</v>
      </c>
      <c r="G86" s="253">
        <f t="shared" si="41"/>
        <v>61007280.46800001</v>
      </c>
      <c r="H86" s="253">
        <f t="shared" si="41"/>
        <v>62502240.336727202</v>
      </c>
      <c r="I86" s="253">
        <f t="shared" si="41"/>
        <v>64037272.48504246</v>
      </c>
      <c r="J86" s="253">
        <f t="shared" si="41"/>
        <v>65613511.242406324</v>
      </c>
      <c r="K86" s="253">
        <f t="shared" si="41"/>
        <v>67232108.046815917</v>
      </c>
      <c r="L86" s="253">
        <f t="shared" si="41"/>
        <v>68894247.118440092</v>
      </c>
      <c r="M86" s="253">
        <f t="shared" si="41"/>
        <v>70601146.40250361</v>
      </c>
      <c r="N86" s="253">
        <f t="shared" si="41"/>
        <v>72354058.539474592</v>
      </c>
      <c r="O86" s="1553">
        <f t="shared" si="41"/>
        <v>74154271.863349468</v>
      </c>
      <c r="P86" s="1553">
        <f t="shared" si="41"/>
        <v>76003111.42885375</v>
      </c>
      <c r="Q86" s="1553">
        <f t="shared" si="41"/>
        <v>77901940.068400308</v>
      </c>
      <c r="R86" s="1553">
        <f t="shared" si="41"/>
        <v>79852159.479671642</v>
      </c>
      <c r="S86" s="1553">
        <f t="shared" si="41"/>
        <v>81855211.344718084</v>
      </c>
      <c r="T86" s="1553">
        <f t="shared" si="41"/>
        <v>83912578.481489822</v>
      </c>
      <c r="U86" s="1553">
        <f t="shared" si="41"/>
        <v>86025786.028747261</v>
      </c>
      <c r="V86" s="1553">
        <f t="shared" si="41"/>
        <v>88196402.665322527</v>
      </c>
      <c r="W86" s="387">
        <f t="shared" si="41"/>
        <v>37677517.443638578</v>
      </c>
      <c r="X86" s="26"/>
    </row>
    <row r="87" spans="2:24" customFormat="1" ht="16.5" outlineLevel="1" x14ac:dyDescent="0.3">
      <c r="C87" s="279" t="s">
        <v>325</v>
      </c>
      <c r="D87" s="27"/>
      <c r="E87" s="162">
        <f t="shared" ref="E87:W87" si="42">E10</f>
        <v>343400</v>
      </c>
      <c r="F87" s="162">
        <f t="shared" si="42"/>
        <v>202319.83333333331</v>
      </c>
      <c r="G87" s="162">
        <f t="shared" si="42"/>
        <v>371527</v>
      </c>
      <c r="H87" s="162">
        <f t="shared" si="42"/>
        <v>382673</v>
      </c>
      <c r="I87" s="162">
        <f t="shared" si="42"/>
        <v>394153.19</v>
      </c>
      <c r="J87" s="162">
        <f t="shared" si="42"/>
        <v>405977.78570000001</v>
      </c>
      <c r="K87" s="162">
        <f t="shared" si="42"/>
        <v>418157.11927100003</v>
      </c>
      <c r="L87" s="162">
        <f t="shared" si="42"/>
        <v>430701.83284913003</v>
      </c>
      <c r="M87" s="162">
        <f t="shared" si="42"/>
        <v>443622.88783460396</v>
      </c>
      <c r="N87" s="162">
        <f t="shared" si="42"/>
        <v>456931.57446964207</v>
      </c>
      <c r="O87" s="162">
        <f t="shared" si="42"/>
        <v>470639.52170373133</v>
      </c>
      <c r="P87" s="162">
        <f t="shared" si="42"/>
        <v>484758.70735484327</v>
      </c>
      <c r="Q87" s="162">
        <f t="shared" si="42"/>
        <v>499301.4685754886</v>
      </c>
      <c r="R87" s="162">
        <f t="shared" si="42"/>
        <v>514280.51263275329</v>
      </c>
      <c r="S87" s="162">
        <f t="shared" si="42"/>
        <v>529708.9280117359</v>
      </c>
      <c r="T87" s="162">
        <f t="shared" si="42"/>
        <v>545600.19585208804</v>
      </c>
      <c r="U87" s="162">
        <f t="shared" si="42"/>
        <v>561968.20172765071</v>
      </c>
      <c r="V87" s="162">
        <f t="shared" si="42"/>
        <v>578827.2477794803</v>
      </c>
      <c r="W87" s="388">
        <f t="shared" si="42"/>
        <v>248413.36050536032</v>
      </c>
    </row>
    <row r="88" spans="2:24" customFormat="1" ht="16.5" outlineLevel="1" x14ac:dyDescent="0.3">
      <c r="C88" s="279" t="str">
        <f>시나리오분석!$D$27</f>
        <v>UFC</v>
      </c>
      <c r="D88" s="27" t="s">
        <v>2</v>
      </c>
      <c r="E88" s="162">
        <f>시나리오분석!$E$27</f>
        <v>80</v>
      </c>
      <c r="F88" s="162">
        <f>시나리오분석!$E$27</f>
        <v>80</v>
      </c>
      <c r="G88" s="162">
        <f>시나리오분석!$E$27</f>
        <v>80</v>
      </c>
      <c r="H88" s="162">
        <f>시나리오분석!$E$27</f>
        <v>80</v>
      </c>
      <c r="I88" s="162">
        <f>시나리오분석!$E$27</f>
        <v>80</v>
      </c>
      <c r="J88" s="162">
        <f>시나리오분석!$E$27</f>
        <v>80</v>
      </c>
      <c r="K88" s="162">
        <f>시나리오분석!$E$27</f>
        <v>80</v>
      </c>
      <c r="L88" s="162">
        <f>시나리오분석!$E$27</f>
        <v>80</v>
      </c>
      <c r="M88" s="162">
        <f>시나리오분석!$E$27</f>
        <v>80</v>
      </c>
      <c r="N88" s="162">
        <f>시나리오분석!$E$27</f>
        <v>80</v>
      </c>
      <c r="O88" s="162">
        <f>시나리오분석!$E$27</f>
        <v>80</v>
      </c>
      <c r="P88" s="162">
        <f>시나리오분석!$E$27</f>
        <v>80</v>
      </c>
      <c r="Q88" s="162">
        <f>시나리오분석!$E$27</f>
        <v>80</v>
      </c>
      <c r="R88" s="162">
        <f>시나리오분석!$E$27</f>
        <v>80</v>
      </c>
      <c r="S88" s="162">
        <f>시나리오분석!$E$27</f>
        <v>80</v>
      </c>
      <c r="T88" s="162">
        <f>시나리오분석!$E$27</f>
        <v>80</v>
      </c>
      <c r="U88" s="162">
        <f>시나리오분석!$E$27</f>
        <v>80</v>
      </c>
      <c r="V88" s="162">
        <f>시나리오분석!$E$27</f>
        <v>80</v>
      </c>
      <c r="W88" s="388">
        <f>시나리오분석!$E$27</f>
        <v>80</v>
      </c>
    </row>
    <row r="89" spans="2:24" customFormat="1" ht="16.5" outlineLevel="1" x14ac:dyDescent="0.3">
      <c r="C89" s="389" t="s">
        <v>324</v>
      </c>
      <c r="D89" s="122"/>
      <c r="E89" s="164">
        <f t="shared" ref="E89:W89" si="43">E87*E88</f>
        <v>27472000</v>
      </c>
      <c r="F89" s="164">
        <f t="shared" si="43"/>
        <v>16185586.666666664</v>
      </c>
      <c r="G89" s="164">
        <f t="shared" si="43"/>
        <v>29722160</v>
      </c>
      <c r="H89" s="164">
        <f t="shared" si="43"/>
        <v>30613840</v>
      </c>
      <c r="I89" s="164">
        <f t="shared" si="43"/>
        <v>31532255.199999999</v>
      </c>
      <c r="J89" s="164">
        <f t="shared" si="43"/>
        <v>32478222.855999999</v>
      </c>
      <c r="K89" s="164">
        <f t="shared" si="43"/>
        <v>33452569.541680001</v>
      </c>
      <c r="L89" s="164">
        <f t="shared" si="43"/>
        <v>34456146.627930403</v>
      </c>
      <c r="M89" s="164">
        <f t="shared" si="43"/>
        <v>35489831.026768319</v>
      </c>
      <c r="N89" s="164">
        <f t="shared" si="43"/>
        <v>36554525.957571365</v>
      </c>
      <c r="O89" s="164">
        <f t="shared" si="43"/>
        <v>37651161.736298509</v>
      </c>
      <c r="P89" s="164">
        <f t="shared" si="43"/>
        <v>38780696.58838746</v>
      </c>
      <c r="Q89" s="164">
        <f t="shared" si="43"/>
        <v>39944117.486039087</v>
      </c>
      <c r="R89" s="164">
        <f t="shared" si="43"/>
        <v>41142441.010620266</v>
      </c>
      <c r="S89" s="164">
        <f t="shared" si="43"/>
        <v>42376714.240938872</v>
      </c>
      <c r="T89" s="164">
        <f t="shared" si="43"/>
        <v>43648015.66816704</v>
      </c>
      <c r="U89" s="164">
        <f t="shared" si="43"/>
        <v>44957456.138212055</v>
      </c>
      <c r="V89" s="164">
        <f t="shared" si="43"/>
        <v>46306179.822358422</v>
      </c>
      <c r="W89" s="390">
        <f t="shared" si="43"/>
        <v>19873068.840428825</v>
      </c>
      <c r="X89" s="26"/>
    </row>
    <row r="90" spans="2:24" customFormat="1" ht="16.5" outlineLevel="1" x14ac:dyDescent="0.3">
      <c r="C90" s="279" t="s">
        <v>326</v>
      </c>
      <c r="D90" s="27"/>
      <c r="E90" s="162">
        <f t="shared" ref="E90:W90" si="44">E8</f>
        <v>343915</v>
      </c>
      <c r="F90" s="162">
        <f t="shared" si="44"/>
        <v>200316.66666666669</v>
      </c>
      <c r="G90" s="162">
        <f t="shared" si="44"/>
        <v>346834</v>
      </c>
      <c r="H90" s="162">
        <f t="shared" si="44"/>
        <v>350302.34</v>
      </c>
      <c r="I90" s="162">
        <f t="shared" si="44"/>
        <v>353805.36340000003</v>
      </c>
      <c r="J90" s="162">
        <f t="shared" si="44"/>
        <v>357343.41703400004</v>
      </c>
      <c r="K90" s="162">
        <f t="shared" si="44"/>
        <v>360916.85120434006</v>
      </c>
      <c r="L90" s="162">
        <f t="shared" si="44"/>
        <v>364526.01971638348</v>
      </c>
      <c r="M90" s="162">
        <f t="shared" si="44"/>
        <v>368171.27991354733</v>
      </c>
      <c r="N90" s="162">
        <f t="shared" si="44"/>
        <v>371852.99271268281</v>
      </c>
      <c r="O90" s="162">
        <f t="shared" si="44"/>
        <v>375571.52263980964</v>
      </c>
      <c r="P90" s="162">
        <f t="shared" si="44"/>
        <v>379327.23786620772</v>
      </c>
      <c r="Q90" s="162">
        <f t="shared" si="44"/>
        <v>383120.5102448698</v>
      </c>
      <c r="R90" s="162">
        <f t="shared" si="44"/>
        <v>386951.7153473185</v>
      </c>
      <c r="S90" s="162">
        <f t="shared" si="44"/>
        <v>390821.23250079167</v>
      </c>
      <c r="T90" s="162">
        <f t="shared" si="44"/>
        <v>394729.44482579961</v>
      </c>
      <c r="U90" s="162">
        <f t="shared" si="44"/>
        <v>398676.73927405762</v>
      </c>
      <c r="V90" s="162">
        <f t="shared" si="44"/>
        <v>402663.5066667982</v>
      </c>
      <c r="W90" s="388">
        <f t="shared" si="44"/>
        <v>169454.2257222776</v>
      </c>
    </row>
    <row r="91" spans="2:24" customFormat="1" ht="16.5" outlineLevel="1" x14ac:dyDescent="0.3">
      <c r="C91" s="279" t="s">
        <v>327</v>
      </c>
      <c r="D91" s="27"/>
      <c r="E91" s="162">
        <f>MAX(E90-E87,0)</f>
        <v>515</v>
      </c>
      <c r="F91" s="162">
        <f t="shared" ref="F91:W91" si="45">MAX(F90-F87,0)</f>
        <v>0</v>
      </c>
      <c r="G91" s="162">
        <f t="shared" si="45"/>
        <v>0</v>
      </c>
      <c r="H91" s="162">
        <f t="shared" si="45"/>
        <v>0</v>
      </c>
      <c r="I91" s="162">
        <f t="shared" si="45"/>
        <v>0</v>
      </c>
      <c r="J91" s="162">
        <f t="shared" si="45"/>
        <v>0</v>
      </c>
      <c r="K91" s="162">
        <f t="shared" si="45"/>
        <v>0</v>
      </c>
      <c r="L91" s="162">
        <f t="shared" si="45"/>
        <v>0</v>
      </c>
      <c r="M91" s="162">
        <f t="shared" si="45"/>
        <v>0</v>
      </c>
      <c r="N91" s="162">
        <f t="shared" si="45"/>
        <v>0</v>
      </c>
      <c r="O91" s="162">
        <f t="shared" si="45"/>
        <v>0</v>
      </c>
      <c r="P91" s="162">
        <f t="shared" si="45"/>
        <v>0</v>
      </c>
      <c r="Q91" s="162">
        <f t="shared" si="45"/>
        <v>0</v>
      </c>
      <c r="R91" s="162">
        <f t="shared" si="45"/>
        <v>0</v>
      </c>
      <c r="S91" s="162">
        <f t="shared" si="45"/>
        <v>0</v>
      </c>
      <c r="T91" s="162">
        <f t="shared" si="45"/>
        <v>0</v>
      </c>
      <c r="U91" s="162">
        <f t="shared" si="45"/>
        <v>0</v>
      </c>
      <c r="V91" s="162">
        <f t="shared" si="45"/>
        <v>0</v>
      </c>
      <c r="W91" s="388">
        <f t="shared" si="45"/>
        <v>0</v>
      </c>
    </row>
    <row r="92" spans="2:24" s="58" customFormat="1" ht="16.5" outlineLevel="1" x14ac:dyDescent="0.3">
      <c r="C92" s="279" t="s">
        <v>919</v>
      </c>
      <c r="D92" s="27"/>
      <c r="E92" s="162">
        <f>E90/12</f>
        <v>28659.583333333332</v>
      </c>
      <c r="F92" s="162">
        <f>F90/12</f>
        <v>16693.055555555558</v>
      </c>
      <c r="G92" s="162">
        <f t="shared" ref="G92:W92" si="46">G90/12</f>
        <v>28902.833333333332</v>
      </c>
      <c r="H92" s="162">
        <f t="shared" si="46"/>
        <v>29191.861666666668</v>
      </c>
      <c r="I92" s="162">
        <f t="shared" si="46"/>
        <v>29483.780283333337</v>
      </c>
      <c r="J92" s="162">
        <f t="shared" si="46"/>
        <v>29778.618086166669</v>
      </c>
      <c r="K92" s="162">
        <f t="shared" si="46"/>
        <v>30076.404267028338</v>
      </c>
      <c r="L92" s="162">
        <f t="shared" si="46"/>
        <v>30377.168309698623</v>
      </c>
      <c r="M92" s="162">
        <f t="shared" si="46"/>
        <v>30680.939992795611</v>
      </c>
      <c r="N92" s="162">
        <f t="shared" si="46"/>
        <v>30987.749392723566</v>
      </c>
      <c r="O92" s="162">
        <f t="shared" si="46"/>
        <v>31297.626886650803</v>
      </c>
      <c r="P92" s="162">
        <f t="shared" si="46"/>
        <v>31610.60315551731</v>
      </c>
      <c r="Q92" s="162">
        <f t="shared" si="46"/>
        <v>31926.709187072483</v>
      </c>
      <c r="R92" s="162">
        <f t="shared" si="46"/>
        <v>32245.97627894321</v>
      </c>
      <c r="S92" s="162">
        <f t="shared" si="46"/>
        <v>32568.436041732639</v>
      </c>
      <c r="T92" s="162">
        <f t="shared" si="46"/>
        <v>32894.120402149965</v>
      </c>
      <c r="U92" s="162">
        <f t="shared" si="46"/>
        <v>33223.061606171468</v>
      </c>
      <c r="V92" s="162">
        <f t="shared" si="46"/>
        <v>33555.292222233184</v>
      </c>
      <c r="W92" s="388">
        <f t="shared" si="46"/>
        <v>14121.185476856466</v>
      </c>
    </row>
    <row r="93" spans="2:24" s="58" customFormat="1" ht="16.5" outlineLevel="1" x14ac:dyDescent="0.3">
      <c r="C93" s="279" t="s">
        <v>920</v>
      </c>
      <c r="D93" s="27"/>
      <c r="E93" s="162">
        <f t="shared" ref="E93:K93" si="47">ROUNDDOWN(E87/E92,0)</f>
        <v>11</v>
      </c>
      <c r="F93" s="162">
        <f t="shared" si="47"/>
        <v>12</v>
      </c>
      <c r="G93" s="162">
        <f t="shared" si="47"/>
        <v>12</v>
      </c>
      <c r="H93" s="162">
        <f t="shared" si="47"/>
        <v>13</v>
      </c>
      <c r="I93" s="162">
        <f t="shared" si="47"/>
        <v>13</v>
      </c>
      <c r="J93" s="162">
        <f t="shared" si="47"/>
        <v>13</v>
      </c>
      <c r="K93" s="162">
        <f t="shared" si="47"/>
        <v>13</v>
      </c>
      <c r="L93" s="162">
        <f t="shared" ref="L93:V93" si="48">ROUNDDOWN(L87/L92,0)</f>
        <v>14</v>
      </c>
      <c r="M93" s="162">
        <f t="shared" si="48"/>
        <v>14</v>
      </c>
      <c r="N93" s="162">
        <f t="shared" si="48"/>
        <v>14</v>
      </c>
      <c r="O93" s="162">
        <f t="shared" si="48"/>
        <v>15</v>
      </c>
      <c r="P93" s="162">
        <f t="shared" si="48"/>
        <v>15</v>
      </c>
      <c r="Q93" s="162">
        <f t="shared" si="48"/>
        <v>15</v>
      </c>
      <c r="R93" s="162">
        <f t="shared" si="48"/>
        <v>15</v>
      </c>
      <c r="S93" s="162">
        <f t="shared" si="48"/>
        <v>16</v>
      </c>
      <c r="T93" s="162">
        <f t="shared" si="48"/>
        <v>16</v>
      </c>
      <c r="U93" s="162">
        <f t="shared" si="48"/>
        <v>16</v>
      </c>
      <c r="V93" s="162">
        <f t="shared" si="48"/>
        <v>17</v>
      </c>
      <c r="W93" s="388"/>
    </row>
    <row r="94" spans="2:24" customFormat="1" ht="16.5" outlineLevel="1" x14ac:dyDescent="0.3">
      <c r="C94" s="279" t="str">
        <f>시나리오분석!$D$27</f>
        <v>UFC</v>
      </c>
      <c r="D94" s="27" t="s">
        <v>2</v>
      </c>
      <c r="E94" s="162">
        <f>시나리오분석!$E$27</f>
        <v>80</v>
      </c>
      <c r="F94" s="162">
        <f>시나리오분석!$E$27</f>
        <v>80</v>
      </c>
      <c r="G94" s="162">
        <f>시나리오분석!$E$27</f>
        <v>80</v>
      </c>
      <c r="H94" s="162">
        <f>시나리오분석!$E$27</f>
        <v>80</v>
      </c>
      <c r="I94" s="162">
        <f>시나리오분석!$E$27</f>
        <v>80</v>
      </c>
      <c r="J94" s="162">
        <f>시나리오분석!$E$27</f>
        <v>80</v>
      </c>
      <c r="K94" s="162">
        <f>시나리오분석!$E$27</f>
        <v>80</v>
      </c>
      <c r="L94" s="162">
        <f>시나리오분석!$E$27</f>
        <v>80</v>
      </c>
      <c r="M94" s="162">
        <f>시나리오분석!$E$27</f>
        <v>80</v>
      </c>
      <c r="N94" s="162">
        <f>시나리오분석!$E$27</f>
        <v>80</v>
      </c>
      <c r="O94" s="162">
        <f>시나리오분석!$E$27</f>
        <v>80</v>
      </c>
      <c r="P94" s="162">
        <f>시나리오분석!$E$27</f>
        <v>80</v>
      </c>
      <c r="Q94" s="162">
        <f>시나리오분석!$E$27</f>
        <v>80</v>
      </c>
      <c r="R94" s="162">
        <f>시나리오분석!$E$27</f>
        <v>80</v>
      </c>
      <c r="S94" s="162">
        <f>시나리오분석!$E$27</f>
        <v>80</v>
      </c>
      <c r="T94" s="162">
        <f>시나리오분석!$E$27</f>
        <v>80</v>
      </c>
      <c r="U94" s="162">
        <f>시나리오분석!$E$27</f>
        <v>80</v>
      </c>
      <c r="V94" s="162">
        <f>시나리오분석!$E$27</f>
        <v>80</v>
      </c>
      <c r="W94" s="388">
        <f>시나리오분석!$E$27</f>
        <v>80</v>
      </c>
    </row>
    <row r="95" spans="2:24" customFormat="1" ht="16.5" outlineLevel="1" x14ac:dyDescent="0.3">
      <c r="C95" s="389" t="s">
        <v>328</v>
      </c>
      <c r="D95" s="122"/>
      <c r="E95" s="164">
        <f t="shared" ref="E95:W95" si="49">E91*E94</f>
        <v>41200</v>
      </c>
      <c r="F95" s="164">
        <f t="shared" si="49"/>
        <v>0</v>
      </c>
      <c r="G95" s="164">
        <f t="shared" si="49"/>
        <v>0</v>
      </c>
      <c r="H95" s="164">
        <f t="shared" si="49"/>
        <v>0</v>
      </c>
      <c r="I95" s="164">
        <f t="shared" si="49"/>
        <v>0</v>
      </c>
      <c r="J95" s="164">
        <f t="shared" si="49"/>
        <v>0</v>
      </c>
      <c r="K95" s="164">
        <f t="shared" si="49"/>
        <v>0</v>
      </c>
      <c r="L95" s="164">
        <f t="shared" si="49"/>
        <v>0</v>
      </c>
      <c r="M95" s="164">
        <f t="shared" si="49"/>
        <v>0</v>
      </c>
      <c r="N95" s="164">
        <f t="shared" si="49"/>
        <v>0</v>
      </c>
      <c r="O95" s="164">
        <f t="shared" si="49"/>
        <v>0</v>
      </c>
      <c r="P95" s="164">
        <f t="shared" si="49"/>
        <v>0</v>
      </c>
      <c r="Q95" s="164">
        <f t="shared" si="49"/>
        <v>0</v>
      </c>
      <c r="R95" s="164">
        <f t="shared" si="49"/>
        <v>0</v>
      </c>
      <c r="S95" s="164">
        <f t="shared" si="49"/>
        <v>0</v>
      </c>
      <c r="T95" s="164">
        <f t="shared" si="49"/>
        <v>0</v>
      </c>
      <c r="U95" s="164">
        <f t="shared" si="49"/>
        <v>0</v>
      </c>
      <c r="V95" s="164">
        <f t="shared" si="49"/>
        <v>0</v>
      </c>
      <c r="W95" s="390">
        <f t="shared" si="49"/>
        <v>0</v>
      </c>
      <c r="X95" s="26"/>
    </row>
    <row r="96" spans="2:24" customFormat="1" ht="16.5" outlineLevel="1" x14ac:dyDescent="0.3">
      <c r="C96" s="279" t="s">
        <v>329</v>
      </c>
      <c r="D96" s="27"/>
      <c r="E96" s="162">
        <f t="shared" ref="E96:V96" si="50">E$86-E$89-E$95</f>
        <v>28815262.189999998</v>
      </c>
      <c r="F96" s="162">
        <f t="shared" si="50"/>
        <v>16930532.299333338</v>
      </c>
      <c r="G96" s="162">
        <f t="shared" si="50"/>
        <v>31285120.46800001</v>
      </c>
      <c r="H96" s="162">
        <f t="shared" si="50"/>
        <v>31888400.336727202</v>
      </c>
      <c r="I96" s="162">
        <f t="shared" si="50"/>
        <v>32505017.285042461</v>
      </c>
      <c r="J96" s="162">
        <f t="shared" si="50"/>
        <v>33135288.386406325</v>
      </c>
      <c r="K96" s="162">
        <f t="shared" si="50"/>
        <v>33779538.505135916</v>
      </c>
      <c r="L96" s="162">
        <f t="shared" si="50"/>
        <v>34438100.490509689</v>
      </c>
      <c r="M96" s="162">
        <f t="shared" si="50"/>
        <v>35111315.37573529</v>
      </c>
      <c r="N96" s="162">
        <f t="shared" si="50"/>
        <v>35799532.581903227</v>
      </c>
      <c r="O96" s="162">
        <f t="shared" si="50"/>
        <v>36503110.127050959</v>
      </c>
      <c r="P96" s="162">
        <f t="shared" si="50"/>
        <v>37222414.840466291</v>
      </c>
      <c r="Q96" s="162">
        <f t="shared" si="50"/>
        <v>37957822.582361221</v>
      </c>
      <c r="R96" s="162">
        <f t="shared" si="50"/>
        <v>38709718.469051376</v>
      </c>
      <c r="S96" s="162">
        <f t="shared" si="50"/>
        <v>39478497.103779212</v>
      </c>
      <c r="T96" s="162">
        <f t="shared" si="50"/>
        <v>40264562.813322783</v>
      </c>
      <c r="U96" s="162">
        <f t="shared" si="50"/>
        <v>41068329.890535206</v>
      </c>
      <c r="V96" s="162">
        <f t="shared" si="50"/>
        <v>41890222.842964105</v>
      </c>
      <c r="W96" s="388"/>
      <c r="X96" s="26"/>
    </row>
    <row r="97" spans="3:23" customFormat="1" ht="16.5" outlineLevel="1" x14ac:dyDescent="0.3">
      <c r="C97" s="485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486"/>
    </row>
    <row r="98" spans="3:23" customFormat="1" ht="16.5" outlineLevel="1" x14ac:dyDescent="0.3">
      <c r="C98" s="391" t="s">
        <v>324</v>
      </c>
      <c r="D98" s="308" t="s">
        <v>335</v>
      </c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307"/>
      <c r="W98" s="392"/>
    </row>
    <row r="99" spans="3:23" customFormat="1" ht="16.5" outlineLevel="1" x14ac:dyDescent="0.3">
      <c r="C99" s="279" t="s">
        <v>330</v>
      </c>
      <c r="D99" s="27"/>
      <c r="E99" s="343"/>
      <c r="F99" s="343">
        <f t="shared" ref="F99:V99" si="51">E102</f>
        <v>0</v>
      </c>
      <c r="G99" s="343">
        <f t="shared" si="51"/>
        <v>4953693.3333333321</v>
      </c>
      <c r="H99" s="343">
        <f t="shared" si="51"/>
        <v>5102306.6666666642</v>
      </c>
      <c r="I99" s="343">
        <f t="shared" si="51"/>
        <v>5255375.8666666672</v>
      </c>
      <c r="J99" s="343">
        <f t="shared" si="51"/>
        <v>5413037.1426666714</v>
      </c>
      <c r="K99" s="343">
        <f t="shared" si="51"/>
        <v>5575428.2569466755</v>
      </c>
      <c r="L99" s="343">
        <f t="shared" si="51"/>
        <v>5742691.1046550795</v>
      </c>
      <c r="M99" s="343">
        <f t="shared" si="51"/>
        <v>5914971.837794736</v>
      </c>
      <c r="N99" s="343">
        <f t="shared" si="51"/>
        <v>6092420.9929285794</v>
      </c>
      <c r="O99" s="343">
        <f t="shared" si="51"/>
        <v>6275193.6227164343</v>
      </c>
      <c r="P99" s="343">
        <f t="shared" si="51"/>
        <v>6463449.4313979298</v>
      </c>
      <c r="Q99" s="343">
        <f t="shared" si="51"/>
        <v>6657352.9143398702</v>
      </c>
      <c r="R99" s="343">
        <f t="shared" si="51"/>
        <v>6857073.5017700642</v>
      </c>
      <c r="S99" s="343">
        <f t="shared" si="51"/>
        <v>7062785.7068231702</v>
      </c>
      <c r="T99" s="343">
        <f t="shared" si="51"/>
        <v>7274669.2780278623</v>
      </c>
      <c r="U99" s="343">
        <f t="shared" si="51"/>
        <v>7492909.3563686982</v>
      </c>
      <c r="V99" s="343">
        <f t="shared" si="51"/>
        <v>7717696.6370597556</v>
      </c>
      <c r="W99" s="393"/>
    </row>
    <row r="100" spans="3:23" customFormat="1" ht="16.5" outlineLevel="1" x14ac:dyDescent="0.3">
      <c r="C100" s="279" t="s">
        <v>331</v>
      </c>
      <c r="D100" s="27"/>
      <c r="E100" s="343"/>
      <c r="F100" s="343">
        <f>F89/12*12+G89/12*2</f>
        <v>21139279.999999996</v>
      </c>
      <c r="G100" s="343">
        <f t="shared" ref="G100:U100" si="52">G89/12*10+H89/12*2</f>
        <v>29870773.333333332</v>
      </c>
      <c r="H100" s="343">
        <f t="shared" si="52"/>
        <v>30766909.200000003</v>
      </c>
      <c r="I100" s="343">
        <f t="shared" si="52"/>
        <v>31689916.476</v>
      </c>
      <c r="J100" s="343">
        <f t="shared" si="52"/>
        <v>32640613.970280003</v>
      </c>
      <c r="K100" s="343">
        <f t="shared" si="52"/>
        <v>33619832.389388405</v>
      </c>
      <c r="L100" s="343">
        <f t="shared" si="52"/>
        <v>34628427.361070059</v>
      </c>
      <c r="M100" s="343">
        <f t="shared" si="52"/>
        <v>35667280.181902163</v>
      </c>
      <c r="N100" s="343">
        <f t="shared" si="52"/>
        <v>36737298.58735922</v>
      </c>
      <c r="O100" s="343">
        <f t="shared" si="52"/>
        <v>37839417.544980004</v>
      </c>
      <c r="P100" s="343">
        <f t="shared" si="52"/>
        <v>38974600.0713294</v>
      </c>
      <c r="Q100" s="343">
        <f t="shared" si="52"/>
        <v>40143838.073469281</v>
      </c>
      <c r="R100" s="343">
        <f t="shared" si="52"/>
        <v>41348153.215673372</v>
      </c>
      <c r="S100" s="343">
        <f t="shared" si="52"/>
        <v>42588597.812143564</v>
      </c>
      <c r="T100" s="343">
        <f t="shared" si="52"/>
        <v>43866255.746507876</v>
      </c>
      <c r="U100" s="343">
        <f t="shared" si="52"/>
        <v>45182243.418903112</v>
      </c>
      <c r="V100" s="343">
        <f>V89/12*10</f>
        <v>38588483.185298681</v>
      </c>
      <c r="W100" s="393"/>
    </row>
    <row r="101" spans="3:23" customFormat="1" ht="16.5" outlineLevel="1" x14ac:dyDescent="0.3">
      <c r="C101" s="279" t="s">
        <v>332</v>
      </c>
      <c r="D101" s="27"/>
      <c r="E101" s="343"/>
      <c r="F101" s="343">
        <f>-F89/12*12</f>
        <v>-16185586.666666664</v>
      </c>
      <c r="G101" s="343">
        <f t="shared" ref="G101:V101" si="53">-G89</f>
        <v>-29722160</v>
      </c>
      <c r="H101" s="343">
        <f t="shared" si="53"/>
        <v>-30613840</v>
      </c>
      <c r="I101" s="343">
        <f t="shared" si="53"/>
        <v>-31532255.199999999</v>
      </c>
      <c r="J101" s="343">
        <f t="shared" si="53"/>
        <v>-32478222.855999999</v>
      </c>
      <c r="K101" s="343">
        <f t="shared" si="53"/>
        <v>-33452569.541680001</v>
      </c>
      <c r="L101" s="343">
        <f t="shared" si="53"/>
        <v>-34456146.627930403</v>
      </c>
      <c r="M101" s="343">
        <f t="shared" si="53"/>
        <v>-35489831.026768319</v>
      </c>
      <c r="N101" s="343">
        <f t="shared" si="53"/>
        <v>-36554525.957571365</v>
      </c>
      <c r="O101" s="343">
        <f t="shared" si="53"/>
        <v>-37651161.736298509</v>
      </c>
      <c r="P101" s="343">
        <f t="shared" si="53"/>
        <v>-38780696.58838746</v>
      </c>
      <c r="Q101" s="343">
        <f t="shared" si="53"/>
        <v>-39944117.486039087</v>
      </c>
      <c r="R101" s="343">
        <f t="shared" si="53"/>
        <v>-41142441.010620266</v>
      </c>
      <c r="S101" s="343">
        <f t="shared" si="53"/>
        <v>-42376714.240938872</v>
      </c>
      <c r="T101" s="343">
        <f t="shared" si="53"/>
        <v>-43648015.66816704</v>
      </c>
      <c r="U101" s="343">
        <f t="shared" si="53"/>
        <v>-44957456.138212055</v>
      </c>
      <c r="V101" s="343">
        <f t="shared" si="53"/>
        <v>-46306179.822358422</v>
      </c>
      <c r="W101" s="393"/>
    </row>
    <row r="102" spans="3:23" customFormat="1" ht="16.5" outlineLevel="1" x14ac:dyDescent="0.3">
      <c r="C102" s="279" t="s">
        <v>333</v>
      </c>
      <c r="D102" s="27"/>
      <c r="E102" s="343"/>
      <c r="F102" s="343">
        <f t="shared" ref="F102:V102" si="54">SUM(F99:F101)</f>
        <v>4953693.3333333321</v>
      </c>
      <c r="G102" s="343">
        <f t="shared" si="54"/>
        <v>5102306.6666666642</v>
      </c>
      <c r="H102" s="343">
        <f t="shared" si="54"/>
        <v>5255375.8666666672</v>
      </c>
      <c r="I102" s="343">
        <f t="shared" si="54"/>
        <v>5413037.1426666714</v>
      </c>
      <c r="J102" s="343">
        <f t="shared" si="54"/>
        <v>5575428.2569466755</v>
      </c>
      <c r="K102" s="343">
        <f t="shared" si="54"/>
        <v>5742691.1046550795</v>
      </c>
      <c r="L102" s="343">
        <f t="shared" si="54"/>
        <v>5914971.837794736</v>
      </c>
      <c r="M102" s="343">
        <f t="shared" si="54"/>
        <v>6092420.9929285794</v>
      </c>
      <c r="N102" s="343">
        <f t="shared" si="54"/>
        <v>6275193.6227164343</v>
      </c>
      <c r="O102" s="343">
        <f t="shared" si="54"/>
        <v>6463449.4313979298</v>
      </c>
      <c r="P102" s="343">
        <f t="shared" si="54"/>
        <v>6657352.9143398702</v>
      </c>
      <c r="Q102" s="343">
        <f t="shared" si="54"/>
        <v>6857073.5017700642</v>
      </c>
      <c r="R102" s="343">
        <f t="shared" si="54"/>
        <v>7062785.7068231702</v>
      </c>
      <c r="S102" s="343">
        <f t="shared" si="54"/>
        <v>7274669.2780278623</v>
      </c>
      <c r="T102" s="343">
        <f t="shared" si="54"/>
        <v>7492909.3563686982</v>
      </c>
      <c r="U102" s="343">
        <f t="shared" si="54"/>
        <v>7717696.6370597556</v>
      </c>
      <c r="V102" s="343">
        <f t="shared" si="54"/>
        <v>0</v>
      </c>
      <c r="W102" s="393"/>
    </row>
    <row r="103" spans="3:23" customFormat="1" ht="16.5" outlineLevel="1" x14ac:dyDescent="0.3">
      <c r="C103" s="485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486"/>
    </row>
    <row r="104" spans="3:23" customFormat="1" ht="16.5" outlineLevel="1" x14ac:dyDescent="0.3">
      <c r="C104" s="391" t="str">
        <f>C95</f>
        <v>UFC Cost(GTC제외)</v>
      </c>
      <c r="D104" s="308" t="s">
        <v>336</v>
      </c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307"/>
      <c r="T104" s="307"/>
      <c r="U104" s="307"/>
      <c r="V104" s="307"/>
      <c r="W104" s="392"/>
    </row>
    <row r="105" spans="3:23" customFormat="1" ht="16.5" outlineLevel="1" x14ac:dyDescent="0.3">
      <c r="C105" s="279" t="s">
        <v>330</v>
      </c>
      <c r="D105" s="27"/>
      <c r="E105" s="394"/>
      <c r="F105" s="394">
        <f>E108</f>
        <v>0</v>
      </c>
      <c r="G105" s="394">
        <f t="shared" ref="G105:W105" si="55">F108</f>
        <v>0</v>
      </c>
      <c r="H105" s="394">
        <f t="shared" si="55"/>
        <v>0</v>
      </c>
      <c r="I105" s="394">
        <f t="shared" si="55"/>
        <v>0</v>
      </c>
      <c r="J105" s="394">
        <f t="shared" si="55"/>
        <v>0</v>
      </c>
      <c r="K105" s="394">
        <f t="shared" si="55"/>
        <v>0</v>
      </c>
      <c r="L105" s="394">
        <f t="shared" si="55"/>
        <v>0</v>
      </c>
      <c r="M105" s="394">
        <f t="shared" si="55"/>
        <v>0</v>
      </c>
      <c r="N105" s="394">
        <f t="shared" si="55"/>
        <v>0</v>
      </c>
      <c r="O105" s="394">
        <f t="shared" si="55"/>
        <v>0</v>
      </c>
      <c r="P105" s="394">
        <f t="shared" si="55"/>
        <v>0</v>
      </c>
      <c r="Q105" s="394">
        <f t="shared" si="55"/>
        <v>0</v>
      </c>
      <c r="R105" s="394">
        <f t="shared" si="55"/>
        <v>0</v>
      </c>
      <c r="S105" s="394">
        <f t="shared" si="55"/>
        <v>0</v>
      </c>
      <c r="T105" s="394">
        <f t="shared" si="55"/>
        <v>0</v>
      </c>
      <c r="U105" s="394">
        <f t="shared" si="55"/>
        <v>0</v>
      </c>
      <c r="V105" s="394">
        <f t="shared" si="55"/>
        <v>0</v>
      </c>
      <c r="W105" s="395">
        <f t="shared" si="55"/>
        <v>0</v>
      </c>
    </row>
    <row r="106" spans="3:23" customFormat="1" ht="16.5" outlineLevel="1" x14ac:dyDescent="0.3">
      <c r="C106" s="279" t="s">
        <v>331</v>
      </c>
      <c r="D106" s="27"/>
      <c r="E106" s="394"/>
      <c r="F106" s="394">
        <f>F95</f>
        <v>0</v>
      </c>
      <c r="G106" s="394">
        <f t="shared" ref="G106:V106" si="56">G95</f>
        <v>0</v>
      </c>
      <c r="H106" s="394">
        <f t="shared" si="56"/>
        <v>0</v>
      </c>
      <c r="I106" s="394">
        <f t="shared" si="56"/>
        <v>0</v>
      </c>
      <c r="J106" s="394">
        <f t="shared" si="56"/>
        <v>0</v>
      </c>
      <c r="K106" s="394">
        <f t="shared" si="56"/>
        <v>0</v>
      </c>
      <c r="L106" s="394">
        <f t="shared" si="56"/>
        <v>0</v>
      </c>
      <c r="M106" s="394">
        <f t="shared" si="56"/>
        <v>0</v>
      </c>
      <c r="N106" s="394">
        <f t="shared" si="56"/>
        <v>0</v>
      </c>
      <c r="O106" s="394">
        <f t="shared" si="56"/>
        <v>0</v>
      </c>
      <c r="P106" s="394">
        <f t="shared" si="56"/>
        <v>0</v>
      </c>
      <c r="Q106" s="394">
        <f t="shared" si="56"/>
        <v>0</v>
      </c>
      <c r="R106" s="394">
        <f t="shared" si="56"/>
        <v>0</v>
      </c>
      <c r="S106" s="394">
        <f t="shared" si="56"/>
        <v>0</v>
      </c>
      <c r="T106" s="394">
        <f t="shared" si="56"/>
        <v>0</v>
      </c>
      <c r="U106" s="394">
        <f t="shared" si="56"/>
        <v>0</v>
      </c>
      <c r="V106" s="394">
        <f t="shared" si="56"/>
        <v>0</v>
      </c>
      <c r="W106" s="395">
        <v>0</v>
      </c>
    </row>
    <row r="107" spans="3:23" customFormat="1" ht="16.5" outlineLevel="1" x14ac:dyDescent="0.3">
      <c r="C107" s="279" t="s">
        <v>332</v>
      </c>
      <c r="D107" s="27"/>
      <c r="E107" s="394"/>
      <c r="F107" s="394">
        <f t="shared" ref="F107:W107" si="57">-(SUM(F105:F106)-SUM(F108))</f>
        <v>0</v>
      </c>
      <c r="G107" s="394">
        <f t="shared" si="57"/>
        <v>0</v>
      </c>
      <c r="H107" s="394">
        <f t="shared" si="57"/>
        <v>0</v>
      </c>
      <c r="I107" s="394">
        <f t="shared" si="57"/>
        <v>0</v>
      </c>
      <c r="J107" s="394">
        <f t="shared" si="57"/>
        <v>0</v>
      </c>
      <c r="K107" s="394">
        <f t="shared" si="57"/>
        <v>0</v>
      </c>
      <c r="L107" s="394">
        <f t="shared" si="57"/>
        <v>0</v>
      </c>
      <c r="M107" s="394">
        <f t="shared" si="57"/>
        <v>0</v>
      </c>
      <c r="N107" s="394">
        <f t="shared" si="57"/>
        <v>0</v>
      </c>
      <c r="O107" s="394">
        <f t="shared" si="57"/>
        <v>0</v>
      </c>
      <c r="P107" s="394">
        <f t="shared" si="57"/>
        <v>0</v>
      </c>
      <c r="Q107" s="394">
        <f t="shared" si="57"/>
        <v>0</v>
      </c>
      <c r="R107" s="394">
        <f t="shared" si="57"/>
        <v>0</v>
      </c>
      <c r="S107" s="394">
        <f t="shared" si="57"/>
        <v>0</v>
      </c>
      <c r="T107" s="394">
        <f t="shared" si="57"/>
        <v>0</v>
      </c>
      <c r="U107" s="394">
        <f t="shared" si="57"/>
        <v>0</v>
      </c>
      <c r="V107" s="394">
        <f t="shared" si="57"/>
        <v>0</v>
      </c>
      <c r="W107" s="395">
        <f t="shared" si="57"/>
        <v>0</v>
      </c>
    </row>
    <row r="108" spans="3:23" customFormat="1" ht="16.5" outlineLevel="1" x14ac:dyDescent="0.3">
      <c r="C108" s="279" t="s">
        <v>333</v>
      </c>
      <c r="D108" s="27"/>
      <c r="E108" s="394"/>
      <c r="F108" s="394">
        <f>MIN(F91,F92)*F94</f>
        <v>0</v>
      </c>
      <c r="G108" s="394">
        <f t="shared" ref="G108:V108" si="58">MIN(G91,G92)*G94</f>
        <v>0</v>
      </c>
      <c r="H108" s="394">
        <f t="shared" si="58"/>
        <v>0</v>
      </c>
      <c r="I108" s="394">
        <f t="shared" si="58"/>
        <v>0</v>
      </c>
      <c r="J108" s="394">
        <f t="shared" si="58"/>
        <v>0</v>
      </c>
      <c r="K108" s="394">
        <f t="shared" si="58"/>
        <v>0</v>
      </c>
      <c r="L108" s="394">
        <f t="shared" si="58"/>
        <v>0</v>
      </c>
      <c r="M108" s="394">
        <f t="shared" si="58"/>
        <v>0</v>
      </c>
      <c r="N108" s="394">
        <f t="shared" si="58"/>
        <v>0</v>
      </c>
      <c r="O108" s="394">
        <f t="shared" si="58"/>
        <v>0</v>
      </c>
      <c r="P108" s="394">
        <f t="shared" si="58"/>
        <v>0</v>
      </c>
      <c r="Q108" s="394">
        <f t="shared" si="58"/>
        <v>0</v>
      </c>
      <c r="R108" s="394">
        <f t="shared" si="58"/>
        <v>0</v>
      </c>
      <c r="S108" s="394">
        <f t="shared" si="58"/>
        <v>0</v>
      </c>
      <c r="T108" s="394">
        <f t="shared" si="58"/>
        <v>0</v>
      </c>
      <c r="U108" s="394">
        <f t="shared" si="58"/>
        <v>0</v>
      </c>
      <c r="V108" s="394">
        <f t="shared" si="58"/>
        <v>0</v>
      </c>
      <c r="W108" s="395">
        <v>0</v>
      </c>
    </row>
    <row r="109" spans="3:23" customFormat="1" ht="16.5" outlineLevel="1" x14ac:dyDescent="0.3">
      <c r="C109" s="485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486"/>
    </row>
    <row r="110" spans="3:23" customFormat="1" ht="16.5" outlineLevel="1" x14ac:dyDescent="0.3">
      <c r="C110" s="391" t="str">
        <f>C96</f>
        <v>그외 매출</v>
      </c>
      <c r="D110" s="308" t="s">
        <v>336</v>
      </c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307"/>
      <c r="T110" s="307"/>
      <c r="U110" s="307"/>
      <c r="V110" s="307"/>
      <c r="W110" s="392"/>
    </row>
    <row r="111" spans="3:23" customFormat="1" ht="16.5" outlineLevel="1" x14ac:dyDescent="0.3">
      <c r="C111" s="279" t="s">
        <v>330</v>
      </c>
      <c r="D111" s="27"/>
      <c r="E111" s="394"/>
      <c r="F111" s="394">
        <f t="shared" ref="F111:W111" si="59">E114</f>
        <v>0</v>
      </c>
      <c r="G111" s="394">
        <f t="shared" si="59"/>
        <v>1410877.691611113</v>
      </c>
      <c r="H111" s="394">
        <f t="shared" si="59"/>
        <v>2607093.3723333329</v>
      </c>
      <c r="I111" s="394">
        <f t="shared" si="59"/>
        <v>2657366.6947272681</v>
      </c>
      <c r="J111" s="394">
        <f t="shared" si="59"/>
        <v>2708751.4404202029</v>
      </c>
      <c r="K111" s="394">
        <f t="shared" si="59"/>
        <v>2761274.0322005264</v>
      </c>
      <c r="L111" s="394">
        <f t="shared" si="59"/>
        <v>2814961.5420946553</v>
      </c>
      <c r="M111" s="394">
        <f t="shared" si="59"/>
        <v>2869841.7075424716</v>
      </c>
      <c r="N111" s="394">
        <f t="shared" si="59"/>
        <v>2925942.9479779378</v>
      </c>
      <c r="O111" s="394">
        <f t="shared" si="59"/>
        <v>2983294.3818252683</v>
      </c>
      <c r="P111" s="394">
        <f t="shared" si="59"/>
        <v>3041925.8439209163</v>
      </c>
      <c r="Q111" s="394">
        <f t="shared" si="59"/>
        <v>3101867.9033721909</v>
      </c>
      <c r="R111" s="394">
        <f t="shared" si="59"/>
        <v>3163151.8818634301</v>
      </c>
      <c r="S111" s="394">
        <f t="shared" si="59"/>
        <v>3225809.8724209443</v>
      </c>
      <c r="T111" s="394">
        <f t="shared" si="59"/>
        <v>3289874.7586482689</v>
      </c>
      <c r="U111" s="394">
        <f t="shared" si="59"/>
        <v>3355380.2344435602</v>
      </c>
      <c r="V111" s="394">
        <f t="shared" si="59"/>
        <v>3422360.8242112547</v>
      </c>
      <c r="W111" s="395">
        <f t="shared" si="59"/>
        <v>3490851.9035803303</v>
      </c>
    </row>
    <row r="112" spans="3:23" customFormat="1" ht="16.5" outlineLevel="1" x14ac:dyDescent="0.3">
      <c r="C112" s="279" t="s">
        <v>331</v>
      </c>
      <c r="D112" s="27"/>
      <c r="E112" s="394"/>
      <c r="F112" s="394">
        <f t="shared" ref="F112:V112" si="60">F96</f>
        <v>16930532.299333338</v>
      </c>
      <c r="G112" s="394">
        <f t="shared" si="60"/>
        <v>31285120.46800001</v>
      </c>
      <c r="H112" s="394">
        <f t="shared" si="60"/>
        <v>31888400.336727202</v>
      </c>
      <c r="I112" s="394">
        <f t="shared" si="60"/>
        <v>32505017.285042461</v>
      </c>
      <c r="J112" s="394">
        <f t="shared" si="60"/>
        <v>33135288.386406325</v>
      </c>
      <c r="K112" s="394">
        <f t="shared" si="60"/>
        <v>33779538.505135916</v>
      </c>
      <c r="L112" s="394">
        <f t="shared" si="60"/>
        <v>34438100.490509689</v>
      </c>
      <c r="M112" s="394">
        <f t="shared" si="60"/>
        <v>35111315.37573529</v>
      </c>
      <c r="N112" s="394">
        <f t="shared" si="60"/>
        <v>35799532.581903227</v>
      </c>
      <c r="O112" s="394">
        <f t="shared" si="60"/>
        <v>36503110.127050959</v>
      </c>
      <c r="P112" s="394">
        <f t="shared" si="60"/>
        <v>37222414.840466291</v>
      </c>
      <c r="Q112" s="394">
        <f t="shared" si="60"/>
        <v>37957822.582361221</v>
      </c>
      <c r="R112" s="394">
        <f t="shared" si="60"/>
        <v>38709718.469051376</v>
      </c>
      <c r="S112" s="394">
        <f t="shared" si="60"/>
        <v>39478497.103779212</v>
      </c>
      <c r="T112" s="394">
        <f t="shared" si="60"/>
        <v>40264562.813322783</v>
      </c>
      <c r="U112" s="394">
        <f t="shared" si="60"/>
        <v>41068329.890535206</v>
      </c>
      <c r="V112" s="394">
        <f t="shared" si="60"/>
        <v>41890222.842964105</v>
      </c>
      <c r="W112" s="395"/>
    </row>
    <row r="113" spans="3:23" customFormat="1" ht="16.5" outlineLevel="1" x14ac:dyDescent="0.3">
      <c r="C113" s="279" t="s">
        <v>332</v>
      </c>
      <c r="D113" s="27"/>
      <c r="E113" s="394"/>
      <c r="F113" s="394">
        <f t="shared" ref="F113:W113" si="61">-F112/12*11-E112/12*1</f>
        <v>-15519654.607722225</v>
      </c>
      <c r="G113" s="394">
        <f t="shared" si="61"/>
        <v>-30088904.787277788</v>
      </c>
      <c r="H113" s="394">
        <f t="shared" si="61"/>
        <v>-31838127.014333267</v>
      </c>
      <c r="I113" s="394">
        <f t="shared" si="61"/>
        <v>-32453632.539349526</v>
      </c>
      <c r="J113" s="394">
        <f t="shared" si="61"/>
        <v>-33082765.794626001</v>
      </c>
      <c r="K113" s="394">
        <f t="shared" si="61"/>
        <v>-33725850.995241784</v>
      </c>
      <c r="L113" s="394">
        <f t="shared" si="61"/>
        <v>-34383220.325061873</v>
      </c>
      <c r="M113" s="394">
        <f t="shared" si="61"/>
        <v>-35055214.135299824</v>
      </c>
      <c r="N113" s="394">
        <f t="shared" si="61"/>
        <v>-35742181.148055896</v>
      </c>
      <c r="O113" s="394">
        <f t="shared" si="61"/>
        <v>-36444478.664955311</v>
      </c>
      <c r="P113" s="394">
        <f t="shared" si="61"/>
        <v>-37162472.781015016</v>
      </c>
      <c r="Q113" s="394">
        <f t="shared" si="61"/>
        <v>-37896538.603869982</v>
      </c>
      <c r="R113" s="394">
        <f t="shared" si="61"/>
        <v>-38647060.478493862</v>
      </c>
      <c r="S113" s="394">
        <f t="shared" si="61"/>
        <v>-39414432.217551887</v>
      </c>
      <c r="T113" s="394">
        <f t="shared" si="61"/>
        <v>-40199057.337527491</v>
      </c>
      <c r="U113" s="394">
        <f t="shared" si="61"/>
        <v>-41001349.300767511</v>
      </c>
      <c r="V113" s="394">
        <f t="shared" si="61"/>
        <v>-41821731.76359503</v>
      </c>
      <c r="W113" s="395">
        <f t="shared" si="61"/>
        <v>-3490851.903580342</v>
      </c>
    </row>
    <row r="114" spans="3:23" customFormat="1" ht="17.25" outlineLevel="1" thickBot="1" x14ac:dyDescent="0.35">
      <c r="C114" s="300" t="s">
        <v>333</v>
      </c>
      <c r="D114" s="301"/>
      <c r="E114" s="396"/>
      <c r="F114" s="396">
        <f t="shared" ref="F114:V114" si="62">SUM(F111:F113)</f>
        <v>1410877.691611113</v>
      </c>
      <c r="G114" s="396">
        <f t="shared" si="62"/>
        <v>2607093.3723333329</v>
      </c>
      <c r="H114" s="396">
        <f t="shared" si="62"/>
        <v>2657366.6947272681</v>
      </c>
      <c r="I114" s="396">
        <f t="shared" si="62"/>
        <v>2708751.4404202029</v>
      </c>
      <c r="J114" s="396">
        <f t="shared" si="62"/>
        <v>2761274.0322005264</v>
      </c>
      <c r="K114" s="396">
        <f t="shared" si="62"/>
        <v>2814961.5420946553</v>
      </c>
      <c r="L114" s="396">
        <f t="shared" si="62"/>
        <v>2869841.7075424716</v>
      </c>
      <c r="M114" s="396">
        <f t="shared" si="62"/>
        <v>2925942.9479779378</v>
      </c>
      <c r="N114" s="396">
        <f t="shared" si="62"/>
        <v>2983294.3818252683</v>
      </c>
      <c r="O114" s="396">
        <f t="shared" si="62"/>
        <v>3041925.8439209163</v>
      </c>
      <c r="P114" s="396">
        <f t="shared" si="62"/>
        <v>3101867.9033721909</v>
      </c>
      <c r="Q114" s="396">
        <f t="shared" si="62"/>
        <v>3163151.8818634301</v>
      </c>
      <c r="R114" s="396">
        <f t="shared" si="62"/>
        <v>3225809.8724209443</v>
      </c>
      <c r="S114" s="396">
        <f t="shared" si="62"/>
        <v>3289874.7586482689</v>
      </c>
      <c r="T114" s="396">
        <f t="shared" si="62"/>
        <v>3355380.2344435602</v>
      </c>
      <c r="U114" s="396">
        <f t="shared" si="62"/>
        <v>3422360.8242112547</v>
      </c>
      <c r="V114" s="396">
        <f t="shared" si="62"/>
        <v>3490851.9035803303</v>
      </c>
      <c r="W114" s="397">
        <f>ROUND(SUM(W111:W113),0)</f>
        <v>0</v>
      </c>
    </row>
    <row r="115" spans="3:23" customFormat="1" ht="16.5" outlineLevel="1" x14ac:dyDescent="0.3"/>
    <row r="116" spans="3:23" s="58" customFormat="1" ht="17.25" outlineLevel="1" thickBot="1" x14ac:dyDescent="0.35">
      <c r="C116" s="41" t="s">
        <v>465</v>
      </c>
    </row>
    <row r="117" spans="3:23" x14ac:dyDescent="0.3">
      <c r="C117" s="2237" t="s">
        <v>47</v>
      </c>
      <c r="D117" s="2238"/>
      <c r="E117" s="500"/>
      <c r="F117" s="500" t="s">
        <v>58</v>
      </c>
      <c r="G117" s="500" t="s">
        <v>59</v>
      </c>
      <c r="H117" s="500" t="s">
        <v>60</v>
      </c>
      <c r="I117" s="500" t="s">
        <v>61</v>
      </c>
      <c r="J117" s="500" t="s">
        <v>62</v>
      </c>
      <c r="K117" s="500" t="s">
        <v>63</v>
      </c>
      <c r="L117" s="500" t="s">
        <v>64</v>
      </c>
      <c r="M117" s="500" t="s">
        <v>65</v>
      </c>
      <c r="N117" s="500" t="s">
        <v>66</v>
      </c>
      <c r="O117" s="500" t="s">
        <v>67</v>
      </c>
      <c r="P117" s="500" t="s">
        <v>68</v>
      </c>
      <c r="Q117" s="500" t="s">
        <v>69</v>
      </c>
      <c r="R117" s="500" t="s">
        <v>70</v>
      </c>
      <c r="S117" s="500" t="s">
        <v>71</v>
      </c>
      <c r="T117" s="500" t="s">
        <v>72</v>
      </c>
      <c r="U117" s="500" t="s">
        <v>73</v>
      </c>
      <c r="V117" s="500" t="s">
        <v>74</v>
      </c>
      <c r="W117" s="501" t="s">
        <v>151</v>
      </c>
    </row>
    <row r="118" spans="3:23" x14ac:dyDescent="0.3">
      <c r="C118" s="2239"/>
      <c r="D118" s="2206"/>
      <c r="E118" s="378" t="s">
        <v>57</v>
      </c>
      <c r="F118" s="379">
        <v>2020</v>
      </c>
      <c r="G118" s="379">
        <v>2021</v>
      </c>
      <c r="H118" s="379">
        <v>2022</v>
      </c>
      <c r="I118" s="379">
        <v>2023</v>
      </c>
      <c r="J118" s="379">
        <v>2024</v>
      </c>
      <c r="K118" s="379">
        <v>2025</v>
      </c>
      <c r="L118" s="379">
        <v>2026</v>
      </c>
      <c r="M118" s="379">
        <v>2027</v>
      </c>
      <c r="N118" s="379">
        <v>2028</v>
      </c>
      <c r="O118" s="379">
        <v>2029</v>
      </c>
      <c r="P118" s="379">
        <v>2030</v>
      </c>
      <c r="Q118" s="379">
        <v>2031</v>
      </c>
      <c r="R118" s="379">
        <v>2032</v>
      </c>
      <c r="S118" s="379">
        <v>2033</v>
      </c>
      <c r="T118" s="379">
        <v>2034</v>
      </c>
      <c r="U118" s="379">
        <v>2035</v>
      </c>
      <c r="V118" s="379">
        <v>2036</v>
      </c>
      <c r="W118" s="502">
        <v>2037</v>
      </c>
    </row>
    <row r="119" spans="3:23" x14ac:dyDescent="0.3">
      <c r="C119" s="503" t="s">
        <v>460</v>
      </c>
      <c r="D119" s="27"/>
      <c r="E119" s="394">
        <f>'JV NWC'!E90</f>
        <v>343915</v>
      </c>
      <c r="F119" s="394">
        <f>'JV NWC'!F90</f>
        <v>343400</v>
      </c>
      <c r="G119" s="394">
        <f>'JV NWC'!G90</f>
        <v>346834</v>
      </c>
      <c r="H119" s="394">
        <f>'JV NWC'!H90</f>
        <v>350302.34</v>
      </c>
      <c r="I119" s="394">
        <f>'JV NWC'!I90</f>
        <v>353805.36340000003</v>
      </c>
      <c r="J119" s="394">
        <f>'JV NWC'!J90</f>
        <v>357343.41703400004</v>
      </c>
      <c r="K119" s="394">
        <f>'JV NWC'!K90</f>
        <v>360916.85120434006</v>
      </c>
      <c r="L119" s="394">
        <f>'JV NWC'!L90</f>
        <v>364526.01971638348</v>
      </c>
      <c r="M119" s="394">
        <f>'JV NWC'!M90</f>
        <v>368171.27991354733</v>
      </c>
      <c r="N119" s="394">
        <f>'JV NWC'!N90</f>
        <v>371852.99271268281</v>
      </c>
      <c r="O119" s="394">
        <f>'JV NWC'!O90</f>
        <v>375571.52263980964</v>
      </c>
      <c r="P119" s="394">
        <f>'JV NWC'!P90</f>
        <v>379327.23786620772</v>
      </c>
      <c r="Q119" s="394">
        <f>'JV NWC'!Q90</f>
        <v>383120.5102448698</v>
      </c>
      <c r="R119" s="394">
        <f>'JV NWC'!R90</f>
        <v>386951.7153473185</v>
      </c>
      <c r="S119" s="394">
        <f>'JV NWC'!S90</f>
        <v>390821.23250079167</v>
      </c>
      <c r="T119" s="394">
        <f>'JV NWC'!T90</f>
        <v>394729.44482579961</v>
      </c>
      <c r="U119" s="394">
        <f>'JV NWC'!U90</f>
        <v>398676.73927405762</v>
      </c>
      <c r="V119" s="394">
        <f>'JV NWC'!V90</f>
        <v>402663.5066667982</v>
      </c>
      <c r="W119" s="504">
        <f>'JV NWC'!W90</f>
        <v>169454.2257222776</v>
      </c>
    </row>
    <row r="120" spans="3:23" x14ac:dyDescent="0.3">
      <c r="C120" s="503" t="s">
        <v>461</v>
      </c>
      <c r="D120" s="448">
        <f>시나리오분석!$I$35</f>
        <v>0.8</v>
      </c>
      <c r="E120" s="394">
        <f t="shared" ref="E120:W120" si="63">E119*$D$120</f>
        <v>275132</v>
      </c>
      <c r="F120" s="394">
        <f t="shared" si="63"/>
        <v>274720</v>
      </c>
      <c r="G120" s="394">
        <f t="shared" si="63"/>
        <v>277467.2</v>
      </c>
      <c r="H120" s="394">
        <f t="shared" si="63"/>
        <v>280241.87200000003</v>
      </c>
      <c r="I120" s="394">
        <f t="shared" si="63"/>
        <v>283044.29072000005</v>
      </c>
      <c r="J120" s="394">
        <f t="shared" si="63"/>
        <v>285874.73362720007</v>
      </c>
      <c r="K120" s="394">
        <f t="shared" si="63"/>
        <v>288733.48096347204</v>
      </c>
      <c r="L120" s="394">
        <f t="shared" si="63"/>
        <v>291620.81577310682</v>
      </c>
      <c r="M120" s="394">
        <f t="shared" si="63"/>
        <v>294537.02393083787</v>
      </c>
      <c r="N120" s="394">
        <f t="shared" si="63"/>
        <v>297482.39417014626</v>
      </c>
      <c r="O120" s="394">
        <f t="shared" si="63"/>
        <v>300457.2181118477</v>
      </c>
      <c r="P120" s="394">
        <f t="shared" si="63"/>
        <v>303461.79029296618</v>
      </c>
      <c r="Q120" s="394">
        <f t="shared" si="63"/>
        <v>306496.40819589584</v>
      </c>
      <c r="R120" s="394">
        <f t="shared" si="63"/>
        <v>309561.37227785483</v>
      </c>
      <c r="S120" s="394">
        <f t="shared" si="63"/>
        <v>312656.98600063333</v>
      </c>
      <c r="T120" s="394">
        <f t="shared" si="63"/>
        <v>315783.55586063972</v>
      </c>
      <c r="U120" s="394">
        <f t="shared" si="63"/>
        <v>318941.39141924609</v>
      </c>
      <c r="V120" s="394">
        <f t="shared" si="63"/>
        <v>322130.80533343856</v>
      </c>
      <c r="W120" s="504">
        <f t="shared" si="63"/>
        <v>135563.38057782207</v>
      </c>
    </row>
    <row r="121" spans="3:23" x14ac:dyDescent="0.3">
      <c r="C121" s="503" t="s">
        <v>462</v>
      </c>
      <c r="D121" s="27"/>
      <c r="E121" s="505">
        <f t="shared" ref="E121:W121" si="64">E18</f>
        <v>61.07</v>
      </c>
      <c r="F121" s="505">
        <f t="shared" si="64"/>
        <v>61.986049999999992</v>
      </c>
      <c r="G121" s="505">
        <f t="shared" si="64"/>
        <v>69.09</v>
      </c>
      <c r="H121" s="505">
        <f t="shared" si="64"/>
        <v>70.126350000000002</v>
      </c>
      <c r="I121" s="505">
        <f t="shared" si="64"/>
        <v>71.178245249999989</v>
      </c>
      <c r="J121" s="505">
        <f t="shared" si="64"/>
        <v>72.245918928749987</v>
      </c>
      <c r="K121" s="505">
        <f t="shared" si="64"/>
        <v>73.329607712681224</v>
      </c>
      <c r="L121" s="505">
        <f t="shared" si="64"/>
        <v>74.42955182837143</v>
      </c>
      <c r="M121" s="505">
        <f t="shared" si="64"/>
        <v>75.54599510579699</v>
      </c>
      <c r="N121" s="505">
        <f t="shared" si="64"/>
        <v>76.679185032383941</v>
      </c>
      <c r="O121" s="505">
        <f t="shared" si="64"/>
        <v>77.829372807869689</v>
      </c>
      <c r="P121" s="505">
        <f t="shared" si="64"/>
        <v>78.99681339998773</v>
      </c>
      <c r="Q121" s="505">
        <f t="shared" si="64"/>
        <v>80.181765600987532</v>
      </c>
      <c r="R121" s="505">
        <f t="shared" si="64"/>
        <v>81.384492085002336</v>
      </c>
      <c r="S121" s="505">
        <f t="shared" si="64"/>
        <v>82.60525946627736</v>
      </c>
      <c r="T121" s="505">
        <f t="shared" si="64"/>
        <v>83.844338358271514</v>
      </c>
      <c r="U121" s="505">
        <f t="shared" si="64"/>
        <v>85.102003433645578</v>
      </c>
      <c r="V121" s="505">
        <f t="shared" si="64"/>
        <v>86.378533485150257</v>
      </c>
      <c r="W121" s="506">
        <f t="shared" si="64"/>
        <v>87.674211487427499</v>
      </c>
    </row>
    <row r="122" spans="3:23" x14ac:dyDescent="0.3">
      <c r="C122" s="503" t="s">
        <v>463</v>
      </c>
      <c r="D122" s="27"/>
      <c r="E122" s="394">
        <f t="shared" ref="E122:W122" si="65">E$120*E$121</f>
        <v>16802311.239999998</v>
      </c>
      <c r="F122" s="394">
        <f t="shared" si="65"/>
        <v>17028807.655999999</v>
      </c>
      <c r="G122" s="394">
        <f t="shared" si="65"/>
        <v>19170208.848000001</v>
      </c>
      <c r="H122" s="394">
        <f t="shared" si="65"/>
        <v>19652339.600527205</v>
      </c>
      <c r="I122" s="394">
        <f t="shared" si="65"/>
        <v>20146595.941480458</v>
      </c>
      <c r="J122" s="394">
        <f t="shared" si="65"/>
        <v>20653282.829408694</v>
      </c>
      <c r="K122" s="394">
        <f t="shared" si="65"/>
        <v>21172712.892568316</v>
      </c>
      <c r="L122" s="394">
        <f t="shared" si="65"/>
        <v>21705206.621816412</v>
      </c>
      <c r="M122" s="394">
        <f t="shared" si="65"/>
        <v>22251092.568355087</v>
      </c>
      <c r="N122" s="394">
        <f t="shared" si="65"/>
        <v>22810707.546449218</v>
      </c>
      <c r="O122" s="394">
        <f t="shared" si="65"/>
        <v>23384396.84124241</v>
      </c>
      <c r="P122" s="394">
        <f t="shared" si="65"/>
        <v>23972514.421799656</v>
      </c>
      <c r="Q122" s="394">
        <f t="shared" si="65"/>
        <v>24575423.159507915</v>
      </c>
      <c r="R122" s="394">
        <f t="shared" si="65"/>
        <v>25193495.051969536</v>
      </c>
      <c r="S122" s="394">
        <f t="shared" si="65"/>
        <v>25827111.452526566</v>
      </c>
      <c r="T122" s="394">
        <f t="shared" si="65"/>
        <v>26476663.305557612</v>
      </c>
      <c r="U122" s="394">
        <f t="shared" si="65"/>
        <v>27142551.387692381</v>
      </c>
      <c r="V122" s="394">
        <f t="shared" si="65"/>
        <v>27825186.555092841</v>
      </c>
      <c r="W122" s="394">
        <f t="shared" si="65"/>
        <v>11885412.498730594</v>
      </c>
    </row>
    <row r="123" spans="3:23" s="58" customFormat="1" ht="16.5" outlineLevel="1" x14ac:dyDescent="0.3">
      <c r="C123" s="507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508"/>
    </row>
    <row r="124" spans="3:23" s="58" customFormat="1" ht="16.5" outlineLevel="1" x14ac:dyDescent="0.3">
      <c r="C124" s="509" t="str">
        <f>C110</f>
        <v>그외 매출</v>
      </c>
      <c r="D124" s="308" t="s">
        <v>336</v>
      </c>
      <c r="E124" s="307"/>
      <c r="F124" s="307"/>
      <c r="G124" s="307"/>
      <c r="H124" s="307"/>
      <c r="I124" s="307"/>
      <c r="J124" s="307"/>
      <c r="K124" s="307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510"/>
    </row>
    <row r="125" spans="3:23" s="58" customFormat="1" ht="16.5" outlineLevel="1" x14ac:dyDescent="0.3">
      <c r="C125" s="503" t="s">
        <v>330</v>
      </c>
      <c r="D125" s="27"/>
      <c r="E125" s="394"/>
      <c r="F125" s="394">
        <f t="shared" ref="F125:W125" si="66">E128</f>
        <v>0</v>
      </c>
      <c r="G125" s="394">
        <f t="shared" si="66"/>
        <v>1419067.3046666682</v>
      </c>
      <c r="H125" s="394">
        <f t="shared" si="66"/>
        <v>1597517.4039999992</v>
      </c>
      <c r="I125" s="394">
        <f t="shared" si="66"/>
        <v>1637694.966710601</v>
      </c>
      <c r="J125" s="394">
        <f t="shared" si="66"/>
        <v>1678882.9951233715</v>
      </c>
      <c r="K125" s="394">
        <f t="shared" si="66"/>
        <v>1721106.9024507254</v>
      </c>
      <c r="L125" s="394">
        <f t="shared" si="66"/>
        <v>1764392.74104736</v>
      </c>
      <c r="M125" s="394">
        <f t="shared" si="66"/>
        <v>1808767.2184847035</v>
      </c>
      <c r="N125" s="394">
        <f t="shared" si="66"/>
        <v>1854257.7140295953</v>
      </c>
      <c r="O125" s="394">
        <f t="shared" si="66"/>
        <v>1900892.2955374382</v>
      </c>
      <c r="P125" s="394">
        <f t="shared" si="66"/>
        <v>1948699.7367702052</v>
      </c>
      <c r="Q125" s="394">
        <f t="shared" si="66"/>
        <v>1997709.5351499766</v>
      </c>
      <c r="R125" s="394">
        <f t="shared" si="66"/>
        <v>2047951.9299589992</v>
      </c>
      <c r="S125" s="394">
        <f t="shared" si="66"/>
        <v>2099457.9209974706</v>
      </c>
      <c r="T125" s="394">
        <f t="shared" si="66"/>
        <v>2152259.2877105586</v>
      </c>
      <c r="U125" s="394">
        <f t="shared" si="66"/>
        <v>2206388.608796481</v>
      </c>
      <c r="V125" s="394">
        <f t="shared" si="66"/>
        <v>2261879.2823077142</v>
      </c>
      <c r="W125" s="504">
        <f t="shared" si="66"/>
        <v>2318765.5462577529</v>
      </c>
    </row>
    <row r="126" spans="3:23" s="58" customFormat="1" ht="16.5" outlineLevel="1" x14ac:dyDescent="0.3">
      <c r="C126" s="503" t="s">
        <v>331</v>
      </c>
      <c r="D126" s="27"/>
      <c r="E126" s="394"/>
      <c r="F126" s="394">
        <f t="shared" ref="F126:W126" si="67">F122</f>
        <v>17028807.655999999</v>
      </c>
      <c r="G126" s="394">
        <f t="shared" si="67"/>
        <v>19170208.848000001</v>
      </c>
      <c r="H126" s="394">
        <f t="shared" si="67"/>
        <v>19652339.600527205</v>
      </c>
      <c r="I126" s="394">
        <f t="shared" si="67"/>
        <v>20146595.941480458</v>
      </c>
      <c r="J126" s="394">
        <f t="shared" si="67"/>
        <v>20653282.829408694</v>
      </c>
      <c r="K126" s="394">
        <f t="shared" si="67"/>
        <v>21172712.892568316</v>
      </c>
      <c r="L126" s="394">
        <f t="shared" si="67"/>
        <v>21705206.621816412</v>
      </c>
      <c r="M126" s="394">
        <f t="shared" si="67"/>
        <v>22251092.568355087</v>
      </c>
      <c r="N126" s="394">
        <f t="shared" si="67"/>
        <v>22810707.546449218</v>
      </c>
      <c r="O126" s="394">
        <f t="shared" si="67"/>
        <v>23384396.84124241</v>
      </c>
      <c r="P126" s="394">
        <f t="shared" si="67"/>
        <v>23972514.421799656</v>
      </c>
      <c r="Q126" s="394">
        <f t="shared" si="67"/>
        <v>24575423.159507915</v>
      </c>
      <c r="R126" s="394">
        <f t="shared" si="67"/>
        <v>25193495.051969536</v>
      </c>
      <c r="S126" s="394">
        <f t="shared" si="67"/>
        <v>25827111.452526566</v>
      </c>
      <c r="T126" s="394">
        <f t="shared" si="67"/>
        <v>26476663.305557612</v>
      </c>
      <c r="U126" s="394">
        <f t="shared" si="67"/>
        <v>27142551.387692381</v>
      </c>
      <c r="V126" s="394">
        <f t="shared" si="67"/>
        <v>27825186.555092841</v>
      </c>
      <c r="W126" s="394">
        <f t="shared" si="67"/>
        <v>11885412.498730594</v>
      </c>
    </row>
    <row r="127" spans="3:23" s="58" customFormat="1" ht="16.5" outlineLevel="1" x14ac:dyDescent="0.3">
      <c r="C127" s="503" t="s">
        <v>332</v>
      </c>
      <c r="D127" s="27"/>
      <c r="E127" s="394"/>
      <c r="F127" s="394">
        <f t="shared" ref="F127:V127" si="68">-F126/12*11-E126/12*1</f>
        <v>-15609740.351333331</v>
      </c>
      <c r="G127" s="394">
        <f t="shared" si="68"/>
        <v>-18991758.74866667</v>
      </c>
      <c r="H127" s="394">
        <f t="shared" si="68"/>
        <v>-19612162.037816603</v>
      </c>
      <c r="I127" s="394">
        <f t="shared" si="68"/>
        <v>-20105407.913067687</v>
      </c>
      <c r="J127" s="394">
        <f t="shared" si="68"/>
        <v>-20611058.92208134</v>
      </c>
      <c r="K127" s="394">
        <f t="shared" si="68"/>
        <v>-21129427.053971682</v>
      </c>
      <c r="L127" s="394">
        <f t="shared" si="68"/>
        <v>-21660832.144379068</v>
      </c>
      <c r="M127" s="394">
        <f t="shared" si="68"/>
        <v>-22205602.072810195</v>
      </c>
      <c r="N127" s="394">
        <f t="shared" si="68"/>
        <v>-22764072.964941375</v>
      </c>
      <c r="O127" s="394">
        <f t="shared" si="68"/>
        <v>-23336589.400009643</v>
      </c>
      <c r="P127" s="394">
        <f t="shared" si="68"/>
        <v>-23923504.623419885</v>
      </c>
      <c r="Q127" s="394">
        <f t="shared" si="68"/>
        <v>-24525180.764698893</v>
      </c>
      <c r="R127" s="394">
        <f t="shared" si="68"/>
        <v>-25141989.060931064</v>
      </c>
      <c r="S127" s="394">
        <f t="shared" si="68"/>
        <v>-25774310.085813478</v>
      </c>
      <c r="T127" s="394">
        <f t="shared" si="68"/>
        <v>-26422533.98447169</v>
      </c>
      <c r="U127" s="394">
        <f t="shared" si="68"/>
        <v>-27087060.714181148</v>
      </c>
      <c r="V127" s="394">
        <f t="shared" si="68"/>
        <v>-27768300.291142803</v>
      </c>
      <c r="W127" s="1570">
        <f>-W125-W126</f>
        <v>-14204178.044988347</v>
      </c>
    </row>
    <row r="128" spans="3:23" s="58" customFormat="1" ht="17.25" outlineLevel="1" thickBot="1" x14ac:dyDescent="0.35">
      <c r="C128" s="511" t="s">
        <v>333</v>
      </c>
      <c r="D128" s="512"/>
      <c r="E128" s="513"/>
      <c r="F128" s="513">
        <f t="shared" ref="F128:W128" si="69">SUM(F125:F127)</f>
        <v>1419067.3046666682</v>
      </c>
      <c r="G128" s="513">
        <f t="shared" si="69"/>
        <v>1597517.4039999992</v>
      </c>
      <c r="H128" s="513">
        <f t="shared" si="69"/>
        <v>1637694.966710601</v>
      </c>
      <c r="I128" s="513">
        <f t="shared" si="69"/>
        <v>1678882.9951233715</v>
      </c>
      <c r="J128" s="513">
        <f t="shared" si="69"/>
        <v>1721106.9024507254</v>
      </c>
      <c r="K128" s="513">
        <f t="shared" si="69"/>
        <v>1764392.74104736</v>
      </c>
      <c r="L128" s="513">
        <f t="shared" si="69"/>
        <v>1808767.2184847035</v>
      </c>
      <c r="M128" s="513">
        <f t="shared" si="69"/>
        <v>1854257.7140295953</v>
      </c>
      <c r="N128" s="513">
        <f t="shared" si="69"/>
        <v>1900892.2955374382</v>
      </c>
      <c r="O128" s="513">
        <f t="shared" si="69"/>
        <v>1948699.7367702052</v>
      </c>
      <c r="P128" s="513">
        <f t="shared" si="69"/>
        <v>1997709.5351499766</v>
      </c>
      <c r="Q128" s="513">
        <f t="shared" si="69"/>
        <v>2047951.9299589992</v>
      </c>
      <c r="R128" s="513">
        <f t="shared" si="69"/>
        <v>2099457.9209974706</v>
      </c>
      <c r="S128" s="513">
        <f t="shared" si="69"/>
        <v>2152259.2877105586</v>
      </c>
      <c r="T128" s="513">
        <f t="shared" si="69"/>
        <v>2206388.608796481</v>
      </c>
      <c r="U128" s="513">
        <f t="shared" si="69"/>
        <v>2261879.2823077142</v>
      </c>
      <c r="V128" s="513">
        <f t="shared" si="69"/>
        <v>2318765.5462577529</v>
      </c>
      <c r="W128" s="514">
        <f t="shared" si="69"/>
        <v>0</v>
      </c>
    </row>
    <row r="129" spans="3:24" s="58" customFormat="1" ht="16.5" outlineLevel="1" x14ac:dyDescent="0.3"/>
    <row r="130" spans="3:24" s="58" customFormat="1" ht="16.5" outlineLevel="1" x14ac:dyDescent="0.3"/>
    <row r="131" spans="3:24" s="58" customFormat="1" ht="17.25" outlineLevel="1" thickBot="1" x14ac:dyDescent="0.35"/>
    <row r="132" spans="3:24" customFormat="1" ht="16.5" outlineLevel="1" x14ac:dyDescent="0.3">
      <c r="C132" s="381" t="s">
        <v>230</v>
      </c>
      <c r="D132" s="294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382"/>
      <c r="V132" s="382"/>
      <c r="W132" s="383"/>
    </row>
    <row r="133" spans="3:24" customFormat="1" ht="16.5" outlineLevel="1" x14ac:dyDescent="0.3">
      <c r="C133" s="384" t="s">
        <v>271</v>
      </c>
      <c r="D133" s="27"/>
      <c r="E133" s="369"/>
      <c r="F133" s="369" t="s">
        <v>58</v>
      </c>
      <c r="G133" s="369" t="s">
        <v>59</v>
      </c>
      <c r="H133" s="369" t="s">
        <v>60</v>
      </c>
      <c r="I133" s="369" t="s">
        <v>61</v>
      </c>
      <c r="J133" s="369" t="s">
        <v>62</v>
      </c>
      <c r="K133" s="369" t="s">
        <v>63</v>
      </c>
      <c r="L133" s="369" t="s">
        <v>64</v>
      </c>
      <c r="M133" s="369" t="s">
        <v>65</v>
      </c>
      <c r="N133" s="369" t="s">
        <v>66</v>
      </c>
      <c r="O133" s="369" t="s">
        <v>67</v>
      </c>
      <c r="P133" s="369" t="s">
        <v>68</v>
      </c>
      <c r="Q133" s="369" t="s">
        <v>69</v>
      </c>
      <c r="R133" s="369" t="s">
        <v>70</v>
      </c>
      <c r="S133" s="369" t="s">
        <v>71</v>
      </c>
      <c r="T133" s="369" t="s">
        <v>72</v>
      </c>
      <c r="U133" s="369" t="s">
        <v>73</v>
      </c>
      <c r="V133" s="369" t="s">
        <v>74</v>
      </c>
      <c r="W133" s="385" t="s">
        <v>151</v>
      </c>
    </row>
    <row r="134" spans="3:24" customFormat="1" ht="16.5" outlineLevel="1" x14ac:dyDescent="0.3">
      <c r="C134" s="2219" t="s">
        <v>75</v>
      </c>
      <c r="D134" s="2220"/>
      <c r="E134" s="108" t="s">
        <v>57</v>
      </c>
      <c r="F134" s="75">
        <v>2020</v>
      </c>
      <c r="G134" s="75">
        <v>2021</v>
      </c>
      <c r="H134" s="75">
        <v>2022</v>
      </c>
      <c r="I134" s="75">
        <v>2023</v>
      </c>
      <c r="J134" s="75">
        <v>2024</v>
      </c>
      <c r="K134" s="75">
        <v>2025</v>
      </c>
      <c r="L134" s="75">
        <v>2026</v>
      </c>
      <c r="M134" s="75">
        <v>2027</v>
      </c>
      <c r="N134" s="75">
        <v>2028</v>
      </c>
      <c r="O134" s="75">
        <v>2029</v>
      </c>
      <c r="P134" s="75">
        <v>2030</v>
      </c>
      <c r="Q134" s="75">
        <v>2031</v>
      </c>
      <c r="R134" s="75">
        <v>2032</v>
      </c>
      <c r="S134" s="75">
        <v>2033</v>
      </c>
      <c r="T134" s="75">
        <v>2034</v>
      </c>
      <c r="U134" s="75">
        <v>2035</v>
      </c>
      <c r="V134" s="75">
        <v>2036</v>
      </c>
      <c r="W134" s="276">
        <v>2037</v>
      </c>
    </row>
    <row r="135" spans="3:24" customFormat="1" ht="16.5" outlineLevel="1" x14ac:dyDescent="0.3">
      <c r="C135" s="398" t="s">
        <v>228</v>
      </c>
      <c r="D135" s="151"/>
      <c r="E135" s="309">
        <f t="shared" ref="E135:W135" si="70">E47</f>
        <v>-7144128.3159999996</v>
      </c>
      <c r="F135" s="309">
        <f t="shared" si="70"/>
        <v>-4074245.3907750007</v>
      </c>
      <c r="G135" s="309">
        <f t="shared" si="70"/>
        <v>-7226737.2741999999</v>
      </c>
      <c r="H135" s="309">
        <f t="shared" si="70"/>
        <v>-7324417.1550461305</v>
      </c>
      <c r="I135" s="309">
        <f t="shared" si="70"/>
        <v>-7423712.9592795409</v>
      </c>
      <c r="J135" s="309">
        <f t="shared" si="70"/>
        <v>-7524656.9201172618</v>
      </c>
      <c r="K135" s="309">
        <f t="shared" si="70"/>
        <v>-7627281.9973691683</v>
      </c>
      <c r="L135" s="309">
        <f t="shared" si="70"/>
        <v>-7731621.8948710728</v>
      </c>
      <c r="M135" s="309">
        <f t="shared" si="70"/>
        <v>-7837711.0783478273</v>
      </c>
      <c r="N135" s="309">
        <f t="shared" si="70"/>
        <v>-7945584.7937172316</v>
      </c>
      <c r="O135" s="309">
        <f t="shared" si="70"/>
        <v>-8055279.085845666</v>
      </c>
      <c r="P135" s="309">
        <f t="shared" si="70"/>
        <v>-8166830.8177667931</v>
      </c>
      <c r="Q135" s="309">
        <f t="shared" si="70"/>
        <v>-8280277.6903748587</v>
      </c>
      <c r="R135" s="309">
        <f t="shared" si="70"/>
        <v>-8395658.2626044303</v>
      </c>
      <c r="S135" s="309">
        <f t="shared" si="70"/>
        <v>-8513011.9721087404</v>
      </c>
      <c r="T135" s="309">
        <f t="shared" si="70"/>
        <v>-8632379.1564490851</v>
      </c>
      <c r="U135" s="309">
        <f t="shared" si="70"/>
        <v>-8753801.0748080052</v>
      </c>
      <c r="V135" s="309">
        <f t="shared" si="70"/>
        <v>-8877319.9302393943</v>
      </c>
      <c r="W135" s="390">
        <f t="shared" si="70"/>
        <v>-3751241.2051953683</v>
      </c>
      <c r="X135" s="26"/>
    </row>
    <row r="136" spans="3:24" customFormat="1" ht="16.5" outlineLevel="1" x14ac:dyDescent="0.3">
      <c r="C136" s="279" t="s">
        <v>334</v>
      </c>
      <c r="D136" s="27"/>
      <c r="E136" s="394">
        <f t="shared" ref="E136:V136" si="71">-(E31*E35+E32*E36)</f>
        <v>0</v>
      </c>
      <c r="F136" s="343">
        <f>-(F31*F35+F32*F36)</f>
        <v>0</v>
      </c>
      <c r="G136" s="343">
        <f t="shared" si="71"/>
        <v>0</v>
      </c>
      <c r="H136" s="343">
        <f t="shared" si="71"/>
        <v>0</v>
      </c>
      <c r="I136" s="343">
        <f t="shared" si="71"/>
        <v>0</v>
      </c>
      <c r="J136" s="343">
        <f t="shared" si="71"/>
        <v>0</v>
      </c>
      <c r="K136" s="343">
        <f t="shared" si="71"/>
        <v>0</v>
      </c>
      <c r="L136" s="343">
        <f t="shared" si="71"/>
        <v>0</v>
      </c>
      <c r="M136" s="343">
        <f t="shared" si="71"/>
        <v>0</v>
      </c>
      <c r="N136" s="343">
        <f t="shared" si="71"/>
        <v>0</v>
      </c>
      <c r="O136" s="343">
        <f t="shared" si="71"/>
        <v>0</v>
      </c>
      <c r="P136" s="343">
        <f t="shared" si="71"/>
        <v>0</v>
      </c>
      <c r="Q136" s="343">
        <f t="shared" si="71"/>
        <v>0</v>
      </c>
      <c r="R136" s="343">
        <f t="shared" si="71"/>
        <v>0</v>
      </c>
      <c r="S136" s="343">
        <f t="shared" si="71"/>
        <v>0</v>
      </c>
      <c r="T136" s="343">
        <f t="shared" si="71"/>
        <v>0</v>
      </c>
      <c r="U136" s="343">
        <f t="shared" si="71"/>
        <v>0</v>
      </c>
      <c r="V136" s="343">
        <f t="shared" si="71"/>
        <v>0</v>
      </c>
      <c r="W136" s="394">
        <f>-(W31*W35+W32*W36)</f>
        <v>0</v>
      </c>
      <c r="X136" s="26"/>
    </row>
    <row r="137" spans="3:24" customFormat="1" ht="16.5" outlineLevel="1" x14ac:dyDescent="0.3">
      <c r="C137" s="279" t="s">
        <v>222</v>
      </c>
      <c r="D137" s="27"/>
      <c r="E137" s="394">
        <f t="shared" ref="E137:V137" si="72">-E33*E37</f>
        <v>-1641488.3160000001</v>
      </c>
      <c r="F137" s="394">
        <f t="shared" si="72"/>
        <v>-869178.72410833323</v>
      </c>
      <c r="G137" s="394">
        <f t="shared" si="72"/>
        <v>-1677393.2742000001</v>
      </c>
      <c r="H137" s="394">
        <f t="shared" si="72"/>
        <v>-1719579.7150461301</v>
      </c>
      <c r="I137" s="394">
        <f t="shared" si="72"/>
        <v>-1762827.14487954</v>
      </c>
      <c r="J137" s="394">
        <f t="shared" si="72"/>
        <v>-1807162.2475732605</v>
      </c>
      <c r="K137" s="394">
        <f t="shared" si="72"/>
        <v>-1852612.3780997277</v>
      </c>
      <c r="L137" s="394">
        <f t="shared" si="72"/>
        <v>-1899205.5794089357</v>
      </c>
      <c r="M137" s="394">
        <f t="shared" si="72"/>
        <v>-1946970.59973107</v>
      </c>
      <c r="N137" s="394">
        <f t="shared" si="72"/>
        <v>-1995936.9103143066</v>
      </c>
      <c r="O137" s="394">
        <f t="shared" si="72"/>
        <v>-2046134.7236087113</v>
      </c>
      <c r="P137" s="394">
        <f t="shared" si="72"/>
        <v>-2097595.0119074699</v>
      </c>
      <c r="Q137" s="394">
        <f t="shared" si="72"/>
        <v>-2150349.5264569423</v>
      </c>
      <c r="R137" s="394">
        <f t="shared" si="72"/>
        <v>-2204430.8170473343</v>
      </c>
      <c r="S137" s="394">
        <f t="shared" si="72"/>
        <v>-2259872.2520960742</v>
      </c>
      <c r="T137" s="394">
        <f t="shared" si="72"/>
        <v>-2316708.0392362904</v>
      </c>
      <c r="U137" s="394">
        <f t="shared" si="72"/>
        <v>-2374973.2464230829</v>
      </c>
      <c r="V137" s="394">
        <f t="shared" si="72"/>
        <v>-2434703.8235706235</v>
      </c>
      <c r="W137" s="394">
        <f t="shared" ref="W137" si="73">-W33*W37</f>
        <v>-1039973.593638927</v>
      </c>
      <c r="X137" s="26"/>
    </row>
    <row r="138" spans="3:24" customFormat="1" ht="16.5" outlineLevel="1" x14ac:dyDescent="0.3">
      <c r="C138" s="389" t="s">
        <v>322</v>
      </c>
      <c r="D138" s="122"/>
      <c r="E138" s="310">
        <f t="shared" ref="E138:V138" si="74">-E34*E38</f>
        <v>-5502640</v>
      </c>
      <c r="F138" s="310">
        <f t="shared" si="74"/>
        <v>-3205066.6666666674</v>
      </c>
      <c r="G138" s="310">
        <f t="shared" si="74"/>
        <v>-5549344</v>
      </c>
      <c r="H138" s="310">
        <f t="shared" si="74"/>
        <v>-5604837.4400000004</v>
      </c>
      <c r="I138" s="310">
        <f t="shared" si="74"/>
        <v>-5660885.8144000005</v>
      </c>
      <c r="J138" s="310">
        <f t="shared" si="74"/>
        <v>-5717494.6725440016</v>
      </c>
      <c r="K138" s="310">
        <f t="shared" si="74"/>
        <v>-5774669.6192694409</v>
      </c>
      <c r="L138" s="310">
        <f t="shared" si="74"/>
        <v>-5832416.3154621366</v>
      </c>
      <c r="M138" s="310">
        <f t="shared" si="74"/>
        <v>-5890740.4786167573</v>
      </c>
      <c r="N138" s="310">
        <f t="shared" si="74"/>
        <v>-5949647.883402925</v>
      </c>
      <c r="O138" s="310">
        <f t="shared" si="74"/>
        <v>-6009144.3622369543</v>
      </c>
      <c r="P138" s="310">
        <f t="shared" si="74"/>
        <v>-6069235.8058593236</v>
      </c>
      <c r="Q138" s="310">
        <f t="shared" si="74"/>
        <v>-6129928.1639179168</v>
      </c>
      <c r="R138" s="310">
        <f t="shared" si="74"/>
        <v>-6191227.445557097</v>
      </c>
      <c r="S138" s="310">
        <f t="shared" si="74"/>
        <v>-6253139.7200126667</v>
      </c>
      <c r="T138" s="310">
        <f t="shared" si="74"/>
        <v>-6315671.1172127947</v>
      </c>
      <c r="U138" s="310">
        <f t="shared" si="74"/>
        <v>-6378827.8283849219</v>
      </c>
      <c r="V138" s="310">
        <f t="shared" si="74"/>
        <v>-6442616.1066687712</v>
      </c>
      <c r="W138" s="310">
        <f t="shared" ref="W138" si="75">-W34*W38</f>
        <v>-2711267.6115564415</v>
      </c>
      <c r="X138" s="26"/>
    </row>
    <row r="139" spans="3:24" customFormat="1" ht="16.5" outlineLevel="1" x14ac:dyDescent="0.3">
      <c r="C139" s="279"/>
      <c r="D139" s="27"/>
      <c r="E139" s="394" t="b">
        <f t="shared" ref="E139:W139" si="76">SUM(E136:E138)=E135</f>
        <v>1</v>
      </c>
      <c r="F139" s="394" t="b">
        <f t="shared" si="76"/>
        <v>1</v>
      </c>
      <c r="G139" s="394" t="b">
        <f t="shared" si="76"/>
        <v>1</v>
      </c>
      <c r="H139" s="394" t="b">
        <f t="shared" si="76"/>
        <v>1</v>
      </c>
      <c r="I139" s="394" t="b">
        <f t="shared" si="76"/>
        <v>1</v>
      </c>
      <c r="J139" s="394" t="b">
        <f t="shared" si="76"/>
        <v>1</v>
      </c>
      <c r="K139" s="394" t="b">
        <f t="shared" si="76"/>
        <v>1</v>
      </c>
      <c r="L139" s="394" t="b">
        <f t="shared" si="76"/>
        <v>1</v>
      </c>
      <c r="M139" s="394" t="b">
        <f t="shared" si="76"/>
        <v>1</v>
      </c>
      <c r="N139" s="394" t="b">
        <f t="shared" si="76"/>
        <v>1</v>
      </c>
      <c r="O139" s="394" t="b">
        <f t="shared" si="76"/>
        <v>1</v>
      </c>
      <c r="P139" s="394" t="b">
        <f t="shared" si="76"/>
        <v>1</v>
      </c>
      <c r="Q139" s="394" t="b">
        <f t="shared" si="76"/>
        <v>1</v>
      </c>
      <c r="R139" s="394" t="b">
        <f t="shared" si="76"/>
        <v>1</v>
      </c>
      <c r="S139" s="394" t="b">
        <f t="shared" si="76"/>
        <v>1</v>
      </c>
      <c r="T139" s="394" t="b">
        <f t="shared" si="76"/>
        <v>1</v>
      </c>
      <c r="U139" s="394" t="b">
        <f t="shared" si="76"/>
        <v>1</v>
      </c>
      <c r="V139" s="394" t="b">
        <f t="shared" si="76"/>
        <v>1</v>
      </c>
      <c r="W139" s="394" t="b">
        <f t="shared" si="76"/>
        <v>1</v>
      </c>
    </row>
    <row r="140" spans="3:24" customFormat="1" ht="16.5" outlineLevel="1" x14ac:dyDescent="0.3">
      <c r="C140" s="279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394"/>
      <c r="W140" s="282"/>
    </row>
    <row r="141" spans="3:24" customFormat="1" ht="16.5" outlineLevel="1" x14ac:dyDescent="0.3">
      <c r="C141" s="279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82"/>
    </row>
    <row r="142" spans="3:24" customFormat="1" ht="16.5" outlineLevel="1" x14ac:dyDescent="0.3">
      <c r="C142" s="391" t="str">
        <f>C136</f>
        <v>Growh Incentive</v>
      </c>
      <c r="D142" s="308" t="s">
        <v>337</v>
      </c>
      <c r="E142" s="307"/>
      <c r="F142" s="307"/>
      <c r="G142" s="307"/>
      <c r="H142" s="307"/>
      <c r="I142" s="307"/>
      <c r="J142" s="307"/>
      <c r="K142" s="307"/>
      <c r="L142" s="307"/>
      <c r="M142" s="307"/>
      <c r="N142" s="307"/>
      <c r="O142" s="307"/>
      <c r="P142" s="307"/>
      <c r="Q142" s="307"/>
      <c r="R142" s="307"/>
      <c r="S142" s="307"/>
      <c r="T142" s="307"/>
      <c r="U142" s="307"/>
      <c r="V142" s="307"/>
      <c r="W142" s="392"/>
    </row>
    <row r="143" spans="3:24" customFormat="1" ht="16.5" outlineLevel="1" x14ac:dyDescent="0.3">
      <c r="C143" s="279" t="s">
        <v>330</v>
      </c>
      <c r="D143" s="27"/>
      <c r="E143" s="343"/>
      <c r="F143" s="343">
        <v>0</v>
      </c>
      <c r="G143" s="343">
        <f t="shared" ref="G143:W143" si="77">F146</f>
        <v>0</v>
      </c>
      <c r="H143" s="343">
        <f t="shared" si="77"/>
        <v>0</v>
      </c>
      <c r="I143" s="343">
        <f t="shared" si="77"/>
        <v>0</v>
      </c>
      <c r="J143" s="343">
        <f t="shared" si="77"/>
        <v>0</v>
      </c>
      <c r="K143" s="343">
        <f t="shared" si="77"/>
        <v>0</v>
      </c>
      <c r="L143" s="343">
        <f t="shared" si="77"/>
        <v>0</v>
      </c>
      <c r="M143" s="343">
        <f t="shared" si="77"/>
        <v>0</v>
      </c>
      <c r="N143" s="343">
        <f t="shared" si="77"/>
        <v>0</v>
      </c>
      <c r="O143" s="343">
        <f t="shared" si="77"/>
        <v>0</v>
      </c>
      <c r="P143" s="343">
        <f t="shared" si="77"/>
        <v>0</v>
      </c>
      <c r="Q143" s="343">
        <f t="shared" si="77"/>
        <v>0</v>
      </c>
      <c r="R143" s="343">
        <f t="shared" si="77"/>
        <v>0</v>
      </c>
      <c r="S143" s="343">
        <f t="shared" si="77"/>
        <v>0</v>
      </c>
      <c r="T143" s="343">
        <f t="shared" si="77"/>
        <v>0</v>
      </c>
      <c r="U143" s="343">
        <f t="shared" si="77"/>
        <v>0</v>
      </c>
      <c r="V143" s="343">
        <f t="shared" si="77"/>
        <v>0</v>
      </c>
      <c r="W143" s="393">
        <f t="shared" si="77"/>
        <v>0</v>
      </c>
    </row>
    <row r="144" spans="3:24" customFormat="1" ht="16.5" outlineLevel="1" x14ac:dyDescent="0.3">
      <c r="C144" s="279" t="s">
        <v>331</v>
      </c>
      <c r="D144" s="27"/>
      <c r="E144" s="343"/>
      <c r="F144" s="343">
        <f t="shared" ref="F144:W144" si="78">-F136</f>
        <v>0</v>
      </c>
      <c r="G144" s="343">
        <f t="shared" si="78"/>
        <v>0</v>
      </c>
      <c r="H144" s="343">
        <f t="shared" si="78"/>
        <v>0</v>
      </c>
      <c r="I144" s="343">
        <f t="shared" si="78"/>
        <v>0</v>
      </c>
      <c r="J144" s="343">
        <f t="shared" si="78"/>
        <v>0</v>
      </c>
      <c r="K144" s="343">
        <f t="shared" si="78"/>
        <v>0</v>
      </c>
      <c r="L144" s="343">
        <f t="shared" si="78"/>
        <v>0</v>
      </c>
      <c r="M144" s="343">
        <f t="shared" si="78"/>
        <v>0</v>
      </c>
      <c r="N144" s="343">
        <f t="shared" si="78"/>
        <v>0</v>
      </c>
      <c r="O144" s="343">
        <f t="shared" si="78"/>
        <v>0</v>
      </c>
      <c r="P144" s="343">
        <f t="shared" si="78"/>
        <v>0</v>
      </c>
      <c r="Q144" s="343">
        <f t="shared" si="78"/>
        <v>0</v>
      </c>
      <c r="R144" s="343">
        <f t="shared" si="78"/>
        <v>0</v>
      </c>
      <c r="S144" s="343">
        <f t="shared" si="78"/>
        <v>0</v>
      </c>
      <c r="T144" s="343">
        <f t="shared" si="78"/>
        <v>0</v>
      </c>
      <c r="U144" s="343">
        <f t="shared" si="78"/>
        <v>0</v>
      </c>
      <c r="V144" s="343">
        <f t="shared" si="78"/>
        <v>0</v>
      </c>
      <c r="W144" s="393">
        <f t="shared" si="78"/>
        <v>0</v>
      </c>
    </row>
    <row r="145" spans="3:23" customFormat="1" ht="16.5" outlineLevel="1" x14ac:dyDescent="0.3">
      <c r="C145" s="279" t="s">
        <v>332</v>
      </c>
      <c r="D145" s="27"/>
      <c r="E145" s="343"/>
      <c r="F145" s="343">
        <v>0</v>
      </c>
      <c r="G145" s="343">
        <f t="shared" ref="G145:W145" si="79">F136</f>
        <v>0</v>
      </c>
      <c r="H145" s="343">
        <f t="shared" si="79"/>
        <v>0</v>
      </c>
      <c r="I145" s="343">
        <f t="shared" si="79"/>
        <v>0</v>
      </c>
      <c r="J145" s="343">
        <f t="shared" si="79"/>
        <v>0</v>
      </c>
      <c r="K145" s="343">
        <f t="shared" si="79"/>
        <v>0</v>
      </c>
      <c r="L145" s="343">
        <f t="shared" si="79"/>
        <v>0</v>
      </c>
      <c r="M145" s="343">
        <f t="shared" si="79"/>
        <v>0</v>
      </c>
      <c r="N145" s="343">
        <f t="shared" si="79"/>
        <v>0</v>
      </c>
      <c r="O145" s="343">
        <f t="shared" si="79"/>
        <v>0</v>
      </c>
      <c r="P145" s="343">
        <f t="shared" si="79"/>
        <v>0</v>
      </c>
      <c r="Q145" s="343">
        <f t="shared" si="79"/>
        <v>0</v>
      </c>
      <c r="R145" s="343">
        <f t="shared" si="79"/>
        <v>0</v>
      </c>
      <c r="S145" s="343">
        <f t="shared" si="79"/>
        <v>0</v>
      </c>
      <c r="T145" s="343">
        <f t="shared" si="79"/>
        <v>0</v>
      </c>
      <c r="U145" s="343">
        <f t="shared" si="79"/>
        <v>0</v>
      </c>
      <c r="V145" s="343">
        <f t="shared" si="79"/>
        <v>0</v>
      </c>
      <c r="W145" s="393">
        <f t="shared" si="79"/>
        <v>0</v>
      </c>
    </row>
    <row r="146" spans="3:23" customFormat="1" ht="16.5" outlineLevel="1" x14ac:dyDescent="0.3">
      <c r="C146" s="279" t="s">
        <v>333</v>
      </c>
      <c r="D146" s="27"/>
      <c r="E146" s="343"/>
      <c r="F146" s="343">
        <f t="shared" ref="F146:W146" si="80">SUM(F143:F145)</f>
        <v>0</v>
      </c>
      <c r="G146" s="343">
        <f t="shared" si="80"/>
        <v>0</v>
      </c>
      <c r="H146" s="343">
        <f t="shared" si="80"/>
        <v>0</v>
      </c>
      <c r="I146" s="343">
        <f t="shared" si="80"/>
        <v>0</v>
      </c>
      <c r="J146" s="343">
        <f t="shared" si="80"/>
        <v>0</v>
      </c>
      <c r="K146" s="343">
        <f t="shared" si="80"/>
        <v>0</v>
      </c>
      <c r="L146" s="343">
        <f t="shared" si="80"/>
        <v>0</v>
      </c>
      <c r="M146" s="343">
        <f t="shared" si="80"/>
        <v>0</v>
      </c>
      <c r="N146" s="343">
        <f t="shared" si="80"/>
        <v>0</v>
      </c>
      <c r="O146" s="343">
        <f t="shared" si="80"/>
        <v>0</v>
      </c>
      <c r="P146" s="343">
        <f t="shared" si="80"/>
        <v>0</v>
      </c>
      <c r="Q146" s="343">
        <f t="shared" si="80"/>
        <v>0</v>
      </c>
      <c r="R146" s="343">
        <f t="shared" si="80"/>
        <v>0</v>
      </c>
      <c r="S146" s="343">
        <f t="shared" si="80"/>
        <v>0</v>
      </c>
      <c r="T146" s="343">
        <f t="shared" si="80"/>
        <v>0</v>
      </c>
      <c r="U146" s="343">
        <f t="shared" si="80"/>
        <v>0</v>
      </c>
      <c r="V146" s="343">
        <f t="shared" si="80"/>
        <v>0</v>
      </c>
      <c r="W146" s="393">
        <f t="shared" si="80"/>
        <v>0</v>
      </c>
    </row>
    <row r="147" spans="3:23" customFormat="1" ht="16.5" outlineLevel="1" x14ac:dyDescent="0.3">
      <c r="C147" s="279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82"/>
    </row>
    <row r="148" spans="3:23" customFormat="1" ht="16.5" outlineLevel="1" x14ac:dyDescent="0.3">
      <c r="C148" s="391" t="str">
        <f>C137</f>
        <v>Infra Asia Incentive</v>
      </c>
      <c r="D148" s="308" t="s">
        <v>337</v>
      </c>
      <c r="E148" s="307"/>
      <c r="F148" s="307"/>
      <c r="G148" s="307"/>
      <c r="H148" s="307"/>
      <c r="I148" s="307"/>
      <c r="J148" s="307"/>
      <c r="K148" s="307"/>
      <c r="L148" s="307"/>
      <c r="M148" s="307"/>
      <c r="N148" s="307"/>
      <c r="O148" s="307"/>
      <c r="P148" s="307"/>
      <c r="Q148" s="307"/>
      <c r="R148" s="307"/>
      <c r="S148" s="307"/>
      <c r="T148" s="307"/>
      <c r="U148" s="307"/>
      <c r="V148" s="307"/>
      <c r="W148" s="392"/>
    </row>
    <row r="149" spans="3:23" customFormat="1" ht="16.5" outlineLevel="1" x14ac:dyDescent="0.3">
      <c r="C149" s="279" t="s">
        <v>330</v>
      </c>
      <c r="D149" s="27"/>
      <c r="E149" s="394"/>
      <c r="F149" s="394">
        <v>0</v>
      </c>
      <c r="G149" s="394">
        <f t="shared" ref="G149:W149" si="81">F152</f>
        <v>217294.68102708331</v>
      </c>
      <c r="H149" s="394">
        <f t="shared" si="81"/>
        <v>419348.31854999997</v>
      </c>
      <c r="I149" s="394">
        <f t="shared" si="81"/>
        <v>429894.92876153253</v>
      </c>
      <c r="J149" s="394">
        <f t="shared" si="81"/>
        <v>440706.78621988511</v>
      </c>
      <c r="K149" s="394">
        <f t="shared" si="81"/>
        <v>451790.56189331552</v>
      </c>
      <c r="L149" s="394">
        <f t="shared" si="81"/>
        <v>463153.09452493256</v>
      </c>
      <c r="M149" s="394">
        <f t="shared" si="81"/>
        <v>474801.39485223475</v>
      </c>
      <c r="N149" s="394">
        <f t="shared" si="81"/>
        <v>486742.64993276866</v>
      </c>
      <c r="O149" s="394">
        <f t="shared" si="81"/>
        <v>498984.22757857782</v>
      </c>
      <c r="P149" s="394">
        <f t="shared" si="81"/>
        <v>511533.68090217933</v>
      </c>
      <c r="Q149" s="394">
        <f t="shared" si="81"/>
        <v>524398.75297686877</v>
      </c>
      <c r="R149" s="394">
        <f t="shared" si="81"/>
        <v>537587.38161423709</v>
      </c>
      <c r="S149" s="394">
        <f t="shared" si="81"/>
        <v>551107.7042618352</v>
      </c>
      <c r="T149" s="394">
        <f t="shared" si="81"/>
        <v>564968.06302401982</v>
      </c>
      <c r="U149" s="394">
        <f t="shared" si="81"/>
        <v>579177.00980907399</v>
      </c>
      <c r="V149" s="394">
        <f t="shared" si="81"/>
        <v>593743.311605772</v>
      </c>
      <c r="W149" s="395">
        <f t="shared" si="81"/>
        <v>608675.9558926574</v>
      </c>
    </row>
    <row r="150" spans="3:23" customFormat="1" ht="16.5" outlineLevel="1" x14ac:dyDescent="0.3">
      <c r="C150" s="279" t="s">
        <v>331</v>
      </c>
      <c r="D150" s="27"/>
      <c r="E150" s="394"/>
      <c r="F150" s="394">
        <f t="shared" ref="F150:W150" si="82">-F137</f>
        <v>869178.72410833323</v>
      </c>
      <c r="G150" s="394">
        <f t="shared" si="82"/>
        <v>1677393.2742000001</v>
      </c>
      <c r="H150" s="394">
        <f t="shared" si="82"/>
        <v>1719579.7150461301</v>
      </c>
      <c r="I150" s="394">
        <f t="shared" si="82"/>
        <v>1762827.14487954</v>
      </c>
      <c r="J150" s="394">
        <f t="shared" si="82"/>
        <v>1807162.2475732605</v>
      </c>
      <c r="K150" s="394">
        <f t="shared" si="82"/>
        <v>1852612.3780997277</v>
      </c>
      <c r="L150" s="394">
        <f t="shared" si="82"/>
        <v>1899205.5794089357</v>
      </c>
      <c r="M150" s="394">
        <f t="shared" si="82"/>
        <v>1946970.59973107</v>
      </c>
      <c r="N150" s="394">
        <f t="shared" si="82"/>
        <v>1995936.9103143066</v>
      </c>
      <c r="O150" s="394">
        <f t="shared" si="82"/>
        <v>2046134.7236087113</v>
      </c>
      <c r="P150" s="394">
        <f t="shared" si="82"/>
        <v>2097595.0119074699</v>
      </c>
      <c r="Q150" s="394">
        <f t="shared" si="82"/>
        <v>2150349.5264569423</v>
      </c>
      <c r="R150" s="394">
        <f t="shared" si="82"/>
        <v>2204430.8170473343</v>
      </c>
      <c r="S150" s="394">
        <f t="shared" si="82"/>
        <v>2259872.2520960742</v>
      </c>
      <c r="T150" s="394">
        <f t="shared" si="82"/>
        <v>2316708.0392362904</v>
      </c>
      <c r="U150" s="394">
        <f t="shared" si="82"/>
        <v>2374973.2464230829</v>
      </c>
      <c r="V150" s="394">
        <f t="shared" si="82"/>
        <v>2434703.8235706235</v>
      </c>
      <c r="W150" s="395">
        <f t="shared" si="82"/>
        <v>1039973.593638927</v>
      </c>
    </row>
    <row r="151" spans="3:23" customFormat="1" ht="16.5" outlineLevel="1" x14ac:dyDescent="0.3">
      <c r="C151" s="279" t="s">
        <v>332</v>
      </c>
      <c r="D151" s="27"/>
      <c r="E151" s="394"/>
      <c r="F151" s="394">
        <f>F137/4*3</f>
        <v>-651884.04308124993</v>
      </c>
      <c r="G151" s="394">
        <f>G137/4*3+F137/4*1</f>
        <v>-1475339.6366770836</v>
      </c>
      <c r="H151" s="394">
        <f t="shared" ref="H151:W151" si="83">H137/4*3+G137/4*1</f>
        <v>-1709033.1048345976</v>
      </c>
      <c r="I151" s="394">
        <f t="shared" si="83"/>
        <v>-1752015.2874211874</v>
      </c>
      <c r="J151" s="394">
        <f t="shared" si="83"/>
        <v>-1796078.4718998303</v>
      </c>
      <c r="K151" s="394">
        <f t="shared" si="83"/>
        <v>-1841249.8454681109</v>
      </c>
      <c r="L151" s="394">
        <f t="shared" si="83"/>
        <v>-1887557.2790816335</v>
      </c>
      <c r="M151" s="394">
        <f t="shared" si="83"/>
        <v>-1935029.3446505363</v>
      </c>
      <c r="N151" s="394">
        <f t="shared" si="83"/>
        <v>-1983695.3326684975</v>
      </c>
      <c r="O151" s="394">
        <f t="shared" si="83"/>
        <v>-2033585.27028511</v>
      </c>
      <c r="P151" s="394">
        <f t="shared" si="83"/>
        <v>-2084729.9398327805</v>
      </c>
      <c r="Q151" s="394">
        <f t="shared" si="83"/>
        <v>-2137160.897819574</v>
      </c>
      <c r="R151" s="394">
        <f t="shared" si="83"/>
        <v>-2190910.4943997362</v>
      </c>
      <c r="S151" s="394">
        <f t="shared" si="83"/>
        <v>-2246011.8933338895</v>
      </c>
      <c r="T151" s="394">
        <f t="shared" si="83"/>
        <v>-2302499.0924512362</v>
      </c>
      <c r="U151" s="394">
        <f t="shared" si="83"/>
        <v>-2360406.9446263849</v>
      </c>
      <c r="V151" s="394">
        <f t="shared" si="83"/>
        <v>-2419771.1792837381</v>
      </c>
      <c r="W151" s="395">
        <f t="shared" si="83"/>
        <v>-1388656.1511218511</v>
      </c>
    </row>
    <row r="152" spans="3:23" customFormat="1" ht="16.5" outlineLevel="1" x14ac:dyDescent="0.3">
      <c r="C152" s="279" t="s">
        <v>333</v>
      </c>
      <c r="D152" s="27"/>
      <c r="E152" s="394"/>
      <c r="F152" s="394">
        <f t="shared" ref="F152:V152" si="84">SUM(F149:F151)</f>
        <v>217294.68102708331</v>
      </c>
      <c r="G152" s="394">
        <f t="shared" si="84"/>
        <v>419348.31854999997</v>
      </c>
      <c r="H152" s="394">
        <f t="shared" si="84"/>
        <v>429894.92876153253</v>
      </c>
      <c r="I152" s="394">
        <f t="shared" si="84"/>
        <v>440706.78621988511</v>
      </c>
      <c r="J152" s="394">
        <f t="shared" si="84"/>
        <v>451790.56189331552</v>
      </c>
      <c r="K152" s="394">
        <f t="shared" si="84"/>
        <v>463153.09452493256</v>
      </c>
      <c r="L152" s="394">
        <f t="shared" si="84"/>
        <v>474801.39485223475</v>
      </c>
      <c r="M152" s="394">
        <f t="shared" si="84"/>
        <v>486742.64993276866</v>
      </c>
      <c r="N152" s="394">
        <f t="shared" si="84"/>
        <v>498984.22757857782</v>
      </c>
      <c r="O152" s="394">
        <f t="shared" si="84"/>
        <v>511533.68090217933</v>
      </c>
      <c r="P152" s="394">
        <f t="shared" si="84"/>
        <v>524398.75297686877</v>
      </c>
      <c r="Q152" s="394">
        <f t="shared" si="84"/>
        <v>537587.38161423709</v>
      </c>
      <c r="R152" s="394">
        <f t="shared" si="84"/>
        <v>551107.7042618352</v>
      </c>
      <c r="S152" s="394">
        <f t="shared" si="84"/>
        <v>564968.06302401982</v>
      </c>
      <c r="T152" s="394">
        <f t="shared" si="84"/>
        <v>579177.00980907399</v>
      </c>
      <c r="U152" s="394">
        <f t="shared" si="84"/>
        <v>593743.311605772</v>
      </c>
      <c r="V152" s="394">
        <f t="shared" si="84"/>
        <v>608675.9558926574</v>
      </c>
      <c r="W152" s="395">
        <f>ROUND(SUM(W149:W151),0)</f>
        <v>259993</v>
      </c>
    </row>
    <row r="153" spans="3:23" customFormat="1" ht="16.5" outlineLevel="1" x14ac:dyDescent="0.3">
      <c r="C153" s="279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82"/>
    </row>
    <row r="154" spans="3:23" customFormat="1" ht="16.5" outlineLevel="1" x14ac:dyDescent="0.3">
      <c r="C154" s="391" t="str">
        <f>C138</f>
        <v>T/S Incentive</v>
      </c>
      <c r="D154" s="308" t="s">
        <v>337</v>
      </c>
      <c r="E154" s="307"/>
      <c r="F154" s="307"/>
      <c r="G154" s="307"/>
      <c r="H154" s="307"/>
      <c r="I154" s="307"/>
      <c r="J154" s="307"/>
      <c r="K154" s="307"/>
      <c r="L154" s="307"/>
      <c r="M154" s="307"/>
      <c r="N154" s="307"/>
      <c r="O154" s="307"/>
      <c r="P154" s="307"/>
      <c r="Q154" s="307"/>
      <c r="R154" s="307"/>
      <c r="S154" s="307"/>
      <c r="T154" s="307"/>
      <c r="U154" s="307"/>
      <c r="V154" s="307"/>
      <c r="W154" s="392"/>
    </row>
    <row r="155" spans="3:23" customFormat="1" ht="16.5" outlineLevel="1" x14ac:dyDescent="0.3">
      <c r="C155" s="279" t="s">
        <v>330</v>
      </c>
      <c r="D155" s="27"/>
      <c r="E155" s="394"/>
      <c r="F155" s="394">
        <v>0</v>
      </c>
      <c r="G155" s="394">
        <f t="shared" ref="G155:W155" si="85">F158</f>
        <v>457866.66666666651</v>
      </c>
      <c r="H155" s="394">
        <f t="shared" si="85"/>
        <v>653223.11111111101</v>
      </c>
      <c r="I155" s="394">
        <f t="shared" si="85"/>
        <v>657847.56444444507</v>
      </c>
      <c r="J155" s="394">
        <f t="shared" si="85"/>
        <v>662518.2623111112</v>
      </c>
      <c r="K155" s="394">
        <f t="shared" si="85"/>
        <v>667235.66715644486</v>
      </c>
      <c r="L155" s="394">
        <f t="shared" si="85"/>
        <v>672000.24605023116</v>
      </c>
      <c r="M155" s="394">
        <f t="shared" si="85"/>
        <v>676812.47073295619</v>
      </c>
      <c r="N155" s="394">
        <f t="shared" si="85"/>
        <v>681672.8176625073</v>
      </c>
      <c r="O155" s="394">
        <f t="shared" si="85"/>
        <v>686581.76806135476</v>
      </c>
      <c r="P155" s="394">
        <f t="shared" si="85"/>
        <v>691539.80796419084</v>
      </c>
      <c r="Q155" s="394">
        <f t="shared" si="85"/>
        <v>696547.42826605495</v>
      </c>
      <c r="R155" s="394">
        <f t="shared" si="85"/>
        <v>701605.12477093749</v>
      </c>
      <c r="S155" s="394">
        <f t="shared" si="85"/>
        <v>706713.39824086986</v>
      </c>
      <c r="T155" s="394">
        <f t="shared" si="85"/>
        <v>711872.75444550067</v>
      </c>
      <c r="U155" s="394">
        <f t="shared" si="85"/>
        <v>717083.70421217754</v>
      </c>
      <c r="V155" s="394">
        <f t="shared" si="85"/>
        <v>722346.76347652171</v>
      </c>
      <c r="W155" s="395">
        <f t="shared" si="85"/>
        <v>727662.45333350915</v>
      </c>
    </row>
    <row r="156" spans="3:23" customFormat="1" ht="16.5" outlineLevel="1" x14ac:dyDescent="0.3">
      <c r="C156" s="279" t="s">
        <v>331</v>
      </c>
      <c r="D156" s="27"/>
      <c r="E156" s="394"/>
      <c r="F156" s="394">
        <f t="shared" ref="F156:W156" si="86">-F138</f>
        <v>3205066.6666666674</v>
      </c>
      <c r="G156" s="394">
        <f t="shared" si="86"/>
        <v>5549344</v>
      </c>
      <c r="H156" s="394">
        <f t="shared" si="86"/>
        <v>5604837.4400000004</v>
      </c>
      <c r="I156" s="394">
        <f t="shared" si="86"/>
        <v>5660885.8144000005</v>
      </c>
      <c r="J156" s="394">
        <f t="shared" si="86"/>
        <v>5717494.6725440016</v>
      </c>
      <c r="K156" s="394">
        <f t="shared" si="86"/>
        <v>5774669.6192694409</v>
      </c>
      <c r="L156" s="394">
        <f t="shared" si="86"/>
        <v>5832416.3154621366</v>
      </c>
      <c r="M156" s="394">
        <f t="shared" si="86"/>
        <v>5890740.4786167573</v>
      </c>
      <c r="N156" s="394">
        <f t="shared" si="86"/>
        <v>5949647.883402925</v>
      </c>
      <c r="O156" s="394">
        <f t="shared" si="86"/>
        <v>6009144.3622369543</v>
      </c>
      <c r="P156" s="394">
        <f t="shared" si="86"/>
        <v>6069235.8058593236</v>
      </c>
      <c r="Q156" s="394">
        <f t="shared" si="86"/>
        <v>6129928.1639179168</v>
      </c>
      <c r="R156" s="394">
        <f t="shared" si="86"/>
        <v>6191227.445557097</v>
      </c>
      <c r="S156" s="394">
        <f t="shared" si="86"/>
        <v>6253139.7200126667</v>
      </c>
      <c r="T156" s="394">
        <f t="shared" si="86"/>
        <v>6315671.1172127947</v>
      </c>
      <c r="U156" s="394">
        <f t="shared" si="86"/>
        <v>6378827.8283849219</v>
      </c>
      <c r="V156" s="394">
        <f t="shared" si="86"/>
        <v>6442616.1066687712</v>
      </c>
      <c r="W156" s="395">
        <f t="shared" si="86"/>
        <v>2711267.6115564415</v>
      </c>
    </row>
    <row r="157" spans="3:23" customFormat="1" ht="16.5" outlineLevel="1" x14ac:dyDescent="0.3">
      <c r="C157" s="279" t="s">
        <v>332</v>
      </c>
      <c r="D157" s="27"/>
      <c r="E157" s="394"/>
      <c r="F157" s="394">
        <f>F138/7*6</f>
        <v>-2747200.0000000009</v>
      </c>
      <c r="G157" s="394">
        <f t="shared" ref="G157:W157" si="87">-(-G138/12*11-F138/12*1)</f>
        <v>-5353987.555555555</v>
      </c>
      <c r="H157" s="394">
        <f t="shared" si="87"/>
        <v>-5600212.9866666663</v>
      </c>
      <c r="I157" s="394">
        <f t="shared" si="87"/>
        <v>-5656215.1165333344</v>
      </c>
      <c r="J157" s="394">
        <f t="shared" si="87"/>
        <v>-5712777.2676986679</v>
      </c>
      <c r="K157" s="394">
        <f t="shared" si="87"/>
        <v>-5769905.0403756546</v>
      </c>
      <c r="L157" s="394">
        <f t="shared" si="87"/>
        <v>-5827604.0907794116</v>
      </c>
      <c r="M157" s="394">
        <f t="shared" si="87"/>
        <v>-5885880.1316872062</v>
      </c>
      <c r="N157" s="394">
        <f t="shared" si="87"/>
        <v>-5944738.9330040775</v>
      </c>
      <c r="O157" s="394">
        <f t="shared" si="87"/>
        <v>-6004186.3223341182</v>
      </c>
      <c r="P157" s="394">
        <f t="shared" si="87"/>
        <v>-6064228.1855574595</v>
      </c>
      <c r="Q157" s="394">
        <f t="shared" si="87"/>
        <v>-6124870.4674130343</v>
      </c>
      <c r="R157" s="394">
        <f t="shared" si="87"/>
        <v>-6186119.1720871646</v>
      </c>
      <c r="S157" s="394">
        <f t="shared" si="87"/>
        <v>-6247980.3638080359</v>
      </c>
      <c r="T157" s="394">
        <f t="shared" si="87"/>
        <v>-6310460.1674461178</v>
      </c>
      <c r="U157" s="394">
        <f t="shared" si="87"/>
        <v>-6373564.7691205777</v>
      </c>
      <c r="V157" s="394">
        <f t="shared" si="87"/>
        <v>-6437300.4168117838</v>
      </c>
      <c r="W157" s="395">
        <f t="shared" si="87"/>
        <v>-3022213.319482469</v>
      </c>
    </row>
    <row r="158" spans="3:23" customFormat="1" ht="17.25" outlineLevel="1" thickBot="1" x14ac:dyDescent="0.35">
      <c r="C158" s="300" t="s">
        <v>333</v>
      </c>
      <c r="D158" s="301"/>
      <c r="E158" s="396"/>
      <c r="F158" s="396">
        <f t="shared" ref="F158:V158" si="88">SUM(F155:F157)</f>
        <v>457866.66666666651</v>
      </c>
      <c r="G158" s="396">
        <f t="shared" si="88"/>
        <v>653223.11111111101</v>
      </c>
      <c r="H158" s="396">
        <f t="shared" si="88"/>
        <v>657847.56444444507</v>
      </c>
      <c r="I158" s="396">
        <f t="shared" si="88"/>
        <v>662518.2623111112</v>
      </c>
      <c r="J158" s="396">
        <f t="shared" si="88"/>
        <v>667235.66715644486</v>
      </c>
      <c r="K158" s="396">
        <f t="shared" si="88"/>
        <v>672000.24605023116</v>
      </c>
      <c r="L158" s="396">
        <f t="shared" si="88"/>
        <v>676812.47073295619</v>
      </c>
      <c r="M158" s="396">
        <f t="shared" si="88"/>
        <v>681672.8176625073</v>
      </c>
      <c r="N158" s="396">
        <f t="shared" si="88"/>
        <v>686581.76806135476</v>
      </c>
      <c r="O158" s="396">
        <f t="shared" si="88"/>
        <v>691539.80796419084</v>
      </c>
      <c r="P158" s="396">
        <f t="shared" si="88"/>
        <v>696547.42826605495</v>
      </c>
      <c r="Q158" s="396">
        <f t="shared" si="88"/>
        <v>701605.12477093749</v>
      </c>
      <c r="R158" s="396">
        <f t="shared" si="88"/>
        <v>706713.39824086986</v>
      </c>
      <c r="S158" s="396">
        <f t="shared" si="88"/>
        <v>711872.75444550067</v>
      </c>
      <c r="T158" s="396">
        <f t="shared" si="88"/>
        <v>717083.70421217754</v>
      </c>
      <c r="U158" s="396">
        <f t="shared" si="88"/>
        <v>722346.76347652171</v>
      </c>
      <c r="V158" s="396">
        <f t="shared" si="88"/>
        <v>727662.45333350915</v>
      </c>
      <c r="W158" s="397">
        <f>ROUND(SUM(W155:W157),0)</f>
        <v>416717</v>
      </c>
    </row>
    <row r="159" spans="3:23" customFormat="1" ht="16.5" x14ac:dyDescent="0.3"/>
    <row r="160" spans="3:23" s="481" customFormat="1" ht="7.5" customHeight="1" x14ac:dyDescent="0.3"/>
    <row r="161" spans="2:24" customFormat="1" ht="16.5" x14ac:dyDescent="0.3"/>
    <row r="162" spans="2:24" outlineLevel="1" x14ac:dyDescent="0.3">
      <c r="B162" s="42" t="s">
        <v>458</v>
      </c>
      <c r="C162" s="41" t="s">
        <v>459</v>
      </c>
      <c r="E162" s="217"/>
    </row>
    <row r="163" spans="2:24" outlineLevel="1" x14ac:dyDescent="0.3">
      <c r="B163" s="42"/>
      <c r="C163" s="564" t="s">
        <v>467</v>
      </c>
      <c r="D163" s="565"/>
    </row>
    <row r="164" spans="2:24" ht="14.25" outlineLevel="1" thickBot="1" x14ac:dyDescent="0.35">
      <c r="B164" s="42"/>
      <c r="C164" s="487" t="s">
        <v>456</v>
      </c>
    </row>
    <row r="165" spans="2:24" outlineLevel="1" x14ac:dyDescent="0.3">
      <c r="C165" s="2203" t="s">
        <v>47</v>
      </c>
      <c r="D165" s="2204"/>
      <c r="E165" s="421"/>
      <c r="F165" s="422"/>
      <c r="G165" s="422" t="s">
        <v>58</v>
      </c>
      <c r="H165" s="422" t="s">
        <v>59</v>
      </c>
      <c r="I165" s="422" t="s">
        <v>60</v>
      </c>
      <c r="J165" s="422" t="s">
        <v>61</v>
      </c>
      <c r="K165" s="422" t="s">
        <v>62</v>
      </c>
      <c r="L165" s="422" t="s">
        <v>63</v>
      </c>
      <c r="M165" s="422" t="s">
        <v>64</v>
      </c>
      <c r="N165" s="422" t="s">
        <v>65</v>
      </c>
      <c r="O165" s="422" t="s">
        <v>66</v>
      </c>
      <c r="P165" s="422" t="s">
        <v>67</v>
      </c>
      <c r="Q165" s="422" t="s">
        <v>68</v>
      </c>
      <c r="R165" s="422" t="s">
        <v>69</v>
      </c>
      <c r="S165" s="422" t="s">
        <v>70</v>
      </c>
      <c r="T165" s="422" t="s">
        <v>71</v>
      </c>
      <c r="U165" s="422" t="s">
        <v>72</v>
      </c>
      <c r="V165" s="422" t="s">
        <v>73</v>
      </c>
      <c r="W165" s="422" t="s">
        <v>74</v>
      </c>
      <c r="X165" s="423" t="s">
        <v>151</v>
      </c>
    </row>
    <row r="166" spans="2:24" outlineLevel="1" x14ac:dyDescent="0.3">
      <c r="C166" s="2205"/>
      <c r="D166" s="2206"/>
      <c r="E166" s="377"/>
      <c r="F166" s="378" t="s">
        <v>57</v>
      </c>
      <c r="G166" s="379">
        <v>2020</v>
      </c>
      <c r="H166" s="379">
        <v>2021</v>
      </c>
      <c r="I166" s="379">
        <v>2022</v>
      </c>
      <c r="J166" s="379">
        <v>2023</v>
      </c>
      <c r="K166" s="379">
        <v>2024</v>
      </c>
      <c r="L166" s="379">
        <v>2025</v>
      </c>
      <c r="M166" s="379">
        <v>2026</v>
      </c>
      <c r="N166" s="379">
        <v>2027</v>
      </c>
      <c r="O166" s="379">
        <v>2028</v>
      </c>
      <c r="P166" s="379">
        <v>2029</v>
      </c>
      <c r="Q166" s="379">
        <v>2030</v>
      </c>
      <c r="R166" s="379">
        <v>2031</v>
      </c>
      <c r="S166" s="379">
        <v>2032</v>
      </c>
      <c r="T166" s="379">
        <v>2033</v>
      </c>
      <c r="U166" s="379">
        <v>2034</v>
      </c>
      <c r="V166" s="379">
        <v>2035</v>
      </c>
      <c r="W166" s="379">
        <v>2036</v>
      </c>
      <c r="X166" s="424">
        <v>2037</v>
      </c>
    </row>
    <row r="167" spans="2:24" outlineLevel="1" x14ac:dyDescent="0.3">
      <c r="C167" s="26" t="s">
        <v>416</v>
      </c>
      <c r="F167" s="343">
        <f>-'JV NWC'!E107</f>
        <v>87791.917499999981</v>
      </c>
      <c r="G167" s="343">
        <f>-'JV NWC'!IG107</f>
        <v>0</v>
      </c>
      <c r="H167" s="343">
        <f>-'JV NWC'!IH107</f>
        <v>0</v>
      </c>
      <c r="I167" s="343">
        <f>-'JV NWC'!II107</f>
        <v>0</v>
      </c>
      <c r="J167" s="343">
        <f>-'JV NWC'!IJ107</f>
        <v>0</v>
      </c>
      <c r="K167" s="343">
        <f>-'JV NWC'!IK107</f>
        <v>0</v>
      </c>
      <c r="L167" s="343">
        <f>-'JV NWC'!IL107</f>
        <v>0</v>
      </c>
      <c r="M167" s="343">
        <f>-'JV NWC'!IM107</f>
        <v>0</v>
      </c>
      <c r="N167" s="343">
        <f>-'JV NWC'!IN107</f>
        <v>0</v>
      </c>
      <c r="O167" s="343">
        <f>-'JV NWC'!IO107</f>
        <v>0</v>
      </c>
      <c r="P167" s="343">
        <f>-'JV NWC'!IP107</f>
        <v>0</v>
      </c>
      <c r="Q167" s="343">
        <f>-'JV NWC'!IQ107</f>
        <v>0</v>
      </c>
      <c r="R167" s="343">
        <f>-'JV NWC'!IR107</f>
        <v>0</v>
      </c>
      <c r="S167" s="343">
        <f>-'JV NWC'!IS107</f>
        <v>0</v>
      </c>
      <c r="T167" s="343">
        <f>-'JV NWC'!IT107</f>
        <v>0</v>
      </c>
      <c r="U167" s="343">
        <f>-'JV NWC'!IU107</f>
        <v>0</v>
      </c>
      <c r="V167" s="343">
        <f>-'JV NWC'!IV107</f>
        <v>0</v>
      </c>
      <c r="W167" s="343">
        <f>-'JV NWC'!IW107</f>
        <v>0</v>
      </c>
      <c r="X167" s="343">
        <f>-'JV NWC'!IX107</f>
        <v>0</v>
      </c>
    </row>
    <row r="168" spans="2:24" outlineLevel="1" x14ac:dyDescent="0.3">
      <c r="C168" s="26" t="s">
        <v>417</v>
      </c>
      <c r="F168" s="343">
        <f>-'JV NWC'!E108</f>
        <v>2324868.3665999998</v>
      </c>
      <c r="G168" s="343">
        <f>-'JV NWC'!IG108</f>
        <v>1231032.8991712497</v>
      </c>
      <c r="H168" s="343">
        <f>-'JV NWC'!IH108</f>
        <v>2163417.2170035536</v>
      </c>
      <c r="I168" s="343">
        <f>-'JV NWC'!II108</f>
        <v>2217827.1600111942</v>
      </c>
      <c r="J168" s="343">
        <f>-'JV NWC'!IJ108</f>
        <v>2273605.5130854757</v>
      </c>
      <c r="K168" s="343">
        <f>-'JV NWC'!IK108</f>
        <v>2330786.6917395745</v>
      </c>
      <c r="L168" s="343">
        <f>-'JV NWC'!IL108</f>
        <v>2389405.9770368244</v>
      </c>
      <c r="M168" s="343">
        <f>-'JV NWC'!IM108</f>
        <v>2449499.5373593005</v>
      </c>
      <c r="N168" s="343">
        <f>-'JV NWC'!IN108</f>
        <v>2511104.4507238865</v>
      </c>
      <c r="O168" s="343">
        <f>-'JV NWC'!IO108</f>
        <v>2574258.7276595924</v>
      </c>
      <c r="P168" s="343">
        <f>-'JV NWC'!IP108</f>
        <v>2639001.3346602307</v>
      </c>
      <c r="Q168" s="343">
        <f>-'JV NWC'!IQ108</f>
        <v>2705372.2182269357</v>
      </c>
      <c r="R168" s="343">
        <f>-'JV NWC'!IR108</f>
        <v>2773412.3295153431</v>
      </c>
      <c r="S168" s="343">
        <f>-'JV NWC'!IS108</f>
        <v>2843163.6496026535</v>
      </c>
      <c r="T168" s="343">
        <f>-'JV NWC'!IT108</f>
        <v>2914669.2153901593</v>
      </c>
      <c r="U168" s="343">
        <f>-'JV NWC'!IU108</f>
        <v>2987973.1461572219</v>
      </c>
      <c r="V168" s="343">
        <f>-'JV NWC'!IV108</f>
        <v>3063120.670783075</v>
      </c>
      <c r="W168" s="343">
        <f>-'JV NWC'!IW108</f>
        <v>3140158.1556532695</v>
      </c>
      <c r="X168" s="343">
        <f>-'JV NWC'!IX108</f>
        <v>1341305.4721949787</v>
      </c>
    </row>
    <row r="169" spans="2:24" outlineLevel="1" x14ac:dyDescent="0.3">
      <c r="C169" s="26" t="s">
        <v>418</v>
      </c>
      <c r="F169" s="343">
        <f>-'JV NWC'!E109</f>
        <v>5502640</v>
      </c>
      <c r="G169" s="343">
        <f>-'JV NWC'!IG109</f>
        <v>3205066.6666666679</v>
      </c>
      <c r="H169" s="343">
        <f>-'JV NWC'!IH109</f>
        <v>5549344</v>
      </c>
      <c r="I169" s="343">
        <f>-'JV NWC'!II109</f>
        <v>5604837.4400000013</v>
      </c>
      <c r="J169" s="343">
        <f>-'JV NWC'!IJ109</f>
        <v>5660885.8143999996</v>
      </c>
      <c r="K169" s="343">
        <f>-'JV NWC'!IK109</f>
        <v>5717494.6725440016</v>
      </c>
      <c r="L169" s="343">
        <f>-'JV NWC'!IL109</f>
        <v>5774669.619269439</v>
      </c>
      <c r="M169" s="343">
        <f>-'JV NWC'!IM109</f>
        <v>5832416.3154621376</v>
      </c>
      <c r="N169" s="343">
        <f>-'JV NWC'!IN109</f>
        <v>5890740.4786167555</v>
      </c>
      <c r="O169" s="343">
        <f>-'JV NWC'!IO109</f>
        <v>5949647.8834029241</v>
      </c>
      <c r="P169" s="343">
        <f>-'JV NWC'!IP109</f>
        <v>6009144.3622369543</v>
      </c>
      <c r="Q169" s="343">
        <f>-'JV NWC'!IQ109</f>
        <v>6069235.8058593236</v>
      </c>
      <c r="R169" s="343">
        <f>-'JV NWC'!IR109</f>
        <v>6129928.163917915</v>
      </c>
      <c r="S169" s="343">
        <f>-'JV NWC'!IS109</f>
        <v>6191227.4455570988</v>
      </c>
      <c r="T169" s="343">
        <f>-'JV NWC'!IT109</f>
        <v>6253139.7200126685</v>
      </c>
      <c r="U169" s="343">
        <f>-'JV NWC'!IU109</f>
        <v>6315671.1172127938</v>
      </c>
      <c r="V169" s="343">
        <f>-'JV NWC'!IV109</f>
        <v>6378827.8283849237</v>
      </c>
      <c r="W169" s="343">
        <f>-'JV NWC'!IW109</f>
        <v>6442616.1066687731</v>
      </c>
      <c r="X169" s="343">
        <f>-'JV NWC'!IX109</f>
        <v>2711267.6115564415</v>
      </c>
    </row>
    <row r="170" spans="2:24" outlineLevel="1" x14ac:dyDescent="0.3">
      <c r="C170" s="341" t="s">
        <v>419</v>
      </c>
      <c r="D170" s="341"/>
      <c r="E170" s="341"/>
      <c r="F170" s="468">
        <v>0</v>
      </c>
      <c r="G170" s="468">
        <f>-'JV NWC'!IG116</f>
        <v>0</v>
      </c>
      <c r="H170" s="468">
        <f>-'JV NWC'!IH116</f>
        <v>0</v>
      </c>
      <c r="I170" s="468">
        <f>-'JV NWC'!II116</f>
        <v>0</v>
      </c>
      <c r="J170" s="468">
        <f>-'JV NWC'!IJ116</f>
        <v>0</v>
      </c>
      <c r="K170" s="468">
        <f>-'JV NWC'!IK116</f>
        <v>0</v>
      </c>
      <c r="L170" s="468">
        <f>-'JV NWC'!IL116</f>
        <v>0</v>
      </c>
      <c r="M170" s="468">
        <f>-'JV NWC'!IM116</f>
        <v>0</v>
      </c>
      <c r="N170" s="468">
        <f>-'JV NWC'!IN116</f>
        <v>0</v>
      </c>
      <c r="O170" s="468">
        <f>-'JV NWC'!IO116</f>
        <v>0</v>
      </c>
      <c r="P170" s="468">
        <f>-'JV NWC'!IP116</f>
        <v>0</v>
      </c>
      <c r="Q170" s="468">
        <f>-'JV NWC'!IQ116</f>
        <v>0</v>
      </c>
      <c r="R170" s="468">
        <f>-'JV NWC'!IR116</f>
        <v>0</v>
      </c>
      <c r="S170" s="468">
        <f>-'JV NWC'!IS116</f>
        <v>0</v>
      </c>
      <c r="T170" s="468">
        <f>-'JV NWC'!IT116</f>
        <v>0</v>
      </c>
      <c r="U170" s="468">
        <f>-'JV NWC'!IU116</f>
        <v>0</v>
      </c>
      <c r="V170" s="468">
        <f>-'JV NWC'!IV116</f>
        <v>0</v>
      </c>
      <c r="W170" s="468">
        <f>-'JV NWC'!IW116</f>
        <v>0</v>
      </c>
      <c r="X170" s="468">
        <f>-'JV NWC'!IX116</f>
        <v>0</v>
      </c>
    </row>
    <row r="171" spans="2:24" outlineLevel="1" x14ac:dyDescent="0.3">
      <c r="C171" s="27" t="s">
        <v>420</v>
      </c>
      <c r="D171" s="27"/>
      <c r="E171" s="27"/>
      <c r="F171" s="394">
        <v>0</v>
      </c>
      <c r="G171" s="394">
        <f>-'JV NWC'!IG122</f>
        <v>703447.37095499993</v>
      </c>
      <c r="H171" s="394">
        <f>-'JV NWC'!IH122</f>
        <v>2150148.4409689158</v>
      </c>
      <c r="I171" s="394">
        <f>-'JV NWC'!II122</f>
        <v>2204224.6742592836</v>
      </c>
      <c r="J171" s="394">
        <f>-'JV NWC'!IJ122</f>
        <v>2259660.9248169051</v>
      </c>
      <c r="K171" s="394">
        <f>-'JV NWC'!IK122</f>
        <v>2316491.3970760498</v>
      </c>
      <c r="L171" s="394">
        <f>-'JV NWC'!IL122</f>
        <v>2374751.1557125119</v>
      </c>
      <c r="M171" s="394">
        <f>-'JV NWC'!IM122</f>
        <v>2434476.1472786814</v>
      </c>
      <c r="N171" s="394">
        <f>-'JV NWC'!IN122</f>
        <v>2495703.2223827401</v>
      </c>
      <c r="O171" s="394">
        <f>-'JV NWC'!IO122</f>
        <v>2558470.1584256659</v>
      </c>
      <c r="P171" s="394">
        <f>-'JV NWC'!IP122</f>
        <v>2622815.6829100717</v>
      </c>
      <c r="Q171" s="394">
        <f>-'JV NWC'!IQ122</f>
        <v>2688779.4973352598</v>
      </c>
      <c r="R171" s="394">
        <f>-'JV NWC'!IR122</f>
        <v>2756402.3016932411</v>
      </c>
      <c r="S171" s="394">
        <f>-'JV NWC'!IS122</f>
        <v>2825725.8195808255</v>
      </c>
      <c r="T171" s="394">
        <f>-'JV NWC'!IT122</f>
        <v>2896792.8239432834</v>
      </c>
      <c r="U171" s="394">
        <f>-'JV NWC'!IU122</f>
        <v>2969647.1634654566</v>
      </c>
      <c r="V171" s="394">
        <f>-'JV NWC'!IV122</f>
        <v>3044333.7896266123</v>
      </c>
      <c r="W171" s="394">
        <f>-'JV NWC'!IW122</f>
        <v>3120898.7844357216</v>
      </c>
      <c r="X171" s="394">
        <f>-'JV NWC'!IX122</f>
        <v>2126345.0111082965</v>
      </c>
    </row>
    <row r="172" spans="2:24" outlineLevel="1" x14ac:dyDescent="0.3">
      <c r="C172" s="27" t="s">
        <v>421</v>
      </c>
      <c r="D172" s="27"/>
      <c r="E172" s="27"/>
      <c r="F172" s="394">
        <v>0</v>
      </c>
      <c r="G172" s="394">
        <f>-'JV NWC'!IG128</f>
        <v>2747200.0000000009</v>
      </c>
      <c r="H172" s="394">
        <f>-'JV NWC'!IH128</f>
        <v>5544765.333333333</v>
      </c>
      <c r="I172" s="394">
        <f>-'JV NWC'!II128</f>
        <v>5600212.9866666682</v>
      </c>
      <c r="J172" s="394">
        <f>-'JV NWC'!IJ128</f>
        <v>5656215.1165333334</v>
      </c>
      <c r="K172" s="394">
        <f>-'JV NWC'!IK128</f>
        <v>5712777.2676986689</v>
      </c>
      <c r="L172" s="394">
        <f>-'JV NWC'!IL128</f>
        <v>5769905.0403756527</v>
      </c>
      <c r="M172" s="394">
        <f>-'JV NWC'!IM128</f>
        <v>5827604.0907794125</v>
      </c>
      <c r="N172" s="394">
        <f>-'JV NWC'!IN128</f>
        <v>5885880.1316872053</v>
      </c>
      <c r="O172" s="394">
        <f>-'JV NWC'!IO128</f>
        <v>5944738.9330040766</v>
      </c>
      <c r="P172" s="394">
        <f>-'JV NWC'!IP128</f>
        <v>6004186.3223341182</v>
      </c>
      <c r="Q172" s="394">
        <f>-'JV NWC'!IQ128</f>
        <v>6064228.1855574595</v>
      </c>
      <c r="R172" s="394">
        <f>-'JV NWC'!IR128</f>
        <v>6124870.4674130324</v>
      </c>
      <c r="S172" s="394">
        <f>-'JV NWC'!IS128</f>
        <v>6186119.1720871665</v>
      </c>
      <c r="T172" s="394">
        <f>-'JV NWC'!IT128</f>
        <v>6247980.3638080377</v>
      </c>
      <c r="U172" s="394">
        <f>-'JV NWC'!IU128</f>
        <v>6310460.1674461169</v>
      </c>
      <c r="V172" s="394">
        <f>-'JV NWC'!IV128</f>
        <v>6373564.7691205796</v>
      </c>
      <c r="W172" s="394">
        <f>-'JV NWC'!IW128</f>
        <v>6437300.4168117857</v>
      </c>
      <c r="X172" s="394">
        <f>-'JV NWC'!IX128</f>
        <v>3248152.2871121727</v>
      </c>
    </row>
    <row r="173" spans="2:24" outlineLevel="1" x14ac:dyDescent="0.3">
      <c r="C173" s="26" t="s">
        <v>426</v>
      </c>
      <c r="F173" s="495">
        <f>'JV_ 19년 인센티브 소급액'!L47</f>
        <v>1689898.5641000001</v>
      </c>
      <c r="G173" s="394"/>
      <c r="H173" s="394"/>
      <c r="I173" s="394"/>
      <c r="J173" s="394"/>
      <c r="K173" s="394"/>
      <c r="L173" s="394"/>
      <c r="M173" s="394"/>
      <c r="N173" s="394"/>
      <c r="O173" s="394"/>
      <c r="P173" s="394"/>
      <c r="Q173" s="394"/>
      <c r="R173" s="394"/>
      <c r="S173" s="394"/>
      <c r="T173" s="394"/>
      <c r="U173" s="394"/>
      <c r="V173" s="394"/>
      <c r="W173" s="394"/>
      <c r="X173" s="394"/>
    </row>
    <row r="174" spans="2:24" outlineLevel="1" x14ac:dyDescent="0.3">
      <c r="C174" s="261" t="s">
        <v>427</v>
      </c>
      <c r="D174" s="261"/>
      <c r="E174" s="261"/>
      <c r="F174" s="469">
        <f t="shared" ref="F174:X174" si="89">SUM(F170:F173)</f>
        <v>1689898.5641000001</v>
      </c>
      <c r="G174" s="469">
        <f t="shared" si="89"/>
        <v>3450647.3709550006</v>
      </c>
      <c r="H174" s="469">
        <f t="shared" si="89"/>
        <v>7694913.7743022488</v>
      </c>
      <c r="I174" s="469">
        <f t="shared" si="89"/>
        <v>7804437.6609259518</v>
      </c>
      <c r="J174" s="469">
        <f t="shared" si="89"/>
        <v>7915876.041350238</v>
      </c>
      <c r="K174" s="469">
        <f t="shared" si="89"/>
        <v>8029268.6647747187</v>
      </c>
      <c r="L174" s="469">
        <f t="shared" si="89"/>
        <v>8144656.196088165</v>
      </c>
      <c r="M174" s="469">
        <f t="shared" si="89"/>
        <v>8262080.2380580939</v>
      </c>
      <c r="N174" s="469">
        <f t="shared" si="89"/>
        <v>8381583.3540699454</v>
      </c>
      <c r="O174" s="469">
        <f t="shared" si="89"/>
        <v>8503209.0914297421</v>
      </c>
      <c r="P174" s="469">
        <f t="shared" si="89"/>
        <v>8627002.0052441899</v>
      </c>
      <c r="Q174" s="469">
        <f t="shared" si="89"/>
        <v>8753007.6828927193</v>
      </c>
      <c r="R174" s="469">
        <f t="shared" si="89"/>
        <v>8881272.7691062726</v>
      </c>
      <c r="S174" s="469">
        <f t="shared" si="89"/>
        <v>9011844.9916679915</v>
      </c>
      <c r="T174" s="469">
        <f t="shared" si="89"/>
        <v>9144773.1877513211</v>
      </c>
      <c r="U174" s="469">
        <f t="shared" si="89"/>
        <v>9280107.330911573</v>
      </c>
      <c r="V174" s="469">
        <f t="shared" si="89"/>
        <v>9417898.558747191</v>
      </c>
      <c r="W174" s="469">
        <f t="shared" si="89"/>
        <v>9558199.2012475077</v>
      </c>
      <c r="X174" s="469">
        <f t="shared" si="89"/>
        <v>5374497.2982204687</v>
      </c>
    </row>
    <row r="175" spans="2:24" outlineLevel="1" x14ac:dyDescent="0.3"/>
    <row r="176" spans="2:24" outlineLevel="1" x14ac:dyDescent="0.3"/>
    <row r="177" spans="3:24" ht="14.25" outlineLevel="1" thickBot="1" x14ac:dyDescent="0.35">
      <c r="C177" s="487" t="s">
        <v>457</v>
      </c>
    </row>
    <row r="178" spans="3:24" outlineLevel="1" x14ac:dyDescent="0.3">
      <c r="C178" s="2203" t="s">
        <v>47</v>
      </c>
      <c r="D178" s="2204"/>
      <c r="E178" s="421"/>
      <c r="F178" s="422"/>
      <c r="G178" s="422" t="s">
        <v>58</v>
      </c>
      <c r="H178" s="422" t="s">
        <v>59</v>
      </c>
      <c r="I178" s="422" t="s">
        <v>60</v>
      </c>
      <c r="J178" s="422" t="s">
        <v>61</v>
      </c>
      <c r="K178" s="422" t="s">
        <v>62</v>
      </c>
      <c r="L178" s="422" t="s">
        <v>63</v>
      </c>
      <c r="M178" s="422" t="s">
        <v>64</v>
      </c>
      <c r="N178" s="422" t="s">
        <v>65</v>
      </c>
      <c r="O178" s="422" t="s">
        <v>66</v>
      </c>
      <c r="P178" s="422" t="s">
        <v>67</v>
      </c>
      <c r="Q178" s="422" t="s">
        <v>68</v>
      </c>
      <c r="R178" s="422" t="s">
        <v>69</v>
      </c>
      <c r="S178" s="422" t="s">
        <v>70</v>
      </c>
      <c r="T178" s="422" t="s">
        <v>71</v>
      </c>
      <c r="U178" s="422" t="s">
        <v>72</v>
      </c>
      <c r="V178" s="422" t="s">
        <v>73</v>
      </c>
      <c r="W178" s="422" t="s">
        <v>74</v>
      </c>
      <c r="X178" s="423" t="s">
        <v>151</v>
      </c>
    </row>
    <row r="179" spans="3:24" outlineLevel="1" x14ac:dyDescent="0.3">
      <c r="C179" s="2205"/>
      <c r="D179" s="2206"/>
      <c r="E179" s="377"/>
      <c r="F179" s="378" t="s">
        <v>57</v>
      </c>
      <c r="G179" s="379">
        <v>2020</v>
      </c>
      <c r="H179" s="379">
        <v>2021</v>
      </c>
      <c r="I179" s="379">
        <v>2022</v>
      </c>
      <c r="J179" s="379">
        <v>2023</v>
      </c>
      <c r="K179" s="379">
        <v>2024</v>
      </c>
      <c r="L179" s="379">
        <v>2025</v>
      </c>
      <c r="M179" s="379">
        <v>2026</v>
      </c>
      <c r="N179" s="379">
        <v>2027</v>
      </c>
      <c r="O179" s="379">
        <v>2028</v>
      </c>
      <c r="P179" s="379">
        <v>2029</v>
      </c>
      <c r="Q179" s="379">
        <v>2030</v>
      </c>
      <c r="R179" s="379">
        <v>2031</v>
      </c>
      <c r="S179" s="379">
        <v>2032</v>
      </c>
      <c r="T179" s="379">
        <v>2033</v>
      </c>
      <c r="U179" s="379">
        <v>2034</v>
      </c>
      <c r="V179" s="379">
        <v>2035</v>
      </c>
      <c r="W179" s="379">
        <v>2036</v>
      </c>
      <c r="X179" s="424">
        <v>2037</v>
      </c>
    </row>
    <row r="180" spans="3:24" outlineLevel="1" x14ac:dyDescent="0.3">
      <c r="C180" s="26" t="s">
        <v>416</v>
      </c>
      <c r="F180" s="343">
        <f>-장기TSA_차이!E136</f>
        <v>0</v>
      </c>
      <c r="G180" s="343">
        <f>-장기TSA_차이!F136</f>
        <v>0</v>
      </c>
      <c r="H180" s="343">
        <f>-장기TSA_차이!G136</f>
        <v>0</v>
      </c>
      <c r="I180" s="343">
        <f>-장기TSA_차이!H136</f>
        <v>0</v>
      </c>
      <c r="J180" s="343">
        <f>-장기TSA_차이!I136</f>
        <v>0</v>
      </c>
      <c r="K180" s="343">
        <f>-장기TSA_차이!J136</f>
        <v>0</v>
      </c>
      <c r="L180" s="343">
        <f>-장기TSA_차이!K136</f>
        <v>0</v>
      </c>
      <c r="M180" s="343">
        <f>-장기TSA_차이!L136</f>
        <v>0</v>
      </c>
      <c r="N180" s="343">
        <f>-장기TSA_차이!M136</f>
        <v>0</v>
      </c>
      <c r="O180" s="343">
        <f>-장기TSA_차이!N136</f>
        <v>0</v>
      </c>
      <c r="P180" s="343">
        <f>-장기TSA_차이!O136</f>
        <v>0</v>
      </c>
      <c r="Q180" s="343">
        <f>-장기TSA_차이!P136</f>
        <v>0</v>
      </c>
      <c r="R180" s="343">
        <f>-장기TSA_차이!Q136</f>
        <v>0</v>
      </c>
      <c r="S180" s="343">
        <f>-장기TSA_차이!R136</f>
        <v>0</v>
      </c>
      <c r="T180" s="343">
        <f>-장기TSA_차이!S136</f>
        <v>0</v>
      </c>
      <c r="U180" s="343">
        <f>-장기TSA_차이!T136</f>
        <v>0</v>
      </c>
      <c r="V180" s="343">
        <f>-장기TSA_차이!U136</f>
        <v>0</v>
      </c>
      <c r="W180" s="343">
        <f>-장기TSA_차이!V136</f>
        <v>0</v>
      </c>
      <c r="X180" s="343">
        <f>-장기TSA_차이!W136</f>
        <v>0</v>
      </c>
    </row>
    <row r="181" spans="3:24" outlineLevel="1" x14ac:dyDescent="0.3">
      <c r="C181" s="26" t="s">
        <v>417</v>
      </c>
      <c r="F181" s="343">
        <f>-장기TSA_차이!E137</f>
        <v>1641488.3160000001</v>
      </c>
      <c r="G181" s="343">
        <f>-장기TSA_차이!F137</f>
        <v>869178.72410833323</v>
      </c>
      <c r="H181" s="343">
        <f>-장기TSA_차이!G137</f>
        <v>1677393.2742000001</v>
      </c>
      <c r="I181" s="343">
        <f>-장기TSA_차이!H137</f>
        <v>1719579.7150461301</v>
      </c>
      <c r="J181" s="343">
        <f>-장기TSA_차이!I137</f>
        <v>1762827.14487954</v>
      </c>
      <c r="K181" s="343">
        <f>-장기TSA_차이!J137</f>
        <v>1807162.2475732605</v>
      </c>
      <c r="L181" s="343">
        <f>-장기TSA_차이!K137</f>
        <v>1852612.3780997277</v>
      </c>
      <c r="M181" s="343">
        <f>-장기TSA_차이!L137</f>
        <v>1899205.5794089357</v>
      </c>
      <c r="N181" s="343">
        <f>-장기TSA_차이!M137</f>
        <v>1946970.59973107</v>
      </c>
      <c r="O181" s="343">
        <f>-장기TSA_차이!N137</f>
        <v>1995936.9103143066</v>
      </c>
      <c r="P181" s="343">
        <f>-장기TSA_차이!O137</f>
        <v>2046134.7236087113</v>
      </c>
      <c r="Q181" s="343">
        <f>-장기TSA_차이!P137</f>
        <v>2097595.0119074699</v>
      </c>
      <c r="R181" s="343">
        <f>-장기TSA_차이!Q137</f>
        <v>2150349.5264569423</v>
      </c>
      <c r="S181" s="343">
        <f>-장기TSA_차이!R137</f>
        <v>2204430.8170473343</v>
      </c>
      <c r="T181" s="343">
        <f>-장기TSA_차이!S137</f>
        <v>2259872.2520960742</v>
      </c>
      <c r="U181" s="343">
        <f>-장기TSA_차이!T137</f>
        <v>2316708.0392362904</v>
      </c>
      <c r="V181" s="343">
        <f>-장기TSA_차이!U137</f>
        <v>2374973.2464230829</v>
      </c>
      <c r="W181" s="343">
        <f>-장기TSA_차이!V137</f>
        <v>2434703.8235706235</v>
      </c>
      <c r="X181" s="343">
        <f>-장기TSA_차이!W137</f>
        <v>1039973.593638927</v>
      </c>
    </row>
    <row r="182" spans="3:24" outlineLevel="1" x14ac:dyDescent="0.3">
      <c r="C182" s="26" t="s">
        <v>418</v>
      </c>
      <c r="F182" s="343">
        <f>-장기TSA_차이!E138</f>
        <v>5502640</v>
      </c>
      <c r="G182" s="343">
        <f>-장기TSA_차이!F138</f>
        <v>3205066.6666666674</v>
      </c>
      <c r="H182" s="343">
        <f>-장기TSA_차이!G138</f>
        <v>5549344</v>
      </c>
      <c r="I182" s="343">
        <f>-장기TSA_차이!H138</f>
        <v>5604837.4400000004</v>
      </c>
      <c r="J182" s="343">
        <f>-장기TSA_차이!I138</f>
        <v>5660885.8144000005</v>
      </c>
      <c r="K182" s="343">
        <f>-장기TSA_차이!J138</f>
        <v>5717494.6725440016</v>
      </c>
      <c r="L182" s="343">
        <f>-장기TSA_차이!K138</f>
        <v>5774669.6192694409</v>
      </c>
      <c r="M182" s="343">
        <f>-장기TSA_차이!L138</f>
        <v>5832416.3154621366</v>
      </c>
      <c r="N182" s="343">
        <f>-장기TSA_차이!M138</f>
        <v>5890740.4786167573</v>
      </c>
      <c r="O182" s="343">
        <f>-장기TSA_차이!N138</f>
        <v>5949647.883402925</v>
      </c>
      <c r="P182" s="343">
        <f>-장기TSA_차이!O138</f>
        <v>6009144.3622369543</v>
      </c>
      <c r="Q182" s="343">
        <f>-장기TSA_차이!P138</f>
        <v>6069235.8058593236</v>
      </c>
      <c r="R182" s="343">
        <f>-장기TSA_차이!Q138</f>
        <v>6129928.1639179168</v>
      </c>
      <c r="S182" s="343">
        <f>-장기TSA_차이!R138</f>
        <v>6191227.445557097</v>
      </c>
      <c r="T182" s="343">
        <f>-장기TSA_차이!S138</f>
        <v>6253139.7200126667</v>
      </c>
      <c r="U182" s="343">
        <f>-장기TSA_차이!T138</f>
        <v>6315671.1172127947</v>
      </c>
      <c r="V182" s="343">
        <f>-장기TSA_차이!U138</f>
        <v>6378827.8283849219</v>
      </c>
      <c r="W182" s="343">
        <f>-장기TSA_차이!V138</f>
        <v>6442616.1066687712</v>
      </c>
      <c r="X182" s="343">
        <f>-장기TSA_차이!W138</f>
        <v>2711267.6115564415</v>
      </c>
    </row>
    <row r="183" spans="3:24" outlineLevel="1" x14ac:dyDescent="0.3">
      <c r="C183" s="341" t="s">
        <v>419</v>
      </c>
      <c r="D183" s="341"/>
      <c r="E183" s="341"/>
      <c r="F183" s="468">
        <v>0</v>
      </c>
      <c r="G183" s="468">
        <f>-F145</f>
        <v>0</v>
      </c>
      <c r="H183" s="468">
        <f t="shared" ref="H183:X183" si="90">-G145</f>
        <v>0</v>
      </c>
      <c r="I183" s="468">
        <f t="shared" si="90"/>
        <v>0</v>
      </c>
      <c r="J183" s="468">
        <f t="shared" si="90"/>
        <v>0</v>
      </c>
      <c r="K183" s="468">
        <f t="shared" si="90"/>
        <v>0</v>
      </c>
      <c r="L183" s="468">
        <f t="shared" si="90"/>
        <v>0</v>
      </c>
      <c r="M183" s="468">
        <f t="shared" si="90"/>
        <v>0</v>
      </c>
      <c r="N183" s="468">
        <f t="shared" si="90"/>
        <v>0</v>
      </c>
      <c r="O183" s="468">
        <f t="shared" si="90"/>
        <v>0</v>
      </c>
      <c r="P183" s="468">
        <f t="shared" si="90"/>
        <v>0</v>
      </c>
      <c r="Q183" s="468">
        <f t="shared" si="90"/>
        <v>0</v>
      </c>
      <c r="R183" s="468">
        <f t="shared" si="90"/>
        <v>0</v>
      </c>
      <c r="S183" s="468">
        <f t="shared" si="90"/>
        <v>0</v>
      </c>
      <c r="T183" s="468">
        <f t="shared" si="90"/>
        <v>0</v>
      </c>
      <c r="U183" s="468">
        <f t="shared" si="90"/>
        <v>0</v>
      </c>
      <c r="V183" s="468">
        <f t="shared" si="90"/>
        <v>0</v>
      </c>
      <c r="W183" s="468">
        <f t="shared" si="90"/>
        <v>0</v>
      </c>
      <c r="X183" s="468">
        <f t="shared" si="90"/>
        <v>0</v>
      </c>
    </row>
    <row r="184" spans="3:24" outlineLevel="1" x14ac:dyDescent="0.3">
      <c r="C184" s="27" t="s">
        <v>420</v>
      </c>
      <c r="D184" s="27"/>
      <c r="E184" s="27"/>
      <c r="F184" s="394">
        <v>0</v>
      </c>
      <c r="G184" s="394">
        <f>-F151</f>
        <v>651884.04308124993</v>
      </c>
      <c r="H184" s="394">
        <f t="shared" ref="H184:X184" si="91">-G151</f>
        <v>1475339.6366770836</v>
      </c>
      <c r="I184" s="394">
        <f t="shared" si="91"/>
        <v>1709033.1048345976</v>
      </c>
      <c r="J184" s="394">
        <f t="shared" si="91"/>
        <v>1752015.2874211874</v>
      </c>
      <c r="K184" s="394">
        <f t="shared" si="91"/>
        <v>1796078.4718998303</v>
      </c>
      <c r="L184" s="394">
        <f t="shared" si="91"/>
        <v>1841249.8454681109</v>
      </c>
      <c r="M184" s="394">
        <f t="shared" si="91"/>
        <v>1887557.2790816335</v>
      </c>
      <c r="N184" s="394">
        <f t="shared" si="91"/>
        <v>1935029.3446505363</v>
      </c>
      <c r="O184" s="394">
        <f t="shared" si="91"/>
        <v>1983695.3326684975</v>
      </c>
      <c r="P184" s="394">
        <f t="shared" si="91"/>
        <v>2033585.27028511</v>
      </c>
      <c r="Q184" s="394">
        <f t="shared" si="91"/>
        <v>2084729.9398327805</v>
      </c>
      <c r="R184" s="394">
        <f t="shared" si="91"/>
        <v>2137160.897819574</v>
      </c>
      <c r="S184" s="394">
        <f t="shared" si="91"/>
        <v>2190910.4943997362</v>
      </c>
      <c r="T184" s="394">
        <f t="shared" si="91"/>
        <v>2246011.8933338895</v>
      </c>
      <c r="U184" s="394">
        <f t="shared" si="91"/>
        <v>2302499.0924512362</v>
      </c>
      <c r="V184" s="394">
        <f t="shared" si="91"/>
        <v>2360406.9446263849</v>
      </c>
      <c r="W184" s="394">
        <f t="shared" si="91"/>
        <v>2419771.1792837381</v>
      </c>
      <c r="X184" s="394">
        <f t="shared" si="91"/>
        <v>1388656.1511218511</v>
      </c>
    </row>
    <row r="185" spans="3:24" outlineLevel="1" x14ac:dyDescent="0.3">
      <c r="C185" s="27" t="s">
        <v>421</v>
      </c>
      <c r="D185" s="27"/>
      <c r="E185" s="27"/>
      <c r="F185" s="394">
        <v>0</v>
      </c>
      <c r="G185" s="394">
        <f>-F157</f>
        <v>2747200.0000000009</v>
      </c>
      <c r="H185" s="394">
        <f t="shared" ref="H185:X185" si="92">-G157</f>
        <v>5353987.555555555</v>
      </c>
      <c r="I185" s="394">
        <f t="shared" si="92"/>
        <v>5600212.9866666663</v>
      </c>
      <c r="J185" s="394">
        <f t="shared" si="92"/>
        <v>5656215.1165333344</v>
      </c>
      <c r="K185" s="394">
        <f t="shared" si="92"/>
        <v>5712777.2676986679</v>
      </c>
      <c r="L185" s="394">
        <f t="shared" si="92"/>
        <v>5769905.0403756546</v>
      </c>
      <c r="M185" s="394">
        <f t="shared" si="92"/>
        <v>5827604.0907794116</v>
      </c>
      <c r="N185" s="394">
        <f t="shared" si="92"/>
        <v>5885880.1316872062</v>
      </c>
      <c r="O185" s="394">
        <f t="shared" si="92"/>
        <v>5944738.9330040775</v>
      </c>
      <c r="P185" s="394">
        <f t="shared" si="92"/>
        <v>6004186.3223341182</v>
      </c>
      <c r="Q185" s="394">
        <f t="shared" si="92"/>
        <v>6064228.1855574595</v>
      </c>
      <c r="R185" s="394">
        <f t="shared" si="92"/>
        <v>6124870.4674130343</v>
      </c>
      <c r="S185" s="394">
        <f t="shared" si="92"/>
        <v>6186119.1720871646</v>
      </c>
      <c r="T185" s="394">
        <f t="shared" si="92"/>
        <v>6247980.3638080359</v>
      </c>
      <c r="U185" s="394">
        <f t="shared" si="92"/>
        <v>6310460.1674461178</v>
      </c>
      <c r="V185" s="394">
        <f t="shared" si="92"/>
        <v>6373564.7691205777</v>
      </c>
      <c r="W185" s="394">
        <f t="shared" si="92"/>
        <v>6437300.4168117838</v>
      </c>
      <c r="X185" s="394">
        <f t="shared" si="92"/>
        <v>3022213.319482469</v>
      </c>
    </row>
    <row r="186" spans="3:24" outlineLevel="1" x14ac:dyDescent="0.3">
      <c r="C186" s="26" t="s">
        <v>426</v>
      </c>
      <c r="F186" s="497">
        <f>'장기TSA_인센티브 소급액'!L47</f>
        <v>918726.5959999999</v>
      </c>
      <c r="G186" s="394"/>
      <c r="H186" s="394"/>
      <c r="I186" s="394"/>
      <c r="J186" s="394"/>
      <c r="K186" s="394"/>
      <c r="L186" s="394"/>
      <c r="M186" s="394"/>
      <c r="N186" s="394"/>
      <c r="O186" s="394"/>
      <c r="P186" s="394"/>
      <c r="Q186" s="394"/>
      <c r="R186" s="394"/>
      <c r="S186" s="394"/>
      <c r="T186" s="394"/>
      <c r="U186" s="394"/>
      <c r="V186" s="394"/>
      <c r="W186" s="394"/>
      <c r="X186" s="394"/>
    </row>
    <row r="187" spans="3:24" outlineLevel="1" x14ac:dyDescent="0.3">
      <c r="C187" s="261" t="s">
        <v>427</v>
      </c>
      <c r="D187" s="261"/>
      <c r="E187" s="261"/>
      <c r="F187" s="469">
        <f t="shared" ref="F187:X187" si="93">SUM(F183:F186)</f>
        <v>918726.5959999999</v>
      </c>
      <c r="G187" s="469">
        <f t="shared" si="93"/>
        <v>3399084.043081251</v>
      </c>
      <c r="H187" s="469">
        <f t="shared" si="93"/>
        <v>6829327.1922326386</v>
      </c>
      <c r="I187" s="469">
        <f t="shared" si="93"/>
        <v>7309246.0915012639</v>
      </c>
      <c r="J187" s="469">
        <f t="shared" si="93"/>
        <v>7408230.4039545218</v>
      </c>
      <c r="K187" s="469">
        <f t="shared" si="93"/>
        <v>7508855.7395984977</v>
      </c>
      <c r="L187" s="469">
        <f t="shared" si="93"/>
        <v>7611154.885843765</v>
      </c>
      <c r="M187" s="469">
        <f t="shared" si="93"/>
        <v>7715161.3698610449</v>
      </c>
      <c r="N187" s="469">
        <f t="shared" si="93"/>
        <v>7820909.4763377421</v>
      </c>
      <c r="O187" s="469">
        <f t="shared" si="93"/>
        <v>7928434.2656725748</v>
      </c>
      <c r="P187" s="469">
        <f t="shared" si="93"/>
        <v>8037771.5926192282</v>
      </c>
      <c r="Q187" s="469">
        <f t="shared" si="93"/>
        <v>8148958.12539024</v>
      </c>
      <c r="R187" s="469">
        <f t="shared" si="93"/>
        <v>8262031.3652326083</v>
      </c>
      <c r="S187" s="469">
        <f t="shared" si="93"/>
        <v>8377029.6664869003</v>
      </c>
      <c r="T187" s="469">
        <f t="shared" si="93"/>
        <v>8493992.2571419254</v>
      </c>
      <c r="U187" s="469">
        <f t="shared" si="93"/>
        <v>8612959.259897355</v>
      </c>
      <c r="V187" s="469">
        <f t="shared" si="93"/>
        <v>8733971.7137469631</v>
      </c>
      <c r="W187" s="469">
        <f t="shared" si="93"/>
        <v>8857071.596095521</v>
      </c>
      <c r="X187" s="469">
        <f t="shared" si="93"/>
        <v>4410869.4706043201</v>
      </c>
    </row>
    <row r="188" spans="3:24" outlineLevel="1" x14ac:dyDescent="0.3"/>
    <row r="189" spans="3:24" ht="14.25" customHeight="1" outlineLevel="1" x14ac:dyDescent="0.3">
      <c r="C189" s="261" t="s">
        <v>469</v>
      </c>
      <c r="D189" s="261"/>
      <c r="E189" s="261"/>
      <c r="F189" s="469">
        <f t="shared" ref="F189:X189" si="94">F174-F187</f>
        <v>771171.96810000017</v>
      </c>
      <c r="G189" s="469">
        <f t="shared" si="94"/>
        <v>51563.327873749658</v>
      </c>
      <c r="H189" s="469">
        <f t="shared" si="94"/>
        <v>865586.58206961025</v>
      </c>
      <c r="I189" s="469">
        <f t="shared" si="94"/>
        <v>495191.56942468788</v>
      </c>
      <c r="J189" s="469">
        <f t="shared" si="94"/>
        <v>507645.63739571627</v>
      </c>
      <c r="K189" s="469">
        <f t="shared" si="94"/>
        <v>520412.92517622095</v>
      </c>
      <c r="L189" s="469">
        <f t="shared" si="94"/>
        <v>533501.31024440005</v>
      </c>
      <c r="M189" s="469">
        <f t="shared" si="94"/>
        <v>546918.86819704901</v>
      </c>
      <c r="N189" s="469">
        <f t="shared" si="94"/>
        <v>560673.87773220334</v>
      </c>
      <c r="O189" s="469">
        <f t="shared" si="94"/>
        <v>574774.8257571673</v>
      </c>
      <c r="P189" s="469">
        <f t="shared" si="94"/>
        <v>589230.4126249617</v>
      </c>
      <c r="Q189" s="469">
        <f t="shared" si="94"/>
        <v>604049.55750247929</v>
      </c>
      <c r="R189" s="469">
        <f t="shared" si="94"/>
        <v>619241.40387366433</v>
      </c>
      <c r="S189" s="469">
        <f t="shared" si="94"/>
        <v>634815.3251810912</v>
      </c>
      <c r="T189" s="469">
        <f t="shared" si="94"/>
        <v>650780.93060939573</v>
      </c>
      <c r="U189" s="469">
        <f t="shared" si="94"/>
        <v>667148.07101421803</v>
      </c>
      <c r="V189" s="469">
        <f t="shared" si="94"/>
        <v>683926.84500022791</v>
      </c>
      <c r="W189" s="469">
        <f t="shared" si="94"/>
        <v>701127.6051519867</v>
      </c>
      <c r="X189" s="469">
        <f t="shared" si="94"/>
        <v>963627.82761614863</v>
      </c>
    </row>
    <row r="190" spans="3:24" outlineLevel="1" x14ac:dyDescent="0.3"/>
    <row r="191" spans="3:24" outlineLevel="1" x14ac:dyDescent="0.3">
      <c r="C191" s="564" t="s">
        <v>468</v>
      </c>
      <c r="D191" s="565"/>
    </row>
    <row r="192" spans="3:24" ht="14.25" outlineLevel="1" thickBot="1" x14ac:dyDescent="0.35">
      <c r="C192" s="487" t="s">
        <v>456</v>
      </c>
    </row>
    <row r="193" spans="3:24" outlineLevel="1" x14ac:dyDescent="0.3">
      <c r="C193" s="2203" t="s">
        <v>47</v>
      </c>
      <c r="D193" s="2204"/>
      <c r="E193" s="421"/>
      <c r="F193" s="422"/>
      <c r="G193" s="422" t="s">
        <v>58</v>
      </c>
      <c r="H193" s="422" t="s">
        <v>59</v>
      </c>
      <c r="I193" s="422" t="s">
        <v>60</v>
      </c>
      <c r="J193" s="422" t="s">
        <v>61</v>
      </c>
      <c r="K193" s="422" t="s">
        <v>62</v>
      </c>
      <c r="L193" s="422" t="s">
        <v>63</v>
      </c>
      <c r="M193" s="422" t="s">
        <v>64</v>
      </c>
      <c r="N193" s="422" t="s">
        <v>65</v>
      </c>
      <c r="O193" s="422" t="s">
        <v>66</v>
      </c>
      <c r="P193" s="422" t="s">
        <v>67</v>
      </c>
      <c r="Q193" s="422" t="s">
        <v>68</v>
      </c>
      <c r="R193" s="422" t="s">
        <v>69</v>
      </c>
      <c r="S193" s="422" t="s">
        <v>70</v>
      </c>
      <c r="T193" s="422" t="s">
        <v>71</v>
      </c>
      <c r="U193" s="422" t="s">
        <v>72</v>
      </c>
      <c r="V193" s="422" t="s">
        <v>73</v>
      </c>
      <c r="W193" s="422" t="s">
        <v>74</v>
      </c>
      <c r="X193" s="423" t="s">
        <v>151</v>
      </c>
    </row>
    <row r="194" spans="3:24" outlineLevel="1" x14ac:dyDescent="0.3">
      <c r="C194" s="2205"/>
      <c r="D194" s="2206"/>
      <c r="E194" s="377"/>
      <c r="F194" s="378" t="s">
        <v>57</v>
      </c>
      <c r="G194" s="379">
        <v>2020</v>
      </c>
      <c r="H194" s="379">
        <v>2021</v>
      </c>
      <c r="I194" s="379">
        <v>2022</v>
      </c>
      <c r="J194" s="379">
        <v>2023</v>
      </c>
      <c r="K194" s="379">
        <v>2024</v>
      </c>
      <c r="L194" s="379">
        <v>2025</v>
      </c>
      <c r="M194" s="379">
        <v>2026</v>
      </c>
      <c r="N194" s="379">
        <v>2027</v>
      </c>
      <c r="O194" s="379">
        <v>2028</v>
      </c>
      <c r="P194" s="379">
        <v>2029</v>
      </c>
      <c r="Q194" s="379">
        <v>2030</v>
      </c>
      <c r="R194" s="379">
        <v>2031</v>
      </c>
      <c r="S194" s="379">
        <v>2032</v>
      </c>
      <c r="T194" s="379">
        <v>2033</v>
      </c>
      <c r="U194" s="379">
        <v>2034</v>
      </c>
      <c r="V194" s="379">
        <v>2035</v>
      </c>
      <c r="W194" s="379">
        <v>2036</v>
      </c>
      <c r="X194" s="424">
        <v>2037</v>
      </c>
    </row>
    <row r="195" spans="3:24" outlineLevel="1" x14ac:dyDescent="0.3">
      <c r="C195" s="26" t="s">
        <v>463</v>
      </c>
      <c r="F195" s="255">
        <f>'JV NWC'!E93</f>
        <v>17627707.239999998</v>
      </c>
      <c r="G195" s="255">
        <f>'JV NWC'!F93</f>
        <v>17865330.055999998</v>
      </c>
      <c r="H195" s="255">
        <f>'JV NWC'!G93</f>
        <v>18314643.1069084</v>
      </c>
      <c r="I195" s="255">
        <f>'JV NWC'!H93</f>
        <v>18775256.381047145</v>
      </c>
      <c r="J195" s="255">
        <f>'JV NWC'!I93</f>
        <v>19247454.07903048</v>
      </c>
      <c r="K195" s="255">
        <f>'JV NWC'!J93</f>
        <v>19731527.549118094</v>
      </c>
      <c r="L195" s="255">
        <f>'JV NWC'!K93</f>
        <v>20227775.466978408</v>
      </c>
      <c r="M195" s="255">
        <f>'JV NWC'!L93</f>
        <v>20736504.019972917</v>
      </c>
      <c r="N195" s="255">
        <f>'JV NWC'!M93</f>
        <v>21258027.096075229</v>
      </c>
      <c r="O195" s="255">
        <f>'JV NWC'!N93</f>
        <v>21792666.477541525</v>
      </c>
      <c r="P195" s="255">
        <f>'JV NWC'!O93</f>
        <v>22340752.039451692</v>
      </c>
      <c r="Q195" s="255">
        <f>'JV NWC'!P93</f>
        <v>22902621.953243896</v>
      </c>
      <c r="R195" s="255">
        <f>'JV NWC'!Q93</f>
        <v>23478622.895367976</v>
      </c>
      <c r="S195" s="255">
        <f>'JV NWC'!R93</f>
        <v>24069110.261186484</v>
      </c>
      <c r="T195" s="255">
        <f>'JV NWC'!S93</f>
        <v>24674448.384255316</v>
      </c>
      <c r="U195" s="255">
        <f>'JV NWC'!T93</f>
        <v>25295010.76111934</v>
      </c>
      <c r="V195" s="255">
        <f>'JV NWC'!U93</f>
        <v>25931180.281761486</v>
      </c>
      <c r="W195" s="255">
        <f>'JV NWC'!V93</f>
        <v>26583349.465847787</v>
      </c>
      <c r="X195" s="255">
        <f>'JV NWC'!W93</f>
        <v>11354966.960380772</v>
      </c>
    </row>
    <row r="196" spans="3:24" outlineLevel="1" x14ac:dyDescent="0.3">
      <c r="C196" s="341" t="s">
        <v>464</v>
      </c>
      <c r="D196" s="341"/>
      <c r="E196" s="341"/>
      <c r="F196" s="468">
        <f>-'JV NWC'!E98</f>
        <v>0</v>
      </c>
      <c r="G196" s="468">
        <f>-'JV NWC'!F98</f>
        <v>15313140.048</v>
      </c>
      <c r="H196" s="468">
        <f>-'JV NWC'!G98</f>
        <v>18277200.352666035</v>
      </c>
      <c r="I196" s="468">
        <f>-'JV NWC'!H98</f>
        <v>18736871.941535581</v>
      </c>
      <c r="J196" s="468">
        <f>-'JV NWC'!I98</f>
        <v>19208104.270865202</v>
      </c>
      <c r="K196" s="468">
        <f>-'JV NWC'!J98</f>
        <v>19691188.093277462</v>
      </c>
      <c r="L196" s="468">
        <f>-'JV NWC'!K98</f>
        <v>20186421.473823383</v>
      </c>
      <c r="M196" s="468">
        <f>-'JV NWC'!L98</f>
        <v>20694109.97389004</v>
      </c>
      <c r="N196" s="468">
        <f>-'JV NWC'!M98</f>
        <v>21214566.839733373</v>
      </c>
      <c r="O196" s="468">
        <f>-'JV NWC'!N98</f>
        <v>21748113.195752665</v>
      </c>
      <c r="P196" s="468">
        <f>-'JV NWC'!O98</f>
        <v>22295078.242625844</v>
      </c>
      <c r="Q196" s="468">
        <f>-'JV NWC'!P98</f>
        <v>22855799.46042788</v>
      </c>
      <c r="R196" s="468">
        <f>-'JV NWC'!Q98</f>
        <v>23430622.816857636</v>
      </c>
      <c r="S196" s="468">
        <f>-'JV NWC'!R98</f>
        <v>24019902.98070161</v>
      </c>
      <c r="T196" s="468">
        <f>-'JV NWC'!S98</f>
        <v>24624003.540666245</v>
      </c>
      <c r="U196" s="468">
        <f>-'JV NWC'!T98</f>
        <v>25243297.229714002</v>
      </c>
      <c r="V196" s="468">
        <f>-'JV NWC'!U98</f>
        <v>25878166.155041303</v>
      </c>
      <c r="W196" s="468">
        <f>-'JV NWC'!V98</f>
        <v>26529002.033840593</v>
      </c>
      <c r="X196" s="468">
        <f>-'JV NWC'!W98</f>
        <v>14633658.585868089</v>
      </c>
    </row>
    <row r="197" spans="3:24" outlineLevel="1" x14ac:dyDescent="0.3"/>
    <row r="198" spans="3:24" outlineLevel="1" x14ac:dyDescent="0.3"/>
    <row r="199" spans="3:24" ht="14.25" outlineLevel="1" thickBot="1" x14ac:dyDescent="0.35">
      <c r="C199" s="487" t="s">
        <v>457</v>
      </c>
    </row>
    <row r="200" spans="3:24" outlineLevel="1" x14ac:dyDescent="0.3">
      <c r="C200" s="2203" t="s">
        <v>47</v>
      </c>
      <c r="D200" s="2204"/>
      <c r="E200" s="421"/>
      <c r="F200" s="422"/>
      <c r="G200" s="422" t="s">
        <v>58</v>
      </c>
      <c r="H200" s="422" t="s">
        <v>59</v>
      </c>
      <c r="I200" s="422" t="s">
        <v>60</v>
      </c>
      <c r="J200" s="422" t="s">
        <v>61</v>
      </c>
      <c r="K200" s="422" t="s">
        <v>62</v>
      </c>
      <c r="L200" s="422" t="s">
        <v>63</v>
      </c>
      <c r="M200" s="422" t="s">
        <v>64</v>
      </c>
      <c r="N200" s="422" t="s">
        <v>65</v>
      </c>
      <c r="O200" s="422" t="s">
        <v>66</v>
      </c>
      <c r="P200" s="422" t="s">
        <v>67</v>
      </c>
      <c r="Q200" s="422" t="s">
        <v>68</v>
      </c>
      <c r="R200" s="422" t="s">
        <v>69</v>
      </c>
      <c r="S200" s="422" t="s">
        <v>70</v>
      </c>
      <c r="T200" s="422" t="s">
        <v>71</v>
      </c>
      <c r="U200" s="422" t="s">
        <v>72</v>
      </c>
      <c r="V200" s="422" t="s">
        <v>73</v>
      </c>
      <c r="W200" s="422" t="s">
        <v>74</v>
      </c>
      <c r="X200" s="423" t="s">
        <v>151</v>
      </c>
    </row>
    <row r="201" spans="3:24" outlineLevel="1" x14ac:dyDescent="0.3">
      <c r="C201" s="2205"/>
      <c r="D201" s="2206"/>
      <c r="E201" s="377"/>
      <c r="F201" s="378" t="s">
        <v>57</v>
      </c>
      <c r="G201" s="379">
        <v>2020</v>
      </c>
      <c r="H201" s="379">
        <v>2021</v>
      </c>
      <c r="I201" s="379">
        <v>2022</v>
      </c>
      <c r="J201" s="379">
        <v>2023</v>
      </c>
      <c r="K201" s="379">
        <v>2024</v>
      </c>
      <c r="L201" s="379">
        <v>2025</v>
      </c>
      <c r="M201" s="379">
        <v>2026</v>
      </c>
      <c r="N201" s="379">
        <v>2027</v>
      </c>
      <c r="O201" s="379">
        <v>2028</v>
      </c>
      <c r="P201" s="379">
        <v>2029</v>
      </c>
      <c r="Q201" s="379">
        <v>2030</v>
      </c>
      <c r="R201" s="379">
        <v>2031</v>
      </c>
      <c r="S201" s="379">
        <v>2032</v>
      </c>
      <c r="T201" s="379">
        <v>2033</v>
      </c>
      <c r="U201" s="379">
        <v>2034</v>
      </c>
      <c r="V201" s="379">
        <v>2035</v>
      </c>
      <c r="W201" s="379">
        <v>2036</v>
      </c>
      <c r="X201" s="424">
        <v>2037</v>
      </c>
    </row>
    <row r="202" spans="3:24" outlineLevel="1" x14ac:dyDescent="0.3">
      <c r="C202" s="26" t="s">
        <v>463</v>
      </c>
      <c r="F202" s="255">
        <f>E122</f>
        <v>16802311.239999998</v>
      </c>
      <c r="G202" s="255">
        <f t="shared" ref="G202:X202" si="95">F122</f>
        <v>17028807.655999999</v>
      </c>
      <c r="H202" s="255">
        <f t="shared" si="95"/>
        <v>19170208.848000001</v>
      </c>
      <c r="I202" s="255">
        <f t="shared" si="95"/>
        <v>19652339.600527205</v>
      </c>
      <c r="J202" s="255">
        <f t="shared" si="95"/>
        <v>20146595.941480458</v>
      </c>
      <c r="K202" s="255">
        <f t="shared" si="95"/>
        <v>20653282.829408694</v>
      </c>
      <c r="L202" s="255">
        <f t="shared" si="95"/>
        <v>21172712.892568316</v>
      </c>
      <c r="M202" s="255">
        <f t="shared" si="95"/>
        <v>21705206.621816412</v>
      </c>
      <c r="N202" s="255">
        <f t="shared" si="95"/>
        <v>22251092.568355087</v>
      </c>
      <c r="O202" s="255">
        <f t="shared" si="95"/>
        <v>22810707.546449218</v>
      </c>
      <c r="P202" s="255">
        <f t="shared" si="95"/>
        <v>23384396.84124241</v>
      </c>
      <c r="Q202" s="255">
        <f t="shared" si="95"/>
        <v>23972514.421799656</v>
      </c>
      <c r="R202" s="255">
        <f t="shared" si="95"/>
        <v>24575423.159507915</v>
      </c>
      <c r="S202" s="255">
        <f t="shared" si="95"/>
        <v>25193495.051969536</v>
      </c>
      <c r="T202" s="255">
        <f t="shared" si="95"/>
        <v>25827111.452526566</v>
      </c>
      <c r="U202" s="255">
        <f t="shared" si="95"/>
        <v>26476663.305557612</v>
      </c>
      <c r="V202" s="255">
        <f t="shared" si="95"/>
        <v>27142551.387692381</v>
      </c>
      <c r="W202" s="255">
        <f t="shared" si="95"/>
        <v>27825186.555092841</v>
      </c>
      <c r="X202" s="255">
        <f t="shared" si="95"/>
        <v>11885412.498730594</v>
      </c>
    </row>
    <row r="203" spans="3:24" outlineLevel="1" x14ac:dyDescent="0.3">
      <c r="C203" s="341" t="s">
        <v>464</v>
      </c>
      <c r="D203" s="341"/>
      <c r="E203" s="341"/>
      <c r="F203" s="468">
        <f>-E127</f>
        <v>0</v>
      </c>
      <c r="G203" s="468">
        <f t="shared" ref="G203:X203" si="96">-F127</f>
        <v>15609740.351333331</v>
      </c>
      <c r="H203" s="468">
        <f t="shared" si="96"/>
        <v>18991758.74866667</v>
      </c>
      <c r="I203" s="468">
        <f t="shared" si="96"/>
        <v>19612162.037816603</v>
      </c>
      <c r="J203" s="468">
        <f t="shared" si="96"/>
        <v>20105407.913067687</v>
      </c>
      <c r="K203" s="468">
        <f t="shared" si="96"/>
        <v>20611058.92208134</v>
      </c>
      <c r="L203" s="468">
        <f t="shared" si="96"/>
        <v>21129427.053971682</v>
      </c>
      <c r="M203" s="468">
        <f t="shared" si="96"/>
        <v>21660832.144379068</v>
      </c>
      <c r="N203" s="468">
        <f t="shared" si="96"/>
        <v>22205602.072810195</v>
      </c>
      <c r="O203" s="468">
        <f t="shared" si="96"/>
        <v>22764072.964941375</v>
      </c>
      <c r="P203" s="468">
        <f t="shared" si="96"/>
        <v>23336589.400009643</v>
      </c>
      <c r="Q203" s="468">
        <f t="shared" si="96"/>
        <v>23923504.623419885</v>
      </c>
      <c r="R203" s="468">
        <f t="shared" si="96"/>
        <v>24525180.764698893</v>
      </c>
      <c r="S203" s="468">
        <f t="shared" si="96"/>
        <v>25141989.060931064</v>
      </c>
      <c r="T203" s="468">
        <f t="shared" si="96"/>
        <v>25774310.085813478</v>
      </c>
      <c r="U203" s="468">
        <f t="shared" si="96"/>
        <v>26422533.98447169</v>
      </c>
      <c r="V203" s="468">
        <f t="shared" si="96"/>
        <v>27087060.714181148</v>
      </c>
      <c r="W203" s="468">
        <f t="shared" si="96"/>
        <v>27768300.291142803</v>
      </c>
      <c r="X203" s="468">
        <f t="shared" si="96"/>
        <v>14204178.044988347</v>
      </c>
    </row>
    <row r="204" spans="3:24" outlineLevel="1" x14ac:dyDescent="0.3"/>
    <row r="205" spans="3:24" outlineLevel="1" x14ac:dyDescent="0.3">
      <c r="C205" s="261" t="s">
        <v>470</v>
      </c>
      <c r="D205" s="261"/>
      <c r="E205" s="261"/>
      <c r="F205" s="469">
        <f>F196-F203</f>
        <v>0</v>
      </c>
      <c r="G205" s="469">
        <f t="shared" ref="G205:X205" si="97">G196-G203</f>
        <v>-296600.3033333309</v>
      </c>
      <c r="H205" s="469">
        <f t="shared" si="97"/>
        <v>-714558.39600063488</v>
      </c>
      <c r="I205" s="469">
        <f t="shared" si="97"/>
        <v>-875290.09628102183</v>
      </c>
      <c r="J205" s="469">
        <f t="shared" si="97"/>
        <v>-897303.64220248535</v>
      </c>
      <c r="K205" s="469">
        <f t="shared" si="97"/>
        <v>-919870.82880387828</v>
      </c>
      <c r="L205" s="469">
        <f t="shared" si="97"/>
        <v>-943005.58014829829</v>
      </c>
      <c r="M205" s="469">
        <f t="shared" si="97"/>
        <v>-966722.1704890281</v>
      </c>
      <c r="N205" s="469">
        <f t="shared" si="97"/>
        <v>-991035.23307682201</v>
      </c>
      <c r="O205" s="469">
        <f t="shared" si="97"/>
        <v>-1015959.7691887096</v>
      </c>
      <c r="P205" s="469">
        <f t="shared" si="97"/>
        <v>-1041511.1573837996</v>
      </c>
      <c r="Q205" s="469">
        <f t="shared" si="97"/>
        <v>-1067705.1629920043</v>
      </c>
      <c r="R205" s="469">
        <f t="shared" si="97"/>
        <v>-1094557.9478412569</v>
      </c>
      <c r="S205" s="469">
        <f t="shared" si="97"/>
        <v>-1122086.0802294537</v>
      </c>
      <c r="T205" s="469">
        <f t="shared" si="97"/>
        <v>-1150306.5451472327</v>
      </c>
      <c r="U205" s="469">
        <f t="shared" si="97"/>
        <v>-1179236.7547576874</v>
      </c>
      <c r="V205" s="469">
        <f t="shared" si="97"/>
        <v>-1208894.559139844</v>
      </c>
      <c r="W205" s="469">
        <f t="shared" si="97"/>
        <v>-1239298.2573022097</v>
      </c>
      <c r="X205" s="469">
        <f t="shared" si="97"/>
        <v>429480.54087974131</v>
      </c>
    </row>
    <row r="206" spans="3:24" outlineLevel="1" x14ac:dyDescent="0.3"/>
    <row r="207" spans="3:24" outlineLevel="1" x14ac:dyDescent="0.3">
      <c r="C207" s="564" t="s">
        <v>471</v>
      </c>
      <c r="D207" s="565"/>
    </row>
    <row r="208" spans="3:24" ht="14.25" outlineLevel="1" thickBot="1" x14ac:dyDescent="0.35">
      <c r="C208" s="487" t="s">
        <v>456</v>
      </c>
    </row>
    <row r="209" spans="3:24" outlineLevel="1" x14ac:dyDescent="0.3">
      <c r="C209" s="2203" t="s">
        <v>47</v>
      </c>
      <c r="D209" s="2204"/>
      <c r="E209" s="421"/>
      <c r="F209" s="422"/>
      <c r="G209" s="422" t="s">
        <v>58</v>
      </c>
      <c r="H209" s="422" t="s">
        <v>59</v>
      </c>
      <c r="I209" s="422" t="s">
        <v>60</v>
      </c>
      <c r="J209" s="422" t="s">
        <v>61</v>
      </c>
      <c r="K209" s="422" t="s">
        <v>62</v>
      </c>
      <c r="L209" s="422" t="s">
        <v>63</v>
      </c>
      <c r="M209" s="422" t="s">
        <v>64</v>
      </c>
      <c r="N209" s="422" t="s">
        <v>65</v>
      </c>
      <c r="O209" s="422" t="s">
        <v>66</v>
      </c>
      <c r="P209" s="422" t="s">
        <v>67</v>
      </c>
      <c r="Q209" s="422" t="s">
        <v>68</v>
      </c>
      <c r="R209" s="422" t="s">
        <v>69</v>
      </c>
      <c r="S209" s="422" t="s">
        <v>70</v>
      </c>
      <c r="T209" s="422" t="s">
        <v>71</v>
      </c>
      <c r="U209" s="422" t="s">
        <v>72</v>
      </c>
      <c r="V209" s="422" t="s">
        <v>73</v>
      </c>
      <c r="W209" s="422" t="s">
        <v>74</v>
      </c>
      <c r="X209" s="423" t="s">
        <v>151</v>
      </c>
    </row>
    <row r="210" spans="3:24" outlineLevel="1" x14ac:dyDescent="0.3">
      <c r="C210" s="2205"/>
      <c r="D210" s="2206"/>
      <c r="E210" s="377"/>
      <c r="F210" s="378" t="s">
        <v>57</v>
      </c>
      <c r="G210" s="379">
        <v>2020</v>
      </c>
      <c r="H210" s="379">
        <v>2021</v>
      </c>
      <c r="I210" s="379">
        <v>2022</v>
      </c>
      <c r="J210" s="379">
        <v>2023</v>
      </c>
      <c r="K210" s="379">
        <v>2024</v>
      </c>
      <c r="L210" s="379">
        <v>2025</v>
      </c>
      <c r="M210" s="379">
        <v>2026</v>
      </c>
      <c r="N210" s="379">
        <v>2027</v>
      </c>
      <c r="O210" s="379">
        <v>2028</v>
      </c>
      <c r="P210" s="379">
        <v>2029</v>
      </c>
      <c r="Q210" s="379">
        <v>2030</v>
      </c>
      <c r="R210" s="379">
        <v>2031</v>
      </c>
      <c r="S210" s="379">
        <v>2032</v>
      </c>
      <c r="T210" s="379">
        <v>2033</v>
      </c>
      <c r="U210" s="379">
        <v>2034</v>
      </c>
      <c r="V210" s="379">
        <v>2035</v>
      </c>
      <c r="W210" s="379">
        <v>2036</v>
      </c>
      <c r="X210" s="424">
        <v>2037</v>
      </c>
    </row>
    <row r="211" spans="3:24" outlineLevel="1" x14ac:dyDescent="0.3">
      <c r="C211" s="341" t="s">
        <v>505</v>
      </c>
      <c r="D211" s="341"/>
      <c r="E211" s="341"/>
      <c r="F211" s="468"/>
      <c r="G211" s="2065">
        <f>+'각사별 CF'!G114</f>
        <v>0</v>
      </c>
      <c r="H211" s="2065">
        <f ca="1">+'각사별 CF'!H114</f>
        <v>238988.23200000005</v>
      </c>
      <c r="I211" s="2065">
        <f ca="1">+'각사별 CF'!I114</f>
        <v>452180.23200000019</v>
      </c>
      <c r="J211" s="2065">
        <f ca="1">+'각사별 CF'!J114</f>
        <v>274520.23200000002</v>
      </c>
      <c r="K211" s="2065">
        <f ca="1">+'각사별 CF'!K114</f>
        <v>1424879.3916000004</v>
      </c>
      <c r="L211" s="2065">
        <f ca="1">+'각사별 CF'!L114</f>
        <v>1606092.5915999999</v>
      </c>
      <c r="M211" s="2065">
        <f ca="1">+'각사별 CF'!M114</f>
        <v>1243666.1916</v>
      </c>
      <c r="N211" s="2065">
        <f ca="1">+'각사별 CF'!N114</f>
        <v>1243666.1916000007</v>
      </c>
      <c r="O211" s="2065">
        <f ca="1">+'각사별 CF'!O114</f>
        <v>1334272.7916000001</v>
      </c>
      <c r="P211" s="2065">
        <f ca="1">+'각사별 CF'!P114</f>
        <v>428206.79159999994</v>
      </c>
      <c r="Q211" s="2065">
        <f ca="1">+'각사별 CF'!Q114</f>
        <v>2240338.7916000001</v>
      </c>
      <c r="R211" s="2065">
        <f ca="1">+'각사별 CF'!R114</f>
        <v>1334272.7916000001</v>
      </c>
      <c r="S211" s="2065">
        <f ca="1">+'각사별 CF'!S114</f>
        <v>1334272.7916000015</v>
      </c>
      <c r="T211" s="2065">
        <f ca="1">+'각사별 CF'!T114</f>
        <v>1334272.7916000001</v>
      </c>
      <c r="U211" s="2065">
        <f ca="1">+'각사별 CF'!U114</f>
        <v>1334272.7916000001</v>
      </c>
      <c r="V211" s="2065">
        <f ca="1">+'각사별 CF'!V114</f>
        <v>1243666.1916</v>
      </c>
      <c r="W211" s="2065">
        <f ca="1">+'각사별 CF'!W114</f>
        <v>1243666.1916</v>
      </c>
      <c r="X211" s="2065">
        <f ca="1">+'각사별 CF'!X114</f>
        <v>1606623.0078672676</v>
      </c>
    </row>
    <row r="212" spans="3:24" outlineLevel="1" x14ac:dyDescent="0.3">
      <c r="C212" s="41"/>
    </row>
    <row r="213" spans="3:24" outlineLevel="1" x14ac:dyDescent="0.3">
      <c r="C213" s="41"/>
    </row>
    <row r="214" spans="3:24" ht="14.25" outlineLevel="1" thickBot="1" x14ac:dyDescent="0.35">
      <c r="C214" s="487" t="s">
        <v>457</v>
      </c>
    </row>
    <row r="215" spans="3:24" outlineLevel="1" x14ac:dyDescent="0.3">
      <c r="C215" s="2203" t="s">
        <v>47</v>
      </c>
      <c r="D215" s="2204"/>
      <c r="E215" s="421"/>
      <c r="F215" s="422"/>
      <c r="G215" s="422" t="s">
        <v>58</v>
      </c>
      <c r="H215" s="422" t="s">
        <v>59</v>
      </c>
      <c r="I215" s="422" t="s">
        <v>60</v>
      </c>
      <c r="J215" s="422" t="s">
        <v>61</v>
      </c>
      <c r="K215" s="422" t="s">
        <v>62</v>
      </c>
      <c r="L215" s="422" t="s">
        <v>63</v>
      </c>
      <c r="M215" s="422" t="s">
        <v>64</v>
      </c>
      <c r="N215" s="422" t="s">
        <v>65</v>
      </c>
      <c r="O215" s="422" t="s">
        <v>66</v>
      </c>
      <c r="P215" s="422" t="s">
        <v>67</v>
      </c>
      <c r="Q215" s="422" t="s">
        <v>68</v>
      </c>
      <c r="R215" s="422" t="s">
        <v>69</v>
      </c>
      <c r="S215" s="422" t="s">
        <v>70</v>
      </c>
      <c r="T215" s="422" t="s">
        <v>71</v>
      </c>
      <c r="U215" s="422" t="s">
        <v>72</v>
      </c>
      <c r="V215" s="422" t="s">
        <v>73</v>
      </c>
      <c r="W215" s="422" t="s">
        <v>74</v>
      </c>
      <c r="X215" s="423" t="s">
        <v>151</v>
      </c>
    </row>
    <row r="216" spans="3:24" outlineLevel="1" x14ac:dyDescent="0.3">
      <c r="C216" s="2205"/>
      <c r="D216" s="2206"/>
      <c r="E216" s="377"/>
      <c r="F216" s="378" t="s">
        <v>57</v>
      </c>
      <c r="G216" s="379">
        <v>2020</v>
      </c>
      <c r="H216" s="379">
        <v>2021</v>
      </c>
      <c r="I216" s="379">
        <v>2022</v>
      </c>
      <c r="J216" s="379">
        <v>2023</v>
      </c>
      <c r="K216" s="379">
        <v>2024</v>
      </c>
      <c r="L216" s="379">
        <v>2025</v>
      </c>
      <c r="M216" s="379">
        <v>2026</v>
      </c>
      <c r="N216" s="379">
        <v>2027</v>
      </c>
      <c r="O216" s="379">
        <v>2028</v>
      </c>
      <c r="P216" s="379">
        <v>2029</v>
      </c>
      <c r="Q216" s="379">
        <v>2030</v>
      </c>
      <c r="R216" s="379">
        <v>2031</v>
      </c>
      <c r="S216" s="379">
        <v>2032</v>
      </c>
      <c r="T216" s="379">
        <v>2033</v>
      </c>
      <c r="U216" s="379">
        <v>2034</v>
      </c>
      <c r="V216" s="379">
        <v>2035</v>
      </c>
      <c r="W216" s="379">
        <v>2036</v>
      </c>
      <c r="X216" s="424">
        <v>2037</v>
      </c>
    </row>
    <row r="217" spans="3:24" outlineLevel="1" x14ac:dyDescent="0.3">
      <c r="C217" s="341" t="s">
        <v>505</v>
      </c>
      <c r="D217" s="341"/>
      <c r="E217" s="341"/>
      <c r="F217" s="468"/>
      <c r="G217" s="468"/>
      <c r="H217" s="468"/>
      <c r="I217" s="468"/>
      <c r="J217" s="468"/>
      <c r="K217" s="468"/>
      <c r="L217" s="468"/>
      <c r="M217" s="468"/>
      <c r="N217" s="468"/>
      <c r="O217" s="468"/>
      <c r="P217" s="468"/>
      <c r="Q217" s="468"/>
      <c r="R217" s="468"/>
      <c r="S217" s="468"/>
      <c r="T217" s="468"/>
      <c r="U217" s="468"/>
      <c r="V217" s="468"/>
      <c r="W217" s="468"/>
      <c r="X217" s="468"/>
    </row>
    <row r="218" spans="3:24" outlineLevel="1" x14ac:dyDescent="0.3"/>
    <row r="219" spans="3:24" outlineLevel="1" x14ac:dyDescent="0.3">
      <c r="C219" s="261" t="s">
        <v>524</v>
      </c>
      <c r="D219" s="261"/>
      <c r="E219" s="261"/>
      <c r="F219" s="469">
        <f t="shared" ref="F219:X219" si="98">F211-F217</f>
        <v>0</v>
      </c>
      <c r="G219" s="469">
        <f t="shared" si="98"/>
        <v>0</v>
      </c>
      <c r="H219" s="469">
        <f t="shared" ca="1" si="98"/>
        <v>238988.23200000005</v>
      </c>
      <c r="I219" s="469">
        <f t="shared" ca="1" si="98"/>
        <v>452180.23200000019</v>
      </c>
      <c r="J219" s="469">
        <f t="shared" ca="1" si="98"/>
        <v>274520.23200000002</v>
      </c>
      <c r="K219" s="469">
        <f t="shared" ca="1" si="98"/>
        <v>1424879.3916000004</v>
      </c>
      <c r="L219" s="469">
        <f t="shared" ca="1" si="98"/>
        <v>1606092.5915999999</v>
      </c>
      <c r="M219" s="469">
        <f t="shared" ca="1" si="98"/>
        <v>1243666.1916</v>
      </c>
      <c r="N219" s="469">
        <f t="shared" ca="1" si="98"/>
        <v>1243666.1916000007</v>
      </c>
      <c r="O219" s="469">
        <f t="shared" ca="1" si="98"/>
        <v>1334272.7916000001</v>
      </c>
      <c r="P219" s="469">
        <f t="shared" ca="1" si="98"/>
        <v>428206.79159999994</v>
      </c>
      <c r="Q219" s="469">
        <f t="shared" ca="1" si="98"/>
        <v>2240338.7916000001</v>
      </c>
      <c r="R219" s="469">
        <f t="shared" ca="1" si="98"/>
        <v>1334272.7916000001</v>
      </c>
      <c r="S219" s="469">
        <f t="shared" ca="1" si="98"/>
        <v>1334272.7916000015</v>
      </c>
      <c r="T219" s="469">
        <f t="shared" ca="1" si="98"/>
        <v>1334272.7916000001</v>
      </c>
      <c r="U219" s="469">
        <f t="shared" ca="1" si="98"/>
        <v>1334272.7916000001</v>
      </c>
      <c r="V219" s="469">
        <f t="shared" ca="1" si="98"/>
        <v>1243666.1916</v>
      </c>
      <c r="W219" s="469">
        <f t="shared" ca="1" si="98"/>
        <v>1243666.1916</v>
      </c>
      <c r="X219" s="469">
        <f t="shared" ca="1" si="98"/>
        <v>1606623.0078672676</v>
      </c>
    </row>
    <row r="220" spans="3:24" outlineLevel="1" x14ac:dyDescent="0.3">
      <c r="C220" s="41"/>
    </row>
    <row r="221" spans="3:24" outlineLevel="1" x14ac:dyDescent="0.3">
      <c r="C221" s="564" t="s">
        <v>472</v>
      </c>
      <c r="D221" s="565"/>
    </row>
    <row r="222" spans="3:24" ht="14.25" outlineLevel="1" thickBot="1" x14ac:dyDescent="0.35">
      <c r="C222" s="487" t="s">
        <v>456</v>
      </c>
    </row>
    <row r="223" spans="3:24" outlineLevel="1" x14ac:dyDescent="0.3">
      <c r="C223" s="2203" t="s">
        <v>47</v>
      </c>
      <c r="D223" s="2204"/>
      <c r="E223" s="421"/>
      <c r="F223" s="422"/>
      <c r="G223" s="422" t="s">
        <v>58</v>
      </c>
      <c r="H223" s="422" t="s">
        <v>59</v>
      </c>
      <c r="I223" s="422" t="s">
        <v>60</v>
      </c>
      <c r="J223" s="422" t="s">
        <v>61</v>
      </c>
      <c r="K223" s="422" t="s">
        <v>62</v>
      </c>
      <c r="L223" s="422" t="s">
        <v>63</v>
      </c>
      <c r="M223" s="422" t="s">
        <v>64</v>
      </c>
      <c r="N223" s="422" t="s">
        <v>65</v>
      </c>
      <c r="O223" s="422" t="s">
        <v>66</v>
      </c>
      <c r="P223" s="422" t="s">
        <v>67</v>
      </c>
      <c r="Q223" s="422" t="s">
        <v>68</v>
      </c>
      <c r="R223" s="422" t="s">
        <v>69</v>
      </c>
      <c r="S223" s="422" t="s">
        <v>70</v>
      </c>
      <c r="T223" s="422" t="s">
        <v>71</v>
      </c>
      <c r="U223" s="422" t="s">
        <v>72</v>
      </c>
      <c r="V223" s="422" t="s">
        <v>73</v>
      </c>
      <c r="W223" s="422" t="s">
        <v>74</v>
      </c>
      <c r="X223" s="423" t="s">
        <v>151</v>
      </c>
    </row>
    <row r="224" spans="3:24" outlineLevel="1" x14ac:dyDescent="0.3">
      <c r="C224" s="2205"/>
      <c r="D224" s="2206"/>
      <c r="E224" s="377"/>
      <c r="F224" s="378" t="s">
        <v>57</v>
      </c>
      <c r="G224" s="379">
        <v>2020</v>
      </c>
      <c r="H224" s="379">
        <v>2021</v>
      </c>
      <c r="I224" s="379">
        <v>2022</v>
      </c>
      <c r="J224" s="379">
        <v>2023</v>
      </c>
      <c r="K224" s="379">
        <v>2024</v>
      </c>
      <c r="L224" s="379">
        <v>2025</v>
      </c>
      <c r="M224" s="379">
        <v>2026</v>
      </c>
      <c r="N224" s="379">
        <v>2027</v>
      </c>
      <c r="O224" s="379">
        <v>2028</v>
      </c>
      <c r="P224" s="379">
        <v>2029</v>
      </c>
      <c r="Q224" s="379">
        <v>2030</v>
      </c>
      <c r="R224" s="379">
        <v>2031</v>
      </c>
      <c r="S224" s="379">
        <v>2032</v>
      </c>
      <c r="T224" s="379">
        <v>2033</v>
      </c>
      <c r="U224" s="379">
        <v>2034</v>
      </c>
      <c r="V224" s="379">
        <v>2035</v>
      </c>
      <c r="W224" s="379">
        <v>2036</v>
      </c>
      <c r="X224" s="424">
        <v>2037</v>
      </c>
    </row>
    <row r="225" spans="3:24" outlineLevel="1" x14ac:dyDescent="0.3">
      <c r="C225" s="341" t="s">
        <v>507</v>
      </c>
      <c r="D225" s="341"/>
      <c r="E225" s="341"/>
      <c r="F225" s="468">
        <f>-'각사별 CF'!F81</f>
        <v>0</v>
      </c>
      <c r="G225" s="468">
        <f>-'각사별 CF'!G81</f>
        <v>5754000.0000000009</v>
      </c>
      <c r="H225" s="468">
        <f>-'각사별 CF'!H81</f>
        <v>0</v>
      </c>
      <c r="I225" s="468">
        <f>-'각사별 CF'!I81</f>
        <v>0</v>
      </c>
      <c r="J225" s="468">
        <f>-'각사별 CF'!J81</f>
        <v>8918700.0000000019</v>
      </c>
      <c r="K225" s="468">
        <f>-'각사별 CF'!K81</f>
        <v>0</v>
      </c>
      <c r="L225" s="468">
        <f>-'각사별 CF'!L81</f>
        <v>0</v>
      </c>
      <c r="M225" s="468">
        <f>-'각사별 CF'!M81</f>
        <v>0</v>
      </c>
      <c r="N225" s="468">
        <f>-'각사별 CF'!N81</f>
        <v>0</v>
      </c>
      <c r="O225" s="468">
        <f>-'각사별 CF'!O81</f>
        <v>0</v>
      </c>
      <c r="P225" s="468">
        <f>-'각사별 CF'!P81</f>
        <v>0</v>
      </c>
      <c r="Q225" s="468">
        <f>-'각사별 CF'!Q81</f>
        <v>0</v>
      </c>
      <c r="R225" s="468">
        <f>-'각사별 CF'!R81</f>
        <v>0</v>
      </c>
      <c r="S225" s="468">
        <f>-'각사별 CF'!S81</f>
        <v>0</v>
      </c>
      <c r="T225" s="468">
        <f>-'각사별 CF'!T81</f>
        <v>0</v>
      </c>
      <c r="U225" s="468">
        <f>-'각사별 CF'!U81</f>
        <v>0</v>
      </c>
      <c r="V225" s="468">
        <f>-'각사별 CF'!V81</f>
        <v>0</v>
      </c>
      <c r="W225" s="468">
        <f>-'각사별 CF'!W81</f>
        <v>0</v>
      </c>
      <c r="X225" s="468">
        <f>-'각사별 CF'!X81</f>
        <v>14097300.000000002</v>
      </c>
    </row>
    <row r="226" spans="3:24" outlineLevel="1" x14ac:dyDescent="0.3">
      <c r="C226" s="41"/>
    </row>
    <row r="227" spans="3:24" outlineLevel="1" x14ac:dyDescent="0.3">
      <c r="C227" s="41"/>
    </row>
    <row r="228" spans="3:24" ht="14.25" outlineLevel="1" thickBot="1" x14ac:dyDescent="0.35">
      <c r="C228" s="487" t="s">
        <v>457</v>
      </c>
    </row>
    <row r="229" spans="3:24" outlineLevel="1" x14ac:dyDescent="0.3">
      <c r="C229" s="2203" t="s">
        <v>47</v>
      </c>
      <c r="D229" s="2204"/>
      <c r="E229" s="421"/>
      <c r="F229" s="422"/>
      <c r="G229" s="422" t="s">
        <v>58</v>
      </c>
      <c r="H229" s="422" t="s">
        <v>59</v>
      </c>
      <c r="I229" s="422" t="s">
        <v>60</v>
      </c>
      <c r="J229" s="422" t="s">
        <v>61</v>
      </c>
      <c r="K229" s="422" t="s">
        <v>62</v>
      </c>
      <c r="L229" s="422" t="s">
        <v>63</v>
      </c>
      <c r="M229" s="422" t="s">
        <v>64</v>
      </c>
      <c r="N229" s="422" t="s">
        <v>65</v>
      </c>
      <c r="O229" s="422" t="s">
        <v>66</v>
      </c>
      <c r="P229" s="422" t="s">
        <v>67</v>
      </c>
      <c r="Q229" s="422" t="s">
        <v>68</v>
      </c>
      <c r="R229" s="422" t="s">
        <v>69</v>
      </c>
      <c r="S229" s="422" t="s">
        <v>70</v>
      </c>
      <c r="T229" s="422" t="s">
        <v>71</v>
      </c>
      <c r="U229" s="422" t="s">
        <v>72</v>
      </c>
      <c r="V229" s="422" t="s">
        <v>73</v>
      </c>
      <c r="W229" s="422" t="s">
        <v>74</v>
      </c>
      <c r="X229" s="423" t="s">
        <v>151</v>
      </c>
    </row>
    <row r="230" spans="3:24" outlineLevel="1" x14ac:dyDescent="0.3">
      <c r="C230" s="2205"/>
      <c r="D230" s="2206"/>
      <c r="E230" s="377"/>
      <c r="F230" s="378" t="s">
        <v>57</v>
      </c>
      <c r="G230" s="379">
        <v>2020</v>
      </c>
      <c r="H230" s="379">
        <v>2021</v>
      </c>
      <c r="I230" s="379">
        <v>2022</v>
      </c>
      <c r="J230" s="379">
        <v>2023</v>
      </c>
      <c r="K230" s="379">
        <v>2024</v>
      </c>
      <c r="L230" s="379">
        <v>2025</v>
      </c>
      <c r="M230" s="379">
        <v>2026</v>
      </c>
      <c r="N230" s="379">
        <v>2027</v>
      </c>
      <c r="O230" s="379">
        <v>2028</v>
      </c>
      <c r="P230" s="379">
        <v>2029</v>
      </c>
      <c r="Q230" s="379">
        <v>2030</v>
      </c>
      <c r="R230" s="379">
        <v>2031</v>
      </c>
      <c r="S230" s="379">
        <v>2032</v>
      </c>
      <c r="T230" s="379">
        <v>2033</v>
      </c>
      <c r="U230" s="379">
        <v>2034</v>
      </c>
      <c r="V230" s="379">
        <v>2035</v>
      </c>
      <c r="W230" s="379">
        <v>2036</v>
      </c>
      <c r="X230" s="424">
        <v>2037</v>
      </c>
    </row>
    <row r="231" spans="3:24" outlineLevel="1" x14ac:dyDescent="0.3">
      <c r="C231" s="341" t="s">
        <v>507</v>
      </c>
      <c r="D231" s="341"/>
      <c r="E231" s="341"/>
      <c r="F231" s="468"/>
      <c r="G231" s="468"/>
      <c r="H231" s="468"/>
      <c r="I231" s="468"/>
      <c r="J231" s="468"/>
      <c r="K231" s="468"/>
      <c r="L231" s="468"/>
      <c r="M231" s="468"/>
      <c r="N231" s="468"/>
      <c r="O231" s="468"/>
      <c r="P231" s="468"/>
      <c r="Q231" s="468"/>
      <c r="R231" s="468"/>
      <c r="S231" s="468"/>
      <c r="T231" s="468"/>
      <c r="U231" s="468"/>
      <c r="V231" s="468"/>
      <c r="W231" s="468"/>
      <c r="X231" s="468"/>
    </row>
    <row r="232" spans="3:24" outlineLevel="1" x14ac:dyDescent="0.3"/>
    <row r="233" spans="3:24" outlineLevel="1" x14ac:dyDescent="0.3">
      <c r="C233" s="261" t="s">
        <v>512</v>
      </c>
      <c r="D233" s="261"/>
      <c r="E233" s="261"/>
      <c r="F233" s="469">
        <f t="shared" ref="F233:X233" si="99">F225-F231</f>
        <v>0</v>
      </c>
      <c r="G233" s="469">
        <f t="shared" si="99"/>
        <v>5754000.0000000009</v>
      </c>
      <c r="H233" s="469">
        <f t="shared" si="99"/>
        <v>0</v>
      </c>
      <c r="I233" s="469">
        <f t="shared" si="99"/>
        <v>0</v>
      </c>
      <c r="J233" s="469">
        <f t="shared" si="99"/>
        <v>8918700.0000000019</v>
      </c>
      <c r="K233" s="469">
        <f t="shared" si="99"/>
        <v>0</v>
      </c>
      <c r="L233" s="469">
        <f t="shared" si="99"/>
        <v>0</v>
      </c>
      <c r="M233" s="469">
        <f t="shared" si="99"/>
        <v>0</v>
      </c>
      <c r="N233" s="469">
        <f t="shared" si="99"/>
        <v>0</v>
      </c>
      <c r="O233" s="469">
        <f t="shared" si="99"/>
        <v>0</v>
      </c>
      <c r="P233" s="469">
        <f t="shared" si="99"/>
        <v>0</v>
      </c>
      <c r="Q233" s="469">
        <f t="shared" si="99"/>
        <v>0</v>
      </c>
      <c r="R233" s="469">
        <f t="shared" si="99"/>
        <v>0</v>
      </c>
      <c r="S233" s="469">
        <f t="shared" si="99"/>
        <v>0</v>
      </c>
      <c r="T233" s="469">
        <f t="shared" si="99"/>
        <v>0</v>
      </c>
      <c r="U233" s="469">
        <f t="shared" si="99"/>
        <v>0</v>
      </c>
      <c r="V233" s="469">
        <f t="shared" si="99"/>
        <v>0</v>
      </c>
      <c r="W233" s="469">
        <f t="shared" si="99"/>
        <v>0</v>
      </c>
      <c r="X233" s="469">
        <f t="shared" si="99"/>
        <v>14097300.000000002</v>
      </c>
    </row>
    <row r="234" spans="3:24" outlineLevel="1" x14ac:dyDescent="0.3">
      <c r="C234" s="41"/>
    </row>
    <row r="235" spans="3:24" outlineLevel="1" x14ac:dyDescent="0.3">
      <c r="C235" s="564" t="s">
        <v>511</v>
      </c>
      <c r="D235" s="565"/>
    </row>
    <row r="236" spans="3:24" ht="14.25" outlineLevel="1" thickBot="1" x14ac:dyDescent="0.35">
      <c r="C236" s="487" t="s">
        <v>456</v>
      </c>
    </row>
    <row r="237" spans="3:24" outlineLevel="1" x14ac:dyDescent="0.3">
      <c r="C237" s="2203" t="s">
        <v>47</v>
      </c>
      <c r="D237" s="2204"/>
      <c r="E237" s="421"/>
      <c r="F237" s="422"/>
      <c r="G237" s="422" t="s">
        <v>58</v>
      </c>
      <c r="H237" s="422" t="s">
        <v>59</v>
      </c>
      <c r="I237" s="422" t="s">
        <v>60</v>
      </c>
      <c r="J237" s="422" t="s">
        <v>61</v>
      </c>
      <c r="K237" s="422" t="s">
        <v>62</v>
      </c>
      <c r="L237" s="422" t="s">
        <v>63</v>
      </c>
      <c r="M237" s="422" t="s">
        <v>64</v>
      </c>
      <c r="N237" s="422" t="s">
        <v>65</v>
      </c>
      <c r="O237" s="422" t="s">
        <v>66</v>
      </c>
      <c r="P237" s="422" t="s">
        <v>67</v>
      </c>
      <c r="Q237" s="422" t="s">
        <v>68</v>
      </c>
      <c r="R237" s="422" t="s">
        <v>69</v>
      </c>
      <c r="S237" s="422" t="s">
        <v>70</v>
      </c>
      <c r="T237" s="422" t="s">
        <v>71</v>
      </c>
      <c r="U237" s="422" t="s">
        <v>72</v>
      </c>
      <c r="V237" s="422" t="s">
        <v>73</v>
      </c>
      <c r="W237" s="422" t="s">
        <v>74</v>
      </c>
      <c r="X237" s="423" t="s">
        <v>151</v>
      </c>
    </row>
    <row r="238" spans="3:24" outlineLevel="1" x14ac:dyDescent="0.3">
      <c r="C238" s="2205"/>
      <c r="D238" s="2206"/>
      <c r="E238" s="377"/>
      <c r="F238" s="378" t="s">
        <v>57</v>
      </c>
      <c r="G238" s="379">
        <v>2020</v>
      </c>
      <c r="H238" s="379">
        <v>2021</v>
      </c>
      <c r="I238" s="379">
        <v>2022</v>
      </c>
      <c r="J238" s="379">
        <v>2023</v>
      </c>
      <c r="K238" s="379">
        <v>2024</v>
      </c>
      <c r="L238" s="379">
        <v>2025</v>
      </c>
      <c r="M238" s="379">
        <v>2026</v>
      </c>
      <c r="N238" s="379">
        <v>2027</v>
      </c>
      <c r="O238" s="379">
        <v>2028</v>
      </c>
      <c r="P238" s="379">
        <v>2029</v>
      </c>
      <c r="Q238" s="379">
        <v>2030</v>
      </c>
      <c r="R238" s="379">
        <v>2031</v>
      </c>
      <c r="S238" s="379">
        <v>2032</v>
      </c>
      <c r="T238" s="379">
        <v>2033</v>
      </c>
      <c r="U238" s="379">
        <v>2034</v>
      </c>
      <c r="V238" s="379">
        <v>2035</v>
      </c>
      <c r="W238" s="379">
        <v>2036</v>
      </c>
      <c r="X238" s="424">
        <v>2037</v>
      </c>
    </row>
    <row r="239" spans="3:24" outlineLevel="1" x14ac:dyDescent="0.3">
      <c r="C239" s="341" t="s">
        <v>513</v>
      </c>
      <c r="D239" s="341"/>
      <c r="E239" s="341"/>
      <c r="F239" s="468">
        <f>'각사별 CF'!F144</f>
        <v>0</v>
      </c>
      <c r="G239" s="468">
        <f>'각사별 CF'!G144</f>
        <v>0</v>
      </c>
      <c r="H239" s="468">
        <f>'각사별 CF'!H144</f>
        <v>0</v>
      </c>
      <c r="I239" s="468">
        <f>'각사별 CF'!I144</f>
        <v>0</v>
      </c>
      <c r="J239" s="468">
        <f>'각사별 CF'!J144</f>
        <v>0</v>
      </c>
      <c r="K239" s="468">
        <f>'각사별 CF'!K144</f>
        <v>0</v>
      </c>
      <c r="L239" s="468">
        <f>'각사별 CF'!L144</f>
        <v>0</v>
      </c>
      <c r="M239" s="468">
        <f>'각사별 CF'!M144</f>
        <v>0</v>
      </c>
      <c r="N239" s="468">
        <f>'각사별 CF'!N144</f>
        <v>0</v>
      </c>
      <c r="O239" s="468">
        <f>'각사별 CF'!O144</f>
        <v>0</v>
      </c>
      <c r="P239" s="468">
        <f>'각사별 CF'!P144</f>
        <v>0</v>
      </c>
      <c r="Q239" s="468">
        <f>'각사별 CF'!Q144</f>
        <v>0</v>
      </c>
      <c r="R239" s="468">
        <f>'각사별 CF'!R144</f>
        <v>0</v>
      </c>
      <c r="S239" s="468">
        <f>'각사별 CF'!S144</f>
        <v>0</v>
      </c>
      <c r="T239" s="468">
        <f>'각사별 CF'!T144</f>
        <v>0</v>
      </c>
      <c r="U239" s="468">
        <f>'각사별 CF'!U144</f>
        <v>0</v>
      </c>
      <c r="V239" s="468">
        <f>'각사별 CF'!V144</f>
        <v>0</v>
      </c>
      <c r="W239" s="468">
        <f>'각사별 CF'!W144</f>
        <v>0</v>
      </c>
      <c r="X239" s="468">
        <f ca="1">'각사별 CF'!X144</f>
        <v>28367500.806022838</v>
      </c>
    </row>
    <row r="240" spans="3:24" outlineLevel="1" x14ac:dyDescent="0.3">
      <c r="C240" s="41"/>
    </row>
    <row r="241" spans="3:24" outlineLevel="1" x14ac:dyDescent="0.3">
      <c r="C241" s="41"/>
    </row>
    <row r="242" spans="3:24" ht="14.25" outlineLevel="1" thickBot="1" x14ac:dyDescent="0.35">
      <c r="C242" s="487" t="s">
        <v>457</v>
      </c>
    </row>
    <row r="243" spans="3:24" outlineLevel="1" x14ac:dyDescent="0.3">
      <c r="C243" s="2203" t="s">
        <v>47</v>
      </c>
      <c r="D243" s="2204"/>
      <c r="E243" s="421"/>
      <c r="F243" s="422"/>
      <c r="G243" s="422" t="s">
        <v>58</v>
      </c>
      <c r="H243" s="422" t="s">
        <v>59</v>
      </c>
      <c r="I243" s="422" t="s">
        <v>60</v>
      </c>
      <c r="J243" s="422" t="s">
        <v>61</v>
      </c>
      <c r="K243" s="422" t="s">
        <v>62</v>
      </c>
      <c r="L243" s="422" t="s">
        <v>63</v>
      </c>
      <c r="M243" s="422" t="s">
        <v>64</v>
      </c>
      <c r="N243" s="422" t="s">
        <v>65</v>
      </c>
      <c r="O243" s="422" t="s">
        <v>66</v>
      </c>
      <c r="P243" s="422" t="s">
        <v>67</v>
      </c>
      <c r="Q243" s="422" t="s">
        <v>68</v>
      </c>
      <c r="R243" s="422" t="s">
        <v>69</v>
      </c>
      <c r="S243" s="422" t="s">
        <v>70</v>
      </c>
      <c r="T243" s="422" t="s">
        <v>71</v>
      </c>
      <c r="U243" s="422" t="s">
        <v>72</v>
      </c>
      <c r="V243" s="422" t="s">
        <v>73</v>
      </c>
      <c r="W243" s="422" t="s">
        <v>74</v>
      </c>
      <c r="X243" s="423" t="s">
        <v>151</v>
      </c>
    </row>
    <row r="244" spans="3:24" outlineLevel="1" x14ac:dyDescent="0.3">
      <c r="C244" s="2205"/>
      <c r="D244" s="2206"/>
      <c r="E244" s="377"/>
      <c r="F244" s="378" t="s">
        <v>57</v>
      </c>
      <c r="G244" s="379">
        <v>2020</v>
      </c>
      <c r="H244" s="379">
        <v>2021</v>
      </c>
      <c r="I244" s="379">
        <v>2022</v>
      </c>
      <c r="J244" s="379">
        <v>2023</v>
      </c>
      <c r="K244" s="379">
        <v>2024</v>
      </c>
      <c r="L244" s="379">
        <v>2025</v>
      </c>
      <c r="M244" s="379">
        <v>2026</v>
      </c>
      <c r="N244" s="379">
        <v>2027</v>
      </c>
      <c r="O244" s="379">
        <v>2028</v>
      </c>
      <c r="P244" s="379">
        <v>2029</v>
      </c>
      <c r="Q244" s="379">
        <v>2030</v>
      </c>
      <c r="R244" s="379">
        <v>2031</v>
      </c>
      <c r="S244" s="379">
        <v>2032</v>
      </c>
      <c r="T244" s="379">
        <v>2033</v>
      </c>
      <c r="U244" s="379">
        <v>2034</v>
      </c>
      <c r="V244" s="379">
        <v>2035</v>
      </c>
      <c r="W244" s="379">
        <v>2036</v>
      </c>
      <c r="X244" s="424">
        <v>2037</v>
      </c>
    </row>
    <row r="245" spans="3:24" outlineLevel="1" x14ac:dyDescent="0.3">
      <c r="C245" s="341" t="s">
        <v>513</v>
      </c>
      <c r="D245" s="341"/>
      <c r="E245" s="341"/>
      <c r="F245" s="468"/>
      <c r="G245" s="468"/>
      <c r="H245" s="468"/>
      <c r="I245" s="468"/>
      <c r="J245" s="468"/>
      <c r="K245" s="468"/>
      <c r="L245" s="468"/>
      <c r="M245" s="468"/>
      <c r="N245" s="468"/>
      <c r="O245" s="468"/>
      <c r="P245" s="468"/>
      <c r="Q245" s="468"/>
      <c r="R245" s="468"/>
      <c r="S245" s="468"/>
      <c r="T245" s="468"/>
      <c r="U245" s="468"/>
      <c r="V245" s="468"/>
      <c r="W245" s="468"/>
      <c r="X245" s="468"/>
    </row>
    <row r="246" spans="3:24" outlineLevel="1" x14ac:dyDescent="0.3"/>
    <row r="247" spans="3:24" outlineLevel="1" x14ac:dyDescent="0.3">
      <c r="C247" s="261" t="s">
        <v>514</v>
      </c>
      <c r="D247" s="261"/>
      <c r="E247" s="261"/>
      <c r="F247" s="469">
        <f t="shared" ref="F247:X247" si="100">F239-F245</f>
        <v>0</v>
      </c>
      <c r="G247" s="469">
        <f t="shared" si="100"/>
        <v>0</v>
      </c>
      <c r="H247" s="469">
        <f t="shared" si="100"/>
        <v>0</v>
      </c>
      <c r="I247" s="469">
        <f t="shared" si="100"/>
        <v>0</v>
      </c>
      <c r="J247" s="469">
        <f t="shared" si="100"/>
        <v>0</v>
      </c>
      <c r="K247" s="469">
        <f t="shared" si="100"/>
        <v>0</v>
      </c>
      <c r="L247" s="469">
        <f t="shared" si="100"/>
        <v>0</v>
      </c>
      <c r="M247" s="469">
        <f t="shared" si="100"/>
        <v>0</v>
      </c>
      <c r="N247" s="469">
        <f t="shared" si="100"/>
        <v>0</v>
      </c>
      <c r="O247" s="469">
        <f t="shared" si="100"/>
        <v>0</v>
      </c>
      <c r="P247" s="469">
        <f t="shared" si="100"/>
        <v>0</v>
      </c>
      <c r="Q247" s="469">
        <f t="shared" si="100"/>
        <v>0</v>
      </c>
      <c r="R247" s="469">
        <f t="shared" si="100"/>
        <v>0</v>
      </c>
      <c r="S247" s="469">
        <f t="shared" si="100"/>
        <v>0</v>
      </c>
      <c r="T247" s="469">
        <f t="shared" si="100"/>
        <v>0</v>
      </c>
      <c r="U247" s="469">
        <f t="shared" si="100"/>
        <v>0</v>
      </c>
      <c r="V247" s="469">
        <f t="shared" si="100"/>
        <v>0</v>
      </c>
      <c r="W247" s="469">
        <f t="shared" si="100"/>
        <v>0</v>
      </c>
      <c r="X247" s="469">
        <f t="shared" ca="1" si="100"/>
        <v>28367500.806022838</v>
      </c>
    </row>
    <row r="248" spans="3:24" outlineLevel="1" x14ac:dyDescent="0.3">
      <c r="C248" s="41"/>
    </row>
    <row r="249" spans="3:24" outlineLevel="1" x14ac:dyDescent="0.3">
      <c r="C249" s="564" t="s">
        <v>510</v>
      </c>
      <c r="D249" s="565"/>
    </row>
    <row r="250" spans="3:24" ht="14.25" outlineLevel="1" thickBot="1" x14ac:dyDescent="0.35">
      <c r="C250" s="487" t="s">
        <v>456</v>
      </c>
    </row>
    <row r="251" spans="3:24" outlineLevel="1" x14ac:dyDescent="0.3">
      <c r="C251" s="2203" t="s">
        <v>47</v>
      </c>
      <c r="D251" s="2204"/>
      <c r="E251" s="421"/>
      <c r="F251" s="422"/>
      <c r="G251" s="422" t="s">
        <v>58</v>
      </c>
      <c r="H251" s="422" t="s">
        <v>59</v>
      </c>
      <c r="I251" s="422" t="s">
        <v>60</v>
      </c>
      <c r="J251" s="422" t="s">
        <v>61</v>
      </c>
      <c r="K251" s="422" t="s">
        <v>62</v>
      </c>
      <c r="L251" s="422" t="s">
        <v>63</v>
      </c>
      <c r="M251" s="422" t="s">
        <v>64</v>
      </c>
      <c r="N251" s="422" t="s">
        <v>65</v>
      </c>
      <c r="O251" s="422" t="s">
        <v>66</v>
      </c>
      <c r="P251" s="422" t="s">
        <v>67</v>
      </c>
      <c r="Q251" s="422" t="s">
        <v>68</v>
      </c>
      <c r="R251" s="422" t="s">
        <v>69</v>
      </c>
      <c r="S251" s="422" t="s">
        <v>70</v>
      </c>
      <c r="T251" s="422" t="s">
        <v>71</v>
      </c>
      <c r="U251" s="422" t="s">
        <v>72</v>
      </c>
      <c r="V251" s="422" t="s">
        <v>73</v>
      </c>
      <c r="W251" s="422" t="s">
        <v>74</v>
      </c>
      <c r="X251" s="423" t="s">
        <v>151</v>
      </c>
    </row>
    <row r="252" spans="3:24" outlineLevel="1" x14ac:dyDescent="0.3">
      <c r="C252" s="2205"/>
      <c r="D252" s="2206"/>
      <c r="E252" s="377"/>
      <c r="F252" s="378" t="s">
        <v>57</v>
      </c>
      <c r="G252" s="379">
        <v>2020</v>
      </c>
      <c r="H252" s="379">
        <v>2021</v>
      </c>
      <c r="I252" s="379">
        <v>2022</v>
      </c>
      <c r="J252" s="379">
        <v>2023</v>
      </c>
      <c r="K252" s="379">
        <v>2024</v>
      </c>
      <c r="L252" s="379">
        <v>2025</v>
      </c>
      <c r="M252" s="379">
        <v>2026</v>
      </c>
      <c r="N252" s="379">
        <v>2027</v>
      </c>
      <c r="O252" s="379">
        <v>2028</v>
      </c>
      <c r="P252" s="379">
        <v>2029</v>
      </c>
      <c r="Q252" s="379">
        <v>2030</v>
      </c>
      <c r="R252" s="379">
        <v>2031</v>
      </c>
      <c r="S252" s="379">
        <v>2032</v>
      </c>
      <c r="T252" s="379">
        <v>2033</v>
      </c>
      <c r="U252" s="379">
        <v>2034</v>
      </c>
      <c r="V252" s="379">
        <v>2035</v>
      </c>
      <c r="W252" s="379">
        <v>2036</v>
      </c>
      <c r="X252" s="424">
        <v>2037</v>
      </c>
    </row>
    <row r="253" spans="3:24" outlineLevel="1" x14ac:dyDescent="0.3">
      <c r="C253" s="341" t="s">
        <v>508</v>
      </c>
      <c r="D253" s="341"/>
      <c r="E253" s="341"/>
      <c r="F253" s="468">
        <f>'각사별 CF'!F145</f>
        <v>0</v>
      </c>
      <c r="G253" s="468">
        <f>'각사별 CF'!G145</f>
        <v>0</v>
      </c>
      <c r="H253" s="468">
        <f ca="1">'각사별 CF'!H145</f>
        <v>241040.13292349965</v>
      </c>
      <c r="I253" s="468">
        <f ca="1">'각사별 CF'!I145</f>
        <v>454747.59533799556</v>
      </c>
      <c r="J253" s="468">
        <f ca="1">'각사별 CF'!J145</f>
        <v>280331.71309660852</v>
      </c>
      <c r="K253" s="468">
        <f ca="1">'각사별 CF'!K145</f>
        <v>1450851.8959772305</v>
      </c>
      <c r="L253" s="468">
        <f ca="1">'각사별 CF'!L145</f>
        <v>1643630.0722832629</v>
      </c>
      <c r="M253" s="468">
        <f ca="1">'각사별 CF'!M145</f>
        <v>1274609.207973785</v>
      </c>
      <c r="N253" s="468">
        <f ca="1">'각사별 CF'!N145</f>
        <v>1274657.9658411779</v>
      </c>
      <c r="O253" s="468">
        <f ca="1">'각사별 CF'!O145</f>
        <v>1365100.1562177297</v>
      </c>
      <c r="P253" s="468">
        <f ca="1">'각사별 CF'!P145</f>
        <v>433314.11694569385</v>
      </c>
      <c r="Q253" s="468">
        <f ca="1">'각사별 CF'!Q145</f>
        <v>2278123.1929794583</v>
      </c>
      <c r="R253" s="468">
        <f ca="1">'각사별 CF'!R145</f>
        <v>1348488.0595862069</v>
      </c>
      <c r="S253" s="468">
        <f ca="1">'각사별 CF'!S145</f>
        <v>1340927.266116211</v>
      </c>
      <c r="T253" s="468">
        <f ca="1">'각사별 CF'!T145</f>
        <v>1334008.8115200002</v>
      </c>
      <c r="U253" s="468">
        <f ca="1">'각사별 CF'!U145</f>
        <v>1326763.419775133</v>
      </c>
      <c r="V253" s="468">
        <f ca="1">'각사별 CF'!V145</f>
        <v>1230837.3991870517</v>
      </c>
      <c r="W253" s="468">
        <f ca="1">'각사별 CF'!W145</f>
        <v>1225750.8162162162</v>
      </c>
      <c r="X253" s="468">
        <f ca="1">'각사별 CF'!X145</f>
        <v>1579757.5035639838</v>
      </c>
    </row>
    <row r="254" spans="3:24" outlineLevel="1" x14ac:dyDescent="0.3">
      <c r="C254" s="41"/>
    </row>
    <row r="255" spans="3:24" outlineLevel="1" x14ac:dyDescent="0.3">
      <c r="C255" s="41"/>
    </row>
    <row r="256" spans="3:24" ht="14.25" outlineLevel="1" thickBot="1" x14ac:dyDescent="0.35">
      <c r="C256" s="487" t="s">
        <v>457</v>
      </c>
    </row>
    <row r="257" spans="3:24" outlineLevel="1" x14ac:dyDescent="0.3">
      <c r="C257" s="2203" t="s">
        <v>47</v>
      </c>
      <c r="D257" s="2204"/>
      <c r="E257" s="421"/>
      <c r="F257" s="422"/>
      <c r="G257" s="422" t="s">
        <v>58</v>
      </c>
      <c r="H257" s="422" t="s">
        <v>59</v>
      </c>
      <c r="I257" s="422" t="s">
        <v>60</v>
      </c>
      <c r="J257" s="422" t="s">
        <v>61</v>
      </c>
      <c r="K257" s="422" t="s">
        <v>62</v>
      </c>
      <c r="L257" s="422" t="s">
        <v>63</v>
      </c>
      <c r="M257" s="422" t="s">
        <v>64</v>
      </c>
      <c r="N257" s="422" t="s">
        <v>65</v>
      </c>
      <c r="O257" s="422" t="s">
        <v>66</v>
      </c>
      <c r="P257" s="422" t="s">
        <v>67</v>
      </c>
      <c r="Q257" s="422" t="s">
        <v>68</v>
      </c>
      <c r="R257" s="422" t="s">
        <v>69</v>
      </c>
      <c r="S257" s="422" t="s">
        <v>70</v>
      </c>
      <c r="T257" s="422" t="s">
        <v>71</v>
      </c>
      <c r="U257" s="422" t="s">
        <v>72</v>
      </c>
      <c r="V257" s="422" t="s">
        <v>73</v>
      </c>
      <c r="W257" s="422" t="s">
        <v>74</v>
      </c>
      <c r="X257" s="423" t="s">
        <v>151</v>
      </c>
    </row>
    <row r="258" spans="3:24" outlineLevel="1" x14ac:dyDescent="0.3">
      <c r="C258" s="2205"/>
      <c r="D258" s="2206"/>
      <c r="E258" s="377"/>
      <c r="F258" s="378" t="s">
        <v>57</v>
      </c>
      <c r="G258" s="379">
        <v>2020</v>
      </c>
      <c r="H258" s="379">
        <v>2021</v>
      </c>
      <c r="I258" s="379">
        <v>2022</v>
      </c>
      <c r="J258" s="379">
        <v>2023</v>
      </c>
      <c r="K258" s="379">
        <v>2024</v>
      </c>
      <c r="L258" s="379">
        <v>2025</v>
      </c>
      <c r="M258" s="379">
        <v>2026</v>
      </c>
      <c r="N258" s="379">
        <v>2027</v>
      </c>
      <c r="O258" s="379">
        <v>2028</v>
      </c>
      <c r="P258" s="379">
        <v>2029</v>
      </c>
      <c r="Q258" s="379">
        <v>2030</v>
      </c>
      <c r="R258" s="379">
        <v>2031</v>
      </c>
      <c r="S258" s="379">
        <v>2032</v>
      </c>
      <c r="T258" s="379">
        <v>2033</v>
      </c>
      <c r="U258" s="379">
        <v>2034</v>
      </c>
      <c r="V258" s="379">
        <v>2035</v>
      </c>
      <c r="W258" s="379">
        <v>2036</v>
      </c>
      <c r="X258" s="424">
        <v>2037</v>
      </c>
    </row>
    <row r="259" spans="3:24" outlineLevel="1" x14ac:dyDescent="0.3">
      <c r="C259" s="341" t="s">
        <v>508</v>
      </c>
      <c r="D259" s="341"/>
      <c r="E259" s="341"/>
      <c r="F259" s="468"/>
      <c r="G259" s="468"/>
      <c r="H259" s="468"/>
      <c r="I259" s="468"/>
      <c r="J259" s="468"/>
      <c r="K259" s="468"/>
      <c r="L259" s="468"/>
      <c r="M259" s="468"/>
      <c r="N259" s="468"/>
      <c r="O259" s="468"/>
      <c r="P259" s="468"/>
      <c r="Q259" s="468"/>
      <c r="R259" s="468"/>
      <c r="S259" s="468"/>
      <c r="T259" s="468"/>
      <c r="U259" s="468"/>
      <c r="V259" s="468"/>
      <c r="W259" s="468"/>
      <c r="X259" s="468"/>
    </row>
    <row r="260" spans="3:24" outlineLevel="1" x14ac:dyDescent="0.3"/>
    <row r="261" spans="3:24" outlineLevel="1" x14ac:dyDescent="0.3">
      <c r="C261" s="261" t="s">
        <v>509</v>
      </c>
      <c r="D261" s="261"/>
      <c r="E261" s="261"/>
      <c r="F261" s="469">
        <f t="shared" ref="F261:X261" si="101">F253-F259</f>
        <v>0</v>
      </c>
      <c r="G261" s="469">
        <f t="shared" si="101"/>
        <v>0</v>
      </c>
      <c r="H261" s="469">
        <f t="shared" ca="1" si="101"/>
        <v>241040.13292349965</v>
      </c>
      <c r="I261" s="469">
        <f t="shared" ca="1" si="101"/>
        <v>454747.59533799556</v>
      </c>
      <c r="J261" s="469">
        <f t="shared" ca="1" si="101"/>
        <v>280331.71309660852</v>
      </c>
      <c r="K261" s="469">
        <f t="shared" ca="1" si="101"/>
        <v>1450851.8959772305</v>
      </c>
      <c r="L261" s="469">
        <f t="shared" ca="1" si="101"/>
        <v>1643630.0722832629</v>
      </c>
      <c r="M261" s="469">
        <f t="shared" ca="1" si="101"/>
        <v>1274609.207973785</v>
      </c>
      <c r="N261" s="469">
        <f t="shared" ca="1" si="101"/>
        <v>1274657.9658411779</v>
      </c>
      <c r="O261" s="469">
        <f t="shared" ca="1" si="101"/>
        <v>1365100.1562177297</v>
      </c>
      <c r="P261" s="469">
        <f t="shared" ca="1" si="101"/>
        <v>433314.11694569385</v>
      </c>
      <c r="Q261" s="469">
        <f t="shared" ca="1" si="101"/>
        <v>2278123.1929794583</v>
      </c>
      <c r="R261" s="469">
        <f t="shared" ca="1" si="101"/>
        <v>1348488.0595862069</v>
      </c>
      <c r="S261" s="469">
        <f t="shared" ca="1" si="101"/>
        <v>1340927.266116211</v>
      </c>
      <c r="T261" s="469">
        <f t="shared" ca="1" si="101"/>
        <v>1334008.8115200002</v>
      </c>
      <c r="U261" s="469">
        <f t="shared" ca="1" si="101"/>
        <v>1326763.419775133</v>
      </c>
      <c r="V261" s="469">
        <f t="shared" ca="1" si="101"/>
        <v>1230837.3991870517</v>
      </c>
      <c r="W261" s="469">
        <f t="shared" ca="1" si="101"/>
        <v>1225750.8162162162</v>
      </c>
      <c r="X261" s="469">
        <f t="shared" ca="1" si="101"/>
        <v>1579757.5035639838</v>
      </c>
    </row>
    <row r="262" spans="3:24" outlineLevel="1" x14ac:dyDescent="0.3"/>
    <row r="263" spans="3:24" outlineLevel="1" x14ac:dyDescent="0.3">
      <c r="C263" s="564" t="s">
        <v>518</v>
      </c>
      <c r="D263" s="565"/>
    </row>
    <row r="264" spans="3:24" ht="14.25" outlineLevel="1" thickBot="1" x14ac:dyDescent="0.35">
      <c r="C264" s="487" t="s">
        <v>456</v>
      </c>
    </row>
    <row r="265" spans="3:24" outlineLevel="1" x14ac:dyDescent="0.3">
      <c r="C265" s="2203" t="s">
        <v>47</v>
      </c>
      <c r="D265" s="2204"/>
      <c r="E265" s="421"/>
      <c r="F265" s="422"/>
      <c r="G265" s="422" t="s">
        <v>58</v>
      </c>
      <c r="H265" s="422" t="s">
        <v>59</v>
      </c>
      <c r="I265" s="422" t="s">
        <v>60</v>
      </c>
      <c r="J265" s="422" t="s">
        <v>61</v>
      </c>
      <c r="K265" s="422" t="s">
        <v>62</v>
      </c>
      <c r="L265" s="422" t="s">
        <v>63</v>
      </c>
      <c r="M265" s="422" t="s">
        <v>64</v>
      </c>
      <c r="N265" s="422" t="s">
        <v>65</v>
      </c>
      <c r="O265" s="422" t="s">
        <v>66</v>
      </c>
      <c r="P265" s="422" t="s">
        <v>67</v>
      </c>
      <c r="Q265" s="422" t="s">
        <v>68</v>
      </c>
      <c r="R265" s="422" t="s">
        <v>69</v>
      </c>
      <c r="S265" s="422" t="s">
        <v>70</v>
      </c>
      <c r="T265" s="422" t="s">
        <v>71</v>
      </c>
      <c r="U265" s="422" t="s">
        <v>72</v>
      </c>
      <c r="V265" s="422" t="s">
        <v>73</v>
      </c>
      <c r="W265" s="422" t="s">
        <v>74</v>
      </c>
      <c r="X265" s="423" t="s">
        <v>151</v>
      </c>
    </row>
    <row r="266" spans="3:24" outlineLevel="1" x14ac:dyDescent="0.3">
      <c r="C266" s="2205"/>
      <c r="D266" s="2206"/>
      <c r="E266" s="377"/>
      <c r="F266" s="378" t="s">
        <v>57</v>
      </c>
      <c r="G266" s="379">
        <v>2020</v>
      </c>
      <c r="H266" s="379">
        <v>2021</v>
      </c>
      <c r="I266" s="379">
        <v>2022</v>
      </c>
      <c r="J266" s="379">
        <v>2023</v>
      </c>
      <c r="K266" s="379">
        <v>2024</v>
      </c>
      <c r="L266" s="379">
        <v>2025</v>
      </c>
      <c r="M266" s="379">
        <v>2026</v>
      </c>
      <c r="N266" s="379">
        <v>2027</v>
      </c>
      <c r="O266" s="379">
        <v>2028</v>
      </c>
      <c r="P266" s="379">
        <v>2029</v>
      </c>
      <c r="Q266" s="379">
        <v>2030</v>
      </c>
      <c r="R266" s="379">
        <v>2031</v>
      </c>
      <c r="S266" s="379">
        <v>2032</v>
      </c>
      <c r="T266" s="379">
        <v>2033</v>
      </c>
      <c r="U266" s="379">
        <v>2034</v>
      </c>
      <c r="V266" s="379">
        <v>2035</v>
      </c>
      <c r="W266" s="379">
        <v>2036</v>
      </c>
      <c r="X266" s="424">
        <v>2037</v>
      </c>
    </row>
    <row r="267" spans="3:24" outlineLevel="1" x14ac:dyDescent="0.3">
      <c r="C267" s="341" t="s">
        <v>517</v>
      </c>
      <c r="D267" s="341"/>
      <c r="E267" s="341"/>
      <c r="F267" s="468">
        <f>-'각사별 CF'!F199</f>
        <v>0</v>
      </c>
      <c r="G267" s="468">
        <f>-'각사별 CF'!G199</f>
        <v>0</v>
      </c>
      <c r="H267" s="468">
        <f>-'각사별 CF'!H199</f>
        <v>0</v>
      </c>
      <c r="I267" s="468">
        <f>-'각사별 CF'!I199</f>
        <v>0</v>
      </c>
      <c r="J267" s="468">
        <f>-'각사별 CF'!J199</f>
        <v>8918700.0000000019</v>
      </c>
      <c r="K267" s="468">
        <f>-'각사별 CF'!K199</f>
        <v>0</v>
      </c>
      <c r="L267" s="468">
        <f>-'각사별 CF'!L199</f>
        <v>0</v>
      </c>
      <c r="M267" s="468">
        <f>-'각사별 CF'!M199</f>
        <v>0</v>
      </c>
      <c r="N267" s="468">
        <f>-'각사별 CF'!N199</f>
        <v>0</v>
      </c>
      <c r="O267" s="468">
        <f>-'각사별 CF'!O199</f>
        <v>0</v>
      </c>
      <c r="P267" s="468">
        <f>-'각사별 CF'!P199</f>
        <v>0</v>
      </c>
      <c r="Q267" s="468">
        <f>-'각사별 CF'!Q199</f>
        <v>0</v>
      </c>
      <c r="R267" s="468">
        <f>-'각사별 CF'!R199</f>
        <v>0</v>
      </c>
      <c r="S267" s="468">
        <f>-'각사별 CF'!S199</f>
        <v>0</v>
      </c>
      <c r="T267" s="468">
        <f>-'각사별 CF'!T199</f>
        <v>0</v>
      </c>
      <c r="U267" s="468">
        <f>-'각사별 CF'!U199</f>
        <v>0</v>
      </c>
      <c r="V267" s="468">
        <f>-'각사별 CF'!V199</f>
        <v>0</v>
      </c>
      <c r="W267" s="468">
        <f>-'각사별 CF'!W199</f>
        <v>0</v>
      </c>
      <c r="X267" s="468">
        <f>-'각사별 CF'!X199</f>
        <v>14097300.000000002</v>
      </c>
    </row>
    <row r="268" spans="3:24" outlineLevel="1" x14ac:dyDescent="0.3">
      <c r="C268" s="41"/>
    </row>
    <row r="269" spans="3:24" outlineLevel="1" x14ac:dyDescent="0.3">
      <c r="C269" s="41"/>
    </row>
    <row r="270" spans="3:24" ht="14.25" outlineLevel="1" thickBot="1" x14ac:dyDescent="0.35">
      <c r="C270" s="487" t="s">
        <v>457</v>
      </c>
    </row>
    <row r="271" spans="3:24" outlineLevel="1" x14ac:dyDescent="0.3">
      <c r="C271" s="2203" t="s">
        <v>47</v>
      </c>
      <c r="D271" s="2204"/>
      <c r="E271" s="421"/>
      <c r="F271" s="422"/>
      <c r="G271" s="422" t="s">
        <v>58</v>
      </c>
      <c r="H271" s="422" t="s">
        <v>59</v>
      </c>
      <c r="I271" s="422" t="s">
        <v>60</v>
      </c>
      <c r="J271" s="422" t="s">
        <v>61</v>
      </c>
      <c r="K271" s="422" t="s">
        <v>62</v>
      </c>
      <c r="L271" s="422" t="s">
        <v>63</v>
      </c>
      <c r="M271" s="422" t="s">
        <v>64</v>
      </c>
      <c r="N271" s="422" t="s">
        <v>65</v>
      </c>
      <c r="O271" s="422" t="s">
        <v>66</v>
      </c>
      <c r="P271" s="422" t="s">
        <v>67</v>
      </c>
      <c r="Q271" s="422" t="s">
        <v>68</v>
      </c>
      <c r="R271" s="422" t="s">
        <v>69</v>
      </c>
      <c r="S271" s="422" t="s">
        <v>70</v>
      </c>
      <c r="T271" s="422" t="s">
        <v>71</v>
      </c>
      <c r="U271" s="422" t="s">
        <v>72</v>
      </c>
      <c r="V271" s="422" t="s">
        <v>73</v>
      </c>
      <c r="W271" s="422" t="s">
        <v>74</v>
      </c>
      <c r="X271" s="423" t="s">
        <v>151</v>
      </c>
    </row>
    <row r="272" spans="3:24" outlineLevel="1" x14ac:dyDescent="0.3">
      <c r="C272" s="2205"/>
      <c r="D272" s="2206"/>
      <c r="E272" s="377"/>
      <c r="F272" s="378" t="s">
        <v>57</v>
      </c>
      <c r="G272" s="379">
        <v>2020</v>
      </c>
      <c r="H272" s="379">
        <v>2021</v>
      </c>
      <c r="I272" s="379">
        <v>2022</v>
      </c>
      <c r="J272" s="379">
        <v>2023</v>
      </c>
      <c r="K272" s="379">
        <v>2024</v>
      </c>
      <c r="L272" s="379">
        <v>2025</v>
      </c>
      <c r="M272" s="379">
        <v>2026</v>
      </c>
      <c r="N272" s="379">
        <v>2027</v>
      </c>
      <c r="O272" s="379">
        <v>2028</v>
      </c>
      <c r="P272" s="379">
        <v>2029</v>
      </c>
      <c r="Q272" s="379">
        <v>2030</v>
      </c>
      <c r="R272" s="379">
        <v>2031</v>
      </c>
      <c r="S272" s="379">
        <v>2032</v>
      </c>
      <c r="T272" s="379">
        <v>2033</v>
      </c>
      <c r="U272" s="379">
        <v>2034</v>
      </c>
      <c r="V272" s="379">
        <v>2035</v>
      </c>
      <c r="W272" s="379">
        <v>2036</v>
      </c>
      <c r="X272" s="424">
        <v>2037</v>
      </c>
    </row>
    <row r="273" spans="3:24" outlineLevel="1" x14ac:dyDescent="0.3">
      <c r="C273" s="341" t="s">
        <v>517</v>
      </c>
      <c r="D273" s="341"/>
      <c r="E273" s="341"/>
      <c r="F273" s="468"/>
      <c r="G273" s="468"/>
      <c r="H273" s="468"/>
      <c r="I273" s="468"/>
      <c r="J273" s="468"/>
      <c r="K273" s="468"/>
      <c r="L273" s="468"/>
      <c r="M273" s="468"/>
      <c r="N273" s="468"/>
      <c r="O273" s="468"/>
      <c r="P273" s="468"/>
      <c r="Q273" s="468"/>
      <c r="R273" s="468"/>
      <c r="S273" s="468"/>
      <c r="T273" s="468"/>
      <c r="U273" s="468"/>
      <c r="V273" s="468"/>
      <c r="W273" s="468"/>
      <c r="X273" s="468"/>
    </row>
    <row r="274" spans="3:24" outlineLevel="1" x14ac:dyDescent="0.3"/>
    <row r="275" spans="3:24" outlineLevel="1" x14ac:dyDescent="0.3">
      <c r="C275" s="261" t="s">
        <v>542</v>
      </c>
      <c r="D275" s="261"/>
      <c r="E275" s="261"/>
      <c r="F275" s="469">
        <f t="shared" ref="F275:X275" si="102">F267-F273</f>
        <v>0</v>
      </c>
      <c r="G275" s="469">
        <f t="shared" si="102"/>
        <v>0</v>
      </c>
      <c r="H275" s="469">
        <f t="shared" si="102"/>
        <v>0</v>
      </c>
      <c r="I275" s="469">
        <f t="shared" si="102"/>
        <v>0</v>
      </c>
      <c r="J275" s="469">
        <f t="shared" si="102"/>
        <v>8918700.0000000019</v>
      </c>
      <c r="K275" s="469">
        <f t="shared" si="102"/>
        <v>0</v>
      </c>
      <c r="L275" s="469">
        <f t="shared" si="102"/>
        <v>0</v>
      </c>
      <c r="M275" s="469">
        <f t="shared" si="102"/>
        <v>0</v>
      </c>
      <c r="N275" s="469">
        <f t="shared" si="102"/>
        <v>0</v>
      </c>
      <c r="O275" s="469">
        <f t="shared" si="102"/>
        <v>0</v>
      </c>
      <c r="P275" s="469">
        <f t="shared" si="102"/>
        <v>0</v>
      </c>
      <c r="Q275" s="469">
        <f t="shared" si="102"/>
        <v>0</v>
      </c>
      <c r="R275" s="469">
        <f t="shared" si="102"/>
        <v>0</v>
      </c>
      <c r="S275" s="469">
        <f t="shared" si="102"/>
        <v>0</v>
      </c>
      <c r="T275" s="469">
        <f t="shared" si="102"/>
        <v>0</v>
      </c>
      <c r="U275" s="469">
        <f t="shared" si="102"/>
        <v>0</v>
      </c>
      <c r="V275" s="469">
        <f t="shared" si="102"/>
        <v>0</v>
      </c>
      <c r="W275" s="469">
        <f t="shared" si="102"/>
        <v>0</v>
      </c>
      <c r="X275" s="469">
        <f t="shared" si="102"/>
        <v>14097300.000000002</v>
      </c>
    </row>
    <row r="276" spans="3:24" outlineLevel="1" x14ac:dyDescent="0.3"/>
    <row r="277" spans="3:24" outlineLevel="1" x14ac:dyDescent="0.3"/>
    <row r="278" spans="3:24" outlineLevel="1" x14ac:dyDescent="0.3">
      <c r="C278" s="564" t="s">
        <v>543</v>
      </c>
      <c r="D278" s="565"/>
    </row>
    <row r="279" spans="3:24" ht="14.25" outlineLevel="1" thickBot="1" x14ac:dyDescent="0.35">
      <c r="C279" s="487" t="s">
        <v>456</v>
      </c>
    </row>
    <row r="280" spans="3:24" outlineLevel="1" x14ac:dyDescent="0.3">
      <c r="C280" s="2203" t="s">
        <v>47</v>
      </c>
      <c r="D280" s="2204"/>
      <c r="E280" s="421"/>
      <c r="F280" s="422"/>
      <c r="G280" s="422" t="s">
        <v>58</v>
      </c>
      <c r="H280" s="422" t="s">
        <v>59</v>
      </c>
      <c r="I280" s="422" t="s">
        <v>60</v>
      </c>
      <c r="J280" s="422" t="s">
        <v>61</v>
      </c>
      <c r="K280" s="422" t="s">
        <v>62</v>
      </c>
      <c r="L280" s="422" t="s">
        <v>63</v>
      </c>
      <c r="M280" s="422" t="s">
        <v>64</v>
      </c>
      <c r="N280" s="422" t="s">
        <v>65</v>
      </c>
      <c r="O280" s="422" t="s">
        <v>66</v>
      </c>
      <c r="P280" s="422" t="s">
        <v>67</v>
      </c>
      <c r="Q280" s="422" t="s">
        <v>68</v>
      </c>
      <c r="R280" s="422" t="s">
        <v>69</v>
      </c>
      <c r="S280" s="422" t="s">
        <v>70</v>
      </c>
      <c r="T280" s="422" t="s">
        <v>71</v>
      </c>
      <c r="U280" s="422" t="s">
        <v>72</v>
      </c>
      <c r="V280" s="422" t="s">
        <v>73</v>
      </c>
      <c r="W280" s="422" t="s">
        <v>74</v>
      </c>
      <c r="X280" s="423" t="s">
        <v>151</v>
      </c>
    </row>
    <row r="281" spans="3:24" outlineLevel="1" x14ac:dyDescent="0.3">
      <c r="C281" s="2205"/>
      <c r="D281" s="2206"/>
      <c r="E281" s="377"/>
      <c r="F281" s="378" t="s">
        <v>57</v>
      </c>
      <c r="G281" s="379">
        <v>2020</v>
      </c>
      <c r="H281" s="379">
        <v>2021</v>
      </c>
      <c r="I281" s="379">
        <v>2022</v>
      </c>
      <c r="J281" s="379">
        <v>2023</v>
      </c>
      <c r="K281" s="379">
        <v>2024</v>
      </c>
      <c r="L281" s="379">
        <v>2025</v>
      </c>
      <c r="M281" s="379">
        <v>2026</v>
      </c>
      <c r="N281" s="379">
        <v>2027</v>
      </c>
      <c r="O281" s="379">
        <v>2028</v>
      </c>
      <c r="P281" s="379">
        <v>2029</v>
      </c>
      <c r="Q281" s="379">
        <v>2030</v>
      </c>
      <c r="R281" s="379">
        <v>2031</v>
      </c>
      <c r="S281" s="379">
        <v>2032</v>
      </c>
      <c r="T281" s="379">
        <v>2033</v>
      </c>
      <c r="U281" s="379">
        <v>2034</v>
      </c>
      <c r="V281" s="379">
        <v>2035</v>
      </c>
      <c r="W281" s="379">
        <v>2036</v>
      </c>
      <c r="X281" s="424">
        <v>2037</v>
      </c>
    </row>
    <row r="282" spans="3:24" outlineLevel="1" x14ac:dyDescent="0.3">
      <c r="C282" s="341" t="s">
        <v>544</v>
      </c>
      <c r="D282" s="341"/>
      <c r="E282" s="341"/>
      <c r="F282" s="468">
        <f>'각사별 CF'!F200</f>
        <v>0</v>
      </c>
      <c r="G282" s="468">
        <f>'각사별 CF'!G200</f>
        <v>0</v>
      </c>
      <c r="H282" s="468">
        <f>'각사별 CF'!H200</f>
        <v>0</v>
      </c>
      <c r="I282" s="468">
        <f>'각사별 CF'!I200</f>
        <v>0</v>
      </c>
      <c r="J282" s="468">
        <f>'각사별 CF'!J200</f>
        <v>0</v>
      </c>
      <c r="K282" s="468">
        <f>'각사별 CF'!K200</f>
        <v>0</v>
      </c>
      <c r="L282" s="468">
        <f>'각사별 CF'!L200</f>
        <v>0</v>
      </c>
      <c r="M282" s="468">
        <f>'각사별 CF'!M200</f>
        <v>0</v>
      </c>
      <c r="N282" s="468">
        <f>'각사별 CF'!N200</f>
        <v>0</v>
      </c>
      <c r="O282" s="468">
        <f>'각사별 CF'!O200</f>
        <v>0</v>
      </c>
      <c r="P282" s="468">
        <f>'각사별 CF'!P200</f>
        <v>0</v>
      </c>
      <c r="Q282" s="468">
        <f>'각사별 CF'!Q200</f>
        <v>0</v>
      </c>
      <c r="R282" s="468">
        <f>'각사별 CF'!R200</f>
        <v>0</v>
      </c>
      <c r="S282" s="468">
        <f>'각사별 CF'!S200</f>
        <v>0</v>
      </c>
      <c r="T282" s="468">
        <f>'각사별 CF'!T200</f>
        <v>0</v>
      </c>
      <c r="U282" s="468">
        <f>'각사별 CF'!U200</f>
        <v>0</v>
      </c>
      <c r="V282" s="468">
        <f>'각사별 CF'!V200</f>
        <v>0</v>
      </c>
      <c r="W282" s="468">
        <f>'각사별 CF'!W200</f>
        <v>0</v>
      </c>
      <c r="X282" s="468">
        <f ca="1">'각사별 CF'!X200</f>
        <v>28768770.647876367</v>
      </c>
    </row>
    <row r="283" spans="3:24" outlineLevel="1" x14ac:dyDescent="0.3">
      <c r="C283" s="41"/>
    </row>
    <row r="284" spans="3:24" outlineLevel="1" x14ac:dyDescent="0.3">
      <c r="C284" s="41"/>
    </row>
    <row r="285" spans="3:24" ht="14.25" outlineLevel="1" thickBot="1" x14ac:dyDescent="0.35">
      <c r="C285" s="487" t="s">
        <v>457</v>
      </c>
    </row>
    <row r="286" spans="3:24" outlineLevel="1" x14ac:dyDescent="0.3">
      <c r="C286" s="2203" t="s">
        <v>47</v>
      </c>
      <c r="D286" s="2204"/>
      <c r="E286" s="421"/>
      <c r="F286" s="422"/>
      <c r="G286" s="422" t="s">
        <v>58</v>
      </c>
      <c r="H286" s="422" t="s">
        <v>59</v>
      </c>
      <c r="I286" s="422" t="s">
        <v>60</v>
      </c>
      <c r="J286" s="422" t="s">
        <v>61</v>
      </c>
      <c r="K286" s="422" t="s">
        <v>62</v>
      </c>
      <c r="L286" s="422" t="s">
        <v>63</v>
      </c>
      <c r="M286" s="422" t="s">
        <v>64</v>
      </c>
      <c r="N286" s="422" t="s">
        <v>65</v>
      </c>
      <c r="O286" s="422" t="s">
        <v>66</v>
      </c>
      <c r="P286" s="422" t="s">
        <v>67</v>
      </c>
      <c r="Q286" s="422" t="s">
        <v>68</v>
      </c>
      <c r="R286" s="422" t="s">
        <v>69</v>
      </c>
      <c r="S286" s="422" t="s">
        <v>70</v>
      </c>
      <c r="T286" s="422" t="s">
        <v>71</v>
      </c>
      <c r="U286" s="422" t="s">
        <v>72</v>
      </c>
      <c r="V286" s="422" t="s">
        <v>73</v>
      </c>
      <c r="W286" s="422" t="s">
        <v>74</v>
      </c>
      <c r="X286" s="423" t="s">
        <v>151</v>
      </c>
    </row>
    <row r="287" spans="3:24" outlineLevel="1" x14ac:dyDescent="0.3">
      <c r="C287" s="2205"/>
      <c r="D287" s="2206"/>
      <c r="E287" s="377"/>
      <c r="F287" s="378" t="s">
        <v>57</v>
      </c>
      <c r="G287" s="379">
        <v>2020</v>
      </c>
      <c r="H287" s="379">
        <v>2021</v>
      </c>
      <c r="I287" s="379">
        <v>2022</v>
      </c>
      <c r="J287" s="379">
        <v>2023</v>
      </c>
      <c r="K287" s="379">
        <v>2024</v>
      </c>
      <c r="L287" s="379">
        <v>2025</v>
      </c>
      <c r="M287" s="379">
        <v>2026</v>
      </c>
      <c r="N287" s="379">
        <v>2027</v>
      </c>
      <c r="O287" s="379">
        <v>2028</v>
      </c>
      <c r="P287" s="379">
        <v>2029</v>
      </c>
      <c r="Q287" s="379">
        <v>2030</v>
      </c>
      <c r="R287" s="379">
        <v>2031</v>
      </c>
      <c r="S287" s="379">
        <v>2032</v>
      </c>
      <c r="T287" s="379">
        <v>2033</v>
      </c>
      <c r="U287" s="379">
        <v>2034</v>
      </c>
      <c r="V287" s="379">
        <v>2035</v>
      </c>
      <c r="W287" s="379">
        <v>2036</v>
      </c>
      <c r="X287" s="424">
        <v>2037</v>
      </c>
    </row>
    <row r="288" spans="3:24" outlineLevel="1" x14ac:dyDescent="0.3">
      <c r="C288" s="341" t="s">
        <v>544</v>
      </c>
      <c r="D288" s="341"/>
      <c r="E288" s="341"/>
      <c r="F288" s="468"/>
      <c r="G288" s="468"/>
      <c r="H288" s="468"/>
      <c r="I288" s="468"/>
      <c r="J288" s="468"/>
      <c r="K288" s="468"/>
      <c r="L288" s="468"/>
      <c r="M288" s="468"/>
      <c r="N288" s="468"/>
      <c r="O288" s="468"/>
      <c r="P288" s="468"/>
      <c r="Q288" s="468"/>
      <c r="R288" s="468"/>
      <c r="S288" s="468"/>
      <c r="T288" s="468"/>
      <c r="U288" s="468"/>
      <c r="V288" s="468"/>
      <c r="W288" s="468"/>
      <c r="X288" s="468"/>
    </row>
    <row r="289" spans="3:24" outlineLevel="1" x14ac:dyDescent="0.3"/>
    <row r="290" spans="3:24" outlineLevel="1" x14ac:dyDescent="0.3">
      <c r="C290" s="261" t="s">
        <v>519</v>
      </c>
      <c r="D290" s="261"/>
      <c r="E290" s="261"/>
      <c r="F290" s="469">
        <f t="shared" ref="F290:X290" si="103">F282-F288</f>
        <v>0</v>
      </c>
      <c r="G290" s="469">
        <f t="shared" si="103"/>
        <v>0</v>
      </c>
      <c r="H290" s="469">
        <f t="shared" si="103"/>
        <v>0</v>
      </c>
      <c r="I290" s="469">
        <f t="shared" si="103"/>
        <v>0</v>
      </c>
      <c r="J290" s="469">
        <f t="shared" si="103"/>
        <v>0</v>
      </c>
      <c r="K290" s="469">
        <f t="shared" si="103"/>
        <v>0</v>
      </c>
      <c r="L290" s="469">
        <f t="shared" si="103"/>
        <v>0</v>
      </c>
      <c r="M290" s="469">
        <f t="shared" si="103"/>
        <v>0</v>
      </c>
      <c r="N290" s="469">
        <f t="shared" si="103"/>
        <v>0</v>
      </c>
      <c r="O290" s="469">
        <f t="shared" si="103"/>
        <v>0</v>
      </c>
      <c r="P290" s="469">
        <f t="shared" si="103"/>
        <v>0</v>
      </c>
      <c r="Q290" s="469">
        <f t="shared" si="103"/>
        <v>0</v>
      </c>
      <c r="R290" s="469">
        <f t="shared" si="103"/>
        <v>0</v>
      </c>
      <c r="S290" s="469">
        <f t="shared" si="103"/>
        <v>0</v>
      </c>
      <c r="T290" s="469">
        <f t="shared" si="103"/>
        <v>0</v>
      </c>
      <c r="U290" s="469">
        <f t="shared" si="103"/>
        <v>0</v>
      </c>
      <c r="V290" s="469">
        <f t="shared" si="103"/>
        <v>0</v>
      </c>
      <c r="W290" s="469">
        <f t="shared" si="103"/>
        <v>0</v>
      </c>
      <c r="X290" s="469">
        <f t="shared" ca="1" si="103"/>
        <v>28768770.647876367</v>
      </c>
    </row>
    <row r="291" spans="3:24" s="77" customFormat="1" outlineLevel="1" x14ac:dyDescent="0.3">
      <c r="C291" s="575"/>
      <c r="D291" s="575"/>
      <c r="E291" s="575"/>
      <c r="F291" s="586"/>
      <c r="G291" s="586"/>
      <c r="H291" s="586"/>
      <c r="I291" s="586"/>
      <c r="J291" s="586"/>
      <c r="K291" s="586"/>
      <c r="L291" s="586"/>
      <c r="M291" s="586"/>
      <c r="N291" s="586"/>
      <c r="O291" s="586"/>
      <c r="P291" s="586"/>
      <c r="Q291" s="586"/>
      <c r="R291" s="586"/>
      <c r="S291" s="586"/>
      <c r="T291" s="586"/>
      <c r="U291" s="586"/>
      <c r="V291" s="586"/>
      <c r="W291" s="586"/>
      <c r="X291" s="586"/>
    </row>
    <row r="292" spans="3:24" outlineLevel="1" x14ac:dyDescent="0.3">
      <c r="C292" s="564" t="s">
        <v>527</v>
      </c>
      <c r="D292" s="565"/>
    </row>
    <row r="293" spans="3:24" ht="14.25" outlineLevel="1" thickBot="1" x14ac:dyDescent="0.35">
      <c r="C293" s="487" t="s">
        <v>456</v>
      </c>
    </row>
    <row r="294" spans="3:24" outlineLevel="1" x14ac:dyDescent="0.3">
      <c r="C294" s="2203" t="s">
        <v>47</v>
      </c>
      <c r="D294" s="2204"/>
      <c r="E294" s="421"/>
      <c r="F294" s="422"/>
      <c r="G294" s="422" t="s">
        <v>58</v>
      </c>
      <c r="H294" s="422" t="s">
        <v>59</v>
      </c>
      <c r="I294" s="422" t="s">
        <v>60</v>
      </c>
      <c r="J294" s="422" t="s">
        <v>61</v>
      </c>
      <c r="K294" s="422" t="s">
        <v>62</v>
      </c>
      <c r="L294" s="422" t="s">
        <v>63</v>
      </c>
      <c r="M294" s="422" t="s">
        <v>64</v>
      </c>
      <c r="N294" s="422" t="s">
        <v>65</v>
      </c>
      <c r="O294" s="422" t="s">
        <v>66</v>
      </c>
      <c r="P294" s="422" t="s">
        <v>67</v>
      </c>
      <c r="Q294" s="422" t="s">
        <v>68</v>
      </c>
      <c r="R294" s="422" t="s">
        <v>69</v>
      </c>
      <c r="S294" s="422" t="s">
        <v>70</v>
      </c>
      <c r="T294" s="422" t="s">
        <v>71</v>
      </c>
      <c r="U294" s="422" t="s">
        <v>72</v>
      </c>
      <c r="V294" s="422" t="s">
        <v>73</v>
      </c>
      <c r="W294" s="422" t="s">
        <v>74</v>
      </c>
      <c r="X294" s="423" t="s">
        <v>151</v>
      </c>
    </row>
    <row r="295" spans="3:24" outlineLevel="1" x14ac:dyDescent="0.3">
      <c r="C295" s="2205"/>
      <c r="D295" s="2206"/>
      <c r="E295" s="377"/>
      <c r="F295" s="378" t="s">
        <v>57</v>
      </c>
      <c r="G295" s="379">
        <v>2020</v>
      </c>
      <c r="H295" s="379">
        <v>2021</v>
      </c>
      <c r="I295" s="379">
        <v>2022</v>
      </c>
      <c r="J295" s="379">
        <v>2023</v>
      </c>
      <c r="K295" s="379">
        <v>2024</v>
      </c>
      <c r="L295" s="379">
        <v>2025</v>
      </c>
      <c r="M295" s="379">
        <v>2026</v>
      </c>
      <c r="N295" s="379">
        <v>2027</v>
      </c>
      <c r="O295" s="379">
        <v>2028</v>
      </c>
      <c r="P295" s="379">
        <v>2029</v>
      </c>
      <c r="Q295" s="379">
        <v>2030</v>
      </c>
      <c r="R295" s="379">
        <v>2031</v>
      </c>
      <c r="S295" s="379">
        <v>2032</v>
      </c>
      <c r="T295" s="379">
        <v>2033</v>
      </c>
      <c r="U295" s="379">
        <v>2034</v>
      </c>
      <c r="V295" s="379">
        <v>2035</v>
      </c>
      <c r="W295" s="379">
        <v>2036</v>
      </c>
      <c r="X295" s="424">
        <v>2037</v>
      </c>
    </row>
    <row r="296" spans="3:24" outlineLevel="1" x14ac:dyDescent="0.3">
      <c r="C296" s="341" t="s">
        <v>528</v>
      </c>
      <c r="D296" s="341"/>
      <c r="E296" s="341"/>
      <c r="F296" s="468">
        <f>'각사별 CF'!F201</f>
        <v>0</v>
      </c>
      <c r="G296" s="468">
        <f>'각사별 CF'!G201</f>
        <v>0</v>
      </c>
      <c r="H296" s="468">
        <f>'각사별 CF'!H201</f>
        <v>0</v>
      </c>
      <c r="I296" s="468">
        <f>'각사별 CF'!I201</f>
        <v>0</v>
      </c>
      <c r="J296" s="468">
        <f>'각사별 CF'!J201</f>
        <v>0</v>
      </c>
      <c r="K296" s="468">
        <f>'각사별 CF'!K201</f>
        <v>0</v>
      </c>
      <c r="L296" s="468">
        <f>'각사별 CF'!L201</f>
        <v>0</v>
      </c>
      <c r="M296" s="468">
        <f>'각사별 CF'!M201</f>
        <v>0</v>
      </c>
      <c r="N296" s="468">
        <f>'각사별 CF'!N201</f>
        <v>0</v>
      </c>
      <c r="O296" s="468">
        <f>'각사별 CF'!O201</f>
        <v>0</v>
      </c>
      <c r="P296" s="468">
        <f>'각사별 CF'!P201</f>
        <v>0</v>
      </c>
      <c r="Q296" s="468">
        <f>'각사별 CF'!Q201</f>
        <v>0</v>
      </c>
      <c r="R296" s="468">
        <f>'각사별 CF'!R201</f>
        <v>0</v>
      </c>
      <c r="S296" s="468">
        <f>'각사별 CF'!S201</f>
        <v>0</v>
      </c>
      <c r="T296" s="468">
        <f>'각사별 CF'!T201</f>
        <v>0</v>
      </c>
      <c r="U296" s="468">
        <f>'각사별 CF'!U201</f>
        <v>0</v>
      </c>
      <c r="V296" s="468">
        <f>'각사별 CF'!V201</f>
        <v>0</v>
      </c>
      <c r="W296" s="468">
        <f>'각사별 CF'!W201</f>
        <v>0</v>
      </c>
      <c r="X296" s="468">
        <f>'각사별 CF'!X201</f>
        <v>0</v>
      </c>
    </row>
    <row r="297" spans="3:24" outlineLevel="1" x14ac:dyDescent="0.3">
      <c r="C297" s="41"/>
    </row>
    <row r="298" spans="3:24" outlineLevel="1" x14ac:dyDescent="0.3">
      <c r="C298" s="41"/>
    </row>
    <row r="299" spans="3:24" ht="14.25" outlineLevel="1" thickBot="1" x14ac:dyDescent="0.35">
      <c r="C299" s="487" t="s">
        <v>457</v>
      </c>
    </row>
    <row r="300" spans="3:24" outlineLevel="1" x14ac:dyDescent="0.3">
      <c r="C300" s="2203" t="s">
        <v>47</v>
      </c>
      <c r="D300" s="2204"/>
      <c r="E300" s="421"/>
      <c r="F300" s="422"/>
      <c r="G300" s="422" t="s">
        <v>58</v>
      </c>
      <c r="H300" s="422" t="s">
        <v>59</v>
      </c>
      <c r="I300" s="422" t="s">
        <v>60</v>
      </c>
      <c r="J300" s="422" t="s">
        <v>61</v>
      </c>
      <c r="K300" s="422" t="s">
        <v>62</v>
      </c>
      <c r="L300" s="422" t="s">
        <v>63</v>
      </c>
      <c r="M300" s="422" t="s">
        <v>64</v>
      </c>
      <c r="N300" s="422" t="s">
        <v>65</v>
      </c>
      <c r="O300" s="422" t="s">
        <v>66</v>
      </c>
      <c r="P300" s="422" t="s">
        <v>67</v>
      </c>
      <c r="Q300" s="422" t="s">
        <v>68</v>
      </c>
      <c r="R300" s="422" t="s">
        <v>69</v>
      </c>
      <c r="S300" s="422" t="s">
        <v>70</v>
      </c>
      <c r="T300" s="422" t="s">
        <v>71</v>
      </c>
      <c r="U300" s="422" t="s">
        <v>72</v>
      </c>
      <c r="V300" s="422" t="s">
        <v>73</v>
      </c>
      <c r="W300" s="422" t="s">
        <v>74</v>
      </c>
      <c r="X300" s="423" t="s">
        <v>151</v>
      </c>
    </row>
    <row r="301" spans="3:24" outlineLevel="1" x14ac:dyDescent="0.3">
      <c r="C301" s="2205"/>
      <c r="D301" s="2206"/>
      <c r="E301" s="377"/>
      <c r="F301" s="378" t="s">
        <v>57</v>
      </c>
      <c r="G301" s="379">
        <v>2020</v>
      </c>
      <c r="H301" s="379">
        <v>2021</v>
      </c>
      <c r="I301" s="379">
        <v>2022</v>
      </c>
      <c r="J301" s="379">
        <v>2023</v>
      </c>
      <c r="K301" s="379">
        <v>2024</v>
      </c>
      <c r="L301" s="379">
        <v>2025</v>
      </c>
      <c r="M301" s="379">
        <v>2026</v>
      </c>
      <c r="N301" s="379">
        <v>2027</v>
      </c>
      <c r="O301" s="379">
        <v>2028</v>
      </c>
      <c r="P301" s="379">
        <v>2029</v>
      </c>
      <c r="Q301" s="379">
        <v>2030</v>
      </c>
      <c r="R301" s="379">
        <v>2031</v>
      </c>
      <c r="S301" s="379">
        <v>2032</v>
      </c>
      <c r="T301" s="379">
        <v>2033</v>
      </c>
      <c r="U301" s="379">
        <v>2034</v>
      </c>
      <c r="V301" s="379">
        <v>2035</v>
      </c>
      <c r="W301" s="379">
        <v>2036</v>
      </c>
      <c r="X301" s="424">
        <v>2037</v>
      </c>
    </row>
    <row r="302" spans="3:24" outlineLevel="1" x14ac:dyDescent="0.3">
      <c r="C302" s="341" t="s">
        <v>528</v>
      </c>
      <c r="D302" s="341"/>
      <c r="E302" s="341"/>
      <c r="F302" s="468"/>
      <c r="G302" s="468"/>
      <c r="H302" s="468"/>
      <c r="I302" s="468"/>
      <c r="J302" s="468"/>
      <c r="K302" s="468"/>
      <c r="L302" s="468"/>
      <c r="M302" s="468"/>
      <c r="N302" s="468"/>
      <c r="O302" s="468"/>
      <c r="P302" s="468"/>
      <c r="Q302" s="468"/>
      <c r="R302" s="468"/>
      <c r="S302" s="468"/>
      <c r="T302" s="468"/>
      <c r="U302" s="468"/>
      <c r="V302" s="468"/>
      <c r="W302" s="468"/>
      <c r="X302" s="468"/>
    </row>
    <row r="303" spans="3:24" outlineLevel="1" x14ac:dyDescent="0.3"/>
    <row r="304" spans="3:24" outlineLevel="1" x14ac:dyDescent="0.3">
      <c r="C304" s="261" t="s">
        <v>529</v>
      </c>
      <c r="D304" s="261"/>
      <c r="E304" s="261"/>
      <c r="F304" s="469">
        <f t="shared" ref="F304:X304" si="104">F296-F302</f>
        <v>0</v>
      </c>
      <c r="G304" s="469">
        <f t="shared" si="104"/>
        <v>0</v>
      </c>
      <c r="H304" s="469">
        <f t="shared" si="104"/>
        <v>0</v>
      </c>
      <c r="I304" s="469">
        <f t="shared" si="104"/>
        <v>0</v>
      </c>
      <c r="J304" s="469">
        <f t="shared" si="104"/>
        <v>0</v>
      </c>
      <c r="K304" s="469">
        <f t="shared" si="104"/>
        <v>0</v>
      </c>
      <c r="L304" s="469">
        <f t="shared" si="104"/>
        <v>0</v>
      </c>
      <c r="M304" s="469">
        <f t="shared" si="104"/>
        <v>0</v>
      </c>
      <c r="N304" s="469">
        <f t="shared" si="104"/>
        <v>0</v>
      </c>
      <c r="O304" s="469">
        <f t="shared" si="104"/>
        <v>0</v>
      </c>
      <c r="P304" s="469">
        <f t="shared" si="104"/>
        <v>0</v>
      </c>
      <c r="Q304" s="469">
        <f t="shared" si="104"/>
        <v>0</v>
      </c>
      <c r="R304" s="469">
        <f t="shared" si="104"/>
        <v>0</v>
      </c>
      <c r="S304" s="469">
        <f t="shared" si="104"/>
        <v>0</v>
      </c>
      <c r="T304" s="469">
        <f t="shared" si="104"/>
        <v>0</v>
      </c>
      <c r="U304" s="469">
        <f t="shared" si="104"/>
        <v>0</v>
      </c>
      <c r="V304" s="469">
        <f t="shared" si="104"/>
        <v>0</v>
      </c>
      <c r="W304" s="469">
        <f t="shared" si="104"/>
        <v>0</v>
      </c>
      <c r="X304" s="469">
        <f t="shared" si="104"/>
        <v>0</v>
      </c>
    </row>
    <row r="305" spans="3:24" outlineLevel="1" x14ac:dyDescent="0.3"/>
    <row r="306" spans="3:24" x14ac:dyDescent="0.3">
      <c r="C306" s="564" t="s">
        <v>526</v>
      </c>
      <c r="D306" s="565"/>
    </row>
    <row r="307" spans="3:24" s="77" customFormat="1" ht="14.25" thickBot="1" x14ac:dyDescent="0.35">
      <c r="C307" s="568"/>
    </row>
    <row r="308" spans="3:24" x14ac:dyDescent="0.3">
      <c r="C308" s="2203" t="s">
        <v>47</v>
      </c>
      <c r="D308" s="2204"/>
      <c r="E308" s="421"/>
      <c r="F308" s="422"/>
      <c r="G308" s="422" t="s">
        <v>58</v>
      </c>
      <c r="H308" s="422" t="s">
        <v>59</v>
      </c>
      <c r="I308" s="422" t="s">
        <v>60</v>
      </c>
      <c r="J308" s="422" t="s">
        <v>61</v>
      </c>
      <c r="K308" s="422" t="s">
        <v>62</v>
      </c>
      <c r="L308" s="422" t="s">
        <v>63</v>
      </c>
      <c r="M308" s="422" t="s">
        <v>64</v>
      </c>
      <c r="N308" s="422" t="s">
        <v>65</v>
      </c>
      <c r="O308" s="422" t="s">
        <v>66</v>
      </c>
      <c r="P308" s="422" t="s">
        <v>67</v>
      </c>
      <c r="Q308" s="422" t="s">
        <v>68</v>
      </c>
      <c r="R308" s="422" t="s">
        <v>69</v>
      </c>
      <c r="S308" s="422" t="s">
        <v>70</v>
      </c>
      <c r="T308" s="422" t="s">
        <v>71</v>
      </c>
      <c r="U308" s="422" t="s">
        <v>72</v>
      </c>
      <c r="V308" s="422" t="s">
        <v>73</v>
      </c>
      <c r="W308" s="422" t="s">
        <v>74</v>
      </c>
      <c r="X308" s="423" t="s">
        <v>151</v>
      </c>
    </row>
    <row r="309" spans="3:24" x14ac:dyDescent="0.3">
      <c r="C309" s="2205"/>
      <c r="D309" s="2206"/>
      <c r="E309" s="377"/>
      <c r="F309" s="378" t="s">
        <v>57</v>
      </c>
      <c r="G309" s="379">
        <v>2020</v>
      </c>
      <c r="H309" s="379">
        <v>2021</v>
      </c>
      <c r="I309" s="379">
        <v>2022</v>
      </c>
      <c r="J309" s="379">
        <v>2023</v>
      </c>
      <c r="K309" s="379">
        <v>2024</v>
      </c>
      <c r="L309" s="379">
        <v>2025</v>
      </c>
      <c r="M309" s="379">
        <v>2026</v>
      </c>
      <c r="N309" s="379">
        <v>2027</v>
      </c>
      <c r="O309" s="379">
        <v>2028</v>
      </c>
      <c r="P309" s="379">
        <v>2029</v>
      </c>
      <c r="Q309" s="379">
        <v>2030</v>
      </c>
      <c r="R309" s="379">
        <v>2031</v>
      </c>
      <c r="S309" s="379">
        <v>2032</v>
      </c>
      <c r="T309" s="379">
        <v>2033</v>
      </c>
      <c r="U309" s="379">
        <v>2034</v>
      </c>
      <c r="V309" s="379">
        <v>2035</v>
      </c>
      <c r="W309" s="379">
        <v>2036</v>
      </c>
      <c r="X309" s="424">
        <v>2037</v>
      </c>
    </row>
    <row r="310" spans="3:24" s="37" customFormat="1" ht="14.25" customHeight="1" x14ac:dyDescent="0.3">
      <c r="C310" s="570" t="s">
        <v>469</v>
      </c>
      <c r="D310" s="570"/>
      <c r="E310" s="570"/>
      <c r="F310" s="572">
        <f>F189</f>
        <v>771171.96810000017</v>
      </c>
      <c r="G310" s="572">
        <f t="shared" ref="G310:X310" si="105">G189</f>
        <v>51563.327873749658</v>
      </c>
      <c r="H310" s="572">
        <f t="shared" si="105"/>
        <v>865586.58206961025</v>
      </c>
      <c r="I310" s="572">
        <f t="shared" si="105"/>
        <v>495191.56942468788</v>
      </c>
      <c r="J310" s="572">
        <f t="shared" si="105"/>
        <v>507645.63739571627</v>
      </c>
      <c r="K310" s="572">
        <f t="shared" si="105"/>
        <v>520412.92517622095</v>
      </c>
      <c r="L310" s="572">
        <f t="shared" si="105"/>
        <v>533501.31024440005</v>
      </c>
      <c r="M310" s="572">
        <f t="shared" si="105"/>
        <v>546918.86819704901</v>
      </c>
      <c r="N310" s="572">
        <f t="shared" si="105"/>
        <v>560673.87773220334</v>
      </c>
      <c r="O310" s="572">
        <f t="shared" si="105"/>
        <v>574774.8257571673</v>
      </c>
      <c r="P310" s="572">
        <f t="shared" si="105"/>
        <v>589230.4126249617</v>
      </c>
      <c r="Q310" s="572">
        <f t="shared" si="105"/>
        <v>604049.55750247929</v>
      </c>
      <c r="R310" s="572">
        <f t="shared" si="105"/>
        <v>619241.40387366433</v>
      </c>
      <c r="S310" s="572">
        <f t="shared" si="105"/>
        <v>634815.3251810912</v>
      </c>
      <c r="T310" s="572">
        <f t="shared" si="105"/>
        <v>650780.93060939573</v>
      </c>
      <c r="U310" s="572">
        <f t="shared" si="105"/>
        <v>667148.07101421803</v>
      </c>
      <c r="V310" s="572">
        <f t="shared" si="105"/>
        <v>683926.84500022791</v>
      </c>
      <c r="W310" s="572">
        <f t="shared" si="105"/>
        <v>701127.6051519867</v>
      </c>
      <c r="X310" s="572">
        <f t="shared" si="105"/>
        <v>963627.82761614863</v>
      </c>
    </row>
    <row r="311" spans="3:24" s="37" customFormat="1" x14ac:dyDescent="0.3">
      <c r="C311" s="37" t="s">
        <v>470</v>
      </c>
      <c r="F311" s="573">
        <f t="shared" ref="F311:X311" si="106">-F205</f>
        <v>0</v>
      </c>
      <c r="G311" s="573">
        <f t="shared" si="106"/>
        <v>296600.3033333309</v>
      </c>
      <c r="H311" s="573">
        <f t="shared" si="106"/>
        <v>714558.39600063488</v>
      </c>
      <c r="I311" s="573">
        <f t="shared" si="106"/>
        <v>875290.09628102183</v>
      </c>
      <c r="J311" s="573">
        <f t="shared" si="106"/>
        <v>897303.64220248535</v>
      </c>
      <c r="K311" s="573">
        <f t="shared" si="106"/>
        <v>919870.82880387828</v>
      </c>
      <c r="L311" s="573">
        <f t="shared" si="106"/>
        <v>943005.58014829829</v>
      </c>
      <c r="M311" s="573">
        <f t="shared" si="106"/>
        <v>966722.1704890281</v>
      </c>
      <c r="N311" s="573">
        <f t="shared" si="106"/>
        <v>991035.23307682201</v>
      </c>
      <c r="O311" s="573">
        <f t="shared" si="106"/>
        <v>1015959.7691887096</v>
      </c>
      <c r="P311" s="573">
        <f t="shared" si="106"/>
        <v>1041511.1573837996</v>
      </c>
      <c r="Q311" s="573">
        <f t="shared" si="106"/>
        <v>1067705.1629920043</v>
      </c>
      <c r="R311" s="573">
        <f t="shared" si="106"/>
        <v>1094557.9478412569</v>
      </c>
      <c r="S311" s="573">
        <f t="shared" si="106"/>
        <v>1122086.0802294537</v>
      </c>
      <c r="T311" s="573">
        <f t="shared" si="106"/>
        <v>1150306.5451472327</v>
      </c>
      <c r="U311" s="573">
        <f t="shared" si="106"/>
        <v>1179236.7547576874</v>
      </c>
      <c r="V311" s="573">
        <f t="shared" si="106"/>
        <v>1208894.559139844</v>
      </c>
      <c r="W311" s="573">
        <f t="shared" si="106"/>
        <v>1239298.2573022097</v>
      </c>
      <c r="X311" s="573">
        <f t="shared" si="106"/>
        <v>-429480.54087974131</v>
      </c>
    </row>
    <row r="312" spans="3:24" s="37" customFormat="1" x14ac:dyDescent="0.3">
      <c r="C312" s="28" t="s">
        <v>524</v>
      </c>
      <c r="F312" s="573">
        <f t="shared" ref="F312:X312" si="107">F219</f>
        <v>0</v>
      </c>
      <c r="G312" s="573">
        <f t="shared" si="107"/>
        <v>0</v>
      </c>
      <c r="H312" s="573">
        <f t="shared" ca="1" si="107"/>
        <v>238988.23200000005</v>
      </c>
      <c r="I312" s="573">
        <f t="shared" ca="1" si="107"/>
        <v>452180.23200000019</v>
      </c>
      <c r="J312" s="573">
        <f t="shared" ca="1" si="107"/>
        <v>274520.23200000002</v>
      </c>
      <c r="K312" s="573">
        <f t="shared" ca="1" si="107"/>
        <v>1424879.3916000004</v>
      </c>
      <c r="L312" s="573">
        <f t="shared" ca="1" si="107"/>
        <v>1606092.5915999999</v>
      </c>
      <c r="M312" s="573">
        <f t="shared" ca="1" si="107"/>
        <v>1243666.1916</v>
      </c>
      <c r="N312" s="573">
        <f t="shared" ca="1" si="107"/>
        <v>1243666.1916000007</v>
      </c>
      <c r="O312" s="573">
        <f t="shared" ca="1" si="107"/>
        <v>1334272.7916000001</v>
      </c>
      <c r="P312" s="573">
        <f t="shared" ca="1" si="107"/>
        <v>428206.79159999994</v>
      </c>
      <c r="Q312" s="573">
        <f t="shared" ca="1" si="107"/>
        <v>2240338.7916000001</v>
      </c>
      <c r="R312" s="573">
        <f t="shared" ca="1" si="107"/>
        <v>1334272.7916000001</v>
      </c>
      <c r="S312" s="573">
        <f t="shared" ca="1" si="107"/>
        <v>1334272.7916000015</v>
      </c>
      <c r="T312" s="573">
        <f t="shared" ca="1" si="107"/>
        <v>1334272.7916000001</v>
      </c>
      <c r="U312" s="573">
        <f t="shared" ca="1" si="107"/>
        <v>1334272.7916000001</v>
      </c>
      <c r="V312" s="573">
        <f t="shared" ca="1" si="107"/>
        <v>1243666.1916</v>
      </c>
      <c r="W312" s="573">
        <f t="shared" ca="1" si="107"/>
        <v>1243666.1916</v>
      </c>
      <c r="X312" s="573">
        <f t="shared" ca="1" si="107"/>
        <v>1606623.0078672676</v>
      </c>
    </row>
    <row r="313" spans="3:24" s="37" customFormat="1" x14ac:dyDescent="0.3">
      <c r="C313" s="37" t="s">
        <v>512</v>
      </c>
      <c r="F313" s="573">
        <f t="shared" ref="F313:G313" si="108">-F233</f>
        <v>0</v>
      </c>
      <c r="G313" s="573">
        <f t="shared" si="108"/>
        <v>-5754000.0000000009</v>
      </c>
      <c r="H313" s="573"/>
      <c r="I313" s="573"/>
      <c r="J313" s="573"/>
      <c r="K313" s="573"/>
      <c r="L313" s="573"/>
      <c r="M313" s="573"/>
      <c r="N313" s="573"/>
      <c r="O313" s="573"/>
      <c r="P313" s="573"/>
      <c r="Q313" s="573"/>
      <c r="R313" s="573"/>
      <c r="S313" s="573"/>
      <c r="T313" s="573"/>
      <c r="U313" s="573"/>
      <c r="V313" s="573"/>
      <c r="W313" s="573"/>
      <c r="X313" s="573"/>
    </row>
    <row r="314" spans="3:24" s="37" customFormat="1" x14ac:dyDescent="0.3">
      <c r="C314" s="37" t="s">
        <v>514</v>
      </c>
      <c r="F314" s="573"/>
      <c r="G314" s="573"/>
      <c r="H314" s="573"/>
      <c r="I314" s="573"/>
      <c r="J314" s="573"/>
      <c r="K314" s="573"/>
      <c r="L314" s="573"/>
      <c r="M314" s="573"/>
      <c r="N314" s="573"/>
      <c r="O314" s="573"/>
      <c r="P314" s="573"/>
      <c r="Q314" s="573"/>
      <c r="R314" s="573"/>
      <c r="S314" s="573"/>
      <c r="T314" s="573"/>
      <c r="U314" s="573"/>
      <c r="V314" s="573"/>
      <c r="W314" s="573"/>
      <c r="X314" s="573"/>
    </row>
    <row r="315" spans="3:24" s="37" customFormat="1" x14ac:dyDescent="0.3">
      <c r="C315" s="37" t="s">
        <v>1548</v>
      </c>
      <c r="F315" s="573"/>
      <c r="G315" s="573">
        <f>-10000000/876</f>
        <v>-11415.525114155251</v>
      </c>
      <c r="H315" s="573"/>
      <c r="I315" s="573"/>
      <c r="J315" s="573"/>
      <c r="K315" s="573"/>
      <c r="L315" s="573"/>
      <c r="M315" s="573"/>
      <c r="N315" s="573"/>
      <c r="O315" s="573"/>
      <c r="P315" s="573"/>
      <c r="Q315" s="573"/>
      <c r="R315" s="573"/>
      <c r="S315" s="573"/>
      <c r="T315" s="573"/>
      <c r="U315" s="573"/>
      <c r="V315" s="573"/>
      <c r="W315" s="573"/>
      <c r="X315" s="573"/>
    </row>
    <row r="316" spans="3:24" s="37" customFormat="1" x14ac:dyDescent="0.3">
      <c r="C316" s="37" t="s">
        <v>771</v>
      </c>
      <c r="F316" s="573">
        <f>'각사별 CF'!F197</f>
        <v>0</v>
      </c>
      <c r="G316" s="573">
        <f>'각사별 CF'!G197</f>
        <v>-175799.08675799088</v>
      </c>
      <c r="H316" s="573">
        <f>'각사별 CF'!H197</f>
        <v>0</v>
      </c>
      <c r="I316" s="573">
        <f>'각사별 CF'!I197</f>
        <v>0</v>
      </c>
      <c r="J316" s="573">
        <f>'각사별 CF'!J197</f>
        <v>0</v>
      </c>
      <c r="K316" s="573">
        <f>'각사별 CF'!K197</f>
        <v>0</v>
      </c>
      <c r="L316" s="573">
        <f>'각사별 CF'!L197</f>
        <v>0</v>
      </c>
      <c r="M316" s="573">
        <f>'각사별 CF'!M197</f>
        <v>0</v>
      </c>
      <c r="N316" s="573">
        <f>'각사별 CF'!N197</f>
        <v>0</v>
      </c>
      <c r="O316" s="573">
        <f>'각사별 CF'!O197</f>
        <v>0</v>
      </c>
      <c r="P316" s="573">
        <f>'각사별 CF'!P197</f>
        <v>0</v>
      </c>
      <c r="Q316" s="573">
        <f>'각사별 CF'!Q197</f>
        <v>0</v>
      </c>
      <c r="R316" s="573">
        <f>'각사별 CF'!R197</f>
        <v>0</v>
      </c>
      <c r="S316" s="573">
        <f>'각사별 CF'!S197</f>
        <v>0</v>
      </c>
      <c r="T316" s="573">
        <f>'각사별 CF'!T197</f>
        <v>0</v>
      </c>
      <c r="U316" s="573">
        <f>'각사별 CF'!U197</f>
        <v>0</v>
      </c>
      <c r="V316" s="573">
        <f>'각사별 CF'!V197</f>
        <v>0</v>
      </c>
      <c r="W316" s="573">
        <f>'각사별 CF'!W197</f>
        <v>0</v>
      </c>
      <c r="X316" s="573">
        <f>'각사별 CF'!X197</f>
        <v>0</v>
      </c>
    </row>
    <row r="317" spans="3:24" s="37" customFormat="1" x14ac:dyDescent="0.3">
      <c r="C317" s="37" t="s">
        <v>773</v>
      </c>
      <c r="F317" s="573">
        <f>'각사별 CF'!F198</f>
        <v>0</v>
      </c>
      <c r="G317" s="573">
        <f>'각사별 CF'!G198</f>
        <v>-141894.97716894979</v>
      </c>
      <c r="H317" s="573">
        <f>'각사별 CF'!H198</f>
        <v>0</v>
      </c>
      <c r="I317" s="573">
        <f>'각사별 CF'!I198</f>
        <v>0</v>
      </c>
      <c r="J317" s="573">
        <f>'각사별 CF'!J198</f>
        <v>0</v>
      </c>
      <c r="K317" s="573">
        <f>'각사별 CF'!K198</f>
        <v>0</v>
      </c>
      <c r="L317" s="573">
        <f>'각사별 CF'!L198</f>
        <v>0</v>
      </c>
      <c r="M317" s="573">
        <f>'각사별 CF'!M198</f>
        <v>0</v>
      </c>
      <c r="N317" s="573">
        <f>'각사별 CF'!N198</f>
        <v>0</v>
      </c>
      <c r="O317" s="573">
        <f>'각사별 CF'!O198</f>
        <v>0</v>
      </c>
      <c r="P317" s="573">
        <f>'각사별 CF'!P198</f>
        <v>0</v>
      </c>
      <c r="Q317" s="573">
        <f>'각사별 CF'!Q198</f>
        <v>0</v>
      </c>
      <c r="R317" s="573">
        <f>'각사별 CF'!R198</f>
        <v>0</v>
      </c>
      <c r="S317" s="573">
        <f>'각사별 CF'!S198</f>
        <v>0</v>
      </c>
      <c r="T317" s="573">
        <f>'각사별 CF'!T198</f>
        <v>0</v>
      </c>
      <c r="U317" s="573">
        <f>'각사별 CF'!U198</f>
        <v>0</v>
      </c>
      <c r="V317" s="573">
        <f>'각사별 CF'!V198</f>
        <v>0</v>
      </c>
      <c r="W317" s="573">
        <f>'각사별 CF'!W198</f>
        <v>0</v>
      </c>
      <c r="X317" s="573">
        <f>'각사별 CF'!X198</f>
        <v>0</v>
      </c>
    </row>
    <row r="318" spans="3:24" s="37" customFormat="1" x14ac:dyDescent="0.3">
      <c r="C318" s="37" t="s">
        <v>520</v>
      </c>
      <c r="F318" s="573">
        <f>-F275</f>
        <v>0</v>
      </c>
      <c r="G318" s="573">
        <f>-G275</f>
        <v>0</v>
      </c>
      <c r="H318" s="573">
        <f t="shared" ref="H318:W318" si="109">-H275</f>
        <v>0</v>
      </c>
      <c r="I318" s="573">
        <f t="shared" si="109"/>
        <v>0</v>
      </c>
      <c r="J318" s="573">
        <f t="shared" si="109"/>
        <v>-8918700.0000000019</v>
      </c>
      <c r="K318" s="573">
        <f t="shared" si="109"/>
        <v>0</v>
      </c>
      <c r="L318" s="573">
        <f t="shared" si="109"/>
        <v>0</v>
      </c>
      <c r="M318" s="573">
        <f t="shared" si="109"/>
        <v>0</v>
      </c>
      <c r="N318" s="573">
        <f t="shared" si="109"/>
        <v>0</v>
      </c>
      <c r="O318" s="573">
        <f t="shared" si="109"/>
        <v>0</v>
      </c>
      <c r="P318" s="573">
        <f t="shared" si="109"/>
        <v>0</v>
      </c>
      <c r="Q318" s="573">
        <f t="shared" si="109"/>
        <v>0</v>
      </c>
      <c r="R318" s="573">
        <f t="shared" si="109"/>
        <v>0</v>
      </c>
      <c r="S318" s="573">
        <f t="shared" si="109"/>
        <v>0</v>
      </c>
      <c r="T318" s="573">
        <f t="shared" si="109"/>
        <v>0</v>
      </c>
      <c r="U318" s="573">
        <f t="shared" si="109"/>
        <v>0</v>
      </c>
      <c r="V318" s="573">
        <f t="shared" si="109"/>
        <v>0</v>
      </c>
      <c r="W318" s="573">
        <f t="shared" si="109"/>
        <v>0</v>
      </c>
      <c r="X318" s="573">
        <f>-X275</f>
        <v>-14097300.000000002</v>
      </c>
    </row>
    <row r="319" spans="3:24" s="37" customFormat="1" x14ac:dyDescent="0.3">
      <c r="C319" s="37" t="s">
        <v>522</v>
      </c>
      <c r="F319" s="573">
        <f>F290</f>
        <v>0</v>
      </c>
      <c r="G319" s="573">
        <f>G290</f>
        <v>0</v>
      </c>
      <c r="H319" s="573">
        <f t="shared" ref="H319:X319" si="110">H290</f>
        <v>0</v>
      </c>
      <c r="I319" s="573">
        <f t="shared" si="110"/>
        <v>0</v>
      </c>
      <c r="J319" s="573">
        <f t="shared" si="110"/>
        <v>0</v>
      </c>
      <c r="K319" s="573">
        <f t="shared" si="110"/>
        <v>0</v>
      </c>
      <c r="L319" s="573">
        <f t="shared" si="110"/>
        <v>0</v>
      </c>
      <c r="M319" s="573">
        <f t="shared" si="110"/>
        <v>0</v>
      </c>
      <c r="N319" s="573">
        <f t="shared" si="110"/>
        <v>0</v>
      </c>
      <c r="O319" s="573">
        <f t="shared" si="110"/>
        <v>0</v>
      </c>
      <c r="P319" s="573">
        <f t="shared" si="110"/>
        <v>0</v>
      </c>
      <c r="Q319" s="573">
        <f t="shared" si="110"/>
        <v>0</v>
      </c>
      <c r="R319" s="573">
        <f t="shared" si="110"/>
        <v>0</v>
      </c>
      <c r="S319" s="573">
        <f t="shared" si="110"/>
        <v>0</v>
      </c>
      <c r="T319" s="573">
        <f t="shared" si="110"/>
        <v>0</v>
      </c>
      <c r="U319" s="573">
        <f t="shared" si="110"/>
        <v>0</v>
      </c>
      <c r="V319" s="573">
        <f t="shared" si="110"/>
        <v>0</v>
      </c>
      <c r="W319" s="573">
        <f t="shared" si="110"/>
        <v>0</v>
      </c>
      <c r="X319" s="573">
        <f t="shared" ca="1" si="110"/>
        <v>28768770.647876367</v>
      </c>
    </row>
    <row r="320" spans="3:24" s="37" customFormat="1" x14ac:dyDescent="0.3">
      <c r="C320" s="37" t="s">
        <v>521</v>
      </c>
      <c r="E320" s="37" t="s">
        <v>761</v>
      </c>
      <c r="F320" s="574">
        <f>F304</f>
        <v>0</v>
      </c>
      <c r="G320" s="574">
        <f>G304</f>
        <v>0</v>
      </c>
      <c r="H320" s="574">
        <f>H304</f>
        <v>0</v>
      </c>
      <c r="I320" s="574">
        <f t="shared" ref="I320:X320" si="111">I304</f>
        <v>0</v>
      </c>
      <c r="J320" s="574">
        <f t="shared" si="111"/>
        <v>0</v>
      </c>
      <c r="K320" s="574">
        <f t="shared" si="111"/>
        <v>0</v>
      </c>
      <c r="L320" s="574">
        <f t="shared" si="111"/>
        <v>0</v>
      </c>
      <c r="M320" s="574">
        <f t="shared" si="111"/>
        <v>0</v>
      </c>
      <c r="N320" s="574">
        <f t="shared" si="111"/>
        <v>0</v>
      </c>
      <c r="O320" s="574">
        <f t="shared" si="111"/>
        <v>0</v>
      </c>
      <c r="P320" s="574">
        <f t="shared" si="111"/>
        <v>0</v>
      </c>
      <c r="Q320" s="574">
        <f t="shared" si="111"/>
        <v>0</v>
      </c>
      <c r="R320" s="574">
        <f>R304</f>
        <v>0</v>
      </c>
      <c r="S320" s="574">
        <f t="shared" si="111"/>
        <v>0</v>
      </c>
      <c r="T320" s="574">
        <f t="shared" si="111"/>
        <v>0</v>
      </c>
      <c r="U320" s="574">
        <f t="shared" si="111"/>
        <v>0</v>
      </c>
      <c r="V320" s="574">
        <f t="shared" si="111"/>
        <v>0</v>
      </c>
      <c r="W320" s="574">
        <f t="shared" si="111"/>
        <v>0</v>
      </c>
      <c r="X320" s="574">
        <f t="shared" si="111"/>
        <v>0</v>
      </c>
    </row>
    <row r="321" spans="3:24" x14ac:dyDescent="0.3">
      <c r="C321" s="59" t="s">
        <v>516</v>
      </c>
      <c r="D321" s="59"/>
      <c r="E321" s="59"/>
      <c r="F321" s="587">
        <f>SUM(F310:F320)</f>
        <v>771171.96810000017</v>
      </c>
      <c r="G321" s="587">
        <f t="shared" ref="G321:X321" si="112">SUM(G310:G320)</f>
        <v>-5734945.9578340165</v>
      </c>
      <c r="H321" s="587">
        <f t="shared" ca="1" si="112"/>
        <v>1819133.2100702452</v>
      </c>
      <c r="I321" s="587">
        <f t="shared" ca="1" si="112"/>
        <v>1822661.89770571</v>
      </c>
      <c r="J321" s="587">
        <f t="shared" ca="1" si="112"/>
        <v>-7239230.4884018004</v>
      </c>
      <c r="K321" s="587">
        <f t="shared" ca="1" si="112"/>
        <v>2865163.1455800999</v>
      </c>
      <c r="L321" s="587">
        <f t="shared" ca="1" si="112"/>
        <v>3082599.4819926983</v>
      </c>
      <c r="M321" s="587">
        <f t="shared" ca="1" si="112"/>
        <v>2757307.2302860771</v>
      </c>
      <c r="N321" s="587">
        <f t="shared" ca="1" si="112"/>
        <v>2795375.3024090258</v>
      </c>
      <c r="O321" s="587">
        <f t="shared" ca="1" si="112"/>
        <v>2925007.386545877</v>
      </c>
      <c r="P321" s="587">
        <f t="shared" ca="1" si="112"/>
        <v>2058948.3616087611</v>
      </c>
      <c r="Q321" s="587">
        <f t="shared" ca="1" si="112"/>
        <v>3912093.5120944837</v>
      </c>
      <c r="R321" s="587">
        <f t="shared" ca="1" si="112"/>
        <v>3048072.1433149213</v>
      </c>
      <c r="S321" s="587">
        <f t="shared" ca="1" si="112"/>
        <v>3091174.1970105465</v>
      </c>
      <c r="T321" s="587">
        <f t="shared" ca="1" si="112"/>
        <v>3135360.2673566286</v>
      </c>
      <c r="U321" s="587">
        <f t="shared" ca="1" si="112"/>
        <v>3180657.6173719056</v>
      </c>
      <c r="V321" s="587">
        <f t="shared" ca="1" si="112"/>
        <v>3136487.595740072</v>
      </c>
      <c r="W321" s="587">
        <f t="shared" ca="1" si="112"/>
        <v>3184092.0540541965</v>
      </c>
      <c r="X321" s="587">
        <f t="shared" ca="1" si="112"/>
        <v>16812240.942480039</v>
      </c>
    </row>
    <row r="322" spans="3:24" x14ac:dyDescent="0.3">
      <c r="C322" s="569"/>
    </row>
    <row r="323" spans="3:24" x14ac:dyDescent="0.3">
      <c r="D323" s="305"/>
    </row>
  </sheetData>
  <mergeCells count="35">
    <mergeCell ref="C280:D281"/>
    <mergeCell ref="C286:D287"/>
    <mergeCell ref="D70:E70"/>
    <mergeCell ref="D71:E71"/>
    <mergeCell ref="D72:E72"/>
    <mergeCell ref="D73:E73"/>
    <mergeCell ref="C308:D309"/>
    <mergeCell ref="C85:D85"/>
    <mergeCell ref="C134:D134"/>
    <mergeCell ref="C200:D201"/>
    <mergeCell ref="C257:D258"/>
    <mergeCell ref="C209:D210"/>
    <mergeCell ref="C215:D216"/>
    <mergeCell ref="C223:D224"/>
    <mergeCell ref="C229:D230"/>
    <mergeCell ref="C251:D252"/>
    <mergeCell ref="C300:D301"/>
    <mergeCell ref="C237:D238"/>
    <mergeCell ref="C243:D244"/>
    <mergeCell ref="C265:D266"/>
    <mergeCell ref="C271:D272"/>
    <mergeCell ref="C294:D295"/>
    <mergeCell ref="C6:D6"/>
    <mergeCell ref="C15:D15"/>
    <mergeCell ref="C165:D166"/>
    <mergeCell ref="C178:D179"/>
    <mergeCell ref="C193:D194"/>
    <mergeCell ref="C117:D118"/>
    <mergeCell ref="D67:E67"/>
    <mergeCell ref="D68:E68"/>
    <mergeCell ref="D69:E69"/>
    <mergeCell ref="C27:D27"/>
    <mergeCell ref="C44:D44"/>
    <mergeCell ref="D64:E64"/>
    <mergeCell ref="D66:E66"/>
  </mergeCells>
  <phoneticPr fontId="2" type="noConversion"/>
  <pageMargins left="0.7" right="0.7" top="0.75" bottom="0.75" header="0.3" footer="0.3"/>
  <pageSetup scale="32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L50"/>
  <sheetViews>
    <sheetView zoomScale="70" zoomScaleNormal="70" workbookViewId="0">
      <selection activeCell="J50" sqref="J50"/>
    </sheetView>
  </sheetViews>
  <sheetFormatPr defaultRowHeight="16.5" x14ac:dyDescent="0.3"/>
  <cols>
    <col min="1" max="1" width="2" customWidth="1"/>
    <col min="2" max="2" width="2.75" customWidth="1"/>
    <col min="4" max="4" width="20.5" bestFit="1" customWidth="1"/>
    <col min="5" max="5" width="16.625" bestFit="1" customWidth="1"/>
    <col min="6" max="6" width="11.25" customWidth="1"/>
    <col min="8" max="8" width="20.5" bestFit="1" customWidth="1"/>
    <col min="9" max="9" width="11.75" customWidth="1"/>
    <col min="10" max="10" width="12.125" customWidth="1"/>
    <col min="11" max="11" width="18" bestFit="1" customWidth="1"/>
    <col min="12" max="12" width="13.5" bestFit="1" customWidth="1"/>
  </cols>
  <sheetData>
    <row r="2" spans="2:10" s="77" customFormat="1" ht="38.25" x14ac:dyDescent="0.3">
      <c r="B2" s="370" t="s">
        <v>455</v>
      </c>
    </row>
    <row r="3" spans="2:10" s="78" customFormat="1" ht="5.25" customHeight="1" x14ac:dyDescent="0.3"/>
    <row r="5" spans="2:10" s="58" customFormat="1" x14ac:dyDescent="0.3">
      <c r="C5" s="42" t="s">
        <v>54</v>
      </c>
      <c r="D5" s="41" t="s">
        <v>56</v>
      </c>
    </row>
    <row r="6" spans="2:10" s="58" customFormat="1" x14ac:dyDescent="0.3">
      <c r="D6" s="58" t="s">
        <v>445</v>
      </c>
      <c r="H6" s="58" t="s">
        <v>454</v>
      </c>
    </row>
    <row r="7" spans="2:10" s="58" customFormat="1" x14ac:dyDescent="0.3">
      <c r="D7" s="2224" t="s">
        <v>47</v>
      </c>
      <c r="E7" s="2225"/>
      <c r="F7" s="488"/>
      <c r="H7" s="2224" t="s">
        <v>47</v>
      </c>
      <c r="I7" s="2225"/>
      <c r="J7" s="488"/>
    </row>
    <row r="8" spans="2:10" s="58" customFormat="1" x14ac:dyDescent="0.3">
      <c r="D8" s="107"/>
      <c r="E8" s="108"/>
      <c r="F8" s="489" t="s">
        <v>57</v>
      </c>
      <c r="H8" s="107"/>
      <c r="I8" s="108"/>
      <c r="J8" s="489" t="s">
        <v>57</v>
      </c>
    </row>
    <row r="9" spans="2:10" s="58" customFormat="1" x14ac:dyDescent="0.3">
      <c r="D9" s="90" t="s">
        <v>104</v>
      </c>
      <c r="E9" s="109" t="s">
        <v>272</v>
      </c>
      <c r="F9" s="110">
        <f>J9</f>
        <v>343915</v>
      </c>
      <c r="H9" s="90" t="s">
        <v>104</v>
      </c>
      <c r="I9" s="109" t="s">
        <v>272</v>
      </c>
      <c r="J9" s="110">
        <f>JV_Sales!E40</f>
        <v>343915</v>
      </c>
    </row>
    <row r="10" spans="2:10" s="58" customFormat="1" x14ac:dyDescent="0.3">
      <c r="D10" s="102" t="s">
        <v>109</v>
      </c>
      <c r="E10" s="118"/>
      <c r="F10" s="490">
        <f>J10</f>
        <v>539946.55000000005</v>
      </c>
      <c r="H10" s="102" t="s">
        <v>109</v>
      </c>
      <c r="I10" s="118"/>
      <c r="J10" s="490">
        <f>JV_Sales!E41</f>
        <v>539946.55000000005</v>
      </c>
    </row>
    <row r="11" spans="2:10" s="58" customFormat="1" x14ac:dyDescent="0.3"/>
    <row r="12" spans="2:10" s="58" customFormat="1" x14ac:dyDescent="0.3">
      <c r="C12" s="42" t="s">
        <v>55</v>
      </c>
      <c r="D12" s="41" t="s">
        <v>180</v>
      </c>
    </row>
    <row r="13" spans="2:10" s="58" customFormat="1" x14ac:dyDescent="0.3">
      <c r="D13" s="58" t="s">
        <v>445</v>
      </c>
      <c r="H13" s="58" t="s">
        <v>454</v>
      </c>
    </row>
    <row r="14" spans="2:10" s="58" customFormat="1" x14ac:dyDescent="0.3">
      <c r="D14" s="2224" t="s">
        <v>47</v>
      </c>
      <c r="E14" s="2225"/>
      <c r="F14" s="488"/>
      <c r="H14" s="2224" t="s">
        <v>47</v>
      </c>
      <c r="I14" s="2225"/>
      <c r="J14" s="488"/>
    </row>
    <row r="15" spans="2:10" s="58" customFormat="1" x14ac:dyDescent="0.3">
      <c r="D15" s="107"/>
      <c r="E15" s="108"/>
      <c r="F15" s="489" t="s">
        <v>57</v>
      </c>
      <c r="H15" s="107"/>
      <c r="I15" s="108"/>
      <c r="J15" s="489" t="s">
        <v>57</v>
      </c>
    </row>
    <row r="16" spans="2:10" s="58" customFormat="1" x14ac:dyDescent="0.3">
      <c r="D16" s="90" t="s">
        <v>158</v>
      </c>
      <c r="E16" s="109"/>
      <c r="F16" s="491">
        <f>시나리오분석!$E$29</f>
        <v>174.65</v>
      </c>
      <c r="H16" s="90" t="s">
        <v>158</v>
      </c>
      <c r="I16" s="109"/>
      <c r="J16" s="491">
        <f>장기TSA_차이!E17</f>
        <v>174.65</v>
      </c>
    </row>
    <row r="17" spans="3:10" s="58" customFormat="1" x14ac:dyDescent="0.3">
      <c r="D17" s="93" t="s">
        <v>183</v>
      </c>
      <c r="E17" s="111" t="s">
        <v>184</v>
      </c>
      <c r="F17" s="492">
        <v>64.48</v>
      </c>
      <c r="H17" s="93" t="s">
        <v>183</v>
      </c>
      <c r="I17" s="111" t="s">
        <v>184</v>
      </c>
      <c r="J17" s="492">
        <f>장기TSA_차이!E18</f>
        <v>61.07</v>
      </c>
    </row>
    <row r="18" spans="3:10" s="58" customFormat="1" x14ac:dyDescent="0.3">
      <c r="D18" s="93"/>
      <c r="E18" s="111" t="s">
        <v>185</v>
      </c>
      <c r="F18" s="492">
        <f>시나리오분석!$E$31</f>
        <v>80</v>
      </c>
      <c r="H18" s="93"/>
      <c r="I18" s="111" t="s">
        <v>185</v>
      </c>
      <c r="J18" s="492">
        <f>장기TSA_차이!E19</f>
        <v>80</v>
      </c>
    </row>
    <row r="19" spans="3:10" s="58" customFormat="1" x14ac:dyDescent="0.3">
      <c r="D19" s="93"/>
      <c r="E19" s="111" t="s">
        <v>186</v>
      </c>
      <c r="F19" s="492">
        <f>SUM(F17:F18)</f>
        <v>144.48000000000002</v>
      </c>
      <c r="H19" s="93"/>
      <c r="I19" s="111" t="s">
        <v>186</v>
      </c>
      <c r="J19" s="492">
        <f>SUM(J17:J18)</f>
        <v>141.07</v>
      </c>
    </row>
    <row r="20" spans="3:10" s="58" customFormat="1" x14ac:dyDescent="0.3">
      <c r="D20" s="93" t="s">
        <v>103</v>
      </c>
      <c r="E20" s="111">
        <f>시나리오분석!E2</f>
        <v>0</v>
      </c>
      <c r="F20" s="480">
        <f>F16*시나리오분석!$I$34+F19*시나리오분석!$I$35</f>
        <v>150.51400000000001</v>
      </c>
      <c r="H20" s="93" t="s">
        <v>103</v>
      </c>
      <c r="I20" s="111">
        <f>시나리오분석!I2</f>
        <v>0</v>
      </c>
      <c r="J20" s="480">
        <f>장기TSA_차이!E21</f>
        <v>147.786</v>
      </c>
    </row>
    <row r="21" spans="3:10" s="58" customFormat="1" x14ac:dyDescent="0.3">
      <c r="D21" s="93" t="s">
        <v>188</v>
      </c>
      <c r="E21" s="111"/>
      <c r="F21" s="480">
        <f>시나리오분석!$E$34</f>
        <v>16</v>
      </c>
      <c r="H21" s="93" t="s">
        <v>188</v>
      </c>
      <c r="I21" s="111"/>
      <c r="J21" s="480">
        <f>장기TSA_차이!E22</f>
        <v>16</v>
      </c>
    </row>
    <row r="22" spans="3:10" s="58" customFormat="1" x14ac:dyDescent="0.3">
      <c r="D22" s="93" t="s">
        <v>189</v>
      </c>
      <c r="E22" s="111"/>
      <c r="F22" s="480">
        <f>F20+F21</f>
        <v>166.51400000000001</v>
      </c>
      <c r="H22" s="93" t="s">
        <v>189</v>
      </c>
      <c r="I22" s="111"/>
      <c r="J22" s="480">
        <f>장기TSA_차이!E23</f>
        <v>163.786</v>
      </c>
    </row>
    <row r="23" spans="3:10" s="58" customFormat="1" x14ac:dyDescent="0.3">
      <c r="D23" s="102"/>
      <c r="E23" s="118"/>
      <c r="F23" s="214"/>
      <c r="H23" s="102"/>
      <c r="I23" s="118"/>
      <c r="J23" s="214"/>
    </row>
    <row r="24" spans="3:10" s="58" customFormat="1" x14ac:dyDescent="0.3"/>
    <row r="25" spans="3:10" s="58" customFormat="1" x14ac:dyDescent="0.3">
      <c r="C25" s="42" t="s">
        <v>179</v>
      </c>
      <c r="D25" s="41" t="s">
        <v>195</v>
      </c>
    </row>
    <row r="26" spans="3:10" s="58" customFormat="1" x14ac:dyDescent="0.3">
      <c r="D26" s="58" t="s">
        <v>445</v>
      </c>
      <c r="H26" s="58" t="s">
        <v>454</v>
      </c>
    </row>
    <row r="27" spans="3:10" s="58" customFormat="1" x14ac:dyDescent="0.3">
      <c r="D27" s="2224" t="s">
        <v>47</v>
      </c>
      <c r="E27" s="2225"/>
      <c r="F27" s="488"/>
      <c r="H27" s="2224" t="s">
        <v>47</v>
      </c>
      <c r="I27" s="2225"/>
      <c r="J27" s="488"/>
    </row>
    <row r="28" spans="3:10" s="58" customFormat="1" x14ac:dyDescent="0.3">
      <c r="D28" s="107"/>
      <c r="E28" s="108"/>
      <c r="F28" s="489" t="s">
        <v>57</v>
      </c>
      <c r="H28" s="107"/>
      <c r="I28" s="108"/>
      <c r="J28" s="489" t="s">
        <v>57</v>
      </c>
    </row>
    <row r="29" spans="3:10" s="58" customFormat="1" x14ac:dyDescent="0.3">
      <c r="D29" s="90" t="s">
        <v>196</v>
      </c>
      <c r="E29" s="109"/>
      <c r="F29" s="161">
        <v>522714</v>
      </c>
      <c r="H29" s="90" t="s">
        <v>196</v>
      </c>
      <c r="I29" s="109"/>
      <c r="J29" s="161">
        <f>장기TSA_차이!E29</f>
        <v>350000</v>
      </c>
    </row>
    <row r="30" spans="3:10" s="58" customFormat="1" x14ac:dyDescent="0.3">
      <c r="D30" s="93" t="s">
        <v>104</v>
      </c>
      <c r="E30" s="111" t="s">
        <v>216</v>
      </c>
      <c r="F30" s="493">
        <f>MAX(F9-F29,0)</f>
        <v>0</v>
      </c>
      <c r="H30" s="93" t="s">
        <v>104</v>
      </c>
      <c r="I30" s="111" t="s">
        <v>216</v>
      </c>
      <c r="J30" s="161">
        <f>장기TSA_차이!E30</f>
        <v>0</v>
      </c>
    </row>
    <row r="31" spans="3:10" s="58" customFormat="1" x14ac:dyDescent="0.3">
      <c r="D31" s="93"/>
      <c r="E31" s="111" t="s">
        <v>218</v>
      </c>
      <c r="F31" s="161">
        <f>IF(F30-25000&gt;0,25000,F30)</f>
        <v>0</v>
      </c>
      <c r="H31" s="93"/>
      <c r="I31" s="111" t="s">
        <v>440</v>
      </c>
      <c r="J31" s="161">
        <f>장기TSA_차이!E31</f>
        <v>0</v>
      </c>
    </row>
    <row r="32" spans="3:10" s="58" customFormat="1" x14ac:dyDescent="0.3">
      <c r="D32" s="93"/>
      <c r="E32" s="111" t="s">
        <v>220</v>
      </c>
      <c r="F32" s="161">
        <f>F30-F31</f>
        <v>0</v>
      </c>
      <c r="H32" s="93"/>
      <c r="I32" s="111" t="s">
        <v>439</v>
      </c>
      <c r="J32" s="161">
        <f>장기TSA_차이!E32</f>
        <v>0</v>
      </c>
    </row>
    <row r="33" spans="4:12" s="58" customFormat="1" x14ac:dyDescent="0.3">
      <c r="D33" s="93" t="s">
        <v>221</v>
      </c>
      <c r="E33" s="155">
        <f>시나리오분석!$E$40</f>
        <v>0.35</v>
      </c>
      <c r="F33" s="161">
        <f>$D$66*F6</f>
        <v>0</v>
      </c>
      <c r="H33" s="93" t="s">
        <v>221</v>
      </c>
      <c r="I33" s="155">
        <f>시나리오분석!$E$40</f>
        <v>0.35</v>
      </c>
      <c r="J33" s="1551">
        <f>'JV_ 19년 인센티브 소급액'!J33</f>
        <v>134394</v>
      </c>
    </row>
    <row r="34" spans="4:12" s="58" customFormat="1" x14ac:dyDescent="0.3">
      <c r="D34" s="93" t="s">
        <v>323</v>
      </c>
      <c r="E34" s="306">
        <f>시나리오분석!$I$35</f>
        <v>0.8</v>
      </c>
      <c r="F34" s="161">
        <f>F9*시나리오분석!I35</f>
        <v>275132</v>
      </c>
      <c r="H34" s="93" t="s">
        <v>323</v>
      </c>
      <c r="I34" s="306">
        <f>시나리오분석!$I$35</f>
        <v>0.8</v>
      </c>
      <c r="J34" s="161">
        <f>장기TSA_차이!E34</f>
        <v>275132</v>
      </c>
    </row>
    <row r="35" spans="4:12" s="58" customFormat="1" x14ac:dyDescent="0.3">
      <c r="D35" s="90" t="s">
        <v>230</v>
      </c>
      <c r="E35" s="109" t="s">
        <v>217</v>
      </c>
      <c r="F35" s="491">
        <v>0</v>
      </c>
      <c r="H35" s="90" t="s">
        <v>230</v>
      </c>
      <c r="I35" s="109" t="s">
        <v>440</v>
      </c>
      <c r="J35" s="491">
        <f>장기TSA_차이!E35</f>
        <v>21.374499999999998</v>
      </c>
    </row>
    <row r="36" spans="4:12" s="58" customFormat="1" x14ac:dyDescent="0.3">
      <c r="D36" s="93"/>
      <c r="E36" s="111" t="s">
        <v>219</v>
      </c>
      <c r="F36" s="480">
        <v>0</v>
      </c>
      <c r="H36" s="93"/>
      <c r="I36" s="111" t="s">
        <v>439</v>
      </c>
      <c r="J36" s="480">
        <f>장기TSA_차이!E36</f>
        <v>21.374499999999998</v>
      </c>
    </row>
    <row r="37" spans="4:12" s="58" customFormat="1" x14ac:dyDescent="0.3">
      <c r="D37" s="93"/>
      <c r="E37" s="111" t="s">
        <v>34</v>
      </c>
      <c r="F37" s="480">
        <v>0</v>
      </c>
      <c r="H37" s="93"/>
      <c r="I37" s="111" t="s">
        <v>34</v>
      </c>
      <c r="J37" s="480">
        <f>장기TSA_차이!E37</f>
        <v>12.214</v>
      </c>
    </row>
    <row r="38" spans="4:12" s="58" customFormat="1" x14ac:dyDescent="0.3">
      <c r="D38" s="93"/>
      <c r="E38" s="111" t="s">
        <v>322</v>
      </c>
      <c r="F38" s="480">
        <f>시나리오분석!$E$39</f>
        <v>20</v>
      </c>
      <c r="H38" s="93"/>
      <c r="I38" s="111" t="s">
        <v>322</v>
      </c>
      <c r="J38" s="480">
        <f>장기TSA_차이!E38</f>
        <v>20</v>
      </c>
    </row>
    <row r="39" spans="4:12" s="58" customFormat="1" x14ac:dyDescent="0.3">
      <c r="D39" s="90" t="s">
        <v>223</v>
      </c>
      <c r="E39" s="109"/>
      <c r="F39" s="160">
        <f>F31*F35+F32*F36+F33*F37+F34*F38</f>
        <v>5502640</v>
      </c>
      <c r="H39" s="90" t="s">
        <v>223</v>
      </c>
      <c r="I39" s="109"/>
      <c r="J39" s="160">
        <f>J31*J35+J32*J36+J33*J37+J34*J38</f>
        <v>7144128.3159999996</v>
      </c>
      <c r="K39" s="73"/>
      <c r="L39" s="201"/>
    </row>
    <row r="40" spans="4:12" s="58" customFormat="1" x14ac:dyDescent="0.3">
      <c r="D40" s="93" t="s">
        <v>224</v>
      </c>
      <c r="E40" s="111"/>
      <c r="F40" s="480">
        <f>F39/F9</f>
        <v>16</v>
      </c>
      <c r="H40" s="93" t="s">
        <v>224</v>
      </c>
      <c r="I40" s="111"/>
      <c r="J40" s="480">
        <f>J39/J9</f>
        <v>20.772947722547723</v>
      </c>
    </row>
    <row r="41" spans="4:12" s="58" customFormat="1" x14ac:dyDescent="0.3">
      <c r="D41" s="102"/>
      <c r="E41" s="118"/>
      <c r="F41" s="214"/>
      <c r="H41" s="102"/>
      <c r="I41" s="118"/>
      <c r="J41" s="214"/>
    </row>
    <row r="42" spans="4:12" s="58" customFormat="1" x14ac:dyDescent="0.3"/>
    <row r="43" spans="4:12" s="58" customFormat="1" x14ac:dyDescent="0.3">
      <c r="D43" s="2224" t="s">
        <v>47</v>
      </c>
      <c r="E43" s="2225"/>
      <c r="F43" s="489" t="s">
        <v>57</v>
      </c>
      <c r="H43" s="2224" t="s">
        <v>47</v>
      </c>
      <c r="I43" s="2225"/>
      <c r="J43" s="489" t="s">
        <v>57</v>
      </c>
    </row>
    <row r="44" spans="4:12" s="58" customFormat="1" x14ac:dyDescent="0.3">
      <c r="D44" s="199" t="s">
        <v>447</v>
      </c>
      <c r="E44" s="200"/>
      <c r="F44" s="494">
        <f>'JV_ 19년 인센티브 소급액'!F44</f>
        <v>1308783.72</v>
      </c>
      <c r="H44" s="199" t="s">
        <v>447</v>
      </c>
      <c r="I44" s="200"/>
      <c r="J44" s="494">
        <f>'JV_ 19년 인센티브 소급액'!J44</f>
        <v>586022</v>
      </c>
    </row>
    <row r="45" spans="4:12" s="58" customFormat="1" x14ac:dyDescent="0.3"/>
    <row r="46" spans="4:12" s="58" customFormat="1" x14ac:dyDescent="0.3">
      <c r="D46" s="2224" t="s">
        <v>47</v>
      </c>
      <c r="E46" s="2225"/>
      <c r="F46" s="489" t="s">
        <v>57</v>
      </c>
      <c r="H46" s="2224" t="s">
        <v>47</v>
      </c>
      <c r="I46" s="2225"/>
      <c r="J46" s="489" t="s">
        <v>57</v>
      </c>
      <c r="L46" s="465" t="s">
        <v>448</v>
      </c>
    </row>
    <row r="47" spans="4:12" s="58" customFormat="1" x14ac:dyDescent="0.3">
      <c r="D47" s="199" t="s">
        <v>452</v>
      </c>
      <c r="E47" s="200"/>
      <c r="F47" s="494">
        <f>F39+F44</f>
        <v>6811423.7199999997</v>
      </c>
      <c r="H47" s="199" t="s">
        <v>452</v>
      </c>
      <c r="I47" s="200"/>
      <c r="J47" s="163">
        <f>J39+J44</f>
        <v>7730150.3159999996</v>
      </c>
      <c r="L47" s="498">
        <f>J47-F47</f>
        <v>918726.5959999999</v>
      </c>
    </row>
    <row r="48" spans="4:12" s="58" customFormat="1" x14ac:dyDescent="0.3">
      <c r="K48" s="55" t="s">
        <v>876</v>
      </c>
      <c r="L48" s="159">
        <f>J35*J31+J36*J32-F35*F31-F36*F32</f>
        <v>0</v>
      </c>
    </row>
    <row r="49" spans="11:12" x14ac:dyDescent="0.3">
      <c r="K49" s="159" t="s">
        <v>34</v>
      </c>
      <c r="L49" s="159">
        <f>J37*J33+J44-F44</f>
        <v>918726.59600000014</v>
      </c>
    </row>
    <row r="50" spans="11:12" x14ac:dyDescent="0.3">
      <c r="K50" s="159" t="s">
        <v>877</v>
      </c>
      <c r="L50" s="159">
        <f>J38*J34-F38*F34</f>
        <v>0</v>
      </c>
    </row>
  </sheetData>
  <mergeCells count="10">
    <mergeCell ref="D43:E43"/>
    <mergeCell ref="H43:I43"/>
    <mergeCell ref="D46:E46"/>
    <mergeCell ref="H46:I46"/>
    <mergeCell ref="D7:E7"/>
    <mergeCell ref="H7:I7"/>
    <mergeCell ref="D14:E14"/>
    <mergeCell ref="H14:I14"/>
    <mergeCell ref="D27:E27"/>
    <mergeCell ref="H27:I27"/>
  </mergeCells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23</vt:i4>
      </vt:variant>
    </vt:vector>
  </HeadingPairs>
  <TitlesOfParts>
    <vt:vector size="23" baseType="lpstr">
      <vt:lpstr>R_수정</vt:lpstr>
      <vt:lpstr>시나리오분석</vt:lpstr>
      <vt:lpstr>R(대출)</vt:lpstr>
      <vt:lpstr>Case</vt:lpstr>
      <vt:lpstr>Bridge</vt:lpstr>
      <vt:lpstr>Tax Summary</vt:lpstr>
      <vt:lpstr>변경 및 pending</vt:lpstr>
      <vt:lpstr>WP&gt;&gt;</vt:lpstr>
      <vt:lpstr>각사별 CF</vt:lpstr>
      <vt:lpstr>JV&gt;&gt;</vt:lpstr>
      <vt:lpstr>JV FCF</vt:lpstr>
      <vt:lpstr>JV NWC</vt:lpstr>
      <vt:lpstr>JV_Sales</vt:lpstr>
      <vt:lpstr>JV_Cog&amp;SGA&amp;Dep</vt:lpstr>
      <vt:lpstr>JV_PL&amp;배당가능이익검토</vt:lpstr>
      <vt:lpstr>JV_IBD</vt:lpstr>
      <vt:lpstr>JV_IBD (2)</vt:lpstr>
      <vt:lpstr>JV_ 19년 인센티브 소급액</vt:lpstr>
      <vt:lpstr>HMMSPC_추가 차입금 및 이자(만기)</vt:lpstr>
      <vt:lpstr>외부전망</vt:lpstr>
      <vt:lpstr>장기TSA&gt;&gt;</vt:lpstr>
      <vt:lpstr>장기TSA_차이</vt:lpstr>
      <vt:lpstr>장기TSA_인센티브 소급액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Suho Jin</dc:creator>
  <cp:lastModifiedBy>wjchoi</cp:lastModifiedBy>
  <cp:lastPrinted>2020-03-24T11:28:58Z</cp:lastPrinted>
  <dcterms:created xsi:type="dcterms:W3CDTF">2019-10-16T09:14:02Z</dcterms:created>
  <dcterms:modified xsi:type="dcterms:W3CDTF">2020-12-07T10:00:27Z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</Properties>
</file>